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bookDocuments\Documents23-06-02\2024DJRally\BlackBook\"/>
    </mc:Choice>
  </mc:AlternateContent>
  <xr:revisionPtr revIDLastSave="0" documentId="13_ncr:1_{621F7BCE-DEAF-43F0-BBC1-05109E2B6D67}" xr6:coauthVersionLast="47" xr6:coauthVersionMax="47" xr10:uidLastSave="{00000000-0000-0000-0000-000000000000}"/>
  <bookViews>
    <workbookView xWindow="-120" yWindow="-120" windowWidth="20730" windowHeight="11160" xr2:uid="{BBB8889C-6877-4E18-80B6-48F586451CDE}"/>
  </bookViews>
  <sheets>
    <sheet name="BB-2024-Friday" sheetId="1" r:id="rId1"/>
    <sheet name="BB-2024-Saturday" sheetId="11" r:id="rId2"/>
    <sheet name="RS_Data_1" sheetId="12" r:id="rId3"/>
    <sheet name="RS_Data_2" sheetId="13" r:id="rId4"/>
    <sheet name="GroupStTimes" sheetId="2" r:id="rId5"/>
    <sheet name="TimeAdd" sheetId="3" r:id="rId6"/>
    <sheet name="OpenSect" sheetId="4" r:id="rId7"/>
    <sheet name="SLimit" sheetId="5" r:id="rId8"/>
    <sheet name="FlatUnd" sheetId="6" r:id="rId9"/>
    <sheet name="UpHill" sheetId="7" r:id="rId10"/>
    <sheet name="DownHill" sheetId="8" r:id="rId11"/>
    <sheet name="Identifiers" sheetId="9" r:id="rId12"/>
    <sheet name="OriginalDJexPas" sheetId="10" r:id="rId13"/>
  </sheets>
  <definedNames>
    <definedName name="_xlnm.Print_Area" localSheetId="0">'BB-2024-Friday'!$AE$3:$AW$977</definedName>
    <definedName name="_xlnm.Print_Area" localSheetId="1">'BB-2024-Saturday'!$AE$3:$AW$851</definedName>
    <definedName name="_xlnm.Print_Titles" localSheetId="0">'BB-2024-Friday'!$3:$3</definedName>
    <definedName name="_xlnm.Print_Titles" localSheetId="1">'BB-2024-Saturday'!$3:$3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42" i="1" l="1"/>
  <c r="S241" i="1"/>
  <c r="S240" i="1"/>
  <c r="S239" i="1"/>
  <c r="Q242" i="1"/>
  <c r="Q241" i="1"/>
  <c r="Q240" i="1"/>
  <c r="Q239" i="1"/>
  <c r="O242" i="1"/>
  <c r="O241" i="1"/>
  <c r="O240" i="1"/>
  <c r="O239" i="1"/>
  <c r="O238" i="1"/>
  <c r="Q238" i="1"/>
  <c r="S238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2" i="1"/>
  <c r="Q941" i="1"/>
  <c r="Q940" i="1"/>
  <c r="Q939" i="1"/>
  <c r="Q938" i="1"/>
  <c r="Q937" i="1"/>
  <c r="Q936" i="1"/>
  <c r="Q935" i="1"/>
  <c r="S942" i="1"/>
  <c r="S941" i="1"/>
  <c r="S940" i="1"/>
  <c r="S939" i="1"/>
  <c r="S938" i="1"/>
  <c r="S937" i="1"/>
  <c r="S936" i="1"/>
  <c r="S935" i="1"/>
  <c r="S933" i="1"/>
  <c r="S932" i="1"/>
  <c r="Q933" i="1"/>
  <c r="Q932" i="1"/>
  <c r="Q930" i="1"/>
  <c r="Q929" i="1"/>
  <c r="Q928" i="1"/>
  <c r="Q927" i="1"/>
  <c r="S930" i="1"/>
  <c r="S929" i="1"/>
  <c r="S928" i="1"/>
  <c r="S927" i="1"/>
  <c r="S925" i="1"/>
  <c r="S924" i="1"/>
  <c r="Q925" i="1"/>
  <c r="Q924" i="1"/>
  <c r="S922" i="1"/>
  <c r="S921" i="1"/>
  <c r="S920" i="1"/>
  <c r="Q922" i="1"/>
  <c r="Q921" i="1"/>
  <c r="Q920" i="1"/>
  <c r="S918" i="1"/>
  <c r="S917" i="1"/>
  <c r="S916" i="1"/>
  <c r="S915" i="1"/>
  <c r="S914" i="1"/>
  <c r="S913" i="1"/>
  <c r="S912" i="1"/>
  <c r="S910" i="1"/>
  <c r="S909" i="1"/>
  <c r="S908" i="1"/>
  <c r="Q918" i="1"/>
  <c r="Q917" i="1"/>
  <c r="Q916" i="1"/>
  <c r="Q915" i="1"/>
  <c r="Q914" i="1"/>
  <c r="Q913" i="1"/>
  <c r="Q912" i="1"/>
  <c r="Q910" i="1"/>
  <c r="Q909" i="1"/>
  <c r="Q908" i="1"/>
  <c r="S906" i="1"/>
  <c r="S905" i="1"/>
  <c r="S904" i="1"/>
  <c r="S903" i="1"/>
  <c r="S902" i="1"/>
  <c r="S901" i="1"/>
  <c r="S900" i="1"/>
  <c r="S899" i="1"/>
  <c r="S898" i="1"/>
  <c r="S897" i="1"/>
  <c r="S893" i="1"/>
  <c r="S896" i="1"/>
  <c r="Q906" i="1"/>
  <c r="Q905" i="1"/>
  <c r="Q904" i="1"/>
  <c r="Q903" i="1"/>
  <c r="Q902" i="1"/>
  <c r="Q901" i="1"/>
  <c r="Q900" i="1"/>
  <c r="Q899" i="1"/>
  <c r="Q898" i="1"/>
  <c r="Q897" i="1"/>
  <c r="Q896" i="1"/>
  <c r="Q893" i="1"/>
  <c r="H846" i="1"/>
  <c r="AI846" i="1"/>
  <c r="H844" i="1"/>
  <c r="N845" i="1"/>
  <c r="H845" i="1"/>
  <c r="AI845" i="1"/>
  <c r="AM846" i="1"/>
  <c r="AM845" i="1"/>
  <c r="AN846" i="1"/>
  <c r="AN845" i="1"/>
  <c r="AO846" i="1"/>
  <c r="AO845" i="1"/>
  <c r="AP846" i="1"/>
  <c r="AP84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H34" i="1"/>
  <c r="AI34" i="1"/>
  <c r="H4" i="1"/>
  <c r="AI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BI34" i="1"/>
  <c r="BM34" i="1"/>
  <c r="BW34" i="1"/>
  <c r="BX34" i="1"/>
  <c r="BY34" i="1"/>
  <c r="CG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H46" i="1"/>
  <c r="AI46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BI46" i="1"/>
  <c r="BM46" i="1"/>
  <c r="BW46" i="1"/>
  <c r="BX46" i="1"/>
  <c r="BY46" i="1"/>
  <c r="CG46" i="1"/>
  <c r="BH47" i="1"/>
  <c r="BH48" i="1"/>
  <c r="BH49" i="1"/>
  <c r="BH50" i="1"/>
  <c r="BH51" i="1"/>
  <c r="BH52" i="1"/>
  <c r="H52" i="1"/>
  <c r="AI52" i="1"/>
  <c r="AZ47" i="1"/>
  <c r="AZ48" i="1"/>
  <c r="AZ49" i="1"/>
  <c r="AZ50" i="1"/>
  <c r="AZ51" i="1"/>
  <c r="AZ52" i="1"/>
  <c r="BI52" i="1"/>
  <c r="BM52" i="1"/>
  <c r="BW52" i="1"/>
  <c r="BX52" i="1"/>
  <c r="BY52" i="1"/>
  <c r="CG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H71" i="1"/>
  <c r="AI71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BI71" i="1"/>
  <c r="BM71" i="1"/>
  <c r="BW71" i="1"/>
  <c r="BX71" i="1"/>
  <c r="BY71" i="1"/>
  <c r="CG71" i="1"/>
  <c r="BH72" i="1"/>
  <c r="BH73" i="1"/>
  <c r="BH74" i="1"/>
  <c r="BH75" i="1"/>
  <c r="BH76" i="1"/>
  <c r="H76" i="1"/>
  <c r="AI76" i="1"/>
  <c r="AZ72" i="1"/>
  <c r="AZ73" i="1"/>
  <c r="AZ74" i="1"/>
  <c r="AZ75" i="1"/>
  <c r="AZ76" i="1"/>
  <c r="BI76" i="1"/>
  <c r="BM76" i="1"/>
  <c r="BW76" i="1"/>
  <c r="BX76" i="1"/>
  <c r="BY76" i="1"/>
  <c r="CG76" i="1"/>
  <c r="BH77" i="1"/>
  <c r="H77" i="1"/>
  <c r="AI77" i="1"/>
  <c r="AZ77" i="1"/>
  <c r="BI77" i="1"/>
  <c r="BM77" i="1"/>
  <c r="BW77" i="1"/>
  <c r="BX77" i="1"/>
  <c r="BY77" i="1"/>
  <c r="CG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H89" i="1"/>
  <c r="AI89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BI89" i="1"/>
  <c r="BM89" i="1"/>
  <c r="BW89" i="1"/>
  <c r="BX89" i="1"/>
  <c r="BY89" i="1"/>
  <c r="CG89" i="1"/>
  <c r="BH90" i="1"/>
  <c r="BH91" i="1"/>
  <c r="BH92" i="1"/>
  <c r="H92" i="1"/>
  <c r="AI92" i="1"/>
  <c r="AZ90" i="1"/>
  <c r="AZ91" i="1"/>
  <c r="AZ92" i="1"/>
  <c r="BI92" i="1"/>
  <c r="BM92" i="1"/>
  <c r="BW92" i="1"/>
  <c r="BX92" i="1"/>
  <c r="BY92" i="1"/>
  <c r="CG92" i="1"/>
  <c r="BH93" i="1"/>
  <c r="BH94" i="1"/>
  <c r="BH95" i="1"/>
  <c r="BH96" i="1"/>
  <c r="H96" i="1"/>
  <c r="AI96" i="1"/>
  <c r="AZ93" i="1"/>
  <c r="AZ94" i="1"/>
  <c r="AZ95" i="1"/>
  <c r="AZ96" i="1"/>
  <c r="BI96" i="1"/>
  <c r="BM96" i="1"/>
  <c r="BW96" i="1"/>
  <c r="BX96" i="1"/>
  <c r="BY96" i="1"/>
  <c r="CG96" i="1"/>
  <c r="BH97" i="1"/>
  <c r="BH98" i="1"/>
  <c r="BH99" i="1"/>
  <c r="BH100" i="1"/>
  <c r="BH101" i="1"/>
  <c r="BH102" i="1"/>
  <c r="BH103" i="1"/>
  <c r="BH104" i="1"/>
  <c r="BH105" i="1"/>
  <c r="BH106" i="1"/>
  <c r="BH107" i="1"/>
  <c r="H107" i="1"/>
  <c r="AI107" i="1"/>
  <c r="AZ97" i="1"/>
  <c r="AZ98" i="1"/>
  <c r="AZ99" i="1"/>
  <c r="AZ100" i="1"/>
  <c r="AZ101" i="1"/>
  <c r="AZ102" i="1"/>
  <c r="AZ103" i="1"/>
  <c r="AZ104" i="1"/>
  <c r="AZ105" i="1"/>
  <c r="AZ106" i="1"/>
  <c r="AZ107" i="1"/>
  <c r="BI107" i="1"/>
  <c r="BM107" i="1"/>
  <c r="BW107" i="1"/>
  <c r="BX107" i="1"/>
  <c r="BY107" i="1"/>
  <c r="CG107" i="1"/>
  <c r="BH108" i="1"/>
  <c r="BH109" i="1"/>
  <c r="H109" i="1"/>
  <c r="AI109" i="1"/>
  <c r="AZ108" i="1"/>
  <c r="AZ109" i="1"/>
  <c r="BI109" i="1"/>
  <c r="BM109" i="1"/>
  <c r="BW109" i="1"/>
  <c r="BX109" i="1"/>
  <c r="BY109" i="1"/>
  <c r="CG109" i="1"/>
  <c r="BH110" i="1"/>
  <c r="BH111" i="1"/>
  <c r="BH112" i="1"/>
  <c r="BH113" i="1"/>
  <c r="BH114" i="1"/>
  <c r="BH115" i="1"/>
  <c r="BH116" i="1"/>
  <c r="H116" i="1"/>
  <c r="AI116" i="1"/>
  <c r="AZ110" i="1"/>
  <c r="AZ111" i="1"/>
  <c r="AZ112" i="1"/>
  <c r="AZ113" i="1"/>
  <c r="AZ114" i="1"/>
  <c r="AZ115" i="1"/>
  <c r="AZ116" i="1"/>
  <c r="BI116" i="1"/>
  <c r="BM116" i="1"/>
  <c r="BW116" i="1"/>
  <c r="BX116" i="1"/>
  <c r="BY116" i="1"/>
  <c r="CG116" i="1"/>
  <c r="BH117" i="1"/>
  <c r="BH118" i="1"/>
  <c r="BH119" i="1"/>
  <c r="H119" i="1"/>
  <c r="AI119" i="1"/>
  <c r="AZ117" i="1"/>
  <c r="AZ118" i="1"/>
  <c r="AZ119" i="1"/>
  <c r="BI119" i="1"/>
  <c r="BM119" i="1"/>
  <c r="BW119" i="1"/>
  <c r="BX119" i="1"/>
  <c r="BY119" i="1"/>
  <c r="CG119" i="1"/>
  <c r="BH120" i="1"/>
  <c r="BH121" i="1"/>
  <c r="BH122" i="1"/>
  <c r="BH123" i="1"/>
  <c r="H123" i="1"/>
  <c r="AI123" i="1"/>
  <c r="AZ120" i="1"/>
  <c r="AZ121" i="1"/>
  <c r="AZ122" i="1"/>
  <c r="AZ123" i="1"/>
  <c r="BI123" i="1"/>
  <c r="BM123" i="1"/>
  <c r="BW123" i="1"/>
  <c r="BX123" i="1"/>
  <c r="BY123" i="1"/>
  <c r="CG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H144" i="1"/>
  <c r="AI144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BI144" i="1"/>
  <c r="BM144" i="1"/>
  <c r="BW144" i="1"/>
  <c r="BX144" i="1"/>
  <c r="BY144" i="1"/>
  <c r="CG144" i="1"/>
  <c r="BH145" i="1"/>
  <c r="BH146" i="1"/>
  <c r="BH147" i="1"/>
  <c r="BH148" i="1"/>
  <c r="H148" i="1"/>
  <c r="AI148" i="1"/>
  <c r="AZ145" i="1"/>
  <c r="AZ146" i="1"/>
  <c r="AZ147" i="1"/>
  <c r="AZ148" i="1"/>
  <c r="BI148" i="1"/>
  <c r="BM148" i="1"/>
  <c r="BW148" i="1"/>
  <c r="BX148" i="1"/>
  <c r="BY148" i="1"/>
  <c r="CG148" i="1"/>
  <c r="BH149" i="1"/>
  <c r="BH150" i="1"/>
  <c r="BH151" i="1"/>
  <c r="H151" i="1"/>
  <c r="AI151" i="1"/>
  <c r="AZ149" i="1"/>
  <c r="AZ150" i="1"/>
  <c r="AZ151" i="1"/>
  <c r="BI151" i="1"/>
  <c r="BM151" i="1"/>
  <c r="BW151" i="1"/>
  <c r="BX151" i="1"/>
  <c r="BY151" i="1"/>
  <c r="CG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H174" i="1"/>
  <c r="AI174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BI174" i="1"/>
  <c r="BM174" i="1"/>
  <c r="BW174" i="1"/>
  <c r="BX174" i="1"/>
  <c r="BY174" i="1"/>
  <c r="CG174" i="1"/>
  <c r="BH175" i="1"/>
  <c r="BH176" i="1"/>
  <c r="BH177" i="1"/>
  <c r="H177" i="1"/>
  <c r="AI177" i="1"/>
  <c r="AZ175" i="1"/>
  <c r="AZ176" i="1"/>
  <c r="AZ177" i="1"/>
  <c r="BI177" i="1"/>
  <c r="BM177" i="1"/>
  <c r="BW177" i="1"/>
  <c r="BX177" i="1"/>
  <c r="BY177" i="1"/>
  <c r="CG177" i="1"/>
  <c r="BH178" i="1"/>
  <c r="BH179" i="1"/>
  <c r="BH180" i="1"/>
  <c r="BH181" i="1"/>
  <c r="BH182" i="1"/>
  <c r="BH183" i="1"/>
  <c r="BH184" i="1"/>
  <c r="BH185" i="1"/>
  <c r="H185" i="1"/>
  <c r="AI185" i="1"/>
  <c r="AZ178" i="1"/>
  <c r="AZ179" i="1"/>
  <c r="AZ180" i="1"/>
  <c r="AZ181" i="1"/>
  <c r="AZ182" i="1"/>
  <c r="AZ183" i="1"/>
  <c r="AZ184" i="1"/>
  <c r="AZ185" i="1"/>
  <c r="BI185" i="1"/>
  <c r="BM185" i="1"/>
  <c r="BW185" i="1"/>
  <c r="BX185" i="1"/>
  <c r="BY185" i="1"/>
  <c r="CG185" i="1"/>
  <c r="BH186" i="1"/>
  <c r="BH187" i="1"/>
  <c r="BH188" i="1"/>
  <c r="BH189" i="1"/>
  <c r="H189" i="1"/>
  <c r="AI189" i="1"/>
  <c r="AZ186" i="1"/>
  <c r="AZ187" i="1"/>
  <c r="AZ188" i="1"/>
  <c r="AZ189" i="1"/>
  <c r="BI189" i="1"/>
  <c r="BM189" i="1"/>
  <c r="BW189" i="1"/>
  <c r="BX189" i="1"/>
  <c r="BY189" i="1"/>
  <c r="CG189" i="1"/>
  <c r="BH190" i="1"/>
  <c r="BH191" i="1"/>
  <c r="BH192" i="1"/>
  <c r="BH193" i="1"/>
  <c r="BH194" i="1"/>
  <c r="BH195" i="1"/>
  <c r="BH196" i="1"/>
  <c r="BH197" i="1"/>
  <c r="BH198" i="1"/>
  <c r="BH199" i="1"/>
  <c r="H199" i="1"/>
  <c r="AI199" i="1"/>
  <c r="AZ190" i="1"/>
  <c r="AZ191" i="1"/>
  <c r="AZ192" i="1"/>
  <c r="AZ193" i="1"/>
  <c r="AZ194" i="1"/>
  <c r="AZ195" i="1"/>
  <c r="AZ196" i="1"/>
  <c r="AZ197" i="1"/>
  <c r="AZ198" i="1"/>
  <c r="AZ199" i="1"/>
  <c r="BI199" i="1"/>
  <c r="BM199" i="1"/>
  <c r="BW199" i="1"/>
  <c r="BX199" i="1"/>
  <c r="BY199" i="1"/>
  <c r="CG199" i="1"/>
  <c r="BH200" i="1"/>
  <c r="BW200" i="1"/>
  <c r="BX200" i="1"/>
  <c r="BY200" i="1"/>
  <c r="CG200" i="1"/>
  <c r="BH201" i="1"/>
  <c r="BM201" i="1"/>
  <c r="BW201" i="1"/>
  <c r="BX201" i="1"/>
  <c r="BY201" i="1"/>
  <c r="CG201" i="1"/>
  <c r="BH202" i="1"/>
  <c r="BH203" i="1"/>
  <c r="BH204" i="1"/>
  <c r="BH205" i="1"/>
  <c r="BH206" i="1"/>
  <c r="BH207" i="1"/>
  <c r="BH208" i="1"/>
  <c r="BH209" i="1"/>
  <c r="BH210" i="1"/>
  <c r="H210" i="1"/>
  <c r="AI210" i="1"/>
  <c r="H201" i="1"/>
  <c r="AI201" i="1"/>
  <c r="AZ202" i="1"/>
  <c r="AZ203" i="1"/>
  <c r="AZ204" i="1"/>
  <c r="AZ205" i="1"/>
  <c r="AZ206" i="1"/>
  <c r="AZ207" i="1"/>
  <c r="AZ208" i="1"/>
  <c r="AZ209" i="1"/>
  <c r="AZ210" i="1"/>
  <c r="BI210" i="1"/>
  <c r="BM210" i="1"/>
  <c r="BW210" i="1"/>
  <c r="BX210" i="1"/>
  <c r="BY210" i="1"/>
  <c r="CG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H223" i="1"/>
  <c r="AI223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BI223" i="1"/>
  <c r="BM223" i="1"/>
  <c r="BW223" i="1"/>
  <c r="BX223" i="1"/>
  <c r="BY223" i="1"/>
  <c r="CG223" i="1"/>
  <c r="BH224" i="1"/>
  <c r="BH225" i="1"/>
  <c r="BH226" i="1"/>
  <c r="BH227" i="1"/>
  <c r="BH228" i="1"/>
  <c r="BH229" i="1"/>
  <c r="H229" i="1"/>
  <c r="AI229" i="1"/>
  <c r="AZ224" i="1"/>
  <c r="AZ225" i="1"/>
  <c r="AZ226" i="1"/>
  <c r="AZ227" i="1"/>
  <c r="AZ228" i="1"/>
  <c r="AZ229" i="1"/>
  <c r="BI229" i="1"/>
  <c r="BM229" i="1"/>
  <c r="BW229" i="1"/>
  <c r="BX229" i="1"/>
  <c r="BY229" i="1"/>
  <c r="CG229" i="1"/>
  <c r="BH230" i="1"/>
  <c r="BH231" i="1"/>
  <c r="BH232" i="1"/>
  <c r="BH233" i="1"/>
  <c r="BH234" i="1"/>
  <c r="H234" i="1"/>
  <c r="AI234" i="1"/>
  <c r="AZ230" i="1"/>
  <c r="AZ231" i="1"/>
  <c r="AZ232" i="1"/>
  <c r="AZ233" i="1"/>
  <c r="AZ234" i="1"/>
  <c r="BI234" i="1"/>
  <c r="BM234" i="1"/>
  <c r="BW234" i="1"/>
  <c r="BX234" i="1"/>
  <c r="BY234" i="1"/>
  <c r="CG234" i="1"/>
  <c r="BH235" i="1"/>
  <c r="BH236" i="1"/>
  <c r="BH237" i="1"/>
  <c r="H237" i="1"/>
  <c r="AI237" i="1"/>
  <c r="AZ235" i="1"/>
  <c r="AZ236" i="1"/>
  <c r="AZ237" i="1"/>
  <c r="BI237" i="1"/>
  <c r="BM237" i="1"/>
  <c r="BW237" i="1"/>
  <c r="BX237" i="1"/>
  <c r="BY237" i="1"/>
  <c r="CG237" i="1"/>
  <c r="BH238" i="1"/>
  <c r="BH239" i="1"/>
  <c r="BH240" i="1"/>
  <c r="BH241" i="1"/>
  <c r="BH242" i="1"/>
  <c r="H242" i="1"/>
  <c r="AI242" i="1"/>
  <c r="AZ238" i="1"/>
  <c r="AZ239" i="1"/>
  <c r="AZ240" i="1"/>
  <c r="AZ241" i="1"/>
  <c r="AZ242" i="1"/>
  <c r="BI242" i="1"/>
  <c r="BM242" i="1"/>
  <c r="BW242" i="1"/>
  <c r="BX242" i="1"/>
  <c r="BY242" i="1"/>
  <c r="CG242" i="1"/>
  <c r="BH243" i="1"/>
  <c r="BH244" i="1"/>
  <c r="BH245" i="1"/>
  <c r="BH246" i="1"/>
  <c r="BH247" i="1"/>
  <c r="BH248" i="1"/>
  <c r="H248" i="1"/>
  <c r="AI248" i="1"/>
  <c r="AZ243" i="1"/>
  <c r="AZ244" i="1"/>
  <c r="AZ245" i="1"/>
  <c r="AZ246" i="1"/>
  <c r="AZ247" i="1"/>
  <c r="AZ248" i="1"/>
  <c r="BI248" i="1"/>
  <c r="BM248" i="1"/>
  <c r="BW248" i="1"/>
  <c r="BX248" i="1"/>
  <c r="BY248" i="1"/>
  <c r="CG248" i="1"/>
  <c r="BH249" i="1"/>
  <c r="BH250" i="1"/>
  <c r="BH251" i="1"/>
  <c r="BH252" i="1"/>
  <c r="BH253" i="1"/>
  <c r="H253" i="1"/>
  <c r="AI253" i="1"/>
  <c r="AZ249" i="1"/>
  <c r="AZ250" i="1"/>
  <c r="AZ251" i="1"/>
  <c r="AZ252" i="1"/>
  <c r="AZ253" i="1"/>
  <c r="BI253" i="1"/>
  <c r="BM253" i="1"/>
  <c r="BW253" i="1"/>
  <c r="BX253" i="1"/>
  <c r="BY253" i="1"/>
  <c r="CG253" i="1"/>
  <c r="BH254" i="1"/>
  <c r="H254" i="1"/>
  <c r="AI254" i="1"/>
  <c r="AZ254" i="1"/>
  <c r="BI254" i="1"/>
  <c r="BM254" i="1"/>
  <c r="BW254" i="1"/>
  <c r="BX254" i="1"/>
  <c r="BY254" i="1"/>
  <c r="CG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H266" i="1"/>
  <c r="AI266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BI266" i="1"/>
  <c r="BM266" i="1"/>
  <c r="BW266" i="1"/>
  <c r="BX266" i="1"/>
  <c r="BY266" i="1"/>
  <c r="CG266" i="1"/>
  <c r="BH267" i="1"/>
  <c r="H267" i="1"/>
  <c r="AI267" i="1"/>
  <c r="AZ267" i="1"/>
  <c r="BI267" i="1"/>
  <c r="BM267" i="1"/>
  <c r="BW267" i="1"/>
  <c r="BX267" i="1"/>
  <c r="BY267" i="1"/>
  <c r="CG267" i="1"/>
  <c r="BH268" i="1"/>
  <c r="BH269" i="1"/>
  <c r="BH270" i="1"/>
  <c r="BH271" i="1"/>
  <c r="BH272" i="1"/>
  <c r="BH273" i="1"/>
  <c r="H273" i="1"/>
  <c r="AI273" i="1"/>
  <c r="AZ268" i="1"/>
  <c r="AZ269" i="1"/>
  <c r="AZ270" i="1"/>
  <c r="AZ271" i="1"/>
  <c r="AZ272" i="1"/>
  <c r="AZ273" i="1"/>
  <c r="BI273" i="1"/>
  <c r="BM273" i="1"/>
  <c r="BW273" i="1"/>
  <c r="BX273" i="1"/>
  <c r="BY273" i="1"/>
  <c r="CG273" i="1"/>
  <c r="BH274" i="1"/>
  <c r="BH275" i="1"/>
  <c r="BH276" i="1"/>
  <c r="BH277" i="1"/>
  <c r="H277" i="1"/>
  <c r="AI277" i="1"/>
  <c r="AZ274" i="1"/>
  <c r="AZ275" i="1"/>
  <c r="AZ276" i="1"/>
  <c r="AZ277" i="1"/>
  <c r="BI277" i="1"/>
  <c r="BM277" i="1"/>
  <c r="BW277" i="1"/>
  <c r="BX277" i="1"/>
  <c r="BY277" i="1"/>
  <c r="CG277" i="1"/>
  <c r="BH278" i="1"/>
  <c r="BH279" i="1"/>
  <c r="BH280" i="1"/>
  <c r="BH281" i="1"/>
  <c r="BH282" i="1"/>
  <c r="BH283" i="1"/>
  <c r="H283" i="1"/>
  <c r="AI283" i="1"/>
  <c r="AZ278" i="1"/>
  <c r="AZ279" i="1"/>
  <c r="AZ280" i="1"/>
  <c r="AZ281" i="1"/>
  <c r="AZ282" i="1"/>
  <c r="AZ283" i="1"/>
  <c r="BI283" i="1"/>
  <c r="BM283" i="1"/>
  <c r="BW283" i="1"/>
  <c r="BX283" i="1"/>
  <c r="BY283" i="1"/>
  <c r="CG283" i="1"/>
  <c r="BH284" i="1"/>
  <c r="BH285" i="1"/>
  <c r="BH286" i="1"/>
  <c r="BH287" i="1"/>
  <c r="BH288" i="1"/>
  <c r="H288" i="1"/>
  <c r="AI288" i="1"/>
  <c r="AZ284" i="1"/>
  <c r="AZ285" i="1"/>
  <c r="AZ286" i="1"/>
  <c r="AZ287" i="1"/>
  <c r="AZ288" i="1"/>
  <c r="BI288" i="1"/>
  <c r="BM288" i="1"/>
  <c r="BW288" i="1"/>
  <c r="BX288" i="1"/>
  <c r="BY288" i="1"/>
  <c r="CG288" i="1"/>
  <c r="BH289" i="1"/>
  <c r="BH290" i="1"/>
  <c r="BH291" i="1"/>
  <c r="BH292" i="1"/>
  <c r="BH293" i="1"/>
  <c r="BH294" i="1"/>
  <c r="BH295" i="1"/>
  <c r="BH296" i="1"/>
  <c r="BH297" i="1"/>
  <c r="BH298" i="1"/>
  <c r="BH299" i="1"/>
  <c r="H299" i="1"/>
  <c r="AI299" i="1"/>
  <c r="AZ289" i="1"/>
  <c r="AZ290" i="1"/>
  <c r="AZ291" i="1"/>
  <c r="AZ292" i="1"/>
  <c r="AZ293" i="1"/>
  <c r="AZ294" i="1"/>
  <c r="AZ295" i="1"/>
  <c r="AZ296" i="1"/>
  <c r="AZ297" i="1"/>
  <c r="AZ298" i="1"/>
  <c r="AZ299" i="1"/>
  <c r="BI299" i="1"/>
  <c r="BM299" i="1"/>
  <c r="BW299" i="1"/>
  <c r="BX299" i="1"/>
  <c r="BY299" i="1"/>
  <c r="CG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H321" i="1"/>
  <c r="AI321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BI321" i="1"/>
  <c r="BM321" i="1"/>
  <c r="BW321" i="1"/>
  <c r="BX321" i="1"/>
  <c r="BY321" i="1"/>
  <c r="CG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H344" i="1"/>
  <c r="AI344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BI344" i="1"/>
  <c r="BM344" i="1"/>
  <c r="BW344" i="1"/>
  <c r="BX344" i="1"/>
  <c r="BY344" i="1"/>
  <c r="CG344" i="1"/>
  <c r="BH345" i="1"/>
  <c r="BH346" i="1"/>
  <c r="BH347" i="1"/>
  <c r="H347" i="1"/>
  <c r="AI347" i="1"/>
  <c r="AZ345" i="1"/>
  <c r="AZ346" i="1"/>
  <c r="AZ347" i="1"/>
  <c r="BI347" i="1"/>
  <c r="BM347" i="1"/>
  <c r="BW347" i="1"/>
  <c r="BX347" i="1"/>
  <c r="BY347" i="1"/>
  <c r="CG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H368" i="1"/>
  <c r="AI368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BI368" i="1"/>
  <c r="BM368" i="1"/>
  <c r="BW368" i="1"/>
  <c r="BX368" i="1"/>
  <c r="BY368" i="1"/>
  <c r="CG368" i="1"/>
  <c r="BH369" i="1"/>
  <c r="BH370" i="1"/>
  <c r="BH371" i="1"/>
  <c r="BH372" i="1"/>
  <c r="BH373" i="1"/>
  <c r="BH374" i="1"/>
  <c r="BH375" i="1"/>
  <c r="BH376" i="1"/>
  <c r="H376" i="1"/>
  <c r="AI376" i="1"/>
  <c r="AZ369" i="1"/>
  <c r="AZ370" i="1"/>
  <c r="AZ371" i="1"/>
  <c r="AZ372" i="1"/>
  <c r="AZ373" i="1"/>
  <c r="AZ374" i="1"/>
  <c r="AZ375" i="1"/>
  <c r="AZ376" i="1"/>
  <c r="BI376" i="1"/>
  <c r="BM376" i="1"/>
  <c r="BW376" i="1"/>
  <c r="BX376" i="1"/>
  <c r="BY376" i="1"/>
  <c r="CG376" i="1"/>
  <c r="BH377" i="1"/>
  <c r="BH378" i="1"/>
  <c r="BH379" i="1"/>
  <c r="BH380" i="1"/>
  <c r="BH381" i="1"/>
  <c r="BH382" i="1"/>
  <c r="BH383" i="1"/>
  <c r="BH384" i="1"/>
  <c r="BH385" i="1"/>
  <c r="BH386" i="1"/>
  <c r="H386" i="1"/>
  <c r="AI386" i="1"/>
  <c r="AZ377" i="1"/>
  <c r="AZ378" i="1"/>
  <c r="AZ379" i="1"/>
  <c r="AZ380" i="1"/>
  <c r="AZ381" i="1"/>
  <c r="AZ382" i="1"/>
  <c r="AZ383" i="1"/>
  <c r="AZ384" i="1"/>
  <c r="AZ385" i="1"/>
  <c r="AZ386" i="1"/>
  <c r="BI386" i="1"/>
  <c r="BM386" i="1"/>
  <c r="BW386" i="1"/>
  <c r="BX386" i="1"/>
  <c r="BY386" i="1"/>
  <c r="CG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H406" i="1"/>
  <c r="AI40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BI406" i="1"/>
  <c r="BM406" i="1"/>
  <c r="BW406" i="1"/>
  <c r="BX406" i="1"/>
  <c r="BY406" i="1"/>
  <c r="CG406" i="1"/>
  <c r="BH407" i="1"/>
  <c r="BH408" i="1"/>
  <c r="BH409" i="1"/>
  <c r="H409" i="1"/>
  <c r="AI409" i="1"/>
  <c r="AZ407" i="1"/>
  <c r="AZ408" i="1"/>
  <c r="AZ409" i="1"/>
  <c r="BI409" i="1"/>
  <c r="BM409" i="1"/>
  <c r="BW409" i="1"/>
  <c r="BX409" i="1"/>
  <c r="BY409" i="1"/>
  <c r="CG409" i="1"/>
  <c r="BH410" i="1"/>
  <c r="BH411" i="1"/>
  <c r="BH412" i="1"/>
  <c r="BH413" i="1"/>
  <c r="H413" i="1"/>
  <c r="AI413" i="1"/>
  <c r="AZ410" i="1"/>
  <c r="AZ411" i="1"/>
  <c r="AZ412" i="1"/>
  <c r="AZ413" i="1"/>
  <c r="BI413" i="1"/>
  <c r="BM413" i="1"/>
  <c r="BW413" i="1"/>
  <c r="BX413" i="1"/>
  <c r="BY413" i="1"/>
  <c r="CG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H425" i="1"/>
  <c r="AI425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BI425" i="1"/>
  <c r="BM425" i="1"/>
  <c r="BW425" i="1"/>
  <c r="BX425" i="1"/>
  <c r="BY425" i="1"/>
  <c r="CG425" i="1"/>
  <c r="BH426" i="1"/>
  <c r="BH427" i="1"/>
  <c r="H427" i="1"/>
  <c r="AI427" i="1"/>
  <c r="AZ426" i="1"/>
  <c r="AZ427" i="1"/>
  <c r="BI427" i="1"/>
  <c r="BM427" i="1"/>
  <c r="BW427" i="1"/>
  <c r="BX427" i="1"/>
  <c r="BY427" i="1"/>
  <c r="CG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H442" i="1"/>
  <c r="AI442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BI442" i="1"/>
  <c r="BM442" i="1"/>
  <c r="BW442" i="1"/>
  <c r="BX442" i="1"/>
  <c r="BY442" i="1"/>
  <c r="CG442" i="1"/>
  <c r="BH443" i="1"/>
  <c r="BH444" i="1"/>
  <c r="BH445" i="1"/>
  <c r="BH446" i="1"/>
  <c r="BH447" i="1"/>
  <c r="BH448" i="1"/>
  <c r="BH449" i="1"/>
  <c r="BH450" i="1"/>
  <c r="BH451" i="1"/>
  <c r="BH452" i="1"/>
  <c r="H452" i="1"/>
  <c r="AI452" i="1"/>
  <c r="AZ443" i="1"/>
  <c r="AZ444" i="1"/>
  <c r="AZ445" i="1"/>
  <c r="AZ446" i="1"/>
  <c r="AZ447" i="1"/>
  <c r="AZ448" i="1"/>
  <c r="AZ449" i="1"/>
  <c r="AZ450" i="1"/>
  <c r="AZ451" i="1"/>
  <c r="AZ452" i="1"/>
  <c r="BI452" i="1"/>
  <c r="BM452" i="1"/>
  <c r="BW452" i="1"/>
  <c r="BX452" i="1"/>
  <c r="BY452" i="1"/>
  <c r="CG452" i="1"/>
  <c r="BH453" i="1"/>
  <c r="H453" i="1"/>
  <c r="AI453" i="1"/>
  <c r="AZ453" i="1"/>
  <c r="BI453" i="1"/>
  <c r="BM453" i="1"/>
  <c r="BW453" i="1"/>
  <c r="BX453" i="1"/>
  <c r="BY453" i="1"/>
  <c r="CG453" i="1"/>
  <c r="BH454" i="1"/>
  <c r="BW454" i="1"/>
  <c r="BX454" i="1"/>
  <c r="BY454" i="1"/>
  <c r="CG454" i="1"/>
  <c r="BH455" i="1"/>
  <c r="BM455" i="1"/>
  <c r="BW455" i="1"/>
  <c r="BX455" i="1"/>
  <c r="BY455" i="1"/>
  <c r="CG455" i="1"/>
  <c r="BH456" i="1"/>
  <c r="H456" i="1"/>
  <c r="AI456" i="1"/>
  <c r="H455" i="1"/>
  <c r="AI455" i="1"/>
  <c r="AZ456" i="1"/>
  <c r="BI456" i="1"/>
  <c r="BM456" i="1"/>
  <c r="BW456" i="1"/>
  <c r="BX456" i="1"/>
  <c r="BY456" i="1"/>
  <c r="CG456" i="1"/>
  <c r="BH457" i="1"/>
  <c r="BH458" i="1"/>
  <c r="BH459" i="1"/>
  <c r="BH460" i="1"/>
  <c r="BH461" i="1"/>
  <c r="BH462" i="1"/>
  <c r="BH463" i="1"/>
  <c r="BH464" i="1"/>
  <c r="H464" i="1"/>
  <c r="AI464" i="1"/>
  <c r="AZ457" i="1"/>
  <c r="AZ458" i="1"/>
  <c r="AZ459" i="1"/>
  <c r="AZ460" i="1"/>
  <c r="AZ461" i="1"/>
  <c r="AZ462" i="1"/>
  <c r="AZ463" i="1"/>
  <c r="AZ464" i="1"/>
  <c r="BI464" i="1"/>
  <c r="BM464" i="1"/>
  <c r="BW464" i="1"/>
  <c r="BX464" i="1"/>
  <c r="BY464" i="1"/>
  <c r="CG464" i="1"/>
  <c r="BH465" i="1"/>
  <c r="BH466" i="1"/>
  <c r="BH467" i="1"/>
  <c r="BH468" i="1"/>
  <c r="BH469" i="1"/>
  <c r="H469" i="1"/>
  <c r="AI469" i="1"/>
  <c r="AZ465" i="1"/>
  <c r="AZ466" i="1"/>
  <c r="AZ467" i="1"/>
  <c r="AZ468" i="1"/>
  <c r="AZ469" i="1"/>
  <c r="BI469" i="1"/>
  <c r="BM469" i="1"/>
  <c r="BW469" i="1"/>
  <c r="BX469" i="1"/>
  <c r="BY469" i="1"/>
  <c r="CG469" i="1"/>
  <c r="BH470" i="1"/>
  <c r="BH471" i="1"/>
  <c r="H471" i="1"/>
  <c r="AI471" i="1"/>
  <c r="AZ470" i="1"/>
  <c r="AZ471" i="1"/>
  <c r="BI471" i="1"/>
  <c r="BM471" i="1"/>
  <c r="BW471" i="1"/>
  <c r="BX471" i="1"/>
  <c r="BY471" i="1"/>
  <c r="CG471" i="1"/>
  <c r="BH472" i="1"/>
  <c r="BH473" i="1"/>
  <c r="BH474" i="1"/>
  <c r="BH475" i="1"/>
  <c r="BH476" i="1"/>
  <c r="BH477" i="1"/>
  <c r="BH478" i="1"/>
  <c r="BH479" i="1"/>
  <c r="H479" i="1"/>
  <c r="AI479" i="1"/>
  <c r="AZ472" i="1"/>
  <c r="AZ473" i="1"/>
  <c r="AZ474" i="1"/>
  <c r="AZ475" i="1"/>
  <c r="AZ476" i="1"/>
  <c r="AZ477" i="1"/>
  <c r="AZ478" i="1"/>
  <c r="AZ479" i="1"/>
  <c r="BI479" i="1"/>
  <c r="BM479" i="1"/>
  <c r="BW479" i="1"/>
  <c r="BX479" i="1"/>
  <c r="BY479" i="1"/>
  <c r="CG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H497" i="1"/>
  <c r="AI497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BI497" i="1"/>
  <c r="BM497" i="1"/>
  <c r="BW497" i="1"/>
  <c r="BX497" i="1"/>
  <c r="BY497" i="1"/>
  <c r="CG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H514" i="1"/>
  <c r="AI514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BI514" i="1"/>
  <c r="BM514" i="1"/>
  <c r="BW514" i="1"/>
  <c r="BX514" i="1"/>
  <c r="BY514" i="1"/>
  <c r="CG514" i="1"/>
  <c r="BH515" i="1"/>
  <c r="BH516" i="1"/>
  <c r="BH517" i="1"/>
  <c r="BH518" i="1"/>
  <c r="H518" i="1"/>
  <c r="AI518" i="1"/>
  <c r="AZ515" i="1"/>
  <c r="AZ516" i="1"/>
  <c r="AZ517" i="1"/>
  <c r="AZ518" i="1"/>
  <c r="BI518" i="1"/>
  <c r="BM518" i="1"/>
  <c r="BW518" i="1"/>
  <c r="BX518" i="1"/>
  <c r="BY518" i="1"/>
  <c r="CG518" i="1"/>
  <c r="BH519" i="1"/>
  <c r="H519" i="1"/>
  <c r="AI519" i="1"/>
  <c r="AZ519" i="1"/>
  <c r="BI519" i="1"/>
  <c r="BM519" i="1"/>
  <c r="BW519" i="1"/>
  <c r="BX519" i="1"/>
  <c r="BY519" i="1"/>
  <c r="CG519" i="1"/>
  <c r="BH520" i="1"/>
  <c r="BH521" i="1"/>
  <c r="H521" i="1"/>
  <c r="AI521" i="1"/>
  <c r="AZ520" i="1"/>
  <c r="AZ521" i="1"/>
  <c r="BI521" i="1"/>
  <c r="BM521" i="1"/>
  <c r="BW521" i="1"/>
  <c r="BX521" i="1"/>
  <c r="BY521" i="1"/>
  <c r="CG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H535" i="1"/>
  <c r="AI535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BI535" i="1"/>
  <c r="BM535" i="1"/>
  <c r="BW535" i="1"/>
  <c r="BX535" i="1"/>
  <c r="BY535" i="1"/>
  <c r="CG535" i="1"/>
  <c r="BH536" i="1"/>
  <c r="BW536" i="1"/>
  <c r="BX536" i="1"/>
  <c r="BY536" i="1"/>
  <c r="CG536" i="1"/>
  <c r="BH537" i="1"/>
  <c r="BM537" i="1"/>
  <c r="BW537" i="1"/>
  <c r="BX537" i="1"/>
  <c r="BY537" i="1"/>
  <c r="CG537" i="1"/>
  <c r="BH538" i="1"/>
  <c r="BH539" i="1"/>
  <c r="BH540" i="1"/>
  <c r="H540" i="1"/>
  <c r="AI540" i="1"/>
  <c r="H537" i="1"/>
  <c r="AI537" i="1"/>
  <c r="AZ538" i="1"/>
  <c r="AZ539" i="1"/>
  <c r="AZ540" i="1"/>
  <c r="BI540" i="1"/>
  <c r="BM540" i="1"/>
  <c r="BW540" i="1"/>
  <c r="BX540" i="1"/>
  <c r="BY540" i="1"/>
  <c r="CG540" i="1"/>
  <c r="BH541" i="1"/>
  <c r="BW541" i="1"/>
  <c r="BX541" i="1"/>
  <c r="BY541" i="1"/>
  <c r="CG541" i="1"/>
  <c r="BH542" i="1"/>
  <c r="BM542" i="1"/>
  <c r="BW542" i="1"/>
  <c r="BX542" i="1"/>
  <c r="BY542" i="1"/>
  <c r="CG542" i="1"/>
  <c r="BH543" i="1"/>
  <c r="BH544" i="1"/>
  <c r="BH545" i="1"/>
  <c r="BH546" i="1"/>
  <c r="BH547" i="1"/>
  <c r="BH548" i="1"/>
  <c r="H548" i="1"/>
  <c r="AI548" i="1"/>
  <c r="H542" i="1"/>
  <c r="AI542" i="1"/>
  <c r="AZ543" i="1"/>
  <c r="AZ544" i="1"/>
  <c r="AZ545" i="1"/>
  <c r="AZ546" i="1"/>
  <c r="AZ547" i="1"/>
  <c r="AZ548" i="1"/>
  <c r="BI548" i="1"/>
  <c r="BM548" i="1"/>
  <c r="BW548" i="1"/>
  <c r="BX548" i="1"/>
  <c r="BY548" i="1"/>
  <c r="CG548" i="1"/>
  <c r="BH549" i="1"/>
  <c r="BH550" i="1"/>
  <c r="BH551" i="1"/>
  <c r="BH552" i="1"/>
  <c r="BH553" i="1"/>
  <c r="BH554" i="1"/>
  <c r="BH555" i="1"/>
  <c r="BH556" i="1"/>
  <c r="H556" i="1"/>
  <c r="AI556" i="1"/>
  <c r="AZ549" i="1"/>
  <c r="AZ550" i="1"/>
  <c r="AZ551" i="1"/>
  <c r="AZ552" i="1"/>
  <c r="AZ553" i="1"/>
  <c r="AZ554" i="1"/>
  <c r="AZ555" i="1"/>
  <c r="AZ556" i="1"/>
  <c r="BI556" i="1"/>
  <c r="BM556" i="1"/>
  <c r="BW556" i="1"/>
  <c r="BX556" i="1"/>
  <c r="BY556" i="1"/>
  <c r="CG556" i="1"/>
  <c r="BH557" i="1"/>
  <c r="BH558" i="1"/>
  <c r="BH559" i="1"/>
  <c r="BH560" i="1"/>
  <c r="BH561" i="1"/>
  <c r="BH562" i="1"/>
  <c r="BH563" i="1"/>
  <c r="BH564" i="1"/>
  <c r="BH565" i="1"/>
  <c r="BH566" i="1"/>
  <c r="BH567" i="1"/>
  <c r="H567" i="1"/>
  <c r="AI567" i="1"/>
  <c r="AZ557" i="1"/>
  <c r="AZ558" i="1"/>
  <c r="AZ559" i="1"/>
  <c r="AZ560" i="1"/>
  <c r="AZ561" i="1"/>
  <c r="AZ562" i="1"/>
  <c r="AZ563" i="1"/>
  <c r="AZ564" i="1"/>
  <c r="AZ565" i="1"/>
  <c r="AZ566" i="1"/>
  <c r="AZ567" i="1"/>
  <c r="BI567" i="1"/>
  <c r="BM567" i="1"/>
  <c r="BW567" i="1"/>
  <c r="BX567" i="1"/>
  <c r="BY567" i="1"/>
  <c r="CG567" i="1"/>
  <c r="BH568" i="1"/>
  <c r="BH569" i="1"/>
  <c r="BH570" i="1"/>
  <c r="BH571" i="1"/>
  <c r="BH572" i="1"/>
  <c r="BH573" i="1"/>
  <c r="H573" i="1"/>
  <c r="AI573" i="1"/>
  <c r="AZ568" i="1"/>
  <c r="AZ569" i="1"/>
  <c r="AZ570" i="1"/>
  <c r="AZ571" i="1"/>
  <c r="AZ572" i="1"/>
  <c r="AZ573" i="1"/>
  <c r="BI573" i="1"/>
  <c r="BM573" i="1"/>
  <c r="BW573" i="1"/>
  <c r="BX573" i="1"/>
  <c r="BY573" i="1"/>
  <c r="CG573" i="1"/>
  <c r="BH574" i="1"/>
  <c r="BH575" i="1"/>
  <c r="BH576" i="1"/>
  <c r="BH577" i="1"/>
  <c r="BH578" i="1"/>
  <c r="BH579" i="1"/>
  <c r="BH580" i="1"/>
  <c r="BH581" i="1"/>
  <c r="H581" i="1"/>
  <c r="AI581" i="1"/>
  <c r="AZ574" i="1"/>
  <c r="AZ575" i="1"/>
  <c r="AZ576" i="1"/>
  <c r="AZ577" i="1"/>
  <c r="AZ578" i="1"/>
  <c r="AZ579" i="1"/>
  <c r="AZ580" i="1"/>
  <c r="AZ581" i="1"/>
  <c r="BI581" i="1"/>
  <c r="BM581" i="1"/>
  <c r="BW581" i="1"/>
  <c r="BX581" i="1"/>
  <c r="BY581" i="1"/>
  <c r="CG581" i="1"/>
  <c r="BH582" i="1"/>
  <c r="BH583" i="1"/>
  <c r="BH584" i="1"/>
  <c r="BH585" i="1"/>
  <c r="BH586" i="1"/>
  <c r="H586" i="1"/>
  <c r="AI586" i="1"/>
  <c r="AZ582" i="1"/>
  <c r="AZ583" i="1"/>
  <c r="AZ584" i="1"/>
  <c r="AZ585" i="1"/>
  <c r="AZ586" i="1"/>
  <c r="BI586" i="1"/>
  <c r="BM586" i="1"/>
  <c r="BW586" i="1"/>
  <c r="BX586" i="1"/>
  <c r="BY586" i="1"/>
  <c r="CG586" i="1"/>
  <c r="BH587" i="1"/>
  <c r="BH588" i="1"/>
  <c r="BH589" i="1"/>
  <c r="BH590" i="1"/>
  <c r="BH591" i="1"/>
  <c r="H591" i="1"/>
  <c r="AI591" i="1"/>
  <c r="AZ587" i="1"/>
  <c r="AZ588" i="1"/>
  <c r="AZ589" i="1"/>
  <c r="AZ590" i="1"/>
  <c r="AZ591" i="1"/>
  <c r="BI591" i="1"/>
  <c r="BM591" i="1"/>
  <c r="BW591" i="1"/>
  <c r="BX591" i="1"/>
  <c r="BY591" i="1"/>
  <c r="CG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H619" i="1"/>
  <c r="AI619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BI619" i="1"/>
  <c r="BM619" i="1"/>
  <c r="BW619" i="1"/>
  <c r="BX619" i="1"/>
  <c r="BY619" i="1"/>
  <c r="CG619" i="1"/>
  <c r="BH620" i="1"/>
  <c r="BH621" i="1"/>
  <c r="BH622" i="1"/>
  <c r="BH623" i="1"/>
  <c r="BH624" i="1"/>
  <c r="BH625" i="1"/>
  <c r="BH626" i="1"/>
  <c r="BH627" i="1"/>
  <c r="BH628" i="1"/>
  <c r="BH629" i="1"/>
  <c r="H629" i="1"/>
  <c r="AI629" i="1"/>
  <c r="AZ620" i="1"/>
  <c r="AZ621" i="1"/>
  <c r="AZ622" i="1"/>
  <c r="AZ623" i="1"/>
  <c r="AZ624" i="1"/>
  <c r="AZ625" i="1"/>
  <c r="AZ626" i="1"/>
  <c r="AZ627" i="1"/>
  <c r="AZ628" i="1"/>
  <c r="AZ629" i="1"/>
  <c r="BI629" i="1"/>
  <c r="BM629" i="1"/>
  <c r="BW629" i="1"/>
  <c r="BX629" i="1"/>
  <c r="BY629" i="1"/>
  <c r="CG629" i="1"/>
  <c r="BH630" i="1"/>
  <c r="BH631" i="1"/>
  <c r="BH632" i="1"/>
  <c r="BH633" i="1"/>
  <c r="BH634" i="1"/>
  <c r="BH635" i="1"/>
  <c r="BH636" i="1"/>
  <c r="BH637" i="1"/>
  <c r="BH638" i="1"/>
  <c r="H638" i="1"/>
  <c r="AI638" i="1"/>
  <c r="AZ630" i="1"/>
  <c r="AZ631" i="1"/>
  <c r="AZ632" i="1"/>
  <c r="AZ633" i="1"/>
  <c r="AZ634" i="1"/>
  <c r="AZ635" i="1"/>
  <c r="AZ636" i="1"/>
  <c r="AZ637" i="1"/>
  <c r="AZ638" i="1"/>
  <c r="BI638" i="1"/>
  <c r="BM638" i="1"/>
  <c r="BW638" i="1"/>
  <c r="BX638" i="1"/>
  <c r="BY638" i="1"/>
  <c r="CG638" i="1"/>
  <c r="BH639" i="1"/>
  <c r="BH640" i="1"/>
  <c r="BH641" i="1"/>
  <c r="BH642" i="1"/>
  <c r="BH643" i="1"/>
  <c r="BH644" i="1"/>
  <c r="BH645" i="1"/>
  <c r="BH646" i="1"/>
  <c r="H646" i="1"/>
  <c r="AI646" i="1"/>
  <c r="AZ639" i="1"/>
  <c r="AZ640" i="1"/>
  <c r="AZ641" i="1"/>
  <c r="AZ642" i="1"/>
  <c r="AZ643" i="1"/>
  <c r="AZ644" i="1"/>
  <c r="AZ645" i="1"/>
  <c r="AZ646" i="1"/>
  <c r="BI646" i="1"/>
  <c r="BM646" i="1"/>
  <c r="BW646" i="1"/>
  <c r="BX646" i="1"/>
  <c r="BY646" i="1"/>
  <c r="CG646" i="1"/>
  <c r="BH647" i="1"/>
  <c r="BH648" i="1"/>
  <c r="BH649" i="1"/>
  <c r="BH650" i="1"/>
  <c r="BH651" i="1"/>
  <c r="BH652" i="1"/>
  <c r="BH653" i="1"/>
  <c r="BH654" i="1"/>
  <c r="BH655" i="1"/>
  <c r="H655" i="1"/>
  <c r="AI655" i="1"/>
  <c r="AZ647" i="1"/>
  <c r="AZ648" i="1"/>
  <c r="AZ649" i="1"/>
  <c r="AZ650" i="1"/>
  <c r="AZ651" i="1"/>
  <c r="AZ652" i="1"/>
  <c r="AZ653" i="1"/>
  <c r="AZ654" i="1"/>
  <c r="AZ655" i="1"/>
  <c r="BI655" i="1"/>
  <c r="BM655" i="1"/>
  <c r="BW655" i="1"/>
  <c r="BX655" i="1"/>
  <c r="BY655" i="1"/>
  <c r="CG655" i="1"/>
  <c r="BH656" i="1"/>
  <c r="BH657" i="1"/>
  <c r="BH658" i="1"/>
  <c r="BH659" i="1"/>
  <c r="BH660" i="1"/>
  <c r="BH661" i="1"/>
  <c r="BH662" i="1"/>
  <c r="BH663" i="1"/>
  <c r="H663" i="1"/>
  <c r="AI663" i="1"/>
  <c r="AZ656" i="1"/>
  <c r="AZ657" i="1"/>
  <c r="AZ658" i="1"/>
  <c r="AZ659" i="1"/>
  <c r="AZ660" i="1"/>
  <c r="AZ661" i="1"/>
  <c r="AZ662" i="1"/>
  <c r="AZ663" i="1"/>
  <c r="BI663" i="1"/>
  <c r="BM663" i="1"/>
  <c r="BW663" i="1"/>
  <c r="BX663" i="1"/>
  <c r="BY663" i="1"/>
  <c r="CG663" i="1"/>
  <c r="BH664" i="1"/>
  <c r="BW664" i="1"/>
  <c r="BX664" i="1"/>
  <c r="BY664" i="1"/>
  <c r="CG664" i="1"/>
  <c r="BH665" i="1"/>
  <c r="BM665" i="1"/>
  <c r="BW665" i="1"/>
  <c r="BX665" i="1"/>
  <c r="BY665" i="1"/>
  <c r="CG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H690" i="1"/>
  <c r="AI690" i="1"/>
  <c r="H665" i="1"/>
  <c r="AI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BI690" i="1"/>
  <c r="BM690" i="1"/>
  <c r="BW690" i="1"/>
  <c r="BX690" i="1"/>
  <c r="BY690" i="1"/>
  <c r="CG690" i="1"/>
  <c r="BH691" i="1"/>
  <c r="H691" i="1"/>
  <c r="AI691" i="1"/>
  <c r="AZ691" i="1"/>
  <c r="BI691" i="1"/>
  <c r="BM691" i="1"/>
  <c r="BW691" i="1"/>
  <c r="BX691" i="1"/>
  <c r="BY691" i="1"/>
  <c r="CG691" i="1"/>
  <c r="BH692" i="1"/>
  <c r="BH693" i="1"/>
  <c r="H693" i="1"/>
  <c r="AI693" i="1"/>
  <c r="AZ692" i="1"/>
  <c r="AZ693" i="1"/>
  <c r="BI693" i="1"/>
  <c r="BM693" i="1"/>
  <c r="BW693" i="1"/>
  <c r="BX693" i="1"/>
  <c r="BY693" i="1"/>
  <c r="CG693" i="1"/>
  <c r="BH694" i="1"/>
  <c r="H694" i="1"/>
  <c r="AI694" i="1"/>
  <c r="AZ694" i="1"/>
  <c r="BI694" i="1"/>
  <c r="BM694" i="1"/>
  <c r="BW694" i="1"/>
  <c r="BX694" i="1"/>
  <c r="BY694" i="1"/>
  <c r="CG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H706" i="1"/>
  <c r="AI706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BI706" i="1"/>
  <c r="BM706" i="1"/>
  <c r="BW706" i="1"/>
  <c r="BX706" i="1"/>
  <c r="BY706" i="1"/>
  <c r="CG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H727" i="1"/>
  <c r="AI727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BI727" i="1"/>
  <c r="BM727" i="1"/>
  <c r="BW727" i="1"/>
  <c r="BX727" i="1"/>
  <c r="BY727" i="1"/>
  <c r="CG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H754" i="1"/>
  <c r="AI754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BI754" i="1"/>
  <c r="BM754" i="1"/>
  <c r="BW754" i="1"/>
  <c r="BX754" i="1"/>
  <c r="BY754" i="1"/>
  <c r="CG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H769" i="1"/>
  <c r="AI769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BI769" i="1"/>
  <c r="BM769" i="1"/>
  <c r="BW769" i="1"/>
  <c r="BX769" i="1"/>
  <c r="BY769" i="1"/>
  <c r="CG769" i="1"/>
  <c r="BH770" i="1"/>
  <c r="BH771" i="1"/>
  <c r="BH772" i="1"/>
  <c r="BH773" i="1"/>
  <c r="H773" i="1"/>
  <c r="AI773" i="1"/>
  <c r="AZ770" i="1"/>
  <c r="AZ771" i="1"/>
  <c r="AZ772" i="1"/>
  <c r="AZ773" i="1"/>
  <c r="BI773" i="1"/>
  <c r="BM773" i="1"/>
  <c r="BW773" i="1"/>
  <c r="BX773" i="1"/>
  <c r="BY773" i="1"/>
  <c r="CG773" i="1"/>
  <c r="BH774" i="1"/>
  <c r="BH775" i="1"/>
  <c r="BH776" i="1"/>
  <c r="BH777" i="1"/>
  <c r="BH778" i="1"/>
  <c r="BH779" i="1"/>
  <c r="BH780" i="1"/>
  <c r="BH781" i="1"/>
  <c r="H781" i="1"/>
  <c r="AI781" i="1"/>
  <c r="AZ774" i="1"/>
  <c r="AZ775" i="1"/>
  <c r="AZ776" i="1"/>
  <c r="AZ777" i="1"/>
  <c r="AZ778" i="1"/>
  <c r="AZ779" i="1"/>
  <c r="AZ780" i="1"/>
  <c r="AZ781" i="1"/>
  <c r="BI781" i="1"/>
  <c r="BM781" i="1"/>
  <c r="BW781" i="1"/>
  <c r="BX781" i="1"/>
  <c r="BY781" i="1"/>
  <c r="CG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H805" i="1"/>
  <c r="AI805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BI805" i="1"/>
  <c r="BM805" i="1"/>
  <c r="BW805" i="1"/>
  <c r="BX805" i="1"/>
  <c r="BY805" i="1"/>
  <c r="CG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H831" i="1"/>
  <c r="AI831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BI831" i="1"/>
  <c r="BM831" i="1"/>
  <c r="BW831" i="1"/>
  <c r="BX831" i="1"/>
  <c r="BY831" i="1"/>
  <c r="CG831" i="1"/>
  <c r="BH832" i="1"/>
  <c r="BH833" i="1"/>
  <c r="H833" i="1"/>
  <c r="AI833" i="1"/>
  <c r="AZ832" i="1"/>
  <c r="AZ833" i="1"/>
  <c r="BI833" i="1"/>
  <c r="BM833" i="1"/>
  <c r="BW833" i="1"/>
  <c r="BX833" i="1"/>
  <c r="BY833" i="1"/>
  <c r="CG833" i="1"/>
  <c r="BH834" i="1"/>
  <c r="BH835" i="1"/>
  <c r="BH836" i="1"/>
  <c r="BH837" i="1"/>
  <c r="BH838" i="1"/>
  <c r="H838" i="1"/>
  <c r="AI838" i="1"/>
  <c r="AZ834" i="1"/>
  <c r="AZ835" i="1"/>
  <c r="AZ836" i="1"/>
  <c r="AZ837" i="1"/>
  <c r="AZ838" i="1"/>
  <c r="BI838" i="1"/>
  <c r="BM838" i="1"/>
  <c r="BW838" i="1"/>
  <c r="BX838" i="1"/>
  <c r="BY838" i="1"/>
  <c r="CG838" i="1"/>
  <c r="BH839" i="1"/>
  <c r="BH840" i="1"/>
  <c r="BH841" i="1"/>
  <c r="BH842" i="1"/>
  <c r="BH843" i="1"/>
  <c r="BH844" i="1"/>
  <c r="BH845" i="1"/>
  <c r="BH846" i="1"/>
  <c r="AZ839" i="1"/>
  <c r="AZ840" i="1"/>
  <c r="AZ841" i="1"/>
  <c r="AZ842" i="1"/>
  <c r="AZ843" i="1"/>
  <c r="AZ844" i="1"/>
  <c r="AZ845" i="1"/>
  <c r="AZ846" i="1"/>
  <c r="BI846" i="1"/>
  <c r="BM846" i="1"/>
  <c r="BW846" i="1"/>
  <c r="BX846" i="1"/>
  <c r="BY846" i="1"/>
  <c r="CG846" i="1"/>
  <c r="BH847" i="1"/>
  <c r="AZ847" i="1"/>
  <c r="H847" i="1"/>
  <c r="AI847" i="1"/>
  <c r="BI847" i="1"/>
  <c r="BM847" i="1"/>
  <c r="BW847" i="1"/>
  <c r="BX847" i="1"/>
  <c r="BY847" i="1"/>
  <c r="CG847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CF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CF46" i="1"/>
  <c r="BG47" i="1"/>
  <c r="BG48" i="1"/>
  <c r="BG49" i="1"/>
  <c r="BG50" i="1"/>
  <c r="BG51" i="1"/>
  <c r="BG52" i="1"/>
  <c r="CF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CF71" i="1"/>
  <c r="BG72" i="1"/>
  <c r="BG73" i="1"/>
  <c r="BG74" i="1"/>
  <c r="BG75" i="1"/>
  <c r="BG76" i="1"/>
  <c r="CF76" i="1"/>
  <c r="BG77" i="1"/>
  <c r="CF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CF89" i="1"/>
  <c r="BG90" i="1"/>
  <c r="BG91" i="1"/>
  <c r="BG92" i="1"/>
  <c r="CF92" i="1"/>
  <c r="BG93" i="1"/>
  <c r="BG94" i="1"/>
  <c r="BG95" i="1"/>
  <c r="BG96" i="1"/>
  <c r="CF96" i="1"/>
  <c r="BG97" i="1"/>
  <c r="BG98" i="1"/>
  <c r="BG99" i="1"/>
  <c r="BG100" i="1"/>
  <c r="BG101" i="1"/>
  <c r="BG102" i="1"/>
  <c r="BG103" i="1"/>
  <c r="BG104" i="1"/>
  <c r="BG105" i="1"/>
  <c r="BG106" i="1"/>
  <c r="BG107" i="1"/>
  <c r="CF107" i="1"/>
  <c r="BG108" i="1"/>
  <c r="BG109" i="1"/>
  <c r="CF109" i="1"/>
  <c r="BG110" i="1"/>
  <c r="BG111" i="1"/>
  <c r="BG112" i="1"/>
  <c r="BG113" i="1"/>
  <c r="BG114" i="1"/>
  <c r="BG115" i="1"/>
  <c r="BG116" i="1"/>
  <c r="CF116" i="1"/>
  <c r="BG117" i="1"/>
  <c r="BG118" i="1"/>
  <c r="BG119" i="1"/>
  <c r="CF119" i="1"/>
  <c r="BG120" i="1"/>
  <c r="BG121" i="1"/>
  <c r="BG122" i="1"/>
  <c r="BG123" i="1"/>
  <c r="CF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CF144" i="1"/>
  <c r="BG145" i="1"/>
  <c r="BG146" i="1"/>
  <c r="BG147" i="1"/>
  <c r="BG148" i="1"/>
  <c r="CF148" i="1"/>
  <c r="BG149" i="1"/>
  <c r="BG150" i="1"/>
  <c r="BG151" i="1"/>
  <c r="CF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CF174" i="1"/>
  <c r="BG175" i="1"/>
  <c r="BG176" i="1"/>
  <c r="BG177" i="1"/>
  <c r="CF177" i="1"/>
  <c r="BG178" i="1"/>
  <c r="BG179" i="1"/>
  <c r="BG180" i="1"/>
  <c r="BG181" i="1"/>
  <c r="BG182" i="1"/>
  <c r="BG183" i="1"/>
  <c r="BG184" i="1"/>
  <c r="BG185" i="1"/>
  <c r="CF185" i="1"/>
  <c r="BG186" i="1"/>
  <c r="BG187" i="1"/>
  <c r="BG188" i="1"/>
  <c r="BG189" i="1"/>
  <c r="CF189" i="1"/>
  <c r="BG190" i="1"/>
  <c r="BG191" i="1"/>
  <c r="BG192" i="1"/>
  <c r="BG193" i="1"/>
  <c r="BG194" i="1"/>
  <c r="BG195" i="1"/>
  <c r="BG196" i="1"/>
  <c r="BG197" i="1"/>
  <c r="BG198" i="1"/>
  <c r="BG199" i="1"/>
  <c r="CF199" i="1"/>
  <c r="BG200" i="1"/>
  <c r="CF200" i="1"/>
  <c r="BG201" i="1"/>
  <c r="CF201" i="1"/>
  <c r="BG202" i="1"/>
  <c r="BG203" i="1"/>
  <c r="BG204" i="1"/>
  <c r="BG205" i="1"/>
  <c r="BG206" i="1"/>
  <c r="BG207" i="1"/>
  <c r="BG208" i="1"/>
  <c r="BG209" i="1"/>
  <c r="BG210" i="1"/>
  <c r="CF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CF223" i="1"/>
  <c r="BG224" i="1"/>
  <c r="BG225" i="1"/>
  <c r="BG226" i="1"/>
  <c r="BG227" i="1"/>
  <c r="BG228" i="1"/>
  <c r="BG229" i="1"/>
  <c r="CF229" i="1"/>
  <c r="BG230" i="1"/>
  <c r="BG231" i="1"/>
  <c r="BG232" i="1"/>
  <c r="BG233" i="1"/>
  <c r="BG234" i="1"/>
  <c r="CF234" i="1"/>
  <c r="BG235" i="1"/>
  <c r="BG236" i="1"/>
  <c r="BG237" i="1"/>
  <c r="CF237" i="1"/>
  <c r="BG238" i="1"/>
  <c r="BG239" i="1"/>
  <c r="BG240" i="1"/>
  <c r="BG241" i="1"/>
  <c r="BG242" i="1"/>
  <c r="CF242" i="1"/>
  <c r="BG243" i="1"/>
  <c r="BG244" i="1"/>
  <c r="BG245" i="1"/>
  <c r="BG246" i="1"/>
  <c r="BG247" i="1"/>
  <c r="BG248" i="1"/>
  <c r="CF248" i="1"/>
  <c r="BG249" i="1"/>
  <c r="BG250" i="1"/>
  <c r="BG251" i="1"/>
  <c r="BG252" i="1"/>
  <c r="BG253" i="1"/>
  <c r="CF253" i="1"/>
  <c r="BG254" i="1"/>
  <c r="CF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CF266" i="1"/>
  <c r="BG267" i="1"/>
  <c r="CF267" i="1"/>
  <c r="BG268" i="1"/>
  <c r="BG269" i="1"/>
  <c r="BG270" i="1"/>
  <c r="BG271" i="1"/>
  <c r="BG272" i="1"/>
  <c r="BG273" i="1"/>
  <c r="CF273" i="1"/>
  <c r="BG274" i="1"/>
  <c r="BG275" i="1"/>
  <c r="BG276" i="1"/>
  <c r="BG277" i="1"/>
  <c r="CF277" i="1"/>
  <c r="BG278" i="1"/>
  <c r="BG279" i="1"/>
  <c r="BG280" i="1"/>
  <c r="BG281" i="1"/>
  <c r="BG282" i="1"/>
  <c r="BG283" i="1"/>
  <c r="CF283" i="1"/>
  <c r="BG284" i="1"/>
  <c r="BG285" i="1"/>
  <c r="BG286" i="1"/>
  <c r="BG287" i="1"/>
  <c r="BG288" i="1"/>
  <c r="CF288" i="1"/>
  <c r="BG289" i="1"/>
  <c r="BG290" i="1"/>
  <c r="BG291" i="1"/>
  <c r="BG292" i="1"/>
  <c r="BG293" i="1"/>
  <c r="BG294" i="1"/>
  <c r="BG295" i="1"/>
  <c r="BG296" i="1"/>
  <c r="BG297" i="1"/>
  <c r="BG298" i="1"/>
  <c r="BG299" i="1"/>
  <c r="CF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CF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CF344" i="1"/>
  <c r="BG345" i="1"/>
  <c r="BG346" i="1"/>
  <c r="BG347" i="1"/>
  <c r="CF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CF368" i="1"/>
  <c r="BG369" i="1"/>
  <c r="BG370" i="1"/>
  <c r="BG371" i="1"/>
  <c r="BG372" i="1"/>
  <c r="BG373" i="1"/>
  <c r="BG374" i="1"/>
  <c r="BG375" i="1"/>
  <c r="BG376" i="1"/>
  <c r="CF376" i="1"/>
  <c r="BG377" i="1"/>
  <c r="BG378" i="1"/>
  <c r="BG379" i="1"/>
  <c r="BG380" i="1"/>
  <c r="BG381" i="1"/>
  <c r="BG382" i="1"/>
  <c r="BG383" i="1"/>
  <c r="BG384" i="1"/>
  <c r="BG385" i="1"/>
  <c r="BG386" i="1"/>
  <c r="CF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CF406" i="1"/>
  <c r="BG407" i="1"/>
  <c r="BG408" i="1"/>
  <c r="BG409" i="1"/>
  <c r="CF409" i="1"/>
  <c r="BG410" i="1"/>
  <c r="BG411" i="1"/>
  <c r="BG412" i="1"/>
  <c r="BG413" i="1"/>
  <c r="CF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CF425" i="1"/>
  <c r="BG426" i="1"/>
  <c r="BG427" i="1"/>
  <c r="CF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CF442" i="1"/>
  <c r="BG443" i="1"/>
  <c r="BG444" i="1"/>
  <c r="BG445" i="1"/>
  <c r="BG446" i="1"/>
  <c r="BG447" i="1"/>
  <c r="BG448" i="1"/>
  <c r="BG449" i="1"/>
  <c r="BG450" i="1"/>
  <c r="BG451" i="1"/>
  <c r="BG452" i="1"/>
  <c r="CF452" i="1"/>
  <c r="BG453" i="1"/>
  <c r="CF453" i="1"/>
  <c r="BG454" i="1"/>
  <c r="CF454" i="1"/>
  <c r="BG455" i="1"/>
  <c r="CF455" i="1"/>
  <c r="BG456" i="1"/>
  <c r="CF456" i="1"/>
  <c r="BG457" i="1"/>
  <c r="BG458" i="1"/>
  <c r="BG459" i="1"/>
  <c r="BG460" i="1"/>
  <c r="BG461" i="1"/>
  <c r="BG462" i="1"/>
  <c r="BG463" i="1"/>
  <c r="BG464" i="1"/>
  <c r="CF464" i="1"/>
  <c r="BG465" i="1"/>
  <c r="BG466" i="1"/>
  <c r="BG467" i="1"/>
  <c r="BG468" i="1"/>
  <c r="BG469" i="1"/>
  <c r="CF469" i="1"/>
  <c r="BG470" i="1"/>
  <c r="BG471" i="1"/>
  <c r="CF471" i="1"/>
  <c r="BG472" i="1"/>
  <c r="BG473" i="1"/>
  <c r="BG474" i="1"/>
  <c r="BG475" i="1"/>
  <c r="BG476" i="1"/>
  <c r="BG477" i="1"/>
  <c r="BG478" i="1"/>
  <c r="BG479" i="1"/>
  <c r="CF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CF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CF514" i="1"/>
  <c r="BG515" i="1"/>
  <c r="BG516" i="1"/>
  <c r="BG517" i="1"/>
  <c r="BG518" i="1"/>
  <c r="CF518" i="1"/>
  <c r="BG519" i="1"/>
  <c r="CF519" i="1"/>
  <c r="BG520" i="1"/>
  <c r="BG521" i="1"/>
  <c r="CF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CF535" i="1"/>
  <c r="BG536" i="1"/>
  <c r="CF536" i="1"/>
  <c r="BG537" i="1"/>
  <c r="CF537" i="1"/>
  <c r="BG538" i="1"/>
  <c r="BG539" i="1"/>
  <c r="BG540" i="1"/>
  <c r="CF540" i="1"/>
  <c r="BG541" i="1"/>
  <c r="CF541" i="1"/>
  <c r="BG542" i="1"/>
  <c r="CF542" i="1"/>
  <c r="BG543" i="1"/>
  <c r="BG544" i="1"/>
  <c r="BG545" i="1"/>
  <c r="BG546" i="1"/>
  <c r="BG547" i="1"/>
  <c r="BG548" i="1"/>
  <c r="CF548" i="1"/>
  <c r="BG549" i="1"/>
  <c r="BG550" i="1"/>
  <c r="BG551" i="1"/>
  <c r="BG552" i="1"/>
  <c r="BG553" i="1"/>
  <c r="BG554" i="1"/>
  <c r="BG555" i="1"/>
  <c r="BG556" i="1"/>
  <c r="CF556" i="1"/>
  <c r="BG557" i="1"/>
  <c r="BG558" i="1"/>
  <c r="BG559" i="1"/>
  <c r="BG560" i="1"/>
  <c r="BG561" i="1"/>
  <c r="BG562" i="1"/>
  <c r="BG563" i="1"/>
  <c r="BG564" i="1"/>
  <c r="BG565" i="1"/>
  <c r="BG566" i="1"/>
  <c r="BG567" i="1"/>
  <c r="CF567" i="1"/>
  <c r="BG568" i="1"/>
  <c r="BG569" i="1"/>
  <c r="BG570" i="1"/>
  <c r="BG571" i="1"/>
  <c r="BG572" i="1"/>
  <c r="BG573" i="1"/>
  <c r="CF573" i="1"/>
  <c r="BG574" i="1"/>
  <c r="BG575" i="1"/>
  <c r="BG576" i="1"/>
  <c r="BG577" i="1"/>
  <c r="BG578" i="1"/>
  <c r="BG579" i="1"/>
  <c r="BG580" i="1"/>
  <c r="BG581" i="1"/>
  <c r="CF581" i="1"/>
  <c r="BG582" i="1"/>
  <c r="BG583" i="1"/>
  <c r="BG584" i="1"/>
  <c r="BG585" i="1"/>
  <c r="BG586" i="1"/>
  <c r="CF586" i="1"/>
  <c r="BG587" i="1"/>
  <c r="BG588" i="1"/>
  <c r="BG589" i="1"/>
  <c r="BG590" i="1"/>
  <c r="BG591" i="1"/>
  <c r="CF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CF619" i="1"/>
  <c r="BG620" i="1"/>
  <c r="BG621" i="1"/>
  <c r="BG622" i="1"/>
  <c r="BG623" i="1"/>
  <c r="BG624" i="1"/>
  <c r="BG625" i="1"/>
  <c r="BG626" i="1"/>
  <c r="BG627" i="1"/>
  <c r="BG628" i="1"/>
  <c r="BG629" i="1"/>
  <c r="CF629" i="1"/>
  <c r="BG630" i="1"/>
  <c r="BG631" i="1"/>
  <c r="BG632" i="1"/>
  <c r="BG633" i="1"/>
  <c r="BG634" i="1"/>
  <c r="BG635" i="1"/>
  <c r="BG636" i="1"/>
  <c r="BG637" i="1"/>
  <c r="BG638" i="1"/>
  <c r="CF638" i="1"/>
  <c r="BG639" i="1"/>
  <c r="BG640" i="1"/>
  <c r="BG641" i="1"/>
  <c r="BG642" i="1"/>
  <c r="BG643" i="1"/>
  <c r="BG644" i="1"/>
  <c r="BG645" i="1"/>
  <c r="BG646" i="1"/>
  <c r="CF646" i="1"/>
  <c r="BG647" i="1"/>
  <c r="BG648" i="1"/>
  <c r="BG649" i="1"/>
  <c r="BG650" i="1"/>
  <c r="BG651" i="1"/>
  <c r="BG652" i="1"/>
  <c r="BG653" i="1"/>
  <c r="BG654" i="1"/>
  <c r="BG655" i="1"/>
  <c r="CF655" i="1"/>
  <c r="BG656" i="1"/>
  <c r="BG657" i="1"/>
  <c r="BG658" i="1"/>
  <c r="BG659" i="1"/>
  <c r="BG660" i="1"/>
  <c r="BG661" i="1"/>
  <c r="BG662" i="1"/>
  <c r="BG663" i="1"/>
  <c r="CF663" i="1"/>
  <c r="BG664" i="1"/>
  <c r="CF664" i="1"/>
  <c r="BG665" i="1"/>
  <c r="CF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CF690" i="1"/>
  <c r="BG691" i="1"/>
  <c r="CF691" i="1"/>
  <c r="BG692" i="1"/>
  <c r="BG693" i="1"/>
  <c r="CF693" i="1"/>
  <c r="BG694" i="1"/>
  <c r="CF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CF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CF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CF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CF769" i="1"/>
  <c r="BG770" i="1"/>
  <c r="BG771" i="1"/>
  <c r="BG772" i="1"/>
  <c r="BG773" i="1"/>
  <c r="CF773" i="1"/>
  <c r="BG774" i="1"/>
  <c r="BG775" i="1"/>
  <c r="BG776" i="1"/>
  <c r="BG777" i="1"/>
  <c r="BG778" i="1"/>
  <c r="BG779" i="1"/>
  <c r="BG780" i="1"/>
  <c r="BG781" i="1"/>
  <c r="CF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CF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CF831" i="1"/>
  <c r="BG832" i="1"/>
  <c r="BG833" i="1"/>
  <c r="CF833" i="1"/>
  <c r="BG834" i="1"/>
  <c r="BG835" i="1"/>
  <c r="BG836" i="1"/>
  <c r="BG837" i="1"/>
  <c r="BG838" i="1"/>
  <c r="CF838" i="1"/>
  <c r="BG839" i="1"/>
  <c r="BG840" i="1"/>
  <c r="BG841" i="1"/>
  <c r="BG842" i="1"/>
  <c r="BG843" i="1"/>
  <c r="BG844" i="1"/>
  <c r="BG845" i="1"/>
  <c r="BG846" i="1"/>
  <c r="CF846" i="1"/>
  <c r="BG847" i="1"/>
  <c r="CF847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L34" i="1"/>
  <c r="BT34" i="1"/>
  <c r="BU34" i="1"/>
  <c r="BV34" i="1"/>
  <c r="CE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L46" i="1"/>
  <c r="BT46" i="1"/>
  <c r="BU46" i="1"/>
  <c r="BV46" i="1"/>
  <c r="CE46" i="1"/>
  <c r="BF47" i="1"/>
  <c r="BF48" i="1"/>
  <c r="BF49" i="1"/>
  <c r="BF50" i="1"/>
  <c r="BF51" i="1"/>
  <c r="BF52" i="1"/>
  <c r="BL52" i="1"/>
  <c r="BT52" i="1"/>
  <c r="BU52" i="1"/>
  <c r="BV52" i="1"/>
  <c r="CE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L71" i="1"/>
  <c r="BT71" i="1"/>
  <c r="BU71" i="1"/>
  <c r="BV71" i="1"/>
  <c r="CE71" i="1"/>
  <c r="BF72" i="1"/>
  <c r="BF73" i="1"/>
  <c r="BF74" i="1"/>
  <c r="BF75" i="1"/>
  <c r="BF76" i="1"/>
  <c r="BL76" i="1"/>
  <c r="BT76" i="1"/>
  <c r="BU76" i="1"/>
  <c r="BV76" i="1"/>
  <c r="CE76" i="1"/>
  <c r="BF77" i="1"/>
  <c r="BL77" i="1"/>
  <c r="BT77" i="1"/>
  <c r="BU77" i="1"/>
  <c r="BV77" i="1"/>
  <c r="CE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L89" i="1"/>
  <c r="BT89" i="1"/>
  <c r="BU89" i="1"/>
  <c r="BV89" i="1"/>
  <c r="CE89" i="1"/>
  <c r="BF90" i="1"/>
  <c r="BF91" i="1"/>
  <c r="BF92" i="1"/>
  <c r="BL92" i="1"/>
  <c r="BT92" i="1"/>
  <c r="BU92" i="1"/>
  <c r="BV92" i="1"/>
  <c r="CE92" i="1"/>
  <c r="BF93" i="1"/>
  <c r="BF94" i="1"/>
  <c r="BF95" i="1"/>
  <c r="BF96" i="1"/>
  <c r="BL96" i="1"/>
  <c r="BT96" i="1"/>
  <c r="BU96" i="1"/>
  <c r="BV96" i="1"/>
  <c r="CE96" i="1"/>
  <c r="BF97" i="1"/>
  <c r="BF98" i="1"/>
  <c r="BF99" i="1"/>
  <c r="BF100" i="1"/>
  <c r="BF101" i="1"/>
  <c r="BF102" i="1"/>
  <c r="BF103" i="1"/>
  <c r="BF104" i="1"/>
  <c r="BF105" i="1"/>
  <c r="BF106" i="1"/>
  <c r="BF107" i="1"/>
  <c r="BL107" i="1"/>
  <c r="BT107" i="1"/>
  <c r="BU107" i="1"/>
  <c r="BV107" i="1"/>
  <c r="CE107" i="1"/>
  <c r="BF108" i="1"/>
  <c r="BF109" i="1"/>
  <c r="BL109" i="1"/>
  <c r="BT109" i="1"/>
  <c r="BU109" i="1"/>
  <c r="BV109" i="1"/>
  <c r="CE109" i="1"/>
  <c r="BF110" i="1"/>
  <c r="BF111" i="1"/>
  <c r="BF112" i="1"/>
  <c r="BF113" i="1"/>
  <c r="BF114" i="1"/>
  <c r="BF115" i="1"/>
  <c r="BF116" i="1"/>
  <c r="BL116" i="1"/>
  <c r="BT116" i="1"/>
  <c r="BU116" i="1"/>
  <c r="BV116" i="1"/>
  <c r="CE116" i="1"/>
  <c r="BF117" i="1"/>
  <c r="BF118" i="1"/>
  <c r="BF119" i="1"/>
  <c r="BL119" i="1"/>
  <c r="BT119" i="1"/>
  <c r="BU119" i="1"/>
  <c r="BV119" i="1"/>
  <c r="CE119" i="1"/>
  <c r="BF120" i="1"/>
  <c r="BF121" i="1"/>
  <c r="BF122" i="1"/>
  <c r="BF123" i="1"/>
  <c r="BL123" i="1"/>
  <c r="BT123" i="1"/>
  <c r="BU123" i="1"/>
  <c r="BV123" i="1"/>
  <c r="CE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L144" i="1"/>
  <c r="BT144" i="1"/>
  <c r="BU144" i="1"/>
  <c r="BV144" i="1"/>
  <c r="CE144" i="1"/>
  <c r="BF145" i="1"/>
  <c r="BF146" i="1"/>
  <c r="BF147" i="1"/>
  <c r="BF148" i="1"/>
  <c r="BL148" i="1"/>
  <c r="BT148" i="1"/>
  <c r="BU148" i="1"/>
  <c r="BV148" i="1"/>
  <c r="CE148" i="1"/>
  <c r="BF149" i="1"/>
  <c r="BF150" i="1"/>
  <c r="BF151" i="1"/>
  <c r="BL151" i="1"/>
  <c r="BT151" i="1"/>
  <c r="BU151" i="1"/>
  <c r="BV151" i="1"/>
  <c r="CE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L174" i="1"/>
  <c r="BT174" i="1"/>
  <c r="BU174" i="1"/>
  <c r="BV174" i="1"/>
  <c r="CE174" i="1"/>
  <c r="BF175" i="1"/>
  <c r="BF176" i="1"/>
  <c r="BF177" i="1"/>
  <c r="BL177" i="1"/>
  <c r="BT177" i="1"/>
  <c r="BU177" i="1"/>
  <c r="BV177" i="1"/>
  <c r="CE177" i="1"/>
  <c r="BF178" i="1"/>
  <c r="BF179" i="1"/>
  <c r="BF180" i="1"/>
  <c r="BF181" i="1"/>
  <c r="BF182" i="1"/>
  <c r="BF183" i="1"/>
  <c r="BF184" i="1"/>
  <c r="BF185" i="1"/>
  <c r="BL185" i="1"/>
  <c r="BT185" i="1"/>
  <c r="BU185" i="1"/>
  <c r="BV185" i="1"/>
  <c r="CE185" i="1"/>
  <c r="BF186" i="1"/>
  <c r="BF187" i="1"/>
  <c r="BF188" i="1"/>
  <c r="BF189" i="1"/>
  <c r="BL189" i="1"/>
  <c r="BT189" i="1"/>
  <c r="BU189" i="1"/>
  <c r="BV189" i="1"/>
  <c r="CE189" i="1"/>
  <c r="BF190" i="1"/>
  <c r="BF191" i="1"/>
  <c r="BF192" i="1"/>
  <c r="BF193" i="1"/>
  <c r="BF194" i="1"/>
  <c r="BF195" i="1"/>
  <c r="BF196" i="1"/>
  <c r="BF197" i="1"/>
  <c r="BF198" i="1"/>
  <c r="BF199" i="1"/>
  <c r="BL199" i="1"/>
  <c r="BT199" i="1"/>
  <c r="BU199" i="1"/>
  <c r="BV199" i="1"/>
  <c r="CE199" i="1"/>
  <c r="BF200" i="1"/>
  <c r="BT200" i="1"/>
  <c r="BU200" i="1"/>
  <c r="BV200" i="1"/>
  <c r="CE200" i="1"/>
  <c r="BF201" i="1"/>
  <c r="BL201" i="1"/>
  <c r="BT201" i="1"/>
  <c r="BU201" i="1"/>
  <c r="BV201" i="1"/>
  <c r="CE201" i="1"/>
  <c r="BF202" i="1"/>
  <c r="BF203" i="1"/>
  <c r="BF204" i="1"/>
  <c r="BF205" i="1"/>
  <c r="BF206" i="1"/>
  <c r="BF207" i="1"/>
  <c r="BF208" i="1"/>
  <c r="BF209" i="1"/>
  <c r="BF210" i="1"/>
  <c r="BL210" i="1"/>
  <c r="BT210" i="1"/>
  <c r="BU210" i="1"/>
  <c r="BV210" i="1"/>
  <c r="CE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L223" i="1"/>
  <c r="BT223" i="1"/>
  <c r="BU223" i="1"/>
  <c r="BV223" i="1"/>
  <c r="CE223" i="1"/>
  <c r="BF224" i="1"/>
  <c r="BF225" i="1"/>
  <c r="BF226" i="1"/>
  <c r="BF227" i="1"/>
  <c r="BF228" i="1"/>
  <c r="BF229" i="1"/>
  <c r="BL229" i="1"/>
  <c r="BT229" i="1"/>
  <c r="BU229" i="1"/>
  <c r="BV229" i="1"/>
  <c r="CE229" i="1"/>
  <c r="BF230" i="1"/>
  <c r="BF231" i="1"/>
  <c r="BF232" i="1"/>
  <c r="BF233" i="1"/>
  <c r="BF234" i="1"/>
  <c r="BL234" i="1"/>
  <c r="BT234" i="1"/>
  <c r="BU234" i="1"/>
  <c r="BV234" i="1"/>
  <c r="CE234" i="1"/>
  <c r="BF235" i="1"/>
  <c r="BF236" i="1"/>
  <c r="BF237" i="1"/>
  <c r="BL237" i="1"/>
  <c r="BT237" i="1"/>
  <c r="BU237" i="1"/>
  <c r="BV237" i="1"/>
  <c r="CE237" i="1"/>
  <c r="BF238" i="1"/>
  <c r="BF239" i="1"/>
  <c r="BF240" i="1"/>
  <c r="BF241" i="1"/>
  <c r="BF242" i="1"/>
  <c r="BL242" i="1"/>
  <c r="BT242" i="1"/>
  <c r="BU242" i="1"/>
  <c r="BV242" i="1"/>
  <c r="CE242" i="1"/>
  <c r="BF243" i="1"/>
  <c r="BF244" i="1"/>
  <c r="BF245" i="1"/>
  <c r="BF246" i="1"/>
  <c r="BF247" i="1"/>
  <c r="BF248" i="1"/>
  <c r="BL248" i="1"/>
  <c r="BT248" i="1"/>
  <c r="BU248" i="1"/>
  <c r="BV248" i="1"/>
  <c r="CE248" i="1"/>
  <c r="BF249" i="1"/>
  <c r="BF250" i="1"/>
  <c r="BF251" i="1"/>
  <c r="BF252" i="1"/>
  <c r="BF253" i="1"/>
  <c r="BL253" i="1"/>
  <c r="BT253" i="1"/>
  <c r="BU253" i="1"/>
  <c r="BV253" i="1"/>
  <c r="CE253" i="1"/>
  <c r="BF254" i="1"/>
  <c r="BL254" i="1"/>
  <c r="BT254" i="1"/>
  <c r="BU254" i="1"/>
  <c r="BV254" i="1"/>
  <c r="CE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L266" i="1"/>
  <c r="BT266" i="1"/>
  <c r="BU266" i="1"/>
  <c r="BV266" i="1"/>
  <c r="CE266" i="1"/>
  <c r="BF267" i="1"/>
  <c r="BL267" i="1"/>
  <c r="BT267" i="1"/>
  <c r="BU267" i="1"/>
  <c r="BV267" i="1"/>
  <c r="CE267" i="1"/>
  <c r="BF268" i="1"/>
  <c r="BF269" i="1"/>
  <c r="BF270" i="1"/>
  <c r="BF271" i="1"/>
  <c r="BF272" i="1"/>
  <c r="BF273" i="1"/>
  <c r="BL273" i="1"/>
  <c r="BT273" i="1"/>
  <c r="BU273" i="1"/>
  <c r="BV273" i="1"/>
  <c r="CE273" i="1"/>
  <c r="BF274" i="1"/>
  <c r="BF275" i="1"/>
  <c r="BF276" i="1"/>
  <c r="BF277" i="1"/>
  <c r="BL277" i="1"/>
  <c r="BT277" i="1"/>
  <c r="BU277" i="1"/>
  <c r="BV277" i="1"/>
  <c r="CE277" i="1"/>
  <c r="BF278" i="1"/>
  <c r="BF279" i="1"/>
  <c r="BF280" i="1"/>
  <c r="BF281" i="1"/>
  <c r="BF282" i="1"/>
  <c r="BF283" i="1"/>
  <c r="BL283" i="1"/>
  <c r="BT283" i="1"/>
  <c r="BU283" i="1"/>
  <c r="BV283" i="1"/>
  <c r="CE283" i="1"/>
  <c r="BF284" i="1"/>
  <c r="BF285" i="1"/>
  <c r="BF286" i="1"/>
  <c r="BF287" i="1"/>
  <c r="BF288" i="1"/>
  <c r="BL288" i="1"/>
  <c r="BT288" i="1"/>
  <c r="BU288" i="1"/>
  <c r="BV288" i="1"/>
  <c r="CE288" i="1"/>
  <c r="BF289" i="1"/>
  <c r="BF290" i="1"/>
  <c r="BF291" i="1"/>
  <c r="BF292" i="1"/>
  <c r="BF293" i="1"/>
  <c r="BF294" i="1"/>
  <c r="BF295" i="1"/>
  <c r="BF296" i="1"/>
  <c r="BF297" i="1"/>
  <c r="BF298" i="1"/>
  <c r="BF299" i="1"/>
  <c r="BL299" i="1"/>
  <c r="BT299" i="1"/>
  <c r="BU299" i="1"/>
  <c r="BV299" i="1"/>
  <c r="CE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L321" i="1"/>
  <c r="BT321" i="1"/>
  <c r="BU321" i="1"/>
  <c r="BV321" i="1"/>
  <c r="CE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L344" i="1"/>
  <c r="BT344" i="1"/>
  <c r="BU344" i="1"/>
  <c r="BV344" i="1"/>
  <c r="CE344" i="1"/>
  <c r="BF345" i="1"/>
  <c r="BF346" i="1"/>
  <c r="BF347" i="1"/>
  <c r="BL347" i="1"/>
  <c r="BT347" i="1"/>
  <c r="BU347" i="1"/>
  <c r="BV347" i="1"/>
  <c r="CE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L368" i="1"/>
  <c r="BT368" i="1"/>
  <c r="BU368" i="1"/>
  <c r="BV368" i="1"/>
  <c r="CE368" i="1"/>
  <c r="BF369" i="1"/>
  <c r="BF370" i="1"/>
  <c r="BF371" i="1"/>
  <c r="BF372" i="1"/>
  <c r="BF373" i="1"/>
  <c r="BF374" i="1"/>
  <c r="BF375" i="1"/>
  <c r="BF376" i="1"/>
  <c r="BL376" i="1"/>
  <c r="BT376" i="1"/>
  <c r="BU376" i="1"/>
  <c r="BV376" i="1"/>
  <c r="CE376" i="1"/>
  <c r="BF377" i="1"/>
  <c r="BF378" i="1"/>
  <c r="BF379" i="1"/>
  <c r="BF380" i="1"/>
  <c r="BF381" i="1"/>
  <c r="BF382" i="1"/>
  <c r="BF383" i="1"/>
  <c r="BF384" i="1"/>
  <c r="BF385" i="1"/>
  <c r="BF386" i="1"/>
  <c r="BL386" i="1"/>
  <c r="BT386" i="1"/>
  <c r="BU386" i="1"/>
  <c r="BV386" i="1"/>
  <c r="CE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L406" i="1"/>
  <c r="BT406" i="1"/>
  <c r="BU406" i="1"/>
  <c r="BV406" i="1"/>
  <c r="CE406" i="1"/>
  <c r="BF407" i="1"/>
  <c r="BF408" i="1"/>
  <c r="BF409" i="1"/>
  <c r="BL409" i="1"/>
  <c r="BT409" i="1"/>
  <c r="BU409" i="1"/>
  <c r="BV409" i="1"/>
  <c r="CE409" i="1"/>
  <c r="BF410" i="1"/>
  <c r="BF411" i="1"/>
  <c r="BF412" i="1"/>
  <c r="BF413" i="1"/>
  <c r="BL413" i="1"/>
  <c r="BT413" i="1"/>
  <c r="BU413" i="1"/>
  <c r="BV413" i="1"/>
  <c r="CE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L425" i="1"/>
  <c r="BT425" i="1"/>
  <c r="BU425" i="1"/>
  <c r="BV425" i="1"/>
  <c r="CE425" i="1"/>
  <c r="BF426" i="1"/>
  <c r="BF427" i="1"/>
  <c r="BL427" i="1"/>
  <c r="BT427" i="1"/>
  <c r="BU427" i="1"/>
  <c r="BV427" i="1"/>
  <c r="CE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L442" i="1"/>
  <c r="BT442" i="1"/>
  <c r="BU442" i="1"/>
  <c r="BV442" i="1"/>
  <c r="CE442" i="1"/>
  <c r="BF443" i="1"/>
  <c r="BF444" i="1"/>
  <c r="BF445" i="1"/>
  <c r="BF446" i="1"/>
  <c r="BF447" i="1"/>
  <c r="BF448" i="1"/>
  <c r="BF449" i="1"/>
  <c r="BF450" i="1"/>
  <c r="BF451" i="1"/>
  <c r="BF452" i="1"/>
  <c r="BL452" i="1"/>
  <c r="BT452" i="1"/>
  <c r="BU452" i="1"/>
  <c r="BV452" i="1"/>
  <c r="CE452" i="1"/>
  <c r="BF453" i="1"/>
  <c r="BL453" i="1"/>
  <c r="BT453" i="1"/>
  <c r="BU453" i="1"/>
  <c r="BV453" i="1"/>
  <c r="CE453" i="1"/>
  <c r="BF454" i="1"/>
  <c r="BT454" i="1"/>
  <c r="BU454" i="1"/>
  <c r="BV454" i="1"/>
  <c r="CE454" i="1"/>
  <c r="BF455" i="1"/>
  <c r="BL455" i="1"/>
  <c r="BT455" i="1"/>
  <c r="BU455" i="1"/>
  <c r="BV455" i="1"/>
  <c r="CE455" i="1"/>
  <c r="BF456" i="1"/>
  <c r="BL456" i="1"/>
  <c r="BT456" i="1"/>
  <c r="BU456" i="1"/>
  <c r="BV456" i="1"/>
  <c r="CE456" i="1"/>
  <c r="BF457" i="1"/>
  <c r="BF458" i="1"/>
  <c r="BF459" i="1"/>
  <c r="BF460" i="1"/>
  <c r="BF461" i="1"/>
  <c r="BF462" i="1"/>
  <c r="BF463" i="1"/>
  <c r="BF464" i="1"/>
  <c r="BL464" i="1"/>
  <c r="BT464" i="1"/>
  <c r="BU464" i="1"/>
  <c r="BV464" i="1"/>
  <c r="CE464" i="1"/>
  <c r="BF465" i="1"/>
  <c r="BF466" i="1"/>
  <c r="BF467" i="1"/>
  <c r="BF468" i="1"/>
  <c r="BF469" i="1"/>
  <c r="BL469" i="1"/>
  <c r="BT469" i="1"/>
  <c r="BU469" i="1"/>
  <c r="BV469" i="1"/>
  <c r="CE469" i="1"/>
  <c r="BF470" i="1"/>
  <c r="BF471" i="1"/>
  <c r="BL471" i="1"/>
  <c r="BT471" i="1"/>
  <c r="BU471" i="1"/>
  <c r="BV471" i="1"/>
  <c r="CE471" i="1"/>
  <c r="BF472" i="1"/>
  <c r="BF473" i="1"/>
  <c r="BF474" i="1"/>
  <c r="BF475" i="1"/>
  <c r="BF476" i="1"/>
  <c r="BF477" i="1"/>
  <c r="BF478" i="1"/>
  <c r="BF479" i="1"/>
  <c r="BL479" i="1"/>
  <c r="BT479" i="1"/>
  <c r="BU479" i="1"/>
  <c r="BV479" i="1"/>
  <c r="CE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L497" i="1"/>
  <c r="BT497" i="1"/>
  <c r="BU497" i="1"/>
  <c r="BV497" i="1"/>
  <c r="CE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L514" i="1"/>
  <c r="BT514" i="1"/>
  <c r="BU514" i="1"/>
  <c r="BV514" i="1"/>
  <c r="CE514" i="1"/>
  <c r="BF515" i="1"/>
  <c r="BF516" i="1"/>
  <c r="BF517" i="1"/>
  <c r="BF518" i="1"/>
  <c r="BL518" i="1"/>
  <c r="BT518" i="1"/>
  <c r="BU518" i="1"/>
  <c r="BV518" i="1"/>
  <c r="CE518" i="1"/>
  <c r="BF519" i="1"/>
  <c r="BL519" i="1"/>
  <c r="BT519" i="1"/>
  <c r="BU519" i="1"/>
  <c r="BV519" i="1"/>
  <c r="CE519" i="1"/>
  <c r="BF520" i="1"/>
  <c r="BF521" i="1"/>
  <c r="BL521" i="1"/>
  <c r="BT521" i="1"/>
  <c r="BU521" i="1"/>
  <c r="BV521" i="1"/>
  <c r="CE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L535" i="1"/>
  <c r="BT535" i="1"/>
  <c r="BU535" i="1"/>
  <c r="BV535" i="1"/>
  <c r="CE535" i="1"/>
  <c r="BF536" i="1"/>
  <c r="BT536" i="1"/>
  <c r="BU536" i="1"/>
  <c r="BV536" i="1"/>
  <c r="CE536" i="1"/>
  <c r="BF537" i="1"/>
  <c r="BL537" i="1"/>
  <c r="BT537" i="1"/>
  <c r="BU537" i="1"/>
  <c r="BV537" i="1"/>
  <c r="CE537" i="1"/>
  <c r="BF538" i="1"/>
  <c r="BF539" i="1"/>
  <c r="BF540" i="1"/>
  <c r="BL540" i="1"/>
  <c r="BT540" i="1"/>
  <c r="BU540" i="1"/>
  <c r="BV540" i="1"/>
  <c r="CE540" i="1"/>
  <c r="BF541" i="1"/>
  <c r="BT541" i="1"/>
  <c r="BU541" i="1"/>
  <c r="BV541" i="1"/>
  <c r="CE541" i="1"/>
  <c r="BF542" i="1"/>
  <c r="BL542" i="1"/>
  <c r="BT542" i="1"/>
  <c r="BU542" i="1"/>
  <c r="BV542" i="1"/>
  <c r="CE542" i="1"/>
  <c r="BF543" i="1"/>
  <c r="BF544" i="1"/>
  <c r="BF545" i="1"/>
  <c r="BF546" i="1"/>
  <c r="BF547" i="1"/>
  <c r="BF548" i="1"/>
  <c r="BL548" i="1"/>
  <c r="BT548" i="1"/>
  <c r="BU548" i="1"/>
  <c r="BV548" i="1"/>
  <c r="CE548" i="1"/>
  <c r="BF549" i="1"/>
  <c r="BF550" i="1"/>
  <c r="BF551" i="1"/>
  <c r="BF552" i="1"/>
  <c r="BF553" i="1"/>
  <c r="BF554" i="1"/>
  <c r="BF555" i="1"/>
  <c r="BF556" i="1"/>
  <c r="BL556" i="1"/>
  <c r="BT556" i="1"/>
  <c r="BU556" i="1"/>
  <c r="BV556" i="1"/>
  <c r="CE556" i="1"/>
  <c r="BF557" i="1"/>
  <c r="BF558" i="1"/>
  <c r="BF559" i="1"/>
  <c r="BF560" i="1"/>
  <c r="BF561" i="1"/>
  <c r="BF562" i="1"/>
  <c r="BF563" i="1"/>
  <c r="BF564" i="1"/>
  <c r="BF565" i="1"/>
  <c r="BF566" i="1"/>
  <c r="BF567" i="1"/>
  <c r="BL567" i="1"/>
  <c r="BT567" i="1"/>
  <c r="BU567" i="1"/>
  <c r="BV567" i="1"/>
  <c r="CE567" i="1"/>
  <c r="BF568" i="1"/>
  <c r="BF569" i="1"/>
  <c r="BF570" i="1"/>
  <c r="BF571" i="1"/>
  <c r="BF572" i="1"/>
  <c r="BF573" i="1"/>
  <c r="BL573" i="1"/>
  <c r="BT573" i="1"/>
  <c r="BU573" i="1"/>
  <c r="BV573" i="1"/>
  <c r="CE573" i="1"/>
  <c r="BF574" i="1"/>
  <c r="BF575" i="1"/>
  <c r="BF576" i="1"/>
  <c r="BF577" i="1"/>
  <c r="BF578" i="1"/>
  <c r="BF579" i="1"/>
  <c r="BF580" i="1"/>
  <c r="BF581" i="1"/>
  <c r="BL581" i="1"/>
  <c r="BT581" i="1"/>
  <c r="BU581" i="1"/>
  <c r="BV581" i="1"/>
  <c r="CE581" i="1"/>
  <c r="BF582" i="1"/>
  <c r="BF583" i="1"/>
  <c r="BF584" i="1"/>
  <c r="BF585" i="1"/>
  <c r="BF586" i="1"/>
  <c r="BL586" i="1"/>
  <c r="BT586" i="1"/>
  <c r="BU586" i="1"/>
  <c r="BV586" i="1"/>
  <c r="CE586" i="1"/>
  <c r="BF587" i="1"/>
  <c r="BF588" i="1"/>
  <c r="BF589" i="1"/>
  <c r="BF590" i="1"/>
  <c r="BF591" i="1"/>
  <c r="BL591" i="1"/>
  <c r="BT591" i="1"/>
  <c r="BU591" i="1"/>
  <c r="BV591" i="1"/>
  <c r="CE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L619" i="1"/>
  <c r="BT619" i="1"/>
  <c r="BU619" i="1"/>
  <c r="BV619" i="1"/>
  <c r="CE619" i="1"/>
  <c r="BF620" i="1"/>
  <c r="BF621" i="1"/>
  <c r="BF622" i="1"/>
  <c r="BF623" i="1"/>
  <c r="BF624" i="1"/>
  <c r="BF625" i="1"/>
  <c r="BF626" i="1"/>
  <c r="BF627" i="1"/>
  <c r="BF628" i="1"/>
  <c r="BF629" i="1"/>
  <c r="BL629" i="1"/>
  <c r="BT629" i="1"/>
  <c r="BU629" i="1"/>
  <c r="BV629" i="1"/>
  <c r="CE629" i="1"/>
  <c r="BF630" i="1"/>
  <c r="BF631" i="1"/>
  <c r="BF632" i="1"/>
  <c r="BF633" i="1"/>
  <c r="BF634" i="1"/>
  <c r="BF635" i="1"/>
  <c r="BF636" i="1"/>
  <c r="BF637" i="1"/>
  <c r="BF638" i="1"/>
  <c r="BL638" i="1"/>
  <c r="BT638" i="1"/>
  <c r="BU638" i="1"/>
  <c r="BV638" i="1"/>
  <c r="CE638" i="1"/>
  <c r="BF639" i="1"/>
  <c r="BF640" i="1"/>
  <c r="BF641" i="1"/>
  <c r="BF642" i="1"/>
  <c r="BF643" i="1"/>
  <c r="BF644" i="1"/>
  <c r="BF645" i="1"/>
  <c r="BF646" i="1"/>
  <c r="BL646" i="1"/>
  <c r="BT646" i="1"/>
  <c r="BU646" i="1"/>
  <c r="BV646" i="1"/>
  <c r="CE646" i="1"/>
  <c r="BF647" i="1"/>
  <c r="BF648" i="1"/>
  <c r="BF649" i="1"/>
  <c r="BF650" i="1"/>
  <c r="BF651" i="1"/>
  <c r="BF652" i="1"/>
  <c r="BF653" i="1"/>
  <c r="BF654" i="1"/>
  <c r="BF655" i="1"/>
  <c r="BL655" i="1"/>
  <c r="BT655" i="1"/>
  <c r="BU655" i="1"/>
  <c r="BV655" i="1"/>
  <c r="CE655" i="1"/>
  <c r="BF656" i="1"/>
  <c r="BF657" i="1"/>
  <c r="BF658" i="1"/>
  <c r="BF659" i="1"/>
  <c r="BF660" i="1"/>
  <c r="BF661" i="1"/>
  <c r="BF662" i="1"/>
  <c r="BF663" i="1"/>
  <c r="BL663" i="1"/>
  <c r="BT663" i="1"/>
  <c r="BU663" i="1"/>
  <c r="BV663" i="1"/>
  <c r="CE663" i="1"/>
  <c r="BF664" i="1"/>
  <c r="BT664" i="1"/>
  <c r="BU664" i="1"/>
  <c r="BV664" i="1"/>
  <c r="CE664" i="1"/>
  <c r="BF665" i="1"/>
  <c r="BL665" i="1"/>
  <c r="BT665" i="1"/>
  <c r="BU665" i="1"/>
  <c r="BV665" i="1"/>
  <c r="CE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L690" i="1"/>
  <c r="BT690" i="1"/>
  <c r="BU690" i="1"/>
  <c r="BV690" i="1"/>
  <c r="CE690" i="1"/>
  <c r="BF691" i="1"/>
  <c r="BL691" i="1"/>
  <c r="BT691" i="1"/>
  <c r="BU691" i="1"/>
  <c r="BV691" i="1"/>
  <c r="CE691" i="1"/>
  <c r="BF692" i="1"/>
  <c r="BF693" i="1"/>
  <c r="BL693" i="1"/>
  <c r="BT693" i="1"/>
  <c r="BU693" i="1"/>
  <c r="BV693" i="1"/>
  <c r="CE693" i="1"/>
  <c r="BF694" i="1"/>
  <c r="BL694" i="1"/>
  <c r="BT694" i="1"/>
  <c r="BU694" i="1"/>
  <c r="BV694" i="1"/>
  <c r="CE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L706" i="1"/>
  <c r="BT706" i="1"/>
  <c r="BU706" i="1"/>
  <c r="BV706" i="1"/>
  <c r="CE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L727" i="1"/>
  <c r="BT727" i="1"/>
  <c r="BU727" i="1"/>
  <c r="BV727" i="1"/>
  <c r="CE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L754" i="1"/>
  <c r="BT754" i="1"/>
  <c r="BU754" i="1"/>
  <c r="BV754" i="1"/>
  <c r="CE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L769" i="1"/>
  <c r="BT769" i="1"/>
  <c r="BU769" i="1"/>
  <c r="BV769" i="1"/>
  <c r="CE769" i="1"/>
  <c r="BF770" i="1"/>
  <c r="BF771" i="1"/>
  <c r="BF772" i="1"/>
  <c r="BF773" i="1"/>
  <c r="BL773" i="1"/>
  <c r="BT773" i="1"/>
  <c r="BU773" i="1"/>
  <c r="BV773" i="1"/>
  <c r="CE773" i="1"/>
  <c r="BF774" i="1"/>
  <c r="BF775" i="1"/>
  <c r="BF776" i="1"/>
  <c r="BF777" i="1"/>
  <c r="BF778" i="1"/>
  <c r="BF779" i="1"/>
  <c r="BF780" i="1"/>
  <c r="BF781" i="1"/>
  <c r="BL781" i="1"/>
  <c r="BT781" i="1"/>
  <c r="BU781" i="1"/>
  <c r="BV781" i="1"/>
  <c r="CE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3" i="1"/>
  <c r="BF804" i="1"/>
  <c r="BF805" i="1"/>
  <c r="BL805" i="1"/>
  <c r="BT805" i="1"/>
  <c r="BU805" i="1"/>
  <c r="BV805" i="1"/>
  <c r="CE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L831" i="1"/>
  <c r="BT831" i="1"/>
  <c r="BU831" i="1"/>
  <c r="BV831" i="1"/>
  <c r="CE831" i="1"/>
  <c r="BF832" i="1"/>
  <c r="BF833" i="1"/>
  <c r="BL833" i="1"/>
  <c r="BT833" i="1"/>
  <c r="BU833" i="1"/>
  <c r="BV833" i="1"/>
  <c r="CE833" i="1"/>
  <c r="BF834" i="1"/>
  <c r="BF835" i="1"/>
  <c r="BF836" i="1"/>
  <c r="BF837" i="1"/>
  <c r="BF838" i="1"/>
  <c r="BL838" i="1"/>
  <c r="BT838" i="1"/>
  <c r="BU838" i="1"/>
  <c r="BV838" i="1"/>
  <c r="CE838" i="1"/>
  <c r="BF839" i="1"/>
  <c r="BF840" i="1"/>
  <c r="BF841" i="1"/>
  <c r="BF842" i="1"/>
  <c r="BF843" i="1"/>
  <c r="BF844" i="1"/>
  <c r="BF845" i="1"/>
  <c r="BF846" i="1"/>
  <c r="BL846" i="1"/>
  <c r="BT846" i="1"/>
  <c r="BU846" i="1"/>
  <c r="BV846" i="1"/>
  <c r="CE846" i="1"/>
  <c r="BF847" i="1"/>
  <c r="BL847" i="1"/>
  <c r="BT847" i="1"/>
  <c r="BU847" i="1"/>
  <c r="BV847" i="1"/>
  <c r="CE847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CD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CD46" i="1"/>
  <c r="BE47" i="1"/>
  <c r="BE48" i="1"/>
  <c r="BE49" i="1"/>
  <c r="BE50" i="1"/>
  <c r="BE51" i="1"/>
  <c r="BE52" i="1"/>
  <c r="CD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CD71" i="1"/>
  <c r="BE72" i="1"/>
  <c r="BE73" i="1"/>
  <c r="BE74" i="1"/>
  <c r="BE75" i="1"/>
  <c r="BE76" i="1"/>
  <c r="CD76" i="1"/>
  <c r="BE77" i="1"/>
  <c r="CD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CD89" i="1"/>
  <c r="BE90" i="1"/>
  <c r="BE91" i="1"/>
  <c r="BE92" i="1"/>
  <c r="CD92" i="1"/>
  <c r="BE93" i="1"/>
  <c r="BE94" i="1"/>
  <c r="BE95" i="1"/>
  <c r="BE96" i="1"/>
  <c r="CD96" i="1"/>
  <c r="BE97" i="1"/>
  <c r="BE98" i="1"/>
  <c r="BE99" i="1"/>
  <c r="BE100" i="1"/>
  <c r="BE101" i="1"/>
  <c r="BE102" i="1"/>
  <c r="BE103" i="1"/>
  <c r="BE104" i="1"/>
  <c r="BE105" i="1"/>
  <c r="BE106" i="1"/>
  <c r="BE107" i="1"/>
  <c r="CD107" i="1"/>
  <c r="BE108" i="1"/>
  <c r="BE109" i="1"/>
  <c r="CD109" i="1"/>
  <c r="BE110" i="1"/>
  <c r="BE111" i="1"/>
  <c r="BE112" i="1"/>
  <c r="BE113" i="1"/>
  <c r="BE114" i="1"/>
  <c r="BE115" i="1"/>
  <c r="BE116" i="1"/>
  <c r="CD116" i="1"/>
  <c r="BE117" i="1"/>
  <c r="BE118" i="1"/>
  <c r="BE119" i="1"/>
  <c r="CD119" i="1"/>
  <c r="BE120" i="1"/>
  <c r="BE121" i="1"/>
  <c r="BE122" i="1"/>
  <c r="BE123" i="1"/>
  <c r="CD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CD144" i="1"/>
  <c r="BE145" i="1"/>
  <c r="BE146" i="1"/>
  <c r="BE147" i="1"/>
  <c r="BE148" i="1"/>
  <c r="CD148" i="1"/>
  <c r="BE149" i="1"/>
  <c r="BE150" i="1"/>
  <c r="BE151" i="1"/>
  <c r="CD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CD174" i="1"/>
  <c r="BE175" i="1"/>
  <c r="BE176" i="1"/>
  <c r="BE177" i="1"/>
  <c r="CD177" i="1"/>
  <c r="BE178" i="1"/>
  <c r="BE179" i="1"/>
  <c r="BE180" i="1"/>
  <c r="BE181" i="1"/>
  <c r="BE182" i="1"/>
  <c r="BE183" i="1"/>
  <c r="BE184" i="1"/>
  <c r="BE185" i="1"/>
  <c r="CD185" i="1"/>
  <c r="BE186" i="1"/>
  <c r="BE187" i="1"/>
  <c r="BE188" i="1"/>
  <c r="BE189" i="1"/>
  <c r="CD189" i="1"/>
  <c r="BE190" i="1"/>
  <c r="BE191" i="1"/>
  <c r="BE192" i="1"/>
  <c r="BE193" i="1"/>
  <c r="BE194" i="1"/>
  <c r="BE195" i="1"/>
  <c r="BE196" i="1"/>
  <c r="BE197" i="1"/>
  <c r="BE198" i="1"/>
  <c r="BE199" i="1"/>
  <c r="CD199" i="1"/>
  <c r="BE200" i="1"/>
  <c r="CD200" i="1"/>
  <c r="BE201" i="1"/>
  <c r="CD201" i="1"/>
  <c r="BE202" i="1"/>
  <c r="BE203" i="1"/>
  <c r="BE204" i="1"/>
  <c r="BE205" i="1"/>
  <c r="BE206" i="1"/>
  <c r="BE207" i="1"/>
  <c r="BE208" i="1"/>
  <c r="BE209" i="1"/>
  <c r="BE210" i="1"/>
  <c r="CD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CD223" i="1"/>
  <c r="BE224" i="1"/>
  <c r="BE225" i="1"/>
  <c r="BE226" i="1"/>
  <c r="BE227" i="1"/>
  <c r="BE228" i="1"/>
  <c r="BE229" i="1"/>
  <c r="CD229" i="1"/>
  <c r="BE230" i="1"/>
  <c r="BE231" i="1"/>
  <c r="BE232" i="1"/>
  <c r="BE233" i="1"/>
  <c r="BE234" i="1"/>
  <c r="CD234" i="1"/>
  <c r="BE235" i="1"/>
  <c r="BE236" i="1"/>
  <c r="BE237" i="1"/>
  <c r="CD237" i="1"/>
  <c r="BE238" i="1"/>
  <c r="BE239" i="1"/>
  <c r="BE240" i="1"/>
  <c r="BE241" i="1"/>
  <c r="BE242" i="1"/>
  <c r="CD242" i="1"/>
  <c r="BE243" i="1"/>
  <c r="BE244" i="1"/>
  <c r="BE245" i="1"/>
  <c r="BE246" i="1"/>
  <c r="BE247" i="1"/>
  <c r="BE248" i="1"/>
  <c r="CD248" i="1"/>
  <c r="BE249" i="1"/>
  <c r="BE250" i="1"/>
  <c r="BE251" i="1"/>
  <c r="BE252" i="1"/>
  <c r="BE253" i="1"/>
  <c r="CD253" i="1"/>
  <c r="BE254" i="1"/>
  <c r="CD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CD266" i="1"/>
  <c r="BE267" i="1"/>
  <c r="CD267" i="1"/>
  <c r="BE268" i="1"/>
  <c r="BE269" i="1"/>
  <c r="BE270" i="1"/>
  <c r="BE271" i="1"/>
  <c r="BE272" i="1"/>
  <c r="BE273" i="1"/>
  <c r="CD273" i="1"/>
  <c r="BE274" i="1"/>
  <c r="BE275" i="1"/>
  <c r="BE276" i="1"/>
  <c r="BE277" i="1"/>
  <c r="CD277" i="1"/>
  <c r="BE278" i="1"/>
  <c r="BE279" i="1"/>
  <c r="BE280" i="1"/>
  <c r="BE281" i="1"/>
  <c r="BE282" i="1"/>
  <c r="BE283" i="1"/>
  <c r="CD283" i="1"/>
  <c r="BE284" i="1"/>
  <c r="BE285" i="1"/>
  <c r="BE286" i="1"/>
  <c r="BE287" i="1"/>
  <c r="BE288" i="1"/>
  <c r="CD288" i="1"/>
  <c r="BE289" i="1"/>
  <c r="BE290" i="1"/>
  <c r="BE291" i="1"/>
  <c r="BE292" i="1"/>
  <c r="BE293" i="1"/>
  <c r="BE294" i="1"/>
  <c r="BE295" i="1"/>
  <c r="BE296" i="1"/>
  <c r="BE297" i="1"/>
  <c r="BE298" i="1"/>
  <c r="BE299" i="1"/>
  <c r="CD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CD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CD344" i="1"/>
  <c r="BE345" i="1"/>
  <c r="BE346" i="1"/>
  <c r="BE347" i="1"/>
  <c r="CD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CD368" i="1"/>
  <c r="BE369" i="1"/>
  <c r="BE370" i="1"/>
  <c r="BE371" i="1"/>
  <c r="BE372" i="1"/>
  <c r="BE373" i="1"/>
  <c r="BE374" i="1"/>
  <c r="BE375" i="1"/>
  <c r="BE376" i="1"/>
  <c r="CD376" i="1"/>
  <c r="BE377" i="1"/>
  <c r="BE378" i="1"/>
  <c r="BE379" i="1"/>
  <c r="BE380" i="1"/>
  <c r="BE381" i="1"/>
  <c r="BE382" i="1"/>
  <c r="BE383" i="1"/>
  <c r="BE384" i="1"/>
  <c r="BE385" i="1"/>
  <c r="BE386" i="1"/>
  <c r="CD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CD406" i="1"/>
  <c r="BE407" i="1"/>
  <c r="BE408" i="1"/>
  <c r="BE409" i="1"/>
  <c r="CD409" i="1"/>
  <c r="BE410" i="1"/>
  <c r="BE411" i="1"/>
  <c r="BE412" i="1"/>
  <c r="BE413" i="1"/>
  <c r="CD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CD425" i="1"/>
  <c r="BE426" i="1"/>
  <c r="BE427" i="1"/>
  <c r="CD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CD442" i="1"/>
  <c r="BE443" i="1"/>
  <c r="BE444" i="1"/>
  <c r="BE445" i="1"/>
  <c r="BE446" i="1"/>
  <c r="BE447" i="1"/>
  <c r="BE448" i="1"/>
  <c r="BE449" i="1"/>
  <c r="BE450" i="1"/>
  <c r="BE451" i="1"/>
  <c r="BE452" i="1"/>
  <c r="CD452" i="1"/>
  <c r="BE453" i="1"/>
  <c r="CD453" i="1"/>
  <c r="BE454" i="1"/>
  <c r="CD454" i="1"/>
  <c r="BE455" i="1"/>
  <c r="CD455" i="1"/>
  <c r="BE456" i="1"/>
  <c r="CD456" i="1"/>
  <c r="BE457" i="1"/>
  <c r="BE458" i="1"/>
  <c r="BE459" i="1"/>
  <c r="BE460" i="1"/>
  <c r="BE461" i="1"/>
  <c r="BE462" i="1"/>
  <c r="BE463" i="1"/>
  <c r="BE464" i="1"/>
  <c r="CD464" i="1"/>
  <c r="BE465" i="1"/>
  <c r="BE466" i="1"/>
  <c r="BE467" i="1"/>
  <c r="BE468" i="1"/>
  <c r="BE469" i="1"/>
  <c r="CD469" i="1"/>
  <c r="BE470" i="1"/>
  <c r="BE471" i="1"/>
  <c r="CD471" i="1"/>
  <c r="BE472" i="1"/>
  <c r="BE473" i="1"/>
  <c r="BE474" i="1"/>
  <c r="BE475" i="1"/>
  <c r="BE476" i="1"/>
  <c r="BE477" i="1"/>
  <c r="BE478" i="1"/>
  <c r="BE479" i="1"/>
  <c r="CD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CD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CD514" i="1"/>
  <c r="BE515" i="1"/>
  <c r="BE516" i="1"/>
  <c r="BE517" i="1"/>
  <c r="BE518" i="1"/>
  <c r="CD518" i="1"/>
  <c r="BE519" i="1"/>
  <c r="CD519" i="1"/>
  <c r="BE520" i="1"/>
  <c r="BE521" i="1"/>
  <c r="CD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CD535" i="1"/>
  <c r="BE536" i="1"/>
  <c r="CD536" i="1"/>
  <c r="BE537" i="1"/>
  <c r="CD537" i="1"/>
  <c r="BE538" i="1"/>
  <c r="BE539" i="1"/>
  <c r="BE540" i="1"/>
  <c r="CD540" i="1"/>
  <c r="BE541" i="1"/>
  <c r="CD541" i="1"/>
  <c r="BE542" i="1"/>
  <c r="CD542" i="1"/>
  <c r="BE543" i="1"/>
  <c r="BE544" i="1"/>
  <c r="BE545" i="1"/>
  <c r="BE546" i="1"/>
  <c r="BE547" i="1"/>
  <c r="BE548" i="1"/>
  <c r="CD548" i="1"/>
  <c r="BE549" i="1"/>
  <c r="BE550" i="1"/>
  <c r="BE551" i="1"/>
  <c r="BE552" i="1"/>
  <c r="BE553" i="1"/>
  <c r="BE554" i="1"/>
  <c r="BE555" i="1"/>
  <c r="BE556" i="1"/>
  <c r="CD556" i="1"/>
  <c r="BE557" i="1"/>
  <c r="BE558" i="1"/>
  <c r="BE559" i="1"/>
  <c r="BE560" i="1"/>
  <c r="BE561" i="1"/>
  <c r="BE562" i="1"/>
  <c r="BE563" i="1"/>
  <c r="BE564" i="1"/>
  <c r="BE565" i="1"/>
  <c r="BE566" i="1"/>
  <c r="BE567" i="1"/>
  <c r="CD567" i="1"/>
  <c r="BE568" i="1"/>
  <c r="BE569" i="1"/>
  <c r="BE570" i="1"/>
  <c r="BE571" i="1"/>
  <c r="BE572" i="1"/>
  <c r="BE573" i="1"/>
  <c r="CD573" i="1"/>
  <c r="BE574" i="1"/>
  <c r="BE575" i="1"/>
  <c r="BE576" i="1"/>
  <c r="BE577" i="1"/>
  <c r="BE578" i="1"/>
  <c r="BE579" i="1"/>
  <c r="BE580" i="1"/>
  <c r="BE581" i="1"/>
  <c r="CD581" i="1"/>
  <c r="BE582" i="1"/>
  <c r="BE583" i="1"/>
  <c r="BE584" i="1"/>
  <c r="BE585" i="1"/>
  <c r="BE586" i="1"/>
  <c r="CD586" i="1"/>
  <c r="BE587" i="1"/>
  <c r="BE588" i="1"/>
  <c r="BE589" i="1"/>
  <c r="BE590" i="1"/>
  <c r="BE591" i="1"/>
  <c r="CD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CD619" i="1"/>
  <c r="BE620" i="1"/>
  <c r="BE621" i="1"/>
  <c r="BE622" i="1"/>
  <c r="BE623" i="1"/>
  <c r="BE624" i="1"/>
  <c r="BE625" i="1"/>
  <c r="BE626" i="1"/>
  <c r="BE627" i="1"/>
  <c r="BE628" i="1"/>
  <c r="BE629" i="1"/>
  <c r="CD629" i="1"/>
  <c r="BE630" i="1"/>
  <c r="BE631" i="1"/>
  <c r="BE632" i="1"/>
  <c r="BE633" i="1"/>
  <c r="BE634" i="1"/>
  <c r="BE635" i="1"/>
  <c r="BE636" i="1"/>
  <c r="BE637" i="1"/>
  <c r="BE638" i="1"/>
  <c r="CD638" i="1"/>
  <c r="BE639" i="1"/>
  <c r="BE640" i="1"/>
  <c r="BE641" i="1"/>
  <c r="BE642" i="1"/>
  <c r="BE643" i="1"/>
  <c r="BE644" i="1"/>
  <c r="BE645" i="1"/>
  <c r="BE646" i="1"/>
  <c r="CD646" i="1"/>
  <c r="BE647" i="1"/>
  <c r="BE648" i="1"/>
  <c r="BE649" i="1"/>
  <c r="BE650" i="1"/>
  <c r="BE651" i="1"/>
  <c r="BE652" i="1"/>
  <c r="BE653" i="1"/>
  <c r="BE654" i="1"/>
  <c r="BE655" i="1"/>
  <c r="CD655" i="1"/>
  <c r="BE656" i="1"/>
  <c r="BE657" i="1"/>
  <c r="BE658" i="1"/>
  <c r="BE659" i="1"/>
  <c r="BE660" i="1"/>
  <c r="BE661" i="1"/>
  <c r="BE662" i="1"/>
  <c r="BE663" i="1"/>
  <c r="CD663" i="1"/>
  <c r="BE664" i="1"/>
  <c r="CD664" i="1"/>
  <c r="BE665" i="1"/>
  <c r="CD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CD690" i="1"/>
  <c r="BE691" i="1"/>
  <c r="CD691" i="1"/>
  <c r="BE692" i="1"/>
  <c r="BE693" i="1"/>
  <c r="CD693" i="1"/>
  <c r="BE694" i="1"/>
  <c r="CD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CD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CD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CD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CD769" i="1"/>
  <c r="BE770" i="1"/>
  <c r="BE771" i="1"/>
  <c r="BE772" i="1"/>
  <c r="BE773" i="1"/>
  <c r="CD773" i="1"/>
  <c r="BE774" i="1"/>
  <c r="BE775" i="1"/>
  <c r="BE776" i="1"/>
  <c r="BE777" i="1"/>
  <c r="BE778" i="1"/>
  <c r="BE779" i="1"/>
  <c r="BE780" i="1"/>
  <c r="BE781" i="1"/>
  <c r="CD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CD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CD831" i="1"/>
  <c r="BE832" i="1"/>
  <c r="BE833" i="1"/>
  <c r="CD833" i="1"/>
  <c r="BE834" i="1"/>
  <c r="BE835" i="1"/>
  <c r="BE836" i="1"/>
  <c r="BE837" i="1"/>
  <c r="BE838" i="1"/>
  <c r="CD838" i="1"/>
  <c r="BE839" i="1"/>
  <c r="BE840" i="1"/>
  <c r="BE841" i="1"/>
  <c r="BE842" i="1"/>
  <c r="BE843" i="1"/>
  <c r="BE844" i="1"/>
  <c r="BE845" i="1"/>
  <c r="BE846" i="1"/>
  <c r="CD846" i="1"/>
  <c r="BE847" i="1"/>
  <c r="CD847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K34" i="1"/>
  <c r="BQ34" i="1"/>
  <c r="BR34" i="1"/>
  <c r="BS34" i="1"/>
  <c r="CC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K46" i="1"/>
  <c r="BQ46" i="1"/>
  <c r="BR46" i="1"/>
  <c r="BS46" i="1"/>
  <c r="CC46" i="1"/>
  <c r="BD47" i="1"/>
  <c r="BD48" i="1"/>
  <c r="BD49" i="1"/>
  <c r="BD50" i="1"/>
  <c r="BD51" i="1"/>
  <c r="BD52" i="1"/>
  <c r="BK52" i="1"/>
  <c r="BQ52" i="1"/>
  <c r="BR52" i="1"/>
  <c r="BS52" i="1"/>
  <c r="CC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K71" i="1"/>
  <c r="BQ71" i="1"/>
  <c r="BR71" i="1"/>
  <c r="BS71" i="1"/>
  <c r="CC71" i="1"/>
  <c r="BD72" i="1"/>
  <c r="BD73" i="1"/>
  <c r="BD74" i="1"/>
  <c r="BD75" i="1"/>
  <c r="BD76" i="1"/>
  <c r="BK76" i="1"/>
  <c r="BQ76" i="1"/>
  <c r="BR76" i="1"/>
  <c r="BS76" i="1"/>
  <c r="CC76" i="1"/>
  <c r="BD77" i="1"/>
  <c r="BK77" i="1"/>
  <c r="BQ77" i="1"/>
  <c r="BR77" i="1"/>
  <c r="BS77" i="1"/>
  <c r="CC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K89" i="1"/>
  <c r="BQ89" i="1"/>
  <c r="BR89" i="1"/>
  <c r="BS89" i="1"/>
  <c r="CC89" i="1"/>
  <c r="BD90" i="1"/>
  <c r="BD91" i="1"/>
  <c r="BD92" i="1"/>
  <c r="BK92" i="1"/>
  <c r="BQ92" i="1"/>
  <c r="BR92" i="1"/>
  <c r="BS92" i="1"/>
  <c r="CC92" i="1"/>
  <c r="BD93" i="1"/>
  <c r="BD94" i="1"/>
  <c r="BD95" i="1"/>
  <c r="BD96" i="1"/>
  <c r="BK96" i="1"/>
  <c r="BQ96" i="1"/>
  <c r="BR96" i="1"/>
  <c r="BS96" i="1"/>
  <c r="CC96" i="1"/>
  <c r="BD97" i="1"/>
  <c r="BD98" i="1"/>
  <c r="BD99" i="1"/>
  <c r="BD100" i="1"/>
  <c r="BD101" i="1"/>
  <c r="BD102" i="1"/>
  <c r="BD103" i="1"/>
  <c r="BD104" i="1"/>
  <c r="BD105" i="1"/>
  <c r="BD106" i="1"/>
  <c r="BD107" i="1"/>
  <c r="BK107" i="1"/>
  <c r="BQ107" i="1"/>
  <c r="BR107" i="1"/>
  <c r="BS107" i="1"/>
  <c r="CC107" i="1"/>
  <c r="BD108" i="1"/>
  <c r="BD109" i="1"/>
  <c r="BK109" i="1"/>
  <c r="BQ109" i="1"/>
  <c r="BR109" i="1"/>
  <c r="BS109" i="1"/>
  <c r="CC109" i="1"/>
  <c r="BD110" i="1"/>
  <c r="BD111" i="1"/>
  <c r="BD112" i="1"/>
  <c r="BD113" i="1"/>
  <c r="BD114" i="1"/>
  <c r="BD115" i="1"/>
  <c r="BD116" i="1"/>
  <c r="BK116" i="1"/>
  <c r="BQ116" i="1"/>
  <c r="BR116" i="1"/>
  <c r="BS116" i="1"/>
  <c r="CC116" i="1"/>
  <c r="BD117" i="1"/>
  <c r="BD118" i="1"/>
  <c r="BD119" i="1"/>
  <c r="BK119" i="1"/>
  <c r="BQ119" i="1"/>
  <c r="BR119" i="1"/>
  <c r="BS119" i="1"/>
  <c r="CC119" i="1"/>
  <c r="BD120" i="1"/>
  <c r="BD121" i="1"/>
  <c r="BD122" i="1"/>
  <c r="BD123" i="1"/>
  <c r="BK123" i="1"/>
  <c r="BQ123" i="1"/>
  <c r="BR123" i="1"/>
  <c r="BS123" i="1"/>
  <c r="CC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K144" i="1"/>
  <c r="BQ144" i="1"/>
  <c r="BR144" i="1"/>
  <c r="BS144" i="1"/>
  <c r="CC144" i="1"/>
  <c r="BD145" i="1"/>
  <c r="BD146" i="1"/>
  <c r="BD147" i="1"/>
  <c r="BD148" i="1"/>
  <c r="BK148" i="1"/>
  <c r="BQ148" i="1"/>
  <c r="BR148" i="1"/>
  <c r="BS148" i="1"/>
  <c r="CC148" i="1"/>
  <c r="BD149" i="1"/>
  <c r="BD150" i="1"/>
  <c r="BD151" i="1"/>
  <c r="BK151" i="1"/>
  <c r="BQ151" i="1"/>
  <c r="BR151" i="1"/>
  <c r="BS151" i="1"/>
  <c r="CC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K174" i="1"/>
  <c r="BQ174" i="1"/>
  <c r="BR174" i="1"/>
  <c r="BS174" i="1"/>
  <c r="CC174" i="1"/>
  <c r="BD175" i="1"/>
  <c r="BD176" i="1"/>
  <c r="BD177" i="1"/>
  <c r="BK177" i="1"/>
  <c r="BQ177" i="1"/>
  <c r="BR177" i="1"/>
  <c r="BS177" i="1"/>
  <c r="CC177" i="1"/>
  <c r="BD178" i="1"/>
  <c r="BD179" i="1"/>
  <c r="BD180" i="1"/>
  <c r="BD181" i="1"/>
  <c r="BD182" i="1"/>
  <c r="BD183" i="1"/>
  <c r="BD184" i="1"/>
  <c r="BD185" i="1"/>
  <c r="BK185" i="1"/>
  <c r="BQ185" i="1"/>
  <c r="BR185" i="1"/>
  <c r="BS185" i="1"/>
  <c r="CC185" i="1"/>
  <c r="BD186" i="1"/>
  <c r="BD187" i="1"/>
  <c r="BD188" i="1"/>
  <c r="BD189" i="1"/>
  <c r="BK189" i="1"/>
  <c r="BQ189" i="1"/>
  <c r="BR189" i="1"/>
  <c r="BS189" i="1"/>
  <c r="CC189" i="1"/>
  <c r="BD190" i="1"/>
  <c r="BD191" i="1"/>
  <c r="BD192" i="1"/>
  <c r="BD193" i="1"/>
  <c r="BD194" i="1"/>
  <c r="BD195" i="1"/>
  <c r="BD196" i="1"/>
  <c r="BD197" i="1"/>
  <c r="BD198" i="1"/>
  <c r="BD199" i="1"/>
  <c r="BK199" i="1"/>
  <c r="BQ199" i="1"/>
  <c r="BR199" i="1"/>
  <c r="BS199" i="1"/>
  <c r="CC199" i="1"/>
  <c r="BD200" i="1"/>
  <c r="BQ200" i="1"/>
  <c r="BR200" i="1"/>
  <c r="BS200" i="1"/>
  <c r="CC200" i="1"/>
  <c r="BD201" i="1"/>
  <c r="BK201" i="1"/>
  <c r="BQ201" i="1"/>
  <c r="BR201" i="1"/>
  <c r="BS201" i="1"/>
  <c r="CC201" i="1"/>
  <c r="BD202" i="1"/>
  <c r="BD203" i="1"/>
  <c r="BD204" i="1"/>
  <c r="BD205" i="1"/>
  <c r="BD206" i="1"/>
  <c r="BD207" i="1"/>
  <c r="BD208" i="1"/>
  <c r="BD209" i="1"/>
  <c r="BD210" i="1"/>
  <c r="BK210" i="1"/>
  <c r="BQ210" i="1"/>
  <c r="BR210" i="1"/>
  <c r="BS210" i="1"/>
  <c r="CC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K223" i="1"/>
  <c r="BQ223" i="1"/>
  <c r="BR223" i="1"/>
  <c r="BS223" i="1"/>
  <c r="CC223" i="1"/>
  <c r="BD224" i="1"/>
  <c r="BD225" i="1"/>
  <c r="BD226" i="1"/>
  <c r="BD227" i="1"/>
  <c r="BD228" i="1"/>
  <c r="BD229" i="1"/>
  <c r="BK229" i="1"/>
  <c r="BQ229" i="1"/>
  <c r="BR229" i="1"/>
  <c r="BS229" i="1"/>
  <c r="CC229" i="1"/>
  <c r="BD230" i="1"/>
  <c r="BD231" i="1"/>
  <c r="BD232" i="1"/>
  <c r="BD233" i="1"/>
  <c r="BD234" i="1"/>
  <c r="BK234" i="1"/>
  <c r="BQ234" i="1"/>
  <c r="BR234" i="1"/>
  <c r="BS234" i="1"/>
  <c r="CC234" i="1"/>
  <c r="BD235" i="1"/>
  <c r="BD236" i="1"/>
  <c r="BD237" i="1"/>
  <c r="BK237" i="1"/>
  <c r="BQ237" i="1"/>
  <c r="BR237" i="1"/>
  <c r="BS237" i="1"/>
  <c r="CC237" i="1"/>
  <c r="BD238" i="1"/>
  <c r="BD239" i="1"/>
  <c r="BD240" i="1"/>
  <c r="BD241" i="1"/>
  <c r="BD242" i="1"/>
  <c r="BK242" i="1"/>
  <c r="BQ242" i="1"/>
  <c r="BR242" i="1"/>
  <c r="BS242" i="1"/>
  <c r="CC242" i="1"/>
  <c r="BD243" i="1"/>
  <c r="BD244" i="1"/>
  <c r="BD245" i="1"/>
  <c r="BD246" i="1"/>
  <c r="BD247" i="1"/>
  <c r="BD248" i="1"/>
  <c r="BK248" i="1"/>
  <c r="BQ248" i="1"/>
  <c r="BR248" i="1"/>
  <c r="BS248" i="1"/>
  <c r="CC248" i="1"/>
  <c r="BD249" i="1"/>
  <c r="BD250" i="1"/>
  <c r="BD251" i="1"/>
  <c r="BD252" i="1"/>
  <c r="BD253" i="1"/>
  <c r="BK253" i="1"/>
  <c r="BQ253" i="1"/>
  <c r="BR253" i="1"/>
  <c r="BS253" i="1"/>
  <c r="CC253" i="1"/>
  <c r="BD254" i="1"/>
  <c r="BK254" i="1"/>
  <c r="BQ254" i="1"/>
  <c r="BR254" i="1"/>
  <c r="BS254" i="1"/>
  <c r="CC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K266" i="1"/>
  <c r="BQ266" i="1"/>
  <c r="BR266" i="1"/>
  <c r="BS266" i="1"/>
  <c r="CC266" i="1"/>
  <c r="BD267" i="1"/>
  <c r="BK267" i="1"/>
  <c r="BQ267" i="1"/>
  <c r="BR267" i="1"/>
  <c r="BS267" i="1"/>
  <c r="CC267" i="1"/>
  <c r="BD268" i="1"/>
  <c r="BD269" i="1"/>
  <c r="BD270" i="1"/>
  <c r="BD271" i="1"/>
  <c r="BD272" i="1"/>
  <c r="BD273" i="1"/>
  <c r="BK273" i="1"/>
  <c r="BQ273" i="1"/>
  <c r="BR273" i="1"/>
  <c r="BS273" i="1"/>
  <c r="CC273" i="1"/>
  <c r="BD274" i="1"/>
  <c r="BD275" i="1"/>
  <c r="BD276" i="1"/>
  <c r="BD277" i="1"/>
  <c r="BK277" i="1"/>
  <c r="BQ277" i="1"/>
  <c r="BR277" i="1"/>
  <c r="BS277" i="1"/>
  <c r="CC277" i="1"/>
  <c r="BD278" i="1"/>
  <c r="BD279" i="1"/>
  <c r="BD280" i="1"/>
  <c r="BD281" i="1"/>
  <c r="BD282" i="1"/>
  <c r="BD283" i="1"/>
  <c r="BK283" i="1"/>
  <c r="BQ283" i="1"/>
  <c r="BR283" i="1"/>
  <c r="BS283" i="1"/>
  <c r="CC283" i="1"/>
  <c r="BD284" i="1"/>
  <c r="BD285" i="1"/>
  <c r="BD286" i="1"/>
  <c r="BD287" i="1"/>
  <c r="BD288" i="1"/>
  <c r="BK288" i="1"/>
  <c r="BQ288" i="1"/>
  <c r="BR288" i="1"/>
  <c r="BS288" i="1"/>
  <c r="CC288" i="1"/>
  <c r="BD289" i="1"/>
  <c r="BD290" i="1"/>
  <c r="BD291" i="1"/>
  <c r="BD292" i="1"/>
  <c r="BD293" i="1"/>
  <c r="BD294" i="1"/>
  <c r="BD295" i="1"/>
  <c r="BD296" i="1"/>
  <c r="BD297" i="1"/>
  <c r="BD298" i="1"/>
  <c r="BD299" i="1"/>
  <c r="BK299" i="1"/>
  <c r="BQ299" i="1"/>
  <c r="BR299" i="1"/>
  <c r="BS299" i="1"/>
  <c r="CC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K321" i="1"/>
  <c r="BQ321" i="1"/>
  <c r="BR321" i="1"/>
  <c r="BS321" i="1"/>
  <c r="CC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K344" i="1"/>
  <c r="BQ344" i="1"/>
  <c r="BR344" i="1"/>
  <c r="BS344" i="1"/>
  <c r="CC344" i="1"/>
  <c r="BD345" i="1"/>
  <c r="BD346" i="1"/>
  <c r="BD347" i="1"/>
  <c r="BK347" i="1"/>
  <c r="BQ347" i="1"/>
  <c r="BR347" i="1"/>
  <c r="BS347" i="1"/>
  <c r="CC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K368" i="1"/>
  <c r="BQ368" i="1"/>
  <c r="BR368" i="1"/>
  <c r="BS368" i="1"/>
  <c r="CC368" i="1"/>
  <c r="BD369" i="1"/>
  <c r="BD370" i="1"/>
  <c r="BD371" i="1"/>
  <c r="BD372" i="1"/>
  <c r="BD373" i="1"/>
  <c r="BD374" i="1"/>
  <c r="BD375" i="1"/>
  <c r="BD376" i="1"/>
  <c r="BK376" i="1"/>
  <c r="BQ376" i="1"/>
  <c r="BR376" i="1"/>
  <c r="BS376" i="1"/>
  <c r="CC376" i="1"/>
  <c r="BD377" i="1"/>
  <c r="BD378" i="1"/>
  <c r="BD379" i="1"/>
  <c r="BD380" i="1"/>
  <c r="BD381" i="1"/>
  <c r="BD382" i="1"/>
  <c r="BD383" i="1"/>
  <c r="BD384" i="1"/>
  <c r="BD385" i="1"/>
  <c r="BD386" i="1"/>
  <c r="BK386" i="1"/>
  <c r="BQ386" i="1"/>
  <c r="BR386" i="1"/>
  <c r="BS386" i="1"/>
  <c r="CC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K406" i="1"/>
  <c r="BQ406" i="1"/>
  <c r="BR406" i="1"/>
  <c r="BS406" i="1"/>
  <c r="CC406" i="1"/>
  <c r="BD407" i="1"/>
  <c r="BD408" i="1"/>
  <c r="BD409" i="1"/>
  <c r="BK409" i="1"/>
  <c r="BQ409" i="1"/>
  <c r="BR409" i="1"/>
  <c r="BS409" i="1"/>
  <c r="CC409" i="1"/>
  <c r="BD410" i="1"/>
  <c r="BD411" i="1"/>
  <c r="BD412" i="1"/>
  <c r="BD413" i="1"/>
  <c r="BK413" i="1"/>
  <c r="BQ413" i="1"/>
  <c r="BR413" i="1"/>
  <c r="BS413" i="1"/>
  <c r="CC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K425" i="1"/>
  <c r="BQ425" i="1"/>
  <c r="BR425" i="1"/>
  <c r="BS425" i="1"/>
  <c r="CC425" i="1"/>
  <c r="BD426" i="1"/>
  <c r="BD427" i="1"/>
  <c r="BK427" i="1"/>
  <c r="BQ427" i="1"/>
  <c r="BR427" i="1"/>
  <c r="BS427" i="1"/>
  <c r="CC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K442" i="1"/>
  <c r="BQ442" i="1"/>
  <c r="BR442" i="1"/>
  <c r="BS442" i="1"/>
  <c r="CC442" i="1"/>
  <c r="BD443" i="1"/>
  <c r="BD444" i="1"/>
  <c r="BD445" i="1"/>
  <c r="BD446" i="1"/>
  <c r="BD447" i="1"/>
  <c r="BD448" i="1"/>
  <c r="BD449" i="1"/>
  <c r="BD450" i="1"/>
  <c r="BD451" i="1"/>
  <c r="BD452" i="1"/>
  <c r="BK452" i="1"/>
  <c r="BQ452" i="1"/>
  <c r="BR452" i="1"/>
  <c r="BS452" i="1"/>
  <c r="CC452" i="1"/>
  <c r="BD453" i="1"/>
  <c r="BK453" i="1"/>
  <c r="BQ453" i="1"/>
  <c r="BR453" i="1"/>
  <c r="BS453" i="1"/>
  <c r="CC453" i="1"/>
  <c r="BD454" i="1"/>
  <c r="BQ454" i="1"/>
  <c r="BR454" i="1"/>
  <c r="BS454" i="1"/>
  <c r="CC454" i="1"/>
  <c r="BD455" i="1"/>
  <c r="BK455" i="1"/>
  <c r="BQ455" i="1"/>
  <c r="BR455" i="1"/>
  <c r="BS455" i="1"/>
  <c r="CC455" i="1"/>
  <c r="BD456" i="1"/>
  <c r="BK456" i="1"/>
  <c r="BQ456" i="1"/>
  <c r="BR456" i="1"/>
  <c r="BS456" i="1"/>
  <c r="CC456" i="1"/>
  <c r="BD457" i="1"/>
  <c r="BD458" i="1"/>
  <c r="BD459" i="1"/>
  <c r="BD460" i="1"/>
  <c r="BD461" i="1"/>
  <c r="BD462" i="1"/>
  <c r="BD463" i="1"/>
  <c r="BD464" i="1"/>
  <c r="BK464" i="1"/>
  <c r="BQ464" i="1"/>
  <c r="BR464" i="1"/>
  <c r="BS464" i="1"/>
  <c r="CC464" i="1"/>
  <c r="BD465" i="1"/>
  <c r="BD466" i="1"/>
  <c r="BD467" i="1"/>
  <c r="BD468" i="1"/>
  <c r="BD469" i="1"/>
  <c r="BK469" i="1"/>
  <c r="BQ469" i="1"/>
  <c r="BR469" i="1"/>
  <c r="BS469" i="1"/>
  <c r="CC469" i="1"/>
  <c r="BD470" i="1"/>
  <c r="BD471" i="1"/>
  <c r="BK471" i="1"/>
  <c r="BQ471" i="1"/>
  <c r="BR471" i="1"/>
  <c r="BS471" i="1"/>
  <c r="CC471" i="1"/>
  <c r="BD472" i="1"/>
  <c r="BD473" i="1"/>
  <c r="BD474" i="1"/>
  <c r="BD475" i="1"/>
  <c r="BD476" i="1"/>
  <c r="BD477" i="1"/>
  <c r="BD478" i="1"/>
  <c r="BD479" i="1"/>
  <c r="BK479" i="1"/>
  <c r="BQ479" i="1"/>
  <c r="BR479" i="1"/>
  <c r="BS479" i="1"/>
  <c r="CC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K497" i="1"/>
  <c r="BQ497" i="1"/>
  <c r="BR497" i="1"/>
  <c r="BS497" i="1"/>
  <c r="CC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K514" i="1"/>
  <c r="BQ514" i="1"/>
  <c r="BR514" i="1"/>
  <c r="BS514" i="1"/>
  <c r="CC514" i="1"/>
  <c r="BD515" i="1"/>
  <c r="BD516" i="1"/>
  <c r="BD517" i="1"/>
  <c r="BD518" i="1"/>
  <c r="BK518" i="1"/>
  <c r="BQ518" i="1"/>
  <c r="BR518" i="1"/>
  <c r="BS518" i="1"/>
  <c r="CC518" i="1"/>
  <c r="BD519" i="1"/>
  <c r="BK519" i="1"/>
  <c r="BQ519" i="1"/>
  <c r="BR519" i="1"/>
  <c r="BS519" i="1"/>
  <c r="CC519" i="1"/>
  <c r="BD520" i="1"/>
  <c r="BD521" i="1"/>
  <c r="BK521" i="1"/>
  <c r="BQ521" i="1"/>
  <c r="BR521" i="1"/>
  <c r="BS521" i="1"/>
  <c r="CC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K535" i="1"/>
  <c r="BQ535" i="1"/>
  <c r="BR535" i="1"/>
  <c r="BS535" i="1"/>
  <c r="CC535" i="1"/>
  <c r="BD536" i="1"/>
  <c r="BQ536" i="1"/>
  <c r="BR536" i="1"/>
  <c r="BS536" i="1"/>
  <c r="CC536" i="1"/>
  <c r="BD537" i="1"/>
  <c r="BK537" i="1"/>
  <c r="BQ537" i="1"/>
  <c r="BR537" i="1"/>
  <c r="BS537" i="1"/>
  <c r="CC537" i="1"/>
  <c r="BD538" i="1"/>
  <c r="BD539" i="1"/>
  <c r="BD540" i="1"/>
  <c r="BK540" i="1"/>
  <c r="BQ540" i="1"/>
  <c r="BR540" i="1"/>
  <c r="BS540" i="1"/>
  <c r="CC540" i="1"/>
  <c r="BD541" i="1"/>
  <c r="BQ541" i="1"/>
  <c r="BR541" i="1"/>
  <c r="BS541" i="1"/>
  <c r="CC541" i="1"/>
  <c r="BD542" i="1"/>
  <c r="BK542" i="1"/>
  <c r="BQ542" i="1"/>
  <c r="BR542" i="1"/>
  <c r="BS542" i="1"/>
  <c r="CC542" i="1"/>
  <c r="BD543" i="1"/>
  <c r="BD544" i="1"/>
  <c r="BD545" i="1"/>
  <c r="BD546" i="1"/>
  <c r="BD547" i="1"/>
  <c r="BD548" i="1"/>
  <c r="BK548" i="1"/>
  <c r="BQ548" i="1"/>
  <c r="BR548" i="1"/>
  <c r="BS548" i="1"/>
  <c r="CC548" i="1"/>
  <c r="BD549" i="1"/>
  <c r="BD550" i="1"/>
  <c r="BD551" i="1"/>
  <c r="BD552" i="1"/>
  <c r="BD553" i="1"/>
  <c r="BD554" i="1"/>
  <c r="BD555" i="1"/>
  <c r="BD556" i="1"/>
  <c r="BK556" i="1"/>
  <c r="BQ556" i="1"/>
  <c r="BR556" i="1"/>
  <c r="BS556" i="1"/>
  <c r="CC556" i="1"/>
  <c r="BD557" i="1"/>
  <c r="BD558" i="1"/>
  <c r="BD559" i="1"/>
  <c r="BD560" i="1"/>
  <c r="BD561" i="1"/>
  <c r="BD562" i="1"/>
  <c r="BD563" i="1"/>
  <c r="BD564" i="1"/>
  <c r="BD565" i="1"/>
  <c r="BD566" i="1"/>
  <c r="BD567" i="1"/>
  <c r="BK567" i="1"/>
  <c r="BQ567" i="1"/>
  <c r="BR567" i="1"/>
  <c r="BS567" i="1"/>
  <c r="CC567" i="1"/>
  <c r="BD568" i="1"/>
  <c r="BD569" i="1"/>
  <c r="BD570" i="1"/>
  <c r="BD571" i="1"/>
  <c r="BD572" i="1"/>
  <c r="BD573" i="1"/>
  <c r="BK573" i="1"/>
  <c r="BQ573" i="1"/>
  <c r="BR573" i="1"/>
  <c r="BS573" i="1"/>
  <c r="CC573" i="1"/>
  <c r="BD574" i="1"/>
  <c r="BD575" i="1"/>
  <c r="BD576" i="1"/>
  <c r="BD577" i="1"/>
  <c r="BD578" i="1"/>
  <c r="BD579" i="1"/>
  <c r="BD580" i="1"/>
  <c r="BD581" i="1"/>
  <c r="BK581" i="1"/>
  <c r="BQ581" i="1"/>
  <c r="BR581" i="1"/>
  <c r="BS581" i="1"/>
  <c r="CC581" i="1"/>
  <c r="BD582" i="1"/>
  <c r="BD583" i="1"/>
  <c r="BD584" i="1"/>
  <c r="BD585" i="1"/>
  <c r="BD586" i="1"/>
  <c r="BK586" i="1"/>
  <c r="BQ586" i="1"/>
  <c r="BR586" i="1"/>
  <c r="BS586" i="1"/>
  <c r="CC586" i="1"/>
  <c r="BD587" i="1"/>
  <c r="BD588" i="1"/>
  <c r="BD589" i="1"/>
  <c r="BD590" i="1"/>
  <c r="BD591" i="1"/>
  <c r="BK591" i="1"/>
  <c r="BQ591" i="1"/>
  <c r="BR591" i="1"/>
  <c r="BS591" i="1"/>
  <c r="CC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K619" i="1"/>
  <c r="BQ619" i="1"/>
  <c r="BR619" i="1"/>
  <c r="BS619" i="1"/>
  <c r="CC619" i="1"/>
  <c r="BD620" i="1"/>
  <c r="BD621" i="1"/>
  <c r="BD622" i="1"/>
  <c r="BD623" i="1"/>
  <c r="BD624" i="1"/>
  <c r="BD625" i="1"/>
  <c r="BD626" i="1"/>
  <c r="BD627" i="1"/>
  <c r="BD628" i="1"/>
  <c r="BD629" i="1"/>
  <c r="BK629" i="1"/>
  <c r="BQ629" i="1"/>
  <c r="BR629" i="1"/>
  <c r="BS629" i="1"/>
  <c r="CC629" i="1"/>
  <c r="BD630" i="1"/>
  <c r="BD631" i="1"/>
  <c r="BD632" i="1"/>
  <c r="BD633" i="1"/>
  <c r="BD634" i="1"/>
  <c r="BD635" i="1"/>
  <c r="BD636" i="1"/>
  <c r="BD637" i="1"/>
  <c r="BD638" i="1"/>
  <c r="BK638" i="1"/>
  <c r="BQ638" i="1"/>
  <c r="BR638" i="1"/>
  <c r="BS638" i="1"/>
  <c r="CC638" i="1"/>
  <c r="BD639" i="1"/>
  <c r="BD640" i="1"/>
  <c r="BD641" i="1"/>
  <c r="BD642" i="1"/>
  <c r="BD643" i="1"/>
  <c r="BD644" i="1"/>
  <c r="BD645" i="1"/>
  <c r="BD646" i="1"/>
  <c r="BK646" i="1"/>
  <c r="BQ646" i="1"/>
  <c r="BR646" i="1"/>
  <c r="BS646" i="1"/>
  <c r="CC646" i="1"/>
  <c r="BD647" i="1"/>
  <c r="BD648" i="1"/>
  <c r="BD649" i="1"/>
  <c r="BD650" i="1"/>
  <c r="BD651" i="1"/>
  <c r="BD652" i="1"/>
  <c r="BD653" i="1"/>
  <c r="BD654" i="1"/>
  <c r="BD655" i="1"/>
  <c r="BK655" i="1"/>
  <c r="BQ655" i="1"/>
  <c r="BR655" i="1"/>
  <c r="BS655" i="1"/>
  <c r="CC655" i="1"/>
  <c r="BD656" i="1"/>
  <c r="BD657" i="1"/>
  <c r="BD658" i="1"/>
  <c r="BD659" i="1"/>
  <c r="BD660" i="1"/>
  <c r="BD661" i="1"/>
  <c r="BD662" i="1"/>
  <c r="BD663" i="1"/>
  <c r="BK663" i="1"/>
  <c r="BQ663" i="1"/>
  <c r="BR663" i="1"/>
  <c r="BS663" i="1"/>
  <c r="CC663" i="1"/>
  <c r="BD664" i="1"/>
  <c r="BQ664" i="1"/>
  <c r="BR664" i="1"/>
  <c r="BS664" i="1"/>
  <c r="CC664" i="1"/>
  <c r="BD665" i="1"/>
  <c r="BK665" i="1"/>
  <c r="BQ665" i="1"/>
  <c r="BR665" i="1"/>
  <c r="BS665" i="1"/>
  <c r="CC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K690" i="1"/>
  <c r="BQ690" i="1"/>
  <c r="BR690" i="1"/>
  <c r="BS690" i="1"/>
  <c r="CC690" i="1"/>
  <c r="BD691" i="1"/>
  <c r="BK691" i="1"/>
  <c r="BQ691" i="1"/>
  <c r="BR691" i="1"/>
  <c r="BS691" i="1"/>
  <c r="CC691" i="1"/>
  <c r="BD692" i="1"/>
  <c r="BD693" i="1"/>
  <c r="BK693" i="1"/>
  <c r="BQ693" i="1"/>
  <c r="BR693" i="1"/>
  <c r="BS693" i="1"/>
  <c r="CC693" i="1"/>
  <c r="BD694" i="1"/>
  <c r="BK694" i="1"/>
  <c r="BQ694" i="1"/>
  <c r="BR694" i="1"/>
  <c r="BS694" i="1"/>
  <c r="CC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K706" i="1"/>
  <c r="BQ706" i="1"/>
  <c r="BR706" i="1"/>
  <c r="BS706" i="1"/>
  <c r="CC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K727" i="1"/>
  <c r="BQ727" i="1"/>
  <c r="BR727" i="1"/>
  <c r="BS727" i="1"/>
  <c r="CC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K754" i="1"/>
  <c r="BQ754" i="1"/>
  <c r="BR754" i="1"/>
  <c r="BS754" i="1"/>
  <c r="CC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K769" i="1"/>
  <c r="BQ769" i="1"/>
  <c r="BR769" i="1"/>
  <c r="BS769" i="1"/>
  <c r="CC769" i="1"/>
  <c r="BD770" i="1"/>
  <c r="BD771" i="1"/>
  <c r="BD772" i="1"/>
  <c r="BD773" i="1"/>
  <c r="BK773" i="1"/>
  <c r="BQ773" i="1"/>
  <c r="BR773" i="1"/>
  <c r="BS773" i="1"/>
  <c r="CC773" i="1"/>
  <c r="BD774" i="1"/>
  <c r="BD775" i="1"/>
  <c r="BD776" i="1"/>
  <c r="BD777" i="1"/>
  <c r="BD778" i="1"/>
  <c r="BD779" i="1"/>
  <c r="BD780" i="1"/>
  <c r="BD781" i="1"/>
  <c r="BK781" i="1"/>
  <c r="BQ781" i="1"/>
  <c r="BR781" i="1"/>
  <c r="BS781" i="1"/>
  <c r="CC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K805" i="1"/>
  <c r="BQ805" i="1"/>
  <c r="BR805" i="1"/>
  <c r="BS805" i="1"/>
  <c r="CC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K831" i="1"/>
  <c r="BQ831" i="1"/>
  <c r="BR831" i="1"/>
  <c r="BS831" i="1"/>
  <c r="CC831" i="1"/>
  <c r="BD832" i="1"/>
  <c r="BD833" i="1"/>
  <c r="BK833" i="1"/>
  <c r="BQ833" i="1"/>
  <c r="BR833" i="1"/>
  <c r="BS833" i="1"/>
  <c r="CC833" i="1"/>
  <c r="BD834" i="1"/>
  <c r="BD835" i="1"/>
  <c r="BD836" i="1"/>
  <c r="BD837" i="1"/>
  <c r="BD838" i="1"/>
  <c r="BK838" i="1"/>
  <c r="BQ838" i="1"/>
  <c r="BR838" i="1"/>
  <c r="BS838" i="1"/>
  <c r="CC838" i="1"/>
  <c r="BD839" i="1"/>
  <c r="BD840" i="1"/>
  <c r="BD841" i="1"/>
  <c r="BD842" i="1"/>
  <c r="BD843" i="1"/>
  <c r="BD844" i="1"/>
  <c r="BD845" i="1"/>
  <c r="BD846" i="1"/>
  <c r="BK846" i="1"/>
  <c r="BQ846" i="1"/>
  <c r="BR846" i="1"/>
  <c r="BS846" i="1"/>
  <c r="CC846" i="1"/>
  <c r="BD847" i="1"/>
  <c r="BK847" i="1"/>
  <c r="BQ847" i="1"/>
  <c r="BR847" i="1"/>
  <c r="BS847" i="1"/>
  <c r="CC847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CB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CB46" i="1"/>
  <c r="BC47" i="1"/>
  <c r="BC48" i="1"/>
  <c r="BC49" i="1"/>
  <c r="BC50" i="1"/>
  <c r="BC51" i="1"/>
  <c r="BC52" i="1"/>
  <c r="CB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CB71" i="1"/>
  <c r="BC72" i="1"/>
  <c r="BC73" i="1"/>
  <c r="BC74" i="1"/>
  <c r="BC75" i="1"/>
  <c r="BC76" i="1"/>
  <c r="CB76" i="1"/>
  <c r="BC77" i="1"/>
  <c r="CB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CB89" i="1"/>
  <c r="BC90" i="1"/>
  <c r="BC91" i="1"/>
  <c r="BC92" i="1"/>
  <c r="CB92" i="1"/>
  <c r="BC93" i="1"/>
  <c r="BC94" i="1"/>
  <c r="BC95" i="1"/>
  <c r="BC96" i="1"/>
  <c r="CB96" i="1"/>
  <c r="BC97" i="1"/>
  <c r="BC98" i="1"/>
  <c r="BC99" i="1"/>
  <c r="BC100" i="1"/>
  <c r="BC101" i="1"/>
  <c r="BC102" i="1"/>
  <c r="BC103" i="1"/>
  <c r="BC104" i="1"/>
  <c r="BC105" i="1"/>
  <c r="BC106" i="1"/>
  <c r="BC107" i="1"/>
  <c r="CB107" i="1"/>
  <c r="BC108" i="1"/>
  <c r="BC109" i="1"/>
  <c r="CB109" i="1"/>
  <c r="BC110" i="1"/>
  <c r="BC111" i="1"/>
  <c r="BC112" i="1"/>
  <c r="BC113" i="1"/>
  <c r="BC114" i="1"/>
  <c r="BC115" i="1"/>
  <c r="BC116" i="1"/>
  <c r="CB116" i="1"/>
  <c r="BC117" i="1"/>
  <c r="BC118" i="1"/>
  <c r="BC119" i="1"/>
  <c r="CB119" i="1"/>
  <c r="BC120" i="1"/>
  <c r="BC121" i="1"/>
  <c r="BC122" i="1"/>
  <c r="BC123" i="1"/>
  <c r="CB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CB144" i="1"/>
  <c r="BC145" i="1"/>
  <c r="BC146" i="1"/>
  <c r="BC147" i="1"/>
  <c r="BC148" i="1"/>
  <c r="CB148" i="1"/>
  <c r="BC149" i="1"/>
  <c r="BC150" i="1"/>
  <c r="BC151" i="1"/>
  <c r="CB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CB174" i="1"/>
  <c r="BC175" i="1"/>
  <c r="BC176" i="1"/>
  <c r="BC177" i="1"/>
  <c r="CB177" i="1"/>
  <c r="BC178" i="1"/>
  <c r="BC179" i="1"/>
  <c r="BC180" i="1"/>
  <c r="BC181" i="1"/>
  <c r="BC182" i="1"/>
  <c r="BC183" i="1"/>
  <c r="BC184" i="1"/>
  <c r="BC185" i="1"/>
  <c r="CB185" i="1"/>
  <c r="BC186" i="1"/>
  <c r="BC187" i="1"/>
  <c r="BC188" i="1"/>
  <c r="BC189" i="1"/>
  <c r="CB189" i="1"/>
  <c r="BC190" i="1"/>
  <c r="BC191" i="1"/>
  <c r="BC192" i="1"/>
  <c r="BC193" i="1"/>
  <c r="BC194" i="1"/>
  <c r="BC195" i="1"/>
  <c r="BC196" i="1"/>
  <c r="BC197" i="1"/>
  <c r="BC198" i="1"/>
  <c r="BC199" i="1"/>
  <c r="CB199" i="1"/>
  <c r="BC200" i="1"/>
  <c r="CB200" i="1"/>
  <c r="BC201" i="1"/>
  <c r="CB201" i="1"/>
  <c r="BC202" i="1"/>
  <c r="BC203" i="1"/>
  <c r="BC204" i="1"/>
  <c r="BC205" i="1"/>
  <c r="BC206" i="1"/>
  <c r="BC207" i="1"/>
  <c r="BC208" i="1"/>
  <c r="BC209" i="1"/>
  <c r="BC210" i="1"/>
  <c r="CB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CB223" i="1"/>
  <c r="BC224" i="1"/>
  <c r="BC225" i="1"/>
  <c r="BC226" i="1"/>
  <c r="BC227" i="1"/>
  <c r="BC228" i="1"/>
  <c r="BC229" i="1"/>
  <c r="CB229" i="1"/>
  <c r="BC230" i="1"/>
  <c r="BC231" i="1"/>
  <c r="BC232" i="1"/>
  <c r="BC233" i="1"/>
  <c r="BC234" i="1"/>
  <c r="CB234" i="1"/>
  <c r="BC235" i="1"/>
  <c r="BC236" i="1"/>
  <c r="BC237" i="1"/>
  <c r="CB237" i="1"/>
  <c r="BC238" i="1"/>
  <c r="BC239" i="1"/>
  <c r="BC240" i="1"/>
  <c r="BC241" i="1"/>
  <c r="BC242" i="1"/>
  <c r="CB242" i="1"/>
  <c r="BC243" i="1"/>
  <c r="BC244" i="1"/>
  <c r="BC245" i="1"/>
  <c r="BC246" i="1"/>
  <c r="BC247" i="1"/>
  <c r="BC248" i="1"/>
  <c r="CB248" i="1"/>
  <c r="BC249" i="1"/>
  <c r="BC250" i="1"/>
  <c r="BC251" i="1"/>
  <c r="BC252" i="1"/>
  <c r="BC253" i="1"/>
  <c r="CB253" i="1"/>
  <c r="BC254" i="1"/>
  <c r="CB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CB266" i="1"/>
  <c r="BC267" i="1"/>
  <c r="CB267" i="1"/>
  <c r="BC268" i="1"/>
  <c r="BC269" i="1"/>
  <c r="BC270" i="1"/>
  <c r="BC271" i="1"/>
  <c r="BC272" i="1"/>
  <c r="BC273" i="1"/>
  <c r="CB273" i="1"/>
  <c r="BC274" i="1"/>
  <c r="BC275" i="1"/>
  <c r="BC276" i="1"/>
  <c r="BC277" i="1"/>
  <c r="CB277" i="1"/>
  <c r="BC278" i="1"/>
  <c r="BC279" i="1"/>
  <c r="BC280" i="1"/>
  <c r="BC281" i="1"/>
  <c r="BC282" i="1"/>
  <c r="BC283" i="1"/>
  <c r="CB283" i="1"/>
  <c r="BC284" i="1"/>
  <c r="BC285" i="1"/>
  <c r="BC286" i="1"/>
  <c r="BC287" i="1"/>
  <c r="BC288" i="1"/>
  <c r="CB288" i="1"/>
  <c r="BC289" i="1"/>
  <c r="BC290" i="1"/>
  <c r="BC291" i="1"/>
  <c r="BC292" i="1"/>
  <c r="BC293" i="1"/>
  <c r="BC294" i="1"/>
  <c r="BC295" i="1"/>
  <c r="BC296" i="1"/>
  <c r="BC297" i="1"/>
  <c r="BC298" i="1"/>
  <c r="BC299" i="1"/>
  <c r="CB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CB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CB344" i="1"/>
  <c r="BC345" i="1"/>
  <c r="BC346" i="1"/>
  <c r="BC347" i="1"/>
  <c r="CB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CB368" i="1"/>
  <c r="BC369" i="1"/>
  <c r="BC370" i="1"/>
  <c r="BC371" i="1"/>
  <c r="BC372" i="1"/>
  <c r="BC373" i="1"/>
  <c r="BC374" i="1"/>
  <c r="BC375" i="1"/>
  <c r="BC376" i="1"/>
  <c r="CB376" i="1"/>
  <c r="BC377" i="1"/>
  <c r="BC378" i="1"/>
  <c r="BC379" i="1"/>
  <c r="BC380" i="1"/>
  <c r="BC381" i="1"/>
  <c r="BC382" i="1"/>
  <c r="BC383" i="1"/>
  <c r="BC384" i="1"/>
  <c r="BC385" i="1"/>
  <c r="BC386" i="1"/>
  <c r="CB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CB406" i="1"/>
  <c r="BC407" i="1"/>
  <c r="BC408" i="1"/>
  <c r="BC409" i="1"/>
  <c r="CB409" i="1"/>
  <c r="BC410" i="1"/>
  <c r="BC411" i="1"/>
  <c r="BC412" i="1"/>
  <c r="BC413" i="1"/>
  <c r="CB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CB425" i="1"/>
  <c r="BC426" i="1"/>
  <c r="BC427" i="1"/>
  <c r="CB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CB442" i="1"/>
  <c r="BC443" i="1"/>
  <c r="BC444" i="1"/>
  <c r="BC445" i="1"/>
  <c r="BC446" i="1"/>
  <c r="BC447" i="1"/>
  <c r="BC448" i="1"/>
  <c r="BC449" i="1"/>
  <c r="BC450" i="1"/>
  <c r="BC451" i="1"/>
  <c r="BC452" i="1"/>
  <c r="CB452" i="1"/>
  <c r="BC453" i="1"/>
  <c r="CB453" i="1"/>
  <c r="BC454" i="1"/>
  <c r="CB454" i="1"/>
  <c r="BC455" i="1"/>
  <c r="CB455" i="1"/>
  <c r="BC456" i="1"/>
  <c r="CB456" i="1"/>
  <c r="BC457" i="1"/>
  <c r="BC458" i="1"/>
  <c r="BC459" i="1"/>
  <c r="BC460" i="1"/>
  <c r="BC461" i="1"/>
  <c r="BC462" i="1"/>
  <c r="BC463" i="1"/>
  <c r="BC464" i="1"/>
  <c r="CB464" i="1"/>
  <c r="BC465" i="1"/>
  <c r="BC466" i="1"/>
  <c r="BC467" i="1"/>
  <c r="BC468" i="1"/>
  <c r="BC469" i="1"/>
  <c r="CB469" i="1"/>
  <c r="BC470" i="1"/>
  <c r="BC471" i="1"/>
  <c r="CB471" i="1"/>
  <c r="BC472" i="1"/>
  <c r="BC473" i="1"/>
  <c r="BC474" i="1"/>
  <c r="BC475" i="1"/>
  <c r="BC476" i="1"/>
  <c r="BC477" i="1"/>
  <c r="BC478" i="1"/>
  <c r="BC479" i="1"/>
  <c r="CB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CB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CB514" i="1"/>
  <c r="BC515" i="1"/>
  <c r="BC516" i="1"/>
  <c r="BC517" i="1"/>
  <c r="BC518" i="1"/>
  <c r="CB518" i="1"/>
  <c r="BC519" i="1"/>
  <c r="CB519" i="1"/>
  <c r="BC520" i="1"/>
  <c r="BC521" i="1"/>
  <c r="CB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CB535" i="1"/>
  <c r="BC536" i="1"/>
  <c r="CB536" i="1"/>
  <c r="BC537" i="1"/>
  <c r="CB537" i="1"/>
  <c r="BC538" i="1"/>
  <c r="BC539" i="1"/>
  <c r="BC540" i="1"/>
  <c r="CB540" i="1"/>
  <c r="BC541" i="1"/>
  <c r="CB541" i="1"/>
  <c r="BC542" i="1"/>
  <c r="CB542" i="1"/>
  <c r="BC543" i="1"/>
  <c r="BC544" i="1"/>
  <c r="BC545" i="1"/>
  <c r="BC546" i="1"/>
  <c r="BC547" i="1"/>
  <c r="BC548" i="1"/>
  <c r="CB548" i="1"/>
  <c r="BC549" i="1"/>
  <c r="BC550" i="1"/>
  <c r="BC551" i="1"/>
  <c r="BC552" i="1"/>
  <c r="BC553" i="1"/>
  <c r="BC554" i="1"/>
  <c r="BC555" i="1"/>
  <c r="BC556" i="1"/>
  <c r="CB556" i="1"/>
  <c r="BC557" i="1"/>
  <c r="BC558" i="1"/>
  <c r="BC559" i="1"/>
  <c r="BC560" i="1"/>
  <c r="BC561" i="1"/>
  <c r="BC562" i="1"/>
  <c r="BC563" i="1"/>
  <c r="BC564" i="1"/>
  <c r="BC565" i="1"/>
  <c r="BC566" i="1"/>
  <c r="BC567" i="1"/>
  <c r="CB567" i="1"/>
  <c r="BC568" i="1"/>
  <c r="BC569" i="1"/>
  <c r="BC570" i="1"/>
  <c r="BC571" i="1"/>
  <c r="BC572" i="1"/>
  <c r="BC573" i="1"/>
  <c r="CB573" i="1"/>
  <c r="BC574" i="1"/>
  <c r="BC575" i="1"/>
  <c r="BC576" i="1"/>
  <c r="BC577" i="1"/>
  <c r="BC578" i="1"/>
  <c r="BC579" i="1"/>
  <c r="BC580" i="1"/>
  <c r="BC581" i="1"/>
  <c r="CB581" i="1"/>
  <c r="BC582" i="1"/>
  <c r="BC583" i="1"/>
  <c r="BC584" i="1"/>
  <c r="BC585" i="1"/>
  <c r="BC586" i="1"/>
  <c r="CB586" i="1"/>
  <c r="BC587" i="1"/>
  <c r="BC588" i="1"/>
  <c r="BC589" i="1"/>
  <c r="BC590" i="1"/>
  <c r="BC591" i="1"/>
  <c r="CB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CB619" i="1"/>
  <c r="BC620" i="1"/>
  <c r="BC621" i="1"/>
  <c r="BC622" i="1"/>
  <c r="BC623" i="1"/>
  <c r="BC624" i="1"/>
  <c r="BC625" i="1"/>
  <c r="BC626" i="1"/>
  <c r="BC627" i="1"/>
  <c r="BC628" i="1"/>
  <c r="BC629" i="1"/>
  <c r="CB629" i="1"/>
  <c r="BC630" i="1"/>
  <c r="BC631" i="1"/>
  <c r="BC632" i="1"/>
  <c r="BC633" i="1"/>
  <c r="BC634" i="1"/>
  <c r="BC635" i="1"/>
  <c r="BC636" i="1"/>
  <c r="BC637" i="1"/>
  <c r="BC638" i="1"/>
  <c r="CB638" i="1"/>
  <c r="BC639" i="1"/>
  <c r="BC640" i="1"/>
  <c r="BC641" i="1"/>
  <c r="BC642" i="1"/>
  <c r="BC643" i="1"/>
  <c r="BC644" i="1"/>
  <c r="BC645" i="1"/>
  <c r="BC646" i="1"/>
  <c r="CB646" i="1"/>
  <c r="BC647" i="1"/>
  <c r="BC648" i="1"/>
  <c r="BC649" i="1"/>
  <c r="BC650" i="1"/>
  <c r="BC651" i="1"/>
  <c r="BC652" i="1"/>
  <c r="BC653" i="1"/>
  <c r="BC654" i="1"/>
  <c r="BC655" i="1"/>
  <c r="CB655" i="1"/>
  <c r="BC656" i="1"/>
  <c r="BC657" i="1"/>
  <c r="BC658" i="1"/>
  <c r="BC659" i="1"/>
  <c r="BC660" i="1"/>
  <c r="BC661" i="1"/>
  <c r="BC662" i="1"/>
  <c r="BC663" i="1"/>
  <c r="CB663" i="1"/>
  <c r="BC664" i="1"/>
  <c r="CB664" i="1"/>
  <c r="BC665" i="1"/>
  <c r="CB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CB690" i="1"/>
  <c r="BC691" i="1"/>
  <c r="CB691" i="1"/>
  <c r="BC692" i="1"/>
  <c r="BC693" i="1"/>
  <c r="CB693" i="1"/>
  <c r="BC694" i="1"/>
  <c r="CB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CB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CB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CB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CB769" i="1"/>
  <c r="BC770" i="1"/>
  <c r="BC771" i="1"/>
  <c r="BC772" i="1"/>
  <c r="BC773" i="1"/>
  <c r="CB773" i="1"/>
  <c r="BC774" i="1"/>
  <c r="BC775" i="1"/>
  <c r="BC776" i="1"/>
  <c r="BC777" i="1"/>
  <c r="BC778" i="1"/>
  <c r="BC779" i="1"/>
  <c r="BC780" i="1"/>
  <c r="BC781" i="1"/>
  <c r="CB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CB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CB831" i="1"/>
  <c r="BC832" i="1"/>
  <c r="BC833" i="1"/>
  <c r="CB833" i="1"/>
  <c r="BC834" i="1"/>
  <c r="BC835" i="1"/>
  <c r="BC836" i="1"/>
  <c r="BC837" i="1"/>
  <c r="BC838" i="1"/>
  <c r="CB838" i="1"/>
  <c r="BC839" i="1"/>
  <c r="BC840" i="1"/>
  <c r="BC841" i="1"/>
  <c r="BC842" i="1"/>
  <c r="BC843" i="1"/>
  <c r="BC844" i="1"/>
  <c r="BC845" i="1"/>
  <c r="BC846" i="1"/>
  <c r="CB846" i="1"/>
  <c r="BC847" i="1"/>
  <c r="CB847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J34" i="1"/>
  <c r="BN34" i="1"/>
  <c r="BO34" i="1"/>
  <c r="BP34" i="1"/>
  <c r="CA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J46" i="1"/>
  <c r="BN46" i="1"/>
  <c r="BO46" i="1"/>
  <c r="BP46" i="1"/>
  <c r="CA46" i="1"/>
  <c r="BB47" i="1"/>
  <c r="BB48" i="1"/>
  <c r="BB49" i="1"/>
  <c r="BB50" i="1"/>
  <c r="BB51" i="1"/>
  <c r="BB52" i="1"/>
  <c r="BJ52" i="1"/>
  <c r="BN52" i="1"/>
  <c r="BO52" i="1"/>
  <c r="BP52" i="1"/>
  <c r="CA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J71" i="1"/>
  <c r="BN71" i="1"/>
  <c r="BO71" i="1"/>
  <c r="BP71" i="1"/>
  <c r="CA71" i="1"/>
  <c r="BB72" i="1"/>
  <c r="BB73" i="1"/>
  <c r="BB74" i="1"/>
  <c r="BB75" i="1"/>
  <c r="BB76" i="1"/>
  <c r="BJ76" i="1"/>
  <c r="BN76" i="1"/>
  <c r="BO76" i="1"/>
  <c r="BP76" i="1"/>
  <c r="CA76" i="1"/>
  <c r="BB77" i="1"/>
  <c r="BJ77" i="1"/>
  <c r="BN77" i="1"/>
  <c r="BO77" i="1"/>
  <c r="BP77" i="1"/>
  <c r="CA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J89" i="1"/>
  <c r="BN89" i="1"/>
  <c r="BO89" i="1"/>
  <c r="BP89" i="1"/>
  <c r="CA89" i="1"/>
  <c r="BB90" i="1"/>
  <c r="BB91" i="1"/>
  <c r="BB92" i="1"/>
  <c r="BJ92" i="1"/>
  <c r="BN92" i="1"/>
  <c r="BO92" i="1"/>
  <c r="BP92" i="1"/>
  <c r="CA92" i="1"/>
  <c r="BB93" i="1"/>
  <c r="BB94" i="1"/>
  <c r="BB95" i="1"/>
  <c r="BB96" i="1"/>
  <c r="BJ96" i="1"/>
  <c r="BN96" i="1"/>
  <c r="BO96" i="1"/>
  <c r="BP96" i="1"/>
  <c r="CA96" i="1"/>
  <c r="BB97" i="1"/>
  <c r="BB98" i="1"/>
  <c r="BB99" i="1"/>
  <c r="BB100" i="1"/>
  <c r="BB101" i="1"/>
  <c r="BB102" i="1"/>
  <c r="BB103" i="1"/>
  <c r="BB104" i="1"/>
  <c r="BB105" i="1"/>
  <c r="BB106" i="1"/>
  <c r="BB107" i="1"/>
  <c r="BJ107" i="1"/>
  <c r="BN107" i="1"/>
  <c r="BO107" i="1"/>
  <c r="BP107" i="1"/>
  <c r="CA107" i="1"/>
  <c r="BB108" i="1"/>
  <c r="BB109" i="1"/>
  <c r="BJ109" i="1"/>
  <c r="BN109" i="1"/>
  <c r="BO109" i="1"/>
  <c r="BP109" i="1"/>
  <c r="CA109" i="1"/>
  <c r="BB110" i="1"/>
  <c r="BB111" i="1"/>
  <c r="BB112" i="1"/>
  <c r="BB113" i="1"/>
  <c r="BB114" i="1"/>
  <c r="BB115" i="1"/>
  <c r="BB116" i="1"/>
  <c r="BJ116" i="1"/>
  <c r="BN116" i="1"/>
  <c r="BO116" i="1"/>
  <c r="BP116" i="1"/>
  <c r="CA116" i="1"/>
  <c r="BB117" i="1"/>
  <c r="BB118" i="1"/>
  <c r="BB119" i="1"/>
  <c r="BJ119" i="1"/>
  <c r="BN119" i="1"/>
  <c r="BO119" i="1"/>
  <c r="BP119" i="1"/>
  <c r="CA119" i="1"/>
  <c r="BB120" i="1"/>
  <c r="BB121" i="1"/>
  <c r="BB122" i="1"/>
  <c r="BB123" i="1"/>
  <c r="BJ123" i="1"/>
  <c r="BN123" i="1"/>
  <c r="BO123" i="1"/>
  <c r="BP123" i="1"/>
  <c r="CA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J144" i="1"/>
  <c r="BN144" i="1"/>
  <c r="BO144" i="1"/>
  <c r="BP144" i="1"/>
  <c r="CA144" i="1"/>
  <c r="BB145" i="1"/>
  <c r="BB146" i="1"/>
  <c r="BB147" i="1"/>
  <c r="BB148" i="1"/>
  <c r="BJ148" i="1"/>
  <c r="BN148" i="1"/>
  <c r="BO148" i="1"/>
  <c r="BP148" i="1"/>
  <c r="CA148" i="1"/>
  <c r="BB149" i="1"/>
  <c r="BB150" i="1"/>
  <c r="BB151" i="1"/>
  <c r="BJ151" i="1"/>
  <c r="BN151" i="1"/>
  <c r="BO151" i="1"/>
  <c r="BP151" i="1"/>
  <c r="CA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J174" i="1"/>
  <c r="BN174" i="1"/>
  <c r="BO174" i="1"/>
  <c r="BP174" i="1"/>
  <c r="CA174" i="1"/>
  <c r="BB175" i="1"/>
  <c r="BB176" i="1"/>
  <c r="BB177" i="1"/>
  <c r="BJ177" i="1"/>
  <c r="BN177" i="1"/>
  <c r="BO177" i="1"/>
  <c r="BP177" i="1"/>
  <c r="CA177" i="1"/>
  <c r="BB178" i="1"/>
  <c r="BB179" i="1"/>
  <c r="BB180" i="1"/>
  <c r="BB181" i="1"/>
  <c r="BB182" i="1"/>
  <c r="BB183" i="1"/>
  <c r="BB184" i="1"/>
  <c r="BB185" i="1"/>
  <c r="BJ185" i="1"/>
  <c r="BN185" i="1"/>
  <c r="BO185" i="1"/>
  <c r="BP185" i="1"/>
  <c r="CA185" i="1"/>
  <c r="BB186" i="1"/>
  <c r="BB187" i="1"/>
  <c r="BB188" i="1"/>
  <c r="BB189" i="1"/>
  <c r="BJ189" i="1"/>
  <c r="BN189" i="1"/>
  <c r="BO189" i="1"/>
  <c r="BP189" i="1"/>
  <c r="CA189" i="1"/>
  <c r="BB190" i="1"/>
  <c r="BB191" i="1"/>
  <c r="BB192" i="1"/>
  <c r="BB193" i="1"/>
  <c r="BB194" i="1"/>
  <c r="BB195" i="1"/>
  <c r="BB196" i="1"/>
  <c r="BB197" i="1"/>
  <c r="BB198" i="1"/>
  <c r="BB199" i="1"/>
  <c r="BJ199" i="1"/>
  <c r="BN199" i="1"/>
  <c r="BO199" i="1"/>
  <c r="BP199" i="1"/>
  <c r="CA199" i="1"/>
  <c r="BB200" i="1"/>
  <c r="BN200" i="1"/>
  <c r="BO200" i="1"/>
  <c r="BP200" i="1"/>
  <c r="CA200" i="1"/>
  <c r="BB201" i="1"/>
  <c r="BJ201" i="1"/>
  <c r="BN201" i="1"/>
  <c r="BO201" i="1"/>
  <c r="BP201" i="1"/>
  <c r="CA201" i="1"/>
  <c r="BB202" i="1"/>
  <c r="BB203" i="1"/>
  <c r="BB204" i="1"/>
  <c r="BB205" i="1"/>
  <c r="BB206" i="1"/>
  <c r="BB207" i="1"/>
  <c r="BB208" i="1"/>
  <c r="BB209" i="1"/>
  <c r="BB210" i="1"/>
  <c r="BJ210" i="1"/>
  <c r="BN210" i="1"/>
  <c r="BO210" i="1"/>
  <c r="BP210" i="1"/>
  <c r="CA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J223" i="1"/>
  <c r="BN223" i="1"/>
  <c r="BO223" i="1"/>
  <c r="BP223" i="1"/>
  <c r="CA223" i="1"/>
  <c r="BB224" i="1"/>
  <c r="BB225" i="1"/>
  <c r="BB226" i="1"/>
  <c r="BB227" i="1"/>
  <c r="BB228" i="1"/>
  <c r="BB229" i="1"/>
  <c r="BJ229" i="1"/>
  <c r="BN229" i="1"/>
  <c r="BO229" i="1"/>
  <c r="BP229" i="1"/>
  <c r="CA229" i="1"/>
  <c r="BB230" i="1"/>
  <c r="BB231" i="1"/>
  <c r="BB232" i="1"/>
  <c r="BB233" i="1"/>
  <c r="BB234" i="1"/>
  <c r="BJ234" i="1"/>
  <c r="BN234" i="1"/>
  <c r="BO234" i="1"/>
  <c r="BP234" i="1"/>
  <c r="CA234" i="1"/>
  <c r="BB235" i="1"/>
  <c r="BB236" i="1"/>
  <c r="BB237" i="1"/>
  <c r="BJ237" i="1"/>
  <c r="BN237" i="1"/>
  <c r="BO237" i="1"/>
  <c r="BP237" i="1"/>
  <c r="CA237" i="1"/>
  <c r="BB238" i="1"/>
  <c r="BB239" i="1"/>
  <c r="BB240" i="1"/>
  <c r="BB241" i="1"/>
  <c r="BB242" i="1"/>
  <c r="BJ242" i="1"/>
  <c r="BN242" i="1"/>
  <c r="BO242" i="1"/>
  <c r="BP242" i="1"/>
  <c r="CA242" i="1"/>
  <c r="BB243" i="1"/>
  <c r="BB244" i="1"/>
  <c r="BB245" i="1"/>
  <c r="BB246" i="1"/>
  <c r="BB247" i="1"/>
  <c r="BB248" i="1"/>
  <c r="BJ248" i="1"/>
  <c r="BN248" i="1"/>
  <c r="BO248" i="1"/>
  <c r="BP248" i="1"/>
  <c r="CA248" i="1"/>
  <c r="BB249" i="1"/>
  <c r="BB250" i="1"/>
  <c r="BB251" i="1"/>
  <c r="BB252" i="1"/>
  <c r="BB253" i="1"/>
  <c r="BJ253" i="1"/>
  <c r="BN253" i="1"/>
  <c r="BO253" i="1"/>
  <c r="BP253" i="1"/>
  <c r="CA253" i="1"/>
  <c r="BB254" i="1"/>
  <c r="BJ254" i="1"/>
  <c r="BN254" i="1"/>
  <c r="BO254" i="1"/>
  <c r="BP254" i="1"/>
  <c r="CA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J266" i="1"/>
  <c r="BN266" i="1"/>
  <c r="BO266" i="1"/>
  <c r="BP266" i="1"/>
  <c r="CA266" i="1"/>
  <c r="BB267" i="1"/>
  <c r="BJ267" i="1"/>
  <c r="BN267" i="1"/>
  <c r="BO267" i="1"/>
  <c r="BP267" i="1"/>
  <c r="CA267" i="1"/>
  <c r="BB268" i="1"/>
  <c r="BB269" i="1"/>
  <c r="BB270" i="1"/>
  <c r="BB271" i="1"/>
  <c r="BB272" i="1"/>
  <c r="BB273" i="1"/>
  <c r="BJ273" i="1"/>
  <c r="BN273" i="1"/>
  <c r="BO273" i="1"/>
  <c r="BP273" i="1"/>
  <c r="CA273" i="1"/>
  <c r="BB274" i="1"/>
  <c r="BB275" i="1"/>
  <c r="BB276" i="1"/>
  <c r="BB277" i="1"/>
  <c r="BJ277" i="1"/>
  <c r="BN277" i="1"/>
  <c r="BO277" i="1"/>
  <c r="BP277" i="1"/>
  <c r="CA277" i="1"/>
  <c r="BB278" i="1"/>
  <c r="BB279" i="1"/>
  <c r="BB280" i="1"/>
  <c r="BB281" i="1"/>
  <c r="BB282" i="1"/>
  <c r="BB283" i="1"/>
  <c r="BJ283" i="1"/>
  <c r="BN283" i="1"/>
  <c r="BO283" i="1"/>
  <c r="BP283" i="1"/>
  <c r="CA283" i="1"/>
  <c r="BB284" i="1"/>
  <c r="BB285" i="1"/>
  <c r="BB286" i="1"/>
  <c r="BB287" i="1"/>
  <c r="BB288" i="1"/>
  <c r="BJ288" i="1"/>
  <c r="BN288" i="1"/>
  <c r="BO288" i="1"/>
  <c r="BP288" i="1"/>
  <c r="CA288" i="1"/>
  <c r="BB289" i="1"/>
  <c r="BB290" i="1"/>
  <c r="BB291" i="1"/>
  <c r="BB292" i="1"/>
  <c r="BB293" i="1"/>
  <c r="BB294" i="1"/>
  <c r="BB295" i="1"/>
  <c r="BB296" i="1"/>
  <c r="BB297" i="1"/>
  <c r="BB298" i="1"/>
  <c r="BB299" i="1"/>
  <c r="BJ299" i="1"/>
  <c r="BN299" i="1"/>
  <c r="BO299" i="1"/>
  <c r="BP299" i="1"/>
  <c r="CA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J321" i="1"/>
  <c r="BN321" i="1"/>
  <c r="BO321" i="1"/>
  <c r="BP321" i="1"/>
  <c r="CA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J344" i="1"/>
  <c r="BN344" i="1"/>
  <c r="BO344" i="1"/>
  <c r="BP344" i="1"/>
  <c r="CA344" i="1"/>
  <c r="BB345" i="1"/>
  <c r="BB346" i="1"/>
  <c r="BB347" i="1"/>
  <c r="BJ347" i="1"/>
  <c r="BN347" i="1"/>
  <c r="BO347" i="1"/>
  <c r="BP347" i="1"/>
  <c r="CA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J368" i="1"/>
  <c r="BN368" i="1"/>
  <c r="BO368" i="1"/>
  <c r="BP368" i="1"/>
  <c r="CA368" i="1"/>
  <c r="BB369" i="1"/>
  <c r="BB370" i="1"/>
  <c r="BB371" i="1"/>
  <c r="BB372" i="1"/>
  <c r="BB373" i="1"/>
  <c r="BB374" i="1"/>
  <c r="BB375" i="1"/>
  <c r="BB376" i="1"/>
  <c r="BJ376" i="1"/>
  <c r="BN376" i="1"/>
  <c r="BO376" i="1"/>
  <c r="BP376" i="1"/>
  <c r="CA376" i="1"/>
  <c r="BB377" i="1"/>
  <c r="BB378" i="1"/>
  <c r="BB379" i="1"/>
  <c r="BB380" i="1"/>
  <c r="BB381" i="1"/>
  <c r="BB382" i="1"/>
  <c r="BB383" i="1"/>
  <c r="BB384" i="1"/>
  <c r="BB385" i="1"/>
  <c r="BB386" i="1"/>
  <c r="BJ386" i="1"/>
  <c r="BN386" i="1"/>
  <c r="BO386" i="1"/>
  <c r="BP386" i="1"/>
  <c r="CA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J406" i="1"/>
  <c r="BN406" i="1"/>
  <c r="BO406" i="1"/>
  <c r="BP406" i="1"/>
  <c r="CA406" i="1"/>
  <c r="BB407" i="1"/>
  <c r="BB408" i="1"/>
  <c r="BB409" i="1"/>
  <c r="BJ409" i="1"/>
  <c r="BN409" i="1"/>
  <c r="BO409" i="1"/>
  <c r="BP409" i="1"/>
  <c r="CA409" i="1"/>
  <c r="BB410" i="1"/>
  <c r="BB411" i="1"/>
  <c r="BB412" i="1"/>
  <c r="BB413" i="1"/>
  <c r="BJ413" i="1"/>
  <c r="BN413" i="1"/>
  <c r="BO413" i="1"/>
  <c r="BP413" i="1"/>
  <c r="CA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J425" i="1"/>
  <c r="BN425" i="1"/>
  <c r="BO425" i="1"/>
  <c r="BP425" i="1"/>
  <c r="CA425" i="1"/>
  <c r="BB426" i="1"/>
  <c r="BB427" i="1"/>
  <c r="BJ427" i="1"/>
  <c r="BN427" i="1"/>
  <c r="BO427" i="1"/>
  <c r="BP427" i="1"/>
  <c r="CA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J442" i="1"/>
  <c r="BN442" i="1"/>
  <c r="BO442" i="1"/>
  <c r="BP442" i="1"/>
  <c r="CA442" i="1"/>
  <c r="BB443" i="1"/>
  <c r="BB444" i="1"/>
  <c r="BB445" i="1"/>
  <c r="BB446" i="1"/>
  <c r="BB447" i="1"/>
  <c r="BB448" i="1"/>
  <c r="BB449" i="1"/>
  <c r="BB450" i="1"/>
  <c r="BB451" i="1"/>
  <c r="BB452" i="1"/>
  <c r="BJ452" i="1"/>
  <c r="BN452" i="1"/>
  <c r="BO452" i="1"/>
  <c r="BP452" i="1"/>
  <c r="CA452" i="1"/>
  <c r="BB453" i="1"/>
  <c r="BJ453" i="1"/>
  <c r="BN453" i="1"/>
  <c r="BO453" i="1"/>
  <c r="BP453" i="1"/>
  <c r="CA453" i="1"/>
  <c r="BB454" i="1"/>
  <c r="BN454" i="1"/>
  <c r="BO454" i="1"/>
  <c r="BP454" i="1"/>
  <c r="CA454" i="1"/>
  <c r="BB455" i="1"/>
  <c r="BJ455" i="1"/>
  <c r="BN455" i="1"/>
  <c r="BO455" i="1"/>
  <c r="BP455" i="1"/>
  <c r="CA455" i="1"/>
  <c r="BB456" i="1"/>
  <c r="BJ456" i="1"/>
  <c r="BN456" i="1"/>
  <c r="BO456" i="1"/>
  <c r="BP456" i="1"/>
  <c r="CA456" i="1"/>
  <c r="BB457" i="1"/>
  <c r="BB458" i="1"/>
  <c r="BB459" i="1"/>
  <c r="BB460" i="1"/>
  <c r="BB461" i="1"/>
  <c r="BB462" i="1"/>
  <c r="BB463" i="1"/>
  <c r="BB464" i="1"/>
  <c r="BJ464" i="1"/>
  <c r="BN464" i="1"/>
  <c r="BO464" i="1"/>
  <c r="BP464" i="1"/>
  <c r="CA464" i="1"/>
  <c r="BB465" i="1"/>
  <c r="BB466" i="1"/>
  <c r="BB467" i="1"/>
  <c r="BB468" i="1"/>
  <c r="BB469" i="1"/>
  <c r="BJ469" i="1"/>
  <c r="BN469" i="1"/>
  <c r="BO469" i="1"/>
  <c r="BP469" i="1"/>
  <c r="CA469" i="1"/>
  <c r="BB470" i="1"/>
  <c r="BB471" i="1"/>
  <c r="BJ471" i="1"/>
  <c r="BN471" i="1"/>
  <c r="BO471" i="1"/>
  <c r="BP471" i="1"/>
  <c r="CA471" i="1"/>
  <c r="BB472" i="1"/>
  <c r="BB473" i="1"/>
  <c r="BB474" i="1"/>
  <c r="BB475" i="1"/>
  <c r="BB476" i="1"/>
  <c r="BB477" i="1"/>
  <c r="BB478" i="1"/>
  <c r="BB479" i="1"/>
  <c r="BJ479" i="1"/>
  <c r="BN479" i="1"/>
  <c r="BO479" i="1"/>
  <c r="BP479" i="1"/>
  <c r="CA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J497" i="1"/>
  <c r="BN497" i="1"/>
  <c r="BO497" i="1"/>
  <c r="BP497" i="1"/>
  <c r="CA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J514" i="1"/>
  <c r="BN514" i="1"/>
  <c r="BO514" i="1"/>
  <c r="BP514" i="1"/>
  <c r="CA514" i="1"/>
  <c r="BB515" i="1"/>
  <c r="BB516" i="1"/>
  <c r="BB517" i="1"/>
  <c r="BB518" i="1"/>
  <c r="BJ518" i="1"/>
  <c r="BN518" i="1"/>
  <c r="BO518" i="1"/>
  <c r="BP518" i="1"/>
  <c r="CA518" i="1"/>
  <c r="BB519" i="1"/>
  <c r="BJ519" i="1"/>
  <c r="BN519" i="1"/>
  <c r="BO519" i="1"/>
  <c r="BP519" i="1"/>
  <c r="CA519" i="1"/>
  <c r="BB520" i="1"/>
  <c r="BB521" i="1"/>
  <c r="BJ521" i="1"/>
  <c r="BN521" i="1"/>
  <c r="BO521" i="1"/>
  <c r="BP521" i="1"/>
  <c r="CA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J535" i="1"/>
  <c r="BN535" i="1"/>
  <c r="BO535" i="1"/>
  <c r="BP535" i="1"/>
  <c r="CA535" i="1"/>
  <c r="BB536" i="1"/>
  <c r="BN536" i="1"/>
  <c r="BO536" i="1"/>
  <c r="BP536" i="1"/>
  <c r="CA536" i="1"/>
  <c r="BB537" i="1"/>
  <c r="BJ537" i="1"/>
  <c r="BN537" i="1"/>
  <c r="BO537" i="1"/>
  <c r="BP537" i="1"/>
  <c r="CA537" i="1"/>
  <c r="BB538" i="1"/>
  <c r="BB539" i="1"/>
  <c r="BB540" i="1"/>
  <c r="BJ540" i="1"/>
  <c r="BN540" i="1"/>
  <c r="BO540" i="1"/>
  <c r="BP540" i="1"/>
  <c r="CA540" i="1"/>
  <c r="BB541" i="1"/>
  <c r="BN541" i="1"/>
  <c r="BO541" i="1"/>
  <c r="BP541" i="1"/>
  <c r="CA541" i="1"/>
  <c r="BB542" i="1"/>
  <c r="BJ542" i="1"/>
  <c r="BN542" i="1"/>
  <c r="BO542" i="1"/>
  <c r="BP542" i="1"/>
  <c r="CA542" i="1"/>
  <c r="BB543" i="1"/>
  <c r="BB544" i="1"/>
  <c r="BB545" i="1"/>
  <c r="BB546" i="1"/>
  <c r="BB547" i="1"/>
  <c r="BB548" i="1"/>
  <c r="BJ548" i="1"/>
  <c r="BN548" i="1"/>
  <c r="BO548" i="1"/>
  <c r="BP548" i="1"/>
  <c r="CA548" i="1"/>
  <c r="BB549" i="1"/>
  <c r="BB550" i="1"/>
  <c r="BB551" i="1"/>
  <c r="BB552" i="1"/>
  <c r="BB553" i="1"/>
  <c r="BB554" i="1"/>
  <c r="BB555" i="1"/>
  <c r="BB556" i="1"/>
  <c r="BJ556" i="1"/>
  <c r="BN556" i="1"/>
  <c r="BO556" i="1"/>
  <c r="BP556" i="1"/>
  <c r="CA556" i="1"/>
  <c r="BB557" i="1"/>
  <c r="BB558" i="1"/>
  <c r="BB559" i="1"/>
  <c r="BB560" i="1"/>
  <c r="BB561" i="1"/>
  <c r="BB562" i="1"/>
  <c r="BB563" i="1"/>
  <c r="BB564" i="1"/>
  <c r="BB565" i="1"/>
  <c r="BB566" i="1"/>
  <c r="BB567" i="1"/>
  <c r="BJ567" i="1"/>
  <c r="BN567" i="1"/>
  <c r="BO567" i="1"/>
  <c r="BP567" i="1"/>
  <c r="CA567" i="1"/>
  <c r="BB568" i="1"/>
  <c r="BB569" i="1"/>
  <c r="BB570" i="1"/>
  <c r="BB571" i="1"/>
  <c r="BB572" i="1"/>
  <c r="BB573" i="1"/>
  <c r="BJ573" i="1"/>
  <c r="BN573" i="1"/>
  <c r="BO573" i="1"/>
  <c r="BP573" i="1"/>
  <c r="CA573" i="1"/>
  <c r="BB574" i="1"/>
  <c r="BB575" i="1"/>
  <c r="BB576" i="1"/>
  <c r="BB577" i="1"/>
  <c r="BB578" i="1"/>
  <c r="BB579" i="1"/>
  <c r="BB580" i="1"/>
  <c r="BB581" i="1"/>
  <c r="BJ581" i="1"/>
  <c r="BN581" i="1"/>
  <c r="BO581" i="1"/>
  <c r="BP581" i="1"/>
  <c r="CA581" i="1"/>
  <c r="BB582" i="1"/>
  <c r="BB583" i="1"/>
  <c r="BB584" i="1"/>
  <c r="BB585" i="1"/>
  <c r="BB586" i="1"/>
  <c r="BJ586" i="1"/>
  <c r="BN586" i="1"/>
  <c r="BO586" i="1"/>
  <c r="BP586" i="1"/>
  <c r="CA586" i="1"/>
  <c r="BB587" i="1"/>
  <c r="BB588" i="1"/>
  <c r="BB589" i="1"/>
  <c r="BB590" i="1"/>
  <c r="BB591" i="1"/>
  <c r="BJ591" i="1"/>
  <c r="BN591" i="1"/>
  <c r="BO591" i="1"/>
  <c r="BP591" i="1"/>
  <c r="CA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J619" i="1"/>
  <c r="BN619" i="1"/>
  <c r="BO619" i="1"/>
  <c r="BP619" i="1"/>
  <c r="CA619" i="1"/>
  <c r="BB620" i="1"/>
  <c r="BB621" i="1"/>
  <c r="BB622" i="1"/>
  <c r="BB623" i="1"/>
  <c r="BB624" i="1"/>
  <c r="BB625" i="1"/>
  <c r="BB626" i="1"/>
  <c r="BB627" i="1"/>
  <c r="BB628" i="1"/>
  <c r="BB629" i="1"/>
  <c r="BJ629" i="1"/>
  <c r="BN629" i="1"/>
  <c r="BO629" i="1"/>
  <c r="BP629" i="1"/>
  <c r="CA629" i="1"/>
  <c r="BB630" i="1"/>
  <c r="BB631" i="1"/>
  <c r="BB632" i="1"/>
  <c r="BB633" i="1"/>
  <c r="BB634" i="1"/>
  <c r="BB635" i="1"/>
  <c r="BB636" i="1"/>
  <c r="BB637" i="1"/>
  <c r="BB638" i="1"/>
  <c r="BJ638" i="1"/>
  <c r="BN638" i="1"/>
  <c r="BO638" i="1"/>
  <c r="BP638" i="1"/>
  <c r="CA638" i="1"/>
  <c r="BB639" i="1"/>
  <c r="BB640" i="1"/>
  <c r="BB641" i="1"/>
  <c r="BB642" i="1"/>
  <c r="BB643" i="1"/>
  <c r="BB644" i="1"/>
  <c r="BB645" i="1"/>
  <c r="BB646" i="1"/>
  <c r="BJ646" i="1"/>
  <c r="BN646" i="1"/>
  <c r="BO646" i="1"/>
  <c r="BP646" i="1"/>
  <c r="CA646" i="1"/>
  <c r="BB647" i="1"/>
  <c r="BB648" i="1"/>
  <c r="BB649" i="1"/>
  <c r="BB650" i="1"/>
  <c r="BB651" i="1"/>
  <c r="BB652" i="1"/>
  <c r="BB653" i="1"/>
  <c r="BB654" i="1"/>
  <c r="BB655" i="1"/>
  <c r="BJ655" i="1"/>
  <c r="BN655" i="1"/>
  <c r="BO655" i="1"/>
  <c r="BP655" i="1"/>
  <c r="CA655" i="1"/>
  <c r="BB656" i="1"/>
  <c r="BB657" i="1"/>
  <c r="BB658" i="1"/>
  <c r="BB659" i="1"/>
  <c r="BB660" i="1"/>
  <c r="BB661" i="1"/>
  <c r="BB662" i="1"/>
  <c r="BB663" i="1"/>
  <c r="BJ663" i="1"/>
  <c r="BN663" i="1"/>
  <c r="BO663" i="1"/>
  <c r="BP663" i="1"/>
  <c r="CA663" i="1"/>
  <c r="BB664" i="1"/>
  <c r="BN664" i="1"/>
  <c r="BO664" i="1"/>
  <c r="BP664" i="1"/>
  <c r="CA664" i="1"/>
  <c r="BB665" i="1"/>
  <c r="BJ665" i="1"/>
  <c r="BN665" i="1"/>
  <c r="BO665" i="1"/>
  <c r="BP665" i="1"/>
  <c r="CA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J690" i="1"/>
  <c r="BN690" i="1"/>
  <c r="BO690" i="1"/>
  <c r="BP690" i="1"/>
  <c r="CA690" i="1"/>
  <c r="BB691" i="1"/>
  <c r="BJ691" i="1"/>
  <c r="BN691" i="1"/>
  <c r="BO691" i="1"/>
  <c r="BP691" i="1"/>
  <c r="CA691" i="1"/>
  <c r="BB692" i="1"/>
  <c r="BB693" i="1"/>
  <c r="BJ693" i="1"/>
  <c r="BN693" i="1"/>
  <c r="BO693" i="1"/>
  <c r="BP693" i="1"/>
  <c r="CA693" i="1"/>
  <c r="BB694" i="1"/>
  <c r="BJ694" i="1"/>
  <c r="BN694" i="1"/>
  <c r="BO694" i="1"/>
  <c r="BP694" i="1"/>
  <c r="CA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J706" i="1"/>
  <c r="BN706" i="1"/>
  <c r="BO706" i="1"/>
  <c r="BP706" i="1"/>
  <c r="CA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J727" i="1"/>
  <c r="BN727" i="1"/>
  <c r="BO727" i="1"/>
  <c r="BP727" i="1"/>
  <c r="CA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J754" i="1"/>
  <c r="BN754" i="1"/>
  <c r="BO754" i="1"/>
  <c r="BP754" i="1"/>
  <c r="CA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J769" i="1"/>
  <c r="BN769" i="1"/>
  <c r="BO769" i="1"/>
  <c r="BP769" i="1"/>
  <c r="CA769" i="1"/>
  <c r="BB770" i="1"/>
  <c r="BB771" i="1"/>
  <c r="BB772" i="1"/>
  <c r="BB773" i="1"/>
  <c r="BJ773" i="1"/>
  <c r="BN773" i="1"/>
  <c r="BO773" i="1"/>
  <c r="BP773" i="1"/>
  <c r="CA773" i="1"/>
  <c r="BB774" i="1"/>
  <c r="BB775" i="1"/>
  <c r="BB776" i="1"/>
  <c r="BB777" i="1"/>
  <c r="BB778" i="1"/>
  <c r="BB779" i="1"/>
  <c r="BB780" i="1"/>
  <c r="BB781" i="1"/>
  <c r="BJ781" i="1"/>
  <c r="BN781" i="1"/>
  <c r="BO781" i="1"/>
  <c r="BP781" i="1"/>
  <c r="CA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J805" i="1"/>
  <c r="BN805" i="1"/>
  <c r="BO805" i="1"/>
  <c r="BP805" i="1"/>
  <c r="CA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J831" i="1"/>
  <c r="BN831" i="1"/>
  <c r="BO831" i="1"/>
  <c r="BP831" i="1"/>
  <c r="CA831" i="1"/>
  <c r="BB832" i="1"/>
  <c r="BB833" i="1"/>
  <c r="BJ833" i="1"/>
  <c r="BN833" i="1"/>
  <c r="BO833" i="1"/>
  <c r="BP833" i="1"/>
  <c r="CA833" i="1"/>
  <c r="BB834" i="1"/>
  <c r="BB835" i="1"/>
  <c r="BB836" i="1"/>
  <c r="BB837" i="1"/>
  <c r="BB838" i="1"/>
  <c r="BJ838" i="1"/>
  <c r="BN838" i="1"/>
  <c r="BO838" i="1"/>
  <c r="BP838" i="1"/>
  <c r="CA838" i="1"/>
  <c r="BB839" i="1"/>
  <c r="BB840" i="1"/>
  <c r="BB841" i="1"/>
  <c r="BB842" i="1"/>
  <c r="BB843" i="1"/>
  <c r="BB844" i="1"/>
  <c r="BB845" i="1"/>
  <c r="BB846" i="1"/>
  <c r="BJ846" i="1"/>
  <c r="BN846" i="1"/>
  <c r="BO846" i="1"/>
  <c r="BP846" i="1"/>
  <c r="CA846" i="1"/>
  <c r="BB847" i="1"/>
  <c r="BJ847" i="1"/>
  <c r="BN847" i="1"/>
  <c r="BO847" i="1"/>
  <c r="BP847" i="1"/>
  <c r="CA847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Z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Z46" i="1"/>
  <c r="BA47" i="1"/>
  <c r="BA48" i="1"/>
  <c r="BA49" i="1"/>
  <c r="BA50" i="1"/>
  <c r="BA51" i="1"/>
  <c r="BA52" i="1"/>
  <c r="BZ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Z71" i="1"/>
  <c r="BA72" i="1"/>
  <c r="BA73" i="1"/>
  <c r="BA74" i="1"/>
  <c r="BA75" i="1"/>
  <c r="BA76" i="1"/>
  <c r="BZ76" i="1"/>
  <c r="BA77" i="1"/>
  <c r="BZ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Z89" i="1"/>
  <c r="BA90" i="1"/>
  <c r="BA91" i="1"/>
  <c r="BA92" i="1"/>
  <c r="BZ92" i="1"/>
  <c r="BA93" i="1"/>
  <c r="BA94" i="1"/>
  <c r="BA95" i="1"/>
  <c r="BA96" i="1"/>
  <c r="BZ96" i="1"/>
  <c r="BA97" i="1"/>
  <c r="BA98" i="1"/>
  <c r="BA99" i="1"/>
  <c r="BA100" i="1"/>
  <c r="BA101" i="1"/>
  <c r="BA102" i="1"/>
  <c r="BA103" i="1"/>
  <c r="BA104" i="1"/>
  <c r="BA105" i="1"/>
  <c r="BA106" i="1"/>
  <c r="BA107" i="1"/>
  <c r="BZ107" i="1"/>
  <c r="BA108" i="1"/>
  <c r="BA109" i="1"/>
  <c r="BZ109" i="1"/>
  <c r="BA110" i="1"/>
  <c r="BA111" i="1"/>
  <c r="BA112" i="1"/>
  <c r="BA113" i="1"/>
  <c r="BA114" i="1"/>
  <c r="BA115" i="1"/>
  <c r="BA116" i="1"/>
  <c r="BZ116" i="1"/>
  <c r="BA117" i="1"/>
  <c r="BA118" i="1"/>
  <c r="BA119" i="1"/>
  <c r="BZ119" i="1"/>
  <c r="BA120" i="1"/>
  <c r="BA121" i="1"/>
  <c r="BA122" i="1"/>
  <c r="BA123" i="1"/>
  <c r="BZ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Z144" i="1"/>
  <c r="BA145" i="1"/>
  <c r="BA146" i="1"/>
  <c r="BA147" i="1"/>
  <c r="BA148" i="1"/>
  <c r="BZ148" i="1"/>
  <c r="BA149" i="1"/>
  <c r="BA150" i="1"/>
  <c r="BA151" i="1"/>
  <c r="BZ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Z174" i="1"/>
  <c r="BA175" i="1"/>
  <c r="BA176" i="1"/>
  <c r="BA177" i="1"/>
  <c r="BZ177" i="1"/>
  <c r="BA178" i="1"/>
  <c r="BA179" i="1"/>
  <c r="BA180" i="1"/>
  <c r="BA181" i="1"/>
  <c r="BA182" i="1"/>
  <c r="BA183" i="1"/>
  <c r="BA184" i="1"/>
  <c r="BA185" i="1"/>
  <c r="BZ185" i="1"/>
  <c r="BA186" i="1"/>
  <c r="BA187" i="1"/>
  <c r="BA188" i="1"/>
  <c r="BA189" i="1"/>
  <c r="BZ189" i="1"/>
  <c r="BA190" i="1"/>
  <c r="BA191" i="1"/>
  <c r="BA192" i="1"/>
  <c r="BA193" i="1"/>
  <c r="BA194" i="1"/>
  <c r="BA195" i="1"/>
  <c r="BA196" i="1"/>
  <c r="BA197" i="1"/>
  <c r="BA198" i="1"/>
  <c r="BA199" i="1"/>
  <c r="BZ199" i="1"/>
  <c r="BA200" i="1"/>
  <c r="BZ200" i="1"/>
  <c r="BA201" i="1"/>
  <c r="BZ201" i="1"/>
  <c r="BA202" i="1"/>
  <c r="BA203" i="1"/>
  <c r="BA204" i="1"/>
  <c r="BA205" i="1"/>
  <c r="BA206" i="1"/>
  <c r="BA207" i="1"/>
  <c r="BA208" i="1"/>
  <c r="BA209" i="1"/>
  <c r="BA210" i="1"/>
  <c r="BZ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Z223" i="1"/>
  <c r="BA224" i="1"/>
  <c r="BA225" i="1"/>
  <c r="BA226" i="1"/>
  <c r="BA227" i="1"/>
  <c r="BA228" i="1"/>
  <c r="BA229" i="1"/>
  <c r="BZ229" i="1"/>
  <c r="BA230" i="1"/>
  <c r="BA231" i="1"/>
  <c r="BA232" i="1"/>
  <c r="BA233" i="1"/>
  <c r="BA234" i="1"/>
  <c r="BZ234" i="1"/>
  <c r="BA235" i="1"/>
  <c r="BA236" i="1"/>
  <c r="BA237" i="1"/>
  <c r="BZ237" i="1"/>
  <c r="BA238" i="1"/>
  <c r="BA239" i="1"/>
  <c r="BA240" i="1"/>
  <c r="BA241" i="1"/>
  <c r="BA242" i="1"/>
  <c r="BZ242" i="1"/>
  <c r="BA243" i="1"/>
  <c r="BA244" i="1"/>
  <c r="BA245" i="1"/>
  <c r="BA246" i="1"/>
  <c r="BA247" i="1"/>
  <c r="BA248" i="1"/>
  <c r="BZ248" i="1"/>
  <c r="BA249" i="1"/>
  <c r="BA250" i="1"/>
  <c r="BA251" i="1"/>
  <c r="BA252" i="1"/>
  <c r="BA253" i="1"/>
  <c r="BZ253" i="1"/>
  <c r="BA254" i="1"/>
  <c r="BZ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Z266" i="1"/>
  <c r="BA267" i="1"/>
  <c r="BZ267" i="1"/>
  <c r="BA268" i="1"/>
  <c r="BA269" i="1"/>
  <c r="BA270" i="1"/>
  <c r="BA271" i="1"/>
  <c r="BA272" i="1"/>
  <c r="BA273" i="1"/>
  <c r="BZ273" i="1"/>
  <c r="BA274" i="1"/>
  <c r="BA275" i="1"/>
  <c r="BA276" i="1"/>
  <c r="BA277" i="1"/>
  <c r="BZ277" i="1"/>
  <c r="BA278" i="1"/>
  <c r="BA279" i="1"/>
  <c r="BA280" i="1"/>
  <c r="BA281" i="1"/>
  <c r="BA282" i="1"/>
  <c r="BA283" i="1"/>
  <c r="BZ283" i="1"/>
  <c r="BA284" i="1"/>
  <c r="BA285" i="1"/>
  <c r="BA286" i="1"/>
  <c r="BA287" i="1"/>
  <c r="BA288" i="1"/>
  <c r="BZ288" i="1"/>
  <c r="BA289" i="1"/>
  <c r="BA290" i="1"/>
  <c r="BA291" i="1"/>
  <c r="BA292" i="1"/>
  <c r="BA293" i="1"/>
  <c r="BA294" i="1"/>
  <c r="BA295" i="1"/>
  <c r="BA296" i="1"/>
  <c r="BA297" i="1"/>
  <c r="BA298" i="1"/>
  <c r="BA299" i="1"/>
  <c r="BZ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Z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Z344" i="1"/>
  <c r="BA345" i="1"/>
  <c r="BA346" i="1"/>
  <c r="BA347" i="1"/>
  <c r="BZ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Z368" i="1"/>
  <c r="BA369" i="1"/>
  <c r="BA370" i="1"/>
  <c r="BA371" i="1"/>
  <c r="BA372" i="1"/>
  <c r="BA373" i="1"/>
  <c r="BA374" i="1"/>
  <c r="BA375" i="1"/>
  <c r="BA376" i="1"/>
  <c r="BZ376" i="1"/>
  <c r="BA377" i="1"/>
  <c r="BA378" i="1"/>
  <c r="BA379" i="1"/>
  <c r="BA380" i="1"/>
  <c r="BA381" i="1"/>
  <c r="BA382" i="1"/>
  <c r="BA383" i="1"/>
  <c r="BA384" i="1"/>
  <c r="BA385" i="1"/>
  <c r="BA386" i="1"/>
  <c r="BZ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Z406" i="1"/>
  <c r="BA407" i="1"/>
  <c r="BA408" i="1"/>
  <c r="BA409" i="1"/>
  <c r="BZ409" i="1"/>
  <c r="BA410" i="1"/>
  <c r="BA411" i="1"/>
  <c r="BA412" i="1"/>
  <c r="BA413" i="1"/>
  <c r="BZ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Z425" i="1"/>
  <c r="BA426" i="1"/>
  <c r="BA427" i="1"/>
  <c r="BZ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Z442" i="1"/>
  <c r="BA443" i="1"/>
  <c r="BA444" i="1"/>
  <c r="BA445" i="1"/>
  <c r="BA446" i="1"/>
  <c r="BA447" i="1"/>
  <c r="BA448" i="1"/>
  <c r="BA449" i="1"/>
  <c r="BA450" i="1"/>
  <c r="BA451" i="1"/>
  <c r="BA452" i="1"/>
  <c r="BZ452" i="1"/>
  <c r="BA453" i="1"/>
  <c r="BZ453" i="1"/>
  <c r="BA454" i="1"/>
  <c r="BZ454" i="1"/>
  <c r="BA455" i="1"/>
  <c r="BZ455" i="1"/>
  <c r="BA456" i="1"/>
  <c r="BZ456" i="1"/>
  <c r="BA457" i="1"/>
  <c r="BA458" i="1"/>
  <c r="BA459" i="1"/>
  <c r="BA460" i="1"/>
  <c r="BA461" i="1"/>
  <c r="BA462" i="1"/>
  <c r="BA463" i="1"/>
  <c r="BA464" i="1"/>
  <c r="BZ464" i="1"/>
  <c r="BA465" i="1"/>
  <c r="BA466" i="1"/>
  <c r="BA467" i="1"/>
  <c r="BA468" i="1"/>
  <c r="BA469" i="1"/>
  <c r="BZ469" i="1"/>
  <c r="BA470" i="1"/>
  <c r="BA471" i="1"/>
  <c r="BZ471" i="1"/>
  <c r="BA472" i="1"/>
  <c r="BA473" i="1"/>
  <c r="BA474" i="1"/>
  <c r="BA475" i="1"/>
  <c r="BA476" i="1"/>
  <c r="BA477" i="1"/>
  <c r="BA478" i="1"/>
  <c r="BA479" i="1"/>
  <c r="BZ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Z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Z514" i="1"/>
  <c r="BA515" i="1"/>
  <c r="BA516" i="1"/>
  <c r="BA517" i="1"/>
  <c r="BA518" i="1"/>
  <c r="BZ518" i="1"/>
  <c r="BA519" i="1"/>
  <c r="BZ519" i="1"/>
  <c r="BA520" i="1"/>
  <c r="BA521" i="1"/>
  <c r="BZ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Z535" i="1"/>
  <c r="BA536" i="1"/>
  <c r="BZ536" i="1"/>
  <c r="BA537" i="1"/>
  <c r="BZ537" i="1"/>
  <c r="BA538" i="1"/>
  <c r="BA539" i="1"/>
  <c r="BA540" i="1"/>
  <c r="BZ540" i="1"/>
  <c r="BA541" i="1"/>
  <c r="BZ541" i="1"/>
  <c r="BA542" i="1"/>
  <c r="BZ542" i="1"/>
  <c r="BA543" i="1"/>
  <c r="BA544" i="1"/>
  <c r="BA545" i="1"/>
  <c r="BA546" i="1"/>
  <c r="BA547" i="1"/>
  <c r="BA548" i="1"/>
  <c r="BZ548" i="1"/>
  <c r="BA549" i="1"/>
  <c r="BA550" i="1"/>
  <c r="BA551" i="1"/>
  <c r="BA552" i="1"/>
  <c r="BA553" i="1"/>
  <c r="BA554" i="1"/>
  <c r="BA555" i="1"/>
  <c r="BA556" i="1"/>
  <c r="BZ556" i="1"/>
  <c r="BA557" i="1"/>
  <c r="BA558" i="1"/>
  <c r="BA559" i="1"/>
  <c r="BA560" i="1"/>
  <c r="BA561" i="1"/>
  <c r="BA562" i="1"/>
  <c r="BA563" i="1"/>
  <c r="BA564" i="1"/>
  <c r="BA565" i="1"/>
  <c r="BA566" i="1"/>
  <c r="BA567" i="1"/>
  <c r="BZ567" i="1"/>
  <c r="BA568" i="1"/>
  <c r="BA569" i="1"/>
  <c r="BA570" i="1"/>
  <c r="BA571" i="1"/>
  <c r="BA572" i="1"/>
  <c r="BA573" i="1"/>
  <c r="BZ573" i="1"/>
  <c r="BA574" i="1"/>
  <c r="BA575" i="1"/>
  <c r="BA576" i="1"/>
  <c r="BA577" i="1"/>
  <c r="BA578" i="1"/>
  <c r="BA579" i="1"/>
  <c r="BA580" i="1"/>
  <c r="BA581" i="1"/>
  <c r="BZ581" i="1"/>
  <c r="BA582" i="1"/>
  <c r="BA583" i="1"/>
  <c r="BA584" i="1"/>
  <c r="BA585" i="1"/>
  <c r="BA586" i="1"/>
  <c r="BZ586" i="1"/>
  <c r="BA587" i="1"/>
  <c r="BA588" i="1"/>
  <c r="BA589" i="1"/>
  <c r="BA590" i="1"/>
  <c r="BA591" i="1"/>
  <c r="BZ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Z619" i="1"/>
  <c r="BA620" i="1"/>
  <c r="BA621" i="1"/>
  <c r="BA622" i="1"/>
  <c r="BA623" i="1"/>
  <c r="BA624" i="1"/>
  <c r="BA625" i="1"/>
  <c r="BA626" i="1"/>
  <c r="BA627" i="1"/>
  <c r="BA628" i="1"/>
  <c r="BA629" i="1"/>
  <c r="BZ629" i="1"/>
  <c r="BA630" i="1"/>
  <c r="BA631" i="1"/>
  <c r="BA632" i="1"/>
  <c r="BA633" i="1"/>
  <c r="BA634" i="1"/>
  <c r="BA635" i="1"/>
  <c r="BA636" i="1"/>
  <c r="BA637" i="1"/>
  <c r="BA638" i="1"/>
  <c r="BZ638" i="1"/>
  <c r="BA639" i="1"/>
  <c r="BA640" i="1"/>
  <c r="BA641" i="1"/>
  <c r="BA642" i="1"/>
  <c r="BA643" i="1"/>
  <c r="BA644" i="1"/>
  <c r="BA645" i="1"/>
  <c r="BA646" i="1"/>
  <c r="BZ646" i="1"/>
  <c r="BA647" i="1"/>
  <c r="BA648" i="1"/>
  <c r="BA649" i="1"/>
  <c r="BA650" i="1"/>
  <c r="BA651" i="1"/>
  <c r="BA652" i="1"/>
  <c r="BA653" i="1"/>
  <c r="BA654" i="1"/>
  <c r="BA655" i="1"/>
  <c r="BZ655" i="1"/>
  <c r="BA656" i="1"/>
  <c r="BA657" i="1"/>
  <c r="BA658" i="1"/>
  <c r="BA659" i="1"/>
  <c r="BA660" i="1"/>
  <c r="BA661" i="1"/>
  <c r="BA662" i="1"/>
  <c r="BA663" i="1"/>
  <c r="BZ663" i="1"/>
  <c r="BA664" i="1"/>
  <c r="BZ664" i="1"/>
  <c r="BA665" i="1"/>
  <c r="BZ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Z690" i="1"/>
  <c r="BA691" i="1"/>
  <c r="BZ691" i="1"/>
  <c r="BA692" i="1"/>
  <c r="BA693" i="1"/>
  <c r="BZ693" i="1"/>
  <c r="BA694" i="1"/>
  <c r="BZ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Z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Z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Z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Z769" i="1"/>
  <c r="BA770" i="1"/>
  <c r="BA771" i="1"/>
  <c r="BA772" i="1"/>
  <c r="BA773" i="1"/>
  <c r="BZ773" i="1"/>
  <c r="BA774" i="1"/>
  <c r="BA775" i="1"/>
  <c r="BA776" i="1"/>
  <c r="BA777" i="1"/>
  <c r="BA778" i="1"/>
  <c r="BA779" i="1"/>
  <c r="BA780" i="1"/>
  <c r="BA781" i="1"/>
  <c r="BZ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Z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Z831" i="1"/>
  <c r="BA832" i="1"/>
  <c r="BA833" i="1"/>
  <c r="BZ833" i="1"/>
  <c r="BA834" i="1"/>
  <c r="BA835" i="1"/>
  <c r="BA836" i="1"/>
  <c r="BA837" i="1"/>
  <c r="BA838" i="1"/>
  <c r="BZ838" i="1"/>
  <c r="BA839" i="1"/>
  <c r="BA840" i="1"/>
  <c r="BA841" i="1"/>
  <c r="BA842" i="1"/>
  <c r="BA843" i="1"/>
  <c r="BA844" i="1"/>
  <c r="BA845" i="1"/>
  <c r="BA846" i="1"/>
  <c r="BZ846" i="1"/>
  <c r="BA847" i="1"/>
  <c r="BZ847" i="1"/>
  <c r="AY847" i="1"/>
  <c r="AX847" i="1"/>
  <c r="AW847" i="1"/>
  <c r="AV847" i="1"/>
  <c r="AU847" i="1"/>
  <c r="AR847" i="1"/>
  <c r="AQ847" i="1"/>
  <c r="AP847" i="1"/>
  <c r="AO847" i="1"/>
  <c r="AN847" i="1"/>
  <c r="AM847" i="1"/>
  <c r="AY846" i="1"/>
  <c r="AX846" i="1"/>
  <c r="AW846" i="1"/>
  <c r="AV846" i="1"/>
  <c r="AU846" i="1"/>
  <c r="AR846" i="1"/>
  <c r="AQ846" i="1"/>
  <c r="BI845" i="1"/>
  <c r="BM845" i="1"/>
  <c r="BW845" i="1"/>
  <c r="BX845" i="1"/>
  <c r="BY845" i="1"/>
  <c r="CG845" i="1"/>
  <c r="CF845" i="1"/>
  <c r="BL845" i="1"/>
  <c r="BT845" i="1"/>
  <c r="BU845" i="1"/>
  <c r="BV845" i="1"/>
  <c r="CE845" i="1"/>
  <c r="CD845" i="1"/>
  <c r="BK845" i="1"/>
  <c r="BQ845" i="1"/>
  <c r="BR845" i="1"/>
  <c r="BS845" i="1"/>
  <c r="CC845" i="1"/>
  <c r="CB845" i="1"/>
  <c r="BJ845" i="1"/>
  <c r="BN845" i="1"/>
  <c r="BO845" i="1"/>
  <c r="BP845" i="1"/>
  <c r="CA845" i="1"/>
  <c r="BZ845" i="1"/>
  <c r="AY845" i="1"/>
  <c r="AX845" i="1"/>
  <c r="AW845" i="1"/>
  <c r="AV845" i="1"/>
  <c r="AU845" i="1"/>
  <c r="AR845" i="1"/>
  <c r="AQ845" i="1"/>
  <c r="AH847" i="1"/>
  <c r="AG847" i="1"/>
  <c r="AF847" i="1"/>
  <c r="AE847" i="1"/>
  <c r="AH846" i="1"/>
  <c r="AG846" i="1"/>
  <c r="AF846" i="1"/>
  <c r="AE846" i="1"/>
  <c r="AH845" i="1"/>
  <c r="AG845" i="1"/>
  <c r="AF845" i="1"/>
  <c r="AE845" i="1"/>
  <c r="N5" i="1"/>
  <c r="K845" i="1"/>
  <c r="N4" i="1"/>
  <c r="J845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5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5" i="1"/>
  <c r="S733" i="1"/>
  <c r="S732" i="1"/>
  <c r="S731" i="1"/>
  <c r="S730" i="1"/>
  <c r="S729" i="1"/>
  <c r="S728" i="1"/>
  <c r="S727" i="1"/>
  <c r="S726" i="1"/>
  <c r="S725" i="1"/>
  <c r="Q733" i="1"/>
  <c r="Q732" i="1"/>
  <c r="Q731" i="1"/>
  <c r="Q730" i="1"/>
  <c r="Q729" i="1"/>
  <c r="Q728" i="1"/>
  <c r="Q727" i="1"/>
  <c r="Q726" i="1"/>
  <c r="Q725" i="1"/>
  <c r="Q723" i="1"/>
  <c r="Q722" i="1"/>
  <c r="S723" i="1"/>
  <c r="S722" i="1"/>
  <c r="S720" i="1"/>
  <c r="S719" i="1"/>
  <c r="S718" i="1"/>
  <c r="S717" i="1"/>
  <c r="S716" i="1"/>
  <c r="Q720" i="1"/>
  <c r="Q719" i="1"/>
  <c r="Q718" i="1"/>
  <c r="Q717" i="1"/>
  <c r="Q716" i="1"/>
  <c r="S714" i="1"/>
  <c r="Q714" i="1"/>
  <c r="S711" i="1"/>
  <c r="S709" i="1"/>
  <c r="S708" i="1"/>
  <c r="S707" i="1"/>
  <c r="S706" i="1"/>
  <c r="Q711" i="1"/>
  <c r="Q709" i="1"/>
  <c r="Q708" i="1"/>
  <c r="Q707" i="1"/>
  <c r="Q706" i="1"/>
  <c r="S704" i="1"/>
  <c r="S703" i="1"/>
  <c r="S702" i="1"/>
  <c r="S701" i="1"/>
  <c r="S700" i="1"/>
  <c r="S699" i="1"/>
  <c r="S698" i="1"/>
  <c r="Q704" i="1"/>
  <c r="Q703" i="1"/>
  <c r="Q702" i="1"/>
  <c r="Q701" i="1"/>
  <c r="Q700" i="1"/>
  <c r="Q699" i="1"/>
  <c r="Q698" i="1"/>
  <c r="S696" i="1"/>
  <c r="S695" i="1"/>
  <c r="Q696" i="1"/>
  <c r="Q695" i="1"/>
  <c r="O696" i="1"/>
  <c r="O695" i="1"/>
  <c r="S694" i="1"/>
  <c r="Q694" i="1"/>
  <c r="O694" i="1"/>
  <c r="S692" i="1"/>
  <c r="Q692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AM850" i="11"/>
  <c r="AM849" i="11"/>
  <c r="AN850" i="11"/>
  <c r="AN849" i="11"/>
  <c r="AO850" i="11"/>
  <c r="AO849" i="11"/>
  <c r="AP850" i="11"/>
  <c r="AP849" i="11"/>
  <c r="AM848" i="11"/>
  <c r="AN848" i="11"/>
  <c r="AO848" i="11"/>
  <c r="AP848" i="11"/>
  <c r="AM847" i="11"/>
  <c r="AN847" i="11"/>
  <c r="AO847" i="11"/>
  <c r="AP847" i="11"/>
  <c r="AM846" i="11"/>
  <c r="AN846" i="11"/>
  <c r="AO846" i="11"/>
  <c r="AP846" i="11"/>
  <c r="AM845" i="11"/>
  <c r="AN845" i="11"/>
  <c r="AO845" i="11"/>
  <c r="AP845" i="11"/>
  <c r="AM843" i="11"/>
  <c r="AM844" i="11"/>
  <c r="AN843" i="11"/>
  <c r="AN844" i="11"/>
  <c r="AO843" i="11"/>
  <c r="AO844" i="11"/>
  <c r="AP843" i="11"/>
  <c r="AP844" i="11"/>
  <c r="AM842" i="11"/>
  <c r="AN842" i="11"/>
  <c r="AO842" i="11"/>
  <c r="AP842" i="11"/>
  <c r="AM841" i="11"/>
  <c r="AN841" i="11"/>
  <c r="AO841" i="11"/>
  <c r="AP841" i="11"/>
  <c r="AM840" i="11"/>
  <c r="AN840" i="11"/>
  <c r="AO840" i="11"/>
  <c r="AP840" i="11"/>
  <c r="AM839" i="11"/>
  <c r="AN839" i="11"/>
  <c r="AO839" i="11"/>
  <c r="AP839" i="11"/>
  <c r="AM834" i="11"/>
  <c r="AM835" i="11"/>
  <c r="AM836" i="11"/>
  <c r="AM837" i="11"/>
  <c r="AM838" i="11"/>
  <c r="AN834" i="11"/>
  <c r="AN835" i="11"/>
  <c r="AN836" i="11"/>
  <c r="AN837" i="11"/>
  <c r="AN838" i="11"/>
  <c r="AO834" i="11"/>
  <c r="AO835" i="11"/>
  <c r="AO836" i="11"/>
  <c r="AO837" i="11"/>
  <c r="AO838" i="11"/>
  <c r="AP834" i="11"/>
  <c r="AP835" i="11"/>
  <c r="AP836" i="11"/>
  <c r="AP837" i="11"/>
  <c r="AP838" i="11"/>
  <c r="AM831" i="11"/>
  <c r="AM832" i="11"/>
  <c r="AM833" i="11"/>
  <c r="AN831" i="11"/>
  <c r="AN832" i="11"/>
  <c r="AN833" i="11"/>
  <c r="AO831" i="11"/>
  <c r="AO832" i="11"/>
  <c r="AO833" i="11"/>
  <c r="AP831" i="11"/>
  <c r="AP832" i="11"/>
  <c r="AP833" i="11"/>
  <c r="AM827" i="11"/>
  <c r="AM828" i="11"/>
  <c r="AM829" i="11"/>
  <c r="AM830" i="11"/>
  <c r="AN827" i="11"/>
  <c r="AN828" i="11"/>
  <c r="AN829" i="11"/>
  <c r="AN830" i="11"/>
  <c r="AO827" i="11"/>
  <c r="AO828" i="11"/>
  <c r="AO829" i="11"/>
  <c r="AO830" i="11"/>
  <c r="AP827" i="11"/>
  <c r="AP828" i="11"/>
  <c r="AP829" i="11"/>
  <c r="AP830" i="11"/>
  <c r="AM825" i="11"/>
  <c r="AM826" i="11"/>
  <c r="AN825" i="11"/>
  <c r="AN826" i="11"/>
  <c r="AO825" i="11"/>
  <c r="AO826" i="11"/>
  <c r="AP825" i="11"/>
  <c r="AP826" i="11"/>
  <c r="AM823" i="11"/>
  <c r="AM824" i="11"/>
  <c r="AN823" i="11"/>
  <c r="AN824" i="11"/>
  <c r="AO823" i="11"/>
  <c r="AO824" i="11"/>
  <c r="AP823" i="11"/>
  <c r="AP824" i="11"/>
  <c r="AM820" i="11"/>
  <c r="AM821" i="11"/>
  <c r="AM822" i="11"/>
  <c r="AN820" i="11"/>
  <c r="AN821" i="11"/>
  <c r="AN822" i="11"/>
  <c r="AO820" i="11"/>
  <c r="AO821" i="11"/>
  <c r="AO822" i="11"/>
  <c r="AP820" i="11"/>
  <c r="AP821" i="11"/>
  <c r="AP822" i="11"/>
  <c r="AM819" i="11"/>
  <c r="AN819" i="11"/>
  <c r="AO819" i="11"/>
  <c r="AP819" i="11"/>
  <c r="AM818" i="11"/>
  <c r="AN818" i="11"/>
  <c r="AO818" i="11"/>
  <c r="AP818" i="11"/>
  <c r="AM814" i="11"/>
  <c r="AM815" i="11"/>
  <c r="AM816" i="11"/>
  <c r="AM817" i="11"/>
  <c r="AN814" i="11"/>
  <c r="AN815" i="11"/>
  <c r="AN816" i="11"/>
  <c r="AN817" i="11"/>
  <c r="AO814" i="11"/>
  <c r="AO815" i="11"/>
  <c r="AO816" i="11"/>
  <c r="AO817" i="11"/>
  <c r="AP814" i="11"/>
  <c r="AP815" i="11"/>
  <c r="AP816" i="11"/>
  <c r="AP817" i="11"/>
  <c r="AM805" i="11"/>
  <c r="AM806" i="11"/>
  <c r="AM807" i="11"/>
  <c r="AM808" i="11"/>
  <c r="AM809" i="11"/>
  <c r="AM810" i="11"/>
  <c r="AM811" i="11"/>
  <c r="AM812" i="11"/>
  <c r="AM813" i="11"/>
  <c r="AN805" i="11"/>
  <c r="AN806" i="11"/>
  <c r="AN807" i="11"/>
  <c r="AN808" i="11"/>
  <c r="AN809" i="11"/>
  <c r="AN810" i="11"/>
  <c r="AN811" i="11"/>
  <c r="AN812" i="11"/>
  <c r="AN813" i="11"/>
  <c r="AO805" i="11"/>
  <c r="AO806" i="11"/>
  <c r="AO807" i="11"/>
  <c r="AO808" i="11"/>
  <c r="AO809" i="11"/>
  <c r="AO810" i="11"/>
  <c r="AO811" i="11"/>
  <c r="AO812" i="11"/>
  <c r="AO813" i="11"/>
  <c r="AP805" i="11"/>
  <c r="AP806" i="11"/>
  <c r="AP807" i="11"/>
  <c r="AP808" i="11"/>
  <c r="AP809" i="11"/>
  <c r="AP810" i="11"/>
  <c r="AP811" i="11"/>
  <c r="AP812" i="11"/>
  <c r="AP813" i="11"/>
  <c r="AM803" i="11"/>
  <c r="AM804" i="11"/>
  <c r="AN803" i="11"/>
  <c r="AN804" i="11"/>
  <c r="AO803" i="11"/>
  <c r="AO804" i="11"/>
  <c r="AP803" i="11"/>
  <c r="AP804" i="11"/>
  <c r="AM799" i="11"/>
  <c r="AM800" i="11"/>
  <c r="AM801" i="11"/>
  <c r="AM802" i="11"/>
  <c r="AN799" i="11"/>
  <c r="AN800" i="11"/>
  <c r="AN801" i="11"/>
  <c r="AN802" i="11"/>
  <c r="AO799" i="11"/>
  <c r="AO800" i="11"/>
  <c r="AO801" i="11"/>
  <c r="AO802" i="11"/>
  <c r="AP799" i="11"/>
  <c r="AP800" i="11"/>
  <c r="AP801" i="11"/>
  <c r="AP802" i="11"/>
  <c r="AM774" i="11"/>
  <c r="AM775" i="11"/>
  <c r="AM776" i="11"/>
  <c r="AM777" i="11"/>
  <c r="AM778" i="11"/>
  <c r="AM779" i="11"/>
  <c r="AM780" i="11"/>
  <c r="AM781" i="11"/>
  <c r="AM782" i="11"/>
  <c r="AM783" i="11"/>
  <c r="AM784" i="11"/>
  <c r="AM785" i="11"/>
  <c r="AM786" i="11"/>
  <c r="AM787" i="11"/>
  <c r="AM788" i="11"/>
  <c r="AM789" i="11"/>
  <c r="AM790" i="11"/>
  <c r="AM791" i="11"/>
  <c r="AM792" i="11"/>
  <c r="AM793" i="11"/>
  <c r="AM794" i="11"/>
  <c r="AM795" i="11"/>
  <c r="AM796" i="11"/>
  <c r="AM797" i="11"/>
  <c r="AM798" i="11"/>
  <c r="AN774" i="11"/>
  <c r="AN775" i="11"/>
  <c r="AN776" i="11"/>
  <c r="AN777" i="11"/>
  <c r="AN778" i="11"/>
  <c r="AN779" i="11"/>
  <c r="AN780" i="11"/>
  <c r="AN781" i="11"/>
  <c r="AN782" i="11"/>
  <c r="AN783" i="11"/>
  <c r="AN784" i="11"/>
  <c r="AN785" i="11"/>
  <c r="AN786" i="11"/>
  <c r="AN787" i="11"/>
  <c r="AN788" i="11"/>
  <c r="AN789" i="11"/>
  <c r="AN790" i="11"/>
  <c r="AN791" i="11"/>
  <c r="AN792" i="11"/>
  <c r="AN793" i="11"/>
  <c r="AN794" i="11"/>
  <c r="AN795" i="11"/>
  <c r="AN796" i="11"/>
  <c r="AN797" i="11"/>
  <c r="AN798" i="11"/>
  <c r="AO774" i="11"/>
  <c r="AO775" i="11"/>
  <c r="AO776" i="11"/>
  <c r="AO777" i="11"/>
  <c r="AO778" i="11"/>
  <c r="AO779" i="11"/>
  <c r="AO780" i="11"/>
  <c r="AO781" i="11"/>
  <c r="AO782" i="11"/>
  <c r="AO783" i="11"/>
  <c r="AO784" i="11"/>
  <c r="AO785" i="11"/>
  <c r="AO786" i="11"/>
  <c r="AO787" i="11"/>
  <c r="AO788" i="11"/>
  <c r="AO789" i="11"/>
  <c r="AO790" i="11"/>
  <c r="AO791" i="11"/>
  <c r="AO792" i="11"/>
  <c r="AO793" i="11"/>
  <c r="AO794" i="11"/>
  <c r="AO795" i="11"/>
  <c r="AO796" i="11"/>
  <c r="AO797" i="11"/>
  <c r="AO798" i="11"/>
  <c r="AP774" i="11"/>
  <c r="AP775" i="11"/>
  <c r="AP776" i="11"/>
  <c r="AP777" i="11"/>
  <c r="AP778" i="11"/>
  <c r="AP779" i="11"/>
  <c r="AP780" i="11"/>
  <c r="AP781" i="11"/>
  <c r="AP782" i="11"/>
  <c r="AP783" i="11"/>
  <c r="AP784" i="11"/>
  <c r="AP785" i="11"/>
  <c r="AP786" i="11"/>
  <c r="AP787" i="11"/>
  <c r="AP788" i="11"/>
  <c r="AP789" i="11"/>
  <c r="AP790" i="11"/>
  <c r="AP791" i="11"/>
  <c r="AP792" i="11"/>
  <c r="AP793" i="11"/>
  <c r="AP794" i="11"/>
  <c r="AP795" i="11"/>
  <c r="AP796" i="11"/>
  <c r="AP797" i="11"/>
  <c r="AP798" i="11"/>
  <c r="AM773" i="11"/>
  <c r="AN773" i="11"/>
  <c r="AO773" i="11"/>
  <c r="AP773" i="11"/>
  <c r="AM749" i="11"/>
  <c r="AM750" i="11"/>
  <c r="AM751" i="11"/>
  <c r="AM752" i="11"/>
  <c r="AM753" i="11"/>
  <c r="AM754" i="11"/>
  <c r="AM755" i="11"/>
  <c r="AM756" i="11"/>
  <c r="AM757" i="11"/>
  <c r="AM758" i="11"/>
  <c r="AM759" i="11"/>
  <c r="AM760" i="11"/>
  <c r="AM761" i="11"/>
  <c r="AM762" i="11"/>
  <c r="AM763" i="11"/>
  <c r="AM764" i="11"/>
  <c r="AM765" i="11"/>
  <c r="AM766" i="11"/>
  <c r="AM767" i="11"/>
  <c r="AM768" i="11"/>
  <c r="AM769" i="11"/>
  <c r="AM770" i="11"/>
  <c r="AM771" i="11"/>
  <c r="AM772" i="11"/>
  <c r="AN749" i="11"/>
  <c r="AN750" i="11"/>
  <c r="AN751" i="11"/>
  <c r="AN752" i="11"/>
  <c r="AN753" i="11"/>
  <c r="AN754" i="11"/>
  <c r="AN755" i="11"/>
  <c r="AN756" i="11"/>
  <c r="AN757" i="11"/>
  <c r="AN758" i="11"/>
  <c r="AN759" i="11"/>
  <c r="AN760" i="11"/>
  <c r="AN761" i="11"/>
  <c r="AN762" i="11"/>
  <c r="AN763" i="11"/>
  <c r="AN764" i="11"/>
  <c r="AN765" i="11"/>
  <c r="AN766" i="11"/>
  <c r="AN767" i="11"/>
  <c r="AN768" i="11"/>
  <c r="AN769" i="11"/>
  <c r="AN770" i="11"/>
  <c r="AN771" i="11"/>
  <c r="AN772" i="11"/>
  <c r="AO749" i="11"/>
  <c r="AO750" i="11"/>
  <c r="AO751" i="11"/>
  <c r="AO752" i="11"/>
  <c r="AO753" i="11"/>
  <c r="AO754" i="11"/>
  <c r="AO755" i="11"/>
  <c r="AO756" i="11"/>
  <c r="AO757" i="11"/>
  <c r="AO758" i="11"/>
  <c r="AO759" i="11"/>
  <c r="AO760" i="11"/>
  <c r="AO761" i="11"/>
  <c r="AO762" i="11"/>
  <c r="AO763" i="11"/>
  <c r="AO764" i="11"/>
  <c r="AO765" i="11"/>
  <c r="AO766" i="11"/>
  <c r="AO767" i="11"/>
  <c r="AO768" i="11"/>
  <c r="AO769" i="11"/>
  <c r="AO770" i="11"/>
  <c r="AO771" i="11"/>
  <c r="AO772" i="11"/>
  <c r="AP749" i="11"/>
  <c r="AP750" i="11"/>
  <c r="AP751" i="11"/>
  <c r="AP752" i="11"/>
  <c r="AP753" i="11"/>
  <c r="AP754" i="11"/>
  <c r="AP755" i="11"/>
  <c r="AP756" i="11"/>
  <c r="AP757" i="11"/>
  <c r="AP758" i="11"/>
  <c r="AP759" i="11"/>
  <c r="AP760" i="11"/>
  <c r="AP761" i="11"/>
  <c r="AP762" i="11"/>
  <c r="AP763" i="11"/>
  <c r="AP764" i="11"/>
  <c r="AP765" i="11"/>
  <c r="AP766" i="11"/>
  <c r="AP767" i="11"/>
  <c r="AP768" i="11"/>
  <c r="AP769" i="11"/>
  <c r="AP770" i="11"/>
  <c r="AP771" i="11"/>
  <c r="AP772" i="11"/>
  <c r="AM746" i="11"/>
  <c r="AM747" i="11"/>
  <c r="AM748" i="11"/>
  <c r="AN746" i="11"/>
  <c r="AN747" i="11"/>
  <c r="AN748" i="11"/>
  <c r="AO746" i="11"/>
  <c r="AO747" i="11"/>
  <c r="AO748" i="11"/>
  <c r="AP746" i="11"/>
  <c r="AP747" i="11"/>
  <c r="AP748" i="11"/>
  <c r="AM745" i="11"/>
  <c r="AN745" i="11"/>
  <c r="AO745" i="11"/>
  <c r="AP745" i="11"/>
  <c r="AM744" i="11"/>
  <c r="AN744" i="11"/>
  <c r="AO744" i="11"/>
  <c r="AP744" i="11"/>
  <c r="AM743" i="11"/>
  <c r="AN743" i="11"/>
  <c r="AO743" i="11"/>
  <c r="AP743" i="11"/>
  <c r="AM741" i="11"/>
  <c r="AM742" i="11"/>
  <c r="AN741" i="11"/>
  <c r="AN742" i="11"/>
  <c r="AO741" i="11"/>
  <c r="AO742" i="11"/>
  <c r="AP741" i="11"/>
  <c r="AP742" i="11"/>
  <c r="AM739" i="11"/>
  <c r="AM740" i="11"/>
  <c r="AN739" i="11"/>
  <c r="AN740" i="11"/>
  <c r="AO739" i="11"/>
  <c r="AO740" i="11"/>
  <c r="AP739" i="11"/>
  <c r="AP740" i="11"/>
  <c r="AM733" i="11"/>
  <c r="AM734" i="11"/>
  <c r="AM735" i="11"/>
  <c r="AM736" i="11"/>
  <c r="AM737" i="11"/>
  <c r="AM738" i="11"/>
  <c r="AN733" i="11"/>
  <c r="AN734" i="11"/>
  <c r="AN735" i="11"/>
  <c r="AN736" i="11"/>
  <c r="AN737" i="11"/>
  <c r="AN738" i="11"/>
  <c r="AO733" i="11"/>
  <c r="AO734" i="11"/>
  <c r="AO735" i="11"/>
  <c r="AO736" i="11"/>
  <c r="AO737" i="11"/>
  <c r="AO738" i="11"/>
  <c r="AP733" i="11"/>
  <c r="AP734" i="11"/>
  <c r="AP735" i="11"/>
  <c r="AP736" i="11"/>
  <c r="AP737" i="11"/>
  <c r="AP738" i="11"/>
  <c r="AM724" i="11"/>
  <c r="AM725" i="11"/>
  <c r="AM726" i="11"/>
  <c r="AM727" i="11"/>
  <c r="AM728" i="11"/>
  <c r="AM729" i="11"/>
  <c r="AM730" i="11"/>
  <c r="AM731" i="11"/>
  <c r="AM732" i="11"/>
  <c r="AN724" i="11"/>
  <c r="AN725" i="11"/>
  <c r="AN726" i="11"/>
  <c r="AN727" i="11"/>
  <c r="AN728" i="11"/>
  <c r="AN729" i="11"/>
  <c r="AN730" i="11"/>
  <c r="AN731" i="11"/>
  <c r="AN732" i="11"/>
  <c r="AO724" i="11"/>
  <c r="AO725" i="11"/>
  <c r="AO726" i="11"/>
  <c r="AO727" i="11"/>
  <c r="AO728" i="11"/>
  <c r="AO729" i="11"/>
  <c r="AO730" i="11"/>
  <c r="AO731" i="11"/>
  <c r="AO732" i="11"/>
  <c r="AP724" i="11"/>
  <c r="AP725" i="11"/>
  <c r="AP726" i="11"/>
  <c r="AP727" i="11"/>
  <c r="AP728" i="11"/>
  <c r="AP729" i="11"/>
  <c r="AP730" i="11"/>
  <c r="AP731" i="11"/>
  <c r="AP732" i="11"/>
  <c r="AM723" i="11"/>
  <c r="AN723" i="11"/>
  <c r="AO723" i="11"/>
  <c r="AP723" i="11"/>
  <c r="AM722" i="11"/>
  <c r="AN722" i="11"/>
  <c r="AO722" i="11"/>
  <c r="AP722" i="11"/>
  <c r="AM720" i="11"/>
  <c r="AM721" i="11"/>
  <c r="AN720" i="11"/>
  <c r="AN721" i="11"/>
  <c r="AO720" i="11"/>
  <c r="AO721" i="11"/>
  <c r="AP720" i="11"/>
  <c r="AP721" i="11"/>
  <c r="AM717" i="11"/>
  <c r="AM718" i="11"/>
  <c r="AM719" i="11"/>
  <c r="AN717" i="11"/>
  <c r="AN718" i="11"/>
  <c r="AN719" i="11"/>
  <c r="AO717" i="11"/>
  <c r="AO718" i="11"/>
  <c r="AO719" i="11"/>
  <c r="AP717" i="11"/>
  <c r="AP718" i="11"/>
  <c r="AP719" i="11"/>
  <c r="AM711" i="11"/>
  <c r="AM712" i="11"/>
  <c r="AM713" i="11"/>
  <c r="AM714" i="11"/>
  <c r="AM715" i="11"/>
  <c r="AM716" i="11"/>
  <c r="AN711" i="11"/>
  <c r="AN712" i="11"/>
  <c r="AN713" i="11"/>
  <c r="AN714" i="11"/>
  <c r="AN715" i="11"/>
  <c r="AN716" i="11"/>
  <c r="AO711" i="11"/>
  <c r="AO712" i="11"/>
  <c r="AO713" i="11"/>
  <c r="AO714" i="11"/>
  <c r="AO715" i="11"/>
  <c r="AO716" i="11"/>
  <c r="AP711" i="11"/>
  <c r="AP712" i="11"/>
  <c r="AP713" i="11"/>
  <c r="AP714" i="11"/>
  <c r="AP715" i="11"/>
  <c r="AP716" i="11"/>
  <c r="AM696" i="11"/>
  <c r="AM697" i="11"/>
  <c r="AM698" i="11"/>
  <c r="AM699" i="11"/>
  <c r="AM700" i="11"/>
  <c r="AM701" i="11"/>
  <c r="AM702" i="11"/>
  <c r="AM703" i="11"/>
  <c r="AM704" i="11"/>
  <c r="AM705" i="11"/>
  <c r="AM706" i="11"/>
  <c r="AM707" i="11"/>
  <c r="AM708" i="11"/>
  <c r="AM709" i="11"/>
  <c r="AM710" i="11"/>
  <c r="AN696" i="11"/>
  <c r="AN697" i="11"/>
  <c r="AN698" i="11"/>
  <c r="AN699" i="11"/>
  <c r="AN700" i="11"/>
  <c r="AN701" i="11"/>
  <c r="AN702" i="11"/>
  <c r="AN703" i="11"/>
  <c r="AN704" i="11"/>
  <c r="AN705" i="11"/>
  <c r="AN706" i="11"/>
  <c r="AN707" i="11"/>
  <c r="AN708" i="11"/>
  <c r="AN709" i="11"/>
  <c r="AN710" i="11"/>
  <c r="AO696" i="11"/>
  <c r="AO697" i="11"/>
  <c r="AO698" i="11"/>
  <c r="AO699" i="11"/>
  <c r="AO700" i="11"/>
  <c r="AO701" i="11"/>
  <c r="AO702" i="11"/>
  <c r="AO703" i="11"/>
  <c r="AO704" i="11"/>
  <c r="AO705" i="11"/>
  <c r="AO706" i="11"/>
  <c r="AO707" i="11"/>
  <c r="AO708" i="11"/>
  <c r="AO709" i="11"/>
  <c r="AO710" i="11"/>
  <c r="AP696" i="11"/>
  <c r="AP697" i="11"/>
  <c r="AP698" i="11"/>
  <c r="AP699" i="11"/>
  <c r="AP700" i="11"/>
  <c r="AP701" i="11"/>
  <c r="AP702" i="11"/>
  <c r="AP703" i="11"/>
  <c r="AP704" i="11"/>
  <c r="AP705" i="11"/>
  <c r="AP706" i="11"/>
  <c r="AP707" i="11"/>
  <c r="AP708" i="11"/>
  <c r="AP709" i="11"/>
  <c r="AP710" i="11"/>
  <c r="AM695" i="11"/>
  <c r="AN695" i="11"/>
  <c r="AO695" i="11"/>
  <c r="AP695" i="11"/>
  <c r="AM694" i="11"/>
  <c r="AN694" i="11"/>
  <c r="AO694" i="11"/>
  <c r="AP694" i="11"/>
  <c r="AM686" i="11"/>
  <c r="AM687" i="11"/>
  <c r="AM688" i="11"/>
  <c r="AM689" i="11"/>
  <c r="AM690" i="11"/>
  <c r="AM691" i="11"/>
  <c r="AM692" i="11"/>
  <c r="AM693" i="11"/>
  <c r="AN686" i="11"/>
  <c r="AN687" i="11"/>
  <c r="AN688" i="11"/>
  <c r="AN689" i="11"/>
  <c r="AN690" i="11"/>
  <c r="AN691" i="11"/>
  <c r="AN692" i="11"/>
  <c r="AN693" i="11"/>
  <c r="AO686" i="11"/>
  <c r="AO687" i="11"/>
  <c r="AO688" i="11"/>
  <c r="AO689" i="11"/>
  <c r="AO690" i="11"/>
  <c r="AO691" i="11"/>
  <c r="AO692" i="11"/>
  <c r="AO693" i="11"/>
  <c r="AP686" i="11"/>
  <c r="AP687" i="11"/>
  <c r="AP688" i="11"/>
  <c r="AP689" i="11"/>
  <c r="AP690" i="11"/>
  <c r="AP691" i="11"/>
  <c r="AP692" i="11"/>
  <c r="AP693" i="11"/>
  <c r="AM685" i="11"/>
  <c r="AN685" i="11"/>
  <c r="AO685" i="11"/>
  <c r="AP685" i="11"/>
  <c r="AM681" i="11"/>
  <c r="AM682" i="11"/>
  <c r="AM683" i="11"/>
  <c r="AM684" i="11"/>
  <c r="AN681" i="11"/>
  <c r="AN682" i="11"/>
  <c r="AN683" i="11"/>
  <c r="AN684" i="11"/>
  <c r="AO681" i="11"/>
  <c r="AO682" i="11"/>
  <c r="AO683" i="11"/>
  <c r="AO684" i="11"/>
  <c r="AP681" i="11"/>
  <c r="AP682" i="11"/>
  <c r="AP683" i="11"/>
  <c r="AP684" i="11"/>
  <c r="AM680" i="11"/>
  <c r="AN680" i="11"/>
  <c r="AO680" i="11"/>
  <c r="AP680" i="11"/>
  <c r="AM679" i="11"/>
  <c r="AN679" i="11"/>
  <c r="AO679" i="11"/>
  <c r="AP679" i="11"/>
  <c r="AM678" i="11"/>
  <c r="AN678" i="11"/>
  <c r="AO678" i="11"/>
  <c r="AP678" i="11"/>
  <c r="AM677" i="11"/>
  <c r="AN677" i="11"/>
  <c r="AO677" i="11"/>
  <c r="AP677" i="11"/>
  <c r="AM676" i="11"/>
  <c r="AN676" i="11"/>
  <c r="AO676" i="11"/>
  <c r="AP676" i="11"/>
  <c r="AM675" i="11"/>
  <c r="AN675" i="11"/>
  <c r="AO675" i="11"/>
  <c r="AP675" i="11"/>
  <c r="AM674" i="11"/>
  <c r="AN674" i="11"/>
  <c r="AO674" i="11"/>
  <c r="AP674" i="11"/>
  <c r="AM673" i="11"/>
  <c r="AN673" i="11"/>
  <c r="AO673" i="11"/>
  <c r="AP673" i="11"/>
  <c r="AM672" i="11"/>
  <c r="AN672" i="11"/>
  <c r="AO672" i="11"/>
  <c r="AP672" i="11"/>
  <c r="AM671" i="11"/>
  <c r="AN671" i="11"/>
  <c r="AO671" i="11"/>
  <c r="AP671" i="11"/>
  <c r="AM670" i="11"/>
  <c r="AN670" i="11"/>
  <c r="AO670" i="11"/>
  <c r="AP670" i="11"/>
  <c r="AM667" i="11"/>
  <c r="AM668" i="11"/>
  <c r="AM669" i="11"/>
  <c r="AN667" i="11"/>
  <c r="AN668" i="11"/>
  <c r="AN669" i="11"/>
  <c r="AO667" i="11"/>
  <c r="AO668" i="11"/>
  <c r="AO669" i="11"/>
  <c r="AP667" i="11"/>
  <c r="AP668" i="11"/>
  <c r="AP669" i="11"/>
  <c r="AM665" i="11"/>
  <c r="AM666" i="11"/>
  <c r="AN665" i="11"/>
  <c r="AN666" i="11"/>
  <c r="AO665" i="11"/>
  <c r="AO666" i="11"/>
  <c r="AP665" i="11"/>
  <c r="AP666" i="11"/>
  <c r="AM662" i="11"/>
  <c r="AM663" i="11"/>
  <c r="AM664" i="11"/>
  <c r="AN662" i="11"/>
  <c r="AN663" i="11"/>
  <c r="AN664" i="11"/>
  <c r="AO662" i="11"/>
  <c r="AO663" i="11"/>
  <c r="AO664" i="11"/>
  <c r="AP662" i="11"/>
  <c r="AP663" i="11"/>
  <c r="AP664" i="11"/>
  <c r="AM619" i="11"/>
  <c r="AM620" i="11"/>
  <c r="AM621" i="11"/>
  <c r="AM622" i="11"/>
  <c r="AM623" i="11"/>
  <c r="AM624" i="11"/>
  <c r="AM625" i="11"/>
  <c r="AM626" i="11"/>
  <c r="AM627" i="11"/>
  <c r="AM628" i="11"/>
  <c r="AM629" i="11"/>
  <c r="AM630" i="11"/>
  <c r="AM631" i="11"/>
  <c r="AM632" i="11"/>
  <c r="AM633" i="11"/>
  <c r="AM634" i="11"/>
  <c r="AM635" i="11"/>
  <c r="AM636" i="11"/>
  <c r="AM637" i="11"/>
  <c r="AM638" i="11"/>
  <c r="AM639" i="11"/>
  <c r="AM640" i="11"/>
  <c r="AM641" i="11"/>
  <c r="AM642" i="11"/>
  <c r="AM643" i="11"/>
  <c r="AM644" i="11"/>
  <c r="AM645" i="11"/>
  <c r="AM646" i="11"/>
  <c r="AM647" i="11"/>
  <c r="AM648" i="11"/>
  <c r="AM649" i="11"/>
  <c r="AM650" i="11"/>
  <c r="AM651" i="11"/>
  <c r="AM652" i="11"/>
  <c r="AM653" i="11"/>
  <c r="AM654" i="11"/>
  <c r="AM655" i="11"/>
  <c r="AM656" i="11"/>
  <c r="AM657" i="11"/>
  <c r="AM658" i="11"/>
  <c r="AM659" i="11"/>
  <c r="AM660" i="11"/>
  <c r="AM661" i="11"/>
  <c r="AN619" i="11"/>
  <c r="AN620" i="11"/>
  <c r="AN621" i="11"/>
  <c r="AN622" i="11"/>
  <c r="AN623" i="11"/>
  <c r="AN624" i="11"/>
  <c r="AN625" i="11"/>
  <c r="AN626" i="11"/>
  <c r="AN627" i="11"/>
  <c r="AN628" i="11"/>
  <c r="AN629" i="11"/>
  <c r="AN630" i="11"/>
  <c r="AN631" i="11"/>
  <c r="AN632" i="11"/>
  <c r="AN633" i="11"/>
  <c r="AN634" i="11"/>
  <c r="AN635" i="11"/>
  <c r="AN636" i="11"/>
  <c r="AN637" i="11"/>
  <c r="AN638" i="11"/>
  <c r="AN639" i="11"/>
  <c r="AN640" i="11"/>
  <c r="AN641" i="11"/>
  <c r="AN642" i="11"/>
  <c r="AN643" i="11"/>
  <c r="AN644" i="11"/>
  <c r="AN645" i="11"/>
  <c r="AN646" i="11"/>
  <c r="AN647" i="11"/>
  <c r="AN648" i="11"/>
  <c r="AN649" i="11"/>
  <c r="AN650" i="11"/>
  <c r="AN651" i="11"/>
  <c r="AN652" i="11"/>
  <c r="AN653" i="11"/>
  <c r="AN654" i="11"/>
  <c r="AN655" i="11"/>
  <c r="AN656" i="11"/>
  <c r="AN657" i="11"/>
  <c r="AN658" i="11"/>
  <c r="AN659" i="11"/>
  <c r="AN660" i="11"/>
  <c r="AN661" i="11"/>
  <c r="AO619" i="11"/>
  <c r="AO620" i="11"/>
  <c r="AO621" i="11"/>
  <c r="AO622" i="11"/>
  <c r="AO623" i="11"/>
  <c r="AO624" i="11"/>
  <c r="AO625" i="11"/>
  <c r="AO626" i="11"/>
  <c r="AO627" i="11"/>
  <c r="AO628" i="11"/>
  <c r="AO629" i="11"/>
  <c r="AO630" i="11"/>
  <c r="AO631" i="11"/>
  <c r="AO632" i="11"/>
  <c r="AO633" i="11"/>
  <c r="AO634" i="11"/>
  <c r="AO635" i="11"/>
  <c r="AO636" i="11"/>
  <c r="AO637" i="11"/>
  <c r="AO638" i="11"/>
  <c r="AO639" i="11"/>
  <c r="AO640" i="11"/>
  <c r="AO641" i="11"/>
  <c r="AO642" i="11"/>
  <c r="AO643" i="11"/>
  <c r="AO644" i="11"/>
  <c r="AO645" i="11"/>
  <c r="AO646" i="11"/>
  <c r="AO647" i="11"/>
  <c r="AO648" i="11"/>
  <c r="AO649" i="11"/>
  <c r="AO650" i="11"/>
  <c r="AO651" i="11"/>
  <c r="AO652" i="11"/>
  <c r="AO653" i="11"/>
  <c r="AO654" i="11"/>
  <c r="AO655" i="11"/>
  <c r="AO656" i="11"/>
  <c r="AO657" i="11"/>
  <c r="AO658" i="11"/>
  <c r="AO659" i="11"/>
  <c r="AO660" i="11"/>
  <c r="AO661" i="11"/>
  <c r="AP619" i="11"/>
  <c r="AP620" i="11"/>
  <c r="AP621" i="11"/>
  <c r="AP622" i="11"/>
  <c r="AP623" i="11"/>
  <c r="AP624" i="11"/>
  <c r="AP625" i="11"/>
  <c r="AP626" i="11"/>
  <c r="AP627" i="11"/>
  <c r="AP628" i="11"/>
  <c r="AP629" i="11"/>
  <c r="AP630" i="11"/>
  <c r="AP631" i="11"/>
  <c r="AP632" i="11"/>
  <c r="AP633" i="11"/>
  <c r="AP634" i="11"/>
  <c r="AP635" i="11"/>
  <c r="AP636" i="11"/>
  <c r="AP637" i="11"/>
  <c r="AP638" i="11"/>
  <c r="AP639" i="11"/>
  <c r="AP640" i="11"/>
  <c r="AP641" i="11"/>
  <c r="AP642" i="11"/>
  <c r="AP643" i="11"/>
  <c r="AP644" i="11"/>
  <c r="AP645" i="11"/>
  <c r="AP646" i="11"/>
  <c r="AP647" i="11"/>
  <c r="AP648" i="11"/>
  <c r="AP649" i="11"/>
  <c r="AP650" i="11"/>
  <c r="AP651" i="11"/>
  <c r="AP652" i="11"/>
  <c r="AP653" i="11"/>
  <c r="AP654" i="11"/>
  <c r="AP655" i="11"/>
  <c r="AP656" i="11"/>
  <c r="AP657" i="11"/>
  <c r="AP658" i="11"/>
  <c r="AP659" i="11"/>
  <c r="AP660" i="11"/>
  <c r="AP661" i="11"/>
  <c r="AM615" i="11"/>
  <c r="AM616" i="11"/>
  <c r="AM617" i="11"/>
  <c r="AM618" i="11"/>
  <c r="AN615" i="11"/>
  <c r="AN616" i="11"/>
  <c r="AN617" i="11"/>
  <c r="AN618" i="11"/>
  <c r="AO615" i="11"/>
  <c r="AO616" i="11"/>
  <c r="AO617" i="11"/>
  <c r="AO618" i="11"/>
  <c r="AP615" i="11"/>
  <c r="AP616" i="11"/>
  <c r="AP617" i="11"/>
  <c r="AP618" i="11"/>
  <c r="AM585" i="11"/>
  <c r="AM586" i="11"/>
  <c r="AM587" i="11"/>
  <c r="AM588" i="11"/>
  <c r="AM589" i="11"/>
  <c r="AM590" i="11"/>
  <c r="AM591" i="11"/>
  <c r="AM592" i="11"/>
  <c r="AM593" i="11"/>
  <c r="AM594" i="11"/>
  <c r="AM595" i="11"/>
  <c r="AM596" i="11"/>
  <c r="AM597" i="11"/>
  <c r="AM598" i="11"/>
  <c r="AM599" i="11"/>
  <c r="AM600" i="11"/>
  <c r="AM601" i="11"/>
  <c r="AM602" i="11"/>
  <c r="AM603" i="11"/>
  <c r="AM604" i="11"/>
  <c r="AM605" i="11"/>
  <c r="AM606" i="11"/>
  <c r="AM607" i="11"/>
  <c r="AM608" i="11"/>
  <c r="AM609" i="11"/>
  <c r="AM610" i="11"/>
  <c r="AM611" i="11"/>
  <c r="AM612" i="11"/>
  <c r="AM613" i="11"/>
  <c r="AM614" i="11"/>
  <c r="AN585" i="11"/>
  <c r="AN586" i="11"/>
  <c r="AN587" i="11"/>
  <c r="AN588" i="11"/>
  <c r="AN589" i="11"/>
  <c r="AN590" i="11"/>
  <c r="AN591" i="11"/>
  <c r="AN592" i="11"/>
  <c r="AN593" i="11"/>
  <c r="AN594" i="11"/>
  <c r="AN595" i="11"/>
  <c r="AN596" i="11"/>
  <c r="AN597" i="11"/>
  <c r="AN598" i="11"/>
  <c r="AN599" i="11"/>
  <c r="AN600" i="11"/>
  <c r="AN601" i="11"/>
  <c r="AN602" i="11"/>
  <c r="AN603" i="11"/>
  <c r="AN604" i="11"/>
  <c r="AN605" i="11"/>
  <c r="AN606" i="11"/>
  <c r="AN607" i="11"/>
  <c r="AN608" i="11"/>
  <c r="AN609" i="11"/>
  <c r="AN610" i="11"/>
  <c r="AN611" i="11"/>
  <c r="AN612" i="11"/>
  <c r="AN613" i="11"/>
  <c r="AN614" i="11"/>
  <c r="AO585" i="11"/>
  <c r="AO586" i="11"/>
  <c r="AO587" i="11"/>
  <c r="AO588" i="11"/>
  <c r="AO589" i="11"/>
  <c r="AO590" i="11"/>
  <c r="AO591" i="11"/>
  <c r="AO592" i="11"/>
  <c r="AO593" i="11"/>
  <c r="AO594" i="11"/>
  <c r="AO595" i="11"/>
  <c r="AO596" i="11"/>
  <c r="AO597" i="11"/>
  <c r="AO598" i="11"/>
  <c r="AO599" i="11"/>
  <c r="AO600" i="11"/>
  <c r="AO601" i="11"/>
  <c r="AO602" i="11"/>
  <c r="AO603" i="11"/>
  <c r="AO604" i="11"/>
  <c r="AO605" i="11"/>
  <c r="AO606" i="11"/>
  <c r="AO607" i="11"/>
  <c r="AO608" i="11"/>
  <c r="AO609" i="11"/>
  <c r="AO610" i="11"/>
  <c r="AO611" i="11"/>
  <c r="AO612" i="11"/>
  <c r="AO613" i="11"/>
  <c r="AO614" i="11"/>
  <c r="AP585" i="11"/>
  <c r="AP586" i="11"/>
  <c r="AP587" i="11"/>
  <c r="AP588" i="11"/>
  <c r="AP589" i="11"/>
  <c r="AP590" i="11"/>
  <c r="AP591" i="11"/>
  <c r="AP592" i="11"/>
  <c r="AP593" i="11"/>
  <c r="AP594" i="11"/>
  <c r="AP595" i="11"/>
  <c r="AP596" i="11"/>
  <c r="AP597" i="11"/>
  <c r="AP598" i="11"/>
  <c r="AP599" i="11"/>
  <c r="AP600" i="11"/>
  <c r="AP601" i="11"/>
  <c r="AP602" i="11"/>
  <c r="AP603" i="11"/>
  <c r="AP604" i="11"/>
  <c r="AP605" i="11"/>
  <c r="AP606" i="11"/>
  <c r="AP607" i="11"/>
  <c r="AP608" i="11"/>
  <c r="AP609" i="11"/>
  <c r="AP610" i="11"/>
  <c r="AP611" i="11"/>
  <c r="AP612" i="11"/>
  <c r="AP613" i="11"/>
  <c r="AP614" i="11"/>
  <c r="AM574" i="11"/>
  <c r="AM575" i="11"/>
  <c r="AM576" i="11"/>
  <c r="AM577" i="11"/>
  <c r="AM578" i="11"/>
  <c r="AM579" i="11"/>
  <c r="AM580" i="11"/>
  <c r="AM581" i="11"/>
  <c r="AM582" i="11"/>
  <c r="AM583" i="11"/>
  <c r="AM584" i="11"/>
  <c r="AN574" i="11"/>
  <c r="AN575" i="11"/>
  <c r="AN576" i="11"/>
  <c r="AN577" i="11"/>
  <c r="AN578" i="11"/>
  <c r="AN579" i="11"/>
  <c r="AN580" i="11"/>
  <c r="AN581" i="11"/>
  <c r="AN582" i="11"/>
  <c r="AN583" i="11"/>
  <c r="AN584" i="11"/>
  <c r="AO574" i="11"/>
  <c r="AO575" i="11"/>
  <c r="AO576" i="11"/>
  <c r="AO577" i="11"/>
  <c r="AO578" i="11"/>
  <c r="AO579" i="11"/>
  <c r="AO580" i="11"/>
  <c r="AO581" i="11"/>
  <c r="AO582" i="11"/>
  <c r="AO583" i="11"/>
  <c r="AO584" i="11"/>
  <c r="AP574" i="11"/>
  <c r="AP575" i="11"/>
  <c r="AP576" i="11"/>
  <c r="AP577" i="11"/>
  <c r="AP578" i="11"/>
  <c r="AP579" i="11"/>
  <c r="AP580" i="11"/>
  <c r="AP581" i="11"/>
  <c r="AP582" i="11"/>
  <c r="AP583" i="11"/>
  <c r="AP584" i="11"/>
  <c r="AM563" i="11"/>
  <c r="AM564" i="11"/>
  <c r="AM565" i="11"/>
  <c r="AM566" i="11"/>
  <c r="AM567" i="11"/>
  <c r="AM568" i="11"/>
  <c r="AM569" i="11"/>
  <c r="AM570" i="11"/>
  <c r="AM571" i="11"/>
  <c r="AM572" i="11"/>
  <c r="AM573" i="11"/>
  <c r="AN563" i="11"/>
  <c r="AN564" i="11"/>
  <c r="AN565" i="11"/>
  <c r="AN566" i="11"/>
  <c r="AN567" i="11"/>
  <c r="AN568" i="11"/>
  <c r="AN569" i="11"/>
  <c r="AN570" i="11"/>
  <c r="AN571" i="11"/>
  <c r="AN572" i="11"/>
  <c r="AN573" i="11"/>
  <c r="AO563" i="11"/>
  <c r="AO564" i="11"/>
  <c r="AO565" i="11"/>
  <c r="AO566" i="11"/>
  <c r="AO567" i="11"/>
  <c r="AO568" i="11"/>
  <c r="AO569" i="11"/>
  <c r="AO570" i="11"/>
  <c r="AO571" i="11"/>
  <c r="AO572" i="11"/>
  <c r="AO573" i="11"/>
  <c r="AP563" i="11"/>
  <c r="AP564" i="11"/>
  <c r="AP565" i="11"/>
  <c r="AP566" i="11"/>
  <c r="AP567" i="11"/>
  <c r="AP568" i="11"/>
  <c r="AP569" i="11"/>
  <c r="AP570" i="11"/>
  <c r="AP571" i="11"/>
  <c r="AP572" i="11"/>
  <c r="AP573" i="11"/>
  <c r="AM556" i="11"/>
  <c r="AM557" i="11"/>
  <c r="AM558" i="11"/>
  <c r="AM559" i="11"/>
  <c r="AM560" i="11"/>
  <c r="AM561" i="11"/>
  <c r="AM562" i="11"/>
  <c r="AN556" i="11"/>
  <c r="AN557" i="11"/>
  <c r="AN558" i="11"/>
  <c r="AN559" i="11"/>
  <c r="AN560" i="11"/>
  <c r="AN561" i="11"/>
  <c r="AN562" i="11"/>
  <c r="AO556" i="11"/>
  <c r="AO557" i="11"/>
  <c r="AO558" i="11"/>
  <c r="AO559" i="11"/>
  <c r="AO560" i="11"/>
  <c r="AO561" i="11"/>
  <c r="AO562" i="11"/>
  <c r="AP556" i="11"/>
  <c r="AP557" i="11"/>
  <c r="AP558" i="11"/>
  <c r="AP559" i="11"/>
  <c r="AP560" i="11"/>
  <c r="AP561" i="11"/>
  <c r="AP562" i="11"/>
  <c r="AM550" i="11"/>
  <c r="AM551" i="11"/>
  <c r="AM552" i="11"/>
  <c r="AM553" i="11"/>
  <c r="AM554" i="11"/>
  <c r="AM555" i="11"/>
  <c r="AN550" i="11"/>
  <c r="AN551" i="11"/>
  <c r="AN552" i="11"/>
  <c r="AN553" i="11"/>
  <c r="AN554" i="11"/>
  <c r="AN555" i="11"/>
  <c r="AO550" i="11"/>
  <c r="AO551" i="11"/>
  <c r="AO552" i="11"/>
  <c r="AO553" i="11"/>
  <c r="AO554" i="11"/>
  <c r="AO555" i="11"/>
  <c r="AP550" i="11"/>
  <c r="AP551" i="11"/>
  <c r="AP552" i="11"/>
  <c r="AP553" i="11"/>
  <c r="AP554" i="11"/>
  <c r="AP555" i="11"/>
  <c r="AM496" i="11"/>
  <c r="AM497" i="11"/>
  <c r="AM498" i="11"/>
  <c r="AM499" i="11"/>
  <c r="AM500" i="11"/>
  <c r="AM501" i="11"/>
  <c r="AM502" i="11"/>
  <c r="AM503" i="11"/>
  <c r="AM504" i="11"/>
  <c r="AM505" i="11"/>
  <c r="AM506" i="11"/>
  <c r="AM507" i="11"/>
  <c r="AM508" i="11"/>
  <c r="AM509" i="11"/>
  <c r="AM510" i="11"/>
  <c r="AM511" i="11"/>
  <c r="AM512" i="11"/>
  <c r="AM513" i="11"/>
  <c r="AM514" i="11"/>
  <c r="AM515" i="11"/>
  <c r="AM516" i="11"/>
  <c r="AM517" i="11"/>
  <c r="AM518" i="11"/>
  <c r="AM519" i="11"/>
  <c r="AM520" i="11"/>
  <c r="AM521" i="11"/>
  <c r="AM522" i="11"/>
  <c r="AM523" i="11"/>
  <c r="AM524" i="11"/>
  <c r="AM525" i="11"/>
  <c r="AM526" i="11"/>
  <c r="AM527" i="11"/>
  <c r="AM528" i="11"/>
  <c r="AM529" i="11"/>
  <c r="AM530" i="11"/>
  <c r="AM531" i="11"/>
  <c r="AM532" i="11"/>
  <c r="AM533" i="11"/>
  <c r="AM534" i="11"/>
  <c r="AM535" i="11"/>
  <c r="AM536" i="11"/>
  <c r="AM537" i="11"/>
  <c r="AM538" i="11"/>
  <c r="AM539" i="11"/>
  <c r="AM540" i="11"/>
  <c r="AM541" i="11"/>
  <c r="AM542" i="11"/>
  <c r="AM543" i="11"/>
  <c r="AM544" i="11"/>
  <c r="AM545" i="11"/>
  <c r="AM546" i="11"/>
  <c r="AM547" i="11"/>
  <c r="AM548" i="11"/>
  <c r="AM549" i="11"/>
  <c r="AN496" i="11"/>
  <c r="AN497" i="11"/>
  <c r="AN498" i="11"/>
  <c r="AN499" i="11"/>
  <c r="AN500" i="11"/>
  <c r="AN501" i="11"/>
  <c r="AN502" i="11"/>
  <c r="AN503" i="11"/>
  <c r="AN504" i="11"/>
  <c r="AN505" i="11"/>
  <c r="AN506" i="11"/>
  <c r="AN507" i="11"/>
  <c r="AN508" i="11"/>
  <c r="AN509" i="11"/>
  <c r="AN510" i="11"/>
  <c r="AN511" i="11"/>
  <c r="AN512" i="11"/>
  <c r="AN513" i="11"/>
  <c r="AN514" i="11"/>
  <c r="AN515" i="11"/>
  <c r="AN516" i="11"/>
  <c r="AN517" i="11"/>
  <c r="AN518" i="11"/>
  <c r="AN519" i="11"/>
  <c r="AN520" i="11"/>
  <c r="AN521" i="11"/>
  <c r="AN522" i="11"/>
  <c r="AN523" i="11"/>
  <c r="AN524" i="11"/>
  <c r="AN525" i="11"/>
  <c r="AN526" i="11"/>
  <c r="AN527" i="11"/>
  <c r="AN528" i="11"/>
  <c r="AN529" i="11"/>
  <c r="AN530" i="11"/>
  <c r="AN531" i="11"/>
  <c r="AN532" i="11"/>
  <c r="AN533" i="11"/>
  <c r="AN534" i="11"/>
  <c r="AN535" i="11"/>
  <c r="AN536" i="11"/>
  <c r="AN537" i="11"/>
  <c r="AN538" i="11"/>
  <c r="AN539" i="11"/>
  <c r="AN540" i="11"/>
  <c r="AN541" i="11"/>
  <c r="AN542" i="11"/>
  <c r="AN543" i="11"/>
  <c r="AN544" i="11"/>
  <c r="AN545" i="11"/>
  <c r="AN546" i="11"/>
  <c r="AN547" i="11"/>
  <c r="AN548" i="11"/>
  <c r="AN549" i="11"/>
  <c r="AO496" i="11"/>
  <c r="AO497" i="11"/>
  <c r="AO498" i="11"/>
  <c r="AO499" i="11"/>
  <c r="AO500" i="11"/>
  <c r="AO501" i="11"/>
  <c r="AO502" i="11"/>
  <c r="AO503" i="11"/>
  <c r="AO504" i="11"/>
  <c r="AO505" i="11"/>
  <c r="AO506" i="11"/>
  <c r="AO507" i="11"/>
  <c r="AO508" i="11"/>
  <c r="AO509" i="11"/>
  <c r="AO510" i="11"/>
  <c r="AO511" i="11"/>
  <c r="AO512" i="11"/>
  <c r="AO513" i="11"/>
  <c r="AO514" i="11"/>
  <c r="AO515" i="11"/>
  <c r="AO516" i="11"/>
  <c r="AO517" i="11"/>
  <c r="AO518" i="11"/>
  <c r="AO519" i="11"/>
  <c r="AO520" i="11"/>
  <c r="AO521" i="11"/>
  <c r="AO522" i="11"/>
  <c r="AO523" i="11"/>
  <c r="AO524" i="11"/>
  <c r="AO525" i="11"/>
  <c r="AO526" i="11"/>
  <c r="AO527" i="11"/>
  <c r="AO528" i="11"/>
  <c r="AO529" i="11"/>
  <c r="AO530" i="11"/>
  <c r="AO531" i="11"/>
  <c r="AO532" i="11"/>
  <c r="AO533" i="11"/>
  <c r="AO534" i="11"/>
  <c r="AO535" i="11"/>
  <c r="AO536" i="11"/>
  <c r="AO537" i="11"/>
  <c r="AO538" i="11"/>
  <c r="AO539" i="11"/>
  <c r="AO540" i="11"/>
  <c r="AO541" i="11"/>
  <c r="AO542" i="11"/>
  <c r="AO543" i="11"/>
  <c r="AO544" i="11"/>
  <c r="AO545" i="11"/>
  <c r="AO546" i="11"/>
  <c r="AO547" i="11"/>
  <c r="AO548" i="11"/>
  <c r="AO549" i="11"/>
  <c r="AP496" i="11"/>
  <c r="AP497" i="11"/>
  <c r="AP498" i="11"/>
  <c r="AP499" i="11"/>
  <c r="AP500" i="11"/>
  <c r="AP501" i="11"/>
  <c r="AP502" i="11"/>
  <c r="AP503" i="11"/>
  <c r="AP504" i="11"/>
  <c r="AP505" i="11"/>
  <c r="AP506" i="11"/>
  <c r="AP507" i="11"/>
  <c r="AP508" i="11"/>
  <c r="AP509" i="11"/>
  <c r="AP510" i="11"/>
  <c r="AP511" i="11"/>
  <c r="AP512" i="11"/>
  <c r="AP513" i="11"/>
  <c r="AP514" i="11"/>
  <c r="AP515" i="11"/>
  <c r="AP516" i="11"/>
  <c r="AP517" i="11"/>
  <c r="AP518" i="11"/>
  <c r="AP519" i="11"/>
  <c r="AP520" i="11"/>
  <c r="AP521" i="11"/>
  <c r="AP522" i="11"/>
  <c r="AP523" i="11"/>
  <c r="AP524" i="11"/>
  <c r="AP525" i="11"/>
  <c r="AP526" i="11"/>
  <c r="AP527" i="11"/>
  <c r="AP528" i="11"/>
  <c r="AP529" i="11"/>
  <c r="AP530" i="11"/>
  <c r="AP531" i="11"/>
  <c r="AP532" i="11"/>
  <c r="AP533" i="11"/>
  <c r="AP534" i="11"/>
  <c r="AP535" i="11"/>
  <c r="AP536" i="11"/>
  <c r="AP537" i="11"/>
  <c r="AP538" i="11"/>
  <c r="AP539" i="11"/>
  <c r="AP540" i="11"/>
  <c r="AP541" i="11"/>
  <c r="AP542" i="11"/>
  <c r="AP543" i="11"/>
  <c r="AP544" i="11"/>
  <c r="AP545" i="11"/>
  <c r="AP546" i="11"/>
  <c r="AP547" i="11"/>
  <c r="AP548" i="11"/>
  <c r="AP549" i="11"/>
  <c r="AM490" i="11"/>
  <c r="AM491" i="11"/>
  <c r="AM492" i="11"/>
  <c r="AM493" i="11"/>
  <c r="AM494" i="11"/>
  <c r="AM495" i="11"/>
  <c r="AN490" i="11"/>
  <c r="AN491" i="11"/>
  <c r="AN492" i="11"/>
  <c r="AN493" i="11"/>
  <c r="AN494" i="11"/>
  <c r="AN495" i="11"/>
  <c r="AO490" i="11"/>
  <c r="AO491" i="11"/>
  <c r="AO492" i="11"/>
  <c r="AO493" i="11"/>
  <c r="AO494" i="11"/>
  <c r="AO495" i="11"/>
  <c r="AP490" i="11"/>
  <c r="AP491" i="11"/>
  <c r="AP492" i="11"/>
  <c r="AP493" i="11"/>
  <c r="AP494" i="11"/>
  <c r="AP495" i="11"/>
  <c r="AM483" i="11"/>
  <c r="AM484" i="11"/>
  <c r="AM485" i="11"/>
  <c r="AM486" i="11"/>
  <c r="AM487" i="11"/>
  <c r="AM488" i="11"/>
  <c r="AM489" i="11"/>
  <c r="AN483" i="11"/>
  <c r="AN484" i="11"/>
  <c r="AN485" i="11"/>
  <c r="AN486" i="11"/>
  <c r="AN487" i="11"/>
  <c r="AN488" i="11"/>
  <c r="AN489" i="11"/>
  <c r="AO483" i="11"/>
  <c r="AO484" i="11"/>
  <c r="AO485" i="11"/>
  <c r="AO486" i="11"/>
  <c r="AO487" i="11"/>
  <c r="AO488" i="11"/>
  <c r="AO489" i="11"/>
  <c r="AP483" i="11"/>
  <c r="AP484" i="11"/>
  <c r="AP485" i="11"/>
  <c r="AP486" i="11"/>
  <c r="AP487" i="11"/>
  <c r="AP488" i="11"/>
  <c r="AP489" i="11"/>
  <c r="AM480" i="11"/>
  <c r="AM481" i="11"/>
  <c r="AM482" i="11"/>
  <c r="AN480" i="11"/>
  <c r="AN481" i="11"/>
  <c r="AN482" i="11"/>
  <c r="AO480" i="11"/>
  <c r="AO481" i="11"/>
  <c r="AO482" i="11"/>
  <c r="AP480" i="11"/>
  <c r="AP481" i="11"/>
  <c r="AP482" i="11"/>
  <c r="AM477" i="11"/>
  <c r="AM478" i="11"/>
  <c r="AM479" i="11"/>
  <c r="AN477" i="11"/>
  <c r="AN478" i="11"/>
  <c r="AN479" i="11"/>
  <c r="AO477" i="11"/>
  <c r="AO478" i="11"/>
  <c r="AO479" i="11"/>
  <c r="AP477" i="11"/>
  <c r="AP478" i="11"/>
  <c r="AP479" i="11"/>
  <c r="AM475" i="11"/>
  <c r="AM476" i="11"/>
  <c r="AN475" i="11"/>
  <c r="AN476" i="11"/>
  <c r="AO475" i="11"/>
  <c r="AO476" i="11"/>
  <c r="AP475" i="11"/>
  <c r="AP476" i="11"/>
  <c r="AM474" i="11"/>
  <c r="AN474" i="11"/>
  <c r="AO474" i="11"/>
  <c r="AP474" i="11"/>
  <c r="AM473" i="11"/>
  <c r="AN473" i="11"/>
  <c r="AO473" i="11"/>
  <c r="AP473" i="11"/>
  <c r="AM472" i="11"/>
  <c r="AN472" i="11"/>
  <c r="AO472" i="11"/>
  <c r="AP472" i="11"/>
  <c r="AM471" i="11"/>
  <c r="AN471" i="11"/>
  <c r="AO471" i="11"/>
  <c r="AP471" i="11"/>
  <c r="AM470" i="11"/>
  <c r="AN470" i="11"/>
  <c r="AO470" i="11"/>
  <c r="AP470" i="11"/>
  <c r="AM467" i="11"/>
  <c r="AM468" i="11"/>
  <c r="AM469" i="11"/>
  <c r="AN467" i="11"/>
  <c r="AN468" i="11"/>
  <c r="AN469" i="11"/>
  <c r="AO467" i="11"/>
  <c r="AO468" i="11"/>
  <c r="AO469" i="11"/>
  <c r="AP467" i="11"/>
  <c r="AP468" i="11"/>
  <c r="AP469" i="11"/>
  <c r="AM466" i="11"/>
  <c r="AN466" i="11"/>
  <c r="AO466" i="11"/>
  <c r="AP466" i="11"/>
  <c r="AM465" i="11"/>
  <c r="AN465" i="11"/>
  <c r="AO465" i="11"/>
  <c r="AP465" i="11"/>
  <c r="AM464" i="11"/>
  <c r="AN464" i="11"/>
  <c r="AO464" i="11"/>
  <c r="AP464" i="11"/>
  <c r="AM463" i="11"/>
  <c r="AN463" i="11"/>
  <c r="AO463" i="11"/>
  <c r="AP463" i="11"/>
  <c r="AM461" i="11"/>
  <c r="AM462" i="11"/>
  <c r="AN461" i="11"/>
  <c r="AN462" i="11"/>
  <c r="AO461" i="11"/>
  <c r="AO462" i="11"/>
  <c r="AP461" i="11"/>
  <c r="AP462" i="11"/>
  <c r="AM459" i="11"/>
  <c r="AM460" i="11"/>
  <c r="AN459" i="11"/>
  <c r="AN460" i="11"/>
  <c r="AO459" i="11"/>
  <c r="AO460" i="11"/>
  <c r="AP459" i="11"/>
  <c r="AP460" i="11"/>
  <c r="AM458" i="11"/>
  <c r="AN458" i="11"/>
  <c r="AO458" i="11"/>
  <c r="AP458" i="11"/>
  <c r="AM454" i="11"/>
  <c r="AM455" i="11"/>
  <c r="AM456" i="11"/>
  <c r="AM457" i="11"/>
  <c r="AN454" i="11"/>
  <c r="AN455" i="11"/>
  <c r="AN456" i="11"/>
  <c r="AN457" i="11"/>
  <c r="AO454" i="11"/>
  <c r="AO455" i="11"/>
  <c r="AO456" i="11"/>
  <c r="AO457" i="11"/>
  <c r="AP454" i="11"/>
  <c r="AP455" i="11"/>
  <c r="AP456" i="11"/>
  <c r="AP457" i="11"/>
  <c r="AM451" i="11"/>
  <c r="AM452" i="11"/>
  <c r="AM453" i="11"/>
  <c r="AN451" i="11"/>
  <c r="AN452" i="11"/>
  <c r="AN453" i="11"/>
  <c r="AO451" i="11"/>
  <c r="AO452" i="11"/>
  <c r="AO453" i="11"/>
  <c r="AP451" i="11"/>
  <c r="AP452" i="11"/>
  <c r="AP453" i="11"/>
  <c r="AM449" i="11"/>
  <c r="AM450" i="11"/>
  <c r="AN449" i="11"/>
  <c r="AN450" i="11"/>
  <c r="AO449" i="11"/>
  <c r="AO450" i="11"/>
  <c r="AP449" i="11"/>
  <c r="AP450" i="11"/>
  <c r="AM414" i="11"/>
  <c r="AM415" i="11"/>
  <c r="AM416" i="11"/>
  <c r="AM417" i="11"/>
  <c r="AM418" i="11"/>
  <c r="AM419" i="11"/>
  <c r="AM420" i="11"/>
  <c r="AM421" i="11"/>
  <c r="AM422" i="11"/>
  <c r="AM423" i="11"/>
  <c r="AM424" i="11"/>
  <c r="AM425" i="11"/>
  <c r="AM426" i="11"/>
  <c r="AM427" i="11"/>
  <c r="AM428" i="11"/>
  <c r="AM429" i="11"/>
  <c r="AM430" i="11"/>
  <c r="AM431" i="11"/>
  <c r="AM432" i="11"/>
  <c r="AM433" i="11"/>
  <c r="AM434" i="11"/>
  <c r="AM435" i="11"/>
  <c r="AM436" i="11"/>
  <c r="AM437" i="11"/>
  <c r="AM438" i="11"/>
  <c r="AM439" i="11"/>
  <c r="AM440" i="11"/>
  <c r="AM441" i="11"/>
  <c r="AM442" i="11"/>
  <c r="AM443" i="11"/>
  <c r="AM444" i="11"/>
  <c r="AM445" i="11"/>
  <c r="AM446" i="11"/>
  <c r="AM447" i="11"/>
  <c r="AM448" i="11"/>
  <c r="AN414" i="11"/>
  <c r="AN415" i="11"/>
  <c r="AN416" i="11"/>
  <c r="AN417" i="11"/>
  <c r="AN418" i="11"/>
  <c r="AN419" i="11"/>
  <c r="AN420" i="11"/>
  <c r="AN421" i="11"/>
  <c r="AN422" i="11"/>
  <c r="AN423" i="11"/>
  <c r="AN424" i="11"/>
  <c r="AN425" i="11"/>
  <c r="AN426" i="11"/>
  <c r="AN427" i="11"/>
  <c r="AN428" i="11"/>
  <c r="AN429" i="11"/>
  <c r="AN430" i="11"/>
  <c r="AN431" i="11"/>
  <c r="AN432" i="11"/>
  <c r="AN433" i="11"/>
  <c r="AN434" i="11"/>
  <c r="AN435" i="11"/>
  <c r="AN436" i="11"/>
  <c r="AN437" i="11"/>
  <c r="AN438" i="11"/>
  <c r="AN439" i="11"/>
  <c r="AN440" i="11"/>
  <c r="AN441" i="11"/>
  <c r="AN442" i="11"/>
  <c r="AN443" i="11"/>
  <c r="AN444" i="11"/>
  <c r="AN445" i="11"/>
  <c r="AN446" i="11"/>
  <c r="AN447" i="11"/>
  <c r="AN448" i="11"/>
  <c r="AO414" i="11"/>
  <c r="AO415" i="11"/>
  <c r="AO416" i="11"/>
  <c r="AO417" i="11"/>
  <c r="AO418" i="11"/>
  <c r="AO419" i="11"/>
  <c r="AO420" i="11"/>
  <c r="AO421" i="11"/>
  <c r="AO422" i="11"/>
  <c r="AO423" i="11"/>
  <c r="AO424" i="11"/>
  <c r="AO425" i="11"/>
  <c r="AO426" i="11"/>
  <c r="AO427" i="11"/>
  <c r="AO428" i="11"/>
  <c r="AO429" i="11"/>
  <c r="AO430" i="11"/>
  <c r="AO431" i="11"/>
  <c r="AO432" i="11"/>
  <c r="AO433" i="11"/>
  <c r="AO434" i="11"/>
  <c r="AO435" i="11"/>
  <c r="AO436" i="11"/>
  <c r="AO437" i="11"/>
  <c r="AO438" i="11"/>
  <c r="AO439" i="11"/>
  <c r="AO440" i="11"/>
  <c r="AO441" i="11"/>
  <c r="AO442" i="11"/>
  <c r="AO443" i="11"/>
  <c r="AO444" i="11"/>
  <c r="AO445" i="11"/>
  <c r="AO446" i="11"/>
  <c r="AO447" i="11"/>
  <c r="AO448" i="11"/>
  <c r="AP414" i="11"/>
  <c r="AP415" i="11"/>
  <c r="AP416" i="11"/>
  <c r="AP417" i="11"/>
  <c r="AP418" i="11"/>
  <c r="AP419" i="11"/>
  <c r="AP420" i="11"/>
  <c r="AP421" i="11"/>
  <c r="AP422" i="11"/>
  <c r="AP423" i="11"/>
  <c r="AP424" i="11"/>
  <c r="AP425" i="11"/>
  <c r="AP426" i="11"/>
  <c r="AP427" i="11"/>
  <c r="AP428" i="11"/>
  <c r="AP429" i="11"/>
  <c r="AP430" i="11"/>
  <c r="AP431" i="11"/>
  <c r="AP432" i="11"/>
  <c r="AP433" i="11"/>
  <c r="AP434" i="11"/>
  <c r="AP435" i="11"/>
  <c r="AP436" i="11"/>
  <c r="AP437" i="11"/>
  <c r="AP438" i="11"/>
  <c r="AP439" i="11"/>
  <c r="AP440" i="11"/>
  <c r="AP441" i="11"/>
  <c r="AP442" i="11"/>
  <c r="AP443" i="11"/>
  <c r="AP444" i="11"/>
  <c r="AP445" i="11"/>
  <c r="AP446" i="11"/>
  <c r="AP447" i="11"/>
  <c r="AP448" i="11"/>
  <c r="AM400" i="11"/>
  <c r="AM401" i="11"/>
  <c r="AM402" i="11"/>
  <c r="AM403" i="11"/>
  <c r="AM404" i="11"/>
  <c r="AM405" i="11"/>
  <c r="AM406" i="11"/>
  <c r="AM407" i="11"/>
  <c r="AM408" i="11"/>
  <c r="AM409" i="11"/>
  <c r="AM410" i="11"/>
  <c r="AM411" i="11"/>
  <c r="AM412" i="11"/>
  <c r="AM413" i="11"/>
  <c r="AN400" i="11"/>
  <c r="AN401" i="11"/>
  <c r="AN402" i="11"/>
  <c r="AN403" i="11"/>
  <c r="AN404" i="11"/>
  <c r="AN405" i="11"/>
  <c r="AN406" i="11"/>
  <c r="AN407" i="11"/>
  <c r="AN408" i="11"/>
  <c r="AN409" i="11"/>
  <c r="AN410" i="11"/>
  <c r="AN411" i="11"/>
  <c r="AN412" i="11"/>
  <c r="AN413" i="11"/>
  <c r="AO400" i="11"/>
  <c r="AO401" i="11"/>
  <c r="AO402" i="11"/>
  <c r="AO403" i="11"/>
  <c r="AO404" i="11"/>
  <c r="AO405" i="11"/>
  <c r="AO406" i="11"/>
  <c r="AO407" i="11"/>
  <c r="AO408" i="11"/>
  <c r="AO409" i="11"/>
  <c r="AO410" i="11"/>
  <c r="AO411" i="11"/>
  <c r="AO412" i="11"/>
  <c r="AO413" i="11"/>
  <c r="AP400" i="11"/>
  <c r="AP401" i="11"/>
  <c r="AP402" i="11"/>
  <c r="AP403" i="11"/>
  <c r="AP404" i="11"/>
  <c r="AP405" i="11"/>
  <c r="AP406" i="11"/>
  <c r="AP407" i="11"/>
  <c r="AP408" i="11"/>
  <c r="AP409" i="11"/>
  <c r="AP410" i="11"/>
  <c r="AP411" i="11"/>
  <c r="AP412" i="11"/>
  <c r="AP413" i="11"/>
  <c r="AM376" i="11"/>
  <c r="AM377" i="11"/>
  <c r="AM378" i="11"/>
  <c r="AM379" i="11"/>
  <c r="AM380" i="11"/>
  <c r="AM381" i="11"/>
  <c r="AM382" i="11"/>
  <c r="AM383" i="11"/>
  <c r="AM384" i="11"/>
  <c r="AM385" i="11"/>
  <c r="AM386" i="11"/>
  <c r="AM387" i="11"/>
  <c r="AM388" i="11"/>
  <c r="AM389" i="11"/>
  <c r="AM390" i="11"/>
  <c r="AM391" i="11"/>
  <c r="AM392" i="11"/>
  <c r="AM393" i="11"/>
  <c r="AM394" i="11"/>
  <c r="AM395" i="11"/>
  <c r="AM396" i="11"/>
  <c r="AM397" i="11"/>
  <c r="AM398" i="11"/>
  <c r="AM399" i="11"/>
  <c r="AN376" i="11"/>
  <c r="AN377" i="11"/>
  <c r="AN378" i="11"/>
  <c r="AN379" i="11"/>
  <c r="AN380" i="11"/>
  <c r="AN381" i="11"/>
  <c r="AN382" i="11"/>
  <c r="AN383" i="11"/>
  <c r="AN384" i="11"/>
  <c r="AN385" i="11"/>
  <c r="AN386" i="11"/>
  <c r="AN387" i="11"/>
  <c r="AN388" i="11"/>
  <c r="AN389" i="11"/>
  <c r="AN390" i="11"/>
  <c r="AN391" i="11"/>
  <c r="AN392" i="11"/>
  <c r="AN393" i="11"/>
  <c r="AN394" i="11"/>
  <c r="AN395" i="11"/>
  <c r="AN396" i="11"/>
  <c r="AN397" i="11"/>
  <c r="AN398" i="11"/>
  <c r="AN399" i="11"/>
  <c r="AO376" i="11"/>
  <c r="AO377" i="11"/>
  <c r="AO378" i="11"/>
  <c r="AO379" i="11"/>
  <c r="AO380" i="11"/>
  <c r="AO381" i="11"/>
  <c r="AO382" i="11"/>
  <c r="AO383" i="11"/>
  <c r="AO384" i="11"/>
  <c r="AO385" i="11"/>
  <c r="AO386" i="11"/>
  <c r="AO387" i="11"/>
  <c r="AO388" i="11"/>
  <c r="AO389" i="11"/>
  <c r="AO390" i="11"/>
  <c r="AO391" i="11"/>
  <c r="AO392" i="11"/>
  <c r="AO393" i="11"/>
  <c r="AO394" i="11"/>
  <c r="AO395" i="11"/>
  <c r="AO396" i="11"/>
  <c r="AO397" i="11"/>
  <c r="AO398" i="11"/>
  <c r="AO399" i="11"/>
  <c r="AP376" i="11"/>
  <c r="AP377" i="11"/>
  <c r="AP378" i="11"/>
  <c r="AP379" i="11"/>
  <c r="AP380" i="11"/>
  <c r="AP381" i="11"/>
  <c r="AP382" i="11"/>
  <c r="AP383" i="11"/>
  <c r="AP384" i="11"/>
  <c r="AP385" i="11"/>
  <c r="AP386" i="11"/>
  <c r="AP387" i="11"/>
  <c r="AP388" i="11"/>
  <c r="AP389" i="11"/>
  <c r="AP390" i="11"/>
  <c r="AP391" i="11"/>
  <c r="AP392" i="11"/>
  <c r="AP393" i="11"/>
  <c r="AP394" i="11"/>
  <c r="AP395" i="11"/>
  <c r="AP396" i="11"/>
  <c r="AP397" i="11"/>
  <c r="AP398" i="11"/>
  <c r="AP399" i="11"/>
  <c r="AM329" i="11"/>
  <c r="AM330" i="11"/>
  <c r="AM331" i="11"/>
  <c r="AM332" i="11"/>
  <c r="AM333" i="11"/>
  <c r="AM334" i="11"/>
  <c r="AM335" i="11"/>
  <c r="AM336" i="11"/>
  <c r="AM337" i="11"/>
  <c r="AM338" i="11"/>
  <c r="AM339" i="11"/>
  <c r="AM340" i="11"/>
  <c r="AM341" i="11"/>
  <c r="AM342" i="11"/>
  <c r="AM343" i="11"/>
  <c r="AM344" i="11"/>
  <c r="AM345" i="11"/>
  <c r="AM346" i="11"/>
  <c r="AM347" i="11"/>
  <c r="AM348" i="11"/>
  <c r="AM349" i="11"/>
  <c r="AM350" i="11"/>
  <c r="AM351" i="11"/>
  <c r="AM352" i="11"/>
  <c r="AM353" i="11"/>
  <c r="AM354" i="11"/>
  <c r="AM355" i="11"/>
  <c r="AM356" i="11"/>
  <c r="AM357" i="11"/>
  <c r="AM358" i="11"/>
  <c r="AM359" i="11"/>
  <c r="AM360" i="11"/>
  <c r="AM361" i="11"/>
  <c r="AM362" i="11"/>
  <c r="AM363" i="11"/>
  <c r="AM364" i="11"/>
  <c r="AM365" i="11"/>
  <c r="AM366" i="11"/>
  <c r="AM367" i="11"/>
  <c r="AM368" i="11"/>
  <c r="AM369" i="11"/>
  <c r="AM370" i="11"/>
  <c r="AM371" i="11"/>
  <c r="AM372" i="11"/>
  <c r="AM373" i="11"/>
  <c r="AM374" i="11"/>
  <c r="AM375" i="11"/>
  <c r="AN329" i="11"/>
  <c r="AN330" i="11"/>
  <c r="AN331" i="11"/>
  <c r="AN332" i="11"/>
  <c r="AN333" i="11"/>
  <c r="AN334" i="11"/>
  <c r="AN335" i="11"/>
  <c r="AN336" i="11"/>
  <c r="AN337" i="11"/>
  <c r="AN338" i="11"/>
  <c r="AN339" i="11"/>
  <c r="AN340" i="11"/>
  <c r="AN341" i="11"/>
  <c r="AN342" i="11"/>
  <c r="AN343" i="11"/>
  <c r="AN344" i="11"/>
  <c r="AN345" i="11"/>
  <c r="AN346" i="11"/>
  <c r="AN347" i="11"/>
  <c r="AN348" i="11"/>
  <c r="AN349" i="11"/>
  <c r="AN350" i="11"/>
  <c r="AN351" i="11"/>
  <c r="AN352" i="11"/>
  <c r="AN353" i="11"/>
  <c r="AN354" i="11"/>
  <c r="AN355" i="11"/>
  <c r="AN356" i="11"/>
  <c r="AN357" i="11"/>
  <c r="AN358" i="11"/>
  <c r="AN359" i="11"/>
  <c r="AN360" i="11"/>
  <c r="AN361" i="11"/>
  <c r="AN362" i="11"/>
  <c r="AN363" i="11"/>
  <c r="AN364" i="11"/>
  <c r="AN365" i="11"/>
  <c r="AN366" i="11"/>
  <c r="AN367" i="11"/>
  <c r="AN368" i="11"/>
  <c r="AN369" i="11"/>
  <c r="AN370" i="11"/>
  <c r="AN371" i="11"/>
  <c r="AN372" i="11"/>
  <c r="AN373" i="11"/>
  <c r="AN374" i="11"/>
  <c r="AN375" i="11"/>
  <c r="AO329" i="11"/>
  <c r="AO330" i="11"/>
  <c r="AO331" i="11"/>
  <c r="AO332" i="11"/>
  <c r="AO333" i="11"/>
  <c r="AO334" i="11"/>
  <c r="AO335" i="11"/>
  <c r="AO336" i="11"/>
  <c r="AO337" i="11"/>
  <c r="AO338" i="11"/>
  <c r="AO339" i="11"/>
  <c r="AO340" i="11"/>
  <c r="AO341" i="11"/>
  <c r="AO342" i="11"/>
  <c r="AO343" i="11"/>
  <c r="AO344" i="11"/>
  <c r="AO345" i="11"/>
  <c r="AO346" i="11"/>
  <c r="AO347" i="11"/>
  <c r="AO348" i="11"/>
  <c r="AO349" i="11"/>
  <c r="AO350" i="11"/>
  <c r="AO351" i="11"/>
  <c r="AO352" i="11"/>
  <c r="AO353" i="11"/>
  <c r="AO354" i="11"/>
  <c r="AO355" i="11"/>
  <c r="AO356" i="11"/>
  <c r="AO357" i="11"/>
  <c r="AO358" i="11"/>
  <c r="AO359" i="11"/>
  <c r="AO360" i="11"/>
  <c r="AO361" i="11"/>
  <c r="AO362" i="11"/>
  <c r="AO363" i="11"/>
  <c r="AO364" i="11"/>
  <c r="AO365" i="11"/>
  <c r="AO366" i="11"/>
  <c r="AO367" i="11"/>
  <c r="AO368" i="11"/>
  <c r="AO369" i="11"/>
  <c r="AO370" i="11"/>
  <c r="AO371" i="11"/>
  <c r="AO372" i="11"/>
  <c r="AO373" i="11"/>
  <c r="AO374" i="11"/>
  <c r="AO375" i="11"/>
  <c r="AP329" i="11"/>
  <c r="AP330" i="11"/>
  <c r="AP331" i="11"/>
  <c r="AP332" i="11"/>
  <c r="AP333" i="11"/>
  <c r="AP334" i="11"/>
  <c r="AP335" i="11"/>
  <c r="AP336" i="11"/>
  <c r="AP337" i="11"/>
  <c r="AP338" i="11"/>
  <c r="AP339" i="11"/>
  <c r="AP340" i="11"/>
  <c r="AP341" i="11"/>
  <c r="AP342" i="11"/>
  <c r="AP343" i="11"/>
  <c r="AP344" i="11"/>
  <c r="AP345" i="11"/>
  <c r="AP346" i="11"/>
  <c r="AP347" i="11"/>
  <c r="AP348" i="11"/>
  <c r="AP349" i="11"/>
  <c r="AP350" i="11"/>
  <c r="AP351" i="11"/>
  <c r="AP352" i="11"/>
  <c r="AP353" i="11"/>
  <c r="AP354" i="11"/>
  <c r="AP355" i="11"/>
  <c r="AP356" i="11"/>
  <c r="AP357" i="11"/>
  <c r="AP358" i="11"/>
  <c r="AP359" i="11"/>
  <c r="AP360" i="11"/>
  <c r="AP361" i="11"/>
  <c r="AP362" i="11"/>
  <c r="AP363" i="11"/>
  <c r="AP364" i="11"/>
  <c r="AP365" i="11"/>
  <c r="AP366" i="11"/>
  <c r="AP367" i="11"/>
  <c r="AP368" i="11"/>
  <c r="AP369" i="11"/>
  <c r="AP370" i="11"/>
  <c r="AP371" i="11"/>
  <c r="AP372" i="11"/>
  <c r="AP373" i="11"/>
  <c r="AP374" i="11"/>
  <c r="AP375" i="11"/>
  <c r="AM309" i="11"/>
  <c r="AM310" i="11"/>
  <c r="AM311" i="11"/>
  <c r="AM312" i="11"/>
  <c r="AM313" i="11"/>
  <c r="AM314" i="11"/>
  <c r="AM315" i="11"/>
  <c r="AM316" i="11"/>
  <c r="AM317" i="11"/>
  <c r="AM318" i="11"/>
  <c r="AM319" i="11"/>
  <c r="AM320" i="11"/>
  <c r="AM321" i="11"/>
  <c r="AM322" i="11"/>
  <c r="AM323" i="11"/>
  <c r="AM324" i="11"/>
  <c r="AM325" i="11"/>
  <c r="AM326" i="11"/>
  <c r="AM327" i="11"/>
  <c r="AM328" i="11"/>
  <c r="AN309" i="11"/>
  <c r="AN310" i="11"/>
  <c r="AN311" i="11"/>
  <c r="AN312" i="11"/>
  <c r="AN313" i="11"/>
  <c r="AN314" i="11"/>
  <c r="AN315" i="11"/>
  <c r="AN316" i="11"/>
  <c r="AN317" i="11"/>
  <c r="AN318" i="11"/>
  <c r="AN319" i="11"/>
  <c r="AN320" i="11"/>
  <c r="AN321" i="11"/>
  <c r="AN322" i="11"/>
  <c r="AN323" i="11"/>
  <c r="AN324" i="11"/>
  <c r="AN325" i="11"/>
  <c r="AN326" i="11"/>
  <c r="AN327" i="11"/>
  <c r="AN328" i="11"/>
  <c r="AO309" i="11"/>
  <c r="AO310" i="11"/>
  <c r="AO311" i="11"/>
  <c r="AO312" i="11"/>
  <c r="AO313" i="11"/>
  <c r="AO314" i="11"/>
  <c r="AO315" i="11"/>
  <c r="AO316" i="11"/>
  <c r="AO317" i="11"/>
  <c r="AO318" i="11"/>
  <c r="AO319" i="11"/>
  <c r="AO320" i="11"/>
  <c r="AO321" i="11"/>
  <c r="AO322" i="11"/>
  <c r="AO323" i="11"/>
  <c r="AO324" i="11"/>
  <c r="AO325" i="11"/>
  <c r="AO326" i="11"/>
  <c r="AO327" i="11"/>
  <c r="AO328" i="11"/>
  <c r="AP309" i="11"/>
  <c r="AP310" i="11"/>
  <c r="AP311" i="11"/>
  <c r="AP312" i="11"/>
  <c r="AP313" i="11"/>
  <c r="AP314" i="11"/>
  <c r="AP315" i="11"/>
  <c r="AP316" i="11"/>
  <c r="AP317" i="11"/>
  <c r="AP318" i="11"/>
  <c r="AP319" i="11"/>
  <c r="AP320" i="11"/>
  <c r="AP321" i="11"/>
  <c r="AP322" i="11"/>
  <c r="AP323" i="11"/>
  <c r="AP324" i="11"/>
  <c r="AP325" i="11"/>
  <c r="AP326" i="11"/>
  <c r="AP327" i="11"/>
  <c r="AP328" i="11"/>
  <c r="AM294" i="11"/>
  <c r="AM295" i="11"/>
  <c r="AM296" i="11"/>
  <c r="AM297" i="11"/>
  <c r="AM298" i="11"/>
  <c r="AM299" i="11"/>
  <c r="AM300" i="11"/>
  <c r="AM301" i="11"/>
  <c r="AM302" i="11"/>
  <c r="AM303" i="11"/>
  <c r="AM304" i="11"/>
  <c r="AM305" i="11"/>
  <c r="AM306" i="11"/>
  <c r="AM307" i="11"/>
  <c r="AM308" i="11"/>
  <c r="AN294" i="11"/>
  <c r="AN295" i="11"/>
  <c r="AN296" i="11"/>
  <c r="AN297" i="11"/>
  <c r="AN298" i="11"/>
  <c r="AN299" i="11"/>
  <c r="AN300" i="11"/>
  <c r="AN301" i="11"/>
  <c r="AN302" i="11"/>
  <c r="AN303" i="11"/>
  <c r="AN304" i="11"/>
  <c r="AN305" i="11"/>
  <c r="AN306" i="11"/>
  <c r="AN307" i="11"/>
  <c r="AN308" i="11"/>
  <c r="AO294" i="11"/>
  <c r="AO295" i="11"/>
  <c r="AO296" i="11"/>
  <c r="AO297" i="11"/>
  <c r="AO298" i="11"/>
  <c r="AO299" i="11"/>
  <c r="AO300" i="11"/>
  <c r="AO301" i="11"/>
  <c r="AO302" i="11"/>
  <c r="AO303" i="11"/>
  <c r="AO304" i="11"/>
  <c r="AO305" i="11"/>
  <c r="AO306" i="11"/>
  <c r="AO307" i="11"/>
  <c r="AO308" i="11"/>
  <c r="AP294" i="11"/>
  <c r="AP295" i="11"/>
  <c r="AP296" i="11"/>
  <c r="AP297" i="11"/>
  <c r="AP298" i="11"/>
  <c r="AP299" i="11"/>
  <c r="AP300" i="11"/>
  <c r="AP301" i="11"/>
  <c r="AP302" i="11"/>
  <c r="AP303" i="11"/>
  <c r="AP304" i="11"/>
  <c r="AP305" i="11"/>
  <c r="AP306" i="11"/>
  <c r="AP307" i="11"/>
  <c r="AP308" i="11"/>
  <c r="AM290" i="11"/>
  <c r="AM291" i="11"/>
  <c r="AM292" i="11"/>
  <c r="AM293" i="11"/>
  <c r="AN290" i="11"/>
  <c r="AN291" i="11"/>
  <c r="AN292" i="11"/>
  <c r="AN293" i="11"/>
  <c r="AO290" i="11"/>
  <c r="AO291" i="11"/>
  <c r="AO292" i="11"/>
  <c r="AO293" i="11"/>
  <c r="AP290" i="11"/>
  <c r="AP291" i="11"/>
  <c r="AP292" i="11"/>
  <c r="AP293" i="11"/>
  <c r="AM276" i="11"/>
  <c r="AM277" i="11"/>
  <c r="AM278" i="11"/>
  <c r="AM279" i="11"/>
  <c r="AM280" i="11"/>
  <c r="AM281" i="11"/>
  <c r="AM282" i="11"/>
  <c r="AM283" i="11"/>
  <c r="AM284" i="11"/>
  <c r="AM285" i="11"/>
  <c r="AM286" i="11"/>
  <c r="AM287" i="11"/>
  <c r="AM288" i="11"/>
  <c r="AM289" i="11"/>
  <c r="AN276" i="11"/>
  <c r="AN277" i="11"/>
  <c r="AN278" i="11"/>
  <c r="AN279" i="11"/>
  <c r="AN280" i="11"/>
  <c r="AN281" i="11"/>
  <c r="AN282" i="11"/>
  <c r="AN283" i="11"/>
  <c r="AN284" i="11"/>
  <c r="AN285" i="11"/>
  <c r="AN286" i="11"/>
  <c r="AN287" i="11"/>
  <c r="AN288" i="11"/>
  <c r="AN289" i="11"/>
  <c r="AO276" i="11"/>
  <c r="AO277" i="11"/>
  <c r="AO278" i="11"/>
  <c r="AO279" i="11"/>
  <c r="AO280" i="11"/>
  <c r="AO281" i="11"/>
  <c r="AO282" i="11"/>
  <c r="AO283" i="11"/>
  <c r="AO284" i="11"/>
  <c r="AO285" i="11"/>
  <c r="AO286" i="11"/>
  <c r="AO287" i="11"/>
  <c r="AO288" i="11"/>
  <c r="AO289" i="11"/>
  <c r="AP276" i="11"/>
  <c r="AP277" i="11"/>
  <c r="AP278" i="11"/>
  <c r="AP279" i="11"/>
  <c r="AP280" i="11"/>
  <c r="AP281" i="11"/>
  <c r="AP282" i="11"/>
  <c r="AP283" i="11"/>
  <c r="AP284" i="11"/>
  <c r="AP285" i="11"/>
  <c r="AP286" i="11"/>
  <c r="AP287" i="11"/>
  <c r="AP288" i="11"/>
  <c r="AP289" i="11"/>
  <c r="AM257" i="11"/>
  <c r="AM258" i="11"/>
  <c r="AM259" i="11"/>
  <c r="AM260" i="11"/>
  <c r="AM261" i="11"/>
  <c r="AM262" i="11"/>
  <c r="AM263" i="11"/>
  <c r="AM264" i="11"/>
  <c r="AM265" i="11"/>
  <c r="AM266" i="11"/>
  <c r="AM267" i="11"/>
  <c r="AM268" i="11"/>
  <c r="AM269" i="11"/>
  <c r="AM270" i="11"/>
  <c r="AM271" i="11"/>
  <c r="AM272" i="11"/>
  <c r="AM273" i="11"/>
  <c r="AM274" i="11"/>
  <c r="AM275" i="11"/>
  <c r="AN257" i="11"/>
  <c r="AN258" i="11"/>
  <c r="AN259" i="11"/>
  <c r="AN260" i="11"/>
  <c r="AN261" i="11"/>
  <c r="AN262" i="11"/>
  <c r="AN263" i="11"/>
  <c r="AN264" i="11"/>
  <c r="AN265" i="11"/>
  <c r="AN266" i="11"/>
  <c r="AN267" i="11"/>
  <c r="AN268" i="11"/>
  <c r="AN269" i="11"/>
  <c r="AN270" i="11"/>
  <c r="AN271" i="11"/>
  <c r="AN272" i="11"/>
  <c r="AN273" i="11"/>
  <c r="AN274" i="11"/>
  <c r="AN275" i="11"/>
  <c r="AO257" i="11"/>
  <c r="AO258" i="11"/>
  <c r="AO259" i="11"/>
  <c r="AO260" i="11"/>
  <c r="AO261" i="11"/>
  <c r="AO262" i="11"/>
  <c r="AO263" i="11"/>
  <c r="AO264" i="11"/>
  <c r="AO265" i="11"/>
  <c r="AO266" i="11"/>
  <c r="AO267" i="11"/>
  <c r="AO268" i="11"/>
  <c r="AO269" i="11"/>
  <c r="AO270" i="11"/>
  <c r="AO271" i="11"/>
  <c r="AO272" i="11"/>
  <c r="AO273" i="11"/>
  <c r="AO274" i="11"/>
  <c r="AO275" i="11"/>
  <c r="AP257" i="11"/>
  <c r="AP258" i="11"/>
  <c r="AP259" i="11"/>
  <c r="AP260" i="11"/>
  <c r="AP261" i="11"/>
  <c r="AP262" i="11"/>
  <c r="AP263" i="11"/>
  <c r="AP264" i="11"/>
  <c r="AP265" i="11"/>
  <c r="AP266" i="11"/>
  <c r="AP267" i="11"/>
  <c r="AP268" i="11"/>
  <c r="AP269" i="11"/>
  <c r="AP270" i="11"/>
  <c r="AP271" i="11"/>
  <c r="AP272" i="11"/>
  <c r="AP273" i="11"/>
  <c r="AP274" i="11"/>
  <c r="AP275" i="11"/>
  <c r="AM216" i="11"/>
  <c r="AM217" i="11"/>
  <c r="AM218" i="11"/>
  <c r="AM219" i="11"/>
  <c r="AM220" i="11"/>
  <c r="AM221" i="11"/>
  <c r="AM222" i="11"/>
  <c r="AM223" i="11"/>
  <c r="AM224" i="11"/>
  <c r="AM225" i="11"/>
  <c r="AM226" i="11"/>
  <c r="AM227" i="11"/>
  <c r="AM228" i="11"/>
  <c r="AM229" i="11"/>
  <c r="AM230" i="11"/>
  <c r="AM231" i="11"/>
  <c r="AM232" i="11"/>
  <c r="AM233" i="11"/>
  <c r="AM234" i="11"/>
  <c r="AM235" i="11"/>
  <c r="AM236" i="11"/>
  <c r="AM237" i="11"/>
  <c r="AM238" i="11"/>
  <c r="AM239" i="11"/>
  <c r="AM240" i="11"/>
  <c r="AM241" i="11"/>
  <c r="AM242" i="11"/>
  <c r="AM243" i="11"/>
  <c r="AM244" i="11"/>
  <c r="AM245" i="11"/>
  <c r="AM246" i="11"/>
  <c r="AM247" i="11"/>
  <c r="AM248" i="11"/>
  <c r="AM249" i="11"/>
  <c r="AM250" i="11"/>
  <c r="AM251" i="11"/>
  <c r="AM252" i="11"/>
  <c r="AM253" i="11"/>
  <c r="AM254" i="11"/>
  <c r="AM255" i="11"/>
  <c r="AM256" i="11"/>
  <c r="AN216" i="11"/>
  <c r="AN217" i="11"/>
  <c r="AN218" i="11"/>
  <c r="AN219" i="11"/>
  <c r="AN220" i="11"/>
  <c r="AN221" i="11"/>
  <c r="AN222" i="11"/>
  <c r="AN223" i="11"/>
  <c r="AN224" i="11"/>
  <c r="AN225" i="11"/>
  <c r="AN226" i="11"/>
  <c r="AN227" i="11"/>
  <c r="AN228" i="11"/>
  <c r="AN229" i="11"/>
  <c r="AN230" i="11"/>
  <c r="AN231" i="11"/>
  <c r="AN232" i="11"/>
  <c r="AN233" i="11"/>
  <c r="AN234" i="11"/>
  <c r="AN235" i="11"/>
  <c r="AN236" i="11"/>
  <c r="AN237" i="11"/>
  <c r="AN238" i="11"/>
  <c r="AN239" i="11"/>
  <c r="AN240" i="11"/>
  <c r="AN241" i="11"/>
  <c r="AN242" i="11"/>
  <c r="AN243" i="11"/>
  <c r="AN244" i="11"/>
  <c r="AN245" i="11"/>
  <c r="AN246" i="11"/>
  <c r="AN247" i="11"/>
  <c r="AN248" i="11"/>
  <c r="AN249" i="11"/>
  <c r="AN250" i="11"/>
  <c r="AN251" i="11"/>
  <c r="AN252" i="11"/>
  <c r="AN253" i="11"/>
  <c r="AN254" i="11"/>
  <c r="AN255" i="11"/>
  <c r="AN256" i="11"/>
  <c r="AO216" i="11"/>
  <c r="AO217" i="11"/>
  <c r="AO218" i="11"/>
  <c r="AO219" i="11"/>
  <c r="AO220" i="11"/>
  <c r="AO221" i="11"/>
  <c r="AO222" i="11"/>
  <c r="AO223" i="11"/>
  <c r="AO224" i="11"/>
  <c r="AO225" i="11"/>
  <c r="AO226" i="11"/>
  <c r="AO227" i="11"/>
  <c r="AO228" i="11"/>
  <c r="AO229" i="11"/>
  <c r="AO230" i="11"/>
  <c r="AO231" i="11"/>
  <c r="AO232" i="11"/>
  <c r="AO233" i="11"/>
  <c r="AO234" i="11"/>
  <c r="AO235" i="11"/>
  <c r="AO236" i="11"/>
  <c r="AO237" i="11"/>
  <c r="AO238" i="11"/>
  <c r="AO239" i="11"/>
  <c r="AO240" i="11"/>
  <c r="AO241" i="11"/>
  <c r="AO242" i="11"/>
  <c r="AO243" i="11"/>
  <c r="AO244" i="11"/>
  <c r="AO245" i="11"/>
  <c r="AO246" i="11"/>
  <c r="AO247" i="11"/>
  <c r="AO248" i="11"/>
  <c r="AO249" i="11"/>
  <c r="AO250" i="11"/>
  <c r="AO251" i="11"/>
  <c r="AO252" i="11"/>
  <c r="AO253" i="11"/>
  <c r="AO254" i="11"/>
  <c r="AO255" i="11"/>
  <c r="AO256" i="11"/>
  <c r="AP216" i="11"/>
  <c r="AP217" i="11"/>
  <c r="AP218" i="11"/>
  <c r="AP219" i="11"/>
  <c r="AP220" i="11"/>
  <c r="AP221" i="11"/>
  <c r="AP222" i="11"/>
  <c r="AP223" i="11"/>
  <c r="AP224" i="11"/>
  <c r="AP225" i="11"/>
  <c r="AP226" i="11"/>
  <c r="AP227" i="11"/>
  <c r="AP228" i="11"/>
  <c r="AP229" i="11"/>
  <c r="AP230" i="11"/>
  <c r="AP231" i="11"/>
  <c r="AP232" i="11"/>
  <c r="AP233" i="11"/>
  <c r="AP234" i="11"/>
  <c r="AP235" i="11"/>
  <c r="AP236" i="11"/>
  <c r="AP237" i="11"/>
  <c r="AP238" i="11"/>
  <c r="AP239" i="11"/>
  <c r="AP240" i="11"/>
  <c r="AP241" i="11"/>
  <c r="AP242" i="11"/>
  <c r="AP243" i="11"/>
  <c r="AP244" i="11"/>
  <c r="AP245" i="11"/>
  <c r="AP246" i="11"/>
  <c r="AP247" i="11"/>
  <c r="AP248" i="11"/>
  <c r="AP249" i="11"/>
  <c r="AP250" i="11"/>
  <c r="AP251" i="11"/>
  <c r="AP252" i="11"/>
  <c r="AP253" i="11"/>
  <c r="AP254" i="11"/>
  <c r="AP255" i="11"/>
  <c r="AP256" i="11"/>
  <c r="AM213" i="11"/>
  <c r="AM214" i="11"/>
  <c r="AM215" i="11"/>
  <c r="AN213" i="11"/>
  <c r="AN214" i="11"/>
  <c r="AN215" i="11"/>
  <c r="AO213" i="11"/>
  <c r="AO214" i="11"/>
  <c r="AO215" i="11"/>
  <c r="AP213" i="11"/>
  <c r="AP214" i="11"/>
  <c r="AP215" i="11"/>
  <c r="AM204" i="11"/>
  <c r="AM205" i="11"/>
  <c r="AM206" i="11"/>
  <c r="AM207" i="11"/>
  <c r="AM208" i="11"/>
  <c r="AM209" i="11"/>
  <c r="AM210" i="11"/>
  <c r="AM211" i="11"/>
  <c r="AM212" i="11"/>
  <c r="AN204" i="11"/>
  <c r="AN205" i="11"/>
  <c r="AN206" i="11"/>
  <c r="AN207" i="11"/>
  <c r="AN208" i="11"/>
  <c r="AN209" i="11"/>
  <c r="AN210" i="11"/>
  <c r="AN211" i="11"/>
  <c r="AN212" i="11"/>
  <c r="AO204" i="11"/>
  <c r="AO205" i="11"/>
  <c r="AO206" i="11"/>
  <c r="AO207" i="11"/>
  <c r="AO208" i="11"/>
  <c r="AO209" i="11"/>
  <c r="AO210" i="11"/>
  <c r="AO211" i="11"/>
  <c r="AO212" i="11"/>
  <c r="AP204" i="11"/>
  <c r="AP205" i="11"/>
  <c r="AP206" i="11"/>
  <c r="AP207" i="11"/>
  <c r="AP208" i="11"/>
  <c r="AP209" i="11"/>
  <c r="AP210" i="11"/>
  <c r="AP211" i="11"/>
  <c r="AP212" i="11"/>
  <c r="AM198" i="11"/>
  <c r="AM199" i="11"/>
  <c r="AM200" i="11"/>
  <c r="AM201" i="11"/>
  <c r="AM202" i="11"/>
  <c r="AM203" i="11"/>
  <c r="AN198" i="11"/>
  <c r="AN199" i="11"/>
  <c r="AN200" i="11"/>
  <c r="AN201" i="11"/>
  <c r="AN202" i="11"/>
  <c r="AN203" i="11"/>
  <c r="AO198" i="11"/>
  <c r="AO199" i="11"/>
  <c r="AO200" i="11"/>
  <c r="AO201" i="11"/>
  <c r="AO202" i="11"/>
  <c r="AO203" i="11"/>
  <c r="AP198" i="11"/>
  <c r="AP199" i="11"/>
  <c r="AP200" i="11"/>
  <c r="AP201" i="11"/>
  <c r="AP202" i="11"/>
  <c r="AP203" i="11"/>
  <c r="AM197" i="11"/>
  <c r="AN197" i="11"/>
  <c r="AO197" i="11"/>
  <c r="AP197" i="11"/>
  <c r="AM196" i="11"/>
  <c r="AN196" i="11"/>
  <c r="AO196" i="11"/>
  <c r="AP196" i="11"/>
  <c r="AM195" i="11"/>
  <c r="AN195" i="11"/>
  <c r="AO195" i="11"/>
  <c r="AP195" i="11"/>
  <c r="AM192" i="11"/>
  <c r="AM193" i="11"/>
  <c r="AM194" i="11"/>
  <c r="AN192" i="11"/>
  <c r="AN193" i="11"/>
  <c r="AN194" i="11"/>
  <c r="AO192" i="11"/>
  <c r="AO193" i="11"/>
  <c r="AO194" i="11"/>
  <c r="AP192" i="11"/>
  <c r="AP193" i="11"/>
  <c r="AP194" i="11"/>
  <c r="AM191" i="11"/>
  <c r="AN191" i="11"/>
  <c r="AO191" i="11"/>
  <c r="AP191" i="11"/>
  <c r="AM190" i="11"/>
  <c r="AN190" i="11"/>
  <c r="AO190" i="11"/>
  <c r="AP190" i="11"/>
  <c r="AM186" i="11"/>
  <c r="AM187" i="11"/>
  <c r="AM188" i="11"/>
  <c r="AM189" i="11"/>
  <c r="AN186" i="11"/>
  <c r="AN187" i="11"/>
  <c r="AN188" i="11"/>
  <c r="AN189" i="11"/>
  <c r="AO186" i="11"/>
  <c r="AO187" i="11"/>
  <c r="AO188" i="11"/>
  <c r="AO189" i="11"/>
  <c r="AP186" i="11"/>
  <c r="AP187" i="11"/>
  <c r="AP188" i="11"/>
  <c r="AP189" i="11"/>
  <c r="AM159" i="11"/>
  <c r="AM160" i="11"/>
  <c r="AM161" i="11"/>
  <c r="AM162" i="11"/>
  <c r="AM163" i="11"/>
  <c r="AM164" i="11"/>
  <c r="AM165" i="11"/>
  <c r="AM166" i="11"/>
  <c r="AM167" i="11"/>
  <c r="AM168" i="11"/>
  <c r="AM169" i="11"/>
  <c r="AM170" i="11"/>
  <c r="AM171" i="11"/>
  <c r="AM172" i="11"/>
  <c r="AM173" i="11"/>
  <c r="AM174" i="11"/>
  <c r="AM175" i="11"/>
  <c r="AM176" i="11"/>
  <c r="AM177" i="11"/>
  <c r="AM178" i="11"/>
  <c r="AM179" i="11"/>
  <c r="AM180" i="11"/>
  <c r="AM181" i="11"/>
  <c r="AM182" i="11"/>
  <c r="AM183" i="11"/>
  <c r="AM184" i="11"/>
  <c r="AM185" i="11"/>
  <c r="AN159" i="11"/>
  <c r="AN160" i="11"/>
  <c r="AN161" i="11"/>
  <c r="AN162" i="11"/>
  <c r="AN163" i="11"/>
  <c r="AN164" i="11"/>
  <c r="AN165" i="11"/>
  <c r="AN166" i="11"/>
  <c r="AN167" i="11"/>
  <c r="AN168" i="11"/>
  <c r="AN169" i="11"/>
  <c r="AN170" i="11"/>
  <c r="AN171" i="11"/>
  <c r="AN172" i="11"/>
  <c r="AN173" i="11"/>
  <c r="AN174" i="11"/>
  <c r="AN175" i="11"/>
  <c r="AN176" i="11"/>
  <c r="AN177" i="11"/>
  <c r="AN178" i="11"/>
  <c r="AN179" i="11"/>
  <c r="AN180" i="11"/>
  <c r="AN181" i="11"/>
  <c r="AN182" i="11"/>
  <c r="AN183" i="11"/>
  <c r="AN184" i="11"/>
  <c r="AN185" i="11"/>
  <c r="AO159" i="11"/>
  <c r="AO160" i="11"/>
  <c r="AO161" i="11"/>
  <c r="AO162" i="11"/>
  <c r="AO163" i="11"/>
  <c r="AO164" i="11"/>
  <c r="AO165" i="11"/>
  <c r="AO166" i="11"/>
  <c r="AO167" i="11"/>
  <c r="AO168" i="11"/>
  <c r="AO169" i="11"/>
  <c r="AO170" i="11"/>
  <c r="AO171" i="11"/>
  <c r="AO172" i="11"/>
  <c r="AO173" i="11"/>
  <c r="AO174" i="11"/>
  <c r="AO175" i="11"/>
  <c r="AO176" i="11"/>
  <c r="AO177" i="11"/>
  <c r="AO178" i="11"/>
  <c r="AO179" i="11"/>
  <c r="AO180" i="11"/>
  <c r="AO181" i="11"/>
  <c r="AO182" i="11"/>
  <c r="AO183" i="11"/>
  <c r="AO184" i="11"/>
  <c r="AO185" i="11"/>
  <c r="AP159" i="11"/>
  <c r="AP160" i="11"/>
  <c r="AP161" i="11"/>
  <c r="AP162" i="11"/>
  <c r="AP163" i="11"/>
  <c r="AP164" i="11"/>
  <c r="AP165" i="11"/>
  <c r="AP166" i="11"/>
  <c r="AP167" i="11"/>
  <c r="AP168" i="11"/>
  <c r="AP169" i="11"/>
  <c r="AP170" i="11"/>
  <c r="AP171" i="11"/>
  <c r="AP172" i="11"/>
  <c r="AP173" i="11"/>
  <c r="AP174" i="11"/>
  <c r="AP175" i="11"/>
  <c r="AP176" i="11"/>
  <c r="AP177" i="11"/>
  <c r="AP178" i="11"/>
  <c r="AP179" i="11"/>
  <c r="AP180" i="11"/>
  <c r="AP181" i="11"/>
  <c r="AP182" i="11"/>
  <c r="AP183" i="11"/>
  <c r="AP184" i="11"/>
  <c r="AP185" i="11"/>
  <c r="AM158" i="11"/>
  <c r="AN158" i="11"/>
  <c r="AO158" i="11"/>
  <c r="AP158" i="11"/>
  <c r="AM153" i="11"/>
  <c r="AM154" i="11"/>
  <c r="AM155" i="11"/>
  <c r="AM156" i="11"/>
  <c r="AM157" i="11"/>
  <c r="AN153" i="11"/>
  <c r="AN154" i="11"/>
  <c r="AN155" i="11"/>
  <c r="AN156" i="11"/>
  <c r="AN157" i="11"/>
  <c r="AO153" i="11"/>
  <c r="AO154" i="11"/>
  <c r="AO155" i="11"/>
  <c r="AO156" i="11"/>
  <c r="AO157" i="11"/>
  <c r="AP153" i="11"/>
  <c r="AP154" i="11"/>
  <c r="AP155" i="11"/>
  <c r="AP156" i="11"/>
  <c r="AP157" i="11"/>
  <c r="AM110" i="11"/>
  <c r="AM111" i="11"/>
  <c r="AM112" i="11"/>
  <c r="AM113" i="11"/>
  <c r="AM114" i="11"/>
  <c r="AM115" i="11"/>
  <c r="AM116" i="11"/>
  <c r="AM117" i="11"/>
  <c r="AM118" i="11"/>
  <c r="AM119" i="11"/>
  <c r="AM120" i="11"/>
  <c r="AM121" i="11"/>
  <c r="AM122" i="11"/>
  <c r="AM123" i="11"/>
  <c r="AM124" i="11"/>
  <c r="AM125" i="11"/>
  <c r="AM126" i="11"/>
  <c r="AM127" i="11"/>
  <c r="AM128" i="11"/>
  <c r="AM129" i="11"/>
  <c r="AM130" i="11"/>
  <c r="AM131" i="11"/>
  <c r="AM132" i="11"/>
  <c r="AM133" i="11"/>
  <c r="AM134" i="11"/>
  <c r="AM135" i="11"/>
  <c r="AM136" i="11"/>
  <c r="AM137" i="11"/>
  <c r="AM138" i="11"/>
  <c r="AM139" i="11"/>
  <c r="AM140" i="11"/>
  <c r="AM141" i="11"/>
  <c r="AM142" i="11"/>
  <c r="AM143" i="11"/>
  <c r="AM144" i="11"/>
  <c r="AM145" i="11"/>
  <c r="AM146" i="11"/>
  <c r="AM147" i="11"/>
  <c r="AM148" i="11"/>
  <c r="AM149" i="11"/>
  <c r="AM150" i="11"/>
  <c r="AM151" i="11"/>
  <c r="AM152" i="11"/>
  <c r="AN110" i="11"/>
  <c r="AN111" i="11"/>
  <c r="AN112" i="11"/>
  <c r="AN113" i="11"/>
  <c r="AN114" i="11"/>
  <c r="AN115" i="11"/>
  <c r="AN116" i="11"/>
  <c r="AN117" i="11"/>
  <c r="AN118" i="11"/>
  <c r="AN119" i="11"/>
  <c r="AN120" i="11"/>
  <c r="AN121" i="11"/>
  <c r="AN122" i="11"/>
  <c r="AN123" i="11"/>
  <c r="AN124" i="11"/>
  <c r="AN125" i="11"/>
  <c r="AN126" i="11"/>
  <c r="AN127" i="11"/>
  <c r="AN128" i="11"/>
  <c r="AN129" i="11"/>
  <c r="AN130" i="11"/>
  <c r="AN131" i="11"/>
  <c r="AN132" i="11"/>
  <c r="AN133" i="11"/>
  <c r="AN134" i="11"/>
  <c r="AN135" i="11"/>
  <c r="AN136" i="11"/>
  <c r="AN137" i="11"/>
  <c r="AN138" i="11"/>
  <c r="AN139" i="11"/>
  <c r="AN140" i="11"/>
  <c r="AN141" i="11"/>
  <c r="AN142" i="11"/>
  <c r="AN143" i="11"/>
  <c r="AN144" i="11"/>
  <c r="AN145" i="11"/>
  <c r="AN146" i="11"/>
  <c r="AN147" i="11"/>
  <c r="AN148" i="11"/>
  <c r="AN149" i="11"/>
  <c r="AN150" i="11"/>
  <c r="AN151" i="11"/>
  <c r="AN152" i="11"/>
  <c r="AO110" i="11"/>
  <c r="AO111" i="11"/>
  <c r="AO112" i="11"/>
  <c r="AO113" i="11"/>
  <c r="AO114" i="11"/>
  <c r="AO115" i="11"/>
  <c r="AO116" i="11"/>
  <c r="AO117" i="11"/>
  <c r="AO118" i="11"/>
  <c r="AO119" i="11"/>
  <c r="AO120" i="11"/>
  <c r="AO121" i="11"/>
  <c r="AO122" i="11"/>
  <c r="AO123" i="11"/>
  <c r="AO124" i="11"/>
  <c r="AO125" i="11"/>
  <c r="AO126" i="11"/>
  <c r="AO127" i="11"/>
  <c r="AO128" i="11"/>
  <c r="AO129" i="11"/>
  <c r="AO130" i="11"/>
  <c r="AO131" i="11"/>
  <c r="AO132" i="11"/>
  <c r="AO133" i="11"/>
  <c r="AO134" i="11"/>
  <c r="AO135" i="11"/>
  <c r="AO136" i="11"/>
  <c r="AO137" i="11"/>
  <c r="AO138" i="11"/>
  <c r="AO139" i="11"/>
  <c r="AO140" i="11"/>
  <c r="AO141" i="11"/>
  <c r="AO142" i="11"/>
  <c r="AO143" i="11"/>
  <c r="AO144" i="11"/>
  <c r="AO145" i="11"/>
  <c r="AO146" i="11"/>
  <c r="AO147" i="11"/>
  <c r="AO148" i="11"/>
  <c r="AO149" i="11"/>
  <c r="AO150" i="11"/>
  <c r="AO151" i="11"/>
  <c r="AO152" i="11"/>
  <c r="AP110" i="11"/>
  <c r="AP111" i="11"/>
  <c r="AP112" i="11"/>
  <c r="AP113" i="11"/>
  <c r="AP114" i="11"/>
  <c r="AP115" i="11"/>
  <c r="AP116" i="11"/>
  <c r="AP117" i="11"/>
  <c r="AP118" i="11"/>
  <c r="AP119" i="11"/>
  <c r="AP120" i="11"/>
  <c r="AP121" i="11"/>
  <c r="AP122" i="11"/>
  <c r="AP123" i="11"/>
  <c r="AP124" i="11"/>
  <c r="AP125" i="11"/>
  <c r="AP126" i="11"/>
  <c r="AP127" i="11"/>
  <c r="AP128" i="11"/>
  <c r="AP129" i="11"/>
  <c r="AP130" i="11"/>
  <c r="AP131" i="11"/>
  <c r="AP132" i="11"/>
  <c r="AP133" i="11"/>
  <c r="AP134" i="11"/>
  <c r="AP135" i="11"/>
  <c r="AP136" i="11"/>
  <c r="AP137" i="11"/>
  <c r="AP138" i="11"/>
  <c r="AP139" i="11"/>
  <c r="AP140" i="11"/>
  <c r="AP141" i="11"/>
  <c r="AP142" i="11"/>
  <c r="AP143" i="11"/>
  <c r="AP144" i="11"/>
  <c r="AP145" i="11"/>
  <c r="AP146" i="11"/>
  <c r="AP147" i="11"/>
  <c r="AP148" i="11"/>
  <c r="AP149" i="11"/>
  <c r="AP150" i="11"/>
  <c r="AP151" i="11"/>
  <c r="AP152" i="11"/>
  <c r="AM79" i="11"/>
  <c r="AM80" i="11"/>
  <c r="AM81" i="11"/>
  <c r="AM82" i="11"/>
  <c r="AM83" i="11"/>
  <c r="AM84" i="11"/>
  <c r="AM85" i="11"/>
  <c r="AM86" i="11"/>
  <c r="AM87" i="11"/>
  <c r="AM88" i="11"/>
  <c r="AM89" i="11"/>
  <c r="AM90" i="11"/>
  <c r="AM91" i="11"/>
  <c r="AM92" i="11"/>
  <c r="AM93" i="11"/>
  <c r="AM94" i="11"/>
  <c r="AM95" i="11"/>
  <c r="AM96" i="11"/>
  <c r="AM97" i="11"/>
  <c r="AM98" i="11"/>
  <c r="AM99" i="11"/>
  <c r="AM100" i="11"/>
  <c r="AM101" i="11"/>
  <c r="AM102" i="11"/>
  <c r="AM103" i="11"/>
  <c r="AM104" i="11"/>
  <c r="AM105" i="11"/>
  <c r="AM106" i="11"/>
  <c r="AM107" i="11"/>
  <c r="AM108" i="11"/>
  <c r="AM109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O79" i="11"/>
  <c r="AO80" i="11"/>
  <c r="AO81" i="11"/>
  <c r="AO82" i="11"/>
  <c r="AO83" i="11"/>
  <c r="AO84" i="11"/>
  <c r="AO85" i="11"/>
  <c r="AO86" i="11"/>
  <c r="AO87" i="11"/>
  <c r="AO88" i="11"/>
  <c r="AO89" i="11"/>
  <c r="AO90" i="11"/>
  <c r="AO91" i="11"/>
  <c r="AO92" i="11"/>
  <c r="AO93" i="11"/>
  <c r="AO94" i="11"/>
  <c r="AO95" i="11"/>
  <c r="AO96" i="11"/>
  <c r="AO97" i="11"/>
  <c r="AO98" i="11"/>
  <c r="AO99" i="11"/>
  <c r="AO100" i="11"/>
  <c r="AO101" i="11"/>
  <c r="AO102" i="11"/>
  <c r="AO103" i="11"/>
  <c r="AO104" i="11"/>
  <c r="AO105" i="11"/>
  <c r="AO106" i="11"/>
  <c r="AO107" i="11"/>
  <c r="AO108" i="11"/>
  <c r="AO109" i="11"/>
  <c r="AP79" i="11"/>
  <c r="AP80" i="11"/>
  <c r="AP81" i="11"/>
  <c r="AP82" i="11"/>
  <c r="AP83" i="11"/>
  <c r="AP84" i="11"/>
  <c r="AP85" i="11"/>
  <c r="AP86" i="11"/>
  <c r="AP87" i="11"/>
  <c r="AP88" i="11"/>
  <c r="AP89" i="11"/>
  <c r="AP90" i="11"/>
  <c r="AP91" i="11"/>
  <c r="AP92" i="11"/>
  <c r="AP93" i="11"/>
  <c r="AP94" i="11"/>
  <c r="AP95" i="11"/>
  <c r="AP96" i="11"/>
  <c r="AP97" i="11"/>
  <c r="AP98" i="11"/>
  <c r="AP99" i="11"/>
  <c r="AP100" i="11"/>
  <c r="AP101" i="11"/>
  <c r="AP102" i="11"/>
  <c r="AP103" i="11"/>
  <c r="AP104" i="11"/>
  <c r="AP105" i="11"/>
  <c r="AP106" i="11"/>
  <c r="AP107" i="11"/>
  <c r="AP108" i="11"/>
  <c r="AP109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M38" i="11"/>
  <c r="AM39" i="11"/>
  <c r="AM40" i="11"/>
  <c r="AM41" i="11"/>
  <c r="AM42" i="11"/>
  <c r="AM43" i="11"/>
  <c r="AM44" i="11"/>
  <c r="AM45" i="11"/>
  <c r="AM46" i="11"/>
  <c r="AM47" i="11"/>
  <c r="AM48" i="11"/>
  <c r="AM49" i="11"/>
  <c r="AM50" i="11"/>
  <c r="AM51" i="11"/>
  <c r="AM52" i="11"/>
  <c r="AM53" i="11"/>
  <c r="AM54" i="11"/>
  <c r="AM55" i="11"/>
  <c r="AM56" i="11"/>
  <c r="AM57" i="11"/>
  <c r="AM58" i="11"/>
  <c r="AM59" i="11"/>
  <c r="AM60" i="11"/>
  <c r="AM61" i="11"/>
  <c r="AM62" i="11"/>
  <c r="AM63" i="11"/>
  <c r="AM64" i="11"/>
  <c r="AM65" i="11"/>
  <c r="AM66" i="11"/>
  <c r="AM67" i="11"/>
  <c r="AM68" i="11"/>
  <c r="AM69" i="11"/>
  <c r="AM70" i="11"/>
  <c r="AM71" i="11"/>
  <c r="AM72" i="11"/>
  <c r="AM73" i="11"/>
  <c r="AM74" i="11"/>
  <c r="AM75" i="11"/>
  <c r="AM76" i="11"/>
  <c r="AM77" i="11"/>
  <c r="AM7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O52" i="11"/>
  <c r="AO53" i="11"/>
  <c r="AO54" i="11"/>
  <c r="AO55" i="11"/>
  <c r="AO56" i="11"/>
  <c r="AO57" i="11"/>
  <c r="AO58" i="11"/>
  <c r="AO59" i="11"/>
  <c r="AO60" i="11"/>
  <c r="AO61" i="11"/>
  <c r="AO62" i="11"/>
  <c r="AO63" i="11"/>
  <c r="AO64" i="11"/>
  <c r="AO65" i="11"/>
  <c r="AO66" i="11"/>
  <c r="AO67" i="11"/>
  <c r="AO68" i="11"/>
  <c r="AO69" i="11"/>
  <c r="AO70" i="11"/>
  <c r="AO71" i="11"/>
  <c r="AO72" i="11"/>
  <c r="AO73" i="11"/>
  <c r="AO74" i="11"/>
  <c r="AO75" i="11"/>
  <c r="AO76" i="11"/>
  <c r="AO77" i="11"/>
  <c r="AO7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33" i="11"/>
  <c r="AP34" i="11"/>
  <c r="AP35" i="11"/>
  <c r="AP36" i="11"/>
  <c r="AP37" i="11"/>
  <c r="AP38" i="11"/>
  <c r="AP39" i="11"/>
  <c r="AP40" i="11"/>
  <c r="AP41" i="11"/>
  <c r="AP42" i="11"/>
  <c r="AP43" i="11"/>
  <c r="AP44" i="11"/>
  <c r="AP45" i="11"/>
  <c r="AP46" i="11"/>
  <c r="AP47" i="11"/>
  <c r="AP48" i="11"/>
  <c r="AP49" i="11"/>
  <c r="AP50" i="11"/>
  <c r="AP51" i="11"/>
  <c r="AP52" i="11"/>
  <c r="AP53" i="11"/>
  <c r="AP54" i="11"/>
  <c r="AP55" i="11"/>
  <c r="AP56" i="11"/>
  <c r="AP57" i="11"/>
  <c r="AP58" i="1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AP71" i="11"/>
  <c r="AP72" i="11"/>
  <c r="AP73" i="11"/>
  <c r="AP74" i="11"/>
  <c r="AP75" i="11"/>
  <c r="AP76" i="11"/>
  <c r="AP77" i="11"/>
  <c r="AP78" i="11"/>
  <c r="AM18" i="11"/>
  <c r="AN18" i="11"/>
  <c r="AO18" i="11"/>
  <c r="AP18" i="11"/>
  <c r="AM17" i="11"/>
  <c r="AN17" i="11"/>
  <c r="AO17" i="11"/>
  <c r="AP17" i="11"/>
  <c r="AM12" i="11"/>
  <c r="AM13" i="11"/>
  <c r="AM14" i="11"/>
  <c r="AM15" i="11"/>
  <c r="AM16" i="11"/>
  <c r="AN12" i="11"/>
  <c r="AN13" i="11"/>
  <c r="AN14" i="11"/>
  <c r="AN15" i="11"/>
  <c r="AN16" i="11"/>
  <c r="AO12" i="11"/>
  <c r="AO13" i="11"/>
  <c r="AO14" i="11"/>
  <c r="AO15" i="11"/>
  <c r="AO16" i="11"/>
  <c r="AP12" i="11"/>
  <c r="AP13" i="11"/>
  <c r="AP14" i="11"/>
  <c r="AP15" i="11"/>
  <c r="AP16" i="11"/>
  <c r="AM11" i="11"/>
  <c r="AN11" i="11"/>
  <c r="AO11" i="11"/>
  <c r="AP11" i="11"/>
  <c r="AM10" i="11"/>
  <c r="AN10" i="11"/>
  <c r="AO10" i="11"/>
  <c r="AP10" i="11"/>
  <c r="AM9" i="11"/>
  <c r="AN9" i="11"/>
  <c r="AO9" i="11"/>
  <c r="AP9" i="11"/>
  <c r="AM8" i="11"/>
  <c r="AN8" i="11"/>
  <c r="AO8" i="11"/>
  <c r="AP8" i="11"/>
  <c r="AM6" i="11"/>
  <c r="AM7" i="11"/>
  <c r="AN6" i="11"/>
  <c r="AN7" i="11"/>
  <c r="AO6" i="11"/>
  <c r="AO7" i="11"/>
  <c r="AP6" i="11"/>
  <c r="AP7" i="11"/>
  <c r="BH6" i="11"/>
  <c r="BH7" i="11"/>
  <c r="BH8" i="11"/>
  <c r="BH9" i="11"/>
  <c r="H4" i="11"/>
  <c r="AI4" i="11"/>
  <c r="AZ5" i="11"/>
  <c r="AZ6" i="11"/>
  <c r="AZ7" i="11"/>
  <c r="AZ8" i="11"/>
  <c r="AZ9" i="11"/>
  <c r="H9" i="11"/>
  <c r="AI9" i="11"/>
  <c r="BI9" i="11"/>
  <c r="BM9" i="11"/>
  <c r="BW9" i="11"/>
  <c r="BX9" i="11"/>
  <c r="BY9" i="11"/>
  <c r="CG9" i="11"/>
  <c r="BH10" i="11"/>
  <c r="BH11" i="11"/>
  <c r="AZ10" i="11"/>
  <c r="AZ11" i="11"/>
  <c r="H11" i="11"/>
  <c r="AI11" i="11"/>
  <c r="BI11" i="11"/>
  <c r="BM11" i="11"/>
  <c r="BW11" i="11"/>
  <c r="BX11" i="11"/>
  <c r="BY11" i="11"/>
  <c r="CG11" i="11"/>
  <c r="BH12" i="11"/>
  <c r="AZ12" i="11"/>
  <c r="H12" i="11"/>
  <c r="AI12" i="11"/>
  <c r="BI12" i="11"/>
  <c r="BM12" i="11"/>
  <c r="BW12" i="11"/>
  <c r="BX12" i="11"/>
  <c r="BY12" i="11"/>
  <c r="CG12" i="11"/>
  <c r="BH13" i="11"/>
  <c r="BH14" i="11"/>
  <c r="BH15" i="11"/>
  <c r="BH16" i="11"/>
  <c r="BH17" i="11"/>
  <c r="AZ13" i="11"/>
  <c r="AZ14" i="11"/>
  <c r="AZ15" i="11"/>
  <c r="AZ16" i="11"/>
  <c r="AZ17" i="11"/>
  <c r="H17" i="11"/>
  <c r="AI17" i="11"/>
  <c r="BI17" i="11"/>
  <c r="BM17" i="11"/>
  <c r="BW17" i="11"/>
  <c r="BX17" i="11"/>
  <c r="BY17" i="11"/>
  <c r="CG17" i="11"/>
  <c r="BH18" i="11"/>
  <c r="BH19" i="11"/>
  <c r="AZ18" i="11"/>
  <c r="AZ19" i="11"/>
  <c r="H19" i="11"/>
  <c r="AI19" i="11"/>
  <c r="BI19" i="11"/>
  <c r="BM19" i="11"/>
  <c r="BW19" i="11"/>
  <c r="BX19" i="11"/>
  <c r="BY19" i="11"/>
  <c r="CG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33" i="11"/>
  <c r="BH34" i="11"/>
  <c r="BH35" i="11"/>
  <c r="BH36" i="11"/>
  <c r="BH37" i="11"/>
  <c r="BH38" i="11"/>
  <c r="BH39" i="11"/>
  <c r="BH40" i="11"/>
  <c r="BH41" i="11"/>
  <c r="BH42" i="11"/>
  <c r="BH43" i="11"/>
  <c r="BH44" i="11"/>
  <c r="BH45" i="11"/>
  <c r="BH46" i="11"/>
  <c r="BH47" i="11"/>
  <c r="BH48" i="11"/>
  <c r="BH49" i="11"/>
  <c r="BH50" i="11"/>
  <c r="BH51" i="11"/>
  <c r="BH52" i="11"/>
  <c r="BH53" i="11"/>
  <c r="BH54" i="11"/>
  <c r="BH55" i="11"/>
  <c r="BH56" i="11"/>
  <c r="BH57" i="11"/>
  <c r="BH58" i="11"/>
  <c r="BH59" i="11"/>
  <c r="BH60" i="11"/>
  <c r="BH61" i="11"/>
  <c r="BH62" i="11"/>
  <c r="BH63" i="11"/>
  <c r="BH64" i="11"/>
  <c r="BH65" i="11"/>
  <c r="BH66" i="11"/>
  <c r="BH67" i="11"/>
  <c r="BH68" i="11"/>
  <c r="BH69" i="11"/>
  <c r="BH70" i="11"/>
  <c r="BH71" i="11"/>
  <c r="BH72" i="11"/>
  <c r="BH73" i="11"/>
  <c r="BH74" i="11"/>
  <c r="BH75" i="11"/>
  <c r="BH76" i="11"/>
  <c r="BH77" i="11"/>
  <c r="BH78" i="11"/>
  <c r="BH7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33" i="11"/>
  <c r="AZ34" i="11"/>
  <c r="AZ35" i="11"/>
  <c r="AZ36" i="11"/>
  <c r="AZ37" i="11"/>
  <c r="AZ38" i="11"/>
  <c r="AZ39" i="11"/>
  <c r="AZ40" i="11"/>
  <c r="AZ41" i="11"/>
  <c r="AZ42" i="11"/>
  <c r="AZ43" i="11"/>
  <c r="AZ44" i="11"/>
  <c r="AZ45" i="11"/>
  <c r="AZ46" i="11"/>
  <c r="AZ47" i="11"/>
  <c r="AZ48" i="11"/>
  <c r="AZ49" i="11"/>
  <c r="AZ50" i="11"/>
  <c r="AZ51" i="11"/>
  <c r="AZ52" i="11"/>
  <c r="AZ53" i="11"/>
  <c r="AZ54" i="11"/>
  <c r="AZ55" i="11"/>
  <c r="AZ56" i="11"/>
  <c r="AZ57" i="11"/>
  <c r="AZ58" i="11"/>
  <c r="AZ59" i="11"/>
  <c r="AZ60" i="11"/>
  <c r="AZ61" i="11"/>
  <c r="AZ62" i="11"/>
  <c r="AZ63" i="11"/>
  <c r="AZ64" i="11"/>
  <c r="AZ65" i="11"/>
  <c r="AZ66" i="11"/>
  <c r="AZ67" i="11"/>
  <c r="AZ68" i="11"/>
  <c r="AZ69" i="11"/>
  <c r="AZ70" i="11"/>
  <c r="AZ71" i="11"/>
  <c r="AZ72" i="11"/>
  <c r="AZ73" i="11"/>
  <c r="AZ74" i="11"/>
  <c r="AZ75" i="11"/>
  <c r="AZ76" i="11"/>
  <c r="AZ77" i="11"/>
  <c r="AZ78" i="11"/>
  <c r="AZ79" i="11"/>
  <c r="N79" i="11"/>
  <c r="H79" i="11"/>
  <c r="AI79" i="11"/>
  <c r="BI79" i="11"/>
  <c r="BM79" i="11"/>
  <c r="BW79" i="11"/>
  <c r="BX79" i="11"/>
  <c r="BY79" i="11"/>
  <c r="CG79" i="11"/>
  <c r="BH80" i="11"/>
  <c r="BH81" i="11"/>
  <c r="BH82" i="11"/>
  <c r="BH83" i="11"/>
  <c r="BH84" i="11"/>
  <c r="BH85" i="11"/>
  <c r="BH86" i="11"/>
  <c r="BH87" i="11"/>
  <c r="BH88" i="11"/>
  <c r="BH89" i="11"/>
  <c r="BH90" i="11"/>
  <c r="BH91" i="11"/>
  <c r="BH92" i="11"/>
  <c r="BH93" i="11"/>
  <c r="BH94" i="11"/>
  <c r="BH95" i="11"/>
  <c r="BH96" i="11"/>
  <c r="BH97" i="11"/>
  <c r="BH98" i="11"/>
  <c r="BH99" i="11"/>
  <c r="BH100" i="11"/>
  <c r="BH101" i="11"/>
  <c r="BH102" i="11"/>
  <c r="BH103" i="11"/>
  <c r="BH104" i="11"/>
  <c r="BH105" i="11"/>
  <c r="BH106" i="11"/>
  <c r="BH107" i="11"/>
  <c r="BH108" i="11"/>
  <c r="BH109" i="11"/>
  <c r="BH110" i="11"/>
  <c r="BH111" i="11"/>
  <c r="BH112" i="11"/>
  <c r="BH113" i="11"/>
  <c r="BH114" i="11"/>
  <c r="BH115" i="11"/>
  <c r="BH116" i="11"/>
  <c r="BH117" i="11"/>
  <c r="BH118" i="11"/>
  <c r="BH119" i="11"/>
  <c r="BH120" i="11"/>
  <c r="BH121" i="11"/>
  <c r="BH122" i="11"/>
  <c r="BH123" i="11"/>
  <c r="BH124" i="11"/>
  <c r="BH125" i="11"/>
  <c r="BH126" i="11"/>
  <c r="BH127" i="11"/>
  <c r="BH128" i="11"/>
  <c r="BH129" i="11"/>
  <c r="BH130" i="11"/>
  <c r="BH131" i="11"/>
  <c r="BH132" i="11"/>
  <c r="BH133" i="11"/>
  <c r="BH134" i="11"/>
  <c r="BH135" i="11"/>
  <c r="BH136" i="11"/>
  <c r="BH137" i="11"/>
  <c r="BH138" i="11"/>
  <c r="BH139" i="11"/>
  <c r="BH140" i="11"/>
  <c r="BH141" i="11"/>
  <c r="BH142" i="11"/>
  <c r="BH143" i="11"/>
  <c r="BH144" i="11"/>
  <c r="BH145" i="11"/>
  <c r="BH146" i="11"/>
  <c r="BH147" i="11"/>
  <c r="BH148" i="11"/>
  <c r="BH149" i="11"/>
  <c r="BH150" i="11"/>
  <c r="BH151" i="11"/>
  <c r="BH152" i="11"/>
  <c r="BH153" i="11"/>
  <c r="AZ80" i="11"/>
  <c r="AZ81" i="11"/>
  <c r="AZ82" i="11"/>
  <c r="AZ83" i="11"/>
  <c r="AZ84" i="11"/>
  <c r="AZ85" i="11"/>
  <c r="AZ86" i="11"/>
  <c r="AZ87" i="11"/>
  <c r="AZ88" i="11"/>
  <c r="AZ89" i="11"/>
  <c r="AZ90" i="11"/>
  <c r="AZ91" i="11"/>
  <c r="AZ92" i="11"/>
  <c r="AZ93" i="11"/>
  <c r="AZ94" i="11"/>
  <c r="AZ95" i="11"/>
  <c r="AZ96" i="11"/>
  <c r="AZ97" i="11"/>
  <c r="AZ98" i="11"/>
  <c r="AZ99" i="11"/>
  <c r="AZ100" i="11"/>
  <c r="AZ101" i="11"/>
  <c r="AZ102" i="11"/>
  <c r="AZ103" i="11"/>
  <c r="AZ104" i="11"/>
  <c r="AZ105" i="11"/>
  <c r="AZ106" i="11"/>
  <c r="AZ107" i="11"/>
  <c r="AZ108" i="11"/>
  <c r="AZ109" i="11"/>
  <c r="AZ110" i="11"/>
  <c r="AZ111" i="11"/>
  <c r="AZ112" i="11"/>
  <c r="AZ113" i="11"/>
  <c r="AZ114" i="11"/>
  <c r="AZ115" i="11"/>
  <c r="AZ116" i="11"/>
  <c r="AZ117" i="11"/>
  <c r="AZ118" i="11"/>
  <c r="AZ119" i="11"/>
  <c r="AZ120" i="11"/>
  <c r="AZ121" i="11"/>
  <c r="AZ122" i="11"/>
  <c r="AZ123" i="11"/>
  <c r="AZ124" i="11"/>
  <c r="AZ125" i="11"/>
  <c r="AZ126" i="11"/>
  <c r="AZ127" i="11"/>
  <c r="AZ128" i="11"/>
  <c r="AZ129" i="11"/>
  <c r="AZ130" i="11"/>
  <c r="AZ131" i="11"/>
  <c r="AZ132" i="11"/>
  <c r="AZ133" i="11"/>
  <c r="AZ134" i="11"/>
  <c r="AZ135" i="11"/>
  <c r="AZ136" i="11"/>
  <c r="AZ137" i="11"/>
  <c r="AZ138" i="11"/>
  <c r="AZ139" i="11"/>
  <c r="AZ140" i="11"/>
  <c r="AZ141" i="11"/>
  <c r="AZ142" i="11"/>
  <c r="AZ143" i="11"/>
  <c r="AZ144" i="11"/>
  <c r="AZ145" i="11"/>
  <c r="AZ146" i="11"/>
  <c r="AZ147" i="11"/>
  <c r="AZ148" i="11"/>
  <c r="AZ149" i="11"/>
  <c r="AZ150" i="11"/>
  <c r="AZ151" i="11"/>
  <c r="AZ152" i="11"/>
  <c r="AZ153" i="11"/>
  <c r="H153" i="11"/>
  <c r="AI153" i="11"/>
  <c r="BI153" i="11"/>
  <c r="BM153" i="11"/>
  <c r="BW153" i="11"/>
  <c r="BX153" i="11"/>
  <c r="BY153" i="11"/>
  <c r="CG153" i="11"/>
  <c r="BH154" i="11"/>
  <c r="BH155" i="11"/>
  <c r="BH156" i="11"/>
  <c r="BH157" i="11"/>
  <c r="BH158" i="11"/>
  <c r="AZ154" i="11"/>
  <c r="AZ155" i="11"/>
  <c r="AZ156" i="11"/>
  <c r="AZ157" i="11"/>
  <c r="AZ158" i="11"/>
  <c r="N158" i="11"/>
  <c r="H158" i="11"/>
  <c r="AI158" i="11"/>
  <c r="BI158" i="11"/>
  <c r="BM158" i="11"/>
  <c r="BW158" i="11"/>
  <c r="BX158" i="11"/>
  <c r="BY158" i="11"/>
  <c r="CG158" i="11"/>
  <c r="BH159" i="11"/>
  <c r="AZ159" i="11"/>
  <c r="N159" i="11"/>
  <c r="H159" i="11"/>
  <c r="AI159" i="11"/>
  <c r="BI159" i="11"/>
  <c r="BM159" i="11"/>
  <c r="BW159" i="11"/>
  <c r="BX159" i="11"/>
  <c r="BY159" i="11"/>
  <c r="CG159" i="11"/>
  <c r="BH160" i="11"/>
  <c r="BH161" i="11"/>
  <c r="BH162" i="11"/>
  <c r="BH163" i="11"/>
  <c r="BH164" i="11"/>
  <c r="BH165" i="11"/>
  <c r="BH166" i="11"/>
  <c r="BH167" i="11"/>
  <c r="BH168" i="11"/>
  <c r="BH169" i="11"/>
  <c r="BH170" i="11"/>
  <c r="BH171" i="11"/>
  <c r="BH172" i="11"/>
  <c r="BH173" i="11"/>
  <c r="BH174" i="11"/>
  <c r="BH175" i="11"/>
  <c r="BH176" i="11"/>
  <c r="BH177" i="11"/>
  <c r="BH178" i="11"/>
  <c r="BH179" i="11"/>
  <c r="BH180" i="11"/>
  <c r="BH181" i="11"/>
  <c r="BH182" i="11"/>
  <c r="BH183" i="11"/>
  <c r="BH184" i="11"/>
  <c r="BH185" i="11"/>
  <c r="BH186" i="11"/>
  <c r="AZ160" i="11"/>
  <c r="AZ161" i="11"/>
  <c r="AZ162" i="11"/>
  <c r="AZ163" i="11"/>
  <c r="AZ164" i="11"/>
  <c r="AZ165" i="11"/>
  <c r="AZ166" i="11"/>
  <c r="AZ167" i="11"/>
  <c r="AZ168" i="11"/>
  <c r="AZ169" i="11"/>
  <c r="AZ170" i="11"/>
  <c r="AZ171" i="11"/>
  <c r="AZ172" i="11"/>
  <c r="AZ173" i="11"/>
  <c r="AZ174" i="11"/>
  <c r="AZ175" i="11"/>
  <c r="AZ176" i="11"/>
  <c r="AZ177" i="11"/>
  <c r="AZ178" i="11"/>
  <c r="AZ179" i="11"/>
  <c r="AZ180" i="11"/>
  <c r="AZ181" i="11"/>
  <c r="AZ182" i="11"/>
  <c r="AZ183" i="11"/>
  <c r="AZ184" i="11"/>
  <c r="AZ185" i="11"/>
  <c r="AZ186" i="11"/>
  <c r="H186" i="11"/>
  <c r="AI186" i="11"/>
  <c r="BI186" i="11"/>
  <c r="BM186" i="11"/>
  <c r="BW186" i="11"/>
  <c r="BX186" i="11"/>
  <c r="BY186" i="11"/>
  <c r="CG186" i="11"/>
  <c r="BH187" i="11"/>
  <c r="BH188" i="11"/>
  <c r="BH189" i="11"/>
  <c r="BH190" i="11"/>
  <c r="BH191" i="11"/>
  <c r="BH192" i="11"/>
  <c r="BH193" i="11"/>
  <c r="BH194" i="11"/>
  <c r="BH195" i="11"/>
  <c r="BH196" i="11"/>
  <c r="AZ187" i="11"/>
  <c r="AZ188" i="11"/>
  <c r="AZ189" i="11"/>
  <c r="AZ190" i="11"/>
  <c r="AZ191" i="11"/>
  <c r="AZ192" i="11"/>
  <c r="AZ193" i="11"/>
  <c r="AZ194" i="11"/>
  <c r="AZ195" i="11"/>
  <c r="AZ196" i="11"/>
  <c r="H196" i="11"/>
  <c r="AI196" i="11"/>
  <c r="BI196" i="11"/>
  <c r="BM196" i="11"/>
  <c r="BW196" i="11"/>
  <c r="BX196" i="11"/>
  <c r="BY196" i="11"/>
  <c r="CG196" i="11"/>
  <c r="BH197" i="11"/>
  <c r="BW197" i="11"/>
  <c r="BX197" i="11"/>
  <c r="BY197" i="11"/>
  <c r="CG197" i="11"/>
  <c r="BH198" i="11"/>
  <c r="BM198" i="11"/>
  <c r="BW198" i="11"/>
  <c r="BX198" i="11"/>
  <c r="BY198" i="11"/>
  <c r="CG198" i="11"/>
  <c r="BH199" i="11"/>
  <c r="BH200" i="11"/>
  <c r="BH201" i="11"/>
  <c r="BH202" i="11"/>
  <c r="BH203" i="11"/>
  <c r="BH204" i="11"/>
  <c r="H198" i="11"/>
  <c r="AI198" i="11"/>
  <c r="AZ199" i="11"/>
  <c r="AZ200" i="11"/>
  <c r="AZ201" i="11"/>
  <c r="AZ202" i="11"/>
  <c r="AZ203" i="11"/>
  <c r="AZ204" i="11"/>
  <c r="H204" i="11"/>
  <c r="AI204" i="11"/>
  <c r="BI204" i="11"/>
  <c r="BM204" i="11"/>
  <c r="BW204" i="11"/>
  <c r="BX204" i="11"/>
  <c r="BY204" i="11"/>
  <c r="CG204" i="11"/>
  <c r="BH205" i="11"/>
  <c r="BH206" i="11"/>
  <c r="BH207" i="11"/>
  <c r="BH208" i="11"/>
  <c r="BH209" i="11"/>
  <c r="BH210" i="11"/>
  <c r="BH211" i="11"/>
  <c r="BH212" i="11"/>
  <c r="BH213" i="11"/>
  <c r="AZ205" i="11"/>
  <c r="AZ206" i="11"/>
  <c r="AZ207" i="11"/>
  <c r="AZ208" i="11"/>
  <c r="AZ209" i="11"/>
  <c r="AZ210" i="11"/>
  <c r="AZ211" i="11"/>
  <c r="AZ212" i="11"/>
  <c r="AZ213" i="11"/>
  <c r="H213" i="11"/>
  <c r="AI213" i="11"/>
  <c r="BI213" i="11"/>
  <c r="BM213" i="11"/>
  <c r="BW213" i="11"/>
  <c r="BX213" i="11"/>
  <c r="BY213" i="11"/>
  <c r="CG213" i="11"/>
  <c r="BH214" i="11"/>
  <c r="BH215" i="11"/>
  <c r="BH216" i="11"/>
  <c r="AZ214" i="11"/>
  <c r="AZ215" i="11"/>
  <c r="AZ216" i="11"/>
  <c r="H216" i="11"/>
  <c r="AI216" i="11"/>
  <c r="BI216" i="11"/>
  <c r="BM216" i="11"/>
  <c r="BW216" i="11"/>
  <c r="BX216" i="11"/>
  <c r="BY216" i="11"/>
  <c r="CG216" i="11"/>
  <c r="BH217" i="11"/>
  <c r="BH218" i="11"/>
  <c r="BH219" i="11"/>
  <c r="BH220" i="11"/>
  <c r="BH221" i="11"/>
  <c r="BH222" i="11"/>
  <c r="BH223" i="11"/>
  <c r="BH224" i="11"/>
  <c r="BH225" i="11"/>
  <c r="BH226" i="11"/>
  <c r="BH227" i="11"/>
  <c r="BH228" i="11"/>
  <c r="BH229" i="11"/>
  <c r="BH230" i="11"/>
  <c r="BH231" i="11"/>
  <c r="BH232" i="11"/>
  <c r="BH233" i="11"/>
  <c r="BH234" i="11"/>
  <c r="BH235" i="11"/>
  <c r="BH236" i="11"/>
  <c r="BH237" i="11"/>
  <c r="BH238" i="11"/>
  <c r="BH239" i="11"/>
  <c r="BH240" i="11"/>
  <c r="BH241" i="11"/>
  <c r="BH242" i="11"/>
  <c r="BH243" i="11"/>
  <c r="BH244" i="11"/>
  <c r="BH245" i="11"/>
  <c r="BH246" i="11"/>
  <c r="BH247" i="11"/>
  <c r="BH248" i="11"/>
  <c r="BH249" i="11"/>
  <c r="BH250" i="11"/>
  <c r="BH251" i="11"/>
  <c r="BH252" i="11"/>
  <c r="BH253" i="11"/>
  <c r="BH254" i="11"/>
  <c r="BH255" i="11"/>
  <c r="BH256" i="11"/>
  <c r="BH257" i="11"/>
  <c r="AZ217" i="11"/>
  <c r="AZ218" i="11"/>
  <c r="AZ219" i="11"/>
  <c r="AZ220" i="11"/>
  <c r="AZ221" i="11"/>
  <c r="AZ222" i="11"/>
  <c r="AZ223" i="11"/>
  <c r="AZ224" i="11"/>
  <c r="AZ225" i="11"/>
  <c r="AZ226" i="11"/>
  <c r="AZ227" i="11"/>
  <c r="AZ228" i="11"/>
  <c r="AZ229" i="11"/>
  <c r="AZ230" i="11"/>
  <c r="AZ231" i="11"/>
  <c r="AZ232" i="11"/>
  <c r="AZ233" i="11"/>
  <c r="AZ234" i="11"/>
  <c r="AZ235" i="11"/>
  <c r="AZ236" i="11"/>
  <c r="AZ237" i="11"/>
  <c r="AZ238" i="11"/>
  <c r="AZ239" i="11"/>
  <c r="AZ240" i="11"/>
  <c r="AZ241" i="11"/>
  <c r="AZ242" i="11"/>
  <c r="AZ243" i="11"/>
  <c r="AZ244" i="11"/>
  <c r="AZ245" i="11"/>
  <c r="AZ246" i="11"/>
  <c r="AZ247" i="11"/>
  <c r="AZ248" i="11"/>
  <c r="AZ249" i="11"/>
  <c r="AZ250" i="11"/>
  <c r="AZ251" i="11"/>
  <c r="AZ252" i="11"/>
  <c r="AZ253" i="11"/>
  <c r="AZ254" i="11"/>
  <c r="AZ255" i="11"/>
  <c r="AZ256" i="11"/>
  <c r="AZ257" i="11"/>
  <c r="H257" i="11"/>
  <c r="AI257" i="11"/>
  <c r="BI257" i="11"/>
  <c r="BM257" i="11"/>
  <c r="BW257" i="11"/>
  <c r="BX257" i="11"/>
  <c r="BY257" i="11"/>
  <c r="CG257" i="11"/>
  <c r="BH258" i="11"/>
  <c r="BH259" i="11"/>
  <c r="BH260" i="11"/>
  <c r="BH261" i="11"/>
  <c r="BH262" i="11"/>
  <c r="BH263" i="11"/>
  <c r="BH264" i="11"/>
  <c r="BH265" i="11"/>
  <c r="BH266" i="11"/>
  <c r="BH267" i="11"/>
  <c r="BH268" i="11"/>
  <c r="BH269" i="11"/>
  <c r="BH270" i="11"/>
  <c r="BH271" i="11"/>
  <c r="BH272" i="11"/>
  <c r="BH273" i="11"/>
  <c r="BH274" i="11"/>
  <c r="BH275" i="11"/>
  <c r="BH276" i="11"/>
  <c r="AZ258" i="11"/>
  <c r="AZ259" i="11"/>
  <c r="AZ260" i="11"/>
  <c r="AZ261" i="11"/>
  <c r="AZ262" i="11"/>
  <c r="AZ263" i="11"/>
  <c r="AZ264" i="11"/>
  <c r="AZ265" i="11"/>
  <c r="AZ266" i="11"/>
  <c r="AZ267" i="11"/>
  <c r="AZ268" i="11"/>
  <c r="AZ269" i="11"/>
  <c r="AZ270" i="11"/>
  <c r="AZ271" i="11"/>
  <c r="AZ272" i="11"/>
  <c r="AZ273" i="11"/>
  <c r="AZ274" i="11"/>
  <c r="AZ275" i="11"/>
  <c r="AZ276" i="11"/>
  <c r="N276" i="11"/>
  <c r="H276" i="11"/>
  <c r="AI276" i="11"/>
  <c r="BI276" i="11"/>
  <c r="BM276" i="11"/>
  <c r="BW276" i="11"/>
  <c r="BX276" i="11"/>
  <c r="BY276" i="11"/>
  <c r="CG276" i="11"/>
  <c r="BH277" i="11"/>
  <c r="BH278" i="11"/>
  <c r="BH279" i="11"/>
  <c r="BH280" i="11"/>
  <c r="BH281" i="11"/>
  <c r="BH282" i="11"/>
  <c r="BH283" i="11"/>
  <c r="BH284" i="11"/>
  <c r="BH285" i="11"/>
  <c r="BH286" i="11"/>
  <c r="BH287" i="11"/>
  <c r="BH288" i="11"/>
  <c r="BH289" i="11"/>
  <c r="BH290" i="11"/>
  <c r="AZ277" i="11"/>
  <c r="AZ278" i="11"/>
  <c r="AZ279" i="11"/>
  <c r="AZ280" i="11"/>
  <c r="AZ281" i="11"/>
  <c r="AZ282" i="11"/>
  <c r="AZ283" i="11"/>
  <c r="AZ284" i="11"/>
  <c r="AZ285" i="11"/>
  <c r="AZ286" i="11"/>
  <c r="AZ287" i="11"/>
  <c r="AZ288" i="11"/>
  <c r="AZ289" i="11"/>
  <c r="AZ290" i="11"/>
  <c r="N290" i="11"/>
  <c r="H290" i="11"/>
  <c r="AI290" i="11"/>
  <c r="BI290" i="11"/>
  <c r="BM290" i="11"/>
  <c r="BW290" i="11"/>
  <c r="BX290" i="11"/>
  <c r="BY290" i="11"/>
  <c r="CG290" i="11"/>
  <c r="BH291" i="11"/>
  <c r="BH292" i="11"/>
  <c r="BH293" i="11"/>
  <c r="BH294" i="11"/>
  <c r="AZ291" i="11"/>
  <c r="AZ292" i="11"/>
  <c r="AZ293" i="11"/>
  <c r="AZ294" i="11"/>
  <c r="H294" i="11"/>
  <c r="AI294" i="11"/>
  <c r="BI294" i="11"/>
  <c r="BM294" i="11"/>
  <c r="BW294" i="11"/>
  <c r="BX294" i="11"/>
  <c r="BY294" i="11"/>
  <c r="CG294" i="11"/>
  <c r="BH295" i="11"/>
  <c r="BH296" i="11"/>
  <c r="BH297" i="11"/>
  <c r="BH298" i="11"/>
  <c r="BH299" i="11"/>
  <c r="BH300" i="11"/>
  <c r="BH301" i="11"/>
  <c r="BH302" i="11"/>
  <c r="BH303" i="11"/>
  <c r="BH304" i="11"/>
  <c r="BH305" i="11"/>
  <c r="BH306" i="11"/>
  <c r="BH307" i="11"/>
  <c r="BH308" i="11"/>
  <c r="BH309" i="11"/>
  <c r="AZ295" i="11"/>
  <c r="AZ296" i="11"/>
  <c r="AZ297" i="11"/>
  <c r="AZ298" i="11"/>
  <c r="AZ299" i="11"/>
  <c r="AZ300" i="11"/>
  <c r="AZ301" i="11"/>
  <c r="AZ302" i="11"/>
  <c r="AZ303" i="11"/>
  <c r="AZ304" i="11"/>
  <c r="AZ305" i="11"/>
  <c r="AZ306" i="11"/>
  <c r="AZ307" i="11"/>
  <c r="AZ308" i="11"/>
  <c r="AZ309" i="11"/>
  <c r="N309" i="11"/>
  <c r="H309" i="11"/>
  <c r="AI309" i="11"/>
  <c r="BI309" i="11"/>
  <c r="BM309" i="11"/>
  <c r="BW309" i="11"/>
  <c r="BX309" i="11"/>
  <c r="BY309" i="11"/>
  <c r="CG309" i="11"/>
  <c r="BH310" i="11"/>
  <c r="BH311" i="11"/>
  <c r="BH312" i="11"/>
  <c r="BH313" i="11"/>
  <c r="BH314" i="11"/>
  <c r="BH315" i="11"/>
  <c r="BH316" i="11"/>
  <c r="BH317" i="11"/>
  <c r="BH318" i="11"/>
  <c r="BH319" i="11"/>
  <c r="BH320" i="11"/>
  <c r="BH321" i="11"/>
  <c r="BH322" i="11"/>
  <c r="BH323" i="11"/>
  <c r="BH324" i="11"/>
  <c r="BH325" i="11"/>
  <c r="BH326" i="11"/>
  <c r="BH327" i="11"/>
  <c r="BH328" i="11"/>
  <c r="BH329" i="11"/>
  <c r="AZ310" i="11"/>
  <c r="AZ311" i="11"/>
  <c r="AZ312" i="11"/>
  <c r="AZ313" i="11"/>
  <c r="AZ314" i="11"/>
  <c r="AZ315" i="11"/>
  <c r="AZ316" i="11"/>
  <c r="AZ317" i="11"/>
  <c r="AZ318" i="11"/>
  <c r="AZ319" i="11"/>
  <c r="AZ320" i="11"/>
  <c r="AZ321" i="11"/>
  <c r="AZ322" i="11"/>
  <c r="AZ323" i="11"/>
  <c r="AZ324" i="11"/>
  <c r="AZ325" i="11"/>
  <c r="AZ326" i="11"/>
  <c r="AZ327" i="11"/>
  <c r="AZ328" i="11"/>
  <c r="AZ329" i="11"/>
  <c r="N329" i="11"/>
  <c r="H329" i="11"/>
  <c r="AI329" i="11"/>
  <c r="BI329" i="11"/>
  <c r="BM329" i="11"/>
  <c r="BW329" i="11"/>
  <c r="BX329" i="11"/>
  <c r="BY329" i="11"/>
  <c r="CG329" i="11"/>
  <c r="BH330" i="11"/>
  <c r="BH331" i="11"/>
  <c r="BH332" i="11"/>
  <c r="BH333" i="11"/>
  <c r="BH334" i="11"/>
  <c r="BH335" i="11"/>
  <c r="BH336" i="11"/>
  <c r="BH337" i="11"/>
  <c r="BH338" i="11"/>
  <c r="BH339" i="11"/>
  <c r="BH340" i="11"/>
  <c r="BH341" i="11"/>
  <c r="BH342" i="11"/>
  <c r="BH343" i="11"/>
  <c r="BH344" i="11"/>
  <c r="BH345" i="11"/>
  <c r="BH346" i="11"/>
  <c r="BH347" i="11"/>
  <c r="BH348" i="11"/>
  <c r="BH349" i="11"/>
  <c r="BH350" i="11"/>
  <c r="BH351" i="11"/>
  <c r="BH352" i="11"/>
  <c r="BH353" i="11"/>
  <c r="BH354" i="11"/>
  <c r="BH355" i="11"/>
  <c r="BH356" i="11"/>
  <c r="BH357" i="11"/>
  <c r="BH358" i="11"/>
  <c r="BH359" i="11"/>
  <c r="BH360" i="11"/>
  <c r="BH361" i="11"/>
  <c r="BH362" i="11"/>
  <c r="BH363" i="11"/>
  <c r="BH364" i="11"/>
  <c r="BH365" i="11"/>
  <c r="BH366" i="11"/>
  <c r="BH367" i="11"/>
  <c r="BH368" i="11"/>
  <c r="BH369" i="11"/>
  <c r="BH370" i="11"/>
  <c r="BH371" i="11"/>
  <c r="BH372" i="11"/>
  <c r="BH373" i="11"/>
  <c r="BH374" i="11"/>
  <c r="BH375" i="11"/>
  <c r="BH376" i="11"/>
  <c r="AZ330" i="11"/>
  <c r="AZ331" i="11"/>
  <c r="AZ332" i="11"/>
  <c r="AZ333" i="11"/>
  <c r="AZ334" i="11"/>
  <c r="AZ335" i="11"/>
  <c r="AZ336" i="11"/>
  <c r="AZ337" i="11"/>
  <c r="AZ338" i="11"/>
  <c r="AZ339" i="11"/>
  <c r="AZ340" i="11"/>
  <c r="AZ341" i="11"/>
  <c r="AZ342" i="11"/>
  <c r="AZ343" i="11"/>
  <c r="AZ344" i="11"/>
  <c r="AZ345" i="11"/>
  <c r="AZ346" i="11"/>
  <c r="AZ347" i="11"/>
  <c r="AZ348" i="11"/>
  <c r="AZ349" i="11"/>
  <c r="AZ350" i="11"/>
  <c r="AZ351" i="11"/>
  <c r="AZ352" i="11"/>
  <c r="AZ353" i="11"/>
  <c r="AZ354" i="11"/>
  <c r="AZ355" i="11"/>
  <c r="AZ356" i="11"/>
  <c r="AZ357" i="11"/>
  <c r="AZ358" i="11"/>
  <c r="AZ359" i="11"/>
  <c r="AZ360" i="11"/>
  <c r="AZ361" i="11"/>
  <c r="AZ362" i="11"/>
  <c r="AZ363" i="11"/>
  <c r="AZ364" i="11"/>
  <c r="AZ365" i="11"/>
  <c r="AZ366" i="11"/>
  <c r="AZ367" i="11"/>
  <c r="AZ368" i="11"/>
  <c r="AZ369" i="11"/>
  <c r="AZ370" i="11"/>
  <c r="AZ371" i="11"/>
  <c r="AZ372" i="11"/>
  <c r="AZ373" i="11"/>
  <c r="AZ374" i="11"/>
  <c r="AZ375" i="11"/>
  <c r="AZ376" i="11"/>
  <c r="H376" i="11"/>
  <c r="AI376" i="11"/>
  <c r="BI376" i="11"/>
  <c r="BM376" i="11"/>
  <c r="BW376" i="11"/>
  <c r="BX376" i="11"/>
  <c r="BY376" i="11"/>
  <c r="CG376" i="11"/>
  <c r="BH377" i="11"/>
  <c r="BH378" i="11"/>
  <c r="BH379" i="11"/>
  <c r="BH380" i="11"/>
  <c r="BH381" i="11"/>
  <c r="BH382" i="11"/>
  <c r="BH383" i="11"/>
  <c r="BH384" i="11"/>
  <c r="BH385" i="11"/>
  <c r="BH386" i="11"/>
  <c r="BH387" i="11"/>
  <c r="BH388" i="11"/>
  <c r="BH389" i="11"/>
  <c r="BH390" i="11"/>
  <c r="BH391" i="11"/>
  <c r="BH392" i="11"/>
  <c r="BH393" i="11"/>
  <c r="BH394" i="11"/>
  <c r="BH395" i="11"/>
  <c r="BH396" i="11"/>
  <c r="BH397" i="11"/>
  <c r="BH398" i="11"/>
  <c r="BH399" i="11"/>
  <c r="BH400" i="11"/>
  <c r="AZ377" i="11"/>
  <c r="AZ378" i="11"/>
  <c r="AZ379" i="11"/>
  <c r="AZ380" i="11"/>
  <c r="AZ381" i="11"/>
  <c r="AZ382" i="11"/>
  <c r="AZ383" i="11"/>
  <c r="AZ384" i="11"/>
  <c r="AZ385" i="11"/>
  <c r="AZ386" i="11"/>
  <c r="AZ387" i="11"/>
  <c r="AZ388" i="11"/>
  <c r="AZ389" i="11"/>
  <c r="AZ390" i="11"/>
  <c r="AZ391" i="11"/>
  <c r="AZ392" i="11"/>
  <c r="AZ393" i="11"/>
  <c r="AZ394" i="11"/>
  <c r="AZ395" i="11"/>
  <c r="AZ396" i="11"/>
  <c r="AZ397" i="11"/>
  <c r="AZ398" i="11"/>
  <c r="AZ399" i="11"/>
  <c r="AZ400" i="11"/>
  <c r="H400" i="11"/>
  <c r="AI400" i="11"/>
  <c r="BI400" i="11"/>
  <c r="BM400" i="11"/>
  <c r="BW400" i="11"/>
  <c r="BX400" i="11"/>
  <c r="BY400" i="11"/>
  <c r="CG400" i="11"/>
  <c r="BH401" i="11"/>
  <c r="BH402" i="11"/>
  <c r="BH403" i="11"/>
  <c r="BH404" i="11"/>
  <c r="BH405" i="11"/>
  <c r="BH406" i="11"/>
  <c r="BH407" i="11"/>
  <c r="BH408" i="11"/>
  <c r="BH409" i="11"/>
  <c r="BH410" i="11"/>
  <c r="BH411" i="11"/>
  <c r="BH412" i="11"/>
  <c r="BH413" i="11"/>
  <c r="BH414" i="11"/>
  <c r="AZ401" i="11"/>
  <c r="AZ402" i="11"/>
  <c r="AZ403" i="11"/>
  <c r="AZ404" i="11"/>
  <c r="AZ405" i="11"/>
  <c r="AZ406" i="11"/>
  <c r="AZ407" i="11"/>
  <c r="AZ408" i="11"/>
  <c r="AZ409" i="11"/>
  <c r="AZ410" i="11"/>
  <c r="AZ411" i="11"/>
  <c r="AZ412" i="11"/>
  <c r="AZ413" i="11"/>
  <c r="AZ414" i="11"/>
  <c r="H414" i="11"/>
  <c r="AI414" i="11"/>
  <c r="BI414" i="11"/>
  <c r="BM414" i="11"/>
  <c r="BW414" i="11"/>
  <c r="BX414" i="11"/>
  <c r="BY414" i="11"/>
  <c r="CG414" i="11"/>
  <c r="BH415" i="11"/>
  <c r="BH416" i="11"/>
  <c r="BH417" i="11"/>
  <c r="BH418" i="11"/>
  <c r="BH419" i="11"/>
  <c r="BH420" i="11"/>
  <c r="BH421" i="11"/>
  <c r="BH422" i="11"/>
  <c r="BH423" i="11"/>
  <c r="BH424" i="11"/>
  <c r="BH425" i="11"/>
  <c r="BH426" i="11"/>
  <c r="BH427" i="11"/>
  <c r="BH428" i="11"/>
  <c r="BH429" i="11"/>
  <c r="BH430" i="11"/>
  <c r="BH431" i="11"/>
  <c r="BH432" i="11"/>
  <c r="BH433" i="11"/>
  <c r="BH434" i="11"/>
  <c r="BH435" i="11"/>
  <c r="BH436" i="11"/>
  <c r="BH437" i="11"/>
  <c r="BH438" i="11"/>
  <c r="BH439" i="11"/>
  <c r="BH440" i="11"/>
  <c r="BH441" i="11"/>
  <c r="BH442" i="11"/>
  <c r="BH443" i="11"/>
  <c r="BH444" i="11"/>
  <c r="BH445" i="11"/>
  <c r="BH446" i="11"/>
  <c r="BH447" i="11"/>
  <c r="BH448" i="11"/>
  <c r="BH449" i="11"/>
  <c r="AZ415" i="11"/>
  <c r="AZ416" i="11"/>
  <c r="AZ417" i="11"/>
  <c r="AZ418" i="11"/>
  <c r="AZ419" i="11"/>
  <c r="AZ420" i="11"/>
  <c r="AZ421" i="11"/>
  <c r="AZ422" i="11"/>
  <c r="AZ423" i="11"/>
  <c r="AZ424" i="11"/>
  <c r="AZ425" i="11"/>
  <c r="AZ426" i="11"/>
  <c r="AZ427" i="11"/>
  <c r="AZ428" i="11"/>
  <c r="AZ429" i="11"/>
  <c r="AZ430" i="11"/>
  <c r="AZ431" i="11"/>
  <c r="AZ432" i="11"/>
  <c r="AZ433" i="11"/>
  <c r="AZ434" i="11"/>
  <c r="AZ435" i="11"/>
  <c r="AZ436" i="11"/>
  <c r="AZ437" i="11"/>
  <c r="AZ438" i="11"/>
  <c r="AZ439" i="11"/>
  <c r="AZ440" i="11"/>
  <c r="AZ441" i="11"/>
  <c r="AZ442" i="11"/>
  <c r="AZ443" i="11"/>
  <c r="AZ444" i="11"/>
  <c r="AZ445" i="11"/>
  <c r="AZ446" i="11"/>
  <c r="AZ447" i="11"/>
  <c r="AZ448" i="11"/>
  <c r="AZ449" i="11"/>
  <c r="H449" i="11"/>
  <c r="AI449" i="11"/>
  <c r="BI449" i="11"/>
  <c r="BM449" i="11"/>
  <c r="BW449" i="11"/>
  <c r="BX449" i="11"/>
  <c r="BY449" i="11"/>
  <c r="CG449" i="11"/>
  <c r="BH450" i="11"/>
  <c r="BH451" i="11"/>
  <c r="BH452" i="11"/>
  <c r="BH453" i="11"/>
  <c r="BH454" i="11"/>
  <c r="AZ450" i="11"/>
  <c r="AZ451" i="11"/>
  <c r="AZ452" i="11"/>
  <c r="AZ453" i="11"/>
  <c r="AZ454" i="11"/>
  <c r="H454" i="11"/>
  <c r="AI454" i="11"/>
  <c r="BI454" i="11"/>
  <c r="BM454" i="11"/>
  <c r="BW454" i="11"/>
  <c r="BX454" i="11"/>
  <c r="BY454" i="11"/>
  <c r="CG454" i="11"/>
  <c r="BH455" i="11"/>
  <c r="BH456" i="11"/>
  <c r="BH457" i="11"/>
  <c r="BH458" i="11"/>
  <c r="BH459" i="11"/>
  <c r="BH460" i="11"/>
  <c r="BH461" i="11"/>
  <c r="BH462" i="11"/>
  <c r="BH463" i="11"/>
  <c r="BH464" i="11"/>
  <c r="AZ455" i="11"/>
  <c r="AZ456" i="11"/>
  <c r="AZ457" i="11"/>
  <c r="AZ458" i="11"/>
  <c r="AZ459" i="11"/>
  <c r="AZ460" i="11"/>
  <c r="AZ461" i="11"/>
  <c r="AZ462" i="11"/>
  <c r="AZ463" i="11"/>
  <c r="AZ464" i="11"/>
  <c r="H464" i="11"/>
  <c r="AI464" i="11"/>
  <c r="BI464" i="11"/>
  <c r="BM464" i="11"/>
  <c r="BW464" i="11"/>
  <c r="BX464" i="11"/>
  <c r="BY464" i="11"/>
  <c r="CG464" i="11"/>
  <c r="BH465" i="11"/>
  <c r="BW465" i="11"/>
  <c r="BX465" i="11"/>
  <c r="BY465" i="11"/>
  <c r="CG465" i="11"/>
  <c r="BH466" i="11"/>
  <c r="BM466" i="11"/>
  <c r="BW466" i="11"/>
  <c r="BX466" i="11"/>
  <c r="BY466" i="11"/>
  <c r="CG466" i="11"/>
  <c r="BH467" i="11"/>
  <c r="BH468" i="11"/>
  <c r="BH469" i="11"/>
  <c r="BH470" i="11"/>
  <c r="BH471" i="11"/>
  <c r="BH472" i="11"/>
  <c r="BH473" i="11"/>
  <c r="BH474" i="11"/>
  <c r="H466" i="11"/>
  <c r="AI466" i="11"/>
  <c r="AZ467" i="11"/>
  <c r="AZ468" i="11"/>
  <c r="AZ469" i="11"/>
  <c r="AZ470" i="11"/>
  <c r="AZ471" i="11"/>
  <c r="AZ472" i="11"/>
  <c r="AZ473" i="11"/>
  <c r="AZ474" i="11"/>
  <c r="H474" i="11"/>
  <c r="AI474" i="11"/>
  <c r="BI474" i="11"/>
  <c r="BM474" i="11"/>
  <c r="BW474" i="11"/>
  <c r="BX474" i="11"/>
  <c r="BY474" i="11"/>
  <c r="CG474" i="11"/>
  <c r="BH475" i="11"/>
  <c r="BH476" i="11"/>
  <c r="BH477" i="11"/>
  <c r="BH478" i="11"/>
  <c r="BH479" i="11"/>
  <c r="BH480" i="11"/>
  <c r="BH481" i="11"/>
  <c r="BH482" i="11"/>
  <c r="BH483" i="11"/>
  <c r="AZ475" i="11"/>
  <c r="AZ476" i="11"/>
  <c r="AZ477" i="11"/>
  <c r="AZ478" i="11"/>
  <c r="AZ479" i="11"/>
  <c r="AZ480" i="11"/>
  <c r="AZ481" i="11"/>
  <c r="AZ482" i="11"/>
  <c r="AZ483" i="11"/>
  <c r="H483" i="11"/>
  <c r="AI483" i="11"/>
  <c r="BI483" i="11"/>
  <c r="BM483" i="11"/>
  <c r="BW483" i="11"/>
  <c r="BX483" i="11"/>
  <c r="BY483" i="11"/>
  <c r="CG483" i="11"/>
  <c r="BH484" i="11"/>
  <c r="BH485" i="11"/>
  <c r="BH486" i="11"/>
  <c r="BH487" i="11"/>
  <c r="BH488" i="11"/>
  <c r="BH489" i="11"/>
  <c r="BH490" i="11"/>
  <c r="AZ484" i="11"/>
  <c r="AZ485" i="11"/>
  <c r="AZ486" i="11"/>
  <c r="AZ487" i="11"/>
  <c r="AZ488" i="11"/>
  <c r="AZ489" i="11"/>
  <c r="AZ490" i="11"/>
  <c r="H490" i="11"/>
  <c r="AI490" i="11"/>
  <c r="BI490" i="11"/>
  <c r="BM490" i="11"/>
  <c r="BW490" i="11"/>
  <c r="BX490" i="11"/>
  <c r="BY490" i="11"/>
  <c r="CG490" i="11"/>
  <c r="BH491" i="11"/>
  <c r="BH492" i="11"/>
  <c r="BH493" i="11"/>
  <c r="BH494" i="11"/>
  <c r="BH495" i="11"/>
  <c r="BH496" i="11"/>
  <c r="AZ491" i="11"/>
  <c r="AZ492" i="11"/>
  <c r="AZ493" i="11"/>
  <c r="AZ494" i="11"/>
  <c r="AZ495" i="11"/>
  <c r="AZ496" i="11"/>
  <c r="H496" i="11"/>
  <c r="AI496" i="11"/>
  <c r="BI496" i="11"/>
  <c r="BM496" i="11"/>
  <c r="BW496" i="11"/>
  <c r="BX496" i="11"/>
  <c r="BY496" i="11"/>
  <c r="CG496" i="11"/>
  <c r="BH497" i="11"/>
  <c r="BH498" i="11"/>
  <c r="BH499" i="11"/>
  <c r="BH500" i="11"/>
  <c r="BH501" i="11"/>
  <c r="BH502" i="11"/>
  <c r="BH503" i="11"/>
  <c r="BH504" i="11"/>
  <c r="BH505" i="11"/>
  <c r="BH506" i="11"/>
  <c r="BH507" i="11"/>
  <c r="BH508" i="11"/>
  <c r="BH509" i="11"/>
  <c r="BH510" i="11"/>
  <c r="BH511" i="11"/>
  <c r="BH512" i="11"/>
  <c r="BH513" i="11"/>
  <c r="BH514" i="11"/>
  <c r="BH515" i="11"/>
  <c r="BH516" i="11"/>
  <c r="BH517" i="11"/>
  <c r="BH518" i="11"/>
  <c r="BH519" i="11"/>
  <c r="BH520" i="11"/>
  <c r="BH521" i="11"/>
  <c r="BH522" i="11"/>
  <c r="BH523" i="11"/>
  <c r="BH524" i="11"/>
  <c r="BH525" i="11"/>
  <c r="BH526" i="11"/>
  <c r="BH527" i="11"/>
  <c r="BH528" i="11"/>
  <c r="BH529" i="11"/>
  <c r="BH530" i="11"/>
  <c r="BH531" i="11"/>
  <c r="BH532" i="11"/>
  <c r="BH533" i="11"/>
  <c r="BH534" i="11"/>
  <c r="BH535" i="11"/>
  <c r="BH536" i="11"/>
  <c r="BH537" i="11"/>
  <c r="BH538" i="11"/>
  <c r="BH539" i="11"/>
  <c r="BH540" i="11"/>
  <c r="BH541" i="11"/>
  <c r="BH542" i="11"/>
  <c r="BH543" i="11"/>
  <c r="BH544" i="11"/>
  <c r="BH545" i="11"/>
  <c r="BH546" i="11"/>
  <c r="BH547" i="11"/>
  <c r="BH548" i="11"/>
  <c r="BH549" i="11"/>
  <c r="BH550" i="11"/>
  <c r="AZ497" i="11"/>
  <c r="AZ498" i="11"/>
  <c r="AZ499" i="11"/>
  <c r="AZ500" i="11"/>
  <c r="AZ501" i="11"/>
  <c r="AZ502" i="11"/>
  <c r="AZ503" i="11"/>
  <c r="AZ504" i="11"/>
  <c r="AZ505" i="11"/>
  <c r="AZ506" i="11"/>
  <c r="AZ507" i="11"/>
  <c r="AZ508" i="11"/>
  <c r="AZ509" i="11"/>
  <c r="AZ510" i="11"/>
  <c r="AZ511" i="11"/>
  <c r="AZ512" i="11"/>
  <c r="AZ513" i="11"/>
  <c r="AZ514" i="11"/>
  <c r="AZ515" i="11"/>
  <c r="AZ516" i="11"/>
  <c r="AZ517" i="11"/>
  <c r="AZ518" i="11"/>
  <c r="AZ519" i="11"/>
  <c r="AZ520" i="11"/>
  <c r="AZ521" i="11"/>
  <c r="AZ522" i="11"/>
  <c r="AZ523" i="11"/>
  <c r="AZ524" i="11"/>
  <c r="AZ525" i="11"/>
  <c r="AZ526" i="11"/>
  <c r="AZ527" i="11"/>
  <c r="AZ528" i="11"/>
  <c r="AZ529" i="11"/>
  <c r="AZ530" i="11"/>
  <c r="AZ531" i="11"/>
  <c r="AZ532" i="11"/>
  <c r="AZ533" i="11"/>
  <c r="AZ534" i="11"/>
  <c r="AZ535" i="11"/>
  <c r="AZ536" i="11"/>
  <c r="AZ537" i="11"/>
  <c r="AZ538" i="11"/>
  <c r="AZ539" i="11"/>
  <c r="AZ540" i="11"/>
  <c r="AZ541" i="11"/>
  <c r="AZ542" i="11"/>
  <c r="AZ543" i="11"/>
  <c r="AZ544" i="11"/>
  <c r="AZ545" i="11"/>
  <c r="AZ546" i="11"/>
  <c r="AZ547" i="11"/>
  <c r="AZ548" i="11"/>
  <c r="AZ549" i="11"/>
  <c r="AZ550" i="11"/>
  <c r="N550" i="11"/>
  <c r="H550" i="11"/>
  <c r="AI550" i="11"/>
  <c r="BI550" i="11"/>
  <c r="BM550" i="11"/>
  <c r="BW550" i="11"/>
  <c r="BX550" i="11"/>
  <c r="BY550" i="11"/>
  <c r="CG550" i="11"/>
  <c r="BH551" i="11"/>
  <c r="BH552" i="11"/>
  <c r="BH553" i="11"/>
  <c r="BH554" i="11"/>
  <c r="BH555" i="11"/>
  <c r="BH556" i="11"/>
  <c r="AZ551" i="11"/>
  <c r="AZ552" i="11"/>
  <c r="AZ553" i="11"/>
  <c r="AZ554" i="11"/>
  <c r="AZ555" i="11"/>
  <c r="AZ556" i="11"/>
  <c r="H556" i="11"/>
  <c r="AI556" i="11"/>
  <c r="BI556" i="11"/>
  <c r="BM556" i="11"/>
  <c r="BW556" i="11"/>
  <c r="BX556" i="11"/>
  <c r="BY556" i="11"/>
  <c r="CG556" i="11"/>
  <c r="BH557" i="11"/>
  <c r="BH558" i="11"/>
  <c r="BH559" i="11"/>
  <c r="BH560" i="11"/>
  <c r="BH561" i="11"/>
  <c r="BH562" i="11"/>
  <c r="BH563" i="11"/>
  <c r="AZ557" i="11"/>
  <c r="AZ558" i="11"/>
  <c r="AZ559" i="11"/>
  <c r="AZ560" i="11"/>
  <c r="AZ561" i="11"/>
  <c r="AZ562" i="11"/>
  <c r="AZ563" i="11"/>
  <c r="H563" i="11"/>
  <c r="AI563" i="11"/>
  <c r="BI563" i="11"/>
  <c r="BM563" i="11"/>
  <c r="BW563" i="11"/>
  <c r="BX563" i="11"/>
  <c r="BY563" i="11"/>
  <c r="CG563" i="11"/>
  <c r="BH564" i="11"/>
  <c r="BH565" i="11"/>
  <c r="BH566" i="11"/>
  <c r="BH567" i="11"/>
  <c r="BH568" i="11"/>
  <c r="BH569" i="11"/>
  <c r="BH570" i="11"/>
  <c r="BH571" i="11"/>
  <c r="BH572" i="11"/>
  <c r="BH573" i="11"/>
  <c r="BH574" i="11"/>
  <c r="AZ564" i="11"/>
  <c r="AZ565" i="11"/>
  <c r="AZ566" i="11"/>
  <c r="AZ567" i="11"/>
  <c r="AZ568" i="11"/>
  <c r="AZ569" i="11"/>
  <c r="AZ570" i="11"/>
  <c r="AZ571" i="11"/>
  <c r="AZ572" i="11"/>
  <c r="AZ573" i="11"/>
  <c r="AZ574" i="11"/>
  <c r="H574" i="11"/>
  <c r="AI574" i="11"/>
  <c r="BI574" i="11"/>
  <c r="BM574" i="11"/>
  <c r="BW574" i="11"/>
  <c r="BX574" i="11"/>
  <c r="BY574" i="11"/>
  <c r="CG574" i="11"/>
  <c r="BH575" i="11"/>
  <c r="BH576" i="11"/>
  <c r="BH577" i="11"/>
  <c r="BH578" i="11"/>
  <c r="BH579" i="11"/>
  <c r="BH580" i="11"/>
  <c r="BH581" i="11"/>
  <c r="BH582" i="11"/>
  <c r="BH583" i="11"/>
  <c r="BH584" i="11"/>
  <c r="BH585" i="11"/>
  <c r="AZ575" i="11"/>
  <c r="AZ576" i="11"/>
  <c r="AZ577" i="11"/>
  <c r="AZ578" i="11"/>
  <c r="AZ579" i="11"/>
  <c r="AZ580" i="11"/>
  <c r="AZ581" i="11"/>
  <c r="AZ582" i="11"/>
  <c r="AZ583" i="11"/>
  <c r="AZ584" i="11"/>
  <c r="AZ585" i="11"/>
  <c r="N585" i="11"/>
  <c r="H585" i="11"/>
  <c r="AI585" i="11"/>
  <c r="BI585" i="11"/>
  <c r="BM585" i="11"/>
  <c r="BW585" i="11"/>
  <c r="BX585" i="11"/>
  <c r="BY585" i="11"/>
  <c r="CG585" i="11"/>
  <c r="BH586" i="11"/>
  <c r="BH587" i="11"/>
  <c r="BH588" i="11"/>
  <c r="BH589" i="11"/>
  <c r="BH590" i="11"/>
  <c r="BH591" i="11"/>
  <c r="BH592" i="11"/>
  <c r="BH593" i="11"/>
  <c r="BH594" i="11"/>
  <c r="BH595" i="11"/>
  <c r="BH596" i="11"/>
  <c r="BH597" i="11"/>
  <c r="BH598" i="11"/>
  <c r="BH599" i="11"/>
  <c r="BH600" i="11"/>
  <c r="BH601" i="11"/>
  <c r="BH602" i="11"/>
  <c r="BH603" i="11"/>
  <c r="BH604" i="11"/>
  <c r="BH605" i="11"/>
  <c r="BH606" i="11"/>
  <c r="BH607" i="11"/>
  <c r="BH608" i="11"/>
  <c r="BH609" i="11"/>
  <c r="BH610" i="11"/>
  <c r="BH611" i="11"/>
  <c r="BH612" i="11"/>
  <c r="BH613" i="11"/>
  <c r="BH614" i="11"/>
  <c r="BH615" i="11"/>
  <c r="AZ586" i="11"/>
  <c r="AZ587" i="11"/>
  <c r="AZ588" i="11"/>
  <c r="AZ589" i="11"/>
  <c r="AZ590" i="11"/>
  <c r="AZ591" i="11"/>
  <c r="AZ592" i="11"/>
  <c r="AZ593" i="11"/>
  <c r="AZ594" i="11"/>
  <c r="AZ595" i="11"/>
  <c r="AZ596" i="11"/>
  <c r="AZ597" i="11"/>
  <c r="AZ598" i="11"/>
  <c r="AZ599" i="11"/>
  <c r="AZ600" i="11"/>
  <c r="AZ601" i="11"/>
  <c r="AZ602" i="11"/>
  <c r="AZ603" i="11"/>
  <c r="AZ604" i="11"/>
  <c r="AZ605" i="11"/>
  <c r="AZ606" i="11"/>
  <c r="AZ607" i="11"/>
  <c r="AZ608" i="11"/>
  <c r="AZ609" i="11"/>
  <c r="AZ610" i="11"/>
  <c r="AZ611" i="11"/>
  <c r="AZ612" i="11"/>
  <c r="AZ613" i="11"/>
  <c r="AZ614" i="11"/>
  <c r="AZ615" i="11"/>
  <c r="N615" i="11"/>
  <c r="H615" i="11"/>
  <c r="AI615" i="11"/>
  <c r="BI615" i="11"/>
  <c r="BM615" i="11"/>
  <c r="BW615" i="11"/>
  <c r="BX615" i="11"/>
  <c r="BY615" i="11"/>
  <c r="CG615" i="11"/>
  <c r="BH616" i="11"/>
  <c r="BH617" i="11"/>
  <c r="BH618" i="11"/>
  <c r="BH619" i="11"/>
  <c r="AZ616" i="11"/>
  <c r="AZ617" i="11"/>
  <c r="AZ618" i="11"/>
  <c r="AZ619" i="11"/>
  <c r="H619" i="11"/>
  <c r="AI619" i="11"/>
  <c r="BI619" i="11"/>
  <c r="BM619" i="11"/>
  <c r="BW619" i="11"/>
  <c r="BX619" i="11"/>
  <c r="BY619" i="11"/>
  <c r="CG619" i="11"/>
  <c r="BH620" i="11"/>
  <c r="BH621" i="11"/>
  <c r="BH622" i="11"/>
  <c r="BH623" i="11"/>
  <c r="BH624" i="11"/>
  <c r="BH625" i="11"/>
  <c r="BH626" i="11"/>
  <c r="BH627" i="11"/>
  <c r="BH628" i="11"/>
  <c r="BH629" i="11"/>
  <c r="BH630" i="11"/>
  <c r="BH631" i="11"/>
  <c r="BH632" i="11"/>
  <c r="BH633" i="11"/>
  <c r="BH634" i="11"/>
  <c r="BH635" i="11"/>
  <c r="BH636" i="11"/>
  <c r="BH637" i="11"/>
  <c r="BH638" i="11"/>
  <c r="BH639" i="11"/>
  <c r="BH640" i="11"/>
  <c r="BH641" i="11"/>
  <c r="BH642" i="11"/>
  <c r="BH643" i="11"/>
  <c r="BH644" i="11"/>
  <c r="BH645" i="11"/>
  <c r="BH646" i="11"/>
  <c r="BH647" i="11"/>
  <c r="BH648" i="11"/>
  <c r="BH649" i="11"/>
  <c r="BH650" i="11"/>
  <c r="BH651" i="11"/>
  <c r="BH652" i="11"/>
  <c r="BH653" i="11"/>
  <c r="BH654" i="11"/>
  <c r="BH655" i="11"/>
  <c r="BH656" i="11"/>
  <c r="BH657" i="11"/>
  <c r="BH658" i="11"/>
  <c r="BH659" i="11"/>
  <c r="BH660" i="11"/>
  <c r="BH661" i="11"/>
  <c r="BH662" i="11"/>
  <c r="AZ620" i="11"/>
  <c r="AZ621" i="11"/>
  <c r="AZ622" i="11"/>
  <c r="AZ623" i="11"/>
  <c r="AZ624" i="11"/>
  <c r="AZ625" i="11"/>
  <c r="AZ626" i="11"/>
  <c r="AZ627" i="11"/>
  <c r="AZ628" i="11"/>
  <c r="AZ629" i="11"/>
  <c r="AZ630" i="11"/>
  <c r="AZ631" i="11"/>
  <c r="AZ632" i="11"/>
  <c r="AZ633" i="11"/>
  <c r="AZ634" i="11"/>
  <c r="AZ635" i="11"/>
  <c r="AZ636" i="11"/>
  <c r="AZ637" i="11"/>
  <c r="AZ638" i="11"/>
  <c r="AZ639" i="11"/>
  <c r="AZ640" i="11"/>
  <c r="AZ641" i="11"/>
  <c r="AZ642" i="11"/>
  <c r="AZ643" i="11"/>
  <c r="AZ644" i="11"/>
  <c r="AZ645" i="11"/>
  <c r="AZ646" i="11"/>
  <c r="AZ647" i="11"/>
  <c r="AZ648" i="11"/>
  <c r="AZ649" i="11"/>
  <c r="AZ650" i="11"/>
  <c r="AZ651" i="11"/>
  <c r="AZ652" i="11"/>
  <c r="AZ653" i="11"/>
  <c r="AZ654" i="11"/>
  <c r="AZ655" i="11"/>
  <c r="AZ656" i="11"/>
  <c r="AZ657" i="11"/>
  <c r="AZ658" i="11"/>
  <c r="AZ659" i="11"/>
  <c r="AZ660" i="11"/>
  <c r="AZ661" i="11"/>
  <c r="AZ662" i="11"/>
  <c r="H662" i="11"/>
  <c r="AI662" i="11"/>
  <c r="BI662" i="11"/>
  <c r="BM662" i="11"/>
  <c r="BW662" i="11"/>
  <c r="BX662" i="11"/>
  <c r="BY662" i="11"/>
  <c r="CG662" i="11"/>
  <c r="BH663" i="11"/>
  <c r="BH664" i="11"/>
  <c r="BH665" i="11"/>
  <c r="AZ663" i="11"/>
  <c r="AZ664" i="11"/>
  <c r="AZ665" i="11"/>
  <c r="H665" i="11"/>
  <c r="AI665" i="11"/>
  <c r="BI665" i="11"/>
  <c r="BM665" i="11"/>
  <c r="BW665" i="11"/>
  <c r="BX665" i="11"/>
  <c r="BY665" i="11"/>
  <c r="CG665" i="11"/>
  <c r="BH666" i="11"/>
  <c r="BH667" i="11"/>
  <c r="BH668" i="11"/>
  <c r="BH669" i="11"/>
  <c r="BH670" i="11"/>
  <c r="BH671" i="11"/>
  <c r="BH672" i="11"/>
  <c r="BH673" i="11"/>
  <c r="BH674" i="11"/>
  <c r="AZ666" i="11"/>
  <c r="AZ667" i="11"/>
  <c r="AZ668" i="11"/>
  <c r="AZ669" i="11"/>
  <c r="AZ670" i="11"/>
  <c r="AZ671" i="11"/>
  <c r="AZ672" i="11"/>
  <c r="AZ673" i="11"/>
  <c r="AZ674" i="11"/>
  <c r="H674" i="11"/>
  <c r="AI674" i="11"/>
  <c r="BI674" i="11"/>
  <c r="BM674" i="11"/>
  <c r="BW674" i="11"/>
  <c r="BX674" i="11"/>
  <c r="BY674" i="11"/>
  <c r="CG674" i="11"/>
  <c r="BH675" i="11"/>
  <c r="BW675" i="11"/>
  <c r="BX675" i="11"/>
  <c r="BY675" i="11"/>
  <c r="CG675" i="11"/>
  <c r="BH676" i="11"/>
  <c r="BM676" i="11"/>
  <c r="BW676" i="11"/>
  <c r="BX676" i="11"/>
  <c r="BY676" i="11"/>
  <c r="CG676" i="11"/>
  <c r="BH677" i="11"/>
  <c r="H676" i="11"/>
  <c r="AI676" i="11"/>
  <c r="AZ677" i="11"/>
  <c r="H677" i="11"/>
  <c r="AI677" i="11"/>
  <c r="BI677" i="11"/>
  <c r="BM677" i="11"/>
  <c r="BW677" i="11"/>
  <c r="BX677" i="11"/>
  <c r="BY677" i="11"/>
  <c r="CG677" i="11"/>
  <c r="BH678" i="11"/>
  <c r="BW678" i="11"/>
  <c r="BX678" i="11"/>
  <c r="BY678" i="11"/>
  <c r="CG678" i="11"/>
  <c r="BH679" i="11"/>
  <c r="BM679" i="11"/>
  <c r="BW679" i="11"/>
  <c r="BX679" i="11"/>
  <c r="BY679" i="11"/>
  <c r="CG679" i="11"/>
  <c r="BH680" i="11"/>
  <c r="BH681" i="11"/>
  <c r="BH682" i="11"/>
  <c r="BH683" i="11"/>
  <c r="BH684" i="11"/>
  <c r="BH685" i="11"/>
  <c r="BH686" i="11"/>
  <c r="H679" i="11"/>
  <c r="AI679" i="11"/>
  <c r="AZ680" i="11"/>
  <c r="AZ681" i="11"/>
  <c r="AZ682" i="11"/>
  <c r="AZ683" i="11"/>
  <c r="AZ684" i="11"/>
  <c r="AZ685" i="11"/>
  <c r="AZ686" i="11"/>
  <c r="H686" i="11"/>
  <c r="AI686" i="11"/>
  <c r="BI686" i="11"/>
  <c r="BM686" i="11"/>
  <c r="BW686" i="11"/>
  <c r="BX686" i="11"/>
  <c r="BY686" i="11"/>
  <c r="CG686" i="11"/>
  <c r="BH687" i="11"/>
  <c r="BH688" i="11"/>
  <c r="BH689" i="11"/>
  <c r="BH690" i="11"/>
  <c r="BH691" i="11"/>
  <c r="BH692" i="11"/>
  <c r="BH693" i="11"/>
  <c r="BH694" i="11"/>
  <c r="AZ687" i="11"/>
  <c r="AZ688" i="11"/>
  <c r="AZ689" i="11"/>
  <c r="AZ690" i="11"/>
  <c r="AZ691" i="11"/>
  <c r="AZ692" i="11"/>
  <c r="AZ693" i="11"/>
  <c r="AZ694" i="11"/>
  <c r="H694" i="11"/>
  <c r="AI694" i="11"/>
  <c r="BI694" i="11"/>
  <c r="BM694" i="11"/>
  <c r="BW694" i="11"/>
  <c r="BX694" i="11"/>
  <c r="BY694" i="11"/>
  <c r="CG694" i="11"/>
  <c r="BH695" i="11"/>
  <c r="BH696" i="11"/>
  <c r="AZ695" i="11"/>
  <c r="AZ696" i="11"/>
  <c r="H696" i="11"/>
  <c r="AI696" i="11"/>
  <c r="BI696" i="11"/>
  <c r="BM696" i="11"/>
  <c r="BW696" i="11"/>
  <c r="BX696" i="11"/>
  <c r="BY696" i="11"/>
  <c r="CG696" i="11"/>
  <c r="BH697" i="11"/>
  <c r="BH698" i="11"/>
  <c r="BH699" i="11"/>
  <c r="BH700" i="11"/>
  <c r="BH701" i="11"/>
  <c r="BH702" i="11"/>
  <c r="BH703" i="11"/>
  <c r="BH704" i="11"/>
  <c r="BH705" i="11"/>
  <c r="BH706" i="11"/>
  <c r="BH707" i="11"/>
  <c r="BH708" i="11"/>
  <c r="BH709" i="11"/>
  <c r="BH710" i="11"/>
  <c r="BH711" i="11"/>
  <c r="AZ697" i="11"/>
  <c r="AZ698" i="11"/>
  <c r="AZ699" i="11"/>
  <c r="AZ700" i="11"/>
  <c r="AZ701" i="11"/>
  <c r="AZ702" i="11"/>
  <c r="AZ703" i="11"/>
  <c r="AZ704" i="11"/>
  <c r="AZ705" i="11"/>
  <c r="AZ706" i="11"/>
  <c r="AZ707" i="11"/>
  <c r="AZ708" i="11"/>
  <c r="AZ709" i="11"/>
  <c r="AZ710" i="11"/>
  <c r="AZ711" i="11"/>
  <c r="H711" i="11"/>
  <c r="AI711" i="11"/>
  <c r="BI711" i="11"/>
  <c r="BM711" i="11"/>
  <c r="BW711" i="11"/>
  <c r="BX711" i="11"/>
  <c r="BY711" i="11"/>
  <c r="CG711" i="11"/>
  <c r="BH712" i="11"/>
  <c r="BH713" i="11"/>
  <c r="BH714" i="11"/>
  <c r="BH715" i="11"/>
  <c r="BH716" i="11"/>
  <c r="BH717" i="11"/>
  <c r="AZ712" i="11"/>
  <c r="AZ713" i="11"/>
  <c r="AZ714" i="11"/>
  <c r="AZ715" i="11"/>
  <c r="AZ716" i="11"/>
  <c r="AZ717" i="11"/>
  <c r="H717" i="11"/>
  <c r="AI717" i="11"/>
  <c r="BI717" i="11"/>
  <c r="BM717" i="11"/>
  <c r="BW717" i="11"/>
  <c r="BX717" i="11"/>
  <c r="BY717" i="11"/>
  <c r="CG717" i="11"/>
  <c r="BH718" i="11"/>
  <c r="BH719" i="11"/>
  <c r="BH720" i="11"/>
  <c r="AZ718" i="11"/>
  <c r="AZ719" i="11"/>
  <c r="AZ720" i="11"/>
  <c r="H720" i="11"/>
  <c r="AI720" i="11"/>
  <c r="BI720" i="11"/>
  <c r="BM720" i="11"/>
  <c r="BW720" i="11"/>
  <c r="BX720" i="11"/>
  <c r="BY720" i="11"/>
  <c r="CG720" i="11"/>
  <c r="BH721" i="11"/>
  <c r="BH722" i="11"/>
  <c r="AZ721" i="11"/>
  <c r="AZ722" i="11"/>
  <c r="H722" i="11"/>
  <c r="AI722" i="11"/>
  <c r="BI722" i="11"/>
  <c r="BM722" i="11"/>
  <c r="BW722" i="11"/>
  <c r="BX722" i="11"/>
  <c r="BY722" i="11"/>
  <c r="CG722" i="11"/>
  <c r="BH723" i="11"/>
  <c r="BH724" i="11"/>
  <c r="AZ723" i="11"/>
  <c r="AZ724" i="11"/>
  <c r="H724" i="11"/>
  <c r="AI724" i="11"/>
  <c r="BI724" i="11"/>
  <c r="BM724" i="11"/>
  <c r="BW724" i="11"/>
  <c r="BX724" i="11"/>
  <c r="BY724" i="11"/>
  <c r="CG724" i="11"/>
  <c r="BH725" i="11"/>
  <c r="BH726" i="11"/>
  <c r="BH727" i="11"/>
  <c r="BH728" i="11"/>
  <c r="BH729" i="11"/>
  <c r="BH730" i="11"/>
  <c r="BH731" i="11"/>
  <c r="BH732" i="11"/>
  <c r="BH733" i="11"/>
  <c r="BH734" i="11"/>
  <c r="BH735" i="11"/>
  <c r="BH736" i="11"/>
  <c r="BH737" i="11"/>
  <c r="BH738" i="11"/>
  <c r="BH739" i="11"/>
  <c r="AZ725" i="11"/>
  <c r="AZ726" i="11"/>
  <c r="AZ727" i="11"/>
  <c r="AZ728" i="11"/>
  <c r="AZ729" i="11"/>
  <c r="AZ730" i="11"/>
  <c r="AZ731" i="11"/>
  <c r="AZ732" i="11"/>
  <c r="AZ733" i="11"/>
  <c r="AZ734" i="11"/>
  <c r="AZ735" i="11"/>
  <c r="AZ736" i="11"/>
  <c r="AZ737" i="11"/>
  <c r="AZ738" i="11"/>
  <c r="AZ739" i="11"/>
  <c r="H739" i="11"/>
  <c r="AI739" i="11"/>
  <c r="BI739" i="11"/>
  <c r="BM739" i="11"/>
  <c r="BW739" i="11"/>
  <c r="BX739" i="11"/>
  <c r="BY739" i="11"/>
  <c r="CG739" i="11"/>
  <c r="BH740" i="11"/>
  <c r="BH741" i="11"/>
  <c r="AZ740" i="11"/>
  <c r="AZ741" i="11"/>
  <c r="H741" i="11"/>
  <c r="AI741" i="11"/>
  <c r="BI741" i="11"/>
  <c r="BM741" i="11"/>
  <c r="BW741" i="11"/>
  <c r="BX741" i="11"/>
  <c r="BY741" i="11"/>
  <c r="CG741" i="11"/>
  <c r="BH742" i="11"/>
  <c r="BH743" i="11"/>
  <c r="BH744" i="11"/>
  <c r="BH745" i="11"/>
  <c r="BH746" i="11"/>
  <c r="AZ742" i="11"/>
  <c r="AZ743" i="11"/>
  <c r="AZ744" i="11"/>
  <c r="AZ745" i="11"/>
  <c r="AZ746" i="11"/>
  <c r="H746" i="11"/>
  <c r="AI746" i="11"/>
  <c r="BI746" i="11"/>
  <c r="BM746" i="11"/>
  <c r="BW746" i="11"/>
  <c r="BX746" i="11"/>
  <c r="BY746" i="11"/>
  <c r="CG746" i="11"/>
  <c r="BH747" i="11"/>
  <c r="BH748" i="11"/>
  <c r="BH749" i="11"/>
  <c r="AZ747" i="11"/>
  <c r="AZ748" i="11"/>
  <c r="AZ749" i="11"/>
  <c r="H749" i="11"/>
  <c r="AI749" i="11"/>
  <c r="BI749" i="11"/>
  <c r="BM749" i="11"/>
  <c r="BW749" i="11"/>
  <c r="BX749" i="11"/>
  <c r="BY749" i="11"/>
  <c r="CG749" i="11"/>
  <c r="BH750" i="11"/>
  <c r="BH751" i="11"/>
  <c r="BH752" i="11"/>
  <c r="BH753" i="11"/>
  <c r="BH754" i="11"/>
  <c r="BH755" i="11"/>
  <c r="BH756" i="11"/>
  <c r="BH757" i="11"/>
  <c r="BH758" i="11"/>
  <c r="BH759" i="11"/>
  <c r="BH760" i="11"/>
  <c r="BH761" i="11"/>
  <c r="BH762" i="11"/>
  <c r="BH763" i="11"/>
  <c r="BH764" i="11"/>
  <c r="BH765" i="11"/>
  <c r="BH766" i="11"/>
  <c r="BH767" i="11"/>
  <c r="BH768" i="11"/>
  <c r="BH769" i="11"/>
  <c r="BH770" i="11"/>
  <c r="BH771" i="11"/>
  <c r="BH772" i="11"/>
  <c r="BH773" i="11"/>
  <c r="AZ750" i="11"/>
  <c r="AZ751" i="11"/>
  <c r="AZ752" i="11"/>
  <c r="AZ753" i="11"/>
  <c r="AZ754" i="11"/>
  <c r="AZ755" i="11"/>
  <c r="AZ756" i="11"/>
  <c r="AZ757" i="11"/>
  <c r="AZ758" i="11"/>
  <c r="AZ759" i="11"/>
  <c r="AZ760" i="11"/>
  <c r="AZ761" i="11"/>
  <c r="AZ762" i="11"/>
  <c r="AZ763" i="11"/>
  <c r="AZ764" i="11"/>
  <c r="AZ765" i="11"/>
  <c r="AZ766" i="11"/>
  <c r="AZ767" i="11"/>
  <c r="AZ768" i="11"/>
  <c r="AZ769" i="11"/>
  <c r="AZ770" i="11"/>
  <c r="AZ771" i="11"/>
  <c r="AZ772" i="11"/>
  <c r="AZ773" i="11"/>
  <c r="H773" i="11"/>
  <c r="AI773" i="11"/>
  <c r="BI773" i="11"/>
  <c r="BM773" i="11"/>
  <c r="BW773" i="11"/>
  <c r="BX773" i="11"/>
  <c r="BY773" i="11"/>
  <c r="CG773" i="11"/>
  <c r="BH774" i="11"/>
  <c r="AZ774" i="11"/>
  <c r="H774" i="11"/>
  <c r="AI774" i="11"/>
  <c r="BI774" i="11"/>
  <c r="BM774" i="11"/>
  <c r="BW774" i="11"/>
  <c r="BX774" i="11"/>
  <c r="BY774" i="11"/>
  <c r="CG774" i="11"/>
  <c r="BH775" i="11"/>
  <c r="BH776" i="11"/>
  <c r="BH777" i="11"/>
  <c r="BH778" i="11"/>
  <c r="BH779" i="11"/>
  <c r="BH780" i="11"/>
  <c r="BH781" i="11"/>
  <c r="BH782" i="11"/>
  <c r="BH783" i="11"/>
  <c r="BH784" i="11"/>
  <c r="BH785" i="11"/>
  <c r="BH786" i="11"/>
  <c r="BH787" i="11"/>
  <c r="BH788" i="11"/>
  <c r="BH789" i="11"/>
  <c r="BH790" i="11"/>
  <c r="BH791" i="11"/>
  <c r="BH792" i="11"/>
  <c r="BH793" i="11"/>
  <c r="BH794" i="11"/>
  <c r="BH795" i="11"/>
  <c r="BH796" i="11"/>
  <c r="BH797" i="11"/>
  <c r="BH798" i="11"/>
  <c r="BH799" i="11"/>
  <c r="BH800" i="11"/>
  <c r="BH801" i="11"/>
  <c r="BH802" i="11"/>
  <c r="BH803" i="11"/>
  <c r="BH804" i="11"/>
  <c r="BH805" i="11"/>
  <c r="BH806" i="11"/>
  <c r="BH807" i="11"/>
  <c r="BH808" i="11"/>
  <c r="BH809" i="11"/>
  <c r="BH810" i="11"/>
  <c r="BH811" i="11"/>
  <c r="BH812" i="11"/>
  <c r="BH813" i="11"/>
  <c r="BH814" i="11"/>
  <c r="BH815" i="11"/>
  <c r="BH816" i="11"/>
  <c r="BH817" i="11"/>
  <c r="BH818" i="11"/>
  <c r="BH819" i="11"/>
  <c r="BH820" i="11"/>
  <c r="BH821" i="11"/>
  <c r="BH822" i="11"/>
  <c r="BH823" i="11"/>
  <c r="BH824" i="11"/>
  <c r="BH825" i="11"/>
  <c r="AZ775" i="11"/>
  <c r="AZ776" i="11"/>
  <c r="AZ777" i="11"/>
  <c r="AZ778" i="11"/>
  <c r="AZ779" i="11"/>
  <c r="AZ780" i="11"/>
  <c r="AZ781" i="11"/>
  <c r="AZ782" i="11"/>
  <c r="AZ783" i="11"/>
  <c r="AZ784" i="11"/>
  <c r="AZ785" i="11"/>
  <c r="AZ786" i="11"/>
  <c r="AZ787" i="11"/>
  <c r="AZ788" i="11"/>
  <c r="AZ789" i="11"/>
  <c r="AZ790" i="11"/>
  <c r="AZ791" i="11"/>
  <c r="AZ792" i="11"/>
  <c r="AZ793" i="11"/>
  <c r="AZ794" i="11"/>
  <c r="AZ795" i="11"/>
  <c r="AZ796" i="11"/>
  <c r="AZ797" i="11"/>
  <c r="AZ798" i="11"/>
  <c r="AZ799" i="11"/>
  <c r="AZ800" i="11"/>
  <c r="AZ801" i="11"/>
  <c r="AZ802" i="11"/>
  <c r="AZ803" i="11"/>
  <c r="AZ804" i="11"/>
  <c r="AZ805" i="11"/>
  <c r="AZ806" i="11"/>
  <c r="AZ807" i="11"/>
  <c r="AZ808" i="11"/>
  <c r="AZ809" i="11"/>
  <c r="AZ810" i="11"/>
  <c r="AZ811" i="11"/>
  <c r="AZ812" i="11"/>
  <c r="AZ813" i="11"/>
  <c r="AZ814" i="11"/>
  <c r="AZ815" i="11"/>
  <c r="AZ816" i="11"/>
  <c r="AZ817" i="11"/>
  <c r="AZ818" i="11"/>
  <c r="AZ819" i="11"/>
  <c r="AZ820" i="11"/>
  <c r="AZ821" i="11"/>
  <c r="AZ822" i="11"/>
  <c r="AZ823" i="11"/>
  <c r="AZ824" i="11"/>
  <c r="AZ825" i="11"/>
  <c r="H825" i="11"/>
  <c r="AI825" i="11"/>
  <c r="BI825" i="11"/>
  <c r="BM825" i="11"/>
  <c r="BW825" i="11"/>
  <c r="BX825" i="11"/>
  <c r="BY825" i="11"/>
  <c r="CG825" i="11"/>
  <c r="BH826" i="11"/>
  <c r="BH827" i="11"/>
  <c r="BH828" i="11"/>
  <c r="BH829" i="11"/>
  <c r="BH830" i="11"/>
  <c r="BH831" i="11"/>
  <c r="BH832" i="11"/>
  <c r="BH833" i="11"/>
  <c r="BH834" i="11"/>
  <c r="BH835" i="11"/>
  <c r="BH836" i="11"/>
  <c r="BH837" i="11"/>
  <c r="BH838" i="11"/>
  <c r="BH839" i="11"/>
  <c r="AZ826" i="11"/>
  <c r="AZ827" i="11"/>
  <c r="AZ828" i="11"/>
  <c r="AZ829" i="11"/>
  <c r="AZ830" i="11"/>
  <c r="AZ831" i="11"/>
  <c r="AZ832" i="11"/>
  <c r="AZ833" i="11"/>
  <c r="AZ834" i="11"/>
  <c r="AZ835" i="11"/>
  <c r="AZ836" i="11"/>
  <c r="AZ837" i="11"/>
  <c r="AZ838" i="11"/>
  <c r="AZ839" i="11"/>
  <c r="H839" i="11"/>
  <c r="AI839" i="11"/>
  <c r="BI839" i="11"/>
  <c r="BM839" i="11"/>
  <c r="BW839" i="11"/>
  <c r="BX839" i="11"/>
  <c r="BY839" i="11"/>
  <c r="CG839" i="11"/>
  <c r="BH840" i="11"/>
  <c r="AZ840" i="11"/>
  <c r="H840" i="11"/>
  <c r="AI840" i="11"/>
  <c r="BI840" i="11"/>
  <c r="BM840" i="11"/>
  <c r="BW840" i="11"/>
  <c r="BX840" i="11"/>
  <c r="BY840" i="11"/>
  <c r="CG840" i="11"/>
  <c r="BH841" i="11"/>
  <c r="BH842" i="11"/>
  <c r="AZ841" i="11"/>
  <c r="AZ842" i="11"/>
  <c r="H842" i="11"/>
  <c r="AI842" i="11"/>
  <c r="BI842" i="11"/>
  <c r="BM842" i="11"/>
  <c r="BW842" i="11"/>
  <c r="BX842" i="11"/>
  <c r="BY842" i="11"/>
  <c r="CG842" i="11"/>
  <c r="BH843" i="11"/>
  <c r="AZ843" i="11"/>
  <c r="H843" i="11"/>
  <c r="AI843" i="11"/>
  <c r="BI843" i="11"/>
  <c r="BM843" i="11"/>
  <c r="BW843" i="11"/>
  <c r="BX843" i="11"/>
  <c r="BY843" i="11"/>
  <c r="CG843" i="11"/>
  <c r="BH844" i="11"/>
  <c r="BH845" i="11"/>
  <c r="BH846" i="11"/>
  <c r="BH847" i="11"/>
  <c r="AZ844" i="11"/>
  <c r="AZ845" i="11"/>
  <c r="AZ846" i="11"/>
  <c r="AZ847" i="11"/>
  <c r="H847" i="11"/>
  <c r="AI847" i="11"/>
  <c r="BI847" i="11"/>
  <c r="BM847" i="11"/>
  <c r="BW847" i="11"/>
  <c r="BX847" i="11"/>
  <c r="BY847" i="11"/>
  <c r="CG847" i="11"/>
  <c r="BH848" i="11"/>
  <c r="BH849" i="11"/>
  <c r="BH850" i="11"/>
  <c r="BH851" i="11"/>
  <c r="AZ848" i="11"/>
  <c r="AZ849" i="11"/>
  <c r="AZ850" i="11"/>
  <c r="AZ851" i="11"/>
  <c r="H851" i="11"/>
  <c r="AI851" i="11"/>
  <c r="BI851" i="11"/>
  <c r="BM851" i="11"/>
  <c r="BW851" i="11"/>
  <c r="BX851" i="11"/>
  <c r="BY851" i="11"/>
  <c r="CG851" i="11"/>
  <c r="BG6" i="11"/>
  <c r="BG7" i="11"/>
  <c r="BG8" i="11"/>
  <c r="BG9" i="11"/>
  <c r="CF9" i="11"/>
  <c r="BG10" i="11"/>
  <c r="BG11" i="11"/>
  <c r="CF11" i="11"/>
  <c r="BG12" i="11"/>
  <c r="CF12" i="11"/>
  <c r="BG13" i="11"/>
  <c r="BG14" i="11"/>
  <c r="BG15" i="11"/>
  <c r="BG16" i="11"/>
  <c r="BG17" i="11"/>
  <c r="CF17" i="11"/>
  <c r="BG18" i="11"/>
  <c r="BG19" i="11"/>
  <c r="CF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33" i="11"/>
  <c r="BG34" i="11"/>
  <c r="BG35" i="11"/>
  <c r="BG36" i="11"/>
  <c r="BG37" i="11"/>
  <c r="BG38" i="11"/>
  <c r="BG39" i="11"/>
  <c r="BG40" i="11"/>
  <c r="BG41" i="11"/>
  <c r="BG42" i="11"/>
  <c r="BG43" i="11"/>
  <c r="BG44" i="11"/>
  <c r="BG45" i="11"/>
  <c r="BG46" i="11"/>
  <c r="BG47" i="11"/>
  <c r="BG48" i="11"/>
  <c r="BG49" i="11"/>
  <c r="BG50" i="11"/>
  <c r="BG51" i="11"/>
  <c r="BG52" i="11"/>
  <c r="BG53" i="11"/>
  <c r="BG54" i="11"/>
  <c r="BG55" i="11"/>
  <c r="BG56" i="11"/>
  <c r="BG57" i="11"/>
  <c r="BG58" i="11"/>
  <c r="BG59" i="11"/>
  <c r="BG60" i="11"/>
  <c r="BG61" i="11"/>
  <c r="BG62" i="11"/>
  <c r="BG63" i="11"/>
  <c r="BG64" i="11"/>
  <c r="BG65" i="11"/>
  <c r="BG66" i="11"/>
  <c r="BG67" i="11"/>
  <c r="BG68" i="11"/>
  <c r="BG69" i="11"/>
  <c r="BG70" i="11"/>
  <c r="BG71" i="11"/>
  <c r="BG72" i="11"/>
  <c r="BG73" i="11"/>
  <c r="BG74" i="11"/>
  <c r="BG75" i="11"/>
  <c r="BG76" i="11"/>
  <c r="BG77" i="11"/>
  <c r="BG78" i="11"/>
  <c r="BG79" i="11"/>
  <c r="CF79" i="11"/>
  <c r="BG80" i="11"/>
  <c r="BG81" i="11"/>
  <c r="BG82" i="11"/>
  <c r="BG83" i="11"/>
  <c r="BG84" i="11"/>
  <c r="BG85" i="11"/>
  <c r="BG86" i="11"/>
  <c r="BG87" i="11"/>
  <c r="BG88" i="11"/>
  <c r="BG89" i="11"/>
  <c r="BG90" i="11"/>
  <c r="BG91" i="11"/>
  <c r="BG92" i="11"/>
  <c r="BG93" i="11"/>
  <c r="BG94" i="11"/>
  <c r="BG95" i="11"/>
  <c r="BG96" i="11"/>
  <c r="BG97" i="11"/>
  <c r="BG98" i="11"/>
  <c r="BG99" i="11"/>
  <c r="BG100" i="11"/>
  <c r="BG101" i="11"/>
  <c r="BG102" i="11"/>
  <c r="BG103" i="11"/>
  <c r="BG104" i="11"/>
  <c r="BG105" i="11"/>
  <c r="BG106" i="11"/>
  <c r="BG107" i="11"/>
  <c r="BG108" i="11"/>
  <c r="BG109" i="11"/>
  <c r="BG110" i="11"/>
  <c r="BG111" i="11"/>
  <c r="BG112" i="11"/>
  <c r="BG113" i="11"/>
  <c r="BG114" i="11"/>
  <c r="BG115" i="11"/>
  <c r="BG116" i="11"/>
  <c r="BG117" i="11"/>
  <c r="BG118" i="11"/>
  <c r="BG119" i="11"/>
  <c r="BG120" i="11"/>
  <c r="BG121" i="11"/>
  <c r="BG122" i="11"/>
  <c r="BG123" i="11"/>
  <c r="BG124" i="11"/>
  <c r="BG125" i="11"/>
  <c r="BG126" i="11"/>
  <c r="BG127" i="11"/>
  <c r="BG128" i="11"/>
  <c r="BG129" i="11"/>
  <c r="BG130" i="11"/>
  <c r="BG131" i="11"/>
  <c r="BG132" i="11"/>
  <c r="BG133" i="11"/>
  <c r="BG134" i="11"/>
  <c r="BG135" i="11"/>
  <c r="BG136" i="11"/>
  <c r="BG137" i="11"/>
  <c r="BG138" i="11"/>
  <c r="BG139" i="11"/>
  <c r="BG140" i="11"/>
  <c r="BG141" i="11"/>
  <c r="BG142" i="11"/>
  <c r="BG143" i="11"/>
  <c r="BG144" i="11"/>
  <c r="BG145" i="11"/>
  <c r="BG146" i="11"/>
  <c r="BG147" i="11"/>
  <c r="BG148" i="11"/>
  <c r="BG149" i="11"/>
  <c r="BG150" i="11"/>
  <c r="BG151" i="11"/>
  <c r="BG152" i="11"/>
  <c r="BG153" i="11"/>
  <c r="CF153" i="11"/>
  <c r="BG154" i="11"/>
  <c r="BG155" i="11"/>
  <c r="BG156" i="11"/>
  <c r="BG157" i="11"/>
  <c r="BG158" i="11"/>
  <c r="CF158" i="11"/>
  <c r="BG159" i="11"/>
  <c r="CF159" i="11"/>
  <c r="BG160" i="11"/>
  <c r="BG161" i="11"/>
  <c r="BG162" i="11"/>
  <c r="BG163" i="11"/>
  <c r="BG164" i="11"/>
  <c r="BG165" i="11"/>
  <c r="BG166" i="11"/>
  <c r="BG167" i="11"/>
  <c r="BG168" i="11"/>
  <c r="BG169" i="11"/>
  <c r="BG170" i="11"/>
  <c r="BG171" i="11"/>
  <c r="BG172" i="11"/>
  <c r="BG173" i="11"/>
  <c r="BG174" i="11"/>
  <c r="BG175" i="11"/>
  <c r="BG176" i="11"/>
  <c r="BG177" i="11"/>
  <c r="BG178" i="11"/>
  <c r="BG179" i="11"/>
  <c r="BG180" i="11"/>
  <c r="BG181" i="11"/>
  <c r="BG182" i="11"/>
  <c r="BG183" i="11"/>
  <c r="BG184" i="11"/>
  <c r="BG185" i="11"/>
  <c r="BG186" i="11"/>
  <c r="CF186" i="11"/>
  <c r="BG187" i="11"/>
  <c r="BG188" i="11"/>
  <c r="BG189" i="11"/>
  <c r="BG190" i="11"/>
  <c r="BG191" i="11"/>
  <c r="BG192" i="11"/>
  <c r="BG193" i="11"/>
  <c r="BG194" i="11"/>
  <c r="BG195" i="11"/>
  <c r="BG196" i="11"/>
  <c r="CF196" i="11"/>
  <c r="BG197" i="11"/>
  <c r="CF197" i="11"/>
  <c r="BG198" i="11"/>
  <c r="CF198" i="11"/>
  <c r="BG199" i="11"/>
  <c r="BG200" i="11"/>
  <c r="BG201" i="11"/>
  <c r="BG202" i="11"/>
  <c r="BG203" i="11"/>
  <c r="BG204" i="11"/>
  <c r="CF204" i="11"/>
  <c r="BG205" i="11"/>
  <c r="BG206" i="11"/>
  <c r="BG207" i="11"/>
  <c r="BG208" i="11"/>
  <c r="BG209" i="11"/>
  <c r="BG210" i="11"/>
  <c r="BG211" i="11"/>
  <c r="BG212" i="11"/>
  <c r="BG213" i="11"/>
  <c r="CF213" i="11"/>
  <c r="BG214" i="11"/>
  <c r="BG215" i="11"/>
  <c r="BG216" i="11"/>
  <c r="CF216" i="11"/>
  <c r="BG217" i="11"/>
  <c r="BG218" i="11"/>
  <c r="BG219" i="11"/>
  <c r="BG220" i="11"/>
  <c r="BG221" i="11"/>
  <c r="BG222" i="11"/>
  <c r="BG223" i="11"/>
  <c r="BG224" i="11"/>
  <c r="BG225" i="11"/>
  <c r="BG226" i="11"/>
  <c r="BG227" i="11"/>
  <c r="BG228" i="11"/>
  <c r="BG229" i="11"/>
  <c r="BG230" i="11"/>
  <c r="BG231" i="11"/>
  <c r="BG232" i="11"/>
  <c r="BG233" i="11"/>
  <c r="BG234" i="11"/>
  <c r="BG235" i="11"/>
  <c r="BG236" i="11"/>
  <c r="BG237" i="11"/>
  <c r="BG238" i="11"/>
  <c r="BG239" i="11"/>
  <c r="BG240" i="11"/>
  <c r="BG241" i="11"/>
  <c r="BG242" i="11"/>
  <c r="BG243" i="11"/>
  <c r="BG244" i="11"/>
  <c r="BG245" i="11"/>
  <c r="BG246" i="11"/>
  <c r="BG247" i="11"/>
  <c r="BG248" i="11"/>
  <c r="BG249" i="11"/>
  <c r="BG250" i="11"/>
  <c r="BG251" i="11"/>
  <c r="BG252" i="11"/>
  <c r="BG253" i="11"/>
  <c r="BG254" i="11"/>
  <c r="BG255" i="11"/>
  <c r="BG256" i="11"/>
  <c r="BG257" i="11"/>
  <c r="CF257" i="11"/>
  <c r="BG258" i="11"/>
  <c r="BG259" i="11"/>
  <c r="BG260" i="11"/>
  <c r="BG261" i="11"/>
  <c r="BG262" i="11"/>
  <c r="BG263" i="11"/>
  <c r="BG264" i="11"/>
  <c r="BG265" i="11"/>
  <c r="BG266" i="11"/>
  <c r="BG267" i="11"/>
  <c r="BG268" i="11"/>
  <c r="BG269" i="11"/>
  <c r="BG270" i="11"/>
  <c r="BG271" i="11"/>
  <c r="BG272" i="11"/>
  <c r="BG273" i="11"/>
  <c r="BG274" i="11"/>
  <c r="BG275" i="11"/>
  <c r="BG276" i="11"/>
  <c r="CF276" i="11"/>
  <c r="BG277" i="11"/>
  <c r="BG278" i="11"/>
  <c r="BG279" i="11"/>
  <c r="BG280" i="11"/>
  <c r="BG281" i="11"/>
  <c r="BG282" i="11"/>
  <c r="BG283" i="11"/>
  <c r="BG284" i="11"/>
  <c r="BG285" i="11"/>
  <c r="BG286" i="11"/>
  <c r="BG287" i="11"/>
  <c r="BG288" i="11"/>
  <c r="BG289" i="11"/>
  <c r="BG290" i="11"/>
  <c r="CF290" i="11"/>
  <c r="BG291" i="11"/>
  <c r="BG292" i="11"/>
  <c r="BG293" i="11"/>
  <c r="BG294" i="11"/>
  <c r="CF294" i="11"/>
  <c r="BG295" i="11"/>
  <c r="BG296" i="11"/>
  <c r="BG297" i="11"/>
  <c r="BG298" i="11"/>
  <c r="BG299" i="11"/>
  <c r="BG300" i="11"/>
  <c r="BG301" i="11"/>
  <c r="BG302" i="11"/>
  <c r="BG303" i="11"/>
  <c r="BG304" i="11"/>
  <c r="BG305" i="11"/>
  <c r="BG306" i="11"/>
  <c r="BG307" i="11"/>
  <c r="BG308" i="11"/>
  <c r="BG309" i="11"/>
  <c r="CF309" i="11"/>
  <c r="BG310" i="11"/>
  <c r="BG311" i="11"/>
  <c r="BG312" i="11"/>
  <c r="BG313" i="11"/>
  <c r="BG314" i="11"/>
  <c r="BG315" i="11"/>
  <c r="BG316" i="11"/>
  <c r="BG317" i="11"/>
  <c r="BG318" i="11"/>
  <c r="BG319" i="11"/>
  <c r="BG320" i="11"/>
  <c r="BG321" i="11"/>
  <c r="BG322" i="11"/>
  <c r="BG323" i="11"/>
  <c r="BG324" i="11"/>
  <c r="BG325" i="11"/>
  <c r="BG326" i="11"/>
  <c r="BG327" i="11"/>
  <c r="BG328" i="11"/>
  <c r="BG329" i="11"/>
  <c r="CF329" i="11"/>
  <c r="BG330" i="11"/>
  <c r="BG331" i="11"/>
  <c r="BG332" i="11"/>
  <c r="BG333" i="11"/>
  <c r="BG334" i="11"/>
  <c r="BG335" i="11"/>
  <c r="BG336" i="11"/>
  <c r="BG337" i="11"/>
  <c r="BG338" i="11"/>
  <c r="BG339" i="11"/>
  <c r="BG340" i="11"/>
  <c r="BG341" i="11"/>
  <c r="BG342" i="11"/>
  <c r="BG343" i="11"/>
  <c r="BG344" i="11"/>
  <c r="BG345" i="11"/>
  <c r="BG346" i="11"/>
  <c r="BG347" i="11"/>
  <c r="BG348" i="11"/>
  <c r="BG349" i="11"/>
  <c r="BG350" i="11"/>
  <c r="BG351" i="11"/>
  <c r="BG352" i="11"/>
  <c r="BG353" i="11"/>
  <c r="BG354" i="11"/>
  <c r="BG355" i="11"/>
  <c r="BG356" i="11"/>
  <c r="BG357" i="11"/>
  <c r="BG358" i="11"/>
  <c r="BG359" i="11"/>
  <c r="BG360" i="11"/>
  <c r="BG361" i="11"/>
  <c r="BG362" i="11"/>
  <c r="BG363" i="11"/>
  <c r="BG364" i="11"/>
  <c r="BG365" i="11"/>
  <c r="BG366" i="11"/>
  <c r="BG367" i="11"/>
  <c r="BG368" i="11"/>
  <c r="BG369" i="11"/>
  <c r="BG370" i="11"/>
  <c r="BG371" i="11"/>
  <c r="BG372" i="11"/>
  <c r="BG373" i="11"/>
  <c r="BG374" i="11"/>
  <c r="BG375" i="11"/>
  <c r="BG376" i="11"/>
  <c r="CF376" i="11"/>
  <c r="BG377" i="11"/>
  <c r="BG378" i="11"/>
  <c r="BG379" i="11"/>
  <c r="BG380" i="11"/>
  <c r="BG381" i="11"/>
  <c r="BG382" i="11"/>
  <c r="BG383" i="11"/>
  <c r="BG384" i="11"/>
  <c r="BG385" i="11"/>
  <c r="BG386" i="11"/>
  <c r="BG387" i="11"/>
  <c r="BG388" i="11"/>
  <c r="BG389" i="11"/>
  <c r="BG390" i="11"/>
  <c r="BG391" i="11"/>
  <c r="BG392" i="11"/>
  <c r="BG393" i="11"/>
  <c r="BG394" i="11"/>
  <c r="BG395" i="11"/>
  <c r="BG396" i="11"/>
  <c r="BG397" i="11"/>
  <c r="BG398" i="11"/>
  <c r="BG399" i="11"/>
  <c r="BG400" i="11"/>
  <c r="CF400" i="11"/>
  <c r="BG401" i="11"/>
  <c r="BG402" i="11"/>
  <c r="BG403" i="11"/>
  <c r="BG404" i="11"/>
  <c r="BG405" i="11"/>
  <c r="BG406" i="11"/>
  <c r="BG407" i="11"/>
  <c r="BG408" i="11"/>
  <c r="BG409" i="11"/>
  <c r="BG410" i="11"/>
  <c r="BG411" i="11"/>
  <c r="BG412" i="11"/>
  <c r="BG413" i="11"/>
  <c r="BG414" i="11"/>
  <c r="CF414" i="11"/>
  <c r="BG415" i="11"/>
  <c r="BG416" i="11"/>
  <c r="BG417" i="11"/>
  <c r="BG418" i="11"/>
  <c r="BG419" i="11"/>
  <c r="BG420" i="11"/>
  <c r="BG421" i="11"/>
  <c r="BG422" i="11"/>
  <c r="BG423" i="11"/>
  <c r="BG424" i="11"/>
  <c r="BG425" i="11"/>
  <c r="BG426" i="11"/>
  <c r="BG427" i="11"/>
  <c r="BG428" i="11"/>
  <c r="BG429" i="11"/>
  <c r="BG430" i="11"/>
  <c r="BG431" i="11"/>
  <c r="BG432" i="11"/>
  <c r="BG433" i="11"/>
  <c r="BG434" i="11"/>
  <c r="BG435" i="11"/>
  <c r="BG436" i="11"/>
  <c r="BG437" i="11"/>
  <c r="BG438" i="11"/>
  <c r="BG439" i="11"/>
  <c r="BG440" i="11"/>
  <c r="BG441" i="11"/>
  <c r="BG442" i="11"/>
  <c r="BG443" i="11"/>
  <c r="BG444" i="11"/>
  <c r="BG445" i="11"/>
  <c r="BG446" i="11"/>
  <c r="BG447" i="11"/>
  <c r="BG448" i="11"/>
  <c r="BG449" i="11"/>
  <c r="CF449" i="11"/>
  <c r="BG450" i="11"/>
  <c r="BG451" i="11"/>
  <c r="BG452" i="11"/>
  <c r="BG453" i="11"/>
  <c r="BG454" i="11"/>
  <c r="CF454" i="11"/>
  <c r="BG455" i="11"/>
  <c r="BG456" i="11"/>
  <c r="BG457" i="11"/>
  <c r="BG458" i="11"/>
  <c r="BG459" i="11"/>
  <c r="BG460" i="11"/>
  <c r="BG461" i="11"/>
  <c r="BG462" i="11"/>
  <c r="BG463" i="11"/>
  <c r="BG464" i="11"/>
  <c r="CF464" i="11"/>
  <c r="BG465" i="11"/>
  <c r="CF465" i="11"/>
  <c r="BG466" i="11"/>
  <c r="CF466" i="11"/>
  <c r="BG467" i="11"/>
  <c r="BG468" i="11"/>
  <c r="BG469" i="11"/>
  <c r="BG470" i="11"/>
  <c r="BG471" i="11"/>
  <c r="BG472" i="11"/>
  <c r="BG473" i="11"/>
  <c r="BG474" i="11"/>
  <c r="CF474" i="11"/>
  <c r="BG475" i="11"/>
  <c r="BG476" i="11"/>
  <c r="BG477" i="11"/>
  <c r="BG478" i="11"/>
  <c r="BG479" i="11"/>
  <c r="BG480" i="11"/>
  <c r="BG481" i="11"/>
  <c r="BG482" i="11"/>
  <c r="BG483" i="11"/>
  <c r="CF483" i="11"/>
  <c r="BG484" i="11"/>
  <c r="BG485" i="11"/>
  <c r="BG486" i="11"/>
  <c r="BG487" i="11"/>
  <c r="BG488" i="11"/>
  <c r="BG489" i="11"/>
  <c r="BG490" i="11"/>
  <c r="CF490" i="11"/>
  <c r="BG491" i="11"/>
  <c r="BG492" i="11"/>
  <c r="BG493" i="11"/>
  <c r="BG494" i="11"/>
  <c r="BG495" i="11"/>
  <c r="BG496" i="11"/>
  <c r="CF496" i="11"/>
  <c r="BG497" i="11"/>
  <c r="BG498" i="11"/>
  <c r="BG499" i="11"/>
  <c r="BG500" i="11"/>
  <c r="BG501" i="11"/>
  <c r="BG502" i="11"/>
  <c r="BG503" i="11"/>
  <c r="BG504" i="11"/>
  <c r="BG505" i="11"/>
  <c r="BG506" i="11"/>
  <c r="BG507" i="11"/>
  <c r="BG508" i="11"/>
  <c r="BG509" i="11"/>
  <c r="BG510" i="11"/>
  <c r="BG511" i="11"/>
  <c r="BG512" i="11"/>
  <c r="BG513" i="11"/>
  <c r="BG514" i="11"/>
  <c r="BG515" i="11"/>
  <c r="BG516" i="11"/>
  <c r="BG517" i="11"/>
  <c r="BG518" i="11"/>
  <c r="BG519" i="11"/>
  <c r="BG520" i="11"/>
  <c r="BG521" i="11"/>
  <c r="BG522" i="11"/>
  <c r="BG523" i="11"/>
  <c r="BG524" i="11"/>
  <c r="BG525" i="11"/>
  <c r="BG526" i="11"/>
  <c r="BG527" i="11"/>
  <c r="BG528" i="11"/>
  <c r="BG529" i="11"/>
  <c r="BG530" i="11"/>
  <c r="BG531" i="11"/>
  <c r="BG532" i="11"/>
  <c r="BG533" i="11"/>
  <c r="BG534" i="11"/>
  <c r="BG535" i="11"/>
  <c r="BG536" i="11"/>
  <c r="BG537" i="11"/>
  <c r="BG538" i="11"/>
  <c r="BG539" i="11"/>
  <c r="BG540" i="11"/>
  <c r="BG541" i="11"/>
  <c r="BG542" i="11"/>
  <c r="BG543" i="11"/>
  <c r="BG544" i="11"/>
  <c r="BG545" i="11"/>
  <c r="BG546" i="11"/>
  <c r="BG547" i="11"/>
  <c r="BG548" i="11"/>
  <c r="BG549" i="11"/>
  <c r="BG550" i="11"/>
  <c r="CF550" i="11"/>
  <c r="BG551" i="11"/>
  <c r="BG552" i="11"/>
  <c r="BG553" i="11"/>
  <c r="BG554" i="11"/>
  <c r="BG555" i="11"/>
  <c r="BG556" i="11"/>
  <c r="CF556" i="11"/>
  <c r="BG557" i="11"/>
  <c r="BG558" i="11"/>
  <c r="BG559" i="11"/>
  <c r="BG560" i="11"/>
  <c r="BG561" i="11"/>
  <c r="BG562" i="11"/>
  <c r="BG563" i="11"/>
  <c r="CF563" i="11"/>
  <c r="BG564" i="11"/>
  <c r="BG565" i="11"/>
  <c r="BG566" i="11"/>
  <c r="BG567" i="11"/>
  <c r="BG568" i="11"/>
  <c r="BG569" i="11"/>
  <c r="BG570" i="11"/>
  <c r="BG571" i="11"/>
  <c r="BG572" i="11"/>
  <c r="BG573" i="11"/>
  <c r="BG574" i="11"/>
  <c r="CF574" i="11"/>
  <c r="BG575" i="11"/>
  <c r="BG576" i="11"/>
  <c r="BG577" i="11"/>
  <c r="BG578" i="11"/>
  <c r="BG579" i="11"/>
  <c r="BG580" i="11"/>
  <c r="BG581" i="11"/>
  <c r="BG582" i="11"/>
  <c r="BG583" i="11"/>
  <c r="BG584" i="11"/>
  <c r="BG585" i="11"/>
  <c r="CF585" i="11"/>
  <c r="BG586" i="11"/>
  <c r="BG587" i="11"/>
  <c r="BG588" i="11"/>
  <c r="BG589" i="11"/>
  <c r="BG590" i="11"/>
  <c r="BG591" i="11"/>
  <c r="BG592" i="11"/>
  <c r="BG593" i="11"/>
  <c r="BG594" i="11"/>
  <c r="BG595" i="11"/>
  <c r="BG596" i="11"/>
  <c r="BG597" i="11"/>
  <c r="BG598" i="11"/>
  <c r="BG599" i="11"/>
  <c r="BG600" i="11"/>
  <c r="BG601" i="11"/>
  <c r="BG602" i="11"/>
  <c r="BG603" i="11"/>
  <c r="BG604" i="11"/>
  <c r="BG605" i="11"/>
  <c r="BG606" i="11"/>
  <c r="BG607" i="11"/>
  <c r="BG608" i="11"/>
  <c r="BG609" i="11"/>
  <c r="BG610" i="11"/>
  <c r="BG611" i="11"/>
  <c r="BG612" i="11"/>
  <c r="BG613" i="11"/>
  <c r="BG614" i="11"/>
  <c r="BG615" i="11"/>
  <c r="CF615" i="11"/>
  <c r="BG616" i="11"/>
  <c r="BG617" i="11"/>
  <c r="BG618" i="11"/>
  <c r="BG619" i="11"/>
  <c r="CF619" i="11"/>
  <c r="BG620" i="11"/>
  <c r="BG621" i="11"/>
  <c r="BG622" i="11"/>
  <c r="BG623" i="11"/>
  <c r="BG624" i="11"/>
  <c r="BG625" i="11"/>
  <c r="BG626" i="11"/>
  <c r="BG627" i="11"/>
  <c r="BG628" i="11"/>
  <c r="BG629" i="11"/>
  <c r="BG630" i="11"/>
  <c r="BG631" i="11"/>
  <c r="BG632" i="11"/>
  <c r="BG633" i="11"/>
  <c r="BG634" i="11"/>
  <c r="BG635" i="11"/>
  <c r="BG636" i="11"/>
  <c r="BG637" i="11"/>
  <c r="BG638" i="11"/>
  <c r="BG639" i="11"/>
  <c r="BG640" i="11"/>
  <c r="BG641" i="11"/>
  <c r="BG642" i="11"/>
  <c r="BG643" i="11"/>
  <c r="BG644" i="11"/>
  <c r="BG645" i="11"/>
  <c r="BG646" i="11"/>
  <c r="BG647" i="11"/>
  <c r="BG648" i="11"/>
  <c r="BG649" i="11"/>
  <c r="BG650" i="11"/>
  <c r="BG651" i="11"/>
  <c r="BG652" i="11"/>
  <c r="BG653" i="11"/>
  <c r="BG654" i="11"/>
  <c r="BG655" i="11"/>
  <c r="BG656" i="11"/>
  <c r="BG657" i="11"/>
  <c r="BG658" i="11"/>
  <c r="BG659" i="11"/>
  <c r="BG660" i="11"/>
  <c r="BG661" i="11"/>
  <c r="BG662" i="11"/>
  <c r="CF662" i="11"/>
  <c r="BG663" i="11"/>
  <c r="BG664" i="11"/>
  <c r="BG665" i="11"/>
  <c r="CF665" i="11"/>
  <c r="BG666" i="11"/>
  <c r="BG667" i="11"/>
  <c r="BG668" i="11"/>
  <c r="BG669" i="11"/>
  <c r="BG670" i="11"/>
  <c r="BG671" i="11"/>
  <c r="BG672" i="11"/>
  <c r="BG673" i="11"/>
  <c r="BG674" i="11"/>
  <c r="CF674" i="11"/>
  <c r="BG675" i="11"/>
  <c r="CF675" i="11"/>
  <c r="BG676" i="11"/>
  <c r="CF676" i="11"/>
  <c r="BG677" i="11"/>
  <c r="CF677" i="11"/>
  <c r="BG678" i="11"/>
  <c r="CF678" i="11"/>
  <c r="BG679" i="11"/>
  <c r="CF679" i="11"/>
  <c r="BG680" i="11"/>
  <c r="BG681" i="11"/>
  <c r="BG682" i="11"/>
  <c r="BG683" i="11"/>
  <c r="BG684" i="11"/>
  <c r="BG685" i="11"/>
  <c r="BG686" i="11"/>
  <c r="CF686" i="11"/>
  <c r="BG687" i="11"/>
  <c r="BG688" i="11"/>
  <c r="BG689" i="11"/>
  <c r="BG690" i="11"/>
  <c r="BG691" i="11"/>
  <c r="BG692" i="11"/>
  <c r="BG693" i="11"/>
  <c r="BG694" i="11"/>
  <c r="CF694" i="11"/>
  <c r="BG695" i="11"/>
  <c r="BG696" i="11"/>
  <c r="CF696" i="11"/>
  <c r="BG697" i="11"/>
  <c r="BG698" i="11"/>
  <c r="BG699" i="11"/>
  <c r="BG700" i="11"/>
  <c r="BG701" i="11"/>
  <c r="BG702" i="11"/>
  <c r="BG703" i="11"/>
  <c r="BG704" i="11"/>
  <c r="BG705" i="11"/>
  <c r="BG706" i="11"/>
  <c r="BG707" i="11"/>
  <c r="BG708" i="11"/>
  <c r="BG709" i="11"/>
  <c r="BG710" i="11"/>
  <c r="BG711" i="11"/>
  <c r="CF711" i="11"/>
  <c r="BG712" i="11"/>
  <c r="BG713" i="11"/>
  <c r="BG714" i="11"/>
  <c r="BG715" i="11"/>
  <c r="BG716" i="11"/>
  <c r="BG717" i="11"/>
  <c r="CF717" i="11"/>
  <c r="BG718" i="11"/>
  <c r="BG719" i="11"/>
  <c r="BG720" i="11"/>
  <c r="CF720" i="11"/>
  <c r="BG721" i="11"/>
  <c r="BG722" i="11"/>
  <c r="CF722" i="11"/>
  <c r="BG723" i="11"/>
  <c r="BG724" i="11"/>
  <c r="CF724" i="11"/>
  <c r="BG725" i="11"/>
  <c r="BG726" i="11"/>
  <c r="BG727" i="11"/>
  <c r="BG728" i="11"/>
  <c r="BG729" i="11"/>
  <c r="BG730" i="11"/>
  <c r="BG731" i="11"/>
  <c r="BG732" i="11"/>
  <c r="BG733" i="11"/>
  <c r="BG734" i="11"/>
  <c r="BG735" i="11"/>
  <c r="BG736" i="11"/>
  <c r="BG737" i="11"/>
  <c r="BG738" i="11"/>
  <c r="BG739" i="11"/>
  <c r="CF739" i="11"/>
  <c r="BG740" i="11"/>
  <c r="BG741" i="11"/>
  <c r="CF741" i="11"/>
  <c r="BG742" i="11"/>
  <c r="BG743" i="11"/>
  <c r="BG744" i="11"/>
  <c r="BG745" i="11"/>
  <c r="BG746" i="11"/>
  <c r="CF746" i="11"/>
  <c r="BG747" i="11"/>
  <c r="BG748" i="11"/>
  <c r="BG749" i="11"/>
  <c r="CF749" i="11"/>
  <c r="BG750" i="11"/>
  <c r="BG751" i="11"/>
  <c r="BG752" i="11"/>
  <c r="BG753" i="11"/>
  <c r="BG754" i="11"/>
  <c r="BG755" i="11"/>
  <c r="BG756" i="11"/>
  <c r="BG757" i="11"/>
  <c r="BG758" i="11"/>
  <c r="BG759" i="11"/>
  <c r="BG760" i="11"/>
  <c r="BG761" i="11"/>
  <c r="BG762" i="11"/>
  <c r="BG763" i="11"/>
  <c r="BG764" i="11"/>
  <c r="BG765" i="11"/>
  <c r="BG766" i="11"/>
  <c r="BG767" i="11"/>
  <c r="BG768" i="11"/>
  <c r="BG769" i="11"/>
  <c r="BG770" i="11"/>
  <c r="BG771" i="11"/>
  <c r="BG772" i="11"/>
  <c r="BG773" i="11"/>
  <c r="CF773" i="11"/>
  <c r="BG774" i="11"/>
  <c r="CF774" i="11"/>
  <c r="BG775" i="11"/>
  <c r="BG776" i="11"/>
  <c r="BG777" i="11"/>
  <c r="BG778" i="11"/>
  <c r="BG779" i="11"/>
  <c r="BG780" i="11"/>
  <c r="BG781" i="11"/>
  <c r="BG782" i="11"/>
  <c r="BG783" i="11"/>
  <c r="BG784" i="11"/>
  <c r="BG785" i="11"/>
  <c r="BG786" i="11"/>
  <c r="BG787" i="11"/>
  <c r="BG788" i="11"/>
  <c r="BG789" i="11"/>
  <c r="BG790" i="11"/>
  <c r="BG791" i="11"/>
  <c r="BG792" i="11"/>
  <c r="BG793" i="11"/>
  <c r="BG794" i="11"/>
  <c r="BG795" i="11"/>
  <c r="BG796" i="11"/>
  <c r="BG797" i="11"/>
  <c r="BG798" i="11"/>
  <c r="BG799" i="11"/>
  <c r="BG800" i="11"/>
  <c r="BG801" i="11"/>
  <c r="BG802" i="11"/>
  <c r="BG803" i="11"/>
  <c r="BG804" i="11"/>
  <c r="BG805" i="11"/>
  <c r="BG806" i="11"/>
  <c r="BG807" i="11"/>
  <c r="BG808" i="11"/>
  <c r="BG809" i="11"/>
  <c r="BG810" i="11"/>
  <c r="BG811" i="11"/>
  <c r="BG812" i="11"/>
  <c r="BG813" i="11"/>
  <c r="BG814" i="11"/>
  <c r="BG815" i="11"/>
  <c r="BG816" i="11"/>
  <c r="BG817" i="11"/>
  <c r="BG818" i="11"/>
  <c r="BG819" i="11"/>
  <c r="BG820" i="11"/>
  <c r="BG821" i="11"/>
  <c r="BG822" i="11"/>
  <c r="BG823" i="11"/>
  <c r="BG824" i="11"/>
  <c r="BG825" i="11"/>
  <c r="CF825" i="11"/>
  <c r="BG826" i="11"/>
  <c r="BG827" i="11"/>
  <c r="BG828" i="11"/>
  <c r="BG829" i="11"/>
  <c r="BG830" i="11"/>
  <c r="BG831" i="11"/>
  <c r="BG832" i="11"/>
  <c r="BG833" i="11"/>
  <c r="BG834" i="11"/>
  <c r="BG835" i="11"/>
  <c r="BG836" i="11"/>
  <c r="BG837" i="11"/>
  <c r="BG838" i="11"/>
  <c r="BG839" i="11"/>
  <c r="CF839" i="11"/>
  <c r="BG840" i="11"/>
  <c r="CF840" i="11"/>
  <c r="BG841" i="11"/>
  <c r="BG842" i="11"/>
  <c r="CF842" i="11"/>
  <c r="BG843" i="11"/>
  <c r="CF843" i="11"/>
  <c r="BG844" i="11"/>
  <c r="BG845" i="11"/>
  <c r="BG846" i="11"/>
  <c r="BG847" i="11"/>
  <c r="CF847" i="11"/>
  <c r="BG848" i="11"/>
  <c r="BG849" i="11"/>
  <c r="BG850" i="11"/>
  <c r="BG851" i="11"/>
  <c r="CF851" i="11"/>
  <c r="BF6" i="11"/>
  <c r="BF7" i="11"/>
  <c r="BF8" i="11"/>
  <c r="BF9" i="11"/>
  <c r="BL9" i="11"/>
  <c r="BT9" i="11"/>
  <c r="BU9" i="11"/>
  <c r="BV9" i="11"/>
  <c r="CE9" i="11"/>
  <c r="BF10" i="11"/>
  <c r="BF11" i="11"/>
  <c r="BL11" i="11"/>
  <c r="BT11" i="11"/>
  <c r="BU11" i="11"/>
  <c r="BV11" i="11"/>
  <c r="CE11" i="11"/>
  <c r="BF12" i="11"/>
  <c r="BL12" i="11"/>
  <c r="BT12" i="11"/>
  <c r="BU12" i="11"/>
  <c r="BV12" i="11"/>
  <c r="CE12" i="11"/>
  <c r="BF13" i="11"/>
  <c r="BF14" i="11"/>
  <c r="BF15" i="11"/>
  <c r="BF16" i="11"/>
  <c r="BF17" i="11"/>
  <c r="BL17" i="11"/>
  <c r="BT17" i="11"/>
  <c r="BU17" i="11"/>
  <c r="BV17" i="11"/>
  <c r="CE17" i="11"/>
  <c r="BF18" i="11"/>
  <c r="BF19" i="11"/>
  <c r="BL19" i="11"/>
  <c r="BT19" i="11"/>
  <c r="BU19" i="11"/>
  <c r="BV19" i="11"/>
  <c r="CE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33" i="11"/>
  <c r="BF34" i="11"/>
  <c r="BF35" i="11"/>
  <c r="BF36" i="11"/>
  <c r="BF37" i="11"/>
  <c r="BF38" i="11"/>
  <c r="BF39" i="11"/>
  <c r="BF40" i="11"/>
  <c r="BF41" i="11"/>
  <c r="BF42" i="11"/>
  <c r="BF43" i="11"/>
  <c r="BF44" i="11"/>
  <c r="BF45" i="11"/>
  <c r="BF46" i="11"/>
  <c r="BF47" i="11"/>
  <c r="BF48" i="11"/>
  <c r="BF49" i="11"/>
  <c r="BF50" i="11"/>
  <c r="BF51" i="11"/>
  <c r="BF52" i="11"/>
  <c r="BF53" i="11"/>
  <c r="BF54" i="11"/>
  <c r="BF55" i="11"/>
  <c r="BF56" i="11"/>
  <c r="BF57" i="11"/>
  <c r="BF58" i="11"/>
  <c r="BF59" i="11"/>
  <c r="BF60" i="11"/>
  <c r="BF61" i="11"/>
  <c r="BF62" i="11"/>
  <c r="BF63" i="11"/>
  <c r="BF64" i="11"/>
  <c r="BF65" i="11"/>
  <c r="BF66" i="11"/>
  <c r="BF67" i="11"/>
  <c r="BF68" i="11"/>
  <c r="BF69" i="11"/>
  <c r="BF70" i="11"/>
  <c r="BF71" i="11"/>
  <c r="BF72" i="11"/>
  <c r="BF73" i="11"/>
  <c r="BF74" i="11"/>
  <c r="BF75" i="11"/>
  <c r="BF76" i="11"/>
  <c r="BF77" i="11"/>
  <c r="BF78" i="11"/>
  <c r="BF79" i="11"/>
  <c r="BL79" i="11"/>
  <c r="BT79" i="11"/>
  <c r="BU79" i="11"/>
  <c r="BV79" i="11"/>
  <c r="CE79" i="11"/>
  <c r="BF80" i="11"/>
  <c r="BF81" i="11"/>
  <c r="BF82" i="11"/>
  <c r="BF83" i="11"/>
  <c r="BF84" i="11"/>
  <c r="BF85" i="11"/>
  <c r="BF86" i="11"/>
  <c r="BF87" i="11"/>
  <c r="BF88" i="11"/>
  <c r="BF89" i="11"/>
  <c r="BF90" i="11"/>
  <c r="BF91" i="11"/>
  <c r="BF92" i="11"/>
  <c r="BF93" i="11"/>
  <c r="BF94" i="11"/>
  <c r="BF95" i="11"/>
  <c r="BF96" i="11"/>
  <c r="BF97" i="11"/>
  <c r="BF98" i="11"/>
  <c r="BF99" i="11"/>
  <c r="BF100" i="11"/>
  <c r="BF101" i="11"/>
  <c r="BF102" i="11"/>
  <c r="BF103" i="11"/>
  <c r="BF104" i="11"/>
  <c r="BF105" i="11"/>
  <c r="BF106" i="11"/>
  <c r="BF107" i="11"/>
  <c r="BF108" i="11"/>
  <c r="BF109" i="11"/>
  <c r="BF110" i="11"/>
  <c r="BF111" i="11"/>
  <c r="BF112" i="11"/>
  <c r="BF113" i="11"/>
  <c r="BF114" i="11"/>
  <c r="BF115" i="11"/>
  <c r="BF116" i="11"/>
  <c r="BF117" i="11"/>
  <c r="BF118" i="11"/>
  <c r="BF119" i="11"/>
  <c r="BF120" i="11"/>
  <c r="BF121" i="11"/>
  <c r="BF122" i="11"/>
  <c r="BF123" i="11"/>
  <c r="BF124" i="11"/>
  <c r="BF125" i="11"/>
  <c r="BF126" i="11"/>
  <c r="BF127" i="11"/>
  <c r="BF128" i="11"/>
  <c r="BF129" i="11"/>
  <c r="BF130" i="11"/>
  <c r="BF131" i="11"/>
  <c r="BF132" i="11"/>
  <c r="BF133" i="11"/>
  <c r="BF134" i="11"/>
  <c r="BF135" i="11"/>
  <c r="BF136" i="11"/>
  <c r="BF137" i="11"/>
  <c r="BF138" i="11"/>
  <c r="BF139" i="11"/>
  <c r="BF140" i="11"/>
  <c r="BF141" i="11"/>
  <c r="BF142" i="11"/>
  <c r="BF143" i="11"/>
  <c r="BF144" i="11"/>
  <c r="BF145" i="11"/>
  <c r="BF146" i="11"/>
  <c r="BF147" i="11"/>
  <c r="BF148" i="11"/>
  <c r="BF149" i="11"/>
  <c r="BF150" i="11"/>
  <c r="BF151" i="11"/>
  <c r="BF152" i="11"/>
  <c r="BF153" i="11"/>
  <c r="BL153" i="11"/>
  <c r="BT153" i="11"/>
  <c r="BU153" i="11"/>
  <c r="BV153" i="11"/>
  <c r="CE153" i="11"/>
  <c r="BF154" i="11"/>
  <c r="BF155" i="11"/>
  <c r="BF156" i="11"/>
  <c r="BF157" i="11"/>
  <c r="BF158" i="11"/>
  <c r="BL158" i="11"/>
  <c r="BT158" i="11"/>
  <c r="BU158" i="11"/>
  <c r="BV158" i="11"/>
  <c r="CE158" i="11"/>
  <c r="BF159" i="11"/>
  <c r="BL159" i="11"/>
  <c r="BT159" i="11"/>
  <c r="BU159" i="11"/>
  <c r="BV159" i="11"/>
  <c r="CE159" i="11"/>
  <c r="BF160" i="11"/>
  <c r="BF161" i="11"/>
  <c r="BF162" i="11"/>
  <c r="BF163" i="11"/>
  <c r="BF164" i="11"/>
  <c r="BF165" i="11"/>
  <c r="BF166" i="11"/>
  <c r="BF167" i="11"/>
  <c r="BF168" i="11"/>
  <c r="BF169" i="11"/>
  <c r="BF170" i="11"/>
  <c r="BF171" i="11"/>
  <c r="BF172" i="11"/>
  <c r="BF173" i="11"/>
  <c r="BF174" i="11"/>
  <c r="BF175" i="11"/>
  <c r="BF176" i="11"/>
  <c r="BF177" i="11"/>
  <c r="BF178" i="11"/>
  <c r="BF179" i="11"/>
  <c r="BF180" i="11"/>
  <c r="BF181" i="11"/>
  <c r="BF182" i="11"/>
  <c r="BF183" i="11"/>
  <c r="BF184" i="11"/>
  <c r="BF185" i="11"/>
  <c r="BF186" i="11"/>
  <c r="BL186" i="11"/>
  <c r="BT186" i="11"/>
  <c r="BU186" i="11"/>
  <c r="BV186" i="11"/>
  <c r="CE186" i="11"/>
  <c r="BF187" i="11"/>
  <c r="BF188" i="11"/>
  <c r="BF189" i="11"/>
  <c r="BF190" i="11"/>
  <c r="BF191" i="11"/>
  <c r="BF192" i="11"/>
  <c r="BF193" i="11"/>
  <c r="BF194" i="11"/>
  <c r="BF195" i="11"/>
  <c r="BF196" i="11"/>
  <c r="BL196" i="11"/>
  <c r="BT196" i="11"/>
  <c r="BU196" i="11"/>
  <c r="BV196" i="11"/>
  <c r="CE196" i="11"/>
  <c r="BF197" i="11"/>
  <c r="BT197" i="11"/>
  <c r="BU197" i="11"/>
  <c r="BV197" i="11"/>
  <c r="CE197" i="11"/>
  <c r="BF198" i="11"/>
  <c r="BL198" i="11"/>
  <c r="BT198" i="11"/>
  <c r="BU198" i="11"/>
  <c r="BV198" i="11"/>
  <c r="CE198" i="11"/>
  <c r="BF199" i="11"/>
  <c r="BF200" i="11"/>
  <c r="BF201" i="11"/>
  <c r="BF202" i="11"/>
  <c r="BF203" i="11"/>
  <c r="BF204" i="11"/>
  <c r="BL204" i="11"/>
  <c r="BT204" i="11"/>
  <c r="BU204" i="11"/>
  <c r="BV204" i="11"/>
  <c r="CE204" i="11"/>
  <c r="BF205" i="11"/>
  <c r="BF206" i="11"/>
  <c r="BF207" i="11"/>
  <c r="BF208" i="11"/>
  <c r="BF209" i="11"/>
  <c r="BF210" i="11"/>
  <c r="BF211" i="11"/>
  <c r="BF212" i="11"/>
  <c r="BF213" i="11"/>
  <c r="BL213" i="11"/>
  <c r="BT213" i="11"/>
  <c r="BU213" i="11"/>
  <c r="BV213" i="11"/>
  <c r="CE213" i="11"/>
  <c r="BF214" i="11"/>
  <c r="BF215" i="11"/>
  <c r="BF216" i="11"/>
  <c r="BL216" i="11"/>
  <c r="BT216" i="11"/>
  <c r="BU216" i="11"/>
  <c r="BV216" i="11"/>
  <c r="CE216" i="11"/>
  <c r="BF217" i="11"/>
  <c r="BF218" i="11"/>
  <c r="BF219" i="11"/>
  <c r="BF220" i="11"/>
  <c r="BF221" i="11"/>
  <c r="BF222" i="11"/>
  <c r="BF223" i="11"/>
  <c r="BF224" i="11"/>
  <c r="BF225" i="11"/>
  <c r="BF226" i="11"/>
  <c r="BF227" i="11"/>
  <c r="BF228" i="11"/>
  <c r="BF229" i="11"/>
  <c r="BF230" i="11"/>
  <c r="BF231" i="11"/>
  <c r="BF232" i="11"/>
  <c r="BF233" i="11"/>
  <c r="BF234" i="11"/>
  <c r="BF235" i="11"/>
  <c r="BF236" i="11"/>
  <c r="BF237" i="11"/>
  <c r="BF238" i="11"/>
  <c r="BF239" i="11"/>
  <c r="BF240" i="11"/>
  <c r="BF241" i="11"/>
  <c r="BF242" i="11"/>
  <c r="BF243" i="11"/>
  <c r="BF244" i="11"/>
  <c r="BF245" i="11"/>
  <c r="BF246" i="11"/>
  <c r="BF247" i="11"/>
  <c r="BF248" i="11"/>
  <c r="BF249" i="11"/>
  <c r="BF250" i="11"/>
  <c r="BF251" i="11"/>
  <c r="BF252" i="11"/>
  <c r="BF253" i="11"/>
  <c r="BF254" i="11"/>
  <c r="BF255" i="11"/>
  <c r="BF256" i="11"/>
  <c r="BF257" i="11"/>
  <c r="BL257" i="11"/>
  <c r="BT257" i="11"/>
  <c r="BU257" i="11"/>
  <c r="BV257" i="11"/>
  <c r="CE257" i="11"/>
  <c r="BF258" i="11"/>
  <c r="BF259" i="11"/>
  <c r="BF260" i="11"/>
  <c r="BF261" i="11"/>
  <c r="BF262" i="11"/>
  <c r="BF263" i="11"/>
  <c r="BF264" i="11"/>
  <c r="BF265" i="11"/>
  <c r="BF266" i="11"/>
  <c r="BF267" i="11"/>
  <c r="BF268" i="11"/>
  <c r="BF269" i="11"/>
  <c r="BF270" i="11"/>
  <c r="BF271" i="11"/>
  <c r="BF272" i="11"/>
  <c r="BF273" i="11"/>
  <c r="BF274" i="11"/>
  <c r="BF275" i="11"/>
  <c r="BF276" i="11"/>
  <c r="BL276" i="11"/>
  <c r="BT276" i="11"/>
  <c r="BU276" i="11"/>
  <c r="BV276" i="11"/>
  <c r="CE276" i="11"/>
  <c r="BF277" i="11"/>
  <c r="BF278" i="11"/>
  <c r="BF279" i="11"/>
  <c r="BF280" i="11"/>
  <c r="BF281" i="11"/>
  <c r="BF282" i="11"/>
  <c r="BF283" i="11"/>
  <c r="BF284" i="11"/>
  <c r="BF285" i="11"/>
  <c r="BF286" i="11"/>
  <c r="BF287" i="11"/>
  <c r="BF288" i="11"/>
  <c r="BF289" i="11"/>
  <c r="BF290" i="11"/>
  <c r="BL290" i="11"/>
  <c r="BT290" i="11"/>
  <c r="BU290" i="11"/>
  <c r="BV290" i="11"/>
  <c r="CE290" i="11"/>
  <c r="BF291" i="11"/>
  <c r="BF292" i="11"/>
  <c r="BF293" i="11"/>
  <c r="BF294" i="11"/>
  <c r="BL294" i="11"/>
  <c r="BT294" i="11"/>
  <c r="BU294" i="11"/>
  <c r="BV294" i="11"/>
  <c r="CE294" i="11"/>
  <c r="BF295" i="11"/>
  <c r="BF296" i="11"/>
  <c r="BF297" i="11"/>
  <c r="BF298" i="11"/>
  <c r="BF299" i="11"/>
  <c r="BF300" i="11"/>
  <c r="BF301" i="11"/>
  <c r="BF302" i="11"/>
  <c r="BF303" i="11"/>
  <c r="BF304" i="11"/>
  <c r="BF305" i="11"/>
  <c r="BF306" i="11"/>
  <c r="BF307" i="11"/>
  <c r="BF308" i="11"/>
  <c r="BF309" i="11"/>
  <c r="BL309" i="11"/>
  <c r="BT309" i="11"/>
  <c r="BU309" i="11"/>
  <c r="BV309" i="11"/>
  <c r="CE309" i="11"/>
  <c r="BF310" i="11"/>
  <c r="BF311" i="11"/>
  <c r="BF312" i="11"/>
  <c r="BF313" i="11"/>
  <c r="BF314" i="11"/>
  <c r="BF315" i="11"/>
  <c r="BF316" i="11"/>
  <c r="BF317" i="11"/>
  <c r="BF318" i="11"/>
  <c r="BF319" i="11"/>
  <c r="BF320" i="11"/>
  <c r="BF321" i="11"/>
  <c r="BF322" i="11"/>
  <c r="BF323" i="11"/>
  <c r="BF324" i="11"/>
  <c r="BF325" i="11"/>
  <c r="BF326" i="11"/>
  <c r="BF327" i="11"/>
  <c r="BF328" i="11"/>
  <c r="BF329" i="11"/>
  <c r="BL329" i="11"/>
  <c r="BT329" i="11"/>
  <c r="BU329" i="11"/>
  <c r="BV329" i="11"/>
  <c r="CE329" i="11"/>
  <c r="BF330" i="11"/>
  <c r="BF331" i="11"/>
  <c r="BF332" i="11"/>
  <c r="BF333" i="11"/>
  <c r="BF334" i="11"/>
  <c r="BF335" i="11"/>
  <c r="BF336" i="11"/>
  <c r="BF337" i="11"/>
  <c r="BF338" i="11"/>
  <c r="BF339" i="11"/>
  <c r="BF340" i="11"/>
  <c r="BF341" i="11"/>
  <c r="BF342" i="11"/>
  <c r="BF343" i="11"/>
  <c r="BF344" i="11"/>
  <c r="BF345" i="11"/>
  <c r="BF346" i="11"/>
  <c r="BF347" i="11"/>
  <c r="BF348" i="11"/>
  <c r="BF349" i="11"/>
  <c r="BF350" i="11"/>
  <c r="BF351" i="11"/>
  <c r="BF352" i="11"/>
  <c r="BF353" i="11"/>
  <c r="BF354" i="11"/>
  <c r="BF355" i="11"/>
  <c r="BF356" i="11"/>
  <c r="BF357" i="11"/>
  <c r="BF358" i="11"/>
  <c r="BF359" i="11"/>
  <c r="BF360" i="11"/>
  <c r="BF361" i="11"/>
  <c r="BF362" i="11"/>
  <c r="BF363" i="11"/>
  <c r="BF364" i="11"/>
  <c r="BF365" i="11"/>
  <c r="BF366" i="11"/>
  <c r="BF367" i="11"/>
  <c r="BF368" i="11"/>
  <c r="BF369" i="11"/>
  <c r="BF370" i="11"/>
  <c r="BF371" i="11"/>
  <c r="BF372" i="11"/>
  <c r="BF373" i="11"/>
  <c r="BF374" i="11"/>
  <c r="BF375" i="11"/>
  <c r="BF376" i="11"/>
  <c r="BL376" i="11"/>
  <c r="BT376" i="11"/>
  <c r="BU376" i="11"/>
  <c r="BV376" i="11"/>
  <c r="CE376" i="11"/>
  <c r="BF377" i="11"/>
  <c r="BF378" i="11"/>
  <c r="BF379" i="11"/>
  <c r="BF380" i="11"/>
  <c r="BF381" i="11"/>
  <c r="BF382" i="11"/>
  <c r="BF383" i="11"/>
  <c r="BF384" i="11"/>
  <c r="BF385" i="11"/>
  <c r="BF386" i="11"/>
  <c r="BF387" i="11"/>
  <c r="BF388" i="11"/>
  <c r="BF389" i="11"/>
  <c r="BF390" i="11"/>
  <c r="BF391" i="11"/>
  <c r="BF392" i="11"/>
  <c r="BF393" i="11"/>
  <c r="BF394" i="11"/>
  <c r="BF395" i="11"/>
  <c r="BF396" i="11"/>
  <c r="BF397" i="11"/>
  <c r="BF398" i="11"/>
  <c r="BF399" i="11"/>
  <c r="BF400" i="11"/>
  <c r="BL400" i="11"/>
  <c r="BT400" i="11"/>
  <c r="BU400" i="11"/>
  <c r="BV400" i="11"/>
  <c r="CE400" i="11"/>
  <c r="BF401" i="11"/>
  <c r="BF402" i="11"/>
  <c r="BF403" i="11"/>
  <c r="BF404" i="11"/>
  <c r="BF405" i="11"/>
  <c r="BF406" i="11"/>
  <c r="BF407" i="11"/>
  <c r="BF408" i="11"/>
  <c r="BF409" i="11"/>
  <c r="BF410" i="11"/>
  <c r="BF411" i="11"/>
  <c r="BF412" i="11"/>
  <c r="BF413" i="11"/>
  <c r="BF414" i="11"/>
  <c r="BL414" i="11"/>
  <c r="BT414" i="11"/>
  <c r="BU414" i="11"/>
  <c r="BV414" i="11"/>
  <c r="CE414" i="11"/>
  <c r="BF415" i="11"/>
  <c r="BF416" i="11"/>
  <c r="BF417" i="11"/>
  <c r="BF418" i="11"/>
  <c r="BF419" i="11"/>
  <c r="BF420" i="11"/>
  <c r="BF421" i="11"/>
  <c r="BF422" i="11"/>
  <c r="BF423" i="11"/>
  <c r="BF424" i="11"/>
  <c r="BF425" i="11"/>
  <c r="BF426" i="11"/>
  <c r="BF427" i="11"/>
  <c r="BF428" i="11"/>
  <c r="BF429" i="11"/>
  <c r="BF430" i="11"/>
  <c r="BF431" i="11"/>
  <c r="BF432" i="11"/>
  <c r="BF433" i="11"/>
  <c r="BF434" i="11"/>
  <c r="BF435" i="11"/>
  <c r="BF436" i="11"/>
  <c r="BF437" i="11"/>
  <c r="BF438" i="11"/>
  <c r="BF439" i="11"/>
  <c r="BF440" i="11"/>
  <c r="BF441" i="11"/>
  <c r="BF442" i="11"/>
  <c r="BF443" i="11"/>
  <c r="BF444" i="11"/>
  <c r="BF445" i="11"/>
  <c r="BF446" i="11"/>
  <c r="BF447" i="11"/>
  <c r="BF448" i="11"/>
  <c r="BF449" i="11"/>
  <c r="BL449" i="11"/>
  <c r="BT449" i="11"/>
  <c r="BU449" i="11"/>
  <c r="BV449" i="11"/>
  <c r="CE449" i="11"/>
  <c r="BF450" i="11"/>
  <c r="BF451" i="11"/>
  <c r="BF452" i="11"/>
  <c r="BF453" i="11"/>
  <c r="BF454" i="11"/>
  <c r="BL454" i="11"/>
  <c r="BT454" i="11"/>
  <c r="BU454" i="11"/>
  <c r="BV454" i="11"/>
  <c r="CE454" i="11"/>
  <c r="BF455" i="11"/>
  <c r="BF456" i="11"/>
  <c r="BF457" i="11"/>
  <c r="BF458" i="11"/>
  <c r="BF459" i="11"/>
  <c r="BF460" i="11"/>
  <c r="BF461" i="11"/>
  <c r="BF462" i="11"/>
  <c r="BF463" i="11"/>
  <c r="BF464" i="11"/>
  <c r="BL464" i="11"/>
  <c r="BT464" i="11"/>
  <c r="BU464" i="11"/>
  <c r="BV464" i="11"/>
  <c r="CE464" i="11"/>
  <c r="BF465" i="11"/>
  <c r="BT465" i="11"/>
  <c r="BU465" i="11"/>
  <c r="BV465" i="11"/>
  <c r="CE465" i="11"/>
  <c r="BF466" i="11"/>
  <c r="BL466" i="11"/>
  <c r="BT466" i="11"/>
  <c r="BU466" i="11"/>
  <c r="BV466" i="11"/>
  <c r="CE466" i="11"/>
  <c r="BF467" i="11"/>
  <c r="BF468" i="11"/>
  <c r="BF469" i="11"/>
  <c r="BF470" i="11"/>
  <c r="BF471" i="11"/>
  <c r="BF472" i="11"/>
  <c r="BF473" i="11"/>
  <c r="BF474" i="11"/>
  <c r="BL474" i="11"/>
  <c r="BT474" i="11"/>
  <c r="BU474" i="11"/>
  <c r="BV474" i="11"/>
  <c r="CE474" i="11"/>
  <c r="BF475" i="11"/>
  <c r="BF476" i="11"/>
  <c r="BF477" i="11"/>
  <c r="BF478" i="11"/>
  <c r="BF479" i="11"/>
  <c r="BF480" i="11"/>
  <c r="BF481" i="11"/>
  <c r="BF482" i="11"/>
  <c r="BF483" i="11"/>
  <c r="BL483" i="11"/>
  <c r="BT483" i="11"/>
  <c r="BU483" i="11"/>
  <c r="BV483" i="11"/>
  <c r="CE483" i="11"/>
  <c r="BF484" i="11"/>
  <c r="BF485" i="11"/>
  <c r="BF486" i="11"/>
  <c r="BF487" i="11"/>
  <c r="BF488" i="11"/>
  <c r="BF489" i="11"/>
  <c r="BF490" i="11"/>
  <c r="BL490" i="11"/>
  <c r="BT490" i="11"/>
  <c r="BU490" i="11"/>
  <c r="BV490" i="11"/>
  <c r="CE490" i="11"/>
  <c r="BF491" i="11"/>
  <c r="BF492" i="11"/>
  <c r="BF493" i="11"/>
  <c r="BF494" i="11"/>
  <c r="BF495" i="11"/>
  <c r="BF496" i="11"/>
  <c r="BL496" i="11"/>
  <c r="BT496" i="11"/>
  <c r="BU496" i="11"/>
  <c r="BV496" i="11"/>
  <c r="CE496" i="11"/>
  <c r="BF497" i="11"/>
  <c r="BF498" i="11"/>
  <c r="BF499" i="11"/>
  <c r="BF500" i="11"/>
  <c r="BF501" i="11"/>
  <c r="BF502" i="11"/>
  <c r="BF503" i="11"/>
  <c r="BF504" i="11"/>
  <c r="BF505" i="11"/>
  <c r="BF506" i="11"/>
  <c r="BF507" i="11"/>
  <c r="BF508" i="11"/>
  <c r="BF509" i="11"/>
  <c r="BF510" i="11"/>
  <c r="BF511" i="11"/>
  <c r="BF512" i="11"/>
  <c r="BF513" i="11"/>
  <c r="BF514" i="11"/>
  <c r="BF515" i="11"/>
  <c r="BF516" i="11"/>
  <c r="BF517" i="11"/>
  <c r="BF518" i="11"/>
  <c r="BF519" i="11"/>
  <c r="BF520" i="11"/>
  <c r="BF521" i="11"/>
  <c r="BF522" i="11"/>
  <c r="BF523" i="11"/>
  <c r="BF524" i="11"/>
  <c r="BF525" i="11"/>
  <c r="BF526" i="11"/>
  <c r="BF527" i="11"/>
  <c r="BF528" i="11"/>
  <c r="BF529" i="11"/>
  <c r="BF530" i="11"/>
  <c r="BF531" i="11"/>
  <c r="BF532" i="11"/>
  <c r="BF533" i="11"/>
  <c r="BF534" i="11"/>
  <c r="BF535" i="11"/>
  <c r="BF536" i="11"/>
  <c r="BF537" i="11"/>
  <c r="BF538" i="11"/>
  <c r="BF539" i="11"/>
  <c r="BF540" i="11"/>
  <c r="BF541" i="11"/>
  <c r="BF542" i="11"/>
  <c r="BF543" i="11"/>
  <c r="BF544" i="11"/>
  <c r="BF545" i="11"/>
  <c r="BF546" i="11"/>
  <c r="BF547" i="11"/>
  <c r="BF548" i="11"/>
  <c r="BF549" i="11"/>
  <c r="BF550" i="11"/>
  <c r="BL550" i="11"/>
  <c r="BT550" i="11"/>
  <c r="BU550" i="11"/>
  <c r="BV550" i="11"/>
  <c r="CE550" i="11"/>
  <c r="BF551" i="11"/>
  <c r="BF552" i="11"/>
  <c r="BF553" i="11"/>
  <c r="BF554" i="11"/>
  <c r="BF555" i="11"/>
  <c r="BF556" i="11"/>
  <c r="BL556" i="11"/>
  <c r="BT556" i="11"/>
  <c r="BU556" i="11"/>
  <c r="BV556" i="11"/>
  <c r="CE556" i="11"/>
  <c r="BF557" i="11"/>
  <c r="BF558" i="11"/>
  <c r="BF559" i="11"/>
  <c r="BF560" i="11"/>
  <c r="BF561" i="11"/>
  <c r="BF562" i="11"/>
  <c r="BF563" i="11"/>
  <c r="BL563" i="11"/>
  <c r="BT563" i="11"/>
  <c r="BU563" i="11"/>
  <c r="BV563" i="11"/>
  <c r="CE563" i="11"/>
  <c r="BF564" i="11"/>
  <c r="BF565" i="11"/>
  <c r="BF566" i="11"/>
  <c r="BF567" i="11"/>
  <c r="BF568" i="11"/>
  <c r="BF569" i="11"/>
  <c r="BF570" i="11"/>
  <c r="BF571" i="11"/>
  <c r="BF572" i="11"/>
  <c r="BF573" i="11"/>
  <c r="BF574" i="11"/>
  <c r="BL574" i="11"/>
  <c r="BT574" i="11"/>
  <c r="BU574" i="11"/>
  <c r="BV574" i="11"/>
  <c r="CE574" i="11"/>
  <c r="BF575" i="11"/>
  <c r="BF576" i="11"/>
  <c r="BF577" i="11"/>
  <c r="BF578" i="11"/>
  <c r="BF579" i="11"/>
  <c r="BF580" i="11"/>
  <c r="BF581" i="11"/>
  <c r="BF582" i="11"/>
  <c r="BF583" i="11"/>
  <c r="BF584" i="11"/>
  <c r="BF585" i="11"/>
  <c r="BL585" i="11"/>
  <c r="BT585" i="11"/>
  <c r="BU585" i="11"/>
  <c r="BV585" i="11"/>
  <c r="CE585" i="11"/>
  <c r="BF586" i="11"/>
  <c r="BF587" i="11"/>
  <c r="BF588" i="11"/>
  <c r="BF589" i="11"/>
  <c r="BF590" i="11"/>
  <c r="BF591" i="11"/>
  <c r="BF592" i="11"/>
  <c r="BF593" i="11"/>
  <c r="BF594" i="11"/>
  <c r="BF595" i="11"/>
  <c r="BF596" i="11"/>
  <c r="BF597" i="11"/>
  <c r="BF598" i="11"/>
  <c r="BF599" i="11"/>
  <c r="BF600" i="11"/>
  <c r="BF601" i="11"/>
  <c r="BF602" i="11"/>
  <c r="BF603" i="11"/>
  <c r="BF604" i="11"/>
  <c r="BF605" i="11"/>
  <c r="BF606" i="11"/>
  <c r="BF607" i="11"/>
  <c r="BF608" i="11"/>
  <c r="BF609" i="11"/>
  <c r="BF610" i="11"/>
  <c r="BF611" i="11"/>
  <c r="BF612" i="11"/>
  <c r="BF613" i="11"/>
  <c r="BF614" i="11"/>
  <c r="BF615" i="11"/>
  <c r="BL615" i="11"/>
  <c r="BT615" i="11"/>
  <c r="BU615" i="11"/>
  <c r="BV615" i="11"/>
  <c r="CE615" i="11"/>
  <c r="BF616" i="11"/>
  <c r="BF617" i="11"/>
  <c r="BF618" i="11"/>
  <c r="BF619" i="11"/>
  <c r="BL619" i="11"/>
  <c r="BT619" i="11"/>
  <c r="BU619" i="11"/>
  <c r="BV619" i="11"/>
  <c r="CE619" i="11"/>
  <c r="BF620" i="11"/>
  <c r="BF621" i="11"/>
  <c r="BF622" i="11"/>
  <c r="BF623" i="11"/>
  <c r="BF624" i="11"/>
  <c r="BF625" i="11"/>
  <c r="BF626" i="11"/>
  <c r="BF627" i="11"/>
  <c r="BF628" i="11"/>
  <c r="BF629" i="11"/>
  <c r="BF630" i="11"/>
  <c r="BF631" i="11"/>
  <c r="BF632" i="11"/>
  <c r="BF633" i="11"/>
  <c r="BF634" i="11"/>
  <c r="BF635" i="11"/>
  <c r="BF636" i="11"/>
  <c r="BF637" i="11"/>
  <c r="BF638" i="11"/>
  <c r="BF639" i="11"/>
  <c r="BF640" i="11"/>
  <c r="BF641" i="11"/>
  <c r="BF642" i="11"/>
  <c r="BF643" i="11"/>
  <c r="BF644" i="11"/>
  <c r="BF645" i="11"/>
  <c r="BF646" i="11"/>
  <c r="BF647" i="11"/>
  <c r="BF648" i="11"/>
  <c r="BF649" i="11"/>
  <c r="BF650" i="11"/>
  <c r="BF651" i="11"/>
  <c r="BF652" i="11"/>
  <c r="BF653" i="11"/>
  <c r="BF654" i="11"/>
  <c r="BF655" i="11"/>
  <c r="BF656" i="11"/>
  <c r="BF657" i="11"/>
  <c r="BF658" i="11"/>
  <c r="BF659" i="11"/>
  <c r="BF660" i="11"/>
  <c r="BF661" i="11"/>
  <c r="BF662" i="11"/>
  <c r="BL662" i="11"/>
  <c r="BT662" i="11"/>
  <c r="BU662" i="11"/>
  <c r="BV662" i="11"/>
  <c r="CE662" i="11"/>
  <c r="BF663" i="11"/>
  <c r="BF664" i="11"/>
  <c r="BF665" i="11"/>
  <c r="BL665" i="11"/>
  <c r="BT665" i="11"/>
  <c r="BU665" i="11"/>
  <c r="BV665" i="11"/>
  <c r="CE665" i="11"/>
  <c r="BF666" i="11"/>
  <c r="BF667" i="11"/>
  <c r="BF668" i="11"/>
  <c r="BF669" i="11"/>
  <c r="BF670" i="11"/>
  <c r="BF671" i="11"/>
  <c r="BF672" i="11"/>
  <c r="BF673" i="11"/>
  <c r="BF674" i="11"/>
  <c r="BL674" i="11"/>
  <c r="BT674" i="11"/>
  <c r="BU674" i="11"/>
  <c r="BV674" i="11"/>
  <c r="CE674" i="11"/>
  <c r="BF675" i="11"/>
  <c r="BT675" i="11"/>
  <c r="BU675" i="11"/>
  <c r="BV675" i="11"/>
  <c r="CE675" i="11"/>
  <c r="BF676" i="11"/>
  <c r="BL676" i="11"/>
  <c r="BT676" i="11"/>
  <c r="BU676" i="11"/>
  <c r="BV676" i="11"/>
  <c r="CE676" i="11"/>
  <c r="BF677" i="11"/>
  <c r="BL677" i="11"/>
  <c r="BT677" i="11"/>
  <c r="BU677" i="11"/>
  <c r="BV677" i="11"/>
  <c r="CE677" i="11"/>
  <c r="BF678" i="11"/>
  <c r="BT678" i="11"/>
  <c r="BU678" i="11"/>
  <c r="BV678" i="11"/>
  <c r="CE678" i="11"/>
  <c r="BF679" i="11"/>
  <c r="BL679" i="11"/>
  <c r="BT679" i="11"/>
  <c r="BU679" i="11"/>
  <c r="BV679" i="11"/>
  <c r="CE679" i="11"/>
  <c r="BF680" i="11"/>
  <c r="BF681" i="11"/>
  <c r="BF682" i="11"/>
  <c r="BF683" i="11"/>
  <c r="BF684" i="11"/>
  <c r="BF685" i="11"/>
  <c r="BF686" i="11"/>
  <c r="BL686" i="11"/>
  <c r="BT686" i="11"/>
  <c r="BU686" i="11"/>
  <c r="BV686" i="11"/>
  <c r="CE686" i="11"/>
  <c r="BF687" i="11"/>
  <c r="BF688" i="11"/>
  <c r="BF689" i="11"/>
  <c r="BF690" i="11"/>
  <c r="BF691" i="11"/>
  <c r="BF692" i="11"/>
  <c r="BF693" i="11"/>
  <c r="BF694" i="11"/>
  <c r="BL694" i="11"/>
  <c r="BT694" i="11"/>
  <c r="BU694" i="11"/>
  <c r="BV694" i="11"/>
  <c r="CE694" i="11"/>
  <c r="BF695" i="11"/>
  <c r="BF696" i="11"/>
  <c r="BL696" i="11"/>
  <c r="BT696" i="11"/>
  <c r="BU696" i="11"/>
  <c r="BV696" i="11"/>
  <c r="CE696" i="11"/>
  <c r="BF697" i="11"/>
  <c r="BF698" i="11"/>
  <c r="BF699" i="11"/>
  <c r="BF700" i="11"/>
  <c r="BF701" i="11"/>
  <c r="BF702" i="11"/>
  <c r="BF703" i="11"/>
  <c r="BF704" i="11"/>
  <c r="BF705" i="11"/>
  <c r="BF706" i="11"/>
  <c r="BF707" i="11"/>
  <c r="BF708" i="11"/>
  <c r="BF709" i="11"/>
  <c r="BF710" i="11"/>
  <c r="BF711" i="11"/>
  <c r="BL711" i="11"/>
  <c r="BT711" i="11"/>
  <c r="BU711" i="11"/>
  <c r="BV711" i="11"/>
  <c r="CE711" i="11"/>
  <c r="BF712" i="11"/>
  <c r="BF713" i="11"/>
  <c r="BF714" i="11"/>
  <c r="BF715" i="11"/>
  <c r="BF716" i="11"/>
  <c r="BF717" i="11"/>
  <c r="BL717" i="11"/>
  <c r="BT717" i="11"/>
  <c r="BU717" i="11"/>
  <c r="BV717" i="11"/>
  <c r="CE717" i="11"/>
  <c r="BF718" i="11"/>
  <c r="BF719" i="11"/>
  <c r="BF720" i="11"/>
  <c r="BL720" i="11"/>
  <c r="BT720" i="11"/>
  <c r="BU720" i="11"/>
  <c r="BV720" i="11"/>
  <c r="CE720" i="11"/>
  <c r="BF721" i="11"/>
  <c r="BF722" i="11"/>
  <c r="BL722" i="11"/>
  <c r="BT722" i="11"/>
  <c r="BU722" i="11"/>
  <c r="BV722" i="11"/>
  <c r="CE722" i="11"/>
  <c r="BF723" i="11"/>
  <c r="BF724" i="11"/>
  <c r="BL724" i="11"/>
  <c r="BT724" i="11"/>
  <c r="BU724" i="11"/>
  <c r="BV724" i="11"/>
  <c r="CE724" i="11"/>
  <c r="BF725" i="11"/>
  <c r="BF726" i="11"/>
  <c r="BF727" i="11"/>
  <c r="BF728" i="11"/>
  <c r="BF729" i="11"/>
  <c r="BF730" i="11"/>
  <c r="BF731" i="11"/>
  <c r="BF732" i="11"/>
  <c r="BF733" i="11"/>
  <c r="BF734" i="11"/>
  <c r="BF735" i="11"/>
  <c r="BF736" i="11"/>
  <c r="BF737" i="11"/>
  <c r="BF738" i="11"/>
  <c r="BF739" i="11"/>
  <c r="BL739" i="11"/>
  <c r="BT739" i="11"/>
  <c r="BU739" i="11"/>
  <c r="BV739" i="11"/>
  <c r="CE739" i="11"/>
  <c r="BF740" i="11"/>
  <c r="BF741" i="11"/>
  <c r="BL741" i="11"/>
  <c r="BT741" i="11"/>
  <c r="BU741" i="11"/>
  <c r="BV741" i="11"/>
  <c r="CE741" i="11"/>
  <c r="BF742" i="11"/>
  <c r="BF743" i="11"/>
  <c r="BF744" i="11"/>
  <c r="BF745" i="11"/>
  <c r="BF746" i="11"/>
  <c r="BL746" i="11"/>
  <c r="BT746" i="11"/>
  <c r="BU746" i="11"/>
  <c r="BV746" i="11"/>
  <c r="CE746" i="11"/>
  <c r="BF747" i="11"/>
  <c r="BF748" i="11"/>
  <c r="BF749" i="11"/>
  <c r="BL749" i="11"/>
  <c r="BT749" i="11"/>
  <c r="BU749" i="11"/>
  <c r="BV749" i="11"/>
  <c r="CE749" i="11"/>
  <c r="BF750" i="11"/>
  <c r="BF751" i="11"/>
  <c r="BF752" i="11"/>
  <c r="BF753" i="11"/>
  <c r="BF754" i="11"/>
  <c r="BF755" i="11"/>
  <c r="BF756" i="11"/>
  <c r="BF757" i="11"/>
  <c r="BF758" i="11"/>
  <c r="BF759" i="11"/>
  <c r="BF760" i="11"/>
  <c r="BF761" i="11"/>
  <c r="BF762" i="11"/>
  <c r="BF763" i="11"/>
  <c r="BF764" i="11"/>
  <c r="BF765" i="11"/>
  <c r="BF766" i="11"/>
  <c r="BF767" i="11"/>
  <c r="BF768" i="11"/>
  <c r="BF769" i="11"/>
  <c r="BF770" i="11"/>
  <c r="BF771" i="11"/>
  <c r="BF772" i="11"/>
  <c r="BF773" i="11"/>
  <c r="BL773" i="11"/>
  <c r="BT773" i="11"/>
  <c r="BU773" i="11"/>
  <c r="BV773" i="11"/>
  <c r="CE773" i="11"/>
  <c r="BF774" i="11"/>
  <c r="BL774" i="11"/>
  <c r="BT774" i="11"/>
  <c r="BU774" i="11"/>
  <c r="BV774" i="11"/>
  <c r="CE774" i="11"/>
  <c r="BF775" i="11"/>
  <c r="BF776" i="11"/>
  <c r="BF777" i="11"/>
  <c r="BF778" i="11"/>
  <c r="BF779" i="11"/>
  <c r="BF780" i="11"/>
  <c r="BF781" i="11"/>
  <c r="BF782" i="11"/>
  <c r="BF783" i="11"/>
  <c r="BF784" i="11"/>
  <c r="BF785" i="11"/>
  <c r="BF786" i="11"/>
  <c r="BF787" i="11"/>
  <c r="BF788" i="11"/>
  <c r="BF789" i="11"/>
  <c r="BF790" i="11"/>
  <c r="BF791" i="11"/>
  <c r="BF792" i="11"/>
  <c r="BF793" i="11"/>
  <c r="BF794" i="11"/>
  <c r="BF795" i="11"/>
  <c r="BF796" i="11"/>
  <c r="BF797" i="11"/>
  <c r="BF798" i="11"/>
  <c r="BF799" i="11"/>
  <c r="BF800" i="11"/>
  <c r="BF801" i="11"/>
  <c r="BF802" i="11"/>
  <c r="BF803" i="11"/>
  <c r="BF804" i="11"/>
  <c r="BF805" i="11"/>
  <c r="BF806" i="11"/>
  <c r="BF807" i="11"/>
  <c r="BF808" i="11"/>
  <c r="BF809" i="11"/>
  <c r="BF810" i="11"/>
  <c r="BF811" i="11"/>
  <c r="BF812" i="11"/>
  <c r="BF813" i="11"/>
  <c r="BF814" i="11"/>
  <c r="BF815" i="11"/>
  <c r="BF816" i="11"/>
  <c r="BF817" i="11"/>
  <c r="BF818" i="11"/>
  <c r="BF819" i="11"/>
  <c r="BF820" i="11"/>
  <c r="BF821" i="11"/>
  <c r="BF822" i="11"/>
  <c r="BF823" i="11"/>
  <c r="BF824" i="11"/>
  <c r="BF825" i="11"/>
  <c r="BL825" i="11"/>
  <c r="BT825" i="11"/>
  <c r="BU825" i="11"/>
  <c r="BV825" i="11"/>
  <c r="CE825" i="11"/>
  <c r="BF826" i="11"/>
  <c r="BF827" i="11"/>
  <c r="BF828" i="11"/>
  <c r="BF829" i="11"/>
  <c r="BF830" i="11"/>
  <c r="BF831" i="11"/>
  <c r="BF832" i="11"/>
  <c r="BF833" i="11"/>
  <c r="BF834" i="11"/>
  <c r="BF835" i="11"/>
  <c r="BF836" i="11"/>
  <c r="BF837" i="11"/>
  <c r="BF838" i="11"/>
  <c r="BF839" i="11"/>
  <c r="BL839" i="11"/>
  <c r="BT839" i="11"/>
  <c r="BU839" i="11"/>
  <c r="BV839" i="11"/>
  <c r="CE839" i="11"/>
  <c r="BF840" i="11"/>
  <c r="BL840" i="11"/>
  <c r="BT840" i="11"/>
  <c r="BU840" i="11"/>
  <c r="BV840" i="11"/>
  <c r="CE840" i="11"/>
  <c r="BF841" i="11"/>
  <c r="BF842" i="11"/>
  <c r="BL842" i="11"/>
  <c r="BT842" i="11"/>
  <c r="BU842" i="11"/>
  <c r="BV842" i="11"/>
  <c r="CE842" i="11"/>
  <c r="BF843" i="11"/>
  <c r="BL843" i="11"/>
  <c r="BT843" i="11"/>
  <c r="BU843" i="11"/>
  <c r="BV843" i="11"/>
  <c r="CE843" i="11"/>
  <c r="BF844" i="11"/>
  <c r="BF845" i="11"/>
  <c r="BF846" i="11"/>
  <c r="BF847" i="11"/>
  <c r="BL847" i="11"/>
  <c r="BT847" i="11"/>
  <c r="BU847" i="11"/>
  <c r="BV847" i="11"/>
  <c r="CE847" i="11"/>
  <c r="BF848" i="11"/>
  <c r="BF849" i="11"/>
  <c r="BF850" i="11"/>
  <c r="BF851" i="11"/>
  <c r="BL851" i="11"/>
  <c r="BT851" i="11"/>
  <c r="BU851" i="11"/>
  <c r="BV851" i="11"/>
  <c r="CE851" i="11"/>
  <c r="BE6" i="11"/>
  <c r="BE7" i="11"/>
  <c r="BE8" i="11"/>
  <c r="BE9" i="11"/>
  <c r="CD9" i="11"/>
  <c r="BE10" i="11"/>
  <c r="BE11" i="11"/>
  <c r="CD11" i="11"/>
  <c r="BE12" i="11"/>
  <c r="CD12" i="11"/>
  <c r="BE13" i="11"/>
  <c r="BE14" i="11"/>
  <c r="BE15" i="11"/>
  <c r="BE16" i="11"/>
  <c r="BE17" i="11"/>
  <c r="CD17" i="11"/>
  <c r="BE18" i="11"/>
  <c r="BE19" i="11"/>
  <c r="CD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45" i="11"/>
  <c r="BE46" i="11"/>
  <c r="BE47" i="11"/>
  <c r="BE48" i="11"/>
  <c r="BE49" i="11"/>
  <c r="BE50" i="11"/>
  <c r="BE51" i="11"/>
  <c r="BE52" i="11"/>
  <c r="BE53" i="11"/>
  <c r="BE54" i="11"/>
  <c r="BE55" i="11"/>
  <c r="BE56" i="11"/>
  <c r="BE57" i="11"/>
  <c r="BE58" i="11"/>
  <c r="BE59" i="11"/>
  <c r="BE60" i="11"/>
  <c r="BE61" i="11"/>
  <c r="BE62" i="11"/>
  <c r="BE63" i="11"/>
  <c r="BE64" i="11"/>
  <c r="BE65" i="11"/>
  <c r="BE66" i="11"/>
  <c r="BE67" i="11"/>
  <c r="BE68" i="11"/>
  <c r="BE69" i="11"/>
  <c r="BE70" i="11"/>
  <c r="BE71" i="11"/>
  <c r="BE72" i="11"/>
  <c r="BE73" i="11"/>
  <c r="BE74" i="11"/>
  <c r="BE75" i="11"/>
  <c r="BE76" i="11"/>
  <c r="BE77" i="11"/>
  <c r="BE78" i="11"/>
  <c r="BE79" i="11"/>
  <c r="CD79" i="11"/>
  <c r="BE80" i="11"/>
  <c r="BE81" i="11"/>
  <c r="BE82" i="11"/>
  <c r="BE83" i="11"/>
  <c r="BE84" i="11"/>
  <c r="BE85" i="11"/>
  <c r="BE86" i="11"/>
  <c r="BE87" i="11"/>
  <c r="BE88" i="11"/>
  <c r="BE89" i="11"/>
  <c r="BE90" i="11"/>
  <c r="BE91" i="11"/>
  <c r="BE92" i="11"/>
  <c r="BE93" i="11"/>
  <c r="BE94" i="11"/>
  <c r="BE95" i="11"/>
  <c r="BE96" i="11"/>
  <c r="BE97" i="11"/>
  <c r="BE98" i="11"/>
  <c r="BE99" i="11"/>
  <c r="BE100" i="11"/>
  <c r="BE101" i="11"/>
  <c r="BE102" i="11"/>
  <c r="BE103" i="11"/>
  <c r="BE104" i="11"/>
  <c r="BE105" i="11"/>
  <c r="BE106" i="11"/>
  <c r="BE107" i="11"/>
  <c r="BE108" i="11"/>
  <c r="BE109" i="11"/>
  <c r="BE110" i="11"/>
  <c r="BE111" i="11"/>
  <c r="BE112" i="11"/>
  <c r="BE113" i="11"/>
  <c r="BE114" i="11"/>
  <c r="BE115" i="11"/>
  <c r="BE116" i="11"/>
  <c r="BE117" i="11"/>
  <c r="BE118" i="11"/>
  <c r="BE119" i="11"/>
  <c r="BE120" i="11"/>
  <c r="BE121" i="11"/>
  <c r="BE122" i="11"/>
  <c r="BE123" i="11"/>
  <c r="BE124" i="11"/>
  <c r="BE125" i="11"/>
  <c r="BE126" i="11"/>
  <c r="BE127" i="11"/>
  <c r="BE128" i="11"/>
  <c r="BE129" i="11"/>
  <c r="BE130" i="11"/>
  <c r="BE131" i="11"/>
  <c r="BE132" i="11"/>
  <c r="BE133" i="11"/>
  <c r="BE134" i="11"/>
  <c r="BE135" i="11"/>
  <c r="BE136" i="11"/>
  <c r="BE137" i="11"/>
  <c r="BE138" i="11"/>
  <c r="BE139" i="11"/>
  <c r="BE140" i="11"/>
  <c r="BE141" i="11"/>
  <c r="BE142" i="11"/>
  <c r="BE143" i="11"/>
  <c r="BE144" i="11"/>
  <c r="BE145" i="11"/>
  <c r="BE146" i="11"/>
  <c r="BE147" i="11"/>
  <c r="BE148" i="11"/>
  <c r="BE149" i="11"/>
  <c r="BE150" i="11"/>
  <c r="BE151" i="11"/>
  <c r="BE152" i="11"/>
  <c r="BE153" i="11"/>
  <c r="CD153" i="11"/>
  <c r="BE154" i="11"/>
  <c r="BE155" i="11"/>
  <c r="BE156" i="11"/>
  <c r="BE157" i="11"/>
  <c r="BE158" i="11"/>
  <c r="CD158" i="11"/>
  <c r="BE159" i="11"/>
  <c r="CD159" i="11"/>
  <c r="BE160" i="11"/>
  <c r="BE161" i="11"/>
  <c r="BE162" i="11"/>
  <c r="BE163" i="11"/>
  <c r="BE164" i="11"/>
  <c r="BE165" i="11"/>
  <c r="BE166" i="11"/>
  <c r="BE167" i="11"/>
  <c r="BE168" i="11"/>
  <c r="BE169" i="11"/>
  <c r="BE170" i="11"/>
  <c r="BE171" i="11"/>
  <c r="BE172" i="11"/>
  <c r="BE173" i="11"/>
  <c r="BE174" i="11"/>
  <c r="BE175" i="11"/>
  <c r="BE176" i="11"/>
  <c r="BE177" i="11"/>
  <c r="BE178" i="11"/>
  <c r="BE179" i="11"/>
  <c r="BE180" i="11"/>
  <c r="BE181" i="11"/>
  <c r="BE182" i="11"/>
  <c r="BE183" i="11"/>
  <c r="BE184" i="11"/>
  <c r="BE185" i="11"/>
  <c r="BE186" i="11"/>
  <c r="CD186" i="11"/>
  <c r="BE187" i="11"/>
  <c r="BE188" i="11"/>
  <c r="BE189" i="11"/>
  <c r="BE190" i="11"/>
  <c r="BE191" i="11"/>
  <c r="BE192" i="11"/>
  <c r="BE193" i="11"/>
  <c r="BE194" i="11"/>
  <c r="BE195" i="11"/>
  <c r="BE196" i="11"/>
  <c r="CD196" i="11"/>
  <c r="BE197" i="11"/>
  <c r="CD197" i="11"/>
  <c r="BE198" i="11"/>
  <c r="CD198" i="11"/>
  <c r="BE199" i="11"/>
  <c r="BE200" i="11"/>
  <c r="BE201" i="11"/>
  <c r="BE202" i="11"/>
  <c r="BE203" i="11"/>
  <c r="BE204" i="11"/>
  <c r="CD204" i="11"/>
  <c r="BE205" i="11"/>
  <c r="BE206" i="11"/>
  <c r="BE207" i="11"/>
  <c r="BE208" i="11"/>
  <c r="BE209" i="11"/>
  <c r="BE210" i="11"/>
  <c r="BE211" i="11"/>
  <c r="BE212" i="11"/>
  <c r="BE213" i="11"/>
  <c r="CD213" i="11"/>
  <c r="BE214" i="11"/>
  <c r="BE215" i="11"/>
  <c r="BE216" i="11"/>
  <c r="CD216" i="11"/>
  <c r="BE217" i="11"/>
  <c r="BE218" i="11"/>
  <c r="BE219" i="11"/>
  <c r="BE220" i="11"/>
  <c r="BE221" i="11"/>
  <c r="BE222" i="11"/>
  <c r="BE223" i="11"/>
  <c r="BE224" i="11"/>
  <c r="BE225" i="11"/>
  <c r="BE226" i="11"/>
  <c r="BE227" i="11"/>
  <c r="BE228" i="11"/>
  <c r="BE229" i="11"/>
  <c r="BE230" i="11"/>
  <c r="BE231" i="11"/>
  <c r="BE232" i="11"/>
  <c r="BE233" i="11"/>
  <c r="BE234" i="11"/>
  <c r="BE235" i="11"/>
  <c r="BE236" i="11"/>
  <c r="BE237" i="11"/>
  <c r="BE238" i="11"/>
  <c r="BE239" i="11"/>
  <c r="BE240" i="11"/>
  <c r="BE241" i="11"/>
  <c r="BE242" i="11"/>
  <c r="BE243" i="11"/>
  <c r="BE244" i="11"/>
  <c r="BE245" i="11"/>
  <c r="BE246" i="11"/>
  <c r="BE247" i="11"/>
  <c r="BE248" i="11"/>
  <c r="BE249" i="11"/>
  <c r="BE250" i="11"/>
  <c r="BE251" i="11"/>
  <c r="BE252" i="11"/>
  <c r="BE253" i="11"/>
  <c r="BE254" i="11"/>
  <c r="BE255" i="11"/>
  <c r="BE256" i="11"/>
  <c r="BE257" i="11"/>
  <c r="CD257" i="11"/>
  <c r="BE258" i="11"/>
  <c r="BE259" i="11"/>
  <c r="BE260" i="11"/>
  <c r="BE261" i="11"/>
  <c r="BE262" i="11"/>
  <c r="BE263" i="11"/>
  <c r="BE264" i="11"/>
  <c r="BE265" i="11"/>
  <c r="BE266" i="11"/>
  <c r="BE267" i="11"/>
  <c r="BE268" i="11"/>
  <c r="BE269" i="11"/>
  <c r="BE270" i="11"/>
  <c r="BE271" i="11"/>
  <c r="BE272" i="11"/>
  <c r="BE273" i="11"/>
  <c r="BE274" i="11"/>
  <c r="BE275" i="11"/>
  <c r="BE276" i="11"/>
  <c r="CD276" i="11"/>
  <c r="BE277" i="11"/>
  <c r="BE278" i="11"/>
  <c r="BE279" i="11"/>
  <c r="BE280" i="11"/>
  <c r="BE281" i="11"/>
  <c r="BE282" i="11"/>
  <c r="BE283" i="11"/>
  <c r="BE284" i="11"/>
  <c r="BE285" i="11"/>
  <c r="BE286" i="11"/>
  <c r="BE287" i="11"/>
  <c r="BE288" i="11"/>
  <c r="BE289" i="11"/>
  <c r="BE290" i="11"/>
  <c r="CD290" i="11"/>
  <c r="BE291" i="11"/>
  <c r="BE292" i="11"/>
  <c r="BE293" i="11"/>
  <c r="BE294" i="11"/>
  <c r="CD294" i="11"/>
  <c r="BE295" i="11"/>
  <c r="BE296" i="11"/>
  <c r="BE297" i="11"/>
  <c r="BE298" i="11"/>
  <c r="BE299" i="11"/>
  <c r="BE300" i="11"/>
  <c r="BE301" i="11"/>
  <c r="BE302" i="11"/>
  <c r="BE303" i="11"/>
  <c r="BE304" i="11"/>
  <c r="BE305" i="11"/>
  <c r="BE306" i="11"/>
  <c r="BE307" i="11"/>
  <c r="BE308" i="11"/>
  <c r="BE309" i="11"/>
  <c r="CD309" i="11"/>
  <c r="BE310" i="11"/>
  <c r="BE311" i="11"/>
  <c r="BE312" i="11"/>
  <c r="BE313" i="11"/>
  <c r="BE314" i="11"/>
  <c r="BE315" i="11"/>
  <c r="BE316" i="11"/>
  <c r="BE317" i="11"/>
  <c r="BE318" i="11"/>
  <c r="BE319" i="11"/>
  <c r="BE320" i="11"/>
  <c r="BE321" i="11"/>
  <c r="BE322" i="11"/>
  <c r="BE323" i="11"/>
  <c r="BE324" i="11"/>
  <c r="BE325" i="11"/>
  <c r="BE326" i="11"/>
  <c r="BE327" i="11"/>
  <c r="BE328" i="11"/>
  <c r="BE329" i="11"/>
  <c r="CD329" i="11"/>
  <c r="BE330" i="11"/>
  <c r="BE331" i="11"/>
  <c r="BE332" i="11"/>
  <c r="BE333" i="11"/>
  <c r="BE334" i="11"/>
  <c r="BE335" i="11"/>
  <c r="BE336" i="11"/>
  <c r="BE337" i="11"/>
  <c r="BE338" i="11"/>
  <c r="BE339" i="11"/>
  <c r="BE340" i="11"/>
  <c r="BE341" i="11"/>
  <c r="BE342" i="11"/>
  <c r="BE343" i="11"/>
  <c r="BE344" i="11"/>
  <c r="BE345" i="11"/>
  <c r="BE346" i="11"/>
  <c r="BE347" i="11"/>
  <c r="BE348" i="11"/>
  <c r="BE349" i="11"/>
  <c r="BE350" i="11"/>
  <c r="BE351" i="11"/>
  <c r="BE352" i="11"/>
  <c r="BE353" i="11"/>
  <c r="BE354" i="11"/>
  <c r="BE355" i="11"/>
  <c r="BE356" i="11"/>
  <c r="BE357" i="11"/>
  <c r="BE358" i="11"/>
  <c r="BE359" i="11"/>
  <c r="BE360" i="11"/>
  <c r="BE361" i="11"/>
  <c r="BE362" i="11"/>
  <c r="BE363" i="11"/>
  <c r="BE364" i="11"/>
  <c r="BE365" i="11"/>
  <c r="BE366" i="11"/>
  <c r="BE367" i="11"/>
  <c r="BE368" i="11"/>
  <c r="BE369" i="11"/>
  <c r="BE370" i="11"/>
  <c r="BE371" i="11"/>
  <c r="BE372" i="11"/>
  <c r="BE373" i="11"/>
  <c r="BE374" i="11"/>
  <c r="BE375" i="11"/>
  <c r="BE376" i="11"/>
  <c r="CD376" i="11"/>
  <c r="BE377" i="11"/>
  <c r="BE378" i="11"/>
  <c r="BE379" i="11"/>
  <c r="BE380" i="11"/>
  <c r="BE381" i="11"/>
  <c r="BE382" i="11"/>
  <c r="BE383" i="11"/>
  <c r="BE384" i="11"/>
  <c r="BE385" i="11"/>
  <c r="BE386" i="11"/>
  <c r="BE387" i="11"/>
  <c r="BE388" i="11"/>
  <c r="BE389" i="11"/>
  <c r="BE390" i="11"/>
  <c r="BE391" i="11"/>
  <c r="BE392" i="11"/>
  <c r="BE393" i="11"/>
  <c r="BE394" i="11"/>
  <c r="BE395" i="11"/>
  <c r="BE396" i="11"/>
  <c r="BE397" i="11"/>
  <c r="BE398" i="11"/>
  <c r="BE399" i="11"/>
  <c r="BE400" i="11"/>
  <c r="CD400" i="11"/>
  <c r="BE401" i="11"/>
  <c r="BE402" i="11"/>
  <c r="BE403" i="11"/>
  <c r="BE404" i="11"/>
  <c r="BE405" i="11"/>
  <c r="BE406" i="11"/>
  <c r="BE407" i="11"/>
  <c r="BE408" i="11"/>
  <c r="BE409" i="11"/>
  <c r="BE410" i="11"/>
  <c r="BE411" i="11"/>
  <c r="BE412" i="11"/>
  <c r="BE413" i="11"/>
  <c r="BE414" i="11"/>
  <c r="CD414" i="11"/>
  <c r="BE415" i="11"/>
  <c r="BE416" i="11"/>
  <c r="BE417" i="11"/>
  <c r="BE418" i="11"/>
  <c r="BE419" i="11"/>
  <c r="BE420" i="11"/>
  <c r="BE421" i="11"/>
  <c r="BE422" i="11"/>
  <c r="BE423" i="11"/>
  <c r="BE424" i="11"/>
  <c r="BE425" i="11"/>
  <c r="BE426" i="11"/>
  <c r="BE427" i="11"/>
  <c r="BE428" i="11"/>
  <c r="BE429" i="11"/>
  <c r="BE430" i="11"/>
  <c r="BE431" i="11"/>
  <c r="BE432" i="11"/>
  <c r="BE433" i="11"/>
  <c r="BE434" i="11"/>
  <c r="BE435" i="11"/>
  <c r="BE436" i="11"/>
  <c r="BE437" i="11"/>
  <c r="BE438" i="11"/>
  <c r="BE439" i="11"/>
  <c r="BE440" i="11"/>
  <c r="BE441" i="11"/>
  <c r="BE442" i="11"/>
  <c r="BE443" i="11"/>
  <c r="BE444" i="11"/>
  <c r="BE445" i="11"/>
  <c r="BE446" i="11"/>
  <c r="BE447" i="11"/>
  <c r="BE448" i="11"/>
  <c r="BE449" i="11"/>
  <c r="CD449" i="11"/>
  <c r="BE450" i="11"/>
  <c r="BE451" i="11"/>
  <c r="BE452" i="11"/>
  <c r="BE453" i="11"/>
  <c r="BE454" i="11"/>
  <c r="CD454" i="11"/>
  <c r="BE455" i="11"/>
  <c r="BE456" i="11"/>
  <c r="BE457" i="11"/>
  <c r="BE458" i="11"/>
  <c r="BE459" i="11"/>
  <c r="BE460" i="11"/>
  <c r="BE461" i="11"/>
  <c r="BE462" i="11"/>
  <c r="BE463" i="11"/>
  <c r="BE464" i="11"/>
  <c r="CD464" i="11"/>
  <c r="BE465" i="11"/>
  <c r="CD465" i="11"/>
  <c r="BE466" i="11"/>
  <c r="CD466" i="11"/>
  <c r="BE467" i="11"/>
  <c r="BE468" i="11"/>
  <c r="BE469" i="11"/>
  <c r="BE470" i="11"/>
  <c r="BE471" i="11"/>
  <c r="BE472" i="11"/>
  <c r="BE473" i="11"/>
  <c r="BE474" i="11"/>
  <c r="CD474" i="11"/>
  <c r="BE475" i="11"/>
  <c r="BE476" i="11"/>
  <c r="BE477" i="11"/>
  <c r="BE478" i="11"/>
  <c r="BE479" i="11"/>
  <c r="BE480" i="11"/>
  <c r="BE481" i="11"/>
  <c r="BE482" i="11"/>
  <c r="BE483" i="11"/>
  <c r="CD483" i="11"/>
  <c r="BE484" i="11"/>
  <c r="BE485" i="11"/>
  <c r="BE486" i="11"/>
  <c r="BE487" i="11"/>
  <c r="BE488" i="11"/>
  <c r="BE489" i="11"/>
  <c r="BE490" i="11"/>
  <c r="CD490" i="11"/>
  <c r="BE491" i="11"/>
  <c r="BE492" i="11"/>
  <c r="BE493" i="11"/>
  <c r="BE494" i="11"/>
  <c r="BE495" i="11"/>
  <c r="BE496" i="11"/>
  <c r="CD496" i="11"/>
  <c r="BE497" i="11"/>
  <c r="BE498" i="11"/>
  <c r="BE499" i="11"/>
  <c r="BE500" i="11"/>
  <c r="BE501" i="11"/>
  <c r="BE502" i="11"/>
  <c r="BE503" i="11"/>
  <c r="BE504" i="11"/>
  <c r="BE505" i="11"/>
  <c r="BE506" i="11"/>
  <c r="BE507" i="11"/>
  <c r="BE508" i="11"/>
  <c r="BE509" i="11"/>
  <c r="BE510" i="11"/>
  <c r="BE511" i="11"/>
  <c r="BE512" i="11"/>
  <c r="BE513" i="11"/>
  <c r="BE514" i="11"/>
  <c r="BE515" i="11"/>
  <c r="BE516" i="11"/>
  <c r="BE517" i="11"/>
  <c r="BE518" i="11"/>
  <c r="BE519" i="11"/>
  <c r="BE520" i="11"/>
  <c r="BE521" i="11"/>
  <c r="BE522" i="11"/>
  <c r="BE523" i="11"/>
  <c r="BE524" i="11"/>
  <c r="BE525" i="11"/>
  <c r="BE526" i="11"/>
  <c r="BE527" i="11"/>
  <c r="BE528" i="11"/>
  <c r="BE529" i="11"/>
  <c r="BE530" i="11"/>
  <c r="BE531" i="11"/>
  <c r="BE532" i="11"/>
  <c r="BE533" i="11"/>
  <c r="BE534" i="11"/>
  <c r="BE535" i="11"/>
  <c r="BE536" i="11"/>
  <c r="BE537" i="11"/>
  <c r="BE538" i="11"/>
  <c r="BE539" i="11"/>
  <c r="BE540" i="11"/>
  <c r="BE541" i="11"/>
  <c r="BE542" i="11"/>
  <c r="BE543" i="11"/>
  <c r="BE544" i="11"/>
  <c r="BE545" i="11"/>
  <c r="BE546" i="11"/>
  <c r="BE547" i="11"/>
  <c r="BE548" i="11"/>
  <c r="BE549" i="11"/>
  <c r="BE550" i="11"/>
  <c r="CD550" i="11"/>
  <c r="BE551" i="11"/>
  <c r="BE552" i="11"/>
  <c r="BE553" i="11"/>
  <c r="BE554" i="11"/>
  <c r="BE555" i="11"/>
  <c r="BE556" i="11"/>
  <c r="CD556" i="11"/>
  <c r="BE557" i="11"/>
  <c r="BE558" i="11"/>
  <c r="BE559" i="11"/>
  <c r="BE560" i="11"/>
  <c r="BE561" i="11"/>
  <c r="BE562" i="11"/>
  <c r="BE563" i="11"/>
  <c r="CD563" i="11"/>
  <c r="BE564" i="11"/>
  <c r="BE565" i="11"/>
  <c r="BE566" i="11"/>
  <c r="BE567" i="11"/>
  <c r="BE568" i="11"/>
  <c r="BE569" i="11"/>
  <c r="BE570" i="11"/>
  <c r="BE571" i="11"/>
  <c r="BE572" i="11"/>
  <c r="BE573" i="11"/>
  <c r="BE574" i="11"/>
  <c r="CD574" i="11"/>
  <c r="BE575" i="11"/>
  <c r="BE576" i="11"/>
  <c r="BE577" i="11"/>
  <c r="BE578" i="11"/>
  <c r="BE579" i="11"/>
  <c r="BE580" i="11"/>
  <c r="BE581" i="11"/>
  <c r="BE582" i="11"/>
  <c r="BE583" i="11"/>
  <c r="BE584" i="11"/>
  <c r="BE585" i="11"/>
  <c r="CD585" i="11"/>
  <c r="BE586" i="11"/>
  <c r="BE587" i="11"/>
  <c r="BE588" i="11"/>
  <c r="BE589" i="11"/>
  <c r="BE590" i="11"/>
  <c r="BE591" i="11"/>
  <c r="BE592" i="11"/>
  <c r="BE593" i="11"/>
  <c r="BE594" i="11"/>
  <c r="BE595" i="11"/>
  <c r="BE596" i="11"/>
  <c r="BE597" i="11"/>
  <c r="BE598" i="11"/>
  <c r="BE599" i="11"/>
  <c r="BE600" i="11"/>
  <c r="BE601" i="11"/>
  <c r="BE602" i="11"/>
  <c r="BE603" i="11"/>
  <c r="BE604" i="11"/>
  <c r="BE605" i="11"/>
  <c r="BE606" i="11"/>
  <c r="BE607" i="11"/>
  <c r="BE608" i="11"/>
  <c r="BE609" i="11"/>
  <c r="BE610" i="11"/>
  <c r="BE611" i="11"/>
  <c r="BE612" i="11"/>
  <c r="BE613" i="11"/>
  <c r="BE614" i="11"/>
  <c r="BE615" i="11"/>
  <c r="CD615" i="11"/>
  <c r="BE616" i="11"/>
  <c r="BE617" i="11"/>
  <c r="BE618" i="11"/>
  <c r="BE619" i="11"/>
  <c r="CD619" i="11"/>
  <c r="BE620" i="11"/>
  <c r="BE621" i="11"/>
  <c r="BE622" i="11"/>
  <c r="BE623" i="11"/>
  <c r="BE624" i="11"/>
  <c r="BE625" i="11"/>
  <c r="BE626" i="11"/>
  <c r="BE627" i="11"/>
  <c r="BE628" i="11"/>
  <c r="BE629" i="11"/>
  <c r="BE630" i="11"/>
  <c r="BE631" i="11"/>
  <c r="BE632" i="11"/>
  <c r="BE633" i="11"/>
  <c r="BE634" i="11"/>
  <c r="BE635" i="11"/>
  <c r="BE636" i="11"/>
  <c r="BE637" i="11"/>
  <c r="BE638" i="11"/>
  <c r="BE639" i="11"/>
  <c r="BE640" i="11"/>
  <c r="BE641" i="11"/>
  <c r="BE642" i="11"/>
  <c r="BE643" i="11"/>
  <c r="BE644" i="11"/>
  <c r="BE645" i="11"/>
  <c r="BE646" i="11"/>
  <c r="BE647" i="11"/>
  <c r="BE648" i="11"/>
  <c r="BE649" i="11"/>
  <c r="BE650" i="11"/>
  <c r="BE651" i="11"/>
  <c r="BE652" i="11"/>
  <c r="BE653" i="11"/>
  <c r="BE654" i="11"/>
  <c r="BE655" i="11"/>
  <c r="BE656" i="11"/>
  <c r="BE657" i="11"/>
  <c r="BE658" i="11"/>
  <c r="BE659" i="11"/>
  <c r="BE660" i="11"/>
  <c r="BE661" i="11"/>
  <c r="BE662" i="11"/>
  <c r="CD662" i="11"/>
  <c r="BE663" i="11"/>
  <c r="BE664" i="11"/>
  <c r="BE665" i="11"/>
  <c r="CD665" i="11"/>
  <c r="BE666" i="11"/>
  <c r="BE667" i="11"/>
  <c r="BE668" i="11"/>
  <c r="BE669" i="11"/>
  <c r="BE670" i="11"/>
  <c r="BE671" i="11"/>
  <c r="BE672" i="11"/>
  <c r="BE673" i="11"/>
  <c r="BE674" i="11"/>
  <c r="CD674" i="11"/>
  <c r="BE675" i="11"/>
  <c r="CD675" i="11"/>
  <c r="BE676" i="11"/>
  <c r="CD676" i="11"/>
  <c r="BE677" i="11"/>
  <c r="CD677" i="11"/>
  <c r="BE678" i="11"/>
  <c r="CD678" i="11"/>
  <c r="BE679" i="11"/>
  <c r="CD679" i="11"/>
  <c r="BE680" i="11"/>
  <c r="BE681" i="11"/>
  <c r="BE682" i="11"/>
  <c r="BE683" i="11"/>
  <c r="BE684" i="11"/>
  <c r="BE685" i="11"/>
  <c r="BE686" i="11"/>
  <c r="CD686" i="11"/>
  <c r="BE687" i="11"/>
  <c r="BE688" i="11"/>
  <c r="BE689" i="11"/>
  <c r="BE690" i="11"/>
  <c r="BE691" i="11"/>
  <c r="BE692" i="11"/>
  <c r="BE693" i="11"/>
  <c r="BE694" i="11"/>
  <c r="CD694" i="11"/>
  <c r="BE695" i="11"/>
  <c r="BE696" i="11"/>
  <c r="CD696" i="11"/>
  <c r="BE697" i="11"/>
  <c r="BE698" i="11"/>
  <c r="BE699" i="11"/>
  <c r="BE700" i="11"/>
  <c r="BE701" i="11"/>
  <c r="BE702" i="11"/>
  <c r="BE703" i="11"/>
  <c r="BE704" i="11"/>
  <c r="BE705" i="11"/>
  <c r="BE706" i="11"/>
  <c r="BE707" i="11"/>
  <c r="BE708" i="11"/>
  <c r="BE709" i="11"/>
  <c r="BE710" i="11"/>
  <c r="BE711" i="11"/>
  <c r="CD711" i="11"/>
  <c r="BE712" i="11"/>
  <c r="BE713" i="11"/>
  <c r="BE714" i="11"/>
  <c r="BE715" i="11"/>
  <c r="BE716" i="11"/>
  <c r="BE717" i="11"/>
  <c r="CD717" i="11"/>
  <c r="BE718" i="11"/>
  <c r="BE719" i="11"/>
  <c r="BE720" i="11"/>
  <c r="CD720" i="11"/>
  <c r="BE721" i="11"/>
  <c r="BE722" i="11"/>
  <c r="CD722" i="11"/>
  <c r="BE723" i="11"/>
  <c r="BE724" i="11"/>
  <c r="CD724" i="11"/>
  <c r="BE725" i="11"/>
  <c r="BE726" i="11"/>
  <c r="BE727" i="11"/>
  <c r="BE728" i="11"/>
  <c r="BE729" i="11"/>
  <c r="BE730" i="11"/>
  <c r="BE731" i="11"/>
  <c r="BE732" i="11"/>
  <c r="BE733" i="11"/>
  <c r="BE734" i="11"/>
  <c r="BE735" i="11"/>
  <c r="BE736" i="11"/>
  <c r="BE737" i="11"/>
  <c r="BE738" i="11"/>
  <c r="BE739" i="11"/>
  <c r="CD739" i="11"/>
  <c r="BE740" i="11"/>
  <c r="BE741" i="11"/>
  <c r="CD741" i="11"/>
  <c r="BE742" i="11"/>
  <c r="BE743" i="11"/>
  <c r="BE744" i="11"/>
  <c r="BE745" i="11"/>
  <c r="BE746" i="11"/>
  <c r="CD746" i="11"/>
  <c r="BE747" i="11"/>
  <c r="BE748" i="11"/>
  <c r="BE749" i="11"/>
  <c r="CD749" i="11"/>
  <c r="BE750" i="11"/>
  <c r="BE751" i="11"/>
  <c r="BE752" i="11"/>
  <c r="BE753" i="11"/>
  <c r="BE754" i="11"/>
  <c r="BE755" i="11"/>
  <c r="BE756" i="11"/>
  <c r="BE757" i="11"/>
  <c r="BE758" i="11"/>
  <c r="BE759" i="11"/>
  <c r="BE760" i="11"/>
  <c r="BE761" i="11"/>
  <c r="BE762" i="11"/>
  <c r="BE763" i="11"/>
  <c r="BE764" i="11"/>
  <c r="BE765" i="11"/>
  <c r="BE766" i="11"/>
  <c r="BE767" i="11"/>
  <c r="BE768" i="11"/>
  <c r="BE769" i="11"/>
  <c r="BE770" i="11"/>
  <c r="BE771" i="11"/>
  <c r="BE772" i="11"/>
  <c r="BE773" i="11"/>
  <c r="CD773" i="11"/>
  <c r="BE774" i="11"/>
  <c r="CD774" i="11"/>
  <c r="BE775" i="11"/>
  <c r="BE776" i="11"/>
  <c r="BE777" i="11"/>
  <c r="BE778" i="11"/>
  <c r="BE779" i="11"/>
  <c r="BE780" i="11"/>
  <c r="BE781" i="11"/>
  <c r="BE782" i="11"/>
  <c r="BE783" i="11"/>
  <c r="BE784" i="11"/>
  <c r="BE785" i="11"/>
  <c r="BE786" i="11"/>
  <c r="BE787" i="11"/>
  <c r="BE788" i="11"/>
  <c r="BE789" i="11"/>
  <c r="BE790" i="11"/>
  <c r="BE791" i="11"/>
  <c r="BE792" i="11"/>
  <c r="BE793" i="11"/>
  <c r="BE794" i="11"/>
  <c r="BE795" i="11"/>
  <c r="BE796" i="11"/>
  <c r="BE797" i="11"/>
  <c r="BE798" i="11"/>
  <c r="BE799" i="11"/>
  <c r="BE800" i="11"/>
  <c r="BE801" i="11"/>
  <c r="BE802" i="11"/>
  <c r="BE803" i="11"/>
  <c r="BE804" i="11"/>
  <c r="BE805" i="11"/>
  <c r="BE806" i="11"/>
  <c r="BE807" i="11"/>
  <c r="BE808" i="11"/>
  <c r="BE809" i="11"/>
  <c r="BE810" i="11"/>
  <c r="BE811" i="11"/>
  <c r="BE812" i="11"/>
  <c r="BE813" i="11"/>
  <c r="BE814" i="11"/>
  <c r="BE815" i="11"/>
  <c r="BE816" i="11"/>
  <c r="BE817" i="11"/>
  <c r="BE818" i="11"/>
  <c r="BE819" i="11"/>
  <c r="BE820" i="11"/>
  <c r="BE821" i="11"/>
  <c r="BE822" i="11"/>
  <c r="BE823" i="11"/>
  <c r="BE824" i="11"/>
  <c r="BE825" i="11"/>
  <c r="CD825" i="11"/>
  <c r="BE826" i="11"/>
  <c r="BE827" i="11"/>
  <c r="BE828" i="11"/>
  <c r="BE829" i="11"/>
  <c r="BE830" i="11"/>
  <c r="BE831" i="11"/>
  <c r="BE832" i="11"/>
  <c r="BE833" i="11"/>
  <c r="BE834" i="11"/>
  <c r="BE835" i="11"/>
  <c r="BE836" i="11"/>
  <c r="BE837" i="11"/>
  <c r="BE838" i="11"/>
  <c r="BE839" i="11"/>
  <c r="CD839" i="11"/>
  <c r="BE840" i="11"/>
  <c r="CD840" i="11"/>
  <c r="BE841" i="11"/>
  <c r="BE842" i="11"/>
  <c r="CD842" i="11"/>
  <c r="BE843" i="11"/>
  <c r="CD843" i="11"/>
  <c r="BE844" i="11"/>
  <c r="BE845" i="11"/>
  <c r="BE846" i="11"/>
  <c r="BE847" i="11"/>
  <c r="CD847" i="11"/>
  <c r="BE848" i="11"/>
  <c r="BE849" i="11"/>
  <c r="BE850" i="11"/>
  <c r="BE851" i="11"/>
  <c r="CD851" i="11"/>
  <c r="BD6" i="11"/>
  <c r="BD7" i="11"/>
  <c r="BD8" i="11"/>
  <c r="BD9" i="11"/>
  <c r="BK9" i="11"/>
  <c r="BQ9" i="11"/>
  <c r="BR9" i="11"/>
  <c r="BS9" i="11"/>
  <c r="CC9" i="11"/>
  <c r="BD10" i="11"/>
  <c r="BD11" i="11"/>
  <c r="BK11" i="11"/>
  <c r="BQ11" i="11"/>
  <c r="BR11" i="11"/>
  <c r="BS11" i="11"/>
  <c r="CC11" i="11"/>
  <c r="BD12" i="11"/>
  <c r="BK12" i="11"/>
  <c r="BQ12" i="11"/>
  <c r="BR12" i="11"/>
  <c r="BS12" i="11"/>
  <c r="CC12" i="11"/>
  <c r="BD13" i="11"/>
  <c r="BD14" i="11"/>
  <c r="BD15" i="11"/>
  <c r="BD16" i="11"/>
  <c r="BD17" i="11"/>
  <c r="BK17" i="11"/>
  <c r="BQ17" i="11"/>
  <c r="BR17" i="11"/>
  <c r="BS17" i="11"/>
  <c r="CC17" i="11"/>
  <c r="BD18" i="11"/>
  <c r="BD19" i="11"/>
  <c r="BK19" i="11"/>
  <c r="BQ19" i="11"/>
  <c r="BR19" i="11"/>
  <c r="BS19" i="11"/>
  <c r="CC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33" i="11"/>
  <c r="BD34" i="11"/>
  <c r="BD35" i="11"/>
  <c r="BD36" i="11"/>
  <c r="BD37" i="11"/>
  <c r="BD38" i="11"/>
  <c r="BD39" i="11"/>
  <c r="BD40" i="11"/>
  <c r="BD41" i="11"/>
  <c r="BD42" i="11"/>
  <c r="BD43" i="11"/>
  <c r="BD44" i="11"/>
  <c r="BD45" i="11"/>
  <c r="BD46" i="11"/>
  <c r="BD47" i="11"/>
  <c r="BD48" i="11"/>
  <c r="BD49" i="11"/>
  <c r="BD50" i="11"/>
  <c r="BD51" i="11"/>
  <c r="BD52" i="11"/>
  <c r="BD53" i="11"/>
  <c r="BD54" i="11"/>
  <c r="BD55" i="11"/>
  <c r="BD56" i="11"/>
  <c r="BD57" i="11"/>
  <c r="BD58" i="11"/>
  <c r="BD59" i="11"/>
  <c r="BD60" i="11"/>
  <c r="BD61" i="11"/>
  <c r="BD62" i="11"/>
  <c r="BD63" i="11"/>
  <c r="BD64" i="11"/>
  <c r="BD65" i="11"/>
  <c r="BD66" i="11"/>
  <c r="BD67" i="11"/>
  <c r="BD68" i="11"/>
  <c r="BD69" i="11"/>
  <c r="BD70" i="11"/>
  <c r="BD71" i="11"/>
  <c r="BD72" i="11"/>
  <c r="BD73" i="11"/>
  <c r="BD74" i="11"/>
  <c r="BD75" i="11"/>
  <c r="BD76" i="11"/>
  <c r="BD77" i="11"/>
  <c r="BD78" i="11"/>
  <c r="BD79" i="11"/>
  <c r="BK79" i="11"/>
  <c r="BQ79" i="11"/>
  <c r="BR79" i="11"/>
  <c r="BS79" i="11"/>
  <c r="CC79" i="11"/>
  <c r="BD80" i="11"/>
  <c r="BD81" i="11"/>
  <c r="BD82" i="11"/>
  <c r="BD83" i="11"/>
  <c r="BD84" i="11"/>
  <c r="BD85" i="11"/>
  <c r="BD86" i="11"/>
  <c r="BD87" i="11"/>
  <c r="BD88" i="11"/>
  <c r="BD89" i="11"/>
  <c r="BD90" i="11"/>
  <c r="BD91" i="11"/>
  <c r="BD92" i="11"/>
  <c r="BD93" i="11"/>
  <c r="BD94" i="11"/>
  <c r="BD95" i="11"/>
  <c r="BD96" i="11"/>
  <c r="BD97" i="11"/>
  <c r="BD98" i="11"/>
  <c r="BD99" i="11"/>
  <c r="BD100" i="11"/>
  <c r="BD101" i="11"/>
  <c r="BD102" i="11"/>
  <c r="BD103" i="11"/>
  <c r="BD104" i="11"/>
  <c r="BD105" i="11"/>
  <c r="BD106" i="11"/>
  <c r="BD107" i="11"/>
  <c r="BD108" i="11"/>
  <c r="BD109" i="11"/>
  <c r="BD110" i="11"/>
  <c r="BD111" i="11"/>
  <c r="BD112" i="11"/>
  <c r="BD113" i="11"/>
  <c r="BD114" i="11"/>
  <c r="BD115" i="11"/>
  <c r="BD116" i="11"/>
  <c r="BD117" i="11"/>
  <c r="BD118" i="11"/>
  <c r="BD119" i="11"/>
  <c r="BD120" i="11"/>
  <c r="BD121" i="11"/>
  <c r="BD122" i="11"/>
  <c r="BD123" i="11"/>
  <c r="BD124" i="11"/>
  <c r="BD125" i="11"/>
  <c r="BD126" i="11"/>
  <c r="BD127" i="11"/>
  <c r="BD128" i="11"/>
  <c r="BD129" i="11"/>
  <c r="BD130" i="11"/>
  <c r="BD131" i="11"/>
  <c r="BD132" i="11"/>
  <c r="BD133" i="11"/>
  <c r="BD134" i="11"/>
  <c r="BD135" i="11"/>
  <c r="BD136" i="11"/>
  <c r="BD137" i="11"/>
  <c r="BD138" i="11"/>
  <c r="BD139" i="11"/>
  <c r="BD140" i="11"/>
  <c r="BD141" i="11"/>
  <c r="BD142" i="11"/>
  <c r="BD143" i="11"/>
  <c r="BD144" i="11"/>
  <c r="BD145" i="11"/>
  <c r="BD146" i="11"/>
  <c r="BD147" i="11"/>
  <c r="BD148" i="11"/>
  <c r="BD149" i="11"/>
  <c r="BD150" i="11"/>
  <c r="BD151" i="11"/>
  <c r="BD152" i="11"/>
  <c r="BD153" i="11"/>
  <c r="BK153" i="11"/>
  <c r="BQ153" i="11"/>
  <c r="BR153" i="11"/>
  <c r="BS153" i="11"/>
  <c r="CC153" i="11"/>
  <c r="BD154" i="11"/>
  <c r="BD155" i="11"/>
  <c r="BD156" i="11"/>
  <c r="BD157" i="11"/>
  <c r="BD158" i="11"/>
  <c r="BK158" i="11"/>
  <c r="BQ158" i="11"/>
  <c r="BR158" i="11"/>
  <c r="BS158" i="11"/>
  <c r="CC158" i="11"/>
  <c r="BD159" i="11"/>
  <c r="BK159" i="11"/>
  <c r="BQ159" i="11"/>
  <c r="BR159" i="11"/>
  <c r="BS159" i="11"/>
  <c r="CC159" i="11"/>
  <c r="BD160" i="11"/>
  <c r="BD161" i="11"/>
  <c r="BD162" i="11"/>
  <c r="BD163" i="11"/>
  <c r="BD164" i="11"/>
  <c r="BD165" i="11"/>
  <c r="BD166" i="11"/>
  <c r="BD167" i="11"/>
  <c r="BD168" i="11"/>
  <c r="BD169" i="11"/>
  <c r="BD170" i="11"/>
  <c r="BD171" i="11"/>
  <c r="BD172" i="11"/>
  <c r="BD173" i="11"/>
  <c r="BD174" i="11"/>
  <c r="BD175" i="11"/>
  <c r="BD176" i="11"/>
  <c r="BD177" i="11"/>
  <c r="BD178" i="11"/>
  <c r="BD179" i="11"/>
  <c r="BD180" i="11"/>
  <c r="BD181" i="11"/>
  <c r="BD182" i="11"/>
  <c r="BD183" i="11"/>
  <c r="BD184" i="11"/>
  <c r="BD185" i="11"/>
  <c r="BD186" i="11"/>
  <c r="BK186" i="11"/>
  <c r="BQ186" i="11"/>
  <c r="BR186" i="11"/>
  <c r="BS186" i="11"/>
  <c r="CC186" i="11"/>
  <c r="BD187" i="11"/>
  <c r="BD188" i="11"/>
  <c r="BD189" i="11"/>
  <c r="BD190" i="11"/>
  <c r="BD191" i="11"/>
  <c r="BD192" i="11"/>
  <c r="BD193" i="11"/>
  <c r="BD194" i="11"/>
  <c r="BD195" i="11"/>
  <c r="BD196" i="11"/>
  <c r="BK196" i="11"/>
  <c r="BQ196" i="11"/>
  <c r="BR196" i="11"/>
  <c r="BS196" i="11"/>
  <c r="CC196" i="11"/>
  <c r="BD197" i="11"/>
  <c r="BQ197" i="11"/>
  <c r="BR197" i="11"/>
  <c r="BS197" i="11"/>
  <c r="CC197" i="11"/>
  <c r="BD198" i="11"/>
  <c r="BK198" i="11"/>
  <c r="BQ198" i="11"/>
  <c r="BR198" i="11"/>
  <c r="BS198" i="11"/>
  <c r="CC198" i="11"/>
  <c r="BD199" i="11"/>
  <c r="BD200" i="11"/>
  <c r="BD201" i="11"/>
  <c r="BD202" i="11"/>
  <c r="BD203" i="11"/>
  <c r="BD204" i="11"/>
  <c r="BK204" i="11"/>
  <c r="BQ204" i="11"/>
  <c r="BR204" i="11"/>
  <c r="BS204" i="11"/>
  <c r="CC204" i="11"/>
  <c r="BD205" i="11"/>
  <c r="BD206" i="11"/>
  <c r="BD207" i="11"/>
  <c r="BD208" i="11"/>
  <c r="BD209" i="11"/>
  <c r="BD210" i="11"/>
  <c r="BD211" i="11"/>
  <c r="BD212" i="11"/>
  <c r="BD213" i="11"/>
  <c r="BK213" i="11"/>
  <c r="BQ213" i="11"/>
  <c r="BR213" i="11"/>
  <c r="BS213" i="11"/>
  <c r="CC213" i="11"/>
  <c r="BD214" i="11"/>
  <c r="BD215" i="11"/>
  <c r="BD216" i="11"/>
  <c r="BK216" i="11"/>
  <c r="BQ216" i="11"/>
  <c r="BR216" i="11"/>
  <c r="BS216" i="11"/>
  <c r="CC216" i="11"/>
  <c r="BD217" i="11"/>
  <c r="BD218" i="11"/>
  <c r="BD219" i="11"/>
  <c r="BD220" i="11"/>
  <c r="BD221" i="11"/>
  <c r="BD222" i="11"/>
  <c r="BD223" i="11"/>
  <c r="BD224" i="11"/>
  <c r="BD225" i="11"/>
  <c r="BD226" i="11"/>
  <c r="BD227" i="11"/>
  <c r="BD228" i="11"/>
  <c r="BD229" i="11"/>
  <c r="BD230" i="11"/>
  <c r="BD231" i="11"/>
  <c r="BD232" i="11"/>
  <c r="BD233" i="11"/>
  <c r="BD234" i="11"/>
  <c r="BD235" i="11"/>
  <c r="BD236" i="11"/>
  <c r="BD237" i="11"/>
  <c r="BD238" i="11"/>
  <c r="BD239" i="11"/>
  <c r="BD240" i="11"/>
  <c r="BD241" i="11"/>
  <c r="BD242" i="11"/>
  <c r="BD243" i="11"/>
  <c r="BD244" i="11"/>
  <c r="BD245" i="11"/>
  <c r="BD246" i="11"/>
  <c r="BD247" i="11"/>
  <c r="BD248" i="11"/>
  <c r="BD249" i="11"/>
  <c r="BD250" i="11"/>
  <c r="BD251" i="11"/>
  <c r="BD252" i="11"/>
  <c r="BD253" i="11"/>
  <c r="BD254" i="11"/>
  <c r="BD255" i="11"/>
  <c r="BD256" i="11"/>
  <c r="BD257" i="11"/>
  <c r="BK257" i="11"/>
  <c r="BQ257" i="11"/>
  <c r="BR257" i="11"/>
  <c r="BS257" i="11"/>
  <c r="CC257" i="11"/>
  <c r="BD258" i="11"/>
  <c r="BD259" i="11"/>
  <c r="BD260" i="11"/>
  <c r="BD261" i="11"/>
  <c r="BD262" i="11"/>
  <c r="BD263" i="11"/>
  <c r="BD264" i="11"/>
  <c r="BD265" i="11"/>
  <c r="BD266" i="11"/>
  <c r="BD267" i="11"/>
  <c r="BD268" i="11"/>
  <c r="BD269" i="11"/>
  <c r="BD270" i="11"/>
  <c r="BD271" i="11"/>
  <c r="BD272" i="11"/>
  <c r="BD273" i="11"/>
  <c r="BD274" i="11"/>
  <c r="BD275" i="11"/>
  <c r="BD276" i="11"/>
  <c r="BK276" i="11"/>
  <c r="BQ276" i="11"/>
  <c r="BR276" i="11"/>
  <c r="BS276" i="11"/>
  <c r="CC276" i="11"/>
  <c r="BD277" i="11"/>
  <c r="BD278" i="11"/>
  <c r="BD279" i="11"/>
  <c r="BD280" i="11"/>
  <c r="BD281" i="11"/>
  <c r="BD282" i="11"/>
  <c r="BD283" i="11"/>
  <c r="BD284" i="11"/>
  <c r="BD285" i="11"/>
  <c r="BD286" i="11"/>
  <c r="BD287" i="11"/>
  <c r="BD288" i="11"/>
  <c r="BD289" i="11"/>
  <c r="BD290" i="11"/>
  <c r="BK290" i="11"/>
  <c r="BQ290" i="11"/>
  <c r="BR290" i="11"/>
  <c r="BS290" i="11"/>
  <c r="CC290" i="11"/>
  <c r="BD291" i="11"/>
  <c r="BD292" i="11"/>
  <c r="BD293" i="11"/>
  <c r="BD294" i="11"/>
  <c r="BK294" i="11"/>
  <c r="BQ294" i="11"/>
  <c r="BR294" i="11"/>
  <c r="BS294" i="11"/>
  <c r="CC294" i="11"/>
  <c r="BD295" i="11"/>
  <c r="BD296" i="11"/>
  <c r="BD297" i="11"/>
  <c r="BD298" i="11"/>
  <c r="BD299" i="11"/>
  <c r="BD300" i="11"/>
  <c r="BD301" i="11"/>
  <c r="BD302" i="11"/>
  <c r="BD303" i="11"/>
  <c r="BD304" i="11"/>
  <c r="BD305" i="11"/>
  <c r="BD306" i="11"/>
  <c r="BD307" i="11"/>
  <c r="BD308" i="11"/>
  <c r="BD309" i="11"/>
  <c r="BK309" i="11"/>
  <c r="BQ309" i="11"/>
  <c r="BR309" i="11"/>
  <c r="BS309" i="11"/>
  <c r="CC309" i="11"/>
  <c r="BD310" i="11"/>
  <c r="BD311" i="11"/>
  <c r="BD312" i="11"/>
  <c r="BD313" i="11"/>
  <c r="BD314" i="11"/>
  <c r="BD315" i="11"/>
  <c r="BD316" i="11"/>
  <c r="BD317" i="11"/>
  <c r="BD318" i="11"/>
  <c r="BD319" i="11"/>
  <c r="BD320" i="11"/>
  <c r="BD321" i="11"/>
  <c r="BD322" i="11"/>
  <c r="BD323" i="11"/>
  <c r="BD324" i="11"/>
  <c r="BD325" i="11"/>
  <c r="BD326" i="11"/>
  <c r="BD327" i="11"/>
  <c r="BD328" i="11"/>
  <c r="BD329" i="11"/>
  <c r="BK329" i="11"/>
  <c r="BQ329" i="11"/>
  <c r="BR329" i="11"/>
  <c r="BS329" i="11"/>
  <c r="CC329" i="11"/>
  <c r="BD330" i="11"/>
  <c r="BD331" i="11"/>
  <c r="BD332" i="11"/>
  <c r="BD333" i="11"/>
  <c r="BD334" i="11"/>
  <c r="BD335" i="11"/>
  <c r="BD336" i="11"/>
  <c r="BD337" i="11"/>
  <c r="BD338" i="11"/>
  <c r="BD339" i="11"/>
  <c r="BD340" i="11"/>
  <c r="BD341" i="11"/>
  <c r="BD342" i="11"/>
  <c r="BD343" i="11"/>
  <c r="BD344" i="11"/>
  <c r="BD345" i="11"/>
  <c r="BD346" i="11"/>
  <c r="BD347" i="11"/>
  <c r="BD348" i="11"/>
  <c r="BD349" i="11"/>
  <c r="BD350" i="11"/>
  <c r="BD351" i="11"/>
  <c r="BD352" i="11"/>
  <c r="BD353" i="11"/>
  <c r="BD354" i="11"/>
  <c r="BD355" i="11"/>
  <c r="BD356" i="11"/>
  <c r="BD357" i="11"/>
  <c r="BD358" i="11"/>
  <c r="BD359" i="11"/>
  <c r="BD360" i="11"/>
  <c r="BD361" i="11"/>
  <c r="BD362" i="11"/>
  <c r="BD363" i="11"/>
  <c r="BD364" i="11"/>
  <c r="BD365" i="11"/>
  <c r="BD366" i="11"/>
  <c r="BD367" i="11"/>
  <c r="BD368" i="11"/>
  <c r="BD369" i="11"/>
  <c r="BD370" i="11"/>
  <c r="BD371" i="11"/>
  <c r="BD372" i="11"/>
  <c r="BD373" i="11"/>
  <c r="BD374" i="11"/>
  <c r="BD375" i="11"/>
  <c r="BD376" i="11"/>
  <c r="BK376" i="11"/>
  <c r="BQ376" i="11"/>
  <c r="BR376" i="11"/>
  <c r="BS376" i="11"/>
  <c r="CC376" i="11"/>
  <c r="BD377" i="11"/>
  <c r="BD378" i="11"/>
  <c r="BD379" i="11"/>
  <c r="BD380" i="11"/>
  <c r="BD381" i="11"/>
  <c r="BD382" i="11"/>
  <c r="BD383" i="11"/>
  <c r="BD384" i="11"/>
  <c r="BD385" i="11"/>
  <c r="BD386" i="11"/>
  <c r="BD387" i="11"/>
  <c r="BD388" i="11"/>
  <c r="BD389" i="11"/>
  <c r="BD390" i="11"/>
  <c r="BD391" i="11"/>
  <c r="BD392" i="11"/>
  <c r="BD393" i="11"/>
  <c r="BD394" i="11"/>
  <c r="BD395" i="11"/>
  <c r="BD396" i="11"/>
  <c r="BD397" i="11"/>
  <c r="BD398" i="11"/>
  <c r="BD399" i="11"/>
  <c r="BD400" i="11"/>
  <c r="BK400" i="11"/>
  <c r="BQ400" i="11"/>
  <c r="BR400" i="11"/>
  <c r="BS400" i="11"/>
  <c r="CC400" i="11"/>
  <c r="BD401" i="11"/>
  <c r="BD402" i="11"/>
  <c r="BD403" i="11"/>
  <c r="BD404" i="11"/>
  <c r="BD405" i="11"/>
  <c r="BD406" i="11"/>
  <c r="BD407" i="11"/>
  <c r="BD408" i="11"/>
  <c r="BD409" i="11"/>
  <c r="BD410" i="11"/>
  <c r="BD411" i="11"/>
  <c r="BD412" i="11"/>
  <c r="BD413" i="11"/>
  <c r="BD414" i="11"/>
  <c r="BK414" i="11"/>
  <c r="BQ414" i="11"/>
  <c r="BR414" i="11"/>
  <c r="BS414" i="11"/>
  <c r="CC414" i="11"/>
  <c r="BD415" i="11"/>
  <c r="BD416" i="11"/>
  <c r="BD417" i="11"/>
  <c r="BD418" i="11"/>
  <c r="BD419" i="11"/>
  <c r="BD420" i="11"/>
  <c r="BD421" i="11"/>
  <c r="BD422" i="11"/>
  <c r="BD423" i="11"/>
  <c r="BD424" i="11"/>
  <c r="BD425" i="11"/>
  <c r="BD426" i="11"/>
  <c r="BD427" i="11"/>
  <c r="BD428" i="11"/>
  <c r="BD429" i="11"/>
  <c r="BD430" i="11"/>
  <c r="BD431" i="11"/>
  <c r="BD432" i="11"/>
  <c r="BD433" i="11"/>
  <c r="BD434" i="11"/>
  <c r="BD435" i="11"/>
  <c r="BD436" i="11"/>
  <c r="BD437" i="11"/>
  <c r="BD438" i="11"/>
  <c r="BD439" i="11"/>
  <c r="BD440" i="11"/>
  <c r="BD441" i="11"/>
  <c r="BD442" i="11"/>
  <c r="BD443" i="11"/>
  <c r="BD444" i="11"/>
  <c r="BD445" i="11"/>
  <c r="BD446" i="11"/>
  <c r="BD447" i="11"/>
  <c r="BD448" i="11"/>
  <c r="BD449" i="11"/>
  <c r="BK449" i="11"/>
  <c r="BQ449" i="11"/>
  <c r="BR449" i="11"/>
  <c r="BS449" i="11"/>
  <c r="CC449" i="11"/>
  <c r="BD450" i="11"/>
  <c r="BD451" i="11"/>
  <c r="BD452" i="11"/>
  <c r="BD453" i="11"/>
  <c r="BD454" i="11"/>
  <c r="BK454" i="11"/>
  <c r="BQ454" i="11"/>
  <c r="BR454" i="11"/>
  <c r="BS454" i="11"/>
  <c r="CC454" i="11"/>
  <c r="BD455" i="11"/>
  <c r="BD456" i="11"/>
  <c r="BD457" i="11"/>
  <c r="BD458" i="11"/>
  <c r="BD459" i="11"/>
  <c r="BD460" i="11"/>
  <c r="BD461" i="11"/>
  <c r="BD462" i="11"/>
  <c r="BD463" i="11"/>
  <c r="BD464" i="11"/>
  <c r="BK464" i="11"/>
  <c r="BQ464" i="11"/>
  <c r="BR464" i="11"/>
  <c r="BS464" i="11"/>
  <c r="CC464" i="11"/>
  <c r="BD465" i="11"/>
  <c r="BQ465" i="11"/>
  <c r="BR465" i="11"/>
  <c r="BS465" i="11"/>
  <c r="CC465" i="11"/>
  <c r="BD466" i="11"/>
  <c r="BK466" i="11"/>
  <c r="BQ466" i="11"/>
  <c r="BR466" i="11"/>
  <c r="BS466" i="11"/>
  <c r="CC466" i="11"/>
  <c r="BD467" i="11"/>
  <c r="BD468" i="11"/>
  <c r="BD469" i="11"/>
  <c r="BD470" i="11"/>
  <c r="BD471" i="11"/>
  <c r="BD472" i="11"/>
  <c r="BD473" i="11"/>
  <c r="BD474" i="11"/>
  <c r="BK474" i="11"/>
  <c r="BQ474" i="11"/>
  <c r="BR474" i="11"/>
  <c r="BS474" i="11"/>
  <c r="CC474" i="11"/>
  <c r="BD475" i="11"/>
  <c r="BD476" i="11"/>
  <c r="BD477" i="11"/>
  <c r="BD478" i="11"/>
  <c r="BD479" i="11"/>
  <c r="BD480" i="11"/>
  <c r="BD481" i="11"/>
  <c r="BD482" i="11"/>
  <c r="BD483" i="11"/>
  <c r="BK483" i="11"/>
  <c r="BQ483" i="11"/>
  <c r="BR483" i="11"/>
  <c r="BS483" i="11"/>
  <c r="CC483" i="11"/>
  <c r="BD484" i="11"/>
  <c r="BD485" i="11"/>
  <c r="BD486" i="11"/>
  <c r="BD487" i="11"/>
  <c r="BD488" i="11"/>
  <c r="BD489" i="11"/>
  <c r="BD490" i="11"/>
  <c r="BK490" i="11"/>
  <c r="BQ490" i="11"/>
  <c r="BR490" i="11"/>
  <c r="BS490" i="11"/>
  <c r="CC490" i="11"/>
  <c r="BD491" i="11"/>
  <c r="BD492" i="11"/>
  <c r="BD493" i="11"/>
  <c r="BD494" i="11"/>
  <c r="BD495" i="11"/>
  <c r="BD496" i="11"/>
  <c r="BK496" i="11"/>
  <c r="BQ496" i="11"/>
  <c r="BR496" i="11"/>
  <c r="BS496" i="11"/>
  <c r="CC496" i="11"/>
  <c r="BD497" i="11"/>
  <c r="BD498" i="11"/>
  <c r="BD499" i="11"/>
  <c r="BD500" i="11"/>
  <c r="BD501" i="11"/>
  <c r="BD502" i="11"/>
  <c r="BD503" i="11"/>
  <c r="BD504" i="11"/>
  <c r="BD505" i="11"/>
  <c r="BD506" i="11"/>
  <c r="BD507" i="11"/>
  <c r="BD508" i="11"/>
  <c r="BD509" i="11"/>
  <c r="BD510" i="11"/>
  <c r="BD511" i="11"/>
  <c r="BD512" i="11"/>
  <c r="BD513" i="11"/>
  <c r="BD514" i="11"/>
  <c r="BD515" i="11"/>
  <c r="BD516" i="11"/>
  <c r="BD517" i="11"/>
  <c r="BD518" i="11"/>
  <c r="BD519" i="11"/>
  <c r="BD520" i="11"/>
  <c r="BD521" i="11"/>
  <c r="BD522" i="11"/>
  <c r="BD523" i="11"/>
  <c r="BD524" i="11"/>
  <c r="BD525" i="11"/>
  <c r="BD526" i="11"/>
  <c r="BD527" i="11"/>
  <c r="BD528" i="11"/>
  <c r="BD529" i="11"/>
  <c r="BD530" i="11"/>
  <c r="BD531" i="11"/>
  <c r="BD532" i="11"/>
  <c r="BD533" i="11"/>
  <c r="BD534" i="11"/>
  <c r="BD535" i="11"/>
  <c r="BD536" i="11"/>
  <c r="BD537" i="11"/>
  <c r="BD538" i="11"/>
  <c r="BD539" i="11"/>
  <c r="BD540" i="11"/>
  <c r="BD541" i="11"/>
  <c r="BD542" i="11"/>
  <c r="BD543" i="11"/>
  <c r="BD544" i="11"/>
  <c r="BD545" i="11"/>
  <c r="BD546" i="11"/>
  <c r="BD547" i="11"/>
  <c r="BD548" i="11"/>
  <c r="BD549" i="11"/>
  <c r="BD550" i="11"/>
  <c r="BK550" i="11"/>
  <c r="BQ550" i="11"/>
  <c r="BR550" i="11"/>
  <c r="BS550" i="11"/>
  <c r="CC550" i="11"/>
  <c r="BD551" i="11"/>
  <c r="BD552" i="11"/>
  <c r="BD553" i="11"/>
  <c r="BD554" i="11"/>
  <c r="BD555" i="11"/>
  <c r="BD556" i="11"/>
  <c r="BK556" i="11"/>
  <c r="BQ556" i="11"/>
  <c r="BR556" i="11"/>
  <c r="BS556" i="11"/>
  <c r="CC556" i="11"/>
  <c r="BD557" i="11"/>
  <c r="BD558" i="11"/>
  <c r="BD559" i="11"/>
  <c r="BD560" i="11"/>
  <c r="BD561" i="11"/>
  <c r="BD562" i="11"/>
  <c r="BD563" i="11"/>
  <c r="BK563" i="11"/>
  <c r="BQ563" i="11"/>
  <c r="BR563" i="11"/>
  <c r="BS563" i="11"/>
  <c r="CC563" i="11"/>
  <c r="BD564" i="11"/>
  <c r="BD565" i="11"/>
  <c r="BD566" i="11"/>
  <c r="BD567" i="11"/>
  <c r="BD568" i="11"/>
  <c r="BD569" i="11"/>
  <c r="BD570" i="11"/>
  <c r="BD571" i="11"/>
  <c r="BD572" i="11"/>
  <c r="BD573" i="11"/>
  <c r="BD574" i="11"/>
  <c r="BK574" i="11"/>
  <c r="BQ574" i="11"/>
  <c r="BR574" i="11"/>
  <c r="BS574" i="11"/>
  <c r="CC574" i="11"/>
  <c r="BD575" i="11"/>
  <c r="BD576" i="11"/>
  <c r="BD577" i="11"/>
  <c r="BD578" i="11"/>
  <c r="BD579" i="11"/>
  <c r="BD580" i="11"/>
  <c r="BD581" i="11"/>
  <c r="BD582" i="11"/>
  <c r="BD583" i="11"/>
  <c r="BD584" i="11"/>
  <c r="BD585" i="11"/>
  <c r="BK585" i="11"/>
  <c r="BQ585" i="11"/>
  <c r="BR585" i="11"/>
  <c r="BS585" i="11"/>
  <c r="CC585" i="11"/>
  <c r="BD586" i="11"/>
  <c r="BD587" i="11"/>
  <c r="BD588" i="11"/>
  <c r="BD589" i="11"/>
  <c r="BD590" i="11"/>
  <c r="BD591" i="11"/>
  <c r="BD592" i="11"/>
  <c r="BD593" i="11"/>
  <c r="BD594" i="11"/>
  <c r="BD595" i="11"/>
  <c r="BD596" i="11"/>
  <c r="BD597" i="11"/>
  <c r="BD598" i="11"/>
  <c r="BD599" i="11"/>
  <c r="BD600" i="11"/>
  <c r="BD601" i="11"/>
  <c r="BD602" i="11"/>
  <c r="BD603" i="11"/>
  <c r="BD604" i="11"/>
  <c r="BD605" i="11"/>
  <c r="BD606" i="11"/>
  <c r="BD607" i="11"/>
  <c r="BD608" i="11"/>
  <c r="BD609" i="11"/>
  <c r="BD610" i="11"/>
  <c r="BD611" i="11"/>
  <c r="BD612" i="11"/>
  <c r="BD613" i="11"/>
  <c r="BD614" i="11"/>
  <c r="BD615" i="11"/>
  <c r="BK615" i="11"/>
  <c r="BQ615" i="11"/>
  <c r="BR615" i="11"/>
  <c r="BS615" i="11"/>
  <c r="CC615" i="11"/>
  <c r="BD616" i="11"/>
  <c r="BD617" i="11"/>
  <c r="BD618" i="11"/>
  <c r="BD619" i="11"/>
  <c r="BK619" i="11"/>
  <c r="BQ619" i="11"/>
  <c r="BR619" i="11"/>
  <c r="BS619" i="11"/>
  <c r="CC619" i="11"/>
  <c r="BD620" i="11"/>
  <c r="BD621" i="11"/>
  <c r="BD622" i="11"/>
  <c r="BD623" i="11"/>
  <c r="BD624" i="11"/>
  <c r="BD625" i="11"/>
  <c r="BD626" i="11"/>
  <c r="BD627" i="11"/>
  <c r="BD628" i="11"/>
  <c r="BD629" i="11"/>
  <c r="BD630" i="11"/>
  <c r="BD631" i="11"/>
  <c r="BD632" i="11"/>
  <c r="BD633" i="11"/>
  <c r="BD634" i="11"/>
  <c r="BD635" i="11"/>
  <c r="BD636" i="11"/>
  <c r="BD637" i="11"/>
  <c r="BD638" i="11"/>
  <c r="BD639" i="11"/>
  <c r="BD640" i="11"/>
  <c r="BD641" i="11"/>
  <c r="BD642" i="11"/>
  <c r="BD643" i="11"/>
  <c r="BD644" i="11"/>
  <c r="BD645" i="11"/>
  <c r="BD646" i="11"/>
  <c r="BD647" i="11"/>
  <c r="BD648" i="11"/>
  <c r="BD649" i="11"/>
  <c r="BD650" i="11"/>
  <c r="BD651" i="11"/>
  <c r="BD652" i="11"/>
  <c r="BD653" i="11"/>
  <c r="BD654" i="11"/>
  <c r="BD655" i="11"/>
  <c r="BD656" i="11"/>
  <c r="BD657" i="11"/>
  <c r="BD658" i="11"/>
  <c r="BD659" i="11"/>
  <c r="BD660" i="11"/>
  <c r="BD661" i="11"/>
  <c r="BD662" i="11"/>
  <c r="BK662" i="11"/>
  <c r="BQ662" i="11"/>
  <c r="BR662" i="11"/>
  <c r="BS662" i="11"/>
  <c r="CC662" i="11"/>
  <c r="BD663" i="11"/>
  <c r="BD664" i="11"/>
  <c r="BD665" i="11"/>
  <c r="BK665" i="11"/>
  <c r="BQ665" i="11"/>
  <c r="BR665" i="11"/>
  <c r="BS665" i="11"/>
  <c r="CC665" i="11"/>
  <c r="BD666" i="11"/>
  <c r="BD667" i="11"/>
  <c r="BD668" i="11"/>
  <c r="BD669" i="11"/>
  <c r="BD670" i="11"/>
  <c r="BD671" i="11"/>
  <c r="BD672" i="11"/>
  <c r="BD673" i="11"/>
  <c r="BD674" i="11"/>
  <c r="BK674" i="11"/>
  <c r="BQ674" i="11"/>
  <c r="BR674" i="11"/>
  <c r="BS674" i="11"/>
  <c r="CC674" i="11"/>
  <c r="BD675" i="11"/>
  <c r="BQ675" i="11"/>
  <c r="BR675" i="11"/>
  <c r="BS675" i="11"/>
  <c r="CC675" i="11"/>
  <c r="BD676" i="11"/>
  <c r="BK676" i="11"/>
  <c r="BQ676" i="11"/>
  <c r="BR676" i="11"/>
  <c r="BS676" i="11"/>
  <c r="CC676" i="11"/>
  <c r="BD677" i="11"/>
  <c r="BK677" i="11"/>
  <c r="BQ677" i="11"/>
  <c r="BR677" i="11"/>
  <c r="BS677" i="11"/>
  <c r="CC677" i="11"/>
  <c r="BD678" i="11"/>
  <c r="BQ678" i="11"/>
  <c r="BR678" i="11"/>
  <c r="BS678" i="11"/>
  <c r="CC678" i="11"/>
  <c r="BD679" i="11"/>
  <c r="BK679" i="11"/>
  <c r="BQ679" i="11"/>
  <c r="BR679" i="11"/>
  <c r="BS679" i="11"/>
  <c r="CC679" i="11"/>
  <c r="BD680" i="11"/>
  <c r="BD681" i="11"/>
  <c r="BD682" i="11"/>
  <c r="BD683" i="11"/>
  <c r="BD684" i="11"/>
  <c r="BD685" i="11"/>
  <c r="BD686" i="11"/>
  <c r="BK686" i="11"/>
  <c r="BQ686" i="11"/>
  <c r="BR686" i="11"/>
  <c r="BS686" i="11"/>
  <c r="CC686" i="11"/>
  <c r="BD687" i="11"/>
  <c r="BD688" i="11"/>
  <c r="BD689" i="11"/>
  <c r="BD690" i="11"/>
  <c r="BD691" i="11"/>
  <c r="BD692" i="11"/>
  <c r="BD693" i="11"/>
  <c r="BD694" i="11"/>
  <c r="BK694" i="11"/>
  <c r="BQ694" i="11"/>
  <c r="BR694" i="11"/>
  <c r="BS694" i="11"/>
  <c r="CC694" i="11"/>
  <c r="BD695" i="11"/>
  <c r="BD696" i="11"/>
  <c r="BK696" i="11"/>
  <c r="BQ696" i="11"/>
  <c r="BR696" i="11"/>
  <c r="BS696" i="11"/>
  <c r="CC696" i="11"/>
  <c r="BD697" i="11"/>
  <c r="BD698" i="11"/>
  <c r="BD699" i="11"/>
  <c r="BD700" i="11"/>
  <c r="BD701" i="11"/>
  <c r="BD702" i="11"/>
  <c r="BD703" i="11"/>
  <c r="BD704" i="11"/>
  <c r="BD705" i="11"/>
  <c r="BD706" i="11"/>
  <c r="BD707" i="11"/>
  <c r="BD708" i="11"/>
  <c r="BD709" i="11"/>
  <c r="BD710" i="11"/>
  <c r="BD711" i="11"/>
  <c r="BK711" i="11"/>
  <c r="BQ711" i="11"/>
  <c r="BR711" i="11"/>
  <c r="BS711" i="11"/>
  <c r="CC711" i="11"/>
  <c r="BD712" i="11"/>
  <c r="BD713" i="11"/>
  <c r="BD714" i="11"/>
  <c r="BD715" i="11"/>
  <c r="BD716" i="11"/>
  <c r="BD717" i="11"/>
  <c r="BK717" i="11"/>
  <c r="BQ717" i="11"/>
  <c r="BR717" i="11"/>
  <c r="BS717" i="11"/>
  <c r="CC717" i="11"/>
  <c r="BD718" i="11"/>
  <c r="BD719" i="11"/>
  <c r="BD720" i="11"/>
  <c r="BK720" i="11"/>
  <c r="BQ720" i="11"/>
  <c r="BR720" i="11"/>
  <c r="BS720" i="11"/>
  <c r="CC720" i="11"/>
  <c r="BD721" i="11"/>
  <c r="BD722" i="11"/>
  <c r="BK722" i="11"/>
  <c r="BQ722" i="11"/>
  <c r="BR722" i="11"/>
  <c r="BS722" i="11"/>
  <c r="CC722" i="11"/>
  <c r="BD723" i="11"/>
  <c r="BD724" i="11"/>
  <c r="BK724" i="11"/>
  <c r="BQ724" i="11"/>
  <c r="BR724" i="11"/>
  <c r="BS724" i="11"/>
  <c r="CC724" i="11"/>
  <c r="BD725" i="11"/>
  <c r="BD726" i="11"/>
  <c r="BD727" i="11"/>
  <c r="BD728" i="11"/>
  <c r="BD729" i="11"/>
  <c r="BD730" i="11"/>
  <c r="BD731" i="11"/>
  <c r="BD732" i="11"/>
  <c r="BD733" i="11"/>
  <c r="BD734" i="11"/>
  <c r="BD735" i="11"/>
  <c r="BD736" i="11"/>
  <c r="BD737" i="11"/>
  <c r="BD738" i="11"/>
  <c r="BD739" i="11"/>
  <c r="BK739" i="11"/>
  <c r="BQ739" i="11"/>
  <c r="BR739" i="11"/>
  <c r="BS739" i="11"/>
  <c r="CC739" i="11"/>
  <c r="BD740" i="11"/>
  <c r="BD741" i="11"/>
  <c r="BK741" i="11"/>
  <c r="BQ741" i="11"/>
  <c r="BR741" i="11"/>
  <c r="BS741" i="11"/>
  <c r="CC741" i="11"/>
  <c r="BD742" i="11"/>
  <c r="BD743" i="11"/>
  <c r="BD744" i="11"/>
  <c r="BD745" i="11"/>
  <c r="BD746" i="11"/>
  <c r="BK746" i="11"/>
  <c r="BQ746" i="11"/>
  <c r="BR746" i="11"/>
  <c r="BS746" i="11"/>
  <c r="CC746" i="11"/>
  <c r="BD747" i="11"/>
  <c r="BD748" i="11"/>
  <c r="BD749" i="11"/>
  <c r="BK749" i="11"/>
  <c r="BQ749" i="11"/>
  <c r="BR749" i="11"/>
  <c r="BS749" i="11"/>
  <c r="CC749" i="11"/>
  <c r="BD750" i="11"/>
  <c r="BD751" i="11"/>
  <c r="BD752" i="11"/>
  <c r="BD753" i="11"/>
  <c r="BD754" i="11"/>
  <c r="BD755" i="11"/>
  <c r="BD756" i="11"/>
  <c r="BD757" i="11"/>
  <c r="BD758" i="11"/>
  <c r="BD759" i="11"/>
  <c r="BD760" i="11"/>
  <c r="BD761" i="11"/>
  <c r="BD762" i="11"/>
  <c r="BD763" i="11"/>
  <c r="BD764" i="11"/>
  <c r="BD765" i="11"/>
  <c r="BD766" i="11"/>
  <c r="BD767" i="11"/>
  <c r="BD768" i="11"/>
  <c r="BD769" i="11"/>
  <c r="BD770" i="11"/>
  <c r="BD771" i="11"/>
  <c r="BD772" i="11"/>
  <c r="BD773" i="11"/>
  <c r="BK773" i="11"/>
  <c r="BQ773" i="11"/>
  <c r="BR773" i="11"/>
  <c r="BS773" i="11"/>
  <c r="CC773" i="11"/>
  <c r="BD774" i="11"/>
  <c r="BK774" i="11"/>
  <c r="BQ774" i="11"/>
  <c r="BR774" i="11"/>
  <c r="BS774" i="11"/>
  <c r="CC774" i="11"/>
  <c r="BD775" i="11"/>
  <c r="BD776" i="11"/>
  <c r="BD777" i="11"/>
  <c r="BD778" i="11"/>
  <c r="BD779" i="11"/>
  <c r="BD780" i="11"/>
  <c r="BD781" i="11"/>
  <c r="BD782" i="11"/>
  <c r="BD783" i="11"/>
  <c r="BD784" i="11"/>
  <c r="BD785" i="11"/>
  <c r="BD786" i="11"/>
  <c r="BD787" i="11"/>
  <c r="BD788" i="11"/>
  <c r="BD789" i="11"/>
  <c r="BD790" i="11"/>
  <c r="BD791" i="11"/>
  <c r="BD792" i="11"/>
  <c r="BD793" i="11"/>
  <c r="BD794" i="11"/>
  <c r="BD795" i="11"/>
  <c r="BD796" i="11"/>
  <c r="BD797" i="11"/>
  <c r="BD798" i="11"/>
  <c r="BD799" i="11"/>
  <c r="BD800" i="11"/>
  <c r="BD801" i="11"/>
  <c r="BD802" i="11"/>
  <c r="BD803" i="11"/>
  <c r="BD804" i="11"/>
  <c r="BD805" i="11"/>
  <c r="BD806" i="11"/>
  <c r="BD807" i="11"/>
  <c r="BD808" i="11"/>
  <c r="BD809" i="11"/>
  <c r="BD810" i="11"/>
  <c r="BD811" i="11"/>
  <c r="BD812" i="11"/>
  <c r="BD813" i="11"/>
  <c r="BD814" i="11"/>
  <c r="BD815" i="11"/>
  <c r="BD816" i="11"/>
  <c r="BD817" i="11"/>
  <c r="BD818" i="11"/>
  <c r="BD819" i="11"/>
  <c r="BD820" i="11"/>
  <c r="BD821" i="11"/>
  <c r="BD822" i="11"/>
  <c r="BD823" i="11"/>
  <c r="BD824" i="11"/>
  <c r="BD825" i="11"/>
  <c r="BK825" i="11"/>
  <c r="BQ825" i="11"/>
  <c r="BR825" i="11"/>
  <c r="BS825" i="11"/>
  <c r="CC825" i="11"/>
  <c r="BD826" i="11"/>
  <c r="BD827" i="11"/>
  <c r="BD828" i="11"/>
  <c r="BD829" i="11"/>
  <c r="BD830" i="11"/>
  <c r="BD831" i="11"/>
  <c r="BD832" i="11"/>
  <c r="BD833" i="11"/>
  <c r="BD834" i="11"/>
  <c r="BD835" i="11"/>
  <c r="BD836" i="11"/>
  <c r="BD837" i="11"/>
  <c r="BD838" i="11"/>
  <c r="BD839" i="11"/>
  <c r="BK839" i="11"/>
  <c r="BQ839" i="11"/>
  <c r="BR839" i="11"/>
  <c r="BS839" i="11"/>
  <c r="CC839" i="11"/>
  <c r="BD840" i="11"/>
  <c r="BK840" i="11"/>
  <c r="BQ840" i="11"/>
  <c r="BR840" i="11"/>
  <c r="BS840" i="11"/>
  <c r="CC840" i="11"/>
  <c r="BD841" i="11"/>
  <c r="BD842" i="11"/>
  <c r="BK842" i="11"/>
  <c r="BQ842" i="11"/>
  <c r="BR842" i="11"/>
  <c r="BS842" i="11"/>
  <c r="CC842" i="11"/>
  <c r="BD843" i="11"/>
  <c r="BK843" i="11"/>
  <c r="BQ843" i="11"/>
  <c r="BR843" i="11"/>
  <c r="BS843" i="11"/>
  <c r="CC843" i="11"/>
  <c r="BD844" i="11"/>
  <c r="BD845" i="11"/>
  <c r="BD846" i="11"/>
  <c r="BD847" i="11"/>
  <c r="BK847" i="11"/>
  <c r="BQ847" i="11"/>
  <c r="BR847" i="11"/>
  <c r="BS847" i="11"/>
  <c r="CC847" i="11"/>
  <c r="BD848" i="11"/>
  <c r="BD849" i="11"/>
  <c r="BD850" i="11"/>
  <c r="BD851" i="11"/>
  <c r="BK851" i="11"/>
  <c r="BQ851" i="11"/>
  <c r="BR851" i="11"/>
  <c r="BS851" i="11"/>
  <c r="CC851" i="11"/>
  <c r="BC6" i="11"/>
  <c r="BC7" i="11"/>
  <c r="BC8" i="11"/>
  <c r="BC9" i="11"/>
  <c r="CB9" i="11"/>
  <c r="BC10" i="11"/>
  <c r="BC11" i="11"/>
  <c r="CB11" i="11"/>
  <c r="BC12" i="11"/>
  <c r="CB12" i="11"/>
  <c r="BC13" i="11"/>
  <c r="BC14" i="11"/>
  <c r="BC15" i="11"/>
  <c r="BC16" i="11"/>
  <c r="BC17" i="11"/>
  <c r="CB17" i="11"/>
  <c r="BC18" i="11"/>
  <c r="BC19" i="11"/>
  <c r="CB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C34" i="11"/>
  <c r="BC35" i="11"/>
  <c r="BC36" i="11"/>
  <c r="BC37" i="11"/>
  <c r="BC38" i="11"/>
  <c r="BC39" i="11"/>
  <c r="BC40" i="11"/>
  <c r="BC41" i="11"/>
  <c r="BC42" i="11"/>
  <c r="BC43" i="11"/>
  <c r="BC44" i="11"/>
  <c r="BC45" i="11"/>
  <c r="BC46" i="11"/>
  <c r="BC47" i="11"/>
  <c r="BC48" i="11"/>
  <c r="BC49" i="11"/>
  <c r="BC50" i="11"/>
  <c r="BC51" i="11"/>
  <c r="BC52" i="11"/>
  <c r="BC53" i="11"/>
  <c r="BC54" i="11"/>
  <c r="BC55" i="11"/>
  <c r="BC56" i="11"/>
  <c r="BC57" i="11"/>
  <c r="BC58" i="11"/>
  <c r="BC59" i="11"/>
  <c r="BC60" i="11"/>
  <c r="BC61" i="11"/>
  <c r="BC62" i="11"/>
  <c r="BC63" i="11"/>
  <c r="BC64" i="11"/>
  <c r="BC65" i="11"/>
  <c r="BC66" i="11"/>
  <c r="BC67" i="11"/>
  <c r="BC68" i="11"/>
  <c r="BC69" i="11"/>
  <c r="BC70" i="11"/>
  <c r="BC71" i="11"/>
  <c r="BC72" i="11"/>
  <c r="BC73" i="11"/>
  <c r="BC74" i="11"/>
  <c r="BC75" i="11"/>
  <c r="BC76" i="11"/>
  <c r="BC77" i="11"/>
  <c r="BC78" i="11"/>
  <c r="BC79" i="11"/>
  <c r="CB79" i="11"/>
  <c r="BC80" i="11"/>
  <c r="BC81" i="11"/>
  <c r="BC82" i="11"/>
  <c r="BC83" i="11"/>
  <c r="BC84" i="11"/>
  <c r="BC85" i="11"/>
  <c r="BC86" i="11"/>
  <c r="BC87" i="11"/>
  <c r="BC88" i="11"/>
  <c r="BC89" i="11"/>
  <c r="BC90" i="11"/>
  <c r="BC91" i="11"/>
  <c r="BC92" i="11"/>
  <c r="BC93" i="11"/>
  <c r="BC94" i="11"/>
  <c r="BC95" i="11"/>
  <c r="BC96" i="11"/>
  <c r="BC97" i="11"/>
  <c r="BC98" i="11"/>
  <c r="BC99" i="11"/>
  <c r="BC100" i="11"/>
  <c r="BC101" i="11"/>
  <c r="BC102" i="11"/>
  <c r="BC103" i="11"/>
  <c r="BC104" i="11"/>
  <c r="BC105" i="11"/>
  <c r="BC106" i="11"/>
  <c r="BC107" i="11"/>
  <c r="BC108" i="11"/>
  <c r="BC109" i="11"/>
  <c r="BC110" i="11"/>
  <c r="BC111" i="11"/>
  <c r="BC112" i="11"/>
  <c r="BC113" i="11"/>
  <c r="BC114" i="11"/>
  <c r="BC115" i="11"/>
  <c r="BC116" i="11"/>
  <c r="BC117" i="11"/>
  <c r="BC118" i="11"/>
  <c r="BC119" i="11"/>
  <c r="BC120" i="11"/>
  <c r="BC121" i="11"/>
  <c r="BC122" i="11"/>
  <c r="BC123" i="11"/>
  <c r="BC124" i="11"/>
  <c r="BC125" i="11"/>
  <c r="BC126" i="11"/>
  <c r="BC127" i="11"/>
  <c r="BC128" i="11"/>
  <c r="BC129" i="11"/>
  <c r="BC130" i="11"/>
  <c r="BC131" i="11"/>
  <c r="BC132" i="11"/>
  <c r="BC133" i="11"/>
  <c r="BC134" i="11"/>
  <c r="BC135" i="11"/>
  <c r="BC136" i="11"/>
  <c r="BC137" i="11"/>
  <c r="BC138" i="11"/>
  <c r="BC139" i="11"/>
  <c r="BC140" i="11"/>
  <c r="BC141" i="11"/>
  <c r="BC142" i="11"/>
  <c r="BC143" i="11"/>
  <c r="BC144" i="11"/>
  <c r="BC145" i="11"/>
  <c r="BC146" i="11"/>
  <c r="BC147" i="11"/>
  <c r="BC148" i="11"/>
  <c r="BC149" i="11"/>
  <c r="BC150" i="11"/>
  <c r="BC151" i="11"/>
  <c r="BC152" i="11"/>
  <c r="BC153" i="11"/>
  <c r="CB153" i="11"/>
  <c r="BC154" i="11"/>
  <c r="BC155" i="11"/>
  <c r="BC156" i="11"/>
  <c r="BC157" i="11"/>
  <c r="BC158" i="11"/>
  <c r="CB158" i="11"/>
  <c r="BC159" i="11"/>
  <c r="CB159" i="11"/>
  <c r="BC160" i="11"/>
  <c r="BC161" i="11"/>
  <c r="BC162" i="11"/>
  <c r="BC163" i="11"/>
  <c r="BC164" i="11"/>
  <c r="BC165" i="11"/>
  <c r="BC166" i="11"/>
  <c r="BC167" i="11"/>
  <c r="BC168" i="11"/>
  <c r="BC169" i="11"/>
  <c r="BC170" i="11"/>
  <c r="BC171" i="11"/>
  <c r="BC172" i="11"/>
  <c r="BC173" i="11"/>
  <c r="BC174" i="11"/>
  <c r="BC175" i="11"/>
  <c r="BC176" i="11"/>
  <c r="BC177" i="11"/>
  <c r="BC178" i="11"/>
  <c r="BC179" i="11"/>
  <c r="BC180" i="11"/>
  <c r="BC181" i="11"/>
  <c r="BC182" i="11"/>
  <c r="BC183" i="11"/>
  <c r="BC184" i="11"/>
  <c r="BC185" i="11"/>
  <c r="BC186" i="11"/>
  <c r="CB186" i="11"/>
  <c r="BC187" i="11"/>
  <c r="BC188" i="11"/>
  <c r="BC189" i="11"/>
  <c r="BC190" i="11"/>
  <c r="BC191" i="11"/>
  <c r="BC192" i="11"/>
  <c r="BC193" i="11"/>
  <c r="BC194" i="11"/>
  <c r="BC195" i="11"/>
  <c r="BC196" i="11"/>
  <c r="CB196" i="11"/>
  <c r="BC197" i="11"/>
  <c r="CB197" i="11"/>
  <c r="BC198" i="11"/>
  <c r="CB198" i="11"/>
  <c r="BC199" i="11"/>
  <c r="BC200" i="11"/>
  <c r="BC201" i="11"/>
  <c r="BC202" i="11"/>
  <c r="BC203" i="11"/>
  <c r="BC204" i="11"/>
  <c r="CB204" i="11"/>
  <c r="BC205" i="11"/>
  <c r="BC206" i="11"/>
  <c r="BC207" i="11"/>
  <c r="BC208" i="11"/>
  <c r="BC209" i="11"/>
  <c r="BC210" i="11"/>
  <c r="BC211" i="11"/>
  <c r="BC212" i="11"/>
  <c r="BC213" i="11"/>
  <c r="CB213" i="11"/>
  <c r="BC214" i="11"/>
  <c r="BC215" i="11"/>
  <c r="BC216" i="11"/>
  <c r="CB216" i="11"/>
  <c r="BC217" i="11"/>
  <c r="BC218" i="11"/>
  <c r="BC219" i="11"/>
  <c r="BC220" i="11"/>
  <c r="BC221" i="11"/>
  <c r="BC222" i="11"/>
  <c r="BC223" i="11"/>
  <c r="BC224" i="11"/>
  <c r="BC225" i="11"/>
  <c r="BC226" i="11"/>
  <c r="BC227" i="11"/>
  <c r="BC228" i="11"/>
  <c r="BC229" i="11"/>
  <c r="BC230" i="11"/>
  <c r="BC231" i="11"/>
  <c r="BC232" i="11"/>
  <c r="BC233" i="11"/>
  <c r="BC234" i="11"/>
  <c r="BC235" i="11"/>
  <c r="BC236" i="11"/>
  <c r="BC237" i="11"/>
  <c r="BC238" i="11"/>
  <c r="BC239" i="11"/>
  <c r="BC240" i="11"/>
  <c r="BC241" i="11"/>
  <c r="BC242" i="11"/>
  <c r="BC243" i="11"/>
  <c r="BC244" i="11"/>
  <c r="BC245" i="11"/>
  <c r="BC246" i="11"/>
  <c r="BC247" i="11"/>
  <c r="BC248" i="11"/>
  <c r="BC249" i="11"/>
  <c r="BC250" i="11"/>
  <c r="BC251" i="11"/>
  <c r="BC252" i="11"/>
  <c r="BC253" i="11"/>
  <c r="BC254" i="11"/>
  <c r="BC255" i="11"/>
  <c r="BC256" i="11"/>
  <c r="BC257" i="11"/>
  <c r="CB257" i="11"/>
  <c r="BC258" i="11"/>
  <c r="BC259" i="11"/>
  <c r="BC260" i="11"/>
  <c r="BC261" i="11"/>
  <c r="BC262" i="11"/>
  <c r="BC263" i="11"/>
  <c r="BC264" i="11"/>
  <c r="BC265" i="11"/>
  <c r="BC266" i="11"/>
  <c r="BC267" i="11"/>
  <c r="BC268" i="11"/>
  <c r="BC269" i="11"/>
  <c r="BC270" i="11"/>
  <c r="BC271" i="11"/>
  <c r="BC272" i="11"/>
  <c r="BC273" i="11"/>
  <c r="BC274" i="11"/>
  <c r="BC275" i="11"/>
  <c r="BC276" i="11"/>
  <c r="CB276" i="11"/>
  <c r="BC277" i="11"/>
  <c r="BC278" i="11"/>
  <c r="BC279" i="11"/>
  <c r="BC280" i="11"/>
  <c r="BC281" i="11"/>
  <c r="BC282" i="11"/>
  <c r="BC283" i="11"/>
  <c r="BC284" i="11"/>
  <c r="BC285" i="11"/>
  <c r="BC286" i="11"/>
  <c r="BC287" i="11"/>
  <c r="BC288" i="11"/>
  <c r="BC289" i="11"/>
  <c r="BC290" i="11"/>
  <c r="CB290" i="11"/>
  <c r="BC291" i="11"/>
  <c r="BC292" i="11"/>
  <c r="BC293" i="11"/>
  <c r="BC294" i="11"/>
  <c r="CB294" i="11"/>
  <c r="BC295" i="11"/>
  <c r="BC296" i="11"/>
  <c r="BC297" i="11"/>
  <c r="BC298" i="11"/>
  <c r="BC299" i="11"/>
  <c r="BC300" i="11"/>
  <c r="BC301" i="11"/>
  <c r="BC302" i="11"/>
  <c r="BC303" i="11"/>
  <c r="BC304" i="11"/>
  <c r="BC305" i="11"/>
  <c r="BC306" i="11"/>
  <c r="BC307" i="11"/>
  <c r="BC308" i="11"/>
  <c r="BC309" i="11"/>
  <c r="CB309" i="11"/>
  <c r="BC310" i="11"/>
  <c r="BC311" i="11"/>
  <c r="BC312" i="11"/>
  <c r="BC313" i="11"/>
  <c r="BC314" i="11"/>
  <c r="BC315" i="11"/>
  <c r="BC316" i="11"/>
  <c r="BC317" i="11"/>
  <c r="BC318" i="11"/>
  <c r="BC319" i="11"/>
  <c r="BC320" i="11"/>
  <c r="BC321" i="11"/>
  <c r="BC322" i="11"/>
  <c r="BC323" i="11"/>
  <c r="BC324" i="11"/>
  <c r="BC325" i="11"/>
  <c r="BC326" i="11"/>
  <c r="BC327" i="11"/>
  <c r="BC328" i="11"/>
  <c r="BC329" i="11"/>
  <c r="CB329" i="11"/>
  <c r="BC330" i="11"/>
  <c r="BC331" i="11"/>
  <c r="BC332" i="11"/>
  <c r="BC333" i="11"/>
  <c r="BC334" i="11"/>
  <c r="BC335" i="11"/>
  <c r="BC336" i="11"/>
  <c r="BC337" i="11"/>
  <c r="BC338" i="11"/>
  <c r="BC339" i="11"/>
  <c r="BC340" i="11"/>
  <c r="BC341" i="11"/>
  <c r="BC342" i="11"/>
  <c r="BC343" i="11"/>
  <c r="BC344" i="11"/>
  <c r="BC345" i="11"/>
  <c r="BC346" i="11"/>
  <c r="BC347" i="11"/>
  <c r="BC348" i="11"/>
  <c r="BC349" i="11"/>
  <c r="BC350" i="11"/>
  <c r="BC351" i="11"/>
  <c r="BC352" i="11"/>
  <c r="BC353" i="11"/>
  <c r="BC354" i="11"/>
  <c r="BC355" i="11"/>
  <c r="BC356" i="11"/>
  <c r="BC357" i="11"/>
  <c r="BC358" i="11"/>
  <c r="BC359" i="11"/>
  <c r="BC360" i="11"/>
  <c r="BC361" i="11"/>
  <c r="BC362" i="11"/>
  <c r="BC363" i="11"/>
  <c r="BC364" i="11"/>
  <c r="BC365" i="11"/>
  <c r="BC366" i="11"/>
  <c r="BC367" i="11"/>
  <c r="BC368" i="11"/>
  <c r="BC369" i="11"/>
  <c r="BC370" i="11"/>
  <c r="BC371" i="11"/>
  <c r="BC372" i="11"/>
  <c r="BC373" i="11"/>
  <c r="BC374" i="11"/>
  <c r="BC375" i="11"/>
  <c r="BC376" i="11"/>
  <c r="CB376" i="11"/>
  <c r="BC377" i="11"/>
  <c r="BC378" i="11"/>
  <c r="BC379" i="11"/>
  <c r="BC380" i="11"/>
  <c r="BC381" i="11"/>
  <c r="BC382" i="11"/>
  <c r="BC383" i="11"/>
  <c r="BC384" i="11"/>
  <c r="BC385" i="11"/>
  <c r="BC386" i="11"/>
  <c r="BC387" i="11"/>
  <c r="BC388" i="11"/>
  <c r="BC389" i="11"/>
  <c r="BC390" i="11"/>
  <c r="BC391" i="11"/>
  <c r="BC392" i="11"/>
  <c r="BC393" i="11"/>
  <c r="BC394" i="11"/>
  <c r="BC395" i="11"/>
  <c r="BC396" i="11"/>
  <c r="BC397" i="11"/>
  <c r="BC398" i="11"/>
  <c r="BC399" i="11"/>
  <c r="BC400" i="11"/>
  <c r="CB400" i="11"/>
  <c r="BC401" i="11"/>
  <c r="BC402" i="11"/>
  <c r="BC403" i="11"/>
  <c r="BC404" i="11"/>
  <c r="BC405" i="11"/>
  <c r="BC406" i="11"/>
  <c r="BC407" i="11"/>
  <c r="BC408" i="11"/>
  <c r="BC409" i="11"/>
  <c r="BC410" i="11"/>
  <c r="BC411" i="11"/>
  <c r="BC412" i="11"/>
  <c r="BC413" i="11"/>
  <c r="BC414" i="11"/>
  <c r="CB414" i="11"/>
  <c r="BC415" i="11"/>
  <c r="BC416" i="11"/>
  <c r="BC417" i="11"/>
  <c r="BC418" i="11"/>
  <c r="BC419" i="11"/>
  <c r="BC420" i="11"/>
  <c r="BC421" i="11"/>
  <c r="BC422" i="11"/>
  <c r="BC423" i="11"/>
  <c r="BC424" i="11"/>
  <c r="BC425" i="11"/>
  <c r="BC426" i="11"/>
  <c r="BC427" i="11"/>
  <c r="BC428" i="11"/>
  <c r="BC429" i="11"/>
  <c r="BC430" i="11"/>
  <c r="BC431" i="11"/>
  <c r="BC432" i="11"/>
  <c r="BC433" i="11"/>
  <c r="BC434" i="11"/>
  <c r="BC435" i="11"/>
  <c r="BC436" i="11"/>
  <c r="BC437" i="11"/>
  <c r="BC438" i="11"/>
  <c r="BC439" i="11"/>
  <c r="BC440" i="11"/>
  <c r="BC441" i="11"/>
  <c r="BC442" i="11"/>
  <c r="BC443" i="11"/>
  <c r="BC444" i="11"/>
  <c r="BC445" i="11"/>
  <c r="BC446" i="11"/>
  <c r="BC447" i="11"/>
  <c r="BC448" i="11"/>
  <c r="BC449" i="11"/>
  <c r="CB449" i="11"/>
  <c r="BC450" i="11"/>
  <c r="BC451" i="11"/>
  <c r="BC452" i="11"/>
  <c r="BC453" i="11"/>
  <c r="BC454" i="11"/>
  <c r="CB454" i="11"/>
  <c r="BC455" i="11"/>
  <c r="BC456" i="11"/>
  <c r="BC457" i="11"/>
  <c r="BC458" i="11"/>
  <c r="BC459" i="11"/>
  <c r="BC460" i="11"/>
  <c r="BC461" i="11"/>
  <c r="BC462" i="11"/>
  <c r="BC463" i="11"/>
  <c r="BC464" i="11"/>
  <c r="CB464" i="11"/>
  <c r="BC465" i="11"/>
  <c r="CB465" i="11"/>
  <c r="BC466" i="11"/>
  <c r="CB466" i="11"/>
  <c r="BC467" i="11"/>
  <c r="BC468" i="11"/>
  <c r="BC469" i="11"/>
  <c r="BC470" i="11"/>
  <c r="BC471" i="11"/>
  <c r="BC472" i="11"/>
  <c r="BC473" i="11"/>
  <c r="BC474" i="11"/>
  <c r="CB474" i="11"/>
  <c r="BC475" i="11"/>
  <c r="BC476" i="11"/>
  <c r="BC477" i="11"/>
  <c r="BC478" i="11"/>
  <c r="BC479" i="11"/>
  <c r="BC480" i="11"/>
  <c r="BC481" i="11"/>
  <c r="BC482" i="11"/>
  <c r="BC483" i="11"/>
  <c r="CB483" i="11"/>
  <c r="BC484" i="11"/>
  <c r="BC485" i="11"/>
  <c r="BC486" i="11"/>
  <c r="BC487" i="11"/>
  <c r="BC488" i="11"/>
  <c r="BC489" i="11"/>
  <c r="BC490" i="11"/>
  <c r="CB490" i="11"/>
  <c r="BC491" i="11"/>
  <c r="BC492" i="11"/>
  <c r="BC493" i="11"/>
  <c r="BC494" i="11"/>
  <c r="BC495" i="11"/>
  <c r="BC496" i="11"/>
  <c r="CB496" i="11"/>
  <c r="BC497" i="11"/>
  <c r="BC498" i="11"/>
  <c r="BC499" i="11"/>
  <c r="BC500" i="11"/>
  <c r="BC501" i="11"/>
  <c r="BC502" i="11"/>
  <c r="BC503" i="11"/>
  <c r="BC504" i="11"/>
  <c r="BC505" i="11"/>
  <c r="BC506" i="11"/>
  <c r="BC507" i="11"/>
  <c r="BC508" i="11"/>
  <c r="BC509" i="11"/>
  <c r="BC510" i="11"/>
  <c r="BC511" i="11"/>
  <c r="BC512" i="11"/>
  <c r="BC513" i="11"/>
  <c r="BC514" i="11"/>
  <c r="BC515" i="11"/>
  <c r="BC516" i="11"/>
  <c r="BC517" i="11"/>
  <c r="BC518" i="11"/>
  <c r="BC519" i="11"/>
  <c r="BC520" i="11"/>
  <c r="BC521" i="11"/>
  <c r="BC522" i="11"/>
  <c r="BC523" i="11"/>
  <c r="BC524" i="11"/>
  <c r="BC525" i="11"/>
  <c r="BC526" i="11"/>
  <c r="BC527" i="11"/>
  <c r="BC528" i="11"/>
  <c r="BC529" i="11"/>
  <c r="BC530" i="11"/>
  <c r="BC531" i="11"/>
  <c r="BC532" i="11"/>
  <c r="BC533" i="11"/>
  <c r="BC534" i="11"/>
  <c r="BC535" i="11"/>
  <c r="BC536" i="11"/>
  <c r="BC537" i="11"/>
  <c r="BC538" i="11"/>
  <c r="BC539" i="11"/>
  <c r="BC540" i="11"/>
  <c r="BC541" i="11"/>
  <c r="BC542" i="11"/>
  <c r="BC543" i="11"/>
  <c r="BC544" i="11"/>
  <c r="BC545" i="11"/>
  <c r="BC546" i="11"/>
  <c r="BC547" i="11"/>
  <c r="BC548" i="11"/>
  <c r="BC549" i="11"/>
  <c r="BC550" i="11"/>
  <c r="CB550" i="11"/>
  <c r="BC551" i="11"/>
  <c r="BC552" i="11"/>
  <c r="BC553" i="11"/>
  <c r="BC554" i="11"/>
  <c r="BC555" i="11"/>
  <c r="BC556" i="11"/>
  <c r="CB556" i="11"/>
  <c r="BC557" i="11"/>
  <c r="BC558" i="11"/>
  <c r="BC559" i="11"/>
  <c r="BC560" i="11"/>
  <c r="BC561" i="11"/>
  <c r="BC562" i="11"/>
  <c r="BC563" i="11"/>
  <c r="CB563" i="11"/>
  <c r="BC564" i="11"/>
  <c r="BC565" i="11"/>
  <c r="BC566" i="11"/>
  <c r="BC567" i="11"/>
  <c r="BC568" i="11"/>
  <c r="BC569" i="11"/>
  <c r="BC570" i="11"/>
  <c r="BC571" i="11"/>
  <c r="BC572" i="11"/>
  <c r="BC573" i="11"/>
  <c r="BC574" i="11"/>
  <c r="CB574" i="11"/>
  <c r="BC575" i="11"/>
  <c r="BC576" i="11"/>
  <c r="BC577" i="11"/>
  <c r="BC578" i="11"/>
  <c r="BC579" i="11"/>
  <c r="BC580" i="11"/>
  <c r="BC581" i="11"/>
  <c r="BC582" i="11"/>
  <c r="BC583" i="11"/>
  <c r="BC584" i="11"/>
  <c r="BC585" i="11"/>
  <c r="CB585" i="11"/>
  <c r="BC586" i="11"/>
  <c r="BC587" i="11"/>
  <c r="BC588" i="11"/>
  <c r="BC589" i="11"/>
  <c r="BC590" i="11"/>
  <c r="BC591" i="11"/>
  <c r="BC592" i="11"/>
  <c r="BC593" i="11"/>
  <c r="BC594" i="11"/>
  <c r="BC595" i="11"/>
  <c r="BC596" i="11"/>
  <c r="BC597" i="11"/>
  <c r="BC598" i="11"/>
  <c r="BC599" i="11"/>
  <c r="BC600" i="11"/>
  <c r="BC601" i="11"/>
  <c r="BC602" i="11"/>
  <c r="BC603" i="11"/>
  <c r="BC604" i="11"/>
  <c r="BC605" i="11"/>
  <c r="BC606" i="11"/>
  <c r="BC607" i="11"/>
  <c r="BC608" i="11"/>
  <c r="BC609" i="11"/>
  <c r="BC610" i="11"/>
  <c r="BC611" i="11"/>
  <c r="BC612" i="11"/>
  <c r="BC613" i="11"/>
  <c r="BC614" i="11"/>
  <c r="BC615" i="11"/>
  <c r="CB615" i="11"/>
  <c r="BC616" i="11"/>
  <c r="BC617" i="11"/>
  <c r="BC618" i="11"/>
  <c r="BC619" i="11"/>
  <c r="CB619" i="11"/>
  <c r="BC620" i="11"/>
  <c r="BC621" i="11"/>
  <c r="BC622" i="11"/>
  <c r="BC623" i="11"/>
  <c r="BC624" i="11"/>
  <c r="BC625" i="11"/>
  <c r="BC626" i="11"/>
  <c r="BC627" i="11"/>
  <c r="BC628" i="11"/>
  <c r="BC629" i="11"/>
  <c r="BC630" i="11"/>
  <c r="BC631" i="11"/>
  <c r="BC632" i="11"/>
  <c r="BC633" i="11"/>
  <c r="BC634" i="11"/>
  <c r="BC635" i="11"/>
  <c r="BC636" i="11"/>
  <c r="BC637" i="11"/>
  <c r="BC638" i="11"/>
  <c r="BC639" i="11"/>
  <c r="BC640" i="11"/>
  <c r="BC641" i="11"/>
  <c r="BC642" i="11"/>
  <c r="BC643" i="11"/>
  <c r="BC644" i="11"/>
  <c r="BC645" i="11"/>
  <c r="BC646" i="11"/>
  <c r="BC647" i="11"/>
  <c r="BC648" i="11"/>
  <c r="BC649" i="11"/>
  <c r="BC650" i="11"/>
  <c r="BC651" i="11"/>
  <c r="BC652" i="11"/>
  <c r="BC653" i="11"/>
  <c r="BC654" i="11"/>
  <c r="BC655" i="11"/>
  <c r="BC656" i="11"/>
  <c r="BC657" i="11"/>
  <c r="BC658" i="11"/>
  <c r="BC659" i="11"/>
  <c r="BC660" i="11"/>
  <c r="BC661" i="11"/>
  <c r="BC662" i="11"/>
  <c r="CB662" i="11"/>
  <c r="BC663" i="11"/>
  <c r="BC664" i="11"/>
  <c r="BC665" i="11"/>
  <c r="CB665" i="11"/>
  <c r="BC666" i="11"/>
  <c r="BC667" i="11"/>
  <c r="BC668" i="11"/>
  <c r="BC669" i="11"/>
  <c r="BC670" i="11"/>
  <c r="BC671" i="11"/>
  <c r="BC672" i="11"/>
  <c r="BC673" i="11"/>
  <c r="BC674" i="11"/>
  <c r="CB674" i="11"/>
  <c r="BC675" i="11"/>
  <c r="CB675" i="11"/>
  <c r="BC676" i="11"/>
  <c r="CB676" i="11"/>
  <c r="BC677" i="11"/>
  <c r="CB677" i="11"/>
  <c r="BC678" i="11"/>
  <c r="CB678" i="11"/>
  <c r="BC679" i="11"/>
  <c r="CB679" i="11"/>
  <c r="BC680" i="11"/>
  <c r="BC681" i="11"/>
  <c r="BC682" i="11"/>
  <c r="BC683" i="11"/>
  <c r="BC684" i="11"/>
  <c r="BC685" i="11"/>
  <c r="BC686" i="11"/>
  <c r="CB686" i="11"/>
  <c r="BC687" i="11"/>
  <c r="BC688" i="11"/>
  <c r="BC689" i="11"/>
  <c r="BC690" i="11"/>
  <c r="BC691" i="11"/>
  <c r="BC692" i="11"/>
  <c r="BC693" i="11"/>
  <c r="BC694" i="11"/>
  <c r="CB694" i="11"/>
  <c r="BC695" i="11"/>
  <c r="BC696" i="11"/>
  <c r="CB696" i="11"/>
  <c r="BC697" i="11"/>
  <c r="BC698" i="11"/>
  <c r="BC699" i="11"/>
  <c r="BC700" i="11"/>
  <c r="BC701" i="11"/>
  <c r="BC702" i="11"/>
  <c r="BC703" i="11"/>
  <c r="BC704" i="11"/>
  <c r="BC705" i="11"/>
  <c r="BC706" i="11"/>
  <c r="BC707" i="11"/>
  <c r="BC708" i="11"/>
  <c r="BC709" i="11"/>
  <c r="BC710" i="11"/>
  <c r="BC711" i="11"/>
  <c r="CB711" i="11"/>
  <c r="BC712" i="11"/>
  <c r="BC713" i="11"/>
  <c r="BC714" i="11"/>
  <c r="BC715" i="11"/>
  <c r="BC716" i="11"/>
  <c r="BC717" i="11"/>
  <c r="CB717" i="11"/>
  <c r="BC718" i="11"/>
  <c r="BC719" i="11"/>
  <c r="BC720" i="11"/>
  <c r="CB720" i="11"/>
  <c r="BC721" i="11"/>
  <c r="BC722" i="11"/>
  <c r="CB722" i="11"/>
  <c r="BC723" i="11"/>
  <c r="BC724" i="11"/>
  <c r="CB724" i="11"/>
  <c r="BC725" i="11"/>
  <c r="BC726" i="11"/>
  <c r="BC727" i="11"/>
  <c r="BC728" i="11"/>
  <c r="BC729" i="11"/>
  <c r="BC730" i="11"/>
  <c r="BC731" i="11"/>
  <c r="BC732" i="11"/>
  <c r="BC733" i="11"/>
  <c r="BC734" i="11"/>
  <c r="BC735" i="11"/>
  <c r="BC736" i="11"/>
  <c r="BC737" i="11"/>
  <c r="BC738" i="11"/>
  <c r="BC739" i="11"/>
  <c r="CB739" i="11"/>
  <c r="BC740" i="11"/>
  <c r="BC741" i="11"/>
  <c r="CB741" i="11"/>
  <c r="BC742" i="11"/>
  <c r="BC743" i="11"/>
  <c r="BC744" i="11"/>
  <c r="BC745" i="11"/>
  <c r="BC746" i="11"/>
  <c r="CB746" i="11"/>
  <c r="BC747" i="11"/>
  <c r="BC748" i="11"/>
  <c r="BC749" i="11"/>
  <c r="CB749" i="11"/>
  <c r="BC750" i="11"/>
  <c r="BC751" i="11"/>
  <c r="BC752" i="11"/>
  <c r="BC753" i="11"/>
  <c r="BC754" i="11"/>
  <c r="BC755" i="11"/>
  <c r="BC756" i="11"/>
  <c r="BC757" i="11"/>
  <c r="BC758" i="11"/>
  <c r="BC759" i="11"/>
  <c r="BC760" i="11"/>
  <c r="BC761" i="11"/>
  <c r="BC762" i="11"/>
  <c r="BC763" i="11"/>
  <c r="BC764" i="11"/>
  <c r="BC765" i="11"/>
  <c r="BC766" i="11"/>
  <c r="BC767" i="11"/>
  <c r="BC768" i="11"/>
  <c r="BC769" i="11"/>
  <c r="BC770" i="11"/>
  <c r="BC771" i="11"/>
  <c r="BC772" i="11"/>
  <c r="BC773" i="11"/>
  <c r="CB773" i="11"/>
  <c r="BC774" i="11"/>
  <c r="CB774" i="11"/>
  <c r="BC775" i="11"/>
  <c r="BC776" i="11"/>
  <c r="BC777" i="11"/>
  <c r="BC778" i="11"/>
  <c r="BC779" i="11"/>
  <c r="BC780" i="11"/>
  <c r="BC781" i="11"/>
  <c r="BC782" i="11"/>
  <c r="BC783" i="11"/>
  <c r="BC784" i="11"/>
  <c r="BC785" i="11"/>
  <c r="BC786" i="11"/>
  <c r="BC787" i="11"/>
  <c r="BC788" i="11"/>
  <c r="BC789" i="11"/>
  <c r="BC790" i="11"/>
  <c r="BC791" i="11"/>
  <c r="BC792" i="11"/>
  <c r="BC793" i="11"/>
  <c r="BC794" i="11"/>
  <c r="BC795" i="11"/>
  <c r="BC796" i="11"/>
  <c r="BC797" i="11"/>
  <c r="BC798" i="11"/>
  <c r="BC799" i="11"/>
  <c r="BC800" i="11"/>
  <c r="BC801" i="11"/>
  <c r="BC802" i="11"/>
  <c r="BC803" i="11"/>
  <c r="BC804" i="11"/>
  <c r="BC805" i="11"/>
  <c r="BC806" i="11"/>
  <c r="BC807" i="11"/>
  <c r="BC808" i="11"/>
  <c r="BC809" i="11"/>
  <c r="BC810" i="11"/>
  <c r="BC811" i="11"/>
  <c r="BC812" i="11"/>
  <c r="BC813" i="11"/>
  <c r="BC814" i="11"/>
  <c r="BC815" i="11"/>
  <c r="BC816" i="11"/>
  <c r="BC817" i="11"/>
  <c r="BC818" i="11"/>
  <c r="BC819" i="11"/>
  <c r="BC820" i="11"/>
  <c r="BC821" i="11"/>
  <c r="BC822" i="11"/>
  <c r="BC823" i="11"/>
  <c r="BC824" i="11"/>
  <c r="BC825" i="11"/>
  <c r="CB825" i="11"/>
  <c r="BC826" i="11"/>
  <c r="BC827" i="11"/>
  <c r="BC828" i="11"/>
  <c r="BC829" i="11"/>
  <c r="BC830" i="11"/>
  <c r="BC831" i="11"/>
  <c r="BC832" i="11"/>
  <c r="BC833" i="11"/>
  <c r="BC834" i="11"/>
  <c r="BC835" i="11"/>
  <c r="BC836" i="11"/>
  <c r="BC837" i="11"/>
  <c r="BC838" i="11"/>
  <c r="BC839" i="11"/>
  <c r="CB839" i="11"/>
  <c r="BC840" i="11"/>
  <c r="CB840" i="11"/>
  <c r="BC841" i="11"/>
  <c r="BC842" i="11"/>
  <c r="CB842" i="11"/>
  <c r="BC843" i="11"/>
  <c r="CB843" i="11"/>
  <c r="BC844" i="11"/>
  <c r="BC845" i="11"/>
  <c r="BC846" i="11"/>
  <c r="BC847" i="11"/>
  <c r="CB847" i="11"/>
  <c r="BC848" i="11"/>
  <c r="BC849" i="11"/>
  <c r="BC850" i="11"/>
  <c r="BC851" i="11"/>
  <c r="CB851" i="11"/>
  <c r="BB6" i="11"/>
  <c r="BB7" i="11"/>
  <c r="BB8" i="11"/>
  <c r="BB9" i="11"/>
  <c r="BJ9" i="11"/>
  <c r="BN9" i="11"/>
  <c r="BO9" i="11"/>
  <c r="BP9" i="11"/>
  <c r="CA9" i="11"/>
  <c r="BB10" i="11"/>
  <c r="BB11" i="11"/>
  <c r="BJ11" i="11"/>
  <c r="BN11" i="11"/>
  <c r="BO11" i="11"/>
  <c r="BP11" i="11"/>
  <c r="CA11" i="11"/>
  <c r="BB12" i="11"/>
  <c r="BJ12" i="11"/>
  <c r="BN12" i="11"/>
  <c r="BO12" i="11"/>
  <c r="BP12" i="11"/>
  <c r="CA12" i="11"/>
  <c r="BB13" i="11"/>
  <c r="BB14" i="11"/>
  <c r="BB15" i="11"/>
  <c r="BB16" i="11"/>
  <c r="BB17" i="11"/>
  <c r="BJ17" i="11"/>
  <c r="BN17" i="11"/>
  <c r="BO17" i="11"/>
  <c r="BP17" i="11"/>
  <c r="CA17" i="11"/>
  <c r="BB18" i="11"/>
  <c r="BB19" i="11"/>
  <c r="BJ19" i="11"/>
  <c r="BN19" i="11"/>
  <c r="BO19" i="11"/>
  <c r="BP19" i="11"/>
  <c r="CA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43" i="11"/>
  <c r="BB44" i="11"/>
  <c r="BB45" i="11"/>
  <c r="BB46" i="11"/>
  <c r="BB47" i="11"/>
  <c r="BB48" i="11"/>
  <c r="BB49" i="11"/>
  <c r="BB50" i="11"/>
  <c r="BB51" i="11"/>
  <c r="BB52" i="11"/>
  <c r="BB53" i="11"/>
  <c r="BB54" i="11"/>
  <c r="BB55" i="11"/>
  <c r="BB56" i="11"/>
  <c r="BB57" i="11"/>
  <c r="BB58" i="11"/>
  <c r="BB59" i="11"/>
  <c r="BB60" i="11"/>
  <c r="BB61" i="11"/>
  <c r="BB62" i="11"/>
  <c r="BB63" i="11"/>
  <c r="BB64" i="11"/>
  <c r="BB65" i="11"/>
  <c r="BB66" i="11"/>
  <c r="BB67" i="11"/>
  <c r="BB68" i="11"/>
  <c r="BB69" i="11"/>
  <c r="BB70" i="11"/>
  <c r="BB71" i="11"/>
  <c r="BB72" i="11"/>
  <c r="BB73" i="11"/>
  <c r="BB74" i="11"/>
  <c r="BB75" i="11"/>
  <c r="BB76" i="11"/>
  <c r="BB77" i="11"/>
  <c r="BB78" i="11"/>
  <c r="BB79" i="11"/>
  <c r="BJ79" i="11"/>
  <c r="BN79" i="11"/>
  <c r="BO79" i="11"/>
  <c r="BP79" i="11"/>
  <c r="CA79" i="11"/>
  <c r="BB80" i="11"/>
  <c r="BB81" i="11"/>
  <c r="BB82" i="11"/>
  <c r="BB83" i="11"/>
  <c r="BB84" i="11"/>
  <c r="BB85" i="11"/>
  <c r="BB86" i="11"/>
  <c r="BB87" i="11"/>
  <c r="BB88" i="11"/>
  <c r="BB89" i="11"/>
  <c r="BB90" i="11"/>
  <c r="BB91" i="11"/>
  <c r="BB92" i="11"/>
  <c r="BB93" i="11"/>
  <c r="BB94" i="11"/>
  <c r="BB95" i="11"/>
  <c r="BB96" i="11"/>
  <c r="BB97" i="11"/>
  <c r="BB98" i="11"/>
  <c r="BB99" i="11"/>
  <c r="BB100" i="11"/>
  <c r="BB101" i="11"/>
  <c r="BB102" i="11"/>
  <c r="BB103" i="11"/>
  <c r="BB104" i="11"/>
  <c r="BB105" i="11"/>
  <c r="BB106" i="11"/>
  <c r="BB107" i="11"/>
  <c r="BB108" i="11"/>
  <c r="BB109" i="11"/>
  <c r="BB110" i="11"/>
  <c r="BB111" i="11"/>
  <c r="BB112" i="11"/>
  <c r="BB113" i="11"/>
  <c r="BB114" i="11"/>
  <c r="BB115" i="11"/>
  <c r="BB116" i="11"/>
  <c r="BB117" i="11"/>
  <c r="BB118" i="11"/>
  <c r="BB119" i="11"/>
  <c r="BB120" i="11"/>
  <c r="BB121" i="11"/>
  <c r="BB122" i="11"/>
  <c r="BB123" i="11"/>
  <c r="BB124" i="11"/>
  <c r="BB125" i="11"/>
  <c r="BB126" i="11"/>
  <c r="BB127" i="11"/>
  <c r="BB128" i="11"/>
  <c r="BB129" i="11"/>
  <c r="BB130" i="11"/>
  <c r="BB131" i="11"/>
  <c r="BB132" i="11"/>
  <c r="BB133" i="11"/>
  <c r="BB134" i="11"/>
  <c r="BB135" i="11"/>
  <c r="BB136" i="11"/>
  <c r="BB137" i="11"/>
  <c r="BB138" i="11"/>
  <c r="BB139" i="11"/>
  <c r="BB140" i="11"/>
  <c r="BB141" i="11"/>
  <c r="BB142" i="11"/>
  <c r="BB143" i="11"/>
  <c r="BB144" i="11"/>
  <c r="BB145" i="11"/>
  <c r="BB146" i="11"/>
  <c r="BB147" i="11"/>
  <c r="BB148" i="11"/>
  <c r="BB149" i="11"/>
  <c r="BB150" i="11"/>
  <c r="BB151" i="11"/>
  <c r="BB152" i="11"/>
  <c r="BB153" i="11"/>
  <c r="BJ153" i="11"/>
  <c r="BN153" i="11"/>
  <c r="BO153" i="11"/>
  <c r="BP153" i="11"/>
  <c r="CA153" i="11"/>
  <c r="BB154" i="11"/>
  <c r="BB155" i="11"/>
  <c r="BB156" i="11"/>
  <c r="BB157" i="11"/>
  <c r="BB158" i="11"/>
  <c r="BJ158" i="11"/>
  <c r="BN158" i="11"/>
  <c r="BO158" i="11"/>
  <c r="BP158" i="11"/>
  <c r="CA158" i="11"/>
  <c r="BB159" i="11"/>
  <c r="BJ159" i="11"/>
  <c r="BN159" i="11"/>
  <c r="BO159" i="11"/>
  <c r="BP159" i="11"/>
  <c r="CA159" i="11"/>
  <c r="BB160" i="11"/>
  <c r="BB161" i="11"/>
  <c r="BB162" i="11"/>
  <c r="BB163" i="11"/>
  <c r="BB164" i="11"/>
  <c r="BB165" i="11"/>
  <c r="BB166" i="11"/>
  <c r="BB167" i="11"/>
  <c r="BB168" i="11"/>
  <c r="BB169" i="11"/>
  <c r="BB170" i="11"/>
  <c r="BB171" i="11"/>
  <c r="BB172" i="11"/>
  <c r="BB173" i="11"/>
  <c r="BB174" i="11"/>
  <c r="BB175" i="11"/>
  <c r="BB176" i="11"/>
  <c r="BB177" i="11"/>
  <c r="BB178" i="11"/>
  <c r="BB179" i="11"/>
  <c r="BB180" i="11"/>
  <c r="BB181" i="11"/>
  <c r="BB182" i="11"/>
  <c r="BB183" i="11"/>
  <c r="BB184" i="11"/>
  <c r="BB185" i="11"/>
  <c r="BB186" i="11"/>
  <c r="BJ186" i="11"/>
  <c r="BN186" i="11"/>
  <c r="BO186" i="11"/>
  <c r="BP186" i="11"/>
  <c r="CA186" i="11"/>
  <c r="BB187" i="11"/>
  <c r="BB188" i="11"/>
  <c r="BB189" i="11"/>
  <c r="BB190" i="11"/>
  <c r="BB191" i="11"/>
  <c r="BB192" i="11"/>
  <c r="BB193" i="11"/>
  <c r="BB194" i="11"/>
  <c r="BB195" i="11"/>
  <c r="BB196" i="11"/>
  <c r="BJ196" i="11"/>
  <c r="BN196" i="11"/>
  <c r="BO196" i="11"/>
  <c r="BP196" i="11"/>
  <c r="CA196" i="11"/>
  <c r="BB197" i="11"/>
  <c r="BN197" i="11"/>
  <c r="BO197" i="11"/>
  <c r="BP197" i="11"/>
  <c r="CA197" i="11"/>
  <c r="BB198" i="11"/>
  <c r="BJ198" i="11"/>
  <c r="BN198" i="11"/>
  <c r="BO198" i="11"/>
  <c r="BP198" i="11"/>
  <c r="CA198" i="11"/>
  <c r="BB199" i="11"/>
  <c r="BB200" i="11"/>
  <c r="BB201" i="11"/>
  <c r="BB202" i="11"/>
  <c r="BB203" i="11"/>
  <c r="BB204" i="11"/>
  <c r="BJ204" i="11"/>
  <c r="BN204" i="11"/>
  <c r="BO204" i="11"/>
  <c r="BP204" i="11"/>
  <c r="CA204" i="11"/>
  <c r="BB205" i="11"/>
  <c r="BB206" i="11"/>
  <c r="BB207" i="11"/>
  <c r="BB208" i="11"/>
  <c r="BB209" i="11"/>
  <c r="BB210" i="11"/>
  <c r="BB211" i="11"/>
  <c r="BB212" i="11"/>
  <c r="BB213" i="11"/>
  <c r="BJ213" i="11"/>
  <c r="BN213" i="11"/>
  <c r="BO213" i="11"/>
  <c r="BP213" i="11"/>
  <c r="CA213" i="11"/>
  <c r="BB214" i="11"/>
  <c r="BB215" i="11"/>
  <c r="BB216" i="11"/>
  <c r="BJ216" i="11"/>
  <c r="BN216" i="11"/>
  <c r="BO216" i="11"/>
  <c r="BP216" i="11"/>
  <c r="CA216" i="11"/>
  <c r="BB217" i="11"/>
  <c r="BB218" i="11"/>
  <c r="BB219" i="11"/>
  <c r="BB220" i="11"/>
  <c r="BB221" i="11"/>
  <c r="BB222" i="11"/>
  <c r="BB223" i="11"/>
  <c r="BB224" i="11"/>
  <c r="BB225" i="11"/>
  <c r="BB226" i="11"/>
  <c r="BB227" i="11"/>
  <c r="BB228" i="11"/>
  <c r="BB229" i="11"/>
  <c r="BB230" i="11"/>
  <c r="BB231" i="11"/>
  <c r="BB232" i="11"/>
  <c r="BB233" i="11"/>
  <c r="BB234" i="11"/>
  <c r="BB235" i="11"/>
  <c r="BB236" i="11"/>
  <c r="BB237" i="11"/>
  <c r="BB238" i="11"/>
  <c r="BB239" i="11"/>
  <c r="BB240" i="11"/>
  <c r="BB241" i="11"/>
  <c r="BB242" i="11"/>
  <c r="BB243" i="11"/>
  <c r="BB244" i="11"/>
  <c r="BB245" i="11"/>
  <c r="BB246" i="11"/>
  <c r="BB247" i="11"/>
  <c r="BB248" i="11"/>
  <c r="BB249" i="11"/>
  <c r="BB250" i="11"/>
  <c r="BB251" i="11"/>
  <c r="BB252" i="11"/>
  <c r="BB253" i="11"/>
  <c r="BB254" i="11"/>
  <c r="BB255" i="11"/>
  <c r="BB256" i="11"/>
  <c r="BB257" i="11"/>
  <c r="BJ257" i="11"/>
  <c r="BN257" i="11"/>
  <c r="BO257" i="11"/>
  <c r="BP257" i="11"/>
  <c r="CA257" i="11"/>
  <c r="BB258" i="11"/>
  <c r="BB259" i="11"/>
  <c r="BB260" i="11"/>
  <c r="BB261" i="11"/>
  <c r="BB262" i="11"/>
  <c r="BB263" i="11"/>
  <c r="BB264" i="11"/>
  <c r="BB265" i="11"/>
  <c r="BB266" i="11"/>
  <c r="BB267" i="11"/>
  <c r="BB268" i="11"/>
  <c r="BB269" i="11"/>
  <c r="BB270" i="11"/>
  <c r="BB271" i="11"/>
  <c r="BB272" i="11"/>
  <c r="BB273" i="11"/>
  <c r="BB274" i="11"/>
  <c r="BB275" i="11"/>
  <c r="BB276" i="11"/>
  <c r="BJ276" i="11"/>
  <c r="BN276" i="11"/>
  <c r="BO276" i="11"/>
  <c r="BP276" i="11"/>
  <c r="CA276" i="11"/>
  <c r="BB277" i="11"/>
  <c r="BB278" i="11"/>
  <c r="BB279" i="11"/>
  <c r="BB280" i="11"/>
  <c r="BB281" i="11"/>
  <c r="BB282" i="11"/>
  <c r="BB283" i="11"/>
  <c r="BB284" i="11"/>
  <c r="BB285" i="11"/>
  <c r="BB286" i="11"/>
  <c r="BB287" i="11"/>
  <c r="BB288" i="11"/>
  <c r="BB289" i="11"/>
  <c r="BB290" i="11"/>
  <c r="BJ290" i="11"/>
  <c r="BN290" i="11"/>
  <c r="BO290" i="11"/>
  <c r="BP290" i="11"/>
  <c r="CA290" i="11"/>
  <c r="BB291" i="11"/>
  <c r="BB292" i="11"/>
  <c r="BB293" i="11"/>
  <c r="BB294" i="11"/>
  <c r="BJ294" i="11"/>
  <c r="BN294" i="11"/>
  <c r="BO294" i="11"/>
  <c r="BP294" i="11"/>
  <c r="CA294" i="11"/>
  <c r="BB295" i="11"/>
  <c r="BB296" i="11"/>
  <c r="BB297" i="11"/>
  <c r="BB298" i="11"/>
  <c r="BB299" i="11"/>
  <c r="BB300" i="11"/>
  <c r="BB301" i="11"/>
  <c r="BB302" i="11"/>
  <c r="BB303" i="11"/>
  <c r="BB304" i="11"/>
  <c r="BB305" i="11"/>
  <c r="BB306" i="11"/>
  <c r="BB307" i="11"/>
  <c r="BB308" i="11"/>
  <c r="BB309" i="11"/>
  <c r="BJ309" i="11"/>
  <c r="BN309" i="11"/>
  <c r="BO309" i="11"/>
  <c r="BP309" i="11"/>
  <c r="CA309" i="11"/>
  <c r="BB310" i="11"/>
  <c r="BB311" i="11"/>
  <c r="BB312" i="11"/>
  <c r="BB313" i="11"/>
  <c r="BB314" i="11"/>
  <c r="BB315" i="11"/>
  <c r="BB316" i="11"/>
  <c r="BB317" i="11"/>
  <c r="BB318" i="11"/>
  <c r="BB319" i="11"/>
  <c r="BB320" i="11"/>
  <c r="BB321" i="11"/>
  <c r="BB322" i="11"/>
  <c r="BB323" i="11"/>
  <c r="BB324" i="11"/>
  <c r="BB325" i="11"/>
  <c r="BB326" i="11"/>
  <c r="BB327" i="11"/>
  <c r="BB328" i="11"/>
  <c r="BB329" i="11"/>
  <c r="BJ329" i="11"/>
  <c r="BN329" i="11"/>
  <c r="BO329" i="11"/>
  <c r="BP329" i="11"/>
  <c r="CA329" i="11"/>
  <c r="BB330" i="11"/>
  <c r="BB331" i="11"/>
  <c r="BB332" i="11"/>
  <c r="BB333" i="11"/>
  <c r="BB334" i="11"/>
  <c r="BB335" i="11"/>
  <c r="BB336" i="11"/>
  <c r="BB337" i="11"/>
  <c r="BB338" i="11"/>
  <c r="BB339" i="11"/>
  <c r="BB340" i="11"/>
  <c r="BB341" i="11"/>
  <c r="BB342" i="11"/>
  <c r="BB343" i="11"/>
  <c r="BB344" i="11"/>
  <c r="BB345" i="11"/>
  <c r="BB346" i="11"/>
  <c r="BB347" i="11"/>
  <c r="BB348" i="11"/>
  <c r="BB349" i="11"/>
  <c r="BB350" i="11"/>
  <c r="BB351" i="11"/>
  <c r="BB352" i="11"/>
  <c r="BB353" i="11"/>
  <c r="BB354" i="11"/>
  <c r="BB355" i="11"/>
  <c r="BB356" i="11"/>
  <c r="BB357" i="11"/>
  <c r="BB358" i="11"/>
  <c r="BB359" i="11"/>
  <c r="BB360" i="11"/>
  <c r="BB361" i="11"/>
  <c r="BB362" i="11"/>
  <c r="BB363" i="11"/>
  <c r="BB364" i="11"/>
  <c r="BB365" i="11"/>
  <c r="BB366" i="11"/>
  <c r="BB367" i="11"/>
  <c r="BB368" i="11"/>
  <c r="BB369" i="11"/>
  <c r="BB370" i="11"/>
  <c r="BB371" i="11"/>
  <c r="BB372" i="11"/>
  <c r="BB373" i="11"/>
  <c r="BB374" i="11"/>
  <c r="BB375" i="11"/>
  <c r="BB376" i="11"/>
  <c r="BJ376" i="11"/>
  <c r="BN376" i="11"/>
  <c r="BO376" i="11"/>
  <c r="BP376" i="11"/>
  <c r="CA376" i="11"/>
  <c r="BB377" i="11"/>
  <c r="BB378" i="11"/>
  <c r="BB379" i="11"/>
  <c r="BB380" i="11"/>
  <c r="BB381" i="11"/>
  <c r="BB382" i="11"/>
  <c r="BB383" i="11"/>
  <c r="BB384" i="11"/>
  <c r="BB385" i="11"/>
  <c r="BB386" i="11"/>
  <c r="BB387" i="11"/>
  <c r="BB388" i="11"/>
  <c r="BB389" i="11"/>
  <c r="BB390" i="11"/>
  <c r="BB391" i="11"/>
  <c r="BB392" i="11"/>
  <c r="BB393" i="11"/>
  <c r="BB394" i="11"/>
  <c r="BB395" i="11"/>
  <c r="BB396" i="11"/>
  <c r="BB397" i="11"/>
  <c r="BB398" i="11"/>
  <c r="BB399" i="11"/>
  <c r="BB400" i="11"/>
  <c r="BJ400" i="11"/>
  <c r="BN400" i="11"/>
  <c r="BO400" i="11"/>
  <c r="BP400" i="11"/>
  <c r="CA400" i="11"/>
  <c r="BB401" i="11"/>
  <c r="BB402" i="11"/>
  <c r="BB403" i="11"/>
  <c r="BB404" i="11"/>
  <c r="BB405" i="11"/>
  <c r="BB406" i="11"/>
  <c r="BB407" i="11"/>
  <c r="BB408" i="11"/>
  <c r="BB409" i="11"/>
  <c r="BB410" i="11"/>
  <c r="BB411" i="11"/>
  <c r="BB412" i="11"/>
  <c r="BB413" i="11"/>
  <c r="BB414" i="11"/>
  <c r="BJ414" i="11"/>
  <c r="BN414" i="11"/>
  <c r="BO414" i="11"/>
  <c r="BP414" i="11"/>
  <c r="CA414" i="11"/>
  <c r="BB415" i="11"/>
  <c r="BB416" i="11"/>
  <c r="BB417" i="11"/>
  <c r="BB418" i="11"/>
  <c r="BB419" i="11"/>
  <c r="BB420" i="11"/>
  <c r="BB421" i="11"/>
  <c r="BB422" i="11"/>
  <c r="BB423" i="11"/>
  <c r="BB424" i="11"/>
  <c r="BB425" i="11"/>
  <c r="BB426" i="11"/>
  <c r="BB427" i="11"/>
  <c r="BB428" i="11"/>
  <c r="BB429" i="11"/>
  <c r="BB430" i="11"/>
  <c r="BB431" i="11"/>
  <c r="BB432" i="11"/>
  <c r="BB433" i="11"/>
  <c r="BB434" i="11"/>
  <c r="BB435" i="11"/>
  <c r="BB436" i="11"/>
  <c r="BB437" i="11"/>
  <c r="BB438" i="11"/>
  <c r="BB439" i="11"/>
  <c r="BB440" i="11"/>
  <c r="BB441" i="11"/>
  <c r="BB442" i="11"/>
  <c r="BB443" i="11"/>
  <c r="BB444" i="11"/>
  <c r="BB445" i="11"/>
  <c r="BB446" i="11"/>
  <c r="BB447" i="11"/>
  <c r="BB448" i="11"/>
  <c r="BB449" i="11"/>
  <c r="BJ449" i="11"/>
  <c r="BN449" i="11"/>
  <c r="BO449" i="11"/>
  <c r="BP449" i="11"/>
  <c r="CA449" i="11"/>
  <c r="BB450" i="11"/>
  <c r="BB451" i="11"/>
  <c r="BB452" i="11"/>
  <c r="BB453" i="11"/>
  <c r="BB454" i="11"/>
  <c r="BJ454" i="11"/>
  <c r="BN454" i="11"/>
  <c r="BO454" i="11"/>
  <c r="BP454" i="11"/>
  <c r="CA454" i="11"/>
  <c r="BB455" i="11"/>
  <c r="BB456" i="11"/>
  <c r="BB457" i="11"/>
  <c r="BB458" i="11"/>
  <c r="BB459" i="11"/>
  <c r="BB460" i="11"/>
  <c r="BB461" i="11"/>
  <c r="BB462" i="11"/>
  <c r="BB463" i="11"/>
  <c r="BB464" i="11"/>
  <c r="BJ464" i="11"/>
  <c r="BN464" i="11"/>
  <c r="BO464" i="11"/>
  <c r="BP464" i="11"/>
  <c r="CA464" i="11"/>
  <c r="BB465" i="11"/>
  <c r="BN465" i="11"/>
  <c r="BO465" i="11"/>
  <c r="BP465" i="11"/>
  <c r="CA465" i="11"/>
  <c r="BB466" i="11"/>
  <c r="BJ466" i="11"/>
  <c r="BN466" i="11"/>
  <c r="BO466" i="11"/>
  <c r="BP466" i="11"/>
  <c r="CA466" i="11"/>
  <c r="BB467" i="11"/>
  <c r="BB468" i="11"/>
  <c r="BB469" i="11"/>
  <c r="BB470" i="11"/>
  <c r="BB471" i="11"/>
  <c r="BB472" i="11"/>
  <c r="BB473" i="11"/>
  <c r="BB474" i="11"/>
  <c r="BJ474" i="11"/>
  <c r="BN474" i="11"/>
  <c r="BO474" i="11"/>
  <c r="BP474" i="11"/>
  <c r="CA474" i="11"/>
  <c r="BB475" i="11"/>
  <c r="BB476" i="11"/>
  <c r="BB477" i="11"/>
  <c r="BB478" i="11"/>
  <c r="BB479" i="11"/>
  <c r="BB480" i="11"/>
  <c r="BB481" i="11"/>
  <c r="BB482" i="11"/>
  <c r="BB483" i="11"/>
  <c r="BJ483" i="11"/>
  <c r="BN483" i="11"/>
  <c r="BO483" i="11"/>
  <c r="BP483" i="11"/>
  <c r="CA483" i="11"/>
  <c r="BB484" i="11"/>
  <c r="BB485" i="11"/>
  <c r="BB486" i="11"/>
  <c r="BB487" i="11"/>
  <c r="BB488" i="11"/>
  <c r="BB489" i="11"/>
  <c r="BB490" i="11"/>
  <c r="BJ490" i="11"/>
  <c r="BN490" i="11"/>
  <c r="BO490" i="11"/>
  <c r="BP490" i="11"/>
  <c r="CA490" i="11"/>
  <c r="BB491" i="11"/>
  <c r="BB492" i="11"/>
  <c r="BB493" i="11"/>
  <c r="BB494" i="11"/>
  <c r="BB495" i="11"/>
  <c r="BB496" i="11"/>
  <c r="BJ496" i="11"/>
  <c r="BN496" i="11"/>
  <c r="BO496" i="11"/>
  <c r="BP496" i="11"/>
  <c r="CA496" i="11"/>
  <c r="BB497" i="11"/>
  <c r="BB498" i="11"/>
  <c r="BB499" i="11"/>
  <c r="BB500" i="11"/>
  <c r="BB501" i="11"/>
  <c r="BB502" i="11"/>
  <c r="BB503" i="11"/>
  <c r="BB504" i="11"/>
  <c r="BB505" i="11"/>
  <c r="BB506" i="11"/>
  <c r="BB507" i="11"/>
  <c r="BB508" i="11"/>
  <c r="BB509" i="11"/>
  <c r="BB510" i="11"/>
  <c r="BB511" i="11"/>
  <c r="BB512" i="11"/>
  <c r="BB513" i="11"/>
  <c r="BB514" i="11"/>
  <c r="BB515" i="11"/>
  <c r="BB516" i="11"/>
  <c r="BB517" i="11"/>
  <c r="BB518" i="11"/>
  <c r="BB519" i="11"/>
  <c r="BB520" i="11"/>
  <c r="BB521" i="11"/>
  <c r="BB522" i="11"/>
  <c r="BB523" i="11"/>
  <c r="BB524" i="11"/>
  <c r="BB525" i="11"/>
  <c r="BB526" i="11"/>
  <c r="BB527" i="11"/>
  <c r="BB528" i="11"/>
  <c r="BB529" i="11"/>
  <c r="BB530" i="11"/>
  <c r="BB531" i="11"/>
  <c r="BB532" i="11"/>
  <c r="BB533" i="11"/>
  <c r="BB534" i="11"/>
  <c r="BB535" i="11"/>
  <c r="BB536" i="11"/>
  <c r="BB537" i="11"/>
  <c r="BB538" i="11"/>
  <c r="BB539" i="11"/>
  <c r="BB540" i="11"/>
  <c r="BB541" i="11"/>
  <c r="BB542" i="11"/>
  <c r="BB543" i="11"/>
  <c r="BB544" i="11"/>
  <c r="BB545" i="11"/>
  <c r="BB546" i="11"/>
  <c r="BB547" i="11"/>
  <c r="BB548" i="11"/>
  <c r="BB549" i="11"/>
  <c r="BB550" i="11"/>
  <c r="BJ550" i="11"/>
  <c r="BN550" i="11"/>
  <c r="BO550" i="11"/>
  <c r="BP550" i="11"/>
  <c r="CA550" i="11"/>
  <c r="BB551" i="11"/>
  <c r="BB552" i="11"/>
  <c r="BB553" i="11"/>
  <c r="BB554" i="11"/>
  <c r="BB555" i="11"/>
  <c r="BB556" i="11"/>
  <c r="BJ556" i="11"/>
  <c r="BN556" i="11"/>
  <c r="BO556" i="11"/>
  <c r="BP556" i="11"/>
  <c r="CA556" i="11"/>
  <c r="BB557" i="11"/>
  <c r="BB558" i="11"/>
  <c r="BB559" i="11"/>
  <c r="BB560" i="11"/>
  <c r="BB561" i="11"/>
  <c r="BB562" i="11"/>
  <c r="BB563" i="11"/>
  <c r="BJ563" i="11"/>
  <c r="BN563" i="11"/>
  <c r="BO563" i="11"/>
  <c r="BP563" i="11"/>
  <c r="CA563" i="11"/>
  <c r="BB564" i="11"/>
  <c r="BB565" i="11"/>
  <c r="BB566" i="11"/>
  <c r="BB567" i="11"/>
  <c r="BB568" i="11"/>
  <c r="BB569" i="11"/>
  <c r="BB570" i="11"/>
  <c r="BB571" i="11"/>
  <c r="BB572" i="11"/>
  <c r="BB573" i="11"/>
  <c r="BB574" i="11"/>
  <c r="BJ574" i="11"/>
  <c r="BN574" i="11"/>
  <c r="BO574" i="11"/>
  <c r="BP574" i="11"/>
  <c r="CA574" i="11"/>
  <c r="BB575" i="11"/>
  <c r="BB576" i="11"/>
  <c r="BB577" i="11"/>
  <c r="BB578" i="11"/>
  <c r="BB579" i="11"/>
  <c r="BB580" i="11"/>
  <c r="BB581" i="11"/>
  <c r="BB582" i="11"/>
  <c r="BB583" i="11"/>
  <c r="BB584" i="11"/>
  <c r="BB585" i="11"/>
  <c r="BJ585" i="11"/>
  <c r="BN585" i="11"/>
  <c r="BO585" i="11"/>
  <c r="BP585" i="11"/>
  <c r="CA585" i="11"/>
  <c r="BB586" i="11"/>
  <c r="BB587" i="11"/>
  <c r="BB588" i="11"/>
  <c r="BB589" i="11"/>
  <c r="BB590" i="11"/>
  <c r="BB591" i="11"/>
  <c r="BB592" i="11"/>
  <c r="BB593" i="11"/>
  <c r="BB594" i="11"/>
  <c r="BB595" i="11"/>
  <c r="BB596" i="11"/>
  <c r="BB597" i="11"/>
  <c r="BB598" i="11"/>
  <c r="BB599" i="11"/>
  <c r="BB600" i="11"/>
  <c r="BB601" i="11"/>
  <c r="BB602" i="11"/>
  <c r="BB603" i="11"/>
  <c r="BB604" i="11"/>
  <c r="BB605" i="11"/>
  <c r="BB606" i="11"/>
  <c r="BB607" i="11"/>
  <c r="BB608" i="11"/>
  <c r="BB609" i="11"/>
  <c r="BB610" i="11"/>
  <c r="BB611" i="11"/>
  <c r="BB612" i="11"/>
  <c r="BB613" i="11"/>
  <c r="BB614" i="11"/>
  <c r="BB615" i="11"/>
  <c r="BJ615" i="11"/>
  <c r="BN615" i="11"/>
  <c r="BO615" i="11"/>
  <c r="BP615" i="11"/>
  <c r="CA615" i="11"/>
  <c r="BB616" i="11"/>
  <c r="BB617" i="11"/>
  <c r="BB618" i="11"/>
  <c r="BB619" i="11"/>
  <c r="BJ619" i="11"/>
  <c r="BN619" i="11"/>
  <c r="BO619" i="11"/>
  <c r="BP619" i="11"/>
  <c r="CA619" i="11"/>
  <c r="BB620" i="11"/>
  <c r="BB621" i="11"/>
  <c r="BB622" i="11"/>
  <c r="BB623" i="11"/>
  <c r="BB624" i="11"/>
  <c r="BB625" i="11"/>
  <c r="BB626" i="11"/>
  <c r="BB627" i="11"/>
  <c r="BB628" i="11"/>
  <c r="BB629" i="11"/>
  <c r="BB630" i="11"/>
  <c r="BB631" i="11"/>
  <c r="BB632" i="11"/>
  <c r="BB633" i="11"/>
  <c r="BB634" i="11"/>
  <c r="BB635" i="11"/>
  <c r="BB636" i="11"/>
  <c r="BB637" i="11"/>
  <c r="BB638" i="11"/>
  <c r="BB639" i="11"/>
  <c r="BB640" i="11"/>
  <c r="BB641" i="11"/>
  <c r="BB642" i="11"/>
  <c r="BB643" i="11"/>
  <c r="BB644" i="11"/>
  <c r="BB645" i="11"/>
  <c r="BB646" i="11"/>
  <c r="BB647" i="11"/>
  <c r="BB648" i="11"/>
  <c r="BB649" i="11"/>
  <c r="BB650" i="11"/>
  <c r="BB651" i="11"/>
  <c r="BB652" i="11"/>
  <c r="BB653" i="11"/>
  <c r="BB654" i="11"/>
  <c r="BB655" i="11"/>
  <c r="BB656" i="11"/>
  <c r="BB657" i="11"/>
  <c r="BB658" i="11"/>
  <c r="BB659" i="11"/>
  <c r="BB660" i="11"/>
  <c r="BB661" i="11"/>
  <c r="BB662" i="11"/>
  <c r="BJ662" i="11"/>
  <c r="BN662" i="11"/>
  <c r="BO662" i="11"/>
  <c r="BP662" i="11"/>
  <c r="CA662" i="11"/>
  <c r="BB663" i="11"/>
  <c r="BB664" i="11"/>
  <c r="BB665" i="11"/>
  <c r="BJ665" i="11"/>
  <c r="BN665" i="11"/>
  <c r="BO665" i="11"/>
  <c r="BP665" i="11"/>
  <c r="CA665" i="11"/>
  <c r="BB666" i="11"/>
  <c r="BB667" i="11"/>
  <c r="BB668" i="11"/>
  <c r="BB669" i="11"/>
  <c r="BB670" i="11"/>
  <c r="BB671" i="11"/>
  <c r="BB672" i="11"/>
  <c r="BB673" i="11"/>
  <c r="BB674" i="11"/>
  <c r="BJ674" i="11"/>
  <c r="BN674" i="11"/>
  <c r="BO674" i="11"/>
  <c r="BP674" i="11"/>
  <c r="CA674" i="11"/>
  <c r="BB675" i="11"/>
  <c r="BN675" i="11"/>
  <c r="BO675" i="11"/>
  <c r="BP675" i="11"/>
  <c r="CA675" i="11"/>
  <c r="BB676" i="11"/>
  <c r="BJ676" i="11"/>
  <c r="BN676" i="11"/>
  <c r="BO676" i="11"/>
  <c r="BP676" i="11"/>
  <c r="CA676" i="11"/>
  <c r="BB677" i="11"/>
  <c r="BJ677" i="11"/>
  <c r="BN677" i="11"/>
  <c r="BO677" i="11"/>
  <c r="BP677" i="11"/>
  <c r="CA677" i="11"/>
  <c r="BB678" i="11"/>
  <c r="BN678" i="11"/>
  <c r="BO678" i="11"/>
  <c r="BP678" i="11"/>
  <c r="CA678" i="11"/>
  <c r="BB679" i="11"/>
  <c r="BJ679" i="11"/>
  <c r="BN679" i="11"/>
  <c r="BO679" i="11"/>
  <c r="BP679" i="11"/>
  <c r="CA679" i="11"/>
  <c r="BB680" i="11"/>
  <c r="BB681" i="11"/>
  <c r="BB682" i="11"/>
  <c r="BB683" i="11"/>
  <c r="BB684" i="11"/>
  <c r="BB685" i="11"/>
  <c r="BB686" i="11"/>
  <c r="BJ686" i="11"/>
  <c r="BN686" i="11"/>
  <c r="BO686" i="11"/>
  <c r="BP686" i="11"/>
  <c r="CA686" i="11"/>
  <c r="BB687" i="11"/>
  <c r="BB688" i="11"/>
  <c r="BB689" i="11"/>
  <c r="BB690" i="11"/>
  <c r="BB691" i="11"/>
  <c r="BB692" i="11"/>
  <c r="BB693" i="11"/>
  <c r="BB694" i="11"/>
  <c r="BJ694" i="11"/>
  <c r="BN694" i="11"/>
  <c r="BO694" i="11"/>
  <c r="BP694" i="11"/>
  <c r="CA694" i="11"/>
  <c r="BB695" i="11"/>
  <c r="BB696" i="11"/>
  <c r="BJ696" i="11"/>
  <c r="BN696" i="11"/>
  <c r="BO696" i="11"/>
  <c r="BP696" i="11"/>
  <c r="CA696" i="11"/>
  <c r="BB697" i="11"/>
  <c r="BB698" i="11"/>
  <c r="BB699" i="11"/>
  <c r="BB700" i="11"/>
  <c r="BB701" i="11"/>
  <c r="BB702" i="11"/>
  <c r="BB703" i="11"/>
  <c r="BB704" i="11"/>
  <c r="BB705" i="11"/>
  <c r="BB706" i="11"/>
  <c r="BB707" i="11"/>
  <c r="BB708" i="11"/>
  <c r="BB709" i="11"/>
  <c r="BB710" i="11"/>
  <c r="BB711" i="11"/>
  <c r="BJ711" i="11"/>
  <c r="BN711" i="11"/>
  <c r="BO711" i="11"/>
  <c r="BP711" i="11"/>
  <c r="CA711" i="11"/>
  <c r="BB712" i="11"/>
  <c r="BB713" i="11"/>
  <c r="BB714" i="11"/>
  <c r="BB715" i="11"/>
  <c r="BB716" i="11"/>
  <c r="BB717" i="11"/>
  <c r="BJ717" i="11"/>
  <c r="BN717" i="11"/>
  <c r="BO717" i="11"/>
  <c r="BP717" i="11"/>
  <c r="CA717" i="11"/>
  <c r="BB718" i="11"/>
  <c r="BB719" i="11"/>
  <c r="BB720" i="11"/>
  <c r="BJ720" i="11"/>
  <c r="BN720" i="11"/>
  <c r="BO720" i="11"/>
  <c r="BP720" i="11"/>
  <c r="CA720" i="11"/>
  <c r="BB721" i="11"/>
  <c r="BB722" i="11"/>
  <c r="BJ722" i="11"/>
  <c r="BN722" i="11"/>
  <c r="BO722" i="11"/>
  <c r="BP722" i="11"/>
  <c r="CA722" i="11"/>
  <c r="BB723" i="11"/>
  <c r="BB724" i="11"/>
  <c r="BJ724" i="11"/>
  <c r="BN724" i="11"/>
  <c r="BO724" i="11"/>
  <c r="BP724" i="11"/>
  <c r="CA724" i="11"/>
  <c r="BB725" i="11"/>
  <c r="BB726" i="11"/>
  <c r="BB727" i="11"/>
  <c r="BB728" i="11"/>
  <c r="BB729" i="11"/>
  <c r="BB730" i="11"/>
  <c r="BB731" i="11"/>
  <c r="BB732" i="11"/>
  <c r="BB733" i="11"/>
  <c r="BB734" i="11"/>
  <c r="BB735" i="11"/>
  <c r="BB736" i="11"/>
  <c r="BB737" i="11"/>
  <c r="BB738" i="11"/>
  <c r="BB739" i="11"/>
  <c r="BJ739" i="11"/>
  <c r="BN739" i="11"/>
  <c r="BO739" i="11"/>
  <c r="BP739" i="11"/>
  <c r="CA739" i="11"/>
  <c r="BB740" i="11"/>
  <c r="BB741" i="11"/>
  <c r="BJ741" i="11"/>
  <c r="BN741" i="11"/>
  <c r="BO741" i="11"/>
  <c r="BP741" i="11"/>
  <c r="CA741" i="11"/>
  <c r="BB742" i="11"/>
  <c r="BB743" i="11"/>
  <c r="BB744" i="11"/>
  <c r="BB745" i="11"/>
  <c r="BB746" i="11"/>
  <c r="BJ746" i="11"/>
  <c r="BN746" i="11"/>
  <c r="BO746" i="11"/>
  <c r="BP746" i="11"/>
  <c r="CA746" i="11"/>
  <c r="BB747" i="11"/>
  <c r="BB748" i="11"/>
  <c r="BB749" i="11"/>
  <c r="BJ749" i="11"/>
  <c r="BN749" i="11"/>
  <c r="BO749" i="11"/>
  <c r="BP749" i="11"/>
  <c r="CA749" i="11"/>
  <c r="BB750" i="11"/>
  <c r="BB751" i="11"/>
  <c r="BB752" i="11"/>
  <c r="BB753" i="11"/>
  <c r="BB754" i="11"/>
  <c r="BB755" i="11"/>
  <c r="BB756" i="11"/>
  <c r="BB757" i="11"/>
  <c r="BB758" i="11"/>
  <c r="BB759" i="11"/>
  <c r="BB760" i="11"/>
  <c r="BB761" i="11"/>
  <c r="BB762" i="11"/>
  <c r="BB763" i="11"/>
  <c r="BB764" i="11"/>
  <c r="BB765" i="11"/>
  <c r="BB766" i="11"/>
  <c r="BB767" i="11"/>
  <c r="BB768" i="11"/>
  <c r="BB769" i="11"/>
  <c r="BB770" i="11"/>
  <c r="BB771" i="11"/>
  <c r="BB772" i="11"/>
  <c r="BB773" i="11"/>
  <c r="BJ773" i="11"/>
  <c r="BN773" i="11"/>
  <c r="BO773" i="11"/>
  <c r="BP773" i="11"/>
  <c r="CA773" i="11"/>
  <c r="BB774" i="11"/>
  <c r="BJ774" i="11"/>
  <c r="BN774" i="11"/>
  <c r="BO774" i="11"/>
  <c r="BP774" i="11"/>
  <c r="CA774" i="11"/>
  <c r="BB775" i="11"/>
  <c r="BB776" i="11"/>
  <c r="BB777" i="11"/>
  <c r="BB778" i="11"/>
  <c r="BB779" i="11"/>
  <c r="BB780" i="11"/>
  <c r="BB781" i="11"/>
  <c r="BB782" i="11"/>
  <c r="BB783" i="11"/>
  <c r="BB784" i="11"/>
  <c r="BB785" i="11"/>
  <c r="BB786" i="11"/>
  <c r="BB787" i="11"/>
  <c r="BB788" i="11"/>
  <c r="BB789" i="11"/>
  <c r="BB790" i="11"/>
  <c r="BB791" i="11"/>
  <c r="BB792" i="11"/>
  <c r="BB793" i="11"/>
  <c r="BB794" i="11"/>
  <c r="BB795" i="11"/>
  <c r="BB796" i="11"/>
  <c r="BB797" i="11"/>
  <c r="BB798" i="11"/>
  <c r="BB799" i="11"/>
  <c r="BB800" i="11"/>
  <c r="BB801" i="11"/>
  <c r="BB802" i="11"/>
  <c r="BB803" i="11"/>
  <c r="BB804" i="11"/>
  <c r="BB805" i="11"/>
  <c r="BB806" i="11"/>
  <c r="BB807" i="11"/>
  <c r="BB808" i="11"/>
  <c r="BB809" i="11"/>
  <c r="BB810" i="11"/>
  <c r="BB811" i="11"/>
  <c r="BB812" i="11"/>
  <c r="BB813" i="11"/>
  <c r="BB814" i="11"/>
  <c r="BB815" i="11"/>
  <c r="BB816" i="11"/>
  <c r="BB817" i="11"/>
  <c r="BB818" i="11"/>
  <c r="BB819" i="11"/>
  <c r="BB820" i="11"/>
  <c r="BB821" i="11"/>
  <c r="BB822" i="11"/>
  <c r="BB823" i="11"/>
  <c r="BB824" i="11"/>
  <c r="BB825" i="11"/>
  <c r="BJ825" i="11"/>
  <c r="BN825" i="11"/>
  <c r="BO825" i="11"/>
  <c r="BP825" i="11"/>
  <c r="CA825" i="11"/>
  <c r="BB826" i="11"/>
  <c r="BB827" i="11"/>
  <c r="BB828" i="11"/>
  <c r="BB829" i="11"/>
  <c r="BB830" i="11"/>
  <c r="BB831" i="11"/>
  <c r="BB832" i="11"/>
  <c r="BB833" i="11"/>
  <c r="BB834" i="11"/>
  <c r="BB835" i="11"/>
  <c r="BB836" i="11"/>
  <c r="BB837" i="11"/>
  <c r="BB838" i="11"/>
  <c r="BB839" i="11"/>
  <c r="BJ839" i="11"/>
  <c r="BN839" i="11"/>
  <c r="BO839" i="11"/>
  <c r="BP839" i="11"/>
  <c r="CA839" i="11"/>
  <c r="BB840" i="11"/>
  <c r="BJ840" i="11"/>
  <c r="BN840" i="11"/>
  <c r="BO840" i="11"/>
  <c r="BP840" i="11"/>
  <c r="CA840" i="11"/>
  <c r="BB841" i="11"/>
  <c r="BB842" i="11"/>
  <c r="BJ842" i="11"/>
  <c r="BN842" i="11"/>
  <c r="BO842" i="11"/>
  <c r="BP842" i="11"/>
  <c r="CA842" i="11"/>
  <c r="BB843" i="11"/>
  <c r="BJ843" i="11"/>
  <c r="BN843" i="11"/>
  <c r="BO843" i="11"/>
  <c r="BP843" i="11"/>
  <c r="CA843" i="11"/>
  <c r="BB844" i="11"/>
  <c r="BB845" i="11"/>
  <c r="BB846" i="11"/>
  <c r="BB847" i="11"/>
  <c r="BJ847" i="11"/>
  <c r="BN847" i="11"/>
  <c r="BO847" i="11"/>
  <c r="BP847" i="11"/>
  <c r="CA847" i="11"/>
  <c r="BB848" i="11"/>
  <c r="BB849" i="11"/>
  <c r="BB850" i="11"/>
  <c r="BB851" i="11"/>
  <c r="BJ851" i="11"/>
  <c r="BN851" i="11"/>
  <c r="BO851" i="11"/>
  <c r="BP851" i="11"/>
  <c r="CA851" i="11"/>
  <c r="BA6" i="11"/>
  <c r="BA7" i="11"/>
  <c r="BA8" i="11"/>
  <c r="BA9" i="11"/>
  <c r="BZ9" i="11"/>
  <c r="BA10" i="11"/>
  <c r="BA11" i="11"/>
  <c r="BZ11" i="11"/>
  <c r="BA12" i="11"/>
  <c r="BZ12" i="11"/>
  <c r="BA13" i="11"/>
  <c r="BA14" i="11"/>
  <c r="BA15" i="11"/>
  <c r="BA16" i="11"/>
  <c r="BA17" i="11"/>
  <c r="BZ17" i="11"/>
  <c r="BA18" i="11"/>
  <c r="BA19" i="11"/>
  <c r="BZ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2" i="11"/>
  <c r="BA53" i="11"/>
  <c r="BA54" i="11"/>
  <c r="BA55" i="11"/>
  <c r="BA56" i="11"/>
  <c r="BA57" i="11"/>
  <c r="BA58" i="11"/>
  <c r="BA59" i="11"/>
  <c r="BA60" i="11"/>
  <c r="BA61" i="11"/>
  <c r="BA62" i="11"/>
  <c r="BA63" i="11"/>
  <c r="BA64" i="11"/>
  <c r="BA65" i="11"/>
  <c r="BA66" i="11"/>
  <c r="BA67" i="11"/>
  <c r="BA68" i="11"/>
  <c r="BA69" i="11"/>
  <c r="BA70" i="11"/>
  <c r="BA71" i="11"/>
  <c r="BA72" i="11"/>
  <c r="BA73" i="11"/>
  <c r="BA74" i="11"/>
  <c r="BA75" i="11"/>
  <c r="BA76" i="11"/>
  <c r="BA77" i="11"/>
  <c r="BA78" i="11"/>
  <c r="BA79" i="11"/>
  <c r="BZ79" i="11"/>
  <c r="BA80" i="11"/>
  <c r="BA81" i="11"/>
  <c r="BA82" i="11"/>
  <c r="BA83" i="11"/>
  <c r="BA84" i="11"/>
  <c r="BA85" i="11"/>
  <c r="BA86" i="11"/>
  <c r="BA87" i="11"/>
  <c r="BA88" i="11"/>
  <c r="BA89" i="11"/>
  <c r="BA90" i="11"/>
  <c r="BA91" i="11"/>
  <c r="BA92" i="11"/>
  <c r="BA93" i="11"/>
  <c r="BA94" i="11"/>
  <c r="BA95" i="11"/>
  <c r="BA96" i="11"/>
  <c r="BA97" i="11"/>
  <c r="BA98" i="11"/>
  <c r="BA99" i="11"/>
  <c r="BA100" i="11"/>
  <c r="BA101" i="11"/>
  <c r="BA102" i="11"/>
  <c r="BA103" i="11"/>
  <c r="BA104" i="11"/>
  <c r="BA105" i="11"/>
  <c r="BA106" i="11"/>
  <c r="BA107" i="11"/>
  <c r="BA108" i="11"/>
  <c r="BA109" i="11"/>
  <c r="BA110" i="11"/>
  <c r="BA111" i="11"/>
  <c r="BA112" i="11"/>
  <c r="BA113" i="11"/>
  <c r="BA114" i="11"/>
  <c r="BA115" i="11"/>
  <c r="BA116" i="11"/>
  <c r="BA117" i="11"/>
  <c r="BA118" i="11"/>
  <c r="BA119" i="11"/>
  <c r="BA120" i="11"/>
  <c r="BA121" i="11"/>
  <c r="BA122" i="11"/>
  <c r="BA123" i="11"/>
  <c r="BA124" i="11"/>
  <c r="BA125" i="11"/>
  <c r="BA126" i="11"/>
  <c r="BA127" i="11"/>
  <c r="BA128" i="11"/>
  <c r="BA129" i="11"/>
  <c r="BA130" i="11"/>
  <c r="BA131" i="11"/>
  <c r="BA132" i="11"/>
  <c r="BA133" i="11"/>
  <c r="BA134" i="11"/>
  <c r="BA135" i="11"/>
  <c r="BA136" i="11"/>
  <c r="BA137" i="11"/>
  <c r="BA138" i="11"/>
  <c r="BA139" i="11"/>
  <c r="BA140" i="11"/>
  <c r="BA141" i="11"/>
  <c r="BA142" i="11"/>
  <c r="BA143" i="11"/>
  <c r="BA144" i="11"/>
  <c r="BA145" i="11"/>
  <c r="BA146" i="11"/>
  <c r="BA147" i="11"/>
  <c r="BA148" i="11"/>
  <c r="BA149" i="11"/>
  <c r="BA150" i="11"/>
  <c r="BA151" i="11"/>
  <c r="BA152" i="11"/>
  <c r="BA153" i="11"/>
  <c r="BZ153" i="11"/>
  <c r="BA154" i="11"/>
  <c r="BA155" i="11"/>
  <c r="BA156" i="11"/>
  <c r="BA157" i="11"/>
  <c r="BA158" i="11"/>
  <c r="BZ158" i="11"/>
  <c r="BA159" i="11"/>
  <c r="BZ159" i="11"/>
  <c r="BA160" i="11"/>
  <c r="BA161" i="11"/>
  <c r="BA162" i="11"/>
  <c r="BA163" i="11"/>
  <c r="BA164" i="11"/>
  <c r="BA165" i="11"/>
  <c r="BA166" i="11"/>
  <c r="BA167" i="11"/>
  <c r="BA168" i="11"/>
  <c r="BA169" i="11"/>
  <c r="BA170" i="11"/>
  <c r="BA171" i="11"/>
  <c r="BA172" i="11"/>
  <c r="BA173" i="11"/>
  <c r="BA174" i="11"/>
  <c r="BA175" i="11"/>
  <c r="BA176" i="11"/>
  <c r="BA177" i="11"/>
  <c r="BA178" i="11"/>
  <c r="BA179" i="11"/>
  <c r="BA180" i="11"/>
  <c r="BA181" i="11"/>
  <c r="BA182" i="11"/>
  <c r="BA183" i="11"/>
  <c r="BA184" i="11"/>
  <c r="BA185" i="11"/>
  <c r="BA186" i="11"/>
  <c r="BZ186" i="11"/>
  <c r="BA187" i="11"/>
  <c r="BA188" i="11"/>
  <c r="BA189" i="11"/>
  <c r="BA190" i="11"/>
  <c r="BA191" i="11"/>
  <c r="BA192" i="11"/>
  <c r="BA193" i="11"/>
  <c r="BA194" i="11"/>
  <c r="BA195" i="11"/>
  <c r="BA196" i="11"/>
  <c r="BZ196" i="11"/>
  <c r="BA197" i="11"/>
  <c r="BZ197" i="11"/>
  <c r="BA198" i="11"/>
  <c r="BZ198" i="11"/>
  <c r="BA199" i="11"/>
  <c r="BA200" i="11"/>
  <c r="BA201" i="11"/>
  <c r="BA202" i="11"/>
  <c r="BA203" i="11"/>
  <c r="BA204" i="11"/>
  <c r="BZ204" i="11"/>
  <c r="BA205" i="11"/>
  <c r="BA206" i="11"/>
  <c r="BA207" i="11"/>
  <c r="BA208" i="11"/>
  <c r="BA209" i="11"/>
  <c r="BA210" i="11"/>
  <c r="BA211" i="11"/>
  <c r="BA212" i="11"/>
  <c r="BA213" i="11"/>
  <c r="BZ213" i="11"/>
  <c r="BA214" i="11"/>
  <c r="BA215" i="11"/>
  <c r="BA216" i="11"/>
  <c r="BZ216" i="11"/>
  <c r="BA217" i="11"/>
  <c r="BA218" i="11"/>
  <c r="BA219" i="11"/>
  <c r="BA220" i="11"/>
  <c r="BA221" i="11"/>
  <c r="BA222" i="11"/>
  <c r="BA223" i="11"/>
  <c r="BA224" i="11"/>
  <c r="BA225" i="11"/>
  <c r="BA226" i="11"/>
  <c r="BA227" i="11"/>
  <c r="BA228" i="11"/>
  <c r="BA229" i="11"/>
  <c r="BA230" i="11"/>
  <c r="BA231" i="11"/>
  <c r="BA232" i="11"/>
  <c r="BA233" i="11"/>
  <c r="BA234" i="11"/>
  <c r="BA235" i="11"/>
  <c r="BA236" i="11"/>
  <c r="BA237" i="11"/>
  <c r="BA238" i="11"/>
  <c r="BA239" i="11"/>
  <c r="BA240" i="11"/>
  <c r="BA241" i="11"/>
  <c r="BA242" i="11"/>
  <c r="BA243" i="11"/>
  <c r="BA244" i="11"/>
  <c r="BA245" i="11"/>
  <c r="BA246" i="11"/>
  <c r="BA247" i="11"/>
  <c r="BA248" i="11"/>
  <c r="BA249" i="11"/>
  <c r="BA250" i="11"/>
  <c r="BA251" i="11"/>
  <c r="BA252" i="11"/>
  <c r="BA253" i="11"/>
  <c r="BA254" i="11"/>
  <c r="BA255" i="11"/>
  <c r="BA256" i="11"/>
  <c r="BA257" i="11"/>
  <c r="BZ257" i="11"/>
  <c r="BA258" i="11"/>
  <c r="BA259" i="11"/>
  <c r="BA260" i="11"/>
  <c r="BA261" i="11"/>
  <c r="BA262" i="11"/>
  <c r="BA263" i="11"/>
  <c r="BA264" i="11"/>
  <c r="BA265" i="11"/>
  <c r="BA266" i="11"/>
  <c r="BA267" i="11"/>
  <c r="BA268" i="11"/>
  <c r="BA269" i="11"/>
  <c r="BA270" i="11"/>
  <c r="BA271" i="11"/>
  <c r="BA272" i="11"/>
  <c r="BA273" i="11"/>
  <c r="BA274" i="11"/>
  <c r="BA275" i="11"/>
  <c r="BA276" i="11"/>
  <c r="BZ276" i="11"/>
  <c r="BA277" i="11"/>
  <c r="BA278" i="11"/>
  <c r="BA279" i="11"/>
  <c r="BA280" i="11"/>
  <c r="BA281" i="11"/>
  <c r="BA282" i="11"/>
  <c r="BA283" i="11"/>
  <c r="BA284" i="11"/>
  <c r="BA285" i="11"/>
  <c r="BA286" i="11"/>
  <c r="BA287" i="11"/>
  <c r="BA288" i="11"/>
  <c r="BA289" i="11"/>
  <c r="BA290" i="11"/>
  <c r="BZ290" i="11"/>
  <c r="BA291" i="11"/>
  <c r="BA292" i="11"/>
  <c r="BA293" i="11"/>
  <c r="BA294" i="11"/>
  <c r="BZ294" i="11"/>
  <c r="BA295" i="11"/>
  <c r="BA296" i="11"/>
  <c r="BA297" i="11"/>
  <c r="BA298" i="11"/>
  <c r="BA299" i="11"/>
  <c r="BA300" i="11"/>
  <c r="BA301" i="11"/>
  <c r="BA302" i="11"/>
  <c r="BA303" i="11"/>
  <c r="BA304" i="11"/>
  <c r="BA305" i="11"/>
  <c r="BA306" i="11"/>
  <c r="BA307" i="11"/>
  <c r="BA308" i="11"/>
  <c r="BA309" i="11"/>
  <c r="BZ309" i="11"/>
  <c r="BA310" i="11"/>
  <c r="BA311" i="11"/>
  <c r="BA312" i="11"/>
  <c r="BA313" i="11"/>
  <c r="BA314" i="11"/>
  <c r="BA315" i="11"/>
  <c r="BA316" i="11"/>
  <c r="BA317" i="11"/>
  <c r="BA318" i="11"/>
  <c r="BA319" i="11"/>
  <c r="BA320" i="11"/>
  <c r="BA321" i="11"/>
  <c r="BA322" i="11"/>
  <c r="BA323" i="11"/>
  <c r="BA324" i="11"/>
  <c r="BA325" i="11"/>
  <c r="BA326" i="11"/>
  <c r="BA327" i="11"/>
  <c r="BA328" i="11"/>
  <c r="BA329" i="11"/>
  <c r="BZ329" i="11"/>
  <c r="BA330" i="11"/>
  <c r="BA331" i="11"/>
  <c r="BA332" i="11"/>
  <c r="BA333" i="11"/>
  <c r="BA334" i="11"/>
  <c r="BA335" i="11"/>
  <c r="BA336" i="11"/>
  <c r="BA337" i="11"/>
  <c r="BA338" i="11"/>
  <c r="BA339" i="11"/>
  <c r="BA340" i="11"/>
  <c r="BA341" i="11"/>
  <c r="BA342" i="11"/>
  <c r="BA343" i="11"/>
  <c r="BA344" i="11"/>
  <c r="BA345" i="11"/>
  <c r="BA346" i="11"/>
  <c r="BA347" i="11"/>
  <c r="BA348" i="11"/>
  <c r="BA349" i="11"/>
  <c r="BA350" i="11"/>
  <c r="BA351" i="11"/>
  <c r="BA352" i="11"/>
  <c r="BA353" i="11"/>
  <c r="BA354" i="11"/>
  <c r="BA355" i="11"/>
  <c r="BA356" i="11"/>
  <c r="BA357" i="11"/>
  <c r="BA358" i="11"/>
  <c r="BA359" i="11"/>
  <c r="BA360" i="11"/>
  <c r="BA361" i="11"/>
  <c r="BA362" i="11"/>
  <c r="BA363" i="11"/>
  <c r="BA364" i="11"/>
  <c r="BA365" i="11"/>
  <c r="BA366" i="11"/>
  <c r="BA367" i="11"/>
  <c r="BA368" i="11"/>
  <c r="BA369" i="11"/>
  <c r="BA370" i="11"/>
  <c r="BA371" i="11"/>
  <c r="BA372" i="11"/>
  <c r="BA373" i="11"/>
  <c r="BA374" i="11"/>
  <c r="BA375" i="11"/>
  <c r="BA376" i="11"/>
  <c r="BZ376" i="11"/>
  <c r="BA377" i="11"/>
  <c r="BA378" i="11"/>
  <c r="BA379" i="11"/>
  <c r="BA380" i="11"/>
  <c r="BA381" i="11"/>
  <c r="BA382" i="11"/>
  <c r="BA383" i="11"/>
  <c r="BA384" i="11"/>
  <c r="BA385" i="11"/>
  <c r="BA386" i="11"/>
  <c r="BA387" i="11"/>
  <c r="BA388" i="11"/>
  <c r="BA389" i="11"/>
  <c r="BA390" i="11"/>
  <c r="BA391" i="11"/>
  <c r="BA392" i="11"/>
  <c r="BA393" i="11"/>
  <c r="BA394" i="11"/>
  <c r="BA395" i="11"/>
  <c r="BA396" i="11"/>
  <c r="BA397" i="11"/>
  <c r="BA398" i="11"/>
  <c r="BA399" i="11"/>
  <c r="BA400" i="11"/>
  <c r="BZ400" i="11"/>
  <c r="BA401" i="11"/>
  <c r="BA402" i="11"/>
  <c r="BA403" i="11"/>
  <c r="BA404" i="11"/>
  <c r="BA405" i="11"/>
  <c r="BA406" i="11"/>
  <c r="BA407" i="11"/>
  <c r="BA408" i="11"/>
  <c r="BA409" i="11"/>
  <c r="BA410" i="11"/>
  <c r="BA411" i="11"/>
  <c r="BA412" i="11"/>
  <c r="BA413" i="11"/>
  <c r="BA414" i="11"/>
  <c r="BZ414" i="11"/>
  <c r="BA415" i="11"/>
  <c r="BA416" i="11"/>
  <c r="BA417" i="11"/>
  <c r="BA418" i="11"/>
  <c r="BA419" i="11"/>
  <c r="BA420" i="11"/>
  <c r="BA421" i="11"/>
  <c r="BA422" i="11"/>
  <c r="BA423" i="11"/>
  <c r="BA424" i="11"/>
  <c r="BA425" i="11"/>
  <c r="BA426" i="11"/>
  <c r="BA427" i="11"/>
  <c r="BA428" i="11"/>
  <c r="BA429" i="11"/>
  <c r="BA430" i="11"/>
  <c r="BA431" i="11"/>
  <c r="BA432" i="11"/>
  <c r="BA433" i="11"/>
  <c r="BA434" i="11"/>
  <c r="BA435" i="11"/>
  <c r="BA436" i="11"/>
  <c r="BA437" i="11"/>
  <c r="BA438" i="11"/>
  <c r="BA439" i="11"/>
  <c r="BA440" i="11"/>
  <c r="BA441" i="11"/>
  <c r="BA442" i="11"/>
  <c r="BA443" i="11"/>
  <c r="BA444" i="11"/>
  <c r="BA445" i="11"/>
  <c r="BA446" i="11"/>
  <c r="BA447" i="11"/>
  <c r="BA448" i="11"/>
  <c r="BA449" i="11"/>
  <c r="BZ449" i="11"/>
  <c r="BA450" i="11"/>
  <c r="BA451" i="11"/>
  <c r="BA452" i="11"/>
  <c r="BA453" i="11"/>
  <c r="BA454" i="11"/>
  <c r="BZ454" i="11"/>
  <c r="BA455" i="11"/>
  <c r="BA456" i="11"/>
  <c r="BA457" i="11"/>
  <c r="BA458" i="11"/>
  <c r="BA459" i="11"/>
  <c r="BA460" i="11"/>
  <c r="BA461" i="11"/>
  <c r="BA462" i="11"/>
  <c r="BA463" i="11"/>
  <c r="BA464" i="11"/>
  <c r="BZ464" i="11"/>
  <c r="BA465" i="11"/>
  <c r="BZ465" i="11"/>
  <c r="BA466" i="11"/>
  <c r="BZ466" i="11"/>
  <c r="BA467" i="11"/>
  <c r="BA468" i="11"/>
  <c r="BA469" i="11"/>
  <c r="BA470" i="11"/>
  <c r="BA471" i="11"/>
  <c r="BA472" i="11"/>
  <c r="BA473" i="11"/>
  <c r="BA474" i="11"/>
  <c r="BZ474" i="11"/>
  <c r="BA475" i="11"/>
  <c r="BA476" i="11"/>
  <c r="BA477" i="11"/>
  <c r="BA478" i="11"/>
  <c r="BA479" i="11"/>
  <c r="BA480" i="11"/>
  <c r="BA481" i="11"/>
  <c r="BA482" i="11"/>
  <c r="BA483" i="11"/>
  <c r="BZ483" i="11"/>
  <c r="BA484" i="11"/>
  <c r="BA485" i="11"/>
  <c r="BA486" i="11"/>
  <c r="BA487" i="11"/>
  <c r="BA488" i="11"/>
  <c r="BA489" i="11"/>
  <c r="BA490" i="11"/>
  <c r="BZ490" i="11"/>
  <c r="BA491" i="11"/>
  <c r="BA492" i="11"/>
  <c r="BA493" i="11"/>
  <c r="BA494" i="11"/>
  <c r="BA495" i="11"/>
  <c r="BA496" i="11"/>
  <c r="BZ496" i="11"/>
  <c r="BA497" i="11"/>
  <c r="BA498" i="11"/>
  <c r="BA499" i="11"/>
  <c r="BA500" i="11"/>
  <c r="BA501" i="11"/>
  <c r="BA502" i="11"/>
  <c r="BA503" i="11"/>
  <c r="BA504" i="11"/>
  <c r="BA505" i="11"/>
  <c r="BA506" i="11"/>
  <c r="BA507" i="11"/>
  <c r="BA508" i="11"/>
  <c r="BA509" i="11"/>
  <c r="BA510" i="11"/>
  <c r="BA511" i="11"/>
  <c r="BA512" i="11"/>
  <c r="BA513" i="11"/>
  <c r="BA514" i="11"/>
  <c r="BA515" i="11"/>
  <c r="BA516" i="11"/>
  <c r="BA517" i="11"/>
  <c r="BA518" i="11"/>
  <c r="BA519" i="11"/>
  <c r="BA520" i="11"/>
  <c r="BA521" i="11"/>
  <c r="BA522" i="11"/>
  <c r="BA523" i="11"/>
  <c r="BA524" i="11"/>
  <c r="BA525" i="11"/>
  <c r="BA526" i="11"/>
  <c r="BA527" i="11"/>
  <c r="BA528" i="11"/>
  <c r="BA529" i="11"/>
  <c r="BA530" i="11"/>
  <c r="BA531" i="11"/>
  <c r="BA532" i="11"/>
  <c r="BA533" i="11"/>
  <c r="BA534" i="11"/>
  <c r="BA535" i="11"/>
  <c r="BA536" i="11"/>
  <c r="BA537" i="11"/>
  <c r="BA538" i="11"/>
  <c r="BA539" i="11"/>
  <c r="BA540" i="11"/>
  <c r="BA541" i="11"/>
  <c r="BA542" i="11"/>
  <c r="BA543" i="11"/>
  <c r="BA544" i="11"/>
  <c r="BA545" i="11"/>
  <c r="BA546" i="11"/>
  <c r="BA547" i="11"/>
  <c r="BA548" i="11"/>
  <c r="BA549" i="11"/>
  <c r="BA550" i="11"/>
  <c r="BZ550" i="11"/>
  <c r="BA551" i="11"/>
  <c r="BA552" i="11"/>
  <c r="BA553" i="11"/>
  <c r="BA554" i="11"/>
  <c r="BA555" i="11"/>
  <c r="BA556" i="11"/>
  <c r="BZ556" i="11"/>
  <c r="BA557" i="11"/>
  <c r="BA558" i="11"/>
  <c r="BA559" i="11"/>
  <c r="BA560" i="11"/>
  <c r="BA561" i="11"/>
  <c r="BA562" i="11"/>
  <c r="BA563" i="11"/>
  <c r="BZ563" i="11"/>
  <c r="BA564" i="11"/>
  <c r="BA565" i="11"/>
  <c r="BA566" i="11"/>
  <c r="BA567" i="11"/>
  <c r="BA568" i="11"/>
  <c r="BA569" i="11"/>
  <c r="BA570" i="11"/>
  <c r="BA571" i="11"/>
  <c r="BA572" i="11"/>
  <c r="BA573" i="11"/>
  <c r="BA574" i="11"/>
  <c r="BZ574" i="11"/>
  <c r="BA575" i="11"/>
  <c r="BA576" i="11"/>
  <c r="BA577" i="11"/>
  <c r="BA578" i="11"/>
  <c r="BA579" i="11"/>
  <c r="BA580" i="11"/>
  <c r="BA581" i="11"/>
  <c r="BA582" i="11"/>
  <c r="BA583" i="11"/>
  <c r="BA584" i="11"/>
  <c r="BA585" i="11"/>
  <c r="BZ585" i="11"/>
  <c r="BA586" i="11"/>
  <c r="BA587" i="11"/>
  <c r="BA588" i="11"/>
  <c r="BA589" i="11"/>
  <c r="BA590" i="11"/>
  <c r="BA591" i="11"/>
  <c r="BA592" i="11"/>
  <c r="BA593" i="11"/>
  <c r="BA594" i="11"/>
  <c r="BA595" i="11"/>
  <c r="BA596" i="11"/>
  <c r="BA597" i="11"/>
  <c r="BA598" i="11"/>
  <c r="BA599" i="11"/>
  <c r="BA600" i="11"/>
  <c r="BA601" i="11"/>
  <c r="BA602" i="11"/>
  <c r="BA603" i="11"/>
  <c r="BA604" i="11"/>
  <c r="BA605" i="11"/>
  <c r="BA606" i="11"/>
  <c r="BA607" i="11"/>
  <c r="BA608" i="11"/>
  <c r="BA609" i="11"/>
  <c r="BA610" i="11"/>
  <c r="BA611" i="11"/>
  <c r="BA612" i="11"/>
  <c r="BA613" i="11"/>
  <c r="BA614" i="11"/>
  <c r="BA615" i="11"/>
  <c r="BZ615" i="11"/>
  <c r="BA616" i="11"/>
  <c r="BA617" i="11"/>
  <c r="BA618" i="11"/>
  <c r="BA619" i="11"/>
  <c r="BZ619" i="11"/>
  <c r="BA620" i="11"/>
  <c r="BA621" i="11"/>
  <c r="BA622" i="11"/>
  <c r="BA623" i="11"/>
  <c r="BA624" i="11"/>
  <c r="BA625" i="11"/>
  <c r="BA626" i="11"/>
  <c r="BA627" i="11"/>
  <c r="BA628" i="11"/>
  <c r="BA629" i="11"/>
  <c r="BA630" i="11"/>
  <c r="BA631" i="11"/>
  <c r="BA632" i="11"/>
  <c r="BA633" i="11"/>
  <c r="BA634" i="11"/>
  <c r="BA635" i="11"/>
  <c r="BA636" i="11"/>
  <c r="BA637" i="11"/>
  <c r="BA638" i="11"/>
  <c r="BA639" i="11"/>
  <c r="BA640" i="11"/>
  <c r="BA641" i="11"/>
  <c r="BA642" i="11"/>
  <c r="BA643" i="11"/>
  <c r="BA644" i="11"/>
  <c r="BA645" i="11"/>
  <c r="BA646" i="11"/>
  <c r="BA647" i="11"/>
  <c r="BA648" i="11"/>
  <c r="BA649" i="11"/>
  <c r="BA650" i="11"/>
  <c r="BA651" i="11"/>
  <c r="BA652" i="11"/>
  <c r="BA653" i="11"/>
  <c r="BA654" i="11"/>
  <c r="BA655" i="11"/>
  <c r="BA656" i="11"/>
  <c r="BA657" i="11"/>
  <c r="BA658" i="11"/>
  <c r="BA659" i="11"/>
  <c r="BA660" i="11"/>
  <c r="BA661" i="11"/>
  <c r="BA662" i="11"/>
  <c r="BZ662" i="11"/>
  <c r="BA663" i="11"/>
  <c r="BA664" i="11"/>
  <c r="BA665" i="11"/>
  <c r="BZ665" i="11"/>
  <c r="BA666" i="11"/>
  <c r="BA667" i="11"/>
  <c r="BA668" i="11"/>
  <c r="BA669" i="11"/>
  <c r="BA670" i="11"/>
  <c r="BA671" i="11"/>
  <c r="BA672" i="11"/>
  <c r="BA673" i="11"/>
  <c r="BA674" i="11"/>
  <c r="BZ674" i="11"/>
  <c r="BA675" i="11"/>
  <c r="BZ675" i="11"/>
  <c r="BA676" i="11"/>
  <c r="BZ676" i="11"/>
  <c r="BA677" i="11"/>
  <c r="BZ677" i="11"/>
  <c r="BA678" i="11"/>
  <c r="BZ678" i="11"/>
  <c r="BA679" i="11"/>
  <c r="BZ679" i="11"/>
  <c r="BA680" i="11"/>
  <c r="BA681" i="11"/>
  <c r="BA682" i="11"/>
  <c r="BA683" i="11"/>
  <c r="BA684" i="11"/>
  <c r="BA685" i="11"/>
  <c r="BA686" i="11"/>
  <c r="BZ686" i="11"/>
  <c r="BA687" i="11"/>
  <c r="BA688" i="11"/>
  <c r="BA689" i="11"/>
  <c r="BA690" i="11"/>
  <c r="BA691" i="11"/>
  <c r="BA692" i="11"/>
  <c r="BA693" i="11"/>
  <c r="BA694" i="11"/>
  <c r="BZ694" i="11"/>
  <c r="BA695" i="11"/>
  <c r="BA696" i="11"/>
  <c r="BZ696" i="11"/>
  <c r="BA697" i="11"/>
  <c r="BA698" i="11"/>
  <c r="BA699" i="11"/>
  <c r="BA700" i="11"/>
  <c r="BA701" i="11"/>
  <c r="BA702" i="11"/>
  <c r="BA703" i="11"/>
  <c r="BA704" i="11"/>
  <c r="BA705" i="11"/>
  <c r="BA706" i="11"/>
  <c r="BA707" i="11"/>
  <c r="BA708" i="11"/>
  <c r="BA709" i="11"/>
  <c r="BA710" i="11"/>
  <c r="BA711" i="11"/>
  <c r="BZ711" i="11"/>
  <c r="BA712" i="11"/>
  <c r="BA713" i="11"/>
  <c r="BA714" i="11"/>
  <c r="BA715" i="11"/>
  <c r="BA716" i="11"/>
  <c r="BA717" i="11"/>
  <c r="BZ717" i="11"/>
  <c r="BA718" i="11"/>
  <c r="BA719" i="11"/>
  <c r="BA720" i="11"/>
  <c r="BZ720" i="11"/>
  <c r="BA721" i="11"/>
  <c r="BA722" i="11"/>
  <c r="BZ722" i="11"/>
  <c r="BA723" i="11"/>
  <c r="BA724" i="11"/>
  <c r="BZ724" i="11"/>
  <c r="BA725" i="11"/>
  <c r="BA726" i="11"/>
  <c r="BA727" i="11"/>
  <c r="BA728" i="11"/>
  <c r="BA729" i="11"/>
  <c r="BA730" i="11"/>
  <c r="BA731" i="11"/>
  <c r="BA732" i="11"/>
  <c r="BA733" i="11"/>
  <c r="BA734" i="11"/>
  <c r="BA735" i="11"/>
  <c r="BA736" i="11"/>
  <c r="BA737" i="11"/>
  <c r="BA738" i="11"/>
  <c r="BA739" i="11"/>
  <c r="BZ739" i="11"/>
  <c r="BA740" i="11"/>
  <c r="BA741" i="11"/>
  <c r="BZ741" i="11"/>
  <c r="BA742" i="11"/>
  <c r="BA743" i="11"/>
  <c r="BA744" i="11"/>
  <c r="BA745" i="11"/>
  <c r="BA746" i="11"/>
  <c r="BZ746" i="11"/>
  <c r="BA747" i="11"/>
  <c r="BA748" i="11"/>
  <c r="BA749" i="11"/>
  <c r="BZ749" i="11"/>
  <c r="BA750" i="11"/>
  <c r="BA751" i="11"/>
  <c r="BA752" i="11"/>
  <c r="BA753" i="11"/>
  <c r="BA754" i="11"/>
  <c r="BA755" i="11"/>
  <c r="BA756" i="11"/>
  <c r="BA757" i="11"/>
  <c r="BA758" i="11"/>
  <c r="BA759" i="11"/>
  <c r="BA760" i="11"/>
  <c r="BA761" i="11"/>
  <c r="BA762" i="11"/>
  <c r="BA763" i="11"/>
  <c r="BA764" i="11"/>
  <c r="BA765" i="11"/>
  <c r="BA766" i="11"/>
  <c r="BA767" i="11"/>
  <c r="BA768" i="11"/>
  <c r="BA769" i="11"/>
  <c r="BA770" i="11"/>
  <c r="BA771" i="11"/>
  <c r="BA772" i="11"/>
  <c r="BA773" i="11"/>
  <c r="BZ773" i="11"/>
  <c r="BA774" i="11"/>
  <c r="BZ774" i="11"/>
  <c r="BA775" i="11"/>
  <c r="BA776" i="11"/>
  <c r="BA777" i="11"/>
  <c r="BA778" i="11"/>
  <c r="BA779" i="11"/>
  <c r="BA780" i="11"/>
  <c r="BA781" i="11"/>
  <c r="BA782" i="11"/>
  <c r="BA783" i="11"/>
  <c r="BA784" i="11"/>
  <c r="BA785" i="11"/>
  <c r="BA786" i="11"/>
  <c r="BA787" i="11"/>
  <c r="BA788" i="11"/>
  <c r="BA789" i="11"/>
  <c r="BA790" i="11"/>
  <c r="BA791" i="11"/>
  <c r="BA792" i="11"/>
  <c r="BA793" i="11"/>
  <c r="BA794" i="11"/>
  <c r="BA795" i="11"/>
  <c r="BA796" i="11"/>
  <c r="BA797" i="11"/>
  <c r="BA798" i="11"/>
  <c r="BA799" i="11"/>
  <c r="BA800" i="11"/>
  <c r="BA801" i="11"/>
  <c r="BA802" i="11"/>
  <c r="BA803" i="11"/>
  <c r="BA804" i="11"/>
  <c r="BA805" i="11"/>
  <c r="BA806" i="11"/>
  <c r="BA807" i="11"/>
  <c r="BA808" i="11"/>
  <c r="BA809" i="11"/>
  <c r="BA810" i="11"/>
  <c r="BA811" i="11"/>
  <c r="BA812" i="11"/>
  <c r="BA813" i="11"/>
  <c r="BA814" i="11"/>
  <c r="BA815" i="11"/>
  <c r="BA816" i="11"/>
  <c r="BA817" i="11"/>
  <c r="BA818" i="11"/>
  <c r="BA819" i="11"/>
  <c r="BA820" i="11"/>
  <c r="BA821" i="11"/>
  <c r="BA822" i="11"/>
  <c r="BA823" i="11"/>
  <c r="BA824" i="11"/>
  <c r="BA825" i="11"/>
  <c r="BZ825" i="11"/>
  <c r="BA826" i="11"/>
  <c r="BA827" i="11"/>
  <c r="BA828" i="11"/>
  <c r="BA829" i="11"/>
  <c r="BA830" i="11"/>
  <c r="BA831" i="11"/>
  <c r="BA832" i="11"/>
  <c r="BA833" i="11"/>
  <c r="BA834" i="11"/>
  <c r="BA835" i="11"/>
  <c r="BA836" i="11"/>
  <c r="BA837" i="11"/>
  <c r="BA838" i="11"/>
  <c r="BA839" i="11"/>
  <c r="BZ839" i="11"/>
  <c r="BA840" i="11"/>
  <c r="BZ840" i="11"/>
  <c r="BA841" i="11"/>
  <c r="BA842" i="11"/>
  <c r="BZ842" i="11"/>
  <c r="BA843" i="11"/>
  <c r="BZ843" i="11"/>
  <c r="BA844" i="11"/>
  <c r="BA845" i="11"/>
  <c r="BA846" i="11"/>
  <c r="BA847" i="11"/>
  <c r="BZ847" i="11"/>
  <c r="BA848" i="11"/>
  <c r="BA849" i="11"/>
  <c r="BA850" i="11"/>
  <c r="BA851" i="11"/>
  <c r="BZ851" i="11"/>
  <c r="AY851" i="11"/>
  <c r="AX851" i="11"/>
  <c r="AW851" i="11"/>
  <c r="AV851" i="11"/>
  <c r="AU851" i="11"/>
  <c r="AR851" i="11"/>
  <c r="AQ851" i="11"/>
  <c r="AM851" i="11"/>
  <c r="AP851" i="11"/>
  <c r="AO851" i="11"/>
  <c r="AN851" i="11"/>
  <c r="H850" i="11"/>
  <c r="AI850" i="11"/>
  <c r="BI850" i="11"/>
  <c r="BM850" i="11"/>
  <c r="BW850" i="11"/>
  <c r="BX850" i="11"/>
  <c r="BY850" i="11"/>
  <c r="CG850" i="11"/>
  <c r="CF850" i="11"/>
  <c r="BL850" i="11"/>
  <c r="BT850" i="11"/>
  <c r="BU850" i="11"/>
  <c r="BV850" i="11"/>
  <c r="CE850" i="11"/>
  <c r="CD850" i="11"/>
  <c r="BK850" i="11"/>
  <c r="BQ850" i="11"/>
  <c r="BR850" i="11"/>
  <c r="BS850" i="11"/>
  <c r="CC850" i="11"/>
  <c r="CB850" i="11"/>
  <c r="BJ850" i="11"/>
  <c r="BN850" i="11"/>
  <c r="BO850" i="11"/>
  <c r="BP850" i="11"/>
  <c r="CA850" i="11"/>
  <c r="BZ850" i="11"/>
  <c r="AY850" i="11"/>
  <c r="AX850" i="11"/>
  <c r="AW850" i="11"/>
  <c r="AV850" i="11"/>
  <c r="AU850" i="11"/>
  <c r="AR850" i="11"/>
  <c r="AQ850" i="11"/>
  <c r="H849" i="11"/>
  <c r="AI849" i="11"/>
  <c r="BI849" i="11"/>
  <c r="BM849" i="11"/>
  <c r="BW849" i="11"/>
  <c r="BX849" i="11"/>
  <c r="BY849" i="11"/>
  <c r="CG849" i="11"/>
  <c r="CF849" i="11"/>
  <c r="BL849" i="11"/>
  <c r="BT849" i="11"/>
  <c r="BU849" i="11"/>
  <c r="BV849" i="11"/>
  <c r="CE849" i="11"/>
  <c r="CD849" i="11"/>
  <c r="BK849" i="11"/>
  <c r="BQ849" i="11"/>
  <c r="BR849" i="11"/>
  <c r="BS849" i="11"/>
  <c r="CC849" i="11"/>
  <c r="CB849" i="11"/>
  <c r="BJ849" i="11"/>
  <c r="BN849" i="11"/>
  <c r="BO849" i="11"/>
  <c r="BP849" i="11"/>
  <c r="CA849" i="11"/>
  <c r="BZ849" i="11"/>
  <c r="AY849" i="11"/>
  <c r="AX849" i="11"/>
  <c r="AW849" i="11"/>
  <c r="AV849" i="11"/>
  <c r="AU849" i="11"/>
  <c r="AR849" i="11"/>
  <c r="AQ849" i="11"/>
  <c r="H848" i="11"/>
  <c r="AI848" i="11"/>
  <c r="BI848" i="11"/>
  <c r="BM848" i="11"/>
  <c r="BW848" i="11"/>
  <c r="BX848" i="11"/>
  <c r="BY848" i="11"/>
  <c r="CG848" i="11"/>
  <c r="CF848" i="11"/>
  <c r="BL848" i="11"/>
  <c r="BT848" i="11"/>
  <c r="BU848" i="11"/>
  <c r="BV848" i="11"/>
  <c r="CE848" i="11"/>
  <c r="CD848" i="11"/>
  <c r="BK848" i="11"/>
  <c r="BQ848" i="11"/>
  <c r="BR848" i="11"/>
  <c r="BS848" i="11"/>
  <c r="CC848" i="11"/>
  <c r="CB848" i="11"/>
  <c r="BJ848" i="11"/>
  <c r="BN848" i="11"/>
  <c r="BO848" i="11"/>
  <c r="BP848" i="11"/>
  <c r="CA848" i="11"/>
  <c r="BZ848" i="11"/>
  <c r="AY848" i="11"/>
  <c r="AX848" i="11"/>
  <c r="AW848" i="11"/>
  <c r="AV848" i="11"/>
  <c r="AU848" i="11"/>
  <c r="AR848" i="11"/>
  <c r="AQ848" i="11"/>
  <c r="AY847" i="11"/>
  <c r="AX847" i="11"/>
  <c r="AW847" i="11"/>
  <c r="AV847" i="11"/>
  <c r="AU847" i="11"/>
  <c r="AR847" i="11"/>
  <c r="AQ847" i="11"/>
  <c r="H846" i="11"/>
  <c r="AI846" i="11"/>
  <c r="BI846" i="11"/>
  <c r="BM846" i="11"/>
  <c r="BW846" i="11"/>
  <c r="BX846" i="11"/>
  <c r="BY846" i="11"/>
  <c r="CG846" i="11"/>
  <c r="CF846" i="11"/>
  <c r="BL846" i="11"/>
  <c r="BT846" i="11"/>
  <c r="BU846" i="11"/>
  <c r="BV846" i="11"/>
  <c r="CE846" i="11"/>
  <c r="CD846" i="11"/>
  <c r="BK846" i="11"/>
  <c r="BQ846" i="11"/>
  <c r="BR846" i="11"/>
  <c r="BS846" i="11"/>
  <c r="CC846" i="11"/>
  <c r="CB846" i="11"/>
  <c r="BJ846" i="11"/>
  <c r="BN846" i="11"/>
  <c r="BO846" i="11"/>
  <c r="BP846" i="11"/>
  <c r="CA846" i="11"/>
  <c r="BZ846" i="11"/>
  <c r="AY846" i="11"/>
  <c r="AX846" i="11"/>
  <c r="AW846" i="11"/>
  <c r="AV846" i="11"/>
  <c r="AU846" i="11"/>
  <c r="AR846" i="11"/>
  <c r="AQ846" i="11"/>
  <c r="H845" i="11"/>
  <c r="AI845" i="11"/>
  <c r="BI845" i="11"/>
  <c r="BM845" i="11"/>
  <c r="BW845" i="11"/>
  <c r="BX845" i="11"/>
  <c r="BY845" i="11"/>
  <c r="CG845" i="11"/>
  <c r="CF845" i="11"/>
  <c r="BL845" i="11"/>
  <c r="BT845" i="11"/>
  <c r="BU845" i="11"/>
  <c r="BV845" i="11"/>
  <c r="CE845" i="11"/>
  <c r="CD845" i="11"/>
  <c r="BK845" i="11"/>
  <c r="BQ845" i="11"/>
  <c r="BR845" i="11"/>
  <c r="BS845" i="11"/>
  <c r="CC845" i="11"/>
  <c r="CB845" i="11"/>
  <c r="BJ845" i="11"/>
  <c r="BN845" i="11"/>
  <c r="BO845" i="11"/>
  <c r="BP845" i="11"/>
  <c r="CA845" i="11"/>
  <c r="BZ845" i="11"/>
  <c r="AY845" i="11"/>
  <c r="AX845" i="11"/>
  <c r="AW845" i="11"/>
  <c r="AV845" i="11"/>
  <c r="AU845" i="11"/>
  <c r="AR845" i="11"/>
  <c r="AQ845" i="11"/>
  <c r="H844" i="11"/>
  <c r="AI844" i="11"/>
  <c r="BI844" i="11"/>
  <c r="BM844" i="11"/>
  <c r="BW844" i="11"/>
  <c r="BX844" i="11"/>
  <c r="BY844" i="11"/>
  <c r="CG844" i="11"/>
  <c r="CF844" i="11"/>
  <c r="BL844" i="11"/>
  <c r="BT844" i="11"/>
  <c r="BU844" i="11"/>
  <c r="BV844" i="11"/>
  <c r="CE844" i="11"/>
  <c r="CD844" i="11"/>
  <c r="BK844" i="11"/>
  <c r="BQ844" i="11"/>
  <c r="BR844" i="11"/>
  <c r="BS844" i="11"/>
  <c r="CC844" i="11"/>
  <c r="CB844" i="11"/>
  <c r="BJ844" i="11"/>
  <c r="BN844" i="11"/>
  <c r="BO844" i="11"/>
  <c r="BP844" i="11"/>
  <c r="CA844" i="11"/>
  <c r="BZ844" i="11"/>
  <c r="AY844" i="11"/>
  <c r="AX844" i="11"/>
  <c r="AW844" i="11"/>
  <c r="AV844" i="11"/>
  <c r="AU844" i="11"/>
  <c r="AR844" i="11"/>
  <c r="AQ844" i="11"/>
  <c r="AY843" i="11"/>
  <c r="AX843" i="11"/>
  <c r="AW843" i="11"/>
  <c r="AV843" i="11"/>
  <c r="AU843" i="11"/>
  <c r="AR843" i="11"/>
  <c r="AQ843" i="11"/>
  <c r="AY842" i="11"/>
  <c r="AX842" i="11"/>
  <c r="AW842" i="11"/>
  <c r="AV842" i="11"/>
  <c r="AU842" i="11"/>
  <c r="AR842" i="11"/>
  <c r="AQ842" i="11"/>
  <c r="H841" i="11"/>
  <c r="AI841" i="11"/>
  <c r="BI841" i="11"/>
  <c r="BM841" i="11"/>
  <c r="BW841" i="11"/>
  <c r="BX841" i="11"/>
  <c r="BY841" i="11"/>
  <c r="CG841" i="11"/>
  <c r="CF841" i="11"/>
  <c r="BL841" i="11"/>
  <c r="BT841" i="11"/>
  <c r="BU841" i="11"/>
  <c r="BV841" i="11"/>
  <c r="CE841" i="11"/>
  <c r="CD841" i="11"/>
  <c r="BK841" i="11"/>
  <c r="BQ841" i="11"/>
  <c r="BR841" i="11"/>
  <c r="BS841" i="11"/>
  <c r="CC841" i="11"/>
  <c r="CB841" i="11"/>
  <c r="BJ841" i="11"/>
  <c r="BN841" i="11"/>
  <c r="BO841" i="11"/>
  <c r="BP841" i="11"/>
  <c r="CA841" i="11"/>
  <c r="BZ841" i="11"/>
  <c r="AY841" i="11"/>
  <c r="AX841" i="11"/>
  <c r="AW841" i="11"/>
  <c r="AV841" i="11"/>
  <c r="AU841" i="11"/>
  <c r="AR841" i="11"/>
  <c r="AQ841" i="11"/>
  <c r="AY840" i="11"/>
  <c r="AX840" i="11"/>
  <c r="AW840" i="11"/>
  <c r="AV840" i="11"/>
  <c r="AU840" i="11"/>
  <c r="AR840" i="11"/>
  <c r="AQ840" i="11"/>
  <c r="AY839" i="11"/>
  <c r="AX839" i="11"/>
  <c r="AW839" i="11"/>
  <c r="AV839" i="11"/>
  <c r="AU839" i="11"/>
  <c r="AR839" i="11"/>
  <c r="AQ839" i="11"/>
  <c r="H838" i="11"/>
  <c r="AI838" i="11"/>
  <c r="BI838" i="11"/>
  <c r="BM838" i="11"/>
  <c r="BW838" i="11"/>
  <c r="BX838" i="11"/>
  <c r="BY838" i="11"/>
  <c r="CG838" i="11"/>
  <c r="CF838" i="11"/>
  <c r="BL838" i="11"/>
  <c r="BT838" i="11"/>
  <c r="BU838" i="11"/>
  <c r="BV838" i="11"/>
  <c r="CE838" i="11"/>
  <c r="CD838" i="11"/>
  <c r="BK838" i="11"/>
  <c r="BQ838" i="11"/>
  <c r="BR838" i="11"/>
  <c r="BS838" i="11"/>
  <c r="CC838" i="11"/>
  <c r="CB838" i="11"/>
  <c r="BJ838" i="11"/>
  <c r="BN838" i="11"/>
  <c r="BO838" i="11"/>
  <c r="BP838" i="11"/>
  <c r="CA838" i="11"/>
  <c r="BZ838" i="11"/>
  <c r="AY838" i="11"/>
  <c r="AX838" i="11"/>
  <c r="AW838" i="11"/>
  <c r="AV838" i="11"/>
  <c r="AU838" i="11"/>
  <c r="AR838" i="11"/>
  <c r="AQ838" i="11"/>
  <c r="H837" i="11"/>
  <c r="AI837" i="11"/>
  <c r="BI837" i="11"/>
  <c r="BM837" i="11"/>
  <c r="BW837" i="11"/>
  <c r="BX837" i="11"/>
  <c r="BY837" i="11"/>
  <c r="CG837" i="11"/>
  <c r="CF837" i="11"/>
  <c r="BL837" i="11"/>
  <c r="BT837" i="11"/>
  <c r="BU837" i="11"/>
  <c r="BV837" i="11"/>
  <c r="CE837" i="11"/>
  <c r="CD837" i="11"/>
  <c r="BK837" i="11"/>
  <c r="BQ837" i="11"/>
  <c r="BR837" i="11"/>
  <c r="BS837" i="11"/>
  <c r="CC837" i="11"/>
  <c r="CB837" i="11"/>
  <c r="BJ837" i="11"/>
  <c r="BN837" i="11"/>
  <c r="BO837" i="11"/>
  <c r="BP837" i="11"/>
  <c r="CA837" i="11"/>
  <c r="BZ837" i="11"/>
  <c r="AY837" i="11"/>
  <c r="AX837" i="11"/>
  <c r="AW837" i="11"/>
  <c r="AV837" i="11"/>
  <c r="AU837" i="11"/>
  <c r="AR837" i="11"/>
  <c r="AQ837" i="11"/>
  <c r="H836" i="11"/>
  <c r="AI836" i="11"/>
  <c r="BI836" i="11"/>
  <c r="BM836" i="11"/>
  <c r="BW836" i="11"/>
  <c r="BX836" i="11"/>
  <c r="BY836" i="11"/>
  <c r="CG836" i="11"/>
  <c r="CF836" i="11"/>
  <c r="BL836" i="11"/>
  <c r="BT836" i="11"/>
  <c r="BU836" i="11"/>
  <c r="BV836" i="11"/>
  <c r="CE836" i="11"/>
  <c r="CD836" i="11"/>
  <c r="BK836" i="11"/>
  <c r="BQ836" i="11"/>
  <c r="BR836" i="11"/>
  <c r="BS836" i="11"/>
  <c r="CC836" i="11"/>
  <c r="CB836" i="11"/>
  <c r="BJ836" i="11"/>
  <c r="BN836" i="11"/>
  <c r="BO836" i="11"/>
  <c r="BP836" i="11"/>
  <c r="CA836" i="11"/>
  <c r="BZ836" i="11"/>
  <c r="AY836" i="11"/>
  <c r="AX836" i="11"/>
  <c r="AW836" i="11"/>
  <c r="AV836" i="11"/>
  <c r="AU836" i="11"/>
  <c r="AR836" i="11"/>
  <c r="AQ836" i="11"/>
  <c r="H835" i="11"/>
  <c r="AI835" i="11"/>
  <c r="BI835" i="11"/>
  <c r="BM835" i="11"/>
  <c r="BW835" i="11"/>
  <c r="BX835" i="11"/>
  <c r="BY835" i="11"/>
  <c r="CG835" i="11"/>
  <c r="CF835" i="11"/>
  <c r="BL835" i="11"/>
  <c r="BT835" i="11"/>
  <c r="BU835" i="11"/>
  <c r="BV835" i="11"/>
  <c r="CE835" i="11"/>
  <c r="CD835" i="11"/>
  <c r="BK835" i="11"/>
  <c r="BQ835" i="11"/>
  <c r="BR835" i="11"/>
  <c r="BS835" i="11"/>
  <c r="CC835" i="11"/>
  <c r="CB835" i="11"/>
  <c r="BJ835" i="11"/>
  <c r="BN835" i="11"/>
  <c r="BO835" i="11"/>
  <c r="BP835" i="11"/>
  <c r="CA835" i="11"/>
  <c r="BZ835" i="11"/>
  <c r="AY835" i="11"/>
  <c r="AX835" i="11"/>
  <c r="AW835" i="11"/>
  <c r="AV835" i="11"/>
  <c r="AU835" i="11"/>
  <c r="AR835" i="11"/>
  <c r="AQ835" i="11"/>
  <c r="H834" i="11"/>
  <c r="AI834" i="11"/>
  <c r="BI834" i="11"/>
  <c r="BM834" i="11"/>
  <c r="BW834" i="11"/>
  <c r="BX834" i="11"/>
  <c r="BY834" i="11"/>
  <c r="CG834" i="11"/>
  <c r="CF834" i="11"/>
  <c r="BL834" i="11"/>
  <c r="BT834" i="11"/>
  <c r="BU834" i="11"/>
  <c r="BV834" i="11"/>
  <c r="CE834" i="11"/>
  <c r="CD834" i="11"/>
  <c r="BK834" i="11"/>
  <c r="BQ834" i="11"/>
  <c r="BR834" i="11"/>
  <c r="BS834" i="11"/>
  <c r="CC834" i="11"/>
  <c r="CB834" i="11"/>
  <c r="BJ834" i="11"/>
  <c r="BN834" i="11"/>
  <c r="BO834" i="11"/>
  <c r="BP834" i="11"/>
  <c r="CA834" i="11"/>
  <c r="BZ834" i="11"/>
  <c r="AY834" i="11"/>
  <c r="AX834" i="11"/>
  <c r="AW834" i="11"/>
  <c r="AV834" i="11"/>
  <c r="AU834" i="11"/>
  <c r="AR834" i="11"/>
  <c r="AQ834" i="11"/>
  <c r="H833" i="11"/>
  <c r="AI833" i="11"/>
  <c r="BI833" i="11"/>
  <c r="BM833" i="11"/>
  <c r="BW833" i="11"/>
  <c r="BX833" i="11"/>
  <c r="BY833" i="11"/>
  <c r="CG833" i="11"/>
  <c r="CF833" i="11"/>
  <c r="BL833" i="11"/>
  <c r="BT833" i="11"/>
  <c r="BU833" i="11"/>
  <c r="BV833" i="11"/>
  <c r="CE833" i="11"/>
  <c r="CD833" i="11"/>
  <c r="BK833" i="11"/>
  <c r="BQ833" i="11"/>
  <c r="BR833" i="11"/>
  <c r="BS833" i="11"/>
  <c r="CC833" i="11"/>
  <c r="CB833" i="11"/>
  <c r="BJ833" i="11"/>
  <c r="BN833" i="11"/>
  <c r="BO833" i="11"/>
  <c r="BP833" i="11"/>
  <c r="CA833" i="11"/>
  <c r="BZ833" i="11"/>
  <c r="AY833" i="11"/>
  <c r="AX833" i="11"/>
  <c r="AW833" i="11"/>
  <c r="AV833" i="11"/>
  <c r="AU833" i="11"/>
  <c r="AR833" i="11"/>
  <c r="AQ833" i="11"/>
  <c r="H832" i="11"/>
  <c r="AI832" i="11"/>
  <c r="BI832" i="11"/>
  <c r="BM832" i="11"/>
  <c r="BW832" i="11"/>
  <c r="BX832" i="11"/>
  <c r="BY832" i="11"/>
  <c r="CG832" i="11"/>
  <c r="CF832" i="11"/>
  <c r="BL832" i="11"/>
  <c r="BT832" i="11"/>
  <c r="BU832" i="11"/>
  <c r="BV832" i="11"/>
  <c r="CE832" i="11"/>
  <c r="CD832" i="11"/>
  <c r="BK832" i="11"/>
  <c r="BQ832" i="11"/>
  <c r="BR832" i="11"/>
  <c r="BS832" i="11"/>
  <c r="CC832" i="11"/>
  <c r="CB832" i="11"/>
  <c r="BJ832" i="11"/>
  <c r="BN832" i="11"/>
  <c r="BO832" i="11"/>
  <c r="BP832" i="11"/>
  <c r="CA832" i="11"/>
  <c r="BZ832" i="11"/>
  <c r="AY832" i="11"/>
  <c r="AX832" i="11"/>
  <c r="AW832" i="11"/>
  <c r="AV832" i="11"/>
  <c r="AU832" i="11"/>
  <c r="AR832" i="11"/>
  <c r="AQ832" i="11"/>
  <c r="H831" i="11"/>
  <c r="AI831" i="11"/>
  <c r="BI831" i="11"/>
  <c r="BM831" i="11"/>
  <c r="BW831" i="11"/>
  <c r="BX831" i="11"/>
  <c r="BY831" i="11"/>
  <c r="CG831" i="11"/>
  <c r="CF831" i="11"/>
  <c r="BL831" i="11"/>
  <c r="BT831" i="11"/>
  <c r="BU831" i="11"/>
  <c r="BV831" i="11"/>
  <c r="CE831" i="11"/>
  <c r="CD831" i="11"/>
  <c r="BK831" i="11"/>
  <c r="BQ831" i="11"/>
  <c r="BR831" i="11"/>
  <c r="BS831" i="11"/>
  <c r="CC831" i="11"/>
  <c r="CB831" i="11"/>
  <c r="BJ831" i="11"/>
  <c r="BN831" i="11"/>
  <c r="BO831" i="11"/>
  <c r="BP831" i="11"/>
  <c r="CA831" i="11"/>
  <c r="BZ831" i="11"/>
  <c r="AY831" i="11"/>
  <c r="AX831" i="11"/>
  <c r="AW831" i="11"/>
  <c r="AV831" i="11"/>
  <c r="AU831" i="11"/>
  <c r="AR831" i="11"/>
  <c r="AQ831" i="11"/>
  <c r="H830" i="11"/>
  <c r="AI830" i="11"/>
  <c r="BI830" i="11"/>
  <c r="BM830" i="11"/>
  <c r="BW830" i="11"/>
  <c r="BX830" i="11"/>
  <c r="BY830" i="11"/>
  <c r="CG830" i="11"/>
  <c r="CF830" i="11"/>
  <c r="BL830" i="11"/>
  <c r="BT830" i="11"/>
  <c r="BU830" i="11"/>
  <c r="BV830" i="11"/>
  <c r="CE830" i="11"/>
  <c r="CD830" i="11"/>
  <c r="BK830" i="11"/>
  <c r="BQ830" i="11"/>
  <c r="BR830" i="11"/>
  <c r="BS830" i="11"/>
  <c r="CC830" i="11"/>
  <c r="CB830" i="11"/>
  <c r="BJ830" i="11"/>
  <c r="BN830" i="11"/>
  <c r="BO830" i="11"/>
  <c r="BP830" i="11"/>
  <c r="CA830" i="11"/>
  <c r="BZ830" i="11"/>
  <c r="AY830" i="11"/>
  <c r="AX830" i="11"/>
  <c r="AW830" i="11"/>
  <c r="AV830" i="11"/>
  <c r="AU830" i="11"/>
  <c r="AR830" i="11"/>
  <c r="AQ830" i="11"/>
  <c r="H829" i="11"/>
  <c r="AI829" i="11"/>
  <c r="BI829" i="11"/>
  <c r="BM829" i="11"/>
  <c r="BW829" i="11"/>
  <c r="BX829" i="11"/>
  <c r="BY829" i="11"/>
  <c r="CG829" i="11"/>
  <c r="CF829" i="11"/>
  <c r="BL829" i="11"/>
  <c r="BT829" i="11"/>
  <c r="BU829" i="11"/>
  <c r="BV829" i="11"/>
  <c r="CE829" i="11"/>
  <c r="CD829" i="11"/>
  <c r="BK829" i="11"/>
  <c r="BQ829" i="11"/>
  <c r="BR829" i="11"/>
  <c r="BS829" i="11"/>
  <c r="CC829" i="11"/>
  <c r="CB829" i="11"/>
  <c r="BJ829" i="11"/>
  <c r="BN829" i="11"/>
  <c r="BO829" i="11"/>
  <c r="BP829" i="11"/>
  <c r="CA829" i="11"/>
  <c r="BZ829" i="11"/>
  <c r="AY829" i="11"/>
  <c r="AX829" i="11"/>
  <c r="AW829" i="11"/>
  <c r="AV829" i="11"/>
  <c r="AU829" i="11"/>
  <c r="AR829" i="11"/>
  <c r="AQ829" i="11"/>
  <c r="H828" i="11"/>
  <c r="AI828" i="11"/>
  <c r="BI828" i="11"/>
  <c r="BM828" i="11"/>
  <c r="BW828" i="11"/>
  <c r="BX828" i="11"/>
  <c r="BY828" i="11"/>
  <c r="CG828" i="11"/>
  <c r="CF828" i="11"/>
  <c r="BL828" i="11"/>
  <c r="BT828" i="11"/>
  <c r="BU828" i="11"/>
  <c r="BV828" i="11"/>
  <c r="CE828" i="11"/>
  <c r="CD828" i="11"/>
  <c r="BK828" i="11"/>
  <c r="BQ828" i="11"/>
  <c r="BR828" i="11"/>
  <c r="BS828" i="11"/>
  <c r="CC828" i="11"/>
  <c r="CB828" i="11"/>
  <c r="BJ828" i="11"/>
  <c r="BN828" i="11"/>
  <c r="BO828" i="11"/>
  <c r="BP828" i="11"/>
  <c r="CA828" i="11"/>
  <c r="BZ828" i="11"/>
  <c r="AY828" i="11"/>
  <c r="AX828" i="11"/>
  <c r="AW828" i="11"/>
  <c r="AV828" i="11"/>
  <c r="AU828" i="11"/>
  <c r="AR828" i="11"/>
  <c r="AQ828" i="11"/>
  <c r="H827" i="11"/>
  <c r="AI827" i="11"/>
  <c r="BI827" i="11"/>
  <c r="BM827" i="11"/>
  <c r="BW827" i="11"/>
  <c r="BX827" i="11"/>
  <c r="BY827" i="11"/>
  <c r="CG827" i="11"/>
  <c r="CF827" i="11"/>
  <c r="BL827" i="11"/>
  <c r="BT827" i="11"/>
  <c r="BU827" i="11"/>
  <c r="BV827" i="11"/>
  <c r="CE827" i="11"/>
  <c r="CD827" i="11"/>
  <c r="BK827" i="11"/>
  <c r="BQ827" i="11"/>
  <c r="BR827" i="11"/>
  <c r="BS827" i="11"/>
  <c r="CC827" i="11"/>
  <c r="CB827" i="11"/>
  <c r="BJ827" i="11"/>
  <c r="BN827" i="11"/>
  <c r="BO827" i="11"/>
  <c r="BP827" i="11"/>
  <c r="CA827" i="11"/>
  <c r="BZ827" i="11"/>
  <c r="AY827" i="11"/>
  <c r="AX827" i="11"/>
  <c r="AW827" i="11"/>
  <c r="AV827" i="11"/>
  <c r="AU827" i="11"/>
  <c r="AR827" i="11"/>
  <c r="AQ827" i="11"/>
  <c r="H826" i="11"/>
  <c r="AI826" i="11"/>
  <c r="BI826" i="11"/>
  <c r="BM826" i="11"/>
  <c r="BW826" i="11"/>
  <c r="BX826" i="11"/>
  <c r="BY826" i="11"/>
  <c r="CG826" i="11"/>
  <c r="CF826" i="11"/>
  <c r="BL826" i="11"/>
  <c r="BT826" i="11"/>
  <c r="BU826" i="11"/>
  <c r="BV826" i="11"/>
  <c r="CE826" i="11"/>
  <c r="CD826" i="11"/>
  <c r="BK826" i="11"/>
  <c r="BQ826" i="11"/>
  <c r="BR826" i="11"/>
  <c r="BS826" i="11"/>
  <c r="CC826" i="11"/>
  <c r="CB826" i="11"/>
  <c r="BJ826" i="11"/>
  <c r="BN826" i="11"/>
  <c r="BO826" i="11"/>
  <c r="BP826" i="11"/>
  <c r="CA826" i="11"/>
  <c r="BZ826" i="11"/>
  <c r="AY826" i="11"/>
  <c r="AX826" i="11"/>
  <c r="AW826" i="11"/>
  <c r="AV826" i="11"/>
  <c r="AU826" i="11"/>
  <c r="AR826" i="11"/>
  <c r="AQ826" i="11"/>
  <c r="AY825" i="11"/>
  <c r="AX825" i="11"/>
  <c r="AW825" i="11"/>
  <c r="AV825" i="11"/>
  <c r="AU825" i="11"/>
  <c r="AR825" i="11"/>
  <c r="AQ825" i="11"/>
  <c r="H824" i="11"/>
  <c r="AI824" i="11"/>
  <c r="BI824" i="11"/>
  <c r="BM824" i="11"/>
  <c r="BW824" i="11"/>
  <c r="BX824" i="11"/>
  <c r="BY824" i="11"/>
  <c r="CG824" i="11"/>
  <c r="CF824" i="11"/>
  <c r="BL824" i="11"/>
  <c r="BT824" i="11"/>
  <c r="BU824" i="11"/>
  <c r="BV824" i="11"/>
  <c r="CE824" i="11"/>
  <c r="CD824" i="11"/>
  <c r="BK824" i="11"/>
  <c r="BQ824" i="11"/>
  <c r="BR824" i="11"/>
  <c r="BS824" i="11"/>
  <c r="CC824" i="11"/>
  <c r="CB824" i="11"/>
  <c r="BJ824" i="11"/>
  <c r="BN824" i="11"/>
  <c r="BO824" i="11"/>
  <c r="BP824" i="11"/>
  <c r="CA824" i="11"/>
  <c r="BZ824" i="11"/>
  <c r="AY824" i="11"/>
  <c r="AX824" i="11"/>
  <c r="AW824" i="11"/>
  <c r="AV824" i="11"/>
  <c r="AU824" i="11"/>
  <c r="AR824" i="11"/>
  <c r="AQ824" i="11"/>
  <c r="H823" i="11"/>
  <c r="AI823" i="11"/>
  <c r="BI823" i="11"/>
  <c r="BM823" i="11"/>
  <c r="BW823" i="11"/>
  <c r="BX823" i="11"/>
  <c r="BY823" i="11"/>
  <c r="CG823" i="11"/>
  <c r="CF823" i="11"/>
  <c r="BL823" i="11"/>
  <c r="BT823" i="11"/>
  <c r="BU823" i="11"/>
  <c r="BV823" i="11"/>
  <c r="CE823" i="11"/>
  <c r="CD823" i="11"/>
  <c r="BK823" i="11"/>
  <c r="BQ823" i="11"/>
  <c r="BR823" i="11"/>
  <c r="BS823" i="11"/>
  <c r="CC823" i="11"/>
  <c r="CB823" i="11"/>
  <c r="BJ823" i="11"/>
  <c r="BN823" i="11"/>
  <c r="BO823" i="11"/>
  <c r="BP823" i="11"/>
  <c r="CA823" i="11"/>
  <c r="BZ823" i="11"/>
  <c r="AY823" i="11"/>
  <c r="AX823" i="11"/>
  <c r="AW823" i="11"/>
  <c r="AV823" i="11"/>
  <c r="AU823" i="11"/>
  <c r="AR823" i="11"/>
  <c r="AQ823" i="11"/>
  <c r="H822" i="11"/>
  <c r="AI822" i="11"/>
  <c r="BI822" i="11"/>
  <c r="BM822" i="11"/>
  <c r="BW822" i="11"/>
  <c r="BX822" i="11"/>
  <c r="BY822" i="11"/>
  <c r="CG822" i="11"/>
  <c r="CF822" i="11"/>
  <c r="BL822" i="11"/>
  <c r="BT822" i="11"/>
  <c r="BU822" i="11"/>
  <c r="BV822" i="11"/>
  <c r="CE822" i="11"/>
  <c r="CD822" i="11"/>
  <c r="BK822" i="11"/>
  <c r="BQ822" i="11"/>
  <c r="BR822" i="11"/>
  <c r="BS822" i="11"/>
  <c r="CC822" i="11"/>
  <c r="CB822" i="11"/>
  <c r="BJ822" i="11"/>
  <c r="BN822" i="11"/>
  <c r="BO822" i="11"/>
  <c r="BP822" i="11"/>
  <c r="CA822" i="11"/>
  <c r="BZ822" i="11"/>
  <c r="AY822" i="11"/>
  <c r="AX822" i="11"/>
  <c r="AW822" i="11"/>
  <c r="AV822" i="11"/>
  <c r="AU822" i="11"/>
  <c r="AR822" i="11"/>
  <c r="AQ822" i="11"/>
  <c r="H821" i="11"/>
  <c r="AI821" i="11"/>
  <c r="BI821" i="11"/>
  <c r="BM821" i="11"/>
  <c r="BW821" i="11"/>
  <c r="BX821" i="11"/>
  <c r="BY821" i="11"/>
  <c r="CG821" i="11"/>
  <c r="CF821" i="11"/>
  <c r="BL821" i="11"/>
  <c r="BT821" i="11"/>
  <c r="BU821" i="11"/>
  <c r="BV821" i="11"/>
  <c r="CE821" i="11"/>
  <c r="CD821" i="11"/>
  <c r="BK821" i="11"/>
  <c r="BQ821" i="11"/>
  <c r="BR821" i="11"/>
  <c r="BS821" i="11"/>
  <c r="CC821" i="11"/>
  <c r="CB821" i="11"/>
  <c r="BJ821" i="11"/>
  <c r="BN821" i="11"/>
  <c r="BO821" i="11"/>
  <c r="BP821" i="11"/>
  <c r="CA821" i="11"/>
  <c r="BZ821" i="11"/>
  <c r="AY821" i="11"/>
  <c r="AX821" i="11"/>
  <c r="AW821" i="11"/>
  <c r="AV821" i="11"/>
  <c r="AU821" i="11"/>
  <c r="AR821" i="11"/>
  <c r="AQ821" i="11"/>
  <c r="H820" i="11"/>
  <c r="AI820" i="11"/>
  <c r="BI820" i="11"/>
  <c r="BM820" i="11"/>
  <c r="BW820" i="11"/>
  <c r="BX820" i="11"/>
  <c r="BY820" i="11"/>
  <c r="CG820" i="11"/>
  <c r="CF820" i="11"/>
  <c r="BL820" i="11"/>
  <c r="BT820" i="11"/>
  <c r="BU820" i="11"/>
  <c r="BV820" i="11"/>
  <c r="CE820" i="11"/>
  <c r="CD820" i="11"/>
  <c r="BK820" i="11"/>
  <c r="BQ820" i="11"/>
  <c r="BR820" i="11"/>
  <c r="BS820" i="11"/>
  <c r="CC820" i="11"/>
  <c r="CB820" i="11"/>
  <c r="BJ820" i="11"/>
  <c r="BN820" i="11"/>
  <c r="BO820" i="11"/>
  <c r="BP820" i="11"/>
  <c r="CA820" i="11"/>
  <c r="BZ820" i="11"/>
  <c r="AY820" i="11"/>
  <c r="AX820" i="11"/>
  <c r="AW820" i="11"/>
  <c r="AV820" i="11"/>
  <c r="AU820" i="11"/>
  <c r="AR820" i="11"/>
  <c r="AQ820" i="11"/>
  <c r="H819" i="11"/>
  <c r="AI819" i="11"/>
  <c r="BI819" i="11"/>
  <c r="BM819" i="11"/>
  <c r="BW819" i="11"/>
  <c r="BX819" i="11"/>
  <c r="BY819" i="11"/>
  <c r="CG819" i="11"/>
  <c r="CF819" i="11"/>
  <c r="BL819" i="11"/>
  <c r="BT819" i="11"/>
  <c r="BU819" i="11"/>
  <c r="BV819" i="11"/>
  <c r="CE819" i="11"/>
  <c r="CD819" i="11"/>
  <c r="BK819" i="11"/>
  <c r="BQ819" i="11"/>
  <c r="BR819" i="11"/>
  <c r="BS819" i="11"/>
  <c r="CC819" i="11"/>
  <c r="CB819" i="11"/>
  <c r="BJ819" i="11"/>
  <c r="BN819" i="11"/>
  <c r="BO819" i="11"/>
  <c r="BP819" i="11"/>
  <c r="CA819" i="11"/>
  <c r="BZ819" i="11"/>
  <c r="AY819" i="11"/>
  <c r="AX819" i="11"/>
  <c r="AW819" i="11"/>
  <c r="AV819" i="11"/>
  <c r="AU819" i="11"/>
  <c r="AR819" i="11"/>
  <c r="AQ819" i="11"/>
  <c r="H818" i="11"/>
  <c r="AI818" i="11"/>
  <c r="BI818" i="11"/>
  <c r="BM818" i="11"/>
  <c r="BW818" i="11"/>
  <c r="BX818" i="11"/>
  <c r="BY818" i="11"/>
  <c r="CG818" i="11"/>
  <c r="CF818" i="11"/>
  <c r="BL818" i="11"/>
  <c r="BT818" i="11"/>
  <c r="BU818" i="11"/>
  <c r="BV818" i="11"/>
  <c r="CE818" i="11"/>
  <c r="CD818" i="11"/>
  <c r="BK818" i="11"/>
  <c r="BQ818" i="11"/>
  <c r="BR818" i="11"/>
  <c r="BS818" i="11"/>
  <c r="CC818" i="11"/>
  <c r="CB818" i="11"/>
  <c r="BJ818" i="11"/>
  <c r="BN818" i="11"/>
  <c r="BO818" i="11"/>
  <c r="BP818" i="11"/>
  <c r="CA818" i="11"/>
  <c r="BZ818" i="11"/>
  <c r="AY818" i="11"/>
  <c r="AX818" i="11"/>
  <c r="AW818" i="11"/>
  <c r="AV818" i="11"/>
  <c r="AU818" i="11"/>
  <c r="AR818" i="11"/>
  <c r="AQ818" i="11"/>
  <c r="H817" i="11"/>
  <c r="AI817" i="11"/>
  <c r="BI817" i="11"/>
  <c r="BM817" i="11"/>
  <c r="BW817" i="11"/>
  <c r="BX817" i="11"/>
  <c r="BY817" i="11"/>
  <c r="CG817" i="11"/>
  <c r="CF817" i="11"/>
  <c r="BL817" i="11"/>
  <c r="BT817" i="11"/>
  <c r="BU817" i="11"/>
  <c r="BV817" i="11"/>
  <c r="CE817" i="11"/>
  <c r="CD817" i="11"/>
  <c r="BK817" i="11"/>
  <c r="BQ817" i="11"/>
  <c r="BR817" i="11"/>
  <c r="BS817" i="11"/>
  <c r="CC817" i="11"/>
  <c r="CB817" i="11"/>
  <c r="BJ817" i="11"/>
  <c r="BN817" i="11"/>
  <c r="BO817" i="11"/>
  <c r="BP817" i="11"/>
  <c r="CA817" i="11"/>
  <c r="BZ817" i="11"/>
  <c r="AY817" i="11"/>
  <c r="AX817" i="11"/>
  <c r="AW817" i="11"/>
  <c r="AV817" i="11"/>
  <c r="AU817" i="11"/>
  <c r="AR817" i="11"/>
  <c r="AQ817" i="11"/>
  <c r="H816" i="11"/>
  <c r="AI816" i="11"/>
  <c r="BI816" i="11"/>
  <c r="BM816" i="11"/>
  <c r="BW816" i="11"/>
  <c r="BX816" i="11"/>
  <c r="BY816" i="11"/>
  <c r="CG816" i="11"/>
  <c r="CF816" i="11"/>
  <c r="BL816" i="11"/>
  <c r="BT816" i="11"/>
  <c r="BU816" i="11"/>
  <c r="BV816" i="11"/>
  <c r="CE816" i="11"/>
  <c r="CD816" i="11"/>
  <c r="BK816" i="11"/>
  <c r="BQ816" i="11"/>
  <c r="BR816" i="11"/>
  <c r="BS816" i="11"/>
  <c r="CC816" i="11"/>
  <c r="CB816" i="11"/>
  <c r="BJ816" i="11"/>
  <c r="BN816" i="11"/>
  <c r="BO816" i="11"/>
  <c r="BP816" i="11"/>
  <c r="CA816" i="11"/>
  <c r="BZ816" i="11"/>
  <c r="AY816" i="11"/>
  <c r="AX816" i="11"/>
  <c r="AW816" i="11"/>
  <c r="AV816" i="11"/>
  <c r="AU816" i="11"/>
  <c r="AR816" i="11"/>
  <c r="AQ816" i="11"/>
  <c r="H815" i="11"/>
  <c r="AI815" i="11"/>
  <c r="BI815" i="11"/>
  <c r="BM815" i="11"/>
  <c r="BW815" i="11"/>
  <c r="BX815" i="11"/>
  <c r="BY815" i="11"/>
  <c r="CG815" i="11"/>
  <c r="CF815" i="11"/>
  <c r="BL815" i="11"/>
  <c r="BT815" i="11"/>
  <c r="BU815" i="11"/>
  <c r="BV815" i="11"/>
  <c r="CE815" i="11"/>
  <c r="CD815" i="11"/>
  <c r="BK815" i="11"/>
  <c r="BQ815" i="11"/>
  <c r="BR815" i="11"/>
  <c r="BS815" i="11"/>
  <c r="CC815" i="11"/>
  <c r="CB815" i="11"/>
  <c r="BJ815" i="11"/>
  <c r="BN815" i="11"/>
  <c r="BO815" i="11"/>
  <c r="BP815" i="11"/>
  <c r="CA815" i="11"/>
  <c r="BZ815" i="11"/>
  <c r="AY815" i="11"/>
  <c r="AX815" i="11"/>
  <c r="AW815" i="11"/>
  <c r="AV815" i="11"/>
  <c r="AU815" i="11"/>
  <c r="AR815" i="11"/>
  <c r="AQ815" i="11"/>
  <c r="H814" i="11"/>
  <c r="AI814" i="11"/>
  <c r="BI814" i="11"/>
  <c r="BM814" i="11"/>
  <c r="BW814" i="11"/>
  <c r="BX814" i="11"/>
  <c r="BY814" i="11"/>
  <c r="CG814" i="11"/>
  <c r="CF814" i="11"/>
  <c r="BL814" i="11"/>
  <c r="BT814" i="11"/>
  <c r="BU814" i="11"/>
  <c r="BV814" i="11"/>
  <c r="CE814" i="11"/>
  <c r="CD814" i="11"/>
  <c r="BK814" i="11"/>
  <c r="BQ814" i="11"/>
  <c r="BR814" i="11"/>
  <c r="BS814" i="11"/>
  <c r="CC814" i="11"/>
  <c r="CB814" i="11"/>
  <c r="BJ814" i="11"/>
  <c r="BN814" i="11"/>
  <c r="BO814" i="11"/>
  <c r="BP814" i="11"/>
  <c r="CA814" i="11"/>
  <c r="BZ814" i="11"/>
  <c r="AY814" i="11"/>
  <c r="AX814" i="11"/>
  <c r="AW814" i="11"/>
  <c r="AV814" i="11"/>
  <c r="AU814" i="11"/>
  <c r="AR814" i="11"/>
  <c r="AQ814" i="11"/>
  <c r="H813" i="11"/>
  <c r="AI813" i="11"/>
  <c r="BI813" i="11"/>
  <c r="BM813" i="11"/>
  <c r="BW813" i="11"/>
  <c r="BX813" i="11"/>
  <c r="BY813" i="11"/>
  <c r="CG813" i="11"/>
  <c r="CF813" i="11"/>
  <c r="BL813" i="11"/>
  <c r="BT813" i="11"/>
  <c r="BU813" i="11"/>
  <c r="BV813" i="11"/>
  <c r="CE813" i="11"/>
  <c r="CD813" i="11"/>
  <c r="BK813" i="11"/>
  <c r="BQ813" i="11"/>
  <c r="BR813" i="11"/>
  <c r="BS813" i="11"/>
  <c r="CC813" i="11"/>
  <c r="CB813" i="11"/>
  <c r="BJ813" i="11"/>
  <c r="BN813" i="11"/>
  <c r="BO813" i="11"/>
  <c r="BP813" i="11"/>
  <c r="CA813" i="11"/>
  <c r="BZ813" i="11"/>
  <c r="AY813" i="11"/>
  <c r="AX813" i="11"/>
  <c r="AW813" i="11"/>
  <c r="AV813" i="11"/>
  <c r="AU813" i="11"/>
  <c r="AR813" i="11"/>
  <c r="AQ813" i="11"/>
  <c r="H812" i="11"/>
  <c r="AI812" i="11"/>
  <c r="BI812" i="11"/>
  <c r="BM812" i="11"/>
  <c r="BW812" i="11"/>
  <c r="BX812" i="11"/>
  <c r="BY812" i="11"/>
  <c r="CG812" i="11"/>
  <c r="CF812" i="11"/>
  <c r="BL812" i="11"/>
  <c r="BT812" i="11"/>
  <c r="BU812" i="11"/>
  <c r="BV812" i="11"/>
  <c r="CE812" i="11"/>
  <c r="CD812" i="11"/>
  <c r="BK812" i="11"/>
  <c r="BQ812" i="11"/>
  <c r="BR812" i="11"/>
  <c r="BS812" i="11"/>
  <c r="CC812" i="11"/>
  <c r="CB812" i="11"/>
  <c r="BJ812" i="11"/>
  <c r="BN812" i="11"/>
  <c r="BO812" i="11"/>
  <c r="BP812" i="11"/>
  <c r="CA812" i="11"/>
  <c r="BZ812" i="11"/>
  <c r="AY812" i="11"/>
  <c r="AX812" i="11"/>
  <c r="AW812" i="11"/>
  <c r="AV812" i="11"/>
  <c r="AU812" i="11"/>
  <c r="AR812" i="11"/>
  <c r="AQ812" i="11"/>
  <c r="H811" i="11"/>
  <c r="AI811" i="11"/>
  <c r="BI811" i="11"/>
  <c r="BM811" i="11"/>
  <c r="BW811" i="11"/>
  <c r="BX811" i="11"/>
  <c r="BY811" i="11"/>
  <c r="CG811" i="11"/>
  <c r="CF811" i="11"/>
  <c r="BL811" i="11"/>
  <c r="BT811" i="11"/>
  <c r="BU811" i="11"/>
  <c r="BV811" i="11"/>
  <c r="CE811" i="11"/>
  <c r="CD811" i="11"/>
  <c r="BK811" i="11"/>
  <c r="BQ811" i="11"/>
  <c r="BR811" i="11"/>
  <c r="BS811" i="11"/>
  <c r="CC811" i="11"/>
  <c r="CB811" i="11"/>
  <c r="BJ811" i="11"/>
  <c r="BN811" i="11"/>
  <c r="BO811" i="11"/>
  <c r="BP811" i="11"/>
  <c r="CA811" i="11"/>
  <c r="BZ811" i="11"/>
  <c r="AY811" i="11"/>
  <c r="AX811" i="11"/>
  <c r="AW811" i="11"/>
  <c r="AV811" i="11"/>
  <c r="AU811" i="11"/>
  <c r="AR811" i="11"/>
  <c r="AQ811" i="11"/>
  <c r="H810" i="11"/>
  <c r="AI810" i="11"/>
  <c r="BI810" i="11"/>
  <c r="BM810" i="11"/>
  <c r="BW810" i="11"/>
  <c r="BX810" i="11"/>
  <c r="BY810" i="11"/>
  <c r="CG810" i="11"/>
  <c r="CF810" i="11"/>
  <c r="BL810" i="11"/>
  <c r="BT810" i="11"/>
  <c r="BU810" i="11"/>
  <c r="BV810" i="11"/>
  <c r="CE810" i="11"/>
  <c r="CD810" i="11"/>
  <c r="BK810" i="11"/>
  <c r="BQ810" i="11"/>
  <c r="BR810" i="11"/>
  <c r="BS810" i="11"/>
  <c r="CC810" i="11"/>
  <c r="CB810" i="11"/>
  <c r="BJ810" i="11"/>
  <c r="BN810" i="11"/>
  <c r="BO810" i="11"/>
  <c r="BP810" i="11"/>
  <c r="CA810" i="11"/>
  <c r="BZ810" i="11"/>
  <c r="AY810" i="11"/>
  <c r="AX810" i="11"/>
  <c r="AW810" i="11"/>
  <c r="AV810" i="11"/>
  <c r="AU810" i="11"/>
  <c r="AR810" i="11"/>
  <c r="AQ810" i="11"/>
  <c r="H809" i="11"/>
  <c r="AI809" i="11"/>
  <c r="BI809" i="11"/>
  <c r="BM809" i="11"/>
  <c r="BW809" i="11"/>
  <c r="BX809" i="11"/>
  <c r="BY809" i="11"/>
  <c r="CG809" i="11"/>
  <c r="CF809" i="11"/>
  <c r="BL809" i="11"/>
  <c r="BT809" i="11"/>
  <c r="BU809" i="11"/>
  <c r="BV809" i="11"/>
  <c r="CE809" i="11"/>
  <c r="CD809" i="11"/>
  <c r="BK809" i="11"/>
  <c r="BQ809" i="11"/>
  <c r="BR809" i="11"/>
  <c r="BS809" i="11"/>
  <c r="CC809" i="11"/>
  <c r="CB809" i="11"/>
  <c r="BJ809" i="11"/>
  <c r="BN809" i="11"/>
  <c r="BO809" i="11"/>
  <c r="BP809" i="11"/>
  <c r="CA809" i="11"/>
  <c r="BZ809" i="11"/>
  <c r="AY809" i="11"/>
  <c r="AX809" i="11"/>
  <c r="AW809" i="11"/>
  <c r="AV809" i="11"/>
  <c r="AU809" i="11"/>
  <c r="AR809" i="11"/>
  <c r="AQ809" i="11"/>
  <c r="H808" i="11"/>
  <c r="AI808" i="11"/>
  <c r="BI808" i="11"/>
  <c r="BM808" i="11"/>
  <c r="BW808" i="11"/>
  <c r="BX808" i="11"/>
  <c r="BY808" i="11"/>
  <c r="CG808" i="11"/>
  <c r="CF808" i="11"/>
  <c r="BL808" i="11"/>
  <c r="BT808" i="11"/>
  <c r="BU808" i="11"/>
  <c r="BV808" i="11"/>
  <c r="CE808" i="11"/>
  <c r="CD808" i="11"/>
  <c r="BK808" i="11"/>
  <c r="BQ808" i="11"/>
  <c r="BR808" i="11"/>
  <c r="BS808" i="11"/>
  <c r="CC808" i="11"/>
  <c r="CB808" i="11"/>
  <c r="BJ808" i="11"/>
  <c r="BN808" i="11"/>
  <c r="BO808" i="11"/>
  <c r="BP808" i="11"/>
  <c r="CA808" i="11"/>
  <c r="BZ808" i="11"/>
  <c r="AY808" i="11"/>
  <c r="AX808" i="11"/>
  <c r="AW808" i="11"/>
  <c r="AV808" i="11"/>
  <c r="AU808" i="11"/>
  <c r="AR808" i="11"/>
  <c r="AQ808" i="11"/>
  <c r="H807" i="11"/>
  <c r="AI807" i="11"/>
  <c r="BI807" i="11"/>
  <c r="BM807" i="11"/>
  <c r="BW807" i="11"/>
  <c r="BX807" i="11"/>
  <c r="BY807" i="11"/>
  <c r="CG807" i="11"/>
  <c r="CF807" i="11"/>
  <c r="BL807" i="11"/>
  <c r="BT807" i="11"/>
  <c r="BU807" i="11"/>
  <c r="BV807" i="11"/>
  <c r="CE807" i="11"/>
  <c r="CD807" i="11"/>
  <c r="BK807" i="11"/>
  <c r="BQ807" i="11"/>
  <c r="BR807" i="11"/>
  <c r="BS807" i="11"/>
  <c r="CC807" i="11"/>
  <c r="CB807" i="11"/>
  <c r="BJ807" i="11"/>
  <c r="BN807" i="11"/>
  <c r="BO807" i="11"/>
  <c r="BP807" i="11"/>
  <c r="CA807" i="11"/>
  <c r="BZ807" i="11"/>
  <c r="AY807" i="11"/>
  <c r="AX807" i="11"/>
  <c r="AW807" i="11"/>
  <c r="AV807" i="11"/>
  <c r="AU807" i="11"/>
  <c r="AR807" i="11"/>
  <c r="AQ807" i="11"/>
  <c r="H806" i="11"/>
  <c r="AI806" i="11"/>
  <c r="BI806" i="11"/>
  <c r="BM806" i="11"/>
  <c r="BW806" i="11"/>
  <c r="BX806" i="11"/>
  <c r="BY806" i="11"/>
  <c r="CG806" i="11"/>
  <c r="CF806" i="11"/>
  <c r="BL806" i="11"/>
  <c r="BT806" i="11"/>
  <c r="BU806" i="11"/>
  <c r="BV806" i="11"/>
  <c r="CE806" i="11"/>
  <c r="CD806" i="11"/>
  <c r="BK806" i="11"/>
  <c r="BQ806" i="11"/>
  <c r="BR806" i="11"/>
  <c r="BS806" i="11"/>
  <c r="CC806" i="11"/>
  <c r="CB806" i="11"/>
  <c r="BJ806" i="11"/>
  <c r="BN806" i="11"/>
  <c r="BO806" i="11"/>
  <c r="BP806" i="11"/>
  <c r="CA806" i="11"/>
  <c r="BZ806" i="11"/>
  <c r="AY806" i="11"/>
  <c r="AX806" i="11"/>
  <c r="AW806" i="11"/>
  <c r="AV806" i="11"/>
  <c r="AU806" i="11"/>
  <c r="AR806" i="11"/>
  <c r="AQ806" i="11"/>
  <c r="H805" i="11"/>
  <c r="AI805" i="11"/>
  <c r="BI805" i="11"/>
  <c r="BM805" i="11"/>
  <c r="BW805" i="11"/>
  <c r="BX805" i="11"/>
  <c r="BY805" i="11"/>
  <c r="CG805" i="11"/>
  <c r="CF805" i="11"/>
  <c r="BL805" i="11"/>
  <c r="BT805" i="11"/>
  <c r="BU805" i="11"/>
  <c r="BV805" i="11"/>
  <c r="CE805" i="11"/>
  <c r="CD805" i="11"/>
  <c r="BK805" i="11"/>
  <c r="BQ805" i="11"/>
  <c r="BR805" i="11"/>
  <c r="BS805" i="11"/>
  <c r="CC805" i="11"/>
  <c r="CB805" i="11"/>
  <c r="BJ805" i="11"/>
  <c r="BN805" i="11"/>
  <c r="BO805" i="11"/>
  <c r="BP805" i="11"/>
  <c r="CA805" i="11"/>
  <c r="BZ805" i="11"/>
  <c r="AY805" i="11"/>
  <c r="AX805" i="11"/>
  <c r="AW805" i="11"/>
  <c r="AV805" i="11"/>
  <c r="AU805" i="11"/>
  <c r="AR805" i="11"/>
  <c r="AQ805" i="11"/>
  <c r="H804" i="11"/>
  <c r="AI804" i="11"/>
  <c r="BI804" i="11"/>
  <c r="BM804" i="11"/>
  <c r="BW804" i="11"/>
  <c r="BX804" i="11"/>
  <c r="BY804" i="11"/>
  <c r="CG804" i="11"/>
  <c r="CF804" i="11"/>
  <c r="BL804" i="11"/>
  <c r="BT804" i="11"/>
  <c r="BU804" i="11"/>
  <c r="BV804" i="11"/>
  <c r="CE804" i="11"/>
  <c r="CD804" i="11"/>
  <c r="BK804" i="11"/>
  <c r="BQ804" i="11"/>
  <c r="BR804" i="11"/>
  <c r="BS804" i="11"/>
  <c r="CC804" i="11"/>
  <c r="CB804" i="11"/>
  <c r="BJ804" i="11"/>
  <c r="BN804" i="11"/>
  <c r="BO804" i="11"/>
  <c r="BP804" i="11"/>
  <c r="CA804" i="11"/>
  <c r="BZ804" i="11"/>
  <c r="AY804" i="11"/>
  <c r="AX804" i="11"/>
  <c r="AW804" i="11"/>
  <c r="AV804" i="11"/>
  <c r="AU804" i="11"/>
  <c r="AR804" i="11"/>
  <c r="AQ804" i="11"/>
  <c r="H803" i="11"/>
  <c r="AI803" i="11"/>
  <c r="BI803" i="11"/>
  <c r="BM803" i="11"/>
  <c r="BW803" i="11"/>
  <c r="BX803" i="11"/>
  <c r="BY803" i="11"/>
  <c r="CG803" i="11"/>
  <c r="CF803" i="11"/>
  <c r="BL803" i="11"/>
  <c r="BT803" i="11"/>
  <c r="BU803" i="11"/>
  <c r="BV803" i="11"/>
  <c r="CE803" i="11"/>
  <c r="CD803" i="11"/>
  <c r="BK803" i="11"/>
  <c r="BQ803" i="11"/>
  <c r="BR803" i="11"/>
  <c r="BS803" i="11"/>
  <c r="CC803" i="11"/>
  <c r="CB803" i="11"/>
  <c r="BJ803" i="11"/>
  <c r="BN803" i="11"/>
  <c r="BO803" i="11"/>
  <c r="BP803" i="11"/>
  <c r="CA803" i="11"/>
  <c r="BZ803" i="11"/>
  <c r="AY803" i="11"/>
  <c r="AX803" i="11"/>
  <c r="AW803" i="11"/>
  <c r="AV803" i="11"/>
  <c r="AU803" i="11"/>
  <c r="AR803" i="11"/>
  <c r="AQ803" i="11"/>
  <c r="H802" i="11"/>
  <c r="AI802" i="11"/>
  <c r="BI802" i="11"/>
  <c r="BM802" i="11"/>
  <c r="BW802" i="11"/>
  <c r="BX802" i="11"/>
  <c r="BY802" i="11"/>
  <c r="CG802" i="11"/>
  <c r="CF802" i="11"/>
  <c r="BL802" i="11"/>
  <c r="BT802" i="11"/>
  <c r="BU802" i="11"/>
  <c r="BV802" i="11"/>
  <c r="CE802" i="11"/>
  <c r="CD802" i="11"/>
  <c r="BK802" i="11"/>
  <c r="BQ802" i="11"/>
  <c r="BR802" i="11"/>
  <c r="BS802" i="11"/>
  <c r="CC802" i="11"/>
  <c r="CB802" i="11"/>
  <c r="BJ802" i="11"/>
  <c r="BN802" i="11"/>
  <c r="BO802" i="11"/>
  <c r="BP802" i="11"/>
  <c r="CA802" i="11"/>
  <c r="BZ802" i="11"/>
  <c r="AY802" i="11"/>
  <c r="AX802" i="11"/>
  <c r="AW802" i="11"/>
  <c r="AV802" i="11"/>
  <c r="AU802" i="11"/>
  <c r="AR802" i="11"/>
  <c r="AQ802" i="11"/>
  <c r="H801" i="11"/>
  <c r="AI801" i="11"/>
  <c r="BI801" i="11"/>
  <c r="BM801" i="11"/>
  <c r="BW801" i="11"/>
  <c r="BX801" i="11"/>
  <c r="BY801" i="11"/>
  <c r="CG801" i="11"/>
  <c r="CF801" i="11"/>
  <c r="BL801" i="11"/>
  <c r="BT801" i="11"/>
  <c r="BU801" i="11"/>
  <c r="BV801" i="11"/>
  <c r="CE801" i="11"/>
  <c r="CD801" i="11"/>
  <c r="BK801" i="11"/>
  <c r="BQ801" i="11"/>
  <c r="BR801" i="11"/>
  <c r="BS801" i="11"/>
  <c r="CC801" i="11"/>
  <c r="CB801" i="11"/>
  <c r="BJ801" i="11"/>
  <c r="BN801" i="11"/>
  <c r="BO801" i="11"/>
  <c r="BP801" i="11"/>
  <c r="CA801" i="11"/>
  <c r="BZ801" i="11"/>
  <c r="AY801" i="11"/>
  <c r="AX801" i="11"/>
  <c r="AW801" i="11"/>
  <c r="AV801" i="11"/>
  <c r="AU801" i="11"/>
  <c r="AR801" i="11"/>
  <c r="AQ801" i="11"/>
  <c r="H800" i="11"/>
  <c r="AI800" i="11"/>
  <c r="BI800" i="11"/>
  <c r="BM800" i="11"/>
  <c r="BW800" i="11"/>
  <c r="BX800" i="11"/>
  <c r="BY800" i="11"/>
  <c r="CG800" i="11"/>
  <c r="CF800" i="11"/>
  <c r="BL800" i="11"/>
  <c r="BT800" i="11"/>
  <c r="BU800" i="11"/>
  <c r="BV800" i="11"/>
  <c r="CE800" i="11"/>
  <c r="CD800" i="11"/>
  <c r="BK800" i="11"/>
  <c r="BQ800" i="11"/>
  <c r="BR800" i="11"/>
  <c r="BS800" i="11"/>
  <c r="CC800" i="11"/>
  <c r="CB800" i="11"/>
  <c r="BJ800" i="11"/>
  <c r="BN800" i="11"/>
  <c r="BO800" i="11"/>
  <c r="BP800" i="11"/>
  <c r="CA800" i="11"/>
  <c r="BZ800" i="11"/>
  <c r="AY800" i="11"/>
  <c r="AX800" i="11"/>
  <c r="AW800" i="11"/>
  <c r="AV800" i="11"/>
  <c r="AU800" i="11"/>
  <c r="AR800" i="11"/>
  <c r="AQ800" i="11"/>
  <c r="H799" i="11"/>
  <c r="AI799" i="11"/>
  <c r="BI799" i="11"/>
  <c r="BM799" i="11"/>
  <c r="BW799" i="11"/>
  <c r="BX799" i="11"/>
  <c r="BY799" i="11"/>
  <c r="CG799" i="11"/>
  <c r="CF799" i="11"/>
  <c r="BL799" i="11"/>
  <c r="BT799" i="11"/>
  <c r="BU799" i="11"/>
  <c r="BV799" i="11"/>
  <c r="CE799" i="11"/>
  <c r="CD799" i="11"/>
  <c r="BK799" i="11"/>
  <c r="BQ799" i="11"/>
  <c r="BR799" i="11"/>
  <c r="BS799" i="11"/>
  <c r="CC799" i="11"/>
  <c r="CB799" i="11"/>
  <c r="BJ799" i="11"/>
  <c r="BN799" i="11"/>
  <c r="BO799" i="11"/>
  <c r="BP799" i="11"/>
  <c r="CA799" i="11"/>
  <c r="BZ799" i="11"/>
  <c r="AY799" i="11"/>
  <c r="AX799" i="11"/>
  <c r="AW799" i="11"/>
  <c r="AV799" i="11"/>
  <c r="AU799" i="11"/>
  <c r="AR799" i="11"/>
  <c r="AQ799" i="11"/>
  <c r="H798" i="11"/>
  <c r="AI798" i="11"/>
  <c r="BI798" i="11"/>
  <c r="BM798" i="11"/>
  <c r="BW798" i="11"/>
  <c r="BX798" i="11"/>
  <c r="BY798" i="11"/>
  <c r="CG798" i="11"/>
  <c r="CF798" i="11"/>
  <c r="BL798" i="11"/>
  <c r="BT798" i="11"/>
  <c r="BU798" i="11"/>
  <c r="BV798" i="11"/>
  <c r="CE798" i="11"/>
  <c r="CD798" i="11"/>
  <c r="BK798" i="11"/>
  <c r="BQ798" i="11"/>
  <c r="BR798" i="11"/>
  <c r="BS798" i="11"/>
  <c r="CC798" i="11"/>
  <c r="CB798" i="11"/>
  <c r="BJ798" i="11"/>
  <c r="BN798" i="11"/>
  <c r="BO798" i="11"/>
  <c r="BP798" i="11"/>
  <c r="CA798" i="11"/>
  <c r="BZ798" i="11"/>
  <c r="AY798" i="11"/>
  <c r="AX798" i="11"/>
  <c r="AW798" i="11"/>
  <c r="AV798" i="11"/>
  <c r="AU798" i="11"/>
  <c r="AR798" i="11"/>
  <c r="AQ798" i="11"/>
  <c r="H797" i="11"/>
  <c r="AI797" i="11"/>
  <c r="BI797" i="11"/>
  <c r="BM797" i="11"/>
  <c r="BW797" i="11"/>
  <c r="BX797" i="11"/>
  <c r="BY797" i="11"/>
  <c r="CG797" i="11"/>
  <c r="CF797" i="11"/>
  <c r="BL797" i="11"/>
  <c r="BT797" i="11"/>
  <c r="BU797" i="11"/>
  <c r="BV797" i="11"/>
  <c r="CE797" i="11"/>
  <c r="CD797" i="11"/>
  <c r="BK797" i="11"/>
  <c r="BQ797" i="11"/>
  <c r="BR797" i="11"/>
  <c r="BS797" i="11"/>
  <c r="CC797" i="11"/>
  <c r="CB797" i="11"/>
  <c r="BJ797" i="11"/>
  <c r="BN797" i="11"/>
  <c r="BO797" i="11"/>
  <c r="BP797" i="11"/>
  <c r="CA797" i="11"/>
  <c r="BZ797" i="11"/>
  <c r="AY797" i="11"/>
  <c r="AX797" i="11"/>
  <c r="AW797" i="11"/>
  <c r="AV797" i="11"/>
  <c r="AU797" i="11"/>
  <c r="AR797" i="11"/>
  <c r="AQ797" i="11"/>
  <c r="H796" i="11"/>
  <c r="AI796" i="11"/>
  <c r="BI796" i="11"/>
  <c r="BM796" i="11"/>
  <c r="BW796" i="11"/>
  <c r="BX796" i="11"/>
  <c r="BY796" i="11"/>
  <c r="CG796" i="11"/>
  <c r="CF796" i="11"/>
  <c r="BL796" i="11"/>
  <c r="BT796" i="11"/>
  <c r="BU796" i="11"/>
  <c r="BV796" i="11"/>
  <c r="CE796" i="11"/>
  <c r="CD796" i="11"/>
  <c r="BK796" i="11"/>
  <c r="BQ796" i="11"/>
  <c r="BR796" i="11"/>
  <c r="BS796" i="11"/>
  <c r="CC796" i="11"/>
  <c r="CB796" i="11"/>
  <c r="BJ796" i="11"/>
  <c r="BN796" i="11"/>
  <c r="BO796" i="11"/>
  <c r="BP796" i="11"/>
  <c r="CA796" i="11"/>
  <c r="BZ796" i="11"/>
  <c r="AY796" i="11"/>
  <c r="AX796" i="11"/>
  <c r="AW796" i="11"/>
  <c r="AV796" i="11"/>
  <c r="AU796" i="11"/>
  <c r="AR796" i="11"/>
  <c r="AQ796" i="11"/>
  <c r="H795" i="11"/>
  <c r="AI795" i="11"/>
  <c r="BI795" i="11"/>
  <c r="BM795" i="11"/>
  <c r="BW795" i="11"/>
  <c r="BX795" i="11"/>
  <c r="BY795" i="11"/>
  <c r="CG795" i="11"/>
  <c r="CF795" i="11"/>
  <c r="BL795" i="11"/>
  <c r="BT795" i="11"/>
  <c r="BU795" i="11"/>
  <c r="BV795" i="11"/>
  <c r="CE795" i="11"/>
  <c r="CD795" i="11"/>
  <c r="BK795" i="11"/>
  <c r="BQ795" i="11"/>
  <c r="BR795" i="11"/>
  <c r="BS795" i="11"/>
  <c r="CC795" i="11"/>
  <c r="CB795" i="11"/>
  <c r="BJ795" i="11"/>
  <c r="BN795" i="11"/>
  <c r="BO795" i="11"/>
  <c r="BP795" i="11"/>
  <c r="CA795" i="11"/>
  <c r="BZ795" i="11"/>
  <c r="AY795" i="11"/>
  <c r="AX795" i="11"/>
  <c r="AW795" i="11"/>
  <c r="AV795" i="11"/>
  <c r="AU795" i="11"/>
  <c r="AR795" i="11"/>
  <c r="AQ795" i="11"/>
  <c r="H794" i="11"/>
  <c r="AI794" i="11"/>
  <c r="BI794" i="11"/>
  <c r="BM794" i="11"/>
  <c r="BW794" i="11"/>
  <c r="BX794" i="11"/>
  <c r="BY794" i="11"/>
  <c r="CG794" i="11"/>
  <c r="CF794" i="11"/>
  <c r="BL794" i="11"/>
  <c r="BT794" i="11"/>
  <c r="BU794" i="11"/>
  <c r="BV794" i="11"/>
  <c r="CE794" i="11"/>
  <c r="CD794" i="11"/>
  <c r="BK794" i="11"/>
  <c r="BQ794" i="11"/>
  <c r="BR794" i="11"/>
  <c r="BS794" i="11"/>
  <c r="CC794" i="11"/>
  <c r="CB794" i="11"/>
  <c r="BJ794" i="11"/>
  <c r="BN794" i="11"/>
  <c r="BO794" i="11"/>
  <c r="BP794" i="11"/>
  <c r="CA794" i="11"/>
  <c r="BZ794" i="11"/>
  <c r="AY794" i="11"/>
  <c r="AX794" i="11"/>
  <c r="AW794" i="11"/>
  <c r="AV794" i="11"/>
  <c r="AU794" i="11"/>
  <c r="AR794" i="11"/>
  <c r="AQ794" i="11"/>
  <c r="H793" i="11"/>
  <c r="AI793" i="11"/>
  <c r="BI793" i="11"/>
  <c r="BM793" i="11"/>
  <c r="BW793" i="11"/>
  <c r="BX793" i="11"/>
  <c r="BY793" i="11"/>
  <c r="CG793" i="11"/>
  <c r="CF793" i="11"/>
  <c r="BL793" i="11"/>
  <c r="BT793" i="11"/>
  <c r="BU793" i="11"/>
  <c r="BV793" i="11"/>
  <c r="CE793" i="11"/>
  <c r="CD793" i="11"/>
  <c r="BK793" i="11"/>
  <c r="BQ793" i="11"/>
  <c r="BR793" i="11"/>
  <c r="BS793" i="11"/>
  <c r="CC793" i="11"/>
  <c r="CB793" i="11"/>
  <c r="BJ793" i="11"/>
  <c r="BN793" i="11"/>
  <c r="BO793" i="11"/>
  <c r="BP793" i="11"/>
  <c r="CA793" i="11"/>
  <c r="BZ793" i="11"/>
  <c r="AY793" i="11"/>
  <c r="AX793" i="11"/>
  <c r="AW793" i="11"/>
  <c r="AV793" i="11"/>
  <c r="AU793" i="11"/>
  <c r="AR793" i="11"/>
  <c r="AQ793" i="11"/>
  <c r="H792" i="11"/>
  <c r="AI792" i="11"/>
  <c r="BI792" i="11"/>
  <c r="BM792" i="11"/>
  <c r="BW792" i="11"/>
  <c r="BX792" i="11"/>
  <c r="BY792" i="11"/>
  <c r="CG792" i="11"/>
  <c r="CF792" i="11"/>
  <c r="BL792" i="11"/>
  <c r="BT792" i="11"/>
  <c r="BU792" i="11"/>
  <c r="BV792" i="11"/>
  <c r="CE792" i="11"/>
  <c r="CD792" i="11"/>
  <c r="BK792" i="11"/>
  <c r="BQ792" i="11"/>
  <c r="BR792" i="11"/>
  <c r="BS792" i="11"/>
  <c r="CC792" i="11"/>
  <c r="CB792" i="11"/>
  <c r="BJ792" i="11"/>
  <c r="BN792" i="11"/>
  <c r="BO792" i="11"/>
  <c r="BP792" i="11"/>
  <c r="CA792" i="11"/>
  <c r="BZ792" i="11"/>
  <c r="AY792" i="11"/>
  <c r="AX792" i="11"/>
  <c r="AW792" i="11"/>
  <c r="AV792" i="11"/>
  <c r="AU792" i="11"/>
  <c r="AR792" i="11"/>
  <c r="AQ792" i="11"/>
  <c r="H791" i="11"/>
  <c r="AI791" i="11"/>
  <c r="BI791" i="11"/>
  <c r="BM791" i="11"/>
  <c r="BW791" i="11"/>
  <c r="BX791" i="11"/>
  <c r="BY791" i="11"/>
  <c r="CG791" i="11"/>
  <c r="CF791" i="11"/>
  <c r="BL791" i="11"/>
  <c r="BT791" i="11"/>
  <c r="BU791" i="11"/>
  <c r="BV791" i="11"/>
  <c r="CE791" i="11"/>
  <c r="CD791" i="11"/>
  <c r="BK791" i="11"/>
  <c r="BQ791" i="11"/>
  <c r="BR791" i="11"/>
  <c r="BS791" i="11"/>
  <c r="CC791" i="11"/>
  <c r="CB791" i="11"/>
  <c r="BJ791" i="11"/>
  <c r="BN791" i="11"/>
  <c r="BO791" i="11"/>
  <c r="BP791" i="11"/>
  <c r="CA791" i="11"/>
  <c r="BZ791" i="11"/>
  <c r="AY791" i="11"/>
  <c r="AX791" i="11"/>
  <c r="AW791" i="11"/>
  <c r="AV791" i="11"/>
  <c r="AU791" i="11"/>
  <c r="AR791" i="11"/>
  <c r="AQ791" i="11"/>
  <c r="H790" i="11"/>
  <c r="AI790" i="11"/>
  <c r="BI790" i="11"/>
  <c r="BM790" i="11"/>
  <c r="BW790" i="11"/>
  <c r="BX790" i="11"/>
  <c r="BY790" i="11"/>
  <c r="CG790" i="11"/>
  <c r="CF790" i="11"/>
  <c r="BL790" i="11"/>
  <c r="BT790" i="11"/>
  <c r="BU790" i="11"/>
  <c r="BV790" i="11"/>
  <c r="CE790" i="11"/>
  <c r="CD790" i="11"/>
  <c r="BK790" i="11"/>
  <c r="BQ790" i="11"/>
  <c r="BR790" i="11"/>
  <c r="BS790" i="11"/>
  <c r="CC790" i="11"/>
  <c r="CB790" i="11"/>
  <c r="BJ790" i="11"/>
  <c r="BN790" i="11"/>
  <c r="BO790" i="11"/>
  <c r="BP790" i="11"/>
  <c r="CA790" i="11"/>
  <c r="BZ790" i="11"/>
  <c r="AY790" i="11"/>
  <c r="AX790" i="11"/>
  <c r="AW790" i="11"/>
  <c r="AV790" i="11"/>
  <c r="AU790" i="11"/>
  <c r="AR790" i="11"/>
  <c r="AQ790" i="11"/>
  <c r="H789" i="11"/>
  <c r="AI789" i="11"/>
  <c r="BI789" i="11"/>
  <c r="BM789" i="11"/>
  <c r="BW789" i="11"/>
  <c r="BX789" i="11"/>
  <c r="BY789" i="11"/>
  <c r="CG789" i="11"/>
  <c r="CF789" i="11"/>
  <c r="BL789" i="11"/>
  <c r="BT789" i="11"/>
  <c r="BU789" i="11"/>
  <c r="BV789" i="11"/>
  <c r="CE789" i="11"/>
  <c r="CD789" i="11"/>
  <c r="BK789" i="11"/>
  <c r="BQ789" i="11"/>
  <c r="BR789" i="11"/>
  <c r="BS789" i="11"/>
  <c r="CC789" i="11"/>
  <c r="CB789" i="11"/>
  <c r="BJ789" i="11"/>
  <c r="BN789" i="11"/>
  <c r="BO789" i="11"/>
  <c r="BP789" i="11"/>
  <c r="CA789" i="11"/>
  <c r="BZ789" i="11"/>
  <c r="AY789" i="11"/>
  <c r="AX789" i="11"/>
  <c r="AW789" i="11"/>
  <c r="AV789" i="11"/>
  <c r="AU789" i="11"/>
  <c r="AR789" i="11"/>
  <c r="AQ789" i="11"/>
  <c r="H788" i="11"/>
  <c r="AI788" i="11"/>
  <c r="BI788" i="11"/>
  <c r="BM788" i="11"/>
  <c r="BW788" i="11"/>
  <c r="BX788" i="11"/>
  <c r="BY788" i="11"/>
  <c r="CG788" i="11"/>
  <c r="CF788" i="11"/>
  <c r="BL788" i="11"/>
  <c r="BT788" i="11"/>
  <c r="BU788" i="11"/>
  <c r="BV788" i="11"/>
  <c r="CE788" i="11"/>
  <c r="CD788" i="11"/>
  <c r="BK788" i="11"/>
  <c r="BQ788" i="11"/>
  <c r="BR788" i="11"/>
  <c r="BS788" i="11"/>
  <c r="CC788" i="11"/>
  <c r="CB788" i="11"/>
  <c r="BJ788" i="11"/>
  <c r="BN788" i="11"/>
  <c r="BO788" i="11"/>
  <c r="BP788" i="11"/>
  <c r="CA788" i="11"/>
  <c r="BZ788" i="11"/>
  <c r="AY788" i="11"/>
  <c r="AX788" i="11"/>
  <c r="AW788" i="11"/>
  <c r="AV788" i="11"/>
  <c r="AU788" i="11"/>
  <c r="AR788" i="11"/>
  <c r="AQ788" i="11"/>
  <c r="H787" i="11"/>
  <c r="AI787" i="11"/>
  <c r="BI787" i="11"/>
  <c r="BM787" i="11"/>
  <c r="BW787" i="11"/>
  <c r="BX787" i="11"/>
  <c r="BY787" i="11"/>
  <c r="CG787" i="11"/>
  <c r="CF787" i="11"/>
  <c r="BL787" i="11"/>
  <c r="BT787" i="11"/>
  <c r="BU787" i="11"/>
  <c r="BV787" i="11"/>
  <c r="CE787" i="11"/>
  <c r="CD787" i="11"/>
  <c r="BK787" i="11"/>
  <c r="BQ787" i="11"/>
  <c r="BR787" i="11"/>
  <c r="BS787" i="11"/>
  <c r="CC787" i="11"/>
  <c r="CB787" i="11"/>
  <c r="BJ787" i="11"/>
  <c r="BN787" i="11"/>
  <c r="BO787" i="11"/>
  <c r="BP787" i="11"/>
  <c r="CA787" i="11"/>
  <c r="BZ787" i="11"/>
  <c r="AY787" i="11"/>
  <c r="AX787" i="11"/>
  <c r="AW787" i="11"/>
  <c r="AV787" i="11"/>
  <c r="AU787" i="11"/>
  <c r="AR787" i="11"/>
  <c r="AQ787" i="11"/>
  <c r="H786" i="11"/>
  <c r="AI786" i="11"/>
  <c r="BI786" i="11"/>
  <c r="BM786" i="11"/>
  <c r="BW786" i="11"/>
  <c r="BX786" i="11"/>
  <c r="BY786" i="11"/>
  <c r="CG786" i="11"/>
  <c r="CF786" i="11"/>
  <c r="BL786" i="11"/>
  <c r="BT786" i="11"/>
  <c r="BU786" i="11"/>
  <c r="BV786" i="11"/>
  <c r="CE786" i="11"/>
  <c r="CD786" i="11"/>
  <c r="BK786" i="11"/>
  <c r="BQ786" i="11"/>
  <c r="BR786" i="11"/>
  <c r="BS786" i="11"/>
  <c r="CC786" i="11"/>
  <c r="CB786" i="11"/>
  <c r="BJ786" i="11"/>
  <c r="BN786" i="11"/>
  <c r="BO786" i="11"/>
  <c r="BP786" i="11"/>
  <c r="CA786" i="11"/>
  <c r="BZ786" i="11"/>
  <c r="AY786" i="11"/>
  <c r="AX786" i="11"/>
  <c r="AW786" i="11"/>
  <c r="AV786" i="11"/>
  <c r="AU786" i="11"/>
  <c r="AR786" i="11"/>
  <c r="AQ786" i="11"/>
  <c r="H785" i="11"/>
  <c r="AI785" i="11"/>
  <c r="BI785" i="11"/>
  <c r="BM785" i="11"/>
  <c r="BW785" i="11"/>
  <c r="BX785" i="11"/>
  <c r="BY785" i="11"/>
  <c r="CG785" i="11"/>
  <c r="CF785" i="11"/>
  <c r="BL785" i="11"/>
  <c r="BT785" i="11"/>
  <c r="BU785" i="11"/>
  <c r="BV785" i="11"/>
  <c r="CE785" i="11"/>
  <c r="CD785" i="11"/>
  <c r="BK785" i="11"/>
  <c r="BQ785" i="11"/>
  <c r="BR785" i="11"/>
  <c r="BS785" i="11"/>
  <c r="CC785" i="11"/>
  <c r="CB785" i="11"/>
  <c r="BJ785" i="11"/>
  <c r="BN785" i="11"/>
  <c r="BO785" i="11"/>
  <c r="BP785" i="11"/>
  <c r="CA785" i="11"/>
  <c r="BZ785" i="11"/>
  <c r="AY785" i="11"/>
  <c r="AX785" i="11"/>
  <c r="AW785" i="11"/>
  <c r="AV785" i="11"/>
  <c r="AU785" i="11"/>
  <c r="AR785" i="11"/>
  <c r="AQ785" i="11"/>
  <c r="H784" i="11"/>
  <c r="AI784" i="11"/>
  <c r="BI784" i="11"/>
  <c r="BM784" i="11"/>
  <c r="BW784" i="11"/>
  <c r="BX784" i="11"/>
  <c r="BY784" i="11"/>
  <c r="CG784" i="11"/>
  <c r="CF784" i="11"/>
  <c r="BL784" i="11"/>
  <c r="BT784" i="11"/>
  <c r="BU784" i="11"/>
  <c r="BV784" i="11"/>
  <c r="CE784" i="11"/>
  <c r="CD784" i="11"/>
  <c r="BK784" i="11"/>
  <c r="BQ784" i="11"/>
  <c r="BR784" i="11"/>
  <c r="BS784" i="11"/>
  <c r="CC784" i="11"/>
  <c r="CB784" i="11"/>
  <c r="BJ784" i="11"/>
  <c r="BN784" i="11"/>
  <c r="BO784" i="11"/>
  <c r="BP784" i="11"/>
  <c r="CA784" i="11"/>
  <c r="BZ784" i="11"/>
  <c r="AY784" i="11"/>
  <c r="AX784" i="11"/>
  <c r="AW784" i="11"/>
  <c r="AV784" i="11"/>
  <c r="AU784" i="11"/>
  <c r="AR784" i="11"/>
  <c r="AQ784" i="11"/>
  <c r="H783" i="11"/>
  <c r="AI783" i="11"/>
  <c r="BI783" i="11"/>
  <c r="BM783" i="11"/>
  <c r="BW783" i="11"/>
  <c r="BX783" i="11"/>
  <c r="BY783" i="11"/>
  <c r="CG783" i="11"/>
  <c r="CF783" i="11"/>
  <c r="BL783" i="11"/>
  <c r="BT783" i="11"/>
  <c r="BU783" i="11"/>
  <c r="BV783" i="11"/>
  <c r="CE783" i="11"/>
  <c r="CD783" i="11"/>
  <c r="BK783" i="11"/>
  <c r="BQ783" i="11"/>
  <c r="BR783" i="11"/>
  <c r="BS783" i="11"/>
  <c r="CC783" i="11"/>
  <c r="CB783" i="11"/>
  <c r="BJ783" i="11"/>
  <c r="BN783" i="11"/>
  <c r="BO783" i="11"/>
  <c r="BP783" i="11"/>
  <c r="CA783" i="11"/>
  <c r="BZ783" i="11"/>
  <c r="AY783" i="11"/>
  <c r="AX783" i="11"/>
  <c r="AW783" i="11"/>
  <c r="AV783" i="11"/>
  <c r="AU783" i="11"/>
  <c r="AR783" i="11"/>
  <c r="AQ783" i="11"/>
  <c r="H782" i="11"/>
  <c r="AI782" i="11"/>
  <c r="BI782" i="11"/>
  <c r="BM782" i="11"/>
  <c r="BW782" i="11"/>
  <c r="BX782" i="11"/>
  <c r="BY782" i="11"/>
  <c r="CG782" i="11"/>
  <c r="CF782" i="11"/>
  <c r="BL782" i="11"/>
  <c r="BT782" i="11"/>
  <c r="BU782" i="11"/>
  <c r="BV782" i="11"/>
  <c r="CE782" i="11"/>
  <c r="CD782" i="11"/>
  <c r="BK782" i="11"/>
  <c r="BQ782" i="11"/>
  <c r="BR782" i="11"/>
  <c r="BS782" i="11"/>
  <c r="CC782" i="11"/>
  <c r="CB782" i="11"/>
  <c r="BJ782" i="11"/>
  <c r="BN782" i="11"/>
  <c r="BO782" i="11"/>
  <c r="BP782" i="11"/>
  <c r="CA782" i="11"/>
  <c r="BZ782" i="11"/>
  <c r="AY782" i="11"/>
  <c r="AX782" i="11"/>
  <c r="AW782" i="11"/>
  <c r="AV782" i="11"/>
  <c r="AU782" i="11"/>
  <c r="AR782" i="11"/>
  <c r="AQ782" i="11"/>
  <c r="H781" i="11"/>
  <c r="AI781" i="11"/>
  <c r="BI781" i="11"/>
  <c r="BM781" i="11"/>
  <c r="BW781" i="11"/>
  <c r="BX781" i="11"/>
  <c r="BY781" i="11"/>
  <c r="CG781" i="11"/>
  <c r="CF781" i="11"/>
  <c r="BL781" i="11"/>
  <c r="BT781" i="11"/>
  <c r="BU781" i="11"/>
  <c r="BV781" i="11"/>
  <c r="CE781" i="11"/>
  <c r="CD781" i="11"/>
  <c r="BK781" i="11"/>
  <c r="BQ781" i="11"/>
  <c r="BR781" i="11"/>
  <c r="BS781" i="11"/>
  <c r="CC781" i="11"/>
  <c r="CB781" i="11"/>
  <c r="BJ781" i="11"/>
  <c r="BN781" i="11"/>
  <c r="BO781" i="11"/>
  <c r="BP781" i="11"/>
  <c r="CA781" i="11"/>
  <c r="BZ781" i="11"/>
  <c r="AY781" i="11"/>
  <c r="AX781" i="11"/>
  <c r="AW781" i="11"/>
  <c r="AV781" i="11"/>
  <c r="AU781" i="11"/>
  <c r="AR781" i="11"/>
  <c r="AQ781" i="11"/>
  <c r="H780" i="11"/>
  <c r="AI780" i="11"/>
  <c r="BI780" i="11"/>
  <c r="BM780" i="11"/>
  <c r="BW780" i="11"/>
  <c r="BX780" i="11"/>
  <c r="BY780" i="11"/>
  <c r="CG780" i="11"/>
  <c r="CF780" i="11"/>
  <c r="BL780" i="11"/>
  <c r="BT780" i="11"/>
  <c r="BU780" i="11"/>
  <c r="BV780" i="11"/>
  <c r="CE780" i="11"/>
  <c r="CD780" i="11"/>
  <c r="BK780" i="11"/>
  <c r="BQ780" i="11"/>
  <c r="BR780" i="11"/>
  <c r="BS780" i="11"/>
  <c r="CC780" i="11"/>
  <c r="CB780" i="11"/>
  <c r="BJ780" i="11"/>
  <c r="BN780" i="11"/>
  <c r="BO780" i="11"/>
  <c r="BP780" i="11"/>
  <c r="CA780" i="11"/>
  <c r="BZ780" i="11"/>
  <c r="AY780" i="11"/>
  <c r="AX780" i="11"/>
  <c r="AW780" i="11"/>
  <c r="AV780" i="11"/>
  <c r="AU780" i="11"/>
  <c r="AR780" i="11"/>
  <c r="AQ780" i="11"/>
  <c r="H779" i="11"/>
  <c r="AI779" i="11"/>
  <c r="BI779" i="11"/>
  <c r="BM779" i="11"/>
  <c r="BW779" i="11"/>
  <c r="BX779" i="11"/>
  <c r="BY779" i="11"/>
  <c r="CG779" i="11"/>
  <c r="CF779" i="11"/>
  <c r="BL779" i="11"/>
  <c r="BT779" i="11"/>
  <c r="BU779" i="11"/>
  <c r="BV779" i="11"/>
  <c r="CE779" i="11"/>
  <c r="CD779" i="11"/>
  <c r="BK779" i="11"/>
  <c r="BQ779" i="11"/>
  <c r="BR779" i="11"/>
  <c r="BS779" i="11"/>
  <c r="CC779" i="11"/>
  <c r="CB779" i="11"/>
  <c r="BJ779" i="11"/>
  <c r="BN779" i="11"/>
  <c r="BO779" i="11"/>
  <c r="BP779" i="11"/>
  <c r="CA779" i="11"/>
  <c r="BZ779" i="11"/>
  <c r="AY779" i="11"/>
  <c r="AX779" i="11"/>
  <c r="AW779" i="11"/>
  <c r="AV779" i="11"/>
  <c r="AU779" i="11"/>
  <c r="AR779" i="11"/>
  <c r="AQ779" i="11"/>
  <c r="H778" i="11"/>
  <c r="AI778" i="11"/>
  <c r="BI778" i="11"/>
  <c r="BM778" i="11"/>
  <c r="BW778" i="11"/>
  <c r="BX778" i="11"/>
  <c r="BY778" i="11"/>
  <c r="CG778" i="11"/>
  <c r="CF778" i="11"/>
  <c r="BL778" i="11"/>
  <c r="BT778" i="11"/>
  <c r="BU778" i="11"/>
  <c r="BV778" i="11"/>
  <c r="CE778" i="11"/>
  <c r="CD778" i="11"/>
  <c r="BK778" i="11"/>
  <c r="BQ778" i="11"/>
  <c r="BR778" i="11"/>
  <c r="BS778" i="11"/>
  <c r="CC778" i="11"/>
  <c r="CB778" i="11"/>
  <c r="BJ778" i="11"/>
  <c r="BN778" i="11"/>
  <c r="BO778" i="11"/>
  <c r="BP778" i="11"/>
  <c r="CA778" i="11"/>
  <c r="BZ778" i="11"/>
  <c r="AY778" i="11"/>
  <c r="AX778" i="11"/>
  <c r="AW778" i="11"/>
  <c r="AV778" i="11"/>
  <c r="AU778" i="11"/>
  <c r="AR778" i="11"/>
  <c r="AQ778" i="11"/>
  <c r="H777" i="11"/>
  <c r="AI777" i="11"/>
  <c r="BI777" i="11"/>
  <c r="BM777" i="11"/>
  <c r="BW777" i="11"/>
  <c r="BX777" i="11"/>
  <c r="BY777" i="11"/>
  <c r="CG777" i="11"/>
  <c r="CF777" i="11"/>
  <c r="BL777" i="11"/>
  <c r="BT777" i="11"/>
  <c r="BU777" i="11"/>
  <c r="BV777" i="11"/>
  <c r="CE777" i="11"/>
  <c r="CD777" i="11"/>
  <c r="BK777" i="11"/>
  <c r="BQ777" i="11"/>
  <c r="BR777" i="11"/>
  <c r="BS777" i="11"/>
  <c r="CC777" i="11"/>
  <c r="CB777" i="11"/>
  <c r="BJ777" i="11"/>
  <c r="BN777" i="11"/>
  <c r="BO777" i="11"/>
  <c r="BP777" i="11"/>
  <c r="CA777" i="11"/>
  <c r="BZ777" i="11"/>
  <c r="AY777" i="11"/>
  <c r="AX777" i="11"/>
  <c r="AW777" i="11"/>
  <c r="AV777" i="11"/>
  <c r="AU777" i="11"/>
  <c r="AR777" i="11"/>
  <c r="AQ777" i="11"/>
  <c r="H776" i="11"/>
  <c r="AI776" i="11"/>
  <c r="BI776" i="11"/>
  <c r="BM776" i="11"/>
  <c r="BW776" i="11"/>
  <c r="BX776" i="11"/>
  <c r="BY776" i="11"/>
  <c r="CG776" i="11"/>
  <c r="CF776" i="11"/>
  <c r="BL776" i="11"/>
  <c r="BT776" i="11"/>
  <c r="BU776" i="11"/>
  <c r="BV776" i="11"/>
  <c r="CE776" i="11"/>
  <c r="CD776" i="11"/>
  <c r="BK776" i="11"/>
  <c r="BQ776" i="11"/>
  <c r="BR776" i="11"/>
  <c r="BS776" i="11"/>
  <c r="CC776" i="11"/>
  <c r="CB776" i="11"/>
  <c r="BJ776" i="11"/>
  <c r="BN776" i="11"/>
  <c r="BO776" i="11"/>
  <c r="BP776" i="11"/>
  <c r="CA776" i="11"/>
  <c r="BZ776" i="11"/>
  <c r="AY776" i="11"/>
  <c r="AX776" i="11"/>
  <c r="AW776" i="11"/>
  <c r="AV776" i="11"/>
  <c r="AU776" i="11"/>
  <c r="AR776" i="11"/>
  <c r="AQ776" i="11"/>
  <c r="H775" i="11"/>
  <c r="AI775" i="11"/>
  <c r="BI775" i="11"/>
  <c r="BM775" i="11"/>
  <c r="BW775" i="11"/>
  <c r="BX775" i="11"/>
  <c r="BY775" i="11"/>
  <c r="CG775" i="11"/>
  <c r="CF775" i="11"/>
  <c r="BL775" i="11"/>
  <c r="BT775" i="11"/>
  <c r="BU775" i="11"/>
  <c r="BV775" i="11"/>
  <c r="CE775" i="11"/>
  <c r="CD775" i="11"/>
  <c r="BK775" i="11"/>
  <c r="BQ775" i="11"/>
  <c r="BR775" i="11"/>
  <c r="BS775" i="11"/>
  <c r="CC775" i="11"/>
  <c r="CB775" i="11"/>
  <c r="BJ775" i="11"/>
  <c r="BN775" i="11"/>
  <c r="BO775" i="11"/>
  <c r="BP775" i="11"/>
  <c r="CA775" i="11"/>
  <c r="BZ775" i="11"/>
  <c r="AY775" i="11"/>
  <c r="AX775" i="11"/>
  <c r="AW775" i="11"/>
  <c r="AV775" i="11"/>
  <c r="AU775" i="11"/>
  <c r="AR775" i="11"/>
  <c r="AQ775" i="11"/>
  <c r="AY774" i="11"/>
  <c r="AX774" i="11"/>
  <c r="AW774" i="11"/>
  <c r="AV774" i="11"/>
  <c r="AU774" i="11"/>
  <c r="AR774" i="11"/>
  <c r="AQ774" i="11"/>
  <c r="AY773" i="11"/>
  <c r="AX773" i="11"/>
  <c r="AW773" i="11"/>
  <c r="AV773" i="11"/>
  <c r="AU773" i="11"/>
  <c r="AR773" i="11"/>
  <c r="AQ773" i="11"/>
  <c r="H772" i="11"/>
  <c r="AI772" i="11"/>
  <c r="BI772" i="11"/>
  <c r="BM772" i="11"/>
  <c r="BW772" i="11"/>
  <c r="BX772" i="11"/>
  <c r="BY772" i="11"/>
  <c r="CG772" i="11"/>
  <c r="CF772" i="11"/>
  <c r="BL772" i="11"/>
  <c r="BT772" i="11"/>
  <c r="BU772" i="11"/>
  <c r="BV772" i="11"/>
  <c r="CE772" i="11"/>
  <c r="CD772" i="11"/>
  <c r="BK772" i="11"/>
  <c r="BQ772" i="11"/>
  <c r="BR772" i="11"/>
  <c r="BS772" i="11"/>
  <c r="CC772" i="11"/>
  <c r="CB772" i="11"/>
  <c r="BJ772" i="11"/>
  <c r="BN772" i="11"/>
  <c r="BO772" i="11"/>
  <c r="BP772" i="11"/>
  <c r="CA772" i="11"/>
  <c r="BZ772" i="11"/>
  <c r="AY772" i="11"/>
  <c r="AX772" i="11"/>
  <c r="AW772" i="11"/>
  <c r="AV772" i="11"/>
  <c r="AU772" i="11"/>
  <c r="AR772" i="11"/>
  <c r="AQ772" i="11"/>
  <c r="H771" i="11"/>
  <c r="AI771" i="11"/>
  <c r="BI771" i="11"/>
  <c r="BM771" i="11"/>
  <c r="BW771" i="11"/>
  <c r="BX771" i="11"/>
  <c r="BY771" i="11"/>
  <c r="CG771" i="11"/>
  <c r="CF771" i="11"/>
  <c r="BL771" i="11"/>
  <c r="BT771" i="11"/>
  <c r="BU771" i="11"/>
  <c r="BV771" i="11"/>
  <c r="CE771" i="11"/>
  <c r="CD771" i="11"/>
  <c r="BK771" i="11"/>
  <c r="BQ771" i="11"/>
  <c r="BR771" i="11"/>
  <c r="BS771" i="11"/>
  <c r="CC771" i="11"/>
  <c r="CB771" i="11"/>
  <c r="BJ771" i="11"/>
  <c r="BN771" i="11"/>
  <c r="BO771" i="11"/>
  <c r="BP771" i="11"/>
  <c r="CA771" i="11"/>
  <c r="BZ771" i="11"/>
  <c r="AY771" i="11"/>
  <c r="AX771" i="11"/>
  <c r="AW771" i="11"/>
  <c r="AV771" i="11"/>
  <c r="AU771" i="11"/>
  <c r="AR771" i="11"/>
  <c r="AQ771" i="11"/>
  <c r="H770" i="11"/>
  <c r="AI770" i="11"/>
  <c r="BI770" i="11"/>
  <c r="BM770" i="11"/>
  <c r="BW770" i="11"/>
  <c r="BX770" i="11"/>
  <c r="BY770" i="11"/>
  <c r="CG770" i="11"/>
  <c r="CF770" i="11"/>
  <c r="BL770" i="11"/>
  <c r="BT770" i="11"/>
  <c r="BU770" i="11"/>
  <c r="BV770" i="11"/>
  <c r="CE770" i="11"/>
  <c r="CD770" i="11"/>
  <c r="BK770" i="11"/>
  <c r="BQ770" i="11"/>
  <c r="BR770" i="11"/>
  <c r="BS770" i="11"/>
  <c r="CC770" i="11"/>
  <c r="CB770" i="11"/>
  <c r="BJ770" i="11"/>
  <c r="BN770" i="11"/>
  <c r="BO770" i="11"/>
  <c r="BP770" i="11"/>
  <c r="CA770" i="11"/>
  <c r="BZ770" i="11"/>
  <c r="AY770" i="11"/>
  <c r="AX770" i="11"/>
  <c r="AW770" i="11"/>
  <c r="AV770" i="11"/>
  <c r="AU770" i="11"/>
  <c r="AR770" i="11"/>
  <c r="AQ770" i="11"/>
  <c r="H769" i="11"/>
  <c r="AI769" i="11"/>
  <c r="BI769" i="11"/>
  <c r="BM769" i="11"/>
  <c r="BW769" i="11"/>
  <c r="BX769" i="11"/>
  <c r="BY769" i="11"/>
  <c r="CG769" i="11"/>
  <c r="CF769" i="11"/>
  <c r="BL769" i="11"/>
  <c r="BT769" i="11"/>
  <c r="BU769" i="11"/>
  <c r="BV769" i="11"/>
  <c r="CE769" i="11"/>
  <c r="CD769" i="11"/>
  <c r="BK769" i="11"/>
  <c r="BQ769" i="11"/>
  <c r="BR769" i="11"/>
  <c r="BS769" i="11"/>
  <c r="CC769" i="11"/>
  <c r="CB769" i="11"/>
  <c r="BJ769" i="11"/>
  <c r="BN769" i="11"/>
  <c r="BO769" i="11"/>
  <c r="BP769" i="11"/>
  <c r="CA769" i="11"/>
  <c r="BZ769" i="11"/>
  <c r="AY769" i="11"/>
  <c r="AX769" i="11"/>
  <c r="AW769" i="11"/>
  <c r="AV769" i="11"/>
  <c r="AU769" i="11"/>
  <c r="AR769" i="11"/>
  <c r="AQ769" i="11"/>
  <c r="H768" i="11"/>
  <c r="AI768" i="11"/>
  <c r="BI768" i="11"/>
  <c r="BM768" i="11"/>
  <c r="BW768" i="11"/>
  <c r="BX768" i="11"/>
  <c r="BY768" i="11"/>
  <c r="CG768" i="11"/>
  <c r="CF768" i="11"/>
  <c r="BL768" i="11"/>
  <c r="BT768" i="11"/>
  <c r="BU768" i="11"/>
  <c r="BV768" i="11"/>
  <c r="CE768" i="11"/>
  <c r="CD768" i="11"/>
  <c r="BK768" i="11"/>
  <c r="BQ768" i="11"/>
  <c r="BR768" i="11"/>
  <c r="BS768" i="11"/>
  <c r="CC768" i="11"/>
  <c r="CB768" i="11"/>
  <c r="BJ768" i="11"/>
  <c r="BN768" i="11"/>
  <c r="BO768" i="11"/>
  <c r="BP768" i="11"/>
  <c r="CA768" i="11"/>
  <c r="BZ768" i="11"/>
  <c r="AY768" i="11"/>
  <c r="AX768" i="11"/>
  <c r="AW768" i="11"/>
  <c r="AV768" i="11"/>
  <c r="AU768" i="11"/>
  <c r="AR768" i="11"/>
  <c r="AQ768" i="11"/>
  <c r="H767" i="11"/>
  <c r="AI767" i="11"/>
  <c r="BI767" i="11"/>
  <c r="BM767" i="11"/>
  <c r="BW767" i="11"/>
  <c r="BX767" i="11"/>
  <c r="BY767" i="11"/>
  <c r="CG767" i="11"/>
  <c r="CF767" i="11"/>
  <c r="BL767" i="11"/>
  <c r="BT767" i="11"/>
  <c r="BU767" i="11"/>
  <c r="BV767" i="11"/>
  <c r="CE767" i="11"/>
  <c r="CD767" i="11"/>
  <c r="BK767" i="11"/>
  <c r="BQ767" i="11"/>
  <c r="BR767" i="11"/>
  <c r="BS767" i="11"/>
  <c r="CC767" i="11"/>
  <c r="CB767" i="11"/>
  <c r="BJ767" i="11"/>
  <c r="BN767" i="11"/>
  <c r="BO767" i="11"/>
  <c r="BP767" i="11"/>
  <c r="CA767" i="11"/>
  <c r="BZ767" i="11"/>
  <c r="AY767" i="11"/>
  <c r="AX767" i="11"/>
  <c r="AW767" i="11"/>
  <c r="AV767" i="11"/>
  <c r="AU767" i="11"/>
  <c r="AR767" i="11"/>
  <c r="AQ767" i="11"/>
  <c r="H766" i="11"/>
  <c r="AI766" i="11"/>
  <c r="BI766" i="11"/>
  <c r="BM766" i="11"/>
  <c r="BW766" i="11"/>
  <c r="BX766" i="11"/>
  <c r="BY766" i="11"/>
  <c r="CG766" i="11"/>
  <c r="CF766" i="11"/>
  <c r="BL766" i="11"/>
  <c r="BT766" i="11"/>
  <c r="BU766" i="11"/>
  <c r="BV766" i="11"/>
  <c r="CE766" i="11"/>
  <c r="CD766" i="11"/>
  <c r="BK766" i="11"/>
  <c r="BQ766" i="11"/>
  <c r="BR766" i="11"/>
  <c r="BS766" i="11"/>
  <c r="CC766" i="11"/>
  <c r="CB766" i="11"/>
  <c r="BJ766" i="11"/>
  <c r="BN766" i="11"/>
  <c r="BO766" i="11"/>
  <c r="BP766" i="11"/>
  <c r="CA766" i="11"/>
  <c r="BZ766" i="11"/>
  <c r="AY766" i="11"/>
  <c r="AX766" i="11"/>
  <c r="AW766" i="11"/>
  <c r="AV766" i="11"/>
  <c r="AU766" i="11"/>
  <c r="AR766" i="11"/>
  <c r="AQ766" i="11"/>
  <c r="H765" i="11"/>
  <c r="AI765" i="11"/>
  <c r="BI765" i="11"/>
  <c r="BM765" i="11"/>
  <c r="BW765" i="11"/>
  <c r="BX765" i="11"/>
  <c r="BY765" i="11"/>
  <c r="CG765" i="11"/>
  <c r="CF765" i="11"/>
  <c r="BL765" i="11"/>
  <c r="BT765" i="11"/>
  <c r="BU765" i="11"/>
  <c r="BV765" i="11"/>
  <c r="CE765" i="11"/>
  <c r="CD765" i="11"/>
  <c r="BK765" i="11"/>
  <c r="BQ765" i="11"/>
  <c r="BR765" i="11"/>
  <c r="BS765" i="11"/>
  <c r="CC765" i="11"/>
  <c r="CB765" i="11"/>
  <c r="BJ765" i="11"/>
  <c r="BN765" i="11"/>
  <c r="BO765" i="11"/>
  <c r="BP765" i="11"/>
  <c r="CA765" i="11"/>
  <c r="BZ765" i="11"/>
  <c r="AY765" i="11"/>
  <c r="AX765" i="11"/>
  <c r="AW765" i="11"/>
  <c r="AV765" i="11"/>
  <c r="AU765" i="11"/>
  <c r="AR765" i="11"/>
  <c r="AQ765" i="11"/>
  <c r="H764" i="11"/>
  <c r="AI764" i="11"/>
  <c r="BI764" i="11"/>
  <c r="BM764" i="11"/>
  <c r="BW764" i="11"/>
  <c r="BX764" i="11"/>
  <c r="BY764" i="11"/>
  <c r="CG764" i="11"/>
  <c r="CF764" i="11"/>
  <c r="BL764" i="11"/>
  <c r="BT764" i="11"/>
  <c r="BU764" i="11"/>
  <c r="BV764" i="11"/>
  <c r="CE764" i="11"/>
  <c r="CD764" i="11"/>
  <c r="BK764" i="11"/>
  <c r="BQ764" i="11"/>
  <c r="BR764" i="11"/>
  <c r="BS764" i="11"/>
  <c r="CC764" i="11"/>
  <c r="CB764" i="11"/>
  <c r="BJ764" i="11"/>
  <c r="BN764" i="11"/>
  <c r="BO764" i="11"/>
  <c r="BP764" i="11"/>
  <c r="CA764" i="11"/>
  <c r="BZ764" i="11"/>
  <c r="AY764" i="11"/>
  <c r="AX764" i="11"/>
  <c r="AW764" i="11"/>
  <c r="AV764" i="11"/>
  <c r="AU764" i="11"/>
  <c r="AR764" i="11"/>
  <c r="AQ764" i="11"/>
  <c r="H763" i="11"/>
  <c r="AI763" i="11"/>
  <c r="BI763" i="11"/>
  <c r="BM763" i="11"/>
  <c r="BW763" i="11"/>
  <c r="BX763" i="11"/>
  <c r="BY763" i="11"/>
  <c r="CG763" i="11"/>
  <c r="CF763" i="11"/>
  <c r="BL763" i="11"/>
  <c r="BT763" i="11"/>
  <c r="BU763" i="11"/>
  <c r="BV763" i="11"/>
  <c r="CE763" i="11"/>
  <c r="CD763" i="11"/>
  <c r="BK763" i="11"/>
  <c r="BQ763" i="11"/>
  <c r="BR763" i="11"/>
  <c r="BS763" i="11"/>
  <c r="CC763" i="11"/>
  <c r="CB763" i="11"/>
  <c r="BJ763" i="11"/>
  <c r="BN763" i="11"/>
  <c r="BO763" i="11"/>
  <c r="BP763" i="11"/>
  <c r="CA763" i="11"/>
  <c r="BZ763" i="11"/>
  <c r="AY763" i="11"/>
  <c r="AX763" i="11"/>
  <c r="AW763" i="11"/>
  <c r="AV763" i="11"/>
  <c r="AU763" i="11"/>
  <c r="AR763" i="11"/>
  <c r="AQ763" i="11"/>
  <c r="H762" i="11"/>
  <c r="AI762" i="11"/>
  <c r="BI762" i="11"/>
  <c r="BM762" i="11"/>
  <c r="BW762" i="11"/>
  <c r="BX762" i="11"/>
  <c r="BY762" i="11"/>
  <c r="CG762" i="11"/>
  <c r="CF762" i="11"/>
  <c r="BL762" i="11"/>
  <c r="BT762" i="11"/>
  <c r="BU762" i="11"/>
  <c r="BV762" i="11"/>
  <c r="CE762" i="11"/>
  <c r="CD762" i="11"/>
  <c r="BK762" i="11"/>
  <c r="BQ762" i="11"/>
  <c r="BR762" i="11"/>
  <c r="BS762" i="11"/>
  <c r="CC762" i="11"/>
  <c r="CB762" i="11"/>
  <c r="BJ762" i="11"/>
  <c r="BN762" i="11"/>
  <c r="BO762" i="11"/>
  <c r="BP762" i="11"/>
  <c r="CA762" i="11"/>
  <c r="BZ762" i="11"/>
  <c r="AY762" i="11"/>
  <c r="AX762" i="11"/>
  <c r="AW762" i="11"/>
  <c r="AV762" i="11"/>
  <c r="AU762" i="11"/>
  <c r="AR762" i="11"/>
  <c r="AQ762" i="11"/>
  <c r="H761" i="11"/>
  <c r="AI761" i="11"/>
  <c r="BI761" i="11"/>
  <c r="BM761" i="11"/>
  <c r="BW761" i="11"/>
  <c r="BX761" i="11"/>
  <c r="BY761" i="11"/>
  <c r="CG761" i="11"/>
  <c r="CF761" i="11"/>
  <c r="BL761" i="11"/>
  <c r="BT761" i="11"/>
  <c r="BU761" i="11"/>
  <c r="BV761" i="11"/>
  <c r="CE761" i="11"/>
  <c r="CD761" i="11"/>
  <c r="BK761" i="11"/>
  <c r="BQ761" i="11"/>
  <c r="BR761" i="11"/>
  <c r="BS761" i="11"/>
  <c r="CC761" i="11"/>
  <c r="CB761" i="11"/>
  <c r="BJ761" i="11"/>
  <c r="BN761" i="11"/>
  <c r="BO761" i="11"/>
  <c r="BP761" i="11"/>
  <c r="CA761" i="11"/>
  <c r="BZ761" i="11"/>
  <c r="AY761" i="11"/>
  <c r="AX761" i="11"/>
  <c r="AW761" i="11"/>
  <c r="AV761" i="11"/>
  <c r="AU761" i="11"/>
  <c r="AR761" i="11"/>
  <c r="AQ761" i="11"/>
  <c r="H760" i="11"/>
  <c r="AI760" i="11"/>
  <c r="BI760" i="11"/>
  <c r="BM760" i="11"/>
  <c r="BW760" i="11"/>
  <c r="BX760" i="11"/>
  <c r="BY760" i="11"/>
  <c r="CG760" i="11"/>
  <c r="CF760" i="11"/>
  <c r="BL760" i="11"/>
  <c r="BT760" i="11"/>
  <c r="BU760" i="11"/>
  <c r="BV760" i="11"/>
  <c r="CE760" i="11"/>
  <c r="CD760" i="11"/>
  <c r="BK760" i="11"/>
  <c r="BQ760" i="11"/>
  <c r="BR760" i="11"/>
  <c r="BS760" i="11"/>
  <c r="CC760" i="11"/>
  <c r="CB760" i="11"/>
  <c r="BJ760" i="11"/>
  <c r="BN760" i="11"/>
  <c r="BO760" i="11"/>
  <c r="BP760" i="11"/>
  <c r="CA760" i="11"/>
  <c r="BZ760" i="11"/>
  <c r="AY760" i="11"/>
  <c r="AX760" i="11"/>
  <c r="AW760" i="11"/>
  <c r="AV760" i="11"/>
  <c r="AU760" i="11"/>
  <c r="AR760" i="11"/>
  <c r="AQ760" i="11"/>
  <c r="H759" i="11"/>
  <c r="AI759" i="11"/>
  <c r="BI759" i="11"/>
  <c r="BM759" i="11"/>
  <c r="BW759" i="11"/>
  <c r="BX759" i="11"/>
  <c r="BY759" i="11"/>
  <c r="CG759" i="11"/>
  <c r="CF759" i="11"/>
  <c r="BL759" i="11"/>
  <c r="BT759" i="11"/>
  <c r="BU759" i="11"/>
  <c r="BV759" i="11"/>
  <c r="CE759" i="11"/>
  <c r="CD759" i="11"/>
  <c r="BK759" i="11"/>
  <c r="BQ759" i="11"/>
  <c r="BR759" i="11"/>
  <c r="BS759" i="11"/>
  <c r="CC759" i="11"/>
  <c r="CB759" i="11"/>
  <c r="BJ759" i="11"/>
  <c r="BN759" i="11"/>
  <c r="BO759" i="11"/>
  <c r="BP759" i="11"/>
  <c r="CA759" i="11"/>
  <c r="BZ759" i="11"/>
  <c r="AY759" i="11"/>
  <c r="AX759" i="11"/>
  <c r="AW759" i="11"/>
  <c r="AV759" i="11"/>
  <c r="AU759" i="11"/>
  <c r="AR759" i="11"/>
  <c r="AQ759" i="11"/>
  <c r="H758" i="11"/>
  <c r="AI758" i="11"/>
  <c r="BI758" i="11"/>
  <c r="BM758" i="11"/>
  <c r="BW758" i="11"/>
  <c r="BX758" i="11"/>
  <c r="BY758" i="11"/>
  <c r="CG758" i="11"/>
  <c r="CF758" i="11"/>
  <c r="BL758" i="11"/>
  <c r="BT758" i="11"/>
  <c r="BU758" i="11"/>
  <c r="BV758" i="11"/>
  <c r="CE758" i="11"/>
  <c r="CD758" i="11"/>
  <c r="BK758" i="11"/>
  <c r="BQ758" i="11"/>
  <c r="BR758" i="11"/>
  <c r="BS758" i="11"/>
  <c r="CC758" i="11"/>
  <c r="CB758" i="11"/>
  <c r="BJ758" i="11"/>
  <c r="BN758" i="11"/>
  <c r="BO758" i="11"/>
  <c r="BP758" i="11"/>
  <c r="CA758" i="11"/>
  <c r="BZ758" i="11"/>
  <c r="AY758" i="11"/>
  <c r="AX758" i="11"/>
  <c r="AW758" i="11"/>
  <c r="AV758" i="11"/>
  <c r="AU758" i="11"/>
  <c r="AR758" i="11"/>
  <c r="AQ758" i="11"/>
  <c r="H757" i="11"/>
  <c r="AI757" i="11"/>
  <c r="BI757" i="11"/>
  <c r="BM757" i="11"/>
  <c r="BW757" i="11"/>
  <c r="BX757" i="11"/>
  <c r="BY757" i="11"/>
  <c r="CG757" i="11"/>
  <c r="CF757" i="11"/>
  <c r="BL757" i="11"/>
  <c r="BT757" i="11"/>
  <c r="BU757" i="11"/>
  <c r="BV757" i="11"/>
  <c r="CE757" i="11"/>
  <c r="CD757" i="11"/>
  <c r="BK757" i="11"/>
  <c r="BQ757" i="11"/>
  <c r="BR757" i="11"/>
  <c r="BS757" i="11"/>
  <c r="CC757" i="11"/>
  <c r="CB757" i="11"/>
  <c r="BJ757" i="11"/>
  <c r="BN757" i="11"/>
  <c r="BO757" i="11"/>
  <c r="BP757" i="11"/>
  <c r="CA757" i="11"/>
  <c r="BZ757" i="11"/>
  <c r="AY757" i="11"/>
  <c r="AX757" i="11"/>
  <c r="AW757" i="11"/>
  <c r="AV757" i="11"/>
  <c r="AU757" i="11"/>
  <c r="AR757" i="11"/>
  <c r="AQ757" i="11"/>
  <c r="H756" i="11"/>
  <c r="AI756" i="11"/>
  <c r="BI756" i="11"/>
  <c r="BM756" i="11"/>
  <c r="BW756" i="11"/>
  <c r="BX756" i="11"/>
  <c r="BY756" i="11"/>
  <c r="CG756" i="11"/>
  <c r="CF756" i="11"/>
  <c r="BL756" i="11"/>
  <c r="BT756" i="11"/>
  <c r="BU756" i="11"/>
  <c r="BV756" i="11"/>
  <c r="CE756" i="11"/>
  <c r="CD756" i="11"/>
  <c r="BK756" i="11"/>
  <c r="BQ756" i="11"/>
  <c r="BR756" i="11"/>
  <c r="BS756" i="11"/>
  <c r="CC756" i="11"/>
  <c r="CB756" i="11"/>
  <c r="BJ756" i="11"/>
  <c r="BN756" i="11"/>
  <c r="BO756" i="11"/>
  <c r="BP756" i="11"/>
  <c r="CA756" i="11"/>
  <c r="BZ756" i="11"/>
  <c r="AY756" i="11"/>
  <c r="AX756" i="11"/>
  <c r="AW756" i="11"/>
  <c r="AV756" i="11"/>
  <c r="AU756" i="11"/>
  <c r="AR756" i="11"/>
  <c r="AQ756" i="11"/>
  <c r="H755" i="11"/>
  <c r="AI755" i="11"/>
  <c r="BI755" i="11"/>
  <c r="BM755" i="11"/>
  <c r="BW755" i="11"/>
  <c r="BX755" i="11"/>
  <c r="BY755" i="11"/>
  <c r="CG755" i="11"/>
  <c r="CF755" i="11"/>
  <c r="BL755" i="11"/>
  <c r="BT755" i="11"/>
  <c r="BU755" i="11"/>
  <c r="BV755" i="11"/>
  <c r="CE755" i="11"/>
  <c r="CD755" i="11"/>
  <c r="BK755" i="11"/>
  <c r="BQ755" i="11"/>
  <c r="BR755" i="11"/>
  <c r="BS755" i="11"/>
  <c r="CC755" i="11"/>
  <c r="CB755" i="11"/>
  <c r="BJ755" i="11"/>
  <c r="BN755" i="11"/>
  <c r="BO755" i="11"/>
  <c r="BP755" i="11"/>
  <c r="CA755" i="11"/>
  <c r="BZ755" i="11"/>
  <c r="AY755" i="11"/>
  <c r="AX755" i="11"/>
  <c r="AW755" i="11"/>
  <c r="AV755" i="11"/>
  <c r="AU755" i="11"/>
  <c r="AR755" i="11"/>
  <c r="AQ755" i="11"/>
  <c r="H754" i="11"/>
  <c r="AI754" i="11"/>
  <c r="BI754" i="11"/>
  <c r="BM754" i="11"/>
  <c r="BW754" i="11"/>
  <c r="BX754" i="11"/>
  <c r="BY754" i="11"/>
  <c r="CG754" i="11"/>
  <c r="CF754" i="11"/>
  <c r="BL754" i="11"/>
  <c r="BT754" i="11"/>
  <c r="BU754" i="11"/>
  <c r="BV754" i="11"/>
  <c r="CE754" i="11"/>
  <c r="CD754" i="11"/>
  <c r="BK754" i="11"/>
  <c r="BQ754" i="11"/>
  <c r="BR754" i="11"/>
  <c r="BS754" i="11"/>
  <c r="CC754" i="11"/>
  <c r="CB754" i="11"/>
  <c r="BJ754" i="11"/>
  <c r="BN754" i="11"/>
  <c r="BO754" i="11"/>
  <c r="BP754" i="11"/>
  <c r="CA754" i="11"/>
  <c r="BZ754" i="11"/>
  <c r="AY754" i="11"/>
  <c r="AX754" i="11"/>
  <c r="AW754" i="11"/>
  <c r="AV754" i="11"/>
  <c r="AU754" i="11"/>
  <c r="AR754" i="11"/>
  <c r="AQ754" i="11"/>
  <c r="H753" i="11"/>
  <c r="AI753" i="11"/>
  <c r="BI753" i="11"/>
  <c r="BM753" i="11"/>
  <c r="BW753" i="11"/>
  <c r="BX753" i="11"/>
  <c r="BY753" i="11"/>
  <c r="CG753" i="11"/>
  <c r="CF753" i="11"/>
  <c r="BL753" i="11"/>
  <c r="BT753" i="11"/>
  <c r="BU753" i="11"/>
  <c r="BV753" i="11"/>
  <c r="CE753" i="11"/>
  <c r="CD753" i="11"/>
  <c r="BK753" i="11"/>
  <c r="BQ753" i="11"/>
  <c r="BR753" i="11"/>
  <c r="BS753" i="11"/>
  <c r="CC753" i="11"/>
  <c r="CB753" i="11"/>
  <c r="BJ753" i="11"/>
  <c r="BN753" i="11"/>
  <c r="BO753" i="11"/>
  <c r="BP753" i="11"/>
  <c r="CA753" i="11"/>
  <c r="BZ753" i="11"/>
  <c r="AY753" i="11"/>
  <c r="AX753" i="11"/>
  <c r="AW753" i="11"/>
  <c r="AV753" i="11"/>
  <c r="AU753" i="11"/>
  <c r="AR753" i="11"/>
  <c r="AQ753" i="11"/>
  <c r="H752" i="11"/>
  <c r="AI752" i="11"/>
  <c r="BI752" i="11"/>
  <c r="BM752" i="11"/>
  <c r="BW752" i="11"/>
  <c r="BX752" i="11"/>
  <c r="BY752" i="11"/>
  <c r="CG752" i="11"/>
  <c r="CF752" i="11"/>
  <c r="BL752" i="11"/>
  <c r="BT752" i="11"/>
  <c r="BU752" i="11"/>
  <c r="BV752" i="11"/>
  <c r="CE752" i="11"/>
  <c r="CD752" i="11"/>
  <c r="BK752" i="11"/>
  <c r="BQ752" i="11"/>
  <c r="BR752" i="11"/>
  <c r="BS752" i="11"/>
  <c r="CC752" i="11"/>
  <c r="CB752" i="11"/>
  <c r="BJ752" i="11"/>
  <c r="BN752" i="11"/>
  <c r="BO752" i="11"/>
  <c r="BP752" i="11"/>
  <c r="CA752" i="11"/>
  <c r="BZ752" i="11"/>
  <c r="AY752" i="11"/>
  <c r="AX752" i="11"/>
  <c r="AW752" i="11"/>
  <c r="AV752" i="11"/>
  <c r="AU752" i="11"/>
  <c r="AR752" i="11"/>
  <c r="AQ752" i="11"/>
  <c r="H751" i="11"/>
  <c r="AI751" i="11"/>
  <c r="BI751" i="11"/>
  <c r="BM751" i="11"/>
  <c r="BW751" i="11"/>
  <c r="BX751" i="11"/>
  <c r="BY751" i="11"/>
  <c r="CG751" i="11"/>
  <c r="CF751" i="11"/>
  <c r="BL751" i="11"/>
  <c r="BT751" i="11"/>
  <c r="BU751" i="11"/>
  <c r="BV751" i="11"/>
  <c r="CE751" i="11"/>
  <c r="CD751" i="11"/>
  <c r="BK751" i="11"/>
  <c r="BQ751" i="11"/>
  <c r="BR751" i="11"/>
  <c r="BS751" i="11"/>
  <c r="CC751" i="11"/>
  <c r="CB751" i="11"/>
  <c r="BJ751" i="11"/>
  <c r="BN751" i="11"/>
  <c r="BO751" i="11"/>
  <c r="BP751" i="11"/>
  <c r="CA751" i="11"/>
  <c r="BZ751" i="11"/>
  <c r="AY751" i="11"/>
  <c r="AX751" i="11"/>
  <c r="AW751" i="11"/>
  <c r="AV751" i="11"/>
  <c r="AU751" i="11"/>
  <c r="AR751" i="11"/>
  <c r="AQ751" i="11"/>
  <c r="H750" i="11"/>
  <c r="AI750" i="11"/>
  <c r="BI750" i="11"/>
  <c r="BM750" i="11"/>
  <c r="BW750" i="11"/>
  <c r="BX750" i="11"/>
  <c r="BY750" i="11"/>
  <c r="CG750" i="11"/>
  <c r="CF750" i="11"/>
  <c r="BL750" i="11"/>
  <c r="BT750" i="11"/>
  <c r="BU750" i="11"/>
  <c r="BV750" i="11"/>
  <c r="CE750" i="11"/>
  <c r="CD750" i="11"/>
  <c r="BK750" i="11"/>
  <c r="BQ750" i="11"/>
  <c r="BR750" i="11"/>
  <c r="BS750" i="11"/>
  <c r="CC750" i="11"/>
  <c r="CB750" i="11"/>
  <c r="BJ750" i="11"/>
  <c r="BN750" i="11"/>
  <c r="BO750" i="11"/>
  <c r="BP750" i="11"/>
  <c r="CA750" i="11"/>
  <c r="BZ750" i="11"/>
  <c r="AY750" i="11"/>
  <c r="AX750" i="11"/>
  <c r="AW750" i="11"/>
  <c r="AV750" i="11"/>
  <c r="AU750" i="11"/>
  <c r="AR750" i="11"/>
  <c r="AQ750" i="11"/>
  <c r="AY749" i="11"/>
  <c r="AX749" i="11"/>
  <c r="AW749" i="11"/>
  <c r="AV749" i="11"/>
  <c r="AU749" i="11"/>
  <c r="AR749" i="11"/>
  <c r="AQ749" i="11"/>
  <c r="H748" i="11"/>
  <c r="AI748" i="11"/>
  <c r="BI748" i="11"/>
  <c r="BM748" i="11"/>
  <c r="BW748" i="11"/>
  <c r="BX748" i="11"/>
  <c r="BY748" i="11"/>
  <c r="CG748" i="11"/>
  <c r="CF748" i="11"/>
  <c r="BL748" i="11"/>
  <c r="BT748" i="11"/>
  <c r="BU748" i="11"/>
  <c r="BV748" i="11"/>
  <c r="CE748" i="11"/>
  <c r="CD748" i="11"/>
  <c r="BK748" i="11"/>
  <c r="BQ748" i="11"/>
  <c r="BR748" i="11"/>
  <c r="BS748" i="11"/>
  <c r="CC748" i="11"/>
  <c r="CB748" i="11"/>
  <c r="BJ748" i="11"/>
  <c r="BN748" i="11"/>
  <c r="BO748" i="11"/>
  <c r="BP748" i="11"/>
  <c r="CA748" i="11"/>
  <c r="BZ748" i="11"/>
  <c r="AY748" i="11"/>
  <c r="AX748" i="11"/>
  <c r="AW748" i="11"/>
  <c r="AV748" i="11"/>
  <c r="AU748" i="11"/>
  <c r="AR748" i="11"/>
  <c r="AQ748" i="11"/>
  <c r="H747" i="11"/>
  <c r="AI747" i="11"/>
  <c r="BI747" i="11"/>
  <c r="BM747" i="11"/>
  <c r="BW747" i="11"/>
  <c r="BX747" i="11"/>
  <c r="BY747" i="11"/>
  <c r="CG747" i="11"/>
  <c r="CF747" i="11"/>
  <c r="BL747" i="11"/>
  <c r="BT747" i="11"/>
  <c r="BU747" i="11"/>
  <c r="BV747" i="11"/>
  <c r="CE747" i="11"/>
  <c r="CD747" i="11"/>
  <c r="BK747" i="11"/>
  <c r="BQ747" i="11"/>
  <c r="BR747" i="11"/>
  <c r="BS747" i="11"/>
  <c r="CC747" i="11"/>
  <c r="CB747" i="11"/>
  <c r="BJ747" i="11"/>
  <c r="BN747" i="11"/>
  <c r="BO747" i="11"/>
  <c r="BP747" i="11"/>
  <c r="CA747" i="11"/>
  <c r="BZ747" i="11"/>
  <c r="AY747" i="11"/>
  <c r="AX747" i="11"/>
  <c r="AW747" i="11"/>
  <c r="AV747" i="11"/>
  <c r="AU747" i="11"/>
  <c r="AR747" i="11"/>
  <c r="AQ747" i="11"/>
  <c r="AY746" i="11"/>
  <c r="AX746" i="11"/>
  <c r="AW746" i="11"/>
  <c r="AV746" i="11"/>
  <c r="AU746" i="11"/>
  <c r="AR746" i="11"/>
  <c r="AQ746" i="11"/>
  <c r="H745" i="11"/>
  <c r="AI745" i="11"/>
  <c r="BI745" i="11"/>
  <c r="BM745" i="11"/>
  <c r="BW745" i="11"/>
  <c r="BX745" i="11"/>
  <c r="BY745" i="11"/>
  <c r="CG745" i="11"/>
  <c r="CF745" i="11"/>
  <c r="BL745" i="11"/>
  <c r="BT745" i="11"/>
  <c r="BU745" i="11"/>
  <c r="BV745" i="11"/>
  <c r="CE745" i="11"/>
  <c r="CD745" i="11"/>
  <c r="BK745" i="11"/>
  <c r="BQ745" i="11"/>
  <c r="BR745" i="11"/>
  <c r="BS745" i="11"/>
  <c r="CC745" i="11"/>
  <c r="CB745" i="11"/>
  <c r="BJ745" i="11"/>
  <c r="BN745" i="11"/>
  <c r="BO745" i="11"/>
  <c r="BP745" i="11"/>
  <c r="CA745" i="11"/>
  <c r="BZ745" i="11"/>
  <c r="AY745" i="11"/>
  <c r="AX745" i="11"/>
  <c r="AW745" i="11"/>
  <c r="AV745" i="11"/>
  <c r="AU745" i="11"/>
  <c r="AR745" i="11"/>
  <c r="AQ745" i="11"/>
  <c r="H744" i="11"/>
  <c r="AI744" i="11"/>
  <c r="BI744" i="11"/>
  <c r="BM744" i="11"/>
  <c r="BW744" i="11"/>
  <c r="BX744" i="11"/>
  <c r="BY744" i="11"/>
  <c r="CG744" i="11"/>
  <c r="CF744" i="11"/>
  <c r="BL744" i="11"/>
  <c r="BT744" i="11"/>
  <c r="BU744" i="11"/>
  <c r="BV744" i="11"/>
  <c r="CE744" i="11"/>
  <c r="CD744" i="11"/>
  <c r="BK744" i="11"/>
  <c r="BQ744" i="11"/>
  <c r="BR744" i="11"/>
  <c r="BS744" i="11"/>
  <c r="CC744" i="11"/>
  <c r="CB744" i="11"/>
  <c r="BJ744" i="11"/>
  <c r="BN744" i="11"/>
  <c r="BO744" i="11"/>
  <c r="BP744" i="11"/>
  <c r="CA744" i="11"/>
  <c r="BZ744" i="11"/>
  <c r="AY744" i="11"/>
  <c r="AX744" i="11"/>
  <c r="AW744" i="11"/>
  <c r="AV744" i="11"/>
  <c r="AU744" i="11"/>
  <c r="AR744" i="11"/>
  <c r="AQ744" i="11"/>
  <c r="H743" i="11"/>
  <c r="AI743" i="11"/>
  <c r="BI743" i="11"/>
  <c r="BM743" i="11"/>
  <c r="BW743" i="11"/>
  <c r="BX743" i="11"/>
  <c r="BY743" i="11"/>
  <c r="CG743" i="11"/>
  <c r="CF743" i="11"/>
  <c r="BL743" i="11"/>
  <c r="BT743" i="11"/>
  <c r="BU743" i="11"/>
  <c r="BV743" i="11"/>
  <c r="CE743" i="11"/>
  <c r="CD743" i="11"/>
  <c r="BK743" i="11"/>
  <c r="BQ743" i="11"/>
  <c r="BR743" i="11"/>
  <c r="BS743" i="11"/>
  <c r="CC743" i="11"/>
  <c r="CB743" i="11"/>
  <c r="BJ743" i="11"/>
  <c r="BN743" i="11"/>
  <c r="BO743" i="11"/>
  <c r="BP743" i="11"/>
  <c r="CA743" i="11"/>
  <c r="BZ743" i="11"/>
  <c r="AY743" i="11"/>
  <c r="AX743" i="11"/>
  <c r="AW743" i="11"/>
  <c r="AV743" i="11"/>
  <c r="AU743" i="11"/>
  <c r="AR743" i="11"/>
  <c r="AQ743" i="11"/>
  <c r="H742" i="11"/>
  <c r="AI742" i="11"/>
  <c r="BI742" i="11"/>
  <c r="BM742" i="11"/>
  <c r="BW742" i="11"/>
  <c r="BX742" i="11"/>
  <c r="BY742" i="11"/>
  <c r="CG742" i="11"/>
  <c r="CF742" i="11"/>
  <c r="BL742" i="11"/>
  <c r="BT742" i="11"/>
  <c r="BU742" i="11"/>
  <c r="BV742" i="11"/>
  <c r="CE742" i="11"/>
  <c r="CD742" i="11"/>
  <c r="BK742" i="11"/>
  <c r="BQ742" i="11"/>
  <c r="BR742" i="11"/>
  <c r="BS742" i="11"/>
  <c r="CC742" i="11"/>
  <c r="CB742" i="11"/>
  <c r="BJ742" i="11"/>
  <c r="BN742" i="11"/>
  <c r="BO742" i="11"/>
  <c r="BP742" i="11"/>
  <c r="CA742" i="11"/>
  <c r="BZ742" i="11"/>
  <c r="AY742" i="11"/>
  <c r="AX742" i="11"/>
  <c r="AW742" i="11"/>
  <c r="AV742" i="11"/>
  <c r="AU742" i="11"/>
  <c r="AR742" i="11"/>
  <c r="AQ742" i="11"/>
  <c r="AY741" i="11"/>
  <c r="AX741" i="11"/>
  <c r="AW741" i="11"/>
  <c r="AV741" i="11"/>
  <c r="AU741" i="11"/>
  <c r="AR741" i="11"/>
  <c r="AQ741" i="11"/>
  <c r="H740" i="11"/>
  <c r="AI740" i="11"/>
  <c r="BI740" i="11"/>
  <c r="BM740" i="11"/>
  <c r="BW740" i="11"/>
  <c r="BX740" i="11"/>
  <c r="BY740" i="11"/>
  <c r="CG740" i="11"/>
  <c r="CF740" i="11"/>
  <c r="BL740" i="11"/>
  <c r="BT740" i="11"/>
  <c r="BU740" i="11"/>
  <c r="BV740" i="11"/>
  <c r="CE740" i="11"/>
  <c r="CD740" i="11"/>
  <c r="BK740" i="11"/>
  <c r="BQ740" i="11"/>
  <c r="BR740" i="11"/>
  <c r="BS740" i="11"/>
  <c r="CC740" i="11"/>
  <c r="CB740" i="11"/>
  <c r="BJ740" i="11"/>
  <c r="BN740" i="11"/>
  <c r="BO740" i="11"/>
  <c r="BP740" i="11"/>
  <c r="CA740" i="11"/>
  <c r="BZ740" i="11"/>
  <c r="AY740" i="11"/>
  <c r="AX740" i="11"/>
  <c r="AW740" i="11"/>
  <c r="AV740" i="11"/>
  <c r="AU740" i="11"/>
  <c r="AR740" i="11"/>
  <c r="AQ740" i="11"/>
  <c r="AY739" i="11"/>
  <c r="AX739" i="11"/>
  <c r="AW739" i="11"/>
  <c r="AV739" i="11"/>
  <c r="AU739" i="11"/>
  <c r="AR739" i="11"/>
  <c r="AQ739" i="11"/>
  <c r="H738" i="11"/>
  <c r="AI738" i="11"/>
  <c r="BI738" i="11"/>
  <c r="BM738" i="11"/>
  <c r="BW738" i="11"/>
  <c r="BX738" i="11"/>
  <c r="BY738" i="11"/>
  <c r="CG738" i="11"/>
  <c r="CF738" i="11"/>
  <c r="BL738" i="11"/>
  <c r="BT738" i="11"/>
  <c r="BU738" i="11"/>
  <c r="BV738" i="11"/>
  <c r="CE738" i="11"/>
  <c r="CD738" i="11"/>
  <c r="BK738" i="11"/>
  <c r="BQ738" i="11"/>
  <c r="BR738" i="11"/>
  <c r="BS738" i="11"/>
  <c r="CC738" i="11"/>
  <c r="CB738" i="11"/>
  <c r="BJ738" i="11"/>
  <c r="BN738" i="11"/>
  <c r="BO738" i="11"/>
  <c r="BP738" i="11"/>
  <c r="CA738" i="11"/>
  <c r="BZ738" i="11"/>
  <c r="AY738" i="11"/>
  <c r="AX738" i="11"/>
  <c r="AW738" i="11"/>
  <c r="AV738" i="11"/>
  <c r="AU738" i="11"/>
  <c r="AR738" i="11"/>
  <c r="AQ738" i="11"/>
  <c r="H737" i="11"/>
  <c r="AI737" i="11"/>
  <c r="BI737" i="11"/>
  <c r="BM737" i="11"/>
  <c r="BW737" i="11"/>
  <c r="BX737" i="11"/>
  <c r="BY737" i="11"/>
  <c r="CG737" i="11"/>
  <c r="CF737" i="11"/>
  <c r="BL737" i="11"/>
  <c r="BT737" i="11"/>
  <c r="BU737" i="11"/>
  <c r="BV737" i="11"/>
  <c r="CE737" i="11"/>
  <c r="CD737" i="11"/>
  <c r="BK737" i="11"/>
  <c r="BQ737" i="11"/>
  <c r="BR737" i="11"/>
  <c r="BS737" i="11"/>
  <c r="CC737" i="11"/>
  <c r="CB737" i="11"/>
  <c r="BJ737" i="11"/>
  <c r="BN737" i="11"/>
  <c r="BO737" i="11"/>
  <c r="BP737" i="11"/>
  <c r="CA737" i="11"/>
  <c r="BZ737" i="11"/>
  <c r="AY737" i="11"/>
  <c r="AX737" i="11"/>
  <c r="AW737" i="11"/>
  <c r="AV737" i="11"/>
  <c r="AU737" i="11"/>
  <c r="AR737" i="11"/>
  <c r="AQ737" i="11"/>
  <c r="H736" i="11"/>
  <c r="AI736" i="11"/>
  <c r="BI736" i="11"/>
  <c r="BM736" i="11"/>
  <c r="BW736" i="11"/>
  <c r="BX736" i="11"/>
  <c r="BY736" i="11"/>
  <c r="CG736" i="11"/>
  <c r="CF736" i="11"/>
  <c r="BL736" i="11"/>
  <c r="BT736" i="11"/>
  <c r="BU736" i="11"/>
  <c r="BV736" i="11"/>
  <c r="CE736" i="11"/>
  <c r="CD736" i="11"/>
  <c r="BK736" i="11"/>
  <c r="BQ736" i="11"/>
  <c r="BR736" i="11"/>
  <c r="BS736" i="11"/>
  <c r="CC736" i="11"/>
  <c r="CB736" i="11"/>
  <c r="BJ736" i="11"/>
  <c r="BN736" i="11"/>
  <c r="BO736" i="11"/>
  <c r="BP736" i="11"/>
  <c r="CA736" i="11"/>
  <c r="BZ736" i="11"/>
  <c r="AY736" i="11"/>
  <c r="AX736" i="11"/>
  <c r="AW736" i="11"/>
  <c r="AV736" i="11"/>
  <c r="AU736" i="11"/>
  <c r="AR736" i="11"/>
  <c r="AQ736" i="11"/>
  <c r="H735" i="11"/>
  <c r="AI735" i="11"/>
  <c r="BI735" i="11"/>
  <c r="BM735" i="11"/>
  <c r="BW735" i="11"/>
  <c r="BX735" i="11"/>
  <c r="BY735" i="11"/>
  <c r="CG735" i="11"/>
  <c r="CF735" i="11"/>
  <c r="BL735" i="11"/>
  <c r="BT735" i="11"/>
  <c r="BU735" i="11"/>
  <c r="BV735" i="11"/>
  <c r="CE735" i="11"/>
  <c r="CD735" i="11"/>
  <c r="BK735" i="11"/>
  <c r="BQ735" i="11"/>
  <c r="BR735" i="11"/>
  <c r="BS735" i="11"/>
  <c r="CC735" i="11"/>
  <c r="CB735" i="11"/>
  <c r="BJ735" i="11"/>
  <c r="BN735" i="11"/>
  <c r="BO735" i="11"/>
  <c r="BP735" i="11"/>
  <c r="CA735" i="11"/>
  <c r="BZ735" i="11"/>
  <c r="AY735" i="11"/>
  <c r="AX735" i="11"/>
  <c r="AW735" i="11"/>
  <c r="AV735" i="11"/>
  <c r="AU735" i="11"/>
  <c r="AR735" i="11"/>
  <c r="AQ735" i="11"/>
  <c r="H734" i="11"/>
  <c r="AI734" i="11"/>
  <c r="BI734" i="11"/>
  <c r="BM734" i="11"/>
  <c r="BW734" i="11"/>
  <c r="BX734" i="11"/>
  <c r="BY734" i="11"/>
  <c r="CG734" i="11"/>
  <c r="CF734" i="11"/>
  <c r="BL734" i="11"/>
  <c r="BT734" i="11"/>
  <c r="BU734" i="11"/>
  <c r="BV734" i="11"/>
  <c r="CE734" i="11"/>
  <c r="CD734" i="11"/>
  <c r="BK734" i="11"/>
  <c r="BQ734" i="11"/>
  <c r="BR734" i="11"/>
  <c r="BS734" i="11"/>
  <c r="CC734" i="11"/>
  <c r="CB734" i="11"/>
  <c r="BJ734" i="11"/>
  <c r="BN734" i="11"/>
  <c r="BO734" i="11"/>
  <c r="BP734" i="11"/>
  <c r="CA734" i="11"/>
  <c r="BZ734" i="11"/>
  <c r="AY734" i="11"/>
  <c r="AX734" i="11"/>
  <c r="AW734" i="11"/>
  <c r="AV734" i="11"/>
  <c r="AU734" i="11"/>
  <c r="AR734" i="11"/>
  <c r="AQ734" i="11"/>
  <c r="H733" i="11"/>
  <c r="AI733" i="11"/>
  <c r="BI733" i="11"/>
  <c r="BM733" i="11"/>
  <c r="BW733" i="11"/>
  <c r="BX733" i="11"/>
  <c r="BY733" i="11"/>
  <c r="CG733" i="11"/>
  <c r="CF733" i="11"/>
  <c r="BL733" i="11"/>
  <c r="BT733" i="11"/>
  <c r="BU733" i="11"/>
  <c r="BV733" i="11"/>
  <c r="CE733" i="11"/>
  <c r="CD733" i="11"/>
  <c r="BK733" i="11"/>
  <c r="BQ733" i="11"/>
  <c r="BR733" i="11"/>
  <c r="BS733" i="11"/>
  <c r="CC733" i="11"/>
  <c r="CB733" i="11"/>
  <c r="BJ733" i="11"/>
  <c r="BN733" i="11"/>
  <c r="BO733" i="11"/>
  <c r="BP733" i="11"/>
  <c r="CA733" i="11"/>
  <c r="BZ733" i="11"/>
  <c r="AY733" i="11"/>
  <c r="AX733" i="11"/>
  <c r="AW733" i="11"/>
  <c r="AV733" i="11"/>
  <c r="AU733" i="11"/>
  <c r="AR733" i="11"/>
  <c r="AQ733" i="11"/>
  <c r="H732" i="11"/>
  <c r="AI732" i="11"/>
  <c r="BI732" i="11"/>
  <c r="BM732" i="11"/>
  <c r="BW732" i="11"/>
  <c r="BX732" i="11"/>
  <c r="BY732" i="11"/>
  <c r="CG732" i="11"/>
  <c r="CF732" i="11"/>
  <c r="BL732" i="11"/>
  <c r="BT732" i="11"/>
  <c r="BU732" i="11"/>
  <c r="BV732" i="11"/>
  <c r="CE732" i="11"/>
  <c r="CD732" i="11"/>
  <c r="BK732" i="11"/>
  <c r="BQ732" i="11"/>
  <c r="BR732" i="11"/>
  <c r="BS732" i="11"/>
  <c r="CC732" i="11"/>
  <c r="CB732" i="11"/>
  <c r="BJ732" i="11"/>
  <c r="BN732" i="11"/>
  <c r="BO732" i="11"/>
  <c r="BP732" i="11"/>
  <c r="CA732" i="11"/>
  <c r="BZ732" i="11"/>
  <c r="AY732" i="11"/>
  <c r="AX732" i="11"/>
  <c r="AW732" i="11"/>
  <c r="AV732" i="11"/>
  <c r="AU732" i="11"/>
  <c r="AR732" i="11"/>
  <c r="AQ732" i="11"/>
  <c r="H731" i="11"/>
  <c r="AI731" i="11"/>
  <c r="BI731" i="11"/>
  <c r="BM731" i="11"/>
  <c r="BW731" i="11"/>
  <c r="BX731" i="11"/>
  <c r="BY731" i="11"/>
  <c r="CG731" i="11"/>
  <c r="CF731" i="11"/>
  <c r="BL731" i="11"/>
  <c r="BT731" i="11"/>
  <c r="BU731" i="11"/>
  <c r="BV731" i="11"/>
  <c r="CE731" i="11"/>
  <c r="CD731" i="11"/>
  <c r="BK731" i="11"/>
  <c r="BQ731" i="11"/>
  <c r="BR731" i="11"/>
  <c r="BS731" i="11"/>
  <c r="CC731" i="11"/>
  <c r="CB731" i="11"/>
  <c r="BJ731" i="11"/>
  <c r="BN731" i="11"/>
  <c r="BO731" i="11"/>
  <c r="BP731" i="11"/>
  <c r="CA731" i="11"/>
  <c r="BZ731" i="11"/>
  <c r="AY731" i="11"/>
  <c r="AX731" i="11"/>
  <c r="AW731" i="11"/>
  <c r="AV731" i="11"/>
  <c r="AU731" i="11"/>
  <c r="AR731" i="11"/>
  <c r="AQ731" i="11"/>
  <c r="H730" i="11"/>
  <c r="AI730" i="11"/>
  <c r="BI730" i="11"/>
  <c r="BM730" i="11"/>
  <c r="BW730" i="11"/>
  <c r="BX730" i="11"/>
  <c r="BY730" i="11"/>
  <c r="CG730" i="11"/>
  <c r="CF730" i="11"/>
  <c r="BL730" i="11"/>
  <c r="BT730" i="11"/>
  <c r="BU730" i="11"/>
  <c r="BV730" i="11"/>
  <c r="CE730" i="11"/>
  <c r="CD730" i="11"/>
  <c r="BK730" i="11"/>
  <c r="BQ730" i="11"/>
  <c r="BR730" i="11"/>
  <c r="BS730" i="11"/>
  <c r="CC730" i="11"/>
  <c r="CB730" i="11"/>
  <c r="BJ730" i="11"/>
  <c r="BN730" i="11"/>
  <c r="BO730" i="11"/>
  <c r="BP730" i="11"/>
  <c r="CA730" i="11"/>
  <c r="BZ730" i="11"/>
  <c r="AY730" i="11"/>
  <c r="AX730" i="11"/>
  <c r="AW730" i="11"/>
  <c r="AV730" i="11"/>
  <c r="AU730" i="11"/>
  <c r="AR730" i="11"/>
  <c r="AQ730" i="11"/>
  <c r="H729" i="11"/>
  <c r="AI729" i="11"/>
  <c r="BI729" i="11"/>
  <c r="BM729" i="11"/>
  <c r="BW729" i="11"/>
  <c r="BX729" i="11"/>
  <c r="BY729" i="11"/>
  <c r="CG729" i="11"/>
  <c r="CF729" i="11"/>
  <c r="BL729" i="11"/>
  <c r="BT729" i="11"/>
  <c r="BU729" i="11"/>
  <c r="BV729" i="11"/>
  <c r="CE729" i="11"/>
  <c r="CD729" i="11"/>
  <c r="BK729" i="11"/>
  <c r="BQ729" i="11"/>
  <c r="BR729" i="11"/>
  <c r="BS729" i="11"/>
  <c r="CC729" i="11"/>
  <c r="CB729" i="11"/>
  <c r="BJ729" i="11"/>
  <c r="BN729" i="11"/>
  <c r="BO729" i="11"/>
  <c r="BP729" i="11"/>
  <c r="CA729" i="11"/>
  <c r="BZ729" i="11"/>
  <c r="AY729" i="11"/>
  <c r="AX729" i="11"/>
  <c r="AW729" i="11"/>
  <c r="AV729" i="11"/>
  <c r="AU729" i="11"/>
  <c r="AR729" i="11"/>
  <c r="AQ729" i="11"/>
  <c r="H728" i="11"/>
  <c r="AI728" i="11"/>
  <c r="BI728" i="11"/>
  <c r="BM728" i="11"/>
  <c r="BW728" i="11"/>
  <c r="BX728" i="11"/>
  <c r="BY728" i="11"/>
  <c r="CG728" i="11"/>
  <c r="CF728" i="11"/>
  <c r="BL728" i="11"/>
  <c r="BT728" i="11"/>
  <c r="BU728" i="11"/>
  <c r="BV728" i="11"/>
  <c r="CE728" i="11"/>
  <c r="CD728" i="11"/>
  <c r="BK728" i="11"/>
  <c r="BQ728" i="11"/>
  <c r="BR728" i="11"/>
  <c r="BS728" i="11"/>
  <c r="CC728" i="11"/>
  <c r="CB728" i="11"/>
  <c r="BJ728" i="11"/>
  <c r="BN728" i="11"/>
  <c r="BO728" i="11"/>
  <c r="BP728" i="11"/>
  <c r="CA728" i="11"/>
  <c r="BZ728" i="11"/>
  <c r="AY728" i="11"/>
  <c r="AX728" i="11"/>
  <c r="AW728" i="11"/>
  <c r="AV728" i="11"/>
  <c r="AU728" i="11"/>
  <c r="AR728" i="11"/>
  <c r="AQ728" i="11"/>
  <c r="H727" i="11"/>
  <c r="AI727" i="11"/>
  <c r="BI727" i="11"/>
  <c r="BM727" i="11"/>
  <c r="BW727" i="11"/>
  <c r="BX727" i="11"/>
  <c r="BY727" i="11"/>
  <c r="CG727" i="11"/>
  <c r="CF727" i="11"/>
  <c r="BL727" i="11"/>
  <c r="BT727" i="11"/>
  <c r="BU727" i="11"/>
  <c r="BV727" i="11"/>
  <c r="CE727" i="11"/>
  <c r="CD727" i="11"/>
  <c r="BK727" i="11"/>
  <c r="BQ727" i="11"/>
  <c r="BR727" i="11"/>
  <c r="BS727" i="11"/>
  <c r="CC727" i="11"/>
  <c r="CB727" i="11"/>
  <c r="BJ727" i="11"/>
  <c r="BN727" i="11"/>
  <c r="BO727" i="11"/>
  <c r="BP727" i="11"/>
  <c r="CA727" i="11"/>
  <c r="BZ727" i="11"/>
  <c r="AY727" i="11"/>
  <c r="AX727" i="11"/>
  <c r="AW727" i="11"/>
  <c r="AV727" i="11"/>
  <c r="AU727" i="11"/>
  <c r="AR727" i="11"/>
  <c r="AQ727" i="11"/>
  <c r="H726" i="11"/>
  <c r="AI726" i="11"/>
  <c r="BI726" i="11"/>
  <c r="BM726" i="11"/>
  <c r="BW726" i="11"/>
  <c r="BX726" i="11"/>
  <c r="BY726" i="11"/>
  <c r="CG726" i="11"/>
  <c r="CF726" i="11"/>
  <c r="BL726" i="11"/>
  <c r="BT726" i="11"/>
  <c r="BU726" i="11"/>
  <c r="BV726" i="11"/>
  <c r="CE726" i="11"/>
  <c r="CD726" i="11"/>
  <c r="BK726" i="11"/>
  <c r="BQ726" i="11"/>
  <c r="BR726" i="11"/>
  <c r="BS726" i="11"/>
  <c r="CC726" i="11"/>
  <c r="CB726" i="11"/>
  <c r="BJ726" i="11"/>
  <c r="BN726" i="11"/>
  <c r="BO726" i="11"/>
  <c r="BP726" i="11"/>
  <c r="CA726" i="11"/>
  <c r="BZ726" i="11"/>
  <c r="AY726" i="11"/>
  <c r="AX726" i="11"/>
  <c r="AW726" i="11"/>
  <c r="AV726" i="11"/>
  <c r="AU726" i="11"/>
  <c r="AR726" i="11"/>
  <c r="AQ726" i="11"/>
  <c r="H725" i="11"/>
  <c r="AI725" i="11"/>
  <c r="BI725" i="11"/>
  <c r="BM725" i="11"/>
  <c r="BW725" i="11"/>
  <c r="BX725" i="11"/>
  <c r="BY725" i="11"/>
  <c r="CG725" i="11"/>
  <c r="CF725" i="11"/>
  <c r="BL725" i="11"/>
  <c r="BT725" i="11"/>
  <c r="BU725" i="11"/>
  <c r="BV725" i="11"/>
  <c r="CE725" i="11"/>
  <c r="CD725" i="11"/>
  <c r="BK725" i="11"/>
  <c r="BQ725" i="11"/>
  <c r="BR725" i="11"/>
  <c r="BS725" i="11"/>
  <c r="CC725" i="11"/>
  <c r="CB725" i="11"/>
  <c r="BJ725" i="11"/>
  <c r="BN725" i="11"/>
  <c r="BO725" i="11"/>
  <c r="BP725" i="11"/>
  <c r="CA725" i="11"/>
  <c r="BZ725" i="11"/>
  <c r="AY725" i="11"/>
  <c r="AX725" i="11"/>
  <c r="AW725" i="11"/>
  <c r="AV725" i="11"/>
  <c r="AU725" i="11"/>
  <c r="AR725" i="11"/>
  <c r="AQ725" i="11"/>
  <c r="AY724" i="11"/>
  <c r="AX724" i="11"/>
  <c r="AW724" i="11"/>
  <c r="AV724" i="11"/>
  <c r="AU724" i="11"/>
  <c r="AR724" i="11"/>
  <c r="AQ724" i="11"/>
  <c r="H723" i="11"/>
  <c r="AI723" i="11"/>
  <c r="BI723" i="11"/>
  <c r="BM723" i="11"/>
  <c r="BW723" i="11"/>
  <c r="BX723" i="11"/>
  <c r="BY723" i="11"/>
  <c r="CG723" i="11"/>
  <c r="CF723" i="11"/>
  <c r="BL723" i="11"/>
  <c r="BT723" i="11"/>
  <c r="BU723" i="11"/>
  <c r="BV723" i="11"/>
  <c r="CE723" i="11"/>
  <c r="CD723" i="11"/>
  <c r="BK723" i="11"/>
  <c r="BQ723" i="11"/>
  <c r="BR723" i="11"/>
  <c r="BS723" i="11"/>
  <c r="CC723" i="11"/>
  <c r="CB723" i="11"/>
  <c r="BJ723" i="11"/>
  <c r="BN723" i="11"/>
  <c r="BO723" i="11"/>
  <c r="BP723" i="11"/>
  <c r="CA723" i="11"/>
  <c r="BZ723" i="11"/>
  <c r="AY723" i="11"/>
  <c r="AX723" i="11"/>
  <c r="AW723" i="11"/>
  <c r="AV723" i="11"/>
  <c r="AU723" i="11"/>
  <c r="AR723" i="11"/>
  <c r="AQ723" i="11"/>
  <c r="AY722" i="11"/>
  <c r="AX722" i="11"/>
  <c r="AW722" i="11"/>
  <c r="AV722" i="11"/>
  <c r="AU722" i="11"/>
  <c r="AR722" i="11"/>
  <c r="AQ722" i="11"/>
  <c r="H721" i="11"/>
  <c r="AI721" i="11"/>
  <c r="BI721" i="11"/>
  <c r="BM721" i="11"/>
  <c r="BW721" i="11"/>
  <c r="BX721" i="11"/>
  <c r="BY721" i="11"/>
  <c r="CG721" i="11"/>
  <c r="CF721" i="11"/>
  <c r="BL721" i="11"/>
  <c r="BT721" i="11"/>
  <c r="BU721" i="11"/>
  <c r="BV721" i="11"/>
  <c r="CE721" i="11"/>
  <c r="CD721" i="11"/>
  <c r="BK721" i="11"/>
  <c r="BQ721" i="11"/>
  <c r="BR721" i="11"/>
  <c r="BS721" i="11"/>
  <c r="CC721" i="11"/>
  <c r="CB721" i="11"/>
  <c r="BJ721" i="11"/>
  <c r="BN721" i="11"/>
  <c r="BO721" i="11"/>
  <c r="BP721" i="11"/>
  <c r="CA721" i="11"/>
  <c r="BZ721" i="11"/>
  <c r="AY721" i="11"/>
  <c r="AX721" i="11"/>
  <c r="AW721" i="11"/>
  <c r="AV721" i="11"/>
  <c r="AU721" i="11"/>
  <c r="AR721" i="11"/>
  <c r="AQ721" i="11"/>
  <c r="AY720" i="11"/>
  <c r="AX720" i="11"/>
  <c r="AW720" i="11"/>
  <c r="AV720" i="11"/>
  <c r="AU720" i="11"/>
  <c r="AR720" i="11"/>
  <c r="AQ720" i="11"/>
  <c r="H719" i="11"/>
  <c r="AI719" i="11"/>
  <c r="BI719" i="11"/>
  <c r="BM719" i="11"/>
  <c r="BW719" i="11"/>
  <c r="BX719" i="11"/>
  <c r="BY719" i="11"/>
  <c r="CG719" i="11"/>
  <c r="CF719" i="11"/>
  <c r="BL719" i="11"/>
  <c r="BT719" i="11"/>
  <c r="BU719" i="11"/>
  <c r="BV719" i="11"/>
  <c r="CE719" i="11"/>
  <c r="CD719" i="11"/>
  <c r="BK719" i="11"/>
  <c r="BQ719" i="11"/>
  <c r="BR719" i="11"/>
  <c r="BS719" i="11"/>
  <c r="CC719" i="11"/>
  <c r="CB719" i="11"/>
  <c r="BJ719" i="11"/>
  <c r="BN719" i="11"/>
  <c r="BO719" i="11"/>
  <c r="BP719" i="11"/>
  <c r="CA719" i="11"/>
  <c r="BZ719" i="11"/>
  <c r="AY719" i="11"/>
  <c r="AX719" i="11"/>
  <c r="AW719" i="11"/>
  <c r="AV719" i="11"/>
  <c r="AU719" i="11"/>
  <c r="AR719" i="11"/>
  <c r="AQ719" i="11"/>
  <c r="H718" i="11"/>
  <c r="AI718" i="11"/>
  <c r="BI718" i="11"/>
  <c r="BM718" i="11"/>
  <c r="BW718" i="11"/>
  <c r="BX718" i="11"/>
  <c r="BY718" i="11"/>
  <c r="CG718" i="11"/>
  <c r="CF718" i="11"/>
  <c r="BL718" i="11"/>
  <c r="BT718" i="11"/>
  <c r="BU718" i="11"/>
  <c r="BV718" i="11"/>
  <c r="CE718" i="11"/>
  <c r="CD718" i="11"/>
  <c r="BK718" i="11"/>
  <c r="BQ718" i="11"/>
  <c r="BR718" i="11"/>
  <c r="BS718" i="11"/>
  <c r="CC718" i="11"/>
  <c r="CB718" i="11"/>
  <c r="BJ718" i="11"/>
  <c r="BN718" i="11"/>
  <c r="BO718" i="11"/>
  <c r="BP718" i="11"/>
  <c r="CA718" i="11"/>
  <c r="BZ718" i="11"/>
  <c r="AY718" i="11"/>
  <c r="AX718" i="11"/>
  <c r="AW718" i="11"/>
  <c r="AV718" i="11"/>
  <c r="AU718" i="11"/>
  <c r="AR718" i="11"/>
  <c r="AQ718" i="11"/>
  <c r="AY717" i="11"/>
  <c r="AX717" i="11"/>
  <c r="AW717" i="11"/>
  <c r="AV717" i="11"/>
  <c r="AU717" i="11"/>
  <c r="AR717" i="11"/>
  <c r="AQ717" i="11"/>
  <c r="H716" i="11"/>
  <c r="AI716" i="11"/>
  <c r="BI716" i="11"/>
  <c r="BM716" i="11"/>
  <c r="BW716" i="11"/>
  <c r="BX716" i="11"/>
  <c r="BY716" i="11"/>
  <c r="CG716" i="11"/>
  <c r="CF716" i="11"/>
  <c r="BL716" i="11"/>
  <c r="BT716" i="11"/>
  <c r="BU716" i="11"/>
  <c r="BV716" i="11"/>
  <c r="CE716" i="11"/>
  <c r="CD716" i="11"/>
  <c r="BK716" i="11"/>
  <c r="BQ716" i="11"/>
  <c r="BR716" i="11"/>
  <c r="BS716" i="11"/>
  <c r="CC716" i="11"/>
  <c r="CB716" i="11"/>
  <c r="BJ716" i="11"/>
  <c r="BN716" i="11"/>
  <c r="BO716" i="11"/>
  <c r="BP716" i="11"/>
  <c r="CA716" i="11"/>
  <c r="BZ716" i="11"/>
  <c r="AY716" i="11"/>
  <c r="AX716" i="11"/>
  <c r="AW716" i="11"/>
  <c r="AV716" i="11"/>
  <c r="AU716" i="11"/>
  <c r="AR716" i="11"/>
  <c r="AQ716" i="11"/>
  <c r="H715" i="11"/>
  <c r="AI715" i="11"/>
  <c r="BI715" i="11"/>
  <c r="BM715" i="11"/>
  <c r="BW715" i="11"/>
  <c r="BX715" i="11"/>
  <c r="BY715" i="11"/>
  <c r="CG715" i="11"/>
  <c r="CF715" i="11"/>
  <c r="BL715" i="11"/>
  <c r="BT715" i="11"/>
  <c r="BU715" i="11"/>
  <c r="BV715" i="11"/>
  <c r="CE715" i="11"/>
  <c r="CD715" i="11"/>
  <c r="BK715" i="11"/>
  <c r="BQ715" i="11"/>
  <c r="BR715" i="11"/>
  <c r="BS715" i="11"/>
  <c r="CC715" i="11"/>
  <c r="CB715" i="11"/>
  <c r="BJ715" i="11"/>
  <c r="BN715" i="11"/>
  <c r="BO715" i="11"/>
  <c r="BP715" i="11"/>
  <c r="CA715" i="11"/>
  <c r="BZ715" i="11"/>
  <c r="AY715" i="11"/>
  <c r="AX715" i="11"/>
  <c r="AW715" i="11"/>
  <c r="AV715" i="11"/>
  <c r="AU715" i="11"/>
  <c r="AR715" i="11"/>
  <c r="AQ715" i="11"/>
  <c r="H714" i="11"/>
  <c r="AI714" i="11"/>
  <c r="BI714" i="11"/>
  <c r="BM714" i="11"/>
  <c r="BW714" i="11"/>
  <c r="BX714" i="11"/>
  <c r="BY714" i="11"/>
  <c r="CG714" i="11"/>
  <c r="CF714" i="11"/>
  <c r="BL714" i="11"/>
  <c r="BT714" i="11"/>
  <c r="BU714" i="11"/>
  <c r="BV714" i="11"/>
  <c r="CE714" i="11"/>
  <c r="CD714" i="11"/>
  <c r="BK714" i="11"/>
  <c r="BQ714" i="11"/>
  <c r="BR714" i="11"/>
  <c r="BS714" i="11"/>
  <c r="CC714" i="11"/>
  <c r="CB714" i="11"/>
  <c r="BJ714" i="11"/>
  <c r="BN714" i="11"/>
  <c r="BO714" i="11"/>
  <c r="BP714" i="11"/>
  <c r="CA714" i="11"/>
  <c r="BZ714" i="11"/>
  <c r="AY714" i="11"/>
  <c r="AX714" i="11"/>
  <c r="AW714" i="11"/>
  <c r="AV714" i="11"/>
  <c r="AU714" i="11"/>
  <c r="AR714" i="11"/>
  <c r="AQ714" i="11"/>
  <c r="H713" i="11"/>
  <c r="AI713" i="11"/>
  <c r="BI713" i="11"/>
  <c r="BM713" i="11"/>
  <c r="BW713" i="11"/>
  <c r="BX713" i="11"/>
  <c r="BY713" i="11"/>
  <c r="CG713" i="11"/>
  <c r="CF713" i="11"/>
  <c r="BL713" i="11"/>
  <c r="BT713" i="11"/>
  <c r="BU713" i="11"/>
  <c r="BV713" i="11"/>
  <c r="CE713" i="11"/>
  <c r="CD713" i="11"/>
  <c r="BK713" i="11"/>
  <c r="BQ713" i="11"/>
  <c r="BR713" i="11"/>
  <c r="BS713" i="11"/>
  <c r="CC713" i="11"/>
  <c r="CB713" i="11"/>
  <c r="BJ713" i="11"/>
  <c r="BN713" i="11"/>
  <c r="BO713" i="11"/>
  <c r="BP713" i="11"/>
  <c r="CA713" i="11"/>
  <c r="BZ713" i="11"/>
  <c r="AY713" i="11"/>
  <c r="AX713" i="11"/>
  <c r="AW713" i="11"/>
  <c r="AV713" i="11"/>
  <c r="AU713" i="11"/>
  <c r="AR713" i="11"/>
  <c r="AQ713" i="11"/>
  <c r="H712" i="11"/>
  <c r="AI712" i="11"/>
  <c r="BI712" i="11"/>
  <c r="BM712" i="11"/>
  <c r="BW712" i="11"/>
  <c r="BX712" i="11"/>
  <c r="BY712" i="11"/>
  <c r="CG712" i="11"/>
  <c r="CF712" i="11"/>
  <c r="BL712" i="11"/>
  <c r="BT712" i="11"/>
  <c r="BU712" i="11"/>
  <c r="BV712" i="11"/>
  <c r="CE712" i="11"/>
  <c r="CD712" i="11"/>
  <c r="BK712" i="11"/>
  <c r="BQ712" i="11"/>
  <c r="BR712" i="11"/>
  <c r="BS712" i="11"/>
  <c r="CC712" i="11"/>
  <c r="CB712" i="11"/>
  <c r="BJ712" i="11"/>
  <c r="BN712" i="11"/>
  <c r="BO712" i="11"/>
  <c r="BP712" i="11"/>
  <c r="CA712" i="11"/>
  <c r="BZ712" i="11"/>
  <c r="AY712" i="11"/>
  <c r="AX712" i="11"/>
  <c r="AW712" i="11"/>
  <c r="AV712" i="11"/>
  <c r="AU712" i="11"/>
  <c r="AR712" i="11"/>
  <c r="AQ712" i="11"/>
  <c r="AY711" i="11"/>
  <c r="AX711" i="11"/>
  <c r="AW711" i="11"/>
  <c r="AV711" i="11"/>
  <c r="AU711" i="11"/>
  <c r="AR711" i="11"/>
  <c r="AQ711" i="11"/>
  <c r="H710" i="11"/>
  <c r="AI710" i="11"/>
  <c r="BI710" i="11"/>
  <c r="BM710" i="11"/>
  <c r="BW710" i="11"/>
  <c r="BX710" i="11"/>
  <c r="BY710" i="11"/>
  <c r="CG710" i="11"/>
  <c r="CF710" i="11"/>
  <c r="BL710" i="11"/>
  <c r="BT710" i="11"/>
  <c r="BU710" i="11"/>
  <c r="BV710" i="11"/>
  <c r="CE710" i="11"/>
  <c r="CD710" i="11"/>
  <c r="BK710" i="11"/>
  <c r="BQ710" i="11"/>
  <c r="BR710" i="11"/>
  <c r="BS710" i="11"/>
  <c r="CC710" i="11"/>
  <c r="CB710" i="11"/>
  <c r="BJ710" i="11"/>
  <c r="BN710" i="11"/>
  <c r="BO710" i="11"/>
  <c r="BP710" i="11"/>
  <c r="CA710" i="11"/>
  <c r="BZ710" i="11"/>
  <c r="AY710" i="11"/>
  <c r="AX710" i="11"/>
  <c r="AW710" i="11"/>
  <c r="AV710" i="11"/>
  <c r="AU710" i="11"/>
  <c r="AR710" i="11"/>
  <c r="AQ710" i="11"/>
  <c r="H709" i="11"/>
  <c r="AI709" i="11"/>
  <c r="BI709" i="11"/>
  <c r="BM709" i="11"/>
  <c r="BW709" i="11"/>
  <c r="BX709" i="11"/>
  <c r="BY709" i="11"/>
  <c r="CG709" i="11"/>
  <c r="CF709" i="11"/>
  <c r="BL709" i="11"/>
  <c r="BT709" i="11"/>
  <c r="BU709" i="11"/>
  <c r="BV709" i="11"/>
  <c r="CE709" i="11"/>
  <c r="CD709" i="11"/>
  <c r="BK709" i="11"/>
  <c r="BQ709" i="11"/>
  <c r="BR709" i="11"/>
  <c r="BS709" i="11"/>
  <c r="CC709" i="11"/>
  <c r="CB709" i="11"/>
  <c r="BJ709" i="11"/>
  <c r="BN709" i="11"/>
  <c r="BO709" i="11"/>
  <c r="BP709" i="11"/>
  <c r="CA709" i="11"/>
  <c r="BZ709" i="11"/>
  <c r="AY709" i="11"/>
  <c r="AX709" i="11"/>
  <c r="AW709" i="11"/>
  <c r="AV709" i="11"/>
  <c r="AU709" i="11"/>
  <c r="AR709" i="11"/>
  <c r="AQ709" i="11"/>
  <c r="H708" i="11"/>
  <c r="AI708" i="11"/>
  <c r="BI708" i="11"/>
  <c r="BM708" i="11"/>
  <c r="BW708" i="11"/>
  <c r="BX708" i="11"/>
  <c r="BY708" i="11"/>
  <c r="CG708" i="11"/>
  <c r="CF708" i="11"/>
  <c r="BL708" i="11"/>
  <c r="BT708" i="11"/>
  <c r="BU708" i="11"/>
  <c r="BV708" i="11"/>
  <c r="CE708" i="11"/>
  <c r="CD708" i="11"/>
  <c r="BK708" i="11"/>
  <c r="BQ708" i="11"/>
  <c r="BR708" i="11"/>
  <c r="BS708" i="11"/>
  <c r="CC708" i="11"/>
  <c r="CB708" i="11"/>
  <c r="BJ708" i="11"/>
  <c r="BN708" i="11"/>
  <c r="BO708" i="11"/>
  <c r="BP708" i="11"/>
  <c r="CA708" i="11"/>
  <c r="BZ708" i="11"/>
  <c r="AY708" i="11"/>
  <c r="AX708" i="11"/>
  <c r="AW708" i="11"/>
  <c r="AV708" i="11"/>
  <c r="AU708" i="11"/>
  <c r="AR708" i="11"/>
  <c r="AQ708" i="11"/>
  <c r="H707" i="11"/>
  <c r="AI707" i="11"/>
  <c r="BI707" i="11"/>
  <c r="BM707" i="11"/>
  <c r="BW707" i="11"/>
  <c r="BX707" i="11"/>
  <c r="BY707" i="11"/>
  <c r="CG707" i="11"/>
  <c r="CF707" i="11"/>
  <c r="BL707" i="11"/>
  <c r="BT707" i="11"/>
  <c r="BU707" i="11"/>
  <c r="BV707" i="11"/>
  <c r="CE707" i="11"/>
  <c r="CD707" i="11"/>
  <c r="BK707" i="11"/>
  <c r="BQ707" i="11"/>
  <c r="BR707" i="11"/>
  <c r="BS707" i="11"/>
  <c r="CC707" i="11"/>
  <c r="CB707" i="11"/>
  <c r="BJ707" i="11"/>
  <c r="BN707" i="11"/>
  <c r="BO707" i="11"/>
  <c r="BP707" i="11"/>
  <c r="CA707" i="11"/>
  <c r="BZ707" i="11"/>
  <c r="AY707" i="11"/>
  <c r="AX707" i="11"/>
  <c r="AW707" i="11"/>
  <c r="AV707" i="11"/>
  <c r="AU707" i="11"/>
  <c r="AR707" i="11"/>
  <c r="AQ707" i="11"/>
  <c r="H706" i="11"/>
  <c r="AI706" i="11"/>
  <c r="BI706" i="11"/>
  <c r="BM706" i="11"/>
  <c r="BW706" i="11"/>
  <c r="BX706" i="11"/>
  <c r="BY706" i="11"/>
  <c r="CG706" i="11"/>
  <c r="CF706" i="11"/>
  <c r="BL706" i="11"/>
  <c r="BT706" i="11"/>
  <c r="BU706" i="11"/>
  <c r="BV706" i="11"/>
  <c r="CE706" i="11"/>
  <c r="CD706" i="11"/>
  <c r="BK706" i="11"/>
  <c r="BQ706" i="11"/>
  <c r="BR706" i="11"/>
  <c r="BS706" i="11"/>
  <c r="CC706" i="11"/>
  <c r="CB706" i="11"/>
  <c r="BJ706" i="11"/>
  <c r="BN706" i="11"/>
  <c r="BO706" i="11"/>
  <c r="BP706" i="11"/>
  <c r="CA706" i="11"/>
  <c r="BZ706" i="11"/>
  <c r="AY706" i="11"/>
  <c r="AX706" i="11"/>
  <c r="AW706" i="11"/>
  <c r="AV706" i="11"/>
  <c r="AU706" i="11"/>
  <c r="AR706" i="11"/>
  <c r="AQ706" i="11"/>
  <c r="H705" i="11"/>
  <c r="AI705" i="11"/>
  <c r="BI705" i="11"/>
  <c r="BM705" i="11"/>
  <c r="BW705" i="11"/>
  <c r="BX705" i="11"/>
  <c r="BY705" i="11"/>
  <c r="CG705" i="11"/>
  <c r="CF705" i="11"/>
  <c r="BL705" i="11"/>
  <c r="BT705" i="11"/>
  <c r="BU705" i="11"/>
  <c r="BV705" i="11"/>
  <c r="CE705" i="11"/>
  <c r="CD705" i="11"/>
  <c r="BK705" i="11"/>
  <c r="BQ705" i="11"/>
  <c r="BR705" i="11"/>
  <c r="BS705" i="11"/>
  <c r="CC705" i="11"/>
  <c r="CB705" i="11"/>
  <c r="BJ705" i="11"/>
  <c r="BN705" i="11"/>
  <c r="BO705" i="11"/>
  <c r="BP705" i="11"/>
  <c r="CA705" i="11"/>
  <c r="BZ705" i="11"/>
  <c r="AY705" i="11"/>
  <c r="AX705" i="11"/>
  <c r="AW705" i="11"/>
  <c r="AV705" i="11"/>
  <c r="AU705" i="11"/>
  <c r="AR705" i="11"/>
  <c r="AQ705" i="11"/>
  <c r="H704" i="11"/>
  <c r="AI704" i="11"/>
  <c r="BI704" i="11"/>
  <c r="BM704" i="11"/>
  <c r="BW704" i="11"/>
  <c r="BX704" i="11"/>
  <c r="BY704" i="11"/>
  <c r="CG704" i="11"/>
  <c r="CF704" i="11"/>
  <c r="BL704" i="11"/>
  <c r="BT704" i="11"/>
  <c r="BU704" i="11"/>
  <c r="BV704" i="11"/>
  <c r="CE704" i="11"/>
  <c r="CD704" i="11"/>
  <c r="BK704" i="11"/>
  <c r="BQ704" i="11"/>
  <c r="BR704" i="11"/>
  <c r="BS704" i="11"/>
  <c r="CC704" i="11"/>
  <c r="CB704" i="11"/>
  <c r="BJ704" i="11"/>
  <c r="BN704" i="11"/>
  <c r="BO704" i="11"/>
  <c r="BP704" i="11"/>
  <c r="CA704" i="11"/>
  <c r="BZ704" i="11"/>
  <c r="AY704" i="11"/>
  <c r="AX704" i="11"/>
  <c r="AW704" i="11"/>
  <c r="AV704" i="11"/>
  <c r="AU704" i="11"/>
  <c r="AR704" i="11"/>
  <c r="AQ704" i="11"/>
  <c r="H703" i="11"/>
  <c r="AI703" i="11"/>
  <c r="BI703" i="11"/>
  <c r="BM703" i="11"/>
  <c r="BW703" i="11"/>
  <c r="BX703" i="11"/>
  <c r="BY703" i="11"/>
  <c r="CG703" i="11"/>
  <c r="CF703" i="11"/>
  <c r="BL703" i="11"/>
  <c r="BT703" i="11"/>
  <c r="BU703" i="11"/>
  <c r="BV703" i="11"/>
  <c r="CE703" i="11"/>
  <c r="CD703" i="11"/>
  <c r="BK703" i="11"/>
  <c r="BQ703" i="11"/>
  <c r="BR703" i="11"/>
  <c r="BS703" i="11"/>
  <c r="CC703" i="11"/>
  <c r="CB703" i="11"/>
  <c r="BJ703" i="11"/>
  <c r="BN703" i="11"/>
  <c r="BO703" i="11"/>
  <c r="BP703" i="11"/>
  <c r="CA703" i="11"/>
  <c r="BZ703" i="11"/>
  <c r="AY703" i="11"/>
  <c r="AX703" i="11"/>
  <c r="AW703" i="11"/>
  <c r="AV703" i="11"/>
  <c r="AU703" i="11"/>
  <c r="AR703" i="11"/>
  <c r="AQ703" i="11"/>
  <c r="H702" i="11"/>
  <c r="AI702" i="11"/>
  <c r="BI702" i="11"/>
  <c r="BM702" i="11"/>
  <c r="BW702" i="11"/>
  <c r="BX702" i="11"/>
  <c r="BY702" i="11"/>
  <c r="CG702" i="11"/>
  <c r="CF702" i="11"/>
  <c r="BL702" i="11"/>
  <c r="BT702" i="11"/>
  <c r="BU702" i="11"/>
  <c r="BV702" i="11"/>
  <c r="CE702" i="11"/>
  <c r="CD702" i="11"/>
  <c r="BK702" i="11"/>
  <c r="BQ702" i="11"/>
  <c r="BR702" i="11"/>
  <c r="BS702" i="11"/>
  <c r="CC702" i="11"/>
  <c r="CB702" i="11"/>
  <c r="BJ702" i="11"/>
  <c r="BN702" i="11"/>
  <c r="BO702" i="11"/>
  <c r="BP702" i="11"/>
  <c r="CA702" i="11"/>
  <c r="BZ702" i="11"/>
  <c r="AY702" i="11"/>
  <c r="AX702" i="11"/>
  <c r="AW702" i="11"/>
  <c r="AV702" i="11"/>
  <c r="AU702" i="11"/>
  <c r="AR702" i="11"/>
  <c r="AQ702" i="11"/>
  <c r="H701" i="11"/>
  <c r="AI701" i="11"/>
  <c r="BI701" i="11"/>
  <c r="BM701" i="11"/>
  <c r="BW701" i="11"/>
  <c r="BX701" i="11"/>
  <c r="BY701" i="11"/>
  <c r="CG701" i="11"/>
  <c r="CF701" i="11"/>
  <c r="BL701" i="11"/>
  <c r="BT701" i="11"/>
  <c r="BU701" i="11"/>
  <c r="BV701" i="11"/>
  <c r="CE701" i="11"/>
  <c r="CD701" i="11"/>
  <c r="BK701" i="11"/>
  <c r="BQ701" i="11"/>
  <c r="BR701" i="11"/>
  <c r="BS701" i="11"/>
  <c r="CC701" i="11"/>
  <c r="CB701" i="11"/>
  <c r="BJ701" i="11"/>
  <c r="BN701" i="11"/>
  <c r="BO701" i="11"/>
  <c r="BP701" i="11"/>
  <c r="CA701" i="11"/>
  <c r="BZ701" i="11"/>
  <c r="AY701" i="11"/>
  <c r="AX701" i="11"/>
  <c r="AW701" i="11"/>
  <c r="AV701" i="11"/>
  <c r="AU701" i="11"/>
  <c r="AR701" i="11"/>
  <c r="AQ701" i="11"/>
  <c r="H700" i="11"/>
  <c r="AI700" i="11"/>
  <c r="BI700" i="11"/>
  <c r="BM700" i="11"/>
  <c r="BW700" i="11"/>
  <c r="BX700" i="11"/>
  <c r="BY700" i="11"/>
  <c r="CG700" i="11"/>
  <c r="CF700" i="11"/>
  <c r="BL700" i="11"/>
  <c r="BT700" i="11"/>
  <c r="BU700" i="11"/>
  <c r="BV700" i="11"/>
  <c r="CE700" i="11"/>
  <c r="CD700" i="11"/>
  <c r="BK700" i="11"/>
  <c r="BQ700" i="11"/>
  <c r="BR700" i="11"/>
  <c r="BS700" i="11"/>
  <c r="CC700" i="11"/>
  <c r="CB700" i="11"/>
  <c r="BJ700" i="11"/>
  <c r="BN700" i="11"/>
  <c r="BO700" i="11"/>
  <c r="BP700" i="11"/>
  <c r="CA700" i="11"/>
  <c r="BZ700" i="11"/>
  <c r="AY700" i="11"/>
  <c r="AX700" i="11"/>
  <c r="AW700" i="11"/>
  <c r="AV700" i="11"/>
  <c r="AU700" i="11"/>
  <c r="AR700" i="11"/>
  <c r="AQ700" i="11"/>
  <c r="H699" i="11"/>
  <c r="AI699" i="11"/>
  <c r="BI699" i="11"/>
  <c r="BM699" i="11"/>
  <c r="BW699" i="11"/>
  <c r="BX699" i="11"/>
  <c r="BY699" i="11"/>
  <c r="CG699" i="11"/>
  <c r="CF699" i="11"/>
  <c r="BL699" i="11"/>
  <c r="BT699" i="11"/>
  <c r="BU699" i="11"/>
  <c r="BV699" i="11"/>
  <c r="CE699" i="11"/>
  <c r="CD699" i="11"/>
  <c r="BK699" i="11"/>
  <c r="BQ699" i="11"/>
  <c r="BR699" i="11"/>
  <c r="BS699" i="11"/>
  <c r="CC699" i="11"/>
  <c r="CB699" i="11"/>
  <c r="BJ699" i="11"/>
  <c r="BN699" i="11"/>
  <c r="BO699" i="11"/>
  <c r="BP699" i="11"/>
  <c r="CA699" i="11"/>
  <c r="BZ699" i="11"/>
  <c r="AY699" i="11"/>
  <c r="AX699" i="11"/>
  <c r="AW699" i="11"/>
  <c r="AV699" i="11"/>
  <c r="AU699" i="11"/>
  <c r="AR699" i="11"/>
  <c r="AQ699" i="11"/>
  <c r="H698" i="11"/>
  <c r="AI698" i="11"/>
  <c r="BI698" i="11"/>
  <c r="BM698" i="11"/>
  <c r="BW698" i="11"/>
  <c r="BX698" i="11"/>
  <c r="BY698" i="11"/>
  <c r="CG698" i="11"/>
  <c r="CF698" i="11"/>
  <c r="BL698" i="11"/>
  <c r="BT698" i="11"/>
  <c r="BU698" i="11"/>
  <c r="BV698" i="11"/>
  <c r="CE698" i="11"/>
  <c r="CD698" i="11"/>
  <c r="BK698" i="11"/>
  <c r="BQ698" i="11"/>
  <c r="BR698" i="11"/>
  <c r="BS698" i="11"/>
  <c r="CC698" i="11"/>
  <c r="CB698" i="11"/>
  <c r="BJ698" i="11"/>
  <c r="BN698" i="11"/>
  <c r="BO698" i="11"/>
  <c r="BP698" i="11"/>
  <c r="CA698" i="11"/>
  <c r="BZ698" i="11"/>
  <c r="AY698" i="11"/>
  <c r="AX698" i="11"/>
  <c r="AW698" i="11"/>
  <c r="AV698" i="11"/>
  <c r="AU698" i="11"/>
  <c r="AR698" i="11"/>
  <c r="AQ698" i="11"/>
  <c r="H697" i="11"/>
  <c r="AI697" i="11"/>
  <c r="BI697" i="11"/>
  <c r="BM697" i="11"/>
  <c r="BW697" i="11"/>
  <c r="BX697" i="11"/>
  <c r="BY697" i="11"/>
  <c r="CG697" i="11"/>
  <c r="CF697" i="11"/>
  <c r="BL697" i="11"/>
  <c r="BT697" i="11"/>
  <c r="BU697" i="11"/>
  <c r="BV697" i="11"/>
  <c r="CE697" i="11"/>
  <c r="CD697" i="11"/>
  <c r="BK697" i="11"/>
  <c r="BQ697" i="11"/>
  <c r="BR697" i="11"/>
  <c r="BS697" i="11"/>
  <c r="CC697" i="11"/>
  <c r="CB697" i="11"/>
  <c r="BJ697" i="11"/>
  <c r="BN697" i="11"/>
  <c r="BO697" i="11"/>
  <c r="BP697" i="11"/>
  <c r="CA697" i="11"/>
  <c r="BZ697" i="11"/>
  <c r="AY697" i="11"/>
  <c r="AX697" i="11"/>
  <c r="AW697" i="11"/>
  <c r="AV697" i="11"/>
  <c r="AU697" i="11"/>
  <c r="AR697" i="11"/>
  <c r="AQ697" i="11"/>
  <c r="AY696" i="11"/>
  <c r="AX696" i="11"/>
  <c r="AW696" i="11"/>
  <c r="AV696" i="11"/>
  <c r="AU696" i="11"/>
  <c r="AR696" i="11"/>
  <c r="AQ696" i="11"/>
  <c r="H695" i="11"/>
  <c r="AI695" i="11"/>
  <c r="BI695" i="11"/>
  <c r="BM695" i="11"/>
  <c r="BW695" i="11"/>
  <c r="BX695" i="11"/>
  <c r="BY695" i="11"/>
  <c r="CG695" i="11"/>
  <c r="CF695" i="11"/>
  <c r="BL695" i="11"/>
  <c r="BT695" i="11"/>
  <c r="BU695" i="11"/>
  <c r="BV695" i="11"/>
  <c r="CE695" i="11"/>
  <c r="CD695" i="11"/>
  <c r="BK695" i="11"/>
  <c r="BQ695" i="11"/>
  <c r="BR695" i="11"/>
  <c r="BS695" i="11"/>
  <c r="CC695" i="11"/>
  <c r="CB695" i="11"/>
  <c r="BJ695" i="11"/>
  <c r="BN695" i="11"/>
  <c r="BO695" i="11"/>
  <c r="BP695" i="11"/>
  <c r="CA695" i="11"/>
  <c r="BZ695" i="11"/>
  <c r="AY695" i="11"/>
  <c r="AX695" i="11"/>
  <c r="AW695" i="11"/>
  <c r="AV695" i="11"/>
  <c r="AU695" i="11"/>
  <c r="AR695" i="11"/>
  <c r="AQ695" i="11"/>
  <c r="AY694" i="11"/>
  <c r="AX694" i="11"/>
  <c r="AW694" i="11"/>
  <c r="AV694" i="11"/>
  <c r="AU694" i="11"/>
  <c r="AR694" i="11"/>
  <c r="AQ694" i="11"/>
  <c r="H693" i="11"/>
  <c r="AI693" i="11"/>
  <c r="BI693" i="11"/>
  <c r="BM693" i="11"/>
  <c r="BW693" i="11"/>
  <c r="BX693" i="11"/>
  <c r="BY693" i="11"/>
  <c r="CG693" i="11"/>
  <c r="CF693" i="11"/>
  <c r="BL693" i="11"/>
  <c r="BT693" i="11"/>
  <c r="BU693" i="11"/>
  <c r="BV693" i="11"/>
  <c r="CE693" i="11"/>
  <c r="CD693" i="11"/>
  <c r="BK693" i="11"/>
  <c r="BQ693" i="11"/>
  <c r="BR693" i="11"/>
  <c r="BS693" i="11"/>
  <c r="CC693" i="11"/>
  <c r="CB693" i="11"/>
  <c r="BJ693" i="11"/>
  <c r="BN693" i="11"/>
  <c r="BO693" i="11"/>
  <c r="BP693" i="11"/>
  <c r="CA693" i="11"/>
  <c r="BZ693" i="11"/>
  <c r="AY693" i="11"/>
  <c r="AX693" i="11"/>
  <c r="AW693" i="11"/>
  <c r="AV693" i="11"/>
  <c r="AU693" i="11"/>
  <c r="AR693" i="11"/>
  <c r="AQ693" i="11"/>
  <c r="H692" i="11"/>
  <c r="AI692" i="11"/>
  <c r="BI692" i="11"/>
  <c r="BM692" i="11"/>
  <c r="BW692" i="11"/>
  <c r="BX692" i="11"/>
  <c r="BY692" i="11"/>
  <c r="CG692" i="11"/>
  <c r="CF692" i="11"/>
  <c r="BL692" i="11"/>
  <c r="BT692" i="11"/>
  <c r="BU692" i="11"/>
  <c r="BV692" i="11"/>
  <c r="CE692" i="11"/>
  <c r="CD692" i="11"/>
  <c r="BK692" i="11"/>
  <c r="BQ692" i="11"/>
  <c r="BR692" i="11"/>
  <c r="BS692" i="11"/>
  <c r="CC692" i="11"/>
  <c r="CB692" i="11"/>
  <c r="BJ692" i="11"/>
  <c r="BN692" i="11"/>
  <c r="BO692" i="11"/>
  <c r="BP692" i="11"/>
  <c r="CA692" i="11"/>
  <c r="BZ692" i="11"/>
  <c r="AY692" i="11"/>
  <c r="AX692" i="11"/>
  <c r="AW692" i="11"/>
  <c r="AV692" i="11"/>
  <c r="AU692" i="11"/>
  <c r="AR692" i="11"/>
  <c r="AQ692" i="11"/>
  <c r="H691" i="11"/>
  <c r="AI691" i="11"/>
  <c r="BI691" i="11"/>
  <c r="BM691" i="11"/>
  <c r="BW691" i="11"/>
  <c r="BX691" i="11"/>
  <c r="BY691" i="11"/>
  <c r="CG691" i="11"/>
  <c r="CF691" i="11"/>
  <c r="BL691" i="11"/>
  <c r="BT691" i="11"/>
  <c r="BU691" i="11"/>
  <c r="BV691" i="11"/>
  <c r="CE691" i="11"/>
  <c r="CD691" i="11"/>
  <c r="BK691" i="11"/>
  <c r="BQ691" i="11"/>
  <c r="BR691" i="11"/>
  <c r="BS691" i="11"/>
  <c r="CC691" i="11"/>
  <c r="CB691" i="11"/>
  <c r="BJ691" i="11"/>
  <c r="BN691" i="11"/>
  <c r="BO691" i="11"/>
  <c r="BP691" i="11"/>
  <c r="CA691" i="11"/>
  <c r="BZ691" i="11"/>
  <c r="AY691" i="11"/>
  <c r="AX691" i="11"/>
  <c r="AW691" i="11"/>
  <c r="AV691" i="11"/>
  <c r="AU691" i="11"/>
  <c r="AR691" i="11"/>
  <c r="AQ691" i="11"/>
  <c r="H690" i="11"/>
  <c r="AI690" i="11"/>
  <c r="BI690" i="11"/>
  <c r="BM690" i="11"/>
  <c r="BW690" i="11"/>
  <c r="BX690" i="11"/>
  <c r="BY690" i="11"/>
  <c r="CG690" i="11"/>
  <c r="CF690" i="11"/>
  <c r="BL690" i="11"/>
  <c r="BT690" i="11"/>
  <c r="BU690" i="11"/>
  <c r="BV690" i="11"/>
  <c r="CE690" i="11"/>
  <c r="CD690" i="11"/>
  <c r="BK690" i="11"/>
  <c r="BQ690" i="11"/>
  <c r="BR690" i="11"/>
  <c r="BS690" i="11"/>
  <c r="CC690" i="11"/>
  <c r="CB690" i="11"/>
  <c r="BJ690" i="11"/>
  <c r="BN690" i="11"/>
  <c r="BO690" i="11"/>
  <c r="BP690" i="11"/>
  <c r="CA690" i="11"/>
  <c r="BZ690" i="11"/>
  <c r="AY690" i="11"/>
  <c r="AX690" i="11"/>
  <c r="AW690" i="11"/>
  <c r="AV690" i="11"/>
  <c r="AU690" i="11"/>
  <c r="AR690" i="11"/>
  <c r="AQ690" i="11"/>
  <c r="H689" i="11"/>
  <c r="AI689" i="11"/>
  <c r="BI689" i="11"/>
  <c r="BM689" i="11"/>
  <c r="BW689" i="11"/>
  <c r="BX689" i="11"/>
  <c r="BY689" i="11"/>
  <c r="CG689" i="11"/>
  <c r="CF689" i="11"/>
  <c r="BL689" i="11"/>
  <c r="BT689" i="11"/>
  <c r="BU689" i="11"/>
  <c r="BV689" i="11"/>
  <c r="CE689" i="11"/>
  <c r="CD689" i="11"/>
  <c r="BK689" i="11"/>
  <c r="BQ689" i="11"/>
  <c r="BR689" i="11"/>
  <c r="BS689" i="11"/>
  <c r="CC689" i="11"/>
  <c r="CB689" i="11"/>
  <c r="BJ689" i="11"/>
  <c r="BN689" i="11"/>
  <c r="BO689" i="11"/>
  <c r="BP689" i="11"/>
  <c r="CA689" i="11"/>
  <c r="BZ689" i="11"/>
  <c r="AY689" i="11"/>
  <c r="AX689" i="11"/>
  <c r="AW689" i="11"/>
  <c r="AV689" i="11"/>
  <c r="AU689" i="11"/>
  <c r="AR689" i="11"/>
  <c r="AQ689" i="11"/>
  <c r="H688" i="11"/>
  <c r="AI688" i="11"/>
  <c r="BI688" i="11"/>
  <c r="BM688" i="11"/>
  <c r="BW688" i="11"/>
  <c r="BX688" i="11"/>
  <c r="BY688" i="11"/>
  <c r="CG688" i="11"/>
  <c r="CF688" i="11"/>
  <c r="BL688" i="11"/>
  <c r="BT688" i="11"/>
  <c r="BU688" i="11"/>
  <c r="BV688" i="11"/>
  <c r="CE688" i="11"/>
  <c r="CD688" i="11"/>
  <c r="BK688" i="11"/>
  <c r="BQ688" i="11"/>
  <c r="BR688" i="11"/>
  <c r="BS688" i="11"/>
  <c r="CC688" i="11"/>
  <c r="CB688" i="11"/>
  <c r="BJ688" i="11"/>
  <c r="BN688" i="11"/>
  <c r="BO688" i="11"/>
  <c r="BP688" i="11"/>
  <c r="CA688" i="11"/>
  <c r="BZ688" i="11"/>
  <c r="AY688" i="11"/>
  <c r="AX688" i="11"/>
  <c r="AW688" i="11"/>
  <c r="AV688" i="11"/>
  <c r="AU688" i="11"/>
  <c r="AR688" i="11"/>
  <c r="AQ688" i="11"/>
  <c r="H687" i="11"/>
  <c r="AI687" i="11"/>
  <c r="BI687" i="11"/>
  <c r="BM687" i="11"/>
  <c r="BW687" i="11"/>
  <c r="BX687" i="11"/>
  <c r="BY687" i="11"/>
  <c r="CG687" i="11"/>
  <c r="CF687" i="11"/>
  <c r="BL687" i="11"/>
  <c r="BT687" i="11"/>
  <c r="BU687" i="11"/>
  <c r="BV687" i="11"/>
  <c r="CE687" i="11"/>
  <c r="CD687" i="11"/>
  <c r="BK687" i="11"/>
  <c r="BQ687" i="11"/>
  <c r="BR687" i="11"/>
  <c r="BS687" i="11"/>
  <c r="CC687" i="11"/>
  <c r="CB687" i="11"/>
  <c r="BJ687" i="11"/>
  <c r="BN687" i="11"/>
  <c r="BO687" i="11"/>
  <c r="BP687" i="11"/>
  <c r="CA687" i="11"/>
  <c r="BZ687" i="11"/>
  <c r="AY687" i="11"/>
  <c r="AX687" i="11"/>
  <c r="AW687" i="11"/>
  <c r="AV687" i="11"/>
  <c r="AU687" i="11"/>
  <c r="AR687" i="11"/>
  <c r="AQ687" i="11"/>
  <c r="AY686" i="11"/>
  <c r="AX686" i="11"/>
  <c r="AW686" i="11"/>
  <c r="AV686" i="11"/>
  <c r="AU686" i="11"/>
  <c r="AR686" i="11"/>
  <c r="AQ686" i="11"/>
  <c r="H685" i="11"/>
  <c r="AI685" i="11"/>
  <c r="BI685" i="11"/>
  <c r="BM685" i="11"/>
  <c r="BW685" i="11"/>
  <c r="BX685" i="11"/>
  <c r="BY685" i="11"/>
  <c r="CG685" i="11"/>
  <c r="CF685" i="11"/>
  <c r="BL685" i="11"/>
  <c r="BT685" i="11"/>
  <c r="BU685" i="11"/>
  <c r="BV685" i="11"/>
  <c r="CE685" i="11"/>
  <c r="CD685" i="11"/>
  <c r="BK685" i="11"/>
  <c r="BQ685" i="11"/>
  <c r="BR685" i="11"/>
  <c r="BS685" i="11"/>
  <c r="CC685" i="11"/>
  <c r="CB685" i="11"/>
  <c r="BJ685" i="11"/>
  <c r="BN685" i="11"/>
  <c r="BO685" i="11"/>
  <c r="BP685" i="11"/>
  <c r="CA685" i="11"/>
  <c r="BZ685" i="11"/>
  <c r="AY685" i="11"/>
  <c r="AX685" i="11"/>
  <c r="AW685" i="11"/>
  <c r="AV685" i="11"/>
  <c r="AU685" i="11"/>
  <c r="AR685" i="11"/>
  <c r="AQ685" i="11"/>
  <c r="H684" i="11"/>
  <c r="AI684" i="11"/>
  <c r="BI684" i="11"/>
  <c r="BM684" i="11"/>
  <c r="BW684" i="11"/>
  <c r="BX684" i="11"/>
  <c r="BY684" i="11"/>
  <c r="CG684" i="11"/>
  <c r="CF684" i="11"/>
  <c r="BL684" i="11"/>
  <c r="BT684" i="11"/>
  <c r="BU684" i="11"/>
  <c r="BV684" i="11"/>
  <c r="CE684" i="11"/>
  <c r="CD684" i="11"/>
  <c r="BK684" i="11"/>
  <c r="BQ684" i="11"/>
  <c r="BR684" i="11"/>
  <c r="BS684" i="11"/>
  <c r="CC684" i="11"/>
  <c r="CB684" i="11"/>
  <c r="BJ684" i="11"/>
  <c r="BN684" i="11"/>
  <c r="BO684" i="11"/>
  <c r="BP684" i="11"/>
  <c r="CA684" i="11"/>
  <c r="BZ684" i="11"/>
  <c r="AY684" i="11"/>
  <c r="AX684" i="11"/>
  <c r="AW684" i="11"/>
  <c r="AV684" i="11"/>
  <c r="AU684" i="11"/>
  <c r="AR684" i="11"/>
  <c r="AQ684" i="11"/>
  <c r="H683" i="11"/>
  <c r="AI683" i="11"/>
  <c r="BI683" i="11"/>
  <c r="BM683" i="11"/>
  <c r="BW683" i="11"/>
  <c r="BX683" i="11"/>
  <c r="BY683" i="11"/>
  <c r="CG683" i="11"/>
  <c r="CF683" i="11"/>
  <c r="BL683" i="11"/>
  <c r="BT683" i="11"/>
  <c r="BU683" i="11"/>
  <c r="BV683" i="11"/>
  <c r="CE683" i="11"/>
  <c r="CD683" i="11"/>
  <c r="BK683" i="11"/>
  <c r="BQ683" i="11"/>
  <c r="BR683" i="11"/>
  <c r="BS683" i="11"/>
  <c r="CC683" i="11"/>
  <c r="CB683" i="11"/>
  <c r="BJ683" i="11"/>
  <c r="BN683" i="11"/>
  <c r="BO683" i="11"/>
  <c r="BP683" i="11"/>
  <c r="CA683" i="11"/>
  <c r="BZ683" i="11"/>
  <c r="AY683" i="11"/>
  <c r="AX683" i="11"/>
  <c r="AW683" i="11"/>
  <c r="AV683" i="11"/>
  <c r="AU683" i="11"/>
  <c r="AR683" i="11"/>
  <c r="AQ683" i="11"/>
  <c r="H682" i="11"/>
  <c r="AI682" i="11"/>
  <c r="BI682" i="11"/>
  <c r="BM682" i="11"/>
  <c r="BW682" i="11"/>
  <c r="BX682" i="11"/>
  <c r="BY682" i="11"/>
  <c r="CG682" i="11"/>
  <c r="CF682" i="11"/>
  <c r="BL682" i="11"/>
  <c r="BT682" i="11"/>
  <c r="BU682" i="11"/>
  <c r="BV682" i="11"/>
  <c r="CE682" i="11"/>
  <c r="CD682" i="11"/>
  <c r="BK682" i="11"/>
  <c r="BQ682" i="11"/>
  <c r="BR682" i="11"/>
  <c r="BS682" i="11"/>
  <c r="CC682" i="11"/>
  <c r="CB682" i="11"/>
  <c r="BJ682" i="11"/>
  <c r="BN682" i="11"/>
  <c r="BO682" i="11"/>
  <c r="BP682" i="11"/>
  <c r="CA682" i="11"/>
  <c r="BZ682" i="11"/>
  <c r="AY682" i="11"/>
  <c r="AX682" i="11"/>
  <c r="AW682" i="11"/>
  <c r="AV682" i="11"/>
  <c r="AU682" i="11"/>
  <c r="AR682" i="11"/>
  <c r="AQ682" i="11"/>
  <c r="H681" i="11"/>
  <c r="AI681" i="11"/>
  <c r="BI681" i="11"/>
  <c r="BM681" i="11"/>
  <c r="BW681" i="11"/>
  <c r="BX681" i="11"/>
  <c r="BY681" i="11"/>
  <c r="CG681" i="11"/>
  <c r="CF681" i="11"/>
  <c r="BL681" i="11"/>
  <c r="BT681" i="11"/>
  <c r="BU681" i="11"/>
  <c r="BV681" i="11"/>
  <c r="CE681" i="11"/>
  <c r="CD681" i="11"/>
  <c r="BK681" i="11"/>
  <c r="BQ681" i="11"/>
  <c r="BR681" i="11"/>
  <c r="BS681" i="11"/>
  <c r="CC681" i="11"/>
  <c r="CB681" i="11"/>
  <c r="BJ681" i="11"/>
  <c r="BN681" i="11"/>
  <c r="BO681" i="11"/>
  <c r="BP681" i="11"/>
  <c r="CA681" i="11"/>
  <c r="BZ681" i="11"/>
  <c r="AY681" i="11"/>
  <c r="AX681" i="11"/>
  <c r="AW681" i="11"/>
  <c r="AV681" i="11"/>
  <c r="AU681" i="11"/>
  <c r="AR681" i="11"/>
  <c r="AQ681" i="11"/>
  <c r="H680" i="11"/>
  <c r="AI680" i="11"/>
  <c r="BI680" i="11"/>
  <c r="BM680" i="11"/>
  <c r="BW680" i="11"/>
  <c r="BX680" i="11"/>
  <c r="BY680" i="11"/>
  <c r="CG680" i="11"/>
  <c r="CF680" i="11"/>
  <c r="BL680" i="11"/>
  <c r="BT680" i="11"/>
  <c r="BU680" i="11"/>
  <c r="BV680" i="11"/>
  <c r="CE680" i="11"/>
  <c r="CD680" i="11"/>
  <c r="BK680" i="11"/>
  <c r="BQ680" i="11"/>
  <c r="BR680" i="11"/>
  <c r="BS680" i="11"/>
  <c r="CC680" i="11"/>
  <c r="CB680" i="11"/>
  <c r="BJ680" i="11"/>
  <c r="BN680" i="11"/>
  <c r="BO680" i="11"/>
  <c r="BP680" i="11"/>
  <c r="CA680" i="11"/>
  <c r="BZ680" i="11"/>
  <c r="AY680" i="11"/>
  <c r="AX680" i="11"/>
  <c r="AW680" i="11"/>
  <c r="AV680" i="11"/>
  <c r="AU680" i="11"/>
  <c r="AR680" i="11"/>
  <c r="AQ680" i="11"/>
  <c r="H678" i="11"/>
  <c r="AI678" i="11"/>
  <c r="AZ679" i="11"/>
  <c r="BI679" i="11"/>
  <c r="AY679" i="11"/>
  <c r="AX679" i="11"/>
  <c r="AW679" i="11"/>
  <c r="AV679" i="11"/>
  <c r="AU679" i="11"/>
  <c r="AR679" i="11"/>
  <c r="AQ679" i="11"/>
  <c r="BM678" i="11"/>
  <c r="BL678" i="11"/>
  <c r="BK678" i="11"/>
  <c r="BJ678" i="11"/>
  <c r="AZ678" i="11"/>
  <c r="BI678" i="11"/>
  <c r="AY678" i="11"/>
  <c r="AX678" i="11"/>
  <c r="AW678" i="11"/>
  <c r="AV678" i="11"/>
  <c r="AU678" i="11"/>
  <c r="AR678" i="11"/>
  <c r="AQ678" i="11"/>
  <c r="AY677" i="11"/>
  <c r="AX677" i="11"/>
  <c r="AW677" i="11"/>
  <c r="AV677" i="11"/>
  <c r="AU677" i="11"/>
  <c r="AR677" i="11"/>
  <c r="AQ677" i="11"/>
  <c r="H675" i="11"/>
  <c r="AI675" i="11"/>
  <c r="AZ676" i="11"/>
  <c r="BI676" i="11"/>
  <c r="AY676" i="11"/>
  <c r="AX676" i="11"/>
  <c r="AW676" i="11"/>
  <c r="AV676" i="11"/>
  <c r="AU676" i="11"/>
  <c r="AR676" i="11"/>
  <c r="AQ676" i="11"/>
  <c r="BM675" i="11"/>
  <c r="BL675" i="11"/>
  <c r="BK675" i="11"/>
  <c r="BJ675" i="11"/>
  <c r="AZ675" i="11"/>
  <c r="BI675" i="11"/>
  <c r="AY675" i="11"/>
  <c r="AX675" i="11"/>
  <c r="AW675" i="11"/>
  <c r="AV675" i="11"/>
  <c r="AU675" i="11"/>
  <c r="AR675" i="11"/>
  <c r="AQ675" i="11"/>
  <c r="AY674" i="11"/>
  <c r="AX674" i="11"/>
  <c r="AW674" i="11"/>
  <c r="AV674" i="11"/>
  <c r="AU674" i="11"/>
  <c r="AR674" i="11"/>
  <c r="AQ674" i="11"/>
  <c r="H673" i="11"/>
  <c r="AI673" i="11"/>
  <c r="BI673" i="11"/>
  <c r="BM673" i="11"/>
  <c r="BW673" i="11"/>
  <c r="BX673" i="11"/>
  <c r="BY673" i="11"/>
  <c r="CG673" i="11"/>
  <c r="CF673" i="11"/>
  <c r="BL673" i="11"/>
  <c r="BT673" i="11"/>
  <c r="BU673" i="11"/>
  <c r="BV673" i="11"/>
  <c r="CE673" i="11"/>
  <c r="CD673" i="11"/>
  <c r="BK673" i="11"/>
  <c r="BQ673" i="11"/>
  <c r="BR673" i="11"/>
  <c r="BS673" i="11"/>
  <c r="CC673" i="11"/>
  <c r="CB673" i="11"/>
  <c r="BJ673" i="11"/>
  <c r="BN673" i="11"/>
  <c r="BO673" i="11"/>
  <c r="BP673" i="11"/>
  <c r="CA673" i="11"/>
  <c r="BZ673" i="11"/>
  <c r="AY673" i="11"/>
  <c r="AX673" i="11"/>
  <c r="AW673" i="11"/>
  <c r="AV673" i="11"/>
  <c r="AU673" i="11"/>
  <c r="AR673" i="11"/>
  <c r="AQ673" i="11"/>
  <c r="H672" i="11"/>
  <c r="AI672" i="11"/>
  <c r="BI672" i="11"/>
  <c r="BM672" i="11"/>
  <c r="BW672" i="11"/>
  <c r="BX672" i="11"/>
  <c r="BY672" i="11"/>
  <c r="CG672" i="11"/>
  <c r="CF672" i="11"/>
  <c r="BL672" i="11"/>
  <c r="BT672" i="11"/>
  <c r="BU672" i="11"/>
  <c r="BV672" i="11"/>
  <c r="CE672" i="11"/>
  <c r="CD672" i="11"/>
  <c r="BK672" i="11"/>
  <c r="BQ672" i="11"/>
  <c r="BR672" i="11"/>
  <c r="BS672" i="11"/>
  <c r="CC672" i="11"/>
  <c r="CB672" i="11"/>
  <c r="BJ672" i="11"/>
  <c r="BN672" i="11"/>
  <c r="BO672" i="11"/>
  <c r="BP672" i="11"/>
  <c r="CA672" i="11"/>
  <c r="BZ672" i="11"/>
  <c r="AY672" i="11"/>
  <c r="AX672" i="11"/>
  <c r="AW672" i="11"/>
  <c r="AV672" i="11"/>
  <c r="AU672" i="11"/>
  <c r="AR672" i="11"/>
  <c r="AQ672" i="11"/>
  <c r="H671" i="11"/>
  <c r="AI671" i="11"/>
  <c r="BI671" i="11"/>
  <c r="BM671" i="11"/>
  <c r="BW671" i="11"/>
  <c r="BX671" i="11"/>
  <c r="BY671" i="11"/>
  <c r="CG671" i="11"/>
  <c r="CF671" i="11"/>
  <c r="BL671" i="11"/>
  <c r="BT671" i="11"/>
  <c r="BU671" i="11"/>
  <c r="BV671" i="11"/>
  <c r="CE671" i="11"/>
  <c r="CD671" i="11"/>
  <c r="BK671" i="11"/>
  <c r="BQ671" i="11"/>
  <c r="BR671" i="11"/>
  <c r="BS671" i="11"/>
  <c r="CC671" i="11"/>
  <c r="CB671" i="11"/>
  <c r="BJ671" i="11"/>
  <c r="BN671" i="11"/>
  <c r="BO671" i="11"/>
  <c r="BP671" i="11"/>
  <c r="CA671" i="11"/>
  <c r="BZ671" i="11"/>
  <c r="AY671" i="11"/>
  <c r="AX671" i="11"/>
  <c r="AW671" i="11"/>
  <c r="AV671" i="11"/>
  <c r="AU671" i="11"/>
  <c r="AR671" i="11"/>
  <c r="AQ671" i="11"/>
  <c r="H670" i="11"/>
  <c r="AI670" i="11"/>
  <c r="BI670" i="11"/>
  <c r="BM670" i="11"/>
  <c r="BW670" i="11"/>
  <c r="BX670" i="11"/>
  <c r="BY670" i="11"/>
  <c r="CG670" i="11"/>
  <c r="CF670" i="11"/>
  <c r="BL670" i="11"/>
  <c r="BT670" i="11"/>
  <c r="BU670" i="11"/>
  <c r="BV670" i="11"/>
  <c r="CE670" i="11"/>
  <c r="CD670" i="11"/>
  <c r="BK670" i="11"/>
  <c r="BQ670" i="11"/>
  <c r="BR670" i="11"/>
  <c r="BS670" i="11"/>
  <c r="CC670" i="11"/>
  <c r="CB670" i="11"/>
  <c r="BJ670" i="11"/>
  <c r="BN670" i="11"/>
  <c r="BO670" i="11"/>
  <c r="BP670" i="11"/>
  <c r="CA670" i="11"/>
  <c r="BZ670" i="11"/>
  <c r="AY670" i="11"/>
  <c r="AX670" i="11"/>
  <c r="AW670" i="11"/>
  <c r="AV670" i="11"/>
  <c r="AU670" i="11"/>
  <c r="AR670" i="11"/>
  <c r="AQ670" i="11"/>
  <c r="H669" i="11"/>
  <c r="AI669" i="11"/>
  <c r="BI669" i="11"/>
  <c r="BM669" i="11"/>
  <c r="BW669" i="11"/>
  <c r="BX669" i="11"/>
  <c r="BY669" i="11"/>
  <c r="CG669" i="11"/>
  <c r="CF669" i="11"/>
  <c r="BL669" i="11"/>
  <c r="BT669" i="11"/>
  <c r="BU669" i="11"/>
  <c r="BV669" i="11"/>
  <c r="CE669" i="11"/>
  <c r="CD669" i="11"/>
  <c r="BK669" i="11"/>
  <c r="BQ669" i="11"/>
  <c r="BR669" i="11"/>
  <c r="BS669" i="11"/>
  <c r="CC669" i="11"/>
  <c r="CB669" i="11"/>
  <c r="BJ669" i="11"/>
  <c r="BN669" i="11"/>
  <c r="BO669" i="11"/>
  <c r="BP669" i="11"/>
  <c r="CA669" i="11"/>
  <c r="BZ669" i="11"/>
  <c r="AY669" i="11"/>
  <c r="AX669" i="11"/>
  <c r="AW669" i="11"/>
  <c r="AV669" i="11"/>
  <c r="AU669" i="11"/>
  <c r="AR669" i="11"/>
  <c r="AQ669" i="11"/>
  <c r="H668" i="11"/>
  <c r="AI668" i="11"/>
  <c r="BI668" i="11"/>
  <c r="BM668" i="11"/>
  <c r="BW668" i="11"/>
  <c r="BX668" i="11"/>
  <c r="BY668" i="11"/>
  <c r="CG668" i="11"/>
  <c r="CF668" i="11"/>
  <c r="BL668" i="11"/>
  <c r="BT668" i="11"/>
  <c r="BU668" i="11"/>
  <c r="BV668" i="11"/>
  <c r="CE668" i="11"/>
  <c r="CD668" i="11"/>
  <c r="BK668" i="11"/>
  <c r="BQ668" i="11"/>
  <c r="BR668" i="11"/>
  <c r="BS668" i="11"/>
  <c r="CC668" i="11"/>
  <c r="CB668" i="11"/>
  <c r="BJ668" i="11"/>
  <c r="BN668" i="11"/>
  <c r="BO668" i="11"/>
  <c r="BP668" i="11"/>
  <c r="CA668" i="11"/>
  <c r="BZ668" i="11"/>
  <c r="AY668" i="11"/>
  <c r="AX668" i="11"/>
  <c r="AW668" i="11"/>
  <c r="AV668" i="11"/>
  <c r="AU668" i="11"/>
  <c r="AR668" i="11"/>
  <c r="AQ668" i="11"/>
  <c r="H667" i="11"/>
  <c r="AI667" i="11"/>
  <c r="BI667" i="11"/>
  <c r="BM667" i="11"/>
  <c r="BW667" i="11"/>
  <c r="BX667" i="11"/>
  <c r="BY667" i="11"/>
  <c r="CG667" i="11"/>
  <c r="CF667" i="11"/>
  <c r="BL667" i="11"/>
  <c r="BT667" i="11"/>
  <c r="BU667" i="11"/>
  <c r="BV667" i="11"/>
  <c r="CE667" i="11"/>
  <c r="CD667" i="11"/>
  <c r="BK667" i="11"/>
  <c r="BQ667" i="11"/>
  <c r="BR667" i="11"/>
  <c r="BS667" i="11"/>
  <c r="CC667" i="11"/>
  <c r="CB667" i="11"/>
  <c r="BJ667" i="11"/>
  <c r="BN667" i="11"/>
  <c r="BO667" i="11"/>
  <c r="BP667" i="11"/>
  <c r="CA667" i="11"/>
  <c r="BZ667" i="11"/>
  <c r="AY667" i="11"/>
  <c r="AX667" i="11"/>
  <c r="AW667" i="11"/>
  <c r="AV667" i="11"/>
  <c r="AU667" i="11"/>
  <c r="AR667" i="11"/>
  <c r="AQ667" i="11"/>
  <c r="H666" i="11"/>
  <c r="AI666" i="11"/>
  <c r="BI666" i="11"/>
  <c r="BM666" i="11"/>
  <c r="BW666" i="11"/>
  <c r="BX666" i="11"/>
  <c r="BY666" i="11"/>
  <c r="CG666" i="11"/>
  <c r="CF666" i="11"/>
  <c r="BL666" i="11"/>
  <c r="BT666" i="11"/>
  <c r="BU666" i="11"/>
  <c r="BV666" i="11"/>
  <c r="CE666" i="11"/>
  <c r="CD666" i="11"/>
  <c r="BK666" i="11"/>
  <c r="BQ666" i="11"/>
  <c r="BR666" i="11"/>
  <c r="BS666" i="11"/>
  <c r="CC666" i="11"/>
  <c r="CB666" i="11"/>
  <c r="BJ666" i="11"/>
  <c r="BN666" i="11"/>
  <c r="BO666" i="11"/>
  <c r="BP666" i="11"/>
  <c r="CA666" i="11"/>
  <c r="BZ666" i="11"/>
  <c r="AY666" i="11"/>
  <c r="AX666" i="11"/>
  <c r="AW666" i="11"/>
  <c r="AV666" i="11"/>
  <c r="AU666" i="11"/>
  <c r="AR666" i="11"/>
  <c r="AQ666" i="11"/>
  <c r="AY665" i="11"/>
  <c r="AX665" i="11"/>
  <c r="AW665" i="11"/>
  <c r="AV665" i="11"/>
  <c r="AU665" i="11"/>
  <c r="AR665" i="11"/>
  <c r="AQ665" i="11"/>
  <c r="H664" i="11"/>
  <c r="AI664" i="11"/>
  <c r="BI664" i="11"/>
  <c r="BM664" i="11"/>
  <c r="BW664" i="11"/>
  <c r="BX664" i="11"/>
  <c r="BY664" i="11"/>
  <c r="CG664" i="11"/>
  <c r="CF664" i="11"/>
  <c r="BL664" i="11"/>
  <c r="BT664" i="11"/>
  <c r="BU664" i="11"/>
  <c r="BV664" i="11"/>
  <c r="CE664" i="11"/>
  <c r="CD664" i="11"/>
  <c r="BK664" i="11"/>
  <c r="BQ664" i="11"/>
  <c r="BR664" i="11"/>
  <c r="BS664" i="11"/>
  <c r="CC664" i="11"/>
  <c r="CB664" i="11"/>
  <c r="BJ664" i="11"/>
  <c r="BN664" i="11"/>
  <c r="BO664" i="11"/>
  <c r="BP664" i="11"/>
  <c r="CA664" i="11"/>
  <c r="BZ664" i="11"/>
  <c r="AY664" i="11"/>
  <c r="AX664" i="11"/>
  <c r="AW664" i="11"/>
  <c r="AV664" i="11"/>
  <c r="AU664" i="11"/>
  <c r="AR664" i="11"/>
  <c r="AQ664" i="11"/>
  <c r="H663" i="11"/>
  <c r="AI663" i="11"/>
  <c r="BI663" i="11"/>
  <c r="BM663" i="11"/>
  <c r="BW663" i="11"/>
  <c r="BX663" i="11"/>
  <c r="BY663" i="11"/>
  <c r="CG663" i="11"/>
  <c r="CF663" i="11"/>
  <c r="BL663" i="11"/>
  <c r="BT663" i="11"/>
  <c r="BU663" i="11"/>
  <c r="BV663" i="11"/>
  <c r="CE663" i="11"/>
  <c r="CD663" i="11"/>
  <c r="BK663" i="11"/>
  <c r="BQ663" i="11"/>
  <c r="BR663" i="11"/>
  <c r="BS663" i="11"/>
  <c r="CC663" i="11"/>
  <c r="CB663" i="11"/>
  <c r="BJ663" i="11"/>
  <c r="BN663" i="11"/>
  <c r="BO663" i="11"/>
  <c r="BP663" i="11"/>
  <c r="CA663" i="11"/>
  <c r="BZ663" i="11"/>
  <c r="AY663" i="11"/>
  <c r="AX663" i="11"/>
  <c r="AW663" i="11"/>
  <c r="AV663" i="11"/>
  <c r="AU663" i="11"/>
  <c r="AR663" i="11"/>
  <c r="AQ663" i="11"/>
  <c r="AY662" i="11"/>
  <c r="AX662" i="11"/>
  <c r="AW662" i="11"/>
  <c r="AV662" i="11"/>
  <c r="AU662" i="11"/>
  <c r="AR662" i="11"/>
  <c r="AQ662" i="11"/>
  <c r="H661" i="11"/>
  <c r="AI661" i="11"/>
  <c r="BI661" i="11"/>
  <c r="BM661" i="11"/>
  <c r="BW661" i="11"/>
  <c r="BX661" i="11"/>
  <c r="BY661" i="11"/>
  <c r="CG661" i="11"/>
  <c r="CF661" i="11"/>
  <c r="BL661" i="11"/>
  <c r="BT661" i="11"/>
  <c r="BU661" i="11"/>
  <c r="BV661" i="11"/>
  <c r="CE661" i="11"/>
  <c r="CD661" i="11"/>
  <c r="BK661" i="11"/>
  <c r="BQ661" i="11"/>
  <c r="BR661" i="11"/>
  <c r="BS661" i="11"/>
  <c r="CC661" i="11"/>
  <c r="CB661" i="11"/>
  <c r="BJ661" i="11"/>
  <c r="BN661" i="11"/>
  <c r="BO661" i="11"/>
  <c r="BP661" i="11"/>
  <c r="CA661" i="11"/>
  <c r="BZ661" i="11"/>
  <c r="AY661" i="11"/>
  <c r="AX661" i="11"/>
  <c r="AW661" i="11"/>
  <c r="AV661" i="11"/>
  <c r="AU661" i="11"/>
  <c r="AR661" i="11"/>
  <c r="AQ661" i="11"/>
  <c r="H660" i="11"/>
  <c r="AI660" i="11"/>
  <c r="BI660" i="11"/>
  <c r="BM660" i="11"/>
  <c r="BW660" i="11"/>
  <c r="BX660" i="11"/>
  <c r="BY660" i="11"/>
  <c r="CG660" i="11"/>
  <c r="CF660" i="11"/>
  <c r="BL660" i="11"/>
  <c r="BT660" i="11"/>
  <c r="BU660" i="11"/>
  <c r="BV660" i="11"/>
  <c r="CE660" i="11"/>
  <c r="CD660" i="11"/>
  <c r="BK660" i="11"/>
  <c r="BQ660" i="11"/>
  <c r="BR660" i="11"/>
  <c r="BS660" i="11"/>
  <c r="CC660" i="11"/>
  <c r="CB660" i="11"/>
  <c r="BJ660" i="11"/>
  <c r="BN660" i="11"/>
  <c r="BO660" i="11"/>
  <c r="BP660" i="11"/>
  <c r="CA660" i="11"/>
  <c r="BZ660" i="11"/>
  <c r="AY660" i="11"/>
  <c r="AX660" i="11"/>
  <c r="AW660" i="11"/>
  <c r="AV660" i="11"/>
  <c r="AU660" i="11"/>
  <c r="AR660" i="11"/>
  <c r="AQ660" i="11"/>
  <c r="H659" i="11"/>
  <c r="AI659" i="11"/>
  <c r="BI659" i="11"/>
  <c r="BM659" i="11"/>
  <c r="BW659" i="11"/>
  <c r="BX659" i="11"/>
  <c r="BY659" i="11"/>
  <c r="CG659" i="11"/>
  <c r="CF659" i="11"/>
  <c r="BL659" i="11"/>
  <c r="BT659" i="11"/>
  <c r="BU659" i="11"/>
  <c r="BV659" i="11"/>
  <c r="CE659" i="11"/>
  <c r="CD659" i="11"/>
  <c r="BK659" i="11"/>
  <c r="BQ659" i="11"/>
  <c r="BR659" i="11"/>
  <c r="BS659" i="11"/>
  <c r="CC659" i="11"/>
  <c r="CB659" i="11"/>
  <c r="BJ659" i="11"/>
  <c r="BN659" i="11"/>
  <c r="BO659" i="11"/>
  <c r="BP659" i="11"/>
  <c r="CA659" i="11"/>
  <c r="BZ659" i="11"/>
  <c r="AY659" i="11"/>
  <c r="AX659" i="11"/>
  <c r="AW659" i="11"/>
  <c r="AV659" i="11"/>
  <c r="AU659" i="11"/>
  <c r="AR659" i="11"/>
  <c r="AQ659" i="11"/>
  <c r="H658" i="11"/>
  <c r="AI658" i="11"/>
  <c r="BI658" i="11"/>
  <c r="BM658" i="11"/>
  <c r="BW658" i="11"/>
  <c r="BX658" i="11"/>
  <c r="BY658" i="11"/>
  <c r="CG658" i="11"/>
  <c r="CF658" i="11"/>
  <c r="BL658" i="11"/>
  <c r="BT658" i="11"/>
  <c r="BU658" i="11"/>
  <c r="BV658" i="11"/>
  <c r="CE658" i="11"/>
  <c r="CD658" i="11"/>
  <c r="BK658" i="11"/>
  <c r="BQ658" i="11"/>
  <c r="BR658" i="11"/>
  <c r="BS658" i="11"/>
  <c r="CC658" i="11"/>
  <c r="CB658" i="11"/>
  <c r="BJ658" i="11"/>
  <c r="BN658" i="11"/>
  <c r="BO658" i="11"/>
  <c r="BP658" i="11"/>
  <c r="CA658" i="11"/>
  <c r="BZ658" i="11"/>
  <c r="AY658" i="11"/>
  <c r="AX658" i="11"/>
  <c r="AW658" i="11"/>
  <c r="AV658" i="11"/>
  <c r="AU658" i="11"/>
  <c r="AR658" i="11"/>
  <c r="AQ658" i="11"/>
  <c r="H657" i="11"/>
  <c r="AI657" i="11"/>
  <c r="BI657" i="11"/>
  <c r="BM657" i="11"/>
  <c r="BW657" i="11"/>
  <c r="BX657" i="11"/>
  <c r="BY657" i="11"/>
  <c r="CG657" i="11"/>
  <c r="CF657" i="11"/>
  <c r="BL657" i="11"/>
  <c r="BT657" i="11"/>
  <c r="BU657" i="11"/>
  <c r="BV657" i="11"/>
  <c r="CE657" i="11"/>
  <c r="CD657" i="11"/>
  <c r="BK657" i="11"/>
  <c r="BQ657" i="11"/>
  <c r="BR657" i="11"/>
  <c r="BS657" i="11"/>
  <c r="CC657" i="11"/>
  <c r="CB657" i="11"/>
  <c r="BJ657" i="11"/>
  <c r="BN657" i="11"/>
  <c r="BO657" i="11"/>
  <c r="BP657" i="11"/>
  <c r="CA657" i="11"/>
  <c r="BZ657" i="11"/>
  <c r="AY657" i="11"/>
  <c r="AX657" i="11"/>
  <c r="AW657" i="11"/>
  <c r="AV657" i="11"/>
  <c r="AU657" i="11"/>
  <c r="AR657" i="11"/>
  <c r="AQ657" i="11"/>
  <c r="H656" i="11"/>
  <c r="AI656" i="11"/>
  <c r="BI656" i="11"/>
  <c r="BM656" i="11"/>
  <c r="BW656" i="11"/>
  <c r="BX656" i="11"/>
  <c r="BY656" i="11"/>
  <c r="CG656" i="11"/>
  <c r="CF656" i="11"/>
  <c r="BL656" i="11"/>
  <c r="BT656" i="11"/>
  <c r="BU656" i="11"/>
  <c r="BV656" i="11"/>
  <c r="CE656" i="11"/>
  <c r="CD656" i="11"/>
  <c r="BK656" i="11"/>
  <c r="BQ656" i="11"/>
  <c r="BR656" i="11"/>
  <c r="BS656" i="11"/>
  <c r="CC656" i="11"/>
  <c r="CB656" i="11"/>
  <c r="BJ656" i="11"/>
  <c r="BN656" i="11"/>
  <c r="BO656" i="11"/>
  <c r="BP656" i="11"/>
  <c r="CA656" i="11"/>
  <c r="BZ656" i="11"/>
  <c r="AY656" i="11"/>
  <c r="AX656" i="11"/>
  <c r="AW656" i="11"/>
  <c r="AV656" i="11"/>
  <c r="AU656" i="11"/>
  <c r="AR656" i="11"/>
  <c r="AQ656" i="11"/>
  <c r="H655" i="11"/>
  <c r="AI655" i="11"/>
  <c r="BI655" i="11"/>
  <c r="BM655" i="11"/>
  <c r="BW655" i="11"/>
  <c r="BX655" i="11"/>
  <c r="BY655" i="11"/>
  <c r="CG655" i="11"/>
  <c r="CF655" i="11"/>
  <c r="BL655" i="11"/>
  <c r="BT655" i="11"/>
  <c r="BU655" i="11"/>
  <c r="BV655" i="11"/>
  <c r="CE655" i="11"/>
  <c r="CD655" i="11"/>
  <c r="BK655" i="11"/>
  <c r="BQ655" i="11"/>
  <c r="BR655" i="11"/>
  <c r="BS655" i="11"/>
  <c r="CC655" i="11"/>
  <c r="CB655" i="11"/>
  <c r="BJ655" i="11"/>
  <c r="BN655" i="11"/>
  <c r="BO655" i="11"/>
  <c r="BP655" i="11"/>
  <c r="CA655" i="11"/>
  <c r="BZ655" i="11"/>
  <c r="AY655" i="11"/>
  <c r="AX655" i="11"/>
  <c r="AW655" i="11"/>
  <c r="AV655" i="11"/>
  <c r="AU655" i="11"/>
  <c r="AR655" i="11"/>
  <c r="AQ655" i="11"/>
  <c r="H654" i="11"/>
  <c r="AI654" i="11"/>
  <c r="BI654" i="11"/>
  <c r="BM654" i="11"/>
  <c r="BW654" i="11"/>
  <c r="BX654" i="11"/>
  <c r="BY654" i="11"/>
  <c r="CG654" i="11"/>
  <c r="CF654" i="11"/>
  <c r="BL654" i="11"/>
  <c r="BT654" i="11"/>
  <c r="BU654" i="11"/>
  <c r="BV654" i="11"/>
  <c r="CE654" i="11"/>
  <c r="CD654" i="11"/>
  <c r="BK654" i="11"/>
  <c r="BQ654" i="11"/>
  <c r="BR654" i="11"/>
  <c r="BS654" i="11"/>
  <c r="CC654" i="11"/>
  <c r="CB654" i="11"/>
  <c r="BJ654" i="11"/>
  <c r="BN654" i="11"/>
  <c r="BO654" i="11"/>
  <c r="BP654" i="11"/>
  <c r="CA654" i="11"/>
  <c r="BZ654" i="11"/>
  <c r="AY654" i="11"/>
  <c r="AX654" i="11"/>
  <c r="AW654" i="11"/>
  <c r="AV654" i="11"/>
  <c r="AU654" i="11"/>
  <c r="AR654" i="11"/>
  <c r="AQ654" i="11"/>
  <c r="H653" i="11"/>
  <c r="AI653" i="11"/>
  <c r="BI653" i="11"/>
  <c r="BM653" i="11"/>
  <c r="BW653" i="11"/>
  <c r="BX653" i="11"/>
  <c r="BY653" i="11"/>
  <c r="CG653" i="11"/>
  <c r="CF653" i="11"/>
  <c r="BL653" i="11"/>
  <c r="BT653" i="11"/>
  <c r="BU653" i="11"/>
  <c r="BV653" i="11"/>
  <c r="CE653" i="11"/>
  <c r="CD653" i="11"/>
  <c r="BK653" i="11"/>
  <c r="BQ653" i="11"/>
  <c r="BR653" i="11"/>
  <c r="BS653" i="11"/>
  <c r="CC653" i="11"/>
  <c r="CB653" i="11"/>
  <c r="BJ653" i="11"/>
  <c r="BN653" i="11"/>
  <c r="BO653" i="11"/>
  <c r="BP653" i="11"/>
  <c r="CA653" i="11"/>
  <c r="BZ653" i="11"/>
  <c r="AY653" i="11"/>
  <c r="AX653" i="11"/>
  <c r="AW653" i="11"/>
  <c r="AV653" i="11"/>
  <c r="AU653" i="11"/>
  <c r="AR653" i="11"/>
  <c r="AQ653" i="11"/>
  <c r="H652" i="11"/>
  <c r="AI652" i="11"/>
  <c r="BI652" i="11"/>
  <c r="BM652" i="11"/>
  <c r="BW652" i="11"/>
  <c r="BX652" i="11"/>
  <c r="BY652" i="11"/>
  <c r="CG652" i="11"/>
  <c r="CF652" i="11"/>
  <c r="BL652" i="11"/>
  <c r="BT652" i="11"/>
  <c r="BU652" i="11"/>
  <c r="BV652" i="11"/>
  <c r="CE652" i="11"/>
  <c r="CD652" i="11"/>
  <c r="BK652" i="11"/>
  <c r="BQ652" i="11"/>
  <c r="BR652" i="11"/>
  <c r="BS652" i="11"/>
  <c r="CC652" i="11"/>
  <c r="CB652" i="11"/>
  <c r="BJ652" i="11"/>
  <c r="BN652" i="11"/>
  <c r="BO652" i="11"/>
  <c r="BP652" i="11"/>
  <c r="CA652" i="11"/>
  <c r="BZ652" i="11"/>
  <c r="AY652" i="11"/>
  <c r="AX652" i="11"/>
  <c r="AW652" i="11"/>
  <c r="AV652" i="11"/>
  <c r="AU652" i="11"/>
  <c r="AR652" i="11"/>
  <c r="AQ652" i="11"/>
  <c r="H651" i="11"/>
  <c r="AI651" i="11"/>
  <c r="BI651" i="11"/>
  <c r="BM651" i="11"/>
  <c r="BW651" i="11"/>
  <c r="BX651" i="11"/>
  <c r="BY651" i="11"/>
  <c r="CG651" i="11"/>
  <c r="CF651" i="11"/>
  <c r="BL651" i="11"/>
  <c r="BT651" i="11"/>
  <c r="BU651" i="11"/>
  <c r="BV651" i="11"/>
  <c r="CE651" i="11"/>
  <c r="CD651" i="11"/>
  <c r="BK651" i="11"/>
  <c r="BQ651" i="11"/>
  <c r="BR651" i="11"/>
  <c r="BS651" i="11"/>
  <c r="CC651" i="11"/>
  <c r="CB651" i="11"/>
  <c r="BJ651" i="11"/>
  <c r="BN651" i="11"/>
  <c r="BO651" i="11"/>
  <c r="BP651" i="11"/>
  <c r="CA651" i="11"/>
  <c r="BZ651" i="11"/>
  <c r="AY651" i="11"/>
  <c r="AX651" i="11"/>
  <c r="AW651" i="11"/>
  <c r="AV651" i="11"/>
  <c r="AU651" i="11"/>
  <c r="AR651" i="11"/>
  <c r="AQ651" i="11"/>
  <c r="H650" i="11"/>
  <c r="AI650" i="11"/>
  <c r="BI650" i="11"/>
  <c r="BM650" i="11"/>
  <c r="BW650" i="11"/>
  <c r="BX650" i="11"/>
  <c r="BY650" i="11"/>
  <c r="CG650" i="11"/>
  <c r="CF650" i="11"/>
  <c r="BL650" i="11"/>
  <c r="BT650" i="11"/>
  <c r="BU650" i="11"/>
  <c r="BV650" i="11"/>
  <c r="CE650" i="11"/>
  <c r="CD650" i="11"/>
  <c r="BK650" i="11"/>
  <c r="BQ650" i="11"/>
  <c r="BR650" i="11"/>
  <c r="BS650" i="11"/>
  <c r="CC650" i="11"/>
  <c r="CB650" i="11"/>
  <c r="BJ650" i="11"/>
  <c r="BN650" i="11"/>
  <c r="BO650" i="11"/>
  <c r="BP650" i="11"/>
  <c r="CA650" i="11"/>
  <c r="BZ650" i="11"/>
  <c r="AY650" i="11"/>
  <c r="AX650" i="11"/>
  <c r="AW650" i="11"/>
  <c r="AV650" i="11"/>
  <c r="AU650" i="11"/>
  <c r="AR650" i="11"/>
  <c r="AQ650" i="11"/>
  <c r="H649" i="11"/>
  <c r="AI649" i="11"/>
  <c r="BI649" i="11"/>
  <c r="BM649" i="11"/>
  <c r="BW649" i="11"/>
  <c r="BX649" i="11"/>
  <c r="BY649" i="11"/>
  <c r="CG649" i="11"/>
  <c r="CF649" i="11"/>
  <c r="BL649" i="11"/>
  <c r="BT649" i="11"/>
  <c r="BU649" i="11"/>
  <c r="BV649" i="11"/>
  <c r="CE649" i="11"/>
  <c r="CD649" i="11"/>
  <c r="BK649" i="11"/>
  <c r="BQ649" i="11"/>
  <c r="BR649" i="11"/>
  <c r="BS649" i="11"/>
  <c r="CC649" i="11"/>
  <c r="CB649" i="11"/>
  <c r="BJ649" i="11"/>
  <c r="BN649" i="11"/>
  <c r="BO649" i="11"/>
  <c r="BP649" i="11"/>
  <c r="CA649" i="11"/>
  <c r="BZ649" i="11"/>
  <c r="AY649" i="11"/>
  <c r="AX649" i="11"/>
  <c r="AW649" i="11"/>
  <c r="AV649" i="11"/>
  <c r="AU649" i="11"/>
  <c r="AR649" i="11"/>
  <c r="AQ649" i="11"/>
  <c r="H648" i="11"/>
  <c r="AI648" i="11"/>
  <c r="BI648" i="11"/>
  <c r="BM648" i="11"/>
  <c r="BW648" i="11"/>
  <c r="BX648" i="11"/>
  <c r="BY648" i="11"/>
  <c r="CG648" i="11"/>
  <c r="CF648" i="11"/>
  <c r="BL648" i="11"/>
  <c r="BT648" i="11"/>
  <c r="BU648" i="11"/>
  <c r="BV648" i="11"/>
  <c r="CE648" i="11"/>
  <c r="CD648" i="11"/>
  <c r="BK648" i="11"/>
  <c r="BQ648" i="11"/>
  <c r="BR648" i="11"/>
  <c r="BS648" i="11"/>
  <c r="CC648" i="11"/>
  <c r="CB648" i="11"/>
  <c r="BJ648" i="11"/>
  <c r="BN648" i="11"/>
  <c r="BO648" i="11"/>
  <c r="BP648" i="11"/>
  <c r="CA648" i="11"/>
  <c r="BZ648" i="11"/>
  <c r="AY648" i="11"/>
  <c r="AX648" i="11"/>
  <c r="AW648" i="11"/>
  <c r="AV648" i="11"/>
  <c r="AU648" i="11"/>
  <c r="AR648" i="11"/>
  <c r="AQ648" i="11"/>
  <c r="H647" i="11"/>
  <c r="AI647" i="11"/>
  <c r="BI647" i="11"/>
  <c r="BM647" i="11"/>
  <c r="BW647" i="11"/>
  <c r="BX647" i="11"/>
  <c r="BY647" i="11"/>
  <c r="CG647" i="11"/>
  <c r="CF647" i="11"/>
  <c r="BL647" i="11"/>
  <c r="BT647" i="11"/>
  <c r="BU647" i="11"/>
  <c r="BV647" i="11"/>
  <c r="CE647" i="11"/>
  <c r="CD647" i="11"/>
  <c r="BK647" i="11"/>
  <c r="BQ647" i="11"/>
  <c r="BR647" i="11"/>
  <c r="BS647" i="11"/>
  <c r="CC647" i="11"/>
  <c r="CB647" i="11"/>
  <c r="BJ647" i="11"/>
  <c r="BN647" i="11"/>
  <c r="BO647" i="11"/>
  <c r="BP647" i="11"/>
  <c r="CA647" i="11"/>
  <c r="BZ647" i="11"/>
  <c r="AY647" i="11"/>
  <c r="AX647" i="11"/>
  <c r="AW647" i="11"/>
  <c r="AV647" i="11"/>
  <c r="AU647" i="11"/>
  <c r="AR647" i="11"/>
  <c r="AQ647" i="11"/>
  <c r="H646" i="11"/>
  <c r="AI646" i="11"/>
  <c r="BI646" i="11"/>
  <c r="BM646" i="11"/>
  <c r="BW646" i="11"/>
  <c r="BX646" i="11"/>
  <c r="BY646" i="11"/>
  <c r="CG646" i="11"/>
  <c r="CF646" i="11"/>
  <c r="BL646" i="11"/>
  <c r="BT646" i="11"/>
  <c r="BU646" i="11"/>
  <c r="BV646" i="11"/>
  <c r="CE646" i="11"/>
  <c r="CD646" i="11"/>
  <c r="BK646" i="11"/>
  <c r="BQ646" i="11"/>
  <c r="BR646" i="11"/>
  <c r="BS646" i="11"/>
  <c r="CC646" i="11"/>
  <c r="CB646" i="11"/>
  <c r="BJ646" i="11"/>
  <c r="BN646" i="11"/>
  <c r="BO646" i="11"/>
  <c r="BP646" i="11"/>
  <c r="CA646" i="11"/>
  <c r="BZ646" i="11"/>
  <c r="AY646" i="11"/>
  <c r="AX646" i="11"/>
  <c r="AW646" i="11"/>
  <c r="AV646" i="11"/>
  <c r="AU646" i="11"/>
  <c r="AR646" i="11"/>
  <c r="AQ646" i="11"/>
  <c r="H645" i="11"/>
  <c r="AI645" i="11"/>
  <c r="BI645" i="11"/>
  <c r="BM645" i="11"/>
  <c r="BW645" i="11"/>
  <c r="BX645" i="11"/>
  <c r="BY645" i="11"/>
  <c r="CG645" i="11"/>
  <c r="CF645" i="11"/>
  <c r="BL645" i="11"/>
  <c r="BT645" i="11"/>
  <c r="BU645" i="11"/>
  <c r="BV645" i="11"/>
  <c r="CE645" i="11"/>
  <c r="CD645" i="11"/>
  <c r="BK645" i="11"/>
  <c r="BQ645" i="11"/>
  <c r="BR645" i="11"/>
  <c r="BS645" i="11"/>
  <c r="CC645" i="11"/>
  <c r="CB645" i="11"/>
  <c r="BJ645" i="11"/>
  <c r="BN645" i="11"/>
  <c r="BO645" i="11"/>
  <c r="BP645" i="11"/>
  <c r="CA645" i="11"/>
  <c r="BZ645" i="11"/>
  <c r="AY645" i="11"/>
  <c r="AX645" i="11"/>
  <c r="AW645" i="11"/>
  <c r="AV645" i="11"/>
  <c r="AU645" i="11"/>
  <c r="AR645" i="11"/>
  <c r="AQ645" i="11"/>
  <c r="H644" i="11"/>
  <c r="AI644" i="11"/>
  <c r="BI644" i="11"/>
  <c r="BM644" i="11"/>
  <c r="BW644" i="11"/>
  <c r="BX644" i="11"/>
  <c r="BY644" i="11"/>
  <c r="CG644" i="11"/>
  <c r="CF644" i="11"/>
  <c r="BL644" i="11"/>
  <c r="BT644" i="11"/>
  <c r="BU644" i="11"/>
  <c r="BV644" i="11"/>
  <c r="CE644" i="11"/>
  <c r="CD644" i="11"/>
  <c r="BK644" i="11"/>
  <c r="BQ644" i="11"/>
  <c r="BR644" i="11"/>
  <c r="BS644" i="11"/>
  <c r="CC644" i="11"/>
  <c r="CB644" i="11"/>
  <c r="BJ644" i="11"/>
  <c r="BN644" i="11"/>
  <c r="BO644" i="11"/>
  <c r="BP644" i="11"/>
  <c r="CA644" i="11"/>
  <c r="BZ644" i="11"/>
  <c r="AY644" i="11"/>
  <c r="AX644" i="11"/>
  <c r="AW644" i="11"/>
  <c r="AV644" i="11"/>
  <c r="AU644" i="11"/>
  <c r="AR644" i="11"/>
  <c r="AQ644" i="11"/>
  <c r="H643" i="11"/>
  <c r="AI643" i="11"/>
  <c r="BI643" i="11"/>
  <c r="BM643" i="11"/>
  <c r="BW643" i="11"/>
  <c r="BX643" i="11"/>
  <c r="BY643" i="11"/>
  <c r="CG643" i="11"/>
  <c r="CF643" i="11"/>
  <c r="BL643" i="11"/>
  <c r="BT643" i="11"/>
  <c r="BU643" i="11"/>
  <c r="BV643" i="11"/>
  <c r="CE643" i="11"/>
  <c r="CD643" i="11"/>
  <c r="BK643" i="11"/>
  <c r="BQ643" i="11"/>
  <c r="BR643" i="11"/>
  <c r="BS643" i="11"/>
  <c r="CC643" i="11"/>
  <c r="CB643" i="11"/>
  <c r="BJ643" i="11"/>
  <c r="BN643" i="11"/>
  <c r="BO643" i="11"/>
  <c r="BP643" i="11"/>
  <c r="CA643" i="11"/>
  <c r="BZ643" i="11"/>
  <c r="AY643" i="11"/>
  <c r="AX643" i="11"/>
  <c r="AW643" i="11"/>
  <c r="AV643" i="11"/>
  <c r="AU643" i="11"/>
  <c r="AR643" i="11"/>
  <c r="AQ643" i="11"/>
  <c r="H642" i="11"/>
  <c r="AI642" i="11"/>
  <c r="BI642" i="11"/>
  <c r="BM642" i="11"/>
  <c r="BW642" i="11"/>
  <c r="BX642" i="11"/>
  <c r="BY642" i="11"/>
  <c r="CG642" i="11"/>
  <c r="CF642" i="11"/>
  <c r="BL642" i="11"/>
  <c r="BT642" i="11"/>
  <c r="BU642" i="11"/>
  <c r="BV642" i="11"/>
  <c r="CE642" i="11"/>
  <c r="CD642" i="11"/>
  <c r="BK642" i="11"/>
  <c r="BQ642" i="11"/>
  <c r="BR642" i="11"/>
  <c r="BS642" i="11"/>
  <c r="CC642" i="11"/>
  <c r="CB642" i="11"/>
  <c r="BJ642" i="11"/>
  <c r="BN642" i="11"/>
  <c r="BO642" i="11"/>
  <c r="BP642" i="11"/>
  <c r="CA642" i="11"/>
  <c r="BZ642" i="11"/>
  <c r="AY642" i="11"/>
  <c r="AX642" i="11"/>
  <c r="AW642" i="11"/>
  <c r="AV642" i="11"/>
  <c r="AU642" i="11"/>
  <c r="AR642" i="11"/>
  <c r="AQ642" i="11"/>
  <c r="N641" i="11"/>
  <c r="H641" i="11"/>
  <c r="AI641" i="11"/>
  <c r="BI641" i="11"/>
  <c r="BM641" i="11"/>
  <c r="BW641" i="11"/>
  <c r="BX641" i="11"/>
  <c r="BY641" i="11"/>
  <c r="CG641" i="11"/>
  <c r="CF641" i="11"/>
  <c r="BL641" i="11"/>
  <c r="BT641" i="11"/>
  <c r="BU641" i="11"/>
  <c r="BV641" i="11"/>
  <c r="CE641" i="11"/>
  <c r="CD641" i="11"/>
  <c r="BK641" i="11"/>
  <c r="BQ641" i="11"/>
  <c r="BR641" i="11"/>
  <c r="BS641" i="11"/>
  <c r="CC641" i="11"/>
  <c r="CB641" i="11"/>
  <c r="BJ641" i="11"/>
  <c r="BN641" i="11"/>
  <c r="BO641" i="11"/>
  <c r="BP641" i="11"/>
  <c r="CA641" i="11"/>
  <c r="BZ641" i="11"/>
  <c r="AY641" i="11"/>
  <c r="AX641" i="11"/>
  <c r="AW641" i="11"/>
  <c r="AV641" i="11"/>
  <c r="AU641" i="11"/>
  <c r="AR641" i="11"/>
  <c r="AQ641" i="11"/>
  <c r="N640" i="11"/>
  <c r="H640" i="11"/>
  <c r="AI640" i="11"/>
  <c r="BI640" i="11"/>
  <c r="BM640" i="11"/>
  <c r="BW640" i="11"/>
  <c r="BX640" i="11"/>
  <c r="BY640" i="11"/>
  <c r="CG640" i="11"/>
  <c r="CF640" i="11"/>
  <c r="BL640" i="11"/>
  <c r="BT640" i="11"/>
  <c r="BU640" i="11"/>
  <c r="BV640" i="11"/>
  <c r="CE640" i="11"/>
  <c r="CD640" i="11"/>
  <c r="BK640" i="11"/>
  <c r="BQ640" i="11"/>
  <c r="BR640" i="11"/>
  <c r="BS640" i="11"/>
  <c r="CC640" i="11"/>
  <c r="CB640" i="11"/>
  <c r="BJ640" i="11"/>
  <c r="BN640" i="11"/>
  <c r="BO640" i="11"/>
  <c r="BP640" i="11"/>
  <c r="CA640" i="11"/>
  <c r="BZ640" i="11"/>
  <c r="AY640" i="11"/>
  <c r="AX640" i="11"/>
  <c r="AW640" i="11"/>
  <c r="AV640" i="11"/>
  <c r="AU640" i="11"/>
  <c r="AR640" i="11"/>
  <c r="AQ640" i="11"/>
  <c r="N639" i="11"/>
  <c r="H639" i="11"/>
  <c r="AI639" i="11"/>
  <c r="BI639" i="11"/>
  <c r="BM639" i="11"/>
  <c r="BW639" i="11"/>
  <c r="BX639" i="11"/>
  <c r="BY639" i="11"/>
  <c r="CG639" i="11"/>
  <c r="CF639" i="11"/>
  <c r="BL639" i="11"/>
  <c r="BT639" i="11"/>
  <c r="BU639" i="11"/>
  <c r="BV639" i="11"/>
  <c r="CE639" i="11"/>
  <c r="CD639" i="11"/>
  <c r="BK639" i="11"/>
  <c r="BQ639" i="11"/>
  <c r="BR639" i="11"/>
  <c r="BS639" i="11"/>
  <c r="CC639" i="11"/>
  <c r="CB639" i="11"/>
  <c r="BJ639" i="11"/>
  <c r="BN639" i="11"/>
  <c r="BO639" i="11"/>
  <c r="BP639" i="11"/>
  <c r="CA639" i="11"/>
  <c r="BZ639" i="11"/>
  <c r="AY639" i="11"/>
  <c r="AX639" i="11"/>
  <c r="AW639" i="11"/>
  <c r="AV639" i="11"/>
  <c r="AU639" i="11"/>
  <c r="AR639" i="11"/>
  <c r="AQ639" i="11"/>
  <c r="N638" i="11"/>
  <c r="H638" i="11"/>
  <c r="AI638" i="11"/>
  <c r="BI638" i="11"/>
  <c r="BM638" i="11"/>
  <c r="BW638" i="11"/>
  <c r="BX638" i="11"/>
  <c r="BY638" i="11"/>
  <c r="CG638" i="11"/>
  <c r="CF638" i="11"/>
  <c r="BL638" i="11"/>
  <c r="BT638" i="11"/>
  <c r="BU638" i="11"/>
  <c r="BV638" i="11"/>
  <c r="CE638" i="11"/>
  <c r="CD638" i="11"/>
  <c r="BK638" i="11"/>
  <c r="BQ638" i="11"/>
  <c r="BR638" i="11"/>
  <c r="BS638" i="11"/>
  <c r="CC638" i="11"/>
  <c r="CB638" i="11"/>
  <c r="BJ638" i="11"/>
  <c r="BN638" i="11"/>
  <c r="BO638" i="11"/>
  <c r="BP638" i="11"/>
  <c r="CA638" i="11"/>
  <c r="BZ638" i="11"/>
  <c r="AY638" i="11"/>
  <c r="AX638" i="11"/>
  <c r="AW638" i="11"/>
  <c r="AV638" i="11"/>
  <c r="AU638" i="11"/>
  <c r="AR638" i="11"/>
  <c r="AQ638" i="11"/>
  <c r="N637" i="11"/>
  <c r="H637" i="11"/>
  <c r="AI637" i="11"/>
  <c r="BI637" i="11"/>
  <c r="BM637" i="11"/>
  <c r="BW637" i="11"/>
  <c r="BX637" i="11"/>
  <c r="BY637" i="11"/>
  <c r="CG637" i="11"/>
  <c r="CF637" i="11"/>
  <c r="BL637" i="11"/>
  <c r="BT637" i="11"/>
  <c r="BU637" i="11"/>
  <c r="BV637" i="11"/>
  <c r="CE637" i="11"/>
  <c r="CD637" i="11"/>
  <c r="BK637" i="11"/>
  <c r="BQ637" i="11"/>
  <c r="BR637" i="11"/>
  <c r="BS637" i="11"/>
  <c r="CC637" i="11"/>
  <c r="CB637" i="11"/>
  <c r="BJ637" i="11"/>
  <c r="BN637" i="11"/>
  <c r="BO637" i="11"/>
  <c r="BP637" i="11"/>
  <c r="CA637" i="11"/>
  <c r="BZ637" i="11"/>
  <c r="AY637" i="11"/>
  <c r="AX637" i="11"/>
  <c r="AW637" i="11"/>
  <c r="AV637" i="11"/>
  <c r="AU637" i="11"/>
  <c r="AR637" i="11"/>
  <c r="AQ637" i="11"/>
  <c r="N636" i="11"/>
  <c r="H636" i="11"/>
  <c r="AI636" i="11"/>
  <c r="BI636" i="11"/>
  <c r="BM636" i="11"/>
  <c r="BW636" i="11"/>
  <c r="BX636" i="11"/>
  <c r="BY636" i="11"/>
  <c r="CG636" i="11"/>
  <c r="CF636" i="11"/>
  <c r="BL636" i="11"/>
  <c r="BT636" i="11"/>
  <c r="BU636" i="11"/>
  <c r="BV636" i="11"/>
  <c r="CE636" i="11"/>
  <c r="CD636" i="11"/>
  <c r="BK636" i="11"/>
  <c r="BQ636" i="11"/>
  <c r="BR636" i="11"/>
  <c r="BS636" i="11"/>
  <c r="CC636" i="11"/>
  <c r="CB636" i="11"/>
  <c r="BJ636" i="11"/>
  <c r="BN636" i="11"/>
  <c r="BO636" i="11"/>
  <c r="BP636" i="11"/>
  <c r="CA636" i="11"/>
  <c r="BZ636" i="11"/>
  <c r="AY636" i="11"/>
  <c r="AX636" i="11"/>
  <c r="AW636" i="11"/>
  <c r="AV636" i="11"/>
  <c r="AU636" i="11"/>
  <c r="AR636" i="11"/>
  <c r="AQ636" i="11"/>
  <c r="H635" i="11"/>
  <c r="AI635" i="11"/>
  <c r="BI635" i="11"/>
  <c r="BM635" i="11"/>
  <c r="BW635" i="11"/>
  <c r="BX635" i="11"/>
  <c r="BY635" i="11"/>
  <c r="CG635" i="11"/>
  <c r="CF635" i="11"/>
  <c r="BL635" i="11"/>
  <c r="BT635" i="11"/>
  <c r="BU635" i="11"/>
  <c r="BV635" i="11"/>
  <c r="CE635" i="11"/>
  <c r="CD635" i="11"/>
  <c r="BK635" i="11"/>
  <c r="BQ635" i="11"/>
  <c r="BR635" i="11"/>
  <c r="BS635" i="11"/>
  <c r="CC635" i="11"/>
  <c r="CB635" i="11"/>
  <c r="BJ635" i="11"/>
  <c r="BN635" i="11"/>
  <c r="BO635" i="11"/>
  <c r="BP635" i="11"/>
  <c r="CA635" i="11"/>
  <c r="BZ635" i="11"/>
  <c r="AY635" i="11"/>
  <c r="AX635" i="11"/>
  <c r="AW635" i="11"/>
  <c r="AV635" i="11"/>
  <c r="AU635" i="11"/>
  <c r="AR635" i="11"/>
  <c r="AQ635" i="11"/>
  <c r="H634" i="11"/>
  <c r="AI634" i="11"/>
  <c r="BI634" i="11"/>
  <c r="BM634" i="11"/>
  <c r="BW634" i="11"/>
  <c r="BX634" i="11"/>
  <c r="BY634" i="11"/>
  <c r="CG634" i="11"/>
  <c r="CF634" i="11"/>
  <c r="BL634" i="11"/>
  <c r="BT634" i="11"/>
  <c r="BU634" i="11"/>
  <c r="BV634" i="11"/>
  <c r="CE634" i="11"/>
  <c r="CD634" i="11"/>
  <c r="BK634" i="11"/>
  <c r="BQ634" i="11"/>
  <c r="BR634" i="11"/>
  <c r="BS634" i="11"/>
  <c r="CC634" i="11"/>
  <c r="CB634" i="11"/>
  <c r="BJ634" i="11"/>
  <c r="BN634" i="11"/>
  <c r="BO634" i="11"/>
  <c r="BP634" i="11"/>
  <c r="CA634" i="11"/>
  <c r="BZ634" i="11"/>
  <c r="AY634" i="11"/>
  <c r="AX634" i="11"/>
  <c r="AW634" i="11"/>
  <c r="AV634" i="11"/>
  <c r="AU634" i="11"/>
  <c r="AR634" i="11"/>
  <c r="AQ634" i="11"/>
  <c r="N633" i="11"/>
  <c r="H633" i="11"/>
  <c r="AI633" i="11"/>
  <c r="BI633" i="11"/>
  <c r="BM633" i="11"/>
  <c r="BW633" i="11"/>
  <c r="BX633" i="11"/>
  <c r="BY633" i="11"/>
  <c r="CG633" i="11"/>
  <c r="CF633" i="11"/>
  <c r="BL633" i="11"/>
  <c r="BT633" i="11"/>
  <c r="BU633" i="11"/>
  <c r="BV633" i="11"/>
  <c r="CE633" i="11"/>
  <c r="CD633" i="11"/>
  <c r="BK633" i="11"/>
  <c r="BQ633" i="11"/>
  <c r="BR633" i="11"/>
  <c r="BS633" i="11"/>
  <c r="CC633" i="11"/>
  <c r="CB633" i="11"/>
  <c r="BJ633" i="11"/>
  <c r="BN633" i="11"/>
  <c r="BO633" i="11"/>
  <c r="BP633" i="11"/>
  <c r="CA633" i="11"/>
  <c r="BZ633" i="11"/>
  <c r="AY633" i="11"/>
  <c r="AX633" i="11"/>
  <c r="AW633" i="11"/>
  <c r="AV633" i="11"/>
  <c r="AU633" i="11"/>
  <c r="AR633" i="11"/>
  <c r="AQ633" i="11"/>
  <c r="H632" i="11"/>
  <c r="AI632" i="11"/>
  <c r="BI632" i="11"/>
  <c r="BM632" i="11"/>
  <c r="BW632" i="11"/>
  <c r="BX632" i="11"/>
  <c r="BY632" i="11"/>
  <c r="CG632" i="11"/>
  <c r="CF632" i="11"/>
  <c r="BL632" i="11"/>
  <c r="BT632" i="11"/>
  <c r="BU632" i="11"/>
  <c r="BV632" i="11"/>
  <c r="CE632" i="11"/>
  <c r="CD632" i="11"/>
  <c r="BK632" i="11"/>
  <c r="BQ632" i="11"/>
  <c r="BR632" i="11"/>
  <c r="BS632" i="11"/>
  <c r="CC632" i="11"/>
  <c r="CB632" i="11"/>
  <c r="BJ632" i="11"/>
  <c r="BN632" i="11"/>
  <c r="BO632" i="11"/>
  <c r="BP632" i="11"/>
  <c r="CA632" i="11"/>
  <c r="BZ632" i="11"/>
  <c r="AY632" i="11"/>
  <c r="AX632" i="11"/>
  <c r="AW632" i="11"/>
  <c r="AV632" i="11"/>
  <c r="AU632" i="11"/>
  <c r="AR632" i="11"/>
  <c r="AQ632" i="11"/>
  <c r="N631" i="11"/>
  <c r="H631" i="11"/>
  <c r="AI631" i="11"/>
  <c r="BI631" i="11"/>
  <c r="BM631" i="11"/>
  <c r="BW631" i="11"/>
  <c r="BX631" i="11"/>
  <c r="BY631" i="11"/>
  <c r="CG631" i="11"/>
  <c r="CF631" i="11"/>
  <c r="BL631" i="11"/>
  <c r="BT631" i="11"/>
  <c r="BU631" i="11"/>
  <c r="BV631" i="11"/>
  <c r="CE631" i="11"/>
  <c r="CD631" i="11"/>
  <c r="BK631" i="11"/>
  <c r="BQ631" i="11"/>
  <c r="BR631" i="11"/>
  <c r="BS631" i="11"/>
  <c r="CC631" i="11"/>
  <c r="CB631" i="11"/>
  <c r="BJ631" i="11"/>
  <c r="BN631" i="11"/>
  <c r="BO631" i="11"/>
  <c r="BP631" i="11"/>
  <c r="CA631" i="11"/>
  <c r="BZ631" i="11"/>
  <c r="AY631" i="11"/>
  <c r="AX631" i="11"/>
  <c r="AW631" i="11"/>
  <c r="AV631" i="11"/>
  <c r="AU631" i="11"/>
  <c r="AR631" i="11"/>
  <c r="AQ631" i="11"/>
  <c r="N630" i="11"/>
  <c r="H630" i="11"/>
  <c r="AI630" i="11"/>
  <c r="BI630" i="11"/>
  <c r="BM630" i="11"/>
  <c r="BW630" i="11"/>
  <c r="BX630" i="11"/>
  <c r="BY630" i="11"/>
  <c r="CG630" i="11"/>
  <c r="CF630" i="11"/>
  <c r="BL630" i="11"/>
  <c r="BT630" i="11"/>
  <c r="BU630" i="11"/>
  <c r="BV630" i="11"/>
  <c r="CE630" i="11"/>
  <c r="CD630" i="11"/>
  <c r="BK630" i="11"/>
  <c r="BQ630" i="11"/>
  <c r="BR630" i="11"/>
  <c r="BS630" i="11"/>
  <c r="CC630" i="11"/>
  <c r="CB630" i="11"/>
  <c r="BJ630" i="11"/>
  <c r="BN630" i="11"/>
  <c r="BO630" i="11"/>
  <c r="BP630" i="11"/>
  <c r="CA630" i="11"/>
  <c r="BZ630" i="11"/>
  <c r="AY630" i="11"/>
  <c r="AX630" i="11"/>
  <c r="AW630" i="11"/>
  <c r="AV630" i="11"/>
  <c r="AU630" i="11"/>
  <c r="AR630" i="11"/>
  <c r="AQ630" i="11"/>
  <c r="N629" i="11"/>
  <c r="H629" i="11"/>
  <c r="AI629" i="11"/>
  <c r="BI629" i="11"/>
  <c r="BM629" i="11"/>
  <c r="BW629" i="11"/>
  <c r="BX629" i="11"/>
  <c r="BY629" i="11"/>
  <c r="CG629" i="11"/>
  <c r="CF629" i="11"/>
  <c r="BL629" i="11"/>
  <c r="BT629" i="11"/>
  <c r="BU629" i="11"/>
  <c r="BV629" i="11"/>
  <c r="CE629" i="11"/>
  <c r="CD629" i="11"/>
  <c r="BK629" i="11"/>
  <c r="BQ629" i="11"/>
  <c r="BR629" i="11"/>
  <c r="BS629" i="11"/>
  <c r="CC629" i="11"/>
  <c r="CB629" i="11"/>
  <c r="BJ629" i="11"/>
  <c r="BN629" i="11"/>
  <c r="BO629" i="11"/>
  <c r="BP629" i="11"/>
  <c r="CA629" i="11"/>
  <c r="BZ629" i="11"/>
  <c r="AY629" i="11"/>
  <c r="AX629" i="11"/>
  <c r="AW629" i="11"/>
  <c r="AV629" i="11"/>
  <c r="AU629" i="11"/>
  <c r="AR629" i="11"/>
  <c r="AQ629" i="11"/>
  <c r="N628" i="11"/>
  <c r="H628" i="11"/>
  <c r="AI628" i="11"/>
  <c r="BI628" i="11"/>
  <c r="BM628" i="11"/>
  <c r="BW628" i="11"/>
  <c r="BX628" i="11"/>
  <c r="BY628" i="11"/>
  <c r="CG628" i="11"/>
  <c r="CF628" i="11"/>
  <c r="BL628" i="11"/>
  <c r="BT628" i="11"/>
  <c r="BU628" i="11"/>
  <c r="BV628" i="11"/>
  <c r="CE628" i="11"/>
  <c r="CD628" i="11"/>
  <c r="BK628" i="11"/>
  <c r="BQ628" i="11"/>
  <c r="BR628" i="11"/>
  <c r="BS628" i="11"/>
  <c r="CC628" i="11"/>
  <c r="CB628" i="11"/>
  <c r="BJ628" i="11"/>
  <c r="BN628" i="11"/>
  <c r="BO628" i="11"/>
  <c r="BP628" i="11"/>
  <c r="CA628" i="11"/>
  <c r="BZ628" i="11"/>
  <c r="AY628" i="11"/>
  <c r="AX628" i="11"/>
  <c r="AW628" i="11"/>
  <c r="AV628" i="11"/>
  <c r="AU628" i="11"/>
  <c r="AR628" i="11"/>
  <c r="AQ628" i="11"/>
  <c r="N627" i="11"/>
  <c r="H627" i="11"/>
  <c r="AI627" i="11"/>
  <c r="BI627" i="11"/>
  <c r="BM627" i="11"/>
  <c r="BW627" i="11"/>
  <c r="BX627" i="11"/>
  <c r="BY627" i="11"/>
  <c r="CG627" i="11"/>
  <c r="CF627" i="11"/>
  <c r="BL627" i="11"/>
  <c r="BT627" i="11"/>
  <c r="BU627" i="11"/>
  <c r="BV627" i="11"/>
  <c r="CE627" i="11"/>
  <c r="CD627" i="11"/>
  <c r="BK627" i="11"/>
  <c r="BQ627" i="11"/>
  <c r="BR627" i="11"/>
  <c r="BS627" i="11"/>
  <c r="CC627" i="11"/>
  <c r="CB627" i="11"/>
  <c r="BJ627" i="11"/>
  <c r="BN627" i="11"/>
  <c r="BO627" i="11"/>
  <c r="BP627" i="11"/>
  <c r="CA627" i="11"/>
  <c r="BZ627" i="11"/>
  <c r="AY627" i="11"/>
  <c r="AX627" i="11"/>
  <c r="AW627" i="11"/>
  <c r="AV627" i="11"/>
  <c r="AU627" i="11"/>
  <c r="AR627" i="11"/>
  <c r="AQ627" i="11"/>
  <c r="H626" i="11"/>
  <c r="AI626" i="11"/>
  <c r="BI626" i="11"/>
  <c r="BM626" i="11"/>
  <c r="BW626" i="11"/>
  <c r="BX626" i="11"/>
  <c r="BY626" i="11"/>
  <c r="CG626" i="11"/>
  <c r="CF626" i="11"/>
  <c r="BL626" i="11"/>
  <c r="BT626" i="11"/>
  <c r="BU626" i="11"/>
  <c r="BV626" i="11"/>
  <c r="CE626" i="11"/>
  <c r="CD626" i="11"/>
  <c r="BK626" i="11"/>
  <c r="BQ626" i="11"/>
  <c r="BR626" i="11"/>
  <c r="BS626" i="11"/>
  <c r="CC626" i="11"/>
  <c r="CB626" i="11"/>
  <c r="BJ626" i="11"/>
  <c r="BN626" i="11"/>
  <c r="BO626" i="11"/>
  <c r="BP626" i="11"/>
  <c r="CA626" i="11"/>
  <c r="BZ626" i="11"/>
  <c r="AY626" i="11"/>
  <c r="AX626" i="11"/>
  <c r="AW626" i="11"/>
  <c r="AV626" i="11"/>
  <c r="AU626" i="11"/>
  <c r="AR626" i="11"/>
  <c r="AQ626" i="11"/>
  <c r="H625" i="11"/>
  <c r="AI625" i="11"/>
  <c r="BI625" i="11"/>
  <c r="BM625" i="11"/>
  <c r="BW625" i="11"/>
  <c r="BX625" i="11"/>
  <c r="BY625" i="11"/>
  <c r="CG625" i="11"/>
  <c r="CF625" i="11"/>
  <c r="BL625" i="11"/>
  <c r="BT625" i="11"/>
  <c r="BU625" i="11"/>
  <c r="BV625" i="11"/>
  <c r="CE625" i="11"/>
  <c r="CD625" i="11"/>
  <c r="BK625" i="11"/>
  <c r="BQ625" i="11"/>
  <c r="BR625" i="11"/>
  <c r="BS625" i="11"/>
  <c r="CC625" i="11"/>
  <c r="CB625" i="11"/>
  <c r="BJ625" i="11"/>
  <c r="BN625" i="11"/>
  <c r="BO625" i="11"/>
  <c r="BP625" i="11"/>
  <c r="CA625" i="11"/>
  <c r="BZ625" i="11"/>
  <c r="AY625" i="11"/>
  <c r="AX625" i="11"/>
  <c r="AW625" i="11"/>
  <c r="AV625" i="11"/>
  <c r="AU625" i="11"/>
  <c r="AR625" i="11"/>
  <c r="AQ625" i="11"/>
  <c r="H624" i="11"/>
  <c r="AI624" i="11"/>
  <c r="BI624" i="11"/>
  <c r="BM624" i="11"/>
  <c r="BW624" i="11"/>
  <c r="BX624" i="11"/>
  <c r="BY624" i="11"/>
  <c r="CG624" i="11"/>
  <c r="CF624" i="11"/>
  <c r="BL624" i="11"/>
  <c r="BT624" i="11"/>
  <c r="BU624" i="11"/>
  <c r="BV624" i="11"/>
  <c r="CE624" i="11"/>
  <c r="CD624" i="11"/>
  <c r="BK624" i="11"/>
  <c r="BQ624" i="11"/>
  <c r="BR624" i="11"/>
  <c r="BS624" i="11"/>
  <c r="CC624" i="11"/>
  <c r="CB624" i="11"/>
  <c r="BJ624" i="11"/>
  <c r="BN624" i="11"/>
  <c r="BO624" i="11"/>
  <c r="BP624" i="11"/>
  <c r="CA624" i="11"/>
  <c r="BZ624" i="11"/>
  <c r="AY624" i="11"/>
  <c r="AX624" i="11"/>
  <c r="AW624" i="11"/>
  <c r="AV624" i="11"/>
  <c r="AU624" i="11"/>
  <c r="AR624" i="11"/>
  <c r="AQ624" i="11"/>
  <c r="H623" i="11"/>
  <c r="AI623" i="11"/>
  <c r="BI623" i="11"/>
  <c r="BM623" i="11"/>
  <c r="BW623" i="11"/>
  <c r="BX623" i="11"/>
  <c r="BY623" i="11"/>
  <c r="CG623" i="11"/>
  <c r="CF623" i="11"/>
  <c r="BL623" i="11"/>
  <c r="BT623" i="11"/>
  <c r="BU623" i="11"/>
  <c r="BV623" i="11"/>
  <c r="CE623" i="11"/>
  <c r="CD623" i="11"/>
  <c r="BK623" i="11"/>
  <c r="BQ623" i="11"/>
  <c r="BR623" i="11"/>
  <c r="BS623" i="11"/>
  <c r="CC623" i="11"/>
  <c r="CB623" i="11"/>
  <c r="BJ623" i="11"/>
  <c r="BN623" i="11"/>
  <c r="BO623" i="11"/>
  <c r="BP623" i="11"/>
  <c r="CA623" i="11"/>
  <c r="BZ623" i="11"/>
  <c r="AY623" i="11"/>
  <c r="AX623" i="11"/>
  <c r="AW623" i="11"/>
  <c r="AV623" i="11"/>
  <c r="AU623" i="11"/>
  <c r="AR623" i="11"/>
  <c r="AQ623" i="11"/>
  <c r="H622" i="11"/>
  <c r="AI622" i="11"/>
  <c r="BI622" i="11"/>
  <c r="BM622" i="11"/>
  <c r="BW622" i="11"/>
  <c r="BX622" i="11"/>
  <c r="BY622" i="11"/>
  <c r="CG622" i="11"/>
  <c r="CF622" i="11"/>
  <c r="BL622" i="11"/>
  <c r="BT622" i="11"/>
  <c r="BU622" i="11"/>
  <c r="BV622" i="11"/>
  <c r="CE622" i="11"/>
  <c r="CD622" i="11"/>
  <c r="BK622" i="11"/>
  <c r="BQ622" i="11"/>
  <c r="BR622" i="11"/>
  <c r="BS622" i="11"/>
  <c r="CC622" i="11"/>
  <c r="CB622" i="11"/>
  <c r="BJ622" i="11"/>
  <c r="BN622" i="11"/>
  <c r="BO622" i="11"/>
  <c r="BP622" i="11"/>
  <c r="CA622" i="11"/>
  <c r="BZ622" i="11"/>
  <c r="AY622" i="11"/>
  <c r="AX622" i="11"/>
  <c r="AW622" i="11"/>
  <c r="AV622" i="11"/>
  <c r="AU622" i="11"/>
  <c r="AR622" i="11"/>
  <c r="AQ622" i="11"/>
  <c r="N621" i="11"/>
  <c r="H621" i="11"/>
  <c r="AI621" i="11"/>
  <c r="BI621" i="11"/>
  <c r="BM621" i="11"/>
  <c r="BW621" i="11"/>
  <c r="BX621" i="11"/>
  <c r="BY621" i="11"/>
  <c r="CG621" i="11"/>
  <c r="CF621" i="11"/>
  <c r="BL621" i="11"/>
  <c r="BT621" i="11"/>
  <c r="BU621" i="11"/>
  <c r="BV621" i="11"/>
  <c r="CE621" i="11"/>
  <c r="CD621" i="11"/>
  <c r="BK621" i="11"/>
  <c r="BQ621" i="11"/>
  <c r="BR621" i="11"/>
  <c r="BS621" i="11"/>
  <c r="CC621" i="11"/>
  <c r="CB621" i="11"/>
  <c r="BJ621" i="11"/>
  <c r="BN621" i="11"/>
  <c r="BO621" i="11"/>
  <c r="BP621" i="11"/>
  <c r="CA621" i="11"/>
  <c r="BZ621" i="11"/>
  <c r="AY621" i="11"/>
  <c r="AX621" i="11"/>
  <c r="AW621" i="11"/>
  <c r="AV621" i="11"/>
  <c r="AU621" i="11"/>
  <c r="AR621" i="11"/>
  <c r="AQ621" i="11"/>
  <c r="H620" i="11"/>
  <c r="AI620" i="11"/>
  <c r="BI620" i="11"/>
  <c r="BM620" i="11"/>
  <c r="BW620" i="11"/>
  <c r="BX620" i="11"/>
  <c r="BY620" i="11"/>
  <c r="CG620" i="11"/>
  <c r="CF620" i="11"/>
  <c r="BL620" i="11"/>
  <c r="BT620" i="11"/>
  <c r="BU620" i="11"/>
  <c r="BV620" i="11"/>
  <c r="CE620" i="11"/>
  <c r="CD620" i="11"/>
  <c r="BK620" i="11"/>
  <c r="BQ620" i="11"/>
  <c r="BR620" i="11"/>
  <c r="BS620" i="11"/>
  <c r="CC620" i="11"/>
  <c r="CB620" i="11"/>
  <c r="BJ620" i="11"/>
  <c r="BN620" i="11"/>
  <c r="BO620" i="11"/>
  <c r="BP620" i="11"/>
  <c r="CA620" i="11"/>
  <c r="BZ620" i="11"/>
  <c r="AY620" i="11"/>
  <c r="AX620" i="11"/>
  <c r="AW620" i="11"/>
  <c r="AV620" i="11"/>
  <c r="AU620" i="11"/>
  <c r="AR620" i="11"/>
  <c r="AQ620" i="11"/>
  <c r="AY619" i="11"/>
  <c r="AX619" i="11"/>
  <c r="AW619" i="11"/>
  <c r="AV619" i="11"/>
  <c r="AU619" i="11"/>
  <c r="AR619" i="11"/>
  <c r="AQ619" i="11"/>
  <c r="H618" i="11"/>
  <c r="AI618" i="11"/>
  <c r="BI618" i="11"/>
  <c r="BM618" i="11"/>
  <c r="BW618" i="11"/>
  <c r="BX618" i="11"/>
  <c r="BY618" i="11"/>
  <c r="CG618" i="11"/>
  <c r="CF618" i="11"/>
  <c r="BL618" i="11"/>
  <c r="BT618" i="11"/>
  <c r="BU618" i="11"/>
  <c r="BV618" i="11"/>
  <c r="CE618" i="11"/>
  <c r="CD618" i="11"/>
  <c r="BK618" i="11"/>
  <c r="BQ618" i="11"/>
  <c r="BR618" i="11"/>
  <c r="BS618" i="11"/>
  <c r="CC618" i="11"/>
  <c r="CB618" i="11"/>
  <c r="BJ618" i="11"/>
  <c r="BN618" i="11"/>
  <c r="BO618" i="11"/>
  <c r="BP618" i="11"/>
  <c r="CA618" i="11"/>
  <c r="BZ618" i="11"/>
  <c r="AY618" i="11"/>
  <c r="AX618" i="11"/>
  <c r="AW618" i="11"/>
  <c r="AV618" i="11"/>
  <c r="AU618" i="11"/>
  <c r="AR618" i="11"/>
  <c r="AQ618" i="11"/>
  <c r="H617" i="11"/>
  <c r="AI617" i="11"/>
  <c r="BI617" i="11"/>
  <c r="BM617" i="11"/>
  <c r="BW617" i="11"/>
  <c r="BX617" i="11"/>
  <c r="BY617" i="11"/>
  <c r="CG617" i="11"/>
  <c r="CF617" i="11"/>
  <c r="BL617" i="11"/>
  <c r="BT617" i="11"/>
  <c r="BU617" i="11"/>
  <c r="BV617" i="11"/>
  <c r="CE617" i="11"/>
  <c r="CD617" i="11"/>
  <c r="BK617" i="11"/>
  <c r="BQ617" i="11"/>
  <c r="BR617" i="11"/>
  <c r="BS617" i="11"/>
  <c r="CC617" i="11"/>
  <c r="CB617" i="11"/>
  <c r="BJ617" i="11"/>
  <c r="BN617" i="11"/>
  <c r="BO617" i="11"/>
  <c r="BP617" i="11"/>
  <c r="CA617" i="11"/>
  <c r="BZ617" i="11"/>
  <c r="AY617" i="11"/>
  <c r="AX617" i="11"/>
  <c r="AW617" i="11"/>
  <c r="AV617" i="11"/>
  <c r="AU617" i="11"/>
  <c r="AR617" i="11"/>
  <c r="AQ617" i="11"/>
  <c r="H616" i="11"/>
  <c r="AI616" i="11"/>
  <c r="BI616" i="11"/>
  <c r="BM616" i="11"/>
  <c r="BW616" i="11"/>
  <c r="BX616" i="11"/>
  <c r="BY616" i="11"/>
  <c r="CG616" i="11"/>
  <c r="CF616" i="11"/>
  <c r="BL616" i="11"/>
  <c r="BT616" i="11"/>
  <c r="BU616" i="11"/>
  <c r="BV616" i="11"/>
  <c r="CE616" i="11"/>
  <c r="CD616" i="11"/>
  <c r="BK616" i="11"/>
  <c r="BQ616" i="11"/>
  <c r="BR616" i="11"/>
  <c r="BS616" i="11"/>
  <c r="CC616" i="11"/>
  <c r="CB616" i="11"/>
  <c r="BJ616" i="11"/>
  <c r="BN616" i="11"/>
  <c r="BO616" i="11"/>
  <c r="BP616" i="11"/>
  <c r="CA616" i="11"/>
  <c r="BZ616" i="11"/>
  <c r="AY616" i="11"/>
  <c r="AX616" i="11"/>
  <c r="AW616" i="11"/>
  <c r="AV616" i="11"/>
  <c r="AU616" i="11"/>
  <c r="AR616" i="11"/>
  <c r="AQ616" i="11"/>
  <c r="AY615" i="11"/>
  <c r="AX615" i="11"/>
  <c r="AW615" i="11"/>
  <c r="AV615" i="11"/>
  <c r="AU615" i="11"/>
  <c r="AR615" i="11"/>
  <c r="AQ615" i="11"/>
  <c r="N614" i="11"/>
  <c r="H614" i="11"/>
  <c r="AI614" i="11"/>
  <c r="BI614" i="11"/>
  <c r="BM614" i="11"/>
  <c r="BW614" i="11"/>
  <c r="BX614" i="11"/>
  <c r="BY614" i="11"/>
  <c r="CG614" i="11"/>
  <c r="CF614" i="11"/>
  <c r="BL614" i="11"/>
  <c r="BT614" i="11"/>
  <c r="BU614" i="11"/>
  <c r="BV614" i="11"/>
  <c r="CE614" i="11"/>
  <c r="CD614" i="11"/>
  <c r="BK614" i="11"/>
  <c r="BQ614" i="11"/>
  <c r="BR614" i="11"/>
  <c r="BS614" i="11"/>
  <c r="CC614" i="11"/>
  <c r="CB614" i="11"/>
  <c r="BJ614" i="11"/>
  <c r="BN614" i="11"/>
  <c r="BO614" i="11"/>
  <c r="BP614" i="11"/>
  <c r="CA614" i="11"/>
  <c r="BZ614" i="11"/>
  <c r="AY614" i="11"/>
  <c r="AX614" i="11"/>
  <c r="AW614" i="11"/>
  <c r="AV614" i="11"/>
  <c r="AU614" i="11"/>
  <c r="AR614" i="11"/>
  <c r="AQ614" i="11"/>
  <c r="H613" i="11"/>
  <c r="AI613" i="11"/>
  <c r="BI613" i="11"/>
  <c r="BM613" i="11"/>
  <c r="BW613" i="11"/>
  <c r="BX613" i="11"/>
  <c r="BY613" i="11"/>
  <c r="CG613" i="11"/>
  <c r="CF613" i="11"/>
  <c r="BL613" i="11"/>
  <c r="BT613" i="11"/>
  <c r="BU613" i="11"/>
  <c r="BV613" i="11"/>
  <c r="CE613" i="11"/>
  <c r="CD613" i="11"/>
  <c r="BK613" i="11"/>
  <c r="BQ613" i="11"/>
  <c r="BR613" i="11"/>
  <c r="BS613" i="11"/>
  <c r="CC613" i="11"/>
  <c r="CB613" i="11"/>
  <c r="BJ613" i="11"/>
  <c r="BN613" i="11"/>
  <c r="BO613" i="11"/>
  <c r="BP613" i="11"/>
  <c r="CA613" i="11"/>
  <c r="BZ613" i="11"/>
  <c r="AY613" i="11"/>
  <c r="AX613" i="11"/>
  <c r="AW613" i="11"/>
  <c r="AV613" i="11"/>
  <c r="AU613" i="11"/>
  <c r="AR613" i="11"/>
  <c r="AQ613" i="11"/>
  <c r="H612" i="11"/>
  <c r="AI612" i="11"/>
  <c r="BI612" i="11"/>
  <c r="BM612" i="11"/>
  <c r="BW612" i="11"/>
  <c r="BX612" i="11"/>
  <c r="BY612" i="11"/>
  <c r="CG612" i="11"/>
  <c r="CF612" i="11"/>
  <c r="BL612" i="11"/>
  <c r="BT612" i="11"/>
  <c r="BU612" i="11"/>
  <c r="BV612" i="11"/>
  <c r="CE612" i="11"/>
  <c r="CD612" i="11"/>
  <c r="BK612" i="11"/>
  <c r="BQ612" i="11"/>
  <c r="BR612" i="11"/>
  <c r="BS612" i="11"/>
  <c r="CC612" i="11"/>
  <c r="CB612" i="11"/>
  <c r="BJ612" i="11"/>
  <c r="BN612" i="11"/>
  <c r="BO612" i="11"/>
  <c r="BP612" i="11"/>
  <c r="CA612" i="11"/>
  <c r="BZ612" i="11"/>
  <c r="AY612" i="11"/>
  <c r="AX612" i="11"/>
  <c r="AW612" i="11"/>
  <c r="AV612" i="11"/>
  <c r="AU612" i="11"/>
  <c r="AR612" i="11"/>
  <c r="AQ612" i="11"/>
  <c r="H611" i="11"/>
  <c r="AI611" i="11"/>
  <c r="BI611" i="11"/>
  <c r="BM611" i="11"/>
  <c r="BW611" i="11"/>
  <c r="BX611" i="11"/>
  <c r="BY611" i="11"/>
  <c r="CG611" i="11"/>
  <c r="CF611" i="11"/>
  <c r="BL611" i="11"/>
  <c r="BT611" i="11"/>
  <c r="BU611" i="11"/>
  <c r="BV611" i="11"/>
  <c r="CE611" i="11"/>
  <c r="CD611" i="11"/>
  <c r="BK611" i="11"/>
  <c r="BQ611" i="11"/>
  <c r="BR611" i="11"/>
  <c r="BS611" i="11"/>
  <c r="CC611" i="11"/>
  <c r="CB611" i="11"/>
  <c r="BJ611" i="11"/>
  <c r="BN611" i="11"/>
  <c r="BO611" i="11"/>
  <c r="BP611" i="11"/>
  <c r="CA611" i="11"/>
  <c r="BZ611" i="11"/>
  <c r="AY611" i="11"/>
  <c r="AX611" i="11"/>
  <c r="AW611" i="11"/>
  <c r="AV611" i="11"/>
  <c r="AU611" i="11"/>
  <c r="AR611" i="11"/>
  <c r="AQ611" i="11"/>
  <c r="N610" i="11"/>
  <c r="H610" i="11"/>
  <c r="AI610" i="11"/>
  <c r="BI610" i="11"/>
  <c r="BM610" i="11"/>
  <c r="BW610" i="11"/>
  <c r="BX610" i="11"/>
  <c r="BY610" i="11"/>
  <c r="CG610" i="11"/>
  <c r="CF610" i="11"/>
  <c r="BL610" i="11"/>
  <c r="BT610" i="11"/>
  <c r="BU610" i="11"/>
  <c r="BV610" i="11"/>
  <c r="CE610" i="11"/>
  <c r="CD610" i="11"/>
  <c r="BK610" i="11"/>
  <c r="BQ610" i="11"/>
  <c r="BR610" i="11"/>
  <c r="BS610" i="11"/>
  <c r="CC610" i="11"/>
  <c r="CB610" i="11"/>
  <c r="BJ610" i="11"/>
  <c r="BN610" i="11"/>
  <c r="BO610" i="11"/>
  <c r="BP610" i="11"/>
  <c r="CA610" i="11"/>
  <c r="BZ610" i="11"/>
  <c r="AY610" i="11"/>
  <c r="AX610" i="11"/>
  <c r="AW610" i="11"/>
  <c r="AV610" i="11"/>
  <c r="AU610" i="11"/>
  <c r="AR610" i="11"/>
  <c r="AQ610" i="11"/>
  <c r="N609" i="11"/>
  <c r="H609" i="11"/>
  <c r="AI609" i="11"/>
  <c r="BI609" i="11"/>
  <c r="BM609" i="11"/>
  <c r="BW609" i="11"/>
  <c r="BX609" i="11"/>
  <c r="BY609" i="11"/>
  <c r="CG609" i="11"/>
  <c r="CF609" i="11"/>
  <c r="BL609" i="11"/>
  <c r="BT609" i="11"/>
  <c r="BU609" i="11"/>
  <c r="BV609" i="11"/>
  <c r="CE609" i="11"/>
  <c r="CD609" i="11"/>
  <c r="BK609" i="11"/>
  <c r="BQ609" i="11"/>
  <c r="BR609" i="11"/>
  <c r="BS609" i="11"/>
  <c r="CC609" i="11"/>
  <c r="CB609" i="11"/>
  <c r="BJ609" i="11"/>
  <c r="BN609" i="11"/>
  <c r="BO609" i="11"/>
  <c r="BP609" i="11"/>
  <c r="CA609" i="11"/>
  <c r="BZ609" i="11"/>
  <c r="AY609" i="11"/>
  <c r="AX609" i="11"/>
  <c r="AW609" i="11"/>
  <c r="AV609" i="11"/>
  <c r="AU609" i="11"/>
  <c r="AR609" i="11"/>
  <c r="AQ609" i="11"/>
  <c r="N608" i="11"/>
  <c r="H608" i="11"/>
  <c r="AI608" i="11"/>
  <c r="BI608" i="11"/>
  <c r="BM608" i="11"/>
  <c r="BW608" i="11"/>
  <c r="BX608" i="11"/>
  <c r="BY608" i="11"/>
  <c r="CG608" i="11"/>
  <c r="CF608" i="11"/>
  <c r="BL608" i="11"/>
  <c r="BT608" i="11"/>
  <c r="BU608" i="11"/>
  <c r="BV608" i="11"/>
  <c r="CE608" i="11"/>
  <c r="CD608" i="11"/>
  <c r="BK608" i="11"/>
  <c r="BQ608" i="11"/>
  <c r="BR608" i="11"/>
  <c r="BS608" i="11"/>
  <c r="CC608" i="11"/>
  <c r="CB608" i="11"/>
  <c r="BJ608" i="11"/>
  <c r="BN608" i="11"/>
  <c r="BO608" i="11"/>
  <c r="BP608" i="11"/>
  <c r="CA608" i="11"/>
  <c r="BZ608" i="11"/>
  <c r="AY608" i="11"/>
  <c r="AX608" i="11"/>
  <c r="AW608" i="11"/>
  <c r="AV608" i="11"/>
  <c r="AU608" i="11"/>
  <c r="AR608" i="11"/>
  <c r="AQ608" i="11"/>
  <c r="N607" i="11"/>
  <c r="H607" i="11"/>
  <c r="AI607" i="11"/>
  <c r="BI607" i="11"/>
  <c r="BM607" i="11"/>
  <c r="BW607" i="11"/>
  <c r="BX607" i="11"/>
  <c r="BY607" i="11"/>
  <c r="CG607" i="11"/>
  <c r="CF607" i="11"/>
  <c r="BL607" i="11"/>
  <c r="BT607" i="11"/>
  <c r="BU607" i="11"/>
  <c r="BV607" i="11"/>
  <c r="CE607" i="11"/>
  <c r="CD607" i="11"/>
  <c r="BK607" i="11"/>
  <c r="BQ607" i="11"/>
  <c r="BR607" i="11"/>
  <c r="BS607" i="11"/>
  <c r="CC607" i="11"/>
  <c r="CB607" i="11"/>
  <c r="BJ607" i="11"/>
  <c r="BN607" i="11"/>
  <c r="BO607" i="11"/>
  <c r="BP607" i="11"/>
  <c r="CA607" i="11"/>
  <c r="BZ607" i="11"/>
  <c r="AY607" i="11"/>
  <c r="AX607" i="11"/>
  <c r="AW607" i="11"/>
  <c r="AV607" i="11"/>
  <c r="AU607" i="11"/>
  <c r="AR607" i="11"/>
  <c r="AQ607" i="11"/>
  <c r="N606" i="11"/>
  <c r="H606" i="11"/>
  <c r="AI606" i="11"/>
  <c r="BI606" i="11"/>
  <c r="BM606" i="11"/>
  <c r="BW606" i="11"/>
  <c r="BX606" i="11"/>
  <c r="BY606" i="11"/>
  <c r="CG606" i="11"/>
  <c r="CF606" i="11"/>
  <c r="BL606" i="11"/>
  <c r="BT606" i="11"/>
  <c r="BU606" i="11"/>
  <c r="BV606" i="11"/>
  <c r="CE606" i="11"/>
  <c r="CD606" i="11"/>
  <c r="BK606" i="11"/>
  <c r="BQ606" i="11"/>
  <c r="BR606" i="11"/>
  <c r="BS606" i="11"/>
  <c r="CC606" i="11"/>
  <c r="CB606" i="11"/>
  <c r="BJ606" i="11"/>
  <c r="BN606" i="11"/>
  <c r="BO606" i="11"/>
  <c r="BP606" i="11"/>
  <c r="CA606" i="11"/>
  <c r="BZ606" i="11"/>
  <c r="AY606" i="11"/>
  <c r="AX606" i="11"/>
  <c r="AW606" i="11"/>
  <c r="AV606" i="11"/>
  <c r="AU606" i="11"/>
  <c r="AR606" i="11"/>
  <c r="AQ606" i="11"/>
  <c r="N605" i="11"/>
  <c r="H605" i="11"/>
  <c r="AI605" i="11"/>
  <c r="BI605" i="11"/>
  <c r="BM605" i="11"/>
  <c r="BW605" i="11"/>
  <c r="BX605" i="11"/>
  <c r="BY605" i="11"/>
  <c r="CG605" i="11"/>
  <c r="CF605" i="11"/>
  <c r="BL605" i="11"/>
  <c r="BT605" i="11"/>
  <c r="BU605" i="11"/>
  <c r="BV605" i="11"/>
  <c r="CE605" i="11"/>
  <c r="CD605" i="11"/>
  <c r="BK605" i="11"/>
  <c r="BQ605" i="11"/>
  <c r="BR605" i="11"/>
  <c r="BS605" i="11"/>
  <c r="CC605" i="11"/>
  <c r="CB605" i="11"/>
  <c r="BJ605" i="11"/>
  <c r="BN605" i="11"/>
  <c r="BO605" i="11"/>
  <c r="BP605" i="11"/>
  <c r="CA605" i="11"/>
  <c r="BZ605" i="11"/>
  <c r="AY605" i="11"/>
  <c r="AX605" i="11"/>
  <c r="AW605" i="11"/>
  <c r="AV605" i="11"/>
  <c r="AU605" i="11"/>
  <c r="AR605" i="11"/>
  <c r="AQ605" i="11"/>
  <c r="N604" i="11"/>
  <c r="H604" i="11"/>
  <c r="AI604" i="11"/>
  <c r="BI604" i="11"/>
  <c r="BM604" i="11"/>
  <c r="BW604" i="11"/>
  <c r="BX604" i="11"/>
  <c r="BY604" i="11"/>
  <c r="CG604" i="11"/>
  <c r="CF604" i="11"/>
  <c r="BL604" i="11"/>
  <c r="BT604" i="11"/>
  <c r="BU604" i="11"/>
  <c r="BV604" i="11"/>
  <c r="CE604" i="11"/>
  <c r="CD604" i="11"/>
  <c r="BK604" i="11"/>
  <c r="BQ604" i="11"/>
  <c r="BR604" i="11"/>
  <c r="BS604" i="11"/>
  <c r="CC604" i="11"/>
  <c r="CB604" i="11"/>
  <c r="BJ604" i="11"/>
  <c r="BN604" i="11"/>
  <c r="BO604" i="11"/>
  <c r="BP604" i="11"/>
  <c r="CA604" i="11"/>
  <c r="BZ604" i="11"/>
  <c r="AY604" i="11"/>
  <c r="AX604" i="11"/>
  <c r="AW604" i="11"/>
  <c r="AV604" i="11"/>
  <c r="AU604" i="11"/>
  <c r="AR604" i="11"/>
  <c r="AQ604" i="11"/>
  <c r="N603" i="11"/>
  <c r="H603" i="11"/>
  <c r="AI603" i="11"/>
  <c r="BI603" i="11"/>
  <c r="BM603" i="11"/>
  <c r="BW603" i="11"/>
  <c r="BX603" i="11"/>
  <c r="BY603" i="11"/>
  <c r="CG603" i="11"/>
  <c r="CF603" i="11"/>
  <c r="BL603" i="11"/>
  <c r="BT603" i="11"/>
  <c r="BU603" i="11"/>
  <c r="BV603" i="11"/>
  <c r="CE603" i="11"/>
  <c r="CD603" i="11"/>
  <c r="BK603" i="11"/>
  <c r="BQ603" i="11"/>
  <c r="BR603" i="11"/>
  <c r="BS603" i="11"/>
  <c r="CC603" i="11"/>
  <c r="CB603" i="11"/>
  <c r="BJ603" i="11"/>
  <c r="BN603" i="11"/>
  <c r="BO603" i="11"/>
  <c r="BP603" i="11"/>
  <c r="CA603" i="11"/>
  <c r="BZ603" i="11"/>
  <c r="AY603" i="11"/>
  <c r="AX603" i="11"/>
  <c r="AW603" i="11"/>
  <c r="AV603" i="11"/>
  <c r="AU603" i="11"/>
  <c r="AR603" i="11"/>
  <c r="AQ603" i="11"/>
  <c r="N602" i="11"/>
  <c r="H602" i="11"/>
  <c r="AI602" i="11"/>
  <c r="BI602" i="11"/>
  <c r="BM602" i="11"/>
  <c r="BW602" i="11"/>
  <c r="BX602" i="11"/>
  <c r="BY602" i="11"/>
  <c r="CG602" i="11"/>
  <c r="CF602" i="11"/>
  <c r="BL602" i="11"/>
  <c r="BT602" i="11"/>
  <c r="BU602" i="11"/>
  <c r="BV602" i="11"/>
  <c r="CE602" i="11"/>
  <c r="CD602" i="11"/>
  <c r="BK602" i="11"/>
  <c r="BQ602" i="11"/>
  <c r="BR602" i="11"/>
  <c r="BS602" i="11"/>
  <c r="CC602" i="11"/>
  <c r="CB602" i="11"/>
  <c r="BJ602" i="11"/>
  <c r="BN602" i="11"/>
  <c r="BO602" i="11"/>
  <c r="BP602" i="11"/>
  <c r="CA602" i="11"/>
  <c r="BZ602" i="11"/>
  <c r="AY602" i="11"/>
  <c r="AX602" i="11"/>
  <c r="AW602" i="11"/>
  <c r="AV602" i="11"/>
  <c r="AU602" i="11"/>
  <c r="AR602" i="11"/>
  <c r="AQ602" i="11"/>
  <c r="N601" i="11"/>
  <c r="H601" i="11"/>
  <c r="AI601" i="11"/>
  <c r="BI601" i="11"/>
  <c r="BM601" i="11"/>
  <c r="BW601" i="11"/>
  <c r="BX601" i="11"/>
  <c r="BY601" i="11"/>
  <c r="CG601" i="11"/>
  <c r="CF601" i="11"/>
  <c r="BL601" i="11"/>
  <c r="BT601" i="11"/>
  <c r="BU601" i="11"/>
  <c r="BV601" i="11"/>
  <c r="CE601" i="11"/>
  <c r="CD601" i="11"/>
  <c r="BK601" i="11"/>
  <c r="BQ601" i="11"/>
  <c r="BR601" i="11"/>
  <c r="BS601" i="11"/>
  <c r="CC601" i="11"/>
  <c r="CB601" i="11"/>
  <c r="BJ601" i="11"/>
  <c r="BN601" i="11"/>
  <c r="BO601" i="11"/>
  <c r="BP601" i="11"/>
  <c r="CA601" i="11"/>
  <c r="BZ601" i="11"/>
  <c r="AY601" i="11"/>
  <c r="AX601" i="11"/>
  <c r="AW601" i="11"/>
  <c r="AV601" i="11"/>
  <c r="AU601" i="11"/>
  <c r="AR601" i="11"/>
  <c r="AQ601" i="11"/>
  <c r="N600" i="11"/>
  <c r="H600" i="11"/>
  <c r="AI600" i="11"/>
  <c r="BI600" i="11"/>
  <c r="BM600" i="11"/>
  <c r="BW600" i="11"/>
  <c r="BX600" i="11"/>
  <c r="BY600" i="11"/>
  <c r="CG600" i="11"/>
  <c r="CF600" i="11"/>
  <c r="BL600" i="11"/>
  <c r="BT600" i="11"/>
  <c r="BU600" i="11"/>
  <c r="BV600" i="11"/>
  <c r="CE600" i="11"/>
  <c r="CD600" i="11"/>
  <c r="BK600" i="11"/>
  <c r="BQ600" i="11"/>
  <c r="BR600" i="11"/>
  <c r="BS600" i="11"/>
  <c r="CC600" i="11"/>
  <c r="CB600" i="11"/>
  <c r="BJ600" i="11"/>
  <c r="BN600" i="11"/>
  <c r="BO600" i="11"/>
  <c r="BP600" i="11"/>
  <c r="CA600" i="11"/>
  <c r="BZ600" i="11"/>
  <c r="AY600" i="11"/>
  <c r="AX600" i="11"/>
  <c r="AW600" i="11"/>
  <c r="AV600" i="11"/>
  <c r="AU600" i="11"/>
  <c r="AR600" i="11"/>
  <c r="AQ600" i="11"/>
  <c r="N599" i="11"/>
  <c r="H599" i="11"/>
  <c r="AI599" i="11"/>
  <c r="BI599" i="11"/>
  <c r="BM599" i="11"/>
  <c r="BW599" i="11"/>
  <c r="BX599" i="11"/>
  <c r="BY599" i="11"/>
  <c r="CG599" i="11"/>
  <c r="CF599" i="11"/>
  <c r="BL599" i="11"/>
  <c r="BT599" i="11"/>
  <c r="BU599" i="11"/>
  <c r="BV599" i="11"/>
  <c r="CE599" i="11"/>
  <c r="CD599" i="11"/>
  <c r="BK599" i="11"/>
  <c r="BQ599" i="11"/>
  <c r="BR599" i="11"/>
  <c r="BS599" i="11"/>
  <c r="CC599" i="11"/>
  <c r="CB599" i="11"/>
  <c r="BJ599" i="11"/>
  <c r="BN599" i="11"/>
  <c r="BO599" i="11"/>
  <c r="BP599" i="11"/>
  <c r="CA599" i="11"/>
  <c r="BZ599" i="11"/>
  <c r="AY599" i="11"/>
  <c r="AX599" i="11"/>
  <c r="AW599" i="11"/>
  <c r="AV599" i="11"/>
  <c r="AU599" i="11"/>
  <c r="AR599" i="11"/>
  <c r="AQ599" i="11"/>
  <c r="N598" i="11"/>
  <c r="H598" i="11"/>
  <c r="AI598" i="11"/>
  <c r="BI598" i="11"/>
  <c r="BM598" i="11"/>
  <c r="BW598" i="11"/>
  <c r="BX598" i="11"/>
  <c r="BY598" i="11"/>
  <c r="CG598" i="11"/>
  <c r="CF598" i="11"/>
  <c r="BL598" i="11"/>
  <c r="BT598" i="11"/>
  <c r="BU598" i="11"/>
  <c r="BV598" i="11"/>
  <c r="CE598" i="11"/>
  <c r="CD598" i="11"/>
  <c r="BK598" i="11"/>
  <c r="BQ598" i="11"/>
  <c r="BR598" i="11"/>
  <c r="BS598" i="11"/>
  <c r="CC598" i="11"/>
  <c r="CB598" i="11"/>
  <c r="BJ598" i="11"/>
  <c r="BN598" i="11"/>
  <c r="BO598" i="11"/>
  <c r="BP598" i="11"/>
  <c r="CA598" i="11"/>
  <c r="BZ598" i="11"/>
  <c r="AY598" i="11"/>
  <c r="AX598" i="11"/>
  <c r="AW598" i="11"/>
  <c r="AV598" i="11"/>
  <c r="AU598" i="11"/>
  <c r="AR598" i="11"/>
  <c r="AQ598" i="11"/>
  <c r="H597" i="11"/>
  <c r="AI597" i="11"/>
  <c r="BI597" i="11"/>
  <c r="BM597" i="11"/>
  <c r="BW597" i="11"/>
  <c r="BX597" i="11"/>
  <c r="BY597" i="11"/>
  <c r="CG597" i="11"/>
  <c r="CF597" i="11"/>
  <c r="BL597" i="11"/>
  <c r="BT597" i="11"/>
  <c r="BU597" i="11"/>
  <c r="BV597" i="11"/>
  <c r="CE597" i="11"/>
  <c r="CD597" i="11"/>
  <c r="BK597" i="11"/>
  <c r="BQ597" i="11"/>
  <c r="BR597" i="11"/>
  <c r="BS597" i="11"/>
  <c r="CC597" i="11"/>
  <c r="CB597" i="11"/>
  <c r="BJ597" i="11"/>
  <c r="BN597" i="11"/>
  <c r="BO597" i="11"/>
  <c r="BP597" i="11"/>
  <c r="CA597" i="11"/>
  <c r="BZ597" i="11"/>
  <c r="AY597" i="11"/>
  <c r="AX597" i="11"/>
  <c r="AW597" i="11"/>
  <c r="AV597" i="11"/>
  <c r="AU597" i="11"/>
  <c r="AR597" i="11"/>
  <c r="AQ597" i="11"/>
  <c r="H596" i="11"/>
  <c r="AI596" i="11"/>
  <c r="BI596" i="11"/>
  <c r="BM596" i="11"/>
  <c r="BW596" i="11"/>
  <c r="BX596" i="11"/>
  <c r="BY596" i="11"/>
  <c r="CG596" i="11"/>
  <c r="CF596" i="11"/>
  <c r="BL596" i="11"/>
  <c r="BT596" i="11"/>
  <c r="BU596" i="11"/>
  <c r="BV596" i="11"/>
  <c r="CE596" i="11"/>
  <c r="CD596" i="11"/>
  <c r="BK596" i="11"/>
  <c r="BQ596" i="11"/>
  <c r="BR596" i="11"/>
  <c r="BS596" i="11"/>
  <c r="CC596" i="11"/>
  <c r="CB596" i="11"/>
  <c r="BJ596" i="11"/>
  <c r="BN596" i="11"/>
  <c r="BO596" i="11"/>
  <c r="BP596" i="11"/>
  <c r="CA596" i="11"/>
  <c r="BZ596" i="11"/>
  <c r="AY596" i="11"/>
  <c r="AX596" i="11"/>
  <c r="AW596" i="11"/>
  <c r="AV596" i="11"/>
  <c r="AU596" i="11"/>
  <c r="AR596" i="11"/>
  <c r="AQ596" i="11"/>
  <c r="H595" i="11"/>
  <c r="AI595" i="11"/>
  <c r="BI595" i="11"/>
  <c r="BM595" i="11"/>
  <c r="BW595" i="11"/>
  <c r="BX595" i="11"/>
  <c r="BY595" i="11"/>
  <c r="CG595" i="11"/>
  <c r="CF595" i="11"/>
  <c r="BL595" i="11"/>
  <c r="BT595" i="11"/>
  <c r="BU595" i="11"/>
  <c r="BV595" i="11"/>
  <c r="CE595" i="11"/>
  <c r="CD595" i="11"/>
  <c r="BK595" i="11"/>
  <c r="BQ595" i="11"/>
  <c r="BR595" i="11"/>
  <c r="BS595" i="11"/>
  <c r="CC595" i="11"/>
  <c r="CB595" i="11"/>
  <c r="BJ595" i="11"/>
  <c r="BN595" i="11"/>
  <c r="BO595" i="11"/>
  <c r="BP595" i="11"/>
  <c r="CA595" i="11"/>
  <c r="BZ595" i="11"/>
  <c r="AY595" i="11"/>
  <c r="AX595" i="11"/>
  <c r="AW595" i="11"/>
  <c r="AV595" i="11"/>
  <c r="AU595" i="11"/>
  <c r="AR595" i="11"/>
  <c r="AQ595" i="11"/>
  <c r="N594" i="11"/>
  <c r="H594" i="11"/>
  <c r="AI594" i="11"/>
  <c r="BI594" i="11"/>
  <c r="BM594" i="11"/>
  <c r="BW594" i="11"/>
  <c r="BX594" i="11"/>
  <c r="BY594" i="11"/>
  <c r="CG594" i="11"/>
  <c r="CF594" i="11"/>
  <c r="BL594" i="11"/>
  <c r="BT594" i="11"/>
  <c r="BU594" i="11"/>
  <c r="BV594" i="11"/>
  <c r="CE594" i="11"/>
  <c r="CD594" i="11"/>
  <c r="BK594" i="11"/>
  <c r="BQ594" i="11"/>
  <c r="BR594" i="11"/>
  <c r="BS594" i="11"/>
  <c r="CC594" i="11"/>
  <c r="CB594" i="11"/>
  <c r="BJ594" i="11"/>
  <c r="BN594" i="11"/>
  <c r="BO594" i="11"/>
  <c r="BP594" i="11"/>
  <c r="CA594" i="11"/>
  <c r="BZ594" i="11"/>
  <c r="AY594" i="11"/>
  <c r="AX594" i="11"/>
  <c r="AW594" i="11"/>
  <c r="AV594" i="11"/>
  <c r="AU594" i="11"/>
  <c r="AR594" i="11"/>
  <c r="AQ594" i="11"/>
  <c r="N593" i="11"/>
  <c r="H593" i="11"/>
  <c r="AI593" i="11"/>
  <c r="BI593" i="11"/>
  <c r="BM593" i="11"/>
  <c r="BW593" i="11"/>
  <c r="BX593" i="11"/>
  <c r="BY593" i="11"/>
  <c r="CG593" i="11"/>
  <c r="CF593" i="11"/>
  <c r="BL593" i="11"/>
  <c r="BT593" i="11"/>
  <c r="BU593" i="11"/>
  <c r="BV593" i="11"/>
  <c r="CE593" i="11"/>
  <c r="CD593" i="11"/>
  <c r="BK593" i="11"/>
  <c r="BQ593" i="11"/>
  <c r="BR593" i="11"/>
  <c r="BS593" i="11"/>
  <c r="CC593" i="11"/>
  <c r="CB593" i="11"/>
  <c r="BJ593" i="11"/>
  <c r="BN593" i="11"/>
  <c r="BO593" i="11"/>
  <c r="BP593" i="11"/>
  <c r="CA593" i="11"/>
  <c r="BZ593" i="11"/>
  <c r="AY593" i="11"/>
  <c r="AX593" i="11"/>
  <c r="AW593" i="11"/>
  <c r="AV593" i="11"/>
  <c r="AU593" i="11"/>
  <c r="AR593" i="11"/>
  <c r="AQ593" i="11"/>
  <c r="N592" i="11"/>
  <c r="H592" i="11"/>
  <c r="AI592" i="11"/>
  <c r="BI592" i="11"/>
  <c r="BM592" i="11"/>
  <c r="BW592" i="11"/>
  <c r="BX592" i="11"/>
  <c r="BY592" i="11"/>
  <c r="CG592" i="11"/>
  <c r="CF592" i="11"/>
  <c r="BL592" i="11"/>
  <c r="BT592" i="11"/>
  <c r="BU592" i="11"/>
  <c r="BV592" i="11"/>
  <c r="CE592" i="11"/>
  <c r="CD592" i="11"/>
  <c r="BK592" i="11"/>
  <c r="BQ592" i="11"/>
  <c r="BR592" i="11"/>
  <c r="BS592" i="11"/>
  <c r="CC592" i="11"/>
  <c r="CB592" i="11"/>
  <c r="BJ592" i="11"/>
  <c r="BN592" i="11"/>
  <c r="BO592" i="11"/>
  <c r="BP592" i="11"/>
  <c r="CA592" i="11"/>
  <c r="BZ592" i="11"/>
  <c r="AY592" i="11"/>
  <c r="AX592" i="11"/>
  <c r="AW592" i="11"/>
  <c r="AV592" i="11"/>
  <c r="AU592" i="11"/>
  <c r="AR592" i="11"/>
  <c r="AQ592" i="11"/>
  <c r="N591" i="11"/>
  <c r="H591" i="11"/>
  <c r="AI591" i="11"/>
  <c r="BI591" i="11"/>
  <c r="BM591" i="11"/>
  <c r="BW591" i="11"/>
  <c r="BX591" i="11"/>
  <c r="BY591" i="11"/>
  <c r="CG591" i="11"/>
  <c r="CF591" i="11"/>
  <c r="BL591" i="11"/>
  <c r="BT591" i="11"/>
  <c r="BU591" i="11"/>
  <c r="BV591" i="11"/>
  <c r="CE591" i="11"/>
  <c r="CD591" i="11"/>
  <c r="BK591" i="11"/>
  <c r="BQ591" i="11"/>
  <c r="BR591" i="11"/>
  <c r="BS591" i="11"/>
  <c r="CC591" i="11"/>
  <c r="CB591" i="11"/>
  <c r="BJ591" i="11"/>
  <c r="BN591" i="11"/>
  <c r="BO591" i="11"/>
  <c r="BP591" i="11"/>
  <c r="CA591" i="11"/>
  <c r="BZ591" i="11"/>
  <c r="AY591" i="11"/>
  <c r="AX591" i="11"/>
  <c r="AW591" i="11"/>
  <c r="AV591" i="11"/>
  <c r="AU591" i="11"/>
  <c r="AR591" i="11"/>
  <c r="AQ591" i="11"/>
  <c r="N590" i="11"/>
  <c r="H590" i="11"/>
  <c r="AI590" i="11"/>
  <c r="BI590" i="11"/>
  <c r="BM590" i="11"/>
  <c r="BW590" i="11"/>
  <c r="BX590" i="11"/>
  <c r="BY590" i="11"/>
  <c r="CG590" i="11"/>
  <c r="CF590" i="11"/>
  <c r="BL590" i="11"/>
  <c r="BT590" i="11"/>
  <c r="BU590" i="11"/>
  <c r="BV590" i="11"/>
  <c r="CE590" i="11"/>
  <c r="CD590" i="11"/>
  <c r="BK590" i="11"/>
  <c r="BQ590" i="11"/>
  <c r="BR590" i="11"/>
  <c r="BS590" i="11"/>
  <c r="CC590" i="11"/>
  <c r="CB590" i="11"/>
  <c r="BJ590" i="11"/>
  <c r="BN590" i="11"/>
  <c r="BO590" i="11"/>
  <c r="BP590" i="11"/>
  <c r="CA590" i="11"/>
  <c r="BZ590" i="11"/>
  <c r="AY590" i="11"/>
  <c r="AX590" i="11"/>
  <c r="AW590" i="11"/>
  <c r="AV590" i="11"/>
  <c r="AU590" i="11"/>
  <c r="AR590" i="11"/>
  <c r="AQ590" i="11"/>
  <c r="N589" i="11"/>
  <c r="H589" i="11"/>
  <c r="AI589" i="11"/>
  <c r="BI589" i="11"/>
  <c r="BM589" i="11"/>
  <c r="BW589" i="11"/>
  <c r="BX589" i="11"/>
  <c r="BY589" i="11"/>
  <c r="CG589" i="11"/>
  <c r="CF589" i="11"/>
  <c r="BL589" i="11"/>
  <c r="BT589" i="11"/>
  <c r="BU589" i="11"/>
  <c r="BV589" i="11"/>
  <c r="CE589" i="11"/>
  <c r="CD589" i="11"/>
  <c r="BK589" i="11"/>
  <c r="BQ589" i="11"/>
  <c r="BR589" i="11"/>
  <c r="BS589" i="11"/>
  <c r="CC589" i="11"/>
  <c r="CB589" i="11"/>
  <c r="BJ589" i="11"/>
  <c r="BN589" i="11"/>
  <c r="BO589" i="11"/>
  <c r="BP589" i="11"/>
  <c r="CA589" i="11"/>
  <c r="BZ589" i="11"/>
  <c r="AY589" i="11"/>
  <c r="AX589" i="11"/>
  <c r="AW589" i="11"/>
  <c r="AV589" i="11"/>
  <c r="AU589" i="11"/>
  <c r="AR589" i="11"/>
  <c r="AQ589" i="11"/>
  <c r="N588" i="11"/>
  <c r="H588" i="11"/>
  <c r="AI588" i="11"/>
  <c r="BI588" i="11"/>
  <c r="BM588" i="11"/>
  <c r="BW588" i="11"/>
  <c r="BX588" i="11"/>
  <c r="BY588" i="11"/>
  <c r="CG588" i="11"/>
  <c r="CF588" i="11"/>
  <c r="BL588" i="11"/>
  <c r="BT588" i="11"/>
  <c r="BU588" i="11"/>
  <c r="BV588" i="11"/>
  <c r="CE588" i="11"/>
  <c r="CD588" i="11"/>
  <c r="BK588" i="11"/>
  <c r="BQ588" i="11"/>
  <c r="BR588" i="11"/>
  <c r="BS588" i="11"/>
  <c r="CC588" i="11"/>
  <c r="CB588" i="11"/>
  <c r="BJ588" i="11"/>
  <c r="BN588" i="11"/>
  <c r="BO588" i="11"/>
  <c r="BP588" i="11"/>
  <c r="CA588" i="11"/>
  <c r="BZ588" i="11"/>
  <c r="AY588" i="11"/>
  <c r="AX588" i="11"/>
  <c r="AW588" i="11"/>
  <c r="AV588" i="11"/>
  <c r="AU588" i="11"/>
  <c r="AR588" i="11"/>
  <c r="AQ588" i="11"/>
  <c r="N587" i="11"/>
  <c r="H587" i="11"/>
  <c r="AI587" i="11"/>
  <c r="BI587" i="11"/>
  <c r="BM587" i="11"/>
  <c r="BW587" i="11"/>
  <c r="BX587" i="11"/>
  <c r="BY587" i="11"/>
  <c r="CG587" i="11"/>
  <c r="CF587" i="11"/>
  <c r="BL587" i="11"/>
  <c r="BT587" i="11"/>
  <c r="BU587" i="11"/>
  <c r="BV587" i="11"/>
  <c r="CE587" i="11"/>
  <c r="CD587" i="11"/>
  <c r="BK587" i="11"/>
  <c r="BQ587" i="11"/>
  <c r="BR587" i="11"/>
  <c r="BS587" i="11"/>
  <c r="CC587" i="11"/>
  <c r="CB587" i="11"/>
  <c r="BJ587" i="11"/>
  <c r="BN587" i="11"/>
  <c r="BO587" i="11"/>
  <c r="BP587" i="11"/>
  <c r="CA587" i="11"/>
  <c r="BZ587" i="11"/>
  <c r="AY587" i="11"/>
  <c r="AX587" i="11"/>
  <c r="AW587" i="11"/>
  <c r="AV587" i="11"/>
  <c r="AU587" i="11"/>
  <c r="AR587" i="11"/>
  <c r="AQ587" i="11"/>
  <c r="N586" i="11"/>
  <c r="H586" i="11"/>
  <c r="AI586" i="11"/>
  <c r="BI586" i="11"/>
  <c r="BM586" i="11"/>
  <c r="BW586" i="11"/>
  <c r="BX586" i="11"/>
  <c r="BY586" i="11"/>
  <c r="CG586" i="11"/>
  <c r="CF586" i="11"/>
  <c r="BL586" i="11"/>
  <c r="BT586" i="11"/>
  <c r="BU586" i="11"/>
  <c r="BV586" i="11"/>
  <c r="CE586" i="11"/>
  <c r="CD586" i="11"/>
  <c r="BK586" i="11"/>
  <c r="BQ586" i="11"/>
  <c r="BR586" i="11"/>
  <c r="BS586" i="11"/>
  <c r="CC586" i="11"/>
  <c r="CB586" i="11"/>
  <c r="BJ586" i="11"/>
  <c r="BN586" i="11"/>
  <c r="BO586" i="11"/>
  <c r="BP586" i="11"/>
  <c r="CA586" i="11"/>
  <c r="BZ586" i="11"/>
  <c r="AY586" i="11"/>
  <c r="AX586" i="11"/>
  <c r="AW586" i="11"/>
  <c r="AV586" i="11"/>
  <c r="AU586" i="11"/>
  <c r="AR586" i="11"/>
  <c r="AQ586" i="11"/>
  <c r="AY585" i="11"/>
  <c r="AX585" i="11"/>
  <c r="AW585" i="11"/>
  <c r="AV585" i="11"/>
  <c r="AU585" i="11"/>
  <c r="AR585" i="11"/>
  <c r="AQ585" i="11"/>
  <c r="N584" i="11"/>
  <c r="H584" i="11"/>
  <c r="AI584" i="11"/>
  <c r="BI584" i="11"/>
  <c r="BM584" i="11"/>
  <c r="BW584" i="11"/>
  <c r="BX584" i="11"/>
  <c r="BY584" i="11"/>
  <c r="CG584" i="11"/>
  <c r="CF584" i="11"/>
  <c r="BL584" i="11"/>
  <c r="BT584" i="11"/>
  <c r="BU584" i="11"/>
  <c r="BV584" i="11"/>
  <c r="CE584" i="11"/>
  <c r="CD584" i="11"/>
  <c r="BK584" i="11"/>
  <c r="BQ584" i="11"/>
  <c r="BR584" i="11"/>
  <c r="BS584" i="11"/>
  <c r="CC584" i="11"/>
  <c r="CB584" i="11"/>
  <c r="BJ584" i="11"/>
  <c r="BN584" i="11"/>
  <c r="BO584" i="11"/>
  <c r="BP584" i="11"/>
  <c r="CA584" i="11"/>
  <c r="BZ584" i="11"/>
  <c r="AY584" i="11"/>
  <c r="AX584" i="11"/>
  <c r="AW584" i="11"/>
  <c r="AV584" i="11"/>
  <c r="AU584" i="11"/>
  <c r="AR584" i="11"/>
  <c r="AQ584" i="11"/>
  <c r="H583" i="11"/>
  <c r="AI583" i="11"/>
  <c r="BI583" i="11"/>
  <c r="BM583" i="11"/>
  <c r="BW583" i="11"/>
  <c r="BX583" i="11"/>
  <c r="BY583" i="11"/>
  <c r="CG583" i="11"/>
  <c r="CF583" i="11"/>
  <c r="BL583" i="11"/>
  <c r="BT583" i="11"/>
  <c r="BU583" i="11"/>
  <c r="BV583" i="11"/>
  <c r="CE583" i="11"/>
  <c r="CD583" i="11"/>
  <c r="BK583" i="11"/>
  <c r="BQ583" i="11"/>
  <c r="BR583" i="11"/>
  <c r="BS583" i="11"/>
  <c r="CC583" i="11"/>
  <c r="CB583" i="11"/>
  <c r="BJ583" i="11"/>
  <c r="BN583" i="11"/>
  <c r="BO583" i="11"/>
  <c r="BP583" i="11"/>
  <c r="CA583" i="11"/>
  <c r="BZ583" i="11"/>
  <c r="AY583" i="11"/>
  <c r="AX583" i="11"/>
  <c r="AW583" i="11"/>
  <c r="AV583" i="11"/>
  <c r="AU583" i="11"/>
  <c r="AR583" i="11"/>
  <c r="AQ583" i="11"/>
  <c r="H582" i="11"/>
  <c r="AI582" i="11"/>
  <c r="BI582" i="11"/>
  <c r="BM582" i="11"/>
  <c r="BW582" i="11"/>
  <c r="BX582" i="11"/>
  <c r="BY582" i="11"/>
  <c r="CG582" i="11"/>
  <c r="CF582" i="11"/>
  <c r="BL582" i="11"/>
  <c r="BT582" i="11"/>
  <c r="BU582" i="11"/>
  <c r="BV582" i="11"/>
  <c r="CE582" i="11"/>
  <c r="CD582" i="11"/>
  <c r="BK582" i="11"/>
  <c r="BQ582" i="11"/>
  <c r="BR582" i="11"/>
  <c r="BS582" i="11"/>
  <c r="CC582" i="11"/>
  <c r="CB582" i="11"/>
  <c r="BJ582" i="11"/>
  <c r="BN582" i="11"/>
  <c r="BO582" i="11"/>
  <c r="BP582" i="11"/>
  <c r="CA582" i="11"/>
  <c r="BZ582" i="11"/>
  <c r="AY582" i="11"/>
  <c r="AX582" i="11"/>
  <c r="AW582" i="11"/>
  <c r="AV582" i="11"/>
  <c r="AU582" i="11"/>
  <c r="AR582" i="11"/>
  <c r="AQ582" i="11"/>
  <c r="H581" i="11"/>
  <c r="AI581" i="11"/>
  <c r="BI581" i="11"/>
  <c r="BM581" i="11"/>
  <c r="BW581" i="11"/>
  <c r="BX581" i="11"/>
  <c r="BY581" i="11"/>
  <c r="CG581" i="11"/>
  <c r="CF581" i="11"/>
  <c r="BL581" i="11"/>
  <c r="BT581" i="11"/>
  <c r="BU581" i="11"/>
  <c r="BV581" i="11"/>
  <c r="CE581" i="11"/>
  <c r="CD581" i="11"/>
  <c r="BK581" i="11"/>
  <c r="BQ581" i="11"/>
  <c r="BR581" i="11"/>
  <c r="BS581" i="11"/>
  <c r="CC581" i="11"/>
  <c r="CB581" i="11"/>
  <c r="BJ581" i="11"/>
  <c r="BN581" i="11"/>
  <c r="BO581" i="11"/>
  <c r="BP581" i="11"/>
  <c r="CA581" i="11"/>
  <c r="BZ581" i="11"/>
  <c r="AY581" i="11"/>
  <c r="AX581" i="11"/>
  <c r="AW581" i="11"/>
  <c r="AV581" i="11"/>
  <c r="AU581" i="11"/>
  <c r="AR581" i="11"/>
  <c r="AQ581" i="11"/>
  <c r="N580" i="11"/>
  <c r="H580" i="11"/>
  <c r="AI580" i="11"/>
  <c r="BI580" i="11"/>
  <c r="BM580" i="11"/>
  <c r="BW580" i="11"/>
  <c r="BX580" i="11"/>
  <c r="BY580" i="11"/>
  <c r="CG580" i="11"/>
  <c r="CF580" i="11"/>
  <c r="BL580" i="11"/>
  <c r="BT580" i="11"/>
  <c r="BU580" i="11"/>
  <c r="BV580" i="11"/>
  <c r="CE580" i="11"/>
  <c r="CD580" i="11"/>
  <c r="BK580" i="11"/>
  <c r="BQ580" i="11"/>
  <c r="BR580" i="11"/>
  <c r="BS580" i="11"/>
  <c r="CC580" i="11"/>
  <c r="CB580" i="11"/>
  <c r="BJ580" i="11"/>
  <c r="BN580" i="11"/>
  <c r="BO580" i="11"/>
  <c r="BP580" i="11"/>
  <c r="CA580" i="11"/>
  <c r="BZ580" i="11"/>
  <c r="AY580" i="11"/>
  <c r="AX580" i="11"/>
  <c r="AW580" i="11"/>
  <c r="AV580" i="11"/>
  <c r="AU580" i="11"/>
  <c r="AR580" i="11"/>
  <c r="AQ580" i="11"/>
  <c r="N579" i="11"/>
  <c r="H579" i="11"/>
  <c r="AI579" i="11"/>
  <c r="BI579" i="11"/>
  <c r="BM579" i="11"/>
  <c r="BW579" i="11"/>
  <c r="BX579" i="11"/>
  <c r="BY579" i="11"/>
  <c r="CG579" i="11"/>
  <c r="CF579" i="11"/>
  <c r="BL579" i="11"/>
  <c r="BT579" i="11"/>
  <c r="BU579" i="11"/>
  <c r="BV579" i="11"/>
  <c r="CE579" i="11"/>
  <c r="CD579" i="11"/>
  <c r="BK579" i="11"/>
  <c r="BQ579" i="11"/>
  <c r="BR579" i="11"/>
  <c r="BS579" i="11"/>
  <c r="CC579" i="11"/>
  <c r="CB579" i="11"/>
  <c r="BJ579" i="11"/>
  <c r="BN579" i="11"/>
  <c r="BO579" i="11"/>
  <c r="BP579" i="11"/>
  <c r="CA579" i="11"/>
  <c r="BZ579" i="11"/>
  <c r="AY579" i="11"/>
  <c r="AX579" i="11"/>
  <c r="AW579" i="11"/>
  <c r="AV579" i="11"/>
  <c r="AU579" i="11"/>
  <c r="AR579" i="11"/>
  <c r="AQ579" i="11"/>
  <c r="N578" i="11"/>
  <c r="H578" i="11"/>
  <c r="AI578" i="11"/>
  <c r="BI578" i="11"/>
  <c r="BM578" i="11"/>
  <c r="BW578" i="11"/>
  <c r="BX578" i="11"/>
  <c r="BY578" i="11"/>
  <c r="CG578" i="11"/>
  <c r="CF578" i="11"/>
  <c r="BL578" i="11"/>
  <c r="BT578" i="11"/>
  <c r="BU578" i="11"/>
  <c r="BV578" i="11"/>
  <c r="CE578" i="11"/>
  <c r="CD578" i="11"/>
  <c r="BK578" i="11"/>
  <c r="BQ578" i="11"/>
  <c r="BR578" i="11"/>
  <c r="BS578" i="11"/>
  <c r="CC578" i="11"/>
  <c r="CB578" i="11"/>
  <c r="BJ578" i="11"/>
  <c r="BN578" i="11"/>
  <c r="BO578" i="11"/>
  <c r="BP578" i="11"/>
  <c r="CA578" i="11"/>
  <c r="BZ578" i="11"/>
  <c r="AY578" i="11"/>
  <c r="AX578" i="11"/>
  <c r="AW578" i="11"/>
  <c r="AV578" i="11"/>
  <c r="AU578" i="11"/>
  <c r="AR578" i="11"/>
  <c r="AQ578" i="11"/>
  <c r="N577" i="11"/>
  <c r="H577" i="11"/>
  <c r="AI577" i="11"/>
  <c r="BI577" i="11"/>
  <c r="BM577" i="11"/>
  <c r="BW577" i="11"/>
  <c r="BX577" i="11"/>
  <c r="BY577" i="11"/>
  <c r="CG577" i="11"/>
  <c r="CF577" i="11"/>
  <c r="BL577" i="11"/>
  <c r="BT577" i="11"/>
  <c r="BU577" i="11"/>
  <c r="BV577" i="11"/>
  <c r="CE577" i="11"/>
  <c r="CD577" i="11"/>
  <c r="BK577" i="11"/>
  <c r="BQ577" i="11"/>
  <c r="BR577" i="11"/>
  <c r="BS577" i="11"/>
  <c r="CC577" i="11"/>
  <c r="CB577" i="11"/>
  <c r="BJ577" i="11"/>
  <c r="BN577" i="11"/>
  <c r="BO577" i="11"/>
  <c r="BP577" i="11"/>
  <c r="CA577" i="11"/>
  <c r="BZ577" i="11"/>
  <c r="AY577" i="11"/>
  <c r="AX577" i="11"/>
  <c r="AW577" i="11"/>
  <c r="AV577" i="11"/>
  <c r="AU577" i="11"/>
  <c r="AR577" i="11"/>
  <c r="AQ577" i="11"/>
  <c r="H576" i="11"/>
  <c r="AI576" i="11"/>
  <c r="BI576" i="11"/>
  <c r="BM576" i="11"/>
  <c r="BW576" i="11"/>
  <c r="BX576" i="11"/>
  <c r="BY576" i="11"/>
  <c r="CG576" i="11"/>
  <c r="CF576" i="11"/>
  <c r="BL576" i="11"/>
  <c r="BT576" i="11"/>
  <c r="BU576" i="11"/>
  <c r="BV576" i="11"/>
  <c r="CE576" i="11"/>
  <c r="CD576" i="11"/>
  <c r="BK576" i="11"/>
  <c r="BQ576" i="11"/>
  <c r="BR576" i="11"/>
  <c r="BS576" i="11"/>
  <c r="CC576" i="11"/>
  <c r="CB576" i="11"/>
  <c r="BJ576" i="11"/>
  <c r="BN576" i="11"/>
  <c r="BO576" i="11"/>
  <c r="BP576" i="11"/>
  <c r="CA576" i="11"/>
  <c r="BZ576" i="11"/>
  <c r="AY576" i="11"/>
  <c r="AX576" i="11"/>
  <c r="AW576" i="11"/>
  <c r="AV576" i="11"/>
  <c r="AU576" i="11"/>
  <c r="AR576" i="11"/>
  <c r="AQ576" i="11"/>
  <c r="H575" i="11"/>
  <c r="AI575" i="11"/>
  <c r="BI575" i="11"/>
  <c r="BM575" i="11"/>
  <c r="BW575" i="11"/>
  <c r="BX575" i="11"/>
  <c r="BY575" i="11"/>
  <c r="CG575" i="11"/>
  <c r="CF575" i="11"/>
  <c r="BL575" i="11"/>
  <c r="BT575" i="11"/>
  <c r="BU575" i="11"/>
  <c r="BV575" i="11"/>
  <c r="CE575" i="11"/>
  <c r="CD575" i="11"/>
  <c r="BK575" i="11"/>
  <c r="BQ575" i="11"/>
  <c r="BR575" i="11"/>
  <c r="BS575" i="11"/>
  <c r="CC575" i="11"/>
  <c r="CB575" i="11"/>
  <c r="BJ575" i="11"/>
  <c r="BN575" i="11"/>
  <c r="BO575" i="11"/>
  <c r="BP575" i="11"/>
  <c r="CA575" i="11"/>
  <c r="BZ575" i="11"/>
  <c r="AY575" i="11"/>
  <c r="AX575" i="11"/>
  <c r="AW575" i="11"/>
  <c r="AV575" i="11"/>
  <c r="AU575" i="11"/>
  <c r="AR575" i="11"/>
  <c r="AQ575" i="11"/>
  <c r="AY574" i="11"/>
  <c r="AX574" i="11"/>
  <c r="AW574" i="11"/>
  <c r="AV574" i="11"/>
  <c r="AU574" i="11"/>
  <c r="AR574" i="11"/>
  <c r="AQ574" i="11"/>
  <c r="N573" i="11"/>
  <c r="H573" i="11"/>
  <c r="AI573" i="11"/>
  <c r="BI573" i="11"/>
  <c r="BM573" i="11"/>
  <c r="BW573" i="11"/>
  <c r="BX573" i="11"/>
  <c r="BY573" i="11"/>
  <c r="CG573" i="11"/>
  <c r="CF573" i="11"/>
  <c r="BL573" i="11"/>
  <c r="BT573" i="11"/>
  <c r="BU573" i="11"/>
  <c r="BV573" i="11"/>
  <c r="CE573" i="11"/>
  <c r="CD573" i="11"/>
  <c r="BK573" i="11"/>
  <c r="BQ573" i="11"/>
  <c r="BR573" i="11"/>
  <c r="BS573" i="11"/>
  <c r="CC573" i="11"/>
  <c r="CB573" i="11"/>
  <c r="BJ573" i="11"/>
  <c r="BN573" i="11"/>
  <c r="BO573" i="11"/>
  <c r="BP573" i="11"/>
  <c r="CA573" i="11"/>
  <c r="BZ573" i="11"/>
  <c r="AY573" i="11"/>
  <c r="AX573" i="11"/>
  <c r="AW573" i="11"/>
  <c r="AV573" i="11"/>
  <c r="AU573" i="11"/>
  <c r="AR573" i="11"/>
  <c r="AQ573" i="11"/>
  <c r="N572" i="11"/>
  <c r="H572" i="11"/>
  <c r="AI572" i="11"/>
  <c r="BI572" i="11"/>
  <c r="BM572" i="11"/>
  <c r="BW572" i="11"/>
  <c r="BX572" i="11"/>
  <c r="BY572" i="11"/>
  <c r="CG572" i="11"/>
  <c r="CF572" i="11"/>
  <c r="BL572" i="11"/>
  <c r="BT572" i="11"/>
  <c r="BU572" i="11"/>
  <c r="BV572" i="11"/>
  <c r="CE572" i="11"/>
  <c r="CD572" i="11"/>
  <c r="BK572" i="11"/>
  <c r="BQ572" i="11"/>
  <c r="BR572" i="11"/>
  <c r="BS572" i="11"/>
  <c r="CC572" i="11"/>
  <c r="CB572" i="11"/>
  <c r="BJ572" i="11"/>
  <c r="BN572" i="11"/>
  <c r="BO572" i="11"/>
  <c r="BP572" i="11"/>
  <c r="CA572" i="11"/>
  <c r="BZ572" i="11"/>
  <c r="AY572" i="11"/>
  <c r="AX572" i="11"/>
  <c r="AW572" i="11"/>
  <c r="AV572" i="11"/>
  <c r="AU572" i="11"/>
  <c r="AR572" i="11"/>
  <c r="AQ572" i="11"/>
  <c r="H571" i="11"/>
  <c r="AI571" i="11"/>
  <c r="BI571" i="11"/>
  <c r="BM571" i="11"/>
  <c r="BW571" i="11"/>
  <c r="BX571" i="11"/>
  <c r="BY571" i="11"/>
  <c r="CG571" i="11"/>
  <c r="CF571" i="11"/>
  <c r="BL571" i="11"/>
  <c r="BT571" i="11"/>
  <c r="BU571" i="11"/>
  <c r="BV571" i="11"/>
  <c r="CE571" i="11"/>
  <c r="CD571" i="11"/>
  <c r="BK571" i="11"/>
  <c r="BQ571" i="11"/>
  <c r="BR571" i="11"/>
  <c r="BS571" i="11"/>
  <c r="CC571" i="11"/>
  <c r="CB571" i="11"/>
  <c r="BJ571" i="11"/>
  <c r="BN571" i="11"/>
  <c r="BO571" i="11"/>
  <c r="BP571" i="11"/>
  <c r="CA571" i="11"/>
  <c r="BZ571" i="11"/>
  <c r="AY571" i="11"/>
  <c r="AX571" i="11"/>
  <c r="AW571" i="11"/>
  <c r="AV571" i="11"/>
  <c r="AU571" i="11"/>
  <c r="AR571" i="11"/>
  <c r="AQ571" i="11"/>
  <c r="H570" i="11"/>
  <c r="AI570" i="11"/>
  <c r="BI570" i="11"/>
  <c r="BM570" i="11"/>
  <c r="BW570" i="11"/>
  <c r="BX570" i="11"/>
  <c r="BY570" i="11"/>
  <c r="CG570" i="11"/>
  <c r="CF570" i="11"/>
  <c r="BL570" i="11"/>
  <c r="BT570" i="11"/>
  <c r="BU570" i="11"/>
  <c r="BV570" i="11"/>
  <c r="CE570" i="11"/>
  <c r="CD570" i="11"/>
  <c r="BK570" i="11"/>
  <c r="BQ570" i="11"/>
  <c r="BR570" i="11"/>
  <c r="BS570" i="11"/>
  <c r="CC570" i="11"/>
  <c r="CB570" i="11"/>
  <c r="BJ570" i="11"/>
  <c r="BN570" i="11"/>
  <c r="BO570" i="11"/>
  <c r="BP570" i="11"/>
  <c r="CA570" i="11"/>
  <c r="BZ570" i="11"/>
  <c r="AY570" i="11"/>
  <c r="AX570" i="11"/>
  <c r="AW570" i="11"/>
  <c r="AV570" i="11"/>
  <c r="AU570" i="11"/>
  <c r="AR570" i="11"/>
  <c r="AQ570" i="11"/>
  <c r="H569" i="11"/>
  <c r="AI569" i="11"/>
  <c r="BI569" i="11"/>
  <c r="BM569" i="11"/>
  <c r="BW569" i="11"/>
  <c r="BX569" i="11"/>
  <c r="BY569" i="11"/>
  <c r="CG569" i="11"/>
  <c r="CF569" i="11"/>
  <c r="BL569" i="11"/>
  <c r="BT569" i="11"/>
  <c r="BU569" i="11"/>
  <c r="BV569" i="11"/>
  <c r="CE569" i="11"/>
  <c r="CD569" i="11"/>
  <c r="BK569" i="11"/>
  <c r="BQ569" i="11"/>
  <c r="BR569" i="11"/>
  <c r="BS569" i="11"/>
  <c r="CC569" i="11"/>
  <c r="CB569" i="11"/>
  <c r="BJ569" i="11"/>
  <c r="BN569" i="11"/>
  <c r="BO569" i="11"/>
  <c r="BP569" i="11"/>
  <c r="CA569" i="11"/>
  <c r="BZ569" i="11"/>
  <c r="AY569" i="11"/>
  <c r="AX569" i="11"/>
  <c r="AW569" i="11"/>
  <c r="AV569" i="11"/>
  <c r="AU569" i="11"/>
  <c r="AR569" i="11"/>
  <c r="AQ569" i="11"/>
  <c r="H568" i="11"/>
  <c r="AI568" i="11"/>
  <c r="BI568" i="11"/>
  <c r="BM568" i="11"/>
  <c r="BW568" i="11"/>
  <c r="BX568" i="11"/>
  <c r="BY568" i="11"/>
  <c r="CG568" i="11"/>
  <c r="CF568" i="11"/>
  <c r="BL568" i="11"/>
  <c r="BT568" i="11"/>
  <c r="BU568" i="11"/>
  <c r="BV568" i="11"/>
  <c r="CE568" i="11"/>
  <c r="CD568" i="11"/>
  <c r="BK568" i="11"/>
  <c r="BQ568" i="11"/>
  <c r="BR568" i="11"/>
  <c r="BS568" i="11"/>
  <c r="CC568" i="11"/>
  <c r="CB568" i="11"/>
  <c r="BJ568" i="11"/>
  <c r="BN568" i="11"/>
  <c r="BO568" i="11"/>
  <c r="BP568" i="11"/>
  <c r="CA568" i="11"/>
  <c r="BZ568" i="11"/>
  <c r="AY568" i="11"/>
  <c r="AX568" i="11"/>
  <c r="AW568" i="11"/>
  <c r="AV568" i="11"/>
  <c r="AU568" i="11"/>
  <c r="AR568" i="11"/>
  <c r="AQ568" i="11"/>
  <c r="N567" i="11"/>
  <c r="H567" i="11"/>
  <c r="AI567" i="11"/>
  <c r="BI567" i="11"/>
  <c r="BM567" i="11"/>
  <c r="BW567" i="11"/>
  <c r="BX567" i="11"/>
  <c r="BY567" i="11"/>
  <c r="CG567" i="11"/>
  <c r="CF567" i="11"/>
  <c r="BL567" i="11"/>
  <c r="BT567" i="11"/>
  <c r="BU567" i="11"/>
  <c r="BV567" i="11"/>
  <c r="CE567" i="11"/>
  <c r="CD567" i="11"/>
  <c r="BK567" i="11"/>
  <c r="BQ567" i="11"/>
  <c r="BR567" i="11"/>
  <c r="BS567" i="11"/>
  <c r="CC567" i="11"/>
  <c r="CB567" i="11"/>
  <c r="BJ567" i="11"/>
  <c r="BN567" i="11"/>
  <c r="BO567" i="11"/>
  <c r="BP567" i="11"/>
  <c r="CA567" i="11"/>
  <c r="BZ567" i="11"/>
  <c r="AY567" i="11"/>
  <c r="AX567" i="11"/>
  <c r="AW567" i="11"/>
  <c r="AV567" i="11"/>
  <c r="AU567" i="11"/>
  <c r="AR567" i="11"/>
  <c r="AQ567" i="11"/>
  <c r="H566" i="11"/>
  <c r="AI566" i="11"/>
  <c r="BI566" i="11"/>
  <c r="BM566" i="11"/>
  <c r="BW566" i="11"/>
  <c r="BX566" i="11"/>
  <c r="BY566" i="11"/>
  <c r="CG566" i="11"/>
  <c r="CF566" i="11"/>
  <c r="BL566" i="11"/>
  <c r="BT566" i="11"/>
  <c r="BU566" i="11"/>
  <c r="BV566" i="11"/>
  <c r="CE566" i="11"/>
  <c r="CD566" i="11"/>
  <c r="BK566" i="11"/>
  <c r="BQ566" i="11"/>
  <c r="BR566" i="11"/>
  <c r="BS566" i="11"/>
  <c r="CC566" i="11"/>
  <c r="CB566" i="11"/>
  <c r="BJ566" i="11"/>
  <c r="BN566" i="11"/>
  <c r="BO566" i="11"/>
  <c r="BP566" i="11"/>
  <c r="CA566" i="11"/>
  <c r="BZ566" i="11"/>
  <c r="AY566" i="11"/>
  <c r="AX566" i="11"/>
  <c r="AW566" i="11"/>
  <c r="AV566" i="11"/>
  <c r="AU566" i="11"/>
  <c r="AR566" i="11"/>
  <c r="AQ566" i="11"/>
  <c r="H565" i="11"/>
  <c r="AI565" i="11"/>
  <c r="BI565" i="11"/>
  <c r="BM565" i="11"/>
  <c r="BW565" i="11"/>
  <c r="BX565" i="11"/>
  <c r="BY565" i="11"/>
  <c r="CG565" i="11"/>
  <c r="CF565" i="11"/>
  <c r="BL565" i="11"/>
  <c r="BT565" i="11"/>
  <c r="BU565" i="11"/>
  <c r="BV565" i="11"/>
  <c r="CE565" i="11"/>
  <c r="CD565" i="11"/>
  <c r="BK565" i="11"/>
  <c r="BQ565" i="11"/>
  <c r="BR565" i="11"/>
  <c r="BS565" i="11"/>
  <c r="CC565" i="11"/>
  <c r="CB565" i="11"/>
  <c r="BJ565" i="11"/>
  <c r="BN565" i="11"/>
  <c r="BO565" i="11"/>
  <c r="BP565" i="11"/>
  <c r="CA565" i="11"/>
  <c r="BZ565" i="11"/>
  <c r="AY565" i="11"/>
  <c r="AX565" i="11"/>
  <c r="AW565" i="11"/>
  <c r="AV565" i="11"/>
  <c r="AU565" i="11"/>
  <c r="AR565" i="11"/>
  <c r="AQ565" i="11"/>
  <c r="H564" i="11"/>
  <c r="AI564" i="11"/>
  <c r="BI564" i="11"/>
  <c r="BM564" i="11"/>
  <c r="BW564" i="11"/>
  <c r="BX564" i="11"/>
  <c r="BY564" i="11"/>
  <c r="CG564" i="11"/>
  <c r="CF564" i="11"/>
  <c r="BL564" i="11"/>
  <c r="BT564" i="11"/>
  <c r="BU564" i="11"/>
  <c r="BV564" i="11"/>
  <c r="CE564" i="11"/>
  <c r="CD564" i="11"/>
  <c r="BK564" i="11"/>
  <c r="BQ564" i="11"/>
  <c r="BR564" i="11"/>
  <c r="BS564" i="11"/>
  <c r="CC564" i="11"/>
  <c r="CB564" i="11"/>
  <c r="BJ564" i="11"/>
  <c r="BN564" i="11"/>
  <c r="BO564" i="11"/>
  <c r="BP564" i="11"/>
  <c r="CA564" i="11"/>
  <c r="BZ564" i="11"/>
  <c r="AY564" i="11"/>
  <c r="AX564" i="11"/>
  <c r="AW564" i="11"/>
  <c r="AV564" i="11"/>
  <c r="AU564" i="11"/>
  <c r="AR564" i="11"/>
  <c r="AQ564" i="11"/>
  <c r="AY563" i="11"/>
  <c r="AX563" i="11"/>
  <c r="AW563" i="11"/>
  <c r="AV563" i="11"/>
  <c r="AU563" i="11"/>
  <c r="AR563" i="11"/>
  <c r="AQ563" i="11"/>
  <c r="N562" i="11"/>
  <c r="H562" i="11"/>
  <c r="AI562" i="11"/>
  <c r="BI562" i="11"/>
  <c r="BM562" i="11"/>
  <c r="BW562" i="11"/>
  <c r="BX562" i="11"/>
  <c r="BY562" i="11"/>
  <c r="CG562" i="11"/>
  <c r="CF562" i="11"/>
  <c r="BL562" i="11"/>
  <c r="BT562" i="11"/>
  <c r="BU562" i="11"/>
  <c r="BV562" i="11"/>
  <c r="CE562" i="11"/>
  <c r="CD562" i="11"/>
  <c r="BK562" i="11"/>
  <c r="BQ562" i="11"/>
  <c r="BR562" i="11"/>
  <c r="BS562" i="11"/>
  <c r="CC562" i="11"/>
  <c r="CB562" i="11"/>
  <c r="BJ562" i="11"/>
  <c r="BN562" i="11"/>
  <c r="BO562" i="11"/>
  <c r="BP562" i="11"/>
  <c r="CA562" i="11"/>
  <c r="BZ562" i="11"/>
  <c r="AY562" i="11"/>
  <c r="AX562" i="11"/>
  <c r="AW562" i="11"/>
  <c r="AV562" i="11"/>
  <c r="AU562" i="11"/>
  <c r="AR562" i="11"/>
  <c r="AQ562" i="11"/>
  <c r="N561" i="11"/>
  <c r="H561" i="11"/>
  <c r="AI561" i="11"/>
  <c r="BI561" i="11"/>
  <c r="BM561" i="11"/>
  <c r="BW561" i="11"/>
  <c r="BX561" i="11"/>
  <c r="BY561" i="11"/>
  <c r="CG561" i="11"/>
  <c r="CF561" i="11"/>
  <c r="BL561" i="11"/>
  <c r="BT561" i="11"/>
  <c r="BU561" i="11"/>
  <c r="BV561" i="11"/>
  <c r="CE561" i="11"/>
  <c r="CD561" i="11"/>
  <c r="BK561" i="11"/>
  <c r="BQ561" i="11"/>
  <c r="BR561" i="11"/>
  <c r="BS561" i="11"/>
  <c r="CC561" i="11"/>
  <c r="CB561" i="11"/>
  <c r="BJ561" i="11"/>
  <c r="BN561" i="11"/>
  <c r="BO561" i="11"/>
  <c r="BP561" i="11"/>
  <c r="CA561" i="11"/>
  <c r="BZ561" i="11"/>
  <c r="AY561" i="11"/>
  <c r="AX561" i="11"/>
  <c r="AW561" i="11"/>
  <c r="AV561" i="11"/>
  <c r="AU561" i="11"/>
  <c r="AR561" i="11"/>
  <c r="AQ561" i="11"/>
  <c r="N560" i="11"/>
  <c r="H560" i="11"/>
  <c r="AI560" i="11"/>
  <c r="BI560" i="11"/>
  <c r="BM560" i="11"/>
  <c r="BW560" i="11"/>
  <c r="BX560" i="11"/>
  <c r="BY560" i="11"/>
  <c r="CG560" i="11"/>
  <c r="CF560" i="11"/>
  <c r="BL560" i="11"/>
  <c r="BT560" i="11"/>
  <c r="BU560" i="11"/>
  <c r="BV560" i="11"/>
  <c r="CE560" i="11"/>
  <c r="CD560" i="11"/>
  <c r="BK560" i="11"/>
  <c r="BQ560" i="11"/>
  <c r="BR560" i="11"/>
  <c r="BS560" i="11"/>
  <c r="CC560" i="11"/>
  <c r="CB560" i="11"/>
  <c r="BJ560" i="11"/>
  <c r="BN560" i="11"/>
  <c r="BO560" i="11"/>
  <c r="BP560" i="11"/>
  <c r="CA560" i="11"/>
  <c r="BZ560" i="11"/>
  <c r="AY560" i="11"/>
  <c r="AX560" i="11"/>
  <c r="AW560" i="11"/>
  <c r="AV560" i="11"/>
  <c r="AU560" i="11"/>
  <c r="AR560" i="11"/>
  <c r="AQ560" i="11"/>
  <c r="N559" i="11"/>
  <c r="H559" i="11"/>
  <c r="AI559" i="11"/>
  <c r="BI559" i="11"/>
  <c r="BM559" i="11"/>
  <c r="BW559" i="11"/>
  <c r="BX559" i="11"/>
  <c r="BY559" i="11"/>
  <c r="CG559" i="11"/>
  <c r="CF559" i="11"/>
  <c r="BL559" i="11"/>
  <c r="BT559" i="11"/>
  <c r="BU559" i="11"/>
  <c r="BV559" i="11"/>
  <c r="CE559" i="11"/>
  <c r="CD559" i="11"/>
  <c r="BK559" i="11"/>
  <c r="BQ559" i="11"/>
  <c r="BR559" i="11"/>
  <c r="BS559" i="11"/>
  <c r="CC559" i="11"/>
  <c r="CB559" i="11"/>
  <c r="BJ559" i="11"/>
  <c r="BN559" i="11"/>
  <c r="BO559" i="11"/>
  <c r="BP559" i="11"/>
  <c r="CA559" i="11"/>
  <c r="BZ559" i="11"/>
  <c r="AY559" i="11"/>
  <c r="AX559" i="11"/>
  <c r="AW559" i="11"/>
  <c r="AV559" i="11"/>
  <c r="AU559" i="11"/>
  <c r="AR559" i="11"/>
  <c r="AQ559" i="11"/>
  <c r="H558" i="11"/>
  <c r="AI558" i="11"/>
  <c r="BI558" i="11"/>
  <c r="BM558" i="11"/>
  <c r="BW558" i="11"/>
  <c r="BX558" i="11"/>
  <c r="BY558" i="11"/>
  <c r="CG558" i="11"/>
  <c r="CF558" i="11"/>
  <c r="BL558" i="11"/>
  <c r="BT558" i="11"/>
  <c r="BU558" i="11"/>
  <c r="BV558" i="11"/>
  <c r="CE558" i="11"/>
  <c r="CD558" i="11"/>
  <c r="BK558" i="11"/>
  <c r="BQ558" i="11"/>
  <c r="BR558" i="11"/>
  <c r="BS558" i="11"/>
  <c r="CC558" i="11"/>
  <c r="CB558" i="11"/>
  <c r="BJ558" i="11"/>
  <c r="BN558" i="11"/>
  <c r="BO558" i="11"/>
  <c r="BP558" i="11"/>
  <c r="CA558" i="11"/>
  <c r="BZ558" i="11"/>
  <c r="AY558" i="11"/>
  <c r="AX558" i="11"/>
  <c r="AW558" i="11"/>
  <c r="AV558" i="11"/>
  <c r="AU558" i="11"/>
  <c r="AR558" i="11"/>
  <c r="AQ558" i="11"/>
  <c r="H557" i="11"/>
  <c r="AI557" i="11"/>
  <c r="BI557" i="11"/>
  <c r="BM557" i="11"/>
  <c r="BW557" i="11"/>
  <c r="BX557" i="11"/>
  <c r="BY557" i="11"/>
  <c r="CG557" i="11"/>
  <c r="CF557" i="11"/>
  <c r="BL557" i="11"/>
  <c r="BT557" i="11"/>
  <c r="BU557" i="11"/>
  <c r="BV557" i="11"/>
  <c r="CE557" i="11"/>
  <c r="CD557" i="11"/>
  <c r="BK557" i="11"/>
  <c r="BQ557" i="11"/>
  <c r="BR557" i="11"/>
  <c r="BS557" i="11"/>
  <c r="CC557" i="11"/>
  <c r="CB557" i="11"/>
  <c r="BJ557" i="11"/>
  <c r="BN557" i="11"/>
  <c r="BO557" i="11"/>
  <c r="BP557" i="11"/>
  <c r="CA557" i="11"/>
  <c r="BZ557" i="11"/>
  <c r="AY557" i="11"/>
  <c r="AX557" i="11"/>
  <c r="AW557" i="11"/>
  <c r="AV557" i="11"/>
  <c r="AU557" i="11"/>
  <c r="AR557" i="11"/>
  <c r="AQ557" i="11"/>
  <c r="AY556" i="11"/>
  <c r="AX556" i="11"/>
  <c r="AW556" i="11"/>
  <c r="AV556" i="11"/>
  <c r="AU556" i="11"/>
  <c r="AR556" i="11"/>
  <c r="AQ556" i="11"/>
  <c r="N555" i="11"/>
  <c r="H555" i="11"/>
  <c r="AI555" i="11"/>
  <c r="BI555" i="11"/>
  <c r="BM555" i="11"/>
  <c r="BW555" i="11"/>
  <c r="BX555" i="11"/>
  <c r="BY555" i="11"/>
  <c r="CG555" i="11"/>
  <c r="CF555" i="11"/>
  <c r="BL555" i="11"/>
  <c r="BT555" i="11"/>
  <c r="BU555" i="11"/>
  <c r="BV555" i="11"/>
  <c r="CE555" i="11"/>
  <c r="CD555" i="11"/>
  <c r="BK555" i="11"/>
  <c r="BQ555" i="11"/>
  <c r="BR555" i="11"/>
  <c r="BS555" i="11"/>
  <c r="CC555" i="11"/>
  <c r="CB555" i="11"/>
  <c r="BJ555" i="11"/>
  <c r="BN555" i="11"/>
  <c r="BO555" i="11"/>
  <c r="BP555" i="11"/>
  <c r="CA555" i="11"/>
  <c r="BZ555" i="11"/>
  <c r="AY555" i="11"/>
  <c r="AX555" i="11"/>
  <c r="AW555" i="11"/>
  <c r="AV555" i="11"/>
  <c r="AU555" i="11"/>
  <c r="AR555" i="11"/>
  <c r="AQ555" i="11"/>
  <c r="H554" i="11"/>
  <c r="AI554" i="11"/>
  <c r="BI554" i="11"/>
  <c r="BM554" i="11"/>
  <c r="BW554" i="11"/>
  <c r="BX554" i="11"/>
  <c r="BY554" i="11"/>
  <c r="CG554" i="11"/>
  <c r="CF554" i="11"/>
  <c r="BL554" i="11"/>
  <c r="BT554" i="11"/>
  <c r="BU554" i="11"/>
  <c r="BV554" i="11"/>
  <c r="CE554" i="11"/>
  <c r="CD554" i="11"/>
  <c r="BK554" i="11"/>
  <c r="BQ554" i="11"/>
  <c r="BR554" i="11"/>
  <c r="BS554" i="11"/>
  <c r="CC554" i="11"/>
  <c r="CB554" i="11"/>
  <c r="BJ554" i="11"/>
  <c r="BN554" i="11"/>
  <c r="BO554" i="11"/>
  <c r="BP554" i="11"/>
  <c r="CA554" i="11"/>
  <c r="BZ554" i="11"/>
  <c r="AY554" i="11"/>
  <c r="AX554" i="11"/>
  <c r="AW554" i="11"/>
  <c r="AV554" i="11"/>
  <c r="AU554" i="11"/>
  <c r="AR554" i="11"/>
  <c r="AQ554" i="11"/>
  <c r="H553" i="11"/>
  <c r="AI553" i="11"/>
  <c r="BI553" i="11"/>
  <c r="BM553" i="11"/>
  <c r="BW553" i="11"/>
  <c r="BX553" i="11"/>
  <c r="BY553" i="11"/>
  <c r="CG553" i="11"/>
  <c r="CF553" i="11"/>
  <c r="BL553" i="11"/>
  <c r="BT553" i="11"/>
  <c r="BU553" i="11"/>
  <c r="BV553" i="11"/>
  <c r="CE553" i="11"/>
  <c r="CD553" i="11"/>
  <c r="BK553" i="11"/>
  <c r="BQ553" i="11"/>
  <c r="BR553" i="11"/>
  <c r="BS553" i="11"/>
  <c r="CC553" i="11"/>
  <c r="CB553" i="11"/>
  <c r="BJ553" i="11"/>
  <c r="BN553" i="11"/>
  <c r="BO553" i="11"/>
  <c r="BP553" i="11"/>
  <c r="CA553" i="11"/>
  <c r="BZ553" i="11"/>
  <c r="AY553" i="11"/>
  <c r="AX553" i="11"/>
  <c r="AW553" i="11"/>
  <c r="AV553" i="11"/>
  <c r="AU553" i="11"/>
  <c r="AR553" i="11"/>
  <c r="AQ553" i="11"/>
  <c r="H552" i="11"/>
  <c r="AI552" i="11"/>
  <c r="BI552" i="11"/>
  <c r="BM552" i="11"/>
  <c r="BW552" i="11"/>
  <c r="BX552" i="11"/>
  <c r="BY552" i="11"/>
  <c r="CG552" i="11"/>
  <c r="CF552" i="11"/>
  <c r="BL552" i="11"/>
  <c r="BT552" i="11"/>
  <c r="BU552" i="11"/>
  <c r="BV552" i="11"/>
  <c r="CE552" i="11"/>
  <c r="CD552" i="11"/>
  <c r="BK552" i="11"/>
  <c r="BQ552" i="11"/>
  <c r="BR552" i="11"/>
  <c r="BS552" i="11"/>
  <c r="CC552" i="11"/>
  <c r="CB552" i="11"/>
  <c r="BJ552" i="11"/>
  <c r="BN552" i="11"/>
  <c r="BO552" i="11"/>
  <c r="BP552" i="11"/>
  <c r="CA552" i="11"/>
  <c r="BZ552" i="11"/>
  <c r="AY552" i="11"/>
  <c r="AX552" i="11"/>
  <c r="AW552" i="11"/>
  <c r="AV552" i="11"/>
  <c r="AU552" i="11"/>
  <c r="AR552" i="11"/>
  <c r="AQ552" i="11"/>
  <c r="N551" i="11"/>
  <c r="H551" i="11"/>
  <c r="AI551" i="11"/>
  <c r="BI551" i="11"/>
  <c r="BM551" i="11"/>
  <c r="BW551" i="11"/>
  <c r="BX551" i="11"/>
  <c r="BY551" i="11"/>
  <c r="CG551" i="11"/>
  <c r="CF551" i="11"/>
  <c r="BL551" i="11"/>
  <c r="BT551" i="11"/>
  <c r="BU551" i="11"/>
  <c r="BV551" i="11"/>
  <c r="CE551" i="11"/>
  <c r="CD551" i="11"/>
  <c r="BK551" i="11"/>
  <c r="BQ551" i="11"/>
  <c r="BR551" i="11"/>
  <c r="BS551" i="11"/>
  <c r="CC551" i="11"/>
  <c r="CB551" i="11"/>
  <c r="BJ551" i="11"/>
  <c r="BN551" i="11"/>
  <c r="BO551" i="11"/>
  <c r="BP551" i="11"/>
  <c r="CA551" i="11"/>
  <c r="BZ551" i="11"/>
  <c r="AY551" i="11"/>
  <c r="AX551" i="11"/>
  <c r="AW551" i="11"/>
  <c r="AV551" i="11"/>
  <c r="AU551" i="11"/>
  <c r="AR551" i="11"/>
  <c r="AQ551" i="11"/>
  <c r="AY550" i="11"/>
  <c r="AX550" i="11"/>
  <c r="AW550" i="11"/>
  <c r="AV550" i="11"/>
  <c r="AU550" i="11"/>
  <c r="AR550" i="11"/>
  <c r="AQ550" i="11"/>
  <c r="N549" i="11"/>
  <c r="H549" i="11"/>
  <c r="AI549" i="11"/>
  <c r="BI549" i="11"/>
  <c r="BM549" i="11"/>
  <c r="BW549" i="11"/>
  <c r="BX549" i="11"/>
  <c r="BY549" i="11"/>
  <c r="CG549" i="11"/>
  <c r="CF549" i="11"/>
  <c r="BL549" i="11"/>
  <c r="BT549" i="11"/>
  <c r="BU549" i="11"/>
  <c r="BV549" i="11"/>
  <c r="CE549" i="11"/>
  <c r="CD549" i="11"/>
  <c r="BK549" i="11"/>
  <c r="BQ549" i="11"/>
  <c r="BR549" i="11"/>
  <c r="BS549" i="11"/>
  <c r="CC549" i="11"/>
  <c r="CB549" i="11"/>
  <c r="BJ549" i="11"/>
  <c r="BN549" i="11"/>
  <c r="BO549" i="11"/>
  <c r="BP549" i="11"/>
  <c r="CA549" i="11"/>
  <c r="BZ549" i="11"/>
  <c r="AY549" i="11"/>
  <c r="AX549" i="11"/>
  <c r="AW549" i="11"/>
  <c r="AV549" i="11"/>
  <c r="AU549" i="11"/>
  <c r="AR549" i="11"/>
  <c r="AQ549" i="11"/>
  <c r="N548" i="11"/>
  <c r="H548" i="11"/>
  <c r="AI548" i="11"/>
  <c r="BI548" i="11"/>
  <c r="BM548" i="11"/>
  <c r="BW548" i="11"/>
  <c r="BX548" i="11"/>
  <c r="BY548" i="11"/>
  <c r="CG548" i="11"/>
  <c r="CF548" i="11"/>
  <c r="BL548" i="11"/>
  <c r="BT548" i="11"/>
  <c r="BU548" i="11"/>
  <c r="BV548" i="11"/>
  <c r="CE548" i="11"/>
  <c r="CD548" i="11"/>
  <c r="BK548" i="11"/>
  <c r="BQ548" i="11"/>
  <c r="BR548" i="11"/>
  <c r="BS548" i="11"/>
  <c r="CC548" i="11"/>
  <c r="CB548" i="11"/>
  <c r="BJ548" i="11"/>
  <c r="BN548" i="11"/>
  <c r="BO548" i="11"/>
  <c r="BP548" i="11"/>
  <c r="CA548" i="11"/>
  <c r="BZ548" i="11"/>
  <c r="AY548" i="11"/>
  <c r="AX548" i="11"/>
  <c r="AW548" i="11"/>
  <c r="AV548" i="11"/>
  <c r="AU548" i="11"/>
  <c r="AR548" i="11"/>
  <c r="AQ548" i="11"/>
  <c r="H547" i="11"/>
  <c r="AI547" i="11"/>
  <c r="BI547" i="11"/>
  <c r="BM547" i="11"/>
  <c r="BW547" i="11"/>
  <c r="BX547" i="11"/>
  <c r="BY547" i="11"/>
  <c r="CG547" i="11"/>
  <c r="CF547" i="11"/>
  <c r="BL547" i="11"/>
  <c r="BT547" i="11"/>
  <c r="BU547" i="11"/>
  <c r="BV547" i="11"/>
  <c r="CE547" i="11"/>
  <c r="CD547" i="11"/>
  <c r="BK547" i="11"/>
  <c r="BQ547" i="11"/>
  <c r="BR547" i="11"/>
  <c r="BS547" i="11"/>
  <c r="CC547" i="11"/>
  <c r="CB547" i="11"/>
  <c r="BJ547" i="11"/>
  <c r="BN547" i="11"/>
  <c r="BO547" i="11"/>
  <c r="BP547" i="11"/>
  <c r="CA547" i="11"/>
  <c r="BZ547" i="11"/>
  <c r="AY547" i="11"/>
  <c r="AX547" i="11"/>
  <c r="AW547" i="11"/>
  <c r="AV547" i="11"/>
  <c r="AU547" i="11"/>
  <c r="AR547" i="11"/>
  <c r="AQ547" i="11"/>
  <c r="H546" i="11"/>
  <c r="AI546" i="11"/>
  <c r="BI546" i="11"/>
  <c r="BM546" i="11"/>
  <c r="BW546" i="11"/>
  <c r="BX546" i="11"/>
  <c r="BY546" i="11"/>
  <c r="CG546" i="11"/>
  <c r="CF546" i="11"/>
  <c r="BL546" i="11"/>
  <c r="BT546" i="11"/>
  <c r="BU546" i="11"/>
  <c r="BV546" i="11"/>
  <c r="CE546" i="11"/>
  <c r="CD546" i="11"/>
  <c r="BK546" i="11"/>
  <c r="BQ546" i="11"/>
  <c r="BR546" i="11"/>
  <c r="BS546" i="11"/>
  <c r="CC546" i="11"/>
  <c r="CB546" i="11"/>
  <c r="BJ546" i="11"/>
  <c r="BN546" i="11"/>
  <c r="BO546" i="11"/>
  <c r="BP546" i="11"/>
  <c r="CA546" i="11"/>
  <c r="BZ546" i="11"/>
  <c r="AY546" i="11"/>
  <c r="AX546" i="11"/>
  <c r="AW546" i="11"/>
  <c r="AV546" i="11"/>
  <c r="AU546" i="11"/>
  <c r="AR546" i="11"/>
  <c r="AQ546" i="11"/>
  <c r="H545" i="11"/>
  <c r="AI545" i="11"/>
  <c r="BI545" i="11"/>
  <c r="BM545" i="11"/>
  <c r="BW545" i="11"/>
  <c r="BX545" i="11"/>
  <c r="BY545" i="11"/>
  <c r="CG545" i="11"/>
  <c r="CF545" i="11"/>
  <c r="BL545" i="11"/>
  <c r="BT545" i="11"/>
  <c r="BU545" i="11"/>
  <c r="BV545" i="11"/>
  <c r="CE545" i="11"/>
  <c r="CD545" i="11"/>
  <c r="BK545" i="11"/>
  <c r="BQ545" i="11"/>
  <c r="BR545" i="11"/>
  <c r="BS545" i="11"/>
  <c r="CC545" i="11"/>
  <c r="CB545" i="11"/>
  <c r="BJ545" i="11"/>
  <c r="BN545" i="11"/>
  <c r="BO545" i="11"/>
  <c r="BP545" i="11"/>
  <c r="CA545" i="11"/>
  <c r="BZ545" i="11"/>
  <c r="AY545" i="11"/>
  <c r="AX545" i="11"/>
  <c r="AW545" i="11"/>
  <c r="AV545" i="11"/>
  <c r="AU545" i="11"/>
  <c r="AR545" i="11"/>
  <c r="AQ545" i="11"/>
  <c r="N544" i="11"/>
  <c r="H544" i="11"/>
  <c r="AI544" i="11"/>
  <c r="BI544" i="11"/>
  <c r="BM544" i="11"/>
  <c r="BW544" i="11"/>
  <c r="BX544" i="11"/>
  <c r="BY544" i="11"/>
  <c r="CG544" i="11"/>
  <c r="CF544" i="11"/>
  <c r="BL544" i="11"/>
  <c r="BT544" i="11"/>
  <c r="BU544" i="11"/>
  <c r="BV544" i="11"/>
  <c r="CE544" i="11"/>
  <c r="CD544" i="11"/>
  <c r="BK544" i="11"/>
  <c r="BQ544" i="11"/>
  <c r="BR544" i="11"/>
  <c r="BS544" i="11"/>
  <c r="CC544" i="11"/>
  <c r="CB544" i="11"/>
  <c r="BJ544" i="11"/>
  <c r="BN544" i="11"/>
  <c r="BO544" i="11"/>
  <c r="BP544" i="11"/>
  <c r="CA544" i="11"/>
  <c r="BZ544" i="11"/>
  <c r="AY544" i="11"/>
  <c r="AX544" i="11"/>
  <c r="AW544" i="11"/>
  <c r="AV544" i="11"/>
  <c r="AU544" i="11"/>
  <c r="AR544" i="11"/>
  <c r="AQ544" i="11"/>
  <c r="N543" i="11"/>
  <c r="H543" i="11"/>
  <c r="AI543" i="11"/>
  <c r="BI543" i="11"/>
  <c r="BM543" i="11"/>
  <c r="BW543" i="11"/>
  <c r="BX543" i="11"/>
  <c r="BY543" i="11"/>
  <c r="CG543" i="11"/>
  <c r="CF543" i="11"/>
  <c r="BL543" i="11"/>
  <c r="BT543" i="11"/>
  <c r="BU543" i="11"/>
  <c r="BV543" i="11"/>
  <c r="CE543" i="11"/>
  <c r="CD543" i="11"/>
  <c r="BK543" i="11"/>
  <c r="BQ543" i="11"/>
  <c r="BR543" i="11"/>
  <c r="BS543" i="11"/>
  <c r="CC543" i="11"/>
  <c r="CB543" i="11"/>
  <c r="BJ543" i="11"/>
  <c r="BN543" i="11"/>
  <c r="BO543" i="11"/>
  <c r="BP543" i="11"/>
  <c r="CA543" i="11"/>
  <c r="BZ543" i="11"/>
  <c r="AY543" i="11"/>
  <c r="AX543" i="11"/>
  <c r="AW543" i="11"/>
  <c r="AV543" i="11"/>
  <c r="AU543" i="11"/>
  <c r="AR543" i="11"/>
  <c r="AQ543" i="11"/>
  <c r="N542" i="11"/>
  <c r="H542" i="11"/>
  <c r="AI542" i="11"/>
  <c r="BI542" i="11"/>
  <c r="BM542" i="11"/>
  <c r="BW542" i="11"/>
  <c r="BX542" i="11"/>
  <c r="BY542" i="11"/>
  <c r="CG542" i="11"/>
  <c r="CF542" i="11"/>
  <c r="BL542" i="11"/>
  <c r="BT542" i="11"/>
  <c r="BU542" i="11"/>
  <c r="BV542" i="11"/>
  <c r="CE542" i="11"/>
  <c r="CD542" i="11"/>
  <c r="BK542" i="11"/>
  <c r="BQ542" i="11"/>
  <c r="BR542" i="11"/>
  <c r="BS542" i="11"/>
  <c r="CC542" i="11"/>
  <c r="CB542" i="11"/>
  <c r="BJ542" i="11"/>
  <c r="BN542" i="11"/>
  <c r="BO542" i="11"/>
  <c r="BP542" i="11"/>
  <c r="CA542" i="11"/>
  <c r="BZ542" i="11"/>
  <c r="AY542" i="11"/>
  <c r="AX542" i="11"/>
  <c r="AW542" i="11"/>
  <c r="AV542" i="11"/>
  <c r="AU542" i="11"/>
  <c r="AR542" i="11"/>
  <c r="AQ542" i="11"/>
  <c r="N541" i="11"/>
  <c r="H541" i="11"/>
  <c r="AI541" i="11"/>
  <c r="BI541" i="11"/>
  <c r="BM541" i="11"/>
  <c r="BW541" i="11"/>
  <c r="BX541" i="11"/>
  <c r="BY541" i="11"/>
  <c r="CG541" i="11"/>
  <c r="CF541" i="11"/>
  <c r="BL541" i="11"/>
  <c r="BT541" i="11"/>
  <c r="BU541" i="11"/>
  <c r="BV541" i="11"/>
  <c r="CE541" i="11"/>
  <c r="CD541" i="11"/>
  <c r="BK541" i="11"/>
  <c r="BQ541" i="11"/>
  <c r="BR541" i="11"/>
  <c r="BS541" i="11"/>
  <c r="CC541" i="11"/>
  <c r="CB541" i="11"/>
  <c r="BJ541" i="11"/>
  <c r="BN541" i="11"/>
  <c r="BO541" i="11"/>
  <c r="BP541" i="11"/>
  <c r="CA541" i="11"/>
  <c r="BZ541" i="11"/>
  <c r="AY541" i="11"/>
  <c r="AX541" i="11"/>
  <c r="AW541" i="11"/>
  <c r="AV541" i="11"/>
  <c r="AU541" i="11"/>
  <c r="AR541" i="11"/>
  <c r="AQ541" i="11"/>
  <c r="N540" i="11"/>
  <c r="H540" i="11"/>
  <c r="AI540" i="11"/>
  <c r="BI540" i="11"/>
  <c r="BM540" i="11"/>
  <c r="BW540" i="11"/>
  <c r="BX540" i="11"/>
  <c r="BY540" i="11"/>
  <c r="CG540" i="11"/>
  <c r="CF540" i="11"/>
  <c r="BL540" i="11"/>
  <c r="BT540" i="11"/>
  <c r="BU540" i="11"/>
  <c r="BV540" i="11"/>
  <c r="CE540" i="11"/>
  <c r="CD540" i="11"/>
  <c r="BK540" i="11"/>
  <c r="BQ540" i="11"/>
  <c r="BR540" i="11"/>
  <c r="BS540" i="11"/>
  <c r="CC540" i="11"/>
  <c r="CB540" i="11"/>
  <c r="BJ540" i="11"/>
  <c r="BN540" i="11"/>
  <c r="BO540" i="11"/>
  <c r="BP540" i="11"/>
  <c r="CA540" i="11"/>
  <c r="BZ540" i="11"/>
  <c r="AY540" i="11"/>
  <c r="AX540" i="11"/>
  <c r="AW540" i="11"/>
  <c r="AV540" i="11"/>
  <c r="AU540" i="11"/>
  <c r="AR540" i="11"/>
  <c r="AQ540" i="11"/>
  <c r="H539" i="11"/>
  <c r="AI539" i="11"/>
  <c r="BI539" i="11"/>
  <c r="BM539" i="11"/>
  <c r="BW539" i="11"/>
  <c r="BX539" i="11"/>
  <c r="BY539" i="11"/>
  <c r="CG539" i="11"/>
  <c r="CF539" i="11"/>
  <c r="BL539" i="11"/>
  <c r="BT539" i="11"/>
  <c r="BU539" i="11"/>
  <c r="BV539" i="11"/>
  <c r="CE539" i="11"/>
  <c r="CD539" i="11"/>
  <c r="BK539" i="11"/>
  <c r="BQ539" i="11"/>
  <c r="BR539" i="11"/>
  <c r="BS539" i="11"/>
  <c r="CC539" i="11"/>
  <c r="CB539" i="11"/>
  <c r="BJ539" i="11"/>
  <c r="BN539" i="11"/>
  <c r="BO539" i="11"/>
  <c r="BP539" i="11"/>
  <c r="CA539" i="11"/>
  <c r="BZ539" i="11"/>
  <c r="AY539" i="11"/>
  <c r="AX539" i="11"/>
  <c r="AW539" i="11"/>
  <c r="AV539" i="11"/>
  <c r="AU539" i="11"/>
  <c r="AR539" i="11"/>
  <c r="AQ539" i="11"/>
  <c r="H538" i="11"/>
  <c r="AI538" i="11"/>
  <c r="BI538" i="11"/>
  <c r="BM538" i="11"/>
  <c r="BW538" i="11"/>
  <c r="BX538" i="11"/>
  <c r="BY538" i="11"/>
  <c r="CG538" i="11"/>
  <c r="CF538" i="11"/>
  <c r="BL538" i="11"/>
  <c r="BT538" i="11"/>
  <c r="BU538" i="11"/>
  <c r="BV538" i="11"/>
  <c r="CE538" i="11"/>
  <c r="CD538" i="11"/>
  <c r="BK538" i="11"/>
  <c r="BQ538" i="11"/>
  <c r="BR538" i="11"/>
  <c r="BS538" i="11"/>
  <c r="CC538" i="11"/>
  <c r="CB538" i="11"/>
  <c r="BJ538" i="11"/>
  <c r="BN538" i="11"/>
  <c r="BO538" i="11"/>
  <c r="BP538" i="11"/>
  <c r="CA538" i="11"/>
  <c r="BZ538" i="11"/>
  <c r="AY538" i="11"/>
  <c r="AX538" i="11"/>
  <c r="AW538" i="11"/>
  <c r="AV538" i="11"/>
  <c r="AU538" i="11"/>
  <c r="AR538" i="11"/>
  <c r="AQ538" i="11"/>
  <c r="H537" i="11"/>
  <c r="AI537" i="11"/>
  <c r="BI537" i="11"/>
  <c r="BM537" i="11"/>
  <c r="BW537" i="11"/>
  <c r="BX537" i="11"/>
  <c r="BY537" i="11"/>
  <c r="CG537" i="11"/>
  <c r="CF537" i="11"/>
  <c r="BL537" i="11"/>
  <c r="BT537" i="11"/>
  <c r="BU537" i="11"/>
  <c r="BV537" i="11"/>
  <c r="CE537" i="11"/>
  <c r="CD537" i="11"/>
  <c r="BK537" i="11"/>
  <c r="BQ537" i="11"/>
  <c r="BR537" i="11"/>
  <c r="BS537" i="11"/>
  <c r="CC537" i="11"/>
  <c r="CB537" i="11"/>
  <c r="BJ537" i="11"/>
  <c r="BN537" i="11"/>
  <c r="BO537" i="11"/>
  <c r="BP537" i="11"/>
  <c r="CA537" i="11"/>
  <c r="BZ537" i="11"/>
  <c r="AY537" i="11"/>
  <c r="AX537" i="11"/>
  <c r="AW537" i="11"/>
  <c r="AV537" i="11"/>
  <c r="AU537" i="11"/>
  <c r="AR537" i="11"/>
  <c r="AQ537" i="11"/>
  <c r="N536" i="11"/>
  <c r="H536" i="11"/>
  <c r="AI536" i="11"/>
  <c r="BI536" i="11"/>
  <c r="BM536" i="11"/>
  <c r="BW536" i="11"/>
  <c r="BX536" i="11"/>
  <c r="BY536" i="11"/>
  <c r="CG536" i="11"/>
  <c r="CF536" i="11"/>
  <c r="BL536" i="11"/>
  <c r="BT536" i="11"/>
  <c r="BU536" i="11"/>
  <c r="BV536" i="11"/>
  <c r="CE536" i="11"/>
  <c r="CD536" i="11"/>
  <c r="BK536" i="11"/>
  <c r="BQ536" i="11"/>
  <c r="BR536" i="11"/>
  <c r="BS536" i="11"/>
  <c r="CC536" i="11"/>
  <c r="CB536" i="11"/>
  <c r="BJ536" i="11"/>
  <c r="BN536" i="11"/>
  <c r="BO536" i="11"/>
  <c r="BP536" i="11"/>
  <c r="CA536" i="11"/>
  <c r="BZ536" i="11"/>
  <c r="AY536" i="11"/>
  <c r="AX536" i="11"/>
  <c r="AW536" i="11"/>
  <c r="AV536" i="11"/>
  <c r="AU536" i="11"/>
  <c r="AR536" i="11"/>
  <c r="AQ536" i="11"/>
  <c r="N535" i="11"/>
  <c r="H535" i="11"/>
  <c r="AI535" i="11"/>
  <c r="BI535" i="11"/>
  <c r="BM535" i="11"/>
  <c r="BW535" i="11"/>
  <c r="BX535" i="11"/>
  <c r="BY535" i="11"/>
  <c r="CG535" i="11"/>
  <c r="CF535" i="11"/>
  <c r="BL535" i="11"/>
  <c r="BT535" i="11"/>
  <c r="BU535" i="11"/>
  <c r="BV535" i="11"/>
  <c r="CE535" i="11"/>
  <c r="CD535" i="11"/>
  <c r="BK535" i="11"/>
  <c r="BQ535" i="11"/>
  <c r="BR535" i="11"/>
  <c r="BS535" i="11"/>
  <c r="CC535" i="11"/>
  <c r="CB535" i="11"/>
  <c r="BJ535" i="11"/>
  <c r="BN535" i="11"/>
  <c r="BO535" i="11"/>
  <c r="BP535" i="11"/>
  <c r="CA535" i="11"/>
  <c r="BZ535" i="11"/>
  <c r="AY535" i="11"/>
  <c r="AX535" i="11"/>
  <c r="AW535" i="11"/>
  <c r="AV535" i="11"/>
  <c r="AU535" i="11"/>
  <c r="AR535" i="11"/>
  <c r="AQ535" i="11"/>
  <c r="N534" i="11"/>
  <c r="H534" i="11"/>
  <c r="AI534" i="11"/>
  <c r="BI534" i="11"/>
  <c r="BM534" i="11"/>
  <c r="BW534" i="11"/>
  <c r="BX534" i="11"/>
  <c r="BY534" i="11"/>
  <c r="CG534" i="11"/>
  <c r="CF534" i="11"/>
  <c r="BL534" i="11"/>
  <c r="BT534" i="11"/>
  <c r="BU534" i="11"/>
  <c r="BV534" i="11"/>
  <c r="CE534" i="11"/>
  <c r="CD534" i="11"/>
  <c r="BK534" i="11"/>
  <c r="BQ534" i="11"/>
  <c r="BR534" i="11"/>
  <c r="BS534" i="11"/>
  <c r="CC534" i="11"/>
  <c r="CB534" i="11"/>
  <c r="BJ534" i="11"/>
  <c r="BN534" i="11"/>
  <c r="BO534" i="11"/>
  <c r="BP534" i="11"/>
  <c r="CA534" i="11"/>
  <c r="BZ534" i="11"/>
  <c r="AY534" i="11"/>
  <c r="AX534" i="11"/>
  <c r="AW534" i="11"/>
  <c r="AV534" i="11"/>
  <c r="AU534" i="11"/>
  <c r="AR534" i="11"/>
  <c r="AQ534" i="11"/>
  <c r="N533" i="11"/>
  <c r="H533" i="11"/>
  <c r="AI533" i="11"/>
  <c r="BI533" i="11"/>
  <c r="BM533" i="11"/>
  <c r="BW533" i="11"/>
  <c r="BX533" i="11"/>
  <c r="BY533" i="11"/>
  <c r="CG533" i="11"/>
  <c r="CF533" i="11"/>
  <c r="BL533" i="11"/>
  <c r="BT533" i="11"/>
  <c r="BU533" i="11"/>
  <c r="BV533" i="11"/>
  <c r="CE533" i="11"/>
  <c r="CD533" i="11"/>
  <c r="BK533" i="11"/>
  <c r="BQ533" i="11"/>
  <c r="BR533" i="11"/>
  <c r="BS533" i="11"/>
  <c r="CC533" i="11"/>
  <c r="CB533" i="11"/>
  <c r="BJ533" i="11"/>
  <c r="BN533" i="11"/>
  <c r="BO533" i="11"/>
  <c r="BP533" i="11"/>
  <c r="CA533" i="11"/>
  <c r="BZ533" i="11"/>
  <c r="AY533" i="11"/>
  <c r="AX533" i="11"/>
  <c r="AW533" i="11"/>
  <c r="AV533" i="11"/>
  <c r="AU533" i="11"/>
  <c r="AR533" i="11"/>
  <c r="AQ533" i="11"/>
  <c r="N532" i="11"/>
  <c r="H532" i="11"/>
  <c r="AI532" i="11"/>
  <c r="BI532" i="11"/>
  <c r="BM532" i="11"/>
  <c r="BW532" i="11"/>
  <c r="BX532" i="11"/>
  <c r="BY532" i="11"/>
  <c r="CG532" i="11"/>
  <c r="CF532" i="11"/>
  <c r="BL532" i="11"/>
  <c r="BT532" i="11"/>
  <c r="BU532" i="11"/>
  <c r="BV532" i="11"/>
  <c r="CE532" i="11"/>
  <c r="CD532" i="11"/>
  <c r="BK532" i="11"/>
  <c r="BQ532" i="11"/>
  <c r="BR532" i="11"/>
  <c r="BS532" i="11"/>
  <c r="CC532" i="11"/>
  <c r="CB532" i="11"/>
  <c r="BJ532" i="11"/>
  <c r="BN532" i="11"/>
  <c r="BO532" i="11"/>
  <c r="BP532" i="11"/>
  <c r="CA532" i="11"/>
  <c r="BZ532" i="11"/>
  <c r="AY532" i="11"/>
  <c r="AX532" i="11"/>
  <c r="AW532" i="11"/>
  <c r="AV532" i="11"/>
  <c r="AU532" i="11"/>
  <c r="AR532" i="11"/>
  <c r="AQ532" i="11"/>
  <c r="N531" i="11"/>
  <c r="H531" i="11"/>
  <c r="AI531" i="11"/>
  <c r="BI531" i="11"/>
  <c r="BM531" i="11"/>
  <c r="BW531" i="11"/>
  <c r="BX531" i="11"/>
  <c r="BY531" i="11"/>
  <c r="CG531" i="11"/>
  <c r="CF531" i="11"/>
  <c r="BL531" i="11"/>
  <c r="BT531" i="11"/>
  <c r="BU531" i="11"/>
  <c r="BV531" i="11"/>
  <c r="CE531" i="11"/>
  <c r="CD531" i="11"/>
  <c r="BK531" i="11"/>
  <c r="BQ531" i="11"/>
  <c r="BR531" i="11"/>
  <c r="BS531" i="11"/>
  <c r="CC531" i="11"/>
  <c r="CB531" i="11"/>
  <c r="BJ531" i="11"/>
  <c r="BN531" i="11"/>
  <c r="BO531" i="11"/>
  <c r="BP531" i="11"/>
  <c r="CA531" i="11"/>
  <c r="BZ531" i="11"/>
  <c r="AY531" i="11"/>
  <c r="AX531" i="11"/>
  <c r="AW531" i="11"/>
  <c r="AV531" i="11"/>
  <c r="AU531" i="11"/>
  <c r="AR531" i="11"/>
  <c r="AQ531" i="11"/>
  <c r="N530" i="11"/>
  <c r="H530" i="11"/>
  <c r="AI530" i="11"/>
  <c r="BI530" i="11"/>
  <c r="BM530" i="11"/>
  <c r="BW530" i="11"/>
  <c r="BX530" i="11"/>
  <c r="BY530" i="11"/>
  <c r="CG530" i="11"/>
  <c r="CF530" i="11"/>
  <c r="BL530" i="11"/>
  <c r="BT530" i="11"/>
  <c r="BU530" i="11"/>
  <c r="BV530" i="11"/>
  <c r="CE530" i="11"/>
  <c r="CD530" i="11"/>
  <c r="BK530" i="11"/>
  <c r="BQ530" i="11"/>
  <c r="BR530" i="11"/>
  <c r="BS530" i="11"/>
  <c r="CC530" i="11"/>
  <c r="CB530" i="11"/>
  <c r="BJ530" i="11"/>
  <c r="BN530" i="11"/>
  <c r="BO530" i="11"/>
  <c r="BP530" i="11"/>
  <c r="CA530" i="11"/>
  <c r="BZ530" i="11"/>
  <c r="AY530" i="11"/>
  <c r="AX530" i="11"/>
  <c r="AW530" i="11"/>
  <c r="AV530" i="11"/>
  <c r="AU530" i="11"/>
  <c r="AR530" i="11"/>
  <c r="AQ530" i="11"/>
  <c r="N529" i="11"/>
  <c r="H529" i="11"/>
  <c r="AI529" i="11"/>
  <c r="BI529" i="11"/>
  <c r="BM529" i="11"/>
  <c r="BW529" i="11"/>
  <c r="BX529" i="11"/>
  <c r="BY529" i="11"/>
  <c r="CG529" i="11"/>
  <c r="CF529" i="11"/>
  <c r="BL529" i="11"/>
  <c r="BT529" i="11"/>
  <c r="BU529" i="11"/>
  <c r="BV529" i="11"/>
  <c r="CE529" i="11"/>
  <c r="CD529" i="11"/>
  <c r="BK529" i="11"/>
  <c r="BQ529" i="11"/>
  <c r="BR529" i="11"/>
  <c r="BS529" i="11"/>
  <c r="CC529" i="11"/>
  <c r="CB529" i="11"/>
  <c r="BJ529" i="11"/>
  <c r="BN529" i="11"/>
  <c r="BO529" i="11"/>
  <c r="BP529" i="11"/>
  <c r="CA529" i="11"/>
  <c r="BZ529" i="11"/>
  <c r="AY529" i="11"/>
  <c r="AX529" i="11"/>
  <c r="AW529" i="11"/>
  <c r="AV529" i="11"/>
  <c r="AU529" i="11"/>
  <c r="AR529" i="11"/>
  <c r="AQ529" i="11"/>
  <c r="N528" i="11"/>
  <c r="H528" i="11"/>
  <c r="AI528" i="11"/>
  <c r="BI528" i="11"/>
  <c r="BM528" i="11"/>
  <c r="BW528" i="11"/>
  <c r="BX528" i="11"/>
  <c r="BY528" i="11"/>
  <c r="CG528" i="11"/>
  <c r="CF528" i="11"/>
  <c r="BL528" i="11"/>
  <c r="BT528" i="11"/>
  <c r="BU528" i="11"/>
  <c r="BV528" i="11"/>
  <c r="CE528" i="11"/>
  <c r="CD528" i="11"/>
  <c r="BK528" i="11"/>
  <c r="BQ528" i="11"/>
  <c r="BR528" i="11"/>
  <c r="BS528" i="11"/>
  <c r="CC528" i="11"/>
  <c r="CB528" i="11"/>
  <c r="BJ528" i="11"/>
  <c r="BN528" i="11"/>
  <c r="BO528" i="11"/>
  <c r="BP528" i="11"/>
  <c r="CA528" i="11"/>
  <c r="BZ528" i="11"/>
  <c r="AY528" i="11"/>
  <c r="AX528" i="11"/>
  <c r="AW528" i="11"/>
  <c r="AV528" i="11"/>
  <c r="AU528" i="11"/>
  <c r="AR528" i="11"/>
  <c r="AQ528" i="11"/>
  <c r="N527" i="11"/>
  <c r="H527" i="11"/>
  <c r="AI527" i="11"/>
  <c r="BI527" i="11"/>
  <c r="BM527" i="11"/>
  <c r="BW527" i="11"/>
  <c r="BX527" i="11"/>
  <c r="BY527" i="11"/>
  <c r="CG527" i="11"/>
  <c r="CF527" i="11"/>
  <c r="BL527" i="11"/>
  <c r="BT527" i="11"/>
  <c r="BU527" i="11"/>
  <c r="BV527" i="11"/>
  <c r="CE527" i="11"/>
  <c r="CD527" i="11"/>
  <c r="BK527" i="11"/>
  <c r="BQ527" i="11"/>
  <c r="BR527" i="11"/>
  <c r="BS527" i="11"/>
  <c r="CC527" i="11"/>
  <c r="CB527" i="11"/>
  <c r="BJ527" i="11"/>
  <c r="BN527" i="11"/>
  <c r="BO527" i="11"/>
  <c r="BP527" i="11"/>
  <c r="CA527" i="11"/>
  <c r="BZ527" i="11"/>
  <c r="AY527" i="11"/>
  <c r="AX527" i="11"/>
  <c r="AW527" i="11"/>
  <c r="AV527" i="11"/>
  <c r="AU527" i="11"/>
  <c r="AR527" i="11"/>
  <c r="AQ527" i="11"/>
  <c r="H526" i="11"/>
  <c r="AI526" i="11"/>
  <c r="BI526" i="11"/>
  <c r="BM526" i="11"/>
  <c r="BW526" i="11"/>
  <c r="BX526" i="11"/>
  <c r="BY526" i="11"/>
  <c r="CG526" i="11"/>
  <c r="CF526" i="11"/>
  <c r="BL526" i="11"/>
  <c r="BT526" i="11"/>
  <c r="BU526" i="11"/>
  <c r="BV526" i="11"/>
  <c r="CE526" i="11"/>
  <c r="CD526" i="11"/>
  <c r="BK526" i="11"/>
  <c r="BQ526" i="11"/>
  <c r="BR526" i="11"/>
  <c r="BS526" i="11"/>
  <c r="CC526" i="11"/>
  <c r="CB526" i="11"/>
  <c r="BJ526" i="11"/>
  <c r="BN526" i="11"/>
  <c r="BO526" i="11"/>
  <c r="BP526" i="11"/>
  <c r="CA526" i="11"/>
  <c r="BZ526" i="11"/>
  <c r="AY526" i="11"/>
  <c r="AX526" i="11"/>
  <c r="AW526" i="11"/>
  <c r="AV526" i="11"/>
  <c r="AU526" i="11"/>
  <c r="AR526" i="11"/>
  <c r="AQ526" i="11"/>
  <c r="H525" i="11"/>
  <c r="AI525" i="11"/>
  <c r="BI525" i="11"/>
  <c r="BM525" i="11"/>
  <c r="BW525" i="11"/>
  <c r="BX525" i="11"/>
  <c r="BY525" i="11"/>
  <c r="CG525" i="11"/>
  <c r="CF525" i="11"/>
  <c r="BL525" i="11"/>
  <c r="BT525" i="11"/>
  <c r="BU525" i="11"/>
  <c r="BV525" i="11"/>
  <c r="CE525" i="11"/>
  <c r="CD525" i="11"/>
  <c r="BK525" i="11"/>
  <c r="BQ525" i="11"/>
  <c r="BR525" i="11"/>
  <c r="BS525" i="11"/>
  <c r="CC525" i="11"/>
  <c r="CB525" i="11"/>
  <c r="BJ525" i="11"/>
  <c r="BN525" i="11"/>
  <c r="BO525" i="11"/>
  <c r="BP525" i="11"/>
  <c r="CA525" i="11"/>
  <c r="BZ525" i="11"/>
  <c r="AY525" i="11"/>
  <c r="AX525" i="11"/>
  <c r="AW525" i="11"/>
  <c r="AV525" i="11"/>
  <c r="AU525" i="11"/>
  <c r="AR525" i="11"/>
  <c r="AQ525" i="11"/>
  <c r="H524" i="11"/>
  <c r="AI524" i="11"/>
  <c r="BI524" i="11"/>
  <c r="BM524" i="11"/>
  <c r="BW524" i="11"/>
  <c r="BX524" i="11"/>
  <c r="BY524" i="11"/>
  <c r="CG524" i="11"/>
  <c r="CF524" i="11"/>
  <c r="BL524" i="11"/>
  <c r="BT524" i="11"/>
  <c r="BU524" i="11"/>
  <c r="BV524" i="11"/>
  <c r="CE524" i="11"/>
  <c r="CD524" i="11"/>
  <c r="BK524" i="11"/>
  <c r="BQ524" i="11"/>
  <c r="BR524" i="11"/>
  <c r="BS524" i="11"/>
  <c r="CC524" i="11"/>
  <c r="CB524" i="11"/>
  <c r="BJ524" i="11"/>
  <c r="BN524" i="11"/>
  <c r="BO524" i="11"/>
  <c r="BP524" i="11"/>
  <c r="CA524" i="11"/>
  <c r="BZ524" i="11"/>
  <c r="AY524" i="11"/>
  <c r="AX524" i="11"/>
  <c r="AW524" i="11"/>
  <c r="AV524" i="11"/>
  <c r="AU524" i="11"/>
  <c r="AR524" i="11"/>
  <c r="AQ524" i="11"/>
  <c r="N523" i="11"/>
  <c r="H523" i="11"/>
  <c r="AI523" i="11"/>
  <c r="BI523" i="11"/>
  <c r="BM523" i="11"/>
  <c r="BW523" i="11"/>
  <c r="BX523" i="11"/>
  <c r="BY523" i="11"/>
  <c r="CG523" i="11"/>
  <c r="CF523" i="11"/>
  <c r="BL523" i="11"/>
  <c r="BT523" i="11"/>
  <c r="BU523" i="11"/>
  <c r="BV523" i="11"/>
  <c r="CE523" i="11"/>
  <c r="CD523" i="11"/>
  <c r="BK523" i="11"/>
  <c r="BQ523" i="11"/>
  <c r="BR523" i="11"/>
  <c r="BS523" i="11"/>
  <c r="CC523" i="11"/>
  <c r="CB523" i="11"/>
  <c r="BJ523" i="11"/>
  <c r="BN523" i="11"/>
  <c r="BO523" i="11"/>
  <c r="BP523" i="11"/>
  <c r="CA523" i="11"/>
  <c r="BZ523" i="11"/>
  <c r="AY523" i="11"/>
  <c r="AX523" i="11"/>
  <c r="AW523" i="11"/>
  <c r="AV523" i="11"/>
  <c r="AU523" i="11"/>
  <c r="AR523" i="11"/>
  <c r="AQ523" i="11"/>
  <c r="N522" i="11"/>
  <c r="H522" i="11"/>
  <c r="AI522" i="11"/>
  <c r="BI522" i="11"/>
  <c r="BM522" i="11"/>
  <c r="BW522" i="11"/>
  <c r="BX522" i="11"/>
  <c r="BY522" i="11"/>
  <c r="CG522" i="11"/>
  <c r="CF522" i="11"/>
  <c r="BL522" i="11"/>
  <c r="BT522" i="11"/>
  <c r="BU522" i="11"/>
  <c r="BV522" i="11"/>
  <c r="CE522" i="11"/>
  <c r="CD522" i="11"/>
  <c r="BK522" i="11"/>
  <c r="BQ522" i="11"/>
  <c r="BR522" i="11"/>
  <c r="BS522" i="11"/>
  <c r="CC522" i="11"/>
  <c r="CB522" i="11"/>
  <c r="BJ522" i="11"/>
  <c r="BN522" i="11"/>
  <c r="BO522" i="11"/>
  <c r="BP522" i="11"/>
  <c r="CA522" i="11"/>
  <c r="BZ522" i="11"/>
  <c r="AY522" i="11"/>
  <c r="AX522" i="11"/>
  <c r="AW522" i="11"/>
  <c r="AV522" i="11"/>
  <c r="AU522" i="11"/>
  <c r="AR522" i="11"/>
  <c r="AQ522" i="11"/>
  <c r="N521" i="11"/>
  <c r="H521" i="11"/>
  <c r="AI521" i="11"/>
  <c r="BI521" i="11"/>
  <c r="BM521" i="11"/>
  <c r="BW521" i="11"/>
  <c r="BX521" i="11"/>
  <c r="BY521" i="11"/>
  <c r="CG521" i="11"/>
  <c r="CF521" i="11"/>
  <c r="BL521" i="11"/>
  <c r="BT521" i="11"/>
  <c r="BU521" i="11"/>
  <c r="BV521" i="11"/>
  <c r="CE521" i="11"/>
  <c r="CD521" i="11"/>
  <c r="BK521" i="11"/>
  <c r="BQ521" i="11"/>
  <c r="BR521" i="11"/>
  <c r="BS521" i="11"/>
  <c r="CC521" i="11"/>
  <c r="CB521" i="11"/>
  <c r="BJ521" i="11"/>
  <c r="BN521" i="11"/>
  <c r="BO521" i="11"/>
  <c r="BP521" i="11"/>
  <c r="CA521" i="11"/>
  <c r="BZ521" i="11"/>
  <c r="AY521" i="11"/>
  <c r="AX521" i="11"/>
  <c r="AW521" i="11"/>
  <c r="AV521" i="11"/>
  <c r="AU521" i="11"/>
  <c r="AR521" i="11"/>
  <c r="AQ521" i="11"/>
  <c r="H520" i="11"/>
  <c r="AI520" i="11"/>
  <c r="BI520" i="11"/>
  <c r="BM520" i="11"/>
  <c r="BW520" i="11"/>
  <c r="BX520" i="11"/>
  <c r="BY520" i="11"/>
  <c r="CG520" i="11"/>
  <c r="CF520" i="11"/>
  <c r="BL520" i="11"/>
  <c r="BT520" i="11"/>
  <c r="BU520" i="11"/>
  <c r="BV520" i="11"/>
  <c r="CE520" i="11"/>
  <c r="CD520" i="11"/>
  <c r="BK520" i="11"/>
  <c r="BQ520" i="11"/>
  <c r="BR520" i="11"/>
  <c r="BS520" i="11"/>
  <c r="CC520" i="11"/>
  <c r="CB520" i="11"/>
  <c r="BJ520" i="11"/>
  <c r="BN520" i="11"/>
  <c r="BO520" i="11"/>
  <c r="BP520" i="11"/>
  <c r="CA520" i="11"/>
  <c r="BZ520" i="11"/>
  <c r="AY520" i="11"/>
  <c r="AX520" i="11"/>
  <c r="AW520" i="11"/>
  <c r="AV520" i="11"/>
  <c r="AU520" i="11"/>
  <c r="AR520" i="11"/>
  <c r="AQ520" i="11"/>
  <c r="N519" i="11"/>
  <c r="H519" i="11"/>
  <c r="AI519" i="11"/>
  <c r="BI519" i="11"/>
  <c r="BM519" i="11"/>
  <c r="BW519" i="11"/>
  <c r="BX519" i="11"/>
  <c r="BY519" i="11"/>
  <c r="CG519" i="11"/>
  <c r="CF519" i="11"/>
  <c r="BL519" i="11"/>
  <c r="BT519" i="11"/>
  <c r="BU519" i="11"/>
  <c r="BV519" i="11"/>
  <c r="CE519" i="11"/>
  <c r="CD519" i="11"/>
  <c r="BK519" i="11"/>
  <c r="BQ519" i="11"/>
  <c r="BR519" i="11"/>
  <c r="BS519" i="11"/>
  <c r="CC519" i="11"/>
  <c r="CB519" i="11"/>
  <c r="BJ519" i="11"/>
  <c r="BN519" i="11"/>
  <c r="BO519" i="11"/>
  <c r="BP519" i="11"/>
  <c r="CA519" i="11"/>
  <c r="BZ519" i="11"/>
  <c r="AY519" i="11"/>
  <c r="AX519" i="11"/>
  <c r="AW519" i="11"/>
  <c r="AV519" i="11"/>
  <c r="AU519" i="11"/>
  <c r="AR519" i="11"/>
  <c r="AQ519" i="11"/>
  <c r="N518" i="11"/>
  <c r="H518" i="11"/>
  <c r="AI518" i="11"/>
  <c r="BI518" i="11"/>
  <c r="BM518" i="11"/>
  <c r="BW518" i="11"/>
  <c r="BX518" i="11"/>
  <c r="BY518" i="11"/>
  <c r="CG518" i="11"/>
  <c r="CF518" i="11"/>
  <c r="BL518" i="11"/>
  <c r="BT518" i="11"/>
  <c r="BU518" i="11"/>
  <c r="BV518" i="11"/>
  <c r="CE518" i="11"/>
  <c r="CD518" i="11"/>
  <c r="BK518" i="11"/>
  <c r="BQ518" i="11"/>
  <c r="BR518" i="11"/>
  <c r="BS518" i="11"/>
  <c r="CC518" i="11"/>
  <c r="CB518" i="11"/>
  <c r="BJ518" i="11"/>
  <c r="BN518" i="11"/>
  <c r="BO518" i="11"/>
  <c r="BP518" i="11"/>
  <c r="CA518" i="11"/>
  <c r="BZ518" i="11"/>
  <c r="AY518" i="11"/>
  <c r="AX518" i="11"/>
  <c r="AW518" i="11"/>
  <c r="AV518" i="11"/>
  <c r="AU518" i="11"/>
  <c r="AR518" i="11"/>
  <c r="AQ518" i="11"/>
  <c r="N517" i="11"/>
  <c r="H517" i="11"/>
  <c r="AI517" i="11"/>
  <c r="BI517" i="11"/>
  <c r="BM517" i="11"/>
  <c r="BW517" i="11"/>
  <c r="BX517" i="11"/>
  <c r="BY517" i="11"/>
  <c r="CG517" i="11"/>
  <c r="CF517" i="11"/>
  <c r="BL517" i="11"/>
  <c r="BT517" i="11"/>
  <c r="BU517" i="11"/>
  <c r="BV517" i="11"/>
  <c r="CE517" i="11"/>
  <c r="CD517" i="11"/>
  <c r="BK517" i="11"/>
  <c r="BQ517" i="11"/>
  <c r="BR517" i="11"/>
  <c r="BS517" i="11"/>
  <c r="CC517" i="11"/>
  <c r="CB517" i="11"/>
  <c r="BJ517" i="11"/>
  <c r="BN517" i="11"/>
  <c r="BO517" i="11"/>
  <c r="BP517" i="11"/>
  <c r="CA517" i="11"/>
  <c r="BZ517" i="11"/>
  <c r="AY517" i="11"/>
  <c r="AX517" i="11"/>
  <c r="AW517" i="11"/>
  <c r="AV517" i="11"/>
  <c r="AU517" i="11"/>
  <c r="AR517" i="11"/>
  <c r="AQ517" i="11"/>
  <c r="H516" i="11"/>
  <c r="AI516" i="11"/>
  <c r="BI516" i="11"/>
  <c r="BM516" i="11"/>
  <c r="BW516" i="11"/>
  <c r="BX516" i="11"/>
  <c r="BY516" i="11"/>
  <c r="CG516" i="11"/>
  <c r="CF516" i="11"/>
  <c r="BL516" i="11"/>
  <c r="BT516" i="11"/>
  <c r="BU516" i="11"/>
  <c r="BV516" i="11"/>
  <c r="CE516" i="11"/>
  <c r="CD516" i="11"/>
  <c r="BK516" i="11"/>
  <c r="BQ516" i="11"/>
  <c r="BR516" i="11"/>
  <c r="BS516" i="11"/>
  <c r="CC516" i="11"/>
  <c r="CB516" i="11"/>
  <c r="BJ516" i="11"/>
  <c r="BN516" i="11"/>
  <c r="BO516" i="11"/>
  <c r="BP516" i="11"/>
  <c r="CA516" i="11"/>
  <c r="BZ516" i="11"/>
  <c r="AY516" i="11"/>
  <c r="AX516" i="11"/>
  <c r="AW516" i="11"/>
  <c r="AV516" i="11"/>
  <c r="AU516" i="11"/>
  <c r="AR516" i="11"/>
  <c r="AQ516" i="11"/>
  <c r="N515" i="11"/>
  <c r="H515" i="11"/>
  <c r="AI515" i="11"/>
  <c r="BI515" i="11"/>
  <c r="BM515" i="11"/>
  <c r="BW515" i="11"/>
  <c r="BX515" i="11"/>
  <c r="BY515" i="11"/>
  <c r="CG515" i="11"/>
  <c r="CF515" i="11"/>
  <c r="BL515" i="11"/>
  <c r="BT515" i="11"/>
  <c r="BU515" i="11"/>
  <c r="BV515" i="11"/>
  <c r="CE515" i="11"/>
  <c r="CD515" i="11"/>
  <c r="BK515" i="11"/>
  <c r="BQ515" i="11"/>
  <c r="BR515" i="11"/>
  <c r="BS515" i="11"/>
  <c r="CC515" i="11"/>
  <c r="CB515" i="11"/>
  <c r="BJ515" i="11"/>
  <c r="BN515" i="11"/>
  <c r="BO515" i="11"/>
  <c r="BP515" i="11"/>
  <c r="CA515" i="11"/>
  <c r="BZ515" i="11"/>
  <c r="AY515" i="11"/>
  <c r="AX515" i="11"/>
  <c r="AW515" i="11"/>
  <c r="AV515" i="11"/>
  <c r="AU515" i="11"/>
  <c r="AR515" i="11"/>
  <c r="AQ515" i="11"/>
  <c r="N514" i="11"/>
  <c r="H514" i="11"/>
  <c r="AI514" i="11"/>
  <c r="BI514" i="11"/>
  <c r="BM514" i="11"/>
  <c r="BW514" i="11"/>
  <c r="BX514" i="11"/>
  <c r="BY514" i="11"/>
  <c r="CG514" i="11"/>
  <c r="CF514" i="11"/>
  <c r="BL514" i="11"/>
  <c r="BT514" i="11"/>
  <c r="BU514" i="11"/>
  <c r="BV514" i="11"/>
  <c r="CE514" i="11"/>
  <c r="CD514" i="11"/>
  <c r="BK514" i="11"/>
  <c r="BQ514" i="11"/>
  <c r="BR514" i="11"/>
  <c r="BS514" i="11"/>
  <c r="CC514" i="11"/>
  <c r="CB514" i="11"/>
  <c r="BJ514" i="11"/>
  <c r="BN514" i="11"/>
  <c r="BO514" i="11"/>
  <c r="BP514" i="11"/>
  <c r="CA514" i="11"/>
  <c r="BZ514" i="11"/>
  <c r="AY514" i="11"/>
  <c r="AX514" i="11"/>
  <c r="AW514" i="11"/>
  <c r="AV514" i="11"/>
  <c r="AU514" i="11"/>
  <c r="AR514" i="11"/>
  <c r="AQ514" i="11"/>
  <c r="N513" i="11"/>
  <c r="H513" i="11"/>
  <c r="AI513" i="11"/>
  <c r="BI513" i="11"/>
  <c r="BM513" i="11"/>
  <c r="BW513" i="11"/>
  <c r="BX513" i="11"/>
  <c r="BY513" i="11"/>
  <c r="CG513" i="11"/>
  <c r="CF513" i="11"/>
  <c r="BL513" i="11"/>
  <c r="BT513" i="11"/>
  <c r="BU513" i="11"/>
  <c r="BV513" i="11"/>
  <c r="CE513" i="11"/>
  <c r="CD513" i="11"/>
  <c r="BK513" i="11"/>
  <c r="BQ513" i="11"/>
  <c r="BR513" i="11"/>
  <c r="BS513" i="11"/>
  <c r="CC513" i="11"/>
  <c r="CB513" i="11"/>
  <c r="BJ513" i="11"/>
  <c r="BN513" i="11"/>
  <c r="BO513" i="11"/>
  <c r="BP513" i="11"/>
  <c r="CA513" i="11"/>
  <c r="BZ513" i="11"/>
  <c r="AY513" i="11"/>
  <c r="AX513" i="11"/>
  <c r="AW513" i="11"/>
  <c r="AV513" i="11"/>
  <c r="AU513" i="11"/>
  <c r="AR513" i="11"/>
  <c r="AQ513" i="11"/>
  <c r="H512" i="11"/>
  <c r="AI512" i="11"/>
  <c r="BI512" i="11"/>
  <c r="BM512" i="11"/>
  <c r="BW512" i="11"/>
  <c r="BX512" i="11"/>
  <c r="BY512" i="11"/>
  <c r="CG512" i="11"/>
  <c r="CF512" i="11"/>
  <c r="BL512" i="11"/>
  <c r="BT512" i="11"/>
  <c r="BU512" i="11"/>
  <c r="BV512" i="11"/>
  <c r="CE512" i="11"/>
  <c r="CD512" i="11"/>
  <c r="BK512" i="11"/>
  <c r="BQ512" i="11"/>
  <c r="BR512" i="11"/>
  <c r="BS512" i="11"/>
  <c r="CC512" i="11"/>
  <c r="CB512" i="11"/>
  <c r="BJ512" i="11"/>
  <c r="BN512" i="11"/>
  <c r="BO512" i="11"/>
  <c r="BP512" i="11"/>
  <c r="CA512" i="11"/>
  <c r="BZ512" i="11"/>
  <c r="AY512" i="11"/>
  <c r="AX512" i="11"/>
  <c r="AW512" i="11"/>
  <c r="AV512" i="11"/>
  <c r="AU512" i="11"/>
  <c r="AR512" i="11"/>
  <c r="AQ512" i="11"/>
  <c r="H511" i="11"/>
  <c r="AI511" i="11"/>
  <c r="BI511" i="11"/>
  <c r="BM511" i="11"/>
  <c r="BW511" i="11"/>
  <c r="BX511" i="11"/>
  <c r="BY511" i="11"/>
  <c r="CG511" i="11"/>
  <c r="CF511" i="11"/>
  <c r="BL511" i="11"/>
  <c r="BT511" i="11"/>
  <c r="BU511" i="11"/>
  <c r="BV511" i="11"/>
  <c r="CE511" i="11"/>
  <c r="CD511" i="11"/>
  <c r="BK511" i="11"/>
  <c r="BQ511" i="11"/>
  <c r="BR511" i="11"/>
  <c r="BS511" i="11"/>
  <c r="CC511" i="11"/>
  <c r="CB511" i="11"/>
  <c r="BJ511" i="11"/>
  <c r="BN511" i="11"/>
  <c r="BO511" i="11"/>
  <c r="BP511" i="11"/>
  <c r="CA511" i="11"/>
  <c r="BZ511" i="11"/>
  <c r="AY511" i="11"/>
  <c r="AX511" i="11"/>
  <c r="AW511" i="11"/>
  <c r="AV511" i="11"/>
  <c r="AU511" i="11"/>
  <c r="AR511" i="11"/>
  <c r="AQ511" i="11"/>
  <c r="H510" i="11"/>
  <c r="AI510" i="11"/>
  <c r="BI510" i="11"/>
  <c r="BM510" i="11"/>
  <c r="BW510" i="11"/>
  <c r="BX510" i="11"/>
  <c r="BY510" i="11"/>
  <c r="CG510" i="11"/>
  <c r="CF510" i="11"/>
  <c r="BL510" i="11"/>
  <c r="BT510" i="11"/>
  <c r="BU510" i="11"/>
  <c r="BV510" i="11"/>
  <c r="CE510" i="11"/>
  <c r="CD510" i="11"/>
  <c r="BK510" i="11"/>
  <c r="BQ510" i="11"/>
  <c r="BR510" i="11"/>
  <c r="BS510" i="11"/>
  <c r="CC510" i="11"/>
  <c r="CB510" i="11"/>
  <c r="BJ510" i="11"/>
  <c r="BN510" i="11"/>
  <c r="BO510" i="11"/>
  <c r="BP510" i="11"/>
  <c r="CA510" i="11"/>
  <c r="BZ510" i="11"/>
  <c r="AY510" i="11"/>
  <c r="AX510" i="11"/>
  <c r="AW510" i="11"/>
  <c r="AV510" i="11"/>
  <c r="AU510" i="11"/>
  <c r="AR510" i="11"/>
  <c r="AQ510" i="11"/>
  <c r="N509" i="11"/>
  <c r="H509" i="11"/>
  <c r="AI509" i="11"/>
  <c r="BI509" i="11"/>
  <c r="BM509" i="11"/>
  <c r="BW509" i="11"/>
  <c r="BX509" i="11"/>
  <c r="BY509" i="11"/>
  <c r="CG509" i="11"/>
  <c r="CF509" i="11"/>
  <c r="BL509" i="11"/>
  <c r="BT509" i="11"/>
  <c r="BU509" i="11"/>
  <c r="BV509" i="11"/>
  <c r="CE509" i="11"/>
  <c r="CD509" i="11"/>
  <c r="BK509" i="11"/>
  <c r="BQ509" i="11"/>
  <c r="BR509" i="11"/>
  <c r="BS509" i="11"/>
  <c r="CC509" i="11"/>
  <c r="CB509" i="11"/>
  <c r="BJ509" i="11"/>
  <c r="BN509" i="11"/>
  <c r="BO509" i="11"/>
  <c r="BP509" i="11"/>
  <c r="CA509" i="11"/>
  <c r="BZ509" i="11"/>
  <c r="AY509" i="11"/>
  <c r="AX509" i="11"/>
  <c r="AW509" i="11"/>
  <c r="AV509" i="11"/>
  <c r="AU509" i="11"/>
  <c r="AR509" i="11"/>
  <c r="AQ509" i="11"/>
  <c r="N508" i="11"/>
  <c r="H508" i="11"/>
  <c r="AI508" i="11"/>
  <c r="BI508" i="11"/>
  <c r="BM508" i="11"/>
  <c r="BW508" i="11"/>
  <c r="BX508" i="11"/>
  <c r="BY508" i="11"/>
  <c r="CG508" i="11"/>
  <c r="CF508" i="11"/>
  <c r="BL508" i="11"/>
  <c r="BT508" i="11"/>
  <c r="BU508" i="11"/>
  <c r="BV508" i="11"/>
  <c r="CE508" i="11"/>
  <c r="CD508" i="11"/>
  <c r="BK508" i="11"/>
  <c r="BQ508" i="11"/>
  <c r="BR508" i="11"/>
  <c r="BS508" i="11"/>
  <c r="CC508" i="11"/>
  <c r="CB508" i="11"/>
  <c r="BJ508" i="11"/>
  <c r="BN508" i="11"/>
  <c r="BO508" i="11"/>
  <c r="BP508" i="11"/>
  <c r="CA508" i="11"/>
  <c r="BZ508" i="11"/>
  <c r="AY508" i="11"/>
  <c r="AX508" i="11"/>
  <c r="AW508" i="11"/>
  <c r="AV508" i="11"/>
  <c r="AU508" i="11"/>
  <c r="AR508" i="11"/>
  <c r="AQ508" i="11"/>
  <c r="N507" i="11"/>
  <c r="H507" i="11"/>
  <c r="AI507" i="11"/>
  <c r="BI507" i="11"/>
  <c r="BM507" i="11"/>
  <c r="BW507" i="11"/>
  <c r="BX507" i="11"/>
  <c r="BY507" i="11"/>
  <c r="CG507" i="11"/>
  <c r="CF507" i="11"/>
  <c r="BL507" i="11"/>
  <c r="BT507" i="11"/>
  <c r="BU507" i="11"/>
  <c r="BV507" i="11"/>
  <c r="CE507" i="11"/>
  <c r="CD507" i="11"/>
  <c r="BK507" i="11"/>
  <c r="BQ507" i="11"/>
  <c r="BR507" i="11"/>
  <c r="BS507" i="11"/>
  <c r="CC507" i="11"/>
  <c r="CB507" i="11"/>
  <c r="BJ507" i="11"/>
  <c r="BN507" i="11"/>
  <c r="BO507" i="11"/>
  <c r="BP507" i="11"/>
  <c r="CA507" i="11"/>
  <c r="BZ507" i="11"/>
  <c r="AY507" i="11"/>
  <c r="AX507" i="11"/>
  <c r="AW507" i="11"/>
  <c r="AV507" i="11"/>
  <c r="AU507" i="11"/>
  <c r="AR507" i="11"/>
  <c r="AQ507" i="11"/>
  <c r="N506" i="11"/>
  <c r="H506" i="11"/>
  <c r="AI506" i="11"/>
  <c r="BI506" i="11"/>
  <c r="BM506" i="11"/>
  <c r="BW506" i="11"/>
  <c r="BX506" i="11"/>
  <c r="BY506" i="11"/>
  <c r="CG506" i="11"/>
  <c r="CF506" i="11"/>
  <c r="BL506" i="11"/>
  <c r="BT506" i="11"/>
  <c r="BU506" i="11"/>
  <c r="BV506" i="11"/>
  <c r="CE506" i="11"/>
  <c r="CD506" i="11"/>
  <c r="BK506" i="11"/>
  <c r="BQ506" i="11"/>
  <c r="BR506" i="11"/>
  <c r="BS506" i="11"/>
  <c r="CC506" i="11"/>
  <c r="CB506" i="11"/>
  <c r="BJ506" i="11"/>
  <c r="BN506" i="11"/>
  <c r="BO506" i="11"/>
  <c r="BP506" i="11"/>
  <c r="CA506" i="11"/>
  <c r="BZ506" i="11"/>
  <c r="AY506" i="11"/>
  <c r="AX506" i="11"/>
  <c r="AW506" i="11"/>
  <c r="AV506" i="11"/>
  <c r="AU506" i="11"/>
  <c r="AR506" i="11"/>
  <c r="AQ506" i="11"/>
  <c r="N505" i="11"/>
  <c r="H505" i="11"/>
  <c r="AI505" i="11"/>
  <c r="BI505" i="11"/>
  <c r="BM505" i="11"/>
  <c r="BW505" i="11"/>
  <c r="BX505" i="11"/>
  <c r="BY505" i="11"/>
  <c r="CG505" i="11"/>
  <c r="CF505" i="11"/>
  <c r="BL505" i="11"/>
  <c r="BT505" i="11"/>
  <c r="BU505" i="11"/>
  <c r="BV505" i="11"/>
  <c r="CE505" i="11"/>
  <c r="CD505" i="11"/>
  <c r="BK505" i="11"/>
  <c r="BQ505" i="11"/>
  <c r="BR505" i="11"/>
  <c r="BS505" i="11"/>
  <c r="CC505" i="11"/>
  <c r="CB505" i="11"/>
  <c r="BJ505" i="11"/>
  <c r="BN505" i="11"/>
  <c r="BO505" i="11"/>
  <c r="BP505" i="11"/>
  <c r="CA505" i="11"/>
  <c r="BZ505" i="11"/>
  <c r="AY505" i="11"/>
  <c r="AX505" i="11"/>
  <c r="AW505" i="11"/>
  <c r="AV505" i="11"/>
  <c r="AU505" i="11"/>
  <c r="AR505" i="11"/>
  <c r="AQ505" i="11"/>
  <c r="H504" i="11"/>
  <c r="AI504" i="11"/>
  <c r="BI504" i="11"/>
  <c r="BM504" i="11"/>
  <c r="BW504" i="11"/>
  <c r="BX504" i="11"/>
  <c r="BY504" i="11"/>
  <c r="CG504" i="11"/>
  <c r="CF504" i="11"/>
  <c r="BL504" i="11"/>
  <c r="BT504" i="11"/>
  <c r="BU504" i="11"/>
  <c r="BV504" i="11"/>
  <c r="CE504" i="11"/>
  <c r="CD504" i="11"/>
  <c r="BK504" i="11"/>
  <c r="BQ504" i="11"/>
  <c r="BR504" i="11"/>
  <c r="BS504" i="11"/>
  <c r="CC504" i="11"/>
  <c r="CB504" i="11"/>
  <c r="BJ504" i="11"/>
  <c r="BN504" i="11"/>
  <c r="BO504" i="11"/>
  <c r="BP504" i="11"/>
  <c r="CA504" i="11"/>
  <c r="BZ504" i="11"/>
  <c r="AY504" i="11"/>
  <c r="AX504" i="11"/>
  <c r="AW504" i="11"/>
  <c r="AV504" i="11"/>
  <c r="AU504" i="11"/>
  <c r="AR504" i="11"/>
  <c r="AQ504" i="11"/>
  <c r="N503" i="11"/>
  <c r="H503" i="11"/>
  <c r="AI503" i="11"/>
  <c r="BI503" i="11"/>
  <c r="BM503" i="11"/>
  <c r="BW503" i="11"/>
  <c r="BX503" i="11"/>
  <c r="BY503" i="11"/>
  <c r="CG503" i="11"/>
  <c r="CF503" i="11"/>
  <c r="BL503" i="11"/>
  <c r="BT503" i="11"/>
  <c r="BU503" i="11"/>
  <c r="BV503" i="11"/>
  <c r="CE503" i="11"/>
  <c r="CD503" i="11"/>
  <c r="BK503" i="11"/>
  <c r="BQ503" i="11"/>
  <c r="BR503" i="11"/>
  <c r="BS503" i="11"/>
  <c r="CC503" i="11"/>
  <c r="CB503" i="11"/>
  <c r="BJ503" i="11"/>
  <c r="BN503" i="11"/>
  <c r="BO503" i="11"/>
  <c r="BP503" i="11"/>
  <c r="CA503" i="11"/>
  <c r="BZ503" i="11"/>
  <c r="AY503" i="11"/>
  <c r="AX503" i="11"/>
  <c r="AW503" i="11"/>
  <c r="AV503" i="11"/>
  <c r="AU503" i="11"/>
  <c r="AR503" i="11"/>
  <c r="AQ503" i="11"/>
  <c r="N502" i="11"/>
  <c r="H502" i="11"/>
  <c r="AI502" i="11"/>
  <c r="BI502" i="11"/>
  <c r="BM502" i="11"/>
  <c r="BW502" i="11"/>
  <c r="BX502" i="11"/>
  <c r="BY502" i="11"/>
  <c r="CG502" i="11"/>
  <c r="CF502" i="11"/>
  <c r="BL502" i="11"/>
  <c r="BT502" i="11"/>
  <c r="BU502" i="11"/>
  <c r="BV502" i="11"/>
  <c r="CE502" i="11"/>
  <c r="CD502" i="11"/>
  <c r="BK502" i="11"/>
  <c r="BQ502" i="11"/>
  <c r="BR502" i="11"/>
  <c r="BS502" i="11"/>
  <c r="CC502" i="11"/>
  <c r="CB502" i="11"/>
  <c r="BJ502" i="11"/>
  <c r="BN502" i="11"/>
  <c r="BO502" i="11"/>
  <c r="BP502" i="11"/>
  <c r="CA502" i="11"/>
  <c r="BZ502" i="11"/>
  <c r="AY502" i="11"/>
  <c r="AX502" i="11"/>
  <c r="AW502" i="11"/>
  <c r="AV502" i="11"/>
  <c r="AU502" i="11"/>
  <c r="AR502" i="11"/>
  <c r="AQ502" i="11"/>
  <c r="N501" i="11"/>
  <c r="H501" i="11"/>
  <c r="AI501" i="11"/>
  <c r="BI501" i="11"/>
  <c r="BM501" i="11"/>
  <c r="BW501" i="11"/>
  <c r="BX501" i="11"/>
  <c r="BY501" i="11"/>
  <c r="CG501" i="11"/>
  <c r="CF501" i="11"/>
  <c r="BL501" i="11"/>
  <c r="BT501" i="11"/>
  <c r="BU501" i="11"/>
  <c r="BV501" i="11"/>
  <c r="CE501" i="11"/>
  <c r="CD501" i="11"/>
  <c r="BK501" i="11"/>
  <c r="BQ501" i="11"/>
  <c r="BR501" i="11"/>
  <c r="BS501" i="11"/>
  <c r="CC501" i="11"/>
  <c r="CB501" i="11"/>
  <c r="BJ501" i="11"/>
  <c r="BN501" i="11"/>
  <c r="BO501" i="11"/>
  <c r="BP501" i="11"/>
  <c r="CA501" i="11"/>
  <c r="BZ501" i="11"/>
  <c r="AY501" i="11"/>
  <c r="AX501" i="11"/>
  <c r="AW501" i="11"/>
  <c r="AV501" i="11"/>
  <c r="AU501" i="11"/>
  <c r="AR501" i="11"/>
  <c r="AQ501" i="11"/>
  <c r="N500" i="11"/>
  <c r="H500" i="11"/>
  <c r="AI500" i="11"/>
  <c r="BI500" i="11"/>
  <c r="BM500" i="11"/>
  <c r="BW500" i="11"/>
  <c r="BX500" i="11"/>
  <c r="BY500" i="11"/>
  <c r="CG500" i="11"/>
  <c r="CF500" i="11"/>
  <c r="BL500" i="11"/>
  <c r="BT500" i="11"/>
  <c r="BU500" i="11"/>
  <c r="BV500" i="11"/>
  <c r="CE500" i="11"/>
  <c r="CD500" i="11"/>
  <c r="BK500" i="11"/>
  <c r="BQ500" i="11"/>
  <c r="BR500" i="11"/>
  <c r="BS500" i="11"/>
  <c r="CC500" i="11"/>
  <c r="CB500" i="11"/>
  <c r="BJ500" i="11"/>
  <c r="BN500" i="11"/>
  <c r="BO500" i="11"/>
  <c r="BP500" i="11"/>
  <c r="CA500" i="11"/>
  <c r="BZ500" i="11"/>
  <c r="AY500" i="11"/>
  <c r="AX500" i="11"/>
  <c r="AW500" i="11"/>
  <c r="AV500" i="11"/>
  <c r="AU500" i="11"/>
  <c r="AR500" i="11"/>
  <c r="AQ500" i="11"/>
  <c r="N499" i="11"/>
  <c r="H499" i="11"/>
  <c r="AI499" i="11"/>
  <c r="BI499" i="11"/>
  <c r="BM499" i="11"/>
  <c r="BW499" i="11"/>
  <c r="BX499" i="11"/>
  <c r="BY499" i="11"/>
  <c r="CG499" i="11"/>
  <c r="CF499" i="11"/>
  <c r="BL499" i="11"/>
  <c r="BT499" i="11"/>
  <c r="BU499" i="11"/>
  <c r="BV499" i="11"/>
  <c r="CE499" i="11"/>
  <c r="CD499" i="11"/>
  <c r="BK499" i="11"/>
  <c r="BQ499" i="11"/>
  <c r="BR499" i="11"/>
  <c r="BS499" i="11"/>
  <c r="CC499" i="11"/>
  <c r="CB499" i="11"/>
  <c r="BJ499" i="11"/>
  <c r="BN499" i="11"/>
  <c r="BO499" i="11"/>
  <c r="BP499" i="11"/>
  <c r="CA499" i="11"/>
  <c r="BZ499" i="11"/>
  <c r="AY499" i="11"/>
  <c r="AX499" i="11"/>
  <c r="AW499" i="11"/>
  <c r="AV499" i="11"/>
  <c r="AU499" i="11"/>
  <c r="AR499" i="11"/>
  <c r="AQ499" i="11"/>
  <c r="H498" i="11"/>
  <c r="AI498" i="11"/>
  <c r="BI498" i="11"/>
  <c r="BM498" i="11"/>
  <c r="BW498" i="11"/>
  <c r="BX498" i="11"/>
  <c r="BY498" i="11"/>
  <c r="CG498" i="11"/>
  <c r="CF498" i="11"/>
  <c r="BL498" i="11"/>
  <c r="BT498" i="11"/>
  <c r="BU498" i="11"/>
  <c r="BV498" i="11"/>
  <c r="CE498" i="11"/>
  <c r="CD498" i="11"/>
  <c r="BK498" i="11"/>
  <c r="BQ498" i="11"/>
  <c r="BR498" i="11"/>
  <c r="BS498" i="11"/>
  <c r="CC498" i="11"/>
  <c r="CB498" i="11"/>
  <c r="BJ498" i="11"/>
  <c r="BN498" i="11"/>
  <c r="BO498" i="11"/>
  <c r="BP498" i="11"/>
  <c r="CA498" i="11"/>
  <c r="BZ498" i="11"/>
  <c r="AY498" i="11"/>
  <c r="AX498" i="11"/>
  <c r="AW498" i="11"/>
  <c r="AV498" i="11"/>
  <c r="AU498" i="11"/>
  <c r="AR498" i="11"/>
  <c r="AQ498" i="11"/>
  <c r="H497" i="11"/>
  <c r="AI497" i="11"/>
  <c r="BI497" i="11"/>
  <c r="BM497" i="11"/>
  <c r="BW497" i="11"/>
  <c r="BX497" i="11"/>
  <c r="BY497" i="11"/>
  <c r="CG497" i="11"/>
  <c r="CF497" i="11"/>
  <c r="BL497" i="11"/>
  <c r="BT497" i="11"/>
  <c r="BU497" i="11"/>
  <c r="BV497" i="11"/>
  <c r="CE497" i="11"/>
  <c r="CD497" i="11"/>
  <c r="BK497" i="11"/>
  <c r="BQ497" i="11"/>
  <c r="BR497" i="11"/>
  <c r="BS497" i="11"/>
  <c r="CC497" i="11"/>
  <c r="CB497" i="11"/>
  <c r="BJ497" i="11"/>
  <c r="BN497" i="11"/>
  <c r="BO497" i="11"/>
  <c r="BP497" i="11"/>
  <c r="CA497" i="11"/>
  <c r="BZ497" i="11"/>
  <c r="AY497" i="11"/>
  <c r="AX497" i="11"/>
  <c r="AW497" i="11"/>
  <c r="AV497" i="11"/>
  <c r="AU497" i="11"/>
  <c r="AR497" i="11"/>
  <c r="AQ497" i="11"/>
  <c r="AY496" i="11"/>
  <c r="AX496" i="11"/>
  <c r="AW496" i="11"/>
  <c r="AV496" i="11"/>
  <c r="AU496" i="11"/>
  <c r="AR496" i="11"/>
  <c r="AQ496" i="11"/>
  <c r="H495" i="11"/>
  <c r="AI495" i="11"/>
  <c r="BI495" i="11"/>
  <c r="BM495" i="11"/>
  <c r="BW495" i="11"/>
  <c r="BX495" i="11"/>
  <c r="BY495" i="11"/>
  <c r="CG495" i="11"/>
  <c r="CF495" i="11"/>
  <c r="BL495" i="11"/>
  <c r="BT495" i="11"/>
  <c r="BU495" i="11"/>
  <c r="BV495" i="11"/>
  <c r="CE495" i="11"/>
  <c r="CD495" i="11"/>
  <c r="BK495" i="11"/>
  <c r="BQ495" i="11"/>
  <c r="BR495" i="11"/>
  <c r="BS495" i="11"/>
  <c r="CC495" i="11"/>
  <c r="CB495" i="11"/>
  <c r="BJ495" i="11"/>
  <c r="BN495" i="11"/>
  <c r="BO495" i="11"/>
  <c r="BP495" i="11"/>
  <c r="CA495" i="11"/>
  <c r="BZ495" i="11"/>
  <c r="AY495" i="11"/>
  <c r="AX495" i="11"/>
  <c r="AW495" i="11"/>
  <c r="AV495" i="11"/>
  <c r="AU495" i="11"/>
  <c r="AR495" i="11"/>
  <c r="AQ495" i="11"/>
  <c r="H494" i="11"/>
  <c r="AI494" i="11"/>
  <c r="BI494" i="11"/>
  <c r="BM494" i="11"/>
  <c r="BW494" i="11"/>
  <c r="BX494" i="11"/>
  <c r="BY494" i="11"/>
  <c r="CG494" i="11"/>
  <c r="CF494" i="11"/>
  <c r="BL494" i="11"/>
  <c r="BT494" i="11"/>
  <c r="BU494" i="11"/>
  <c r="BV494" i="11"/>
  <c r="CE494" i="11"/>
  <c r="CD494" i="11"/>
  <c r="BK494" i="11"/>
  <c r="BQ494" i="11"/>
  <c r="BR494" i="11"/>
  <c r="BS494" i="11"/>
  <c r="CC494" i="11"/>
  <c r="CB494" i="11"/>
  <c r="BJ494" i="11"/>
  <c r="BN494" i="11"/>
  <c r="BO494" i="11"/>
  <c r="BP494" i="11"/>
  <c r="CA494" i="11"/>
  <c r="BZ494" i="11"/>
  <c r="AY494" i="11"/>
  <c r="AX494" i="11"/>
  <c r="AW494" i="11"/>
  <c r="AV494" i="11"/>
  <c r="AU494" i="11"/>
  <c r="AR494" i="11"/>
  <c r="AQ494" i="11"/>
  <c r="H493" i="11"/>
  <c r="AI493" i="11"/>
  <c r="BI493" i="11"/>
  <c r="BM493" i="11"/>
  <c r="BW493" i="11"/>
  <c r="BX493" i="11"/>
  <c r="BY493" i="11"/>
  <c r="CG493" i="11"/>
  <c r="CF493" i="11"/>
  <c r="BL493" i="11"/>
  <c r="BT493" i="11"/>
  <c r="BU493" i="11"/>
  <c r="BV493" i="11"/>
  <c r="CE493" i="11"/>
  <c r="CD493" i="11"/>
  <c r="BK493" i="11"/>
  <c r="BQ493" i="11"/>
  <c r="BR493" i="11"/>
  <c r="BS493" i="11"/>
  <c r="CC493" i="11"/>
  <c r="CB493" i="11"/>
  <c r="BJ493" i="11"/>
  <c r="BN493" i="11"/>
  <c r="BO493" i="11"/>
  <c r="BP493" i="11"/>
  <c r="CA493" i="11"/>
  <c r="BZ493" i="11"/>
  <c r="AY493" i="11"/>
  <c r="AX493" i="11"/>
  <c r="AW493" i="11"/>
  <c r="AV493" i="11"/>
  <c r="AU493" i="11"/>
  <c r="AR493" i="11"/>
  <c r="AQ493" i="11"/>
  <c r="H492" i="11"/>
  <c r="AI492" i="11"/>
  <c r="BI492" i="11"/>
  <c r="BM492" i="11"/>
  <c r="BW492" i="11"/>
  <c r="BX492" i="11"/>
  <c r="BY492" i="11"/>
  <c r="CG492" i="11"/>
  <c r="CF492" i="11"/>
  <c r="BL492" i="11"/>
  <c r="BT492" i="11"/>
  <c r="BU492" i="11"/>
  <c r="BV492" i="11"/>
  <c r="CE492" i="11"/>
  <c r="CD492" i="11"/>
  <c r="BK492" i="11"/>
  <c r="BQ492" i="11"/>
  <c r="BR492" i="11"/>
  <c r="BS492" i="11"/>
  <c r="CC492" i="11"/>
  <c r="CB492" i="11"/>
  <c r="BJ492" i="11"/>
  <c r="BN492" i="11"/>
  <c r="BO492" i="11"/>
  <c r="BP492" i="11"/>
  <c r="CA492" i="11"/>
  <c r="BZ492" i="11"/>
  <c r="AY492" i="11"/>
  <c r="AX492" i="11"/>
  <c r="AW492" i="11"/>
  <c r="AV492" i="11"/>
  <c r="AU492" i="11"/>
  <c r="AR492" i="11"/>
  <c r="AQ492" i="11"/>
  <c r="H491" i="11"/>
  <c r="AI491" i="11"/>
  <c r="BI491" i="11"/>
  <c r="BM491" i="11"/>
  <c r="BW491" i="11"/>
  <c r="BX491" i="11"/>
  <c r="BY491" i="11"/>
  <c r="CG491" i="11"/>
  <c r="CF491" i="11"/>
  <c r="BL491" i="11"/>
  <c r="BT491" i="11"/>
  <c r="BU491" i="11"/>
  <c r="BV491" i="11"/>
  <c r="CE491" i="11"/>
  <c r="CD491" i="11"/>
  <c r="BK491" i="11"/>
  <c r="BQ491" i="11"/>
  <c r="BR491" i="11"/>
  <c r="BS491" i="11"/>
  <c r="CC491" i="11"/>
  <c r="CB491" i="11"/>
  <c r="BJ491" i="11"/>
  <c r="BN491" i="11"/>
  <c r="BO491" i="11"/>
  <c r="BP491" i="11"/>
  <c r="CA491" i="11"/>
  <c r="BZ491" i="11"/>
  <c r="AY491" i="11"/>
  <c r="AX491" i="11"/>
  <c r="AW491" i="11"/>
  <c r="AV491" i="11"/>
  <c r="AU491" i="11"/>
  <c r="AR491" i="11"/>
  <c r="AQ491" i="11"/>
  <c r="AY490" i="11"/>
  <c r="AX490" i="11"/>
  <c r="AW490" i="11"/>
  <c r="AV490" i="11"/>
  <c r="AU490" i="11"/>
  <c r="AR490" i="11"/>
  <c r="AQ490" i="11"/>
  <c r="H489" i="11"/>
  <c r="AI489" i="11"/>
  <c r="BI489" i="11"/>
  <c r="BM489" i="11"/>
  <c r="BW489" i="11"/>
  <c r="BX489" i="11"/>
  <c r="BY489" i="11"/>
  <c r="CG489" i="11"/>
  <c r="CF489" i="11"/>
  <c r="BL489" i="11"/>
  <c r="BT489" i="11"/>
  <c r="BU489" i="11"/>
  <c r="BV489" i="11"/>
  <c r="CE489" i="11"/>
  <c r="CD489" i="11"/>
  <c r="BK489" i="11"/>
  <c r="BQ489" i="11"/>
  <c r="BR489" i="11"/>
  <c r="BS489" i="11"/>
  <c r="CC489" i="11"/>
  <c r="CB489" i="11"/>
  <c r="BJ489" i="11"/>
  <c r="BN489" i="11"/>
  <c r="BO489" i="11"/>
  <c r="BP489" i="11"/>
  <c r="CA489" i="11"/>
  <c r="BZ489" i="11"/>
  <c r="AY489" i="11"/>
  <c r="AX489" i="11"/>
  <c r="AW489" i="11"/>
  <c r="AV489" i="11"/>
  <c r="AU489" i="11"/>
  <c r="AR489" i="11"/>
  <c r="AQ489" i="11"/>
  <c r="N488" i="11"/>
  <c r="H488" i="11"/>
  <c r="AI488" i="11"/>
  <c r="BI488" i="11"/>
  <c r="BM488" i="11"/>
  <c r="BW488" i="11"/>
  <c r="BX488" i="11"/>
  <c r="BY488" i="11"/>
  <c r="CG488" i="11"/>
  <c r="CF488" i="11"/>
  <c r="BL488" i="11"/>
  <c r="BT488" i="11"/>
  <c r="BU488" i="11"/>
  <c r="BV488" i="11"/>
  <c r="CE488" i="11"/>
  <c r="CD488" i="11"/>
  <c r="BK488" i="11"/>
  <c r="BQ488" i="11"/>
  <c r="BR488" i="11"/>
  <c r="BS488" i="11"/>
  <c r="CC488" i="11"/>
  <c r="CB488" i="11"/>
  <c r="BJ488" i="11"/>
  <c r="BN488" i="11"/>
  <c r="BO488" i="11"/>
  <c r="BP488" i="11"/>
  <c r="CA488" i="11"/>
  <c r="BZ488" i="11"/>
  <c r="AY488" i="11"/>
  <c r="AX488" i="11"/>
  <c r="AW488" i="11"/>
  <c r="AV488" i="11"/>
  <c r="AU488" i="11"/>
  <c r="AR488" i="11"/>
  <c r="AQ488" i="11"/>
  <c r="H487" i="11"/>
  <c r="AI487" i="11"/>
  <c r="BI487" i="11"/>
  <c r="BM487" i="11"/>
  <c r="BW487" i="11"/>
  <c r="BX487" i="11"/>
  <c r="BY487" i="11"/>
  <c r="CG487" i="11"/>
  <c r="CF487" i="11"/>
  <c r="BL487" i="11"/>
  <c r="BT487" i="11"/>
  <c r="BU487" i="11"/>
  <c r="BV487" i="11"/>
  <c r="CE487" i="11"/>
  <c r="CD487" i="11"/>
  <c r="BK487" i="11"/>
  <c r="BQ487" i="11"/>
  <c r="BR487" i="11"/>
  <c r="BS487" i="11"/>
  <c r="CC487" i="11"/>
  <c r="CB487" i="11"/>
  <c r="BJ487" i="11"/>
  <c r="BN487" i="11"/>
  <c r="BO487" i="11"/>
  <c r="BP487" i="11"/>
  <c r="CA487" i="11"/>
  <c r="BZ487" i="11"/>
  <c r="AY487" i="11"/>
  <c r="AX487" i="11"/>
  <c r="AW487" i="11"/>
  <c r="AV487" i="11"/>
  <c r="AU487" i="11"/>
  <c r="AR487" i="11"/>
  <c r="AQ487" i="11"/>
  <c r="H486" i="11"/>
  <c r="AI486" i="11"/>
  <c r="BI486" i="11"/>
  <c r="BM486" i="11"/>
  <c r="BW486" i="11"/>
  <c r="BX486" i="11"/>
  <c r="BY486" i="11"/>
  <c r="CG486" i="11"/>
  <c r="CF486" i="11"/>
  <c r="BL486" i="11"/>
  <c r="BT486" i="11"/>
  <c r="BU486" i="11"/>
  <c r="BV486" i="11"/>
  <c r="CE486" i="11"/>
  <c r="CD486" i="11"/>
  <c r="BK486" i="11"/>
  <c r="BQ486" i="11"/>
  <c r="BR486" i="11"/>
  <c r="BS486" i="11"/>
  <c r="CC486" i="11"/>
  <c r="CB486" i="11"/>
  <c r="BJ486" i="11"/>
  <c r="BN486" i="11"/>
  <c r="BO486" i="11"/>
  <c r="BP486" i="11"/>
  <c r="CA486" i="11"/>
  <c r="BZ486" i="11"/>
  <c r="AY486" i="11"/>
  <c r="AX486" i="11"/>
  <c r="AW486" i="11"/>
  <c r="AV486" i="11"/>
  <c r="AU486" i="11"/>
  <c r="AR486" i="11"/>
  <c r="AQ486" i="11"/>
  <c r="H485" i="11"/>
  <c r="AI485" i="11"/>
  <c r="BI485" i="11"/>
  <c r="BM485" i="11"/>
  <c r="BW485" i="11"/>
  <c r="BX485" i="11"/>
  <c r="BY485" i="11"/>
  <c r="CG485" i="11"/>
  <c r="CF485" i="11"/>
  <c r="BL485" i="11"/>
  <c r="BT485" i="11"/>
  <c r="BU485" i="11"/>
  <c r="BV485" i="11"/>
  <c r="CE485" i="11"/>
  <c r="CD485" i="11"/>
  <c r="BK485" i="11"/>
  <c r="BQ485" i="11"/>
  <c r="BR485" i="11"/>
  <c r="BS485" i="11"/>
  <c r="CC485" i="11"/>
  <c r="CB485" i="11"/>
  <c r="BJ485" i="11"/>
  <c r="BN485" i="11"/>
  <c r="BO485" i="11"/>
  <c r="BP485" i="11"/>
  <c r="CA485" i="11"/>
  <c r="BZ485" i="11"/>
  <c r="AY485" i="11"/>
  <c r="AX485" i="11"/>
  <c r="AW485" i="11"/>
  <c r="AV485" i="11"/>
  <c r="AU485" i="11"/>
  <c r="AR485" i="11"/>
  <c r="AQ485" i="11"/>
  <c r="H484" i="11"/>
  <c r="AI484" i="11"/>
  <c r="BI484" i="11"/>
  <c r="BM484" i="11"/>
  <c r="BW484" i="11"/>
  <c r="BX484" i="11"/>
  <c r="BY484" i="11"/>
  <c r="CG484" i="11"/>
  <c r="CF484" i="11"/>
  <c r="BL484" i="11"/>
  <c r="BT484" i="11"/>
  <c r="BU484" i="11"/>
  <c r="BV484" i="11"/>
  <c r="CE484" i="11"/>
  <c r="CD484" i="11"/>
  <c r="BK484" i="11"/>
  <c r="BQ484" i="11"/>
  <c r="BR484" i="11"/>
  <c r="BS484" i="11"/>
  <c r="CC484" i="11"/>
  <c r="CB484" i="11"/>
  <c r="BJ484" i="11"/>
  <c r="BN484" i="11"/>
  <c r="BO484" i="11"/>
  <c r="BP484" i="11"/>
  <c r="CA484" i="11"/>
  <c r="BZ484" i="11"/>
  <c r="AY484" i="11"/>
  <c r="AX484" i="11"/>
  <c r="AW484" i="11"/>
  <c r="AV484" i="11"/>
  <c r="AU484" i="11"/>
  <c r="AR484" i="11"/>
  <c r="AQ484" i="11"/>
  <c r="AY483" i="11"/>
  <c r="AX483" i="11"/>
  <c r="AW483" i="11"/>
  <c r="AV483" i="11"/>
  <c r="AU483" i="11"/>
  <c r="AR483" i="11"/>
  <c r="AQ483" i="11"/>
  <c r="N482" i="11"/>
  <c r="H482" i="11"/>
  <c r="AI482" i="11"/>
  <c r="BI482" i="11"/>
  <c r="BM482" i="11"/>
  <c r="BW482" i="11"/>
  <c r="BX482" i="11"/>
  <c r="BY482" i="11"/>
  <c r="CG482" i="11"/>
  <c r="CF482" i="11"/>
  <c r="BL482" i="11"/>
  <c r="BT482" i="11"/>
  <c r="BU482" i="11"/>
  <c r="BV482" i="11"/>
  <c r="CE482" i="11"/>
  <c r="CD482" i="11"/>
  <c r="BK482" i="11"/>
  <c r="BQ482" i="11"/>
  <c r="BR482" i="11"/>
  <c r="BS482" i="11"/>
  <c r="CC482" i="11"/>
  <c r="CB482" i="11"/>
  <c r="BJ482" i="11"/>
  <c r="BN482" i="11"/>
  <c r="BO482" i="11"/>
  <c r="BP482" i="11"/>
  <c r="CA482" i="11"/>
  <c r="BZ482" i="11"/>
  <c r="AY482" i="11"/>
  <c r="AX482" i="11"/>
  <c r="AW482" i="11"/>
  <c r="AV482" i="11"/>
  <c r="AU482" i="11"/>
  <c r="AR482" i="11"/>
  <c r="AQ482" i="11"/>
  <c r="H481" i="11"/>
  <c r="AI481" i="11"/>
  <c r="BI481" i="11"/>
  <c r="BM481" i="11"/>
  <c r="BW481" i="11"/>
  <c r="BX481" i="11"/>
  <c r="BY481" i="11"/>
  <c r="CG481" i="11"/>
  <c r="CF481" i="11"/>
  <c r="BL481" i="11"/>
  <c r="BT481" i="11"/>
  <c r="BU481" i="11"/>
  <c r="BV481" i="11"/>
  <c r="CE481" i="11"/>
  <c r="CD481" i="11"/>
  <c r="BK481" i="11"/>
  <c r="BQ481" i="11"/>
  <c r="BR481" i="11"/>
  <c r="BS481" i="11"/>
  <c r="CC481" i="11"/>
  <c r="CB481" i="11"/>
  <c r="BJ481" i="11"/>
  <c r="BN481" i="11"/>
  <c r="BO481" i="11"/>
  <c r="BP481" i="11"/>
  <c r="CA481" i="11"/>
  <c r="BZ481" i="11"/>
  <c r="AY481" i="11"/>
  <c r="AX481" i="11"/>
  <c r="AW481" i="11"/>
  <c r="AV481" i="11"/>
  <c r="AU481" i="11"/>
  <c r="AR481" i="11"/>
  <c r="AQ481" i="11"/>
  <c r="H480" i="11"/>
  <c r="AI480" i="11"/>
  <c r="BI480" i="11"/>
  <c r="BM480" i="11"/>
  <c r="BW480" i="11"/>
  <c r="BX480" i="11"/>
  <c r="BY480" i="11"/>
  <c r="CG480" i="11"/>
  <c r="CF480" i="11"/>
  <c r="BL480" i="11"/>
  <c r="BT480" i="11"/>
  <c r="BU480" i="11"/>
  <c r="BV480" i="11"/>
  <c r="CE480" i="11"/>
  <c r="CD480" i="11"/>
  <c r="BK480" i="11"/>
  <c r="BQ480" i="11"/>
  <c r="BR480" i="11"/>
  <c r="BS480" i="11"/>
  <c r="CC480" i="11"/>
  <c r="CB480" i="11"/>
  <c r="BJ480" i="11"/>
  <c r="BN480" i="11"/>
  <c r="BO480" i="11"/>
  <c r="BP480" i="11"/>
  <c r="CA480" i="11"/>
  <c r="BZ480" i="11"/>
  <c r="AY480" i="11"/>
  <c r="AX480" i="11"/>
  <c r="AW480" i="11"/>
  <c r="AV480" i="11"/>
  <c r="AU480" i="11"/>
  <c r="AR480" i="11"/>
  <c r="AQ480" i="11"/>
  <c r="N479" i="11"/>
  <c r="H479" i="11"/>
  <c r="AI479" i="11"/>
  <c r="BI479" i="11"/>
  <c r="BM479" i="11"/>
  <c r="BW479" i="11"/>
  <c r="BX479" i="11"/>
  <c r="BY479" i="11"/>
  <c r="CG479" i="11"/>
  <c r="CF479" i="11"/>
  <c r="BL479" i="11"/>
  <c r="BT479" i="11"/>
  <c r="BU479" i="11"/>
  <c r="BV479" i="11"/>
  <c r="CE479" i="11"/>
  <c r="CD479" i="11"/>
  <c r="BK479" i="11"/>
  <c r="BQ479" i="11"/>
  <c r="BR479" i="11"/>
  <c r="BS479" i="11"/>
  <c r="CC479" i="11"/>
  <c r="CB479" i="11"/>
  <c r="BJ479" i="11"/>
  <c r="BN479" i="11"/>
  <c r="BO479" i="11"/>
  <c r="BP479" i="11"/>
  <c r="CA479" i="11"/>
  <c r="BZ479" i="11"/>
  <c r="AY479" i="11"/>
  <c r="AX479" i="11"/>
  <c r="AW479" i="11"/>
  <c r="AV479" i="11"/>
  <c r="AU479" i="11"/>
  <c r="AR479" i="11"/>
  <c r="AQ479" i="11"/>
  <c r="H478" i="11"/>
  <c r="AI478" i="11"/>
  <c r="BI478" i="11"/>
  <c r="BM478" i="11"/>
  <c r="BW478" i="11"/>
  <c r="BX478" i="11"/>
  <c r="BY478" i="11"/>
  <c r="CG478" i="11"/>
  <c r="CF478" i="11"/>
  <c r="BL478" i="11"/>
  <c r="BT478" i="11"/>
  <c r="BU478" i="11"/>
  <c r="BV478" i="11"/>
  <c r="CE478" i="11"/>
  <c r="CD478" i="11"/>
  <c r="BK478" i="11"/>
  <c r="BQ478" i="11"/>
  <c r="BR478" i="11"/>
  <c r="BS478" i="11"/>
  <c r="CC478" i="11"/>
  <c r="CB478" i="11"/>
  <c r="BJ478" i="11"/>
  <c r="BN478" i="11"/>
  <c r="BO478" i="11"/>
  <c r="BP478" i="11"/>
  <c r="CA478" i="11"/>
  <c r="BZ478" i="11"/>
  <c r="AY478" i="11"/>
  <c r="AX478" i="11"/>
  <c r="AW478" i="11"/>
  <c r="AV478" i="11"/>
  <c r="AU478" i="11"/>
  <c r="AR478" i="11"/>
  <c r="AQ478" i="11"/>
  <c r="H477" i="11"/>
  <c r="AI477" i="11"/>
  <c r="BI477" i="11"/>
  <c r="BM477" i="11"/>
  <c r="BW477" i="11"/>
  <c r="BX477" i="11"/>
  <c r="BY477" i="11"/>
  <c r="CG477" i="11"/>
  <c r="CF477" i="11"/>
  <c r="BL477" i="11"/>
  <c r="BT477" i="11"/>
  <c r="BU477" i="11"/>
  <c r="BV477" i="11"/>
  <c r="CE477" i="11"/>
  <c r="CD477" i="11"/>
  <c r="BK477" i="11"/>
  <c r="BQ477" i="11"/>
  <c r="BR477" i="11"/>
  <c r="BS477" i="11"/>
  <c r="CC477" i="11"/>
  <c r="CB477" i="11"/>
  <c r="BJ477" i="11"/>
  <c r="BN477" i="11"/>
  <c r="BO477" i="11"/>
  <c r="BP477" i="11"/>
  <c r="CA477" i="11"/>
  <c r="BZ477" i="11"/>
  <c r="AY477" i="11"/>
  <c r="AX477" i="11"/>
  <c r="AW477" i="11"/>
  <c r="AV477" i="11"/>
  <c r="AU477" i="11"/>
  <c r="AR477" i="11"/>
  <c r="AQ477" i="11"/>
  <c r="N476" i="11"/>
  <c r="H476" i="11"/>
  <c r="AI476" i="11"/>
  <c r="BI476" i="11"/>
  <c r="BM476" i="11"/>
  <c r="BW476" i="11"/>
  <c r="BX476" i="11"/>
  <c r="BY476" i="11"/>
  <c r="CG476" i="11"/>
  <c r="CF476" i="11"/>
  <c r="BL476" i="11"/>
  <c r="BT476" i="11"/>
  <c r="BU476" i="11"/>
  <c r="BV476" i="11"/>
  <c r="CE476" i="11"/>
  <c r="CD476" i="11"/>
  <c r="BK476" i="11"/>
  <c r="BQ476" i="11"/>
  <c r="BR476" i="11"/>
  <c r="BS476" i="11"/>
  <c r="CC476" i="11"/>
  <c r="CB476" i="11"/>
  <c r="BJ476" i="11"/>
  <c r="BN476" i="11"/>
  <c r="BO476" i="11"/>
  <c r="BP476" i="11"/>
  <c r="CA476" i="11"/>
  <c r="BZ476" i="11"/>
  <c r="AY476" i="11"/>
  <c r="AX476" i="11"/>
  <c r="AW476" i="11"/>
  <c r="AV476" i="11"/>
  <c r="AU476" i="11"/>
  <c r="AR476" i="11"/>
  <c r="AQ476" i="11"/>
  <c r="N475" i="11"/>
  <c r="H475" i="11"/>
  <c r="AI475" i="11"/>
  <c r="BI475" i="11"/>
  <c r="BM475" i="11"/>
  <c r="BW475" i="11"/>
  <c r="BX475" i="11"/>
  <c r="BY475" i="11"/>
  <c r="CG475" i="11"/>
  <c r="CF475" i="11"/>
  <c r="BL475" i="11"/>
  <c r="BT475" i="11"/>
  <c r="BU475" i="11"/>
  <c r="BV475" i="11"/>
  <c r="CE475" i="11"/>
  <c r="CD475" i="11"/>
  <c r="BK475" i="11"/>
  <c r="BQ475" i="11"/>
  <c r="BR475" i="11"/>
  <c r="BS475" i="11"/>
  <c r="CC475" i="11"/>
  <c r="CB475" i="11"/>
  <c r="BJ475" i="11"/>
  <c r="BN475" i="11"/>
  <c r="BO475" i="11"/>
  <c r="BP475" i="11"/>
  <c r="CA475" i="11"/>
  <c r="BZ475" i="11"/>
  <c r="AY475" i="11"/>
  <c r="AX475" i="11"/>
  <c r="AW475" i="11"/>
  <c r="AV475" i="11"/>
  <c r="AU475" i="11"/>
  <c r="AR475" i="11"/>
  <c r="AQ475" i="11"/>
  <c r="AY474" i="11"/>
  <c r="AX474" i="11"/>
  <c r="AW474" i="11"/>
  <c r="AV474" i="11"/>
  <c r="AU474" i="11"/>
  <c r="AR474" i="11"/>
  <c r="AQ474" i="11"/>
  <c r="H473" i="11"/>
  <c r="AI473" i="11"/>
  <c r="BI473" i="11"/>
  <c r="BM473" i="11"/>
  <c r="BW473" i="11"/>
  <c r="BX473" i="11"/>
  <c r="BY473" i="11"/>
  <c r="CG473" i="11"/>
  <c r="CF473" i="11"/>
  <c r="BL473" i="11"/>
  <c r="BT473" i="11"/>
  <c r="BU473" i="11"/>
  <c r="BV473" i="11"/>
  <c r="CE473" i="11"/>
  <c r="CD473" i="11"/>
  <c r="BK473" i="11"/>
  <c r="BQ473" i="11"/>
  <c r="BR473" i="11"/>
  <c r="BS473" i="11"/>
  <c r="CC473" i="11"/>
  <c r="CB473" i="11"/>
  <c r="BJ473" i="11"/>
  <c r="BN473" i="11"/>
  <c r="BO473" i="11"/>
  <c r="BP473" i="11"/>
  <c r="CA473" i="11"/>
  <c r="BZ473" i="11"/>
  <c r="AY473" i="11"/>
  <c r="AX473" i="11"/>
  <c r="AW473" i="11"/>
  <c r="AV473" i="11"/>
  <c r="AU473" i="11"/>
  <c r="AR473" i="11"/>
  <c r="AQ473" i="11"/>
  <c r="H472" i="11"/>
  <c r="AI472" i="11"/>
  <c r="BI472" i="11"/>
  <c r="BM472" i="11"/>
  <c r="BW472" i="11"/>
  <c r="BX472" i="11"/>
  <c r="BY472" i="11"/>
  <c r="CG472" i="11"/>
  <c r="CF472" i="11"/>
  <c r="BL472" i="11"/>
  <c r="BT472" i="11"/>
  <c r="BU472" i="11"/>
  <c r="BV472" i="11"/>
  <c r="CE472" i="11"/>
  <c r="CD472" i="11"/>
  <c r="BK472" i="11"/>
  <c r="BQ472" i="11"/>
  <c r="BR472" i="11"/>
  <c r="BS472" i="11"/>
  <c r="CC472" i="11"/>
  <c r="CB472" i="11"/>
  <c r="BJ472" i="11"/>
  <c r="BN472" i="11"/>
  <c r="BO472" i="11"/>
  <c r="BP472" i="11"/>
  <c r="CA472" i="11"/>
  <c r="BZ472" i="11"/>
  <c r="AY472" i="11"/>
  <c r="AX472" i="11"/>
  <c r="AW472" i="11"/>
  <c r="AV472" i="11"/>
  <c r="AU472" i="11"/>
  <c r="AR472" i="11"/>
  <c r="AQ472" i="11"/>
  <c r="H471" i="11"/>
  <c r="AI471" i="11"/>
  <c r="BI471" i="11"/>
  <c r="BM471" i="11"/>
  <c r="BW471" i="11"/>
  <c r="BX471" i="11"/>
  <c r="BY471" i="11"/>
  <c r="CG471" i="11"/>
  <c r="CF471" i="11"/>
  <c r="BL471" i="11"/>
  <c r="BT471" i="11"/>
  <c r="BU471" i="11"/>
  <c r="BV471" i="11"/>
  <c r="CE471" i="11"/>
  <c r="CD471" i="11"/>
  <c r="BK471" i="11"/>
  <c r="BQ471" i="11"/>
  <c r="BR471" i="11"/>
  <c r="BS471" i="11"/>
  <c r="CC471" i="11"/>
  <c r="CB471" i="11"/>
  <c r="BJ471" i="11"/>
  <c r="BN471" i="11"/>
  <c r="BO471" i="11"/>
  <c r="BP471" i="11"/>
  <c r="CA471" i="11"/>
  <c r="BZ471" i="11"/>
  <c r="AY471" i="11"/>
  <c r="AX471" i="11"/>
  <c r="AW471" i="11"/>
  <c r="AV471" i="11"/>
  <c r="AU471" i="11"/>
  <c r="AR471" i="11"/>
  <c r="AQ471" i="11"/>
  <c r="H470" i="11"/>
  <c r="AI470" i="11"/>
  <c r="BI470" i="11"/>
  <c r="BM470" i="11"/>
  <c r="BW470" i="11"/>
  <c r="BX470" i="11"/>
  <c r="BY470" i="11"/>
  <c r="CG470" i="11"/>
  <c r="CF470" i="11"/>
  <c r="BL470" i="11"/>
  <c r="BT470" i="11"/>
  <c r="BU470" i="11"/>
  <c r="BV470" i="11"/>
  <c r="CE470" i="11"/>
  <c r="CD470" i="11"/>
  <c r="BK470" i="11"/>
  <c r="BQ470" i="11"/>
  <c r="BR470" i="11"/>
  <c r="BS470" i="11"/>
  <c r="CC470" i="11"/>
  <c r="CB470" i="11"/>
  <c r="BJ470" i="11"/>
  <c r="BN470" i="11"/>
  <c r="BO470" i="11"/>
  <c r="BP470" i="11"/>
  <c r="CA470" i="11"/>
  <c r="BZ470" i="11"/>
  <c r="AY470" i="11"/>
  <c r="AX470" i="11"/>
  <c r="AW470" i="11"/>
  <c r="AV470" i="11"/>
  <c r="AU470" i="11"/>
  <c r="AR470" i="11"/>
  <c r="AQ470" i="11"/>
  <c r="H469" i="11"/>
  <c r="AI469" i="11"/>
  <c r="BI469" i="11"/>
  <c r="BM469" i="11"/>
  <c r="BW469" i="11"/>
  <c r="BX469" i="11"/>
  <c r="BY469" i="11"/>
  <c r="CG469" i="11"/>
  <c r="CF469" i="11"/>
  <c r="BL469" i="11"/>
  <c r="BT469" i="11"/>
  <c r="BU469" i="11"/>
  <c r="BV469" i="11"/>
  <c r="CE469" i="11"/>
  <c r="CD469" i="11"/>
  <c r="BK469" i="11"/>
  <c r="BQ469" i="11"/>
  <c r="BR469" i="11"/>
  <c r="BS469" i="11"/>
  <c r="CC469" i="11"/>
  <c r="CB469" i="11"/>
  <c r="BJ469" i="11"/>
  <c r="BN469" i="11"/>
  <c r="BO469" i="11"/>
  <c r="BP469" i="11"/>
  <c r="CA469" i="11"/>
  <c r="BZ469" i="11"/>
  <c r="AY469" i="11"/>
  <c r="AX469" i="11"/>
  <c r="AW469" i="11"/>
  <c r="AV469" i="11"/>
  <c r="AU469" i="11"/>
  <c r="AR469" i="11"/>
  <c r="AQ469" i="11"/>
  <c r="H468" i="11"/>
  <c r="AI468" i="11"/>
  <c r="BI468" i="11"/>
  <c r="BM468" i="11"/>
  <c r="BW468" i="11"/>
  <c r="BX468" i="11"/>
  <c r="BY468" i="11"/>
  <c r="CG468" i="11"/>
  <c r="CF468" i="11"/>
  <c r="BL468" i="11"/>
  <c r="BT468" i="11"/>
  <c r="BU468" i="11"/>
  <c r="BV468" i="11"/>
  <c r="CE468" i="11"/>
  <c r="CD468" i="11"/>
  <c r="BK468" i="11"/>
  <c r="BQ468" i="11"/>
  <c r="BR468" i="11"/>
  <c r="BS468" i="11"/>
  <c r="CC468" i="11"/>
  <c r="CB468" i="11"/>
  <c r="BJ468" i="11"/>
  <c r="BN468" i="11"/>
  <c r="BO468" i="11"/>
  <c r="BP468" i="11"/>
  <c r="CA468" i="11"/>
  <c r="BZ468" i="11"/>
  <c r="AY468" i="11"/>
  <c r="AX468" i="11"/>
  <c r="AW468" i="11"/>
  <c r="AV468" i="11"/>
  <c r="AU468" i="11"/>
  <c r="AR468" i="11"/>
  <c r="AQ468" i="11"/>
  <c r="H467" i="11"/>
  <c r="AI467" i="11"/>
  <c r="BI467" i="11"/>
  <c r="BM467" i="11"/>
  <c r="BW467" i="11"/>
  <c r="BX467" i="11"/>
  <c r="BY467" i="11"/>
  <c r="CG467" i="11"/>
  <c r="CF467" i="11"/>
  <c r="BL467" i="11"/>
  <c r="BT467" i="11"/>
  <c r="BU467" i="11"/>
  <c r="BV467" i="11"/>
  <c r="CE467" i="11"/>
  <c r="CD467" i="11"/>
  <c r="BK467" i="11"/>
  <c r="BQ467" i="11"/>
  <c r="BR467" i="11"/>
  <c r="BS467" i="11"/>
  <c r="CC467" i="11"/>
  <c r="CB467" i="11"/>
  <c r="BJ467" i="11"/>
  <c r="BN467" i="11"/>
  <c r="BO467" i="11"/>
  <c r="BP467" i="11"/>
  <c r="CA467" i="11"/>
  <c r="BZ467" i="11"/>
  <c r="AY467" i="11"/>
  <c r="AX467" i="11"/>
  <c r="AW467" i="11"/>
  <c r="AV467" i="11"/>
  <c r="AU467" i="11"/>
  <c r="AR467" i="11"/>
  <c r="AQ467" i="11"/>
  <c r="H465" i="11"/>
  <c r="AI465" i="11"/>
  <c r="AZ466" i="11"/>
  <c r="BI466" i="11"/>
  <c r="AY466" i="11"/>
  <c r="AX466" i="11"/>
  <c r="AW466" i="11"/>
  <c r="AV466" i="11"/>
  <c r="AU466" i="11"/>
  <c r="AR466" i="11"/>
  <c r="AQ466" i="11"/>
  <c r="BM465" i="11"/>
  <c r="BL465" i="11"/>
  <c r="BK465" i="11"/>
  <c r="BJ465" i="11"/>
  <c r="AZ465" i="11"/>
  <c r="BI465" i="11"/>
  <c r="AY465" i="11"/>
  <c r="AX465" i="11"/>
  <c r="AW465" i="11"/>
  <c r="AV465" i="11"/>
  <c r="AU465" i="11"/>
  <c r="AR465" i="11"/>
  <c r="AQ465" i="11"/>
  <c r="AY464" i="11"/>
  <c r="AX464" i="11"/>
  <c r="AW464" i="11"/>
  <c r="AV464" i="11"/>
  <c r="AU464" i="11"/>
  <c r="AR464" i="11"/>
  <c r="AQ464" i="11"/>
  <c r="H463" i="11"/>
  <c r="AI463" i="11"/>
  <c r="BI463" i="11"/>
  <c r="BM463" i="11"/>
  <c r="BW463" i="11"/>
  <c r="BX463" i="11"/>
  <c r="BY463" i="11"/>
  <c r="CG463" i="11"/>
  <c r="CF463" i="11"/>
  <c r="BL463" i="11"/>
  <c r="BT463" i="11"/>
  <c r="BU463" i="11"/>
  <c r="BV463" i="11"/>
  <c r="CE463" i="11"/>
  <c r="CD463" i="11"/>
  <c r="BK463" i="11"/>
  <c r="BQ463" i="11"/>
  <c r="BR463" i="11"/>
  <c r="BS463" i="11"/>
  <c r="CC463" i="11"/>
  <c r="CB463" i="11"/>
  <c r="BJ463" i="11"/>
  <c r="BN463" i="11"/>
  <c r="BO463" i="11"/>
  <c r="BP463" i="11"/>
  <c r="CA463" i="11"/>
  <c r="BZ463" i="11"/>
  <c r="AY463" i="11"/>
  <c r="AX463" i="11"/>
  <c r="AW463" i="11"/>
  <c r="AV463" i="11"/>
  <c r="AU463" i="11"/>
  <c r="AR463" i="11"/>
  <c r="AQ463" i="11"/>
  <c r="H462" i="11"/>
  <c r="AI462" i="11"/>
  <c r="BI462" i="11"/>
  <c r="BM462" i="11"/>
  <c r="BW462" i="11"/>
  <c r="BX462" i="11"/>
  <c r="BY462" i="11"/>
  <c r="CG462" i="11"/>
  <c r="CF462" i="11"/>
  <c r="BL462" i="11"/>
  <c r="BT462" i="11"/>
  <c r="BU462" i="11"/>
  <c r="BV462" i="11"/>
  <c r="CE462" i="11"/>
  <c r="CD462" i="11"/>
  <c r="BK462" i="11"/>
  <c r="BQ462" i="11"/>
  <c r="BR462" i="11"/>
  <c r="BS462" i="11"/>
  <c r="CC462" i="11"/>
  <c r="CB462" i="11"/>
  <c r="BJ462" i="11"/>
  <c r="BN462" i="11"/>
  <c r="BO462" i="11"/>
  <c r="BP462" i="11"/>
  <c r="CA462" i="11"/>
  <c r="BZ462" i="11"/>
  <c r="AY462" i="11"/>
  <c r="AX462" i="11"/>
  <c r="AW462" i="11"/>
  <c r="AV462" i="11"/>
  <c r="AU462" i="11"/>
  <c r="AR462" i="11"/>
  <c r="AQ462" i="11"/>
  <c r="H461" i="11"/>
  <c r="AI461" i="11"/>
  <c r="BI461" i="11"/>
  <c r="BM461" i="11"/>
  <c r="BW461" i="11"/>
  <c r="BX461" i="11"/>
  <c r="BY461" i="11"/>
  <c r="CG461" i="11"/>
  <c r="CF461" i="11"/>
  <c r="BL461" i="11"/>
  <c r="BT461" i="11"/>
  <c r="BU461" i="11"/>
  <c r="BV461" i="11"/>
  <c r="CE461" i="11"/>
  <c r="CD461" i="11"/>
  <c r="BK461" i="11"/>
  <c r="BQ461" i="11"/>
  <c r="BR461" i="11"/>
  <c r="BS461" i="11"/>
  <c r="CC461" i="11"/>
  <c r="CB461" i="11"/>
  <c r="BJ461" i="11"/>
  <c r="BN461" i="11"/>
  <c r="BO461" i="11"/>
  <c r="BP461" i="11"/>
  <c r="CA461" i="11"/>
  <c r="BZ461" i="11"/>
  <c r="AY461" i="11"/>
  <c r="AX461" i="11"/>
  <c r="AW461" i="11"/>
  <c r="AV461" i="11"/>
  <c r="AU461" i="11"/>
  <c r="AR461" i="11"/>
  <c r="AQ461" i="11"/>
  <c r="H460" i="11"/>
  <c r="AI460" i="11"/>
  <c r="BI460" i="11"/>
  <c r="BM460" i="11"/>
  <c r="BW460" i="11"/>
  <c r="BX460" i="11"/>
  <c r="BY460" i="11"/>
  <c r="CG460" i="11"/>
  <c r="CF460" i="11"/>
  <c r="BL460" i="11"/>
  <c r="BT460" i="11"/>
  <c r="BU460" i="11"/>
  <c r="BV460" i="11"/>
  <c r="CE460" i="11"/>
  <c r="CD460" i="11"/>
  <c r="BK460" i="11"/>
  <c r="BQ460" i="11"/>
  <c r="BR460" i="11"/>
  <c r="BS460" i="11"/>
  <c r="CC460" i="11"/>
  <c r="CB460" i="11"/>
  <c r="BJ460" i="11"/>
  <c r="BN460" i="11"/>
  <c r="BO460" i="11"/>
  <c r="BP460" i="11"/>
  <c r="CA460" i="11"/>
  <c r="BZ460" i="11"/>
  <c r="AY460" i="11"/>
  <c r="AX460" i="11"/>
  <c r="AW460" i="11"/>
  <c r="AV460" i="11"/>
  <c r="AU460" i="11"/>
  <c r="AR460" i="11"/>
  <c r="AQ460" i="11"/>
  <c r="H459" i="11"/>
  <c r="AI459" i="11"/>
  <c r="BI459" i="11"/>
  <c r="BM459" i="11"/>
  <c r="BW459" i="11"/>
  <c r="BX459" i="11"/>
  <c r="BY459" i="11"/>
  <c r="CG459" i="11"/>
  <c r="CF459" i="11"/>
  <c r="BL459" i="11"/>
  <c r="BT459" i="11"/>
  <c r="BU459" i="11"/>
  <c r="BV459" i="11"/>
  <c r="CE459" i="11"/>
  <c r="CD459" i="11"/>
  <c r="BK459" i="11"/>
  <c r="BQ459" i="11"/>
  <c r="BR459" i="11"/>
  <c r="BS459" i="11"/>
  <c r="CC459" i="11"/>
  <c r="CB459" i="11"/>
  <c r="BJ459" i="11"/>
  <c r="BN459" i="11"/>
  <c r="BO459" i="11"/>
  <c r="BP459" i="11"/>
  <c r="CA459" i="11"/>
  <c r="BZ459" i="11"/>
  <c r="AY459" i="11"/>
  <c r="AX459" i="11"/>
  <c r="AW459" i="11"/>
  <c r="AV459" i="11"/>
  <c r="AU459" i="11"/>
  <c r="AR459" i="11"/>
  <c r="AQ459" i="11"/>
  <c r="H458" i="11"/>
  <c r="AI458" i="11"/>
  <c r="BI458" i="11"/>
  <c r="BM458" i="11"/>
  <c r="BW458" i="11"/>
  <c r="BX458" i="11"/>
  <c r="BY458" i="11"/>
  <c r="CG458" i="11"/>
  <c r="CF458" i="11"/>
  <c r="BL458" i="11"/>
  <c r="BT458" i="11"/>
  <c r="BU458" i="11"/>
  <c r="BV458" i="11"/>
  <c r="CE458" i="11"/>
  <c r="CD458" i="11"/>
  <c r="BK458" i="11"/>
  <c r="BQ458" i="11"/>
  <c r="BR458" i="11"/>
  <c r="BS458" i="11"/>
  <c r="CC458" i="11"/>
  <c r="CB458" i="11"/>
  <c r="BJ458" i="11"/>
  <c r="BN458" i="11"/>
  <c r="BO458" i="11"/>
  <c r="BP458" i="11"/>
  <c r="CA458" i="11"/>
  <c r="BZ458" i="11"/>
  <c r="AY458" i="11"/>
  <c r="AX458" i="11"/>
  <c r="AW458" i="11"/>
  <c r="AV458" i="11"/>
  <c r="AU458" i="11"/>
  <c r="AR458" i="11"/>
  <c r="AQ458" i="11"/>
  <c r="H457" i="11"/>
  <c r="AI457" i="11"/>
  <c r="BI457" i="11"/>
  <c r="BM457" i="11"/>
  <c r="BW457" i="11"/>
  <c r="BX457" i="11"/>
  <c r="BY457" i="11"/>
  <c r="CG457" i="11"/>
  <c r="CF457" i="11"/>
  <c r="BL457" i="11"/>
  <c r="BT457" i="11"/>
  <c r="BU457" i="11"/>
  <c r="BV457" i="11"/>
  <c r="CE457" i="11"/>
  <c r="CD457" i="11"/>
  <c r="BK457" i="11"/>
  <c r="BQ457" i="11"/>
  <c r="BR457" i="11"/>
  <c r="BS457" i="11"/>
  <c r="CC457" i="11"/>
  <c r="CB457" i="11"/>
  <c r="BJ457" i="11"/>
  <c r="BN457" i="11"/>
  <c r="BO457" i="11"/>
  <c r="BP457" i="11"/>
  <c r="CA457" i="11"/>
  <c r="BZ457" i="11"/>
  <c r="AY457" i="11"/>
  <c r="AX457" i="11"/>
  <c r="AW457" i="11"/>
  <c r="AV457" i="11"/>
  <c r="AU457" i="11"/>
  <c r="AR457" i="11"/>
  <c r="AQ457" i="11"/>
  <c r="H456" i="11"/>
  <c r="AI456" i="11"/>
  <c r="BI456" i="11"/>
  <c r="BM456" i="11"/>
  <c r="BW456" i="11"/>
  <c r="BX456" i="11"/>
  <c r="BY456" i="11"/>
  <c r="CG456" i="11"/>
  <c r="CF456" i="11"/>
  <c r="BL456" i="11"/>
  <c r="BT456" i="11"/>
  <c r="BU456" i="11"/>
  <c r="BV456" i="11"/>
  <c r="CE456" i="11"/>
  <c r="CD456" i="11"/>
  <c r="BK456" i="11"/>
  <c r="BQ456" i="11"/>
  <c r="BR456" i="11"/>
  <c r="BS456" i="11"/>
  <c r="CC456" i="11"/>
  <c r="CB456" i="11"/>
  <c r="BJ456" i="11"/>
  <c r="BN456" i="11"/>
  <c r="BO456" i="11"/>
  <c r="BP456" i="11"/>
  <c r="CA456" i="11"/>
  <c r="BZ456" i="11"/>
  <c r="AY456" i="11"/>
  <c r="AX456" i="11"/>
  <c r="AW456" i="11"/>
  <c r="AV456" i="11"/>
  <c r="AU456" i="11"/>
  <c r="AR456" i="11"/>
  <c r="AQ456" i="11"/>
  <c r="H455" i="11"/>
  <c r="AI455" i="11"/>
  <c r="BI455" i="11"/>
  <c r="BM455" i="11"/>
  <c r="BW455" i="11"/>
  <c r="BX455" i="11"/>
  <c r="BY455" i="11"/>
  <c r="CG455" i="11"/>
  <c r="CF455" i="11"/>
  <c r="BL455" i="11"/>
  <c r="BT455" i="11"/>
  <c r="BU455" i="11"/>
  <c r="BV455" i="11"/>
  <c r="CE455" i="11"/>
  <c r="CD455" i="11"/>
  <c r="BK455" i="11"/>
  <c r="BQ455" i="11"/>
  <c r="BR455" i="11"/>
  <c r="BS455" i="11"/>
  <c r="CC455" i="11"/>
  <c r="CB455" i="11"/>
  <c r="BJ455" i="11"/>
  <c r="BN455" i="11"/>
  <c r="BO455" i="11"/>
  <c r="BP455" i="11"/>
  <c r="CA455" i="11"/>
  <c r="BZ455" i="11"/>
  <c r="AY455" i="11"/>
  <c r="AX455" i="11"/>
  <c r="AW455" i="11"/>
  <c r="AV455" i="11"/>
  <c r="AU455" i="11"/>
  <c r="AR455" i="11"/>
  <c r="AQ455" i="11"/>
  <c r="AY454" i="11"/>
  <c r="AX454" i="11"/>
  <c r="AW454" i="11"/>
  <c r="AV454" i="11"/>
  <c r="AU454" i="11"/>
  <c r="AR454" i="11"/>
  <c r="AQ454" i="11"/>
  <c r="H453" i="11"/>
  <c r="AI453" i="11"/>
  <c r="BI453" i="11"/>
  <c r="BM453" i="11"/>
  <c r="BW453" i="11"/>
  <c r="BX453" i="11"/>
  <c r="BY453" i="11"/>
  <c r="CG453" i="11"/>
  <c r="CF453" i="11"/>
  <c r="BL453" i="11"/>
  <c r="BT453" i="11"/>
  <c r="BU453" i="11"/>
  <c r="BV453" i="11"/>
  <c r="CE453" i="11"/>
  <c r="CD453" i="11"/>
  <c r="BK453" i="11"/>
  <c r="BQ453" i="11"/>
  <c r="BR453" i="11"/>
  <c r="BS453" i="11"/>
  <c r="CC453" i="11"/>
  <c r="CB453" i="11"/>
  <c r="BJ453" i="11"/>
  <c r="BN453" i="11"/>
  <c r="BO453" i="11"/>
  <c r="BP453" i="11"/>
  <c r="CA453" i="11"/>
  <c r="BZ453" i="11"/>
  <c r="AY453" i="11"/>
  <c r="AX453" i="11"/>
  <c r="AW453" i="11"/>
  <c r="AV453" i="11"/>
  <c r="AU453" i="11"/>
  <c r="AR453" i="11"/>
  <c r="AQ453" i="11"/>
  <c r="H452" i="11"/>
  <c r="AI452" i="11"/>
  <c r="BI452" i="11"/>
  <c r="BM452" i="11"/>
  <c r="BW452" i="11"/>
  <c r="BX452" i="11"/>
  <c r="BY452" i="11"/>
  <c r="CG452" i="11"/>
  <c r="CF452" i="11"/>
  <c r="BL452" i="11"/>
  <c r="BT452" i="11"/>
  <c r="BU452" i="11"/>
  <c r="BV452" i="11"/>
  <c r="CE452" i="11"/>
  <c r="CD452" i="11"/>
  <c r="BK452" i="11"/>
  <c r="BQ452" i="11"/>
  <c r="BR452" i="11"/>
  <c r="BS452" i="11"/>
  <c r="CC452" i="11"/>
  <c r="CB452" i="11"/>
  <c r="BJ452" i="11"/>
  <c r="BN452" i="11"/>
  <c r="BO452" i="11"/>
  <c r="BP452" i="11"/>
  <c r="CA452" i="11"/>
  <c r="BZ452" i="11"/>
  <c r="AY452" i="11"/>
  <c r="AX452" i="11"/>
  <c r="AW452" i="11"/>
  <c r="AV452" i="11"/>
  <c r="AU452" i="11"/>
  <c r="AR452" i="11"/>
  <c r="AQ452" i="11"/>
  <c r="H451" i="11"/>
  <c r="AI451" i="11"/>
  <c r="BI451" i="11"/>
  <c r="BM451" i="11"/>
  <c r="BW451" i="11"/>
  <c r="BX451" i="11"/>
  <c r="BY451" i="11"/>
  <c r="CG451" i="11"/>
  <c r="CF451" i="11"/>
  <c r="BL451" i="11"/>
  <c r="BT451" i="11"/>
  <c r="BU451" i="11"/>
  <c r="BV451" i="11"/>
  <c r="CE451" i="11"/>
  <c r="CD451" i="11"/>
  <c r="BK451" i="11"/>
  <c r="BQ451" i="11"/>
  <c r="BR451" i="11"/>
  <c r="BS451" i="11"/>
  <c r="CC451" i="11"/>
  <c r="CB451" i="11"/>
  <c r="BJ451" i="11"/>
  <c r="BN451" i="11"/>
  <c r="BO451" i="11"/>
  <c r="BP451" i="11"/>
  <c r="CA451" i="11"/>
  <c r="BZ451" i="11"/>
  <c r="AY451" i="11"/>
  <c r="AX451" i="11"/>
  <c r="AW451" i="11"/>
  <c r="AV451" i="11"/>
  <c r="AU451" i="11"/>
  <c r="AR451" i="11"/>
  <c r="AQ451" i="11"/>
  <c r="H450" i="11"/>
  <c r="AI450" i="11"/>
  <c r="BI450" i="11"/>
  <c r="BM450" i="11"/>
  <c r="BW450" i="11"/>
  <c r="BX450" i="11"/>
  <c r="BY450" i="11"/>
  <c r="CG450" i="11"/>
  <c r="CF450" i="11"/>
  <c r="BL450" i="11"/>
  <c r="BT450" i="11"/>
  <c r="BU450" i="11"/>
  <c r="BV450" i="11"/>
  <c r="CE450" i="11"/>
  <c r="CD450" i="11"/>
  <c r="BK450" i="11"/>
  <c r="BQ450" i="11"/>
  <c r="BR450" i="11"/>
  <c r="BS450" i="11"/>
  <c r="CC450" i="11"/>
  <c r="CB450" i="11"/>
  <c r="BJ450" i="11"/>
  <c r="BN450" i="11"/>
  <c r="BO450" i="11"/>
  <c r="BP450" i="11"/>
  <c r="CA450" i="11"/>
  <c r="BZ450" i="11"/>
  <c r="AY450" i="11"/>
  <c r="AX450" i="11"/>
  <c r="AW450" i="11"/>
  <c r="AV450" i="11"/>
  <c r="AU450" i="11"/>
  <c r="AR450" i="11"/>
  <c r="AQ450" i="11"/>
  <c r="AY449" i="11"/>
  <c r="AX449" i="11"/>
  <c r="AW449" i="11"/>
  <c r="AV449" i="11"/>
  <c r="AU449" i="11"/>
  <c r="AR449" i="11"/>
  <c r="AQ449" i="11"/>
  <c r="H448" i="11"/>
  <c r="AI448" i="11"/>
  <c r="BI448" i="11"/>
  <c r="BM448" i="11"/>
  <c r="BW448" i="11"/>
  <c r="BX448" i="11"/>
  <c r="BY448" i="11"/>
  <c r="CG448" i="11"/>
  <c r="CF448" i="11"/>
  <c r="BL448" i="11"/>
  <c r="BT448" i="11"/>
  <c r="BU448" i="11"/>
  <c r="BV448" i="11"/>
  <c r="CE448" i="11"/>
  <c r="CD448" i="11"/>
  <c r="BK448" i="11"/>
  <c r="BQ448" i="11"/>
  <c r="BR448" i="11"/>
  <c r="BS448" i="11"/>
  <c r="CC448" i="11"/>
  <c r="CB448" i="11"/>
  <c r="BJ448" i="11"/>
  <c r="BN448" i="11"/>
  <c r="BO448" i="11"/>
  <c r="BP448" i="11"/>
  <c r="CA448" i="11"/>
  <c r="BZ448" i="11"/>
  <c r="AY448" i="11"/>
  <c r="AX448" i="11"/>
  <c r="AW448" i="11"/>
  <c r="AV448" i="11"/>
  <c r="AU448" i="11"/>
  <c r="AR448" i="11"/>
  <c r="AQ448" i="11"/>
  <c r="H447" i="11"/>
  <c r="AI447" i="11"/>
  <c r="BI447" i="11"/>
  <c r="BM447" i="11"/>
  <c r="BW447" i="11"/>
  <c r="BX447" i="11"/>
  <c r="BY447" i="11"/>
  <c r="CG447" i="11"/>
  <c r="CF447" i="11"/>
  <c r="BL447" i="11"/>
  <c r="BT447" i="11"/>
  <c r="BU447" i="11"/>
  <c r="BV447" i="11"/>
  <c r="CE447" i="11"/>
  <c r="CD447" i="11"/>
  <c r="BK447" i="11"/>
  <c r="BQ447" i="11"/>
  <c r="BR447" i="11"/>
  <c r="BS447" i="11"/>
  <c r="CC447" i="11"/>
  <c r="CB447" i="11"/>
  <c r="BJ447" i="11"/>
  <c r="BN447" i="11"/>
  <c r="BO447" i="11"/>
  <c r="BP447" i="11"/>
  <c r="CA447" i="11"/>
  <c r="BZ447" i="11"/>
  <c r="AY447" i="11"/>
  <c r="AX447" i="11"/>
  <c r="AW447" i="11"/>
  <c r="AV447" i="11"/>
  <c r="AU447" i="11"/>
  <c r="AR447" i="11"/>
  <c r="AQ447" i="11"/>
  <c r="H446" i="11"/>
  <c r="AI446" i="11"/>
  <c r="BI446" i="11"/>
  <c r="BM446" i="11"/>
  <c r="BW446" i="11"/>
  <c r="BX446" i="11"/>
  <c r="BY446" i="11"/>
  <c r="CG446" i="11"/>
  <c r="CF446" i="11"/>
  <c r="BL446" i="11"/>
  <c r="BT446" i="11"/>
  <c r="BU446" i="11"/>
  <c r="BV446" i="11"/>
  <c r="CE446" i="11"/>
  <c r="CD446" i="11"/>
  <c r="BK446" i="11"/>
  <c r="BQ446" i="11"/>
  <c r="BR446" i="11"/>
  <c r="BS446" i="11"/>
  <c r="CC446" i="11"/>
  <c r="CB446" i="11"/>
  <c r="BJ446" i="11"/>
  <c r="BN446" i="11"/>
  <c r="BO446" i="11"/>
  <c r="BP446" i="11"/>
  <c r="CA446" i="11"/>
  <c r="BZ446" i="11"/>
  <c r="AY446" i="11"/>
  <c r="AX446" i="11"/>
  <c r="AW446" i="11"/>
  <c r="AV446" i="11"/>
  <c r="AU446" i="11"/>
  <c r="AR446" i="11"/>
  <c r="AQ446" i="11"/>
  <c r="H445" i="11"/>
  <c r="AI445" i="11"/>
  <c r="BI445" i="11"/>
  <c r="BM445" i="11"/>
  <c r="BW445" i="11"/>
  <c r="BX445" i="11"/>
  <c r="BY445" i="11"/>
  <c r="CG445" i="11"/>
  <c r="CF445" i="11"/>
  <c r="BL445" i="11"/>
  <c r="BT445" i="11"/>
  <c r="BU445" i="11"/>
  <c r="BV445" i="11"/>
  <c r="CE445" i="11"/>
  <c r="CD445" i="11"/>
  <c r="BK445" i="11"/>
  <c r="BQ445" i="11"/>
  <c r="BR445" i="11"/>
  <c r="BS445" i="11"/>
  <c r="CC445" i="11"/>
  <c r="CB445" i="11"/>
  <c r="BJ445" i="11"/>
  <c r="BN445" i="11"/>
  <c r="BO445" i="11"/>
  <c r="BP445" i="11"/>
  <c r="CA445" i="11"/>
  <c r="BZ445" i="11"/>
  <c r="AY445" i="11"/>
  <c r="AX445" i="11"/>
  <c r="AW445" i="11"/>
  <c r="AV445" i="11"/>
  <c r="AU445" i="11"/>
  <c r="AR445" i="11"/>
  <c r="AQ445" i="11"/>
  <c r="N444" i="11"/>
  <c r="H444" i="11"/>
  <c r="AI444" i="11"/>
  <c r="BI444" i="11"/>
  <c r="BM444" i="11"/>
  <c r="BW444" i="11"/>
  <c r="BX444" i="11"/>
  <c r="BY444" i="11"/>
  <c r="CG444" i="11"/>
  <c r="CF444" i="11"/>
  <c r="BL444" i="11"/>
  <c r="BT444" i="11"/>
  <c r="BU444" i="11"/>
  <c r="BV444" i="11"/>
  <c r="CE444" i="11"/>
  <c r="CD444" i="11"/>
  <c r="BK444" i="11"/>
  <c r="BQ444" i="11"/>
  <c r="BR444" i="11"/>
  <c r="BS444" i="11"/>
  <c r="CC444" i="11"/>
  <c r="CB444" i="11"/>
  <c r="BJ444" i="11"/>
  <c r="BN444" i="11"/>
  <c r="BO444" i="11"/>
  <c r="BP444" i="11"/>
  <c r="CA444" i="11"/>
  <c r="BZ444" i="11"/>
  <c r="AY444" i="11"/>
  <c r="AX444" i="11"/>
  <c r="AW444" i="11"/>
  <c r="AV444" i="11"/>
  <c r="AU444" i="11"/>
  <c r="AR444" i="11"/>
  <c r="AQ444" i="11"/>
  <c r="N443" i="11"/>
  <c r="H443" i="11"/>
  <c r="AI443" i="11"/>
  <c r="BI443" i="11"/>
  <c r="BM443" i="11"/>
  <c r="BW443" i="11"/>
  <c r="BX443" i="11"/>
  <c r="BY443" i="11"/>
  <c r="CG443" i="11"/>
  <c r="CF443" i="11"/>
  <c r="BL443" i="11"/>
  <c r="BT443" i="11"/>
  <c r="BU443" i="11"/>
  <c r="BV443" i="11"/>
  <c r="CE443" i="11"/>
  <c r="CD443" i="11"/>
  <c r="BK443" i="11"/>
  <c r="BQ443" i="11"/>
  <c r="BR443" i="11"/>
  <c r="BS443" i="11"/>
  <c r="CC443" i="11"/>
  <c r="CB443" i="11"/>
  <c r="BJ443" i="11"/>
  <c r="BN443" i="11"/>
  <c r="BO443" i="11"/>
  <c r="BP443" i="11"/>
  <c r="CA443" i="11"/>
  <c r="BZ443" i="11"/>
  <c r="AY443" i="11"/>
  <c r="AX443" i="11"/>
  <c r="AW443" i="11"/>
  <c r="AV443" i="11"/>
  <c r="AU443" i="11"/>
  <c r="AR443" i="11"/>
  <c r="AQ443" i="11"/>
  <c r="N442" i="11"/>
  <c r="H442" i="11"/>
  <c r="AI442" i="11"/>
  <c r="BI442" i="11"/>
  <c r="BM442" i="11"/>
  <c r="BW442" i="11"/>
  <c r="BX442" i="11"/>
  <c r="BY442" i="11"/>
  <c r="CG442" i="11"/>
  <c r="CF442" i="11"/>
  <c r="BL442" i="11"/>
  <c r="BT442" i="11"/>
  <c r="BU442" i="11"/>
  <c r="BV442" i="11"/>
  <c r="CE442" i="11"/>
  <c r="CD442" i="11"/>
  <c r="BK442" i="11"/>
  <c r="BQ442" i="11"/>
  <c r="BR442" i="11"/>
  <c r="BS442" i="11"/>
  <c r="CC442" i="11"/>
  <c r="CB442" i="11"/>
  <c r="BJ442" i="11"/>
  <c r="BN442" i="11"/>
  <c r="BO442" i="11"/>
  <c r="BP442" i="11"/>
  <c r="CA442" i="11"/>
  <c r="BZ442" i="11"/>
  <c r="AY442" i="11"/>
  <c r="AX442" i="11"/>
  <c r="AW442" i="11"/>
  <c r="AV442" i="11"/>
  <c r="AU442" i="11"/>
  <c r="AR442" i="11"/>
  <c r="AQ442" i="11"/>
  <c r="N441" i="11"/>
  <c r="H441" i="11"/>
  <c r="AI441" i="11"/>
  <c r="BI441" i="11"/>
  <c r="BM441" i="11"/>
  <c r="BW441" i="11"/>
  <c r="BX441" i="11"/>
  <c r="BY441" i="11"/>
  <c r="CG441" i="11"/>
  <c r="CF441" i="11"/>
  <c r="BL441" i="11"/>
  <c r="BT441" i="11"/>
  <c r="BU441" i="11"/>
  <c r="BV441" i="11"/>
  <c r="CE441" i="11"/>
  <c r="CD441" i="11"/>
  <c r="BK441" i="11"/>
  <c r="BQ441" i="11"/>
  <c r="BR441" i="11"/>
  <c r="BS441" i="11"/>
  <c r="CC441" i="11"/>
  <c r="CB441" i="11"/>
  <c r="BJ441" i="11"/>
  <c r="BN441" i="11"/>
  <c r="BO441" i="11"/>
  <c r="BP441" i="11"/>
  <c r="CA441" i="11"/>
  <c r="BZ441" i="11"/>
  <c r="AY441" i="11"/>
  <c r="AX441" i="11"/>
  <c r="AW441" i="11"/>
  <c r="AV441" i="11"/>
  <c r="AU441" i="11"/>
  <c r="AR441" i="11"/>
  <c r="AQ441" i="11"/>
  <c r="N440" i="11"/>
  <c r="H440" i="11"/>
  <c r="AI440" i="11"/>
  <c r="BI440" i="11"/>
  <c r="BM440" i="11"/>
  <c r="BW440" i="11"/>
  <c r="BX440" i="11"/>
  <c r="BY440" i="11"/>
  <c r="CG440" i="11"/>
  <c r="CF440" i="11"/>
  <c r="BL440" i="11"/>
  <c r="BT440" i="11"/>
  <c r="BU440" i="11"/>
  <c r="BV440" i="11"/>
  <c r="CE440" i="11"/>
  <c r="CD440" i="11"/>
  <c r="BK440" i="11"/>
  <c r="BQ440" i="11"/>
  <c r="BR440" i="11"/>
  <c r="BS440" i="11"/>
  <c r="CC440" i="11"/>
  <c r="CB440" i="11"/>
  <c r="BJ440" i="11"/>
  <c r="BN440" i="11"/>
  <c r="BO440" i="11"/>
  <c r="BP440" i="11"/>
  <c r="CA440" i="11"/>
  <c r="BZ440" i="11"/>
  <c r="AY440" i="11"/>
  <c r="AX440" i="11"/>
  <c r="AW440" i="11"/>
  <c r="AV440" i="11"/>
  <c r="AU440" i="11"/>
  <c r="AR440" i="11"/>
  <c r="AQ440" i="11"/>
  <c r="N439" i="11"/>
  <c r="H439" i="11"/>
  <c r="AI439" i="11"/>
  <c r="BI439" i="11"/>
  <c r="BM439" i="11"/>
  <c r="BW439" i="11"/>
  <c r="BX439" i="11"/>
  <c r="BY439" i="11"/>
  <c r="CG439" i="11"/>
  <c r="CF439" i="11"/>
  <c r="BL439" i="11"/>
  <c r="BT439" i="11"/>
  <c r="BU439" i="11"/>
  <c r="BV439" i="11"/>
  <c r="CE439" i="11"/>
  <c r="CD439" i="11"/>
  <c r="BK439" i="11"/>
  <c r="BQ439" i="11"/>
  <c r="BR439" i="11"/>
  <c r="BS439" i="11"/>
  <c r="CC439" i="11"/>
  <c r="CB439" i="11"/>
  <c r="BJ439" i="11"/>
  <c r="BN439" i="11"/>
  <c r="BO439" i="11"/>
  <c r="BP439" i="11"/>
  <c r="CA439" i="11"/>
  <c r="BZ439" i="11"/>
  <c r="AY439" i="11"/>
  <c r="AX439" i="11"/>
  <c r="AW439" i="11"/>
  <c r="AV439" i="11"/>
  <c r="AU439" i="11"/>
  <c r="AR439" i="11"/>
  <c r="AQ439" i="11"/>
  <c r="N438" i="11"/>
  <c r="H438" i="11"/>
  <c r="AI438" i="11"/>
  <c r="BI438" i="11"/>
  <c r="BM438" i="11"/>
  <c r="BW438" i="11"/>
  <c r="BX438" i="11"/>
  <c r="BY438" i="11"/>
  <c r="CG438" i="11"/>
  <c r="CF438" i="11"/>
  <c r="BL438" i="11"/>
  <c r="BT438" i="11"/>
  <c r="BU438" i="11"/>
  <c r="BV438" i="11"/>
  <c r="CE438" i="11"/>
  <c r="CD438" i="11"/>
  <c r="BK438" i="11"/>
  <c r="BQ438" i="11"/>
  <c r="BR438" i="11"/>
  <c r="BS438" i="11"/>
  <c r="CC438" i="11"/>
  <c r="CB438" i="11"/>
  <c r="BJ438" i="11"/>
  <c r="BN438" i="11"/>
  <c r="BO438" i="11"/>
  <c r="BP438" i="11"/>
  <c r="CA438" i="11"/>
  <c r="BZ438" i="11"/>
  <c r="AY438" i="11"/>
  <c r="AX438" i="11"/>
  <c r="AW438" i="11"/>
  <c r="AV438" i="11"/>
  <c r="AU438" i="11"/>
  <c r="AR438" i="11"/>
  <c r="AQ438" i="11"/>
  <c r="N437" i="11"/>
  <c r="H437" i="11"/>
  <c r="AI437" i="11"/>
  <c r="BI437" i="11"/>
  <c r="BM437" i="11"/>
  <c r="BW437" i="11"/>
  <c r="BX437" i="11"/>
  <c r="BY437" i="11"/>
  <c r="CG437" i="11"/>
  <c r="CF437" i="11"/>
  <c r="BL437" i="11"/>
  <c r="BT437" i="11"/>
  <c r="BU437" i="11"/>
  <c r="BV437" i="11"/>
  <c r="CE437" i="11"/>
  <c r="CD437" i="11"/>
  <c r="BK437" i="11"/>
  <c r="BQ437" i="11"/>
  <c r="BR437" i="11"/>
  <c r="BS437" i="11"/>
  <c r="CC437" i="11"/>
  <c r="CB437" i="11"/>
  <c r="BJ437" i="11"/>
  <c r="BN437" i="11"/>
  <c r="BO437" i="11"/>
  <c r="BP437" i="11"/>
  <c r="CA437" i="11"/>
  <c r="BZ437" i="11"/>
  <c r="AY437" i="11"/>
  <c r="AX437" i="11"/>
  <c r="AW437" i="11"/>
  <c r="AV437" i="11"/>
  <c r="AU437" i="11"/>
  <c r="AR437" i="11"/>
  <c r="AQ437" i="11"/>
  <c r="N436" i="11"/>
  <c r="H436" i="11"/>
  <c r="AI436" i="11"/>
  <c r="BI436" i="11"/>
  <c r="BM436" i="11"/>
  <c r="BW436" i="11"/>
  <c r="BX436" i="11"/>
  <c r="BY436" i="11"/>
  <c r="CG436" i="11"/>
  <c r="CF436" i="11"/>
  <c r="BL436" i="11"/>
  <c r="BT436" i="11"/>
  <c r="BU436" i="11"/>
  <c r="BV436" i="11"/>
  <c r="CE436" i="11"/>
  <c r="CD436" i="11"/>
  <c r="BK436" i="11"/>
  <c r="BQ436" i="11"/>
  <c r="BR436" i="11"/>
  <c r="BS436" i="11"/>
  <c r="CC436" i="11"/>
  <c r="CB436" i="11"/>
  <c r="BJ436" i="11"/>
  <c r="BN436" i="11"/>
  <c r="BO436" i="11"/>
  <c r="BP436" i="11"/>
  <c r="CA436" i="11"/>
  <c r="BZ436" i="11"/>
  <c r="AY436" i="11"/>
  <c r="AX436" i="11"/>
  <c r="AW436" i="11"/>
  <c r="AV436" i="11"/>
  <c r="AU436" i="11"/>
  <c r="AR436" i="11"/>
  <c r="AQ436" i="11"/>
  <c r="N435" i="11"/>
  <c r="H435" i="11"/>
  <c r="AI435" i="11"/>
  <c r="BI435" i="11"/>
  <c r="BM435" i="11"/>
  <c r="BW435" i="11"/>
  <c r="BX435" i="11"/>
  <c r="BY435" i="11"/>
  <c r="CG435" i="11"/>
  <c r="CF435" i="11"/>
  <c r="BL435" i="11"/>
  <c r="BT435" i="11"/>
  <c r="BU435" i="11"/>
  <c r="BV435" i="11"/>
  <c r="CE435" i="11"/>
  <c r="CD435" i="11"/>
  <c r="BK435" i="11"/>
  <c r="BQ435" i="11"/>
  <c r="BR435" i="11"/>
  <c r="BS435" i="11"/>
  <c r="CC435" i="11"/>
  <c r="CB435" i="11"/>
  <c r="BJ435" i="11"/>
  <c r="BN435" i="11"/>
  <c r="BO435" i="11"/>
  <c r="BP435" i="11"/>
  <c r="CA435" i="11"/>
  <c r="BZ435" i="11"/>
  <c r="AY435" i="11"/>
  <c r="AX435" i="11"/>
  <c r="AW435" i="11"/>
  <c r="AV435" i="11"/>
  <c r="AU435" i="11"/>
  <c r="AR435" i="11"/>
  <c r="AQ435" i="11"/>
  <c r="N434" i="11"/>
  <c r="H434" i="11"/>
  <c r="AI434" i="11"/>
  <c r="BI434" i="11"/>
  <c r="BM434" i="11"/>
  <c r="BW434" i="11"/>
  <c r="BX434" i="11"/>
  <c r="BY434" i="11"/>
  <c r="CG434" i="11"/>
  <c r="CF434" i="11"/>
  <c r="BL434" i="11"/>
  <c r="BT434" i="11"/>
  <c r="BU434" i="11"/>
  <c r="BV434" i="11"/>
  <c r="CE434" i="11"/>
  <c r="CD434" i="11"/>
  <c r="BK434" i="11"/>
  <c r="BQ434" i="11"/>
  <c r="BR434" i="11"/>
  <c r="BS434" i="11"/>
  <c r="CC434" i="11"/>
  <c r="CB434" i="11"/>
  <c r="BJ434" i="11"/>
  <c r="BN434" i="11"/>
  <c r="BO434" i="11"/>
  <c r="BP434" i="11"/>
  <c r="CA434" i="11"/>
  <c r="BZ434" i="11"/>
  <c r="AY434" i="11"/>
  <c r="AX434" i="11"/>
  <c r="AW434" i="11"/>
  <c r="AV434" i="11"/>
  <c r="AU434" i="11"/>
  <c r="AR434" i="11"/>
  <c r="AQ434" i="11"/>
  <c r="N433" i="11"/>
  <c r="H433" i="11"/>
  <c r="AI433" i="11"/>
  <c r="BI433" i="11"/>
  <c r="BM433" i="11"/>
  <c r="BW433" i="11"/>
  <c r="BX433" i="11"/>
  <c r="BY433" i="11"/>
  <c r="CG433" i="11"/>
  <c r="CF433" i="11"/>
  <c r="BL433" i="11"/>
  <c r="BT433" i="11"/>
  <c r="BU433" i="11"/>
  <c r="BV433" i="11"/>
  <c r="CE433" i="11"/>
  <c r="CD433" i="11"/>
  <c r="BK433" i="11"/>
  <c r="BQ433" i="11"/>
  <c r="BR433" i="11"/>
  <c r="BS433" i="11"/>
  <c r="CC433" i="11"/>
  <c r="CB433" i="11"/>
  <c r="BJ433" i="11"/>
  <c r="BN433" i="11"/>
  <c r="BO433" i="11"/>
  <c r="BP433" i="11"/>
  <c r="CA433" i="11"/>
  <c r="BZ433" i="11"/>
  <c r="AY433" i="11"/>
  <c r="AX433" i="11"/>
  <c r="AW433" i="11"/>
  <c r="AV433" i="11"/>
  <c r="AU433" i="11"/>
  <c r="AR433" i="11"/>
  <c r="AQ433" i="11"/>
  <c r="H432" i="11"/>
  <c r="AI432" i="11"/>
  <c r="BI432" i="11"/>
  <c r="BM432" i="11"/>
  <c r="BW432" i="11"/>
  <c r="BX432" i="11"/>
  <c r="BY432" i="11"/>
  <c r="CG432" i="11"/>
  <c r="CF432" i="11"/>
  <c r="BL432" i="11"/>
  <c r="BT432" i="11"/>
  <c r="BU432" i="11"/>
  <c r="BV432" i="11"/>
  <c r="CE432" i="11"/>
  <c r="CD432" i="11"/>
  <c r="BK432" i="11"/>
  <c r="BQ432" i="11"/>
  <c r="BR432" i="11"/>
  <c r="BS432" i="11"/>
  <c r="CC432" i="11"/>
  <c r="CB432" i="11"/>
  <c r="BJ432" i="11"/>
  <c r="BN432" i="11"/>
  <c r="BO432" i="11"/>
  <c r="BP432" i="11"/>
  <c r="CA432" i="11"/>
  <c r="BZ432" i="11"/>
  <c r="AY432" i="11"/>
  <c r="AX432" i="11"/>
  <c r="AW432" i="11"/>
  <c r="AV432" i="11"/>
  <c r="AU432" i="11"/>
  <c r="AR432" i="11"/>
  <c r="AQ432" i="11"/>
  <c r="H431" i="11"/>
  <c r="AI431" i="11"/>
  <c r="BI431" i="11"/>
  <c r="BM431" i="11"/>
  <c r="BW431" i="11"/>
  <c r="BX431" i="11"/>
  <c r="BY431" i="11"/>
  <c r="CG431" i="11"/>
  <c r="CF431" i="11"/>
  <c r="BL431" i="11"/>
  <c r="BT431" i="11"/>
  <c r="BU431" i="11"/>
  <c r="BV431" i="11"/>
  <c r="CE431" i="11"/>
  <c r="CD431" i="11"/>
  <c r="BK431" i="11"/>
  <c r="BQ431" i="11"/>
  <c r="BR431" i="11"/>
  <c r="BS431" i="11"/>
  <c r="CC431" i="11"/>
  <c r="CB431" i="11"/>
  <c r="BJ431" i="11"/>
  <c r="BN431" i="11"/>
  <c r="BO431" i="11"/>
  <c r="BP431" i="11"/>
  <c r="CA431" i="11"/>
  <c r="BZ431" i="11"/>
  <c r="AY431" i="11"/>
  <c r="AX431" i="11"/>
  <c r="AW431" i="11"/>
  <c r="AV431" i="11"/>
  <c r="AU431" i="11"/>
  <c r="AR431" i="11"/>
  <c r="AQ431" i="11"/>
  <c r="H430" i="11"/>
  <c r="AI430" i="11"/>
  <c r="BI430" i="11"/>
  <c r="BM430" i="11"/>
  <c r="BW430" i="11"/>
  <c r="BX430" i="11"/>
  <c r="BY430" i="11"/>
  <c r="CG430" i="11"/>
  <c r="CF430" i="11"/>
  <c r="BL430" i="11"/>
  <c r="BT430" i="11"/>
  <c r="BU430" i="11"/>
  <c r="BV430" i="11"/>
  <c r="CE430" i="11"/>
  <c r="CD430" i="11"/>
  <c r="BK430" i="11"/>
  <c r="BQ430" i="11"/>
  <c r="BR430" i="11"/>
  <c r="BS430" i="11"/>
  <c r="CC430" i="11"/>
  <c r="CB430" i="11"/>
  <c r="BJ430" i="11"/>
  <c r="BN430" i="11"/>
  <c r="BO430" i="11"/>
  <c r="BP430" i="11"/>
  <c r="CA430" i="11"/>
  <c r="BZ430" i="11"/>
  <c r="AY430" i="11"/>
  <c r="AX430" i="11"/>
  <c r="AW430" i="11"/>
  <c r="AV430" i="11"/>
  <c r="AU430" i="11"/>
  <c r="AR430" i="11"/>
  <c r="AQ430" i="11"/>
  <c r="N429" i="11"/>
  <c r="H429" i="11"/>
  <c r="AI429" i="11"/>
  <c r="BI429" i="11"/>
  <c r="BM429" i="11"/>
  <c r="BW429" i="11"/>
  <c r="BX429" i="11"/>
  <c r="BY429" i="11"/>
  <c r="CG429" i="11"/>
  <c r="CF429" i="11"/>
  <c r="BL429" i="11"/>
  <c r="BT429" i="11"/>
  <c r="BU429" i="11"/>
  <c r="BV429" i="11"/>
  <c r="CE429" i="11"/>
  <c r="CD429" i="11"/>
  <c r="BK429" i="11"/>
  <c r="BQ429" i="11"/>
  <c r="BR429" i="11"/>
  <c r="BS429" i="11"/>
  <c r="CC429" i="11"/>
  <c r="CB429" i="11"/>
  <c r="BJ429" i="11"/>
  <c r="BN429" i="11"/>
  <c r="BO429" i="11"/>
  <c r="BP429" i="11"/>
  <c r="CA429" i="11"/>
  <c r="BZ429" i="11"/>
  <c r="AY429" i="11"/>
  <c r="AX429" i="11"/>
  <c r="AW429" i="11"/>
  <c r="AV429" i="11"/>
  <c r="AU429" i="11"/>
  <c r="AR429" i="11"/>
  <c r="AQ429" i="11"/>
  <c r="N428" i="11"/>
  <c r="H428" i="11"/>
  <c r="AI428" i="11"/>
  <c r="BI428" i="11"/>
  <c r="BM428" i="11"/>
  <c r="BW428" i="11"/>
  <c r="BX428" i="11"/>
  <c r="BY428" i="11"/>
  <c r="CG428" i="11"/>
  <c r="CF428" i="11"/>
  <c r="BL428" i="11"/>
  <c r="BT428" i="11"/>
  <c r="BU428" i="11"/>
  <c r="BV428" i="11"/>
  <c r="CE428" i="11"/>
  <c r="CD428" i="11"/>
  <c r="BK428" i="11"/>
  <c r="BQ428" i="11"/>
  <c r="BR428" i="11"/>
  <c r="BS428" i="11"/>
  <c r="CC428" i="11"/>
  <c r="CB428" i="11"/>
  <c r="BJ428" i="11"/>
  <c r="BN428" i="11"/>
  <c r="BO428" i="11"/>
  <c r="BP428" i="11"/>
  <c r="CA428" i="11"/>
  <c r="BZ428" i="11"/>
  <c r="AY428" i="11"/>
  <c r="AX428" i="11"/>
  <c r="AW428" i="11"/>
  <c r="AV428" i="11"/>
  <c r="AU428" i="11"/>
  <c r="AR428" i="11"/>
  <c r="AQ428" i="11"/>
  <c r="N427" i="11"/>
  <c r="H427" i="11"/>
  <c r="AI427" i="11"/>
  <c r="BI427" i="11"/>
  <c r="BM427" i="11"/>
  <c r="BW427" i="11"/>
  <c r="BX427" i="11"/>
  <c r="BY427" i="11"/>
  <c r="CG427" i="11"/>
  <c r="CF427" i="11"/>
  <c r="BL427" i="11"/>
  <c r="BT427" i="11"/>
  <c r="BU427" i="11"/>
  <c r="BV427" i="11"/>
  <c r="CE427" i="11"/>
  <c r="CD427" i="11"/>
  <c r="BK427" i="11"/>
  <c r="BQ427" i="11"/>
  <c r="BR427" i="11"/>
  <c r="BS427" i="11"/>
  <c r="CC427" i="11"/>
  <c r="CB427" i="11"/>
  <c r="BJ427" i="11"/>
  <c r="BN427" i="11"/>
  <c r="BO427" i="11"/>
  <c r="BP427" i="11"/>
  <c r="CA427" i="11"/>
  <c r="BZ427" i="11"/>
  <c r="AY427" i="11"/>
  <c r="AX427" i="11"/>
  <c r="AW427" i="11"/>
  <c r="AV427" i="11"/>
  <c r="AU427" i="11"/>
  <c r="AR427" i="11"/>
  <c r="AQ427" i="11"/>
  <c r="N426" i="11"/>
  <c r="H426" i="11"/>
  <c r="AI426" i="11"/>
  <c r="BI426" i="11"/>
  <c r="BM426" i="11"/>
  <c r="BW426" i="11"/>
  <c r="BX426" i="11"/>
  <c r="BY426" i="11"/>
  <c r="CG426" i="11"/>
  <c r="CF426" i="11"/>
  <c r="BL426" i="11"/>
  <c r="BT426" i="11"/>
  <c r="BU426" i="11"/>
  <c r="BV426" i="11"/>
  <c r="CE426" i="11"/>
  <c r="CD426" i="11"/>
  <c r="BK426" i="11"/>
  <c r="BQ426" i="11"/>
  <c r="BR426" i="11"/>
  <c r="BS426" i="11"/>
  <c r="CC426" i="11"/>
  <c r="CB426" i="11"/>
  <c r="BJ426" i="11"/>
  <c r="BN426" i="11"/>
  <c r="BO426" i="11"/>
  <c r="BP426" i="11"/>
  <c r="CA426" i="11"/>
  <c r="BZ426" i="11"/>
  <c r="AY426" i="11"/>
  <c r="AX426" i="11"/>
  <c r="AW426" i="11"/>
  <c r="AV426" i="11"/>
  <c r="AU426" i="11"/>
  <c r="AR426" i="11"/>
  <c r="AQ426" i="11"/>
  <c r="N425" i="11"/>
  <c r="H425" i="11"/>
  <c r="AI425" i="11"/>
  <c r="BI425" i="11"/>
  <c r="BM425" i="11"/>
  <c r="BW425" i="11"/>
  <c r="BX425" i="11"/>
  <c r="BY425" i="11"/>
  <c r="CG425" i="11"/>
  <c r="CF425" i="11"/>
  <c r="BL425" i="11"/>
  <c r="BT425" i="11"/>
  <c r="BU425" i="11"/>
  <c r="BV425" i="11"/>
  <c r="CE425" i="11"/>
  <c r="CD425" i="11"/>
  <c r="BK425" i="11"/>
  <c r="BQ425" i="11"/>
  <c r="BR425" i="11"/>
  <c r="BS425" i="11"/>
  <c r="CC425" i="11"/>
  <c r="CB425" i="11"/>
  <c r="BJ425" i="11"/>
  <c r="BN425" i="11"/>
  <c r="BO425" i="11"/>
  <c r="BP425" i="11"/>
  <c r="CA425" i="11"/>
  <c r="BZ425" i="11"/>
  <c r="AY425" i="11"/>
  <c r="AX425" i="11"/>
  <c r="AW425" i="11"/>
  <c r="AV425" i="11"/>
  <c r="AU425" i="11"/>
  <c r="AR425" i="11"/>
  <c r="AQ425" i="11"/>
  <c r="N424" i="11"/>
  <c r="H424" i="11"/>
  <c r="AI424" i="11"/>
  <c r="BI424" i="11"/>
  <c r="BM424" i="11"/>
  <c r="BW424" i="11"/>
  <c r="BX424" i="11"/>
  <c r="BY424" i="11"/>
  <c r="CG424" i="11"/>
  <c r="CF424" i="11"/>
  <c r="BL424" i="11"/>
  <c r="BT424" i="11"/>
  <c r="BU424" i="11"/>
  <c r="BV424" i="11"/>
  <c r="CE424" i="11"/>
  <c r="CD424" i="11"/>
  <c r="BK424" i="11"/>
  <c r="BQ424" i="11"/>
  <c r="BR424" i="11"/>
  <c r="BS424" i="11"/>
  <c r="CC424" i="11"/>
  <c r="CB424" i="11"/>
  <c r="BJ424" i="11"/>
  <c r="BN424" i="11"/>
  <c r="BO424" i="11"/>
  <c r="BP424" i="11"/>
  <c r="CA424" i="11"/>
  <c r="BZ424" i="11"/>
  <c r="AY424" i="11"/>
  <c r="AX424" i="11"/>
  <c r="AW424" i="11"/>
  <c r="AV424" i="11"/>
  <c r="AU424" i="11"/>
  <c r="AR424" i="11"/>
  <c r="AQ424" i="11"/>
  <c r="N423" i="11"/>
  <c r="H423" i="11"/>
  <c r="AI423" i="11"/>
  <c r="BI423" i="11"/>
  <c r="BM423" i="11"/>
  <c r="BW423" i="11"/>
  <c r="BX423" i="11"/>
  <c r="BY423" i="11"/>
  <c r="CG423" i="11"/>
  <c r="CF423" i="11"/>
  <c r="BL423" i="11"/>
  <c r="BT423" i="11"/>
  <c r="BU423" i="11"/>
  <c r="BV423" i="11"/>
  <c r="CE423" i="11"/>
  <c r="CD423" i="11"/>
  <c r="BK423" i="11"/>
  <c r="BQ423" i="11"/>
  <c r="BR423" i="11"/>
  <c r="BS423" i="11"/>
  <c r="CC423" i="11"/>
  <c r="CB423" i="11"/>
  <c r="BJ423" i="11"/>
  <c r="BN423" i="11"/>
  <c r="BO423" i="11"/>
  <c r="BP423" i="11"/>
  <c r="CA423" i="11"/>
  <c r="BZ423" i="11"/>
  <c r="AY423" i="11"/>
  <c r="AX423" i="11"/>
  <c r="AW423" i="11"/>
  <c r="AV423" i="11"/>
  <c r="AU423" i="11"/>
  <c r="AR423" i="11"/>
  <c r="AQ423" i="11"/>
  <c r="N422" i="11"/>
  <c r="H422" i="11"/>
  <c r="AI422" i="11"/>
  <c r="BI422" i="11"/>
  <c r="BM422" i="11"/>
  <c r="BW422" i="11"/>
  <c r="BX422" i="11"/>
  <c r="BY422" i="11"/>
  <c r="CG422" i="11"/>
  <c r="CF422" i="11"/>
  <c r="BL422" i="11"/>
  <c r="BT422" i="11"/>
  <c r="BU422" i="11"/>
  <c r="BV422" i="11"/>
  <c r="CE422" i="11"/>
  <c r="CD422" i="11"/>
  <c r="BK422" i="11"/>
  <c r="BQ422" i="11"/>
  <c r="BR422" i="11"/>
  <c r="BS422" i="11"/>
  <c r="CC422" i="11"/>
  <c r="CB422" i="11"/>
  <c r="BJ422" i="11"/>
  <c r="BN422" i="11"/>
  <c r="BO422" i="11"/>
  <c r="BP422" i="11"/>
  <c r="CA422" i="11"/>
  <c r="BZ422" i="11"/>
  <c r="AY422" i="11"/>
  <c r="AX422" i="11"/>
  <c r="AW422" i="11"/>
  <c r="AV422" i="11"/>
  <c r="AU422" i="11"/>
  <c r="AR422" i="11"/>
  <c r="AQ422" i="11"/>
  <c r="N421" i="11"/>
  <c r="H421" i="11"/>
  <c r="AI421" i="11"/>
  <c r="BI421" i="11"/>
  <c r="BM421" i="11"/>
  <c r="BW421" i="11"/>
  <c r="BX421" i="11"/>
  <c r="BY421" i="11"/>
  <c r="CG421" i="11"/>
  <c r="CF421" i="11"/>
  <c r="BL421" i="11"/>
  <c r="BT421" i="11"/>
  <c r="BU421" i="11"/>
  <c r="BV421" i="11"/>
  <c r="CE421" i="11"/>
  <c r="CD421" i="11"/>
  <c r="BK421" i="11"/>
  <c r="BQ421" i="11"/>
  <c r="BR421" i="11"/>
  <c r="BS421" i="11"/>
  <c r="CC421" i="11"/>
  <c r="CB421" i="11"/>
  <c r="BJ421" i="11"/>
  <c r="BN421" i="11"/>
  <c r="BO421" i="11"/>
  <c r="BP421" i="11"/>
  <c r="CA421" i="11"/>
  <c r="BZ421" i="11"/>
  <c r="AY421" i="11"/>
  <c r="AX421" i="11"/>
  <c r="AW421" i="11"/>
  <c r="AV421" i="11"/>
  <c r="AU421" i="11"/>
  <c r="AR421" i="11"/>
  <c r="AQ421" i="11"/>
  <c r="N420" i="11"/>
  <c r="H420" i="11"/>
  <c r="AI420" i="11"/>
  <c r="BI420" i="11"/>
  <c r="BM420" i="11"/>
  <c r="BW420" i="11"/>
  <c r="BX420" i="11"/>
  <c r="BY420" i="11"/>
  <c r="CG420" i="11"/>
  <c r="CF420" i="11"/>
  <c r="BL420" i="11"/>
  <c r="BT420" i="11"/>
  <c r="BU420" i="11"/>
  <c r="BV420" i="11"/>
  <c r="CE420" i="11"/>
  <c r="CD420" i="11"/>
  <c r="BK420" i="11"/>
  <c r="BQ420" i="11"/>
  <c r="BR420" i="11"/>
  <c r="BS420" i="11"/>
  <c r="CC420" i="11"/>
  <c r="CB420" i="11"/>
  <c r="BJ420" i="11"/>
  <c r="BN420" i="11"/>
  <c r="BO420" i="11"/>
  <c r="BP420" i="11"/>
  <c r="CA420" i="11"/>
  <c r="BZ420" i="11"/>
  <c r="AY420" i="11"/>
  <c r="AX420" i="11"/>
  <c r="AW420" i="11"/>
  <c r="AV420" i="11"/>
  <c r="AU420" i="11"/>
  <c r="AR420" i="11"/>
  <c r="AQ420" i="11"/>
  <c r="N419" i="11"/>
  <c r="H419" i="11"/>
  <c r="AI419" i="11"/>
  <c r="BI419" i="11"/>
  <c r="BM419" i="11"/>
  <c r="BW419" i="11"/>
  <c r="BX419" i="11"/>
  <c r="BY419" i="11"/>
  <c r="CG419" i="11"/>
  <c r="CF419" i="11"/>
  <c r="BL419" i="11"/>
  <c r="BT419" i="11"/>
  <c r="BU419" i="11"/>
  <c r="BV419" i="11"/>
  <c r="CE419" i="11"/>
  <c r="CD419" i="11"/>
  <c r="BK419" i="11"/>
  <c r="BQ419" i="11"/>
  <c r="BR419" i="11"/>
  <c r="BS419" i="11"/>
  <c r="CC419" i="11"/>
  <c r="CB419" i="11"/>
  <c r="BJ419" i="11"/>
  <c r="BN419" i="11"/>
  <c r="BO419" i="11"/>
  <c r="BP419" i="11"/>
  <c r="CA419" i="11"/>
  <c r="BZ419" i="11"/>
  <c r="AY419" i="11"/>
  <c r="AX419" i="11"/>
  <c r="AW419" i="11"/>
  <c r="AV419" i="11"/>
  <c r="AU419" i="11"/>
  <c r="AR419" i="11"/>
  <c r="AQ419" i="11"/>
  <c r="H418" i="11"/>
  <c r="AI418" i="11"/>
  <c r="BI418" i="11"/>
  <c r="BM418" i="11"/>
  <c r="BW418" i="11"/>
  <c r="BX418" i="11"/>
  <c r="BY418" i="11"/>
  <c r="CG418" i="11"/>
  <c r="CF418" i="11"/>
  <c r="BL418" i="11"/>
  <c r="BT418" i="11"/>
  <c r="BU418" i="11"/>
  <c r="BV418" i="11"/>
  <c r="CE418" i="11"/>
  <c r="CD418" i="11"/>
  <c r="BK418" i="11"/>
  <c r="BQ418" i="11"/>
  <c r="BR418" i="11"/>
  <c r="BS418" i="11"/>
  <c r="CC418" i="11"/>
  <c r="CB418" i="11"/>
  <c r="BJ418" i="11"/>
  <c r="BN418" i="11"/>
  <c r="BO418" i="11"/>
  <c r="BP418" i="11"/>
  <c r="CA418" i="11"/>
  <c r="BZ418" i="11"/>
  <c r="AY418" i="11"/>
  <c r="AX418" i="11"/>
  <c r="AW418" i="11"/>
  <c r="AV418" i="11"/>
  <c r="AU418" i="11"/>
  <c r="AR418" i="11"/>
  <c r="AQ418" i="11"/>
  <c r="H417" i="11"/>
  <c r="AI417" i="11"/>
  <c r="BI417" i="11"/>
  <c r="BM417" i="11"/>
  <c r="BW417" i="11"/>
  <c r="BX417" i="11"/>
  <c r="BY417" i="11"/>
  <c r="CG417" i="11"/>
  <c r="CF417" i="11"/>
  <c r="BL417" i="11"/>
  <c r="BT417" i="11"/>
  <c r="BU417" i="11"/>
  <c r="BV417" i="11"/>
  <c r="CE417" i="11"/>
  <c r="CD417" i="11"/>
  <c r="BK417" i="11"/>
  <c r="BQ417" i="11"/>
  <c r="BR417" i="11"/>
  <c r="BS417" i="11"/>
  <c r="CC417" i="11"/>
  <c r="CB417" i="11"/>
  <c r="BJ417" i="11"/>
  <c r="BN417" i="11"/>
  <c r="BO417" i="11"/>
  <c r="BP417" i="11"/>
  <c r="CA417" i="11"/>
  <c r="BZ417" i="11"/>
  <c r="AY417" i="11"/>
  <c r="AX417" i="11"/>
  <c r="AW417" i="11"/>
  <c r="AV417" i="11"/>
  <c r="AU417" i="11"/>
  <c r="AR417" i="11"/>
  <c r="AQ417" i="11"/>
  <c r="H416" i="11"/>
  <c r="AI416" i="11"/>
  <c r="BI416" i="11"/>
  <c r="BM416" i="11"/>
  <c r="BW416" i="11"/>
  <c r="BX416" i="11"/>
  <c r="BY416" i="11"/>
  <c r="CG416" i="11"/>
  <c r="CF416" i="11"/>
  <c r="BL416" i="11"/>
  <c r="BT416" i="11"/>
  <c r="BU416" i="11"/>
  <c r="BV416" i="11"/>
  <c r="CE416" i="11"/>
  <c r="CD416" i="11"/>
  <c r="BK416" i="11"/>
  <c r="BQ416" i="11"/>
  <c r="BR416" i="11"/>
  <c r="BS416" i="11"/>
  <c r="CC416" i="11"/>
  <c r="CB416" i="11"/>
  <c r="BJ416" i="11"/>
  <c r="BN416" i="11"/>
  <c r="BO416" i="11"/>
  <c r="BP416" i="11"/>
  <c r="CA416" i="11"/>
  <c r="BZ416" i="11"/>
  <c r="AY416" i="11"/>
  <c r="AX416" i="11"/>
  <c r="AW416" i="11"/>
  <c r="AV416" i="11"/>
  <c r="AU416" i="11"/>
  <c r="AR416" i="11"/>
  <c r="AQ416" i="11"/>
  <c r="H415" i="11"/>
  <c r="AI415" i="11"/>
  <c r="BI415" i="11"/>
  <c r="BM415" i="11"/>
  <c r="BW415" i="11"/>
  <c r="BX415" i="11"/>
  <c r="BY415" i="11"/>
  <c r="CG415" i="11"/>
  <c r="CF415" i="11"/>
  <c r="BL415" i="11"/>
  <c r="BT415" i="11"/>
  <c r="BU415" i="11"/>
  <c r="BV415" i="11"/>
  <c r="CE415" i="11"/>
  <c r="CD415" i="11"/>
  <c r="BK415" i="11"/>
  <c r="BQ415" i="11"/>
  <c r="BR415" i="11"/>
  <c r="BS415" i="11"/>
  <c r="CC415" i="11"/>
  <c r="CB415" i="11"/>
  <c r="BJ415" i="11"/>
  <c r="BN415" i="11"/>
  <c r="BO415" i="11"/>
  <c r="BP415" i="11"/>
  <c r="CA415" i="11"/>
  <c r="BZ415" i="11"/>
  <c r="AY415" i="11"/>
  <c r="AX415" i="11"/>
  <c r="AW415" i="11"/>
  <c r="AV415" i="11"/>
  <c r="AU415" i="11"/>
  <c r="AR415" i="11"/>
  <c r="AQ415" i="11"/>
  <c r="AY414" i="11"/>
  <c r="AX414" i="11"/>
  <c r="AW414" i="11"/>
  <c r="AV414" i="11"/>
  <c r="AU414" i="11"/>
  <c r="AR414" i="11"/>
  <c r="AQ414" i="11"/>
  <c r="H413" i="11"/>
  <c r="AI413" i="11"/>
  <c r="BI413" i="11"/>
  <c r="BM413" i="11"/>
  <c r="BW413" i="11"/>
  <c r="BX413" i="11"/>
  <c r="BY413" i="11"/>
  <c r="CG413" i="11"/>
  <c r="CF413" i="11"/>
  <c r="BL413" i="11"/>
  <c r="BT413" i="11"/>
  <c r="BU413" i="11"/>
  <c r="BV413" i="11"/>
  <c r="CE413" i="11"/>
  <c r="CD413" i="11"/>
  <c r="BK413" i="11"/>
  <c r="BQ413" i="11"/>
  <c r="BR413" i="11"/>
  <c r="BS413" i="11"/>
  <c r="CC413" i="11"/>
  <c r="CB413" i="11"/>
  <c r="BJ413" i="11"/>
  <c r="BN413" i="11"/>
  <c r="BO413" i="11"/>
  <c r="BP413" i="11"/>
  <c r="CA413" i="11"/>
  <c r="BZ413" i="11"/>
  <c r="AY413" i="11"/>
  <c r="AX413" i="11"/>
  <c r="AW413" i="11"/>
  <c r="AV413" i="11"/>
  <c r="AU413" i="11"/>
  <c r="AR413" i="11"/>
  <c r="AQ413" i="11"/>
  <c r="H412" i="11"/>
  <c r="AI412" i="11"/>
  <c r="BI412" i="11"/>
  <c r="BM412" i="11"/>
  <c r="BW412" i="11"/>
  <c r="BX412" i="11"/>
  <c r="BY412" i="11"/>
  <c r="CG412" i="11"/>
  <c r="CF412" i="11"/>
  <c r="BL412" i="11"/>
  <c r="BT412" i="11"/>
  <c r="BU412" i="11"/>
  <c r="BV412" i="11"/>
  <c r="CE412" i="11"/>
  <c r="CD412" i="11"/>
  <c r="BK412" i="11"/>
  <c r="BQ412" i="11"/>
  <c r="BR412" i="11"/>
  <c r="BS412" i="11"/>
  <c r="CC412" i="11"/>
  <c r="CB412" i="11"/>
  <c r="BJ412" i="11"/>
  <c r="BN412" i="11"/>
  <c r="BO412" i="11"/>
  <c r="BP412" i="11"/>
  <c r="CA412" i="11"/>
  <c r="BZ412" i="11"/>
  <c r="AY412" i="11"/>
  <c r="AX412" i="11"/>
  <c r="AW412" i="11"/>
  <c r="AV412" i="11"/>
  <c r="AU412" i="11"/>
  <c r="AR412" i="11"/>
  <c r="AQ412" i="11"/>
  <c r="N411" i="11"/>
  <c r="H411" i="11"/>
  <c r="AI411" i="11"/>
  <c r="BI411" i="11"/>
  <c r="BM411" i="11"/>
  <c r="BW411" i="11"/>
  <c r="BX411" i="11"/>
  <c r="BY411" i="11"/>
  <c r="CG411" i="11"/>
  <c r="CF411" i="11"/>
  <c r="BL411" i="11"/>
  <c r="BT411" i="11"/>
  <c r="BU411" i="11"/>
  <c r="BV411" i="11"/>
  <c r="CE411" i="11"/>
  <c r="CD411" i="11"/>
  <c r="BK411" i="11"/>
  <c r="BQ411" i="11"/>
  <c r="BR411" i="11"/>
  <c r="BS411" i="11"/>
  <c r="CC411" i="11"/>
  <c r="CB411" i="11"/>
  <c r="BJ411" i="11"/>
  <c r="BN411" i="11"/>
  <c r="BO411" i="11"/>
  <c r="BP411" i="11"/>
  <c r="CA411" i="11"/>
  <c r="BZ411" i="11"/>
  <c r="AY411" i="11"/>
  <c r="AX411" i="11"/>
  <c r="AW411" i="11"/>
  <c r="AV411" i="11"/>
  <c r="AU411" i="11"/>
  <c r="AR411" i="11"/>
  <c r="AQ411" i="11"/>
  <c r="N410" i="11"/>
  <c r="H410" i="11"/>
  <c r="AI410" i="11"/>
  <c r="BI410" i="11"/>
  <c r="BM410" i="11"/>
  <c r="BW410" i="11"/>
  <c r="BX410" i="11"/>
  <c r="BY410" i="11"/>
  <c r="CG410" i="11"/>
  <c r="CF410" i="11"/>
  <c r="BL410" i="11"/>
  <c r="BT410" i="11"/>
  <c r="BU410" i="11"/>
  <c r="BV410" i="11"/>
  <c r="CE410" i="11"/>
  <c r="CD410" i="11"/>
  <c r="BK410" i="11"/>
  <c r="BQ410" i="11"/>
  <c r="BR410" i="11"/>
  <c r="BS410" i="11"/>
  <c r="CC410" i="11"/>
  <c r="CB410" i="11"/>
  <c r="BJ410" i="11"/>
  <c r="BN410" i="11"/>
  <c r="BO410" i="11"/>
  <c r="BP410" i="11"/>
  <c r="CA410" i="11"/>
  <c r="BZ410" i="11"/>
  <c r="AY410" i="11"/>
  <c r="AX410" i="11"/>
  <c r="AW410" i="11"/>
  <c r="AV410" i="11"/>
  <c r="AU410" i="11"/>
  <c r="AR410" i="11"/>
  <c r="AQ410" i="11"/>
  <c r="N409" i="11"/>
  <c r="H409" i="11"/>
  <c r="AI409" i="11"/>
  <c r="BI409" i="11"/>
  <c r="BM409" i="11"/>
  <c r="BW409" i="11"/>
  <c r="BX409" i="11"/>
  <c r="BY409" i="11"/>
  <c r="CG409" i="11"/>
  <c r="CF409" i="11"/>
  <c r="BL409" i="11"/>
  <c r="BT409" i="11"/>
  <c r="BU409" i="11"/>
  <c r="BV409" i="11"/>
  <c r="CE409" i="11"/>
  <c r="CD409" i="11"/>
  <c r="BK409" i="11"/>
  <c r="BQ409" i="11"/>
  <c r="BR409" i="11"/>
  <c r="BS409" i="11"/>
  <c r="CC409" i="11"/>
  <c r="CB409" i="11"/>
  <c r="BJ409" i="11"/>
  <c r="BN409" i="11"/>
  <c r="BO409" i="11"/>
  <c r="BP409" i="11"/>
  <c r="CA409" i="11"/>
  <c r="BZ409" i="11"/>
  <c r="AY409" i="11"/>
  <c r="AX409" i="11"/>
  <c r="AW409" i="11"/>
  <c r="AV409" i="11"/>
  <c r="AU409" i="11"/>
  <c r="AR409" i="11"/>
  <c r="AQ409" i="11"/>
  <c r="N408" i="11"/>
  <c r="H408" i="11"/>
  <c r="AI408" i="11"/>
  <c r="BI408" i="11"/>
  <c r="BM408" i="11"/>
  <c r="BW408" i="11"/>
  <c r="BX408" i="11"/>
  <c r="BY408" i="11"/>
  <c r="CG408" i="11"/>
  <c r="CF408" i="11"/>
  <c r="BL408" i="11"/>
  <c r="BT408" i="11"/>
  <c r="BU408" i="11"/>
  <c r="BV408" i="11"/>
  <c r="CE408" i="11"/>
  <c r="CD408" i="11"/>
  <c r="BK408" i="11"/>
  <c r="BQ408" i="11"/>
  <c r="BR408" i="11"/>
  <c r="BS408" i="11"/>
  <c r="CC408" i="11"/>
  <c r="CB408" i="11"/>
  <c r="BJ408" i="11"/>
  <c r="BN408" i="11"/>
  <c r="BO408" i="11"/>
  <c r="BP408" i="11"/>
  <c r="CA408" i="11"/>
  <c r="BZ408" i="11"/>
  <c r="AY408" i="11"/>
  <c r="AX408" i="11"/>
  <c r="AW408" i="11"/>
  <c r="AV408" i="11"/>
  <c r="AU408" i="11"/>
  <c r="AR408" i="11"/>
  <c r="AQ408" i="11"/>
  <c r="N407" i="11"/>
  <c r="H407" i="11"/>
  <c r="AI407" i="11"/>
  <c r="BI407" i="11"/>
  <c r="BM407" i="11"/>
  <c r="BW407" i="11"/>
  <c r="BX407" i="11"/>
  <c r="BY407" i="11"/>
  <c r="CG407" i="11"/>
  <c r="CF407" i="11"/>
  <c r="BL407" i="11"/>
  <c r="BT407" i="11"/>
  <c r="BU407" i="11"/>
  <c r="BV407" i="11"/>
  <c r="CE407" i="11"/>
  <c r="CD407" i="11"/>
  <c r="BK407" i="11"/>
  <c r="BQ407" i="11"/>
  <c r="BR407" i="11"/>
  <c r="BS407" i="11"/>
  <c r="CC407" i="11"/>
  <c r="CB407" i="11"/>
  <c r="BJ407" i="11"/>
  <c r="BN407" i="11"/>
  <c r="BO407" i="11"/>
  <c r="BP407" i="11"/>
  <c r="CA407" i="11"/>
  <c r="BZ407" i="11"/>
  <c r="AY407" i="11"/>
  <c r="AX407" i="11"/>
  <c r="AW407" i="11"/>
  <c r="AV407" i="11"/>
  <c r="AU407" i="11"/>
  <c r="AR407" i="11"/>
  <c r="AQ407" i="11"/>
  <c r="N406" i="11"/>
  <c r="H406" i="11"/>
  <c r="AI406" i="11"/>
  <c r="BI406" i="11"/>
  <c r="BM406" i="11"/>
  <c r="BW406" i="11"/>
  <c r="BX406" i="11"/>
  <c r="BY406" i="11"/>
  <c r="CG406" i="11"/>
  <c r="CF406" i="11"/>
  <c r="BL406" i="11"/>
  <c r="BT406" i="11"/>
  <c r="BU406" i="11"/>
  <c r="BV406" i="11"/>
  <c r="CE406" i="11"/>
  <c r="CD406" i="11"/>
  <c r="BK406" i="11"/>
  <c r="BQ406" i="11"/>
  <c r="BR406" i="11"/>
  <c r="BS406" i="11"/>
  <c r="CC406" i="11"/>
  <c r="CB406" i="11"/>
  <c r="BJ406" i="11"/>
  <c r="BN406" i="11"/>
  <c r="BO406" i="11"/>
  <c r="BP406" i="11"/>
  <c r="CA406" i="11"/>
  <c r="BZ406" i="11"/>
  <c r="AY406" i="11"/>
  <c r="AX406" i="11"/>
  <c r="AW406" i="11"/>
  <c r="AV406" i="11"/>
  <c r="AU406" i="11"/>
  <c r="AR406" i="11"/>
  <c r="AQ406" i="11"/>
  <c r="N405" i="11"/>
  <c r="H405" i="11"/>
  <c r="AI405" i="11"/>
  <c r="BI405" i="11"/>
  <c r="BM405" i="11"/>
  <c r="BW405" i="11"/>
  <c r="BX405" i="11"/>
  <c r="BY405" i="11"/>
  <c r="CG405" i="11"/>
  <c r="CF405" i="11"/>
  <c r="BL405" i="11"/>
  <c r="BT405" i="11"/>
  <c r="BU405" i="11"/>
  <c r="BV405" i="11"/>
  <c r="CE405" i="11"/>
  <c r="CD405" i="11"/>
  <c r="BK405" i="11"/>
  <c r="BQ405" i="11"/>
  <c r="BR405" i="11"/>
  <c r="BS405" i="11"/>
  <c r="CC405" i="11"/>
  <c r="CB405" i="11"/>
  <c r="BJ405" i="11"/>
  <c r="BN405" i="11"/>
  <c r="BO405" i="11"/>
  <c r="BP405" i="11"/>
  <c r="CA405" i="11"/>
  <c r="BZ405" i="11"/>
  <c r="AY405" i="11"/>
  <c r="AX405" i="11"/>
  <c r="AW405" i="11"/>
  <c r="AV405" i="11"/>
  <c r="AU405" i="11"/>
  <c r="AR405" i="11"/>
  <c r="AQ405" i="11"/>
  <c r="N404" i="11"/>
  <c r="H404" i="11"/>
  <c r="AI404" i="11"/>
  <c r="BI404" i="11"/>
  <c r="BM404" i="11"/>
  <c r="BW404" i="11"/>
  <c r="BX404" i="11"/>
  <c r="BY404" i="11"/>
  <c r="CG404" i="11"/>
  <c r="CF404" i="11"/>
  <c r="BL404" i="11"/>
  <c r="BT404" i="11"/>
  <c r="BU404" i="11"/>
  <c r="BV404" i="11"/>
  <c r="CE404" i="11"/>
  <c r="CD404" i="11"/>
  <c r="BK404" i="11"/>
  <c r="BQ404" i="11"/>
  <c r="BR404" i="11"/>
  <c r="BS404" i="11"/>
  <c r="CC404" i="11"/>
  <c r="CB404" i="11"/>
  <c r="BJ404" i="11"/>
  <c r="BN404" i="11"/>
  <c r="BO404" i="11"/>
  <c r="BP404" i="11"/>
  <c r="CA404" i="11"/>
  <c r="BZ404" i="11"/>
  <c r="AY404" i="11"/>
  <c r="AX404" i="11"/>
  <c r="AW404" i="11"/>
  <c r="AV404" i="11"/>
  <c r="AU404" i="11"/>
  <c r="AR404" i="11"/>
  <c r="AQ404" i="11"/>
  <c r="N403" i="11"/>
  <c r="H403" i="11"/>
  <c r="AI403" i="11"/>
  <c r="BI403" i="11"/>
  <c r="BM403" i="11"/>
  <c r="BW403" i="11"/>
  <c r="BX403" i="11"/>
  <c r="BY403" i="11"/>
  <c r="CG403" i="11"/>
  <c r="CF403" i="11"/>
  <c r="BL403" i="11"/>
  <c r="BT403" i="11"/>
  <c r="BU403" i="11"/>
  <c r="BV403" i="11"/>
  <c r="CE403" i="11"/>
  <c r="CD403" i="11"/>
  <c r="BK403" i="11"/>
  <c r="BQ403" i="11"/>
  <c r="BR403" i="11"/>
  <c r="BS403" i="11"/>
  <c r="CC403" i="11"/>
  <c r="CB403" i="11"/>
  <c r="BJ403" i="11"/>
  <c r="BN403" i="11"/>
  <c r="BO403" i="11"/>
  <c r="BP403" i="11"/>
  <c r="CA403" i="11"/>
  <c r="BZ403" i="11"/>
  <c r="AY403" i="11"/>
  <c r="AX403" i="11"/>
  <c r="AW403" i="11"/>
  <c r="AV403" i="11"/>
  <c r="AU403" i="11"/>
  <c r="AR403" i="11"/>
  <c r="AQ403" i="11"/>
  <c r="N402" i="11"/>
  <c r="H402" i="11"/>
  <c r="AI402" i="11"/>
  <c r="BI402" i="11"/>
  <c r="BM402" i="11"/>
  <c r="BW402" i="11"/>
  <c r="BX402" i="11"/>
  <c r="BY402" i="11"/>
  <c r="CG402" i="11"/>
  <c r="CF402" i="11"/>
  <c r="BL402" i="11"/>
  <c r="BT402" i="11"/>
  <c r="BU402" i="11"/>
  <c r="BV402" i="11"/>
  <c r="CE402" i="11"/>
  <c r="CD402" i="11"/>
  <c r="BK402" i="11"/>
  <c r="BQ402" i="11"/>
  <c r="BR402" i="11"/>
  <c r="BS402" i="11"/>
  <c r="CC402" i="11"/>
  <c r="CB402" i="11"/>
  <c r="BJ402" i="11"/>
  <c r="BN402" i="11"/>
  <c r="BO402" i="11"/>
  <c r="BP402" i="11"/>
  <c r="CA402" i="11"/>
  <c r="BZ402" i="11"/>
  <c r="AY402" i="11"/>
  <c r="AX402" i="11"/>
  <c r="AW402" i="11"/>
  <c r="AV402" i="11"/>
  <c r="AU402" i="11"/>
  <c r="AR402" i="11"/>
  <c r="AQ402" i="11"/>
  <c r="N401" i="11"/>
  <c r="H401" i="11"/>
  <c r="AI401" i="11"/>
  <c r="BI401" i="11"/>
  <c r="BM401" i="11"/>
  <c r="BW401" i="11"/>
  <c r="BX401" i="11"/>
  <c r="BY401" i="11"/>
  <c r="CG401" i="11"/>
  <c r="CF401" i="11"/>
  <c r="BL401" i="11"/>
  <c r="BT401" i="11"/>
  <c r="BU401" i="11"/>
  <c r="BV401" i="11"/>
  <c r="CE401" i="11"/>
  <c r="CD401" i="11"/>
  <c r="BK401" i="11"/>
  <c r="BQ401" i="11"/>
  <c r="BR401" i="11"/>
  <c r="BS401" i="11"/>
  <c r="CC401" i="11"/>
  <c r="CB401" i="11"/>
  <c r="BJ401" i="11"/>
  <c r="BN401" i="11"/>
  <c r="BO401" i="11"/>
  <c r="BP401" i="11"/>
  <c r="CA401" i="11"/>
  <c r="BZ401" i="11"/>
  <c r="AY401" i="11"/>
  <c r="AX401" i="11"/>
  <c r="AW401" i="11"/>
  <c r="AV401" i="11"/>
  <c r="AU401" i="11"/>
  <c r="AR401" i="11"/>
  <c r="AQ401" i="11"/>
  <c r="AY400" i="11"/>
  <c r="AX400" i="11"/>
  <c r="AW400" i="11"/>
  <c r="AV400" i="11"/>
  <c r="AU400" i="11"/>
  <c r="AR400" i="11"/>
  <c r="AQ400" i="11"/>
  <c r="H399" i="11"/>
  <c r="AI399" i="11"/>
  <c r="BI399" i="11"/>
  <c r="BM399" i="11"/>
  <c r="BW399" i="11"/>
  <c r="BX399" i="11"/>
  <c r="BY399" i="11"/>
  <c r="CG399" i="11"/>
  <c r="CF399" i="11"/>
  <c r="BL399" i="11"/>
  <c r="BT399" i="11"/>
  <c r="BU399" i="11"/>
  <c r="BV399" i="11"/>
  <c r="CE399" i="11"/>
  <c r="CD399" i="11"/>
  <c r="BK399" i="11"/>
  <c r="BQ399" i="11"/>
  <c r="BR399" i="11"/>
  <c r="BS399" i="11"/>
  <c r="CC399" i="11"/>
  <c r="CB399" i="11"/>
  <c r="BJ399" i="11"/>
  <c r="BN399" i="11"/>
  <c r="BO399" i="11"/>
  <c r="BP399" i="11"/>
  <c r="CA399" i="11"/>
  <c r="BZ399" i="11"/>
  <c r="AY399" i="11"/>
  <c r="AX399" i="11"/>
  <c r="AW399" i="11"/>
  <c r="AV399" i="11"/>
  <c r="AU399" i="11"/>
  <c r="AR399" i="11"/>
  <c r="AQ399" i="11"/>
  <c r="H398" i="11"/>
  <c r="AI398" i="11"/>
  <c r="BI398" i="11"/>
  <c r="BM398" i="11"/>
  <c r="BW398" i="11"/>
  <c r="BX398" i="11"/>
  <c r="BY398" i="11"/>
  <c r="CG398" i="11"/>
  <c r="CF398" i="11"/>
  <c r="BL398" i="11"/>
  <c r="BT398" i="11"/>
  <c r="BU398" i="11"/>
  <c r="BV398" i="11"/>
  <c r="CE398" i="11"/>
  <c r="CD398" i="11"/>
  <c r="BK398" i="11"/>
  <c r="BQ398" i="11"/>
  <c r="BR398" i="11"/>
  <c r="BS398" i="11"/>
  <c r="CC398" i="11"/>
  <c r="CB398" i="11"/>
  <c r="BJ398" i="11"/>
  <c r="BN398" i="11"/>
  <c r="BO398" i="11"/>
  <c r="BP398" i="11"/>
  <c r="CA398" i="11"/>
  <c r="BZ398" i="11"/>
  <c r="AY398" i="11"/>
  <c r="AX398" i="11"/>
  <c r="AW398" i="11"/>
  <c r="AV398" i="11"/>
  <c r="AU398" i="11"/>
  <c r="AR398" i="11"/>
  <c r="AQ398" i="11"/>
  <c r="H397" i="11"/>
  <c r="AI397" i="11"/>
  <c r="BI397" i="11"/>
  <c r="BM397" i="11"/>
  <c r="BW397" i="11"/>
  <c r="BX397" i="11"/>
  <c r="BY397" i="11"/>
  <c r="CG397" i="11"/>
  <c r="CF397" i="11"/>
  <c r="BL397" i="11"/>
  <c r="BT397" i="11"/>
  <c r="BU397" i="11"/>
  <c r="BV397" i="11"/>
  <c r="CE397" i="11"/>
  <c r="CD397" i="11"/>
  <c r="BK397" i="11"/>
  <c r="BQ397" i="11"/>
  <c r="BR397" i="11"/>
  <c r="BS397" i="11"/>
  <c r="CC397" i="11"/>
  <c r="CB397" i="11"/>
  <c r="BJ397" i="11"/>
  <c r="BN397" i="11"/>
  <c r="BO397" i="11"/>
  <c r="BP397" i="11"/>
  <c r="CA397" i="11"/>
  <c r="BZ397" i="11"/>
  <c r="AY397" i="11"/>
  <c r="AX397" i="11"/>
  <c r="AW397" i="11"/>
  <c r="AV397" i="11"/>
  <c r="AU397" i="11"/>
  <c r="AR397" i="11"/>
  <c r="AQ397" i="11"/>
  <c r="N396" i="11"/>
  <c r="H396" i="11"/>
  <c r="AI396" i="11"/>
  <c r="BI396" i="11"/>
  <c r="BM396" i="11"/>
  <c r="BW396" i="11"/>
  <c r="BX396" i="11"/>
  <c r="BY396" i="11"/>
  <c r="CG396" i="11"/>
  <c r="CF396" i="11"/>
  <c r="BL396" i="11"/>
  <c r="BT396" i="11"/>
  <c r="BU396" i="11"/>
  <c r="BV396" i="11"/>
  <c r="CE396" i="11"/>
  <c r="CD396" i="11"/>
  <c r="BK396" i="11"/>
  <c r="BQ396" i="11"/>
  <c r="BR396" i="11"/>
  <c r="BS396" i="11"/>
  <c r="CC396" i="11"/>
  <c r="CB396" i="11"/>
  <c r="BJ396" i="11"/>
  <c r="BN396" i="11"/>
  <c r="BO396" i="11"/>
  <c r="BP396" i="11"/>
  <c r="CA396" i="11"/>
  <c r="BZ396" i="11"/>
  <c r="AY396" i="11"/>
  <c r="AX396" i="11"/>
  <c r="AW396" i="11"/>
  <c r="AV396" i="11"/>
  <c r="AU396" i="11"/>
  <c r="AR396" i="11"/>
  <c r="AQ396" i="11"/>
  <c r="N395" i="11"/>
  <c r="H395" i="11"/>
  <c r="AI395" i="11"/>
  <c r="BI395" i="11"/>
  <c r="BM395" i="11"/>
  <c r="BW395" i="11"/>
  <c r="BX395" i="11"/>
  <c r="BY395" i="11"/>
  <c r="CG395" i="11"/>
  <c r="CF395" i="11"/>
  <c r="BL395" i="11"/>
  <c r="BT395" i="11"/>
  <c r="BU395" i="11"/>
  <c r="BV395" i="11"/>
  <c r="CE395" i="11"/>
  <c r="CD395" i="11"/>
  <c r="BK395" i="11"/>
  <c r="BQ395" i="11"/>
  <c r="BR395" i="11"/>
  <c r="BS395" i="11"/>
  <c r="CC395" i="11"/>
  <c r="CB395" i="11"/>
  <c r="BJ395" i="11"/>
  <c r="BN395" i="11"/>
  <c r="BO395" i="11"/>
  <c r="BP395" i="11"/>
  <c r="CA395" i="11"/>
  <c r="BZ395" i="11"/>
  <c r="AY395" i="11"/>
  <c r="AX395" i="11"/>
  <c r="AW395" i="11"/>
  <c r="AV395" i="11"/>
  <c r="AU395" i="11"/>
  <c r="AR395" i="11"/>
  <c r="AQ395" i="11"/>
  <c r="N394" i="11"/>
  <c r="H394" i="11"/>
  <c r="AI394" i="11"/>
  <c r="BI394" i="11"/>
  <c r="BM394" i="11"/>
  <c r="BW394" i="11"/>
  <c r="BX394" i="11"/>
  <c r="BY394" i="11"/>
  <c r="CG394" i="11"/>
  <c r="CF394" i="11"/>
  <c r="BL394" i="11"/>
  <c r="BT394" i="11"/>
  <c r="BU394" i="11"/>
  <c r="BV394" i="11"/>
  <c r="CE394" i="11"/>
  <c r="CD394" i="11"/>
  <c r="BK394" i="11"/>
  <c r="BQ394" i="11"/>
  <c r="BR394" i="11"/>
  <c r="BS394" i="11"/>
  <c r="CC394" i="11"/>
  <c r="CB394" i="11"/>
  <c r="BJ394" i="11"/>
  <c r="BN394" i="11"/>
  <c r="BO394" i="11"/>
  <c r="BP394" i="11"/>
  <c r="CA394" i="11"/>
  <c r="BZ394" i="11"/>
  <c r="AY394" i="11"/>
  <c r="AX394" i="11"/>
  <c r="AW394" i="11"/>
  <c r="AV394" i="11"/>
  <c r="AU394" i="11"/>
  <c r="AR394" i="11"/>
  <c r="AQ394" i="11"/>
  <c r="N393" i="11"/>
  <c r="H393" i="11"/>
  <c r="AI393" i="11"/>
  <c r="BI393" i="11"/>
  <c r="BM393" i="11"/>
  <c r="BW393" i="11"/>
  <c r="BX393" i="11"/>
  <c r="BY393" i="11"/>
  <c r="CG393" i="11"/>
  <c r="CF393" i="11"/>
  <c r="BL393" i="11"/>
  <c r="BT393" i="11"/>
  <c r="BU393" i="11"/>
  <c r="BV393" i="11"/>
  <c r="CE393" i="11"/>
  <c r="CD393" i="11"/>
  <c r="BK393" i="11"/>
  <c r="BQ393" i="11"/>
  <c r="BR393" i="11"/>
  <c r="BS393" i="11"/>
  <c r="CC393" i="11"/>
  <c r="CB393" i="11"/>
  <c r="BJ393" i="11"/>
  <c r="BN393" i="11"/>
  <c r="BO393" i="11"/>
  <c r="BP393" i="11"/>
  <c r="CA393" i="11"/>
  <c r="BZ393" i="11"/>
  <c r="AY393" i="11"/>
  <c r="AX393" i="11"/>
  <c r="AW393" i="11"/>
  <c r="AV393" i="11"/>
  <c r="AU393" i="11"/>
  <c r="AR393" i="11"/>
  <c r="AQ393" i="11"/>
  <c r="N392" i="11"/>
  <c r="H392" i="11"/>
  <c r="AI392" i="11"/>
  <c r="BI392" i="11"/>
  <c r="BM392" i="11"/>
  <c r="BW392" i="11"/>
  <c r="BX392" i="11"/>
  <c r="BY392" i="11"/>
  <c r="CG392" i="11"/>
  <c r="CF392" i="11"/>
  <c r="BL392" i="11"/>
  <c r="BT392" i="11"/>
  <c r="BU392" i="11"/>
  <c r="BV392" i="11"/>
  <c r="CE392" i="11"/>
  <c r="CD392" i="11"/>
  <c r="BK392" i="11"/>
  <c r="BQ392" i="11"/>
  <c r="BR392" i="11"/>
  <c r="BS392" i="11"/>
  <c r="CC392" i="11"/>
  <c r="CB392" i="11"/>
  <c r="BJ392" i="11"/>
  <c r="BN392" i="11"/>
  <c r="BO392" i="11"/>
  <c r="BP392" i="11"/>
  <c r="CA392" i="11"/>
  <c r="BZ392" i="11"/>
  <c r="AY392" i="11"/>
  <c r="AX392" i="11"/>
  <c r="AW392" i="11"/>
  <c r="AV392" i="11"/>
  <c r="AU392" i="11"/>
  <c r="AR392" i="11"/>
  <c r="AQ392" i="11"/>
  <c r="N391" i="11"/>
  <c r="H391" i="11"/>
  <c r="AI391" i="11"/>
  <c r="BI391" i="11"/>
  <c r="BM391" i="11"/>
  <c r="BW391" i="11"/>
  <c r="BX391" i="11"/>
  <c r="BY391" i="11"/>
  <c r="CG391" i="11"/>
  <c r="CF391" i="11"/>
  <c r="BL391" i="11"/>
  <c r="BT391" i="11"/>
  <c r="BU391" i="11"/>
  <c r="BV391" i="11"/>
  <c r="CE391" i="11"/>
  <c r="CD391" i="11"/>
  <c r="BK391" i="11"/>
  <c r="BQ391" i="11"/>
  <c r="BR391" i="11"/>
  <c r="BS391" i="11"/>
  <c r="CC391" i="11"/>
  <c r="CB391" i="11"/>
  <c r="BJ391" i="11"/>
  <c r="BN391" i="11"/>
  <c r="BO391" i="11"/>
  <c r="BP391" i="11"/>
  <c r="CA391" i="11"/>
  <c r="BZ391" i="11"/>
  <c r="AY391" i="11"/>
  <c r="AX391" i="11"/>
  <c r="AW391" i="11"/>
  <c r="AV391" i="11"/>
  <c r="AU391" i="11"/>
  <c r="AR391" i="11"/>
  <c r="AQ391" i="11"/>
  <c r="N390" i="11"/>
  <c r="H390" i="11"/>
  <c r="AI390" i="11"/>
  <c r="BI390" i="11"/>
  <c r="BM390" i="11"/>
  <c r="BW390" i="11"/>
  <c r="BX390" i="11"/>
  <c r="BY390" i="11"/>
  <c r="CG390" i="11"/>
  <c r="CF390" i="11"/>
  <c r="BL390" i="11"/>
  <c r="BT390" i="11"/>
  <c r="BU390" i="11"/>
  <c r="BV390" i="11"/>
  <c r="CE390" i="11"/>
  <c r="CD390" i="11"/>
  <c r="BK390" i="11"/>
  <c r="BQ390" i="11"/>
  <c r="BR390" i="11"/>
  <c r="BS390" i="11"/>
  <c r="CC390" i="11"/>
  <c r="CB390" i="11"/>
  <c r="BJ390" i="11"/>
  <c r="BN390" i="11"/>
  <c r="BO390" i="11"/>
  <c r="BP390" i="11"/>
  <c r="CA390" i="11"/>
  <c r="BZ390" i="11"/>
  <c r="AY390" i="11"/>
  <c r="AX390" i="11"/>
  <c r="AW390" i="11"/>
  <c r="AV390" i="11"/>
  <c r="AU390" i="11"/>
  <c r="AR390" i="11"/>
  <c r="AQ390" i="11"/>
  <c r="N389" i="11"/>
  <c r="H389" i="11"/>
  <c r="AI389" i="11"/>
  <c r="BI389" i="11"/>
  <c r="BM389" i="11"/>
  <c r="BW389" i="11"/>
  <c r="BX389" i="11"/>
  <c r="BY389" i="11"/>
  <c r="CG389" i="11"/>
  <c r="CF389" i="11"/>
  <c r="BL389" i="11"/>
  <c r="BT389" i="11"/>
  <c r="BU389" i="11"/>
  <c r="BV389" i="11"/>
  <c r="CE389" i="11"/>
  <c r="CD389" i="11"/>
  <c r="BK389" i="11"/>
  <c r="BQ389" i="11"/>
  <c r="BR389" i="11"/>
  <c r="BS389" i="11"/>
  <c r="CC389" i="11"/>
  <c r="CB389" i="11"/>
  <c r="BJ389" i="11"/>
  <c r="BN389" i="11"/>
  <c r="BO389" i="11"/>
  <c r="BP389" i="11"/>
  <c r="CA389" i="11"/>
  <c r="BZ389" i="11"/>
  <c r="AY389" i="11"/>
  <c r="AX389" i="11"/>
  <c r="AW389" i="11"/>
  <c r="AV389" i="11"/>
  <c r="AU389" i="11"/>
  <c r="AR389" i="11"/>
  <c r="AQ389" i="11"/>
  <c r="N388" i="11"/>
  <c r="H388" i="11"/>
  <c r="AI388" i="11"/>
  <c r="BI388" i="11"/>
  <c r="BM388" i="11"/>
  <c r="BW388" i="11"/>
  <c r="BX388" i="11"/>
  <c r="BY388" i="11"/>
  <c r="CG388" i="11"/>
  <c r="CF388" i="11"/>
  <c r="BL388" i="11"/>
  <c r="BT388" i="11"/>
  <c r="BU388" i="11"/>
  <c r="BV388" i="11"/>
  <c r="CE388" i="11"/>
  <c r="CD388" i="11"/>
  <c r="BK388" i="11"/>
  <c r="BQ388" i="11"/>
  <c r="BR388" i="11"/>
  <c r="BS388" i="11"/>
  <c r="CC388" i="11"/>
  <c r="CB388" i="11"/>
  <c r="BJ388" i="11"/>
  <c r="BN388" i="11"/>
  <c r="BO388" i="11"/>
  <c r="BP388" i="11"/>
  <c r="CA388" i="11"/>
  <c r="BZ388" i="11"/>
  <c r="AY388" i="11"/>
  <c r="AX388" i="11"/>
  <c r="AW388" i="11"/>
  <c r="AV388" i="11"/>
  <c r="AU388" i="11"/>
  <c r="AR388" i="11"/>
  <c r="AQ388" i="11"/>
  <c r="N387" i="11"/>
  <c r="H387" i="11"/>
  <c r="AI387" i="11"/>
  <c r="BI387" i="11"/>
  <c r="BM387" i="11"/>
  <c r="BW387" i="11"/>
  <c r="BX387" i="11"/>
  <c r="BY387" i="11"/>
  <c r="CG387" i="11"/>
  <c r="CF387" i="11"/>
  <c r="BL387" i="11"/>
  <c r="BT387" i="11"/>
  <c r="BU387" i="11"/>
  <c r="BV387" i="11"/>
  <c r="CE387" i="11"/>
  <c r="CD387" i="11"/>
  <c r="BK387" i="11"/>
  <c r="BQ387" i="11"/>
  <c r="BR387" i="11"/>
  <c r="BS387" i="11"/>
  <c r="CC387" i="11"/>
  <c r="CB387" i="11"/>
  <c r="BJ387" i="11"/>
  <c r="BN387" i="11"/>
  <c r="BO387" i="11"/>
  <c r="BP387" i="11"/>
  <c r="CA387" i="11"/>
  <c r="BZ387" i="11"/>
  <c r="AY387" i="11"/>
  <c r="AX387" i="11"/>
  <c r="AW387" i="11"/>
  <c r="AV387" i="11"/>
  <c r="AU387" i="11"/>
  <c r="AR387" i="11"/>
  <c r="AQ387" i="11"/>
  <c r="N386" i="11"/>
  <c r="H386" i="11"/>
  <c r="AI386" i="11"/>
  <c r="BI386" i="11"/>
  <c r="BM386" i="11"/>
  <c r="BW386" i="11"/>
  <c r="BX386" i="11"/>
  <c r="BY386" i="11"/>
  <c r="CG386" i="11"/>
  <c r="CF386" i="11"/>
  <c r="BL386" i="11"/>
  <c r="BT386" i="11"/>
  <c r="BU386" i="11"/>
  <c r="BV386" i="11"/>
  <c r="CE386" i="11"/>
  <c r="CD386" i="11"/>
  <c r="BK386" i="11"/>
  <c r="BQ386" i="11"/>
  <c r="BR386" i="11"/>
  <c r="BS386" i="11"/>
  <c r="CC386" i="11"/>
  <c r="CB386" i="11"/>
  <c r="BJ386" i="11"/>
  <c r="BN386" i="11"/>
  <c r="BO386" i="11"/>
  <c r="BP386" i="11"/>
  <c r="CA386" i="11"/>
  <c r="BZ386" i="11"/>
  <c r="AY386" i="11"/>
  <c r="AX386" i="11"/>
  <c r="AW386" i="11"/>
  <c r="AV386" i="11"/>
  <c r="AU386" i="11"/>
  <c r="AR386" i="11"/>
  <c r="AQ386" i="11"/>
  <c r="N385" i="11"/>
  <c r="H385" i="11"/>
  <c r="AI385" i="11"/>
  <c r="BI385" i="11"/>
  <c r="BM385" i="11"/>
  <c r="BW385" i="11"/>
  <c r="BX385" i="11"/>
  <c r="BY385" i="11"/>
  <c r="CG385" i="11"/>
  <c r="CF385" i="11"/>
  <c r="BL385" i="11"/>
  <c r="BT385" i="11"/>
  <c r="BU385" i="11"/>
  <c r="BV385" i="11"/>
  <c r="CE385" i="11"/>
  <c r="CD385" i="11"/>
  <c r="BK385" i="11"/>
  <c r="BQ385" i="11"/>
  <c r="BR385" i="11"/>
  <c r="BS385" i="11"/>
  <c r="CC385" i="11"/>
  <c r="CB385" i="11"/>
  <c r="BJ385" i="11"/>
  <c r="BN385" i="11"/>
  <c r="BO385" i="11"/>
  <c r="BP385" i="11"/>
  <c r="CA385" i="11"/>
  <c r="BZ385" i="11"/>
  <c r="AY385" i="11"/>
  <c r="AX385" i="11"/>
  <c r="AW385" i="11"/>
  <c r="AV385" i="11"/>
  <c r="AU385" i="11"/>
  <c r="AR385" i="11"/>
  <c r="AQ385" i="11"/>
  <c r="N384" i="11"/>
  <c r="H384" i="11"/>
  <c r="AI384" i="11"/>
  <c r="BI384" i="11"/>
  <c r="BM384" i="11"/>
  <c r="BW384" i="11"/>
  <c r="BX384" i="11"/>
  <c r="BY384" i="11"/>
  <c r="CG384" i="11"/>
  <c r="CF384" i="11"/>
  <c r="BL384" i="11"/>
  <c r="BT384" i="11"/>
  <c r="BU384" i="11"/>
  <c r="BV384" i="11"/>
  <c r="CE384" i="11"/>
  <c r="CD384" i="11"/>
  <c r="BK384" i="11"/>
  <c r="BQ384" i="11"/>
  <c r="BR384" i="11"/>
  <c r="BS384" i="11"/>
  <c r="CC384" i="11"/>
  <c r="CB384" i="11"/>
  <c r="BJ384" i="11"/>
  <c r="BN384" i="11"/>
  <c r="BO384" i="11"/>
  <c r="BP384" i="11"/>
  <c r="CA384" i="11"/>
  <c r="BZ384" i="11"/>
  <c r="AY384" i="11"/>
  <c r="AX384" i="11"/>
  <c r="AW384" i="11"/>
  <c r="AV384" i="11"/>
  <c r="AU384" i="11"/>
  <c r="AR384" i="11"/>
  <c r="AQ384" i="11"/>
  <c r="N383" i="11"/>
  <c r="H383" i="11"/>
  <c r="AI383" i="11"/>
  <c r="BI383" i="11"/>
  <c r="BM383" i="11"/>
  <c r="BW383" i="11"/>
  <c r="BX383" i="11"/>
  <c r="BY383" i="11"/>
  <c r="CG383" i="11"/>
  <c r="CF383" i="11"/>
  <c r="BL383" i="11"/>
  <c r="BT383" i="11"/>
  <c r="BU383" i="11"/>
  <c r="BV383" i="11"/>
  <c r="CE383" i="11"/>
  <c r="CD383" i="11"/>
  <c r="BK383" i="11"/>
  <c r="BQ383" i="11"/>
  <c r="BR383" i="11"/>
  <c r="BS383" i="11"/>
  <c r="CC383" i="11"/>
  <c r="CB383" i="11"/>
  <c r="BJ383" i="11"/>
  <c r="BN383" i="11"/>
  <c r="BO383" i="11"/>
  <c r="BP383" i="11"/>
  <c r="CA383" i="11"/>
  <c r="BZ383" i="11"/>
  <c r="AY383" i="11"/>
  <c r="AX383" i="11"/>
  <c r="AW383" i="11"/>
  <c r="AV383" i="11"/>
  <c r="AU383" i="11"/>
  <c r="AR383" i="11"/>
  <c r="AQ383" i="11"/>
  <c r="N382" i="11"/>
  <c r="H382" i="11"/>
  <c r="AI382" i="11"/>
  <c r="BI382" i="11"/>
  <c r="BM382" i="11"/>
  <c r="BW382" i="11"/>
  <c r="BX382" i="11"/>
  <c r="BY382" i="11"/>
  <c r="CG382" i="11"/>
  <c r="CF382" i="11"/>
  <c r="BL382" i="11"/>
  <c r="BT382" i="11"/>
  <c r="BU382" i="11"/>
  <c r="BV382" i="11"/>
  <c r="CE382" i="11"/>
  <c r="CD382" i="11"/>
  <c r="BK382" i="11"/>
  <c r="BQ382" i="11"/>
  <c r="BR382" i="11"/>
  <c r="BS382" i="11"/>
  <c r="CC382" i="11"/>
  <c r="CB382" i="11"/>
  <c r="BJ382" i="11"/>
  <c r="BN382" i="11"/>
  <c r="BO382" i="11"/>
  <c r="BP382" i="11"/>
  <c r="CA382" i="11"/>
  <c r="BZ382" i="11"/>
  <c r="AY382" i="11"/>
  <c r="AX382" i="11"/>
  <c r="AW382" i="11"/>
  <c r="AV382" i="11"/>
  <c r="AU382" i="11"/>
  <c r="AR382" i="11"/>
  <c r="AQ382" i="11"/>
  <c r="N381" i="11"/>
  <c r="H381" i="11"/>
  <c r="AI381" i="11"/>
  <c r="BI381" i="11"/>
  <c r="BM381" i="11"/>
  <c r="BW381" i="11"/>
  <c r="BX381" i="11"/>
  <c r="BY381" i="11"/>
  <c r="CG381" i="11"/>
  <c r="CF381" i="11"/>
  <c r="BL381" i="11"/>
  <c r="BT381" i="11"/>
  <c r="BU381" i="11"/>
  <c r="BV381" i="11"/>
  <c r="CE381" i="11"/>
  <c r="CD381" i="11"/>
  <c r="BK381" i="11"/>
  <c r="BQ381" i="11"/>
  <c r="BR381" i="11"/>
  <c r="BS381" i="11"/>
  <c r="CC381" i="11"/>
  <c r="CB381" i="11"/>
  <c r="BJ381" i="11"/>
  <c r="BN381" i="11"/>
  <c r="BO381" i="11"/>
  <c r="BP381" i="11"/>
  <c r="CA381" i="11"/>
  <c r="BZ381" i="11"/>
  <c r="AY381" i="11"/>
  <c r="AX381" i="11"/>
  <c r="AW381" i="11"/>
  <c r="AV381" i="11"/>
  <c r="AU381" i="11"/>
  <c r="AR381" i="11"/>
  <c r="AQ381" i="11"/>
  <c r="H380" i="11"/>
  <c r="AI380" i="11"/>
  <c r="BI380" i="11"/>
  <c r="BM380" i="11"/>
  <c r="BW380" i="11"/>
  <c r="BX380" i="11"/>
  <c r="BY380" i="11"/>
  <c r="CG380" i="11"/>
  <c r="CF380" i="11"/>
  <c r="BL380" i="11"/>
  <c r="BT380" i="11"/>
  <c r="BU380" i="11"/>
  <c r="BV380" i="11"/>
  <c r="CE380" i="11"/>
  <c r="CD380" i="11"/>
  <c r="BK380" i="11"/>
  <c r="BQ380" i="11"/>
  <c r="BR380" i="11"/>
  <c r="BS380" i="11"/>
  <c r="CC380" i="11"/>
  <c r="CB380" i="11"/>
  <c r="BJ380" i="11"/>
  <c r="BN380" i="11"/>
  <c r="BO380" i="11"/>
  <c r="BP380" i="11"/>
  <c r="CA380" i="11"/>
  <c r="BZ380" i="11"/>
  <c r="AY380" i="11"/>
  <c r="AX380" i="11"/>
  <c r="AW380" i="11"/>
  <c r="AV380" i="11"/>
  <c r="AU380" i="11"/>
  <c r="AR380" i="11"/>
  <c r="AQ380" i="11"/>
  <c r="H379" i="11"/>
  <c r="AI379" i="11"/>
  <c r="BI379" i="11"/>
  <c r="BM379" i="11"/>
  <c r="BW379" i="11"/>
  <c r="BX379" i="11"/>
  <c r="BY379" i="11"/>
  <c r="CG379" i="11"/>
  <c r="CF379" i="11"/>
  <c r="BL379" i="11"/>
  <c r="BT379" i="11"/>
  <c r="BU379" i="11"/>
  <c r="BV379" i="11"/>
  <c r="CE379" i="11"/>
  <c r="CD379" i="11"/>
  <c r="BK379" i="11"/>
  <c r="BQ379" i="11"/>
  <c r="BR379" i="11"/>
  <c r="BS379" i="11"/>
  <c r="CC379" i="11"/>
  <c r="CB379" i="11"/>
  <c r="BJ379" i="11"/>
  <c r="BN379" i="11"/>
  <c r="BO379" i="11"/>
  <c r="BP379" i="11"/>
  <c r="CA379" i="11"/>
  <c r="BZ379" i="11"/>
  <c r="AY379" i="11"/>
  <c r="AX379" i="11"/>
  <c r="AW379" i="11"/>
  <c r="AV379" i="11"/>
  <c r="AU379" i="11"/>
  <c r="AR379" i="11"/>
  <c r="AQ379" i="11"/>
  <c r="H378" i="11"/>
  <c r="AI378" i="11"/>
  <c r="BI378" i="11"/>
  <c r="BM378" i="11"/>
  <c r="BW378" i="11"/>
  <c r="BX378" i="11"/>
  <c r="BY378" i="11"/>
  <c r="CG378" i="11"/>
  <c r="CF378" i="11"/>
  <c r="BL378" i="11"/>
  <c r="BT378" i="11"/>
  <c r="BU378" i="11"/>
  <c r="BV378" i="11"/>
  <c r="CE378" i="11"/>
  <c r="CD378" i="11"/>
  <c r="BK378" i="11"/>
  <c r="BQ378" i="11"/>
  <c r="BR378" i="11"/>
  <c r="BS378" i="11"/>
  <c r="CC378" i="11"/>
  <c r="CB378" i="11"/>
  <c r="BJ378" i="11"/>
  <c r="BN378" i="11"/>
  <c r="BO378" i="11"/>
  <c r="BP378" i="11"/>
  <c r="CA378" i="11"/>
  <c r="BZ378" i="11"/>
  <c r="AY378" i="11"/>
  <c r="AX378" i="11"/>
  <c r="AW378" i="11"/>
  <c r="AV378" i="11"/>
  <c r="AU378" i="11"/>
  <c r="AR378" i="11"/>
  <c r="AQ378" i="11"/>
  <c r="H377" i="11"/>
  <c r="AI377" i="11"/>
  <c r="BI377" i="11"/>
  <c r="BM377" i="11"/>
  <c r="BW377" i="11"/>
  <c r="BX377" i="11"/>
  <c r="BY377" i="11"/>
  <c r="CG377" i="11"/>
  <c r="CF377" i="11"/>
  <c r="BL377" i="11"/>
  <c r="BT377" i="11"/>
  <c r="BU377" i="11"/>
  <c r="BV377" i="11"/>
  <c r="CE377" i="11"/>
  <c r="CD377" i="11"/>
  <c r="BK377" i="11"/>
  <c r="BQ377" i="11"/>
  <c r="BR377" i="11"/>
  <c r="BS377" i="11"/>
  <c r="CC377" i="11"/>
  <c r="CB377" i="11"/>
  <c r="BJ377" i="11"/>
  <c r="BN377" i="11"/>
  <c r="BO377" i="11"/>
  <c r="BP377" i="11"/>
  <c r="CA377" i="11"/>
  <c r="BZ377" i="11"/>
  <c r="AY377" i="11"/>
  <c r="AX377" i="11"/>
  <c r="AW377" i="11"/>
  <c r="AV377" i="11"/>
  <c r="AU377" i="11"/>
  <c r="AR377" i="11"/>
  <c r="AQ377" i="11"/>
  <c r="AY376" i="11"/>
  <c r="AX376" i="11"/>
  <c r="AW376" i="11"/>
  <c r="AV376" i="11"/>
  <c r="AU376" i="11"/>
  <c r="AR376" i="11"/>
  <c r="AQ376" i="11"/>
  <c r="H375" i="11"/>
  <c r="AI375" i="11"/>
  <c r="BI375" i="11"/>
  <c r="BM375" i="11"/>
  <c r="BW375" i="11"/>
  <c r="BX375" i="11"/>
  <c r="BY375" i="11"/>
  <c r="CG375" i="11"/>
  <c r="CF375" i="11"/>
  <c r="BL375" i="11"/>
  <c r="BT375" i="11"/>
  <c r="BU375" i="11"/>
  <c r="BV375" i="11"/>
  <c r="CE375" i="11"/>
  <c r="CD375" i="11"/>
  <c r="BK375" i="11"/>
  <c r="BQ375" i="11"/>
  <c r="BR375" i="11"/>
  <c r="BS375" i="11"/>
  <c r="CC375" i="11"/>
  <c r="CB375" i="11"/>
  <c r="BJ375" i="11"/>
  <c r="BN375" i="11"/>
  <c r="BO375" i="11"/>
  <c r="BP375" i="11"/>
  <c r="CA375" i="11"/>
  <c r="BZ375" i="11"/>
  <c r="AY375" i="11"/>
  <c r="AX375" i="11"/>
  <c r="AW375" i="11"/>
  <c r="AV375" i="11"/>
  <c r="AU375" i="11"/>
  <c r="AR375" i="11"/>
  <c r="AQ375" i="11"/>
  <c r="N374" i="11"/>
  <c r="H374" i="11"/>
  <c r="AI374" i="11"/>
  <c r="BI374" i="11"/>
  <c r="BM374" i="11"/>
  <c r="BW374" i="11"/>
  <c r="BX374" i="11"/>
  <c r="BY374" i="11"/>
  <c r="CG374" i="11"/>
  <c r="CF374" i="11"/>
  <c r="BL374" i="11"/>
  <c r="BT374" i="11"/>
  <c r="BU374" i="11"/>
  <c r="BV374" i="11"/>
  <c r="CE374" i="11"/>
  <c r="CD374" i="11"/>
  <c r="BK374" i="11"/>
  <c r="BQ374" i="11"/>
  <c r="BR374" i="11"/>
  <c r="BS374" i="11"/>
  <c r="CC374" i="11"/>
  <c r="CB374" i="11"/>
  <c r="BJ374" i="11"/>
  <c r="BN374" i="11"/>
  <c r="BO374" i="11"/>
  <c r="BP374" i="11"/>
  <c r="CA374" i="11"/>
  <c r="BZ374" i="11"/>
  <c r="AY374" i="11"/>
  <c r="AX374" i="11"/>
  <c r="AW374" i="11"/>
  <c r="AV374" i="11"/>
  <c r="AU374" i="11"/>
  <c r="AR374" i="11"/>
  <c r="AQ374" i="11"/>
  <c r="N373" i="11"/>
  <c r="H373" i="11"/>
  <c r="AI373" i="11"/>
  <c r="BI373" i="11"/>
  <c r="BM373" i="11"/>
  <c r="BW373" i="11"/>
  <c r="BX373" i="11"/>
  <c r="BY373" i="11"/>
  <c r="CG373" i="11"/>
  <c r="CF373" i="11"/>
  <c r="BL373" i="11"/>
  <c r="BT373" i="11"/>
  <c r="BU373" i="11"/>
  <c r="BV373" i="11"/>
  <c r="CE373" i="11"/>
  <c r="CD373" i="11"/>
  <c r="BK373" i="11"/>
  <c r="BQ373" i="11"/>
  <c r="BR373" i="11"/>
  <c r="BS373" i="11"/>
  <c r="CC373" i="11"/>
  <c r="CB373" i="11"/>
  <c r="BJ373" i="11"/>
  <c r="BN373" i="11"/>
  <c r="BO373" i="11"/>
  <c r="BP373" i="11"/>
  <c r="CA373" i="11"/>
  <c r="BZ373" i="11"/>
  <c r="AY373" i="11"/>
  <c r="AX373" i="11"/>
  <c r="AW373" i="11"/>
  <c r="AV373" i="11"/>
  <c r="AU373" i="11"/>
  <c r="AR373" i="11"/>
  <c r="AQ373" i="11"/>
  <c r="N372" i="11"/>
  <c r="H372" i="11"/>
  <c r="AI372" i="11"/>
  <c r="BI372" i="11"/>
  <c r="BM372" i="11"/>
  <c r="BW372" i="11"/>
  <c r="BX372" i="11"/>
  <c r="BY372" i="11"/>
  <c r="CG372" i="11"/>
  <c r="CF372" i="11"/>
  <c r="BL372" i="11"/>
  <c r="BT372" i="11"/>
  <c r="BU372" i="11"/>
  <c r="BV372" i="11"/>
  <c r="CE372" i="11"/>
  <c r="CD372" i="11"/>
  <c r="BK372" i="11"/>
  <c r="BQ372" i="11"/>
  <c r="BR372" i="11"/>
  <c r="BS372" i="11"/>
  <c r="CC372" i="11"/>
  <c r="CB372" i="11"/>
  <c r="BJ372" i="11"/>
  <c r="BN372" i="11"/>
  <c r="BO372" i="11"/>
  <c r="BP372" i="11"/>
  <c r="CA372" i="11"/>
  <c r="BZ372" i="11"/>
  <c r="AY372" i="11"/>
  <c r="AX372" i="11"/>
  <c r="AW372" i="11"/>
  <c r="AV372" i="11"/>
  <c r="AU372" i="11"/>
  <c r="AR372" i="11"/>
  <c r="AQ372" i="11"/>
  <c r="N371" i="11"/>
  <c r="H371" i="11"/>
  <c r="AI371" i="11"/>
  <c r="BI371" i="11"/>
  <c r="BM371" i="11"/>
  <c r="BW371" i="11"/>
  <c r="BX371" i="11"/>
  <c r="BY371" i="11"/>
  <c r="CG371" i="11"/>
  <c r="CF371" i="11"/>
  <c r="BL371" i="11"/>
  <c r="BT371" i="11"/>
  <c r="BU371" i="11"/>
  <c r="BV371" i="11"/>
  <c r="CE371" i="11"/>
  <c r="CD371" i="11"/>
  <c r="BK371" i="11"/>
  <c r="BQ371" i="11"/>
  <c r="BR371" i="11"/>
  <c r="BS371" i="11"/>
  <c r="CC371" i="11"/>
  <c r="CB371" i="11"/>
  <c r="BJ371" i="11"/>
  <c r="BN371" i="11"/>
  <c r="BO371" i="11"/>
  <c r="BP371" i="11"/>
  <c r="CA371" i="11"/>
  <c r="BZ371" i="11"/>
  <c r="AY371" i="11"/>
  <c r="AX371" i="11"/>
  <c r="AW371" i="11"/>
  <c r="AV371" i="11"/>
  <c r="AU371" i="11"/>
  <c r="AR371" i="11"/>
  <c r="AQ371" i="11"/>
  <c r="H370" i="11"/>
  <c r="AI370" i="11"/>
  <c r="BI370" i="11"/>
  <c r="BM370" i="11"/>
  <c r="BW370" i="11"/>
  <c r="BX370" i="11"/>
  <c r="BY370" i="11"/>
  <c r="CG370" i="11"/>
  <c r="CF370" i="11"/>
  <c r="BL370" i="11"/>
  <c r="BT370" i="11"/>
  <c r="BU370" i="11"/>
  <c r="BV370" i="11"/>
  <c r="CE370" i="11"/>
  <c r="CD370" i="11"/>
  <c r="BK370" i="11"/>
  <c r="BQ370" i="11"/>
  <c r="BR370" i="11"/>
  <c r="BS370" i="11"/>
  <c r="CC370" i="11"/>
  <c r="CB370" i="11"/>
  <c r="BJ370" i="11"/>
  <c r="BN370" i="11"/>
  <c r="BO370" i="11"/>
  <c r="BP370" i="11"/>
  <c r="CA370" i="11"/>
  <c r="BZ370" i="11"/>
  <c r="AY370" i="11"/>
  <c r="AX370" i="11"/>
  <c r="AW370" i="11"/>
  <c r="AV370" i="11"/>
  <c r="AU370" i="11"/>
  <c r="AR370" i="11"/>
  <c r="AQ370" i="11"/>
  <c r="H369" i="11"/>
  <c r="AI369" i="11"/>
  <c r="BI369" i="11"/>
  <c r="BM369" i="11"/>
  <c r="BW369" i="11"/>
  <c r="BX369" i="11"/>
  <c r="BY369" i="11"/>
  <c r="CG369" i="11"/>
  <c r="CF369" i="11"/>
  <c r="BL369" i="11"/>
  <c r="BT369" i="11"/>
  <c r="BU369" i="11"/>
  <c r="BV369" i="11"/>
  <c r="CE369" i="11"/>
  <c r="CD369" i="11"/>
  <c r="BK369" i="11"/>
  <c r="BQ369" i="11"/>
  <c r="BR369" i="11"/>
  <c r="BS369" i="11"/>
  <c r="CC369" i="11"/>
  <c r="CB369" i="11"/>
  <c r="BJ369" i="11"/>
  <c r="BN369" i="11"/>
  <c r="BO369" i="11"/>
  <c r="BP369" i="11"/>
  <c r="CA369" i="11"/>
  <c r="BZ369" i="11"/>
  <c r="AY369" i="11"/>
  <c r="AX369" i="11"/>
  <c r="AW369" i="11"/>
  <c r="AV369" i="11"/>
  <c r="AU369" i="11"/>
  <c r="AR369" i="11"/>
  <c r="AQ369" i="11"/>
  <c r="H368" i="11"/>
  <c r="AI368" i="11"/>
  <c r="BI368" i="11"/>
  <c r="BM368" i="11"/>
  <c r="BW368" i="11"/>
  <c r="BX368" i="11"/>
  <c r="BY368" i="11"/>
  <c r="CG368" i="11"/>
  <c r="CF368" i="11"/>
  <c r="BL368" i="11"/>
  <c r="BT368" i="11"/>
  <c r="BU368" i="11"/>
  <c r="BV368" i="11"/>
  <c r="CE368" i="11"/>
  <c r="CD368" i="11"/>
  <c r="BK368" i="11"/>
  <c r="BQ368" i="11"/>
  <c r="BR368" i="11"/>
  <c r="BS368" i="11"/>
  <c r="CC368" i="11"/>
  <c r="CB368" i="11"/>
  <c r="BJ368" i="11"/>
  <c r="BN368" i="11"/>
  <c r="BO368" i="11"/>
  <c r="BP368" i="11"/>
  <c r="CA368" i="11"/>
  <c r="BZ368" i="11"/>
  <c r="AY368" i="11"/>
  <c r="AX368" i="11"/>
  <c r="AW368" i="11"/>
  <c r="AV368" i="11"/>
  <c r="AU368" i="11"/>
  <c r="AR368" i="11"/>
  <c r="AQ368" i="11"/>
  <c r="H367" i="11"/>
  <c r="AI367" i="11"/>
  <c r="BI367" i="11"/>
  <c r="BM367" i="11"/>
  <c r="BW367" i="11"/>
  <c r="BX367" i="11"/>
  <c r="BY367" i="11"/>
  <c r="CG367" i="11"/>
  <c r="CF367" i="11"/>
  <c r="BL367" i="11"/>
  <c r="BT367" i="11"/>
  <c r="BU367" i="11"/>
  <c r="BV367" i="11"/>
  <c r="CE367" i="11"/>
  <c r="CD367" i="11"/>
  <c r="BK367" i="11"/>
  <c r="BQ367" i="11"/>
  <c r="BR367" i="11"/>
  <c r="BS367" i="11"/>
  <c r="CC367" i="11"/>
  <c r="CB367" i="11"/>
  <c r="BJ367" i="11"/>
  <c r="BN367" i="11"/>
  <c r="BO367" i="11"/>
  <c r="BP367" i="11"/>
  <c r="CA367" i="11"/>
  <c r="BZ367" i="11"/>
  <c r="AY367" i="11"/>
  <c r="AX367" i="11"/>
  <c r="AW367" i="11"/>
  <c r="AV367" i="11"/>
  <c r="AU367" i="11"/>
  <c r="AR367" i="11"/>
  <c r="AQ367" i="11"/>
  <c r="N366" i="11"/>
  <c r="H366" i="11"/>
  <c r="AI366" i="11"/>
  <c r="BI366" i="11"/>
  <c r="BM366" i="11"/>
  <c r="BW366" i="11"/>
  <c r="BX366" i="11"/>
  <c r="BY366" i="11"/>
  <c r="CG366" i="11"/>
  <c r="CF366" i="11"/>
  <c r="BL366" i="11"/>
  <c r="BT366" i="11"/>
  <c r="BU366" i="11"/>
  <c r="BV366" i="11"/>
  <c r="CE366" i="11"/>
  <c r="CD366" i="11"/>
  <c r="BK366" i="11"/>
  <c r="BQ366" i="11"/>
  <c r="BR366" i="11"/>
  <c r="BS366" i="11"/>
  <c r="CC366" i="11"/>
  <c r="CB366" i="11"/>
  <c r="BJ366" i="11"/>
  <c r="BN366" i="11"/>
  <c r="BO366" i="11"/>
  <c r="BP366" i="11"/>
  <c r="CA366" i="11"/>
  <c r="BZ366" i="11"/>
  <c r="AY366" i="11"/>
  <c r="AX366" i="11"/>
  <c r="AW366" i="11"/>
  <c r="AV366" i="11"/>
  <c r="AU366" i="11"/>
  <c r="AR366" i="11"/>
  <c r="AQ366" i="11"/>
  <c r="N365" i="11"/>
  <c r="H365" i="11"/>
  <c r="AI365" i="11"/>
  <c r="BI365" i="11"/>
  <c r="BM365" i="11"/>
  <c r="BW365" i="11"/>
  <c r="BX365" i="11"/>
  <c r="BY365" i="11"/>
  <c r="CG365" i="11"/>
  <c r="CF365" i="11"/>
  <c r="BL365" i="11"/>
  <c r="BT365" i="11"/>
  <c r="BU365" i="11"/>
  <c r="BV365" i="11"/>
  <c r="CE365" i="11"/>
  <c r="CD365" i="11"/>
  <c r="BK365" i="11"/>
  <c r="BQ365" i="11"/>
  <c r="BR365" i="11"/>
  <c r="BS365" i="11"/>
  <c r="CC365" i="11"/>
  <c r="CB365" i="11"/>
  <c r="BJ365" i="11"/>
  <c r="BN365" i="11"/>
  <c r="BO365" i="11"/>
  <c r="BP365" i="11"/>
  <c r="CA365" i="11"/>
  <c r="BZ365" i="11"/>
  <c r="AY365" i="11"/>
  <c r="AX365" i="11"/>
  <c r="AW365" i="11"/>
  <c r="AV365" i="11"/>
  <c r="AU365" i="11"/>
  <c r="AR365" i="11"/>
  <c r="AQ365" i="11"/>
  <c r="N364" i="11"/>
  <c r="H364" i="11"/>
  <c r="AI364" i="11"/>
  <c r="BI364" i="11"/>
  <c r="BM364" i="11"/>
  <c r="BW364" i="11"/>
  <c r="BX364" i="11"/>
  <c r="BY364" i="11"/>
  <c r="CG364" i="11"/>
  <c r="CF364" i="11"/>
  <c r="BL364" i="11"/>
  <c r="BT364" i="11"/>
  <c r="BU364" i="11"/>
  <c r="BV364" i="11"/>
  <c r="CE364" i="11"/>
  <c r="CD364" i="11"/>
  <c r="BK364" i="11"/>
  <c r="BQ364" i="11"/>
  <c r="BR364" i="11"/>
  <c r="BS364" i="11"/>
  <c r="CC364" i="11"/>
  <c r="CB364" i="11"/>
  <c r="BJ364" i="11"/>
  <c r="BN364" i="11"/>
  <c r="BO364" i="11"/>
  <c r="BP364" i="11"/>
  <c r="CA364" i="11"/>
  <c r="BZ364" i="11"/>
  <c r="AY364" i="11"/>
  <c r="AX364" i="11"/>
  <c r="AW364" i="11"/>
  <c r="AV364" i="11"/>
  <c r="AU364" i="11"/>
  <c r="AR364" i="11"/>
  <c r="AQ364" i="11"/>
  <c r="N363" i="11"/>
  <c r="H363" i="11"/>
  <c r="AI363" i="11"/>
  <c r="BI363" i="11"/>
  <c r="BM363" i="11"/>
  <c r="BW363" i="11"/>
  <c r="BX363" i="11"/>
  <c r="BY363" i="11"/>
  <c r="CG363" i="11"/>
  <c r="CF363" i="11"/>
  <c r="BL363" i="11"/>
  <c r="BT363" i="11"/>
  <c r="BU363" i="11"/>
  <c r="BV363" i="11"/>
  <c r="CE363" i="11"/>
  <c r="CD363" i="11"/>
  <c r="BK363" i="11"/>
  <c r="BQ363" i="11"/>
  <c r="BR363" i="11"/>
  <c r="BS363" i="11"/>
  <c r="CC363" i="11"/>
  <c r="CB363" i="11"/>
  <c r="BJ363" i="11"/>
  <c r="BN363" i="11"/>
  <c r="BO363" i="11"/>
  <c r="BP363" i="11"/>
  <c r="CA363" i="11"/>
  <c r="BZ363" i="11"/>
  <c r="AY363" i="11"/>
  <c r="AX363" i="11"/>
  <c r="AW363" i="11"/>
  <c r="AV363" i="11"/>
  <c r="AU363" i="11"/>
  <c r="AR363" i="11"/>
  <c r="AQ363" i="11"/>
  <c r="N362" i="11"/>
  <c r="H362" i="11"/>
  <c r="AI362" i="11"/>
  <c r="BI362" i="11"/>
  <c r="BM362" i="11"/>
  <c r="BW362" i="11"/>
  <c r="BX362" i="11"/>
  <c r="BY362" i="11"/>
  <c r="CG362" i="11"/>
  <c r="CF362" i="11"/>
  <c r="BL362" i="11"/>
  <c r="BT362" i="11"/>
  <c r="BU362" i="11"/>
  <c r="BV362" i="11"/>
  <c r="CE362" i="11"/>
  <c r="CD362" i="11"/>
  <c r="BK362" i="11"/>
  <c r="BQ362" i="11"/>
  <c r="BR362" i="11"/>
  <c r="BS362" i="11"/>
  <c r="CC362" i="11"/>
  <c r="CB362" i="11"/>
  <c r="BJ362" i="11"/>
  <c r="BN362" i="11"/>
  <c r="BO362" i="11"/>
  <c r="BP362" i="11"/>
  <c r="CA362" i="11"/>
  <c r="BZ362" i="11"/>
  <c r="AY362" i="11"/>
  <c r="AX362" i="11"/>
  <c r="AW362" i="11"/>
  <c r="AV362" i="11"/>
  <c r="AU362" i="11"/>
  <c r="AR362" i="11"/>
  <c r="AQ362" i="11"/>
  <c r="N361" i="11"/>
  <c r="H361" i="11"/>
  <c r="AI361" i="11"/>
  <c r="BI361" i="11"/>
  <c r="BM361" i="11"/>
  <c r="BW361" i="11"/>
  <c r="BX361" i="11"/>
  <c r="BY361" i="11"/>
  <c r="CG361" i="11"/>
  <c r="CF361" i="11"/>
  <c r="BL361" i="11"/>
  <c r="BT361" i="11"/>
  <c r="BU361" i="11"/>
  <c r="BV361" i="11"/>
  <c r="CE361" i="11"/>
  <c r="CD361" i="11"/>
  <c r="BK361" i="11"/>
  <c r="BQ361" i="11"/>
  <c r="BR361" i="11"/>
  <c r="BS361" i="11"/>
  <c r="CC361" i="11"/>
  <c r="CB361" i="11"/>
  <c r="BJ361" i="11"/>
  <c r="BN361" i="11"/>
  <c r="BO361" i="11"/>
  <c r="BP361" i="11"/>
  <c r="CA361" i="11"/>
  <c r="BZ361" i="11"/>
  <c r="AY361" i="11"/>
  <c r="AX361" i="11"/>
  <c r="AW361" i="11"/>
  <c r="AV361" i="11"/>
  <c r="AU361" i="11"/>
  <c r="AR361" i="11"/>
  <c r="AQ361" i="11"/>
  <c r="N360" i="11"/>
  <c r="H360" i="11"/>
  <c r="AI360" i="11"/>
  <c r="BI360" i="11"/>
  <c r="BM360" i="11"/>
  <c r="BW360" i="11"/>
  <c r="BX360" i="11"/>
  <c r="BY360" i="11"/>
  <c r="CG360" i="11"/>
  <c r="CF360" i="11"/>
  <c r="BL360" i="11"/>
  <c r="BT360" i="11"/>
  <c r="BU360" i="11"/>
  <c r="BV360" i="11"/>
  <c r="CE360" i="11"/>
  <c r="CD360" i="11"/>
  <c r="BK360" i="11"/>
  <c r="BQ360" i="11"/>
  <c r="BR360" i="11"/>
  <c r="BS360" i="11"/>
  <c r="CC360" i="11"/>
  <c r="CB360" i="11"/>
  <c r="BJ360" i="11"/>
  <c r="BN360" i="11"/>
  <c r="BO360" i="11"/>
  <c r="BP360" i="11"/>
  <c r="CA360" i="11"/>
  <c r="BZ360" i="11"/>
  <c r="AY360" i="11"/>
  <c r="AX360" i="11"/>
  <c r="AW360" i="11"/>
  <c r="AV360" i="11"/>
  <c r="AU360" i="11"/>
  <c r="AR360" i="11"/>
  <c r="AQ360" i="11"/>
  <c r="N359" i="11"/>
  <c r="H359" i="11"/>
  <c r="AI359" i="11"/>
  <c r="BI359" i="11"/>
  <c r="BM359" i="11"/>
  <c r="BW359" i="11"/>
  <c r="BX359" i="11"/>
  <c r="BY359" i="11"/>
  <c r="CG359" i="11"/>
  <c r="CF359" i="11"/>
  <c r="BL359" i="11"/>
  <c r="BT359" i="11"/>
  <c r="BU359" i="11"/>
  <c r="BV359" i="11"/>
  <c r="CE359" i="11"/>
  <c r="CD359" i="11"/>
  <c r="BK359" i="11"/>
  <c r="BQ359" i="11"/>
  <c r="BR359" i="11"/>
  <c r="BS359" i="11"/>
  <c r="CC359" i="11"/>
  <c r="CB359" i="11"/>
  <c r="BJ359" i="11"/>
  <c r="BN359" i="11"/>
  <c r="BO359" i="11"/>
  <c r="BP359" i="11"/>
  <c r="CA359" i="11"/>
  <c r="BZ359" i="11"/>
  <c r="AY359" i="11"/>
  <c r="AX359" i="11"/>
  <c r="AW359" i="11"/>
  <c r="AV359" i="11"/>
  <c r="AU359" i="11"/>
  <c r="AR359" i="11"/>
  <c r="AQ359" i="11"/>
  <c r="N358" i="11"/>
  <c r="H358" i="11"/>
  <c r="AI358" i="11"/>
  <c r="BI358" i="11"/>
  <c r="BM358" i="11"/>
  <c r="BW358" i="11"/>
  <c r="BX358" i="11"/>
  <c r="BY358" i="11"/>
  <c r="CG358" i="11"/>
  <c r="CF358" i="11"/>
  <c r="BL358" i="11"/>
  <c r="BT358" i="11"/>
  <c r="BU358" i="11"/>
  <c r="BV358" i="11"/>
  <c r="CE358" i="11"/>
  <c r="CD358" i="11"/>
  <c r="BK358" i="11"/>
  <c r="BQ358" i="11"/>
  <c r="BR358" i="11"/>
  <c r="BS358" i="11"/>
  <c r="CC358" i="11"/>
  <c r="CB358" i="11"/>
  <c r="BJ358" i="11"/>
  <c r="BN358" i="11"/>
  <c r="BO358" i="11"/>
  <c r="BP358" i="11"/>
  <c r="CA358" i="11"/>
  <c r="BZ358" i="11"/>
  <c r="AY358" i="11"/>
  <c r="AX358" i="11"/>
  <c r="AW358" i="11"/>
  <c r="AV358" i="11"/>
  <c r="AU358" i="11"/>
  <c r="AR358" i="11"/>
  <c r="AQ358" i="11"/>
  <c r="N357" i="11"/>
  <c r="H357" i="11"/>
  <c r="AI357" i="11"/>
  <c r="BI357" i="11"/>
  <c r="BM357" i="11"/>
  <c r="BW357" i="11"/>
  <c r="BX357" i="11"/>
  <c r="BY357" i="11"/>
  <c r="CG357" i="11"/>
  <c r="CF357" i="11"/>
  <c r="BL357" i="11"/>
  <c r="BT357" i="11"/>
  <c r="BU357" i="11"/>
  <c r="BV357" i="11"/>
  <c r="CE357" i="11"/>
  <c r="CD357" i="11"/>
  <c r="BK357" i="11"/>
  <c r="BQ357" i="11"/>
  <c r="BR357" i="11"/>
  <c r="BS357" i="11"/>
  <c r="CC357" i="11"/>
  <c r="CB357" i="11"/>
  <c r="BJ357" i="11"/>
  <c r="BN357" i="11"/>
  <c r="BO357" i="11"/>
  <c r="BP357" i="11"/>
  <c r="CA357" i="11"/>
  <c r="BZ357" i="11"/>
  <c r="AY357" i="11"/>
  <c r="AX357" i="11"/>
  <c r="AW357" i="11"/>
  <c r="AV357" i="11"/>
  <c r="AU357" i="11"/>
  <c r="AR357" i="11"/>
  <c r="AQ357" i="11"/>
  <c r="N356" i="11"/>
  <c r="H356" i="11"/>
  <c r="AI356" i="11"/>
  <c r="BI356" i="11"/>
  <c r="BM356" i="11"/>
  <c r="BW356" i="11"/>
  <c r="BX356" i="11"/>
  <c r="BY356" i="11"/>
  <c r="CG356" i="11"/>
  <c r="CF356" i="11"/>
  <c r="BL356" i="11"/>
  <c r="BT356" i="11"/>
  <c r="BU356" i="11"/>
  <c r="BV356" i="11"/>
  <c r="CE356" i="11"/>
  <c r="CD356" i="11"/>
  <c r="BK356" i="11"/>
  <c r="BQ356" i="11"/>
  <c r="BR356" i="11"/>
  <c r="BS356" i="11"/>
  <c r="CC356" i="11"/>
  <c r="CB356" i="11"/>
  <c r="BJ356" i="11"/>
  <c r="BN356" i="11"/>
  <c r="BO356" i="11"/>
  <c r="BP356" i="11"/>
  <c r="CA356" i="11"/>
  <c r="BZ356" i="11"/>
  <c r="AY356" i="11"/>
  <c r="AX356" i="11"/>
  <c r="AW356" i="11"/>
  <c r="AV356" i="11"/>
  <c r="AU356" i="11"/>
  <c r="AR356" i="11"/>
  <c r="AQ356" i="11"/>
  <c r="N355" i="11"/>
  <c r="H355" i="11"/>
  <c r="AI355" i="11"/>
  <c r="BI355" i="11"/>
  <c r="BM355" i="11"/>
  <c r="BW355" i="11"/>
  <c r="BX355" i="11"/>
  <c r="BY355" i="11"/>
  <c r="CG355" i="11"/>
  <c r="CF355" i="11"/>
  <c r="BL355" i="11"/>
  <c r="BT355" i="11"/>
  <c r="BU355" i="11"/>
  <c r="BV355" i="11"/>
  <c r="CE355" i="11"/>
  <c r="CD355" i="11"/>
  <c r="BK355" i="11"/>
  <c r="BQ355" i="11"/>
  <c r="BR355" i="11"/>
  <c r="BS355" i="11"/>
  <c r="CC355" i="11"/>
  <c r="CB355" i="11"/>
  <c r="BJ355" i="11"/>
  <c r="BN355" i="11"/>
  <c r="BO355" i="11"/>
  <c r="BP355" i="11"/>
  <c r="CA355" i="11"/>
  <c r="BZ355" i="11"/>
  <c r="AY355" i="11"/>
  <c r="AX355" i="11"/>
  <c r="AW355" i="11"/>
  <c r="AV355" i="11"/>
  <c r="AU355" i="11"/>
  <c r="AR355" i="11"/>
  <c r="AQ355" i="11"/>
  <c r="H354" i="11"/>
  <c r="AI354" i="11"/>
  <c r="BI354" i="11"/>
  <c r="BM354" i="11"/>
  <c r="BW354" i="11"/>
  <c r="BX354" i="11"/>
  <c r="BY354" i="11"/>
  <c r="CG354" i="11"/>
  <c r="CF354" i="11"/>
  <c r="BL354" i="11"/>
  <c r="BT354" i="11"/>
  <c r="BU354" i="11"/>
  <c r="BV354" i="11"/>
  <c r="CE354" i="11"/>
  <c r="CD354" i="11"/>
  <c r="BK354" i="11"/>
  <c r="BQ354" i="11"/>
  <c r="BR354" i="11"/>
  <c r="BS354" i="11"/>
  <c r="CC354" i="11"/>
  <c r="CB354" i="11"/>
  <c r="BJ354" i="11"/>
  <c r="BN354" i="11"/>
  <c r="BO354" i="11"/>
  <c r="BP354" i="11"/>
  <c r="CA354" i="11"/>
  <c r="BZ354" i="11"/>
  <c r="AY354" i="11"/>
  <c r="AX354" i="11"/>
  <c r="AW354" i="11"/>
  <c r="AV354" i="11"/>
  <c r="AU354" i="11"/>
  <c r="AR354" i="11"/>
  <c r="AQ354" i="11"/>
  <c r="H353" i="11"/>
  <c r="AI353" i="11"/>
  <c r="BI353" i="11"/>
  <c r="BM353" i="11"/>
  <c r="BW353" i="11"/>
  <c r="BX353" i="11"/>
  <c r="BY353" i="11"/>
  <c r="CG353" i="11"/>
  <c r="CF353" i="11"/>
  <c r="BL353" i="11"/>
  <c r="BT353" i="11"/>
  <c r="BU353" i="11"/>
  <c r="BV353" i="11"/>
  <c r="CE353" i="11"/>
  <c r="CD353" i="11"/>
  <c r="BK353" i="11"/>
  <c r="BQ353" i="11"/>
  <c r="BR353" i="11"/>
  <c r="BS353" i="11"/>
  <c r="CC353" i="11"/>
  <c r="CB353" i="11"/>
  <c r="BJ353" i="11"/>
  <c r="BN353" i="11"/>
  <c r="BO353" i="11"/>
  <c r="BP353" i="11"/>
  <c r="CA353" i="11"/>
  <c r="BZ353" i="11"/>
  <c r="AY353" i="11"/>
  <c r="AX353" i="11"/>
  <c r="AW353" i="11"/>
  <c r="AV353" i="11"/>
  <c r="AU353" i="11"/>
  <c r="AR353" i="11"/>
  <c r="AQ353" i="11"/>
  <c r="N352" i="11"/>
  <c r="H352" i="11"/>
  <c r="AI352" i="11"/>
  <c r="BI352" i="11"/>
  <c r="BM352" i="11"/>
  <c r="BW352" i="11"/>
  <c r="BX352" i="11"/>
  <c r="BY352" i="11"/>
  <c r="CG352" i="11"/>
  <c r="CF352" i="11"/>
  <c r="BL352" i="11"/>
  <c r="BT352" i="11"/>
  <c r="BU352" i="11"/>
  <c r="BV352" i="11"/>
  <c r="CE352" i="11"/>
  <c r="CD352" i="11"/>
  <c r="BK352" i="11"/>
  <c r="BQ352" i="11"/>
  <c r="BR352" i="11"/>
  <c r="BS352" i="11"/>
  <c r="CC352" i="11"/>
  <c r="CB352" i="11"/>
  <c r="BJ352" i="11"/>
  <c r="BN352" i="11"/>
  <c r="BO352" i="11"/>
  <c r="BP352" i="11"/>
  <c r="CA352" i="11"/>
  <c r="BZ352" i="11"/>
  <c r="AY352" i="11"/>
  <c r="AX352" i="11"/>
  <c r="AW352" i="11"/>
  <c r="AV352" i="11"/>
  <c r="AU352" i="11"/>
  <c r="AR352" i="11"/>
  <c r="AQ352" i="11"/>
  <c r="N351" i="11"/>
  <c r="H351" i="11"/>
  <c r="AI351" i="11"/>
  <c r="BI351" i="11"/>
  <c r="BM351" i="11"/>
  <c r="BW351" i="11"/>
  <c r="BX351" i="11"/>
  <c r="BY351" i="11"/>
  <c r="CG351" i="11"/>
  <c r="CF351" i="11"/>
  <c r="BL351" i="11"/>
  <c r="BT351" i="11"/>
  <c r="BU351" i="11"/>
  <c r="BV351" i="11"/>
  <c r="CE351" i="11"/>
  <c r="CD351" i="11"/>
  <c r="BK351" i="11"/>
  <c r="BQ351" i="11"/>
  <c r="BR351" i="11"/>
  <c r="BS351" i="11"/>
  <c r="CC351" i="11"/>
  <c r="CB351" i="11"/>
  <c r="BJ351" i="11"/>
  <c r="BN351" i="11"/>
  <c r="BO351" i="11"/>
  <c r="BP351" i="11"/>
  <c r="CA351" i="11"/>
  <c r="BZ351" i="11"/>
  <c r="AY351" i="11"/>
  <c r="AX351" i="11"/>
  <c r="AW351" i="11"/>
  <c r="AV351" i="11"/>
  <c r="AU351" i="11"/>
  <c r="AR351" i="11"/>
  <c r="AQ351" i="11"/>
  <c r="N350" i="11"/>
  <c r="H350" i="11"/>
  <c r="AI350" i="11"/>
  <c r="BI350" i="11"/>
  <c r="BM350" i="11"/>
  <c r="BW350" i="11"/>
  <c r="BX350" i="11"/>
  <c r="BY350" i="11"/>
  <c r="CG350" i="11"/>
  <c r="CF350" i="11"/>
  <c r="BL350" i="11"/>
  <c r="BT350" i="11"/>
  <c r="BU350" i="11"/>
  <c r="BV350" i="11"/>
  <c r="CE350" i="11"/>
  <c r="CD350" i="11"/>
  <c r="BK350" i="11"/>
  <c r="BQ350" i="11"/>
  <c r="BR350" i="11"/>
  <c r="BS350" i="11"/>
  <c r="CC350" i="11"/>
  <c r="CB350" i="11"/>
  <c r="BJ350" i="11"/>
  <c r="BN350" i="11"/>
  <c r="BO350" i="11"/>
  <c r="BP350" i="11"/>
  <c r="CA350" i="11"/>
  <c r="BZ350" i="11"/>
  <c r="AY350" i="11"/>
  <c r="AX350" i="11"/>
  <c r="AW350" i="11"/>
  <c r="AV350" i="11"/>
  <c r="AU350" i="11"/>
  <c r="AR350" i="11"/>
  <c r="AQ350" i="11"/>
  <c r="N349" i="11"/>
  <c r="H349" i="11"/>
  <c r="AI349" i="11"/>
  <c r="BI349" i="11"/>
  <c r="BM349" i="11"/>
  <c r="BW349" i="11"/>
  <c r="BX349" i="11"/>
  <c r="BY349" i="11"/>
  <c r="CG349" i="11"/>
  <c r="CF349" i="11"/>
  <c r="BL349" i="11"/>
  <c r="BT349" i="11"/>
  <c r="BU349" i="11"/>
  <c r="BV349" i="11"/>
  <c r="CE349" i="11"/>
  <c r="CD349" i="11"/>
  <c r="BK349" i="11"/>
  <c r="BQ349" i="11"/>
  <c r="BR349" i="11"/>
  <c r="BS349" i="11"/>
  <c r="CC349" i="11"/>
  <c r="CB349" i="11"/>
  <c r="BJ349" i="11"/>
  <c r="BN349" i="11"/>
  <c r="BO349" i="11"/>
  <c r="BP349" i="11"/>
  <c r="CA349" i="11"/>
  <c r="BZ349" i="11"/>
  <c r="AY349" i="11"/>
  <c r="AX349" i="11"/>
  <c r="AW349" i="11"/>
  <c r="AV349" i="11"/>
  <c r="AU349" i="11"/>
  <c r="AR349" i="11"/>
  <c r="AQ349" i="11"/>
  <c r="N348" i="11"/>
  <c r="H348" i="11"/>
  <c r="AI348" i="11"/>
  <c r="BI348" i="11"/>
  <c r="BM348" i="11"/>
  <c r="BW348" i="11"/>
  <c r="BX348" i="11"/>
  <c r="BY348" i="11"/>
  <c r="CG348" i="11"/>
  <c r="CF348" i="11"/>
  <c r="BL348" i="11"/>
  <c r="BT348" i="11"/>
  <c r="BU348" i="11"/>
  <c r="BV348" i="11"/>
  <c r="CE348" i="11"/>
  <c r="CD348" i="11"/>
  <c r="BK348" i="11"/>
  <c r="BQ348" i="11"/>
  <c r="BR348" i="11"/>
  <c r="BS348" i="11"/>
  <c r="CC348" i="11"/>
  <c r="CB348" i="11"/>
  <c r="BJ348" i="11"/>
  <c r="BN348" i="11"/>
  <c r="BO348" i="11"/>
  <c r="BP348" i="11"/>
  <c r="CA348" i="11"/>
  <c r="BZ348" i="11"/>
  <c r="AY348" i="11"/>
  <c r="AX348" i="11"/>
  <c r="AW348" i="11"/>
  <c r="AV348" i="11"/>
  <c r="AU348" i="11"/>
  <c r="AR348" i="11"/>
  <c r="AQ348" i="11"/>
  <c r="N347" i="11"/>
  <c r="H347" i="11"/>
  <c r="AI347" i="11"/>
  <c r="BI347" i="11"/>
  <c r="BM347" i="11"/>
  <c r="BW347" i="11"/>
  <c r="BX347" i="11"/>
  <c r="BY347" i="11"/>
  <c r="CG347" i="11"/>
  <c r="CF347" i="11"/>
  <c r="BL347" i="11"/>
  <c r="BT347" i="11"/>
  <c r="BU347" i="11"/>
  <c r="BV347" i="11"/>
  <c r="CE347" i="11"/>
  <c r="CD347" i="11"/>
  <c r="BK347" i="11"/>
  <c r="BQ347" i="11"/>
  <c r="BR347" i="11"/>
  <c r="BS347" i="11"/>
  <c r="CC347" i="11"/>
  <c r="CB347" i="11"/>
  <c r="BJ347" i="11"/>
  <c r="BN347" i="11"/>
  <c r="BO347" i="11"/>
  <c r="BP347" i="11"/>
  <c r="CA347" i="11"/>
  <c r="BZ347" i="11"/>
  <c r="AY347" i="11"/>
  <c r="AX347" i="11"/>
  <c r="AW347" i="11"/>
  <c r="AV347" i="11"/>
  <c r="AU347" i="11"/>
  <c r="AR347" i="11"/>
  <c r="AQ347" i="11"/>
  <c r="H346" i="11"/>
  <c r="AI346" i="11"/>
  <c r="BI346" i="11"/>
  <c r="BM346" i="11"/>
  <c r="BW346" i="11"/>
  <c r="BX346" i="11"/>
  <c r="BY346" i="11"/>
  <c r="CG346" i="11"/>
  <c r="CF346" i="11"/>
  <c r="BL346" i="11"/>
  <c r="BT346" i="11"/>
  <c r="BU346" i="11"/>
  <c r="BV346" i="11"/>
  <c r="CE346" i="11"/>
  <c r="CD346" i="11"/>
  <c r="BK346" i="11"/>
  <c r="BQ346" i="11"/>
  <c r="BR346" i="11"/>
  <c r="BS346" i="11"/>
  <c r="CC346" i="11"/>
  <c r="CB346" i="11"/>
  <c r="BJ346" i="11"/>
  <c r="BN346" i="11"/>
  <c r="BO346" i="11"/>
  <c r="BP346" i="11"/>
  <c r="CA346" i="11"/>
  <c r="BZ346" i="11"/>
  <c r="AY346" i="11"/>
  <c r="AX346" i="11"/>
  <c r="AW346" i="11"/>
  <c r="AV346" i="11"/>
  <c r="AU346" i="11"/>
  <c r="AR346" i="11"/>
  <c r="AQ346" i="11"/>
  <c r="H345" i="11"/>
  <c r="AI345" i="11"/>
  <c r="BI345" i="11"/>
  <c r="BM345" i="11"/>
  <c r="BW345" i="11"/>
  <c r="BX345" i="11"/>
  <c r="BY345" i="11"/>
  <c r="CG345" i="11"/>
  <c r="CF345" i="11"/>
  <c r="BL345" i="11"/>
  <c r="BT345" i="11"/>
  <c r="BU345" i="11"/>
  <c r="BV345" i="11"/>
  <c r="CE345" i="11"/>
  <c r="CD345" i="11"/>
  <c r="BK345" i="11"/>
  <c r="BQ345" i="11"/>
  <c r="BR345" i="11"/>
  <c r="BS345" i="11"/>
  <c r="CC345" i="11"/>
  <c r="CB345" i="11"/>
  <c r="BJ345" i="11"/>
  <c r="BN345" i="11"/>
  <c r="BO345" i="11"/>
  <c r="BP345" i="11"/>
  <c r="CA345" i="11"/>
  <c r="BZ345" i="11"/>
  <c r="AY345" i="11"/>
  <c r="AX345" i="11"/>
  <c r="AW345" i="11"/>
  <c r="AV345" i="11"/>
  <c r="AU345" i="11"/>
  <c r="AR345" i="11"/>
  <c r="AQ345" i="11"/>
  <c r="H344" i="11"/>
  <c r="AI344" i="11"/>
  <c r="BI344" i="11"/>
  <c r="BM344" i="11"/>
  <c r="BW344" i="11"/>
  <c r="BX344" i="11"/>
  <c r="BY344" i="11"/>
  <c r="CG344" i="11"/>
  <c r="CF344" i="11"/>
  <c r="BL344" i="11"/>
  <c r="BT344" i="11"/>
  <c r="BU344" i="11"/>
  <c r="BV344" i="11"/>
  <c r="CE344" i="11"/>
  <c r="CD344" i="11"/>
  <c r="BK344" i="11"/>
  <c r="BQ344" i="11"/>
  <c r="BR344" i="11"/>
  <c r="BS344" i="11"/>
  <c r="CC344" i="11"/>
  <c r="CB344" i="11"/>
  <c r="BJ344" i="11"/>
  <c r="BN344" i="11"/>
  <c r="BO344" i="11"/>
  <c r="BP344" i="11"/>
  <c r="CA344" i="11"/>
  <c r="BZ344" i="11"/>
  <c r="AY344" i="11"/>
  <c r="AX344" i="11"/>
  <c r="AW344" i="11"/>
  <c r="AV344" i="11"/>
  <c r="AU344" i="11"/>
  <c r="AR344" i="11"/>
  <c r="AQ344" i="11"/>
  <c r="N343" i="11"/>
  <c r="H343" i="11"/>
  <c r="AI343" i="11"/>
  <c r="BI343" i="11"/>
  <c r="BM343" i="11"/>
  <c r="BW343" i="11"/>
  <c r="BX343" i="11"/>
  <c r="BY343" i="11"/>
  <c r="CG343" i="11"/>
  <c r="CF343" i="11"/>
  <c r="BL343" i="11"/>
  <c r="BT343" i="11"/>
  <c r="BU343" i="11"/>
  <c r="BV343" i="11"/>
  <c r="CE343" i="11"/>
  <c r="CD343" i="11"/>
  <c r="BK343" i="11"/>
  <c r="BQ343" i="11"/>
  <c r="BR343" i="11"/>
  <c r="BS343" i="11"/>
  <c r="CC343" i="11"/>
  <c r="CB343" i="11"/>
  <c r="BJ343" i="11"/>
  <c r="BN343" i="11"/>
  <c r="BO343" i="11"/>
  <c r="BP343" i="11"/>
  <c r="CA343" i="11"/>
  <c r="BZ343" i="11"/>
  <c r="AY343" i="11"/>
  <c r="AX343" i="11"/>
  <c r="AW343" i="11"/>
  <c r="AV343" i="11"/>
  <c r="AU343" i="11"/>
  <c r="AR343" i="11"/>
  <c r="AQ343" i="11"/>
  <c r="N342" i="11"/>
  <c r="H342" i="11"/>
  <c r="AI342" i="11"/>
  <c r="BI342" i="11"/>
  <c r="BM342" i="11"/>
  <c r="BW342" i="11"/>
  <c r="BX342" i="11"/>
  <c r="BY342" i="11"/>
  <c r="CG342" i="11"/>
  <c r="CF342" i="11"/>
  <c r="BL342" i="11"/>
  <c r="BT342" i="11"/>
  <c r="BU342" i="11"/>
  <c r="BV342" i="11"/>
  <c r="CE342" i="11"/>
  <c r="CD342" i="11"/>
  <c r="BK342" i="11"/>
  <c r="BQ342" i="11"/>
  <c r="BR342" i="11"/>
  <c r="BS342" i="11"/>
  <c r="CC342" i="11"/>
  <c r="CB342" i="11"/>
  <c r="BJ342" i="11"/>
  <c r="BN342" i="11"/>
  <c r="BO342" i="11"/>
  <c r="BP342" i="11"/>
  <c r="CA342" i="11"/>
  <c r="BZ342" i="11"/>
  <c r="AY342" i="11"/>
  <c r="AX342" i="11"/>
  <c r="AW342" i="11"/>
  <c r="AV342" i="11"/>
  <c r="AU342" i="11"/>
  <c r="AR342" i="11"/>
  <c r="AQ342" i="11"/>
  <c r="N341" i="11"/>
  <c r="H341" i="11"/>
  <c r="AI341" i="11"/>
  <c r="BI341" i="11"/>
  <c r="BM341" i="11"/>
  <c r="BW341" i="11"/>
  <c r="BX341" i="11"/>
  <c r="BY341" i="11"/>
  <c r="CG341" i="11"/>
  <c r="CF341" i="11"/>
  <c r="BL341" i="11"/>
  <c r="BT341" i="11"/>
  <c r="BU341" i="11"/>
  <c r="BV341" i="11"/>
  <c r="CE341" i="11"/>
  <c r="CD341" i="11"/>
  <c r="BK341" i="11"/>
  <c r="BQ341" i="11"/>
  <c r="BR341" i="11"/>
  <c r="BS341" i="11"/>
  <c r="CC341" i="11"/>
  <c r="CB341" i="11"/>
  <c r="BJ341" i="11"/>
  <c r="BN341" i="11"/>
  <c r="BO341" i="11"/>
  <c r="BP341" i="11"/>
  <c r="CA341" i="11"/>
  <c r="BZ341" i="11"/>
  <c r="AY341" i="11"/>
  <c r="AX341" i="11"/>
  <c r="AW341" i="11"/>
  <c r="AV341" i="11"/>
  <c r="AU341" i="11"/>
  <c r="AR341" i="11"/>
  <c r="AQ341" i="11"/>
  <c r="N340" i="11"/>
  <c r="H340" i="11"/>
  <c r="AI340" i="11"/>
  <c r="BI340" i="11"/>
  <c r="BM340" i="11"/>
  <c r="BW340" i="11"/>
  <c r="BX340" i="11"/>
  <c r="BY340" i="11"/>
  <c r="CG340" i="11"/>
  <c r="CF340" i="11"/>
  <c r="BL340" i="11"/>
  <c r="BT340" i="11"/>
  <c r="BU340" i="11"/>
  <c r="BV340" i="11"/>
  <c r="CE340" i="11"/>
  <c r="CD340" i="11"/>
  <c r="BK340" i="11"/>
  <c r="BQ340" i="11"/>
  <c r="BR340" i="11"/>
  <c r="BS340" i="11"/>
  <c r="CC340" i="11"/>
  <c r="CB340" i="11"/>
  <c r="BJ340" i="11"/>
  <c r="BN340" i="11"/>
  <c r="BO340" i="11"/>
  <c r="BP340" i="11"/>
  <c r="CA340" i="11"/>
  <c r="BZ340" i="11"/>
  <c r="AY340" i="11"/>
  <c r="AX340" i="11"/>
  <c r="AW340" i="11"/>
  <c r="AV340" i="11"/>
  <c r="AU340" i="11"/>
  <c r="AR340" i="11"/>
  <c r="AQ340" i="11"/>
  <c r="H339" i="11"/>
  <c r="AI339" i="11"/>
  <c r="BI339" i="11"/>
  <c r="BM339" i="11"/>
  <c r="BW339" i="11"/>
  <c r="BX339" i="11"/>
  <c r="BY339" i="11"/>
  <c r="CG339" i="11"/>
  <c r="CF339" i="11"/>
  <c r="BL339" i="11"/>
  <c r="BT339" i="11"/>
  <c r="BU339" i="11"/>
  <c r="BV339" i="11"/>
  <c r="CE339" i="11"/>
  <c r="CD339" i="11"/>
  <c r="BK339" i="11"/>
  <c r="BQ339" i="11"/>
  <c r="BR339" i="11"/>
  <c r="BS339" i="11"/>
  <c r="CC339" i="11"/>
  <c r="CB339" i="11"/>
  <c r="BJ339" i="11"/>
  <c r="BN339" i="11"/>
  <c r="BO339" i="11"/>
  <c r="BP339" i="11"/>
  <c r="CA339" i="11"/>
  <c r="BZ339" i="11"/>
  <c r="AY339" i="11"/>
  <c r="AX339" i="11"/>
  <c r="AW339" i="11"/>
  <c r="AV339" i="11"/>
  <c r="AU339" i="11"/>
  <c r="AR339" i="11"/>
  <c r="AQ339" i="11"/>
  <c r="H338" i="11"/>
  <c r="AI338" i="11"/>
  <c r="BI338" i="11"/>
  <c r="BM338" i="11"/>
  <c r="BW338" i="11"/>
  <c r="BX338" i="11"/>
  <c r="BY338" i="11"/>
  <c r="CG338" i="11"/>
  <c r="CF338" i="11"/>
  <c r="BL338" i="11"/>
  <c r="BT338" i="11"/>
  <c r="BU338" i="11"/>
  <c r="BV338" i="11"/>
  <c r="CE338" i="11"/>
  <c r="CD338" i="11"/>
  <c r="BK338" i="11"/>
  <c r="BQ338" i="11"/>
  <c r="BR338" i="11"/>
  <c r="BS338" i="11"/>
  <c r="CC338" i="11"/>
  <c r="CB338" i="11"/>
  <c r="BJ338" i="11"/>
  <c r="BN338" i="11"/>
  <c r="BO338" i="11"/>
  <c r="BP338" i="11"/>
  <c r="CA338" i="11"/>
  <c r="BZ338" i="11"/>
  <c r="AY338" i="11"/>
  <c r="AX338" i="11"/>
  <c r="AW338" i="11"/>
  <c r="AV338" i="11"/>
  <c r="AU338" i="11"/>
  <c r="AR338" i="11"/>
  <c r="AQ338" i="11"/>
  <c r="H337" i="11"/>
  <c r="AI337" i="11"/>
  <c r="BI337" i="11"/>
  <c r="BM337" i="11"/>
  <c r="BW337" i="11"/>
  <c r="BX337" i="11"/>
  <c r="BY337" i="11"/>
  <c r="CG337" i="11"/>
  <c r="CF337" i="11"/>
  <c r="BL337" i="11"/>
  <c r="BT337" i="11"/>
  <c r="BU337" i="11"/>
  <c r="BV337" i="11"/>
  <c r="CE337" i="11"/>
  <c r="CD337" i="11"/>
  <c r="BK337" i="11"/>
  <c r="BQ337" i="11"/>
  <c r="BR337" i="11"/>
  <c r="BS337" i="11"/>
  <c r="CC337" i="11"/>
  <c r="CB337" i="11"/>
  <c r="BJ337" i="11"/>
  <c r="BN337" i="11"/>
  <c r="BO337" i="11"/>
  <c r="BP337" i="11"/>
  <c r="CA337" i="11"/>
  <c r="BZ337" i="11"/>
  <c r="AY337" i="11"/>
  <c r="AX337" i="11"/>
  <c r="AW337" i="11"/>
  <c r="AV337" i="11"/>
  <c r="AU337" i="11"/>
  <c r="AR337" i="11"/>
  <c r="AQ337" i="11"/>
  <c r="H336" i="11"/>
  <c r="AI336" i="11"/>
  <c r="BI336" i="11"/>
  <c r="BM336" i="11"/>
  <c r="BW336" i="11"/>
  <c r="BX336" i="11"/>
  <c r="BY336" i="11"/>
  <c r="CG336" i="11"/>
  <c r="CF336" i="11"/>
  <c r="BL336" i="11"/>
  <c r="BT336" i="11"/>
  <c r="BU336" i="11"/>
  <c r="BV336" i="11"/>
  <c r="CE336" i="11"/>
  <c r="CD336" i="11"/>
  <c r="BK336" i="11"/>
  <c r="BQ336" i="11"/>
  <c r="BR336" i="11"/>
  <c r="BS336" i="11"/>
  <c r="CC336" i="11"/>
  <c r="CB336" i="11"/>
  <c r="BJ336" i="11"/>
  <c r="BN336" i="11"/>
  <c r="BO336" i="11"/>
  <c r="BP336" i="11"/>
  <c r="CA336" i="11"/>
  <c r="BZ336" i="11"/>
  <c r="AY336" i="11"/>
  <c r="AX336" i="11"/>
  <c r="AW336" i="11"/>
  <c r="AV336" i="11"/>
  <c r="AU336" i="11"/>
  <c r="AR336" i="11"/>
  <c r="AQ336" i="11"/>
  <c r="H335" i="11"/>
  <c r="AI335" i="11"/>
  <c r="BI335" i="11"/>
  <c r="BM335" i="11"/>
  <c r="BW335" i="11"/>
  <c r="BX335" i="11"/>
  <c r="BY335" i="11"/>
  <c r="CG335" i="11"/>
  <c r="CF335" i="11"/>
  <c r="BL335" i="11"/>
  <c r="BT335" i="11"/>
  <c r="BU335" i="11"/>
  <c r="BV335" i="11"/>
  <c r="CE335" i="11"/>
  <c r="CD335" i="11"/>
  <c r="BK335" i="11"/>
  <c r="BQ335" i="11"/>
  <c r="BR335" i="11"/>
  <c r="BS335" i="11"/>
  <c r="CC335" i="11"/>
  <c r="CB335" i="11"/>
  <c r="BJ335" i="11"/>
  <c r="BN335" i="11"/>
  <c r="BO335" i="11"/>
  <c r="BP335" i="11"/>
  <c r="CA335" i="11"/>
  <c r="BZ335" i="11"/>
  <c r="AY335" i="11"/>
  <c r="AX335" i="11"/>
  <c r="AW335" i="11"/>
  <c r="AV335" i="11"/>
  <c r="AU335" i="11"/>
  <c r="AR335" i="11"/>
  <c r="AQ335" i="11"/>
  <c r="H334" i="11"/>
  <c r="AI334" i="11"/>
  <c r="BI334" i="11"/>
  <c r="BM334" i="11"/>
  <c r="BW334" i="11"/>
  <c r="BX334" i="11"/>
  <c r="BY334" i="11"/>
  <c r="CG334" i="11"/>
  <c r="CF334" i="11"/>
  <c r="BL334" i="11"/>
  <c r="BT334" i="11"/>
  <c r="BU334" i="11"/>
  <c r="BV334" i="11"/>
  <c r="CE334" i="11"/>
  <c r="CD334" i="11"/>
  <c r="BK334" i="11"/>
  <c r="BQ334" i="11"/>
  <c r="BR334" i="11"/>
  <c r="BS334" i="11"/>
  <c r="CC334" i="11"/>
  <c r="CB334" i="11"/>
  <c r="BJ334" i="11"/>
  <c r="BN334" i="11"/>
  <c r="BO334" i="11"/>
  <c r="BP334" i="11"/>
  <c r="CA334" i="11"/>
  <c r="BZ334" i="11"/>
  <c r="AY334" i="11"/>
  <c r="AX334" i="11"/>
  <c r="AW334" i="11"/>
  <c r="AV334" i="11"/>
  <c r="AU334" i="11"/>
  <c r="AR334" i="11"/>
  <c r="AQ334" i="11"/>
  <c r="H333" i="11"/>
  <c r="AI333" i="11"/>
  <c r="BI333" i="11"/>
  <c r="BM333" i="11"/>
  <c r="BW333" i="11"/>
  <c r="BX333" i="11"/>
  <c r="BY333" i="11"/>
  <c r="CG333" i="11"/>
  <c r="CF333" i="11"/>
  <c r="BL333" i="11"/>
  <c r="BT333" i="11"/>
  <c r="BU333" i="11"/>
  <c r="BV333" i="11"/>
  <c r="CE333" i="11"/>
  <c r="CD333" i="11"/>
  <c r="BK333" i="11"/>
  <c r="BQ333" i="11"/>
  <c r="BR333" i="11"/>
  <c r="BS333" i="11"/>
  <c r="CC333" i="11"/>
  <c r="CB333" i="11"/>
  <c r="BJ333" i="11"/>
  <c r="BN333" i="11"/>
  <c r="BO333" i="11"/>
  <c r="BP333" i="11"/>
  <c r="CA333" i="11"/>
  <c r="BZ333" i="11"/>
  <c r="AY333" i="11"/>
  <c r="AX333" i="11"/>
  <c r="AW333" i="11"/>
  <c r="AV333" i="11"/>
  <c r="AU333" i="11"/>
  <c r="AR333" i="11"/>
  <c r="AQ333" i="11"/>
  <c r="H332" i="11"/>
  <c r="AI332" i="11"/>
  <c r="BI332" i="11"/>
  <c r="BM332" i="11"/>
  <c r="BW332" i="11"/>
  <c r="BX332" i="11"/>
  <c r="BY332" i="11"/>
  <c r="CG332" i="11"/>
  <c r="CF332" i="11"/>
  <c r="BL332" i="11"/>
  <c r="BT332" i="11"/>
  <c r="BU332" i="11"/>
  <c r="BV332" i="11"/>
  <c r="CE332" i="11"/>
  <c r="CD332" i="11"/>
  <c r="BK332" i="11"/>
  <c r="BQ332" i="11"/>
  <c r="BR332" i="11"/>
  <c r="BS332" i="11"/>
  <c r="CC332" i="11"/>
  <c r="CB332" i="11"/>
  <c r="BJ332" i="11"/>
  <c r="BN332" i="11"/>
  <c r="BO332" i="11"/>
  <c r="BP332" i="11"/>
  <c r="CA332" i="11"/>
  <c r="BZ332" i="11"/>
  <c r="AY332" i="11"/>
  <c r="AX332" i="11"/>
  <c r="AW332" i="11"/>
  <c r="AV332" i="11"/>
  <c r="AU332" i="11"/>
  <c r="AR332" i="11"/>
  <c r="AQ332" i="11"/>
  <c r="N331" i="11"/>
  <c r="H331" i="11"/>
  <c r="AI331" i="11"/>
  <c r="BI331" i="11"/>
  <c r="BM331" i="11"/>
  <c r="BW331" i="11"/>
  <c r="BX331" i="11"/>
  <c r="BY331" i="11"/>
  <c r="CG331" i="11"/>
  <c r="CF331" i="11"/>
  <c r="BL331" i="11"/>
  <c r="BT331" i="11"/>
  <c r="BU331" i="11"/>
  <c r="BV331" i="11"/>
  <c r="CE331" i="11"/>
  <c r="CD331" i="11"/>
  <c r="BK331" i="11"/>
  <c r="BQ331" i="11"/>
  <c r="BR331" i="11"/>
  <c r="BS331" i="11"/>
  <c r="CC331" i="11"/>
  <c r="CB331" i="11"/>
  <c r="BJ331" i="11"/>
  <c r="BN331" i="11"/>
  <c r="BO331" i="11"/>
  <c r="BP331" i="11"/>
  <c r="CA331" i="11"/>
  <c r="BZ331" i="11"/>
  <c r="AY331" i="11"/>
  <c r="AX331" i="11"/>
  <c r="AW331" i="11"/>
  <c r="AV331" i="11"/>
  <c r="AU331" i="11"/>
  <c r="AR331" i="11"/>
  <c r="AQ331" i="11"/>
  <c r="N330" i="11"/>
  <c r="H330" i="11"/>
  <c r="AI330" i="11"/>
  <c r="BI330" i="11"/>
  <c r="BM330" i="11"/>
  <c r="BW330" i="11"/>
  <c r="BX330" i="11"/>
  <c r="BY330" i="11"/>
  <c r="CG330" i="11"/>
  <c r="CF330" i="11"/>
  <c r="BL330" i="11"/>
  <c r="BT330" i="11"/>
  <c r="BU330" i="11"/>
  <c r="BV330" i="11"/>
  <c r="CE330" i="11"/>
  <c r="CD330" i="11"/>
  <c r="BK330" i="11"/>
  <c r="BQ330" i="11"/>
  <c r="BR330" i="11"/>
  <c r="BS330" i="11"/>
  <c r="CC330" i="11"/>
  <c r="CB330" i="11"/>
  <c r="BJ330" i="11"/>
  <c r="BN330" i="11"/>
  <c r="BO330" i="11"/>
  <c r="BP330" i="11"/>
  <c r="CA330" i="11"/>
  <c r="BZ330" i="11"/>
  <c r="AY330" i="11"/>
  <c r="AX330" i="11"/>
  <c r="AW330" i="11"/>
  <c r="AV330" i="11"/>
  <c r="AU330" i="11"/>
  <c r="AR330" i="11"/>
  <c r="AQ330" i="11"/>
  <c r="AY329" i="11"/>
  <c r="AX329" i="11"/>
  <c r="AW329" i="11"/>
  <c r="AV329" i="11"/>
  <c r="AU329" i="11"/>
  <c r="AR329" i="11"/>
  <c r="AQ329" i="11"/>
  <c r="N328" i="11"/>
  <c r="H328" i="11"/>
  <c r="AI328" i="11"/>
  <c r="BI328" i="11"/>
  <c r="BM328" i="11"/>
  <c r="BW328" i="11"/>
  <c r="BX328" i="11"/>
  <c r="BY328" i="11"/>
  <c r="CG328" i="11"/>
  <c r="CF328" i="11"/>
  <c r="BL328" i="11"/>
  <c r="BT328" i="11"/>
  <c r="BU328" i="11"/>
  <c r="BV328" i="11"/>
  <c r="CE328" i="11"/>
  <c r="CD328" i="11"/>
  <c r="BK328" i="11"/>
  <c r="BQ328" i="11"/>
  <c r="BR328" i="11"/>
  <c r="BS328" i="11"/>
  <c r="CC328" i="11"/>
  <c r="CB328" i="11"/>
  <c r="BJ328" i="11"/>
  <c r="BN328" i="11"/>
  <c r="BO328" i="11"/>
  <c r="BP328" i="11"/>
  <c r="CA328" i="11"/>
  <c r="BZ328" i="11"/>
  <c r="AY328" i="11"/>
  <c r="AX328" i="11"/>
  <c r="AW328" i="11"/>
  <c r="AV328" i="11"/>
  <c r="AU328" i="11"/>
  <c r="AR328" i="11"/>
  <c r="AQ328" i="11"/>
  <c r="N327" i="11"/>
  <c r="H327" i="11"/>
  <c r="AI327" i="11"/>
  <c r="BI327" i="11"/>
  <c r="BM327" i="11"/>
  <c r="BW327" i="11"/>
  <c r="BX327" i="11"/>
  <c r="BY327" i="11"/>
  <c r="CG327" i="11"/>
  <c r="CF327" i="11"/>
  <c r="BL327" i="11"/>
  <c r="BT327" i="11"/>
  <c r="BU327" i="11"/>
  <c r="BV327" i="11"/>
  <c r="CE327" i="11"/>
  <c r="CD327" i="11"/>
  <c r="BK327" i="11"/>
  <c r="BQ327" i="11"/>
  <c r="BR327" i="11"/>
  <c r="BS327" i="11"/>
  <c r="CC327" i="11"/>
  <c r="CB327" i="11"/>
  <c r="BJ327" i="11"/>
  <c r="BN327" i="11"/>
  <c r="BO327" i="11"/>
  <c r="BP327" i="11"/>
  <c r="CA327" i="11"/>
  <c r="BZ327" i="11"/>
  <c r="AY327" i="11"/>
  <c r="AX327" i="11"/>
  <c r="AW327" i="11"/>
  <c r="AV327" i="11"/>
  <c r="AU327" i="11"/>
  <c r="AR327" i="11"/>
  <c r="AQ327" i="11"/>
  <c r="N326" i="11"/>
  <c r="H326" i="11"/>
  <c r="AI326" i="11"/>
  <c r="BI326" i="11"/>
  <c r="BM326" i="11"/>
  <c r="BW326" i="11"/>
  <c r="BX326" i="11"/>
  <c r="BY326" i="11"/>
  <c r="CG326" i="11"/>
  <c r="CF326" i="11"/>
  <c r="BL326" i="11"/>
  <c r="BT326" i="11"/>
  <c r="BU326" i="11"/>
  <c r="BV326" i="11"/>
  <c r="CE326" i="11"/>
  <c r="CD326" i="11"/>
  <c r="BK326" i="11"/>
  <c r="BQ326" i="11"/>
  <c r="BR326" i="11"/>
  <c r="BS326" i="11"/>
  <c r="CC326" i="11"/>
  <c r="CB326" i="11"/>
  <c r="BJ326" i="11"/>
  <c r="BN326" i="11"/>
  <c r="BO326" i="11"/>
  <c r="BP326" i="11"/>
  <c r="CA326" i="11"/>
  <c r="BZ326" i="11"/>
  <c r="AY326" i="11"/>
  <c r="AX326" i="11"/>
  <c r="AW326" i="11"/>
  <c r="AV326" i="11"/>
  <c r="AU326" i="11"/>
  <c r="AR326" i="11"/>
  <c r="AQ326" i="11"/>
  <c r="N325" i="11"/>
  <c r="H325" i="11"/>
  <c r="AI325" i="11"/>
  <c r="BI325" i="11"/>
  <c r="BM325" i="11"/>
  <c r="BW325" i="11"/>
  <c r="BX325" i="11"/>
  <c r="BY325" i="11"/>
  <c r="CG325" i="11"/>
  <c r="CF325" i="11"/>
  <c r="BL325" i="11"/>
  <c r="BT325" i="11"/>
  <c r="BU325" i="11"/>
  <c r="BV325" i="11"/>
  <c r="CE325" i="11"/>
  <c r="CD325" i="11"/>
  <c r="BK325" i="11"/>
  <c r="BQ325" i="11"/>
  <c r="BR325" i="11"/>
  <c r="BS325" i="11"/>
  <c r="CC325" i="11"/>
  <c r="CB325" i="11"/>
  <c r="BJ325" i="11"/>
  <c r="BN325" i="11"/>
  <c r="BO325" i="11"/>
  <c r="BP325" i="11"/>
  <c r="CA325" i="11"/>
  <c r="BZ325" i="11"/>
  <c r="AY325" i="11"/>
  <c r="AX325" i="11"/>
  <c r="AW325" i="11"/>
  <c r="AV325" i="11"/>
  <c r="AU325" i="11"/>
  <c r="AR325" i="11"/>
  <c r="AQ325" i="11"/>
  <c r="N324" i="11"/>
  <c r="H324" i="11"/>
  <c r="AI324" i="11"/>
  <c r="BI324" i="11"/>
  <c r="BM324" i="11"/>
  <c r="BW324" i="11"/>
  <c r="BX324" i="11"/>
  <c r="BY324" i="11"/>
  <c r="CG324" i="11"/>
  <c r="CF324" i="11"/>
  <c r="BL324" i="11"/>
  <c r="BT324" i="11"/>
  <c r="BU324" i="11"/>
  <c r="BV324" i="11"/>
  <c r="CE324" i="11"/>
  <c r="CD324" i="11"/>
  <c r="BK324" i="11"/>
  <c r="BQ324" i="11"/>
  <c r="BR324" i="11"/>
  <c r="BS324" i="11"/>
  <c r="CC324" i="11"/>
  <c r="CB324" i="11"/>
  <c r="BJ324" i="11"/>
  <c r="BN324" i="11"/>
  <c r="BO324" i="11"/>
  <c r="BP324" i="11"/>
  <c r="CA324" i="11"/>
  <c r="BZ324" i="11"/>
  <c r="AY324" i="11"/>
  <c r="AX324" i="11"/>
  <c r="AW324" i="11"/>
  <c r="AV324" i="11"/>
  <c r="AU324" i="11"/>
  <c r="AR324" i="11"/>
  <c r="AQ324" i="11"/>
  <c r="N323" i="11"/>
  <c r="H323" i="11"/>
  <c r="AI323" i="11"/>
  <c r="BI323" i="11"/>
  <c r="BM323" i="11"/>
  <c r="BW323" i="11"/>
  <c r="BX323" i="11"/>
  <c r="BY323" i="11"/>
  <c r="CG323" i="11"/>
  <c r="CF323" i="11"/>
  <c r="BL323" i="11"/>
  <c r="BT323" i="11"/>
  <c r="BU323" i="11"/>
  <c r="BV323" i="11"/>
  <c r="CE323" i="11"/>
  <c r="CD323" i="11"/>
  <c r="BK323" i="11"/>
  <c r="BQ323" i="11"/>
  <c r="BR323" i="11"/>
  <c r="BS323" i="11"/>
  <c r="CC323" i="11"/>
  <c r="CB323" i="11"/>
  <c r="BJ323" i="11"/>
  <c r="BN323" i="11"/>
  <c r="BO323" i="11"/>
  <c r="BP323" i="11"/>
  <c r="CA323" i="11"/>
  <c r="BZ323" i="11"/>
  <c r="AY323" i="11"/>
  <c r="AX323" i="11"/>
  <c r="AW323" i="11"/>
  <c r="AV323" i="11"/>
  <c r="AU323" i="11"/>
  <c r="AR323" i="11"/>
  <c r="AQ323" i="11"/>
  <c r="N322" i="11"/>
  <c r="H322" i="11"/>
  <c r="AI322" i="11"/>
  <c r="BI322" i="11"/>
  <c r="BM322" i="11"/>
  <c r="BW322" i="11"/>
  <c r="BX322" i="11"/>
  <c r="BY322" i="11"/>
  <c r="CG322" i="11"/>
  <c r="CF322" i="11"/>
  <c r="BL322" i="11"/>
  <c r="BT322" i="11"/>
  <c r="BU322" i="11"/>
  <c r="BV322" i="11"/>
  <c r="CE322" i="11"/>
  <c r="CD322" i="11"/>
  <c r="BK322" i="11"/>
  <c r="BQ322" i="11"/>
  <c r="BR322" i="11"/>
  <c r="BS322" i="11"/>
  <c r="CC322" i="11"/>
  <c r="CB322" i="11"/>
  <c r="BJ322" i="11"/>
  <c r="BN322" i="11"/>
  <c r="BO322" i="11"/>
  <c r="BP322" i="11"/>
  <c r="CA322" i="11"/>
  <c r="BZ322" i="11"/>
  <c r="AY322" i="11"/>
  <c r="AX322" i="11"/>
  <c r="AW322" i="11"/>
  <c r="AV322" i="11"/>
  <c r="AU322" i="11"/>
  <c r="AR322" i="11"/>
  <c r="AQ322" i="11"/>
  <c r="N321" i="11"/>
  <c r="H321" i="11"/>
  <c r="AI321" i="11"/>
  <c r="BI321" i="11"/>
  <c r="BM321" i="11"/>
  <c r="BW321" i="11"/>
  <c r="BX321" i="11"/>
  <c r="BY321" i="11"/>
  <c r="CG321" i="11"/>
  <c r="CF321" i="11"/>
  <c r="BL321" i="11"/>
  <c r="BT321" i="11"/>
  <c r="BU321" i="11"/>
  <c r="BV321" i="11"/>
  <c r="CE321" i="11"/>
  <c r="CD321" i="11"/>
  <c r="BK321" i="11"/>
  <c r="BQ321" i="11"/>
  <c r="BR321" i="11"/>
  <c r="BS321" i="11"/>
  <c r="CC321" i="11"/>
  <c r="CB321" i="11"/>
  <c r="BJ321" i="11"/>
  <c r="BN321" i="11"/>
  <c r="BO321" i="11"/>
  <c r="BP321" i="11"/>
  <c r="CA321" i="11"/>
  <c r="BZ321" i="11"/>
  <c r="AY321" i="11"/>
  <c r="AX321" i="11"/>
  <c r="AW321" i="11"/>
  <c r="AV321" i="11"/>
  <c r="AU321" i="11"/>
  <c r="AR321" i="11"/>
  <c r="AQ321" i="11"/>
  <c r="N320" i="11"/>
  <c r="H320" i="11"/>
  <c r="AI320" i="11"/>
  <c r="BI320" i="11"/>
  <c r="BM320" i="11"/>
  <c r="BW320" i="11"/>
  <c r="BX320" i="11"/>
  <c r="BY320" i="11"/>
  <c r="CG320" i="11"/>
  <c r="CF320" i="11"/>
  <c r="BL320" i="11"/>
  <c r="BT320" i="11"/>
  <c r="BU320" i="11"/>
  <c r="BV320" i="11"/>
  <c r="CE320" i="11"/>
  <c r="CD320" i="11"/>
  <c r="BK320" i="11"/>
  <c r="BQ320" i="11"/>
  <c r="BR320" i="11"/>
  <c r="BS320" i="11"/>
  <c r="CC320" i="11"/>
  <c r="CB320" i="11"/>
  <c r="BJ320" i="11"/>
  <c r="BN320" i="11"/>
  <c r="BO320" i="11"/>
  <c r="BP320" i="11"/>
  <c r="CA320" i="11"/>
  <c r="BZ320" i="11"/>
  <c r="AY320" i="11"/>
  <c r="AX320" i="11"/>
  <c r="AW320" i="11"/>
  <c r="AV320" i="11"/>
  <c r="AU320" i="11"/>
  <c r="AR320" i="11"/>
  <c r="AQ320" i="11"/>
  <c r="N319" i="11"/>
  <c r="H319" i="11"/>
  <c r="AI319" i="11"/>
  <c r="BI319" i="11"/>
  <c r="BM319" i="11"/>
  <c r="BW319" i="11"/>
  <c r="BX319" i="11"/>
  <c r="BY319" i="11"/>
  <c r="CG319" i="11"/>
  <c r="CF319" i="11"/>
  <c r="BL319" i="11"/>
  <c r="BT319" i="11"/>
  <c r="BU319" i="11"/>
  <c r="BV319" i="11"/>
  <c r="CE319" i="11"/>
  <c r="CD319" i="11"/>
  <c r="BK319" i="11"/>
  <c r="BQ319" i="11"/>
  <c r="BR319" i="11"/>
  <c r="BS319" i="11"/>
  <c r="CC319" i="11"/>
  <c r="CB319" i="11"/>
  <c r="BJ319" i="11"/>
  <c r="BN319" i="11"/>
  <c r="BO319" i="11"/>
  <c r="BP319" i="11"/>
  <c r="CA319" i="11"/>
  <c r="BZ319" i="11"/>
  <c r="AY319" i="11"/>
  <c r="AX319" i="11"/>
  <c r="AW319" i="11"/>
  <c r="AV319" i="11"/>
  <c r="AU319" i="11"/>
  <c r="AR319" i="11"/>
  <c r="AQ319" i="11"/>
  <c r="N318" i="11"/>
  <c r="H318" i="11"/>
  <c r="AI318" i="11"/>
  <c r="BI318" i="11"/>
  <c r="BM318" i="11"/>
  <c r="BW318" i="11"/>
  <c r="BX318" i="11"/>
  <c r="BY318" i="11"/>
  <c r="CG318" i="11"/>
  <c r="CF318" i="11"/>
  <c r="BL318" i="11"/>
  <c r="BT318" i="11"/>
  <c r="BU318" i="11"/>
  <c r="BV318" i="11"/>
  <c r="CE318" i="11"/>
  <c r="CD318" i="11"/>
  <c r="BK318" i="11"/>
  <c r="BQ318" i="11"/>
  <c r="BR318" i="11"/>
  <c r="BS318" i="11"/>
  <c r="CC318" i="11"/>
  <c r="CB318" i="11"/>
  <c r="BJ318" i="11"/>
  <c r="BN318" i="11"/>
  <c r="BO318" i="11"/>
  <c r="BP318" i="11"/>
  <c r="CA318" i="11"/>
  <c r="BZ318" i="11"/>
  <c r="AY318" i="11"/>
  <c r="AX318" i="11"/>
  <c r="AW318" i="11"/>
  <c r="AV318" i="11"/>
  <c r="AU318" i="11"/>
  <c r="AR318" i="11"/>
  <c r="AQ318" i="11"/>
  <c r="N317" i="11"/>
  <c r="H317" i="11"/>
  <c r="AI317" i="11"/>
  <c r="BI317" i="11"/>
  <c r="BM317" i="11"/>
  <c r="BW317" i="11"/>
  <c r="BX317" i="11"/>
  <c r="BY317" i="11"/>
  <c r="CG317" i="11"/>
  <c r="CF317" i="11"/>
  <c r="BL317" i="11"/>
  <c r="BT317" i="11"/>
  <c r="BU317" i="11"/>
  <c r="BV317" i="11"/>
  <c r="CE317" i="11"/>
  <c r="CD317" i="11"/>
  <c r="BK317" i="11"/>
  <c r="BQ317" i="11"/>
  <c r="BR317" i="11"/>
  <c r="BS317" i="11"/>
  <c r="CC317" i="11"/>
  <c r="CB317" i="11"/>
  <c r="BJ317" i="11"/>
  <c r="BN317" i="11"/>
  <c r="BO317" i="11"/>
  <c r="BP317" i="11"/>
  <c r="CA317" i="11"/>
  <c r="BZ317" i="11"/>
  <c r="AY317" i="11"/>
  <c r="AX317" i="11"/>
  <c r="AW317" i="11"/>
  <c r="AV317" i="11"/>
  <c r="AU317" i="11"/>
  <c r="AR317" i="11"/>
  <c r="AQ317" i="11"/>
  <c r="N316" i="11"/>
  <c r="H316" i="11"/>
  <c r="AI316" i="11"/>
  <c r="BI316" i="11"/>
  <c r="BM316" i="11"/>
  <c r="BW316" i="11"/>
  <c r="BX316" i="11"/>
  <c r="BY316" i="11"/>
  <c r="CG316" i="11"/>
  <c r="CF316" i="11"/>
  <c r="BL316" i="11"/>
  <c r="BT316" i="11"/>
  <c r="BU316" i="11"/>
  <c r="BV316" i="11"/>
  <c r="CE316" i="11"/>
  <c r="CD316" i="11"/>
  <c r="BK316" i="11"/>
  <c r="BQ316" i="11"/>
  <c r="BR316" i="11"/>
  <c r="BS316" i="11"/>
  <c r="CC316" i="11"/>
  <c r="CB316" i="11"/>
  <c r="BJ316" i="11"/>
  <c r="BN316" i="11"/>
  <c r="BO316" i="11"/>
  <c r="BP316" i="11"/>
  <c r="CA316" i="11"/>
  <c r="BZ316" i="11"/>
  <c r="AY316" i="11"/>
  <c r="AX316" i="11"/>
  <c r="AW316" i="11"/>
  <c r="AV316" i="11"/>
  <c r="AU316" i="11"/>
  <c r="AR316" i="11"/>
  <c r="AQ316" i="11"/>
  <c r="N315" i="11"/>
  <c r="H315" i="11"/>
  <c r="AI315" i="11"/>
  <c r="BI315" i="11"/>
  <c r="BM315" i="11"/>
  <c r="BW315" i="11"/>
  <c r="BX315" i="11"/>
  <c r="BY315" i="11"/>
  <c r="CG315" i="11"/>
  <c r="CF315" i="11"/>
  <c r="BL315" i="11"/>
  <c r="BT315" i="11"/>
  <c r="BU315" i="11"/>
  <c r="BV315" i="11"/>
  <c r="CE315" i="11"/>
  <c r="CD315" i="11"/>
  <c r="BK315" i="11"/>
  <c r="BQ315" i="11"/>
  <c r="BR315" i="11"/>
  <c r="BS315" i="11"/>
  <c r="CC315" i="11"/>
  <c r="CB315" i="11"/>
  <c r="BJ315" i="11"/>
  <c r="BN315" i="11"/>
  <c r="BO315" i="11"/>
  <c r="BP315" i="11"/>
  <c r="CA315" i="11"/>
  <c r="BZ315" i="11"/>
  <c r="AY315" i="11"/>
  <c r="AX315" i="11"/>
  <c r="AW315" i="11"/>
  <c r="AV315" i="11"/>
  <c r="AU315" i="11"/>
  <c r="AR315" i="11"/>
  <c r="AQ315" i="11"/>
  <c r="N314" i="11"/>
  <c r="H314" i="11"/>
  <c r="AI314" i="11"/>
  <c r="BI314" i="11"/>
  <c r="BM314" i="11"/>
  <c r="BW314" i="11"/>
  <c r="BX314" i="11"/>
  <c r="BY314" i="11"/>
  <c r="CG314" i="11"/>
  <c r="CF314" i="11"/>
  <c r="BL314" i="11"/>
  <c r="BT314" i="11"/>
  <c r="BU314" i="11"/>
  <c r="BV314" i="11"/>
  <c r="CE314" i="11"/>
  <c r="CD314" i="11"/>
  <c r="BK314" i="11"/>
  <c r="BQ314" i="11"/>
  <c r="BR314" i="11"/>
  <c r="BS314" i="11"/>
  <c r="CC314" i="11"/>
  <c r="CB314" i="11"/>
  <c r="BJ314" i="11"/>
  <c r="BN314" i="11"/>
  <c r="BO314" i="11"/>
  <c r="BP314" i="11"/>
  <c r="CA314" i="11"/>
  <c r="BZ314" i="11"/>
  <c r="AY314" i="11"/>
  <c r="AX314" i="11"/>
  <c r="AW314" i="11"/>
  <c r="AV314" i="11"/>
  <c r="AU314" i="11"/>
  <c r="AR314" i="11"/>
  <c r="AQ314" i="11"/>
  <c r="N313" i="11"/>
  <c r="H313" i="11"/>
  <c r="AI313" i="11"/>
  <c r="BI313" i="11"/>
  <c r="BM313" i="11"/>
  <c r="BW313" i="11"/>
  <c r="BX313" i="11"/>
  <c r="BY313" i="11"/>
  <c r="CG313" i="11"/>
  <c r="CF313" i="11"/>
  <c r="BL313" i="11"/>
  <c r="BT313" i="11"/>
  <c r="BU313" i="11"/>
  <c r="BV313" i="11"/>
  <c r="CE313" i="11"/>
  <c r="CD313" i="11"/>
  <c r="BK313" i="11"/>
  <c r="BQ313" i="11"/>
  <c r="BR313" i="11"/>
  <c r="BS313" i="11"/>
  <c r="CC313" i="11"/>
  <c r="CB313" i="11"/>
  <c r="BJ313" i="11"/>
  <c r="BN313" i="11"/>
  <c r="BO313" i="11"/>
  <c r="BP313" i="11"/>
  <c r="CA313" i="11"/>
  <c r="BZ313" i="11"/>
  <c r="AY313" i="11"/>
  <c r="AX313" i="11"/>
  <c r="AW313" i="11"/>
  <c r="AV313" i="11"/>
  <c r="AU313" i="11"/>
  <c r="AR313" i="11"/>
  <c r="AQ313" i="11"/>
  <c r="N312" i="11"/>
  <c r="H312" i="11"/>
  <c r="AI312" i="11"/>
  <c r="BI312" i="11"/>
  <c r="BM312" i="11"/>
  <c r="BW312" i="11"/>
  <c r="BX312" i="11"/>
  <c r="BY312" i="11"/>
  <c r="CG312" i="11"/>
  <c r="CF312" i="11"/>
  <c r="BL312" i="11"/>
  <c r="BT312" i="11"/>
  <c r="BU312" i="11"/>
  <c r="BV312" i="11"/>
  <c r="CE312" i="11"/>
  <c r="CD312" i="11"/>
  <c r="BK312" i="11"/>
  <c r="BQ312" i="11"/>
  <c r="BR312" i="11"/>
  <c r="BS312" i="11"/>
  <c r="CC312" i="11"/>
  <c r="CB312" i="11"/>
  <c r="BJ312" i="11"/>
  <c r="BN312" i="11"/>
  <c r="BO312" i="11"/>
  <c r="BP312" i="11"/>
  <c r="CA312" i="11"/>
  <c r="BZ312" i="11"/>
  <c r="AY312" i="11"/>
  <c r="AX312" i="11"/>
  <c r="AW312" i="11"/>
  <c r="AV312" i="11"/>
  <c r="AU312" i="11"/>
  <c r="AR312" i="11"/>
  <c r="AQ312" i="11"/>
  <c r="N311" i="11"/>
  <c r="H311" i="11"/>
  <c r="AI311" i="11"/>
  <c r="BI311" i="11"/>
  <c r="BM311" i="11"/>
  <c r="BW311" i="11"/>
  <c r="BX311" i="11"/>
  <c r="BY311" i="11"/>
  <c r="CG311" i="11"/>
  <c r="CF311" i="11"/>
  <c r="BL311" i="11"/>
  <c r="BT311" i="11"/>
  <c r="BU311" i="11"/>
  <c r="BV311" i="11"/>
  <c r="CE311" i="11"/>
  <c r="CD311" i="11"/>
  <c r="BK311" i="11"/>
  <c r="BQ311" i="11"/>
  <c r="BR311" i="11"/>
  <c r="BS311" i="11"/>
  <c r="CC311" i="11"/>
  <c r="CB311" i="11"/>
  <c r="BJ311" i="11"/>
  <c r="BN311" i="11"/>
  <c r="BO311" i="11"/>
  <c r="BP311" i="11"/>
  <c r="CA311" i="11"/>
  <c r="BZ311" i="11"/>
  <c r="AY311" i="11"/>
  <c r="AX311" i="11"/>
  <c r="AW311" i="11"/>
  <c r="AV311" i="11"/>
  <c r="AU311" i="11"/>
  <c r="AR311" i="11"/>
  <c r="AQ311" i="11"/>
  <c r="N310" i="11"/>
  <c r="H310" i="11"/>
  <c r="AI310" i="11"/>
  <c r="BI310" i="11"/>
  <c r="BM310" i="11"/>
  <c r="BW310" i="11"/>
  <c r="BX310" i="11"/>
  <c r="BY310" i="11"/>
  <c r="CG310" i="11"/>
  <c r="CF310" i="11"/>
  <c r="BL310" i="11"/>
  <c r="BT310" i="11"/>
  <c r="BU310" i="11"/>
  <c r="BV310" i="11"/>
  <c r="CE310" i="11"/>
  <c r="CD310" i="11"/>
  <c r="BK310" i="11"/>
  <c r="BQ310" i="11"/>
  <c r="BR310" i="11"/>
  <c r="BS310" i="11"/>
  <c r="CC310" i="11"/>
  <c r="CB310" i="11"/>
  <c r="BJ310" i="11"/>
  <c r="BN310" i="11"/>
  <c r="BO310" i="11"/>
  <c r="BP310" i="11"/>
  <c r="CA310" i="11"/>
  <c r="BZ310" i="11"/>
  <c r="AY310" i="11"/>
  <c r="AX310" i="11"/>
  <c r="AW310" i="11"/>
  <c r="AV310" i="11"/>
  <c r="AU310" i="11"/>
  <c r="AR310" i="11"/>
  <c r="AQ310" i="11"/>
  <c r="AY309" i="11"/>
  <c r="AX309" i="11"/>
  <c r="AW309" i="11"/>
  <c r="AV309" i="11"/>
  <c r="AU309" i="11"/>
  <c r="AR309" i="11"/>
  <c r="AQ309" i="11"/>
  <c r="N308" i="11"/>
  <c r="H308" i="11"/>
  <c r="AI308" i="11"/>
  <c r="BI308" i="11"/>
  <c r="BM308" i="11"/>
  <c r="BW308" i="11"/>
  <c r="BX308" i="11"/>
  <c r="BY308" i="11"/>
  <c r="CG308" i="11"/>
  <c r="CF308" i="11"/>
  <c r="BL308" i="11"/>
  <c r="BT308" i="11"/>
  <c r="BU308" i="11"/>
  <c r="BV308" i="11"/>
  <c r="CE308" i="11"/>
  <c r="CD308" i="11"/>
  <c r="BK308" i="11"/>
  <c r="BQ308" i="11"/>
  <c r="BR308" i="11"/>
  <c r="BS308" i="11"/>
  <c r="CC308" i="11"/>
  <c r="CB308" i="11"/>
  <c r="BJ308" i="11"/>
  <c r="BN308" i="11"/>
  <c r="BO308" i="11"/>
  <c r="BP308" i="11"/>
  <c r="CA308" i="11"/>
  <c r="BZ308" i="11"/>
  <c r="AY308" i="11"/>
  <c r="AX308" i="11"/>
  <c r="AW308" i="11"/>
  <c r="AV308" i="11"/>
  <c r="AU308" i="11"/>
  <c r="AR308" i="11"/>
  <c r="AQ308" i="11"/>
  <c r="N307" i="11"/>
  <c r="H307" i="11"/>
  <c r="AI307" i="11"/>
  <c r="BI307" i="11"/>
  <c r="BM307" i="11"/>
  <c r="BW307" i="11"/>
  <c r="BX307" i="11"/>
  <c r="BY307" i="11"/>
  <c r="CG307" i="11"/>
  <c r="CF307" i="11"/>
  <c r="BL307" i="11"/>
  <c r="BT307" i="11"/>
  <c r="BU307" i="11"/>
  <c r="BV307" i="11"/>
  <c r="CE307" i="11"/>
  <c r="CD307" i="11"/>
  <c r="BK307" i="11"/>
  <c r="BQ307" i="11"/>
  <c r="BR307" i="11"/>
  <c r="BS307" i="11"/>
  <c r="CC307" i="11"/>
  <c r="CB307" i="11"/>
  <c r="BJ307" i="11"/>
  <c r="BN307" i="11"/>
  <c r="BO307" i="11"/>
  <c r="BP307" i="11"/>
  <c r="CA307" i="11"/>
  <c r="BZ307" i="11"/>
  <c r="AY307" i="11"/>
  <c r="AX307" i="11"/>
  <c r="AW307" i="11"/>
  <c r="AV307" i="11"/>
  <c r="AU307" i="11"/>
  <c r="AR307" i="11"/>
  <c r="AQ307" i="11"/>
  <c r="N306" i="11"/>
  <c r="H306" i="11"/>
  <c r="AI306" i="11"/>
  <c r="BI306" i="11"/>
  <c r="BM306" i="11"/>
  <c r="BW306" i="11"/>
  <c r="BX306" i="11"/>
  <c r="BY306" i="11"/>
  <c r="CG306" i="11"/>
  <c r="CF306" i="11"/>
  <c r="BL306" i="11"/>
  <c r="BT306" i="11"/>
  <c r="BU306" i="11"/>
  <c r="BV306" i="11"/>
  <c r="CE306" i="11"/>
  <c r="CD306" i="11"/>
  <c r="BK306" i="11"/>
  <c r="BQ306" i="11"/>
  <c r="BR306" i="11"/>
  <c r="BS306" i="11"/>
  <c r="CC306" i="11"/>
  <c r="CB306" i="11"/>
  <c r="BJ306" i="11"/>
  <c r="BN306" i="11"/>
  <c r="BO306" i="11"/>
  <c r="BP306" i="11"/>
  <c r="CA306" i="11"/>
  <c r="BZ306" i="11"/>
  <c r="AY306" i="11"/>
  <c r="AX306" i="11"/>
  <c r="AW306" i="11"/>
  <c r="AV306" i="11"/>
  <c r="AU306" i="11"/>
  <c r="AR306" i="11"/>
  <c r="AQ306" i="11"/>
  <c r="N305" i="11"/>
  <c r="H305" i="11"/>
  <c r="AI305" i="11"/>
  <c r="BI305" i="11"/>
  <c r="BM305" i="11"/>
  <c r="BW305" i="11"/>
  <c r="BX305" i="11"/>
  <c r="BY305" i="11"/>
  <c r="CG305" i="11"/>
  <c r="CF305" i="11"/>
  <c r="BL305" i="11"/>
  <c r="BT305" i="11"/>
  <c r="BU305" i="11"/>
  <c r="BV305" i="11"/>
  <c r="CE305" i="11"/>
  <c r="CD305" i="11"/>
  <c r="BK305" i="11"/>
  <c r="BQ305" i="11"/>
  <c r="BR305" i="11"/>
  <c r="BS305" i="11"/>
  <c r="CC305" i="11"/>
  <c r="CB305" i="11"/>
  <c r="BJ305" i="11"/>
  <c r="BN305" i="11"/>
  <c r="BO305" i="11"/>
  <c r="BP305" i="11"/>
  <c r="CA305" i="11"/>
  <c r="BZ305" i="11"/>
  <c r="AY305" i="11"/>
  <c r="AX305" i="11"/>
  <c r="AW305" i="11"/>
  <c r="AV305" i="11"/>
  <c r="AU305" i="11"/>
  <c r="AR305" i="11"/>
  <c r="AQ305" i="11"/>
  <c r="N304" i="11"/>
  <c r="H304" i="11"/>
  <c r="AI304" i="11"/>
  <c r="BI304" i="11"/>
  <c r="BM304" i="11"/>
  <c r="BW304" i="11"/>
  <c r="BX304" i="11"/>
  <c r="BY304" i="11"/>
  <c r="CG304" i="11"/>
  <c r="CF304" i="11"/>
  <c r="BL304" i="11"/>
  <c r="BT304" i="11"/>
  <c r="BU304" i="11"/>
  <c r="BV304" i="11"/>
  <c r="CE304" i="11"/>
  <c r="CD304" i="11"/>
  <c r="BK304" i="11"/>
  <c r="BQ304" i="11"/>
  <c r="BR304" i="11"/>
  <c r="BS304" i="11"/>
  <c r="CC304" i="11"/>
  <c r="CB304" i="11"/>
  <c r="BJ304" i="11"/>
  <c r="BN304" i="11"/>
  <c r="BO304" i="11"/>
  <c r="BP304" i="11"/>
  <c r="CA304" i="11"/>
  <c r="BZ304" i="11"/>
  <c r="AY304" i="11"/>
  <c r="AX304" i="11"/>
  <c r="AW304" i="11"/>
  <c r="AV304" i="11"/>
  <c r="AU304" i="11"/>
  <c r="AR304" i="11"/>
  <c r="AQ304" i="11"/>
  <c r="H303" i="11"/>
  <c r="AI303" i="11"/>
  <c r="BI303" i="11"/>
  <c r="BM303" i="11"/>
  <c r="BW303" i="11"/>
  <c r="BX303" i="11"/>
  <c r="BY303" i="11"/>
  <c r="CG303" i="11"/>
  <c r="CF303" i="11"/>
  <c r="BL303" i="11"/>
  <c r="BT303" i="11"/>
  <c r="BU303" i="11"/>
  <c r="BV303" i="11"/>
  <c r="CE303" i="11"/>
  <c r="CD303" i="11"/>
  <c r="BK303" i="11"/>
  <c r="BQ303" i="11"/>
  <c r="BR303" i="11"/>
  <c r="BS303" i="11"/>
  <c r="CC303" i="11"/>
  <c r="CB303" i="11"/>
  <c r="BJ303" i="11"/>
  <c r="BN303" i="11"/>
  <c r="BO303" i="11"/>
  <c r="BP303" i="11"/>
  <c r="CA303" i="11"/>
  <c r="BZ303" i="11"/>
  <c r="AY303" i="11"/>
  <c r="AX303" i="11"/>
  <c r="AW303" i="11"/>
  <c r="AV303" i="11"/>
  <c r="AU303" i="11"/>
  <c r="AR303" i="11"/>
  <c r="AQ303" i="11"/>
  <c r="H302" i="11"/>
  <c r="AI302" i="11"/>
  <c r="BI302" i="11"/>
  <c r="BM302" i="11"/>
  <c r="BW302" i="11"/>
  <c r="BX302" i="11"/>
  <c r="BY302" i="11"/>
  <c r="CG302" i="11"/>
  <c r="CF302" i="11"/>
  <c r="BL302" i="11"/>
  <c r="BT302" i="11"/>
  <c r="BU302" i="11"/>
  <c r="BV302" i="11"/>
  <c r="CE302" i="11"/>
  <c r="CD302" i="11"/>
  <c r="BK302" i="11"/>
  <c r="BQ302" i="11"/>
  <c r="BR302" i="11"/>
  <c r="BS302" i="11"/>
  <c r="CC302" i="11"/>
  <c r="CB302" i="11"/>
  <c r="BJ302" i="11"/>
  <c r="BN302" i="11"/>
  <c r="BO302" i="11"/>
  <c r="BP302" i="11"/>
  <c r="CA302" i="11"/>
  <c r="BZ302" i="11"/>
  <c r="AY302" i="11"/>
  <c r="AX302" i="11"/>
  <c r="AW302" i="11"/>
  <c r="AV302" i="11"/>
  <c r="AU302" i="11"/>
  <c r="AR302" i="11"/>
  <c r="AQ302" i="11"/>
  <c r="H301" i="11"/>
  <c r="AI301" i="11"/>
  <c r="BI301" i="11"/>
  <c r="BM301" i="11"/>
  <c r="BW301" i="11"/>
  <c r="BX301" i="11"/>
  <c r="BY301" i="11"/>
  <c r="CG301" i="11"/>
  <c r="CF301" i="11"/>
  <c r="BL301" i="11"/>
  <c r="BT301" i="11"/>
  <c r="BU301" i="11"/>
  <c r="BV301" i="11"/>
  <c r="CE301" i="11"/>
  <c r="CD301" i="11"/>
  <c r="BK301" i="11"/>
  <c r="BQ301" i="11"/>
  <c r="BR301" i="11"/>
  <c r="BS301" i="11"/>
  <c r="CC301" i="11"/>
  <c r="CB301" i="11"/>
  <c r="BJ301" i="11"/>
  <c r="BN301" i="11"/>
  <c r="BO301" i="11"/>
  <c r="BP301" i="11"/>
  <c r="CA301" i="11"/>
  <c r="BZ301" i="11"/>
  <c r="AY301" i="11"/>
  <c r="AX301" i="11"/>
  <c r="AW301" i="11"/>
  <c r="AV301" i="11"/>
  <c r="AU301" i="11"/>
  <c r="AR301" i="11"/>
  <c r="AQ301" i="11"/>
  <c r="N300" i="11"/>
  <c r="H300" i="11"/>
  <c r="AI300" i="11"/>
  <c r="BI300" i="11"/>
  <c r="BM300" i="11"/>
  <c r="BW300" i="11"/>
  <c r="BX300" i="11"/>
  <c r="BY300" i="11"/>
  <c r="CG300" i="11"/>
  <c r="CF300" i="11"/>
  <c r="BL300" i="11"/>
  <c r="BT300" i="11"/>
  <c r="BU300" i="11"/>
  <c r="BV300" i="11"/>
  <c r="CE300" i="11"/>
  <c r="CD300" i="11"/>
  <c r="BK300" i="11"/>
  <c r="BQ300" i="11"/>
  <c r="BR300" i="11"/>
  <c r="BS300" i="11"/>
  <c r="CC300" i="11"/>
  <c r="CB300" i="11"/>
  <c r="BJ300" i="11"/>
  <c r="BN300" i="11"/>
  <c r="BO300" i="11"/>
  <c r="BP300" i="11"/>
  <c r="CA300" i="11"/>
  <c r="BZ300" i="11"/>
  <c r="AY300" i="11"/>
  <c r="AX300" i="11"/>
  <c r="AW300" i="11"/>
  <c r="AV300" i="11"/>
  <c r="AU300" i="11"/>
  <c r="AR300" i="11"/>
  <c r="AQ300" i="11"/>
  <c r="N299" i="11"/>
  <c r="H299" i="11"/>
  <c r="AI299" i="11"/>
  <c r="BI299" i="11"/>
  <c r="BM299" i="11"/>
  <c r="BW299" i="11"/>
  <c r="BX299" i="11"/>
  <c r="BY299" i="11"/>
  <c r="CG299" i="11"/>
  <c r="CF299" i="11"/>
  <c r="BL299" i="11"/>
  <c r="BT299" i="11"/>
  <c r="BU299" i="11"/>
  <c r="BV299" i="11"/>
  <c r="CE299" i="11"/>
  <c r="CD299" i="11"/>
  <c r="BK299" i="11"/>
  <c r="BQ299" i="11"/>
  <c r="BR299" i="11"/>
  <c r="BS299" i="11"/>
  <c r="CC299" i="11"/>
  <c r="CB299" i="11"/>
  <c r="BJ299" i="11"/>
  <c r="BN299" i="11"/>
  <c r="BO299" i="11"/>
  <c r="BP299" i="11"/>
  <c r="CA299" i="11"/>
  <c r="BZ299" i="11"/>
  <c r="AY299" i="11"/>
  <c r="AX299" i="11"/>
  <c r="AW299" i="11"/>
  <c r="AV299" i="11"/>
  <c r="AU299" i="11"/>
  <c r="AR299" i="11"/>
  <c r="AQ299" i="11"/>
  <c r="N298" i="11"/>
  <c r="H298" i="11"/>
  <c r="AI298" i="11"/>
  <c r="BI298" i="11"/>
  <c r="BM298" i="11"/>
  <c r="BW298" i="11"/>
  <c r="BX298" i="11"/>
  <c r="BY298" i="11"/>
  <c r="CG298" i="11"/>
  <c r="CF298" i="11"/>
  <c r="BL298" i="11"/>
  <c r="BT298" i="11"/>
  <c r="BU298" i="11"/>
  <c r="BV298" i="11"/>
  <c r="CE298" i="11"/>
  <c r="CD298" i="11"/>
  <c r="BK298" i="11"/>
  <c r="BQ298" i="11"/>
  <c r="BR298" i="11"/>
  <c r="BS298" i="11"/>
  <c r="CC298" i="11"/>
  <c r="CB298" i="11"/>
  <c r="BJ298" i="11"/>
  <c r="BN298" i="11"/>
  <c r="BO298" i="11"/>
  <c r="BP298" i="11"/>
  <c r="CA298" i="11"/>
  <c r="BZ298" i="11"/>
  <c r="AY298" i="11"/>
  <c r="AX298" i="11"/>
  <c r="AW298" i="11"/>
  <c r="AV298" i="11"/>
  <c r="AU298" i="11"/>
  <c r="AR298" i="11"/>
  <c r="AQ298" i="11"/>
  <c r="N297" i="11"/>
  <c r="H297" i="11"/>
  <c r="AI297" i="11"/>
  <c r="BI297" i="11"/>
  <c r="BM297" i="11"/>
  <c r="BW297" i="11"/>
  <c r="BX297" i="11"/>
  <c r="BY297" i="11"/>
  <c r="CG297" i="11"/>
  <c r="CF297" i="11"/>
  <c r="BL297" i="11"/>
  <c r="BT297" i="11"/>
  <c r="BU297" i="11"/>
  <c r="BV297" i="11"/>
  <c r="CE297" i="11"/>
  <c r="CD297" i="11"/>
  <c r="BK297" i="11"/>
  <c r="BQ297" i="11"/>
  <c r="BR297" i="11"/>
  <c r="BS297" i="11"/>
  <c r="CC297" i="11"/>
  <c r="CB297" i="11"/>
  <c r="BJ297" i="11"/>
  <c r="BN297" i="11"/>
  <c r="BO297" i="11"/>
  <c r="BP297" i="11"/>
  <c r="CA297" i="11"/>
  <c r="BZ297" i="11"/>
  <c r="AY297" i="11"/>
  <c r="AX297" i="11"/>
  <c r="AW297" i="11"/>
  <c r="AV297" i="11"/>
  <c r="AU297" i="11"/>
  <c r="AR297" i="11"/>
  <c r="AQ297" i="11"/>
  <c r="H296" i="11"/>
  <c r="AI296" i="11"/>
  <c r="BI296" i="11"/>
  <c r="BM296" i="11"/>
  <c r="BW296" i="11"/>
  <c r="BX296" i="11"/>
  <c r="BY296" i="11"/>
  <c r="CG296" i="11"/>
  <c r="CF296" i="11"/>
  <c r="BL296" i="11"/>
  <c r="BT296" i="11"/>
  <c r="BU296" i="11"/>
  <c r="BV296" i="11"/>
  <c r="CE296" i="11"/>
  <c r="CD296" i="11"/>
  <c r="BK296" i="11"/>
  <c r="BQ296" i="11"/>
  <c r="BR296" i="11"/>
  <c r="BS296" i="11"/>
  <c r="CC296" i="11"/>
  <c r="CB296" i="11"/>
  <c r="BJ296" i="11"/>
  <c r="BN296" i="11"/>
  <c r="BO296" i="11"/>
  <c r="BP296" i="11"/>
  <c r="CA296" i="11"/>
  <c r="BZ296" i="11"/>
  <c r="AY296" i="11"/>
  <c r="AX296" i="11"/>
  <c r="AW296" i="11"/>
  <c r="AV296" i="11"/>
  <c r="AU296" i="11"/>
  <c r="AR296" i="11"/>
  <c r="AQ296" i="11"/>
  <c r="H295" i="11"/>
  <c r="AI295" i="11"/>
  <c r="BI295" i="11"/>
  <c r="BM295" i="11"/>
  <c r="BW295" i="11"/>
  <c r="BX295" i="11"/>
  <c r="BY295" i="11"/>
  <c r="CG295" i="11"/>
  <c r="CF295" i="11"/>
  <c r="BL295" i="11"/>
  <c r="BT295" i="11"/>
  <c r="BU295" i="11"/>
  <c r="BV295" i="11"/>
  <c r="CE295" i="11"/>
  <c r="CD295" i="11"/>
  <c r="BK295" i="11"/>
  <c r="BQ295" i="11"/>
  <c r="BR295" i="11"/>
  <c r="BS295" i="11"/>
  <c r="CC295" i="11"/>
  <c r="CB295" i="11"/>
  <c r="BJ295" i="11"/>
  <c r="BN295" i="11"/>
  <c r="BO295" i="11"/>
  <c r="BP295" i="11"/>
  <c r="CA295" i="11"/>
  <c r="BZ295" i="11"/>
  <c r="AY295" i="11"/>
  <c r="AX295" i="11"/>
  <c r="AW295" i="11"/>
  <c r="AV295" i="11"/>
  <c r="AU295" i="11"/>
  <c r="AR295" i="11"/>
  <c r="AQ295" i="11"/>
  <c r="AY294" i="11"/>
  <c r="AX294" i="11"/>
  <c r="AW294" i="11"/>
  <c r="AV294" i="11"/>
  <c r="AU294" i="11"/>
  <c r="AR294" i="11"/>
  <c r="AQ294" i="11"/>
  <c r="N293" i="11"/>
  <c r="H293" i="11"/>
  <c r="AI293" i="11"/>
  <c r="BI293" i="11"/>
  <c r="BM293" i="11"/>
  <c r="BW293" i="11"/>
  <c r="BX293" i="11"/>
  <c r="BY293" i="11"/>
  <c r="CG293" i="11"/>
  <c r="CF293" i="11"/>
  <c r="BL293" i="11"/>
  <c r="BT293" i="11"/>
  <c r="BU293" i="11"/>
  <c r="BV293" i="11"/>
  <c r="CE293" i="11"/>
  <c r="CD293" i="11"/>
  <c r="BK293" i="11"/>
  <c r="BQ293" i="11"/>
  <c r="BR293" i="11"/>
  <c r="BS293" i="11"/>
  <c r="CC293" i="11"/>
  <c r="CB293" i="11"/>
  <c r="BJ293" i="11"/>
  <c r="BN293" i="11"/>
  <c r="BO293" i="11"/>
  <c r="BP293" i="11"/>
  <c r="CA293" i="11"/>
  <c r="BZ293" i="11"/>
  <c r="AY293" i="11"/>
  <c r="AX293" i="11"/>
  <c r="AW293" i="11"/>
  <c r="AV293" i="11"/>
  <c r="AU293" i="11"/>
  <c r="AR293" i="11"/>
  <c r="AQ293" i="11"/>
  <c r="N292" i="11"/>
  <c r="H292" i="11"/>
  <c r="AI292" i="11"/>
  <c r="BI292" i="11"/>
  <c r="BM292" i="11"/>
  <c r="BW292" i="11"/>
  <c r="BX292" i="11"/>
  <c r="BY292" i="11"/>
  <c r="CG292" i="11"/>
  <c r="CF292" i="11"/>
  <c r="BL292" i="11"/>
  <c r="BT292" i="11"/>
  <c r="BU292" i="11"/>
  <c r="BV292" i="11"/>
  <c r="CE292" i="11"/>
  <c r="CD292" i="11"/>
  <c r="BK292" i="11"/>
  <c r="BQ292" i="11"/>
  <c r="BR292" i="11"/>
  <c r="BS292" i="11"/>
  <c r="CC292" i="11"/>
  <c r="CB292" i="11"/>
  <c r="BJ292" i="11"/>
  <c r="BN292" i="11"/>
  <c r="BO292" i="11"/>
  <c r="BP292" i="11"/>
  <c r="CA292" i="11"/>
  <c r="BZ292" i="11"/>
  <c r="AY292" i="11"/>
  <c r="AX292" i="11"/>
  <c r="AW292" i="11"/>
  <c r="AV292" i="11"/>
  <c r="AU292" i="11"/>
  <c r="AR292" i="11"/>
  <c r="AQ292" i="11"/>
  <c r="N291" i="11"/>
  <c r="H291" i="11"/>
  <c r="AI291" i="11"/>
  <c r="BI291" i="11"/>
  <c r="BM291" i="11"/>
  <c r="BW291" i="11"/>
  <c r="BX291" i="11"/>
  <c r="BY291" i="11"/>
  <c r="CG291" i="11"/>
  <c r="CF291" i="11"/>
  <c r="BL291" i="11"/>
  <c r="BT291" i="11"/>
  <c r="BU291" i="11"/>
  <c r="BV291" i="11"/>
  <c r="CE291" i="11"/>
  <c r="CD291" i="11"/>
  <c r="BK291" i="11"/>
  <c r="BQ291" i="11"/>
  <c r="BR291" i="11"/>
  <c r="BS291" i="11"/>
  <c r="CC291" i="11"/>
  <c r="CB291" i="11"/>
  <c r="BJ291" i="11"/>
  <c r="BN291" i="11"/>
  <c r="BO291" i="11"/>
  <c r="BP291" i="11"/>
  <c r="CA291" i="11"/>
  <c r="BZ291" i="11"/>
  <c r="AY291" i="11"/>
  <c r="AX291" i="11"/>
  <c r="AW291" i="11"/>
  <c r="AV291" i="11"/>
  <c r="AU291" i="11"/>
  <c r="AR291" i="11"/>
  <c r="AQ291" i="11"/>
  <c r="AY290" i="11"/>
  <c r="AX290" i="11"/>
  <c r="AW290" i="11"/>
  <c r="AV290" i="11"/>
  <c r="AU290" i="11"/>
  <c r="AR290" i="11"/>
  <c r="AQ290" i="11"/>
  <c r="H289" i="11"/>
  <c r="AI289" i="11"/>
  <c r="BI289" i="11"/>
  <c r="BM289" i="11"/>
  <c r="BW289" i="11"/>
  <c r="BX289" i="11"/>
  <c r="BY289" i="11"/>
  <c r="CG289" i="11"/>
  <c r="CF289" i="11"/>
  <c r="BL289" i="11"/>
  <c r="BT289" i="11"/>
  <c r="BU289" i="11"/>
  <c r="BV289" i="11"/>
  <c r="CE289" i="11"/>
  <c r="CD289" i="11"/>
  <c r="BK289" i="11"/>
  <c r="BQ289" i="11"/>
  <c r="BR289" i="11"/>
  <c r="BS289" i="11"/>
  <c r="CC289" i="11"/>
  <c r="CB289" i="11"/>
  <c r="BJ289" i="11"/>
  <c r="BN289" i="11"/>
  <c r="BO289" i="11"/>
  <c r="BP289" i="11"/>
  <c r="CA289" i="11"/>
  <c r="BZ289" i="11"/>
  <c r="AY289" i="11"/>
  <c r="AX289" i="11"/>
  <c r="AW289" i="11"/>
  <c r="AV289" i="11"/>
  <c r="AU289" i="11"/>
  <c r="AR289" i="11"/>
  <c r="AQ289" i="11"/>
  <c r="H288" i="11"/>
  <c r="AI288" i="11"/>
  <c r="BI288" i="11"/>
  <c r="BM288" i="11"/>
  <c r="BW288" i="11"/>
  <c r="BX288" i="11"/>
  <c r="BY288" i="11"/>
  <c r="CG288" i="11"/>
  <c r="CF288" i="11"/>
  <c r="BL288" i="11"/>
  <c r="BT288" i="11"/>
  <c r="BU288" i="11"/>
  <c r="BV288" i="11"/>
  <c r="CE288" i="11"/>
  <c r="CD288" i="11"/>
  <c r="BK288" i="11"/>
  <c r="BQ288" i="11"/>
  <c r="BR288" i="11"/>
  <c r="BS288" i="11"/>
  <c r="CC288" i="11"/>
  <c r="CB288" i="11"/>
  <c r="BJ288" i="11"/>
  <c r="BN288" i="11"/>
  <c r="BO288" i="11"/>
  <c r="BP288" i="11"/>
  <c r="CA288" i="11"/>
  <c r="BZ288" i="11"/>
  <c r="AY288" i="11"/>
  <c r="AX288" i="11"/>
  <c r="AW288" i="11"/>
  <c r="AV288" i="11"/>
  <c r="AU288" i="11"/>
  <c r="AR288" i="11"/>
  <c r="AQ288" i="11"/>
  <c r="H287" i="11"/>
  <c r="AI287" i="11"/>
  <c r="BI287" i="11"/>
  <c r="BM287" i="11"/>
  <c r="BW287" i="11"/>
  <c r="BX287" i="11"/>
  <c r="BY287" i="11"/>
  <c r="CG287" i="11"/>
  <c r="CF287" i="11"/>
  <c r="BL287" i="11"/>
  <c r="BT287" i="11"/>
  <c r="BU287" i="11"/>
  <c r="BV287" i="11"/>
  <c r="CE287" i="11"/>
  <c r="CD287" i="11"/>
  <c r="BK287" i="11"/>
  <c r="BQ287" i="11"/>
  <c r="BR287" i="11"/>
  <c r="BS287" i="11"/>
  <c r="CC287" i="11"/>
  <c r="CB287" i="11"/>
  <c r="BJ287" i="11"/>
  <c r="BN287" i="11"/>
  <c r="BO287" i="11"/>
  <c r="BP287" i="11"/>
  <c r="CA287" i="11"/>
  <c r="BZ287" i="11"/>
  <c r="AY287" i="11"/>
  <c r="AX287" i="11"/>
  <c r="AW287" i="11"/>
  <c r="AV287" i="11"/>
  <c r="AU287" i="11"/>
  <c r="AR287" i="11"/>
  <c r="AQ287" i="11"/>
  <c r="H286" i="11"/>
  <c r="AI286" i="11"/>
  <c r="BI286" i="11"/>
  <c r="BM286" i="11"/>
  <c r="BW286" i="11"/>
  <c r="BX286" i="11"/>
  <c r="BY286" i="11"/>
  <c r="CG286" i="11"/>
  <c r="CF286" i="11"/>
  <c r="BL286" i="11"/>
  <c r="BT286" i="11"/>
  <c r="BU286" i="11"/>
  <c r="BV286" i="11"/>
  <c r="CE286" i="11"/>
  <c r="CD286" i="11"/>
  <c r="BK286" i="11"/>
  <c r="BQ286" i="11"/>
  <c r="BR286" i="11"/>
  <c r="BS286" i="11"/>
  <c r="CC286" i="11"/>
  <c r="CB286" i="11"/>
  <c r="BJ286" i="11"/>
  <c r="BN286" i="11"/>
  <c r="BO286" i="11"/>
  <c r="BP286" i="11"/>
  <c r="CA286" i="11"/>
  <c r="BZ286" i="11"/>
  <c r="AY286" i="11"/>
  <c r="AX286" i="11"/>
  <c r="AW286" i="11"/>
  <c r="AV286" i="11"/>
  <c r="AU286" i="11"/>
  <c r="AR286" i="11"/>
  <c r="AQ286" i="11"/>
  <c r="H285" i="11"/>
  <c r="AI285" i="11"/>
  <c r="BI285" i="11"/>
  <c r="BM285" i="11"/>
  <c r="BW285" i="11"/>
  <c r="BX285" i="11"/>
  <c r="BY285" i="11"/>
  <c r="CG285" i="11"/>
  <c r="CF285" i="11"/>
  <c r="BL285" i="11"/>
  <c r="BT285" i="11"/>
  <c r="BU285" i="11"/>
  <c r="BV285" i="11"/>
  <c r="CE285" i="11"/>
  <c r="CD285" i="11"/>
  <c r="BK285" i="11"/>
  <c r="BQ285" i="11"/>
  <c r="BR285" i="11"/>
  <c r="BS285" i="11"/>
  <c r="CC285" i="11"/>
  <c r="CB285" i="11"/>
  <c r="BJ285" i="11"/>
  <c r="BN285" i="11"/>
  <c r="BO285" i="11"/>
  <c r="BP285" i="11"/>
  <c r="CA285" i="11"/>
  <c r="BZ285" i="11"/>
  <c r="AY285" i="11"/>
  <c r="AX285" i="11"/>
  <c r="AW285" i="11"/>
  <c r="AV285" i="11"/>
  <c r="AU285" i="11"/>
  <c r="AR285" i="11"/>
  <c r="AQ285" i="11"/>
  <c r="N284" i="11"/>
  <c r="H284" i="11"/>
  <c r="AI284" i="11"/>
  <c r="BI284" i="11"/>
  <c r="BM284" i="11"/>
  <c r="BW284" i="11"/>
  <c r="BX284" i="11"/>
  <c r="BY284" i="11"/>
  <c r="CG284" i="11"/>
  <c r="CF284" i="11"/>
  <c r="BL284" i="11"/>
  <c r="BT284" i="11"/>
  <c r="BU284" i="11"/>
  <c r="BV284" i="11"/>
  <c r="CE284" i="11"/>
  <c r="CD284" i="11"/>
  <c r="BK284" i="11"/>
  <c r="BQ284" i="11"/>
  <c r="BR284" i="11"/>
  <c r="BS284" i="11"/>
  <c r="CC284" i="11"/>
  <c r="CB284" i="11"/>
  <c r="BJ284" i="11"/>
  <c r="BN284" i="11"/>
  <c r="BO284" i="11"/>
  <c r="BP284" i="11"/>
  <c r="CA284" i="11"/>
  <c r="BZ284" i="11"/>
  <c r="AY284" i="11"/>
  <c r="AX284" i="11"/>
  <c r="AW284" i="11"/>
  <c r="AV284" i="11"/>
  <c r="AU284" i="11"/>
  <c r="AR284" i="11"/>
  <c r="AQ284" i="11"/>
  <c r="N283" i="11"/>
  <c r="H283" i="11"/>
  <c r="AI283" i="11"/>
  <c r="BI283" i="11"/>
  <c r="BM283" i="11"/>
  <c r="BW283" i="11"/>
  <c r="BX283" i="11"/>
  <c r="BY283" i="11"/>
  <c r="CG283" i="11"/>
  <c r="CF283" i="11"/>
  <c r="BL283" i="11"/>
  <c r="BT283" i="11"/>
  <c r="BU283" i="11"/>
  <c r="BV283" i="11"/>
  <c r="CE283" i="11"/>
  <c r="CD283" i="11"/>
  <c r="BK283" i="11"/>
  <c r="BQ283" i="11"/>
  <c r="BR283" i="11"/>
  <c r="BS283" i="11"/>
  <c r="CC283" i="11"/>
  <c r="CB283" i="11"/>
  <c r="BJ283" i="11"/>
  <c r="BN283" i="11"/>
  <c r="BO283" i="11"/>
  <c r="BP283" i="11"/>
  <c r="CA283" i="11"/>
  <c r="BZ283" i="11"/>
  <c r="AY283" i="11"/>
  <c r="AX283" i="11"/>
  <c r="AW283" i="11"/>
  <c r="AV283" i="11"/>
  <c r="AU283" i="11"/>
  <c r="AR283" i="11"/>
  <c r="AQ283" i="11"/>
  <c r="N282" i="11"/>
  <c r="H282" i="11"/>
  <c r="AI282" i="11"/>
  <c r="BI282" i="11"/>
  <c r="BM282" i="11"/>
  <c r="BW282" i="11"/>
  <c r="BX282" i="11"/>
  <c r="BY282" i="11"/>
  <c r="CG282" i="11"/>
  <c r="CF282" i="11"/>
  <c r="BL282" i="11"/>
  <c r="BT282" i="11"/>
  <c r="BU282" i="11"/>
  <c r="BV282" i="11"/>
  <c r="CE282" i="11"/>
  <c r="CD282" i="11"/>
  <c r="BK282" i="11"/>
  <c r="BQ282" i="11"/>
  <c r="BR282" i="11"/>
  <c r="BS282" i="11"/>
  <c r="CC282" i="11"/>
  <c r="CB282" i="11"/>
  <c r="BJ282" i="11"/>
  <c r="BN282" i="11"/>
  <c r="BO282" i="11"/>
  <c r="BP282" i="11"/>
  <c r="CA282" i="11"/>
  <c r="BZ282" i="11"/>
  <c r="AY282" i="11"/>
  <c r="AX282" i="11"/>
  <c r="AW282" i="11"/>
  <c r="AV282" i="11"/>
  <c r="AU282" i="11"/>
  <c r="AR282" i="11"/>
  <c r="AQ282" i="11"/>
  <c r="N281" i="11"/>
  <c r="H281" i="11"/>
  <c r="AI281" i="11"/>
  <c r="BI281" i="11"/>
  <c r="BM281" i="11"/>
  <c r="BW281" i="11"/>
  <c r="BX281" i="11"/>
  <c r="BY281" i="11"/>
  <c r="CG281" i="11"/>
  <c r="CF281" i="11"/>
  <c r="BL281" i="11"/>
  <c r="BT281" i="11"/>
  <c r="BU281" i="11"/>
  <c r="BV281" i="11"/>
  <c r="CE281" i="11"/>
  <c r="CD281" i="11"/>
  <c r="BK281" i="11"/>
  <c r="BQ281" i="11"/>
  <c r="BR281" i="11"/>
  <c r="BS281" i="11"/>
  <c r="CC281" i="11"/>
  <c r="CB281" i="11"/>
  <c r="BJ281" i="11"/>
  <c r="BN281" i="11"/>
  <c r="BO281" i="11"/>
  <c r="BP281" i="11"/>
  <c r="CA281" i="11"/>
  <c r="BZ281" i="11"/>
  <c r="AY281" i="11"/>
  <c r="AX281" i="11"/>
  <c r="AW281" i="11"/>
  <c r="AV281" i="11"/>
  <c r="AU281" i="11"/>
  <c r="AR281" i="11"/>
  <c r="AQ281" i="11"/>
  <c r="N280" i="11"/>
  <c r="H280" i="11"/>
  <c r="AI280" i="11"/>
  <c r="BI280" i="11"/>
  <c r="BM280" i="11"/>
  <c r="BW280" i="11"/>
  <c r="BX280" i="11"/>
  <c r="BY280" i="11"/>
  <c r="CG280" i="11"/>
  <c r="CF280" i="11"/>
  <c r="BL280" i="11"/>
  <c r="BT280" i="11"/>
  <c r="BU280" i="11"/>
  <c r="BV280" i="11"/>
  <c r="CE280" i="11"/>
  <c r="CD280" i="11"/>
  <c r="BK280" i="11"/>
  <c r="BQ280" i="11"/>
  <c r="BR280" i="11"/>
  <c r="BS280" i="11"/>
  <c r="CC280" i="11"/>
  <c r="CB280" i="11"/>
  <c r="BJ280" i="11"/>
  <c r="BN280" i="11"/>
  <c r="BO280" i="11"/>
  <c r="BP280" i="11"/>
  <c r="CA280" i="11"/>
  <c r="BZ280" i="11"/>
  <c r="AY280" i="11"/>
  <c r="AX280" i="11"/>
  <c r="AW280" i="11"/>
  <c r="AV280" i="11"/>
  <c r="AU280" i="11"/>
  <c r="AR280" i="11"/>
  <c r="AQ280" i="11"/>
  <c r="N279" i="11"/>
  <c r="H279" i="11"/>
  <c r="AI279" i="11"/>
  <c r="BI279" i="11"/>
  <c r="BM279" i="11"/>
  <c r="BW279" i="11"/>
  <c r="BX279" i="11"/>
  <c r="BY279" i="11"/>
  <c r="CG279" i="11"/>
  <c r="CF279" i="11"/>
  <c r="BL279" i="11"/>
  <c r="BT279" i="11"/>
  <c r="BU279" i="11"/>
  <c r="BV279" i="11"/>
  <c r="CE279" i="11"/>
  <c r="CD279" i="11"/>
  <c r="BK279" i="11"/>
  <c r="BQ279" i="11"/>
  <c r="BR279" i="11"/>
  <c r="BS279" i="11"/>
  <c r="CC279" i="11"/>
  <c r="CB279" i="11"/>
  <c r="BJ279" i="11"/>
  <c r="BN279" i="11"/>
  <c r="BO279" i="11"/>
  <c r="BP279" i="11"/>
  <c r="CA279" i="11"/>
  <c r="BZ279" i="11"/>
  <c r="AY279" i="11"/>
  <c r="AX279" i="11"/>
  <c r="AW279" i="11"/>
  <c r="AV279" i="11"/>
  <c r="AU279" i="11"/>
  <c r="AR279" i="11"/>
  <c r="AQ279" i="11"/>
  <c r="N278" i="11"/>
  <c r="H278" i="11"/>
  <c r="AI278" i="11"/>
  <c r="BI278" i="11"/>
  <c r="BM278" i="11"/>
  <c r="BW278" i="11"/>
  <c r="BX278" i="11"/>
  <c r="BY278" i="11"/>
  <c r="CG278" i="11"/>
  <c r="CF278" i="11"/>
  <c r="BL278" i="11"/>
  <c r="BT278" i="11"/>
  <c r="BU278" i="11"/>
  <c r="BV278" i="11"/>
  <c r="CE278" i="11"/>
  <c r="CD278" i="11"/>
  <c r="BK278" i="11"/>
  <c r="BQ278" i="11"/>
  <c r="BR278" i="11"/>
  <c r="BS278" i="11"/>
  <c r="CC278" i="11"/>
  <c r="CB278" i="11"/>
  <c r="BJ278" i="11"/>
  <c r="BN278" i="11"/>
  <c r="BO278" i="11"/>
  <c r="BP278" i="11"/>
  <c r="CA278" i="11"/>
  <c r="BZ278" i="11"/>
  <c r="AY278" i="11"/>
  <c r="AX278" i="11"/>
  <c r="AW278" i="11"/>
  <c r="AV278" i="11"/>
  <c r="AU278" i="11"/>
  <c r="AR278" i="11"/>
  <c r="AQ278" i="11"/>
  <c r="N277" i="11"/>
  <c r="H277" i="11"/>
  <c r="AI277" i="11"/>
  <c r="BI277" i="11"/>
  <c r="BM277" i="11"/>
  <c r="BW277" i="11"/>
  <c r="BX277" i="11"/>
  <c r="BY277" i="11"/>
  <c r="CG277" i="11"/>
  <c r="CF277" i="11"/>
  <c r="BL277" i="11"/>
  <c r="BT277" i="11"/>
  <c r="BU277" i="11"/>
  <c r="BV277" i="11"/>
  <c r="CE277" i="11"/>
  <c r="CD277" i="11"/>
  <c r="BK277" i="11"/>
  <c r="BQ277" i="11"/>
  <c r="BR277" i="11"/>
  <c r="BS277" i="11"/>
  <c r="CC277" i="11"/>
  <c r="CB277" i="11"/>
  <c r="BJ277" i="11"/>
  <c r="BN277" i="11"/>
  <c r="BO277" i="11"/>
  <c r="BP277" i="11"/>
  <c r="CA277" i="11"/>
  <c r="BZ277" i="11"/>
  <c r="AY277" i="11"/>
  <c r="AX277" i="11"/>
  <c r="AW277" i="11"/>
  <c r="AV277" i="11"/>
  <c r="AU277" i="11"/>
  <c r="AR277" i="11"/>
  <c r="AQ277" i="11"/>
  <c r="AY276" i="11"/>
  <c r="AX276" i="11"/>
  <c r="AW276" i="11"/>
  <c r="AV276" i="11"/>
  <c r="AU276" i="11"/>
  <c r="AR276" i="11"/>
  <c r="AQ276" i="11"/>
  <c r="N275" i="11"/>
  <c r="H275" i="11"/>
  <c r="AI275" i="11"/>
  <c r="BI275" i="11"/>
  <c r="BM275" i="11"/>
  <c r="BW275" i="11"/>
  <c r="BX275" i="11"/>
  <c r="BY275" i="11"/>
  <c r="CG275" i="11"/>
  <c r="CF275" i="11"/>
  <c r="BL275" i="11"/>
  <c r="BT275" i="11"/>
  <c r="BU275" i="11"/>
  <c r="BV275" i="11"/>
  <c r="CE275" i="11"/>
  <c r="CD275" i="11"/>
  <c r="BK275" i="11"/>
  <c r="BQ275" i="11"/>
  <c r="BR275" i="11"/>
  <c r="BS275" i="11"/>
  <c r="CC275" i="11"/>
  <c r="CB275" i="11"/>
  <c r="BJ275" i="11"/>
  <c r="BN275" i="11"/>
  <c r="BO275" i="11"/>
  <c r="BP275" i="11"/>
  <c r="CA275" i="11"/>
  <c r="BZ275" i="11"/>
  <c r="AY275" i="11"/>
  <c r="AX275" i="11"/>
  <c r="AW275" i="11"/>
  <c r="AV275" i="11"/>
  <c r="AU275" i="11"/>
  <c r="AR275" i="11"/>
  <c r="AQ275" i="11"/>
  <c r="N274" i="11"/>
  <c r="H274" i="11"/>
  <c r="AI274" i="11"/>
  <c r="BI274" i="11"/>
  <c r="BM274" i="11"/>
  <c r="BW274" i="11"/>
  <c r="BX274" i="11"/>
  <c r="BY274" i="11"/>
  <c r="CG274" i="11"/>
  <c r="CF274" i="11"/>
  <c r="BL274" i="11"/>
  <c r="BT274" i="11"/>
  <c r="BU274" i="11"/>
  <c r="BV274" i="11"/>
  <c r="CE274" i="11"/>
  <c r="CD274" i="11"/>
  <c r="BK274" i="11"/>
  <c r="BQ274" i="11"/>
  <c r="BR274" i="11"/>
  <c r="BS274" i="11"/>
  <c r="CC274" i="11"/>
  <c r="CB274" i="11"/>
  <c r="BJ274" i="11"/>
  <c r="BN274" i="11"/>
  <c r="BO274" i="11"/>
  <c r="BP274" i="11"/>
  <c r="CA274" i="11"/>
  <c r="BZ274" i="11"/>
  <c r="AY274" i="11"/>
  <c r="AX274" i="11"/>
  <c r="AW274" i="11"/>
  <c r="AV274" i="11"/>
  <c r="AU274" i="11"/>
  <c r="AR274" i="11"/>
  <c r="AQ274" i="11"/>
  <c r="N273" i="11"/>
  <c r="H273" i="11"/>
  <c r="AI273" i="11"/>
  <c r="BI273" i="11"/>
  <c r="BM273" i="11"/>
  <c r="BW273" i="11"/>
  <c r="BX273" i="11"/>
  <c r="BY273" i="11"/>
  <c r="CG273" i="11"/>
  <c r="CF273" i="11"/>
  <c r="BL273" i="11"/>
  <c r="BT273" i="11"/>
  <c r="BU273" i="11"/>
  <c r="BV273" i="11"/>
  <c r="CE273" i="11"/>
  <c r="CD273" i="11"/>
  <c r="BK273" i="11"/>
  <c r="BQ273" i="11"/>
  <c r="BR273" i="11"/>
  <c r="BS273" i="11"/>
  <c r="CC273" i="11"/>
  <c r="CB273" i="11"/>
  <c r="BJ273" i="11"/>
  <c r="BN273" i="11"/>
  <c r="BO273" i="11"/>
  <c r="BP273" i="11"/>
  <c r="CA273" i="11"/>
  <c r="BZ273" i="11"/>
  <c r="AY273" i="11"/>
  <c r="AX273" i="11"/>
  <c r="AW273" i="11"/>
  <c r="AV273" i="11"/>
  <c r="AU273" i="11"/>
  <c r="AR273" i="11"/>
  <c r="AQ273" i="11"/>
  <c r="H272" i="11"/>
  <c r="AI272" i="11"/>
  <c r="BI272" i="11"/>
  <c r="BM272" i="11"/>
  <c r="BW272" i="11"/>
  <c r="BX272" i="11"/>
  <c r="BY272" i="11"/>
  <c r="CG272" i="11"/>
  <c r="CF272" i="11"/>
  <c r="BL272" i="11"/>
  <c r="BT272" i="11"/>
  <c r="BU272" i="11"/>
  <c r="BV272" i="11"/>
  <c r="CE272" i="11"/>
  <c r="CD272" i="11"/>
  <c r="BK272" i="11"/>
  <c r="BQ272" i="11"/>
  <c r="BR272" i="11"/>
  <c r="BS272" i="11"/>
  <c r="CC272" i="11"/>
  <c r="CB272" i="11"/>
  <c r="BJ272" i="11"/>
  <c r="BN272" i="11"/>
  <c r="BO272" i="11"/>
  <c r="BP272" i="11"/>
  <c r="CA272" i="11"/>
  <c r="BZ272" i="11"/>
  <c r="AY272" i="11"/>
  <c r="AX272" i="11"/>
  <c r="AW272" i="11"/>
  <c r="AV272" i="11"/>
  <c r="AU272" i="11"/>
  <c r="AR272" i="11"/>
  <c r="AQ272" i="11"/>
  <c r="H271" i="11"/>
  <c r="AI271" i="11"/>
  <c r="BI271" i="11"/>
  <c r="BM271" i="11"/>
  <c r="BW271" i="11"/>
  <c r="BX271" i="11"/>
  <c r="BY271" i="11"/>
  <c r="CG271" i="11"/>
  <c r="CF271" i="11"/>
  <c r="BL271" i="11"/>
  <c r="BT271" i="11"/>
  <c r="BU271" i="11"/>
  <c r="BV271" i="11"/>
  <c r="CE271" i="11"/>
  <c r="CD271" i="11"/>
  <c r="BK271" i="11"/>
  <c r="BQ271" i="11"/>
  <c r="BR271" i="11"/>
  <c r="BS271" i="11"/>
  <c r="CC271" i="11"/>
  <c r="CB271" i="11"/>
  <c r="BJ271" i="11"/>
  <c r="BN271" i="11"/>
  <c r="BO271" i="11"/>
  <c r="BP271" i="11"/>
  <c r="CA271" i="11"/>
  <c r="BZ271" i="11"/>
  <c r="AY271" i="11"/>
  <c r="AX271" i="11"/>
  <c r="AW271" i="11"/>
  <c r="AV271" i="11"/>
  <c r="AU271" i="11"/>
  <c r="AR271" i="11"/>
  <c r="AQ271" i="11"/>
  <c r="H270" i="11"/>
  <c r="AI270" i="11"/>
  <c r="BI270" i="11"/>
  <c r="BM270" i="11"/>
  <c r="BW270" i="11"/>
  <c r="BX270" i="11"/>
  <c r="BY270" i="11"/>
  <c r="CG270" i="11"/>
  <c r="CF270" i="11"/>
  <c r="BL270" i="11"/>
  <c r="BT270" i="11"/>
  <c r="BU270" i="11"/>
  <c r="BV270" i="11"/>
  <c r="CE270" i="11"/>
  <c r="CD270" i="11"/>
  <c r="BK270" i="11"/>
  <c r="BQ270" i="11"/>
  <c r="BR270" i="11"/>
  <c r="BS270" i="11"/>
  <c r="CC270" i="11"/>
  <c r="CB270" i="11"/>
  <c r="BJ270" i="11"/>
  <c r="BN270" i="11"/>
  <c r="BO270" i="11"/>
  <c r="BP270" i="11"/>
  <c r="CA270" i="11"/>
  <c r="BZ270" i="11"/>
  <c r="AY270" i="11"/>
  <c r="AX270" i="11"/>
  <c r="AW270" i="11"/>
  <c r="AV270" i="11"/>
  <c r="AU270" i="11"/>
  <c r="AR270" i="11"/>
  <c r="AQ270" i="11"/>
  <c r="H269" i="11"/>
  <c r="AI269" i="11"/>
  <c r="BI269" i="11"/>
  <c r="BM269" i="11"/>
  <c r="BW269" i="11"/>
  <c r="BX269" i="11"/>
  <c r="BY269" i="11"/>
  <c r="CG269" i="11"/>
  <c r="CF269" i="11"/>
  <c r="BL269" i="11"/>
  <c r="BT269" i="11"/>
  <c r="BU269" i="11"/>
  <c r="BV269" i="11"/>
  <c r="CE269" i="11"/>
  <c r="CD269" i="11"/>
  <c r="BK269" i="11"/>
  <c r="BQ269" i="11"/>
  <c r="BR269" i="11"/>
  <c r="BS269" i="11"/>
  <c r="CC269" i="11"/>
  <c r="CB269" i="11"/>
  <c r="BJ269" i="11"/>
  <c r="BN269" i="11"/>
  <c r="BO269" i="11"/>
  <c r="BP269" i="11"/>
  <c r="CA269" i="11"/>
  <c r="BZ269" i="11"/>
  <c r="AY269" i="11"/>
  <c r="AX269" i="11"/>
  <c r="AW269" i="11"/>
  <c r="AV269" i="11"/>
  <c r="AU269" i="11"/>
  <c r="AR269" i="11"/>
  <c r="AQ269" i="11"/>
  <c r="H268" i="11"/>
  <c r="AI268" i="11"/>
  <c r="BI268" i="11"/>
  <c r="BM268" i="11"/>
  <c r="BW268" i="11"/>
  <c r="BX268" i="11"/>
  <c r="BY268" i="11"/>
  <c r="CG268" i="11"/>
  <c r="CF268" i="11"/>
  <c r="BL268" i="11"/>
  <c r="BT268" i="11"/>
  <c r="BU268" i="11"/>
  <c r="BV268" i="11"/>
  <c r="CE268" i="11"/>
  <c r="CD268" i="11"/>
  <c r="BK268" i="11"/>
  <c r="BQ268" i="11"/>
  <c r="BR268" i="11"/>
  <c r="BS268" i="11"/>
  <c r="CC268" i="11"/>
  <c r="CB268" i="11"/>
  <c r="BJ268" i="11"/>
  <c r="BN268" i="11"/>
  <c r="BO268" i="11"/>
  <c r="BP268" i="11"/>
  <c r="CA268" i="11"/>
  <c r="BZ268" i="11"/>
  <c r="AY268" i="11"/>
  <c r="AX268" i="11"/>
  <c r="AW268" i="11"/>
  <c r="AV268" i="11"/>
  <c r="AU268" i="11"/>
  <c r="AR268" i="11"/>
  <c r="AQ268" i="11"/>
  <c r="N267" i="11"/>
  <c r="H267" i="11"/>
  <c r="AI267" i="11"/>
  <c r="BI267" i="11"/>
  <c r="BM267" i="11"/>
  <c r="BW267" i="11"/>
  <c r="BX267" i="11"/>
  <c r="BY267" i="11"/>
  <c r="CG267" i="11"/>
  <c r="CF267" i="11"/>
  <c r="BL267" i="11"/>
  <c r="BT267" i="11"/>
  <c r="BU267" i="11"/>
  <c r="BV267" i="11"/>
  <c r="CE267" i="11"/>
  <c r="CD267" i="11"/>
  <c r="BK267" i="11"/>
  <c r="BQ267" i="11"/>
  <c r="BR267" i="11"/>
  <c r="BS267" i="11"/>
  <c r="CC267" i="11"/>
  <c r="CB267" i="11"/>
  <c r="BJ267" i="11"/>
  <c r="BN267" i="11"/>
  <c r="BO267" i="11"/>
  <c r="BP267" i="11"/>
  <c r="CA267" i="11"/>
  <c r="BZ267" i="11"/>
  <c r="AY267" i="11"/>
  <c r="AX267" i="11"/>
  <c r="AW267" i="11"/>
  <c r="AV267" i="11"/>
  <c r="AU267" i="11"/>
  <c r="AR267" i="11"/>
  <c r="AQ267" i="11"/>
  <c r="N266" i="11"/>
  <c r="H266" i="11"/>
  <c r="AI266" i="11"/>
  <c r="BI266" i="11"/>
  <c r="BM266" i="11"/>
  <c r="BW266" i="11"/>
  <c r="BX266" i="11"/>
  <c r="BY266" i="11"/>
  <c r="CG266" i="11"/>
  <c r="CF266" i="11"/>
  <c r="BL266" i="11"/>
  <c r="BT266" i="11"/>
  <c r="BU266" i="11"/>
  <c r="BV266" i="11"/>
  <c r="CE266" i="11"/>
  <c r="CD266" i="11"/>
  <c r="BK266" i="11"/>
  <c r="BQ266" i="11"/>
  <c r="BR266" i="11"/>
  <c r="BS266" i="11"/>
  <c r="CC266" i="11"/>
  <c r="CB266" i="11"/>
  <c r="BJ266" i="11"/>
  <c r="BN266" i="11"/>
  <c r="BO266" i="11"/>
  <c r="BP266" i="11"/>
  <c r="CA266" i="11"/>
  <c r="BZ266" i="11"/>
  <c r="AY266" i="11"/>
  <c r="AX266" i="11"/>
  <c r="AW266" i="11"/>
  <c r="AV266" i="11"/>
  <c r="AU266" i="11"/>
  <c r="AR266" i="11"/>
  <c r="AQ266" i="11"/>
  <c r="N265" i="11"/>
  <c r="H265" i="11"/>
  <c r="AI265" i="11"/>
  <c r="BI265" i="11"/>
  <c r="BM265" i="11"/>
  <c r="BW265" i="11"/>
  <c r="BX265" i="11"/>
  <c r="BY265" i="11"/>
  <c r="CG265" i="11"/>
  <c r="CF265" i="11"/>
  <c r="BL265" i="11"/>
  <c r="BT265" i="11"/>
  <c r="BU265" i="11"/>
  <c r="BV265" i="11"/>
  <c r="CE265" i="11"/>
  <c r="CD265" i="11"/>
  <c r="BK265" i="11"/>
  <c r="BQ265" i="11"/>
  <c r="BR265" i="11"/>
  <c r="BS265" i="11"/>
  <c r="CC265" i="11"/>
  <c r="CB265" i="11"/>
  <c r="BJ265" i="11"/>
  <c r="BN265" i="11"/>
  <c r="BO265" i="11"/>
  <c r="BP265" i="11"/>
  <c r="CA265" i="11"/>
  <c r="BZ265" i="11"/>
  <c r="AY265" i="11"/>
  <c r="AX265" i="11"/>
  <c r="AW265" i="11"/>
  <c r="AV265" i="11"/>
  <c r="AU265" i="11"/>
  <c r="AR265" i="11"/>
  <c r="AQ265" i="11"/>
  <c r="N264" i="11"/>
  <c r="H264" i="11"/>
  <c r="AI264" i="11"/>
  <c r="BI264" i="11"/>
  <c r="BM264" i="11"/>
  <c r="BW264" i="11"/>
  <c r="BX264" i="11"/>
  <c r="BY264" i="11"/>
  <c r="CG264" i="11"/>
  <c r="CF264" i="11"/>
  <c r="BL264" i="11"/>
  <c r="BT264" i="11"/>
  <c r="BU264" i="11"/>
  <c r="BV264" i="11"/>
  <c r="CE264" i="11"/>
  <c r="CD264" i="11"/>
  <c r="BK264" i="11"/>
  <c r="BQ264" i="11"/>
  <c r="BR264" i="11"/>
  <c r="BS264" i="11"/>
  <c r="CC264" i="11"/>
  <c r="CB264" i="11"/>
  <c r="BJ264" i="11"/>
  <c r="BN264" i="11"/>
  <c r="BO264" i="11"/>
  <c r="BP264" i="11"/>
  <c r="CA264" i="11"/>
  <c r="BZ264" i="11"/>
  <c r="AY264" i="11"/>
  <c r="AX264" i="11"/>
  <c r="AW264" i="11"/>
  <c r="AV264" i="11"/>
  <c r="AU264" i="11"/>
  <c r="AR264" i="11"/>
  <c r="AQ264" i="11"/>
  <c r="N263" i="11"/>
  <c r="H263" i="11"/>
  <c r="AI263" i="11"/>
  <c r="BI263" i="11"/>
  <c r="BM263" i="11"/>
  <c r="BW263" i="11"/>
  <c r="BX263" i="11"/>
  <c r="BY263" i="11"/>
  <c r="CG263" i="11"/>
  <c r="CF263" i="11"/>
  <c r="BL263" i="11"/>
  <c r="BT263" i="11"/>
  <c r="BU263" i="11"/>
  <c r="BV263" i="11"/>
  <c r="CE263" i="11"/>
  <c r="CD263" i="11"/>
  <c r="BK263" i="11"/>
  <c r="BQ263" i="11"/>
  <c r="BR263" i="11"/>
  <c r="BS263" i="11"/>
  <c r="CC263" i="11"/>
  <c r="CB263" i="11"/>
  <c r="BJ263" i="11"/>
  <c r="BN263" i="11"/>
  <c r="BO263" i="11"/>
  <c r="BP263" i="11"/>
  <c r="CA263" i="11"/>
  <c r="BZ263" i="11"/>
  <c r="AY263" i="11"/>
  <c r="AX263" i="11"/>
  <c r="AW263" i="11"/>
  <c r="AV263" i="11"/>
  <c r="AU263" i="11"/>
  <c r="AR263" i="11"/>
  <c r="AQ263" i="11"/>
  <c r="N262" i="11"/>
  <c r="H262" i="11"/>
  <c r="AI262" i="11"/>
  <c r="BI262" i="11"/>
  <c r="BM262" i="11"/>
  <c r="BW262" i="11"/>
  <c r="BX262" i="11"/>
  <c r="BY262" i="11"/>
  <c r="CG262" i="11"/>
  <c r="CF262" i="11"/>
  <c r="BL262" i="11"/>
  <c r="BT262" i="11"/>
  <c r="BU262" i="11"/>
  <c r="BV262" i="11"/>
  <c r="CE262" i="11"/>
  <c r="CD262" i="11"/>
  <c r="BK262" i="11"/>
  <c r="BQ262" i="11"/>
  <c r="BR262" i="11"/>
  <c r="BS262" i="11"/>
  <c r="CC262" i="11"/>
  <c r="CB262" i="11"/>
  <c r="BJ262" i="11"/>
  <c r="BN262" i="11"/>
  <c r="BO262" i="11"/>
  <c r="BP262" i="11"/>
  <c r="CA262" i="11"/>
  <c r="BZ262" i="11"/>
  <c r="AY262" i="11"/>
  <c r="AX262" i="11"/>
  <c r="AW262" i="11"/>
  <c r="AV262" i="11"/>
  <c r="AU262" i="11"/>
  <c r="AR262" i="11"/>
  <c r="AQ262" i="11"/>
  <c r="N261" i="11"/>
  <c r="H261" i="11"/>
  <c r="AI261" i="11"/>
  <c r="BI261" i="11"/>
  <c r="BM261" i="11"/>
  <c r="BW261" i="11"/>
  <c r="BX261" i="11"/>
  <c r="BY261" i="11"/>
  <c r="CG261" i="11"/>
  <c r="CF261" i="11"/>
  <c r="BL261" i="11"/>
  <c r="BT261" i="11"/>
  <c r="BU261" i="11"/>
  <c r="BV261" i="11"/>
  <c r="CE261" i="11"/>
  <c r="CD261" i="11"/>
  <c r="BK261" i="11"/>
  <c r="BQ261" i="11"/>
  <c r="BR261" i="11"/>
  <c r="BS261" i="11"/>
  <c r="CC261" i="11"/>
  <c r="CB261" i="11"/>
  <c r="BJ261" i="11"/>
  <c r="BN261" i="11"/>
  <c r="BO261" i="11"/>
  <c r="BP261" i="11"/>
  <c r="CA261" i="11"/>
  <c r="BZ261" i="11"/>
  <c r="AY261" i="11"/>
  <c r="AX261" i="11"/>
  <c r="AW261" i="11"/>
  <c r="AV261" i="11"/>
  <c r="AU261" i="11"/>
  <c r="AR261" i="11"/>
  <c r="AQ261" i="11"/>
  <c r="N260" i="11"/>
  <c r="H260" i="11"/>
  <c r="AI260" i="11"/>
  <c r="BI260" i="11"/>
  <c r="BM260" i="11"/>
  <c r="BW260" i="11"/>
  <c r="BX260" i="11"/>
  <c r="BY260" i="11"/>
  <c r="CG260" i="11"/>
  <c r="CF260" i="11"/>
  <c r="BL260" i="11"/>
  <c r="BT260" i="11"/>
  <c r="BU260" i="11"/>
  <c r="BV260" i="11"/>
  <c r="CE260" i="11"/>
  <c r="CD260" i="11"/>
  <c r="BK260" i="11"/>
  <c r="BQ260" i="11"/>
  <c r="BR260" i="11"/>
  <c r="BS260" i="11"/>
  <c r="CC260" i="11"/>
  <c r="CB260" i="11"/>
  <c r="BJ260" i="11"/>
  <c r="BN260" i="11"/>
  <c r="BO260" i="11"/>
  <c r="BP260" i="11"/>
  <c r="CA260" i="11"/>
  <c r="BZ260" i="11"/>
  <c r="AY260" i="11"/>
  <c r="AX260" i="11"/>
  <c r="AW260" i="11"/>
  <c r="AV260" i="11"/>
  <c r="AU260" i="11"/>
  <c r="AR260" i="11"/>
  <c r="AQ260" i="11"/>
  <c r="H259" i="11"/>
  <c r="AI259" i="11"/>
  <c r="BI259" i="11"/>
  <c r="BM259" i="11"/>
  <c r="BW259" i="11"/>
  <c r="BX259" i="11"/>
  <c r="BY259" i="11"/>
  <c r="CG259" i="11"/>
  <c r="CF259" i="11"/>
  <c r="BL259" i="11"/>
  <c r="BT259" i="11"/>
  <c r="BU259" i="11"/>
  <c r="BV259" i="11"/>
  <c r="CE259" i="11"/>
  <c r="CD259" i="11"/>
  <c r="BK259" i="11"/>
  <c r="BQ259" i="11"/>
  <c r="BR259" i="11"/>
  <c r="BS259" i="11"/>
  <c r="CC259" i="11"/>
  <c r="CB259" i="11"/>
  <c r="BJ259" i="11"/>
  <c r="BN259" i="11"/>
  <c r="BO259" i="11"/>
  <c r="BP259" i="11"/>
  <c r="CA259" i="11"/>
  <c r="BZ259" i="11"/>
  <c r="AY259" i="11"/>
  <c r="AX259" i="11"/>
  <c r="AW259" i="11"/>
  <c r="AV259" i="11"/>
  <c r="AU259" i="11"/>
  <c r="AR259" i="11"/>
  <c r="AQ259" i="11"/>
  <c r="H258" i="11"/>
  <c r="AI258" i="11"/>
  <c r="BI258" i="11"/>
  <c r="BM258" i="11"/>
  <c r="BW258" i="11"/>
  <c r="BX258" i="11"/>
  <c r="BY258" i="11"/>
  <c r="CG258" i="11"/>
  <c r="CF258" i="11"/>
  <c r="BL258" i="11"/>
  <c r="BT258" i="11"/>
  <c r="BU258" i="11"/>
  <c r="BV258" i="11"/>
  <c r="CE258" i="11"/>
  <c r="CD258" i="11"/>
  <c r="BK258" i="11"/>
  <c r="BQ258" i="11"/>
  <c r="BR258" i="11"/>
  <c r="BS258" i="11"/>
  <c r="CC258" i="11"/>
  <c r="CB258" i="11"/>
  <c r="BJ258" i="11"/>
  <c r="BN258" i="11"/>
  <c r="BO258" i="11"/>
  <c r="BP258" i="11"/>
  <c r="CA258" i="11"/>
  <c r="BZ258" i="11"/>
  <c r="AY258" i="11"/>
  <c r="AX258" i="11"/>
  <c r="AW258" i="11"/>
  <c r="AV258" i="11"/>
  <c r="AU258" i="11"/>
  <c r="AR258" i="11"/>
  <c r="AQ258" i="11"/>
  <c r="AY257" i="11"/>
  <c r="AX257" i="11"/>
  <c r="AW257" i="11"/>
  <c r="AV257" i="11"/>
  <c r="AU257" i="11"/>
  <c r="AR257" i="11"/>
  <c r="AQ257" i="11"/>
  <c r="H256" i="11"/>
  <c r="AI256" i="11"/>
  <c r="BI256" i="11"/>
  <c r="BM256" i="11"/>
  <c r="BW256" i="11"/>
  <c r="BX256" i="11"/>
  <c r="BY256" i="11"/>
  <c r="CG256" i="11"/>
  <c r="CF256" i="11"/>
  <c r="BL256" i="11"/>
  <c r="BT256" i="11"/>
  <c r="BU256" i="11"/>
  <c r="BV256" i="11"/>
  <c r="CE256" i="11"/>
  <c r="CD256" i="11"/>
  <c r="BK256" i="11"/>
  <c r="BQ256" i="11"/>
  <c r="BR256" i="11"/>
  <c r="BS256" i="11"/>
  <c r="CC256" i="11"/>
  <c r="CB256" i="11"/>
  <c r="BJ256" i="11"/>
  <c r="BN256" i="11"/>
  <c r="BO256" i="11"/>
  <c r="BP256" i="11"/>
  <c r="CA256" i="11"/>
  <c r="BZ256" i="11"/>
  <c r="AY256" i="11"/>
  <c r="AX256" i="11"/>
  <c r="AW256" i="11"/>
  <c r="AV256" i="11"/>
  <c r="AU256" i="11"/>
  <c r="AR256" i="11"/>
  <c r="AQ256" i="11"/>
  <c r="H255" i="11"/>
  <c r="AI255" i="11"/>
  <c r="BI255" i="11"/>
  <c r="BM255" i="11"/>
  <c r="BW255" i="11"/>
  <c r="BX255" i="11"/>
  <c r="BY255" i="11"/>
  <c r="CG255" i="11"/>
  <c r="CF255" i="11"/>
  <c r="BL255" i="11"/>
  <c r="BT255" i="11"/>
  <c r="BU255" i="11"/>
  <c r="BV255" i="11"/>
  <c r="CE255" i="11"/>
  <c r="CD255" i="11"/>
  <c r="BK255" i="11"/>
  <c r="BQ255" i="11"/>
  <c r="BR255" i="11"/>
  <c r="BS255" i="11"/>
  <c r="CC255" i="11"/>
  <c r="CB255" i="11"/>
  <c r="BJ255" i="11"/>
  <c r="BN255" i="11"/>
  <c r="BO255" i="11"/>
  <c r="BP255" i="11"/>
  <c r="CA255" i="11"/>
  <c r="BZ255" i="11"/>
  <c r="AY255" i="11"/>
  <c r="AX255" i="11"/>
  <c r="AW255" i="11"/>
  <c r="AV255" i="11"/>
  <c r="AU255" i="11"/>
  <c r="AR255" i="11"/>
  <c r="AQ255" i="11"/>
  <c r="H254" i="11"/>
  <c r="AI254" i="11"/>
  <c r="BI254" i="11"/>
  <c r="BM254" i="11"/>
  <c r="BW254" i="11"/>
  <c r="BX254" i="11"/>
  <c r="BY254" i="11"/>
  <c r="CG254" i="11"/>
  <c r="CF254" i="11"/>
  <c r="BL254" i="11"/>
  <c r="BT254" i="11"/>
  <c r="BU254" i="11"/>
  <c r="BV254" i="11"/>
  <c r="CE254" i="11"/>
  <c r="CD254" i="11"/>
  <c r="BK254" i="11"/>
  <c r="BQ254" i="11"/>
  <c r="BR254" i="11"/>
  <c r="BS254" i="11"/>
  <c r="CC254" i="11"/>
  <c r="CB254" i="11"/>
  <c r="BJ254" i="11"/>
  <c r="BN254" i="11"/>
  <c r="BO254" i="11"/>
  <c r="BP254" i="11"/>
  <c r="CA254" i="11"/>
  <c r="BZ254" i="11"/>
  <c r="AY254" i="11"/>
  <c r="AX254" i="11"/>
  <c r="AW254" i="11"/>
  <c r="AV254" i="11"/>
  <c r="AU254" i="11"/>
  <c r="AR254" i="11"/>
  <c r="AQ254" i="11"/>
  <c r="H253" i="11"/>
  <c r="AI253" i="11"/>
  <c r="BI253" i="11"/>
  <c r="BM253" i="11"/>
  <c r="BW253" i="11"/>
  <c r="BX253" i="11"/>
  <c r="BY253" i="11"/>
  <c r="CG253" i="11"/>
  <c r="CF253" i="11"/>
  <c r="BL253" i="11"/>
  <c r="BT253" i="11"/>
  <c r="BU253" i="11"/>
  <c r="BV253" i="11"/>
  <c r="CE253" i="11"/>
  <c r="CD253" i="11"/>
  <c r="BK253" i="11"/>
  <c r="BQ253" i="11"/>
  <c r="BR253" i="11"/>
  <c r="BS253" i="11"/>
  <c r="CC253" i="11"/>
  <c r="CB253" i="11"/>
  <c r="BJ253" i="11"/>
  <c r="BN253" i="11"/>
  <c r="BO253" i="11"/>
  <c r="BP253" i="11"/>
  <c r="CA253" i="11"/>
  <c r="BZ253" i="11"/>
  <c r="AY253" i="11"/>
  <c r="AX253" i="11"/>
  <c r="AW253" i="11"/>
  <c r="AV253" i="11"/>
  <c r="AU253" i="11"/>
  <c r="AR253" i="11"/>
  <c r="AQ253" i="11"/>
  <c r="N252" i="11"/>
  <c r="H252" i="11"/>
  <c r="AI252" i="11"/>
  <c r="BI252" i="11"/>
  <c r="BM252" i="11"/>
  <c r="BW252" i="11"/>
  <c r="BX252" i="11"/>
  <c r="BY252" i="11"/>
  <c r="CG252" i="11"/>
  <c r="CF252" i="11"/>
  <c r="BL252" i="11"/>
  <c r="BT252" i="11"/>
  <c r="BU252" i="11"/>
  <c r="BV252" i="11"/>
  <c r="CE252" i="11"/>
  <c r="CD252" i="11"/>
  <c r="BK252" i="11"/>
  <c r="BQ252" i="11"/>
  <c r="BR252" i="11"/>
  <c r="BS252" i="11"/>
  <c r="CC252" i="11"/>
  <c r="CB252" i="11"/>
  <c r="BJ252" i="11"/>
  <c r="BN252" i="11"/>
  <c r="BO252" i="11"/>
  <c r="BP252" i="11"/>
  <c r="CA252" i="11"/>
  <c r="BZ252" i="11"/>
  <c r="AY252" i="11"/>
  <c r="AX252" i="11"/>
  <c r="AW252" i="11"/>
  <c r="AV252" i="11"/>
  <c r="AU252" i="11"/>
  <c r="AR252" i="11"/>
  <c r="AQ252" i="11"/>
  <c r="N251" i="11"/>
  <c r="H251" i="11"/>
  <c r="AI251" i="11"/>
  <c r="BI251" i="11"/>
  <c r="BM251" i="11"/>
  <c r="BW251" i="11"/>
  <c r="BX251" i="11"/>
  <c r="BY251" i="11"/>
  <c r="CG251" i="11"/>
  <c r="CF251" i="11"/>
  <c r="BL251" i="11"/>
  <c r="BT251" i="11"/>
  <c r="BU251" i="11"/>
  <c r="BV251" i="11"/>
  <c r="CE251" i="11"/>
  <c r="CD251" i="11"/>
  <c r="BK251" i="11"/>
  <c r="BQ251" i="11"/>
  <c r="BR251" i="11"/>
  <c r="BS251" i="11"/>
  <c r="CC251" i="11"/>
  <c r="CB251" i="11"/>
  <c r="BJ251" i="11"/>
  <c r="BN251" i="11"/>
  <c r="BO251" i="11"/>
  <c r="BP251" i="11"/>
  <c r="CA251" i="11"/>
  <c r="BZ251" i="11"/>
  <c r="AY251" i="11"/>
  <c r="AX251" i="11"/>
  <c r="AW251" i="11"/>
  <c r="AV251" i="11"/>
  <c r="AU251" i="11"/>
  <c r="AR251" i="11"/>
  <c r="AQ251" i="11"/>
  <c r="N250" i="11"/>
  <c r="H250" i="11"/>
  <c r="AI250" i="11"/>
  <c r="BI250" i="11"/>
  <c r="BM250" i="11"/>
  <c r="BW250" i="11"/>
  <c r="BX250" i="11"/>
  <c r="BY250" i="11"/>
  <c r="CG250" i="11"/>
  <c r="CF250" i="11"/>
  <c r="BL250" i="11"/>
  <c r="BT250" i="11"/>
  <c r="BU250" i="11"/>
  <c r="BV250" i="11"/>
  <c r="CE250" i="11"/>
  <c r="CD250" i="11"/>
  <c r="BK250" i="11"/>
  <c r="BQ250" i="11"/>
  <c r="BR250" i="11"/>
  <c r="BS250" i="11"/>
  <c r="CC250" i="11"/>
  <c r="CB250" i="11"/>
  <c r="BJ250" i="11"/>
  <c r="BN250" i="11"/>
  <c r="BO250" i="11"/>
  <c r="BP250" i="11"/>
  <c r="CA250" i="11"/>
  <c r="BZ250" i="11"/>
  <c r="AY250" i="11"/>
  <c r="AX250" i="11"/>
  <c r="AW250" i="11"/>
  <c r="AV250" i="11"/>
  <c r="AU250" i="11"/>
  <c r="AR250" i="11"/>
  <c r="AQ250" i="11"/>
  <c r="N249" i="11"/>
  <c r="H249" i="11"/>
  <c r="AI249" i="11"/>
  <c r="BI249" i="11"/>
  <c r="BM249" i="11"/>
  <c r="BW249" i="11"/>
  <c r="BX249" i="11"/>
  <c r="BY249" i="11"/>
  <c r="CG249" i="11"/>
  <c r="CF249" i="11"/>
  <c r="BL249" i="11"/>
  <c r="BT249" i="11"/>
  <c r="BU249" i="11"/>
  <c r="BV249" i="11"/>
  <c r="CE249" i="11"/>
  <c r="CD249" i="11"/>
  <c r="BK249" i="11"/>
  <c r="BQ249" i="11"/>
  <c r="BR249" i="11"/>
  <c r="BS249" i="11"/>
  <c r="CC249" i="11"/>
  <c r="CB249" i="11"/>
  <c r="BJ249" i="11"/>
  <c r="BN249" i="11"/>
  <c r="BO249" i="11"/>
  <c r="BP249" i="11"/>
  <c r="CA249" i="11"/>
  <c r="BZ249" i="11"/>
  <c r="AY249" i="11"/>
  <c r="AX249" i="11"/>
  <c r="AW249" i="11"/>
  <c r="AV249" i="11"/>
  <c r="AU249" i="11"/>
  <c r="AR249" i="11"/>
  <c r="AQ249" i="11"/>
  <c r="N248" i="11"/>
  <c r="H248" i="11"/>
  <c r="AI248" i="11"/>
  <c r="BI248" i="11"/>
  <c r="BM248" i="11"/>
  <c r="BW248" i="11"/>
  <c r="BX248" i="11"/>
  <c r="BY248" i="11"/>
  <c r="CG248" i="11"/>
  <c r="CF248" i="11"/>
  <c r="BL248" i="11"/>
  <c r="BT248" i="11"/>
  <c r="BU248" i="11"/>
  <c r="BV248" i="11"/>
  <c r="CE248" i="11"/>
  <c r="CD248" i="11"/>
  <c r="BK248" i="11"/>
  <c r="BQ248" i="11"/>
  <c r="BR248" i="11"/>
  <c r="BS248" i="11"/>
  <c r="CC248" i="11"/>
  <c r="CB248" i="11"/>
  <c r="BJ248" i="11"/>
  <c r="BN248" i="11"/>
  <c r="BO248" i="11"/>
  <c r="BP248" i="11"/>
  <c r="CA248" i="11"/>
  <c r="BZ248" i="11"/>
  <c r="AY248" i="11"/>
  <c r="AX248" i="11"/>
  <c r="AW248" i="11"/>
  <c r="AV248" i="11"/>
  <c r="AU248" i="11"/>
  <c r="AR248" i="11"/>
  <c r="AQ248" i="11"/>
  <c r="N247" i="11"/>
  <c r="H247" i="11"/>
  <c r="AI247" i="11"/>
  <c r="BI247" i="11"/>
  <c r="BM247" i="11"/>
  <c r="BW247" i="11"/>
  <c r="BX247" i="11"/>
  <c r="BY247" i="11"/>
  <c r="CG247" i="11"/>
  <c r="CF247" i="11"/>
  <c r="BL247" i="11"/>
  <c r="BT247" i="11"/>
  <c r="BU247" i="11"/>
  <c r="BV247" i="11"/>
  <c r="CE247" i="11"/>
  <c r="CD247" i="11"/>
  <c r="BK247" i="11"/>
  <c r="BQ247" i="11"/>
  <c r="BR247" i="11"/>
  <c r="BS247" i="11"/>
  <c r="CC247" i="11"/>
  <c r="CB247" i="11"/>
  <c r="BJ247" i="11"/>
  <c r="BN247" i="11"/>
  <c r="BO247" i="11"/>
  <c r="BP247" i="11"/>
  <c r="CA247" i="11"/>
  <c r="BZ247" i="11"/>
  <c r="AY247" i="11"/>
  <c r="AX247" i="11"/>
  <c r="AW247" i="11"/>
  <c r="AV247" i="11"/>
  <c r="AU247" i="11"/>
  <c r="AR247" i="11"/>
  <c r="AQ247" i="11"/>
  <c r="N246" i="11"/>
  <c r="H246" i="11"/>
  <c r="AI246" i="11"/>
  <c r="BI246" i="11"/>
  <c r="BM246" i="11"/>
  <c r="BW246" i="11"/>
  <c r="BX246" i="11"/>
  <c r="BY246" i="11"/>
  <c r="CG246" i="11"/>
  <c r="CF246" i="11"/>
  <c r="BL246" i="11"/>
  <c r="BT246" i="11"/>
  <c r="BU246" i="11"/>
  <c r="BV246" i="11"/>
  <c r="CE246" i="11"/>
  <c r="CD246" i="11"/>
  <c r="BK246" i="11"/>
  <c r="BQ246" i="11"/>
  <c r="BR246" i="11"/>
  <c r="BS246" i="11"/>
  <c r="CC246" i="11"/>
  <c r="CB246" i="11"/>
  <c r="BJ246" i="11"/>
  <c r="BN246" i="11"/>
  <c r="BO246" i="11"/>
  <c r="BP246" i="11"/>
  <c r="CA246" i="11"/>
  <c r="BZ246" i="11"/>
  <c r="AY246" i="11"/>
  <c r="AX246" i="11"/>
  <c r="AW246" i="11"/>
  <c r="AV246" i="11"/>
  <c r="AU246" i="11"/>
  <c r="AR246" i="11"/>
  <c r="AQ246" i="11"/>
  <c r="N245" i="11"/>
  <c r="H245" i="11"/>
  <c r="AI245" i="11"/>
  <c r="BI245" i="11"/>
  <c r="BM245" i="11"/>
  <c r="BW245" i="11"/>
  <c r="BX245" i="11"/>
  <c r="BY245" i="11"/>
  <c r="CG245" i="11"/>
  <c r="CF245" i="11"/>
  <c r="BL245" i="11"/>
  <c r="BT245" i="11"/>
  <c r="BU245" i="11"/>
  <c r="BV245" i="11"/>
  <c r="CE245" i="11"/>
  <c r="CD245" i="11"/>
  <c r="BK245" i="11"/>
  <c r="BQ245" i="11"/>
  <c r="BR245" i="11"/>
  <c r="BS245" i="11"/>
  <c r="CC245" i="11"/>
  <c r="CB245" i="11"/>
  <c r="BJ245" i="11"/>
  <c r="BN245" i="11"/>
  <c r="BO245" i="11"/>
  <c r="BP245" i="11"/>
  <c r="CA245" i="11"/>
  <c r="BZ245" i="11"/>
  <c r="AY245" i="11"/>
  <c r="AX245" i="11"/>
  <c r="AW245" i="11"/>
  <c r="AV245" i="11"/>
  <c r="AU245" i="11"/>
  <c r="AR245" i="11"/>
  <c r="AQ245" i="11"/>
  <c r="N244" i="11"/>
  <c r="H244" i="11"/>
  <c r="AI244" i="11"/>
  <c r="BI244" i="11"/>
  <c r="BM244" i="11"/>
  <c r="BW244" i="11"/>
  <c r="BX244" i="11"/>
  <c r="BY244" i="11"/>
  <c r="CG244" i="11"/>
  <c r="CF244" i="11"/>
  <c r="BL244" i="11"/>
  <c r="BT244" i="11"/>
  <c r="BU244" i="11"/>
  <c r="BV244" i="11"/>
  <c r="CE244" i="11"/>
  <c r="CD244" i="11"/>
  <c r="BK244" i="11"/>
  <c r="BQ244" i="11"/>
  <c r="BR244" i="11"/>
  <c r="BS244" i="11"/>
  <c r="CC244" i="11"/>
  <c r="CB244" i="11"/>
  <c r="BJ244" i="11"/>
  <c r="BN244" i="11"/>
  <c r="BO244" i="11"/>
  <c r="BP244" i="11"/>
  <c r="CA244" i="11"/>
  <c r="BZ244" i="11"/>
  <c r="AY244" i="11"/>
  <c r="AX244" i="11"/>
  <c r="AW244" i="11"/>
  <c r="AV244" i="11"/>
  <c r="AU244" i="11"/>
  <c r="AR244" i="11"/>
  <c r="AQ244" i="11"/>
  <c r="H243" i="11"/>
  <c r="AI243" i="11"/>
  <c r="BI243" i="11"/>
  <c r="BM243" i="11"/>
  <c r="BW243" i="11"/>
  <c r="BX243" i="11"/>
  <c r="BY243" i="11"/>
  <c r="CG243" i="11"/>
  <c r="CF243" i="11"/>
  <c r="BL243" i="11"/>
  <c r="BT243" i="11"/>
  <c r="BU243" i="11"/>
  <c r="BV243" i="11"/>
  <c r="CE243" i="11"/>
  <c r="CD243" i="11"/>
  <c r="BK243" i="11"/>
  <c r="BQ243" i="11"/>
  <c r="BR243" i="11"/>
  <c r="BS243" i="11"/>
  <c r="CC243" i="11"/>
  <c r="CB243" i="11"/>
  <c r="BJ243" i="11"/>
  <c r="BN243" i="11"/>
  <c r="BO243" i="11"/>
  <c r="BP243" i="11"/>
  <c r="CA243" i="11"/>
  <c r="BZ243" i="11"/>
  <c r="AY243" i="11"/>
  <c r="AX243" i="11"/>
  <c r="AW243" i="11"/>
  <c r="AV243" i="11"/>
  <c r="AU243" i="11"/>
  <c r="AR243" i="11"/>
  <c r="AQ243" i="11"/>
  <c r="H242" i="11"/>
  <c r="AI242" i="11"/>
  <c r="BI242" i="11"/>
  <c r="BM242" i="11"/>
  <c r="BW242" i="11"/>
  <c r="BX242" i="11"/>
  <c r="BY242" i="11"/>
  <c r="CG242" i="11"/>
  <c r="CF242" i="11"/>
  <c r="BL242" i="11"/>
  <c r="BT242" i="11"/>
  <c r="BU242" i="11"/>
  <c r="BV242" i="11"/>
  <c r="CE242" i="11"/>
  <c r="CD242" i="11"/>
  <c r="BK242" i="11"/>
  <c r="BQ242" i="11"/>
  <c r="BR242" i="11"/>
  <c r="BS242" i="11"/>
  <c r="CC242" i="11"/>
  <c r="CB242" i="11"/>
  <c r="BJ242" i="11"/>
  <c r="BN242" i="11"/>
  <c r="BO242" i="11"/>
  <c r="BP242" i="11"/>
  <c r="CA242" i="11"/>
  <c r="BZ242" i="11"/>
  <c r="AY242" i="11"/>
  <c r="AX242" i="11"/>
  <c r="AW242" i="11"/>
  <c r="AV242" i="11"/>
  <c r="AU242" i="11"/>
  <c r="AR242" i="11"/>
  <c r="AQ242" i="11"/>
  <c r="H241" i="11"/>
  <c r="AI241" i="11"/>
  <c r="BI241" i="11"/>
  <c r="BM241" i="11"/>
  <c r="BW241" i="11"/>
  <c r="BX241" i="11"/>
  <c r="BY241" i="11"/>
  <c r="CG241" i="11"/>
  <c r="CF241" i="11"/>
  <c r="BL241" i="11"/>
  <c r="BT241" i="11"/>
  <c r="BU241" i="11"/>
  <c r="BV241" i="11"/>
  <c r="CE241" i="11"/>
  <c r="CD241" i="11"/>
  <c r="BK241" i="11"/>
  <c r="BQ241" i="11"/>
  <c r="BR241" i="11"/>
  <c r="BS241" i="11"/>
  <c r="CC241" i="11"/>
  <c r="CB241" i="11"/>
  <c r="BJ241" i="11"/>
  <c r="BN241" i="11"/>
  <c r="BO241" i="11"/>
  <c r="BP241" i="11"/>
  <c r="CA241" i="11"/>
  <c r="BZ241" i="11"/>
  <c r="AY241" i="11"/>
  <c r="AX241" i="11"/>
  <c r="AW241" i="11"/>
  <c r="AV241" i="11"/>
  <c r="AU241" i="11"/>
  <c r="AR241" i="11"/>
  <c r="AQ241" i="11"/>
  <c r="N240" i="11"/>
  <c r="H240" i="11"/>
  <c r="AI240" i="11"/>
  <c r="BI240" i="11"/>
  <c r="BM240" i="11"/>
  <c r="BW240" i="11"/>
  <c r="BX240" i="11"/>
  <c r="BY240" i="11"/>
  <c r="CG240" i="11"/>
  <c r="CF240" i="11"/>
  <c r="BL240" i="11"/>
  <c r="BT240" i="11"/>
  <c r="BU240" i="11"/>
  <c r="BV240" i="11"/>
  <c r="CE240" i="11"/>
  <c r="CD240" i="11"/>
  <c r="BK240" i="11"/>
  <c r="BQ240" i="11"/>
  <c r="BR240" i="11"/>
  <c r="BS240" i="11"/>
  <c r="CC240" i="11"/>
  <c r="CB240" i="11"/>
  <c r="BJ240" i="11"/>
  <c r="BN240" i="11"/>
  <c r="BO240" i="11"/>
  <c r="BP240" i="11"/>
  <c r="CA240" i="11"/>
  <c r="BZ240" i="11"/>
  <c r="AY240" i="11"/>
  <c r="AX240" i="11"/>
  <c r="AW240" i="11"/>
  <c r="AV240" i="11"/>
  <c r="AU240" i="11"/>
  <c r="AR240" i="11"/>
  <c r="AQ240" i="11"/>
  <c r="N239" i="11"/>
  <c r="H239" i="11"/>
  <c r="AI239" i="11"/>
  <c r="BI239" i="11"/>
  <c r="BM239" i="11"/>
  <c r="BW239" i="11"/>
  <c r="BX239" i="11"/>
  <c r="BY239" i="11"/>
  <c r="CG239" i="11"/>
  <c r="CF239" i="11"/>
  <c r="BL239" i="11"/>
  <c r="BT239" i="11"/>
  <c r="BU239" i="11"/>
  <c r="BV239" i="11"/>
  <c r="CE239" i="11"/>
  <c r="CD239" i="11"/>
  <c r="BK239" i="11"/>
  <c r="BQ239" i="11"/>
  <c r="BR239" i="11"/>
  <c r="BS239" i="11"/>
  <c r="CC239" i="11"/>
  <c r="CB239" i="11"/>
  <c r="BJ239" i="11"/>
  <c r="BN239" i="11"/>
  <c r="BO239" i="11"/>
  <c r="BP239" i="11"/>
  <c r="CA239" i="11"/>
  <c r="BZ239" i="11"/>
  <c r="AY239" i="11"/>
  <c r="AX239" i="11"/>
  <c r="AW239" i="11"/>
  <c r="AV239" i="11"/>
  <c r="AU239" i="11"/>
  <c r="AR239" i="11"/>
  <c r="AQ239" i="11"/>
  <c r="N238" i="11"/>
  <c r="H238" i="11"/>
  <c r="AI238" i="11"/>
  <c r="BI238" i="11"/>
  <c r="BM238" i="11"/>
  <c r="BW238" i="11"/>
  <c r="BX238" i="11"/>
  <c r="BY238" i="11"/>
  <c r="CG238" i="11"/>
  <c r="CF238" i="11"/>
  <c r="BL238" i="11"/>
  <c r="BT238" i="11"/>
  <c r="BU238" i="11"/>
  <c r="BV238" i="11"/>
  <c r="CE238" i="11"/>
  <c r="CD238" i="11"/>
  <c r="BK238" i="11"/>
  <c r="BQ238" i="11"/>
  <c r="BR238" i="11"/>
  <c r="BS238" i="11"/>
  <c r="CC238" i="11"/>
  <c r="CB238" i="11"/>
  <c r="BJ238" i="11"/>
  <c r="BN238" i="11"/>
  <c r="BO238" i="11"/>
  <c r="BP238" i="11"/>
  <c r="CA238" i="11"/>
  <c r="BZ238" i="11"/>
  <c r="AY238" i="11"/>
  <c r="AX238" i="11"/>
  <c r="AW238" i="11"/>
  <c r="AV238" i="11"/>
  <c r="AU238" i="11"/>
  <c r="AR238" i="11"/>
  <c r="AQ238" i="11"/>
  <c r="N237" i="11"/>
  <c r="H237" i="11"/>
  <c r="AI237" i="11"/>
  <c r="BI237" i="11"/>
  <c r="BM237" i="11"/>
  <c r="BW237" i="11"/>
  <c r="BX237" i="11"/>
  <c r="BY237" i="11"/>
  <c r="CG237" i="11"/>
  <c r="CF237" i="11"/>
  <c r="BL237" i="11"/>
  <c r="BT237" i="11"/>
  <c r="BU237" i="11"/>
  <c r="BV237" i="11"/>
  <c r="CE237" i="11"/>
  <c r="CD237" i="11"/>
  <c r="BK237" i="11"/>
  <c r="BQ237" i="11"/>
  <c r="BR237" i="11"/>
  <c r="BS237" i="11"/>
  <c r="CC237" i="11"/>
  <c r="CB237" i="11"/>
  <c r="BJ237" i="11"/>
  <c r="BN237" i="11"/>
  <c r="BO237" i="11"/>
  <c r="BP237" i="11"/>
  <c r="CA237" i="11"/>
  <c r="BZ237" i="11"/>
  <c r="AY237" i="11"/>
  <c r="AX237" i="11"/>
  <c r="AW237" i="11"/>
  <c r="AV237" i="11"/>
  <c r="AU237" i="11"/>
  <c r="AR237" i="11"/>
  <c r="AQ237" i="11"/>
  <c r="N236" i="11"/>
  <c r="H236" i="11"/>
  <c r="AI236" i="11"/>
  <c r="BI236" i="11"/>
  <c r="BM236" i="11"/>
  <c r="BW236" i="11"/>
  <c r="BX236" i="11"/>
  <c r="BY236" i="11"/>
  <c r="CG236" i="11"/>
  <c r="CF236" i="11"/>
  <c r="BL236" i="11"/>
  <c r="BT236" i="11"/>
  <c r="BU236" i="11"/>
  <c r="BV236" i="11"/>
  <c r="CE236" i="11"/>
  <c r="CD236" i="11"/>
  <c r="BK236" i="11"/>
  <c r="BQ236" i="11"/>
  <c r="BR236" i="11"/>
  <c r="BS236" i="11"/>
  <c r="CC236" i="11"/>
  <c r="CB236" i="11"/>
  <c r="BJ236" i="11"/>
  <c r="BN236" i="11"/>
  <c r="BO236" i="11"/>
  <c r="BP236" i="11"/>
  <c r="CA236" i="11"/>
  <c r="BZ236" i="11"/>
  <c r="AY236" i="11"/>
  <c r="AX236" i="11"/>
  <c r="AW236" i="11"/>
  <c r="AV236" i="11"/>
  <c r="AU236" i="11"/>
  <c r="AR236" i="11"/>
  <c r="AQ236" i="11"/>
  <c r="N235" i="11"/>
  <c r="H235" i="11"/>
  <c r="AI235" i="11"/>
  <c r="BI235" i="11"/>
  <c r="BM235" i="11"/>
  <c r="BW235" i="11"/>
  <c r="BX235" i="11"/>
  <c r="BY235" i="11"/>
  <c r="CG235" i="11"/>
  <c r="CF235" i="11"/>
  <c r="BL235" i="11"/>
  <c r="BT235" i="11"/>
  <c r="BU235" i="11"/>
  <c r="BV235" i="11"/>
  <c r="CE235" i="11"/>
  <c r="CD235" i="11"/>
  <c r="BK235" i="11"/>
  <c r="BQ235" i="11"/>
  <c r="BR235" i="11"/>
  <c r="BS235" i="11"/>
  <c r="CC235" i="11"/>
  <c r="CB235" i="11"/>
  <c r="BJ235" i="11"/>
  <c r="BN235" i="11"/>
  <c r="BO235" i="11"/>
  <c r="BP235" i="11"/>
  <c r="CA235" i="11"/>
  <c r="BZ235" i="11"/>
  <c r="AY235" i="11"/>
  <c r="AX235" i="11"/>
  <c r="AW235" i="11"/>
  <c r="AV235" i="11"/>
  <c r="AU235" i="11"/>
  <c r="AR235" i="11"/>
  <c r="AQ235" i="11"/>
  <c r="N234" i="11"/>
  <c r="H234" i="11"/>
  <c r="AI234" i="11"/>
  <c r="BI234" i="11"/>
  <c r="BM234" i="11"/>
  <c r="BW234" i="11"/>
  <c r="BX234" i="11"/>
  <c r="BY234" i="11"/>
  <c r="CG234" i="11"/>
  <c r="CF234" i="11"/>
  <c r="BL234" i="11"/>
  <c r="BT234" i="11"/>
  <c r="BU234" i="11"/>
  <c r="BV234" i="11"/>
  <c r="CE234" i="11"/>
  <c r="CD234" i="11"/>
  <c r="BK234" i="11"/>
  <c r="BQ234" i="11"/>
  <c r="BR234" i="11"/>
  <c r="BS234" i="11"/>
  <c r="CC234" i="11"/>
  <c r="CB234" i="11"/>
  <c r="BJ234" i="11"/>
  <c r="BN234" i="11"/>
  <c r="BO234" i="11"/>
  <c r="BP234" i="11"/>
  <c r="CA234" i="11"/>
  <c r="BZ234" i="11"/>
  <c r="AY234" i="11"/>
  <c r="AX234" i="11"/>
  <c r="AW234" i="11"/>
  <c r="AV234" i="11"/>
  <c r="AU234" i="11"/>
  <c r="AR234" i="11"/>
  <c r="AQ234" i="11"/>
  <c r="N233" i="11"/>
  <c r="H233" i="11"/>
  <c r="AI233" i="11"/>
  <c r="BI233" i="11"/>
  <c r="BM233" i="11"/>
  <c r="BW233" i="11"/>
  <c r="BX233" i="11"/>
  <c r="BY233" i="11"/>
  <c r="CG233" i="11"/>
  <c r="CF233" i="11"/>
  <c r="BL233" i="11"/>
  <c r="BT233" i="11"/>
  <c r="BU233" i="11"/>
  <c r="BV233" i="11"/>
  <c r="CE233" i="11"/>
  <c r="CD233" i="11"/>
  <c r="BK233" i="11"/>
  <c r="BQ233" i="11"/>
  <c r="BR233" i="11"/>
  <c r="BS233" i="11"/>
  <c r="CC233" i="11"/>
  <c r="CB233" i="11"/>
  <c r="BJ233" i="11"/>
  <c r="BN233" i="11"/>
  <c r="BO233" i="11"/>
  <c r="BP233" i="11"/>
  <c r="CA233" i="11"/>
  <c r="BZ233" i="11"/>
  <c r="AY233" i="11"/>
  <c r="AX233" i="11"/>
  <c r="AW233" i="11"/>
  <c r="AV233" i="11"/>
  <c r="AU233" i="11"/>
  <c r="AR233" i="11"/>
  <c r="AQ233" i="11"/>
  <c r="N232" i="11"/>
  <c r="H232" i="11"/>
  <c r="AI232" i="11"/>
  <c r="BI232" i="11"/>
  <c r="BM232" i="11"/>
  <c r="BW232" i="11"/>
  <c r="BX232" i="11"/>
  <c r="BY232" i="11"/>
  <c r="CG232" i="11"/>
  <c r="CF232" i="11"/>
  <c r="BL232" i="11"/>
  <c r="BT232" i="11"/>
  <c r="BU232" i="11"/>
  <c r="BV232" i="11"/>
  <c r="CE232" i="11"/>
  <c r="CD232" i="11"/>
  <c r="BK232" i="11"/>
  <c r="BQ232" i="11"/>
  <c r="BR232" i="11"/>
  <c r="BS232" i="11"/>
  <c r="CC232" i="11"/>
  <c r="CB232" i="11"/>
  <c r="BJ232" i="11"/>
  <c r="BN232" i="11"/>
  <c r="BO232" i="11"/>
  <c r="BP232" i="11"/>
  <c r="CA232" i="11"/>
  <c r="BZ232" i="11"/>
  <c r="AY232" i="11"/>
  <c r="AX232" i="11"/>
  <c r="AW232" i="11"/>
  <c r="AV232" i="11"/>
  <c r="AU232" i="11"/>
  <c r="AR232" i="11"/>
  <c r="AQ232" i="11"/>
  <c r="H231" i="11"/>
  <c r="AI231" i="11"/>
  <c r="BI231" i="11"/>
  <c r="BM231" i="11"/>
  <c r="BW231" i="11"/>
  <c r="BX231" i="11"/>
  <c r="BY231" i="11"/>
  <c r="CG231" i="11"/>
  <c r="CF231" i="11"/>
  <c r="BL231" i="11"/>
  <c r="BT231" i="11"/>
  <c r="BU231" i="11"/>
  <c r="BV231" i="11"/>
  <c r="CE231" i="11"/>
  <c r="CD231" i="11"/>
  <c r="BK231" i="11"/>
  <c r="BQ231" i="11"/>
  <c r="BR231" i="11"/>
  <c r="BS231" i="11"/>
  <c r="CC231" i="11"/>
  <c r="CB231" i="11"/>
  <c r="BJ231" i="11"/>
  <c r="BN231" i="11"/>
  <c r="BO231" i="11"/>
  <c r="BP231" i="11"/>
  <c r="CA231" i="11"/>
  <c r="BZ231" i="11"/>
  <c r="AY231" i="11"/>
  <c r="AX231" i="11"/>
  <c r="AW231" i="11"/>
  <c r="AV231" i="11"/>
  <c r="AU231" i="11"/>
  <c r="AR231" i="11"/>
  <c r="AQ231" i="11"/>
  <c r="H230" i="11"/>
  <c r="AI230" i="11"/>
  <c r="BI230" i="11"/>
  <c r="BM230" i="11"/>
  <c r="BW230" i="11"/>
  <c r="BX230" i="11"/>
  <c r="BY230" i="11"/>
  <c r="CG230" i="11"/>
  <c r="CF230" i="11"/>
  <c r="BL230" i="11"/>
  <c r="BT230" i="11"/>
  <c r="BU230" i="11"/>
  <c r="BV230" i="11"/>
  <c r="CE230" i="11"/>
  <c r="CD230" i="11"/>
  <c r="BK230" i="11"/>
  <c r="BQ230" i="11"/>
  <c r="BR230" i="11"/>
  <c r="BS230" i="11"/>
  <c r="CC230" i="11"/>
  <c r="CB230" i="11"/>
  <c r="BJ230" i="11"/>
  <c r="BN230" i="11"/>
  <c r="BO230" i="11"/>
  <c r="BP230" i="11"/>
  <c r="CA230" i="11"/>
  <c r="BZ230" i="11"/>
  <c r="AY230" i="11"/>
  <c r="AX230" i="11"/>
  <c r="AW230" i="11"/>
  <c r="AV230" i="11"/>
  <c r="AU230" i="11"/>
  <c r="AR230" i="11"/>
  <c r="AQ230" i="11"/>
  <c r="N229" i="11"/>
  <c r="H229" i="11"/>
  <c r="AI229" i="11"/>
  <c r="BI229" i="11"/>
  <c r="BM229" i="11"/>
  <c r="BW229" i="11"/>
  <c r="BX229" i="11"/>
  <c r="BY229" i="11"/>
  <c r="CG229" i="11"/>
  <c r="CF229" i="11"/>
  <c r="BL229" i="11"/>
  <c r="BT229" i="11"/>
  <c r="BU229" i="11"/>
  <c r="BV229" i="11"/>
  <c r="CE229" i="11"/>
  <c r="CD229" i="11"/>
  <c r="BK229" i="11"/>
  <c r="BQ229" i="11"/>
  <c r="BR229" i="11"/>
  <c r="BS229" i="11"/>
  <c r="CC229" i="11"/>
  <c r="CB229" i="11"/>
  <c r="BJ229" i="11"/>
  <c r="BN229" i="11"/>
  <c r="BO229" i="11"/>
  <c r="BP229" i="11"/>
  <c r="CA229" i="11"/>
  <c r="BZ229" i="11"/>
  <c r="AY229" i="11"/>
  <c r="AX229" i="11"/>
  <c r="AW229" i="11"/>
  <c r="AV229" i="11"/>
  <c r="AU229" i="11"/>
  <c r="AR229" i="11"/>
  <c r="AQ229" i="11"/>
  <c r="N228" i="11"/>
  <c r="H228" i="11"/>
  <c r="AI228" i="11"/>
  <c r="BI228" i="11"/>
  <c r="BM228" i="11"/>
  <c r="BW228" i="11"/>
  <c r="BX228" i="11"/>
  <c r="BY228" i="11"/>
  <c r="CG228" i="11"/>
  <c r="CF228" i="11"/>
  <c r="BL228" i="11"/>
  <c r="BT228" i="11"/>
  <c r="BU228" i="11"/>
  <c r="BV228" i="11"/>
  <c r="CE228" i="11"/>
  <c r="CD228" i="11"/>
  <c r="BK228" i="11"/>
  <c r="BQ228" i="11"/>
  <c r="BR228" i="11"/>
  <c r="BS228" i="11"/>
  <c r="CC228" i="11"/>
  <c r="CB228" i="11"/>
  <c r="BJ228" i="11"/>
  <c r="BN228" i="11"/>
  <c r="BO228" i="11"/>
  <c r="BP228" i="11"/>
  <c r="CA228" i="11"/>
  <c r="BZ228" i="11"/>
  <c r="AY228" i="11"/>
  <c r="AX228" i="11"/>
  <c r="AW228" i="11"/>
  <c r="AV228" i="11"/>
  <c r="AU228" i="11"/>
  <c r="AR228" i="11"/>
  <c r="AQ228" i="11"/>
  <c r="N227" i="11"/>
  <c r="H227" i="11"/>
  <c r="AI227" i="11"/>
  <c r="BI227" i="11"/>
  <c r="BM227" i="11"/>
  <c r="BW227" i="11"/>
  <c r="BX227" i="11"/>
  <c r="BY227" i="11"/>
  <c r="CG227" i="11"/>
  <c r="CF227" i="11"/>
  <c r="BL227" i="11"/>
  <c r="BT227" i="11"/>
  <c r="BU227" i="11"/>
  <c r="BV227" i="11"/>
  <c r="CE227" i="11"/>
  <c r="CD227" i="11"/>
  <c r="BK227" i="11"/>
  <c r="BQ227" i="11"/>
  <c r="BR227" i="11"/>
  <c r="BS227" i="11"/>
  <c r="CC227" i="11"/>
  <c r="CB227" i="11"/>
  <c r="BJ227" i="11"/>
  <c r="BN227" i="11"/>
  <c r="BO227" i="11"/>
  <c r="BP227" i="11"/>
  <c r="CA227" i="11"/>
  <c r="BZ227" i="11"/>
  <c r="AY227" i="11"/>
  <c r="AX227" i="11"/>
  <c r="AW227" i="11"/>
  <c r="AV227" i="11"/>
  <c r="AU227" i="11"/>
  <c r="AR227" i="11"/>
  <c r="AQ227" i="11"/>
  <c r="N226" i="11"/>
  <c r="H226" i="11"/>
  <c r="AI226" i="11"/>
  <c r="BI226" i="11"/>
  <c r="BM226" i="11"/>
  <c r="BW226" i="11"/>
  <c r="BX226" i="11"/>
  <c r="BY226" i="11"/>
  <c r="CG226" i="11"/>
  <c r="CF226" i="11"/>
  <c r="BL226" i="11"/>
  <c r="BT226" i="11"/>
  <c r="BU226" i="11"/>
  <c r="BV226" i="11"/>
  <c r="CE226" i="11"/>
  <c r="CD226" i="11"/>
  <c r="BK226" i="11"/>
  <c r="BQ226" i="11"/>
  <c r="BR226" i="11"/>
  <c r="BS226" i="11"/>
  <c r="CC226" i="11"/>
  <c r="CB226" i="11"/>
  <c r="BJ226" i="11"/>
  <c r="BN226" i="11"/>
  <c r="BO226" i="11"/>
  <c r="BP226" i="11"/>
  <c r="CA226" i="11"/>
  <c r="BZ226" i="11"/>
  <c r="AY226" i="11"/>
  <c r="AX226" i="11"/>
  <c r="AW226" i="11"/>
  <c r="AV226" i="11"/>
  <c r="AU226" i="11"/>
  <c r="AR226" i="11"/>
  <c r="AQ226" i="11"/>
  <c r="N225" i="11"/>
  <c r="H225" i="11"/>
  <c r="AI225" i="11"/>
  <c r="BI225" i="11"/>
  <c r="BM225" i="11"/>
  <c r="BW225" i="11"/>
  <c r="BX225" i="11"/>
  <c r="BY225" i="11"/>
  <c r="CG225" i="11"/>
  <c r="CF225" i="11"/>
  <c r="BL225" i="11"/>
  <c r="BT225" i="11"/>
  <c r="BU225" i="11"/>
  <c r="BV225" i="11"/>
  <c r="CE225" i="11"/>
  <c r="CD225" i="11"/>
  <c r="BK225" i="11"/>
  <c r="BQ225" i="11"/>
  <c r="BR225" i="11"/>
  <c r="BS225" i="11"/>
  <c r="CC225" i="11"/>
  <c r="CB225" i="11"/>
  <c r="BJ225" i="11"/>
  <c r="BN225" i="11"/>
  <c r="BO225" i="11"/>
  <c r="BP225" i="11"/>
  <c r="CA225" i="11"/>
  <c r="BZ225" i="11"/>
  <c r="AY225" i="11"/>
  <c r="AX225" i="11"/>
  <c r="AW225" i="11"/>
  <c r="AV225" i="11"/>
  <c r="AU225" i="11"/>
  <c r="AR225" i="11"/>
  <c r="AQ225" i="11"/>
  <c r="N224" i="11"/>
  <c r="H224" i="11"/>
  <c r="AI224" i="11"/>
  <c r="BI224" i="11"/>
  <c r="BM224" i="11"/>
  <c r="BW224" i="11"/>
  <c r="BX224" i="11"/>
  <c r="BY224" i="11"/>
  <c r="CG224" i="11"/>
  <c r="CF224" i="11"/>
  <c r="BL224" i="11"/>
  <c r="BT224" i="11"/>
  <c r="BU224" i="11"/>
  <c r="BV224" i="11"/>
  <c r="CE224" i="11"/>
  <c r="CD224" i="11"/>
  <c r="BK224" i="11"/>
  <c r="BQ224" i="11"/>
  <c r="BR224" i="11"/>
  <c r="BS224" i="11"/>
  <c r="CC224" i="11"/>
  <c r="CB224" i="11"/>
  <c r="BJ224" i="11"/>
  <c r="BN224" i="11"/>
  <c r="BO224" i="11"/>
  <c r="BP224" i="11"/>
  <c r="CA224" i="11"/>
  <c r="BZ224" i="11"/>
  <c r="AY224" i="11"/>
  <c r="AX224" i="11"/>
  <c r="AW224" i="11"/>
  <c r="AV224" i="11"/>
  <c r="AU224" i="11"/>
  <c r="AR224" i="11"/>
  <c r="AQ224" i="11"/>
  <c r="N223" i="11"/>
  <c r="H223" i="11"/>
  <c r="AI223" i="11"/>
  <c r="BI223" i="11"/>
  <c r="BM223" i="11"/>
  <c r="BW223" i="11"/>
  <c r="BX223" i="11"/>
  <c r="BY223" i="11"/>
  <c r="CG223" i="11"/>
  <c r="CF223" i="11"/>
  <c r="BL223" i="11"/>
  <c r="BT223" i="11"/>
  <c r="BU223" i="11"/>
  <c r="BV223" i="11"/>
  <c r="CE223" i="11"/>
  <c r="CD223" i="11"/>
  <c r="BK223" i="11"/>
  <c r="BQ223" i="11"/>
  <c r="BR223" i="11"/>
  <c r="BS223" i="11"/>
  <c r="CC223" i="11"/>
  <c r="CB223" i="11"/>
  <c r="BJ223" i="11"/>
  <c r="BN223" i="11"/>
  <c r="BO223" i="11"/>
  <c r="BP223" i="11"/>
  <c r="CA223" i="11"/>
  <c r="BZ223" i="11"/>
  <c r="AY223" i="11"/>
  <c r="AX223" i="11"/>
  <c r="AW223" i="11"/>
  <c r="AV223" i="11"/>
  <c r="AU223" i="11"/>
  <c r="AR223" i="11"/>
  <c r="AQ223" i="11"/>
  <c r="N222" i="11"/>
  <c r="H222" i="11"/>
  <c r="AI222" i="11"/>
  <c r="BI222" i="11"/>
  <c r="BM222" i="11"/>
  <c r="BW222" i="11"/>
  <c r="BX222" i="11"/>
  <c r="BY222" i="11"/>
  <c r="CG222" i="11"/>
  <c r="CF222" i="11"/>
  <c r="BL222" i="11"/>
  <c r="BT222" i="11"/>
  <c r="BU222" i="11"/>
  <c r="BV222" i="11"/>
  <c r="CE222" i="11"/>
  <c r="CD222" i="11"/>
  <c r="BK222" i="11"/>
  <c r="BQ222" i="11"/>
  <c r="BR222" i="11"/>
  <c r="BS222" i="11"/>
  <c r="CC222" i="11"/>
  <c r="CB222" i="11"/>
  <c r="BJ222" i="11"/>
  <c r="BN222" i="11"/>
  <c r="BO222" i="11"/>
  <c r="BP222" i="11"/>
  <c r="CA222" i="11"/>
  <c r="BZ222" i="11"/>
  <c r="AY222" i="11"/>
  <c r="AX222" i="11"/>
  <c r="AW222" i="11"/>
  <c r="AV222" i="11"/>
  <c r="AU222" i="11"/>
  <c r="AR222" i="11"/>
  <c r="AQ222" i="11"/>
  <c r="N221" i="11"/>
  <c r="H221" i="11"/>
  <c r="AI221" i="11"/>
  <c r="BI221" i="11"/>
  <c r="BM221" i="11"/>
  <c r="BW221" i="11"/>
  <c r="BX221" i="11"/>
  <c r="BY221" i="11"/>
  <c r="CG221" i="11"/>
  <c r="CF221" i="11"/>
  <c r="BL221" i="11"/>
  <c r="BT221" i="11"/>
  <c r="BU221" i="11"/>
  <c r="BV221" i="11"/>
  <c r="CE221" i="11"/>
  <c r="CD221" i="11"/>
  <c r="BK221" i="11"/>
  <c r="BQ221" i="11"/>
  <c r="BR221" i="11"/>
  <c r="BS221" i="11"/>
  <c r="CC221" i="11"/>
  <c r="CB221" i="11"/>
  <c r="BJ221" i="11"/>
  <c r="BN221" i="11"/>
  <c r="BO221" i="11"/>
  <c r="BP221" i="11"/>
  <c r="CA221" i="11"/>
  <c r="BZ221" i="11"/>
  <c r="AY221" i="11"/>
  <c r="AX221" i="11"/>
  <c r="AW221" i="11"/>
  <c r="AV221" i="11"/>
  <c r="AU221" i="11"/>
  <c r="AR221" i="11"/>
  <c r="AQ221" i="11"/>
  <c r="N220" i="11"/>
  <c r="H220" i="11"/>
  <c r="AI220" i="11"/>
  <c r="BI220" i="11"/>
  <c r="BM220" i="11"/>
  <c r="BW220" i="11"/>
  <c r="BX220" i="11"/>
  <c r="BY220" i="11"/>
  <c r="CG220" i="11"/>
  <c r="CF220" i="11"/>
  <c r="BL220" i="11"/>
  <c r="BT220" i="11"/>
  <c r="BU220" i="11"/>
  <c r="BV220" i="11"/>
  <c r="CE220" i="11"/>
  <c r="CD220" i="11"/>
  <c r="BK220" i="11"/>
  <c r="BQ220" i="11"/>
  <c r="BR220" i="11"/>
  <c r="BS220" i="11"/>
  <c r="CC220" i="11"/>
  <c r="CB220" i="11"/>
  <c r="BJ220" i="11"/>
  <c r="BN220" i="11"/>
  <c r="BO220" i="11"/>
  <c r="BP220" i="11"/>
  <c r="CA220" i="11"/>
  <c r="BZ220" i="11"/>
  <c r="AY220" i="11"/>
  <c r="AX220" i="11"/>
  <c r="AW220" i="11"/>
  <c r="AV220" i="11"/>
  <c r="AU220" i="11"/>
  <c r="AR220" i="11"/>
  <c r="AQ220" i="11"/>
  <c r="N219" i="11"/>
  <c r="H219" i="11"/>
  <c r="AI219" i="11"/>
  <c r="BI219" i="11"/>
  <c r="BM219" i="11"/>
  <c r="BW219" i="11"/>
  <c r="BX219" i="11"/>
  <c r="BY219" i="11"/>
  <c r="CG219" i="11"/>
  <c r="CF219" i="11"/>
  <c r="BL219" i="11"/>
  <c r="BT219" i="11"/>
  <c r="BU219" i="11"/>
  <c r="BV219" i="11"/>
  <c r="CE219" i="11"/>
  <c r="CD219" i="11"/>
  <c r="BK219" i="11"/>
  <c r="BQ219" i="11"/>
  <c r="BR219" i="11"/>
  <c r="BS219" i="11"/>
  <c r="CC219" i="11"/>
  <c r="CB219" i="11"/>
  <c r="BJ219" i="11"/>
  <c r="BN219" i="11"/>
  <c r="BO219" i="11"/>
  <c r="BP219" i="11"/>
  <c r="CA219" i="11"/>
  <c r="BZ219" i="11"/>
  <c r="AY219" i="11"/>
  <c r="AX219" i="11"/>
  <c r="AW219" i="11"/>
  <c r="AV219" i="11"/>
  <c r="AU219" i="11"/>
  <c r="AR219" i="11"/>
  <c r="AQ219" i="11"/>
  <c r="H218" i="11"/>
  <c r="AI218" i="11"/>
  <c r="BI218" i="11"/>
  <c r="BM218" i="11"/>
  <c r="BW218" i="11"/>
  <c r="BX218" i="11"/>
  <c r="BY218" i="11"/>
  <c r="CG218" i="11"/>
  <c r="CF218" i="11"/>
  <c r="BL218" i="11"/>
  <c r="BT218" i="11"/>
  <c r="BU218" i="11"/>
  <c r="BV218" i="11"/>
  <c r="CE218" i="11"/>
  <c r="CD218" i="11"/>
  <c r="BK218" i="11"/>
  <c r="BQ218" i="11"/>
  <c r="BR218" i="11"/>
  <c r="BS218" i="11"/>
  <c r="CC218" i="11"/>
  <c r="CB218" i="11"/>
  <c r="BJ218" i="11"/>
  <c r="BN218" i="11"/>
  <c r="BO218" i="11"/>
  <c r="BP218" i="11"/>
  <c r="CA218" i="11"/>
  <c r="BZ218" i="11"/>
  <c r="AY218" i="11"/>
  <c r="AX218" i="11"/>
  <c r="AW218" i="11"/>
  <c r="AV218" i="11"/>
  <c r="AU218" i="11"/>
  <c r="AR218" i="11"/>
  <c r="AQ218" i="11"/>
  <c r="H217" i="11"/>
  <c r="AI217" i="11"/>
  <c r="BI217" i="11"/>
  <c r="BM217" i="11"/>
  <c r="BW217" i="11"/>
  <c r="BX217" i="11"/>
  <c r="BY217" i="11"/>
  <c r="CG217" i="11"/>
  <c r="CF217" i="11"/>
  <c r="BL217" i="11"/>
  <c r="BT217" i="11"/>
  <c r="BU217" i="11"/>
  <c r="BV217" i="11"/>
  <c r="CE217" i="11"/>
  <c r="CD217" i="11"/>
  <c r="BK217" i="11"/>
  <c r="BQ217" i="11"/>
  <c r="BR217" i="11"/>
  <c r="BS217" i="11"/>
  <c r="CC217" i="11"/>
  <c r="CB217" i="11"/>
  <c r="BJ217" i="11"/>
  <c r="BN217" i="11"/>
  <c r="BO217" i="11"/>
  <c r="BP217" i="11"/>
  <c r="CA217" i="11"/>
  <c r="BZ217" i="11"/>
  <c r="AY217" i="11"/>
  <c r="AX217" i="11"/>
  <c r="AW217" i="11"/>
  <c r="AV217" i="11"/>
  <c r="AU217" i="11"/>
  <c r="AR217" i="11"/>
  <c r="AQ217" i="11"/>
  <c r="AY216" i="11"/>
  <c r="AX216" i="11"/>
  <c r="AW216" i="11"/>
  <c r="AV216" i="11"/>
  <c r="AU216" i="11"/>
  <c r="AR216" i="11"/>
  <c r="AQ216" i="11"/>
  <c r="H215" i="11"/>
  <c r="AI215" i="11"/>
  <c r="BI215" i="11"/>
  <c r="BM215" i="11"/>
  <c r="BW215" i="11"/>
  <c r="BX215" i="11"/>
  <c r="BY215" i="11"/>
  <c r="CG215" i="11"/>
  <c r="CF215" i="11"/>
  <c r="BL215" i="11"/>
  <c r="BT215" i="11"/>
  <c r="BU215" i="11"/>
  <c r="BV215" i="11"/>
  <c r="CE215" i="11"/>
  <c r="CD215" i="11"/>
  <c r="BK215" i="11"/>
  <c r="BQ215" i="11"/>
  <c r="BR215" i="11"/>
  <c r="BS215" i="11"/>
  <c r="CC215" i="11"/>
  <c r="CB215" i="11"/>
  <c r="BJ215" i="11"/>
  <c r="BN215" i="11"/>
  <c r="BO215" i="11"/>
  <c r="BP215" i="11"/>
  <c r="CA215" i="11"/>
  <c r="BZ215" i="11"/>
  <c r="AY215" i="11"/>
  <c r="AX215" i="11"/>
  <c r="AW215" i="11"/>
  <c r="AV215" i="11"/>
  <c r="AU215" i="11"/>
  <c r="AR215" i="11"/>
  <c r="AQ215" i="11"/>
  <c r="H214" i="11"/>
  <c r="AI214" i="11"/>
  <c r="BI214" i="11"/>
  <c r="BM214" i="11"/>
  <c r="BW214" i="11"/>
  <c r="BX214" i="11"/>
  <c r="BY214" i="11"/>
  <c r="CG214" i="11"/>
  <c r="CF214" i="11"/>
  <c r="BL214" i="11"/>
  <c r="BT214" i="11"/>
  <c r="BU214" i="11"/>
  <c r="BV214" i="11"/>
  <c r="CE214" i="11"/>
  <c r="CD214" i="11"/>
  <c r="BK214" i="11"/>
  <c r="BQ214" i="11"/>
  <c r="BR214" i="11"/>
  <c r="BS214" i="11"/>
  <c r="CC214" i="11"/>
  <c r="CB214" i="11"/>
  <c r="BJ214" i="11"/>
  <c r="BN214" i="11"/>
  <c r="BO214" i="11"/>
  <c r="BP214" i="11"/>
  <c r="CA214" i="11"/>
  <c r="BZ214" i="11"/>
  <c r="AY214" i="11"/>
  <c r="AX214" i="11"/>
  <c r="AW214" i="11"/>
  <c r="AV214" i="11"/>
  <c r="AU214" i="11"/>
  <c r="AR214" i="11"/>
  <c r="AQ214" i="11"/>
  <c r="AY213" i="11"/>
  <c r="AX213" i="11"/>
  <c r="AW213" i="11"/>
  <c r="AV213" i="11"/>
  <c r="AU213" i="11"/>
  <c r="AR213" i="11"/>
  <c r="AQ213" i="11"/>
  <c r="H212" i="11"/>
  <c r="AI212" i="11"/>
  <c r="BI212" i="11"/>
  <c r="BM212" i="11"/>
  <c r="BW212" i="11"/>
  <c r="BX212" i="11"/>
  <c r="BY212" i="11"/>
  <c r="CG212" i="11"/>
  <c r="CF212" i="11"/>
  <c r="BL212" i="11"/>
  <c r="BT212" i="11"/>
  <c r="BU212" i="11"/>
  <c r="BV212" i="11"/>
  <c r="CE212" i="11"/>
  <c r="CD212" i="11"/>
  <c r="BK212" i="11"/>
  <c r="BQ212" i="11"/>
  <c r="BR212" i="11"/>
  <c r="BS212" i="11"/>
  <c r="CC212" i="11"/>
  <c r="CB212" i="11"/>
  <c r="BJ212" i="11"/>
  <c r="BN212" i="11"/>
  <c r="BO212" i="11"/>
  <c r="BP212" i="11"/>
  <c r="CA212" i="11"/>
  <c r="BZ212" i="11"/>
  <c r="AY212" i="11"/>
  <c r="AX212" i="11"/>
  <c r="AW212" i="11"/>
  <c r="AV212" i="11"/>
  <c r="AU212" i="11"/>
  <c r="AR212" i="11"/>
  <c r="AQ212" i="11"/>
  <c r="N211" i="11"/>
  <c r="H211" i="11"/>
  <c r="AI211" i="11"/>
  <c r="BI211" i="11"/>
  <c r="BM211" i="11"/>
  <c r="BW211" i="11"/>
  <c r="BX211" i="11"/>
  <c r="BY211" i="11"/>
  <c r="CG211" i="11"/>
  <c r="CF211" i="11"/>
  <c r="BL211" i="11"/>
  <c r="BT211" i="11"/>
  <c r="BU211" i="11"/>
  <c r="BV211" i="11"/>
  <c r="CE211" i="11"/>
  <c r="CD211" i="11"/>
  <c r="BK211" i="11"/>
  <c r="BQ211" i="11"/>
  <c r="BR211" i="11"/>
  <c r="BS211" i="11"/>
  <c r="CC211" i="11"/>
  <c r="CB211" i="11"/>
  <c r="BJ211" i="11"/>
  <c r="BN211" i="11"/>
  <c r="BO211" i="11"/>
  <c r="BP211" i="11"/>
  <c r="CA211" i="11"/>
  <c r="BZ211" i="11"/>
  <c r="AY211" i="11"/>
  <c r="AX211" i="11"/>
  <c r="AW211" i="11"/>
  <c r="AV211" i="11"/>
  <c r="AU211" i="11"/>
  <c r="AR211" i="11"/>
  <c r="AQ211" i="11"/>
  <c r="N210" i="11"/>
  <c r="H210" i="11"/>
  <c r="AI210" i="11"/>
  <c r="BI210" i="11"/>
  <c r="BM210" i="11"/>
  <c r="BW210" i="11"/>
  <c r="BX210" i="11"/>
  <c r="BY210" i="11"/>
  <c r="CG210" i="11"/>
  <c r="CF210" i="11"/>
  <c r="BL210" i="11"/>
  <c r="BT210" i="11"/>
  <c r="BU210" i="11"/>
  <c r="BV210" i="11"/>
  <c r="CE210" i="11"/>
  <c r="CD210" i="11"/>
  <c r="BK210" i="11"/>
  <c r="BQ210" i="11"/>
  <c r="BR210" i="11"/>
  <c r="BS210" i="11"/>
  <c r="CC210" i="11"/>
  <c r="CB210" i="11"/>
  <c r="BJ210" i="11"/>
  <c r="BN210" i="11"/>
  <c r="BO210" i="11"/>
  <c r="BP210" i="11"/>
  <c r="CA210" i="11"/>
  <c r="BZ210" i="11"/>
  <c r="AY210" i="11"/>
  <c r="AX210" i="11"/>
  <c r="AW210" i="11"/>
  <c r="AV210" i="11"/>
  <c r="AU210" i="11"/>
  <c r="AR210" i="11"/>
  <c r="AQ210" i="11"/>
  <c r="H209" i="11"/>
  <c r="AI209" i="11"/>
  <c r="BI209" i="11"/>
  <c r="BM209" i="11"/>
  <c r="BW209" i="11"/>
  <c r="BX209" i="11"/>
  <c r="BY209" i="11"/>
  <c r="CG209" i="11"/>
  <c r="CF209" i="11"/>
  <c r="BL209" i="11"/>
  <c r="BT209" i="11"/>
  <c r="BU209" i="11"/>
  <c r="BV209" i="11"/>
  <c r="CE209" i="11"/>
  <c r="CD209" i="11"/>
  <c r="BK209" i="11"/>
  <c r="BQ209" i="11"/>
  <c r="BR209" i="11"/>
  <c r="BS209" i="11"/>
  <c r="CC209" i="11"/>
  <c r="CB209" i="11"/>
  <c r="BJ209" i="11"/>
  <c r="BN209" i="11"/>
  <c r="BO209" i="11"/>
  <c r="BP209" i="11"/>
  <c r="CA209" i="11"/>
  <c r="BZ209" i="11"/>
  <c r="AY209" i="11"/>
  <c r="AX209" i="11"/>
  <c r="AW209" i="11"/>
  <c r="AV209" i="11"/>
  <c r="AU209" i="11"/>
  <c r="AR209" i="11"/>
  <c r="AQ209" i="11"/>
  <c r="H208" i="11"/>
  <c r="AI208" i="11"/>
  <c r="BI208" i="11"/>
  <c r="BM208" i="11"/>
  <c r="BW208" i="11"/>
  <c r="BX208" i="11"/>
  <c r="BY208" i="11"/>
  <c r="CG208" i="11"/>
  <c r="CF208" i="11"/>
  <c r="BL208" i="11"/>
  <c r="BT208" i="11"/>
  <c r="BU208" i="11"/>
  <c r="BV208" i="11"/>
  <c r="CE208" i="11"/>
  <c r="CD208" i="11"/>
  <c r="BK208" i="11"/>
  <c r="BQ208" i="11"/>
  <c r="BR208" i="11"/>
  <c r="BS208" i="11"/>
  <c r="CC208" i="11"/>
  <c r="CB208" i="11"/>
  <c r="BJ208" i="11"/>
  <c r="BN208" i="11"/>
  <c r="BO208" i="11"/>
  <c r="BP208" i="11"/>
  <c r="CA208" i="11"/>
  <c r="BZ208" i="11"/>
  <c r="AY208" i="11"/>
  <c r="AX208" i="11"/>
  <c r="AW208" i="11"/>
  <c r="AV208" i="11"/>
  <c r="AU208" i="11"/>
  <c r="AR208" i="11"/>
  <c r="AQ208" i="11"/>
  <c r="H207" i="11"/>
  <c r="AI207" i="11"/>
  <c r="BI207" i="11"/>
  <c r="BM207" i="11"/>
  <c r="BW207" i="11"/>
  <c r="BX207" i="11"/>
  <c r="BY207" i="11"/>
  <c r="CG207" i="11"/>
  <c r="CF207" i="11"/>
  <c r="BL207" i="11"/>
  <c r="BT207" i="11"/>
  <c r="BU207" i="11"/>
  <c r="BV207" i="11"/>
  <c r="CE207" i="11"/>
  <c r="CD207" i="11"/>
  <c r="BK207" i="11"/>
  <c r="BQ207" i="11"/>
  <c r="BR207" i="11"/>
  <c r="BS207" i="11"/>
  <c r="CC207" i="11"/>
  <c r="CB207" i="11"/>
  <c r="BJ207" i="11"/>
  <c r="BN207" i="11"/>
  <c r="BO207" i="11"/>
  <c r="BP207" i="11"/>
  <c r="CA207" i="11"/>
  <c r="BZ207" i="11"/>
  <c r="AY207" i="11"/>
  <c r="AX207" i="11"/>
  <c r="AW207" i="11"/>
  <c r="AV207" i="11"/>
  <c r="AU207" i="11"/>
  <c r="AR207" i="11"/>
  <c r="AQ207" i="11"/>
  <c r="H206" i="11"/>
  <c r="AI206" i="11"/>
  <c r="BI206" i="11"/>
  <c r="BM206" i="11"/>
  <c r="BW206" i="11"/>
  <c r="BX206" i="11"/>
  <c r="BY206" i="11"/>
  <c r="CG206" i="11"/>
  <c r="CF206" i="11"/>
  <c r="BL206" i="11"/>
  <c r="BT206" i="11"/>
  <c r="BU206" i="11"/>
  <c r="BV206" i="11"/>
  <c r="CE206" i="11"/>
  <c r="CD206" i="11"/>
  <c r="BK206" i="11"/>
  <c r="BQ206" i="11"/>
  <c r="BR206" i="11"/>
  <c r="BS206" i="11"/>
  <c r="CC206" i="11"/>
  <c r="CB206" i="11"/>
  <c r="BJ206" i="11"/>
  <c r="BN206" i="11"/>
  <c r="BO206" i="11"/>
  <c r="BP206" i="11"/>
  <c r="CA206" i="11"/>
  <c r="BZ206" i="11"/>
  <c r="AY206" i="11"/>
  <c r="AX206" i="11"/>
  <c r="AW206" i="11"/>
  <c r="AV206" i="11"/>
  <c r="AU206" i="11"/>
  <c r="AR206" i="11"/>
  <c r="AQ206" i="11"/>
  <c r="H205" i="11"/>
  <c r="AI205" i="11"/>
  <c r="BI205" i="11"/>
  <c r="BM205" i="11"/>
  <c r="BW205" i="11"/>
  <c r="BX205" i="11"/>
  <c r="BY205" i="11"/>
  <c r="CG205" i="11"/>
  <c r="CF205" i="11"/>
  <c r="BL205" i="11"/>
  <c r="BT205" i="11"/>
  <c r="BU205" i="11"/>
  <c r="BV205" i="11"/>
  <c r="CE205" i="11"/>
  <c r="CD205" i="11"/>
  <c r="BK205" i="11"/>
  <c r="BQ205" i="11"/>
  <c r="BR205" i="11"/>
  <c r="BS205" i="11"/>
  <c r="CC205" i="11"/>
  <c r="CB205" i="11"/>
  <c r="BJ205" i="11"/>
  <c r="BN205" i="11"/>
  <c r="BO205" i="11"/>
  <c r="BP205" i="11"/>
  <c r="CA205" i="11"/>
  <c r="BZ205" i="11"/>
  <c r="AY205" i="11"/>
  <c r="AX205" i="11"/>
  <c r="AW205" i="11"/>
  <c r="AV205" i="11"/>
  <c r="AU205" i="11"/>
  <c r="AR205" i="11"/>
  <c r="AQ205" i="11"/>
  <c r="AY204" i="11"/>
  <c r="AX204" i="11"/>
  <c r="AW204" i="11"/>
  <c r="AV204" i="11"/>
  <c r="AU204" i="11"/>
  <c r="AR204" i="11"/>
  <c r="AQ204" i="11"/>
  <c r="H203" i="11"/>
  <c r="AI203" i="11"/>
  <c r="BI203" i="11"/>
  <c r="BM203" i="11"/>
  <c r="BW203" i="11"/>
  <c r="BX203" i="11"/>
  <c r="BY203" i="11"/>
  <c r="CG203" i="11"/>
  <c r="CF203" i="11"/>
  <c r="BL203" i="11"/>
  <c r="BT203" i="11"/>
  <c r="BU203" i="11"/>
  <c r="BV203" i="11"/>
  <c r="CE203" i="11"/>
  <c r="CD203" i="11"/>
  <c r="BK203" i="11"/>
  <c r="BQ203" i="11"/>
  <c r="BR203" i="11"/>
  <c r="BS203" i="11"/>
  <c r="CC203" i="11"/>
  <c r="CB203" i="11"/>
  <c r="BJ203" i="11"/>
  <c r="BN203" i="11"/>
  <c r="BO203" i="11"/>
  <c r="BP203" i="11"/>
  <c r="CA203" i="11"/>
  <c r="BZ203" i="11"/>
  <c r="AY203" i="11"/>
  <c r="AX203" i="11"/>
  <c r="AW203" i="11"/>
  <c r="AV203" i="11"/>
  <c r="AU203" i="11"/>
  <c r="AR203" i="11"/>
  <c r="AQ203" i="11"/>
  <c r="H202" i="11"/>
  <c r="AI202" i="11"/>
  <c r="BI202" i="11"/>
  <c r="BM202" i="11"/>
  <c r="BW202" i="11"/>
  <c r="BX202" i="11"/>
  <c r="BY202" i="11"/>
  <c r="CG202" i="11"/>
  <c r="CF202" i="11"/>
  <c r="BL202" i="11"/>
  <c r="BT202" i="11"/>
  <c r="BU202" i="11"/>
  <c r="BV202" i="11"/>
  <c r="CE202" i="11"/>
  <c r="CD202" i="11"/>
  <c r="BK202" i="11"/>
  <c r="BQ202" i="11"/>
  <c r="BR202" i="11"/>
  <c r="BS202" i="11"/>
  <c r="CC202" i="11"/>
  <c r="CB202" i="11"/>
  <c r="BJ202" i="11"/>
  <c r="BN202" i="11"/>
  <c r="BO202" i="11"/>
  <c r="BP202" i="11"/>
  <c r="CA202" i="11"/>
  <c r="BZ202" i="11"/>
  <c r="AY202" i="11"/>
  <c r="AX202" i="11"/>
  <c r="AW202" i="11"/>
  <c r="AV202" i="11"/>
  <c r="AU202" i="11"/>
  <c r="AR202" i="11"/>
  <c r="AQ202" i="11"/>
  <c r="H201" i="11"/>
  <c r="AI201" i="11"/>
  <c r="BI201" i="11"/>
  <c r="BM201" i="11"/>
  <c r="BW201" i="11"/>
  <c r="BX201" i="11"/>
  <c r="BY201" i="11"/>
  <c r="CG201" i="11"/>
  <c r="CF201" i="11"/>
  <c r="BL201" i="11"/>
  <c r="BT201" i="11"/>
  <c r="BU201" i="11"/>
  <c r="BV201" i="11"/>
  <c r="CE201" i="11"/>
  <c r="CD201" i="11"/>
  <c r="BK201" i="11"/>
  <c r="BQ201" i="11"/>
  <c r="BR201" i="11"/>
  <c r="BS201" i="11"/>
  <c r="CC201" i="11"/>
  <c r="CB201" i="11"/>
  <c r="BJ201" i="11"/>
  <c r="BN201" i="11"/>
  <c r="BO201" i="11"/>
  <c r="BP201" i="11"/>
  <c r="CA201" i="11"/>
  <c r="BZ201" i="11"/>
  <c r="AY201" i="11"/>
  <c r="AX201" i="11"/>
  <c r="AW201" i="11"/>
  <c r="AV201" i="11"/>
  <c r="AU201" i="11"/>
  <c r="AR201" i="11"/>
  <c r="AQ201" i="11"/>
  <c r="H200" i="11"/>
  <c r="AI200" i="11"/>
  <c r="BI200" i="11"/>
  <c r="BM200" i="11"/>
  <c r="BW200" i="11"/>
  <c r="BX200" i="11"/>
  <c r="BY200" i="11"/>
  <c r="CG200" i="11"/>
  <c r="CF200" i="11"/>
  <c r="BL200" i="11"/>
  <c r="BT200" i="11"/>
  <c r="BU200" i="11"/>
  <c r="BV200" i="11"/>
  <c r="CE200" i="11"/>
  <c r="CD200" i="11"/>
  <c r="BK200" i="11"/>
  <c r="BQ200" i="11"/>
  <c r="BR200" i="11"/>
  <c r="BS200" i="11"/>
  <c r="CC200" i="11"/>
  <c r="CB200" i="11"/>
  <c r="BJ200" i="11"/>
  <c r="BN200" i="11"/>
  <c r="BO200" i="11"/>
  <c r="BP200" i="11"/>
  <c r="CA200" i="11"/>
  <c r="BZ200" i="11"/>
  <c r="AY200" i="11"/>
  <c r="AX200" i="11"/>
  <c r="AW200" i="11"/>
  <c r="AV200" i="11"/>
  <c r="AU200" i="11"/>
  <c r="AR200" i="11"/>
  <c r="AQ200" i="11"/>
  <c r="H199" i="11"/>
  <c r="AI199" i="11"/>
  <c r="BI199" i="11"/>
  <c r="BM199" i="11"/>
  <c r="BW199" i="11"/>
  <c r="BX199" i="11"/>
  <c r="BY199" i="11"/>
  <c r="CG199" i="11"/>
  <c r="CF199" i="11"/>
  <c r="BL199" i="11"/>
  <c r="BT199" i="11"/>
  <c r="BU199" i="11"/>
  <c r="BV199" i="11"/>
  <c r="CE199" i="11"/>
  <c r="CD199" i="11"/>
  <c r="BK199" i="11"/>
  <c r="BQ199" i="11"/>
  <c r="BR199" i="11"/>
  <c r="BS199" i="11"/>
  <c r="CC199" i="11"/>
  <c r="CB199" i="11"/>
  <c r="BJ199" i="11"/>
  <c r="BN199" i="11"/>
  <c r="BO199" i="11"/>
  <c r="BP199" i="11"/>
  <c r="CA199" i="11"/>
  <c r="BZ199" i="11"/>
  <c r="AY199" i="11"/>
  <c r="AX199" i="11"/>
  <c r="AW199" i="11"/>
  <c r="AV199" i="11"/>
  <c r="AU199" i="11"/>
  <c r="AR199" i="11"/>
  <c r="AQ199" i="11"/>
  <c r="H197" i="11"/>
  <c r="AI197" i="11"/>
  <c r="AZ198" i="11"/>
  <c r="BI198" i="11"/>
  <c r="AY198" i="11"/>
  <c r="AX198" i="11"/>
  <c r="AW198" i="11"/>
  <c r="AV198" i="11"/>
  <c r="AU198" i="11"/>
  <c r="AR198" i="11"/>
  <c r="AQ198" i="11"/>
  <c r="BM197" i="11"/>
  <c r="BL197" i="11"/>
  <c r="BK197" i="11"/>
  <c r="BJ197" i="11"/>
  <c r="AZ197" i="11"/>
  <c r="BI197" i="11"/>
  <c r="AY197" i="11"/>
  <c r="AX197" i="11"/>
  <c r="AW197" i="11"/>
  <c r="AV197" i="11"/>
  <c r="AU197" i="11"/>
  <c r="AR197" i="11"/>
  <c r="AQ197" i="11"/>
  <c r="AY196" i="11"/>
  <c r="AX196" i="11"/>
  <c r="AW196" i="11"/>
  <c r="AV196" i="11"/>
  <c r="AU196" i="11"/>
  <c r="AR196" i="11"/>
  <c r="AQ196" i="11"/>
  <c r="H195" i="11"/>
  <c r="AI195" i="11"/>
  <c r="BI195" i="11"/>
  <c r="BM195" i="11"/>
  <c r="BW195" i="11"/>
  <c r="BX195" i="11"/>
  <c r="BY195" i="11"/>
  <c r="CG195" i="11"/>
  <c r="CF195" i="11"/>
  <c r="BL195" i="11"/>
  <c r="BT195" i="11"/>
  <c r="BU195" i="11"/>
  <c r="BV195" i="11"/>
  <c r="CE195" i="11"/>
  <c r="CD195" i="11"/>
  <c r="BK195" i="11"/>
  <c r="BQ195" i="11"/>
  <c r="BR195" i="11"/>
  <c r="BS195" i="11"/>
  <c r="CC195" i="11"/>
  <c r="CB195" i="11"/>
  <c r="BJ195" i="11"/>
  <c r="BN195" i="11"/>
  <c r="BO195" i="11"/>
  <c r="BP195" i="11"/>
  <c r="CA195" i="11"/>
  <c r="BZ195" i="11"/>
  <c r="AY195" i="11"/>
  <c r="AX195" i="11"/>
  <c r="AW195" i="11"/>
  <c r="AV195" i="11"/>
  <c r="AU195" i="11"/>
  <c r="AR195" i="11"/>
  <c r="AQ195" i="11"/>
  <c r="H193" i="11"/>
  <c r="N194" i="11"/>
  <c r="H194" i="11"/>
  <c r="AI194" i="11"/>
  <c r="BI194" i="11"/>
  <c r="BM194" i="11"/>
  <c r="BW194" i="11"/>
  <c r="BX194" i="11"/>
  <c r="BY194" i="11"/>
  <c r="CG194" i="11"/>
  <c r="CF194" i="11"/>
  <c r="BL194" i="11"/>
  <c r="BT194" i="11"/>
  <c r="BU194" i="11"/>
  <c r="BV194" i="11"/>
  <c r="CE194" i="11"/>
  <c r="CD194" i="11"/>
  <c r="BK194" i="11"/>
  <c r="BQ194" i="11"/>
  <c r="BR194" i="11"/>
  <c r="BS194" i="11"/>
  <c r="CC194" i="11"/>
  <c r="CB194" i="11"/>
  <c r="BJ194" i="11"/>
  <c r="BN194" i="11"/>
  <c r="BO194" i="11"/>
  <c r="BP194" i="11"/>
  <c r="CA194" i="11"/>
  <c r="BZ194" i="11"/>
  <c r="AY194" i="11"/>
  <c r="AX194" i="11"/>
  <c r="AW194" i="11"/>
  <c r="AV194" i="11"/>
  <c r="AU194" i="11"/>
  <c r="AR194" i="11"/>
  <c r="AQ194" i="11"/>
  <c r="AI193" i="11"/>
  <c r="BI193" i="11"/>
  <c r="BM193" i="11"/>
  <c r="BW193" i="11"/>
  <c r="BX193" i="11"/>
  <c r="BY193" i="11"/>
  <c r="CG193" i="11"/>
  <c r="CF193" i="11"/>
  <c r="BL193" i="11"/>
  <c r="BT193" i="11"/>
  <c r="BU193" i="11"/>
  <c r="BV193" i="11"/>
  <c r="CE193" i="11"/>
  <c r="CD193" i="11"/>
  <c r="BK193" i="11"/>
  <c r="BQ193" i="11"/>
  <c r="BR193" i="11"/>
  <c r="BS193" i="11"/>
  <c r="CC193" i="11"/>
  <c r="CB193" i="11"/>
  <c r="BJ193" i="11"/>
  <c r="BN193" i="11"/>
  <c r="BO193" i="11"/>
  <c r="BP193" i="11"/>
  <c r="CA193" i="11"/>
  <c r="BZ193" i="11"/>
  <c r="AY193" i="11"/>
  <c r="AX193" i="11"/>
  <c r="AW193" i="11"/>
  <c r="AV193" i="11"/>
  <c r="AU193" i="11"/>
  <c r="AR193" i="11"/>
  <c r="AQ193" i="11"/>
  <c r="H192" i="11"/>
  <c r="AI192" i="11"/>
  <c r="BI192" i="11"/>
  <c r="BM192" i="11"/>
  <c r="BW192" i="11"/>
  <c r="BX192" i="11"/>
  <c r="BY192" i="11"/>
  <c r="CG192" i="11"/>
  <c r="CF192" i="11"/>
  <c r="BL192" i="11"/>
  <c r="BT192" i="11"/>
  <c r="BU192" i="11"/>
  <c r="BV192" i="11"/>
  <c r="CE192" i="11"/>
  <c r="CD192" i="11"/>
  <c r="BK192" i="11"/>
  <c r="BQ192" i="11"/>
  <c r="BR192" i="11"/>
  <c r="BS192" i="11"/>
  <c r="CC192" i="11"/>
  <c r="CB192" i="11"/>
  <c r="BJ192" i="11"/>
  <c r="BN192" i="11"/>
  <c r="BO192" i="11"/>
  <c r="BP192" i="11"/>
  <c r="CA192" i="11"/>
  <c r="BZ192" i="11"/>
  <c r="AY192" i="11"/>
  <c r="AX192" i="11"/>
  <c r="AW192" i="11"/>
  <c r="AV192" i="11"/>
  <c r="AU192" i="11"/>
  <c r="AR192" i="11"/>
  <c r="AQ192" i="11"/>
  <c r="H191" i="11"/>
  <c r="AI191" i="11"/>
  <c r="BI191" i="11"/>
  <c r="BM191" i="11"/>
  <c r="BW191" i="11"/>
  <c r="BX191" i="11"/>
  <c r="BY191" i="11"/>
  <c r="CG191" i="11"/>
  <c r="CF191" i="11"/>
  <c r="BL191" i="11"/>
  <c r="BT191" i="11"/>
  <c r="BU191" i="11"/>
  <c r="BV191" i="11"/>
  <c r="CE191" i="11"/>
  <c r="CD191" i="11"/>
  <c r="BK191" i="11"/>
  <c r="BQ191" i="11"/>
  <c r="BR191" i="11"/>
  <c r="BS191" i="11"/>
  <c r="CC191" i="11"/>
  <c r="CB191" i="11"/>
  <c r="BJ191" i="11"/>
  <c r="BN191" i="11"/>
  <c r="BO191" i="11"/>
  <c r="BP191" i="11"/>
  <c r="CA191" i="11"/>
  <c r="BZ191" i="11"/>
  <c r="AY191" i="11"/>
  <c r="AX191" i="11"/>
  <c r="AW191" i="11"/>
  <c r="AV191" i="11"/>
  <c r="AU191" i="11"/>
  <c r="AR191" i="11"/>
  <c r="AQ191" i="11"/>
  <c r="H190" i="11"/>
  <c r="AI190" i="11"/>
  <c r="BI190" i="11"/>
  <c r="BM190" i="11"/>
  <c r="BW190" i="11"/>
  <c r="BX190" i="11"/>
  <c r="BY190" i="11"/>
  <c r="CG190" i="11"/>
  <c r="CF190" i="11"/>
  <c r="BL190" i="11"/>
  <c r="BT190" i="11"/>
  <c r="BU190" i="11"/>
  <c r="BV190" i="11"/>
  <c r="CE190" i="11"/>
  <c r="CD190" i="11"/>
  <c r="BK190" i="11"/>
  <c r="BQ190" i="11"/>
  <c r="BR190" i="11"/>
  <c r="BS190" i="11"/>
  <c r="CC190" i="11"/>
  <c r="CB190" i="11"/>
  <c r="BJ190" i="11"/>
  <c r="BN190" i="11"/>
  <c r="BO190" i="11"/>
  <c r="BP190" i="11"/>
  <c r="CA190" i="11"/>
  <c r="BZ190" i="11"/>
  <c r="AY190" i="11"/>
  <c r="AX190" i="11"/>
  <c r="AW190" i="11"/>
  <c r="AV190" i="11"/>
  <c r="AU190" i="11"/>
  <c r="AR190" i="11"/>
  <c r="AQ190" i="11"/>
  <c r="H189" i="11"/>
  <c r="AI189" i="11"/>
  <c r="BI189" i="11"/>
  <c r="BM189" i="11"/>
  <c r="BW189" i="11"/>
  <c r="BX189" i="11"/>
  <c r="BY189" i="11"/>
  <c r="CG189" i="11"/>
  <c r="CF189" i="11"/>
  <c r="BL189" i="11"/>
  <c r="BT189" i="11"/>
  <c r="BU189" i="11"/>
  <c r="BV189" i="11"/>
  <c r="CE189" i="11"/>
  <c r="CD189" i="11"/>
  <c r="BK189" i="11"/>
  <c r="BQ189" i="11"/>
  <c r="BR189" i="11"/>
  <c r="BS189" i="11"/>
  <c r="CC189" i="11"/>
  <c r="CB189" i="11"/>
  <c r="BJ189" i="11"/>
  <c r="BN189" i="11"/>
  <c r="BO189" i="11"/>
  <c r="BP189" i="11"/>
  <c r="CA189" i="11"/>
  <c r="BZ189" i="11"/>
  <c r="AY189" i="11"/>
  <c r="AX189" i="11"/>
  <c r="AW189" i="11"/>
  <c r="AV189" i="11"/>
  <c r="AU189" i="11"/>
  <c r="AR189" i="11"/>
  <c r="AQ189" i="11"/>
  <c r="H188" i="11"/>
  <c r="AI188" i="11"/>
  <c r="BI188" i="11"/>
  <c r="BM188" i="11"/>
  <c r="BW188" i="11"/>
  <c r="BX188" i="11"/>
  <c r="BY188" i="11"/>
  <c r="CG188" i="11"/>
  <c r="CF188" i="11"/>
  <c r="BL188" i="11"/>
  <c r="BT188" i="11"/>
  <c r="BU188" i="11"/>
  <c r="BV188" i="11"/>
  <c r="CE188" i="11"/>
  <c r="CD188" i="11"/>
  <c r="BK188" i="11"/>
  <c r="BQ188" i="11"/>
  <c r="BR188" i="11"/>
  <c r="BS188" i="11"/>
  <c r="CC188" i="11"/>
  <c r="CB188" i="11"/>
  <c r="BJ188" i="11"/>
  <c r="BN188" i="11"/>
  <c r="BO188" i="11"/>
  <c r="BP188" i="11"/>
  <c r="CA188" i="11"/>
  <c r="BZ188" i="11"/>
  <c r="AY188" i="11"/>
  <c r="AX188" i="11"/>
  <c r="AW188" i="11"/>
  <c r="AV188" i="11"/>
  <c r="AU188" i="11"/>
  <c r="AR188" i="11"/>
  <c r="AQ188" i="11"/>
  <c r="H187" i="11"/>
  <c r="AI187" i="11"/>
  <c r="BI187" i="11"/>
  <c r="BM187" i="11"/>
  <c r="BW187" i="11"/>
  <c r="BX187" i="11"/>
  <c r="BY187" i="11"/>
  <c r="CG187" i="11"/>
  <c r="CF187" i="11"/>
  <c r="BL187" i="11"/>
  <c r="BT187" i="11"/>
  <c r="BU187" i="11"/>
  <c r="BV187" i="11"/>
  <c r="CE187" i="11"/>
  <c r="CD187" i="11"/>
  <c r="BK187" i="11"/>
  <c r="BQ187" i="11"/>
  <c r="BR187" i="11"/>
  <c r="BS187" i="11"/>
  <c r="CC187" i="11"/>
  <c r="CB187" i="11"/>
  <c r="BJ187" i="11"/>
  <c r="BN187" i="11"/>
  <c r="BO187" i="11"/>
  <c r="BP187" i="11"/>
  <c r="CA187" i="11"/>
  <c r="BZ187" i="11"/>
  <c r="AY187" i="11"/>
  <c r="AX187" i="11"/>
  <c r="AW187" i="11"/>
  <c r="AV187" i="11"/>
  <c r="AU187" i="11"/>
  <c r="AR187" i="11"/>
  <c r="AQ187" i="11"/>
  <c r="AY186" i="11"/>
  <c r="AX186" i="11"/>
  <c r="AW186" i="11"/>
  <c r="AV186" i="11"/>
  <c r="AU186" i="11"/>
  <c r="AR186" i="11"/>
  <c r="AQ186" i="11"/>
  <c r="H185" i="11"/>
  <c r="AI185" i="11"/>
  <c r="BI185" i="11"/>
  <c r="BM185" i="11"/>
  <c r="BW185" i="11"/>
  <c r="BX185" i="11"/>
  <c r="BY185" i="11"/>
  <c r="CG185" i="11"/>
  <c r="CF185" i="11"/>
  <c r="BL185" i="11"/>
  <c r="BT185" i="11"/>
  <c r="BU185" i="11"/>
  <c r="BV185" i="11"/>
  <c r="CE185" i="11"/>
  <c r="CD185" i="11"/>
  <c r="BK185" i="11"/>
  <c r="BQ185" i="11"/>
  <c r="BR185" i="11"/>
  <c r="BS185" i="11"/>
  <c r="CC185" i="11"/>
  <c r="CB185" i="11"/>
  <c r="BJ185" i="11"/>
  <c r="BN185" i="11"/>
  <c r="BO185" i="11"/>
  <c r="BP185" i="11"/>
  <c r="CA185" i="11"/>
  <c r="BZ185" i="11"/>
  <c r="AY185" i="11"/>
  <c r="AX185" i="11"/>
  <c r="AW185" i="11"/>
  <c r="AV185" i="11"/>
  <c r="AU185" i="11"/>
  <c r="AR185" i="11"/>
  <c r="AQ185" i="11"/>
  <c r="H184" i="11"/>
  <c r="AI184" i="11"/>
  <c r="BI184" i="11"/>
  <c r="BM184" i="11"/>
  <c r="BW184" i="11"/>
  <c r="BX184" i="11"/>
  <c r="BY184" i="11"/>
  <c r="CG184" i="11"/>
  <c r="CF184" i="11"/>
  <c r="BL184" i="11"/>
  <c r="BT184" i="11"/>
  <c r="BU184" i="11"/>
  <c r="BV184" i="11"/>
  <c r="CE184" i="11"/>
  <c r="CD184" i="11"/>
  <c r="BK184" i="11"/>
  <c r="BQ184" i="11"/>
  <c r="BR184" i="11"/>
  <c r="BS184" i="11"/>
  <c r="CC184" i="11"/>
  <c r="CB184" i="11"/>
  <c r="BJ184" i="11"/>
  <c r="BN184" i="11"/>
  <c r="BO184" i="11"/>
  <c r="BP184" i="11"/>
  <c r="CA184" i="11"/>
  <c r="BZ184" i="11"/>
  <c r="AY184" i="11"/>
  <c r="AX184" i="11"/>
  <c r="AW184" i="11"/>
  <c r="AV184" i="11"/>
  <c r="AU184" i="11"/>
  <c r="AR184" i="11"/>
  <c r="AQ184" i="11"/>
  <c r="N183" i="11"/>
  <c r="H183" i="11"/>
  <c r="AI183" i="11"/>
  <c r="BI183" i="11"/>
  <c r="BM183" i="11"/>
  <c r="BW183" i="11"/>
  <c r="BX183" i="11"/>
  <c r="BY183" i="11"/>
  <c r="CG183" i="11"/>
  <c r="CF183" i="11"/>
  <c r="BL183" i="11"/>
  <c r="BT183" i="11"/>
  <c r="BU183" i="11"/>
  <c r="BV183" i="11"/>
  <c r="CE183" i="11"/>
  <c r="CD183" i="11"/>
  <c r="BK183" i="11"/>
  <c r="BQ183" i="11"/>
  <c r="BR183" i="11"/>
  <c r="BS183" i="11"/>
  <c r="CC183" i="11"/>
  <c r="CB183" i="11"/>
  <c r="BJ183" i="11"/>
  <c r="BN183" i="11"/>
  <c r="BO183" i="11"/>
  <c r="BP183" i="11"/>
  <c r="CA183" i="11"/>
  <c r="BZ183" i="11"/>
  <c r="AY183" i="11"/>
  <c r="AX183" i="11"/>
  <c r="AW183" i="11"/>
  <c r="AV183" i="11"/>
  <c r="AU183" i="11"/>
  <c r="AR183" i="11"/>
  <c r="AQ183" i="11"/>
  <c r="N182" i="11"/>
  <c r="H182" i="11"/>
  <c r="AI182" i="11"/>
  <c r="BI182" i="11"/>
  <c r="BM182" i="11"/>
  <c r="BW182" i="11"/>
  <c r="BX182" i="11"/>
  <c r="BY182" i="11"/>
  <c r="CG182" i="11"/>
  <c r="CF182" i="11"/>
  <c r="BL182" i="11"/>
  <c r="BT182" i="11"/>
  <c r="BU182" i="11"/>
  <c r="BV182" i="11"/>
  <c r="CE182" i="11"/>
  <c r="CD182" i="11"/>
  <c r="BK182" i="11"/>
  <c r="BQ182" i="11"/>
  <c r="BR182" i="11"/>
  <c r="BS182" i="11"/>
  <c r="CC182" i="11"/>
  <c r="CB182" i="11"/>
  <c r="BJ182" i="11"/>
  <c r="BN182" i="11"/>
  <c r="BO182" i="11"/>
  <c r="BP182" i="11"/>
  <c r="CA182" i="11"/>
  <c r="BZ182" i="11"/>
  <c r="AY182" i="11"/>
  <c r="AX182" i="11"/>
  <c r="AW182" i="11"/>
  <c r="AV182" i="11"/>
  <c r="AU182" i="11"/>
  <c r="AR182" i="11"/>
  <c r="AQ182" i="11"/>
  <c r="N181" i="11"/>
  <c r="H181" i="11"/>
  <c r="AI181" i="11"/>
  <c r="BI181" i="11"/>
  <c r="BM181" i="11"/>
  <c r="BW181" i="11"/>
  <c r="BX181" i="11"/>
  <c r="BY181" i="11"/>
  <c r="CG181" i="11"/>
  <c r="CF181" i="11"/>
  <c r="BL181" i="11"/>
  <c r="BT181" i="11"/>
  <c r="BU181" i="11"/>
  <c r="BV181" i="11"/>
  <c r="CE181" i="11"/>
  <c r="CD181" i="11"/>
  <c r="BK181" i="11"/>
  <c r="BQ181" i="11"/>
  <c r="BR181" i="11"/>
  <c r="BS181" i="11"/>
  <c r="CC181" i="11"/>
  <c r="CB181" i="11"/>
  <c r="BJ181" i="11"/>
  <c r="BN181" i="11"/>
  <c r="BO181" i="11"/>
  <c r="BP181" i="11"/>
  <c r="CA181" i="11"/>
  <c r="BZ181" i="11"/>
  <c r="AY181" i="11"/>
  <c r="AX181" i="11"/>
  <c r="AW181" i="11"/>
  <c r="AV181" i="11"/>
  <c r="AU181" i="11"/>
  <c r="AR181" i="11"/>
  <c r="AQ181" i="11"/>
  <c r="N180" i="11"/>
  <c r="H180" i="11"/>
  <c r="AI180" i="11"/>
  <c r="BI180" i="11"/>
  <c r="BM180" i="11"/>
  <c r="BW180" i="11"/>
  <c r="BX180" i="11"/>
  <c r="BY180" i="11"/>
  <c r="CG180" i="11"/>
  <c r="CF180" i="11"/>
  <c r="BL180" i="11"/>
  <c r="BT180" i="11"/>
  <c r="BU180" i="11"/>
  <c r="BV180" i="11"/>
  <c r="CE180" i="11"/>
  <c r="CD180" i="11"/>
  <c r="BK180" i="11"/>
  <c r="BQ180" i="11"/>
  <c r="BR180" i="11"/>
  <c r="BS180" i="11"/>
  <c r="CC180" i="11"/>
  <c r="CB180" i="11"/>
  <c r="BJ180" i="11"/>
  <c r="BN180" i="11"/>
  <c r="BO180" i="11"/>
  <c r="BP180" i="11"/>
  <c r="CA180" i="11"/>
  <c r="BZ180" i="11"/>
  <c r="AY180" i="11"/>
  <c r="AX180" i="11"/>
  <c r="AW180" i="11"/>
  <c r="AV180" i="11"/>
  <c r="AU180" i="11"/>
  <c r="AR180" i="11"/>
  <c r="AQ180" i="11"/>
  <c r="N179" i="11"/>
  <c r="H179" i="11"/>
  <c r="AI179" i="11"/>
  <c r="BI179" i="11"/>
  <c r="BM179" i="11"/>
  <c r="BW179" i="11"/>
  <c r="BX179" i="11"/>
  <c r="BY179" i="11"/>
  <c r="CG179" i="11"/>
  <c r="CF179" i="11"/>
  <c r="BL179" i="11"/>
  <c r="BT179" i="11"/>
  <c r="BU179" i="11"/>
  <c r="BV179" i="11"/>
  <c r="CE179" i="11"/>
  <c r="CD179" i="11"/>
  <c r="BK179" i="11"/>
  <c r="BQ179" i="11"/>
  <c r="BR179" i="11"/>
  <c r="BS179" i="11"/>
  <c r="CC179" i="11"/>
  <c r="CB179" i="11"/>
  <c r="BJ179" i="11"/>
  <c r="BN179" i="11"/>
  <c r="BO179" i="11"/>
  <c r="BP179" i="11"/>
  <c r="CA179" i="11"/>
  <c r="BZ179" i="11"/>
  <c r="AY179" i="11"/>
  <c r="AX179" i="11"/>
  <c r="AW179" i="11"/>
  <c r="AV179" i="11"/>
  <c r="AU179" i="11"/>
  <c r="AR179" i="11"/>
  <c r="AQ179" i="11"/>
  <c r="N178" i="11"/>
  <c r="H178" i="11"/>
  <c r="AI178" i="11"/>
  <c r="BI178" i="11"/>
  <c r="BM178" i="11"/>
  <c r="BW178" i="11"/>
  <c r="BX178" i="11"/>
  <c r="BY178" i="11"/>
  <c r="CG178" i="11"/>
  <c r="CF178" i="11"/>
  <c r="BL178" i="11"/>
  <c r="BT178" i="11"/>
  <c r="BU178" i="11"/>
  <c r="BV178" i="11"/>
  <c r="CE178" i="11"/>
  <c r="CD178" i="11"/>
  <c r="BK178" i="11"/>
  <c r="BQ178" i="11"/>
  <c r="BR178" i="11"/>
  <c r="BS178" i="11"/>
  <c r="CC178" i="11"/>
  <c r="CB178" i="11"/>
  <c r="BJ178" i="11"/>
  <c r="BN178" i="11"/>
  <c r="BO178" i="11"/>
  <c r="BP178" i="11"/>
  <c r="CA178" i="11"/>
  <c r="BZ178" i="11"/>
  <c r="AY178" i="11"/>
  <c r="AX178" i="11"/>
  <c r="AW178" i="11"/>
  <c r="AV178" i="11"/>
  <c r="AU178" i="11"/>
  <c r="AR178" i="11"/>
  <c r="AQ178" i="11"/>
  <c r="N177" i="11"/>
  <c r="H177" i="11"/>
  <c r="AI177" i="11"/>
  <c r="BI177" i="11"/>
  <c r="BM177" i="11"/>
  <c r="BW177" i="11"/>
  <c r="BX177" i="11"/>
  <c r="BY177" i="11"/>
  <c r="CG177" i="11"/>
  <c r="CF177" i="11"/>
  <c r="BL177" i="11"/>
  <c r="BT177" i="11"/>
  <c r="BU177" i="11"/>
  <c r="BV177" i="11"/>
  <c r="CE177" i="11"/>
  <c r="CD177" i="11"/>
  <c r="BK177" i="11"/>
  <c r="BQ177" i="11"/>
  <c r="BR177" i="11"/>
  <c r="BS177" i="11"/>
  <c r="CC177" i="11"/>
  <c r="CB177" i="11"/>
  <c r="BJ177" i="11"/>
  <c r="BN177" i="11"/>
  <c r="BO177" i="11"/>
  <c r="BP177" i="11"/>
  <c r="CA177" i="11"/>
  <c r="BZ177" i="11"/>
  <c r="AY177" i="11"/>
  <c r="AX177" i="11"/>
  <c r="AW177" i="11"/>
  <c r="AV177" i="11"/>
  <c r="AU177" i="11"/>
  <c r="AR177" i="11"/>
  <c r="AQ177" i="11"/>
  <c r="N176" i="11"/>
  <c r="H176" i="11"/>
  <c r="AI176" i="11"/>
  <c r="BI176" i="11"/>
  <c r="BM176" i="11"/>
  <c r="BW176" i="11"/>
  <c r="BX176" i="11"/>
  <c r="BY176" i="11"/>
  <c r="CG176" i="11"/>
  <c r="CF176" i="11"/>
  <c r="BL176" i="11"/>
  <c r="BT176" i="11"/>
  <c r="BU176" i="11"/>
  <c r="BV176" i="11"/>
  <c r="CE176" i="11"/>
  <c r="CD176" i="11"/>
  <c r="BK176" i="11"/>
  <c r="BQ176" i="11"/>
  <c r="BR176" i="11"/>
  <c r="BS176" i="11"/>
  <c r="CC176" i="11"/>
  <c r="CB176" i="11"/>
  <c r="BJ176" i="11"/>
  <c r="BN176" i="11"/>
  <c r="BO176" i="11"/>
  <c r="BP176" i="11"/>
  <c r="CA176" i="11"/>
  <c r="BZ176" i="11"/>
  <c r="AY176" i="11"/>
  <c r="AX176" i="11"/>
  <c r="AW176" i="11"/>
  <c r="AV176" i="11"/>
  <c r="AU176" i="11"/>
  <c r="AR176" i="11"/>
  <c r="AQ176" i="11"/>
  <c r="N175" i="11"/>
  <c r="H175" i="11"/>
  <c r="AI175" i="11"/>
  <c r="BI175" i="11"/>
  <c r="BM175" i="11"/>
  <c r="BW175" i="11"/>
  <c r="BX175" i="11"/>
  <c r="BY175" i="11"/>
  <c r="CG175" i="11"/>
  <c r="CF175" i="11"/>
  <c r="BL175" i="11"/>
  <c r="BT175" i="11"/>
  <c r="BU175" i="11"/>
  <c r="BV175" i="11"/>
  <c r="CE175" i="11"/>
  <c r="CD175" i="11"/>
  <c r="BK175" i="11"/>
  <c r="BQ175" i="11"/>
  <c r="BR175" i="11"/>
  <c r="BS175" i="11"/>
  <c r="CC175" i="11"/>
  <c r="CB175" i="11"/>
  <c r="BJ175" i="11"/>
  <c r="BN175" i="11"/>
  <c r="BO175" i="11"/>
  <c r="BP175" i="11"/>
  <c r="CA175" i="11"/>
  <c r="BZ175" i="11"/>
  <c r="AY175" i="11"/>
  <c r="AX175" i="11"/>
  <c r="AW175" i="11"/>
  <c r="AV175" i="11"/>
  <c r="AU175" i="11"/>
  <c r="AR175" i="11"/>
  <c r="AQ175" i="11"/>
  <c r="N174" i="11"/>
  <c r="H174" i="11"/>
  <c r="AI174" i="11"/>
  <c r="BI174" i="11"/>
  <c r="BM174" i="11"/>
  <c r="BW174" i="11"/>
  <c r="BX174" i="11"/>
  <c r="BY174" i="11"/>
  <c r="CG174" i="11"/>
  <c r="CF174" i="11"/>
  <c r="BL174" i="11"/>
  <c r="BT174" i="11"/>
  <c r="BU174" i="11"/>
  <c r="BV174" i="11"/>
  <c r="CE174" i="11"/>
  <c r="CD174" i="11"/>
  <c r="BK174" i="11"/>
  <c r="BQ174" i="11"/>
  <c r="BR174" i="11"/>
  <c r="BS174" i="11"/>
  <c r="CC174" i="11"/>
  <c r="CB174" i="11"/>
  <c r="BJ174" i="11"/>
  <c r="BN174" i="11"/>
  <c r="BO174" i="11"/>
  <c r="BP174" i="11"/>
  <c r="CA174" i="11"/>
  <c r="BZ174" i="11"/>
  <c r="AY174" i="11"/>
  <c r="AX174" i="11"/>
  <c r="AW174" i="11"/>
  <c r="AV174" i="11"/>
  <c r="AU174" i="11"/>
  <c r="AR174" i="11"/>
  <c r="AQ174" i="11"/>
  <c r="N173" i="11"/>
  <c r="H173" i="11"/>
  <c r="AI173" i="11"/>
  <c r="BI173" i="11"/>
  <c r="BM173" i="11"/>
  <c r="BW173" i="11"/>
  <c r="BX173" i="11"/>
  <c r="BY173" i="11"/>
  <c r="CG173" i="11"/>
  <c r="CF173" i="11"/>
  <c r="BL173" i="11"/>
  <c r="BT173" i="11"/>
  <c r="BU173" i="11"/>
  <c r="BV173" i="11"/>
  <c r="CE173" i="11"/>
  <c r="CD173" i="11"/>
  <c r="BK173" i="11"/>
  <c r="BQ173" i="11"/>
  <c r="BR173" i="11"/>
  <c r="BS173" i="11"/>
  <c r="CC173" i="11"/>
  <c r="CB173" i="11"/>
  <c r="BJ173" i="11"/>
  <c r="BN173" i="11"/>
  <c r="BO173" i="11"/>
  <c r="BP173" i="11"/>
  <c r="CA173" i="11"/>
  <c r="BZ173" i="11"/>
  <c r="AY173" i="11"/>
  <c r="AX173" i="11"/>
  <c r="AW173" i="11"/>
  <c r="AV173" i="11"/>
  <c r="AU173" i="11"/>
  <c r="AR173" i="11"/>
  <c r="AQ173" i="11"/>
  <c r="N172" i="11"/>
  <c r="H172" i="11"/>
  <c r="AI172" i="11"/>
  <c r="BI172" i="11"/>
  <c r="BM172" i="11"/>
  <c r="BW172" i="11"/>
  <c r="BX172" i="11"/>
  <c r="BY172" i="11"/>
  <c r="CG172" i="11"/>
  <c r="CF172" i="11"/>
  <c r="BL172" i="11"/>
  <c r="BT172" i="11"/>
  <c r="BU172" i="11"/>
  <c r="BV172" i="11"/>
  <c r="CE172" i="11"/>
  <c r="CD172" i="11"/>
  <c r="BK172" i="11"/>
  <c r="BQ172" i="11"/>
  <c r="BR172" i="11"/>
  <c r="BS172" i="11"/>
  <c r="CC172" i="11"/>
  <c r="CB172" i="11"/>
  <c r="BJ172" i="11"/>
  <c r="BN172" i="11"/>
  <c r="BO172" i="11"/>
  <c r="BP172" i="11"/>
  <c r="CA172" i="11"/>
  <c r="BZ172" i="11"/>
  <c r="AY172" i="11"/>
  <c r="AX172" i="11"/>
  <c r="AW172" i="11"/>
  <c r="AV172" i="11"/>
  <c r="AU172" i="11"/>
  <c r="AR172" i="11"/>
  <c r="AQ172" i="11"/>
  <c r="N171" i="11"/>
  <c r="H171" i="11"/>
  <c r="AI171" i="11"/>
  <c r="BI171" i="11"/>
  <c r="BM171" i="11"/>
  <c r="BW171" i="11"/>
  <c r="BX171" i="11"/>
  <c r="BY171" i="11"/>
  <c r="CG171" i="11"/>
  <c r="CF171" i="11"/>
  <c r="BL171" i="11"/>
  <c r="BT171" i="11"/>
  <c r="BU171" i="11"/>
  <c r="BV171" i="11"/>
  <c r="CE171" i="11"/>
  <c r="CD171" i="11"/>
  <c r="BK171" i="11"/>
  <c r="BQ171" i="11"/>
  <c r="BR171" i="11"/>
  <c r="BS171" i="11"/>
  <c r="CC171" i="11"/>
  <c r="CB171" i="11"/>
  <c r="BJ171" i="11"/>
  <c r="BN171" i="11"/>
  <c r="BO171" i="11"/>
  <c r="BP171" i="11"/>
  <c r="CA171" i="11"/>
  <c r="BZ171" i="11"/>
  <c r="AY171" i="11"/>
  <c r="AX171" i="11"/>
  <c r="AW171" i="11"/>
  <c r="AV171" i="11"/>
  <c r="AU171" i="11"/>
  <c r="AR171" i="11"/>
  <c r="AQ171" i="11"/>
  <c r="H170" i="11"/>
  <c r="AI170" i="11"/>
  <c r="BI170" i="11"/>
  <c r="BM170" i="11"/>
  <c r="BW170" i="11"/>
  <c r="BX170" i="11"/>
  <c r="BY170" i="11"/>
  <c r="CG170" i="11"/>
  <c r="CF170" i="11"/>
  <c r="BL170" i="11"/>
  <c r="BT170" i="11"/>
  <c r="BU170" i="11"/>
  <c r="BV170" i="11"/>
  <c r="CE170" i="11"/>
  <c r="CD170" i="11"/>
  <c r="BK170" i="11"/>
  <c r="BQ170" i="11"/>
  <c r="BR170" i="11"/>
  <c r="BS170" i="11"/>
  <c r="CC170" i="11"/>
  <c r="CB170" i="11"/>
  <c r="BJ170" i="11"/>
  <c r="BN170" i="11"/>
  <c r="BO170" i="11"/>
  <c r="BP170" i="11"/>
  <c r="CA170" i="11"/>
  <c r="BZ170" i="11"/>
  <c r="AY170" i="11"/>
  <c r="AX170" i="11"/>
  <c r="AW170" i="11"/>
  <c r="AV170" i="11"/>
  <c r="AU170" i="11"/>
  <c r="AR170" i="11"/>
  <c r="AQ170" i="11"/>
  <c r="H169" i="11"/>
  <c r="AI169" i="11"/>
  <c r="BI169" i="11"/>
  <c r="BM169" i="11"/>
  <c r="BW169" i="11"/>
  <c r="BX169" i="11"/>
  <c r="BY169" i="11"/>
  <c r="CG169" i="11"/>
  <c r="CF169" i="11"/>
  <c r="BL169" i="11"/>
  <c r="BT169" i="11"/>
  <c r="BU169" i="11"/>
  <c r="BV169" i="11"/>
  <c r="CE169" i="11"/>
  <c r="CD169" i="11"/>
  <c r="BK169" i="11"/>
  <c r="BQ169" i="11"/>
  <c r="BR169" i="11"/>
  <c r="BS169" i="11"/>
  <c r="CC169" i="11"/>
  <c r="CB169" i="11"/>
  <c r="BJ169" i="11"/>
  <c r="BN169" i="11"/>
  <c r="BO169" i="11"/>
  <c r="BP169" i="11"/>
  <c r="CA169" i="11"/>
  <c r="BZ169" i="11"/>
  <c r="AY169" i="11"/>
  <c r="AX169" i="11"/>
  <c r="AW169" i="11"/>
  <c r="AV169" i="11"/>
  <c r="AU169" i="11"/>
  <c r="AR169" i="11"/>
  <c r="AQ169" i="11"/>
  <c r="H168" i="11"/>
  <c r="AI168" i="11"/>
  <c r="BI168" i="11"/>
  <c r="BM168" i="11"/>
  <c r="BW168" i="11"/>
  <c r="BX168" i="11"/>
  <c r="BY168" i="11"/>
  <c r="CG168" i="11"/>
  <c r="CF168" i="11"/>
  <c r="BL168" i="11"/>
  <c r="BT168" i="11"/>
  <c r="BU168" i="11"/>
  <c r="BV168" i="11"/>
  <c r="CE168" i="11"/>
  <c r="CD168" i="11"/>
  <c r="BK168" i="11"/>
  <c r="BQ168" i="11"/>
  <c r="BR168" i="11"/>
  <c r="BS168" i="11"/>
  <c r="CC168" i="11"/>
  <c r="CB168" i="11"/>
  <c r="BJ168" i="11"/>
  <c r="BN168" i="11"/>
  <c r="BO168" i="11"/>
  <c r="BP168" i="11"/>
  <c r="CA168" i="11"/>
  <c r="BZ168" i="11"/>
  <c r="AY168" i="11"/>
  <c r="AX168" i="11"/>
  <c r="AW168" i="11"/>
  <c r="AV168" i="11"/>
  <c r="AU168" i="11"/>
  <c r="AR168" i="11"/>
  <c r="AQ168" i="11"/>
  <c r="N167" i="11"/>
  <c r="H167" i="11"/>
  <c r="AI167" i="11"/>
  <c r="BI167" i="11"/>
  <c r="BM167" i="11"/>
  <c r="BW167" i="11"/>
  <c r="BX167" i="11"/>
  <c r="BY167" i="11"/>
  <c r="CG167" i="11"/>
  <c r="CF167" i="11"/>
  <c r="BL167" i="11"/>
  <c r="BT167" i="11"/>
  <c r="BU167" i="11"/>
  <c r="BV167" i="11"/>
  <c r="CE167" i="11"/>
  <c r="CD167" i="11"/>
  <c r="BK167" i="11"/>
  <c r="BQ167" i="11"/>
  <c r="BR167" i="11"/>
  <c r="BS167" i="11"/>
  <c r="CC167" i="11"/>
  <c r="CB167" i="11"/>
  <c r="BJ167" i="11"/>
  <c r="BN167" i="11"/>
  <c r="BO167" i="11"/>
  <c r="BP167" i="11"/>
  <c r="CA167" i="11"/>
  <c r="BZ167" i="11"/>
  <c r="AY167" i="11"/>
  <c r="AX167" i="11"/>
  <c r="AW167" i="11"/>
  <c r="AV167" i="11"/>
  <c r="AU167" i="11"/>
  <c r="AR167" i="11"/>
  <c r="AQ167" i="11"/>
  <c r="N166" i="11"/>
  <c r="H166" i="11"/>
  <c r="AI166" i="11"/>
  <c r="BI166" i="11"/>
  <c r="BM166" i="11"/>
  <c r="BW166" i="11"/>
  <c r="BX166" i="11"/>
  <c r="BY166" i="11"/>
  <c r="CG166" i="11"/>
  <c r="CF166" i="11"/>
  <c r="BL166" i="11"/>
  <c r="BT166" i="11"/>
  <c r="BU166" i="11"/>
  <c r="BV166" i="11"/>
  <c r="CE166" i="11"/>
  <c r="CD166" i="11"/>
  <c r="BK166" i="11"/>
  <c r="BQ166" i="11"/>
  <c r="BR166" i="11"/>
  <c r="BS166" i="11"/>
  <c r="CC166" i="11"/>
  <c r="CB166" i="11"/>
  <c r="BJ166" i="11"/>
  <c r="BN166" i="11"/>
  <c r="BO166" i="11"/>
  <c r="BP166" i="11"/>
  <c r="CA166" i="11"/>
  <c r="BZ166" i="11"/>
  <c r="AY166" i="11"/>
  <c r="AX166" i="11"/>
  <c r="AW166" i="11"/>
  <c r="AV166" i="11"/>
  <c r="AU166" i="11"/>
  <c r="AR166" i="11"/>
  <c r="AQ166" i="11"/>
  <c r="N165" i="11"/>
  <c r="H165" i="11"/>
  <c r="AI165" i="11"/>
  <c r="BI165" i="11"/>
  <c r="BM165" i="11"/>
  <c r="BW165" i="11"/>
  <c r="BX165" i="11"/>
  <c r="BY165" i="11"/>
  <c r="CG165" i="11"/>
  <c r="CF165" i="11"/>
  <c r="BL165" i="11"/>
  <c r="BT165" i="11"/>
  <c r="BU165" i="11"/>
  <c r="BV165" i="11"/>
  <c r="CE165" i="11"/>
  <c r="CD165" i="11"/>
  <c r="BK165" i="11"/>
  <c r="BQ165" i="11"/>
  <c r="BR165" i="11"/>
  <c r="BS165" i="11"/>
  <c r="CC165" i="11"/>
  <c r="CB165" i="11"/>
  <c r="BJ165" i="11"/>
  <c r="BN165" i="11"/>
  <c r="BO165" i="11"/>
  <c r="BP165" i="11"/>
  <c r="CA165" i="11"/>
  <c r="BZ165" i="11"/>
  <c r="AY165" i="11"/>
  <c r="AX165" i="11"/>
  <c r="AW165" i="11"/>
  <c r="AV165" i="11"/>
  <c r="AU165" i="11"/>
  <c r="AR165" i="11"/>
  <c r="AQ165" i="11"/>
  <c r="N164" i="11"/>
  <c r="H164" i="11"/>
  <c r="AI164" i="11"/>
  <c r="BI164" i="11"/>
  <c r="BM164" i="11"/>
  <c r="BW164" i="11"/>
  <c r="BX164" i="11"/>
  <c r="BY164" i="11"/>
  <c r="CG164" i="11"/>
  <c r="CF164" i="11"/>
  <c r="BL164" i="11"/>
  <c r="BT164" i="11"/>
  <c r="BU164" i="11"/>
  <c r="BV164" i="11"/>
  <c r="CE164" i="11"/>
  <c r="CD164" i="11"/>
  <c r="BK164" i="11"/>
  <c r="BQ164" i="11"/>
  <c r="BR164" i="11"/>
  <c r="BS164" i="11"/>
  <c r="CC164" i="11"/>
  <c r="CB164" i="11"/>
  <c r="BJ164" i="11"/>
  <c r="BN164" i="11"/>
  <c r="BO164" i="11"/>
  <c r="BP164" i="11"/>
  <c r="CA164" i="11"/>
  <c r="BZ164" i="11"/>
  <c r="AY164" i="11"/>
  <c r="AX164" i="11"/>
  <c r="AW164" i="11"/>
  <c r="AV164" i="11"/>
  <c r="AU164" i="11"/>
  <c r="AR164" i="11"/>
  <c r="AQ164" i="11"/>
  <c r="N163" i="11"/>
  <c r="H163" i="11"/>
  <c r="AI163" i="11"/>
  <c r="BI163" i="11"/>
  <c r="BM163" i="11"/>
  <c r="BW163" i="11"/>
  <c r="BX163" i="11"/>
  <c r="BY163" i="11"/>
  <c r="CG163" i="11"/>
  <c r="CF163" i="11"/>
  <c r="BL163" i="11"/>
  <c r="BT163" i="11"/>
  <c r="BU163" i="11"/>
  <c r="BV163" i="11"/>
  <c r="CE163" i="11"/>
  <c r="CD163" i="11"/>
  <c r="BK163" i="11"/>
  <c r="BQ163" i="11"/>
  <c r="BR163" i="11"/>
  <c r="BS163" i="11"/>
  <c r="CC163" i="11"/>
  <c r="CB163" i="11"/>
  <c r="BJ163" i="11"/>
  <c r="BN163" i="11"/>
  <c r="BO163" i="11"/>
  <c r="BP163" i="11"/>
  <c r="CA163" i="11"/>
  <c r="BZ163" i="11"/>
  <c r="AY163" i="11"/>
  <c r="AX163" i="11"/>
  <c r="AW163" i="11"/>
  <c r="AV163" i="11"/>
  <c r="AU163" i="11"/>
  <c r="AR163" i="11"/>
  <c r="AQ163" i="11"/>
  <c r="N162" i="11"/>
  <c r="H162" i="11"/>
  <c r="AI162" i="11"/>
  <c r="BI162" i="11"/>
  <c r="BM162" i="11"/>
  <c r="BW162" i="11"/>
  <c r="BX162" i="11"/>
  <c r="BY162" i="11"/>
  <c r="CG162" i="11"/>
  <c r="CF162" i="11"/>
  <c r="BL162" i="11"/>
  <c r="BT162" i="11"/>
  <c r="BU162" i="11"/>
  <c r="BV162" i="11"/>
  <c r="CE162" i="11"/>
  <c r="CD162" i="11"/>
  <c r="BK162" i="11"/>
  <c r="BQ162" i="11"/>
  <c r="BR162" i="11"/>
  <c r="BS162" i="11"/>
  <c r="CC162" i="11"/>
  <c r="CB162" i="11"/>
  <c r="BJ162" i="11"/>
  <c r="BN162" i="11"/>
  <c r="BO162" i="11"/>
  <c r="BP162" i="11"/>
  <c r="CA162" i="11"/>
  <c r="BZ162" i="11"/>
  <c r="AY162" i="11"/>
  <c r="AX162" i="11"/>
  <c r="AW162" i="11"/>
  <c r="AV162" i="11"/>
  <c r="AU162" i="11"/>
  <c r="AR162" i="11"/>
  <c r="AQ162" i="11"/>
  <c r="N161" i="11"/>
  <c r="H161" i="11"/>
  <c r="AI161" i="11"/>
  <c r="BI161" i="11"/>
  <c r="BM161" i="11"/>
  <c r="BW161" i="11"/>
  <c r="BX161" i="11"/>
  <c r="BY161" i="11"/>
  <c r="CG161" i="11"/>
  <c r="CF161" i="11"/>
  <c r="BL161" i="11"/>
  <c r="BT161" i="11"/>
  <c r="BU161" i="11"/>
  <c r="BV161" i="11"/>
  <c r="CE161" i="11"/>
  <c r="CD161" i="11"/>
  <c r="BK161" i="11"/>
  <c r="BQ161" i="11"/>
  <c r="BR161" i="11"/>
  <c r="BS161" i="11"/>
  <c r="CC161" i="11"/>
  <c r="CB161" i="11"/>
  <c r="BJ161" i="11"/>
  <c r="BN161" i="11"/>
  <c r="BO161" i="11"/>
  <c r="BP161" i="11"/>
  <c r="CA161" i="11"/>
  <c r="BZ161" i="11"/>
  <c r="AY161" i="11"/>
  <c r="AX161" i="11"/>
  <c r="AW161" i="11"/>
  <c r="AV161" i="11"/>
  <c r="AU161" i="11"/>
  <c r="AR161" i="11"/>
  <c r="AQ161" i="11"/>
  <c r="N160" i="11"/>
  <c r="H160" i="11"/>
  <c r="AI160" i="11"/>
  <c r="BI160" i="11"/>
  <c r="BM160" i="11"/>
  <c r="BW160" i="11"/>
  <c r="BX160" i="11"/>
  <c r="BY160" i="11"/>
  <c r="CG160" i="11"/>
  <c r="CF160" i="11"/>
  <c r="BL160" i="11"/>
  <c r="BT160" i="11"/>
  <c r="BU160" i="11"/>
  <c r="BV160" i="11"/>
  <c r="CE160" i="11"/>
  <c r="CD160" i="11"/>
  <c r="BK160" i="11"/>
  <c r="BQ160" i="11"/>
  <c r="BR160" i="11"/>
  <c r="BS160" i="11"/>
  <c r="CC160" i="11"/>
  <c r="CB160" i="11"/>
  <c r="BJ160" i="11"/>
  <c r="BN160" i="11"/>
  <c r="BO160" i="11"/>
  <c r="BP160" i="11"/>
  <c r="CA160" i="11"/>
  <c r="BZ160" i="11"/>
  <c r="AY160" i="11"/>
  <c r="AX160" i="11"/>
  <c r="AW160" i="11"/>
  <c r="AV160" i="11"/>
  <c r="AU160" i="11"/>
  <c r="AR160" i="11"/>
  <c r="AQ160" i="11"/>
  <c r="AY159" i="11"/>
  <c r="AX159" i="11"/>
  <c r="AW159" i="11"/>
  <c r="AV159" i="11"/>
  <c r="AU159" i="11"/>
  <c r="AR159" i="11"/>
  <c r="AQ159" i="11"/>
  <c r="AY158" i="11"/>
  <c r="AX158" i="11"/>
  <c r="AW158" i="11"/>
  <c r="AV158" i="11"/>
  <c r="AU158" i="11"/>
  <c r="AR158" i="11"/>
  <c r="AQ158" i="11"/>
  <c r="N157" i="11"/>
  <c r="H157" i="11"/>
  <c r="AI157" i="11"/>
  <c r="BI157" i="11"/>
  <c r="BM157" i="11"/>
  <c r="BW157" i="11"/>
  <c r="BX157" i="11"/>
  <c r="BY157" i="11"/>
  <c r="CG157" i="11"/>
  <c r="CF157" i="11"/>
  <c r="BL157" i="11"/>
  <c r="BT157" i="11"/>
  <c r="BU157" i="11"/>
  <c r="BV157" i="11"/>
  <c r="CE157" i="11"/>
  <c r="CD157" i="11"/>
  <c r="BK157" i="11"/>
  <c r="BQ157" i="11"/>
  <c r="BR157" i="11"/>
  <c r="BS157" i="11"/>
  <c r="CC157" i="11"/>
  <c r="CB157" i="11"/>
  <c r="BJ157" i="11"/>
  <c r="BN157" i="11"/>
  <c r="BO157" i="11"/>
  <c r="BP157" i="11"/>
  <c r="CA157" i="11"/>
  <c r="BZ157" i="11"/>
  <c r="AY157" i="11"/>
  <c r="AX157" i="11"/>
  <c r="AW157" i="11"/>
  <c r="AV157" i="11"/>
  <c r="AU157" i="11"/>
  <c r="AR157" i="11"/>
  <c r="AQ157" i="11"/>
  <c r="N156" i="11"/>
  <c r="H156" i="11"/>
  <c r="AI156" i="11"/>
  <c r="BI156" i="11"/>
  <c r="BM156" i="11"/>
  <c r="BW156" i="11"/>
  <c r="BX156" i="11"/>
  <c r="BY156" i="11"/>
  <c r="CG156" i="11"/>
  <c r="CF156" i="11"/>
  <c r="BL156" i="11"/>
  <c r="BT156" i="11"/>
  <c r="BU156" i="11"/>
  <c r="BV156" i="11"/>
  <c r="CE156" i="11"/>
  <c r="CD156" i="11"/>
  <c r="BK156" i="11"/>
  <c r="BQ156" i="11"/>
  <c r="BR156" i="11"/>
  <c r="BS156" i="11"/>
  <c r="CC156" i="11"/>
  <c r="CB156" i="11"/>
  <c r="BJ156" i="11"/>
  <c r="BN156" i="11"/>
  <c r="BO156" i="11"/>
  <c r="BP156" i="11"/>
  <c r="CA156" i="11"/>
  <c r="BZ156" i="11"/>
  <c r="AY156" i="11"/>
  <c r="AX156" i="11"/>
  <c r="AW156" i="11"/>
  <c r="AV156" i="11"/>
  <c r="AU156" i="11"/>
  <c r="AR156" i="11"/>
  <c r="AQ156" i="11"/>
  <c r="H155" i="11"/>
  <c r="AI155" i="11"/>
  <c r="BI155" i="11"/>
  <c r="BM155" i="11"/>
  <c r="BW155" i="11"/>
  <c r="BX155" i="11"/>
  <c r="BY155" i="11"/>
  <c r="CG155" i="11"/>
  <c r="CF155" i="11"/>
  <c r="BL155" i="11"/>
  <c r="BT155" i="11"/>
  <c r="BU155" i="11"/>
  <c r="BV155" i="11"/>
  <c r="CE155" i="11"/>
  <c r="CD155" i="11"/>
  <c r="BK155" i="11"/>
  <c r="BQ155" i="11"/>
  <c r="BR155" i="11"/>
  <c r="BS155" i="11"/>
  <c r="CC155" i="11"/>
  <c r="CB155" i="11"/>
  <c r="BJ155" i="11"/>
  <c r="BN155" i="11"/>
  <c r="BO155" i="11"/>
  <c r="BP155" i="11"/>
  <c r="CA155" i="11"/>
  <c r="BZ155" i="11"/>
  <c r="AY155" i="11"/>
  <c r="AX155" i="11"/>
  <c r="AW155" i="11"/>
  <c r="AV155" i="11"/>
  <c r="AU155" i="11"/>
  <c r="AR155" i="11"/>
  <c r="AQ155" i="11"/>
  <c r="H154" i="11"/>
  <c r="AI154" i="11"/>
  <c r="BI154" i="11"/>
  <c r="BM154" i="11"/>
  <c r="BW154" i="11"/>
  <c r="BX154" i="11"/>
  <c r="BY154" i="11"/>
  <c r="CG154" i="11"/>
  <c r="CF154" i="11"/>
  <c r="BL154" i="11"/>
  <c r="BT154" i="11"/>
  <c r="BU154" i="11"/>
  <c r="BV154" i="11"/>
  <c r="CE154" i="11"/>
  <c r="CD154" i="11"/>
  <c r="BK154" i="11"/>
  <c r="BQ154" i="11"/>
  <c r="BR154" i="11"/>
  <c r="BS154" i="11"/>
  <c r="CC154" i="11"/>
  <c r="CB154" i="11"/>
  <c r="BJ154" i="11"/>
  <c r="BN154" i="11"/>
  <c r="BO154" i="11"/>
  <c r="BP154" i="11"/>
  <c r="CA154" i="11"/>
  <c r="BZ154" i="11"/>
  <c r="AY154" i="11"/>
  <c r="AX154" i="11"/>
  <c r="AW154" i="11"/>
  <c r="AV154" i="11"/>
  <c r="AU154" i="11"/>
  <c r="AR154" i="11"/>
  <c r="AQ154" i="11"/>
  <c r="AY153" i="11"/>
  <c r="AX153" i="11"/>
  <c r="AW153" i="11"/>
  <c r="AV153" i="11"/>
  <c r="AU153" i="11"/>
  <c r="AR153" i="11"/>
  <c r="AQ153" i="11"/>
  <c r="H152" i="11"/>
  <c r="AI152" i="11"/>
  <c r="BI152" i="11"/>
  <c r="BM152" i="11"/>
  <c r="BW152" i="11"/>
  <c r="BX152" i="11"/>
  <c r="BY152" i="11"/>
  <c r="CG152" i="11"/>
  <c r="CF152" i="11"/>
  <c r="BL152" i="11"/>
  <c r="BT152" i="11"/>
  <c r="BU152" i="11"/>
  <c r="BV152" i="11"/>
  <c r="CE152" i="11"/>
  <c r="CD152" i="11"/>
  <c r="BK152" i="11"/>
  <c r="BQ152" i="11"/>
  <c r="BR152" i="11"/>
  <c r="BS152" i="11"/>
  <c r="CC152" i="11"/>
  <c r="CB152" i="11"/>
  <c r="BJ152" i="11"/>
  <c r="BN152" i="11"/>
  <c r="BO152" i="11"/>
  <c r="BP152" i="11"/>
  <c r="CA152" i="11"/>
  <c r="BZ152" i="11"/>
  <c r="AY152" i="11"/>
  <c r="AX152" i="11"/>
  <c r="AW152" i="11"/>
  <c r="AV152" i="11"/>
  <c r="AU152" i="11"/>
  <c r="AR152" i="11"/>
  <c r="AQ152" i="11"/>
  <c r="H151" i="11"/>
  <c r="AI151" i="11"/>
  <c r="BI151" i="11"/>
  <c r="BM151" i="11"/>
  <c r="BW151" i="11"/>
  <c r="BX151" i="11"/>
  <c r="BY151" i="11"/>
  <c r="CG151" i="11"/>
  <c r="CF151" i="11"/>
  <c r="BL151" i="11"/>
  <c r="BT151" i="11"/>
  <c r="BU151" i="11"/>
  <c r="BV151" i="11"/>
  <c r="CE151" i="11"/>
  <c r="CD151" i="11"/>
  <c r="BK151" i="11"/>
  <c r="BQ151" i="11"/>
  <c r="BR151" i="11"/>
  <c r="BS151" i="11"/>
  <c r="CC151" i="11"/>
  <c r="CB151" i="11"/>
  <c r="BJ151" i="11"/>
  <c r="BN151" i="11"/>
  <c r="BO151" i="11"/>
  <c r="BP151" i="11"/>
  <c r="CA151" i="11"/>
  <c r="BZ151" i="11"/>
  <c r="AY151" i="11"/>
  <c r="AX151" i="11"/>
  <c r="AW151" i="11"/>
  <c r="AV151" i="11"/>
  <c r="AU151" i="11"/>
  <c r="AR151" i="11"/>
  <c r="AQ151" i="11"/>
  <c r="H150" i="11"/>
  <c r="AI150" i="11"/>
  <c r="BI150" i="11"/>
  <c r="BM150" i="11"/>
  <c r="BW150" i="11"/>
  <c r="BX150" i="11"/>
  <c r="BY150" i="11"/>
  <c r="CG150" i="11"/>
  <c r="CF150" i="11"/>
  <c r="BL150" i="11"/>
  <c r="BT150" i="11"/>
  <c r="BU150" i="11"/>
  <c r="BV150" i="11"/>
  <c r="CE150" i="11"/>
  <c r="CD150" i="11"/>
  <c r="BK150" i="11"/>
  <c r="BQ150" i="11"/>
  <c r="BR150" i="11"/>
  <c r="BS150" i="11"/>
  <c r="CC150" i="11"/>
  <c r="CB150" i="11"/>
  <c r="BJ150" i="11"/>
  <c r="BN150" i="11"/>
  <c r="BO150" i="11"/>
  <c r="BP150" i="11"/>
  <c r="CA150" i="11"/>
  <c r="BZ150" i="11"/>
  <c r="AY150" i="11"/>
  <c r="AX150" i="11"/>
  <c r="AW150" i="11"/>
  <c r="AV150" i="11"/>
  <c r="AU150" i="11"/>
  <c r="AR150" i="11"/>
  <c r="AQ150" i="11"/>
  <c r="N149" i="11"/>
  <c r="H149" i="11"/>
  <c r="AI149" i="11"/>
  <c r="BI149" i="11"/>
  <c r="BM149" i="11"/>
  <c r="BW149" i="11"/>
  <c r="BX149" i="11"/>
  <c r="BY149" i="11"/>
  <c r="CG149" i="11"/>
  <c r="CF149" i="11"/>
  <c r="BL149" i="11"/>
  <c r="BT149" i="11"/>
  <c r="BU149" i="11"/>
  <c r="BV149" i="11"/>
  <c r="CE149" i="11"/>
  <c r="CD149" i="11"/>
  <c r="BK149" i="11"/>
  <c r="BQ149" i="11"/>
  <c r="BR149" i="11"/>
  <c r="BS149" i="11"/>
  <c r="CC149" i="11"/>
  <c r="CB149" i="11"/>
  <c r="BJ149" i="11"/>
  <c r="BN149" i="11"/>
  <c r="BO149" i="11"/>
  <c r="BP149" i="11"/>
  <c r="CA149" i="11"/>
  <c r="BZ149" i="11"/>
  <c r="AY149" i="11"/>
  <c r="AX149" i="11"/>
  <c r="AW149" i="11"/>
  <c r="AV149" i="11"/>
  <c r="AU149" i="11"/>
  <c r="AR149" i="11"/>
  <c r="AQ149" i="11"/>
  <c r="N148" i="11"/>
  <c r="H148" i="11"/>
  <c r="AI148" i="11"/>
  <c r="BI148" i="11"/>
  <c r="BM148" i="11"/>
  <c r="BW148" i="11"/>
  <c r="BX148" i="11"/>
  <c r="BY148" i="11"/>
  <c r="CG148" i="11"/>
  <c r="CF148" i="11"/>
  <c r="BL148" i="11"/>
  <c r="BT148" i="11"/>
  <c r="BU148" i="11"/>
  <c r="BV148" i="11"/>
  <c r="CE148" i="11"/>
  <c r="CD148" i="11"/>
  <c r="BK148" i="11"/>
  <c r="BQ148" i="11"/>
  <c r="BR148" i="11"/>
  <c r="BS148" i="11"/>
  <c r="CC148" i="11"/>
  <c r="CB148" i="11"/>
  <c r="BJ148" i="11"/>
  <c r="BN148" i="11"/>
  <c r="BO148" i="11"/>
  <c r="BP148" i="11"/>
  <c r="CA148" i="11"/>
  <c r="BZ148" i="11"/>
  <c r="AY148" i="11"/>
  <c r="AX148" i="11"/>
  <c r="AW148" i="11"/>
  <c r="AV148" i="11"/>
  <c r="AU148" i="11"/>
  <c r="AR148" i="11"/>
  <c r="AQ148" i="11"/>
  <c r="N147" i="11"/>
  <c r="H147" i="11"/>
  <c r="AI147" i="11"/>
  <c r="BI147" i="11"/>
  <c r="BM147" i="11"/>
  <c r="BW147" i="11"/>
  <c r="BX147" i="11"/>
  <c r="BY147" i="11"/>
  <c r="CG147" i="11"/>
  <c r="CF147" i="11"/>
  <c r="BL147" i="11"/>
  <c r="BT147" i="11"/>
  <c r="BU147" i="11"/>
  <c r="BV147" i="11"/>
  <c r="CE147" i="11"/>
  <c r="CD147" i="11"/>
  <c r="BK147" i="11"/>
  <c r="BQ147" i="11"/>
  <c r="BR147" i="11"/>
  <c r="BS147" i="11"/>
  <c r="CC147" i="11"/>
  <c r="CB147" i="11"/>
  <c r="BJ147" i="11"/>
  <c r="BN147" i="11"/>
  <c r="BO147" i="11"/>
  <c r="BP147" i="11"/>
  <c r="CA147" i="11"/>
  <c r="BZ147" i="11"/>
  <c r="AY147" i="11"/>
  <c r="AX147" i="11"/>
  <c r="AW147" i="11"/>
  <c r="AV147" i="11"/>
  <c r="AU147" i="11"/>
  <c r="AR147" i="11"/>
  <c r="AQ147" i="11"/>
  <c r="N146" i="11"/>
  <c r="H146" i="11"/>
  <c r="AI146" i="11"/>
  <c r="BI146" i="11"/>
  <c r="BM146" i="11"/>
  <c r="BW146" i="11"/>
  <c r="BX146" i="11"/>
  <c r="BY146" i="11"/>
  <c r="CG146" i="11"/>
  <c r="CF146" i="11"/>
  <c r="BL146" i="11"/>
  <c r="BT146" i="11"/>
  <c r="BU146" i="11"/>
  <c r="BV146" i="11"/>
  <c r="CE146" i="11"/>
  <c r="CD146" i="11"/>
  <c r="BK146" i="11"/>
  <c r="BQ146" i="11"/>
  <c r="BR146" i="11"/>
  <c r="BS146" i="11"/>
  <c r="CC146" i="11"/>
  <c r="CB146" i="11"/>
  <c r="BJ146" i="11"/>
  <c r="BN146" i="11"/>
  <c r="BO146" i="11"/>
  <c r="BP146" i="11"/>
  <c r="CA146" i="11"/>
  <c r="BZ146" i="11"/>
  <c r="AY146" i="11"/>
  <c r="AX146" i="11"/>
  <c r="AW146" i="11"/>
  <c r="AV146" i="11"/>
  <c r="AU146" i="11"/>
  <c r="AR146" i="11"/>
  <c r="AQ146" i="11"/>
  <c r="N145" i="11"/>
  <c r="H145" i="11"/>
  <c r="AI145" i="11"/>
  <c r="BI145" i="11"/>
  <c r="BM145" i="11"/>
  <c r="BW145" i="11"/>
  <c r="BX145" i="11"/>
  <c r="BY145" i="11"/>
  <c r="CG145" i="11"/>
  <c r="CF145" i="11"/>
  <c r="BL145" i="11"/>
  <c r="BT145" i="11"/>
  <c r="BU145" i="11"/>
  <c r="BV145" i="11"/>
  <c r="CE145" i="11"/>
  <c r="CD145" i="11"/>
  <c r="BK145" i="11"/>
  <c r="BQ145" i="11"/>
  <c r="BR145" i="11"/>
  <c r="BS145" i="11"/>
  <c r="CC145" i="11"/>
  <c r="CB145" i="11"/>
  <c r="BJ145" i="11"/>
  <c r="BN145" i="11"/>
  <c r="BO145" i="11"/>
  <c r="BP145" i="11"/>
  <c r="CA145" i="11"/>
  <c r="BZ145" i="11"/>
  <c r="AY145" i="11"/>
  <c r="AX145" i="11"/>
  <c r="AW145" i="11"/>
  <c r="AV145" i="11"/>
  <c r="AU145" i="11"/>
  <c r="AR145" i="11"/>
  <c r="AQ145" i="11"/>
  <c r="N144" i="11"/>
  <c r="H144" i="11"/>
  <c r="AI144" i="11"/>
  <c r="BI144" i="11"/>
  <c r="BM144" i="11"/>
  <c r="BW144" i="11"/>
  <c r="BX144" i="11"/>
  <c r="BY144" i="11"/>
  <c r="CG144" i="11"/>
  <c r="CF144" i="11"/>
  <c r="BL144" i="11"/>
  <c r="BT144" i="11"/>
  <c r="BU144" i="11"/>
  <c r="BV144" i="11"/>
  <c r="CE144" i="11"/>
  <c r="CD144" i="11"/>
  <c r="BK144" i="11"/>
  <c r="BQ144" i="11"/>
  <c r="BR144" i="11"/>
  <c r="BS144" i="11"/>
  <c r="CC144" i="11"/>
  <c r="CB144" i="11"/>
  <c r="BJ144" i="11"/>
  <c r="BN144" i="11"/>
  <c r="BO144" i="11"/>
  <c r="BP144" i="11"/>
  <c r="CA144" i="11"/>
  <c r="BZ144" i="11"/>
  <c r="AY144" i="11"/>
  <c r="AX144" i="11"/>
  <c r="AW144" i="11"/>
  <c r="AV144" i="11"/>
  <c r="AU144" i="11"/>
  <c r="AR144" i="11"/>
  <c r="AQ144" i="11"/>
  <c r="N143" i="11"/>
  <c r="H143" i="11"/>
  <c r="AI143" i="11"/>
  <c r="BI143" i="11"/>
  <c r="BM143" i="11"/>
  <c r="BW143" i="11"/>
  <c r="BX143" i="11"/>
  <c r="BY143" i="11"/>
  <c r="CG143" i="11"/>
  <c r="CF143" i="11"/>
  <c r="BL143" i="11"/>
  <c r="BT143" i="11"/>
  <c r="BU143" i="11"/>
  <c r="BV143" i="11"/>
  <c r="CE143" i="11"/>
  <c r="CD143" i="11"/>
  <c r="BK143" i="11"/>
  <c r="BQ143" i="11"/>
  <c r="BR143" i="11"/>
  <c r="BS143" i="11"/>
  <c r="CC143" i="11"/>
  <c r="CB143" i="11"/>
  <c r="BJ143" i="11"/>
  <c r="BN143" i="11"/>
  <c r="BO143" i="11"/>
  <c r="BP143" i="11"/>
  <c r="CA143" i="11"/>
  <c r="BZ143" i="11"/>
  <c r="AY143" i="11"/>
  <c r="AX143" i="11"/>
  <c r="AW143" i="11"/>
  <c r="AV143" i="11"/>
  <c r="AU143" i="11"/>
  <c r="AR143" i="11"/>
  <c r="AQ143" i="11"/>
  <c r="N142" i="11"/>
  <c r="H142" i="11"/>
  <c r="AI142" i="11"/>
  <c r="BI142" i="11"/>
  <c r="BM142" i="11"/>
  <c r="BW142" i="11"/>
  <c r="BX142" i="11"/>
  <c r="BY142" i="11"/>
  <c r="CG142" i="11"/>
  <c r="CF142" i="11"/>
  <c r="BL142" i="11"/>
  <c r="BT142" i="11"/>
  <c r="BU142" i="11"/>
  <c r="BV142" i="11"/>
  <c r="CE142" i="11"/>
  <c r="CD142" i="11"/>
  <c r="BK142" i="11"/>
  <c r="BQ142" i="11"/>
  <c r="BR142" i="11"/>
  <c r="BS142" i="11"/>
  <c r="CC142" i="11"/>
  <c r="CB142" i="11"/>
  <c r="BJ142" i="11"/>
  <c r="BN142" i="11"/>
  <c r="BO142" i="11"/>
  <c r="BP142" i="11"/>
  <c r="CA142" i="11"/>
  <c r="BZ142" i="11"/>
  <c r="AY142" i="11"/>
  <c r="AX142" i="11"/>
  <c r="AW142" i="11"/>
  <c r="AV142" i="11"/>
  <c r="AU142" i="11"/>
  <c r="AR142" i="11"/>
  <c r="AQ142" i="11"/>
  <c r="N141" i="11"/>
  <c r="H141" i="11"/>
  <c r="AI141" i="11"/>
  <c r="BI141" i="11"/>
  <c r="BM141" i="11"/>
  <c r="BW141" i="11"/>
  <c r="BX141" i="11"/>
  <c r="BY141" i="11"/>
  <c r="CG141" i="11"/>
  <c r="CF141" i="11"/>
  <c r="BL141" i="11"/>
  <c r="BT141" i="11"/>
  <c r="BU141" i="11"/>
  <c r="BV141" i="11"/>
  <c r="CE141" i="11"/>
  <c r="CD141" i="11"/>
  <c r="BK141" i="11"/>
  <c r="BQ141" i="11"/>
  <c r="BR141" i="11"/>
  <c r="BS141" i="11"/>
  <c r="CC141" i="11"/>
  <c r="CB141" i="11"/>
  <c r="BJ141" i="11"/>
  <c r="BN141" i="11"/>
  <c r="BO141" i="11"/>
  <c r="BP141" i="11"/>
  <c r="CA141" i="11"/>
  <c r="BZ141" i="11"/>
  <c r="AY141" i="11"/>
  <c r="AX141" i="11"/>
  <c r="AW141" i="11"/>
  <c r="AV141" i="11"/>
  <c r="AU141" i="11"/>
  <c r="AR141" i="11"/>
  <c r="AQ141" i="11"/>
  <c r="N140" i="11"/>
  <c r="H140" i="11"/>
  <c r="AI140" i="11"/>
  <c r="BI140" i="11"/>
  <c r="BM140" i="11"/>
  <c r="BW140" i="11"/>
  <c r="BX140" i="11"/>
  <c r="BY140" i="11"/>
  <c r="CG140" i="11"/>
  <c r="CF140" i="11"/>
  <c r="BL140" i="11"/>
  <c r="BT140" i="11"/>
  <c r="BU140" i="11"/>
  <c r="BV140" i="11"/>
  <c r="CE140" i="11"/>
  <c r="CD140" i="11"/>
  <c r="BK140" i="11"/>
  <c r="BQ140" i="11"/>
  <c r="BR140" i="11"/>
  <c r="BS140" i="11"/>
  <c r="CC140" i="11"/>
  <c r="CB140" i="11"/>
  <c r="BJ140" i="11"/>
  <c r="BN140" i="11"/>
  <c r="BO140" i="11"/>
  <c r="BP140" i="11"/>
  <c r="CA140" i="11"/>
  <c r="BZ140" i="11"/>
  <c r="AY140" i="11"/>
  <c r="AX140" i="11"/>
  <c r="AW140" i="11"/>
  <c r="AV140" i="11"/>
  <c r="AU140" i="11"/>
  <c r="AR140" i="11"/>
  <c r="AQ140" i="11"/>
  <c r="N139" i="11"/>
  <c r="H139" i="11"/>
  <c r="AI139" i="11"/>
  <c r="BI139" i="11"/>
  <c r="BM139" i="11"/>
  <c r="BW139" i="11"/>
  <c r="BX139" i="11"/>
  <c r="BY139" i="11"/>
  <c r="CG139" i="11"/>
  <c r="CF139" i="11"/>
  <c r="BL139" i="11"/>
  <c r="BT139" i="11"/>
  <c r="BU139" i="11"/>
  <c r="BV139" i="11"/>
  <c r="CE139" i="11"/>
  <c r="CD139" i="11"/>
  <c r="BK139" i="11"/>
  <c r="BQ139" i="11"/>
  <c r="BR139" i="11"/>
  <c r="BS139" i="11"/>
  <c r="CC139" i="11"/>
  <c r="CB139" i="11"/>
  <c r="BJ139" i="11"/>
  <c r="BN139" i="11"/>
  <c r="BO139" i="11"/>
  <c r="BP139" i="11"/>
  <c r="CA139" i="11"/>
  <c r="BZ139" i="11"/>
  <c r="AY139" i="11"/>
  <c r="AX139" i="11"/>
  <c r="AW139" i="11"/>
  <c r="AV139" i="11"/>
  <c r="AU139" i="11"/>
  <c r="AR139" i="11"/>
  <c r="AQ139" i="11"/>
  <c r="N138" i="11"/>
  <c r="H138" i="11"/>
  <c r="AI138" i="11"/>
  <c r="BI138" i="11"/>
  <c r="BM138" i="11"/>
  <c r="BW138" i="11"/>
  <c r="BX138" i="11"/>
  <c r="BY138" i="11"/>
  <c r="CG138" i="11"/>
  <c r="CF138" i="11"/>
  <c r="BL138" i="11"/>
  <c r="BT138" i="11"/>
  <c r="BU138" i="11"/>
  <c r="BV138" i="11"/>
  <c r="CE138" i="11"/>
  <c r="CD138" i="11"/>
  <c r="BK138" i="11"/>
  <c r="BQ138" i="11"/>
  <c r="BR138" i="11"/>
  <c r="BS138" i="11"/>
  <c r="CC138" i="11"/>
  <c r="CB138" i="11"/>
  <c r="BJ138" i="11"/>
  <c r="BN138" i="11"/>
  <c r="BO138" i="11"/>
  <c r="BP138" i="11"/>
  <c r="CA138" i="11"/>
  <c r="BZ138" i="11"/>
  <c r="AY138" i="11"/>
  <c r="AX138" i="11"/>
  <c r="AW138" i="11"/>
  <c r="AV138" i="11"/>
  <c r="AU138" i="11"/>
  <c r="AR138" i="11"/>
  <c r="AQ138" i="11"/>
  <c r="N137" i="11"/>
  <c r="H137" i="11"/>
  <c r="AI137" i="11"/>
  <c r="BI137" i="11"/>
  <c r="BM137" i="11"/>
  <c r="BW137" i="11"/>
  <c r="BX137" i="11"/>
  <c r="BY137" i="11"/>
  <c r="CG137" i="11"/>
  <c r="CF137" i="11"/>
  <c r="BL137" i="11"/>
  <c r="BT137" i="11"/>
  <c r="BU137" i="11"/>
  <c r="BV137" i="11"/>
  <c r="CE137" i="11"/>
  <c r="CD137" i="11"/>
  <c r="BK137" i="11"/>
  <c r="BQ137" i="11"/>
  <c r="BR137" i="11"/>
  <c r="BS137" i="11"/>
  <c r="CC137" i="11"/>
  <c r="CB137" i="11"/>
  <c r="BJ137" i="11"/>
  <c r="BN137" i="11"/>
  <c r="BO137" i="11"/>
  <c r="BP137" i="11"/>
  <c r="CA137" i="11"/>
  <c r="BZ137" i="11"/>
  <c r="AY137" i="11"/>
  <c r="AX137" i="11"/>
  <c r="AW137" i="11"/>
  <c r="AV137" i="11"/>
  <c r="AU137" i="11"/>
  <c r="AR137" i="11"/>
  <c r="AQ137" i="11"/>
  <c r="N136" i="11"/>
  <c r="H136" i="11"/>
  <c r="AI136" i="11"/>
  <c r="BI136" i="11"/>
  <c r="BM136" i="11"/>
  <c r="BW136" i="11"/>
  <c r="BX136" i="11"/>
  <c r="BY136" i="11"/>
  <c r="CG136" i="11"/>
  <c r="CF136" i="11"/>
  <c r="BL136" i="11"/>
  <c r="BT136" i="11"/>
  <c r="BU136" i="11"/>
  <c r="BV136" i="11"/>
  <c r="CE136" i="11"/>
  <c r="CD136" i="11"/>
  <c r="BK136" i="11"/>
  <c r="BQ136" i="11"/>
  <c r="BR136" i="11"/>
  <c r="BS136" i="11"/>
  <c r="CC136" i="11"/>
  <c r="CB136" i="11"/>
  <c r="BJ136" i="11"/>
  <c r="BN136" i="11"/>
  <c r="BO136" i="11"/>
  <c r="BP136" i="11"/>
  <c r="CA136" i="11"/>
  <c r="BZ136" i="11"/>
  <c r="AY136" i="11"/>
  <c r="AX136" i="11"/>
  <c r="AW136" i="11"/>
  <c r="AV136" i="11"/>
  <c r="AU136" i="11"/>
  <c r="AR136" i="11"/>
  <c r="AQ136" i="11"/>
  <c r="N135" i="11"/>
  <c r="H135" i="11"/>
  <c r="AI135" i="11"/>
  <c r="BI135" i="11"/>
  <c r="BM135" i="11"/>
  <c r="BW135" i="11"/>
  <c r="BX135" i="11"/>
  <c r="BY135" i="11"/>
  <c r="CG135" i="11"/>
  <c r="CF135" i="11"/>
  <c r="BL135" i="11"/>
  <c r="BT135" i="11"/>
  <c r="BU135" i="11"/>
  <c r="BV135" i="11"/>
  <c r="CE135" i="11"/>
  <c r="CD135" i="11"/>
  <c r="BK135" i="11"/>
  <c r="BQ135" i="11"/>
  <c r="BR135" i="11"/>
  <c r="BS135" i="11"/>
  <c r="CC135" i="11"/>
  <c r="CB135" i="11"/>
  <c r="BJ135" i="11"/>
  <c r="BN135" i="11"/>
  <c r="BO135" i="11"/>
  <c r="BP135" i="11"/>
  <c r="CA135" i="11"/>
  <c r="BZ135" i="11"/>
  <c r="AY135" i="11"/>
  <c r="AX135" i="11"/>
  <c r="AW135" i="11"/>
  <c r="AV135" i="11"/>
  <c r="AU135" i="11"/>
  <c r="AR135" i="11"/>
  <c r="AQ135" i="11"/>
  <c r="N134" i="11"/>
  <c r="H134" i="11"/>
  <c r="AI134" i="11"/>
  <c r="BI134" i="11"/>
  <c r="BM134" i="11"/>
  <c r="BW134" i="11"/>
  <c r="BX134" i="11"/>
  <c r="BY134" i="11"/>
  <c r="CG134" i="11"/>
  <c r="CF134" i="11"/>
  <c r="BL134" i="11"/>
  <c r="BT134" i="11"/>
  <c r="BU134" i="11"/>
  <c r="BV134" i="11"/>
  <c r="CE134" i="11"/>
  <c r="CD134" i="11"/>
  <c r="BK134" i="11"/>
  <c r="BQ134" i="11"/>
  <c r="BR134" i="11"/>
  <c r="BS134" i="11"/>
  <c r="CC134" i="11"/>
  <c r="CB134" i="11"/>
  <c r="BJ134" i="11"/>
  <c r="BN134" i="11"/>
  <c r="BO134" i="11"/>
  <c r="BP134" i="11"/>
  <c r="CA134" i="11"/>
  <c r="BZ134" i="11"/>
  <c r="AY134" i="11"/>
  <c r="AX134" i="11"/>
  <c r="AW134" i="11"/>
  <c r="AV134" i="11"/>
  <c r="AU134" i="11"/>
  <c r="AR134" i="11"/>
  <c r="AQ134" i="11"/>
  <c r="N133" i="11"/>
  <c r="H133" i="11"/>
  <c r="AI133" i="11"/>
  <c r="BI133" i="11"/>
  <c r="BM133" i="11"/>
  <c r="BW133" i="11"/>
  <c r="BX133" i="11"/>
  <c r="BY133" i="11"/>
  <c r="CG133" i="11"/>
  <c r="CF133" i="11"/>
  <c r="BL133" i="11"/>
  <c r="BT133" i="11"/>
  <c r="BU133" i="11"/>
  <c r="BV133" i="11"/>
  <c r="CE133" i="11"/>
  <c r="CD133" i="11"/>
  <c r="BK133" i="11"/>
  <c r="BQ133" i="11"/>
  <c r="BR133" i="11"/>
  <c r="BS133" i="11"/>
  <c r="CC133" i="11"/>
  <c r="CB133" i="11"/>
  <c r="BJ133" i="11"/>
  <c r="BN133" i="11"/>
  <c r="BO133" i="11"/>
  <c r="BP133" i="11"/>
  <c r="CA133" i="11"/>
  <c r="BZ133" i="11"/>
  <c r="AY133" i="11"/>
  <c r="AX133" i="11"/>
  <c r="AW133" i="11"/>
  <c r="AV133" i="11"/>
  <c r="AU133" i="11"/>
  <c r="AR133" i="11"/>
  <c r="AQ133" i="11"/>
  <c r="H132" i="11"/>
  <c r="AI132" i="11"/>
  <c r="BI132" i="11"/>
  <c r="BM132" i="11"/>
  <c r="BW132" i="11"/>
  <c r="BX132" i="11"/>
  <c r="BY132" i="11"/>
  <c r="CG132" i="11"/>
  <c r="CF132" i="11"/>
  <c r="BL132" i="11"/>
  <c r="BT132" i="11"/>
  <c r="BU132" i="11"/>
  <c r="BV132" i="11"/>
  <c r="CE132" i="11"/>
  <c r="CD132" i="11"/>
  <c r="BK132" i="11"/>
  <c r="BQ132" i="11"/>
  <c r="BR132" i="11"/>
  <c r="BS132" i="11"/>
  <c r="CC132" i="11"/>
  <c r="CB132" i="11"/>
  <c r="BJ132" i="11"/>
  <c r="BN132" i="11"/>
  <c r="BO132" i="11"/>
  <c r="BP132" i="11"/>
  <c r="CA132" i="11"/>
  <c r="BZ132" i="11"/>
  <c r="AY132" i="11"/>
  <c r="AX132" i="11"/>
  <c r="AW132" i="11"/>
  <c r="AV132" i="11"/>
  <c r="AU132" i="11"/>
  <c r="AR132" i="11"/>
  <c r="AQ132" i="11"/>
  <c r="H131" i="11"/>
  <c r="AI131" i="11"/>
  <c r="BI131" i="11"/>
  <c r="BM131" i="11"/>
  <c r="BW131" i="11"/>
  <c r="BX131" i="11"/>
  <c r="BY131" i="11"/>
  <c r="CG131" i="11"/>
  <c r="CF131" i="11"/>
  <c r="BL131" i="11"/>
  <c r="BT131" i="11"/>
  <c r="BU131" i="11"/>
  <c r="BV131" i="11"/>
  <c r="CE131" i="11"/>
  <c r="CD131" i="11"/>
  <c r="BK131" i="11"/>
  <c r="BQ131" i="11"/>
  <c r="BR131" i="11"/>
  <c r="BS131" i="11"/>
  <c r="CC131" i="11"/>
  <c r="CB131" i="11"/>
  <c r="BJ131" i="11"/>
  <c r="BN131" i="11"/>
  <c r="BO131" i="11"/>
  <c r="BP131" i="11"/>
  <c r="CA131" i="11"/>
  <c r="BZ131" i="11"/>
  <c r="AY131" i="11"/>
  <c r="AX131" i="11"/>
  <c r="AW131" i="11"/>
  <c r="AV131" i="11"/>
  <c r="AU131" i="11"/>
  <c r="AR131" i="11"/>
  <c r="AQ131" i="11"/>
  <c r="H130" i="11"/>
  <c r="AI130" i="11"/>
  <c r="BI130" i="11"/>
  <c r="BM130" i="11"/>
  <c r="BW130" i="11"/>
  <c r="BX130" i="11"/>
  <c r="BY130" i="11"/>
  <c r="CG130" i="11"/>
  <c r="CF130" i="11"/>
  <c r="BL130" i="11"/>
  <c r="BT130" i="11"/>
  <c r="BU130" i="11"/>
  <c r="BV130" i="11"/>
  <c r="CE130" i="11"/>
  <c r="CD130" i="11"/>
  <c r="BK130" i="11"/>
  <c r="BQ130" i="11"/>
  <c r="BR130" i="11"/>
  <c r="BS130" i="11"/>
  <c r="CC130" i="11"/>
  <c r="CB130" i="11"/>
  <c r="BJ130" i="11"/>
  <c r="BN130" i="11"/>
  <c r="BO130" i="11"/>
  <c r="BP130" i="11"/>
  <c r="CA130" i="11"/>
  <c r="BZ130" i="11"/>
  <c r="AY130" i="11"/>
  <c r="AX130" i="11"/>
  <c r="AW130" i="11"/>
  <c r="AV130" i="11"/>
  <c r="AU130" i="11"/>
  <c r="AR130" i="11"/>
  <c r="AQ130" i="11"/>
  <c r="H129" i="11"/>
  <c r="AI129" i="11"/>
  <c r="BI129" i="11"/>
  <c r="BM129" i="11"/>
  <c r="BW129" i="11"/>
  <c r="BX129" i="11"/>
  <c r="BY129" i="11"/>
  <c r="CG129" i="11"/>
  <c r="CF129" i="11"/>
  <c r="BL129" i="11"/>
  <c r="BT129" i="11"/>
  <c r="BU129" i="11"/>
  <c r="BV129" i="11"/>
  <c r="CE129" i="11"/>
  <c r="CD129" i="11"/>
  <c r="BK129" i="11"/>
  <c r="BQ129" i="11"/>
  <c r="BR129" i="11"/>
  <c r="BS129" i="11"/>
  <c r="CC129" i="11"/>
  <c r="CB129" i="11"/>
  <c r="BJ129" i="11"/>
  <c r="BN129" i="11"/>
  <c r="BO129" i="11"/>
  <c r="BP129" i="11"/>
  <c r="CA129" i="11"/>
  <c r="BZ129" i="11"/>
  <c r="AY129" i="11"/>
  <c r="AX129" i="11"/>
  <c r="AW129" i="11"/>
  <c r="AV129" i="11"/>
  <c r="AU129" i="11"/>
  <c r="AR129" i="11"/>
  <c r="AQ129" i="11"/>
  <c r="N128" i="11"/>
  <c r="H128" i="11"/>
  <c r="AI128" i="11"/>
  <c r="BI128" i="11"/>
  <c r="BM128" i="11"/>
  <c r="BW128" i="11"/>
  <c r="BX128" i="11"/>
  <c r="BY128" i="11"/>
  <c r="CG128" i="11"/>
  <c r="CF128" i="11"/>
  <c r="BL128" i="11"/>
  <c r="BT128" i="11"/>
  <c r="BU128" i="11"/>
  <c r="BV128" i="11"/>
  <c r="CE128" i="11"/>
  <c r="CD128" i="11"/>
  <c r="BK128" i="11"/>
  <c r="BQ128" i="11"/>
  <c r="BR128" i="11"/>
  <c r="BS128" i="11"/>
  <c r="CC128" i="11"/>
  <c r="CB128" i="11"/>
  <c r="BJ128" i="11"/>
  <c r="BN128" i="11"/>
  <c r="BO128" i="11"/>
  <c r="BP128" i="11"/>
  <c r="CA128" i="11"/>
  <c r="BZ128" i="11"/>
  <c r="AY128" i="11"/>
  <c r="AX128" i="11"/>
  <c r="AW128" i="11"/>
  <c r="AV128" i="11"/>
  <c r="AU128" i="11"/>
  <c r="AR128" i="11"/>
  <c r="AQ128" i="11"/>
  <c r="N127" i="11"/>
  <c r="H127" i="11"/>
  <c r="AI127" i="11"/>
  <c r="BI127" i="11"/>
  <c r="BM127" i="11"/>
  <c r="BW127" i="11"/>
  <c r="BX127" i="11"/>
  <c r="BY127" i="11"/>
  <c r="CG127" i="11"/>
  <c r="CF127" i="11"/>
  <c r="BL127" i="11"/>
  <c r="BT127" i="11"/>
  <c r="BU127" i="11"/>
  <c r="BV127" i="11"/>
  <c r="CE127" i="11"/>
  <c r="CD127" i="11"/>
  <c r="BK127" i="11"/>
  <c r="BQ127" i="11"/>
  <c r="BR127" i="11"/>
  <c r="BS127" i="11"/>
  <c r="CC127" i="11"/>
  <c r="CB127" i="11"/>
  <c r="BJ127" i="11"/>
  <c r="BN127" i="11"/>
  <c r="BO127" i="11"/>
  <c r="BP127" i="11"/>
  <c r="CA127" i="11"/>
  <c r="BZ127" i="11"/>
  <c r="AY127" i="11"/>
  <c r="AX127" i="11"/>
  <c r="AW127" i="11"/>
  <c r="AV127" i="11"/>
  <c r="AU127" i="11"/>
  <c r="AR127" i="11"/>
  <c r="AQ127" i="11"/>
  <c r="N126" i="11"/>
  <c r="H126" i="11"/>
  <c r="AI126" i="11"/>
  <c r="BI126" i="11"/>
  <c r="BM126" i="11"/>
  <c r="BW126" i="11"/>
  <c r="BX126" i="11"/>
  <c r="BY126" i="11"/>
  <c r="CG126" i="11"/>
  <c r="CF126" i="11"/>
  <c r="BL126" i="11"/>
  <c r="BT126" i="11"/>
  <c r="BU126" i="11"/>
  <c r="BV126" i="11"/>
  <c r="CE126" i="11"/>
  <c r="CD126" i="11"/>
  <c r="BK126" i="11"/>
  <c r="BQ126" i="11"/>
  <c r="BR126" i="11"/>
  <c r="BS126" i="11"/>
  <c r="CC126" i="11"/>
  <c r="CB126" i="11"/>
  <c r="BJ126" i="11"/>
  <c r="BN126" i="11"/>
  <c r="BO126" i="11"/>
  <c r="BP126" i="11"/>
  <c r="CA126" i="11"/>
  <c r="BZ126" i="11"/>
  <c r="AY126" i="11"/>
  <c r="AX126" i="11"/>
  <c r="AW126" i="11"/>
  <c r="AV126" i="11"/>
  <c r="AU126" i="11"/>
  <c r="AR126" i="11"/>
  <c r="AQ126" i="11"/>
  <c r="N125" i="11"/>
  <c r="H125" i="11"/>
  <c r="AI125" i="11"/>
  <c r="BI125" i="11"/>
  <c r="BM125" i="11"/>
  <c r="BW125" i="11"/>
  <c r="BX125" i="11"/>
  <c r="BY125" i="11"/>
  <c r="CG125" i="11"/>
  <c r="CF125" i="11"/>
  <c r="BL125" i="11"/>
  <c r="BT125" i="11"/>
  <c r="BU125" i="11"/>
  <c r="BV125" i="11"/>
  <c r="CE125" i="11"/>
  <c r="CD125" i="11"/>
  <c r="BK125" i="11"/>
  <c r="BQ125" i="11"/>
  <c r="BR125" i="11"/>
  <c r="BS125" i="11"/>
  <c r="CC125" i="11"/>
  <c r="CB125" i="11"/>
  <c r="BJ125" i="11"/>
  <c r="BN125" i="11"/>
  <c r="BO125" i="11"/>
  <c r="BP125" i="11"/>
  <c r="CA125" i="11"/>
  <c r="BZ125" i="11"/>
  <c r="AY125" i="11"/>
  <c r="AX125" i="11"/>
  <c r="AW125" i="11"/>
  <c r="AV125" i="11"/>
  <c r="AU125" i="11"/>
  <c r="AR125" i="11"/>
  <c r="AQ125" i="11"/>
  <c r="N124" i="11"/>
  <c r="H124" i="11"/>
  <c r="AI124" i="11"/>
  <c r="BI124" i="11"/>
  <c r="BM124" i="11"/>
  <c r="BW124" i="11"/>
  <c r="BX124" i="11"/>
  <c r="BY124" i="11"/>
  <c r="CG124" i="11"/>
  <c r="CF124" i="11"/>
  <c r="BL124" i="11"/>
  <c r="BT124" i="11"/>
  <c r="BU124" i="11"/>
  <c r="BV124" i="11"/>
  <c r="CE124" i="11"/>
  <c r="CD124" i="11"/>
  <c r="BK124" i="11"/>
  <c r="BQ124" i="11"/>
  <c r="BR124" i="11"/>
  <c r="BS124" i="11"/>
  <c r="CC124" i="11"/>
  <c r="CB124" i="11"/>
  <c r="BJ124" i="11"/>
  <c r="BN124" i="11"/>
  <c r="BO124" i="11"/>
  <c r="BP124" i="11"/>
  <c r="CA124" i="11"/>
  <c r="BZ124" i="11"/>
  <c r="AY124" i="11"/>
  <c r="AX124" i="11"/>
  <c r="AW124" i="11"/>
  <c r="AV124" i="11"/>
  <c r="AU124" i="11"/>
  <c r="AR124" i="11"/>
  <c r="AQ124" i="11"/>
  <c r="N123" i="11"/>
  <c r="H123" i="11"/>
  <c r="AI123" i="11"/>
  <c r="BI123" i="11"/>
  <c r="BM123" i="11"/>
  <c r="BW123" i="11"/>
  <c r="BX123" i="11"/>
  <c r="BY123" i="11"/>
  <c r="CG123" i="11"/>
  <c r="CF123" i="11"/>
  <c r="BL123" i="11"/>
  <c r="BT123" i="11"/>
  <c r="BU123" i="11"/>
  <c r="BV123" i="11"/>
  <c r="CE123" i="11"/>
  <c r="CD123" i="11"/>
  <c r="BK123" i="11"/>
  <c r="BQ123" i="11"/>
  <c r="BR123" i="11"/>
  <c r="BS123" i="11"/>
  <c r="CC123" i="11"/>
  <c r="CB123" i="11"/>
  <c r="BJ123" i="11"/>
  <c r="BN123" i="11"/>
  <c r="BO123" i="11"/>
  <c r="BP123" i="11"/>
  <c r="CA123" i="11"/>
  <c r="BZ123" i="11"/>
  <c r="AY123" i="11"/>
  <c r="AX123" i="11"/>
  <c r="AW123" i="11"/>
  <c r="AV123" i="11"/>
  <c r="AU123" i="11"/>
  <c r="AR123" i="11"/>
  <c r="AQ123" i="11"/>
  <c r="N122" i="11"/>
  <c r="H122" i="11"/>
  <c r="AI122" i="11"/>
  <c r="BI122" i="11"/>
  <c r="BM122" i="11"/>
  <c r="BW122" i="11"/>
  <c r="BX122" i="11"/>
  <c r="BY122" i="11"/>
  <c r="CG122" i="11"/>
  <c r="CF122" i="11"/>
  <c r="BL122" i="11"/>
  <c r="BT122" i="11"/>
  <c r="BU122" i="11"/>
  <c r="BV122" i="11"/>
  <c r="CE122" i="11"/>
  <c r="CD122" i="11"/>
  <c r="BK122" i="11"/>
  <c r="BQ122" i="11"/>
  <c r="BR122" i="11"/>
  <c r="BS122" i="11"/>
  <c r="CC122" i="11"/>
  <c r="CB122" i="11"/>
  <c r="BJ122" i="11"/>
  <c r="BN122" i="11"/>
  <c r="BO122" i="11"/>
  <c r="BP122" i="11"/>
  <c r="CA122" i="11"/>
  <c r="BZ122" i="11"/>
  <c r="AY122" i="11"/>
  <c r="AX122" i="11"/>
  <c r="AW122" i="11"/>
  <c r="AV122" i="11"/>
  <c r="AU122" i="11"/>
  <c r="AR122" i="11"/>
  <c r="AQ122" i="11"/>
  <c r="N121" i="11"/>
  <c r="H121" i="11"/>
  <c r="AI121" i="11"/>
  <c r="BI121" i="11"/>
  <c r="BM121" i="11"/>
  <c r="BW121" i="11"/>
  <c r="BX121" i="11"/>
  <c r="BY121" i="11"/>
  <c r="CG121" i="11"/>
  <c r="CF121" i="11"/>
  <c r="BL121" i="11"/>
  <c r="BT121" i="11"/>
  <c r="BU121" i="11"/>
  <c r="BV121" i="11"/>
  <c r="CE121" i="11"/>
  <c r="CD121" i="11"/>
  <c r="BK121" i="11"/>
  <c r="BQ121" i="11"/>
  <c r="BR121" i="11"/>
  <c r="BS121" i="11"/>
  <c r="CC121" i="11"/>
  <c r="CB121" i="11"/>
  <c r="BJ121" i="11"/>
  <c r="BN121" i="11"/>
  <c r="BO121" i="11"/>
  <c r="BP121" i="11"/>
  <c r="CA121" i="11"/>
  <c r="BZ121" i="11"/>
  <c r="AY121" i="11"/>
  <c r="AX121" i="11"/>
  <c r="AW121" i="11"/>
  <c r="AV121" i="11"/>
  <c r="AU121" i="11"/>
  <c r="AR121" i="11"/>
  <c r="AQ121" i="11"/>
  <c r="N120" i="11"/>
  <c r="H120" i="11"/>
  <c r="AI120" i="11"/>
  <c r="BI120" i="11"/>
  <c r="BM120" i="11"/>
  <c r="BW120" i="11"/>
  <c r="BX120" i="11"/>
  <c r="BY120" i="11"/>
  <c r="CG120" i="11"/>
  <c r="CF120" i="11"/>
  <c r="BL120" i="11"/>
  <c r="BT120" i="11"/>
  <c r="BU120" i="11"/>
  <c r="BV120" i="11"/>
  <c r="CE120" i="11"/>
  <c r="CD120" i="11"/>
  <c r="BK120" i="11"/>
  <c r="BQ120" i="11"/>
  <c r="BR120" i="11"/>
  <c r="BS120" i="11"/>
  <c r="CC120" i="11"/>
  <c r="CB120" i="11"/>
  <c r="BJ120" i="11"/>
  <c r="BN120" i="11"/>
  <c r="BO120" i="11"/>
  <c r="BP120" i="11"/>
  <c r="CA120" i="11"/>
  <c r="BZ120" i="11"/>
  <c r="AY120" i="11"/>
  <c r="AX120" i="11"/>
  <c r="AW120" i="11"/>
  <c r="AV120" i="11"/>
  <c r="AU120" i="11"/>
  <c r="AR120" i="11"/>
  <c r="AQ120" i="11"/>
  <c r="N119" i="11"/>
  <c r="H119" i="11"/>
  <c r="AI119" i="11"/>
  <c r="BI119" i="11"/>
  <c r="BM119" i="11"/>
  <c r="BW119" i="11"/>
  <c r="BX119" i="11"/>
  <c r="BY119" i="11"/>
  <c r="CG119" i="11"/>
  <c r="CF119" i="11"/>
  <c r="BL119" i="11"/>
  <c r="BT119" i="11"/>
  <c r="BU119" i="11"/>
  <c r="BV119" i="11"/>
  <c r="CE119" i="11"/>
  <c r="CD119" i="11"/>
  <c r="BK119" i="11"/>
  <c r="BQ119" i="11"/>
  <c r="BR119" i="11"/>
  <c r="BS119" i="11"/>
  <c r="CC119" i="11"/>
  <c r="CB119" i="11"/>
  <c r="BJ119" i="11"/>
  <c r="BN119" i="11"/>
  <c r="BO119" i="11"/>
  <c r="BP119" i="11"/>
  <c r="CA119" i="11"/>
  <c r="BZ119" i="11"/>
  <c r="AY119" i="11"/>
  <c r="AX119" i="11"/>
  <c r="AW119" i="11"/>
  <c r="AV119" i="11"/>
  <c r="AU119" i="11"/>
  <c r="AR119" i="11"/>
  <c r="AQ119" i="11"/>
  <c r="N118" i="11"/>
  <c r="H118" i="11"/>
  <c r="AI118" i="11"/>
  <c r="BI118" i="11"/>
  <c r="BM118" i="11"/>
  <c r="BW118" i="11"/>
  <c r="BX118" i="11"/>
  <c r="BY118" i="11"/>
  <c r="CG118" i="11"/>
  <c r="CF118" i="11"/>
  <c r="BL118" i="11"/>
  <c r="BT118" i="11"/>
  <c r="BU118" i="11"/>
  <c r="BV118" i="11"/>
  <c r="CE118" i="11"/>
  <c r="CD118" i="11"/>
  <c r="BK118" i="11"/>
  <c r="BQ118" i="11"/>
  <c r="BR118" i="11"/>
  <c r="BS118" i="11"/>
  <c r="CC118" i="11"/>
  <c r="CB118" i="11"/>
  <c r="BJ118" i="11"/>
  <c r="BN118" i="11"/>
  <c r="BO118" i="11"/>
  <c r="BP118" i="11"/>
  <c r="CA118" i="11"/>
  <c r="BZ118" i="11"/>
  <c r="AY118" i="11"/>
  <c r="AX118" i="11"/>
  <c r="AW118" i="11"/>
  <c r="AV118" i="11"/>
  <c r="AU118" i="11"/>
  <c r="AR118" i="11"/>
  <c r="AQ118" i="11"/>
  <c r="N117" i="11"/>
  <c r="H117" i="11"/>
  <c r="AI117" i="11"/>
  <c r="BI117" i="11"/>
  <c r="BM117" i="11"/>
  <c r="BW117" i="11"/>
  <c r="BX117" i="11"/>
  <c r="BY117" i="11"/>
  <c r="CG117" i="11"/>
  <c r="CF117" i="11"/>
  <c r="BL117" i="11"/>
  <c r="BT117" i="11"/>
  <c r="BU117" i="11"/>
  <c r="BV117" i="11"/>
  <c r="CE117" i="11"/>
  <c r="CD117" i="11"/>
  <c r="BK117" i="11"/>
  <c r="BQ117" i="11"/>
  <c r="BR117" i="11"/>
  <c r="BS117" i="11"/>
  <c r="CC117" i="11"/>
  <c r="CB117" i="11"/>
  <c r="BJ117" i="11"/>
  <c r="BN117" i="11"/>
  <c r="BO117" i="11"/>
  <c r="BP117" i="11"/>
  <c r="CA117" i="11"/>
  <c r="BZ117" i="11"/>
  <c r="AY117" i="11"/>
  <c r="AX117" i="11"/>
  <c r="AW117" i="11"/>
  <c r="AV117" i="11"/>
  <c r="AU117" i="11"/>
  <c r="AR117" i="11"/>
  <c r="AQ117" i="11"/>
  <c r="N116" i="11"/>
  <c r="H116" i="11"/>
  <c r="AI116" i="11"/>
  <c r="BI116" i="11"/>
  <c r="BM116" i="11"/>
  <c r="BW116" i="11"/>
  <c r="BX116" i="11"/>
  <c r="BY116" i="11"/>
  <c r="CG116" i="11"/>
  <c r="CF116" i="11"/>
  <c r="BL116" i="11"/>
  <c r="BT116" i="11"/>
  <c r="BU116" i="11"/>
  <c r="BV116" i="11"/>
  <c r="CE116" i="11"/>
  <c r="CD116" i="11"/>
  <c r="BK116" i="11"/>
  <c r="BQ116" i="11"/>
  <c r="BR116" i="11"/>
  <c r="BS116" i="11"/>
  <c r="CC116" i="11"/>
  <c r="CB116" i="11"/>
  <c r="BJ116" i="11"/>
  <c r="BN116" i="11"/>
  <c r="BO116" i="11"/>
  <c r="BP116" i="11"/>
  <c r="CA116" i="11"/>
  <c r="BZ116" i="11"/>
  <c r="AY116" i="11"/>
  <c r="AX116" i="11"/>
  <c r="AW116" i="11"/>
  <c r="AV116" i="11"/>
  <c r="AU116" i="11"/>
  <c r="AR116" i="11"/>
  <c r="AQ116" i="11"/>
  <c r="N115" i="11"/>
  <c r="H115" i="11"/>
  <c r="AI115" i="11"/>
  <c r="BI115" i="11"/>
  <c r="BM115" i="11"/>
  <c r="BW115" i="11"/>
  <c r="BX115" i="11"/>
  <c r="BY115" i="11"/>
  <c r="CG115" i="11"/>
  <c r="CF115" i="11"/>
  <c r="BL115" i="11"/>
  <c r="BT115" i="11"/>
  <c r="BU115" i="11"/>
  <c r="BV115" i="11"/>
  <c r="CE115" i="11"/>
  <c r="CD115" i="11"/>
  <c r="BK115" i="11"/>
  <c r="BQ115" i="11"/>
  <c r="BR115" i="11"/>
  <c r="BS115" i="11"/>
  <c r="CC115" i="11"/>
  <c r="CB115" i="11"/>
  <c r="BJ115" i="11"/>
  <c r="BN115" i="11"/>
  <c r="BO115" i="11"/>
  <c r="BP115" i="11"/>
  <c r="CA115" i="11"/>
  <c r="BZ115" i="11"/>
  <c r="AY115" i="11"/>
  <c r="AX115" i="11"/>
  <c r="AW115" i="11"/>
  <c r="AV115" i="11"/>
  <c r="AU115" i="11"/>
  <c r="AR115" i="11"/>
  <c r="AQ115" i="11"/>
  <c r="N114" i="11"/>
  <c r="H114" i="11"/>
  <c r="AI114" i="11"/>
  <c r="BI114" i="11"/>
  <c r="BM114" i="11"/>
  <c r="BW114" i="11"/>
  <c r="BX114" i="11"/>
  <c r="BY114" i="11"/>
  <c r="CG114" i="11"/>
  <c r="CF114" i="11"/>
  <c r="BL114" i="11"/>
  <c r="BT114" i="11"/>
  <c r="BU114" i="11"/>
  <c r="BV114" i="11"/>
  <c r="CE114" i="11"/>
  <c r="CD114" i="11"/>
  <c r="BK114" i="11"/>
  <c r="BQ114" i="11"/>
  <c r="BR114" i="11"/>
  <c r="BS114" i="11"/>
  <c r="CC114" i="11"/>
  <c r="CB114" i="11"/>
  <c r="BJ114" i="11"/>
  <c r="BN114" i="11"/>
  <c r="BO114" i="11"/>
  <c r="BP114" i="11"/>
  <c r="CA114" i="11"/>
  <c r="BZ114" i="11"/>
  <c r="AY114" i="11"/>
  <c r="AX114" i="11"/>
  <c r="AW114" i="11"/>
  <c r="AV114" i="11"/>
  <c r="AU114" i="11"/>
  <c r="AR114" i="11"/>
  <c r="AQ114" i="11"/>
  <c r="N113" i="11"/>
  <c r="H113" i="11"/>
  <c r="AI113" i="11"/>
  <c r="BI113" i="11"/>
  <c r="BM113" i="11"/>
  <c r="BW113" i="11"/>
  <c r="BX113" i="11"/>
  <c r="BY113" i="11"/>
  <c r="CG113" i="11"/>
  <c r="CF113" i="11"/>
  <c r="BL113" i="11"/>
  <c r="BT113" i="11"/>
  <c r="BU113" i="11"/>
  <c r="BV113" i="11"/>
  <c r="CE113" i="11"/>
  <c r="CD113" i="11"/>
  <c r="BK113" i="11"/>
  <c r="BQ113" i="11"/>
  <c r="BR113" i="11"/>
  <c r="BS113" i="11"/>
  <c r="CC113" i="11"/>
  <c r="CB113" i="11"/>
  <c r="BJ113" i="11"/>
  <c r="BN113" i="11"/>
  <c r="BO113" i="11"/>
  <c r="BP113" i="11"/>
  <c r="CA113" i="11"/>
  <c r="BZ113" i="11"/>
  <c r="AY113" i="11"/>
  <c r="AX113" i="11"/>
  <c r="AW113" i="11"/>
  <c r="AV113" i="11"/>
  <c r="AU113" i="11"/>
  <c r="AR113" i="11"/>
  <c r="AQ113" i="11"/>
  <c r="N112" i="11"/>
  <c r="H112" i="11"/>
  <c r="AI112" i="11"/>
  <c r="BI112" i="11"/>
  <c r="BM112" i="11"/>
  <c r="BW112" i="11"/>
  <c r="BX112" i="11"/>
  <c r="BY112" i="11"/>
  <c r="CG112" i="11"/>
  <c r="CF112" i="11"/>
  <c r="BL112" i="11"/>
  <c r="BT112" i="11"/>
  <c r="BU112" i="11"/>
  <c r="BV112" i="11"/>
  <c r="CE112" i="11"/>
  <c r="CD112" i="11"/>
  <c r="BK112" i="11"/>
  <c r="BQ112" i="11"/>
  <c r="BR112" i="11"/>
  <c r="BS112" i="11"/>
  <c r="CC112" i="11"/>
  <c r="CB112" i="11"/>
  <c r="BJ112" i="11"/>
  <c r="BN112" i="11"/>
  <c r="BO112" i="11"/>
  <c r="BP112" i="11"/>
  <c r="CA112" i="11"/>
  <c r="BZ112" i="11"/>
  <c r="AY112" i="11"/>
  <c r="AX112" i="11"/>
  <c r="AW112" i="11"/>
  <c r="AV112" i="11"/>
  <c r="AU112" i="11"/>
  <c r="AR112" i="11"/>
  <c r="AQ112" i="11"/>
  <c r="N111" i="11"/>
  <c r="H111" i="11"/>
  <c r="AI111" i="11"/>
  <c r="BI111" i="11"/>
  <c r="BM111" i="11"/>
  <c r="BW111" i="11"/>
  <c r="BX111" i="11"/>
  <c r="BY111" i="11"/>
  <c r="CG111" i="11"/>
  <c r="CF111" i="11"/>
  <c r="BL111" i="11"/>
  <c r="BT111" i="11"/>
  <c r="BU111" i="11"/>
  <c r="BV111" i="11"/>
  <c r="CE111" i="11"/>
  <c r="CD111" i="11"/>
  <c r="BK111" i="11"/>
  <c r="BQ111" i="11"/>
  <c r="BR111" i="11"/>
  <c r="BS111" i="11"/>
  <c r="CC111" i="11"/>
  <c r="CB111" i="11"/>
  <c r="BJ111" i="11"/>
  <c r="BN111" i="11"/>
  <c r="BO111" i="11"/>
  <c r="BP111" i="11"/>
  <c r="CA111" i="11"/>
  <c r="BZ111" i="11"/>
  <c r="AY111" i="11"/>
  <c r="AX111" i="11"/>
  <c r="AW111" i="11"/>
  <c r="AV111" i="11"/>
  <c r="AU111" i="11"/>
  <c r="AR111" i="11"/>
  <c r="AQ111" i="11"/>
  <c r="N110" i="11"/>
  <c r="H110" i="11"/>
  <c r="AI110" i="11"/>
  <c r="BI110" i="11"/>
  <c r="BM110" i="11"/>
  <c r="BW110" i="11"/>
  <c r="BX110" i="11"/>
  <c r="BY110" i="11"/>
  <c r="CG110" i="11"/>
  <c r="CF110" i="11"/>
  <c r="BL110" i="11"/>
  <c r="BT110" i="11"/>
  <c r="BU110" i="11"/>
  <c r="BV110" i="11"/>
  <c r="CE110" i="11"/>
  <c r="CD110" i="11"/>
  <c r="BK110" i="11"/>
  <c r="BQ110" i="11"/>
  <c r="BR110" i="11"/>
  <c r="BS110" i="11"/>
  <c r="CC110" i="11"/>
  <c r="CB110" i="11"/>
  <c r="BJ110" i="11"/>
  <c r="BN110" i="11"/>
  <c r="BO110" i="11"/>
  <c r="BP110" i="11"/>
  <c r="CA110" i="11"/>
  <c r="BZ110" i="11"/>
  <c r="AY110" i="11"/>
  <c r="AX110" i="11"/>
  <c r="AW110" i="11"/>
  <c r="AV110" i="11"/>
  <c r="AU110" i="11"/>
  <c r="AR110" i="11"/>
  <c r="AQ110" i="11"/>
  <c r="H109" i="11"/>
  <c r="AI109" i="11"/>
  <c r="BI109" i="11"/>
  <c r="BM109" i="11"/>
  <c r="BW109" i="11"/>
  <c r="BX109" i="11"/>
  <c r="BY109" i="11"/>
  <c r="CG109" i="11"/>
  <c r="CF109" i="11"/>
  <c r="BL109" i="11"/>
  <c r="BT109" i="11"/>
  <c r="BU109" i="11"/>
  <c r="BV109" i="11"/>
  <c r="CE109" i="11"/>
  <c r="CD109" i="11"/>
  <c r="BK109" i="11"/>
  <c r="BQ109" i="11"/>
  <c r="BR109" i="11"/>
  <c r="BS109" i="11"/>
  <c r="CC109" i="11"/>
  <c r="CB109" i="11"/>
  <c r="BJ109" i="11"/>
  <c r="BN109" i="11"/>
  <c r="BO109" i="11"/>
  <c r="BP109" i="11"/>
  <c r="CA109" i="11"/>
  <c r="BZ109" i="11"/>
  <c r="AY109" i="11"/>
  <c r="AX109" i="11"/>
  <c r="AW109" i="11"/>
  <c r="AV109" i="11"/>
  <c r="AU109" i="11"/>
  <c r="AR109" i="11"/>
  <c r="AQ109" i="11"/>
  <c r="H108" i="11"/>
  <c r="AI108" i="11"/>
  <c r="BI108" i="11"/>
  <c r="BM108" i="11"/>
  <c r="BW108" i="11"/>
  <c r="BX108" i="11"/>
  <c r="BY108" i="11"/>
  <c r="CG108" i="11"/>
  <c r="CF108" i="11"/>
  <c r="BL108" i="11"/>
  <c r="BT108" i="11"/>
  <c r="BU108" i="11"/>
  <c r="BV108" i="11"/>
  <c r="CE108" i="11"/>
  <c r="CD108" i="11"/>
  <c r="BK108" i="11"/>
  <c r="BQ108" i="11"/>
  <c r="BR108" i="11"/>
  <c r="BS108" i="11"/>
  <c r="CC108" i="11"/>
  <c r="CB108" i="11"/>
  <c r="BJ108" i="11"/>
  <c r="BN108" i="11"/>
  <c r="BO108" i="11"/>
  <c r="BP108" i="11"/>
  <c r="CA108" i="11"/>
  <c r="BZ108" i="11"/>
  <c r="AY108" i="11"/>
  <c r="AX108" i="11"/>
  <c r="AW108" i="11"/>
  <c r="AV108" i="11"/>
  <c r="AU108" i="11"/>
  <c r="AR108" i="11"/>
  <c r="AQ108" i="11"/>
  <c r="H107" i="11"/>
  <c r="AI107" i="11"/>
  <c r="BI107" i="11"/>
  <c r="BM107" i="11"/>
  <c r="BW107" i="11"/>
  <c r="BX107" i="11"/>
  <c r="BY107" i="11"/>
  <c r="CG107" i="11"/>
  <c r="CF107" i="11"/>
  <c r="BL107" i="11"/>
  <c r="BT107" i="11"/>
  <c r="BU107" i="11"/>
  <c r="BV107" i="11"/>
  <c r="CE107" i="11"/>
  <c r="CD107" i="11"/>
  <c r="BK107" i="11"/>
  <c r="BQ107" i="11"/>
  <c r="BR107" i="11"/>
  <c r="BS107" i="11"/>
  <c r="CC107" i="11"/>
  <c r="CB107" i="11"/>
  <c r="BJ107" i="11"/>
  <c r="BN107" i="11"/>
  <c r="BO107" i="11"/>
  <c r="BP107" i="11"/>
  <c r="CA107" i="11"/>
  <c r="BZ107" i="11"/>
  <c r="AY107" i="11"/>
  <c r="AX107" i="11"/>
  <c r="AW107" i="11"/>
  <c r="AV107" i="11"/>
  <c r="AU107" i="11"/>
  <c r="AR107" i="11"/>
  <c r="AQ107" i="11"/>
  <c r="N106" i="11"/>
  <c r="H106" i="11"/>
  <c r="AI106" i="11"/>
  <c r="BI106" i="11"/>
  <c r="BM106" i="11"/>
  <c r="BW106" i="11"/>
  <c r="BX106" i="11"/>
  <c r="BY106" i="11"/>
  <c r="CG106" i="11"/>
  <c r="CF106" i="11"/>
  <c r="BL106" i="11"/>
  <c r="BT106" i="11"/>
  <c r="BU106" i="11"/>
  <c r="BV106" i="11"/>
  <c r="CE106" i="11"/>
  <c r="CD106" i="11"/>
  <c r="BK106" i="11"/>
  <c r="BQ106" i="11"/>
  <c r="BR106" i="11"/>
  <c r="BS106" i="11"/>
  <c r="CC106" i="11"/>
  <c r="CB106" i="11"/>
  <c r="BJ106" i="11"/>
  <c r="BN106" i="11"/>
  <c r="BO106" i="11"/>
  <c r="BP106" i="11"/>
  <c r="CA106" i="11"/>
  <c r="BZ106" i="11"/>
  <c r="AY106" i="11"/>
  <c r="AX106" i="11"/>
  <c r="AW106" i="11"/>
  <c r="AV106" i="11"/>
  <c r="AU106" i="11"/>
  <c r="AR106" i="11"/>
  <c r="AQ106" i="11"/>
  <c r="N105" i="11"/>
  <c r="H105" i="11"/>
  <c r="AI105" i="11"/>
  <c r="BI105" i="11"/>
  <c r="BM105" i="11"/>
  <c r="BW105" i="11"/>
  <c r="BX105" i="11"/>
  <c r="BY105" i="11"/>
  <c r="CG105" i="11"/>
  <c r="CF105" i="11"/>
  <c r="BL105" i="11"/>
  <c r="BT105" i="11"/>
  <c r="BU105" i="11"/>
  <c r="BV105" i="11"/>
  <c r="CE105" i="11"/>
  <c r="CD105" i="11"/>
  <c r="BK105" i="11"/>
  <c r="BQ105" i="11"/>
  <c r="BR105" i="11"/>
  <c r="BS105" i="11"/>
  <c r="CC105" i="11"/>
  <c r="CB105" i="11"/>
  <c r="BJ105" i="11"/>
  <c r="BN105" i="11"/>
  <c r="BO105" i="11"/>
  <c r="BP105" i="11"/>
  <c r="CA105" i="11"/>
  <c r="BZ105" i="11"/>
  <c r="AY105" i="11"/>
  <c r="AX105" i="11"/>
  <c r="AW105" i="11"/>
  <c r="AV105" i="11"/>
  <c r="AU105" i="11"/>
  <c r="AR105" i="11"/>
  <c r="AQ105" i="11"/>
  <c r="N104" i="11"/>
  <c r="H104" i="11"/>
  <c r="AI104" i="11"/>
  <c r="BI104" i="11"/>
  <c r="BM104" i="11"/>
  <c r="BW104" i="11"/>
  <c r="BX104" i="11"/>
  <c r="BY104" i="11"/>
  <c r="CG104" i="11"/>
  <c r="CF104" i="11"/>
  <c r="BL104" i="11"/>
  <c r="BT104" i="11"/>
  <c r="BU104" i="11"/>
  <c r="BV104" i="11"/>
  <c r="CE104" i="11"/>
  <c r="CD104" i="11"/>
  <c r="BK104" i="11"/>
  <c r="BQ104" i="11"/>
  <c r="BR104" i="11"/>
  <c r="BS104" i="11"/>
  <c r="CC104" i="11"/>
  <c r="CB104" i="11"/>
  <c r="BJ104" i="11"/>
  <c r="BN104" i="11"/>
  <c r="BO104" i="11"/>
  <c r="BP104" i="11"/>
  <c r="CA104" i="11"/>
  <c r="BZ104" i="11"/>
  <c r="AY104" i="11"/>
  <c r="AX104" i="11"/>
  <c r="AW104" i="11"/>
  <c r="AV104" i="11"/>
  <c r="AU104" i="11"/>
  <c r="AR104" i="11"/>
  <c r="AQ104" i="11"/>
  <c r="N103" i="11"/>
  <c r="H103" i="11"/>
  <c r="AI103" i="11"/>
  <c r="BI103" i="11"/>
  <c r="BM103" i="11"/>
  <c r="BW103" i="11"/>
  <c r="BX103" i="11"/>
  <c r="BY103" i="11"/>
  <c r="CG103" i="11"/>
  <c r="CF103" i="11"/>
  <c r="BL103" i="11"/>
  <c r="BT103" i="11"/>
  <c r="BU103" i="11"/>
  <c r="BV103" i="11"/>
  <c r="CE103" i="11"/>
  <c r="CD103" i="11"/>
  <c r="BK103" i="11"/>
  <c r="BQ103" i="11"/>
  <c r="BR103" i="11"/>
  <c r="BS103" i="11"/>
  <c r="CC103" i="11"/>
  <c r="CB103" i="11"/>
  <c r="BJ103" i="11"/>
  <c r="BN103" i="11"/>
  <c r="BO103" i="11"/>
  <c r="BP103" i="11"/>
  <c r="CA103" i="11"/>
  <c r="BZ103" i="11"/>
  <c r="AY103" i="11"/>
  <c r="AX103" i="11"/>
  <c r="AW103" i="11"/>
  <c r="AV103" i="11"/>
  <c r="AU103" i="11"/>
  <c r="AR103" i="11"/>
  <c r="AQ103" i="11"/>
  <c r="N102" i="11"/>
  <c r="H102" i="11"/>
  <c r="AI102" i="11"/>
  <c r="BI102" i="11"/>
  <c r="BM102" i="11"/>
  <c r="BW102" i="11"/>
  <c r="BX102" i="11"/>
  <c r="BY102" i="11"/>
  <c r="CG102" i="11"/>
  <c r="CF102" i="11"/>
  <c r="BL102" i="11"/>
  <c r="BT102" i="11"/>
  <c r="BU102" i="11"/>
  <c r="BV102" i="11"/>
  <c r="CE102" i="11"/>
  <c r="CD102" i="11"/>
  <c r="BK102" i="11"/>
  <c r="BQ102" i="11"/>
  <c r="BR102" i="11"/>
  <c r="BS102" i="11"/>
  <c r="CC102" i="11"/>
  <c r="CB102" i="11"/>
  <c r="BJ102" i="11"/>
  <c r="BN102" i="11"/>
  <c r="BO102" i="11"/>
  <c r="BP102" i="11"/>
  <c r="CA102" i="11"/>
  <c r="BZ102" i="11"/>
  <c r="AY102" i="11"/>
  <c r="AX102" i="11"/>
  <c r="AW102" i="11"/>
  <c r="AV102" i="11"/>
  <c r="AU102" i="11"/>
  <c r="AR102" i="11"/>
  <c r="AQ102" i="11"/>
  <c r="N101" i="11"/>
  <c r="H101" i="11"/>
  <c r="AI101" i="11"/>
  <c r="BI101" i="11"/>
  <c r="BM101" i="11"/>
  <c r="BW101" i="11"/>
  <c r="BX101" i="11"/>
  <c r="BY101" i="11"/>
  <c r="CG101" i="11"/>
  <c r="CF101" i="11"/>
  <c r="BL101" i="11"/>
  <c r="BT101" i="11"/>
  <c r="BU101" i="11"/>
  <c r="BV101" i="11"/>
  <c r="CE101" i="11"/>
  <c r="CD101" i="11"/>
  <c r="BK101" i="11"/>
  <c r="BQ101" i="11"/>
  <c r="BR101" i="11"/>
  <c r="BS101" i="11"/>
  <c r="CC101" i="11"/>
  <c r="CB101" i="11"/>
  <c r="BJ101" i="11"/>
  <c r="BN101" i="11"/>
  <c r="BO101" i="11"/>
  <c r="BP101" i="11"/>
  <c r="CA101" i="11"/>
  <c r="BZ101" i="11"/>
  <c r="AY101" i="11"/>
  <c r="AX101" i="11"/>
  <c r="AW101" i="11"/>
  <c r="AV101" i="11"/>
  <c r="AU101" i="11"/>
  <c r="AR101" i="11"/>
  <c r="AQ101" i="11"/>
  <c r="N100" i="11"/>
  <c r="H100" i="11"/>
  <c r="AI100" i="11"/>
  <c r="BI100" i="11"/>
  <c r="BM100" i="11"/>
  <c r="BW100" i="11"/>
  <c r="BX100" i="11"/>
  <c r="BY100" i="11"/>
  <c r="CG100" i="11"/>
  <c r="CF100" i="11"/>
  <c r="BL100" i="11"/>
  <c r="BT100" i="11"/>
  <c r="BU100" i="11"/>
  <c r="BV100" i="11"/>
  <c r="CE100" i="11"/>
  <c r="CD100" i="11"/>
  <c r="BK100" i="11"/>
  <c r="BQ100" i="11"/>
  <c r="BR100" i="11"/>
  <c r="BS100" i="11"/>
  <c r="CC100" i="11"/>
  <c r="CB100" i="11"/>
  <c r="BJ100" i="11"/>
  <c r="BN100" i="11"/>
  <c r="BO100" i="11"/>
  <c r="BP100" i="11"/>
  <c r="CA100" i="11"/>
  <c r="BZ100" i="11"/>
  <c r="AY100" i="11"/>
  <c r="AX100" i="11"/>
  <c r="AW100" i="11"/>
  <c r="AV100" i="11"/>
  <c r="AU100" i="11"/>
  <c r="AR100" i="11"/>
  <c r="AQ100" i="11"/>
  <c r="N99" i="11"/>
  <c r="H99" i="11"/>
  <c r="AI99" i="11"/>
  <c r="BI99" i="11"/>
  <c r="BM99" i="11"/>
  <c r="BW99" i="11"/>
  <c r="BX99" i="11"/>
  <c r="BY99" i="11"/>
  <c r="CG99" i="11"/>
  <c r="CF99" i="11"/>
  <c r="BL99" i="11"/>
  <c r="BT99" i="11"/>
  <c r="BU99" i="11"/>
  <c r="BV99" i="11"/>
  <c r="CE99" i="11"/>
  <c r="CD99" i="11"/>
  <c r="BK99" i="11"/>
  <c r="BQ99" i="11"/>
  <c r="BR99" i="11"/>
  <c r="BS99" i="11"/>
  <c r="CC99" i="11"/>
  <c r="CB99" i="11"/>
  <c r="BJ99" i="11"/>
  <c r="BN99" i="11"/>
  <c r="BO99" i="11"/>
  <c r="BP99" i="11"/>
  <c r="CA99" i="11"/>
  <c r="BZ99" i="11"/>
  <c r="AY99" i="11"/>
  <c r="AX99" i="11"/>
  <c r="AW99" i="11"/>
  <c r="AV99" i="11"/>
  <c r="AU99" i="11"/>
  <c r="AR99" i="11"/>
  <c r="AQ99" i="11"/>
  <c r="N98" i="11"/>
  <c r="H98" i="11"/>
  <c r="AI98" i="11"/>
  <c r="BI98" i="11"/>
  <c r="BM98" i="11"/>
  <c r="BW98" i="11"/>
  <c r="BX98" i="11"/>
  <c r="BY98" i="11"/>
  <c r="CG98" i="11"/>
  <c r="CF98" i="11"/>
  <c r="BL98" i="11"/>
  <c r="BT98" i="11"/>
  <c r="BU98" i="11"/>
  <c r="BV98" i="11"/>
  <c r="CE98" i="11"/>
  <c r="CD98" i="11"/>
  <c r="BK98" i="11"/>
  <c r="BQ98" i="11"/>
  <c r="BR98" i="11"/>
  <c r="BS98" i="11"/>
  <c r="CC98" i="11"/>
  <c r="CB98" i="11"/>
  <c r="BJ98" i="11"/>
  <c r="BN98" i="11"/>
  <c r="BO98" i="11"/>
  <c r="BP98" i="11"/>
  <c r="CA98" i="11"/>
  <c r="BZ98" i="11"/>
  <c r="AY98" i="11"/>
  <c r="AX98" i="11"/>
  <c r="AW98" i="11"/>
  <c r="AV98" i="11"/>
  <c r="AU98" i="11"/>
  <c r="AR98" i="11"/>
  <c r="AQ98" i="11"/>
  <c r="N97" i="11"/>
  <c r="H97" i="11"/>
  <c r="AI97" i="11"/>
  <c r="BI97" i="11"/>
  <c r="BM97" i="11"/>
  <c r="BW97" i="11"/>
  <c r="BX97" i="11"/>
  <c r="BY97" i="11"/>
  <c r="CG97" i="11"/>
  <c r="CF97" i="11"/>
  <c r="BL97" i="11"/>
  <c r="BT97" i="11"/>
  <c r="BU97" i="11"/>
  <c r="BV97" i="11"/>
  <c r="CE97" i="11"/>
  <c r="CD97" i="11"/>
  <c r="BK97" i="11"/>
  <c r="BQ97" i="11"/>
  <c r="BR97" i="11"/>
  <c r="BS97" i="11"/>
  <c r="CC97" i="11"/>
  <c r="CB97" i="11"/>
  <c r="BJ97" i="11"/>
  <c r="BN97" i="11"/>
  <c r="BO97" i="11"/>
  <c r="BP97" i="11"/>
  <c r="CA97" i="11"/>
  <c r="BZ97" i="11"/>
  <c r="AY97" i="11"/>
  <c r="AX97" i="11"/>
  <c r="AW97" i="11"/>
  <c r="AV97" i="11"/>
  <c r="AU97" i="11"/>
  <c r="AR97" i="11"/>
  <c r="AQ97" i="11"/>
  <c r="N96" i="11"/>
  <c r="H96" i="11"/>
  <c r="AI96" i="11"/>
  <c r="BI96" i="11"/>
  <c r="BM96" i="11"/>
  <c r="BW96" i="11"/>
  <c r="BX96" i="11"/>
  <c r="BY96" i="11"/>
  <c r="CG96" i="11"/>
  <c r="CF96" i="11"/>
  <c r="BL96" i="11"/>
  <c r="BT96" i="11"/>
  <c r="BU96" i="11"/>
  <c r="BV96" i="11"/>
  <c r="CE96" i="11"/>
  <c r="CD96" i="11"/>
  <c r="BK96" i="11"/>
  <c r="BQ96" i="11"/>
  <c r="BR96" i="11"/>
  <c r="BS96" i="11"/>
  <c r="CC96" i="11"/>
  <c r="CB96" i="11"/>
  <c r="BJ96" i="11"/>
  <c r="BN96" i="11"/>
  <c r="BO96" i="11"/>
  <c r="BP96" i="11"/>
  <c r="CA96" i="11"/>
  <c r="BZ96" i="11"/>
  <c r="AY96" i="11"/>
  <c r="AX96" i="11"/>
  <c r="AW96" i="11"/>
  <c r="AV96" i="11"/>
  <c r="AU96" i="11"/>
  <c r="AR96" i="11"/>
  <c r="AQ96" i="11"/>
  <c r="N95" i="11"/>
  <c r="H95" i="11"/>
  <c r="AI95" i="11"/>
  <c r="BI95" i="11"/>
  <c r="BM95" i="11"/>
  <c r="BW95" i="11"/>
  <c r="BX95" i="11"/>
  <c r="BY95" i="11"/>
  <c r="CG95" i="11"/>
  <c r="CF95" i="11"/>
  <c r="BL95" i="11"/>
  <c r="BT95" i="11"/>
  <c r="BU95" i="11"/>
  <c r="BV95" i="11"/>
  <c r="CE95" i="11"/>
  <c r="CD95" i="11"/>
  <c r="BK95" i="11"/>
  <c r="BQ95" i="11"/>
  <c r="BR95" i="11"/>
  <c r="BS95" i="11"/>
  <c r="CC95" i="11"/>
  <c r="CB95" i="11"/>
  <c r="BJ95" i="11"/>
  <c r="BN95" i="11"/>
  <c r="BO95" i="11"/>
  <c r="BP95" i="11"/>
  <c r="CA95" i="11"/>
  <c r="BZ95" i="11"/>
  <c r="AY95" i="11"/>
  <c r="AX95" i="11"/>
  <c r="AW95" i="11"/>
  <c r="AV95" i="11"/>
  <c r="AU95" i="11"/>
  <c r="AR95" i="11"/>
  <c r="AQ95" i="11"/>
  <c r="N94" i="11"/>
  <c r="H94" i="11"/>
  <c r="AI94" i="11"/>
  <c r="BI94" i="11"/>
  <c r="BM94" i="11"/>
  <c r="BW94" i="11"/>
  <c r="BX94" i="11"/>
  <c r="BY94" i="11"/>
  <c r="CG94" i="11"/>
  <c r="CF94" i="11"/>
  <c r="BL94" i="11"/>
  <c r="BT94" i="11"/>
  <c r="BU94" i="11"/>
  <c r="BV94" i="11"/>
  <c r="CE94" i="11"/>
  <c r="CD94" i="11"/>
  <c r="BK94" i="11"/>
  <c r="BQ94" i="11"/>
  <c r="BR94" i="11"/>
  <c r="BS94" i="11"/>
  <c r="CC94" i="11"/>
  <c r="CB94" i="11"/>
  <c r="BJ94" i="11"/>
  <c r="BN94" i="11"/>
  <c r="BO94" i="11"/>
  <c r="BP94" i="11"/>
  <c r="CA94" i="11"/>
  <c r="BZ94" i="11"/>
  <c r="AY94" i="11"/>
  <c r="AX94" i="11"/>
  <c r="AW94" i="11"/>
  <c r="AV94" i="11"/>
  <c r="AU94" i="11"/>
  <c r="AR94" i="11"/>
  <c r="AQ94" i="11"/>
  <c r="N93" i="11"/>
  <c r="H93" i="11"/>
  <c r="AI93" i="11"/>
  <c r="BI93" i="11"/>
  <c r="BM93" i="11"/>
  <c r="BW93" i="11"/>
  <c r="BX93" i="11"/>
  <c r="BY93" i="11"/>
  <c r="CG93" i="11"/>
  <c r="CF93" i="11"/>
  <c r="BL93" i="11"/>
  <c r="BT93" i="11"/>
  <c r="BU93" i="11"/>
  <c r="BV93" i="11"/>
  <c r="CE93" i="11"/>
  <c r="CD93" i="11"/>
  <c r="BK93" i="11"/>
  <c r="BQ93" i="11"/>
  <c r="BR93" i="11"/>
  <c r="BS93" i="11"/>
  <c r="CC93" i="11"/>
  <c r="CB93" i="11"/>
  <c r="BJ93" i="11"/>
  <c r="BN93" i="11"/>
  <c r="BO93" i="11"/>
  <c r="BP93" i="11"/>
  <c r="CA93" i="11"/>
  <c r="BZ93" i="11"/>
  <c r="AY93" i="11"/>
  <c r="AX93" i="11"/>
  <c r="AW93" i="11"/>
  <c r="AV93" i="11"/>
  <c r="AU93" i="11"/>
  <c r="AR93" i="11"/>
  <c r="AQ93" i="11"/>
  <c r="N92" i="11"/>
  <c r="H92" i="11"/>
  <c r="AI92" i="11"/>
  <c r="BI92" i="11"/>
  <c r="BM92" i="11"/>
  <c r="BW92" i="11"/>
  <c r="BX92" i="11"/>
  <c r="BY92" i="11"/>
  <c r="CG92" i="11"/>
  <c r="CF92" i="11"/>
  <c r="BL92" i="11"/>
  <c r="BT92" i="11"/>
  <c r="BU92" i="11"/>
  <c r="BV92" i="11"/>
  <c r="CE92" i="11"/>
  <c r="CD92" i="11"/>
  <c r="BK92" i="11"/>
  <c r="BQ92" i="11"/>
  <c r="BR92" i="11"/>
  <c r="BS92" i="11"/>
  <c r="CC92" i="11"/>
  <c r="CB92" i="11"/>
  <c r="BJ92" i="11"/>
  <c r="BN92" i="11"/>
  <c r="BO92" i="11"/>
  <c r="BP92" i="11"/>
  <c r="CA92" i="11"/>
  <c r="BZ92" i="11"/>
  <c r="AY92" i="11"/>
  <c r="AX92" i="11"/>
  <c r="AW92" i="11"/>
  <c r="AV92" i="11"/>
  <c r="AU92" i="11"/>
  <c r="AR92" i="11"/>
  <c r="AQ92" i="11"/>
  <c r="N91" i="11"/>
  <c r="H91" i="11"/>
  <c r="AI91" i="11"/>
  <c r="BI91" i="11"/>
  <c r="BM91" i="11"/>
  <c r="BW91" i="11"/>
  <c r="BX91" i="11"/>
  <c r="BY91" i="11"/>
  <c r="CG91" i="11"/>
  <c r="CF91" i="11"/>
  <c r="BL91" i="11"/>
  <c r="BT91" i="11"/>
  <c r="BU91" i="11"/>
  <c r="BV91" i="11"/>
  <c r="CE91" i="11"/>
  <c r="CD91" i="11"/>
  <c r="BK91" i="11"/>
  <c r="BQ91" i="11"/>
  <c r="BR91" i="11"/>
  <c r="BS91" i="11"/>
  <c r="CC91" i="11"/>
  <c r="CB91" i="11"/>
  <c r="BJ91" i="11"/>
  <c r="BN91" i="11"/>
  <c r="BO91" i="11"/>
  <c r="BP91" i="11"/>
  <c r="CA91" i="11"/>
  <c r="BZ91" i="11"/>
  <c r="AY91" i="11"/>
  <c r="AX91" i="11"/>
  <c r="AW91" i="11"/>
  <c r="AV91" i="11"/>
  <c r="AU91" i="11"/>
  <c r="AR91" i="11"/>
  <c r="AQ91" i="11"/>
  <c r="N90" i="11"/>
  <c r="H90" i="11"/>
  <c r="AI90" i="11"/>
  <c r="BI90" i="11"/>
  <c r="BM90" i="11"/>
  <c r="BW90" i="11"/>
  <c r="BX90" i="11"/>
  <c r="BY90" i="11"/>
  <c r="CG90" i="11"/>
  <c r="CF90" i="11"/>
  <c r="BL90" i="11"/>
  <c r="BT90" i="11"/>
  <c r="BU90" i="11"/>
  <c r="BV90" i="11"/>
  <c r="CE90" i="11"/>
  <c r="CD90" i="11"/>
  <c r="BK90" i="11"/>
  <c r="BQ90" i="11"/>
  <c r="BR90" i="11"/>
  <c r="BS90" i="11"/>
  <c r="CC90" i="11"/>
  <c r="CB90" i="11"/>
  <c r="BJ90" i="11"/>
  <c r="BN90" i="11"/>
  <c r="BO90" i="11"/>
  <c r="BP90" i="11"/>
  <c r="CA90" i="11"/>
  <c r="BZ90" i="11"/>
  <c r="AY90" i="11"/>
  <c r="AX90" i="11"/>
  <c r="AW90" i="11"/>
  <c r="AV90" i="11"/>
  <c r="AU90" i="11"/>
  <c r="AR90" i="11"/>
  <c r="AQ90" i="11"/>
  <c r="N89" i="11"/>
  <c r="H89" i="11"/>
  <c r="AI89" i="11"/>
  <c r="BI89" i="11"/>
  <c r="BM89" i="11"/>
  <c r="BW89" i="11"/>
  <c r="BX89" i="11"/>
  <c r="BY89" i="11"/>
  <c r="CG89" i="11"/>
  <c r="CF89" i="11"/>
  <c r="BL89" i="11"/>
  <c r="BT89" i="11"/>
  <c r="BU89" i="11"/>
  <c r="BV89" i="11"/>
  <c r="CE89" i="11"/>
  <c r="CD89" i="11"/>
  <c r="BK89" i="11"/>
  <c r="BQ89" i="11"/>
  <c r="BR89" i="11"/>
  <c r="BS89" i="11"/>
  <c r="CC89" i="11"/>
  <c r="CB89" i="11"/>
  <c r="BJ89" i="11"/>
  <c r="BN89" i="11"/>
  <c r="BO89" i="11"/>
  <c r="BP89" i="11"/>
  <c r="CA89" i="11"/>
  <c r="BZ89" i="11"/>
  <c r="AY89" i="11"/>
  <c r="AX89" i="11"/>
  <c r="AW89" i="11"/>
  <c r="AV89" i="11"/>
  <c r="AU89" i="11"/>
  <c r="AR89" i="11"/>
  <c r="AQ89" i="11"/>
  <c r="N88" i="11"/>
  <c r="H88" i="11"/>
  <c r="AI88" i="11"/>
  <c r="BI88" i="11"/>
  <c r="BM88" i="11"/>
  <c r="BW88" i="11"/>
  <c r="BX88" i="11"/>
  <c r="BY88" i="11"/>
  <c r="CG88" i="11"/>
  <c r="CF88" i="11"/>
  <c r="BL88" i="11"/>
  <c r="BT88" i="11"/>
  <c r="BU88" i="11"/>
  <c r="BV88" i="11"/>
  <c r="CE88" i="11"/>
  <c r="CD88" i="11"/>
  <c r="BK88" i="11"/>
  <c r="BQ88" i="11"/>
  <c r="BR88" i="11"/>
  <c r="BS88" i="11"/>
  <c r="CC88" i="11"/>
  <c r="CB88" i="11"/>
  <c r="BJ88" i="11"/>
  <c r="BN88" i="11"/>
  <c r="BO88" i="11"/>
  <c r="BP88" i="11"/>
  <c r="CA88" i="11"/>
  <c r="BZ88" i="11"/>
  <c r="AY88" i="11"/>
  <c r="AX88" i="11"/>
  <c r="AW88" i="11"/>
  <c r="AV88" i="11"/>
  <c r="AU88" i="11"/>
  <c r="AR88" i="11"/>
  <c r="AQ88" i="11"/>
  <c r="N87" i="11"/>
  <c r="H87" i="11"/>
  <c r="AI87" i="11"/>
  <c r="BI87" i="11"/>
  <c r="BM87" i="11"/>
  <c r="BW87" i="11"/>
  <c r="BX87" i="11"/>
  <c r="BY87" i="11"/>
  <c r="CG87" i="11"/>
  <c r="CF87" i="11"/>
  <c r="BL87" i="11"/>
  <c r="BT87" i="11"/>
  <c r="BU87" i="11"/>
  <c r="BV87" i="11"/>
  <c r="CE87" i="11"/>
  <c r="CD87" i="11"/>
  <c r="BK87" i="11"/>
  <c r="BQ87" i="11"/>
  <c r="BR87" i="11"/>
  <c r="BS87" i="11"/>
  <c r="CC87" i="11"/>
  <c r="CB87" i="11"/>
  <c r="BJ87" i="11"/>
  <c r="BN87" i="11"/>
  <c r="BO87" i="11"/>
  <c r="BP87" i="11"/>
  <c r="CA87" i="11"/>
  <c r="BZ87" i="11"/>
  <c r="AY87" i="11"/>
  <c r="AX87" i="11"/>
  <c r="AW87" i="11"/>
  <c r="AV87" i="11"/>
  <c r="AU87" i="11"/>
  <c r="AR87" i="11"/>
  <c r="AQ87" i="11"/>
  <c r="N86" i="11"/>
  <c r="H86" i="11"/>
  <c r="AI86" i="11"/>
  <c r="BI86" i="11"/>
  <c r="BM86" i="11"/>
  <c r="BW86" i="11"/>
  <c r="BX86" i="11"/>
  <c r="BY86" i="11"/>
  <c r="CG86" i="11"/>
  <c r="CF86" i="11"/>
  <c r="BL86" i="11"/>
  <c r="BT86" i="11"/>
  <c r="BU86" i="11"/>
  <c r="BV86" i="11"/>
  <c r="CE86" i="11"/>
  <c r="CD86" i="11"/>
  <c r="BK86" i="11"/>
  <c r="BQ86" i="11"/>
  <c r="BR86" i="11"/>
  <c r="BS86" i="11"/>
  <c r="CC86" i="11"/>
  <c r="CB86" i="11"/>
  <c r="BJ86" i="11"/>
  <c r="BN86" i="11"/>
  <c r="BO86" i="11"/>
  <c r="BP86" i="11"/>
  <c r="CA86" i="11"/>
  <c r="BZ86" i="11"/>
  <c r="AY86" i="11"/>
  <c r="AX86" i="11"/>
  <c r="AW86" i="11"/>
  <c r="AV86" i="11"/>
  <c r="AU86" i="11"/>
  <c r="AR86" i="11"/>
  <c r="AQ86" i="11"/>
  <c r="N85" i="11"/>
  <c r="H85" i="11"/>
  <c r="AI85" i="11"/>
  <c r="BI85" i="11"/>
  <c r="BM85" i="11"/>
  <c r="BW85" i="11"/>
  <c r="BX85" i="11"/>
  <c r="BY85" i="11"/>
  <c r="CG85" i="11"/>
  <c r="CF85" i="11"/>
  <c r="BL85" i="11"/>
  <c r="BT85" i="11"/>
  <c r="BU85" i="11"/>
  <c r="BV85" i="11"/>
  <c r="CE85" i="11"/>
  <c r="CD85" i="11"/>
  <c r="BK85" i="11"/>
  <c r="BQ85" i="11"/>
  <c r="BR85" i="11"/>
  <c r="BS85" i="11"/>
  <c r="CC85" i="11"/>
  <c r="CB85" i="11"/>
  <c r="BJ85" i="11"/>
  <c r="BN85" i="11"/>
  <c r="BO85" i="11"/>
  <c r="BP85" i="11"/>
  <c r="CA85" i="11"/>
  <c r="BZ85" i="11"/>
  <c r="AY85" i="11"/>
  <c r="AX85" i="11"/>
  <c r="AW85" i="11"/>
  <c r="AV85" i="11"/>
  <c r="AU85" i="11"/>
  <c r="AR85" i="11"/>
  <c r="AQ85" i="11"/>
  <c r="N84" i="11"/>
  <c r="H84" i="11"/>
  <c r="AI84" i="11"/>
  <c r="BI84" i="11"/>
  <c r="BM84" i="11"/>
  <c r="BW84" i="11"/>
  <c r="BX84" i="11"/>
  <c r="BY84" i="11"/>
  <c r="CG84" i="11"/>
  <c r="CF84" i="11"/>
  <c r="BL84" i="11"/>
  <c r="BT84" i="11"/>
  <c r="BU84" i="11"/>
  <c r="BV84" i="11"/>
  <c r="CE84" i="11"/>
  <c r="CD84" i="11"/>
  <c r="BK84" i="11"/>
  <c r="BQ84" i="11"/>
  <c r="BR84" i="11"/>
  <c r="BS84" i="11"/>
  <c r="CC84" i="11"/>
  <c r="CB84" i="11"/>
  <c r="BJ84" i="11"/>
  <c r="BN84" i="11"/>
  <c r="BO84" i="11"/>
  <c r="BP84" i="11"/>
  <c r="CA84" i="11"/>
  <c r="BZ84" i="11"/>
  <c r="AY84" i="11"/>
  <c r="AX84" i="11"/>
  <c r="AW84" i="11"/>
  <c r="AV84" i="11"/>
  <c r="AU84" i="11"/>
  <c r="AR84" i="11"/>
  <c r="AQ84" i="11"/>
  <c r="N83" i="11"/>
  <c r="H83" i="11"/>
  <c r="AI83" i="11"/>
  <c r="BI83" i="11"/>
  <c r="BM83" i="11"/>
  <c r="BW83" i="11"/>
  <c r="BX83" i="11"/>
  <c r="BY83" i="11"/>
  <c r="CG83" i="11"/>
  <c r="CF83" i="11"/>
  <c r="BL83" i="11"/>
  <c r="BT83" i="11"/>
  <c r="BU83" i="11"/>
  <c r="BV83" i="11"/>
  <c r="CE83" i="11"/>
  <c r="CD83" i="11"/>
  <c r="BK83" i="11"/>
  <c r="BQ83" i="11"/>
  <c r="BR83" i="11"/>
  <c r="BS83" i="11"/>
  <c r="CC83" i="11"/>
  <c r="CB83" i="11"/>
  <c r="BJ83" i="11"/>
  <c r="BN83" i="11"/>
  <c r="BO83" i="11"/>
  <c r="BP83" i="11"/>
  <c r="CA83" i="11"/>
  <c r="BZ83" i="11"/>
  <c r="AY83" i="11"/>
  <c r="AX83" i="11"/>
  <c r="AW83" i="11"/>
  <c r="AV83" i="11"/>
  <c r="AU83" i="11"/>
  <c r="AR83" i="11"/>
  <c r="AQ83" i="11"/>
  <c r="N82" i="11"/>
  <c r="H82" i="11"/>
  <c r="AI82" i="11"/>
  <c r="BI82" i="11"/>
  <c r="BM82" i="11"/>
  <c r="BW82" i="11"/>
  <c r="BX82" i="11"/>
  <c r="BY82" i="11"/>
  <c r="CG82" i="11"/>
  <c r="CF82" i="11"/>
  <c r="BL82" i="11"/>
  <c r="BT82" i="11"/>
  <c r="BU82" i="11"/>
  <c r="BV82" i="11"/>
  <c r="CE82" i="11"/>
  <c r="CD82" i="11"/>
  <c r="BK82" i="11"/>
  <c r="BQ82" i="11"/>
  <c r="BR82" i="11"/>
  <c r="BS82" i="11"/>
  <c r="CC82" i="11"/>
  <c r="CB82" i="11"/>
  <c r="BJ82" i="11"/>
  <c r="BN82" i="11"/>
  <c r="BO82" i="11"/>
  <c r="BP82" i="11"/>
  <c r="CA82" i="11"/>
  <c r="BZ82" i="11"/>
  <c r="AY82" i="11"/>
  <c r="AX82" i="11"/>
  <c r="AW82" i="11"/>
  <c r="AV82" i="11"/>
  <c r="AU82" i="11"/>
  <c r="AR82" i="11"/>
  <c r="AQ82" i="11"/>
  <c r="N81" i="11"/>
  <c r="H81" i="11"/>
  <c r="AI81" i="11"/>
  <c r="BI81" i="11"/>
  <c r="BM81" i="11"/>
  <c r="BW81" i="11"/>
  <c r="BX81" i="11"/>
  <c r="BY81" i="11"/>
  <c r="CG81" i="11"/>
  <c r="CF81" i="11"/>
  <c r="BL81" i="11"/>
  <c r="BT81" i="11"/>
  <c r="BU81" i="11"/>
  <c r="BV81" i="11"/>
  <c r="CE81" i="11"/>
  <c r="CD81" i="11"/>
  <c r="BK81" i="11"/>
  <c r="BQ81" i="11"/>
  <c r="BR81" i="11"/>
  <c r="BS81" i="11"/>
  <c r="CC81" i="11"/>
  <c r="CB81" i="11"/>
  <c r="BJ81" i="11"/>
  <c r="BN81" i="11"/>
  <c r="BO81" i="11"/>
  <c r="BP81" i="11"/>
  <c r="CA81" i="11"/>
  <c r="BZ81" i="11"/>
  <c r="AY81" i="11"/>
  <c r="AX81" i="11"/>
  <c r="AW81" i="11"/>
  <c r="AV81" i="11"/>
  <c r="AU81" i="11"/>
  <c r="AR81" i="11"/>
  <c r="AQ81" i="11"/>
  <c r="N80" i="11"/>
  <c r="H80" i="11"/>
  <c r="AI80" i="11"/>
  <c r="BI80" i="11"/>
  <c r="BM80" i="11"/>
  <c r="BW80" i="11"/>
  <c r="BX80" i="11"/>
  <c r="BY80" i="11"/>
  <c r="CG80" i="11"/>
  <c r="CF80" i="11"/>
  <c r="BL80" i="11"/>
  <c r="BT80" i="11"/>
  <c r="BU80" i="11"/>
  <c r="BV80" i="11"/>
  <c r="CE80" i="11"/>
  <c r="CD80" i="11"/>
  <c r="BK80" i="11"/>
  <c r="BQ80" i="11"/>
  <c r="BR80" i="11"/>
  <c r="BS80" i="11"/>
  <c r="CC80" i="11"/>
  <c r="CB80" i="11"/>
  <c r="BJ80" i="11"/>
  <c r="BN80" i="11"/>
  <c r="BO80" i="11"/>
  <c r="BP80" i="11"/>
  <c r="CA80" i="11"/>
  <c r="BZ80" i="11"/>
  <c r="AY80" i="11"/>
  <c r="AX80" i="11"/>
  <c r="AW80" i="11"/>
  <c r="AV80" i="11"/>
  <c r="AU80" i="11"/>
  <c r="AR80" i="11"/>
  <c r="AQ80" i="11"/>
  <c r="AY79" i="11"/>
  <c r="AX79" i="11"/>
  <c r="AW79" i="11"/>
  <c r="AV79" i="11"/>
  <c r="AU79" i="11"/>
  <c r="AR79" i="11"/>
  <c r="AQ79" i="11"/>
  <c r="N78" i="11"/>
  <c r="H78" i="11"/>
  <c r="AI78" i="11"/>
  <c r="BI78" i="11"/>
  <c r="BM78" i="11"/>
  <c r="BW78" i="11"/>
  <c r="BX78" i="11"/>
  <c r="BY78" i="11"/>
  <c r="CG78" i="11"/>
  <c r="CF78" i="11"/>
  <c r="BL78" i="11"/>
  <c r="BT78" i="11"/>
  <c r="BU78" i="11"/>
  <c r="BV78" i="11"/>
  <c r="CE78" i="11"/>
  <c r="CD78" i="11"/>
  <c r="BK78" i="11"/>
  <c r="BQ78" i="11"/>
  <c r="BR78" i="11"/>
  <c r="BS78" i="11"/>
  <c r="CC78" i="11"/>
  <c r="CB78" i="11"/>
  <c r="BJ78" i="11"/>
  <c r="BN78" i="11"/>
  <c r="BO78" i="11"/>
  <c r="BP78" i="11"/>
  <c r="CA78" i="11"/>
  <c r="BZ78" i="11"/>
  <c r="AY78" i="11"/>
  <c r="AX78" i="11"/>
  <c r="AW78" i="11"/>
  <c r="AV78" i="11"/>
  <c r="AU78" i="11"/>
  <c r="AR78" i="11"/>
  <c r="AQ78" i="11"/>
  <c r="N77" i="11"/>
  <c r="H77" i="11"/>
  <c r="AI77" i="11"/>
  <c r="BI77" i="11"/>
  <c r="BM77" i="11"/>
  <c r="BW77" i="11"/>
  <c r="BX77" i="11"/>
  <c r="BY77" i="11"/>
  <c r="CG77" i="11"/>
  <c r="CF77" i="11"/>
  <c r="BL77" i="11"/>
  <c r="BT77" i="11"/>
  <c r="BU77" i="11"/>
  <c r="BV77" i="11"/>
  <c r="CE77" i="11"/>
  <c r="CD77" i="11"/>
  <c r="BK77" i="11"/>
  <c r="BQ77" i="11"/>
  <c r="BR77" i="11"/>
  <c r="BS77" i="11"/>
  <c r="CC77" i="11"/>
  <c r="CB77" i="11"/>
  <c r="BJ77" i="11"/>
  <c r="BN77" i="11"/>
  <c r="BO77" i="11"/>
  <c r="BP77" i="11"/>
  <c r="CA77" i="11"/>
  <c r="BZ77" i="11"/>
  <c r="AY77" i="11"/>
  <c r="AX77" i="11"/>
  <c r="AW77" i="11"/>
  <c r="AV77" i="11"/>
  <c r="AU77" i="11"/>
  <c r="AR77" i="11"/>
  <c r="AQ77" i="11"/>
  <c r="H76" i="11"/>
  <c r="AI76" i="11"/>
  <c r="BI76" i="11"/>
  <c r="BM76" i="11"/>
  <c r="BW76" i="11"/>
  <c r="BX76" i="11"/>
  <c r="BY76" i="11"/>
  <c r="CG76" i="11"/>
  <c r="CF76" i="11"/>
  <c r="BL76" i="11"/>
  <c r="BT76" i="11"/>
  <c r="BU76" i="11"/>
  <c r="BV76" i="11"/>
  <c r="CE76" i="11"/>
  <c r="CD76" i="11"/>
  <c r="BK76" i="11"/>
  <c r="BQ76" i="11"/>
  <c r="BR76" i="11"/>
  <c r="BS76" i="11"/>
  <c r="CC76" i="11"/>
  <c r="CB76" i="11"/>
  <c r="BJ76" i="11"/>
  <c r="BN76" i="11"/>
  <c r="BO76" i="11"/>
  <c r="BP76" i="11"/>
  <c r="CA76" i="11"/>
  <c r="BZ76" i="11"/>
  <c r="AY76" i="11"/>
  <c r="AX76" i="11"/>
  <c r="AW76" i="11"/>
  <c r="AV76" i="11"/>
  <c r="AU76" i="11"/>
  <c r="AR76" i="11"/>
  <c r="AQ76" i="11"/>
  <c r="H75" i="11"/>
  <c r="AI75" i="11"/>
  <c r="BI75" i="11"/>
  <c r="BM75" i="11"/>
  <c r="BW75" i="11"/>
  <c r="BX75" i="11"/>
  <c r="BY75" i="11"/>
  <c r="CG75" i="11"/>
  <c r="CF75" i="11"/>
  <c r="BL75" i="11"/>
  <c r="BT75" i="11"/>
  <c r="BU75" i="11"/>
  <c r="BV75" i="11"/>
  <c r="CE75" i="11"/>
  <c r="CD75" i="11"/>
  <c r="BK75" i="11"/>
  <c r="BQ75" i="11"/>
  <c r="BR75" i="11"/>
  <c r="BS75" i="11"/>
  <c r="CC75" i="11"/>
  <c r="CB75" i="11"/>
  <c r="BJ75" i="11"/>
  <c r="BN75" i="11"/>
  <c r="BO75" i="11"/>
  <c r="BP75" i="11"/>
  <c r="CA75" i="11"/>
  <c r="BZ75" i="11"/>
  <c r="AY75" i="11"/>
  <c r="AX75" i="11"/>
  <c r="AW75" i="11"/>
  <c r="AV75" i="11"/>
  <c r="AU75" i="11"/>
  <c r="AR75" i="11"/>
  <c r="AQ75" i="11"/>
  <c r="H74" i="11"/>
  <c r="AI74" i="11"/>
  <c r="BI74" i="11"/>
  <c r="BM74" i="11"/>
  <c r="BW74" i="11"/>
  <c r="BX74" i="11"/>
  <c r="BY74" i="11"/>
  <c r="CG74" i="11"/>
  <c r="CF74" i="11"/>
  <c r="BL74" i="11"/>
  <c r="BT74" i="11"/>
  <c r="BU74" i="11"/>
  <c r="BV74" i="11"/>
  <c r="CE74" i="11"/>
  <c r="CD74" i="11"/>
  <c r="BK74" i="11"/>
  <c r="BQ74" i="11"/>
  <c r="BR74" i="11"/>
  <c r="BS74" i="11"/>
  <c r="CC74" i="11"/>
  <c r="CB74" i="11"/>
  <c r="BJ74" i="11"/>
  <c r="BN74" i="11"/>
  <c r="BO74" i="11"/>
  <c r="BP74" i="11"/>
  <c r="CA74" i="11"/>
  <c r="BZ74" i="11"/>
  <c r="AY74" i="11"/>
  <c r="AX74" i="11"/>
  <c r="AW74" i="11"/>
  <c r="AV74" i="11"/>
  <c r="AU74" i="11"/>
  <c r="AR74" i="11"/>
  <c r="AQ74" i="11"/>
  <c r="N73" i="11"/>
  <c r="H73" i="11"/>
  <c r="AI73" i="11"/>
  <c r="BI73" i="11"/>
  <c r="BM73" i="11"/>
  <c r="BW73" i="11"/>
  <c r="BX73" i="11"/>
  <c r="BY73" i="11"/>
  <c r="CG73" i="11"/>
  <c r="CF73" i="11"/>
  <c r="BL73" i="11"/>
  <c r="BT73" i="11"/>
  <c r="BU73" i="11"/>
  <c r="BV73" i="11"/>
  <c r="CE73" i="11"/>
  <c r="CD73" i="11"/>
  <c r="BK73" i="11"/>
  <c r="BQ73" i="11"/>
  <c r="BR73" i="11"/>
  <c r="BS73" i="11"/>
  <c r="CC73" i="11"/>
  <c r="CB73" i="11"/>
  <c r="BJ73" i="11"/>
  <c r="BN73" i="11"/>
  <c r="BO73" i="11"/>
  <c r="BP73" i="11"/>
  <c r="CA73" i="11"/>
  <c r="BZ73" i="11"/>
  <c r="AY73" i="11"/>
  <c r="AX73" i="11"/>
  <c r="AW73" i="11"/>
  <c r="AV73" i="11"/>
  <c r="AU73" i="11"/>
  <c r="AR73" i="11"/>
  <c r="AQ73" i="11"/>
  <c r="N72" i="11"/>
  <c r="H72" i="11"/>
  <c r="AI72" i="11"/>
  <c r="BI72" i="11"/>
  <c r="BM72" i="11"/>
  <c r="BW72" i="11"/>
  <c r="BX72" i="11"/>
  <c r="BY72" i="11"/>
  <c r="CG72" i="11"/>
  <c r="CF72" i="11"/>
  <c r="BL72" i="11"/>
  <c r="BT72" i="11"/>
  <c r="BU72" i="11"/>
  <c r="BV72" i="11"/>
  <c r="CE72" i="11"/>
  <c r="CD72" i="11"/>
  <c r="BK72" i="11"/>
  <c r="BQ72" i="11"/>
  <c r="BR72" i="11"/>
  <c r="BS72" i="11"/>
  <c r="CC72" i="11"/>
  <c r="CB72" i="11"/>
  <c r="BJ72" i="11"/>
  <c r="BN72" i="11"/>
  <c r="BO72" i="11"/>
  <c r="BP72" i="11"/>
  <c r="CA72" i="11"/>
  <c r="BZ72" i="11"/>
  <c r="AY72" i="11"/>
  <c r="AX72" i="11"/>
  <c r="AW72" i="11"/>
  <c r="AV72" i="11"/>
  <c r="AU72" i="11"/>
  <c r="AR72" i="11"/>
  <c r="AQ72" i="11"/>
  <c r="N71" i="11"/>
  <c r="H71" i="11"/>
  <c r="AI71" i="11"/>
  <c r="BI71" i="11"/>
  <c r="BM71" i="11"/>
  <c r="BW71" i="11"/>
  <c r="BX71" i="11"/>
  <c r="BY71" i="11"/>
  <c r="CG71" i="11"/>
  <c r="CF71" i="11"/>
  <c r="BL71" i="11"/>
  <c r="BT71" i="11"/>
  <c r="BU71" i="11"/>
  <c r="BV71" i="11"/>
  <c r="CE71" i="11"/>
  <c r="CD71" i="11"/>
  <c r="BK71" i="11"/>
  <c r="BQ71" i="11"/>
  <c r="BR71" i="11"/>
  <c r="BS71" i="11"/>
  <c r="CC71" i="11"/>
  <c r="CB71" i="11"/>
  <c r="BJ71" i="11"/>
  <c r="BN71" i="11"/>
  <c r="BO71" i="11"/>
  <c r="BP71" i="11"/>
  <c r="CA71" i="11"/>
  <c r="BZ71" i="11"/>
  <c r="AY71" i="11"/>
  <c r="AX71" i="11"/>
  <c r="AW71" i="11"/>
  <c r="AV71" i="11"/>
  <c r="AU71" i="11"/>
  <c r="AR71" i="11"/>
  <c r="AQ71" i="11"/>
  <c r="N70" i="11"/>
  <c r="H70" i="11"/>
  <c r="AI70" i="11"/>
  <c r="BI70" i="11"/>
  <c r="BM70" i="11"/>
  <c r="BW70" i="11"/>
  <c r="BX70" i="11"/>
  <c r="BY70" i="11"/>
  <c r="CG70" i="11"/>
  <c r="CF70" i="11"/>
  <c r="BL70" i="11"/>
  <c r="BT70" i="11"/>
  <c r="BU70" i="11"/>
  <c r="BV70" i="11"/>
  <c r="CE70" i="11"/>
  <c r="CD70" i="11"/>
  <c r="BK70" i="11"/>
  <c r="BQ70" i="11"/>
  <c r="BR70" i="11"/>
  <c r="BS70" i="11"/>
  <c r="CC70" i="11"/>
  <c r="CB70" i="11"/>
  <c r="BJ70" i="11"/>
  <c r="BN70" i="11"/>
  <c r="BO70" i="11"/>
  <c r="BP70" i="11"/>
  <c r="CA70" i="11"/>
  <c r="BZ70" i="11"/>
  <c r="AY70" i="11"/>
  <c r="AX70" i="11"/>
  <c r="AW70" i="11"/>
  <c r="AV70" i="11"/>
  <c r="AU70" i="11"/>
  <c r="AR70" i="11"/>
  <c r="AQ70" i="11"/>
  <c r="N69" i="11"/>
  <c r="H69" i="11"/>
  <c r="AI69" i="11"/>
  <c r="BI69" i="11"/>
  <c r="BM69" i="11"/>
  <c r="BW69" i="11"/>
  <c r="BX69" i="11"/>
  <c r="BY69" i="11"/>
  <c r="CG69" i="11"/>
  <c r="CF69" i="11"/>
  <c r="BL69" i="11"/>
  <c r="BT69" i="11"/>
  <c r="BU69" i="11"/>
  <c r="BV69" i="11"/>
  <c r="CE69" i="11"/>
  <c r="CD69" i="11"/>
  <c r="BK69" i="11"/>
  <c r="BQ69" i="11"/>
  <c r="BR69" i="11"/>
  <c r="BS69" i="11"/>
  <c r="CC69" i="11"/>
  <c r="CB69" i="11"/>
  <c r="BJ69" i="11"/>
  <c r="BN69" i="11"/>
  <c r="BO69" i="11"/>
  <c r="BP69" i="11"/>
  <c r="CA69" i="11"/>
  <c r="BZ69" i="11"/>
  <c r="AY69" i="11"/>
  <c r="AX69" i="11"/>
  <c r="AW69" i="11"/>
  <c r="AV69" i="11"/>
  <c r="AU69" i="11"/>
  <c r="AR69" i="11"/>
  <c r="AQ69" i="11"/>
  <c r="N68" i="11"/>
  <c r="H68" i="11"/>
  <c r="AI68" i="11"/>
  <c r="BI68" i="11"/>
  <c r="BM68" i="11"/>
  <c r="BW68" i="11"/>
  <c r="BX68" i="11"/>
  <c r="BY68" i="11"/>
  <c r="CG68" i="11"/>
  <c r="CF68" i="11"/>
  <c r="BL68" i="11"/>
  <c r="BT68" i="11"/>
  <c r="BU68" i="11"/>
  <c r="BV68" i="11"/>
  <c r="CE68" i="11"/>
  <c r="CD68" i="11"/>
  <c r="BK68" i="11"/>
  <c r="BQ68" i="11"/>
  <c r="BR68" i="11"/>
  <c r="BS68" i="11"/>
  <c r="CC68" i="11"/>
  <c r="CB68" i="11"/>
  <c r="BJ68" i="11"/>
  <c r="BN68" i="11"/>
  <c r="BO68" i="11"/>
  <c r="BP68" i="11"/>
  <c r="CA68" i="11"/>
  <c r="BZ68" i="11"/>
  <c r="AY68" i="11"/>
  <c r="AX68" i="11"/>
  <c r="AW68" i="11"/>
  <c r="AV68" i="11"/>
  <c r="AU68" i="11"/>
  <c r="AR68" i="11"/>
  <c r="AQ68" i="11"/>
  <c r="N67" i="11"/>
  <c r="H67" i="11"/>
  <c r="AI67" i="11"/>
  <c r="BI67" i="11"/>
  <c r="BM67" i="11"/>
  <c r="BW67" i="11"/>
  <c r="BX67" i="11"/>
  <c r="BY67" i="11"/>
  <c r="CG67" i="11"/>
  <c r="CF67" i="11"/>
  <c r="BL67" i="11"/>
  <c r="BT67" i="11"/>
  <c r="BU67" i="11"/>
  <c r="BV67" i="11"/>
  <c r="CE67" i="11"/>
  <c r="CD67" i="11"/>
  <c r="BK67" i="11"/>
  <c r="BQ67" i="11"/>
  <c r="BR67" i="11"/>
  <c r="BS67" i="11"/>
  <c r="CC67" i="11"/>
  <c r="CB67" i="11"/>
  <c r="BJ67" i="11"/>
  <c r="BN67" i="11"/>
  <c r="BO67" i="11"/>
  <c r="BP67" i="11"/>
  <c r="CA67" i="11"/>
  <c r="BZ67" i="11"/>
  <c r="AY67" i="11"/>
  <c r="AX67" i="11"/>
  <c r="AW67" i="11"/>
  <c r="AV67" i="11"/>
  <c r="AU67" i="11"/>
  <c r="AR67" i="11"/>
  <c r="AQ67" i="11"/>
  <c r="N66" i="11"/>
  <c r="H66" i="11"/>
  <c r="AI66" i="11"/>
  <c r="BI66" i="11"/>
  <c r="BM66" i="11"/>
  <c r="BW66" i="11"/>
  <c r="BX66" i="11"/>
  <c r="BY66" i="11"/>
  <c r="CG66" i="11"/>
  <c r="CF66" i="11"/>
  <c r="BL66" i="11"/>
  <c r="BT66" i="11"/>
  <c r="BU66" i="11"/>
  <c r="BV66" i="11"/>
  <c r="CE66" i="11"/>
  <c r="CD66" i="11"/>
  <c r="BK66" i="11"/>
  <c r="BQ66" i="11"/>
  <c r="BR66" i="11"/>
  <c r="BS66" i="11"/>
  <c r="CC66" i="11"/>
  <c r="CB66" i="11"/>
  <c r="BJ66" i="11"/>
  <c r="BN66" i="11"/>
  <c r="BO66" i="11"/>
  <c r="BP66" i="11"/>
  <c r="CA66" i="11"/>
  <c r="BZ66" i="11"/>
  <c r="AY66" i="11"/>
  <c r="AX66" i="11"/>
  <c r="AW66" i="11"/>
  <c r="AV66" i="11"/>
  <c r="AU66" i="11"/>
  <c r="AR66" i="11"/>
  <c r="AQ66" i="11"/>
  <c r="N65" i="11"/>
  <c r="H65" i="11"/>
  <c r="AI65" i="11"/>
  <c r="BI65" i="11"/>
  <c r="BM65" i="11"/>
  <c r="BW65" i="11"/>
  <c r="BX65" i="11"/>
  <c r="BY65" i="11"/>
  <c r="CG65" i="11"/>
  <c r="CF65" i="11"/>
  <c r="BL65" i="11"/>
  <c r="BT65" i="11"/>
  <c r="BU65" i="11"/>
  <c r="BV65" i="11"/>
  <c r="CE65" i="11"/>
  <c r="CD65" i="11"/>
  <c r="BK65" i="11"/>
  <c r="BQ65" i="11"/>
  <c r="BR65" i="11"/>
  <c r="BS65" i="11"/>
  <c r="CC65" i="11"/>
  <c r="CB65" i="11"/>
  <c r="BJ65" i="11"/>
  <c r="BN65" i="11"/>
  <c r="BO65" i="11"/>
  <c r="BP65" i="11"/>
  <c r="CA65" i="11"/>
  <c r="BZ65" i="11"/>
  <c r="AY65" i="11"/>
  <c r="AX65" i="11"/>
  <c r="AW65" i="11"/>
  <c r="AV65" i="11"/>
  <c r="AU65" i="11"/>
  <c r="AR65" i="11"/>
  <c r="AQ65" i="11"/>
  <c r="N64" i="11"/>
  <c r="H64" i="11"/>
  <c r="AI64" i="11"/>
  <c r="BI64" i="11"/>
  <c r="BM64" i="11"/>
  <c r="BW64" i="11"/>
  <c r="BX64" i="11"/>
  <c r="BY64" i="11"/>
  <c r="CG64" i="11"/>
  <c r="CF64" i="11"/>
  <c r="BL64" i="11"/>
  <c r="BT64" i="11"/>
  <c r="BU64" i="11"/>
  <c r="BV64" i="11"/>
  <c r="CE64" i="11"/>
  <c r="CD64" i="11"/>
  <c r="BK64" i="11"/>
  <c r="BQ64" i="11"/>
  <c r="BR64" i="11"/>
  <c r="BS64" i="11"/>
  <c r="CC64" i="11"/>
  <c r="CB64" i="11"/>
  <c r="BJ64" i="11"/>
  <c r="BN64" i="11"/>
  <c r="BO64" i="11"/>
  <c r="BP64" i="11"/>
  <c r="CA64" i="11"/>
  <c r="BZ64" i="11"/>
  <c r="AY64" i="11"/>
  <c r="AX64" i="11"/>
  <c r="AW64" i="11"/>
  <c r="AV64" i="11"/>
  <c r="AU64" i="11"/>
  <c r="AR64" i="11"/>
  <c r="AQ64" i="11"/>
  <c r="N63" i="11"/>
  <c r="H63" i="11"/>
  <c r="AI63" i="11"/>
  <c r="BI63" i="11"/>
  <c r="BM63" i="11"/>
  <c r="BW63" i="11"/>
  <c r="BX63" i="11"/>
  <c r="BY63" i="11"/>
  <c r="CG63" i="11"/>
  <c r="CF63" i="11"/>
  <c r="BL63" i="11"/>
  <c r="BT63" i="11"/>
  <c r="BU63" i="11"/>
  <c r="BV63" i="11"/>
  <c r="CE63" i="11"/>
  <c r="CD63" i="11"/>
  <c r="BK63" i="11"/>
  <c r="BQ63" i="11"/>
  <c r="BR63" i="11"/>
  <c r="BS63" i="11"/>
  <c r="CC63" i="11"/>
  <c r="CB63" i="11"/>
  <c r="BJ63" i="11"/>
  <c r="BN63" i="11"/>
  <c r="BO63" i="11"/>
  <c r="BP63" i="11"/>
  <c r="CA63" i="11"/>
  <c r="BZ63" i="11"/>
  <c r="AY63" i="11"/>
  <c r="AX63" i="11"/>
  <c r="AW63" i="11"/>
  <c r="AV63" i="11"/>
  <c r="AU63" i="11"/>
  <c r="AR63" i="11"/>
  <c r="AQ63" i="11"/>
  <c r="N62" i="11"/>
  <c r="H62" i="11"/>
  <c r="AI62" i="11"/>
  <c r="BI62" i="11"/>
  <c r="BM62" i="11"/>
  <c r="BW62" i="11"/>
  <c r="BX62" i="11"/>
  <c r="BY62" i="11"/>
  <c r="CG62" i="11"/>
  <c r="CF62" i="11"/>
  <c r="BL62" i="11"/>
  <c r="BT62" i="11"/>
  <c r="BU62" i="11"/>
  <c r="BV62" i="11"/>
  <c r="CE62" i="11"/>
  <c r="CD62" i="11"/>
  <c r="BK62" i="11"/>
  <c r="BQ62" i="11"/>
  <c r="BR62" i="11"/>
  <c r="BS62" i="11"/>
  <c r="CC62" i="11"/>
  <c r="CB62" i="11"/>
  <c r="BJ62" i="11"/>
  <c r="BN62" i="11"/>
  <c r="BO62" i="11"/>
  <c r="BP62" i="11"/>
  <c r="CA62" i="11"/>
  <c r="BZ62" i="11"/>
  <c r="AY62" i="11"/>
  <c r="AX62" i="11"/>
  <c r="AW62" i="11"/>
  <c r="AV62" i="11"/>
  <c r="AU62" i="11"/>
  <c r="AR62" i="11"/>
  <c r="AQ62" i="11"/>
  <c r="N61" i="11"/>
  <c r="H61" i="11"/>
  <c r="AI61" i="11"/>
  <c r="BI61" i="11"/>
  <c r="BM61" i="11"/>
  <c r="BW61" i="11"/>
  <c r="BX61" i="11"/>
  <c r="BY61" i="11"/>
  <c r="CG61" i="11"/>
  <c r="CF61" i="11"/>
  <c r="BL61" i="11"/>
  <c r="BT61" i="11"/>
  <c r="BU61" i="11"/>
  <c r="BV61" i="11"/>
  <c r="CE61" i="11"/>
  <c r="CD61" i="11"/>
  <c r="BK61" i="11"/>
  <c r="BQ61" i="11"/>
  <c r="BR61" i="11"/>
  <c r="BS61" i="11"/>
  <c r="CC61" i="11"/>
  <c r="CB61" i="11"/>
  <c r="BJ61" i="11"/>
  <c r="BN61" i="11"/>
  <c r="BO61" i="11"/>
  <c r="BP61" i="11"/>
  <c r="CA61" i="11"/>
  <c r="BZ61" i="11"/>
  <c r="AY61" i="11"/>
  <c r="AX61" i="11"/>
  <c r="AW61" i="11"/>
  <c r="AV61" i="11"/>
  <c r="AU61" i="11"/>
  <c r="AR61" i="11"/>
  <c r="AQ61" i="11"/>
  <c r="N60" i="11"/>
  <c r="H60" i="11"/>
  <c r="AI60" i="11"/>
  <c r="BI60" i="11"/>
  <c r="BM60" i="11"/>
  <c r="BW60" i="11"/>
  <c r="BX60" i="11"/>
  <c r="BY60" i="11"/>
  <c r="CG60" i="11"/>
  <c r="CF60" i="11"/>
  <c r="BL60" i="11"/>
  <c r="BT60" i="11"/>
  <c r="BU60" i="11"/>
  <c r="BV60" i="11"/>
  <c r="CE60" i="11"/>
  <c r="CD60" i="11"/>
  <c r="BK60" i="11"/>
  <c r="BQ60" i="11"/>
  <c r="BR60" i="11"/>
  <c r="BS60" i="11"/>
  <c r="CC60" i="11"/>
  <c r="CB60" i="11"/>
  <c r="BJ60" i="11"/>
  <c r="BN60" i="11"/>
  <c r="BO60" i="11"/>
  <c r="BP60" i="11"/>
  <c r="CA60" i="11"/>
  <c r="BZ60" i="11"/>
  <c r="AY60" i="11"/>
  <c r="AX60" i="11"/>
  <c r="AW60" i="11"/>
  <c r="AV60" i="11"/>
  <c r="AU60" i="11"/>
  <c r="AR60" i="11"/>
  <c r="AQ60" i="11"/>
  <c r="N59" i="11"/>
  <c r="H59" i="11"/>
  <c r="AI59" i="11"/>
  <c r="BI59" i="11"/>
  <c r="BM59" i="11"/>
  <c r="BW59" i="11"/>
  <c r="BX59" i="11"/>
  <c r="BY59" i="11"/>
  <c r="CG59" i="11"/>
  <c r="CF59" i="11"/>
  <c r="BL59" i="11"/>
  <c r="BT59" i="11"/>
  <c r="BU59" i="11"/>
  <c r="BV59" i="11"/>
  <c r="CE59" i="11"/>
  <c r="CD59" i="11"/>
  <c r="BK59" i="11"/>
  <c r="BQ59" i="11"/>
  <c r="BR59" i="11"/>
  <c r="BS59" i="11"/>
  <c r="CC59" i="11"/>
  <c r="CB59" i="11"/>
  <c r="BJ59" i="11"/>
  <c r="BN59" i="11"/>
  <c r="BO59" i="11"/>
  <c r="BP59" i="11"/>
  <c r="CA59" i="11"/>
  <c r="BZ59" i="11"/>
  <c r="AY59" i="11"/>
  <c r="AX59" i="11"/>
  <c r="AW59" i="11"/>
  <c r="AV59" i="11"/>
  <c r="AU59" i="11"/>
  <c r="AR59" i="11"/>
  <c r="AQ59" i="11"/>
  <c r="N58" i="11"/>
  <c r="H58" i="11"/>
  <c r="AI58" i="11"/>
  <c r="BI58" i="11"/>
  <c r="BM58" i="11"/>
  <c r="BW58" i="11"/>
  <c r="BX58" i="11"/>
  <c r="BY58" i="11"/>
  <c r="CG58" i="11"/>
  <c r="CF58" i="11"/>
  <c r="BL58" i="11"/>
  <c r="BT58" i="11"/>
  <c r="BU58" i="11"/>
  <c r="BV58" i="11"/>
  <c r="CE58" i="11"/>
  <c r="CD58" i="11"/>
  <c r="BK58" i="11"/>
  <c r="BQ58" i="11"/>
  <c r="BR58" i="11"/>
  <c r="BS58" i="11"/>
  <c r="CC58" i="11"/>
  <c r="CB58" i="11"/>
  <c r="BJ58" i="11"/>
  <c r="BN58" i="11"/>
  <c r="BO58" i="11"/>
  <c r="BP58" i="11"/>
  <c r="CA58" i="11"/>
  <c r="BZ58" i="11"/>
  <c r="AY58" i="11"/>
  <c r="AX58" i="11"/>
  <c r="AW58" i="11"/>
  <c r="AV58" i="11"/>
  <c r="AU58" i="11"/>
  <c r="AR58" i="11"/>
  <c r="AQ58" i="11"/>
  <c r="H57" i="11"/>
  <c r="AI57" i="11"/>
  <c r="BI57" i="11"/>
  <c r="BM57" i="11"/>
  <c r="BW57" i="11"/>
  <c r="BX57" i="11"/>
  <c r="BY57" i="11"/>
  <c r="CG57" i="11"/>
  <c r="CF57" i="11"/>
  <c r="BL57" i="11"/>
  <c r="BT57" i="11"/>
  <c r="BU57" i="11"/>
  <c r="BV57" i="11"/>
  <c r="CE57" i="11"/>
  <c r="CD57" i="11"/>
  <c r="BK57" i="11"/>
  <c r="BQ57" i="11"/>
  <c r="BR57" i="11"/>
  <c r="BS57" i="11"/>
  <c r="CC57" i="11"/>
  <c r="CB57" i="11"/>
  <c r="BJ57" i="11"/>
  <c r="BN57" i="11"/>
  <c r="BO57" i="11"/>
  <c r="BP57" i="11"/>
  <c r="CA57" i="11"/>
  <c r="BZ57" i="11"/>
  <c r="AY57" i="11"/>
  <c r="AX57" i="11"/>
  <c r="AW57" i="11"/>
  <c r="AV57" i="11"/>
  <c r="AU57" i="11"/>
  <c r="AR57" i="11"/>
  <c r="AQ57" i="11"/>
  <c r="N56" i="11"/>
  <c r="H56" i="11"/>
  <c r="AI56" i="11"/>
  <c r="BI56" i="11"/>
  <c r="BM56" i="11"/>
  <c r="BW56" i="11"/>
  <c r="BX56" i="11"/>
  <c r="BY56" i="11"/>
  <c r="CG56" i="11"/>
  <c r="CF56" i="11"/>
  <c r="BL56" i="11"/>
  <c r="BT56" i="11"/>
  <c r="BU56" i="11"/>
  <c r="BV56" i="11"/>
  <c r="CE56" i="11"/>
  <c r="CD56" i="11"/>
  <c r="BK56" i="11"/>
  <c r="BQ56" i="11"/>
  <c r="BR56" i="11"/>
  <c r="BS56" i="11"/>
  <c r="CC56" i="11"/>
  <c r="CB56" i="11"/>
  <c r="BJ56" i="11"/>
  <c r="BN56" i="11"/>
  <c r="BO56" i="11"/>
  <c r="BP56" i="11"/>
  <c r="CA56" i="11"/>
  <c r="BZ56" i="11"/>
  <c r="AY56" i="11"/>
  <c r="AX56" i="11"/>
  <c r="AW56" i="11"/>
  <c r="AV56" i="11"/>
  <c r="AU56" i="11"/>
  <c r="AR56" i="11"/>
  <c r="AQ56" i="11"/>
  <c r="H55" i="11"/>
  <c r="AI55" i="11"/>
  <c r="BI55" i="11"/>
  <c r="BM55" i="11"/>
  <c r="BW55" i="11"/>
  <c r="BX55" i="11"/>
  <c r="BY55" i="11"/>
  <c r="CG55" i="11"/>
  <c r="CF55" i="11"/>
  <c r="BL55" i="11"/>
  <c r="BT55" i="11"/>
  <c r="BU55" i="11"/>
  <c r="BV55" i="11"/>
  <c r="CE55" i="11"/>
  <c r="CD55" i="11"/>
  <c r="BK55" i="11"/>
  <c r="BQ55" i="11"/>
  <c r="BR55" i="11"/>
  <c r="BS55" i="11"/>
  <c r="CC55" i="11"/>
  <c r="CB55" i="11"/>
  <c r="BJ55" i="11"/>
  <c r="BN55" i="11"/>
  <c r="BO55" i="11"/>
  <c r="BP55" i="11"/>
  <c r="CA55" i="11"/>
  <c r="BZ55" i="11"/>
  <c r="AY55" i="11"/>
  <c r="AX55" i="11"/>
  <c r="AW55" i="11"/>
  <c r="AV55" i="11"/>
  <c r="AU55" i="11"/>
  <c r="AR55" i="11"/>
  <c r="AQ55" i="11"/>
  <c r="H54" i="11"/>
  <c r="AI54" i="11"/>
  <c r="BI54" i="11"/>
  <c r="BM54" i="11"/>
  <c r="BW54" i="11"/>
  <c r="BX54" i="11"/>
  <c r="BY54" i="11"/>
  <c r="CG54" i="11"/>
  <c r="CF54" i="11"/>
  <c r="BL54" i="11"/>
  <c r="BT54" i="11"/>
  <c r="BU54" i="11"/>
  <c r="BV54" i="11"/>
  <c r="CE54" i="11"/>
  <c r="CD54" i="11"/>
  <c r="BK54" i="11"/>
  <c r="BQ54" i="11"/>
  <c r="BR54" i="11"/>
  <c r="BS54" i="11"/>
  <c r="CC54" i="11"/>
  <c r="CB54" i="11"/>
  <c r="BJ54" i="11"/>
  <c r="BN54" i="11"/>
  <c r="BO54" i="11"/>
  <c r="BP54" i="11"/>
  <c r="CA54" i="11"/>
  <c r="BZ54" i="11"/>
  <c r="AY54" i="11"/>
  <c r="AX54" i="11"/>
  <c r="AW54" i="11"/>
  <c r="AV54" i="11"/>
  <c r="AU54" i="11"/>
  <c r="AR54" i="11"/>
  <c r="AQ54" i="11"/>
  <c r="H53" i="11"/>
  <c r="AI53" i="11"/>
  <c r="BI53" i="11"/>
  <c r="BM53" i="11"/>
  <c r="BW53" i="11"/>
  <c r="BX53" i="11"/>
  <c r="BY53" i="11"/>
  <c r="CG53" i="11"/>
  <c r="CF53" i="11"/>
  <c r="BL53" i="11"/>
  <c r="BT53" i="11"/>
  <c r="BU53" i="11"/>
  <c r="BV53" i="11"/>
  <c r="CE53" i="11"/>
  <c r="CD53" i="11"/>
  <c r="BK53" i="11"/>
  <c r="BQ53" i="11"/>
  <c r="BR53" i="11"/>
  <c r="BS53" i="11"/>
  <c r="CC53" i="11"/>
  <c r="CB53" i="11"/>
  <c r="BJ53" i="11"/>
  <c r="BN53" i="11"/>
  <c r="BO53" i="11"/>
  <c r="BP53" i="11"/>
  <c r="CA53" i="11"/>
  <c r="BZ53" i="11"/>
  <c r="AY53" i="11"/>
  <c r="AX53" i="11"/>
  <c r="AW53" i="11"/>
  <c r="AV53" i="11"/>
  <c r="AU53" i="11"/>
  <c r="AR53" i="11"/>
  <c r="AQ53" i="11"/>
  <c r="H52" i="11"/>
  <c r="AI52" i="11"/>
  <c r="BI52" i="11"/>
  <c r="BM52" i="11"/>
  <c r="BW52" i="11"/>
  <c r="BX52" i="11"/>
  <c r="BY52" i="11"/>
  <c r="CG52" i="11"/>
  <c r="CF52" i="11"/>
  <c r="BL52" i="11"/>
  <c r="BT52" i="11"/>
  <c r="BU52" i="11"/>
  <c r="BV52" i="11"/>
  <c r="CE52" i="11"/>
  <c r="CD52" i="11"/>
  <c r="BK52" i="11"/>
  <c r="BQ52" i="11"/>
  <c r="BR52" i="11"/>
  <c r="BS52" i="11"/>
  <c r="CC52" i="11"/>
  <c r="CB52" i="11"/>
  <c r="BJ52" i="11"/>
  <c r="BN52" i="11"/>
  <c r="BO52" i="11"/>
  <c r="BP52" i="11"/>
  <c r="CA52" i="11"/>
  <c r="BZ52" i="11"/>
  <c r="AY52" i="11"/>
  <c r="AX52" i="11"/>
  <c r="AW52" i="11"/>
  <c r="AV52" i="11"/>
  <c r="AU52" i="11"/>
  <c r="AR52" i="11"/>
  <c r="AQ52" i="11"/>
  <c r="H51" i="11"/>
  <c r="AI51" i="11"/>
  <c r="BI51" i="11"/>
  <c r="BM51" i="11"/>
  <c r="BW51" i="11"/>
  <c r="BX51" i="11"/>
  <c r="BY51" i="11"/>
  <c r="CG51" i="11"/>
  <c r="CF51" i="11"/>
  <c r="BL51" i="11"/>
  <c r="BT51" i="11"/>
  <c r="BU51" i="11"/>
  <c r="BV51" i="11"/>
  <c r="CE51" i="11"/>
  <c r="CD51" i="11"/>
  <c r="BK51" i="11"/>
  <c r="BQ51" i="11"/>
  <c r="BR51" i="11"/>
  <c r="BS51" i="11"/>
  <c r="CC51" i="11"/>
  <c r="CB51" i="11"/>
  <c r="BJ51" i="11"/>
  <c r="BN51" i="11"/>
  <c r="BO51" i="11"/>
  <c r="BP51" i="11"/>
  <c r="CA51" i="11"/>
  <c r="BZ51" i="11"/>
  <c r="AY51" i="11"/>
  <c r="AX51" i="11"/>
  <c r="AW51" i="11"/>
  <c r="AV51" i="11"/>
  <c r="AU51" i="11"/>
  <c r="AR51" i="11"/>
  <c r="AQ51" i="11"/>
  <c r="H50" i="11"/>
  <c r="AI50" i="11"/>
  <c r="BI50" i="11"/>
  <c r="BM50" i="11"/>
  <c r="BW50" i="11"/>
  <c r="BX50" i="11"/>
  <c r="BY50" i="11"/>
  <c r="CG50" i="11"/>
  <c r="CF50" i="11"/>
  <c r="BL50" i="11"/>
  <c r="BT50" i="11"/>
  <c r="BU50" i="11"/>
  <c r="BV50" i="11"/>
  <c r="CE50" i="11"/>
  <c r="CD50" i="11"/>
  <c r="BK50" i="11"/>
  <c r="BQ50" i="11"/>
  <c r="BR50" i="11"/>
  <c r="BS50" i="11"/>
  <c r="CC50" i="11"/>
  <c r="CB50" i="11"/>
  <c r="BJ50" i="11"/>
  <c r="BN50" i="11"/>
  <c r="BO50" i="11"/>
  <c r="BP50" i="11"/>
  <c r="CA50" i="11"/>
  <c r="BZ50" i="11"/>
  <c r="AY50" i="11"/>
  <c r="AX50" i="11"/>
  <c r="AW50" i="11"/>
  <c r="AV50" i="11"/>
  <c r="AU50" i="11"/>
  <c r="AR50" i="11"/>
  <c r="AQ50" i="11"/>
  <c r="H49" i="11"/>
  <c r="AI49" i="11"/>
  <c r="BI49" i="11"/>
  <c r="BM49" i="11"/>
  <c r="BW49" i="11"/>
  <c r="BX49" i="11"/>
  <c r="BY49" i="11"/>
  <c r="CG49" i="11"/>
  <c r="CF49" i="11"/>
  <c r="BL49" i="11"/>
  <c r="BT49" i="11"/>
  <c r="BU49" i="11"/>
  <c r="BV49" i="11"/>
  <c r="CE49" i="11"/>
  <c r="CD49" i="11"/>
  <c r="BK49" i="11"/>
  <c r="BQ49" i="11"/>
  <c r="BR49" i="11"/>
  <c r="BS49" i="11"/>
  <c r="CC49" i="11"/>
  <c r="CB49" i="11"/>
  <c r="BJ49" i="11"/>
  <c r="BN49" i="11"/>
  <c r="BO49" i="11"/>
  <c r="BP49" i="11"/>
  <c r="CA49" i="11"/>
  <c r="BZ49" i="11"/>
  <c r="AY49" i="11"/>
  <c r="AX49" i="11"/>
  <c r="AW49" i="11"/>
  <c r="AV49" i="11"/>
  <c r="AU49" i="11"/>
  <c r="AR49" i="11"/>
  <c r="AQ49" i="11"/>
  <c r="H48" i="11"/>
  <c r="AI48" i="11"/>
  <c r="BI48" i="11"/>
  <c r="BM48" i="11"/>
  <c r="BW48" i="11"/>
  <c r="BX48" i="11"/>
  <c r="BY48" i="11"/>
  <c r="CG48" i="11"/>
  <c r="CF48" i="11"/>
  <c r="BL48" i="11"/>
  <c r="BT48" i="11"/>
  <c r="BU48" i="11"/>
  <c r="BV48" i="11"/>
  <c r="CE48" i="11"/>
  <c r="CD48" i="11"/>
  <c r="BK48" i="11"/>
  <c r="BQ48" i="11"/>
  <c r="BR48" i="11"/>
  <c r="BS48" i="11"/>
  <c r="CC48" i="11"/>
  <c r="CB48" i="11"/>
  <c r="BJ48" i="11"/>
  <c r="BN48" i="11"/>
  <c r="BO48" i="11"/>
  <c r="BP48" i="11"/>
  <c r="CA48" i="11"/>
  <c r="BZ48" i="11"/>
  <c r="AY48" i="11"/>
  <c r="AX48" i="11"/>
  <c r="AW48" i="11"/>
  <c r="AV48" i="11"/>
  <c r="AU48" i="11"/>
  <c r="AR48" i="11"/>
  <c r="AQ48" i="11"/>
  <c r="H47" i="11"/>
  <c r="AI47" i="11"/>
  <c r="BI47" i="11"/>
  <c r="BM47" i="11"/>
  <c r="BW47" i="11"/>
  <c r="BX47" i="11"/>
  <c r="BY47" i="11"/>
  <c r="CG47" i="11"/>
  <c r="CF47" i="11"/>
  <c r="BL47" i="11"/>
  <c r="BT47" i="11"/>
  <c r="BU47" i="11"/>
  <c r="BV47" i="11"/>
  <c r="CE47" i="11"/>
  <c r="CD47" i="11"/>
  <c r="BK47" i="11"/>
  <c r="BQ47" i="11"/>
  <c r="BR47" i="11"/>
  <c r="BS47" i="11"/>
  <c r="CC47" i="11"/>
  <c r="CB47" i="11"/>
  <c r="BJ47" i="11"/>
  <c r="BN47" i="11"/>
  <c r="BO47" i="11"/>
  <c r="BP47" i="11"/>
  <c r="CA47" i="11"/>
  <c r="BZ47" i="11"/>
  <c r="AY47" i="11"/>
  <c r="AX47" i="11"/>
  <c r="AW47" i="11"/>
  <c r="AV47" i="11"/>
  <c r="AU47" i="11"/>
  <c r="AR47" i="11"/>
  <c r="AQ47" i="11"/>
  <c r="H46" i="11"/>
  <c r="AI46" i="11"/>
  <c r="BI46" i="11"/>
  <c r="BM46" i="11"/>
  <c r="BW46" i="11"/>
  <c r="BX46" i="11"/>
  <c r="BY46" i="11"/>
  <c r="CG46" i="11"/>
  <c r="CF46" i="11"/>
  <c r="BL46" i="11"/>
  <c r="BT46" i="11"/>
  <c r="BU46" i="11"/>
  <c r="BV46" i="11"/>
  <c r="CE46" i="11"/>
  <c r="CD46" i="11"/>
  <c r="BK46" i="11"/>
  <c r="BQ46" i="11"/>
  <c r="BR46" i="11"/>
  <c r="BS46" i="11"/>
  <c r="CC46" i="11"/>
  <c r="CB46" i="11"/>
  <c r="BJ46" i="11"/>
  <c r="BN46" i="11"/>
  <c r="BO46" i="11"/>
  <c r="BP46" i="11"/>
  <c r="CA46" i="11"/>
  <c r="BZ46" i="11"/>
  <c r="AY46" i="11"/>
  <c r="AX46" i="11"/>
  <c r="AW46" i="11"/>
  <c r="AV46" i="11"/>
  <c r="AU46" i="11"/>
  <c r="AR46" i="11"/>
  <c r="AQ46" i="11"/>
  <c r="H45" i="11"/>
  <c r="AI45" i="11"/>
  <c r="BI45" i="11"/>
  <c r="BM45" i="11"/>
  <c r="BW45" i="11"/>
  <c r="BX45" i="11"/>
  <c r="BY45" i="11"/>
  <c r="CG45" i="11"/>
  <c r="CF45" i="11"/>
  <c r="BL45" i="11"/>
  <c r="BT45" i="11"/>
  <c r="BU45" i="11"/>
  <c r="BV45" i="11"/>
  <c r="CE45" i="11"/>
  <c r="CD45" i="11"/>
  <c r="BK45" i="11"/>
  <c r="BQ45" i="11"/>
  <c r="BR45" i="11"/>
  <c r="BS45" i="11"/>
  <c r="CC45" i="11"/>
  <c r="CB45" i="11"/>
  <c r="BJ45" i="11"/>
  <c r="BN45" i="11"/>
  <c r="BO45" i="11"/>
  <c r="BP45" i="11"/>
  <c r="CA45" i="11"/>
  <c r="BZ45" i="11"/>
  <c r="AY45" i="11"/>
  <c r="AX45" i="11"/>
  <c r="AW45" i="11"/>
  <c r="AV45" i="11"/>
  <c r="AU45" i="11"/>
  <c r="AR45" i="11"/>
  <c r="AQ45" i="11"/>
  <c r="H44" i="11"/>
  <c r="AI44" i="11"/>
  <c r="BI44" i="11"/>
  <c r="BM44" i="11"/>
  <c r="BW44" i="11"/>
  <c r="BX44" i="11"/>
  <c r="BY44" i="11"/>
  <c r="CG44" i="11"/>
  <c r="CF44" i="11"/>
  <c r="BL44" i="11"/>
  <c r="BT44" i="11"/>
  <c r="BU44" i="11"/>
  <c r="BV44" i="11"/>
  <c r="CE44" i="11"/>
  <c r="CD44" i="11"/>
  <c r="BK44" i="11"/>
  <c r="BQ44" i="11"/>
  <c r="BR44" i="11"/>
  <c r="BS44" i="11"/>
  <c r="CC44" i="11"/>
  <c r="CB44" i="11"/>
  <c r="BJ44" i="11"/>
  <c r="BN44" i="11"/>
  <c r="BO44" i="11"/>
  <c r="BP44" i="11"/>
  <c r="CA44" i="11"/>
  <c r="BZ44" i="11"/>
  <c r="AY44" i="11"/>
  <c r="AX44" i="11"/>
  <c r="AW44" i="11"/>
  <c r="AV44" i="11"/>
  <c r="AU44" i="11"/>
  <c r="AR44" i="11"/>
  <c r="AQ44" i="11"/>
  <c r="H43" i="11"/>
  <c r="AI43" i="11"/>
  <c r="BI43" i="11"/>
  <c r="BM43" i="11"/>
  <c r="BW43" i="11"/>
  <c r="BX43" i="11"/>
  <c r="BY43" i="11"/>
  <c r="CG43" i="11"/>
  <c r="CF43" i="11"/>
  <c r="BL43" i="11"/>
  <c r="BT43" i="11"/>
  <c r="BU43" i="11"/>
  <c r="BV43" i="11"/>
  <c r="CE43" i="11"/>
  <c r="CD43" i="11"/>
  <c r="BK43" i="11"/>
  <c r="BQ43" i="11"/>
  <c r="BR43" i="11"/>
  <c r="BS43" i="11"/>
  <c r="CC43" i="11"/>
  <c r="CB43" i="11"/>
  <c r="BJ43" i="11"/>
  <c r="BN43" i="11"/>
  <c r="BO43" i="11"/>
  <c r="BP43" i="11"/>
  <c r="CA43" i="11"/>
  <c r="BZ43" i="11"/>
  <c r="AY43" i="11"/>
  <c r="AX43" i="11"/>
  <c r="AW43" i="11"/>
  <c r="AV43" i="11"/>
  <c r="AU43" i="11"/>
  <c r="AR43" i="11"/>
  <c r="AQ43" i="11"/>
  <c r="H42" i="11"/>
  <c r="AI42" i="11"/>
  <c r="BI42" i="11"/>
  <c r="BM42" i="11"/>
  <c r="BW42" i="11"/>
  <c r="BX42" i="11"/>
  <c r="BY42" i="11"/>
  <c r="CG42" i="11"/>
  <c r="CF42" i="11"/>
  <c r="BL42" i="11"/>
  <c r="BT42" i="11"/>
  <c r="BU42" i="11"/>
  <c r="BV42" i="11"/>
  <c r="CE42" i="11"/>
  <c r="CD42" i="11"/>
  <c r="BK42" i="11"/>
  <c r="BQ42" i="11"/>
  <c r="BR42" i="11"/>
  <c r="BS42" i="11"/>
  <c r="CC42" i="11"/>
  <c r="CB42" i="11"/>
  <c r="BJ42" i="11"/>
  <c r="BN42" i="11"/>
  <c r="BO42" i="11"/>
  <c r="BP42" i="11"/>
  <c r="CA42" i="11"/>
  <c r="BZ42" i="11"/>
  <c r="AY42" i="11"/>
  <c r="AX42" i="11"/>
  <c r="AW42" i="11"/>
  <c r="AV42" i="11"/>
  <c r="AU42" i="11"/>
  <c r="AR42" i="11"/>
  <c r="AQ42" i="11"/>
  <c r="H41" i="11"/>
  <c r="AI41" i="11"/>
  <c r="BI41" i="11"/>
  <c r="BM41" i="11"/>
  <c r="BW41" i="11"/>
  <c r="BX41" i="11"/>
  <c r="BY41" i="11"/>
  <c r="CG41" i="11"/>
  <c r="CF41" i="11"/>
  <c r="BL41" i="11"/>
  <c r="BT41" i="11"/>
  <c r="BU41" i="11"/>
  <c r="BV41" i="11"/>
  <c r="CE41" i="11"/>
  <c r="CD41" i="11"/>
  <c r="BK41" i="11"/>
  <c r="BQ41" i="11"/>
  <c r="BR41" i="11"/>
  <c r="BS41" i="11"/>
  <c r="CC41" i="11"/>
  <c r="CB41" i="11"/>
  <c r="BJ41" i="11"/>
  <c r="BN41" i="11"/>
  <c r="BO41" i="11"/>
  <c r="BP41" i="11"/>
  <c r="CA41" i="11"/>
  <c r="BZ41" i="11"/>
  <c r="AY41" i="11"/>
  <c r="AX41" i="11"/>
  <c r="AW41" i="11"/>
  <c r="AV41" i="11"/>
  <c r="AU41" i="11"/>
  <c r="AR41" i="11"/>
  <c r="AQ41" i="11"/>
  <c r="H40" i="11"/>
  <c r="AI40" i="11"/>
  <c r="BI40" i="11"/>
  <c r="BM40" i="11"/>
  <c r="BW40" i="11"/>
  <c r="BX40" i="11"/>
  <c r="BY40" i="11"/>
  <c r="CG40" i="11"/>
  <c r="CF40" i="11"/>
  <c r="BL40" i="11"/>
  <c r="BT40" i="11"/>
  <c r="BU40" i="11"/>
  <c r="BV40" i="11"/>
  <c r="CE40" i="11"/>
  <c r="CD40" i="11"/>
  <c r="BK40" i="11"/>
  <c r="BQ40" i="11"/>
  <c r="BR40" i="11"/>
  <c r="BS40" i="11"/>
  <c r="CC40" i="11"/>
  <c r="CB40" i="11"/>
  <c r="BJ40" i="11"/>
  <c r="BN40" i="11"/>
  <c r="BO40" i="11"/>
  <c r="BP40" i="11"/>
  <c r="CA40" i="11"/>
  <c r="BZ40" i="11"/>
  <c r="AY40" i="11"/>
  <c r="AX40" i="11"/>
  <c r="AW40" i="11"/>
  <c r="AV40" i="11"/>
  <c r="AU40" i="11"/>
  <c r="AR40" i="11"/>
  <c r="AQ40" i="11"/>
  <c r="H39" i="11"/>
  <c r="AI39" i="11"/>
  <c r="BI39" i="11"/>
  <c r="BM39" i="11"/>
  <c r="BW39" i="11"/>
  <c r="BX39" i="11"/>
  <c r="BY39" i="11"/>
  <c r="CG39" i="11"/>
  <c r="CF39" i="11"/>
  <c r="BL39" i="11"/>
  <c r="BT39" i="11"/>
  <c r="BU39" i="11"/>
  <c r="BV39" i="11"/>
  <c r="CE39" i="11"/>
  <c r="CD39" i="11"/>
  <c r="BK39" i="11"/>
  <c r="BQ39" i="11"/>
  <c r="BR39" i="11"/>
  <c r="BS39" i="11"/>
  <c r="CC39" i="11"/>
  <c r="CB39" i="11"/>
  <c r="BJ39" i="11"/>
  <c r="BN39" i="11"/>
  <c r="BO39" i="11"/>
  <c r="BP39" i="11"/>
  <c r="CA39" i="11"/>
  <c r="BZ39" i="11"/>
  <c r="AY39" i="11"/>
  <c r="AX39" i="11"/>
  <c r="AW39" i="11"/>
  <c r="AV39" i="11"/>
  <c r="AU39" i="11"/>
  <c r="AR39" i="11"/>
  <c r="AQ39" i="11"/>
  <c r="H38" i="11"/>
  <c r="AI38" i="11"/>
  <c r="BI38" i="11"/>
  <c r="BM38" i="11"/>
  <c r="BW38" i="11"/>
  <c r="BX38" i="11"/>
  <c r="BY38" i="11"/>
  <c r="CG38" i="11"/>
  <c r="CF38" i="11"/>
  <c r="BL38" i="11"/>
  <c r="BT38" i="11"/>
  <c r="BU38" i="11"/>
  <c r="BV38" i="11"/>
  <c r="CE38" i="11"/>
  <c r="CD38" i="11"/>
  <c r="BK38" i="11"/>
  <c r="BQ38" i="11"/>
  <c r="BR38" i="11"/>
  <c r="BS38" i="11"/>
  <c r="CC38" i="11"/>
  <c r="CB38" i="11"/>
  <c r="BJ38" i="11"/>
  <c r="BN38" i="11"/>
  <c r="BO38" i="11"/>
  <c r="BP38" i="11"/>
  <c r="CA38" i="11"/>
  <c r="BZ38" i="11"/>
  <c r="AY38" i="11"/>
  <c r="AX38" i="11"/>
  <c r="AW38" i="11"/>
  <c r="AV38" i="11"/>
  <c r="AU38" i="11"/>
  <c r="AR38" i="11"/>
  <c r="AQ38" i="11"/>
  <c r="H37" i="11"/>
  <c r="AI37" i="11"/>
  <c r="BI37" i="11"/>
  <c r="BM37" i="11"/>
  <c r="BW37" i="11"/>
  <c r="BX37" i="11"/>
  <c r="BY37" i="11"/>
  <c r="CG37" i="11"/>
  <c r="CF37" i="11"/>
  <c r="BL37" i="11"/>
  <c r="BT37" i="11"/>
  <c r="BU37" i="11"/>
  <c r="BV37" i="11"/>
  <c r="CE37" i="11"/>
  <c r="CD37" i="11"/>
  <c r="BK37" i="11"/>
  <c r="BQ37" i="11"/>
  <c r="BR37" i="11"/>
  <c r="BS37" i="11"/>
  <c r="CC37" i="11"/>
  <c r="CB37" i="11"/>
  <c r="BJ37" i="11"/>
  <c r="BN37" i="11"/>
  <c r="BO37" i="11"/>
  <c r="BP37" i="11"/>
  <c r="CA37" i="11"/>
  <c r="BZ37" i="11"/>
  <c r="AY37" i="11"/>
  <c r="AX37" i="11"/>
  <c r="AW37" i="11"/>
  <c r="AV37" i="11"/>
  <c r="AU37" i="11"/>
  <c r="AR37" i="11"/>
  <c r="AQ37" i="11"/>
  <c r="H36" i="11"/>
  <c r="AI36" i="11"/>
  <c r="BI36" i="11"/>
  <c r="BM36" i="11"/>
  <c r="BW36" i="11"/>
  <c r="BX36" i="11"/>
  <c r="BY36" i="11"/>
  <c r="CG36" i="11"/>
  <c r="CF36" i="11"/>
  <c r="BL36" i="11"/>
  <c r="BT36" i="11"/>
  <c r="BU36" i="11"/>
  <c r="BV36" i="11"/>
  <c r="CE36" i="11"/>
  <c r="CD36" i="11"/>
  <c r="BK36" i="11"/>
  <c r="BQ36" i="11"/>
  <c r="BR36" i="11"/>
  <c r="BS36" i="11"/>
  <c r="CC36" i="11"/>
  <c r="CB36" i="11"/>
  <c r="BJ36" i="11"/>
  <c r="BN36" i="11"/>
  <c r="BO36" i="11"/>
  <c r="BP36" i="11"/>
  <c r="CA36" i="11"/>
  <c r="BZ36" i="11"/>
  <c r="AY36" i="11"/>
  <c r="AX36" i="11"/>
  <c r="AW36" i="11"/>
  <c r="AV36" i="11"/>
  <c r="AU36" i="11"/>
  <c r="AR36" i="11"/>
  <c r="AQ36" i="11"/>
  <c r="H35" i="11"/>
  <c r="AI35" i="11"/>
  <c r="BI35" i="11"/>
  <c r="BM35" i="11"/>
  <c r="BW35" i="11"/>
  <c r="BX35" i="11"/>
  <c r="BY35" i="11"/>
  <c r="CG35" i="11"/>
  <c r="CF35" i="11"/>
  <c r="BL35" i="11"/>
  <c r="BT35" i="11"/>
  <c r="BU35" i="11"/>
  <c r="BV35" i="11"/>
  <c r="CE35" i="11"/>
  <c r="CD35" i="11"/>
  <c r="BK35" i="11"/>
  <c r="BQ35" i="11"/>
  <c r="BR35" i="11"/>
  <c r="BS35" i="11"/>
  <c r="CC35" i="11"/>
  <c r="CB35" i="11"/>
  <c r="BJ35" i="11"/>
  <c r="BN35" i="11"/>
  <c r="BO35" i="11"/>
  <c r="BP35" i="11"/>
  <c r="CA35" i="11"/>
  <c r="BZ35" i="11"/>
  <c r="AY35" i="11"/>
  <c r="AX35" i="11"/>
  <c r="AW35" i="11"/>
  <c r="AV35" i="11"/>
  <c r="AU35" i="11"/>
  <c r="AR35" i="11"/>
  <c r="AQ35" i="11"/>
  <c r="H34" i="11"/>
  <c r="AI34" i="11"/>
  <c r="BI34" i="11"/>
  <c r="BM34" i="11"/>
  <c r="BW34" i="11"/>
  <c r="BX34" i="11"/>
  <c r="BY34" i="11"/>
  <c r="CG34" i="11"/>
  <c r="CF34" i="11"/>
  <c r="BL34" i="11"/>
  <c r="BT34" i="11"/>
  <c r="BU34" i="11"/>
  <c r="BV34" i="11"/>
  <c r="CE34" i="11"/>
  <c r="CD34" i="11"/>
  <c r="BK34" i="11"/>
  <c r="BQ34" i="11"/>
  <c r="BR34" i="11"/>
  <c r="BS34" i="11"/>
  <c r="CC34" i="11"/>
  <c r="CB34" i="11"/>
  <c r="BJ34" i="11"/>
  <c r="BN34" i="11"/>
  <c r="BO34" i="11"/>
  <c r="BP34" i="11"/>
  <c r="CA34" i="11"/>
  <c r="BZ34" i="11"/>
  <c r="AY34" i="11"/>
  <c r="AX34" i="11"/>
  <c r="AW34" i="11"/>
  <c r="AV34" i="11"/>
  <c r="AU34" i="11"/>
  <c r="AR34" i="11"/>
  <c r="AQ34" i="11"/>
  <c r="H33" i="11"/>
  <c r="AI33" i="11"/>
  <c r="BI33" i="11"/>
  <c r="BM33" i="11"/>
  <c r="BW33" i="11"/>
  <c r="BX33" i="11"/>
  <c r="BY33" i="11"/>
  <c r="CG33" i="11"/>
  <c r="CF33" i="11"/>
  <c r="BL33" i="11"/>
  <c r="BT33" i="11"/>
  <c r="BU33" i="11"/>
  <c r="BV33" i="11"/>
  <c r="CE33" i="11"/>
  <c r="CD33" i="11"/>
  <c r="BK33" i="11"/>
  <c r="BQ33" i="11"/>
  <c r="BR33" i="11"/>
  <c r="BS33" i="11"/>
  <c r="CC33" i="11"/>
  <c r="CB33" i="11"/>
  <c r="BJ33" i="11"/>
  <c r="BN33" i="11"/>
  <c r="BO33" i="11"/>
  <c r="BP33" i="11"/>
  <c r="CA33" i="11"/>
  <c r="BZ33" i="11"/>
  <c r="AY33" i="11"/>
  <c r="AX33" i="11"/>
  <c r="AW33" i="11"/>
  <c r="AV33" i="11"/>
  <c r="AU33" i="11"/>
  <c r="AR33" i="11"/>
  <c r="AQ33" i="11"/>
  <c r="H32" i="11"/>
  <c r="AI32" i="11"/>
  <c r="BI32" i="11"/>
  <c r="BM32" i="11"/>
  <c r="BW32" i="11"/>
  <c r="BX32" i="11"/>
  <c r="BY32" i="11"/>
  <c r="CG32" i="11"/>
  <c r="CF32" i="11"/>
  <c r="BL32" i="11"/>
  <c r="BT32" i="11"/>
  <c r="BU32" i="11"/>
  <c r="BV32" i="11"/>
  <c r="CE32" i="11"/>
  <c r="CD32" i="11"/>
  <c r="BK32" i="11"/>
  <c r="BQ32" i="11"/>
  <c r="BR32" i="11"/>
  <c r="BS32" i="11"/>
  <c r="CC32" i="11"/>
  <c r="CB32" i="11"/>
  <c r="BJ32" i="11"/>
  <c r="BN32" i="11"/>
  <c r="BO32" i="11"/>
  <c r="BP32" i="11"/>
  <c r="CA32" i="11"/>
  <c r="BZ32" i="11"/>
  <c r="AY32" i="11"/>
  <c r="AX32" i="11"/>
  <c r="AW32" i="11"/>
  <c r="AV32" i="11"/>
  <c r="AU32" i="11"/>
  <c r="AR32" i="11"/>
  <c r="AQ32" i="11"/>
  <c r="H31" i="11"/>
  <c r="AI31" i="11"/>
  <c r="BI31" i="11"/>
  <c r="BM31" i="11"/>
  <c r="BW31" i="11"/>
  <c r="BX31" i="11"/>
  <c r="BY31" i="11"/>
  <c r="CG31" i="11"/>
  <c r="CF31" i="11"/>
  <c r="BL31" i="11"/>
  <c r="BT31" i="11"/>
  <c r="BU31" i="11"/>
  <c r="BV31" i="11"/>
  <c r="CE31" i="11"/>
  <c r="CD31" i="11"/>
  <c r="BK31" i="11"/>
  <c r="BQ31" i="11"/>
  <c r="BR31" i="11"/>
  <c r="BS31" i="11"/>
  <c r="CC31" i="11"/>
  <c r="CB31" i="11"/>
  <c r="BJ31" i="11"/>
  <c r="BN31" i="11"/>
  <c r="BO31" i="11"/>
  <c r="BP31" i="11"/>
  <c r="CA31" i="11"/>
  <c r="BZ31" i="11"/>
  <c r="AY31" i="11"/>
  <c r="AX31" i="11"/>
  <c r="AW31" i="11"/>
  <c r="AV31" i="11"/>
  <c r="AU31" i="11"/>
  <c r="AR31" i="11"/>
  <c r="AQ31" i="11"/>
  <c r="H30" i="11"/>
  <c r="AI30" i="11"/>
  <c r="BI30" i="11"/>
  <c r="BM30" i="11"/>
  <c r="BW30" i="11"/>
  <c r="BX30" i="11"/>
  <c r="BY30" i="11"/>
  <c r="CG30" i="11"/>
  <c r="CF30" i="11"/>
  <c r="BL30" i="11"/>
  <c r="BT30" i="11"/>
  <c r="BU30" i="11"/>
  <c r="BV30" i="11"/>
  <c r="CE30" i="11"/>
  <c r="CD30" i="11"/>
  <c r="BK30" i="11"/>
  <c r="BQ30" i="11"/>
  <c r="BR30" i="11"/>
  <c r="BS30" i="11"/>
  <c r="CC30" i="11"/>
  <c r="CB30" i="11"/>
  <c r="BJ30" i="11"/>
  <c r="BN30" i="11"/>
  <c r="BO30" i="11"/>
  <c r="BP30" i="11"/>
  <c r="CA30" i="11"/>
  <c r="BZ30" i="11"/>
  <c r="AY30" i="11"/>
  <c r="AX30" i="11"/>
  <c r="AW30" i="11"/>
  <c r="AV30" i="11"/>
  <c r="AU30" i="11"/>
  <c r="AR30" i="11"/>
  <c r="AQ30" i="11"/>
  <c r="H29" i="11"/>
  <c r="AI29" i="11"/>
  <c r="BI29" i="11"/>
  <c r="BM29" i="11"/>
  <c r="BW29" i="11"/>
  <c r="BX29" i="11"/>
  <c r="BY29" i="11"/>
  <c r="CG29" i="11"/>
  <c r="CF29" i="11"/>
  <c r="BL29" i="11"/>
  <c r="BT29" i="11"/>
  <c r="BU29" i="11"/>
  <c r="BV29" i="11"/>
  <c r="CE29" i="11"/>
  <c r="CD29" i="11"/>
  <c r="BK29" i="11"/>
  <c r="BQ29" i="11"/>
  <c r="BR29" i="11"/>
  <c r="BS29" i="11"/>
  <c r="CC29" i="11"/>
  <c r="CB29" i="11"/>
  <c r="BJ29" i="11"/>
  <c r="BN29" i="11"/>
  <c r="BO29" i="11"/>
  <c r="BP29" i="11"/>
  <c r="CA29" i="11"/>
  <c r="BZ29" i="11"/>
  <c r="AY29" i="11"/>
  <c r="AX29" i="11"/>
  <c r="AW29" i="11"/>
  <c r="AV29" i="11"/>
  <c r="AU29" i="11"/>
  <c r="AR29" i="11"/>
  <c r="AQ29" i="11"/>
  <c r="H28" i="11"/>
  <c r="AI28" i="11"/>
  <c r="BI28" i="11"/>
  <c r="BM28" i="11"/>
  <c r="BW28" i="11"/>
  <c r="BX28" i="11"/>
  <c r="BY28" i="11"/>
  <c r="CG28" i="11"/>
  <c r="CF28" i="11"/>
  <c r="BL28" i="11"/>
  <c r="BT28" i="11"/>
  <c r="BU28" i="11"/>
  <c r="BV28" i="11"/>
  <c r="CE28" i="11"/>
  <c r="CD28" i="11"/>
  <c r="BK28" i="11"/>
  <c r="BQ28" i="11"/>
  <c r="BR28" i="11"/>
  <c r="BS28" i="11"/>
  <c r="CC28" i="11"/>
  <c r="CB28" i="11"/>
  <c r="BJ28" i="11"/>
  <c r="BN28" i="11"/>
  <c r="BO28" i="11"/>
  <c r="BP28" i="11"/>
  <c r="CA28" i="11"/>
  <c r="BZ28" i="11"/>
  <c r="AY28" i="11"/>
  <c r="AX28" i="11"/>
  <c r="AW28" i="11"/>
  <c r="AV28" i="11"/>
  <c r="AU28" i="11"/>
  <c r="AR28" i="11"/>
  <c r="AQ28" i="11"/>
  <c r="H27" i="11"/>
  <c r="AI27" i="11"/>
  <c r="BI27" i="11"/>
  <c r="BM27" i="11"/>
  <c r="BW27" i="11"/>
  <c r="BX27" i="11"/>
  <c r="BY27" i="11"/>
  <c r="CG27" i="11"/>
  <c r="CF27" i="11"/>
  <c r="BL27" i="11"/>
  <c r="BT27" i="11"/>
  <c r="BU27" i="11"/>
  <c r="BV27" i="11"/>
  <c r="CE27" i="11"/>
  <c r="CD27" i="11"/>
  <c r="BK27" i="11"/>
  <c r="BQ27" i="11"/>
  <c r="BR27" i="11"/>
  <c r="BS27" i="11"/>
  <c r="CC27" i="11"/>
  <c r="CB27" i="11"/>
  <c r="BJ27" i="11"/>
  <c r="BN27" i="11"/>
  <c r="BO27" i="11"/>
  <c r="BP27" i="11"/>
  <c r="CA27" i="11"/>
  <c r="BZ27" i="11"/>
  <c r="AY27" i="11"/>
  <c r="AX27" i="11"/>
  <c r="AW27" i="11"/>
  <c r="AV27" i="11"/>
  <c r="AU27" i="11"/>
  <c r="AR27" i="11"/>
  <c r="AQ27" i="11"/>
  <c r="H26" i="11"/>
  <c r="AI26" i="11"/>
  <c r="BI26" i="11"/>
  <c r="BM26" i="11"/>
  <c r="BW26" i="11"/>
  <c r="BX26" i="11"/>
  <c r="BY26" i="11"/>
  <c r="CG26" i="11"/>
  <c r="CF26" i="11"/>
  <c r="BL26" i="11"/>
  <c r="BT26" i="11"/>
  <c r="BU26" i="11"/>
  <c r="BV26" i="11"/>
  <c r="CE26" i="11"/>
  <c r="CD26" i="11"/>
  <c r="BK26" i="11"/>
  <c r="BQ26" i="11"/>
  <c r="BR26" i="11"/>
  <c r="BS26" i="11"/>
  <c r="CC26" i="11"/>
  <c r="CB26" i="11"/>
  <c r="BJ26" i="11"/>
  <c r="BN26" i="11"/>
  <c r="BO26" i="11"/>
  <c r="BP26" i="11"/>
  <c r="CA26" i="11"/>
  <c r="BZ26" i="11"/>
  <c r="AY26" i="11"/>
  <c r="AX26" i="11"/>
  <c r="AW26" i="11"/>
  <c r="AV26" i="11"/>
  <c r="AU26" i="11"/>
  <c r="AR26" i="11"/>
  <c r="AQ26" i="11"/>
  <c r="H25" i="11"/>
  <c r="AI25" i="11"/>
  <c r="BI25" i="11"/>
  <c r="BM25" i="11"/>
  <c r="BW25" i="11"/>
  <c r="BX25" i="11"/>
  <c r="BY25" i="11"/>
  <c r="CG25" i="11"/>
  <c r="CF25" i="11"/>
  <c r="BL25" i="11"/>
  <c r="BT25" i="11"/>
  <c r="BU25" i="11"/>
  <c r="BV25" i="11"/>
  <c r="CE25" i="11"/>
  <c r="CD25" i="11"/>
  <c r="BK25" i="11"/>
  <c r="BQ25" i="11"/>
  <c r="BR25" i="11"/>
  <c r="BS25" i="11"/>
  <c r="CC25" i="11"/>
  <c r="CB25" i="11"/>
  <c r="BJ25" i="11"/>
  <c r="BN25" i="11"/>
  <c r="BO25" i="11"/>
  <c r="BP25" i="11"/>
  <c r="CA25" i="11"/>
  <c r="BZ25" i="11"/>
  <c r="AY25" i="11"/>
  <c r="AX25" i="11"/>
  <c r="AW25" i="11"/>
  <c r="AV25" i="11"/>
  <c r="AU25" i="11"/>
  <c r="AR25" i="11"/>
  <c r="AQ25" i="11"/>
  <c r="H24" i="11"/>
  <c r="AI24" i="11"/>
  <c r="BI24" i="11"/>
  <c r="BM24" i="11"/>
  <c r="BW24" i="11"/>
  <c r="BX24" i="11"/>
  <c r="BY24" i="11"/>
  <c r="CG24" i="11"/>
  <c r="CF24" i="11"/>
  <c r="BL24" i="11"/>
  <c r="BT24" i="11"/>
  <c r="BU24" i="11"/>
  <c r="BV24" i="11"/>
  <c r="CE24" i="11"/>
  <c r="CD24" i="11"/>
  <c r="BK24" i="11"/>
  <c r="BQ24" i="11"/>
  <c r="BR24" i="11"/>
  <c r="BS24" i="11"/>
  <c r="CC24" i="11"/>
  <c r="CB24" i="11"/>
  <c r="BJ24" i="11"/>
  <c r="BN24" i="11"/>
  <c r="BO24" i="11"/>
  <c r="BP24" i="11"/>
  <c r="CA24" i="11"/>
  <c r="BZ24" i="11"/>
  <c r="AY24" i="11"/>
  <c r="AX24" i="11"/>
  <c r="AW24" i="11"/>
  <c r="AV24" i="11"/>
  <c r="AU24" i="11"/>
  <c r="AR24" i="11"/>
  <c r="AQ24" i="11"/>
  <c r="H23" i="11"/>
  <c r="AI23" i="11"/>
  <c r="BI23" i="11"/>
  <c r="BM23" i="11"/>
  <c r="BW23" i="11"/>
  <c r="BX23" i="11"/>
  <c r="BY23" i="11"/>
  <c r="CG23" i="11"/>
  <c r="CF23" i="11"/>
  <c r="BL23" i="11"/>
  <c r="BT23" i="11"/>
  <c r="BU23" i="11"/>
  <c r="BV23" i="11"/>
  <c r="CE23" i="11"/>
  <c r="CD23" i="11"/>
  <c r="BK23" i="11"/>
  <c r="BQ23" i="11"/>
  <c r="BR23" i="11"/>
  <c r="BS23" i="11"/>
  <c r="CC23" i="11"/>
  <c r="CB23" i="11"/>
  <c r="BJ23" i="11"/>
  <c r="BN23" i="11"/>
  <c r="BO23" i="11"/>
  <c r="BP23" i="11"/>
  <c r="CA23" i="11"/>
  <c r="BZ23" i="11"/>
  <c r="AY23" i="11"/>
  <c r="AX23" i="11"/>
  <c r="AW23" i="11"/>
  <c r="AV23" i="11"/>
  <c r="AU23" i="11"/>
  <c r="AR23" i="11"/>
  <c r="AQ23" i="11"/>
  <c r="H22" i="11"/>
  <c r="AI22" i="11"/>
  <c r="BI22" i="11"/>
  <c r="BM22" i="11"/>
  <c r="BW22" i="11"/>
  <c r="BX22" i="11"/>
  <c r="BY22" i="11"/>
  <c r="CG22" i="11"/>
  <c r="CF22" i="11"/>
  <c r="BL22" i="11"/>
  <c r="BT22" i="11"/>
  <c r="BU22" i="11"/>
  <c r="BV22" i="11"/>
  <c r="CE22" i="11"/>
  <c r="CD22" i="11"/>
  <c r="BK22" i="11"/>
  <c r="BQ22" i="11"/>
  <c r="BR22" i="11"/>
  <c r="BS22" i="11"/>
  <c r="CC22" i="11"/>
  <c r="CB22" i="11"/>
  <c r="BJ22" i="11"/>
  <c r="BN22" i="11"/>
  <c r="BO22" i="11"/>
  <c r="BP22" i="11"/>
  <c r="CA22" i="11"/>
  <c r="BZ22" i="11"/>
  <c r="AY22" i="11"/>
  <c r="AX22" i="11"/>
  <c r="AW22" i="11"/>
  <c r="AV22" i="11"/>
  <c r="AU22" i="11"/>
  <c r="AR22" i="11"/>
  <c r="AQ22" i="11"/>
  <c r="H21" i="11"/>
  <c r="AI21" i="11"/>
  <c r="BI21" i="11"/>
  <c r="BM21" i="11"/>
  <c r="BW21" i="11"/>
  <c r="BX21" i="11"/>
  <c r="BY21" i="11"/>
  <c r="CG21" i="11"/>
  <c r="CF21" i="11"/>
  <c r="BL21" i="11"/>
  <c r="BT21" i="11"/>
  <c r="BU21" i="11"/>
  <c r="BV21" i="11"/>
  <c r="CE21" i="11"/>
  <c r="CD21" i="11"/>
  <c r="BK21" i="11"/>
  <c r="BQ21" i="11"/>
  <c r="BR21" i="11"/>
  <c r="BS21" i="11"/>
  <c r="CC21" i="11"/>
  <c r="CB21" i="11"/>
  <c r="BJ21" i="11"/>
  <c r="BN21" i="11"/>
  <c r="BO21" i="11"/>
  <c r="BP21" i="11"/>
  <c r="CA21" i="11"/>
  <c r="BZ21" i="11"/>
  <c r="AY21" i="11"/>
  <c r="AX21" i="11"/>
  <c r="AW21" i="11"/>
  <c r="AV21" i="11"/>
  <c r="AU21" i="11"/>
  <c r="AR21" i="11"/>
  <c r="AQ21" i="11"/>
  <c r="H20" i="11"/>
  <c r="AI20" i="11"/>
  <c r="BI20" i="11"/>
  <c r="BM20" i="11"/>
  <c r="BW20" i="11"/>
  <c r="BX20" i="11"/>
  <c r="BY20" i="11"/>
  <c r="CG20" i="11"/>
  <c r="CF20" i="11"/>
  <c r="BL20" i="11"/>
  <c r="BT20" i="11"/>
  <c r="BU20" i="11"/>
  <c r="BV20" i="11"/>
  <c r="CE20" i="11"/>
  <c r="CD20" i="11"/>
  <c r="BK20" i="11"/>
  <c r="BQ20" i="11"/>
  <c r="BR20" i="11"/>
  <c r="BS20" i="11"/>
  <c r="CC20" i="11"/>
  <c r="CB20" i="11"/>
  <c r="BJ20" i="11"/>
  <c r="BN20" i="11"/>
  <c r="BO20" i="11"/>
  <c r="BP20" i="11"/>
  <c r="CA20" i="11"/>
  <c r="BZ20" i="11"/>
  <c r="AY20" i="11"/>
  <c r="AX20" i="11"/>
  <c r="AW20" i="11"/>
  <c r="AV20" i="11"/>
  <c r="AU20" i="11"/>
  <c r="AR20" i="11"/>
  <c r="AQ20" i="11"/>
  <c r="AY19" i="11"/>
  <c r="AX19" i="11"/>
  <c r="AW19" i="11"/>
  <c r="AV19" i="11"/>
  <c r="AU19" i="11"/>
  <c r="AR19" i="11"/>
  <c r="AQ19" i="11"/>
  <c r="H18" i="11"/>
  <c r="AI18" i="11"/>
  <c r="BI18" i="11"/>
  <c r="BM18" i="11"/>
  <c r="BW18" i="11"/>
  <c r="BX18" i="11"/>
  <c r="BY18" i="11"/>
  <c r="CG18" i="11"/>
  <c r="CF18" i="11"/>
  <c r="BL18" i="11"/>
  <c r="BT18" i="11"/>
  <c r="BU18" i="11"/>
  <c r="BV18" i="11"/>
  <c r="CE18" i="11"/>
  <c r="CD18" i="11"/>
  <c r="BK18" i="11"/>
  <c r="BQ18" i="11"/>
  <c r="BR18" i="11"/>
  <c r="BS18" i="11"/>
  <c r="CC18" i="11"/>
  <c r="CB18" i="11"/>
  <c r="BJ18" i="11"/>
  <c r="BN18" i="11"/>
  <c r="BO18" i="11"/>
  <c r="BP18" i="11"/>
  <c r="CA18" i="11"/>
  <c r="BZ18" i="11"/>
  <c r="AY18" i="11"/>
  <c r="AX18" i="11"/>
  <c r="AW18" i="11"/>
  <c r="AV18" i="11"/>
  <c r="AU18" i="11"/>
  <c r="AR18" i="11"/>
  <c r="AQ18" i="11"/>
  <c r="AY17" i="11"/>
  <c r="AX17" i="11"/>
  <c r="AW17" i="11"/>
  <c r="AV17" i="11"/>
  <c r="AU17" i="11"/>
  <c r="AR17" i="11"/>
  <c r="AQ17" i="11"/>
  <c r="H16" i="11"/>
  <c r="AI16" i="11"/>
  <c r="BI16" i="11"/>
  <c r="BM16" i="11"/>
  <c r="BW16" i="11"/>
  <c r="BX16" i="11"/>
  <c r="BY16" i="11"/>
  <c r="CG16" i="11"/>
  <c r="CF16" i="11"/>
  <c r="BL16" i="11"/>
  <c r="BT16" i="11"/>
  <c r="BU16" i="11"/>
  <c r="BV16" i="11"/>
  <c r="CE16" i="11"/>
  <c r="CD16" i="11"/>
  <c r="BK16" i="11"/>
  <c r="BQ16" i="11"/>
  <c r="BR16" i="11"/>
  <c r="BS16" i="11"/>
  <c r="CC16" i="11"/>
  <c r="CB16" i="11"/>
  <c r="BJ16" i="11"/>
  <c r="BN16" i="11"/>
  <c r="BO16" i="11"/>
  <c r="BP16" i="11"/>
  <c r="CA16" i="11"/>
  <c r="BZ16" i="11"/>
  <c r="AY16" i="11"/>
  <c r="AX16" i="11"/>
  <c r="AW16" i="11"/>
  <c r="AV16" i="11"/>
  <c r="AU16" i="11"/>
  <c r="AR16" i="11"/>
  <c r="AQ16" i="11"/>
  <c r="H15" i="11"/>
  <c r="AI15" i="11"/>
  <c r="BI15" i="11"/>
  <c r="BM15" i="11"/>
  <c r="BW15" i="11"/>
  <c r="BX15" i="11"/>
  <c r="BY15" i="11"/>
  <c r="CG15" i="11"/>
  <c r="CF15" i="11"/>
  <c r="BL15" i="11"/>
  <c r="BT15" i="11"/>
  <c r="BU15" i="11"/>
  <c r="BV15" i="11"/>
  <c r="CE15" i="11"/>
  <c r="CD15" i="11"/>
  <c r="BK15" i="11"/>
  <c r="BQ15" i="11"/>
  <c r="BR15" i="11"/>
  <c r="BS15" i="11"/>
  <c r="CC15" i="11"/>
  <c r="CB15" i="11"/>
  <c r="BJ15" i="11"/>
  <c r="BN15" i="11"/>
  <c r="BO15" i="11"/>
  <c r="BP15" i="11"/>
  <c r="CA15" i="11"/>
  <c r="BZ15" i="11"/>
  <c r="AY15" i="11"/>
  <c r="AX15" i="11"/>
  <c r="AW15" i="11"/>
  <c r="AV15" i="11"/>
  <c r="AU15" i="11"/>
  <c r="AR15" i="11"/>
  <c r="AQ15" i="11"/>
  <c r="H14" i="11"/>
  <c r="AI14" i="11"/>
  <c r="BI14" i="11"/>
  <c r="BM14" i="11"/>
  <c r="BW14" i="11"/>
  <c r="BX14" i="11"/>
  <c r="BY14" i="11"/>
  <c r="CG14" i="11"/>
  <c r="CF14" i="11"/>
  <c r="BL14" i="11"/>
  <c r="BT14" i="11"/>
  <c r="BU14" i="11"/>
  <c r="BV14" i="11"/>
  <c r="CE14" i="11"/>
  <c r="CD14" i="11"/>
  <c r="BK14" i="11"/>
  <c r="BQ14" i="11"/>
  <c r="BR14" i="11"/>
  <c r="BS14" i="11"/>
  <c r="CC14" i="11"/>
  <c r="CB14" i="11"/>
  <c r="BJ14" i="11"/>
  <c r="BN14" i="11"/>
  <c r="BO14" i="11"/>
  <c r="BP14" i="11"/>
  <c r="CA14" i="11"/>
  <c r="BZ14" i="11"/>
  <c r="AY14" i="11"/>
  <c r="AX14" i="11"/>
  <c r="AW14" i="11"/>
  <c r="AV14" i="11"/>
  <c r="AU14" i="11"/>
  <c r="AR14" i="11"/>
  <c r="AQ14" i="11"/>
  <c r="H13" i="11"/>
  <c r="AI13" i="11"/>
  <c r="BI13" i="11"/>
  <c r="BM13" i="11"/>
  <c r="BW13" i="11"/>
  <c r="BX13" i="11"/>
  <c r="BY13" i="11"/>
  <c r="CG13" i="11"/>
  <c r="CF13" i="11"/>
  <c r="BL13" i="11"/>
  <c r="BT13" i="11"/>
  <c r="BU13" i="11"/>
  <c r="BV13" i="11"/>
  <c r="CE13" i="11"/>
  <c r="CD13" i="11"/>
  <c r="BK13" i="11"/>
  <c r="BQ13" i="11"/>
  <c r="BR13" i="11"/>
  <c r="BS13" i="11"/>
  <c r="CC13" i="11"/>
  <c r="CB13" i="11"/>
  <c r="BJ13" i="11"/>
  <c r="BN13" i="11"/>
  <c r="BO13" i="11"/>
  <c r="BP13" i="11"/>
  <c r="CA13" i="11"/>
  <c r="BZ13" i="11"/>
  <c r="AY13" i="11"/>
  <c r="AX13" i="11"/>
  <c r="AW13" i="11"/>
  <c r="AV13" i="11"/>
  <c r="AU13" i="11"/>
  <c r="AR13" i="11"/>
  <c r="AQ13" i="11"/>
  <c r="AY12" i="11"/>
  <c r="AX12" i="11"/>
  <c r="AW12" i="11"/>
  <c r="AV12" i="11"/>
  <c r="AU12" i="11"/>
  <c r="AR12" i="11"/>
  <c r="AQ12" i="11"/>
  <c r="AY11" i="11"/>
  <c r="AX11" i="11"/>
  <c r="AW11" i="11"/>
  <c r="AV11" i="11"/>
  <c r="AU11" i="11"/>
  <c r="AR11" i="11"/>
  <c r="AQ11" i="11"/>
  <c r="H10" i="11"/>
  <c r="AI10" i="11"/>
  <c r="BI10" i="11"/>
  <c r="BM10" i="11"/>
  <c r="BW10" i="11"/>
  <c r="BX10" i="11"/>
  <c r="BY10" i="11"/>
  <c r="CG10" i="11"/>
  <c r="CF10" i="11"/>
  <c r="BL10" i="11"/>
  <c r="BT10" i="11"/>
  <c r="BU10" i="11"/>
  <c r="BV10" i="11"/>
  <c r="CE10" i="11"/>
  <c r="CD10" i="11"/>
  <c r="BK10" i="11"/>
  <c r="BQ10" i="11"/>
  <c r="BR10" i="11"/>
  <c r="BS10" i="11"/>
  <c r="CC10" i="11"/>
  <c r="CB10" i="11"/>
  <c r="BJ10" i="11"/>
  <c r="BN10" i="11"/>
  <c r="BO10" i="11"/>
  <c r="BP10" i="11"/>
  <c r="CA10" i="11"/>
  <c r="BZ10" i="11"/>
  <c r="AY10" i="11"/>
  <c r="AX10" i="11"/>
  <c r="AW10" i="11"/>
  <c r="AV10" i="11"/>
  <c r="AU10" i="11"/>
  <c r="AR10" i="11"/>
  <c r="AQ10" i="11"/>
  <c r="AY9" i="11"/>
  <c r="AX9" i="11"/>
  <c r="AW9" i="11"/>
  <c r="AV9" i="11"/>
  <c r="AU9" i="11"/>
  <c r="AR9" i="11"/>
  <c r="AQ9" i="11"/>
  <c r="N8" i="11"/>
  <c r="H8" i="11"/>
  <c r="AI8" i="11"/>
  <c r="BI8" i="11"/>
  <c r="BM8" i="11"/>
  <c r="BW8" i="11"/>
  <c r="BX8" i="11"/>
  <c r="BY8" i="11"/>
  <c r="CG8" i="11"/>
  <c r="CF8" i="11"/>
  <c r="BL8" i="11"/>
  <c r="BT8" i="11"/>
  <c r="BU8" i="11"/>
  <c r="BV8" i="11"/>
  <c r="CE8" i="11"/>
  <c r="CD8" i="11"/>
  <c r="BK8" i="11"/>
  <c r="BQ8" i="11"/>
  <c r="BR8" i="11"/>
  <c r="BS8" i="11"/>
  <c r="CC8" i="11"/>
  <c r="CB8" i="11"/>
  <c r="BJ8" i="11"/>
  <c r="BN8" i="11"/>
  <c r="BO8" i="11"/>
  <c r="BP8" i="11"/>
  <c r="CA8" i="11"/>
  <c r="BZ8" i="11"/>
  <c r="AY8" i="11"/>
  <c r="AX8" i="11"/>
  <c r="AW8" i="11"/>
  <c r="AV8" i="11"/>
  <c r="AU8" i="11"/>
  <c r="AR8" i="11"/>
  <c r="AQ8" i="11"/>
  <c r="H7" i="11"/>
  <c r="AI7" i="11"/>
  <c r="BI7" i="11"/>
  <c r="BM7" i="11"/>
  <c r="BW7" i="11"/>
  <c r="BX7" i="11"/>
  <c r="BY7" i="11"/>
  <c r="CG7" i="11"/>
  <c r="CF7" i="11"/>
  <c r="BL7" i="11"/>
  <c r="BT7" i="11"/>
  <c r="BU7" i="11"/>
  <c r="BV7" i="11"/>
  <c r="CE7" i="11"/>
  <c r="CD7" i="11"/>
  <c r="BK7" i="11"/>
  <c r="BQ7" i="11"/>
  <c r="BR7" i="11"/>
  <c r="BS7" i="11"/>
  <c r="CC7" i="11"/>
  <c r="CB7" i="11"/>
  <c r="BJ7" i="11"/>
  <c r="BN7" i="11"/>
  <c r="BO7" i="11"/>
  <c r="BP7" i="11"/>
  <c r="CA7" i="11"/>
  <c r="BZ7" i="11"/>
  <c r="AY7" i="11"/>
  <c r="AX7" i="11"/>
  <c r="AW7" i="11"/>
  <c r="AV7" i="11"/>
  <c r="AU7" i="11"/>
  <c r="AR7" i="11"/>
  <c r="AQ7" i="11"/>
  <c r="H6" i="11"/>
  <c r="AI6" i="11"/>
  <c r="BI6" i="11"/>
  <c r="BM6" i="11"/>
  <c r="BW6" i="11"/>
  <c r="BX6" i="11"/>
  <c r="BY6" i="11"/>
  <c r="CG6" i="11"/>
  <c r="CF6" i="11"/>
  <c r="BL6" i="11"/>
  <c r="BT6" i="11"/>
  <c r="BU6" i="11"/>
  <c r="BV6" i="11"/>
  <c r="CE6" i="11"/>
  <c r="CD6" i="11"/>
  <c r="BK6" i="11"/>
  <c r="BQ6" i="11"/>
  <c r="BR6" i="11"/>
  <c r="BS6" i="11"/>
  <c r="CC6" i="11"/>
  <c r="CB6" i="11"/>
  <c r="BJ6" i="11"/>
  <c r="BN6" i="11"/>
  <c r="BO6" i="11"/>
  <c r="BP6" i="11"/>
  <c r="CA6" i="11"/>
  <c r="BZ6" i="11"/>
  <c r="AY6" i="11"/>
  <c r="AX6" i="11"/>
  <c r="AW6" i="11"/>
  <c r="AV6" i="11"/>
  <c r="AU6" i="11"/>
  <c r="AR6" i="11"/>
  <c r="AQ6" i="11"/>
  <c r="AH851" i="11"/>
  <c r="AG851" i="11"/>
  <c r="AF851" i="11"/>
  <c r="AE851" i="11"/>
  <c r="AH850" i="11"/>
  <c r="AG850" i="11"/>
  <c r="AF850" i="11"/>
  <c r="AE850" i="11"/>
  <c r="AH849" i="11"/>
  <c r="AG849" i="11"/>
  <c r="AF849" i="11"/>
  <c r="AE849" i="11"/>
  <c r="AH848" i="11"/>
  <c r="AG848" i="11"/>
  <c r="AF848" i="11"/>
  <c r="AE848" i="11"/>
  <c r="AH847" i="11"/>
  <c r="AG847" i="11"/>
  <c r="AF847" i="11"/>
  <c r="AE847" i="11"/>
  <c r="AH846" i="11"/>
  <c r="AG846" i="11"/>
  <c r="AF846" i="11"/>
  <c r="AE846" i="11"/>
  <c r="AH845" i="11"/>
  <c r="AG845" i="11"/>
  <c r="AF845" i="11"/>
  <c r="AE845" i="11"/>
  <c r="AH844" i="11"/>
  <c r="AG844" i="11"/>
  <c r="AF844" i="11"/>
  <c r="AE844" i="11"/>
  <c r="AH843" i="11"/>
  <c r="AG843" i="11"/>
  <c r="AF843" i="11"/>
  <c r="AE843" i="11"/>
  <c r="AH842" i="11"/>
  <c r="AG842" i="11"/>
  <c r="AF842" i="11"/>
  <c r="AE842" i="11"/>
  <c r="AH841" i="11"/>
  <c r="AG841" i="11"/>
  <c r="AF841" i="11"/>
  <c r="AE841" i="11"/>
  <c r="AH840" i="11"/>
  <c r="AG840" i="11"/>
  <c r="AF840" i="11"/>
  <c r="AE840" i="11"/>
  <c r="AH839" i="11"/>
  <c r="AG839" i="11"/>
  <c r="AF839" i="11"/>
  <c r="AE839" i="11"/>
  <c r="AH838" i="11"/>
  <c r="AG838" i="11"/>
  <c r="AF838" i="11"/>
  <c r="AE838" i="11"/>
  <c r="AH837" i="11"/>
  <c r="AG837" i="11"/>
  <c r="AF837" i="11"/>
  <c r="AE837" i="11"/>
  <c r="AH836" i="11"/>
  <c r="AG836" i="11"/>
  <c r="AF836" i="11"/>
  <c r="AE836" i="11"/>
  <c r="AH835" i="11"/>
  <c r="AG835" i="11"/>
  <c r="AF835" i="11"/>
  <c r="AE835" i="11"/>
  <c r="AH834" i="11"/>
  <c r="AG834" i="11"/>
  <c r="AF834" i="11"/>
  <c r="AE834" i="11"/>
  <c r="AH833" i="11"/>
  <c r="AG833" i="11"/>
  <c r="AF833" i="11"/>
  <c r="AE833" i="11"/>
  <c r="AH832" i="11"/>
  <c r="AG832" i="11"/>
  <c r="AF832" i="11"/>
  <c r="AE832" i="11"/>
  <c r="AH831" i="11"/>
  <c r="AG831" i="11"/>
  <c r="AF831" i="11"/>
  <c r="AE831" i="11"/>
  <c r="AH830" i="11"/>
  <c r="AG830" i="11"/>
  <c r="AF830" i="11"/>
  <c r="AE830" i="11"/>
  <c r="AH829" i="11"/>
  <c r="AG829" i="11"/>
  <c r="AF829" i="11"/>
  <c r="AE829" i="11"/>
  <c r="AH828" i="11"/>
  <c r="AG828" i="11"/>
  <c r="AF828" i="11"/>
  <c r="AE828" i="11"/>
  <c r="AH827" i="11"/>
  <c r="AG827" i="11"/>
  <c r="AF827" i="11"/>
  <c r="AE827" i="11"/>
  <c r="AH826" i="11"/>
  <c r="AG826" i="11"/>
  <c r="AF826" i="11"/>
  <c r="AE826" i="11"/>
  <c r="AH825" i="11"/>
  <c r="AG825" i="11"/>
  <c r="AF825" i="11"/>
  <c r="AE825" i="11"/>
  <c r="AH824" i="11"/>
  <c r="AG824" i="11"/>
  <c r="AF824" i="11"/>
  <c r="AE824" i="11"/>
  <c r="AH823" i="11"/>
  <c r="AG823" i="11"/>
  <c r="AF823" i="11"/>
  <c r="AE823" i="11"/>
  <c r="AH822" i="11"/>
  <c r="AG822" i="11"/>
  <c r="AF822" i="11"/>
  <c r="AE822" i="11"/>
  <c r="AH821" i="11"/>
  <c r="AG821" i="11"/>
  <c r="AF821" i="11"/>
  <c r="AE821" i="11"/>
  <c r="AH820" i="11"/>
  <c r="AG820" i="11"/>
  <c r="AF820" i="11"/>
  <c r="AE820" i="11"/>
  <c r="AH819" i="11"/>
  <c r="AG819" i="11"/>
  <c r="AF819" i="11"/>
  <c r="AE819" i="11"/>
  <c r="AH818" i="11"/>
  <c r="AG818" i="11"/>
  <c r="AF818" i="11"/>
  <c r="AE818" i="11"/>
  <c r="AH817" i="11"/>
  <c r="AG817" i="11"/>
  <c r="AF817" i="11"/>
  <c r="AE817" i="11"/>
  <c r="AH816" i="11"/>
  <c r="AG816" i="11"/>
  <c r="AF816" i="11"/>
  <c r="AE816" i="11"/>
  <c r="AH815" i="11"/>
  <c r="AG815" i="11"/>
  <c r="AF815" i="11"/>
  <c r="AE815" i="11"/>
  <c r="AH814" i="11"/>
  <c r="AG814" i="11"/>
  <c r="AF814" i="11"/>
  <c r="AE814" i="11"/>
  <c r="AH813" i="11"/>
  <c r="AG813" i="11"/>
  <c r="AF813" i="11"/>
  <c r="AE813" i="11"/>
  <c r="AH812" i="11"/>
  <c r="AG812" i="11"/>
  <c r="AF812" i="11"/>
  <c r="AE812" i="11"/>
  <c r="AH811" i="11"/>
  <c r="AG811" i="11"/>
  <c r="AF811" i="11"/>
  <c r="AE811" i="11"/>
  <c r="AH810" i="11"/>
  <c r="AG810" i="11"/>
  <c r="AF810" i="11"/>
  <c r="AE810" i="11"/>
  <c r="AH809" i="11"/>
  <c r="AG809" i="11"/>
  <c r="AF809" i="11"/>
  <c r="AE809" i="11"/>
  <c r="AH808" i="11"/>
  <c r="AG808" i="11"/>
  <c r="AF808" i="11"/>
  <c r="AE808" i="11"/>
  <c r="AH807" i="11"/>
  <c r="AG807" i="11"/>
  <c r="AF807" i="11"/>
  <c r="AE807" i="11"/>
  <c r="AH806" i="11"/>
  <c r="AG806" i="11"/>
  <c r="AF806" i="11"/>
  <c r="AE806" i="11"/>
  <c r="AH805" i="11"/>
  <c r="AG805" i="11"/>
  <c r="AF805" i="11"/>
  <c r="AE805" i="11"/>
  <c r="AH804" i="11"/>
  <c r="AG804" i="11"/>
  <c r="AF804" i="11"/>
  <c r="AE804" i="11"/>
  <c r="AH803" i="11"/>
  <c r="AG803" i="11"/>
  <c r="AF803" i="11"/>
  <c r="AE803" i="11"/>
  <c r="AH802" i="11"/>
  <c r="AG802" i="11"/>
  <c r="AF802" i="11"/>
  <c r="AE802" i="11"/>
  <c r="AH801" i="11"/>
  <c r="AG801" i="11"/>
  <c r="AF801" i="11"/>
  <c r="AE801" i="11"/>
  <c r="AH800" i="11"/>
  <c r="AG800" i="11"/>
  <c r="AF800" i="11"/>
  <c r="AE800" i="11"/>
  <c r="AH799" i="11"/>
  <c r="AG799" i="11"/>
  <c r="AF799" i="11"/>
  <c r="AE799" i="11"/>
  <c r="AH798" i="11"/>
  <c r="AG798" i="11"/>
  <c r="AF798" i="11"/>
  <c r="AE798" i="11"/>
  <c r="AH797" i="11"/>
  <c r="AG797" i="11"/>
  <c r="AF797" i="11"/>
  <c r="AE797" i="11"/>
  <c r="AH796" i="11"/>
  <c r="AG796" i="11"/>
  <c r="AF796" i="11"/>
  <c r="AE796" i="11"/>
  <c r="AH795" i="11"/>
  <c r="AG795" i="11"/>
  <c r="AF795" i="11"/>
  <c r="AE795" i="11"/>
  <c r="AH794" i="11"/>
  <c r="AG794" i="11"/>
  <c r="AF794" i="11"/>
  <c r="AE794" i="11"/>
  <c r="AH793" i="11"/>
  <c r="AG793" i="11"/>
  <c r="AF793" i="11"/>
  <c r="AE793" i="11"/>
  <c r="AH792" i="11"/>
  <c r="AG792" i="11"/>
  <c r="AF792" i="11"/>
  <c r="AE792" i="11"/>
  <c r="AH791" i="11"/>
  <c r="AG791" i="11"/>
  <c r="AF791" i="11"/>
  <c r="AE791" i="11"/>
  <c r="AH790" i="11"/>
  <c r="AG790" i="11"/>
  <c r="AF790" i="11"/>
  <c r="AE790" i="11"/>
  <c r="AH789" i="11"/>
  <c r="AG789" i="11"/>
  <c r="AF789" i="11"/>
  <c r="AE789" i="11"/>
  <c r="AH788" i="11"/>
  <c r="AG788" i="11"/>
  <c r="AF788" i="11"/>
  <c r="AE788" i="11"/>
  <c r="AH787" i="11"/>
  <c r="AG787" i="11"/>
  <c r="AF787" i="11"/>
  <c r="AE787" i="11"/>
  <c r="AH786" i="11"/>
  <c r="AG786" i="11"/>
  <c r="AF786" i="11"/>
  <c r="AE786" i="11"/>
  <c r="AH785" i="11"/>
  <c r="AG785" i="11"/>
  <c r="AF785" i="11"/>
  <c r="AE785" i="11"/>
  <c r="AH784" i="11"/>
  <c r="AG784" i="11"/>
  <c r="AF784" i="11"/>
  <c r="AE784" i="11"/>
  <c r="AH783" i="11"/>
  <c r="AG783" i="11"/>
  <c r="AF783" i="11"/>
  <c r="AE783" i="11"/>
  <c r="AH782" i="11"/>
  <c r="AG782" i="11"/>
  <c r="AF782" i="11"/>
  <c r="AE782" i="11"/>
  <c r="AH781" i="11"/>
  <c r="AG781" i="11"/>
  <c r="AF781" i="11"/>
  <c r="AE781" i="11"/>
  <c r="AH780" i="11"/>
  <c r="AG780" i="11"/>
  <c r="AF780" i="11"/>
  <c r="AE780" i="11"/>
  <c r="AH779" i="11"/>
  <c r="AG779" i="11"/>
  <c r="AF779" i="11"/>
  <c r="AE779" i="11"/>
  <c r="AH778" i="11"/>
  <c r="AG778" i="11"/>
  <c r="AF778" i="11"/>
  <c r="AE778" i="11"/>
  <c r="AH777" i="11"/>
  <c r="AG777" i="11"/>
  <c r="AF777" i="11"/>
  <c r="AE777" i="11"/>
  <c r="AH776" i="11"/>
  <c r="AG776" i="11"/>
  <c r="AF776" i="11"/>
  <c r="AE776" i="11"/>
  <c r="AH775" i="11"/>
  <c r="AG775" i="11"/>
  <c r="AF775" i="11"/>
  <c r="AE775" i="11"/>
  <c r="AH774" i="11"/>
  <c r="AG774" i="11"/>
  <c r="AF774" i="11"/>
  <c r="AE774" i="11"/>
  <c r="AH773" i="11"/>
  <c r="AG773" i="11"/>
  <c r="AF773" i="11"/>
  <c r="AE773" i="11"/>
  <c r="AH772" i="11"/>
  <c r="AG772" i="11"/>
  <c r="AF772" i="11"/>
  <c r="AE772" i="11"/>
  <c r="AH771" i="11"/>
  <c r="AG771" i="11"/>
  <c r="AF771" i="11"/>
  <c r="AE771" i="11"/>
  <c r="AH770" i="11"/>
  <c r="AG770" i="11"/>
  <c r="AF770" i="11"/>
  <c r="AE770" i="11"/>
  <c r="AH769" i="11"/>
  <c r="AG769" i="11"/>
  <c r="AF769" i="11"/>
  <c r="AE769" i="11"/>
  <c r="AH768" i="11"/>
  <c r="AG768" i="11"/>
  <c r="AF768" i="11"/>
  <c r="AE768" i="11"/>
  <c r="AH767" i="11"/>
  <c r="AG767" i="11"/>
  <c r="AF767" i="11"/>
  <c r="AE767" i="11"/>
  <c r="AH766" i="11"/>
  <c r="AG766" i="11"/>
  <c r="AF766" i="11"/>
  <c r="AE766" i="11"/>
  <c r="AH765" i="11"/>
  <c r="AG765" i="11"/>
  <c r="AF765" i="11"/>
  <c r="AE765" i="11"/>
  <c r="AH764" i="11"/>
  <c r="AG764" i="11"/>
  <c r="AF764" i="11"/>
  <c r="AE764" i="11"/>
  <c r="AH763" i="11"/>
  <c r="AG763" i="11"/>
  <c r="AF763" i="11"/>
  <c r="AE763" i="11"/>
  <c r="AH762" i="11"/>
  <c r="AG762" i="11"/>
  <c r="AF762" i="11"/>
  <c r="AE762" i="11"/>
  <c r="AH761" i="11"/>
  <c r="AG761" i="11"/>
  <c r="AF761" i="11"/>
  <c r="AE761" i="11"/>
  <c r="AH760" i="11"/>
  <c r="AG760" i="11"/>
  <c r="AF760" i="11"/>
  <c r="AE760" i="11"/>
  <c r="AH759" i="11"/>
  <c r="AG759" i="11"/>
  <c r="AF759" i="11"/>
  <c r="AE759" i="11"/>
  <c r="AH758" i="11"/>
  <c r="AG758" i="11"/>
  <c r="AF758" i="11"/>
  <c r="AE758" i="11"/>
  <c r="AH757" i="11"/>
  <c r="AG757" i="11"/>
  <c r="AF757" i="11"/>
  <c r="AE757" i="11"/>
  <c r="AH756" i="11"/>
  <c r="AG756" i="11"/>
  <c r="AF756" i="11"/>
  <c r="AE756" i="11"/>
  <c r="AH755" i="11"/>
  <c r="AG755" i="11"/>
  <c r="AF755" i="11"/>
  <c r="AE755" i="11"/>
  <c r="AH754" i="11"/>
  <c r="AG754" i="11"/>
  <c r="AF754" i="11"/>
  <c r="AE754" i="11"/>
  <c r="AH753" i="11"/>
  <c r="AG753" i="11"/>
  <c r="AF753" i="11"/>
  <c r="AE753" i="11"/>
  <c r="AH752" i="11"/>
  <c r="AG752" i="11"/>
  <c r="AF752" i="11"/>
  <c r="AE752" i="11"/>
  <c r="AH751" i="11"/>
  <c r="AG751" i="11"/>
  <c r="AF751" i="11"/>
  <c r="AE751" i="11"/>
  <c r="AH750" i="11"/>
  <c r="AG750" i="11"/>
  <c r="AF750" i="11"/>
  <c r="AE750" i="11"/>
  <c r="AH749" i="11"/>
  <c r="AG749" i="11"/>
  <c r="AF749" i="11"/>
  <c r="AE749" i="11"/>
  <c r="AH748" i="11"/>
  <c r="AG748" i="11"/>
  <c r="AF748" i="11"/>
  <c r="AE748" i="11"/>
  <c r="AH747" i="11"/>
  <c r="AG747" i="11"/>
  <c r="AF747" i="11"/>
  <c r="AE747" i="11"/>
  <c r="AH746" i="11"/>
  <c r="AG746" i="11"/>
  <c r="AF746" i="11"/>
  <c r="AE746" i="11"/>
  <c r="AH745" i="11"/>
  <c r="AG745" i="11"/>
  <c r="AF745" i="11"/>
  <c r="AE745" i="11"/>
  <c r="AH744" i="11"/>
  <c r="AG744" i="11"/>
  <c r="AF744" i="11"/>
  <c r="AE744" i="11"/>
  <c r="AH743" i="11"/>
  <c r="AG743" i="11"/>
  <c r="AF743" i="11"/>
  <c r="AE743" i="11"/>
  <c r="AH742" i="11"/>
  <c r="AG742" i="11"/>
  <c r="AF742" i="11"/>
  <c r="AE742" i="11"/>
  <c r="AH741" i="11"/>
  <c r="AG741" i="11"/>
  <c r="AF741" i="11"/>
  <c r="AE741" i="11"/>
  <c r="AH740" i="11"/>
  <c r="AG740" i="11"/>
  <c r="AF740" i="11"/>
  <c r="AE740" i="11"/>
  <c r="AH739" i="11"/>
  <c r="AG739" i="11"/>
  <c r="AF739" i="11"/>
  <c r="AE739" i="11"/>
  <c r="AH738" i="11"/>
  <c r="AG738" i="11"/>
  <c r="AF738" i="11"/>
  <c r="AE738" i="11"/>
  <c r="AH737" i="11"/>
  <c r="AG737" i="11"/>
  <c r="AF737" i="11"/>
  <c r="AE737" i="11"/>
  <c r="AH736" i="11"/>
  <c r="AG736" i="11"/>
  <c r="AF736" i="11"/>
  <c r="AE736" i="11"/>
  <c r="AH735" i="11"/>
  <c r="AG735" i="11"/>
  <c r="AF735" i="11"/>
  <c r="AE735" i="11"/>
  <c r="AH734" i="11"/>
  <c r="AG734" i="11"/>
  <c r="AF734" i="11"/>
  <c r="AE734" i="11"/>
  <c r="AH733" i="11"/>
  <c r="AG733" i="11"/>
  <c r="AF733" i="11"/>
  <c r="AE733" i="11"/>
  <c r="AH732" i="11"/>
  <c r="AG732" i="11"/>
  <c r="AF732" i="11"/>
  <c r="AE732" i="11"/>
  <c r="AH731" i="11"/>
  <c r="AG731" i="11"/>
  <c r="AF731" i="11"/>
  <c r="AE731" i="11"/>
  <c r="AH730" i="11"/>
  <c r="AG730" i="11"/>
  <c r="AF730" i="11"/>
  <c r="AE730" i="11"/>
  <c r="AH729" i="11"/>
  <c r="AG729" i="11"/>
  <c r="AF729" i="11"/>
  <c r="AE729" i="11"/>
  <c r="AH728" i="11"/>
  <c r="AG728" i="11"/>
  <c r="AF728" i="11"/>
  <c r="AE728" i="11"/>
  <c r="AH727" i="11"/>
  <c r="AG727" i="11"/>
  <c r="AF727" i="11"/>
  <c r="AE727" i="11"/>
  <c r="AH726" i="11"/>
  <c r="AG726" i="11"/>
  <c r="AF726" i="11"/>
  <c r="AE726" i="11"/>
  <c r="AH725" i="11"/>
  <c r="AG725" i="11"/>
  <c r="AF725" i="11"/>
  <c r="AE725" i="11"/>
  <c r="AH724" i="11"/>
  <c r="AG724" i="11"/>
  <c r="AF724" i="11"/>
  <c r="AE724" i="11"/>
  <c r="AH723" i="11"/>
  <c r="AG723" i="11"/>
  <c r="AF723" i="11"/>
  <c r="AE723" i="11"/>
  <c r="AH722" i="11"/>
  <c r="AG722" i="11"/>
  <c r="AF722" i="11"/>
  <c r="AE722" i="11"/>
  <c r="AH721" i="11"/>
  <c r="AG721" i="11"/>
  <c r="AF721" i="11"/>
  <c r="AE721" i="11"/>
  <c r="AH720" i="11"/>
  <c r="AG720" i="11"/>
  <c r="AF720" i="11"/>
  <c r="AE720" i="11"/>
  <c r="AH719" i="11"/>
  <c r="AG719" i="11"/>
  <c r="AF719" i="11"/>
  <c r="AE719" i="11"/>
  <c r="AH718" i="11"/>
  <c r="AG718" i="11"/>
  <c r="AF718" i="11"/>
  <c r="AE718" i="11"/>
  <c r="AH717" i="11"/>
  <c r="AG717" i="11"/>
  <c r="AF717" i="11"/>
  <c r="AE717" i="11"/>
  <c r="AH716" i="11"/>
  <c r="AG716" i="11"/>
  <c r="AF716" i="11"/>
  <c r="AE716" i="11"/>
  <c r="AH715" i="11"/>
  <c r="AG715" i="11"/>
  <c r="AF715" i="11"/>
  <c r="AE715" i="11"/>
  <c r="AH714" i="11"/>
  <c r="AG714" i="11"/>
  <c r="AF714" i="11"/>
  <c r="AE714" i="11"/>
  <c r="AH713" i="11"/>
  <c r="AG713" i="11"/>
  <c r="AF713" i="11"/>
  <c r="AE713" i="11"/>
  <c r="AH712" i="11"/>
  <c r="AG712" i="11"/>
  <c r="AF712" i="11"/>
  <c r="AE712" i="11"/>
  <c r="AH711" i="11"/>
  <c r="AG711" i="11"/>
  <c r="AF711" i="11"/>
  <c r="AE711" i="11"/>
  <c r="AH710" i="11"/>
  <c r="AG710" i="11"/>
  <c r="AF710" i="11"/>
  <c r="AE710" i="11"/>
  <c r="AH709" i="11"/>
  <c r="AG709" i="11"/>
  <c r="AF709" i="11"/>
  <c r="AE709" i="11"/>
  <c r="AH708" i="11"/>
  <c r="AG708" i="11"/>
  <c r="AF708" i="11"/>
  <c r="AE708" i="11"/>
  <c r="AH707" i="11"/>
  <c r="AG707" i="11"/>
  <c r="AF707" i="11"/>
  <c r="AE707" i="11"/>
  <c r="AH706" i="11"/>
  <c r="AG706" i="11"/>
  <c r="AF706" i="11"/>
  <c r="AE706" i="11"/>
  <c r="AH705" i="11"/>
  <c r="AG705" i="11"/>
  <c r="AF705" i="11"/>
  <c r="AE705" i="11"/>
  <c r="AH704" i="11"/>
  <c r="AG704" i="11"/>
  <c r="AF704" i="11"/>
  <c r="AE704" i="11"/>
  <c r="AH703" i="11"/>
  <c r="AG703" i="11"/>
  <c r="AF703" i="11"/>
  <c r="AE703" i="11"/>
  <c r="AH702" i="11"/>
  <c r="AG702" i="11"/>
  <c r="AF702" i="11"/>
  <c r="AE702" i="11"/>
  <c r="AH701" i="11"/>
  <c r="AG701" i="11"/>
  <c r="AF701" i="11"/>
  <c r="AE701" i="11"/>
  <c r="AH700" i="11"/>
  <c r="AG700" i="11"/>
  <c r="AF700" i="11"/>
  <c r="AE700" i="11"/>
  <c r="AH699" i="11"/>
  <c r="AG699" i="11"/>
  <c r="AF699" i="11"/>
  <c r="AE699" i="11"/>
  <c r="AH698" i="11"/>
  <c r="AG698" i="11"/>
  <c r="AF698" i="11"/>
  <c r="AE698" i="11"/>
  <c r="AH697" i="11"/>
  <c r="AG697" i="11"/>
  <c r="AF697" i="11"/>
  <c r="AE697" i="11"/>
  <c r="AH696" i="11"/>
  <c r="AG696" i="11"/>
  <c r="AF696" i="11"/>
  <c r="AE696" i="11"/>
  <c r="AH695" i="11"/>
  <c r="AG695" i="11"/>
  <c r="AF695" i="11"/>
  <c r="AE695" i="11"/>
  <c r="AH694" i="11"/>
  <c r="AG694" i="11"/>
  <c r="AF694" i="11"/>
  <c r="AE694" i="11"/>
  <c r="AH693" i="11"/>
  <c r="AG693" i="11"/>
  <c r="AF693" i="11"/>
  <c r="AE693" i="11"/>
  <c r="AH692" i="11"/>
  <c r="AG692" i="11"/>
  <c r="AF692" i="11"/>
  <c r="AE692" i="11"/>
  <c r="AH691" i="11"/>
  <c r="AG691" i="11"/>
  <c r="AF691" i="11"/>
  <c r="AE691" i="11"/>
  <c r="AH690" i="11"/>
  <c r="AG690" i="11"/>
  <c r="AF690" i="11"/>
  <c r="AE690" i="11"/>
  <c r="AH689" i="11"/>
  <c r="AG689" i="11"/>
  <c r="AF689" i="11"/>
  <c r="AE689" i="11"/>
  <c r="AH688" i="11"/>
  <c r="AG688" i="11"/>
  <c r="AF688" i="11"/>
  <c r="AE688" i="11"/>
  <c r="AH687" i="11"/>
  <c r="AG687" i="11"/>
  <c r="AF687" i="11"/>
  <c r="AE687" i="11"/>
  <c r="AH686" i="11"/>
  <c r="AG686" i="11"/>
  <c r="AF686" i="11"/>
  <c r="AE686" i="11"/>
  <c r="AH685" i="11"/>
  <c r="AG685" i="11"/>
  <c r="AF685" i="11"/>
  <c r="AE685" i="11"/>
  <c r="AH684" i="11"/>
  <c r="AG684" i="11"/>
  <c r="AF684" i="11"/>
  <c r="AE684" i="11"/>
  <c r="AH683" i="11"/>
  <c r="AG683" i="11"/>
  <c r="AF683" i="11"/>
  <c r="AE683" i="11"/>
  <c r="AH682" i="11"/>
  <c r="AG682" i="11"/>
  <c r="AF682" i="11"/>
  <c r="AE682" i="11"/>
  <c r="AH681" i="11"/>
  <c r="AG681" i="11"/>
  <c r="AF681" i="11"/>
  <c r="AE681" i="11"/>
  <c r="AH680" i="11"/>
  <c r="AG680" i="11"/>
  <c r="AF680" i="11"/>
  <c r="AE680" i="11"/>
  <c r="AH679" i="11"/>
  <c r="AG679" i="11"/>
  <c r="AF679" i="11"/>
  <c r="AE679" i="11"/>
  <c r="AH678" i="11"/>
  <c r="AG678" i="11"/>
  <c r="AF678" i="11"/>
  <c r="AE678" i="11"/>
  <c r="AH677" i="11"/>
  <c r="AG677" i="11"/>
  <c r="AF677" i="11"/>
  <c r="AE677" i="11"/>
  <c r="AH676" i="11"/>
  <c r="AG676" i="11"/>
  <c r="AF676" i="11"/>
  <c r="AE676" i="11"/>
  <c r="AH675" i="11"/>
  <c r="AG675" i="11"/>
  <c r="AF675" i="11"/>
  <c r="AE675" i="11"/>
  <c r="AH674" i="11"/>
  <c r="AG674" i="11"/>
  <c r="AF674" i="11"/>
  <c r="AE674" i="11"/>
  <c r="AH673" i="11"/>
  <c r="AG673" i="11"/>
  <c r="AF673" i="11"/>
  <c r="AE673" i="11"/>
  <c r="AH672" i="11"/>
  <c r="AG672" i="11"/>
  <c r="AF672" i="11"/>
  <c r="AE672" i="11"/>
  <c r="AH671" i="11"/>
  <c r="AG671" i="11"/>
  <c r="AF671" i="11"/>
  <c r="AE671" i="11"/>
  <c r="AH670" i="11"/>
  <c r="AG670" i="11"/>
  <c r="AF670" i="11"/>
  <c r="AE670" i="11"/>
  <c r="AH669" i="11"/>
  <c r="AG669" i="11"/>
  <c r="AF669" i="11"/>
  <c r="AE669" i="11"/>
  <c r="AH668" i="11"/>
  <c r="AG668" i="11"/>
  <c r="AF668" i="11"/>
  <c r="AE668" i="11"/>
  <c r="AH667" i="11"/>
  <c r="AG667" i="11"/>
  <c r="AF667" i="11"/>
  <c r="AE667" i="11"/>
  <c r="AH666" i="11"/>
  <c r="AG666" i="11"/>
  <c r="AF666" i="11"/>
  <c r="AE666" i="11"/>
  <c r="AH665" i="11"/>
  <c r="AG665" i="11"/>
  <c r="AF665" i="11"/>
  <c r="AE665" i="11"/>
  <c r="AH664" i="11"/>
  <c r="AG664" i="11"/>
  <c r="AF664" i="11"/>
  <c r="AE664" i="11"/>
  <c r="AH663" i="11"/>
  <c r="AG663" i="11"/>
  <c r="AF663" i="11"/>
  <c r="AE663" i="11"/>
  <c r="AH662" i="11"/>
  <c r="AG662" i="11"/>
  <c r="AF662" i="11"/>
  <c r="AE662" i="11"/>
  <c r="AH661" i="11"/>
  <c r="AG661" i="11"/>
  <c r="AF661" i="11"/>
  <c r="AE661" i="11"/>
  <c r="AH660" i="11"/>
  <c r="AG660" i="11"/>
  <c r="AF660" i="11"/>
  <c r="AE660" i="11"/>
  <c r="AH659" i="11"/>
  <c r="AG659" i="11"/>
  <c r="AF659" i="11"/>
  <c r="AE659" i="11"/>
  <c r="AH658" i="11"/>
  <c r="AG658" i="11"/>
  <c r="AF658" i="11"/>
  <c r="AE658" i="11"/>
  <c r="AH657" i="11"/>
  <c r="AG657" i="11"/>
  <c r="AF657" i="11"/>
  <c r="AE657" i="11"/>
  <c r="AH656" i="11"/>
  <c r="AG656" i="11"/>
  <c r="AF656" i="11"/>
  <c r="AE656" i="11"/>
  <c r="AH655" i="11"/>
  <c r="AG655" i="11"/>
  <c r="AF655" i="11"/>
  <c r="AE655" i="11"/>
  <c r="AH654" i="11"/>
  <c r="AG654" i="11"/>
  <c r="AF654" i="11"/>
  <c r="AE654" i="11"/>
  <c r="AH653" i="11"/>
  <c r="AG653" i="11"/>
  <c r="AF653" i="11"/>
  <c r="AE653" i="11"/>
  <c r="AH652" i="11"/>
  <c r="AG652" i="11"/>
  <c r="AF652" i="11"/>
  <c r="AE652" i="11"/>
  <c r="AH651" i="11"/>
  <c r="AG651" i="11"/>
  <c r="AF651" i="11"/>
  <c r="AE651" i="11"/>
  <c r="AH650" i="11"/>
  <c r="AG650" i="11"/>
  <c r="AF650" i="11"/>
  <c r="AE650" i="11"/>
  <c r="AH649" i="11"/>
  <c r="AG649" i="11"/>
  <c r="AF649" i="11"/>
  <c r="AE649" i="11"/>
  <c r="AH648" i="11"/>
  <c r="AG648" i="11"/>
  <c r="AF648" i="11"/>
  <c r="AE648" i="11"/>
  <c r="AH647" i="11"/>
  <c r="AG647" i="11"/>
  <c r="AF647" i="11"/>
  <c r="AE647" i="11"/>
  <c r="AH646" i="11"/>
  <c r="AG646" i="11"/>
  <c r="AF646" i="11"/>
  <c r="AE646" i="11"/>
  <c r="AH645" i="11"/>
  <c r="AG645" i="11"/>
  <c r="AF645" i="11"/>
  <c r="AE645" i="11"/>
  <c r="AH644" i="11"/>
  <c r="AG644" i="11"/>
  <c r="AF644" i="11"/>
  <c r="AE644" i="11"/>
  <c r="AH643" i="11"/>
  <c r="AG643" i="11"/>
  <c r="AF643" i="11"/>
  <c r="AE643" i="11"/>
  <c r="AH642" i="11"/>
  <c r="AG642" i="11"/>
  <c r="AF642" i="11"/>
  <c r="AE642" i="11"/>
  <c r="AH641" i="11"/>
  <c r="AG641" i="11"/>
  <c r="AF641" i="11"/>
  <c r="AE641" i="11"/>
  <c r="AH640" i="11"/>
  <c r="AG640" i="11"/>
  <c r="AF640" i="11"/>
  <c r="AE640" i="11"/>
  <c r="AH639" i="11"/>
  <c r="AG639" i="11"/>
  <c r="AF639" i="11"/>
  <c r="AE639" i="11"/>
  <c r="AH638" i="11"/>
  <c r="AG638" i="11"/>
  <c r="AF638" i="11"/>
  <c r="AE638" i="11"/>
  <c r="AH637" i="11"/>
  <c r="AG637" i="11"/>
  <c r="AF637" i="11"/>
  <c r="AE637" i="11"/>
  <c r="AH636" i="11"/>
  <c r="AG636" i="11"/>
  <c r="AF636" i="11"/>
  <c r="AE636" i="11"/>
  <c r="AH635" i="11"/>
  <c r="AG635" i="11"/>
  <c r="AF635" i="11"/>
  <c r="AE635" i="11"/>
  <c r="AH634" i="11"/>
  <c r="AG634" i="11"/>
  <c r="AF634" i="11"/>
  <c r="AE634" i="11"/>
  <c r="AH633" i="11"/>
  <c r="AG633" i="11"/>
  <c r="AF633" i="11"/>
  <c r="AE633" i="11"/>
  <c r="AH632" i="11"/>
  <c r="AG632" i="11"/>
  <c r="AF632" i="11"/>
  <c r="AE632" i="11"/>
  <c r="AH631" i="11"/>
  <c r="AG631" i="11"/>
  <c r="AF631" i="11"/>
  <c r="AE631" i="11"/>
  <c r="AH630" i="11"/>
  <c r="AG630" i="11"/>
  <c r="AF630" i="11"/>
  <c r="AE630" i="11"/>
  <c r="AH629" i="11"/>
  <c r="AG629" i="11"/>
  <c r="AF629" i="11"/>
  <c r="AE629" i="11"/>
  <c r="AH628" i="11"/>
  <c r="AG628" i="11"/>
  <c r="AF628" i="11"/>
  <c r="AE628" i="11"/>
  <c r="AH627" i="11"/>
  <c r="AG627" i="11"/>
  <c r="AF627" i="11"/>
  <c r="AE627" i="11"/>
  <c r="AH626" i="11"/>
  <c r="AG626" i="11"/>
  <c r="AF626" i="11"/>
  <c r="AE626" i="11"/>
  <c r="AH625" i="11"/>
  <c r="AG625" i="11"/>
  <c r="AF625" i="11"/>
  <c r="AE625" i="11"/>
  <c r="AH624" i="11"/>
  <c r="AG624" i="11"/>
  <c r="AF624" i="11"/>
  <c r="AE624" i="11"/>
  <c r="AH623" i="11"/>
  <c r="AG623" i="11"/>
  <c r="AF623" i="11"/>
  <c r="AE623" i="11"/>
  <c r="AH622" i="11"/>
  <c r="AG622" i="11"/>
  <c r="AF622" i="11"/>
  <c r="AE622" i="11"/>
  <c r="AH621" i="11"/>
  <c r="AG621" i="11"/>
  <c r="AF621" i="11"/>
  <c r="AE621" i="11"/>
  <c r="AH620" i="11"/>
  <c r="AG620" i="11"/>
  <c r="AF620" i="11"/>
  <c r="AE620" i="11"/>
  <c r="AH619" i="11"/>
  <c r="AG619" i="11"/>
  <c r="AF619" i="11"/>
  <c r="AE619" i="11"/>
  <c r="AH618" i="11"/>
  <c r="AG618" i="11"/>
  <c r="AF618" i="11"/>
  <c r="AE618" i="11"/>
  <c r="AH617" i="11"/>
  <c r="AG617" i="11"/>
  <c r="AF617" i="11"/>
  <c r="AE617" i="11"/>
  <c r="AH616" i="11"/>
  <c r="AG616" i="11"/>
  <c r="AF616" i="11"/>
  <c r="AE616" i="11"/>
  <c r="AH615" i="11"/>
  <c r="AG615" i="11"/>
  <c r="AF615" i="11"/>
  <c r="AE615" i="11"/>
  <c r="AH614" i="11"/>
  <c r="AG614" i="11"/>
  <c r="AF614" i="11"/>
  <c r="AE614" i="11"/>
  <c r="AH613" i="11"/>
  <c r="AG613" i="11"/>
  <c r="AF613" i="11"/>
  <c r="AE613" i="11"/>
  <c r="AH612" i="11"/>
  <c r="AG612" i="11"/>
  <c r="AF612" i="11"/>
  <c r="AE612" i="11"/>
  <c r="AH611" i="11"/>
  <c r="AG611" i="11"/>
  <c r="AF611" i="11"/>
  <c r="AE611" i="11"/>
  <c r="AH610" i="11"/>
  <c r="AG610" i="11"/>
  <c r="AF610" i="11"/>
  <c r="AE610" i="11"/>
  <c r="AH609" i="11"/>
  <c r="AG609" i="11"/>
  <c r="AF609" i="11"/>
  <c r="AE609" i="11"/>
  <c r="AH608" i="11"/>
  <c r="AG608" i="11"/>
  <c r="AF608" i="11"/>
  <c r="AE608" i="11"/>
  <c r="AH607" i="11"/>
  <c r="AG607" i="11"/>
  <c r="AF607" i="11"/>
  <c r="AE607" i="11"/>
  <c r="AH606" i="11"/>
  <c r="AG606" i="11"/>
  <c r="AF606" i="11"/>
  <c r="AE606" i="11"/>
  <c r="AH605" i="11"/>
  <c r="AG605" i="11"/>
  <c r="AF605" i="11"/>
  <c r="AE605" i="11"/>
  <c r="AH604" i="11"/>
  <c r="AG604" i="11"/>
  <c r="AF604" i="11"/>
  <c r="AE604" i="11"/>
  <c r="AH603" i="11"/>
  <c r="AG603" i="11"/>
  <c r="AF603" i="11"/>
  <c r="AE603" i="11"/>
  <c r="AH602" i="11"/>
  <c r="AG602" i="11"/>
  <c r="AF602" i="11"/>
  <c r="AE602" i="11"/>
  <c r="AH601" i="11"/>
  <c r="AG601" i="11"/>
  <c r="AF601" i="11"/>
  <c r="AE601" i="11"/>
  <c r="AH600" i="11"/>
  <c r="AG600" i="11"/>
  <c r="AF600" i="11"/>
  <c r="AE600" i="11"/>
  <c r="AH599" i="11"/>
  <c r="AG599" i="11"/>
  <c r="AF599" i="11"/>
  <c r="AE599" i="11"/>
  <c r="AH598" i="11"/>
  <c r="AG598" i="11"/>
  <c r="AF598" i="11"/>
  <c r="AE598" i="11"/>
  <c r="AH597" i="11"/>
  <c r="AG597" i="11"/>
  <c r="AF597" i="11"/>
  <c r="AE597" i="11"/>
  <c r="AH596" i="11"/>
  <c r="AG596" i="11"/>
  <c r="AF596" i="11"/>
  <c r="AE596" i="11"/>
  <c r="AH595" i="11"/>
  <c r="AG595" i="11"/>
  <c r="AF595" i="11"/>
  <c r="AE595" i="11"/>
  <c r="AH594" i="11"/>
  <c r="AG594" i="11"/>
  <c r="AF594" i="11"/>
  <c r="AE594" i="11"/>
  <c r="AH593" i="11"/>
  <c r="AG593" i="11"/>
  <c r="AF593" i="11"/>
  <c r="AE593" i="11"/>
  <c r="AH592" i="11"/>
  <c r="AG592" i="11"/>
  <c r="AF592" i="11"/>
  <c r="AE592" i="11"/>
  <c r="AH591" i="11"/>
  <c r="AG591" i="11"/>
  <c r="AF591" i="11"/>
  <c r="AE591" i="11"/>
  <c r="AH590" i="11"/>
  <c r="AG590" i="11"/>
  <c r="AF590" i="11"/>
  <c r="AE590" i="11"/>
  <c r="AH589" i="11"/>
  <c r="AG589" i="11"/>
  <c r="AF589" i="11"/>
  <c r="AE589" i="11"/>
  <c r="AH588" i="11"/>
  <c r="AG588" i="11"/>
  <c r="AF588" i="11"/>
  <c r="AE588" i="11"/>
  <c r="AH587" i="11"/>
  <c r="AG587" i="11"/>
  <c r="AF587" i="11"/>
  <c r="AE587" i="11"/>
  <c r="AH586" i="11"/>
  <c r="AG586" i="11"/>
  <c r="AF586" i="11"/>
  <c r="AE586" i="11"/>
  <c r="AH585" i="11"/>
  <c r="AG585" i="11"/>
  <c r="AF585" i="11"/>
  <c r="AE585" i="11"/>
  <c r="AH584" i="11"/>
  <c r="AG584" i="11"/>
  <c r="AF584" i="11"/>
  <c r="AE584" i="11"/>
  <c r="AH583" i="11"/>
  <c r="AG583" i="11"/>
  <c r="AF583" i="11"/>
  <c r="AE583" i="11"/>
  <c r="AH582" i="11"/>
  <c r="AG582" i="11"/>
  <c r="AF582" i="11"/>
  <c r="AE582" i="11"/>
  <c r="AH581" i="11"/>
  <c r="AG581" i="11"/>
  <c r="AF581" i="11"/>
  <c r="AE581" i="11"/>
  <c r="AH580" i="11"/>
  <c r="AG580" i="11"/>
  <c r="AF580" i="11"/>
  <c r="AE580" i="11"/>
  <c r="AH579" i="11"/>
  <c r="AG579" i="11"/>
  <c r="AF579" i="11"/>
  <c r="AE579" i="11"/>
  <c r="AH578" i="11"/>
  <c r="AG578" i="11"/>
  <c r="AF578" i="11"/>
  <c r="AE578" i="11"/>
  <c r="AH577" i="11"/>
  <c r="AG577" i="11"/>
  <c r="AF577" i="11"/>
  <c r="AE577" i="11"/>
  <c r="AH576" i="11"/>
  <c r="AG576" i="11"/>
  <c r="AF576" i="11"/>
  <c r="AE576" i="11"/>
  <c r="AH575" i="11"/>
  <c r="AG575" i="11"/>
  <c r="AF575" i="11"/>
  <c r="AE575" i="11"/>
  <c r="AH574" i="11"/>
  <c r="AG574" i="11"/>
  <c r="AF574" i="11"/>
  <c r="AE574" i="11"/>
  <c r="AH573" i="11"/>
  <c r="AG573" i="11"/>
  <c r="AF573" i="11"/>
  <c r="AE573" i="11"/>
  <c r="AH572" i="11"/>
  <c r="AG572" i="11"/>
  <c r="AF572" i="11"/>
  <c r="AE572" i="11"/>
  <c r="AH571" i="11"/>
  <c r="AG571" i="11"/>
  <c r="AF571" i="11"/>
  <c r="AE571" i="11"/>
  <c r="AH570" i="11"/>
  <c r="AG570" i="11"/>
  <c r="AF570" i="11"/>
  <c r="AE570" i="11"/>
  <c r="AH569" i="11"/>
  <c r="AG569" i="11"/>
  <c r="AF569" i="11"/>
  <c r="AE569" i="11"/>
  <c r="AH568" i="11"/>
  <c r="AG568" i="11"/>
  <c r="AF568" i="11"/>
  <c r="AE568" i="11"/>
  <c r="AH567" i="11"/>
  <c r="AG567" i="11"/>
  <c r="AF567" i="11"/>
  <c r="AE567" i="11"/>
  <c r="AH566" i="11"/>
  <c r="AG566" i="11"/>
  <c r="AF566" i="11"/>
  <c r="AE566" i="11"/>
  <c r="AH565" i="11"/>
  <c r="AG565" i="11"/>
  <c r="AF565" i="11"/>
  <c r="AE565" i="11"/>
  <c r="AH564" i="11"/>
  <c r="AG564" i="11"/>
  <c r="AF564" i="11"/>
  <c r="AE564" i="11"/>
  <c r="AH563" i="11"/>
  <c r="AG563" i="11"/>
  <c r="AF563" i="11"/>
  <c r="AE563" i="11"/>
  <c r="AH562" i="11"/>
  <c r="AG562" i="11"/>
  <c r="AF562" i="11"/>
  <c r="AE562" i="11"/>
  <c r="AH561" i="11"/>
  <c r="AG561" i="11"/>
  <c r="AF561" i="11"/>
  <c r="AE561" i="11"/>
  <c r="AH560" i="11"/>
  <c r="AG560" i="11"/>
  <c r="AF560" i="11"/>
  <c r="AE560" i="11"/>
  <c r="AH559" i="11"/>
  <c r="AG559" i="11"/>
  <c r="AF559" i="11"/>
  <c r="AE559" i="11"/>
  <c r="AH558" i="11"/>
  <c r="AG558" i="11"/>
  <c r="AF558" i="11"/>
  <c r="AE558" i="11"/>
  <c r="AH557" i="11"/>
  <c r="AG557" i="11"/>
  <c r="AF557" i="11"/>
  <c r="AE557" i="11"/>
  <c r="AH556" i="11"/>
  <c r="AG556" i="11"/>
  <c r="AF556" i="11"/>
  <c r="AE556" i="11"/>
  <c r="AH555" i="11"/>
  <c r="AG555" i="11"/>
  <c r="AF555" i="11"/>
  <c r="AE555" i="11"/>
  <c r="AH554" i="11"/>
  <c r="AG554" i="11"/>
  <c r="AF554" i="11"/>
  <c r="AE554" i="11"/>
  <c r="AH553" i="11"/>
  <c r="AG553" i="11"/>
  <c r="AF553" i="11"/>
  <c r="AE553" i="11"/>
  <c r="AH552" i="11"/>
  <c r="AG552" i="11"/>
  <c r="AF552" i="11"/>
  <c r="AE552" i="11"/>
  <c r="AH551" i="11"/>
  <c r="AG551" i="11"/>
  <c r="AF551" i="11"/>
  <c r="AE551" i="11"/>
  <c r="AH550" i="11"/>
  <c r="AG550" i="11"/>
  <c r="AF550" i="11"/>
  <c r="AE550" i="11"/>
  <c r="AH549" i="11"/>
  <c r="AG549" i="11"/>
  <c r="AF549" i="11"/>
  <c r="AE549" i="11"/>
  <c r="AH548" i="11"/>
  <c r="AG548" i="11"/>
  <c r="AF548" i="11"/>
  <c r="AE548" i="11"/>
  <c r="AH547" i="11"/>
  <c r="AG547" i="11"/>
  <c r="AF547" i="11"/>
  <c r="AE547" i="11"/>
  <c r="AH546" i="11"/>
  <c r="AG546" i="11"/>
  <c r="AF546" i="11"/>
  <c r="AE546" i="11"/>
  <c r="AH545" i="11"/>
  <c r="AG545" i="11"/>
  <c r="AF545" i="11"/>
  <c r="AE545" i="11"/>
  <c r="AH544" i="11"/>
  <c r="AG544" i="11"/>
  <c r="AF544" i="11"/>
  <c r="AE544" i="11"/>
  <c r="AH543" i="11"/>
  <c r="AG543" i="11"/>
  <c r="AF543" i="11"/>
  <c r="AE543" i="11"/>
  <c r="AH542" i="11"/>
  <c r="AG542" i="11"/>
  <c r="AF542" i="11"/>
  <c r="AE542" i="11"/>
  <c r="AH541" i="11"/>
  <c r="AG541" i="11"/>
  <c r="AF541" i="11"/>
  <c r="AE541" i="11"/>
  <c r="AH540" i="11"/>
  <c r="AG540" i="11"/>
  <c r="AF540" i="11"/>
  <c r="AE540" i="11"/>
  <c r="AH539" i="11"/>
  <c r="AG539" i="11"/>
  <c r="AF539" i="11"/>
  <c r="AE539" i="11"/>
  <c r="AH538" i="11"/>
  <c r="AG538" i="11"/>
  <c r="AF538" i="11"/>
  <c r="AE538" i="11"/>
  <c r="AH537" i="11"/>
  <c r="AG537" i="11"/>
  <c r="AF537" i="11"/>
  <c r="AE537" i="11"/>
  <c r="AH536" i="11"/>
  <c r="AG536" i="11"/>
  <c r="AF536" i="11"/>
  <c r="AE536" i="11"/>
  <c r="AH535" i="11"/>
  <c r="AG535" i="11"/>
  <c r="AF535" i="11"/>
  <c r="AE535" i="11"/>
  <c r="AH534" i="11"/>
  <c r="AG534" i="11"/>
  <c r="AF534" i="11"/>
  <c r="AE534" i="11"/>
  <c r="AH533" i="11"/>
  <c r="AG533" i="11"/>
  <c r="AF533" i="11"/>
  <c r="AE533" i="11"/>
  <c r="AH532" i="11"/>
  <c r="AG532" i="11"/>
  <c r="AF532" i="11"/>
  <c r="AE532" i="11"/>
  <c r="AH531" i="11"/>
  <c r="AG531" i="11"/>
  <c r="AF531" i="11"/>
  <c r="AE531" i="11"/>
  <c r="AH530" i="11"/>
  <c r="AG530" i="11"/>
  <c r="AF530" i="11"/>
  <c r="AE530" i="11"/>
  <c r="AH529" i="11"/>
  <c r="AG529" i="11"/>
  <c r="AF529" i="11"/>
  <c r="AE529" i="11"/>
  <c r="AH528" i="11"/>
  <c r="AG528" i="11"/>
  <c r="AF528" i="11"/>
  <c r="AE528" i="11"/>
  <c r="AH527" i="11"/>
  <c r="AG527" i="11"/>
  <c r="AF527" i="11"/>
  <c r="AE527" i="11"/>
  <c r="AH526" i="11"/>
  <c r="AG526" i="11"/>
  <c r="AF526" i="11"/>
  <c r="AE526" i="11"/>
  <c r="AH525" i="11"/>
  <c r="AG525" i="11"/>
  <c r="AF525" i="11"/>
  <c r="AE525" i="11"/>
  <c r="AH524" i="11"/>
  <c r="AG524" i="11"/>
  <c r="AF524" i="11"/>
  <c r="AE524" i="11"/>
  <c r="AH523" i="11"/>
  <c r="AG523" i="11"/>
  <c r="AF523" i="11"/>
  <c r="AE523" i="11"/>
  <c r="AH522" i="11"/>
  <c r="AG522" i="11"/>
  <c r="AF522" i="11"/>
  <c r="AE522" i="11"/>
  <c r="AH521" i="11"/>
  <c r="AG521" i="11"/>
  <c r="AF521" i="11"/>
  <c r="AE521" i="11"/>
  <c r="AH520" i="11"/>
  <c r="AG520" i="11"/>
  <c r="AF520" i="11"/>
  <c r="AE520" i="11"/>
  <c r="AH519" i="11"/>
  <c r="AG519" i="11"/>
  <c r="AF519" i="11"/>
  <c r="AE519" i="11"/>
  <c r="AH518" i="11"/>
  <c r="AG518" i="11"/>
  <c r="AF518" i="11"/>
  <c r="AE518" i="11"/>
  <c r="AH517" i="11"/>
  <c r="AG517" i="11"/>
  <c r="AF517" i="11"/>
  <c r="AE517" i="11"/>
  <c r="AH516" i="11"/>
  <c r="AG516" i="11"/>
  <c r="AF516" i="11"/>
  <c r="AE516" i="11"/>
  <c r="AH515" i="11"/>
  <c r="AG515" i="11"/>
  <c r="AF515" i="11"/>
  <c r="AE515" i="11"/>
  <c r="AH514" i="11"/>
  <c r="AG514" i="11"/>
  <c r="AF514" i="11"/>
  <c r="AE514" i="11"/>
  <c r="AH513" i="11"/>
  <c r="AG513" i="11"/>
  <c r="AF513" i="11"/>
  <c r="AE513" i="11"/>
  <c r="AH512" i="11"/>
  <c r="AG512" i="11"/>
  <c r="AF512" i="11"/>
  <c r="AE512" i="11"/>
  <c r="AH511" i="11"/>
  <c r="AG511" i="11"/>
  <c r="AF511" i="11"/>
  <c r="AE511" i="11"/>
  <c r="AH510" i="11"/>
  <c r="AG510" i="11"/>
  <c r="AF510" i="11"/>
  <c r="AE510" i="11"/>
  <c r="AH509" i="11"/>
  <c r="AG509" i="11"/>
  <c r="AF509" i="11"/>
  <c r="AE509" i="11"/>
  <c r="AH508" i="11"/>
  <c r="AG508" i="11"/>
  <c r="AF508" i="11"/>
  <c r="AE508" i="11"/>
  <c r="AH507" i="11"/>
  <c r="AG507" i="11"/>
  <c r="AF507" i="11"/>
  <c r="AE507" i="11"/>
  <c r="AH506" i="11"/>
  <c r="AG506" i="11"/>
  <c r="AF506" i="11"/>
  <c r="AE506" i="11"/>
  <c r="AH505" i="11"/>
  <c r="AG505" i="11"/>
  <c r="AF505" i="11"/>
  <c r="AE505" i="11"/>
  <c r="AH504" i="11"/>
  <c r="AG504" i="11"/>
  <c r="AF504" i="11"/>
  <c r="AE504" i="11"/>
  <c r="AH503" i="11"/>
  <c r="AG503" i="11"/>
  <c r="AF503" i="11"/>
  <c r="AE503" i="11"/>
  <c r="AH502" i="11"/>
  <c r="AG502" i="11"/>
  <c r="AF502" i="11"/>
  <c r="AE502" i="11"/>
  <c r="AH501" i="11"/>
  <c r="AG501" i="11"/>
  <c r="AF501" i="11"/>
  <c r="AE501" i="11"/>
  <c r="AH500" i="11"/>
  <c r="AG500" i="11"/>
  <c r="AF500" i="11"/>
  <c r="AE500" i="11"/>
  <c r="AH499" i="11"/>
  <c r="AG499" i="11"/>
  <c r="AF499" i="11"/>
  <c r="AE499" i="11"/>
  <c r="AH498" i="11"/>
  <c r="AG498" i="11"/>
  <c r="AF498" i="11"/>
  <c r="AE498" i="11"/>
  <c r="AH497" i="11"/>
  <c r="AG497" i="11"/>
  <c r="AF497" i="11"/>
  <c r="AE497" i="11"/>
  <c r="AH496" i="11"/>
  <c r="AG496" i="11"/>
  <c r="AF496" i="11"/>
  <c r="AE496" i="11"/>
  <c r="AH495" i="11"/>
  <c r="AG495" i="11"/>
  <c r="AF495" i="11"/>
  <c r="AE495" i="11"/>
  <c r="AH494" i="11"/>
  <c r="AG494" i="11"/>
  <c r="AF494" i="11"/>
  <c r="AE494" i="11"/>
  <c r="AH493" i="11"/>
  <c r="AG493" i="11"/>
  <c r="AF493" i="11"/>
  <c r="AE493" i="11"/>
  <c r="AH492" i="11"/>
  <c r="AG492" i="11"/>
  <c r="AF492" i="11"/>
  <c r="AE492" i="11"/>
  <c r="AH491" i="11"/>
  <c r="AG491" i="11"/>
  <c r="AF491" i="11"/>
  <c r="AE491" i="11"/>
  <c r="AH490" i="11"/>
  <c r="AG490" i="11"/>
  <c r="AF490" i="11"/>
  <c r="AE490" i="11"/>
  <c r="AH489" i="11"/>
  <c r="AG489" i="11"/>
  <c r="AF489" i="11"/>
  <c r="AE489" i="11"/>
  <c r="AH488" i="11"/>
  <c r="AG488" i="11"/>
  <c r="AF488" i="11"/>
  <c r="AE488" i="11"/>
  <c r="AH487" i="11"/>
  <c r="AG487" i="11"/>
  <c r="AF487" i="11"/>
  <c r="AE487" i="11"/>
  <c r="AH486" i="11"/>
  <c r="AG486" i="11"/>
  <c r="AF486" i="11"/>
  <c r="AE486" i="11"/>
  <c r="AH485" i="11"/>
  <c r="AG485" i="11"/>
  <c r="AF485" i="11"/>
  <c r="AE485" i="11"/>
  <c r="AH484" i="11"/>
  <c r="AG484" i="11"/>
  <c r="AF484" i="11"/>
  <c r="AE484" i="11"/>
  <c r="AH483" i="11"/>
  <c r="AG483" i="11"/>
  <c r="AF483" i="11"/>
  <c r="AE483" i="11"/>
  <c r="AH482" i="11"/>
  <c r="AG482" i="11"/>
  <c r="AF482" i="11"/>
  <c r="AE482" i="11"/>
  <c r="AH481" i="11"/>
  <c r="AG481" i="11"/>
  <c r="AF481" i="11"/>
  <c r="AE481" i="11"/>
  <c r="AH480" i="11"/>
  <c r="AG480" i="11"/>
  <c r="AF480" i="11"/>
  <c r="AE480" i="11"/>
  <c r="AH479" i="11"/>
  <c r="AG479" i="11"/>
  <c r="AF479" i="11"/>
  <c r="AE479" i="11"/>
  <c r="AH478" i="11"/>
  <c r="AG478" i="11"/>
  <c r="AF478" i="11"/>
  <c r="AE478" i="11"/>
  <c r="AH477" i="11"/>
  <c r="AG477" i="11"/>
  <c r="AF477" i="11"/>
  <c r="AE477" i="11"/>
  <c r="AH476" i="11"/>
  <c r="AG476" i="11"/>
  <c r="AF476" i="11"/>
  <c r="AE476" i="11"/>
  <c r="AH475" i="11"/>
  <c r="AG475" i="11"/>
  <c r="AF475" i="11"/>
  <c r="AE475" i="11"/>
  <c r="AH474" i="11"/>
  <c r="AG474" i="11"/>
  <c r="AF474" i="11"/>
  <c r="AE474" i="11"/>
  <c r="AH473" i="11"/>
  <c r="AG473" i="11"/>
  <c r="AF473" i="11"/>
  <c r="AE473" i="11"/>
  <c r="AH472" i="11"/>
  <c r="AG472" i="11"/>
  <c r="AF472" i="11"/>
  <c r="AE472" i="11"/>
  <c r="AH471" i="11"/>
  <c r="AG471" i="11"/>
  <c r="AF471" i="11"/>
  <c r="AE471" i="11"/>
  <c r="AH470" i="11"/>
  <c r="AG470" i="11"/>
  <c r="AF470" i="11"/>
  <c r="AE470" i="11"/>
  <c r="AH469" i="11"/>
  <c r="AG469" i="11"/>
  <c r="AF469" i="11"/>
  <c r="AE469" i="11"/>
  <c r="AH468" i="11"/>
  <c r="AG468" i="11"/>
  <c r="AF468" i="11"/>
  <c r="AE468" i="11"/>
  <c r="AH467" i="11"/>
  <c r="AG467" i="11"/>
  <c r="AF467" i="11"/>
  <c r="AE467" i="11"/>
  <c r="AH466" i="11"/>
  <c r="AG466" i="11"/>
  <c r="AF466" i="11"/>
  <c r="AE466" i="11"/>
  <c r="AH465" i="11"/>
  <c r="AG465" i="11"/>
  <c r="AF465" i="11"/>
  <c r="AE465" i="11"/>
  <c r="AH464" i="11"/>
  <c r="AG464" i="11"/>
  <c r="AF464" i="11"/>
  <c r="AE464" i="11"/>
  <c r="AH463" i="11"/>
  <c r="AG463" i="11"/>
  <c r="AF463" i="11"/>
  <c r="AE463" i="11"/>
  <c r="AH462" i="11"/>
  <c r="AG462" i="11"/>
  <c r="AF462" i="11"/>
  <c r="AE462" i="11"/>
  <c r="AH461" i="11"/>
  <c r="AG461" i="11"/>
  <c r="AF461" i="11"/>
  <c r="AE461" i="11"/>
  <c r="AH460" i="11"/>
  <c r="AG460" i="11"/>
  <c r="AF460" i="11"/>
  <c r="AE460" i="11"/>
  <c r="AH459" i="11"/>
  <c r="AG459" i="11"/>
  <c r="AF459" i="11"/>
  <c r="AE459" i="11"/>
  <c r="AH458" i="11"/>
  <c r="AG458" i="11"/>
  <c r="AF458" i="11"/>
  <c r="AE458" i="11"/>
  <c r="AH457" i="11"/>
  <c r="AG457" i="11"/>
  <c r="AF457" i="11"/>
  <c r="AE457" i="11"/>
  <c r="AH456" i="11"/>
  <c r="AG456" i="11"/>
  <c r="AF456" i="11"/>
  <c r="AE456" i="11"/>
  <c r="AH455" i="11"/>
  <c r="AG455" i="11"/>
  <c r="AF455" i="11"/>
  <c r="AE455" i="11"/>
  <c r="AH454" i="11"/>
  <c r="AG454" i="11"/>
  <c r="AF454" i="11"/>
  <c r="AE454" i="11"/>
  <c r="AH453" i="11"/>
  <c r="AG453" i="11"/>
  <c r="AF453" i="11"/>
  <c r="AE453" i="11"/>
  <c r="AH452" i="11"/>
  <c r="AG452" i="11"/>
  <c r="AF452" i="11"/>
  <c r="AE452" i="11"/>
  <c r="AH451" i="11"/>
  <c r="AG451" i="11"/>
  <c r="AF451" i="11"/>
  <c r="AE451" i="11"/>
  <c r="AH450" i="11"/>
  <c r="AG450" i="11"/>
  <c r="AF450" i="11"/>
  <c r="AE450" i="11"/>
  <c r="AH449" i="11"/>
  <c r="AG449" i="11"/>
  <c r="AF449" i="11"/>
  <c r="AE449" i="11"/>
  <c r="AH448" i="11"/>
  <c r="AG448" i="11"/>
  <c r="AF448" i="11"/>
  <c r="AE448" i="11"/>
  <c r="AH447" i="11"/>
  <c r="AG447" i="11"/>
  <c r="AF447" i="11"/>
  <c r="AE447" i="11"/>
  <c r="AH446" i="11"/>
  <c r="AG446" i="11"/>
  <c r="AF446" i="11"/>
  <c r="AE446" i="11"/>
  <c r="AH445" i="11"/>
  <c r="AG445" i="11"/>
  <c r="AF445" i="11"/>
  <c r="AE445" i="11"/>
  <c r="AH444" i="11"/>
  <c r="AG444" i="11"/>
  <c r="AF444" i="11"/>
  <c r="AE444" i="11"/>
  <c r="AH443" i="11"/>
  <c r="AG443" i="11"/>
  <c r="AF443" i="11"/>
  <c r="AE443" i="11"/>
  <c r="AH442" i="11"/>
  <c r="AG442" i="11"/>
  <c r="AF442" i="11"/>
  <c r="AE442" i="11"/>
  <c r="AH441" i="11"/>
  <c r="AG441" i="11"/>
  <c r="AF441" i="11"/>
  <c r="AE441" i="11"/>
  <c r="AH440" i="11"/>
  <c r="AG440" i="11"/>
  <c r="AF440" i="11"/>
  <c r="AE440" i="11"/>
  <c r="AH439" i="11"/>
  <c r="AG439" i="11"/>
  <c r="AF439" i="11"/>
  <c r="AE439" i="11"/>
  <c r="AH438" i="11"/>
  <c r="AG438" i="11"/>
  <c r="AF438" i="11"/>
  <c r="AE438" i="11"/>
  <c r="AH437" i="11"/>
  <c r="AG437" i="11"/>
  <c r="AF437" i="11"/>
  <c r="AE437" i="11"/>
  <c r="AH436" i="11"/>
  <c r="AG436" i="11"/>
  <c r="AF436" i="11"/>
  <c r="AE436" i="11"/>
  <c r="AH435" i="11"/>
  <c r="AG435" i="11"/>
  <c r="AF435" i="11"/>
  <c r="AE435" i="11"/>
  <c r="AH434" i="11"/>
  <c r="AG434" i="11"/>
  <c r="AF434" i="11"/>
  <c r="AE434" i="11"/>
  <c r="AH433" i="11"/>
  <c r="AG433" i="11"/>
  <c r="AF433" i="11"/>
  <c r="AE433" i="11"/>
  <c r="AH432" i="11"/>
  <c r="AG432" i="11"/>
  <c r="AF432" i="11"/>
  <c r="AE432" i="11"/>
  <c r="AH431" i="11"/>
  <c r="AG431" i="11"/>
  <c r="AF431" i="11"/>
  <c r="AE431" i="11"/>
  <c r="AH430" i="11"/>
  <c r="AG430" i="11"/>
  <c r="AF430" i="11"/>
  <c r="AE430" i="11"/>
  <c r="AH429" i="11"/>
  <c r="AG429" i="11"/>
  <c r="AF429" i="11"/>
  <c r="AE429" i="11"/>
  <c r="AH428" i="11"/>
  <c r="AG428" i="11"/>
  <c r="AF428" i="11"/>
  <c r="AE428" i="11"/>
  <c r="AH427" i="11"/>
  <c r="AG427" i="11"/>
  <c r="AF427" i="11"/>
  <c r="AE427" i="11"/>
  <c r="AH426" i="11"/>
  <c r="AG426" i="11"/>
  <c r="AF426" i="11"/>
  <c r="AE426" i="11"/>
  <c r="AH425" i="11"/>
  <c r="AG425" i="11"/>
  <c r="AF425" i="11"/>
  <c r="AE425" i="11"/>
  <c r="AH424" i="11"/>
  <c r="AG424" i="11"/>
  <c r="AF424" i="11"/>
  <c r="AE424" i="11"/>
  <c r="AH423" i="11"/>
  <c r="AG423" i="11"/>
  <c r="AF423" i="11"/>
  <c r="AE423" i="11"/>
  <c r="AH422" i="11"/>
  <c r="AG422" i="11"/>
  <c r="AF422" i="11"/>
  <c r="AE422" i="11"/>
  <c r="AH421" i="11"/>
  <c r="AG421" i="11"/>
  <c r="AF421" i="11"/>
  <c r="AE421" i="11"/>
  <c r="AH420" i="11"/>
  <c r="AG420" i="11"/>
  <c r="AF420" i="11"/>
  <c r="AE420" i="11"/>
  <c r="AH419" i="11"/>
  <c r="AG419" i="11"/>
  <c r="AF419" i="11"/>
  <c r="AE419" i="11"/>
  <c r="AH418" i="11"/>
  <c r="AG418" i="11"/>
  <c r="AF418" i="11"/>
  <c r="AE418" i="11"/>
  <c r="AH417" i="11"/>
  <c r="AG417" i="11"/>
  <c r="AF417" i="11"/>
  <c r="AE417" i="11"/>
  <c r="AH416" i="11"/>
  <c r="AG416" i="11"/>
  <c r="AF416" i="11"/>
  <c r="AE416" i="11"/>
  <c r="AH415" i="11"/>
  <c r="AG415" i="11"/>
  <c r="AF415" i="11"/>
  <c r="AE415" i="11"/>
  <c r="AH414" i="11"/>
  <c r="AG414" i="11"/>
  <c r="AF414" i="11"/>
  <c r="AE414" i="11"/>
  <c r="AH413" i="11"/>
  <c r="AG413" i="11"/>
  <c r="AF413" i="11"/>
  <c r="AE413" i="11"/>
  <c r="AH412" i="11"/>
  <c r="AG412" i="11"/>
  <c r="AF412" i="11"/>
  <c r="AE412" i="11"/>
  <c r="AH411" i="11"/>
  <c r="AG411" i="11"/>
  <c r="AF411" i="11"/>
  <c r="AE411" i="11"/>
  <c r="AH410" i="11"/>
  <c r="AG410" i="11"/>
  <c r="AF410" i="11"/>
  <c r="AE410" i="11"/>
  <c r="AH409" i="11"/>
  <c r="AG409" i="11"/>
  <c r="AF409" i="11"/>
  <c r="AE409" i="11"/>
  <c r="AH408" i="11"/>
  <c r="AG408" i="11"/>
  <c r="AF408" i="11"/>
  <c r="AE408" i="11"/>
  <c r="AH407" i="11"/>
  <c r="AG407" i="11"/>
  <c r="AF407" i="11"/>
  <c r="AE407" i="11"/>
  <c r="AH406" i="11"/>
  <c r="AG406" i="11"/>
  <c r="AF406" i="11"/>
  <c r="AE406" i="11"/>
  <c r="AH405" i="11"/>
  <c r="AG405" i="11"/>
  <c r="AF405" i="11"/>
  <c r="AE405" i="11"/>
  <c r="AH404" i="11"/>
  <c r="AG404" i="11"/>
  <c r="AF404" i="11"/>
  <c r="AE404" i="11"/>
  <c r="AH403" i="11"/>
  <c r="AG403" i="11"/>
  <c r="AF403" i="11"/>
  <c r="AE403" i="11"/>
  <c r="AH402" i="11"/>
  <c r="AG402" i="11"/>
  <c r="AF402" i="11"/>
  <c r="AE402" i="11"/>
  <c r="AH401" i="11"/>
  <c r="AG401" i="11"/>
  <c r="AF401" i="11"/>
  <c r="AE401" i="11"/>
  <c r="AH400" i="11"/>
  <c r="AG400" i="11"/>
  <c r="AF400" i="11"/>
  <c r="AE400" i="11"/>
  <c r="AH399" i="11"/>
  <c r="AG399" i="11"/>
  <c r="AF399" i="11"/>
  <c r="AE399" i="11"/>
  <c r="AH398" i="11"/>
  <c r="AG398" i="11"/>
  <c r="AF398" i="11"/>
  <c r="AE398" i="11"/>
  <c r="AH397" i="11"/>
  <c r="AG397" i="11"/>
  <c r="AF397" i="11"/>
  <c r="AE397" i="11"/>
  <c r="AH396" i="11"/>
  <c r="AG396" i="11"/>
  <c r="AF396" i="11"/>
  <c r="AE396" i="11"/>
  <c r="AH395" i="11"/>
  <c r="AG395" i="11"/>
  <c r="AF395" i="11"/>
  <c r="AE395" i="11"/>
  <c r="AH394" i="11"/>
  <c r="AG394" i="11"/>
  <c r="AF394" i="11"/>
  <c r="AE394" i="11"/>
  <c r="AH393" i="11"/>
  <c r="AG393" i="11"/>
  <c r="AF393" i="11"/>
  <c r="AE393" i="11"/>
  <c r="AH392" i="11"/>
  <c r="AG392" i="11"/>
  <c r="AF392" i="11"/>
  <c r="AE392" i="11"/>
  <c r="AH391" i="11"/>
  <c r="AG391" i="11"/>
  <c r="AF391" i="11"/>
  <c r="AE391" i="11"/>
  <c r="AH390" i="11"/>
  <c r="AG390" i="11"/>
  <c r="AF390" i="11"/>
  <c r="AE390" i="11"/>
  <c r="AH389" i="11"/>
  <c r="AG389" i="11"/>
  <c r="AF389" i="11"/>
  <c r="AE389" i="11"/>
  <c r="AH388" i="11"/>
  <c r="AG388" i="11"/>
  <c r="AF388" i="11"/>
  <c r="AE388" i="11"/>
  <c r="AH387" i="11"/>
  <c r="AG387" i="11"/>
  <c r="AF387" i="11"/>
  <c r="AE387" i="11"/>
  <c r="AH386" i="11"/>
  <c r="AG386" i="11"/>
  <c r="AF386" i="11"/>
  <c r="AE386" i="11"/>
  <c r="AH385" i="11"/>
  <c r="AG385" i="11"/>
  <c r="AF385" i="11"/>
  <c r="AE385" i="11"/>
  <c r="AH384" i="11"/>
  <c r="AG384" i="11"/>
  <c r="AF384" i="11"/>
  <c r="AE384" i="11"/>
  <c r="AH383" i="11"/>
  <c r="AG383" i="11"/>
  <c r="AF383" i="11"/>
  <c r="AE383" i="11"/>
  <c r="AH382" i="11"/>
  <c r="AG382" i="11"/>
  <c r="AF382" i="11"/>
  <c r="AE382" i="11"/>
  <c r="AH381" i="11"/>
  <c r="AG381" i="11"/>
  <c r="AF381" i="11"/>
  <c r="AE381" i="11"/>
  <c r="AH380" i="11"/>
  <c r="AG380" i="11"/>
  <c r="AF380" i="11"/>
  <c r="AE380" i="11"/>
  <c r="AH379" i="11"/>
  <c r="AG379" i="11"/>
  <c r="AF379" i="11"/>
  <c r="AE379" i="11"/>
  <c r="AH378" i="11"/>
  <c r="AG378" i="11"/>
  <c r="AF378" i="11"/>
  <c r="AE378" i="11"/>
  <c r="AH377" i="11"/>
  <c r="AG377" i="11"/>
  <c r="AF377" i="11"/>
  <c r="AE377" i="11"/>
  <c r="AH376" i="11"/>
  <c r="AG376" i="11"/>
  <c r="AF376" i="11"/>
  <c r="AE376" i="11"/>
  <c r="AH375" i="11"/>
  <c r="AG375" i="11"/>
  <c r="AF375" i="11"/>
  <c r="AE375" i="11"/>
  <c r="AH374" i="11"/>
  <c r="AG374" i="11"/>
  <c r="AF374" i="11"/>
  <c r="AE374" i="11"/>
  <c r="AH373" i="11"/>
  <c r="AG373" i="11"/>
  <c r="AF373" i="11"/>
  <c r="AE373" i="11"/>
  <c r="AH372" i="11"/>
  <c r="AG372" i="11"/>
  <c r="AF372" i="11"/>
  <c r="AE372" i="11"/>
  <c r="AH371" i="11"/>
  <c r="AG371" i="11"/>
  <c r="AF371" i="11"/>
  <c r="AE371" i="11"/>
  <c r="AH370" i="11"/>
  <c r="AG370" i="11"/>
  <c r="AF370" i="11"/>
  <c r="AE370" i="11"/>
  <c r="AH369" i="11"/>
  <c r="AG369" i="11"/>
  <c r="AF369" i="11"/>
  <c r="AE369" i="11"/>
  <c r="AH368" i="11"/>
  <c r="AG368" i="11"/>
  <c r="AF368" i="11"/>
  <c r="AE368" i="11"/>
  <c r="AH367" i="11"/>
  <c r="AG367" i="11"/>
  <c r="AF367" i="11"/>
  <c r="AE367" i="11"/>
  <c r="AH366" i="11"/>
  <c r="AG366" i="11"/>
  <c r="AF366" i="11"/>
  <c r="AE366" i="11"/>
  <c r="AH365" i="11"/>
  <c r="AG365" i="11"/>
  <c r="AF365" i="11"/>
  <c r="AE365" i="11"/>
  <c r="AH364" i="11"/>
  <c r="AG364" i="11"/>
  <c r="AF364" i="11"/>
  <c r="AE364" i="11"/>
  <c r="AH363" i="11"/>
  <c r="AG363" i="11"/>
  <c r="AF363" i="11"/>
  <c r="AE363" i="11"/>
  <c r="AH362" i="11"/>
  <c r="AG362" i="11"/>
  <c r="AF362" i="11"/>
  <c r="AE362" i="11"/>
  <c r="AH361" i="11"/>
  <c r="AG361" i="11"/>
  <c r="AF361" i="11"/>
  <c r="AE361" i="11"/>
  <c r="AH360" i="11"/>
  <c r="AG360" i="11"/>
  <c r="AF360" i="11"/>
  <c r="AE360" i="11"/>
  <c r="AH359" i="11"/>
  <c r="AG359" i="11"/>
  <c r="AF359" i="11"/>
  <c r="AE359" i="11"/>
  <c r="AH358" i="11"/>
  <c r="AG358" i="11"/>
  <c r="AF358" i="11"/>
  <c r="AE358" i="11"/>
  <c r="AH357" i="11"/>
  <c r="AG357" i="11"/>
  <c r="AF357" i="11"/>
  <c r="AE357" i="11"/>
  <c r="AH356" i="11"/>
  <c r="AG356" i="11"/>
  <c r="AF356" i="11"/>
  <c r="AE356" i="11"/>
  <c r="AH355" i="11"/>
  <c r="AG355" i="11"/>
  <c r="AF355" i="11"/>
  <c r="AE355" i="11"/>
  <c r="AH354" i="11"/>
  <c r="AG354" i="11"/>
  <c r="AF354" i="11"/>
  <c r="AE354" i="11"/>
  <c r="AH353" i="11"/>
  <c r="AG353" i="11"/>
  <c r="AF353" i="11"/>
  <c r="AE353" i="11"/>
  <c r="AH352" i="11"/>
  <c r="AG352" i="11"/>
  <c r="AF352" i="11"/>
  <c r="AE352" i="11"/>
  <c r="AH351" i="11"/>
  <c r="AG351" i="11"/>
  <c r="AF351" i="11"/>
  <c r="AE351" i="11"/>
  <c r="AH350" i="11"/>
  <c r="AG350" i="11"/>
  <c r="AF350" i="11"/>
  <c r="AE350" i="11"/>
  <c r="AH349" i="11"/>
  <c r="AG349" i="11"/>
  <c r="AF349" i="11"/>
  <c r="AE349" i="11"/>
  <c r="AH348" i="11"/>
  <c r="AG348" i="11"/>
  <c r="AF348" i="11"/>
  <c r="AE348" i="11"/>
  <c r="AH347" i="11"/>
  <c r="AG347" i="11"/>
  <c r="AF347" i="11"/>
  <c r="AE347" i="11"/>
  <c r="AH346" i="11"/>
  <c r="AG346" i="11"/>
  <c r="AF346" i="11"/>
  <c r="AE346" i="11"/>
  <c r="AH345" i="11"/>
  <c r="AG345" i="11"/>
  <c r="AF345" i="11"/>
  <c r="AE345" i="11"/>
  <c r="AH344" i="11"/>
  <c r="AG344" i="11"/>
  <c r="AF344" i="11"/>
  <c r="AE344" i="11"/>
  <c r="AH343" i="11"/>
  <c r="AG343" i="11"/>
  <c r="AF343" i="11"/>
  <c r="AE343" i="11"/>
  <c r="AH342" i="11"/>
  <c r="AG342" i="11"/>
  <c r="AF342" i="11"/>
  <c r="AE342" i="11"/>
  <c r="AH341" i="11"/>
  <c r="AG341" i="11"/>
  <c r="AF341" i="11"/>
  <c r="AE341" i="11"/>
  <c r="AH340" i="11"/>
  <c r="AG340" i="11"/>
  <c r="AF340" i="11"/>
  <c r="AE340" i="11"/>
  <c r="AH339" i="11"/>
  <c r="AG339" i="11"/>
  <c r="AF339" i="11"/>
  <c r="AE339" i="11"/>
  <c r="AH338" i="11"/>
  <c r="AG338" i="11"/>
  <c r="AF338" i="11"/>
  <c r="AE338" i="11"/>
  <c r="AH337" i="11"/>
  <c r="AG337" i="11"/>
  <c r="AF337" i="11"/>
  <c r="AE337" i="11"/>
  <c r="AH336" i="11"/>
  <c r="AG336" i="11"/>
  <c r="AF336" i="11"/>
  <c r="AE336" i="11"/>
  <c r="AH335" i="11"/>
  <c r="AG335" i="11"/>
  <c r="AF335" i="11"/>
  <c r="AE335" i="11"/>
  <c r="AH334" i="11"/>
  <c r="AG334" i="11"/>
  <c r="AF334" i="11"/>
  <c r="AE334" i="11"/>
  <c r="AH333" i="11"/>
  <c r="AG333" i="11"/>
  <c r="AF333" i="11"/>
  <c r="AE333" i="11"/>
  <c r="AH332" i="11"/>
  <c r="AG332" i="11"/>
  <c r="AF332" i="11"/>
  <c r="AE332" i="11"/>
  <c r="AH331" i="11"/>
  <c r="AG331" i="11"/>
  <c r="AF331" i="11"/>
  <c r="AE331" i="11"/>
  <c r="AH330" i="11"/>
  <c r="AG330" i="11"/>
  <c r="AF330" i="11"/>
  <c r="AE330" i="11"/>
  <c r="AH329" i="11"/>
  <c r="AG329" i="11"/>
  <c r="AF329" i="11"/>
  <c r="AE329" i="11"/>
  <c r="AH328" i="11"/>
  <c r="AG328" i="11"/>
  <c r="AF328" i="11"/>
  <c r="AE328" i="11"/>
  <c r="AH327" i="11"/>
  <c r="AG327" i="11"/>
  <c r="AF327" i="11"/>
  <c r="AE327" i="11"/>
  <c r="AH326" i="11"/>
  <c r="AG326" i="11"/>
  <c r="AF326" i="11"/>
  <c r="AE326" i="11"/>
  <c r="AH325" i="11"/>
  <c r="AG325" i="11"/>
  <c r="AF325" i="11"/>
  <c r="AE325" i="11"/>
  <c r="AH324" i="11"/>
  <c r="AG324" i="11"/>
  <c r="AF324" i="11"/>
  <c r="AE324" i="11"/>
  <c r="AH323" i="11"/>
  <c r="AG323" i="11"/>
  <c r="AF323" i="11"/>
  <c r="AE323" i="11"/>
  <c r="AH322" i="11"/>
  <c r="AG322" i="11"/>
  <c r="AF322" i="11"/>
  <c r="AE322" i="11"/>
  <c r="AH321" i="11"/>
  <c r="AG321" i="11"/>
  <c r="AF321" i="11"/>
  <c r="AE321" i="11"/>
  <c r="AH320" i="11"/>
  <c r="AG320" i="11"/>
  <c r="AF320" i="11"/>
  <c r="AE320" i="11"/>
  <c r="AH319" i="11"/>
  <c r="AG319" i="11"/>
  <c r="AF319" i="11"/>
  <c r="AE319" i="11"/>
  <c r="AH318" i="11"/>
  <c r="AG318" i="11"/>
  <c r="AF318" i="11"/>
  <c r="AE318" i="11"/>
  <c r="AH317" i="11"/>
  <c r="AG317" i="11"/>
  <c r="AF317" i="11"/>
  <c r="AE317" i="11"/>
  <c r="AH316" i="11"/>
  <c r="AG316" i="11"/>
  <c r="AF316" i="11"/>
  <c r="AE316" i="11"/>
  <c r="AH315" i="11"/>
  <c r="AG315" i="11"/>
  <c r="AF315" i="11"/>
  <c r="AE315" i="11"/>
  <c r="AH314" i="11"/>
  <c r="AG314" i="11"/>
  <c r="AF314" i="11"/>
  <c r="AE314" i="11"/>
  <c r="AH313" i="11"/>
  <c r="AG313" i="11"/>
  <c r="AF313" i="11"/>
  <c r="AE313" i="11"/>
  <c r="AH312" i="11"/>
  <c r="AG312" i="11"/>
  <c r="AF312" i="11"/>
  <c r="AE312" i="11"/>
  <c r="AH311" i="11"/>
  <c r="AG311" i="11"/>
  <c r="AF311" i="11"/>
  <c r="AE311" i="11"/>
  <c r="AH310" i="11"/>
  <c r="AG310" i="11"/>
  <c r="AF310" i="11"/>
  <c r="AE310" i="11"/>
  <c r="AH309" i="11"/>
  <c r="AG309" i="11"/>
  <c r="AF309" i="11"/>
  <c r="AE309" i="11"/>
  <c r="AH308" i="11"/>
  <c r="AG308" i="11"/>
  <c r="AF308" i="11"/>
  <c r="AE308" i="11"/>
  <c r="AH307" i="11"/>
  <c r="AG307" i="11"/>
  <c r="AF307" i="11"/>
  <c r="AE307" i="11"/>
  <c r="AH306" i="11"/>
  <c r="AG306" i="11"/>
  <c r="AF306" i="11"/>
  <c r="AE306" i="11"/>
  <c r="AH305" i="11"/>
  <c r="AG305" i="11"/>
  <c r="AF305" i="11"/>
  <c r="AE305" i="11"/>
  <c r="AH304" i="11"/>
  <c r="AG304" i="11"/>
  <c r="AF304" i="11"/>
  <c r="AE304" i="11"/>
  <c r="AH303" i="11"/>
  <c r="AG303" i="11"/>
  <c r="AF303" i="11"/>
  <c r="AE303" i="11"/>
  <c r="AH302" i="11"/>
  <c r="AG302" i="11"/>
  <c r="AF302" i="11"/>
  <c r="AE302" i="11"/>
  <c r="AH301" i="11"/>
  <c r="AG301" i="11"/>
  <c r="AF301" i="11"/>
  <c r="AE301" i="11"/>
  <c r="AH300" i="11"/>
  <c r="AG300" i="11"/>
  <c r="AF300" i="11"/>
  <c r="AE300" i="11"/>
  <c r="AH299" i="11"/>
  <c r="AG299" i="11"/>
  <c r="AF299" i="11"/>
  <c r="AE299" i="11"/>
  <c r="AH298" i="11"/>
  <c r="AG298" i="11"/>
  <c r="AF298" i="11"/>
  <c r="AE298" i="11"/>
  <c r="AH297" i="11"/>
  <c r="AG297" i="11"/>
  <c r="AF297" i="11"/>
  <c r="AE297" i="11"/>
  <c r="AH296" i="11"/>
  <c r="AG296" i="11"/>
  <c r="AF296" i="11"/>
  <c r="AE296" i="11"/>
  <c r="AH295" i="11"/>
  <c r="AG295" i="11"/>
  <c r="AF295" i="11"/>
  <c r="AE295" i="11"/>
  <c r="AH294" i="11"/>
  <c r="AG294" i="11"/>
  <c r="AF294" i="11"/>
  <c r="AE294" i="11"/>
  <c r="AH293" i="11"/>
  <c r="AG293" i="11"/>
  <c r="AF293" i="11"/>
  <c r="AE293" i="11"/>
  <c r="AH292" i="11"/>
  <c r="AG292" i="11"/>
  <c r="AF292" i="11"/>
  <c r="AE292" i="11"/>
  <c r="AH291" i="11"/>
  <c r="AG291" i="11"/>
  <c r="AF291" i="11"/>
  <c r="AE291" i="11"/>
  <c r="AH290" i="11"/>
  <c r="AG290" i="11"/>
  <c r="AF290" i="11"/>
  <c r="AE290" i="11"/>
  <c r="AH289" i="11"/>
  <c r="AG289" i="11"/>
  <c r="AF289" i="11"/>
  <c r="AE289" i="11"/>
  <c r="AH288" i="11"/>
  <c r="AG288" i="11"/>
  <c r="AF288" i="11"/>
  <c r="AE288" i="11"/>
  <c r="AH287" i="11"/>
  <c r="AG287" i="11"/>
  <c r="AF287" i="11"/>
  <c r="AE287" i="11"/>
  <c r="AH286" i="11"/>
  <c r="AG286" i="11"/>
  <c r="AF286" i="11"/>
  <c r="AE286" i="11"/>
  <c r="AH285" i="11"/>
  <c r="AG285" i="11"/>
  <c r="AF285" i="11"/>
  <c r="AE285" i="11"/>
  <c r="AH284" i="11"/>
  <c r="AG284" i="11"/>
  <c r="AF284" i="11"/>
  <c r="AE284" i="11"/>
  <c r="AH283" i="11"/>
  <c r="AG283" i="11"/>
  <c r="AF283" i="11"/>
  <c r="AE283" i="11"/>
  <c r="AH282" i="11"/>
  <c r="AG282" i="11"/>
  <c r="AF282" i="11"/>
  <c r="AE282" i="11"/>
  <c r="AH281" i="11"/>
  <c r="AG281" i="11"/>
  <c r="AF281" i="11"/>
  <c r="AE281" i="11"/>
  <c r="AH280" i="11"/>
  <c r="AG280" i="11"/>
  <c r="AF280" i="11"/>
  <c r="AE280" i="11"/>
  <c r="AH279" i="11"/>
  <c r="AG279" i="11"/>
  <c r="AF279" i="11"/>
  <c r="AE279" i="11"/>
  <c r="AH278" i="11"/>
  <c r="AG278" i="11"/>
  <c r="AF278" i="11"/>
  <c r="AE278" i="11"/>
  <c r="AH277" i="11"/>
  <c r="AG277" i="11"/>
  <c r="AF277" i="11"/>
  <c r="AE277" i="11"/>
  <c r="AH276" i="11"/>
  <c r="AG276" i="11"/>
  <c r="AF276" i="11"/>
  <c r="AE276" i="11"/>
  <c r="AH275" i="11"/>
  <c r="AG275" i="11"/>
  <c r="AF275" i="11"/>
  <c r="AE275" i="11"/>
  <c r="AH274" i="11"/>
  <c r="AG274" i="11"/>
  <c r="AF274" i="11"/>
  <c r="AE274" i="11"/>
  <c r="AH273" i="11"/>
  <c r="AG273" i="11"/>
  <c r="AF273" i="11"/>
  <c r="AE273" i="11"/>
  <c r="AH272" i="11"/>
  <c r="AG272" i="11"/>
  <c r="AF272" i="11"/>
  <c r="AE272" i="11"/>
  <c r="AH271" i="11"/>
  <c r="AG271" i="11"/>
  <c r="AF271" i="11"/>
  <c r="AE271" i="11"/>
  <c r="AH270" i="11"/>
  <c r="AG270" i="11"/>
  <c r="AF270" i="11"/>
  <c r="AE270" i="11"/>
  <c r="AH269" i="11"/>
  <c r="AG269" i="11"/>
  <c r="AF269" i="11"/>
  <c r="AE269" i="11"/>
  <c r="AH268" i="11"/>
  <c r="AG268" i="11"/>
  <c r="AF268" i="11"/>
  <c r="AE268" i="11"/>
  <c r="AH267" i="11"/>
  <c r="AG267" i="11"/>
  <c r="AF267" i="11"/>
  <c r="AE267" i="11"/>
  <c r="AH266" i="11"/>
  <c r="AG266" i="11"/>
  <c r="AF266" i="11"/>
  <c r="AE266" i="11"/>
  <c r="AH265" i="11"/>
  <c r="AG265" i="11"/>
  <c r="AF265" i="11"/>
  <c r="AE265" i="11"/>
  <c r="AH264" i="11"/>
  <c r="AG264" i="11"/>
  <c r="AF264" i="11"/>
  <c r="AE264" i="11"/>
  <c r="AH263" i="11"/>
  <c r="AG263" i="11"/>
  <c r="AF263" i="11"/>
  <c r="AE263" i="11"/>
  <c r="AH262" i="11"/>
  <c r="AG262" i="11"/>
  <c r="AF262" i="11"/>
  <c r="AE262" i="11"/>
  <c r="AH261" i="11"/>
  <c r="AG261" i="11"/>
  <c r="AF261" i="11"/>
  <c r="AE261" i="11"/>
  <c r="AH260" i="11"/>
  <c r="AG260" i="11"/>
  <c r="AF260" i="11"/>
  <c r="AE260" i="11"/>
  <c r="AH259" i="11"/>
  <c r="AG259" i="11"/>
  <c r="AF259" i="11"/>
  <c r="AE259" i="11"/>
  <c r="AH258" i="11"/>
  <c r="AG258" i="11"/>
  <c r="AF258" i="11"/>
  <c r="AE258" i="11"/>
  <c r="AH257" i="11"/>
  <c r="AG257" i="11"/>
  <c r="AF257" i="11"/>
  <c r="AE257" i="11"/>
  <c r="AH256" i="11"/>
  <c r="AG256" i="11"/>
  <c r="AF256" i="11"/>
  <c r="AE256" i="11"/>
  <c r="AH255" i="11"/>
  <c r="AG255" i="11"/>
  <c r="AF255" i="11"/>
  <c r="AE255" i="11"/>
  <c r="AH254" i="11"/>
  <c r="AG254" i="11"/>
  <c r="AF254" i="11"/>
  <c r="AE254" i="11"/>
  <c r="AH253" i="11"/>
  <c r="AG253" i="11"/>
  <c r="AF253" i="11"/>
  <c r="AE253" i="11"/>
  <c r="AH252" i="11"/>
  <c r="AG252" i="11"/>
  <c r="AF252" i="11"/>
  <c r="AE252" i="11"/>
  <c r="AH251" i="11"/>
  <c r="AG251" i="11"/>
  <c r="AF251" i="11"/>
  <c r="AE251" i="11"/>
  <c r="AH250" i="11"/>
  <c r="AG250" i="11"/>
  <c r="AF250" i="11"/>
  <c r="AE250" i="11"/>
  <c r="AH249" i="11"/>
  <c r="AG249" i="11"/>
  <c r="AF249" i="11"/>
  <c r="AE249" i="11"/>
  <c r="AH248" i="11"/>
  <c r="AG248" i="11"/>
  <c r="AF248" i="11"/>
  <c r="AE248" i="11"/>
  <c r="AH247" i="11"/>
  <c r="AG247" i="11"/>
  <c r="AF247" i="11"/>
  <c r="AE247" i="11"/>
  <c r="AH246" i="11"/>
  <c r="AG246" i="11"/>
  <c r="AF246" i="11"/>
  <c r="AE246" i="11"/>
  <c r="AH245" i="11"/>
  <c r="AG245" i="11"/>
  <c r="AF245" i="11"/>
  <c r="AE245" i="11"/>
  <c r="AH244" i="11"/>
  <c r="AG244" i="11"/>
  <c r="AF244" i="11"/>
  <c r="AE244" i="11"/>
  <c r="AH243" i="11"/>
  <c r="AG243" i="11"/>
  <c r="AF243" i="11"/>
  <c r="AE243" i="11"/>
  <c r="AH242" i="11"/>
  <c r="AG242" i="11"/>
  <c r="AF242" i="11"/>
  <c r="AE242" i="11"/>
  <c r="AH241" i="11"/>
  <c r="AG241" i="11"/>
  <c r="AF241" i="11"/>
  <c r="AE241" i="11"/>
  <c r="AH240" i="11"/>
  <c r="AG240" i="11"/>
  <c r="AF240" i="11"/>
  <c r="AE240" i="11"/>
  <c r="AH239" i="11"/>
  <c r="AG239" i="11"/>
  <c r="AF239" i="11"/>
  <c r="AE239" i="11"/>
  <c r="AH238" i="11"/>
  <c r="AG238" i="11"/>
  <c r="AF238" i="11"/>
  <c r="AE238" i="11"/>
  <c r="AH237" i="11"/>
  <c r="AG237" i="11"/>
  <c r="AF237" i="11"/>
  <c r="AE237" i="11"/>
  <c r="AH236" i="11"/>
  <c r="AG236" i="11"/>
  <c r="AF236" i="11"/>
  <c r="AE236" i="11"/>
  <c r="AH235" i="11"/>
  <c r="AG235" i="11"/>
  <c r="AF235" i="11"/>
  <c r="AE235" i="11"/>
  <c r="AH234" i="11"/>
  <c r="AG234" i="11"/>
  <c r="AF234" i="11"/>
  <c r="AE234" i="11"/>
  <c r="AH233" i="11"/>
  <c r="AG233" i="11"/>
  <c r="AF233" i="11"/>
  <c r="AE233" i="11"/>
  <c r="AH232" i="11"/>
  <c r="AG232" i="11"/>
  <c r="AF232" i="11"/>
  <c r="AE232" i="11"/>
  <c r="AH231" i="11"/>
  <c r="AG231" i="11"/>
  <c r="AF231" i="11"/>
  <c r="AE231" i="11"/>
  <c r="AH230" i="11"/>
  <c r="AG230" i="11"/>
  <c r="AF230" i="11"/>
  <c r="AE230" i="11"/>
  <c r="AH229" i="11"/>
  <c r="AG229" i="11"/>
  <c r="AF229" i="11"/>
  <c r="AE229" i="11"/>
  <c r="AH228" i="11"/>
  <c r="AG228" i="11"/>
  <c r="AF228" i="11"/>
  <c r="AE228" i="11"/>
  <c r="AH227" i="11"/>
  <c r="AG227" i="11"/>
  <c r="AF227" i="11"/>
  <c r="AE227" i="11"/>
  <c r="AH226" i="11"/>
  <c r="AG226" i="11"/>
  <c r="AF226" i="11"/>
  <c r="AE226" i="11"/>
  <c r="AH225" i="11"/>
  <c r="AG225" i="11"/>
  <c r="AF225" i="11"/>
  <c r="AE225" i="11"/>
  <c r="AH224" i="11"/>
  <c r="AG224" i="11"/>
  <c r="AF224" i="11"/>
  <c r="AE224" i="11"/>
  <c r="AH223" i="11"/>
  <c r="AG223" i="11"/>
  <c r="AF223" i="11"/>
  <c r="AE223" i="11"/>
  <c r="AH222" i="11"/>
  <c r="AG222" i="11"/>
  <c r="AF222" i="11"/>
  <c r="AE222" i="11"/>
  <c r="AH221" i="11"/>
  <c r="AG221" i="11"/>
  <c r="AF221" i="11"/>
  <c r="AE221" i="11"/>
  <c r="AH220" i="11"/>
  <c r="AG220" i="11"/>
  <c r="AF220" i="11"/>
  <c r="AE220" i="11"/>
  <c r="AH219" i="11"/>
  <c r="AG219" i="11"/>
  <c r="AF219" i="11"/>
  <c r="AE219" i="11"/>
  <c r="AH218" i="11"/>
  <c r="AG218" i="11"/>
  <c r="AF218" i="11"/>
  <c r="AE218" i="11"/>
  <c r="AH217" i="11"/>
  <c r="AG217" i="11"/>
  <c r="AF217" i="11"/>
  <c r="AE217" i="11"/>
  <c r="AH216" i="11"/>
  <c r="AG216" i="11"/>
  <c r="AF216" i="11"/>
  <c r="AE216" i="11"/>
  <c r="AH215" i="11"/>
  <c r="AG215" i="11"/>
  <c r="AF215" i="11"/>
  <c r="AE215" i="11"/>
  <c r="AH214" i="11"/>
  <c r="AG214" i="11"/>
  <c r="AF214" i="11"/>
  <c r="AE214" i="11"/>
  <c r="AH213" i="11"/>
  <c r="AG213" i="11"/>
  <c r="AF213" i="11"/>
  <c r="AE213" i="11"/>
  <c r="AH212" i="11"/>
  <c r="AG212" i="11"/>
  <c r="AF212" i="11"/>
  <c r="AE212" i="11"/>
  <c r="AH211" i="11"/>
  <c r="AG211" i="11"/>
  <c r="AF211" i="11"/>
  <c r="AE211" i="11"/>
  <c r="AH210" i="11"/>
  <c r="AG210" i="11"/>
  <c r="AF210" i="11"/>
  <c r="AE210" i="11"/>
  <c r="AH209" i="11"/>
  <c r="AG209" i="11"/>
  <c r="AF209" i="11"/>
  <c r="AE209" i="11"/>
  <c r="AH208" i="11"/>
  <c r="AG208" i="11"/>
  <c r="AF208" i="11"/>
  <c r="AE208" i="11"/>
  <c r="AH207" i="11"/>
  <c r="AG207" i="11"/>
  <c r="AF207" i="11"/>
  <c r="AE207" i="11"/>
  <c r="AH206" i="11"/>
  <c r="AG206" i="11"/>
  <c r="AF206" i="11"/>
  <c r="AE206" i="11"/>
  <c r="AH205" i="11"/>
  <c r="AG205" i="11"/>
  <c r="AF205" i="11"/>
  <c r="AE205" i="11"/>
  <c r="AH204" i="11"/>
  <c r="AG204" i="11"/>
  <c r="AF204" i="11"/>
  <c r="AE204" i="11"/>
  <c r="AH203" i="11"/>
  <c r="AG203" i="11"/>
  <c r="AF203" i="11"/>
  <c r="AE203" i="11"/>
  <c r="AH202" i="11"/>
  <c r="AG202" i="11"/>
  <c r="AF202" i="11"/>
  <c r="AE202" i="11"/>
  <c r="AH201" i="11"/>
  <c r="AG201" i="11"/>
  <c r="AF201" i="11"/>
  <c r="AE201" i="11"/>
  <c r="AH200" i="11"/>
  <c r="AG200" i="11"/>
  <c r="AF200" i="11"/>
  <c r="AE200" i="11"/>
  <c r="AH199" i="11"/>
  <c r="AG199" i="11"/>
  <c r="AF199" i="11"/>
  <c r="AE199" i="11"/>
  <c r="AH198" i="11"/>
  <c r="AG198" i="11"/>
  <c r="AF198" i="11"/>
  <c r="AE198" i="11"/>
  <c r="AH197" i="11"/>
  <c r="AG197" i="11"/>
  <c r="AF197" i="11"/>
  <c r="AE197" i="11"/>
  <c r="AH196" i="11"/>
  <c r="AG196" i="11"/>
  <c r="AF196" i="11"/>
  <c r="AE196" i="11"/>
  <c r="AH195" i="11"/>
  <c r="AG195" i="11"/>
  <c r="AF195" i="11"/>
  <c r="AE195" i="11"/>
  <c r="AH194" i="11"/>
  <c r="AG194" i="11"/>
  <c r="AF194" i="11"/>
  <c r="AE194" i="11"/>
  <c r="AH193" i="11"/>
  <c r="AG193" i="11"/>
  <c r="AF193" i="11"/>
  <c r="AE193" i="11"/>
  <c r="AH192" i="11"/>
  <c r="AG192" i="11"/>
  <c r="AF192" i="11"/>
  <c r="AE192" i="11"/>
  <c r="AH191" i="11"/>
  <c r="AG191" i="11"/>
  <c r="AF191" i="11"/>
  <c r="AE191" i="11"/>
  <c r="AH190" i="11"/>
  <c r="AG190" i="11"/>
  <c r="AF190" i="11"/>
  <c r="AE190" i="11"/>
  <c r="AH189" i="11"/>
  <c r="AG189" i="11"/>
  <c r="AF189" i="11"/>
  <c r="AE189" i="11"/>
  <c r="AH188" i="11"/>
  <c r="AG188" i="11"/>
  <c r="AF188" i="11"/>
  <c r="AE188" i="11"/>
  <c r="AH187" i="11"/>
  <c r="AG187" i="11"/>
  <c r="AF187" i="11"/>
  <c r="AE187" i="11"/>
  <c r="AH186" i="11"/>
  <c r="AG186" i="11"/>
  <c r="AF186" i="11"/>
  <c r="AE186" i="11"/>
  <c r="AH185" i="11"/>
  <c r="AG185" i="11"/>
  <c r="AF185" i="11"/>
  <c r="AE185" i="11"/>
  <c r="AH184" i="11"/>
  <c r="AG184" i="11"/>
  <c r="AF184" i="11"/>
  <c r="AE184" i="11"/>
  <c r="AH183" i="11"/>
  <c r="AG183" i="11"/>
  <c r="AF183" i="11"/>
  <c r="AE183" i="11"/>
  <c r="AH182" i="11"/>
  <c r="AG182" i="11"/>
  <c r="AF182" i="11"/>
  <c r="AE182" i="11"/>
  <c r="AH181" i="11"/>
  <c r="AG181" i="11"/>
  <c r="AF181" i="11"/>
  <c r="AE181" i="11"/>
  <c r="AH180" i="11"/>
  <c r="AG180" i="11"/>
  <c r="AF180" i="11"/>
  <c r="AE180" i="11"/>
  <c r="AH179" i="11"/>
  <c r="AG179" i="11"/>
  <c r="AF179" i="11"/>
  <c r="AE179" i="11"/>
  <c r="AH178" i="11"/>
  <c r="AG178" i="11"/>
  <c r="AF178" i="11"/>
  <c r="AE178" i="11"/>
  <c r="AH177" i="11"/>
  <c r="AG177" i="11"/>
  <c r="AF177" i="11"/>
  <c r="AE177" i="11"/>
  <c r="AH176" i="11"/>
  <c r="AG176" i="11"/>
  <c r="AF176" i="11"/>
  <c r="AE176" i="11"/>
  <c r="AH175" i="11"/>
  <c r="AG175" i="11"/>
  <c r="AF175" i="11"/>
  <c r="AE175" i="11"/>
  <c r="AH174" i="11"/>
  <c r="AG174" i="11"/>
  <c r="AF174" i="11"/>
  <c r="AE174" i="11"/>
  <c r="AH173" i="11"/>
  <c r="AG173" i="11"/>
  <c r="AF173" i="11"/>
  <c r="AE173" i="11"/>
  <c r="AH172" i="11"/>
  <c r="AG172" i="11"/>
  <c r="AF172" i="11"/>
  <c r="AE172" i="11"/>
  <c r="AH171" i="11"/>
  <c r="AG171" i="11"/>
  <c r="AF171" i="11"/>
  <c r="AE171" i="11"/>
  <c r="AH170" i="11"/>
  <c r="AG170" i="11"/>
  <c r="AF170" i="11"/>
  <c r="AE170" i="11"/>
  <c r="AH169" i="11"/>
  <c r="AG169" i="11"/>
  <c r="AF169" i="11"/>
  <c r="AE169" i="11"/>
  <c r="AH168" i="11"/>
  <c r="AG168" i="11"/>
  <c r="AF168" i="11"/>
  <c r="AE168" i="11"/>
  <c r="AH167" i="11"/>
  <c r="AG167" i="11"/>
  <c r="AF167" i="11"/>
  <c r="AE167" i="11"/>
  <c r="AH166" i="11"/>
  <c r="AG166" i="11"/>
  <c r="AF166" i="11"/>
  <c r="AE166" i="11"/>
  <c r="AH165" i="11"/>
  <c r="AG165" i="11"/>
  <c r="AF165" i="11"/>
  <c r="AE165" i="11"/>
  <c r="AH164" i="11"/>
  <c r="AG164" i="11"/>
  <c r="AF164" i="11"/>
  <c r="AE164" i="11"/>
  <c r="AH163" i="11"/>
  <c r="AG163" i="11"/>
  <c r="AF163" i="11"/>
  <c r="AE163" i="11"/>
  <c r="AH162" i="11"/>
  <c r="AG162" i="11"/>
  <c r="AF162" i="11"/>
  <c r="AE162" i="11"/>
  <c r="AH161" i="11"/>
  <c r="AG161" i="11"/>
  <c r="AF161" i="11"/>
  <c r="AE161" i="11"/>
  <c r="AH160" i="11"/>
  <c r="AG160" i="11"/>
  <c r="AF160" i="11"/>
  <c r="AE160" i="11"/>
  <c r="AH159" i="11"/>
  <c r="AG159" i="11"/>
  <c r="AF159" i="11"/>
  <c r="AE159" i="11"/>
  <c r="AH158" i="11"/>
  <c r="AG158" i="11"/>
  <c r="AF158" i="11"/>
  <c r="AE158" i="11"/>
  <c r="AH157" i="11"/>
  <c r="AG157" i="11"/>
  <c r="AF157" i="11"/>
  <c r="AE157" i="11"/>
  <c r="AH156" i="11"/>
  <c r="AG156" i="11"/>
  <c r="AF156" i="11"/>
  <c r="AE156" i="11"/>
  <c r="AH155" i="11"/>
  <c r="AG155" i="11"/>
  <c r="AF155" i="11"/>
  <c r="AE155" i="11"/>
  <c r="AH154" i="11"/>
  <c r="AG154" i="11"/>
  <c r="AF154" i="11"/>
  <c r="AE154" i="11"/>
  <c r="AH153" i="11"/>
  <c r="AG153" i="11"/>
  <c r="AF153" i="11"/>
  <c r="AE153" i="11"/>
  <c r="AH152" i="11"/>
  <c r="AG152" i="11"/>
  <c r="AF152" i="11"/>
  <c r="AE152" i="11"/>
  <c r="AH151" i="11"/>
  <c r="AG151" i="11"/>
  <c r="AF151" i="11"/>
  <c r="AE151" i="11"/>
  <c r="AH150" i="11"/>
  <c r="AG150" i="11"/>
  <c r="AF150" i="11"/>
  <c r="AE150" i="11"/>
  <c r="AH149" i="11"/>
  <c r="AG149" i="11"/>
  <c r="AF149" i="11"/>
  <c r="AE149" i="11"/>
  <c r="AH148" i="11"/>
  <c r="AG148" i="11"/>
  <c r="AF148" i="11"/>
  <c r="AE148" i="11"/>
  <c r="AH147" i="11"/>
  <c r="AG147" i="11"/>
  <c r="AF147" i="11"/>
  <c r="AE147" i="11"/>
  <c r="AH146" i="11"/>
  <c r="AG146" i="11"/>
  <c r="AF146" i="11"/>
  <c r="AE146" i="11"/>
  <c r="AH145" i="11"/>
  <c r="AG145" i="11"/>
  <c r="AF145" i="11"/>
  <c r="AE145" i="11"/>
  <c r="AH144" i="11"/>
  <c r="AG144" i="11"/>
  <c r="AF144" i="11"/>
  <c r="AE144" i="11"/>
  <c r="AH143" i="11"/>
  <c r="AG143" i="11"/>
  <c r="AF143" i="11"/>
  <c r="AE143" i="11"/>
  <c r="AH142" i="11"/>
  <c r="AG142" i="11"/>
  <c r="AF142" i="11"/>
  <c r="AE142" i="11"/>
  <c r="AH141" i="11"/>
  <c r="AG141" i="11"/>
  <c r="AF141" i="11"/>
  <c r="AE141" i="11"/>
  <c r="AH140" i="11"/>
  <c r="AG140" i="11"/>
  <c r="AF140" i="11"/>
  <c r="AE140" i="11"/>
  <c r="AH139" i="11"/>
  <c r="AG139" i="11"/>
  <c r="AF139" i="11"/>
  <c r="AE139" i="11"/>
  <c r="AH138" i="11"/>
  <c r="AG138" i="11"/>
  <c r="AF138" i="11"/>
  <c r="AE138" i="11"/>
  <c r="AH137" i="11"/>
  <c r="AG137" i="11"/>
  <c r="AF137" i="11"/>
  <c r="AE137" i="11"/>
  <c r="AH136" i="11"/>
  <c r="AG136" i="11"/>
  <c r="AF136" i="11"/>
  <c r="AE136" i="11"/>
  <c r="AH135" i="11"/>
  <c r="AG135" i="11"/>
  <c r="AF135" i="11"/>
  <c r="AE135" i="11"/>
  <c r="AH134" i="11"/>
  <c r="AG134" i="11"/>
  <c r="AF134" i="11"/>
  <c r="AE134" i="11"/>
  <c r="AH133" i="11"/>
  <c r="AG133" i="11"/>
  <c r="AF133" i="11"/>
  <c r="AE133" i="11"/>
  <c r="AH132" i="11"/>
  <c r="AG132" i="11"/>
  <c r="AF132" i="11"/>
  <c r="AE132" i="11"/>
  <c r="AH131" i="11"/>
  <c r="AG131" i="11"/>
  <c r="AF131" i="11"/>
  <c r="AE131" i="11"/>
  <c r="AH130" i="11"/>
  <c r="AG130" i="11"/>
  <c r="AF130" i="11"/>
  <c r="AE130" i="11"/>
  <c r="AH129" i="11"/>
  <c r="AG129" i="11"/>
  <c r="AF129" i="11"/>
  <c r="AE129" i="11"/>
  <c r="AH128" i="11"/>
  <c r="AG128" i="11"/>
  <c r="AF128" i="11"/>
  <c r="AE128" i="11"/>
  <c r="AH127" i="11"/>
  <c r="AG127" i="11"/>
  <c r="AF127" i="11"/>
  <c r="AE127" i="11"/>
  <c r="AH126" i="11"/>
  <c r="AG126" i="11"/>
  <c r="AF126" i="11"/>
  <c r="AE126" i="11"/>
  <c r="AH125" i="11"/>
  <c r="AG125" i="11"/>
  <c r="AF125" i="11"/>
  <c r="AE125" i="11"/>
  <c r="AH124" i="11"/>
  <c r="AG124" i="11"/>
  <c r="AF124" i="11"/>
  <c r="AE124" i="11"/>
  <c r="AH123" i="11"/>
  <c r="AG123" i="11"/>
  <c r="AF123" i="11"/>
  <c r="AE123" i="11"/>
  <c r="AH122" i="11"/>
  <c r="AG122" i="11"/>
  <c r="AF122" i="11"/>
  <c r="AE122" i="11"/>
  <c r="AH121" i="11"/>
  <c r="AG121" i="11"/>
  <c r="AF121" i="11"/>
  <c r="AE121" i="11"/>
  <c r="AH120" i="11"/>
  <c r="AG120" i="11"/>
  <c r="AF120" i="11"/>
  <c r="AE120" i="11"/>
  <c r="AH119" i="11"/>
  <c r="AG119" i="11"/>
  <c r="AF119" i="11"/>
  <c r="AE119" i="11"/>
  <c r="AH118" i="11"/>
  <c r="AG118" i="11"/>
  <c r="AF118" i="11"/>
  <c r="AE118" i="11"/>
  <c r="AH117" i="11"/>
  <c r="AG117" i="11"/>
  <c r="AF117" i="11"/>
  <c r="AE117" i="11"/>
  <c r="AH116" i="11"/>
  <c r="AG116" i="11"/>
  <c r="AF116" i="11"/>
  <c r="AE116" i="11"/>
  <c r="AH115" i="11"/>
  <c r="AG115" i="11"/>
  <c r="AF115" i="11"/>
  <c r="AE115" i="11"/>
  <c r="AH114" i="11"/>
  <c r="AG114" i="11"/>
  <c r="AF114" i="11"/>
  <c r="AE114" i="11"/>
  <c r="AH113" i="11"/>
  <c r="AG113" i="11"/>
  <c r="AF113" i="11"/>
  <c r="AE113" i="11"/>
  <c r="AH112" i="11"/>
  <c r="AG112" i="11"/>
  <c r="AF112" i="11"/>
  <c r="AE112" i="11"/>
  <c r="AH111" i="11"/>
  <c r="AG111" i="11"/>
  <c r="AF111" i="11"/>
  <c r="AE111" i="11"/>
  <c r="AH110" i="11"/>
  <c r="AG110" i="11"/>
  <c r="AF110" i="11"/>
  <c r="AE110" i="11"/>
  <c r="AH109" i="11"/>
  <c r="AG109" i="11"/>
  <c r="AF109" i="11"/>
  <c r="AE109" i="11"/>
  <c r="AH108" i="11"/>
  <c r="AG108" i="11"/>
  <c r="AF108" i="11"/>
  <c r="AE108" i="11"/>
  <c r="AH107" i="11"/>
  <c r="AG107" i="11"/>
  <c r="AF107" i="11"/>
  <c r="AE107" i="11"/>
  <c r="AH106" i="11"/>
  <c r="AG106" i="11"/>
  <c r="AF106" i="11"/>
  <c r="AE106" i="11"/>
  <c r="AH105" i="11"/>
  <c r="AG105" i="11"/>
  <c r="AF105" i="11"/>
  <c r="AE105" i="11"/>
  <c r="AH104" i="11"/>
  <c r="AG104" i="11"/>
  <c r="AF104" i="11"/>
  <c r="AE104" i="11"/>
  <c r="AH103" i="11"/>
  <c r="AG103" i="11"/>
  <c r="AF103" i="11"/>
  <c r="AE103" i="11"/>
  <c r="AH102" i="11"/>
  <c r="AG102" i="11"/>
  <c r="AF102" i="11"/>
  <c r="AE102" i="11"/>
  <c r="AH101" i="11"/>
  <c r="AG101" i="11"/>
  <c r="AF101" i="11"/>
  <c r="AE101" i="11"/>
  <c r="AH100" i="11"/>
  <c r="AG100" i="11"/>
  <c r="AF100" i="11"/>
  <c r="AE100" i="11"/>
  <c r="AH99" i="11"/>
  <c r="AG99" i="11"/>
  <c r="AF99" i="11"/>
  <c r="AE99" i="11"/>
  <c r="AH98" i="11"/>
  <c r="AG98" i="11"/>
  <c r="AF98" i="11"/>
  <c r="AE98" i="11"/>
  <c r="AH97" i="11"/>
  <c r="AG97" i="11"/>
  <c r="AF97" i="11"/>
  <c r="AE97" i="11"/>
  <c r="AH96" i="11"/>
  <c r="AG96" i="11"/>
  <c r="AF96" i="11"/>
  <c r="AE96" i="11"/>
  <c r="AH95" i="11"/>
  <c r="AG95" i="11"/>
  <c r="AF95" i="11"/>
  <c r="AE95" i="11"/>
  <c r="AH94" i="11"/>
  <c r="AG94" i="11"/>
  <c r="AF94" i="11"/>
  <c r="AE94" i="11"/>
  <c r="AH93" i="11"/>
  <c r="AG93" i="11"/>
  <c r="AF93" i="11"/>
  <c r="AE93" i="11"/>
  <c r="AH92" i="11"/>
  <c r="AG92" i="11"/>
  <c r="AF92" i="11"/>
  <c r="AE92" i="11"/>
  <c r="AH91" i="11"/>
  <c r="AG91" i="11"/>
  <c r="AF91" i="11"/>
  <c r="AE91" i="11"/>
  <c r="AH90" i="11"/>
  <c r="AG90" i="11"/>
  <c r="AF90" i="11"/>
  <c r="AE90" i="11"/>
  <c r="AH89" i="11"/>
  <c r="AG89" i="11"/>
  <c r="AF89" i="11"/>
  <c r="AE89" i="11"/>
  <c r="AH88" i="11"/>
  <c r="AG88" i="11"/>
  <c r="AF88" i="11"/>
  <c r="AE88" i="11"/>
  <c r="AH87" i="11"/>
  <c r="AG87" i="11"/>
  <c r="AF87" i="11"/>
  <c r="AE87" i="11"/>
  <c r="AH86" i="11"/>
  <c r="AG86" i="11"/>
  <c r="AF86" i="11"/>
  <c r="AE86" i="11"/>
  <c r="AH85" i="11"/>
  <c r="AG85" i="11"/>
  <c r="AF85" i="11"/>
  <c r="AE85" i="11"/>
  <c r="AH84" i="11"/>
  <c r="AG84" i="11"/>
  <c r="AF84" i="11"/>
  <c r="AE84" i="11"/>
  <c r="AH83" i="11"/>
  <c r="AG83" i="11"/>
  <c r="AF83" i="11"/>
  <c r="AE83" i="11"/>
  <c r="AH82" i="11"/>
  <c r="AG82" i="11"/>
  <c r="AF82" i="11"/>
  <c r="AE82" i="11"/>
  <c r="AH81" i="11"/>
  <c r="AG81" i="11"/>
  <c r="AF81" i="11"/>
  <c r="AE81" i="11"/>
  <c r="AH80" i="11"/>
  <c r="AG80" i="11"/>
  <c r="AF80" i="11"/>
  <c r="AE80" i="11"/>
  <c r="AH79" i="11"/>
  <c r="AG79" i="11"/>
  <c r="AF79" i="11"/>
  <c r="AE79" i="11"/>
  <c r="AH78" i="11"/>
  <c r="AG78" i="11"/>
  <c r="AF78" i="11"/>
  <c r="AE78" i="11"/>
  <c r="AH77" i="11"/>
  <c r="AG77" i="11"/>
  <c r="AF77" i="11"/>
  <c r="AE77" i="11"/>
  <c r="AH76" i="11"/>
  <c r="AG76" i="11"/>
  <c r="AF76" i="11"/>
  <c r="AE76" i="11"/>
  <c r="AH75" i="11"/>
  <c r="AG75" i="11"/>
  <c r="AF75" i="11"/>
  <c r="AE75" i="11"/>
  <c r="AH74" i="11"/>
  <c r="AG74" i="11"/>
  <c r="AF74" i="11"/>
  <c r="AE74" i="11"/>
  <c r="AH73" i="11"/>
  <c r="AG73" i="11"/>
  <c r="AF73" i="11"/>
  <c r="AE73" i="11"/>
  <c r="AH72" i="11"/>
  <c r="AG72" i="11"/>
  <c r="AF72" i="11"/>
  <c r="AE72" i="11"/>
  <c r="AH71" i="11"/>
  <c r="AG71" i="11"/>
  <c r="AF71" i="11"/>
  <c r="AE71" i="11"/>
  <c r="AH70" i="11"/>
  <c r="AG70" i="11"/>
  <c r="AF70" i="11"/>
  <c r="AE70" i="11"/>
  <c r="AH69" i="11"/>
  <c r="AG69" i="11"/>
  <c r="AF69" i="11"/>
  <c r="AE69" i="11"/>
  <c r="AH68" i="11"/>
  <c r="AG68" i="11"/>
  <c r="AF68" i="11"/>
  <c r="AE68" i="11"/>
  <c r="AH67" i="11"/>
  <c r="AG67" i="11"/>
  <c r="AF67" i="11"/>
  <c r="AE67" i="11"/>
  <c r="AH66" i="11"/>
  <c r="AG66" i="11"/>
  <c r="AF66" i="11"/>
  <c r="AE66" i="11"/>
  <c r="AH65" i="11"/>
  <c r="AG65" i="11"/>
  <c r="AF65" i="11"/>
  <c r="AE65" i="11"/>
  <c r="AH64" i="11"/>
  <c r="AG64" i="11"/>
  <c r="AF64" i="11"/>
  <c r="AE64" i="11"/>
  <c r="AH63" i="11"/>
  <c r="AG63" i="11"/>
  <c r="AF63" i="11"/>
  <c r="AE63" i="11"/>
  <c r="AH62" i="11"/>
  <c r="AG62" i="11"/>
  <c r="AF62" i="11"/>
  <c r="AE62" i="11"/>
  <c r="AH61" i="11"/>
  <c r="AG61" i="11"/>
  <c r="AF61" i="11"/>
  <c r="AE61" i="11"/>
  <c r="AH60" i="11"/>
  <c r="AG60" i="11"/>
  <c r="AF60" i="11"/>
  <c r="AE60" i="11"/>
  <c r="AH59" i="11"/>
  <c r="AG59" i="11"/>
  <c r="AF59" i="11"/>
  <c r="AE59" i="11"/>
  <c r="AH58" i="11"/>
  <c r="AG58" i="11"/>
  <c r="AF58" i="11"/>
  <c r="AE58" i="11"/>
  <c r="AH57" i="11"/>
  <c r="AG57" i="11"/>
  <c r="AF57" i="11"/>
  <c r="AE57" i="11"/>
  <c r="AH56" i="11"/>
  <c r="AG56" i="11"/>
  <c r="AF56" i="11"/>
  <c r="AE56" i="11"/>
  <c r="AH55" i="11"/>
  <c r="AG55" i="11"/>
  <c r="AF55" i="11"/>
  <c r="AE55" i="11"/>
  <c r="AH54" i="11"/>
  <c r="AG54" i="11"/>
  <c r="AF54" i="11"/>
  <c r="AE54" i="11"/>
  <c r="AH53" i="11"/>
  <c r="AG53" i="11"/>
  <c r="AF53" i="11"/>
  <c r="AE53" i="11"/>
  <c r="AH52" i="11"/>
  <c r="AG52" i="11"/>
  <c r="AF52" i="11"/>
  <c r="AE52" i="11"/>
  <c r="AH51" i="11"/>
  <c r="AG51" i="11"/>
  <c r="AF51" i="11"/>
  <c r="AE51" i="11"/>
  <c r="AH50" i="11"/>
  <c r="AG50" i="11"/>
  <c r="AF50" i="11"/>
  <c r="AE50" i="11"/>
  <c r="AH49" i="11"/>
  <c r="AG49" i="11"/>
  <c r="AF49" i="11"/>
  <c r="AE49" i="11"/>
  <c r="AH48" i="11"/>
  <c r="AG48" i="11"/>
  <c r="AF48" i="11"/>
  <c r="AE48" i="11"/>
  <c r="AH47" i="11"/>
  <c r="AG47" i="11"/>
  <c r="AF47" i="11"/>
  <c r="AE47" i="11"/>
  <c r="AH46" i="11"/>
  <c r="AG46" i="11"/>
  <c r="AF46" i="11"/>
  <c r="AE46" i="11"/>
  <c r="AH45" i="11"/>
  <c r="AG45" i="11"/>
  <c r="AF45" i="11"/>
  <c r="AE45" i="11"/>
  <c r="AH44" i="11"/>
  <c r="AG44" i="11"/>
  <c r="AF44" i="11"/>
  <c r="AE44" i="11"/>
  <c r="AH43" i="11"/>
  <c r="AG43" i="11"/>
  <c r="AF43" i="11"/>
  <c r="AE43" i="11"/>
  <c r="AH42" i="11"/>
  <c r="AG42" i="11"/>
  <c r="AF42" i="11"/>
  <c r="AE42" i="11"/>
  <c r="AH41" i="11"/>
  <c r="AG41" i="11"/>
  <c r="AF41" i="11"/>
  <c r="AE41" i="11"/>
  <c r="AH40" i="11"/>
  <c r="AG40" i="11"/>
  <c r="AF40" i="11"/>
  <c r="AE40" i="11"/>
  <c r="AH39" i="11"/>
  <c r="AG39" i="11"/>
  <c r="AF39" i="11"/>
  <c r="AE39" i="11"/>
  <c r="AH38" i="11"/>
  <c r="AG38" i="11"/>
  <c r="AF38" i="11"/>
  <c r="AE38" i="11"/>
  <c r="AH37" i="11"/>
  <c r="AG37" i="11"/>
  <c r="AF37" i="11"/>
  <c r="AE37" i="11"/>
  <c r="AH36" i="11"/>
  <c r="AG36" i="11"/>
  <c r="AF36" i="11"/>
  <c r="AE36" i="11"/>
  <c r="AH35" i="11"/>
  <c r="AG35" i="11"/>
  <c r="AF35" i="11"/>
  <c r="AE35" i="11"/>
  <c r="AH34" i="11"/>
  <c r="AG34" i="11"/>
  <c r="AF34" i="11"/>
  <c r="AE34" i="11"/>
  <c r="AH33" i="11"/>
  <c r="AG33" i="11"/>
  <c r="AF33" i="11"/>
  <c r="AE33" i="11"/>
  <c r="AH32" i="11"/>
  <c r="AG32" i="11"/>
  <c r="AF32" i="11"/>
  <c r="AE32" i="11"/>
  <c r="AH31" i="11"/>
  <c r="AG31" i="11"/>
  <c r="AF31" i="11"/>
  <c r="AE31" i="11"/>
  <c r="AH30" i="11"/>
  <c r="AG30" i="11"/>
  <c r="AF30" i="11"/>
  <c r="AE30" i="11"/>
  <c r="AH29" i="11"/>
  <c r="AG29" i="11"/>
  <c r="AF29" i="11"/>
  <c r="AE29" i="11"/>
  <c r="AH28" i="11"/>
  <c r="AG28" i="11"/>
  <c r="AF28" i="11"/>
  <c r="AE28" i="11"/>
  <c r="AH27" i="11"/>
  <c r="AG27" i="11"/>
  <c r="AF27" i="11"/>
  <c r="AE27" i="11"/>
  <c r="AH26" i="11"/>
  <c r="AG26" i="11"/>
  <c r="AF26" i="11"/>
  <c r="AE26" i="11"/>
  <c r="AH25" i="11"/>
  <c r="AG25" i="11"/>
  <c r="AF25" i="11"/>
  <c r="AE25" i="11"/>
  <c r="AH24" i="11"/>
  <c r="AG24" i="11"/>
  <c r="AF24" i="11"/>
  <c r="AE24" i="11"/>
  <c r="AH23" i="11"/>
  <c r="AG23" i="11"/>
  <c r="AF23" i="11"/>
  <c r="AE23" i="11"/>
  <c r="AH22" i="11"/>
  <c r="AG22" i="11"/>
  <c r="AF22" i="11"/>
  <c r="AE22" i="11"/>
  <c r="AH21" i="11"/>
  <c r="AG21" i="11"/>
  <c r="AF21" i="11"/>
  <c r="AE21" i="11"/>
  <c r="AH20" i="11"/>
  <c r="AG20" i="11"/>
  <c r="AF20" i="11"/>
  <c r="AE20" i="11"/>
  <c r="AH19" i="11"/>
  <c r="AG19" i="11"/>
  <c r="AF19" i="11"/>
  <c r="AE19" i="11"/>
  <c r="AH18" i="11"/>
  <c r="AG18" i="11"/>
  <c r="AF18" i="11"/>
  <c r="AE18" i="11"/>
  <c r="AH17" i="11"/>
  <c r="AG17" i="11"/>
  <c r="AF17" i="11"/>
  <c r="AE17" i="11"/>
  <c r="AH16" i="11"/>
  <c r="AG16" i="11"/>
  <c r="AF16" i="11"/>
  <c r="AE16" i="11"/>
  <c r="AH15" i="11"/>
  <c r="AG15" i="11"/>
  <c r="AF15" i="11"/>
  <c r="AE15" i="11"/>
  <c r="AH14" i="11"/>
  <c r="AG14" i="11"/>
  <c r="AF14" i="11"/>
  <c r="AE14" i="11"/>
  <c r="AH13" i="11"/>
  <c r="AG13" i="11"/>
  <c r="AF13" i="11"/>
  <c r="AE13" i="11"/>
  <c r="AH12" i="11"/>
  <c r="AG12" i="11"/>
  <c r="AF12" i="11"/>
  <c r="AE12" i="11"/>
  <c r="AH11" i="11"/>
  <c r="AG11" i="11"/>
  <c r="AF11" i="11"/>
  <c r="AE11" i="11"/>
  <c r="AH10" i="11"/>
  <c r="AG10" i="11"/>
  <c r="AF10" i="11"/>
  <c r="AE10" i="11"/>
  <c r="AH9" i="11"/>
  <c r="AG9" i="11"/>
  <c r="AF9" i="11"/>
  <c r="AE9" i="11"/>
  <c r="AH8" i="11"/>
  <c r="AG8" i="11"/>
  <c r="AF8" i="11"/>
  <c r="AE8" i="11"/>
  <c r="AH7" i="11"/>
  <c r="AG7" i="11"/>
  <c r="AF7" i="11"/>
  <c r="AE7" i="11"/>
  <c r="AH6" i="11"/>
  <c r="AG6" i="11"/>
  <c r="AF6" i="11"/>
  <c r="AE6" i="11"/>
  <c r="H5" i="11"/>
  <c r="AI5" i="11"/>
  <c r="AH5" i="11"/>
  <c r="AG5" i="11"/>
  <c r="AF5" i="11"/>
  <c r="AE5" i="11"/>
  <c r="S851" i="11"/>
  <c r="S850" i="11"/>
  <c r="S849" i="11"/>
  <c r="S848" i="11"/>
  <c r="S847" i="11"/>
  <c r="S846" i="11"/>
  <c r="S845" i="11"/>
  <c r="S844" i="11"/>
  <c r="S843" i="11"/>
  <c r="S842" i="11"/>
  <c r="Q851" i="11"/>
  <c r="Q850" i="11"/>
  <c r="Q849" i="11"/>
  <c r="Q848" i="11"/>
  <c r="Q847" i="11"/>
  <c r="Q846" i="11"/>
  <c r="Q845" i="11"/>
  <c r="Q844" i="11"/>
  <c r="Q843" i="11"/>
  <c r="Q842" i="11"/>
  <c r="O851" i="11"/>
  <c r="O850" i="11"/>
  <c r="O849" i="11"/>
  <c r="O848" i="11"/>
  <c r="O847" i="11"/>
  <c r="O846" i="11"/>
  <c r="O845" i="11"/>
  <c r="O844" i="11"/>
  <c r="O843" i="11"/>
  <c r="O842" i="11"/>
  <c r="S841" i="11"/>
  <c r="Q841" i="11"/>
  <c r="O841" i="11"/>
  <c r="E843" i="11"/>
  <c r="S840" i="11"/>
  <c r="Q840" i="11"/>
  <c r="O840" i="11"/>
  <c r="S831" i="11"/>
  <c r="Q831" i="11"/>
  <c r="O831" i="11"/>
  <c r="S839" i="11"/>
  <c r="S838" i="11"/>
  <c r="S837" i="11"/>
  <c r="S836" i="11"/>
  <c r="S835" i="11"/>
  <c r="S834" i="11"/>
  <c r="S833" i="11"/>
  <c r="S832" i="11"/>
  <c r="S830" i="11"/>
  <c r="S829" i="11"/>
  <c r="S828" i="11"/>
  <c r="Q839" i="11"/>
  <c r="Q838" i="11"/>
  <c r="Q837" i="11"/>
  <c r="Q836" i="11"/>
  <c r="Q835" i="11"/>
  <c r="Q834" i="11"/>
  <c r="Q833" i="11"/>
  <c r="Q832" i="11"/>
  <c r="Q830" i="11"/>
  <c r="Q829" i="11"/>
  <c r="Q828" i="11"/>
  <c r="O839" i="11"/>
  <c r="O838" i="11"/>
  <c r="O837" i="11"/>
  <c r="O836" i="11"/>
  <c r="O835" i="11"/>
  <c r="O834" i="11"/>
  <c r="O833" i="11"/>
  <c r="O832" i="11"/>
  <c r="O830" i="11"/>
  <c r="O829" i="11"/>
  <c r="O828" i="11"/>
  <c r="S827" i="11"/>
  <c r="Q827" i="11"/>
  <c r="O827" i="11"/>
  <c r="E771" i="11"/>
  <c r="E712" i="11"/>
  <c r="E686" i="11"/>
  <c r="E667" i="11"/>
  <c r="E634" i="11"/>
  <c r="E619" i="11"/>
  <c r="E490" i="11"/>
  <c r="E213" i="11"/>
  <c r="E446" i="11"/>
  <c r="S647" i="11"/>
  <c r="S646" i="11"/>
  <c r="S645" i="11"/>
  <c r="S644" i="11"/>
  <c r="S643" i="11"/>
  <c r="S642" i="11"/>
  <c r="S641" i="11"/>
  <c r="S640" i="11"/>
  <c r="S639" i="11"/>
  <c r="S638" i="11"/>
  <c r="S637" i="11"/>
  <c r="S636" i="11"/>
  <c r="S635" i="11"/>
  <c r="S634" i="11"/>
  <c r="S826" i="11"/>
  <c r="S825" i="11"/>
  <c r="Q826" i="11"/>
  <c r="Q825" i="11"/>
  <c r="Q647" i="11"/>
  <c r="Q646" i="11"/>
  <c r="Q645" i="11"/>
  <c r="Q644" i="11"/>
  <c r="Q643" i="11"/>
  <c r="Q642" i="11"/>
  <c r="Q641" i="11"/>
  <c r="Q640" i="11"/>
  <c r="Q639" i="11"/>
  <c r="Q638" i="11"/>
  <c r="Q637" i="11"/>
  <c r="Q636" i="11"/>
  <c r="Q635" i="11"/>
  <c r="Q634" i="11"/>
  <c r="S632" i="11"/>
  <c r="S631" i="11"/>
  <c r="S630" i="11"/>
  <c r="S629" i="11"/>
  <c r="S628" i="11"/>
  <c r="S627" i="11"/>
  <c r="S626" i="11"/>
  <c r="S625" i="11"/>
  <c r="S624" i="11"/>
  <c r="S623" i="11"/>
  <c r="S622" i="11"/>
  <c r="S621" i="11"/>
  <c r="S620" i="11"/>
  <c r="S619" i="11"/>
  <c r="S618" i="11"/>
  <c r="S617" i="11"/>
  <c r="S616" i="11"/>
  <c r="S615" i="11"/>
  <c r="S614" i="11"/>
  <c r="S613" i="11"/>
  <c r="S612" i="11"/>
  <c r="S611" i="11"/>
  <c r="S610" i="11"/>
  <c r="S609" i="11"/>
  <c r="S608" i="11"/>
  <c r="S607" i="11"/>
  <c r="S606" i="11"/>
  <c r="S605" i="11"/>
  <c r="S604" i="11"/>
  <c r="S603" i="11"/>
  <c r="S602" i="11"/>
  <c r="S601" i="11"/>
  <c r="S600" i="11"/>
  <c r="S599" i="11"/>
  <c r="S598" i="11"/>
  <c r="S597" i="11"/>
  <c r="S596" i="11"/>
  <c r="S595" i="11"/>
  <c r="S594" i="11"/>
  <c r="S593" i="11"/>
  <c r="S592" i="11"/>
  <c r="S591" i="11"/>
  <c r="S590" i="11"/>
  <c r="S589" i="11"/>
  <c r="S588" i="11"/>
  <c r="S587" i="11"/>
  <c r="S586" i="11"/>
  <c r="S585" i="11"/>
  <c r="S584" i="11"/>
  <c r="S583" i="11"/>
  <c r="S582" i="11"/>
  <c r="S581" i="11"/>
  <c r="S580" i="11"/>
  <c r="S579" i="11"/>
  <c r="S578" i="11"/>
  <c r="S577" i="11"/>
  <c r="S576" i="11"/>
  <c r="S575" i="11"/>
  <c r="S574" i="11"/>
  <c r="S573" i="11"/>
  <c r="S572" i="11"/>
  <c r="S571" i="11"/>
  <c r="S570" i="11"/>
  <c r="S569" i="11"/>
  <c r="S568" i="11"/>
  <c r="S567" i="11"/>
  <c r="S566" i="11"/>
  <c r="S565" i="11"/>
  <c r="S564" i="11"/>
  <c r="S563" i="11"/>
  <c r="S562" i="11"/>
  <c r="S561" i="11"/>
  <c r="S560" i="11"/>
  <c r="S559" i="11"/>
  <c r="S558" i="11"/>
  <c r="S557" i="11"/>
  <c r="S556" i="11"/>
  <c r="S555" i="11"/>
  <c r="S554" i="11"/>
  <c r="S553" i="11"/>
  <c r="S552" i="11"/>
  <c r="S551" i="11"/>
  <c r="S550" i="11"/>
  <c r="S549" i="11"/>
  <c r="S548" i="11"/>
  <c r="S547" i="11"/>
  <c r="S546" i="11"/>
  <c r="S545" i="11"/>
  <c r="S544" i="11"/>
  <c r="S543" i="11"/>
  <c r="S542" i="11"/>
  <c r="S541" i="11"/>
  <c r="S540" i="11"/>
  <c r="S539" i="11"/>
  <c r="S538" i="11"/>
  <c r="S537" i="11"/>
  <c r="S536" i="11"/>
  <c r="S535" i="11"/>
  <c r="S534" i="11"/>
  <c r="S532" i="11"/>
  <c r="S530" i="11"/>
  <c r="S526" i="11"/>
  <c r="S525" i="11"/>
  <c r="S524" i="11"/>
  <c r="S520" i="11"/>
  <c r="S516" i="11"/>
  <c r="S515" i="11"/>
  <c r="S514" i="11"/>
  <c r="S513" i="11"/>
  <c r="S512" i="11"/>
  <c r="S511" i="11"/>
  <c r="S510" i="11"/>
  <c r="S509" i="11"/>
  <c r="S508" i="11"/>
  <c r="S507" i="11"/>
  <c r="S506" i="11"/>
  <c r="S505" i="11"/>
  <c r="S504" i="11"/>
  <c r="S503" i="11"/>
  <c r="S502" i="11"/>
  <c r="S501" i="11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7" i="11"/>
  <c r="S486" i="11"/>
  <c r="S485" i="11"/>
  <c r="S484" i="11"/>
  <c r="S483" i="11"/>
  <c r="S481" i="11"/>
  <c r="S480" i="11"/>
  <c r="S478" i="11"/>
  <c r="S477" i="11"/>
  <c r="S474" i="11"/>
  <c r="S473" i="11"/>
  <c r="S472" i="11"/>
  <c r="S471" i="11"/>
  <c r="S470" i="11"/>
  <c r="S469" i="11"/>
  <c r="S468" i="11"/>
  <c r="Q632" i="11"/>
  <c r="Q631" i="11"/>
  <c r="Q630" i="11"/>
  <c r="Q629" i="11"/>
  <c r="Q628" i="11"/>
  <c r="Q627" i="11"/>
  <c r="Q626" i="11"/>
  <c r="Q625" i="11"/>
  <c r="Q624" i="11"/>
  <c r="Q623" i="11"/>
  <c r="Q622" i="11"/>
  <c r="Q621" i="11"/>
  <c r="Q620" i="11"/>
  <c r="Q619" i="11"/>
  <c r="Q618" i="11"/>
  <c r="Q617" i="11"/>
  <c r="Q616" i="11"/>
  <c r="Q615" i="11"/>
  <c r="Q614" i="11"/>
  <c r="Q613" i="11"/>
  <c r="Q612" i="11"/>
  <c r="Q611" i="11"/>
  <c r="Q610" i="11"/>
  <c r="Q609" i="11"/>
  <c r="Q608" i="11"/>
  <c r="Q607" i="11"/>
  <c r="Q606" i="11"/>
  <c r="Q605" i="11"/>
  <c r="Q604" i="11"/>
  <c r="Q603" i="11"/>
  <c r="Q602" i="11"/>
  <c r="Q601" i="11"/>
  <c r="Q600" i="11"/>
  <c r="Q599" i="11"/>
  <c r="Q598" i="11"/>
  <c r="Q597" i="11"/>
  <c r="Q596" i="11"/>
  <c r="Q595" i="11"/>
  <c r="Q594" i="11"/>
  <c r="Q593" i="11"/>
  <c r="Q592" i="11"/>
  <c r="Q591" i="11"/>
  <c r="Q590" i="11"/>
  <c r="Q589" i="11"/>
  <c r="Q588" i="11"/>
  <c r="Q587" i="11"/>
  <c r="Q586" i="11"/>
  <c r="Q585" i="11"/>
  <c r="Q584" i="11"/>
  <c r="Q583" i="11"/>
  <c r="Q582" i="11"/>
  <c r="Q581" i="11"/>
  <c r="Q580" i="11"/>
  <c r="Q579" i="11"/>
  <c r="Q578" i="11"/>
  <c r="Q577" i="11"/>
  <c r="Q576" i="11"/>
  <c r="Q575" i="11"/>
  <c r="Q574" i="11"/>
  <c r="Q573" i="11"/>
  <c r="Q572" i="11"/>
  <c r="Q571" i="11"/>
  <c r="Q570" i="11"/>
  <c r="Q569" i="11"/>
  <c r="Q568" i="11"/>
  <c r="Q567" i="11"/>
  <c r="Q566" i="11"/>
  <c r="Q565" i="11"/>
  <c r="Q564" i="11"/>
  <c r="Q563" i="11"/>
  <c r="Q562" i="11"/>
  <c r="Q561" i="11"/>
  <c r="Q560" i="11"/>
  <c r="Q559" i="11"/>
  <c r="Q558" i="11"/>
  <c r="Q557" i="11"/>
  <c r="Q556" i="11"/>
  <c r="Q555" i="11"/>
  <c r="Q554" i="11"/>
  <c r="Q553" i="11"/>
  <c r="Q552" i="11"/>
  <c r="Q551" i="11"/>
  <c r="Q550" i="11"/>
  <c r="Q549" i="11"/>
  <c r="Q548" i="11"/>
  <c r="Q547" i="11"/>
  <c r="Q546" i="11"/>
  <c r="Q545" i="11"/>
  <c r="Q544" i="11"/>
  <c r="Q543" i="11"/>
  <c r="Q542" i="11"/>
  <c r="Q541" i="11"/>
  <c r="Q540" i="11"/>
  <c r="Q539" i="11"/>
  <c r="Q538" i="11"/>
  <c r="Q537" i="11"/>
  <c r="Q536" i="11"/>
  <c r="Q535" i="11"/>
  <c r="Q534" i="11"/>
  <c r="Q532" i="11"/>
  <c r="Q530" i="11"/>
  <c r="Q526" i="11"/>
  <c r="Q525" i="11"/>
  <c r="Q524" i="11"/>
  <c r="Q520" i="11"/>
  <c r="Q516" i="11"/>
  <c r="Q515" i="11"/>
  <c r="Q514" i="11"/>
  <c r="Q513" i="11"/>
  <c r="Q512" i="11"/>
  <c r="Q511" i="11"/>
  <c r="Q510" i="11"/>
  <c r="Q509" i="11"/>
  <c r="Q508" i="11"/>
  <c r="Q507" i="11"/>
  <c r="Q506" i="11"/>
  <c r="Q505" i="11"/>
  <c r="Q504" i="11"/>
  <c r="Q503" i="11"/>
  <c r="Q502" i="11"/>
  <c r="Q501" i="11"/>
  <c r="Q500" i="11"/>
  <c r="Q499" i="11"/>
  <c r="Q498" i="11"/>
  <c r="Q497" i="11"/>
  <c r="Q496" i="11"/>
  <c r="Q495" i="11"/>
  <c r="Q494" i="11"/>
  <c r="Q493" i="11"/>
  <c r="Q492" i="11"/>
  <c r="Q491" i="11"/>
  <c r="Q490" i="11"/>
  <c r="Q489" i="11"/>
  <c r="Q487" i="11"/>
  <c r="Q486" i="11"/>
  <c r="Q485" i="11"/>
  <c r="Q484" i="11"/>
  <c r="Q483" i="11"/>
  <c r="Q481" i="11"/>
  <c r="Q480" i="11"/>
  <c r="Q478" i="11"/>
  <c r="Q477" i="11"/>
  <c r="Q474" i="11"/>
  <c r="Q473" i="11"/>
  <c r="Q472" i="11"/>
  <c r="Q471" i="11"/>
  <c r="Q470" i="11"/>
  <c r="Q469" i="11"/>
  <c r="Q468" i="11"/>
  <c r="N851" i="11"/>
  <c r="N850" i="11"/>
  <c r="N849" i="11"/>
  <c r="N848" i="11"/>
  <c r="N847" i="11"/>
  <c r="N846" i="11"/>
  <c r="N845" i="11"/>
  <c r="N844" i="11"/>
  <c r="N843" i="11"/>
  <c r="N842" i="11"/>
  <c r="N841" i="11"/>
  <c r="N840" i="11"/>
  <c r="N839" i="11"/>
  <c r="N838" i="11"/>
  <c r="N837" i="11"/>
  <c r="N836" i="11"/>
  <c r="N835" i="11"/>
  <c r="N834" i="11"/>
  <c r="N833" i="11"/>
  <c r="N832" i="11"/>
  <c r="N831" i="11"/>
  <c r="N830" i="11"/>
  <c r="N829" i="11"/>
  <c r="N828" i="11"/>
  <c r="N827" i="11"/>
  <c r="N826" i="11"/>
  <c r="N825" i="11"/>
  <c r="N824" i="11"/>
  <c r="N823" i="11"/>
  <c r="N822" i="11"/>
  <c r="N821" i="11"/>
  <c r="N820" i="11"/>
  <c r="N819" i="11"/>
  <c r="N818" i="11"/>
  <c r="N817" i="11"/>
  <c r="N816" i="11"/>
  <c r="N815" i="11"/>
  <c r="N814" i="11"/>
  <c r="N813" i="11"/>
  <c r="N812" i="11"/>
  <c r="N811" i="11"/>
  <c r="N810" i="11"/>
  <c r="N809" i="11"/>
  <c r="N808" i="11"/>
  <c r="N807" i="11"/>
  <c r="N806" i="11"/>
  <c r="N805" i="11"/>
  <c r="N804" i="11"/>
  <c r="N803" i="11"/>
  <c r="N802" i="11"/>
  <c r="N801" i="11"/>
  <c r="N800" i="11"/>
  <c r="N799" i="11"/>
  <c r="N798" i="11"/>
  <c r="N797" i="11"/>
  <c r="N796" i="11"/>
  <c r="N795" i="11"/>
  <c r="N794" i="11"/>
  <c r="N793" i="11"/>
  <c r="N792" i="11"/>
  <c r="N791" i="11"/>
  <c r="N790" i="11"/>
  <c r="N789" i="11"/>
  <c r="N788" i="11"/>
  <c r="N787" i="11"/>
  <c r="N786" i="11"/>
  <c r="N785" i="11"/>
  <c r="N784" i="11"/>
  <c r="N783" i="11"/>
  <c r="N782" i="11"/>
  <c r="N781" i="11"/>
  <c r="N780" i="11"/>
  <c r="N779" i="11"/>
  <c r="N778" i="11"/>
  <c r="N777" i="11"/>
  <c r="N776" i="11"/>
  <c r="N775" i="11"/>
  <c r="N774" i="11"/>
  <c r="N773" i="11"/>
  <c r="N772" i="11"/>
  <c r="N771" i="11"/>
  <c r="N770" i="11"/>
  <c r="N769" i="11"/>
  <c r="N768" i="11"/>
  <c r="N767" i="11"/>
  <c r="N766" i="11"/>
  <c r="N765" i="11"/>
  <c r="N764" i="11"/>
  <c r="N763" i="11"/>
  <c r="N762" i="11"/>
  <c r="N761" i="11"/>
  <c r="N760" i="11"/>
  <c r="N759" i="11"/>
  <c r="N758" i="11"/>
  <c r="N757" i="11"/>
  <c r="N756" i="11"/>
  <c r="N755" i="11"/>
  <c r="N754" i="11"/>
  <c r="N753" i="11"/>
  <c r="N752" i="11"/>
  <c r="N751" i="11"/>
  <c r="N750" i="11"/>
  <c r="N749" i="11"/>
  <c r="N748" i="11"/>
  <c r="N747" i="11"/>
  <c r="N746" i="11"/>
  <c r="N745" i="11"/>
  <c r="N744" i="11"/>
  <c r="N743" i="11"/>
  <c r="N742" i="11"/>
  <c r="N741" i="11"/>
  <c r="N740" i="11"/>
  <c r="N739" i="11"/>
  <c r="N738" i="11"/>
  <c r="N737" i="11"/>
  <c r="N736" i="11"/>
  <c r="N735" i="11"/>
  <c r="N734" i="11"/>
  <c r="N733" i="11"/>
  <c r="N732" i="11"/>
  <c r="N731" i="11"/>
  <c r="N730" i="11"/>
  <c r="N729" i="11"/>
  <c r="N728" i="11"/>
  <c r="N727" i="11"/>
  <c r="N726" i="11"/>
  <c r="N725" i="11"/>
  <c r="N724" i="11"/>
  <c r="N723" i="11"/>
  <c r="N722" i="11"/>
  <c r="N721" i="11"/>
  <c r="N720" i="11"/>
  <c r="N719" i="11"/>
  <c r="N718" i="11"/>
  <c r="N717" i="11"/>
  <c r="N716" i="11"/>
  <c r="N715" i="11"/>
  <c r="N714" i="11"/>
  <c r="N713" i="11"/>
  <c r="N712" i="11"/>
  <c r="N711" i="11"/>
  <c r="N710" i="11"/>
  <c r="N709" i="11"/>
  <c r="N708" i="11"/>
  <c r="N707" i="11"/>
  <c r="N706" i="11"/>
  <c r="N705" i="11"/>
  <c r="N704" i="11"/>
  <c r="N703" i="11"/>
  <c r="N702" i="11"/>
  <c r="N701" i="11"/>
  <c r="N700" i="11"/>
  <c r="N699" i="11"/>
  <c r="N698" i="11"/>
  <c r="N697" i="11"/>
  <c r="N696" i="11"/>
  <c r="N695" i="11"/>
  <c r="N694" i="11"/>
  <c r="N693" i="11"/>
  <c r="N692" i="11"/>
  <c r="N691" i="11"/>
  <c r="N690" i="11"/>
  <c r="N689" i="11"/>
  <c r="N688" i="11"/>
  <c r="N687" i="11"/>
  <c r="N686" i="11"/>
  <c r="N685" i="11"/>
  <c r="N684" i="11"/>
  <c r="N683" i="11"/>
  <c r="N682" i="11"/>
  <c r="N681" i="11"/>
  <c r="N680" i="11"/>
  <c r="N679" i="11"/>
  <c r="N678" i="11"/>
  <c r="N677" i="11"/>
  <c r="N676" i="11"/>
  <c r="N675" i="11"/>
  <c r="N674" i="11"/>
  <c r="N673" i="11"/>
  <c r="N672" i="11"/>
  <c r="N671" i="11"/>
  <c r="N670" i="11"/>
  <c r="N669" i="11"/>
  <c r="N668" i="11"/>
  <c r="N667" i="11"/>
  <c r="N666" i="11"/>
  <c r="N665" i="11"/>
  <c r="N664" i="11"/>
  <c r="N663" i="11"/>
  <c r="N662" i="11"/>
  <c r="N661" i="11"/>
  <c r="N660" i="11"/>
  <c r="N659" i="11"/>
  <c r="N658" i="11"/>
  <c r="N657" i="11"/>
  <c r="N656" i="11"/>
  <c r="N655" i="11"/>
  <c r="N654" i="11"/>
  <c r="N653" i="11"/>
  <c r="N652" i="11"/>
  <c r="N651" i="11"/>
  <c r="N650" i="11"/>
  <c r="N649" i="11"/>
  <c r="N648" i="11"/>
  <c r="N647" i="11"/>
  <c r="N646" i="11"/>
  <c r="N645" i="11"/>
  <c r="N644" i="11"/>
  <c r="N643" i="11"/>
  <c r="N642" i="11"/>
  <c r="N635" i="11"/>
  <c r="N634" i="11"/>
  <c r="N632" i="11"/>
  <c r="N626" i="11"/>
  <c r="N625" i="11"/>
  <c r="N624" i="11"/>
  <c r="N623" i="11"/>
  <c r="N622" i="11"/>
  <c r="N620" i="11"/>
  <c r="N619" i="11"/>
  <c r="N618" i="11"/>
  <c r="N617" i="11"/>
  <c r="N616" i="11"/>
  <c r="N613" i="11"/>
  <c r="N612" i="11"/>
  <c r="N611" i="11"/>
  <c r="N597" i="11"/>
  <c r="N596" i="11"/>
  <c r="N595" i="11"/>
  <c r="N583" i="11"/>
  <c r="N582" i="11"/>
  <c r="N581" i="11"/>
  <c r="N576" i="11"/>
  <c r="N575" i="11"/>
  <c r="N574" i="11"/>
  <c r="N571" i="11"/>
  <c r="N570" i="11"/>
  <c r="N569" i="11"/>
  <c r="N568" i="11"/>
  <c r="N566" i="11"/>
  <c r="N565" i="11"/>
  <c r="N564" i="11"/>
  <c r="N563" i="11"/>
  <c r="N558" i="11"/>
  <c r="N557" i="11"/>
  <c r="N556" i="11"/>
  <c r="N554" i="11"/>
  <c r="N553" i="11"/>
  <c r="N552" i="11"/>
  <c r="N547" i="11"/>
  <c r="N546" i="11"/>
  <c r="N545" i="11"/>
  <c r="N539" i="11"/>
  <c r="N538" i="11"/>
  <c r="N537" i="11"/>
  <c r="N526" i="11"/>
  <c r="N525" i="11"/>
  <c r="N524" i="11"/>
  <c r="N520" i="11"/>
  <c r="N516" i="11"/>
  <c r="N512" i="11"/>
  <c r="N511" i="11"/>
  <c r="N510" i="11"/>
  <c r="N504" i="11"/>
  <c r="N498" i="11"/>
  <c r="N497" i="11"/>
  <c r="N496" i="11"/>
  <c r="N495" i="11"/>
  <c r="N494" i="11"/>
  <c r="N493" i="11"/>
  <c r="N492" i="11"/>
  <c r="N491" i="11"/>
  <c r="N490" i="11"/>
  <c r="N489" i="11"/>
  <c r="N487" i="11"/>
  <c r="N486" i="11"/>
  <c r="N485" i="11"/>
  <c r="N484" i="11"/>
  <c r="N483" i="11"/>
  <c r="N481" i="11"/>
  <c r="N480" i="11"/>
  <c r="N478" i="11"/>
  <c r="N477" i="11"/>
  <c r="N474" i="11"/>
  <c r="N473" i="11"/>
  <c r="N472" i="11"/>
  <c r="N471" i="11"/>
  <c r="N470" i="11"/>
  <c r="N469" i="11"/>
  <c r="N468" i="11"/>
  <c r="N467" i="11"/>
  <c r="N466" i="11"/>
  <c r="N465" i="11"/>
  <c r="N464" i="11"/>
  <c r="N463" i="11"/>
  <c r="N462" i="11"/>
  <c r="N461" i="11"/>
  <c r="N460" i="11"/>
  <c r="N459" i="11"/>
  <c r="N458" i="11"/>
  <c r="N457" i="11"/>
  <c r="N456" i="11"/>
  <c r="N455" i="11"/>
  <c r="N454" i="11"/>
  <c r="N453" i="11"/>
  <c r="N452" i="11"/>
  <c r="N451" i="11"/>
  <c r="N450" i="11"/>
  <c r="N449" i="11"/>
  <c r="N448" i="11"/>
  <c r="N447" i="11"/>
  <c r="N446" i="11"/>
  <c r="N445" i="11"/>
  <c r="N432" i="11"/>
  <c r="N431" i="11"/>
  <c r="N430" i="11"/>
  <c r="N418" i="11"/>
  <c r="N417" i="11"/>
  <c r="N416" i="11"/>
  <c r="N415" i="11"/>
  <c r="N414" i="11"/>
  <c r="N413" i="11"/>
  <c r="N412" i="11"/>
  <c r="N400" i="11"/>
  <c r="N399" i="11"/>
  <c r="N398" i="11"/>
  <c r="N397" i="11"/>
  <c r="N380" i="11"/>
  <c r="N379" i="11"/>
  <c r="N378" i="11"/>
  <c r="N377" i="11"/>
  <c r="N376" i="11"/>
  <c r="N375" i="11"/>
  <c r="N370" i="11"/>
  <c r="N369" i="11"/>
  <c r="N368" i="11"/>
  <c r="N367" i="11"/>
  <c r="N354" i="11"/>
  <c r="N353" i="11"/>
  <c r="N346" i="11"/>
  <c r="N345" i="11"/>
  <c r="N344" i="11"/>
  <c r="N339" i="11"/>
  <c r="N338" i="11"/>
  <c r="N337" i="11"/>
  <c r="N336" i="11"/>
  <c r="N335" i="11"/>
  <c r="N334" i="11"/>
  <c r="N333" i="11"/>
  <c r="N332" i="11"/>
  <c r="N303" i="11"/>
  <c r="N302" i="11"/>
  <c r="N301" i="11"/>
  <c r="N296" i="11"/>
  <c r="N295" i="11"/>
  <c r="N294" i="11"/>
  <c r="N289" i="11"/>
  <c r="N288" i="11"/>
  <c r="N287" i="11"/>
  <c r="N286" i="11"/>
  <c r="N285" i="11"/>
  <c r="N272" i="11"/>
  <c r="N271" i="11"/>
  <c r="N270" i="11"/>
  <c r="N269" i="11"/>
  <c r="N268" i="11"/>
  <c r="N259" i="11"/>
  <c r="N258" i="11"/>
  <c r="N257" i="11"/>
  <c r="N256" i="11"/>
  <c r="N255" i="11"/>
  <c r="N254" i="11"/>
  <c r="N253" i="11"/>
  <c r="N243" i="11"/>
  <c r="N242" i="11"/>
  <c r="N241" i="11"/>
  <c r="N231" i="11"/>
  <c r="N230" i="11"/>
  <c r="N218" i="11"/>
  <c r="N217" i="11"/>
  <c r="N216" i="11"/>
  <c r="N215" i="11"/>
  <c r="N214" i="11"/>
  <c r="N213" i="11"/>
  <c r="N212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3" i="11"/>
  <c r="N192" i="11"/>
  <c r="N190" i="11"/>
  <c r="N189" i="11"/>
  <c r="N188" i="11"/>
  <c r="N187" i="11"/>
  <c r="N186" i="11"/>
  <c r="N185" i="11"/>
  <c r="N184" i="11"/>
  <c r="N170" i="11"/>
  <c r="N169" i="11"/>
  <c r="N168" i="11"/>
  <c r="N155" i="11"/>
  <c r="N154" i="11"/>
  <c r="N153" i="11"/>
  <c r="N152" i="11"/>
  <c r="N151" i="11"/>
  <c r="N150" i="11"/>
  <c r="N132" i="11"/>
  <c r="N131" i="11"/>
  <c r="N130" i="11"/>
  <c r="N129" i="11"/>
  <c r="N109" i="11"/>
  <c r="N108" i="11"/>
  <c r="N107" i="11"/>
  <c r="N76" i="11"/>
  <c r="N75" i="11"/>
  <c r="N74" i="11"/>
  <c r="N57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7" i="11"/>
  <c r="N6" i="11"/>
  <c r="N5" i="11"/>
  <c r="N4" i="11"/>
  <c r="K194" i="11"/>
  <c r="J194" i="11"/>
  <c r="E186" i="11"/>
  <c r="J5" i="1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S457" i="1"/>
  <c r="Q457" i="1"/>
  <c r="O457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S285" i="1"/>
  <c r="S284" i="1"/>
  <c r="S283" i="1"/>
  <c r="Q285" i="1"/>
  <c r="Q284" i="1"/>
  <c r="Q283" i="1"/>
  <c r="O285" i="1"/>
  <c r="O284" i="1"/>
  <c r="O283" i="1"/>
  <c r="S282" i="1"/>
  <c r="Q282" i="1"/>
  <c r="O28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37" i="1"/>
  <c r="S236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H454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O976" i="13"/>
  <c r="N976" i="13"/>
  <c r="M976" i="13"/>
  <c r="L976" i="13"/>
  <c r="K976" i="13"/>
  <c r="J976" i="13"/>
  <c r="I976" i="13"/>
  <c r="H976" i="13"/>
  <c r="G976" i="13"/>
  <c r="F976" i="13"/>
  <c r="E976" i="13"/>
  <c r="D976" i="13"/>
  <c r="C976" i="13"/>
  <c r="B976" i="13"/>
  <c r="A976" i="13"/>
  <c r="O975" i="13"/>
  <c r="N975" i="13"/>
  <c r="M975" i="13"/>
  <c r="L975" i="13"/>
  <c r="K975" i="13"/>
  <c r="J975" i="13"/>
  <c r="I975" i="13"/>
  <c r="H975" i="13"/>
  <c r="G975" i="13"/>
  <c r="F975" i="13"/>
  <c r="E975" i="13"/>
  <c r="D975" i="13"/>
  <c r="C975" i="13"/>
  <c r="B975" i="13"/>
  <c r="A975" i="13"/>
  <c r="O974" i="13"/>
  <c r="N974" i="13"/>
  <c r="M974" i="13"/>
  <c r="L974" i="13"/>
  <c r="K974" i="13"/>
  <c r="J974" i="13"/>
  <c r="I974" i="13"/>
  <c r="H974" i="13"/>
  <c r="G974" i="13"/>
  <c r="F974" i="13"/>
  <c r="E974" i="13"/>
  <c r="D974" i="13"/>
  <c r="C974" i="13"/>
  <c r="B974" i="13"/>
  <c r="A974" i="13"/>
  <c r="O973" i="13"/>
  <c r="N973" i="13"/>
  <c r="M973" i="13"/>
  <c r="L973" i="13"/>
  <c r="K973" i="13"/>
  <c r="J973" i="13"/>
  <c r="I973" i="13"/>
  <c r="H973" i="13"/>
  <c r="G973" i="13"/>
  <c r="F973" i="13"/>
  <c r="E973" i="13"/>
  <c r="D973" i="13"/>
  <c r="C973" i="13"/>
  <c r="B973" i="13"/>
  <c r="A973" i="13"/>
  <c r="O972" i="13"/>
  <c r="N972" i="13"/>
  <c r="M972" i="13"/>
  <c r="L972" i="13"/>
  <c r="K972" i="13"/>
  <c r="J972" i="13"/>
  <c r="I972" i="13"/>
  <c r="H972" i="13"/>
  <c r="G972" i="13"/>
  <c r="F972" i="13"/>
  <c r="E972" i="13"/>
  <c r="D972" i="13"/>
  <c r="C972" i="13"/>
  <c r="B972" i="13"/>
  <c r="A972" i="13"/>
  <c r="O971" i="13"/>
  <c r="N971" i="13"/>
  <c r="M971" i="13"/>
  <c r="L971" i="13"/>
  <c r="K971" i="13"/>
  <c r="J971" i="13"/>
  <c r="I971" i="13"/>
  <c r="H971" i="13"/>
  <c r="G971" i="13"/>
  <c r="F971" i="13"/>
  <c r="E971" i="13"/>
  <c r="D971" i="13"/>
  <c r="C971" i="13"/>
  <c r="B971" i="13"/>
  <c r="A971" i="13"/>
  <c r="O970" i="13"/>
  <c r="N970" i="13"/>
  <c r="M970" i="13"/>
  <c r="L970" i="13"/>
  <c r="K970" i="13"/>
  <c r="J970" i="13"/>
  <c r="I970" i="13"/>
  <c r="H970" i="13"/>
  <c r="G970" i="13"/>
  <c r="F970" i="13"/>
  <c r="E970" i="13"/>
  <c r="D970" i="13"/>
  <c r="C970" i="13"/>
  <c r="B970" i="13"/>
  <c r="A970" i="13"/>
  <c r="O969" i="13"/>
  <c r="N969" i="13"/>
  <c r="M969" i="13"/>
  <c r="L969" i="13"/>
  <c r="K969" i="13"/>
  <c r="J969" i="13"/>
  <c r="I969" i="13"/>
  <c r="H969" i="13"/>
  <c r="G969" i="13"/>
  <c r="F969" i="13"/>
  <c r="E969" i="13"/>
  <c r="D969" i="13"/>
  <c r="C969" i="13"/>
  <c r="B969" i="13"/>
  <c r="A969" i="13"/>
  <c r="O968" i="13"/>
  <c r="N968" i="13"/>
  <c r="M968" i="13"/>
  <c r="L968" i="13"/>
  <c r="K968" i="13"/>
  <c r="J968" i="13"/>
  <c r="I968" i="13"/>
  <c r="H968" i="13"/>
  <c r="G968" i="13"/>
  <c r="F968" i="13"/>
  <c r="E968" i="13"/>
  <c r="D968" i="13"/>
  <c r="C968" i="13"/>
  <c r="B968" i="13"/>
  <c r="A968" i="13"/>
  <c r="O967" i="13"/>
  <c r="N967" i="13"/>
  <c r="M967" i="13"/>
  <c r="L967" i="13"/>
  <c r="K967" i="13"/>
  <c r="J967" i="13"/>
  <c r="I967" i="13"/>
  <c r="H967" i="13"/>
  <c r="G967" i="13"/>
  <c r="F967" i="13"/>
  <c r="E967" i="13"/>
  <c r="D967" i="13"/>
  <c r="C967" i="13"/>
  <c r="B967" i="13"/>
  <c r="A967" i="13"/>
  <c r="O966" i="13"/>
  <c r="N966" i="13"/>
  <c r="M966" i="13"/>
  <c r="L966" i="13"/>
  <c r="K966" i="13"/>
  <c r="J966" i="13"/>
  <c r="I966" i="13"/>
  <c r="H966" i="13"/>
  <c r="G966" i="13"/>
  <c r="F966" i="13"/>
  <c r="E966" i="13"/>
  <c r="D966" i="13"/>
  <c r="C966" i="13"/>
  <c r="B966" i="13"/>
  <c r="A966" i="13"/>
  <c r="O965" i="13"/>
  <c r="N965" i="13"/>
  <c r="M965" i="13"/>
  <c r="L965" i="13"/>
  <c r="K965" i="13"/>
  <c r="J965" i="13"/>
  <c r="I965" i="13"/>
  <c r="H965" i="13"/>
  <c r="G965" i="13"/>
  <c r="F965" i="13"/>
  <c r="E965" i="13"/>
  <c r="D965" i="13"/>
  <c r="C965" i="13"/>
  <c r="B965" i="13"/>
  <c r="A965" i="13"/>
  <c r="O964" i="13"/>
  <c r="N964" i="13"/>
  <c r="M964" i="13"/>
  <c r="L964" i="13"/>
  <c r="K964" i="13"/>
  <c r="J964" i="13"/>
  <c r="I964" i="13"/>
  <c r="H964" i="13"/>
  <c r="G964" i="13"/>
  <c r="F964" i="13"/>
  <c r="E964" i="13"/>
  <c r="D964" i="13"/>
  <c r="C964" i="13"/>
  <c r="B964" i="13"/>
  <c r="A964" i="13"/>
  <c r="O963" i="13"/>
  <c r="N963" i="13"/>
  <c r="M963" i="13"/>
  <c r="L963" i="13"/>
  <c r="K963" i="13"/>
  <c r="J963" i="13"/>
  <c r="I963" i="13"/>
  <c r="H963" i="13"/>
  <c r="G963" i="13"/>
  <c r="F963" i="13"/>
  <c r="E963" i="13"/>
  <c r="D963" i="13"/>
  <c r="C963" i="13"/>
  <c r="B963" i="13"/>
  <c r="A963" i="13"/>
  <c r="O962" i="13"/>
  <c r="N962" i="13"/>
  <c r="M962" i="13"/>
  <c r="L962" i="13"/>
  <c r="K962" i="13"/>
  <c r="J962" i="13"/>
  <c r="I962" i="13"/>
  <c r="H962" i="13"/>
  <c r="G962" i="13"/>
  <c r="F962" i="13"/>
  <c r="E962" i="13"/>
  <c r="D962" i="13"/>
  <c r="C962" i="13"/>
  <c r="B962" i="13"/>
  <c r="A962" i="13"/>
  <c r="O961" i="13"/>
  <c r="N961" i="13"/>
  <c r="M961" i="13"/>
  <c r="L961" i="13"/>
  <c r="K961" i="13"/>
  <c r="J961" i="13"/>
  <c r="I961" i="13"/>
  <c r="H961" i="13"/>
  <c r="G961" i="13"/>
  <c r="F961" i="13"/>
  <c r="E961" i="13"/>
  <c r="D961" i="13"/>
  <c r="C961" i="13"/>
  <c r="B961" i="13"/>
  <c r="A961" i="13"/>
  <c r="O960" i="13"/>
  <c r="N960" i="13"/>
  <c r="M960" i="13"/>
  <c r="L960" i="13"/>
  <c r="K960" i="13"/>
  <c r="J960" i="13"/>
  <c r="I960" i="13"/>
  <c r="H960" i="13"/>
  <c r="G960" i="13"/>
  <c r="F960" i="13"/>
  <c r="E960" i="13"/>
  <c r="D960" i="13"/>
  <c r="C960" i="13"/>
  <c r="B960" i="13"/>
  <c r="A960" i="13"/>
  <c r="O959" i="13"/>
  <c r="N959" i="13"/>
  <c r="M959" i="13"/>
  <c r="L959" i="13"/>
  <c r="K959" i="13"/>
  <c r="J959" i="13"/>
  <c r="I959" i="13"/>
  <c r="H959" i="13"/>
  <c r="G959" i="13"/>
  <c r="F959" i="13"/>
  <c r="E959" i="13"/>
  <c r="D959" i="13"/>
  <c r="C959" i="13"/>
  <c r="B959" i="13"/>
  <c r="A959" i="13"/>
  <c r="O958" i="13"/>
  <c r="N958" i="13"/>
  <c r="M958" i="13"/>
  <c r="L958" i="13"/>
  <c r="K958" i="13"/>
  <c r="J958" i="13"/>
  <c r="I958" i="13"/>
  <c r="H958" i="13"/>
  <c r="G958" i="13"/>
  <c r="F958" i="13"/>
  <c r="E958" i="13"/>
  <c r="D958" i="13"/>
  <c r="C958" i="13"/>
  <c r="B958" i="13"/>
  <c r="A958" i="13"/>
  <c r="O957" i="13"/>
  <c r="N957" i="13"/>
  <c r="M957" i="13"/>
  <c r="L957" i="13"/>
  <c r="K957" i="13"/>
  <c r="J957" i="13"/>
  <c r="I957" i="13"/>
  <c r="H957" i="13"/>
  <c r="G957" i="13"/>
  <c r="F957" i="13"/>
  <c r="E957" i="13"/>
  <c r="D957" i="13"/>
  <c r="C957" i="13"/>
  <c r="B957" i="13"/>
  <c r="A957" i="13"/>
  <c r="O956" i="13"/>
  <c r="N956" i="13"/>
  <c r="M956" i="13"/>
  <c r="L956" i="13"/>
  <c r="K956" i="13"/>
  <c r="J956" i="13"/>
  <c r="I956" i="13"/>
  <c r="H956" i="13"/>
  <c r="G956" i="13"/>
  <c r="F956" i="13"/>
  <c r="E956" i="13"/>
  <c r="D956" i="13"/>
  <c r="C956" i="13"/>
  <c r="B956" i="13"/>
  <c r="A956" i="13"/>
  <c r="O955" i="13"/>
  <c r="N955" i="13"/>
  <c r="M955" i="13"/>
  <c r="L955" i="13"/>
  <c r="K955" i="13"/>
  <c r="J955" i="13"/>
  <c r="I955" i="13"/>
  <c r="H955" i="13"/>
  <c r="G955" i="13"/>
  <c r="F955" i="13"/>
  <c r="E955" i="13"/>
  <c r="D955" i="13"/>
  <c r="C955" i="13"/>
  <c r="B955" i="13"/>
  <c r="A955" i="13"/>
  <c r="O954" i="13"/>
  <c r="N954" i="13"/>
  <c r="M954" i="13"/>
  <c r="L954" i="13"/>
  <c r="K954" i="13"/>
  <c r="J954" i="13"/>
  <c r="I954" i="13"/>
  <c r="H954" i="13"/>
  <c r="G954" i="13"/>
  <c r="F954" i="13"/>
  <c r="E954" i="13"/>
  <c r="D954" i="13"/>
  <c r="C954" i="13"/>
  <c r="B954" i="13"/>
  <c r="A954" i="13"/>
  <c r="O953" i="13"/>
  <c r="N953" i="13"/>
  <c r="M953" i="13"/>
  <c r="L953" i="13"/>
  <c r="K953" i="13"/>
  <c r="J953" i="13"/>
  <c r="I953" i="13"/>
  <c r="H953" i="13"/>
  <c r="G953" i="13"/>
  <c r="F953" i="13"/>
  <c r="E953" i="13"/>
  <c r="D953" i="13"/>
  <c r="C953" i="13"/>
  <c r="B953" i="13"/>
  <c r="A953" i="13"/>
  <c r="O952" i="13"/>
  <c r="N952" i="13"/>
  <c r="M952" i="13"/>
  <c r="L952" i="13"/>
  <c r="K952" i="13"/>
  <c r="J952" i="13"/>
  <c r="I952" i="13"/>
  <c r="H952" i="13"/>
  <c r="G952" i="13"/>
  <c r="F952" i="13"/>
  <c r="E952" i="13"/>
  <c r="D952" i="13"/>
  <c r="C952" i="13"/>
  <c r="B952" i="13"/>
  <c r="A952" i="13"/>
  <c r="O951" i="13"/>
  <c r="N951" i="13"/>
  <c r="M951" i="13"/>
  <c r="L951" i="13"/>
  <c r="K951" i="13"/>
  <c r="J951" i="13"/>
  <c r="I951" i="13"/>
  <c r="H951" i="13"/>
  <c r="G951" i="13"/>
  <c r="F951" i="13"/>
  <c r="E951" i="13"/>
  <c r="D951" i="13"/>
  <c r="C951" i="13"/>
  <c r="B951" i="13"/>
  <c r="A951" i="13"/>
  <c r="O950" i="13"/>
  <c r="N950" i="13"/>
  <c r="M950" i="13"/>
  <c r="L950" i="13"/>
  <c r="K950" i="13"/>
  <c r="J950" i="13"/>
  <c r="I950" i="13"/>
  <c r="H950" i="13"/>
  <c r="G950" i="13"/>
  <c r="F950" i="13"/>
  <c r="E950" i="13"/>
  <c r="D950" i="13"/>
  <c r="C950" i="13"/>
  <c r="B950" i="13"/>
  <c r="A950" i="13"/>
  <c r="O949" i="13"/>
  <c r="N949" i="13"/>
  <c r="M949" i="13"/>
  <c r="L949" i="13"/>
  <c r="K949" i="13"/>
  <c r="J949" i="13"/>
  <c r="I949" i="13"/>
  <c r="H949" i="13"/>
  <c r="G949" i="13"/>
  <c r="F949" i="13"/>
  <c r="E949" i="13"/>
  <c r="D949" i="13"/>
  <c r="C949" i="13"/>
  <c r="B949" i="13"/>
  <c r="A949" i="13"/>
  <c r="O948" i="13"/>
  <c r="N948" i="13"/>
  <c r="M948" i="13"/>
  <c r="L948" i="13"/>
  <c r="K948" i="13"/>
  <c r="J948" i="13"/>
  <c r="I948" i="13"/>
  <c r="H948" i="13"/>
  <c r="G948" i="13"/>
  <c r="F948" i="13"/>
  <c r="E948" i="13"/>
  <c r="D948" i="13"/>
  <c r="C948" i="13"/>
  <c r="B948" i="13"/>
  <c r="A948" i="13"/>
  <c r="O947" i="13"/>
  <c r="N947" i="13"/>
  <c r="M947" i="13"/>
  <c r="L947" i="13"/>
  <c r="K947" i="13"/>
  <c r="J947" i="13"/>
  <c r="I947" i="13"/>
  <c r="H947" i="13"/>
  <c r="G947" i="13"/>
  <c r="F947" i="13"/>
  <c r="E947" i="13"/>
  <c r="D947" i="13"/>
  <c r="C947" i="13"/>
  <c r="B947" i="13"/>
  <c r="A947" i="13"/>
  <c r="O946" i="13"/>
  <c r="N946" i="13"/>
  <c r="M946" i="13"/>
  <c r="L946" i="13"/>
  <c r="K946" i="13"/>
  <c r="J946" i="13"/>
  <c r="I946" i="13"/>
  <c r="H946" i="13"/>
  <c r="G946" i="13"/>
  <c r="F946" i="13"/>
  <c r="E946" i="13"/>
  <c r="D946" i="13"/>
  <c r="C946" i="13"/>
  <c r="B946" i="13"/>
  <c r="A946" i="13"/>
  <c r="O945" i="13"/>
  <c r="N945" i="13"/>
  <c r="M945" i="13"/>
  <c r="L945" i="13"/>
  <c r="K945" i="13"/>
  <c r="J945" i="13"/>
  <c r="I945" i="13"/>
  <c r="H945" i="13"/>
  <c r="G945" i="13"/>
  <c r="F945" i="13"/>
  <c r="E945" i="13"/>
  <c r="D945" i="13"/>
  <c r="C945" i="13"/>
  <c r="B945" i="13"/>
  <c r="A945" i="13"/>
  <c r="O944" i="13"/>
  <c r="N944" i="13"/>
  <c r="M944" i="13"/>
  <c r="L944" i="13"/>
  <c r="K944" i="13"/>
  <c r="J944" i="13"/>
  <c r="I944" i="13"/>
  <c r="H944" i="13"/>
  <c r="G944" i="13"/>
  <c r="F944" i="13"/>
  <c r="E944" i="13"/>
  <c r="D944" i="13"/>
  <c r="C944" i="13"/>
  <c r="B944" i="13"/>
  <c r="A944" i="13"/>
  <c r="O943" i="13"/>
  <c r="N943" i="13"/>
  <c r="M943" i="13"/>
  <c r="L943" i="13"/>
  <c r="K943" i="13"/>
  <c r="J943" i="13"/>
  <c r="I943" i="13"/>
  <c r="H943" i="13"/>
  <c r="G943" i="13"/>
  <c r="F943" i="13"/>
  <c r="E943" i="13"/>
  <c r="D943" i="13"/>
  <c r="C943" i="13"/>
  <c r="B943" i="13"/>
  <c r="A943" i="13"/>
  <c r="O942" i="13"/>
  <c r="N942" i="13"/>
  <c r="M942" i="13"/>
  <c r="L942" i="13"/>
  <c r="K942" i="13"/>
  <c r="J942" i="13"/>
  <c r="I942" i="13"/>
  <c r="H942" i="13"/>
  <c r="G942" i="13"/>
  <c r="F942" i="13"/>
  <c r="E942" i="13"/>
  <c r="D942" i="13"/>
  <c r="C942" i="13"/>
  <c r="B942" i="13"/>
  <c r="A942" i="13"/>
  <c r="O941" i="13"/>
  <c r="N941" i="13"/>
  <c r="M941" i="13"/>
  <c r="L941" i="13"/>
  <c r="K941" i="13"/>
  <c r="J941" i="13"/>
  <c r="I941" i="13"/>
  <c r="H941" i="13"/>
  <c r="G941" i="13"/>
  <c r="F941" i="13"/>
  <c r="E941" i="13"/>
  <c r="D941" i="13"/>
  <c r="C941" i="13"/>
  <c r="B941" i="13"/>
  <c r="A941" i="13"/>
  <c r="O940" i="13"/>
  <c r="N940" i="13"/>
  <c r="M940" i="13"/>
  <c r="L940" i="13"/>
  <c r="K940" i="13"/>
  <c r="J940" i="13"/>
  <c r="I940" i="13"/>
  <c r="H940" i="13"/>
  <c r="G940" i="13"/>
  <c r="F940" i="13"/>
  <c r="E940" i="13"/>
  <c r="D940" i="13"/>
  <c r="C940" i="13"/>
  <c r="B940" i="13"/>
  <c r="A940" i="13"/>
  <c r="O939" i="13"/>
  <c r="N939" i="13"/>
  <c r="M939" i="13"/>
  <c r="L939" i="13"/>
  <c r="K939" i="13"/>
  <c r="J939" i="13"/>
  <c r="I939" i="13"/>
  <c r="H939" i="13"/>
  <c r="G939" i="13"/>
  <c r="F939" i="13"/>
  <c r="E939" i="13"/>
  <c r="D939" i="13"/>
  <c r="C939" i="13"/>
  <c r="B939" i="13"/>
  <c r="A939" i="13"/>
  <c r="O938" i="13"/>
  <c r="N938" i="13"/>
  <c r="M938" i="13"/>
  <c r="L938" i="13"/>
  <c r="K938" i="13"/>
  <c r="J938" i="13"/>
  <c r="I938" i="13"/>
  <c r="H938" i="13"/>
  <c r="G938" i="13"/>
  <c r="F938" i="13"/>
  <c r="E938" i="13"/>
  <c r="D938" i="13"/>
  <c r="C938" i="13"/>
  <c r="B938" i="13"/>
  <c r="A938" i="13"/>
  <c r="O937" i="13"/>
  <c r="N937" i="13"/>
  <c r="M937" i="13"/>
  <c r="L937" i="13"/>
  <c r="K937" i="13"/>
  <c r="J937" i="13"/>
  <c r="I937" i="13"/>
  <c r="H937" i="13"/>
  <c r="G937" i="13"/>
  <c r="F937" i="13"/>
  <c r="E937" i="13"/>
  <c r="D937" i="13"/>
  <c r="C937" i="13"/>
  <c r="B937" i="13"/>
  <c r="A937" i="13"/>
  <c r="O936" i="13"/>
  <c r="N936" i="13"/>
  <c r="M936" i="13"/>
  <c r="L936" i="13"/>
  <c r="K936" i="13"/>
  <c r="J936" i="13"/>
  <c r="I936" i="13"/>
  <c r="H936" i="13"/>
  <c r="G936" i="13"/>
  <c r="F936" i="13"/>
  <c r="E936" i="13"/>
  <c r="D936" i="13"/>
  <c r="C936" i="13"/>
  <c r="B936" i="13"/>
  <c r="A936" i="13"/>
  <c r="O935" i="13"/>
  <c r="N935" i="13"/>
  <c r="M935" i="13"/>
  <c r="L935" i="13"/>
  <c r="K935" i="13"/>
  <c r="J935" i="13"/>
  <c r="I935" i="13"/>
  <c r="H935" i="13"/>
  <c r="G935" i="13"/>
  <c r="F935" i="13"/>
  <c r="E935" i="13"/>
  <c r="D935" i="13"/>
  <c r="C935" i="13"/>
  <c r="B935" i="13"/>
  <c r="A935" i="13"/>
  <c r="O934" i="13"/>
  <c r="N934" i="13"/>
  <c r="M934" i="13"/>
  <c r="L934" i="13"/>
  <c r="K934" i="13"/>
  <c r="J934" i="13"/>
  <c r="I934" i="13"/>
  <c r="H934" i="13"/>
  <c r="G934" i="13"/>
  <c r="F934" i="13"/>
  <c r="E934" i="13"/>
  <c r="D934" i="13"/>
  <c r="C934" i="13"/>
  <c r="B934" i="13"/>
  <c r="A934" i="13"/>
  <c r="O933" i="13"/>
  <c r="N933" i="13"/>
  <c r="M933" i="13"/>
  <c r="L933" i="13"/>
  <c r="K933" i="13"/>
  <c r="J933" i="13"/>
  <c r="I933" i="13"/>
  <c r="H933" i="13"/>
  <c r="G933" i="13"/>
  <c r="F933" i="13"/>
  <c r="E933" i="13"/>
  <c r="D933" i="13"/>
  <c r="C933" i="13"/>
  <c r="B933" i="13"/>
  <c r="A933" i="13"/>
  <c r="O932" i="13"/>
  <c r="N932" i="13"/>
  <c r="M932" i="13"/>
  <c r="L932" i="13"/>
  <c r="K932" i="13"/>
  <c r="J932" i="13"/>
  <c r="I932" i="13"/>
  <c r="H932" i="13"/>
  <c r="G932" i="13"/>
  <c r="F932" i="13"/>
  <c r="E932" i="13"/>
  <c r="D932" i="13"/>
  <c r="C932" i="13"/>
  <c r="B932" i="13"/>
  <c r="A932" i="13"/>
  <c r="O931" i="13"/>
  <c r="N931" i="13"/>
  <c r="M931" i="13"/>
  <c r="L931" i="13"/>
  <c r="K931" i="13"/>
  <c r="J931" i="13"/>
  <c r="I931" i="13"/>
  <c r="H931" i="13"/>
  <c r="G931" i="13"/>
  <c r="F931" i="13"/>
  <c r="E931" i="13"/>
  <c r="D931" i="13"/>
  <c r="C931" i="13"/>
  <c r="B931" i="13"/>
  <c r="A931" i="13"/>
  <c r="O930" i="13"/>
  <c r="N930" i="13"/>
  <c r="M930" i="13"/>
  <c r="L930" i="13"/>
  <c r="K930" i="13"/>
  <c r="J930" i="13"/>
  <c r="I930" i="13"/>
  <c r="H930" i="13"/>
  <c r="G930" i="13"/>
  <c r="F930" i="13"/>
  <c r="E930" i="13"/>
  <c r="D930" i="13"/>
  <c r="C930" i="13"/>
  <c r="B930" i="13"/>
  <c r="A930" i="13"/>
  <c r="O929" i="13"/>
  <c r="N929" i="13"/>
  <c r="M929" i="13"/>
  <c r="L929" i="13"/>
  <c r="K929" i="13"/>
  <c r="J929" i="13"/>
  <c r="I929" i="13"/>
  <c r="H929" i="13"/>
  <c r="G929" i="13"/>
  <c r="F929" i="13"/>
  <c r="E929" i="13"/>
  <c r="D929" i="13"/>
  <c r="C929" i="13"/>
  <c r="B929" i="13"/>
  <c r="A929" i="13"/>
  <c r="O928" i="13"/>
  <c r="N928" i="13"/>
  <c r="M928" i="13"/>
  <c r="L928" i="13"/>
  <c r="K928" i="13"/>
  <c r="J928" i="13"/>
  <c r="I928" i="13"/>
  <c r="H928" i="13"/>
  <c r="G928" i="13"/>
  <c r="F928" i="13"/>
  <c r="E928" i="13"/>
  <c r="D928" i="13"/>
  <c r="C928" i="13"/>
  <c r="B928" i="13"/>
  <c r="A928" i="13"/>
  <c r="O927" i="13"/>
  <c r="N927" i="13"/>
  <c r="M927" i="13"/>
  <c r="L927" i="13"/>
  <c r="K927" i="13"/>
  <c r="J927" i="13"/>
  <c r="I927" i="13"/>
  <c r="H927" i="13"/>
  <c r="G927" i="13"/>
  <c r="F927" i="13"/>
  <c r="E927" i="13"/>
  <c r="D927" i="13"/>
  <c r="C927" i="13"/>
  <c r="B927" i="13"/>
  <c r="A927" i="13"/>
  <c r="O926" i="13"/>
  <c r="N926" i="13"/>
  <c r="M926" i="13"/>
  <c r="L926" i="13"/>
  <c r="K926" i="13"/>
  <c r="J926" i="13"/>
  <c r="I926" i="13"/>
  <c r="H926" i="13"/>
  <c r="G926" i="13"/>
  <c r="F926" i="13"/>
  <c r="E926" i="13"/>
  <c r="D926" i="13"/>
  <c r="C926" i="13"/>
  <c r="B926" i="13"/>
  <c r="A926" i="13"/>
  <c r="O925" i="13"/>
  <c r="N925" i="13"/>
  <c r="M925" i="13"/>
  <c r="L925" i="13"/>
  <c r="K925" i="13"/>
  <c r="J925" i="13"/>
  <c r="I925" i="13"/>
  <c r="H925" i="13"/>
  <c r="G925" i="13"/>
  <c r="F925" i="13"/>
  <c r="E925" i="13"/>
  <c r="D925" i="13"/>
  <c r="C925" i="13"/>
  <c r="B925" i="13"/>
  <c r="A925" i="13"/>
  <c r="O924" i="13"/>
  <c r="N924" i="13"/>
  <c r="M924" i="13"/>
  <c r="L924" i="13"/>
  <c r="K924" i="13"/>
  <c r="J924" i="13"/>
  <c r="I924" i="13"/>
  <c r="H924" i="13"/>
  <c r="G924" i="13"/>
  <c r="F924" i="13"/>
  <c r="E924" i="13"/>
  <c r="D924" i="13"/>
  <c r="C924" i="13"/>
  <c r="B924" i="13"/>
  <c r="A924" i="13"/>
  <c r="O923" i="13"/>
  <c r="N923" i="13"/>
  <c r="M923" i="13"/>
  <c r="L923" i="13"/>
  <c r="K923" i="13"/>
  <c r="J923" i="13"/>
  <c r="I923" i="13"/>
  <c r="H923" i="13"/>
  <c r="G923" i="13"/>
  <c r="F923" i="13"/>
  <c r="E923" i="13"/>
  <c r="D923" i="13"/>
  <c r="C923" i="13"/>
  <c r="B923" i="13"/>
  <c r="A923" i="13"/>
  <c r="O922" i="13"/>
  <c r="N922" i="13"/>
  <c r="M922" i="13"/>
  <c r="L922" i="13"/>
  <c r="K922" i="13"/>
  <c r="J922" i="13"/>
  <c r="I922" i="13"/>
  <c r="H922" i="13"/>
  <c r="G922" i="13"/>
  <c r="F922" i="13"/>
  <c r="E922" i="13"/>
  <c r="D922" i="13"/>
  <c r="C922" i="13"/>
  <c r="B922" i="13"/>
  <c r="A922" i="13"/>
  <c r="O921" i="13"/>
  <c r="N921" i="13"/>
  <c r="M921" i="13"/>
  <c r="L921" i="13"/>
  <c r="K921" i="13"/>
  <c r="J921" i="13"/>
  <c r="I921" i="13"/>
  <c r="H921" i="13"/>
  <c r="G921" i="13"/>
  <c r="F921" i="13"/>
  <c r="E921" i="13"/>
  <c r="D921" i="13"/>
  <c r="C921" i="13"/>
  <c r="B921" i="13"/>
  <c r="A921" i="13"/>
  <c r="O920" i="13"/>
  <c r="N920" i="13"/>
  <c r="M920" i="13"/>
  <c r="L920" i="13"/>
  <c r="K920" i="13"/>
  <c r="J920" i="13"/>
  <c r="I920" i="13"/>
  <c r="H920" i="13"/>
  <c r="G920" i="13"/>
  <c r="F920" i="13"/>
  <c r="E920" i="13"/>
  <c r="D920" i="13"/>
  <c r="C920" i="13"/>
  <c r="B920" i="13"/>
  <c r="A920" i="13"/>
  <c r="O919" i="13"/>
  <c r="N919" i="13"/>
  <c r="M919" i="13"/>
  <c r="L919" i="13"/>
  <c r="K919" i="13"/>
  <c r="J919" i="13"/>
  <c r="I919" i="13"/>
  <c r="H919" i="13"/>
  <c r="G919" i="13"/>
  <c r="F919" i="13"/>
  <c r="E919" i="13"/>
  <c r="D919" i="13"/>
  <c r="C919" i="13"/>
  <c r="B919" i="13"/>
  <c r="A919" i="13"/>
  <c r="O918" i="13"/>
  <c r="N918" i="13"/>
  <c r="M918" i="13"/>
  <c r="L918" i="13"/>
  <c r="K918" i="13"/>
  <c r="J918" i="13"/>
  <c r="I918" i="13"/>
  <c r="H918" i="13"/>
  <c r="G918" i="13"/>
  <c r="F918" i="13"/>
  <c r="E918" i="13"/>
  <c r="D918" i="13"/>
  <c r="C918" i="13"/>
  <c r="B918" i="13"/>
  <c r="A918" i="13"/>
  <c r="O917" i="13"/>
  <c r="N917" i="13"/>
  <c r="M917" i="13"/>
  <c r="L917" i="13"/>
  <c r="K917" i="13"/>
  <c r="J917" i="13"/>
  <c r="I917" i="13"/>
  <c r="H917" i="13"/>
  <c r="G917" i="13"/>
  <c r="F917" i="13"/>
  <c r="E917" i="13"/>
  <c r="D917" i="13"/>
  <c r="C917" i="13"/>
  <c r="B917" i="13"/>
  <c r="A917" i="13"/>
  <c r="O916" i="13"/>
  <c r="N916" i="13"/>
  <c r="M916" i="13"/>
  <c r="L916" i="13"/>
  <c r="K916" i="13"/>
  <c r="J916" i="13"/>
  <c r="I916" i="13"/>
  <c r="H916" i="13"/>
  <c r="G916" i="13"/>
  <c r="F916" i="13"/>
  <c r="E916" i="13"/>
  <c r="D916" i="13"/>
  <c r="C916" i="13"/>
  <c r="B916" i="13"/>
  <c r="A916" i="13"/>
  <c r="O915" i="13"/>
  <c r="N915" i="13"/>
  <c r="M915" i="13"/>
  <c r="L915" i="13"/>
  <c r="K915" i="13"/>
  <c r="J915" i="13"/>
  <c r="I915" i="13"/>
  <c r="H915" i="13"/>
  <c r="G915" i="13"/>
  <c r="F915" i="13"/>
  <c r="E915" i="13"/>
  <c r="D915" i="13"/>
  <c r="C915" i="13"/>
  <c r="B915" i="13"/>
  <c r="A915" i="13"/>
  <c r="O914" i="13"/>
  <c r="N914" i="13"/>
  <c r="M914" i="13"/>
  <c r="L914" i="13"/>
  <c r="K914" i="13"/>
  <c r="J914" i="13"/>
  <c r="I914" i="13"/>
  <c r="H914" i="13"/>
  <c r="G914" i="13"/>
  <c r="F914" i="13"/>
  <c r="E914" i="13"/>
  <c r="D914" i="13"/>
  <c r="C914" i="13"/>
  <c r="B914" i="13"/>
  <c r="A914" i="13"/>
  <c r="O913" i="13"/>
  <c r="N913" i="13"/>
  <c r="M913" i="13"/>
  <c r="L913" i="13"/>
  <c r="K913" i="13"/>
  <c r="J913" i="13"/>
  <c r="I913" i="13"/>
  <c r="H913" i="13"/>
  <c r="G913" i="13"/>
  <c r="F913" i="13"/>
  <c r="E913" i="13"/>
  <c r="D913" i="13"/>
  <c r="C913" i="13"/>
  <c r="B913" i="13"/>
  <c r="A913" i="13"/>
  <c r="O912" i="13"/>
  <c r="N912" i="13"/>
  <c r="M912" i="13"/>
  <c r="L912" i="13"/>
  <c r="K912" i="13"/>
  <c r="J912" i="13"/>
  <c r="I912" i="13"/>
  <c r="H912" i="13"/>
  <c r="G912" i="13"/>
  <c r="F912" i="13"/>
  <c r="E912" i="13"/>
  <c r="D912" i="13"/>
  <c r="C912" i="13"/>
  <c r="B912" i="13"/>
  <c r="A912" i="13"/>
  <c r="O911" i="13"/>
  <c r="N911" i="13"/>
  <c r="M911" i="13"/>
  <c r="L911" i="13"/>
  <c r="K911" i="13"/>
  <c r="J911" i="13"/>
  <c r="I911" i="13"/>
  <c r="H911" i="13"/>
  <c r="G911" i="13"/>
  <c r="F911" i="13"/>
  <c r="E911" i="13"/>
  <c r="D911" i="13"/>
  <c r="C911" i="13"/>
  <c r="B911" i="13"/>
  <c r="A911" i="13"/>
  <c r="O910" i="13"/>
  <c r="N910" i="13"/>
  <c r="M910" i="13"/>
  <c r="L910" i="13"/>
  <c r="K910" i="13"/>
  <c r="J910" i="13"/>
  <c r="I910" i="13"/>
  <c r="H910" i="13"/>
  <c r="G910" i="13"/>
  <c r="F910" i="13"/>
  <c r="E910" i="13"/>
  <c r="D910" i="13"/>
  <c r="C910" i="13"/>
  <c r="B910" i="13"/>
  <c r="A910" i="13"/>
  <c r="O909" i="13"/>
  <c r="N909" i="13"/>
  <c r="M909" i="13"/>
  <c r="L909" i="13"/>
  <c r="K909" i="13"/>
  <c r="J909" i="13"/>
  <c r="I909" i="13"/>
  <c r="H909" i="13"/>
  <c r="G909" i="13"/>
  <c r="F909" i="13"/>
  <c r="E909" i="13"/>
  <c r="D909" i="13"/>
  <c r="C909" i="13"/>
  <c r="B909" i="13"/>
  <c r="A909" i="13"/>
  <c r="O908" i="13"/>
  <c r="N908" i="13"/>
  <c r="M908" i="13"/>
  <c r="L908" i="13"/>
  <c r="K908" i="13"/>
  <c r="J908" i="13"/>
  <c r="I908" i="13"/>
  <c r="H908" i="13"/>
  <c r="G908" i="13"/>
  <c r="F908" i="13"/>
  <c r="E908" i="13"/>
  <c r="D908" i="13"/>
  <c r="C908" i="13"/>
  <c r="B908" i="13"/>
  <c r="A908" i="13"/>
  <c r="O907" i="13"/>
  <c r="N907" i="13"/>
  <c r="M907" i="13"/>
  <c r="L907" i="13"/>
  <c r="K907" i="13"/>
  <c r="J907" i="13"/>
  <c r="I907" i="13"/>
  <c r="H907" i="13"/>
  <c r="G907" i="13"/>
  <c r="F907" i="13"/>
  <c r="E907" i="13"/>
  <c r="D907" i="13"/>
  <c r="C907" i="13"/>
  <c r="B907" i="13"/>
  <c r="A907" i="13"/>
  <c r="O906" i="13"/>
  <c r="N906" i="13"/>
  <c r="M906" i="13"/>
  <c r="L906" i="13"/>
  <c r="K906" i="13"/>
  <c r="J906" i="13"/>
  <c r="I906" i="13"/>
  <c r="H906" i="13"/>
  <c r="G906" i="13"/>
  <c r="F906" i="13"/>
  <c r="E906" i="13"/>
  <c r="D906" i="13"/>
  <c r="C906" i="13"/>
  <c r="B906" i="13"/>
  <c r="A906" i="13"/>
  <c r="O905" i="13"/>
  <c r="N905" i="13"/>
  <c r="M905" i="13"/>
  <c r="L905" i="13"/>
  <c r="K905" i="13"/>
  <c r="J905" i="13"/>
  <c r="I905" i="13"/>
  <c r="H905" i="13"/>
  <c r="G905" i="13"/>
  <c r="F905" i="13"/>
  <c r="E905" i="13"/>
  <c r="D905" i="13"/>
  <c r="C905" i="13"/>
  <c r="B905" i="13"/>
  <c r="A905" i="13"/>
  <c r="O904" i="13"/>
  <c r="N904" i="13"/>
  <c r="M904" i="13"/>
  <c r="L904" i="13"/>
  <c r="K904" i="13"/>
  <c r="J904" i="13"/>
  <c r="I904" i="13"/>
  <c r="H904" i="13"/>
  <c r="G904" i="13"/>
  <c r="F904" i="13"/>
  <c r="E904" i="13"/>
  <c r="D904" i="13"/>
  <c r="C904" i="13"/>
  <c r="B904" i="13"/>
  <c r="A904" i="13"/>
  <c r="O903" i="13"/>
  <c r="N903" i="13"/>
  <c r="M903" i="13"/>
  <c r="L903" i="13"/>
  <c r="K903" i="13"/>
  <c r="J903" i="13"/>
  <c r="I903" i="13"/>
  <c r="H903" i="13"/>
  <c r="G903" i="13"/>
  <c r="F903" i="13"/>
  <c r="E903" i="13"/>
  <c r="D903" i="13"/>
  <c r="C903" i="13"/>
  <c r="B903" i="13"/>
  <c r="A903" i="13"/>
  <c r="O902" i="13"/>
  <c r="N902" i="13"/>
  <c r="M902" i="13"/>
  <c r="L902" i="13"/>
  <c r="K902" i="13"/>
  <c r="J902" i="13"/>
  <c r="I902" i="13"/>
  <c r="H902" i="13"/>
  <c r="G902" i="13"/>
  <c r="F902" i="13"/>
  <c r="E902" i="13"/>
  <c r="D902" i="13"/>
  <c r="C902" i="13"/>
  <c r="B902" i="13"/>
  <c r="A902" i="13"/>
  <c r="O901" i="13"/>
  <c r="N901" i="13"/>
  <c r="M901" i="13"/>
  <c r="L901" i="13"/>
  <c r="K901" i="13"/>
  <c r="J901" i="13"/>
  <c r="I901" i="13"/>
  <c r="H901" i="13"/>
  <c r="G901" i="13"/>
  <c r="F901" i="13"/>
  <c r="E901" i="13"/>
  <c r="D901" i="13"/>
  <c r="C901" i="13"/>
  <c r="B901" i="13"/>
  <c r="A901" i="13"/>
  <c r="O900" i="13"/>
  <c r="N900" i="13"/>
  <c r="M900" i="13"/>
  <c r="L900" i="13"/>
  <c r="K900" i="13"/>
  <c r="J900" i="13"/>
  <c r="I900" i="13"/>
  <c r="H900" i="13"/>
  <c r="G900" i="13"/>
  <c r="F900" i="13"/>
  <c r="E900" i="13"/>
  <c r="D900" i="13"/>
  <c r="C900" i="13"/>
  <c r="B900" i="13"/>
  <c r="A900" i="13"/>
  <c r="O899" i="13"/>
  <c r="N899" i="13"/>
  <c r="M899" i="13"/>
  <c r="L899" i="13"/>
  <c r="K899" i="13"/>
  <c r="J899" i="13"/>
  <c r="I899" i="13"/>
  <c r="H899" i="13"/>
  <c r="G899" i="13"/>
  <c r="F899" i="13"/>
  <c r="E899" i="13"/>
  <c r="D899" i="13"/>
  <c r="C899" i="13"/>
  <c r="B899" i="13"/>
  <c r="A899" i="13"/>
  <c r="O898" i="13"/>
  <c r="N898" i="13"/>
  <c r="M898" i="13"/>
  <c r="L898" i="13"/>
  <c r="K898" i="13"/>
  <c r="J898" i="13"/>
  <c r="I898" i="13"/>
  <c r="H898" i="13"/>
  <c r="G898" i="13"/>
  <c r="F898" i="13"/>
  <c r="E898" i="13"/>
  <c r="D898" i="13"/>
  <c r="C898" i="13"/>
  <c r="B898" i="13"/>
  <c r="A898" i="13"/>
  <c r="O897" i="13"/>
  <c r="N897" i="13"/>
  <c r="M897" i="13"/>
  <c r="L897" i="13"/>
  <c r="K897" i="13"/>
  <c r="J897" i="13"/>
  <c r="I897" i="13"/>
  <c r="H897" i="13"/>
  <c r="G897" i="13"/>
  <c r="F897" i="13"/>
  <c r="E897" i="13"/>
  <c r="D897" i="13"/>
  <c r="C897" i="13"/>
  <c r="B897" i="13"/>
  <c r="A897" i="13"/>
  <c r="O896" i="13"/>
  <c r="N896" i="13"/>
  <c r="M896" i="13"/>
  <c r="L896" i="13"/>
  <c r="K896" i="13"/>
  <c r="J896" i="13"/>
  <c r="I896" i="13"/>
  <c r="H896" i="13"/>
  <c r="G896" i="13"/>
  <c r="F896" i="13"/>
  <c r="E896" i="13"/>
  <c r="D896" i="13"/>
  <c r="C896" i="13"/>
  <c r="B896" i="13"/>
  <c r="A896" i="13"/>
  <c r="O895" i="13"/>
  <c r="N895" i="13"/>
  <c r="M895" i="13"/>
  <c r="L895" i="13"/>
  <c r="K895" i="13"/>
  <c r="J895" i="13"/>
  <c r="I895" i="13"/>
  <c r="H895" i="13"/>
  <c r="G895" i="13"/>
  <c r="F895" i="13"/>
  <c r="E895" i="13"/>
  <c r="D895" i="13"/>
  <c r="C895" i="13"/>
  <c r="B895" i="13"/>
  <c r="A895" i="13"/>
  <c r="O894" i="13"/>
  <c r="N894" i="13"/>
  <c r="M894" i="13"/>
  <c r="L894" i="13"/>
  <c r="K894" i="13"/>
  <c r="J894" i="13"/>
  <c r="I894" i="13"/>
  <c r="H894" i="13"/>
  <c r="G894" i="13"/>
  <c r="F894" i="13"/>
  <c r="E894" i="13"/>
  <c r="D894" i="13"/>
  <c r="C894" i="13"/>
  <c r="B894" i="13"/>
  <c r="A894" i="13"/>
  <c r="O893" i="13"/>
  <c r="N893" i="13"/>
  <c r="M893" i="13"/>
  <c r="L893" i="13"/>
  <c r="K893" i="13"/>
  <c r="J893" i="13"/>
  <c r="I893" i="13"/>
  <c r="H893" i="13"/>
  <c r="G893" i="13"/>
  <c r="F893" i="13"/>
  <c r="E893" i="13"/>
  <c r="D893" i="13"/>
  <c r="C893" i="13"/>
  <c r="B893" i="13"/>
  <c r="A893" i="13"/>
  <c r="O892" i="13"/>
  <c r="N892" i="13"/>
  <c r="M892" i="13"/>
  <c r="L892" i="13"/>
  <c r="K892" i="13"/>
  <c r="J892" i="13"/>
  <c r="I892" i="13"/>
  <c r="H892" i="13"/>
  <c r="G892" i="13"/>
  <c r="F892" i="13"/>
  <c r="E892" i="13"/>
  <c r="D892" i="13"/>
  <c r="C892" i="13"/>
  <c r="B892" i="13"/>
  <c r="A892" i="13"/>
  <c r="O891" i="13"/>
  <c r="N891" i="13"/>
  <c r="M891" i="13"/>
  <c r="L891" i="13"/>
  <c r="K891" i="13"/>
  <c r="J891" i="13"/>
  <c r="I891" i="13"/>
  <c r="H891" i="13"/>
  <c r="G891" i="13"/>
  <c r="F891" i="13"/>
  <c r="E891" i="13"/>
  <c r="D891" i="13"/>
  <c r="C891" i="13"/>
  <c r="B891" i="13"/>
  <c r="A891" i="13"/>
  <c r="O890" i="13"/>
  <c r="N890" i="13"/>
  <c r="M890" i="13"/>
  <c r="L890" i="13"/>
  <c r="K890" i="13"/>
  <c r="J890" i="13"/>
  <c r="I890" i="13"/>
  <c r="H890" i="13"/>
  <c r="G890" i="13"/>
  <c r="F890" i="13"/>
  <c r="E890" i="13"/>
  <c r="D890" i="13"/>
  <c r="C890" i="13"/>
  <c r="B890" i="13"/>
  <c r="A890" i="13"/>
  <c r="O889" i="13"/>
  <c r="N889" i="13"/>
  <c r="M889" i="13"/>
  <c r="L889" i="13"/>
  <c r="K889" i="13"/>
  <c r="J889" i="13"/>
  <c r="I889" i="13"/>
  <c r="H889" i="13"/>
  <c r="G889" i="13"/>
  <c r="F889" i="13"/>
  <c r="E889" i="13"/>
  <c r="D889" i="13"/>
  <c r="C889" i="13"/>
  <c r="B889" i="13"/>
  <c r="A889" i="13"/>
  <c r="O888" i="13"/>
  <c r="N888" i="13"/>
  <c r="M888" i="13"/>
  <c r="L888" i="13"/>
  <c r="K888" i="13"/>
  <c r="J888" i="13"/>
  <c r="I888" i="13"/>
  <c r="H888" i="13"/>
  <c r="G888" i="13"/>
  <c r="F888" i="13"/>
  <c r="E888" i="13"/>
  <c r="D888" i="13"/>
  <c r="C888" i="13"/>
  <c r="B888" i="13"/>
  <c r="A888" i="13"/>
  <c r="O887" i="13"/>
  <c r="N887" i="13"/>
  <c r="M887" i="13"/>
  <c r="L887" i="13"/>
  <c r="K887" i="13"/>
  <c r="J887" i="13"/>
  <c r="I887" i="13"/>
  <c r="H887" i="13"/>
  <c r="G887" i="13"/>
  <c r="F887" i="13"/>
  <c r="E887" i="13"/>
  <c r="D887" i="13"/>
  <c r="C887" i="13"/>
  <c r="B887" i="13"/>
  <c r="A887" i="13"/>
  <c r="O886" i="13"/>
  <c r="N886" i="13"/>
  <c r="M886" i="13"/>
  <c r="L886" i="13"/>
  <c r="K886" i="13"/>
  <c r="J886" i="13"/>
  <c r="I886" i="13"/>
  <c r="H886" i="13"/>
  <c r="G886" i="13"/>
  <c r="F886" i="13"/>
  <c r="E886" i="13"/>
  <c r="D886" i="13"/>
  <c r="C886" i="13"/>
  <c r="B886" i="13"/>
  <c r="A886" i="13"/>
  <c r="O885" i="13"/>
  <c r="N885" i="13"/>
  <c r="M885" i="13"/>
  <c r="L885" i="13"/>
  <c r="K885" i="13"/>
  <c r="J885" i="13"/>
  <c r="I885" i="13"/>
  <c r="H885" i="13"/>
  <c r="G885" i="13"/>
  <c r="F885" i="13"/>
  <c r="E885" i="13"/>
  <c r="D885" i="13"/>
  <c r="C885" i="13"/>
  <c r="B885" i="13"/>
  <c r="A885" i="13"/>
  <c r="O884" i="13"/>
  <c r="N884" i="13"/>
  <c r="M884" i="13"/>
  <c r="L884" i="13"/>
  <c r="K884" i="13"/>
  <c r="J884" i="13"/>
  <c r="I884" i="13"/>
  <c r="H884" i="13"/>
  <c r="G884" i="13"/>
  <c r="F884" i="13"/>
  <c r="E884" i="13"/>
  <c r="D884" i="13"/>
  <c r="C884" i="13"/>
  <c r="B884" i="13"/>
  <c r="A884" i="13"/>
  <c r="O883" i="13"/>
  <c r="N883" i="13"/>
  <c r="M883" i="13"/>
  <c r="L883" i="13"/>
  <c r="K883" i="13"/>
  <c r="J883" i="13"/>
  <c r="I883" i="13"/>
  <c r="H883" i="13"/>
  <c r="G883" i="13"/>
  <c r="F883" i="13"/>
  <c r="E883" i="13"/>
  <c r="D883" i="13"/>
  <c r="C883" i="13"/>
  <c r="B883" i="13"/>
  <c r="A883" i="13"/>
  <c r="O882" i="13"/>
  <c r="N882" i="13"/>
  <c r="M882" i="13"/>
  <c r="L882" i="13"/>
  <c r="K882" i="13"/>
  <c r="J882" i="13"/>
  <c r="I882" i="13"/>
  <c r="H882" i="13"/>
  <c r="G882" i="13"/>
  <c r="F882" i="13"/>
  <c r="E882" i="13"/>
  <c r="D882" i="13"/>
  <c r="C882" i="13"/>
  <c r="B882" i="13"/>
  <c r="A882" i="13"/>
  <c r="O881" i="13"/>
  <c r="N881" i="13"/>
  <c r="M881" i="13"/>
  <c r="L881" i="13"/>
  <c r="K881" i="13"/>
  <c r="J881" i="13"/>
  <c r="I881" i="13"/>
  <c r="H881" i="13"/>
  <c r="G881" i="13"/>
  <c r="F881" i="13"/>
  <c r="E881" i="13"/>
  <c r="D881" i="13"/>
  <c r="C881" i="13"/>
  <c r="B881" i="13"/>
  <c r="A881" i="13"/>
  <c r="O880" i="13"/>
  <c r="N880" i="13"/>
  <c r="M880" i="13"/>
  <c r="L880" i="13"/>
  <c r="K880" i="13"/>
  <c r="J880" i="13"/>
  <c r="I880" i="13"/>
  <c r="H880" i="13"/>
  <c r="G880" i="13"/>
  <c r="F880" i="13"/>
  <c r="E880" i="13"/>
  <c r="D880" i="13"/>
  <c r="C880" i="13"/>
  <c r="B880" i="13"/>
  <c r="A880" i="13"/>
  <c r="O879" i="13"/>
  <c r="N879" i="13"/>
  <c r="M879" i="13"/>
  <c r="L879" i="13"/>
  <c r="K879" i="13"/>
  <c r="J879" i="13"/>
  <c r="I879" i="13"/>
  <c r="H879" i="13"/>
  <c r="G879" i="13"/>
  <c r="F879" i="13"/>
  <c r="E879" i="13"/>
  <c r="D879" i="13"/>
  <c r="C879" i="13"/>
  <c r="B879" i="13"/>
  <c r="A879" i="13"/>
  <c r="O878" i="13"/>
  <c r="N878" i="13"/>
  <c r="M878" i="13"/>
  <c r="L878" i="13"/>
  <c r="K878" i="13"/>
  <c r="J878" i="13"/>
  <c r="I878" i="13"/>
  <c r="H878" i="13"/>
  <c r="G878" i="13"/>
  <c r="F878" i="13"/>
  <c r="E878" i="13"/>
  <c r="D878" i="13"/>
  <c r="C878" i="13"/>
  <c r="B878" i="13"/>
  <c r="A878" i="13"/>
  <c r="O877" i="13"/>
  <c r="N877" i="13"/>
  <c r="M877" i="13"/>
  <c r="L877" i="13"/>
  <c r="K877" i="13"/>
  <c r="J877" i="13"/>
  <c r="I877" i="13"/>
  <c r="H877" i="13"/>
  <c r="G877" i="13"/>
  <c r="F877" i="13"/>
  <c r="E877" i="13"/>
  <c r="D877" i="13"/>
  <c r="C877" i="13"/>
  <c r="B877" i="13"/>
  <c r="A877" i="13"/>
  <c r="O876" i="13"/>
  <c r="N876" i="13"/>
  <c r="M876" i="13"/>
  <c r="L876" i="13"/>
  <c r="K876" i="13"/>
  <c r="J876" i="13"/>
  <c r="I876" i="13"/>
  <c r="H876" i="13"/>
  <c r="G876" i="13"/>
  <c r="F876" i="13"/>
  <c r="E876" i="13"/>
  <c r="D876" i="13"/>
  <c r="C876" i="13"/>
  <c r="B876" i="13"/>
  <c r="A876" i="13"/>
  <c r="O875" i="13"/>
  <c r="N875" i="13"/>
  <c r="M875" i="13"/>
  <c r="L875" i="13"/>
  <c r="K875" i="13"/>
  <c r="J875" i="13"/>
  <c r="I875" i="13"/>
  <c r="H875" i="13"/>
  <c r="G875" i="13"/>
  <c r="F875" i="13"/>
  <c r="E875" i="13"/>
  <c r="D875" i="13"/>
  <c r="C875" i="13"/>
  <c r="B875" i="13"/>
  <c r="A875" i="13"/>
  <c r="O874" i="13"/>
  <c r="N874" i="13"/>
  <c r="M874" i="13"/>
  <c r="L874" i="13"/>
  <c r="K874" i="13"/>
  <c r="J874" i="13"/>
  <c r="I874" i="13"/>
  <c r="H874" i="13"/>
  <c r="G874" i="13"/>
  <c r="F874" i="13"/>
  <c r="E874" i="13"/>
  <c r="D874" i="13"/>
  <c r="C874" i="13"/>
  <c r="B874" i="13"/>
  <c r="A874" i="13"/>
  <c r="O873" i="13"/>
  <c r="N873" i="13"/>
  <c r="M873" i="13"/>
  <c r="L873" i="13"/>
  <c r="K873" i="13"/>
  <c r="J873" i="13"/>
  <c r="I873" i="13"/>
  <c r="H873" i="13"/>
  <c r="G873" i="13"/>
  <c r="F873" i="13"/>
  <c r="E873" i="13"/>
  <c r="D873" i="13"/>
  <c r="C873" i="13"/>
  <c r="B873" i="13"/>
  <c r="A873" i="13"/>
  <c r="O872" i="13"/>
  <c r="N872" i="13"/>
  <c r="M872" i="13"/>
  <c r="L872" i="13"/>
  <c r="K872" i="13"/>
  <c r="J872" i="13"/>
  <c r="I872" i="13"/>
  <c r="H872" i="13"/>
  <c r="G872" i="13"/>
  <c r="F872" i="13"/>
  <c r="E872" i="13"/>
  <c r="D872" i="13"/>
  <c r="C872" i="13"/>
  <c r="B872" i="13"/>
  <c r="A872" i="13"/>
  <c r="O871" i="13"/>
  <c r="N871" i="13"/>
  <c r="M871" i="13"/>
  <c r="L871" i="13"/>
  <c r="K871" i="13"/>
  <c r="J871" i="13"/>
  <c r="AQ874" i="11"/>
  <c r="I871" i="13"/>
  <c r="AH874" i="11"/>
  <c r="AM874" i="11"/>
  <c r="AP874" i="11"/>
  <c r="H871" i="13"/>
  <c r="AO874" i="11"/>
  <c r="G871" i="13"/>
  <c r="AN874" i="11"/>
  <c r="F871" i="13"/>
  <c r="E871" i="13"/>
  <c r="H874" i="11"/>
  <c r="AI874" i="11"/>
  <c r="D871" i="13"/>
  <c r="C871" i="13"/>
  <c r="AR874" i="11"/>
  <c r="B871" i="13"/>
  <c r="A871" i="13"/>
  <c r="O870" i="13"/>
  <c r="N870" i="13"/>
  <c r="M870" i="13"/>
  <c r="L870" i="13"/>
  <c r="K870" i="13"/>
  <c r="J870" i="13"/>
  <c r="AQ873" i="11"/>
  <c r="I870" i="13"/>
  <c r="AH873" i="11"/>
  <c r="AM873" i="11"/>
  <c r="AP873" i="11"/>
  <c r="H870" i="13"/>
  <c r="AO873" i="11"/>
  <c r="G870" i="13"/>
  <c r="AN873" i="11"/>
  <c r="F870" i="13"/>
  <c r="E870" i="13"/>
  <c r="H873" i="11"/>
  <c r="AI873" i="11"/>
  <c r="D870" i="13"/>
  <c r="C870" i="13"/>
  <c r="AR873" i="11"/>
  <c r="B870" i="13"/>
  <c r="A870" i="13"/>
  <c r="O869" i="13"/>
  <c r="N869" i="13"/>
  <c r="M869" i="13"/>
  <c r="L869" i="13"/>
  <c r="K869" i="13"/>
  <c r="J869" i="13"/>
  <c r="I869" i="13"/>
  <c r="H869" i="13"/>
  <c r="G869" i="13"/>
  <c r="F869" i="13"/>
  <c r="E869" i="13"/>
  <c r="D869" i="13"/>
  <c r="C869" i="13"/>
  <c r="B869" i="13"/>
  <c r="A869" i="13"/>
  <c r="O868" i="13"/>
  <c r="N868" i="13"/>
  <c r="M868" i="13"/>
  <c r="L868" i="13"/>
  <c r="K868" i="13"/>
  <c r="J868" i="13"/>
  <c r="AQ871" i="11"/>
  <c r="I868" i="13"/>
  <c r="AH871" i="11"/>
  <c r="AM871" i="11"/>
  <c r="AP871" i="11"/>
  <c r="H868" i="13"/>
  <c r="AO871" i="11"/>
  <c r="G868" i="13"/>
  <c r="AN871" i="11"/>
  <c r="F868" i="13"/>
  <c r="E868" i="13"/>
  <c r="H871" i="11"/>
  <c r="AI871" i="11"/>
  <c r="D868" i="13"/>
  <c r="C868" i="13"/>
  <c r="AR871" i="11"/>
  <c r="B868" i="13"/>
  <c r="A868" i="13"/>
  <c r="O867" i="13"/>
  <c r="N867" i="13"/>
  <c r="M867" i="13"/>
  <c r="L867" i="13"/>
  <c r="K867" i="13"/>
  <c r="J867" i="13"/>
  <c r="AQ870" i="11"/>
  <c r="I867" i="13"/>
  <c r="AH862" i="11"/>
  <c r="AM862" i="11"/>
  <c r="AP862" i="11"/>
  <c r="AP863" i="11"/>
  <c r="AP864" i="11"/>
  <c r="AP865" i="11"/>
  <c r="AP866" i="11"/>
  <c r="AP867" i="11"/>
  <c r="AP868" i="11"/>
  <c r="AP869" i="11"/>
  <c r="AP870" i="11"/>
  <c r="H867" i="13"/>
  <c r="AO862" i="11"/>
  <c r="AO863" i="11"/>
  <c r="AO864" i="11"/>
  <c r="AO865" i="11"/>
  <c r="AO866" i="11"/>
  <c r="AO867" i="11"/>
  <c r="AO868" i="11"/>
  <c r="AO869" i="11"/>
  <c r="AO870" i="11"/>
  <c r="G867" i="13"/>
  <c r="AN862" i="11"/>
  <c r="AN863" i="11"/>
  <c r="AN864" i="11"/>
  <c r="AN865" i="11"/>
  <c r="AN866" i="11"/>
  <c r="AN867" i="11"/>
  <c r="AN868" i="11"/>
  <c r="AN869" i="11"/>
  <c r="AN870" i="11"/>
  <c r="F867" i="13"/>
  <c r="AM863" i="11"/>
  <c r="AM864" i="11"/>
  <c r="AM865" i="11"/>
  <c r="AM866" i="11"/>
  <c r="AM867" i="11"/>
  <c r="AM868" i="11"/>
  <c r="AM869" i="11"/>
  <c r="AM870" i="11"/>
  <c r="E867" i="13"/>
  <c r="H870" i="11"/>
  <c r="AI870" i="11"/>
  <c r="D867" i="13"/>
  <c r="C867" i="13"/>
  <c r="AR870" i="11"/>
  <c r="B867" i="13"/>
  <c r="A867" i="13"/>
  <c r="O866" i="13"/>
  <c r="N866" i="13"/>
  <c r="M866" i="13"/>
  <c r="L866" i="13"/>
  <c r="K866" i="13"/>
  <c r="J866" i="13"/>
  <c r="I866" i="13"/>
  <c r="H866" i="13"/>
  <c r="G866" i="13"/>
  <c r="F866" i="13"/>
  <c r="E866" i="13"/>
  <c r="D866" i="13"/>
  <c r="C866" i="13"/>
  <c r="B866" i="13"/>
  <c r="A866" i="13"/>
  <c r="O865" i="13"/>
  <c r="N865" i="13"/>
  <c r="M865" i="13"/>
  <c r="L865" i="13"/>
  <c r="K865" i="13"/>
  <c r="J865" i="13"/>
  <c r="I865" i="13"/>
  <c r="H865" i="13"/>
  <c r="G865" i="13"/>
  <c r="F865" i="13"/>
  <c r="E865" i="13"/>
  <c r="D865" i="13"/>
  <c r="C865" i="13"/>
  <c r="B865" i="13"/>
  <c r="A865" i="13"/>
  <c r="O864" i="13"/>
  <c r="N864" i="13"/>
  <c r="M864" i="13"/>
  <c r="L864" i="13"/>
  <c r="K864" i="13"/>
  <c r="J864" i="13"/>
  <c r="I864" i="13"/>
  <c r="H864" i="13"/>
  <c r="G864" i="13"/>
  <c r="F864" i="13"/>
  <c r="E864" i="13"/>
  <c r="D864" i="13"/>
  <c r="C864" i="13"/>
  <c r="B864" i="13"/>
  <c r="A864" i="13"/>
  <c r="O863" i="13"/>
  <c r="N863" i="13"/>
  <c r="M863" i="13"/>
  <c r="L863" i="13"/>
  <c r="K863" i="13"/>
  <c r="J863" i="13"/>
  <c r="I863" i="13"/>
  <c r="H863" i="13"/>
  <c r="G863" i="13"/>
  <c r="F863" i="13"/>
  <c r="E863" i="13"/>
  <c r="D863" i="13"/>
  <c r="C863" i="13"/>
  <c r="B863" i="13"/>
  <c r="A863" i="13"/>
  <c r="O862" i="13"/>
  <c r="N862" i="13"/>
  <c r="M862" i="13"/>
  <c r="L862" i="13"/>
  <c r="K862" i="13"/>
  <c r="J862" i="13"/>
  <c r="I862" i="13"/>
  <c r="H862" i="13"/>
  <c r="G862" i="13"/>
  <c r="F862" i="13"/>
  <c r="E862" i="13"/>
  <c r="D862" i="13"/>
  <c r="C862" i="13"/>
  <c r="B862" i="13"/>
  <c r="A862" i="13"/>
  <c r="O861" i="13"/>
  <c r="N861" i="13"/>
  <c r="M861" i="13"/>
  <c r="L861" i="13"/>
  <c r="K861" i="13"/>
  <c r="J861" i="13"/>
  <c r="I861" i="13"/>
  <c r="H861" i="13"/>
  <c r="G861" i="13"/>
  <c r="F861" i="13"/>
  <c r="E861" i="13"/>
  <c r="D861" i="13"/>
  <c r="C861" i="13"/>
  <c r="B861" i="13"/>
  <c r="A861" i="13"/>
  <c r="O860" i="13"/>
  <c r="N860" i="13"/>
  <c r="M860" i="13"/>
  <c r="L860" i="13"/>
  <c r="K860" i="13"/>
  <c r="J860" i="13"/>
  <c r="I860" i="13"/>
  <c r="H860" i="13"/>
  <c r="G860" i="13"/>
  <c r="F860" i="13"/>
  <c r="E860" i="13"/>
  <c r="D860" i="13"/>
  <c r="C860" i="13"/>
  <c r="B860" i="13"/>
  <c r="A860" i="13"/>
  <c r="O859" i="13"/>
  <c r="N859" i="13"/>
  <c r="M859" i="13"/>
  <c r="L859" i="13"/>
  <c r="K859" i="13"/>
  <c r="J859" i="13"/>
  <c r="AQ862" i="11"/>
  <c r="I859" i="13"/>
  <c r="H859" i="13"/>
  <c r="G859" i="13"/>
  <c r="F859" i="13"/>
  <c r="E859" i="13"/>
  <c r="H862" i="11"/>
  <c r="AI862" i="11"/>
  <c r="D859" i="13"/>
  <c r="C859" i="13"/>
  <c r="AR862" i="11"/>
  <c r="B859" i="13"/>
  <c r="A859" i="13"/>
  <c r="O858" i="13"/>
  <c r="N858" i="13"/>
  <c r="M858" i="13"/>
  <c r="L858" i="13"/>
  <c r="K858" i="13"/>
  <c r="J858" i="13"/>
  <c r="I858" i="13"/>
  <c r="H858" i="13"/>
  <c r="G858" i="13"/>
  <c r="F858" i="13"/>
  <c r="E858" i="13"/>
  <c r="D858" i="13"/>
  <c r="C858" i="13"/>
  <c r="B858" i="13"/>
  <c r="A858" i="13"/>
  <c r="O857" i="13"/>
  <c r="N857" i="13"/>
  <c r="M857" i="13"/>
  <c r="L857" i="13"/>
  <c r="K857" i="13"/>
  <c r="J857" i="13"/>
  <c r="I857" i="13"/>
  <c r="H857" i="13"/>
  <c r="G857" i="13"/>
  <c r="F857" i="13"/>
  <c r="E857" i="13"/>
  <c r="D857" i="13"/>
  <c r="C857" i="13"/>
  <c r="B857" i="13"/>
  <c r="A857" i="13"/>
  <c r="O856" i="13"/>
  <c r="N856" i="13"/>
  <c r="M856" i="13"/>
  <c r="L856" i="13"/>
  <c r="K856" i="13"/>
  <c r="J856" i="13"/>
  <c r="I856" i="13"/>
  <c r="H856" i="13"/>
  <c r="G856" i="13"/>
  <c r="F856" i="13"/>
  <c r="E856" i="13"/>
  <c r="D856" i="13"/>
  <c r="C856" i="13"/>
  <c r="B856" i="13"/>
  <c r="A856" i="13"/>
  <c r="O855" i="13"/>
  <c r="N855" i="13"/>
  <c r="M855" i="13"/>
  <c r="L855" i="13"/>
  <c r="K855" i="13"/>
  <c r="J855" i="13"/>
  <c r="I855" i="13"/>
  <c r="H855" i="13"/>
  <c r="G855" i="13"/>
  <c r="F855" i="13"/>
  <c r="E855" i="13"/>
  <c r="D855" i="13"/>
  <c r="C855" i="13"/>
  <c r="B855" i="13"/>
  <c r="A855" i="13"/>
  <c r="O854" i="13"/>
  <c r="N854" i="13"/>
  <c r="M854" i="13"/>
  <c r="L854" i="13"/>
  <c r="K854" i="13"/>
  <c r="J854" i="13"/>
  <c r="I854" i="13"/>
  <c r="H854" i="13"/>
  <c r="G854" i="13"/>
  <c r="F854" i="13"/>
  <c r="E854" i="13"/>
  <c r="D854" i="13"/>
  <c r="C854" i="13"/>
  <c r="B854" i="13"/>
  <c r="A854" i="13"/>
  <c r="O853" i="13"/>
  <c r="N853" i="13"/>
  <c r="M853" i="13"/>
  <c r="L853" i="13"/>
  <c r="K853" i="13"/>
  <c r="J853" i="13"/>
  <c r="I853" i="13"/>
  <c r="H853" i="13"/>
  <c r="G853" i="13"/>
  <c r="F853" i="13"/>
  <c r="E853" i="13"/>
  <c r="D853" i="13"/>
  <c r="C853" i="13"/>
  <c r="B853" i="13"/>
  <c r="A853" i="13"/>
  <c r="O852" i="13"/>
  <c r="N852" i="13"/>
  <c r="M852" i="13"/>
  <c r="L852" i="13"/>
  <c r="K852" i="13"/>
  <c r="J852" i="13"/>
  <c r="I852" i="13"/>
  <c r="H852" i="13"/>
  <c r="G852" i="13"/>
  <c r="F852" i="13"/>
  <c r="E852" i="13"/>
  <c r="D852" i="13"/>
  <c r="C852" i="13"/>
  <c r="B852" i="13"/>
  <c r="A852" i="13"/>
  <c r="O851" i="13"/>
  <c r="N851" i="13"/>
  <c r="M851" i="13"/>
  <c r="L851" i="13"/>
  <c r="K851" i="13"/>
  <c r="J851" i="13"/>
  <c r="I851" i="13"/>
  <c r="H851" i="13"/>
  <c r="G851" i="13"/>
  <c r="F851" i="13"/>
  <c r="E851" i="13"/>
  <c r="D851" i="13"/>
  <c r="C851" i="13"/>
  <c r="B851" i="13"/>
  <c r="A851" i="13"/>
  <c r="O850" i="13"/>
  <c r="N850" i="13"/>
  <c r="M850" i="13"/>
  <c r="L850" i="13"/>
  <c r="K850" i="13"/>
  <c r="J850" i="13"/>
  <c r="I850" i="13"/>
  <c r="H850" i="13"/>
  <c r="G850" i="13"/>
  <c r="F850" i="13"/>
  <c r="E850" i="13"/>
  <c r="D850" i="13"/>
  <c r="C850" i="13"/>
  <c r="B850" i="13"/>
  <c r="A850" i="13"/>
  <c r="O849" i="13"/>
  <c r="N849" i="13"/>
  <c r="M849" i="13"/>
  <c r="L849" i="13"/>
  <c r="K849" i="13"/>
  <c r="J849" i="13"/>
  <c r="I849" i="13"/>
  <c r="H849" i="13"/>
  <c r="G849" i="13"/>
  <c r="F849" i="13"/>
  <c r="E849" i="13"/>
  <c r="D849" i="13"/>
  <c r="C849" i="13"/>
  <c r="B849" i="13"/>
  <c r="A849" i="13"/>
  <c r="O848" i="13"/>
  <c r="N848" i="13"/>
  <c r="M848" i="13"/>
  <c r="L848" i="13"/>
  <c r="K848" i="13"/>
  <c r="J848" i="13"/>
  <c r="I848" i="13"/>
  <c r="H848" i="13"/>
  <c r="G848" i="13"/>
  <c r="F848" i="13"/>
  <c r="E848" i="13"/>
  <c r="D848" i="13"/>
  <c r="C848" i="13"/>
  <c r="B848" i="13"/>
  <c r="A848" i="13"/>
  <c r="O847" i="13"/>
  <c r="N847" i="13"/>
  <c r="M847" i="13"/>
  <c r="L847" i="13"/>
  <c r="K847" i="13"/>
  <c r="J847" i="13"/>
  <c r="I847" i="13"/>
  <c r="H847" i="13"/>
  <c r="G847" i="13"/>
  <c r="F847" i="13"/>
  <c r="E847" i="13"/>
  <c r="D847" i="13"/>
  <c r="C847" i="13"/>
  <c r="B847" i="13"/>
  <c r="A847" i="13"/>
  <c r="O846" i="13"/>
  <c r="N846" i="13"/>
  <c r="M846" i="13"/>
  <c r="L846" i="13"/>
  <c r="K846" i="13"/>
  <c r="J846" i="13"/>
  <c r="I846" i="13"/>
  <c r="H846" i="13"/>
  <c r="G846" i="13"/>
  <c r="F846" i="13"/>
  <c r="E846" i="13"/>
  <c r="D846" i="13"/>
  <c r="C846" i="13"/>
  <c r="B846" i="13"/>
  <c r="A846" i="13"/>
  <c r="O845" i="13"/>
  <c r="N845" i="13"/>
  <c r="M845" i="13"/>
  <c r="L845" i="13"/>
  <c r="K845" i="13"/>
  <c r="J845" i="13"/>
  <c r="I845" i="13"/>
  <c r="H845" i="13"/>
  <c r="G845" i="13"/>
  <c r="F845" i="13"/>
  <c r="E845" i="13"/>
  <c r="D845" i="13"/>
  <c r="C845" i="13"/>
  <c r="B845" i="13"/>
  <c r="A845" i="13"/>
  <c r="O844" i="13"/>
  <c r="N844" i="13"/>
  <c r="M844" i="13"/>
  <c r="L844" i="13"/>
  <c r="K844" i="13"/>
  <c r="J844" i="13"/>
  <c r="I844" i="13"/>
  <c r="H844" i="13"/>
  <c r="G844" i="13"/>
  <c r="F844" i="13"/>
  <c r="E844" i="13"/>
  <c r="D844" i="13"/>
  <c r="C844" i="13"/>
  <c r="B844" i="13"/>
  <c r="A844" i="13"/>
  <c r="O843" i="13"/>
  <c r="N843" i="13"/>
  <c r="M843" i="13"/>
  <c r="L843" i="13"/>
  <c r="K843" i="13"/>
  <c r="J843" i="13"/>
  <c r="I843" i="13"/>
  <c r="H843" i="13"/>
  <c r="G843" i="13"/>
  <c r="F843" i="13"/>
  <c r="E843" i="13"/>
  <c r="D843" i="13"/>
  <c r="C843" i="13"/>
  <c r="B843" i="13"/>
  <c r="A843" i="13"/>
  <c r="O842" i="13"/>
  <c r="N842" i="13"/>
  <c r="M842" i="13"/>
  <c r="L842" i="13"/>
  <c r="K842" i="13"/>
  <c r="J842" i="13"/>
  <c r="I842" i="13"/>
  <c r="H842" i="13"/>
  <c r="G842" i="13"/>
  <c r="F842" i="13"/>
  <c r="E842" i="13"/>
  <c r="D842" i="13"/>
  <c r="C842" i="13"/>
  <c r="B842" i="13"/>
  <c r="A842" i="13"/>
  <c r="O841" i="13"/>
  <c r="N841" i="13"/>
  <c r="M841" i="13"/>
  <c r="L841" i="13"/>
  <c r="K841" i="13"/>
  <c r="J841" i="13"/>
  <c r="I841" i="13"/>
  <c r="H841" i="13"/>
  <c r="G841" i="13"/>
  <c r="F841" i="13"/>
  <c r="E841" i="13"/>
  <c r="D841" i="13"/>
  <c r="C841" i="13"/>
  <c r="B841" i="13"/>
  <c r="A841" i="13"/>
  <c r="O840" i="13"/>
  <c r="N840" i="13"/>
  <c r="M840" i="13"/>
  <c r="L840" i="13"/>
  <c r="K840" i="13"/>
  <c r="J840" i="13"/>
  <c r="I840" i="13"/>
  <c r="H840" i="13"/>
  <c r="G840" i="13"/>
  <c r="F840" i="13"/>
  <c r="E840" i="13"/>
  <c r="D840" i="13"/>
  <c r="C840" i="13"/>
  <c r="B840" i="13"/>
  <c r="A840" i="13"/>
  <c r="O839" i="13"/>
  <c r="N839" i="13"/>
  <c r="M839" i="13"/>
  <c r="L839" i="13"/>
  <c r="K839" i="13"/>
  <c r="J839" i="13"/>
  <c r="I839" i="13"/>
  <c r="H839" i="13"/>
  <c r="G839" i="13"/>
  <c r="F839" i="13"/>
  <c r="E839" i="13"/>
  <c r="D839" i="13"/>
  <c r="C839" i="13"/>
  <c r="B839" i="13"/>
  <c r="A839" i="13"/>
  <c r="O838" i="13"/>
  <c r="N838" i="13"/>
  <c r="M838" i="13"/>
  <c r="L838" i="13"/>
  <c r="K838" i="13"/>
  <c r="J838" i="13"/>
  <c r="I838" i="13"/>
  <c r="H838" i="13"/>
  <c r="G838" i="13"/>
  <c r="F838" i="13"/>
  <c r="E838" i="13"/>
  <c r="D838" i="13"/>
  <c r="C838" i="13"/>
  <c r="B838" i="13"/>
  <c r="A838" i="13"/>
  <c r="O837" i="13"/>
  <c r="N837" i="13"/>
  <c r="M837" i="13"/>
  <c r="L837" i="13"/>
  <c r="K837" i="13"/>
  <c r="J837" i="13"/>
  <c r="I837" i="13"/>
  <c r="H837" i="13"/>
  <c r="G837" i="13"/>
  <c r="F837" i="13"/>
  <c r="E837" i="13"/>
  <c r="D837" i="13"/>
  <c r="C837" i="13"/>
  <c r="B837" i="13"/>
  <c r="A837" i="13"/>
  <c r="O836" i="13"/>
  <c r="N836" i="13"/>
  <c r="M836" i="13"/>
  <c r="L836" i="13"/>
  <c r="K836" i="13"/>
  <c r="J836" i="13"/>
  <c r="I836" i="13"/>
  <c r="H836" i="13"/>
  <c r="G836" i="13"/>
  <c r="F836" i="13"/>
  <c r="E836" i="13"/>
  <c r="D836" i="13"/>
  <c r="C836" i="13"/>
  <c r="B836" i="13"/>
  <c r="A836" i="13"/>
  <c r="O835" i="13"/>
  <c r="N835" i="13"/>
  <c r="M835" i="13"/>
  <c r="L835" i="13"/>
  <c r="K835" i="13"/>
  <c r="J835" i="13"/>
  <c r="I835" i="13"/>
  <c r="H835" i="13"/>
  <c r="G835" i="13"/>
  <c r="F835" i="13"/>
  <c r="E835" i="13"/>
  <c r="D835" i="13"/>
  <c r="C835" i="13"/>
  <c r="B835" i="13"/>
  <c r="A835" i="13"/>
  <c r="O834" i="13"/>
  <c r="N834" i="13"/>
  <c r="M834" i="13"/>
  <c r="L834" i="13"/>
  <c r="K834" i="13"/>
  <c r="J834" i="13"/>
  <c r="I834" i="13"/>
  <c r="H834" i="13"/>
  <c r="G834" i="13"/>
  <c r="F834" i="13"/>
  <c r="E834" i="13"/>
  <c r="D834" i="13"/>
  <c r="C834" i="13"/>
  <c r="B834" i="13"/>
  <c r="A834" i="13"/>
  <c r="O833" i="13"/>
  <c r="N833" i="13"/>
  <c r="M833" i="13"/>
  <c r="L833" i="13"/>
  <c r="K833" i="13"/>
  <c r="J833" i="13"/>
  <c r="I833" i="13"/>
  <c r="H833" i="13"/>
  <c r="G833" i="13"/>
  <c r="F833" i="13"/>
  <c r="E833" i="13"/>
  <c r="D833" i="13"/>
  <c r="C833" i="13"/>
  <c r="B833" i="13"/>
  <c r="A833" i="13"/>
  <c r="O832" i="13"/>
  <c r="N832" i="13"/>
  <c r="M832" i="13"/>
  <c r="L832" i="13"/>
  <c r="K832" i="13"/>
  <c r="J832" i="13"/>
  <c r="I832" i="13"/>
  <c r="H832" i="13"/>
  <c r="G832" i="13"/>
  <c r="F832" i="13"/>
  <c r="E832" i="13"/>
  <c r="D832" i="13"/>
  <c r="C832" i="13"/>
  <c r="B832" i="13"/>
  <c r="A832" i="13"/>
  <c r="O831" i="13"/>
  <c r="N831" i="13"/>
  <c r="M831" i="13"/>
  <c r="L831" i="13"/>
  <c r="K831" i="13"/>
  <c r="J831" i="13"/>
  <c r="I831" i="13"/>
  <c r="H831" i="13"/>
  <c r="G831" i="13"/>
  <c r="F831" i="13"/>
  <c r="E831" i="13"/>
  <c r="D831" i="13"/>
  <c r="C831" i="13"/>
  <c r="B831" i="13"/>
  <c r="A831" i="13"/>
  <c r="O830" i="13"/>
  <c r="N830" i="13"/>
  <c r="M830" i="13"/>
  <c r="L830" i="13"/>
  <c r="K830" i="13"/>
  <c r="J830" i="13"/>
  <c r="I830" i="13"/>
  <c r="H830" i="13"/>
  <c r="G830" i="13"/>
  <c r="F830" i="13"/>
  <c r="E830" i="13"/>
  <c r="D830" i="13"/>
  <c r="C830" i="13"/>
  <c r="B830" i="13"/>
  <c r="A830" i="13"/>
  <c r="O829" i="13"/>
  <c r="N829" i="13"/>
  <c r="M829" i="13"/>
  <c r="L829" i="13"/>
  <c r="K829" i="13"/>
  <c r="J829" i="13"/>
  <c r="I829" i="13"/>
  <c r="H829" i="13"/>
  <c r="G829" i="13"/>
  <c r="F829" i="13"/>
  <c r="E829" i="13"/>
  <c r="D829" i="13"/>
  <c r="C829" i="13"/>
  <c r="B829" i="13"/>
  <c r="A829" i="13"/>
  <c r="O828" i="13"/>
  <c r="N828" i="13"/>
  <c r="M828" i="13"/>
  <c r="L828" i="13"/>
  <c r="K828" i="13"/>
  <c r="J828" i="13"/>
  <c r="I828" i="13"/>
  <c r="H828" i="13"/>
  <c r="G828" i="13"/>
  <c r="F828" i="13"/>
  <c r="E828" i="13"/>
  <c r="D828" i="13"/>
  <c r="C828" i="13"/>
  <c r="B828" i="13"/>
  <c r="A828" i="13"/>
  <c r="O827" i="13"/>
  <c r="N827" i="13"/>
  <c r="M827" i="13"/>
  <c r="L827" i="13"/>
  <c r="K827" i="13"/>
  <c r="J827" i="13"/>
  <c r="I827" i="13"/>
  <c r="H827" i="13"/>
  <c r="G827" i="13"/>
  <c r="F827" i="13"/>
  <c r="E827" i="13"/>
  <c r="D827" i="13"/>
  <c r="C827" i="13"/>
  <c r="B827" i="13"/>
  <c r="A827" i="13"/>
  <c r="O826" i="13"/>
  <c r="N826" i="13"/>
  <c r="M826" i="13"/>
  <c r="L826" i="13"/>
  <c r="K826" i="13"/>
  <c r="J826" i="13"/>
  <c r="I826" i="13"/>
  <c r="H826" i="13"/>
  <c r="G826" i="13"/>
  <c r="F826" i="13"/>
  <c r="E826" i="13"/>
  <c r="D826" i="13"/>
  <c r="C826" i="13"/>
  <c r="B826" i="13"/>
  <c r="A826" i="13"/>
  <c r="O825" i="13"/>
  <c r="N825" i="13"/>
  <c r="M825" i="13"/>
  <c r="L825" i="13"/>
  <c r="K825" i="13"/>
  <c r="J825" i="13"/>
  <c r="I825" i="13"/>
  <c r="H825" i="13"/>
  <c r="G825" i="13"/>
  <c r="F825" i="13"/>
  <c r="E825" i="13"/>
  <c r="D825" i="13"/>
  <c r="C825" i="13"/>
  <c r="B825" i="13"/>
  <c r="A825" i="13"/>
  <c r="O824" i="13"/>
  <c r="N824" i="13"/>
  <c r="M824" i="13"/>
  <c r="L824" i="13"/>
  <c r="K824" i="13"/>
  <c r="J824" i="13"/>
  <c r="I824" i="13"/>
  <c r="H824" i="13"/>
  <c r="G824" i="13"/>
  <c r="F824" i="13"/>
  <c r="E824" i="13"/>
  <c r="D824" i="13"/>
  <c r="C824" i="13"/>
  <c r="B824" i="13"/>
  <c r="A824" i="13"/>
  <c r="O823" i="13"/>
  <c r="N823" i="13"/>
  <c r="M823" i="13"/>
  <c r="L823" i="13"/>
  <c r="K823" i="13"/>
  <c r="J823" i="13"/>
  <c r="I823" i="13"/>
  <c r="H823" i="13"/>
  <c r="G823" i="13"/>
  <c r="F823" i="13"/>
  <c r="E823" i="13"/>
  <c r="D823" i="13"/>
  <c r="C823" i="13"/>
  <c r="B823" i="13"/>
  <c r="A823" i="13"/>
  <c r="O822" i="13"/>
  <c r="N822" i="13"/>
  <c r="M822" i="13"/>
  <c r="L822" i="13"/>
  <c r="K822" i="13"/>
  <c r="J822" i="13"/>
  <c r="I822" i="13"/>
  <c r="H822" i="13"/>
  <c r="G822" i="13"/>
  <c r="F822" i="13"/>
  <c r="E822" i="13"/>
  <c r="D822" i="13"/>
  <c r="C822" i="13"/>
  <c r="B822" i="13"/>
  <c r="A822" i="13"/>
  <c r="O821" i="13"/>
  <c r="N821" i="13"/>
  <c r="M821" i="13"/>
  <c r="L821" i="13"/>
  <c r="K821" i="13"/>
  <c r="J821" i="13"/>
  <c r="I821" i="13"/>
  <c r="H821" i="13"/>
  <c r="G821" i="13"/>
  <c r="F821" i="13"/>
  <c r="E821" i="13"/>
  <c r="D821" i="13"/>
  <c r="C821" i="13"/>
  <c r="B821" i="13"/>
  <c r="A821" i="13"/>
  <c r="O820" i="13"/>
  <c r="N820" i="13"/>
  <c r="M820" i="13"/>
  <c r="L820" i="13"/>
  <c r="K820" i="13"/>
  <c r="J820" i="13"/>
  <c r="I820" i="13"/>
  <c r="H820" i="13"/>
  <c r="G820" i="13"/>
  <c r="F820" i="13"/>
  <c r="E820" i="13"/>
  <c r="D820" i="13"/>
  <c r="C820" i="13"/>
  <c r="B820" i="13"/>
  <c r="A820" i="13"/>
  <c r="O819" i="13"/>
  <c r="N819" i="13"/>
  <c r="M819" i="13"/>
  <c r="L819" i="13"/>
  <c r="K819" i="13"/>
  <c r="J819" i="13"/>
  <c r="I819" i="13"/>
  <c r="H819" i="13"/>
  <c r="G819" i="13"/>
  <c r="F819" i="13"/>
  <c r="E819" i="13"/>
  <c r="D819" i="13"/>
  <c r="C819" i="13"/>
  <c r="B819" i="13"/>
  <c r="A819" i="13"/>
  <c r="O818" i="13"/>
  <c r="N818" i="13"/>
  <c r="M818" i="13"/>
  <c r="L818" i="13"/>
  <c r="K818" i="13"/>
  <c r="J818" i="13"/>
  <c r="I818" i="13"/>
  <c r="H818" i="13"/>
  <c r="G818" i="13"/>
  <c r="F818" i="13"/>
  <c r="E818" i="13"/>
  <c r="D818" i="13"/>
  <c r="C818" i="13"/>
  <c r="B818" i="13"/>
  <c r="A818" i="13"/>
  <c r="O817" i="13"/>
  <c r="N817" i="13"/>
  <c r="M817" i="13"/>
  <c r="L817" i="13"/>
  <c r="K817" i="13"/>
  <c r="J817" i="13"/>
  <c r="I817" i="13"/>
  <c r="H817" i="13"/>
  <c r="G817" i="13"/>
  <c r="F817" i="13"/>
  <c r="E817" i="13"/>
  <c r="D817" i="13"/>
  <c r="C817" i="13"/>
  <c r="B817" i="13"/>
  <c r="A817" i="13"/>
  <c r="O816" i="13"/>
  <c r="N816" i="13"/>
  <c r="M816" i="13"/>
  <c r="L816" i="13"/>
  <c r="K816" i="13"/>
  <c r="J816" i="13"/>
  <c r="I816" i="13"/>
  <c r="H816" i="13"/>
  <c r="G816" i="13"/>
  <c r="F816" i="13"/>
  <c r="E816" i="13"/>
  <c r="D816" i="13"/>
  <c r="C816" i="13"/>
  <c r="B816" i="13"/>
  <c r="A816" i="13"/>
  <c r="O815" i="13"/>
  <c r="N815" i="13"/>
  <c r="M815" i="13"/>
  <c r="L815" i="13"/>
  <c r="K815" i="13"/>
  <c r="J815" i="13"/>
  <c r="I815" i="13"/>
  <c r="H815" i="13"/>
  <c r="G815" i="13"/>
  <c r="F815" i="13"/>
  <c r="E815" i="13"/>
  <c r="D815" i="13"/>
  <c r="C815" i="13"/>
  <c r="B815" i="13"/>
  <c r="A815" i="13"/>
  <c r="O814" i="13"/>
  <c r="N814" i="13"/>
  <c r="M814" i="13"/>
  <c r="L814" i="13"/>
  <c r="K814" i="13"/>
  <c r="J814" i="13"/>
  <c r="I814" i="13"/>
  <c r="H814" i="13"/>
  <c r="G814" i="13"/>
  <c r="F814" i="13"/>
  <c r="E814" i="13"/>
  <c r="D814" i="13"/>
  <c r="C814" i="13"/>
  <c r="B814" i="13"/>
  <c r="A814" i="13"/>
  <c r="O813" i="13"/>
  <c r="N813" i="13"/>
  <c r="M813" i="13"/>
  <c r="L813" i="13"/>
  <c r="K813" i="13"/>
  <c r="J813" i="13"/>
  <c r="I813" i="13"/>
  <c r="H813" i="13"/>
  <c r="G813" i="13"/>
  <c r="F813" i="13"/>
  <c r="E813" i="13"/>
  <c r="D813" i="13"/>
  <c r="C813" i="13"/>
  <c r="B813" i="13"/>
  <c r="A813" i="13"/>
  <c r="O812" i="13"/>
  <c r="N812" i="13"/>
  <c r="M812" i="13"/>
  <c r="L812" i="13"/>
  <c r="K812" i="13"/>
  <c r="J812" i="13"/>
  <c r="I812" i="13"/>
  <c r="H812" i="13"/>
  <c r="G812" i="13"/>
  <c r="F812" i="13"/>
  <c r="E812" i="13"/>
  <c r="D812" i="13"/>
  <c r="C812" i="13"/>
  <c r="B812" i="13"/>
  <c r="A812" i="13"/>
  <c r="O811" i="13"/>
  <c r="N811" i="13"/>
  <c r="M811" i="13"/>
  <c r="L811" i="13"/>
  <c r="K811" i="13"/>
  <c r="J811" i="13"/>
  <c r="I811" i="13"/>
  <c r="H811" i="13"/>
  <c r="G811" i="13"/>
  <c r="F811" i="13"/>
  <c r="E811" i="13"/>
  <c r="D811" i="13"/>
  <c r="C811" i="13"/>
  <c r="B811" i="13"/>
  <c r="A811" i="13"/>
  <c r="O810" i="13"/>
  <c r="N810" i="13"/>
  <c r="M810" i="13"/>
  <c r="L810" i="13"/>
  <c r="K810" i="13"/>
  <c r="J810" i="13"/>
  <c r="I810" i="13"/>
  <c r="H810" i="13"/>
  <c r="G810" i="13"/>
  <c r="F810" i="13"/>
  <c r="E810" i="13"/>
  <c r="D810" i="13"/>
  <c r="C810" i="13"/>
  <c r="B810" i="13"/>
  <c r="A810" i="13"/>
  <c r="O809" i="13"/>
  <c r="N809" i="13"/>
  <c r="M809" i="13"/>
  <c r="L809" i="13"/>
  <c r="K809" i="13"/>
  <c r="J809" i="13"/>
  <c r="I809" i="13"/>
  <c r="H809" i="13"/>
  <c r="G809" i="13"/>
  <c r="F809" i="13"/>
  <c r="E809" i="13"/>
  <c r="D809" i="13"/>
  <c r="C809" i="13"/>
  <c r="B809" i="13"/>
  <c r="A809" i="13"/>
  <c r="O808" i="13"/>
  <c r="N808" i="13"/>
  <c r="M808" i="13"/>
  <c r="L808" i="13"/>
  <c r="K808" i="13"/>
  <c r="J808" i="13"/>
  <c r="I808" i="13"/>
  <c r="H808" i="13"/>
  <c r="G808" i="13"/>
  <c r="F808" i="13"/>
  <c r="E808" i="13"/>
  <c r="D808" i="13"/>
  <c r="C808" i="13"/>
  <c r="B808" i="13"/>
  <c r="A808" i="13"/>
  <c r="O807" i="13"/>
  <c r="N807" i="13"/>
  <c r="M807" i="13"/>
  <c r="L807" i="13"/>
  <c r="K807" i="13"/>
  <c r="J807" i="13"/>
  <c r="I807" i="13"/>
  <c r="H807" i="13"/>
  <c r="G807" i="13"/>
  <c r="F807" i="13"/>
  <c r="E807" i="13"/>
  <c r="D807" i="13"/>
  <c r="C807" i="13"/>
  <c r="B807" i="13"/>
  <c r="A807" i="13"/>
  <c r="O806" i="13"/>
  <c r="N806" i="13"/>
  <c r="M806" i="13"/>
  <c r="L806" i="13"/>
  <c r="K806" i="13"/>
  <c r="J806" i="13"/>
  <c r="I806" i="13"/>
  <c r="H806" i="13"/>
  <c r="G806" i="13"/>
  <c r="F806" i="13"/>
  <c r="E806" i="13"/>
  <c r="D806" i="13"/>
  <c r="C806" i="13"/>
  <c r="B806" i="13"/>
  <c r="A806" i="13"/>
  <c r="O805" i="13"/>
  <c r="N805" i="13"/>
  <c r="M805" i="13"/>
  <c r="L805" i="13"/>
  <c r="K805" i="13"/>
  <c r="J805" i="13"/>
  <c r="I805" i="13"/>
  <c r="H805" i="13"/>
  <c r="G805" i="13"/>
  <c r="F805" i="13"/>
  <c r="E805" i="13"/>
  <c r="D805" i="13"/>
  <c r="C805" i="13"/>
  <c r="B805" i="13"/>
  <c r="A805" i="13"/>
  <c r="O804" i="13"/>
  <c r="N804" i="13"/>
  <c r="M804" i="13"/>
  <c r="L804" i="13"/>
  <c r="K804" i="13"/>
  <c r="J804" i="13"/>
  <c r="I804" i="13"/>
  <c r="H804" i="13"/>
  <c r="G804" i="13"/>
  <c r="F804" i="13"/>
  <c r="E804" i="13"/>
  <c r="D804" i="13"/>
  <c r="C804" i="13"/>
  <c r="B804" i="13"/>
  <c r="A804" i="13"/>
  <c r="O803" i="13"/>
  <c r="N803" i="13"/>
  <c r="M803" i="13"/>
  <c r="L803" i="13"/>
  <c r="K803" i="13"/>
  <c r="J803" i="13"/>
  <c r="I803" i="13"/>
  <c r="H803" i="13"/>
  <c r="G803" i="13"/>
  <c r="F803" i="13"/>
  <c r="E803" i="13"/>
  <c r="D803" i="13"/>
  <c r="C803" i="13"/>
  <c r="B803" i="13"/>
  <c r="A803" i="13"/>
  <c r="O802" i="13"/>
  <c r="N802" i="13"/>
  <c r="M802" i="13"/>
  <c r="L802" i="13"/>
  <c r="K802" i="13"/>
  <c r="J802" i="13"/>
  <c r="I802" i="13"/>
  <c r="H802" i="13"/>
  <c r="G802" i="13"/>
  <c r="F802" i="13"/>
  <c r="E802" i="13"/>
  <c r="D802" i="13"/>
  <c r="C802" i="13"/>
  <c r="B802" i="13"/>
  <c r="A802" i="13"/>
  <c r="O801" i="13"/>
  <c r="N801" i="13"/>
  <c r="M801" i="13"/>
  <c r="L801" i="13"/>
  <c r="K801" i="13"/>
  <c r="J801" i="13"/>
  <c r="I801" i="13"/>
  <c r="H801" i="13"/>
  <c r="G801" i="13"/>
  <c r="F801" i="13"/>
  <c r="E801" i="13"/>
  <c r="D801" i="13"/>
  <c r="C801" i="13"/>
  <c r="B801" i="13"/>
  <c r="A801" i="13"/>
  <c r="O800" i="13"/>
  <c r="N800" i="13"/>
  <c r="M800" i="13"/>
  <c r="L800" i="13"/>
  <c r="K800" i="13"/>
  <c r="J800" i="13"/>
  <c r="I800" i="13"/>
  <c r="H800" i="13"/>
  <c r="G800" i="13"/>
  <c r="F800" i="13"/>
  <c r="E800" i="13"/>
  <c r="D800" i="13"/>
  <c r="C800" i="13"/>
  <c r="B800" i="13"/>
  <c r="A800" i="13"/>
  <c r="O799" i="13"/>
  <c r="N799" i="13"/>
  <c r="M799" i="13"/>
  <c r="L799" i="13"/>
  <c r="K799" i="13"/>
  <c r="J799" i="13"/>
  <c r="I799" i="13"/>
  <c r="H799" i="13"/>
  <c r="G799" i="13"/>
  <c r="F799" i="13"/>
  <c r="E799" i="13"/>
  <c r="D799" i="13"/>
  <c r="C799" i="13"/>
  <c r="B799" i="13"/>
  <c r="A799" i="13"/>
  <c r="O798" i="13"/>
  <c r="N798" i="13"/>
  <c r="M798" i="13"/>
  <c r="L798" i="13"/>
  <c r="K798" i="13"/>
  <c r="J798" i="13"/>
  <c r="I798" i="13"/>
  <c r="H798" i="13"/>
  <c r="G798" i="13"/>
  <c r="F798" i="13"/>
  <c r="E798" i="13"/>
  <c r="D798" i="13"/>
  <c r="C798" i="13"/>
  <c r="B798" i="13"/>
  <c r="A798" i="13"/>
  <c r="O797" i="13"/>
  <c r="N797" i="13"/>
  <c r="M797" i="13"/>
  <c r="L797" i="13"/>
  <c r="K797" i="13"/>
  <c r="J797" i="13"/>
  <c r="I797" i="13"/>
  <c r="H797" i="13"/>
  <c r="G797" i="13"/>
  <c r="F797" i="13"/>
  <c r="E797" i="13"/>
  <c r="D797" i="13"/>
  <c r="C797" i="13"/>
  <c r="B797" i="13"/>
  <c r="A797" i="13"/>
  <c r="O796" i="13"/>
  <c r="N796" i="13"/>
  <c r="M796" i="13"/>
  <c r="L796" i="13"/>
  <c r="K796" i="13"/>
  <c r="J796" i="13"/>
  <c r="I796" i="13"/>
  <c r="H796" i="13"/>
  <c r="G796" i="13"/>
  <c r="F796" i="13"/>
  <c r="E796" i="13"/>
  <c r="D796" i="13"/>
  <c r="C796" i="13"/>
  <c r="B796" i="13"/>
  <c r="A796" i="13"/>
  <c r="O795" i="13"/>
  <c r="N795" i="13"/>
  <c r="M795" i="13"/>
  <c r="L795" i="13"/>
  <c r="K795" i="13"/>
  <c r="J795" i="13"/>
  <c r="I795" i="13"/>
  <c r="H795" i="13"/>
  <c r="G795" i="13"/>
  <c r="F795" i="13"/>
  <c r="E795" i="13"/>
  <c r="D795" i="13"/>
  <c r="C795" i="13"/>
  <c r="B795" i="13"/>
  <c r="A795" i="13"/>
  <c r="O794" i="13"/>
  <c r="N794" i="13"/>
  <c r="M794" i="13"/>
  <c r="L794" i="13"/>
  <c r="K794" i="13"/>
  <c r="J794" i="13"/>
  <c r="I794" i="13"/>
  <c r="H794" i="13"/>
  <c r="G794" i="13"/>
  <c r="F794" i="13"/>
  <c r="E794" i="13"/>
  <c r="D794" i="13"/>
  <c r="C794" i="13"/>
  <c r="B794" i="13"/>
  <c r="A794" i="13"/>
  <c r="O793" i="13"/>
  <c r="N793" i="13"/>
  <c r="M793" i="13"/>
  <c r="L793" i="13"/>
  <c r="K793" i="13"/>
  <c r="J793" i="13"/>
  <c r="I793" i="13"/>
  <c r="H793" i="13"/>
  <c r="G793" i="13"/>
  <c r="F793" i="13"/>
  <c r="E793" i="13"/>
  <c r="D793" i="13"/>
  <c r="C793" i="13"/>
  <c r="B793" i="13"/>
  <c r="A793" i="13"/>
  <c r="O792" i="13"/>
  <c r="N792" i="13"/>
  <c r="M792" i="13"/>
  <c r="L792" i="13"/>
  <c r="K792" i="13"/>
  <c r="J792" i="13"/>
  <c r="I792" i="13"/>
  <c r="H792" i="13"/>
  <c r="G792" i="13"/>
  <c r="F792" i="13"/>
  <c r="E792" i="13"/>
  <c r="D792" i="13"/>
  <c r="C792" i="13"/>
  <c r="B792" i="13"/>
  <c r="A792" i="13"/>
  <c r="O791" i="13"/>
  <c r="N791" i="13"/>
  <c r="M791" i="13"/>
  <c r="L791" i="13"/>
  <c r="K791" i="13"/>
  <c r="J791" i="13"/>
  <c r="I791" i="13"/>
  <c r="H791" i="13"/>
  <c r="G791" i="13"/>
  <c r="F791" i="13"/>
  <c r="E791" i="13"/>
  <c r="D791" i="13"/>
  <c r="C791" i="13"/>
  <c r="B791" i="13"/>
  <c r="A791" i="13"/>
  <c r="O790" i="13"/>
  <c r="N790" i="13"/>
  <c r="M790" i="13"/>
  <c r="L790" i="13"/>
  <c r="K790" i="13"/>
  <c r="J790" i="13"/>
  <c r="I790" i="13"/>
  <c r="H790" i="13"/>
  <c r="G790" i="13"/>
  <c r="F790" i="13"/>
  <c r="E790" i="13"/>
  <c r="D790" i="13"/>
  <c r="C790" i="13"/>
  <c r="B790" i="13"/>
  <c r="A790" i="13"/>
  <c r="O789" i="13"/>
  <c r="N789" i="13"/>
  <c r="M789" i="13"/>
  <c r="L789" i="13"/>
  <c r="K789" i="13"/>
  <c r="J789" i="13"/>
  <c r="I789" i="13"/>
  <c r="H789" i="13"/>
  <c r="G789" i="13"/>
  <c r="F789" i="13"/>
  <c r="E789" i="13"/>
  <c r="D789" i="13"/>
  <c r="C789" i="13"/>
  <c r="B789" i="13"/>
  <c r="A789" i="13"/>
  <c r="O788" i="13"/>
  <c r="N788" i="13"/>
  <c r="M788" i="13"/>
  <c r="L788" i="13"/>
  <c r="K788" i="13"/>
  <c r="J788" i="13"/>
  <c r="I788" i="13"/>
  <c r="H788" i="13"/>
  <c r="G788" i="13"/>
  <c r="F788" i="13"/>
  <c r="E788" i="13"/>
  <c r="D788" i="13"/>
  <c r="C788" i="13"/>
  <c r="B788" i="13"/>
  <c r="A788" i="13"/>
  <c r="O787" i="13"/>
  <c r="N787" i="13"/>
  <c r="M787" i="13"/>
  <c r="L787" i="13"/>
  <c r="K787" i="13"/>
  <c r="J787" i="13"/>
  <c r="I787" i="13"/>
  <c r="H787" i="13"/>
  <c r="G787" i="13"/>
  <c r="F787" i="13"/>
  <c r="E787" i="13"/>
  <c r="D787" i="13"/>
  <c r="C787" i="13"/>
  <c r="B787" i="13"/>
  <c r="A787" i="13"/>
  <c r="O786" i="13"/>
  <c r="N786" i="13"/>
  <c r="M786" i="13"/>
  <c r="L786" i="13"/>
  <c r="K786" i="13"/>
  <c r="J786" i="13"/>
  <c r="I786" i="13"/>
  <c r="H786" i="13"/>
  <c r="G786" i="13"/>
  <c r="F786" i="13"/>
  <c r="E786" i="13"/>
  <c r="D786" i="13"/>
  <c r="C786" i="13"/>
  <c r="B786" i="13"/>
  <c r="A786" i="13"/>
  <c r="O785" i="13"/>
  <c r="N785" i="13"/>
  <c r="M785" i="13"/>
  <c r="L785" i="13"/>
  <c r="K785" i="13"/>
  <c r="J785" i="13"/>
  <c r="I785" i="13"/>
  <c r="H785" i="13"/>
  <c r="G785" i="13"/>
  <c r="F785" i="13"/>
  <c r="E785" i="13"/>
  <c r="D785" i="13"/>
  <c r="C785" i="13"/>
  <c r="B785" i="13"/>
  <c r="A785" i="13"/>
  <c r="O784" i="13"/>
  <c r="N784" i="13"/>
  <c r="M784" i="13"/>
  <c r="L784" i="13"/>
  <c r="K784" i="13"/>
  <c r="J784" i="13"/>
  <c r="I784" i="13"/>
  <c r="H784" i="13"/>
  <c r="G784" i="13"/>
  <c r="F784" i="13"/>
  <c r="E784" i="13"/>
  <c r="D784" i="13"/>
  <c r="C784" i="13"/>
  <c r="B784" i="13"/>
  <c r="A784" i="13"/>
  <c r="O783" i="13"/>
  <c r="N783" i="13"/>
  <c r="M783" i="13"/>
  <c r="L783" i="13"/>
  <c r="K783" i="13"/>
  <c r="J783" i="13"/>
  <c r="I783" i="13"/>
  <c r="H783" i="13"/>
  <c r="G783" i="13"/>
  <c r="F783" i="13"/>
  <c r="E783" i="13"/>
  <c r="D783" i="13"/>
  <c r="C783" i="13"/>
  <c r="B783" i="13"/>
  <c r="A783" i="13"/>
  <c r="O782" i="13"/>
  <c r="N782" i="13"/>
  <c r="M782" i="13"/>
  <c r="L782" i="13"/>
  <c r="K782" i="13"/>
  <c r="J782" i="13"/>
  <c r="I782" i="13"/>
  <c r="H782" i="13"/>
  <c r="G782" i="13"/>
  <c r="F782" i="13"/>
  <c r="E782" i="13"/>
  <c r="D782" i="13"/>
  <c r="C782" i="13"/>
  <c r="B782" i="13"/>
  <c r="A782" i="13"/>
  <c r="O781" i="13"/>
  <c r="N781" i="13"/>
  <c r="M781" i="13"/>
  <c r="L781" i="13"/>
  <c r="K781" i="13"/>
  <c r="J781" i="13"/>
  <c r="I781" i="13"/>
  <c r="H781" i="13"/>
  <c r="G781" i="13"/>
  <c r="F781" i="13"/>
  <c r="E781" i="13"/>
  <c r="D781" i="13"/>
  <c r="C781" i="13"/>
  <c r="B781" i="13"/>
  <c r="A781" i="13"/>
  <c r="O780" i="13"/>
  <c r="N780" i="13"/>
  <c r="M780" i="13"/>
  <c r="L780" i="13"/>
  <c r="K780" i="13"/>
  <c r="J780" i="13"/>
  <c r="I780" i="13"/>
  <c r="H780" i="13"/>
  <c r="G780" i="13"/>
  <c r="F780" i="13"/>
  <c r="E780" i="13"/>
  <c r="D780" i="13"/>
  <c r="C780" i="13"/>
  <c r="B780" i="13"/>
  <c r="A780" i="13"/>
  <c r="O779" i="13"/>
  <c r="N779" i="13"/>
  <c r="M779" i="13"/>
  <c r="L779" i="13"/>
  <c r="K779" i="13"/>
  <c r="J779" i="13"/>
  <c r="I779" i="13"/>
  <c r="H779" i="13"/>
  <c r="G779" i="13"/>
  <c r="F779" i="13"/>
  <c r="E779" i="13"/>
  <c r="D779" i="13"/>
  <c r="C779" i="13"/>
  <c r="B779" i="13"/>
  <c r="A779" i="13"/>
  <c r="O778" i="13"/>
  <c r="N778" i="13"/>
  <c r="M778" i="13"/>
  <c r="L778" i="13"/>
  <c r="K778" i="13"/>
  <c r="J778" i="13"/>
  <c r="I778" i="13"/>
  <c r="H778" i="13"/>
  <c r="G778" i="13"/>
  <c r="F778" i="13"/>
  <c r="E778" i="13"/>
  <c r="D778" i="13"/>
  <c r="C778" i="13"/>
  <c r="B778" i="13"/>
  <c r="A778" i="13"/>
  <c r="O777" i="13"/>
  <c r="N777" i="13"/>
  <c r="M777" i="13"/>
  <c r="L777" i="13"/>
  <c r="K777" i="13"/>
  <c r="J777" i="13"/>
  <c r="I777" i="13"/>
  <c r="H777" i="13"/>
  <c r="G777" i="13"/>
  <c r="F777" i="13"/>
  <c r="E777" i="13"/>
  <c r="D777" i="13"/>
  <c r="C777" i="13"/>
  <c r="B777" i="13"/>
  <c r="A777" i="13"/>
  <c r="O776" i="13"/>
  <c r="N776" i="13"/>
  <c r="M776" i="13"/>
  <c r="L776" i="13"/>
  <c r="K776" i="13"/>
  <c r="J776" i="13"/>
  <c r="I776" i="13"/>
  <c r="H776" i="13"/>
  <c r="G776" i="13"/>
  <c r="F776" i="13"/>
  <c r="E776" i="13"/>
  <c r="D776" i="13"/>
  <c r="C776" i="13"/>
  <c r="B776" i="13"/>
  <c r="A776" i="13"/>
  <c r="O775" i="13"/>
  <c r="N775" i="13"/>
  <c r="M775" i="13"/>
  <c r="L775" i="13"/>
  <c r="K775" i="13"/>
  <c r="J775" i="13"/>
  <c r="I775" i="13"/>
  <c r="H775" i="13"/>
  <c r="G775" i="13"/>
  <c r="F775" i="13"/>
  <c r="E775" i="13"/>
  <c r="D775" i="13"/>
  <c r="C775" i="13"/>
  <c r="B775" i="13"/>
  <c r="A775" i="13"/>
  <c r="O774" i="13"/>
  <c r="N774" i="13"/>
  <c r="M774" i="13"/>
  <c r="L774" i="13"/>
  <c r="K774" i="13"/>
  <c r="J774" i="13"/>
  <c r="I774" i="13"/>
  <c r="H774" i="13"/>
  <c r="G774" i="13"/>
  <c r="F774" i="13"/>
  <c r="E774" i="13"/>
  <c r="D774" i="13"/>
  <c r="C774" i="13"/>
  <c r="B774" i="13"/>
  <c r="A774" i="13"/>
  <c r="O773" i="13"/>
  <c r="N773" i="13"/>
  <c r="M773" i="13"/>
  <c r="L773" i="13"/>
  <c r="K773" i="13"/>
  <c r="J773" i="13"/>
  <c r="I773" i="13"/>
  <c r="H773" i="13"/>
  <c r="G773" i="13"/>
  <c r="F773" i="13"/>
  <c r="E773" i="13"/>
  <c r="D773" i="13"/>
  <c r="C773" i="13"/>
  <c r="B773" i="13"/>
  <c r="A773" i="13"/>
  <c r="O772" i="13"/>
  <c r="N772" i="13"/>
  <c r="M772" i="13"/>
  <c r="L772" i="13"/>
  <c r="K772" i="13"/>
  <c r="J772" i="13"/>
  <c r="I772" i="13"/>
  <c r="H772" i="13"/>
  <c r="G772" i="13"/>
  <c r="F772" i="13"/>
  <c r="E772" i="13"/>
  <c r="D772" i="13"/>
  <c r="C772" i="13"/>
  <c r="B772" i="13"/>
  <c r="A772" i="13"/>
  <c r="O771" i="13"/>
  <c r="N771" i="13"/>
  <c r="M771" i="13"/>
  <c r="L771" i="13"/>
  <c r="K771" i="13"/>
  <c r="J771" i="13"/>
  <c r="I771" i="13"/>
  <c r="H771" i="13"/>
  <c r="G771" i="13"/>
  <c r="F771" i="13"/>
  <c r="E771" i="13"/>
  <c r="D771" i="13"/>
  <c r="C771" i="13"/>
  <c r="B771" i="13"/>
  <c r="A771" i="13"/>
  <c r="O770" i="13"/>
  <c r="N770" i="13"/>
  <c r="M770" i="13"/>
  <c r="L770" i="13"/>
  <c r="K770" i="13"/>
  <c r="J770" i="13"/>
  <c r="I770" i="13"/>
  <c r="H770" i="13"/>
  <c r="G770" i="13"/>
  <c r="F770" i="13"/>
  <c r="E770" i="13"/>
  <c r="D770" i="13"/>
  <c r="C770" i="13"/>
  <c r="B770" i="13"/>
  <c r="A770" i="13"/>
  <c r="O769" i="13"/>
  <c r="N769" i="13"/>
  <c r="M769" i="13"/>
  <c r="L769" i="13"/>
  <c r="K769" i="13"/>
  <c r="J769" i="13"/>
  <c r="I769" i="13"/>
  <c r="H769" i="13"/>
  <c r="G769" i="13"/>
  <c r="F769" i="13"/>
  <c r="E769" i="13"/>
  <c r="D769" i="13"/>
  <c r="C769" i="13"/>
  <c r="B769" i="13"/>
  <c r="A769" i="13"/>
  <c r="V771" i="11"/>
  <c r="O768" i="13"/>
  <c r="U771" i="11"/>
  <c r="N768" i="13"/>
  <c r="M768" i="13"/>
  <c r="L768" i="13"/>
  <c r="K768" i="13"/>
  <c r="J768" i="13"/>
  <c r="I768" i="13"/>
  <c r="H768" i="13"/>
  <c r="G768" i="13"/>
  <c r="F768" i="13"/>
  <c r="E768" i="13"/>
  <c r="D768" i="13"/>
  <c r="C768" i="13"/>
  <c r="B768" i="13"/>
  <c r="A768" i="13"/>
  <c r="O767" i="13"/>
  <c r="N767" i="13"/>
  <c r="M767" i="13"/>
  <c r="L767" i="13"/>
  <c r="K767" i="13"/>
  <c r="J767" i="13"/>
  <c r="I767" i="13"/>
  <c r="H767" i="13"/>
  <c r="G767" i="13"/>
  <c r="F767" i="13"/>
  <c r="E767" i="13"/>
  <c r="D767" i="13"/>
  <c r="C767" i="13"/>
  <c r="B767" i="13"/>
  <c r="A767" i="13"/>
  <c r="O766" i="13"/>
  <c r="N766" i="13"/>
  <c r="M766" i="13"/>
  <c r="L766" i="13"/>
  <c r="K766" i="13"/>
  <c r="J766" i="13"/>
  <c r="I766" i="13"/>
  <c r="H766" i="13"/>
  <c r="G766" i="13"/>
  <c r="F766" i="13"/>
  <c r="E766" i="13"/>
  <c r="D766" i="13"/>
  <c r="C766" i="13"/>
  <c r="B766" i="13"/>
  <c r="A766" i="13"/>
  <c r="O765" i="13"/>
  <c r="N765" i="13"/>
  <c r="M765" i="13"/>
  <c r="L765" i="13"/>
  <c r="K765" i="13"/>
  <c r="J765" i="13"/>
  <c r="I765" i="13"/>
  <c r="H765" i="13"/>
  <c r="G765" i="13"/>
  <c r="F765" i="13"/>
  <c r="E765" i="13"/>
  <c r="D765" i="13"/>
  <c r="C765" i="13"/>
  <c r="B765" i="13"/>
  <c r="A765" i="13"/>
  <c r="O764" i="13"/>
  <c r="N764" i="13"/>
  <c r="M764" i="13"/>
  <c r="L764" i="13"/>
  <c r="K764" i="13"/>
  <c r="J764" i="13"/>
  <c r="I764" i="13"/>
  <c r="H764" i="13"/>
  <c r="G764" i="13"/>
  <c r="F764" i="13"/>
  <c r="E764" i="13"/>
  <c r="D764" i="13"/>
  <c r="C764" i="13"/>
  <c r="B764" i="13"/>
  <c r="A764" i="13"/>
  <c r="O763" i="13"/>
  <c r="N763" i="13"/>
  <c r="M763" i="13"/>
  <c r="L763" i="13"/>
  <c r="K763" i="13"/>
  <c r="J763" i="13"/>
  <c r="I763" i="13"/>
  <c r="H763" i="13"/>
  <c r="G763" i="13"/>
  <c r="F763" i="13"/>
  <c r="E763" i="13"/>
  <c r="D763" i="13"/>
  <c r="C763" i="13"/>
  <c r="B763" i="13"/>
  <c r="A763" i="13"/>
  <c r="O762" i="13"/>
  <c r="N762" i="13"/>
  <c r="M762" i="13"/>
  <c r="L762" i="13"/>
  <c r="K762" i="13"/>
  <c r="J762" i="13"/>
  <c r="I762" i="13"/>
  <c r="H762" i="13"/>
  <c r="G762" i="13"/>
  <c r="F762" i="13"/>
  <c r="E762" i="13"/>
  <c r="D762" i="13"/>
  <c r="C762" i="13"/>
  <c r="B762" i="13"/>
  <c r="A762" i="13"/>
  <c r="O761" i="13"/>
  <c r="N761" i="13"/>
  <c r="M761" i="13"/>
  <c r="L761" i="13"/>
  <c r="K761" i="13"/>
  <c r="J761" i="13"/>
  <c r="I761" i="13"/>
  <c r="H761" i="13"/>
  <c r="G761" i="13"/>
  <c r="F761" i="13"/>
  <c r="E761" i="13"/>
  <c r="D761" i="13"/>
  <c r="C761" i="13"/>
  <c r="B761" i="13"/>
  <c r="A761" i="13"/>
  <c r="O760" i="13"/>
  <c r="N760" i="13"/>
  <c r="M760" i="13"/>
  <c r="L760" i="13"/>
  <c r="K760" i="13"/>
  <c r="J760" i="13"/>
  <c r="I760" i="13"/>
  <c r="H760" i="13"/>
  <c r="G760" i="13"/>
  <c r="F760" i="13"/>
  <c r="E760" i="13"/>
  <c r="D760" i="13"/>
  <c r="C760" i="13"/>
  <c r="B760" i="13"/>
  <c r="A760" i="13"/>
  <c r="O759" i="13"/>
  <c r="N759" i="13"/>
  <c r="M759" i="13"/>
  <c r="L759" i="13"/>
  <c r="K759" i="13"/>
  <c r="J759" i="13"/>
  <c r="I759" i="13"/>
  <c r="H759" i="13"/>
  <c r="G759" i="13"/>
  <c r="F759" i="13"/>
  <c r="E759" i="13"/>
  <c r="D759" i="13"/>
  <c r="C759" i="13"/>
  <c r="B759" i="13"/>
  <c r="A759" i="13"/>
  <c r="O758" i="13"/>
  <c r="N758" i="13"/>
  <c r="M758" i="13"/>
  <c r="L758" i="13"/>
  <c r="K758" i="13"/>
  <c r="J758" i="13"/>
  <c r="I758" i="13"/>
  <c r="H758" i="13"/>
  <c r="G758" i="13"/>
  <c r="F758" i="13"/>
  <c r="E758" i="13"/>
  <c r="D758" i="13"/>
  <c r="C758" i="13"/>
  <c r="B758" i="13"/>
  <c r="A758" i="13"/>
  <c r="O757" i="13"/>
  <c r="N757" i="13"/>
  <c r="M757" i="13"/>
  <c r="L757" i="13"/>
  <c r="K757" i="13"/>
  <c r="J757" i="13"/>
  <c r="I757" i="13"/>
  <c r="H757" i="13"/>
  <c r="G757" i="13"/>
  <c r="F757" i="13"/>
  <c r="E757" i="13"/>
  <c r="D757" i="13"/>
  <c r="C757" i="13"/>
  <c r="B757" i="13"/>
  <c r="A757" i="13"/>
  <c r="O756" i="13"/>
  <c r="N756" i="13"/>
  <c r="M756" i="13"/>
  <c r="L756" i="13"/>
  <c r="K756" i="13"/>
  <c r="J756" i="13"/>
  <c r="I756" i="13"/>
  <c r="H756" i="13"/>
  <c r="G756" i="13"/>
  <c r="F756" i="13"/>
  <c r="E756" i="13"/>
  <c r="D756" i="13"/>
  <c r="C756" i="13"/>
  <c r="B756" i="13"/>
  <c r="A756" i="13"/>
  <c r="O755" i="13"/>
  <c r="N755" i="13"/>
  <c r="M755" i="13"/>
  <c r="L755" i="13"/>
  <c r="K755" i="13"/>
  <c r="J755" i="13"/>
  <c r="I755" i="13"/>
  <c r="H755" i="13"/>
  <c r="G755" i="13"/>
  <c r="F755" i="13"/>
  <c r="E755" i="13"/>
  <c r="D755" i="13"/>
  <c r="C755" i="13"/>
  <c r="B755" i="13"/>
  <c r="A755" i="13"/>
  <c r="O754" i="13"/>
  <c r="N754" i="13"/>
  <c r="M754" i="13"/>
  <c r="L754" i="13"/>
  <c r="K754" i="13"/>
  <c r="J754" i="13"/>
  <c r="I754" i="13"/>
  <c r="H754" i="13"/>
  <c r="G754" i="13"/>
  <c r="F754" i="13"/>
  <c r="E754" i="13"/>
  <c r="D754" i="13"/>
  <c r="C754" i="13"/>
  <c r="B754" i="13"/>
  <c r="A754" i="13"/>
  <c r="V756" i="11"/>
  <c r="O753" i="13"/>
  <c r="U756" i="11"/>
  <c r="N753" i="13"/>
  <c r="M753" i="13"/>
  <c r="L753" i="13"/>
  <c r="K753" i="13"/>
  <c r="J753" i="13"/>
  <c r="I753" i="13"/>
  <c r="H753" i="13"/>
  <c r="G753" i="13"/>
  <c r="F753" i="13"/>
  <c r="E753" i="13"/>
  <c r="D753" i="13"/>
  <c r="C753" i="13"/>
  <c r="B753" i="13"/>
  <c r="A753" i="13"/>
  <c r="O752" i="13"/>
  <c r="N752" i="13"/>
  <c r="M752" i="13"/>
  <c r="L752" i="13"/>
  <c r="K752" i="13"/>
  <c r="J752" i="13"/>
  <c r="I752" i="13"/>
  <c r="H752" i="13"/>
  <c r="G752" i="13"/>
  <c r="F752" i="13"/>
  <c r="E752" i="13"/>
  <c r="D752" i="13"/>
  <c r="C752" i="13"/>
  <c r="B752" i="13"/>
  <c r="A752" i="13"/>
  <c r="O751" i="13"/>
  <c r="N751" i="13"/>
  <c r="M751" i="13"/>
  <c r="L751" i="13"/>
  <c r="K751" i="13"/>
  <c r="J751" i="13"/>
  <c r="I751" i="13"/>
  <c r="H751" i="13"/>
  <c r="G751" i="13"/>
  <c r="F751" i="13"/>
  <c r="E751" i="13"/>
  <c r="D751" i="13"/>
  <c r="C751" i="13"/>
  <c r="B751" i="13"/>
  <c r="A751" i="13"/>
  <c r="O750" i="13"/>
  <c r="N750" i="13"/>
  <c r="M750" i="13"/>
  <c r="L750" i="13"/>
  <c r="K750" i="13"/>
  <c r="J750" i="13"/>
  <c r="I750" i="13"/>
  <c r="H750" i="13"/>
  <c r="G750" i="13"/>
  <c r="F750" i="13"/>
  <c r="E750" i="13"/>
  <c r="D750" i="13"/>
  <c r="C750" i="13"/>
  <c r="B750" i="13"/>
  <c r="A750" i="13"/>
  <c r="O749" i="13"/>
  <c r="N749" i="13"/>
  <c r="M749" i="13"/>
  <c r="L749" i="13"/>
  <c r="K749" i="13"/>
  <c r="J749" i="13"/>
  <c r="I749" i="13"/>
  <c r="H749" i="13"/>
  <c r="G749" i="13"/>
  <c r="F749" i="13"/>
  <c r="E749" i="13"/>
  <c r="D749" i="13"/>
  <c r="C749" i="13"/>
  <c r="B749" i="13"/>
  <c r="A749" i="13"/>
  <c r="O748" i="13"/>
  <c r="N748" i="13"/>
  <c r="M748" i="13"/>
  <c r="L748" i="13"/>
  <c r="K748" i="13"/>
  <c r="J748" i="13"/>
  <c r="I748" i="13"/>
  <c r="H748" i="13"/>
  <c r="G748" i="13"/>
  <c r="F748" i="13"/>
  <c r="E748" i="13"/>
  <c r="D748" i="13"/>
  <c r="C748" i="13"/>
  <c r="B748" i="13"/>
  <c r="A748" i="13"/>
  <c r="O747" i="13"/>
  <c r="N747" i="13"/>
  <c r="M747" i="13"/>
  <c r="L747" i="13"/>
  <c r="K747" i="13"/>
  <c r="J747" i="13"/>
  <c r="I747" i="13"/>
  <c r="H747" i="13"/>
  <c r="G747" i="13"/>
  <c r="F747" i="13"/>
  <c r="E747" i="13"/>
  <c r="D747" i="13"/>
  <c r="C747" i="13"/>
  <c r="B747" i="13"/>
  <c r="A747" i="13"/>
  <c r="O746" i="13"/>
  <c r="N746" i="13"/>
  <c r="M746" i="13"/>
  <c r="L746" i="13"/>
  <c r="K746" i="13"/>
  <c r="J746" i="13"/>
  <c r="I746" i="13"/>
  <c r="H746" i="13"/>
  <c r="G746" i="13"/>
  <c r="F746" i="13"/>
  <c r="E746" i="13"/>
  <c r="D746" i="13"/>
  <c r="C746" i="13"/>
  <c r="B746" i="13"/>
  <c r="A746" i="13"/>
  <c r="O745" i="13"/>
  <c r="N745" i="13"/>
  <c r="M745" i="13"/>
  <c r="L745" i="13"/>
  <c r="K745" i="13"/>
  <c r="J745" i="13"/>
  <c r="I745" i="13"/>
  <c r="H745" i="13"/>
  <c r="G745" i="13"/>
  <c r="F745" i="13"/>
  <c r="E745" i="13"/>
  <c r="D745" i="13"/>
  <c r="C745" i="13"/>
  <c r="B745" i="13"/>
  <c r="A745" i="13"/>
  <c r="O744" i="13"/>
  <c r="N744" i="13"/>
  <c r="M744" i="13"/>
  <c r="L744" i="13"/>
  <c r="K744" i="13"/>
  <c r="J744" i="13"/>
  <c r="I744" i="13"/>
  <c r="H744" i="13"/>
  <c r="G744" i="13"/>
  <c r="F744" i="13"/>
  <c r="E744" i="13"/>
  <c r="D744" i="13"/>
  <c r="C744" i="13"/>
  <c r="B744" i="13"/>
  <c r="A744" i="13"/>
  <c r="O743" i="13"/>
  <c r="N743" i="13"/>
  <c r="M743" i="13"/>
  <c r="L743" i="13"/>
  <c r="K743" i="13"/>
  <c r="J743" i="13"/>
  <c r="I743" i="13"/>
  <c r="H743" i="13"/>
  <c r="G743" i="13"/>
  <c r="F743" i="13"/>
  <c r="E743" i="13"/>
  <c r="D743" i="13"/>
  <c r="C743" i="13"/>
  <c r="B743" i="13"/>
  <c r="A743" i="13"/>
  <c r="O742" i="13"/>
  <c r="N742" i="13"/>
  <c r="M742" i="13"/>
  <c r="L742" i="13"/>
  <c r="K742" i="13"/>
  <c r="J742" i="13"/>
  <c r="I742" i="13"/>
  <c r="H742" i="13"/>
  <c r="G742" i="13"/>
  <c r="F742" i="13"/>
  <c r="E742" i="13"/>
  <c r="D742" i="13"/>
  <c r="C742" i="13"/>
  <c r="B742" i="13"/>
  <c r="A742" i="13"/>
  <c r="O741" i="13"/>
  <c r="N741" i="13"/>
  <c r="M741" i="13"/>
  <c r="L741" i="13"/>
  <c r="K741" i="13"/>
  <c r="J741" i="13"/>
  <c r="I741" i="13"/>
  <c r="H741" i="13"/>
  <c r="G741" i="13"/>
  <c r="F741" i="13"/>
  <c r="E741" i="13"/>
  <c r="D741" i="13"/>
  <c r="C741" i="13"/>
  <c r="B741" i="13"/>
  <c r="A741" i="13"/>
  <c r="O740" i="13"/>
  <c r="N740" i="13"/>
  <c r="M740" i="13"/>
  <c r="L740" i="13"/>
  <c r="K740" i="13"/>
  <c r="J740" i="13"/>
  <c r="I740" i="13"/>
  <c r="H740" i="13"/>
  <c r="G740" i="13"/>
  <c r="F740" i="13"/>
  <c r="E740" i="13"/>
  <c r="D740" i="13"/>
  <c r="C740" i="13"/>
  <c r="B740" i="13"/>
  <c r="A740" i="13"/>
  <c r="O739" i="13"/>
  <c r="N739" i="13"/>
  <c r="M739" i="13"/>
  <c r="L739" i="13"/>
  <c r="K739" i="13"/>
  <c r="J739" i="13"/>
  <c r="I739" i="13"/>
  <c r="H739" i="13"/>
  <c r="G739" i="13"/>
  <c r="F739" i="13"/>
  <c r="E739" i="13"/>
  <c r="D739" i="13"/>
  <c r="C739" i="13"/>
  <c r="B739" i="13"/>
  <c r="A739" i="13"/>
  <c r="O738" i="13"/>
  <c r="N738" i="13"/>
  <c r="M738" i="13"/>
  <c r="L738" i="13"/>
  <c r="K738" i="13"/>
  <c r="J738" i="13"/>
  <c r="I738" i="13"/>
  <c r="H738" i="13"/>
  <c r="G738" i="13"/>
  <c r="F738" i="13"/>
  <c r="E738" i="13"/>
  <c r="D738" i="13"/>
  <c r="C738" i="13"/>
  <c r="B738" i="13"/>
  <c r="A738" i="13"/>
  <c r="O737" i="13"/>
  <c r="N737" i="13"/>
  <c r="M737" i="13"/>
  <c r="L737" i="13"/>
  <c r="K737" i="13"/>
  <c r="J737" i="13"/>
  <c r="I737" i="13"/>
  <c r="H737" i="13"/>
  <c r="G737" i="13"/>
  <c r="F737" i="13"/>
  <c r="E737" i="13"/>
  <c r="D737" i="13"/>
  <c r="C737" i="13"/>
  <c r="B737" i="13"/>
  <c r="A737" i="13"/>
  <c r="O736" i="13"/>
  <c r="N736" i="13"/>
  <c r="M736" i="13"/>
  <c r="L736" i="13"/>
  <c r="K736" i="13"/>
  <c r="J736" i="13"/>
  <c r="I736" i="13"/>
  <c r="H736" i="13"/>
  <c r="G736" i="13"/>
  <c r="F736" i="13"/>
  <c r="E736" i="13"/>
  <c r="D736" i="13"/>
  <c r="C736" i="13"/>
  <c r="B736" i="13"/>
  <c r="A736" i="13"/>
  <c r="O735" i="13"/>
  <c r="N735" i="13"/>
  <c r="M735" i="13"/>
  <c r="L735" i="13"/>
  <c r="K735" i="13"/>
  <c r="J735" i="13"/>
  <c r="I735" i="13"/>
  <c r="H735" i="13"/>
  <c r="G735" i="13"/>
  <c r="F735" i="13"/>
  <c r="E735" i="13"/>
  <c r="D735" i="13"/>
  <c r="C735" i="13"/>
  <c r="B735" i="13"/>
  <c r="A735" i="13"/>
  <c r="O734" i="13"/>
  <c r="N734" i="13"/>
  <c r="M734" i="13"/>
  <c r="L734" i="13"/>
  <c r="K734" i="13"/>
  <c r="J734" i="13"/>
  <c r="I734" i="13"/>
  <c r="H734" i="13"/>
  <c r="G734" i="13"/>
  <c r="F734" i="13"/>
  <c r="E734" i="13"/>
  <c r="D734" i="13"/>
  <c r="C734" i="13"/>
  <c r="B734" i="13"/>
  <c r="A734" i="13"/>
  <c r="O733" i="13"/>
  <c r="N733" i="13"/>
  <c r="M733" i="13"/>
  <c r="L733" i="13"/>
  <c r="K733" i="13"/>
  <c r="J733" i="13"/>
  <c r="I733" i="13"/>
  <c r="H733" i="13"/>
  <c r="G733" i="13"/>
  <c r="F733" i="13"/>
  <c r="E733" i="13"/>
  <c r="D733" i="13"/>
  <c r="C733" i="13"/>
  <c r="B733" i="13"/>
  <c r="A733" i="13"/>
  <c r="O732" i="13"/>
  <c r="N732" i="13"/>
  <c r="M732" i="13"/>
  <c r="L732" i="13"/>
  <c r="K732" i="13"/>
  <c r="J732" i="13"/>
  <c r="I732" i="13"/>
  <c r="H732" i="13"/>
  <c r="G732" i="13"/>
  <c r="F732" i="13"/>
  <c r="E732" i="13"/>
  <c r="D732" i="13"/>
  <c r="C732" i="13"/>
  <c r="B732" i="13"/>
  <c r="A732" i="13"/>
  <c r="O731" i="13"/>
  <c r="N731" i="13"/>
  <c r="M731" i="13"/>
  <c r="L731" i="13"/>
  <c r="K731" i="13"/>
  <c r="J731" i="13"/>
  <c r="I731" i="13"/>
  <c r="H731" i="13"/>
  <c r="G731" i="13"/>
  <c r="F731" i="13"/>
  <c r="E731" i="13"/>
  <c r="D731" i="13"/>
  <c r="C731" i="13"/>
  <c r="B731" i="13"/>
  <c r="A731" i="13"/>
  <c r="O730" i="13"/>
  <c r="N730" i="13"/>
  <c r="M730" i="13"/>
  <c r="L730" i="13"/>
  <c r="K730" i="13"/>
  <c r="J730" i="13"/>
  <c r="I730" i="13"/>
  <c r="H730" i="13"/>
  <c r="G730" i="13"/>
  <c r="F730" i="13"/>
  <c r="E730" i="13"/>
  <c r="D730" i="13"/>
  <c r="C730" i="13"/>
  <c r="B730" i="13"/>
  <c r="A730" i="13"/>
  <c r="O729" i="13"/>
  <c r="N729" i="13"/>
  <c r="M729" i="13"/>
  <c r="L729" i="13"/>
  <c r="K729" i="13"/>
  <c r="J729" i="13"/>
  <c r="I729" i="13"/>
  <c r="H729" i="13"/>
  <c r="G729" i="13"/>
  <c r="F729" i="13"/>
  <c r="E729" i="13"/>
  <c r="D729" i="13"/>
  <c r="C729" i="13"/>
  <c r="B729" i="13"/>
  <c r="A729" i="13"/>
  <c r="O728" i="13"/>
  <c r="N728" i="13"/>
  <c r="M728" i="13"/>
  <c r="L728" i="13"/>
  <c r="K728" i="13"/>
  <c r="J728" i="13"/>
  <c r="I728" i="13"/>
  <c r="H728" i="13"/>
  <c r="G728" i="13"/>
  <c r="F728" i="13"/>
  <c r="E728" i="13"/>
  <c r="D728" i="13"/>
  <c r="C728" i="13"/>
  <c r="B728" i="13"/>
  <c r="A728" i="13"/>
  <c r="O727" i="13"/>
  <c r="N727" i="13"/>
  <c r="M727" i="13"/>
  <c r="L727" i="13"/>
  <c r="K727" i="13"/>
  <c r="J727" i="13"/>
  <c r="I727" i="13"/>
  <c r="H727" i="13"/>
  <c r="G727" i="13"/>
  <c r="F727" i="13"/>
  <c r="E727" i="13"/>
  <c r="D727" i="13"/>
  <c r="C727" i="13"/>
  <c r="B727" i="13"/>
  <c r="A727" i="13"/>
  <c r="O726" i="13"/>
  <c r="N726" i="13"/>
  <c r="M726" i="13"/>
  <c r="L726" i="13"/>
  <c r="K726" i="13"/>
  <c r="J726" i="13"/>
  <c r="I726" i="13"/>
  <c r="H726" i="13"/>
  <c r="G726" i="13"/>
  <c r="F726" i="13"/>
  <c r="E726" i="13"/>
  <c r="D726" i="13"/>
  <c r="C726" i="13"/>
  <c r="B726" i="13"/>
  <c r="A726" i="13"/>
  <c r="O725" i="13"/>
  <c r="N725" i="13"/>
  <c r="M725" i="13"/>
  <c r="L725" i="13"/>
  <c r="K725" i="13"/>
  <c r="J725" i="13"/>
  <c r="I725" i="13"/>
  <c r="H725" i="13"/>
  <c r="G725" i="13"/>
  <c r="F725" i="13"/>
  <c r="E725" i="13"/>
  <c r="D725" i="13"/>
  <c r="C725" i="13"/>
  <c r="B725" i="13"/>
  <c r="A725" i="13"/>
  <c r="O724" i="13"/>
  <c r="N724" i="13"/>
  <c r="M724" i="13"/>
  <c r="L724" i="13"/>
  <c r="K724" i="13"/>
  <c r="J724" i="13"/>
  <c r="I724" i="13"/>
  <c r="H724" i="13"/>
  <c r="G724" i="13"/>
  <c r="F724" i="13"/>
  <c r="E724" i="13"/>
  <c r="D724" i="13"/>
  <c r="C724" i="13"/>
  <c r="B724" i="13"/>
  <c r="A724" i="13"/>
  <c r="O723" i="13"/>
  <c r="N723" i="13"/>
  <c r="M723" i="13"/>
  <c r="L723" i="13"/>
  <c r="K723" i="13"/>
  <c r="J723" i="13"/>
  <c r="I723" i="13"/>
  <c r="H723" i="13"/>
  <c r="G723" i="13"/>
  <c r="F723" i="13"/>
  <c r="E723" i="13"/>
  <c r="D723" i="13"/>
  <c r="C723" i="13"/>
  <c r="B723" i="13"/>
  <c r="A723" i="13"/>
  <c r="O722" i="13"/>
  <c r="N722" i="13"/>
  <c r="M722" i="13"/>
  <c r="L722" i="13"/>
  <c r="K722" i="13"/>
  <c r="J722" i="13"/>
  <c r="I722" i="13"/>
  <c r="H722" i="13"/>
  <c r="G722" i="13"/>
  <c r="F722" i="13"/>
  <c r="E722" i="13"/>
  <c r="D722" i="13"/>
  <c r="C722" i="13"/>
  <c r="B722" i="13"/>
  <c r="A722" i="13"/>
  <c r="O721" i="13"/>
  <c r="N721" i="13"/>
  <c r="M721" i="13"/>
  <c r="L721" i="13"/>
  <c r="K721" i="13"/>
  <c r="J721" i="13"/>
  <c r="I721" i="13"/>
  <c r="H721" i="13"/>
  <c r="G721" i="13"/>
  <c r="F721" i="13"/>
  <c r="E721" i="13"/>
  <c r="D721" i="13"/>
  <c r="C721" i="13"/>
  <c r="B721" i="13"/>
  <c r="A721" i="13"/>
  <c r="O720" i="13"/>
  <c r="N720" i="13"/>
  <c r="M720" i="13"/>
  <c r="L720" i="13"/>
  <c r="K720" i="13"/>
  <c r="J720" i="13"/>
  <c r="I720" i="13"/>
  <c r="H720" i="13"/>
  <c r="G720" i="13"/>
  <c r="F720" i="13"/>
  <c r="E720" i="13"/>
  <c r="D720" i="13"/>
  <c r="C720" i="13"/>
  <c r="B720" i="13"/>
  <c r="A720" i="13"/>
  <c r="O719" i="13"/>
  <c r="N719" i="13"/>
  <c r="M719" i="13"/>
  <c r="L719" i="13"/>
  <c r="K719" i="13"/>
  <c r="J719" i="13"/>
  <c r="I719" i="13"/>
  <c r="H719" i="13"/>
  <c r="G719" i="13"/>
  <c r="F719" i="13"/>
  <c r="E719" i="13"/>
  <c r="D719" i="13"/>
  <c r="C719" i="13"/>
  <c r="B719" i="13"/>
  <c r="A719" i="13"/>
  <c r="O718" i="13"/>
  <c r="N718" i="13"/>
  <c r="M718" i="13"/>
  <c r="L718" i="13"/>
  <c r="K718" i="13"/>
  <c r="J718" i="13"/>
  <c r="I718" i="13"/>
  <c r="H718" i="13"/>
  <c r="G718" i="13"/>
  <c r="F718" i="13"/>
  <c r="E718" i="13"/>
  <c r="D718" i="13"/>
  <c r="C718" i="13"/>
  <c r="B718" i="13"/>
  <c r="A718" i="13"/>
  <c r="O717" i="13"/>
  <c r="N717" i="13"/>
  <c r="M717" i="13"/>
  <c r="L717" i="13"/>
  <c r="K717" i="13"/>
  <c r="J717" i="13"/>
  <c r="I717" i="13"/>
  <c r="H717" i="13"/>
  <c r="G717" i="13"/>
  <c r="F717" i="13"/>
  <c r="E717" i="13"/>
  <c r="D717" i="13"/>
  <c r="C717" i="13"/>
  <c r="B717" i="13"/>
  <c r="A717" i="13"/>
  <c r="V719" i="11"/>
  <c r="O716" i="13"/>
  <c r="U719" i="11"/>
  <c r="N716" i="13"/>
  <c r="M716" i="13"/>
  <c r="L716" i="13"/>
  <c r="K716" i="13"/>
  <c r="J716" i="13"/>
  <c r="I716" i="13"/>
  <c r="H716" i="13"/>
  <c r="G716" i="13"/>
  <c r="F716" i="13"/>
  <c r="E716" i="13"/>
  <c r="D716" i="13"/>
  <c r="C716" i="13"/>
  <c r="B716" i="13"/>
  <c r="A716" i="13"/>
  <c r="O715" i="13"/>
  <c r="N715" i="13"/>
  <c r="M715" i="13"/>
  <c r="L715" i="13"/>
  <c r="K715" i="13"/>
  <c r="J715" i="13"/>
  <c r="I715" i="13"/>
  <c r="H715" i="13"/>
  <c r="G715" i="13"/>
  <c r="F715" i="13"/>
  <c r="E715" i="13"/>
  <c r="D715" i="13"/>
  <c r="C715" i="13"/>
  <c r="B715" i="13"/>
  <c r="A715" i="13"/>
  <c r="O714" i="13"/>
  <c r="N714" i="13"/>
  <c r="M714" i="13"/>
  <c r="L714" i="13"/>
  <c r="K714" i="13"/>
  <c r="J714" i="13"/>
  <c r="I714" i="13"/>
  <c r="H714" i="13"/>
  <c r="G714" i="13"/>
  <c r="F714" i="13"/>
  <c r="E714" i="13"/>
  <c r="D714" i="13"/>
  <c r="C714" i="13"/>
  <c r="B714" i="13"/>
  <c r="A714" i="13"/>
  <c r="O713" i="13"/>
  <c r="N713" i="13"/>
  <c r="M713" i="13"/>
  <c r="L713" i="13"/>
  <c r="K713" i="13"/>
  <c r="J713" i="13"/>
  <c r="I713" i="13"/>
  <c r="H713" i="13"/>
  <c r="G713" i="13"/>
  <c r="F713" i="13"/>
  <c r="E713" i="13"/>
  <c r="D713" i="13"/>
  <c r="C713" i="13"/>
  <c r="B713" i="13"/>
  <c r="A713" i="13"/>
  <c r="O712" i="13"/>
  <c r="N712" i="13"/>
  <c r="M712" i="13"/>
  <c r="L712" i="13"/>
  <c r="K712" i="13"/>
  <c r="J712" i="13"/>
  <c r="I712" i="13"/>
  <c r="H712" i="13"/>
  <c r="G712" i="13"/>
  <c r="F712" i="13"/>
  <c r="E712" i="13"/>
  <c r="D712" i="13"/>
  <c r="C712" i="13"/>
  <c r="B712" i="13"/>
  <c r="A712" i="13"/>
  <c r="O711" i="13"/>
  <c r="N711" i="13"/>
  <c r="M711" i="13"/>
  <c r="L711" i="13"/>
  <c r="K711" i="13"/>
  <c r="J711" i="13"/>
  <c r="I711" i="13"/>
  <c r="H711" i="13"/>
  <c r="G711" i="13"/>
  <c r="F711" i="13"/>
  <c r="E711" i="13"/>
  <c r="D711" i="13"/>
  <c r="C711" i="13"/>
  <c r="B711" i="13"/>
  <c r="A711" i="13"/>
  <c r="O710" i="13"/>
  <c r="N710" i="13"/>
  <c r="M710" i="13"/>
  <c r="L710" i="13"/>
  <c r="K710" i="13"/>
  <c r="J710" i="13"/>
  <c r="I710" i="13"/>
  <c r="H710" i="13"/>
  <c r="G710" i="13"/>
  <c r="F710" i="13"/>
  <c r="E710" i="13"/>
  <c r="D710" i="13"/>
  <c r="C710" i="13"/>
  <c r="B710" i="13"/>
  <c r="A710" i="13"/>
  <c r="V712" i="11"/>
  <c r="O709" i="13"/>
  <c r="U712" i="11"/>
  <c r="N709" i="13"/>
  <c r="M709" i="13"/>
  <c r="L709" i="13"/>
  <c r="K709" i="13"/>
  <c r="J709" i="13"/>
  <c r="I709" i="13"/>
  <c r="H709" i="13"/>
  <c r="G709" i="13"/>
  <c r="F709" i="13"/>
  <c r="E709" i="13"/>
  <c r="D709" i="13"/>
  <c r="C709" i="13"/>
  <c r="B709" i="13"/>
  <c r="A709" i="13"/>
  <c r="O708" i="13"/>
  <c r="N708" i="13"/>
  <c r="M708" i="13"/>
  <c r="L708" i="13"/>
  <c r="K708" i="13"/>
  <c r="J708" i="13"/>
  <c r="I708" i="13"/>
  <c r="H708" i="13"/>
  <c r="G708" i="13"/>
  <c r="F708" i="13"/>
  <c r="E708" i="13"/>
  <c r="D708" i="13"/>
  <c r="C708" i="13"/>
  <c r="B708" i="13"/>
  <c r="A708" i="13"/>
  <c r="O707" i="13"/>
  <c r="N707" i="13"/>
  <c r="M707" i="13"/>
  <c r="L707" i="13"/>
  <c r="K707" i="13"/>
  <c r="J707" i="13"/>
  <c r="I707" i="13"/>
  <c r="H707" i="13"/>
  <c r="G707" i="13"/>
  <c r="F707" i="13"/>
  <c r="E707" i="13"/>
  <c r="D707" i="13"/>
  <c r="C707" i="13"/>
  <c r="B707" i="13"/>
  <c r="A707" i="13"/>
  <c r="O706" i="13"/>
  <c r="N706" i="13"/>
  <c r="M706" i="13"/>
  <c r="L706" i="13"/>
  <c r="K706" i="13"/>
  <c r="J706" i="13"/>
  <c r="I706" i="13"/>
  <c r="H706" i="13"/>
  <c r="G706" i="13"/>
  <c r="F706" i="13"/>
  <c r="E706" i="13"/>
  <c r="D706" i="13"/>
  <c r="C706" i="13"/>
  <c r="B706" i="13"/>
  <c r="A706" i="13"/>
  <c r="O705" i="13"/>
  <c r="N705" i="13"/>
  <c r="M705" i="13"/>
  <c r="L705" i="13"/>
  <c r="K705" i="13"/>
  <c r="J705" i="13"/>
  <c r="I705" i="13"/>
  <c r="H705" i="13"/>
  <c r="G705" i="13"/>
  <c r="F705" i="13"/>
  <c r="E705" i="13"/>
  <c r="D705" i="13"/>
  <c r="C705" i="13"/>
  <c r="B705" i="13"/>
  <c r="A705" i="13"/>
  <c r="O704" i="13"/>
  <c r="N704" i="13"/>
  <c r="M704" i="13"/>
  <c r="L704" i="13"/>
  <c r="K704" i="13"/>
  <c r="J704" i="13"/>
  <c r="I704" i="13"/>
  <c r="H704" i="13"/>
  <c r="G704" i="13"/>
  <c r="F704" i="13"/>
  <c r="E704" i="13"/>
  <c r="D704" i="13"/>
  <c r="C704" i="13"/>
  <c r="B704" i="13"/>
  <c r="A704" i="13"/>
  <c r="O703" i="13"/>
  <c r="N703" i="13"/>
  <c r="M703" i="13"/>
  <c r="L703" i="13"/>
  <c r="K703" i="13"/>
  <c r="J703" i="13"/>
  <c r="I703" i="13"/>
  <c r="H703" i="13"/>
  <c r="G703" i="13"/>
  <c r="F703" i="13"/>
  <c r="E703" i="13"/>
  <c r="D703" i="13"/>
  <c r="C703" i="13"/>
  <c r="B703" i="13"/>
  <c r="A703" i="13"/>
  <c r="O702" i="13"/>
  <c r="N702" i="13"/>
  <c r="M702" i="13"/>
  <c r="L702" i="13"/>
  <c r="K702" i="13"/>
  <c r="J702" i="13"/>
  <c r="I702" i="13"/>
  <c r="H702" i="13"/>
  <c r="G702" i="13"/>
  <c r="F702" i="13"/>
  <c r="E702" i="13"/>
  <c r="D702" i="13"/>
  <c r="C702" i="13"/>
  <c r="B702" i="13"/>
  <c r="A702" i="13"/>
  <c r="O701" i="13"/>
  <c r="N701" i="13"/>
  <c r="M701" i="13"/>
  <c r="L701" i="13"/>
  <c r="K701" i="13"/>
  <c r="J701" i="13"/>
  <c r="I701" i="13"/>
  <c r="H701" i="13"/>
  <c r="G701" i="13"/>
  <c r="F701" i="13"/>
  <c r="E701" i="13"/>
  <c r="D701" i="13"/>
  <c r="C701" i="13"/>
  <c r="B701" i="13"/>
  <c r="A701" i="13"/>
  <c r="O700" i="13"/>
  <c r="N700" i="13"/>
  <c r="M700" i="13"/>
  <c r="L700" i="13"/>
  <c r="K700" i="13"/>
  <c r="J700" i="13"/>
  <c r="I700" i="13"/>
  <c r="H700" i="13"/>
  <c r="G700" i="13"/>
  <c r="F700" i="13"/>
  <c r="E700" i="13"/>
  <c r="D700" i="13"/>
  <c r="C700" i="13"/>
  <c r="B700" i="13"/>
  <c r="A700" i="13"/>
  <c r="O699" i="13"/>
  <c r="N699" i="13"/>
  <c r="M699" i="13"/>
  <c r="L699" i="13"/>
  <c r="K699" i="13"/>
  <c r="J699" i="13"/>
  <c r="I699" i="13"/>
  <c r="H699" i="13"/>
  <c r="G699" i="13"/>
  <c r="F699" i="13"/>
  <c r="E699" i="13"/>
  <c r="D699" i="13"/>
  <c r="C699" i="13"/>
  <c r="B699" i="13"/>
  <c r="A699" i="13"/>
  <c r="O698" i="13"/>
  <c r="N698" i="13"/>
  <c r="M698" i="13"/>
  <c r="L698" i="13"/>
  <c r="K698" i="13"/>
  <c r="J698" i="13"/>
  <c r="I698" i="13"/>
  <c r="H698" i="13"/>
  <c r="G698" i="13"/>
  <c r="F698" i="13"/>
  <c r="E698" i="13"/>
  <c r="D698" i="13"/>
  <c r="C698" i="13"/>
  <c r="B698" i="13"/>
  <c r="A698" i="13"/>
  <c r="O697" i="13"/>
  <c r="N697" i="13"/>
  <c r="M697" i="13"/>
  <c r="L697" i="13"/>
  <c r="K697" i="13"/>
  <c r="J697" i="13"/>
  <c r="I697" i="13"/>
  <c r="H697" i="13"/>
  <c r="G697" i="13"/>
  <c r="F697" i="13"/>
  <c r="E697" i="13"/>
  <c r="D697" i="13"/>
  <c r="C697" i="13"/>
  <c r="B697" i="13"/>
  <c r="A697" i="13"/>
  <c r="O696" i="13"/>
  <c r="N696" i="13"/>
  <c r="M696" i="13"/>
  <c r="L696" i="13"/>
  <c r="K696" i="13"/>
  <c r="J696" i="13"/>
  <c r="I696" i="13"/>
  <c r="H696" i="13"/>
  <c r="G696" i="13"/>
  <c r="F696" i="13"/>
  <c r="E696" i="13"/>
  <c r="D696" i="13"/>
  <c r="C696" i="13"/>
  <c r="B696" i="13"/>
  <c r="A696" i="13"/>
  <c r="O695" i="13"/>
  <c r="N695" i="13"/>
  <c r="M695" i="13"/>
  <c r="L695" i="13"/>
  <c r="K695" i="13"/>
  <c r="J695" i="13"/>
  <c r="I695" i="13"/>
  <c r="H695" i="13"/>
  <c r="G695" i="13"/>
  <c r="F695" i="13"/>
  <c r="E695" i="13"/>
  <c r="D695" i="13"/>
  <c r="C695" i="13"/>
  <c r="B695" i="13"/>
  <c r="A695" i="13"/>
  <c r="O694" i="13"/>
  <c r="N694" i="13"/>
  <c r="M694" i="13"/>
  <c r="L694" i="13"/>
  <c r="K694" i="13"/>
  <c r="J694" i="13"/>
  <c r="I694" i="13"/>
  <c r="H694" i="13"/>
  <c r="G694" i="13"/>
  <c r="F694" i="13"/>
  <c r="E694" i="13"/>
  <c r="D694" i="13"/>
  <c r="C694" i="13"/>
  <c r="B694" i="13"/>
  <c r="A694" i="13"/>
  <c r="O693" i="13"/>
  <c r="N693" i="13"/>
  <c r="M693" i="13"/>
  <c r="L693" i="13"/>
  <c r="K693" i="13"/>
  <c r="J693" i="13"/>
  <c r="I693" i="13"/>
  <c r="H693" i="13"/>
  <c r="G693" i="13"/>
  <c r="F693" i="13"/>
  <c r="E693" i="13"/>
  <c r="D693" i="13"/>
  <c r="C693" i="13"/>
  <c r="B693" i="13"/>
  <c r="A693" i="13"/>
  <c r="O692" i="13"/>
  <c r="N692" i="13"/>
  <c r="M692" i="13"/>
  <c r="L692" i="13"/>
  <c r="K692" i="13"/>
  <c r="J692" i="13"/>
  <c r="I692" i="13"/>
  <c r="H692" i="13"/>
  <c r="G692" i="13"/>
  <c r="F692" i="13"/>
  <c r="E692" i="13"/>
  <c r="D692" i="13"/>
  <c r="C692" i="13"/>
  <c r="B692" i="13"/>
  <c r="A692" i="13"/>
  <c r="O691" i="13"/>
  <c r="N691" i="13"/>
  <c r="M691" i="13"/>
  <c r="L691" i="13"/>
  <c r="K691" i="13"/>
  <c r="J691" i="13"/>
  <c r="I691" i="13"/>
  <c r="H691" i="13"/>
  <c r="G691" i="13"/>
  <c r="F691" i="13"/>
  <c r="E691" i="13"/>
  <c r="D691" i="13"/>
  <c r="C691" i="13"/>
  <c r="B691" i="13"/>
  <c r="A691" i="13"/>
  <c r="O690" i="13"/>
  <c r="N690" i="13"/>
  <c r="M690" i="13"/>
  <c r="L690" i="13"/>
  <c r="K690" i="13"/>
  <c r="J690" i="13"/>
  <c r="I690" i="13"/>
  <c r="H690" i="13"/>
  <c r="G690" i="13"/>
  <c r="F690" i="13"/>
  <c r="E690" i="13"/>
  <c r="D690" i="13"/>
  <c r="C690" i="13"/>
  <c r="B690" i="13"/>
  <c r="A690" i="13"/>
  <c r="V692" i="11"/>
  <c r="O689" i="13"/>
  <c r="U692" i="11"/>
  <c r="N689" i="13"/>
  <c r="M689" i="13"/>
  <c r="L689" i="13"/>
  <c r="K689" i="13"/>
  <c r="J689" i="13"/>
  <c r="I689" i="13"/>
  <c r="H689" i="13"/>
  <c r="G689" i="13"/>
  <c r="F689" i="13"/>
  <c r="E689" i="13"/>
  <c r="D689" i="13"/>
  <c r="C689" i="13"/>
  <c r="B689" i="13"/>
  <c r="A689" i="13"/>
  <c r="O688" i="13"/>
  <c r="N688" i="13"/>
  <c r="M688" i="13"/>
  <c r="L688" i="13"/>
  <c r="K688" i="13"/>
  <c r="J688" i="13"/>
  <c r="I688" i="13"/>
  <c r="H688" i="13"/>
  <c r="G688" i="13"/>
  <c r="F688" i="13"/>
  <c r="E688" i="13"/>
  <c r="D688" i="13"/>
  <c r="C688" i="13"/>
  <c r="B688" i="13"/>
  <c r="A688" i="13"/>
  <c r="O687" i="13"/>
  <c r="N687" i="13"/>
  <c r="M687" i="13"/>
  <c r="L687" i="13"/>
  <c r="K687" i="13"/>
  <c r="J687" i="13"/>
  <c r="I687" i="13"/>
  <c r="H687" i="13"/>
  <c r="G687" i="13"/>
  <c r="F687" i="13"/>
  <c r="E687" i="13"/>
  <c r="D687" i="13"/>
  <c r="C687" i="13"/>
  <c r="B687" i="13"/>
  <c r="A687" i="13"/>
  <c r="O686" i="13"/>
  <c r="N686" i="13"/>
  <c r="M686" i="13"/>
  <c r="L686" i="13"/>
  <c r="K686" i="13"/>
  <c r="J686" i="13"/>
  <c r="I686" i="13"/>
  <c r="H686" i="13"/>
  <c r="G686" i="13"/>
  <c r="F686" i="13"/>
  <c r="E686" i="13"/>
  <c r="D686" i="13"/>
  <c r="C686" i="13"/>
  <c r="B686" i="13"/>
  <c r="A686" i="13"/>
  <c r="O685" i="13"/>
  <c r="N685" i="13"/>
  <c r="M685" i="13"/>
  <c r="L685" i="13"/>
  <c r="K685" i="13"/>
  <c r="J685" i="13"/>
  <c r="I685" i="13"/>
  <c r="H685" i="13"/>
  <c r="G685" i="13"/>
  <c r="F685" i="13"/>
  <c r="E685" i="13"/>
  <c r="D685" i="13"/>
  <c r="C685" i="13"/>
  <c r="B685" i="13"/>
  <c r="A685" i="13"/>
  <c r="O684" i="13"/>
  <c r="N684" i="13"/>
  <c r="M684" i="13"/>
  <c r="L684" i="13"/>
  <c r="K684" i="13"/>
  <c r="J684" i="13"/>
  <c r="I684" i="13"/>
  <c r="H684" i="13"/>
  <c r="G684" i="13"/>
  <c r="F684" i="13"/>
  <c r="E684" i="13"/>
  <c r="D684" i="13"/>
  <c r="C684" i="13"/>
  <c r="B684" i="13"/>
  <c r="A684" i="13"/>
  <c r="O683" i="13"/>
  <c r="N683" i="13"/>
  <c r="M683" i="13"/>
  <c r="L683" i="13"/>
  <c r="K683" i="13"/>
  <c r="J683" i="13"/>
  <c r="I683" i="13"/>
  <c r="H683" i="13"/>
  <c r="G683" i="13"/>
  <c r="F683" i="13"/>
  <c r="E683" i="13"/>
  <c r="D683" i="13"/>
  <c r="C683" i="13"/>
  <c r="B683" i="13"/>
  <c r="A683" i="13"/>
  <c r="O682" i="13"/>
  <c r="N682" i="13"/>
  <c r="M682" i="13"/>
  <c r="L682" i="13"/>
  <c r="K682" i="13"/>
  <c r="J682" i="13"/>
  <c r="I682" i="13"/>
  <c r="H682" i="13"/>
  <c r="G682" i="13"/>
  <c r="F682" i="13"/>
  <c r="E682" i="13"/>
  <c r="D682" i="13"/>
  <c r="C682" i="13"/>
  <c r="B682" i="13"/>
  <c r="A682" i="13"/>
  <c r="O681" i="13"/>
  <c r="N681" i="13"/>
  <c r="M681" i="13"/>
  <c r="L681" i="13"/>
  <c r="K681" i="13"/>
  <c r="J681" i="13"/>
  <c r="I681" i="13"/>
  <c r="H681" i="13"/>
  <c r="G681" i="13"/>
  <c r="F681" i="13"/>
  <c r="E681" i="13"/>
  <c r="D681" i="13"/>
  <c r="C681" i="13"/>
  <c r="B681" i="13"/>
  <c r="A681" i="13"/>
  <c r="O680" i="13"/>
  <c r="N680" i="13"/>
  <c r="M680" i="13"/>
  <c r="L680" i="13"/>
  <c r="K680" i="13"/>
  <c r="J680" i="13"/>
  <c r="I680" i="13"/>
  <c r="H680" i="13"/>
  <c r="G680" i="13"/>
  <c r="F680" i="13"/>
  <c r="E680" i="13"/>
  <c r="D680" i="13"/>
  <c r="C680" i="13"/>
  <c r="B680" i="13"/>
  <c r="A680" i="13"/>
  <c r="O679" i="13"/>
  <c r="N679" i="13"/>
  <c r="M679" i="13"/>
  <c r="L679" i="13"/>
  <c r="K679" i="13"/>
  <c r="J679" i="13"/>
  <c r="I679" i="13"/>
  <c r="H679" i="13"/>
  <c r="G679" i="13"/>
  <c r="F679" i="13"/>
  <c r="E679" i="13"/>
  <c r="D679" i="13"/>
  <c r="C679" i="13"/>
  <c r="B679" i="13"/>
  <c r="A679" i="13"/>
  <c r="O678" i="13"/>
  <c r="N678" i="13"/>
  <c r="M678" i="13"/>
  <c r="L678" i="13"/>
  <c r="K678" i="13"/>
  <c r="J678" i="13"/>
  <c r="I678" i="13"/>
  <c r="H678" i="13"/>
  <c r="G678" i="13"/>
  <c r="F678" i="13"/>
  <c r="E678" i="13"/>
  <c r="D678" i="13"/>
  <c r="C678" i="13"/>
  <c r="B678" i="13"/>
  <c r="A678" i="13"/>
  <c r="O677" i="13"/>
  <c r="N677" i="13"/>
  <c r="M677" i="13"/>
  <c r="L677" i="13"/>
  <c r="K677" i="13"/>
  <c r="J677" i="13"/>
  <c r="I677" i="13"/>
  <c r="H677" i="13"/>
  <c r="G677" i="13"/>
  <c r="F677" i="13"/>
  <c r="E677" i="13"/>
  <c r="D677" i="13"/>
  <c r="C677" i="13"/>
  <c r="B677" i="13"/>
  <c r="A677" i="13"/>
  <c r="O676" i="13"/>
  <c r="N676" i="13"/>
  <c r="M676" i="13"/>
  <c r="L676" i="13"/>
  <c r="K676" i="13"/>
  <c r="J676" i="13"/>
  <c r="I676" i="13"/>
  <c r="H676" i="13"/>
  <c r="G676" i="13"/>
  <c r="F676" i="13"/>
  <c r="E676" i="13"/>
  <c r="D676" i="13"/>
  <c r="C676" i="13"/>
  <c r="B676" i="13"/>
  <c r="A676" i="13"/>
  <c r="O675" i="13"/>
  <c r="N675" i="13"/>
  <c r="M675" i="13"/>
  <c r="L675" i="13"/>
  <c r="K675" i="13"/>
  <c r="J675" i="13"/>
  <c r="I675" i="13"/>
  <c r="H675" i="13"/>
  <c r="G675" i="13"/>
  <c r="F675" i="13"/>
  <c r="E675" i="13"/>
  <c r="D675" i="13"/>
  <c r="C675" i="13"/>
  <c r="B675" i="13"/>
  <c r="A675" i="13"/>
  <c r="O674" i="13"/>
  <c r="N674" i="13"/>
  <c r="M674" i="13"/>
  <c r="L674" i="13"/>
  <c r="K674" i="13"/>
  <c r="J674" i="13"/>
  <c r="I674" i="13"/>
  <c r="H674" i="13"/>
  <c r="G674" i="13"/>
  <c r="F674" i="13"/>
  <c r="E674" i="13"/>
  <c r="D674" i="13"/>
  <c r="C674" i="13"/>
  <c r="B674" i="13"/>
  <c r="A674" i="13"/>
  <c r="O673" i="13"/>
  <c r="N673" i="13"/>
  <c r="M673" i="13"/>
  <c r="L673" i="13"/>
  <c r="K673" i="13"/>
  <c r="J673" i="13"/>
  <c r="I673" i="13"/>
  <c r="H673" i="13"/>
  <c r="G673" i="13"/>
  <c r="F673" i="13"/>
  <c r="E673" i="13"/>
  <c r="D673" i="13"/>
  <c r="C673" i="13"/>
  <c r="B673" i="13"/>
  <c r="A673" i="13"/>
  <c r="O672" i="13"/>
  <c r="N672" i="13"/>
  <c r="M672" i="13"/>
  <c r="L672" i="13"/>
  <c r="K672" i="13"/>
  <c r="J672" i="13"/>
  <c r="I672" i="13"/>
  <c r="H672" i="13"/>
  <c r="G672" i="13"/>
  <c r="F672" i="13"/>
  <c r="E672" i="13"/>
  <c r="D672" i="13"/>
  <c r="C672" i="13"/>
  <c r="B672" i="13"/>
  <c r="A672" i="13"/>
  <c r="O671" i="13"/>
  <c r="N671" i="13"/>
  <c r="M671" i="13"/>
  <c r="L671" i="13"/>
  <c r="K671" i="13"/>
  <c r="J671" i="13"/>
  <c r="I671" i="13"/>
  <c r="H671" i="13"/>
  <c r="G671" i="13"/>
  <c r="F671" i="13"/>
  <c r="E671" i="13"/>
  <c r="D671" i="13"/>
  <c r="C671" i="13"/>
  <c r="B671" i="13"/>
  <c r="A671" i="13"/>
  <c r="O670" i="13"/>
  <c r="N670" i="13"/>
  <c r="M670" i="13"/>
  <c r="L670" i="13"/>
  <c r="K670" i="13"/>
  <c r="J670" i="13"/>
  <c r="I670" i="13"/>
  <c r="H670" i="13"/>
  <c r="G670" i="13"/>
  <c r="F670" i="13"/>
  <c r="E670" i="13"/>
  <c r="D670" i="13"/>
  <c r="C670" i="13"/>
  <c r="B670" i="13"/>
  <c r="A670" i="13"/>
  <c r="O669" i="13"/>
  <c r="N669" i="13"/>
  <c r="M669" i="13"/>
  <c r="L669" i="13"/>
  <c r="K669" i="13"/>
  <c r="J669" i="13"/>
  <c r="I669" i="13"/>
  <c r="H669" i="13"/>
  <c r="G669" i="13"/>
  <c r="F669" i="13"/>
  <c r="E669" i="13"/>
  <c r="D669" i="13"/>
  <c r="C669" i="13"/>
  <c r="B669" i="13"/>
  <c r="A669" i="13"/>
  <c r="O668" i="13"/>
  <c r="N668" i="13"/>
  <c r="M668" i="13"/>
  <c r="L668" i="13"/>
  <c r="K668" i="13"/>
  <c r="J668" i="13"/>
  <c r="I668" i="13"/>
  <c r="H668" i="13"/>
  <c r="G668" i="13"/>
  <c r="F668" i="13"/>
  <c r="E668" i="13"/>
  <c r="D668" i="13"/>
  <c r="C668" i="13"/>
  <c r="B668" i="13"/>
  <c r="A668" i="13"/>
  <c r="O667" i="13"/>
  <c r="N667" i="13"/>
  <c r="M667" i="13"/>
  <c r="L667" i="13"/>
  <c r="K667" i="13"/>
  <c r="J667" i="13"/>
  <c r="I667" i="13"/>
  <c r="H667" i="13"/>
  <c r="G667" i="13"/>
  <c r="F667" i="13"/>
  <c r="E667" i="13"/>
  <c r="D667" i="13"/>
  <c r="C667" i="13"/>
  <c r="B667" i="13"/>
  <c r="A667" i="13"/>
  <c r="O666" i="13"/>
  <c r="N666" i="13"/>
  <c r="M666" i="13"/>
  <c r="L666" i="13"/>
  <c r="K666" i="13"/>
  <c r="J666" i="13"/>
  <c r="I666" i="13"/>
  <c r="H666" i="13"/>
  <c r="G666" i="13"/>
  <c r="F666" i="13"/>
  <c r="E666" i="13"/>
  <c r="D666" i="13"/>
  <c r="C666" i="13"/>
  <c r="B666" i="13"/>
  <c r="A666" i="13"/>
  <c r="O665" i="13"/>
  <c r="N665" i="13"/>
  <c r="M665" i="13"/>
  <c r="L665" i="13"/>
  <c r="K665" i="13"/>
  <c r="J665" i="13"/>
  <c r="I665" i="13"/>
  <c r="H665" i="13"/>
  <c r="G665" i="13"/>
  <c r="F665" i="13"/>
  <c r="E665" i="13"/>
  <c r="D665" i="13"/>
  <c r="C665" i="13"/>
  <c r="B665" i="13"/>
  <c r="A665" i="13"/>
  <c r="O664" i="13"/>
  <c r="N664" i="13"/>
  <c r="M664" i="13"/>
  <c r="L664" i="13"/>
  <c r="K664" i="13"/>
  <c r="J664" i="13"/>
  <c r="I664" i="13"/>
  <c r="H664" i="13"/>
  <c r="G664" i="13"/>
  <c r="F664" i="13"/>
  <c r="E664" i="13"/>
  <c r="D664" i="13"/>
  <c r="C664" i="13"/>
  <c r="B664" i="13"/>
  <c r="A664" i="13"/>
  <c r="O663" i="13"/>
  <c r="N663" i="13"/>
  <c r="M663" i="13"/>
  <c r="L663" i="13"/>
  <c r="K663" i="13"/>
  <c r="J663" i="13"/>
  <c r="I663" i="13"/>
  <c r="H663" i="13"/>
  <c r="G663" i="13"/>
  <c r="F663" i="13"/>
  <c r="E663" i="13"/>
  <c r="D663" i="13"/>
  <c r="C663" i="13"/>
  <c r="B663" i="13"/>
  <c r="A663" i="13"/>
  <c r="O662" i="13"/>
  <c r="N662" i="13"/>
  <c r="M662" i="13"/>
  <c r="L662" i="13"/>
  <c r="K662" i="13"/>
  <c r="J662" i="13"/>
  <c r="I662" i="13"/>
  <c r="H662" i="13"/>
  <c r="G662" i="13"/>
  <c r="F662" i="13"/>
  <c r="E662" i="13"/>
  <c r="D662" i="13"/>
  <c r="C662" i="13"/>
  <c r="B662" i="13"/>
  <c r="A662" i="13"/>
  <c r="O661" i="13"/>
  <c r="N661" i="13"/>
  <c r="M661" i="13"/>
  <c r="L661" i="13"/>
  <c r="K661" i="13"/>
  <c r="J661" i="13"/>
  <c r="I661" i="13"/>
  <c r="H661" i="13"/>
  <c r="G661" i="13"/>
  <c r="F661" i="13"/>
  <c r="E661" i="13"/>
  <c r="D661" i="13"/>
  <c r="C661" i="13"/>
  <c r="B661" i="13"/>
  <c r="A661" i="13"/>
  <c r="O660" i="13"/>
  <c r="N660" i="13"/>
  <c r="M660" i="13"/>
  <c r="L660" i="13"/>
  <c r="K660" i="13"/>
  <c r="J660" i="13"/>
  <c r="I660" i="13"/>
  <c r="H660" i="13"/>
  <c r="G660" i="13"/>
  <c r="F660" i="13"/>
  <c r="E660" i="13"/>
  <c r="D660" i="13"/>
  <c r="C660" i="13"/>
  <c r="B660" i="13"/>
  <c r="A660" i="13"/>
  <c r="O659" i="13"/>
  <c r="N659" i="13"/>
  <c r="M659" i="13"/>
  <c r="L659" i="13"/>
  <c r="K659" i="13"/>
  <c r="J659" i="13"/>
  <c r="I659" i="13"/>
  <c r="H659" i="13"/>
  <c r="G659" i="13"/>
  <c r="F659" i="13"/>
  <c r="E659" i="13"/>
  <c r="D659" i="13"/>
  <c r="C659" i="13"/>
  <c r="B659" i="13"/>
  <c r="A659" i="13"/>
  <c r="O658" i="13"/>
  <c r="N658" i="13"/>
  <c r="M658" i="13"/>
  <c r="L658" i="13"/>
  <c r="K658" i="13"/>
  <c r="J658" i="13"/>
  <c r="I658" i="13"/>
  <c r="H658" i="13"/>
  <c r="G658" i="13"/>
  <c r="F658" i="13"/>
  <c r="E658" i="13"/>
  <c r="D658" i="13"/>
  <c r="C658" i="13"/>
  <c r="B658" i="13"/>
  <c r="A658" i="13"/>
  <c r="O657" i="13"/>
  <c r="N657" i="13"/>
  <c r="M657" i="13"/>
  <c r="L657" i="13"/>
  <c r="K657" i="13"/>
  <c r="J657" i="13"/>
  <c r="I657" i="13"/>
  <c r="H657" i="13"/>
  <c r="G657" i="13"/>
  <c r="F657" i="13"/>
  <c r="E657" i="13"/>
  <c r="D657" i="13"/>
  <c r="C657" i="13"/>
  <c r="B657" i="13"/>
  <c r="A657" i="13"/>
  <c r="O656" i="13"/>
  <c r="N656" i="13"/>
  <c r="M656" i="13"/>
  <c r="L656" i="13"/>
  <c r="K656" i="13"/>
  <c r="J656" i="13"/>
  <c r="I656" i="13"/>
  <c r="H656" i="13"/>
  <c r="G656" i="13"/>
  <c r="F656" i="13"/>
  <c r="E656" i="13"/>
  <c r="D656" i="13"/>
  <c r="C656" i="13"/>
  <c r="B656" i="13"/>
  <c r="A656" i="13"/>
  <c r="V658" i="11"/>
  <c r="O655" i="13"/>
  <c r="U658" i="11"/>
  <c r="N655" i="13"/>
  <c r="M655" i="13"/>
  <c r="L655" i="13"/>
  <c r="K655" i="13"/>
  <c r="J655" i="13"/>
  <c r="I655" i="13"/>
  <c r="H655" i="13"/>
  <c r="G655" i="13"/>
  <c r="F655" i="13"/>
  <c r="E655" i="13"/>
  <c r="D655" i="13"/>
  <c r="C655" i="13"/>
  <c r="B655" i="13"/>
  <c r="A655" i="13"/>
  <c r="O654" i="13"/>
  <c r="N654" i="13"/>
  <c r="M654" i="13"/>
  <c r="L654" i="13"/>
  <c r="K654" i="13"/>
  <c r="J654" i="13"/>
  <c r="I654" i="13"/>
  <c r="H654" i="13"/>
  <c r="G654" i="13"/>
  <c r="F654" i="13"/>
  <c r="E654" i="13"/>
  <c r="D654" i="13"/>
  <c r="C654" i="13"/>
  <c r="B654" i="13"/>
  <c r="A654" i="13"/>
  <c r="O653" i="13"/>
  <c r="N653" i="13"/>
  <c r="M653" i="13"/>
  <c r="L653" i="13"/>
  <c r="K653" i="13"/>
  <c r="J653" i="13"/>
  <c r="I653" i="13"/>
  <c r="H653" i="13"/>
  <c r="G653" i="13"/>
  <c r="F653" i="13"/>
  <c r="E653" i="13"/>
  <c r="D653" i="13"/>
  <c r="C653" i="13"/>
  <c r="B653" i="13"/>
  <c r="A653" i="13"/>
  <c r="O652" i="13"/>
  <c r="N652" i="13"/>
  <c r="M652" i="13"/>
  <c r="L652" i="13"/>
  <c r="K652" i="13"/>
  <c r="J652" i="13"/>
  <c r="I652" i="13"/>
  <c r="H652" i="13"/>
  <c r="G652" i="13"/>
  <c r="F652" i="13"/>
  <c r="E652" i="13"/>
  <c r="D652" i="13"/>
  <c r="C652" i="13"/>
  <c r="B652" i="13"/>
  <c r="A652" i="13"/>
  <c r="O651" i="13"/>
  <c r="N651" i="13"/>
  <c r="M651" i="13"/>
  <c r="L651" i="13"/>
  <c r="K651" i="13"/>
  <c r="J651" i="13"/>
  <c r="I651" i="13"/>
  <c r="H651" i="13"/>
  <c r="G651" i="13"/>
  <c r="F651" i="13"/>
  <c r="E651" i="13"/>
  <c r="D651" i="13"/>
  <c r="C651" i="13"/>
  <c r="B651" i="13"/>
  <c r="A651" i="13"/>
  <c r="O650" i="13"/>
  <c r="N650" i="13"/>
  <c r="M650" i="13"/>
  <c r="L650" i="13"/>
  <c r="K650" i="13"/>
  <c r="J650" i="13"/>
  <c r="I650" i="13"/>
  <c r="H650" i="13"/>
  <c r="G650" i="13"/>
  <c r="F650" i="13"/>
  <c r="E650" i="13"/>
  <c r="D650" i="13"/>
  <c r="C650" i="13"/>
  <c r="B650" i="13"/>
  <c r="A650" i="13"/>
  <c r="O649" i="13"/>
  <c r="N649" i="13"/>
  <c r="M649" i="13"/>
  <c r="L649" i="13"/>
  <c r="K649" i="13"/>
  <c r="J649" i="13"/>
  <c r="I649" i="13"/>
  <c r="H649" i="13"/>
  <c r="G649" i="13"/>
  <c r="F649" i="13"/>
  <c r="E649" i="13"/>
  <c r="D649" i="13"/>
  <c r="C649" i="13"/>
  <c r="B649" i="13"/>
  <c r="A649" i="13"/>
  <c r="O648" i="13"/>
  <c r="N648" i="13"/>
  <c r="M648" i="13"/>
  <c r="L648" i="13"/>
  <c r="K648" i="13"/>
  <c r="J648" i="13"/>
  <c r="I648" i="13"/>
  <c r="H648" i="13"/>
  <c r="G648" i="13"/>
  <c r="F648" i="13"/>
  <c r="E648" i="13"/>
  <c r="D648" i="13"/>
  <c r="C648" i="13"/>
  <c r="B648" i="13"/>
  <c r="A648" i="13"/>
  <c r="O647" i="13"/>
  <c r="N647" i="13"/>
  <c r="M647" i="13"/>
  <c r="L647" i="13"/>
  <c r="K647" i="13"/>
  <c r="J647" i="13"/>
  <c r="I647" i="13"/>
  <c r="H647" i="13"/>
  <c r="G647" i="13"/>
  <c r="F647" i="13"/>
  <c r="E647" i="13"/>
  <c r="D647" i="13"/>
  <c r="C647" i="13"/>
  <c r="B647" i="13"/>
  <c r="A647" i="13"/>
  <c r="O646" i="13"/>
  <c r="N646" i="13"/>
  <c r="M646" i="13"/>
  <c r="L646" i="13"/>
  <c r="K646" i="13"/>
  <c r="J646" i="13"/>
  <c r="I646" i="13"/>
  <c r="H646" i="13"/>
  <c r="G646" i="13"/>
  <c r="F646" i="13"/>
  <c r="E646" i="13"/>
  <c r="D646" i="13"/>
  <c r="C646" i="13"/>
  <c r="B646" i="13"/>
  <c r="A646" i="13"/>
  <c r="O645" i="13"/>
  <c r="N645" i="13"/>
  <c r="M645" i="13"/>
  <c r="L645" i="13"/>
  <c r="K645" i="13"/>
  <c r="J645" i="13"/>
  <c r="I645" i="13"/>
  <c r="H645" i="13"/>
  <c r="G645" i="13"/>
  <c r="F645" i="13"/>
  <c r="E645" i="13"/>
  <c r="D645" i="13"/>
  <c r="C645" i="13"/>
  <c r="B645" i="13"/>
  <c r="A645" i="13"/>
  <c r="O644" i="13"/>
  <c r="N644" i="13"/>
  <c r="M644" i="13"/>
  <c r="L644" i="13"/>
  <c r="K644" i="13"/>
  <c r="J644" i="13"/>
  <c r="I644" i="13"/>
  <c r="H644" i="13"/>
  <c r="G644" i="13"/>
  <c r="F644" i="13"/>
  <c r="E644" i="13"/>
  <c r="D644" i="13"/>
  <c r="C644" i="13"/>
  <c r="B644" i="13"/>
  <c r="A644" i="13"/>
  <c r="O643" i="13"/>
  <c r="N643" i="13"/>
  <c r="M643" i="13"/>
  <c r="L643" i="13"/>
  <c r="K643" i="13"/>
  <c r="J643" i="13"/>
  <c r="I643" i="13"/>
  <c r="H643" i="13"/>
  <c r="G643" i="13"/>
  <c r="F643" i="13"/>
  <c r="E643" i="13"/>
  <c r="D643" i="13"/>
  <c r="C643" i="13"/>
  <c r="B643" i="13"/>
  <c r="A643" i="13"/>
  <c r="O642" i="13"/>
  <c r="N642" i="13"/>
  <c r="M642" i="13"/>
  <c r="L642" i="13"/>
  <c r="K642" i="13"/>
  <c r="J642" i="13"/>
  <c r="I642" i="13"/>
  <c r="H642" i="13"/>
  <c r="G642" i="13"/>
  <c r="F642" i="13"/>
  <c r="E642" i="13"/>
  <c r="D642" i="13"/>
  <c r="C642" i="13"/>
  <c r="B642" i="13"/>
  <c r="A642" i="13"/>
  <c r="O641" i="13"/>
  <c r="N641" i="13"/>
  <c r="M641" i="13"/>
  <c r="L641" i="13"/>
  <c r="K641" i="13"/>
  <c r="J641" i="13"/>
  <c r="I641" i="13"/>
  <c r="H641" i="13"/>
  <c r="G641" i="13"/>
  <c r="F641" i="13"/>
  <c r="E641" i="13"/>
  <c r="D641" i="13"/>
  <c r="C641" i="13"/>
  <c r="B641" i="13"/>
  <c r="A641" i="13"/>
  <c r="V643" i="11"/>
  <c r="O640" i="13"/>
  <c r="U643" i="11"/>
  <c r="N640" i="13"/>
  <c r="M640" i="13"/>
  <c r="L640" i="13"/>
  <c r="K640" i="13"/>
  <c r="J640" i="13"/>
  <c r="I640" i="13"/>
  <c r="H640" i="13"/>
  <c r="G640" i="13"/>
  <c r="F640" i="13"/>
  <c r="E640" i="13"/>
  <c r="D640" i="13"/>
  <c r="C640" i="13"/>
  <c r="B640" i="13"/>
  <c r="A640" i="13"/>
  <c r="O639" i="13"/>
  <c r="N639" i="13"/>
  <c r="M639" i="13"/>
  <c r="L639" i="13"/>
  <c r="K639" i="13"/>
  <c r="J639" i="13"/>
  <c r="I639" i="13"/>
  <c r="H639" i="13"/>
  <c r="G639" i="13"/>
  <c r="F639" i="13"/>
  <c r="E639" i="13"/>
  <c r="D639" i="13"/>
  <c r="C639" i="13"/>
  <c r="B639" i="13"/>
  <c r="A639" i="13"/>
  <c r="O638" i="13"/>
  <c r="N638" i="13"/>
  <c r="M638" i="13"/>
  <c r="L638" i="13"/>
  <c r="K638" i="13"/>
  <c r="J638" i="13"/>
  <c r="I638" i="13"/>
  <c r="H638" i="13"/>
  <c r="G638" i="13"/>
  <c r="F638" i="13"/>
  <c r="E638" i="13"/>
  <c r="D638" i="13"/>
  <c r="C638" i="13"/>
  <c r="B638" i="13"/>
  <c r="A638" i="13"/>
  <c r="O637" i="13"/>
  <c r="N637" i="13"/>
  <c r="M637" i="13"/>
  <c r="L637" i="13"/>
  <c r="K637" i="13"/>
  <c r="J637" i="13"/>
  <c r="I637" i="13"/>
  <c r="H637" i="13"/>
  <c r="G637" i="13"/>
  <c r="F637" i="13"/>
  <c r="E637" i="13"/>
  <c r="D637" i="13"/>
  <c r="C637" i="13"/>
  <c r="B637" i="13"/>
  <c r="A637" i="13"/>
  <c r="O636" i="13"/>
  <c r="N636" i="13"/>
  <c r="M636" i="13"/>
  <c r="L636" i="13"/>
  <c r="K636" i="13"/>
  <c r="J636" i="13"/>
  <c r="I636" i="13"/>
  <c r="H636" i="13"/>
  <c r="G636" i="13"/>
  <c r="F636" i="13"/>
  <c r="E636" i="13"/>
  <c r="D636" i="13"/>
  <c r="C636" i="13"/>
  <c r="B636" i="13"/>
  <c r="A636" i="13"/>
  <c r="O635" i="13"/>
  <c r="N635" i="13"/>
  <c r="M635" i="13"/>
  <c r="L635" i="13"/>
  <c r="K635" i="13"/>
  <c r="J635" i="13"/>
  <c r="I635" i="13"/>
  <c r="H635" i="13"/>
  <c r="G635" i="13"/>
  <c r="F635" i="13"/>
  <c r="E635" i="13"/>
  <c r="D635" i="13"/>
  <c r="C635" i="13"/>
  <c r="B635" i="13"/>
  <c r="A635" i="13"/>
  <c r="O634" i="13"/>
  <c r="N634" i="13"/>
  <c r="M634" i="13"/>
  <c r="L634" i="13"/>
  <c r="K634" i="13"/>
  <c r="J634" i="13"/>
  <c r="I634" i="13"/>
  <c r="H634" i="13"/>
  <c r="G634" i="13"/>
  <c r="F634" i="13"/>
  <c r="E634" i="13"/>
  <c r="D634" i="13"/>
  <c r="C634" i="13"/>
  <c r="B634" i="13"/>
  <c r="A634" i="13"/>
  <c r="O633" i="13"/>
  <c r="N633" i="13"/>
  <c r="M633" i="13"/>
  <c r="L633" i="13"/>
  <c r="K633" i="13"/>
  <c r="J633" i="13"/>
  <c r="I633" i="13"/>
  <c r="H633" i="13"/>
  <c r="G633" i="13"/>
  <c r="F633" i="13"/>
  <c r="E633" i="13"/>
  <c r="D633" i="13"/>
  <c r="C633" i="13"/>
  <c r="B633" i="13"/>
  <c r="A633" i="13"/>
  <c r="O632" i="13"/>
  <c r="N632" i="13"/>
  <c r="M632" i="13"/>
  <c r="L632" i="13"/>
  <c r="K632" i="13"/>
  <c r="J632" i="13"/>
  <c r="I632" i="13"/>
  <c r="H632" i="13"/>
  <c r="G632" i="13"/>
  <c r="F632" i="13"/>
  <c r="E632" i="13"/>
  <c r="D632" i="13"/>
  <c r="C632" i="13"/>
  <c r="B632" i="13"/>
  <c r="A632" i="13"/>
  <c r="V634" i="11"/>
  <c r="O631" i="13"/>
  <c r="U634" i="11"/>
  <c r="N631" i="13"/>
  <c r="M631" i="13"/>
  <c r="L631" i="13"/>
  <c r="K631" i="13"/>
  <c r="J631" i="13"/>
  <c r="I631" i="13"/>
  <c r="H631" i="13"/>
  <c r="G631" i="13"/>
  <c r="F631" i="13"/>
  <c r="E631" i="13"/>
  <c r="D631" i="13"/>
  <c r="C631" i="13"/>
  <c r="B631" i="13"/>
  <c r="A631" i="13"/>
  <c r="O630" i="13"/>
  <c r="N630" i="13"/>
  <c r="M630" i="13"/>
  <c r="L630" i="13"/>
  <c r="K630" i="13"/>
  <c r="J630" i="13"/>
  <c r="I630" i="13"/>
  <c r="H630" i="13"/>
  <c r="G630" i="13"/>
  <c r="F630" i="13"/>
  <c r="E630" i="13"/>
  <c r="D630" i="13"/>
  <c r="C630" i="13"/>
  <c r="B630" i="13"/>
  <c r="A630" i="13"/>
  <c r="O629" i="13"/>
  <c r="N629" i="13"/>
  <c r="M629" i="13"/>
  <c r="L629" i="13"/>
  <c r="K629" i="13"/>
  <c r="J629" i="13"/>
  <c r="I629" i="13"/>
  <c r="H629" i="13"/>
  <c r="G629" i="13"/>
  <c r="F629" i="13"/>
  <c r="E629" i="13"/>
  <c r="D629" i="13"/>
  <c r="C629" i="13"/>
  <c r="B629" i="13"/>
  <c r="A629" i="13"/>
  <c r="O628" i="13"/>
  <c r="N628" i="13"/>
  <c r="M628" i="13"/>
  <c r="L628" i="13"/>
  <c r="K628" i="13"/>
  <c r="J628" i="13"/>
  <c r="I628" i="13"/>
  <c r="H628" i="13"/>
  <c r="G628" i="13"/>
  <c r="F628" i="13"/>
  <c r="E628" i="13"/>
  <c r="D628" i="13"/>
  <c r="C628" i="13"/>
  <c r="B628" i="13"/>
  <c r="A628" i="13"/>
  <c r="O627" i="13"/>
  <c r="N627" i="13"/>
  <c r="M627" i="13"/>
  <c r="L627" i="13"/>
  <c r="K627" i="13"/>
  <c r="J627" i="13"/>
  <c r="I627" i="13"/>
  <c r="H627" i="13"/>
  <c r="G627" i="13"/>
  <c r="F627" i="13"/>
  <c r="E627" i="13"/>
  <c r="D627" i="13"/>
  <c r="C627" i="13"/>
  <c r="B627" i="13"/>
  <c r="A627" i="13"/>
  <c r="O626" i="13"/>
  <c r="N626" i="13"/>
  <c r="M626" i="13"/>
  <c r="L626" i="13"/>
  <c r="K626" i="13"/>
  <c r="J626" i="13"/>
  <c r="I626" i="13"/>
  <c r="H626" i="13"/>
  <c r="G626" i="13"/>
  <c r="F626" i="13"/>
  <c r="E626" i="13"/>
  <c r="D626" i="13"/>
  <c r="C626" i="13"/>
  <c r="B626" i="13"/>
  <c r="A626" i="13"/>
  <c r="O625" i="13"/>
  <c r="N625" i="13"/>
  <c r="M625" i="13"/>
  <c r="L625" i="13"/>
  <c r="K625" i="13"/>
  <c r="J625" i="13"/>
  <c r="I625" i="13"/>
  <c r="H625" i="13"/>
  <c r="G625" i="13"/>
  <c r="F625" i="13"/>
  <c r="E625" i="13"/>
  <c r="D625" i="13"/>
  <c r="C625" i="13"/>
  <c r="B625" i="13"/>
  <c r="A625" i="13"/>
  <c r="O624" i="13"/>
  <c r="N624" i="13"/>
  <c r="M624" i="13"/>
  <c r="L624" i="13"/>
  <c r="K624" i="13"/>
  <c r="J624" i="13"/>
  <c r="I624" i="13"/>
  <c r="H624" i="13"/>
  <c r="G624" i="13"/>
  <c r="F624" i="13"/>
  <c r="E624" i="13"/>
  <c r="D624" i="13"/>
  <c r="C624" i="13"/>
  <c r="B624" i="13"/>
  <c r="A624" i="13"/>
  <c r="O623" i="13"/>
  <c r="N623" i="13"/>
  <c r="M623" i="13"/>
  <c r="L623" i="13"/>
  <c r="K623" i="13"/>
  <c r="J623" i="13"/>
  <c r="I623" i="13"/>
  <c r="H623" i="13"/>
  <c r="G623" i="13"/>
  <c r="F623" i="13"/>
  <c r="E623" i="13"/>
  <c r="D623" i="13"/>
  <c r="C623" i="13"/>
  <c r="B623" i="13"/>
  <c r="A623" i="13"/>
  <c r="O622" i="13"/>
  <c r="N622" i="13"/>
  <c r="M622" i="13"/>
  <c r="L622" i="13"/>
  <c r="K622" i="13"/>
  <c r="J622" i="13"/>
  <c r="I622" i="13"/>
  <c r="H622" i="13"/>
  <c r="G622" i="13"/>
  <c r="F622" i="13"/>
  <c r="E622" i="13"/>
  <c r="D622" i="13"/>
  <c r="C622" i="13"/>
  <c r="B622" i="13"/>
  <c r="A622" i="13"/>
  <c r="O621" i="13"/>
  <c r="N621" i="13"/>
  <c r="M621" i="13"/>
  <c r="L621" i="13"/>
  <c r="K621" i="13"/>
  <c r="J621" i="13"/>
  <c r="I621" i="13"/>
  <c r="H621" i="13"/>
  <c r="G621" i="13"/>
  <c r="F621" i="13"/>
  <c r="E621" i="13"/>
  <c r="D621" i="13"/>
  <c r="C621" i="13"/>
  <c r="B621" i="13"/>
  <c r="A621" i="13"/>
  <c r="O620" i="13"/>
  <c r="N620" i="13"/>
  <c r="M620" i="13"/>
  <c r="L620" i="13"/>
  <c r="K620" i="13"/>
  <c r="J620" i="13"/>
  <c r="I620" i="13"/>
  <c r="H620" i="13"/>
  <c r="G620" i="13"/>
  <c r="F620" i="13"/>
  <c r="E620" i="13"/>
  <c r="D620" i="13"/>
  <c r="C620" i="13"/>
  <c r="B620" i="13"/>
  <c r="A620" i="13"/>
  <c r="O619" i="13"/>
  <c r="N619" i="13"/>
  <c r="M619" i="13"/>
  <c r="L619" i="13"/>
  <c r="K619" i="13"/>
  <c r="J619" i="13"/>
  <c r="I619" i="13"/>
  <c r="H619" i="13"/>
  <c r="G619" i="13"/>
  <c r="F619" i="13"/>
  <c r="E619" i="13"/>
  <c r="D619" i="13"/>
  <c r="C619" i="13"/>
  <c r="B619" i="13"/>
  <c r="A619" i="13"/>
  <c r="O618" i="13"/>
  <c r="N618" i="13"/>
  <c r="M618" i="13"/>
  <c r="L618" i="13"/>
  <c r="K618" i="13"/>
  <c r="J618" i="13"/>
  <c r="I618" i="13"/>
  <c r="H618" i="13"/>
  <c r="G618" i="13"/>
  <c r="F618" i="13"/>
  <c r="E618" i="13"/>
  <c r="D618" i="13"/>
  <c r="C618" i="13"/>
  <c r="B618" i="13"/>
  <c r="A618" i="13"/>
  <c r="O617" i="13"/>
  <c r="N617" i="13"/>
  <c r="M617" i="13"/>
  <c r="L617" i="13"/>
  <c r="K617" i="13"/>
  <c r="J617" i="13"/>
  <c r="I617" i="13"/>
  <c r="H617" i="13"/>
  <c r="G617" i="13"/>
  <c r="F617" i="13"/>
  <c r="E617" i="13"/>
  <c r="D617" i="13"/>
  <c r="C617" i="13"/>
  <c r="B617" i="13"/>
  <c r="A617" i="13"/>
  <c r="O616" i="13"/>
  <c r="N616" i="13"/>
  <c r="M616" i="13"/>
  <c r="L616" i="13"/>
  <c r="K616" i="13"/>
  <c r="J616" i="13"/>
  <c r="I616" i="13"/>
  <c r="H616" i="13"/>
  <c r="G616" i="13"/>
  <c r="F616" i="13"/>
  <c r="E616" i="13"/>
  <c r="C616" i="13"/>
  <c r="B616" i="13"/>
  <c r="A616" i="13"/>
  <c r="O615" i="13"/>
  <c r="N615" i="13"/>
  <c r="M615" i="13"/>
  <c r="L615" i="13"/>
  <c r="K615" i="13"/>
  <c r="J615" i="13"/>
  <c r="I615" i="13"/>
  <c r="H615" i="13"/>
  <c r="G615" i="13"/>
  <c r="F615" i="13"/>
  <c r="E615" i="13"/>
  <c r="D615" i="13"/>
  <c r="C615" i="13"/>
  <c r="B615" i="13"/>
  <c r="A615" i="13"/>
  <c r="O614" i="13"/>
  <c r="N614" i="13"/>
  <c r="M614" i="13"/>
  <c r="L614" i="13"/>
  <c r="K614" i="13"/>
  <c r="J614" i="13"/>
  <c r="I614" i="13"/>
  <c r="H614" i="13"/>
  <c r="G614" i="13"/>
  <c r="F614" i="13"/>
  <c r="E614" i="13"/>
  <c r="D614" i="13"/>
  <c r="C614" i="13"/>
  <c r="B614" i="13"/>
  <c r="A614" i="13"/>
  <c r="O613" i="13"/>
  <c r="N613" i="13"/>
  <c r="M613" i="13"/>
  <c r="L613" i="13"/>
  <c r="K613" i="13"/>
  <c r="J613" i="13"/>
  <c r="I613" i="13"/>
  <c r="H613" i="13"/>
  <c r="G613" i="13"/>
  <c r="F613" i="13"/>
  <c r="E613" i="13"/>
  <c r="D613" i="13"/>
  <c r="C613" i="13"/>
  <c r="B613" i="13"/>
  <c r="A613" i="13"/>
  <c r="O612" i="13"/>
  <c r="N612" i="13"/>
  <c r="M612" i="13"/>
  <c r="L612" i="13"/>
  <c r="K612" i="13"/>
  <c r="J612" i="13"/>
  <c r="I612" i="13"/>
  <c r="H612" i="13"/>
  <c r="G612" i="13"/>
  <c r="F612" i="13"/>
  <c r="E612" i="13"/>
  <c r="D612" i="13"/>
  <c r="C612" i="13"/>
  <c r="B612" i="13"/>
  <c r="A612" i="13"/>
  <c r="O611" i="13"/>
  <c r="N611" i="13"/>
  <c r="M611" i="13"/>
  <c r="L611" i="13"/>
  <c r="K611" i="13"/>
  <c r="J611" i="13"/>
  <c r="I611" i="13"/>
  <c r="H611" i="13"/>
  <c r="G611" i="13"/>
  <c r="F611" i="13"/>
  <c r="E611" i="13"/>
  <c r="D611" i="13"/>
  <c r="C611" i="13"/>
  <c r="B611" i="13"/>
  <c r="A611" i="13"/>
  <c r="O610" i="13"/>
  <c r="N610" i="13"/>
  <c r="M610" i="13"/>
  <c r="L610" i="13"/>
  <c r="K610" i="13"/>
  <c r="J610" i="13"/>
  <c r="I610" i="13"/>
  <c r="H610" i="13"/>
  <c r="G610" i="13"/>
  <c r="F610" i="13"/>
  <c r="E610" i="13"/>
  <c r="D610" i="13"/>
  <c r="C610" i="13"/>
  <c r="B610" i="13"/>
  <c r="A610" i="13"/>
  <c r="O609" i="13"/>
  <c r="N609" i="13"/>
  <c r="M609" i="13"/>
  <c r="L609" i="13"/>
  <c r="K609" i="13"/>
  <c r="J609" i="13"/>
  <c r="I609" i="13"/>
  <c r="H609" i="13"/>
  <c r="G609" i="13"/>
  <c r="F609" i="13"/>
  <c r="E609" i="13"/>
  <c r="D609" i="13"/>
  <c r="C609" i="13"/>
  <c r="B609" i="13"/>
  <c r="A609" i="13"/>
  <c r="V611" i="11"/>
  <c r="O608" i="13"/>
  <c r="U611" i="11"/>
  <c r="N608" i="13"/>
  <c r="M608" i="13"/>
  <c r="L608" i="13"/>
  <c r="K608" i="13"/>
  <c r="J608" i="13"/>
  <c r="I608" i="13"/>
  <c r="H608" i="13"/>
  <c r="G608" i="13"/>
  <c r="F608" i="13"/>
  <c r="E608" i="13"/>
  <c r="D608" i="13"/>
  <c r="C608" i="13"/>
  <c r="B608" i="13"/>
  <c r="A608" i="13"/>
  <c r="O607" i="13"/>
  <c r="N607" i="13"/>
  <c r="M607" i="13"/>
  <c r="L607" i="13"/>
  <c r="K607" i="13"/>
  <c r="J607" i="13"/>
  <c r="I607" i="13"/>
  <c r="H607" i="13"/>
  <c r="G607" i="13"/>
  <c r="F607" i="13"/>
  <c r="E607" i="13"/>
  <c r="D607" i="13"/>
  <c r="C607" i="13"/>
  <c r="B607" i="13"/>
  <c r="A607" i="13"/>
  <c r="O606" i="13"/>
  <c r="N606" i="13"/>
  <c r="M606" i="13"/>
  <c r="L606" i="13"/>
  <c r="K606" i="13"/>
  <c r="J606" i="13"/>
  <c r="I606" i="13"/>
  <c r="H606" i="13"/>
  <c r="G606" i="13"/>
  <c r="F606" i="13"/>
  <c r="E606" i="13"/>
  <c r="D606" i="13"/>
  <c r="C606" i="13"/>
  <c r="B606" i="13"/>
  <c r="A606" i="13"/>
  <c r="O605" i="13"/>
  <c r="N605" i="13"/>
  <c r="M605" i="13"/>
  <c r="L605" i="13"/>
  <c r="K605" i="13"/>
  <c r="J605" i="13"/>
  <c r="I605" i="13"/>
  <c r="H605" i="13"/>
  <c r="G605" i="13"/>
  <c r="F605" i="13"/>
  <c r="E605" i="13"/>
  <c r="D605" i="13"/>
  <c r="C605" i="13"/>
  <c r="B605" i="13"/>
  <c r="A605" i="13"/>
  <c r="O604" i="13"/>
  <c r="N604" i="13"/>
  <c r="M604" i="13"/>
  <c r="L604" i="13"/>
  <c r="K604" i="13"/>
  <c r="J604" i="13"/>
  <c r="I604" i="13"/>
  <c r="H604" i="13"/>
  <c r="G604" i="13"/>
  <c r="F604" i="13"/>
  <c r="E604" i="13"/>
  <c r="D604" i="13"/>
  <c r="C604" i="13"/>
  <c r="B604" i="13"/>
  <c r="A604" i="13"/>
  <c r="O603" i="13"/>
  <c r="N603" i="13"/>
  <c r="M603" i="13"/>
  <c r="L603" i="13"/>
  <c r="K603" i="13"/>
  <c r="J603" i="13"/>
  <c r="I603" i="13"/>
  <c r="H603" i="13"/>
  <c r="G603" i="13"/>
  <c r="F603" i="13"/>
  <c r="E603" i="13"/>
  <c r="D603" i="13"/>
  <c r="C603" i="13"/>
  <c r="B603" i="13"/>
  <c r="A603" i="13"/>
  <c r="O602" i="13"/>
  <c r="N602" i="13"/>
  <c r="M602" i="13"/>
  <c r="L602" i="13"/>
  <c r="K602" i="13"/>
  <c r="J602" i="13"/>
  <c r="I602" i="13"/>
  <c r="H602" i="13"/>
  <c r="G602" i="13"/>
  <c r="F602" i="13"/>
  <c r="E602" i="13"/>
  <c r="D602" i="13"/>
  <c r="C602" i="13"/>
  <c r="B602" i="13"/>
  <c r="A602" i="13"/>
  <c r="O601" i="13"/>
  <c r="N601" i="13"/>
  <c r="M601" i="13"/>
  <c r="L601" i="13"/>
  <c r="K601" i="13"/>
  <c r="J601" i="13"/>
  <c r="I601" i="13"/>
  <c r="H601" i="13"/>
  <c r="G601" i="13"/>
  <c r="F601" i="13"/>
  <c r="E601" i="13"/>
  <c r="D601" i="13"/>
  <c r="C601" i="13"/>
  <c r="B601" i="13"/>
  <c r="A601" i="13"/>
  <c r="O600" i="13"/>
  <c r="N600" i="13"/>
  <c r="M600" i="13"/>
  <c r="L600" i="13"/>
  <c r="K600" i="13"/>
  <c r="J600" i="13"/>
  <c r="I600" i="13"/>
  <c r="H600" i="13"/>
  <c r="G600" i="13"/>
  <c r="F600" i="13"/>
  <c r="E600" i="13"/>
  <c r="D600" i="13"/>
  <c r="C600" i="13"/>
  <c r="B600" i="13"/>
  <c r="A600" i="13"/>
  <c r="O599" i="13"/>
  <c r="N599" i="13"/>
  <c r="M599" i="13"/>
  <c r="L599" i="13"/>
  <c r="K599" i="13"/>
  <c r="J599" i="13"/>
  <c r="I599" i="13"/>
  <c r="H599" i="13"/>
  <c r="G599" i="13"/>
  <c r="F599" i="13"/>
  <c r="E599" i="13"/>
  <c r="D599" i="13"/>
  <c r="C599" i="13"/>
  <c r="B599" i="13"/>
  <c r="A599" i="13"/>
  <c r="O598" i="13"/>
  <c r="N598" i="13"/>
  <c r="M598" i="13"/>
  <c r="L598" i="13"/>
  <c r="K598" i="13"/>
  <c r="J598" i="13"/>
  <c r="I598" i="13"/>
  <c r="H598" i="13"/>
  <c r="G598" i="13"/>
  <c r="F598" i="13"/>
  <c r="E598" i="13"/>
  <c r="D598" i="13"/>
  <c r="C598" i="13"/>
  <c r="B598" i="13"/>
  <c r="A598" i="13"/>
  <c r="O597" i="13"/>
  <c r="N597" i="13"/>
  <c r="M597" i="13"/>
  <c r="L597" i="13"/>
  <c r="K597" i="13"/>
  <c r="J597" i="13"/>
  <c r="I597" i="13"/>
  <c r="H597" i="13"/>
  <c r="G597" i="13"/>
  <c r="F597" i="13"/>
  <c r="E597" i="13"/>
  <c r="D597" i="13"/>
  <c r="C597" i="13"/>
  <c r="B597" i="13"/>
  <c r="A597" i="13"/>
  <c r="O596" i="13"/>
  <c r="N596" i="13"/>
  <c r="M596" i="13"/>
  <c r="L596" i="13"/>
  <c r="K596" i="13"/>
  <c r="J596" i="13"/>
  <c r="I596" i="13"/>
  <c r="H596" i="13"/>
  <c r="G596" i="13"/>
  <c r="F596" i="13"/>
  <c r="E596" i="13"/>
  <c r="D596" i="13"/>
  <c r="C596" i="13"/>
  <c r="B596" i="13"/>
  <c r="A596" i="13"/>
  <c r="O595" i="13"/>
  <c r="N595" i="13"/>
  <c r="M595" i="13"/>
  <c r="L595" i="13"/>
  <c r="K595" i="13"/>
  <c r="J595" i="13"/>
  <c r="I595" i="13"/>
  <c r="H595" i="13"/>
  <c r="G595" i="13"/>
  <c r="F595" i="13"/>
  <c r="E595" i="13"/>
  <c r="D595" i="13"/>
  <c r="C595" i="13"/>
  <c r="B595" i="13"/>
  <c r="A595" i="13"/>
  <c r="O594" i="13"/>
  <c r="N594" i="13"/>
  <c r="M594" i="13"/>
  <c r="L594" i="13"/>
  <c r="K594" i="13"/>
  <c r="J594" i="13"/>
  <c r="I594" i="13"/>
  <c r="H594" i="13"/>
  <c r="G594" i="13"/>
  <c r="F594" i="13"/>
  <c r="E594" i="13"/>
  <c r="D594" i="13"/>
  <c r="C594" i="13"/>
  <c r="B594" i="13"/>
  <c r="A594" i="13"/>
  <c r="V596" i="11"/>
  <c r="O593" i="13"/>
  <c r="U596" i="11"/>
  <c r="N593" i="13"/>
  <c r="M593" i="13"/>
  <c r="L593" i="13"/>
  <c r="K593" i="13"/>
  <c r="J593" i="13"/>
  <c r="I593" i="13"/>
  <c r="H593" i="13"/>
  <c r="G593" i="13"/>
  <c r="F593" i="13"/>
  <c r="E593" i="13"/>
  <c r="D593" i="13"/>
  <c r="C593" i="13"/>
  <c r="B593" i="13"/>
  <c r="A593" i="13"/>
  <c r="O592" i="13"/>
  <c r="N592" i="13"/>
  <c r="M592" i="13"/>
  <c r="L592" i="13"/>
  <c r="K592" i="13"/>
  <c r="J592" i="13"/>
  <c r="I592" i="13"/>
  <c r="H592" i="13"/>
  <c r="G592" i="13"/>
  <c r="F592" i="13"/>
  <c r="E592" i="13"/>
  <c r="D592" i="13"/>
  <c r="C592" i="13"/>
  <c r="B592" i="13"/>
  <c r="A592" i="13"/>
  <c r="O591" i="13"/>
  <c r="N591" i="13"/>
  <c r="M591" i="13"/>
  <c r="L591" i="13"/>
  <c r="K591" i="13"/>
  <c r="J591" i="13"/>
  <c r="I591" i="13"/>
  <c r="H591" i="13"/>
  <c r="G591" i="13"/>
  <c r="F591" i="13"/>
  <c r="E591" i="13"/>
  <c r="D591" i="13"/>
  <c r="C591" i="13"/>
  <c r="B591" i="13"/>
  <c r="A591" i="13"/>
  <c r="O590" i="13"/>
  <c r="N590" i="13"/>
  <c r="M590" i="13"/>
  <c r="L590" i="13"/>
  <c r="K590" i="13"/>
  <c r="J590" i="13"/>
  <c r="I590" i="13"/>
  <c r="H590" i="13"/>
  <c r="G590" i="13"/>
  <c r="F590" i="13"/>
  <c r="E590" i="13"/>
  <c r="D590" i="13"/>
  <c r="C590" i="13"/>
  <c r="B590" i="13"/>
  <c r="A590" i="13"/>
  <c r="O589" i="13"/>
  <c r="N589" i="13"/>
  <c r="M589" i="13"/>
  <c r="L589" i="13"/>
  <c r="K589" i="13"/>
  <c r="J589" i="13"/>
  <c r="I589" i="13"/>
  <c r="H589" i="13"/>
  <c r="G589" i="13"/>
  <c r="F589" i="13"/>
  <c r="E589" i="13"/>
  <c r="D589" i="13"/>
  <c r="C589" i="13"/>
  <c r="B589" i="13"/>
  <c r="A589" i="13"/>
  <c r="O588" i="13"/>
  <c r="N588" i="13"/>
  <c r="M588" i="13"/>
  <c r="L588" i="13"/>
  <c r="K588" i="13"/>
  <c r="J588" i="13"/>
  <c r="I588" i="13"/>
  <c r="H588" i="13"/>
  <c r="G588" i="13"/>
  <c r="F588" i="13"/>
  <c r="E588" i="13"/>
  <c r="D588" i="13"/>
  <c r="C588" i="13"/>
  <c r="B588" i="13"/>
  <c r="A588" i="13"/>
  <c r="O587" i="13"/>
  <c r="N587" i="13"/>
  <c r="M587" i="13"/>
  <c r="L587" i="13"/>
  <c r="K587" i="13"/>
  <c r="J587" i="13"/>
  <c r="I587" i="13"/>
  <c r="H587" i="13"/>
  <c r="G587" i="13"/>
  <c r="F587" i="13"/>
  <c r="E587" i="13"/>
  <c r="D587" i="13"/>
  <c r="C587" i="13"/>
  <c r="B587" i="13"/>
  <c r="A587" i="13"/>
  <c r="O586" i="13"/>
  <c r="N586" i="13"/>
  <c r="M586" i="13"/>
  <c r="L586" i="13"/>
  <c r="K586" i="13"/>
  <c r="J586" i="13"/>
  <c r="I586" i="13"/>
  <c r="H586" i="13"/>
  <c r="G586" i="13"/>
  <c r="F586" i="13"/>
  <c r="E586" i="13"/>
  <c r="D586" i="13"/>
  <c r="C586" i="13"/>
  <c r="B586" i="13"/>
  <c r="A586" i="13"/>
  <c r="O585" i="13"/>
  <c r="N585" i="13"/>
  <c r="M585" i="13"/>
  <c r="L585" i="13"/>
  <c r="K585" i="13"/>
  <c r="J585" i="13"/>
  <c r="I585" i="13"/>
  <c r="H585" i="13"/>
  <c r="G585" i="13"/>
  <c r="F585" i="13"/>
  <c r="E585" i="13"/>
  <c r="D585" i="13"/>
  <c r="C585" i="13"/>
  <c r="B585" i="13"/>
  <c r="A585" i="13"/>
  <c r="O584" i="13"/>
  <c r="N584" i="13"/>
  <c r="M584" i="13"/>
  <c r="L584" i="13"/>
  <c r="K584" i="13"/>
  <c r="J584" i="13"/>
  <c r="I584" i="13"/>
  <c r="H584" i="13"/>
  <c r="G584" i="13"/>
  <c r="F584" i="13"/>
  <c r="E584" i="13"/>
  <c r="D584" i="13"/>
  <c r="C584" i="13"/>
  <c r="B584" i="13"/>
  <c r="A584" i="13"/>
  <c r="O583" i="13"/>
  <c r="N583" i="13"/>
  <c r="M583" i="13"/>
  <c r="L583" i="13"/>
  <c r="K583" i="13"/>
  <c r="J583" i="13"/>
  <c r="I583" i="13"/>
  <c r="H583" i="13"/>
  <c r="G583" i="13"/>
  <c r="F583" i="13"/>
  <c r="E583" i="13"/>
  <c r="D583" i="13"/>
  <c r="C583" i="13"/>
  <c r="B583" i="13"/>
  <c r="A583" i="13"/>
  <c r="O582" i="13"/>
  <c r="N582" i="13"/>
  <c r="M582" i="13"/>
  <c r="L582" i="13"/>
  <c r="K582" i="13"/>
  <c r="J582" i="13"/>
  <c r="I582" i="13"/>
  <c r="H582" i="13"/>
  <c r="G582" i="13"/>
  <c r="F582" i="13"/>
  <c r="E582" i="13"/>
  <c r="D582" i="13"/>
  <c r="C582" i="13"/>
  <c r="B582" i="13"/>
  <c r="A582" i="13"/>
  <c r="O581" i="13"/>
  <c r="N581" i="13"/>
  <c r="M581" i="13"/>
  <c r="L581" i="13"/>
  <c r="K581" i="13"/>
  <c r="J581" i="13"/>
  <c r="I581" i="13"/>
  <c r="H581" i="13"/>
  <c r="G581" i="13"/>
  <c r="F581" i="13"/>
  <c r="E581" i="13"/>
  <c r="D581" i="13"/>
  <c r="C581" i="13"/>
  <c r="B581" i="13"/>
  <c r="A581" i="13"/>
  <c r="O580" i="13"/>
  <c r="N580" i="13"/>
  <c r="M580" i="13"/>
  <c r="L580" i="13"/>
  <c r="K580" i="13"/>
  <c r="J580" i="13"/>
  <c r="I580" i="13"/>
  <c r="H580" i="13"/>
  <c r="G580" i="13"/>
  <c r="F580" i="13"/>
  <c r="E580" i="13"/>
  <c r="D580" i="13"/>
  <c r="C580" i="13"/>
  <c r="B580" i="13"/>
  <c r="A580" i="13"/>
  <c r="O579" i="13"/>
  <c r="N579" i="13"/>
  <c r="M579" i="13"/>
  <c r="L579" i="13"/>
  <c r="K579" i="13"/>
  <c r="J579" i="13"/>
  <c r="I579" i="13"/>
  <c r="H579" i="13"/>
  <c r="G579" i="13"/>
  <c r="F579" i="13"/>
  <c r="E579" i="13"/>
  <c r="D579" i="13"/>
  <c r="C579" i="13"/>
  <c r="B579" i="13"/>
  <c r="A579" i="13"/>
  <c r="O578" i="13"/>
  <c r="N578" i="13"/>
  <c r="M578" i="13"/>
  <c r="L578" i="13"/>
  <c r="K578" i="13"/>
  <c r="J578" i="13"/>
  <c r="I578" i="13"/>
  <c r="H578" i="13"/>
  <c r="G578" i="13"/>
  <c r="F578" i="13"/>
  <c r="E578" i="13"/>
  <c r="D578" i="13"/>
  <c r="C578" i="13"/>
  <c r="B578" i="13"/>
  <c r="A578" i="13"/>
  <c r="O577" i="13"/>
  <c r="N577" i="13"/>
  <c r="M577" i="13"/>
  <c r="L577" i="13"/>
  <c r="K577" i="13"/>
  <c r="J577" i="13"/>
  <c r="I577" i="13"/>
  <c r="H577" i="13"/>
  <c r="G577" i="13"/>
  <c r="F577" i="13"/>
  <c r="E577" i="13"/>
  <c r="D577" i="13"/>
  <c r="C577" i="13"/>
  <c r="B577" i="13"/>
  <c r="A577" i="13"/>
  <c r="O576" i="13"/>
  <c r="N576" i="13"/>
  <c r="M576" i="13"/>
  <c r="L576" i="13"/>
  <c r="K576" i="13"/>
  <c r="J576" i="13"/>
  <c r="I576" i="13"/>
  <c r="H576" i="13"/>
  <c r="G576" i="13"/>
  <c r="F576" i="13"/>
  <c r="E576" i="13"/>
  <c r="D576" i="13"/>
  <c r="C576" i="13"/>
  <c r="B576" i="13"/>
  <c r="A576" i="13"/>
  <c r="O575" i="13"/>
  <c r="N575" i="13"/>
  <c r="M575" i="13"/>
  <c r="L575" i="13"/>
  <c r="K575" i="13"/>
  <c r="J575" i="13"/>
  <c r="I575" i="13"/>
  <c r="H575" i="13"/>
  <c r="G575" i="13"/>
  <c r="F575" i="13"/>
  <c r="E575" i="13"/>
  <c r="D575" i="13"/>
  <c r="C575" i="13"/>
  <c r="B575" i="13"/>
  <c r="A575" i="13"/>
  <c r="O574" i="13"/>
  <c r="N574" i="13"/>
  <c r="M574" i="13"/>
  <c r="L574" i="13"/>
  <c r="K574" i="13"/>
  <c r="J574" i="13"/>
  <c r="I574" i="13"/>
  <c r="H574" i="13"/>
  <c r="G574" i="13"/>
  <c r="F574" i="13"/>
  <c r="E574" i="13"/>
  <c r="D574" i="13"/>
  <c r="C574" i="13"/>
  <c r="B574" i="13"/>
  <c r="A574" i="13"/>
  <c r="O573" i="13"/>
  <c r="N573" i="13"/>
  <c r="M573" i="13"/>
  <c r="L573" i="13"/>
  <c r="K573" i="13"/>
  <c r="J573" i="13"/>
  <c r="I573" i="13"/>
  <c r="H573" i="13"/>
  <c r="G573" i="13"/>
  <c r="F573" i="13"/>
  <c r="E573" i="13"/>
  <c r="D573" i="13"/>
  <c r="C573" i="13"/>
  <c r="B573" i="13"/>
  <c r="A573" i="13"/>
  <c r="O572" i="13"/>
  <c r="N572" i="13"/>
  <c r="M572" i="13"/>
  <c r="L572" i="13"/>
  <c r="K572" i="13"/>
  <c r="J572" i="13"/>
  <c r="I572" i="13"/>
  <c r="H572" i="13"/>
  <c r="G572" i="13"/>
  <c r="F572" i="13"/>
  <c r="E572" i="13"/>
  <c r="D572" i="13"/>
  <c r="C572" i="13"/>
  <c r="B572" i="13"/>
  <c r="A572" i="13"/>
  <c r="O571" i="13"/>
  <c r="N571" i="13"/>
  <c r="M571" i="13"/>
  <c r="L571" i="13"/>
  <c r="K571" i="13"/>
  <c r="J571" i="13"/>
  <c r="I571" i="13"/>
  <c r="H571" i="13"/>
  <c r="G571" i="13"/>
  <c r="F571" i="13"/>
  <c r="E571" i="13"/>
  <c r="D571" i="13"/>
  <c r="C571" i="13"/>
  <c r="B571" i="13"/>
  <c r="A571" i="13"/>
  <c r="O570" i="13"/>
  <c r="N570" i="13"/>
  <c r="M570" i="13"/>
  <c r="L570" i="13"/>
  <c r="K570" i="13"/>
  <c r="J570" i="13"/>
  <c r="I570" i="13"/>
  <c r="H570" i="13"/>
  <c r="G570" i="13"/>
  <c r="F570" i="13"/>
  <c r="E570" i="13"/>
  <c r="D570" i="13"/>
  <c r="C570" i="13"/>
  <c r="B570" i="13"/>
  <c r="A570" i="13"/>
  <c r="O569" i="13"/>
  <c r="N569" i="13"/>
  <c r="M569" i="13"/>
  <c r="L569" i="13"/>
  <c r="K569" i="13"/>
  <c r="J569" i="13"/>
  <c r="I569" i="13"/>
  <c r="H569" i="13"/>
  <c r="G569" i="13"/>
  <c r="F569" i="13"/>
  <c r="E569" i="13"/>
  <c r="D569" i="13"/>
  <c r="C569" i="13"/>
  <c r="B569" i="13"/>
  <c r="A569" i="13"/>
  <c r="O568" i="13"/>
  <c r="N568" i="13"/>
  <c r="M568" i="13"/>
  <c r="L568" i="13"/>
  <c r="K568" i="13"/>
  <c r="J568" i="13"/>
  <c r="I568" i="13"/>
  <c r="H568" i="13"/>
  <c r="G568" i="13"/>
  <c r="F568" i="13"/>
  <c r="E568" i="13"/>
  <c r="D568" i="13"/>
  <c r="C568" i="13"/>
  <c r="B568" i="13"/>
  <c r="A568" i="13"/>
  <c r="O567" i="13"/>
  <c r="N567" i="13"/>
  <c r="M567" i="13"/>
  <c r="L567" i="13"/>
  <c r="K567" i="13"/>
  <c r="J567" i="13"/>
  <c r="I567" i="13"/>
  <c r="H567" i="13"/>
  <c r="G567" i="13"/>
  <c r="F567" i="13"/>
  <c r="E567" i="13"/>
  <c r="D567" i="13"/>
  <c r="C567" i="13"/>
  <c r="B567" i="13"/>
  <c r="A567" i="13"/>
  <c r="V569" i="11"/>
  <c r="O566" i="13"/>
  <c r="U569" i="11"/>
  <c r="N566" i="13"/>
  <c r="M566" i="13"/>
  <c r="L566" i="13"/>
  <c r="K566" i="13"/>
  <c r="J566" i="13"/>
  <c r="I566" i="13"/>
  <c r="H566" i="13"/>
  <c r="G566" i="13"/>
  <c r="F566" i="13"/>
  <c r="E566" i="13"/>
  <c r="D566" i="13"/>
  <c r="C566" i="13"/>
  <c r="B566" i="13"/>
  <c r="A566" i="13"/>
  <c r="O565" i="13"/>
  <c r="N565" i="13"/>
  <c r="M565" i="13"/>
  <c r="L565" i="13"/>
  <c r="K565" i="13"/>
  <c r="J565" i="13"/>
  <c r="I565" i="13"/>
  <c r="H565" i="13"/>
  <c r="G565" i="13"/>
  <c r="F565" i="13"/>
  <c r="E565" i="13"/>
  <c r="D565" i="13"/>
  <c r="C565" i="13"/>
  <c r="B565" i="13"/>
  <c r="A565" i="13"/>
  <c r="O564" i="13"/>
  <c r="N564" i="13"/>
  <c r="M564" i="13"/>
  <c r="L564" i="13"/>
  <c r="K564" i="13"/>
  <c r="J564" i="13"/>
  <c r="I564" i="13"/>
  <c r="H564" i="13"/>
  <c r="G564" i="13"/>
  <c r="F564" i="13"/>
  <c r="E564" i="13"/>
  <c r="D564" i="13"/>
  <c r="C564" i="13"/>
  <c r="B564" i="13"/>
  <c r="A564" i="13"/>
  <c r="O563" i="13"/>
  <c r="N563" i="13"/>
  <c r="M563" i="13"/>
  <c r="L563" i="13"/>
  <c r="K563" i="13"/>
  <c r="J563" i="13"/>
  <c r="I563" i="13"/>
  <c r="H563" i="13"/>
  <c r="G563" i="13"/>
  <c r="F563" i="13"/>
  <c r="E563" i="13"/>
  <c r="D563" i="13"/>
  <c r="C563" i="13"/>
  <c r="B563" i="13"/>
  <c r="A563" i="13"/>
  <c r="O562" i="13"/>
  <c r="N562" i="13"/>
  <c r="M562" i="13"/>
  <c r="L562" i="13"/>
  <c r="K562" i="13"/>
  <c r="J562" i="13"/>
  <c r="I562" i="13"/>
  <c r="H562" i="13"/>
  <c r="G562" i="13"/>
  <c r="F562" i="13"/>
  <c r="E562" i="13"/>
  <c r="D562" i="13"/>
  <c r="C562" i="13"/>
  <c r="B562" i="13"/>
  <c r="A562" i="13"/>
  <c r="O561" i="13"/>
  <c r="N561" i="13"/>
  <c r="M561" i="13"/>
  <c r="L561" i="13"/>
  <c r="K561" i="13"/>
  <c r="J561" i="13"/>
  <c r="I561" i="13"/>
  <c r="H561" i="13"/>
  <c r="G561" i="13"/>
  <c r="F561" i="13"/>
  <c r="E561" i="13"/>
  <c r="D561" i="13"/>
  <c r="C561" i="13"/>
  <c r="B561" i="13"/>
  <c r="A561" i="13"/>
  <c r="O560" i="13"/>
  <c r="N560" i="13"/>
  <c r="M560" i="13"/>
  <c r="L560" i="13"/>
  <c r="K560" i="13"/>
  <c r="J560" i="13"/>
  <c r="I560" i="13"/>
  <c r="H560" i="13"/>
  <c r="G560" i="13"/>
  <c r="F560" i="13"/>
  <c r="E560" i="13"/>
  <c r="D560" i="13"/>
  <c r="C560" i="13"/>
  <c r="B560" i="13"/>
  <c r="A560" i="13"/>
  <c r="O559" i="13"/>
  <c r="N559" i="13"/>
  <c r="M559" i="13"/>
  <c r="L559" i="13"/>
  <c r="K559" i="13"/>
  <c r="J559" i="13"/>
  <c r="I559" i="13"/>
  <c r="H559" i="13"/>
  <c r="G559" i="13"/>
  <c r="F559" i="13"/>
  <c r="E559" i="13"/>
  <c r="D559" i="13"/>
  <c r="C559" i="13"/>
  <c r="B559" i="13"/>
  <c r="A559" i="13"/>
  <c r="O558" i="13"/>
  <c r="N558" i="13"/>
  <c r="M558" i="13"/>
  <c r="L558" i="13"/>
  <c r="K558" i="13"/>
  <c r="J558" i="13"/>
  <c r="I558" i="13"/>
  <c r="H558" i="13"/>
  <c r="G558" i="13"/>
  <c r="F558" i="13"/>
  <c r="E558" i="13"/>
  <c r="D558" i="13"/>
  <c r="C558" i="13"/>
  <c r="B558" i="13"/>
  <c r="A558" i="13"/>
  <c r="O557" i="13"/>
  <c r="N557" i="13"/>
  <c r="M557" i="13"/>
  <c r="L557" i="13"/>
  <c r="K557" i="13"/>
  <c r="J557" i="13"/>
  <c r="I557" i="13"/>
  <c r="H557" i="13"/>
  <c r="G557" i="13"/>
  <c r="F557" i="13"/>
  <c r="E557" i="13"/>
  <c r="D557" i="13"/>
  <c r="C557" i="13"/>
  <c r="B557" i="13"/>
  <c r="A557" i="13"/>
  <c r="O556" i="13"/>
  <c r="N556" i="13"/>
  <c r="M556" i="13"/>
  <c r="L556" i="13"/>
  <c r="K556" i="13"/>
  <c r="J556" i="13"/>
  <c r="I556" i="13"/>
  <c r="H556" i="13"/>
  <c r="G556" i="13"/>
  <c r="F556" i="13"/>
  <c r="E556" i="13"/>
  <c r="D556" i="13"/>
  <c r="C556" i="13"/>
  <c r="B556" i="13"/>
  <c r="A556" i="13"/>
  <c r="O555" i="13"/>
  <c r="N555" i="13"/>
  <c r="M555" i="13"/>
  <c r="L555" i="13"/>
  <c r="K555" i="13"/>
  <c r="J555" i="13"/>
  <c r="I555" i="13"/>
  <c r="H555" i="13"/>
  <c r="G555" i="13"/>
  <c r="F555" i="13"/>
  <c r="E555" i="13"/>
  <c r="D555" i="13"/>
  <c r="C555" i="13"/>
  <c r="B555" i="13"/>
  <c r="A555" i="13"/>
  <c r="O554" i="13"/>
  <c r="N554" i="13"/>
  <c r="M554" i="13"/>
  <c r="L554" i="13"/>
  <c r="K554" i="13"/>
  <c r="J554" i="13"/>
  <c r="I554" i="13"/>
  <c r="H554" i="13"/>
  <c r="G554" i="13"/>
  <c r="F554" i="13"/>
  <c r="E554" i="13"/>
  <c r="D554" i="13"/>
  <c r="C554" i="13"/>
  <c r="B554" i="13"/>
  <c r="A554" i="13"/>
  <c r="O553" i="13"/>
  <c r="N553" i="13"/>
  <c r="M553" i="13"/>
  <c r="L553" i="13"/>
  <c r="K553" i="13"/>
  <c r="J553" i="13"/>
  <c r="I553" i="13"/>
  <c r="H553" i="13"/>
  <c r="G553" i="13"/>
  <c r="F553" i="13"/>
  <c r="E553" i="13"/>
  <c r="D553" i="13"/>
  <c r="C553" i="13"/>
  <c r="B553" i="13"/>
  <c r="A553" i="13"/>
  <c r="O552" i="13"/>
  <c r="N552" i="13"/>
  <c r="M552" i="13"/>
  <c r="L552" i="13"/>
  <c r="K552" i="13"/>
  <c r="J552" i="13"/>
  <c r="I552" i="13"/>
  <c r="H552" i="13"/>
  <c r="G552" i="13"/>
  <c r="F552" i="13"/>
  <c r="E552" i="13"/>
  <c r="D552" i="13"/>
  <c r="C552" i="13"/>
  <c r="B552" i="13"/>
  <c r="A552" i="13"/>
  <c r="O551" i="13"/>
  <c r="N551" i="13"/>
  <c r="M551" i="13"/>
  <c r="L551" i="13"/>
  <c r="K551" i="13"/>
  <c r="J551" i="13"/>
  <c r="I551" i="13"/>
  <c r="H551" i="13"/>
  <c r="G551" i="13"/>
  <c r="F551" i="13"/>
  <c r="E551" i="13"/>
  <c r="D551" i="13"/>
  <c r="C551" i="13"/>
  <c r="B551" i="13"/>
  <c r="A551" i="13"/>
  <c r="V553" i="11"/>
  <c r="O550" i="13"/>
  <c r="U553" i="11"/>
  <c r="N550" i="13"/>
  <c r="M550" i="13"/>
  <c r="L550" i="13"/>
  <c r="K550" i="13"/>
  <c r="J550" i="13"/>
  <c r="I550" i="13"/>
  <c r="H550" i="13"/>
  <c r="G550" i="13"/>
  <c r="F550" i="13"/>
  <c r="E550" i="13"/>
  <c r="D550" i="13"/>
  <c r="C550" i="13"/>
  <c r="B550" i="13"/>
  <c r="A550" i="13"/>
  <c r="O549" i="13"/>
  <c r="N549" i="13"/>
  <c r="M549" i="13"/>
  <c r="L549" i="13"/>
  <c r="K549" i="13"/>
  <c r="J549" i="13"/>
  <c r="I549" i="13"/>
  <c r="H549" i="13"/>
  <c r="G549" i="13"/>
  <c r="F549" i="13"/>
  <c r="E549" i="13"/>
  <c r="D549" i="13"/>
  <c r="C549" i="13"/>
  <c r="B549" i="13"/>
  <c r="A549" i="13"/>
  <c r="O548" i="13"/>
  <c r="N548" i="13"/>
  <c r="M548" i="13"/>
  <c r="L548" i="13"/>
  <c r="K548" i="13"/>
  <c r="J548" i="13"/>
  <c r="I548" i="13"/>
  <c r="H548" i="13"/>
  <c r="G548" i="13"/>
  <c r="F548" i="13"/>
  <c r="E548" i="13"/>
  <c r="D548" i="13"/>
  <c r="C548" i="13"/>
  <c r="B548" i="13"/>
  <c r="A548" i="13"/>
  <c r="O547" i="13"/>
  <c r="N547" i="13"/>
  <c r="M547" i="13"/>
  <c r="L547" i="13"/>
  <c r="K547" i="13"/>
  <c r="J547" i="13"/>
  <c r="I547" i="13"/>
  <c r="H547" i="13"/>
  <c r="G547" i="13"/>
  <c r="F547" i="13"/>
  <c r="E547" i="13"/>
  <c r="D547" i="13"/>
  <c r="C547" i="13"/>
  <c r="B547" i="13"/>
  <c r="A547" i="13"/>
  <c r="O546" i="13"/>
  <c r="N546" i="13"/>
  <c r="M546" i="13"/>
  <c r="L546" i="13"/>
  <c r="K546" i="13"/>
  <c r="J546" i="13"/>
  <c r="I546" i="13"/>
  <c r="H546" i="13"/>
  <c r="G546" i="13"/>
  <c r="F546" i="13"/>
  <c r="E546" i="13"/>
  <c r="D546" i="13"/>
  <c r="C546" i="13"/>
  <c r="B546" i="13"/>
  <c r="A546" i="13"/>
  <c r="O545" i="13"/>
  <c r="N545" i="13"/>
  <c r="M545" i="13"/>
  <c r="L545" i="13"/>
  <c r="K545" i="13"/>
  <c r="J545" i="13"/>
  <c r="I545" i="13"/>
  <c r="H545" i="13"/>
  <c r="G545" i="13"/>
  <c r="F545" i="13"/>
  <c r="E545" i="13"/>
  <c r="D545" i="13"/>
  <c r="C545" i="13"/>
  <c r="B545" i="13"/>
  <c r="A545" i="13"/>
  <c r="O544" i="13"/>
  <c r="N544" i="13"/>
  <c r="M544" i="13"/>
  <c r="L544" i="13"/>
  <c r="K544" i="13"/>
  <c r="J544" i="13"/>
  <c r="I544" i="13"/>
  <c r="H544" i="13"/>
  <c r="G544" i="13"/>
  <c r="F544" i="13"/>
  <c r="E544" i="13"/>
  <c r="D544" i="13"/>
  <c r="C544" i="13"/>
  <c r="B544" i="13"/>
  <c r="A544" i="13"/>
  <c r="O543" i="13"/>
  <c r="N543" i="13"/>
  <c r="M543" i="13"/>
  <c r="L543" i="13"/>
  <c r="K543" i="13"/>
  <c r="J543" i="13"/>
  <c r="I543" i="13"/>
  <c r="H543" i="13"/>
  <c r="G543" i="13"/>
  <c r="F543" i="13"/>
  <c r="E543" i="13"/>
  <c r="D543" i="13"/>
  <c r="C543" i="13"/>
  <c r="B543" i="13"/>
  <c r="A543" i="13"/>
  <c r="O542" i="13"/>
  <c r="N542" i="13"/>
  <c r="M542" i="13"/>
  <c r="L542" i="13"/>
  <c r="K542" i="13"/>
  <c r="J542" i="13"/>
  <c r="I542" i="13"/>
  <c r="H542" i="13"/>
  <c r="G542" i="13"/>
  <c r="F542" i="13"/>
  <c r="E542" i="13"/>
  <c r="D542" i="13"/>
  <c r="C542" i="13"/>
  <c r="B542" i="13"/>
  <c r="A542" i="13"/>
  <c r="O541" i="13"/>
  <c r="N541" i="13"/>
  <c r="M541" i="13"/>
  <c r="L541" i="13"/>
  <c r="K541" i="13"/>
  <c r="J541" i="13"/>
  <c r="I541" i="13"/>
  <c r="H541" i="13"/>
  <c r="G541" i="13"/>
  <c r="F541" i="13"/>
  <c r="E541" i="13"/>
  <c r="D541" i="13"/>
  <c r="C541" i="13"/>
  <c r="B541" i="13"/>
  <c r="A541" i="13"/>
  <c r="O540" i="13"/>
  <c r="N540" i="13"/>
  <c r="M540" i="13"/>
  <c r="L540" i="13"/>
  <c r="K540" i="13"/>
  <c r="J540" i="13"/>
  <c r="I540" i="13"/>
  <c r="H540" i="13"/>
  <c r="G540" i="13"/>
  <c r="F540" i="13"/>
  <c r="E540" i="13"/>
  <c r="D540" i="13"/>
  <c r="C540" i="13"/>
  <c r="B540" i="13"/>
  <c r="A540" i="13"/>
  <c r="O539" i="13"/>
  <c r="N539" i="13"/>
  <c r="M539" i="13"/>
  <c r="L539" i="13"/>
  <c r="K539" i="13"/>
  <c r="J539" i="13"/>
  <c r="I539" i="13"/>
  <c r="H539" i="13"/>
  <c r="G539" i="13"/>
  <c r="F539" i="13"/>
  <c r="E539" i="13"/>
  <c r="D539" i="13"/>
  <c r="C539" i="13"/>
  <c r="B539" i="13"/>
  <c r="A539" i="13"/>
  <c r="O538" i="13"/>
  <c r="N538" i="13"/>
  <c r="M538" i="13"/>
  <c r="L538" i="13"/>
  <c r="K538" i="13"/>
  <c r="J538" i="13"/>
  <c r="I538" i="13"/>
  <c r="H538" i="13"/>
  <c r="G538" i="13"/>
  <c r="F538" i="13"/>
  <c r="E538" i="13"/>
  <c r="D538" i="13"/>
  <c r="C538" i="13"/>
  <c r="B538" i="13"/>
  <c r="A538" i="13"/>
  <c r="O537" i="13"/>
  <c r="N537" i="13"/>
  <c r="M537" i="13"/>
  <c r="L537" i="13"/>
  <c r="K537" i="13"/>
  <c r="J537" i="13"/>
  <c r="I537" i="13"/>
  <c r="H537" i="13"/>
  <c r="G537" i="13"/>
  <c r="F537" i="13"/>
  <c r="E537" i="13"/>
  <c r="D537" i="13"/>
  <c r="C537" i="13"/>
  <c r="B537" i="13"/>
  <c r="A537" i="13"/>
  <c r="O536" i="13"/>
  <c r="N536" i="13"/>
  <c r="M536" i="13"/>
  <c r="L536" i="13"/>
  <c r="K536" i="13"/>
  <c r="J536" i="13"/>
  <c r="I536" i="13"/>
  <c r="H536" i="13"/>
  <c r="G536" i="13"/>
  <c r="F536" i="13"/>
  <c r="E536" i="13"/>
  <c r="D536" i="13"/>
  <c r="C536" i="13"/>
  <c r="B536" i="13"/>
  <c r="A536" i="13"/>
  <c r="V538" i="11"/>
  <c r="O535" i="13"/>
  <c r="U538" i="11"/>
  <c r="N535" i="13"/>
  <c r="M535" i="13"/>
  <c r="L535" i="13"/>
  <c r="K535" i="13"/>
  <c r="J535" i="13"/>
  <c r="I535" i="13"/>
  <c r="H535" i="13"/>
  <c r="G535" i="13"/>
  <c r="F535" i="13"/>
  <c r="E535" i="13"/>
  <c r="D535" i="13"/>
  <c r="C535" i="13"/>
  <c r="B535" i="13"/>
  <c r="A535" i="13"/>
  <c r="O534" i="13"/>
  <c r="N534" i="13"/>
  <c r="M534" i="13"/>
  <c r="L534" i="13"/>
  <c r="K534" i="13"/>
  <c r="J534" i="13"/>
  <c r="I534" i="13"/>
  <c r="H534" i="13"/>
  <c r="G534" i="13"/>
  <c r="F534" i="13"/>
  <c r="E534" i="13"/>
  <c r="D534" i="13"/>
  <c r="C534" i="13"/>
  <c r="B534" i="13"/>
  <c r="A534" i="13"/>
  <c r="O533" i="13"/>
  <c r="N533" i="13"/>
  <c r="M533" i="13"/>
  <c r="L533" i="13"/>
  <c r="K533" i="13"/>
  <c r="J533" i="13"/>
  <c r="I533" i="13"/>
  <c r="H533" i="13"/>
  <c r="G533" i="13"/>
  <c r="F533" i="13"/>
  <c r="E533" i="13"/>
  <c r="D533" i="13"/>
  <c r="C533" i="13"/>
  <c r="B533" i="13"/>
  <c r="A533" i="13"/>
  <c r="O532" i="13"/>
  <c r="N532" i="13"/>
  <c r="M532" i="13"/>
  <c r="L532" i="13"/>
  <c r="K532" i="13"/>
  <c r="J532" i="13"/>
  <c r="I532" i="13"/>
  <c r="H532" i="13"/>
  <c r="G532" i="13"/>
  <c r="F532" i="13"/>
  <c r="E532" i="13"/>
  <c r="D532" i="13"/>
  <c r="C532" i="13"/>
  <c r="B532" i="13"/>
  <c r="A532" i="13"/>
  <c r="O531" i="13"/>
  <c r="N531" i="13"/>
  <c r="M531" i="13"/>
  <c r="L531" i="13"/>
  <c r="K531" i="13"/>
  <c r="J531" i="13"/>
  <c r="I531" i="13"/>
  <c r="H531" i="13"/>
  <c r="G531" i="13"/>
  <c r="F531" i="13"/>
  <c r="E531" i="13"/>
  <c r="D531" i="13"/>
  <c r="C531" i="13"/>
  <c r="B531" i="13"/>
  <c r="A531" i="13"/>
  <c r="O530" i="13"/>
  <c r="N530" i="13"/>
  <c r="M530" i="13"/>
  <c r="L530" i="13"/>
  <c r="K530" i="13"/>
  <c r="J530" i="13"/>
  <c r="I530" i="13"/>
  <c r="H530" i="13"/>
  <c r="G530" i="13"/>
  <c r="F530" i="13"/>
  <c r="E530" i="13"/>
  <c r="D530" i="13"/>
  <c r="C530" i="13"/>
  <c r="B530" i="13"/>
  <c r="A530" i="13"/>
  <c r="O529" i="13"/>
  <c r="N529" i="13"/>
  <c r="M529" i="13"/>
  <c r="L529" i="13"/>
  <c r="K529" i="13"/>
  <c r="J529" i="13"/>
  <c r="I529" i="13"/>
  <c r="H529" i="13"/>
  <c r="G529" i="13"/>
  <c r="F529" i="13"/>
  <c r="E529" i="13"/>
  <c r="D529" i="13"/>
  <c r="C529" i="13"/>
  <c r="B529" i="13"/>
  <c r="A529" i="13"/>
  <c r="O528" i="13"/>
  <c r="N528" i="13"/>
  <c r="M528" i="13"/>
  <c r="L528" i="13"/>
  <c r="K528" i="13"/>
  <c r="J528" i="13"/>
  <c r="I528" i="13"/>
  <c r="H528" i="13"/>
  <c r="G528" i="13"/>
  <c r="F528" i="13"/>
  <c r="E528" i="13"/>
  <c r="D528" i="13"/>
  <c r="C528" i="13"/>
  <c r="B528" i="13"/>
  <c r="A528" i="13"/>
  <c r="O527" i="13"/>
  <c r="N527" i="13"/>
  <c r="M527" i="13"/>
  <c r="L527" i="13"/>
  <c r="K527" i="13"/>
  <c r="J527" i="13"/>
  <c r="I527" i="13"/>
  <c r="H527" i="13"/>
  <c r="G527" i="13"/>
  <c r="F527" i="13"/>
  <c r="E527" i="13"/>
  <c r="D527" i="13"/>
  <c r="C527" i="13"/>
  <c r="B527" i="13"/>
  <c r="A527" i="13"/>
  <c r="O526" i="13"/>
  <c r="N526" i="13"/>
  <c r="M526" i="13"/>
  <c r="L526" i="13"/>
  <c r="K526" i="13"/>
  <c r="J526" i="13"/>
  <c r="I526" i="13"/>
  <c r="H526" i="13"/>
  <c r="G526" i="13"/>
  <c r="F526" i="13"/>
  <c r="E526" i="13"/>
  <c r="D526" i="13"/>
  <c r="C526" i="13"/>
  <c r="B526" i="13"/>
  <c r="A526" i="13"/>
  <c r="O525" i="13"/>
  <c r="N525" i="13"/>
  <c r="M525" i="13"/>
  <c r="L525" i="13"/>
  <c r="K525" i="13"/>
  <c r="J525" i="13"/>
  <c r="I525" i="13"/>
  <c r="H525" i="13"/>
  <c r="G525" i="13"/>
  <c r="F525" i="13"/>
  <c r="E525" i="13"/>
  <c r="D525" i="13"/>
  <c r="C525" i="13"/>
  <c r="B525" i="13"/>
  <c r="A525" i="13"/>
  <c r="O524" i="13"/>
  <c r="N524" i="13"/>
  <c r="M524" i="13"/>
  <c r="L524" i="13"/>
  <c r="K524" i="13"/>
  <c r="J524" i="13"/>
  <c r="I524" i="13"/>
  <c r="H524" i="13"/>
  <c r="G524" i="13"/>
  <c r="F524" i="13"/>
  <c r="E524" i="13"/>
  <c r="D524" i="13"/>
  <c r="C524" i="13"/>
  <c r="B524" i="13"/>
  <c r="A524" i="13"/>
  <c r="O523" i="13"/>
  <c r="N523" i="13"/>
  <c r="M523" i="13"/>
  <c r="L523" i="13"/>
  <c r="K523" i="13"/>
  <c r="J523" i="13"/>
  <c r="I523" i="13"/>
  <c r="H523" i="13"/>
  <c r="G523" i="13"/>
  <c r="F523" i="13"/>
  <c r="E523" i="13"/>
  <c r="D523" i="13"/>
  <c r="C523" i="13"/>
  <c r="B523" i="13"/>
  <c r="A523" i="13"/>
  <c r="O522" i="13"/>
  <c r="N522" i="13"/>
  <c r="M522" i="13"/>
  <c r="L522" i="13"/>
  <c r="K522" i="13"/>
  <c r="J522" i="13"/>
  <c r="I522" i="13"/>
  <c r="H522" i="13"/>
  <c r="G522" i="13"/>
  <c r="F522" i="13"/>
  <c r="E522" i="13"/>
  <c r="D522" i="13"/>
  <c r="C522" i="13"/>
  <c r="B522" i="13"/>
  <c r="A522" i="13"/>
  <c r="O521" i="13"/>
  <c r="N521" i="13"/>
  <c r="M521" i="13"/>
  <c r="L521" i="13"/>
  <c r="K521" i="13"/>
  <c r="J521" i="13"/>
  <c r="I521" i="13"/>
  <c r="H521" i="13"/>
  <c r="G521" i="13"/>
  <c r="F521" i="13"/>
  <c r="E521" i="13"/>
  <c r="D521" i="13"/>
  <c r="C521" i="13"/>
  <c r="B521" i="13"/>
  <c r="A521" i="13"/>
  <c r="O520" i="13"/>
  <c r="N520" i="13"/>
  <c r="M520" i="13"/>
  <c r="L520" i="13"/>
  <c r="K520" i="13"/>
  <c r="J520" i="13"/>
  <c r="I520" i="13"/>
  <c r="H520" i="13"/>
  <c r="G520" i="13"/>
  <c r="F520" i="13"/>
  <c r="E520" i="13"/>
  <c r="D520" i="13"/>
  <c r="C520" i="13"/>
  <c r="B520" i="13"/>
  <c r="A520" i="13"/>
  <c r="O519" i="13"/>
  <c r="N519" i="13"/>
  <c r="M519" i="13"/>
  <c r="L519" i="13"/>
  <c r="K519" i="13"/>
  <c r="J519" i="13"/>
  <c r="I519" i="13"/>
  <c r="H519" i="13"/>
  <c r="G519" i="13"/>
  <c r="F519" i="13"/>
  <c r="E519" i="13"/>
  <c r="D519" i="13"/>
  <c r="C519" i="13"/>
  <c r="B519" i="13"/>
  <c r="A519" i="13"/>
  <c r="O518" i="13"/>
  <c r="N518" i="13"/>
  <c r="M518" i="13"/>
  <c r="L518" i="13"/>
  <c r="K518" i="13"/>
  <c r="J518" i="13"/>
  <c r="I518" i="13"/>
  <c r="H518" i="13"/>
  <c r="G518" i="13"/>
  <c r="F518" i="13"/>
  <c r="E518" i="13"/>
  <c r="D518" i="13"/>
  <c r="C518" i="13"/>
  <c r="B518" i="13"/>
  <c r="A518" i="13"/>
  <c r="O517" i="13"/>
  <c r="N517" i="13"/>
  <c r="M517" i="13"/>
  <c r="L517" i="13"/>
  <c r="K517" i="13"/>
  <c r="J517" i="13"/>
  <c r="I517" i="13"/>
  <c r="H517" i="13"/>
  <c r="G517" i="13"/>
  <c r="F517" i="13"/>
  <c r="E517" i="13"/>
  <c r="D517" i="13"/>
  <c r="C517" i="13"/>
  <c r="B517" i="13"/>
  <c r="A517" i="13"/>
  <c r="O516" i="13"/>
  <c r="N516" i="13"/>
  <c r="M516" i="13"/>
  <c r="L516" i="13"/>
  <c r="K516" i="13"/>
  <c r="J516" i="13"/>
  <c r="I516" i="13"/>
  <c r="H516" i="13"/>
  <c r="G516" i="13"/>
  <c r="F516" i="13"/>
  <c r="E516" i="13"/>
  <c r="D516" i="13"/>
  <c r="C516" i="13"/>
  <c r="B516" i="13"/>
  <c r="A516" i="13"/>
  <c r="O515" i="13"/>
  <c r="N515" i="13"/>
  <c r="M515" i="13"/>
  <c r="L515" i="13"/>
  <c r="K515" i="13"/>
  <c r="J515" i="13"/>
  <c r="I515" i="13"/>
  <c r="H515" i="13"/>
  <c r="G515" i="13"/>
  <c r="F515" i="13"/>
  <c r="E515" i="13"/>
  <c r="D515" i="13"/>
  <c r="C515" i="13"/>
  <c r="B515" i="13"/>
  <c r="A515" i="13"/>
  <c r="O514" i="13"/>
  <c r="N514" i="13"/>
  <c r="M514" i="13"/>
  <c r="L514" i="13"/>
  <c r="K514" i="13"/>
  <c r="J514" i="13"/>
  <c r="I514" i="13"/>
  <c r="H514" i="13"/>
  <c r="G514" i="13"/>
  <c r="F514" i="13"/>
  <c r="E514" i="13"/>
  <c r="D514" i="13"/>
  <c r="C514" i="13"/>
  <c r="B514" i="13"/>
  <c r="A514" i="13"/>
  <c r="O513" i="13"/>
  <c r="N513" i="13"/>
  <c r="M513" i="13"/>
  <c r="L513" i="13"/>
  <c r="K513" i="13"/>
  <c r="J513" i="13"/>
  <c r="I513" i="13"/>
  <c r="H513" i="13"/>
  <c r="G513" i="13"/>
  <c r="F513" i="13"/>
  <c r="E513" i="13"/>
  <c r="D513" i="13"/>
  <c r="C513" i="13"/>
  <c r="B513" i="13"/>
  <c r="A513" i="13"/>
  <c r="O512" i="13"/>
  <c r="N512" i="13"/>
  <c r="M512" i="13"/>
  <c r="L512" i="13"/>
  <c r="K512" i="13"/>
  <c r="J512" i="13"/>
  <c r="I512" i="13"/>
  <c r="H512" i="13"/>
  <c r="G512" i="13"/>
  <c r="F512" i="13"/>
  <c r="E512" i="13"/>
  <c r="D512" i="13"/>
  <c r="C512" i="13"/>
  <c r="B512" i="13"/>
  <c r="A512" i="13"/>
  <c r="O511" i="13"/>
  <c r="N511" i="13"/>
  <c r="M511" i="13"/>
  <c r="L511" i="13"/>
  <c r="K511" i="13"/>
  <c r="J511" i="13"/>
  <c r="I511" i="13"/>
  <c r="H511" i="13"/>
  <c r="G511" i="13"/>
  <c r="F511" i="13"/>
  <c r="E511" i="13"/>
  <c r="D511" i="13"/>
  <c r="C511" i="13"/>
  <c r="B511" i="13"/>
  <c r="A511" i="13"/>
  <c r="O510" i="13"/>
  <c r="N510" i="13"/>
  <c r="M510" i="13"/>
  <c r="L510" i="13"/>
  <c r="K510" i="13"/>
  <c r="J510" i="13"/>
  <c r="I510" i="13"/>
  <c r="H510" i="13"/>
  <c r="G510" i="13"/>
  <c r="F510" i="13"/>
  <c r="E510" i="13"/>
  <c r="D510" i="13"/>
  <c r="C510" i="13"/>
  <c r="B510" i="13"/>
  <c r="A510" i="13"/>
  <c r="O509" i="13"/>
  <c r="N509" i="13"/>
  <c r="M509" i="13"/>
  <c r="L509" i="13"/>
  <c r="K509" i="13"/>
  <c r="J509" i="13"/>
  <c r="I509" i="13"/>
  <c r="H509" i="13"/>
  <c r="G509" i="13"/>
  <c r="F509" i="13"/>
  <c r="E509" i="13"/>
  <c r="D509" i="13"/>
  <c r="C509" i="13"/>
  <c r="B509" i="13"/>
  <c r="A509" i="13"/>
  <c r="V511" i="11"/>
  <c r="O508" i="13"/>
  <c r="U511" i="11"/>
  <c r="N508" i="13"/>
  <c r="M508" i="13"/>
  <c r="L508" i="13"/>
  <c r="K508" i="13"/>
  <c r="J508" i="13"/>
  <c r="I508" i="13"/>
  <c r="H508" i="13"/>
  <c r="G508" i="13"/>
  <c r="F508" i="13"/>
  <c r="E508" i="13"/>
  <c r="D508" i="13"/>
  <c r="C508" i="13"/>
  <c r="B508" i="13"/>
  <c r="A508" i="13"/>
  <c r="O507" i="13"/>
  <c r="N507" i="13"/>
  <c r="M507" i="13"/>
  <c r="L507" i="13"/>
  <c r="K507" i="13"/>
  <c r="J507" i="13"/>
  <c r="I507" i="13"/>
  <c r="H507" i="13"/>
  <c r="G507" i="13"/>
  <c r="F507" i="13"/>
  <c r="E507" i="13"/>
  <c r="D507" i="13"/>
  <c r="C507" i="13"/>
  <c r="B507" i="13"/>
  <c r="A507" i="13"/>
  <c r="O506" i="13"/>
  <c r="N506" i="13"/>
  <c r="M506" i="13"/>
  <c r="L506" i="13"/>
  <c r="K506" i="13"/>
  <c r="J506" i="13"/>
  <c r="I506" i="13"/>
  <c r="H506" i="13"/>
  <c r="G506" i="13"/>
  <c r="F506" i="13"/>
  <c r="E506" i="13"/>
  <c r="D506" i="13"/>
  <c r="C506" i="13"/>
  <c r="B506" i="13"/>
  <c r="A506" i="13"/>
  <c r="O505" i="13"/>
  <c r="N505" i="13"/>
  <c r="M505" i="13"/>
  <c r="L505" i="13"/>
  <c r="K505" i="13"/>
  <c r="J505" i="13"/>
  <c r="I505" i="13"/>
  <c r="H505" i="13"/>
  <c r="G505" i="13"/>
  <c r="F505" i="13"/>
  <c r="E505" i="13"/>
  <c r="D505" i="13"/>
  <c r="C505" i="13"/>
  <c r="B505" i="13"/>
  <c r="A505" i="13"/>
  <c r="O504" i="13"/>
  <c r="N504" i="13"/>
  <c r="M504" i="13"/>
  <c r="L504" i="13"/>
  <c r="K504" i="13"/>
  <c r="J504" i="13"/>
  <c r="I504" i="13"/>
  <c r="H504" i="13"/>
  <c r="G504" i="13"/>
  <c r="F504" i="13"/>
  <c r="E504" i="13"/>
  <c r="D504" i="13"/>
  <c r="C504" i="13"/>
  <c r="B504" i="13"/>
  <c r="A504" i="13"/>
  <c r="O503" i="13"/>
  <c r="N503" i="13"/>
  <c r="M503" i="13"/>
  <c r="L503" i="13"/>
  <c r="K503" i="13"/>
  <c r="J503" i="13"/>
  <c r="I503" i="13"/>
  <c r="H503" i="13"/>
  <c r="G503" i="13"/>
  <c r="F503" i="13"/>
  <c r="E503" i="13"/>
  <c r="D503" i="13"/>
  <c r="C503" i="13"/>
  <c r="B503" i="13"/>
  <c r="A503" i="13"/>
  <c r="O502" i="13"/>
  <c r="N502" i="13"/>
  <c r="M502" i="13"/>
  <c r="L502" i="13"/>
  <c r="K502" i="13"/>
  <c r="J502" i="13"/>
  <c r="I502" i="13"/>
  <c r="H502" i="13"/>
  <c r="G502" i="13"/>
  <c r="F502" i="13"/>
  <c r="E502" i="13"/>
  <c r="D502" i="13"/>
  <c r="C502" i="13"/>
  <c r="B502" i="13"/>
  <c r="A502" i="13"/>
  <c r="O501" i="13"/>
  <c r="N501" i="13"/>
  <c r="M501" i="13"/>
  <c r="L501" i="13"/>
  <c r="K501" i="13"/>
  <c r="J501" i="13"/>
  <c r="I501" i="13"/>
  <c r="H501" i="13"/>
  <c r="G501" i="13"/>
  <c r="F501" i="13"/>
  <c r="E501" i="13"/>
  <c r="D501" i="13"/>
  <c r="C501" i="13"/>
  <c r="B501" i="13"/>
  <c r="A501" i="13"/>
  <c r="O500" i="13"/>
  <c r="N500" i="13"/>
  <c r="M500" i="13"/>
  <c r="L500" i="13"/>
  <c r="K500" i="13"/>
  <c r="J500" i="13"/>
  <c r="I500" i="13"/>
  <c r="H500" i="13"/>
  <c r="G500" i="13"/>
  <c r="F500" i="13"/>
  <c r="E500" i="13"/>
  <c r="D500" i="13"/>
  <c r="C500" i="13"/>
  <c r="B500" i="13"/>
  <c r="A500" i="13"/>
  <c r="O499" i="13"/>
  <c r="N499" i="13"/>
  <c r="M499" i="13"/>
  <c r="L499" i="13"/>
  <c r="K499" i="13"/>
  <c r="J499" i="13"/>
  <c r="I499" i="13"/>
  <c r="H499" i="13"/>
  <c r="G499" i="13"/>
  <c r="F499" i="13"/>
  <c r="E499" i="13"/>
  <c r="D499" i="13"/>
  <c r="C499" i="13"/>
  <c r="B499" i="13"/>
  <c r="A499" i="13"/>
  <c r="O498" i="13"/>
  <c r="N498" i="13"/>
  <c r="M498" i="13"/>
  <c r="L498" i="13"/>
  <c r="K498" i="13"/>
  <c r="J498" i="13"/>
  <c r="I498" i="13"/>
  <c r="H498" i="13"/>
  <c r="G498" i="13"/>
  <c r="F498" i="13"/>
  <c r="E498" i="13"/>
  <c r="D498" i="13"/>
  <c r="C498" i="13"/>
  <c r="B498" i="13"/>
  <c r="A498" i="13"/>
  <c r="O497" i="13"/>
  <c r="N497" i="13"/>
  <c r="M497" i="13"/>
  <c r="L497" i="13"/>
  <c r="K497" i="13"/>
  <c r="J497" i="13"/>
  <c r="I497" i="13"/>
  <c r="H497" i="13"/>
  <c r="G497" i="13"/>
  <c r="F497" i="13"/>
  <c r="E497" i="13"/>
  <c r="D497" i="13"/>
  <c r="C497" i="13"/>
  <c r="B497" i="13"/>
  <c r="A497" i="13"/>
  <c r="O496" i="13"/>
  <c r="N496" i="13"/>
  <c r="M496" i="13"/>
  <c r="L496" i="13"/>
  <c r="K496" i="13"/>
  <c r="J496" i="13"/>
  <c r="I496" i="13"/>
  <c r="H496" i="13"/>
  <c r="G496" i="13"/>
  <c r="F496" i="13"/>
  <c r="E496" i="13"/>
  <c r="D496" i="13"/>
  <c r="C496" i="13"/>
  <c r="B496" i="13"/>
  <c r="A496" i="13"/>
  <c r="O495" i="13"/>
  <c r="N495" i="13"/>
  <c r="M495" i="13"/>
  <c r="L495" i="13"/>
  <c r="K495" i="13"/>
  <c r="J495" i="13"/>
  <c r="I495" i="13"/>
  <c r="H495" i="13"/>
  <c r="G495" i="13"/>
  <c r="F495" i="13"/>
  <c r="E495" i="13"/>
  <c r="D495" i="13"/>
  <c r="C495" i="13"/>
  <c r="B495" i="13"/>
  <c r="A495" i="13"/>
  <c r="O494" i="13"/>
  <c r="N494" i="13"/>
  <c r="M494" i="13"/>
  <c r="L494" i="13"/>
  <c r="K494" i="13"/>
  <c r="J494" i="13"/>
  <c r="I494" i="13"/>
  <c r="H494" i="13"/>
  <c r="G494" i="13"/>
  <c r="F494" i="13"/>
  <c r="E494" i="13"/>
  <c r="D494" i="13"/>
  <c r="C494" i="13"/>
  <c r="B494" i="13"/>
  <c r="A494" i="13"/>
  <c r="O493" i="13"/>
  <c r="N493" i="13"/>
  <c r="M493" i="13"/>
  <c r="L493" i="13"/>
  <c r="K493" i="13"/>
  <c r="J493" i="13"/>
  <c r="I493" i="13"/>
  <c r="H493" i="13"/>
  <c r="G493" i="13"/>
  <c r="F493" i="13"/>
  <c r="E493" i="13"/>
  <c r="D493" i="13"/>
  <c r="C493" i="13"/>
  <c r="B493" i="13"/>
  <c r="A493" i="13"/>
  <c r="O492" i="13"/>
  <c r="N492" i="13"/>
  <c r="M492" i="13"/>
  <c r="L492" i="13"/>
  <c r="K492" i="13"/>
  <c r="J492" i="13"/>
  <c r="I492" i="13"/>
  <c r="H492" i="13"/>
  <c r="G492" i="13"/>
  <c r="F492" i="13"/>
  <c r="E492" i="13"/>
  <c r="D492" i="13"/>
  <c r="C492" i="13"/>
  <c r="B492" i="13"/>
  <c r="A492" i="13"/>
  <c r="O491" i="13"/>
  <c r="N491" i="13"/>
  <c r="M491" i="13"/>
  <c r="L491" i="13"/>
  <c r="K491" i="13"/>
  <c r="J491" i="13"/>
  <c r="I491" i="13"/>
  <c r="H491" i="13"/>
  <c r="G491" i="13"/>
  <c r="F491" i="13"/>
  <c r="E491" i="13"/>
  <c r="D491" i="13"/>
  <c r="C491" i="13"/>
  <c r="B491" i="13"/>
  <c r="A491" i="13"/>
  <c r="O490" i="13"/>
  <c r="N490" i="13"/>
  <c r="M490" i="13"/>
  <c r="L490" i="13"/>
  <c r="K490" i="13"/>
  <c r="J490" i="13"/>
  <c r="I490" i="13"/>
  <c r="H490" i="13"/>
  <c r="G490" i="13"/>
  <c r="F490" i="13"/>
  <c r="E490" i="13"/>
  <c r="D490" i="13"/>
  <c r="C490" i="13"/>
  <c r="B490" i="13"/>
  <c r="A490" i="13"/>
  <c r="O489" i="13"/>
  <c r="N489" i="13"/>
  <c r="M489" i="13"/>
  <c r="L489" i="13"/>
  <c r="K489" i="13"/>
  <c r="J489" i="13"/>
  <c r="I489" i="13"/>
  <c r="H489" i="13"/>
  <c r="G489" i="13"/>
  <c r="F489" i="13"/>
  <c r="E489" i="13"/>
  <c r="D489" i="13"/>
  <c r="C489" i="13"/>
  <c r="B489" i="13"/>
  <c r="A489" i="13"/>
  <c r="O488" i="13"/>
  <c r="N488" i="13"/>
  <c r="M488" i="13"/>
  <c r="L488" i="13"/>
  <c r="K488" i="13"/>
  <c r="J488" i="13"/>
  <c r="I488" i="13"/>
  <c r="H488" i="13"/>
  <c r="G488" i="13"/>
  <c r="F488" i="13"/>
  <c r="E488" i="13"/>
  <c r="D488" i="13"/>
  <c r="C488" i="13"/>
  <c r="B488" i="13"/>
  <c r="A488" i="13"/>
  <c r="O487" i="13"/>
  <c r="N487" i="13"/>
  <c r="M487" i="13"/>
  <c r="L487" i="13"/>
  <c r="K487" i="13"/>
  <c r="J487" i="13"/>
  <c r="I487" i="13"/>
  <c r="H487" i="13"/>
  <c r="G487" i="13"/>
  <c r="F487" i="13"/>
  <c r="E487" i="13"/>
  <c r="D487" i="13"/>
  <c r="C487" i="13"/>
  <c r="B487" i="13"/>
  <c r="A487" i="13"/>
  <c r="O486" i="13"/>
  <c r="N486" i="13"/>
  <c r="M486" i="13"/>
  <c r="L486" i="13"/>
  <c r="K486" i="13"/>
  <c r="J486" i="13"/>
  <c r="I486" i="13"/>
  <c r="H486" i="13"/>
  <c r="G486" i="13"/>
  <c r="F486" i="13"/>
  <c r="E486" i="13"/>
  <c r="D486" i="13"/>
  <c r="C486" i="13"/>
  <c r="B486" i="13"/>
  <c r="A486" i="13"/>
  <c r="O485" i="13"/>
  <c r="N485" i="13"/>
  <c r="M485" i="13"/>
  <c r="L485" i="13"/>
  <c r="K485" i="13"/>
  <c r="J485" i="13"/>
  <c r="I485" i="13"/>
  <c r="H485" i="13"/>
  <c r="G485" i="13"/>
  <c r="F485" i="13"/>
  <c r="E485" i="13"/>
  <c r="D485" i="13"/>
  <c r="C485" i="13"/>
  <c r="B485" i="13"/>
  <c r="A485" i="13"/>
  <c r="O484" i="13"/>
  <c r="N484" i="13"/>
  <c r="M484" i="13"/>
  <c r="L484" i="13"/>
  <c r="K484" i="13"/>
  <c r="J484" i="13"/>
  <c r="I484" i="13"/>
  <c r="H484" i="13"/>
  <c r="G484" i="13"/>
  <c r="F484" i="13"/>
  <c r="E484" i="13"/>
  <c r="D484" i="13"/>
  <c r="C484" i="13"/>
  <c r="B484" i="13"/>
  <c r="A484" i="13"/>
  <c r="O483" i="13"/>
  <c r="N483" i="13"/>
  <c r="M483" i="13"/>
  <c r="L483" i="13"/>
  <c r="K483" i="13"/>
  <c r="J483" i="13"/>
  <c r="I483" i="13"/>
  <c r="H483" i="13"/>
  <c r="G483" i="13"/>
  <c r="F483" i="13"/>
  <c r="E483" i="13"/>
  <c r="D483" i="13"/>
  <c r="C483" i="13"/>
  <c r="B483" i="13"/>
  <c r="A483" i="13"/>
  <c r="O482" i="13"/>
  <c r="N482" i="13"/>
  <c r="M482" i="13"/>
  <c r="L482" i="13"/>
  <c r="K482" i="13"/>
  <c r="J482" i="13"/>
  <c r="I482" i="13"/>
  <c r="H482" i="13"/>
  <c r="G482" i="13"/>
  <c r="F482" i="13"/>
  <c r="E482" i="13"/>
  <c r="D482" i="13"/>
  <c r="C482" i="13"/>
  <c r="B482" i="13"/>
  <c r="A482" i="13"/>
  <c r="O481" i="13"/>
  <c r="N481" i="13"/>
  <c r="M481" i="13"/>
  <c r="L481" i="13"/>
  <c r="K481" i="13"/>
  <c r="J481" i="13"/>
  <c r="I481" i="13"/>
  <c r="H481" i="13"/>
  <c r="G481" i="13"/>
  <c r="F481" i="13"/>
  <c r="E481" i="13"/>
  <c r="D481" i="13"/>
  <c r="C481" i="13"/>
  <c r="B481" i="13"/>
  <c r="A481" i="13"/>
  <c r="O480" i="13"/>
  <c r="N480" i="13"/>
  <c r="M480" i="13"/>
  <c r="L480" i="13"/>
  <c r="K480" i="13"/>
  <c r="J480" i="13"/>
  <c r="I480" i="13"/>
  <c r="H480" i="13"/>
  <c r="G480" i="13"/>
  <c r="F480" i="13"/>
  <c r="E480" i="13"/>
  <c r="D480" i="13"/>
  <c r="C480" i="13"/>
  <c r="B480" i="13"/>
  <c r="A480" i="13"/>
  <c r="O479" i="13"/>
  <c r="N479" i="13"/>
  <c r="M479" i="13"/>
  <c r="L479" i="13"/>
  <c r="K479" i="13"/>
  <c r="J479" i="13"/>
  <c r="I479" i="13"/>
  <c r="H479" i="13"/>
  <c r="G479" i="13"/>
  <c r="F479" i="13"/>
  <c r="E479" i="13"/>
  <c r="D479" i="13"/>
  <c r="C479" i="13"/>
  <c r="B479" i="13"/>
  <c r="A479" i="13"/>
  <c r="O478" i="13"/>
  <c r="N478" i="13"/>
  <c r="M478" i="13"/>
  <c r="L478" i="13"/>
  <c r="K478" i="13"/>
  <c r="J478" i="13"/>
  <c r="I478" i="13"/>
  <c r="H478" i="13"/>
  <c r="G478" i="13"/>
  <c r="F478" i="13"/>
  <c r="E478" i="13"/>
  <c r="D478" i="13"/>
  <c r="C478" i="13"/>
  <c r="B478" i="13"/>
  <c r="A478" i="13"/>
  <c r="O477" i="13"/>
  <c r="N477" i="13"/>
  <c r="M477" i="13"/>
  <c r="L477" i="13"/>
  <c r="K477" i="13"/>
  <c r="J477" i="13"/>
  <c r="I477" i="13"/>
  <c r="H477" i="13"/>
  <c r="G477" i="13"/>
  <c r="F477" i="13"/>
  <c r="E477" i="13"/>
  <c r="D477" i="13"/>
  <c r="C477" i="13"/>
  <c r="B477" i="13"/>
  <c r="A477" i="13"/>
  <c r="O476" i="13"/>
  <c r="N476" i="13"/>
  <c r="M476" i="13"/>
  <c r="L476" i="13"/>
  <c r="K476" i="13"/>
  <c r="J476" i="13"/>
  <c r="I476" i="13"/>
  <c r="H476" i="13"/>
  <c r="G476" i="13"/>
  <c r="F476" i="13"/>
  <c r="E476" i="13"/>
  <c r="D476" i="13"/>
  <c r="C476" i="13"/>
  <c r="B476" i="13"/>
  <c r="A476" i="13"/>
  <c r="O475" i="13"/>
  <c r="N475" i="13"/>
  <c r="M475" i="13"/>
  <c r="L475" i="13"/>
  <c r="K475" i="13"/>
  <c r="J475" i="13"/>
  <c r="I475" i="13"/>
  <c r="H475" i="13"/>
  <c r="G475" i="13"/>
  <c r="F475" i="13"/>
  <c r="E475" i="13"/>
  <c r="D475" i="13"/>
  <c r="C475" i="13"/>
  <c r="B475" i="13"/>
  <c r="A475" i="13"/>
  <c r="O474" i="13"/>
  <c r="N474" i="13"/>
  <c r="M474" i="13"/>
  <c r="L474" i="13"/>
  <c r="K474" i="13"/>
  <c r="J474" i="13"/>
  <c r="I474" i="13"/>
  <c r="H474" i="13"/>
  <c r="G474" i="13"/>
  <c r="F474" i="13"/>
  <c r="E474" i="13"/>
  <c r="D474" i="13"/>
  <c r="C474" i="13"/>
  <c r="B474" i="13"/>
  <c r="A474" i="13"/>
  <c r="O473" i="13"/>
  <c r="N473" i="13"/>
  <c r="M473" i="13"/>
  <c r="L473" i="13"/>
  <c r="K473" i="13"/>
  <c r="J473" i="13"/>
  <c r="I473" i="13"/>
  <c r="H473" i="13"/>
  <c r="G473" i="13"/>
  <c r="F473" i="13"/>
  <c r="E473" i="13"/>
  <c r="D473" i="13"/>
  <c r="C473" i="13"/>
  <c r="B473" i="13"/>
  <c r="A473" i="13"/>
  <c r="O472" i="13"/>
  <c r="N472" i="13"/>
  <c r="M472" i="13"/>
  <c r="L472" i="13"/>
  <c r="K472" i="13"/>
  <c r="J472" i="13"/>
  <c r="I472" i="13"/>
  <c r="H472" i="13"/>
  <c r="G472" i="13"/>
  <c r="F472" i="13"/>
  <c r="E472" i="13"/>
  <c r="D472" i="13"/>
  <c r="C472" i="13"/>
  <c r="B472" i="13"/>
  <c r="A472" i="13"/>
  <c r="O471" i="13"/>
  <c r="N471" i="13"/>
  <c r="M471" i="13"/>
  <c r="L471" i="13"/>
  <c r="K471" i="13"/>
  <c r="J471" i="13"/>
  <c r="I471" i="13"/>
  <c r="H471" i="13"/>
  <c r="G471" i="13"/>
  <c r="F471" i="13"/>
  <c r="E471" i="13"/>
  <c r="D471" i="13"/>
  <c r="C471" i="13"/>
  <c r="B471" i="13"/>
  <c r="A471" i="13"/>
  <c r="O470" i="13"/>
  <c r="N470" i="13"/>
  <c r="M470" i="13"/>
  <c r="L470" i="13"/>
  <c r="K470" i="13"/>
  <c r="J470" i="13"/>
  <c r="I470" i="13"/>
  <c r="H470" i="13"/>
  <c r="G470" i="13"/>
  <c r="F470" i="13"/>
  <c r="E470" i="13"/>
  <c r="D470" i="13"/>
  <c r="C470" i="13"/>
  <c r="B470" i="13"/>
  <c r="A470" i="13"/>
  <c r="O469" i="13"/>
  <c r="N469" i="13"/>
  <c r="M469" i="13"/>
  <c r="L469" i="13"/>
  <c r="K469" i="13"/>
  <c r="J469" i="13"/>
  <c r="I469" i="13"/>
  <c r="H469" i="13"/>
  <c r="G469" i="13"/>
  <c r="F469" i="13"/>
  <c r="E469" i="13"/>
  <c r="D469" i="13"/>
  <c r="C469" i="13"/>
  <c r="B469" i="13"/>
  <c r="A469" i="13"/>
  <c r="O468" i="13"/>
  <c r="N468" i="13"/>
  <c r="M468" i="13"/>
  <c r="L468" i="13"/>
  <c r="K468" i="13"/>
  <c r="J468" i="13"/>
  <c r="I468" i="13"/>
  <c r="H468" i="13"/>
  <c r="G468" i="13"/>
  <c r="F468" i="13"/>
  <c r="E468" i="13"/>
  <c r="D468" i="13"/>
  <c r="C468" i="13"/>
  <c r="B468" i="13"/>
  <c r="A468" i="13"/>
  <c r="O467" i="13"/>
  <c r="N467" i="13"/>
  <c r="M467" i="13"/>
  <c r="L467" i="13"/>
  <c r="K467" i="13"/>
  <c r="J467" i="13"/>
  <c r="I467" i="13"/>
  <c r="H467" i="13"/>
  <c r="G467" i="13"/>
  <c r="F467" i="13"/>
  <c r="E467" i="13"/>
  <c r="D467" i="13"/>
  <c r="C467" i="13"/>
  <c r="B467" i="13"/>
  <c r="A467" i="13"/>
  <c r="O466" i="13"/>
  <c r="N466" i="13"/>
  <c r="M466" i="13"/>
  <c r="L466" i="13"/>
  <c r="K466" i="13"/>
  <c r="J466" i="13"/>
  <c r="I466" i="13"/>
  <c r="H466" i="13"/>
  <c r="G466" i="13"/>
  <c r="F466" i="13"/>
  <c r="E466" i="13"/>
  <c r="D466" i="13"/>
  <c r="C466" i="13"/>
  <c r="B466" i="13"/>
  <c r="A466" i="13"/>
  <c r="O465" i="13"/>
  <c r="N465" i="13"/>
  <c r="M465" i="13"/>
  <c r="L465" i="13"/>
  <c r="K465" i="13"/>
  <c r="J465" i="13"/>
  <c r="I465" i="13"/>
  <c r="H465" i="13"/>
  <c r="G465" i="13"/>
  <c r="F465" i="13"/>
  <c r="E465" i="13"/>
  <c r="D465" i="13"/>
  <c r="C465" i="13"/>
  <c r="B465" i="13"/>
  <c r="A465" i="13"/>
  <c r="O464" i="13"/>
  <c r="N464" i="13"/>
  <c r="M464" i="13"/>
  <c r="L464" i="13"/>
  <c r="K464" i="13"/>
  <c r="J464" i="13"/>
  <c r="I464" i="13"/>
  <c r="H464" i="13"/>
  <c r="G464" i="13"/>
  <c r="F464" i="13"/>
  <c r="E464" i="13"/>
  <c r="D464" i="13"/>
  <c r="C464" i="13"/>
  <c r="B464" i="13"/>
  <c r="A464" i="13"/>
  <c r="O463" i="13"/>
  <c r="N463" i="13"/>
  <c r="M463" i="13"/>
  <c r="L463" i="13"/>
  <c r="K463" i="13"/>
  <c r="J463" i="13"/>
  <c r="I463" i="13"/>
  <c r="H463" i="13"/>
  <c r="G463" i="13"/>
  <c r="F463" i="13"/>
  <c r="E463" i="13"/>
  <c r="D463" i="13"/>
  <c r="C463" i="13"/>
  <c r="B463" i="13"/>
  <c r="A463" i="13"/>
  <c r="O462" i="13"/>
  <c r="N462" i="13"/>
  <c r="M462" i="13"/>
  <c r="L462" i="13"/>
  <c r="K462" i="13"/>
  <c r="J462" i="13"/>
  <c r="I462" i="13"/>
  <c r="H462" i="13"/>
  <c r="G462" i="13"/>
  <c r="F462" i="13"/>
  <c r="E462" i="13"/>
  <c r="D462" i="13"/>
  <c r="C462" i="13"/>
  <c r="B462" i="13"/>
  <c r="A462" i="13"/>
  <c r="O461" i="13"/>
  <c r="N461" i="13"/>
  <c r="M461" i="13"/>
  <c r="L461" i="13"/>
  <c r="K461" i="13"/>
  <c r="J461" i="13"/>
  <c r="I461" i="13"/>
  <c r="H461" i="13"/>
  <c r="G461" i="13"/>
  <c r="F461" i="13"/>
  <c r="E461" i="13"/>
  <c r="D461" i="13"/>
  <c r="C461" i="13"/>
  <c r="B461" i="13"/>
  <c r="A461" i="13"/>
  <c r="O460" i="13"/>
  <c r="N460" i="13"/>
  <c r="M460" i="13"/>
  <c r="L460" i="13"/>
  <c r="K460" i="13"/>
  <c r="J460" i="13"/>
  <c r="I460" i="13"/>
  <c r="H460" i="13"/>
  <c r="G460" i="13"/>
  <c r="F460" i="13"/>
  <c r="E460" i="13"/>
  <c r="D460" i="13"/>
  <c r="C460" i="13"/>
  <c r="B460" i="13"/>
  <c r="A460" i="13"/>
  <c r="O459" i="13"/>
  <c r="N459" i="13"/>
  <c r="M459" i="13"/>
  <c r="L459" i="13"/>
  <c r="K459" i="13"/>
  <c r="J459" i="13"/>
  <c r="I459" i="13"/>
  <c r="H459" i="13"/>
  <c r="G459" i="13"/>
  <c r="F459" i="13"/>
  <c r="E459" i="13"/>
  <c r="D459" i="13"/>
  <c r="C459" i="13"/>
  <c r="B459" i="13"/>
  <c r="A459" i="13"/>
  <c r="O458" i="13"/>
  <c r="N458" i="13"/>
  <c r="M458" i="13"/>
  <c r="L458" i="13"/>
  <c r="K458" i="13"/>
  <c r="J458" i="13"/>
  <c r="I458" i="13"/>
  <c r="H458" i="13"/>
  <c r="G458" i="13"/>
  <c r="F458" i="13"/>
  <c r="E458" i="13"/>
  <c r="D458" i="13"/>
  <c r="C458" i="13"/>
  <c r="B458" i="13"/>
  <c r="A458" i="13"/>
  <c r="O457" i="13"/>
  <c r="N457" i="13"/>
  <c r="M457" i="13"/>
  <c r="L457" i="13"/>
  <c r="K457" i="13"/>
  <c r="J457" i="13"/>
  <c r="I457" i="13"/>
  <c r="H457" i="13"/>
  <c r="G457" i="13"/>
  <c r="F457" i="13"/>
  <c r="E457" i="13"/>
  <c r="D457" i="13"/>
  <c r="C457" i="13"/>
  <c r="B457" i="13"/>
  <c r="A457" i="13"/>
  <c r="O456" i="13"/>
  <c r="N456" i="13"/>
  <c r="M456" i="13"/>
  <c r="L456" i="13"/>
  <c r="K456" i="13"/>
  <c r="J456" i="13"/>
  <c r="I456" i="13"/>
  <c r="H456" i="13"/>
  <c r="G456" i="13"/>
  <c r="F456" i="13"/>
  <c r="E456" i="13"/>
  <c r="D456" i="13"/>
  <c r="C456" i="13"/>
  <c r="B456" i="13"/>
  <c r="A456" i="13"/>
  <c r="O455" i="13"/>
  <c r="N455" i="13"/>
  <c r="M455" i="13"/>
  <c r="L455" i="13"/>
  <c r="K455" i="13"/>
  <c r="J455" i="13"/>
  <c r="I455" i="13"/>
  <c r="H455" i="13"/>
  <c r="G455" i="13"/>
  <c r="F455" i="13"/>
  <c r="E455" i="13"/>
  <c r="D455" i="13"/>
  <c r="C455" i="13"/>
  <c r="B455" i="13"/>
  <c r="A455" i="13"/>
  <c r="O454" i="13"/>
  <c r="N454" i="13"/>
  <c r="M454" i="13"/>
  <c r="L454" i="13"/>
  <c r="K454" i="13"/>
  <c r="J454" i="13"/>
  <c r="I454" i="13"/>
  <c r="H454" i="13"/>
  <c r="G454" i="13"/>
  <c r="F454" i="13"/>
  <c r="E454" i="13"/>
  <c r="D454" i="13"/>
  <c r="C454" i="13"/>
  <c r="B454" i="13"/>
  <c r="A454" i="13"/>
  <c r="O453" i="13"/>
  <c r="N453" i="13"/>
  <c r="M453" i="13"/>
  <c r="L453" i="13"/>
  <c r="K453" i="13"/>
  <c r="J453" i="13"/>
  <c r="I453" i="13"/>
  <c r="H453" i="13"/>
  <c r="G453" i="13"/>
  <c r="F453" i="13"/>
  <c r="E453" i="13"/>
  <c r="D453" i="13"/>
  <c r="C453" i="13"/>
  <c r="B453" i="13"/>
  <c r="A453" i="13"/>
  <c r="O452" i="13"/>
  <c r="N452" i="13"/>
  <c r="M452" i="13"/>
  <c r="L452" i="13"/>
  <c r="K452" i="13"/>
  <c r="J452" i="13"/>
  <c r="I452" i="13"/>
  <c r="H452" i="13"/>
  <c r="G452" i="13"/>
  <c r="F452" i="13"/>
  <c r="E452" i="13"/>
  <c r="D452" i="13"/>
  <c r="C452" i="13"/>
  <c r="B452" i="13"/>
  <c r="A452" i="13"/>
  <c r="O451" i="13"/>
  <c r="N451" i="13"/>
  <c r="M451" i="13"/>
  <c r="L451" i="13"/>
  <c r="K451" i="13"/>
  <c r="J451" i="13"/>
  <c r="I451" i="13"/>
  <c r="H451" i="13"/>
  <c r="G451" i="13"/>
  <c r="F451" i="13"/>
  <c r="E451" i="13"/>
  <c r="D451" i="13"/>
  <c r="C451" i="13"/>
  <c r="B451" i="13"/>
  <c r="A451" i="13"/>
  <c r="O450" i="13"/>
  <c r="N450" i="13"/>
  <c r="M450" i="13"/>
  <c r="L450" i="13"/>
  <c r="K450" i="13"/>
  <c r="J450" i="13"/>
  <c r="I450" i="13"/>
  <c r="H450" i="13"/>
  <c r="G450" i="13"/>
  <c r="F450" i="13"/>
  <c r="E450" i="13"/>
  <c r="D450" i="13"/>
  <c r="C450" i="13"/>
  <c r="B450" i="13"/>
  <c r="A450" i="13"/>
  <c r="O449" i="13"/>
  <c r="N449" i="13"/>
  <c r="M449" i="13"/>
  <c r="L449" i="13"/>
  <c r="K449" i="13"/>
  <c r="J449" i="13"/>
  <c r="I449" i="13"/>
  <c r="H449" i="13"/>
  <c r="G449" i="13"/>
  <c r="F449" i="13"/>
  <c r="E449" i="13"/>
  <c r="D449" i="13"/>
  <c r="C449" i="13"/>
  <c r="B449" i="13"/>
  <c r="A449" i="13"/>
  <c r="O448" i="13"/>
  <c r="N448" i="13"/>
  <c r="M448" i="13"/>
  <c r="L448" i="13"/>
  <c r="K448" i="13"/>
  <c r="J448" i="13"/>
  <c r="I448" i="13"/>
  <c r="H448" i="13"/>
  <c r="G448" i="13"/>
  <c r="F448" i="13"/>
  <c r="E448" i="13"/>
  <c r="D448" i="13"/>
  <c r="C448" i="13"/>
  <c r="B448" i="13"/>
  <c r="A448" i="13"/>
  <c r="O447" i="13"/>
  <c r="N447" i="13"/>
  <c r="M447" i="13"/>
  <c r="L447" i="13"/>
  <c r="K447" i="13"/>
  <c r="J447" i="13"/>
  <c r="I447" i="13"/>
  <c r="H447" i="13"/>
  <c r="G447" i="13"/>
  <c r="F447" i="13"/>
  <c r="E447" i="13"/>
  <c r="D447" i="13"/>
  <c r="C447" i="13"/>
  <c r="B447" i="13"/>
  <c r="A447" i="13"/>
  <c r="O446" i="13"/>
  <c r="N446" i="13"/>
  <c r="M446" i="13"/>
  <c r="L446" i="13"/>
  <c r="K446" i="13"/>
  <c r="J446" i="13"/>
  <c r="I446" i="13"/>
  <c r="H446" i="13"/>
  <c r="G446" i="13"/>
  <c r="F446" i="13"/>
  <c r="E446" i="13"/>
  <c r="D446" i="13"/>
  <c r="C446" i="13"/>
  <c r="B446" i="13"/>
  <c r="A446" i="13"/>
  <c r="O445" i="13"/>
  <c r="N445" i="13"/>
  <c r="M445" i="13"/>
  <c r="L445" i="13"/>
  <c r="K445" i="13"/>
  <c r="J445" i="13"/>
  <c r="I445" i="13"/>
  <c r="H445" i="13"/>
  <c r="G445" i="13"/>
  <c r="F445" i="13"/>
  <c r="E445" i="13"/>
  <c r="D445" i="13"/>
  <c r="C445" i="13"/>
  <c r="B445" i="13"/>
  <c r="A445" i="13"/>
  <c r="O444" i="13"/>
  <c r="N444" i="13"/>
  <c r="M444" i="13"/>
  <c r="L444" i="13"/>
  <c r="K444" i="13"/>
  <c r="J444" i="13"/>
  <c r="I444" i="13"/>
  <c r="H444" i="13"/>
  <c r="G444" i="13"/>
  <c r="F444" i="13"/>
  <c r="E444" i="13"/>
  <c r="D444" i="13"/>
  <c r="C444" i="13"/>
  <c r="B444" i="13"/>
  <c r="A444" i="13"/>
  <c r="V446" i="11"/>
  <c r="O443" i="13"/>
  <c r="U446" i="11"/>
  <c r="N443" i="13"/>
  <c r="M443" i="13"/>
  <c r="L443" i="13"/>
  <c r="K443" i="13"/>
  <c r="J443" i="13"/>
  <c r="I443" i="13"/>
  <c r="H443" i="13"/>
  <c r="G443" i="13"/>
  <c r="F443" i="13"/>
  <c r="E443" i="13"/>
  <c r="D443" i="13"/>
  <c r="C443" i="13"/>
  <c r="B443" i="13"/>
  <c r="A443" i="13"/>
  <c r="O442" i="13"/>
  <c r="N442" i="13"/>
  <c r="M442" i="13"/>
  <c r="L442" i="13"/>
  <c r="K442" i="13"/>
  <c r="J442" i="13"/>
  <c r="I442" i="13"/>
  <c r="H442" i="13"/>
  <c r="G442" i="13"/>
  <c r="F442" i="13"/>
  <c r="E442" i="13"/>
  <c r="D442" i="13"/>
  <c r="C442" i="13"/>
  <c r="B442" i="13"/>
  <c r="A442" i="13"/>
  <c r="O441" i="13"/>
  <c r="N441" i="13"/>
  <c r="M441" i="13"/>
  <c r="L441" i="13"/>
  <c r="K441" i="13"/>
  <c r="J441" i="13"/>
  <c r="I441" i="13"/>
  <c r="H441" i="13"/>
  <c r="G441" i="13"/>
  <c r="F441" i="13"/>
  <c r="E441" i="13"/>
  <c r="D441" i="13"/>
  <c r="C441" i="13"/>
  <c r="B441" i="13"/>
  <c r="A441" i="13"/>
  <c r="O440" i="13"/>
  <c r="N440" i="13"/>
  <c r="M440" i="13"/>
  <c r="L440" i="13"/>
  <c r="K440" i="13"/>
  <c r="J440" i="13"/>
  <c r="I440" i="13"/>
  <c r="H440" i="13"/>
  <c r="G440" i="13"/>
  <c r="F440" i="13"/>
  <c r="E440" i="13"/>
  <c r="D440" i="13"/>
  <c r="C440" i="13"/>
  <c r="B440" i="13"/>
  <c r="A440" i="13"/>
  <c r="O439" i="13"/>
  <c r="N439" i="13"/>
  <c r="M439" i="13"/>
  <c r="L439" i="13"/>
  <c r="K439" i="13"/>
  <c r="J439" i="13"/>
  <c r="I439" i="13"/>
  <c r="H439" i="13"/>
  <c r="G439" i="13"/>
  <c r="F439" i="13"/>
  <c r="E439" i="13"/>
  <c r="D439" i="13"/>
  <c r="C439" i="13"/>
  <c r="B439" i="13"/>
  <c r="A439" i="13"/>
  <c r="O438" i="13"/>
  <c r="N438" i="13"/>
  <c r="M438" i="13"/>
  <c r="L438" i="13"/>
  <c r="K438" i="13"/>
  <c r="J438" i="13"/>
  <c r="I438" i="13"/>
  <c r="H438" i="13"/>
  <c r="G438" i="13"/>
  <c r="F438" i="13"/>
  <c r="E438" i="13"/>
  <c r="D438" i="13"/>
  <c r="C438" i="13"/>
  <c r="B438" i="13"/>
  <c r="A438" i="13"/>
  <c r="O437" i="13"/>
  <c r="N437" i="13"/>
  <c r="M437" i="13"/>
  <c r="L437" i="13"/>
  <c r="K437" i="13"/>
  <c r="J437" i="13"/>
  <c r="I437" i="13"/>
  <c r="H437" i="13"/>
  <c r="G437" i="13"/>
  <c r="F437" i="13"/>
  <c r="E437" i="13"/>
  <c r="D437" i="13"/>
  <c r="C437" i="13"/>
  <c r="B437" i="13"/>
  <c r="A437" i="13"/>
  <c r="O436" i="13"/>
  <c r="N436" i="13"/>
  <c r="M436" i="13"/>
  <c r="L436" i="13"/>
  <c r="K436" i="13"/>
  <c r="J436" i="13"/>
  <c r="I436" i="13"/>
  <c r="H436" i="13"/>
  <c r="G436" i="13"/>
  <c r="F436" i="13"/>
  <c r="E436" i="13"/>
  <c r="D436" i="13"/>
  <c r="C436" i="13"/>
  <c r="B436" i="13"/>
  <c r="A436" i="13"/>
  <c r="O435" i="13"/>
  <c r="N435" i="13"/>
  <c r="M435" i="13"/>
  <c r="L435" i="13"/>
  <c r="K435" i="13"/>
  <c r="J435" i="13"/>
  <c r="I435" i="13"/>
  <c r="H435" i="13"/>
  <c r="G435" i="13"/>
  <c r="F435" i="13"/>
  <c r="E435" i="13"/>
  <c r="D435" i="13"/>
  <c r="C435" i="13"/>
  <c r="B435" i="13"/>
  <c r="A435" i="13"/>
  <c r="O434" i="13"/>
  <c r="N434" i="13"/>
  <c r="M434" i="13"/>
  <c r="L434" i="13"/>
  <c r="K434" i="13"/>
  <c r="J434" i="13"/>
  <c r="I434" i="13"/>
  <c r="H434" i="13"/>
  <c r="G434" i="13"/>
  <c r="F434" i="13"/>
  <c r="E434" i="13"/>
  <c r="D434" i="13"/>
  <c r="C434" i="13"/>
  <c r="B434" i="13"/>
  <c r="A434" i="13"/>
  <c r="O433" i="13"/>
  <c r="N433" i="13"/>
  <c r="M433" i="13"/>
  <c r="L433" i="13"/>
  <c r="K433" i="13"/>
  <c r="J433" i="13"/>
  <c r="I433" i="13"/>
  <c r="H433" i="13"/>
  <c r="G433" i="13"/>
  <c r="F433" i="13"/>
  <c r="E433" i="13"/>
  <c r="D433" i="13"/>
  <c r="C433" i="13"/>
  <c r="B433" i="13"/>
  <c r="A433" i="13"/>
  <c r="O432" i="13"/>
  <c r="N432" i="13"/>
  <c r="M432" i="13"/>
  <c r="L432" i="13"/>
  <c r="K432" i="13"/>
  <c r="J432" i="13"/>
  <c r="I432" i="13"/>
  <c r="H432" i="13"/>
  <c r="G432" i="13"/>
  <c r="F432" i="13"/>
  <c r="E432" i="13"/>
  <c r="D432" i="13"/>
  <c r="C432" i="13"/>
  <c r="B432" i="13"/>
  <c r="A432" i="13"/>
  <c r="O431" i="13"/>
  <c r="N431" i="13"/>
  <c r="M431" i="13"/>
  <c r="L431" i="13"/>
  <c r="K431" i="13"/>
  <c r="J431" i="13"/>
  <c r="I431" i="13"/>
  <c r="H431" i="13"/>
  <c r="G431" i="13"/>
  <c r="F431" i="13"/>
  <c r="E431" i="13"/>
  <c r="D431" i="13"/>
  <c r="C431" i="13"/>
  <c r="B431" i="13"/>
  <c r="A431" i="13"/>
  <c r="O430" i="13"/>
  <c r="N430" i="13"/>
  <c r="M430" i="13"/>
  <c r="L430" i="13"/>
  <c r="K430" i="13"/>
  <c r="J430" i="13"/>
  <c r="I430" i="13"/>
  <c r="H430" i="13"/>
  <c r="G430" i="13"/>
  <c r="F430" i="13"/>
  <c r="E430" i="13"/>
  <c r="D430" i="13"/>
  <c r="C430" i="13"/>
  <c r="B430" i="13"/>
  <c r="A430" i="13"/>
  <c r="O429" i="13"/>
  <c r="N429" i="13"/>
  <c r="M429" i="13"/>
  <c r="L429" i="13"/>
  <c r="K429" i="13"/>
  <c r="J429" i="13"/>
  <c r="I429" i="13"/>
  <c r="H429" i="13"/>
  <c r="G429" i="13"/>
  <c r="F429" i="13"/>
  <c r="E429" i="13"/>
  <c r="D429" i="13"/>
  <c r="C429" i="13"/>
  <c r="B429" i="13"/>
  <c r="A429" i="13"/>
  <c r="V431" i="11"/>
  <c r="O428" i="13"/>
  <c r="U431" i="11"/>
  <c r="N428" i="13"/>
  <c r="M428" i="13"/>
  <c r="L428" i="13"/>
  <c r="K428" i="13"/>
  <c r="J428" i="13"/>
  <c r="I428" i="13"/>
  <c r="H428" i="13"/>
  <c r="G428" i="13"/>
  <c r="F428" i="13"/>
  <c r="E428" i="13"/>
  <c r="D428" i="13"/>
  <c r="C428" i="13"/>
  <c r="B428" i="13"/>
  <c r="A428" i="13"/>
  <c r="O427" i="13"/>
  <c r="N427" i="13"/>
  <c r="M427" i="13"/>
  <c r="L427" i="13"/>
  <c r="K427" i="13"/>
  <c r="J427" i="13"/>
  <c r="I427" i="13"/>
  <c r="H427" i="13"/>
  <c r="G427" i="13"/>
  <c r="F427" i="13"/>
  <c r="E427" i="13"/>
  <c r="D427" i="13"/>
  <c r="C427" i="13"/>
  <c r="B427" i="13"/>
  <c r="A427" i="13"/>
  <c r="O426" i="13"/>
  <c r="N426" i="13"/>
  <c r="M426" i="13"/>
  <c r="L426" i="13"/>
  <c r="K426" i="13"/>
  <c r="J426" i="13"/>
  <c r="I426" i="13"/>
  <c r="H426" i="13"/>
  <c r="G426" i="13"/>
  <c r="F426" i="13"/>
  <c r="E426" i="13"/>
  <c r="D426" i="13"/>
  <c r="C426" i="13"/>
  <c r="B426" i="13"/>
  <c r="A426" i="13"/>
  <c r="O425" i="13"/>
  <c r="N425" i="13"/>
  <c r="M425" i="13"/>
  <c r="L425" i="13"/>
  <c r="K425" i="13"/>
  <c r="J425" i="13"/>
  <c r="I425" i="13"/>
  <c r="H425" i="13"/>
  <c r="G425" i="13"/>
  <c r="F425" i="13"/>
  <c r="E425" i="13"/>
  <c r="D425" i="13"/>
  <c r="C425" i="13"/>
  <c r="B425" i="13"/>
  <c r="A425" i="13"/>
  <c r="O424" i="13"/>
  <c r="N424" i="13"/>
  <c r="M424" i="13"/>
  <c r="L424" i="13"/>
  <c r="K424" i="13"/>
  <c r="J424" i="13"/>
  <c r="I424" i="13"/>
  <c r="H424" i="13"/>
  <c r="G424" i="13"/>
  <c r="F424" i="13"/>
  <c r="E424" i="13"/>
  <c r="D424" i="13"/>
  <c r="C424" i="13"/>
  <c r="B424" i="13"/>
  <c r="A424" i="13"/>
  <c r="O423" i="13"/>
  <c r="N423" i="13"/>
  <c r="M423" i="13"/>
  <c r="L423" i="13"/>
  <c r="K423" i="13"/>
  <c r="J423" i="13"/>
  <c r="I423" i="13"/>
  <c r="H423" i="13"/>
  <c r="G423" i="13"/>
  <c r="F423" i="13"/>
  <c r="E423" i="13"/>
  <c r="D423" i="13"/>
  <c r="C423" i="13"/>
  <c r="B423" i="13"/>
  <c r="A423" i="13"/>
  <c r="O422" i="13"/>
  <c r="N422" i="13"/>
  <c r="M422" i="13"/>
  <c r="L422" i="13"/>
  <c r="K422" i="13"/>
  <c r="J422" i="13"/>
  <c r="I422" i="13"/>
  <c r="H422" i="13"/>
  <c r="G422" i="13"/>
  <c r="F422" i="13"/>
  <c r="E422" i="13"/>
  <c r="D422" i="13"/>
  <c r="C422" i="13"/>
  <c r="B422" i="13"/>
  <c r="A422" i="13"/>
  <c r="O421" i="13"/>
  <c r="N421" i="13"/>
  <c r="M421" i="13"/>
  <c r="L421" i="13"/>
  <c r="K421" i="13"/>
  <c r="J421" i="13"/>
  <c r="I421" i="13"/>
  <c r="H421" i="13"/>
  <c r="G421" i="13"/>
  <c r="F421" i="13"/>
  <c r="E421" i="13"/>
  <c r="D421" i="13"/>
  <c r="C421" i="13"/>
  <c r="B421" i="13"/>
  <c r="A421" i="13"/>
  <c r="O420" i="13"/>
  <c r="N420" i="13"/>
  <c r="M420" i="13"/>
  <c r="L420" i="13"/>
  <c r="K420" i="13"/>
  <c r="J420" i="13"/>
  <c r="I420" i="13"/>
  <c r="H420" i="13"/>
  <c r="G420" i="13"/>
  <c r="F420" i="13"/>
  <c r="E420" i="13"/>
  <c r="D420" i="13"/>
  <c r="C420" i="13"/>
  <c r="B420" i="13"/>
  <c r="A420" i="13"/>
  <c r="O419" i="13"/>
  <c r="N419" i="13"/>
  <c r="M419" i="13"/>
  <c r="L419" i="13"/>
  <c r="K419" i="13"/>
  <c r="J419" i="13"/>
  <c r="I419" i="13"/>
  <c r="H419" i="13"/>
  <c r="G419" i="13"/>
  <c r="F419" i="13"/>
  <c r="E419" i="13"/>
  <c r="D419" i="13"/>
  <c r="C419" i="13"/>
  <c r="B419" i="13"/>
  <c r="A419" i="13"/>
  <c r="O418" i="13"/>
  <c r="N418" i="13"/>
  <c r="M418" i="13"/>
  <c r="L418" i="13"/>
  <c r="K418" i="13"/>
  <c r="J418" i="13"/>
  <c r="I418" i="13"/>
  <c r="H418" i="13"/>
  <c r="G418" i="13"/>
  <c r="F418" i="13"/>
  <c r="E418" i="13"/>
  <c r="D418" i="13"/>
  <c r="C418" i="13"/>
  <c r="B418" i="13"/>
  <c r="A418" i="13"/>
  <c r="O417" i="13"/>
  <c r="N417" i="13"/>
  <c r="M417" i="13"/>
  <c r="L417" i="13"/>
  <c r="K417" i="13"/>
  <c r="J417" i="13"/>
  <c r="I417" i="13"/>
  <c r="H417" i="13"/>
  <c r="G417" i="13"/>
  <c r="F417" i="13"/>
  <c r="E417" i="13"/>
  <c r="D417" i="13"/>
  <c r="C417" i="13"/>
  <c r="B417" i="13"/>
  <c r="A417" i="13"/>
  <c r="O416" i="13"/>
  <c r="N416" i="13"/>
  <c r="M416" i="13"/>
  <c r="L416" i="13"/>
  <c r="K416" i="13"/>
  <c r="J416" i="13"/>
  <c r="I416" i="13"/>
  <c r="H416" i="13"/>
  <c r="G416" i="13"/>
  <c r="F416" i="13"/>
  <c r="E416" i="13"/>
  <c r="D416" i="13"/>
  <c r="C416" i="13"/>
  <c r="B416" i="13"/>
  <c r="A416" i="13"/>
  <c r="O415" i="13"/>
  <c r="N415" i="13"/>
  <c r="M415" i="13"/>
  <c r="L415" i="13"/>
  <c r="K415" i="13"/>
  <c r="J415" i="13"/>
  <c r="I415" i="13"/>
  <c r="H415" i="13"/>
  <c r="G415" i="13"/>
  <c r="F415" i="13"/>
  <c r="E415" i="13"/>
  <c r="D415" i="13"/>
  <c r="C415" i="13"/>
  <c r="B415" i="13"/>
  <c r="A415" i="13"/>
  <c r="O414" i="13"/>
  <c r="N414" i="13"/>
  <c r="M414" i="13"/>
  <c r="L414" i="13"/>
  <c r="K414" i="13"/>
  <c r="J414" i="13"/>
  <c r="I414" i="13"/>
  <c r="H414" i="13"/>
  <c r="G414" i="13"/>
  <c r="F414" i="13"/>
  <c r="E414" i="13"/>
  <c r="D414" i="13"/>
  <c r="C414" i="13"/>
  <c r="B414" i="13"/>
  <c r="A414" i="13"/>
  <c r="O413" i="13"/>
  <c r="N413" i="13"/>
  <c r="M413" i="13"/>
  <c r="L413" i="13"/>
  <c r="K413" i="13"/>
  <c r="J413" i="13"/>
  <c r="I413" i="13"/>
  <c r="H413" i="13"/>
  <c r="G413" i="13"/>
  <c r="F413" i="13"/>
  <c r="E413" i="13"/>
  <c r="D413" i="13"/>
  <c r="C413" i="13"/>
  <c r="B413" i="13"/>
  <c r="A413" i="13"/>
  <c r="O412" i="13"/>
  <c r="N412" i="13"/>
  <c r="M412" i="13"/>
  <c r="L412" i="13"/>
  <c r="K412" i="13"/>
  <c r="J412" i="13"/>
  <c r="I412" i="13"/>
  <c r="H412" i="13"/>
  <c r="G412" i="13"/>
  <c r="F412" i="13"/>
  <c r="E412" i="13"/>
  <c r="D412" i="13"/>
  <c r="C412" i="13"/>
  <c r="B412" i="13"/>
  <c r="A412" i="13"/>
  <c r="O411" i="13"/>
  <c r="N411" i="13"/>
  <c r="M411" i="13"/>
  <c r="L411" i="13"/>
  <c r="K411" i="13"/>
  <c r="J411" i="13"/>
  <c r="I411" i="13"/>
  <c r="H411" i="13"/>
  <c r="G411" i="13"/>
  <c r="F411" i="13"/>
  <c r="E411" i="13"/>
  <c r="D411" i="13"/>
  <c r="C411" i="13"/>
  <c r="B411" i="13"/>
  <c r="A411" i="13"/>
  <c r="O410" i="13"/>
  <c r="N410" i="13"/>
  <c r="M410" i="13"/>
  <c r="L410" i="13"/>
  <c r="K410" i="13"/>
  <c r="J410" i="13"/>
  <c r="I410" i="13"/>
  <c r="H410" i="13"/>
  <c r="G410" i="13"/>
  <c r="F410" i="13"/>
  <c r="E410" i="13"/>
  <c r="D410" i="13"/>
  <c r="C410" i="13"/>
  <c r="B410" i="13"/>
  <c r="A410" i="13"/>
  <c r="V412" i="11"/>
  <c r="O409" i="13"/>
  <c r="U412" i="11"/>
  <c r="N409" i="13"/>
  <c r="M409" i="13"/>
  <c r="L409" i="13"/>
  <c r="K409" i="13"/>
  <c r="J409" i="13"/>
  <c r="I409" i="13"/>
  <c r="H409" i="13"/>
  <c r="G409" i="13"/>
  <c r="F409" i="13"/>
  <c r="E409" i="13"/>
  <c r="D409" i="13"/>
  <c r="C409" i="13"/>
  <c r="B409" i="13"/>
  <c r="A409" i="13"/>
  <c r="O408" i="13"/>
  <c r="N408" i="13"/>
  <c r="M408" i="13"/>
  <c r="L408" i="13"/>
  <c r="K408" i="13"/>
  <c r="J408" i="13"/>
  <c r="I408" i="13"/>
  <c r="H408" i="13"/>
  <c r="G408" i="13"/>
  <c r="F408" i="13"/>
  <c r="E408" i="13"/>
  <c r="D408" i="13"/>
  <c r="C408" i="13"/>
  <c r="B408" i="13"/>
  <c r="A408" i="13"/>
  <c r="O407" i="13"/>
  <c r="N407" i="13"/>
  <c r="M407" i="13"/>
  <c r="L407" i="13"/>
  <c r="K407" i="13"/>
  <c r="J407" i="13"/>
  <c r="I407" i="13"/>
  <c r="H407" i="13"/>
  <c r="G407" i="13"/>
  <c r="F407" i="13"/>
  <c r="E407" i="13"/>
  <c r="D407" i="13"/>
  <c r="C407" i="13"/>
  <c r="B407" i="13"/>
  <c r="A407" i="13"/>
  <c r="O406" i="13"/>
  <c r="N406" i="13"/>
  <c r="M406" i="13"/>
  <c r="L406" i="13"/>
  <c r="K406" i="13"/>
  <c r="J406" i="13"/>
  <c r="I406" i="13"/>
  <c r="H406" i="13"/>
  <c r="G406" i="13"/>
  <c r="F406" i="13"/>
  <c r="E406" i="13"/>
  <c r="D406" i="13"/>
  <c r="C406" i="13"/>
  <c r="B406" i="13"/>
  <c r="A406" i="13"/>
  <c r="O405" i="13"/>
  <c r="N405" i="13"/>
  <c r="M405" i="13"/>
  <c r="L405" i="13"/>
  <c r="K405" i="13"/>
  <c r="J405" i="13"/>
  <c r="I405" i="13"/>
  <c r="H405" i="13"/>
  <c r="G405" i="13"/>
  <c r="F405" i="13"/>
  <c r="E405" i="13"/>
  <c r="D405" i="13"/>
  <c r="C405" i="13"/>
  <c r="B405" i="13"/>
  <c r="A405" i="13"/>
  <c r="O404" i="13"/>
  <c r="N404" i="13"/>
  <c r="M404" i="13"/>
  <c r="L404" i="13"/>
  <c r="K404" i="13"/>
  <c r="J404" i="13"/>
  <c r="I404" i="13"/>
  <c r="H404" i="13"/>
  <c r="G404" i="13"/>
  <c r="F404" i="13"/>
  <c r="E404" i="13"/>
  <c r="D404" i="13"/>
  <c r="C404" i="13"/>
  <c r="B404" i="13"/>
  <c r="A404" i="13"/>
  <c r="O403" i="13"/>
  <c r="N403" i="13"/>
  <c r="M403" i="13"/>
  <c r="L403" i="13"/>
  <c r="K403" i="13"/>
  <c r="J403" i="13"/>
  <c r="I403" i="13"/>
  <c r="H403" i="13"/>
  <c r="G403" i="13"/>
  <c r="F403" i="13"/>
  <c r="E403" i="13"/>
  <c r="D403" i="13"/>
  <c r="C403" i="13"/>
  <c r="B403" i="13"/>
  <c r="A403" i="13"/>
  <c r="O402" i="13"/>
  <c r="N402" i="13"/>
  <c r="M402" i="13"/>
  <c r="L402" i="13"/>
  <c r="K402" i="13"/>
  <c r="J402" i="13"/>
  <c r="I402" i="13"/>
  <c r="H402" i="13"/>
  <c r="G402" i="13"/>
  <c r="F402" i="13"/>
  <c r="E402" i="13"/>
  <c r="D402" i="13"/>
  <c r="C402" i="13"/>
  <c r="B402" i="13"/>
  <c r="A402" i="13"/>
  <c r="O401" i="13"/>
  <c r="N401" i="13"/>
  <c r="M401" i="13"/>
  <c r="L401" i="13"/>
  <c r="K401" i="13"/>
  <c r="J401" i="13"/>
  <c r="I401" i="13"/>
  <c r="H401" i="13"/>
  <c r="G401" i="13"/>
  <c r="F401" i="13"/>
  <c r="E401" i="13"/>
  <c r="D401" i="13"/>
  <c r="C401" i="13"/>
  <c r="B401" i="13"/>
  <c r="A401" i="13"/>
  <c r="O400" i="13"/>
  <c r="N400" i="13"/>
  <c r="M400" i="13"/>
  <c r="L400" i="13"/>
  <c r="K400" i="13"/>
  <c r="J400" i="13"/>
  <c r="I400" i="13"/>
  <c r="H400" i="13"/>
  <c r="G400" i="13"/>
  <c r="F400" i="13"/>
  <c r="E400" i="13"/>
  <c r="D400" i="13"/>
  <c r="C400" i="13"/>
  <c r="B400" i="13"/>
  <c r="A400" i="13"/>
  <c r="O399" i="13"/>
  <c r="N399" i="13"/>
  <c r="M399" i="13"/>
  <c r="L399" i="13"/>
  <c r="K399" i="13"/>
  <c r="J399" i="13"/>
  <c r="I399" i="13"/>
  <c r="H399" i="13"/>
  <c r="G399" i="13"/>
  <c r="F399" i="13"/>
  <c r="E399" i="13"/>
  <c r="D399" i="13"/>
  <c r="C399" i="13"/>
  <c r="B399" i="13"/>
  <c r="A399" i="13"/>
  <c r="O398" i="13"/>
  <c r="N398" i="13"/>
  <c r="M398" i="13"/>
  <c r="L398" i="13"/>
  <c r="K398" i="13"/>
  <c r="J398" i="13"/>
  <c r="I398" i="13"/>
  <c r="H398" i="13"/>
  <c r="G398" i="13"/>
  <c r="F398" i="13"/>
  <c r="E398" i="13"/>
  <c r="D398" i="13"/>
  <c r="C398" i="13"/>
  <c r="B398" i="13"/>
  <c r="A398" i="13"/>
  <c r="O397" i="13"/>
  <c r="N397" i="13"/>
  <c r="M397" i="13"/>
  <c r="L397" i="13"/>
  <c r="K397" i="13"/>
  <c r="J397" i="13"/>
  <c r="I397" i="13"/>
  <c r="H397" i="13"/>
  <c r="G397" i="13"/>
  <c r="F397" i="13"/>
  <c r="E397" i="13"/>
  <c r="D397" i="13"/>
  <c r="C397" i="13"/>
  <c r="B397" i="13"/>
  <c r="A397" i="13"/>
  <c r="V399" i="11"/>
  <c r="O396" i="13"/>
  <c r="U399" i="11"/>
  <c r="N396" i="13"/>
  <c r="M396" i="13"/>
  <c r="L396" i="13"/>
  <c r="K396" i="13"/>
  <c r="J396" i="13"/>
  <c r="I396" i="13"/>
  <c r="H396" i="13"/>
  <c r="G396" i="13"/>
  <c r="F396" i="13"/>
  <c r="E396" i="13"/>
  <c r="D396" i="13"/>
  <c r="C396" i="13"/>
  <c r="B396" i="13"/>
  <c r="A396" i="13"/>
  <c r="O395" i="13"/>
  <c r="N395" i="13"/>
  <c r="M395" i="13"/>
  <c r="L395" i="13"/>
  <c r="K395" i="13"/>
  <c r="J395" i="13"/>
  <c r="I395" i="13"/>
  <c r="H395" i="13"/>
  <c r="G395" i="13"/>
  <c r="F395" i="13"/>
  <c r="E395" i="13"/>
  <c r="D395" i="13"/>
  <c r="C395" i="13"/>
  <c r="B395" i="13"/>
  <c r="A395" i="13"/>
  <c r="O394" i="13"/>
  <c r="N394" i="13"/>
  <c r="M394" i="13"/>
  <c r="L394" i="13"/>
  <c r="K394" i="13"/>
  <c r="J394" i="13"/>
  <c r="I394" i="13"/>
  <c r="H394" i="13"/>
  <c r="G394" i="13"/>
  <c r="F394" i="13"/>
  <c r="E394" i="13"/>
  <c r="D394" i="13"/>
  <c r="C394" i="13"/>
  <c r="B394" i="13"/>
  <c r="A394" i="13"/>
  <c r="O393" i="13"/>
  <c r="N393" i="13"/>
  <c r="M393" i="13"/>
  <c r="L393" i="13"/>
  <c r="K393" i="13"/>
  <c r="J393" i="13"/>
  <c r="I393" i="13"/>
  <c r="H393" i="13"/>
  <c r="G393" i="13"/>
  <c r="F393" i="13"/>
  <c r="E393" i="13"/>
  <c r="D393" i="13"/>
  <c r="C393" i="13"/>
  <c r="B393" i="13"/>
  <c r="A393" i="13"/>
  <c r="O392" i="13"/>
  <c r="N392" i="13"/>
  <c r="M392" i="13"/>
  <c r="L392" i="13"/>
  <c r="K392" i="13"/>
  <c r="J392" i="13"/>
  <c r="I392" i="13"/>
  <c r="H392" i="13"/>
  <c r="G392" i="13"/>
  <c r="F392" i="13"/>
  <c r="E392" i="13"/>
  <c r="D392" i="13"/>
  <c r="C392" i="13"/>
  <c r="B392" i="13"/>
  <c r="A392" i="13"/>
  <c r="O391" i="13"/>
  <c r="N391" i="13"/>
  <c r="M391" i="13"/>
  <c r="L391" i="13"/>
  <c r="K391" i="13"/>
  <c r="J391" i="13"/>
  <c r="I391" i="13"/>
  <c r="H391" i="13"/>
  <c r="G391" i="13"/>
  <c r="F391" i="13"/>
  <c r="E391" i="13"/>
  <c r="D391" i="13"/>
  <c r="C391" i="13"/>
  <c r="B391" i="13"/>
  <c r="A391" i="13"/>
  <c r="O390" i="13"/>
  <c r="N390" i="13"/>
  <c r="M390" i="13"/>
  <c r="L390" i="13"/>
  <c r="K390" i="13"/>
  <c r="J390" i="13"/>
  <c r="I390" i="13"/>
  <c r="H390" i="13"/>
  <c r="G390" i="13"/>
  <c r="F390" i="13"/>
  <c r="E390" i="13"/>
  <c r="D390" i="13"/>
  <c r="C390" i="13"/>
  <c r="B390" i="13"/>
  <c r="A390" i="13"/>
  <c r="O389" i="13"/>
  <c r="N389" i="13"/>
  <c r="M389" i="13"/>
  <c r="L389" i="13"/>
  <c r="K389" i="13"/>
  <c r="J389" i="13"/>
  <c r="I389" i="13"/>
  <c r="H389" i="13"/>
  <c r="G389" i="13"/>
  <c r="F389" i="13"/>
  <c r="E389" i="13"/>
  <c r="D389" i="13"/>
  <c r="C389" i="13"/>
  <c r="B389" i="13"/>
  <c r="A389" i="13"/>
  <c r="O388" i="13"/>
  <c r="N388" i="13"/>
  <c r="M388" i="13"/>
  <c r="L388" i="13"/>
  <c r="K388" i="13"/>
  <c r="J388" i="13"/>
  <c r="I388" i="13"/>
  <c r="H388" i="13"/>
  <c r="G388" i="13"/>
  <c r="F388" i="13"/>
  <c r="E388" i="13"/>
  <c r="D388" i="13"/>
  <c r="C388" i="13"/>
  <c r="B388" i="13"/>
  <c r="A388" i="13"/>
  <c r="O387" i="13"/>
  <c r="N387" i="13"/>
  <c r="M387" i="13"/>
  <c r="L387" i="13"/>
  <c r="K387" i="13"/>
  <c r="J387" i="13"/>
  <c r="I387" i="13"/>
  <c r="H387" i="13"/>
  <c r="G387" i="13"/>
  <c r="F387" i="13"/>
  <c r="E387" i="13"/>
  <c r="D387" i="13"/>
  <c r="C387" i="13"/>
  <c r="B387" i="13"/>
  <c r="A387" i="13"/>
  <c r="O386" i="13"/>
  <c r="N386" i="13"/>
  <c r="M386" i="13"/>
  <c r="L386" i="13"/>
  <c r="K386" i="13"/>
  <c r="J386" i="13"/>
  <c r="I386" i="13"/>
  <c r="H386" i="13"/>
  <c r="G386" i="13"/>
  <c r="F386" i="13"/>
  <c r="E386" i="13"/>
  <c r="D386" i="13"/>
  <c r="C386" i="13"/>
  <c r="B386" i="13"/>
  <c r="A386" i="13"/>
  <c r="O385" i="13"/>
  <c r="N385" i="13"/>
  <c r="M385" i="13"/>
  <c r="L385" i="13"/>
  <c r="K385" i="13"/>
  <c r="J385" i="13"/>
  <c r="I385" i="13"/>
  <c r="H385" i="13"/>
  <c r="G385" i="13"/>
  <c r="F385" i="13"/>
  <c r="E385" i="13"/>
  <c r="D385" i="13"/>
  <c r="C385" i="13"/>
  <c r="B385" i="13"/>
  <c r="A385" i="13"/>
  <c r="O384" i="13"/>
  <c r="N384" i="13"/>
  <c r="M384" i="13"/>
  <c r="L384" i="13"/>
  <c r="K384" i="13"/>
  <c r="J384" i="13"/>
  <c r="I384" i="13"/>
  <c r="H384" i="13"/>
  <c r="G384" i="13"/>
  <c r="F384" i="13"/>
  <c r="E384" i="13"/>
  <c r="D384" i="13"/>
  <c r="C384" i="13"/>
  <c r="B384" i="13"/>
  <c r="A384" i="13"/>
  <c r="O383" i="13"/>
  <c r="N383" i="13"/>
  <c r="M383" i="13"/>
  <c r="L383" i="13"/>
  <c r="K383" i="13"/>
  <c r="J383" i="13"/>
  <c r="I383" i="13"/>
  <c r="H383" i="13"/>
  <c r="G383" i="13"/>
  <c r="F383" i="13"/>
  <c r="E383" i="13"/>
  <c r="D383" i="13"/>
  <c r="C383" i="13"/>
  <c r="B383" i="13"/>
  <c r="A383" i="13"/>
  <c r="O382" i="13"/>
  <c r="N382" i="13"/>
  <c r="M382" i="13"/>
  <c r="L382" i="13"/>
  <c r="K382" i="13"/>
  <c r="J382" i="13"/>
  <c r="I382" i="13"/>
  <c r="H382" i="13"/>
  <c r="G382" i="13"/>
  <c r="F382" i="13"/>
  <c r="E382" i="13"/>
  <c r="D382" i="13"/>
  <c r="C382" i="13"/>
  <c r="B382" i="13"/>
  <c r="A382" i="13"/>
  <c r="O381" i="13"/>
  <c r="N381" i="13"/>
  <c r="M381" i="13"/>
  <c r="L381" i="13"/>
  <c r="K381" i="13"/>
  <c r="J381" i="13"/>
  <c r="I381" i="13"/>
  <c r="H381" i="13"/>
  <c r="G381" i="13"/>
  <c r="F381" i="13"/>
  <c r="E381" i="13"/>
  <c r="D381" i="13"/>
  <c r="C381" i="13"/>
  <c r="B381" i="13"/>
  <c r="A381" i="13"/>
  <c r="O380" i="13"/>
  <c r="N380" i="13"/>
  <c r="M380" i="13"/>
  <c r="L380" i="13"/>
  <c r="K380" i="13"/>
  <c r="J380" i="13"/>
  <c r="I380" i="13"/>
  <c r="H380" i="13"/>
  <c r="G380" i="13"/>
  <c r="F380" i="13"/>
  <c r="E380" i="13"/>
  <c r="D380" i="13"/>
  <c r="C380" i="13"/>
  <c r="B380" i="13"/>
  <c r="A380" i="13"/>
  <c r="O379" i="13"/>
  <c r="N379" i="13"/>
  <c r="M379" i="13"/>
  <c r="L379" i="13"/>
  <c r="K379" i="13"/>
  <c r="J379" i="13"/>
  <c r="I379" i="13"/>
  <c r="H379" i="13"/>
  <c r="G379" i="13"/>
  <c r="F379" i="13"/>
  <c r="E379" i="13"/>
  <c r="D379" i="13"/>
  <c r="C379" i="13"/>
  <c r="B379" i="13"/>
  <c r="A379" i="13"/>
  <c r="O378" i="13"/>
  <c r="N378" i="13"/>
  <c r="M378" i="13"/>
  <c r="L378" i="13"/>
  <c r="K378" i="13"/>
  <c r="J378" i="13"/>
  <c r="I378" i="13"/>
  <c r="H378" i="13"/>
  <c r="G378" i="13"/>
  <c r="F378" i="13"/>
  <c r="E378" i="13"/>
  <c r="D378" i="13"/>
  <c r="C378" i="13"/>
  <c r="B378" i="13"/>
  <c r="A378" i="13"/>
  <c r="O377" i="13"/>
  <c r="N377" i="13"/>
  <c r="M377" i="13"/>
  <c r="L377" i="13"/>
  <c r="K377" i="13"/>
  <c r="J377" i="13"/>
  <c r="I377" i="13"/>
  <c r="H377" i="13"/>
  <c r="G377" i="13"/>
  <c r="F377" i="13"/>
  <c r="E377" i="13"/>
  <c r="D377" i="13"/>
  <c r="C377" i="13"/>
  <c r="B377" i="13"/>
  <c r="A377" i="13"/>
  <c r="V379" i="11"/>
  <c r="O376" i="13"/>
  <c r="U379" i="11"/>
  <c r="N376" i="13"/>
  <c r="M376" i="13"/>
  <c r="L376" i="13"/>
  <c r="K376" i="13"/>
  <c r="J376" i="13"/>
  <c r="I376" i="13"/>
  <c r="H376" i="13"/>
  <c r="G376" i="13"/>
  <c r="F376" i="13"/>
  <c r="E376" i="13"/>
  <c r="D376" i="13"/>
  <c r="C376" i="13"/>
  <c r="B376" i="13"/>
  <c r="A376" i="13"/>
  <c r="O375" i="13"/>
  <c r="N375" i="13"/>
  <c r="M375" i="13"/>
  <c r="L375" i="13"/>
  <c r="K375" i="13"/>
  <c r="J375" i="13"/>
  <c r="I375" i="13"/>
  <c r="H375" i="13"/>
  <c r="G375" i="13"/>
  <c r="F375" i="13"/>
  <c r="E375" i="13"/>
  <c r="D375" i="13"/>
  <c r="C375" i="13"/>
  <c r="B375" i="13"/>
  <c r="A375" i="13"/>
  <c r="O374" i="13"/>
  <c r="N374" i="13"/>
  <c r="M374" i="13"/>
  <c r="L374" i="13"/>
  <c r="K374" i="13"/>
  <c r="J374" i="13"/>
  <c r="I374" i="13"/>
  <c r="H374" i="13"/>
  <c r="G374" i="13"/>
  <c r="F374" i="13"/>
  <c r="E374" i="13"/>
  <c r="D374" i="13"/>
  <c r="C374" i="13"/>
  <c r="B374" i="13"/>
  <c r="A374" i="13"/>
  <c r="O373" i="13"/>
  <c r="N373" i="13"/>
  <c r="M373" i="13"/>
  <c r="L373" i="13"/>
  <c r="K373" i="13"/>
  <c r="J373" i="13"/>
  <c r="I373" i="13"/>
  <c r="H373" i="13"/>
  <c r="G373" i="13"/>
  <c r="F373" i="13"/>
  <c r="E373" i="13"/>
  <c r="D373" i="13"/>
  <c r="C373" i="13"/>
  <c r="B373" i="13"/>
  <c r="A373" i="13"/>
  <c r="O372" i="13"/>
  <c r="N372" i="13"/>
  <c r="M372" i="13"/>
  <c r="L372" i="13"/>
  <c r="K372" i="13"/>
  <c r="J372" i="13"/>
  <c r="I372" i="13"/>
  <c r="H372" i="13"/>
  <c r="G372" i="13"/>
  <c r="F372" i="13"/>
  <c r="E372" i="13"/>
  <c r="D372" i="13"/>
  <c r="C372" i="13"/>
  <c r="B372" i="13"/>
  <c r="A372" i="13"/>
  <c r="O371" i="13"/>
  <c r="N371" i="13"/>
  <c r="M371" i="13"/>
  <c r="L371" i="13"/>
  <c r="K371" i="13"/>
  <c r="J371" i="13"/>
  <c r="I371" i="13"/>
  <c r="H371" i="13"/>
  <c r="G371" i="13"/>
  <c r="F371" i="13"/>
  <c r="E371" i="13"/>
  <c r="D371" i="13"/>
  <c r="C371" i="13"/>
  <c r="B371" i="13"/>
  <c r="A371" i="13"/>
  <c r="O370" i="13"/>
  <c r="N370" i="13"/>
  <c r="M370" i="13"/>
  <c r="L370" i="13"/>
  <c r="K370" i="13"/>
  <c r="J370" i="13"/>
  <c r="I370" i="13"/>
  <c r="H370" i="13"/>
  <c r="G370" i="13"/>
  <c r="F370" i="13"/>
  <c r="E370" i="13"/>
  <c r="D370" i="13"/>
  <c r="C370" i="13"/>
  <c r="B370" i="13"/>
  <c r="A370" i="13"/>
  <c r="O369" i="13"/>
  <c r="N369" i="13"/>
  <c r="M369" i="13"/>
  <c r="L369" i="13"/>
  <c r="K369" i="13"/>
  <c r="J369" i="13"/>
  <c r="I369" i="13"/>
  <c r="H369" i="13"/>
  <c r="G369" i="13"/>
  <c r="F369" i="13"/>
  <c r="E369" i="13"/>
  <c r="D369" i="13"/>
  <c r="C369" i="13"/>
  <c r="B369" i="13"/>
  <c r="A369" i="13"/>
  <c r="O368" i="13"/>
  <c r="N368" i="13"/>
  <c r="M368" i="13"/>
  <c r="L368" i="13"/>
  <c r="K368" i="13"/>
  <c r="J368" i="13"/>
  <c r="I368" i="13"/>
  <c r="H368" i="13"/>
  <c r="G368" i="13"/>
  <c r="F368" i="13"/>
  <c r="E368" i="13"/>
  <c r="D368" i="13"/>
  <c r="C368" i="13"/>
  <c r="B368" i="13"/>
  <c r="A368" i="13"/>
  <c r="O367" i="13"/>
  <c r="N367" i="13"/>
  <c r="M367" i="13"/>
  <c r="L367" i="13"/>
  <c r="K367" i="13"/>
  <c r="J367" i="13"/>
  <c r="I367" i="13"/>
  <c r="H367" i="13"/>
  <c r="G367" i="13"/>
  <c r="F367" i="13"/>
  <c r="E367" i="13"/>
  <c r="D367" i="13"/>
  <c r="C367" i="13"/>
  <c r="B367" i="13"/>
  <c r="A367" i="13"/>
  <c r="O366" i="13"/>
  <c r="N366" i="13"/>
  <c r="M366" i="13"/>
  <c r="L366" i="13"/>
  <c r="K366" i="13"/>
  <c r="J366" i="13"/>
  <c r="I366" i="13"/>
  <c r="H366" i="13"/>
  <c r="G366" i="13"/>
  <c r="F366" i="13"/>
  <c r="E366" i="13"/>
  <c r="D366" i="13"/>
  <c r="C366" i="13"/>
  <c r="B366" i="13"/>
  <c r="A366" i="13"/>
  <c r="V368" i="11"/>
  <c r="O365" i="13"/>
  <c r="U368" i="11"/>
  <c r="N365" i="13"/>
  <c r="M365" i="13"/>
  <c r="L365" i="13"/>
  <c r="K365" i="13"/>
  <c r="J365" i="13"/>
  <c r="I365" i="13"/>
  <c r="H365" i="13"/>
  <c r="G365" i="13"/>
  <c r="F365" i="13"/>
  <c r="E365" i="13"/>
  <c r="D365" i="13"/>
  <c r="C365" i="13"/>
  <c r="B365" i="13"/>
  <c r="A365" i="13"/>
  <c r="O364" i="13"/>
  <c r="N364" i="13"/>
  <c r="M364" i="13"/>
  <c r="L364" i="13"/>
  <c r="K364" i="13"/>
  <c r="J364" i="13"/>
  <c r="I364" i="13"/>
  <c r="H364" i="13"/>
  <c r="G364" i="13"/>
  <c r="F364" i="13"/>
  <c r="E364" i="13"/>
  <c r="D364" i="13"/>
  <c r="C364" i="13"/>
  <c r="B364" i="13"/>
  <c r="A364" i="13"/>
  <c r="O363" i="13"/>
  <c r="N363" i="13"/>
  <c r="M363" i="13"/>
  <c r="L363" i="13"/>
  <c r="K363" i="13"/>
  <c r="J363" i="13"/>
  <c r="I363" i="13"/>
  <c r="H363" i="13"/>
  <c r="G363" i="13"/>
  <c r="F363" i="13"/>
  <c r="E363" i="13"/>
  <c r="D363" i="13"/>
  <c r="C363" i="13"/>
  <c r="B363" i="13"/>
  <c r="A363" i="13"/>
  <c r="O362" i="13"/>
  <c r="N362" i="13"/>
  <c r="M362" i="13"/>
  <c r="L362" i="13"/>
  <c r="K362" i="13"/>
  <c r="J362" i="13"/>
  <c r="I362" i="13"/>
  <c r="H362" i="13"/>
  <c r="G362" i="13"/>
  <c r="F362" i="13"/>
  <c r="E362" i="13"/>
  <c r="D362" i="13"/>
  <c r="C362" i="13"/>
  <c r="B362" i="13"/>
  <c r="A362" i="13"/>
  <c r="O361" i="13"/>
  <c r="N361" i="13"/>
  <c r="M361" i="13"/>
  <c r="L361" i="13"/>
  <c r="K361" i="13"/>
  <c r="J361" i="13"/>
  <c r="I361" i="13"/>
  <c r="H361" i="13"/>
  <c r="G361" i="13"/>
  <c r="F361" i="13"/>
  <c r="E361" i="13"/>
  <c r="D361" i="13"/>
  <c r="C361" i="13"/>
  <c r="B361" i="13"/>
  <c r="A361" i="13"/>
  <c r="O360" i="13"/>
  <c r="N360" i="13"/>
  <c r="M360" i="13"/>
  <c r="L360" i="13"/>
  <c r="K360" i="13"/>
  <c r="J360" i="13"/>
  <c r="I360" i="13"/>
  <c r="H360" i="13"/>
  <c r="G360" i="13"/>
  <c r="F360" i="13"/>
  <c r="E360" i="13"/>
  <c r="D360" i="13"/>
  <c r="C360" i="13"/>
  <c r="B360" i="13"/>
  <c r="A360" i="13"/>
  <c r="O359" i="13"/>
  <c r="N359" i="13"/>
  <c r="M359" i="13"/>
  <c r="L359" i="13"/>
  <c r="K359" i="13"/>
  <c r="J359" i="13"/>
  <c r="I359" i="13"/>
  <c r="H359" i="13"/>
  <c r="G359" i="13"/>
  <c r="F359" i="13"/>
  <c r="E359" i="13"/>
  <c r="D359" i="13"/>
  <c r="C359" i="13"/>
  <c r="B359" i="13"/>
  <c r="A359" i="13"/>
  <c r="O358" i="13"/>
  <c r="N358" i="13"/>
  <c r="M358" i="13"/>
  <c r="L358" i="13"/>
  <c r="K358" i="13"/>
  <c r="J358" i="13"/>
  <c r="I358" i="13"/>
  <c r="H358" i="13"/>
  <c r="G358" i="13"/>
  <c r="F358" i="13"/>
  <c r="E358" i="13"/>
  <c r="D358" i="13"/>
  <c r="C358" i="13"/>
  <c r="B358" i="13"/>
  <c r="A358" i="13"/>
  <c r="O357" i="13"/>
  <c r="N357" i="13"/>
  <c r="M357" i="13"/>
  <c r="L357" i="13"/>
  <c r="K357" i="13"/>
  <c r="J357" i="13"/>
  <c r="I357" i="13"/>
  <c r="H357" i="13"/>
  <c r="G357" i="13"/>
  <c r="F357" i="13"/>
  <c r="E357" i="13"/>
  <c r="D357" i="13"/>
  <c r="C357" i="13"/>
  <c r="B357" i="13"/>
  <c r="A357" i="13"/>
  <c r="O356" i="13"/>
  <c r="N356" i="13"/>
  <c r="M356" i="13"/>
  <c r="L356" i="13"/>
  <c r="K356" i="13"/>
  <c r="J356" i="13"/>
  <c r="I356" i="13"/>
  <c r="H356" i="13"/>
  <c r="G356" i="13"/>
  <c r="F356" i="13"/>
  <c r="E356" i="13"/>
  <c r="D356" i="13"/>
  <c r="C356" i="13"/>
  <c r="B356" i="13"/>
  <c r="A356" i="13"/>
  <c r="O355" i="13"/>
  <c r="N355" i="13"/>
  <c r="M355" i="13"/>
  <c r="L355" i="13"/>
  <c r="K355" i="13"/>
  <c r="J355" i="13"/>
  <c r="I355" i="13"/>
  <c r="H355" i="13"/>
  <c r="G355" i="13"/>
  <c r="F355" i="13"/>
  <c r="E355" i="13"/>
  <c r="D355" i="13"/>
  <c r="C355" i="13"/>
  <c r="B355" i="13"/>
  <c r="A355" i="13"/>
  <c r="O354" i="13"/>
  <c r="N354" i="13"/>
  <c r="M354" i="13"/>
  <c r="L354" i="13"/>
  <c r="K354" i="13"/>
  <c r="J354" i="13"/>
  <c r="I354" i="13"/>
  <c r="H354" i="13"/>
  <c r="G354" i="13"/>
  <c r="F354" i="13"/>
  <c r="E354" i="13"/>
  <c r="D354" i="13"/>
  <c r="C354" i="13"/>
  <c r="B354" i="13"/>
  <c r="A354" i="13"/>
  <c r="O353" i="13"/>
  <c r="N353" i="13"/>
  <c r="M353" i="13"/>
  <c r="L353" i="13"/>
  <c r="K353" i="13"/>
  <c r="J353" i="13"/>
  <c r="I353" i="13"/>
  <c r="H353" i="13"/>
  <c r="G353" i="13"/>
  <c r="F353" i="13"/>
  <c r="E353" i="13"/>
  <c r="D353" i="13"/>
  <c r="C353" i="13"/>
  <c r="B353" i="13"/>
  <c r="A353" i="13"/>
  <c r="O352" i="13"/>
  <c r="N352" i="13"/>
  <c r="M352" i="13"/>
  <c r="L352" i="13"/>
  <c r="K352" i="13"/>
  <c r="J352" i="13"/>
  <c r="I352" i="13"/>
  <c r="H352" i="13"/>
  <c r="G352" i="13"/>
  <c r="F352" i="13"/>
  <c r="E352" i="13"/>
  <c r="D352" i="13"/>
  <c r="C352" i="13"/>
  <c r="B352" i="13"/>
  <c r="A352" i="13"/>
  <c r="V354" i="11"/>
  <c r="O351" i="13"/>
  <c r="U354" i="11"/>
  <c r="N351" i="13"/>
  <c r="M351" i="13"/>
  <c r="L351" i="13"/>
  <c r="K351" i="13"/>
  <c r="J351" i="13"/>
  <c r="I351" i="13"/>
  <c r="H351" i="13"/>
  <c r="G351" i="13"/>
  <c r="F351" i="13"/>
  <c r="E351" i="13"/>
  <c r="D351" i="13"/>
  <c r="C351" i="13"/>
  <c r="B351" i="13"/>
  <c r="A351" i="13"/>
  <c r="O350" i="13"/>
  <c r="N350" i="13"/>
  <c r="M350" i="13"/>
  <c r="L350" i="13"/>
  <c r="K350" i="13"/>
  <c r="J350" i="13"/>
  <c r="I350" i="13"/>
  <c r="H350" i="13"/>
  <c r="G350" i="13"/>
  <c r="F350" i="13"/>
  <c r="E350" i="13"/>
  <c r="D350" i="13"/>
  <c r="C350" i="13"/>
  <c r="B350" i="13"/>
  <c r="A350" i="13"/>
  <c r="O349" i="13"/>
  <c r="N349" i="13"/>
  <c r="M349" i="13"/>
  <c r="L349" i="13"/>
  <c r="K349" i="13"/>
  <c r="J349" i="13"/>
  <c r="I349" i="13"/>
  <c r="H349" i="13"/>
  <c r="G349" i="13"/>
  <c r="F349" i="13"/>
  <c r="E349" i="13"/>
  <c r="D349" i="13"/>
  <c r="C349" i="13"/>
  <c r="B349" i="13"/>
  <c r="A349" i="13"/>
  <c r="O348" i="13"/>
  <c r="N348" i="13"/>
  <c r="M348" i="13"/>
  <c r="L348" i="13"/>
  <c r="K348" i="13"/>
  <c r="J348" i="13"/>
  <c r="I348" i="13"/>
  <c r="H348" i="13"/>
  <c r="G348" i="13"/>
  <c r="F348" i="13"/>
  <c r="E348" i="13"/>
  <c r="D348" i="13"/>
  <c r="C348" i="13"/>
  <c r="B348" i="13"/>
  <c r="A348" i="13"/>
  <c r="O347" i="13"/>
  <c r="N347" i="13"/>
  <c r="M347" i="13"/>
  <c r="L347" i="13"/>
  <c r="K347" i="13"/>
  <c r="J347" i="13"/>
  <c r="I347" i="13"/>
  <c r="H347" i="13"/>
  <c r="G347" i="13"/>
  <c r="F347" i="13"/>
  <c r="E347" i="13"/>
  <c r="D347" i="13"/>
  <c r="C347" i="13"/>
  <c r="B347" i="13"/>
  <c r="A347" i="13"/>
  <c r="O346" i="13"/>
  <c r="N346" i="13"/>
  <c r="M346" i="13"/>
  <c r="L346" i="13"/>
  <c r="K346" i="13"/>
  <c r="J346" i="13"/>
  <c r="I346" i="13"/>
  <c r="H346" i="13"/>
  <c r="G346" i="13"/>
  <c r="F346" i="13"/>
  <c r="E346" i="13"/>
  <c r="D346" i="13"/>
  <c r="C346" i="13"/>
  <c r="B346" i="13"/>
  <c r="A346" i="13"/>
  <c r="O345" i="13"/>
  <c r="N345" i="13"/>
  <c r="M345" i="13"/>
  <c r="L345" i="13"/>
  <c r="K345" i="13"/>
  <c r="J345" i="13"/>
  <c r="I345" i="13"/>
  <c r="H345" i="13"/>
  <c r="G345" i="13"/>
  <c r="F345" i="13"/>
  <c r="E345" i="13"/>
  <c r="D345" i="13"/>
  <c r="C345" i="13"/>
  <c r="B345" i="13"/>
  <c r="A345" i="13"/>
  <c r="O344" i="13"/>
  <c r="N344" i="13"/>
  <c r="M344" i="13"/>
  <c r="L344" i="13"/>
  <c r="K344" i="13"/>
  <c r="J344" i="13"/>
  <c r="I344" i="13"/>
  <c r="H344" i="13"/>
  <c r="G344" i="13"/>
  <c r="F344" i="13"/>
  <c r="E344" i="13"/>
  <c r="D344" i="13"/>
  <c r="C344" i="13"/>
  <c r="B344" i="13"/>
  <c r="A344" i="13"/>
  <c r="O343" i="13"/>
  <c r="N343" i="13"/>
  <c r="M343" i="13"/>
  <c r="L343" i="13"/>
  <c r="K343" i="13"/>
  <c r="J343" i="13"/>
  <c r="I343" i="13"/>
  <c r="H343" i="13"/>
  <c r="G343" i="13"/>
  <c r="F343" i="13"/>
  <c r="E343" i="13"/>
  <c r="D343" i="13"/>
  <c r="C343" i="13"/>
  <c r="B343" i="13"/>
  <c r="A343" i="13"/>
  <c r="V345" i="11"/>
  <c r="O342" i="13"/>
  <c r="U345" i="11"/>
  <c r="N342" i="13"/>
  <c r="M342" i="13"/>
  <c r="L342" i="13"/>
  <c r="K342" i="13"/>
  <c r="J342" i="13"/>
  <c r="I342" i="13"/>
  <c r="H342" i="13"/>
  <c r="G342" i="13"/>
  <c r="F342" i="13"/>
  <c r="E342" i="13"/>
  <c r="D342" i="13"/>
  <c r="C342" i="13"/>
  <c r="B342" i="13"/>
  <c r="A342" i="13"/>
  <c r="O341" i="13"/>
  <c r="N341" i="13"/>
  <c r="M341" i="13"/>
  <c r="L341" i="13"/>
  <c r="K341" i="13"/>
  <c r="J341" i="13"/>
  <c r="I341" i="13"/>
  <c r="H341" i="13"/>
  <c r="G341" i="13"/>
  <c r="F341" i="13"/>
  <c r="E341" i="13"/>
  <c r="D341" i="13"/>
  <c r="C341" i="13"/>
  <c r="B341" i="13"/>
  <c r="A341" i="13"/>
  <c r="O340" i="13"/>
  <c r="N340" i="13"/>
  <c r="M340" i="13"/>
  <c r="L340" i="13"/>
  <c r="K340" i="13"/>
  <c r="J340" i="13"/>
  <c r="I340" i="13"/>
  <c r="H340" i="13"/>
  <c r="G340" i="13"/>
  <c r="F340" i="13"/>
  <c r="E340" i="13"/>
  <c r="D340" i="13"/>
  <c r="C340" i="13"/>
  <c r="B340" i="13"/>
  <c r="A340" i="13"/>
  <c r="O339" i="13"/>
  <c r="N339" i="13"/>
  <c r="M339" i="13"/>
  <c r="L339" i="13"/>
  <c r="K339" i="13"/>
  <c r="J339" i="13"/>
  <c r="I339" i="13"/>
  <c r="H339" i="13"/>
  <c r="G339" i="13"/>
  <c r="F339" i="13"/>
  <c r="E339" i="13"/>
  <c r="D339" i="13"/>
  <c r="C339" i="13"/>
  <c r="B339" i="13"/>
  <c r="A339" i="13"/>
  <c r="O338" i="13"/>
  <c r="N338" i="13"/>
  <c r="M338" i="13"/>
  <c r="L338" i="13"/>
  <c r="K338" i="13"/>
  <c r="J338" i="13"/>
  <c r="I338" i="13"/>
  <c r="H338" i="13"/>
  <c r="G338" i="13"/>
  <c r="F338" i="13"/>
  <c r="E338" i="13"/>
  <c r="D338" i="13"/>
  <c r="C338" i="13"/>
  <c r="B338" i="13"/>
  <c r="A338" i="13"/>
  <c r="O337" i="13"/>
  <c r="N337" i="13"/>
  <c r="M337" i="13"/>
  <c r="L337" i="13"/>
  <c r="K337" i="13"/>
  <c r="J337" i="13"/>
  <c r="I337" i="13"/>
  <c r="H337" i="13"/>
  <c r="G337" i="13"/>
  <c r="F337" i="13"/>
  <c r="E337" i="13"/>
  <c r="D337" i="13"/>
  <c r="C337" i="13"/>
  <c r="B337" i="13"/>
  <c r="A337" i="13"/>
  <c r="O336" i="13"/>
  <c r="N336" i="13"/>
  <c r="M336" i="13"/>
  <c r="L336" i="13"/>
  <c r="K336" i="13"/>
  <c r="J336" i="13"/>
  <c r="I336" i="13"/>
  <c r="H336" i="13"/>
  <c r="G336" i="13"/>
  <c r="F336" i="13"/>
  <c r="E336" i="13"/>
  <c r="D336" i="13"/>
  <c r="C336" i="13"/>
  <c r="B336" i="13"/>
  <c r="A336" i="13"/>
  <c r="O335" i="13"/>
  <c r="N335" i="13"/>
  <c r="M335" i="13"/>
  <c r="L335" i="13"/>
  <c r="K335" i="13"/>
  <c r="J335" i="13"/>
  <c r="I335" i="13"/>
  <c r="H335" i="13"/>
  <c r="G335" i="13"/>
  <c r="F335" i="13"/>
  <c r="E335" i="13"/>
  <c r="D335" i="13"/>
  <c r="C335" i="13"/>
  <c r="B335" i="13"/>
  <c r="A335" i="13"/>
  <c r="O334" i="13"/>
  <c r="N334" i="13"/>
  <c r="M334" i="13"/>
  <c r="L334" i="13"/>
  <c r="K334" i="13"/>
  <c r="J334" i="13"/>
  <c r="I334" i="13"/>
  <c r="H334" i="13"/>
  <c r="G334" i="13"/>
  <c r="F334" i="13"/>
  <c r="E334" i="13"/>
  <c r="D334" i="13"/>
  <c r="C334" i="13"/>
  <c r="B334" i="13"/>
  <c r="A334" i="13"/>
  <c r="O333" i="13"/>
  <c r="N333" i="13"/>
  <c r="M333" i="13"/>
  <c r="L333" i="13"/>
  <c r="K333" i="13"/>
  <c r="J333" i="13"/>
  <c r="I333" i="13"/>
  <c r="H333" i="13"/>
  <c r="G333" i="13"/>
  <c r="F333" i="13"/>
  <c r="E333" i="13"/>
  <c r="D333" i="13"/>
  <c r="C333" i="13"/>
  <c r="B333" i="13"/>
  <c r="A333" i="13"/>
  <c r="O332" i="13"/>
  <c r="N332" i="13"/>
  <c r="M332" i="13"/>
  <c r="L332" i="13"/>
  <c r="K332" i="13"/>
  <c r="J332" i="13"/>
  <c r="I332" i="13"/>
  <c r="H332" i="13"/>
  <c r="G332" i="13"/>
  <c r="F332" i="13"/>
  <c r="E332" i="13"/>
  <c r="D332" i="13"/>
  <c r="C332" i="13"/>
  <c r="B332" i="13"/>
  <c r="A332" i="13"/>
  <c r="O331" i="13"/>
  <c r="N331" i="13"/>
  <c r="M331" i="13"/>
  <c r="L331" i="13"/>
  <c r="K331" i="13"/>
  <c r="J331" i="13"/>
  <c r="I331" i="13"/>
  <c r="H331" i="13"/>
  <c r="G331" i="13"/>
  <c r="F331" i="13"/>
  <c r="E331" i="13"/>
  <c r="D331" i="13"/>
  <c r="C331" i="13"/>
  <c r="B331" i="13"/>
  <c r="A331" i="13"/>
  <c r="V333" i="11"/>
  <c r="O330" i="13"/>
  <c r="U333" i="11"/>
  <c r="N330" i="13"/>
  <c r="M330" i="13"/>
  <c r="L330" i="13"/>
  <c r="K330" i="13"/>
  <c r="J330" i="13"/>
  <c r="I330" i="13"/>
  <c r="H330" i="13"/>
  <c r="G330" i="13"/>
  <c r="F330" i="13"/>
  <c r="E330" i="13"/>
  <c r="D330" i="13"/>
  <c r="C330" i="13"/>
  <c r="B330" i="13"/>
  <c r="A330" i="13"/>
  <c r="O329" i="13"/>
  <c r="N329" i="13"/>
  <c r="M329" i="13"/>
  <c r="L329" i="13"/>
  <c r="K329" i="13"/>
  <c r="J329" i="13"/>
  <c r="I329" i="13"/>
  <c r="H329" i="13"/>
  <c r="G329" i="13"/>
  <c r="F329" i="13"/>
  <c r="E329" i="13"/>
  <c r="D329" i="13"/>
  <c r="C329" i="13"/>
  <c r="B329" i="13"/>
  <c r="A329" i="13"/>
  <c r="O328" i="13"/>
  <c r="N328" i="13"/>
  <c r="M328" i="13"/>
  <c r="L328" i="13"/>
  <c r="K328" i="13"/>
  <c r="J328" i="13"/>
  <c r="I328" i="13"/>
  <c r="H328" i="13"/>
  <c r="G328" i="13"/>
  <c r="F328" i="13"/>
  <c r="E328" i="13"/>
  <c r="D328" i="13"/>
  <c r="C328" i="13"/>
  <c r="B328" i="13"/>
  <c r="A328" i="13"/>
  <c r="O327" i="13"/>
  <c r="N327" i="13"/>
  <c r="M327" i="13"/>
  <c r="L327" i="13"/>
  <c r="K327" i="13"/>
  <c r="J327" i="13"/>
  <c r="I327" i="13"/>
  <c r="H327" i="13"/>
  <c r="G327" i="13"/>
  <c r="F327" i="13"/>
  <c r="E327" i="13"/>
  <c r="D327" i="13"/>
  <c r="C327" i="13"/>
  <c r="B327" i="13"/>
  <c r="A327" i="13"/>
  <c r="O326" i="13"/>
  <c r="N326" i="13"/>
  <c r="M326" i="13"/>
  <c r="L326" i="13"/>
  <c r="K326" i="13"/>
  <c r="J326" i="13"/>
  <c r="I326" i="13"/>
  <c r="H326" i="13"/>
  <c r="G326" i="13"/>
  <c r="F326" i="13"/>
  <c r="E326" i="13"/>
  <c r="D326" i="13"/>
  <c r="C326" i="13"/>
  <c r="B326" i="13"/>
  <c r="A326" i="13"/>
  <c r="O325" i="13"/>
  <c r="N325" i="13"/>
  <c r="M325" i="13"/>
  <c r="L325" i="13"/>
  <c r="K325" i="13"/>
  <c r="J325" i="13"/>
  <c r="I325" i="13"/>
  <c r="H325" i="13"/>
  <c r="G325" i="13"/>
  <c r="F325" i="13"/>
  <c r="E325" i="13"/>
  <c r="D325" i="13"/>
  <c r="C325" i="13"/>
  <c r="B325" i="13"/>
  <c r="A325" i="13"/>
  <c r="O324" i="13"/>
  <c r="N324" i="13"/>
  <c r="M324" i="13"/>
  <c r="L324" i="13"/>
  <c r="K324" i="13"/>
  <c r="J324" i="13"/>
  <c r="I324" i="13"/>
  <c r="H324" i="13"/>
  <c r="G324" i="13"/>
  <c r="F324" i="13"/>
  <c r="E324" i="13"/>
  <c r="D324" i="13"/>
  <c r="C324" i="13"/>
  <c r="B324" i="13"/>
  <c r="A324" i="13"/>
  <c r="O323" i="13"/>
  <c r="N323" i="13"/>
  <c r="M323" i="13"/>
  <c r="L323" i="13"/>
  <c r="K323" i="13"/>
  <c r="J323" i="13"/>
  <c r="I323" i="13"/>
  <c r="H323" i="13"/>
  <c r="G323" i="13"/>
  <c r="F323" i="13"/>
  <c r="E323" i="13"/>
  <c r="D323" i="13"/>
  <c r="C323" i="13"/>
  <c r="B323" i="13"/>
  <c r="A323" i="13"/>
  <c r="O322" i="13"/>
  <c r="N322" i="13"/>
  <c r="M322" i="13"/>
  <c r="L322" i="13"/>
  <c r="K322" i="13"/>
  <c r="J322" i="13"/>
  <c r="I322" i="13"/>
  <c r="H322" i="13"/>
  <c r="G322" i="13"/>
  <c r="F322" i="13"/>
  <c r="E322" i="13"/>
  <c r="D322" i="13"/>
  <c r="C322" i="13"/>
  <c r="B322" i="13"/>
  <c r="A322" i="13"/>
  <c r="O321" i="13"/>
  <c r="N321" i="13"/>
  <c r="M321" i="13"/>
  <c r="L321" i="13"/>
  <c r="K321" i="13"/>
  <c r="J321" i="13"/>
  <c r="I321" i="13"/>
  <c r="H321" i="13"/>
  <c r="G321" i="13"/>
  <c r="F321" i="13"/>
  <c r="E321" i="13"/>
  <c r="D321" i="13"/>
  <c r="C321" i="13"/>
  <c r="B321" i="13"/>
  <c r="A321" i="13"/>
  <c r="O320" i="13"/>
  <c r="N320" i="13"/>
  <c r="M320" i="13"/>
  <c r="L320" i="13"/>
  <c r="K320" i="13"/>
  <c r="J320" i="13"/>
  <c r="I320" i="13"/>
  <c r="H320" i="13"/>
  <c r="G320" i="13"/>
  <c r="F320" i="13"/>
  <c r="E320" i="13"/>
  <c r="D320" i="13"/>
  <c r="C320" i="13"/>
  <c r="B320" i="13"/>
  <c r="A320" i="13"/>
  <c r="O319" i="13"/>
  <c r="N319" i="13"/>
  <c r="M319" i="13"/>
  <c r="L319" i="13"/>
  <c r="K319" i="13"/>
  <c r="J319" i="13"/>
  <c r="I319" i="13"/>
  <c r="H319" i="13"/>
  <c r="G319" i="13"/>
  <c r="F319" i="13"/>
  <c r="E319" i="13"/>
  <c r="D319" i="13"/>
  <c r="C319" i="13"/>
  <c r="B319" i="13"/>
  <c r="A319" i="13"/>
  <c r="O318" i="13"/>
  <c r="N318" i="13"/>
  <c r="M318" i="13"/>
  <c r="L318" i="13"/>
  <c r="K318" i="13"/>
  <c r="J318" i="13"/>
  <c r="I318" i="13"/>
  <c r="H318" i="13"/>
  <c r="G318" i="13"/>
  <c r="F318" i="13"/>
  <c r="E318" i="13"/>
  <c r="D318" i="13"/>
  <c r="C318" i="13"/>
  <c r="B318" i="13"/>
  <c r="A318" i="13"/>
  <c r="O317" i="13"/>
  <c r="N317" i="13"/>
  <c r="M317" i="13"/>
  <c r="L317" i="13"/>
  <c r="K317" i="13"/>
  <c r="J317" i="13"/>
  <c r="I317" i="13"/>
  <c r="H317" i="13"/>
  <c r="G317" i="13"/>
  <c r="F317" i="13"/>
  <c r="E317" i="13"/>
  <c r="D317" i="13"/>
  <c r="C317" i="13"/>
  <c r="B317" i="13"/>
  <c r="A317" i="13"/>
  <c r="O316" i="13"/>
  <c r="N316" i="13"/>
  <c r="M316" i="13"/>
  <c r="L316" i="13"/>
  <c r="K316" i="13"/>
  <c r="J316" i="13"/>
  <c r="I316" i="13"/>
  <c r="H316" i="13"/>
  <c r="G316" i="13"/>
  <c r="F316" i="13"/>
  <c r="E316" i="13"/>
  <c r="D316" i="13"/>
  <c r="C316" i="13"/>
  <c r="B316" i="13"/>
  <c r="A316" i="13"/>
  <c r="O315" i="13"/>
  <c r="N315" i="13"/>
  <c r="M315" i="13"/>
  <c r="L315" i="13"/>
  <c r="K315" i="13"/>
  <c r="J315" i="13"/>
  <c r="I315" i="13"/>
  <c r="H315" i="13"/>
  <c r="G315" i="13"/>
  <c r="F315" i="13"/>
  <c r="E315" i="13"/>
  <c r="D315" i="13"/>
  <c r="C315" i="13"/>
  <c r="B315" i="13"/>
  <c r="A315" i="13"/>
  <c r="O314" i="13"/>
  <c r="N314" i="13"/>
  <c r="M314" i="13"/>
  <c r="L314" i="13"/>
  <c r="K314" i="13"/>
  <c r="J314" i="13"/>
  <c r="I314" i="13"/>
  <c r="H314" i="13"/>
  <c r="G314" i="13"/>
  <c r="F314" i="13"/>
  <c r="E314" i="13"/>
  <c r="D314" i="13"/>
  <c r="C314" i="13"/>
  <c r="B314" i="13"/>
  <c r="A314" i="13"/>
  <c r="O313" i="13"/>
  <c r="N313" i="13"/>
  <c r="M313" i="13"/>
  <c r="L313" i="13"/>
  <c r="K313" i="13"/>
  <c r="J313" i="13"/>
  <c r="I313" i="13"/>
  <c r="H313" i="13"/>
  <c r="G313" i="13"/>
  <c r="F313" i="13"/>
  <c r="E313" i="13"/>
  <c r="D313" i="13"/>
  <c r="C313" i="13"/>
  <c r="B313" i="13"/>
  <c r="A313" i="13"/>
  <c r="O312" i="13"/>
  <c r="N312" i="13"/>
  <c r="M312" i="13"/>
  <c r="L312" i="13"/>
  <c r="K312" i="13"/>
  <c r="J312" i="13"/>
  <c r="I312" i="13"/>
  <c r="H312" i="13"/>
  <c r="G312" i="13"/>
  <c r="F312" i="13"/>
  <c r="E312" i="13"/>
  <c r="D312" i="13"/>
  <c r="C312" i="13"/>
  <c r="B312" i="13"/>
  <c r="A312" i="13"/>
  <c r="O311" i="13"/>
  <c r="N311" i="13"/>
  <c r="M311" i="13"/>
  <c r="L311" i="13"/>
  <c r="K311" i="13"/>
  <c r="J311" i="13"/>
  <c r="I311" i="13"/>
  <c r="H311" i="13"/>
  <c r="G311" i="13"/>
  <c r="F311" i="13"/>
  <c r="E311" i="13"/>
  <c r="D311" i="13"/>
  <c r="C311" i="13"/>
  <c r="B311" i="13"/>
  <c r="A311" i="13"/>
  <c r="O310" i="13"/>
  <c r="N310" i="13"/>
  <c r="M310" i="13"/>
  <c r="L310" i="13"/>
  <c r="K310" i="13"/>
  <c r="J310" i="13"/>
  <c r="I310" i="13"/>
  <c r="H310" i="13"/>
  <c r="G310" i="13"/>
  <c r="F310" i="13"/>
  <c r="E310" i="13"/>
  <c r="D310" i="13"/>
  <c r="C310" i="13"/>
  <c r="B310" i="13"/>
  <c r="A310" i="13"/>
  <c r="O309" i="13"/>
  <c r="N309" i="13"/>
  <c r="M309" i="13"/>
  <c r="L309" i="13"/>
  <c r="K309" i="13"/>
  <c r="J309" i="13"/>
  <c r="I309" i="13"/>
  <c r="H309" i="13"/>
  <c r="G309" i="13"/>
  <c r="F309" i="13"/>
  <c r="E309" i="13"/>
  <c r="D309" i="13"/>
  <c r="C309" i="13"/>
  <c r="B309" i="13"/>
  <c r="A309" i="13"/>
  <c r="O308" i="13"/>
  <c r="N308" i="13"/>
  <c r="M308" i="13"/>
  <c r="L308" i="13"/>
  <c r="K308" i="13"/>
  <c r="J308" i="13"/>
  <c r="I308" i="13"/>
  <c r="H308" i="13"/>
  <c r="G308" i="13"/>
  <c r="F308" i="13"/>
  <c r="E308" i="13"/>
  <c r="D308" i="13"/>
  <c r="C308" i="13"/>
  <c r="B308" i="13"/>
  <c r="A308" i="13"/>
  <c r="O307" i="13"/>
  <c r="N307" i="13"/>
  <c r="M307" i="13"/>
  <c r="L307" i="13"/>
  <c r="K307" i="13"/>
  <c r="J307" i="13"/>
  <c r="I307" i="13"/>
  <c r="H307" i="13"/>
  <c r="G307" i="13"/>
  <c r="F307" i="13"/>
  <c r="E307" i="13"/>
  <c r="D307" i="13"/>
  <c r="C307" i="13"/>
  <c r="B307" i="13"/>
  <c r="A307" i="13"/>
  <c r="O306" i="13"/>
  <c r="N306" i="13"/>
  <c r="M306" i="13"/>
  <c r="L306" i="13"/>
  <c r="K306" i="13"/>
  <c r="J306" i="13"/>
  <c r="I306" i="13"/>
  <c r="H306" i="13"/>
  <c r="G306" i="13"/>
  <c r="F306" i="13"/>
  <c r="E306" i="13"/>
  <c r="D306" i="13"/>
  <c r="C306" i="13"/>
  <c r="B306" i="13"/>
  <c r="A306" i="13"/>
  <c r="O305" i="13"/>
  <c r="N305" i="13"/>
  <c r="M305" i="13"/>
  <c r="L305" i="13"/>
  <c r="K305" i="13"/>
  <c r="J305" i="13"/>
  <c r="I305" i="13"/>
  <c r="H305" i="13"/>
  <c r="G305" i="13"/>
  <c r="F305" i="13"/>
  <c r="E305" i="13"/>
  <c r="D305" i="13"/>
  <c r="C305" i="13"/>
  <c r="B305" i="13"/>
  <c r="A305" i="13"/>
  <c r="O304" i="13"/>
  <c r="N304" i="13"/>
  <c r="M304" i="13"/>
  <c r="L304" i="13"/>
  <c r="K304" i="13"/>
  <c r="J304" i="13"/>
  <c r="I304" i="13"/>
  <c r="H304" i="13"/>
  <c r="G304" i="13"/>
  <c r="F304" i="13"/>
  <c r="E304" i="13"/>
  <c r="D304" i="13"/>
  <c r="C304" i="13"/>
  <c r="B304" i="13"/>
  <c r="A304" i="13"/>
  <c r="O303" i="13"/>
  <c r="N303" i="13"/>
  <c r="M303" i="13"/>
  <c r="L303" i="13"/>
  <c r="K303" i="13"/>
  <c r="J303" i="13"/>
  <c r="I303" i="13"/>
  <c r="H303" i="13"/>
  <c r="G303" i="13"/>
  <c r="F303" i="13"/>
  <c r="E303" i="13"/>
  <c r="D303" i="13"/>
  <c r="C303" i="13"/>
  <c r="B303" i="13"/>
  <c r="A303" i="13"/>
  <c r="O302" i="13"/>
  <c r="N302" i="13"/>
  <c r="M302" i="13"/>
  <c r="L302" i="13"/>
  <c r="K302" i="13"/>
  <c r="J302" i="13"/>
  <c r="I302" i="13"/>
  <c r="H302" i="13"/>
  <c r="G302" i="13"/>
  <c r="F302" i="13"/>
  <c r="E302" i="13"/>
  <c r="D302" i="13"/>
  <c r="C302" i="13"/>
  <c r="B302" i="13"/>
  <c r="A302" i="13"/>
  <c r="O301" i="13"/>
  <c r="N301" i="13"/>
  <c r="M301" i="13"/>
  <c r="L301" i="13"/>
  <c r="K301" i="13"/>
  <c r="J301" i="13"/>
  <c r="I301" i="13"/>
  <c r="H301" i="13"/>
  <c r="G301" i="13"/>
  <c r="F301" i="13"/>
  <c r="E301" i="13"/>
  <c r="D301" i="13"/>
  <c r="C301" i="13"/>
  <c r="B301" i="13"/>
  <c r="A301" i="13"/>
  <c r="O300" i="13"/>
  <c r="N300" i="13"/>
  <c r="M300" i="13"/>
  <c r="L300" i="13"/>
  <c r="K300" i="13"/>
  <c r="J300" i="13"/>
  <c r="I300" i="13"/>
  <c r="H300" i="13"/>
  <c r="G300" i="13"/>
  <c r="F300" i="13"/>
  <c r="E300" i="13"/>
  <c r="D300" i="13"/>
  <c r="C300" i="13"/>
  <c r="B300" i="13"/>
  <c r="A300" i="13"/>
  <c r="V302" i="11"/>
  <c r="O299" i="13"/>
  <c r="U302" i="11"/>
  <c r="N299" i="13"/>
  <c r="M299" i="13"/>
  <c r="L299" i="13"/>
  <c r="K299" i="13"/>
  <c r="J299" i="13"/>
  <c r="I299" i="13"/>
  <c r="H299" i="13"/>
  <c r="G299" i="13"/>
  <c r="F299" i="13"/>
  <c r="E299" i="13"/>
  <c r="D299" i="13"/>
  <c r="C299" i="13"/>
  <c r="B299" i="13"/>
  <c r="A299" i="13"/>
  <c r="O298" i="13"/>
  <c r="N298" i="13"/>
  <c r="M298" i="13"/>
  <c r="L298" i="13"/>
  <c r="K298" i="13"/>
  <c r="J298" i="13"/>
  <c r="I298" i="13"/>
  <c r="H298" i="13"/>
  <c r="G298" i="13"/>
  <c r="F298" i="13"/>
  <c r="E298" i="13"/>
  <c r="D298" i="13"/>
  <c r="C298" i="13"/>
  <c r="B298" i="13"/>
  <c r="A298" i="13"/>
  <c r="O297" i="13"/>
  <c r="N297" i="13"/>
  <c r="M297" i="13"/>
  <c r="L297" i="13"/>
  <c r="K297" i="13"/>
  <c r="J297" i="13"/>
  <c r="I297" i="13"/>
  <c r="H297" i="13"/>
  <c r="G297" i="13"/>
  <c r="F297" i="13"/>
  <c r="E297" i="13"/>
  <c r="D297" i="13"/>
  <c r="C297" i="13"/>
  <c r="B297" i="13"/>
  <c r="A297" i="13"/>
  <c r="O296" i="13"/>
  <c r="N296" i="13"/>
  <c r="M296" i="13"/>
  <c r="L296" i="13"/>
  <c r="K296" i="13"/>
  <c r="J296" i="13"/>
  <c r="I296" i="13"/>
  <c r="H296" i="13"/>
  <c r="G296" i="13"/>
  <c r="F296" i="13"/>
  <c r="E296" i="13"/>
  <c r="D296" i="13"/>
  <c r="C296" i="13"/>
  <c r="B296" i="13"/>
  <c r="A296" i="13"/>
  <c r="O295" i="13"/>
  <c r="N295" i="13"/>
  <c r="M295" i="13"/>
  <c r="L295" i="13"/>
  <c r="K295" i="13"/>
  <c r="J295" i="13"/>
  <c r="I295" i="13"/>
  <c r="H295" i="13"/>
  <c r="G295" i="13"/>
  <c r="F295" i="13"/>
  <c r="E295" i="13"/>
  <c r="D295" i="13"/>
  <c r="C295" i="13"/>
  <c r="B295" i="13"/>
  <c r="A295" i="13"/>
  <c r="O294" i="13"/>
  <c r="N294" i="13"/>
  <c r="M294" i="13"/>
  <c r="L294" i="13"/>
  <c r="K294" i="13"/>
  <c r="J294" i="13"/>
  <c r="I294" i="13"/>
  <c r="H294" i="13"/>
  <c r="G294" i="13"/>
  <c r="F294" i="13"/>
  <c r="E294" i="13"/>
  <c r="D294" i="13"/>
  <c r="C294" i="13"/>
  <c r="B294" i="13"/>
  <c r="A294" i="13"/>
  <c r="O293" i="13"/>
  <c r="N293" i="13"/>
  <c r="M293" i="13"/>
  <c r="L293" i="13"/>
  <c r="K293" i="13"/>
  <c r="J293" i="13"/>
  <c r="I293" i="13"/>
  <c r="H293" i="13"/>
  <c r="G293" i="13"/>
  <c r="F293" i="13"/>
  <c r="E293" i="13"/>
  <c r="D293" i="13"/>
  <c r="C293" i="13"/>
  <c r="B293" i="13"/>
  <c r="A293" i="13"/>
  <c r="O292" i="13"/>
  <c r="N292" i="13"/>
  <c r="M292" i="13"/>
  <c r="L292" i="13"/>
  <c r="K292" i="13"/>
  <c r="J292" i="13"/>
  <c r="I292" i="13"/>
  <c r="H292" i="13"/>
  <c r="G292" i="13"/>
  <c r="F292" i="13"/>
  <c r="E292" i="13"/>
  <c r="D292" i="13"/>
  <c r="C292" i="13"/>
  <c r="B292" i="13"/>
  <c r="A292" i="13"/>
  <c r="O291" i="13"/>
  <c r="N291" i="13"/>
  <c r="M291" i="13"/>
  <c r="L291" i="13"/>
  <c r="K291" i="13"/>
  <c r="J291" i="13"/>
  <c r="I291" i="13"/>
  <c r="H291" i="13"/>
  <c r="G291" i="13"/>
  <c r="F291" i="13"/>
  <c r="E291" i="13"/>
  <c r="D291" i="13"/>
  <c r="C291" i="13"/>
  <c r="B291" i="13"/>
  <c r="A291" i="13"/>
  <c r="O290" i="13"/>
  <c r="N290" i="13"/>
  <c r="M290" i="13"/>
  <c r="L290" i="13"/>
  <c r="K290" i="13"/>
  <c r="J290" i="13"/>
  <c r="I290" i="13"/>
  <c r="H290" i="13"/>
  <c r="G290" i="13"/>
  <c r="F290" i="13"/>
  <c r="E290" i="13"/>
  <c r="D290" i="13"/>
  <c r="C290" i="13"/>
  <c r="B290" i="13"/>
  <c r="A290" i="13"/>
  <c r="O289" i="13"/>
  <c r="N289" i="13"/>
  <c r="M289" i="13"/>
  <c r="L289" i="13"/>
  <c r="K289" i="13"/>
  <c r="J289" i="13"/>
  <c r="I289" i="13"/>
  <c r="H289" i="13"/>
  <c r="G289" i="13"/>
  <c r="F289" i="13"/>
  <c r="E289" i="13"/>
  <c r="D289" i="13"/>
  <c r="C289" i="13"/>
  <c r="B289" i="13"/>
  <c r="A289" i="13"/>
  <c r="O288" i="13"/>
  <c r="N288" i="13"/>
  <c r="M288" i="13"/>
  <c r="L288" i="13"/>
  <c r="K288" i="13"/>
  <c r="J288" i="13"/>
  <c r="I288" i="13"/>
  <c r="H288" i="13"/>
  <c r="G288" i="13"/>
  <c r="F288" i="13"/>
  <c r="E288" i="13"/>
  <c r="D288" i="13"/>
  <c r="C288" i="13"/>
  <c r="B288" i="13"/>
  <c r="A288" i="13"/>
  <c r="O287" i="13"/>
  <c r="N287" i="13"/>
  <c r="M287" i="13"/>
  <c r="L287" i="13"/>
  <c r="K287" i="13"/>
  <c r="J287" i="13"/>
  <c r="I287" i="13"/>
  <c r="H287" i="13"/>
  <c r="G287" i="13"/>
  <c r="F287" i="13"/>
  <c r="E287" i="13"/>
  <c r="D287" i="13"/>
  <c r="C287" i="13"/>
  <c r="B287" i="13"/>
  <c r="A287" i="13"/>
  <c r="O286" i="13"/>
  <c r="N286" i="13"/>
  <c r="M286" i="13"/>
  <c r="L286" i="13"/>
  <c r="K286" i="13"/>
  <c r="J286" i="13"/>
  <c r="I286" i="13"/>
  <c r="H286" i="13"/>
  <c r="G286" i="13"/>
  <c r="F286" i="13"/>
  <c r="E286" i="13"/>
  <c r="D286" i="13"/>
  <c r="C286" i="13"/>
  <c r="B286" i="13"/>
  <c r="A286" i="13"/>
  <c r="O285" i="13"/>
  <c r="N285" i="13"/>
  <c r="M285" i="13"/>
  <c r="L285" i="13"/>
  <c r="K285" i="13"/>
  <c r="J285" i="13"/>
  <c r="I285" i="13"/>
  <c r="H285" i="13"/>
  <c r="G285" i="13"/>
  <c r="F285" i="13"/>
  <c r="E285" i="13"/>
  <c r="D285" i="13"/>
  <c r="C285" i="13"/>
  <c r="B285" i="13"/>
  <c r="A285" i="13"/>
  <c r="O284" i="13"/>
  <c r="N284" i="13"/>
  <c r="M284" i="13"/>
  <c r="L284" i="13"/>
  <c r="K284" i="13"/>
  <c r="J284" i="13"/>
  <c r="I284" i="13"/>
  <c r="H284" i="13"/>
  <c r="G284" i="13"/>
  <c r="F284" i="13"/>
  <c r="E284" i="13"/>
  <c r="D284" i="13"/>
  <c r="C284" i="13"/>
  <c r="B284" i="13"/>
  <c r="A284" i="13"/>
  <c r="O283" i="13"/>
  <c r="N283" i="13"/>
  <c r="M283" i="13"/>
  <c r="L283" i="13"/>
  <c r="K283" i="13"/>
  <c r="J283" i="13"/>
  <c r="I283" i="13"/>
  <c r="H283" i="13"/>
  <c r="G283" i="13"/>
  <c r="F283" i="13"/>
  <c r="E283" i="13"/>
  <c r="D283" i="13"/>
  <c r="C283" i="13"/>
  <c r="B283" i="13"/>
  <c r="A283" i="13"/>
  <c r="V285" i="11"/>
  <c r="O282" i="13"/>
  <c r="U285" i="11"/>
  <c r="N282" i="13"/>
  <c r="M282" i="13"/>
  <c r="L282" i="13"/>
  <c r="K282" i="13"/>
  <c r="J282" i="13"/>
  <c r="I282" i="13"/>
  <c r="H282" i="13"/>
  <c r="G282" i="13"/>
  <c r="F282" i="13"/>
  <c r="E282" i="13"/>
  <c r="D282" i="13"/>
  <c r="C282" i="13"/>
  <c r="B282" i="13"/>
  <c r="A282" i="13"/>
  <c r="O281" i="13"/>
  <c r="N281" i="13"/>
  <c r="M281" i="13"/>
  <c r="L281" i="13"/>
  <c r="K281" i="13"/>
  <c r="J281" i="13"/>
  <c r="I281" i="13"/>
  <c r="H281" i="13"/>
  <c r="G281" i="13"/>
  <c r="F281" i="13"/>
  <c r="E281" i="13"/>
  <c r="D281" i="13"/>
  <c r="C281" i="13"/>
  <c r="B281" i="13"/>
  <c r="A281" i="13"/>
  <c r="O280" i="13"/>
  <c r="N280" i="13"/>
  <c r="M280" i="13"/>
  <c r="L280" i="13"/>
  <c r="K280" i="13"/>
  <c r="J280" i="13"/>
  <c r="I280" i="13"/>
  <c r="H280" i="13"/>
  <c r="G280" i="13"/>
  <c r="F280" i="13"/>
  <c r="E280" i="13"/>
  <c r="D280" i="13"/>
  <c r="C280" i="13"/>
  <c r="B280" i="13"/>
  <c r="A280" i="13"/>
  <c r="O279" i="13"/>
  <c r="N279" i="13"/>
  <c r="M279" i="13"/>
  <c r="L279" i="13"/>
  <c r="K279" i="13"/>
  <c r="J279" i="13"/>
  <c r="I279" i="13"/>
  <c r="H279" i="13"/>
  <c r="G279" i="13"/>
  <c r="F279" i="13"/>
  <c r="E279" i="13"/>
  <c r="D279" i="13"/>
  <c r="C279" i="13"/>
  <c r="B279" i="13"/>
  <c r="A279" i="13"/>
  <c r="O278" i="13"/>
  <c r="N278" i="13"/>
  <c r="M278" i="13"/>
  <c r="L278" i="13"/>
  <c r="K278" i="13"/>
  <c r="J278" i="13"/>
  <c r="I278" i="13"/>
  <c r="H278" i="13"/>
  <c r="G278" i="13"/>
  <c r="F278" i="13"/>
  <c r="E278" i="13"/>
  <c r="D278" i="13"/>
  <c r="C278" i="13"/>
  <c r="B278" i="13"/>
  <c r="A278" i="13"/>
  <c r="O277" i="13"/>
  <c r="N277" i="13"/>
  <c r="M277" i="13"/>
  <c r="L277" i="13"/>
  <c r="K277" i="13"/>
  <c r="J277" i="13"/>
  <c r="I277" i="13"/>
  <c r="H277" i="13"/>
  <c r="G277" i="13"/>
  <c r="F277" i="13"/>
  <c r="E277" i="13"/>
  <c r="D277" i="13"/>
  <c r="C277" i="13"/>
  <c r="B277" i="13"/>
  <c r="A277" i="13"/>
  <c r="O276" i="13"/>
  <c r="N276" i="13"/>
  <c r="M276" i="13"/>
  <c r="L276" i="13"/>
  <c r="K276" i="13"/>
  <c r="J276" i="13"/>
  <c r="I276" i="13"/>
  <c r="H276" i="13"/>
  <c r="G276" i="13"/>
  <c r="F276" i="13"/>
  <c r="E276" i="13"/>
  <c r="D276" i="13"/>
  <c r="C276" i="13"/>
  <c r="B276" i="13"/>
  <c r="A276" i="13"/>
  <c r="O275" i="13"/>
  <c r="N275" i="13"/>
  <c r="M275" i="13"/>
  <c r="L275" i="13"/>
  <c r="K275" i="13"/>
  <c r="J275" i="13"/>
  <c r="I275" i="13"/>
  <c r="H275" i="13"/>
  <c r="G275" i="13"/>
  <c r="F275" i="13"/>
  <c r="E275" i="13"/>
  <c r="D275" i="13"/>
  <c r="C275" i="13"/>
  <c r="B275" i="13"/>
  <c r="A275" i="13"/>
  <c r="O274" i="13"/>
  <c r="N274" i="13"/>
  <c r="M274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O272" i="13"/>
  <c r="N272" i="13"/>
  <c r="M272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O271" i="13"/>
  <c r="N271" i="13"/>
  <c r="M271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O270" i="13"/>
  <c r="N270" i="13"/>
  <c r="M270" i="13"/>
  <c r="L270" i="13"/>
  <c r="K270" i="13"/>
  <c r="J270" i="13"/>
  <c r="I270" i="13"/>
  <c r="H270" i="13"/>
  <c r="G270" i="13"/>
  <c r="F270" i="13"/>
  <c r="E270" i="13"/>
  <c r="D270" i="13"/>
  <c r="C270" i="13"/>
  <c r="B270" i="13"/>
  <c r="A270" i="13"/>
  <c r="O269" i="13"/>
  <c r="N269" i="13"/>
  <c r="M269" i="13"/>
  <c r="L269" i="13"/>
  <c r="K269" i="13"/>
  <c r="J269" i="13"/>
  <c r="I269" i="13"/>
  <c r="H269" i="13"/>
  <c r="G269" i="13"/>
  <c r="F269" i="13"/>
  <c r="E269" i="13"/>
  <c r="D269" i="13"/>
  <c r="C269" i="13"/>
  <c r="B269" i="13"/>
  <c r="A269" i="13"/>
  <c r="O268" i="13"/>
  <c r="N268" i="13"/>
  <c r="M268" i="13"/>
  <c r="L268" i="13"/>
  <c r="K268" i="13"/>
  <c r="J268" i="13"/>
  <c r="I268" i="13"/>
  <c r="H268" i="13"/>
  <c r="G268" i="13"/>
  <c r="F268" i="13"/>
  <c r="E268" i="13"/>
  <c r="D268" i="13"/>
  <c r="C268" i="13"/>
  <c r="B268" i="13"/>
  <c r="A268" i="13"/>
  <c r="O267" i="13"/>
  <c r="N267" i="13"/>
  <c r="M267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V269" i="11"/>
  <c r="O266" i="13"/>
  <c r="U269" i="11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O263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O262" i="13"/>
  <c r="N262" i="13"/>
  <c r="M262" i="13"/>
  <c r="L262" i="13"/>
  <c r="K262" i="13"/>
  <c r="J262" i="13"/>
  <c r="I262" i="13"/>
  <c r="H262" i="13"/>
  <c r="G262" i="13"/>
  <c r="F262" i="13"/>
  <c r="E262" i="13"/>
  <c r="D262" i="13"/>
  <c r="C262" i="13"/>
  <c r="B262" i="13"/>
  <c r="A262" i="13"/>
  <c r="O261" i="13"/>
  <c r="N261" i="13"/>
  <c r="M261" i="13"/>
  <c r="L261" i="13"/>
  <c r="K261" i="13"/>
  <c r="J261" i="13"/>
  <c r="I261" i="13"/>
  <c r="H261" i="13"/>
  <c r="G261" i="13"/>
  <c r="F261" i="13"/>
  <c r="E261" i="13"/>
  <c r="D261" i="13"/>
  <c r="C261" i="13"/>
  <c r="B261" i="13"/>
  <c r="A261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A259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A258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A257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A256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A255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A254" i="13"/>
  <c r="O253" i="13"/>
  <c r="N253" i="13"/>
  <c r="M253" i="13"/>
  <c r="L253" i="13"/>
  <c r="K253" i="13"/>
  <c r="J253" i="13"/>
  <c r="I253" i="13"/>
  <c r="H253" i="13"/>
  <c r="G253" i="13"/>
  <c r="F253" i="13"/>
  <c r="E253" i="13"/>
  <c r="D253" i="13"/>
  <c r="C253" i="13"/>
  <c r="B253" i="13"/>
  <c r="A253" i="13"/>
  <c r="O252" i="13"/>
  <c r="N252" i="13"/>
  <c r="M252" i="13"/>
  <c r="L252" i="13"/>
  <c r="K252" i="13"/>
  <c r="J252" i="13"/>
  <c r="I252" i="13"/>
  <c r="H252" i="13"/>
  <c r="G252" i="13"/>
  <c r="F252" i="13"/>
  <c r="E252" i="13"/>
  <c r="D252" i="13"/>
  <c r="C252" i="13"/>
  <c r="B252" i="13"/>
  <c r="A252" i="13"/>
  <c r="V254" i="11"/>
  <c r="O251" i="13"/>
  <c r="U254" i="11"/>
  <c r="N251" i="13"/>
  <c r="M251" i="13"/>
  <c r="L251" i="13"/>
  <c r="K251" i="13"/>
  <c r="J251" i="13"/>
  <c r="I251" i="13"/>
  <c r="H251" i="13"/>
  <c r="G251" i="13"/>
  <c r="F251" i="13"/>
  <c r="E251" i="13"/>
  <c r="D251" i="13"/>
  <c r="C251" i="13"/>
  <c r="B251" i="13"/>
  <c r="A251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A250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A249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A248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A247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A246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A245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A244" i="13"/>
  <c r="O243" i="13"/>
  <c r="N243" i="13"/>
  <c r="M243" i="13"/>
  <c r="L243" i="13"/>
  <c r="K243" i="13"/>
  <c r="J243" i="13"/>
  <c r="I243" i="13"/>
  <c r="H243" i="13"/>
  <c r="G243" i="13"/>
  <c r="F243" i="13"/>
  <c r="E243" i="13"/>
  <c r="D243" i="13"/>
  <c r="C243" i="13"/>
  <c r="B243" i="13"/>
  <c r="A243" i="13"/>
  <c r="O242" i="13"/>
  <c r="N242" i="13"/>
  <c r="M242" i="13"/>
  <c r="L242" i="13"/>
  <c r="K242" i="13"/>
  <c r="J242" i="13"/>
  <c r="I242" i="13"/>
  <c r="H242" i="13"/>
  <c r="G242" i="13"/>
  <c r="F242" i="13"/>
  <c r="E242" i="13"/>
  <c r="D242" i="13"/>
  <c r="C242" i="13"/>
  <c r="B242" i="13"/>
  <c r="A242" i="13"/>
  <c r="O241" i="13"/>
  <c r="N241" i="13"/>
  <c r="M241" i="13"/>
  <c r="L241" i="13"/>
  <c r="K241" i="13"/>
  <c r="J241" i="13"/>
  <c r="I241" i="13"/>
  <c r="H241" i="13"/>
  <c r="G241" i="13"/>
  <c r="F241" i="13"/>
  <c r="E241" i="13"/>
  <c r="D241" i="13"/>
  <c r="C241" i="13"/>
  <c r="B241" i="13"/>
  <c r="A241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A240" i="13"/>
  <c r="V242" i="11"/>
  <c r="O239" i="13"/>
  <c r="U242" i="11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A234" i="13"/>
  <c r="O233" i="13"/>
  <c r="N233" i="13"/>
  <c r="M233" i="13"/>
  <c r="L233" i="13"/>
  <c r="K233" i="13"/>
  <c r="J233" i="13"/>
  <c r="I233" i="13"/>
  <c r="H233" i="13"/>
  <c r="G233" i="13"/>
  <c r="F233" i="13"/>
  <c r="E233" i="13"/>
  <c r="D233" i="13"/>
  <c r="C233" i="13"/>
  <c r="B233" i="13"/>
  <c r="A233" i="13"/>
  <c r="O232" i="13"/>
  <c r="N232" i="13"/>
  <c r="M232" i="13"/>
  <c r="L232" i="13"/>
  <c r="K232" i="13"/>
  <c r="J232" i="13"/>
  <c r="I232" i="13"/>
  <c r="H232" i="13"/>
  <c r="G232" i="13"/>
  <c r="F232" i="13"/>
  <c r="E232" i="13"/>
  <c r="D232" i="13"/>
  <c r="C232" i="13"/>
  <c r="B232" i="13"/>
  <c r="A232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A231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A230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A229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A228" i="13"/>
  <c r="V230" i="11"/>
  <c r="O227" i="13"/>
  <c r="U230" i="11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A227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A226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A225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C224" i="13"/>
  <c r="B224" i="13"/>
  <c r="A224" i="13"/>
  <c r="O223" i="13"/>
  <c r="N223" i="13"/>
  <c r="M223" i="13"/>
  <c r="L223" i="13"/>
  <c r="K223" i="13"/>
  <c r="J223" i="13"/>
  <c r="I223" i="13"/>
  <c r="H223" i="13"/>
  <c r="G223" i="13"/>
  <c r="F223" i="13"/>
  <c r="E223" i="13"/>
  <c r="D223" i="13"/>
  <c r="C223" i="13"/>
  <c r="B223" i="13"/>
  <c r="A223" i="13"/>
  <c r="O222" i="13"/>
  <c r="N222" i="13"/>
  <c r="M222" i="13"/>
  <c r="L222" i="13"/>
  <c r="K222" i="13"/>
  <c r="J222" i="13"/>
  <c r="I222" i="13"/>
  <c r="H222" i="13"/>
  <c r="G222" i="13"/>
  <c r="F222" i="13"/>
  <c r="E222" i="13"/>
  <c r="D222" i="13"/>
  <c r="C222" i="13"/>
  <c r="B222" i="13"/>
  <c r="A222" i="13"/>
  <c r="O221" i="13"/>
  <c r="N221" i="13"/>
  <c r="M221" i="13"/>
  <c r="L221" i="13"/>
  <c r="K221" i="13"/>
  <c r="J221" i="13"/>
  <c r="I221" i="13"/>
  <c r="H221" i="13"/>
  <c r="G221" i="13"/>
  <c r="F221" i="13"/>
  <c r="E221" i="13"/>
  <c r="D221" i="13"/>
  <c r="C221" i="13"/>
  <c r="B221" i="13"/>
  <c r="A221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B220" i="13"/>
  <c r="A220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A219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A218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A217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B216" i="13"/>
  <c r="A216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A215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A214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A213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A212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A211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A210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A209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A208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A207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A206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A205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B204" i="13"/>
  <c r="A204" i="13"/>
  <c r="O203" i="13"/>
  <c r="N203" i="13"/>
  <c r="M203" i="13"/>
  <c r="L203" i="13"/>
  <c r="K203" i="13"/>
  <c r="J203" i="13"/>
  <c r="I203" i="13"/>
  <c r="H203" i="13"/>
  <c r="G203" i="13"/>
  <c r="F203" i="13"/>
  <c r="E203" i="13"/>
  <c r="D203" i="13"/>
  <c r="C203" i="13"/>
  <c r="B203" i="13"/>
  <c r="A203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A202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A201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A200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B199" i="13"/>
  <c r="A199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A198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A197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A196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A195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A194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A193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A192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A191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A190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A189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A188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B187" i="13"/>
  <c r="A187" i="13"/>
  <c r="O186" i="13"/>
  <c r="N186" i="13"/>
  <c r="M186" i="13"/>
  <c r="L186" i="13"/>
  <c r="K186" i="13"/>
  <c r="J186" i="13"/>
  <c r="I186" i="13"/>
  <c r="H186" i="13"/>
  <c r="G186" i="13"/>
  <c r="F186" i="13"/>
  <c r="E186" i="13"/>
  <c r="D186" i="13"/>
  <c r="C186" i="13"/>
  <c r="B186" i="13"/>
  <c r="A186" i="13"/>
  <c r="O185" i="13"/>
  <c r="N185" i="13"/>
  <c r="M185" i="13"/>
  <c r="L185" i="13"/>
  <c r="K185" i="13"/>
  <c r="J185" i="13"/>
  <c r="I185" i="13"/>
  <c r="H185" i="13"/>
  <c r="G185" i="13"/>
  <c r="F185" i="13"/>
  <c r="E185" i="13"/>
  <c r="D185" i="13"/>
  <c r="C185" i="13"/>
  <c r="B185" i="13"/>
  <c r="A185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A184" i="13"/>
  <c r="V185" i="11"/>
  <c r="O183" i="13"/>
  <c r="U185" i="11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A183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A182" i="13"/>
  <c r="O181" i="13"/>
  <c r="N181" i="13"/>
  <c r="M181" i="13"/>
  <c r="L181" i="13"/>
  <c r="K181" i="13"/>
  <c r="J181" i="13"/>
  <c r="I181" i="13"/>
  <c r="H181" i="13"/>
  <c r="G181" i="13"/>
  <c r="F181" i="13"/>
  <c r="E181" i="13"/>
  <c r="D181" i="13"/>
  <c r="C181" i="13"/>
  <c r="B181" i="13"/>
  <c r="A181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A180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A179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A178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A177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A176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A175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A174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A173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A172" i="13"/>
  <c r="O171" i="13"/>
  <c r="N171" i="13"/>
  <c r="M171" i="13"/>
  <c r="L171" i="13"/>
  <c r="K171" i="13"/>
  <c r="J171" i="13"/>
  <c r="I171" i="13"/>
  <c r="H171" i="13"/>
  <c r="G171" i="13"/>
  <c r="F171" i="13"/>
  <c r="E171" i="13"/>
  <c r="D171" i="13"/>
  <c r="C171" i="13"/>
  <c r="B171" i="13"/>
  <c r="A171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A170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A169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A168" i="13"/>
  <c r="V169" i="11"/>
  <c r="O167" i="13"/>
  <c r="U169" i="11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A167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A166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A165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A164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A163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B162" i="13"/>
  <c r="A162" i="13"/>
  <c r="O161" i="13"/>
  <c r="N161" i="13"/>
  <c r="M161" i="13"/>
  <c r="L161" i="13"/>
  <c r="K161" i="13"/>
  <c r="J161" i="13"/>
  <c r="I161" i="13"/>
  <c r="H161" i="13"/>
  <c r="G161" i="13"/>
  <c r="F161" i="13"/>
  <c r="E161" i="13"/>
  <c r="D161" i="13"/>
  <c r="C161" i="13"/>
  <c r="B161" i="13"/>
  <c r="A161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B160" i="13"/>
  <c r="A160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B159" i="13"/>
  <c r="A159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B158" i="13"/>
  <c r="A158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B157" i="13"/>
  <c r="A157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B156" i="13"/>
  <c r="A156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B155" i="13"/>
  <c r="A155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B154" i="13"/>
  <c r="A154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B153" i="13"/>
  <c r="A153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B152" i="13"/>
  <c r="A152" i="13"/>
  <c r="O151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B151" i="13"/>
  <c r="A151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A150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B149" i="13"/>
  <c r="A149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B148" i="13"/>
  <c r="A148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B147" i="13"/>
  <c r="A147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B146" i="13"/>
  <c r="A146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B145" i="13"/>
  <c r="A145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A144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A143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A142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A141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A140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A139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A138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A137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B136" i="13"/>
  <c r="A136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B135" i="13"/>
  <c r="A135" i="13"/>
  <c r="O134" i="13"/>
  <c r="N134" i="13"/>
  <c r="M134" i="13"/>
  <c r="L134" i="13"/>
  <c r="K134" i="13"/>
  <c r="J134" i="13"/>
  <c r="I134" i="13"/>
  <c r="H134" i="13"/>
  <c r="G134" i="13"/>
  <c r="F134" i="13"/>
  <c r="E134" i="13"/>
  <c r="D134" i="13"/>
  <c r="C134" i="13"/>
  <c r="B134" i="13"/>
  <c r="A134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A133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A132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A131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A130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A129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A128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A127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A126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B125" i="13"/>
  <c r="A125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B124" i="13"/>
  <c r="A124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B123" i="13"/>
  <c r="A123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A122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A121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A120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A119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A118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A117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A115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B114" i="13"/>
  <c r="A114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B113" i="13"/>
  <c r="A113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A111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A110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A109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A108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A107" i="13"/>
  <c r="V108" i="11"/>
  <c r="O106" i="13"/>
  <c r="U108" i="11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A106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A105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A104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A103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B102" i="13"/>
  <c r="A102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B101" i="13"/>
  <c r="A101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A100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A99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A98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A97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A95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A94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A93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A91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A90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A89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87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A86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85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A83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A82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A81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80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79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78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77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76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A75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A74" i="13"/>
  <c r="V75" i="11"/>
  <c r="O73" i="13"/>
  <c r="U75" i="11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A73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72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A71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A70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A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V55" i="11"/>
  <c r="O53" i="13"/>
  <c r="U55" i="11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V27" i="11"/>
  <c r="O25" i="13"/>
  <c r="U27" i="11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O3" i="13"/>
  <c r="N3" i="13"/>
  <c r="M3" i="13"/>
  <c r="L3" i="13"/>
  <c r="K3" i="13"/>
  <c r="J3" i="13"/>
  <c r="AQ5" i="11"/>
  <c r="I3" i="13"/>
  <c r="AM5" i="11"/>
  <c r="AP5" i="11"/>
  <c r="H3" i="13"/>
  <c r="AO5" i="11"/>
  <c r="G3" i="13"/>
  <c r="AN5" i="11"/>
  <c r="F3" i="13"/>
  <c r="E3" i="13"/>
  <c r="D3" i="13"/>
  <c r="C3" i="13"/>
  <c r="AR5" i="11"/>
  <c r="B3" i="13"/>
  <c r="A3" i="13"/>
  <c r="O2" i="13"/>
  <c r="N2" i="13"/>
  <c r="M2" i="13"/>
  <c r="L2" i="13"/>
  <c r="K2" i="13"/>
  <c r="J2" i="13"/>
  <c r="AQ4" i="11"/>
  <c r="I2" i="13"/>
  <c r="AH4" i="11"/>
  <c r="AM4" i="11"/>
  <c r="AP4" i="11"/>
  <c r="H2" i="13"/>
  <c r="AO4" i="11"/>
  <c r="G2" i="13"/>
  <c r="AN4" i="11"/>
  <c r="F2" i="13"/>
  <c r="E2" i="13"/>
  <c r="D2" i="13"/>
  <c r="C2" i="13"/>
  <c r="AR4" i="11"/>
  <c r="B2" i="13"/>
  <c r="A2" i="13"/>
  <c r="O976" i="12"/>
  <c r="N976" i="12"/>
  <c r="M976" i="12"/>
  <c r="L976" i="12"/>
  <c r="K976" i="12"/>
  <c r="J976" i="12"/>
  <c r="I976" i="12"/>
  <c r="H976" i="12"/>
  <c r="G976" i="12"/>
  <c r="F976" i="12"/>
  <c r="E976" i="12"/>
  <c r="D976" i="12"/>
  <c r="C976" i="12"/>
  <c r="B976" i="12"/>
  <c r="A976" i="12"/>
  <c r="O975" i="12"/>
  <c r="N975" i="12"/>
  <c r="M975" i="12"/>
  <c r="L975" i="12"/>
  <c r="K975" i="12"/>
  <c r="J975" i="12"/>
  <c r="I975" i="12"/>
  <c r="H975" i="12"/>
  <c r="G975" i="12"/>
  <c r="F975" i="12"/>
  <c r="E975" i="12"/>
  <c r="D975" i="12"/>
  <c r="C975" i="12"/>
  <c r="B975" i="12"/>
  <c r="A975" i="12"/>
  <c r="O974" i="12"/>
  <c r="N974" i="12"/>
  <c r="M974" i="12"/>
  <c r="L974" i="12"/>
  <c r="K974" i="12"/>
  <c r="J974" i="12"/>
  <c r="AQ977" i="1"/>
  <c r="I974" i="12"/>
  <c r="AH977" i="1"/>
  <c r="AM977" i="1"/>
  <c r="AP977" i="1"/>
  <c r="H974" i="12"/>
  <c r="AO977" i="1"/>
  <c r="G974" i="12"/>
  <c r="AN977" i="1"/>
  <c r="F974" i="12"/>
  <c r="E974" i="12"/>
  <c r="H974" i="1"/>
  <c r="H977" i="1"/>
  <c r="AI977" i="1"/>
  <c r="D974" i="12"/>
  <c r="C974" i="12"/>
  <c r="AR977" i="1"/>
  <c r="B974" i="12"/>
  <c r="A974" i="12"/>
  <c r="O973" i="12"/>
  <c r="N973" i="12"/>
  <c r="M973" i="12"/>
  <c r="L973" i="12"/>
  <c r="K973" i="12"/>
  <c r="J973" i="12"/>
  <c r="AQ976" i="1"/>
  <c r="I973" i="12"/>
  <c r="AH976" i="1"/>
  <c r="AM976" i="1"/>
  <c r="AP976" i="1"/>
  <c r="H973" i="12"/>
  <c r="AO976" i="1"/>
  <c r="G973" i="12"/>
  <c r="AN976" i="1"/>
  <c r="F973" i="12"/>
  <c r="E973" i="12"/>
  <c r="H975" i="1"/>
  <c r="H976" i="1"/>
  <c r="AI976" i="1"/>
  <c r="D973" i="12"/>
  <c r="C973" i="12"/>
  <c r="AR976" i="1"/>
  <c r="B973" i="12"/>
  <c r="A973" i="12"/>
  <c r="O972" i="12"/>
  <c r="N972" i="12"/>
  <c r="M972" i="12"/>
  <c r="L972" i="12"/>
  <c r="K972" i="12"/>
  <c r="J972" i="12"/>
  <c r="AQ975" i="1"/>
  <c r="I972" i="12"/>
  <c r="AH975" i="1"/>
  <c r="AM975" i="1"/>
  <c r="AP975" i="1"/>
  <c r="H972" i="12"/>
  <c r="AO975" i="1"/>
  <c r="G972" i="12"/>
  <c r="AN975" i="1"/>
  <c r="F972" i="12"/>
  <c r="E972" i="12"/>
  <c r="AI975" i="1"/>
  <c r="D972" i="12"/>
  <c r="C972" i="12"/>
  <c r="AR975" i="1"/>
  <c r="B972" i="12"/>
  <c r="A972" i="12"/>
  <c r="O971" i="12"/>
  <c r="N971" i="12"/>
  <c r="M971" i="12"/>
  <c r="L971" i="12"/>
  <c r="K971" i="12"/>
  <c r="J971" i="12"/>
  <c r="AQ974" i="1"/>
  <c r="I971" i="12"/>
  <c r="AH974" i="1"/>
  <c r="AM974" i="1"/>
  <c r="AP974" i="1"/>
  <c r="H971" i="12"/>
  <c r="AO974" i="1"/>
  <c r="G971" i="12"/>
  <c r="AN974" i="1"/>
  <c r="F971" i="12"/>
  <c r="E971" i="12"/>
  <c r="AI974" i="1"/>
  <c r="D971" i="12"/>
  <c r="C971" i="12"/>
  <c r="AR974" i="1"/>
  <c r="B971" i="12"/>
  <c r="A971" i="12"/>
  <c r="O970" i="12"/>
  <c r="N970" i="12"/>
  <c r="M970" i="12"/>
  <c r="L970" i="12"/>
  <c r="K970" i="12"/>
  <c r="J970" i="12"/>
  <c r="AQ973" i="1"/>
  <c r="I970" i="12"/>
  <c r="AH973" i="1"/>
  <c r="AM973" i="1"/>
  <c r="AP973" i="1"/>
  <c r="H970" i="12"/>
  <c r="AO973" i="1"/>
  <c r="G970" i="12"/>
  <c r="AN973" i="1"/>
  <c r="F970" i="12"/>
  <c r="E970" i="12"/>
  <c r="H973" i="1"/>
  <c r="AI973" i="1"/>
  <c r="D970" i="12"/>
  <c r="C970" i="12"/>
  <c r="AR973" i="1"/>
  <c r="B970" i="12"/>
  <c r="A970" i="12"/>
  <c r="O969" i="12"/>
  <c r="N969" i="12"/>
  <c r="M969" i="12"/>
  <c r="L969" i="12"/>
  <c r="K969" i="12"/>
  <c r="J969" i="12"/>
  <c r="I969" i="12"/>
  <c r="H969" i="12"/>
  <c r="G969" i="12"/>
  <c r="F969" i="12"/>
  <c r="E969" i="12"/>
  <c r="D969" i="12"/>
  <c r="C969" i="12"/>
  <c r="B969" i="12"/>
  <c r="A969" i="12"/>
  <c r="O968" i="12"/>
  <c r="N968" i="12"/>
  <c r="M968" i="12"/>
  <c r="L968" i="12"/>
  <c r="K968" i="12"/>
  <c r="J968" i="12"/>
  <c r="I968" i="12"/>
  <c r="H968" i="12"/>
  <c r="G968" i="12"/>
  <c r="F968" i="12"/>
  <c r="E968" i="12"/>
  <c r="D968" i="12"/>
  <c r="C968" i="12"/>
  <c r="B968" i="12"/>
  <c r="A968" i="12"/>
  <c r="O967" i="12"/>
  <c r="N967" i="12"/>
  <c r="M967" i="12"/>
  <c r="L967" i="12"/>
  <c r="K967" i="12"/>
  <c r="J967" i="12"/>
  <c r="I967" i="12"/>
  <c r="H967" i="12"/>
  <c r="G967" i="12"/>
  <c r="F967" i="12"/>
  <c r="E967" i="12"/>
  <c r="D967" i="12"/>
  <c r="C967" i="12"/>
  <c r="B967" i="12"/>
  <c r="A967" i="12"/>
  <c r="O966" i="12"/>
  <c r="N966" i="12"/>
  <c r="M966" i="12"/>
  <c r="L966" i="12"/>
  <c r="K966" i="12"/>
  <c r="J966" i="12"/>
  <c r="AQ969" i="1"/>
  <c r="I966" i="12"/>
  <c r="AH969" i="1"/>
  <c r="AM969" i="1"/>
  <c r="AP969" i="1"/>
  <c r="H966" i="12"/>
  <c r="AO969" i="1"/>
  <c r="G966" i="12"/>
  <c r="AN969" i="1"/>
  <c r="F966" i="12"/>
  <c r="E966" i="12"/>
  <c r="H969" i="1"/>
  <c r="AI969" i="1"/>
  <c r="D966" i="12"/>
  <c r="C966" i="12"/>
  <c r="AR969" i="1"/>
  <c r="B966" i="12"/>
  <c r="A966" i="12"/>
  <c r="O965" i="12"/>
  <c r="N965" i="12"/>
  <c r="M965" i="12"/>
  <c r="L965" i="12"/>
  <c r="K965" i="12"/>
  <c r="J965" i="12"/>
  <c r="I965" i="12"/>
  <c r="H965" i="12"/>
  <c r="G965" i="12"/>
  <c r="F965" i="12"/>
  <c r="E965" i="12"/>
  <c r="D965" i="12"/>
  <c r="C965" i="12"/>
  <c r="B965" i="12"/>
  <c r="A965" i="12"/>
  <c r="O964" i="12"/>
  <c r="N964" i="12"/>
  <c r="M964" i="12"/>
  <c r="L964" i="12"/>
  <c r="K964" i="12"/>
  <c r="J964" i="12"/>
  <c r="I964" i="12"/>
  <c r="H964" i="12"/>
  <c r="G964" i="12"/>
  <c r="F964" i="12"/>
  <c r="E964" i="12"/>
  <c r="D964" i="12"/>
  <c r="C964" i="12"/>
  <c r="B964" i="12"/>
  <c r="A964" i="12"/>
  <c r="O963" i="12"/>
  <c r="N963" i="12"/>
  <c r="M963" i="12"/>
  <c r="L963" i="12"/>
  <c r="K963" i="12"/>
  <c r="J963" i="12"/>
  <c r="AQ966" i="1"/>
  <c r="I963" i="12"/>
  <c r="AH966" i="1"/>
  <c r="AM966" i="1"/>
  <c r="AP966" i="1"/>
  <c r="H963" i="12"/>
  <c r="AO966" i="1"/>
  <c r="G963" i="12"/>
  <c r="AN966" i="1"/>
  <c r="F963" i="12"/>
  <c r="E963" i="12"/>
  <c r="H966" i="1"/>
  <c r="AI966" i="1"/>
  <c r="D963" i="12"/>
  <c r="C963" i="12"/>
  <c r="AR966" i="1"/>
  <c r="B963" i="12"/>
  <c r="A963" i="12"/>
  <c r="O962" i="12"/>
  <c r="N962" i="12"/>
  <c r="M962" i="12"/>
  <c r="L962" i="12"/>
  <c r="K962" i="12"/>
  <c r="J962" i="12"/>
  <c r="AQ965" i="1"/>
  <c r="I962" i="12"/>
  <c r="AH965" i="1"/>
  <c r="AM965" i="1"/>
  <c r="AP965" i="1"/>
  <c r="H962" i="12"/>
  <c r="AO965" i="1"/>
  <c r="G962" i="12"/>
  <c r="AN965" i="1"/>
  <c r="F962" i="12"/>
  <c r="E962" i="12"/>
  <c r="H965" i="1"/>
  <c r="AI965" i="1"/>
  <c r="D962" i="12"/>
  <c r="C962" i="12"/>
  <c r="AR965" i="1"/>
  <c r="B962" i="12"/>
  <c r="A962" i="12"/>
  <c r="O961" i="12"/>
  <c r="N961" i="12"/>
  <c r="M961" i="12"/>
  <c r="L961" i="12"/>
  <c r="K961" i="12"/>
  <c r="J961" i="12"/>
  <c r="AQ964" i="1"/>
  <c r="I961" i="12"/>
  <c r="AH964" i="1"/>
  <c r="AM964" i="1"/>
  <c r="AP964" i="1"/>
  <c r="H961" i="12"/>
  <c r="AO964" i="1"/>
  <c r="G961" i="12"/>
  <c r="AN964" i="1"/>
  <c r="F961" i="12"/>
  <c r="E961" i="12"/>
  <c r="H964" i="1"/>
  <c r="AI964" i="1"/>
  <c r="D961" i="12"/>
  <c r="C961" i="12"/>
  <c r="AR964" i="1"/>
  <c r="B961" i="12"/>
  <c r="A961" i="12"/>
  <c r="O960" i="12"/>
  <c r="N960" i="12"/>
  <c r="M960" i="12"/>
  <c r="L960" i="12"/>
  <c r="K960" i="12"/>
  <c r="J960" i="12"/>
  <c r="AQ963" i="1"/>
  <c r="I960" i="12"/>
  <c r="AH963" i="1"/>
  <c r="AM963" i="1"/>
  <c r="AP963" i="1"/>
  <c r="H960" i="12"/>
  <c r="AO963" i="1"/>
  <c r="G960" i="12"/>
  <c r="AN963" i="1"/>
  <c r="F960" i="12"/>
  <c r="E960" i="12"/>
  <c r="H963" i="1"/>
  <c r="AI963" i="1"/>
  <c r="D960" i="12"/>
  <c r="C960" i="12"/>
  <c r="AR963" i="1"/>
  <c r="B960" i="12"/>
  <c r="A960" i="12"/>
  <c r="O959" i="12"/>
  <c r="N959" i="12"/>
  <c r="M959" i="12"/>
  <c r="L959" i="12"/>
  <c r="K959" i="12"/>
  <c r="J959" i="12"/>
  <c r="I959" i="12"/>
  <c r="H959" i="12"/>
  <c r="G959" i="12"/>
  <c r="F959" i="12"/>
  <c r="E959" i="12"/>
  <c r="D959" i="12"/>
  <c r="C959" i="12"/>
  <c r="B959" i="12"/>
  <c r="A959" i="12"/>
  <c r="O958" i="12"/>
  <c r="N958" i="12"/>
  <c r="M958" i="12"/>
  <c r="L958" i="12"/>
  <c r="K958" i="12"/>
  <c r="J958" i="12"/>
  <c r="AQ961" i="1"/>
  <c r="I958" i="12"/>
  <c r="AH961" i="1"/>
  <c r="AM961" i="1"/>
  <c r="AP961" i="1"/>
  <c r="H958" i="12"/>
  <c r="AO961" i="1"/>
  <c r="G958" i="12"/>
  <c r="AN961" i="1"/>
  <c r="F958" i="12"/>
  <c r="E958" i="12"/>
  <c r="H961" i="1"/>
  <c r="AI961" i="1"/>
  <c r="D958" i="12"/>
  <c r="C958" i="12"/>
  <c r="AR961" i="1"/>
  <c r="B958" i="12"/>
  <c r="A958" i="12"/>
  <c r="O957" i="12"/>
  <c r="N957" i="12"/>
  <c r="M957" i="12"/>
  <c r="L957" i="12"/>
  <c r="K957" i="12"/>
  <c r="J957" i="12"/>
  <c r="AQ960" i="1"/>
  <c r="I957" i="12"/>
  <c r="AH960" i="1"/>
  <c r="AM960" i="1"/>
  <c r="AP960" i="1"/>
  <c r="H957" i="12"/>
  <c r="AO960" i="1"/>
  <c r="G957" i="12"/>
  <c r="AN960" i="1"/>
  <c r="F957" i="12"/>
  <c r="E957" i="12"/>
  <c r="H960" i="1"/>
  <c r="AI960" i="1"/>
  <c r="D957" i="12"/>
  <c r="C957" i="12"/>
  <c r="AR960" i="1"/>
  <c r="B957" i="12"/>
  <c r="A957" i="12"/>
  <c r="O956" i="12"/>
  <c r="N956" i="12"/>
  <c r="M956" i="12"/>
  <c r="L956" i="12"/>
  <c r="K956" i="12"/>
  <c r="J956" i="12"/>
  <c r="AQ959" i="1"/>
  <c r="I956" i="12"/>
  <c r="AH959" i="1"/>
  <c r="AM959" i="1"/>
  <c r="AP959" i="1"/>
  <c r="H956" i="12"/>
  <c r="AO959" i="1"/>
  <c r="G956" i="12"/>
  <c r="AN959" i="1"/>
  <c r="F956" i="12"/>
  <c r="E956" i="12"/>
  <c r="H959" i="1"/>
  <c r="AI959" i="1"/>
  <c r="D956" i="12"/>
  <c r="C956" i="12"/>
  <c r="AR959" i="1"/>
  <c r="B956" i="12"/>
  <c r="A956" i="12"/>
  <c r="O955" i="12"/>
  <c r="N955" i="12"/>
  <c r="M955" i="12"/>
  <c r="L955" i="12"/>
  <c r="K955" i="12"/>
  <c r="J955" i="12"/>
  <c r="I955" i="12"/>
  <c r="H955" i="12"/>
  <c r="G955" i="12"/>
  <c r="F955" i="12"/>
  <c r="E955" i="12"/>
  <c r="D955" i="12"/>
  <c r="C955" i="12"/>
  <c r="B955" i="12"/>
  <c r="A955" i="12"/>
  <c r="O954" i="12"/>
  <c r="N954" i="12"/>
  <c r="M954" i="12"/>
  <c r="L954" i="12"/>
  <c r="K954" i="12"/>
  <c r="J954" i="12"/>
  <c r="AQ957" i="1"/>
  <c r="I954" i="12"/>
  <c r="AH957" i="1"/>
  <c r="AM957" i="1"/>
  <c r="AP957" i="1"/>
  <c r="H954" i="12"/>
  <c r="AO957" i="1"/>
  <c r="G954" i="12"/>
  <c r="AN957" i="1"/>
  <c r="F954" i="12"/>
  <c r="E954" i="12"/>
  <c r="H957" i="1"/>
  <c r="AI957" i="1"/>
  <c r="D954" i="12"/>
  <c r="C954" i="12"/>
  <c r="AR957" i="1"/>
  <c r="B954" i="12"/>
  <c r="A954" i="12"/>
  <c r="O953" i="12"/>
  <c r="N953" i="12"/>
  <c r="M953" i="12"/>
  <c r="L953" i="12"/>
  <c r="K953" i="12"/>
  <c r="J953" i="12"/>
  <c r="I953" i="12"/>
  <c r="H953" i="12"/>
  <c r="G953" i="12"/>
  <c r="F953" i="12"/>
  <c r="E953" i="12"/>
  <c r="D953" i="12"/>
  <c r="C953" i="12"/>
  <c r="B953" i="12"/>
  <c r="A953" i="12"/>
  <c r="O952" i="12"/>
  <c r="N952" i="12"/>
  <c r="M952" i="12"/>
  <c r="L952" i="12"/>
  <c r="K952" i="12"/>
  <c r="J952" i="12"/>
  <c r="AQ955" i="1"/>
  <c r="I952" i="12"/>
  <c r="AH955" i="1"/>
  <c r="AM955" i="1"/>
  <c r="AP955" i="1"/>
  <c r="H952" i="12"/>
  <c r="AO955" i="1"/>
  <c r="G952" i="12"/>
  <c r="AN955" i="1"/>
  <c r="F952" i="12"/>
  <c r="E952" i="12"/>
  <c r="H955" i="1"/>
  <c r="AI955" i="1"/>
  <c r="D952" i="12"/>
  <c r="C952" i="12"/>
  <c r="AR955" i="1"/>
  <c r="B952" i="12"/>
  <c r="A952" i="12"/>
  <c r="O951" i="12"/>
  <c r="N951" i="12"/>
  <c r="M951" i="12"/>
  <c r="L951" i="12"/>
  <c r="K951" i="12"/>
  <c r="J951" i="12"/>
  <c r="AQ954" i="1"/>
  <c r="I951" i="12"/>
  <c r="AH954" i="1"/>
  <c r="AM954" i="1"/>
  <c r="AP954" i="1"/>
  <c r="H951" i="12"/>
  <c r="AO954" i="1"/>
  <c r="G951" i="12"/>
  <c r="AN954" i="1"/>
  <c r="F951" i="12"/>
  <c r="E951" i="12"/>
  <c r="H954" i="1"/>
  <c r="AI954" i="1"/>
  <c r="D951" i="12"/>
  <c r="C951" i="12"/>
  <c r="AR954" i="1"/>
  <c r="B951" i="12"/>
  <c r="A951" i="12"/>
  <c r="O950" i="12"/>
  <c r="N950" i="12"/>
  <c r="M950" i="12"/>
  <c r="L950" i="12"/>
  <c r="K950" i="12"/>
  <c r="J950" i="12"/>
  <c r="I950" i="12"/>
  <c r="H950" i="12"/>
  <c r="G950" i="12"/>
  <c r="F950" i="12"/>
  <c r="E950" i="12"/>
  <c r="D950" i="12"/>
  <c r="C950" i="12"/>
  <c r="B950" i="12"/>
  <c r="A950" i="12"/>
  <c r="O949" i="12"/>
  <c r="N949" i="12"/>
  <c r="M949" i="12"/>
  <c r="L949" i="12"/>
  <c r="K949" i="12"/>
  <c r="J949" i="12"/>
  <c r="I949" i="12"/>
  <c r="H949" i="12"/>
  <c r="G949" i="12"/>
  <c r="F949" i="12"/>
  <c r="E949" i="12"/>
  <c r="D949" i="12"/>
  <c r="C949" i="12"/>
  <c r="B949" i="12"/>
  <c r="A949" i="12"/>
  <c r="O948" i="12"/>
  <c r="N948" i="12"/>
  <c r="M948" i="12"/>
  <c r="L948" i="12"/>
  <c r="K948" i="12"/>
  <c r="J948" i="12"/>
  <c r="I948" i="12"/>
  <c r="H948" i="12"/>
  <c r="G948" i="12"/>
  <c r="F948" i="12"/>
  <c r="E948" i="12"/>
  <c r="D948" i="12"/>
  <c r="C948" i="12"/>
  <c r="B948" i="12"/>
  <c r="A948" i="12"/>
  <c r="O947" i="12"/>
  <c r="N947" i="12"/>
  <c r="M947" i="12"/>
  <c r="L947" i="12"/>
  <c r="K947" i="12"/>
  <c r="J947" i="12"/>
  <c r="AQ950" i="1"/>
  <c r="I947" i="12"/>
  <c r="AH950" i="1"/>
  <c r="AM950" i="1"/>
  <c r="AP950" i="1"/>
  <c r="H947" i="12"/>
  <c r="AO950" i="1"/>
  <c r="G947" i="12"/>
  <c r="AN950" i="1"/>
  <c r="F947" i="12"/>
  <c r="E947" i="12"/>
  <c r="H950" i="1"/>
  <c r="AI950" i="1"/>
  <c r="D947" i="12"/>
  <c r="C947" i="12"/>
  <c r="AR950" i="1"/>
  <c r="B947" i="12"/>
  <c r="A947" i="12"/>
  <c r="O946" i="12"/>
  <c r="N946" i="12"/>
  <c r="M946" i="12"/>
  <c r="L946" i="12"/>
  <c r="K946" i="12"/>
  <c r="J946" i="12"/>
  <c r="I946" i="12"/>
  <c r="H946" i="12"/>
  <c r="G946" i="12"/>
  <c r="F946" i="12"/>
  <c r="E946" i="12"/>
  <c r="D946" i="12"/>
  <c r="C946" i="12"/>
  <c r="B946" i="12"/>
  <c r="A946" i="12"/>
  <c r="O945" i="12"/>
  <c r="N945" i="12"/>
  <c r="M945" i="12"/>
  <c r="L945" i="12"/>
  <c r="K945" i="12"/>
  <c r="J945" i="12"/>
  <c r="I945" i="12"/>
  <c r="H945" i="12"/>
  <c r="G945" i="12"/>
  <c r="F945" i="12"/>
  <c r="E945" i="12"/>
  <c r="D945" i="12"/>
  <c r="C945" i="12"/>
  <c r="B945" i="12"/>
  <c r="A945" i="12"/>
  <c r="O944" i="12"/>
  <c r="N944" i="12"/>
  <c r="M944" i="12"/>
  <c r="L944" i="12"/>
  <c r="K944" i="12"/>
  <c r="J944" i="12"/>
  <c r="I944" i="12"/>
  <c r="H944" i="12"/>
  <c r="G944" i="12"/>
  <c r="F944" i="12"/>
  <c r="E944" i="12"/>
  <c r="D944" i="12"/>
  <c r="C944" i="12"/>
  <c r="B944" i="12"/>
  <c r="A944" i="12"/>
  <c r="V946" i="1"/>
  <c r="O943" i="12"/>
  <c r="U946" i="1"/>
  <c r="N943" i="12"/>
  <c r="M943" i="12"/>
  <c r="L943" i="12"/>
  <c r="K943" i="12"/>
  <c r="J943" i="12"/>
  <c r="AQ946" i="1"/>
  <c r="I943" i="12"/>
  <c r="AH938" i="1"/>
  <c r="AM938" i="1"/>
  <c r="AP938" i="1"/>
  <c r="AP939" i="1"/>
  <c r="AP940" i="1"/>
  <c r="AP941" i="1"/>
  <c r="AP942" i="1"/>
  <c r="AP943" i="1"/>
  <c r="AP944" i="1"/>
  <c r="AP945" i="1"/>
  <c r="AP946" i="1"/>
  <c r="H943" i="12"/>
  <c r="AO938" i="1"/>
  <c r="AO939" i="1"/>
  <c r="AO940" i="1"/>
  <c r="AO941" i="1"/>
  <c r="AO942" i="1"/>
  <c r="AO943" i="1"/>
  <c r="AO944" i="1"/>
  <c r="AO945" i="1"/>
  <c r="AO946" i="1"/>
  <c r="G943" i="12"/>
  <c r="AN938" i="1"/>
  <c r="AN939" i="1"/>
  <c r="AN940" i="1"/>
  <c r="AN941" i="1"/>
  <c r="AN942" i="1"/>
  <c r="AN943" i="1"/>
  <c r="AN944" i="1"/>
  <c r="AN945" i="1"/>
  <c r="AN946" i="1"/>
  <c r="F943" i="12"/>
  <c r="AM939" i="1"/>
  <c r="AM940" i="1"/>
  <c r="AM941" i="1"/>
  <c r="AM942" i="1"/>
  <c r="AM943" i="1"/>
  <c r="AM944" i="1"/>
  <c r="AM945" i="1"/>
  <c r="AM946" i="1"/>
  <c r="E943" i="12"/>
  <c r="H946" i="1"/>
  <c r="AI946" i="1"/>
  <c r="D943" i="12"/>
  <c r="C943" i="12"/>
  <c r="AR946" i="1"/>
  <c r="B943" i="12"/>
  <c r="A943" i="12"/>
  <c r="O942" i="12"/>
  <c r="N942" i="12"/>
  <c r="M942" i="12"/>
  <c r="L942" i="12"/>
  <c r="K942" i="12"/>
  <c r="J942" i="12"/>
  <c r="I942" i="12"/>
  <c r="H942" i="12"/>
  <c r="G942" i="12"/>
  <c r="F942" i="12"/>
  <c r="E942" i="12"/>
  <c r="D942" i="12"/>
  <c r="C942" i="12"/>
  <c r="B942" i="12"/>
  <c r="A942" i="12"/>
  <c r="O941" i="12"/>
  <c r="N941" i="12"/>
  <c r="M941" i="12"/>
  <c r="L941" i="12"/>
  <c r="K941" i="12"/>
  <c r="J941" i="12"/>
  <c r="I941" i="12"/>
  <c r="H941" i="12"/>
  <c r="G941" i="12"/>
  <c r="F941" i="12"/>
  <c r="E941" i="12"/>
  <c r="D941" i="12"/>
  <c r="C941" i="12"/>
  <c r="B941" i="12"/>
  <c r="A941" i="12"/>
  <c r="O940" i="12"/>
  <c r="N940" i="12"/>
  <c r="M940" i="12"/>
  <c r="L940" i="12"/>
  <c r="K940" i="12"/>
  <c r="J940" i="12"/>
  <c r="I940" i="12"/>
  <c r="H940" i="12"/>
  <c r="G940" i="12"/>
  <c r="F940" i="12"/>
  <c r="E940" i="12"/>
  <c r="D940" i="12"/>
  <c r="C940" i="12"/>
  <c r="B940" i="12"/>
  <c r="A940" i="12"/>
  <c r="O939" i="12"/>
  <c r="N939" i="12"/>
  <c r="M939" i="12"/>
  <c r="L939" i="12"/>
  <c r="K939" i="12"/>
  <c r="J939" i="12"/>
  <c r="I939" i="12"/>
  <c r="H939" i="12"/>
  <c r="G939" i="12"/>
  <c r="F939" i="12"/>
  <c r="E939" i="12"/>
  <c r="D939" i="12"/>
  <c r="C939" i="12"/>
  <c r="B939" i="12"/>
  <c r="A939" i="12"/>
  <c r="O938" i="12"/>
  <c r="N938" i="12"/>
  <c r="M938" i="12"/>
  <c r="L938" i="12"/>
  <c r="K938" i="12"/>
  <c r="J938" i="12"/>
  <c r="I938" i="12"/>
  <c r="H938" i="12"/>
  <c r="G938" i="12"/>
  <c r="F938" i="12"/>
  <c r="E938" i="12"/>
  <c r="D938" i="12"/>
  <c r="C938" i="12"/>
  <c r="B938" i="12"/>
  <c r="A938" i="12"/>
  <c r="O937" i="12"/>
  <c r="N937" i="12"/>
  <c r="M937" i="12"/>
  <c r="L937" i="12"/>
  <c r="K937" i="12"/>
  <c r="J937" i="12"/>
  <c r="I937" i="12"/>
  <c r="H937" i="12"/>
  <c r="G937" i="12"/>
  <c r="F937" i="12"/>
  <c r="E937" i="12"/>
  <c r="D937" i="12"/>
  <c r="C937" i="12"/>
  <c r="B937" i="12"/>
  <c r="A937" i="12"/>
  <c r="O936" i="12"/>
  <c r="N936" i="12"/>
  <c r="M936" i="12"/>
  <c r="L936" i="12"/>
  <c r="K936" i="12"/>
  <c r="J936" i="12"/>
  <c r="I936" i="12"/>
  <c r="H936" i="12"/>
  <c r="G936" i="12"/>
  <c r="F936" i="12"/>
  <c r="E936" i="12"/>
  <c r="D936" i="12"/>
  <c r="C936" i="12"/>
  <c r="B936" i="12"/>
  <c r="A936" i="12"/>
  <c r="O935" i="12"/>
  <c r="N935" i="12"/>
  <c r="M935" i="12"/>
  <c r="L935" i="12"/>
  <c r="K935" i="12"/>
  <c r="J935" i="12"/>
  <c r="AQ938" i="1"/>
  <c r="I935" i="12"/>
  <c r="H935" i="12"/>
  <c r="G935" i="12"/>
  <c r="F935" i="12"/>
  <c r="E935" i="12"/>
  <c r="H938" i="1"/>
  <c r="AI938" i="1"/>
  <c r="D935" i="12"/>
  <c r="C935" i="12"/>
  <c r="AR938" i="1"/>
  <c r="B935" i="12"/>
  <c r="A935" i="12"/>
  <c r="O934" i="12"/>
  <c r="N934" i="12"/>
  <c r="M934" i="12"/>
  <c r="L934" i="12"/>
  <c r="K934" i="12"/>
  <c r="J934" i="12"/>
  <c r="I934" i="12"/>
  <c r="H934" i="12"/>
  <c r="G934" i="12"/>
  <c r="F934" i="12"/>
  <c r="E934" i="12"/>
  <c r="D934" i="12"/>
  <c r="C934" i="12"/>
  <c r="B934" i="12"/>
  <c r="A934" i="12"/>
  <c r="O933" i="12"/>
  <c r="N933" i="12"/>
  <c r="M933" i="12"/>
  <c r="L933" i="12"/>
  <c r="K933" i="12"/>
  <c r="J933" i="12"/>
  <c r="I933" i="12"/>
  <c r="H933" i="12"/>
  <c r="G933" i="12"/>
  <c r="F933" i="12"/>
  <c r="E933" i="12"/>
  <c r="D933" i="12"/>
  <c r="C933" i="12"/>
  <c r="B933" i="12"/>
  <c r="A933" i="12"/>
  <c r="O932" i="12"/>
  <c r="N932" i="12"/>
  <c r="M932" i="12"/>
  <c r="L932" i="12"/>
  <c r="K932" i="12"/>
  <c r="J932" i="12"/>
  <c r="I932" i="12"/>
  <c r="H932" i="12"/>
  <c r="G932" i="12"/>
  <c r="F932" i="12"/>
  <c r="E932" i="12"/>
  <c r="D932" i="12"/>
  <c r="C932" i="12"/>
  <c r="B932" i="12"/>
  <c r="A932" i="12"/>
  <c r="O931" i="12"/>
  <c r="N931" i="12"/>
  <c r="M931" i="12"/>
  <c r="L931" i="12"/>
  <c r="K931" i="12"/>
  <c r="J931" i="12"/>
  <c r="I931" i="12"/>
  <c r="H931" i="12"/>
  <c r="G931" i="12"/>
  <c r="F931" i="12"/>
  <c r="E931" i="12"/>
  <c r="D931" i="12"/>
  <c r="C931" i="12"/>
  <c r="B931" i="12"/>
  <c r="A931" i="12"/>
  <c r="V933" i="1"/>
  <c r="O930" i="12"/>
  <c r="U933" i="1"/>
  <c r="N930" i="12"/>
  <c r="M930" i="12"/>
  <c r="L930" i="12"/>
  <c r="K930" i="12"/>
  <c r="J930" i="12"/>
  <c r="AQ933" i="1"/>
  <c r="I930" i="12"/>
  <c r="AH909" i="1"/>
  <c r="AM909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H930" i="12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G930" i="12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F930" i="12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E930" i="12"/>
  <c r="H933" i="1"/>
  <c r="AI933" i="1"/>
  <c r="D930" i="12"/>
  <c r="C930" i="12"/>
  <c r="AR933" i="1"/>
  <c r="B930" i="12"/>
  <c r="A930" i="12"/>
  <c r="O929" i="12"/>
  <c r="N929" i="12"/>
  <c r="M929" i="12"/>
  <c r="L929" i="12"/>
  <c r="K929" i="12"/>
  <c r="J929" i="12"/>
  <c r="I929" i="12"/>
  <c r="H929" i="12"/>
  <c r="G929" i="12"/>
  <c r="F929" i="12"/>
  <c r="E929" i="12"/>
  <c r="D929" i="12"/>
  <c r="C929" i="12"/>
  <c r="B929" i="12"/>
  <c r="A929" i="12"/>
  <c r="O928" i="12"/>
  <c r="N928" i="12"/>
  <c r="M928" i="12"/>
  <c r="L928" i="12"/>
  <c r="K928" i="12"/>
  <c r="J928" i="12"/>
  <c r="I928" i="12"/>
  <c r="H928" i="12"/>
  <c r="G928" i="12"/>
  <c r="F928" i="12"/>
  <c r="E928" i="12"/>
  <c r="D928" i="12"/>
  <c r="C928" i="12"/>
  <c r="B928" i="12"/>
  <c r="A928" i="12"/>
  <c r="O927" i="12"/>
  <c r="N927" i="12"/>
  <c r="M927" i="12"/>
  <c r="L927" i="12"/>
  <c r="K927" i="12"/>
  <c r="J927" i="12"/>
  <c r="I927" i="12"/>
  <c r="H927" i="12"/>
  <c r="G927" i="12"/>
  <c r="F927" i="12"/>
  <c r="E927" i="12"/>
  <c r="D927" i="12"/>
  <c r="C927" i="12"/>
  <c r="B927" i="12"/>
  <c r="A927" i="12"/>
  <c r="O926" i="12"/>
  <c r="N926" i="12"/>
  <c r="M926" i="12"/>
  <c r="L926" i="12"/>
  <c r="K926" i="12"/>
  <c r="J926" i="12"/>
  <c r="I926" i="12"/>
  <c r="H926" i="12"/>
  <c r="G926" i="12"/>
  <c r="F926" i="12"/>
  <c r="E926" i="12"/>
  <c r="D926" i="12"/>
  <c r="C926" i="12"/>
  <c r="B926" i="12"/>
  <c r="A926" i="12"/>
  <c r="O925" i="12"/>
  <c r="N925" i="12"/>
  <c r="M925" i="12"/>
  <c r="L925" i="12"/>
  <c r="K925" i="12"/>
  <c r="J925" i="12"/>
  <c r="I925" i="12"/>
  <c r="H925" i="12"/>
  <c r="G925" i="12"/>
  <c r="F925" i="12"/>
  <c r="E925" i="12"/>
  <c r="D925" i="12"/>
  <c r="C925" i="12"/>
  <c r="B925" i="12"/>
  <c r="A925" i="12"/>
  <c r="O924" i="12"/>
  <c r="N924" i="12"/>
  <c r="M924" i="12"/>
  <c r="L924" i="12"/>
  <c r="K924" i="12"/>
  <c r="J924" i="12"/>
  <c r="I924" i="12"/>
  <c r="H924" i="12"/>
  <c r="G924" i="12"/>
  <c r="F924" i="12"/>
  <c r="E924" i="12"/>
  <c r="D924" i="12"/>
  <c r="C924" i="12"/>
  <c r="B924" i="12"/>
  <c r="A924" i="12"/>
  <c r="O923" i="12"/>
  <c r="N923" i="12"/>
  <c r="M923" i="12"/>
  <c r="L923" i="12"/>
  <c r="K923" i="12"/>
  <c r="J923" i="12"/>
  <c r="I923" i="12"/>
  <c r="H923" i="12"/>
  <c r="G923" i="12"/>
  <c r="F923" i="12"/>
  <c r="E923" i="12"/>
  <c r="D923" i="12"/>
  <c r="C923" i="12"/>
  <c r="B923" i="12"/>
  <c r="A923" i="12"/>
  <c r="O922" i="12"/>
  <c r="N922" i="12"/>
  <c r="M922" i="12"/>
  <c r="L922" i="12"/>
  <c r="K922" i="12"/>
  <c r="J922" i="12"/>
  <c r="I922" i="12"/>
  <c r="H922" i="12"/>
  <c r="G922" i="12"/>
  <c r="F922" i="12"/>
  <c r="E922" i="12"/>
  <c r="D922" i="12"/>
  <c r="C922" i="12"/>
  <c r="B922" i="12"/>
  <c r="A922" i="12"/>
  <c r="O921" i="12"/>
  <c r="N921" i="12"/>
  <c r="M921" i="12"/>
  <c r="L921" i="12"/>
  <c r="K921" i="12"/>
  <c r="J921" i="12"/>
  <c r="I921" i="12"/>
  <c r="H921" i="12"/>
  <c r="G921" i="12"/>
  <c r="F921" i="12"/>
  <c r="E921" i="12"/>
  <c r="D921" i="12"/>
  <c r="C921" i="12"/>
  <c r="B921" i="12"/>
  <c r="A921" i="12"/>
  <c r="O920" i="12"/>
  <c r="N920" i="12"/>
  <c r="M920" i="12"/>
  <c r="L920" i="12"/>
  <c r="K920" i="12"/>
  <c r="J920" i="12"/>
  <c r="I920" i="12"/>
  <c r="H920" i="12"/>
  <c r="G920" i="12"/>
  <c r="F920" i="12"/>
  <c r="E920" i="12"/>
  <c r="D920" i="12"/>
  <c r="C920" i="12"/>
  <c r="B920" i="12"/>
  <c r="A920" i="12"/>
  <c r="O919" i="12"/>
  <c r="N919" i="12"/>
  <c r="M919" i="12"/>
  <c r="L919" i="12"/>
  <c r="K919" i="12"/>
  <c r="J919" i="12"/>
  <c r="I919" i="12"/>
  <c r="H919" i="12"/>
  <c r="G919" i="12"/>
  <c r="F919" i="12"/>
  <c r="E919" i="12"/>
  <c r="D919" i="12"/>
  <c r="C919" i="12"/>
  <c r="B919" i="12"/>
  <c r="A919" i="12"/>
  <c r="O918" i="12"/>
  <c r="N918" i="12"/>
  <c r="M918" i="12"/>
  <c r="L918" i="12"/>
  <c r="K918" i="12"/>
  <c r="J918" i="12"/>
  <c r="I918" i="12"/>
  <c r="H918" i="12"/>
  <c r="G918" i="12"/>
  <c r="F918" i="12"/>
  <c r="E918" i="12"/>
  <c r="D918" i="12"/>
  <c r="C918" i="12"/>
  <c r="B918" i="12"/>
  <c r="A918" i="12"/>
  <c r="O917" i="12"/>
  <c r="N917" i="12"/>
  <c r="M917" i="12"/>
  <c r="L917" i="12"/>
  <c r="K917" i="12"/>
  <c r="J917" i="12"/>
  <c r="I917" i="12"/>
  <c r="H917" i="12"/>
  <c r="G917" i="12"/>
  <c r="F917" i="12"/>
  <c r="E917" i="12"/>
  <c r="D917" i="12"/>
  <c r="C917" i="12"/>
  <c r="B917" i="12"/>
  <c r="A917" i="12"/>
  <c r="O916" i="12"/>
  <c r="N916" i="12"/>
  <c r="M916" i="12"/>
  <c r="L916" i="12"/>
  <c r="K916" i="12"/>
  <c r="J916" i="12"/>
  <c r="I916" i="12"/>
  <c r="H916" i="12"/>
  <c r="G916" i="12"/>
  <c r="F916" i="12"/>
  <c r="E916" i="12"/>
  <c r="D916" i="12"/>
  <c r="C916" i="12"/>
  <c r="B916" i="12"/>
  <c r="A916" i="12"/>
  <c r="O915" i="12"/>
  <c r="N915" i="12"/>
  <c r="M915" i="12"/>
  <c r="L915" i="12"/>
  <c r="K915" i="12"/>
  <c r="J915" i="12"/>
  <c r="I915" i="12"/>
  <c r="H915" i="12"/>
  <c r="G915" i="12"/>
  <c r="F915" i="12"/>
  <c r="E915" i="12"/>
  <c r="D915" i="12"/>
  <c r="C915" i="12"/>
  <c r="B915" i="12"/>
  <c r="A915" i="12"/>
  <c r="V917" i="1"/>
  <c r="O914" i="12"/>
  <c r="U917" i="1"/>
  <c r="N914" i="12"/>
  <c r="M914" i="12"/>
  <c r="L914" i="12"/>
  <c r="K914" i="12"/>
  <c r="J914" i="12"/>
  <c r="AQ917" i="1"/>
  <c r="I914" i="12"/>
  <c r="H914" i="12"/>
  <c r="G914" i="12"/>
  <c r="F914" i="12"/>
  <c r="E914" i="12"/>
  <c r="H917" i="1"/>
  <c r="AI917" i="1"/>
  <c r="D914" i="12"/>
  <c r="C914" i="12"/>
  <c r="AR917" i="1"/>
  <c r="B914" i="12"/>
  <c r="A914" i="12"/>
  <c r="O913" i="12"/>
  <c r="N913" i="12"/>
  <c r="M913" i="12"/>
  <c r="L913" i="12"/>
  <c r="K913" i="12"/>
  <c r="J913" i="12"/>
  <c r="I913" i="12"/>
  <c r="H913" i="12"/>
  <c r="G913" i="12"/>
  <c r="F913" i="12"/>
  <c r="E913" i="12"/>
  <c r="D913" i="12"/>
  <c r="C913" i="12"/>
  <c r="B913" i="12"/>
  <c r="A913" i="12"/>
  <c r="O912" i="12"/>
  <c r="N912" i="12"/>
  <c r="M912" i="12"/>
  <c r="L912" i="12"/>
  <c r="K912" i="12"/>
  <c r="J912" i="12"/>
  <c r="I912" i="12"/>
  <c r="H912" i="12"/>
  <c r="G912" i="12"/>
  <c r="F912" i="12"/>
  <c r="E912" i="12"/>
  <c r="D912" i="12"/>
  <c r="C912" i="12"/>
  <c r="B912" i="12"/>
  <c r="A912" i="12"/>
  <c r="O911" i="12"/>
  <c r="N911" i="12"/>
  <c r="M911" i="12"/>
  <c r="L911" i="12"/>
  <c r="K911" i="12"/>
  <c r="J911" i="12"/>
  <c r="I911" i="12"/>
  <c r="H911" i="12"/>
  <c r="G911" i="12"/>
  <c r="F911" i="12"/>
  <c r="E911" i="12"/>
  <c r="D911" i="12"/>
  <c r="C911" i="12"/>
  <c r="B911" i="12"/>
  <c r="A911" i="12"/>
  <c r="O910" i="12"/>
  <c r="N910" i="12"/>
  <c r="M910" i="12"/>
  <c r="L910" i="12"/>
  <c r="K910" i="12"/>
  <c r="J910" i="12"/>
  <c r="I910" i="12"/>
  <c r="H910" i="12"/>
  <c r="G910" i="12"/>
  <c r="F910" i="12"/>
  <c r="E910" i="12"/>
  <c r="D910" i="12"/>
  <c r="C910" i="12"/>
  <c r="B910" i="12"/>
  <c r="A910" i="12"/>
  <c r="O909" i="12"/>
  <c r="N909" i="12"/>
  <c r="M909" i="12"/>
  <c r="L909" i="12"/>
  <c r="K909" i="12"/>
  <c r="J909" i="12"/>
  <c r="I909" i="12"/>
  <c r="H909" i="12"/>
  <c r="G909" i="12"/>
  <c r="F909" i="12"/>
  <c r="E909" i="12"/>
  <c r="D909" i="12"/>
  <c r="C909" i="12"/>
  <c r="B909" i="12"/>
  <c r="A909" i="12"/>
  <c r="O908" i="12"/>
  <c r="N908" i="12"/>
  <c r="M908" i="12"/>
  <c r="L908" i="12"/>
  <c r="K908" i="12"/>
  <c r="J908" i="12"/>
  <c r="I908" i="12"/>
  <c r="H908" i="12"/>
  <c r="G908" i="12"/>
  <c r="F908" i="12"/>
  <c r="E908" i="12"/>
  <c r="D908" i="12"/>
  <c r="C908" i="12"/>
  <c r="B908" i="12"/>
  <c r="A908" i="12"/>
  <c r="O907" i="12"/>
  <c r="N907" i="12"/>
  <c r="M907" i="12"/>
  <c r="L907" i="12"/>
  <c r="K907" i="12"/>
  <c r="J907" i="12"/>
  <c r="I907" i="12"/>
  <c r="H907" i="12"/>
  <c r="G907" i="12"/>
  <c r="F907" i="12"/>
  <c r="E907" i="12"/>
  <c r="D907" i="12"/>
  <c r="C907" i="12"/>
  <c r="B907" i="12"/>
  <c r="A907" i="12"/>
  <c r="O906" i="12"/>
  <c r="N906" i="12"/>
  <c r="M906" i="12"/>
  <c r="L906" i="12"/>
  <c r="K906" i="12"/>
  <c r="J906" i="12"/>
  <c r="AQ909" i="1"/>
  <c r="I906" i="12"/>
  <c r="H906" i="12"/>
  <c r="G906" i="12"/>
  <c r="F906" i="12"/>
  <c r="E906" i="12"/>
  <c r="H909" i="1"/>
  <c r="AI909" i="1"/>
  <c r="D906" i="12"/>
  <c r="C906" i="12"/>
  <c r="AR909" i="1"/>
  <c r="B906" i="12"/>
  <c r="A906" i="12"/>
  <c r="O905" i="12"/>
  <c r="N905" i="12"/>
  <c r="M905" i="12"/>
  <c r="L905" i="12"/>
  <c r="K905" i="12"/>
  <c r="J905" i="12"/>
  <c r="I905" i="12"/>
  <c r="H905" i="12"/>
  <c r="G905" i="12"/>
  <c r="F905" i="12"/>
  <c r="E905" i="12"/>
  <c r="D905" i="12"/>
  <c r="C905" i="12"/>
  <c r="B905" i="12"/>
  <c r="A905" i="12"/>
  <c r="O904" i="12"/>
  <c r="N904" i="12"/>
  <c r="M904" i="12"/>
  <c r="L904" i="12"/>
  <c r="K904" i="12"/>
  <c r="J904" i="12"/>
  <c r="I904" i="12"/>
  <c r="H904" i="12"/>
  <c r="G904" i="12"/>
  <c r="F904" i="12"/>
  <c r="E904" i="12"/>
  <c r="D904" i="12"/>
  <c r="C904" i="12"/>
  <c r="B904" i="12"/>
  <c r="A904" i="12"/>
  <c r="O903" i="12"/>
  <c r="N903" i="12"/>
  <c r="M903" i="12"/>
  <c r="L903" i="12"/>
  <c r="K903" i="12"/>
  <c r="J903" i="12"/>
  <c r="I903" i="12"/>
  <c r="H903" i="12"/>
  <c r="G903" i="12"/>
  <c r="F903" i="12"/>
  <c r="E903" i="12"/>
  <c r="D903" i="12"/>
  <c r="C903" i="12"/>
  <c r="B903" i="12"/>
  <c r="A903" i="12"/>
  <c r="O902" i="12"/>
  <c r="N902" i="12"/>
  <c r="M902" i="12"/>
  <c r="L902" i="12"/>
  <c r="K902" i="12"/>
  <c r="J902" i="12"/>
  <c r="I902" i="12"/>
  <c r="H902" i="12"/>
  <c r="G902" i="12"/>
  <c r="F902" i="12"/>
  <c r="E902" i="12"/>
  <c r="D902" i="12"/>
  <c r="C902" i="12"/>
  <c r="B902" i="12"/>
  <c r="A902" i="12"/>
  <c r="O901" i="12"/>
  <c r="N901" i="12"/>
  <c r="M901" i="12"/>
  <c r="L901" i="12"/>
  <c r="K901" i="12"/>
  <c r="J901" i="12"/>
  <c r="I901" i="12"/>
  <c r="H901" i="12"/>
  <c r="G901" i="12"/>
  <c r="F901" i="12"/>
  <c r="E901" i="12"/>
  <c r="D901" i="12"/>
  <c r="C901" i="12"/>
  <c r="B901" i="12"/>
  <c r="A901" i="12"/>
  <c r="O900" i="12"/>
  <c r="N900" i="12"/>
  <c r="M900" i="12"/>
  <c r="L900" i="12"/>
  <c r="K900" i="12"/>
  <c r="J900" i="12"/>
  <c r="I900" i="12"/>
  <c r="H900" i="12"/>
  <c r="G900" i="12"/>
  <c r="F900" i="12"/>
  <c r="E900" i="12"/>
  <c r="D900" i="12"/>
  <c r="C900" i="12"/>
  <c r="B900" i="12"/>
  <c r="A900" i="12"/>
  <c r="O899" i="12"/>
  <c r="N899" i="12"/>
  <c r="M899" i="12"/>
  <c r="L899" i="12"/>
  <c r="K899" i="12"/>
  <c r="J899" i="12"/>
  <c r="I899" i="12"/>
  <c r="H899" i="12"/>
  <c r="G899" i="12"/>
  <c r="F899" i="12"/>
  <c r="E899" i="12"/>
  <c r="D899" i="12"/>
  <c r="C899" i="12"/>
  <c r="B899" i="12"/>
  <c r="A899" i="12"/>
  <c r="O898" i="12"/>
  <c r="N898" i="12"/>
  <c r="M898" i="12"/>
  <c r="L898" i="12"/>
  <c r="K898" i="12"/>
  <c r="J898" i="12"/>
  <c r="I898" i="12"/>
  <c r="H898" i="12"/>
  <c r="G898" i="12"/>
  <c r="F898" i="12"/>
  <c r="E898" i="12"/>
  <c r="D898" i="12"/>
  <c r="C898" i="12"/>
  <c r="B898" i="12"/>
  <c r="A898" i="12"/>
  <c r="O897" i="12"/>
  <c r="N897" i="12"/>
  <c r="M897" i="12"/>
  <c r="L897" i="12"/>
  <c r="K897" i="12"/>
  <c r="J897" i="12"/>
  <c r="AQ900" i="1"/>
  <c r="I897" i="12"/>
  <c r="AH900" i="1"/>
  <c r="AM900" i="1"/>
  <c r="AP900" i="1"/>
  <c r="H897" i="12"/>
  <c r="AO900" i="1"/>
  <c r="G897" i="12"/>
  <c r="AN900" i="1"/>
  <c r="F897" i="12"/>
  <c r="E897" i="12"/>
  <c r="H900" i="1"/>
  <c r="AI900" i="1"/>
  <c r="D897" i="12"/>
  <c r="C897" i="12"/>
  <c r="AR900" i="1"/>
  <c r="B897" i="12"/>
  <c r="A897" i="12"/>
  <c r="O896" i="12"/>
  <c r="N896" i="12"/>
  <c r="M896" i="12"/>
  <c r="L896" i="12"/>
  <c r="K896" i="12"/>
  <c r="J896" i="12"/>
  <c r="I896" i="12"/>
  <c r="H896" i="12"/>
  <c r="G896" i="12"/>
  <c r="F896" i="12"/>
  <c r="E896" i="12"/>
  <c r="D896" i="12"/>
  <c r="C896" i="12"/>
  <c r="B896" i="12"/>
  <c r="A896" i="12"/>
  <c r="O895" i="12"/>
  <c r="N895" i="12"/>
  <c r="M895" i="12"/>
  <c r="L895" i="12"/>
  <c r="K895" i="12"/>
  <c r="J895" i="12"/>
  <c r="I895" i="12"/>
  <c r="H895" i="12"/>
  <c r="G895" i="12"/>
  <c r="F895" i="12"/>
  <c r="E895" i="12"/>
  <c r="D895" i="12"/>
  <c r="C895" i="12"/>
  <c r="B895" i="12"/>
  <c r="A895" i="12"/>
  <c r="V897" i="1"/>
  <c r="O894" i="12"/>
  <c r="U897" i="1"/>
  <c r="N894" i="12"/>
  <c r="M894" i="12"/>
  <c r="L894" i="12"/>
  <c r="K894" i="12"/>
  <c r="J894" i="12"/>
  <c r="AQ897" i="1"/>
  <c r="I894" i="12"/>
  <c r="AH877" i="1"/>
  <c r="AM877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H894" i="12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G894" i="12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F894" i="12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E894" i="12"/>
  <c r="H897" i="1"/>
  <c r="AI897" i="1"/>
  <c r="D894" i="12"/>
  <c r="C894" i="12"/>
  <c r="AR897" i="1"/>
  <c r="B894" i="12"/>
  <c r="A894" i="12"/>
  <c r="O893" i="12"/>
  <c r="N893" i="12"/>
  <c r="M893" i="12"/>
  <c r="L893" i="12"/>
  <c r="K893" i="12"/>
  <c r="J893" i="12"/>
  <c r="I893" i="12"/>
  <c r="H893" i="12"/>
  <c r="G893" i="12"/>
  <c r="F893" i="12"/>
  <c r="E893" i="12"/>
  <c r="H896" i="1"/>
  <c r="AI896" i="1"/>
  <c r="D893" i="12"/>
  <c r="C893" i="12"/>
  <c r="B893" i="12"/>
  <c r="A893" i="12"/>
  <c r="O892" i="12"/>
  <c r="N892" i="12"/>
  <c r="M892" i="12"/>
  <c r="L892" i="12"/>
  <c r="K892" i="12"/>
  <c r="J892" i="12"/>
  <c r="I892" i="12"/>
  <c r="H892" i="12"/>
  <c r="G892" i="12"/>
  <c r="F892" i="12"/>
  <c r="E892" i="12"/>
  <c r="D892" i="12"/>
  <c r="C892" i="12"/>
  <c r="B892" i="12"/>
  <c r="A892" i="12"/>
  <c r="O891" i="12"/>
  <c r="N891" i="12"/>
  <c r="M891" i="12"/>
  <c r="L891" i="12"/>
  <c r="K891" i="12"/>
  <c r="J891" i="12"/>
  <c r="I891" i="12"/>
  <c r="H891" i="12"/>
  <c r="G891" i="12"/>
  <c r="F891" i="12"/>
  <c r="E891" i="12"/>
  <c r="D891" i="12"/>
  <c r="C891" i="12"/>
  <c r="B891" i="12"/>
  <c r="A891" i="12"/>
  <c r="O890" i="12"/>
  <c r="N890" i="12"/>
  <c r="M890" i="12"/>
  <c r="L890" i="12"/>
  <c r="K890" i="12"/>
  <c r="J890" i="12"/>
  <c r="I890" i="12"/>
  <c r="H890" i="12"/>
  <c r="G890" i="12"/>
  <c r="F890" i="12"/>
  <c r="E890" i="12"/>
  <c r="D890" i="12"/>
  <c r="C890" i="12"/>
  <c r="B890" i="12"/>
  <c r="A890" i="12"/>
  <c r="O889" i="12"/>
  <c r="N889" i="12"/>
  <c r="M889" i="12"/>
  <c r="L889" i="12"/>
  <c r="K889" i="12"/>
  <c r="J889" i="12"/>
  <c r="I889" i="12"/>
  <c r="H889" i="12"/>
  <c r="G889" i="12"/>
  <c r="F889" i="12"/>
  <c r="E889" i="12"/>
  <c r="D889" i="12"/>
  <c r="C889" i="12"/>
  <c r="B889" i="12"/>
  <c r="A889" i="12"/>
  <c r="O888" i="12"/>
  <c r="N888" i="12"/>
  <c r="M888" i="12"/>
  <c r="L888" i="12"/>
  <c r="K888" i="12"/>
  <c r="J888" i="12"/>
  <c r="I888" i="12"/>
  <c r="H888" i="12"/>
  <c r="G888" i="12"/>
  <c r="F888" i="12"/>
  <c r="E888" i="12"/>
  <c r="D888" i="12"/>
  <c r="C888" i="12"/>
  <c r="B888" i="12"/>
  <c r="A888" i="12"/>
  <c r="O887" i="12"/>
  <c r="N887" i="12"/>
  <c r="M887" i="12"/>
  <c r="L887" i="12"/>
  <c r="K887" i="12"/>
  <c r="J887" i="12"/>
  <c r="I887" i="12"/>
  <c r="H887" i="12"/>
  <c r="G887" i="12"/>
  <c r="F887" i="12"/>
  <c r="E887" i="12"/>
  <c r="D887" i="12"/>
  <c r="C887" i="12"/>
  <c r="B887" i="12"/>
  <c r="A887" i="12"/>
  <c r="O886" i="12"/>
  <c r="N886" i="12"/>
  <c r="M886" i="12"/>
  <c r="L886" i="12"/>
  <c r="K886" i="12"/>
  <c r="J886" i="12"/>
  <c r="I886" i="12"/>
  <c r="H886" i="12"/>
  <c r="G886" i="12"/>
  <c r="F886" i="12"/>
  <c r="E886" i="12"/>
  <c r="D886" i="12"/>
  <c r="C886" i="12"/>
  <c r="B886" i="12"/>
  <c r="A886" i="12"/>
  <c r="O885" i="12"/>
  <c r="N885" i="12"/>
  <c r="M885" i="12"/>
  <c r="L885" i="12"/>
  <c r="K885" i="12"/>
  <c r="J885" i="12"/>
  <c r="I885" i="12"/>
  <c r="H885" i="12"/>
  <c r="G885" i="12"/>
  <c r="F885" i="12"/>
  <c r="E885" i="12"/>
  <c r="D885" i="12"/>
  <c r="C885" i="12"/>
  <c r="B885" i="12"/>
  <c r="A885" i="12"/>
  <c r="O884" i="12"/>
  <c r="N884" i="12"/>
  <c r="M884" i="12"/>
  <c r="L884" i="12"/>
  <c r="K884" i="12"/>
  <c r="J884" i="12"/>
  <c r="I884" i="12"/>
  <c r="H884" i="12"/>
  <c r="G884" i="12"/>
  <c r="F884" i="12"/>
  <c r="E884" i="12"/>
  <c r="D884" i="12"/>
  <c r="C884" i="12"/>
  <c r="B884" i="12"/>
  <c r="A884" i="12"/>
  <c r="O883" i="12"/>
  <c r="N883" i="12"/>
  <c r="M883" i="12"/>
  <c r="L883" i="12"/>
  <c r="K883" i="12"/>
  <c r="J883" i="12"/>
  <c r="I883" i="12"/>
  <c r="H883" i="12"/>
  <c r="G883" i="12"/>
  <c r="F883" i="12"/>
  <c r="E883" i="12"/>
  <c r="D883" i="12"/>
  <c r="C883" i="12"/>
  <c r="B883" i="12"/>
  <c r="A883" i="12"/>
  <c r="O882" i="12"/>
  <c r="N882" i="12"/>
  <c r="M882" i="12"/>
  <c r="L882" i="12"/>
  <c r="K882" i="12"/>
  <c r="J882" i="12"/>
  <c r="I882" i="12"/>
  <c r="H882" i="12"/>
  <c r="G882" i="12"/>
  <c r="F882" i="12"/>
  <c r="E882" i="12"/>
  <c r="D882" i="12"/>
  <c r="C882" i="12"/>
  <c r="B882" i="12"/>
  <c r="A882" i="12"/>
  <c r="O881" i="12"/>
  <c r="N881" i="12"/>
  <c r="M881" i="12"/>
  <c r="L881" i="12"/>
  <c r="K881" i="12"/>
  <c r="J881" i="12"/>
  <c r="I881" i="12"/>
  <c r="H881" i="12"/>
  <c r="G881" i="12"/>
  <c r="F881" i="12"/>
  <c r="E881" i="12"/>
  <c r="D881" i="12"/>
  <c r="C881" i="12"/>
  <c r="B881" i="12"/>
  <c r="A881" i="12"/>
  <c r="V883" i="1"/>
  <c r="O880" i="12"/>
  <c r="U883" i="1"/>
  <c r="N880" i="12"/>
  <c r="M880" i="12"/>
  <c r="L880" i="12"/>
  <c r="K880" i="12"/>
  <c r="J880" i="12"/>
  <c r="AQ883" i="1"/>
  <c r="I880" i="12"/>
  <c r="H880" i="12"/>
  <c r="G880" i="12"/>
  <c r="F880" i="12"/>
  <c r="E880" i="12"/>
  <c r="H883" i="1"/>
  <c r="AI883" i="1"/>
  <c r="D880" i="12"/>
  <c r="C880" i="12"/>
  <c r="AR883" i="1"/>
  <c r="B880" i="12"/>
  <c r="A880" i="12"/>
  <c r="O879" i="12"/>
  <c r="N879" i="12"/>
  <c r="M879" i="12"/>
  <c r="L879" i="12"/>
  <c r="K879" i="12"/>
  <c r="J879" i="12"/>
  <c r="I879" i="12"/>
  <c r="H879" i="12"/>
  <c r="G879" i="12"/>
  <c r="F879" i="12"/>
  <c r="E879" i="12"/>
  <c r="D879" i="12"/>
  <c r="C879" i="12"/>
  <c r="B879" i="12"/>
  <c r="A879" i="12"/>
  <c r="O878" i="12"/>
  <c r="N878" i="12"/>
  <c r="M878" i="12"/>
  <c r="L878" i="12"/>
  <c r="K878" i="12"/>
  <c r="J878" i="12"/>
  <c r="I878" i="12"/>
  <c r="H878" i="12"/>
  <c r="G878" i="12"/>
  <c r="F878" i="12"/>
  <c r="E878" i="12"/>
  <c r="D878" i="12"/>
  <c r="C878" i="12"/>
  <c r="B878" i="12"/>
  <c r="A878" i="12"/>
  <c r="O877" i="12"/>
  <c r="N877" i="12"/>
  <c r="M877" i="12"/>
  <c r="L877" i="12"/>
  <c r="K877" i="12"/>
  <c r="J877" i="12"/>
  <c r="I877" i="12"/>
  <c r="H877" i="12"/>
  <c r="G877" i="12"/>
  <c r="F877" i="12"/>
  <c r="E877" i="12"/>
  <c r="D877" i="12"/>
  <c r="C877" i="12"/>
  <c r="B877" i="12"/>
  <c r="A877" i="12"/>
  <c r="O876" i="12"/>
  <c r="N876" i="12"/>
  <c r="M876" i="12"/>
  <c r="L876" i="12"/>
  <c r="K876" i="12"/>
  <c r="J876" i="12"/>
  <c r="I876" i="12"/>
  <c r="H876" i="12"/>
  <c r="G876" i="12"/>
  <c r="F876" i="12"/>
  <c r="E876" i="12"/>
  <c r="D876" i="12"/>
  <c r="C876" i="12"/>
  <c r="B876" i="12"/>
  <c r="A876" i="12"/>
  <c r="O875" i="12"/>
  <c r="N875" i="12"/>
  <c r="M875" i="12"/>
  <c r="L875" i="12"/>
  <c r="K875" i="12"/>
  <c r="J875" i="12"/>
  <c r="I875" i="12"/>
  <c r="H875" i="12"/>
  <c r="G875" i="12"/>
  <c r="F875" i="12"/>
  <c r="E875" i="12"/>
  <c r="D875" i="12"/>
  <c r="C875" i="12"/>
  <c r="B875" i="12"/>
  <c r="A875" i="12"/>
  <c r="O874" i="12"/>
  <c r="N874" i="12"/>
  <c r="M874" i="12"/>
  <c r="L874" i="12"/>
  <c r="K874" i="12"/>
  <c r="J874" i="12"/>
  <c r="AQ877" i="1"/>
  <c r="I874" i="12"/>
  <c r="H874" i="12"/>
  <c r="G874" i="12"/>
  <c r="F874" i="12"/>
  <c r="E874" i="12"/>
  <c r="H877" i="1"/>
  <c r="AI877" i="1"/>
  <c r="D874" i="12"/>
  <c r="C874" i="12"/>
  <c r="AR877" i="1"/>
  <c r="B874" i="12"/>
  <c r="A874" i="12"/>
  <c r="O873" i="12"/>
  <c r="N873" i="12"/>
  <c r="M873" i="12"/>
  <c r="L873" i="12"/>
  <c r="K873" i="12"/>
  <c r="J873" i="12"/>
  <c r="I873" i="12"/>
  <c r="H873" i="12"/>
  <c r="G873" i="12"/>
  <c r="F873" i="12"/>
  <c r="E873" i="12"/>
  <c r="D873" i="12"/>
  <c r="C873" i="12"/>
  <c r="B873" i="12"/>
  <c r="A873" i="12"/>
  <c r="O872" i="12"/>
  <c r="N872" i="12"/>
  <c r="M872" i="12"/>
  <c r="L872" i="12"/>
  <c r="K872" i="12"/>
  <c r="J872" i="12"/>
  <c r="I872" i="12"/>
  <c r="H872" i="12"/>
  <c r="G872" i="12"/>
  <c r="F872" i="12"/>
  <c r="E872" i="12"/>
  <c r="D872" i="12"/>
  <c r="C872" i="12"/>
  <c r="B872" i="12"/>
  <c r="A872" i="12"/>
  <c r="V874" i="1"/>
  <c r="O871" i="12"/>
  <c r="U874" i="1"/>
  <c r="N871" i="12"/>
  <c r="M871" i="12"/>
  <c r="L871" i="12"/>
  <c r="K871" i="12"/>
  <c r="J871" i="12"/>
  <c r="AQ874" i="1"/>
  <c r="I871" i="12"/>
  <c r="AH854" i="1"/>
  <c r="AM854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H871" i="12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G871" i="12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F871" i="12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E871" i="12"/>
  <c r="H874" i="1"/>
  <c r="AI874" i="1"/>
  <c r="D871" i="12"/>
  <c r="C871" i="12"/>
  <c r="AR874" i="1"/>
  <c r="B871" i="12"/>
  <c r="A871" i="12"/>
  <c r="O870" i="12"/>
  <c r="N870" i="12"/>
  <c r="M870" i="12"/>
  <c r="L870" i="12"/>
  <c r="K870" i="12"/>
  <c r="J870" i="12"/>
  <c r="I870" i="12"/>
  <c r="H870" i="12"/>
  <c r="G870" i="12"/>
  <c r="F870" i="12"/>
  <c r="E870" i="12"/>
  <c r="D870" i="12"/>
  <c r="C870" i="12"/>
  <c r="B870" i="12"/>
  <c r="A870" i="12"/>
  <c r="O869" i="12"/>
  <c r="N869" i="12"/>
  <c r="M869" i="12"/>
  <c r="L869" i="12"/>
  <c r="K869" i="12"/>
  <c r="J869" i="12"/>
  <c r="I869" i="12"/>
  <c r="H869" i="12"/>
  <c r="G869" i="12"/>
  <c r="F869" i="12"/>
  <c r="E869" i="12"/>
  <c r="D869" i="12"/>
  <c r="C869" i="12"/>
  <c r="B869" i="12"/>
  <c r="A869" i="12"/>
  <c r="O868" i="12"/>
  <c r="N868" i="12"/>
  <c r="M868" i="12"/>
  <c r="L868" i="12"/>
  <c r="K868" i="12"/>
  <c r="J868" i="12"/>
  <c r="I868" i="12"/>
  <c r="H868" i="12"/>
  <c r="G868" i="12"/>
  <c r="F868" i="12"/>
  <c r="E868" i="12"/>
  <c r="D868" i="12"/>
  <c r="C868" i="12"/>
  <c r="B868" i="12"/>
  <c r="A868" i="12"/>
  <c r="O867" i="12"/>
  <c r="N867" i="12"/>
  <c r="M867" i="12"/>
  <c r="L867" i="12"/>
  <c r="K867" i="12"/>
  <c r="J867" i="12"/>
  <c r="I867" i="12"/>
  <c r="H867" i="12"/>
  <c r="G867" i="12"/>
  <c r="F867" i="12"/>
  <c r="E867" i="12"/>
  <c r="D867" i="12"/>
  <c r="C867" i="12"/>
  <c r="B867" i="12"/>
  <c r="A867" i="12"/>
  <c r="O866" i="12"/>
  <c r="N866" i="12"/>
  <c r="M866" i="12"/>
  <c r="L866" i="12"/>
  <c r="K866" i="12"/>
  <c r="J866" i="12"/>
  <c r="I866" i="12"/>
  <c r="H866" i="12"/>
  <c r="G866" i="12"/>
  <c r="F866" i="12"/>
  <c r="E866" i="12"/>
  <c r="D866" i="12"/>
  <c r="C866" i="12"/>
  <c r="B866" i="12"/>
  <c r="A866" i="12"/>
  <c r="O865" i="12"/>
  <c r="N865" i="12"/>
  <c r="M865" i="12"/>
  <c r="L865" i="12"/>
  <c r="K865" i="12"/>
  <c r="J865" i="12"/>
  <c r="I865" i="12"/>
  <c r="H865" i="12"/>
  <c r="G865" i="12"/>
  <c r="F865" i="12"/>
  <c r="E865" i="12"/>
  <c r="D865" i="12"/>
  <c r="C865" i="12"/>
  <c r="B865" i="12"/>
  <c r="A865" i="12"/>
  <c r="O864" i="12"/>
  <c r="N864" i="12"/>
  <c r="M864" i="12"/>
  <c r="L864" i="12"/>
  <c r="K864" i="12"/>
  <c r="J864" i="12"/>
  <c r="I864" i="12"/>
  <c r="H864" i="12"/>
  <c r="G864" i="12"/>
  <c r="F864" i="12"/>
  <c r="E864" i="12"/>
  <c r="D864" i="12"/>
  <c r="C864" i="12"/>
  <c r="B864" i="12"/>
  <c r="A864" i="12"/>
  <c r="O863" i="12"/>
  <c r="N863" i="12"/>
  <c r="M863" i="12"/>
  <c r="L863" i="12"/>
  <c r="K863" i="12"/>
  <c r="J863" i="12"/>
  <c r="I863" i="12"/>
  <c r="H863" i="12"/>
  <c r="G863" i="12"/>
  <c r="F863" i="12"/>
  <c r="E863" i="12"/>
  <c r="D863" i="12"/>
  <c r="C863" i="12"/>
  <c r="B863" i="12"/>
  <c r="A863" i="12"/>
  <c r="O862" i="12"/>
  <c r="N862" i="12"/>
  <c r="M862" i="12"/>
  <c r="L862" i="12"/>
  <c r="K862" i="12"/>
  <c r="J862" i="12"/>
  <c r="I862" i="12"/>
  <c r="H862" i="12"/>
  <c r="G862" i="12"/>
  <c r="F862" i="12"/>
  <c r="E862" i="12"/>
  <c r="D862" i="12"/>
  <c r="C862" i="12"/>
  <c r="B862" i="12"/>
  <c r="A862" i="12"/>
  <c r="O861" i="12"/>
  <c r="N861" i="12"/>
  <c r="M861" i="12"/>
  <c r="L861" i="12"/>
  <c r="K861" i="12"/>
  <c r="J861" i="12"/>
  <c r="I861" i="12"/>
  <c r="H861" i="12"/>
  <c r="G861" i="12"/>
  <c r="F861" i="12"/>
  <c r="E861" i="12"/>
  <c r="D861" i="12"/>
  <c r="C861" i="12"/>
  <c r="B861" i="12"/>
  <c r="A861" i="12"/>
  <c r="O860" i="12"/>
  <c r="N860" i="12"/>
  <c r="M860" i="12"/>
  <c r="L860" i="12"/>
  <c r="K860" i="12"/>
  <c r="J860" i="12"/>
  <c r="I860" i="12"/>
  <c r="H860" i="12"/>
  <c r="G860" i="12"/>
  <c r="F860" i="12"/>
  <c r="E860" i="12"/>
  <c r="D860" i="12"/>
  <c r="C860" i="12"/>
  <c r="B860" i="12"/>
  <c r="A860" i="12"/>
  <c r="O859" i="12"/>
  <c r="N859" i="12"/>
  <c r="M859" i="12"/>
  <c r="L859" i="12"/>
  <c r="K859" i="12"/>
  <c r="J859" i="12"/>
  <c r="I859" i="12"/>
  <c r="H859" i="12"/>
  <c r="G859" i="12"/>
  <c r="F859" i="12"/>
  <c r="E859" i="12"/>
  <c r="D859" i="12"/>
  <c r="C859" i="12"/>
  <c r="B859" i="12"/>
  <c r="A859" i="12"/>
  <c r="O858" i="12"/>
  <c r="N858" i="12"/>
  <c r="M858" i="12"/>
  <c r="L858" i="12"/>
  <c r="K858" i="12"/>
  <c r="J858" i="12"/>
  <c r="I858" i="12"/>
  <c r="H858" i="12"/>
  <c r="G858" i="12"/>
  <c r="F858" i="12"/>
  <c r="E858" i="12"/>
  <c r="D858" i="12"/>
  <c r="C858" i="12"/>
  <c r="B858" i="12"/>
  <c r="A858" i="12"/>
  <c r="O857" i="12"/>
  <c r="N857" i="12"/>
  <c r="M857" i="12"/>
  <c r="L857" i="12"/>
  <c r="K857" i="12"/>
  <c r="J857" i="12"/>
  <c r="I857" i="12"/>
  <c r="H857" i="12"/>
  <c r="G857" i="12"/>
  <c r="F857" i="12"/>
  <c r="E857" i="12"/>
  <c r="D857" i="12"/>
  <c r="C857" i="12"/>
  <c r="B857" i="12"/>
  <c r="A857" i="12"/>
  <c r="O856" i="12"/>
  <c r="N856" i="12"/>
  <c r="M856" i="12"/>
  <c r="L856" i="12"/>
  <c r="K856" i="12"/>
  <c r="J856" i="12"/>
  <c r="I856" i="12"/>
  <c r="H856" i="12"/>
  <c r="G856" i="12"/>
  <c r="F856" i="12"/>
  <c r="E856" i="12"/>
  <c r="D856" i="12"/>
  <c r="C856" i="12"/>
  <c r="B856" i="12"/>
  <c r="A856" i="12"/>
  <c r="O855" i="12"/>
  <c r="N855" i="12"/>
  <c r="M855" i="12"/>
  <c r="L855" i="12"/>
  <c r="K855" i="12"/>
  <c r="J855" i="12"/>
  <c r="I855" i="12"/>
  <c r="H855" i="12"/>
  <c r="G855" i="12"/>
  <c r="F855" i="12"/>
  <c r="E855" i="12"/>
  <c r="D855" i="12"/>
  <c r="C855" i="12"/>
  <c r="B855" i="12"/>
  <c r="A855" i="12"/>
  <c r="O854" i="12"/>
  <c r="N854" i="12"/>
  <c r="M854" i="12"/>
  <c r="L854" i="12"/>
  <c r="K854" i="12"/>
  <c r="J854" i="12"/>
  <c r="I854" i="12"/>
  <c r="H854" i="12"/>
  <c r="G854" i="12"/>
  <c r="F854" i="12"/>
  <c r="E854" i="12"/>
  <c r="D854" i="12"/>
  <c r="C854" i="12"/>
  <c r="B854" i="12"/>
  <c r="A854" i="12"/>
  <c r="O853" i="12"/>
  <c r="N853" i="12"/>
  <c r="M853" i="12"/>
  <c r="L853" i="12"/>
  <c r="K853" i="12"/>
  <c r="J853" i="12"/>
  <c r="I853" i="12"/>
  <c r="H853" i="12"/>
  <c r="G853" i="12"/>
  <c r="F853" i="12"/>
  <c r="E853" i="12"/>
  <c r="D853" i="12"/>
  <c r="C853" i="12"/>
  <c r="B853" i="12"/>
  <c r="A853" i="12"/>
  <c r="O852" i="12"/>
  <c r="N852" i="12"/>
  <c r="M852" i="12"/>
  <c r="L852" i="12"/>
  <c r="K852" i="12"/>
  <c r="J852" i="12"/>
  <c r="I852" i="12"/>
  <c r="H852" i="12"/>
  <c r="G852" i="12"/>
  <c r="F852" i="12"/>
  <c r="E852" i="12"/>
  <c r="D852" i="12"/>
  <c r="C852" i="12"/>
  <c r="B852" i="12"/>
  <c r="A852" i="12"/>
  <c r="O851" i="12"/>
  <c r="N851" i="12"/>
  <c r="M851" i="12"/>
  <c r="L851" i="12"/>
  <c r="K851" i="12"/>
  <c r="J851" i="12"/>
  <c r="AQ854" i="1"/>
  <c r="I851" i="12"/>
  <c r="H851" i="12"/>
  <c r="G851" i="12"/>
  <c r="F851" i="12"/>
  <c r="E851" i="12"/>
  <c r="H854" i="1"/>
  <c r="AI854" i="1"/>
  <c r="D851" i="12"/>
  <c r="C851" i="12"/>
  <c r="AR854" i="1"/>
  <c r="B851" i="12"/>
  <c r="A851" i="12"/>
  <c r="O850" i="12"/>
  <c r="N850" i="12"/>
  <c r="M850" i="12"/>
  <c r="L850" i="12"/>
  <c r="K850" i="12"/>
  <c r="J850" i="12"/>
  <c r="I850" i="12"/>
  <c r="H850" i="12"/>
  <c r="G850" i="12"/>
  <c r="F850" i="12"/>
  <c r="E850" i="12"/>
  <c r="D850" i="12"/>
  <c r="C850" i="12"/>
  <c r="B850" i="12"/>
  <c r="A850" i="12"/>
  <c r="V852" i="1"/>
  <c r="O849" i="12"/>
  <c r="U852" i="1"/>
  <c r="N849" i="12"/>
  <c r="M849" i="12"/>
  <c r="L849" i="12"/>
  <c r="K849" i="12"/>
  <c r="J849" i="12"/>
  <c r="AQ852" i="1"/>
  <c r="I849" i="12"/>
  <c r="AH844" i="1"/>
  <c r="AM844" i="1"/>
  <c r="AP844" i="1"/>
  <c r="AP848" i="1"/>
  <c r="AP849" i="1"/>
  <c r="AP850" i="1"/>
  <c r="AP851" i="1"/>
  <c r="AP852" i="1"/>
  <c r="H849" i="12"/>
  <c r="AO844" i="1"/>
  <c r="AO848" i="1"/>
  <c r="AO849" i="1"/>
  <c r="AO850" i="1"/>
  <c r="AO851" i="1"/>
  <c r="AO852" i="1"/>
  <c r="G849" i="12"/>
  <c r="AN844" i="1"/>
  <c r="AN848" i="1"/>
  <c r="AN849" i="1"/>
  <c r="AN850" i="1"/>
  <c r="AN851" i="1"/>
  <c r="AN852" i="1"/>
  <c r="F849" i="12"/>
  <c r="AM848" i="1"/>
  <c r="AM849" i="1"/>
  <c r="AM850" i="1"/>
  <c r="AM851" i="1"/>
  <c r="AM852" i="1"/>
  <c r="E849" i="12"/>
  <c r="H852" i="1"/>
  <c r="AI852" i="1"/>
  <c r="D849" i="12"/>
  <c r="C849" i="12"/>
  <c r="AR852" i="1"/>
  <c r="B849" i="12"/>
  <c r="A849" i="12"/>
  <c r="O848" i="12"/>
  <c r="N848" i="12"/>
  <c r="M848" i="12"/>
  <c r="L848" i="12"/>
  <c r="K848" i="12"/>
  <c r="J848" i="12"/>
  <c r="I848" i="12"/>
  <c r="H848" i="12"/>
  <c r="G848" i="12"/>
  <c r="F848" i="12"/>
  <c r="E848" i="12"/>
  <c r="D848" i="12"/>
  <c r="C848" i="12"/>
  <c r="B848" i="12"/>
  <c r="A848" i="12"/>
  <c r="O847" i="12"/>
  <c r="N847" i="12"/>
  <c r="M847" i="12"/>
  <c r="L847" i="12"/>
  <c r="K847" i="12"/>
  <c r="J847" i="12"/>
  <c r="I847" i="12"/>
  <c r="H847" i="12"/>
  <c r="G847" i="12"/>
  <c r="F847" i="12"/>
  <c r="E847" i="12"/>
  <c r="D847" i="12"/>
  <c r="C847" i="12"/>
  <c r="B847" i="12"/>
  <c r="A847" i="12"/>
  <c r="O846" i="12"/>
  <c r="N846" i="12"/>
  <c r="M846" i="12"/>
  <c r="L846" i="12"/>
  <c r="K846" i="12"/>
  <c r="J846" i="12"/>
  <c r="I846" i="12"/>
  <c r="H846" i="12"/>
  <c r="G846" i="12"/>
  <c r="F846" i="12"/>
  <c r="E846" i="12"/>
  <c r="D846" i="12"/>
  <c r="C846" i="12"/>
  <c r="B846" i="12"/>
  <c r="A846" i="12"/>
  <c r="O845" i="12"/>
  <c r="N845" i="12"/>
  <c r="M845" i="12"/>
  <c r="L845" i="12"/>
  <c r="K845" i="12"/>
  <c r="J845" i="12"/>
  <c r="I845" i="12"/>
  <c r="H845" i="12"/>
  <c r="G845" i="12"/>
  <c r="F845" i="12"/>
  <c r="E845" i="12"/>
  <c r="D845" i="12"/>
  <c r="C845" i="12"/>
  <c r="B845" i="12"/>
  <c r="A845" i="12"/>
  <c r="O844" i="12"/>
  <c r="N844" i="12"/>
  <c r="M844" i="12"/>
  <c r="L844" i="12"/>
  <c r="K844" i="12"/>
  <c r="J844" i="12"/>
  <c r="I844" i="12"/>
  <c r="H844" i="12"/>
  <c r="G844" i="12"/>
  <c r="F844" i="12"/>
  <c r="E844" i="12"/>
  <c r="D844" i="12"/>
  <c r="C844" i="12"/>
  <c r="B844" i="12"/>
  <c r="A844" i="12"/>
  <c r="O843" i="12"/>
  <c r="N843" i="12"/>
  <c r="M843" i="12"/>
  <c r="L843" i="12"/>
  <c r="K843" i="12"/>
  <c r="J843" i="12"/>
  <c r="I843" i="12"/>
  <c r="H843" i="12"/>
  <c r="G843" i="12"/>
  <c r="F843" i="12"/>
  <c r="E843" i="12"/>
  <c r="D843" i="12"/>
  <c r="C843" i="12"/>
  <c r="B843" i="12"/>
  <c r="A843" i="12"/>
  <c r="O842" i="12"/>
  <c r="N842" i="12"/>
  <c r="M842" i="12"/>
  <c r="L842" i="12"/>
  <c r="K842" i="12"/>
  <c r="J842" i="12"/>
  <c r="AQ844" i="1"/>
  <c r="I842" i="12"/>
  <c r="H842" i="12"/>
  <c r="G842" i="12"/>
  <c r="F842" i="12"/>
  <c r="E842" i="12"/>
  <c r="AI844" i="1"/>
  <c r="D842" i="12"/>
  <c r="C842" i="12"/>
  <c r="AR844" i="1"/>
  <c r="B842" i="12"/>
  <c r="A842" i="12"/>
  <c r="O841" i="12"/>
  <c r="N841" i="12"/>
  <c r="M841" i="12"/>
  <c r="L841" i="12"/>
  <c r="K841" i="12"/>
  <c r="J841" i="12"/>
  <c r="I841" i="12"/>
  <c r="H841" i="12"/>
  <c r="G841" i="12"/>
  <c r="F841" i="12"/>
  <c r="E841" i="12"/>
  <c r="D841" i="12"/>
  <c r="C841" i="12"/>
  <c r="B841" i="12"/>
  <c r="A841" i="12"/>
  <c r="O840" i="12"/>
  <c r="N840" i="12"/>
  <c r="M840" i="12"/>
  <c r="L840" i="12"/>
  <c r="K840" i="12"/>
  <c r="J840" i="12"/>
  <c r="I840" i="12"/>
  <c r="H840" i="12"/>
  <c r="G840" i="12"/>
  <c r="F840" i="12"/>
  <c r="E840" i="12"/>
  <c r="D840" i="12"/>
  <c r="C840" i="12"/>
  <c r="B840" i="12"/>
  <c r="A840" i="12"/>
  <c r="O839" i="12"/>
  <c r="N839" i="12"/>
  <c r="M839" i="12"/>
  <c r="L839" i="12"/>
  <c r="K839" i="12"/>
  <c r="J839" i="12"/>
  <c r="I839" i="12"/>
  <c r="H839" i="12"/>
  <c r="G839" i="12"/>
  <c r="F839" i="12"/>
  <c r="E839" i="12"/>
  <c r="D839" i="12"/>
  <c r="C839" i="12"/>
  <c r="B839" i="12"/>
  <c r="A839" i="12"/>
  <c r="O838" i="12"/>
  <c r="N838" i="12"/>
  <c r="M838" i="12"/>
  <c r="L838" i="12"/>
  <c r="K838" i="12"/>
  <c r="J838" i="12"/>
  <c r="I838" i="12"/>
  <c r="H838" i="12"/>
  <c r="G838" i="12"/>
  <c r="F838" i="12"/>
  <c r="E838" i="12"/>
  <c r="D838" i="12"/>
  <c r="C838" i="12"/>
  <c r="B838" i="12"/>
  <c r="A838" i="12"/>
  <c r="O837" i="12"/>
  <c r="N837" i="12"/>
  <c r="M837" i="12"/>
  <c r="L837" i="12"/>
  <c r="K837" i="12"/>
  <c r="J837" i="12"/>
  <c r="I837" i="12"/>
  <c r="H837" i="12"/>
  <c r="G837" i="12"/>
  <c r="F837" i="12"/>
  <c r="E837" i="12"/>
  <c r="D837" i="12"/>
  <c r="C837" i="12"/>
  <c r="B837" i="12"/>
  <c r="A837" i="12"/>
  <c r="O836" i="12"/>
  <c r="N836" i="12"/>
  <c r="M836" i="12"/>
  <c r="L836" i="12"/>
  <c r="K836" i="12"/>
  <c r="J836" i="12"/>
  <c r="AQ838" i="1"/>
  <c r="I836" i="12"/>
  <c r="AH838" i="1"/>
  <c r="AM838" i="1"/>
  <c r="AP838" i="1"/>
  <c r="H836" i="12"/>
  <c r="AO838" i="1"/>
  <c r="G836" i="12"/>
  <c r="AN838" i="1"/>
  <c r="F836" i="12"/>
  <c r="E836" i="12"/>
  <c r="D836" i="12"/>
  <c r="C836" i="12"/>
  <c r="AR838" i="1"/>
  <c r="B836" i="12"/>
  <c r="A836" i="12"/>
  <c r="O835" i="12"/>
  <c r="N835" i="12"/>
  <c r="M835" i="12"/>
  <c r="L835" i="12"/>
  <c r="K835" i="12"/>
  <c r="J835" i="12"/>
  <c r="I835" i="12"/>
  <c r="H835" i="12"/>
  <c r="G835" i="12"/>
  <c r="F835" i="12"/>
  <c r="E835" i="12"/>
  <c r="D835" i="12"/>
  <c r="C835" i="12"/>
  <c r="B835" i="12"/>
  <c r="A835" i="12"/>
  <c r="O834" i="12"/>
  <c r="N834" i="12"/>
  <c r="M834" i="12"/>
  <c r="L834" i="12"/>
  <c r="K834" i="12"/>
  <c r="J834" i="12"/>
  <c r="AQ836" i="1"/>
  <c r="I834" i="12"/>
  <c r="AH836" i="1"/>
  <c r="AH833" i="1"/>
  <c r="AM833" i="1"/>
  <c r="AM834" i="1"/>
  <c r="AM835" i="1"/>
  <c r="AM836" i="1"/>
  <c r="AP833" i="1"/>
  <c r="AP834" i="1"/>
  <c r="AP835" i="1"/>
  <c r="AP836" i="1"/>
  <c r="H834" i="12"/>
  <c r="AO833" i="1"/>
  <c r="AO834" i="1"/>
  <c r="AO835" i="1"/>
  <c r="AO836" i="1"/>
  <c r="G834" i="12"/>
  <c r="AN833" i="1"/>
  <c r="AN834" i="1"/>
  <c r="AN835" i="1"/>
  <c r="AN836" i="1"/>
  <c r="F834" i="12"/>
  <c r="E834" i="12"/>
  <c r="H836" i="1"/>
  <c r="AI836" i="1"/>
  <c r="D834" i="12"/>
  <c r="C834" i="12"/>
  <c r="AR836" i="1"/>
  <c r="B834" i="12"/>
  <c r="A834" i="12"/>
  <c r="O833" i="12"/>
  <c r="N833" i="12"/>
  <c r="M833" i="12"/>
  <c r="L833" i="12"/>
  <c r="K833" i="12"/>
  <c r="J833" i="12"/>
  <c r="I833" i="12"/>
  <c r="H833" i="12"/>
  <c r="G833" i="12"/>
  <c r="F833" i="12"/>
  <c r="E833" i="12"/>
  <c r="D833" i="12"/>
  <c r="C833" i="12"/>
  <c r="B833" i="12"/>
  <c r="A833" i="12"/>
  <c r="O832" i="12"/>
  <c r="N832" i="12"/>
  <c r="M832" i="12"/>
  <c r="L832" i="12"/>
  <c r="K832" i="12"/>
  <c r="J832" i="12"/>
  <c r="AQ834" i="1"/>
  <c r="I832" i="12"/>
  <c r="AH834" i="1"/>
  <c r="H832" i="12"/>
  <c r="G832" i="12"/>
  <c r="F832" i="12"/>
  <c r="E832" i="12"/>
  <c r="H834" i="1"/>
  <c r="AI834" i="1"/>
  <c r="D832" i="12"/>
  <c r="C832" i="12"/>
  <c r="AR834" i="1"/>
  <c r="B832" i="12"/>
  <c r="A832" i="12"/>
  <c r="O831" i="12"/>
  <c r="N831" i="12"/>
  <c r="M831" i="12"/>
  <c r="L831" i="12"/>
  <c r="K831" i="12"/>
  <c r="J831" i="12"/>
  <c r="AQ833" i="1"/>
  <c r="I831" i="12"/>
  <c r="H831" i="12"/>
  <c r="G831" i="12"/>
  <c r="F831" i="12"/>
  <c r="E831" i="12"/>
  <c r="D831" i="12"/>
  <c r="C831" i="12"/>
  <c r="AR833" i="1"/>
  <c r="B831" i="12"/>
  <c r="A831" i="12"/>
  <c r="O830" i="12"/>
  <c r="N830" i="12"/>
  <c r="M830" i="12"/>
  <c r="L830" i="12"/>
  <c r="K830" i="12"/>
  <c r="J830" i="12"/>
  <c r="I830" i="12"/>
  <c r="H830" i="12"/>
  <c r="G830" i="12"/>
  <c r="F830" i="12"/>
  <c r="E830" i="12"/>
  <c r="D830" i="12"/>
  <c r="C830" i="12"/>
  <c r="B830" i="12"/>
  <c r="A830" i="12"/>
  <c r="O829" i="12"/>
  <c r="N829" i="12"/>
  <c r="M829" i="12"/>
  <c r="L829" i="12"/>
  <c r="K829" i="12"/>
  <c r="J829" i="12"/>
  <c r="AQ831" i="1"/>
  <c r="I829" i="12"/>
  <c r="AH831" i="1"/>
  <c r="AM831" i="1"/>
  <c r="AP831" i="1"/>
  <c r="H829" i="12"/>
  <c r="AO831" i="1"/>
  <c r="G829" i="12"/>
  <c r="AN831" i="1"/>
  <c r="F829" i="12"/>
  <c r="E829" i="12"/>
  <c r="D829" i="12"/>
  <c r="C829" i="12"/>
  <c r="AR831" i="1"/>
  <c r="B829" i="12"/>
  <c r="A829" i="12"/>
  <c r="O828" i="12"/>
  <c r="N828" i="12"/>
  <c r="M828" i="12"/>
  <c r="L828" i="12"/>
  <c r="K828" i="12"/>
  <c r="J828" i="12"/>
  <c r="I828" i="12"/>
  <c r="H828" i="12"/>
  <c r="G828" i="12"/>
  <c r="F828" i="12"/>
  <c r="E828" i="12"/>
  <c r="D828" i="12"/>
  <c r="C828" i="12"/>
  <c r="B828" i="12"/>
  <c r="A828" i="12"/>
  <c r="V829" i="1"/>
  <c r="O827" i="12"/>
  <c r="U829" i="1"/>
  <c r="N827" i="12"/>
  <c r="M827" i="12"/>
  <c r="L827" i="12"/>
  <c r="K827" i="12"/>
  <c r="J827" i="12"/>
  <c r="AQ829" i="1"/>
  <c r="I827" i="12"/>
  <c r="AH805" i="1"/>
  <c r="AM805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H827" i="12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G827" i="12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F827" i="12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E827" i="12"/>
  <c r="H829" i="1"/>
  <c r="AI829" i="1"/>
  <c r="D827" i="12"/>
  <c r="C827" i="12"/>
  <c r="AR829" i="1"/>
  <c r="B827" i="12"/>
  <c r="A827" i="12"/>
  <c r="O826" i="12"/>
  <c r="N826" i="12"/>
  <c r="M826" i="12"/>
  <c r="L826" i="12"/>
  <c r="K826" i="12"/>
  <c r="J826" i="12"/>
  <c r="I826" i="12"/>
  <c r="H826" i="12"/>
  <c r="G826" i="12"/>
  <c r="F826" i="12"/>
  <c r="E826" i="12"/>
  <c r="D826" i="12"/>
  <c r="C826" i="12"/>
  <c r="B826" i="12"/>
  <c r="A826" i="12"/>
  <c r="O825" i="12"/>
  <c r="N825" i="12"/>
  <c r="M825" i="12"/>
  <c r="L825" i="12"/>
  <c r="K825" i="12"/>
  <c r="J825" i="12"/>
  <c r="I825" i="12"/>
  <c r="H825" i="12"/>
  <c r="G825" i="12"/>
  <c r="F825" i="12"/>
  <c r="E825" i="12"/>
  <c r="D825" i="12"/>
  <c r="C825" i="12"/>
  <c r="B825" i="12"/>
  <c r="A825" i="12"/>
  <c r="O824" i="12"/>
  <c r="N824" i="12"/>
  <c r="M824" i="12"/>
  <c r="L824" i="12"/>
  <c r="K824" i="12"/>
  <c r="J824" i="12"/>
  <c r="I824" i="12"/>
  <c r="H824" i="12"/>
  <c r="G824" i="12"/>
  <c r="F824" i="12"/>
  <c r="E824" i="12"/>
  <c r="D824" i="12"/>
  <c r="C824" i="12"/>
  <c r="B824" i="12"/>
  <c r="A824" i="12"/>
  <c r="O823" i="12"/>
  <c r="N823" i="12"/>
  <c r="M823" i="12"/>
  <c r="L823" i="12"/>
  <c r="K823" i="12"/>
  <c r="J823" i="12"/>
  <c r="I823" i="12"/>
  <c r="H823" i="12"/>
  <c r="G823" i="12"/>
  <c r="F823" i="12"/>
  <c r="E823" i="12"/>
  <c r="D823" i="12"/>
  <c r="C823" i="12"/>
  <c r="B823" i="12"/>
  <c r="A823" i="12"/>
  <c r="O822" i="12"/>
  <c r="N822" i="12"/>
  <c r="M822" i="12"/>
  <c r="L822" i="12"/>
  <c r="K822" i="12"/>
  <c r="J822" i="12"/>
  <c r="I822" i="12"/>
  <c r="H822" i="12"/>
  <c r="G822" i="12"/>
  <c r="F822" i="12"/>
  <c r="E822" i="12"/>
  <c r="D822" i="12"/>
  <c r="C822" i="12"/>
  <c r="B822" i="12"/>
  <c r="A822" i="12"/>
  <c r="O821" i="12"/>
  <c r="N821" i="12"/>
  <c r="M821" i="12"/>
  <c r="L821" i="12"/>
  <c r="K821" i="12"/>
  <c r="J821" i="12"/>
  <c r="I821" i="12"/>
  <c r="H821" i="12"/>
  <c r="G821" i="12"/>
  <c r="F821" i="12"/>
  <c r="E821" i="12"/>
  <c r="D821" i="12"/>
  <c r="C821" i="12"/>
  <c r="B821" i="12"/>
  <c r="A821" i="12"/>
  <c r="O820" i="12"/>
  <c r="N820" i="12"/>
  <c r="M820" i="12"/>
  <c r="L820" i="12"/>
  <c r="K820" i="12"/>
  <c r="J820" i="12"/>
  <c r="I820" i="12"/>
  <c r="H820" i="12"/>
  <c r="G820" i="12"/>
  <c r="F820" i="12"/>
  <c r="E820" i="12"/>
  <c r="D820" i="12"/>
  <c r="C820" i="12"/>
  <c r="B820" i="12"/>
  <c r="A820" i="12"/>
  <c r="O819" i="12"/>
  <c r="N819" i="12"/>
  <c r="M819" i="12"/>
  <c r="L819" i="12"/>
  <c r="K819" i="12"/>
  <c r="J819" i="12"/>
  <c r="I819" i="12"/>
  <c r="H819" i="12"/>
  <c r="G819" i="12"/>
  <c r="F819" i="12"/>
  <c r="E819" i="12"/>
  <c r="D819" i="12"/>
  <c r="C819" i="12"/>
  <c r="B819" i="12"/>
  <c r="A819" i="12"/>
  <c r="O818" i="12"/>
  <c r="N818" i="12"/>
  <c r="M818" i="12"/>
  <c r="L818" i="12"/>
  <c r="K818" i="12"/>
  <c r="J818" i="12"/>
  <c r="I818" i="12"/>
  <c r="H818" i="12"/>
  <c r="G818" i="12"/>
  <c r="F818" i="12"/>
  <c r="E818" i="12"/>
  <c r="D818" i="12"/>
  <c r="C818" i="12"/>
  <c r="B818" i="12"/>
  <c r="A818" i="12"/>
  <c r="O817" i="12"/>
  <c r="N817" i="12"/>
  <c r="M817" i="12"/>
  <c r="L817" i="12"/>
  <c r="K817" i="12"/>
  <c r="J817" i="12"/>
  <c r="I817" i="12"/>
  <c r="H817" i="12"/>
  <c r="G817" i="12"/>
  <c r="F817" i="12"/>
  <c r="E817" i="12"/>
  <c r="D817" i="12"/>
  <c r="C817" i="12"/>
  <c r="B817" i="12"/>
  <c r="A817" i="12"/>
  <c r="O816" i="12"/>
  <c r="N816" i="12"/>
  <c r="M816" i="12"/>
  <c r="L816" i="12"/>
  <c r="K816" i="12"/>
  <c r="J816" i="12"/>
  <c r="I816" i="12"/>
  <c r="H816" i="12"/>
  <c r="G816" i="12"/>
  <c r="F816" i="12"/>
  <c r="E816" i="12"/>
  <c r="D816" i="12"/>
  <c r="C816" i="12"/>
  <c r="B816" i="12"/>
  <c r="A816" i="12"/>
  <c r="O815" i="12"/>
  <c r="N815" i="12"/>
  <c r="M815" i="12"/>
  <c r="L815" i="12"/>
  <c r="K815" i="12"/>
  <c r="J815" i="12"/>
  <c r="I815" i="12"/>
  <c r="H815" i="12"/>
  <c r="G815" i="12"/>
  <c r="F815" i="12"/>
  <c r="E815" i="12"/>
  <c r="D815" i="12"/>
  <c r="C815" i="12"/>
  <c r="B815" i="12"/>
  <c r="A815" i="12"/>
  <c r="O814" i="12"/>
  <c r="N814" i="12"/>
  <c r="M814" i="12"/>
  <c r="L814" i="12"/>
  <c r="K814" i="12"/>
  <c r="J814" i="12"/>
  <c r="I814" i="12"/>
  <c r="H814" i="12"/>
  <c r="G814" i="12"/>
  <c r="F814" i="12"/>
  <c r="E814" i="12"/>
  <c r="D814" i="12"/>
  <c r="C814" i="12"/>
  <c r="B814" i="12"/>
  <c r="A814" i="12"/>
  <c r="V815" i="1"/>
  <c r="O813" i="12"/>
  <c r="U815" i="1"/>
  <c r="N813" i="12"/>
  <c r="M813" i="12"/>
  <c r="L813" i="12"/>
  <c r="K813" i="12"/>
  <c r="J813" i="12"/>
  <c r="AQ815" i="1"/>
  <c r="I813" i="12"/>
  <c r="H813" i="12"/>
  <c r="G813" i="12"/>
  <c r="F813" i="12"/>
  <c r="E813" i="12"/>
  <c r="H815" i="1"/>
  <c r="AI815" i="1"/>
  <c r="D813" i="12"/>
  <c r="C813" i="12"/>
  <c r="AR815" i="1"/>
  <c r="B813" i="12"/>
  <c r="A813" i="12"/>
  <c r="V814" i="1"/>
  <c r="O812" i="12"/>
  <c r="U814" i="1"/>
  <c r="N812" i="12"/>
  <c r="M812" i="12"/>
  <c r="L812" i="12"/>
  <c r="K812" i="12"/>
  <c r="J812" i="12"/>
  <c r="AQ814" i="1"/>
  <c r="I812" i="12"/>
  <c r="H812" i="12"/>
  <c r="G812" i="12"/>
  <c r="F812" i="12"/>
  <c r="E812" i="12"/>
  <c r="H814" i="1"/>
  <c r="AI814" i="1"/>
  <c r="D812" i="12"/>
  <c r="C812" i="12"/>
  <c r="AR814" i="1"/>
  <c r="B812" i="12"/>
  <c r="A812" i="12"/>
  <c r="O811" i="12"/>
  <c r="N811" i="12"/>
  <c r="M811" i="12"/>
  <c r="L811" i="12"/>
  <c r="K811" i="12"/>
  <c r="J811" i="12"/>
  <c r="I811" i="12"/>
  <c r="H811" i="12"/>
  <c r="G811" i="12"/>
  <c r="F811" i="12"/>
  <c r="E811" i="12"/>
  <c r="D811" i="12"/>
  <c r="C811" i="12"/>
  <c r="B811" i="12"/>
  <c r="A811" i="12"/>
  <c r="O810" i="12"/>
  <c r="N810" i="12"/>
  <c r="M810" i="12"/>
  <c r="L810" i="12"/>
  <c r="K810" i="12"/>
  <c r="J810" i="12"/>
  <c r="I810" i="12"/>
  <c r="H810" i="12"/>
  <c r="G810" i="12"/>
  <c r="F810" i="12"/>
  <c r="E810" i="12"/>
  <c r="D810" i="12"/>
  <c r="C810" i="12"/>
  <c r="B810" i="12"/>
  <c r="A810" i="12"/>
  <c r="O809" i="12"/>
  <c r="N809" i="12"/>
  <c r="M809" i="12"/>
  <c r="L809" i="12"/>
  <c r="K809" i="12"/>
  <c r="J809" i="12"/>
  <c r="I809" i="12"/>
  <c r="H809" i="12"/>
  <c r="G809" i="12"/>
  <c r="F809" i="12"/>
  <c r="E809" i="12"/>
  <c r="D809" i="12"/>
  <c r="C809" i="12"/>
  <c r="B809" i="12"/>
  <c r="A809" i="12"/>
  <c r="O808" i="12"/>
  <c r="N808" i="12"/>
  <c r="M808" i="12"/>
  <c r="L808" i="12"/>
  <c r="K808" i="12"/>
  <c r="J808" i="12"/>
  <c r="I808" i="12"/>
  <c r="H808" i="12"/>
  <c r="G808" i="12"/>
  <c r="F808" i="12"/>
  <c r="E808" i="12"/>
  <c r="D808" i="12"/>
  <c r="C808" i="12"/>
  <c r="B808" i="12"/>
  <c r="A808" i="12"/>
  <c r="O807" i="12"/>
  <c r="N807" i="12"/>
  <c r="M807" i="12"/>
  <c r="L807" i="12"/>
  <c r="K807" i="12"/>
  <c r="J807" i="12"/>
  <c r="I807" i="12"/>
  <c r="H807" i="12"/>
  <c r="G807" i="12"/>
  <c r="F807" i="12"/>
  <c r="E807" i="12"/>
  <c r="D807" i="12"/>
  <c r="C807" i="12"/>
  <c r="B807" i="12"/>
  <c r="A807" i="12"/>
  <c r="O806" i="12"/>
  <c r="N806" i="12"/>
  <c r="M806" i="12"/>
  <c r="L806" i="12"/>
  <c r="K806" i="12"/>
  <c r="J806" i="12"/>
  <c r="I806" i="12"/>
  <c r="H806" i="12"/>
  <c r="G806" i="12"/>
  <c r="F806" i="12"/>
  <c r="E806" i="12"/>
  <c r="D806" i="12"/>
  <c r="C806" i="12"/>
  <c r="B806" i="12"/>
  <c r="A806" i="12"/>
  <c r="O805" i="12"/>
  <c r="N805" i="12"/>
  <c r="M805" i="12"/>
  <c r="L805" i="12"/>
  <c r="K805" i="12"/>
  <c r="J805" i="12"/>
  <c r="I805" i="12"/>
  <c r="H805" i="12"/>
  <c r="G805" i="12"/>
  <c r="F805" i="12"/>
  <c r="E805" i="12"/>
  <c r="D805" i="12"/>
  <c r="C805" i="12"/>
  <c r="B805" i="12"/>
  <c r="A805" i="12"/>
  <c r="O804" i="12"/>
  <c r="N804" i="12"/>
  <c r="M804" i="12"/>
  <c r="L804" i="12"/>
  <c r="K804" i="12"/>
  <c r="J804" i="12"/>
  <c r="I804" i="12"/>
  <c r="H804" i="12"/>
  <c r="G804" i="12"/>
  <c r="F804" i="12"/>
  <c r="E804" i="12"/>
  <c r="D804" i="12"/>
  <c r="C804" i="12"/>
  <c r="B804" i="12"/>
  <c r="A804" i="12"/>
  <c r="O803" i="12"/>
  <c r="N803" i="12"/>
  <c r="M803" i="12"/>
  <c r="L803" i="12"/>
  <c r="K803" i="12"/>
  <c r="J803" i="12"/>
  <c r="AQ805" i="1"/>
  <c r="I803" i="12"/>
  <c r="H803" i="12"/>
  <c r="G803" i="12"/>
  <c r="F803" i="12"/>
  <c r="E803" i="12"/>
  <c r="D803" i="12"/>
  <c r="C803" i="12"/>
  <c r="AR805" i="1"/>
  <c r="B803" i="12"/>
  <c r="A803" i="12"/>
  <c r="O802" i="12"/>
  <c r="N802" i="12"/>
  <c r="M802" i="12"/>
  <c r="L802" i="12"/>
  <c r="K802" i="12"/>
  <c r="J802" i="12"/>
  <c r="I802" i="12"/>
  <c r="H802" i="12"/>
  <c r="G802" i="12"/>
  <c r="F802" i="12"/>
  <c r="E802" i="12"/>
  <c r="D802" i="12"/>
  <c r="C802" i="12"/>
  <c r="B802" i="12"/>
  <c r="A802" i="12"/>
  <c r="O801" i="12"/>
  <c r="N801" i="12"/>
  <c r="M801" i="12"/>
  <c r="L801" i="12"/>
  <c r="K801" i="12"/>
  <c r="J801" i="12"/>
  <c r="I801" i="12"/>
  <c r="H801" i="12"/>
  <c r="G801" i="12"/>
  <c r="F801" i="12"/>
  <c r="E801" i="12"/>
  <c r="D801" i="12"/>
  <c r="C801" i="12"/>
  <c r="B801" i="12"/>
  <c r="A801" i="12"/>
  <c r="O800" i="12"/>
  <c r="N800" i="12"/>
  <c r="M800" i="12"/>
  <c r="L800" i="12"/>
  <c r="K800" i="12"/>
  <c r="J800" i="12"/>
  <c r="I800" i="12"/>
  <c r="H800" i="12"/>
  <c r="G800" i="12"/>
  <c r="F800" i="12"/>
  <c r="E800" i="12"/>
  <c r="D800" i="12"/>
  <c r="C800" i="12"/>
  <c r="B800" i="12"/>
  <c r="A800" i="12"/>
  <c r="O799" i="12"/>
  <c r="N799" i="12"/>
  <c r="M799" i="12"/>
  <c r="L799" i="12"/>
  <c r="K799" i="12"/>
  <c r="J799" i="12"/>
  <c r="I799" i="12"/>
  <c r="H799" i="12"/>
  <c r="G799" i="12"/>
  <c r="F799" i="12"/>
  <c r="E799" i="12"/>
  <c r="D799" i="12"/>
  <c r="C799" i="12"/>
  <c r="B799" i="12"/>
  <c r="A799" i="12"/>
  <c r="O798" i="12"/>
  <c r="N798" i="12"/>
  <c r="M798" i="12"/>
  <c r="L798" i="12"/>
  <c r="K798" i="12"/>
  <c r="J798" i="12"/>
  <c r="I798" i="12"/>
  <c r="H798" i="12"/>
  <c r="G798" i="12"/>
  <c r="F798" i="12"/>
  <c r="E798" i="12"/>
  <c r="D798" i="12"/>
  <c r="C798" i="12"/>
  <c r="B798" i="12"/>
  <c r="A798" i="12"/>
  <c r="V799" i="1"/>
  <c r="O797" i="12"/>
  <c r="U799" i="1"/>
  <c r="N797" i="12"/>
  <c r="M797" i="12"/>
  <c r="L797" i="12"/>
  <c r="K797" i="12"/>
  <c r="J797" i="12"/>
  <c r="AQ799" i="1"/>
  <c r="I797" i="12"/>
  <c r="AH781" i="1"/>
  <c r="AM781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H797" i="12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G797" i="12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F797" i="12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E797" i="12"/>
  <c r="H799" i="1"/>
  <c r="AI799" i="1"/>
  <c r="D797" i="12"/>
  <c r="C797" i="12"/>
  <c r="AR799" i="1"/>
  <c r="B797" i="12"/>
  <c r="A797" i="12"/>
  <c r="O796" i="12"/>
  <c r="N796" i="12"/>
  <c r="M796" i="12"/>
  <c r="L796" i="12"/>
  <c r="K796" i="12"/>
  <c r="J796" i="12"/>
  <c r="I796" i="12"/>
  <c r="H796" i="12"/>
  <c r="G796" i="12"/>
  <c r="F796" i="12"/>
  <c r="E796" i="12"/>
  <c r="D796" i="12"/>
  <c r="C796" i="12"/>
  <c r="B796" i="12"/>
  <c r="A796" i="12"/>
  <c r="O795" i="12"/>
  <c r="N795" i="12"/>
  <c r="M795" i="12"/>
  <c r="L795" i="12"/>
  <c r="K795" i="12"/>
  <c r="J795" i="12"/>
  <c r="I795" i="12"/>
  <c r="H795" i="12"/>
  <c r="G795" i="12"/>
  <c r="F795" i="12"/>
  <c r="E795" i="12"/>
  <c r="D795" i="12"/>
  <c r="C795" i="12"/>
  <c r="B795" i="12"/>
  <c r="A795" i="12"/>
  <c r="O794" i="12"/>
  <c r="N794" i="12"/>
  <c r="M794" i="12"/>
  <c r="L794" i="12"/>
  <c r="K794" i="12"/>
  <c r="J794" i="12"/>
  <c r="I794" i="12"/>
  <c r="H794" i="12"/>
  <c r="G794" i="12"/>
  <c r="F794" i="12"/>
  <c r="E794" i="12"/>
  <c r="D794" i="12"/>
  <c r="C794" i="12"/>
  <c r="B794" i="12"/>
  <c r="A794" i="12"/>
  <c r="O793" i="12"/>
  <c r="N793" i="12"/>
  <c r="M793" i="12"/>
  <c r="L793" i="12"/>
  <c r="K793" i="12"/>
  <c r="J793" i="12"/>
  <c r="I793" i="12"/>
  <c r="H793" i="12"/>
  <c r="G793" i="12"/>
  <c r="F793" i="12"/>
  <c r="E793" i="12"/>
  <c r="D793" i="12"/>
  <c r="C793" i="12"/>
  <c r="B793" i="12"/>
  <c r="A793" i="12"/>
  <c r="O792" i="12"/>
  <c r="N792" i="12"/>
  <c r="M792" i="12"/>
  <c r="L792" i="12"/>
  <c r="K792" i="12"/>
  <c r="J792" i="12"/>
  <c r="I792" i="12"/>
  <c r="H792" i="12"/>
  <c r="G792" i="12"/>
  <c r="F792" i="12"/>
  <c r="E792" i="12"/>
  <c r="D792" i="12"/>
  <c r="C792" i="12"/>
  <c r="B792" i="12"/>
  <c r="A792" i="12"/>
  <c r="O791" i="12"/>
  <c r="N791" i="12"/>
  <c r="M791" i="12"/>
  <c r="L791" i="12"/>
  <c r="K791" i="12"/>
  <c r="J791" i="12"/>
  <c r="I791" i="12"/>
  <c r="H791" i="12"/>
  <c r="G791" i="12"/>
  <c r="F791" i="12"/>
  <c r="E791" i="12"/>
  <c r="D791" i="12"/>
  <c r="C791" i="12"/>
  <c r="B791" i="12"/>
  <c r="A791" i="12"/>
  <c r="O790" i="12"/>
  <c r="N790" i="12"/>
  <c r="M790" i="12"/>
  <c r="L790" i="12"/>
  <c r="K790" i="12"/>
  <c r="J790" i="12"/>
  <c r="I790" i="12"/>
  <c r="H790" i="12"/>
  <c r="G790" i="12"/>
  <c r="F790" i="12"/>
  <c r="E790" i="12"/>
  <c r="D790" i="12"/>
  <c r="C790" i="12"/>
  <c r="B790" i="12"/>
  <c r="A790" i="12"/>
  <c r="O789" i="12"/>
  <c r="N789" i="12"/>
  <c r="M789" i="12"/>
  <c r="L789" i="12"/>
  <c r="K789" i="12"/>
  <c r="J789" i="12"/>
  <c r="I789" i="12"/>
  <c r="H789" i="12"/>
  <c r="G789" i="12"/>
  <c r="F789" i="12"/>
  <c r="E789" i="12"/>
  <c r="D789" i="12"/>
  <c r="C789" i="12"/>
  <c r="B789" i="12"/>
  <c r="A789" i="12"/>
  <c r="O788" i="12"/>
  <c r="N788" i="12"/>
  <c r="M788" i="12"/>
  <c r="L788" i="12"/>
  <c r="K788" i="12"/>
  <c r="J788" i="12"/>
  <c r="I788" i="12"/>
  <c r="H788" i="12"/>
  <c r="G788" i="12"/>
  <c r="F788" i="12"/>
  <c r="E788" i="12"/>
  <c r="D788" i="12"/>
  <c r="C788" i="12"/>
  <c r="B788" i="12"/>
  <c r="A788" i="12"/>
  <c r="O787" i="12"/>
  <c r="N787" i="12"/>
  <c r="M787" i="12"/>
  <c r="L787" i="12"/>
  <c r="K787" i="12"/>
  <c r="J787" i="12"/>
  <c r="I787" i="12"/>
  <c r="H787" i="12"/>
  <c r="G787" i="12"/>
  <c r="F787" i="12"/>
  <c r="E787" i="12"/>
  <c r="D787" i="12"/>
  <c r="C787" i="12"/>
  <c r="B787" i="12"/>
  <c r="A787" i="12"/>
  <c r="O786" i="12"/>
  <c r="N786" i="12"/>
  <c r="M786" i="12"/>
  <c r="L786" i="12"/>
  <c r="K786" i="12"/>
  <c r="J786" i="12"/>
  <c r="I786" i="12"/>
  <c r="H786" i="12"/>
  <c r="G786" i="12"/>
  <c r="F786" i="12"/>
  <c r="E786" i="12"/>
  <c r="D786" i="12"/>
  <c r="C786" i="12"/>
  <c r="B786" i="12"/>
  <c r="A786" i="12"/>
  <c r="O785" i="12"/>
  <c r="N785" i="12"/>
  <c r="M785" i="12"/>
  <c r="L785" i="12"/>
  <c r="K785" i="12"/>
  <c r="J785" i="12"/>
  <c r="I785" i="12"/>
  <c r="H785" i="12"/>
  <c r="G785" i="12"/>
  <c r="F785" i="12"/>
  <c r="E785" i="12"/>
  <c r="D785" i="12"/>
  <c r="C785" i="12"/>
  <c r="B785" i="12"/>
  <c r="A785" i="12"/>
  <c r="O784" i="12"/>
  <c r="N784" i="12"/>
  <c r="M784" i="12"/>
  <c r="L784" i="12"/>
  <c r="K784" i="12"/>
  <c r="J784" i="12"/>
  <c r="I784" i="12"/>
  <c r="H784" i="12"/>
  <c r="G784" i="12"/>
  <c r="F784" i="12"/>
  <c r="E784" i="12"/>
  <c r="D784" i="12"/>
  <c r="C784" i="12"/>
  <c r="B784" i="12"/>
  <c r="A784" i="12"/>
  <c r="O783" i="12"/>
  <c r="N783" i="12"/>
  <c r="M783" i="12"/>
  <c r="L783" i="12"/>
  <c r="K783" i="12"/>
  <c r="J783" i="12"/>
  <c r="I783" i="12"/>
  <c r="H783" i="12"/>
  <c r="G783" i="12"/>
  <c r="F783" i="12"/>
  <c r="E783" i="12"/>
  <c r="D783" i="12"/>
  <c r="C783" i="12"/>
  <c r="B783" i="12"/>
  <c r="A783" i="12"/>
  <c r="O782" i="12"/>
  <c r="N782" i="12"/>
  <c r="M782" i="12"/>
  <c r="L782" i="12"/>
  <c r="K782" i="12"/>
  <c r="J782" i="12"/>
  <c r="I782" i="12"/>
  <c r="H782" i="12"/>
  <c r="G782" i="12"/>
  <c r="F782" i="12"/>
  <c r="E782" i="12"/>
  <c r="D782" i="12"/>
  <c r="C782" i="12"/>
  <c r="B782" i="12"/>
  <c r="A782" i="12"/>
  <c r="O781" i="12"/>
  <c r="N781" i="12"/>
  <c r="M781" i="12"/>
  <c r="L781" i="12"/>
  <c r="K781" i="12"/>
  <c r="J781" i="12"/>
  <c r="I781" i="12"/>
  <c r="H781" i="12"/>
  <c r="G781" i="12"/>
  <c r="F781" i="12"/>
  <c r="E781" i="12"/>
  <c r="D781" i="12"/>
  <c r="C781" i="12"/>
  <c r="B781" i="12"/>
  <c r="A781" i="12"/>
  <c r="O780" i="12"/>
  <c r="N780" i="12"/>
  <c r="M780" i="12"/>
  <c r="L780" i="12"/>
  <c r="K780" i="12"/>
  <c r="J780" i="12"/>
  <c r="I780" i="12"/>
  <c r="H780" i="12"/>
  <c r="G780" i="12"/>
  <c r="F780" i="12"/>
  <c r="E780" i="12"/>
  <c r="D780" i="12"/>
  <c r="C780" i="12"/>
  <c r="B780" i="12"/>
  <c r="A780" i="12"/>
  <c r="O779" i="12"/>
  <c r="N779" i="12"/>
  <c r="M779" i="12"/>
  <c r="L779" i="12"/>
  <c r="K779" i="12"/>
  <c r="J779" i="12"/>
  <c r="AQ781" i="1"/>
  <c r="I779" i="12"/>
  <c r="H779" i="12"/>
  <c r="G779" i="12"/>
  <c r="F779" i="12"/>
  <c r="E779" i="12"/>
  <c r="D779" i="12"/>
  <c r="C779" i="12"/>
  <c r="AR781" i="1"/>
  <c r="B779" i="12"/>
  <c r="A779" i="12"/>
  <c r="O778" i="12"/>
  <c r="N778" i="12"/>
  <c r="M778" i="12"/>
  <c r="L778" i="12"/>
  <c r="K778" i="12"/>
  <c r="J778" i="12"/>
  <c r="I778" i="12"/>
  <c r="H778" i="12"/>
  <c r="G778" i="12"/>
  <c r="F778" i="12"/>
  <c r="E778" i="12"/>
  <c r="D778" i="12"/>
  <c r="C778" i="12"/>
  <c r="B778" i="12"/>
  <c r="A778" i="12"/>
  <c r="O777" i="12"/>
  <c r="N777" i="12"/>
  <c r="M777" i="12"/>
  <c r="L777" i="12"/>
  <c r="K777" i="12"/>
  <c r="J777" i="12"/>
  <c r="I777" i="12"/>
  <c r="H777" i="12"/>
  <c r="G777" i="12"/>
  <c r="F777" i="12"/>
  <c r="E777" i="12"/>
  <c r="D777" i="12"/>
  <c r="C777" i="12"/>
  <c r="B777" i="12"/>
  <c r="A777" i="12"/>
  <c r="V778" i="1"/>
  <c r="O776" i="12"/>
  <c r="U778" i="1"/>
  <c r="N776" i="12"/>
  <c r="M776" i="12"/>
  <c r="L776" i="12"/>
  <c r="K776" i="12"/>
  <c r="J776" i="12"/>
  <c r="AQ778" i="1"/>
  <c r="I776" i="12"/>
  <c r="AH773" i="1"/>
  <c r="AM773" i="1"/>
  <c r="AP773" i="1"/>
  <c r="AP774" i="1"/>
  <c r="AP775" i="1"/>
  <c r="AP776" i="1"/>
  <c r="AP777" i="1"/>
  <c r="AP778" i="1"/>
  <c r="H776" i="12"/>
  <c r="AO773" i="1"/>
  <c r="AO774" i="1"/>
  <c r="AO775" i="1"/>
  <c r="AO776" i="1"/>
  <c r="AO777" i="1"/>
  <c r="AO778" i="1"/>
  <c r="G776" i="12"/>
  <c r="AN773" i="1"/>
  <c r="AN774" i="1"/>
  <c r="AN775" i="1"/>
  <c r="AN776" i="1"/>
  <c r="AN777" i="1"/>
  <c r="AN778" i="1"/>
  <c r="F776" i="12"/>
  <c r="AM774" i="1"/>
  <c r="AM775" i="1"/>
  <c r="AM776" i="1"/>
  <c r="AM777" i="1"/>
  <c r="AM778" i="1"/>
  <c r="E776" i="12"/>
  <c r="H778" i="1"/>
  <c r="AI778" i="1"/>
  <c r="D776" i="12"/>
  <c r="C776" i="12"/>
  <c r="AR778" i="1"/>
  <c r="B776" i="12"/>
  <c r="A776" i="12"/>
  <c r="O775" i="12"/>
  <c r="N775" i="12"/>
  <c r="M775" i="12"/>
  <c r="L775" i="12"/>
  <c r="K775" i="12"/>
  <c r="J775" i="12"/>
  <c r="I775" i="12"/>
  <c r="H775" i="12"/>
  <c r="G775" i="12"/>
  <c r="F775" i="12"/>
  <c r="E775" i="12"/>
  <c r="D775" i="12"/>
  <c r="C775" i="12"/>
  <c r="B775" i="12"/>
  <c r="A775" i="12"/>
  <c r="O774" i="12"/>
  <c r="N774" i="12"/>
  <c r="M774" i="12"/>
  <c r="L774" i="12"/>
  <c r="K774" i="12"/>
  <c r="J774" i="12"/>
  <c r="I774" i="12"/>
  <c r="H774" i="12"/>
  <c r="G774" i="12"/>
  <c r="F774" i="12"/>
  <c r="E774" i="12"/>
  <c r="D774" i="12"/>
  <c r="C774" i="12"/>
  <c r="B774" i="12"/>
  <c r="A774" i="12"/>
  <c r="O773" i="12"/>
  <c r="N773" i="12"/>
  <c r="M773" i="12"/>
  <c r="L773" i="12"/>
  <c r="K773" i="12"/>
  <c r="J773" i="12"/>
  <c r="I773" i="12"/>
  <c r="H773" i="12"/>
  <c r="G773" i="12"/>
  <c r="F773" i="12"/>
  <c r="E773" i="12"/>
  <c r="D773" i="12"/>
  <c r="C773" i="12"/>
  <c r="B773" i="12"/>
  <c r="A773" i="12"/>
  <c r="O772" i="12"/>
  <c r="N772" i="12"/>
  <c r="M772" i="12"/>
  <c r="L772" i="12"/>
  <c r="K772" i="12"/>
  <c r="J772" i="12"/>
  <c r="I772" i="12"/>
  <c r="H772" i="12"/>
  <c r="G772" i="12"/>
  <c r="F772" i="12"/>
  <c r="E772" i="12"/>
  <c r="D772" i="12"/>
  <c r="C772" i="12"/>
  <c r="B772" i="12"/>
  <c r="A772" i="12"/>
  <c r="O771" i="12"/>
  <c r="N771" i="12"/>
  <c r="M771" i="12"/>
  <c r="L771" i="12"/>
  <c r="K771" i="12"/>
  <c r="J771" i="12"/>
  <c r="AQ773" i="1"/>
  <c r="I771" i="12"/>
  <c r="H771" i="12"/>
  <c r="G771" i="12"/>
  <c r="F771" i="12"/>
  <c r="E771" i="12"/>
  <c r="D771" i="12"/>
  <c r="C771" i="12"/>
  <c r="AR773" i="1"/>
  <c r="B771" i="12"/>
  <c r="A771" i="12"/>
  <c r="O770" i="12"/>
  <c r="N770" i="12"/>
  <c r="M770" i="12"/>
  <c r="L770" i="12"/>
  <c r="K770" i="12"/>
  <c r="J770" i="12"/>
  <c r="I770" i="12"/>
  <c r="H770" i="12"/>
  <c r="G770" i="12"/>
  <c r="F770" i="12"/>
  <c r="E770" i="12"/>
  <c r="D770" i="12"/>
  <c r="C770" i="12"/>
  <c r="B770" i="12"/>
  <c r="A770" i="12"/>
  <c r="O769" i="12"/>
  <c r="N769" i="12"/>
  <c r="M769" i="12"/>
  <c r="L769" i="12"/>
  <c r="K769" i="12"/>
  <c r="J769" i="12"/>
  <c r="I769" i="12"/>
  <c r="H769" i="12"/>
  <c r="G769" i="12"/>
  <c r="F769" i="12"/>
  <c r="E769" i="12"/>
  <c r="D769" i="12"/>
  <c r="C769" i="12"/>
  <c r="B769" i="12"/>
  <c r="A769" i="12"/>
  <c r="O768" i="12"/>
  <c r="N768" i="12"/>
  <c r="M768" i="12"/>
  <c r="L768" i="12"/>
  <c r="K768" i="12"/>
  <c r="J768" i="12"/>
  <c r="I768" i="12"/>
  <c r="H768" i="12"/>
  <c r="G768" i="12"/>
  <c r="F768" i="12"/>
  <c r="E768" i="12"/>
  <c r="D768" i="12"/>
  <c r="C768" i="12"/>
  <c r="B768" i="12"/>
  <c r="A768" i="12"/>
  <c r="O767" i="12"/>
  <c r="N767" i="12"/>
  <c r="M767" i="12"/>
  <c r="L767" i="12"/>
  <c r="K767" i="12"/>
  <c r="J767" i="12"/>
  <c r="AQ769" i="1"/>
  <c r="I767" i="12"/>
  <c r="AH769" i="1"/>
  <c r="AM769" i="1"/>
  <c r="AP769" i="1"/>
  <c r="H767" i="12"/>
  <c r="AO769" i="1"/>
  <c r="G767" i="12"/>
  <c r="AN769" i="1"/>
  <c r="F767" i="12"/>
  <c r="E767" i="12"/>
  <c r="D767" i="12"/>
  <c r="C767" i="12"/>
  <c r="AR769" i="1"/>
  <c r="B767" i="12"/>
  <c r="A767" i="12"/>
  <c r="O766" i="12"/>
  <c r="N766" i="12"/>
  <c r="M766" i="12"/>
  <c r="L766" i="12"/>
  <c r="K766" i="12"/>
  <c r="J766" i="12"/>
  <c r="I766" i="12"/>
  <c r="H766" i="12"/>
  <c r="G766" i="12"/>
  <c r="F766" i="12"/>
  <c r="E766" i="12"/>
  <c r="D766" i="12"/>
  <c r="C766" i="12"/>
  <c r="B766" i="12"/>
  <c r="A766" i="12"/>
  <c r="O765" i="12"/>
  <c r="N765" i="12"/>
  <c r="M765" i="12"/>
  <c r="L765" i="12"/>
  <c r="K765" i="12"/>
  <c r="J765" i="12"/>
  <c r="I765" i="12"/>
  <c r="H765" i="12"/>
  <c r="G765" i="12"/>
  <c r="F765" i="12"/>
  <c r="E765" i="12"/>
  <c r="D765" i="12"/>
  <c r="C765" i="12"/>
  <c r="B765" i="12"/>
  <c r="A765" i="12"/>
  <c r="O764" i="12"/>
  <c r="N764" i="12"/>
  <c r="M764" i="12"/>
  <c r="L764" i="12"/>
  <c r="K764" i="12"/>
  <c r="J764" i="12"/>
  <c r="I764" i="12"/>
  <c r="H764" i="12"/>
  <c r="G764" i="12"/>
  <c r="F764" i="12"/>
  <c r="E764" i="12"/>
  <c r="D764" i="12"/>
  <c r="C764" i="12"/>
  <c r="B764" i="12"/>
  <c r="A764" i="12"/>
  <c r="O763" i="12"/>
  <c r="N763" i="12"/>
  <c r="M763" i="12"/>
  <c r="L763" i="12"/>
  <c r="K763" i="12"/>
  <c r="J763" i="12"/>
  <c r="I763" i="12"/>
  <c r="H763" i="12"/>
  <c r="G763" i="12"/>
  <c r="F763" i="12"/>
  <c r="E763" i="12"/>
  <c r="D763" i="12"/>
  <c r="C763" i="12"/>
  <c r="B763" i="12"/>
  <c r="A763" i="12"/>
  <c r="O762" i="12"/>
  <c r="N762" i="12"/>
  <c r="M762" i="12"/>
  <c r="L762" i="12"/>
  <c r="K762" i="12"/>
  <c r="J762" i="12"/>
  <c r="AQ764" i="1"/>
  <c r="I762" i="12"/>
  <c r="AH764" i="1"/>
  <c r="AM764" i="1"/>
  <c r="AP764" i="1"/>
  <c r="H762" i="12"/>
  <c r="AO764" i="1"/>
  <c r="G762" i="12"/>
  <c r="AN764" i="1"/>
  <c r="F762" i="12"/>
  <c r="E762" i="12"/>
  <c r="H764" i="1"/>
  <c r="AI764" i="1"/>
  <c r="D762" i="12"/>
  <c r="C762" i="12"/>
  <c r="AR764" i="1"/>
  <c r="B762" i="12"/>
  <c r="A762" i="12"/>
  <c r="O761" i="12"/>
  <c r="N761" i="12"/>
  <c r="M761" i="12"/>
  <c r="L761" i="12"/>
  <c r="K761" i="12"/>
  <c r="J761" i="12"/>
  <c r="I761" i="12"/>
  <c r="H761" i="12"/>
  <c r="G761" i="12"/>
  <c r="F761" i="12"/>
  <c r="E761" i="12"/>
  <c r="D761" i="12"/>
  <c r="C761" i="12"/>
  <c r="B761" i="12"/>
  <c r="A761" i="12"/>
  <c r="O760" i="12"/>
  <c r="N760" i="12"/>
  <c r="M760" i="12"/>
  <c r="L760" i="12"/>
  <c r="K760" i="12"/>
  <c r="J760" i="12"/>
  <c r="I760" i="12"/>
  <c r="H760" i="12"/>
  <c r="G760" i="12"/>
  <c r="F760" i="12"/>
  <c r="E760" i="12"/>
  <c r="D760" i="12"/>
  <c r="C760" i="12"/>
  <c r="B760" i="12"/>
  <c r="A760" i="12"/>
  <c r="O759" i="12"/>
  <c r="N759" i="12"/>
  <c r="M759" i="12"/>
  <c r="L759" i="12"/>
  <c r="K759" i="12"/>
  <c r="J759" i="12"/>
  <c r="I759" i="12"/>
  <c r="H759" i="12"/>
  <c r="G759" i="12"/>
  <c r="F759" i="12"/>
  <c r="E759" i="12"/>
  <c r="D759" i="12"/>
  <c r="C759" i="12"/>
  <c r="B759" i="12"/>
  <c r="A759" i="12"/>
  <c r="O758" i="12"/>
  <c r="N758" i="12"/>
  <c r="M758" i="12"/>
  <c r="L758" i="12"/>
  <c r="K758" i="12"/>
  <c r="J758" i="12"/>
  <c r="I758" i="12"/>
  <c r="H758" i="12"/>
  <c r="G758" i="12"/>
  <c r="F758" i="12"/>
  <c r="E758" i="12"/>
  <c r="D758" i="12"/>
  <c r="C758" i="12"/>
  <c r="B758" i="12"/>
  <c r="A758" i="12"/>
  <c r="O757" i="12"/>
  <c r="N757" i="12"/>
  <c r="M757" i="12"/>
  <c r="L757" i="12"/>
  <c r="K757" i="12"/>
  <c r="J757" i="12"/>
  <c r="I757" i="12"/>
  <c r="H757" i="12"/>
  <c r="G757" i="12"/>
  <c r="F757" i="12"/>
  <c r="E757" i="12"/>
  <c r="D757" i="12"/>
  <c r="C757" i="12"/>
  <c r="B757" i="12"/>
  <c r="A757" i="12"/>
  <c r="O756" i="12"/>
  <c r="N756" i="12"/>
  <c r="M756" i="12"/>
  <c r="L756" i="12"/>
  <c r="K756" i="12"/>
  <c r="J756" i="12"/>
  <c r="I756" i="12"/>
  <c r="H756" i="12"/>
  <c r="G756" i="12"/>
  <c r="F756" i="12"/>
  <c r="E756" i="12"/>
  <c r="D756" i="12"/>
  <c r="C756" i="12"/>
  <c r="B756" i="12"/>
  <c r="A756" i="12"/>
  <c r="O755" i="12"/>
  <c r="N755" i="12"/>
  <c r="M755" i="12"/>
  <c r="L755" i="12"/>
  <c r="K755" i="12"/>
  <c r="J755" i="12"/>
  <c r="I755" i="12"/>
  <c r="H755" i="12"/>
  <c r="G755" i="12"/>
  <c r="F755" i="12"/>
  <c r="E755" i="12"/>
  <c r="D755" i="12"/>
  <c r="C755" i="12"/>
  <c r="B755" i="12"/>
  <c r="A755" i="12"/>
  <c r="O754" i="12"/>
  <c r="N754" i="12"/>
  <c r="M754" i="12"/>
  <c r="L754" i="12"/>
  <c r="K754" i="12"/>
  <c r="J754" i="12"/>
  <c r="I754" i="12"/>
  <c r="H754" i="12"/>
  <c r="G754" i="12"/>
  <c r="F754" i="12"/>
  <c r="E754" i="12"/>
  <c r="D754" i="12"/>
  <c r="C754" i="12"/>
  <c r="B754" i="12"/>
  <c r="A754" i="12"/>
  <c r="O753" i="12"/>
  <c r="N753" i="12"/>
  <c r="M753" i="12"/>
  <c r="L753" i="12"/>
  <c r="K753" i="12"/>
  <c r="J753" i="12"/>
  <c r="I753" i="12"/>
  <c r="H753" i="12"/>
  <c r="G753" i="12"/>
  <c r="F753" i="12"/>
  <c r="E753" i="12"/>
  <c r="D753" i="12"/>
  <c r="C753" i="12"/>
  <c r="B753" i="12"/>
  <c r="A753" i="12"/>
  <c r="O752" i="12"/>
  <c r="N752" i="12"/>
  <c r="M752" i="12"/>
  <c r="L752" i="12"/>
  <c r="K752" i="12"/>
  <c r="J752" i="12"/>
  <c r="AQ754" i="1"/>
  <c r="I752" i="12"/>
  <c r="AH754" i="1"/>
  <c r="AM754" i="1"/>
  <c r="AP754" i="1"/>
  <c r="H752" i="12"/>
  <c r="AO754" i="1"/>
  <c r="G752" i="12"/>
  <c r="AN754" i="1"/>
  <c r="F752" i="12"/>
  <c r="E752" i="12"/>
  <c r="D752" i="12"/>
  <c r="C752" i="12"/>
  <c r="AR754" i="1"/>
  <c r="B752" i="12"/>
  <c r="A752" i="12"/>
  <c r="O751" i="12"/>
  <c r="N751" i="12"/>
  <c r="M751" i="12"/>
  <c r="L751" i="12"/>
  <c r="K751" i="12"/>
  <c r="J751" i="12"/>
  <c r="I751" i="12"/>
  <c r="H751" i="12"/>
  <c r="G751" i="12"/>
  <c r="F751" i="12"/>
  <c r="E751" i="12"/>
  <c r="D751" i="12"/>
  <c r="C751" i="12"/>
  <c r="B751" i="12"/>
  <c r="A751" i="12"/>
  <c r="O750" i="12"/>
  <c r="N750" i="12"/>
  <c r="M750" i="12"/>
  <c r="L750" i="12"/>
  <c r="K750" i="12"/>
  <c r="J750" i="12"/>
  <c r="I750" i="12"/>
  <c r="H750" i="12"/>
  <c r="G750" i="12"/>
  <c r="F750" i="12"/>
  <c r="E750" i="12"/>
  <c r="D750" i="12"/>
  <c r="C750" i="12"/>
  <c r="B750" i="12"/>
  <c r="A750" i="12"/>
  <c r="O749" i="12"/>
  <c r="N749" i="12"/>
  <c r="M749" i="12"/>
  <c r="L749" i="12"/>
  <c r="K749" i="12"/>
  <c r="J749" i="12"/>
  <c r="I749" i="12"/>
  <c r="H749" i="12"/>
  <c r="G749" i="12"/>
  <c r="F749" i="12"/>
  <c r="E749" i="12"/>
  <c r="D749" i="12"/>
  <c r="C749" i="12"/>
  <c r="B749" i="12"/>
  <c r="A749" i="12"/>
  <c r="O748" i="12"/>
  <c r="N748" i="12"/>
  <c r="M748" i="12"/>
  <c r="L748" i="12"/>
  <c r="K748" i="12"/>
  <c r="J748" i="12"/>
  <c r="AQ750" i="1"/>
  <c r="I748" i="12"/>
  <c r="AH750" i="1"/>
  <c r="AH727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H748" i="12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G748" i="12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F748" i="12"/>
  <c r="E748" i="12"/>
  <c r="H750" i="1"/>
  <c r="AI750" i="1"/>
  <c r="D748" i="12"/>
  <c r="C748" i="12"/>
  <c r="AR750" i="1"/>
  <c r="B748" i="12"/>
  <c r="A748" i="12"/>
  <c r="O747" i="12"/>
  <c r="N747" i="12"/>
  <c r="M747" i="12"/>
  <c r="L747" i="12"/>
  <c r="K747" i="12"/>
  <c r="J747" i="12"/>
  <c r="I747" i="12"/>
  <c r="H747" i="12"/>
  <c r="G747" i="12"/>
  <c r="F747" i="12"/>
  <c r="E747" i="12"/>
  <c r="D747" i="12"/>
  <c r="C747" i="12"/>
  <c r="B747" i="12"/>
  <c r="A747" i="12"/>
  <c r="O746" i="12"/>
  <c r="N746" i="12"/>
  <c r="M746" i="12"/>
  <c r="L746" i="12"/>
  <c r="K746" i="12"/>
  <c r="J746" i="12"/>
  <c r="I746" i="12"/>
  <c r="H746" i="12"/>
  <c r="G746" i="12"/>
  <c r="F746" i="12"/>
  <c r="E746" i="12"/>
  <c r="D746" i="12"/>
  <c r="C746" i="12"/>
  <c r="B746" i="12"/>
  <c r="A746" i="12"/>
  <c r="O745" i="12"/>
  <c r="N745" i="12"/>
  <c r="M745" i="12"/>
  <c r="L745" i="12"/>
  <c r="K745" i="12"/>
  <c r="J745" i="12"/>
  <c r="I745" i="12"/>
  <c r="H745" i="12"/>
  <c r="G745" i="12"/>
  <c r="F745" i="12"/>
  <c r="E745" i="12"/>
  <c r="D745" i="12"/>
  <c r="C745" i="12"/>
  <c r="B745" i="12"/>
  <c r="A745" i="12"/>
  <c r="O744" i="12"/>
  <c r="N744" i="12"/>
  <c r="M744" i="12"/>
  <c r="L744" i="12"/>
  <c r="K744" i="12"/>
  <c r="J744" i="12"/>
  <c r="I744" i="12"/>
  <c r="H744" i="12"/>
  <c r="G744" i="12"/>
  <c r="F744" i="12"/>
  <c r="E744" i="12"/>
  <c r="D744" i="12"/>
  <c r="C744" i="12"/>
  <c r="B744" i="12"/>
  <c r="A744" i="12"/>
  <c r="O743" i="12"/>
  <c r="N743" i="12"/>
  <c r="M743" i="12"/>
  <c r="L743" i="12"/>
  <c r="K743" i="12"/>
  <c r="J743" i="12"/>
  <c r="I743" i="12"/>
  <c r="H743" i="12"/>
  <c r="G743" i="12"/>
  <c r="F743" i="12"/>
  <c r="E743" i="12"/>
  <c r="D743" i="12"/>
  <c r="C743" i="12"/>
  <c r="B743" i="12"/>
  <c r="A743" i="12"/>
  <c r="O742" i="12"/>
  <c r="N742" i="12"/>
  <c r="M742" i="12"/>
  <c r="L742" i="12"/>
  <c r="K742" i="12"/>
  <c r="J742" i="12"/>
  <c r="I742" i="12"/>
  <c r="H742" i="12"/>
  <c r="G742" i="12"/>
  <c r="F742" i="12"/>
  <c r="E742" i="12"/>
  <c r="D742" i="12"/>
  <c r="C742" i="12"/>
  <c r="B742" i="12"/>
  <c r="A742" i="12"/>
  <c r="O741" i="12"/>
  <c r="N741" i="12"/>
  <c r="M741" i="12"/>
  <c r="L741" i="12"/>
  <c r="K741" i="12"/>
  <c r="J741" i="12"/>
  <c r="I741" i="12"/>
  <c r="H741" i="12"/>
  <c r="G741" i="12"/>
  <c r="F741" i="12"/>
  <c r="E741" i="12"/>
  <c r="D741" i="12"/>
  <c r="C741" i="12"/>
  <c r="B741" i="12"/>
  <c r="A741" i="12"/>
  <c r="O740" i="12"/>
  <c r="N740" i="12"/>
  <c r="M740" i="12"/>
  <c r="L740" i="12"/>
  <c r="K740" i="12"/>
  <c r="J740" i="12"/>
  <c r="I740" i="12"/>
  <c r="H740" i="12"/>
  <c r="G740" i="12"/>
  <c r="F740" i="12"/>
  <c r="E740" i="12"/>
  <c r="D740" i="12"/>
  <c r="C740" i="12"/>
  <c r="B740" i="12"/>
  <c r="A740" i="12"/>
  <c r="O739" i="12"/>
  <c r="N739" i="12"/>
  <c r="M739" i="12"/>
  <c r="L739" i="12"/>
  <c r="K739" i="12"/>
  <c r="J739" i="12"/>
  <c r="I739" i="12"/>
  <c r="H739" i="12"/>
  <c r="G739" i="12"/>
  <c r="F739" i="12"/>
  <c r="E739" i="12"/>
  <c r="D739" i="12"/>
  <c r="C739" i="12"/>
  <c r="B739" i="12"/>
  <c r="A739" i="12"/>
  <c r="O738" i="12"/>
  <c r="N738" i="12"/>
  <c r="M738" i="12"/>
  <c r="L738" i="12"/>
  <c r="K738" i="12"/>
  <c r="J738" i="12"/>
  <c r="I738" i="12"/>
  <c r="H738" i="12"/>
  <c r="G738" i="12"/>
  <c r="F738" i="12"/>
  <c r="E738" i="12"/>
  <c r="D738" i="12"/>
  <c r="C738" i="12"/>
  <c r="B738" i="12"/>
  <c r="A738" i="12"/>
  <c r="O737" i="12"/>
  <c r="N737" i="12"/>
  <c r="M737" i="12"/>
  <c r="L737" i="12"/>
  <c r="K737" i="12"/>
  <c r="J737" i="12"/>
  <c r="I737" i="12"/>
  <c r="H737" i="12"/>
  <c r="G737" i="12"/>
  <c r="F737" i="12"/>
  <c r="E737" i="12"/>
  <c r="D737" i="12"/>
  <c r="C737" i="12"/>
  <c r="B737" i="12"/>
  <c r="A737" i="12"/>
  <c r="O736" i="12"/>
  <c r="N736" i="12"/>
  <c r="M736" i="12"/>
  <c r="L736" i="12"/>
  <c r="K736" i="12"/>
  <c r="J736" i="12"/>
  <c r="I736" i="12"/>
  <c r="H736" i="12"/>
  <c r="G736" i="12"/>
  <c r="F736" i="12"/>
  <c r="E736" i="12"/>
  <c r="D736" i="12"/>
  <c r="C736" i="12"/>
  <c r="B736" i="12"/>
  <c r="A736" i="12"/>
  <c r="O735" i="12"/>
  <c r="N735" i="12"/>
  <c r="M735" i="12"/>
  <c r="L735" i="12"/>
  <c r="K735" i="12"/>
  <c r="J735" i="12"/>
  <c r="I735" i="12"/>
  <c r="H735" i="12"/>
  <c r="G735" i="12"/>
  <c r="F735" i="12"/>
  <c r="E735" i="12"/>
  <c r="D735" i="12"/>
  <c r="C735" i="12"/>
  <c r="B735" i="12"/>
  <c r="A735" i="12"/>
  <c r="O734" i="12"/>
  <c r="N734" i="12"/>
  <c r="M734" i="12"/>
  <c r="L734" i="12"/>
  <c r="K734" i="12"/>
  <c r="J734" i="12"/>
  <c r="I734" i="12"/>
  <c r="H734" i="12"/>
  <c r="G734" i="12"/>
  <c r="F734" i="12"/>
  <c r="E734" i="12"/>
  <c r="D734" i="12"/>
  <c r="C734" i="12"/>
  <c r="B734" i="12"/>
  <c r="A734" i="12"/>
  <c r="O733" i="12"/>
  <c r="N733" i="12"/>
  <c r="M733" i="12"/>
  <c r="L733" i="12"/>
  <c r="K733" i="12"/>
  <c r="J733" i="12"/>
  <c r="I733" i="12"/>
  <c r="H733" i="12"/>
  <c r="G733" i="12"/>
  <c r="F733" i="12"/>
  <c r="E733" i="12"/>
  <c r="D733" i="12"/>
  <c r="C733" i="12"/>
  <c r="B733" i="12"/>
  <c r="A733" i="12"/>
  <c r="O732" i="12"/>
  <c r="N732" i="12"/>
  <c r="M732" i="12"/>
  <c r="L732" i="12"/>
  <c r="K732" i="12"/>
  <c r="J732" i="12"/>
  <c r="I732" i="12"/>
  <c r="H732" i="12"/>
  <c r="G732" i="12"/>
  <c r="F732" i="12"/>
  <c r="E732" i="12"/>
  <c r="D732" i="12"/>
  <c r="C732" i="12"/>
  <c r="B732" i="12"/>
  <c r="A732" i="12"/>
  <c r="O731" i="12"/>
  <c r="N731" i="12"/>
  <c r="M731" i="12"/>
  <c r="L731" i="12"/>
  <c r="K731" i="12"/>
  <c r="J731" i="12"/>
  <c r="I731" i="12"/>
  <c r="H731" i="12"/>
  <c r="G731" i="12"/>
  <c r="F731" i="12"/>
  <c r="E731" i="12"/>
  <c r="D731" i="12"/>
  <c r="C731" i="12"/>
  <c r="B731" i="12"/>
  <c r="A731" i="12"/>
  <c r="O730" i="12"/>
  <c r="N730" i="12"/>
  <c r="M730" i="12"/>
  <c r="L730" i="12"/>
  <c r="K730" i="12"/>
  <c r="J730" i="12"/>
  <c r="I730" i="12"/>
  <c r="H730" i="12"/>
  <c r="G730" i="12"/>
  <c r="F730" i="12"/>
  <c r="E730" i="12"/>
  <c r="D730" i="12"/>
  <c r="C730" i="12"/>
  <c r="B730" i="12"/>
  <c r="A730" i="12"/>
  <c r="O729" i="12"/>
  <c r="N729" i="12"/>
  <c r="M729" i="12"/>
  <c r="L729" i="12"/>
  <c r="K729" i="12"/>
  <c r="J729" i="12"/>
  <c r="I729" i="12"/>
  <c r="H729" i="12"/>
  <c r="G729" i="12"/>
  <c r="F729" i="12"/>
  <c r="E729" i="12"/>
  <c r="D729" i="12"/>
  <c r="C729" i="12"/>
  <c r="B729" i="12"/>
  <c r="A729" i="12"/>
  <c r="O728" i="12"/>
  <c r="N728" i="12"/>
  <c r="M728" i="12"/>
  <c r="L728" i="12"/>
  <c r="K728" i="12"/>
  <c r="J728" i="12"/>
  <c r="I728" i="12"/>
  <c r="H728" i="12"/>
  <c r="G728" i="12"/>
  <c r="F728" i="12"/>
  <c r="E728" i="12"/>
  <c r="D728" i="12"/>
  <c r="C728" i="12"/>
  <c r="B728" i="12"/>
  <c r="A728" i="12"/>
  <c r="O727" i="12"/>
  <c r="N727" i="12"/>
  <c r="M727" i="12"/>
  <c r="L727" i="12"/>
  <c r="K727" i="12"/>
  <c r="J727" i="12"/>
  <c r="I727" i="12"/>
  <c r="H727" i="12"/>
  <c r="G727" i="12"/>
  <c r="F727" i="12"/>
  <c r="E727" i="12"/>
  <c r="D727" i="12"/>
  <c r="C727" i="12"/>
  <c r="B727" i="12"/>
  <c r="A727" i="12"/>
  <c r="O726" i="12"/>
  <c r="N726" i="12"/>
  <c r="M726" i="12"/>
  <c r="L726" i="12"/>
  <c r="K726" i="12"/>
  <c r="J726" i="12"/>
  <c r="I726" i="12"/>
  <c r="H726" i="12"/>
  <c r="G726" i="12"/>
  <c r="F726" i="12"/>
  <c r="E726" i="12"/>
  <c r="D726" i="12"/>
  <c r="C726" i="12"/>
  <c r="B726" i="12"/>
  <c r="A726" i="12"/>
  <c r="O725" i="12"/>
  <c r="N725" i="12"/>
  <c r="M725" i="12"/>
  <c r="L725" i="12"/>
  <c r="K725" i="12"/>
  <c r="J725" i="12"/>
  <c r="AQ727" i="1"/>
  <c r="I725" i="12"/>
  <c r="H725" i="12"/>
  <c r="G725" i="12"/>
  <c r="F725" i="12"/>
  <c r="E725" i="12"/>
  <c r="D725" i="12"/>
  <c r="C725" i="12"/>
  <c r="AR727" i="1"/>
  <c r="B725" i="12"/>
  <c r="A725" i="12"/>
  <c r="O724" i="12"/>
  <c r="N724" i="12"/>
  <c r="M724" i="12"/>
  <c r="L724" i="12"/>
  <c r="K724" i="12"/>
  <c r="J724" i="12"/>
  <c r="I724" i="12"/>
  <c r="H724" i="12"/>
  <c r="G724" i="12"/>
  <c r="F724" i="12"/>
  <c r="E724" i="12"/>
  <c r="D724" i="12"/>
  <c r="C724" i="12"/>
  <c r="B724" i="12"/>
  <c r="A724" i="12"/>
  <c r="O723" i="12"/>
  <c r="N723" i="12"/>
  <c r="M723" i="12"/>
  <c r="L723" i="12"/>
  <c r="K723" i="12"/>
  <c r="J723" i="12"/>
  <c r="I723" i="12"/>
  <c r="H723" i="12"/>
  <c r="G723" i="12"/>
  <c r="F723" i="12"/>
  <c r="E723" i="12"/>
  <c r="D723" i="12"/>
  <c r="C723" i="12"/>
  <c r="B723" i="12"/>
  <c r="A723" i="12"/>
  <c r="O722" i="12"/>
  <c r="N722" i="12"/>
  <c r="M722" i="12"/>
  <c r="L722" i="12"/>
  <c r="K722" i="12"/>
  <c r="J722" i="12"/>
  <c r="I722" i="12"/>
  <c r="H722" i="12"/>
  <c r="G722" i="12"/>
  <c r="F722" i="12"/>
  <c r="E722" i="12"/>
  <c r="D722" i="12"/>
  <c r="C722" i="12"/>
  <c r="B722" i="12"/>
  <c r="A722" i="12"/>
  <c r="O721" i="12"/>
  <c r="N721" i="12"/>
  <c r="M721" i="12"/>
  <c r="L721" i="12"/>
  <c r="K721" i="12"/>
  <c r="J721" i="12"/>
  <c r="I721" i="12"/>
  <c r="H721" i="12"/>
  <c r="G721" i="12"/>
  <c r="F721" i="12"/>
  <c r="E721" i="12"/>
  <c r="D721" i="12"/>
  <c r="C721" i="12"/>
  <c r="B721" i="12"/>
  <c r="A721" i="12"/>
  <c r="O720" i="12"/>
  <c r="N720" i="12"/>
  <c r="M720" i="12"/>
  <c r="L720" i="12"/>
  <c r="K720" i="12"/>
  <c r="J720" i="12"/>
  <c r="I720" i="12"/>
  <c r="H720" i="12"/>
  <c r="G720" i="12"/>
  <c r="F720" i="12"/>
  <c r="E720" i="12"/>
  <c r="D720" i="12"/>
  <c r="C720" i="12"/>
  <c r="B720" i="12"/>
  <c r="A720" i="12"/>
  <c r="O719" i="12"/>
  <c r="N719" i="12"/>
  <c r="M719" i="12"/>
  <c r="L719" i="12"/>
  <c r="K719" i="12"/>
  <c r="J719" i="12"/>
  <c r="I719" i="12"/>
  <c r="H719" i="12"/>
  <c r="G719" i="12"/>
  <c r="F719" i="12"/>
  <c r="E719" i="12"/>
  <c r="D719" i="12"/>
  <c r="C719" i="12"/>
  <c r="B719" i="12"/>
  <c r="A719" i="12"/>
  <c r="O718" i="12"/>
  <c r="N718" i="12"/>
  <c r="M718" i="12"/>
  <c r="L718" i="12"/>
  <c r="K718" i="12"/>
  <c r="J718" i="12"/>
  <c r="I718" i="12"/>
  <c r="H718" i="12"/>
  <c r="G718" i="12"/>
  <c r="F718" i="12"/>
  <c r="E718" i="12"/>
  <c r="D718" i="12"/>
  <c r="C718" i="12"/>
  <c r="B718" i="12"/>
  <c r="A718" i="12"/>
  <c r="O717" i="12"/>
  <c r="N717" i="12"/>
  <c r="M717" i="12"/>
  <c r="L717" i="12"/>
  <c r="K717" i="12"/>
  <c r="J717" i="12"/>
  <c r="I717" i="12"/>
  <c r="H717" i="12"/>
  <c r="G717" i="12"/>
  <c r="F717" i="12"/>
  <c r="E717" i="12"/>
  <c r="D717" i="12"/>
  <c r="C717" i="12"/>
  <c r="B717" i="12"/>
  <c r="A717" i="12"/>
  <c r="O716" i="12"/>
  <c r="N716" i="12"/>
  <c r="M716" i="12"/>
  <c r="L716" i="12"/>
  <c r="K716" i="12"/>
  <c r="J716" i="12"/>
  <c r="I716" i="12"/>
  <c r="H716" i="12"/>
  <c r="G716" i="12"/>
  <c r="F716" i="12"/>
  <c r="E716" i="12"/>
  <c r="D716" i="12"/>
  <c r="C716" i="12"/>
  <c r="B716" i="12"/>
  <c r="A716" i="12"/>
  <c r="O715" i="12"/>
  <c r="N715" i="12"/>
  <c r="M715" i="12"/>
  <c r="L715" i="12"/>
  <c r="K715" i="12"/>
  <c r="J715" i="12"/>
  <c r="I715" i="12"/>
  <c r="H715" i="12"/>
  <c r="G715" i="12"/>
  <c r="F715" i="12"/>
  <c r="E715" i="12"/>
  <c r="D715" i="12"/>
  <c r="C715" i="12"/>
  <c r="B715" i="12"/>
  <c r="A715" i="12"/>
  <c r="O714" i="12"/>
  <c r="N714" i="12"/>
  <c r="M714" i="12"/>
  <c r="L714" i="12"/>
  <c r="K714" i="12"/>
  <c r="J714" i="12"/>
  <c r="I714" i="12"/>
  <c r="H714" i="12"/>
  <c r="G714" i="12"/>
  <c r="F714" i="12"/>
  <c r="E714" i="12"/>
  <c r="D714" i="12"/>
  <c r="C714" i="12"/>
  <c r="B714" i="12"/>
  <c r="A714" i="12"/>
  <c r="O713" i="12"/>
  <c r="N713" i="12"/>
  <c r="M713" i="12"/>
  <c r="L713" i="12"/>
  <c r="K713" i="12"/>
  <c r="J713" i="12"/>
  <c r="I713" i="12"/>
  <c r="H713" i="12"/>
  <c r="G713" i="12"/>
  <c r="F713" i="12"/>
  <c r="E713" i="12"/>
  <c r="D713" i="12"/>
  <c r="C713" i="12"/>
  <c r="B713" i="12"/>
  <c r="A713" i="12"/>
  <c r="O712" i="12"/>
  <c r="N712" i="12"/>
  <c r="M712" i="12"/>
  <c r="L712" i="12"/>
  <c r="K712" i="12"/>
  <c r="J712" i="12"/>
  <c r="I712" i="12"/>
  <c r="H712" i="12"/>
  <c r="G712" i="12"/>
  <c r="F712" i="12"/>
  <c r="E712" i="12"/>
  <c r="D712" i="12"/>
  <c r="C712" i="12"/>
  <c r="B712" i="12"/>
  <c r="A712" i="12"/>
  <c r="O711" i="12"/>
  <c r="N711" i="12"/>
  <c r="M711" i="12"/>
  <c r="L711" i="12"/>
  <c r="K711" i="12"/>
  <c r="J711" i="12"/>
  <c r="I711" i="12"/>
  <c r="H711" i="12"/>
  <c r="G711" i="12"/>
  <c r="F711" i="12"/>
  <c r="E711" i="12"/>
  <c r="D711" i="12"/>
  <c r="C711" i="12"/>
  <c r="B711" i="12"/>
  <c r="A711" i="12"/>
  <c r="O710" i="12"/>
  <c r="N710" i="12"/>
  <c r="M710" i="12"/>
  <c r="L710" i="12"/>
  <c r="K710" i="12"/>
  <c r="J710" i="12"/>
  <c r="I710" i="12"/>
  <c r="H710" i="12"/>
  <c r="G710" i="12"/>
  <c r="F710" i="12"/>
  <c r="E710" i="12"/>
  <c r="D710" i="12"/>
  <c r="C710" i="12"/>
  <c r="B710" i="12"/>
  <c r="A710" i="12"/>
  <c r="O709" i="12"/>
  <c r="N709" i="12"/>
  <c r="M709" i="12"/>
  <c r="L709" i="12"/>
  <c r="K709" i="12"/>
  <c r="J709" i="12"/>
  <c r="I709" i="12"/>
  <c r="H709" i="12"/>
  <c r="G709" i="12"/>
  <c r="F709" i="12"/>
  <c r="E709" i="12"/>
  <c r="D709" i="12"/>
  <c r="C709" i="12"/>
  <c r="B709" i="12"/>
  <c r="A709" i="12"/>
  <c r="O708" i="12"/>
  <c r="N708" i="12"/>
  <c r="M708" i="12"/>
  <c r="L708" i="12"/>
  <c r="K708" i="12"/>
  <c r="J708" i="12"/>
  <c r="I708" i="12"/>
  <c r="H708" i="12"/>
  <c r="G708" i="12"/>
  <c r="F708" i="12"/>
  <c r="E708" i="12"/>
  <c r="D708" i="12"/>
  <c r="C708" i="12"/>
  <c r="B708" i="12"/>
  <c r="A708" i="12"/>
  <c r="O707" i="12"/>
  <c r="N707" i="12"/>
  <c r="M707" i="12"/>
  <c r="L707" i="12"/>
  <c r="K707" i="12"/>
  <c r="J707" i="12"/>
  <c r="I707" i="12"/>
  <c r="H707" i="12"/>
  <c r="G707" i="12"/>
  <c r="F707" i="12"/>
  <c r="E707" i="12"/>
  <c r="D707" i="12"/>
  <c r="C707" i="12"/>
  <c r="B707" i="12"/>
  <c r="A707" i="12"/>
  <c r="O706" i="12"/>
  <c r="N706" i="12"/>
  <c r="M706" i="12"/>
  <c r="L706" i="12"/>
  <c r="K706" i="12"/>
  <c r="J706" i="12"/>
  <c r="I706" i="12"/>
  <c r="H706" i="12"/>
  <c r="G706" i="12"/>
  <c r="F706" i="12"/>
  <c r="E706" i="12"/>
  <c r="D706" i="12"/>
  <c r="C706" i="12"/>
  <c r="B706" i="12"/>
  <c r="A706" i="12"/>
  <c r="O705" i="12"/>
  <c r="N705" i="12"/>
  <c r="M705" i="12"/>
  <c r="L705" i="12"/>
  <c r="K705" i="12"/>
  <c r="J705" i="12"/>
  <c r="I705" i="12"/>
  <c r="H705" i="12"/>
  <c r="G705" i="12"/>
  <c r="F705" i="12"/>
  <c r="E705" i="12"/>
  <c r="D705" i="12"/>
  <c r="C705" i="12"/>
  <c r="B705" i="12"/>
  <c r="A705" i="12"/>
  <c r="O704" i="12"/>
  <c r="N704" i="12"/>
  <c r="M704" i="12"/>
  <c r="L704" i="12"/>
  <c r="K704" i="12"/>
  <c r="J704" i="12"/>
  <c r="AQ706" i="1"/>
  <c r="I704" i="12"/>
  <c r="AH706" i="1"/>
  <c r="AM706" i="1"/>
  <c r="AP706" i="1"/>
  <c r="H704" i="12"/>
  <c r="AO706" i="1"/>
  <c r="G704" i="12"/>
  <c r="AN706" i="1"/>
  <c r="F704" i="12"/>
  <c r="E704" i="12"/>
  <c r="D704" i="12"/>
  <c r="C704" i="12"/>
  <c r="AR706" i="1"/>
  <c r="B704" i="12"/>
  <c r="A704" i="12"/>
  <c r="O703" i="12"/>
  <c r="N703" i="12"/>
  <c r="M703" i="12"/>
  <c r="L703" i="12"/>
  <c r="K703" i="12"/>
  <c r="J703" i="12"/>
  <c r="I703" i="12"/>
  <c r="H703" i="12"/>
  <c r="G703" i="12"/>
  <c r="F703" i="12"/>
  <c r="E703" i="12"/>
  <c r="D703" i="12"/>
  <c r="C703" i="12"/>
  <c r="B703" i="12"/>
  <c r="A703" i="12"/>
  <c r="O702" i="12"/>
  <c r="N702" i="12"/>
  <c r="M702" i="12"/>
  <c r="L702" i="12"/>
  <c r="K702" i="12"/>
  <c r="J702" i="12"/>
  <c r="I702" i="12"/>
  <c r="H702" i="12"/>
  <c r="G702" i="12"/>
  <c r="F702" i="12"/>
  <c r="E702" i="12"/>
  <c r="D702" i="12"/>
  <c r="C702" i="12"/>
  <c r="B702" i="12"/>
  <c r="A702" i="12"/>
  <c r="O701" i="12"/>
  <c r="N701" i="12"/>
  <c r="M701" i="12"/>
  <c r="L701" i="12"/>
  <c r="K701" i="12"/>
  <c r="J701" i="12"/>
  <c r="I701" i="12"/>
  <c r="H701" i="12"/>
  <c r="G701" i="12"/>
  <c r="F701" i="12"/>
  <c r="E701" i="12"/>
  <c r="D701" i="12"/>
  <c r="C701" i="12"/>
  <c r="B701" i="12"/>
  <c r="A701" i="12"/>
  <c r="O700" i="12"/>
  <c r="N700" i="12"/>
  <c r="M700" i="12"/>
  <c r="L700" i="12"/>
  <c r="K700" i="12"/>
  <c r="J700" i="12"/>
  <c r="I700" i="12"/>
  <c r="H700" i="12"/>
  <c r="G700" i="12"/>
  <c r="F700" i="12"/>
  <c r="E700" i="12"/>
  <c r="D700" i="12"/>
  <c r="C700" i="12"/>
  <c r="B700" i="12"/>
  <c r="A700" i="12"/>
  <c r="O699" i="12"/>
  <c r="N699" i="12"/>
  <c r="M699" i="12"/>
  <c r="L699" i="12"/>
  <c r="K699" i="12"/>
  <c r="J699" i="12"/>
  <c r="I699" i="12"/>
  <c r="H699" i="12"/>
  <c r="G699" i="12"/>
  <c r="F699" i="12"/>
  <c r="E699" i="12"/>
  <c r="D699" i="12"/>
  <c r="C699" i="12"/>
  <c r="B699" i="12"/>
  <c r="A699" i="12"/>
  <c r="O698" i="12"/>
  <c r="N698" i="12"/>
  <c r="M698" i="12"/>
  <c r="L698" i="12"/>
  <c r="K698" i="12"/>
  <c r="J698" i="12"/>
  <c r="I698" i="12"/>
  <c r="H698" i="12"/>
  <c r="G698" i="12"/>
  <c r="F698" i="12"/>
  <c r="E698" i="12"/>
  <c r="D698" i="12"/>
  <c r="C698" i="12"/>
  <c r="B698" i="12"/>
  <c r="A698" i="12"/>
  <c r="O697" i="12"/>
  <c r="N697" i="12"/>
  <c r="M697" i="12"/>
  <c r="L697" i="12"/>
  <c r="K697" i="12"/>
  <c r="J697" i="12"/>
  <c r="I697" i="12"/>
  <c r="H697" i="12"/>
  <c r="G697" i="12"/>
  <c r="F697" i="12"/>
  <c r="E697" i="12"/>
  <c r="D697" i="12"/>
  <c r="C697" i="12"/>
  <c r="B697" i="12"/>
  <c r="A697" i="12"/>
  <c r="O696" i="12"/>
  <c r="N696" i="12"/>
  <c r="M696" i="12"/>
  <c r="L696" i="12"/>
  <c r="K696" i="12"/>
  <c r="J696" i="12"/>
  <c r="I696" i="12"/>
  <c r="H696" i="12"/>
  <c r="G696" i="12"/>
  <c r="F696" i="12"/>
  <c r="E696" i="12"/>
  <c r="D696" i="12"/>
  <c r="C696" i="12"/>
  <c r="B696" i="12"/>
  <c r="A696" i="12"/>
  <c r="O695" i="12"/>
  <c r="N695" i="12"/>
  <c r="M695" i="12"/>
  <c r="L695" i="12"/>
  <c r="K695" i="12"/>
  <c r="J695" i="12"/>
  <c r="I695" i="12"/>
  <c r="H695" i="12"/>
  <c r="G695" i="12"/>
  <c r="F695" i="12"/>
  <c r="E695" i="12"/>
  <c r="D695" i="12"/>
  <c r="C695" i="12"/>
  <c r="B695" i="12"/>
  <c r="A695" i="12"/>
  <c r="O694" i="12"/>
  <c r="N694" i="12"/>
  <c r="M694" i="12"/>
  <c r="L694" i="12"/>
  <c r="K694" i="12"/>
  <c r="J694" i="12"/>
  <c r="I694" i="12"/>
  <c r="H694" i="12"/>
  <c r="G694" i="12"/>
  <c r="F694" i="12"/>
  <c r="E694" i="12"/>
  <c r="D694" i="12"/>
  <c r="C694" i="12"/>
  <c r="B694" i="12"/>
  <c r="A694" i="12"/>
  <c r="O693" i="12"/>
  <c r="N693" i="12"/>
  <c r="M693" i="12"/>
  <c r="L693" i="12"/>
  <c r="K693" i="12"/>
  <c r="J693" i="12"/>
  <c r="I693" i="12"/>
  <c r="H693" i="12"/>
  <c r="G693" i="12"/>
  <c r="F693" i="12"/>
  <c r="E693" i="12"/>
  <c r="D693" i="12"/>
  <c r="C693" i="12"/>
  <c r="B693" i="12"/>
  <c r="A693" i="12"/>
  <c r="O692" i="12"/>
  <c r="N692" i="12"/>
  <c r="M692" i="12"/>
  <c r="L692" i="12"/>
  <c r="K692" i="12"/>
  <c r="J692" i="12"/>
  <c r="AQ694" i="1"/>
  <c r="I692" i="12"/>
  <c r="AH694" i="1"/>
  <c r="AM694" i="1"/>
  <c r="AP694" i="1"/>
  <c r="H692" i="12"/>
  <c r="AO694" i="1"/>
  <c r="G692" i="12"/>
  <c r="AN694" i="1"/>
  <c r="F692" i="12"/>
  <c r="E692" i="12"/>
  <c r="D692" i="12"/>
  <c r="C692" i="12"/>
  <c r="AR694" i="1"/>
  <c r="B692" i="12"/>
  <c r="A692" i="12"/>
  <c r="O691" i="12"/>
  <c r="N691" i="12"/>
  <c r="M691" i="12"/>
  <c r="L691" i="12"/>
  <c r="K691" i="12"/>
  <c r="J691" i="12"/>
  <c r="AQ693" i="1"/>
  <c r="I691" i="12"/>
  <c r="AH693" i="1"/>
  <c r="AM693" i="1"/>
  <c r="AP693" i="1"/>
  <c r="H691" i="12"/>
  <c r="AO693" i="1"/>
  <c r="G691" i="12"/>
  <c r="AN693" i="1"/>
  <c r="F691" i="12"/>
  <c r="E691" i="12"/>
  <c r="D691" i="12"/>
  <c r="C691" i="12"/>
  <c r="AR693" i="1"/>
  <c r="B691" i="12"/>
  <c r="A691" i="12"/>
  <c r="O690" i="12"/>
  <c r="N690" i="12"/>
  <c r="M690" i="12"/>
  <c r="L690" i="12"/>
  <c r="K690" i="12"/>
  <c r="J690" i="12"/>
  <c r="I690" i="12"/>
  <c r="H690" i="12"/>
  <c r="G690" i="12"/>
  <c r="F690" i="12"/>
  <c r="E690" i="12"/>
  <c r="D690" i="12"/>
  <c r="C690" i="12"/>
  <c r="B690" i="12"/>
  <c r="A690" i="12"/>
  <c r="O689" i="12"/>
  <c r="N689" i="12"/>
  <c r="M689" i="12"/>
  <c r="L689" i="12"/>
  <c r="K689" i="12"/>
  <c r="J689" i="12"/>
  <c r="AQ691" i="1"/>
  <c r="I689" i="12"/>
  <c r="AH691" i="1"/>
  <c r="AM691" i="1"/>
  <c r="AP691" i="1"/>
  <c r="H689" i="12"/>
  <c r="AO691" i="1"/>
  <c r="G689" i="12"/>
  <c r="AN691" i="1"/>
  <c r="F689" i="12"/>
  <c r="E689" i="12"/>
  <c r="D689" i="12"/>
  <c r="C689" i="12"/>
  <c r="AR691" i="1"/>
  <c r="B689" i="12"/>
  <c r="A689" i="12"/>
  <c r="O688" i="12"/>
  <c r="N688" i="12"/>
  <c r="M688" i="12"/>
  <c r="L688" i="12"/>
  <c r="K688" i="12"/>
  <c r="J688" i="12"/>
  <c r="AQ690" i="1"/>
  <c r="I688" i="12"/>
  <c r="AH690" i="1"/>
  <c r="AM690" i="1"/>
  <c r="AP690" i="1"/>
  <c r="H688" i="12"/>
  <c r="AO690" i="1"/>
  <c r="G688" i="12"/>
  <c r="AN690" i="1"/>
  <c r="F688" i="12"/>
  <c r="E688" i="12"/>
  <c r="D688" i="12"/>
  <c r="C688" i="12"/>
  <c r="AR690" i="1"/>
  <c r="B688" i="12"/>
  <c r="A688" i="12"/>
  <c r="O687" i="12"/>
  <c r="N687" i="12"/>
  <c r="M687" i="12"/>
  <c r="L687" i="12"/>
  <c r="K687" i="12"/>
  <c r="J687" i="12"/>
  <c r="I687" i="12"/>
  <c r="H687" i="12"/>
  <c r="G687" i="12"/>
  <c r="F687" i="12"/>
  <c r="E687" i="12"/>
  <c r="D687" i="12"/>
  <c r="C687" i="12"/>
  <c r="B687" i="12"/>
  <c r="A687" i="12"/>
  <c r="O686" i="12"/>
  <c r="N686" i="12"/>
  <c r="M686" i="12"/>
  <c r="L686" i="12"/>
  <c r="K686" i="12"/>
  <c r="J686" i="12"/>
  <c r="I686" i="12"/>
  <c r="H686" i="12"/>
  <c r="G686" i="12"/>
  <c r="F686" i="12"/>
  <c r="E686" i="12"/>
  <c r="D686" i="12"/>
  <c r="C686" i="12"/>
  <c r="B686" i="12"/>
  <c r="A686" i="12"/>
  <c r="O685" i="12"/>
  <c r="N685" i="12"/>
  <c r="M685" i="12"/>
  <c r="L685" i="12"/>
  <c r="K685" i="12"/>
  <c r="J685" i="12"/>
  <c r="I685" i="12"/>
  <c r="H685" i="12"/>
  <c r="G685" i="12"/>
  <c r="F685" i="12"/>
  <c r="E685" i="12"/>
  <c r="D685" i="12"/>
  <c r="C685" i="12"/>
  <c r="B685" i="12"/>
  <c r="A685" i="12"/>
  <c r="O684" i="12"/>
  <c r="N684" i="12"/>
  <c r="M684" i="12"/>
  <c r="L684" i="12"/>
  <c r="K684" i="12"/>
  <c r="J684" i="12"/>
  <c r="AQ686" i="1"/>
  <c r="I684" i="12"/>
  <c r="AH686" i="1"/>
  <c r="AM686" i="1"/>
  <c r="AP686" i="1"/>
  <c r="H684" i="12"/>
  <c r="AO686" i="1"/>
  <c r="G684" i="12"/>
  <c r="AN686" i="1"/>
  <c r="F684" i="12"/>
  <c r="E684" i="12"/>
  <c r="H686" i="1"/>
  <c r="AI686" i="1"/>
  <c r="D684" i="12"/>
  <c r="C684" i="12"/>
  <c r="AR686" i="1"/>
  <c r="B684" i="12"/>
  <c r="A684" i="12"/>
  <c r="O683" i="12"/>
  <c r="N683" i="12"/>
  <c r="M683" i="12"/>
  <c r="L683" i="12"/>
  <c r="K683" i="12"/>
  <c r="J683" i="12"/>
  <c r="I683" i="12"/>
  <c r="H683" i="12"/>
  <c r="G683" i="12"/>
  <c r="F683" i="12"/>
  <c r="E683" i="12"/>
  <c r="D683" i="12"/>
  <c r="C683" i="12"/>
  <c r="B683" i="12"/>
  <c r="A683" i="12"/>
  <c r="O682" i="12"/>
  <c r="N682" i="12"/>
  <c r="M682" i="12"/>
  <c r="L682" i="12"/>
  <c r="K682" i="12"/>
  <c r="J682" i="12"/>
  <c r="I682" i="12"/>
  <c r="H682" i="12"/>
  <c r="G682" i="12"/>
  <c r="F682" i="12"/>
  <c r="E682" i="12"/>
  <c r="D682" i="12"/>
  <c r="C682" i="12"/>
  <c r="B682" i="12"/>
  <c r="A682" i="12"/>
  <c r="O681" i="12"/>
  <c r="N681" i="12"/>
  <c r="M681" i="12"/>
  <c r="L681" i="12"/>
  <c r="K681" i="12"/>
  <c r="J681" i="12"/>
  <c r="I681" i="12"/>
  <c r="H681" i="12"/>
  <c r="G681" i="12"/>
  <c r="F681" i="12"/>
  <c r="E681" i="12"/>
  <c r="D681" i="12"/>
  <c r="C681" i="12"/>
  <c r="B681" i="12"/>
  <c r="A681" i="12"/>
  <c r="O680" i="12"/>
  <c r="N680" i="12"/>
  <c r="M680" i="12"/>
  <c r="L680" i="12"/>
  <c r="K680" i="12"/>
  <c r="J680" i="12"/>
  <c r="AQ682" i="1"/>
  <c r="I680" i="12"/>
  <c r="AH682" i="1"/>
  <c r="AM682" i="1"/>
  <c r="AP682" i="1"/>
  <c r="H680" i="12"/>
  <c r="AO682" i="1"/>
  <c r="G680" i="12"/>
  <c r="AN682" i="1"/>
  <c r="F680" i="12"/>
  <c r="E680" i="12"/>
  <c r="H682" i="1"/>
  <c r="AI682" i="1"/>
  <c r="D680" i="12"/>
  <c r="C680" i="12"/>
  <c r="AR682" i="1"/>
  <c r="B680" i="12"/>
  <c r="A680" i="12"/>
  <c r="O679" i="12"/>
  <c r="N679" i="12"/>
  <c r="M679" i="12"/>
  <c r="L679" i="12"/>
  <c r="K679" i="12"/>
  <c r="J679" i="12"/>
  <c r="I679" i="12"/>
  <c r="H679" i="12"/>
  <c r="G679" i="12"/>
  <c r="F679" i="12"/>
  <c r="E679" i="12"/>
  <c r="D679" i="12"/>
  <c r="C679" i="12"/>
  <c r="B679" i="12"/>
  <c r="A679" i="12"/>
  <c r="O678" i="12"/>
  <c r="N678" i="12"/>
  <c r="M678" i="12"/>
  <c r="L678" i="12"/>
  <c r="K678" i="12"/>
  <c r="J678" i="12"/>
  <c r="AQ680" i="1"/>
  <c r="I678" i="12"/>
  <c r="AH680" i="1"/>
  <c r="AM680" i="1"/>
  <c r="AP680" i="1"/>
  <c r="H678" i="12"/>
  <c r="AO680" i="1"/>
  <c r="G678" i="12"/>
  <c r="AN680" i="1"/>
  <c r="F678" i="12"/>
  <c r="E678" i="12"/>
  <c r="H680" i="1"/>
  <c r="AI680" i="1"/>
  <c r="D678" i="12"/>
  <c r="C678" i="12"/>
  <c r="AR680" i="1"/>
  <c r="B678" i="12"/>
  <c r="A678" i="12"/>
  <c r="O677" i="12"/>
  <c r="N677" i="12"/>
  <c r="M677" i="12"/>
  <c r="L677" i="12"/>
  <c r="K677" i="12"/>
  <c r="J677" i="12"/>
  <c r="AQ679" i="1"/>
  <c r="I677" i="12"/>
  <c r="AH679" i="1"/>
  <c r="AM679" i="1"/>
  <c r="AP679" i="1"/>
  <c r="H677" i="12"/>
  <c r="AO679" i="1"/>
  <c r="G677" i="12"/>
  <c r="AN679" i="1"/>
  <c r="F677" i="12"/>
  <c r="E677" i="12"/>
  <c r="H679" i="1"/>
  <c r="AI679" i="1"/>
  <c r="D677" i="12"/>
  <c r="C677" i="12"/>
  <c r="AR679" i="1"/>
  <c r="B677" i="12"/>
  <c r="A677" i="12"/>
  <c r="O676" i="12"/>
  <c r="N676" i="12"/>
  <c r="M676" i="12"/>
  <c r="L676" i="12"/>
  <c r="K676" i="12"/>
  <c r="J676" i="12"/>
  <c r="AQ678" i="1"/>
  <c r="I676" i="12"/>
  <c r="AH678" i="1"/>
  <c r="AM678" i="1"/>
  <c r="AP678" i="1"/>
  <c r="H676" i="12"/>
  <c r="AO678" i="1"/>
  <c r="G676" i="12"/>
  <c r="AN678" i="1"/>
  <c r="F676" i="12"/>
  <c r="E676" i="12"/>
  <c r="H678" i="1"/>
  <c r="AI678" i="1"/>
  <c r="D676" i="12"/>
  <c r="C676" i="12"/>
  <c r="AR678" i="1"/>
  <c r="B676" i="12"/>
  <c r="A676" i="12"/>
  <c r="O675" i="12"/>
  <c r="N675" i="12"/>
  <c r="M675" i="12"/>
  <c r="L675" i="12"/>
  <c r="K675" i="12"/>
  <c r="J675" i="12"/>
  <c r="AQ677" i="1"/>
  <c r="I675" i="12"/>
  <c r="AH677" i="1"/>
  <c r="AM677" i="1"/>
  <c r="AP677" i="1"/>
  <c r="H675" i="12"/>
  <c r="AO677" i="1"/>
  <c r="G675" i="12"/>
  <c r="AN677" i="1"/>
  <c r="F675" i="12"/>
  <c r="E675" i="12"/>
  <c r="H677" i="1"/>
  <c r="AI677" i="1"/>
  <c r="D675" i="12"/>
  <c r="C675" i="12"/>
  <c r="AR677" i="1"/>
  <c r="B675" i="12"/>
  <c r="A675" i="12"/>
  <c r="O674" i="12"/>
  <c r="N674" i="12"/>
  <c r="M674" i="12"/>
  <c r="L674" i="12"/>
  <c r="K674" i="12"/>
  <c r="J674" i="12"/>
  <c r="I674" i="12"/>
  <c r="H674" i="12"/>
  <c r="G674" i="12"/>
  <c r="F674" i="12"/>
  <c r="E674" i="12"/>
  <c r="D674" i="12"/>
  <c r="C674" i="12"/>
  <c r="B674" i="12"/>
  <c r="A674" i="12"/>
  <c r="O673" i="12"/>
  <c r="N673" i="12"/>
  <c r="M673" i="12"/>
  <c r="L673" i="12"/>
  <c r="K673" i="12"/>
  <c r="J673" i="12"/>
  <c r="AQ675" i="1"/>
  <c r="I673" i="12"/>
  <c r="AH675" i="1"/>
  <c r="AM675" i="1"/>
  <c r="AP675" i="1"/>
  <c r="H673" i="12"/>
  <c r="AO675" i="1"/>
  <c r="G673" i="12"/>
  <c r="AN675" i="1"/>
  <c r="F673" i="12"/>
  <c r="E673" i="12"/>
  <c r="H675" i="1"/>
  <c r="AI675" i="1"/>
  <c r="D673" i="12"/>
  <c r="C673" i="12"/>
  <c r="AR675" i="1"/>
  <c r="B673" i="12"/>
  <c r="A673" i="12"/>
  <c r="O672" i="12"/>
  <c r="N672" i="12"/>
  <c r="M672" i="12"/>
  <c r="L672" i="12"/>
  <c r="K672" i="12"/>
  <c r="J672" i="12"/>
  <c r="I672" i="12"/>
  <c r="H672" i="12"/>
  <c r="G672" i="12"/>
  <c r="F672" i="12"/>
  <c r="E672" i="12"/>
  <c r="D672" i="12"/>
  <c r="C672" i="12"/>
  <c r="B672" i="12"/>
  <c r="A672" i="12"/>
  <c r="O671" i="12"/>
  <c r="N671" i="12"/>
  <c r="M671" i="12"/>
  <c r="L671" i="12"/>
  <c r="K671" i="12"/>
  <c r="J671" i="12"/>
  <c r="I671" i="12"/>
  <c r="H671" i="12"/>
  <c r="G671" i="12"/>
  <c r="F671" i="12"/>
  <c r="E671" i="12"/>
  <c r="D671" i="12"/>
  <c r="C671" i="12"/>
  <c r="B671" i="12"/>
  <c r="A671" i="12"/>
  <c r="O670" i="12"/>
  <c r="N670" i="12"/>
  <c r="M670" i="12"/>
  <c r="L670" i="12"/>
  <c r="K670" i="12"/>
  <c r="J670" i="12"/>
  <c r="AQ672" i="1"/>
  <c r="I670" i="12"/>
  <c r="AH672" i="1"/>
  <c r="AM672" i="1"/>
  <c r="AP672" i="1"/>
  <c r="H670" i="12"/>
  <c r="AO672" i="1"/>
  <c r="G670" i="12"/>
  <c r="AN672" i="1"/>
  <c r="F670" i="12"/>
  <c r="E670" i="12"/>
  <c r="H672" i="1"/>
  <c r="AI672" i="1"/>
  <c r="D670" i="12"/>
  <c r="C670" i="12"/>
  <c r="AR672" i="1"/>
  <c r="B670" i="12"/>
  <c r="A670" i="12"/>
  <c r="O669" i="12"/>
  <c r="N669" i="12"/>
  <c r="M669" i="12"/>
  <c r="L669" i="12"/>
  <c r="K669" i="12"/>
  <c r="J669" i="12"/>
  <c r="I669" i="12"/>
  <c r="H669" i="12"/>
  <c r="G669" i="12"/>
  <c r="F669" i="12"/>
  <c r="E669" i="12"/>
  <c r="D669" i="12"/>
  <c r="C669" i="12"/>
  <c r="B669" i="12"/>
  <c r="A669" i="12"/>
  <c r="O668" i="12"/>
  <c r="N668" i="12"/>
  <c r="M668" i="12"/>
  <c r="L668" i="12"/>
  <c r="K668" i="12"/>
  <c r="J668" i="12"/>
  <c r="AQ670" i="1"/>
  <c r="I668" i="12"/>
  <c r="AH670" i="1"/>
  <c r="AM670" i="1"/>
  <c r="AP670" i="1"/>
  <c r="H668" i="12"/>
  <c r="AO670" i="1"/>
  <c r="G668" i="12"/>
  <c r="AN670" i="1"/>
  <c r="F668" i="12"/>
  <c r="E668" i="12"/>
  <c r="H670" i="1"/>
  <c r="AI670" i="1"/>
  <c r="D668" i="12"/>
  <c r="C668" i="12"/>
  <c r="AR670" i="1"/>
  <c r="B668" i="12"/>
  <c r="A668" i="12"/>
  <c r="O667" i="12"/>
  <c r="N667" i="12"/>
  <c r="M667" i="12"/>
  <c r="L667" i="12"/>
  <c r="K667" i="12"/>
  <c r="J667" i="12"/>
  <c r="I667" i="12"/>
  <c r="H667" i="12"/>
  <c r="G667" i="12"/>
  <c r="F667" i="12"/>
  <c r="E667" i="12"/>
  <c r="D667" i="12"/>
  <c r="C667" i="12"/>
  <c r="B667" i="12"/>
  <c r="A667" i="12"/>
  <c r="O666" i="12"/>
  <c r="N666" i="12"/>
  <c r="M666" i="12"/>
  <c r="L666" i="12"/>
  <c r="K666" i="12"/>
  <c r="J666" i="12"/>
  <c r="AQ668" i="1"/>
  <c r="I666" i="12"/>
  <c r="AH668" i="1"/>
  <c r="AM668" i="1"/>
  <c r="AP668" i="1"/>
  <c r="H666" i="12"/>
  <c r="AO668" i="1"/>
  <c r="G666" i="12"/>
  <c r="AN668" i="1"/>
  <c r="F666" i="12"/>
  <c r="E666" i="12"/>
  <c r="H668" i="1"/>
  <c r="AI668" i="1"/>
  <c r="D666" i="12"/>
  <c r="C666" i="12"/>
  <c r="AR668" i="1"/>
  <c r="B666" i="12"/>
  <c r="A666" i="12"/>
  <c r="O665" i="12"/>
  <c r="N665" i="12"/>
  <c r="M665" i="12"/>
  <c r="L665" i="12"/>
  <c r="K665" i="12"/>
  <c r="J665" i="12"/>
  <c r="I665" i="12"/>
  <c r="H665" i="12"/>
  <c r="G665" i="12"/>
  <c r="F665" i="12"/>
  <c r="E665" i="12"/>
  <c r="D665" i="12"/>
  <c r="C665" i="12"/>
  <c r="B665" i="12"/>
  <c r="A665" i="12"/>
  <c r="O664" i="12"/>
  <c r="N664" i="12"/>
  <c r="M664" i="12"/>
  <c r="L664" i="12"/>
  <c r="K664" i="12"/>
  <c r="J664" i="12"/>
  <c r="AQ666" i="1"/>
  <c r="I664" i="12"/>
  <c r="AH666" i="1"/>
  <c r="AM666" i="1"/>
  <c r="AP666" i="1"/>
  <c r="H664" i="12"/>
  <c r="AO666" i="1"/>
  <c r="G664" i="12"/>
  <c r="AN666" i="1"/>
  <c r="F664" i="12"/>
  <c r="E664" i="12"/>
  <c r="H666" i="1"/>
  <c r="AI666" i="1"/>
  <c r="D664" i="12"/>
  <c r="C664" i="12"/>
  <c r="AR666" i="1"/>
  <c r="B664" i="12"/>
  <c r="A664" i="12"/>
  <c r="O663" i="12"/>
  <c r="N663" i="12"/>
  <c r="M663" i="12"/>
  <c r="L663" i="12"/>
  <c r="K663" i="12"/>
  <c r="J663" i="12"/>
  <c r="AQ665" i="1"/>
  <c r="I663" i="12"/>
  <c r="AH665" i="1"/>
  <c r="AM665" i="1"/>
  <c r="AP665" i="1"/>
  <c r="H663" i="12"/>
  <c r="AO665" i="1"/>
  <c r="G663" i="12"/>
  <c r="AN665" i="1"/>
  <c r="F663" i="12"/>
  <c r="E663" i="12"/>
  <c r="D663" i="12"/>
  <c r="C663" i="12"/>
  <c r="AR665" i="1"/>
  <c r="B663" i="12"/>
  <c r="A663" i="12"/>
  <c r="O662" i="12"/>
  <c r="N662" i="12"/>
  <c r="AH664" i="1"/>
  <c r="AM664" i="1"/>
  <c r="AP664" i="1"/>
  <c r="M662" i="12"/>
  <c r="AO664" i="1"/>
  <c r="L662" i="12"/>
  <c r="AN664" i="1"/>
  <c r="K662" i="12"/>
  <c r="J662" i="12"/>
  <c r="I662" i="12"/>
  <c r="H662" i="12"/>
  <c r="G662" i="12"/>
  <c r="F662" i="12"/>
  <c r="E662" i="12"/>
  <c r="H664" i="1"/>
  <c r="AI664" i="1"/>
  <c r="D662" i="12"/>
  <c r="C662" i="12"/>
  <c r="AR664" i="1"/>
  <c r="B662" i="12"/>
  <c r="A662" i="12"/>
  <c r="O661" i="12"/>
  <c r="N661" i="12"/>
  <c r="M661" i="12"/>
  <c r="L661" i="12"/>
  <c r="K661" i="12"/>
  <c r="J661" i="12"/>
  <c r="AQ663" i="1"/>
  <c r="I661" i="12"/>
  <c r="AH663" i="1"/>
  <c r="AM663" i="1"/>
  <c r="AP663" i="1"/>
  <c r="H661" i="12"/>
  <c r="AO663" i="1"/>
  <c r="G661" i="12"/>
  <c r="AN663" i="1"/>
  <c r="F661" i="12"/>
  <c r="E661" i="12"/>
  <c r="D661" i="12"/>
  <c r="C661" i="12"/>
  <c r="AR663" i="1"/>
  <c r="B661" i="12"/>
  <c r="A661" i="12"/>
  <c r="O660" i="12"/>
  <c r="N660" i="12"/>
  <c r="M660" i="12"/>
  <c r="L660" i="12"/>
  <c r="K660" i="12"/>
  <c r="J660" i="12"/>
  <c r="I660" i="12"/>
  <c r="H660" i="12"/>
  <c r="G660" i="12"/>
  <c r="F660" i="12"/>
  <c r="E660" i="12"/>
  <c r="D660" i="12"/>
  <c r="C660" i="12"/>
  <c r="B660" i="12"/>
  <c r="A660" i="12"/>
  <c r="O659" i="12"/>
  <c r="N659" i="12"/>
  <c r="M659" i="12"/>
  <c r="L659" i="12"/>
  <c r="K659" i="12"/>
  <c r="J659" i="12"/>
  <c r="I659" i="12"/>
  <c r="H659" i="12"/>
  <c r="G659" i="12"/>
  <c r="F659" i="12"/>
  <c r="E659" i="12"/>
  <c r="D659" i="12"/>
  <c r="C659" i="12"/>
  <c r="B659" i="12"/>
  <c r="A659" i="12"/>
  <c r="O658" i="12"/>
  <c r="N658" i="12"/>
  <c r="M658" i="12"/>
  <c r="L658" i="12"/>
  <c r="K658" i="12"/>
  <c r="J658" i="12"/>
  <c r="I658" i="12"/>
  <c r="H658" i="12"/>
  <c r="G658" i="12"/>
  <c r="F658" i="12"/>
  <c r="E658" i="12"/>
  <c r="D658" i="12"/>
  <c r="C658" i="12"/>
  <c r="B658" i="12"/>
  <c r="A658" i="12"/>
  <c r="O657" i="12"/>
  <c r="N657" i="12"/>
  <c r="M657" i="12"/>
  <c r="L657" i="12"/>
  <c r="K657" i="12"/>
  <c r="J657" i="12"/>
  <c r="AQ659" i="1"/>
  <c r="I657" i="12"/>
  <c r="AH659" i="1"/>
  <c r="AM659" i="1"/>
  <c r="AP659" i="1"/>
  <c r="H657" i="12"/>
  <c r="AO659" i="1"/>
  <c r="G657" i="12"/>
  <c r="AN659" i="1"/>
  <c r="F657" i="12"/>
  <c r="E657" i="12"/>
  <c r="H659" i="1"/>
  <c r="AI659" i="1"/>
  <c r="D657" i="12"/>
  <c r="C657" i="12"/>
  <c r="AR659" i="1"/>
  <c r="B657" i="12"/>
  <c r="A657" i="12"/>
  <c r="O656" i="12"/>
  <c r="N656" i="12"/>
  <c r="M656" i="12"/>
  <c r="L656" i="12"/>
  <c r="K656" i="12"/>
  <c r="J656" i="12"/>
  <c r="I656" i="12"/>
  <c r="H656" i="12"/>
  <c r="G656" i="12"/>
  <c r="F656" i="12"/>
  <c r="E656" i="12"/>
  <c r="D656" i="12"/>
  <c r="C656" i="12"/>
  <c r="B656" i="12"/>
  <c r="A656" i="12"/>
  <c r="O655" i="12"/>
  <c r="N655" i="12"/>
  <c r="M655" i="12"/>
  <c r="L655" i="12"/>
  <c r="K655" i="12"/>
  <c r="J655" i="12"/>
  <c r="AQ657" i="1"/>
  <c r="I655" i="12"/>
  <c r="AH657" i="1"/>
  <c r="AM657" i="1"/>
  <c r="AP657" i="1"/>
  <c r="H655" i="12"/>
  <c r="AO657" i="1"/>
  <c r="G655" i="12"/>
  <c r="AN657" i="1"/>
  <c r="F655" i="12"/>
  <c r="E655" i="12"/>
  <c r="H657" i="1"/>
  <c r="AI657" i="1"/>
  <c r="D655" i="12"/>
  <c r="C655" i="12"/>
  <c r="AR657" i="1"/>
  <c r="B655" i="12"/>
  <c r="A655" i="12"/>
  <c r="O654" i="12"/>
  <c r="N654" i="12"/>
  <c r="M654" i="12"/>
  <c r="L654" i="12"/>
  <c r="K654" i="12"/>
  <c r="J654" i="12"/>
  <c r="I654" i="12"/>
  <c r="H654" i="12"/>
  <c r="G654" i="12"/>
  <c r="F654" i="12"/>
  <c r="E654" i="12"/>
  <c r="D654" i="12"/>
  <c r="C654" i="12"/>
  <c r="B654" i="12"/>
  <c r="A654" i="12"/>
  <c r="O653" i="12"/>
  <c r="N653" i="12"/>
  <c r="M653" i="12"/>
  <c r="L653" i="12"/>
  <c r="K653" i="12"/>
  <c r="J653" i="12"/>
  <c r="AQ655" i="1"/>
  <c r="I653" i="12"/>
  <c r="AH655" i="1"/>
  <c r="AM655" i="1"/>
  <c r="AP655" i="1"/>
  <c r="H653" i="12"/>
  <c r="AO655" i="1"/>
  <c r="G653" i="12"/>
  <c r="AN655" i="1"/>
  <c r="F653" i="12"/>
  <c r="E653" i="12"/>
  <c r="D653" i="12"/>
  <c r="C653" i="12"/>
  <c r="AR655" i="1"/>
  <c r="B653" i="12"/>
  <c r="A653" i="12"/>
  <c r="O652" i="12"/>
  <c r="N652" i="12"/>
  <c r="M652" i="12"/>
  <c r="L652" i="12"/>
  <c r="K652" i="12"/>
  <c r="J652" i="12"/>
  <c r="I652" i="12"/>
  <c r="H652" i="12"/>
  <c r="G652" i="12"/>
  <c r="F652" i="12"/>
  <c r="E652" i="12"/>
  <c r="D652" i="12"/>
  <c r="C652" i="12"/>
  <c r="B652" i="12"/>
  <c r="A652" i="12"/>
  <c r="O651" i="12"/>
  <c r="N651" i="12"/>
  <c r="M651" i="12"/>
  <c r="L651" i="12"/>
  <c r="K651" i="12"/>
  <c r="J651" i="12"/>
  <c r="I651" i="12"/>
  <c r="H651" i="12"/>
  <c r="G651" i="12"/>
  <c r="F651" i="12"/>
  <c r="E651" i="12"/>
  <c r="D651" i="12"/>
  <c r="C651" i="12"/>
  <c r="B651" i="12"/>
  <c r="A651" i="12"/>
  <c r="O650" i="12"/>
  <c r="N650" i="12"/>
  <c r="M650" i="12"/>
  <c r="L650" i="12"/>
  <c r="K650" i="12"/>
  <c r="J650" i="12"/>
  <c r="I650" i="12"/>
  <c r="H650" i="12"/>
  <c r="G650" i="12"/>
  <c r="F650" i="12"/>
  <c r="E650" i="12"/>
  <c r="D650" i="12"/>
  <c r="C650" i="12"/>
  <c r="B650" i="12"/>
  <c r="A650" i="12"/>
  <c r="V651" i="1"/>
  <c r="O649" i="12"/>
  <c r="U651" i="1"/>
  <c r="N649" i="12"/>
  <c r="M649" i="12"/>
  <c r="L649" i="12"/>
  <c r="K649" i="12"/>
  <c r="J649" i="12"/>
  <c r="AQ651" i="1"/>
  <c r="I649" i="12"/>
  <c r="AH646" i="1"/>
  <c r="AM646" i="1"/>
  <c r="AP646" i="1"/>
  <c r="AP647" i="1"/>
  <c r="AP648" i="1"/>
  <c r="AP649" i="1"/>
  <c r="AP650" i="1"/>
  <c r="AP651" i="1"/>
  <c r="H649" i="12"/>
  <c r="AO646" i="1"/>
  <c r="AO647" i="1"/>
  <c r="AO648" i="1"/>
  <c r="AO649" i="1"/>
  <c r="AO650" i="1"/>
  <c r="AO651" i="1"/>
  <c r="G649" i="12"/>
  <c r="AN646" i="1"/>
  <c r="AN647" i="1"/>
  <c r="AN648" i="1"/>
  <c r="AN649" i="1"/>
  <c r="AN650" i="1"/>
  <c r="AN651" i="1"/>
  <c r="F649" i="12"/>
  <c r="AM647" i="1"/>
  <c r="AM648" i="1"/>
  <c r="AM649" i="1"/>
  <c r="AM650" i="1"/>
  <c r="AM651" i="1"/>
  <c r="E649" i="12"/>
  <c r="H651" i="1"/>
  <c r="AI651" i="1"/>
  <c r="D649" i="12"/>
  <c r="C649" i="12"/>
  <c r="AR651" i="1"/>
  <c r="B649" i="12"/>
  <c r="A649" i="12"/>
  <c r="O648" i="12"/>
  <c r="N648" i="12"/>
  <c r="M648" i="12"/>
  <c r="L648" i="12"/>
  <c r="K648" i="12"/>
  <c r="J648" i="12"/>
  <c r="I648" i="12"/>
  <c r="H648" i="12"/>
  <c r="G648" i="12"/>
  <c r="F648" i="12"/>
  <c r="E648" i="12"/>
  <c r="D648" i="12"/>
  <c r="C648" i="12"/>
  <c r="B648" i="12"/>
  <c r="A648" i="12"/>
  <c r="O647" i="12"/>
  <c r="N647" i="12"/>
  <c r="M647" i="12"/>
  <c r="L647" i="12"/>
  <c r="K647" i="12"/>
  <c r="J647" i="12"/>
  <c r="I647" i="12"/>
  <c r="H647" i="12"/>
  <c r="G647" i="12"/>
  <c r="F647" i="12"/>
  <c r="E647" i="12"/>
  <c r="D647" i="12"/>
  <c r="C647" i="12"/>
  <c r="B647" i="12"/>
  <c r="A647" i="12"/>
  <c r="O646" i="12"/>
  <c r="N646" i="12"/>
  <c r="M646" i="12"/>
  <c r="L646" i="12"/>
  <c r="K646" i="12"/>
  <c r="J646" i="12"/>
  <c r="I646" i="12"/>
  <c r="H646" i="12"/>
  <c r="G646" i="12"/>
  <c r="F646" i="12"/>
  <c r="E646" i="12"/>
  <c r="D646" i="12"/>
  <c r="C646" i="12"/>
  <c r="B646" i="12"/>
  <c r="A646" i="12"/>
  <c r="O645" i="12"/>
  <c r="N645" i="12"/>
  <c r="M645" i="12"/>
  <c r="L645" i="12"/>
  <c r="K645" i="12"/>
  <c r="J645" i="12"/>
  <c r="I645" i="12"/>
  <c r="H645" i="12"/>
  <c r="G645" i="12"/>
  <c r="F645" i="12"/>
  <c r="E645" i="12"/>
  <c r="D645" i="12"/>
  <c r="C645" i="12"/>
  <c r="B645" i="12"/>
  <c r="A645" i="12"/>
  <c r="O644" i="12"/>
  <c r="N644" i="12"/>
  <c r="M644" i="12"/>
  <c r="L644" i="12"/>
  <c r="K644" i="12"/>
  <c r="J644" i="12"/>
  <c r="AQ646" i="1"/>
  <c r="I644" i="12"/>
  <c r="H644" i="12"/>
  <c r="G644" i="12"/>
  <c r="F644" i="12"/>
  <c r="E644" i="12"/>
  <c r="D644" i="12"/>
  <c r="C644" i="12"/>
  <c r="AR646" i="1"/>
  <c r="B644" i="12"/>
  <c r="A644" i="12"/>
  <c r="O643" i="12"/>
  <c r="N643" i="12"/>
  <c r="M643" i="12"/>
  <c r="L643" i="12"/>
  <c r="K643" i="12"/>
  <c r="J643" i="12"/>
  <c r="I643" i="12"/>
  <c r="H643" i="12"/>
  <c r="G643" i="12"/>
  <c r="F643" i="12"/>
  <c r="E643" i="12"/>
  <c r="D643" i="12"/>
  <c r="C643" i="12"/>
  <c r="B643" i="12"/>
  <c r="A643" i="12"/>
  <c r="O642" i="12"/>
  <c r="N642" i="12"/>
  <c r="M642" i="12"/>
  <c r="L642" i="12"/>
  <c r="K642" i="12"/>
  <c r="J642" i="12"/>
  <c r="I642" i="12"/>
  <c r="H642" i="12"/>
  <c r="G642" i="12"/>
  <c r="F642" i="12"/>
  <c r="E642" i="12"/>
  <c r="D642" i="12"/>
  <c r="C642" i="12"/>
  <c r="B642" i="12"/>
  <c r="A642" i="12"/>
  <c r="O641" i="12"/>
  <c r="N641" i="12"/>
  <c r="M641" i="12"/>
  <c r="L641" i="12"/>
  <c r="K641" i="12"/>
  <c r="J641" i="12"/>
  <c r="I641" i="12"/>
  <c r="H641" i="12"/>
  <c r="G641" i="12"/>
  <c r="F641" i="12"/>
  <c r="E641" i="12"/>
  <c r="D641" i="12"/>
  <c r="C641" i="12"/>
  <c r="B641" i="12"/>
  <c r="A641" i="12"/>
  <c r="O640" i="12"/>
  <c r="N640" i="12"/>
  <c r="M640" i="12"/>
  <c r="L640" i="12"/>
  <c r="K640" i="12"/>
  <c r="J640" i="12"/>
  <c r="I640" i="12"/>
  <c r="H640" i="12"/>
  <c r="G640" i="12"/>
  <c r="F640" i="12"/>
  <c r="E640" i="12"/>
  <c r="D640" i="12"/>
  <c r="C640" i="12"/>
  <c r="B640" i="12"/>
  <c r="A640" i="12"/>
  <c r="O639" i="12"/>
  <c r="N639" i="12"/>
  <c r="M639" i="12"/>
  <c r="L639" i="12"/>
  <c r="K639" i="12"/>
  <c r="J639" i="12"/>
  <c r="I639" i="12"/>
  <c r="H639" i="12"/>
  <c r="G639" i="12"/>
  <c r="F639" i="12"/>
  <c r="E639" i="12"/>
  <c r="D639" i="12"/>
  <c r="C639" i="12"/>
  <c r="B639" i="12"/>
  <c r="A639" i="12"/>
  <c r="O638" i="12"/>
  <c r="N638" i="12"/>
  <c r="M638" i="12"/>
  <c r="L638" i="12"/>
  <c r="K638" i="12"/>
  <c r="J638" i="12"/>
  <c r="I638" i="12"/>
  <c r="H638" i="12"/>
  <c r="G638" i="12"/>
  <c r="F638" i="12"/>
  <c r="E638" i="12"/>
  <c r="D638" i="12"/>
  <c r="C638" i="12"/>
  <c r="B638" i="12"/>
  <c r="A638" i="12"/>
  <c r="O637" i="12"/>
  <c r="N637" i="12"/>
  <c r="M637" i="12"/>
  <c r="L637" i="12"/>
  <c r="K637" i="12"/>
  <c r="J637" i="12"/>
  <c r="I637" i="12"/>
  <c r="H637" i="12"/>
  <c r="G637" i="12"/>
  <c r="F637" i="12"/>
  <c r="E637" i="12"/>
  <c r="D637" i="12"/>
  <c r="C637" i="12"/>
  <c r="B637" i="12"/>
  <c r="A637" i="12"/>
  <c r="O636" i="12"/>
  <c r="N636" i="12"/>
  <c r="M636" i="12"/>
  <c r="L636" i="12"/>
  <c r="K636" i="12"/>
  <c r="J636" i="12"/>
  <c r="AQ638" i="1"/>
  <c r="I636" i="12"/>
  <c r="AH638" i="1"/>
  <c r="AM638" i="1"/>
  <c r="AP638" i="1"/>
  <c r="H636" i="12"/>
  <c r="AO638" i="1"/>
  <c r="G636" i="12"/>
  <c r="AN638" i="1"/>
  <c r="F636" i="12"/>
  <c r="E636" i="12"/>
  <c r="D636" i="12"/>
  <c r="C636" i="12"/>
  <c r="AR638" i="1"/>
  <c r="B636" i="12"/>
  <c r="A636" i="12"/>
  <c r="O635" i="12"/>
  <c r="N635" i="12"/>
  <c r="M635" i="12"/>
  <c r="L635" i="12"/>
  <c r="K635" i="12"/>
  <c r="J635" i="12"/>
  <c r="I635" i="12"/>
  <c r="H635" i="12"/>
  <c r="G635" i="12"/>
  <c r="F635" i="12"/>
  <c r="E635" i="12"/>
  <c r="D635" i="12"/>
  <c r="C635" i="12"/>
  <c r="B635" i="12"/>
  <c r="A635" i="12"/>
  <c r="O634" i="12"/>
  <c r="N634" i="12"/>
  <c r="M634" i="12"/>
  <c r="L634" i="12"/>
  <c r="K634" i="12"/>
  <c r="J634" i="12"/>
  <c r="I634" i="12"/>
  <c r="H634" i="12"/>
  <c r="G634" i="12"/>
  <c r="F634" i="12"/>
  <c r="E634" i="12"/>
  <c r="D634" i="12"/>
  <c r="C634" i="12"/>
  <c r="B634" i="12"/>
  <c r="A634" i="12"/>
  <c r="O633" i="12"/>
  <c r="N633" i="12"/>
  <c r="M633" i="12"/>
  <c r="L633" i="12"/>
  <c r="K633" i="12"/>
  <c r="J633" i="12"/>
  <c r="I633" i="12"/>
  <c r="H633" i="12"/>
  <c r="G633" i="12"/>
  <c r="F633" i="12"/>
  <c r="E633" i="12"/>
  <c r="D633" i="12"/>
  <c r="C633" i="12"/>
  <c r="B633" i="12"/>
  <c r="A633" i="12"/>
  <c r="O632" i="12"/>
  <c r="N632" i="12"/>
  <c r="M632" i="12"/>
  <c r="L632" i="12"/>
  <c r="K632" i="12"/>
  <c r="J632" i="12"/>
  <c r="I632" i="12"/>
  <c r="H632" i="12"/>
  <c r="G632" i="12"/>
  <c r="F632" i="12"/>
  <c r="E632" i="12"/>
  <c r="D632" i="12"/>
  <c r="C632" i="12"/>
  <c r="B632" i="12"/>
  <c r="A632" i="12"/>
  <c r="O631" i="12"/>
  <c r="N631" i="12"/>
  <c r="M631" i="12"/>
  <c r="L631" i="12"/>
  <c r="K631" i="12"/>
  <c r="J631" i="12"/>
  <c r="I631" i="12"/>
  <c r="H631" i="12"/>
  <c r="G631" i="12"/>
  <c r="F631" i="12"/>
  <c r="E631" i="12"/>
  <c r="D631" i="12"/>
  <c r="C631" i="12"/>
  <c r="B631" i="12"/>
  <c r="A631" i="12"/>
  <c r="O630" i="12"/>
  <c r="N630" i="12"/>
  <c r="M630" i="12"/>
  <c r="L630" i="12"/>
  <c r="K630" i="12"/>
  <c r="J630" i="12"/>
  <c r="I630" i="12"/>
  <c r="H630" i="12"/>
  <c r="G630" i="12"/>
  <c r="F630" i="12"/>
  <c r="E630" i="12"/>
  <c r="D630" i="12"/>
  <c r="C630" i="12"/>
  <c r="B630" i="12"/>
  <c r="A630" i="12"/>
  <c r="O629" i="12"/>
  <c r="N629" i="12"/>
  <c r="M629" i="12"/>
  <c r="L629" i="12"/>
  <c r="K629" i="12"/>
  <c r="J629" i="12"/>
  <c r="I629" i="12"/>
  <c r="H629" i="12"/>
  <c r="G629" i="12"/>
  <c r="F629" i="12"/>
  <c r="E629" i="12"/>
  <c r="D629" i="12"/>
  <c r="C629" i="12"/>
  <c r="B629" i="12"/>
  <c r="A629" i="12"/>
  <c r="O628" i="12"/>
  <c r="N628" i="12"/>
  <c r="M628" i="12"/>
  <c r="L628" i="12"/>
  <c r="K628" i="12"/>
  <c r="J628" i="12"/>
  <c r="I628" i="12"/>
  <c r="H628" i="12"/>
  <c r="G628" i="12"/>
  <c r="F628" i="12"/>
  <c r="E628" i="12"/>
  <c r="D628" i="12"/>
  <c r="C628" i="12"/>
  <c r="B628" i="12"/>
  <c r="A628" i="12"/>
  <c r="O627" i="12"/>
  <c r="N627" i="12"/>
  <c r="M627" i="12"/>
  <c r="L627" i="12"/>
  <c r="K627" i="12"/>
  <c r="J627" i="12"/>
  <c r="AQ629" i="1"/>
  <c r="I627" i="12"/>
  <c r="AH629" i="1"/>
  <c r="AM629" i="1"/>
  <c r="AP629" i="1"/>
  <c r="H627" i="12"/>
  <c r="AO629" i="1"/>
  <c r="G627" i="12"/>
  <c r="AN629" i="1"/>
  <c r="F627" i="12"/>
  <c r="E627" i="12"/>
  <c r="D627" i="12"/>
  <c r="C627" i="12"/>
  <c r="AR629" i="1"/>
  <c r="B627" i="12"/>
  <c r="A627" i="12"/>
  <c r="V628" i="1"/>
  <c r="O626" i="12"/>
  <c r="U628" i="1"/>
  <c r="N626" i="12"/>
  <c r="M626" i="12"/>
  <c r="L626" i="12"/>
  <c r="K626" i="12"/>
  <c r="J626" i="12"/>
  <c r="AQ628" i="1"/>
  <c r="I626" i="12"/>
  <c r="AH619" i="1"/>
  <c r="AM619" i="1"/>
  <c r="AP619" i="1"/>
  <c r="AP620" i="1"/>
  <c r="AP621" i="1"/>
  <c r="AP622" i="1"/>
  <c r="AP623" i="1"/>
  <c r="AP624" i="1"/>
  <c r="AP625" i="1"/>
  <c r="AP626" i="1"/>
  <c r="AP627" i="1"/>
  <c r="AP628" i="1"/>
  <c r="H626" i="12"/>
  <c r="AO619" i="1"/>
  <c r="AO620" i="1"/>
  <c r="AO621" i="1"/>
  <c r="AO622" i="1"/>
  <c r="AO623" i="1"/>
  <c r="AO624" i="1"/>
  <c r="AO625" i="1"/>
  <c r="AO626" i="1"/>
  <c r="AO627" i="1"/>
  <c r="AO628" i="1"/>
  <c r="G626" i="12"/>
  <c r="AN619" i="1"/>
  <c r="AN620" i="1"/>
  <c r="AN621" i="1"/>
  <c r="AN622" i="1"/>
  <c r="AN623" i="1"/>
  <c r="AN624" i="1"/>
  <c r="AN625" i="1"/>
  <c r="AN626" i="1"/>
  <c r="AN627" i="1"/>
  <c r="AN628" i="1"/>
  <c r="F626" i="12"/>
  <c r="AM620" i="1"/>
  <c r="AM621" i="1"/>
  <c r="AM622" i="1"/>
  <c r="AM623" i="1"/>
  <c r="AM624" i="1"/>
  <c r="AM625" i="1"/>
  <c r="AM626" i="1"/>
  <c r="AM627" i="1"/>
  <c r="AM628" i="1"/>
  <c r="E626" i="12"/>
  <c r="H628" i="1"/>
  <c r="AI628" i="1"/>
  <c r="D626" i="12"/>
  <c r="C626" i="12"/>
  <c r="AR628" i="1"/>
  <c r="B626" i="12"/>
  <c r="A626" i="12"/>
  <c r="O625" i="12"/>
  <c r="N625" i="12"/>
  <c r="M625" i="12"/>
  <c r="L625" i="12"/>
  <c r="K625" i="12"/>
  <c r="J625" i="12"/>
  <c r="I625" i="12"/>
  <c r="H625" i="12"/>
  <c r="G625" i="12"/>
  <c r="F625" i="12"/>
  <c r="E625" i="12"/>
  <c r="D625" i="12"/>
  <c r="C625" i="12"/>
  <c r="B625" i="12"/>
  <c r="A625" i="12"/>
  <c r="O624" i="12"/>
  <c r="N624" i="12"/>
  <c r="M624" i="12"/>
  <c r="L624" i="12"/>
  <c r="K624" i="12"/>
  <c r="J624" i="12"/>
  <c r="I624" i="12"/>
  <c r="H624" i="12"/>
  <c r="G624" i="12"/>
  <c r="F624" i="12"/>
  <c r="E624" i="12"/>
  <c r="D624" i="12"/>
  <c r="C624" i="12"/>
  <c r="B624" i="12"/>
  <c r="A624" i="12"/>
  <c r="O623" i="12"/>
  <c r="N623" i="12"/>
  <c r="M623" i="12"/>
  <c r="L623" i="12"/>
  <c r="K623" i="12"/>
  <c r="J623" i="12"/>
  <c r="I623" i="12"/>
  <c r="H623" i="12"/>
  <c r="G623" i="12"/>
  <c r="F623" i="12"/>
  <c r="E623" i="12"/>
  <c r="D623" i="12"/>
  <c r="C623" i="12"/>
  <c r="B623" i="12"/>
  <c r="A623" i="12"/>
  <c r="O622" i="12"/>
  <c r="N622" i="12"/>
  <c r="M622" i="12"/>
  <c r="L622" i="12"/>
  <c r="K622" i="12"/>
  <c r="J622" i="12"/>
  <c r="I622" i="12"/>
  <c r="H622" i="12"/>
  <c r="G622" i="12"/>
  <c r="F622" i="12"/>
  <c r="E622" i="12"/>
  <c r="D622" i="12"/>
  <c r="C622" i="12"/>
  <c r="B622" i="12"/>
  <c r="A622" i="12"/>
  <c r="O621" i="12"/>
  <c r="N621" i="12"/>
  <c r="M621" i="12"/>
  <c r="L621" i="12"/>
  <c r="K621" i="12"/>
  <c r="J621" i="12"/>
  <c r="I621" i="12"/>
  <c r="H621" i="12"/>
  <c r="G621" i="12"/>
  <c r="F621" i="12"/>
  <c r="E621" i="12"/>
  <c r="D621" i="12"/>
  <c r="C621" i="12"/>
  <c r="B621" i="12"/>
  <c r="A621" i="12"/>
  <c r="O620" i="12"/>
  <c r="N620" i="12"/>
  <c r="M620" i="12"/>
  <c r="L620" i="12"/>
  <c r="K620" i="12"/>
  <c r="J620" i="12"/>
  <c r="I620" i="12"/>
  <c r="H620" i="12"/>
  <c r="G620" i="12"/>
  <c r="F620" i="12"/>
  <c r="E620" i="12"/>
  <c r="D620" i="12"/>
  <c r="C620" i="12"/>
  <c r="B620" i="12"/>
  <c r="A620" i="12"/>
  <c r="O619" i="12"/>
  <c r="N619" i="12"/>
  <c r="M619" i="12"/>
  <c r="L619" i="12"/>
  <c r="K619" i="12"/>
  <c r="J619" i="12"/>
  <c r="I619" i="12"/>
  <c r="H619" i="12"/>
  <c r="G619" i="12"/>
  <c r="F619" i="12"/>
  <c r="E619" i="12"/>
  <c r="D619" i="12"/>
  <c r="C619" i="12"/>
  <c r="B619" i="12"/>
  <c r="A619" i="12"/>
  <c r="V620" i="1"/>
  <c r="O618" i="12"/>
  <c r="U620" i="1"/>
  <c r="N618" i="12"/>
  <c r="M618" i="12"/>
  <c r="L618" i="12"/>
  <c r="K618" i="12"/>
  <c r="J618" i="12"/>
  <c r="AQ620" i="1"/>
  <c r="I618" i="12"/>
  <c r="H618" i="12"/>
  <c r="G618" i="12"/>
  <c r="F618" i="12"/>
  <c r="E618" i="12"/>
  <c r="H620" i="1"/>
  <c r="AI620" i="1"/>
  <c r="D618" i="12"/>
  <c r="C618" i="12"/>
  <c r="AR620" i="1"/>
  <c r="B618" i="12"/>
  <c r="A618" i="12"/>
  <c r="O617" i="12"/>
  <c r="N617" i="12"/>
  <c r="M617" i="12"/>
  <c r="L617" i="12"/>
  <c r="K617" i="12"/>
  <c r="J617" i="12"/>
  <c r="AQ619" i="1"/>
  <c r="I617" i="12"/>
  <c r="H617" i="12"/>
  <c r="G617" i="12"/>
  <c r="F617" i="12"/>
  <c r="E617" i="12"/>
  <c r="D617" i="12"/>
  <c r="C617" i="12"/>
  <c r="AR619" i="1"/>
  <c r="B617" i="12"/>
  <c r="A617" i="12"/>
  <c r="O616" i="12"/>
  <c r="N616" i="12"/>
  <c r="M616" i="12"/>
  <c r="L616" i="12"/>
  <c r="K616" i="12"/>
  <c r="J616" i="12"/>
  <c r="I616" i="12"/>
  <c r="H616" i="12"/>
  <c r="G616" i="12"/>
  <c r="F616" i="12"/>
  <c r="E616" i="12"/>
  <c r="D616" i="12"/>
  <c r="C616" i="12"/>
  <c r="B616" i="12"/>
  <c r="A616" i="12"/>
  <c r="O615" i="12"/>
  <c r="N615" i="12"/>
  <c r="M615" i="12"/>
  <c r="L615" i="12"/>
  <c r="K615" i="12"/>
  <c r="J615" i="12"/>
  <c r="I615" i="12"/>
  <c r="H615" i="12"/>
  <c r="G615" i="12"/>
  <c r="F615" i="12"/>
  <c r="E615" i="12"/>
  <c r="D615" i="12"/>
  <c r="C615" i="12"/>
  <c r="B615" i="12"/>
  <c r="A615" i="12"/>
  <c r="O614" i="12"/>
  <c r="N614" i="12"/>
  <c r="M614" i="12"/>
  <c r="L614" i="12"/>
  <c r="K614" i="12"/>
  <c r="J614" i="12"/>
  <c r="I614" i="12"/>
  <c r="H614" i="12"/>
  <c r="G614" i="12"/>
  <c r="F614" i="12"/>
  <c r="E614" i="12"/>
  <c r="D614" i="12"/>
  <c r="C614" i="12"/>
  <c r="B614" i="12"/>
  <c r="A614" i="12"/>
  <c r="O613" i="12"/>
  <c r="N613" i="12"/>
  <c r="M613" i="12"/>
  <c r="L613" i="12"/>
  <c r="K613" i="12"/>
  <c r="J613" i="12"/>
  <c r="I613" i="12"/>
  <c r="H613" i="12"/>
  <c r="G613" i="12"/>
  <c r="F613" i="12"/>
  <c r="E613" i="12"/>
  <c r="D613" i="12"/>
  <c r="C613" i="12"/>
  <c r="B613" i="12"/>
  <c r="A613" i="12"/>
  <c r="V614" i="1"/>
  <c r="O612" i="12"/>
  <c r="U614" i="1"/>
  <c r="N612" i="12"/>
  <c r="M612" i="12"/>
  <c r="L612" i="12"/>
  <c r="K612" i="12"/>
  <c r="J612" i="12"/>
  <c r="AQ614" i="1"/>
  <c r="I612" i="12"/>
  <c r="AH591" i="1"/>
  <c r="AM591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H612" i="12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G612" i="12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F612" i="12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E612" i="12"/>
  <c r="H614" i="1"/>
  <c r="AI614" i="1"/>
  <c r="D612" i="12"/>
  <c r="C612" i="12"/>
  <c r="AR614" i="1"/>
  <c r="B612" i="12"/>
  <c r="A612" i="12"/>
  <c r="O611" i="12"/>
  <c r="N611" i="12"/>
  <c r="M611" i="12"/>
  <c r="L611" i="12"/>
  <c r="K611" i="12"/>
  <c r="J611" i="12"/>
  <c r="I611" i="12"/>
  <c r="H611" i="12"/>
  <c r="G611" i="12"/>
  <c r="F611" i="12"/>
  <c r="E611" i="12"/>
  <c r="D611" i="12"/>
  <c r="C611" i="12"/>
  <c r="B611" i="12"/>
  <c r="A611" i="12"/>
  <c r="O610" i="12"/>
  <c r="N610" i="12"/>
  <c r="M610" i="12"/>
  <c r="L610" i="12"/>
  <c r="K610" i="12"/>
  <c r="J610" i="12"/>
  <c r="I610" i="12"/>
  <c r="H610" i="12"/>
  <c r="G610" i="12"/>
  <c r="F610" i="12"/>
  <c r="E610" i="12"/>
  <c r="D610" i="12"/>
  <c r="C610" i="12"/>
  <c r="B610" i="12"/>
  <c r="A610" i="12"/>
  <c r="O609" i="12"/>
  <c r="N609" i="12"/>
  <c r="M609" i="12"/>
  <c r="L609" i="12"/>
  <c r="K609" i="12"/>
  <c r="J609" i="12"/>
  <c r="I609" i="12"/>
  <c r="H609" i="12"/>
  <c r="G609" i="12"/>
  <c r="F609" i="12"/>
  <c r="E609" i="12"/>
  <c r="D609" i="12"/>
  <c r="C609" i="12"/>
  <c r="B609" i="12"/>
  <c r="A609" i="12"/>
  <c r="O608" i="12"/>
  <c r="N608" i="12"/>
  <c r="M608" i="12"/>
  <c r="L608" i="12"/>
  <c r="K608" i="12"/>
  <c r="J608" i="12"/>
  <c r="I608" i="12"/>
  <c r="H608" i="12"/>
  <c r="G608" i="12"/>
  <c r="F608" i="12"/>
  <c r="E608" i="12"/>
  <c r="D608" i="12"/>
  <c r="C608" i="12"/>
  <c r="B608" i="12"/>
  <c r="A608" i="12"/>
  <c r="O607" i="12"/>
  <c r="N607" i="12"/>
  <c r="M607" i="12"/>
  <c r="L607" i="12"/>
  <c r="K607" i="12"/>
  <c r="J607" i="12"/>
  <c r="I607" i="12"/>
  <c r="H607" i="12"/>
  <c r="G607" i="12"/>
  <c r="F607" i="12"/>
  <c r="E607" i="12"/>
  <c r="D607" i="12"/>
  <c r="C607" i="12"/>
  <c r="B607" i="12"/>
  <c r="A607" i="12"/>
  <c r="O606" i="12"/>
  <c r="N606" i="12"/>
  <c r="M606" i="12"/>
  <c r="L606" i="12"/>
  <c r="K606" i="12"/>
  <c r="J606" i="12"/>
  <c r="I606" i="12"/>
  <c r="H606" i="12"/>
  <c r="G606" i="12"/>
  <c r="F606" i="12"/>
  <c r="E606" i="12"/>
  <c r="D606" i="12"/>
  <c r="C606" i="12"/>
  <c r="B606" i="12"/>
  <c r="A606" i="12"/>
  <c r="O605" i="12"/>
  <c r="N605" i="12"/>
  <c r="M605" i="12"/>
  <c r="L605" i="12"/>
  <c r="K605" i="12"/>
  <c r="J605" i="12"/>
  <c r="I605" i="12"/>
  <c r="H605" i="12"/>
  <c r="G605" i="12"/>
  <c r="F605" i="12"/>
  <c r="E605" i="12"/>
  <c r="D605" i="12"/>
  <c r="C605" i="12"/>
  <c r="B605" i="12"/>
  <c r="A605" i="12"/>
  <c r="O604" i="12"/>
  <c r="N604" i="12"/>
  <c r="M604" i="12"/>
  <c r="L604" i="12"/>
  <c r="K604" i="12"/>
  <c r="J604" i="12"/>
  <c r="I604" i="12"/>
  <c r="H604" i="12"/>
  <c r="G604" i="12"/>
  <c r="F604" i="12"/>
  <c r="E604" i="12"/>
  <c r="D604" i="12"/>
  <c r="C604" i="12"/>
  <c r="B604" i="12"/>
  <c r="A604" i="12"/>
  <c r="O603" i="12"/>
  <c r="N603" i="12"/>
  <c r="M603" i="12"/>
  <c r="L603" i="12"/>
  <c r="K603" i="12"/>
  <c r="J603" i="12"/>
  <c r="I603" i="12"/>
  <c r="H603" i="12"/>
  <c r="G603" i="12"/>
  <c r="F603" i="12"/>
  <c r="E603" i="12"/>
  <c r="D603" i="12"/>
  <c r="C603" i="12"/>
  <c r="B603" i="12"/>
  <c r="A603" i="12"/>
  <c r="O602" i="12"/>
  <c r="N602" i="12"/>
  <c r="M602" i="12"/>
  <c r="L602" i="12"/>
  <c r="K602" i="12"/>
  <c r="J602" i="12"/>
  <c r="I602" i="12"/>
  <c r="H602" i="12"/>
  <c r="G602" i="12"/>
  <c r="F602" i="12"/>
  <c r="E602" i="12"/>
  <c r="D602" i="12"/>
  <c r="C602" i="12"/>
  <c r="B602" i="12"/>
  <c r="A602" i="12"/>
  <c r="O601" i="12"/>
  <c r="N601" i="12"/>
  <c r="M601" i="12"/>
  <c r="L601" i="12"/>
  <c r="K601" i="12"/>
  <c r="J601" i="12"/>
  <c r="I601" i="12"/>
  <c r="H601" i="12"/>
  <c r="G601" i="12"/>
  <c r="F601" i="12"/>
  <c r="E601" i="12"/>
  <c r="D601" i="12"/>
  <c r="C601" i="12"/>
  <c r="B601" i="12"/>
  <c r="A601" i="12"/>
  <c r="O600" i="12"/>
  <c r="N600" i="12"/>
  <c r="M600" i="12"/>
  <c r="L600" i="12"/>
  <c r="K600" i="12"/>
  <c r="J600" i="12"/>
  <c r="I600" i="12"/>
  <c r="H600" i="12"/>
  <c r="G600" i="12"/>
  <c r="F600" i="12"/>
  <c r="E600" i="12"/>
  <c r="D600" i="12"/>
  <c r="C600" i="12"/>
  <c r="B600" i="12"/>
  <c r="A600" i="12"/>
  <c r="V601" i="1"/>
  <c r="O599" i="12"/>
  <c r="U601" i="1"/>
  <c r="N599" i="12"/>
  <c r="M599" i="12"/>
  <c r="L599" i="12"/>
  <c r="K599" i="12"/>
  <c r="J599" i="12"/>
  <c r="AQ601" i="1"/>
  <c r="I599" i="12"/>
  <c r="H599" i="12"/>
  <c r="G599" i="12"/>
  <c r="F599" i="12"/>
  <c r="E599" i="12"/>
  <c r="H601" i="1"/>
  <c r="AI601" i="1"/>
  <c r="D599" i="12"/>
  <c r="C599" i="12"/>
  <c r="AR601" i="1"/>
  <c r="B599" i="12"/>
  <c r="A599" i="12"/>
  <c r="O598" i="12"/>
  <c r="N598" i="12"/>
  <c r="M598" i="12"/>
  <c r="L598" i="12"/>
  <c r="K598" i="12"/>
  <c r="J598" i="12"/>
  <c r="I598" i="12"/>
  <c r="H598" i="12"/>
  <c r="G598" i="12"/>
  <c r="F598" i="12"/>
  <c r="E598" i="12"/>
  <c r="D598" i="12"/>
  <c r="C598" i="12"/>
  <c r="B598" i="12"/>
  <c r="A598" i="12"/>
  <c r="O597" i="12"/>
  <c r="N597" i="12"/>
  <c r="M597" i="12"/>
  <c r="L597" i="12"/>
  <c r="K597" i="12"/>
  <c r="J597" i="12"/>
  <c r="I597" i="12"/>
  <c r="H597" i="12"/>
  <c r="G597" i="12"/>
  <c r="F597" i="12"/>
  <c r="E597" i="12"/>
  <c r="D597" i="12"/>
  <c r="C597" i="12"/>
  <c r="B597" i="12"/>
  <c r="A597" i="12"/>
  <c r="O596" i="12"/>
  <c r="N596" i="12"/>
  <c r="M596" i="12"/>
  <c r="L596" i="12"/>
  <c r="K596" i="12"/>
  <c r="J596" i="12"/>
  <c r="I596" i="12"/>
  <c r="H596" i="12"/>
  <c r="G596" i="12"/>
  <c r="F596" i="12"/>
  <c r="E596" i="12"/>
  <c r="D596" i="12"/>
  <c r="C596" i="12"/>
  <c r="B596" i="12"/>
  <c r="A596" i="12"/>
  <c r="V597" i="1"/>
  <c r="O595" i="12"/>
  <c r="U597" i="1"/>
  <c r="N595" i="12"/>
  <c r="M595" i="12"/>
  <c r="L595" i="12"/>
  <c r="K595" i="12"/>
  <c r="J595" i="12"/>
  <c r="AQ597" i="1"/>
  <c r="I595" i="12"/>
  <c r="H595" i="12"/>
  <c r="G595" i="12"/>
  <c r="F595" i="12"/>
  <c r="E595" i="12"/>
  <c r="H597" i="1"/>
  <c r="AI597" i="1"/>
  <c r="D595" i="12"/>
  <c r="C595" i="12"/>
  <c r="AR597" i="1"/>
  <c r="B595" i="12"/>
  <c r="A595" i="12"/>
  <c r="O594" i="12"/>
  <c r="N594" i="12"/>
  <c r="M594" i="12"/>
  <c r="L594" i="12"/>
  <c r="K594" i="12"/>
  <c r="J594" i="12"/>
  <c r="I594" i="12"/>
  <c r="H594" i="12"/>
  <c r="G594" i="12"/>
  <c r="F594" i="12"/>
  <c r="E594" i="12"/>
  <c r="D594" i="12"/>
  <c r="C594" i="12"/>
  <c r="B594" i="12"/>
  <c r="A594" i="12"/>
  <c r="O593" i="12"/>
  <c r="N593" i="12"/>
  <c r="M593" i="12"/>
  <c r="L593" i="12"/>
  <c r="K593" i="12"/>
  <c r="J593" i="12"/>
  <c r="I593" i="12"/>
  <c r="H593" i="12"/>
  <c r="G593" i="12"/>
  <c r="F593" i="12"/>
  <c r="E593" i="12"/>
  <c r="D593" i="12"/>
  <c r="C593" i="12"/>
  <c r="B593" i="12"/>
  <c r="A593" i="12"/>
  <c r="O592" i="12"/>
  <c r="N592" i="12"/>
  <c r="M592" i="12"/>
  <c r="L592" i="12"/>
  <c r="K592" i="12"/>
  <c r="J592" i="12"/>
  <c r="I592" i="12"/>
  <c r="H592" i="12"/>
  <c r="G592" i="12"/>
  <c r="F592" i="12"/>
  <c r="E592" i="12"/>
  <c r="D592" i="12"/>
  <c r="C592" i="12"/>
  <c r="B592" i="12"/>
  <c r="A592" i="12"/>
  <c r="O591" i="12"/>
  <c r="N591" i="12"/>
  <c r="M591" i="12"/>
  <c r="L591" i="12"/>
  <c r="K591" i="12"/>
  <c r="J591" i="12"/>
  <c r="I591" i="12"/>
  <c r="H591" i="12"/>
  <c r="G591" i="12"/>
  <c r="F591" i="12"/>
  <c r="E591" i="12"/>
  <c r="D591" i="12"/>
  <c r="C591" i="12"/>
  <c r="B591" i="12"/>
  <c r="A591" i="12"/>
  <c r="V592" i="1"/>
  <c r="O590" i="12"/>
  <c r="U592" i="1"/>
  <c r="N590" i="12"/>
  <c r="M590" i="12"/>
  <c r="L590" i="12"/>
  <c r="K590" i="12"/>
  <c r="J590" i="12"/>
  <c r="AQ592" i="1"/>
  <c r="I590" i="12"/>
  <c r="H590" i="12"/>
  <c r="G590" i="12"/>
  <c r="F590" i="12"/>
  <c r="E590" i="12"/>
  <c r="H592" i="1"/>
  <c r="AI592" i="1"/>
  <c r="D590" i="12"/>
  <c r="C590" i="12"/>
  <c r="AR592" i="1"/>
  <c r="B590" i="12"/>
  <c r="A590" i="12"/>
  <c r="O589" i="12"/>
  <c r="N589" i="12"/>
  <c r="M589" i="12"/>
  <c r="L589" i="12"/>
  <c r="K589" i="12"/>
  <c r="J589" i="12"/>
  <c r="AQ591" i="1"/>
  <c r="I589" i="12"/>
  <c r="H589" i="12"/>
  <c r="G589" i="12"/>
  <c r="F589" i="12"/>
  <c r="E589" i="12"/>
  <c r="D589" i="12"/>
  <c r="C589" i="12"/>
  <c r="AR591" i="1"/>
  <c r="B589" i="12"/>
  <c r="A589" i="12"/>
  <c r="O588" i="12"/>
  <c r="N588" i="12"/>
  <c r="M588" i="12"/>
  <c r="L588" i="12"/>
  <c r="K588" i="12"/>
  <c r="J588" i="12"/>
  <c r="I588" i="12"/>
  <c r="H588" i="12"/>
  <c r="G588" i="12"/>
  <c r="F588" i="12"/>
  <c r="E588" i="12"/>
  <c r="D588" i="12"/>
  <c r="C588" i="12"/>
  <c r="B588" i="12"/>
  <c r="A588" i="12"/>
  <c r="O587" i="12"/>
  <c r="N587" i="12"/>
  <c r="M587" i="12"/>
  <c r="L587" i="12"/>
  <c r="K587" i="12"/>
  <c r="J587" i="12"/>
  <c r="I587" i="12"/>
  <c r="H587" i="12"/>
  <c r="G587" i="12"/>
  <c r="F587" i="12"/>
  <c r="E587" i="12"/>
  <c r="D587" i="12"/>
  <c r="C587" i="12"/>
  <c r="B587" i="12"/>
  <c r="A587" i="12"/>
  <c r="O586" i="12"/>
  <c r="N586" i="12"/>
  <c r="M586" i="12"/>
  <c r="L586" i="12"/>
  <c r="K586" i="12"/>
  <c r="J586" i="12"/>
  <c r="I586" i="12"/>
  <c r="H586" i="12"/>
  <c r="G586" i="12"/>
  <c r="F586" i="12"/>
  <c r="E586" i="12"/>
  <c r="D586" i="12"/>
  <c r="C586" i="12"/>
  <c r="B586" i="12"/>
  <c r="A586" i="12"/>
  <c r="O585" i="12"/>
  <c r="N585" i="12"/>
  <c r="M585" i="12"/>
  <c r="L585" i="12"/>
  <c r="K585" i="12"/>
  <c r="J585" i="12"/>
  <c r="I585" i="12"/>
  <c r="H585" i="12"/>
  <c r="G585" i="12"/>
  <c r="F585" i="12"/>
  <c r="E585" i="12"/>
  <c r="D585" i="12"/>
  <c r="C585" i="12"/>
  <c r="B585" i="12"/>
  <c r="A585" i="12"/>
  <c r="O584" i="12"/>
  <c r="N584" i="12"/>
  <c r="M584" i="12"/>
  <c r="L584" i="12"/>
  <c r="K584" i="12"/>
  <c r="J584" i="12"/>
  <c r="AQ586" i="1"/>
  <c r="I584" i="12"/>
  <c r="AH586" i="1"/>
  <c r="AM586" i="1"/>
  <c r="AP586" i="1"/>
  <c r="H584" i="12"/>
  <c r="AO586" i="1"/>
  <c r="G584" i="12"/>
  <c r="AN586" i="1"/>
  <c r="F584" i="12"/>
  <c r="E584" i="12"/>
  <c r="D584" i="12"/>
  <c r="C584" i="12"/>
  <c r="AR586" i="1"/>
  <c r="B584" i="12"/>
  <c r="A584" i="12"/>
  <c r="O583" i="12"/>
  <c r="N583" i="12"/>
  <c r="M583" i="12"/>
  <c r="L583" i="12"/>
  <c r="K583" i="12"/>
  <c r="J583" i="12"/>
  <c r="I583" i="12"/>
  <c r="H583" i="12"/>
  <c r="G583" i="12"/>
  <c r="F583" i="12"/>
  <c r="E583" i="12"/>
  <c r="D583" i="12"/>
  <c r="C583" i="12"/>
  <c r="B583" i="12"/>
  <c r="A583" i="12"/>
  <c r="O582" i="12"/>
  <c r="N582" i="12"/>
  <c r="M582" i="12"/>
  <c r="L582" i="12"/>
  <c r="K582" i="12"/>
  <c r="J582" i="12"/>
  <c r="I582" i="12"/>
  <c r="H582" i="12"/>
  <c r="G582" i="12"/>
  <c r="F582" i="12"/>
  <c r="E582" i="12"/>
  <c r="D582" i="12"/>
  <c r="C582" i="12"/>
  <c r="B582" i="12"/>
  <c r="A582" i="12"/>
  <c r="O581" i="12"/>
  <c r="N581" i="12"/>
  <c r="M581" i="12"/>
  <c r="L581" i="12"/>
  <c r="K581" i="12"/>
  <c r="J581" i="12"/>
  <c r="I581" i="12"/>
  <c r="H581" i="12"/>
  <c r="G581" i="12"/>
  <c r="F581" i="12"/>
  <c r="E581" i="12"/>
  <c r="D581" i="12"/>
  <c r="C581" i="12"/>
  <c r="B581" i="12"/>
  <c r="A581" i="12"/>
  <c r="O580" i="12"/>
  <c r="N580" i="12"/>
  <c r="M580" i="12"/>
  <c r="L580" i="12"/>
  <c r="K580" i="12"/>
  <c r="J580" i="12"/>
  <c r="I580" i="12"/>
  <c r="H580" i="12"/>
  <c r="G580" i="12"/>
  <c r="F580" i="12"/>
  <c r="E580" i="12"/>
  <c r="D580" i="12"/>
  <c r="C580" i="12"/>
  <c r="B580" i="12"/>
  <c r="A580" i="12"/>
  <c r="O579" i="12"/>
  <c r="N579" i="12"/>
  <c r="M579" i="12"/>
  <c r="L579" i="12"/>
  <c r="K579" i="12"/>
  <c r="J579" i="12"/>
  <c r="AQ581" i="1"/>
  <c r="I579" i="12"/>
  <c r="AH581" i="1"/>
  <c r="AM581" i="1"/>
  <c r="AP581" i="1"/>
  <c r="H579" i="12"/>
  <c r="AO581" i="1"/>
  <c r="G579" i="12"/>
  <c r="AN581" i="1"/>
  <c r="F579" i="12"/>
  <c r="E579" i="12"/>
  <c r="D579" i="12"/>
  <c r="C579" i="12"/>
  <c r="AR581" i="1"/>
  <c r="B579" i="12"/>
  <c r="A579" i="12"/>
  <c r="V580" i="1"/>
  <c r="O578" i="12"/>
  <c r="U580" i="1"/>
  <c r="N578" i="12"/>
  <c r="M578" i="12"/>
  <c r="L578" i="12"/>
  <c r="K578" i="12"/>
  <c r="J578" i="12"/>
  <c r="AQ580" i="1"/>
  <c r="I578" i="12"/>
  <c r="AH573" i="1"/>
  <c r="AM573" i="1"/>
  <c r="AP573" i="1"/>
  <c r="AP574" i="1"/>
  <c r="AP575" i="1"/>
  <c r="AP576" i="1"/>
  <c r="AP577" i="1"/>
  <c r="AP578" i="1"/>
  <c r="AP579" i="1"/>
  <c r="AP580" i="1"/>
  <c r="H578" i="12"/>
  <c r="AO573" i="1"/>
  <c r="AO574" i="1"/>
  <c r="AO575" i="1"/>
  <c r="AO576" i="1"/>
  <c r="AO577" i="1"/>
  <c r="AO578" i="1"/>
  <c r="AO579" i="1"/>
  <c r="AO580" i="1"/>
  <c r="G578" i="12"/>
  <c r="AN573" i="1"/>
  <c r="AN574" i="1"/>
  <c r="AN575" i="1"/>
  <c r="AN576" i="1"/>
  <c r="AN577" i="1"/>
  <c r="AN578" i="1"/>
  <c r="AN579" i="1"/>
  <c r="AN580" i="1"/>
  <c r="F578" i="12"/>
  <c r="AM574" i="1"/>
  <c r="AM575" i="1"/>
  <c r="AM576" i="1"/>
  <c r="AM577" i="1"/>
  <c r="AM578" i="1"/>
  <c r="AM579" i="1"/>
  <c r="AM580" i="1"/>
  <c r="E578" i="12"/>
  <c r="H580" i="1"/>
  <c r="AI580" i="1"/>
  <c r="D578" i="12"/>
  <c r="C578" i="12"/>
  <c r="AR580" i="1"/>
  <c r="B578" i="12"/>
  <c r="A578" i="12"/>
  <c r="O577" i="12"/>
  <c r="N577" i="12"/>
  <c r="M577" i="12"/>
  <c r="L577" i="12"/>
  <c r="K577" i="12"/>
  <c r="J577" i="12"/>
  <c r="I577" i="12"/>
  <c r="H577" i="12"/>
  <c r="G577" i="12"/>
  <c r="F577" i="12"/>
  <c r="E577" i="12"/>
  <c r="D577" i="12"/>
  <c r="C577" i="12"/>
  <c r="B577" i="12"/>
  <c r="A577" i="12"/>
  <c r="O576" i="12"/>
  <c r="N576" i="12"/>
  <c r="M576" i="12"/>
  <c r="L576" i="12"/>
  <c r="K576" i="12"/>
  <c r="J576" i="12"/>
  <c r="I576" i="12"/>
  <c r="H576" i="12"/>
  <c r="G576" i="12"/>
  <c r="F576" i="12"/>
  <c r="E576" i="12"/>
  <c r="D576" i="12"/>
  <c r="C576" i="12"/>
  <c r="B576" i="12"/>
  <c r="A576" i="12"/>
  <c r="O575" i="12"/>
  <c r="N575" i="12"/>
  <c r="M575" i="12"/>
  <c r="L575" i="12"/>
  <c r="K575" i="12"/>
  <c r="J575" i="12"/>
  <c r="I575" i="12"/>
  <c r="H575" i="12"/>
  <c r="G575" i="12"/>
  <c r="F575" i="12"/>
  <c r="E575" i="12"/>
  <c r="D575" i="12"/>
  <c r="C575" i="12"/>
  <c r="B575" i="12"/>
  <c r="A575" i="12"/>
  <c r="O574" i="12"/>
  <c r="N574" i="12"/>
  <c r="M574" i="12"/>
  <c r="L574" i="12"/>
  <c r="K574" i="12"/>
  <c r="J574" i="12"/>
  <c r="I574" i="12"/>
  <c r="H574" i="12"/>
  <c r="G574" i="12"/>
  <c r="F574" i="12"/>
  <c r="E574" i="12"/>
  <c r="D574" i="12"/>
  <c r="C574" i="12"/>
  <c r="B574" i="12"/>
  <c r="A574" i="12"/>
  <c r="O573" i="12"/>
  <c r="N573" i="12"/>
  <c r="M573" i="12"/>
  <c r="L573" i="12"/>
  <c r="K573" i="12"/>
  <c r="J573" i="12"/>
  <c r="I573" i="12"/>
  <c r="H573" i="12"/>
  <c r="G573" i="12"/>
  <c r="F573" i="12"/>
  <c r="E573" i="12"/>
  <c r="D573" i="12"/>
  <c r="C573" i="12"/>
  <c r="B573" i="12"/>
  <c r="A573" i="12"/>
  <c r="O572" i="12"/>
  <c r="N572" i="12"/>
  <c r="M572" i="12"/>
  <c r="L572" i="12"/>
  <c r="K572" i="12"/>
  <c r="J572" i="12"/>
  <c r="I572" i="12"/>
  <c r="H572" i="12"/>
  <c r="G572" i="12"/>
  <c r="F572" i="12"/>
  <c r="E572" i="12"/>
  <c r="D572" i="12"/>
  <c r="C572" i="12"/>
  <c r="B572" i="12"/>
  <c r="A572" i="12"/>
  <c r="O571" i="12"/>
  <c r="N571" i="12"/>
  <c r="M571" i="12"/>
  <c r="L571" i="12"/>
  <c r="K571" i="12"/>
  <c r="J571" i="12"/>
  <c r="AQ573" i="1"/>
  <c r="I571" i="12"/>
  <c r="H571" i="12"/>
  <c r="G571" i="12"/>
  <c r="F571" i="12"/>
  <c r="E571" i="12"/>
  <c r="D571" i="12"/>
  <c r="C571" i="12"/>
  <c r="AR573" i="1"/>
  <c r="B571" i="12"/>
  <c r="A571" i="12"/>
  <c r="V572" i="1"/>
  <c r="O570" i="12"/>
  <c r="U572" i="1"/>
  <c r="N570" i="12"/>
  <c r="M570" i="12"/>
  <c r="L570" i="12"/>
  <c r="K570" i="12"/>
  <c r="J570" i="12"/>
  <c r="AQ572" i="1"/>
  <c r="I570" i="12"/>
  <c r="AH567" i="1"/>
  <c r="AM567" i="1"/>
  <c r="AP567" i="1"/>
  <c r="AP568" i="1"/>
  <c r="AP569" i="1"/>
  <c r="AP570" i="1"/>
  <c r="AP571" i="1"/>
  <c r="AP572" i="1"/>
  <c r="H570" i="12"/>
  <c r="AO567" i="1"/>
  <c r="AO568" i="1"/>
  <c r="AO569" i="1"/>
  <c r="AO570" i="1"/>
  <c r="AO571" i="1"/>
  <c r="AO572" i="1"/>
  <c r="G570" i="12"/>
  <c r="AN567" i="1"/>
  <c r="AN568" i="1"/>
  <c r="AN569" i="1"/>
  <c r="AN570" i="1"/>
  <c r="AN571" i="1"/>
  <c r="AN572" i="1"/>
  <c r="F570" i="12"/>
  <c r="AM568" i="1"/>
  <c r="AM569" i="1"/>
  <c r="AM570" i="1"/>
  <c r="AM571" i="1"/>
  <c r="AM572" i="1"/>
  <c r="E570" i="12"/>
  <c r="H572" i="1"/>
  <c r="AI572" i="1"/>
  <c r="D570" i="12"/>
  <c r="C570" i="12"/>
  <c r="AR572" i="1"/>
  <c r="B570" i="12"/>
  <c r="A570" i="12"/>
  <c r="O569" i="12"/>
  <c r="N569" i="12"/>
  <c r="M569" i="12"/>
  <c r="L569" i="12"/>
  <c r="K569" i="12"/>
  <c r="J569" i="12"/>
  <c r="I569" i="12"/>
  <c r="H569" i="12"/>
  <c r="G569" i="12"/>
  <c r="F569" i="12"/>
  <c r="E569" i="12"/>
  <c r="D569" i="12"/>
  <c r="C569" i="12"/>
  <c r="B569" i="12"/>
  <c r="A569" i="12"/>
  <c r="O568" i="12"/>
  <c r="N568" i="12"/>
  <c r="M568" i="12"/>
  <c r="L568" i="12"/>
  <c r="K568" i="12"/>
  <c r="J568" i="12"/>
  <c r="I568" i="12"/>
  <c r="H568" i="12"/>
  <c r="G568" i="12"/>
  <c r="F568" i="12"/>
  <c r="E568" i="12"/>
  <c r="D568" i="12"/>
  <c r="C568" i="12"/>
  <c r="B568" i="12"/>
  <c r="A568" i="12"/>
  <c r="O567" i="12"/>
  <c r="N567" i="12"/>
  <c r="M567" i="12"/>
  <c r="L567" i="12"/>
  <c r="K567" i="12"/>
  <c r="J567" i="12"/>
  <c r="I567" i="12"/>
  <c r="H567" i="12"/>
  <c r="G567" i="12"/>
  <c r="F567" i="12"/>
  <c r="E567" i="12"/>
  <c r="D567" i="12"/>
  <c r="C567" i="12"/>
  <c r="B567" i="12"/>
  <c r="A567" i="12"/>
  <c r="O566" i="12"/>
  <c r="N566" i="12"/>
  <c r="M566" i="12"/>
  <c r="L566" i="12"/>
  <c r="K566" i="12"/>
  <c r="J566" i="12"/>
  <c r="I566" i="12"/>
  <c r="H566" i="12"/>
  <c r="G566" i="12"/>
  <c r="F566" i="12"/>
  <c r="E566" i="12"/>
  <c r="D566" i="12"/>
  <c r="C566" i="12"/>
  <c r="B566" i="12"/>
  <c r="A566" i="12"/>
  <c r="O565" i="12"/>
  <c r="N565" i="12"/>
  <c r="M565" i="12"/>
  <c r="L565" i="12"/>
  <c r="K565" i="12"/>
  <c r="J565" i="12"/>
  <c r="AQ567" i="1"/>
  <c r="I565" i="12"/>
  <c r="H565" i="12"/>
  <c r="G565" i="12"/>
  <c r="F565" i="12"/>
  <c r="E565" i="12"/>
  <c r="D565" i="12"/>
  <c r="C565" i="12"/>
  <c r="AR567" i="1"/>
  <c r="B565" i="12"/>
  <c r="A565" i="12"/>
  <c r="O564" i="12"/>
  <c r="N564" i="12"/>
  <c r="M564" i="12"/>
  <c r="L564" i="12"/>
  <c r="K564" i="12"/>
  <c r="J564" i="12"/>
  <c r="I564" i="12"/>
  <c r="H564" i="12"/>
  <c r="G564" i="12"/>
  <c r="F564" i="12"/>
  <c r="E564" i="12"/>
  <c r="D564" i="12"/>
  <c r="C564" i="12"/>
  <c r="B564" i="12"/>
  <c r="A564" i="12"/>
  <c r="O563" i="12"/>
  <c r="N563" i="12"/>
  <c r="M563" i="12"/>
  <c r="L563" i="12"/>
  <c r="K563" i="12"/>
  <c r="J563" i="12"/>
  <c r="I563" i="12"/>
  <c r="H563" i="12"/>
  <c r="G563" i="12"/>
  <c r="F563" i="12"/>
  <c r="E563" i="12"/>
  <c r="D563" i="12"/>
  <c r="C563" i="12"/>
  <c r="B563" i="12"/>
  <c r="A563" i="12"/>
  <c r="V564" i="1"/>
  <c r="O562" i="12"/>
  <c r="U564" i="1"/>
  <c r="N562" i="12"/>
  <c r="M562" i="12"/>
  <c r="L562" i="12"/>
  <c r="K562" i="12"/>
  <c r="J562" i="12"/>
  <c r="AQ564" i="1"/>
  <c r="I562" i="12"/>
  <c r="AH556" i="1"/>
  <c r="AM556" i="1"/>
  <c r="AP556" i="1"/>
  <c r="AP557" i="1"/>
  <c r="AP558" i="1"/>
  <c r="AP559" i="1"/>
  <c r="AP560" i="1"/>
  <c r="AP561" i="1"/>
  <c r="AP562" i="1"/>
  <c r="AP563" i="1"/>
  <c r="AP564" i="1"/>
  <c r="H562" i="12"/>
  <c r="AO556" i="1"/>
  <c r="AO557" i="1"/>
  <c r="AO558" i="1"/>
  <c r="AO559" i="1"/>
  <c r="AO560" i="1"/>
  <c r="AO561" i="1"/>
  <c r="AO562" i="1"/>
  <c r="AO563" i="1"/>
  <c r="AO564" i="1"/>
  <c r="G562" i="12"/>
  <c r="AN556" i="1"/>
  <c r="AN557" i="1"/>
  <c r="AN558" i="1"/>
  <c r="AN559" i="1"/>
  <c r="AN560" i="1"/>
  <c r="AN561" i="1"/>
  <c r="AN562" i="1"/>
  <c r="AN563" i="1"/>
  <c r="AN564" i="1"/>
  <c r="F562" i="12"/>
  <c r="AM557" i="1"/>
  <c r="AM558" i="1"/>
  <c r="AM559" i="1"/>
  <c r="AM560" i="1"/>
  <c r="AM561" i="1"/>
  <c r="AM562" i="1"/>
  <c r="AM563" i="1"/>
  <c r="AM564" i="1"/>
  <c r="E562" i="12"/>
  <c r="H564" i="1"/>
  <c r="AI564" i="1"/>
  <c r="D562" i="12"/>
  <c r="C562" i="12"/>
  <c r="AR564" i="1"/>
  <c r="B562" i="12"/>
  <c r="A562" i="12"/>
  <c r="O561" i="12"/>
  <c r="N561" i="12"/>
  <c r="M561" i="12"/>
  <c r="L561" i="12"/>
  <c r="K561" i="12"/>
  <c r="J561" i="12"/>
  <c r="I561" i="12"/>
  <c r="H561" i="12"/>
  <c r="G561" i="12"/>
  <c r="F561" i="12"/>
  <c r="E561" i="12"/>
  <c r="D561" i="12"/>
  <c r="C561" i="12"/>
  <c r="B561" i="12"/>
  <c r="A561" i="12"/>
  <c r="O560" i="12"/>
  <c r="N560" i="12"/>
  <c r="M560" i="12"/>
  <c r="L560" i="12"/>
  <c r="K560" i="12"/>
  <c r="J560" i="12"/>
  <c r="I560" i="12"/>
  <c r="H560" i="12"/>
  <c r="G560" i="12"/>
  <c r="F560" i="12"/>
  <c r="E560" i="12"/>
  <c r="D560" i="12"/>
  <c r="C560" i="12"/>
  <c r="B560" i="12"/>
  <c r="A560" i="12"/>
  <c r="O559" i="12"/>
  <c r="N559" i="12"/>
  <c r="M559" i="12"/>
  <c r="L559" i="12"/>
  <c r="K559" i="12"/>
  <c r="J559" i="12"/>
  <c r="I559" i="12"/>
  <c r="H559" i="12"/>
  <c r="G559" i="12"/>
  <c r="F559" i="12"/>
  <c r="E559" i="12"/>
  <c r="D559" i="12"/>
  <c r="C559" i="12"/>
  <c r="B559" i="12"/>
  <c r="A559" i="12"/>
  <c r="O558" i="12"/>
  <c r="N558" i="12"/>
  <c r="M558" i="12"/>
  <c r="L558" i="12"/>
  <c r="K558" i="12"/>
  <c r="J558" i="12"/>
  <c r="I558" i="12"/>
  <c r="H558" i="12"/>
  <c r="G558" i="12"/>
  <c r="F558" i="12"/>
  <c r="E558" i="12"/>
  <c r="D558" i="12"/>
  <c r="C558" i="12"/>
  <c r="B558" i="12"/>
  <c r="A558" i="12"/>
  <c r="O557" i="12"/>
  <c r="N557" i="12"/>
  <c r="M557" i="12"/>
  <c r="L557" i="12"/>
  <c r="K557" i="12"/>
  <c r="J557" i="12"/>
  <c r="I557" i="12"/>
  <c r="H557" i="12"/>
  <c r="G557" i="12"/>
  <c r="F557" i="12"/>
  <c r="E557" i="12"/>
  <c r="D557" i="12"/>
  <c r="C557" i="12"/>
  <c r="B557" i="12"/>
  <c r="A557" i="12"/>
  <c r="O556" i="12"/>
  <c r="N556" i="12"/>
  <c r="M556" i="12"/>
  <c r="L556" i="12"/>
  <c r="K556" i="12"/>
  <c r="J556" i="12"/>
  <c r="I556" i="12"/>
  <c r="H556" i="12"/>
  <c r="G556" i="12"/>
  <c r="F556" i="12"/>
  <c r="E556" i="12"/>
  <c r="D556" i="12"/>
  <c r="C556" i="12"/>
  <c r="B556" i="12"/>
  <c r="A556" i="12"/>
  <c r="O555" i="12"/>
  <c r="N555" i="12"/>
  <c r="M555" i="12"/>
  <c r="L555" i="12"/>
  <c r="K555" i="12"/>
  <c r="J555" i="12"/>
  <c r="I555" i="12"/>
  <c r="H555" i="12"/>
  <c r="G555" i="12"/>
  <c r="F555" i="12"/>
  <c r="E555" i="12"/>
  <c r="D555" i="12"/>
  <c r="C555" i="12"/>
  <c r="B555" i="12"/>
  <c r="A555" i="12"/>
  <c r="O554" i="12"/>
  <c r="N554" i="12"/>
  <c r="M554" i="12"/>
  <c r="L554" i="12"/>
  <c r="K554" i="12"/>
  <c r="J554" i="12"/>
  <c r="AQ556" i="1"/>
  <c r="I554" i="12"/>
  <c r="H554" i="12"/>
  <c r="G554" i="12"/>
  <c r="F554" i="12"/>
  <c r="E554" i="12"/>
  <c r="D554" i="12"/>
  <c r="C554" i="12"/>
  <c r="AR556" i="1"/>
  <c r="B554" i="12"/>
  <c r="A554" i="12"/>
  <c r="O553" i="12"/>
  <c r="N553" i="12"/>
  <c r="M553" i="12"/>
  <c r="L553" i="12"/>
  <c r="K553" i="12"/>
  <c r="J553" i="12"/>
  <c r="I553" i="12"/>
  <c r="H553" i="12"/>
  <c r="G553" i="12"/>
  <c r="F553" i="12"/>
  <c r="E553" i="12"/>
  <c r="D553" i="12"/>
  <c r="C553" i="12"/>
  <c r="B553" i="12"/>
  <c r="A553" i="12"/>
  <c r="O552" i="12"/>
  <c r="N552" i="12"/>
  <c r="M552" i="12"/>
  <c r="L552" i="12"/>
  <c r="K552" i="12"/>
  <c r="J552" i="12"/>
  <c r="I552" i="12"/>
  <c r="H552" i="12"/>
  <c r="G552" i="12"/>
  <c r="F552" i="12"/>
  <c r="E552" i="12"/>
  <c r="D552" i="12"/>
  <c r="C552" i="12"/>
  <c r="B552" i="12"/>
  <c r="A552" i="12"/>
  <c r="O551" i="12"/>
  <c r="N551" i="12"/>
  <c r="M551" i="12"/>
  <c r="L551" i="12"/>
  <c r="K551" i="12"/>
  <c r="J551" i="12"/>
  <c r="I551" i="12"/>
  <c r="H551" i="12"/>
  <c r="G551" i="12"/>
  <c r="F551" i="12"/>
  <c r="E551" i="12"/>
  <c r="D551" i="12"/>
  <c r="C551" i="12"/>
  <c r="B551" i="12"/>
  <c r="A551" i="12"/>
  <c r="O550" i="12"/>
  <c r="N550" i="12"/>
  <c r="M550" i="12"/>
  <c r="L550" i="12"/>
  <c r="K550" i="12"/>
  <c r="J550" i="12"/>
  <c r="I550" i="12"/>
  <c r="H550" i="12"/>
  <c r="G550" i="12"/>
  <c r="F550" i="12"/>
  <c r="E550" i="12"/>
  <c r="D550" i="12"/>
  <c r="C550" i="12"/>
  <c r="B550" i="12"/>
  <c r="A550" i="12"/>
  <c r="O549" i="12"/>
  <c r="N549" i="12"/>
  <c r="M549" i="12"/>
  <c r="L549" i="12"/>
  <c r="K549" i="12"/>
  <c r="J549" i="12"/>
  <c r="I549" i="12"/>
  <c r="H549" i="12"/>
  <c r="G549" i="12"/>
  <c r="F549" i="12"/>
  <c r="E549" i="12"/>
  <c r="D549" i="12"/>
  <c r="C549" i="12"/>
  <c r="B549" i="12"/>
  <c r="A549" i="12"/>
  <c r="O548" i="12"/>
  <c r="N548" i="12"/>
  <c r="M548" i="12"/>
  <c r="L548" i="12"/>
  <c r="K548" i="12"/>
  <c r="J548" i="12"/>
  <c r="I548" i="12"/>
  <c r="H548" i="12"/>
  <c r="G548" i="12"/>
  <c r="F548" i="12"/>
  <c r="E548" i="12"/>
  <c r="D548" i="12"/>
  <c r="C548" i="12"/>
  <c r="B548" i="12"/>
  <c r="A548" i="12"/>
  <c r="O547" i="12"/>
  <c r="N547" i="12"/>
  <c r="M547" i="12"/>
  <c r="L547" i="12"/>
  <c r="K547" i="12"/>
  <c r="J547" i="12"/>
  <c r="AQ549" i="1"/>
  <c r="I547" i="12"/>
  <c r="AH549" i="1"/>
  <c r="AM549" i="1"/>
  <c r="AP549" i="1"/>
  <c r="H547" i="12"/>
  <c r="AO549" i="1"/>
  <c r="G547" i="12"/>
  <c r="AN549" i="1"/>
  <c r="F547" i="12"/>
  <c r="E547" i="12"/>
  <c r="H549" i="1"/>
  <c r="AI549" i="1"/>
  <c r="D547" i="12"/>
  <c r="C547" i="12"/>
  <c r="AR549" i="1"/>
  <c r="B547" i="12"/>
  <c r="A547" i="12"/>
  <c r="O546" i="12"/>
  <c r="N546" i="12"/>
  <c r="M546" i="12"/>
  <c r="L546" i="12"/>
  <c r="K546" i="12"/>
  <c r="J546" i="12"/>
  <c r="AQ548" i="1"/>
  <c r="I546" i="12"/>
  <c r="AH548" i="1"/>
  <c r="AM548" i="1"/>
  <c r="AP548" i="1"/>
  <c r="H546" i="12"/>
  <c r="AO548" i="1"/>
  <c r="G546" i="12"/>
  <c r="AN548" i="1"/>
  <c r="F546" i="12"/>
  <c r="E546" i="12"/>
  <c r="D546" i="12"/>
  <c r="C546" i="12"/>
  <c r="AR548" i="1"/>
  <c r="B546" i="12"/>
  <c r="A546" i="12"/>
  <c r="O545" i="12"/>
  <c r="N545" i="12"/>
  <c r="M545" i="12"/>
  <c r="L545" i="12"/>
  <c r="K545" i="12"/>
  <c r="J545" i="12"/>
  <c r="AQ547" i="1"/>
  <c r="I545" i="12"/>
  <c r="AH547" i="1"/>
  <c r="AM547" i="1"/>
  <c r="AP547" i="1"/>
  <c r="H545" i="12"/>
  <c r="AO547" i="1"/>
  <c r="G545" i="12"/>
  <c r="AN547" i="1"/>
  <c r="F545" i="12"/>
  <c r="E545" i="12"/>
  <c r="H547" i="1"/>
  <c r="AI547" i="1"/>
  <c r="D545" i="12"/>
  <c r="C545" i="12"/>
  <c r="AR547" i="1"/>
  <c r="B545" i="12"/>
  <c r="A545" i="12"/>
  <c r="O544" i="12"/>
  <c r="N544" i="12"/>
  <c r="M544" i="12"/>
  <c r="L544" i="12"/>
  <c r="K544" i="12"/>
  <c r="J544" i="12"/>
  <c r="AQ546" i="1"/>
  <c r="I544" i="12"/>
  <c r="AH546" i="1"/>
  <c r="AM546" i="1"/>
  <c r="AP546" i="1"/>
  <c r="H544" i="12"/>
  <c r="AO546" i="1"/>
  <c r="G544" i="12"/>
  <c r="AN546" i="1"/>
  <c r="F544" i="12"/>
  <c r="E544" i="12"/>
  <c r="H546" i="1"/>
  <c r="AI546" i="1"/>
  <c r="D544" i="12"/>
  <c r="C544" i="12"/>
  <c r="AR546" i="1"/>
  <c r="B544" i="12"/>
  <c r="A544" i="12"/>
  <c r="O543" i="12"/>
  <c r="N543" i="12"/>
  <c r="M543" i="12"/>
  <c r="L543" i="12"/>
  <c r="K543" i="12"/>
  <c r="J543" i="12"/>
  <c r="I543" i="12"/>
  <c r="H543" i="12"/>
  <c r="G543" i="12"/>
  <c r="F543" i="12"/>
  <c r="E543" i="12"/>
  <c r="D543" i="12"/>
  <c r="C543" i="12"/>
  <c r="B543" i="12"/>
  <c r="A543" i="12"/>
  <c r="O542" i="12"/>
  <c r="N542" i="12"/>
  <c r="M542" i="12"/>
  <c r="L542" i="12"/>
  <c r="K542" i="12"/>
  <c r="J542" i="12"/>
  <c r="I542" i="12"/>
  <c r="H542" i="12"/>
  <c r="G542" i="12"/>
  <c r="F542" i="12"/>
  <c r="E542" i="12"/>
  <c r="D542" i="12"/>
  <c r="C542" i="12"/>
  <c r="B542" i="12"/>
  <c r="A542" i="12"/>
  <c r="O541" i="12"/>
  <c r="N541" i="12"/>
  <c r="M541" i="12"/>
  <c r="L541" i="12"/>
  <c r="K541" i="12"/>
  <c r="J541" i="12"/>
  <c r="AQ543" i="1"/>
  <c r="I541" i="12"/>
  <c r="AH543" i="1"/>
  <c r="AM543" i="1"/>
  <c r="AP543" i="1"/>
  <c r="H541" i="12"/>
  <c r="AO543" i="1"/>
  <c r="G541" i="12"/>
  <c r="AN543" i="1"/>
  <c r="F541" i="12"/>
  <c r="E541" i="12"/>
  <c r="H543" i="1"/>
  <c r="AI543" i="1"/>
  <c r="D541" i="12"/>
  <c r="C541" i="12"/>
  <c r="AR543" i="1"/>
  <c r="B541" i="12"/>
  <c r="A541" i="12"/>
  <c r="O540" i="12"/>
  <c r="N540" i="12"/>
  <c r="M540" i="12"/>
  <c r="L540" i="12"/>
  <c r="K540" i="12"/>
  <c r="J540" i="12"/>
  <c r="AQ542" i="1"/>
  <c r="I540" i="12"/>
  <c r="AH542" i="1"/>
  <c r="AM542" i="1"/>
  <c r="AP542" i="1"/>
  <c r="H540" i="12"/>
  <c r="AO542" i="1"/>
  <c r="G540" i="12"/>
  <c r="AN542" i="1"/>
  <c r="F540" i="12"/>
  <c r="E540" i="12"/>
  <c r="D540" i="12"/>
  <c r="C540" i="12"/>
  <c r="AR542" i="1"/>
  <c r="B540" i="12"/>
  <c r="A540" i="12"/>
  <c r="O539" i="12"/>
  <c r="N539" i="12"/>
  <c r="AH541" i="1"/>
  <c r="AM541" i="1"/>
  <c r="AP541" i="1"/>
  <c r="M539" i="12"/>
  <c r="AO541" i="1"/>
  <c r="L539" i="12"/>
  <c r="AN541" i="1"/>
  <c r="K539" i="12"/>
  <c r="J539" i="12"/>
  <c r="I539" i="12"/>
  <c r="H539" i="12"/>
  <c r="G539" i="12"/>
  <c r="F539" i="12"/>
  <c r="E539" i="12"/>
  <c r="H541" i="1"/>
  <c r="AI541" i="1"/>
  <c r="D539" i="12"/>
  <c r="C539" i="12"/>
  <c r="AR541" i="1"/>
  <c r="B539" i="12"/>
  <c r="A539" i="12"/>
  <c r="O538" i="12"/>
  <c r="N538" i="12"/>
  <c r="M538" i="12"/>
  <c r="L538" i="12"/>
  <c r="K538" i="12"/>
  <c r="J538" i="12"/>
  <c r="AQ540" i="1"/>
  <c r="I538" i="12"/>
  <c r="AH540" i="1"/>
  <c r="AM540" i="1"/>
  <c r="AP540" i="1"/>
  <c r="H538" i="12"/>
  <c r="AO540" i="1"/>
  <c r="G538" i="12"/>
  <c r="AN540" i="1"/>
  <c r="F538" i="12"/>
  <c r="E538" i="12"/>
  <c r="D538" i="12"/>
  <c r="C538" i="12"/>
  <c r="AR540" i="1"/>
  <c r="B538" i="12"/>
  <c r="A538" i="12"/>
  <c r="O537" i="12"/>
  <c r="N537" i="12"/>
  <c r="M537" i="12"/>
  <c r="L537" i="12"/>
  <c r="K537" i="12"/>
  <c r="J537" i="12"/>
  <c r="AQ539" i="1"/>
  <c r="I537" i="12"/>
  <c r="AH539" i="1"/>
  <c r="AM539" i="1"/>
  <c r="AP539" i="1"/>
  <c r="H537" i="12"/>
  <c r="AO539" i="1"/>
  <c r="G537" i="12"/>
  <c r="AN539" i="1"/>
  <c r="F537" i="12"/>
  <c r="E537" i="12"/>
  <c r="H539" i="1"/>
  <c r="AI539" i="1"/>
  <c r="D537" i="12"/>
  <c r="C537" i="12"/>
  <c r="AR539" i="1"/>
  <c r="B537" i="12"/>
  <c r="A537" i="12"/>
  <c r="O536" i="12"/>
  <c r="N536" i="12"/>
  <c r="M536" i="12"/>
  <c r="L536" i="12"/>
  <c r="K536" i="12"/>
  <c r="J536" i="12"/>
  <c r="AQ538" i="1"/>
  <c r="I536" i="12"/>
  <c r="AH538" i="1"/>
  <c r="AM538" i="1"/>
  <c r="AP538" i="1"/>
  <c r="H536" i="12"/>
  <c r="AO538" i="1"/>
  <c r="G536" i="12"/>
  <c r="AN538" i="1"/>
  <c r="F536" i="12"/>
  <c r="E536" i="12"/>
  <c r="H538" i="1"/>
  <c r="AI538" i="1"/>
  <c r="D536" i="12"/>
  <c r="C536" i="12"/>
  <c r="AR538" i="1"/>
  <c r="B536" i="12"/>
  <c r="A536" i="12"/>
  <c r="O535" i="12"/>
  <c r="N535" i="12"/>
  <c r="M535" i="12"/>
  <c r="L535" i="12"/>
  <c r="K535" i="12"/>
  <c r="J535" i="12"/>
  <c r="AQ537" i="1"/>
  <c r="I535" i="12"/>
  <c r="AH537" i="1"/>
  <c r="AM537" i="1"/>
  <c r="AP537" i="1"/>
  <c r="H535" i="12"/>
  <c r="AO537" i="1"/>
  <c r="G535" i="12"/>
  <c r="AN537" i="1"/>
  <c r="F535" i="12"/>
  <c r="E535" i="12"/>
  <c r="D535" i="12"/>
  <c r="C535" i="12"/>
  <c r="AR537" i="1"/>
  <c r="B535" i="12"/>
  <c r="A535" i="12"/>
  <c r="O534" i="12"/>
  <c r="N534" i="12"/>
  <c r="AH536" i="1"/>
  <c r="AM536" i="1"/>
  <c r="AP536" i="1"/>
  <c r="M534" i="12"/>
  <c r="AO536" i="1"/>
  <c r="L534" i="12"/>
  <c r="AN536" i="1"/>
  <c r="K534" i="12"/>
  <c r="J534" i="12"/>
  <c r="I534" i="12"/>
  <c r="H534" i="12"/>
  <c r="G534" i="12"/>
  <c r="F534" i="12"/>
  <c r="E534" i="12"/>
  <c r="H536" i="1"/>
  <c r="AI536" i="1"/>
  <c r="D534" i="12"/>
  <c r="C534" i="12"/>
  <c r="AR536" i="1"/>
  <c r="B534" i="12"/>
  <c r="A534" i="12"/>
  <c r="O533" i="12"/>
  <c r="N533" i="12"/>
  <c r="M533" i="12"/>
  <c r="L533" i="12"/>
  <c r="K533" i="12"/>
  <c r="J533" i="12"/>
  <c r="AQ535" i="1"/>
  <c r="I533" i="12"/>
  <c r="AH535" i="1"/>
  <c r="AM535" i="1"/>
  <c r="AP535" i="1"/>
  <c r="H533" i="12"/>
  <c r="AO535" i="1"/>
  <c r="G533" i="12"/>
  <c r="AN535" i="1"/>
  <c r="F533" i="12"/>
  <c r="E533" i="12"/>
  <c r="D533" i="12"/>
  <c r="C533" i="12"/>
  <c r="AR535" i="1"/>
  <c r="B533" i="12"/>
  <c r="A533" i="12"/>
  <c r="O532" i="12"/>
  <c r="N532" i="12"/>
  <c r="M532" i="12"/>
  <c r="L532" i="12"/>
  <c r="K532" i="12"/>
  <c r="J532" i="12"/>
  <c r="I532" i="12"/>
  <c r="H532" i="12"/>
  <c r="G532" i="12"/>
  <c r="F532" i="12"/>
  <c r="E532" i="12"/>
  <c r="D532" i="12"/>
  <c r="C532" i="12"/>
  <c r="B532" i="12"/>
  <c r="A532" i="12"/>
  <c r="O531" i="12"/>
  <c r="N531" i="12"/>
  <c r="M531" i="12"/>
  <c r="L531" i="12"/>
  <c r="K531" i="12"/>
  <c r="J531" i="12"/>
  <c r="I531" i="12"/>
  <c r="H531" i="12"/>
  <c r="G531" i="12"/>
  <c r="F531" i="12"/>
  <c r="E531" i="12"/>
  <c r="D531" i="12"/>
  <c r="C531" i="12"/>
  <c r="B531" i="12"/>
  <c r="A531" i="12"/>
  <c r="O530" i="12"/>
  <c r="N530" i="12"/>
  <c r="M530" i="12"/>
  <c r="L530" i="12"/>
  <c r="K530" i="12"/>
  <c r="J530" i="12"/>
  <c r="I530" i="12"/>
  <c r="H530" i="12"/>
  <c r="G530" i="12"/>
  <c r="F530" i="12"/>
  <c r="E530" i="12"/>
  <c r="D530" i="12"/>
  <c r="C530" i="12"/>
  <c r="B530" i="12"/>
  <c r="A530" i="12"/>
  <c r="O529" i="12"/>
  <c r="N529" i="12"/>
  <c r="M529" i="12"/>
  <c r="L529" i="12"/>
  <c r="K529" i="12"/>
  <c r="J529" i="12"/>
  <c r="I529" i="12"/>
  <c r="H529" i="12"/>
  <c r="G529" i="12"/>
  <c r="F529" i="12"/>
  <c r="E529" i="12"/>
  <c r="D529" i="12"/>
  <c r="C529" i="12"/>
  <c r="B529" i="12"/>
  <c r="A529" i="12"/>
  <c r="O528" i="12"/>
  <c r="N528" i="12"/>
  <c r="M528" i="12"/>
  <c r="L528" i="12"/>
  <c r="K528" i="12"/>
  <c r="J528" i="12"/>
  <c r="I528" i="12"/>
  <c r="H528" i="12"/>
  <c r="G528" i="12"/>
  <c r="F528" i="12"/>
  <c r="E528" i="12"/>
  <c r="D528" i="12"/>
  <c r="C528" i="12"/>
  <c r="B528" i="12"/>
  <c r="A528" i="12"/>
  <c r="O527" i="12"/>
  <c r="N527" i="12"/>
  <c r="M527" i="12"/>
  <c r="L527" i="12"/>
  <c r="K527" i="12"/>
  <c r="J527" i="12"/>
  <c r="I527" i="12"/>
  <c r="H527" i="12"/>
  <c r="G527" i="12"/>
  <c r="F527" i="12"/>
  <c r="E527" i="12"/>
  <c r="D527" i="12"/>
  <c r="C527" i="12"/>
  <c r="B527" i="12"/>
  <c r="A527" i="12"/>
  <c r="O526" i="12"/>
  <c r="N526" i="12"/>
  <c r="M526" i="12"/>
  <c r="L526" i="12"/>
  <c r="K526" i="12"/>
  <c r="J526" i="12"/>
  <c r="I526" i="12"/>
  <c r="H526" i="12"/>
  <c r="G526" i="12"/>
  <c r="F526" i="12"/>
  <c r="E526" i="12"/>
  <c r="D526" i="12"/>
  <c r="C526" i="12"/>
  <c r="B526" i="12"/>
  <c r="A526" i="12"/>
  <c r="O525" i="12"/>
  <c r="N525" i="12"/>
  <c r="M525" i="12"/>
  <c r="L525" i="12"/>
  <c r="K525" i="12"/>
  <c r="J525" i="12"/>
  <c r="I525" i="12"/>
  <c r="H525" i="12"/>
  <c r="G525" i="12"/>
  <c r="F525" i="12"/>
  <c r="E525" i="12"/>
  <c r="D525" i="12"/>
  <c r="C525" i="12"/>
  <c r="B525" i="12"/>
  <c r="A525" i="12"/>
  <c r="O524" i="12"/>
  <c r="N524" i="12"/>
  <c r="M524" i="12"/>
  <c r="L524" i="12"/>
  <c r="K524" i="12"/>
  <c r="J524" i="12"/>
  <c r="I524" i="12"/>
  <c r="H524" i="12"/>
  <c r="G524" i="12"/>
  <c r="F524" i="12"/>
  <c r="E524" i="12"/>
  <c r="D524" i="12"/>
  <c r="C524" i="12"/>
  <c r="B524" i="12"/>
  <c r="A524" i="12"/>
  <c r="O523" i="12"/>
  <c r="N523" i="12"/>
  <c r="M523" i="12"/>
  <c r="L523" i="12"/>
  <c r="K523" i="12"/>
  <c r="J523" i="12"/>
  <c r="I523" i="12"/>
  <c r="H523" i="12"/>
  <c r="G523" i="12"/>
  <c r="F523" i="12"/>
  <c r="E523" i="12"/>
  <c r="D523" i="12"/>
  <c r="C523" i="12"/>
  <c r="B523" i="12"/>
  <c r="A523" i="12"/>
  <c r="O522" i="12"/>
  <c r="N522" i="12"/>
  <c r="M522" i="12"/>
  <c r="L522" i="12"/>
  <c r="K522" i="12"/>
  <c r="J522" i="12"/>
  <c r="I522" i="12"/>
  <c r="H522" i="12"/>
  <c r="G522" i="12"/>
  <c r="F522" i="12"/>
  <c r="E522" i="12"/>
  <c r="D522" i="12"/>
  <c r="C522" i="12"/>
  <c r="B522" i="12"/>
  <c r="A522" i="12"/>
  <c r="O521" i="12"/>
  <c r="N521" i="12"/>
  <c r="M521" i="12"/>
  <c r="L521" i="12"/>
  <c r="K521" i="12"/>
  <c r="J521" i="12"/>
  <c r="I521" i="12"/>
  <c r="H521" i="12"/>
  <c r="G521" i="12"/>
  <c r="F521" i="12"/>
  <c r="E521" i="12"/>
  <c r="D521" i="12"/>
  <c r="C521" i="12"/>
  <c r="B521" i="12"/>
  <c r="A521" i="12"/>
  <c r="O520" i="12"/>
  <c r="N520" i="12"/>
  <c r="M520" i="12"/>
  <c r="L520" i="12"/>
  <c r="K520" i="12"/>
  <c r="J520" i="12"/>
  <c r="I520" i="12"/>
  <c r="H520" i="12"/>
  <c r="G520" i="12"/>
  <c r="F520" i="12"/>
  <c r="E520" i="12"/>
  <c r="D520" i="12"/>
  <c r="C520" i="12"/>
  <c r="B520" i="12"/>
  <c r="A520" i="12"/>
  <c r="O519" i="12"/>
  <c r="N519" i="12"/>
  <c r="M519" i="12"/>
  <c r="L519" i="12"/>
  <c r="K519" i="12"/>
  <c r="J519" i="12"/>
  <c r="AQ521" i="1"/>
  <c r="I519" i="12"/>
  <c r="AH521" i="1"/>
  <c r="AM521" i="1"/>
  <c r="AP521" i="1"/>
  <c r="H519" i="12"/>
  <c r="AO521" i="1"/>
  <c r="G519" i="12"/>
  <c r="AN521" i="1"/>
  <c r="F519" i="12"/>
  <c r="E519" i="12"/>
  <c r="D519" i="12"/>
  <c r="C519" i="12"/>
  <c r="AR521" i="1"/>
  <c r="B519" i="12"/>
  <c r="A519" i="12"/>
  <c r="O518" i="12"/>
  <c r="N518" i="12"/>
  <c r="M518" i="12"/>
  <c r="L518" i="12"/>
  <c r="K518" i="12"/>
  <c r="J518" i="12"/>
  <c r="I518" i="12"/>
  <c r="H518" i="12"/>
  <c r="G518" i="12"/>
  <c r="F518" i="12"/>
  <c r="E518" i="12"/>
  <c r="D518" i="12"/>
  <c r="C518" i="12"/>
  <c r="B518" i="12"/>
  <c r="A518" i="12"/>
  <c r="O517" i="12"/>
  <c r="N517" i="12"/>
  <c r="M517" i="12"/>
  <c r="L517" i="12"/>
  <c r="K517" i="12"/>
  <c r="J517" i="12"/>
  <c r="AQ519" i="1"/>
  <c r="I517" i="12"/>
  <c r="AH519" i="1"/>
  <c r="AM519" i="1"/>
  <c r="AP519" i="1"/>
  <c r="H517" i="12"/>
  <c r="AO519" i="1"/>
  <c r="G517" i="12"/>
  <c r="AN519" i="1"/>
  <c r="F517" i="12"/>
  <c r="E517" i="12"/>
  <c r="D517" i="12"/>
  <c r="C517" i="12"/>
  <c r="AR519" i="1"/>
  <c r="B517" i="12"/>
  <c r="A517" i="12"/>
  <c r="O516" i="12"/>
  <c r="N516" i="12"/>
  <c r="M516" i="12"/>
  <c r="L516" i="12"/>
  <c r="K516" i="12"/>
  <c r="J516" i="12"/>
  <c r="AQ518" i="1"/>
  <c r="I516" i="12"/>
  <c r="AH518" i="1"/>
  <c r="AM518" i="1"/>
  <c r="AP518" i="1"/>
  <c r="H516" i="12"/>
  <c r="AO518" i="1"/>
  <c r="G516" i="12"/>
  <c r="AN518" i="1"/>
  <c r="F516" i="12"/>
  <c r="E516" i="12"/>
  <c r="D516" i="12"/>
  <c r="C516" i="12"/>
  <c r="AR518" i="1"/>
  <c r="B516" i="12"/>
  <c r="A516" i="12"/>
  <c r="O515" i="12"/>
  <c r="N515" i="12"/>
  <c r="M515" i="12"/>
  <c r="L515" i="12"/>
  <c r="K515" i="12"/>
  <c r="J515" i="12"/>
  <c r="I515" i="12"/>
  <c r="H515" i="12"/>
  <c r="G515" i="12"/>
  <c r="F515" i="12"/>
  <c r="E515" i="12"/>
  <c r="D515" i="12"/>
  <c r="C515" i="12"/>
  <c r="B515" i="12"/>
  <c r="A515" i="12"/>
  <c r="O514" i="12"/>
  <c r="N514" i="12"/>
  <c r="M514" i="12"/>
  <c r="L514" i="12"/>
  <c r="K514" i="12"/>
  <c r="J514" i="12"/>
  <c r="I514" i="12"/>
  <c r="H514" i="12"/>
  <c r="G514" i="12"/>
  <c r="F514" i="12"/>
  <c r="E514" i="12"/>
  <c r="D514" i="12"/>
  <c r="C514" i="12"/>
  <c r="B514" i="12"/>
  <c r="A514" i="12"/>
  <c r="O513" i="12"/>
  <c r="N513" i="12"/>
  <c r="M513" i="12"/>
  <c r="L513" i="12"/>
  <c r="K513" i="12"/>
  <c r="J513" i="12"/>
  <c r="AQ515" i="1"/>
  <c r="I513" i="12"/>
  <c r="AH515" i="1"/>
  <c r="AH514" i="1"/>
  <c r="AM514" i="1"/>
  <c r="AM515" i="1"/>
  <c r="AP514" i="1"/>
  <c r="AP515" i="1"/>
  <c r="H513" i="12"/>
  <c r="AO514" i="1"/>
  <c r="AO515" i="1"/>
  <c r="G513" i="12"/>
  <c r="AN514" i="1"/>
  <c r="AN515" i="1"/>
  <c r="F513" i="12"/>
  <c r="E513" i="12"/>
  <c r="H515" i="1"/>
  <c r="AI515" i="1"/>
  <c r="D513" i="12"/>
  <c r="C513" i="12"/>
  <c r="AR515" i="1"/>
  <c r="B513" i="12"/>
  <c r="A513" i="12"/>
  <c r="O512" i="12"/>
  <c r="N512" i="12"/>
  <c r="M512" i="12"/>
  <c r="L512" i="12"/>
  <c r="K512" i="12"/>
  <c r="J512" i="12"/>
  <c r="AQ514" i="1"/>
  <c r="I512" i="12"/>
  <c r="H512" i="12"/>
  <c r="G512" i="12"/>
  <c r="F512" i="12"/>
  <c r="E512" i="12"/>
  <c r="D512" i="12"/>
  <c r="C512" i="12"/>
  <c r="AR514" i="1"/>
  <c r="B512" i="12"/>
  <c r="A512" i="12"/>
  <c r="O511" i="12"/>
  <c r="N511" i="12"/>
  <c r="M511" i="12"/>
  <c r="L511" i="12"/>
  <c r="K511" i="12"/>
  <c r="J511" i="12"/>
  <c r="I511" i="12"/>
  <c r="H511" i="12"/>
  <c r="G511" i="12"/>
  <c r="F511" i="12"/>
  <c r="E511" i="12"/>
  <c r="D511" i="12"/>
  <c r="C511" i="12"/>
  <c r="B511" i="12"/>
  <c r="A511" i="12"/>
  <c r="V512" i="1"/>
  <c r="O510" i="12"/>
  <c r="U512" i="1"/>
  <c r="N510" i="12"/>
  <c r="M510" i="12"/>
  <c r="L510" i="12"/>
  <c r="K510" i="12"/>
  <c r="J510" i="12"/>
  <c r="AQ512" i="1"/>
  <c r="I510" i="12"/>
  <c r="AH497" i="1"/>
  <c r="AM497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H510" i="12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G510" i="12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F510" i="12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E510" i="12"/>
  <c r="H512" i="1"/>
  <c r="AI512" i="1"/>
  <c r="D510" i="12"/>
  <c r="C510" i="12"/>
  <c r="AR512" i="1"/>
  <c r="B510" i="12"/>
  <c r="A510" i="12"/>
  <c r="O509" i="12"/>
  <c r="N509" i="12"/>
  <c r="M509" i="12"/>
  <c r="L509" i="12"/>
  <c r="K509" i="12"/>
  <c r="J509" i="12"/>
  <c r="I509" i="12"/>
  <c r="H509" i="12"/>
  <c r="G509" i="12"/>
  <c r="F509" i="12"/>
  <c r="E509" i="12"/>
  <c r="D509" i="12"/>
  <c r="C509" i="12"/>
  <c r="B509" i="12"/>
  <c r="A509" i="12"/>
  <c r="O508" i="12"/>
  <c r="N508" i="12"/>
  <c r="M508" i="12"/>
  <c r="L508" i="12"/>
  <c r="K508" i="12"/>
  <c r="J508" i="12"/>
  <c r="I508" i="12"/>
  <c r="H508" i="12"/>
  <c r="G508" i="12"/>
  <c r="F508" i="12"/>
  <c r="E508" i="12"/>
  <c r="D508" i="12"/>
  <c r="C508" i="12"/>
  <c r="B508" i="12"/>
  <c r="A508" i="12"/>
  <c r="O507" i="12"/>
  <c r="N507" i="12"/>
  <c r="M507" i="12"/>
  <c r="L507" i="12"/>
  <c r="K507" i="12"/>
  <c r="J507" i="12"/>
  <c r="I507" i="12"/>
  <c r="H507" i="12"/>
  <c r="G507" i="12"/>
  <c r="F507" i="12"/>
  <c r="E507" i="12"/>
  <c r="D507" i="12"/>
  <c r="C507" i="12"/>
  <c r="B507" i="12"/>
  <c r="A507" i="12"/>
  <c r="O506" i="12"/>
  <c r="N506" i="12"/>
  <c r="M506" i="12"/>
  <c r="L506" i="12"/>
  <c r="K506" i="12"/>
  <c r="J506" i="12"/>
  <c r="I506" i="12"/>
  <c r="H506" i="12"/>
  <c r="G506" i="12"/>
  <c r="F506" i="12"/>
  <c r="E506" i="12"/>
  <c r="D506" i="12"/>
  <c r="C506" i="12"/>
  <c r="B506" i="12"/>
  <c r="A506" i="12"/>
  <c r="O505" i="12"/>
  <c r="N505" i="12"/>
  <c r="M505" i="12"/>
  <c r="L505" i="12"/>
  <c r="K505" i="12"/>
  <c r="J505" i="12"/>
  <c r="I505" i="12"/>
  <c r="H505" i="12"/>
  <c r="G505" i="12"/>
  <c r="F505" i="12"/>
  <c r="E505" i="12"/>
  <c r="D505" i="12"/>
  <c r="C505" i="12"/>
  <c r="B505" i="12"/>
  <c r="A505" i="12"/>
  <c r="O504" i="12"/>
  <c r="N504" i="12"/>
  <c r="M504" i="12"/>
  <c r="L504" i="12"/>
  <c r="K504" i="12"/>
  <c r="J504" i="12"/>
  <c r="I504" i="12"/>
  <c r="H504" i="12"/>
  <c r="G504" i="12"/>
  <c r="F504" i="12"/>
  <c r="E504" i="12"/>
  <c r="D504" i="12"/>
  <c r="C504" i="12"/>
  <c r="B504" i="12"/>
  <c r="A504" i="12"/>
  <c r="O503" i="12"/>
  <c r="N503" i="12"/>
  <c r="M503" i="12"/>
  <c r="L503" i="12"/>
  <c r="K503" i="12"/>
  <c r="J503" i="12"/>
  <c r="I503" i="12"/>
  <c r="H503" i="12"/>
  <c r="G503" i="12"/>
  <c r="F503" i="12"/>
  <c r="E503" i="12"/>
  <c r="D503" i="12"/>
  <c r="C503" i="12"/>
  <c r="B503" i="12"/>
  <c r="A503" i="12"/>
  <c r="V504" i="1"/>
  <c r="O502" i="12"/>
  <c r="U504" i="1"/>
  <c r="N502" i="12"/>
  <c r="M502" i="12"/>
  <c r="L502" i="12"/>
  <c r="K502" i="12"/>
  <c r="J502" i="12"/>
  <c r="AQ504" i="1"/>
  <c r="I502" i="12"/>
  <c r="H502" i="12"/>
  <c r="G502" i="12"/>
  <c r="F502" i="12"/>
  <c r="E502" i="12"/>
  <c r="H504" i="1"/>
  <c r="AI504" i="1"/>
  <c r="D502" i="12"/>
  <c r="C502" i="12"/>
  <c r="AR504" i="1"/>
  <c r="B502" i="12"/>
  <c r="A502" i="12"/>
  <c r="O501" i="12"/>
  <c r="N501" i="12"/>
  <c r="M501" i="12"/>
  <c r="L501" i="12"/>
  <c r="K501" i="12"/>
  <c r="J501" i="12"/>
  <c r="I501" i="12"/>
  <c r="H501" i="12"/>
  <c r="G501" i="12"/>
  <c r="F501" i="12"/>
  <c r="E501" i="12"/>
  <c r="D501" i="12"/>
  <c r="C501" i="12"/>
  <c r="B501" i="12"/>
  <c r="A501" i="12"/>
  <c r="O500" i="12"/>
  <c r="N500" i="12"/>
  <c r="M500" i="12"/>
  <c r="L500" i="12"/>
  <c r="K500" i="12"/>
  <c r="J500" i="12"/>
  <c r="I500" i="12"/>
  <c r="H500" i="12"/>
  <c r="G500" i="12"/>
  <c r="F500" i="12"/>
  <c r="E500" i="12"/>
  <c r="D500" i="12"/>
  <c r="C500" i="12"/>
  <c r="B500" i="12"/>
  <c r="A500" i="12"/>
  <c r="O499" i="12"/>
  <c r="N499" i="12"/>
  <c r="M499" i="12"/>
  <c r="L499" i="12"/>
  <c r="K499" i="12"/>
  <c r="J499" i="12"/>
  <c r="I499" i="12"/>
  <c r="H499" i="12"/>
  <c r="G499" i="12"/>
  <c r="F499" i="12"/>
  <c r="E499" i="12"/>
  <c r="D499" i="12"/>
  <c r="C499" i="12"/>
  <c r="B499" i="12"/>
  <c r="A499" i="12"/>
  <c r="O498" i="12"/>
  <c r="N498" i="12"/>
  <c r="M498" i="12"/>
  <c r="L498" i="12"/>
  <c r="K498" i="12"/>
  <c r="J498" i="12"/>
  <c r="I498" i="12"/>
  <c r="H498" i="12"/>
  <c r="G498" i="12"/>
  <c r="F498" i="12"/>
  <c r="E498" i="12"/>
  <c r="D498" i="12"/>
  <c r="C498" i="12"/>
  <c r="B498" i="12"/>
  <c r="A498" i="12"/>
  <c r="O497" i="12"/>
  <c r="N497" i="12"/>
  <c r="M497" i="12"/>
  <c r="L497" i="12"/>
  <c r="K497" i="12"/>
  <c r="J497" i="12"/>
  <c r="I497" i="12"/>
  <c r="H497" i="12"/>
  <c r="G497" i="12"/>
  <c r="F497" i="12"/>
  <c r="E497" i="12"/>
  <c r="D497" i="12"/>
  <c r="C497" i="12"/>
  <c r="B497" i="12"/>
  <c r="A497" i="12"/>
  <c r="O496" i="12"/>
  <c r="N496" i="12"/>
  <c r="M496" i="12"/>
  <c r="L496" i="12"/>
  <c r="K496" i="12"/>
  <c r="J496" i="12"/>
  <c r="I496" i="12"/>
  <c r="H496" i="12"/>
  <c r="G496" i="12"/>
  <c r="F496" i="12"/>
  <c r="E496" i="12"/>
  <c r="D496" i="12"/>
  <c r="C496" i="12"/>
  <c r="B496" i="12"/>
  <c r="A496" i="12"/>
  <c r="O495" i="12"/>
  <c r="N495" i="12"/>
  <c r="M495" i="12"/>
  <c r="L495" i="12"/>
  <c r="K495" i="12"/>
  <c r="J495" i="12"/>
  <c r="AQ497" i="1"/>
  <c r="I495" i="12"/>
  <c r="H495" i="12"/>
  <c r="G495" i="12"/>
  <c r="F495" i="12"/>
  <c r="E495" i="12"/>
  <c r="D495" i="12"/>
  <c r="C495" i="12"/>
  <c r="AR497" i="1"/>
  <c r="B495" i="12"/>
  <c r="A495" i="12"/>
  <c r="V496" i="1"/>
  <c r="O494" i="12"/>
  <c r="U496" i="1"/>
  <c r="N494" i="12"/>
  <c r="M494" i="12"/>
  <c r="L494" i="12"/>
  <c r="K494" i="12"/>
  <c r="J494" i="12"/>
  <c r="AQ496" i="1"/>
  <c r="I494" i="12"/>
  <c r="AH479" i="1"/>
  <c r="AM479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H494" i="12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G494" i="12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F494" i="12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E494" i="12"/>
  <c r="H496" i="1"/>
  <c r="AI496" i="1"/>
  <c r="D494" i="12"/>
  <c r="C494" i="12"/>
  <c r="AR496" i="1"/>
  <c r="B494" i="12"/>
  <c r="A494" i="12"/>
  <c r="O493" i="12"/>
  <c r="N493" i="12"/>
  <c r="M493" i="12"/>
  <c r="L493" i="12"/>
  <c r="K493" i="12"/>
  <c r="J493" i="12"/>
  <c r="I493" i="12"/>
  <c r="H493" i="12"/>
  <c r="G493" i="12"/>
  <c r="F493" i="12"/>
  <c r="E493" i="12"/>
  <c r="D493" i="12"/>
  <c r="C493" i="12"/>
  <c r="B493" i="12"/>
  <c r="A493" i="12"/>
  <c r="O492" i="12"/>
  <c r="N492" i="12"/>
  <c r="M492" i="12"/>
  <c r="L492" i="12"/>
  <c r="K492" i="12"/>
  <c r="J492" i="12"/>
  <c r="I492" i="12"/>
  <c r="H492" i="12"/>
  <c r="G492" i="12"/>
  <c r="F492" i="12"/>
  <c r="E492" i="12"/>
  <c r="D492" i="12"/>
  <c r="C492" i="12"/>
  <c r="B492" i="12"/>
  <c r="A492" i="12"/>
  <c r="O491" i="12"/>
  <c r="N491" i="12"/>
  <c r="M491" i="12"/>
  <c r="L491" i="12"/>
  <c r="K491" i="12"/>
  <c r="J491" i="12"/>
  <c r="I491" i="12"/>
  <c r="H491" i="12"/>
  <c r="G491" i="12"/>
  <c r="F491" i="12"/>
  <c r="E491" i="12"/>
  <c r="D491" i="12"/>
  <c r="C491" i="12"/>
  <c r="B491" i="12"/>
  <c r="A491" i="12"/>
  <c r="O490" i="12"/>
  <c r="N490" i="12"/>
  <c r="M490" i="12"/>
  <c r="L490" i="12"/>
  <c r="K490" i="12"/>
  <c r="J490" i="12"/>
  <c r="I490" i="12"/>
  <c r="H490" i="12"/>
  <c r="G490" i="12"/>
  <c r="F490" i="12"/>
  <c r="E490" i="12"/>
  <c r="D490" i="12"/>
  <c r="C490" i="12"/>
  <c r="B490" i="12"/>
  <c r="A490" i="12"/>
  <c r="O489" i="12"/>
  <c r="N489" i="12"/>
  <c r="M489" i="12"/>
  <c r="L489" i="12"/>
  <c r="K489" i="12"/>
  <c r="J489" i="12"/>
  <c r="I489" i="12"/>
  <c r="H489" i="12"/>
  <c r="G489" i="12"/>
  <c r="F489" i="12"/>
  <c r="E489" i="12"/>
  <c r="D489" i="12"/>
  <c r="C489" i="12"/>
  <c r="B489" i="12"/>
  <c r="A489" i="12"/>
  <c r="O488" i="12"/>
  <c r="N488" i="12"/>
  <c r="M488" i="12"/>
  <c r="L488" i="12"/>
  <c r="K488" i="12"/>
  <c r="J488" i="12"/>
  <c r="I488" i="12"/>
  <c r="H488" i="12"/>
  <c r="G488" i="12"/>
  <c r="F488" i="12"/>
  <c r="E488" i="12"/>
  <c r="D488" i="12"/>
  <c r="C488" i="12"/>
  <c r="B488" i="12"/>
  <c r="A488" i="12"/>
  <c r="O487" i="12"/>
  <c r="N487" i="12"/>
  <c r="M487" i="12"/>
  <c r="L487" i="12"/>
  <c r="K487" i="12"/>
  <c r="J487" i="12"/>
  <c r="I487" i="12"/>
  <c r="H487" i="12"/>
  <c r="G487" i="12"/>
  <c r="F487" i="12"/>
  <c r="E487" i="12"/>
  <c r="D487" i="12"/>
  <c r="C487" i="12"/>
  <c r="B487" i="12"/>
  <c r="A487" i="12"/>
  <c r="O486" i="12"/>
  <c r="N486" i="12"/>
  <c r="M486" i="12"/>
  <c r="L486" i="12"/>
  <c r="K486" i="12"/>
  <c r="J486" i="12"/>
  <c r="I486" i="12"/>
  <c r="H486" i="12"/>
  <c r="G486" i="12"/>
  <c r="F486" i="12"/>
  <c r="E486" i="12"/>
  <c r="D486" i="12"/>
  <c r="C486" i="12"/>
  <c r="B486" i="12"/>
  <c r="A486" i="12"/>
  <c r="V487" i="1"/>
  <c r="O485" i="12"/>
  <c r="U487" i="1"/>
  <c r="N485" i="12"/>
  <c r="M485" i="12"/>
  <c r="L485" i="12"/>
  <c r="K485" i="12"/>
  <c r="J485" i="12"/>
  <c r="AQ487" i="1"/>
  <c r="I485" i="12"/>
  <c r="H485" i="12"/>
  <c r="G485" i="12"/>
  <c r="F485" i="12"/>
  <c r="E485" i="12"/>
  <c r="H487" i="1"/>
  <c r="AI487" i="1"/>
  <c r="D485" i="12"/>
  <c r="C485" i="12"/>
  <c r="AR487" i="1"/>
  <c r="B485" i="12"/>
  <c r="A485" i="12"/>
  <c r="O484" i="12"/>
  <c r="N484" i="12"/>
  <c r="M484" i="12"/>
  <c r="L484" i="12"/>
  <c r="K484" i="12"/>
  <c r="J484" i="12"/>
  <c r="I484" i="12"/>
  <c r="H484" i="12"/>
  <c r="G484" i="12"/>
  <c r="F484" i="12"/>
  <c r="E484" i="12"/>
  <c r="D484" i="12"/>
  <c r="C484" i="12"/>
  <c r="B484" i="12"/>
  <c r="A484" i="12"/>
  <c r="O483" i="12"/>
  <c r="N483" i="12"/>
  <c r="M483" i="12"/>
  <c r="L483" i="12"/>
  <c r="K483" i="12"/>
  <c r="J483" i="12"/>
  <c r="I483" i="12"/>
  <c r="H483" i="12"/>
  <c r="G483" i="12"/>
  <c r="F483" i="12"/>
  <c r="E483" i="12"/>
  <c r="D483" i="12"/>
  <c r="C483" i="12"/>
  <c r="B483" i="12"/>
  <c r="A483" i="12"/>
  <c r="O482" i="12"/>
  <c r="N482" i="12"/>
  <c r="M482" i="12"/>
  <c r="L482" i="12"/>
  <c r="K482" i="12"/>
  <c r="J482" i="12"/>
  <c r="I482" i="12"/>
  <c r="H482" i="12"/>
  <c r="G482" i="12"/>
  <c r="F482" i="12"/>
  <c r="E482" i="12"/>
  <c r="D482" i="12"/>
  <c r="C482" i="12"/>
  <c r="B482" i="12"/>
  <c r="A482" i="12"/>
  <c r="O481" i="12"/>
  <c r="N481" i="12"/>
  <c r="M481" i="12"/>
  <c r="L481" i="12"/>
  <c r="K481" i="12"/>
  <c r="J481" i="12"/>
  <c r="I481" i="12"/>
  <c r="H481" i="12"/>
  <c r="G481" i="12"/>
  <c r="F481" i="12"/>
  <c r="E481" i="12"/>
  <c r="D481" i="12"/>
  <c r="C481" i="12"/>
  <c r="B481" i="12"/>
  <c r="A481" i="12"/>
  <c r="O480" i="12"/>
  <c r="N480" i="12"/>
  <c r="M480" i="12"/>
  <c r="L480" i="12"/>
  <c r="K480" i="12"/>
  <c r="J480" i="12"/>
  <c r="I480" i="12"/>
  <c r="H480" i="12"/>
  <c r="G480" i="12"/>
  <c r="F480" i="12"/>
  <c r="E480" i="12"/>
  <c r="D480" i="12"/>
  <c r="C480" i="12"/>
  <c r="B480" i="12"/>
  <c r="A480" i="12"/>
  <c r="O479" i="12"/>
  <c r="N479" i="12"/>
  <c r="M479" i="12"/>
  <c r="L479" i="12"/>
  <c r="K479" i="12"/>
  <c r="J479" i="12"/>
  <c r="I479" i="12"/>
  <c r="H479" i="12"/>
  <c r="G479" i="12"/>
  <c r="F479" i="12"/>
  <c r="E479" i="12"/>
  <c r="D479" i="12"/>
  <c r="C479" i="12"/>
  <c r="B479" i="12"/>
  <c r="A479" i="12"/>
  <c r="O478" i="12"/>
  <c r="N478" i="12"/>
  <c r="M478" i="12"/>
  <c r="L478" i="12"/>
  <c r="K478" i="12"/>
  <c r="J478" i="12"/>
  <c r="I478" i="12"/>
  <c r="H478" i="12"/>
  <c r="G478" i="12"/>
  <c r="F478" i="12"/>
  <c r="E478" i="12"/>
  <c r="D478" i="12"/>
  <c r="C478" i="12"/>
  <c r="B478" i="12"/>
  <c r="A478" i="12"/>
  <c r="O477" i="12"/>
  <c r="N477" i="12"/>
  <c r="M477" i="12"/>
  <c r="L477" i="12"/>
  <c r="K477" i="12"/>
  <c r="J477" i="12"/>
  <c r="AQ479" i="1"/>
  <c r="I477" i="12"/>
  <c r="H477" i="12"/>
  <c r="G477" i="12"/>
  <c r="F477" i="12"/>
  <c r="E477" i="12"/>
  <c r="D477" i="12"/>
  <c r="C477" i="12"/>
  <c r="AR479" i="1"/>
  <c r="B477" i="12"/>
  <c r="A477" i="12"/>
  <c r="O476" i="12"/>
  <c r="N476" i="12"/>
  <c r="M476" i="12"/>
  <c r="L476" i="12"/>
  <c r="K476" i="12"/>
  <c r="J476" i="12"/>
  <c r="I476" i="12"/>
  <c r="H476" i="12"/>
  <c r="G476" i="12"/>
  <c r="F476" i="12"/>
  <c r="E476" i="12"/>
  <c r="D476" i="12"/>
  <c r="C476" i="12"/>
  <c r="B476" i="12"/>
  <c r="A476" i="12"/>
  <c r="O475" i="12"/>
  <c r="N475" i="12"/>
  <c r="M475" i="12"/>
  <c r="L475" i="12"/>
  <c r="K475" i="12"/>
  <c r="J475" i="12"/>
  <c r="I475" i="12"/>
  <c r="H475" i="12"/>
  <c r="G475" i="12"/>
  <c r="F475" i="12"/>
  <c r="E475" i="12"/>
  <c r="D475" i="12"/>
  <c r="C475" i="12"/>
  <c r="B475" i="12"/>
  <c r="A475" i="12"/>
  <c r="O474" i="12"/>
  <c r="N474" i="12"/>
  <c r="M474" i="12"/>
  <c r="L474" i="12"/>
  <c r="K474" i="12"/>
  <c r="J474" i="12"/>
  <c r="I474" i="12"/>
  <c r="H474" i="12"/>
  <c r="G474" i="12"/>
  <c r="F474" i="12"/>
  <c r="E474" i="12"/>
  <c r="D474" i="12"/>
  <c r="C474" i="12"/>
  <c r="B474" i="12"/>
  <c r="A474" i="12"/>
  <c r="O473" i="12"/>
  <c r="N473" i="12"/>
  <c r="M473" i="12"/>
  <c r="L473" i="12"/>
  <c r="K473" i="12"/>
  <c r="J473" i="12"/>
  <c r="I473" i="12"/>
  <c r="H473" i="12"/>
  <c r="G473" i="12"/>
  <c r="F473" i="12"/>
  <c r="E473" i="12"/>
  <c r="D473" i="12"/>
  <c r="C473" i="12"/>
  <c r="B473" i="12"/>
  <c r="A473" i="12"/>
  <c r="O472" i="12"/>
  <c r="N472" i="12"/>
  <c r="M472" i="12"/>
  <c r="L472" i="12"/>
  <c r="K472" i="12"/>
  <c r="J472" i="12"/>
  <c r="I472" i="12"/>
  <c r="H472" i="12"/>
  <c r="G472" i="12"/>
  <c r="F472" i="12"/>
  <c r="E472" i="12"/>
  <c r="D472" i="12"/>
  <c r="C472" i="12"/>
  <c r="B472" i="12"/>
  <c r="A472" i="12"/>
  <c r="O471" i="12"/>
  <c r="N471" i="12"/>
  <c r="M471" i="12"/>
  <c r="L471" i="12"/>
  <c r="K471" i="12"/>
  <c r="J471" i="12"/>
  <c r="I471" i="12"/>
  <c r="H471" i="12"/>
  <c r="G471" i="12"/>
  <c r="F471" i="12"/>
  <c r="E471" i="12"/>
  <c r="D471" i="12"/>
  <c r="C471" i="12"/>
  <c r="B471" i="12"/>
  <c r="A471" i="12"/>
  <c r="O470" i="12"/>
  <c r="N470" i="12"/>
  <c r="M470" i="12"/>
  <c r="L470" i="12"/>
  <c r="K470" i="12"/>
  <c r="J470" i="12"/>
  <c r="I470" i="12"/>
  <c r="H470" i="12"/>
  <c r="G470" i="12"/>
  <c r="F470" i="12"/>
  <c r="E470" i="12"/>
  <c r="D470" i="12"/>
  <c r="C470" i="12"/>
  <c r="B470" i="12"/>
  <c r="A470" i="12"/>
  <c r="O469" i="12"/>
  <c r="N469" i="12"/>
  <c r="M469" i="12"/>
  <c r="L469" i="12"/>
  <c r="K469" i="12"/>
  <c r="J469" i="12"/>
  <c r="AQ471" i="1"/>
  <c r="I469" i="12"/>
  <c r="AH471" i="1"/>
  <c r="AM471" i="1"/>
  <c r="AP471" i="1"/>
  <c r="H469" i="12"/>
  <c r="AO471" i="1"/>
  <c r="G469" i="12"/>
  <c r="AN471" i="1"/>
  <c r="F469" i="12"/>
  <c r="E469" i="12"/>
  <c r="D469" i="12"/>
  <c r="C469" i="12"/>
  <c r="AR471" i="1"/>
  <c r="B469" i="12"/>
  <c r="A469" i="12"/>
  <c r="O468" i="12"/>
  <c r="N468" i="12"/>
  <c r="M468" i="12"/>
  <c r="L468" i="12"/>
  <c r="K468" i="12"/>
  <c r="J468" i="12"/>
  <c r="I468" i="12"/>
  <c r="H468" i="12"/>
  <c r="G468" i="12"/>
  <c r="F468" i="12"/>
  <c r="E468" i="12"/>
  <c r="D468" i="12"/>
  <c r="C468" i="12"/>
  <c r="B468" i="12"/>
  <c r="A468" i="12"/>
  <c r="O467" i="12"/>
  <c r="N467" i="12"/>
  <c r="M467" i="12"/>
  <c r="L467" i="12"/>
  <c r="K467" i="12"/>
  <c r="J467" i="12"/>
  <c r="AQ469" i="1"/>
  <c r="I467" i="12"/>
  <c r="AH469" i="1"/>
  <c r="AM469" i="1"/>
  <c r="AP469" i="1"/>
  <c r="H467" i="12"/>
  <c r="AO469" i="1"/>
  <c r="G467" i="12"/>
  <c r="AN469" i="1"/>
  <c r="F467" i="12"/>
  <c r="E467" i="12"/>
  <c r="D467" i="12"/>
  <c r="C467" i="12"/>
  <c r="AR469" i="1"/>
  <c r="B467" i="12"/>
  <c r="A467" i="12"/>
  <c r="O466" i="12"/>
  <c r="N466" i="12"/>
  <c r="M466" i="12"/>
  <c r="L466" i="12"/>
  <c r="K466" i="12"/>
  <c r="J466" i="12"/>
  <c r="I466" i="12"/>
  <c r="H466" i="12"/>
  <c r="G466" i="12"/>
  <c r="F466" i="12"/>
  <c r="E466" i="12"/>
  <c r="D466" i="12"/>
  <c r="C466" i="12"/>
  <c r="B466" i="12"/>
  <c r="A466" i="12"/>
  <c r="O465" i="12"/>
  <c r="N465" i="12"/>
  <c r="M465" i="12"/>
  <c r="L465" i="12"/>
  <c r="K465" i="12"/>
  <c r="J465" i="12"/>
  <c r="I465" i="12"/>
  <c r="H465" i="12"/>
  <c r="G465" i="12"/>
  <c r="F465" i="12"/>
  <c r="E465" i="12"/>
  <c r="D465" i="12"/>
  <c r="C465" i="12"/>
  <c r="B465" i="12"/>
  <c r="A465" i="12"/>
  <c r="O464" i="12"/>
  <c r="N464" i="12"/>
  <c r="M464" i="12"/>
  <c r="L464" i="12"/>
  <c r="K464" i="12"/>
  <c r="J464" i="12"/>
  <c r="I464" i="12"/>
  <c r="H464" i="12"/>
  <c r="G464" i="12"/>
  <c r="F464" i="12"/>
  <c r="E464" i="12"/>
  <c r="D464" i="12"/>
  <c r="C464" i="12"/>
  <c r="B464" i="12"/>
  <c r="A464" i="12"/>
  <c r="O463" i="12"/>
  <c r="N463" i="12"/>
  <c r="M463" i="12"/>
  <c r="L463" i="12"/>
  <c r="K463" i="12"/>
  <c r="J463" i="12"/>
  <c r="I463" i="12"/>
  <c r="H463" i="12"/>
  <c r="G463" i="12"/>
  <c r="F463" i="12"/>
  <c r="E463" i="12"/>
  <c r="D463" i="12"/>
  <c r="C463" i="12"/>
  <c r="B463" i="12"/>
  <c r="A463" i="12"/>
  <c r="O462" i="12"/>
  <c r="N462" i="12"/>
  <c r="M462" i="12"/>
  <c r="L462" i="12"/>
  <c r="K462" i="12"/>
  <c r="J462" i="12"/>
  <c r="AQ464" i="1"/>
  <c r="I462" i="12"/>
  <c r="AH464" i="1"/>
  <c r="AM464" i="1"/>
  <c r="AP464" i="1"/>
  <c r="H462" i="12"/>
  <c r="AO464" i="1"/>
  <c r="G462" i="12"/>
  <c r="AN464" i="1"/>
  <c r="F462" i="12"/>
  <c r="E462" i="12"/>
  <c r="D462" i="12"/>
  <c r="C462" i="12"/>
  <c r="AR464" i="1"/>
  <c r="B462" i="12"/>
  <c r="A462" i="12"/>
  <c r="O461" i="12"/>
  <c r="N461" i="12"/>
  <c r="M461" i="12"/>
  <c r="L461" i="12"/>
  <c r="K461" i="12"/>
  <c r="J461" i="12"/>
  <c r="I461" i="12"/>
  <c r="H461" i="12"/>
  <c r="G461" i="12"/>
  <c r="F461" i="12"/>
  <c r="E461" i="12"/>
  <c r="D461" i="12"/>
  <c r="C461" i="12"/>
  <c r="B461" i="12"/>
  <c r="A461" i="12"/>
  <c r="O460" i="12"/>
  <c r="N460" i="12"/>
  <c r="M460" i="12"/>
  <c r="L460" i="12"/>
  <c r="K460" i="12"/>
  <c r="J460" i="12"/>
  <c r="I460" i="12"/>
  <c r="H460" i="12"/>
  <c r="G460" i="12"/>
  <c r="F460" i="12"/>
  <c r="E460" i="12"/>
  <c r="D460" i="12"/>
  <c r="C460" i="12"/>
  <c r="B460" i="12"/>
  <c r="A460" i="12"/>
  <c r="O459" i="12"/>
  <c r="N459" i="12"/>
  <c r="M459" i="12"/>
  <c r="L459" i="12"/>
  <c r="K459" i="12"/>
  <c r="J459" i="12"/>
  <c r="I459" i="12"/>
  <c r="H459" i="12"/>
  <c r="G459" i="12"/>
  <c r="F459" i="12"/>
  <c r="E459" i="12"/>
  <c r="D459" i="12"/>
  <c r="C459" i="12"/>
  <c r="B459" i="12"/>
  <c r="A459" i="12"/>
  <c r="O458" i="12"/>
  <c r="N458" i="12"/>
  <c r="M458" i="12"/>
  <c r="L458" i="12"/>
  <c r="K458" i="12"/>
  <c r="J458" i="12"/>
  <c r="I458" i="12"/>
  <c r="H458" i="12"/>
  <c r="G458" i="12"/>
  <c r="F458" i="12"/>
  <c r="E458" i="12"/>
  <c r="D458" i="12"/>
  <c r="C458" i="12"/>
  <c r="B458" i="12"/>
  <c r="A458" i="12"/>
  <c r="O457" i="12"/>
  <c r="N457" i="12"/>
  <c r="M457" i="12"/>
  <c r="L457" i="12"/>
  <c r="K457" i="12"/>
  <c r="J457" i="12"/>
  <c r="I457" i="12"/>
  <c r="H457" i="12"/>
  <c r="G457" i="12"/>
  <c r="F457" i="12"/>
  <c r="E457" i="12"/>
  <c r="D457" i="12"/>
  <c r="C457" i="12"/>
  <c r="B457" i="12"/>
  <c r="A457" i="12"/>
  <c r="O456" i="12"/>
  <c r="N456" i="12"/>
  <c r="M456" i="12"/>
  <c r="L456" i="12"/>
  <c r="K456" i="12"/>
  <c r="J456" i="12"/>
  <c r="I456" i="12"/>
  <c r="H456" i="12"/>
  <c r="G456" i="12"/>
  <c r="F456" i="12"/>
  <c r="E456" i="12"/>
  <c r="D456" i="12"/>
  <c r="C456" i="12"/>
  <c r="B456" i="12"/>
  <c r="A456" i="12"/>
  <c r="O455" i="12"/>
  <c r="N455" i="12"/>
  <c r="M455" i="12"/>
  <c r="L455" i="12"/>
  <c r="K455" i="12"/>
  <c r="J455" i="12"/>
  <c r="I455" i="12"/>
  <c r="H455" i="12"/>
  <c r="G455" i="12"/>
  <c r="F455" i="12"/>
  <c r="E455" i="12"/>
  <c r="D455" i="12"/>
  <c r="C455" i="12"/>
  <c r="B455" i="12"/>
  <c r="A455" i="12"/>
  <c r="O454" i="12"/>
  <c r="N454" i="12"/>
  <c r="M454" i="12"/>
  <c r="L454" i="12"/>
  <c r="K454" i="12"/>
  <c r="J454" i="12"/>
  <c r="AQ456" i="1"/>
  <c r="I454" i="12"/>
  <c r="AH456" i="1"/>
  <c r="AM456" i="1"/>
  <c r="AP456" i="1"/>
  <c r="H454" i="12"/>
  <c r="AO456" i="1"/>
  <c r="G454" i="12"/>
  <c r="AN456" i="1"/>
  <c r="F454" i="12"/>
  <c r="E454" i="12"/>
  <c r="D454" i="12"/>
  <c r="C454" i="12"/>
  <c r="AR456" i="1"/>
  <c r="B454" i="12"/>
  <c r="A454" i="12"/>
  <c r="O453" i="12"/>
  <c r="N453" i="12"/>
  <c r="M453" i="12"/>
  <c r="L453" i="12"/>
  <c r="K453" i="12"/>
  <c r="J453" i="12"/>
  <c r="AQ455" i="1"/>
  <c r="I453" i="12"/>
  <c r="AH455" i="1"/>
  <c r="AM455" i="1"/>
  <c r="AP455" i="1"/>
  <c r="H453" i="12"/>
  <c r="AO455" i="1"/>
  <c r="G453" i="12"/>
  <c r="AN455" i="1"/>
  <c r="F453" i="12"/>
  <c r="E453" i="12"/>
  <c r="D453" i="12"/>
  <c r="C453" i="12"/>
  <c r="AR455" i="1"/>
  <c r="B453" i="12"/>
  <c r="A453" i="12"/>
  <c r="O452" i="12"/>
  <c r="N452" i="12"/>
  <c r="AH454" i="1"/>
  <c r="AM454" i="1"/>
  <c r="AP454" i="1"/>
  <c r="M452" i="12"/>
  <c r="AO454" i="1"/>
  <c r="L452" i="12"/>
  <c r="AN454" i="1"/>
  <c r="K452" i="12"/>
  <c r="J452" i="12"/>
  <c r="I452" i="12"/>
  <c r="H452" i="12"/>
  <c r="G452" i="12"/>
  <c r="F452" i="12"/>
  <c r="E452" i="12"/>
  <c r="AI454" i="1"/>
  <c r="D452" i="12"/>
  <c r="C452" i="12"/>
  <c r="AR454" i="1"/>
  <c r="B452" i="12"/>
  <c r="A452" i="12"/>
  <c r="O451" i="12"/>
  <c r="N451" i="12"/>
  <c r="M451" i="12"/>
  <c r="L451" i="12"/>
  <c r="K451" i="12"/>
  <c r="J451" i="12"/>
  <c r="AQ453" i="1"/>
  <c r="I451" i="12"/>
  <c r="AH453" i="1"/>
  <c r="AM453" i="1"/>
  <c r="AP453" i="1"/>
  <c r="H451" i="12"/>
  <c r="AO453" i="1"/>
  <c r="G451" i="12"/>
  <c r="AN453" i="1"/>
  <c r="F451" i="12"/>
  <c r="E451" i="12"/>
  <c r="D451" i="12"/>
  <c r="C451" i="12"/>
  <c r="AR453" i="1"/>
  <c r="B451" i="12"/>
  <c r="A451" i="12"/>
  <c r="O450" i="12"/>
  <c r="N450" i="12"/>
  <c r="M450" i="12"/>
  <c r="L450" i="12"/>
  <c r="K450" i="12"/>
  <c r="J450" i="12"/>
  <c r="AQ452" i="1"/>
  <c r="I450" i="12"/>
  <c r="AH452" i="1"/>
  <c r="AM452" i="1"/>
  <c r="AP452" i="1"/>
  <c r="H450" i="12"/>
  <c r="AO452" i="1"/>
  <c r="G450" i="12"/>
  <c r="AN452" i="1"/>
  <c r="F450" i="12"/>
  <c r="E450" i="12"/>
  <c r="D450" i="12"/>
  <c r="C450" i="12"/>
  <c r="AR452" i="1"/>
  <c r="B450" i="12"/>
  <c r="A450" i="12"/>
  <c r="O449" i="12"/>
  <c r="N449" i="12"/>
  <c r="M449" i="12"/>
  <c r="L449" i="12"/>
  <c r="K449" i="12"/>
  <c r="J449" i="12"/>
  <c r="I449" i="12"/>
  <c r="H449" i="12"/>
  <c r="G449" i="12"/>
  <c r="F449" i="12"/>
  <c r="E449" i="12"/>
  <c r="D449" i="12"/>
  <c r="C449" i="12"/>
  <c r="B449" i="12"/>
  <c r="A449" i="12"/>
  <c r="O448" i="12"/>
  <c r="N448" i="12"/>
  <c r="M448" i="12"/>
  <c r="L448" i="12"/>
  <c r="K448" i="12"/>
  <c r="J448" i="12"/>
  <c r="I448" i="12"/>
  <c r="H448" i="12"/>
  <c r="G448" i="12"/>
  <c r="F448" i="12"/>
  <c r="E448" i="12"/>
  <c r="D448" i="12"/>
  <c r="C448" i="12"/>
  <c r="B448" i="12"/>
  <c r="A448" i="12"/>
  <c r="O447" i="12"/>
  <c r="N447" i="12"/>
  <c r="M447" i="12"/>
  <c r="L447" i="12"/>
  <c r="K447" i="12"/>
  <c r="J447" i="12"/>
  <c r="I447" i="12"/>
  <c r="H447" i="12"/>
  <c r="G447" i="12"/>
  <c r="F447" i="12"/>
  <c r="E447" i="12"/>
  <c r="D447" i="12"/>
  <c r="C447" i="12"/>
  <c r="B447" i="12"/>
  <c r="A447" i="12"/>
  <c r="O446" i="12"/>
  <c r="N446" i="12"/>
  <c r="M446" i="12"/>
  <c r="L446" i="12"/>
  <c r="K446" i="12"/>
  <c r="J446" i="12"/>
  <c r="AQ448" i="1"/>
  <c r="I446" i="12"/>
  <c r="AH448" i="1"/>
  <c r="AM448" i="1"/>
  <c r="AP448" i="1"/>
  <c r="H446" i="12"/>
  <c r="AO448" i="1"/>
  <c r="G446" i="12"/>
  <c r="AN448" i="1"/>
  <c r="F446" i="12"/>
  <c r="E446" i="12"/>
  <c r="H448" i="1"/>
  <c r="AI448" i="1"/>
  <c r="D446" i="12"/>
  <c r="C446" i="12"/>
  <c r="AR448" i="1"/>
  <c r="B446" i="12"/>
  <c r="A446" i="12"/>
  <c r="O445" i="12"/>
  <c r="N445" i="12"/>
  <c r="M445" i="12"/>
  <c r="L445" i="12"/>
  <c r="K445" i="12"/>
  <c r="J445" i="12"/>
  <c r="I445" i="12"/>
  <c r="H445" i="12"/>
  <c r="G445" i="12"/>
  <c r="F445" i="12"/>
  <c r="E445" i="12"/>
  <c r="D445" i="12"/>
  <c r="C445" i="12"/>
  <c r="B445" i="12"/>
  <c r="A445" i="12"/>
  <c r="O444" i="12"/>
  <c r="N444" i="12"/>
  <c r="M444" i="12"/>
  <c r="L444" i="12"/>
  <c r="K444" i="12"/>
  <c r="J444" i="12"/>
  <c r="I444" i="12"/>
  <c r="H444" i="12"/>
  <c r="G444" i="12"/>
  <c r="F444" i="12"/>
  <c r="E444" i="12"/>
  <c r="D444" i="12"/>
  <c r="C444" i="12"/>
  <c r="B444" i="12"/>
  <c r="A444" i="12"/>
  <c r="O443" i="12"/>
  <c r="N443" i="12"/>
  <c r="M443" i="12"/>
  <c r="L443" i="12"/>
  <c r="K443" i="12"/>
  <c r="J443" i="12"/>
  <c r="I443" i="12"/>
  <c r="H443" i="12"/>
  <c r="G443" i="12"/>
  <c r="F443" i="12"/>
  <c r="E443" i="12"/>
  <c r="D443" i="12"/>
  <c r="C443" i="12"/>
  <c r="B443" i="12"/>
  <c r="A443" i="12"/>
  <c r="O442" i="12"/>
  <c r="N442" i="12"/>
  <c r="M442" i="12"/>
  <c r="L442" i="12"/>
  <c r="K442" i="12"/>
  <c r="J442" i="12"/>
  <c r="I442" i="12"/>
  <c r="H442" i="12"/>
  <c r="G442" i="12"/>
  <c r="F442" i="12"/>
  <c r="E442" i="12"/>
  <c r="D442" i="12"/>
  <c r="C442" i="12"/>
  <c r="B442" i="12"/>
  <c r="A442" i="12"/>
  <c r="O441" i="12"/>
  <c r="N441" i="12"/>
  <c r="M441" i="12"/>
  <c r="L441" i="12"/>
  <c r="K441" i="12"/>
  <c r="J441" i="12"/>
  <c r="I441" i="12"/>
  <c r="H441" i="12"/>
  <c r="G441" i="12"/>
  <c r="F441" i="12"/>
  <c r="E441" i="12"/>
  <c r="D441" i="12"/>
  <c r="C441" i="12"/>
  <c r="B441" i="12"/>
  <c r="A441" i="12"/>
  <c r="O440" i="12"/>
  <c r="N440" i="12"/>
  <c r="M440" i="12"/>
  <c r="L440" i="12"/>
  <c r="K440" i="12"/>
  <c r="J440" i="12"/>
  <c r="AQ442" i="1"/>
  <c r="I440" i="12"/>
  <c r="AH442" i="1"/>
  <c r="AM442" i="1"/>
  <c r="AP442" i="1"/>
  <c r="H440" i="12"/>
  <c r="AO442" i="1"/>
  <c r="G440" i="12"/>
  <c r="AN442" i="1"/>
  <c r="F440" i="12"/>
  <c r="E440" i="12"/>
  <c r="D440" i="12"/>
  <c r="C440" i="12"/>
  <c r="AR442" i="1"/>
  <c r="B440" i="12"/>
  <c r="A440" i="12"/>
  <c r="O439" i="12"/>
  <c r="N439" i="12"/>
  <c r="M439" i="12"/>
  <c r="L439" i="12"/>
  <c r="K439" i="12"/>
  <c r="J439" i="12"/>
  <c r="I439" i="12"/>
  <c r="H439" i="12"/>
  <c r="G439" i="12"/>
  <c r="F439" i="12"/>
  <c r="E439" i="12"/>
  <c r="D439" i="12"/>
  <c r="C439" i="12"/>
  <c r="B439" i="12"/>
  <c r="A439" i="12"/>
  <c r="O438" i="12"/>
  <c r="N438" i="12"/>
  <c r="M438" i="12"/>
  <c r="L438" i="12"/>
  <c r="K438" i="12"/>
  <c r="J438" i="12"/>
  <c r="I438" i="12"/>
  <c r="H438" i="12"/>
  <c r="G438" i="12"/>
  <c r="F438" i="12"/>
  <c r="E438" i="12"/>
  <c r="D438" i="12"/>
  <c r="C438" i="12"/>
  <c r="B438" i="12"/>
  <c r="A438" i="12"/>
  <c r="O437" i="12"/>
  <c r="N437" i="12"/>
  <c r="M437" i="12"/>
  <c r="L437" i="12"/>
  <c r="K437" i="12"/>
  <c r="J437" i="12"/>
  <c r="I437" i="12"/>
  <c r="H437" i="12"/>
  <c r="G437" i="12"/>
  <c r="F437" i="12"/>
  <c r="E437" i="12"/>
  <c r="D437" i="12"/>
  <c r="C437" i="12"/>
  <c r="B437" i="12"/>
  <c r="A437" i="12"/>
  <c r="V438" i="1"/>
  <c r="O436" i="12"/>
  <c r="U438" i="1"/>
  <c r="N436" i="12"/>
  <c r="M436" i="12"/>
  <c r="L436" i="12"/>
  <c r="K436" i="12"/>
  <c r="J436" i="12"/>
  <c r="AQ438" i="1"/>
  <c r="I436" i="12"/>
  <c r="AH427" i="1"/>
  <c r="AM427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H436" i="12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G436" i="12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F436" i="12"/>
  <c r="AM428" i="1"/>
  <c r="AM429" i="1"/>
  <c r="AM430" i="1"/>
  <c r="AM431" i="1"/>
  <c r="AM432" i="1"/>
  <c r="AM433" i="1"/>
  <c r="AM434" i="1"/>
  <c r="AM435" i="1"/>
  <c r="AM436" i="1"/>
  <c r="AM437" i="1"/>
  <c r="AM438" i="1"/>
  <c r="E436" i="12"/>
  <c r="H438" i="1"/>
  <c r="AI438" i="1"/>
  <c r="D436" i="12"/>
  <c r="C436" i="12"/>
  <c r="AR438" i="1"/>
  <c r="B436" i="12"/>
  <c r="A436" i="12"/>
  <c r="O435" i="12"/>
  <c r="N435" i="12"/>
  <c r="M435" i="12"/>
  <c r="L435" i="12"/>
  <c r="K435" i="12"/>
  <c r="J435" i="12"/>
  <c r="I435" i="12"/>
  <c r="H435" i="12"/>
  <c r="G435" i="12"/>
  <c r="F435" i="12"/>
  <c r="E435" i="12"/>
  <c r="D435" i="12"/>
  <c r="C435" i="12"/>
  <c r="B435" i="12"/>
  <c r="A435" i="12"/>
  <c r="O434" i="12"/>
  <c r="N434" i="12"/>
  <c r="M434" i="12"/>
  <c r="L434" i="12"/>
  <c r="K434" i="12"/>
  <c r="J434" i="12"/>
  <c r="I434" i="12"/>
  <c r="H434" i="12"/>
  <c r="G434" i="12"/>
  <c r="F434" i="12"/>
  <c r="E434" i="12"/>
  <c r="D434" i="12"/>
  <c r="C434" i="12"/>
  <c r="B434" i="12"/>
  <c r="A434" i="12"/>
  <c r="O433" i="12"/>
  <c r="N433" i="12"/>
  <c r="M433" i="12"/>
  <c r="L433" i="12"/>
  <c r="K433" i="12"/>
  <c r="J433" i="12"/>
  <c r="I433" i="12"/>
  <c r="H433" i="12"/>
  <c r="G433" i="12"/>
  <c r="F433" i="12"/>
  <c r="E433" i="12"/>
  <c r="D433" i="12"/>
  <c r="C433" i="12"/>
  <c r="B433" i="12"/>
  <c r="A433" i="12"/>
  <c r="O432" i="12"/>
  <c r="N432" i="12"/>
  <c r="M432" i="12"/>
  <c r="L432" i="12"/>
  <c r="K432" i="12"/>
  <c r="J432" i="12"/>
  <c r="I432" i="12"/>
  <c r="H432" i="12"/>
  <c r="G432" i="12"/>
  <c r="F432" i="12"/>
  <c r="E432" i="12"/>
  <c r="D432" i="12"/>
  <c r="C432" i="12"/>
  <c r="B432" i="12"/>
  <c r="A432" i="12"/>
  <c r="O431" i="12"/>
  <c r="N431" i="12"/>
  <c r="M431" i="12"/>
  <c r="L431" i="12"/>
  <c r="K431" i="12"/>
  <c r="J431" i="12"/>
  <c r="I431" i="12"/>
  <c r="H431" i="12"/>
  <c r="G431" i="12"/>
  <c r="F431" i="12"/>
  <c r="E431" i="12"/>
  <c r="D431" i="12"/>
  <c r="C431" i="12"/>
  <c r="B431" i="12"/>
  <c r="A431" i="12"/>
  <c r="O430" i="12"/>
  <c r="N430" i="12"/>
  <c r="M430" i="12"/>
  <c r="L430" i="12"/>
  <c r="K430" i="12"/>
  <c r="J430" i="12"/>
  <c r="I430" i="12"/>
  <c r="H430" i="12"/>
  <c r="G430" i="12"/>
  <c r="F430" i="12"/>
  <c r="E430" i="12"/>
  <c r="D430" i="12"/>
  <c r="C430" i="12"/>
  <c r="B430" i="12"/>
  <c r="A430" i="12"/>
  <c r="O429" i="12"/>
  <c r="N429" i="12"/>
  <c r="M429" i="12"/>
  <c r="L429" i="12"/>
  <c r="K429" i="12"/>
  <c r="J429" i="12"/>
  <c r="I429" i="12"/>
  <c r="H429" i="12"/>
  <c r="G429" i="12"/>
  <c r="F429" i="12"/>
  <c r="E429" i="12"/>
  <c r="D429" i="12"/>
  <c r="C429" i="12"/>
  <c r="B429" i="12"/>
  <c r="A429" i="12"/>
  <c r="O428" i="12"/>
  <c r="N428" i="12"/>
  <c r="M428" i="12"/>
  <c r="L428" i="12"/>
  <c r="K428" i="12"/>
  <c r="J428" i="12"/>
  <c r="I428" i="12"/>
  <c r="H428" i="12"/>
  <c r="G428" i="12"/>
  <c r="F428" i="12"/>
  <c r="E428" i="12"/>
  <c r="D428" i="12"/>
  <c r="C428" i="12"/>
  <c r="B428" i="12"/>
  <c r="A428" i="12"/>
  <c r="O427" i="12"/>
  <c r="N427" i="12"/>
  <c r="M427" i="12"/>
  <c r="L427" i="12"/>
  <c r="K427" i="12"/>
  <c r="J427" i="12"/>
  <c r="I427" i="12"/>
  <c r="H427" i="12"/>
  <c r="G427" i="12"/>
  <c r="F427" i="12"/>
  <c r="E427" i="12"/>
  <c r="D427" i="12"/>
  <c r="C427" i="12"/>
  <c r="B427" i="12"/>
  <c r="A427" i="12"/>
  <c r="O426" i="12"/>
  <c r="N426" i="12"/>
  <c r="M426" i="12"/>
  <c r="L426" i="12"/>
  <c r="K426" i="12"/>
  <c r="J426" i="12"/>
  <c r="I426" i="12"/>
  <c r="H426" i="12"/>
  <c r="G426" i="12"/>
  <c r="F426" i="12"/>
  <c r="E426" i="12"/>
  <c r="D426" i="12"/>
  <c r="C426" i="12"/>
  <c r="B426" i="12"/>
  <c r="A426" i="12"/>
  <c r="O425" i="12"/>
  <c r="N425" i="12"/>
  <c r="M425" i="12"/>
  <c r="L425" i="12"/>
  <c r="K425" i="12"/>
  <c r="J425" i="12"/>
  <c r="AQ427" i="1"/>
  <c r="I425" i="12"/>
  <c r="H425" i="12"/>
  <c r="G425" i="12"/>
  <c r="F425" i="12"/>
  <c r="E425" i="12"/>
  <c r="D425" i="12"/>
  <c r="C425" i="12"/>
  <c r="AR427" i="1"/>
  <c r="B425" i="12"/>
  <c r="A425" i="12"/>
  <c r="O424" i="12"/>
  <c r="N424" i="12"/>
  <c r="M424" i="12"/>
  <c r="L424" i="12"/>
  <c r="K424" i="12"/>
  <c r="J424" i="12"/>
  <c r="I424" i="12"/>
  <c r="H424" i="12"/>
  <c r="G424" i="12"/>
  <c r="F424" i="12"/>
  <c r="E424" i="12"/>
  <c r="D424" i="12"/>
  <c r="C424" i="12"/>
  <c r="B424" i="12"/>
  <c r="A424" i="12"/>
  <c r="O423" i="12"/>
  <c r="N423" i="12"/>
  <c r="M423" i="12"/>
  <c r="L423" i="12"/>
  <c r="K423" i="12"/>
  <c r="J423" i="12"/>
  <c r="AQ425" i="1"/>
  <c r="I423" i="12"/>
  <c r="AH425" i="1"/>
  <c r="AM425" i="1"/>
  <c r="AP425" i="1"/>
  <c r="H423" i="12"/>
  <c r="AO425" i="1"/>
  <c r="G423" i="12"/>
  <c r="AN425" i="1"/>
  <c r="F423" i="12"/>
  <c r="E423" i="12"/>
  <c r="D423" i="12"/>
  <c r="C423" i="12"/>
  <c r="AR425" i="1"/>
  <c r="B423" i="12"/>
  <c r="A423" i="12"/>
  <c r="O422" i="12"/>
  <c r="N422" i="12"/>
  <c r="M422" i="12"/>
  <c r="L422" i="12"/>
  <c r="K422" i="12"/>
  <c r="J422" i="12"/>
  <c r="I422" i="12"/>
  <c r="H422" i="12"/>
  <c r="G422" i="12"/>
  <c r="F422" i="12"/>
  <c r="E422" i="12"/>
  <c r="D422" i="12"/>
  <c r="C422" i="12"/>
  <c r="B422" i="12"/>
  <c r="A422" i="12"/>
  <c r="O421" i="12"/>
  <c r="N421" i="12"/>
  <c r="M421" i="12"/>
  <c r="L421" i="12"/>
  <c r="K421" i="12"/>
  <c r="J421" i="12"/>
  <c r="I421" i="12"/>
  <c r="H421" i="12"/>
  <c r="G421" i="12"/>
  <c r="F421" i="12"/>
  <c r="E421" i="12"/>
  <c r="D421" i="12"/>
  <c r="C421" i="12"/>
  <c r="B421" i="12"/>
  <c r="A421" i="12"/>
  <c r="O420" i="12"/>
  <c r="N420" i="12"/>
  <c r="M420" i="12"/>
  <c r="L420" i="12"/>
  <c r="K420" i="12"/>
  <c r="J420" i="12"/>
  <c r="I420" i="12"/>
  <c r="H420" i="12"/>
  <c r="G420" i="12"/>
  <c r="F420" i="12"/>
  <c r="E420" i="12"/>
  <c r="D420" i="12"/>
  <c r="C420" i="12"/>
  <c r="B420" i="12"/>
  <c r="A420" i="12"/>
  <c r="O419" i="12"/>
  <c r="N419" i="12"/>
  <c r="M419" i="12"/>
  <c r="L419" i="12"/>
  <c r="K419" i="12"/>
  <c r="J419" i="12"/>
  <c r="I419" i="12"/>
  <c r="H419" i="12"/>
  <c r="G419" i="12"/>
  <c r="F419" i="12"/>
  <c r="E419" i="12"/>
  <c r="D419" i="12"/>
  <c r="C419" i="12"/>
  <c r="B419" i="12"/>
  <c r="A419" i="12"/>
  <c r="O418" i="12"/>
  <c r="N418" i="12"/>
  <c r="M418" i="12"/>
  <c r="L418" i="12"/>
  <c r="K418" i="12"/>
  <c r="J418" i="12"/>
  <c r="I418" i="12"/>
  <c r="H418" i="12"/>
  <c r="G418" i="12"/>
  <c r="F418" i="12"/>
  <c r="E418" i="12"/>
  <c r="D418" i="12"/>
  <c r="C418" i="12"/>
  <c r="B418" i="12"/>
  <c r="A418" i="12"/>
  <c r="O417" i="12"/>
  <c r="N417" i="12"/>
  <c r="M417" i="12"/>
  <c r="L417" i="12"/>
  <c r="K417" i="12"/>
  <c r="J417" i="12"/>
  <c r="I417" i="12"/>
  <c r="H417" i="12"/>
  <c r="G417" i="12"/>
  <c r="F417" i="12"/>
  <c r="E417" i="12"/>
  <c r="D417" i="12"/>
  <c r="C417" i="12"/>
  <c r="B417" i="12"/>
  <c r="A417" i="12"/>
  <c r="O416" i="12"/>
  <c r="N416" i="12"/>
  <c r="M416" i="12"/>
  <c r="L416" i="12"/>
  <c r="K416" i="12"/>
  <c r="J416" i="12"/>
  <c r="I416" i="12"/>
  <c r="H416" i="12"/>
  <c r="G416" i="12"/>
  <c r="F416" i="12"/>
  <c r="E416" i="12"/>
  <c r="D416" i="12"/>
  <c r="C416" i="12"/>
  <c r="B416" i="12"/>
  <c r="A416" i="12"/>
  <c r="O415" i="12"/>
  <c r="N415" i="12"/>
  <c r="M415" i="12"/>
  <c r="L415" i="12"/>
  <c r="K415" i="12"/>
  <c r="J415" i="12"/>
  <c r="I415" i="12"/>
  <c r="H415" i="12"/>
  <c r="G415" i="12"/>
  <c r="F415" i="12"/>
  <c r="E415" i="12"/>
  <c r="D415" i="12"/>
  <c r="C415" i="12"/>
  <c r="B415" i="12"/>
  <c r="A415" i="12"/>
  <c r="O414" i="12"/>
  <c r="N414" i="12"/>
  <c r="M414" i="12"/>
  <c r="L414" i="12"/>
  <c r="K414" i="12"/>
  <c r="J414" i="12"/>
  <c r="I414" i="12"/>
  <c r="H414" i="12"/>
  <c r="G414" i="12"/>
  <c r="F414" i="12"/>
  <c r="E414" i="12"/>
  <c r="D414" i="12"/>
  <c r="C414" i="12"/>
  <c r="B414" i="12"/>
  <c r="A414" i="12"/>
  <c r="O413" i="12"/>
  <c r="N413" i="12"/>
  <c r="M413" i="12"/>
  <c r="L413" i="12"/>
  <c r="K413" i="12"/>
  <c r="J413" i="12"/>
  <c r="I413" i="12"/>
  <c r="H413" i="12"/>
  <c r="G413" i="12"/>
  <c r="F413" i="12"/>
  <c r="E413" i="12"/>
  <c r="D413" i="12"/>
  <c r="C413" i="12"/>
  <c r="B413" i="12"/>
  <c r="A413" i="12"/>
  <c r="O412" i="12"/>
  <c r="N412" i="12"/>
  <c r="M412" i="12"/>
  <c r="L412" i="12"/>
  <c r="K412" i="12"/>
  <c r="J412" i="12"/>
  <c r="I412" i="12"/>
  <c r="H412" i="12"/>
  <c r="G412" i="12"/>
  <c r="F412" i="12"/>
  <c r="E412" i="12"/>
  <c r="D412" i="12"/>
  <c r="C412" i="12"/>
  <c r="B412" i="12"/>
  <c r="A412" i="12"/>
  <c r="O411" i="12"/>
  <c r="N411" i="12"/>
  <c r="M411" i="12"/>
  <c r="L411" i="12"/>
  <c r="K411" i="12"/>
  <c r="J411" i="12"/>
  <c r="AQ413" i="1"/>
  <c r="I411" i="12"/>
  <c r="AH413" i="1"/>
  <c r="AM413" i="1"/>
  <c r="AP413" i="1"/>
  <c r="H411" i="12"/>
  <c r="AO413" i="1"/>
  <c r="G411" i="12"/>
  <c r="AN413" i="1"/>
  <c r="F411" i="12"/>
  <c r="E411" i="12"/>
  <c r="D411" i="12"/>
  <c r="C411" i="12"/>
  <c r="AR413" i="1"/>
  <c r="B411" i="12"/>
  <c r="A411" i="12"/>
  <c r="V412" i="1"/>
  <c r="O410" i="12"/>
  <c r="U412" i="1"/>
  <c r="N410" i="12"/>
  <c r="M410" i="12"/>
  <c r="L410" i="12"/>
  <c r="K410" i="12"/>
  <c r="J410" i="12"/>
  <c r="AQ412" i="1"/>
  <c r="I410" i="12"/>
  <c r="AH409" i="1"/>
  <c r="AM409" i="1"/>
  <c r="AP409" i="1"/>
  <c r="AP410" i="1"/>
  <c r="AP411" i="1"/>
  <c r="AP412" i="1"/>
  <c r="H410" i="12"/>
  <c r="AO409" i="1"/>
  <c r="AO410" i="1"/>
  <c r="AO411" i="1"/>
  <c r="AO412" i="1"/>
  <c r="G410" i="12"/>
  <c r="AN409" i="1"/>
  <c r="AN410" i="1"/>
  <c r="AN411" i="1"/>
  <c r="AN412" i="1"/>
  <c r="F410" i="12"/>
  <c r="AM410" i="1"/>
  <c r="AM411" i="1"/>
  <c r="AM412" i="1"/>
  <c r="E410" i="12"/>
  <c r="H412" i="1"/>
  <c r="AI412" i="1"/>
  <c r="D410" i="12"/>
  <c r="C410" i="12"/>
  <c r="AR412" i="1"/>
  <c r="B410" i="12"/>
  <c r="A410" i="12"/>
  <c r="O409" i="12"/>
  <c r="N409" i="12"/>
  <c r="M409" i="12"/>
  <c r="L409" i="12"/>
  <c r="K409" i="12"/>
  <c r="J409" i="12"/>
  <c r="I409" i="12"/>
  <c r="H409" i="12"/>
  <c r="G409" i="12"/>
  <c r="F409" i="12"/>
  <c r="E409" i="12"/>
  <c r="D409" i="12"/>
  <c r="C409" i="12"/>
  <c r="B409" i="12"/>
  <c r="A409" i="12"/>
  <c r="O408" i="12"/>
  <c r="N408" i="12"/>
  <c r="M408" i="12"/>
  <c r="L408" i="12"/>
  <c r="K408" i="12"/>
  <c r="J408" i="12"/>
  <c r="I408" i="12"/>
  <c r="H408" i="12"/>
  <c r="G408" i="12"/>
  <c r="F408" i="12"/>
  <c r="E408" i="12"/>
  <c r="D408" i="12"/>
  <c r="C408" i="12"/>
  <c r="B408" i="12"/>
  <c r="A408" i="12"/>
  <c r="O407" i="12"/>
  <c r="N407" i="12"/>
  <c r="M407" i="12"/>
  <c r="L407" i="12"/>
  <c r="K407" i="12"/>
  <c r="J407" i="12"/>
  <c r="AQ409" i="1"/>
  <c r="I407" i="12"/>
  <c r="H407" i="12"/>
  <c r="G407" i="12"/>
  <c r="F407" i="12"/>
  <c r="E407" i="12"/>
  <c r="D407" i="12"/>
  <c r="C407" i="12"/>
  <c r="AR409" i="1"/>
  <c r="B407" i="12"/>
  <c r="A407" i="12"/>
  <c r="O406" i="12"/>
  <c r="N406" i="12"/>
  <c r="M406" i="12"/>
  <c r="L406" i="12"/>
  <c r="K406" i="12"/>
  <c r="J406" i="12"/>
  <c r="I406" i="12"/>
  <c r="H406" i="12"/>
  <c r="G406" i="12"/>
  <c r="F406" i="12"/>
  <c r="E406" i="12"/>
  <c r="D406" i="12"/>
  <c r="C406" i="12"/>
  <c r="B406" i="12"/>
  <c r="A406" i="12"/>
  <c r="O405" i="12"/>
  <c r="N405" i="12"/>
  <c r="M405" i="12"/>
  <c r="L405" i="12"/>
  <c r="K405" i="12"/>
  <c r="J405" i="12"/>
  <c r="I405" i="12"/>
  <c r="H405" i="12"/>
  <c r="G405" i="12"/>
  <c r="F405" i="12"/>
  <c r="E405" i="12"/>
  <c r="D405" i="12"/>
  <c r="C405" i="12"/>
  <c r="B405" i="12"/>
  <c r="A405" i="12"/>
  <c r="O404" i="12"/>
  <c r="N404" i="12"/>
  <c r="M404" i="12"/>
  <c r="L404" i="12"/>
  <c r="K404" i="12"/>
  <c r="J404" i="12"/>
  <c r="AQ406" i="1"/>
  <c r="I404" i="12"/>
  <c r="AH406" i="1"/>
  <c r="AM406" i="1"/>
  <c r="AP406" i="1"/>
  <c r="H404" i="12"/>
  <c r="AO406" i="1"/>
  <c r="G404" i="12"/>
  <c r="AN406" i="1"/>
  <c r="F404" i="12"/>
  <c r="E404" i="12"/>
  <c r="D404" i="12"/>
  <c r="C404" i="12"/>
  <c r="AR406" i="1"/>
  <c r="B404" i="12"/>
  <c r="A404" i="12"/>
  <c r="O403" i="12"/>
  <c r="N403" i="12"/>
  <c r="M403" i="12"/>
  <c r="L403" i="12"/>
  <c r="K403" i="12"/>
  <c r="J403" i="12"/>
  <c r="I403" i="12"/>
  <c r="H403" i="12"/>
  <c r="G403" i="12"/>
  <c r="F403" i="12"/>
  <c r="E403" i="12"/>
  <c r="D403" i="12"/>
  <c r="C403" i="12"/>
  <c r="B403" i="12"/>
  <c r="A403" i="12"/>
  <c r="O402" i="12"/>
  <c r="N402" i="12"/>
  <c r="M402" i="12"/>
  <c r="L402" i="12"/>
  <c r="K402" i="12"/>
  <c r="J402" i="12"/>
  <c r="I402" i="12"/>
  <c r="H402" i="12"/>
  <c r="G402" i="12"/>
  <c r="F402" i="12"/>
  <c r="E402" i="12"/>
  <c r="D402" i="12"/>
  <c r="C402" i="12"/>
  <c r="B402" i="12"/>
  <c r="A402" i="12"/>
  <c r="O401" i="12"/>
  <c r="N401" i="12"/>
  <c r="M401" i="12"/>
  <c r="L401" i="12"/>
  <c r="K401" i="12"/>
  <c r="J401" i="12"/>
  <c r="I401" i="12"/>
  <c r="H401" i="12"/>
  <c r="G401" i="12"/>
  <c r="F401" i="12"/>
  <c r="E401" i="12"/>
  <c r="D401" i="12"/>
  <c r="C401" i="12"/>
  <c r="B401" i="12"/>
  <c r="A401" i="12"/>
  <c r="O400" i="12"/>
  <c r="N400" i="12"/>
  <c r="M400" i="12"/>
  <c r="L400" i="12"/>
  <c r="K400" i="12"/>
  <c r="J400" i="12"/>
  <c r="I400" i="12"/>
  <c r="H400" i="12"/>
  <c r="G400" i="12"/>
  <c r="F400" i="12"/>
  <c r="E400" i="12"/>
  <c r="D400" i="12"/>
  <c r="C400" i="12"/>
  <c r="B400" i="12"/>
  <c r="A400" i="12"/>
  <c r="O399" i="12"/>
  <c r="N399" i="12"/>
  <c r="M399" i="12"/>
  <c r="L399" i="12"/>
  <c r="K399" i="12"/>
  <c r="J399" i="12"/>
  <c r="AQ401" i="1"/>
  <c r="I399" i="12"/>
  <c r="AH401" i="1"/>
  <c r="AM401" i="1"/>
  <c r="AP401" i="1"/>
  <c r="H399" i="12"/>
  <c r="AO401" i="1"/>
  <c r="G399" i="12"/>
  <c r="AN401" i="1"/>
  <c r="F399" i="12"/>
  <c r="E399" i="12"/>
  <c r="H401" i="1"/>
  <c r="AI401" i="1"/>
  <c r="D399" i="12"/>
  <c r="C399" i="12"/>
  <c r="AR401" i="1"/>
  <c r="B399" i="12"/>
  <c r="A399" i="12"/>
  <c r="O398" i="12"/>
  <c r="N398" i="12"/>
  <c r="M398" i="12"/>
  <c r="L398" i="12"/>
  <c r="K398" i="12"/>
  <c r="J398" i="12"/>
  <c r="I398" i="12"/>
  <c r="H398" i="12"/>
  <c r="G398" i="12"/>
  <c r="F398" i="12"/>
  <c r="E398" i="12"/>
  <c r="D398" i="12"/>
  <c r="C398" i="12"/>
  <c r="B398" i="12"/>
  <c r="A398" i="12"/>
  <c r="O397" i="12"/>
  <c r="N397" i="12"/>
  <c r="M397" i="12"/>
  <c r="L397" i="12"/>
  <c r="K397" i="12"/>
  <c r="J397" i="12"/>
  <c r="I397" i="12"/>
  <c r="H397" i="12"/>
  <c r="G397" i="12"/>
  <c r="F397" i="12"/>
  <c r="E397" i="12"/>
  <c r="D397" i="12"/>
  <c r="C397" i="12"/>
  <c r="B397" i="12"/>
  <c r="A397" i="12"/>
  <c r="O396" i="12"/>
  <c r="N396" i="12"/>
  <c r="M396" i="12"/>
  <c r="L396" i="12"/>
  <c r="K396" i="12"/>
  <c r="J396" i="12"/>
  <c r="I396" i="12"/>
  <c r="H396" i="12"/>
  <c r="G396" i="12"/>
  <c r="F396" i="12"/>
  <c r="E396" i="12"/>
  <c r="D396" i="12"/>
  <c r="C396" i="12"/>
  <c r="B396" i="12"/>
  <c r="A396" i="12"/>
  <c r="O395" i="12"/>
  <c r="N395" i="12"/>
  <c r="M395" i="12"/>
  <c r="L395" i="12"/>
  <c r="K395" i="12"/>
  <c r="J395" i="12"/>
  <c r="I395" i="12"/>
  <c r="H395" i="12"/>
  <c r="G395" i="12"/>
  <c r="F395" i="12"/>
  <c r="E395" i="12"/>
  <c r="D395" i="12"/>
  <c r="C395" i="12"/>
  <c r="B395" i="12"/>
  <c r="A395" i="12"/>
  <c r="O394" i="12"/>
  <c r="N394" i="12"/>
  <c r="M394" i="12"/>
  <c r="L394" i="12"/>
  <c r="K394" i="12"/>
  <c r="J394" i="12"/>
  <c r="I394" i="12"/>
  <c r="H394" i="12"/>
  <c r="G394" i="12"/>
  <c r="F394" i="12"/>
  <c r="E394" i="12"/>
  <c r="D394" i="12"/>
  <c r="C394" i="12"/>
  <c r="B394" i="12"/>
  <c r="A394" i="12"/>
  <c r="O393" i="12"/>
  <c r="N393" i="12"/>
  <c r="M393" i="12"/>
  <c r="L393" i="12"/>
  <c r="K393" i="12"/>
  <c r="J393" i="12"/>
  <c r="I393" i="12"/>
  <c r="H393" i="12"/>
  <c r="G393" i="12"/>
  <c r="F393" i="12"/>
  <c r="E393" i="12"/>
  <c r="D393" i="12"/>
  <c r="C393" i="12"/>
  <c r="B393" i="12"/>
  <c r="A393" i="12"/>
  <c r="O392" i="12"/>
  <c r="N392" i="12"/>
  <c r="M392" i="12"/>
  <c r="L392" i="12"/>
  <c r="K392" i="12"/>
  <c r="J392" i="12"/>
  <c r="AQ394" i="1"/>
  <c r="I392" i="12"/>
  <c r="AH394" i="1"/>
  <c r="AM394" i="1"/>
  <c r="AP394" i="1"/>
  <c r="H392" i="12"/>
  <c r="AO394" i="1"/>
  <c r="G392" i="12"/>
  <c r="AN394" i="1"/>
  <c r="F392" i="12"/>
  <c r="E392" i="12"/>
  <c r="H394" i="1"/>
  <c r="AI394" i="1"/>
  <c r="D392" i="12"/>
  <c r="C392" i="12"/>
  <c r="AR394" i="1"/>
  <c r="B392" i="12"/>
  <c r="A392" i="12"/>
  <c r="O391" i="12"/>
  <c r="N391" i="12"/>
  <c r="M391" i="12"/>
  <c r="L391" i="12"/>
  <c r="K391" i="12"/>
  <c r="J391" i="12"/>
  <c r="AQ393" i="1"/>
  <c r="I391" i="12"/>
  <c r="AH393" i="1"/>
  <c r="AM393" i="1"/>
  <c r="AP393" i="1"/>
  <c r="H391" i="12"/>
  <c r="AO393" i="1"/>
  <c r="G391" i="12"/>
  <c r="AN393" i="1"/>
  <c r="F391" i="12"/>
  <c r="E391" i="12"/>
  <c r="H393" i="1"/>
  <c r="AI393" i="1"/>
  <c r="D391" i="12"/>
  <c r="C391" i="12"/>
  <c r="AR393" i="1"/>
  <c r="B391" i="12"/>
  <c r="A391" i="12"/>
  <c r="O390" i="12"/>
  <c r="N390" i="12"/>
  <c r="M390" i="12"/>
  <c r="L390" i="12"/>
  <c r="K390" i="12"/>
  <c r="J390" i="12"/>
  <c r="I390" i="12"/>
  <c r="H390" i="12"/>
  <c r="G390" i="12"/>
  <c r="F390" i="12"/>
  <c r="E390" i="12"/>
  <c r="D390" i="12"/>
  <c r="C390" i="12"/>
  <c r="B390" i="12"/>
  <c r="A390" i="12"/>
  <c r="O389" i="12"/>
  <c r="N389" i="12"/>
  <c r="M389" i="12"/>
  <c r="L389" i="12"/>
  <c r="K389" i="12"/>
  <c r="J389" i="12"/>
  <c r="I389" i="12"/>
  <c r="H389" i="12"/>
  <c r="G389" i="12"/>
  <c r="F389" i="12"/>
  <c r="E389" i="12"/>
  <c r="D389" i="12"/>
  <c r="C389" i="12"/>
  <c r="B389" i="12"/>
  <c r="A389" i="12"/>
  <c r="O388" i="12"/>
  <c r="N388" i="12"/>
  <c r="M388" i="12"/>
  <c r="L388" i="12"/>
  <c r="K388" i="12"/>
  <c r="J388" i="12"/>
  <c r="I388" i="12"/>
  <c r="H388" i="12"/>
  <c r="G388" i="12"/>
  <c r="F388" i="12"/>
  <c r="E388" i="12"/>
  <c r="D388" i="12"/>
  <c r="C388" i="12"/>
  <c r="B388" i="12"/>
  <c r="A388" i="12"/>
  <c r="O387" i="12"/>
  <c r="N387" i="12"/>
  <c r="M387" i="12"/>
  <c r="L387" i="12"/>
  <c r="K387" i="12"/>
  <c r="J387" i="12"/>
  <c r="I387" i="12"/>
  <c r="H387" i="12"/>
  <c r="G387" i="12"/>
  <c r="F387" i="12"/>
  <c r="E387" i="12"/>
  <c r="D387" i="12"/>
  <c r="C387" i="12"/>
  <c r="B387" i="12"/>
  <c r="A387" i="12"/>
  <c r="O386" i="12"/>
  <c r="N386" i="12"/>
  <c r="M386" i="12"/>
  <c r="L386" i="12"/>
  <c r="K386" i="12"/>
  <c r="J386" i="12"/>
  <c r="I386" i="12"/>
  <c r="H386" i="12"/>
  <c r="G386" i="12"/>
  <c r="F386" i="12"/>
  <c r="E386" i="12"/>
  <c r="D386" i="12"/>
  <c r="C386" i="12"/>
  <c r="B386" i="12"/>
  <c r="A386" i="12"/>
  <c r="O385" i="12"/>
  <c r="N385" i="12"/>
  <c r="M385" i="12"/>
  <c r="L385" i="12"/>
  <c r="K385" i="12"/>
  <c r="J385" i="12"/>
  <c r="I385" i="12"/>
  <c r="H385" i="12"/>
  <c r="G385" i="12"/>
  <c r="F385" i="12"/>
  <c r="E385" i="12"/>
  <c r="D385" i="12"/>
  <c r="C385" i="12"/>
  <c r="B385" i="12"/>
  <c r="A385" i="12"/>
  <c r="O384" i="12"/>
  <c r="N384" i="12"/>
  <c r="M384" i="12"/>
  <c r="L384" i="12"/>
  <c r="K384" i="12"/>
  <c r="J384" i="12"/>
  <c r="AQ386" i="1"/>
  <c r="I384" i="12"/>
  <c r="AH386" i="1"/>
  <c r="AM386" i="1"/>
  <c r="AP386" i="1"/>
  <c r="H384" i="12"/>
  <c r="AO386" i="1"/>
  <c r="G384" i="12"/>
  <c r="AN386" i="1"/>
  <c r="F384" i="12"/>
  <c r="E384" i="12"/>
  <c r="D384" i="12"/>
  <c r="C384" i="12"/>
  <c r="AR386" i="1"/>
  <c r="B384" i="12"/>
  <c r="A384" i="12"/>
  <c r="O383" i="12"/>
  <c r="N383" i="12"/>
  <c r="M383" i="12"/>
  <c r="L383" i="12"/>
  <c r="K383" i="12"/>
  <c r="J383" i="12"/>
  <c r="I383" i="12"/>
  <c r="H383" i="12"/>
  <c r="G383" i="12"/>
  <c r="F383" i="12"/>
  <c r="E383" i="12"/>
  <c r="D383" i="12"/>
  <c r="C383" i="12"/>
  <c r="B383" i="12"/>
  <c r="A383" i="12"/>
  <c r="O382" i="12"/>
  <c r="N382" i="12"/>
  <c r="M382" i="12"/>
  <c r="L382" i="12"/>
  <c r="K382" i="12"/>
  <c r="J382" i="12"/>
  <c r="I382" i="12"/>
  <c r="H382" i="12"/>
  <c r="G382" i="12"/>
  <c r="F382" i="12"/>
  <c r="E382" i="12"/>
  <c r="D382" i="12"/>
  <c r="C382" i="12"/>
  <c r="B382" i="12"/>
  <c r="A382" i="12"/>
  <c r="O381" i="12"/>
  <c r="N381" i="12"/>
  <c r="M381" i="12"/>
  <c r="L381" i="12"/>
  <c r="K381" i="12"/>
  <c r="J381" i="12"/>
  <c r="I381" i="12"/>
  <c r="H381" i="12"/>
  <c r="G381" i="12"/>
  <c r="F381" i="12"/>
  <c r="E381" i="12"/>
  <c r="D381" i="12"/>
  <c r="C381" i="12"/>
  <c r="B381" i="12"/>
  <c r="A381" i="12"/>
  <c r="O380" i="12"/>
  <c r="N380" i="12"/>
  <c r="M380" i="12"/>
  <c r="L380" i="12"/>
  <c r="K380" i="12"/>
  <c r="J380" i="12"/>
  <c r="I380" i="12"/>
  <c r="H380" i="12"/>
  <c r="G380" i="12"/>
  <c r="F380" i="12"/>
  <c r="E380" i="12"/>
  <c r="D380" i="12"/>
  <c r="C380" i="12"/>
  <c r="B380" i="12"/>
  <c r="A380" i="12"/>
  <c r="O379" i="12"/>
  <c r="N379" i="12"/>
  <c r="M379" i="12"/>
  <c r="L379" i="12"/>
  <c r="K379" i="12"/>
  <c r="J379" i="12"/>
  <c r="AQ381" i="1"/>
  <c r="I379" i="12"/>
  <c r="AH381" i="1"/>
  <c r="AH376" i="1"/>
  <c r="AM376" i="1"/>
  <c r="AM377" i="1"/>
  <c r="AM378" i="1"/>
  <c r="AM379" i="1"/>
  <c r="AM380" i="1"/>
  <c r="AM381" i="1"/>
  <c r="AP376" i="1"/>
  <c r="AP377" i="1"/>
  <c r="AP378" i="1"/>
  <c r="AP379" i="1"/>
  <c r="AP380" i="1"/>
  <c r="AP381" i="1"/>
  <c r="H379" i="12"/>
  <c r="AO376" i="1"/>
  <c r="AO377" i="1"/>
  <c r="AO378" i="1"/>
  <c r="AO379" i="1"/>
  <c r="AO380" i="1"/>
  <c r="AO381" i="1"/>
  <c r="G379" i="12"/>
  <c r="AN376" i="1"/>
  <c r="AN377" i="1"/>
  <c r="AN378" i="1"/>
  <c r="AN379" i="1"/>
  <c r="AN380" i="1"/>
  <c r="AN381" i="1"/>
  <c r="F379" i="12"/>
  <c r="E379" i="12"/>
  <c r="H381" i="1"/>
  <c r="AI381" i="1"/>
  <c r="D379" i="12"/>
  <c r="C379" i="12"/>
  <c r="AR381" i="1"/>
  <c r="B379" i="12"/>
  <c r="A379" i="12"/>
  <c r="O378" i="12"/>
  <c r="N378" i="12"/>
  <c r="M378" i="12"/>
  <c r="L378" i="12"/>
  <c r="K378" i="12"/>
  <c r="J378" i="12"/>
  <c r="I378" i="12"/>
  <c r="H378" i="12"/>
  <c r="G378" i="12"/>
  <c r="F378" i="12"/>
  <c r="E378" i="12"/>
  <c r="D378" i="12"/>
  <c r="C378" i="12"/>
  <c r="B378" i="12"/>
  <c r="A378" i="12"/>
  <c r="O377" i="12"/>
  <c r="N377" i="12"/>
  <c r="M377" i="12"/>
  <c r="L377" i="12"/>
  <c r="K377" i="12"/>
  <c r="J377" i="12"/>
  <c r="I377" i="12"/>
  <c r="H377" i="12"/>
  <c r="G377" i="12"/>
  <c r="F377" i="12"/>
  <c r="E377" i="12"/>
  <c r="D377" i="12"/>
  <c r="C377" i="12"/>
  <c r="B377" i="12"/>
  <c r="A377" i="12"/>
  <c r="O376" i="12"/>
  <c r="N376" i="12"/>
  <c r="M376" i="12"/>
  <c r="L376" i="12"/>
  <c r="K376" i="12"/>
  <c r="J376" i="12"/>
  <c r="I376" i="12"/>
  <c r="H376" i="12"/>
  <c r="G376" i="12"/>
  <c r="F376" i="12"/>
  <c r="E376" i="12"/>
  <c r="D376" i="12"/>
  <c r="C376" i="12"/>
  <c r="B376" i="12"/>
  <c r="A376" i="12"/>
  <c r="O375" i="12"/>
  <c r="N375" i="12"/>
  <c r="M375" i="12"/>
  <c r="L375" i="12"/>
  <c r="K375" i="12"/>
  <c r="J375" i="12"/>
  <c r="I375" i="12"/>
  <c r="H375" i="12"/>
  <c r="G375" i="12"/>
  <c r="F375" i="12"/>
  <c r="E375" i="12"/>
  <c r="D375" i="12"/>
  <c r="C375" i="12"/>
  <c r="B375" i="12"/>
  <c r="A375" i="12"/>
  <c r="O374" i="12"/>
  <c r="N374" i="12"/>
  <c r="M374" i="12"/>
  <c r="L374" i="12"/>
  <c r="K374" i="12"/>
  <c r="J374" i="12"/>
  <c r="AQ376" i="1"/>
  <c r="I374" i="12"/>
  <c r="H374" i="12"/>
  <c r="G374" i="12"/>
  <c r="F374" i="12"/>
  <c r="E374" i="12"/>
  <c r="D374" i="12"/>
  <c r="C374" i="12"/>
  <c r="AR376" i="1"/>
  <c r="B374" i="12"/>
  <c r="A374" i="12"/>
  <c r="O373" i="12"/>
  <c r="N373" i="12"/>
  <c r="M373" i="12"/>
  <c r="L373" i="12"/>
  <c r="K373" i="12"/>
  <c r="J373" i="12"/>
  <c r="I373" i="12"/>
  <c r="H373" i="12"/>
  <c r="G373" i="12"/>
  <c r="F373" i="12"/>
  <c r="E373" i="12"/>
  <c r="D373" i="12"/>
  <c r="C373" i="12"/>
  <c r="B373" i="12"/>
  <c r="A373" i="12"/>
  <c r="V374" i="1"/>
  <c r="O372" i="12"/>
  <c r="U374" i="1"/>
  <c r="N372" i="12"/>
  <c r="M372" i="12"/>
  <c r="L372" i="12"/>
  <c r="K372" i="12"/>
  <c r="J372" i="12"/>
  <c r="AQ374" i="1"/>
  <c r="I372" i="12"/>
  <c r="AH368" i="1"/>
  <c r="AM368" i="1"/>
  <c r="AP368" i="1"/>
  <c r="AP369" i="1"/>
  <c r="AP370" i="1"/>
  <c r="AP371" i="1"/>
  <c r="AP372" i="1"/>
  <c r="AP373" i="1"/>
  <c r="AP374" i="1"/>
  <c r="H372" i="12"/>
  <c r="AO368" i="1"/>
  <c r="AO369" i="1"/>
  <c r="AO370" i="1"/>
  <c r="AO371" i="1"/>
  <c r="AO372" i="1"/>
  <c r="AO373" i="1"/>
  <c r="AO374" i="1"/>
  <c r="G372" i="12"/>
  <c r="AN368" i="1"/>
  <c r="AN369" i="1"/>
  <c r="AN370" i="1"/>
  <c r="AN371" i="1"/>
  <c r="AN372" i="1"/>
  <c r="AN373" i="1"/>
  <c r="AN374" i="1"/>
  <c r="F372" i="12"/>
  <c r="AM369" i="1"/>
  <c r="AM370" i="1"/>
  <c r="AM371" i="1"/>
  <c r="AM372" i="1"/>
  <c r="AM373" i="1"/>
  <c r="AM374" i="1"/>
  <c r="E372" i="12"/>
  <c r="H374" i="1"/>
  <c r="AI374" i="1"/>
  <c r="D372" i="12"/>
  <c r="C372" i="12"/>
  <c r="AR374" i="1"/>
  <c r="B372" i="12"/>
  <c r="A372" i="12"/>
  <c r="O371" i="12"/>
  <c r="N371" i="12"/>
  <c r="M371" i="12"/>
  <c r="L371" i="12"/>
  <c r="K371" i="12"/>
  <c r="J371" i="12"/>
  <c r="I371" i="12"/>
  <c r="H371" i="12"/>
  <c r="G371" i="12"/>
  <c r="F371" i="12"/>
  <c r="E371" i="12"/>
  <c r="D371" i="12"/>
  <c r="C371" i="12"/>
  <c r="B371" i="12"/>
  <c r="A371" i="12"/>
  <c r="O370" i="12"/>
  <c r="N370" i="12"/>
  <c r="M370" i="12"/>
  <c r="L370" i="12"/>
  <c r="K370" i="12"/>
  <c r="J370" i="12"/>
  <c r="I370" i="12"/>
  <c r="H370" i="12"/>
  <c r="G370" i="12"/>
  <c r="F370" i="12"/>
  <c r="E370" i="12"/>
  <c r="D370" i="12"/>
  <c r="C370" i="12"/>
  <c r="B370" i="12"/>
  <c r="A370" i="12"/>
  <c r="O369" i="12"/>
  <c r="N369" i="12"/>
  <c r="M369" i="12"/>
  <c r="L369" i="12"/>
  <c r="K369" i="12"/>
  <c r="J369" i="12"/>
  <c r="I369" i="12"/>
  <c r="H369" i="12"/>
  <c r="G369" i="12"/>
  <c r="F369" i="12"/>
  <c r="E369" i="12"/>
  <c r="D369" i="12"/>
  <c r="C369" i="12"/>
  <c r="B369" i="12"/>
  <c r="A369" i="12"/>
  <c r="O368" i="12"/>
  <c r="N368" i="12"/>
  <c r="M368" i="12"/>
  <c r="L368" i="12"/>
  <c r="K368" i="12"/>
  <c r="J368" i="12"/>
  <c r="I368" i="12"/>
  <c r="H368" i="12"/>
  <c r="G368" i="12"/>
  <c r="F368" i="12"/>
  <c r="E368" i="12"/>
  <c r="D368" i="12"/>
  <c r="C368" i="12"/>
  <c r="B368" i="12"/>
  <c r="A368" i="12"/>
  <c r="O367" i="12"/>
  <c r="N367" i="12"/>
  <c r="M367" i="12"/>
  <c r="L367" i="12"/>
  <c r="K367" i="12"/>
  <c r="J367" i="12"/>
  <c r="I367" i="12"/>
  <c r="H367" i="12"/>
  <c r="G367" i="12"/>
  <c r="F367" i="12"/>
  <c r="E367" i="12"/>
  <c r="D367" i="12"/>
  <c r="C367" i="12"/>
  <c r="B367" i="12"/>
  <c r="A367" i="12"/>
  <c r="O366" i="12"/>
  <c r="N366" i="12"/>
  <c r="M366" i="12"/>
  <c r="L366" i="12"/>
  <c r="K366" i="12"/>
  <c r="J366" i="12"/>
  <c r="AQ368" i="1"/>
  <c r="I366" i="12"/>
  <c r="H366" i="12"/>
  <c r="G366" i="12"/>
  <c r="F366" i="12"/>
  <c r="E366" i="12"/>
  <c r="D366" i="12"/>
  <c r="C366" i="12"/>
  <c r="AR368" i="1"/>
  <c r="B366" i="12"/>
  <c r="A366" i="12"/>
  <c r="O365" i="12"/>
  <c r="N365" i="12"/>
  <c r="M365" i="12"/>
  <c r="L365" i="12"/>
  <c r="K365" i="12"/>
  <c r="J365" i="12"/>
  <c r="I365" i="12"/>
  <c r="H365" i="12"/>
  <c r="G365" i="12"/>
  <c r="F365" i="12"/>
  <c r="E365" i="12"/>
  <c r="D365" i="12"/>
  <c r="C365" i="12"/>
  <c r="B365" i="12"/>
  <c r="A365" i="12"/>
  <c r="O364" i="12"/>
  <c r="N364" i="12"/>
  <c r="M364" i="12"/>
  <c r="L364" i="12"/>
  <c r="K364" i="12"/>
  <c r="J364" i="12"/>
  <c r="I364" i="12"/>
  <c r="H364" i="12"/>
  <c r="G364" i="12"/>
  <c r="F364" i="12"/>
  <c r="E364" i="12"/>
  <c r="D364" i="12"/>
  <c r="C364" i="12"/>
  <c r="B364" i="12"/>
  <c r="A364" i="12"/>
  <c r="O363" i="12"/>
  <c r="N363" i="12"/>
  <c r="M363" i="12"/>
  <c r="L363" i="12"/>
  <c r="K363" i="12"/>
  <c r="J363" i="12"/>
  <c r="I363" i="12"/>
  <c r="H363" i="12"/>
  <c r="G363" i="12"/>
  <c r="F363" i="12"/>
  <c r="E363" i="12"/>
  <c r="D363" i="12"/>
  <c r="C363" i="12"/>
  <c r="B363" i="12"/>
  <c r="A363" i="12"/>
  <c r="O362" i="12"/>
  <c r="N362" i="12"/>
  <c r="M362" i="12"/>
  <c r="L362" i="12"/>
  <c r="K362" i="12"/>
  <c r="J362" i="12"/>
  <c r="I362" i="12"/>
  <c r="H362" i="12"/>
  <c r="G362" i="12"/>
  <c r="F362" i="12"/>
  <c r="E362" i="12"/>
  <c r="D362" i="12"/>
  <c r="C362" i="12"/>
  <c r="B362" i="12"/>
  <c r="A362" i="12"/>
  <c r="O361" i="12"/>
  <c r="N361" i="12"/>
  <c r="M361" i="12"/>
  <c r="L361" i="12"/>
  <c r="K361" i="12"/>
  <c r="J361" i="12"/>
  <c r="I361" i="12"/>
  <c r="H361" i="12"/>
  <c r="G361" i="12"/>
  <c r="F361" i="12"/>
  <c r="E361" i="12"/>
  <c r="D361" i="12"/>
  <c r="C361" i="12"/>
  <c r="B361" i="12"/>
  <c r="A361" i="12"/>
  <c r="O360" i="12"/>
  <c r="N360" i="12"/>
  <c r="M360" i="12"/>
  <c r="L360" i="12"/>
  <c r="K360" i="12"/>
  <c r="J360" i="12"/>
  <c r="I360" i="12"/>
  <c r="H360" i="12"/>
  <c r="G360" i="12"/>
  <c r="F360" i="12"/>
  <c r="E360" i="12"/>
  <c r="D360" i="12"/>
  <c r="C360" i="12"/>
  <c r="B360" i="12"/>
  <c r="A360" i="12"/>
  <c r="O359" i="12"/>
  <c r="N359" i="12"/>
  <c r="M359" i="12"/>
  <c r="L359" i="12"/>
  <c r="K359" i="12"/>
  <c r="J359" i="12"/>
  <c r="I359" i="12"/>
  <c r="H359" i="12"/>
  <c r="G359" i="12"/>
  <c r="F359" i="12"/>
  <c r="E359" i="12"/>
  <c r="D359" i="12"/>
  <c r="C359" i="12"/>
  <c r="B359" i="12"/>
  <c r="A359" i="12"/>
  <c r="O358" i="12"/>
  <c r="N358" i="12"/>
  <c r="M358" i="12"/>
  <c r="L358" i="12"/>
  <c r="K358" i="12"/>
  <c r="J358" i="12"/>
  <c r="I358" i="12"/>
  <c r="H358" i="12"/>
  <c r="G358" i="12"/>
  <c r="F358" i="12"/>
  <c r="E358" i="12"/>
  <c r="D358" i="12"/>
  <c r="C358" i="12"/>
  <c r="B358" i="12"/>
  <c r="A358" i="12"/>
  <c r="V359" i="1"/>
  <c r="O357" i="12"/>
  <c r="U359" i="1"/>
  <c r="N357" i="12"/>
  <c r="M357" i="12"/>
  <c r="L357" i="12"/>
  <c r="K357" i="12"/>
  <c r="J357" i="12"/>
  <c r="AQ359" i="1"/>
  <c r="I357" i="12"/>
  <c r="AH353" i="1"/>
  <c r="AM353" i="1"/>
  <c r="AP353" i="1"/>
  <c r="AP354" i="1"/>
  <c r="AP355" i="1"/>
  <c r="AP356" i="1"/>
  <c r="AP357" i="1"/>
  <c r="AP358" i="1"/>
  <c r="AP359" i="1"/>
  <c r="H357" i="12"/>
  <c r="AO353" i="1"/>
  <c r="AO354" i="1"/>
  <c r="AO355" i="1"/>
  <c r="AO356" i="1"/>
  <c r="AO357" i="1"/>
  <c r="AO358" i="1"/>
  <c r="AO359" i="1"/>
  <c r="G357" i="12"/>
  <c r="AN353" i="1"/>
  <c r="AN354" i="1"/>
  <c r="AN355" i="1"/>
  <c r="AN356" i="1"/>
  <c r="AN357" i="1"/>
  <c r="AN358" i="1"/>
  <c r="AN359" i="1"/>
  <c r="F357" i="12"/>
  <c r="AM354" i="1"/>
  <c r="AM355" i="1"/>
  <c r="AM356" i="1"/>
  <c r="AM357" i="1"/>
  <c r="AM358" i="1"/>
  <c r="AM359" i="1"/>
  <c r="E357" i="12"/>
  <c r="H359" i="1"/>
  <c r="AI359" i="1"/>
  <c r="D357" i="12"/>
  <c r="C357" i="12"/>
  <c r="AR359" i="1"/>
  <c r="B357" i="12"/>
  <c r="A357" i="12"/>
  <c r="O356" i="12"/>
  <c r="N356" i="12"/>
  <c r="M356" i="12"/>
  <c r="L356" i="12"/>
  <c r="K356" i="12"/>
  <c r="J356" i="12"/>
  <c r="I356" i="12"/>
  <c r="H356" i="12"/>
  <c r="G356" i="12"/>
  <c r="F356" i="12"/>
  <c r="E356" i="12"/>
  <c r="D356" i="12"/>
  <c r="C356" i="12"/>
  <c r="B356" i="12"/>
  <c r="A356" i="12"/>
  <c r="O355" i="12"/>
  <c r="N355" i="12"/>
  <c r="M355" i="12"/>
  <c r="L355" i="12"/>
  <c r="K355" i="12"/>
  <c r="J355" i="12"/>
  <c r="I355" i="12"/>
  <c r="H355" i="12"/>
  <c r="G355" i="12"/>
  <c r="F355" i="12"/>
  <c r="E355" i="12"/>
  <c r="D355" i="12"/>
  <c r="C355" i="12"/>
  <c r="B355" i="12"/>
  <c r="A355" i="12"/>
  <c r="O354" i="12"/>
  <c r="N354" i="12"/>
  <c r="M354" i="12"/>
  <c r="L354" i="12"/>
  <c r="K354" i="12"/>
  <c r="J354" i="12"/>
  <c r="I354" i="12"/>
  <c r="H354" i="12"/>
  <c r="G354" i="12"/>
  <c r="F354" i="12"/>
  <c r="E354" i="12"/>
  <c r="D354" i="12"/>
  <c r="C354" i="12"/>
  <c r="B354" i="12"/>
  <c r="A354" i="12"/>
  <c r="O353" i="12"/>
  <c r="N353" i="12"/>
  <c r="M353" i="12"/>
  <c r="L353" i="12"/>
  <c r="K353" i="12"/>
  <c r="J353" i="12"/>
  <c r="I353" i="12"/>
  <c r="H353" i="12"/>
  <c r="G353" i="12"/>
  <c r="F353" i="12"/>
  <c r="E353" i="12"/>
  <c r="D353" i="12"/>
  <c r="C353" i="12"/>
  <c r="B353" i="12"/>
  <c r="A353" i="12"/>
  <c r="O352" i="12"/>
  <c r="N352" i="12"/>
  <c r="M352" i="12"/>
  <c r="L352" i="12"/>
  <c r="K352" i="12"/>
  <c r="J352" i="12"/>
  <c r="I352" i="12"/>
  <c r="H352" i="12"/>
  <c r="G352" i="12"/>
  <c r="F352" i="12"/>
  <c r="E352" i="12"/>
  <c r="D352" i="12"/>
  <c r="C352" i="12"/>
  <c r="B352" i="12"/>
  <c r="A352" i="12"/>
  <c r="O351" i="12"/>
  <c r="N351" i="12"/>
  <c r="M351" i="12"/>
  <c r="L351" i="12"/>
  <c r="K351" i="12"/>
  <c r="J351" i="12"/>
  <c r="AQ353" i="1"/>
  <c r="I351" i="12"/>
  <c r="H351" i="12"/>
  <c r="G351" i="12"/>
  <c r="F351" i="12"/>
  <c r="E351" i="12"/>
  <c r="H353" i="1"/>
  <c r="AI353" i="1"/>
  <c r="D351" i="12"/>
  <c r="C351" i="12"/>
  <c r="AR353" i="1"/>
  <c r="B351" i="12"/>
  <c r="A351" i="12"/>
  <c r="O350" i="12"/>
  <c r="N350" i="12"/>
  <c r="M350" i="12"/>
  <c r="L350" i="12"/>
  <c r="K350" i="12"/>
  <c r="J350" i="12"/>
  <c r="I350" i="12"/>
  <c r="H350" i="12"/>
  <c r="G350" i="12"/>
  <c r="F350" i="12"/>
  <c r="E350" i="12"/>
  <c r="D350" i="12"/>
  <c r="C350" i="12"/>
  <c r="B350" i="12"/>
  <c r="A350" i="12"/>
  <c r="O349" i="12"/>
  <c r="N349" i="12"/>
  <c r="M349" i="12"/>
  <c r="L349" i="12"/>
  <c r="K349" i="12"/>
  <c r="J349" i="12"/>
  <c r="I349" i="12"/>
  <c r="H349" i="12"/>
  <c r="G349" i="12"/>
  <c r="F349" i="12"/>
  <c r="E349" i="12"/>
  <c r="D349" i="12"/>
  <c r="C349" i="12"/>
  <c r="B349" i="12"/>
  <c r="A349" i="12"/>
  <c r="O348" i="12"/>
  <c r="N348" i="12"/>
  <c r="M348" i="12"/>
  <c r="L348" i="12"/>
  <c r="K348" i="12"/>
  <c r="J348" i="12"/>
  <c r="I348" i="12"/>
  <c r="H348" i="12"/>
  <c r="G348" i="12"/>
  <c r="F348" i="12"/>
  <c r="E348" i="12"/>
  <c r="D348" i="12"/>
  <c r="C348" i="12"/>
  <c r="B348" i="12"/>
  <c r="A348" i="12"/>
  <c r="O347" i="12"/>
  <c r="N347" i="12"/>
  <c r="M347" i="12"/>
  <c r="L347" i="12"/>
  <c r="K347" i="12"/>
  <c r="J347" i="12"/>
  <c r="I347" i="12"/>
  <c r="H347" i="12"/>
  <c r="G347" i="12"/>
  <c r="F347" i="12"/>
  <c r="E347" i="12"/>
  <c r="D347" i="12"/>
  <c r="C347" i="12"/>
  <c r="B347" i="12"/>
  <c r="A347" i="12"/>
  <c r="O346" i="12"/>
  <c r="N346" i="12"/>
  <c r="M346" i="12"/>
  <c r="L346" i="12"/>
  <c r="K346" i="12"/>
  <c r="J346" i="12"/>
  <c r="I346" i="12"/>
  <c r="H346" i="12"/>
  <c r="G346" i="12"/>
  <c r="F346" i="12"/>
  <c r="E346" i="12"/>
  <c r="D346" i="12"/>
  <c r="C346" i="12"/>
  <c r="B346" i="12"/>
  <c r="A346" i="12"/>
  <c r="O345" i="12"/>
  <c r="N345" i="12"/>
  <c r="M345" i="12"/>
  <c r="L345" i="12"/>
  <c r="K345" i="12"/>
  <c r="J345" i="12"/>
  <c r="AQ347" i="1"/>
  <c r="I345" i="12"/>
  <c r="AH347" i="1"/>
  <c r="AM347" i="1"/>
  <c r="AP347" i="1"/>
  <c r="H345" i="12"/>
  <c r="AO347" i="1"/>
  <c r="G345" i="12"/>
  <c r="AN347" i="1"/>
  <c r="F345" i="12"/>
  <c r="E345" i="12"/>
  <c r="D345" i="12"/>
  <c r="C345" i="12"/>
  <c r="AR347" i="1"/>
  <c r="B345" i="12"/>
  <c r="A345" i="12"/>
  <c r="O344" i="12"/>
  <c r="N344" i="12"/>
  <c r="M344" i="12"/>
  <c r="L344" i="12"/>
  <c r="K344" i="12"/>
  <c r="J344" i="12"/>
  <c r="I344" i="12"/>
  <c r="H344" i="12"/>
  <c r="G344" i="12"/>
  <c r="F344" i="12"/>
  <c r="E344" i="12"/>
  <c r="D344" i="12"/>
  <c r="C344" i="12"/>
  <c r="B344" i="12"/>
  <c r="A344" i="12"/>
  <c r="O343" i="12"/>
  <c r="N343" i="12"/>
  <c r="M343" i="12"/>
  <c r="L343" i="12"/>
  <c r="K343" i="12"/>
  <c r="J343" i="12"/>
  <c r="I343" i="12"/>
  <c r="H343" i="12"/>
  <c r="G343" i="12"/>
  <c r="F343" i="12"/>
  <c r="E343" i="12"/>
  <c r="D343" i="12"/>
  <c r="C343" i="12"/>
  <c r="B343" i="12"/>
  <c r="A343" i="12"/>
  <c r="O342" i="12"/>
  <c r="N342" i="12"/>
  <c r="M342" i="12"/>
  <c r="L342" i="12"/>
  <c r="K342" i="12"/>
  <c r="J342" i="12"/>
  <c r="AQ344" i="1"/>
  <c r="I342" i="12"/>
  <c r="AH344" i="1"/>
  <c r="AM344" i="1"/>
  <c r="AP344" i="1"/>
  <c r="H342" i="12"/>
  <c r="AO344" i="1"/>
  <c r="G342" i="12"/>
  <c r="AN344" i="1"/>
  <c r="F342" i="12"/>
  <c r="E342" i="12"/>
  <c r="D342" i="12"/>
  <c r="C342" i="12"/>
  <c r="AR344" i="1"/>
  <c r="B342" i="12"/>
  <c r="A342" i="12"/>
  <c r="O341" i="12"/>
  <c r="N341" i="12"/>
  <c r="M341" i="12"/>
  <c r="L341" i="12"/>
  <c r="K341" i="12"/>
  <c r="J341" i="12"/>
  <c r="I341" i="12"/>
  <c r="H341" i="12"/>
  <c r="G341" i="12"/>
  <c r="F341" i="12"/>
  <c r="E341" i="12"/>
  <c r="D341" i="12"/>
  <c r="C341" i="12"/>
  <c r="B341" i="12"/>
  <c r="A341" i="12"/>
  <c r="O340" i="12"/>
  <c r="N340" i="12"/>
  <c r="M340" i="12"/>
  <c r="L340" i="12"/>
  <c r="K340" i="12"/>
  <c r="J340" i="12"/>
  <c r="I340" i="12"/>
  <c r="H340" i="12"/>
  <c r="G340" i="12"/>
  <c r="F340" i="12"/>
  <c r="E340" i="12"/>
  <c r="D340" i="12"/>
  <c r="C340" i="12"/>
  <c r="B340" i="12"/>
  <c r="A340" i="12"/>
  <c r="O339" i="12"/>
  <c r="N339" i="12"/>
  <c r="M339" i="12"/>
  <c r="L339" i="12"/>
  <c r="K339" i="12"/>
  <c r="J339" i="12"/>
  <c r="I339" i="12"/>
  <c r="H339" i="12"/>
  <c r="G339" i="12"/>
  <c r="F339" i="12"/>
  <c r="E339" i="12"/>
  <c r="D339" i="12"/>
  <c r="C339" i="12"/>
  <c r="B339" i="12"/>
  <c r="A339" i="12"/>
  <c r="O338" i="12"/>
  <c r="N338" i="12"/>
  <c r="M338" i="12"/>
  <c r="L338" i="12"/>
  <c r="K338" i="12"/>
  <c r="J338" i="12"/>
  <c r="I338" i="12"/>
  <c r="H338" i="12"/>
  <c r="G338" i="12"/>
  <c r="F338" i="12"/>
  <c r="E338" i="12"/>
  <c r="D338" i="12"/>
  <c r="C338" i="12"/>
  <c r="B338" i="12"/>
  <c r="A338" i="12"/>
  <c r="O337" i="12"/>
  <c r="N337" i="12"/>
  <c r="M337" i="12"/>
  <c r="L337" i="12"/>
  <c r="K337" i="12"/>
  <c r="J337" i="12"/>
  <c r="I337" i="12"/>
  <c r="H337" i="12"/>
  <c r="G337" i="12"/>
  <c r="F337" i="12"/>
  <c r="E337" i="12"/>
  <c r="D337" i="12"/>
  <c r="C337" i="12"/>
  <c r="B337" i="12"/>
  <c r="A337" i="12"/>
  <c r="O336" i="12"/>
  <c r="N336" i="12"/>
  <c r="M336" i="12"/>
  <c r="L336" i="12"/>
  <c r="K336" i="12"/>
  <c r="J336" i="12"/>
  <c r="I336" i="12"/>
  <c r="H336" i="12"/>
  <c r="G336" i="12"/>
  <c r="F336" i="12"/>
  <c r="E336" i="12"/>
  <c r="D336" i="12"/>
  <c r="C336" i="12"/>
  <c r="B336" i="12"/>
  <c r="A336" i="12"/>
  <c r="O335" i="12"/>
  <c r="N335" i="12"/>
  <c r="M335" i="12"/>
  <c r="L335" i="12"/>
  <c r="K335" i="12"/>
  <c r="J335" i="12"/>
  <c r="I335" i="12"/>
  <c r="H335" i="12"/>
  <c r="G335" i="12"/>
  <c r="F335" i="12"/>
  <c r="E335" i="12"/>
  <c r="D335" i="12"/>
  <c r="C335" i="12"/>
  <c r="B335" i="12"/>
  <c r="A335" i="12"/>
  <c r="O334" i="12"/>
  <c r="N334" i="12"/>
  <c r="M334" i="12"/>
  <c r="L334" i="12"/>
  <c r="K334" i="12"/>
  <c r="J334" i="12"/>
  <c r="I334" i="12"/>
  <c r="H334" i="12"/>
  <c r="G334" i="12"/>
  <c r="F334" i="12"/>
  <c r="E334" i="12"/>
  <c r="D334" i="12"/>
  <c r="C334" i="12"/>
  <c r="B334" i="12"/>
  <c r="A334" i="12"/>
  <c r="O333" i="12"/>
  <c r="N333" i="12"/>
  <c r="M333" i="12"/>
  <c r="L333" i="12"/>
  <c r="K333" i="12"/>
  <c r="J333" i="12"/>
  <c r="I333" i="12"/>
  <c r="H333" i="12"/>
  <c r="G333" i="12"/>
  <c r="F333" i="12"/>
  <c r="E333" i="12"/>
  <c r="D333" i="12"/>
  <c r="C333" i="12"/>
  <c r="B333" i="12"/>
  <c r="A333" i="12"/>
  <c r="O332" i="12"/>
  <c r="N332" i="12"/>
  <c r="M332" i="12"/>
  <c r="L332" i="12"/>
  <c r="K332" i="12"/>
  <c r="J332" i="12"/>
  <c r="I332" i="12"/>
  <c r="H332" i="12"/>
  <c r="G332" i="12"/>
  <c r="F332" i="12"/>
  <c r="E332" i="12"/>
  <c r="D332" i="12"/>
  <c r="C332" i="12"/>
  <c r="B332" i="12"/>
  <c r="A332" i="12"/>
  <c r="O331" i="12"/>
  <c r="N331" i="12"/>
  <c r="M331" i="12"/>
  <c r="L331" i="12"/>
  <c r="K331" i="12"/>
  <c r="J331" i="12"/>
  <c r="I331" i="12"/>
  <c r="H331" i="12"/>
  <c r="G331" i="12"/>
  <c r="F331" i="12"/>
  <c r="E331" i="12"/>
  <c r="D331" i="12"/>
  <c r="C331" i="12"/>
  <c r="B331" i="12"/>
  <c r="A331" i="12"/>
  <c r="O330" i="12"/>
  <c r="N330" i="12"/>
  <c r="M330" i="12"/>
  <c r="L330" i="12"/>
  <c r="K330" i="12"/>
  <c r="J330" i="12"/>
  <c r="I330" i="12"/>
  <c r="H330" i="12"/>
  <c r="G330" i="12"/>
  <c r="F330" i="12"/>
  <c r="E330" i="12"/>
  <c r="D330" i="12"/>
  <c r="C330" i="12"/>
  <c r="B330" i="12"/>
  <c r="A330" i="12"/>
  <c r="O329" i="12"/>
  <c r="N329" i="12"/>
  <c r="M329" i="12"/>
  <c r="L329" i="12"/>
  <c r="K329" i="12"/>
  <c r="J329" i="12"/>
  <c r="I329" i="12"/>
  <c r="H329" i="12"/>
  <c r="G329" i="12"/>
  <c r="F329" i="12"/>
  <c r="E329" i="12"/>
  <c r="D329" i="12"/>
  <c r="C329" i="12"/>
  <c r="B329" i="12"/>
  <c r="A329" i="12"/>
  <c r="O328" i="12"/>
  <c r="N328" i="12"/>
  <c r="M328" i="12"/>
  <c r="L328" i="12"/>
  <c r="K328" i="12"/>
  <c r="J328" i="12"/>
  <c r="I328" i="12"/>
  <c r="H328" i="12"/>
  <c r="G328" i="12"/>
  <c r="F328" i="12"/>
  <c r="E328" i="12"/>
  <c r="D328" i="12"/>
  <c r="C328" i="12"/>
  <c r="B328" i="12"/>
  <c r="A328" i="12"/>
  <c r="O327" i="12"/>
  <c r="N327" i="12"/>
  <c r="M327" i="12"/>
  <c r="L327" i="12"/>
  <c r="K327" i="12"/>
  <c r="J327" i="12"/>
  <c r="I327" i="12"/>
  <c r="H327" i="12"/>
  <c r="G327" i="12"/>
  <c r="F327" i="12"/>
  <c r="E327" i="12"/>
  <c r="D327" i="12"/>
  <c r="C327" i="12"/>
  <c r="B327" i="12"/>
  <c r="A327" i="12"/>
  <c r="O326" i="12"/>
  <c r="N326" i="12"/>
  <c r="M326" i="12"/>
  <c r="L326" i="12"/>
  <c r="K326" i="12"/>
  <c r="J326" i="12"/>
  <c r="I326" i="12"/>
  <c r="H326" i="12"/>
  <c r="G326" i="12"/>
  <c r="F326" i="12"/>
  <c r="E326" i="12"/>
  <c r="D326" i="12"/>
  <c r="C326" i="12"/>
  <c r="B326" i="12"/>
  <c r="A326" i="12"/>
  <c r="O325" i="12"/>
  <c r="N325" i="12"/>
  <c r="M325" i="12"/>
  <c r="L325" i="12"/>
  <c r="K325" i="12"/>
  <c r="J325" i="12"/>
  <c r="I325" i="12"/>
  <c r="H325" i="12"/>
  <c r="G325" i="12"/>
  <c r="F325" i="12"/>
  <c r="E325" i="12"/>
  <c r="D325" i="12"/>
  <c r="C325" i="12"/>
  <c r="B325" i="12"/>
  <c r="A325" i="12"/>
  <c r="O324" i="12"/>
  <c r="N324" i="12"/>
  <c r="M324" i="12"/>
  <c r="L324" i="12"/>
  <c r="K324" i="12"/>
  <c r="J324" i="12"/>
  <c r="I324" i="12"/>
  <c r="H324" i="12"/>
  <c r="G324" i="12"/>
  <c r="F324" i="12"/>
  <c r="E324" i="12"/>
  <c r="D324" i="12"/>
  <c r="C324" i="12"/>
  <c r="B324" i="12"/>
  <c r="A324" i="12"/>
  <c r="O323" i="12"/>
  <c r="N323" i="12"/>
  <c r="M323" i="12"/>
  <c r="L323" i="12"/>
  <c r="K323" i="12"/>
  <c r="J323" i="12"/>
  <c r="I323" i="12"/>
  <c r="H323" i="12"/>
  <c r="G323" i="12"/>
  <c r="F323" i="12"/>
  <c r="E323" i="12"/>
  <c r="D323" i="12"/>
  <c r="C323" i="12"/>
  <c r="B323" i="12"/>
  <c r="A323" i="12"/>
  <c r="O322" i="12"/>
  <c r="N322" i="12"/>
  <c r="M322" i="12"/>
  <c r="L322" i="12"/>
  <c r="K322" i="12"/>
  <c r="J322" i="12"/>
  <c r="I322" i="12"/>
  <c r="H322" i="12"/>
  <c r="G322" i="12"/>
  <c r="F322" i="12"/>
  <c r="E322" i="12"/>
  <c r="D322" i="12"/>
  <c r="C322" i="12"/>
  <c r="B322" i="12"/>
  <c r="A322" i="12"/>
  <c r="O321" i="12"/>
  <c r="N321" i="12"/>
  <c r="M321" i="12"/>
  <c r="L321" i="12"/>
  <c r="K321" i="12"/>
  <c r="J321" i="12"/>
  <c r="I321" i="12"/>
  <c r="H321" i="12"/>
  <c r="G321" i="12"/>
  <c r="F321" i="12"/>
  <c r="E321" i="12"/>
  <c r="D321" i="12"/>
  <c r="C321" i="12"/>
  <c r="B321" i="12"/>
  <c r="A321" i="12"/>
  <c r="O320" i="12"/>
  <c r="N320" i="12"/>
  <c r="M320" i="12"/>
  <c r="L320" i="12"/>
  <c r="K320" i="12"/>
  <c r="J320" i="12"/>
  <c r="I320" i="12"/>
  <c r="H320" i="12"/>
  <c r="G320" i="12"/>
  <c r="F320" i="12"/>
  <c r="E320" i="12"/>
  <c r="D320" i="12"/>
  <c r="C320" i="12"/>
  <c r="B320" i="12"/>
  <c r="A320" i="12"/>
  <c r="O319" i="12"/>
  <c r="N319" i="12"/>
  <c r="M319" i="12"/>
  <c r="L319" i="12"/>
  <c r="K319" i="12"/>
  <c r="J319" i="12"/>
  <c r="AQ321" i="1"/>
  <c r="I319" i="12"/>
  <c r="AH321" i="1"/>
  <c r="AM321" i="1"/>
  <c r="AP321" i="1"/>
  <c r="H319" i="12"/>
  <c r="AO321" i="1"/>
  <c r="G319" i="12"/>
  <c r="AN321" i="1"/>
  <c r="F319" i="12"/>
  <c r="E319" i="12"/>
  <c r="D319" i="12"/>
  <c r="C319" i="12"/>
  <c r="AR321" i="1"/>
  <c r="B319" i="12"/>
  <c r="A319" i="12"/>
  <c r="O318" i="12"/>
  <c r="N318" i="12"/>
  <c r="M318" i="12"/>
  <c r="L318" i="12"/>
  <c r="K318" i="12"/>
  <c r="J318" i="12"/>
  <c r="I318" i="12"/>
  <c r="H318" i="12"/>
  <c r="G318" i="12"/>
  <c r="F318" i="12"/>
  <c r="E318" i="12"/>
  <c r="D318" i="12"/>
  <c r="C318" i="12"/>
  <c r="B318" i="12"/>
  <c r="A318" i="12"/>
  <c r="V319" i="1"/>
  <c r="O317" i="12"/>
  <c r="U319" i="1"/>
  <c r="N317" i="12"/>
  <c r="M317" i="12"/>
  <c r="L317" i="12"/>
  <c r="K317" i="12"/>
  <c r="J317" i="12"/>
  <c r="AQ319" i="1"/>
  <c r="I317" i="12"/>
  <c r="AH299" i="1"/>
  <c r="AM299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H317" i="12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G317" i="12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F317" i="12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E317" i="12"/>
  <c r="H319" i="1"/>
  <c r="AI319" i="1"/>
  <c r="D317" i="12"/>
  <c r="C317" i="12"/>
  <c r="AR319" i="1"/>
  <c r="B317" i="12"/>
  <c r="A317" i="12"/>
  <c r="O316" i="12"/>
  <c r="N316" i="12"/>
  <c r="M316" i="12"/>
  <c r="L316" i="12"/>
  <c r="K316" i="12"/>
  <c r="J316" i="12"/>
  <c r="I316" i="12"/>
  <c r="H316" i="12"/>
  <c r="G316" i="12"/>
  <c r="F316" i="12"/>
  <c r="E316" i="12"/>
  <c r="D316" i="12"/>
  <c r="C316" i="12"/>
  <c r="B316" i="12"/>
  <c r="A316" i="12"/>
  <c r="O315" i="12"/>
  <c r="N315" i="12"/>
  <c r="M315" i="12"/>
  <c r="L315" i="12"/>
  <c r="K315" i="12"/>
  <c r="J315" i="12"/>
  <c r="I315" i="12"/>
  <c r="H315" i="12"/>
  <c r="G315" i="12"/>
  <c r="F315" i="12"/>
  <c r="E315" i="12"/>
  <c r="D315" i="12"/>
  <c r="C315" i="12"/>
  <c r="B315" i="12"/>
  <c r="A315" i="12"/>
  <c r="O314" i="12"/>
  <c r="N314" i="12"/>
  <c r="M314" i="12"/>
  <c r="L314" i="12"/>
  <c r="K314" i="12"/>
  <c r="J314" i="12"/>
  <c r="I314" i="12"/>
  <c r="H314" i="12"/>
  <c r="G314" i="12"/>
  <c r="F314" i="12"/>
  <c r="E314" i="12"/>
  <c r="D314" i="12"/>
  <c r="C314" i="12"/>
  <c r="B314" i="12"/>
  <c r="A314" i="12"/>
  <c r="O313" i="12"/>
  <c r="N313" i="12"/>
  <c r="M313" i="12"/>
  <c r="L313" i="12"/>
  <c r="K313" i="12"/>
  <c r="J313" i="12"/>
  <c r="I313" i="12"/>
  <c r="H313" i="12"/>
  <c r="G313" i="12"/>
  <c r="F313" i="12"/>
  <c r="E313" i="12"/>
  <c r="D313" i="12"/>
  <c r="C313" i="12"/>
  <c r="B313" i="12"/>
  <c r="A313" i="12"/>
  <c r="O312" i="12"/>
  <c r="N312" i="12"/>
  <c r="M312" i="12"/>
  <c r="L312" i="12"/>
  <c r="K312" i="12"/>
  <c r="J312" i="12"/>
  <c r="I312" i="12"/>
  <c r="H312" i="12"/>
  <c r="G312" i="12"/>
  <c r="F312" i="12"/>
  <c r="E312" i="12"/>
  <c r="D312" i="12"/>
  <c r="C312" i="12"/>
  <c r="B312" i="12"/>
  <c r="A312" i="12"/>
  <c r="O311" i="12"/>
  <c r="N311" i="12"/>
  <c r="M311" i="12"/>
  <c r="L311" i="12"/>
  <c r="K311" i="12"/>
  <c r="J311" i="12"/>
  <c r="I311" i="12"/>
  <c r="H311" i="12"/>
  <c r="G311" i="12"/>
  <c r="F311" i="12"/>
  <c r="E311" i="12"/>
  <c r="D311" i="12"/>
  <c r="C311" i="12"/>
  <c r="B311" i="12"/>
  <c r="A311" i="12"/>
  <c r="O310" i="12"/>
  <c r="N310" i="12"/>
  <c r="M310" i="12"/>
  <c r="L310" i="12"/>
  <c r="K310" i="12"/>
  <c r="J310" i="12"/>
  <c r="I310" i="12"/>
  <c r="H310" i="12"/>
  <c r="G310" i="12"/>
  <c r="F310" i="12"/>
  <c r="E310" i="12"/>
  <c r="D310" i="12"/>
  <c r="C310" i="12"/>
  <c r="B310" i="12"/>
  <c r="A310" i="12"/>
  <c r="O309" i="12"/>
  <c r="N309" i="12"/>
  <c r="M309" i="12"/>
  <c r="L309" i="12"/>
  <c r="K309" i="12"/>
  <c r="J309" i="12"/>
  <c r="I309" i="12"/>
  <c r="H309" i="12"/>
  <c r="G309" i="12"/>
  <c r="F309" i="12"/>
  <c r="E309" i="12"/>
  <c r="D309" i="12"/>
  <c r="C309" i="12"/>
  <c r="B309" i="12"/>
  <c r="A309" i="12"/>
  <c r="O308" i="12"/>
  <c r="N308" i="12"/>
  <c r="M308" i="12"/>
  <c r="L308" i="12"/>
  <c r="K308" i="12"/>
  <c r="J308" i="12"/>
  <c r="I308" i="12"/>
  <c r="H308" i="12"/>
  <c r="G308" i="12"/>
  <c r="F308" i="12"/>
  <c r="E308" i="12"/>
  <c r="D308" i="12"/>
  <c r="C308" i="12"/>
  <c r="B308" i="12"/>
  <c r="A308" i="12"/>
  <c r="O307" i="12"/>
  <c r="N307" i="12"/>
  <c r="M307" i="12"/>
  <c r="L307" i="12"/>
  <c r="K307" i="12"/>
  <c r="J307" i="12"/>
  <c r="I307" i="12"/>
  <c r="H307" i="12"/>
  <c r="G307" i="12"/>
  <c r="F307" i="12"/>
  <c r="E307" i="12"/>
  <c r="D307" i="12"/>
  <c r="C307" i="12"/>
  <c r="B307" i="12"/>
  <c r="A307" i="12"/>
  <c r="O306" i="12"/>
  <c r="N306" i="12"/>
  <c r="M306" i="12"/>
  <c r="L306" i="12"/>
  <c r="K306" i="12"/>
  <c r="J306" i="12"/>
  <c r="I306" i="12"/>
  <c r="H306" i="12"/>
  <c r="G306" i="12"/>
  <c r="F306" i="12"/>
  <c r="E306" i="12"/>
  <c r="D306" i="12"/>
  <c r="C306" i="12"/>
  <c r="B306" i="12"/>
  <c r="A306" i="12"/>
  <c r="O305" i="12"/>
  <c r="N305" i="12"/>
  <c r="M305" i="12"/>
  <c r="L305" i="12"/>
  <c r="K305" i="12"/>
  <c r="J305" i="12"/>
  <c r="I305" i="12"/>
  <c r="H305" i="12"/>
  <c r="G305" i="12"/>
  <c r="F305" i="12"/>
  <c r="E305" i="12"/>
  <c r="D305" i="12"/>
  <c r="C305" i="12"/>
  <c r="B305" i="12"/>
  <c r="A305" i="12"/>
  <c r="O304" i="12"/>
  <c r="N304" i="12"/>
  <c r="M304" i="12"/>
  <c r="L304" i="12"/>
  <c r="K304" i="12"/>
  <c r="J304" i="12"/>
  <c r="I304" i="12"/>
  <c r="H304" i="12"/>
  <c r="G304" i="12"/>
  <c r="F304" i="12"/>
  <c r="E304" i="12"/>
  <c r="D304" i="12"/>
  <c r="C304" i="12"/>
  <c r="B304" i="12"/>
  <c r="A304" i="12"/>
  <c r="O303" i="12"/>
  <c r="N303" i="12"/>
  <c r="M303" i="12"/>
  <c r="L303" i="12"/>
  <c r="K303" i="12"/>
  <c r="J303" i="12"/>
  <c r="I303" i="12"/>
  <c r="H303" i="12"/>
  <c r="G303" i="12"/>
  <c r="F303" i="12"/>
  <c r="E303" i="12"/>
  <c r="D303" i="12"/>
  <c r="C303" i="12"/>
  <c r="B303" i="12"/>
  <c r="A303" i="12"/>
  <c r="O302" i="12"/>
  <c r="N302" i="12"/>
  <c r="M302" i="12"/>
  <c r="L302" i="12"/>
  <c r="K302" i="12"/>
  <c r="J302" i="12"/>
  <c r="I302" i="12"/>
  <c r="H302" i="12"/>
  <c r="G302" i="12"/>
  <c r="F302" i="12"/>
  <c r="E302" i="12"/>
  <c r="D302" i="12"/>
  <c r="C302" i="12"/>
  <c r="B302" i="12"/>
  <c r="A302" i="12"/>
  <c r="O301" i="12"/>
  <c r="N301" i="12"/>
  <c r="M301" i="12"/>
  <c r="L301" i="12"/>
  <c r="K301" i="12"/>
  <c r="J301" i="12"/>
  <c r="I301" i="12"/>
  <c r="H301" i="12"/>
  <c r="G301" i="12"/>
  <c r="F301" i="12"/>
  <c r="E301" i="12"/>
  <c r="D301" i="12"/>
  <c r="C301" i="12"/>
  <c r="B301" i="12"/>
  <c r="A301" i="12"/>
  <c r="O300" i="12"/>
  <c r="N300" i="12"/>
  <c r="M300" i="12"/>
  <c r="L300" i="12"/>
  <c r="K300" i="12"/>
  <c r="J300" i="12"/>
  <c r="I300" i="12"/>
  <c r="H300" i="12"/>
  <c r="G300" i="12"/>
  <c r="F300" i="12"/>
  <c r="E300" i="12"/>
  <c r="D300" i="12"/>
  <c r="C300" i="12"/>
  <c r="B300" i="12"/>
  <c r="A300" i="12"/>
  <c r="O299" i="12"/>
  <c r="N299" i="12"/>
  <c r="M299" i="12"/>
  <c r="L299" i="12"/>
  <c r="K299" i="12"/>
  <c r="J299" i="12"/>
  <c r="I299" i="12"/>
  <c r="H299" i="12"/>
  <c r="G299" i="12"/>
  <c r="F299" i="12"/>
  <c r="E299" i="12"/>
  <c r="D299" i="12"/>
  <c r="C299" i="12"/>
  <c r="B299" i="12"/>
  <c r="A299" i="12"/>
  <c r="O298" i="12"/>
  <c r="N298" i="12"/>
  <c r="M298" i="12"/>
  <c r="L298" i="12"/>
  <c r="K298" i="12"/>
  <c r="J298" i="12"/>
  <c r="I298" i="12"/>
  <c r="H298" i="12"/>
  <c r="G298" i="12"/>
  <c r="F298" i="12"/>
  <c r="E298" i="12"/>
  <c r="D298" i="12"/>
  <c r="C298" i="12"/>
  <c r="B298" i="12"/>
  <c r="A298" i="12"/>
  <c r="O297" i="12"/>
  <c r="N297" i="12"/>
  <c r="M297" i="12"/>
  <c r="L297" i="12"/>
  <c r="K297" i="12"/>
  <c r="J297" i="12"/>
  <c r="AQ299" i="1"/>
  <c r="I297" i="12"/>
  <c r="H297" i="12"/>
  <c r="G297" i="12"/>
  <c r="F297" i="12"/>
  <c r="E297" i="12"/>
  <c r="D297" i="12"/>
  <c r="C297" i="12"/>
  <c r="AR299" i="1"/>
  <c r="B297" i="12"/>
  <c r="A297" i="12"/>
  <c r="O296" i="12"/>
  <c r="N296" i="12"/>
  <c r="M296" i="12"/>
  <c r="L296" i="12"/>
  <c r="K296" i="12"/>
  <c r="J296" i="12"/>
  <c r="I296" i="12"/>
  <c r="H296" i="12"/>
  <c r="G296" i="12"/>
  <c r="F296" i="12"/>
  <c r="E296" i="12"/>
  <c r="D296" i="12"/>
  <c r="C296" i="12"/>
  <c r="B296" i="12"/>
  <c r="A296" i="12"/>
  <c r="O295" i="12"/>
  <c r="N295" i="12"/>
  <c r="M295" i="12"/>
  <c r="L295" i="12"/>
  <c r="K295" i="12"/>
  <c r="J295" i="12"/>
  <c r="I295" i="12"/>
  <c r="H295" i="12"/>
  <c r="G295" i="12"/>
  <c r="F295" i="12"/>
  <c r="E295" i="12"/>
  <c r="D295" i="12"/>
  <c r="C295" i="12"/>
  <c r="B295" i="12"/>
  <c r="A295" i="12"/>
  <c r="O294" i="12"/>
  <c r="N294" i="12"/>
  <c r="M294" i="12"/>
  <c r="L294" i="12"/>
  <c r="K294" i="12"/>
  <c r="J294" i="12"/>
  <c r="I294" i="12"/>
  <c r="H294" i="12"/>
  <c r="G294" i="12"/>
  <c r="F294" i="12"/>
  <c r="E294" i="12"/>
  <c r="D294" i="12"/>
  <c r="C294" i="12"/>
  <c r="B294" i="12"/>
  <c r="A294" i="12"/>
  <c r="O293" i="12"/>
  <c r="N293" i="12"/>
  <c r="M293" i="12"/>
  <c r="L293" i="12"/>
  <c r="K293" i="12"/>
  <c r="J293" i="12"/>
  <c r="I293" i="12"/>
  <c r="H293" i="12"/>
  <c r="G293" i="12"/>
  <c r="F293" i="12"/>
  <c r="E293" i="12"/>
  <c r="D293" i="12"/>
  <c r="C293" i="12"/>
  <c r="B293" i="12"/>
  <c r="A293" i="12"/>
  <c r="O292" i="12"/>
  <c r="N292" i="12"/>
  <c r="M292" i="12"/>
  <c r="L292" i="12"/>
  <c r="K292" i="12"/>
  <c r="J292" i="12"/>
  <c r="I292" i="12"/>
  <c r="H292" i="12"/>
  <c r="G292" i="12"/>
  <c r="F292" i="12"/>
  <c r="E292" i="12"/>
  <c r="D292" i="12"/>
  <c r="C292" i="12"/>
  <c r="B292" i="12"/>
  <c r="A292" i="12"/>
  <c r="O291" i="12"/>
  <c r="N291" i="12"/>
  <c r="M291" i="12"/>
  <c r="L291" i="12"/>
  <c r="K291" i="12"/>
  <c r="J291" i="12"/>
  <c r="AQ293" i="1"/>
  <c r="I291" i="12"/>
  <c r="AH293" i="1"/>
  <c r="AM293" i="1"/>
  <c r="AP293" i="1"/>
  <c r="H291" i="12"/>
  <c r="AO293" i="1"/>
  <c r="G291" i="12"/>
  <c r="AN293" i="1"/>
  <c r="F291" i="12"/>
  <c r="E291" i="12"/>
  <c r="H293" i="1"/>
  <c r="AI293" i="1"/>
  <c r="D291" i="12"/>
  <c r="C291" i="12"/>
  <c r="AR293" i="1"/>
  <c r="B291" i="12"/>
  <c r="A291" i="12"/>
  <c r="O290" i="12"/>
  <c r="N290" i="12"/>
  <c r="M290" i="12"/>
  <c r="L290" i="12"/>
  <c r="K290" i="12"/>
  <c r="J290" i="12"/>
  <c r="I290" i="12"/>
  <c r="H290" i="12"/>
  <c r="G290" i="12"/>
  <c r="F290" i="12"/>
  <c r="E290" i="12"/>
  <c r="D290" i="12"/>
  <c r="C290" i="12"/>
  <c r="B290" i="12"/>
  <c r="A290" i="12"/>
  <c r="O289" i="12"/>
  <c r="N289" i="12"/>
  <c r="M289" i="12"/>
  <c r="L289" i="12"/>
  <c r="K289" i="12"/>
  <c r="J289" i="12"/>
  <c r="I289" i="12"/>
  <c r="H289" i="12"/>
  <c r="G289" i="12"/>
  <c r="F289" i="12"/>
  <c r="E289" i="12"/>
  <c r="D289" i="12"/>
  <c r="C289" i="12"/>
  <c r="B289" i="12"/>
  <c r="A289" i="12"/>
  <c r="O288" i="12"/>
  <c r="N288" i="12"/>
  <c r="M288" i="12"/>
  <c r="L288" i="12"/>
  <c r="K288" i="12"/>
  <c r="J288" i="12"/>
  <c r="AQ290" i="1"/>
  <c r="I288" i="12"/>
  <c r="AH290" i="1"/>
  <c r="AM290" i="1"/>
  <c r="AP290" i="1"/>
  <c r="H288" i="12"/>
  <c r="AO290" i="1"/>
  <c r="G288" i="12"/>
  <c r="AN290" i="1"/>
  <c r="F288" i="12"/>
  <c r="E288" i="12"/>
  <c r="H290" i="1"/>
  <c r="AI290" i="1"/>
  <c r="D288" i="12"/>
  <c r="C288" i="12"/>
  <c r="AR290" i="1"/>
  <c r="B288" i="12"/>
  <c r="A288" i="12"/>
  <c r="O287" i="12"/>
  <c r="N287" i="12"/>
  <c r="M287" i="12"/>
  <c r="L287" i="12"/>
  <c r="K287" i="12"/>
  <c r="J287" i="12"/>
  <c r="AQ289" i="1"/>
  <c r="I287" i="12"/>
  <c r="AH289" i="1"/>
  <c r="AM289" i="1"/>
  <c r="AP289" i="1"/>
  <c r="H287" i="12"/>
  <c r="AO289" i="1"/>
  <c r="G287" i="12"/>
  <c r="AN289" i="1"/>
  <c r="F287" i="12"/>
  <c r="E287" i="12"/>
  <c r="H289" i="1"/>
  <c r="AI289" i="1"/>
  <c r="D287" i="12"/>
  <c r="C287" i="12"/>
  <c r="AR289" i="1"/>
  <c r="B287" i="12"/>
  <c r="A287" i="12"/>
  <c r="O286" i="12"/>
  <c r="N286" i="12"/>
  <c r="M286" i="12"/>
  <c r="L286" i="12"/>
  <c r="K286" i="12"/>
  <c r="J286" i="12"/>
  <c r="AQ288" i="1"/>
  <c r="I286" i="12"/>
  <c r="AH288" i="1"/>
  <c r="AM288" i="1"/>
  <c r="AP288" i="1"/>
  <c r="H286" i="12"/>
  <c r="AO288" i="1"/>
  <c r="G286" i="12"/>
  <c r="AN288" i="1"/>
  <c r="F286" i="12"/>
  <c r="E286" i="12"/>
  <c r="D286" i="12"/>
  <c r="C286" i="12"/>
  <c r="AR288" i="1"/>
  <c r="B286" i="12"/>
  <c r="A286" i="12"/>
  <c r="O285" i="12"/>
  <c r="N285" i="12"/>
  <c r="M285" i="12"/>
  <c r="L285" i="12"/>
  <c r="K285" i="12"/>
  <c r="J285" i="12"/>
  <c r="I285" i="12"/>
  <c r="H285" i="12"/>
  <c r="G285" i="12"/>
  <c r="F285" i="12"/>
  <c r="E285" i="12"/>
  <c r="D285" i="12"/>
  <c r="C285" i="12"/>
  <c r="B285" i="12"/>
  <c r="A285" i="12"/>
  <c r="O284" i="12"/>
  <c r="N284" i="12"/>
  <c r="M284" i="12"/>
  <c r="L284" i="12"/>
  <c r="K284" i="12"/>
  <c r="J284" i="12"/>
  <c r="I284" i="12"/>
  <c r="H284" i="12"/>
  <c r="G284" i="12"/>
  <c r="F284" i="12"/>
  <c r="E284" i="12"/>
  <c r="D284" i="12"/>
  <c r="C284" i="12"/>
  <c r="B284" i="12"/>
  <c r="A284" i="12"/>
  <c r="O283" i="12"/>
  <c r="N283" i="12"/>
  <c r="M283" i="12"/>
  <c r="L283" i="12"/>
  <c r="K283" i="12"/>
  <c r="J283" i="12"/>
  <c r="AQ285" i="1"/>
  <c r="I283" i="12"/>
  <c r="AH285" i="1"/>
  <c r="AM285" i="1"/>
  <c r="AP285" i="1"/>
  <c r="H283" i="12"/>
  <c r="AO285" i="1"/>
  <c r="G283" i="12"/>
  <c r="AN285" i="1"/>
  <c r="F283" i="12"/>
  <c r="E283" i="12"/>
  <c r="H285" i="1"/>
  <c r="AI285" i="1"/>
  <c r="D283" i="12"/>
  <c r="C283" i="12"/>
  <c r="AR285" i="1"/>
  <c r="B283" i="12"/>
  <c r="A283" i="12"/>
  <c r="O282" i="12"/>
  <c r="N282" i="12"/>
  <c r="M282" i="12"/>
  <c r="L282" i="12"/>
  <c r="K282" i="12"/>
  <c r="J282" i="12"/>
  <c r="I282" i="12"/>
  <c r="H282" i="12"/>
  <c r="G282" i="12"/>
  <c r="F282" i="12"/>
  <c r="E282" i="12"/>
  <c r="D282" i="12"/>
  <c r="C282" i="12"/>
  <c r="B282" i="12"/>
  <c r="A282" i="12"/>
  <c r="O281" i="12"/>
  <c r="N281" i="12"/>
  <c r="M281" i="12"/>
  <c r="L281" i="12"/>
  <c r="K281" i="12"/>
  <c r="J281" i="12"/>
  <c r="AQ283" i="1"/>
  <c r="I281" i="12"/>
  <c r="AH283" i="1"/>
  <c r="AM283" i="1"/>
  <c r="AP283" i="1"/>
  <c r="H281" i="12"/>
  <c r="AO283" i="1"/>
  <c r="G281" i="12"/>
  <c r="AN283" i="1"/>
  <c r="F281" i="12"/>
  <c r="E281" i="12"/>
  <c r="D281" i="12"/>
  <c r="C281" i="12"/>
  <c r="AR283" i="1"/>
  <c r="B281" i="12"/>
  <c r="A281" i="12"/>
  <c r="O280" i="12"/>
  <c r="N280" i="12"/>
  <c r="M280" i="12"/>
  <c r="L280" i="12"/>
  <c r="K280" i="12"/>
  <c r="J280" i="12"/>
  <c r="I280" i="12"/>
  <c r="H280" i="12"/>
  <c r="G280" i="12"/>
  <c r="F280" i="12"/>
  <c r="E280" i="12"/>
  <c r="D280" i="12"/>
  <c r="C280" i="12"/>
  <c r="B280" i="12"/>
  <c r="A280" i="12"/>
  <c r="O279" i="12"/>
  <c r="N279" i="12"/>
  <c r="M279" i="12"/>
  <c r="L279" i="12"/>
  <c r="K279" i="12"/>
  <c r="J279" i="12"/>
  <c r="AQ281" i="1"/>
  <c r="I279" i="12"/>
  <c r="AH281" i="1"/>
  <c r="AM281" i="1"/>
  <c r="AP281" i="1"/>
  <c r="H279" i="12"/>
  <c r="AO281" i="1"/>
  <c r="G279" i="12"/>
  <c r="AN281" i="1"/>
  <c r="F279" i="12"/>
  <c r="E279" i="12"/>
  <c r="H281" i="1"/>
  <c r="AI281" i="1"/>
  <c r="D279" i="12"/>
  <c r="C279" i="12"/>
  <c r="AR281" i="1"/>
  <c r="B279" i="12"/>
  <c r="A279" i="12"/>
  <c r="O278" i="12"/>
  <c r="N278" i="12"/>
  <c r="M278" i="12"/>
  <c r="L278" i="12"/>
  <c r="K278" i="12"/>
  <c r="J278" i="12"/>
  <c r="I278" i="12"/>
  <c r="H278" i="12"/>
  <c r="G278" i="12"/>
  <c r="F278" i="12"/>
  <c r="E278" i="12"/>
  <c r="D278" i="12"/>
  <c r="C278" i="12"/>
  <c r="B278" i="12"/>
  <c r="A278" i="12"/>
  <c r="O277" i="12"/>
  <c r="N277" i="12"/>
  <c r="M277" i="12"/>
  <c r="L277" i="12"/>
  <c r="K277" i="12"/>
  <c r="J277" i="12"/>
  <c r="I277" i="12"/>
  <c r="H277" i="12"/>
  <c r="G277" i="12"/>
  <c r="F277" i="12"/>
  <c r="E277" i="12"/>
  <c r="D277" i="12"/>
  <c r="C277" i="12"/>
  <c r="B277" i="12"/>
  <c r="A277" i="12"/>
  <c r="O276" i="12"/>
  <c r="N276" i="12"/>
  <c r="M276" i="12"/>
  <c r="L276" i="12"/>
  <c r="K276" i="12"/>
  <c r="J276" i="12"/>
  <c r="I276" i="12"/>
  <c r="H276" i="12"/>
  <c r="G276" i="12"/>
  <c r="F276" i="12"/>
  <c r="E276" i="12"/>
  <c r="D276" i="12"/>
  <c r="C276" i="12"/>
  <c r="B276" i="12"/>
  <c r="A276" i="12"/>
  <c r="O275" i="12"/>
  <c r="N275" i="12"/>
  <c r="M275" i="12"/>
  <c r="L275" i="12"/>
  <c r="K275" i="12"/>
  <c r="J275" i="12"/>
  <c r="AQ277" i="1"/>
  <c r="I275" i="12"/>
  <c r="AH277" i="1"/>
  <c r="AM277" i="1"/>
  <c r="AP277" i="1"/>
  <c r="H275" i="12"/>
  <c r="AO277" i="1"/>
  <c r="G275" i="12"/>
  <c r="AN277" i="1"/>
  <c r="F275" i="12"/>
  <c r="E275" i="12"/>
  <c r="D275" i="12"/>
  <c r="C275" i="12"/>
  <c r="AR277" i="1"/>
  <c r="B275" i="12"/>
  <c r="A275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C274" i="12"/>
  <c r="B274" i="12"/>
  <c r="A274" i="12"/>
  <c r="O273" i="12"/>
  <c r="N273" i="12"/>
  <c r="M273" i="12"/>
  <c r="L273" i="12"/>
  <c r="K273" i="12"/>
  <c r="J273" i="12"/>
  <c r="AQ275" i="1"/>
  <c r="I273" i="12"/>
  <c r="AH275" i="1"/>
  <c r="AM275" i="1"/>
  <c r="AP275" i="1"/>
  <c r="H273" i="12"/>
  <c r="AO275" i="1"/>
  <c r="G273" i="12"/>
  <c r="AN275" i="1"/>
  <c r="F273" i="12"/>
  <c r="E273" i="12"/>
  <c r="H275" i="1"/>
  <c r="AI275" i="1"/>
  <c r="D273" i="12"/>
  <c r="C273" i="12"/>
  <c r="AR275" i="1"/>
  <c r="B273" i="12"/>
  <c r="A273" i="12"/>
  <c r="O272" i="12"/>
  <c r="N272" i="12"/>
  <c r="M272" i="12"/>
  <c r="L272" i="12"/>
  <c r="K272" i="12"/>
  <c r="J272" i="12"/>
  <c r="I272" i="12"/>
  <c r="H272" i="12"/>
  <c r="G272" i="12"/>
  <c r="F272" i="12"/>
  <c r="E272" i="12"/>
  <c r="D272" i="12"/>
  <c r="C272" i="12"/>
  <c r="B272" i="12"/>
  <c r="A272" i="12"/>
  <c r="O271" i="12"/>
  <c r="N271" i="12"/>
  <c r="M271" i="12"/>
  <c r="L271" i="12"/>
  <c r="K271" i="12"/>
  <c r="J271" i="12"/>
  <c r="AQ273" i="1"/>
  <c r="I271" i="12"/>
  <c r="AH273" i="1"/>
  <c r="AM273" i="1"/>
  <c r="AP273" i="1"/>
  <c r="H271" i="12"/>
  <c r="AO273" i="1"/>
  <c r="G271" i="12"/>
  <c r="AN273" i="1"/>
  <c r="F271" i="12"/>
  <c r="E271" i="12"/>
  <c r="D271" i="12"/>
  <c r="C271" i="12"/>
  <c r="AR273" i="1"/>
  <c r="B271" i="12"/>
  <c r="A271" i="12"/>
  <c r="O270" i="12"/>
  <c r="N270" i="12"/>
  <c r="M270" i="12"/>
  <c r="L270" i="12"/>
  <c r="K270" i="12"/>
  <c r="J270" i="12"/>
  <c r="I270" i="12"/>
  <c r="H270" i="12"/>
  <c r="G270" i="12"/>
  <c r="F270" i="12"/>
  <c r="E270" i="12"/>
  <c r="D270" i="12"/>
  <c r="C270" i="12"/>
  <c r="B270" i="12"/>
  <c r="A270" i="12"/>
  <c r="O269" i="12"/>
  <c r="N269" i="12"/>
  <c r="M269" i="12"/>
  <c r="L269" i="12"/>
  <c r="K269" i="12"/>
  <c r="J269" i="12"/>
  <c r="I269" i="12"/>
  <c r="H269" i="12"/>
  <c r="G269" i="12"/>
  <c r="F269" i="12"/>
  <c r="E269" i="12"/>
  <c r="D269" i="12"/>
  <c r="C269" i="12"/>
  <c r="B269" i="12"/>
  <c r="A269" i="12"/>
  <c r="O268" i="12"/>
  <c r="N268" i="12"/>
  <c r="M268" i="12"/>
  <c r="L268" i="12"/>
  <c r="K268" i="12"/>
  <c r="J268" i="12"/>
  <c r="I268" i="12"/>
  <c r="H268" i="12"/>
  <c r="G268" i="12"/>
  <c r="F268" i="12"/>
  <c r="E268" i="12"/>
  <c r="D268" i="12"/>
  <c r="C268" i="12"/>
  <c r="B268" i="12"/>
  <c r="A268" i="12"/>
  <c r="O267" i="12"/>
  <c r="N267" i="12"/>
  <c r="M267" i="12"/>
  <c r="L267" i="12"/>
  <c r="K267" i="12"/>
  <c r="J267" i="12"/>
  <c r="AQ269" i="1"/>
  <c r="I267" i="12"/>
  <c r="AH269" i="1"/>
  <c r="AM269" i="1"/>
  <c r="AP269" i="1"/>
  <c r="H267" i="12"/>
  <c r="AO269" i="1"/>
  <c r="G267" i="12"/>
  <c r="AN269" i="1"/>
  <c r="F267" i="12"/>
  <c r="E267" i="12"/>
  <c r="H269" i="1"/>
  <c r="AI269" i="1"/>
  <c r="D267" i="12"/>
  <c r="C267" i="12"/>
  <c r="AR269" i="1"/>
  <c r="B267" i="12"/>
  <c r="A267" i="12"/>
  <c r="O266" i="12"/>
  <c r="N266" i="12"/>
  <c r="M266" i="12"/>
  <c r="L266" i="12"/>
  <c r="K266" i="12"/>
  <c r="J266" i="12"/>
  <c r="I266" i="12"/>
  <c r="H266" i="12"/>
  <c r="G266" i="12"/>
  <c r="F266" i="12"/>
  <c r="E266" i="12"/>
  <c r="D266" i="12"/>
  <c r="C266" i="12"/>
  <c r="B266" i="12"/>
  <c r="A266" i="12"/>
  <c r="O265" i="12"/>
  <c r="N265" i="12"/>
  <c r="M265" i="12"/>
  <c r="L265" i="12"/>
  <c r="K265" i="12"/>
  <c r="J265" i="12"/>
  <c r="AQ267" i="1"/>
  <c r="I265" i="12"/>
  <c r="AH267" i="1"/>
  <c r="AM267" i="1"/>
  <c r="AP267" i="1"/>
  <c r="H265" i="12"/>
  <c r="AO267" i="1"/>
  <c r="G265" i="12"/>
  <c r="AN267" i="1"/>
  <c r="F265" i="12"/>
  <c r="E265" i="12"/>
  <c r="D265" i="12"/>
  <c r="C265" i="12"/>
  <c r="AR267" i="1"/>
  <c r="B265" i="12"/>
  <c r="A265" i="12"/>
  <c r="O264" i="12"/>
  <c r="N264" i="12"/>
  <c r="M264" i="12"/>
  <c r="L264" i="12"/>
  <c r="K264" i="12"/>
  <c r="J264" i="12"/>
  <c r="AQ266" i="1"/>
  <c r="I264" i="12"/>
  <c r="AH266" i="1"/>
  <c r="AM266" i="1"/>
  <c r="AP266" i="1"/>
  <c r="H264" i="12"/>
  <c r="AO266" i="1"/>
  <c r="G264" i="12"/>
  <c r="AN266" i="1"/>
  <c r="F264" i="12"/>
  <c r="E264" i="12"/>
  <c r="D264" i="12"/>
  <c r="C264" i="12"/>
  <c r="AR266" i="1"/>
  <c r="B264" i="12"/>
  <c r="A264" i="12"/>
  <c r="O263" i="12"/>
  <c r="N263" i="12"/>
  <c r="M263" i="12"/>
  <c r="L263" i="12"/>
  <c r="K263" i="12"/>
  <c r="J263" i="12"/>
  <c r="I263" i="12"/>
  <c r="H263" i="12"/>
  <c r="G263" i="12"/>
  <c r="F263" i="12"/>
  <c r="E263" i="12"/>
  <c r="D263" i="12"/>
  <c r="C263" i="12"/>
  <c r="B263" i="12"/>
  <c r="A263" i="12"/>
  <c r="O262" i="12"/>
  <c r="N262" i="12"/>
  <c r="M262" i="12"/>
  <c r="L262" i="12"/>
  <c r="K262" i="12"/>
  <c r="J262" i="12"/>
  <c r="I262" i="12"/>
  <c r="H262" i="12"/>
  <c r="G262" i="12"/>
  <c r="F262" i="12"/>
  <c r="E262" i="12"/>
  <c r="D262" i="12"/>
  <c r="C262" i="12"/>
  <c r="B262" i="12"/>
  <c r="A262" i="12"/>
  <c r="O261" i="12"/>
  <c r="N261" i="12"/>
  <c r="M261" i="12"/>
  <c r="L261" i="12"/>
  <c r="K261" i="12"/>
  <c r="J261" i="12"/>
  <c r="I261" i="12"/>
  <c r="H261" i="12"/>
  <c r="G261" i="12"/>
  <c r="F261" i="12"/>
  <c r="E261" i="12"/>
  <c r="D261" i="12"/>
  <c r="C261" i="12"/>
  <c r="B261" i="12"/>
  <c r="A261" i="12"/>
  <c r="V262" i="1"/>
  <c r="O260" i="12"/>
  <c r="U262" i="1"/>
  <c r="N260" i="12"/>
  <c r="M260" i="12"/>
  <c r="L260" i="12"/>
  <c r="K260" i="12"/>
  <c r="J260" i="12"/>
  <c r="AQ262" i="1"/>
  <c r="I260" i="12"/>
  <c r="AH254" i="1"/>
  <c r="AM254" i="1"/>
  <c r="AP254" i="1"/>
  <c r="AP255" i="1"/>
  <c r="AP256" i="1"/>
  <c r="AP257" i="1"/>
  <c r="AP258" i="1"/>
  <c r="AP259" i="1"/>
  <c r="AP260" i="1"/>
  <c r="AP261" i="1"/>
  <c r="AP262" i="1"/>
  <c r="H260" i="12"/>
  <c r="AO254" i="1"/>
  <c r="AO255" i="1"/>
  <c r="AO256" i="1"/>
  <c r="AO257" i="1"/>
  <c r="AO258" i="1"/>
  <c r="AO259" i="1"/>
  <c r="AO260" i="1"/>
  <c r="AO261" i="1"/>
  <c r="AO262" i="1"/>
  <c r="G260" i="12"/>
  <c r="AN254" i="1"/>
  <c r="AN255" i="1"/>
  <c r="AN256" i="1"/>
  <c r="AN257" i="1"/>
  <c r="AN258" i="1"/>
  <c r="AN259" i="1"/>
  <c r="AN260" i="1"/>
  <c r="AN261" i="1"/>
  <c r="AN262" i="1"/>
  <c r="F260" i="12"/>
  <c r="AM255" i="1"/>
  <c r="AM256" i="1"/>
  <c r="AM257" i="1"/>
  <c r="AM258" i="1"/>
  <c r="AM259" i="1"/>
  <c r="AM260" i="1"/>
  <c r="AM261" i="1"/>
  <c r="AM262" i="1"/>
  <c r="E260" i="12"/>
  <c r="H262" i="1"/>
  <c r="AI262" i="1"/>
  <c r="D260" i="12"/>
  <c r="C260" i="12"/>
  <c r="AR262" i="1"/>
  <c r="B260" i="12"/>
  <c r="A260" i="12"/>
  <c r="O259" i="12"/>
  <c r="N259" i="12"/>
  <c r="M259" i="12"/>
  <c r="L259" i="12"/>
  <c r="K259" i="12"/>
  <c r="J259" i="12"/>
  <c r="I259" i="12"/>
  <c r="H259" i="12"/>
  <c r="G259" i="12"/>
  <c r="F259" i="12"/>
  <c r="E259" i="12"/>
  <c r="D259" i="12"/>
  <c r="C259" i="12"/>
  <c r="B259" i="12"/>
  <c r="A259" i="12"/>
  <c r="O258" i="12"/>
  <c r="N258" i="12"/>
  <c r="M258" i="12"/>
  <c r="L258" i="12"/>
  <c r="K258" i="12"/>
  <c r="J258" i="12"/>
  <c r="I258" i="12"/>
  <c r="H258" i="12"/>
  <c r="G258" i="12"/>
  <c r="F258" i="12"/>
  <c r="E258" i="12"/>
  <c r="D258" i="12"/>
  <c r="C258" i="12"/>
  <c r="B258" i="12"/>
  <c r="A258" i="12"/>
  <c r="O257" i="12"/>
  <c r="N257" i="12"/>
  <c r="M257" i="12"/>
  <c r="L257" i="12"/>
  <c r="K257" i="12"/>
  <c r="J257" i="12"/>
  <c r="I257" i="12"/>
  <c r="H257" i="12"/>
  <c r="G257" i="12"/>
  <c r="F257" i="12"/>
  <c r="E257" i="12"/>
  <c r="D257" i="12"/>
  <c r="C257" i="12"/>
  <c r="B257" i="12"/>
  <c r="A257" i="12"/>
  <c r="O256" i="12"/>
  <c r="N256" i="12"/>
  <c r="M256" i="12"/>
  <c r="L256" i="12"/>
  <c r="K256" i="12"/>
  <c r="J256" i="12"/>
  <c r="I256" i="12"/>
  <c r="H256" i="12"/>
  <c r="G256" i="12"/>
  <c r="F256" i="12"/>
  <c r="E256" i="12"/>
  <c r="D256" i="12"/>
  <c r="C256" i="12"/>
  <c r="B256" i="12"/>
  <c r="A256" i="12"/>
  <c r="O255" i="12"/>
  <c r="N255" i="12"/>
  <c r="M255" i="12"/>
  <c r="L255" i="12"/>
  <c r="K255" i="12"/>
  <c r="J255" i="12"/>
  <c r="I255" i="12"/>
  <c r="H255" i="12"/>
  <c r="G255" i="12"/>
  <c r="F255" i="12"/>
  <c r="E255" i="12"/>
  <c r="D255" i="12"/>
  <c r="C255" i="12"/>
  <c r="B255" i="12"/>
  <c r="A255" i="12"/>
  <c r="O254" i="12"/>
  <c r="N254" i="12"/>
  <c r="M254" i="12"/>
  <c r="L254" i="12"/>
  <c r="K254" i="12"/>
  <c r="J254" i="12"/>
  <c r="I254" i="12"/>
  <c r="H254" i="12"/>
  <c r="G254" i="12"/>
  <c r="F254" i="12"/>
  <c r="E254" i="12"/>
  <c r="D254" i="12"/>
  <c r="C254" i="12"/>
  <c r="B254" i="12"/>
  <c r="A254" i="12"/>
  <c r="O253" i="12"/>
  <c r="N253" i="12"/>
  <c r="M253" i="12"/>
  <c r="L253" i="12"/>
  <c r="K253" i="12"/>
  <c r="J253" i="12"/>
  <c r="I253" i="12"/>
  <c r="H253" i="12"/>
  <c r="G253" i="12"/>
  <c r="F253" i="12"/>
  <c r="E253" i="12"/>
  <c r="D253" i="12"/>
  <c r="C253" i="12"/>
  <c r="B253" i="12"/>
  <c r="A253" i="12"/>
  <c r="O252" i="12"/>
  <c r="N252" i="12"/>
  <c r="M252" i="12"/>
  <c r="L252" i="12"/>
  <c r="K252" i="12"/>
  <c r="J252" i="12"/>
  <c r="AQ254" i="1"/>
  <c r="I252" i="12"/>
  <c r="H252" i="12"/>
  <c r="G252" i="12"/>
  <c r="F252" i="12"/>
  <c r="E252" i="12"/>
  <c r="D252" i="12"/>
  <c r="C252" i="12"/>
  <c r="AR254" i="1"/>
  <c r="B252" i="12"/>
  <c r="A252" i="12"/>
  <c r="O251" i="12"/>
  <c r="N251" i="12"/>
  <c r="M251" i="12"/>
  <c r="L251" i="12"/>
  <c r="K251" i="12"/>
  <c r="J251" i="12"/>
  <c r="AQ253" i="1"/>
  <c r="I251" i="12"/>
  <c r="AH253" i="1"/>
  <c r="AM253" i="1"/>
  <c r="AP253" i="1"/>
  <c r="H251" i="12"/>
  <c r="AO253" i="1"/>
  <c r="G251" i="12"/>
  <c r="AN253" i="1"/>
  <c r="F251" i="12"/>
  <c r="E251" i="12"/>
  <c r="D251" i="12"/>
  <c r="C251" i="12"/>
  <c r="AR253" i="1"/>
  <c r="B251" i="12"/>
  <c r="A251" i="12"/>
  <c r="O250" i="12"/>
  <c r="N250" i="12"/>
  <c r="M250" i="12"/>
  <c r="L250" i="12"/>
  <c r="K250" i="12"/>
  <c r="J250" i="12"/>
  <c r="I250" i="12"/>
  <c r="H250" i="12"/>
  <c r="G250" i="12"/>
  <c r="F250" i="12"/>
  <c r="E250" i="12"/>
  <c r="D250" i="12"/>
  <c r="C250" i="12"/>
  <c r="B250" i="12"/>
  <c r="A250" i="12"/>
  <c r="O249" i="12"/>
  <c r="N249" i="12"/>
  <c r="M249" i="12"/>
  <c r="L249" i="12"/>
  <c r="K249" i="12"/>
  <c r="J249" i="12"/>
  <c r="I249" i="12"/>
  <c r="H249" i="12"/>
  <c r="G249" i="12"/>
  <c r="F249" i="12"/>
  <c r="E249" i="12"/>
  <c r="D249" i="12"/>
  <c r="C249" i="12"/>
  <c r="B249" i="12"/>
  <c r="A249" i="12"/>
  <c r="O248" i="12"/>
  <c r="N248" i="12"/>
  <c r="M248" i="12"/>
  <c r="L248" i="12"/>
  <c r="K248" i="12"/>
  <c r="J248" i="12"/>
  <c r="I248" i="12"/>
  <c r="H248" i="12"/>
  <c r="G248" i="12"/>
  <c r="F248" i="12"/>
  <c r="E248" i="12"/>
  <c r="D248" i="12"/>
  <c r="C248" i="12"/>
  <c r="B248" i="12"/>
  <c r="A248" i="12"/>
  <c r="O247" i="12"/>
  <c r="N247" i="12"/>
  <c r="M247" i="12"/>
  <c r="L247" i="12"/>
  <c r="K247" i="12"/>
  <c r="J247" i="12"/>
  <c r="I247" i="12"/>
  <c r="H247" i="12"/>
  <c r="G247" i="12"/>
  <c r="F247" i="12"/>
  <c r="E247" i="12"/>
  <c r="D247" i="12"/>
  <c r="C247" i="12"/>
  <c r="B247" i="12"/>
  <c r="A247" i="12"/>
  <c r="O246" i="12"/>
  <c r="N246" i="12"/>
  <c r="M246" i="12"/>
  <c r="L246" i="12"/>
  <c r="K246" i="12"/>
  <c r="J246" i="12"/>
  <c r="AQ248" i="1"/>
  <c r="I246" i="12"/>
  <c r="AH248" i="1"/>
  <c r="AM248" i="1"/>
  <c r="AP248" i="1"/>
  <c r="H246" i="12"/>
  <c r="AO248" i="1"/>
  <c r="G246" i="12"/>
  <c r="AN248" i="1"/>
  <c r="F246" i="12"/>
  <c r="E246" i="12"/>
  <c r="D246" i="12"/>
  <c r="C246" i="12"/>
  <c r="AR248" i="1"/>
  <c r="B246" i="12"/>
  <c r="A246" i="12"/>
  <c r="O245" i="12"/>
  <c r="N245" i="12"/>
  <c r="M245" i="12"/>
  <c r="L245" i="12"/>
  <c r="K245" i="12"/>
  <c r="J245" i="12"/>
  <c r="I245" i="12"/>
  <c r="H245" i="12"/>
  <c r="G245" i="12"/>
  <c r="F245" i="12"/>
  <c r="E245" i="12"/>
  <c r="D245" i="12"/>
  <c r="C245" i="12"/>
  <c r="B245" i="12"/>
  <c r="A245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A244" i="12"/>
  <c r="O243" i="12"/>
  <c r="N243" i="12"/>
  <c r="M243" i="12"/>
  <c r="L243" i="12"/>
  <c r="K243" i="12"/>
  <c r="J243" i="12"/>
  <c r="I243" i="12"/>
  <c r="H243" i="12"/>
  <c r="G243" i="12"/>
  <c r="F243" i="12"/>
  <c r="E243" i="12"/>
  <c r="D243" i="12"/>
  <c r="C243" i="12"/>
  <c r="B243" i="12"/>
  <c r="A243" i="12"/>
  <c r="V244" i="1"/>
  <c r="O242" i="12"/>
  <c r="U244" i="1"/>
  <c r="N242" i="12"/>
  <c r="M242" i="12"/>
  <c r="L242" i="12"/>
  <c r="K242" i="12"/>
  <c r="J242" i="12"/>
  <c r="AQ244" i="1"/>
  <c r="I242" i="12"/>
  <c r="AH242" i="1"/>
  <c r="AM242" i="1"/>
  <c r="AP242" i="1"/>
  <c r="AP243" i="1"/>
  <c r="AP244" i="1"/>
  <c r="H242" i="12"/>
  <c r="AO242" i="1"/>
  <c r="AO243" i="1"/>
  <c r="AO244" i="1"/>
  <c r="G242" i="12"/>
  <c r="AN242" i="1"/>
  <c r="AN243" i="1"/>
  <c r="AN244" i="1"/>
  <c r="F242" i="12"/>
  <c r="AM243" i="1"/>
  <c r="AM244" i="1"/>
  <c r="E242" i="12"/>
  <c r="H244" i="1"/>
  <c r="AI244" i="1"/>
  <c r="D242" i="12"/>
  <c r="C242" i="12"/>
  <c r="AR244" i="1"/>
  <c r="B242" i="12"/>
  <c r="A242" i="12"/>
  <c r="O241" i="12"/>
  <c r="N241" i="12"/>
  <c r="M241" i="12"/>
  <c r="L241" i="12"/>
  <c r="K241" i="12"/>
  <c r="J241" i="12"/>
  <c r="I241" i="12"/>
  <c r="H241" i="12"/>
  <c r="G241" i="12"/>
  <c r="F241" i="12"/>
  <c r="E241" i="12"/>
  <c r="D241" i="12"/>
  <c r="C241" i="12"/>
  <c r="B241" i="12"/>
  <c r="A241" i="12"/>
  <c r="O240" i="12"/>
  <c r="N240" i="12"/>
  <c r="M240" i="12"/>
  <c r="L240" i="12"/>
  <c r="K240" i="12"/>
  <c r="J240" i="12"/>
  <c r="AQ242" i="1"/>
  <c r="I240" i="12"/>
  <c r="H240" i="12"/>
  <c r="G240" i="12"/>
  <c r="F240" i="12"/>
  <c r="E240" i="12"/>
  <c r="D240" i="12"/>
  <c r="C240" i="12"/>
  <c r="AR242" i="1"/>
  <c r="B240" i="12"/>
  <c r="A240" i="12"/>
  <c r="O239" i="12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B239" i="12"/>
  <c r="A239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O235" i="12"/>
  <c r="N235" i="12"/>
  <c r="M235" i="12"/>
  <c r="L235" i="12"/>
  <c r="K235" i="12"/>
  <c r="J235" i="12"/>
  <c r="AQ237" i="1"/>
  <c r="I235" i="12"/>
  <c r="AH237" i="1"/>
  <c r="AM237" i="1"/>
  <c r="AP237" i="1"/>
  <c r="H235" i="12"/>
  <c r="AO237" i="1"/>
  <c r="G235" i="12"/>
  <c r="AN237" i="1"/>
  <c r="F235" i="12"/>
  <c r="E235" i="12"/>
  <c r="H236" i="1"/>
  <c r="D235" i="12"/>
  <c r="C235" i="12"/>
  <c r="AR237" i="1"/>
  <c r="B235" i="12"/>
  <c r="A235" i="12"/>
  <c r="O234" i="12"/>
  <c r="N234" i="12"/>
  <c r="M234" i="12"/>
  <c r="L234" i="12"/>
  <c r="K234" i="12"/>
  <c r="J234" i="12"/>
  <c r="I234" i="12"/>
  <c r="H234" i="12"/>
  <c r="G234" i="12"/>
  <c r="F234" i="12"/>
  <c r="E234" i="12"/>
  <c r="D234" i="12"/>
  <c r="C234" i="12"/>
  <c r="B234" i="12"/>
  <c r="A234" i="12"/>
  <c r="O233" i="12"/>
  <c r="N233" i="12"/>
  <c r="M233" i="12"/>
  <c r="L233" i="12"/>
  <c r="K233" i="12"/>
  <c r="J233" i="12"/>
  <c r="AQ235" i="1"/>
  <c r="I233" i="12"/>
  <c r="AH235" i="1"/>
  <c r="AM235" i="1"/>
  <c r="AP235" i="1"/>
  <c r="H233" i="12"/>
  <c r="AO235" i="1"/>
  <c r="G233" i="12"/>
  <c r="AN235" i="1"/>
  <c r="F233" i="12"/>
  <c r="E233" i="12"/>
  <c r="H235" i="1"/>
  <c r="AI235" i="1"/>
  <c r="D233" i="12"/>
  <c r="C233" i="12"/>
  <c r="AR235" i="1"/>
  <c r="B233" i="12"/>
  <c r="A233" i="12"/>
  <c r="O232" i="12"/>
  <c r="N232" i="12"/>
  <c r="M232" i="12"/>
  <c r="L232" i="12"/>
  <c r="K232" i="12"/>
  <c r="J232" i="12"/>
  <c r="AQ234" i="1"/>
  <c r="I232" i="12"/>
  <c r="AH234" i="1"/>
  <c r="AM234" i="1"/>
  <c r="AP234" i="1"/>
  <c r="H232" i="12"/>
  <c r="AO234" i="1"/>
  <c r="G232" i="12"/>
  <c r="AN234" i="1"/>
  <c r="F232" i="12"/>
  <c r="E232" i="12"/>
  <c r="D232" i="12"/>
  <c r="C232" i="12"/>
  <c r="AR234" i="1"/>
  <c r="B232" i="12"/>
  <c r="A232" i="12"/>
  <c r="V233" i="1"/>
  <c r="O231" i="12"/>
  <c r="U233" i="1"/>
  <c r="N231" i="12"/>
  <c r="M231" i="12"/>
  <c r="L231" i="12"/>
  <c r="K231" i="12"/>
  <c r="J231" i="12"/>
  <c r="AQ233" i="1"/>
  <c r="I231" i="12"/>
  <c r="AH229" i="1"/>
  <c r="AM229" i="1"/>
  <c r="AP229" i="1"/>
  <c r="AP230" i="1"/>
  <c r="AP231" i="1"/>
  <c r="AP232" i="1"/>
  <c r="AP233" i="1"/>
  <c r="H231" i="12"/>
  <c r="AO229" i="1"/>
  <c r="AO230" i="1"/>
  <c r="AO231" i="1"/>
  <c r="AO232" i="1"/>
  <c r="AO233" i="1"/>
  <c r="G231" i="12"/>
  <c r="AN229" i="1"/>
  <c r="AN230" i="1"/>
  <c r="AN231" i="1"/>
  <c r="AN232" i="1"/>
  <c r="AN233" i="1"/>
  <c r="F231" i="12"/>
  <c r="AM230" i="1"/>
  <c r="AM231" i="1"/>
  <c r="AM232" i="1"/>
  <c r="AM233" i="1"/>
  <c r="E231" i="12"/>
  <c r="H232" i="1"/>
  <c r="N233" i="1"/>
  <c r="H233" i="1"/>
  <c r="AI233" i="1"/>
  <c r="D231" i="12"/>
  <c r="C231" i="12"/>
  <c r="AR233" i="1"/>
  <c r="B231" i="12"/>
  <c r="A231" i="12"/>
  <c r="O230" i="12"/>
  <c r="N230" i="12"/>
  <c r="M230" i="12"/>
  <c r="L230" i="12"/>
  <c r="K230" i="12"/>
  <c r="J230" i="12"/>
  <c r="I230" i="12"/>
  <c r="H230" i="12"/>
  <c r="G230" i="12"/>
  <c r="F230" i="12"/>
  <c r="E230" i="12"/>
  <c r="D230" i="12"/>
  <c r="C230" i="12"/>
  <c r="B230" i="12"/>
  <c r="A230" i="12"/>
  <c r="O229" i="12"/>
  <c r="N229" i="12"/>
  <c r="M229" i="12"/>
  <c r="L229" i="12"/>
  <c r="K229" i="12"/>
  <c r="J229" i="12"/>
  <c r="I229" i="12"/>
  <c r="H229" i="12"/>
  <c r="G229" i="12"/>
  <c r="F229" i="12"/>
  <c r="E229" i="12"/>
  <c r="D229" i="12"/>
  <c r="C229" i="12"/>
  <c r="B229" i="12"/>
  <c r="A229" i="12"/>
  <c r="O228" i="12"/>
  <c r="N228" i="12"/>
  <c r="M228" i="12"/>
  <c r="L228" i="12"/>
  <c r="K228" i="12"/>
  <c r="J228" i="12"/>
  <c r="I228" i="12"/>
  <c r="H228" i="12"/>
  <c r="G228" i="12"/>
  <c r="F228" i="12"/>
  <c r="E228" i="12"/>
  <c r="D228" i="12"/>
  <c r="C228" i="12"/>
  <c r="B228" i="12"/>
  <c r="A228" i="12"/>
  <c r="O227" i="12"/>
  <c r="N227" i="12"/>
  <c r="M227" i="12"/>
  <c r="L227" i="12"/>
  <c r="K227" i="12"/>
  <c r="J227" i="12"/>
  <c r="AQ229" i="1"/>
  <c r="I227" i="12"/>
  <c r="H227" i="12"/>
  <c r="G227" i="12"/>
  <c r="F227" i="12"/>
  <c r="E227" i="12"/>
  <c r="D227" i="12"/>
  <c r="C227" i="12"/>
  <c r="AR229" i="1"/>
  <c r="B227" i="12"/>
  <c r="A227" i="12"/>
  <c r="O226" i="12"/>
  <c r="N226" i="12"/>
  <c r="M226" i="12"/>
  <c r="L226" i="12"/>
  <c r="K226" i="12"/>
  <c r="J226" i="12"/>
  <c r="I226" i="12"/>
  <c r="H226" i="12"/>
  <c r="G226" i="12"/>
  <c r="F226" i="12"/>
  <c r="E226" i="12"/>
  <c r="D226" i="12"/>
  <c r="C226" i="12"/>
  <c r="B226" i="12"/>
  <c r="A226" i="12"/>
  <c r="O225" i="12"/>
  <c r="N225" i="12"/>
  <c r="M225" i="12"/>
  <c r="L225" i="12"/>
  <c r="K225" i="12"/>
  <c r="J225" i="12"/>
  <c r="I225" i="12"/>
  <c r="H225" i="12"/>
  <c r="G225" i="12"/>
  <c r="F225" i="12"/>
  <c r="E225" i="12"/>
  <c r="D225" i="12"/>
  <c r="C225" i="12"/>
  <c r="B225" i="12"/>
  <c r="A225" i="12"/>
  <c r="O224" i="12"/>
  <c r="N224" i="12"/>
  <c r="M224" i="12"/>
  <c r="L224" i="12"/>
  <c r="K224" i="12"/>
  <c r="J224" i="12"/>
  <c r="I224" i="12"/>
  <c r="H224" i="12"/>
  <c r="G224" i="12"/>
  <c r="F224" i="12"/>
  <c r="E224" i="12"/>
  <c r="D224" i="12"/>
  <c r="C224" i="12"/>
  <c r="B224" i="12"/>
  <c r="A224" i="12"/>
  <c r="O223" i="12"/>
  <c r="N223" i="12"/>
  <c r="M223" i="12"/>
  <c r="L223" i="12"/>
  <c r="K223" i="12"/>
  <c r="J223" i="12"/>
  <c r="I223" i="12"/>
  <c r="H223" i="12"/>
  <c r="G223" i="12"/>
  <c r="F223" i="12"/>
  <c r="E223" i="12"/>
  <c r="D223" i="12"/>
  <c r="C223" i="12"/>
  <c r="B223" i="12"/>
  <c r="A223" i="12"/>
  <c r="O222" i="12"/>
  <c r="N222" i="12"/>
  <c r="M222" i="12"/>
  <c r="L222" i="12"/>
  <c r="K222" i="12"/>
  <c r="J222" i="12"/>
  <c r="I222" i="12"/>
  <c r="H222" i="12"/>
  <c r="G222" i="12"/>
  <c r="F222" i="12"/>
  <c r="E222" i="12"/>
  <c r="D222" i="12"/>
  <c r="C222" i="12"/>
  <c r="B222" i="12"/>
  <c r="A222" i="12"/>
  <c r="O221" i="12"/>
  <c r="N221" i="12"/>
  <c r="M221" i="12"/>
  <c r="L221" i="12"/>
  <c r="K221" i="12"/>
  <c r="J221" i="12"/>
  <c r="AQ223" i="1"/>
  <c r="I221" i="12"/>
  <c r="AH223" i="1"/>
  <c r="AM223" i="1"/>
  <c r="AP223" i="1"/>
  <c r="H221" i="12"/>
  <c r="AO223" i="1"/>
  <c r="G221" i="12"/>
  <c r="AN223" i="1"/>
  <c r="F221" i="12"/>
  <c r="E221" i="12"/>
  <c r="D221" i="12"/>
  <c r="C221" i="12"/>
  <c r="AR223" i="1"/>
  <c r="B221" i="12"/>
  <c r="A221" i="12"/>
  <c r="O220" i="12"/>
  <c r="N220" i="12"/>
  <c r="M220" i="12"/>
  <c r="L220" i="12"/>
  <c r="K220" i="12"/>
  <c r="J220" i="12"/>
  <c r="I220" i="12"/>
  <c r="H220" i="12"/>
  <c r="G220" i="12"/>
  <c r="F220" i="12"/>
  <c r="E220" i="12"/>
  <c r="D220" i="12"/>
  <c r="C220" i="12"/>
  <c r="B220" i="12"/>
  <c r="A220" i="12"/>
  <c r="O219" i="12"/>
  <c r="N219" i="12"/>
  <c r="M219" i="12"/>
  <c r="L219" i="12"/>
  <c r="K219" i="12"/>
  <c r="J219" i="12"/>
  <c r="I219" i="12"/>
  <c r="H219" i="12"/>
  <c r="G219" i="12"/>
  <c r="F219" i="12"/>
  <c r="E219" i="12"/>
  <c r="D219" i="12"/>
  <c r="C219" i="12"/>
  <c r="B219" i="12"/>
  <c r="A219" i="12"/>
  <c r="O218" i="12"/>
  <c r="N218" i="12"/>
  <c r="M218" i="12"/>
  <c r="L218" i="12"/>
  <c r="K218" i="12"/>
  <c r="J218" i="12"/>
  <c r="I218" i="12"/>
  <c r="H218" i="12"/>
  <c r="G218" i="12"/>
  <c r="F218" i="12"/>
  <c r="E218" i="12"/>
  <c r="D218" i="12"/>
  <c r="C218" i="12"/>
  <c r="B218" i="12"/>
  <c r="A218" i="12"/>
  <c r="O217" i="12"/>
  <c r="N217" i="12"/>
  <c r="M217" i="12"/>
  <c r="L217" i="12"/>
  <c r="K217" i="12"/>
  <c r="J217" i="12"/>
  <c r="I217" i="12"/>
  <c r="H217" i="12"/>
  <c r="G217" i="12"/>
  <c r="F217" i="12"/>
  <c r="E217" i="12"/>
  <c r="D217" i="12"/>
  <c r="C217" i="12"/>
  <c r="B217" i="12"/>
  <c r="A217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A216" i="12"/>
  <c r="O215" i="12"/>
  <c r="N215" i="12"/>
  <c r="M215" i="12"/>
  <c r="L215" i="12"/>
  <c r="K215" i="12"/>
  <c r="J215" i="12"/>
  <c r="AQ217" i="1"/>
  <c r="I215" i="12"/>
  <c r="AH217" i="1"/>
  <c r="AH215" i="1"/>
  <c r="AM215" i="1"/>
  <c r="AM216" i="1"/>
  <c r="AM217" i="1"/>
  <c r="AP215" i="1"/>
  <c r="AP216" i="1"/>
  <c r="AP217" i="1"/>
  <c r="H215" i="12"/>
  <c r="AO215" i="1"/>
  <c r="AO216" i="1"/>
  <c r="AO217" i="1"/>
  <c r="G215" i="12"/>
  <c r="AN215" i="1"/>
  <c r="AN216" i="1"/>
  <c r="AN217" i="1"/>
  <c r="F215" i="12"/>
  <c r="E215" i="12"/>
  <c r="H216" i="1"/>
  <c r="N217" i="1"/>
  <c r="H217" i="1"/>
  <c r="AI217" i="1"/>
  <c r="D215" i="12"/>
  <c r="C215" i="12"/>
  <c r="AR217" i="1"/>
  <c r="B215" i="12"/>
  <c r="A215" i="12"/>
  <c r="O214" i="12"/>
  <c r="N214" i="12"/>
  <c r="M214" i="12"/>
  <c r="L214" i="12"/>
  <c r="K214" i="12"/>
  <c r="J214" i="12"/>
  <c r="I214" i="12"/>
  <c r="H214" i="12"/>
  <c r="G214" i="12"/>
  <c r="F214" i="12"/>
  <c r="E214" i="12"/>
  <c r="D214" i="12"/>
  <c r="C214" i="12"/>
  <c r="B214" i="12"/>
  <c r="A214" i="12"/>
  <c r="O213" i="12"/>
  <c r="N213" i="12"/>
  <c r="M213" i="12"/>
  <c r="L213" i="12"/>
  <c r="K213" i="12"/>
  <c r="J213" i="12"/>
  <c r="AQ215" i="1"/>
  <c r="I213" i="12"/>
  <c r="H213" i="12"/>
  <c r="G213" i="12"/>
  <c r="F213" i="12"/>
  <c r="E213" i="12"/>
  <c r="H215" i="1"/>
  <c r="AI215" i="1"/>
  <c r="D213" i="12"/>
  <c r="C213" i="12"/>
  <c r="AR215" i="1"/>
  <c r="B213" i="12"/>
  <c r="A213" i="12"/>
  <c r="O212" i="12"/>
  <c r="N212" i="12"/>
  <c r="M212" i="12"/>
  <c r="L212" i="12"/>
  <c r="K212" i="12"/>
  <c r="J212" i="12"/>
  <c r="I212" i="12"/>
  <c r="H212" i="12"/>
  <c r="G212" i="12"/>
  <c r="F212" i="12"/>
  <c r="E212" i="12"/>
  <c r="D212" i="12"/>
  <c r="C212" i="12"/>
  <c r="B212" i="12"/>
  <c r="A212" i="12"/>
  <c r="O211" i="12"/>
  <c r="N211" i="12"/>
  <c r="M211" i="12"/>
  <c r="L211" i="12"/>
  <c r="K211" i="12"/>
  <c r="J211" i="12"/>
  <c r="I211" i="12"/>
  <c r="H211" i="12"/>
  <c r="G211" i="12"/>
  <c r="F211" i="12"/>
  <c r="E211" i="12"/>
  <c r="D211" i="12"/>
  <c r="C211" i="12"/>
  <c r="B211" i="12"/>
  <c r="A211" i="12"/>
  <c r="O210" i="12"/>
  <c r="N210" i="12"/>
  <c r="M210" i="12"/>
  <c r="L210" i="12"/>
  <c r="K210" i="12"/>
  <c r="J210" i="12"/>
  <c r="I210" i="12"/>
  <c r="H210" i="12"/>
  <c r="G210" i="12"/>
  <c r="F210" i="12"/>
  <c r="E210" i="12"/>
  <c r="D210" i="12"/>
  <c r="C210" i="12"/>
  <c r="B210" i="12"/>
  <c r="A210" i="12"/>
  <c r="O209" i="12"/>
  <c r="N209" i="12"/>
  <c r="M209" i="12"/>
  <c r="L209" i="12"/>
  <c r="K209" i="12"/>
  <c r="J209" i="12"/>
  <c r="I209" i="12"/>
  <c r="H209" i="12"/>
  <c r="G209" i="12"/>
  <c r="F209" i="12"/>
  <c r="E209" i="12"/>
  <c r="D209" i="12"/>
  <c r="C209" i="12"/>
  <c r="B209" i="12"/>
  <c r="A209" i="12"/>
  <c r="O208" i="12"/>
  <c r="N208" i="12"/>
  <c r="M208" i="12"/>
  <c r="L208" i="12"/>
  <c r="K208" i="12"/>
  <c r="J208" i="12"/>
  <c r="AQ210" i="1"/>
  <c r="I208" i="12"/>
  <c r="AH210" i="1"/>
  <c r="AM210" i="1"/>
  <c r="AP210" i="1"/>
  <c r="H208" i="12"/>
  <c r="AO210" i="1"/>
  <c r="G208" i="12"/>
  <c r="AN210" i="1"/>
  <c r="F208" i="12"/>
  <c r="E208" i="12"/>
  <c r="D208" i="12"/>
  <c r="C208" i="12"/>
  <c r="AR210" i="1"/>
  <c r="B208" i="12"/>
  <c r="A208" i="12"/>
  <c r="O207" i="12"/>
  <c r="N207" i="12"/>
  <c r="M207" i="12"/>
  <c r="L207" i="12"/>
  <c r="K207" i="12"/>
  <c r="J207" i="12"/>
  <c r="AQ209" i="1"/>
  <c r="I207" i="12"/>
  <c r="AH209" i="1"/>
  <c r="AM209" i="1"/>
  <c r="AP209" i="1"/>
  <c r="H207" i="12"/>
  <c r="AO209" i="1"/>
  <c r="G207" i="12"/>
  <c r="AN209" i="1"/>
  <c r="F207" i="12"/>
  <c r="E207" i="12"/>
  <c r="H209" i="1"/>
  <c r="AI209" i="1"/>
  <c r="D207" i="12"/>
  <c r="C207" i="12"/>
  <c r="AR209" i="1"/>
  <c r="B207" i="12"/>
  <c r="A207" i="12"/>
  <c r="O206" i="12"/>
  <c r="N206" i="12"/>
  <c r="M206" i="12"/>
  <c r="L206" i="12"/>
  <c r="K206" i="12"/>
  <c r="J206" i="12"/>
  <c r="AQ208" i="1"/>
  <c r="I206" i="12"/>
  <c r="AH208" i="1"/>
  <c r="AM208" i="1"/>
  <c r="AP208" i="1"/>
  <c r="H206" i="12"/>
  <c r="AO208" i="1"/>
  <c r="G206" i="12"/>
  <c r="AN208" i="1"/>
  <c r="F206" i="12"/>
  <c r="E206" i="12"/>
  <c r="H208" i="1"/>
  <c r="AI208" i="1"/>
  <c r="D206" i="12"/>
  <c r="C206" i="12"/>
  <c r="AR208" i="1"/>
  <c r="B206" i="12"/>
  <c r="A206" i="12"/>
  <c r="O205" i="12"/>
  <c r="N205" i="12"/>
  <c r="M205" i="12"/>
  <c r="L205" i="12"/>
  <c r="K205" i="12"/>
  <c r="J205" i="12"/>
  <c r="I205" i="12"/>
  <c r="H205" i="12"/>
  <c r="G205" i="12"/>
  <c r="F205" i="12"/>
  <c r="E205" i="12"/>
  <c r="D205" i="12"/>
  <c r="C205" i="12"/>
  <c r="B205" i="12"/>
  <c r="A205" i="12"/>
  <c r="O204" i="12"/>
  <c r="N204" i="12"/>
  <c r="M204" i="12"/>
  <c r="L204" i="12"/>
  <c r="K204" i="12"/>
  <c r="J204" i="12"/>
  <c r="AQ206" i="1"/>
  <c r="I204" i="12"/>
  <c r="AH206" i="1"/>
  <c r="AM206" i="1"/>
  <c r="AP206" i="1"/>
  <c r="H204" i="12"/>
  <c r="AO206" i="1"/>
  <c r="G204" i="12"/>
  <c r="AN206" i="1"/>
  <c r="F204" i="12"/>
  <c r="E204" i="12"/>
  <c r="H206" i="1"/>
  <c r="AI206" i="1"/>
  <c r="D204" i="12"/>
  <c r="C204" i="12"/>
  <c r="AR206" i="1"/>
  <c r="B204" i="12"/>
  <c r="A204" i="12"/>
  <c r="O203" i="12"/>
  <c r="N203" i="12"/>
  <c r="M203" i="12"/>
  <c r="L203" i="12"/>
  <c r="K203" i="12"/>
  <c r="J203" i="12"/>
  <c r="AQ205" i="1"/>
  <c r="I203" i="12"/>
  <c r="AH205" i="1"/>
  <c r="AM205" i="1"/>
  <c r="AP205" i="1"/>
  <c r="H203" i="12"/>
  <c r="AO205" i="1"/>
  <c r="G203" i="12"/>
  <c r="AN205" i="1"/>
  <c r="F203" i="12"/>
  <c r="E203" i="12"/>
  <c r="H205" i="1"/>
  <c r="AI205" i="1"/>
  <c r="D203" i="12"/>
  <c r="C203" i="12"/>
  <c r="AR205" i="1"/>
  <c r="B203" i="12"/>
  <c r="A203" i="12"/>
  <c r="O202" i="12"/>
  <c r="N202" i="12"/>
  <c r="M202" i="12"/>
  <c r="L202" i="12"/>
  <c r="K202" i="12"/>
  <c r="J202" i="12"/>
  <c r="I202" i="12"/>
  <c r="H202" i="12"/>
  <c r="G202" i="12"/>
  <c r="F202" i="12"/>
  <c r="E202" i="12"/>
  <c r="D202" i="12"/>
  <c r="C202" i="12"/>
  <c r="B202" i="12"/>
  <c r="A202" i="12"/>
  <c r="O201" i="12"/>
  <c r="N201" i="12"/>
  <c r="M201" i="12"/>
  <c r="L201" i="12"/>
  <c r="K201" i="12"/>
  <c r="J201" i="12"/>
  <c r="AQ203" i="1"/>
  <c r="I201" i="12"/>
  <c r="AH203" i="1"/>
  <c r="AM203" i="1"/>
  <c r="AP203" i="1"/>
  <c r="H201" i="12"/>
  <c r="AO203" i="1"/>
  <c r="G201" i="12"/>
  <c r="AN203" i="1"/>
  <c r="F201" i="12"/>
  <c r="E201" i="12"/>
  <c r="H203" i="1"/>
  <c r="AI203" i="1"/>
  <c r="D201" i="12"/>
  <c r="C201" i="12"/>
  <c r="AR203" i="1"/>
  <c r="B201" i="12"/>
  <c r="A201" i="12"/>
  <c r="O200" i="12"/>
  <c r="N200" i="12"/>
  <c r="M200" i="12"/>
  <c r="L200" i="12"/>
  <c r="K200" i="12"/>
  <c r="J200" i="12"/>
  <c r="I200" i="12"/>
  <c r="H200" i="12"/>
  <c r="G200" i="12"/>
  <c r="F200" i="12"/>
  <c r="E200" i="12"/>
  <c r="D200" i="12"/>
  <c r="C200" i="12"/>
  <c r="B200" i="12"/>
  <c r="A200" i="12"/>
  <c r="O199" i="12"/>
  <c r="N199" i="12"/>
  <c r="M199" i="12"/>
  <c r="L199" i="12"/>
  <c r="K199" i="12"/>
  <c r="J199" i="12"/>
  <c r="AQ201" i="1"/>
  <c r="I199" i="12"/>
  <c r="AH201" i="1"/>
  <c r="AM201" i="1"/>
  <c r="AP201" i="1"/>
  <c r="H199" i="12"/>
  <c r="AO201" i="1"/>
  <c r="G199" i="12"/>
  <c r="AN201" i="1"/>
  <c r="F199" i="12"/>
  <c r="E199" i="12"/>
  <c r="D199" i="12"/>
  <c r="C199" i="12"/>
  <c r="AR201" i="1"/>
  <c r="B199" i="12"/>
  <c r="A199" i="12"/>
  <c r="O198" i="12"/>
  <c r="N198" i="12"/>
  <c r="AH200" i="1"/>
  <c r="AM200" i="1"/>
  <c r="AP200" i="1"/>
  <c r="M198" i="12"/>
  <c r="AO200" i="1"/>
  <c r="L198" i="12"/>
  <c r="AN200" i="1"/>
  <c r="K198" i="12"/>
  <c r="J198" i="12"/>
  <c r="I198" i="12"/>
  <c r="H198" i="12"/>
  <c r="G198" i="12"/>
  <c r="F198" i="12"/>
  <c r="E198" i="12"/>
  <c r="H200" i="1"/>
  <c r="AI200" i="1"/>
  <c r="D198" i="12"/>
  <c r="C198" i="12"/>
  <c r="AR200" i="1"/>
  <c r="B198" i="12"/>
  <c r="A198" i="12"/>
  <c r="O197" i="12"/>
  <c r="N197" i="12"/>
  <c r="M197" i="12"/>
  <c r="L197" i="12"/>
  <c r="K197" i="12"/>
  <c r="J197" i="12"/>
  <c r="AQ199" i="1"/>
  <c r="I197" i="12"/>
  <c r="AH199" i="1"/>
  <c r="AM199" i="1"/>
  <c r="AP199" i="1"/>
  <c r="H197" i="12"/>
  <c r="AO199" i="1"/>
  <c r="G197" i="12"/>
  <c r="AN199" i="1"/>
  <c r="F197" i="12"/>
  <c r="E197" i="12"/>
  <c r="D197" i="12"/>
  <c r="C197" i="12"/>
  <c r="AR199" i="1"/>
  <c r="B197" i="12"/>
  <c r="A197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C196" i="12"/>
  <c r="B196" i="12"/>
  <c r="A196" i="12"/>
  <c r="O195" i="12"/>
  <c r="N195" i="12"/>
  <c r="M195" i="12"/>
  <c r="L195" i="12"/>
  <c r="K195" i="12"/>
  <c r="J195" i="12"/>
  <c r="AQ197" i="1"/>
  <c r="I195" i="12"/>
  <c r="AH197" i="1"/>
  <c r="AM197" i="1"/>
  <c r="AP197" i="1"/>
  <c r="H195" i="12"/>
  <c r="AO197" i="1"/>
  <c r="G195" i="12"/>
  <c r="AN197" i="1"/>
  <c r="F195" i="12"/>
  <c r="E195" i="12"/>
  <c r="H197" i="1"/>
  <c r="AI197" i="1"/>
  <c r="D195" i="12"/>
  <c r="C195" i="12"/>
  <c r="AR197" i="1"/>
  <c r="B195" i="12"/>
  <c r="A195" i="12"/>
  <c r="O194" i="12"/>
  <c r="N194" i="12"/>
  <c r="M194" i="12"/>
  <c r="L194" i="12"/>
  <c r="K194" i="12"/>
  <c r="J194" i="12"/>
  <c r="AQ196" i="1"/>
  <c r="I194" i="12"/>
  <c r="AH196" i="1"/>
  <c r="AM196" i="1"/>
  <c r="AP196" i="1"/>
  <c r="H194" i="12"/>
  <c r="AO196" i="1"/>
  <c r="G194" i="12"/>
  <c r="AN196" i="1"/>
  <c r="F194" i="12"/>
  <c r="E194" i="12"/>
  <c r="H196" i="1"/>
  <c r="AI196" i="1"/>
  <c r="D194" i="12"/>
  <c r="C194" i="12"/>
  <c r="AR196" i="1"/>
  <c r="B194" i="12"/>
  <c r="A194" i="12"/>
  <c r="O193" i="12"/>
  <c r="N193" i="12"/>
  <c r="M193" i="12"/>
  <c r="L193" i="12"/>
  <c r="K193" i="12"/>
  <c r="J193" i="12"/>
  <c r="I193" i="12"/>
  <c r="H193" i="12"/>
  <c r="G193" i="12"/>
  <c r="F193" i="12"/>
  <c r="E193" i="12"/>
  <c r="D193" i="12"/>
  <c r="C193" i="12"/>
  <c r="B193" i="12"/>
  <c r="A193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C192" i="12"/>
  <c r="B192" i="12"/>
  <c r="A192" i="12"/>
  <c r="O191" i="12"/>
  <c r="N191" i="12"/>
  <c r="M191" i="12"/>
  <c r="L191" i="12"/>
  <c r="K191" i="12"/>
  <c r="J191" i="12"/>
  <c r="AQ193" i="1"/>
  <c r="I191" i="12"/>
  <c r="AH193" i="1"/>
  <c r="AM193" i="1"/>
  <c r="AP193" i="1"/>
  <c r="H191" i="12"/>
  <c r="AO193" i="1"/>
  <c r="G191" i="12"/>
  <c r="AN193" i="1"/>
  <c r="F191" i="12"/>
  <c r="E191" i="12"/>
  <c r="H193" i="1"/>
  <c r="AI193" i="1"/>
  <c r="D191" i="12"/>
  <c r="C191" i="12"/>
  <c r="AR193" i="1"/>
  <c r="B191" i="12"/>
  <c r="A191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B190" i="12"/>
  <c r="A190" i="12"/>
  <c r="O189" i="12"/>
  <c r="N189" i="12"/>
  <c r="M189" i="12"/>
  <c r="L189" i="12"/>
  <c r="K189" i="12"/>
  <c r="J189" i="12"/>
  <c r="AQ191" i="1"/>
  <c r="I189" i="12"/>
  <c r="AH191" i="1"/>
  <c r="AM191" i="1"/>
  <c r="AP191" i="1"/>
  <c r="H189" i="12"/>
  <c r="AO191" i="1"/>
  <c r="G189" i="12"/>
  <c r="AN191" i="1"/>
  <c r="F189" i="12"/>
  <c r="E189" i="12"/>
  <c r="H191" i="1"/>
  <c r="AI191" i="1"/>
  <c r="D189" i="12"/>
  <c r="C189" i="12"/>
  <c r="AR191" i="1"/>
  <c r="B189" i="12"/>
  <c r="A189" i="12"/>
  <c r="O188" i="12"/>
  <c r="N188" i="12"/>
  <c r="M188" i="12"/>
  <c r="L188" i="12"/>
  <c r="K188" i="12"/>
  <c r="J188" i="12"/>
  <c r="AQ190" i="1"/>
  <c r="I188" i="12"/>
  <c r="AH190" i="1"/>
  <c r="AM190" i="1"/>
  <c r="AP190" i="1"/>
  <c r="H188" i="12"/>
  <c r="AO190" i="1"/>
  <c r="G188" i="12"/>
  <c r="AN190" i="1"/>
  <c r="F188" i="12"/>
  <c r="E188" i="12"/>
  <c r="H190" i="1"/>
  <c r="AI190" i="1"/>
  <c r="D188" i="12"/>
  <c r="C188" i="12"/>
  <c r="AR190" i="1"/>
  <c r="B188" i="12"/>
  <c r="A188" i="12"/>
  <c r="O187" i="12"/>
  <c r="N187" i="12"/>
  <c r="M187" i="12"/>
  <c r="L187" i="12"/>
  <c r="K187" i="12"/>
  <c r="J187" i="12"/>
  <c r="AQ189" i="1"/>
  <c r="I187" i="12"/>
  <c r="AH189" i="1"/>
  <c r="AM189" i="1"/>
  <c r="AP189" i="1"/>
  <c r="H187" i="12"/>
  <c r="AO189" i="1"/>
  <c r="G187" i="12"/>
  <c r="AN189" i="1"/>
  <c r="F187" i="12"/>
  <c r="E187" i="12"/>
  <c r="D187" i="12"/>
  <c r="C187" i="12"/>
  <c r="AR189" i="1"/>
  <c r="B187" i="12"/>
  <c r="A187" i="12"/>
  <c r="O186" i="12"/>
  <c r="N186" i="12"/>
  <c r="M186" i="12"/>
  <c r="L186" i="12"/>
  <c r="K186" i="12"/>
  <c r="J186" i="12"/>
  <c r="I186" i="12"/>
  <c r="H186" i="12"/>
  <c r="G186" i="12"/>
  <c r="F186" i="12"/>
  <c r="E186" i="12"/>
  <c r="D186" i="12"/>
  <c r="C186" i="12"/>
  <c r="B186" i="12"/>
  <c r="A186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C185" i="12"/>
  <c r="B185" i="12"/>
  <c r="A185" i="12"/>
  <c r="O184" i="12"/>
  <c r="N184" i="12"/>
  <c r="M184" i="12"/>
  <c r="L184" i="12"/>
  <c r="K184" i="12"/>
  <c r="J184" i="12"/>
  <c r="I184" i="12"/>
  <c r="H184" i="12"/>
  <c r="G184" i="12"/>
  <c r="F184" i="12"/>
  <c r="E184" i="12"/>
  <c r="D184" i="12"/>
  <c r="C184" i="12"/>
  <c r="B184" i="12"/>
  <c r="A184" i="12"/>
  <c r="O183" i="12"/>
  <c r="N183" i="12"/>
  <c r="M183" i="12"/>
  <c r="L183" i="12"/>
  <c r="K183" i="12"/>
  <c r="J183" i="12"/>
  <c r="AQ185" i="1"/>
  <c r="I183" i="12"/>
  <c r="AH185" i="1"/>
  <c r="AM185" i="1"/>
  <c r="AP185" i="1"/>
  <c r="H183" i="12"/>
  <c r="AO185" i="1"/>
  <c r="G183" i="12"/>
  <c r="AN185" i="1"/>
  <c r="F183" i="12"/>
  <c r="E183" i="12"/>
  <c r="D183" i="12"/>
  <c r="C183" i="12"/>
  <c r="AR185" i="1"/>
  <c r="B183" i="12"/>
  <c r="A183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B182" i="12"/>
  <c r="A182" i="12"/>
  <c r="O181" i="12"/>
  <c r="N181" i="12"/>
  <c r="M181" i="12"/>
  <c r="L181" i="12"/>
  <c r="K181" i="12"/>
  <c r="J181" i="12"/>
  <c r="I181" i="12"/>
  <c r="H181" i="12"/>
  <c r="G181" i="12"/>
  <c r="F181" i="12"/>
  <c r="E181" i="12"/>
  <c r="D181" i="12"/>
  <c r="C181" i="12"/>
  <c r="B181" i="12"/>
  <c r="A181" i="12"/>
  <c r="O180" i="12"/>
  <c r="N180" i="12"/>
  <c r="M180" i="12"/>
  <c r="L180" i="12"/>
  <c r="K180" i="12"/>
  <c r="J180" i="12"/>
  <c r="I180" i="12"/>
  <c r="H180" i="12"/>
  <c r="G180" i="12"/>
  <c r="F180" i="12"/>
  <c r="E180" i="12"/>
  <c r="D180" i="12"/>
  <c r="C180" i="12"/>
  <c r="B180" i="12"/>
  <c r="A180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C179" i="12"/>
  <c r="B179" i="12"/>
  <c r="A179" i="12"/>
  <c r="O178" i="12"/>
  <c r="N178" i="12"/>
  <c r="M178" i="12"/>
  <c r="L178" i="12"/>
  <c r="K178" i="12"/>
  <c r="J178" i="12"/>
  <c r="I178" i="12"/>
  <c r="H178" i="12"/>
  <c r="G178" i="12"/>
  <c r="F178" i="12"/>
  <c r="E178" i="12"/>
  <c r="D178" i="12"/>
  <c r="C178" i="12"/>
  <c r="B178" i="12"/>
  <c r="A178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C177" i="12"/>
  <c r="B177" i="12"/>
  <c r="A177" i="12"/>
  <c r="O176" i="12"/>
  <c r="N176" i="12"/>
  <c r="M176" i="12"/>
  <c r="L176" i="12"/>
  <c r="K176" i="12"/>
  <c r="J176" i="12"/>
  <c r="AQ178" i="1"/>
  <c r="I176" i="12"/>
  <c r="AH178" i="1"/>
  <c r="AM178" i="1"/>
  <c r="AP178" i="1"/>
  <c r="H176" i="12"/>
  <c r="AO178" i="1"/>
  <c r="G176" i="12"/>
  <c r="AN178" i="1"/>
  <c r="F176" i="12"/>
  <c r="E176" i="12"/>
  <c r="H178" i="1"/>
  <c r="AI178" i="1"/>
  <c r="D176" i="12"/>
  <c r="C176" i="12"/>
  <c r="AR178" i="1"/>
  <c r="B176" i="12"/>
  <c r="A176" i="12"/>
  <c r="O175" i="12"/>
  <c r="N175" i="12"/>
  <c r="M175" i="12"/>
  <c r="L175" i="12"/>
  <c r="K175" i="12"/>
  <c r="J175" i="12"/>
  <c r="AQ177" i="1"/>
  <c r="I175" i="12"/>
  <c r="AH177" i="1"/>
  <c r="AM177" i="1"/>
  <c r="AP177" i="1"/>
  <c r="H175" i="12"/>
  <c r="AO177" i="1"/>
  <c r="G175" i="12"/>
  <c r="AN177" i="1"/>
  <c r="F175" i="12"/>
  <c r="E175" i="12"/>
  <c r="D175" i="12"/>
  <c r="C175" i="12"/>
  <c r="AR177" i="1"/>
  <c r="B175" i="12"/>
  <c r="A175" i="12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4" i="12"/>
  <c r="B174" i="12"/>
  <c r="A174" i="12"/>
  <c r="O173" i="12"/>
  <c r="N173" i="12"/>
  <c r="M173" i="12"/>
  <c r="L173" i="12"/>
  <c r="K173" i="12"/>
  <c r="J173" i="12"/>
  <c r="I173" i="12"/>
  <c r="H173" i="12"/>
  <c r="G173" i="12"/>
  <c r="F173" i="12"/>
  <c r="E173" i="12"/>
  <c r="D173" i="12"/>
  <c r="C173" i="12"/>
  <c r="B173" i="12"/>
  <c r="A173" i="12"/>
  <c r="O172" i="12"/>
  <c r="N172" i="12"/>
  <c r="M172" i="12"/>
  <c r="L172" i="12"/>
  <c r="K172" i="12"/>
  <c r="J172" i="12"/>
  <c r="AQ174" i="1"/>
  <c r="I172" i="12"/>
  <c r="AH174" i="1"/>
  <c r="AM174" i="1"/>
  <c r="AP174" i="1"/>
  <c r="H172" i="12"/>
  <c r="AO174" i="1"/>
  <c r="G172" i="12"/>
  <c r="AN174" i="1"/>
  <c r="F172" i="12"/>
  <c r="E172" i="12"/>
  <c r="D172" i="12"/>
  <c r="C172" i="12"/>
  <c r="AR174" i="1"/>
  <c r="B172" i="12"/>
  <c r="A172" i="12"/>
  <c r="O171" i="12"/>
  <c r="N171" i="12"/>
  <c r="M171" i="12"/>
  <c r="L171" i="12"/>
  <c r="K171" i="12"/>
  <c r="J171" i="12"/>
  <c r="I171" i="12"/>
  <c r="H171" i="12"/>
  <c r="G171" i="12"/>
  <c r="F171" i="12"/>
  <c r="E171" i="12"/>
  <c r="D171" i="12"/>
  <c r="C171" i="12"/>
  <c r="B171" i="12"/>
  <c r="A171" i="12"/>
  <c r="O170" i="12"/>
  <c r="N170" i="12"/>
  <c r="M170" i="12"/>
  <c r="L170" i="12"/>
  <c r="K170" i="12"/>
  <c r="J170" i="12"/>
  <c r="I170" i="12"/>
  <c r="H170" i="12"/>
  <c r="G170" i="12"/>
  <c r="F170" i="12"/>
  <c r="E170" i="12"/>
  <c r="D170" i="12"/>
  <c r="C170" i="12"/>
  <c r="B170" i="12"/>
  <c r="A170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C169" i="12"/>
  <c r="B169" i="12"/>
  <c r="A169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C168" i="12"/>
  <c r="B168" i="12"/>
  <c r="A168" i="12"/>
  <c r="V169" i="1"/>
  <c r="O167" i="12"/>
  <c r="U169" i="1"/>
  <c r="N167" i="12"/>
  <c r="M167" i="12"/>
  <c r="L167" i="12"/>
  <c r="K167" i="12"/>
  <c r="J167" i="12"/>
  <c r="AQ169" i="1"/>
  <c r="I167" i="12"/>
  <c r="AH156" i="1"/>
  <c r="AM156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H167" i="12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G167" i="12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F167" i="12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E167" i="12"/>
  <c r="H169" i="1"/>
  <c r="AI169" i="1"/>
  <c r="D167" i="12"/>
  <c r="C167" i="12"/>
  <c r="AR169" i="1"/>
  <c r="B167" i="12"/>
  <c r="A167" i="12"/>
  <c r="O166" i="12"/>
  <c r="N166" i="12"/>
  <c r="M166" i="12"/>
  <c r="L166" i="12"/>
  <c r="K166" i="12"/>
  <c r="J166" i="12"/>
  <c r="I166" i="12"/>
  <c r="H166" i="12"/>
  <c r="G166" i="12"/>
  <c r="F166" i="12"/>
  <c r="E166" i="12"/>
  <c r="D166" i="12"/>
  <c r="C166" i="12"/>
  <c r="B166" i="12"/>
  <c r="A166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C165" i="12"/>
  <c r="B165" i="12"/>
  <c r="A165" i="12"/>
  <c r="O164" i="12"/>
  <c r="N164" i="12"/>
  <c r="M164" i="12"/>
  <c r="L164" i="12"/>
  <c r="K164" i="12"/>
  <c r="J164" i="12"/>
  <c r="I164" i="12"/>
  <c r="H164" i="12"/>
  <c r="G164" i="12"/>
  <c r="F164" i="12"/>
  <c r="E164" i="12"/>
  <c r="D164" i="12"/>
  <c r="C164" i="12"/>
  <c r="B164" i="12"/>
  <c r="A164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C163" i="12"/>
  <c r="B163" i="12"/>
  <c r="A163" i="12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B162" i="12"/>
  <c r="A162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C161" i="12"/>
  <c r="B161" i="12"/>
  <c r="A161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B160" i="12"/>
  <c r="A160" i="12"/>
  <c r="V161" i="1"/>
  <c r="O159" i="12"/>
  <c r="U161" i="1"/>
  <c r="N159" i="12"/>
  <c r="M159" i="12"/>
  <c r="L159" i="12"/>
  <c r="K159" i="12"/>
  <c r="J159" i="12"/>
  <c r="AQ161" i="1"/>
  <c r="I159" i="12"/>
  <c r="H159" i="12"/>
  <c r="G159" i="12"/>
  <c r="F159" i="12"/>
  <c r="E159" i="12"/>
  <c r="H161" i="1"/>
  <c r="AI161" i="1"/>
  <c r="D159" i="12"/>
  <c r="C159" i="12"/>
  <c r="AR161" i="1"/>
  <c r="B159" i="12"/>
  <c r="A159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B158" i="12"/>
  <c r="A158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B157" i="12"/>
  <c r="A157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B156" i="12"/>
  <c r="A156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A155" i="12"/>
  <c r="O154" i="12"/>
  <c r="N154" i="12"/>
  <c r="M154" i="12"/>
  <c r="L154" i="12"/>
  <c r="K154" i="12"/>
  <c r="J154" i="12"/>
  <c r="AQ156" i="1"/>
  <c r="I154" i="12"/>
  <c r="H154" i="12"/>
  <c r="G154" i="12"/>
  <c r="F154" i="12"/>
  <c r="E154" i="12"/>
  <c r="H156" i="1"/>
  <c r="AI156" i="1"/>
  <c r="D154" i="12"/>
  <c r="C154" i="12"/>
  <c r="AR156" i="1"/>
  <c r="B154" i="12"/>
  <c r="A154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A153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A152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A151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A150" i="12"/>
  <c r="O149" i="12"/>
  <c r="N149" i="12"/>
  <c r="M149" i="12"/>
  <c r="L149" i="12"/>
  <c r="K149" i="12"/>
  <c r="J149" i="12"/>
  <c r="AQ151" i="1"/>
  <c r="I149" i="12"/>
  <c r="AH151" i="1"/>
  <c r="AM151" i="1"/>
  <c r="AP151" i="1"/>
  <c r="H149" i="12"/>
  <c r="AO151" i="1"/>
  <c r="G149" i="12"/>
  <c r="AN151" i="1"/>
  <c r="F149" i="12"/>
  <c r="E149" i="12"/>
  <c r="D149" i="12"/>
  <c r="C149" i="12"/>
  <c r="AR151" i="1"/>
  <c r="B149" i="12"/>
  <c r="A149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A148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B147" i="12"/>
  <c r="A147" i="12"/>
  <c r="O146" i="12"/>
  <c r="N146" i="12"/>
  <c r="M146" i="12"/>
  <c r="L146" i="12"/>
  <c r="K146" i="12"/>
  <c r="J146" i="12"/>
  <c r="AQ148" i="1"/>
  <c r="I146" i="12"/>
  <c r="AH148" i="1"/>
  <c r="AM148" i="1"/>
  <c r="AP148" i="1"/>
  <c r="H146" i="12"/>
  <c r="AO148" i="1"/>
  <c r="G146" i="12"/>
  <c r="AN148" i="1"/>
  <c r="F146" i="12"/>
  <c r="E146" i="12"/>
  <c r="D146" i="12"/>
  <c r="C146" i="12"/>
  <c r="AR148" i="1"/>
  <c r="B146" i="12"/>
  <c r="A146" i="12"/>
  <c r="O145" i="12"/>
  <c r="N145" i="12"/>
  <c r="M145" i="12"/>
  <c r="L145" i="12"/>
  <c r="K145" i="12"/>
  <c r="J145" i="12"/>
  <c r="AQ147" i="1"/>
  <c r="I145" i="12"/>
  <c r="AH144" i="1"/>
  <c r="AM144" i="1"/>
  <c r="AM145" i="1"/>
  <c r="AM146" i="1"/>
  <c r="AM147" i="1"/>
  <c r="AP144" i="1"/>
  <c r="AP145" i="1"/>
  <c r="AP146" i="1"/>
  <c r="AP147" i="1"/>
  <c r="H145" i="12"/>
  <c r="AO144" i="1"/>
  <c r="AO145" i="1"/>
  <c r="AO146" i="1"/>
  <c r="AO147" i="1"/>
  <c r="G145" i="12"/>
  <c r="AN144" i="1"/>
  <c r="AN145" i="1"/>
  <c r="AN146" i="1"/>
  <c r="AN147" i="1"/>
  <c r="F145" i="12"/>
  <c r="E145" i="12"/>
  <c r="H147" i="1"/>
  <c r="AI147" i="1"/>
  <c r="D145" i="12"/>
  <c r="C145" i="12"/>
  <c r="B145" i="12"/>
  <c r="A145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A144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A143" i="12"/>
  <c r="O142" i="12"/>
  <c r="N142" i="12"/>
  <c r="M142" i="12"/>
  <c r="L142" i="12"/>
  <c r="K142" i="12"/>
  <c r="J142" i="12"/>
  <c r="AQ144" i="1"/>
  <c r="I142" i="12"/>
  <c r="H142" i="12"/>
  <c r="G142" i="12"/>
  <c r="F142" i="12"/>
  <c r="E142" i="12"/>
  <c r="D142" i="12"/>
  <c r="C142" i="12"/>
  <c r="AR144" i="1"/>
  <c r="B142" i="12"/>
  <c r="A142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A141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A140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A139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A138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A137" i="12"/>
  <c r="O136" i="12"/>
  <c r="N136" i="12"/>
  <c r="M136" i="12"/>
  <c r="L136" i="12"/>
  <c r="K136" i="12"/>
  <c r="J136" i="12"/>
  <c r="I136" i="12"/>
  <c r="H136" i="12"/>
  <c r="G136" i="12"/>
  <c r="F136" i="12"/>
  <c r="E136" i="12"/>
  <c r="D136" i="12"/>
  <c r="C136" i="12"/>
  <c r="B136" i="12"/>
  <c r="A136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B135" i="12"/>
  <c r="A135" i="12"/>
  <c r="V136" i="1"/>
  <c r="O134" i="12"/>
  <c r="U136" i="1"/>
  <c r="N134" i="12"/>
  <c r="M134" i="12"/>
  <c r="L134" i="12"/>
  <c r="K134" i="12"/>
  <c r="J134" i="12"/>
  <c r="AQ136" i="1"/>
  <c r="I134" i="12"/>
  <c r="AH123" i="1"/>
  <c r="AM123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H134" i="12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G134" i="12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F134" i="12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E134" i="12"/>
  <c r="H136" i="1"/>
  <c r="AI136" i="1"/>
  <c r="D134" i="12"/>
  <c r="C134" i="12"/>
  <c r="AR136" i="1"/>
  <c r="B134" i="12"/>
  <c r="A134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A133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A132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A131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A130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A129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A128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A127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A126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B125" i="12"/>
  <c r="A125" i="12"/>
  <c r="V126" i="1"/>
  <c r="O124" i="12"/>
  <c r="U126" i="1"/>
  <c r="N124" i="12"/>
  <c r="M124" i="12"/>
  <c r="L124" i="12"/>
  <c r="K124" i="12"/>
  <c r="J124" i="12"/>
  <c r="AQ126" i="1"/>
  <c r="I124" i="12"/>
  <c r="H124" i="12"/>
  <c r="G124" i="12"/>
  <c r="F124" i="12"/>
  <c r="E124" i="12"/>
  <c r="H126" i="1"/>
  <c r="AI126" i="1"/>
  <c r="D124" i="12"/>
  <c r="C124" i="12"/>
  <c r="AR126" i="1"/>
  <c r="B124" i="12"/>
  <c r="A124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B123" i="12"/>
  <c r="A123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A122" i="12"/>
  <c r="O121" i="12"/>
  <c r="N121" i="12"/>
  <c r="M121" i="12"/>
  <c r="L121" i="12"/>
  <c r="K121" i="12"/>
  <c r="J121" i="12"/>
  <c r="AQ123" i="1"/>
  <c r="I121" i="12"/>
  <c r="H121" i="12"/>
  <c r="G121" i="12"/>
  <c r="F121" i="12"/>
  <c r="E121" i="12"/>
  <c r="D121" i="12"/>
  <c r="C121" i="12"/>
  <c r="AR123" i="1"/>
  <c r="B121" i="12"/>
  <c r="A121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A120" i="12"/>
  <c r="O119" i="12"/>
  <c r="N119" i="12"/>
  <c r="M119" i="12"/>
  <c r="L119" i="12"/>
  <c r="K119" i="12"/>
  <c r="J119" i="12"/>
  <c r="AQ121" i="1"/>
  <c r="I119" i="12"/>
  <c r="AH121" i="1"/>
  <c r="AM121" i="1"/>
  <c r="AP121" i="1"/>
  <c r="H119" i="12"/>
  <c r="AO121" i="1"/>
  <c r="G119" i="12"/>
  <c r="AN121" i="1"/>
  <c r="F119" i="12"/>
  <c r="E119" i="12"/>
  <c r="H121" i="1"/>
  <c r="AI121" i="1"/>
  <c r="D119" i="12"/>
  <c r="C119" i="12"/>
  <c r="AR121" i="1"/>
  <c r="B119" i="12"/>
  <c r="A119" i="12"/>
  <c r="O118" i="12"/>
  <c r="N118" i="12"/>
  <c r="M118" i="12"/>
  <c r="L118" i="12"/>
  <c r="K118" i="12"/>
  <c r="J118" i="12"/>
  <c r="AQ120" i="1"/>
  <c r="I118" i="12"/>
  <c r="AH120" i="1"/>
  <c r="AM120" i="1"/>
  <c r="AP120" i="1"/>
  <c r="H118" i="12"/>
  <c r="AO120" i="1"/>
  <c r="G118" i="12"/>
  <c r="AN120" i="1"/>
  <c r="F118" i="12"/>
  <c r="E118" i="12"/>
  <c r="H120" i="1"/>
  <c r="AI120" i="1"/>
  <c r="D118" i="12"/>
  <c r="C118" i="12"/>
  <c r="AR120" i="1"/>
  <c r="B118" i="12"/>
  <c r="A118" i="12"/>
  <c r="O117" i="12"/>
  <c r="N117" i="12"/>
  <c r="M117" i="12"/>
  <c r="L117" i="12"/>
  <c r="K117" i="12"/>
  <c r="J117" i="12"/>
  <c r="AQ119" i="1"/>
  <c r="I117" i="12"/>
  <c r="AH119" i="1"/>
  <c r="AM119" i="1"/>
  <c r="AP119" i="1"/>
  <c r="H117" i="12"/>
  <c r="AO119" i="1"/>
  <c r="G117" i="12"/>
  <c r="AN119" i="1"/>
  <c r="F117" i="12"/>
  <c r="E117" i="12"/>
  <c r="D117" i="12"/>
  <c r="C117" i="12"/>
  <c r="AR119" i="1"/>
  <c r="B117" i="12"/>
  <c r="A117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A116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A115" i="12"/>
  <c r="O114" i="12"/>
  <c r="N114" i="12"/>
  <c r="M114" i="12"/>
  <c r="L114" i="12"/>
  <c r="K114" i="12"/>
  <c r="J114" i="12"/>
  <c r="AQ116" i="1"/>
  <c r="I114" i="12"/>
  <c r="AH116" i="1"/>
  <c r="AM116" i="1"/>
  <c r="AP116" i="1"/>
  <c r="H114" i="12"/>
  <c r="AO116" i="1"/>
  <c r="G114" i="12"/>
  <c r="AN116" i="1"/>
  <c r="F114" i="12"/>
  <c r="E114" i="12"/>
  <c r="D114" i="12"/>
  <c r="C114" i="12"/>
  <c r="AR116" i="1"/>
  <c r="B114" i="12"/>
  <c r="A114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B113" i="12"/>
  <c r="A113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B112" i="12"/>
  <c r="A112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A111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A110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A109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A108" i="12"/>
  <c r="O107" i="12"/>
  <c r="N107" i="12"/>
  <c r="M107" i="12"/>
  <c r="L107" i="12"/>
  <c r="K107" i="12"/>
  <c r="J107" i="12"/>
  <c r="AQ109" i="1"/>
  <c r="I107" i="12"/>
  <c r="AH109" i="1"/>
  <c r="AM109" i="1"/>
  <c r="AP109" i="1"/>
  <c r="H107" i="12"/>
  <c r="AO109" i="1"/>
  <c r="G107" i="12"/>
  <c r="AN109" i="1"/>
  <c r="F107" i="12"/>
  <c r="E107" i="12"/>
  <c r="D107" i="12"/>
  <c r="C107" i="12"/>
  <c r="AR109" i="1"/>
  <c r="B107" i="12"/>
  <c r="A107" i="12"/>
  <c r="O106" i="12"/>
  <c r="N106" i="12"/>
  <c r="M106" i="12"/>
  <c r="L106" i="12"/>
  <c r="K106" i="12"/>
  <c r="J106" i="12"/>
  <c r="AQ108" i="1"/>
  <c r="I106" i="12"/>
  <c r="AH108" i="1"/>
  <c r="AM108" i="1"/>
  <c r="AP108" i="1"/>
  <c r="H106" i="12"/>
  <c r="AO108" i="1"/>
  <c r="G106" i="12"/>
  <c r="AN108" i="1"/>
  <c r="F106" i="12"/>
  <c r="E106" i="12"/>
  <c r="H108" i="1"/>
  <c r="AI108" i="1"/>
  <c r="D106" i="12"/>
  <c r="C106" i="12"/>
  <c r="AR108" i="1"/>
  <c r="B106" i="12"/>
  <c r="A106" i="12"/>
  <c r="O105" i="12"/>
  <c r="N105" i="12"/>
  <c r="M105" i="12"/>
  <c r="L105" i="12"/>
  <c r="K105" i="12"/>
  <c r="J105" i="12"/>
  <c r="AQ107" i="1"/>
  <c r="I105" i="12"/>
  <c r="AH107" i="1"/>
  <c r="AM107" i="1"/>
  <c r="AP107" i="1"/>
  <c r="H105" i="12"/>
  <c r="AO107" i="1"/>
  <c r="G105" i="12"/>
  <c r="AN107" i="1"/>
  <c r="F105" i="12"/>
  <c r="E105" i="12"/>
  <c r="D105" i="12"/>
  <c r="C105" i="12"/>
  <c r="AR107" i="1"/>
  <c r="B105" i="12"/>
  <c r="A105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104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B103" i="12"/>
  <c r="A103" i="12"/>
  <c r="O102" i="12"/>
  <c r="N102" i="12"/>
  <c r="M102" i="12"/>
  <c r="L102" i="12"/>
  <c r="K102" i="12"/>
  <c r="J102" i="12"/>
  <c r="AQ104" i="1"/>
  <c r="I102" i="12"/>
  <c r="AH104" i="1"/>
  <c r="AM104" i="1"/>
  <c r="AP104" i="1"/>
  <c r="H102" i="12"/>
  <c r="AO104" i="1"/>
  <c r="G102" i="12"/>
  <c r="AN104" i="1"/>
  <c r="F102" i="12"/>
  <c r="E102" i="12"/>
  <c r="H104" i="1"/>
  <c r="AI104" i="1"/>
  <c r="D102" i="12"/>
  <c r="C102" i="12"/>
  <c r="AR104" i="1"/>
  <c r="B102" i="12"/>
  <c r="A102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B101" i="12"/>
  <c r="A101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A100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A99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A98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A97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A96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A95" i="12"/>
  <c r="O94" i="12"/>
  <c r="N94" i="12"/>
  <c r="M94" i="12"/>
  <c r="L94" i="12"/>
  <c r="K94" i="12"/>
  <c r="J94" i="12"/>
  <c r="AQ96" i="1"/>
  <c r="I94" i="12"/>
  <c r="AH96" i="1"/>
  <c r="AM96" i="1"/>
  <c r="AP96" i="1"/>
  <c r="H94" i="12"/>
  <c r="AO96" i="1"/>
  <c r="G94" i="12"/>
  <c r="AN96" i="1"/>
  <c r="F94" i="12"/>
  <c r="E94" i="12"/>
  <c r="D94" i="12"/>
  <c r="C94" i="12"/>
  <c r="AR96" i="1"/>
  <c r="B94" i="12"/>
  <c r="A94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A93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A92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A91" i="12"/>
  <c r="O90" i="12"/>
  <c r="N90" i="12"/>
  <c r="M90" i="12"/>
  <c r="L90" i="12"/>
  <c r="K90" i="12"/>
  <c r="J90" i="12"/>
  <c r="AQ92" i="1"/>
  <c r="I90" i="12"/>
  <c r="AH92" i="1"/>
  <c r="AM92" i="1"/>
  <c r="AP92" i="1"/>
  <c r="H90" i="12"/>
  <c r="AO92" i="1"/>
  <c r="G90" i="12"/>
  <c r="AN92" i="1"/>
  <c r="F90" i="12"/>
  <c r="E90" i="12"/>
  <c r="D90" i="12"/>
  <c r="C90" i="12"/>
  <c r="AR92" i="1"/>
  <c r="B90" i="12"/>
  <c r="A90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A89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A88" i="12"/>
  <c r="O87" i="12"/>
  <c r="N87" i="12"/>
  <c r="M87" i="12"/>
  <c r="L87" i="12"/>
  <c r="K87" i="12"/>
  <c r="J87" i="12"/>
  <c r="AQ89" i="1"/>
  <c r="I87" i="12"/>
  <c r="AH89" i="1"/>
  <c r="AM89" i="1"/>
  <c r="AP89" i="1"/>
  <c r="H87" i="12"/>
  <c r="AO89" i="1"/>
  <c r="G87" i="12"/>
  <c r="AN89" i="1"/>
  <c r="F87" i="12"/>
  <c r="E87" i="12"/>
  <c r="D87" i="12"/>
  <c r="C87" i="12"/>
  <c r="AR89" i="1"/>
  <c r="B87" i="12"/>
  <c r="A87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A86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A85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A84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A83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A82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A81" i="12"/>
  <c r="V82" i="1"/>
  <c r="O80" i="12"/>
  <c r="U82" i="1"/>
  <c r="N80" i="12"/>
  <c r="M80" i="12"/>
  <c r="L80" i="12"/>
  <c r="K80" i="12"/>
  <c r="J80" i="12"/>
  <c r="I80" i="12"/>
  <c r="H80" i="12"/>
  <c r="G80" i="12"/>
  <c r="F80" i="12"/>
  <c r="E80" i="12"/>
  <c r="H82" i="1"/>
  <c r="AI82" i="1"/>
  <c r="D80" i="12"/>
  <c r="C80" i="12"/>
  <c r="B80" i="12"/>
  <c r="A80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A79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A78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A77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A76" i="12"/>
  <c r="O75" i="12"/>
  <c r="N75" i="12"/>
  <c r="M75" i="12"/>
  <c r="L75" i="12"/>
  <c r="K75" i="12"/>
  <c r="J75" i="12"/>
  <c r="AQ77" i="1"/>
  <c r="I75" i="12"/>
  <c r="AH77" i="1"/>
  <c r="AM77" i="1"/>
  <c r="AP77" i="1"/>
  <c r="H75" i="12"/>
  <c r="AO77" i="1"/>
  <c r="G75" i="12"/>
  <c r="AN77" i="1"/>
  <c r="F75" i="12"/>
  <c r="E75" i="12"/>
  <c r="D75" i="12"/>
  <c r="C75" i="12"/>
  <c r="AR77" i="1"/>
  <c r="B75" i="12"/>
  <c r="A75" i="12"/>
  <c r="O74" i="12"/>
  <c r="N74" i="12"/>
  <c r="M74" i="12"/>
  <c r="L74" i="12"/>
  <c r="K74" i="12"/>
  <c r="J74" i="12"/>
  <c r="AQ76" i="1"/>
  <c r="I74" i="12"/>
  <c r="AH76" i="1"/>
  <c r="AM76" i="1"/>
  <c r="AP76" i="1"/>
  <c r="H74" i="12"/>
  <c r="AO76" i="1"/>
  <c r="G74" i="12"/>
  <c r="AN76" i="1"/>
  <c r="F74" i="12"/>
  <c r="E74" i="12"/>
  <c r="D74" i="12"/>
  <c r="C74" i="12"/>
  <c r="AR76" i="1"/>
  <c r="B74" i="12"/>
  <c r="A74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A73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A72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A71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A70" i="12"/>
  <c r="O69" i="12"/>
  <c r="N69" i="12"/>
  <c r="M69" i="12"/>
  <c r="L69" i="12"/>
  <c r="K69" i="12"/>
  <c r="J69" i="12"/>
  <c r="AQ71" i="1"/>
  <c r="I69" i="12"/>
  <c r="AH71" i="1"/>
  <c r="AM71" i="1"/>
  <c r="AP71" i="1"/>
  <c r="H69" i="12"/>
  <c r="AO71" i="1"/>
  <c r="G69" i="12"/>
  <c r="AN71" i="1"/>
  <c r="F69" i="12"/>
  <c r="E69" i="12"/>
  <c r="D69" i="12"/>
  <c r="C69" i="12"/>
  <c r="AR71" i="1"/>
  <c r="B69" i="12"/>
  <c r="A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A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A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66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A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64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A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A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A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58" i="12"/>
  <c r="A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A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A55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A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53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A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A51" i="12"/>
  <c r="O50" i="12"/>
  <c r="N50" i="12"/>
  <c r="M50" i="12"/>
  <c r="L50" i="12"/>
  <c r="K50" i="12"/>
  <c r="J50" i="12"/>
  <c r="AQ52" i="1"/>
  <c r="I50" i="12"/>
  <c r="AH52" i="1"/>
  <c r="AM52" i="1"/>
  <c r="AP52" i="1"/>
  <c r="H50" i="12"/>
  <c r="AO52" i="1"/>
  <c r="G50" i="12"/>
  <c r="AN52" i="1"/>
  <c r="F50" i="12"/>
  <c r="E50" i="12"/>
  <c r="D50" i="12"/>
  <c r="C50" i="12"/>
  <c r="AR52" i="1"/>
  <c r="B50" i="12"/>
  <c r="A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O44" i="12"/>
  <c r="N44" i="12"/>
  <c r="M44" i="12"/>
  <c r="L44" i="12"/>
  <c r="K44" i="12"/>
  <c r="J44" i="12"/>
  <c r="AQ46" i="1"/>
  <c r="I44" i="12"/>
  <c r="AH46" i="1"/>
  <c r="AM46" i="1"/>
  <c r="AP46" i="1"/>
  <c r="H44" i="12"/>
  <c r="AO46" i="1"/>
  <c r="G44" i="12"/>
  <c r="AN46" i="1"/>
  <c r="F44" i="12"/>
  <c r="E44" i="12"/>
  <c r="D44" i="12"/>
  <c r="C44" i="12"/>
  <c r="AR46" i="1"/>
  <c r="B44" i="12"/>
  <c r="A4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V42" i="1"/>
  <c r="O40" i="12"/>
  <c r="U42" i="1"/>
  <c r="N40" i="12"/>
  <c r="M40" i="12"/>
  <c r="L40" i="12"/>
  <c r="K40" i="12"/>
  <c r="J40" i="12"/>
  <c r="AQ42" i="1"/>
  <c r="I40" i="12"/>
  <c r="AH34" i="1"/>
  <c r="AM34" i="1"/>
  <c r="AP34" i="1"/>
  <c r="AP35" i="1"/>
  <c r="AP36" i="1"/>
  <c r="AP37" i="1"/>
  <c r="AP38" i="1"/>
  <c r="AP39" i="1"/>
  <c r="AP40" i="1"/>
  <c r="AP41" i="1"/>
  <c r="AP42" i="1"/>
  <c r="H40" i="12"/>
  <c r="AO34" i="1"/>
  <c r="AO35" i="1"/>
  <c r="AO36" i="1"/>
  <c r="AO37" i="1"/>
  <c r="AO38" i="1"/>
  <c r="AO39" i="1"/>
  <c r="AO40" i="1"/>
  <c r="AO41" i="1"/>
  <c r="AO42" i="1"/>
  <c r="G40" i="12"/>
  <c r="AN34" i="1"/>
  <c r="AN35" i="1"/>
  <c r="AN36" i="1"/>
  <c r="AN37" i="1"/>
  <c r="AN38" i="1"/>
  <c r="AN39" i="1"/>
  <c r="AN40" i="1"/>
  <c r="AN41" i="1"/>
  <c r="AN42" i="1"/>
  <c r="F40" i="12"/>
  <c r="AM35" i="1"/>
  <c r="AM36" i="1"/>
  <c r="AM37" i="1"/>
  <c r="AM38" i="1"/>
  <c r="AM39" i="1"/>
  <c r="AM40" i="1"/>
  <c r="AM41" i="1"/>
  <c r="AM42" i="1"/>
  <c r="E40" i="12"/>
  <c r="H42" i="1"/>
  <c r="AI42" i="1"/>
  <c r="D40" i="12"/>
  <c r="C40" i="12"/>
  <c r="AR42" i="1"/>
  <c r="B40" i="12"/>
  <c r="A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A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O32" i="12"/>
  <c r="N32" i="12"/>
  <c r="M32" i="12"/>
  <c r="L32" i="12"/>
  <c r="K32" i="12"/>
  <c r="J32" i="12"/>
  <c r="AQ34" i="1"/>
  <c r="I32" i="12"/>
  <c r="H32" i="12"/>
  <c r="G32" i="12"/>
  <c r="F32" i="12"/>
  <c r="E32" i="12"/>
  <c r="D32" i="12"/>
  <c r="C32" i="12"/>
  <c r="AR34" i="1"/>
  <c r="B32" i="12"/>
  <c r="A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A31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O26" i="12"/>
  <c r="N26" i="12"/>
  <c r="M26" i="12"/>
  <c r="L26" i="12"/>
  <c r="K26" i="12"/>
  <c r="J26" i="12"/>
  <c r="AQ28" i="1"/>
  <c r="I26" i="12"/>
  <c r="AH28" i="1"/>
  <c r="AM28" i="1"/>
  <c r="AP28" i="1"/>
  <c r="H26" i="12"/>
  <c r="AO28" i="1"/>
  <c r="G26" i="12"/>
  <c r="AN28" i="1"/>
  <c r="F26" i="12"/>
  <c r="E26" i="12"/>
  <c r="H28" i="1"/>
  <c r="AI28" i="1"/>
  <c r="D26" i="12"/>
  <c r="C26" i="12"/>
  <c r="AR28" i="1"/>
  <c r="B26" i="12"/>
  <c r="A26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O23" i="12"/>
  <c r="N23" i="12"/>
  <c r="M23" i="12"/>
  <c r="L23" i="12"/>
  <c r="K23" i="12"/>
  <c r="J23" i="12"/>
  <c r="AQ25" i="1"/>
  <c r="I23" i="12"/>
  <c r="AH25" i="1"/>
  <c r="AM25" i="1"/>
  <c r="AP25" i="1"/>
  <c r="H23" i="12"/>
  <c r="AO25" i="1"/>
  <c r="G23" i="12"/>
  <c r="AN25" i="1"/>
  <c r="F23" i="12"/>
  <c r="E23" i="12"/>
  <c r="H25" i="1"/>
  <c r="AI25" i="1"/>
  <c r="D23" i="12"/>
  <c r="C23" i="12"/>
  <c r="AR25" i="1"/>
  <c r="B23" i="12"/>
  <c r="A23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O9" i="12"/>
  <c r="N9" i="12"/>
  <c r="M9" i="12"/>
  <c r="L9" i="12"/>
  <c r="K9" i="12"/>
  <c r="J9" i="12"/>
  <c r="AQ11" i="1"/>
  <c r="I9" i="12"/>
  <c r="AH11" i="1"/>
  <c r="AM11" i="1"/>
  <c r="AP11" i="1"/>
  <c r="H9" i="12"/>
  <c r="AO11" i="1"/>
  <c r="G9" i="12"/>
  <c r="AN11" i="1"/>
  <c r="F9" i="12"/>
  <c r="E9" i="12"/>
  <c r="H11" i="1"/>
  <c r="AI11" i="1"/>
  <c r="D9" i="12"/>
  <c r="C9" i="12"/>
  <c r="AR11" i="1"/>
  <c r="B9" i="12"/>
  <c r="A9" i="12"/>
  <c r="O8" i="12"/>
  <c r="N8" i="12"/>
  <c r="M8" i="12"/>
  <c r="L8" i="12"/>
  <c r="K8" i="12"/>
  <c r="J8" i="12"/>
  <c r="AQ10" i="1"/>
  <c r="I8" i="12"/>
  <c r="AH10" i="1"/>
  <c r="AM10" i="1"/>
  <c r="AP10" i="1"/>
  <c r="H8" i="12"/>
  <c r="AO10" i="1"/>
  <c r="G8" i="12"/>
  <c r="AN10" i="1"/>
  <c r="F8" i="12"/>
  <c r="E8" i="12"/>
  <c r="H10" i="1"/>
  <c r="AI10" i="1"/>
  <c r="D8" i="12"/>
  <c r="C8" i="12"/>
  <c r="AR10" i="1"/>
  <c r="B8" i="12"/>
  <c r="A8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O5" i="12"/>
  <c r="N5" i="12"/>
  <c r="M5" i="12"/>
  <c r="L5" i="12"/>
  <c r="K5" i="12"/>
  <c r="J5" i="12"/>
  <c r="AQ7" i="1"/>
  <c r="I5" i="12"/>
  <c r="AH7" i="1"/>
  <c r="AM7" i="1"/>
  <c r="AP7" i="1"/>
  <c r="H5" i="12"/>
  <c r="AO7" i="1"/>
  <c r="G5" i="12"/>
  <c r="AN7" i="1"/>
  <c r="F5" i="12"/>
  <c r="E5" i="12"/>
  <c r="H7" i="1"/>
  <c r="AI7" i="1"/>
  <c r="D5" i="12"/>
  <c r="C5" i="12"/>
  <c r="AR7" i="1"/>
  <c r="B5" i="12"/>
  <c r="A5" i="12"/>
  <c r="O4" i="12"/>
  <c r="N4" i="12"/>
  <c r="M4" i="12"/>
  <c r="L4" i="12"/>
  <c r="K4" i="12"/>
  <c r="J4" i="12"/>
  <c r="AQ6" i="1"/>
  <c r="I4" i="12"/>
  <c r="AH6" i="1"/>
  <c r="AM6" i="1"/>
  <c r="AP6" i="1"/>
  <c r="H4" i="12"/>
  <c r="AO6" i="1"/>
  <c r="G4" i="12"/>
  <c r="AN6" i="1"/>
  <c r="F4" i="12"/>
  <c r="E4" i="12"/>
  <c r="H6" i="1"/>
  <c r="AI6" i="1"/>
  <c r="D4" i="12"/>
  <c r="C4" i="12"/>
  <c r="AR6" i="1"/>
  <c r="B4" i="12"/>
  <c r="A4" i="12"/>
  <c r="O3" i="12"/>
  <c r="N3" i="12"/>
  <c r="M3" i="12"/>
  <c r="L3" i="12"/>
  <c r="K3" i="12"/>
  <c r="J3" i="12"/>
  <c r="AQ5" i="1"/>
  <c r="I3" i="12"/>
  <c r="AH5" i="1"/>
  <c r="AM5" i="1"/>
  <c r="AP5" i="1"/>
  <c r="H3" i="12"/>
  <c r="AO5" i="1"/>
  <c r="G3" i="12"/>
  <c r="AN5" i="1"/>
  <c r="F3" i="12"/>
  <c r="E3" i="12"/>
  <c r="H5" i="1"/>
  <c r="AI5" i="1"/>
  <c r="D3" i="12"/>
  <c r="C3" i="12"/>
  <c r="AR5" i="1"/>
  <c r="B3" i="12"/>
  <c r="A3" i="12"/>
  <c r="M2" i="12"/>
  <c r="L2" i="12"/>
  <c r="K2" i="12"/>
  <c r="J2" i="12"/>
  <c r="O2" i="12"/>
  <c r="N2" i="12"/>
  <c r="AQ4" i="1"/>
  <c r="I2" i="12"/>
  <c r="AH4" i="1"/>
  <c r="AM4" i="1"/>
  <c r="AP4" i="1"/>
  <c r="H2" i="12"/>
  <c r="AO4" i="1"/>
  <c r="G2" i="12"/>
  <c r="AN4" i="1"/>
  <c r="F2" i="12"/>
  <c r="E2" i="12"/>
  <c r="C2" i="12"/>
  <c r="D2" i="12"/>
  <c r="AR4" i="1"/>
  <c r="B2" i="12"/>
  <c r="A2" i="12"/>
  <c r="AQ872" i="11"/>
  <c r="AQ869" i="11"/>
  <c r="AQ868" i="11"/>
  <c r="AQ867" i="11"/>
  <c r="AQ866" i="11"/>
  <c r="AQ865" i="11"/>
  <c r="AQ864" i="11"/>
  <c r="AQ863" i="11"/>
  <c r="AQ861" i="11"/>
  <c r="AQ860" i="11"/>
  <c r="AM872" i="11"/>
  <c r="AN872" i="11"/>
  <c r="AO872" i="11"/>
  <c r="AP872" i="11"/>
  <c r="BH874" i="11"/>
  <c r="BM874" i="11"/>
  <c r="BW874" i="11"/>
  <c r="BX874" i="11"/>
  <c r="BY874" i="11"/>
  <c r="CG874" i="11"/>
  <c r="BG874" i="11"/>
  <c r="CF874" i="11"/>
  <c r="BF874" i="11"/>
  <c r="BL874" i="11"/>
  <c r="BT874" i="11"/>
  <c r="BU874" i="11"/>
  <c r="BV874" i="11"/>
  <c r="CE874" i="11"/>
  <c r="BE874" i="11"/>
  <c r="CD874" i="11"/>
  <c r="BD874" i="11"/>
  <c r="BK874" i="11"/>
  <c r="BQ874" i="11"/>
  <c r="BR874" i="11"/>
  <c r="BS874" i="11"/>
  <c r="CC874" i="11"/>
  <c r="BC874" i="11"/>
  <c r="CB874" i="11"/>
  <c r="BB874" i="11"/>
  <c r="AZ874" i="11"/>
  <c r="BI874" i="11"/>
  <c r="BJ874" i="11"/>
  <c r="BN874" i="11"/>
  <c r="BO874" i="11"/>
  <c r="BP874" i="11"/>
  <c r="CA874" i="11"/>
  <c r="BA874" i="11"/>
  <c r="BZ874" i="11"/>
  <c r="AY874" i="11"/>
  <c r="AX874" i="11"/>
  <c r="AW874" i="11"/>
  <c r="AV874" i="11"/>
  <c r="AU874" i="11"/>
  <c r="BH873" i="11"/>
  <c r="BM873" i="11"/>
  <c r="BW873" i="11"/>
  <c r="BX873" i="11"/>
  <c r="BY873" i="11"/>
  <c r="CG873" i="11"/>
  <c r="BG873" i="11"/>
  <c r="CF873" i="11"/>
  <c r="BF873" i="11"/>
  <c r="BL873" i="11"/>
  <c r="BT873" i="11"/>
  <c r="BU873" i="11"/>
  <c r="BV873" i="11"/>
  <c r="CE873" i="11"/>
  <c r="BE873" i="11"/>
  <c r="CD873" i="11"/>
  <c r="BD873" i="11"/>
  <c r="BK873" i="11"/>
  <c r="BQ873" i="11"/>
  <c r="BR873" i="11"/>
  <c r="BS873" i="11"/>
  <c r="CC873" i="11"/>
  <c r="BC873" i="11"/>
  <c r="CB873" i="11"/>
  <c r="BB873" i="11"/>
  <c r="AZ873" i="11"/>
  <c r="BI873" i="11"/>
  <c r="BJ873" i="11"/>
  <c r="BN873" i="11"/>
  <c r="BO873" i="11"/>
  <c r="BP873" i="11"/>
  <c r="CA873" i="11"/>
  <c r="BA873" i="11"/>
  <c r="BZ873" i="11"/>
  <c r="AY873" i="11"/>
  <c r="AX873" i="11"/>
  <c r="AW873" i="11"/>
  <c r="AV873" i="11"/>
  <c r="AU873" i="11"/>
  <c r="BH872" i="11"/>
  <c r="BM872" i="11"/>
  <c r="BW872" i="11"/>
  <c r="BX872" i="11"/>
  <c r="BY872" i="11"/>
  <c r="CG872" i="11"/>
  <c r="BG872" i="11"/>
  <c r="CF872" i="11"/>
  <c r="BF872" i="11"/>
  <c r="BL872" i="11"/>
  <c r="BT872" i="11"/>
  <c r="BU872" i="11"/>
  <c r="BV872" i="11"/>
  <c r="CE872" i="11"/>
  <c r="BE872" i="11"/>
  <c r="CD872" i="11"/>
  <c r="BD872" i="11"/>
  <c r="BK872" i="11"/>
  <c r="BQ872" i="11"/>
  <c r="BR872" i="11"/>
  <c r="BS872" i="11"/>
  <c r="CC872" i="11"/>
  <c r="BC872" i="11"/>
  <c r="CB872" i="11"/>
  <c r="BB872" i="11"/>
  <c r="AZ872" i="11"/>
  <c r="H872" i="11"/>
  <c r="AI872" i="11"/>
  <c r="BI872" i="11"/>
  <c r="BJ872" i="11"/>
  <c r="BN872" i="11"/>
  <c r="BO872" i="11"/>
  <c r="BP872" i="11"/>
  <c r="CA872" i="11"/>
  <c r="BA872" i="11"/>
  <c r="BZ872" i="11"/>
  <c r="AY872" i="11"/>
  <c r="AX872" i="11"/>
  <c r="AW872" i="11"/>
  <c r="AV872" i="11"/>
  <c r="AU872" i="11"/>
  <c r="AR872" i="11"/>
  <c r="BH871" i="11"/>
  <c r="BM871" i="11"/>
  <c r="BW871" i="11"/>
  <c r="BX871" i="11"/>
  <c r="BY871" i="11"/>
  <c r="CG871" i="11"/>
  <c r="BG871" i="11"/>
  <c r="CF871" i="11"/>
  <c r="BF871" i="11"/>
  <c r="BL871" i="11"/>
  <c r="BT871" i="11"/>
  <c r="BU871" i="11"/>
  <c r="BV871" i="11"/>
  <c r="CE871" i="11"/>
  <c r="BE871" i="11"/>
  <c r="CD871" i="11"/>
  <c r="BD871" i="11"/>
  <c r="BK871" i="11"/>
  <c r="BQ871" i="11"/>
  <c r="BR871" i="11"/>
  <c r="BS871" i="11"/>
  <c r="CC871" i="11"/>
  <c r="BC871" i="11"/>
  <c r="CB871" i="11"/>
  <c r="BB871" i="11"/>
  <c r="AZ871" i="11"/>
  <c r="BI871" i="11"/>
  <c r="BJ871" i="11"/>
  <c r="BN871" i="11"/>
  <c r="BO871" i="11"/>
  <c r="BP871" i="11"/>
  <c r="CA871" i="11"/>
  <c r="BA871" i="11"/>
  <c r="BZ871" i="11"/>
  <c r="AY871" i="11"/>
  <c r="AX871" i="11"/>
  <c r="AW871" i="11"/>
  <c r="AV871" i="11"/>
  <c r="AU871" i="11"/>
  <c r="BH870" i="11"/>
  <c r="BM870" i="11"/>
  <c r="BW870" i="11"/>
  <c r="BX870" i="11"/>
  <c r="BY870" i="11"/>
  <c r="CG870" i="11"/>
  <c r="BG870" i="11"/>
  <c r="CF870" i="11"/>
  <c r="BF870" i="11"/>
  <c r="BL870" i="11"/>
  <c r="BT870" i="11"/>
  <c r="BU870" i="11"/>
  <c r="BV870" i="11"/>
  <c r="CE870" i="11"/>
  <c r="BE870" i="11"/>
  <c r="CD870" i="11"/>
  <c r="BD870" i="11"/>
  <c r="BK870" i="11"/>
  <c r="BQ870" i="11"/>
  <c r="BR870" i="11"/>
  <c r="BS870" i="11"/>
  <c r="CC870" i="11"/>
  <c r="BC870" i="11"/>
  <c r="CB870" i="11"/>
  <c r="BB870" i="11"/>
  <c r="AZ870" i="11"/>
  <c r="BI870" i="11"/>
  <c r="BJ870" i="11"/>
  <c r="BN870" i="11"/>
  <c r="BO870" i="11"/>
  <c r="BP870" i="11"/>
  <c r="CA870" i="11"/>
  <c r="BA870" i="11"/>
  <c r="BZ870" i="11"/>
  <c r="AY870" i="11"/>
  <c r="AX870" i="11"/>
  <c r="AW870" i="11"/>
  <c r="AV870" i="11"/>
  <c r="AU870" i="11"/>
  <c r="BH869" i="11"/>
  <c r="BM869" i="11"/>
  <c r="BW869" i="11"/>
  <c r="BX869" i="11"/>
  <c r="BY869" i="11"/>
  <c r="CG869" i="11"/>
  <c r="BG869" i="11"/>
  <c r="CF869" i="11"/>
  <c r="BF869" i="11"/>
  <c r="BL869" i="11"/>
  <c r="BT869" i="11"/>
  <c r="BU869" i="11"/>
  <c r="BV869" i="11"/>
  <c r="CE869" i="11"/>
  <c r="BE869" i="11"/>
  <c r="CD869" i="11"/>
  <c r="BD869" i="11"/>
  <c r="BK869" i="11"/>
  <c r="BQ869" i="11"/>
  <c r="BR869" i="11"/>
  <c r="BS869" i="11"/>
  <c r="CC869" i="11"/>
  <c r="BC869" i="11"/>
  <c r="CB869" i="11"/>
  <c r="BB869" i="11"/>
  <c r="AZ869" i="11"/>
  <c r="H869" i="11"/>
  <c r="AI869" i="11"/>
  <c r="BI869" i="11"/>
  <c r="BJ869" i="11"/>
  <c r="BN869" i="11"/>
  <c r="BO869" i="11"/>
  <c r="BP869" i="11"/>
  <c r="CA869" i="11"/>
  <c r="BA869" i="11"/>
  <c r="BZ869" i="11"/>
  <c r="AY869" i="11"/>
  <c r="AX869" i="11"/>
  <c r="AW869" i="11"/>
  <c r="AV869" i="11"/>
  <c r="AU869" i="11"/>
  <c r="AR869" i="11"/>
  <c r="BH868" i="11"/>
  <c r="BM868" i="11"/>
  <c r="BW868" i="11"/>
  <c r="BX868" i="11"/>
  <c r="BY868" i="11"/>
  <c r="CG868" i="11"/>
  <c r="BG868" i="11"/>
  <c r="CF868" i="11"/>
  <c r="BF868" i="11"/>
  <c r="BL868" i="11"/>
  <c r="BT868" i="11"/>
  <c r="BU868" i="11"/>
  <c r="BV868" i="11"/>
  <c r="CE868" i="11"/>
  <c r="BE868" i="11"/>
  <c r="CD868" i="11"/>
  <c r="BD868" i="11"/>
  <c r="BK868" i="11"/>
  <c r="BQ868" i="11"/>
  <c r="BR868" i="11"/>
  <c r="BS868" i="11"/>
  <c r="CC868" i="11"/>
  <c r="BC868" i="11"/>
  <c r="CB868" i="11"/>
  <c r="BB868" i="11"/>
  <c r="AZ868" i="11"/>
  <c r="H868" i="11"/>
  <c r="AI868" i="11"/>
  <c r="BI868" i="11"/>
  <c r="BJ868" i="11"/>
  <c r="BN868" i="11"/>
  <c r="BO868" i="11"/>
  <c r="BP868" i="11"/>
  <c r="CA868" i="11"/>
  <c r="BA868" i="11"/>
  <c r="BZ868" i="11"/>
  <c r="AY868" i="11"/>
  <c r="AX868" i="11"/>
  <c r="AW868" i="11"/>
  <c r="AV868" i="11"/>
  <c r="AU868" i="11"/>
  <c r="AR868" i="11"/>
  <c r="BH867" i="11"/>
  <c r="BM867" i="11"/>
  <c r="BW867" i="11"/>
  <c r="BX867" i="11"/>
  <c r="BY867" i="11"/>
  <c r="CG867" i="11"/>
  <c r="BG867" i="11"/>
  <c r="CF867" i="11"/>
  <c r="BF867" i="11"/>
  <c r="BL867" i="11"/>
  <c r="BT867" i="11"/>
  <c r="BU867" i="11"/>
  <c r="BV867" i="11"/>
  <c r="CE867" i="11"/>
  <c r="BE867" i="11"/>
  <c r="CD867" i="11"/>
  <c r="BD867" i="11"/>
  <c r="BK867" i="11"/>
  <c r="BQ867" i="11"/>
  <c r="BR867" i="11"/>
  <c r="BS867" i="11"/>
  <c r="CC867" i="11"/>
  <c r="BC867" i="11"/>
  <c r="CB867" i="11"/>
  <c r="BB867" i="11"/>
  <c r="AZ867" i="11"/>
  <c r="H867" i="11"/>
  <c r="AI867" i="11"/>
  <c r="BI867" i="11"/>
  <c r="BJ867" i="11"/>
  <c r="BN867" i="11"/>
  <c r="BO867" i="11"/>
  <c r="BP867" i="11"/>
  <c r="CA867" i="11"/>
  <c r="BA867" i="11"/>
  <c r="BZ867" i="11"/>
  <c r="AY867" i="11"/>
  <c r="AX867" i="11"/>
  <c r="AW867" i="11"/>
  <c r="AV867" i="11"/>
  <c r="AU867" i="11"/>
  <c r="AR867" i="11"/>
  <c r="BH866" i="11"/>
  <c r="BM866" i="11"/>
  <c r="BW866" i="11"/>
  <c r="BX866" i="11"/>
  <c r="BY866" i="11"/>
  <c r="CG866" i="11"/>
  <c r="BG866" i="11"/>
  <c r="CF866" i="11"/>
  <c r="BF866" i="11"/>
  <c r="BL866" i="11"/>
  <c r="BT866" i="11"/>
  <c r="BU866" i="11"/>
  <c r="BV866" i="11"/>
  <c r="CE866" i="11"/>
  <c r="BE866" i="11"/>
  <c r="CD866" i="11"/>
  <c r="BD866" i="11"/>
  <c r="BK866" i="11"/>
  <c r="BQ866" i="11"/>
  <c r="BR866" i="11"/>
  <c r="BS866" i="11"/>
  <c r="CC866" i="11"/>
  <c r="BC866" i="11"/>
  <c r="CB866" i="11"/>
  <c r="BB866" i="11"/>
  <c r="AZ866" i="11"/>
  <c r="H866" i="11"/>
  <c r="AI866" i="11"/>
  <c r="BI866" i="11"/>
  <c r="BJ866" i="11"/>
  <c r="BN866" i="11"/>
  <c r="BO866" i="11"/>
  <c r="BP866" i="11"/>
  <c r="CA866" i="11"/>
  <c r="BA866" i="11"/>
  <c r="BZ866" i="11"/>
  <c r="AY866" i="11"/>
  <c r="AX866" i="11"/>
  <c r="AW866" i="11"/>
  <c r="AV866" i="11"/>
  <c r="AU866" i="11"/>
  <c r="AR866" i="11"/>
  <c r="BH865" i="11"/>
  <c r="BM865" i="11"/>
  <c r="BW865" i="11"/>
  <c r="BX865" i="11"/>
  <c r="BY865" i="11"/>
  <c r="CG865" i="11"/>
  <c r="BG865" i="11"/>
  <c r="CF865" i="11"/>
  <c r="BF865" i="11"/>
  <c r="BL865" i="11"/>
  <c r="BT865" i="11"/>
  <c r="BU865" i="11"/>
  <c r="BV865" i="11"/>
  <c r="CE865" i="11"/>
  <c r="BE865" i="11"/>
  <c r="CD865" i="11"/>
  <c r="BD865" i="11"/>
  <c r="BK865" i="11"/>
  <c r="BQ865" i="11"/>
  <c r="BR865" i="11"/>
  <c r="BS865" i="11"/>
  <c r="CC865" i="11"/>
  <c r="BC865" i="11"/>
  <c r="CB865" i="11"/>
  <c r="BB865" i="11"/>
  <c r="AZ865" i="11"/>
  <c r="H865" i="11"/>
  <c r="AI865" i="11"/>
  <c r="BI865" i="11"/>
  <c r="BJ865" i="11"/>
  <c r="BN865" i="11"/>
  <c r="BO865" i="11"/>
  <c r="BP865" i="11"/>
  <c r="CA865" i="11"/>
  <c r="BA865" i="11"/>
  <c r="BZ865" i="11"/>
  <c r="AY865" i="11"/>
  <c r="AX865" i="11"/>
  <c r="AW865" i="11"/>
  <c r="AV865" i="11"/>
  <c r="AU865" i="11"/>
  <c r="AR865" i="11"/>
  <c r="BH864" i="11"/>
  <c r="BM864" i="11"/>
  <c r="BW864" i="11"/>
  <c r="BX864" i="11"/>
  <c r="BY864" i="11"/>
  <c r="CG864" i="11"/>
  <c r="BG864" i="11"/>
  <c r="CF864" i="11"/>
  <c r="BF864" i="11"/>
  <c r="BL864" i="11"/>
  <c r="BT864" i="11"/>
  <c r="BU864" i="11"/>
  <c r="BV864" i="11"/>
  <c r="CE864" i="11"/>
  <c r="BE864" i="11"/>
  <c r="CD864" i="11"/>
  <c r="BD864" i="11"/>
  <c r="BK864" i="11"/>
  <c r="BQ864" i="11"/>
  <c r="BR864" i="11"/>
  <c r="BS864" i="11"/>
  <c r="CC864" i="11"/>
  <c r="BC864" i="11"/>
  <c r="CB864" i="11"/>
  <c r="BB864" i="11"/>
  <c r="AZ864" i="11"/>
  <c r="H864" i="11"/>
  <c r="AI864" i="11"/>
  <c r="BI864" i="11"/>
  <c r="BJ864" i="11"/>
  <c r="BN864" i="11"/>
  <c r="BO864" i="11"/>
  <c r="BP864" i="11"/>
  <c r="CA864" i="11"/>
  <c r="BA864" i="11"/>
  <c r="BZ864" i="11"/>
  <c r="AY864" i="11"/>
  <c r="AX864" i="11"/>
  <c r="AW864" i="11"/>
  <c r="AV864" i="11"/>
  <c r="AU864" i="11"/>
  <c r="AR864" i="11"/>
  <c r="AM860" i="11"/>
  <c r="AM861" i="11"/>
  <c r="AN860" i="11"/>
  <c r="AN861" i="11"/>
  <c r="AO860" i="11"/>
  <c r="AO861" i="11"/>
  <c r="AP860" i="11"/>
  <c r="AP861" i="11"/>
  <c r="BH863" i="11"/>
  <c r="BM863" i="11"/>
  <c r="BW863" i="11"/>
  <c r="BX863" i="11"/>
  <c r="BY863" i="11"/>
  <c r="CG863" i="11"/>
  <c r="BG863" i="11"/>
  <c r="CF863" i="11"/>
  <c r="BF863" i="11"/>
  <c r="BL863" i="11"/>
  <c r="BT863" i="11"/>
  <c r="BU863" i="11"/>
  <c r="BV863" i="11"/>
  <c r="CE863" i="11"/>
  <c r="BE863" i="11"/>
  <c r="CD863" i="11"/>
  <c r="BD863" i="11"/>
  <c r="BK863" i="11"/>
  <c r="BQ863" i="11"/>
  <c r="BR863" i="11"/>
  <c r="BS863" i="11"/>
  <c r="CC863" i="11"/>
  <c r="BC863" i="11"/>
  <c r="CB863" i="11"/>
  <c r="BB863" i="11"/>
  <c r="AZ863" i="11"/>
  <c r="H863" i="11"/>
  <c r="AI863" i="11"/>
  <c r="BI863" i="11"/>
  <c r="BJ863" i="11"/>
  <c r="BN863" i="11"/>
  <c r="BO863" i="11"/>
  <c r="BP863" i="11"/>
  <c r="CA863" i="11"/>
  <c r="BA863" i="11"/>
  <c r="BZ863" i="11"/>
  <c r="AY863" i="11"/>
  <c r="AX863" i="11"/>
  <c r="AW863" i="11"/>
  <c r="AV863" i="11"/>
  <c r="AU863" i="11"/>
  <c r="AR863" i="11"/>
  <c r="BH860" i="11"/>
  <c r="BH861" i="11"/>
  <c r="BH862" i="11"/>
  <c r="BM862" i="11"/>
  <c r="BW862" i="11"/>
  <c r="BX862" i="11"/>
  <c r="BY862" i="11"/>
  <c r="CG862" i="11"/>
  <c r="BG860" i="11"/>
  <c r="BG861" i="11"/>
  <c r="BG862" i="11"/>
  <c r="CF862" i="11"/>
  <c r="BF860" i="11"/>
  <c r="BF861" i="11"/>
  <c r="BF862" i="11"/>
  <c r="BL862" i="11"/>
  <c r="BT862" i="11"/>
  <c r="BU862" i="11"/>
  <c r="BV862" i="11"/>
  <c r="CE862" i="11"/>
  <c r="BE860" i="11"/>
  <c r="BE861" i="11"/>
  <c r="BE862" i="11"/>
  <c r="CD862" i="11"/>
  <c r="BD860" i="11"/>
  <c r="BD861" i="11"/>
  <c r="BD862" i="11"/>
  <c r="BK862" i="11"/>
  <c r="BQ862" i="11"/>
  <c r="BR862" i="11"/>
  <c r="BS862" i="11"/>
  <c r="CC862" i="11"/>
  <c r="BC860" i="11"/>
  <c r="BC861" i="11"/>
  <c r="BC862" i="11"/>
  <c r="CB862" i="11"/>
  <c r="BB860" i="11"/>
  <c r="BB861" i="11"/>
  <c r="BB862" i="11"/>
  <c r="AZ860" i="11"/>
  <c r="AZ861" i="11"/>
  <c r="AZ862" i="11"/>
  <c r="BI862" i="11"/>
  <c r="BJ862" i="11"/>
  <c r="BN862" i="11"/>
  <c r="BO862" i="11"/>
  <c r="BP862" i="11"/>
  <c r="CA862" i="11"/>
  <c r="BA860" i="11"/>
  <c r="BA861" i="11"/>
  <c r="BA862" i="11"/>
  <c r="BZ862" i="11"/>
  <c r="AY862" i="11"/>
  <c r="AX862" i="11"/>
  <c r="AW862" i="11"/>
  <c r="AV862" i="11"/>
  <c r="AU862" i="11"/>
  <c r="BM861" i="11"/>
  <c r="BW861" i="11"/>
  <c r="BX861" i="11"/>
  <c r="BY861" i="11"/>
  <c r="CG861" i="11"/>
  <c r="CF861" i="11"/>
  <c r="BL861" i="11"/>
  <c r="BT861" i="11"/>
  <c r="BU861" i="11"/>
  <c r="BV861" i="11"/>
  <c r="CE861" i="11"/>
  <c r="CD861" i="11"/>
  <c r="BK861" i="11"/>
  <c r="BQ861" i="11"/>
  <c r="BR861" i="11"/>
  <c r="BS861" i="11"/>
  <c r="CC861" i="11"/>
  <c r="CB861" i="11"/>
  <c r="H861" i="11"/>
  <c r="AI861" i="11"/>
  <c r="BI861" i="11"/>
  <c r="BJ861" i="11"/>
  <c r="BN861" i="11"/>
  <c r="BO861" i="11"/>
  <c r="BP861" i="11"/>
  <c r="CA861" i="11"/>
  <c r="BZ861" i="11"/>
  <c r="AY861" i="11"/>
  <c r="AX861" i="11"/>
  <c r="AW861" i="11"/>
  <c r="AV861" i="11"/>
  <c r="AU861" i="11"/>
  <c r="AR861" i="11"/>
  <c r="BM860" i="11"/>
  <c r="BW860" i="11"/>
  <c r="BX860" i="11"/>
  <c r="BY860" i="11"/>
  <c r="CG860" i="11"/>
  <c r="CF860" i="11"/>
  <c r="BL860" i="11"/>
  <c r="BT860" i="11"/>
  <c r="BU860" i="11"/>
  <c r="BV860" i="11"/>
  <c r="CE860" i="11"/>
  <c r="CD860" i="11"/>
  <c r="BK860" i="11"/>
  <c r="BQ860" i="11"/>
  <c r="BR860" i="11"/>
  <c r="BS860" i="11"/>
  <c r="CC860" i="11"/>
  <c r="CB860" i="11"/>
  <c r="AI860" i="11"/>
  <c r="BI860" i="11"/>
  <c r="BJ860" i="11"/>
  <c r="BN860" i="11"/>
  <c r="BO860" i="11"/>
  <c r="BP860" i="11"/>
  <c r="CA860" i="11"/>
  <c r="BZ860" i="11"/>
  <c r="AY860" i="11"/>
  <c r="AX860" i="11"/>
  <c r="AW860" i="11"/>
  <c r="AV860" i="11"/>
  <c r="AU860" i="11"/>
  <c r="AR860" i="11"/>
  <c r="BA4" i="11"/>
  <c r="BB4" i="11"/>
  <c r="BC4" i="11"/>
  <c r="BD4" i="11"/>
  <c r="BE4" i="11"/>
  <c r="BF4" i="11"/>
  <c r="BG4" i="11"/>
  <c r="BH4" i="11"/>
  <c r="CG4" i="11"/>
  <c r="BH5" i="11"/>
  <c r="CF4" i="11"/>
  <c r="BG5" i="11"/>
  <c r="CE4" i="11"/>
  <c r="BF5" i="11"/>
  <c r="CD4" i="11"/>
  <c r="BE5" i="11"/>
  <c r="CC4" i="11"/>
  <c r="BD5" i="11"/>
  <c r="CB4" i="11"/>
  <c r="BC5" i="11"/>
  <c r="CA4" i="11"/>
  <c r="BB5" i="11"/>
  <c r="BZ4" i="11"/>
  <c r="BA5" i="11"/>
  <c r="U851" i="11"/>
  <c r="U850" i="11"/>
  <c r="U849" i="11"/>
  <c r="U848" i="11"/>
  <c r="U847" i="11"/>
  <c r="U846" i="11"/>
  <c r="U845" i="11"/>
  <c r="U844" i="11"/>
  <c r="U843" i="11"/>
  <c r="U842" i="11"/>
  <c r="U841" i="11"/>
  <c r="U840" i="11"/>
  <c r="U839" i="11"/>
  <c r="U838" i="11"/>
  <c r="U837" i="11"/>
  <c r="U836" i="11"/>
  <c r="U835" i="11"/>
  <c r="U834" i="11"/>
  <c r="U833" i="11"/>
  <c r="U832" i="11"/>
  <c r="U831" i="11"/>
  <c r="U830" i="11"/>
  <c r="U829" i="11"/>
  <c r="U828" i="11"/>
  <c r="U827" i="11"/>
  <c r="U826" i="11"/>
  <c r="U825" i="11"/>
  <c r="U824" i="11"/>
  <c r="U823" i="11"/>
  <c r="U822" i="11"/>
  <c r="U821" i="11"/>
  <c r="U820" i="11"/>
  <c r="U819" i="11"/>
  <c r="U818" i="11"/>
  <c r="U817" i="11"/>
  <c r="U816" i="11"/>
  <c r="U815" i="11"/>
  <c r="U814" i="11"/>
  <c r="U813" i="11"/>
  <c r="U812" i="11"/>
  <c r="U811" i="11"/>
  <c r="U810" i="11"/>
  <c r="U809" i="11"/>
  <c r="U808" i="11"/>
  <c r="U807" i="11"/>
  <c r="U806" i="11"/>
  <c r="U805" i="11"/>
  <c r="U804" i="11"/>
  <c r="U803" i="11"/>
  <c r="U802" i="11"/>
  <c r="U801" i="11"/>
  <c r="U800" i="11"/>
  <c r="U799" i="11"/>
  <c r="U798" i="11"/>
  <c r="U797" i="11"/>
  <c r="U796" i="11"/>
  <c r="U795" i="11"/>
  <c r="U794" i="11"/>
  <c r="U793" i="11"/>
  <c r="U792" i="11"/>
  <c r="U791" i="11"/>
  <c r="U790" i="11"/>
  <c r="U789" i="11"/>
  <c r="U788" i="11"/>
  <c r="U787" i="11"/>
  <c r="U786" i="11"/>
  <c r="U785" i="11"/>
  <c r="U784" i="11"/>
  <c r="U783" i="11"/>
  <c r="U782" i="11"/>
  <c r="U781" i="11"/>
  <c r="U780" i="11"/>
  <c r="U779" i="11"/>
  <c r="U778" i="11"/>
  <c r="U777" i="11"/>
  <c r="U776" i="11"/>
  <c r="U775" i="11"/>
  <c r="U774" i="11"/>
  <c r="U773" i="11"/>
  <c r="U772" i="11"/>
  <c r="U770" i="11"/>
  <c r="U769" i="11"/>
  <c r="U768" i="11"/>
  <c r="U767" i="11"/>
  <c r="U766" i="11"/>
  <c r="U765" i="11"/>
  <c r="U764" i="11"/>
  <c r="U763" i="11"/>
  <c r="U762" i="11"/>
  <c r="U761" i="11"/>
  <c r="U760" i="11"/>
  <c r="U759" i="11"/>
  <c r="U758" i="11"/>
  <c r="U757" i="11"/>
  <c r="U755" i="11"/>
  <c r="U754" i="11"/>
  <c r="U753" i="11"/>
  <c r="U752" i="11"/>
  <c r="U751" i="11"/>
  <c r="U750" i="11"/>
  <c r="U749" i="11"/>
  <c r="U748" i="11"/>
  <c r="U747" i="11"/>
  <c r="U746" i="11"/>
  <c r="U745" i="11"/>
  <c r="U744" i="11"/>
  <c r="U743" i="11"/>
  <c r="U742" i="11"/>
  <c r="U741" i="11"/>
  <c r="U740" i="11"/>
  <c r="U739" i="11"/>
  <c r="U738" i="11"/>
  <c r="U737" i="11"/>
  <c r="U736" i="11"/>
  <c r="U735" i="11"/>
  <c r="U734" i="11"/>
  <c r="U733" i="11"/>
  <c r="U732" i="11"/>
  <c r="U731" i="11"/>
  <c r="U730" i="11"/>
  <c r="U729" i="11"/>
  <c r="U728" i="11"/>
  <c r="U727" i="11"/>
  <c r="U726" i="11"/>
  <c r="U725" i="11"/>
  <c r="U724" i="11"/>
  <c r="U723" i="11"/>
  <c r="U722" i="11"/>
  <c r="U721" i="11"/>
  <c r="U720" i="11"/>
  <c r="U718" i="11"/>
  <c r="U717" i="11"/>
  <c r="U716" i="11"/>
  <c r="U715" i="11"/>
  <c r="U714" i="11"/>
  <c r="U713" i="11"/>
  <c r="U711" i="11"/>
  <c r="U710" i="11"/>
  <c r="U709" i="11"/>
  <c r="U708" i="11"/>
  <c r="U707" i="11"/>
  <c r="U706" i="11"/>
  <c r="U705" i="11"/>
  <c r="U704" i="11"/>
  <c r="U703" i="11"/>
  <c r="U702" i="11"/>
  <c r="U701" i="11"/>
  <c r="U700" i="11"/>
  <c r="U699" i="11"/>
  <c r="U698" i="11"/>
  <c r="U697" i="11"/>
  <c r="U696" i="11"/>
  <c r="U695" i="11"/>
  <c r="U694" i="11"/>
  <c r="U693" i="11"/>
  <c r="U691" i="11"/>
  <c r="U690" i="11"/>
  <c r="U689" i="11"/>
  <c r="U688" i="11"/>
  <c r="U687" i="11"/>
  <c r="U686" i="11"/>
  <c r="U685" i="11"/>
  <c r="U684" i="11"/>
  <c r="U683" i="11"/>
  <c r="U682" i="11"/>
  <c r="U681" i="11"/>
  <c r="U680" i="11"/>
  <c r="U679" i="11"/>
  <c r="U678" i="11"/>
  <c r="U677" i="11"/>
  <c r="U676" i="11"/>
  <c r="U675" i="11"/>
  <c r="U674" i="11"/>
  <c r="U673" i="11"/>
  <c r="U672" i="11"/>
  <c r="U671" i="11"/>
  <c r="U670" i="11"/>
  <c r="U669" i="11"/>
  <c r="U668" i="11"/>
  <c r="U667" i="11"/>
  <c r="U666" i="11"/>
  <c r="U665" i="11"/>
  <c r="U664" i="11"/>
  <c r="U663" i="11"/>
  <c r="U662" i="11"/>
  <c r="U661" i="11"/>
  <c r="U660" i="11"/>
  <c r="U659" i="11"/>
  <c r="U657" i="11"/>
  <c r="U656" i="11"/>
  <c r="U655" i="11"/>
  <c r="U654" i="11"/>
  <c r="U653" i="11"/>
  <c r="U652" i="11"/>
  <c r="U651" i="11"/>
  <c r="U650" i="11"/>
  <c r="U649" i="11"/>
  <c r="U648" i="11"/>
  <c r="U647" i="11"/>
  <c r="U646" i="11"/>
  <c r="U645" i="11"/>
  <c r="U644" i="11"/>
  <c r="U642" i="11"/>
  <c r="U641" i="11"/>
  <c r="U640" i="11"/>
  <c r="U639" i="11"/>
  <c r="U638" i="11"/>
  <c r="U637" i="11"/>
  <c r="U636" i="11"/>
  <c r="U635" i="11"/>
  <c r="U633" i="11"/>
  <c r="U632" i="11"/>
  <c r="U631" i="11"/>
  <c r="U630" i="11"/>
  <c r="U629" i="11"/>
  <c r="U628" i="11"/>
  <c r="U627" i="11"/>
  <c r="U626" i="11"/>
  <c r="U625" i="11"/>
  <c r="U624" i="11"/>
  <c r="U623" i="11"/>
  <c r="U622" i="11"/>
  <c r="U621" i="11"/>
  <c r="U620" i="11"/>
  <c r="U619" i="11"/>
  <c r="U618" i="11"/>
  <c r="U617" i="11"/>
  <c r="U616" i="11"/>
  <c r="U615" i="11"/>
  <c r="U614" i="11"/>
  <c r="U613" i="11"/>
  <c r="U612" i="11"/>
  <c r="U610" i="11"/>
  <c r="U609" i="11"/>
  <c r="U608" i="11"/>
  <c r="U607" i="11"/>
  <c r="U606" i="11"/>
  <c r="U605" i="11"/>
  <c r="U604" i="11"/>
  <c r="U603" i="11"/>
  <c r="U602" i="11"/>
  <c r="U601" i="11"/>
  <c r="U600" i="11"/>
  <c r="U599" i="11"/>
  <c r="U598" i="11"/>
  <c r="U597" i="11"/>
  <c r="U595" i="11"/>
  <c r="U594" i="11"/>
  <c r="U593" i="11"/>
  <c r="U592" i="11"/>
  <c r="U591" i="11"/>
  <c r="U590" i="11"/>
  <c r="U589" i="11"/>
  <c r="U588" i="11"/>
  <c r="U587" i="11"/>
  <c r="U586" i="11"/>
  <c r="U585" i="11"/>
  <c r="U584" i="11"/>
  <c r="U583" i="11"/>
  <c r="U582" i="11"/>
  <c r="U581" i="11"/>
  <c r="U580" i="11"/>
  <c r="U579" i="11"/>
  <c r="U578" i="11"/>
  <c r="U577" i="11"/>
  <c r="U576" i="11"/>
  <c r="U575" i="11"/>
  <c r="U574" i="11"/>
  <c r="U573" i="11"/>
  <c r="U572" i="11"/>
  <c r="U571" i="11"/>
  <c r="U570" i="11"/>
  <c r="U568" i="11"/>
  <c r="U567" i="11"/>
  <c r="U566" i="11"/>
  <c r="U565" i="11"/>
  <c r="U564" i="11"/>
  <c r="U563" i="11"/>
  <c r="U562" i="11"/>
  <c r="U561" i="11"/>
  <c r="U560" i="11"/>
  <c r="U559" i="11"/>
  <c r="U558" i="11"/>
  <c r="U557" i="11"/>
  <c r="U556" i="11"/>
  <c r="U555" i="11"/>
  <c r="U554" i="11"/>
  <c r="U552" i="11"/>
  <c r="U551" i="11"/>
  <c r="U550" i="11"/>
  <c r="U549" i="11"/>
  <c r="U548" i="11"/>
  <c r="U547" i="11"/>
  <c r="U546" i="11"/>
  <c r="U545" i="11"/>
  <c r="U544" i="11"/>
  <c r="U543" i="11"/>
  <c r="U542" i="11"/>
  <c r="U541" i="11"/>
  <c r="U540" i="11"/>
  <c r="U539" i="11"/>
  <c r="U537" i="11"/>
  <c r="U536" i="11"/>
  <c r="U535" i="11"/>
  <c r="U534" i="11"/>
  <c r="U533" i="11"/>
  <c r="U532" i="11"/>
  <c r="U531" i="11"/>
  <c r="U530" i="11"/>
  <c r="U529" i="11"/>
  <c r="U528" i="11"/>
  <c r="U527" i="11"/>
  <c r="U526" i="11"/>
  <c r="U525" i="11"/>
  <c r="U524" i="11"/>
  <c r="U523" i="11"/>
  <c r="U522" i="11"/>
  <c r="U521" i="11"/>
  <c r="U520" i="11"/>
  <c r="U519" i="11"/>
  <c r="U518" i="11"/>
  <c r="U517" i="11"/>
  <c r="U516" i="11"/>
  <c r="U515" i="11"/>
  <c r="U514" i="11"/>
  <c r="U513" i="11"/>
  <c r="U512" i="11"/>
  <c r="U510" i="11"/>
  <c r="U509" i="11"/>
  <c r="U508" i="11"/>
  <c r="U507" i="11"/>
  <c r="U506" i="11"/>
  <c r="U505" i="11"/>
  <c r="U504" i="11"/>
  <c r="U503" i="11"/>
  <c r="U502" i="11"/>
  <c r="U501" i="11"/>
  <c r="U500" i="11"/>
  <c r="U499" i="11"/>
  <c r="U498" i="11"/>
  <c r="U497" i="11"/>
  <c r="U496" i="11"/>
  <c r="U495" i="11"/>
  <c r="U494" i="11"/>
  <c r="U493" i="11"/>
  <c r="U492" i="11"/>
  <c r="U491" i="11"/>
  <c r="U490" i="11"/>
  <c r="U489" i="11"/>
  <c r="U488" i="11"/>
  <c r="U487" i="11"/>
  <c r="U486" i="11"/>
  <c r="U485" i="11"/>
  <c r="U484" i="11"/>
  <c r="U483" i="11"/>
  <c r="U482" i="11"/>
  <c r="U481" i="11"/>
  <c r="U480" i="11"/>
  <c r="U479" i="11"/>
  <c r="U478" i="11"/>
  <c r="U477" i="11"/>
  <c r="U476" i="11"/>
  <c r="U475" i="11"/>
  <c r="U474" i="11"/>
  <c r="U473" i="11"/>
  <c r="U472" i="11"/>
  <c r="U471" i="11"/>
  <c r="U470" i="11"/>
  <c r="U469" i="11"/>
  <c r="U468" i="11"/>
  <c r="U467" i="11"/>
  <c r="U466" i="11"/>
  <c r="U465" i="11"/>
  <c r="U464" i="11"/>
  <c r="U463" i="11"/>
  <c r="U462" i="11"/>
  <c r="U461" i="11"/>
  <c r="U460" i="11"/>
  <c r="U459" i="11"/>
  <c r="U458" i="11"/>
  <c r="U457" i="11"/>
  <c r="U456" i="11"/>
  <c r="U455" i="11"/>
  <c r="U454" i="11"/>
  <c r="U453" i="11"/>
  <c r="U452" i="11"/>
  <c r="U451" i="11"/>
  <c r="U450" i="11"/>
  <c r="U449" i="11"/>
  <c r="U448" i="11"/>
  <c r="U447" i="11"/>
  <c r="U445" i="11"/>
  <c r="U444" i="11"/>
  <c r="U443" i="11"/>
  <c r="U442" i="11"/>
  <c r="U441" i="11"/>
  <c r="U440" i="11"/>
  <c r="U439" i="11"/>
  <c r="U438" i="11"/>
  <c r="U437" i="11"/>
  <c r="U436" i="11"/>
  <c r="U435" i="11"/>
  <c r="U434" i="11"/>
  <c r="U433" i="11"/>
  <c r="U432" i="11"/>
  <c r="U430" i="11"/>
  <c r="U429" i="11"/>
  <c r="U428" i="11"/>
  <c r="U427" i="11"/>
  <c r="U426" i="11"/>
  <c r="U425" i="11"/>
  <c r="U424" i="11"/>
  <c r="U423" i="11"/>
  <c r="U422" i="11"/>
  <c r="U421" i="11"/>
  <c r="U420" i="11"/>
  <c r="U419" i="11"/>
  <c r="U418" i="11"/>
  <c r="U417" i="11"/>
  <c r="U416" i="11"/>
  <c r="U415" i="11"/>
  <c r="U414" i="11"/>
  <c r="U413" i="11"/>
  <c r="U411" i="11"/>
  <c r="U410" i="11"/>
  <c r="U409" i="11"/>
  <c r="U408" i="11"/>
  <c r="U407" i="11"/>
  <c r="U406" i="11"/>
  <c r="U405" i="11"/>
  <c r="U404" i="11"/>
  <c r="U403" i="11"/>
  <c r="U402" i="11"/>
  <c r="U401" i="11"/>
  <c r="U400" i="11"/>
  <c r="U398" i="11"/>
  <c r="U397" i="11"/>
  <c r="U396" i="11"/>
  <c r="U395" i="11"/>
  <c r="U394" i="11"/>
  <c r="U393" i="11"/>
  <c r="U392" i="11"/>
  <c r="U391" i="11"/>
  <c r="U390" i="11"/>
  <c r="U389" i="11"/>
  <c r="U388" i="11"/>
  <c r="U387" i="11"/>
  <c r="U386" i="11"/>
  <c r="U385" i="11"/>
  <c r="U384" i="11"/>
  <c r="U383" i="11"/>
  <c r="U382" i="11"/>
  <c r="U381" i="11"/>
  <c r="U380" i="11"/>
  <c r="U378" i="11"/>
  <c r="U377" i="11"/>
  <c r="U376" i="11"/>
  <c r="U375" i="11"/>
  <c r="U374" i="11"/>
  <c r="U373" i="11"/>
  <c r="U372" i="11"/>
  <c r="U371" i="11"/>
  <c r="U370" i="11"/>
  <c r="U369" i="11"/>
  <c r="U367" i="11"/>
  <c r="U366" i="11"/>
  <c r="U365" i="11"/>
  <c r="U364" i="11"/>
  <c r="U363" i="11"/>
  <c r="U362" i="11"/>
  <c r="U361" i="11"/>
  <c r="U360" i="11"/>
  <c r="U359" i="11"/>
  <c r="U358" i="11"/>
  <c r="U357" i="11"/>
  <c r="U356" i="11"/>
  <c r="U355" i="11"/>
  <c r="U353" i="11"/>
  <c r="U352" i="11"/>
  <c r="U351" i="11"/>
  <c r="U350" i="11"/>
  <c r="U349" i="11"/>
  <c r="U348" i="11"/>
  <c r="U347" i="11"/>
  <c r="U346" i="11"/>
  <c r="U344" i="11"/>
  <c r="U343" i="11"/>
  <c r="U342" i="11"/>
  <c r="U341" i="11"/>
  <c r="U340" i="11"/>
  <c r="U339" i="11"/>
  <c r="U338" i="11"/>
  <c r="U337" i="11"/>
  <c r="U336" i="11"/>
  <c r="U335" i="11"/>
  <c r="U334" i="11"/>
  <c r="U332" i="11"/>
  <c r="U331" i="11"/>
  <c r="U330" i="11"/>
  <c r="U329" i="11"/>
  <c r="U328" i="11"/>
  <c r="U327" i="11"/>
  <c r="U326" i="11"/>
  <c r="U325" i="11"/>
  <c r="U324" i="11"/>
  <c r="U323" i="11"/>
  <c r="U322" i="11"/>
  <c r="U321" i="11"/>
  <c r="U320" i="11"/>
  <c r="U319" i="11"/>
  <c r="U318" i="11"/>
  <c r="U317" i="11"/>
  <c r="U316" i="11"/>
  <c r="U315" i="11"/>
  <c r="U314" i="11"/>
  <c r="U313" i="11"/>
  <c r="U312" i="11"/>
  <c r="U311" i="11"/>
  <c r="U310" i="11"/>
  <c r="U309" i="11"/>
  <c r="U308" i="11"/>
  <c r="U307" i="11"/>
  <c r="U306" i="11"/>
  <c r="U305" i="11"/>
  <c r="U304" i="11"/>
  <c r="U303" i="11"/>
  <c r="U301" i="11"/>
  <c r="U300" i="11"/>
  <c r="U299" i="11"/>
  <c r="U298" i="11"/>
  <c r="U297" i="11"/>
  <c r="U296" i="11"/>
  <c r="U295" i="11"/>
  <c r="U294" i="11"/>
  <c r="U293" i="11"/>
  <c r="U292" i="11"/>
  <c r="U291" i="11"/>
  <c r="U290" i="11"/>
  <c r="U289" i="11"/>
  <c r="U288" i="11"/>
  <c r="U287" i="11"/>
  <c r="U286" i="11"/>
  <c r="U284" i="11"/>
  <c r="U283" i="11"/>
  <c r="U282" i="11"/>
  <c r="U281" i="11"/>
  <c r="U280" i="11"/>
  <c r="U279" i="11"/>
  <c r="U278" i="11"/>
  <c r="U277" i="11"/>
  <c r="U276" i="11"/>
  <c r="U275" i="11"/>
  <c r="U274" i="11"/>
  <c r="U273" i="11"/>
  <c r="U272" i="11"/>
  <c r="U271" i="11"/>
  <c r="U270" i="11"/>
  <c r="U268" i="11"/>
  <c r="U267" i="11"/>
  <c r="U266" i="11"/>
  <c r="U265" i="11"/>
  <c r="U264" i="11"/>
  <c r="U263" i="11"/>
  <c r="U262" i="11"/>
  <c r="U261" i="11"/>
  <c r="U260" i="11"/>
  <c r="U259" i="11"/>
  <c r="U258" i="11"/>
  <c r="U257" i="11"/>
  <c r="U256" i="11"/>
  <c r="U255" i="11"/>
  <c r="U253" i="11"/>
  <c r="U252" i="11"/>
  <c r="U251" i="11"/>
  <c r="U250" i="11"/>
  <c r="U249" i="11"/>
  <c r="U248" i="11"/>
  <c r="U247" i="11"/>
  <c r="U246" i="11"/>
  <c r="U245" i="11"/>
  <c r="U244" i="11"/>
  <c r="U243" i="11"/>
  <c r="U241" i="11"/>
  <c r="U240" i="11"/>
  <c r="U239" i="11"/>
  <c r="U238" i="11"/>
  <c r="U237" i="11"/>
  <c r="U236" i="11"/>
  <c r="U235" i="11"/>
  <c r="U234" i="11"/>
  <c r="U233" i="11"/>
  <c r="U232" i="11"/>
  <c r="U231" i="11"/>
  <c r="U229" i="11"/>
  <c r="U228" i="11"/>
  <c r="U227" i="11"/>
  <c r="U226" i="11"/>
  <c r="U225" i="11"/>
  <c r="U224" i="11"/>
  <c r="U223" i="11"/>
  <c r="U222" i="11"/>
  <c r="U221" i="11"/>
  <c r="U220" i="11"/>
  <c r="U219" i="11"/>
  <c r="U218" i="11"/>
  <c r="U217" i="11"/>
  <c r="U216" i="11"/>
  <c r="U215" i="11"/>
  <c r="U214" i="11"/>
  <c r="U213" i="11"/>
  <c r="U212" i="11"/>
  <c r="U211" i="11"/>
  <c r="U210" i="11"/>
  <c r="U209" i="11"/>
  <c r="U208" i="11"/>
  <c r="U207" i="11"/>
  <c r="U206" i="11"/>
  <c r="U205" i="11"/>
  <c r="U204" i="11"/>
  <c r="U203" i="11"/>
  <c r="U202" i="11"/>
  <c r="U201" i="11"/>
  <c r="U200" i="11"/>
  <c r="U199" i="11"/>
  <c r="U198" i="11"/>
  <c r="U197" i="11"/>
  <c r="U196" i="11"/>
  <c r="U195" i="11"/>
  <c r="U193" i="11"/>
  <c r="U192" i="11"/>
  <c r="U191" i="11"/>
  <c r="U190" i="11"/>
  <c r="U189" i="11"/>
  <c r="U188" i="11"/>
  <c r="U187" i="11"/>
  <c r="U186" i="11"/>
  <c r="U184" i="11"/>
  <c r="U183" i="11"/>
  <c r="U182" i="11"/>
  <c r="U181" i="11"/>
  <c r="U180" i="11"/>
  <c r="U179" i="11"/>
  <c r="U178" i="11"/>
  <c r="U177" i="11"/>
  <c r="U176" i="11"/>
  <c r="U175" i="11"/>
  <c r="U174" i="11"/>
  <c r="U173" i="11"/>
  <c r="U172" i="11"/>
  <c r="U171" i="11"/>
  <c r="U170" i="11"/>
  <c r="U168" i="11"/>
  <c r="U167" i="11"/>
  <c r="U166" i="11"/>
  <c r="U165" i="11"/>
  <c r="U164" i="11"/>
  <c r="U163" i="11"/>
  <c r="U162" i="11"/>
  <c r="U161" i="11"/>
  <c r="U160" i="11"/>
  <c r="U159" i="11"/>
  <c r="U158" i="11"/>
  <c r="U157" i="11"/>
  <c r="U156" i="11"/>
  <c r="U155" i="11"/>
  <c r="U154" i="11"/>
  <c r="U153" i="11"/>
  <c r="U152" i="11"/>
  <c r="U151" i="11"/>
  <c r="V151" i="11"/>
  <c r="U150" i="11"/>
  <c r="U149" i="11"/>
  <c r="U148" i="11"/>
  <c r="U147" i="11"/>
  <c r="U146" i="11"/>
  <c r="U145" i="11"/>
  <c r="U144" i="11"/>
  <c r="U143" i="11"/>
  <c r="U142" i="11"/>
  <c r="U141" i="11"/>
  <c r="U140" i="11"/>
  <c r="U139" i="11"/>
  <c r="U138" i="11"/>
  <c r="U137" i="11"/>
  <c r="U136" i="11"/>
  <c r="U135" i="11"/>
  <c r="U134" i="11"/>
  <c r="U133" i="11"/>
  <c r="U132" i="11"/>
  <c r="U131" i="11"/>
  <c r="U130" i="11"/>
  <c r="V130" i="11"/>
  <c r="U129" i="11"/>
  <c r="U128" i="11"/>
  <c r="U127" i="11"/>
  <c r="U126" i="11"/>
  <c r="U125" i="11"/>
  <c r="U124" i="11"/>
  <c r="U123" i="11"/>
  <c r="U122" i="11"/>
  <c r="U121" i="11"/>
  <c r="U120" i="11"/>
  <c r="U119" i="11"/>
  <c r="U118" i="11"/>
  <c r="U117" i="11"/>
  <c r="U116" i="11"/>
  <c r="U115" i="11"/>
  <c r="U114" i="11"/>
  <c r="U113" i="11"/>
  <c r="U112" i="11"/>
  <c r="U111" i="11"/>
  <c r="U110" i="11"/>
  <c r="U109" i="11"/>
  <c r="U107" i="11"/>
  <c r="U106" i="11"/>
  <c r="U105" i="11"/>
  <c r="U104" i="11"/>
  <c r="U103" i="11"/>
  <c r="U102" i="11"/>
  <c r="U101" i="11"/>
  <c r="U100" i="11"/>
  <c r="U99" i="11"/>
  <c r="U98" i="11"/>
  <c r="U97" i="11"/>
  <c r="U96" i="11"/>
  <c r="U95" i="11"/>
  <c r="U94" i="11"/>
  <c r="U93" i="11"/>
  <c r="U92" i="11"/>
  <c r="U91" i="11"/>
  <c r="U90" i="11"/>
  <c r="U89" i="11"/>
  <c r="U88" i="11"/>
  <c r="U87" i="11"/>
  <c r="U86" i="11"/>
  <c r="U85" i="11"/>
  <c r="U84" i="11"/>
  <c r="U83" i="11"/>
  <c r="U82" i="11"/>
  <c r="U81" i="11"/>
  <c r="U80" i="11"/>
  <c r="U79" i="11"/>
  <c r="U78" i="11"/>
  <c r="U77" i="11"/>
  <c r="U76" i="11"/>
  <c r="U74" i="11"/>
  <c r="U73" i="11"/>
  <c r="U72" i="11"/>
  <c r="U71" i="11"/>
  <c r="U70" i="11"/>
  <c r="U69" i="11"/>
  <c r="U68" i="11"/>
  <c r="U67" i="11"/>
  <c r="U66" i="11"/>
  <c r="U65" i="11"/>
  <c r="U64" i="11"/>
  <c r="U63" i="11"/>
  <c r="U62" i="11"/>
  <c r="U61" i="11"/>
  <c r="U60" i="11"/>
  <c r="U59" i="11"/>
  <c r="U58" i="11"/>
  <c r="U57" i="11"/>
  <c r="U56" i="11"/>
  <c r="U54" i="11"/>
  <c r="U53" i="11"/>
  <c r="U52" i="11"/>
  <c r="U51" i="11"/>
  <c r="U50" i="11"/>
  <c r="U49" i="11"/>
  <c r="U48" i="11"/>
  <c r="U47" i="11"/>
  <c r="U46" i="11"/>
  <c r="U45" i="11"/>
  <c r="U44" i="11"/>
  <c r="U43" i="11"/>
  <c r="U42" i="11"/>
  <c r="U41" i="11"/>
  <c r="U40" i="11"/>
  <c r="U39" i="11"/>
  <c r="U38" i="11"/>
  <c r="U37" i="11"/>
  <c r="U36" i="11"/>
  <c r="U35" i="11"/>
  <c r="U34" i="11"/>
  <c r="U33" i="11"/>
  <c r="U32" i="11"/>
  <c r="U31" i="11"/>
  <c r="U30" i="11"/>
  <c r="U29" i="11"/>
  <c r="U28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U6" i="11"/>
  <c r="AG874" i="11"/>
  <c r="AF874" i="11"/>
  <c r="AE874" i="11"/>
  <c r="AG873" i="11"/>
  <c r="AF873" i="11"/>
  <c r="AE873" i="11"/>
  <c r="AH872" i="11"/>
  <c r="AG872" i="11"/>
  <c r="AF872" i="11"/>
  <c r="AE872" i="11"/>
  <c r="AG871" i="11"/>
  <c r="AF871" i="11"/>
  <c r="AE871" i="11"/>
  <c r="AH870" i="11"/>
  <c r="AG870" i="11"/>
  <c r="AF870" i="11"/>
  <c r="AE870" i="11"/>
  <c r="AH869" i="11"/>
  <c r="AG869" i="11"/>
  <c r="AF869" i="11"/>
  <c r="AE869" i="11"/>
  <c r="AH868" i="11"/>
  <c r="AG868" i="11"/>
  <c r="AF868" i="11"/>
  <c r="AE868" i="11"/>
  <c r="AH867" i="11"/>
  <c r="AG867" i="11"/>
  <c r="AF867" i="11"/>
  <c r="AE867" i="11"/>
  <c r="AH866" i="11"/>
  <c r="AG866" i="11"/>
  <c r="AF866" i="11"/>
  <c r="AE866" i="11"/>
  <c r="AH865" i="11"/>
  <c r="AG865" i="11"/>
  <c r="AF865" i="11"/>
  <c r="AE865" i="11"/>
  <c r="AH864" i="11"/>
  <c r="AG864" i="11"/>
  <c r="AF864" i="11"/>
  <c r="AE864" i="11"/>
  <c r="AH863" i="11"/>
  <c r="AG863" i="11"/>
  <c r="AF863" i="11"/>
  <c r="AE863" i="11"/>
  <c r="AG862" i="11"/>
  <c r="AF862" i="11"/>
  <c r="AE862" i="11"/>
  <c r="AH861" i="11"/>
  <c r="AG861" i="11"/>
  <c r="AF861" i="11"/>
  <c r="AE861" i="11"/>
  <c r="AH860" i="11"/>
  <c r="AG860" i="11"/>
  <c r="AF860" i="11"/>
  <c r="AE860" i="11"/>
  <c r="V851" i="11"/>
  <c r="V850" i="11"/>
  <c r="V849" i="11"/>
  <c r="V848" i="11"/>
  <c r="V847" i="11"/>
  <c r="V846" i="11"/>
  <c r="V845" i="11"/>
  <c r="V844" i="11"/>
  <c r="V843" i="11"/>
  <c r="V842" i="11"/>
  <c r="V841" i="11"/>
  <c r="V840" i="11"/>
  <c r="V839" i="11"/>
  <c r="V838" i="11"/>
  <c r="V837" i="11"/>
  <c r="V836" i="11"/>
  <c r="V835" i="11"/>
  <c r="V834" i="11"/>
  <c r="V833" i="11"/>
  <c r="V832" i="11"/>
  <c r="V831" i="11"/>
  <c r="V830" i="11"/>
  <c r="V829" i="11"/>
  <c r="V828" i="11"/>
  <c r="V827" i="11"/>
  <c r="V826" i="11"/>
  <c r="V825" i="11"/>
  <c r="V824" i="11"/>
  <c r="V823" i="11"/>
  <c r="V822" i="11"/>
  <c r="V821" i="11"/>
  <c r="V820" i="11"/>
  <c r="V819" i="11"/>
  <c r="V818" i="11"/>
  <c r="V817" i="11"/>
  <c r="V816" i="11"/>
  <c r="V815" i="11"/>
  <c r="V814" i="11"/>
  <c r="V813" i="11"/>
  <c r="V812" i="11"/>
  <c r="V811" i="11"/>
  <c r="V810" i="11"/>
  <c r="V809" i="11"/>
  <c r="V808" i="11"/>
  <c r="V807" i="11"/>
  <c r="V806" i="11"/>
  <c r="V805" i="11"/>
  <c r="V804" i="11"/>
  <c r="V803" i="11"/>
  <c r="V802" i="11"/>
  <c r="V801" i="11"/>
  <c r="V800" i="11"/>
  <c r="V799" i="11"/>
  <c r="V798" i="11"/>
  <c r="V797" i="11"/>
  <c r="V796" i="11"/>
  <c r="V795" i="11"/>
  <c r="V794" i="11"/>
  <c r="V793" i="11"/>
  <c r="V792" i="11"/>
  <c r="V791" i="11"/>
  <c r="V790" i="11"/>
  <c r="V789" i="11"/>
  <c r="V788" i="11"/>
  <c r="V787" i="11"/>
  <c r="V786" i="11"/>
  <c r="V785" i="11"/>
  <c r="V784" i="11"/>
  <c r="V783" i="11"/>
  <c r="V782" i="11"/>
  <c r="V781" i="11"/>
  <c r="V780" i="11"/>
  <c r="V779" i="11"/>
  <c r="V778" i="11"/>
  <c r="V777" i="11"/>
  <c r="V776" i="11"/>
  <c r="V775" i="11"/>
  <c r="V774" i="11"/>
  <c r="V773" i="11"/>
  <c r="V772" i="11"/>
  <c r="V770" i="11"/>
  <c r="V769" i="11"/>
  <c r="V768" i="11"/>
  <c r="V767" i="11"/>
  <c r="V766" i="11"/>
  <c r="V765" i="11"/>
  <c r="V764" i="11"/>
  <c r="V763" i="11"/>
  <c r="V762" i="11"/>
  <c r="V761" i="11"/>
  <c r="V760" i="11"/>
  <c r="V759" i="11"/>
  <c r="V758" i="11"/>
  <c r="V757" i="11"/>
  <c r="V755" i="11"/>
  <c r="V754" i="11"/>
  <c r="V753" i="11"/>
  <c r="V752" i="11"/>
  <c r="V751" i="11"/>
  <c r="V750" i="11"/>
  <c r="V749" i="11"/>
  <c r="V748" i="11"/>
  <c r="V747" i="11"/>
  <c r="V746" i="11"/>
  <c r="V745" i="11"/>
  <c r="V744" i="11"/>
  <c r="V743" i="11"/>
  <c r="V742" i="11"/>
  <c r="V741" i="11"/>
  <c r="V740" i="11"/>
  <c r="V739" i="11"/>
  <c r="V738" i="11"/>
  <c r="V737" i="11"/>
  <c r="V736" i="11"/>
  <c r="V735" i="11"/>
  <c r="V734" i="11"/>
  <c r="V733" i="11"/>
  <c r="V732" i="11"/>
  <c r="V731" i="11"/>
  <c r="V730" i="11"/>
  <c r="V729" i="11"/>
  <c r="V728" i="11"/>
  <c r="V727" i="11"/>
  <c r="V726" i="11"/>
  <c r="V725" i="11"/>
  <c r="V724" i="11"/>
  <c r="V723" i="11"/>
  <c r="V722" i="11"/>
  <c r="V721" i="11"/>
  <c r="V720" i="11"/>
  <c r="V718" i="11"/>
  <c r="V717" i="11"/>
  <c r="V716" i="11"/>
  <c r="V715" i="11"/>
  <c r="V714" i="11"/>
  <c r="V713" i="11"/>
  <c r="V711" i="11"/>
  <c r="V710" i="11"/>
  <c r="V709" i="11"/>
  <c r="V708" i="11"/>
  <c r="V707" i="11"/>
  <c r="V706" i="11"/>
  <c r="V705" i="11"/>
  <c r="V704" i="11"/>
  <c r="V703" i="11"/>
  <c r="V702" i="11"/>
  <c r="V701" i="11"/>
  <c r="V700" i="11"/>
  <c r="V699" i="11"/>
  <c r="V698" i="11"/>
  <c r="V697" i="11"/>
  <c r="V696" i="11"/>
  <c r="V695" i="11"/>
  <c r="V694" i="11"/>
  <c r="V693" i="11"/>
  <c r="V691" i="11"/>
  <c r="V690" i="11"/>
  <c r="V689" i="11"/>
  <c r="V688" i="11"/>
  <c r="V687" i="11"/>
  <c r="V686" i="11"/>
  <c r="V685" i="11"/>
  <c r="V684" i="11"/>
  <c r="V683" i="11"/>
  <c r="V682" i="11"/>
  <c r="V681" i="11"/>
  <c r="V680" i="11"/>
  <c r="V679" i="11"/>
  <c r="V678" i="11"/>
  <c r="V677" i="11"/>
  <c r="V676" i="11"/>
  <c r="V675" i="11"/>
  <c r="V674" i="11"/>
  <c r="V673" i="11"/>
  <c r="V672" i="11"/>
  <c r="V671" i="11"/>
  <c r="V670" i="11"/>
  <c r="V669" i="11"/>
  <c r="V668" i="11"/>
  <c r="V667" i="11"/>
  <c r="V666" i="11"/>
  <c r="V665" i="11"/>
  <c r="V664" i="11"/>
  <c r="V663" i="11"/>
  <c r="V662" i="11"/>
  <c r="V661" i="11"/>
  <c r="V660" i="11"/>
  <c r="V659" i="11"/>
  <c r="V657" i="11"/>
  <c r="V656" i="11"/>
  <c r="V655" i="11"/>
  <c r="V654" i="11"/>
  <c r="V653" i="11"/>
  <c r="V652" i="11"/>
  <c r="V651" i="11"/>
  <c r="V650" i="11"/>
  <c r="V649" i="11"/>
  <c r="V648" i="11"/>
  <c r="V647" i="11"/>
  <c r="V646" i="11"/>
  <c r="V645" i="11"/>
  <c r="V644" i="11"/>
  <c r="V642" i="11"/>
  <c r="V641" i="11"/>
  <c r="V640" i="11"/>
  <c r="V639" i="11"/>
  <c r="V638" i="11"/>
  <c r="V637" i="11"/>
  <c r="V636" i="11"/>
  <c r="V635" i="11"/>
  <c r="V633" i="11"/>
  <c r="V632" i="11"/>
  <c r="V631" i="11"/>
  <c r="V630" i="11"/>
  <c r="V629" i="11"/>
  <c r="V628" i="11"/>
  <c r="V627" i="11"/>
  <c r="V626" i="11"/>
  <c r="V625" i="11"/>
  <c r="V624" i="11"/>
  <c r="V623" i="11"/>
  <c r="V622" i="11"/>
  <c r="V621" i="11"/>
  <c r="V620" i="11"/>
  <c r="V619" i="11"/>
  <c r="V618" i="11"/>
  <c r="V617" i="11"/>
  <c r="V616" i="11"/>
  <c r="V615" i="11"/>
  <c r="V614" i="11"/>
  <c r="V613" i="11"/>
  <c r="V612" i="11"/>
  <c r="V610" i="11"/>
  <c r="V609" i="11"/>
  <c r="V608" i="11"/>
  <c r="V607" i="11"/>
  <c r="V606" i="11"/>
  <c r="V605" i="11"/>
  <c r="V604" i="11"/>
  <c r="V603" i="11"/>
  <c r="V602" i="11"/>
  <c r="V601" i="11"/>
  <c r="V600" i="11"/>
  <c r="V599" i="11"/>
  <c r="V598" i="11"/>
  <c r="V597" i="11"/>
  <c r="V595" i="11"/>
  <c r="V594" i="11"/>
  <c r="V593" i="11"/>
  <c r="V592" i="11"/>
  <c r="V591" i="11"/>
  <c r="V590" i="11"/>
  <c r="V589" i="11"/>
  <c r="V588" i="11"/>
  <c r="V587" i="11"/>
  <c r="V586" i="11"/>
  <c r="V585" i="11"/>
  <c r="V584" i="11"/>
  <c r="V583" i="11"/>
  <c r="V582" i="11"/>
  <c r="V581" i="11"/>
  <c r="V580" i="11"/>
  <c r="V579" i="11"/>
  <c r="V578" i="11"/>
  <c r="V577" i="11"/>
  <c r="V576" i="11"/>
  <c r="V575" i="11"/>
  <c r="V574" i="11"/>
  <c r="V573" i="11"/>
  <c r="V572" i="11"/>
  <c r="V571" i="11"/>
  <c r="V570" i="11"/>
  <c r="V568" i="11"/>
  <c r="V567" i="11"/>
  <c r="V566" i="11"/>
  <c r="V565" i="11"/>
  <c r="V564" i="11"/>
  <c r="V563" i="11"/>
  <c r="V562" i="11"/>
  <c r="V561" i="11"/>
  <c r="V560" i="11"/>
  <c r="V559" i="11"/>
  <c r="V558" i="11"/>
  <c r="V557" i="11"/>
  <c r="V556" i="11"/>
  <c r="V555" i="11"/>
  <c r="V554" i="11"/>
  <c r="V552" i="11"/>
  <c r="V551" i="11"/>
  <c r="V550" i="11"/>
  <c r="V549" i="11"/>
  <c r="V548" i="11"/>
  <c r="V547" i="11"/>
  <c r="V546" i="11"/>
  <c r="V545" i="11"/>
  <c r="V544" i="11"/>
  <c r="V543" i="11"/>
  <c r="V542" i="11"/>
  <c r="V541" i="11"/>
  <c r="V540" i="11"/>
  <c r="V539" i="11"/>
  <c r="V537" i="11"/>
  <c r="V536" i="11"/>
  <c r="V535" i="11"/>
  <c r="V534" i="11"/>
  <c r="V533" i="11"/>
  <c r="V532" i="11"/>
  <c r="V531" i="11"/>
  <c r="V530" i="11"/>
  <c r="V529" i="11"/>
  <c r="V528" i="11"/>
  <c r="V527" i="11"/>
  <c r="V526" i="11"/>
  <c r="V525" i="11"/>
  <c r="V524" i="11"/>
  <c r="V523" i="11"/>
  <c r="V522" i="11"/>
  <c r="V521" i="11"/>
  <c r="V520" i="11"/>
  <c r="V519" i="11"/>
  <c r="V518" i="11"/>
  <c r="V517" i="11"/>
  <c r="V516" i="11"/>
  <c r="V515" i="11"/>
  <c r="V514" i="11"/>
  <c r="V513" i="11"/>
  <c r="V512" i="11"/>
  <c r="V510" i="11"/>
  <c r="V509" i="11"/>
  <c r="V508" i="11"/>
  <c r="V507" i="11"/>
  <c r="V506" i="11"/>
  <c r="V505" i="11"/>
  <c r="V504" i="11"/>
  <c r="V503" i="11"/>
  <c r="V502" i="11"/>
  <c r="V501" i="11"/>
  <c r="V500" i="11"/>
  <c r="V499" i="11"/>
  <c r="V498" i="11"/>
  <c r="V497" i="11"/>
  <c r="V496" i="11"/>
  <c r="V495" i="11"/>
  <c r="V494" i="11"/>
  <c r="V493" i="11"/>
  <c r="V492" i="11"/>
  <c r="V491" i="11"/>
  <c r="V490" i="11"/>
  <c r="V489" i="11"/>
  <c r="V488" i="11"/>
  <c r="V487" i="11"/>
  <c r="V486" i="11"/>
  <c r="V485" i="11"/>
  <c r="V484" i="11"/>
  <c r="V483" i="11"/>
  <c r="V482" i="11"/>
  <c r="V481" i="11"/>
  <c r="V480" i="11"/>
  <c r="V479" i="11"/>
  <c r="V478" i="11"/>
  <c r="V477" i="11"/>
  <c r="V476" i="11"/>
  <c r="V475" i="11"/>
  <c r="V474" i="11"/>
  <c r="V473" i="11"/>
  <c r="V472" i="11"/>
  <c r="V471" i="11"/>
  <c r="V470" i="11"/>
  <c r="V469" i="11"/>
  <c r="V468" i="11"/>
  <c r="V467" i="11"/>
  <c r="V466" i="11"/>
  <c r="V465" i="11"/>
  <c r="V464" i="11"/>
  <c r="V463" i="11"/>
  <c r="V462" i="11"/>
  <c r="V461" i="11"/>
  <c r="V460" i="11"/>
  <c r="V459" i="11"/>
  <c r="V458" i="11"/>
  <c r="V457" i="11"/>
  <c r="V456" i="11"/>
  <c r="V455" i="11"/>
  <c r="V454" i="11"/>
  <c r="V453" i="11"/>
  <c r="V452" i="11"/>
  <c r="V451" i="11"/>
  <c r="V450" i="11"/>
  <c r="V449" i="11"/>
  <c r="V448" i="11"/>
  <c r="V447" i="11"/>
  <c r="V445" i="11"/>
  <c r="V444" i="11"/>
  <c r="V443" i="11"/>
  <c r="V442" i="11"/>
  <c r="V441" i="11"/>
  <c r="V440" i="11"/>
  <c r="V439" i="11"/>
  <c r="V438" i="11"/>
  <c r="V437" i="11"/>
  <c r="V436" i="11"/>
  <c r="V435" i="11"/>
  <c r="V434" i="11"/>
  <c r="V433" i="11"/>
  <c r="V432" i="11"/>
  <c r="V430" i="11"/>
  <c r="V429" i="11"/>
  <c r="V428" i="11"/>
  <c r="V427" i="11"/>
  <c r="V426" i="11"/>
  <c r="V425" i="11"/>
  <c r="V424" i="11"/>
  <c r="V423" i="11"/>
  <c r="V422" i="11"/>
  <c r="V421" i="11"/>
  <c r="V420" i="11"/>
  <c r="V419" i="11"/>
  <c r="V418" i="11"/>
  <c r="V417" i="11"/>
  <c r="V416" i="11"/>
  <c r="V415" i="11"/>
  <c r="V414" i="11"/>
  <c r="V413" i="11"/>
  <c r="V411" i="11"/>
  <c r="V410" i="11"/>
  <c r="V409" i="11"/>
  <c r="V408" i="11"/>
  <c r="V407" i="11"/>
  <c r="V406" i="11"/>
  <c r="V405" i="11"/>
  <c r="V404" i="11"/>
  <c r="V403" i="11"/>
  <c r="V402" i="11"/>
  <c r="V401" i="11"/>
  <c r="V400" i="11"/>
  <c r="V398" i="11"/>
  <c r="V397" i="11"/>
  <c r="V396" i="11"/>
  <c r="V395" i="11"/>
  <c r="V394" i="11"/>
  <c r="V393" i="11"/>
  <c r="V392" i="11"/>
  <c r="V391" i="11"/>
  <c r="V390" i="11"/>
  <c r="V389" i="11"/>
  <c r="V388" i="11"/>
  <c r="V387" i="11"/>
  <c r="V386" i="11"/>
  <c r="V385" i="11"/>
  <c r="V384" i="11"/>
  <c r="V383" i="11"/>
  <c r="V382" i="11"/>
  <c r="V381" i="11"/>
  <c r="V380" i="11"/>
  <c r="V378" i="11"/>
  <c r="V377" i="11"/>
  <c r="V376" i="11"/>
  <c r="V375" i="11"/>
  <c r="V374" i="11"/>
  <c r="V373" i="11"/>
  <c r="V372" i="11"/>
  <c r="V371" i="11"/>
  <c r="V370" i="11"/>
  <c r="V369" i="11"/>
  <c r="V367" i="11"/>
  <c r="V366" i="11"/>
  <c r="V365" i="11"/>
  <c r="V364" i="11"/>
  <c r="V363" i="11"/>
  <c r="V362" i="11"/>
  <c r="V361" i="11"/>
  <c r="V360" i="11"/>
  <c r="V359" i="11"/>
  <c r="V358" i="11"/>
  <c r="V357" i="11"/>
  <c r="V356" i="11"/>
  <c r="V355" i="11"/>
  <c r="V353" i="11"/>
  <c r="V352" i="11"/>
  <c r="V351" i="11"/>
  <c r="V350" i="11"/>
  <c r="V349" i="11"/>
  <c r="V348" i="11"/>
  <c r="V347" i="11"/>
  <c r="V346" i="11"/>
  <c r="V344" i="11"/>
  <c r="V343" i="11"/>
  <c r="V342" i="11"/>
  <c r="V341" i="11"/>
  <c r="V340" i="11"/>
  <c r="V339" i="11"/>
  <c r="V338" i="11"/>
  <c r="V337" i="11"/>
  <c r="V336" i="11"/>
  <c r="V335" i="11"/>
  <c r="V334" i="11"/>
  <c r="V332" i="11"/>
  <c r="V331" i="11"/>
  <c r="V330" i="11"/>
  <c r="V329" i="11"/>
  <c r="V328" i="11"/>
  <c r="V327" i="11"/>
  <c r="V326" i="11"/>
  <c r="V325" i="11"/>
  <c r="V324" i="11"/>
  <c r="V323" i="11"/>
  <c r="V322" i="11"/>
  <c r="V321" i="11"/>
  <c r="V320" i="11"/>
  <c r="V319" i="11"/>
  <c r="V318" i="11"/>
  <c r="V317" i="11"/>
  <c r="V316" i="11"/>
  <c r="V315" i="11"/>
  <c r="V314" i="11"/>
  <c r="V313" i="11"/>
  <c r="V312" i="11"/>
  <c r="V311" i="11"/>
  <c r="V310" i="11"/>
  <c r="V309" i="11"/>
  <c r="V308" i="11"/>
  <c r="V307" i="11"/>
  <c r="V306" i="11"/>
  <c r="V305" i="11"/>
  <c r="V304" i="11"/>
  <c r="V303" i="11"/>
  <c r="V301" i="11"/>
  <c r="V300" i="11"/>
  <c r="V299" i="11"/>
  <c r="V298" i="11"/>
  <c r="V297" i="11"/>
  <c r="V296" i="11"/>
  <c r="V295" i="11"/>
  <c r="V294" i="11"/>
  <c r="V293" i="11"/>
  <c r="V292" i="11"/>
  <c r="V291" i="11"/>
  <c r="V290" i="11"/>
  <c r="V289" i="11"/>
  <c r="V288" i="11"/>
  <c r="V287" i="11"/>
  <c r="V286" i="11"/>
  <c r="V284" i="11"/>
  <c r="V283" i="11"/>
  <c r="V282" i="11"/>
  <c r="V281" i="11"/>
  <c r="V280" i="11"/>
  <c r="V279" i="11"/>
  <c r="V278" i="11"/>
  <c r="V277" i="11"/>
  <c r="V276" i="11"/>
  <c r="V275" i="11"/>
  <c r="V274" i="11"/>
  <c r="V273" i="11"/>
  <c r="V272" i="11"/>
  <c r="V271" i="11"/>
  <c r="V270" i="11"/>
  <c r="V268" i="11"/>
  <c r="V267" i="11"/>
  <c r="V266" i="11"/>
  <c r="V265" i="11"/>
  <c r="V264" i="11"/>
  <c r="V263" i="11"/>
  <c r="V262" i="11"/>
  <c r="V261" i="11"/>
  <c r="V260" i="11"/>
  <c r="V259" i="11"/>
  <c r="V258" i="11"/>
  <c r="V257" i="11"/>
  <c r="V256" i="11"/>
  <c r="V255" i="11"/>
  <c r="V253" i="11"/>
  <c r="V252" i="11"/>
  <c r="V251" i="11"/>
  <c r="V250" i="11"/>
  <c r="V249" i="11"/>
  <c r="V248" i="11"/>
  <c r="V247" i="11"/>
  <c r="V246" i="11"/>
  <c r="V245" i="11"/>
  <c r="V244" i="11"/>
  <c r="V243" i="11"/>
  <c r="V241" i="11"/>
  <c r="V240" i="11"/>
  <c r="V239" i="11"/>
  <c r="V238" i="11"/>
  <c r="V237" i="11"/>
  <c r="V236" i="11"/>
  <c r="V235" i="11"/>
  <c r="V234" i="11"/>
  <c r="V233" i="11"/>
  <c r="V232" i="11"/>
  <c r="V231" i="11"/>
  <c r="V229" i="11"/>
  <c r="V228" i="11"/>
  <c r="V227" i="11"/>
  <c r="V226" i="11"/>
  <c r="V225" i="11"/>
  <c r="V224" i="11"/>
  <c r="V223" i="11"/>
  <c r="V222" i="11"/>
  <c r="V221" i="11"/>
  <c r="V220" i="11"/>
  <c r="V219" i="11"/>
  <c r="V218" i="11"/>
  <c r="V217" i="11"/>
  <c r="V216" i="11"/>
  <c r="V215" i="11"/>
  <c r="V214" i="11"/>
  <c r="V213" i="11"/>
  <c r="V212" i="11"/>
  <c r="V211" i="11"/>
  <c r="V210" i="11"/>
  <c r="V209" i="11"/>
  <c r="V208" i="11"/>
  <c r="V207" i="11"/>
  <c r="V206" i="11"/>
  <c r="V205" i="11"/>
  <c r="V204" i="11"/>
  <c r="V203" i="11"/>
  <c r="V202" i="11"/>
  <c r="V201" i="11"/>
  <c r="V200" i="11"/>
  <c r="V199" i="11"/>
  <c r="V198" i="11"/>
  <c r="V197" i="11"/>
  <c r="V196" i="11"/>
  <c r="V195" i="11"/>
  <c r="V193" i="11"/>
  <c r="V192" i="11"/>
  <c r="V191" i="11"/>
  <c r="V190" i="11"/>
  <c r="V189" i="11"/>
  <c r="V188" i="11"/>
  <c r="V187" i="11"/>
  <c r="V186" i="11"/>
  <c r="V184" i="11"/>
  <c r="V183" i="11"/>
  <c r="V182" i="11"/>
  <c r="V181" i="11"/>
  <c r="V180" i="11"/>
  <c r="V179" i="11"/>
  <c r="V178" i="11"/>
  <c r="V177" i="11"/>
  <c r="V176" i="11"/>
  <c r="V175" i="11"/>
  <c r="V174" i="11"/>
  <c r="V173" i="11"/>
  <c r="V172" i="11"/>
  <c r="V171" i="11"/>
  <c r="V170" i="11"/>
  <c r="V168" i="11"/>
  <c r="V167" i="11"/>
  <c r="V166" i="11"/>
  <c r="V165" i="11"/>
  <c r="V164" i="11"/>
  <c r="V163" i="11"/>
  <c r="V162" i="11"/>
  <c r="V161" i="11"/>
  <c r="V160" i="11"/>
  <c r="V159" i="11"/>
  <c r="V158" i="11"/>
  <c r="V157" i="11"/>
  <c r="V156" i="11"/>
  <c r="V155" i="11"/>
  <c r="V154" i="11"/>
  <c r="V153" i="11"/>
  <c r="V152" i="11"/>
  <c r="V150" i="11"/>
  <c r="V149" i="11"/>
  <c r="V148" i="11"/>
  <c r="V147" i="11"/>
  <c r="V146" i="11"/>
  <c r="V145" i="11"/>
  <c r="V144" i="11"/>
  <c r="V143" i="11"/>
  <c r="V142" i="11"/>
  <c r="V141" i="11"/>
  <c r="V140" i="11"/>
  <c r="V139" i="11"/>
  <c r="V138" i="11"/>
  <c r="V137" i="11"/>
  <c r="V136" i="11"/>
  <c r="V135" i="11"/>
  <c r="V134" i="11"/>
  <c r="V133" i="11"/>
  <c r="V132" i="11"/>
  <c r="V131" i="11"/>
  <c r="V129" i="11"/>
  <c r="V128" i="11"/>
  <c r="V127" i="11"/>
  <c r="V126" i="11"/>
  <c r="V125" i="11"/>
  <c r="V124" i="11"/>
  <c r="V123" i="11"/>
  <c r="V122" i="11"/>
  <c r="V121" i="11"/>
  <c r="V120" i="11"/>
  <c r="V119" i="11"/>
  <c r="V118" i="11"/>
  <c r="V117" i="11"/>
  <c r="V116" i="11"/>
  <c r="V115" i="11"/>
  <c r="V114" i="11"/>
  <c r="V113" i="11"/>
  <c r="V112" i="11"/>
  <c r="V111" i="11"/>
  <c r="V110" i="11"/>
  <c r="V109" i="11"/>
  <c r="V107" i="11"/>
  <c r="V106" i="11"/>
  <c r="V105" i="11"/>
  <c r="V104" i="11"/>
  <c r="V103" i="11"/>
  <c r="V102" i="11"/>
  <c r="V101" i="11"/>
  <c r="V100" i="11"/>
  <c r="V99" i="11"/>
  <c r="V98" i="11"/>
  <c r="V97" i="11"/>
  <c r="V96" i="11"/>
  <c r="V95" i="11"/>
  <c r="V94" i="11"/>
  <c r="V93" i="11"/>
  <c r="V92" i="11"/>
  <c r="V91" i="11"/>
  <c r="V90" i="11"/>
  <c r="V89" i="11"/>
  <c r="V88" i="11"/>
  <c r="V87" i="11"/>
  <c r="V86" i="11"/>
  <c r="V85" i="11"/>
  <c r="V84" i="11"/>
  <c r="V83" i="11"/>
  <c r="V82" i="11"/>
  <c r="V81" i="11"/>
  <c r="V80" i="11"/>
  <c r="V79" i="11"/>
  <c r="V78" i="11"/>
  <c r="V77" i="11"/>
  <c r="V76" i="11"/>
  <c r="V74" i="11"/>
  <c r="V73" i="11"/>
  <c r="V72" i="11"/>
  <c r="V71" i="11"/>
  <c r="V70" i="11"/>
  <c r="V69" i="11"/>
  <c r="V68" i="11"/>
  <c r="V67" i="11"/>
  <c r="V66" i="11"/>
  <c r="V65" i="11"/>
  <c r="V64" i="11"/>
  <c r="V63" i="11"/>
  <c r="V62" i="11"/>
  <c r="V61" i="11"/>
  <c r="V60" i="11"/>
  <c r="V59" i="11"/>
  <c r="V58" i="11"/>
  <c r="V57" i="11"/>
  <c r="V56" i="11"/>
  <c r="V54" i="11"/>
  <c r="V53" i="11"/>
  <c r="V52" i="11"/>
  <c r="V51" i="11"/>
  <c r="V50" i="11"/>
  <c r="V49" i="11"/>
  <c r="V48" i="11"/>
  <c r="V47" i="11"/>
  <c r="V46" i="11"/>
  <c r="V45" i="11"/>
  <c r="V44" i="11"/>
  <c r="V43" i="11"/>
  <c r="V42" i="11"/>
  <c r="V41" i="11"/>
  <c r="V40" i="11"/>
  <c r="V39" i="11"/>
  <c r="V38" i="11"/>
  <c r="V37" i="11"/>
  <c r="V36" i="11"/>
  <c r="V35" i="11"/>
  <c r="V34" i="11"/>
  <c r="V33" i="11"/>
  <c r="V32" i="11"/>
  <c r="V31" i="11"/>
  <c r="V30" i="11"/>
  <c r="V29" i="11"/>
  <c r="V28" i="11"/>
  <c r="V26" i="11"/>
  <c r="V25" i="11"/>
  <c r="V24" i="11"/>
  <c r="V23" i="11"/>
  <c r="V22" i="11"/>
  <c r="V21" i="11"/>
  <c r="V20" i="11"/>
  <c r="V19" i="11"/>
  <c r="V18" i="11"/>
  <c r="V17" i="11"/>
  <c r="V16" i="11"/>
  <c r="V15" i="11"/>
  <c r="V14" i="11"/>
  <c r="V13" i="11"/>
  <c r="V12" i="11"/>
  <c r="V11" i="11"/>
  <c r="V10" i="11"/>
  <c r="V9" i="11"/>
  <c r="V8" i="11"/>
  <c r="V7" i="11"/>
  <c r="V6" i="11"/>
  <c r="N191" i="11"/>
  <c r="K824" i="11"/>
  <c r="J824" i="11"/>
  <c r="K823" i="11"/>
  <c r="J823" i="11"/>
  <c r="K822" i="11"/>
  <c r="J822" i="11"/>
  <c r="K821" i="11"/>
  <c r="J821" i="11"/>
  <c r="K820" i="11"/>
  <c r="J820" i="11"/>
  <c r="K819" i="11"/>
  <c r="J819" i="11"/>
  <c r="K818" i="11"/>
  <c r="J818" i="11"/>
  <c r="K817" i="11"/>
  <c r="J817" i="11"/>
  <c r="K816" i="11"/>
  <c r="J816" i="11"/>
  <c r="K815" i="11"/>
  <c r="J815" i="11"/>
  <c r="K814" i="11"/>
  <c r="J814" i="11"/>
  <c r="K813" i="11"/>
  <c r="J813" i="11"/>
  <c r="K812" i="11"/>
  <c r="J812" i="11"/>
  <c r="K811" i="11"/>
  <c r="J811" i="11"/>
  <c r="K810" i="11"/>
  <c r="J810" i="11"/>
  <c r="K809" i="11"/>
  <c r="J809" i="11"/>
  <c r="K808" i="11"/>
  <c r="J808" i="11"/>
  <c r="K807" i="11"/>
  <c r="J807" i="11"/>
  <c r="K806" i="11"/>
  <c r="J806" i="11"/>
  <c r="K805" i="11"/>
  <c r="J805" i="11"/>
  <c r="K804" i="11"/>
  <c r="J804" i="11"/>
  <c r="K803" i="11"/>
  <c r="J803" i="11"/>
  <c r="K802" i="11"/>
  <c r="J802" i="11"/>
  <c r="K801" i="11"/>
  <c r="J801" i="11"/>
  <c r="K800" i="11"/>
  <c r="J800" i="11"/>
  <c r="K799" i="11"/>
  <c r="J799" i="11"/>
  <c r="K798" i="11"/>
  <c r="J798" i="11"/>
  <c r="K797" i="11"/>
  <c r="J797" i="11"/>
  <c r="K796" i="11"/>
  <c r="J796" i="11"/>
  <c r="K795" i="11"/>
  <c r="J795" i="11"/>
  <c r="K794" i="11"/>
  <c r="J794" i="11"/>
  <c r="K793" i="11"/>
  <c r="J793" i="11"/>
  <c r="K792" i="11"/>
  <c r="J792" i="11"/>
  <c r="K791" i="11"/>
  <c r="J791" i="11"/>
  <c r="K790" i="11"/>
  <c r="J790" i="11"/>
  <c r="K789" i="11"/>
  <c r="J789" i="11"/>
  <c r="K788" i="11"/>
  <c r="J788" i="11"/>
  <c r="K787" i="11"/>
  <c r="J787" i="11"/>
  <c r="K786" i="11"/>
  <c r="J786" i="11"/>
  <c r="K785" i="11"/>
  <c r="J785" i="11"/>
  <c r="K784" i="11"/>
  <c r="J784" i="11"/>
  <c r="K783" i="11"/>
  <c r="J783" i="11"/>
  <c r="K782" i="11"/>
  <c r="J782" i="11"/>
  <c r="K781" i="11"/>
  <c r="J781" i="11"/>
  <c r="K780" i="11"/>
  <c r="J780" i="11"/>
  <c r="K779" i="11"/>
  <c r="J779" i="11"/>
  <c r="K778" i="11"/>
  <c r="J778" i="11"/>
  <c r="K777" i="11"/>
  <c r="J777" i="11"/>
  <c r="K776" i="11"/>
  <c r="J776" i="11"/>
  <c r="K775" i="11"/>
  <c r="J775" i="11"/>
  <c r="K774" i="11"/>
  <c r="J774" i="11"/>
  <c r="K773" i="11"/>
  <c r="J773" i="11"/>
  <c r="K772" i="11"/>
  <c r="J772" i="11"/>
  <c r="K771" i="11"/>
  <c r="J771" i="11"/>
  <c r="K770" i="11"/>
  <c r="J770" i="11"/>
  <c r="K769" i="11"/>
  <c r="J769" i="11"/>
  <c r="K768" i="11"/>
  <c r="J768" i="11"/>
  <c r="K767" i="11"/>
  <c r="J767" i="11"/>
  <c r="K766" i="11"/>
  <c r="J766" i="11"/>
  <c r="K765" i="11"/>
  <c r="J765" i="11"/>
  <c r="K764" i="11"/>
  <c r="J764" i="11"/>
  <c r="K763" i="11"/>
  <c r="J763" i="11"/>
  <c r="K762" i="11"/>
  <c r="J762" i="11"/>
  <c r="K761" i="11"/>
  <c r="J761" i="11"/>
  <c r="K760" i="11"/>
  <c r="J760" i="11"/>
  <c r="K759" i="11"/>
  <c r="J759" i="11"/>
  <c r="K758" i="11"/>
  <c r="J758" i="11"/>
  <c r="K757" i="11"/>
  <c r="J757" i="11"/>
  <c r="K756" i="11"/>
  <c r="J756" i="11"/>
  <c r="K755" i="11"/>
  <c r="J755" i="11"/>
  <c r="K754" i="11"/>
  <c r="J754" i="11"/>
  <c r="K753" i="11"/>
  <c r="J753" i="11"/>
  <c r="K752" i="11"/>
  <c r="J752" i="11"/>
  <c r="K751" i="11"/>
  <c r="J751" i="11"/>
  <c r="K750" i="11"/>
  <c r="J750" i="11"/>
  <c r="K749" i="11"/>
  <c r="J749" i="11"/>
  <c r="K748" i="11"/>
  <c r="J748" i="11"/>
  <c r="K747" i="11"/>
  <c r="J747" i="11"/>
  <c r="K746" i="11"/>
  <c r="J746" i="11"/>
  <c r="K745" i="11"/>
  <c r="J745" i="11"/>
  <c r="K744" i="11"/>
  <c r="J744" i="11"/>
  <c r="K743" i="11"/>
  <c r="J743" i="11"/>
  <c r="K742" i="11"/>
  <c r="J742" i="11"/>
  <c r="K741" i="11"/>
  <c r="J741" i="11"/>
  <c r="K740" i="11"/>
  <c r="J740" i="11"/>
  <c r="K739" i="11"/>
  <c r="J739" i="11"/>
  <c r="K738" i="11"/>
  <c r="J738" i="11"/>
  <c r="K737" i="11"/>
  <c r="J737" i="11"/>
  <c r="K736" i="11"/>
  <c r="J736" i="11"/>
  <c r="K735" i="11"/>
  <c r="J735" i="11"/>
  <c r="K734" i="11"/>
  <c r="J734" i="11"/>
  <c r="K733" i="11"/>
  <c r="J733" i="11"/>
  <c r="K732" i="11"/>
  <c r="J732" i="11"/>
  <c r="K731" i="11"/>
  <c r="J731" i="11"/>
  <c r="K730" i="11"/>
  <c r="J730" i="11"/>
  <c r="K729" i="11"/>
  <c r="J729" i="11"/>
  <c r="K728" i="11"/>
  <c r="J728" i="11"/>
  <c r="K727" i="11"/>
  <c r="J727" i="11"/>
  <c r="K726" i="11"/>
  <c r="J726" i="11"/>
  <c r="K725" i="11"/>
  <c r="J725" i="11"/>
  <c r="K724" i="11"/>
  <c r="J724" i="11"/>
  <c r="K723" i="11"/>
  <c r="J723" i="11"/>
  <c r="K722" i="11"/>
  <c r="J722" i="11"/>
  <c r="K721" i="11"/>
  <c r="J721" i="11"/>
  <c r="K720" i="11"/>
  <c r="J720" i="11"/>
  <c r="K719" i="11"/>
  <c r="J719" i="11"/>
  <c r="K718" i="11"/>
  <c r="J718" i="11"/>
  <c r="K717" i="11"/>
  <c r="J717" i="11"/>
  <c r="K716" i="11"/>
  <c r="J716" i="11"/>
  <c r="K715" i="11"/>
  <c r="J715" i="11"/>
  <c r="K714" i="11"/>
  <c r="J714" i="11"/>
  <c r="K713" i="11"/>
  <c r="J713" i="11"/>
  <c r="K712" i="11"/>
  <c r="J712" i="11"/>
  <c r="K711" i="11"/>
  <c r="J711" i="11"/>
  <c r="K710" i="11"/>
  <c r="J710" i="11"/>
  <c r="K709" i="11"/>
  <c r="J709" i="11"/>
  <c r="K708" i="11"/>
  <c r="J708" i="11"/>
  <c r="K707" i="11"/>
  <c r="J707" i="11"/>
  <c r="K706" i="11"/>
  <c r="J706" i="11"/>
  <c r="K705" i="11"/>
  <c r="J705" i="11"/>
  <c r="K704" i="11"/>
  <c r="J704" i="11"/>
  <c r="K703" i="11"/>
  <c r="J703" i="11"/>
  <c r="K702" i="11"/>
  <c r="J702" i="11"/>
  <c r="K701" i="11"/>
  <c r="J701" i="11"/>
  <c r="K700" i="11"/>
  <c r="J700" i="11"/>
  <c r="K699" i="11"/>
  <c r="J699" i="11"/>
  <c r="K698" i="11"/>
  <c r="J698" i="11"/>
  <c r="K697" i="11"/>
  <c r="J697" i="11"/>
  <c r="K696" i="11"/>
  <c r="J696" i="11"/>
  <c r="K695" i="11"/>
  <c r="J695" i="11"/>
  <c r="K694" i="11"/>
  <c r="J694" i="11"/>
  <c r="K693" i="11"/>
  <c r="J693" i="11"/>
  <c r="K692" i="11"/>
  <c r="J692" i="11"/>
  <c r="K691" i="11"/>
  <c r="J691" i="11"/>
  <c r="K690" i="11"/>
  <c r="J690" i="11"/>
  <c r="K689" i="11"/>
  <c r="J689" i="11"/>
  <c r="K688" i="11"/>
  <c r="J688" i="11"/>
  <c r="K687" i="11"/>
  <c r="J687" i="11"/>
  <c r="K686" i="11"/>
  <c r="J686" i="11"/>
  <c r="K685" i="11"/>
  <c r="J685" i="11"/>
  <c r="K684" i="11"/>
  <c r="J684" i="11"/>
  <c r="K683" i="11"/>
  <c r="J683" i="11"/>
  <c r="K682" i="11"/>
  <c r="J682" i="11"/>
  <c r="K681" i="11"/>
  <c r="J681" i="11"/>
  <c r="K680" i="11"/>
  <c r="J680" i="11"/>
  <c r="K679" i="11"/>
  <c r="J679" i="11"/>
  <c r="J676" i="11"/>
  <c r="K676" i="11"/>
  <c r="J677" i="11"/>
  <c r="K677" i="11"/>
  <c r="K678" i="11"/>
  <c r="J678" i="11"/>
  <c r="K675" i="11"/>
  <c r="J675" i="11"/>
  <c r="K674" i="11"/>
  <c r="J674" i="11"/>
  <c r="K673" i="11"/>
  <c r="J673" i="11"/>
  <c r="K672" i="11"/>
  <c r="J672" i="11"/>
  <c r="K671" i="11"/>
  <c r="J671" i="11"/>
  <c r="K670" i="11"/>
  <c r="J670" i="11"/>
  <c r="K669" i="11"/>
  <c r="J669" i="11"/>
  <c r="K668" i="11"/>
  <c r="J668" i="11"/>
  <c r="K667" i="11"/>
  <c r="J667" i="11"/>
  <c r="K666" i="11"/>
  <c r="J666" i="11"/>
  <c r="K665" i="11"/>
  <c r="J665" i="11"/>
  <c r="K664" i="11"/>
  <c r="J664" i="11"/>
  <c r="K663" i="11"/>
  <c r="J663" i="11"/>
  <c r="K533" i="11"/>
  <c r="J533" i="11"/>
  <c r="K531" i="11"/>
  <c r="J531" i="11"/>
  <c r="K529" i="11"/>
  <c r="J529" i="11"/>
  <c r="K528" i="11"/>
  <c r="J528" i="11"/>
  <c r="K527" i="11"/>
  <c r="J527" i="11"/>
  <c r="K523" i="11"/>
  <c r="J523" i="11"/>
  <c r="K522" i="11"/>
  <c r="J522" i="11"/>
  <c r="K520" i="11"/>
  <c r="J520" i="11"/>
  <c r="K519" i="11"/>
  <c r="J519" i="11"/>
  <c r="K518" i="11"/>
  <c r="J518" i="11"/>
  <c r="K517" i="11"/>
  <c r="J517" i="11"/>
  <c r="K488" i="11"/>
  <c r="J488" i="11"/>
  <c r="K482" i="11"/>
  <c r="J482" i="11"/>
  <c r="K479" i="11"/>
  <c r="J479" i="11"/>
  <c r="K476" i="11"/>
  <c r="J476" i="11"/>
  <c r="K477" i="11"/>
  <c r="J477" i="11"/>
  <c r="K475" i="11"/>
  <c r="J475" i="11"/>
  <c r="K467" i="11"/>
  <c r="J467" i="11"/>
  <c r="K466" i="11"/>
  <c r="J466" i="11"/>
  <c r="K465" i="11"/>
  <c r="J465" i="11"/>
  <c r="K463" i="11"/>
  <c r="J463" i="11"/>
  <c r="K462" i="11"/>
  <c r="J462" i="11"/>
  <c r="K461" i="11"/>
  <c r="J461" i="11"/>
  <c r="K460" i="11"/>
  <c r="J460" i="11"/>
  <c r="K459" i="11"/>
  <c r="J459" i="11"/>
  <c r="K415" i="11"/>
  <c r="J415" i="11"/>
  <c r="K204" i="11"/>
  <c r="J204" i="11"/>
  <c r="K200" i="11"/>
  <c r="J200" i="11"/>
  <c r="K198" i="11"/>
  <c r="J198" i="11"/>
  <c r="K197" i="11"/>
  <c r="J197" i="11"/>
  <c r="K196" i="11"/>
  <c r="J196" i="11"/>
  <c r="K195" i="11"/>
  <c r="J195" i="11"/>
  <c r="K193" i="11"/>
  <c r="J193" i="11"/>
  <c r="J192" i="11"/>
  <c r="K192" i="11"/>
  <c r="K189" i="11"/>
  <c r="J189" i="11"/>
  <c r="K188" i="11"/>
  <c r="J188" i="11"/>
  <c r="K172" i="11"/>
  <c r="J172" i="11"/>
  <c r="K171" i="11"/>
  <c r="J171" i="11"/>
  <c r="K148" i="11"/>
  <c r="J148" i="11"/>
  <c r="K85" i="11"/>
  <c r="J85" i="11"/>
  <c r="K95" i="11"/>
  <c r="J95" i="11"/>
  <c r="K101" i="11"/>
  <c r="J101" i="11"/>
  <c r="K116" i="11"/>
  <c r="J116" i="11"/>
  <c r="K115" i="11"/>
  <c r="J115" i="11"/>
  <c r="K80" i="11"/>
  <c r="J80" i="11"/>
  <c r="K56" i="11"/>
  <c r="J56" i="11"/>
  <c r="K7" i="11"/>
  <c r="J7" i="11"/>
  <c r="AG977" i="1"/>
  <c r="AF977" i="1"/>
  <c r="AE977" i="1"/>
  <c r="AG976" i="1"/>
  <c r="AF976" i="1"/>
  <c r="AE976" i="1"/>
  <c r="AG975" i="1"/>
  <c r="AF975" i="1"/>
  <c r="AE975" i="1"/>
  <c r="AG974" i="1"/>
  <c r="AF974" i="1"/>
  <c r="AE974" i="1"/>
  <c r="AG973" i="1"/>
  <c r="AF973" i="1"/>
  <c r="AE973" i="1"/>
  <c r="H972" i="1"/>
  <c r="AI972" i="1"/>
  <c r="AH972" i="1"/>
  <c r="AG972" i="1"/>
  <c r="AF972" i="1"/>
  <c r="AE972" i="1"/>
  <c r="H971" i="1"/>
  <c r="AI971" i="1"/>
  <c r="AH971" i="1"/>
  <c r="AG971" i="1"/>
  <c r="AF971" i="1"/>
  <c r="AE971" i="1"/>
  <c r="H970" i="1"/>
  <c r="AI970" i="1"/>
  <c r="AH970" i="1"/>
  <c r="AG970" i="1"/>
  <c r="AF970" i="1"/>
  <c r="AE970" i="1"/>
  <c r="AG969" i="1"/>
  <c r="AF969" i="1"/>
  <c r="AE969" i="1"/>
  <c r="H968" i="1"/>
  <c r="AI968" i="1"/>
  <c r="AH968" i="1"/>
  <c r="AG968" i="1"/>
  <c r="AF968" i="1"/>
  <c r="AE968" i="1"/>
  <c r="H967" i="1"/>
  <c r="AI967" i="1"/>
  <c r="AH967" i="1"/>
  <c r="AG967" i="1"/>
  <c r="AF967" i="1"/>
  <c r="AE967" i="1"/>
  <c r="AG966" i="1"/>
  <c r="AF966" i="1"/>
  <c r="AE966" i="1"/>
  <c r="AG965" i="1"/>
  <c r="AF965" i="1"/>
  <c r="AE965" i="1"/>
  <c r="AG964" i="1"/>
  <c r="AF964" i="1"/>
  <c r="AE964" i="1"/>
  <c r="AG963" i="1"/>
  <c r="AF963" i="1"/>
  <c r="AE963" i="1"/>
  <c r="G962" i="1"/>
  <c r="H962" i="1"/>
  <c r="AI962" i="1"/>
  <c r="AH962" i="1"/>
  <c r="AG962" i="1"/>
  <c r="AF962" i="1"/>
  <c r="AE962" i="1"/>
  <c r="AG961" i="1"/>
  <c r="AF961" i="1"/>
  <c r="AE961" i="1"/>
  <c r="AG960" i="1"/>
  <c r="AF960" i="1"/>
  <c r="AE960" i="1"/>
  <c r="AG959" i="1"/>
  <c r="AF959" i="1"/>
  <c r="AE959" i="1"/>
  <c r="H958" i="1"/>
  <c r="AI958" i="1"/>
  <c r="AH958" i="1"/>
  <c r="AG958" i="1"/>
  <c r="AF958" i="1"/>
  <c r="AE958" i="1"/>
  <c r="AG957" i="1"/>
  <c r="AF957" i="1"/>
  <c r="AE957" i="1"/>
  <c r="H956" i="1"/>
  <c r="AI956" i="1"/>
  <c r="AH956" i="1"/>
  <c r="AG956" i="1"/>
  <c r="AF956" i="1"/>
  <c r="AE956" i="1"/>
  <c r="AG955" i="1"/>
  <c r="AF955" i="1"/>
  <c r="AE955" i="1"/>
  <c r="AG954" i="1"/>
  <c r="AF954" i="1"/>
  <c r="AE954" i="1"/>
  <c r="H953" i="1"/>
  <c r="AI953" i="1"/>
  <c r="AH953" i="1"/>
  <c r="AG953" i="1"/>
  <c r="AF953" i="1"/>
  <c r="AE953" i="1"/>
  <c r="H952" i="1"/>
  <c r="AI952" i="1"/>
  <c r="AH952" i="1"/>
  <c r="AG952" i="1"/>
  <c r="AF952" i="1"/>
  <c r="AE952" i="1"/>
  <c r="H951" i="1"/>
  <c r="AI951" i="1"/>
  <c r="AH951" i="1"/>
  <c r="AG951" i="1"/>
  <c r="AF951" i="1"/>
  <c r="AE951" i="1"/>
  <c r="AG950" i="1"/>
  <c r="AF950" i="1"/>
  <c r="AE950" i="1"/>
  <c r="H949" i="1"/>
  <c r="AI949" i="1"/>
  <c r="AH949" i="1"/>
  <c r="AG949" i="1"/>
  <c r="AF949" i="1"/>
  <c r="AE949" i="1"/>
  <c r="H948" i="1"/>
  <c r="AI948" i="1"/>
  <c r="AH948" i="1"/>
  <c r="AG948" i="1"/>
  <c r="AF948" i="1"/>
  <c r="AE948" i="1"/>
  <c r="H947" i="1"/>
  <c r="AI947" i="1"/>
  <c r="AH947" i="1"/>
  <c r="AG947" i="1"/>
  <c r="AF947" i="1"/>
  <c r="AE947" i="1"/>
  <c r="AH946" i="1"/>
  <c r="AG946" i="1"/>
  <c r="AF946" i="1"/>
  <c r="AE946" i="1"/>
  <c r="H945" i="1"/>
  <c r="AI945" i="1"/>
  <c r="AH945" i="1"/>
  <c r="AG945" i="1"/>
  <c r="AF945" i="1"/>
  <c r="AE945" i="1"/>
  <c r="H942" i="1"/>
  <c r="H943" i="1"/>
  <c r="H944" i="1"/>
  <c r="AI944" i="1"/>
  <c r="AH944" i="1"/>
  <c r="AG944" i="1"/>
  <c r="AF944" i="1"/>
  <c r="AE944" i="1"/>
  <c r="AI943" i="1"/>
  <c r="AH943" i="1"/>
  <c r="AG943" i="1"/>
  <c r="AF943" i="1"/>
  <c r="AE943" i="1"/>
  <c r="AI942" i="1"/>
  <c r="AH942" i="1"/>
  <c r="AG942" i="1"/>
  <c r="AF942" i="1"/>
  <c r="AE942" i="1"/>
  <c r="H941" i="1"/>
  <c r="AI941" i="1"/>
  <c r="AH941" i="1"/>
  <c r="AG941" i="1"/>
  <c r="AF941" i="1"/>
  <c r="AE941" i="1"/>
  <c r="H940" i="1"/>
  <c r="AI940" i="1"/>
  <c r="AH940" i="1"/>
  <c r="AG940" i="1"/>
  <c r="AF940" i="1"/>
  <c r="AE940" i="1"/>
  <c r="H939" i="1"/>
  <c r="AI939" i="1"/>
  <c r="AH939" i="1"/>
  <c r="AG939" i="1"/>
  <c r="AF939" i="1"/>
  <c r="AE939" i="1"/>
  <c r="AG938" i="1"/>
  <c r="AF938" i="1"/>
  <c r="AE938" i="1"/>
  <c r="H937" i="1"/>
  <c r="AI937" i="1"/>
  <c r="AH937" i="1"/>
  <c r="AG937" i="1"/>
  <c r="AF937" i="1"/>
  <c r="AE937" i="1"/>
  <c r="H936" i="1"/>
  <c r="AI936" i="1"/>
  <c r="AH936" i="1"/>
  <c r="AG936" i="1"/>
  <c r="AF936" i="1"/>
  <c r="AE936" i="1"/>
  <c r="H935" i="1"/>
  <c r="AI935" i="1"/>
  <c r="AH935" i="1"/>
  <c r="AG935" i="1"/>
  <c r="AF935" i="1"/>
  <c r="AE935" i="1"/>
  <c r="H934" i="1"/>
  <c r="AI934" i="1"/>
  <c r="AH934" i="1"/>
  <c r="AG934" i="1"/>
  <c r="AF934" i="1"/>
  <c r="AE934" i="1"/>
  <c r="AH933" i="1"/>
  <c r="AG933" i="1"/>
  <c r="AF933" i="1"/>
  <c r="AE933" i="1"/>
  <c r="H932" i="1"/>
  <c r="AI932" i="1"/>
  <c r="AH932" i="1"/>
  <c r="AG932" i="1"/>
  <c r="AF932" i="1"/>
  <c r="AE932" i="1"/>
  <c r="H930" i="1"/>
  <c r="H931" i="1"/>
  <c r="AI931" i="1"/>
  <c r="AH931" i="1"/>
  <c r="AG931" i="1"/>
  <c r="AF931" i="1"/>
  <c r="AE931" i="1"/>
  <c r="AI930" i="1"/>
  <c r="AH930" i="1"/>
  <c r="AG930" i="1"/>
  <c r="AF930" i="1"/>
  <c r="AE930" i="1"/>
  <c r="H929" i="1"/>
  <c r="AI929" i="1"/>
  <c r="AH929" i="1"/>
  <c r="AG929" i="1"/>
  <c r="AF929" i="1"/>
  <c r="AE929" i="1"/>
  <c r="H928" i="1"/>
  <c r="AI928" i="1"/>
  <c r="AH928" i="1"/>
  <c r="AG928" i="1"/>
  <c r="AF928" i="1"/>
  <c r="AE928" i="1"/>
  <c r="H927" i="1"/>
  <c r="AI927" i="1"/>
  <c r="AH927" i="1"/>
  <c r="AG927" i="1"/>
  <c r="AF927" i="1"/>
  <c r="AE927" i="1"/>
  <c r="H925" i="1"/>
  <c r="H926" i="1"/>
  <c r="AI926" i="1"/>
  <c r="AH926" i="1"/>
  <c r="AG926" i="1"/>
  <c r="AF926" i="1"/>
  <c r="AE926" i="1"/>
  <c r="AI925" i="1"/>
  <c r="AH925" i="1"/>
  <c r="AG925" i="1"/>
  <c r="AF925" i="1"/>
  <c r="AE925" i="1"/>
  <c r="H924" i="1"/>
  <c r="AI924" i="1"/>
  <c r="AH924" i="1"/>
  <c r="AG924" i="1"/>
  <c r="AF924" i="1"/>
  <c r="AE924" i="1"/>
  <c r="H922" i="1"/>
  <c r="H923" i="1"/>
  <c r="AI923" i="1"/>
  <c r="AH923" i="1"/>
  <c r="AG923" i="1"/>
  <c r="AF923" i="1"/>
  <c r="AE923" i="1"/>
  <c r="AI922" i="1"/>
  <c r="AH922" i="1"/>
  <c r="AG922" i="1"/>
  <c r="AF922" i="1"/>
  <c r="AE922" i="1"/>
  <c r="H921" i="1"/>
  <c r="AI921" i="1"/>
  <c r="AH921" i="1"/>
  <c r="AG921" i="1"/>
  <c r="AF921" i="1"/>
  <c r="AE921" i="1"/>
  <c r="H920" i="1"/>
  <c r="AI920" i="1"/>
  <c r="AH920" i="1"/>
  <c r="AG920" i="1"/>
  <c r="AF920" i="1"/>
  <c r="AE920" i="1"/>
  <c r="H918" i="1"/>
  <c r="H919" i="1"/>
  <c r="AI919" i="1"/>
  <c r="AH919" i="1"/>
  <c r="AG919" i="1"/>
  <c r="AF919" i="1"/>
  <c r="AE919" i="1"/>
  <c r="AI918" i="1"/>
  <c r="AH918" i="1"/>
  <c r="AG918" i="1"/>
  <c r="AF918" i="1"/>
  <c r="AE918" i="1"/>
  <c r="AH917" i="1"/>
  <c r="AG917" i="1"/>
  <c r="AF917" i="1"/>
  <c r="AE917" i="1"/>
  <c r="H916" i="1"/>
  <c r="AI916" i="1"/>
  <c r="AH916" i="1"/>
  <c r="AG916" i="1"/>
  <c r="AF916" i="1"/>
  <c r="AE916" i="1"/>
  <c r="H915" i="1"/>
  <c r="AI915" i="1"/>
  <c r="AH915" i="1"/>
  <c r="AG915" i="1"/>
  <c r="AF915" i="1"/>
  <c r="AE915" i="1"/>
  <c r="H914" i="1"/>
  <c r="AI914" i="1"/>
  <c r="AH914" i="1"/>
  <c r="AG914" i="1"/>
  <c r="AF914" i="1"/>
  <c r="AE914" i="1"/>
  <c r="H913" i="1"/>
  <c r="AI913" i="1"/>
  <c r="AH913" i="1"/>
  <c r="AG913" i="1"/>
  <c r="AF913" i="1"/>
  <c r="AE913" i="1"/>
  <c r="H912" i="1"/>
  <c r="AI912" i="1"/>
  <c r="AH912" i="1"/>
  <c r="AG912" i="1"/>
  <c r="AF912" i="1"/>
  <c r="AE912" i="1"/>
  <c r="H910" i="1"/>
  <c r="H911" i="1"/>
  <c r="AI911" i="1"/>
  <c r="AH911" i="1"/>
  <c r="AG911" i="1"/>
  <c r="AF911" i="1"/>
  <c r="AE911" i="1"/>
  <c r="AI910" i="1"/>
  <c r="AH910" i="1"/>
  <c r="AG910" i="1"/>
  <c r="AF910" i="1"/>
  <c r="AE910" i="1"/>
  <c r="AG909" i="1"/>
  <c r="AF909" i="1"/>
  <c r="AE909" i="1"/>
  <c r="H908" i="1"/>
  <c r="AI908" i="1"/>
  <c r="AH908" i="1"/>
  <c r="AG908" i="1"/>
  <c r="AF908" i="1"/>
  <c r="AE908" i="1"/>
  <c r="H906" i="1"/>
  <c r="H907" i="1"/>
  <c r="AI907" i="1"/>
  <c r="AH907" i="1"/>
  <c r="AG907" i="1"/>
  <c r="AF907" i="1"/>
  <c r="AE907" i="1"/>
  <c r="AI906" i="1"/>
  <c r="AH906" i="1"/>
  <c r="AG906" i="1"/>
  <c r="AF906" i="1"/>
  <c r="AE906" i="1"/>
  <c r="H905" i="1"/>
  <c r="AI905" i="1"/>
  <c r="AH905" i="1"/>
  <c r="AG905" i="1"/>
  <c r="AF905" i="1"/>
  <c r="AE905" i="1"/>
  <c r="H904" i="1"/>
  <c r="AI904" i="1"/>
  <c r="AH904" i="1"/>
  <c r="AG904" i="1"/>
  <c r="AF904" i="1"/>
  <c r="AE904" i="1"/>
  <c r="G903" i="1"/>
  <c r="H903" i="1"/>
  <c r="AI903" i="1"/>
  <c r="AH903" i="1"/>
  <c r="AG903" i="1"/>
  <c r="AF903" i="1"/>
  <c r="AE903" i="1"/>
  <c r="H902" i="1"/>
  <c r="AI902" i="1"/>
  <c r="AH902" i="1"/>
  <c r="AG902" i="1"/>
  <c r="AF902" i="1"/>
  <c r="AE902" i="1"/>
  <c r="H901" i="1"/>
  <c r="AI901" i="1"/>
  <c r="AH901" i="1"/>
  <c r="AG901" i="1"/>
  <c r="AF901" i="1"/>
  <c r="AE901" i="1"/>
  <c r="AG900" i="1"/>
  <c r="AF900" i="1"/>
  <c r="AE900" i="1"/>
  <c r="H899" i="1"/>
  <c r="AI899" i="1"/>
  <c r="AH899" i="1"/>
  <c r="AG899" i="1"/>
  <c r="AF899" i="1"/>
  <c r="AE899" i="1"/>
  <c r="H898" i="1"/>
  <c r="AI898" i="1"/>
  <c r="AH898" i="1"/>
  <c r="AG898" i="1"/>
  <c r="AF898" i="1"/>
  <c r="AE898" i="1"/>
  <c r="AH897" i="1"/>
  <c r="AG897" i="1"/>
  <c r="AF897" i="1"/>
  <c r="AE897" i="1"/>
  <c r="AH896" i="1"/>
  <c r="AG896" i="1"/>
  <c r="AF896" i="1"/>
  <c r="AE896" i="1"/>
  <c r="H895" i="1"/>
  <c r="AI895" i="1"/>
  <c r="AH895" i="1"/>
  <c r="AG895" i="1"/>
  <c r="AF895" i="1"/>
  <c r="AE895" i="1"/>
  <c r="H894" i="1"/>
  <c r="AI894" i="1"/>
  <c r="AH894" i="1"/>
  <c r="AG894" i="1"/>
  <c r="AF894" i="1"/>
  <c r="AE894" i="1"/>
  <c r="H893" i="1"/>
  <c r="AI893" i="1"/>
  <c r="AH893" i="1"/>
  <c r="AG893" i="1"/>
  <c r="AF893" i="1"/>
  <c r="AE893" i="1"/>
  <c r="H892" i="1"/>
  <c r="AI892" i="1"/>
  <c r="AH892" i="1"/>
  <c r="AG892" i="1"/>
  <c r="AF892" i="1"/>
  <c r="AE892" i="1"/>
  <c r="H891" i="1"/>
  <c r="AI891" i="1"/>
  <c r="AH891" i="1"/>
  <c r="AG891" i="1"/>
  <c r="AF891" i="1"/>
  <c r="AE891" i="1"/>
  <c r="H890" i="1"/>
  <c r="AI890" i="1"/>
  <c r="AH890" i="1"/>
  <c r="AG890" i="1"/>
  <c r="AF890" i="1"/>
  <c r="AE890" i="1"/>
  <c r="H889" i="1"/>
  <c r="AI889" i="1"/>
  <c r="AH889" i="1"/>
  <c r="AG889" i="1"/>
  <c r="AF889" i="1"/>
  <c r="AE889" i="1"/>
  <c r="H888" i="1"/>
  <c r="AI888" i="1"/>
  <c r="AH888" i="1"/>
  <c r="AG888" i="1"/>
  <c r="AF888" i="1"/>
  <c r="AE888" i="1"/>
  <c r="H887" i="1"/>
  <c r="AI887" i="1"/>
  <c r="AH887" i="1"/>
  <c r="AG887" i="1"/>
  <c r="AF887" i="1"/>
  <c r="AE887" i="1"/>
  <c r="H886" i="1"/>
  <c r="AI886" i="1"/>
  <c r="AH886" i="1"/>
  <c r="AG886" i="1"/>
  <c r="AF886" i="1"/>
  <c r="AE886" i="1"/>
  <c r="H885" i="1"/>
  <c r="AI885" i="1"/>
  <c r="AH885" i="1"/>
  <c r="AG885" i="1"/>
  <c r="AF885" i="1"/>
  <c r="AE885" i="1"/>
  <c r="H884" i="1"/>
  <c r="AI884" i="1"/>
  <c r="AH884" i="1"/>
  <c r="AG884" i="1"/>
  <c r="AF884" i="1"/>
  <c r="AE884" i="1"/>
  <c r="AH883" i="1"/>
  <c r="AG883" i="1"/>
  <c r="AF883" i="1"/>
  <c r="AE883" i="1"/>
  <c r="H882" i="1"/>
  <c r="AI882" i="1"/>
  <c r="AH882" i="1"/>
  <c r="AG882" i="1"/>
  <c r="AF882" i="1"/>
  <c r="AE882" i="1"/>
  <c r="H881" i="1"/>
  <c r="AI881" i="1"/>
  <c r="AH881" i="1"/>
  <c r="AG881" i="1"/>
  <c r="AF881" i="1"/>
  <c r="AE881" i="1"/>
  <c r="H880" i="1"/>
  <c r="AI880" i="1"/>
  <c r="AH880" i="1"/>
  <c r="AG880" i="1"/>
  <c r="AF880" i="1"/>
  <c r="AE880" i="1"/>
  <c r="H879" i="1"/>
  <c r="AI879" i="1"/>
  <c r="AH879" i="1"/>
  <c r="AG879" i="1"/>
  <c r="AF879" i="1"/>
  <c r="AE879" i="1"/>
  <c r="H878" i="1"/>
  <c r="AI878" i="1"/>
  <c r="AH878" i="1"/>
  <c r="AG878" i="1"/>
  <c r="AF878" i="1"/>
  <c r="AE878" i="1"/>
  <c r="AG877" i="1"/>
  <c r="AF877" i="1"/>
  <c r="AE877" i="1"/>
  <c r="H876" i="1"/>
  <c r="AI876" i="1"/>
  <c r="AH876" i="1"/>
  <c r="AG876" i="1"/>
  <c r="AF876" i="1"/>
  <c r="AE876" i="1"/>
  <c r="H875" i="1"/>
  <c r="AI875" i="1"/>
  <c r="AH875" i="1"/>
  <c r="AG875" i="1"/>
  <c r="AF875" i="1"/>
  <c r="AE875" i="1"/>
  <c r="AH874" i="1"/>
  <c r="AG874" i="1"/>
  <c r="AF874" i="1"/>
  <c r="AE874" i="1"/>
  <c r="H873" i="1"/>
  <c r="AI873" i="1"/>
  <c r="AH873" i="1"/>
  <c r="AG873" i="1"/>
  <c r="AF873" i="1"/>
  <c r="AE873" i="1"/>
  <c r="H872" i="1"/>
  <c r="AI872" i="1"/>
  <c r="AH872" i="1"/>
  <c r="AG872" i="1"/>
  <c r="AF872" i="1"/>
  <c r="AE872" i="1"/>
  <c r="H871" i="1"/>
  <c r="AI871" i="1"/>
  <c r="AH871" i="1"/>
  <c r="AG871" i="1"/>
  <c r="AF871" i="1"/>
  <c r="AE871" i="1"/>
  <c r="H870" i="1"/>
  <c r="AI870" i="1"/>
  <c r="AH870" i="1"/>
  <c r="AG870" i="1"/>
  <c r="AF870" i="1"/>
  <c r="AE870" i="1"/>
  <c r="H869" i="1"/>
  <c r="AI869" i="1"/>
  <c r="AH869" i="1"/>
  <c r="AG869" i="1"/>
  <c r="AF869" i="1"/>
  <c r="AE869" i="1"/>
  <c r="H868" i="1"/>
  <c r="AI868" i="1"/>
  <c r="AH868" i="1"/>
  <c r="AG868" i="1"/>
  <c r="AF868" i="1"/>
  <c r="AE868" i="1"/>
  <c r="H867" i="1"/>
  <c r="AI867" i="1"/>
  <c r="AH867" i="1"/>
  <c r="AG867" i="1"/>
  <c r="AF867" i="1"/>
  <c r="AE867" i="1"/>
  <c r="H866" i="1"/>
  <c r="AI866" i="1"/>
  <c r="AH866" i="1"/>
  <c r="AG866" i="1"/>
  <c r="AF866" i="1"/>
  <c r="AE866" i="1"/>
  <c r="H865" i="1"/>
  <c r="AI865" i="1"/>
  <c r="AH865" i="1"/>
  <c r="AG865" i="1"/>
  <c r="AF865" i="1"/>
  <c r="AE865" i="1"/>
  <c r="H864" i="1"/>
  <c r="AI864" i="1"/>
  <c r="AH864" i="1"/>
  <c r="AG864" i="1"/>
  <c r="AF864" i="1"/>
  <c r="AE864" i="1"/>
  <c r="H863" i="1"/>
  <c r="AI863" i="1"/>
  <c r="AH863" i="1"/>
  <c r="AG863" i="1"/>
  <c r="AF863" i="1"/>
  <c r="AE863" i="1"/>
  <c r="H862" i="1"/>
  <c r="AI862" i="1"/>
  <c r="AH862" i="1"/>
  <c r="AG862" i="1"/>
  <c r="AF862" i="1"/>
  <c r="AE862" i="1"/>
  <c r="H861" i="1"/>
  <c r="AI861" i="1"/>
  <c r="AH861" i="1"/>
  <c r="AG861" i="1"/>
  <c r="AF861" i="1"/>
  <c r="AE861" i="1"/>
  <c r="H860" i="1"/>
  <c r="AI860" i="1"/>
  <c r="AH860" i="1"/>
  <c r="AG860" i="1"/>
  <c r="AF860" i="1"/>
  <c r="AE860" i="1"/>
  <c r="H859" i="1"/>
  <c r="AI859" i="1"/>
  <c r="AH859" i="1"/>
  <c r="AG859" i="1"/>
  <c r="AF859" i="1"/>
  <c r="AE859" i="1"/>
  <c r="H858" i="1"/>
  <c r="AI858" i="1"/>
  <c r="AH858" i="1"/>
  <c r="AG858" i="1"/>
  <c r="AF858" i="1"/>
  <c r="AE858" i="1"/>
  <c r="H857" i="1"/>
  <c r="AI857" i="1"/>
  <c r="AH857" i="1"/>
  <c r="AG857" i="1"/>
  <c r="AF857" i="1"/>
  <c r="AE857" i="1"/>
  <c r="H856" i="1"/>
  <c r="AI856" i="1"/>
  <c r="AH856" i="1"/>
  <c r="AG856" i="1"/>
  <c r="AF856" i="1"/>
  <c r="AE856" i="1"/>
  <c r="H855" i="1"/>
  <c r="AI855" i="1"/>
  <c r="AH855" i="1"/>
  <c r="AG855" i="1"/>
  <c r="AF855" i="1"/>
  <c r="AE855" i="1"/>
  <c r="AG854" i="1"/>
  <c r="AF854" i="1"/>
  <c r="AE854" i="1"/>
  <c r="H853" i="1"/>
  <c r="AI853" i="1"/>
  <c r="AH853" i="1"/>
  <c r="AG853" i="1"/>
  <c r="AF853" i="1"/>
  <c r="AE853" i="1"/>
  <c r="AH852" i="1"/>
  <c r="AG852" i="1"/>
  <c r="AF852" i="1"/>
  <c r="AE852" i="1"/>
  <c r="H851" i="1"/>
  <c r="AI851" i="1"/>
  <c r="AH851" i="1"/>
  <c r="AG851" i="1"/>
  <c r="AF851" i="1"/>
  <c r="AE851" i="1"/>
  <c r="H850" i="1"/>
  <c r="AI850" i="1"/>
  <c r="AH850" i="1"/>
  <c r="AG850" i="1"/>
  <c r="AF850" i="1"/>
  <c r="AE850" i="1"/>
  <c r="H849" i="1"/>
  <c r="AI849" i="1"/>
  <c r="AH849" i="1"/>
  <c r="AG849" i="1"/>
  <c r="AF849" i="1"/>
  <c r="AE849" i="1"/>
  <c r="H848" i="1"/>
  <c r="AI848" i="1"/>
  <c r="AH848" i="1"/>
  <c r="AG848" i="1"/>
  <c r="AF848" i="1"/>
  <c r="AE848" i="1"/>
  <c r="AG844" i="1"/>
  <c r="AF844" i="1"/>
  <c r="AE844" i="1"/>
  <c r="H843" i="1"/>
  <c r="AI843" i="1"/>
  <c r="AH843" i="1"/>
  <c r="AG843" i="1"/>
  <c r="AF843" i="1"/>
  <c r="AE843" i="1"/>
  <c r="H842" i="1"/>
  <c r="AI842" i="1"/>
  <c r="AH842" i="1"/>
  <c r="AG842" i="1"/>
  <c r="AF842" i="1"/>
  <c r="AE842" i="1"/>
  <c r="H841" i="1"/>
  <c r="AI841" i="1"/>
  <c r="AH841" i="1"/>
  <c r="AG841" i="1"/>
  <c r="AF841" i="1"/>
  <c r="AE841" i="1"/>
  <c r="H840" i="1"/>
  <c r="AI840" i="1"/>
  <c r="AH840" i="1"/>
  <c r="AG840" i="1"/>
  <c r="AF840" i="1"/>
  <c r="AE840" i="1"/>
  <c r="H839" i="1"/>
  <c r="AI839" i="1"/>
  <c r="AH839" i="1"/>
  <c r="AG839" i="1"/>
  <c r="AF839" i="1"/>
  <c r="AE839" i="1"/>
  <c r="AG838" i="1"/>
  <c r="AF838" i="1"/>
  <c r="AE838" i="1"/>
  <c r="H837" i="1"/>
  <c r="AI837" i="1"/>
  <c r="AH837" i="1"/>
  <c r="AG837" i="1"/>
  <c r="AF837" i="1"/>
  <c r="AE837" i="1"/>
  <c r="AG836" i="1"/>
  <c r="AF836" i="1"/>
  <c r="AE836" i="1"/>
  <c r="H835" i="1"/>
  <c r="AI835" i="1"/>
  <c r="AH835" i="1"/>
  <c r="AG835" i="1"/>
  <c r="AF835" i="1"/>
  <c r="AE835" i="1"/>
  <c r="AG834" i="1"/>
  <c r="AF834" i="1"/>
  <c r="AE834" i="1"/>
  <c r="AG833" i="1"/>
  <c r="AF833" i="1"/>
  <c r="AE833" i="1"/>
  <c r="H832" i="1"/>
  <c r="AI832" i="1"/>
  <c r="AH832" i="1"/>
  <c r="AG832" i="1"/>
  <c r="AF832" i="1"/>
  <c r="AE832" i="1"/>
  <c r="AG831" i="1"/>
  <c r="AF831" i="1"/>
  <c r="AE831" i="1"/>
  <c r="H830" i="1"/>
  <c r="AI830" i="1"/>
  <c r="AH830" i="1"/>
  <c r="AG830" i="1"/>
  <c r="AF830" i="1"/>
  <c r="AE830" i="1"/>
  <c r="AH829" i="1"/>
  <c r="AG829" i="1"/>
  <c r="AF829" i="1"/>
  <c r="AE829" i="1"/>
  <c r="H828" i="1"/>
  <c r="AI828" i="1"/>
  <c r="AH828" i="1"/>
  <c r="AG828" i="1"/>
  <c r="AF828" i="1"/>
  <c r="AE828" i="1"/>
  <c r="H827" i="1"/>
  <c r="AI827" i="1"/>
  <c r="AH827" i="1"/>
  <c r="AG827" i="1"/>
  <c r="AF827" i="1"/>
  <c r="AE827" i="1"/>
  <c r="H826" i="1"/>
  <c r="AI826" i="1"/>
  <c r="AH826" i="1"/>
  <c r="AG826" i="1"/>
  <c r="AF826" i="1"/>
  <c r="AE826" i="1"/>
  <c r="H825" i="1"/>
  <c r="AI825" i="1"/>
  <c r="AH825" i="1"/>
  <c r="AG825" i="1"/>
  <c r="AF825" i="1"/>
  <c r="AE825" i="1"/>
  <c r="H824" i="1"/>
  <c r="AI824" i="1"/>
  <c r="AH824" i="1"/>
  <c r="AG824" i="1"/>
  <c r="AF824" i="1"/>
  <c r="AE824" i="1"/>
  <c r="H823" i="1"/>
  <c r="AI823" i="1"/>
  <c r="AH823" i="1"/>
  <c r="AG823" i="1"/>
  <c r="AF823" i="1"/>
  <c r="AE823" i="1"/>
  <c r="H822" i="1"/>
  <c r="AI822" i="1"/>
  <c r="AH822" i="1"/>
  <c r="AG822" i="1"/>
  <c r="AF822" i="1"/>
  <c r="AE822" i="1"/>
  <c r="H821" i="1"/>
  <c r="AI821" i="1"/>
  <c r="AH821" i="1"/>
  <c r="AG821" i="1"/>
  <c r="AF821" i="1"/>
  <c r="AE821" i="1"/>
  <c r="H820" i="1"/>
  <c r="AI820" i="1"/>
  <c r="AH820" i="1"/>
  <c r="AG820" i="1"/>
  <c r="AF820" i="1"/>
  <c r="AE820" i="1"/>
  <c r="H819" i="1"/>
  <c r="AI819" i="1"/>
  <c r="AH819" i="1"/>
  <c r="AG819" i="1"/>
  <c r="AF819" i="1"/>
  <c r="AE819" i="1"/>
  <c r="H818" i="1"/>
  <c r="AI818" i="1"/>
  <c r="AH818" i="1"/>
  <c r="AG818" i="1"/>
  <c r="AF818" i="1"/>
  <c r="AE818" i="1"/>
  <c r="H817" i="1"/>
  <c r="AI817" i="1"/>
  <c r="AH817" i="1"/>
  <c r="AG817" i="1"/>
  <c r="AF817" i="1"/>
  <c r="AE817" i="1"/>
  <c r="H816" i="1"/>
  <c r="AI816" i="1"/>
  <c r="AH816" i="1"/>
  <c r="AG816" i="1"/>
  <c r="AF816" i="1"/>
  <c r="AE816" i="1"/>
  <c r="AH815" i="1"/>
  <c r="AG815" i="1"/>
  <c r="AF815" i="1"/>
  <c r="AE815" i="1"/>
  <c r="AH814" i="1"/>
  <c r="AG814" i="1"/>
  <c r="AF814" i="1"/>
  <c r="AE814" i="1"/>
  <c r="H813" i="1"/>
  <c r="AI813" i="1"/>
  <c r="AH813" i="1"/>
  <c r="AG813" i="1"/>
  <c r="AF813" i="1"/>
  <c r="AE813" i="1"/>
  <c r="H812" i="1"/>
  <c r="AI812" i="1"/>
  <c r="AH812" i="1"/>
  <c r="AG812" i="1"/>
  <c r="AF812" i="1"/>
  <c r="AE812" i="1"/>
  <c r="H811" i="1"/>
  <c r="AI811" i="1"/>
  <c r="AH811" i="1"/>
  <c r="AG811" i="1"/>
  <c r="AF811" i="1"/>
  <c r="AE811" i="1"/>
  <c r="H810" i="1"/>
  <c r="AI810" i="1"/>
  <c r="AH810" i="1"/>
  <c r="AG810" i="1"/>
  <c r="AF810" i="1"/>
  <c r="AE810" i="1"/>
  <c r="H809" i="1"/>
  <c r="AI809" i="1"/>
  <c r="AH809" i="1"/>
  <c r="AG809" i="1"/>
  <c r="AF809" i="1"/>
  <c r="AE809" i="1"/>
  <c r="H808" i="1"/>
  <c r="AI808" i="1"/>
  <c r="AH808" i="1"/>
  <c r="AG808" i="1"/>
  <c r="AF808" i="1"/>
  <c r="AE808" i="1"/>
  <c r="H807" i="1"/>
  <c r="AI807" i="1"/>
  <c r="AH807" i="1"/>
  <c r="AG807" i="1"/>
  <c r="AF807" i="1"/>
  <c r="AE807" i="1"/>
  <c r="H806" i="1"/>
  <c r="AI806" i="1"/>
  <c r="AH806" i="1"/>
  <c r="AG806" i="1"/>
  <c r="AF806" i="1"/>
  <c r="AE806" i="1"/>
  <c r="AG805" i="1"/>
  <c r="AF805" i="1"/>
  <c r="AE805" i="1"/>
  <c r="H804" i="1"/>
  <c r="AI804" i="1"/>
  <c r="AH804" i="1"/>
  <c r="AG804" i="1"/>
  <c r="AF804" i="1"/>
  <c r="AE804" i="1"/>
  <c r="H803" i="1"/>
  <c r="AI803" i="1"/>
  <c r="AH803" i="1"/>
  <c r="AG803" i="1"/>
  <c r="AF803" i="1"/>
  <c r="AE803" i="1"/>
  <c r="H802" i="1"/>
  <c r="AI802" i="1"/>
  <c r="AH802" i="1"/>
  <c r="AG802" i="1"/>
  <c r="AF802" i="1"/>
  <c r="AE802" i="1"/>
  <c r="H801" i="1"/>
  <c r="AI801" i="1"/>
  <c r="AH801" i="1"/>
  <c r="AG801" i="1"/>
  <c r="AF801" i="1"/>
  <c r="AE801" i="1"/>
  <c r="H800" i="1"/>
  <c r="AI800" i="1"/>
  <c r="AH800" i="1"/>
  <c r="AG800" i="1"/>
  <c r="AF800" i="1"/>
  <c r="AE800" i="1"/>
  <c r="AH799" i="1"/>
  <c r="AG799" i="1"/>
  <c r="AF799" i="1"/>
  <c r="AE799" i="1"/>
  <c r="H798" i="1"/>
  <c r="AI798" i="1"/>
  <c r="AH798" i="1"/>
  <c r="AG798" i="1"/>
  <c r="AF798" i="1"/>
  <c r="AE798" i="1"/>
  <c r="H797" i="1"/>
  <c r="AI797" i="1"/>
  <c r="AH797" i="1"/>
  <c r="AG797" i="1"/>
  <c r="AF797" i="1"/>
  <c r="AE797" i="1"/>
  <c r="H796" i="1"/>
  <c r="AI796" i="1"/>
  <c r="AH796" i="1"/>
  <c r="AG796" i="1"/>
  <c r="AF796" i="1"/>
  <c r="AE796" i="1"/>
  <c r="H795" i="1"/>
  <c r="AI795" i="1"/>
  <c r="AH795" i="1"/>
  <c r="AG795" i="1"/>
  <c r="AF795" i="1"/>
  <c r="AE795" i="1"/>
  <c r="H794" i="1"/>
  <c r="AI794" i="1"/>
  <c r="AH794" i="1"/>
  <c r="AG794" i="1"/>
  <c r="AF794" i="1"/>
  <c r="AE794" i="1"/>
  <c r="H793" i="1"/>
  <c r="AI793" i="1"/>
  <c r="AH793" i="1"/>
  <c r="AG793" i="1"/>
  <c r="AF793" i="1"/>
  <c r="AE793" i="1"/>
  <c r="H792" i="1"/>
  <c r="AI792" i="1"/>
  <c r="AH792" i="1"/>
  <c r="AG792" i="1"/>
  <c r="AF792" i="1"/>
  <c r="AE792" i="1"/>
  <c r="H791" i="1"/>
  <c r="AI791" i="1"/>
  <c r="AH791" i="1"/>
  <c r="AG791" i="1"/>
  <c r="AF791" i="1"/>
  <c r="AE791" i="1"/>
  <c r="H790" i="1"/>
  <c r="AI790" i="1"/>
  <c r="AH790" i="1"/>
  <c r="AG790" i="1"/>
  <c r="AF790" i="1"/>
  <c r="AE790" i="1"/>
  <c r="H789" i="1"/>
  <c r="AI789" i="1"/>
  <c r="AH789" i="1"/>
  <c r="AG789" i="1"/>
  <c r="AF789" i="1"/>
  <c r="AE789" i="1"/>
  <c r="H788" i="1"/>
  <c r="AI788" i="1"/>
  <c r="AH788" i="1"/>
  <c r="AG788" i="1"/>
  <c r="AF788" i="1"/>
  <c r="AE788" i="1"/>
  <c r="H787" i="1"/>
  <c r="AI787" i="1"/>
  <c r="AH787" i="1"/>
  <c r="AG787" i="1"/>
  <c r="AF787" i="1"/>
  <c r="AE787" i="1"/>
  <c r="H786" i="1"/>
  <c r="AI786" i="1"/>
  <c r="AH786" i="1"/>
  <c r="AG786" i="1"/>
  <c r="AF786" i="1"/>
  <c r="AE786" i="1"/>
  <c r="H785" i="1"/>
  <c r="AI785" i="1"/>
  <c r="AH785" i="1"/>
  <c r="AG785" i="1"/>
  <c r="AF785" i="1"/>
  <c r="AE785" i="1"/>
  <c r="H784" i="1"/>
  <c r="AI784" i="1"/>
  <c r="AH784" i="1"/>
  <c r="AG784" i="1"/>
  <c r="AF784" i="1"/>
  <c r="AE784" i="1"/>
  <c r="H783" i="1"/>
  <c r="AI783" i="1"/>
  <c r="AH783" i="1"/>
  <c r="AG783" i="1"/>
  <c r="AF783" i="1"/>
  <c r="AE783" i="1"/>
  <c r="H782" i="1"/>
  <c r="AI782" i="1"/>
  <c r="AH782" i="1"/>
  <c r="AG782" i="1"/>
  <c r="AF782" i="1"/>
  <c r="AE782" i="1"/>
  <c r="AG781" i="1"/>
  <c r="AF781" i="1"/>
  <c r="AE781" i="1"/>
  <c r="H780" i="1"/>
  <c r="AI780" i="1"/>
  <c r="AH780" i="1"/>
  <c r="AG780" i="1"/>
  <c r="AF780" i="1"/>
  <c r="AE780" i="1"/>
  <c r="H779" i="1"/>
  <c r="AI779" i="1"/>
  <c r="AH779" i="1"/>
  <c r="AG779" i="1"/>
  <c r="AF779" i="1"/>
  <c r="AE779" i="1"/>
  <c r="AH778" i="1"/>
  <c r="AG778" i="1"/>
  <c r="AF778" i="1"/>
  <c r="AE778" i="1"/>
  <c r="H777" i="1"/>
  <c r="AI777" i="1"/>
  <c r="AH777" i="1"/>
  <c r="AG777" i="1"/>
  <c r="AF777" i="1"/>
  <c r="AE777" i="1"/>
  <c r="H776" i="1"/>
  <c r="AI776" i="1"/>
  <c r="AH776" i="1"/>
  <c r="AG776" i="1"/>
  <c r="AF776" i="1"/>
  <c r="AE776" i="1"/>
  <c r="H775" i="1"/>
  <c r="AI775" i="1"/>
  <c r="AH775" i="1"/>
  <c r="AG775" i="1"/>
  <c r="AF775" i="1"/>
  <c r="AE775" i="1"/>
  <c r="H774" i="1"/>
  <c r="AI774" i="1"/>
  <c r="AH774" i="1"/>
  <c r="AG774" i="1"/>
  <c r="AF774" i="1"/>
  <c r="AE774" i="1"/>
  <c r="AG773" i="1"/>
  <c r="AF773" i="1"/>
  <c r="AE773" i="1"/>
  <c r="H772" i="1"/>
  <c r="AI772" i="1"/>
  <c r="AH772" i="1"/>
  <c r="AG772" i="1"/>
  <c r="AF772" i="1"/>
  <c r="AE772" i="1"/>
  <c r="H771" i="1"/>
  <c r="AI771" i="1"/>
  <c r="AH771" i="1"/>
  <c r="AG771" i="1"/>
  <c r="AF771" i="1"/>
  <c r="AE771" i="1"/>
  <c r="H770" i="1"/>
  <c r="AI770" i="1"/>
  <c r="AH770" i="1"/>
  <c r="AG770" i="1"/>
  <c r="AF770" i="1"/>
  <c r="AE770" i="1"/>
  <c r="AG769" i="1"/>
  <c r="AF769" i="1"/>
  <c r="AE769" i="1"/>
  <c r="H768" i="1"/>
  <c r="AI768" i="1"/>
  <c r="AH768" i="1"/>
  <c r="AG768" i="1"/>
  <c r="AF768" i="1"/>
  <c r="AE768" i="1"/>
  <c r="H767" i="1"/>
  <c r="AI767" i="1"/>
  <c r="AH767" i="1"/>
  <c r="AG767" i="1"/>
  <c r="AF767" i="1"/>
  <c r="AE767" i="1"/>
  <c r="H766" i="1"/>
  <c r="AI766" i="1"/>
  <c r="AH766" i="1"/>
  <c r="AG766" i="1"/>
  <c r="AF766" i="1"/>
  <c r="AE766" i="1"/>
  <c r="H765" i="1"/>
  <c r="AI765" i="1"/>
  <c r="AH765" i="1"/>
  <c r="AG765" i="1"/>
  <c r="AF765" i="1"/>
  <c r="AE765" i="1"/>
  <c r="AG764" i="1"/>
  <c r="AF764" i="1"/>
  <c r="AE764" i="1"/>
  <c r="H763" i="1"/>
  <c r="AI763" i="1"/>
  <c r="AH763" i="1"/>
  <c r="AG763" i="1"/>
  <c r="AF763" i="1"/>
  <c r="AE763" i="1"/>
  <c r="H762" i="1"/>
  <c r="AI762" i="1"/>
  <c r="AH762" i="1"/>
  <c r="AG762" i="1"/>
  <c r="AF762" i="1"/>
  <c r="AE762" i="1"/>
  <c r="H761" i="1"/>
  <c r="AI761" i="1"/>
  <c r="AH761" i="1"/>
  <c r="AG761" i="1"/>
  <c r="AF761" i="1"/>
  <c r="AE761" i="1"/>
  <c r="H760" i="1"/>
  <c r="AI760" i="1"/>
  <c r="AH760" i="1"/>
  <c r="AG760" i="1"/>
  <c r="AF760" i="1"/>
  <c r="AE760" i="1"/>
  <c r="H759" i="1"/>
  <c r="AI759" i="1"/>
  <c r="AH759" i="1"/>
  <c r="AG759" i="1"/>
  <c r="AF759" i="1"/>
  <c r="AE759" i="1"/>
  <c r="H758" i="1"/>
  <c r="AI758" i="1"/>
  <c r="AH758" i="1"/>
  <c r="AG758" i="1"/>
  <c r="AF758" i="1"/>
  <c r="AE758" i="1"/>
  <c r="H757" i="1"/>
  <c r="AI757" i="1"/>
  <c r="AH757" i="1"/>
  <c r="AG757" i="1"/>
  <c r="AF757" i="1"/>
  <c r="AE757" i="1"/>
  <c r="H756" i="1"/>
  <c r="AI756" i="1"/>
  <c r="AH756" i="1"/>
  <c r="AG756" i="1"/>
  <c r="AF756" i="1"/>
  <c r="AE756" i="1"/>
  <c r="H755" i="1"/>
  <c r="AI755" i="1"/>
  <c r="AH755" i="1"/>
  <c r="AG755" i="1"/>
  <c r="AF755" i="1"/>
  <c r="AE755" i="1"/>
  <c r="AG754" i="1"/>
  <c r="AF754" i="1"/>
  <c r="AE754" i="1"/>
  <c r="H753" i="1"/>
  <c r="AI753" i="1"/>
  <c r="AH753" i="1"/>
  <c r="AG753" i="1"/>
  <c r="AF753" i="1"/>
  <c r="AE753" i="1"/>
  <c r="H752" i="1"/>
  <c r="AI752" i="1"/>
  <c r="AH752" i="1"/>
  <c r="AG752" i="1"/>
  <c r="AF752" i="1"/>
  <c r="AE752" i="1"/>
  <c r="H751" i="1"/>
  <c r="AI751" i="1"/>
  <c r="AH751" i="1"/>
  <c r="AG751" i="1"/>
  <c r="AF751" i="1"/>
  <c r="AE751" i="1"/>
  <c r="AM970" i="1"/>
  <c r="AM971" i="1"/>
  <c r="AM972" i="1"/>
  <c r="AN970" i="1"/>
  <c r="AN971" i="1"/>
  <c r="AN972" i="1"/>
  <c r="AO970" i="1"/>
  <c r="AO971" i="1"/>
  <c r="AO972" i="1"/>
  <c r="AP970" i="1"/>
  <c r="AP971" i="1"/>
  <c r="AP972" i="1"/>
  <c r="AM967" i="1"/>
  <c r="AM968" i="1"/>
  <c r="AN967" i="1"/>
  <c r="AN968" i="1"/>
  <c r="AO967" i="1"/>
  <c r="AO968" i="1"/>
  <c r="AP967" i="1"/>
  <c r="AP968" i="1"/>
  <c r="AM962" i="1"/>
  <c r="AN962" i="1"/>
  <c r="AO962" i="1"/>
  <c r="AP962" i="1"/>
  <c r="AM958" i="1"/>
  <c r="AN958" i="1"/>
  <c r="AO958" i="1"/>
  <c r="AP958" i="1"/>
  <c r="AM956" i="1"/>
  <c r="AN956" i="1"/>
  <c r="AO956" i="1"/>
  <c r="AP956" i="1"/>
  <c r="AM951" i="1"/>
  <c r="AM952" i="1"/>
  <c r="AM953" i="1"/>
  <c r="AN951" i="1"/>
  <c r="AN952" i="1"/>
  <c r="AN953" i="1"/>
  <c r="AO951" i="1"/>
  <c r="AO952" i="1"/>
  <c r="AO953" i="1"/>
  <c r="AP951" i="1"/>
  <c r="AP952" i="1"/>
  <c r="AP953" i="1"/>
  <c r="AM947" i="1"/>
  <c r="AM948" i="1"/>
  <c r="AM949" i="1"/>
  <c r="AN947" i="1"/>
  <c r="AN948" i="1"/>
  <c r="AN949" i="1"/>
  <c r="AO947" i="1"/>
  <c r="AO948" i="1"/>
  <c r="AO949" i="1"/>
  <c r="AP947" i="1"/>
  <c r="AP948" i="1"/>
  <c r="AP949" i="1"/>
  <c r="AM934" i="1"/>
  <c r="AM935" i="1"/>
  <c r="AM936" i="1"/>
  <c r="AM937" i="1"/>
  <c r="AN934" i="1"/>
  <c r="AN935" i="1"/>
  <c r="AN936" i="1"/>
  <c r="AN937" i="1"/>
  <c r="AO934" i="1"/>
  <c r="AO935" i="1"/>
  <c r="AO936" i="1"/>
  <c r="AO937" i="1"/>
  <c r="AP934" i="1"/>
  <c r="AP935" i="1"/>
  <c r="AP936" i="1"/>
  <c r="AP937" i="1"/>
  <c r="AM901" i="1"/>
  <c r="AM902" i="1"/>
  <c r="AM903" i="1"/>
  <c r="AM904" i="1"/>
  <c r="AM905" i="1"/>
  <c r="AM906" i="1"/>
  <c r="AM907" i="1"/>
  <c r="AM908" i="1"/>
  <c r="AN901" i="1"/>
  <c r="AN902" i="1"/>
  <c r="AN903" i="1"/>
  <c r="AN904" i="1"/>
  <c r="AN905" i="1"/>
  <c r="AN906" i="1"/>
  <c r="AN907" i="1"/>
  <c r="AN908" i="1"/>
  <c r="AO901" i="1"/>
  <c r="AO902" i="1"/>
  <c r="AO903" i="1"/>
  <c r="AO904" i="1"/>
  <c r="AO905" i="1"/>
  <c r="AO906" i="1"/>
  <c r="AO907" i="1"/>
  <c r="AO908" i="1"/>
  <c r="AP901" i="1"/>
  <c r="AP902" i="1"/>
  <c r="AP903" i="1"/>
  <c r="AP904" i="1"/>
  <c r="AP905" i="1"/>
  <c r="AP906" i="1"/>
  <c r="AP907" i="1"/>
  <c r="AP908" i="1"/>
  <c r="AM898" i="1"/>
  <c r="AM899" i="1"/>
  <c r="AN898" i="1"/>
  <c r="AN899" i="1"/>
  <c r="AO898" i="1"/>
  <c r="AO899" i="1"/>
  <c r="AP898" i="1"/>
  <c r="AP899" i="1"/>
  <c r="AM875" i="1"/>
  <c r="AM876" i="1"/>
  <c r="AN875" i="1"/>
  <c r="AN876" i="1"/>
  <c r="AO875" i="1"/>
  <c r="AO876" i="1"/>
  <c r="AP875" i="1"/>
  <c r="AP876" i="1"/>
  <c r="AM853" i="1"/>
  <c r="AN853" i="1"/>
  <c r="AO853" i="1"/>
  <c r="AP853" i="1"/>
  <c r="AM837" i="1"/>
  <c r="AM839" i="1"/>
  <c r="AM840" i="1"/>
  <c r="AM841" i="1"/>
  <c r="AM842" i="1"/>
  <c r="AM843" i="1"/>
  <c r="AN837" i="1"/>
  <c r="AN839" i="1"/>
  <c r="AN840" i="1"/>
  <c r="AN841" i="1"/>
  <c r="AN842" i="1"/>
  <c r="AN843" i="1"/>
  <c r="AO837" i="1"/>
  <c r="AO839" i="1"/>
  <c r="AO840" i="1"/>
  <c r="AO841" i="1"/>
  <c r="AO842" i="1"/>
  <c r="AO843" i="1"/>
  <c r="AP837" i="1"/>
  <c r="AP839" i="1"/>
  <c r="AP840" i="1"/>
  <c r="AP841" i="1"/>
  <c r="AP842" i="1"/>
  <c r="AP843" i="1"/>
  <c r="AM832" i="1"/>
  <c r="AN832" i="1"/>
  <c r="AO832" i="1"/>
  <c r="AP832" i="1"/>
  <c r="AM830" i="1"/>
  <c r="AN830" i="1"/>
  <c r="AO830" i="1"/>
  <c r="AP830" i="1"/>
  <c r="AM800" i="1"/>
  <c r="AM801" i="1"/>
  <c r="AM802" i="1"/>
  <c r="AM803" i="1"/>
  <c r="AM804" i="1"/>
  <c r="AN800" i="1"/>
  <c r="AN801" i="1"/>
  <c r="AN802" i="1"/>
  <c r="AN803" i="1"/>
  <c r="AN804" i="1"/>
  <c r="AO800" i="1"/>
  <c r="AO801" i="1"/>
  <c r="AO802" i="1"/>
  <c r="AO803" i="1"/>
  <c r="AO804" i="1"/>
  <c r="AP800" i="1"/>
  <c r="AP801" i="1"/>
  <c r="AP802" i="1"/>
  <c r="AP803" i="1"/>
  <c r="AP804" i="1"/>
  <c r="AM779" i="1"/>
  <c r="AM780" i="1"/>
  <c r="AN779" i="1"/>
  <c r="AN780" i="1"/>
  <c r="AO779" i="1"/>
  <c r="AO780" i="1"/>
  <c r="AP779" i="1"/>
  <c r="AP780" i="1"/>
  <c r="AM770" i="1"/>
  <c r="AM771" i="1"/>
  <c r="AM772" i="1"/>
  <c r="AN770" i="1"/>
  <c r="AN771" i="1"/>
  <c r="AN772" i="1"/>
  <c r="AO770" i="1"/>
  <c r="AO771" i="1"/>
  <c r="AO772" i="1"/>
  <c r="AP770" i="1"/>
  <c r="AP771" i="1"/>
  <c r="AP772" i="1"/>
  <c r="AM765" i="1"/>
  <c r="AM766" i="1"/>
  <c r="AM767" i="1"/>
  <c r="AM768" i="1"/>
  <c r="AN765" i="1"/>
  <c r="AN766" i="1"/>
  <c r="AN767" i="1"/>
  <c r="AN768" i="1"/>
  <c r="AO765" i="1"/>
  <c r="AO766" i="1"/>
  <c r="AO767" i="1"/>
  <c r="AO768" i="1"/>
  <c r="AP765" i="1"/>
  <c r="AP766" i="1"/>
  <c r="AP767" i="1"/>
  <c r="AP768" i="1"/>
  <c r="AM751" i="1"/>
  <c r="AM752" i="1"/>
  <c r="AM753" i="1"/>
  <c r="AM755" i="1"/>
  <c r="AM756" i="1"/>
  <c r="AM757" i="1"/>
  <c r="AM758" i="1"/>
  <c r="AM759" i="1"/>
  <c r="AM760" i="1"/>
  <c r="AM761" i="1"/>
  <c r="AM762" i="1"/>
  <c r="AM763" i="1"/>
  <c r="AN751" i="1"/>
  <c r="AN752" i="1"/>
  <c r="AN753" i="1"/>
  <c r="AN755" i="1"/>
  <c r="AN756" i="1"/>
  <c r="AN757" i="1"/>
  <c r="AN758" i="1"/>
  <c r="AN759" i="1"/>
  <c r="AN760" i="1"/>
  <c r="AN761" i="1"/>
  <c r="AN762" i="1"/>
  <c r="AN763" i="1"/>
  <c r="AO751" i="1"/>
  <c r="AO752" i="1"/>
  <c r="AO753" i="1"/>
  <c r="AO755" i="1"/>
  <c r="AO756" i="1"/>
  <c r="AO757" i="1"/>
  <c r="AO758" i="1"/>
  <c r="AO759" i="1"/>
  <c r="AO760" i="1"/>
  <c r="AO761" i="1"/>
  <c r="AO762" i="1"/>
  <c r="AO763" i="1"/>
  <c r="AP751" i="1"/>
  <c r="AP752" i="1"/>
  <c r="AP753" i="1"/>
  <c r="AP755" i="1"/>
  <c r="AP756" i="1"/>
  <c r="AP757" i="1"/>
  <c r="AP758" i="1"/>
  <c r="AP759" i="1"/>
  <c r="AP760" i="1"/>
  <c r="AP761" i="1"/>
  <c r="AP762" i="1"/>
  <c r="AP763" i="1"/>
  <c r="AM652" i="1"/>
  <c r="AM653" i="1"/>
  <c r="AM654" i="1"/>
  <c r="AN652" i="1"/>
  <c r="AN653" i="1"/>
  <c r="AN654" i="1"/>
  <c r="AO652" i="1"/>
  <c r="AO653" i="1"/>
  <c r="AO654" i="1"/>
  <c r="AP652" i="1"/>
  <c r="AP653" i="1"/>
  <c r="AP654" i="1"/>
  <c r="AM656" i="1"/>
  <c r="AN656" i="1"/>
  <c r="AO656" i="1"/>
  <c r="AP656" i="1"/>
  <c r="AM658" i="1"/>
  <c r="AN658" i="1"/>
  <c r="AO658" i="1"/>
  <c r="AP658" i="1"/>
  <c r="AM660" i="1"/>
  <c r="AN660" i="1"/>
  <c r="AO660" i="1"/>
  <c r="AP660" i="1"/>
  <c r="AM661" i="1"/>
  <c r="AN661" i="1"/>
  <c r="AO661" i="1"/>
  <c r="AP661" i="1"/>
  <c r="AM662" i="1"/>
  <c r="AN662" i="1"/>
  <c r="AO662" i="1"/>
  <c r="AP662" i="1"/>
  <c r="BA4" i="1"/>
  <c r="BB4" i="1"/>
  <c r="BC4" i="1"/>
  <c r="BD4" i="1"/>
  <c r="BE4" i="1"/>
  <c r="BF4" i="1"/>
  <c r="BG4" i="1"/>
  <c r="BH4" i="1"/>
  <c r="CG4" i="1"/>
  <c r="BH5" i="1"/>
  <c r="AM8" i="1"/>
  <c r="AN8" i="1"/>
  <c r="AO8" i="1"/>
  <c r="AP8" i="1"/>
  <c r="AM9" i="1"/>
  <c r="AN9" i="1"/>
  <c r="AO9" i="1"/>
  <c r="AP9" i="1"/>
  <c r="AM12" i="1"/>
  <c r="AN12" i="1"/>
  <c r="AO12" i="1"/>
  <c r="AP12" i="1"/>
  <c r="AM13" i="1"/>
  <c r="AN13" i="1"/>
  <c r="AO13" i="1"/>
  <c r="AP13" i="1"/>
  <c r="AM14" i="1"/>
  <c r="AN14" i="1"/>
  <c r="AO14" i="1"/>
  <c r="AP14" i="1"/>
  <c r="AM15" i="1"/>
  <c r="AN15" i="1"/>
  <c r="AO15" i="1"/>
  <c r="AP15" i="1"/>
  <c r="AM16" i="1"/>
  <c r="AN16" i="1"/>
  <c r="AO16" i="1"/>
  <c r="AP16" i="1"/>
  <c r="AM17" i="1"/>
  <c r="AN17" i="1"/>
  <c r="AO17" i="1"/>
  <c r="AP17" i="1"/>
  <c r="AM18" i="1"/>
  <c r="AN18" i="1"/>
  <c r="AO18" i="1"/>
  <c r="AP18" i="1"/>
  <c r="AM19" i="1"/>
  <c r="AN19" i="1"/>
  <c r="AO19" i="1"/>
  <c r="AP19" i="1"/>
  <c r="AM20" i="1"/>
  <c r="AN20" i="1"/>
  <c r="AO20" i="1"/>
  <c r="AP20" i="1"/>
  <c r="AM21" i="1"/>
  <c r="AN21" i="1"/>
  <c r="AO21" i="1"/>
  <c r="AP21" i="1"/>
  <c r="AM22" i="1"/>
  <c r="AN22" i="1"/>
  <c r="AO22" i="1"/>
  <c r="AP22" i="1"/>
  <c r="AM23" i="1"/>
  <c r="AN23" i="1"/>
  <c r="AO23" i="1"/>
  <c r="AP23" i="1"/>
  <c r="AM24" i="1"/>
  <c r="AN24" i="1"/>
  <c r="AO24" i="1"/>
  <c r="AP24" i="1"/>
  <c r="AM26" i="1"/>
  <c r="AN26" i="1"/>
  <c r="AO26" i="1"/>
  <c r="AP26" i="1"/>
  <c r="AM27" i="1"/>
  <c r="AN27" i="1"/>
  <c r="AO27" i="1"/>
  <c r="AP27" i="1"/>
  <c r="AM29" i="1"/>
  <c r="AN29" i="1"/>
  <c r="AO29" i="1"/>
  <c r="AP29" i="1"/>
  <c r="AM30" i="1"/>
  <c r="AN30" i="1"/>
  <c r="AO30" i="1"/>
  <c r="AP30" i="1"/>
  <c r="AM31" i="1"/>
  <c r="AN31" i="1"/>
  <c r="AO31" i="1"/>
  <c r="AP31" i="1"/>
  <c r="AM32" i="1"/>
  <c r="AN32" i="1"/>
  <c r="AO32" i="1"/>
  <c r="AP32" i="1"/>
  <c r="AM33" i="1"/>
  <c r="AN33" i="1"/>
  <c r="AO33" i="1"/>
  <c r="AP33" i="1"/>
  <c r="AM43" i="1"/>
  <c r="AN43" i="1"/>
  <c r="AO43" i="1"/>
  <c r="AP43" i="1"/>
  <c r="AM44" i="1"/>
  <c r="AN44" i="1"/>
  <c r="AO44" i="1"/>
  <c r="AP44" i="1"/>
  <c r="AM45" i="1"/>
  <c r="AN45" i="1"/>
  <c r="AO45" i="1"/>
  <c r="AP45" i="1"/>
  <c r="AM47" i="1"/>
  <c r="AN47" i="1"/>
  <c r="AO47" i="1"/>
  <c r="AP47" i="1"/>
  <c r="AM48" i="1"/>
  <c r="AN48" i="1"/>
  <c r="AO48" i="1"/>
  <c r="AP48" i="1"/>
  <c r="AM49" i="1"/>
  <c r="AN49" i="1"/>
  <c r="AO49" i="1"/>
  <c r="AP49" i="1"/>
  <c r="AM50" i="1"/>
  <c r="AN50" i="1"/>
  <c r="AO50" i="1"/>
  <c r="AP50" i="1"/>
  <c r="AM51" i="1"/>
  <c r="AN51" i="1"/>
  <c r="AO51" i="1"/>
  <c r="AP51" i="1"/>
  <c r="AM53" i="1"/>
  <c r="AN53" i="1"/>
  <c r="AO53" i="1"/>
  <c r="AP53" i="1"/>
  <c r="AM54" i="1"/>
  <c r="AN54" i="1"/>
  <c r="AO54" i="1"/>
  <c r="AP54" i="1"/>
  <c r="AM55" i="1"/>
  <c r="AN55" i="1"/>
  <c r="AO55" i="1"/>
  <c r="AP55" i="1"/>
  <c r="AM56" i="1"/>
  <c r="AN56" i="1"/>
  <c r="AO56" i="1"/>
  <c r="AP56" i="1"/>
  <c r="AM57" i="1"/>
  <c r="AN57" i="1"/>
  <c r="AO57" i="1"/>
  <c r="AP57" i="1"/>
  <c r="AM58" i="1"/>
  <c r="AN58" i="1"/>
  <c r="AO58" i="1"/>
  <c r="AP58" i="1"/>
  <c r="AM59" i="1"/>
  <c r="AN59" i="1"/>
  <c r="AO59" i="1"/>
  <c r="AP59" i="1"/>
  <c r="AM60" i="1"/>
  <c r="AN60" i="1"/>
  <c r="AO60" i="1"/>
  <c r="AP60" i="1"/>
  <c r="AM61" i="1"/>
  <c r="AN61" i="1"/>
  <c r="AO61" i="1"/>
  <c r="AP61" i="1"/>
  <c r="AM62" i="1"/>
  <c r="AN62" i="1"/>
  <c r="AO62" i="1"/>
  <c r="AP62" i="1"/>
  <c r="AM63" i="1"/>
  <c r="AN63" i="1"/>
  <c r="AO63" i="1"/>
  <c r="AP63" i="1"/>
  <c r="AM64" i="1"/>
  <c r="AN64" i="1"/>
  <c r="AO64" i="1"/>
  <c r="AP64" i="1"/>
  <c r="AM65" i="1"/>
  <c r="AN65" i="1"/>
  <c r="AO65" i="1"/>
  <c r="AP65" i="1"/>
  <c r="AM66" i="1"/>
  <c r="AN66" i="1"/>
  <c r="AO66" i="1"/>
  <c r="AP66" i="1"/>
  <c r="AM67" i="1"/>
  <c r="AN67" i="1"/>
  <c r="AO67" i="1"/>
  <c r="AP67" i="1"/>
  <c r="AM68" i="1"/>
  <c r="AN68" i="1"/>
  <c r="AO68" i="1"/>
  <c r="AP68" i="1"/>
  <c r="AM69" i="1"/>
  <c r="AN69" i="1"/>
  <c r="AO69" i="1"/>
  <c r="AP69" i="1"/>
  <c r="AM70" i="1"/>
  <c r="AN70" i="1"/>
  <c r="AO70" i="1"/>
  <c r="AP70" i="1"/>
  <c r="AM72" i="1"/>
  <c r="AN72" i="1"/>
  <c r="AO72" i="1"/>
  <c r="AP72" i="1"/>
  <c r="AM73" i="1"/>
  <c r="AN73" i="1"/>
  <c r="AO73" i="1"/>
  <c r="AP73" i="1"/>
  <c r="AM74" i="1"/>
  <c r="AN74" i="1"/>
  <c r="AO74" i="1"/>
  <c r="AP74" i="1"/>
  <c r="AM75" i="1"/>
  <c r="AN75" i="1"/>
  <c r="AO75" i="1"/>
  <c r="AP75" i="1"/>
  <c r="AM78" i="1"/>
  <c r="AN78" i="1"/>
  <c r="AO78" i="1"/>
  <c r="AP78" i="1"/>
  <c r="AM79" i="1"/>
  <c r="AN79" i="1"/>
  <c r="AO79" i="1"/>
  <c r="AP79" i="1"/>
  <c r="AM80" i="1"/>
  <c r="AN80" i="1"/>
  <c r="AO80" i="1"/>
  <c r="AP80" i="1"/>
  <c r="AM81" i="1"/>
  <c r="AN81" i="1"/>
  <c r="AO81" i="1"/>
  <c r="AP81" i="1"/>
  <c r="AM82" i="1"/>
  <c r="AN82" i="1"/>
  <c r="AO82" i="1"/>
  <c r="AP82" i="1"/>
  <c r="AM83" i="1"/>
  <c r="AN83" i="1"/>
  <c r="AO83" i="1"/>
  <c r="AP83" i="1"/>
  <c r="AM84" i="1"/>
  <c r="AN84" i="1"/>
  <c r="AO84" i="1"/>
  <c r="AP84" i="1"/>
  <c r="AM85" i="1"/>
  <c r="AN85" i="1"/>
  <c r="AO85" i="1"/>
  <c r="AP85" i="1"/>
  <c r="AM86" i="1"/>
  <c r="AN86" i="1"/>
  <c r="AO86" i="1"/>
  <c r="AP86" i="1"/>
  <c r="AM87" i="1"/>
  <c r="AN87" i="1"/>
  <c r="AO87" i="1"/>
  <c r="AP87" i="1"/>
  <c r="AM88" i="1"/>
  <c r="AN88" i="1"/>
  <c r="AO88" i="1"/>
  <c r="AP88" i="1"/>
  <c r="AM90" i="1"/>
  <c r="AN90" i="1"/>
  <c r="AO90" i="1"/>
  <c r="AP90" i="1"/>
  <c r="AM91" i="1"/>
  <c r="AN91" i="1"/>
  <c r="AO91" i="1"/>
  <c r="AP91" i="1"/>
  <c r="AM93" i="1"/>
  <c r="AN93" i="1"/>
  <c r="AO93" i="1"/>
  <c r="AP93" i="1"/>
  <c r="AM94" i="1"/>
  <c r="AN94" i="1"/>
  <c r="AO94" i="1"/>
  <c r="AP94" i="1"/>
  <c r="AM95" i="1"/>
  <c r="AN95" i="1"/>
  <c r="AO95" i="1"/>
  <c r="AP95" i="1"/>
  <c r="AM97" i="1"/>
  <c r="AN97" i="1"/>
  <c r="AO97" i="1"/>
  <c r="AP97" i="1"/>
  <c r="AM98" i="1"/>
  <c r="AN98" i="1"/>
  <c r="AO98" i="1"/>
  <c r="AP98" i="1"/>
  <c r="AM99" i="1"/>
  <c r="AN99" i="1"/>
  <c r="AO99" i="1"/>
  <c r="AP99" i="1"/>
  <c r="AM100" i="1"/>
  <c r="AN100" i="1"/>
  <c r="AO100" i="1"/>
  <c r="AP100" i="1"/>
  <c r="AM101" i="1"/>
  <c r="AN101" i="1"/>
  <c r="AO101" i="1"/>
  <c r="AP101" i="1"/>
  <c r="AM102" i="1"/>
  <c r="AN102" i="1"/>
  <c r="AO102" i="1"/>
  <c r="AP102" i="1"/>
  <c r="AM103" i="1"/>
  <c r="AN103" i="1"/>
  <c r="AO103" i="1"/>
  <c r="AP103" i="1"/>
  <c r="AM105" i="1"/>
  <c r="AN105" i="1"/>
  <c r="AO105" i="1"/>
  <c r="AP105" i="1"/>
  <c r="AM106" i="1"/>
  <c r="AN106" i="1"/>
  <c r="AO106" i="1"/>
  <c r="AP106" i="1"/>
  <c r="AM110" i="1"/>
  <c r="AN110" i="1"/>
  <c r="AO110" i="1"/>
  <c r="AP110" i="1"/>
  <c r="AM111" i="1"/>
  <c r="AN111" i="1"/>
  <c r="AO111" i="1"/>
  <c r="AP111" i="1"/>
  <c r="AM112" i="1"/>
  <c r="AN112" i="1"/>
  <c r="AO112" i="1"/>
  <c r="AP112" i="1"/>
  <c r="AM113" i="1"/>
  <c r="AN113" i="1"/>
  <c r="AO113" i="1"/>
  <c r="AP113" i="1"/>
  <c r="AM114" i="1"/>
  <c r="AN114" i="1"/>
  <c r="AO114" i="1"/>
  <c r="AP114" i="1"/>
  <c r="AM115" i="1"/>
  <c r="AN115" i="1"/>
  <c r="AO115" i="1"/>
  <c r="AP115" i="1"/>
  <c r="AM117" i="1"/>
  <c r="AN117" i="1"/>
  <c r="AO117" i="1"/>
  <c r="AP117" i="1"/>
  <c r="AM118" i="1"/>
  <c r="AN118" i="1"/>
  <c r="AO118" i="1"/>
  <c r="AP118" i="1"/>
  <c r="AM122" i="1"/>
  <c r="AN122" i="1"/>
  <c r="AO122" i="1"/>
  <c r="AP122" i="1"/>
  <c r="AM137" i="1"/>
  <c r="AN137" i="1"/>
  <c r="AO137" i="1"/>
  <c r="AP137" i="1"/>
  <c r="AM138" i="1"/>
  <c r="AN138" i="1"/>
  <c r="AO138" i="1"/>
  <c r="AP138" i="1"/>
  <c r="AM139" i="1"/>
  <c r="AN139" i="1"/>
  <c r="AO139" i="1"/>
  <c r="AP139" i="1"/>
  <c r="AM140" i="1"/>
  <c r="AN140" i="1"/>
  <c r="AO140" i="1"/>
  <c r="AP140" i="1"/>
  <c r="AM141" i="1"/>
  <c r="AN141" i="1"/>
  <c r="AO141" i="1"/>
  <c r="AP141" i="1"/>
  <c r="AM142" i="1"/>
  <c r="AN142" i="1"/>
  <c r="AO142" i="1"/>
  <c r="AP142" i="1"/>
  <c r="AM143" i="1"/>
  <c r="AN143" i="1"/>
  <c r="AO143" i="1"/>
  <c r="AP143" i="1"/>
  <c r="BI147" i="1"/>
  <c r="BM147" i="1"/>
  <c r="BW147" i="1"/>
  <c r="BX147" i="1"/>
  <c r="BY147" i="1"/>
  <c r="CG147" i="1"/>
  <c r="AM149" i="1"/>
  <c r="AN149" i="1"/>
  <c r="AO149" i="1"/>
  <c r="AP149" i="1"/>
  <c r="AM150" i="1"/>
  <c r="AN150" i="1"/>
  <c r="AO150" i="1"/>
  <c r="AP150" i="1"/>
  <c r="AM152" i="1"/>
  <c r="AN152" i="1"/>
  <c r="AO152" i="1"/>
  <c r="AP152" i="1"/>
  <c r="AM153" i="1"/>
  <c r="AN153" i="1"/>
  <c r="AO153" i="1"/>
  <c r="AP153" i="1"/>
  <c r="AM154" i="1"/>
  <c r="AN154" i="1"/>
  <c r="AO154" i="1"/>
  <c r="AP154" i="1"/>
  <c r="AM155" i="1"/>
  <c r="AN155" i="1"/>
  <c r="AO155" i="1"/>
  <c r="AP155" i="1"/>
  <c r="AM170" i="1"/>
  <c r="AN170" i="1"/>
  <c r="AO170" i="1"/>
  <c r="AP170" i="1"/>
  <c r="AM171" i="1"/>
  <c r="AN171" i="1"/>
  <c r="AO171" i="1"/>
  <c r="AP171" i="1"/>
  <c r="AM172" i="1"/>
  <c r="AN172" i="1"/>
  <c r="AO172" i="1"/>
  <c r="AP172" i="1"/>
  <c r="AM173" i="1"/>
  <c r="AN173" i="1"/>
  <c r="AO173" i="1"/>
  <c r="AP173" i="1"/>
  <c r="AM175" i="1"/>
  <c r="AN175" i="1"/>
  <c r="AO175" i="1"/>
  <c r="AP175" i="1"/>
  <c r="AM176" i="1"/>
  <c r="AN176" i="1"/>
  <c r="AO176" i="1"/>
  <c r="AP176" i="1"/>
  <c r="AM179" i="1"/>
  <c r="AN179" i="1"/>
  <c r="AO179" i="1"/>
  <c r="AP179" i="1"/>
  <c r="AM180" i="1"/>
  <c r="AN180" i="1"/>
  <c r="AO180" i="1"/>
  <c r="AP180" i="1"/>
  <c r="AM181" i="1"/>
  <c r="AN181" i="1"/>
  <c r="AO181" i="1"/>
  <c r="AP181" i="1"/>
  <c r="AM182" i="1"/>
  <c r="AN182" i="1"/>
  <c r="AO182" i="1"/>
  <c r="AP182" i="1"/>
  <c r="AM183" i="1"/>
  <c r="AN183" i="1"/>
  <c r="AO183" i="1"/>
  <c r="AP183" i="1"/>
  <c r="AM184" i="1"/>
  <c r="AN184" i="1"/>
  <c r="AO184" i="1"/>
  <c r="AP184" i="1"/>
  <c r="AM186" i="1"/>
  <c r="AN186" i="1"/>
  <c r="AO186" i="1"/>
  <c r="AP186" i="1"/>
  <c r="AM187" i="1"/>
  <c r="AN187" i="1"/>
  <c r="AO187" i="1"/>
  <c r="AP187" i="1"/>
  <c r="AM188" i="1"/>
  <c r="AN188" i="1"/>
  <c r="AO188" i="1"/>
  <c r="AP188" i="1"/>
  <c r="AM192" i="1"/>
  <c r="AN192" i="1"/>
  <c r="AO192" i="1"/>
  <c r="AP192" i="1"/>
  <c r="AM194" i="1"/>
  <c r="AN194" i="1"/>
  <c r="AO194" i="1"/>
  <c r="AP194" i="1"/>
  <c r="AM195" i="1"/>
  <c r="AN195" i="1"/>
  <c r="AO195" i="1"/>
  <c r="AP195" i="1"/>
  <c r="AM198" i="1"/>
  <c r="AN198" i="1"/>
  <c r="AO198" i="1"/>
  <c r="AP198" i="1"/>
  <c r="AM202" i="1"/>
  <c r="AN202" i="1"/>
  <c r="AO202" i="1"/>
  <c r="AP202" i="1"/>
  <c r="AM204" i="1"/>
  <c r="AN204" i="1"/>
  <c r="AO204" i="1"/>
  <c r="AP204" i="1"/>
  <c r="AM207" i="1"/>
  <c r="AN207" i="1"/>
  <c r="AO207" i="1"/>
  <c r="AP207" i="1"/>
  <c r="AM211" i="1"/>
  <c r="AN211" i="1"/>
  <c r="AO211" i="1"/>
  <c r="AP211" i="1"/>
  <c r="AM212" i="1"/>
  <c r="AN212" i="1"/>
  <c r="AO212" i="1"/>
  <c r="AP212" i="1"/>
  <c r="AM213" i="1"/>
  <c r="AN213" i="1"/>
  <c r="AO213" i="1"/>
  <c r="AP213" i="1"/>
  <c r="AM214" i="1"/>
  <c r="AN214" i="1"/>
  <c r="AO214" i="1"/>
  <c r="AP214" i="1"/>
  <c r="BI215" i="1"/>
  <c r="BM215" i="1"/>
  <c r="BW215" i="1"/>
  <c r="BX215" i="1"/>
  <c r="BY215" i="1"/>
  <c r="CG215" i="1"/>
  <c r="BI217" i="1"/>
  <c r="BM217" i="1"/>
  <c r="BW217" i="1"/>
  <c r="BX217" i="1"/>
  <c r="BY217" i="1"/>
  <c r="CG217" i="1"/>
  <c r="AM218" i="1"/>
  <c r="AN218" i="1"/>
  <c r="AO218" i="1"/>
  <c r="AP218" i="1"/>
  <c r="AM219" i="1"/>
  <c r="AN219" i="1"/>
  <c r="AO219" i="1"/>
  <c r="AP219" i="1"/>
  <c r="AM220" i="1"/>
  <c r="AN220" i="1"/>
  <c r="AO220" i="1"/>
  <c r="AP220" i="1"/>
  <c r="AM221" i="1"/>
  <c r="AN221" i="1"/>
  <c r="AO221" i="1"/>
  <c r="AP221" i="1"/>
  <c r="AM222" i="1"/>
  <c r="AN222" i="1"/>
  <c r="AO222" i="1"/>
  <c r="AP222" i="1"/>
  <c r="AM224" i="1"/>
  <c r="AN224" i="1"/>
  <c r="AO224" i="1"/>
  <c r="AP224" i="1"/>
  <c r="AM225" i="1"/>
  <c r="AN225" i="1"/>
  <c r="AO225" i="1"/>
  <c r="AP225" i="1"/>
  <c r="AM226" i="1"/>
  <c r="AN226" i="1"/>
  <c r="AO226" i="1"/>
  <c r="AP226" i="1"/>
  <c r="AM227" i="1"/>
  <c r="AN227" i="1"/>
  <c r="AO227" i="1"/>
  <c r="AP227" i="1"/>
  <c r="AM228" i="1"/>
  <c r="AN228" i="1"/>
  <c r="AO228" i="1"/>
  <c r="AP228" i="1"/>
  <c r="AM236" i="1"/>
  <c r="AN236" i="1"/>
  <c r="AO236" i="1"/>
  <c r="AP236" i="1"/>
  <c r="AM238" i="1"/>
  <c r="AN238" i="1"/>
  <c r="AO238" i="1"/>
  <c r="AP238" i="1"/>
  <c r="AM239" i="1"/>
  <c r="AN239" i="1"/>
  <c r="AO239" i="1"/>
  <c r="AP239" i="1"/>
  <c r="AM240" i="1"/>
  <c r="AN240" i="1"/>
  <c r="AO240" i="1"/>
  <c r="AP240" i="1"/>
  <c r="AM241" i="1"/>
  <c r="AN241" i="1"/>
  <c r="AO241" i="1"/>
  <c r="AP241" i="1"/>
  <c r="AM245" i="1"/>
  <c r="AN245" i="1"/>
  <c r="AO245" i="1"/>
  <c r="AP245" i="1"/>
  <c r="AM246" i="1"/>
  <c r="AN246" i="1"/>
  <c r="AO246" i="1"/>
  <c r="AP246" i="1"/>
  <c r="AM247" i="1"/>
  <c r="AN247" i="1"/>
  <c r="AO247" i="1"/>
  <c r="AP247" i="1"/>
  <c r="AM249" i="1"/>
  <c r="AN249" i="1"/>
  <c r="AO249" i="1"/>
  <c r="AP249" i="1"/>
  <c r="AM250" i="1"/>
  <c r="AN250" i="1"/>
  <c r="AO250" i="1"/>
  <c r="AP250" i="1"/>
  <c r="AM251" i="1"/>
  <c r="AN251" i="1"/>
  <c r="AO251" i="1"/>
  <c r="AP251" i="1"/>
  <c r="AM252" i="1"/>
  <c r="AN252" i="1"/>
  <c r="AO252" i="1"/>
  <c r="AP252" i="1"/>
  <c r="AM263" i="1"/>
  <c r="AN263" i="1"/>
  <c r="AO263" i="1"/>
  <c r="AP263" i="1"/>
  <c r="AM264" i="1"/>
  <c r="AN264" i="1"/>
  <c r="AO264" i="1"/>
  <c r="AP264" i="1"/>
  <c r="AM265" i="1"/>
  <c r="AN265" i="1"/>
  <c r="AO265" i="1"/>
  <c r="AP265" i="1"/>
  <c r="AM268" i="1"/>
  <c r="AN268" i="1"/>
  <c r="AO268" i="1"/>
  <c r="AP268" i="1"/>
  <c r="AM270" i="1"/>
  <c r="AN270" i="1"/>
  <c r="AO270" i="1"/>
  <c r="AP270" i="1"/>
  <c r="AM271" i="1"/>
  <c r="AN271" i="1"/>
  <c r="AO271" i="1"/>
  <c r="AP271" i="1"/>
  <c r="AM272" i="1"/>
  <c r="AN272" i="1"/>
  <c r="AO272" i="1"/>
  <c r="AP272" i="1"/>
  <c r="AM274" i="1"/>
  <c r="AN274" i="1"/>
  <c r="AO274" i="1"/>
  <c r="AP274" i="1"/>
  <c r="AM276" i="1"/>
  <c r="AN276" i="1"/>
  <c r="AO276" i="1"/>
  <c r="AP276" i="1"/>
  <c r="AM278" i="1"/>
  <c r="AN278" i="1"/>
  <c r="AO278" i="1"/>
  <c r="AP278" i="1"/>
  <c r="AM279" i="1"/>
  <c r="AN279" i="1"/>
  <c r="AO279" i="1"/>
  <c r="AP279" i="1"/>
  <c r="AM280" i="1"/>
  <c r="AN280" i="1"/>
  <c r="AO280" i="1"/>
  <c r="AP280" i="1"/>
  <c r="AM282" i="1"/>
  <c r="AN282" i="1"/>
  <c r="AO282" i="1"/>
  <c r="AP282" i="1"/>
  <c r="AM284" i="1"/>
  <c r="AN284" i="1"/>
  <c r="AO284" i="1"/>
  <c r="AP284" i="1"/>
  <c r="AM286" i="1"/>
  <c r="AN286" i="1"/>
  <c r="AO286" i="1"/>
  <c r="AP286" i="1"/>
  <c r="AM287" i="1"/>
  <c r="AN287" i="1"/>
  <c r="AO287" i="1"/>
  <c r="AP287" i="1"/>
  <c r="AM291" i="1"/>
  <c r="AN291" i="1"/>
  <c r="AO291" i="1"/>
  <c r="AP291" i="1"/>
  <c r="AM292" i="1"/>
  <c r="AN292" i="1"/>
  <c r="AO292" i="1"/>
  <c r="AP292" i="1"/>
  <c r="AM294" i="1"/>
  <c r="AN294" i="1"/>
  <c r="AO294" i="1"/>
  <c r="AP294" i="1"/>
  <c r="AM295" i="1"/>
  <c r="AN295" i="1"/>
  <c r="AO295" i="1"/>
  <c r="AP295" i="1"/>
  <c r="AM296" i="1"/>
  <c r="AN296" i="1"/>
  <c r="AO296" i="1"/>
  <c r="AP296" i="1"/>
  <c r="AM297" i="1"/>
  <c r="AN297" i="1"/>
  <c r="AO297" i="1"/>
  <c r="AP297" i="1"/>
  <c r="AM298" i="1"/>
  <c r="AN298" i="1"/>
  <c r="AO298" i="1"/>
  <c r="AP298" i="1"/>
  <c r="AM320" i="1"/>
  <c r="AN320" i="1"/>
  <c r="AO320" i="1"/>
  <c r="AP320" i="1"/>
  <c r="AM322" i="1"/>
  <c r="AN322" i="1"/>
  <c r="AO322" i="1"/>
  <c r="AP322" i="1"/>
  <c r="AM323" i="1"/>
  <c r="AN323" i="1"/>
  <c r="AO323" i="1"/>
  <c r="AP323" i="1"/>
  <c r="AM324" i="1"/>
  <c r="AN324" i="1"/>
  <c r="AO324" i="1"/>
  <c r="AP324" i="1"/>
  <c r="AM325" i="1"/>
  <c r="AN325" i="1"/>
  <c r="AO325" i="1"/>
  <c r="AP325" i="1"/>
  <c r="AM326" i="1"/>
  <c r="AN326" i="1"/>
  <c r="AO326" i="1"/>
  <c r="AP326" i="1"/>
  <c r="AM327" i="1"/>
  <c r="AN327" i="1"/>
  <c r="AO327" i="1"/>
  <c r="AP327" i="1"/>
  <c r="AM328" i="1"/>
  <c r="AN328" i="1"/>
  <c r="AO328" i="1"/>
  <c r="AP328" i="1"/>
  <c r="AM329" i="1"/>
  <c r="AN329" i="1"/>
  <c r="AO329" i="1"/>
  <c r="AP329" i="1"/>
  <c r="AM330" i="1"/>
  <c r="AN330" i="1"/>
  <c r="AO330" i="1"/>
  <c r="AP330" i="1"/>
  <c r="AM331" i="1"/>
  <c r="AN331" i="1"/>
  <c r="AO331" i="1"/>
  <c r="AP331" i="1"/>
  <c r="AM332" i="1"/>
  <c r="AN332" i="1"/>
  <c r="AO332" i="1"/>
  <c r="AP332" i="1"/>
  <c r="AM333" i="1"/>
  <c r="AN333" i="1"/>
  <c r="AO333" i="1"/>
  <c r="AP333" i="1"/>
  <c r="AM334" i="1"/>
  <c r="AN334" i="1"/>
  <c r="AO334" i="1"/>
  <c r="AP334" i="1"/>
  <c r="AM335" i="1"/>
  <c r="AN335" i="1"/>
  <c r="AO335" i="1"/>
  <c r="AP335" i="1"/>
  <c r="AM336" i="1"/>
  <c r="AN336" i="1"/>
  <c r="AO336" i="1"/>
  <c r="AP336" i="1"/>
  <c r="AM337" i="1"/>
  <c r="AN337" i="1"/>
  <c r="AO337" i="1"/>
  <c r="AP337" i="1"/>
  <c r="AM338" i="1"/>
  <c r="AN338" i="1"/>
  <c r="AO338" i="1"/>
  <c r="AP338" i="1"/>
  <c r="AM339" i="1"/>
  <c r="AN339" i="1"/>
  <c r="AO339" i="1"/>
  <c r="AP339" i="1"/>
  <c r="AM340" i="1"/>
  <c r="AN340" i="1"/>
  <c r="AO340" i="1"/>
  <c r="AP340" i="1"/>
  <c r="AM341" i="1"/>
  <c r="AN341" i="1"/>
  <c r="AO341" i="1"/>
  <c r="AP341" i="1"/>
  <c r="AM342" i="1"/>
  <c r="AN342" i="1"/>
  <c r="AO342" i="1"/>
  <c r="AP342" i="1"/>
  <c r="AM343" i="1"/>
  <c r="AN343" i="1"/>
  <c r="AO343" i="1"/>
  <c r="AP343" i="1"/>
  <c r="AM345" i="1"/>
  <c r="AN345" i="1"/>
  <c r="AO345" i="1"/>
  <c r="AP345" i="1"/>
  <c r="AM346" i="1"/>
  <c r="AN346" i="1"/>
  <c r="AO346" i="1"/>
  <c r="AP346" i="1"/>
  <c r="AM348" i="1"/>
  <c r="AN348" i="1"/>
  <c r="AO348" i="1"/>
  <c r="AP348" i="1"/>
  <c r="AM349" i="1"/>
  <c r="AN349" i="1"/>
  <c r="AO349" i="1"/>
  <c r="AP349" i="1"/>
  <c r="AM350" i="1"/>
  <c r="AN350" i="1"/>
  <c r="AO350" i="1"/>
  <c r="AP350" i="1"/>
  <c r="AM351" i="1"/>
  <c r="AN351" i="1"/>
  <c r="AO351" i="1"/>
  <c r="AP351" i="1"/>
  <c r="AM352" i="1"/>
  <c r="AN352" i="1"/>
  <c r="AO352" i="1"/>
  <c r="AP352" i="1"/>
  <c r="BI353" i="1"/>
  <c r="BM353" i="1"/>
  <c r="BW353" i="1"/>
  <c r="BX353" i="1"/>
  <c r="BY353" i="1"/>
  <c r="CG353" i="1"/>
  <c r="AM360" i="1"/>
  <c r="AN360" i="1"/>
  <c r="AO360" i="1"/>
  <c r="AP360" i="1"/>
  <c r="AM361" i="1"/>
  <c r="AN361" i="1"/>
  <c r="AO361" i="1"/>
  <c r="AP361" i="1"/>
  <c r="AM362" i="1"/>
  <c r="AN362" i="1"/>
  <c r="AO362" i="1"/>
  <c r="AP362" i="1"/>
  <c r="AM363" i="1"/>
  <c r="AN363" i="1"/>
  <c r="AO363" i="1"/>
  <c r="AP363" i="1"/>
  <c r="AM364" i="1"/>
  <c r="AN364" i="1"/>
  <c r="AO364" i="1"/>
  <c r="AP364" i="1"/>
  <c r="AM365" i="1"/>
  <c r="AN365" i="1"/>
  <c r="AO365" i="1"/>
  <c r="AP365" i="1"/>
  <c r="AM366" i="1"/>
  <c r="AN366" i="1"/>
  <c r="AO366" i="1"/>
  <c r="AP366" i="1"/>
  <c r="AM367" i="1"/>
  <c r="AN367" i="1"/>
  <c r="AO367" i="1"/>
  <c r="AP367" i="1"/>
  <c r="AM375" i="1"/>
  <c r="AN375" i="1"/>
  <c r="AO375" i="1"/>
  <c r="AP375" i="1"/>
  <c r="BI381" i="1"/>
  <c r="BM381" i="1"/>
  <c r="BW381" i="1"/>
  <c r="BX381" i="1"/>
  <c r="BY381" i="1"/>
  <c r="CG381" i="1"/>
  <c r="AM382" i="1"/>
  <c r="AN382" i="1"/>
  <c r="AO382" i="1"/>
  <c r="AP382" i="1"/>
  <c r="AM383" i="1"/>
  <c r="AN383" i="1"/>
  <c r="AO383" i="1"/>
  <c r="AP383" i="1"/>
  <c r="AM384" i="1"/>
  <c r="AN384" i="1"/>
  <c r="AO384" i="1"/>
  <c r="AP384" i="1"/>
  <c r="AM385" i="1"/>
  <c r="AN385" i="1"/>
  <c r="AO385" i="1"/>
  <c r="AP385" i="1"/>
  <c r="AM387" i="1"/>
  <c r="AN387" i="1"/>
  <c r="AO387" i="1"/>
  <c r="AP387" i="1"/>
  <c r="AM388" i="1"/>
  <c r="AN388" i="1"/>
  <c r="AO388" i="1"/>
  <c r="AP388" i="1"/>
  <c r="AM389" i="1"/>
  <c r="AN389" i="1"/>
  <c r="AO389" i="1"/>
  <c r="AP389" i="1"/>
  <c r="AM390" i="1"/>
  <c r="AN390" i="1"/>
  <c r="AO390" i="1"/>
  <c r="AP390" i="1"/>
  <c r="AM391" i="1"/>
  <c r="AN391" i="1"/>
  <c r="AO391" i="1"/>
  <c r="AP391" i="1"/>
  <c r="AM392" i="1"/>
  <c r="AN392" i="1"/>
  <c r="AO392" i="1"/>
  <c r="AP392" i="1"/>
  <c r="AM395" i="1"/>
  <c r="AN395" i="1"/>
  <c r="AO395" i="1"/>
  <c r="AP395" i="1"/>
  <c r="AM396" i="1"/>
  <c r="AN396" i="1"/>
  <c r="AO396" i="1"/>
  <c r="AP396" i="1"/>
  <c r="AM397" i="1"/>
  <c r="AN397" i="1"/>
  <c r="AO397" i="1"/>
  <c r="AP397" i="1"/>
  <c r="AM398" i="1"/>
  <c r="AN398" i="1"/>
  <c r="AO398" i="1"/>
  <c r="AP398" i="1"/>
  <c r="AM399" i="1"/>
  <c r="AN399" i="1"/>
  <c r="AO399" i="1"/>
  <c r="AP399" i="1"/>
  <c r="AM400" i="1"/>
  <c r="AN400" i="1"/>
  <c r="AO400" i="1"/>
  <c r="AP400" i="1"/>
  <c r="AM402" i="1"/>
  <c r="AN402" i="1"/>
  <c r="AO402" i="1"/>
  <c r="AP402" i="1"/>
  <c r="AM403" i="1"/>
  <c r="AN403" i="1"/>
  <c r="AO403" i="1"/>
  <c r="AP403" i="1"/>
  <c r="AM404" i="1"/>
  <c r="AN404" i="1"/>
  <c r="AO404" i="1"/>
  <c r="AP404" i="1"/>
  <c r="AM405" i="1"/>
  <c r="AN405" i="1"/>
  <c r="AO405" i="1"/>
  <c r="AP405" i="1"/>
  <c r="AM407" i="1"/>
  <c r="AN407" i="1"/>
  <c r="AO407" i="1"/>
  <c r="AP407" i="1"/>
  <c r="AM408" i="1"/>
  <c r="AN408" i="1"/>
  <c r="AO408" i="1"/>
  <c r="AP408" i="1"/>
  <c r="AM414" i="1"/>
  <c r="AN414" i="1"/>
  <c r="AO414" i="1"/>
  <c r="AP414" i="1"/>
  <c r="AM415" i="1"/>
  <c r="AN415" i="1"/>
  <c r="AO415" i="1"/>
  <c r="AP415" i="1"/>
  <c r="AM416" i="1"/>
  <c r="AN416" i="1"/>
  <c r="AO416" i="1"/>
  <c r="AP416" i="1"/>
  <c r="AM417" i="1"/>
  <c r="AN417" i="1"/>
  <c r="AO417" i="1"/>
  <c r="AP417" i="1"/>
  <c r="AM418" i="1"/>
  <c r="AN418" i="1"/>
  <c r="AO418" i="1"/>
  <c r="AP418" i="1"/>
  <c r="AM419" i="1"/>
  <c r="AN419" i="1"/>
  <c r="AO419" i="1"/>
  <c r="AP419" i="1"/>
  <c r="AM420" i="1"/>
  <c r="AN420" i="1"/>
  <c r="AO420" i="1"/>
  <c r="AP420" i="1"/>
  <c r="AM421" i="1"/>
  <c r="AN421" i="1"/>
  <c r="AO421" i="1"/>
  <c r="AP421" i="1"/>
  <c r="AM422" i="1"/>
  <c r="AN422" i="1"/>
  <c r="AO422" i="1"/>
  <c r="AP422" i="1"/>
  <c r="AM423" i="1"/>
  <c r="AN423" i="1"/>
  <c r="AO423" i="1"/>
  <c r="AP423" i="1"/>
  <c r="AM424" i="1"/>
  <c r="AN424" i="1"/>
  <c r="AO424" i="1"/>
  <c r="AP424" i="1"/>
  <c r="AM426" i="1"/>
  <c r="AN426" i="1"/>
  <c r="AO426" i="1"/>
  <c r="AP426" i="1"/>
  <c r="AM439" i="1"/>
  <c r="AN439" i="1"/>
  <c r="AO439" i="1"/>
  <c r="AP439" i="1"/>
  <c r="AM440" i="1"/>
  <c r="AN440" i="1"/>
  <c r="AO440" i="1"/>
  <c r="AP440" i="1"/>
  <c r="AM441" i="1"/>
  <c r="AN441" i="1"/>
  <c r="AO441" i="1"/>
  <c r="AP441" i="1"/>
  <c r="AM443" i="1"/>
  <c r="AN443" i="1"/>
  <c r="AO443" i="1"/>
  <c r="AP443" i="1"/>
  <c r="AM444" i="1"/>
  <c r="AN444" i="1"/>
  <c r="AO444" i="1"/>
  <c r="AP444" i="1"/>
  <c r="AM445" i="1"/>
  <c r="AN445" i="1"/>
  <c r="AO445" i="1"/>
  <c r="AP445" i="1"/>
  <c r="AM446" i="1"/>
  <c r="AN446" i="1"/>
  <c r="AO446" i="1"/>
  <c r="AP446" i="1"/>
  <c r="AM447" i="1"/>
  <c r="AN447" i="1"/>
  <c r="AO447" i="1"/>
  <c r="AP447" i="1"/>
  <c r="AM449" i="1"/>
  <c r="AN449" i="1"/>
  <c r="AO449" i="1"/>
  <c r="AP449" i="1"/>
  <c r="AM450" i="1"/>
  <c r="AN450" i="1"/>
  <c r="AO450" i="1"/>
  <c r="AP450" i="1"/>
  <c r="AM451" i="1"/>
  <c r="AN451" i="1"/>
  <c r="AO451" i="1"/>
  <c r="AP451" i="1"/>
  <c r="AM457" i="1"/>
  <c r="AN457" i="1"/>
  <c r="AO457" i="1"/>
  <c r="AP457" i="1"/>
  <c r="AM458" i="1"/>
  <c r="AN458" i="1"/>
  <c r="AO458" i="1"/>
  <c r="AP458" i="1"/>
  <c r="AM459" i="1"/>
  <c r="AN459" i="1"/>
  <c r="AO459" i="1"/>
  <c r="AP459" i="1"/>
  <c r="AM460" i="1"/>
  <c r="AN460" i="1"/>
  <c r="AO460" i="1"/>
  <c r="AP460" i="1"/>
  <c r="AM461" i="1"/>
  <c r="AN461" i="1"/>
  <c r="AO461" i="1"/>
  <c r="AP461" i="1"/>
  <c r="AM462" i="1"/>
  <c r="AN462" i="1"/>
  <c r="AO462" i="1"/>
  <c r="AP462" i="1"/>
  <c r="AM463" i="1"/>
  <c r="AN463" i="1"/>
  <c r="AO463" i="1"/>
  <c r="AP463" i="1"/>
  <c r="AM465" i="1"/>
  <c r="AN465" i="1"/>
  <c r="AO465" i="1"/>
  <c r="AP465" i="1"/>
  <c r="AM466" i="1"/>
  <c r="AN466" i="1"/>
  <c r="AO466" i="1"/>
  <c r="AP466" i="1"/>
  <c r="AM467" i="1"/>
  <c r="AN467" i="1"/>
  <c r="AO467" i="1"/>
  <c r="AP467" i="1"/>
  <c r="AM468" i="1"/>
  <c r="AN468" i="1"/>
  <c r="AO468" i="1"/>
  <c r="AP468" i="1"/>
  <c r="AM470" i="1"/>
  <c r="AN470" i="1"/>
  <c r="AO470" i="1"/>
  <c r="AP470" i="1"/>
  <c r="AM472" i="1"/>
  <c r="AN472" i="1"/>
  <c r="AO472" i="1"/>
  <c r="AP472" i="1"/>
  <c r="AM473" i="1"/>
  <c r="AN473" i="1"/>
  <c r="AO473" i="1"/>
  <c r="AP473" i="1"/>
  <c r="AM474" i="1"/>
  <c r="AN474" i="1"/>
  <c r="AO474" i="1"/>
  <c r="AP474" i="1"/>
  <c r="AM475" i="1"/>
  <c r="AN475" i="1"/>
  <c r="AO475" i="1"/>
  <c r="AP475" i="1"/>
  <c r="AM476" i="1"/>
  <c r="AN476" i="1"/>
  <c r="AO476" i="1"/>
  <c r="AP476" i="1"/>
  <c r="AM477" i="1"/>
  <c r="AN477" i="1"/>
  <c r="AO477" i="1"/>
  <c r="AP477" i="1"/>
  <c r="AM478" i="1"/>
  <c r="AN478" i="1"/>
  <c r="AO478" i="1"/>
  <c r="AP478" i="1"/>
  <c r="AM513" i="1"/>
  <c r="AN513" i="1"/>
  <c r="AO513" i="1"/>
  <c r="AP513" i="1"/>
  <c r="BI515" i="1"/>
  <c r="BM515" i="1"/>
  <c r="BW515" i="1"/>
  <c r="BX515" i="1"/>
  <c r="BY515" i="1"/>
  <c r="CG515" i="1"/>
  <c r="AM516" i="1"/>
  <c r="AN516" i="1"/>
  <c r="AO516" i="1"/>
  <c r="AP516" i="1"/>
  <c r="AM517" i="1"/>
  <c r="AN517" i="1"/>
  <c r="AO517" i="1"/>
  <c r="AP517" i="1"/>
  <c r="AM520" i="1"/>
  <c r="AN520" i="1"/>
  <c r="AO520" i="1"/>
  <c r="AP520" i="1"/>
  <c r="AM522" i="1"/>
  <c r="AN522" i="1"/>
  <c r="AO522" i="1"/>
  <c r="AP522" i="1"/>
  <c r="AM523" i="1"/>
  <c r="AN523" i="1"/>
  <c r="AO523" i="1"/>
  <c r="AP523" i="1"/>
  <c r="AM524" i="1"/>
  <c r="AN524" i="1"/>
  <c r="AO524" i="1"/>
  <c r="AP524" i="1"/>
  <c r="AM525" i="1"/>
  <c r="AN525" i="1"/>
  <c r="AO525" i="1"/>
  <c r="AP525" i="1"/>
  <c r="AM526" i="1"/>
  <c r="AN526" i="1"/>
  <c r="AO526" i="1"/>
  <c r="AP526" i="1"/>
  <c r="AM527" i="1"/>
  <c r="AN527" i="1"/>
  <c r="AO527" i="1"/>
  <c r="AP527" i="1"/>
  <c r="AM528" i="1"/>
  <c r="AN528" i="1"/>
  <c r="AO528" i="1"/>
  <c r="AP528" i="1"/>
  <c r="AM529" i="1"/>
  <c r="AN529" i="1"/>
  <c r="AO529" i="1"/>
  <c r="AP529" i="1"/>
  <c r="AM530" i="1"/>
  <c r="AN530" i="1"/>
  <c r="AO530" i="1"/>
  <c r="AP530" i="1"/>
  <c r="AM531" i="1"/>
  <c r="AN531" i="1"/>
  <c r="AO531" i="1"/>
  <c r="AP531" i="1"/>
  <c r="AM532" i="1"/>
  <c r="AN532" i="1"/>
  <c r="AO532" i="1"/>
  <c r="AP532" i="1"/>
  <c r="AM533" i="1"/>
  <c r="AN533" i="1"/>
  <c r="AO533" i="1"/>
  <c r="AP533" i="1"/>
  <c r="AM534" i="1"/>
  <c r="AN534" i="1"/>
  <c r="AO534" i="1"/>
  <c r="AP534" i="1"/>
  <c r="AM544" i="1"/>
  <c r="AN544" i="1"/>
  <c r="AO544" i="1"/>
  <c r="AP544" i="1"/>
  <c r="AM545" i="1"/>
  <c r="AN545" i="1"/>
  <c r="AO545" i="1"/>
  <c r="AP545" i="1"/>
  <c r="AM550" i="1"/>
  <c r="AN550" i="1"/>
  <c r="AO550" i="1"/>
  <c r="AP550" i="1"/>
  <c r="AM551" i="1"/>
  <c r="AN551" i="1"/>
  <c r="AO551" i="1"/>
  <c r="AP551" i="1"/>
  <c r="AM552" i="1"/>
  <c r="AN552" i="1"/>
  <c r="AO552" i="1"/>
  <c r="AP552" i="1"/>
  <c r="AM553" i="1"/>
  <c r="AN553" i="1"/>
  <c r="AO553" i="1"/>
  <c r="AP553" i="1"/>
  <c r="AM554" i="1"/>
  <c r="AN554" i="1"/>
  <c r="AO554" i="1"/>
  <c r="AP554" i="1"/>
  <c r="AM555" i="1"/>
  <c r="AN555" i="1"/>
  <c r="AO555" i="1"/>
  <c r="AP555" i="1"/>
  <c r="AM565" i="1"/>
  <c r="AN565" i="1"/>
  <c r="AO565" i="1"/>
  <c r="AP565" i="1"/>
  <c r="AM566" i="1"/>
  <c r="AN566" i="1"/>
  <c r="AO566" i="1"/>
  <c r="AP566" i="1"/>
  <c r="AM582" i="1"/>
  <c r="AN582" i="1"/>
  <c r="AO582" i="1"/>
  <c r="AP582" i="1"/>
  <c r="AM583" i="1"/>
  <c r="AN583" i="1"/>
  <c r="AO583" i="1"/>
  <c r="AP583" i="1"/>
  <c r="AM584" i="1"/>
  <c r="AN584" i="1"/>
  <c r="AO584" i="1"/>
  <c r="AP584" i="1"/>
  <c r="AM585" i="1"/>
  <c r="AN585" i="1"/>
  <c r="AO585" i="1"/>
  <c r="AP585" i="1"/>
  <c r="AM587" i="1"/>
  <c r="AN587" i="1"/>
  <c r="AO587" i="1"/>
  <c r="AP587" i="1"/>
  <c r="AM588" i="1"/>
  <c r="AN588" i="1"/>
  <c r="AO588" i="1"/>
  <c r="AP588" i="1"/>
  <c r="AM589" i="1"/>
  <c r="AN589" i="1"/>
  <c r="AO589" i="1"/>
  <c r="AP589" i="1"/>
  <c r="AM590" i="1"/>
  <c r="AN590" i="1"/>
  <c r="AO590" i="1"/>
  <c r="AP590" i="1"/>
  <c r="AM615" i="1"/>
  <c r="AN615" i="1"/>
  <c r="AO615" i="1"/>
  <c r="AP615" i="1"/>
  <c r="AM616" i="1"/>
  <c r="AN616" i="1"/>
  <c r="AO616" i="1"/>
  <c r="AP616" i="1"/>
  <c r="AM617" i="1"/>
  <c r="AN617" i="1"/>
  <c r="AO617" i="1"/>
  <c r="AP617" i="1"/>
  <c r="AM618" i="1"/>
  <c r="AN618" i="1"/>
  <c r="AO618" i="1"/>
  <c r="AP618" i="1"/>
  <c r="AM630" i="1"/>
  <c r="AN630" i="1"/>
  <c r="AO630" i="1"/>
  <c r="AP630" i="1"/>
  <c r="AM631" i="1"/>
  <c r="AN631" i="1"/>
  <c r="AO631" i="1"/>
  <c r="AP631" i="1"/>
  <c r="AM632" i="1"/>
  <c r="AN632" i="1"/>
  <c r="AO632" i="1"/>
  <c r="AP632" i="1"/>
  <c r="AM633" i="1"/>
  <c r="AN633" i="1"/>
  <c r="AO633" i="1"/>
  <c r="AP633" i="1"/>
  <c r="AM634" i="1"/>
  <c r="AN634" i="1"/>
  <c r="AO634" i="1"/>
  <c r="AP634" i="1"/>
  <c r="AM635" i="1"/>
  <c r="AN635" i="1"/>
  <c r="AO635" i="1"/>
  <c r="AP635" i="1"/>
  <c r="AM636" i="1"/>
  <c r="AN636" i="1"/>
  <c r="AO636" i="1"/>
  <c r="AP636" i="1"/>
  <c r="AM637" i="1"/>
  <c r="AN637" i="1"/>
  <c r="AO637" i="1"/>
  <c r="AP637" i="1"/>
  <c r="AM639" i="1"/>
  <c r="AN639" i="1"/>
  <c r="AO639" i="1"/>
  <c r="AP639" i="1"/>
  <c r="AM640" i="1"/>
  <c r="AN640" i="1"/>
  <c r="AO640" i="1"/>
  <c r="AP640" i="1"/>
  <c r="AM641" i="1"/>
  <c r="AN641" i="1"/>
  <c r="AO641" i="1"/>
  <c r="AP641" i="1"/>
  <c r="AM642" i="1"/>
  <c r="AN642" i="1"/>
  <c r="AO642" i="1"/>
  <c r="AP642" i="1"/>
  <c r="AM643" i="1"/>
  <c r="AN643" i="1"/>
  <c r="AO643" i="1"/>
  <c r="AP643" i="1"/>
  <c r="AM644" i="1"/>
  <c r="AN644" i="1"/>
  <c r="AO644" i="1"/>
  <c r="AP644" i="1"/>
  <c r="AM645" i="1"/>
  <c r="AN645" i="1"/>
  <c r="AO645" i="1"/>
  <c r="AP645" i="1"/>
  <c r="AM667" i="1"/>
  <c r="AN667" i="1"/>
  <c r="AO667" i="1"/>
  <c r="AP667" i="1"/>
  <c r="AM669" i="1"/>
  <c r="AN669" i="1"/>
  <c r="AO669" i="1"/>
  <c r="AP669" i="1"/>
  <c r="AM671" i="1"/>
  <c r="AN671" i="1"/>
  <c r="AO671" i="1"/>
  <c r="AP671" i="1"/>
  <c r="AM673" i="1"/>
  <c r="AN673" i="1"/>
  <c r="AO673" i="1"/>
  <c r="AP673" i="1"/>
  <c r="AM674" i="1"/>
  <c r="AN674" i="1"/>
  <c r="AO674" i="1"/>
  <c r="AP674" i="1"/>
  <c r="AM676" i="1"/>
  <c r="AN676" i="1"/>
  <c r="AO676" i="1"/>
  <c r="AP676" i="1"/>
  <c r="AM681" i="1"/>
  <c r="AN681" i="1"/>
  <c r="AO681" i="1"/>
  <c r="AP681" i="1"/>
  <c r="AM683" i="1"/>
  <c r="AN683" i="1"/>
  <c r="AO683" i="1"/>
  <c r="AP683" i="1"/>
  <c r="AM684" i="1"/>
  <c r="AN684" i="1"/>
  <c r="AO684" i="1"/>
  <c r="AP684" i="1"/>
  <c r="AM685" i="1"/>
  <c r="AN685" i="1"/>
  <c r="AO685" i="1"/>
  <c r="AP685" i="1"/>
  <c r="AM687" i="1"/>
  <c r="AN687" i="1"/>
  <c r="AO687" i="1"/>
  <c r="AP687" i="1"/>
  <c r="AM688" i="1"/>
  <c r="AN688" i="1"/>
  <c r="AO688" i="1"/>
  <c r="AP688" i="1"/>
  <c r="AM689" i="1"/>
  <c r="AN689" i="1"/>
  <c r="AO689" i="1"/>
  <c r="AP689" i="1"/>
  <c r="AM692" i="1"/>
  <c r="AN692" i="1"/>
  <c r="AO692" i="1"/>
  <c r="AP692" i="1"/>
  <c r="AM695" i="1"/>
  <c r="AN695" i="1"/>
  <c r="AO695" i="1"/>
  <c r="AP695" i="1"/>
  <c r="AM696" i="1"/>
  <c r="AN696" i="1"/>
  <c r="AO696" i="1"/>
  <c r="AP696" i="1"/>
  <c r="AM697" i="1"/>
  <c r="AN697" i="1"/>
  <c r="AO697" i="1"/>
  <c r="AP697" i="1"/>
  <c r="AM698" i="1"/>
  <c r="AN698" i="1"/>
  <c r="AO698" i="1"/>
  <c r="AP698" i="1"/>
  <c r="AM699" i="1"/>
  <c r="AN699" i="1"/>
  <c r="AO699" i="1"/>
  <c r="AP699" i="1"/>
  <c r="AM700" i="1"/>
  <c r="AN700" i="1"/>
  <c r="AO700" i="1"/>
  <c r="AP700" i="1"/>
  <c r="AM701" i="1"/>
  <c r="AN701" i="1"/>
  <c r="AO701" i="1"/>
  <c r="AP701" i="1"/>
  <c r="AM702" i="1"/>
  <c r="AN702" i="1"/>
  <c r="AO702" i="1"/>
  <c r="AP702" i="1"/>
  <c r="AM703" i="1"/>
  <c r="AN703" i="1"/>
  <c r="AO703" i="1"/>
  <c r="AP703" i="1"/>
  <c r="AM704" i="1"/>
  <c r="AN704" i="1"/>
  <c r="AO704" i="1"/>
  <c r="AP704" i="1"/>
  <c r="AM705" i="1"/>
  <c r="AN705" i="1"/>
  <c r="AO705" i="1"/>
  <c r="AP705" i="1"/>
  <c r="AM707" i="1"/>
  <c r="AN707" i="1"/>
  <c r="AO707" i="1"/>
  <c r="AP707" i="1"/>
  <c r="AM708" i="1"/>
  <c r="AN708" i="1"/>
  <c r="AO708" i="1"/>
  <c r="AP708" i="1"/>
  <c r="AM709" i="1"/>
  <c r="AN709" i="1"/>
  <c r="AO709" i="1"/>
  <c r="AP709" i="1"/>
  <c r="AM710" i="1"/>
  <c r="AN710" i="1"/>
  <c r="AO710" i="1"/>
  <c r="AP710" i="1"/>
  <c r="AM711" i="1"/>
  <c r="AN711" i="1"/>
  <c r="AO711" i="1"/>
  <c r="AP711" i="1"/>
  <c r="AM712" i="1"/>
  <c r="AN712" i="1"/>
  <c r="AO712" i="1"/>
  <c r="AP712" i="1"/>
  <c r="AM713" i="1"/>
  <c r="AN713" i="1"/>
  <c r="AO713" i="1"/>
  <c r="AP713" i="1"/>
  <c r="AM714" i="1"/>
  <c r="AN714" i="1"/>
  <c r="AO714" i="1"/>
  <c r="AP714" i="1"/>
  <c r="AM715" i="1"/>
  <c r="AN715" i="1"/>
  <c r="AO715" i="1"/>
  <c r="AP715" i="1"/>
  <c r="AM716" i="1"/>
  <c r="AN716" i="1"/>
  <c r="AO716" i="1"/>
  <c r="AP716" i="1"/>
  <c r="AM717" i="1"/>
  <c r="AN717" i="1"/>
  <c r="AO717" i="1"/>
  <c r="AP717" i="1"/>
  <c r="AM718" i="1"/>
  <c r="AN718" i="1"/>
  <c r="AO718" i="1"/>
  <c r="AP718" i="1"/>
  <c r="AM719" i="1"/>
  <c r="AN719" i="1"/>
  <c r="AO719" i="1"/>
  <c r="AP719" i="1"/>
  <c r="AM720" i="1"/>
  <c r="AN720" i="1"/>
  <c r="AO720" i="1"/>
  <c r="AP720" i="1"/>
  <c r="AM721" i="1"/>
  <c r="AN721" i="1"/>
  <c r="AO721" i="1"/>
  <c r="AP721" i="1"/>
  <c r="AM722" i="1"/>
  <c r="AN722" i="1"/>
  <c r="AO722" i="1"/>
  <c r="AP722" i="1"/>
  <c r="AM723" i="1"/>
  <c r="AN723" i="1"/>
  <c r="AO723" i="1"/>
  <c r="AP723" i="1"/>
  <c r="AM724" i="1"/>
  <c r="AN724" i="1"/>
  <c r="AO724" i="1"/>
  <c r="AP724" i="1"/>
  <c r="AM725" i="1"/>
  <c r="AN725" i="1"/>
  <c r="AO725" i="1"/>
  <c r="AP725" i="1"/>
  <c r="AM726" i="1"/>
  <c r="AN726" i="1"/>
  <c r="AO726" i="1"/>
  <c r="AP726" i="1"/>
  <c r="BI750" i="1"/>
  <c r="BM750" i="1"/>
  <c r="BW750" i="1"/>
  <c r="BX750" i="1"/>
  <c r="BY750" i="1"/>
  <c r="CG750" i="1"/>
  <c r="BI834" i="1"/>
  <c r="BM834" i="1"/>
  <c r="BW834" i="1"/>
  <c r="BX834" i="1"/>
  <c r="BY834" i="1"/>
  <c r="CG834" i="1"/>
  <c r="BI836" i="1"/>
  <c r="BM836" i="1"/>
  <c r="BW836" i="1"/>
  <c r="BX836" i="1"/>
  <c r="BY836" i="1"/>
  <c r="CG836" i="1"/>
  <c r="BI844" i="1"/>
  <c r="BM844" i="1"/>
  <c r="BW844" i="1"/>
  <c r="BX844" i="1"/>
  <c r="BY844" i="1"/>
  <c r="CG844" i="1"/>
  <c r="BH848" i="1"/>
  <c r="BH849" i="1"/>
  <c r="BH850" i="1"/>
  <c r="BH851" i="1"/>
  <c r="BH852" i="1"/>
  <c r="BH853" i="1"/>
  <c r="BH854" i="1"/>
  <c r="AZ848" i="1"/>
  <c r="AZ849" i="1"/>
  <c r="AZ850" i="1"/>
  <c r="AZ851" i="1"/>
  <c r="AZ852" i="1"/>
  <c r="AZ853" i="1"/>
  <c r="AZ854" i="1"/>
  <c r="BI854" i="1"/>
  <c r="BM854" i="1"/>
  <c r="BW854" i="1"/>
  <c r="BX854" i="1"/>
  <c r="BY854" i="1"/>
  <c r="CG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BI877" i="1"/>
  <c r="BM877" i="1"/>
  <c r="BW877" i="1"/>
  <c r="BX877" i="1"/>
  <c r="BY877" i="1"/>
  <c r="CG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BI900" i="1"/>
  <c r="BM900" i="1"/>
  <c r="BW900" i="1"/>
  <c r="BX900" i="1"/>
  <c r="BY900" i="1"/>
  <c r="CG900" i="1"/>
  <c r="BH901" i="1"/>
  <c r="BH902" i="1"/>
  <c r="BH903" i="1"/>
  <c r="BH904" i="1"/>
  <c r="BH905" i="1"/>
  <c r="BH906" i="1"/>
  <c r="BH907" i="1"/>
  <c r="BH908" i="1"/>
  <c r="BH909" i="1"/>
  <c r="AZ901" i="1"/>
  <c r="AZ902" i="1"/>
  <c r="AZ903" i="1"/>
  <c r="AZ904" i="1"/>
  <c r="AZ905" i="1"/>
  <c r="AZ906" i="1"/>
  <c r="AZ907" i="1"/>
  <c r="AZ908" i="1"/>
  <c r="AZ909" i="1"/>
  <c r="BI909" i="1"/>
  <c r="BM909" i="1"/>
  <c r="BW909" i="1"/>
  <c r="BX909" i="1"/>
  <c r="BY909" i="1"/>
  <c r="CG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BI938" i="1"/>
  <c r="BM938" i="1"/>
  <c r="BW938" i="1"/>
  <c r="BX938" i="1"/>
  <c r="BY938" i="1"/>
  <c r="CG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BI950" i="1"/>
  <c r="BM950" i="1"/>
  <c r="BW950" i="1"/>
  <c r="BX950" i="1"/>
  <c r="BY950" i="1"/>
  <c r="CG950" i="1"/>
  <c r="BH951" i="1"/>
  <c r="BH952" i="1"/>
  <c r="BH953" i="1"/>
  <c r="BH954" i="1"/>
  <c r="AZ951" i="1"/>
  <c r="AZ952" i="1"/>
  <c r="AZ953" i="1"/>
  <c r="AZ954" i="1"/>
  <c r="BI954" i="1"/>
  <c r="BM954" i="1"/>
  <c r="BW954" i="1"/>
  <c r="BX954" i="1"/>
  <c r="BY954" i="1"/>
  <c r="CG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BI973" i="1"/>
  <c r="BM973" i="1"/>
  <c r="BW973" i="1"/>
  <c r="BX973" i="1"/>
  <c r="BY973" i="1"/>
  <c r="CG973" i="1"/>
  <c r="BH974" i="1"/>
  <c r="BH975" i="1"/>
  <c r="BH976" i="1"/>
  <c r="BH977" i="1"/>
  <c r="AZ974" i="1"/>
  <c r="AZ975" i="1"/>
  <c r="AZ976" i="1"/>
  <c r="AZ977" i="1"/>
  <c r="BI977" i="1"/>
  <c r="BM977" i="1"/>
  <c r="BW977" i="1"/>
  <c r="BX977" i="1"/>
  <c r="BY977" i="1"/>
  <c r="CG977" i="1"/>
  <c r="CF4" i="1"/>
  <c r="BG5" i="1"/>
  <c r="CF147" i="1"/>
  <c r="CF215" i="1"/>
  <c r="CF217" i="1"/>
  <c r="CF353" i="1"/>
  <c r="CF381" i="1"/>
  <c r="CF515" i="1"/>
  <c r="CF750" i="1"/>
  <c r="CF834" i="1"/>
  <c r="CF836" i="1"/>
  <c r="CF844" i="1"/>
  <c r="BG848" i="1"/>
  <c r="BG849" i="1"/>
  <c r="BG850" i="1"/>
  <c r="BG851" i="1"/>
  <c r="BG852" i="1"/>
  <c r="BG853" i="1"/>
  <c r="BG854" i="1"/>
  <c r="CF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CF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CF900" i="1"/>
  <c r="BG901" i="1"/>
  <c r="BG902" i="1"/>
  <c r="BG903" i="1"/>
  <c r="BG904" i="1"/>
  <c r="BG905" i="1"/>
  <c r="BG906" i="1"/>
  <c r="BG907" i="1"/>
  <c r="BG908" i="1"/>
  <c r="BG909" i="1"/>
  <c r="CF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CF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CF950" i="1"/>
  <c r="BG951" i="1"/>
  <c r="BG952" i="1"/>
  <c r="BG953" i="1"/>
  <c r="BG954" i="1"/>
  <c r="CF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CF973" i="1"/>
  <c r="BG974" i="1"/>
  <c r="BG975" i="1"/>
  <c r="BG976" i="1"/>
  <c r="BG977" i="1"/>
  <c r="CF977" i="1"/>
  <c r="CE4" i="1"/>
  <c r="BF5" i="1"/>
  <c r="BL147" i="1"/>
  <c r="BT147" i="1"/>
  <c r="BU147" i="1"/>
  <c r="BV147" i="1"/>
  <c r="CE147" i="1"/>
  <c r="BL215" i="1"/>
  <c r="BT215" i="1"/>
  <c r="BU215" i="1"/>
  <c r="BV215" i="1"/>
  <c r="CE215" i="1"/>
  <c r="BL217" i="1"/>
  <c r="BT217" i="1"/>
  <c r="BU217" i="1"/>
  <c r="BV217" i="1"/>
  <c r="CE217" i="1"/>
  <c r="BL353" i="1"/>
  <c r="BT353" i="1"/>
  <c r="BU353" i="1"/>
  <c r="BV353" i="1"/>
  <c r="CE353" i="1"/>
  <c r="BL381" i="1"/>
  <c r="BT381" i="1"/>
  <c r="BU381" i="1"/>
  <c r="BV381" i="1"/>
  <c r="CE381" i="1"/>
  <c r="BL515" i="1"/>
  <c r="BT515" i="1"/>
  <c r="BU515" i="1"/>
  <c r="BV515" i="1"/>
  <c r="CE515" i="1"/>
  <c r="BL750" i="1"/>
  <c r="BT750" i="1"/>
  <c r="BU750" i="1"/>
  <c r="BV750" i="1"/>
  <c r="CE750" i="1"/>
  <c r="BL834" i="1"/>
  <c r="BT834" i="1"/>
  <c r="BU834" i="1"/>
  <c r="BV834" i="1"/>
  <c r="CE834" i="1"/>
  <c r="BL836" i="1"/>
  <c r="BT836" i="1"/>
  <c r="BU836" i="1"/>
  <c r="BV836" i="1"/>
  <c r="CE836" i="1"/>
  <c r="BL844" i="1"/>
  <c r="BT844" i="1"/>
  <c r="BU844" i="1"/>
  <c r="BV844" i="1"/>
  <c r="CE844" i="1"/>
  <c r="BF848" i="1"/>
  <c r="BF849" i="1"/>
  <c r="BF850" i="1"/>
  <c r="BF851" i="1"/>
  <c r="BF852" i="1"/>
  <c r="BF853" i="1"/>
  <c r="BF854" i="1"/>
  <c r="BL854" i="1"/>
  <c r="BT854" i="1"/>
  <c r="BU854" i="1"/>
  <c r="BV854" i="1"/>
  <c r="CE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L877" i="1"/>
  <c r="BT877" i="1"/>
  <c r="BU877" i="1"/>
  <c r="BV877" i="1"/>
  <c r="CE877" i="1"/>
  <c r="BF878" i="1"/>
  <c r="BF879" i="1"/>
  <c r="BF880" i="1"/>
  <c r="BF881" i="1"/>
  <c r="BF882" i="1"/>
  <c r="BF883" i="1"/>
  <c r="BF884" i="1"/>
  <c r="BF885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L900" i="1"/>
  <c r="BT900" i="1"/>
  <c r="BU900" i="1"/>
  <c r="BV900" i="1"/>
  <c r="CE900" i="1"/>
  <c r="BF901" i="1"/>
  <c r="BF902" i="1"/>
  <c r="BF903" i="1"/>
  <c r="BF904" i="1"/>
  <c r="BF905" i="1"/>
  <c r="BF906" i="1"/>
  <c r="BF907" i="1"/>
  <c r="BF908" i="1"/>
  <c r="BF909" i="1"/>
  <c r="BL909" i="1"/>
  <c r="BT909" i="1"/>
  <c r="BU909" i="1"/>
  <c r="BV909" i="1"/>
  <c r="CE909" i="1"/>
  <c r="BF910" i="1"/>
  <c r="BF911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6" i="1"/>
  <c r="BF937" i="1"/>
  <c r="BF938" i="1"/>
  <c r="BL938" i="1"/>
  <c r="BT938" i="1"/>
  <c r="BU938" i="1"/>
  <c r="BV938" i="1"/>
  <c r="CE938" i="1"/>
  <c r="BF939" i="1"/>
  <c r="BF940" i="1"/>
  <c r="BF941" i="1"/>
  <c r="BF942" i="1"/>
  <c r="BF943" i="1"/>
  <c r="BF944" i="1"/>
  <c r="BF945" i="1"/>
  <c r="BF946" i="1"/>
  <c r="BF947" i="1"/>
  <c r="BF948" i="1"/>
  <c r="BF949" i="1"/>
  <c r="BF950" i="1"/>
  <c r="BL950" i="1"/>
  <c r="BT950" i="1"/>
  <c r="BU950" i="1"/>
  <c r="BV950" i="1"/>
  <c r="CE950" i="1"/>
  <c r="BF951" i="1"/>
  <c r="BF952" i="1"/>
  <c r="BF953" i="1"/>
  <c r="BF954" i="1"/>
  <c r="BL954" i="1"/>
  <c r="BT954" i="1"/>
  <c r="BU954" i="1"/>
  <c r="BV954" i="1"/>
  <c r="CE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L973" i="1"/>
  <c r="BT973" i="1"/>
  <c r="BU973" i="1"/>
  <c r="BV973" i="1"/>
  <c r="CE973" i="1"/>
  <c r="BF974" i="1"/>
  <c r="BF975" i="1"/>
  <c r="BF976" i="1"/>
  <c r="BF977" i="1"/>
  <c r="BL977" i="1"/>
  <c r="BT977" i="1"/>
  <c r="BU977" i="1"/>
  <c r="BV977" i="1"/>
  <c r="CE977" i="1"/>
  <c r="CD4" i="1"/>
  <c r="BE5" i="1"/>
  <c r="CD147" i="1"/>
  <c r="CD215" i="1"/>
  <c r="CD217" i="1"/>
  <c r="CD353" i="1"/>
  <c r="CD381" i="1"/>
  <c r="CD515" i="1"/>
  <c r="CD750" i="1"/>
  <c r="CD834" i="1"/>
  <c r="CD836" i="1"/>
  <c r="CD844" i="1"/>
  <c r="BE848" i="1"/>
  <c r="BE849" i="1"/>
  <c r="BE850" i="1"/>
  <c r="BE851" i="1"/>
  <c r="BE852" i="1"/>
  <c r="BE853" i="1"/>
  <c r="BE854" i="1"/>
  <c r="CD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CD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CD900" i="1"/>
  <c r="BE901" i="1"/>
  <c r="BE902" i="1"/>
  <c r="BE903" i="1"/>
  <c r="BE904" i="1"/>
  <c r="BE905" i="1"/>
  <c r="BE906" i="1"/>
  <c r="BE907" i="1"/>
  <c r="BE908" i="1"/>
  <c r="BE909" i="1"/>
  <c r="CD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CD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CD950" i="1"/>
  <c r="BE951" i="1"/>
  <c r="BE952" i="1"/>
  <c r="BE953" i="1"/>
  <c r="BE954" i="1"/>
  <c r="CD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CD973" i="1"/>
  <c r="BE974" i="1"/>
  <c r="BE975" i="1"/>
  <c r="BE976" i="1"/>
  <c r="BE977" i="1"/>
  <c r="CD977" i="1"/>
  <c r="CC4" i="1"/>
  <c r="BD5" i="1"/>
  <c r="BK147" i="1"/>
  <c r="BQ147" i="1"/>
  <c r="BR147" i="1"/>
  <c r="BS147" i="1"/>
  <c r="CC147" i="1"/>
  <c r="BK215" i="1"/>
  <c r="BQ215" i="1"/>
  <c r="BR215" i="1"/>
  <c r="BS215" i="1"/>
  <c r="CC215" i="1"/>
  <c r="BK217" i="1"/>
  <c r="BQ217" i="1"/>
  <c r="BR217" i="1"/>
  <c r="BS217" i="1"/>
  <c r="CC217" i="1"/>
  <c r="BK353" i="1"/>
  <c r="BQ353" i="1"/>
  <c r="BR353" i="1"/>
  <c r="BS353" i="1"/>
  <c r="CC353" i="1"/>
  <c r="BK381" i="1"/>
  <c r="BQ381" i="1"/>
  <c r="BR381" i="1"/>
  <c r="BS381" i="1"/>
  <c r="CC381" i="1"/>
  <c r="BK515" i="1"/>
  <c r="BQ515" i="1"/>
  <c r="BR515" i="1"/>
  <c r="BS515" i="1"/>
  <c r="CC515" i="1"/>
  <c r="BK750" i="1"/>
  <c r="BQ750" i="1"/>
  <c r="BR750" i="1"/>
  <c r="BS750" i="1"/>
  <c r="CC750" i="1"/>
  <c r="BK834" i="1"/>
  <c r="BQ834" i="1"/>
  <c r="BR834" i="1"/>
  <c r="BS834" i="1"/>
  <c r="CC834" i="1"/>
  <c r="BK836" i="1"/>
  <c r="BQ836" i="1"/>
  <c r="BR836" i="1"/>
  <c r="BS836" i="1"/>
  <c r="CC836" i="1"/>
  <c r="BK844" i="1"/>
  <c r="BQ844" i="1"/>
  <c r="BR844" i="1"/>
  <c r="BS844" i="1"/>
  <c r="CC844" i="1"/>
  <c r="BD848" i="1"/>
  <c r="BD849" i="1"/>
  <c r="BD850" i="1"/>
  <c r="BD851" i="1"/>
  <c r="BD852" i="1"/>
  <c r="BD853" i="1"/>
  <c r="BD854" i="1"/>
  <c r="BK854" i="1"/>
  <c r="BQ854" i="1"/>
  <c r="BR854" i="1"/>
  <c r="BS854" i="1"/>
  <c r="CC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K877" i="1"/>
  <c r="BQ877" i="1"/>
  <c r="BR877" i="1"/>
  <c r="BS877" i="1"/>
  <c r="CC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K900" i="1"/>
  <c r="BQ900" i="1"/>
  <c r="BR900" i="1"/>
  <c r="BS900" i="1"/>
  <c r="CC900" i="1"/>
  <c r="BD901" i="1"/>
  <c r="BD902" i="1"/>
  <c r="BD903" i="1"/>
  <c r="BD904" i="1"/>
  <c r="BD905" i="1"/>
  <c r="BD906" i="1"/>
  <c r="BD907" i="1"/>
  <c r="BD908" i="1"/>
  <c r="BD909" i="1"/>
  <c r="BK909" i="1"/>
  <c r="BQ909" i="1"/>
  <c r="BR909" i="1"/>
  <c r="BS909" i="1"/>
  <c r="CC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K938" i="1"/>
  <c r="BQ938" i="1"/>
  <c r="BR938" i="1"/>
  <c r="BS938" i="1"/>
  <c r="CC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K950" i="1"/>
  <c r="BQ950" i="1"/>
  <c r="BR950" i="1"/>
  <c r="BS950" i="1"/>
  <c r="CC950" i="1"/>
  <c r="BD951" i="1"/>
  <c r="BD952" i="1"/>
  <c r="BD953" i="1"/>
  <c r="BD954" i="1"/>
  <c r="BK954" i="1"/>
  <c r="BQ954" i="1"/>
  <c r="BR954" i="1"/>
  <c r="BS954" i="1"/>
  <c r="CC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K973" i="1"/>
  <c r="BQ973" i="1"/>
  <c r="BR973" i="1"/>
  <c r="BS973" i="1"/>
  <c r="CC973" i="1"/>
  <c r="BD974" i="1"/>
  <c r="BD975" i="1"/>
  <c r="BD976" i="1"/>
  <c r="BD977" i="1"/>
  <c r="BK977" i="1"/>
  <c r="BQ977" i="1"/>
  <c r="BR977" i="1"/>
  <c r="BS977" i="1"/>
  <c r="CC977" i="1"/>
  <c r="CB4" i="1"/>
  <c r="BC5" i="1"/>
  <c r="CB147" i="1"/>
  <c r="CB215" i="1"/>
  <c r="CB217" i="1"/>
  <c r="CB353" i="1"/>
  <c r="CB381" i="1"/>
  <c r="CB515" i="1"/>
  <c r="CB750" i="1"/>
  <c r="CB834" i="1"/>
  <c r="CB836" i="1"/>
  <c r="CB844" i="1"/>
  <c r="BC848" i="1"/>
  <c r="BC849" i="1"/>
  <c r="BC850" i="1"/>
  <c r="BC851" i="1"/>
  <c r="BC852" i="1"/>
  <c r="BC853" i="1"/>
  <c r="BC854" i="1"/>
  <c r="CB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CB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CB900" i="1"/>
  <c r="BC901" i="1"/>
  <c r="BC902" i="1"/>
  <c r="BC903" i="1"/>
  <c r="BC904" i="1"/>
  <c r="BC905" i="1"/>
  <c r="BC906" i="1"/>
  <c r="BC907" i="1"/>
  <c r="BC908" i="1"/>
  <c r="BC909" i="1"/>
  <c r="CB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CB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CB950" i="1"/>
  <c r="BC951" i="1"/>
  <c r="BC952" i="1"/>
  <c r="BC953" i="1"/>
  <c r="BC954" i="1"/>
  <c r="CB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CB973" i="1"/>
  <c r="BC974" i="1"/>
  <c r="BC975" i="1"/>
  <c r="BC976" i="1"/>
  <c r="BC977" i="1"/>
  <c r="CB977" i="1"/>
  <c r="CA4" i="1"/>
  <c r="BB5" i="1"/>
  <c r="BJ147" i="1"/>
  <c r="BN147" i="1"/>
  <c r="BO147" i="1"/>
  <c r="BP147" i="1"/>
  <c r="CA147" i="1"/>
  <c r="BJ215" i="1"/>
  <c r="BN215" i="1"/>
  <c r="BO215" i="1"/>
  <c r="BP215" i="1"/>
  <c r="CA215" i="1"/>
  <c r="BJ217" i="1"/>
  <c r="BN217" i="1"/>
  <c r="BO217" i="1"/>
  <c r="BP217" i="1"/>
  <c r="CA217" i="1"/>
  <c r="BJ353" i="1"/>
  <c r="BN353" i="1"/>
  <c r="BO353" i="1"/>
  <c r="BP353" i="1"/>
  <c r="CA353" i="1"/>
  <c r="BJ381" i="1"/>
  <c r="BN381" i="1"/>
  <c r="BO381" i="1"/>
  <c r="BP381" i="1"/>
  <c r="CA381" i="1"/>
  <c r="BJ515" i="1"/>
  <c r="BN515" i="1"/>
  <c r="BO515" i="1"/>
  <c r="BP515" i="1"/>
  <c r="CA515" i="1"/>
  <c r="BJ750" i="1"/>
  <c r="BN750" i="1"/>
  <c r="BO750" i="1"/>
  <c r="BP750" i="1"/>
  <c r="CA750" i="1"/>
  <c r="BJ834" i="1"/>
  <c r="BN834" i="1"/>
  <c r="BO834" i="1"/>
  <c r="BP834" i="1"/>
  <c r="CA834" i="1"/>
  <c r="BJ836" i="1"/>
  <c r="BN836" i="1"/>
  <c r="BO836" i="1"/>
  <c r="BP836" i="1"/>
  <c r="CA836" i="1"/>
  <c r="BJ844" i="1"/>
  <c r="BN844" i="1"/>
  <c r="BO844" i="1"/>
  <c r="BP844" i="1"/>
  <c r="CA844" i="1"/>
  <c r="BB848" i="1"/>
  <c r="BB849" i="1"/>
  <c r="BB850" i="1"/>
  <c r="BB851" i="1"/>
  <c r="BB852" i="1"/>
  <c r="BB853" i="1"/>
  <c r="BB854" i="1"/>
  <c r="BJ854" i="1"/>
  <c r="BN854" i="1"/>
  <c r="BO854" i="1"/>
  <c r="BP854" i="1"/>
  <c r="CA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J877" i="1"/>
  <c r="BN877" i="1"/>
  <c r="BO877" i="1"/>
  <c r="BP877" i="1"/>
  <c r="CA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J900" i="1"/>
  <c r="BN900" i="1"/>
  <c r="BO900" i="1"/>
  <c r="BP900" i="1"/>
  <c r="CA900" i="1"/>
  <c r="BB901" i="1"/>
  <c r="BB902" i="1"/>
  <c r="BB903" i="1"/>
  <c r="BB904" i="1"/>
  <c r="BB905" i="1"/>
  <c r="BB906" i="1"/>
  <c r="BB907" i="1"/>
  <c r="BB908" i="1"/>
  <c r="BB909" i="1"/>
  <c r="BJ909" i="1"/>
  <c r="BN909" i="1"/>
  <c r="BO909" i="1"/>
  <c r="BP909" i="1"/>
  <c r="CA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J938" i="1"/>
  <c r="BN938" i="1"/>
  <c r="BO938" i="1"/>
  <c r="BP938" i="1"/>
  <c r="CA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J950" i="1"/>
  <c r="BN950" i="1"/>
  <c r="BO950" i="1"/>
  <c r="BP950" i="1"/>
  <c r="CA950" i="1"/>
  <c r="BB951" i="1"/>
  <c r="BB952" i="1"/>
  <c r="BB953" i="1"/>
  <c r="BB954" i="1"/>
  <c r="BJ954" i="1"/>
  <c r="BN954" i="1"/>
  <c r="BO954" i="1"/>
  <c r="BP954" i="1"/>
  <c r="CA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J973" i="1"/>
  <c r="BN973" i="1"/>
  <c r="BO973" i="1"/>
  <c r="BP973" i="1"/>
  <c r="CA973" i="1"/>
  <c r="BB974" i="1"/>
  <c r="BB975" i="1"/>
  <c r="BB976" i="1"/>
  <c r="BB977" i="1"/>
  <c r="BJ977" i="1"/>
  <c r="BN977" i="1"/>
  <c r="BO977" i="1"/>
  <c r="BP977" i="1"/>
  <c r="CA977" i="1"/>
  <c r="BZ4" i="1"/>
  <c r="BA5" i="1"/>
  <c r="BZ147" i="1"/>
  <c r="BZ215" i="1"/>
  <c r="BZ217" i="1"/>
  <c r="BZ353" i="1"/>
  <c r="BZ381" i="1"/>
  <c r="BZ515" i="1"/>
  <c r="BZ750" i="1"/>
  <c r="BZ834" i="1"/>
  <c r="BZ836" i="1"/>
  <c r="BZ844" i="1"/>
  <c r="BA848" i="1"/>
  <c r="BA849" i="1"/>
  <c r="BA850" i="1"/>
  <c r="BA851" i="1"/>
  <c r="BA852" i="1"/>
  <c r="BA853" i="1"/>
  <c r="BA854" i="1"/>
  <c r="BZ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Z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Z900" i="1"/>
  <c r="BA901" i="1"/>
  <c r="BA902" i="1"/>
  <c r="BA903" i="1"/>
  <c r="BA904" i="1"/>
  <c r="BA905" i="1"/>
  <c r="BA906" i="1"/>
  <c r="BA907" i="1"/>
  <c r="BA908" i="1"/>
  <c r="BA909" i="1"/>
  <c r="BZ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Z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Z950" i="1"/>
  <c r="BA951" i="1"/>
  <c r="BA952" i="1"/>
  <c r="BA953" i="1"/>
  <c r="BA954" i="1"/>
  <c r="BZ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Z973" i="1"/>
  <c r="BA974" i="1"/>
  <c r="BA975" i="1"/>
  <c r="BA976" i="1"/>
  <c r="BA977" i="1"/>
  <c r="BZ977" i="1"/>
  <c r="AY977" i="1"/>
  <c r="AX977" i="1"/>
  <c r="U977" i="1"/>
  <c r="AW977" i="1"/>
  <c r="AV977" i="1"/>
  <c r="AU977" i="1"/>
  <c r="BI976" i="1"/>
  <c r="BM976" i="1"/>
  <c r="BW976" i="1"/>
  <c r="BX976" i="1"/>
  <c r="BY976" i="1"/>
  <c r="CG976" i="1"/>
  <c r="CF976" i="1"/>
  <c r="BL976" i="1"/>
  <c r="BT976" i="1"/>
  <c r="BU976" i="1"/>
  <c r="BV976" i="1"/>
  <c r="CE976" i="1"/>
  <c r="CD976" i="1"/>
  <c r="BK976" i="1"/>
  <c r="BQ976" i="1"/>
  <c r="BR976" i="1"/>
  <c r="BS976" i="1"/>
  <c r="CC976" i="1"/>
  <c r="CB976" i="1"/>
  <c r="BJ976" i="1"/>
  <c r="BN976" i="1"/>
  <c r="BO976" i="1"/>
  <c r="BP976" i="1"/>
  <c r="CA976" i="1"/>
  <c r="BZ976" i="1"/>
  <c r="AY976" i="1"/>
  <c r="AX976" i="1"/>
  <c r="AW976" i="1"/>
  <c r="AV976" i="1"/>
  <c r="AU976" i="1"/>
  <c r="BI975" i="1"/>
  <c r="BM975" i="1"/>
  <c r="BW975" i="1"/>
  <c r="BX975" i="1"/>
  <c r="BY975" i="1"/>
  <c r="CG975" i="1"/>
  <c r="CF975" i="1"/>
  <c r="BL975" i="1"/>
  <c r="BT975" i="1"/>
  <c r="BU975" i="1"/>
  <c r="BV975" i="1"/>
  <c r="CE975" i="1"/>
  <c r="CD975" i="1"/>
  <c r="BK975" i="1"/>
  <c r="BQ975" i="1"/>
  <c r="BR975" i="1"/>
  <c r="BS975" i="1"/>
  <c r="CC975" i="1"/>
  <c r="CB975" i="1"/>
  <c r="BJ975" i="1"/>
  <c r="BN975" i="1"/>
  <c r="BO975" i="1"/>
  <c r="BP975" i="1"/>
  <c r="CA975" i="1"/>
  <c r="BZ975" i="1"/>
  <c r="AY975" i="1"/>
  <c r="AX975" i="1"/>
  <c r="AW975" i="1"/>
  <c r="AV975" i="1"/>
  <c r="AU975" i="1"/>
  <c r="BI974" i="1"/>
  <c r="BM974" i="1"/>
  <c r="BW974" i="1"/>
  <c r="BX974" i="1"/>
  <c r="BY974" i="1"/>
  <c r="CG974" i="1"/>
  <c r="CF974" i="1"/>
  <c r="BL974" i="1"/>
  <c r="BT974" i="1"/>
  <c r="BU974" i="1"/>
  <c r="BV974" i="1"/>
  <c r="CE974" i="1"/>
  <c r="CD974" i="1"/>
  <c r="BK974" i="1"/>
  <c r="BQ974" i="1"/>
  <c r="BR974" i="1"/>
  <c r="BS974" i="1"/>
  <c r="CC974" i="1"/>
  <c r="CB974" i="1"/>
  <c r="BJ974" i="1"/>
  <c r="BN974" i="1"/>
  <c r="BO974" i="1"/>
  <c r="BP974" i="1"/>
  <c r="CA974" i="1"/>
  <c r="BZ974" i="1"/>
  <c r="AY974" i="1"/>
  <c r="AX974" i="1"/>
  <c r="U974" i="1"/>
  <c r="AW974" i="1"/>
  <c r="AV974" i="1"/>
  <c r="AU974" i="1"/>
  <c r="AY973" i="1"/>
  <c r="AX973" i="1"/>
  <c r="U973" i="1"/>
  <c r="AW973" i="1"/>
  <c r="AV973" i="1"/>
  <c r="AU973" i="1"/>
  <c r="BI972" i="1"/>
  <c r="BM972" i="1"/>
  <c r="BW972" i="1"/>
  <c r="BX972" i="1"/>
  <c r="BY972" i="1"/>
  <c r="CG972" i="1"/>
  <c r="CF972" i="1"/>
  <c r="BL972" i="1"/>
  <c r="BT972" i="1"/>
  <c r="BU972" i="1"/>
  <c r="BV972" i="1"/>
  <c r="CE972" i="1"/>
  <c r="CD972" i="1"/>
  <c r="BK972" i="1"/>
  <c r="BQ972" i="1"/>
  <c r="BR972" i="1"/>
  <c r="BS972" i="1"/>
  <c r="CC972" i="1"/>
  <c r="CB972" i="1"/>
  <c r="BJ972" i="1"/>
  <c r="BN972" i="1"/>
  <c r="BO972" i="1"/>
  <c r="BP972" i="1"/>
  <c r="CA972" i="1"/>
  <c r="BZ972" i="1"/>
  <c r="AY972" i="1"/>
  <c r="AX972" i="1"/>
  <c r="U972" i="1"/>
  <c r="AW972" i="1"/>
  <c r="AV972" i="1"/>
  <c r="AU972" i="1"/>
  <c r="AR972" i="1"/>
  <c r="AQ972" i="1"/>
  <c r="BI971" i="1"/>
  <c r="BM971" i="1"/>
  <c r="BW971" i="1"/>
  <c r="BX971" i="1"/>
  <c r="BY971" i="1"/>
  <c r="CG971" i="1"/>
  <c r="CF971" i="1"/>
  <c r="BL971" i="1"/>
  <c r="BT971" i="1"/>
  <c r="BU971" i="1"/>
  <c r="BV971" i="1"/>
  <c r="CE971" i="1"/>
  <c r="CD971" i="1"/>
  <c r="BK971" i="1"/>
  <c r="BQ971" i="1"/>
  <c r="BR971" i="1"/>
  <c r="BS971" i="1"/>
  <c r="CC971" i="1"/>
  <c r="CB971" i="1"/>
  <c r="BJ971" i="1"/>
  <c r="BN971" i="1"/>
  <c r="BO971" i="1"/>
  <c r="BP971" i="1"/>
  <c r="CA971" i="1"/>
  <c r="BZ971" i="1"/>
  <c r="AY971" i="1"/>
  <c r="AX971" i="1"/>
  <c r="U971" i="1"/>
  <c r="AW971" i="1"/>
  <c r="AV971" i="1"/>
  <c r="AU971" i="1"/>
  <c r="AR971" i="1"/>
  <c r="AQ971" i="1"/>
  <c r="BI970" i="1"/>
  <c r="BM970" i="1"/>
  <c r="BW970" i="1"/>
  <c r="BX970" i="1"/>
  <c r="BY970" i="1"/>
  <c r="CG970" i="1"/>
  <c r="CF970" i="1"/>
  <c r="BL970" i="1"/>
  <c r="BT970" i="1"/>
  <c r="BU970" i="1"/>
  <c r="BV970" i="1"/>
  <c r="CE970" i="1"/>
  <c r="CD970" i="1"/>
  <c r="BK970" i="1"/>
  <c r="BQ970" i="1"/>
  <c r="BR970" i="1"/>
  <c r="BS970" i="1"/>
  <c r="CC970" i="1"/>
  <c r="CB970" i="1"/>
  <c r="BJ970" i="1"/>
  <c r="BN970" i="1"/>
  <c r="BO970" i="1"/>
  <c r="BP970" i="1"/>
  <c r="CA970" i="1"/>
  <c r="BZ970" i="1"/>
  <c r="AY970" i="1"/>
  <c r="AX970" i="1"/>
  <c r="U970" i="1"/>
  <c r="AW970" i="1"/>
  <c r="AV970" i="1"/>
  <c r="AU970" i="1"/>
  <c r="AR970" i="1"/>
  <c r="AQ970" i="1"/>
  <c r="BI969" i="1"/>
  <c r="BM969" i="1"/>
  <c r="BW969" i="1"/>
  <c r="BX969" i="1"/>
  <c r="BY969" i="1"/>
  <c r="CG969" i="1"/>
  <c r="CF969" i="1"/>
  <c r="BL969" i="1"/>
  <c r="BT969" i="1"/>
  <c r="BU969" i="1"/>
  <c r="BV969" i="1"/>
  <c r="CE969" i="1"/>
  <c r="CD969" i="1"/>
  <c r="BK969" i="1"/>
  <c r="BQ969" i="1"/>
  <c r="BR969" i="1"/>
  <c r="BS969" i="1"/>
  <c r="CC969" i="1"/>
  <c r="CB969" i="1"/>
  <c r="BJ969" i="1"/>
  <c r="BN969" i="1"/>
  <c r="BO969" i="1"/>
  <c r="BP969" i="1"/>
  <c r="CA969" i="1"/>
  <c r="BZ969" i="1"/>
  <c r="AY969" i="1"/>
  <c r="AX969" i="1"/>
  <c r="U969" i="1"/>
  <c r="AW969" i="1"/>
  <c r="AV969" i="1"/>
  <c r="AU969" i="1"/>
  <c r="BI968" i="1"/>
  <c r="BM968" i="1"/>
  <c r="BW968" i="1"/>
  <c r="BX968" i="1"/>
  <c r="BY968" i="1"/>
  <c r="CG968" i="1"/>
  <c r="CF968" i="1"/>
  <c r="BL968" i="1"/>
  <c r="BT968" i="1"/>
  <c r="BU968" i="1"/>
  <c r="BV968" i="1"/>
  <c r="CE968" i="1"/>
  <c r="CD968" i="1"/>
  <c r="BK968" i="1"/>
  <c r="BQ968" i="1"/>
  <c r="BR968" i="1"/>
  <c r="BS968" i="1"/>
  <c r="CC968" i="1"/>
  <c r="CB968" i="1"/>
  <c r="BJ968" i="1"/>
  <c r="BN968" i="1"/>
  <c r="BO968" i="1"/>
  <c r="BP968" i="1"/>
  <c r="CA968" i="1"/>
  <c r="BZ968" i="1"/>
  <c r="AY968" i="1"/>
  <c r="AX968" i="1"/>
  <c r="U968" i="1"/>
  <c r="AW968" i="1"/>
  <c r="AV968" i="1"/>
  <c r="AU968" i="1"/>
  <c r="AR968" i="1"/>
  <c r="AQ968" i="1"/>
  <c r="BI967" i="1"/>
  <c r="BM967" i="1"/>
  <c r="BW967" i="1"/>
  <c r="BX967" i="1"/>
  <c r="BY967" i="1"/>
  <c r="CG967" i="1"/>
  <c r="CF967" i="1"/>
  <c r="BL967" i="1"/>
  <c r="BT967" i="1"/>
  <c r="BU967" i="1"/>
  <c r="BV967" i="1"/>
  <c r="CE967" i="1"/>
  <c r="CD967" i="1"/>
  <c r="BK967" i="1"/>
  <c r="BQ967" i="1"/>
  <c r="BR967" i="1"/>
  <c r="BS967" i="1"/>
  <c r="CC967" i="1"/>
  <c r="CB967" i="1"/>
  <c r="BJ967" i="1"/>
  <c r="BN967" i="1"/>
  <c r="BO967" i="1"/>
  <c r="BP967" i="1"/>
  <c r="CA967" i="1"/>
  <c r="BZ967" i="1"/>
  <c r="AY967" i="1"/>
  <c r="AX967" i="1"/>
  <c r="U967" i="1"/>
  <c r="AW967" i="1"/>
  <c r="AV967" i="1"/>
  <c r="AU967" i="1"/>
  <c r="AR967" i="1"/>
  <c r="AQ967" i="1"/>
  <c r="BI966" i="1"/>
  <c r="BM966" i="1"/>
  <c r="BW966" i="1"/>
  <c r="BX966" i="1"/>
  <c r="BY966" i="1"/>
  <c r="CG966" i="1"/>
  <c r="CF966" i="1"/>
  <c r="BL966" i="1"/>
  <c r="BT966" i="1"/>
  <c r="BU966" i="1"/>
  <c r="BV966" i="1"/>
  <c r="CE966" i="1"/>
  <c r="CD966" i="1"/>
  <c r="BK966" i="1"/>
  <c r="BQ966" i="1"/>
  <c r="BR966" i="1"/>
  <c r="BS966" i="1"/>
  <c r="CC966" i="1"/>
  <c r="CB966" i="1"/>
  <c r="BJ966" i="1"/>
  <c r="BN966" i="1"/>
  <c r="BO966" i="1"/>
  <c r="BP966" i="1"/>
  <c r="CA966" i="1"/>
  <c r="BZ966" i="1"/>
  <c r="AY966" i="1"/>
  <c r="AX966" i="1"/>
  <c r="U966" i="1"/>
  <c r="AW966" i="1"/>
  <c r="AV966" i="1"/>
  <c r="AU966" i="1"/>
  <c r="BI965" i="1"/>
  <c r="BM965" i="1"/>
  <c r="BW965" i="1"/>
  <c r="BX965" i="1"/>
  <c r="BY965" i="1"/>
  <c r="CG965" i="1"/>
  <c r="CF965" i="1"/>
  <c r="BL965" i="1"/>
  <c r="BT965" i="1"/>
  <c r="BU965" i="1"/>
  <c r="BV965" i="1"/>
  <c r="CE965" i="1"/>
  <c r="CD965" i="1"/>
  <c r="BK965" i="1"/>
  <c r="BQ965" i="1"/>
  <c r="BR965" i="1"/>
  <c r="BS965" i="1"/>
  <c r="CC965" i="1"/>
  <c r="CB965" i="1"/>
  <c r="BJ965" i="1"/>
  <c r="BN965" i="1"/>
  <c r="BO965" i="1"/>
  <c r="BP965" i="1"/>
  <c r="CA965" i="1"/>
  <c r="BZ965" i="1"/>
  <c r="AY965" i="1"/>
  <c r="AX965" i="1"/>
  <c r="U965" i="1"/>
  <c r="AW965" i="1"/>
  <c r="AV965" i="1"/>
  <c r="AU965" i="1"/>
  <c r="BI964" i="1"/>
  <c r="BM964" i="1"/>
  <c r="BW964" i="1"/>
  <c r="BX964" i="1"/>
  <c r="BY964" i="1"/>
  <c r="CG964" i="1"/>
  <c r="CF964" i="1"/>
  <c r="BL964" i="1"/>
  <c r="BT964" i="1"/>
  <c r="BU964" i="1"/>
  <c r="BV964" i="1"/>
  <c r="CE964" i="1"/>
  <c r="CD964" i="1"/>
  <c r="BK964" i="1"/>
  <c r="BQ964" i="1"/>
  <c r="BR964" i="1"/>
  <c r="BS964" i="1"/>
  <c r="CC964" i="1"/>
  <c r="CB964" i="1"/>
  <c r="BJ964" i="1"/>
  <c r="BN964" i="1"/>
  <c r="BO964" i="1"/>
  <c r="BP964" i="1"/>
  <c r="CA964" i="1"/>
  <c r="BZ964" i="1"/>
  <c r="AY964" i="1"/>
  <c r="AX964" i="1"/>
  <c r="U964" i="1"/>
  <c r="AW964" i="1"/>
  <c r="AV964" i="1"/>
  <c r="AU964" i="1"/>
  <c r="BI963" i="1"/>
  <c r="BM963" i="1"/>
  <c r="BW963" i="1"/>
  <c r="BX963" i="1"/>
  <c r="BY963" i="1"/>
  <c r="CG963" i="1"/>
  <c r="CF963" i="1"/>
  <c r="BL963" i="1"/>
  <c r="BT963" i="1"/>
  <c r="BU963" i="1"/>
  <c r="BV963" i="1"/>
  <c r="CE963" i="1"/>
  <c r="CD963" i="1"/>
  <c r="BK963" i="1"/>
  <c r="BQ963" i="1"/>
  <c r="BR963" i="1"/>
  <c r="BS963" i="1"/>
  <c r="CC963" i="1"/>
  <c r="CB963" i="1"/>
  <c r="BJ963" i="1"/>
  <c r="BN963" i="1"/>
  <c r="BO963" i="1"/>
  <c r="BP963" i="1"/>
  <c r="CA963" i="1"/>
  <c r="BZ963" i="1"/>
  <c r="AY963" i="1"/>
  <c r="AX963" i="1"/>
  <c r="U963" i="1"/>
  <c r="AW963" i="1"/>
  <c r="AV963" i="1"/>
  <c r="AU963" i="1"/>
  <c r="BI962" i="1"/>
  <c r="BM962" i="1"/>
  <c r="BW962" i="1"/>
  <c r="BX962" i="1"/>
  <c r="BY962" i="1"/>
  <c r="CG962" i="1"/>
  <c r="CF962" i="1"/>
  <c r="BL962" i="1"/>
  <c r="BT962" i="1"/>
  <c r="BU962" i="1"/>
  <c r="BV962" i="1"/>
  <c r="CE962" i="1"/>
  <c r="CD962" i="1"/>
  <c r="BK962" i="1"/>
  <c r="BQ962" i="1"/>
  <c r="BR962" i="1"/>
  <c r="BS962" i="1"/>
  <c r="CC962" i="1"/>
  <c r="CB962" i="1"/>
  <c r="BJ962" i="1"/>
  <c r="BN962" i="1"/>
  <c r="BO962" i="1"/>
  <c r="BP962" i="1"/>
  <c r="CA962" i="1"/>
  <c r="BZ962" i="1"/>
  <c r="AY962" i="1"/>
  <c r="AX962" i="1"/>
  <c r="U962" i="1"/>
  <c r="AW962" i="1"/>
  <c r="AV962" i="1"/>
  <c r="AU962" i="1"/>
  <c r="AR962" i="1"/>
  <c r="AQ962" i="1"/>
  <c r="BI961" i="1"/>
  <c r="BM961" i="1"/>
  <c r="BW961" i="1"/>
  <c r="BX961" i="1"/>
  <c r="BY961" i="1"/>
  <c r="CG961" i="1"/>
  <c r="CF961" i="1"/>
  <c r="BL961" i="1"/>
  <c r="BT961" i="1"/>
  <c r="BU961" i="1"/>
  <c r="BV961" i="1"/>
  <c r="CE961" i="1"/>
  <c r="CD961" i="1"/>
  <c r="BK961" i="1"/>
  <c r="BQ961" i="1"/>
  <c r="BR961" i="1"/>
  <c r="BS961" i="1"/>
  <c r="CC961" i="1"/>
  <c r="CB961" i="1"/>
  <c r="BJ961" i="1"/>
  <c r="BN961" i="1"/>
  <c r="BO961" i="1"/>
  <c r="BP961" i="1"/>
  <c r="CA961" i="1"/>
  <c r="BZ961" i="1"/>
  <c r="AY961" i="1"/>
  <c r="AX961" i="1"/>
  <c r="U961" i="1"/>
  <c r="AW961" i="1"/>
  <c r="AV961" i="1"/>
  <c r="AU961" i="1"/>
  <c r="BI960" i="1"/>
  <c r="BM960" i="1"/>
  <c r="BW960" i="1"/>
  <c r="BX960" i="1"/>
  <c r="BY960" i="1"/>
  <c r="CG960" i="1"/>
  <c r="CF960" i="1"/>
  <c r="BL960" i="1"/>
  <c r="BT960" i="1"/>
  <c r="BU960" i="1"/>
  <c r="BV960" i="1"/>
  <c r="CE960" i="1"/>
  <c r="CD960" i="1"/>
  <c r="BK960" i="1"/>
  <c r="BQ960" i="1"/>
  <c r="BR960" i="1"/>
  <c r="BS960" i="1"/>
  <c r="CC960" i="1"/>
  <c r="CB960" i="1"/>
  <c r="BJ960" i="1"/>
  <c r="BN960" i="1"/>
  <c r="BO960" i="1"/>
  <c r="BP960" i="1"/>
  <c r="CA960" i="1"/>
  <c r="BZ960" i="1"/>
  <c r="AY960" i="1"/>
  <c r="AX960" i="1"/>
  <c r="U960" i="1"/>
  <c r="AW960" i="1"/>
  <c r="AV960" i="1"/>
  <c r="AU960" i="1"/>
  <c r="BI959" i="1"/>
  <c r="BM959" i="1"/>
  <c r="BW959" i="1"/>
  <c r="BX959" i="1"/>
  <c r="BY959" i="1"/>
  <c r="CG959" i="1"/>
  <c r="CF959" i="1"/>
  <c r="BL959" i="1"/>
  <c r="BT959" i="1"/>
  <c r="BU959" i="1"/>
  <c r="BV959" i="1"/>
  <c r="CE959" i="1"/>
  <c r="CD959" i="1"/>
  <c r="BK959" i="1"/>
  <c r="BQ959" i="1"/>
  <c r="BR959" i="1"/>
  <c r="BS959" i="1"/>
  <c r="CC959" i="1"/>
  <c r="CB959" i="1"/>
  <c r="BJ959" i="1"/>
  <c r="BN959" i="1"/>
  <c r="BO959" i="1"/>
  <c r="BP959" i="1"/>
  <c r="CA959" i="1"/>
  <c r="BZ959" i="1"/>
  <c r="AY959" i="1"/>
  <c r="AX959" i="1"/>
  <c r="U959" i="1"/>
  <c r="AW959" i="1"/>
  <c r="AV959" i="1"/>
  <c r="AU959" i="1"/>
  <c r="BI958" i="1"/>
  <c r="BM958" i="1"/>
  <c r="BW958" i="1"/>
  <c r="BX958" i="1"/>
  <c r="BY958" i="1"/>
  <c r="CG958" i="1"/>
  <c r="CF958" i="1"/>
  <c r="BL958" i="1"/>
  <c r="BT958" i="1"/>
  <c r="BU958" i="1"/>
  <c r="BV958" i="1"/>
  <c r="CE958" i="1"/>
  <c r="CD958" i="1"/>
  <c r="BK958" i="1"/>
  <c r="BQ958" i="1"/>
  <c r="BR958" i="1"/>
  <c r="BS958" i="1"/>
  <c r="CC958" i="1"/>
  <c r="CB958" i="1"/>
  <c r="BJ958" i="1"/>
  <c r="BN958" i="1"/>
  <c r="BO958" i="1"/>
  <c r="BP958" i="1"/>
  <c r="CA958" i="1"/>
  <c r="BZ958" i="1"/>
  <c r="AY958" i="1"/>
  <c r="AX958" i="1"/>
  <c r="U958" i="1"/>
  <c r="AW958" i="1"/>
  <c r="AV958" i="1"/>
  <c r="AU958" i="1"/>
  <c r="AR958" i="1"/>
  <c r="AQ958" i="1"/>
  <c r="BI957" i="1"/>
  <c r="BM957" i="1"/>
  <c r="BW957" i="1"/>
  <c r="BX957" i="1"/>
  <c r="BY957" i="1"/>
  <c r="CG957" i="1"/>
  <c r="CF957" i="1"/>
  <c r="BL957" i="1"/>
  <c r="BT957" i="1"/>
  <c r="BU957" i="1"/>
  <c r="BV957" i="1"/>
  <c r="CE957" i="1"/>
  <c r="CD957" i="1"/>
  <c r="BK957" i="1"/>
  <c r="BQ957" i="1"/>
  <c r="BR957" i="1"/>
  <c r="BS957" i="1"/>
  <c r="CC957" i="1"/>
  <c r="CB957" i="1"/>
  <c r="BJ957" i="1"/>
  <c r="BN957" i="1"/>
  <c r="BO957" i="1"/>
  <c r="BP957" i="1"/>
  <c r="CA957" i="1"/>
  <c r="BZ957" i="1"/>
  <c r="AY957" i="1"/>
  <c r="AX957" i="1"/>
  <c r="U957" i="1"/>
  <c r="AW957" i="1"/>
  <c r="AV957" i="1"/>
  <c r="AU957" i="1"/>
  <c r="BI956" i="1"/>
  <c r="BM956" i="1"/>
  <c r="BW956" i="1"/>
  <c r="BX956" i="1"/>
  <c r="BY956" i="1"/>
  <c r="CG956" i="1"/>
  <c r="CF956" i="1"/>
  <c r="BL956" i="1"/>
  <c r="BT956" i="1"/>
  <c r="BU956" i="1"/>
  <c r="BV956" i="1"/>
  <c r="CE956" i="1"/>
  <c r="CD956" i="1"/>
  <c r="BK956" i="1"/>
  <c r="BQ956" i="1"/>
  <c r="BR956" i="1"/>
  <c r="BS956" i="1"/>
  <c r="CC956" i="1"/>
  <c r="CB956" i="1"/>
  <c r="BJ956" i="1"/>
  <c r="BN956" i="1"/>
  <c r="BO956" i="1"/>
  <c r="BP956" i="1"/>
  <c r="CA956" i="1"/>
  <c r="BZ956" i="1"/>
  <c r="AY956" i="1"/>
  <c r="AX956" i="1"/>
  <c r="U956" i="1"/>
  <c r="AW956" i="1"/>
  <c r="AV956" i="1"/>
  <c r="AU956" i="1"/>
  <c r="AR956" i="1"/>
  <c r="AQ956" i="1"/>
  <c r="BI955" i="1"/>
  <c r="BM955" i="1"/>
  <c r="BW955" i="1"/>
  <c r="BX955" i="1"/>
  <c r="BY955" i="1"/>
  <c r="CG955" i="1"/>
  <c r="CF955" i="1"/>
  <c r="BL955" i="1"/>
  <c r="BT955" i="1"/>
  <c r="BU955" i="1"/>
  <c r="BV955" i="1"/>
  <c r="CE955" i="1"/>
  <c r="CD955" i="1"/>
  <c r="BK955" i="1"/>
  <c r="BQ955" i="1"/>
  <c r="BR955" i="1"/>
  <c r="BS955" i="1"/>
  <c r="CC955" i="1"/>
  <c r="CB955" i="1"/>
  <c r="BJ955" i="1"/>
  <c r="BN955" i="1"/>
  <c r="BO955" i="1"/>
  <c r="BP955" i="1"/>
  <c r="CA955" i="1"/>
  <c r="BZ955" i="1"/>
  <c r="AY955" i="1"/>
  <c r="AX955" i="1"/>
  <c r="U955" i="1"/>
  <c r="AW955" i="1"/>
  <c r="AV955" i="1"/>
  <c r="AU955" i="1"/>
  <c r="AY954" i="1"/>
  <c r="AX954" i="1"/>
  <c r="U954" i="1"/>
  <c r="AW954" i="1"/>
  <c r="AV954" i="1"/>
  <c r="AU954" i="1"/>
  <c r="BI953" i="1"/>
  <c r="BM953" i="1"/>
  <c r="BW953" i="1"/>
  <c r="BX953" i="1"/>
  <c r="BY953" i="1"/>
  <c r="CG953" i="1"/>
  <c r="CF953" i="1"/>
  <c r="BL953" i="1"/>
  <c r="BT953" i="1"/>
  <c r="BU953" i="1"/>
  <c r="BV953" i="1"/>
  <c r="CE953" i="1"/>
  <c r="CD953" i="1"/>
  <c r="BK953" i="1"/>
  <c r="BQ953" i="1"/>
  <c r="BR953" i="1"/>
  <c r="BS953" i="1"/>
  <c r="CC953" i="1"/>
  <c r="CB953" i="1"/>
  <c r="BJ953" i="1"/>
  <c r="BN953" i="1"/>
  <c r="BO953" i="1"/>
  <c r="BP953" i="1"/>
  <c r="CA953" i="1"/>
  <c r="BZ953" i="1"/>
  <c r="AY953" i="1"/>
  <c r="AX953" i="1"/>
  <c r="U953" i="1"/>
  <c r="AW953" i="1"/>
  <c r="AV953" i="1"/>
  <c r="AU953" i="1"/>
  <c r="AR953" i="1"/>
  <c r="AQ953" i="1"/>
  <c r="BI952" i="1"/>
  <c r="BM952" i="1"/>
  <c r="BW952" i="1"/>
  <c r="BX952" i="1"/>
  <c r="BY952" i="1"/>
  <c r="CG952" i="1"/>
  <c r="CF952" i="1"/>
  <c r="BL952" i="1"/>
  <c r="BT952" i="1"/>
  <c r="BU952" i="1"/>
  <c r="BV952" i="1"/>
  <c r="CE952" i="1"/>
  <c r="CD952" i="1"/>
  <c r="BK952" i="1"/>
  <c r="BQ952" i="1"/>
  <c r="BR952" i="1"/>
  <c r="BS952" i="1"/>
  <c r="CC952" i="1"/>
  <c r="CB952" i="1"/>
  <c r="BJ952" i="1"/>
  <c r="BN952" i="1"/>
  <c r="BO952" i="1"/>
  <c r="BP952" i="1"/>
  <c r="CA952" i="1"/>
  <c r="BZ952" i="1"/>
  <c r="AY952" i="1"/>
  <c r="AX952" i="1"/>
  <c r="U952" i="1"/>
  <c r="AW952" i="1"/>
  <c r="AV952" i="1"/>
  <c r="AU952" i="1"/>
  <c r="AR952" i="1"/>
  <c r="AQ952" i="1"/>
  <c r="BI951" i="1"/>
  <c r="BM951" i="1"/>
  <c r="BW951" i="1"/>
  <c r="BX951" i="1"/>
  <c r="BY951" i="1"/>
  <c r="CG951" i="1"/>
  <c r="CF951" i="1"/>
  <c r="BL951" i="1"/>
  <c r="BT951" i="1"/>
  <c r="BU951" i="1"/>
  <c r="BV951" i="1"/>
  <c r="CE951" i="1"/>
  <c r="CD951" i="1"/>
  <c r="BK951" i="1"/>
  <c r="BQ951" i="1"/>
  <c r="BR951" i="1"/>
  <c r="BS951" i="1"/>
  <c r="CC951" i="1"/>
  <c r="CB951" i="1"/>
  <c r="BJ951" i="1"/>
  <c r="BN951" i="1"/>
  <c r="BO951" i="1"/>
  <c r="BP951" i="1"/>
  <c r="CA951" i="1"/>
  <c r="BZ951" i="1"/>
  <c r="AY951" i="1"/>
  <c r="AX951" i="1"/>
  <c r="U951" i="1"/>
  <c r="AW951" i="1"/>
  <c r="AV951" i="1"/>
  <c r="AU951" i="1"/>
  <c r="AR951" i="1"/>
  <c r="AQ951" i="1"/>
  <c r="AY950" i="1"/>
  <c r="AX950" i="1"/>
  <c r="U950" i="1"/>
  <c r="AW950" i="1"/>
  <c r="AV950" i="1"/>
  <c r="AU950" i="1"/>
  <c r="BI949" i="1"/>
  <c r="BM949" i="1"/>
  <c r="BW949" i="1"/>
  <c r="BX949" i="1"/>
  <c r="BY949" i="1"/>
  <c r="CG949" i="1"/>
  <c r="CF949" i="1"/>
  <c r="BL949" i="1"/>
  <c r="BT949" i="1"/>
  <c r="BU949" i="1"/>
  <c r="BV949" i="1"/>
  <c r="CE949" i="1"/>
  <c r="CD949" i="1"/>
  <c r="BK949" i="1"/>
  <c r="BQ949" i="1"/>
  <c r="BR949" i="1"/>
  <c r="BS949" i="1"/>
  <c r="CC949" i="1"/>
  <c r="CB949" i="1"/>
  <c r="BJ949" i="1"/>
  <c r="BN949" i="1"/>
  <c r="BO949" i="1"/>
  <c r="BP949" i="1"/>
  <c r="CA949" i="1"/>
  <c r="BZ949" i="1"/>
  <c r="AY949" i="1"/>
  <c r="AX949" i="1"/>
  <c r="U949" i="1"/>
  <c r="AW949" i="1"/>
  <c r="AV949" i="1"/>
  <c r="AU949" i="1"/>
  <c r="AR949" i="1"/>
  <c r="AQ949" i="1"/>
  <c r="BI948" i="1"/>
  <c r="BM948" i="1"/>
  <c r="BW948" i="1"/>
  <c r="BX948" i="1"/>
  <c r="BY948" i="1"/>
  <c r="CG948" i="1"/>
  <c r="CF948" i="1"/>
  <c r="BL948" i="1"/>
  <c r="BT948" i="1"/>
  <c r="BU948" i="1"/>
  <c r="BV948" i="1"/>
  <c r="CE948" i="1"/>
  <c r="CD948" i="1"/>
  <c r="BK948" i="1"/>
  <c r="BQ948" i="1"/>
  <c r="BR948" i="1"/>
  <c r="BS948" i="1"/>
  <c r="CC948" i="1"/>
  <c r="CB948" i="1"/>
  <c r="BJ948" i="1"/>
  <c r="BN948" i="1"/>
  <c r="BO948" i="1"/>
  <c r="BP948" i="1"/>
  <c r="CA948" i="1"/>
  <c r="BZ948" i="1"/>
  <c r="AY948" i="1"/>
  <c r="AX948" i="1"/>
  <c r="U948" i="1"/>
  <c r="AW948" i="1"/>
  <c r="AV948" i="1"/>
  <c r="AU948" i="1"/>
  <c r="AR948" i="1"/>
  <c r="AQ948" i="1"/>
  <c r="BI947" i="1"/>
  <c r="BM947" i="1"/>
  <c r="BW947" i="1"/>
  <c r="BX947" i="1"/>
  <c r="BY947" i="1"/>
  <c r="CG947" i="1"/>
  <c r="CF947" i="1"/>
  <c r="BL947" i="1"/>
  <c r="BT947" i="1"/>
  <c r="BU947" i="1"/>
  <c r="BV947" i="1"/>
  <c r="CE947" i="1"/>
  <c r="CD947" i="1"/>
  <c r="BK947" i="1"/>
  <c r="BQ947" i="1"/>
  <c r="BR947" i="1"/>
  <c r="BS947" i="1"/>
  <c r="CC947" i="1"/>
  <c r="CB947" i="1"/>
  <c r="BJ947" i="1"/>
  <c r="BN947" i="1"/>
  <c r="BO947" i="1"/>
  <c r="BP947" i="1"/>
  <c r="CA947" i="1"/>
  <c r="BZ947" i="1"/>
  <c r="AY947" i="1"/>
  <c r="AX947" i="1"/>
  <c r="U947" i="1"/>
  <c r="AW947" i="1"/>
  <c r="AV947" i="1"/>
  <c r="AU947" i="1"/>
  <c r="AR947" i="1"/>
  <c r="AQ947" i="1"/>
  <c r="BI946" i="1"/>
  <c r="BM946" i="1"/>
  <c r="BW946" i="1"/>
  <c r="BX946" i="1"/>
  <c r="BY946" i="1"/>
  <c r="CG946" i="1"/>
  <c r="CF946" i="1"/>
  <c r="BL946" i="1"/>
  <c r="BT946" i="1"/>
  <c r="BU946" i="1"/>
  <c r="BV946" i="1"/>
  <c r="CE946" i="1"/>
  <c r="CD946" i="1"/>
  <c r="BK946" i="1"/>
  <c r="BQ946" i="1"/>
  <c r="BR946" i="1"/>
  <c r="BS946" i="1"/>
  <c r="CC946" i="1"/>
  <c r="CB946" i="1"/>
  <c r="BJ946" i="1"/>
  <c r="BN946" i="1"/>
  <c r="BO946" i="1"/>
  <c r="BP946" i="1"/>
  <c r="CA946" i="1"/>
  <c r="BZ946" i="1"/>
  <c r="AY946" i="1"/>
  <c r="AX946" i="1"/>
  <c r="AW946" i="1"/>
  <c r="AV946" i="1"/>
  <c r="AU946" i="1"/>
  <c r="BI945" i="1"/>
  <c r="BM945" i="1"/>
  <c r="BW945" i="1"/>
  <c r="BX945" i="1"/>
  <c r="BY945" i="1"/>
  <c r="CG945" i="1"/>
  <c r="CF945" i="1"/>
  <c r="BL945" i="1"/>
  <c r="BT945" i="1"/>
  <c r="BU945" i="1"/>
  <c r="BV945" i="1"/>
  <c r="CE945" i="1"/>
  <c r="CD945" i="1"/>
  <c r="BK945" i="1"/>
  <c r="BQ945" i="1"/>
  <c r="BR945" i="1"/>
  <c r="BS945" i="1"/>
  <c r="CC945" i="1"/>
  <c r="CB945" i="1"/>
  <c r="BJ945" i="1"/>
  <c r="BN945" i="1"/>
  <c r="BO945" i="1"/>
  <c r="BP945" i="1"/>
  <c r="CA945" i="1"/>
  <c r="BZ945" i="1"/>
  <c r="AY945" i="1"/>
  <c r="AX945" i="1"/>
  <c r="U945" i="1"/>
  <c r="AW945" i="1"/>
  <c r="AV945" i="1"/>
  <c r="AU945" i="1"/>
  <c r="AR945" i="1"/>
  <c r="AQ945" i="1"/>
  <c r="BI944" i="1"/>
  <c r="BM944" i="1"/>
  <c r="BW944" i="1"/>
  <c r="BX944" i="1"/>
  <c r="BY944" i="1"/>
  <c r="CG944" i="1"/>
  <c r="CF944" i="1"/>
  <c r="BL944" i="1"/>
  <c r="BT944" i="1"/>
  <c r="BU944" i="1"/>
  <c r="BV944" i="1"/>
  <c r="CE944" i="1"/>
  <c r="CD944" i="1"/>
  <c r="BK944" i="1"/>
  <c r="BQ944" i="1"/>
  <c r="BR944" i="1"/>
  <c r="BS944" i="1"/>
  <c r="CC944" i="1"/>
  <c r="CB944" i="1"/>
  <c r="BJ944" i="1"/>
  <c r="BN944" i="1"/>
  <c r="BO944" i="1"/>
  <c r="BP944" i="1"/>
  <c r="CA944" i="1"/>
  <c r="BZ944" i="1"/>
  <c r="AY944" i="1"/>
  <c r="AX944" i="1"/>
  <c r="AW944" i="1"/>
  <c r="AV944" i="1"/>
  <c r="AU944" i="1"/>
  <c r="AR944" i="1"/>
  <c r="AQ944" i="1"/>
  <c r="BI943" i="1"/>
  <c r="BM943" i="1"/>
  <c r="BW943" i="1"/>
  <c r="BX943" i="1"/>
  <c r="BY943" i="1"/>
  <c r="CG943" i="1"/>
  <c r="CF943" i="1"/>
  <c r="BL943" i="1"/>
  <c r="BT943" i="1"/>
  <c r="BU943" i="1"/>
  <c r="BV943" i="1"/>
  <c r="CE943" i="1"/>
  <c r="CD943" i="1"/>
  <c r="BK943" i="1"/>
  <c r="BQ943" i="1"/>
  <c r="BR943" i="1"/>
  <c r="BS943" i="1"/>
  <c r="CC943" i="1"/>
  <c r="CB943" i="1"/>
  <c r="BJ943" i="1"/>
  <c r="BN943" i="1"/>
  <c r="BO943" i="1"/>
  <c r="BP943" i="1"/>
  <c r="CA943" i="1"/>
  <c r="BZ943" i="1"/>
  <c r="AY943" i="1"/>
  <c r="AX943" i="1"/>
  <c r="AW943" i="1"/>
  <c r="AV943" i="1"/>
  <c r="AU943" i="1"/>
  <c r="AR943" i="1"/>
  <c r="AQ943" i="1"/>
  <c r="BI942" i="1"/>
  <c r="BM942" i="1"/>
  <c r="BW942" i="1"/>
  <c r="BX942" i="1"/>
  <c r="BY942" i="1"/>
  <c r="CG942" i="1"/>
  <c r="CF942" i="1"/>
  <c r="BL942" i="1"/>
  <c r="BT942" i="1"/>
  <c r="BU942" i="1"/>
  <c r="BV942" i="1"/>
  <c r="CE942" i="1"/>
  <c r="CD942" i="1"/>
  <c r="BK942" i="1"/>
  <c r="BQ942" i="1"/>
  <c r="BR942" i="1"/>
  <c r="BS942" i="1"/>
  <c r="CC942" i="1"/>
  <c r="CB942" i="1"/>
  <c r="BJ942" i="1"/>
  <c r="BN942" i="1"/>
  <c r="BO942" i="1"/>
  <c r="BP942" i="1"/>
  <c r="CA942" i="1"/>
  <c r="BZ942" i="1"/>
  <c r="AY942" i="1"/>
  <c r="AX942" i="1"/>
  <c r="U942" i="1"/>
  <c r="AW942" i="1"/>
  <c r="AV942" i="1"/>
  <c r="AU942" i="1"/>
  <c r="AR942" i="1"/>
  <c r="AQ942" i="1"/>
  <c r="BI941" i="1"/>
  <c r="BM941" i="1"/>
  <c r="BW941" i="1"/>
  <c r="BX941" i="1"/>
  <c r="BY941" i="1"/>
  <c r="CG941" i="1"/>
  <c r="CF941" i="1"/>
  <c r="BL941" i="1"/>
  <c r="BT941" i="1"/>
  <c r="BU941" i="1"/>
  <c r="BV941" i="1"/>
  <c r="CE941" i="1"/>
  <c r="CD941" i="1"/>
  <c r="BK941" i="1"/>
  <c r="BQ941" i="1"/>
  <c r="BR941" i="1"/>
  <c r="BS941" i="1"/>
  <c r="CC941" i="1"/>
  <c r="CB941" i="1"/>
  <c r="BJ941" i="1"/>
  <c r="BN941" i="1"/>
  <c r="BO941" i="1"/>
  <c r="BP941" i="1"/>
  <c r="CA941" i="1"/>
  <c r="BZ941" i="1"/>
  <c r="AY941" i="1"/>
  <c r="AX941" i="1"/>
  <c r="U941" i="1"/>
  <c r="AW941" i="1"/>
  <c r="AV941" i="1"/>
  <c r="AU941" i="1"/>
  <c r="AR941" i="1"/>
  <c r="AQ941" i="1"/>
  <c r="BI940" i="1"/>
  <c r="BM940" i="1"/>
  <c r="BW940" i="1"/>
  <c r="BX940" i="1"/>
  <c r="BY940" i="1"/>
  <c r="CG940" i="1"/>
  <c r="CF940" i="1"/>
  <c r="BL940" i="1"/>
  <c r="BT940" i="1"/>
  <c r="BU940" i="1"/>
  <c r="BV940" i="1"/>
  <c r="CE940" i="1"/>
  <c r="CD940" i="1"/>
  <c r="BK940" i="1"/>
  <c r="BQ940" i="1"/>
  <c r="BR940" i="1"/>
  <c r="BS940" i="1"/>
  <c r="CC940" i="1"/>
  <c r="CB940" i="1"/>
  <c r="BJ940" i="1"/>
  <c r="BN940" i="1"/>
  <c r="BO940" i="1"/>
  <c r="BP940" i="1"/>
  <c r="CA940" i="1"/>
  <c r="BZ940" i="1"/>
  <c r="AY940" i="1"/>
  <c r="AX940" i="1"/>
  <c r="U940" i="1"/>
  <c r="AW940" i="1"/>
  <c r="AV940" i="1"/>
  <c r="AU940" i="1"/>
  <c r="AR940" i="1"/>
  <c r="AQ940" i="1"/>
  <c r="BI939" i="1"/>
  <c r="BM939" i="1"/>
  <c r="BW939" i="1"/>
  <c r="BX939" i="1"/>
  <c r="BY939" i="1"/>
  <c r="CG939" i="1"/>
  <c r="CF939" i="1"/>
  <c r="BL939" i="1"/>
  <c r="BT939" i="1"/>
  <c r="BU939" i="1"/>
  <c r="BV939" i="1"/>
  <c r="CE939" i="1"/>
  <c r="CD939" i="1"/>
  <c r="BK939" i="1"/>
  <c r="BQ939" i="1"/>
  <c r="BR939" i="1"/>
  <c r="BS939" i="1"/>
  <c r="CC939" i="1"/>
  <c r="CB939" i="1"/>
  <c r="BJ939" i="1"/>
  <c r="BN939" i="1"/>
  <c r="BO939" i="1"/>
  <c r="BP939" i="1"/>
  <c r="CA939" i="1"/>
  <c r="BZ939" i="1"/>
  <c r="AY939" i="1"/>
  <c r="AX939" i="1"/>
  <c r="U939" i="1"/>
  <c r="AW939" i="1"/>
  <c r="AV939" i="1"/>
  <c r="AU939" i="1"/>
  <c r="AR939" i="1"/>
  <c r="AQ939" i="1"/>
  <c r="AY938" i="1"/>
  <c r="AX938" i="1"/>
  <c r="U938" i="1"/>
  <c r="AW938" i="1"/>
  <c r="AV938" i="1"/>
  <c r="AU938" i="1"/>
  <c r="BI937" i="1"/>
  <c r="BM937" i="1"/>
  <c r="BW937" i="1"/>
  <c r="BX937" i="1"/>
  <c r="BY937" i="1"/>
  <c r="CG937" i="1"/>
  <c r="CF937" i="1"/>
  <c r="BL937" i="1"/>
  <c r="BT937" i="1"/>
  <c r="BU937" i="1"/>
  <c r="BV937" i="1"/>
  <c r="CE937" i="1"/>
  <c r="CD937" i="1"/>
  <c r="BK937" i="1"/>
  <c r="BQ937" i="1"/>
  <c r="BR937" i="1"/>
  <c r="BS937" i="1"/>
  <c r="CC937" i="1"/>
  <c r="CB937" i="1"/>
  <c r="BJ937" i="1"/>
  <c r="BN937" i="1"/>
  <c r="BO937" i="1"/>
  <c r="BP937" i="1"/>
  <c r="CA937" i="1"/>
  <c r="BZ937" i="1"/>
  <c r="AY937" i="1"/>
  <c r="AX937" i="1"/>
  <c r="U937" i="1"/>
  <c r="AW937" i="1"/>
  <c r="AV937" i="1"/>
  <c r="AU937" i="1"/>
  <c r="AR937" i="1"/>
  <c r="AQ937" i="1"/>
  <c r="BI936" i="1"/>
  <c r="BM936" i="1"/>
  <c r="BW936" i="1"/>
  <c r="BX936" i="1"/>
  <c r="BY936" i="1"/>
  <c r="CG936" i="1"/>
  <c r="CF936" i="1"/>
  <c r="BL936" i="1"/>
  <c r="BT936" i="1"/>
  <c r="BU936" i="1"/>
  <c r="BV936" i="1"/>
  <c r="CE936" i="1"/>
  <c r="CD936" i="1"/>
  <c r="BK936" i="1"/>
  <c r="BQ936" i="1"/>
  <c r="BR936" i="1"/>
  <c r="BS936" i="1"/>
  <c r="CC936" i="1"/>
  <c r="CB936" i="1"/>
  <c r="BJ936" i="1"/>
  <c r="BN936" i="1"/>
  <c r="BO936" i="1"/>
  <c r="BP936" i="1"/>
  <c r="CA936" i="1"/>
  <c r="BZ936" i="1"/>
  <c r="AY936" i="1"/>
  <c r="AX936" i="1"/>
  <c r="U936" i="1"/>
  <c r="AW936" i="1"/>
  <c r="AV936" i="1"/>
  <c r="AU936" i="1"/>
  <c r="AR936" i="1"/>
  <c r="AQ936" i="1"/>
  <c r="BI935" i="1"/>
  <c r="BM935" i="1"/>
  <c r="BW935" i="1"/>
  <c r="BX935" i="1"/>
  <c r="BY935" i="1"/>
  <c r="CG935" i="1"/>
  <c r="CF935" i="1"/>
  <c r="BL935" i="1"/>
  <c r="BT935" i="1"/>
  <c r="BU935" i="1"/>
  <c r="BV935" i="1"/>
  <c r="CE935" i="1"/>
  <c r="CD935" i="1"/>
  <c r="BK935" i="1"/>
  <c r="BQ935" i="1"/>
  <c r="BR935" i="1"/>
  <c r="BS935" i="1"/>
  <c r="CC935" i="1"/>
  <c r="CB935" i="1"/>
  <c r="BJ935" i="1"/>
  <c r="BN935" i="1"/>
  <c r="BO935" i="1"/>
  <c r="BP935" i="1"/>
  <c r="CA935" i="1"/>
  <c r="BZ935" i="1"/>
  <c r="AY935" i="1"/>
  <c r="AX935" i="1"/>
  <c r="U935" i="1"/>
  <c r="AW935" i="1"/>
  <c r="AV935" i="1"/>
  <c r="AU935" i="1"/>
  <c r="AR935" i="1"/>
  <c r="AQ935" i="1"/>
  <c r="BI934" i="1"/>
  <c r="BM934" i="1"/>
  <c r="BW934" i="1"/>
  <c r="BX934" i="1"/>
  <c r="BY934" i="1"/>
  <c r="CG934" i="1"/>
  <c r="CF934" i="1"/>
  <c r="BL934" i="1"/>
  <c r="BT934" i="1"/>
  <c r="BU934" i="1"/>
  <c r="BV934" i="1"/>
  <c r="CE934" i="1"/>
  <c r="CD934" i="1"/>
  <c r="BK934" i="1"/>
  <c r="BQ934" i="1"/>
  <c r="BR934" i="1"/>
  <c r="BS934" i="1"/>
  <c r="CC934" i="1"/>
  <c r="CB934" i="1"/>
  <c r="BJ934" i="1"/>
  <c r="BN934" i="1"/>
  <c r="BO934" i="1"/>
  <c r="BP934" i="1"/>
  <c r="CA934" i="1"/>
  <c r="BZ934" i="1"/>
  <c r="AY934" i="1"/>
  <c r="AX934" i="1"/>
  <c r="AW934" i="1"/>
  <c r="AV934" i="1"/>
  <c r="AU934" i="1"/>
  <c r="AR934" i="1"/>
  <c r="AQ934" i="1"/>
  <c r="BI933" i="1"/>
  <c r="BM933" i="1"/>
  <c r="BW933" i="1"/>
  <c r="BX933" i="1"/>
  <c r="BY933" i="1"/>
  <c r="CG933" i="1"/>
  <c r="CF933" i="1"/>
  <c r="BL933" i="1"/>
  <c r="BT933" i="1"/>
  <c r="BU933" i="1"/>
  <c r="BV933" i="1"/>
  <c r="CE933" i="1"/>
  <c r="CD933" i="1"/>
  <c r="BK933" i="1"/>
  <c r="BQ933" i="1"/>
  <c r="BR933" i="1"/>
  <c r="BS933" i="1"/>
  <c r="CC933" i="1"/>
  <c r="CB933" i="1"/>
  <c r="BJ933" i="1"/>
  <c r="BN933" i="1"/>
  <c r="BO933" i="1"/>
  <c r="BP933" i="1"/>
  <c r="CA933" i="1"/>
  <c r="BZ933" i="1"/>
  <c r="AY933" i="1"/>
  <c r="AX933" i="1"/>
  <c r="AW933" i="1"/>
  <c r="AV933" i="1"/>
  <c r="AU933" i="1"/>
  <c r="BI932" i="1"/>
  <c r="BM932" i="1"/>
  <c r="BW932" i="1"/>
  <c r="BX932" i="1"/>
  <c r="BY932" i="1"/>
  <c r="CG932" i="1"/>
  <c r="CF932" i="1"/>
  <c r="BL932" i="1"/>
  <c r="BT932" i="1"/>
  <c r="BU932" i="1"/>
  <c r="BV932" i="1"/>
  <c r="CE932" i="1"/>
  <c r="CD932" i="1"/>
  <c r="BK932" i="1"/>
  <c r="BQ932" i="1"/>
  <c r="BR932" i="1"/>
  <c r="BS932" i="1"/>
  <c r="CC932" i="1"/>
  <c r="CB932" i="1"/>
  <c r="BJ932" i="1"/>
  <c r="BN932" i="1"/>
  <c r="BO932" i="1"/>
  <c r="BP932" i="1"/>
  <c r="CA932" i="1"/>
  <c r="BZ932" i="1"/>
  <c r="AY932" i="1"/>
  <c r="AX932" i="1"/>
  <c r="U932" i="1"/>
  <c r="AW932" i="1"/>
  <c r="AV932" i="1"/>
  <c r="AU932" i="1"/>
  <c r="AR932" i="1"/>
  <c r="AQ932" i="1"/>
  <c r="BI931" i="1"/>
  <c r="BM931" i="1"/>
  <c r="BW931" i="1"/>
  <c r="BX931" i="1"/>
  <c r="BY931" i="1"/>
  <c r="CG931" i="1"/>
  <c r="CF931" i="1"/>
  <c r="BL931" i="1"/>
  <c r="BT931" i="1"/>
  <c r="BU931" i="1"/>
  <c r="BV931" i="1"/>
  <c r="CE931" i="1"/>
  <c r="CD931" i="1"/>
  <c r="BK931" i="1"/>
  <c r="BQ931" i="1"/>
  <c r="BR931" i="1"/>
  <c r="BS931" i="1"/>
  <c r="CC931" i="1"/>
  <c r="CB931" i="1"/>
  <c r="BJ931" i="1"/>
  <c r="BN931" i="1"/>
  <c r="BO931" i="1"/>
  <c r="BP931" i="1"/>
  <c r="CA931" i="1"/>
  <c r="BZ931" i="1"/>
  <c r="AY931" i="1"/>
  <c r="AX931" i="1"/>
  <c r="AW931" i="1"/>
  <c r="AV931" i="1"/>
  <c r="AU931" i="1"/>
  <c r="AR931" i="1"/>
  <c r="AQ931" i="1"/>
  <c r="BI930" i="1"/>
  <c r="BM930" i="1"/>
  <c r="BW930" i="1"/>
  <c r="BX930" i="1"/>
  <c r="BY930" i="1"/>
  <c r="CG930" i="1"/>
  <c r="CF930" i="1"/>
  <c r="BL930" i="1"/>
  <c r="BT930" i="1"/>
  <c r="BU930" i="1"/>
  <c r="BV930" i="1"/>
  <c r="CE930" i="1"/>
  <c r="CD930" i="1"/>
  <c r="BK930" i="1"/>
  <c r="BQ930" i="1"/>
  <c r="BR930" i="1"/>
  <c r="BS930" i="1"/>
  <c r="CC930" i="1"/>
  <c r="CB930" i="1"/>
  <c r="BJ930" i="1"/>
  <c r="BN930" i="1"/>
  <c r="BO930" i="1"/>
  <c r="BP930" i="1"/>
  <c r="CA930" i="1"/>
  <c r="BZ930" i="1"/>
  <c r="AY930" i="1"/>
  <c r="AX930" i="1"/>
  <c r="U930" i="1"/>
  <c r="AW930" i="1"/>
  <c r="AV930" i="1"/>
  <c r="AU930" i="1"/>
  <c r="AR930" i="1"/>
  <c r="AQ930" i="1"/>
  <c r="BI929" i="1"/>
  <c r="BM929" i="1"/>
  <c r="BW929" i="1"/>
  <c r="BX929" i="1"/>
  <c r="BY929" i="1"/>
  <c r="CG929" i="1"/>
  <c r="CF929" i="1"/>
  <c r="BL929" i="1"/>
  <c r="BT929" i="1"/>
  <c r="BU929" i="1"/>
  <c r="BV929" i="1"/>
  <c r="CE929" i="1"/>
  <c r="CD929" i="1"/>
  <c r="BK929" i="1"/>
  <c r="BQ929" i="1"/>
  <c r="BR929" i="1"/>
  <c r="BS929" i="1"/>
  <c r="CC929" i="1"/>
  <c r="CB929" i="1"/>
  <c r="BJ929" i="1"/>
  <c r="BN929" i="1"/>
  <c r="BO929" i="1"/>
  <c r="BP929" i="1"/>
  <c r="CA929" i="1"/>
  <c r="BZ929" i="1"/>
  <c r="AY929" i="1"/>
  <c r="AX929" i="1"/>
  <c r="U929" i="1"/>
  <c r="AW929" i="1"/>
  <c r="AV929" i="1"/>
  <c r="AU929" i="1"/>
  <c r="AR929" i="1"/>
  <c r="AQ929" i="1"/>
  <c r="BI928" i="1"/>
  <c r="BM928" i="1"/>
  <c r="BW928" i="1"/>
  <c r="BX928" i="1"/>
  <c r="BY928" i="1"/>
  <c r="CG928" i="1"/>
  <c r="CF928" i="1"/>
  <c r="BL928" i="1"/>
  <c r="BT928" i="1"/>
  <c r="BU928" i="1"/>
  <c r="BV928" i="1"/>
  <c r="CE928" i="1"/>
  <c r="CD928" i="1"/>
  <c r="BK928" i="1"/>
  <c r="BQ928" i="1"/>
  <c r="BR928" i="1"/>
  <c r="BS928" i="1"/>
  <c r="CC928" i="1"/>
  <c r="CB928" i="1"/>
  <c r="BJ928" i="1"/>
  <c r="BN928" i="1"/>
  <c r="BO928" i="1"/>
  <c r="BP928" i="1"/>
  <c r="CA928" i="1"/>
  <c r="BZ928" i="1"/>
  <c r="AY928" i="1"/>
  <c r="AX928" i="1"/>
  <c r="U928" i="1"/>
  <c r="AW928" i="1"/>
  <c r="AV928" i="1"/>
  <c r="AU928" i="1"/>
  <c r="AR928" i="1"/>
  <c r="AQ928" i="1"/>
  <c r="BI927" i="1"/>
  <c r="BM927" i="1"/>
  <c r="BW927" i="1"/>
  <c r="BX927" i="1"/>
  <c r="BY927" i="1"/>
  <c r="CG927" i="1"/>
  <c r="CF927" i="1"/>
  <c r="BL927" i="1"/>
  <c r="BT927" i="1"/>
  <c r="BU927" i="1"/>
  <c r="BV927" i="1"/>
  <c r="CE927" i="1"/>
  <c r="CD927" i="1"/>
  <c r="BK927" i="1"/>
  <c r="BQ927" i="1"/>
  <c r="BR927" i="1"/>
  <c r="BS927" i="1"/>
  <c r="CC927" i="1"/>
  <c r="CB927" i="1"/>
  <c r="BJ927" i="1"/>
  <c r="BN927" i="1"/>
  <c r="BO927" i="1"/>
  <c r="BP927" i="1"/>
  <c r="CA927" i="1"/>
  <c r="BZ927" i="1"/>
  <c r="AY927" i="1"/>
  <c r="AX927" i="1"/>
  <c r="U927" i="1"/>
  <c r="AW927" i="1"/>
  <c r="AV927" i="1"/>
  <c r="AU927" i="1"/>
  <c r="AR927" i="1"/>
  <c r="AQ927" i="1"/>
  <c r="BI926" i="1"/>
  <c r="BM926" i="1"/>
  <c r="BW926" i="1"/>
  <c r="BX926" i="1"/>
  <c r="BY926" i="1"/>
  <c r="CG926" i="1"/>
  <c r="CF926" i="1"/>
  <c r="BL926" i="1"/>
  <c r="BT926" i="1"/>
  <c r="BU926" i="1"/>
  <c r="BV926" i="1"/>
  <c r="CE926" i="1"/>
  <c r="CD926" i="1"/>
  <c r="BK926" i="1"/>
  <c r="BQ926" i="1"/>
  <c r="BR926" i="1"/>
  <c r="BS926" i="1"/>
  <c r="CC926" i="1"/>
  <c r="CB926" i="1"/>
  <c r="BJ926" i="1"/>
  <c r="BN926" i="1"/>
  <c r="BO926" i="1"/>
  <c r="BP926" i="1"/>
  <c r="CA926" i="1"/>
  <c r="BZ926" i="1"/>
  <c r="AY926" i="1"/>
  <c r="AX926" i="1"/>
  <c r="AW926" i="1"/>
  <c r="AV926" i="1"/>
  <c r="AU926" i="1"/>
  <c r="AR926" i="1"/>
  <c r="AQ926" i="1"/>
  <c r="BI925" i="1"/>
  <c r="BM925" i="1"/>
  <c r="BW925" i="1"/>
  <c r="BX925" i="1"/>
  <c r="BY925" i="1"/>
  <c r="CG925" i="1"/>
  <c r="CF925" i="1"/>
  <c r="BL925" i="1"/>
  <c r="BT925" i="1"/>
  <c r="BU925" i="1"/>
  <c r="BV925" i="1"/>
  <c r="CE925" i="1"/>
  <c r="CD925" i="1"/>
  <c r="BK925" i="1"/>
  <c r="BQ925" i="1"/>
  <c r="BR925" i="1"/>
  <c r="BS925" i="1"/>
  <c r="CC925" i="1"/>
  <c r="CB925" i="1"/>
  <c r="BJ925" i="1"/>
  <c r="BN925" i="1"/>
  <c r="BO925" i="1"/>
  <c r="BP925" i="1"/>
  <c r="CA925" i="1"/>
  <c r="BZ925" i="1"/>
  <c r="AY925" i="1"/>
  <c r="AX925" i="1"/>
  <c r="U925" i="1"/>
  <c r="V925" i="1"/>
  <c r="AW925" i="1"/>
  <c r="AV925" i="1"/>
  <c r="AU925" i="1"/>
  <c r="AR925" i="1"/>
  <c r="AQ925" i="1"/>
  <c r="BI924" i="1"/>
  <c r="BM924" i="1"/>
  <c r="BW924" i="1"/>
  <c r="BX924" i="1"/>
  <c r="BY924" i="1"/>
  <c r="CG924" i="1"/>
  <c r="CF924" i="1"/>
  <c r="BL924" i="1"/>
  <c r="BT924" i="1"/>
  <c r="BU924" i="1"/>
  <c r="BV924" i="1"/>
  <c r="CE924" i="1"/>
  <c r="CD924" i="1"/>
  <c r="BK924" i="1"/>
  <c r="BQ924" i="1"/>
  <c r="BR924" i="1"/>
  <c r="BS924" i="1"/>
  <c r="CC924" i="1"/>
  <c r="CB924" i="1"/>
  <c r="BJ924" i="1"/>
  <c r="BN924" i="1"/>
  <c r="BO924" i="1"/>
  <c r="BP924" i="1"/>
  <c r="CA924" i="1"/>
  <c r="BZ924" i="1"/>
  <c r="AY924" i="1"/>
  <c r="AX924" i="1"/>
  <c r="U924" i="1"/>
  <c r="AW924" i="1"/>
  <c r="AV924" i="1"/>
  <c r="AU924" i="1"/>
  <c r="AR924" i="1"/>
  <c r="AQ924" i="1"/>
  <c r="BI923" i="1"/>
  <c r="BM923" i="1"/>
  <c r="BW923" i="1"/>
  <c r="BX923" i="1"/>
  <c r="BY923" i="1"/>
  <c r="CG923" i="1"/>
  <c r="CF923" i="1"/>
  <c r="BL923" i="1"/>
  <c r="BT923" i="1"/>
  <c r="BU923" i="1"/>
  <c r="BV923" i="1"/>
  <c r="CE923" i="1"/>
  <c r="CD923" i="1"/>
  <c r="BK923" i="1"/>
  <c r="BQ923" i="1"/>
  <c r="BR923" i="1"/>
  <c r="BS923" i="1"/>
  <c r="CC923" i="1"/>
  <c r="CB923" i="1"/>
  <c r="BJ923" i="1"/>
  <c r="BN923" i="1"/>
  <c r="BO923" i="1"/>
  <c r="BP923" i="1"/>
  <c r="CA923" i="1"/>
  <c r="BZ923" i="1"/>
  <c r="AY923" i="1"/>
  <c r="AX923" i="1"/>
  <c r="U923" i="1"/>
  <c r="AW923" i="1"/>
  <c r="AV923" i="1"/>
  <c r="AU923" i="1"/>
  <c r="AR923" i="1"/>
  <c r="AQ923" i="1"/>
  <c r="BI922" i="1"/>
  <c r="BM922" i="1"/>
  <c r="BW922" i="1"/>
  <c r="BX922" i="1"/>
  <c r="BY922" i="1"/>
  <c r="CG922" i="1"/>
  <c r="CF922" i="1"/>
  <c r="BL922" i="1"/>
  <c r="BT922" i="1"/>
  <c r="BU922" i="1"/>
  <c r="BV922" i="1"/>
  <c r="CE922" i="1"/>
  <c r="CD922" i="1"/>
  <c r="BK922" i="1"/>
  <c r="BQ922" i="1"/>
  <c r="BR922" i="1"/>
  <c r="BS922" i="1"/>
  <c r="CC922" i="1"/>
  <c r="CB922" i="1"/>
  <c r="BJ922" i="1"/>
  <c r="BN922" i="1"/>
  <c r="BO922" i="1"/>
  <c r="BP922" i="1"/>
  <c r="CA922" i="1"/>
  <c r="BZ922" i="1"/>
  <c r="AY922" i="1"/>
  <c r="AX922" i="1"/>
  <c r="U922" i="1"/>
  <c r="AW922" i="1"/>
  <c r="AV922" i="1"/>
  <c r="AU922" i="1"/>
  <c r="AR922" i="1"/>
  <c r="AQ922" i="1"/>
  <c r="BI921" i="1"/>
  <c r="BM921" i="1"/>
  <c r="BW921" i="1"/>
  <c r="BX921" i="1"/>
  <c r="BY921" i="1"/>
  <c r="CG921" i="1"/>
  <c r="CF921" i="1"/>
  <c r="BL921" i="1"/>
  <c r="BT921" i="1"/>
  <c r="BU921" i="1"/>
  <c r="BV921" i="1"/>
  <c r="CE921" i="1"/>
  <c r="CD921" i="1"/>
  <c r="BK921" i="1"/>
  <c r="BQ921" i="1"/>
  <c r="BR921" i="1"/>
  <c r="BS921" i="1"/>
  <c r="CC921" i="1"/>
  <c r="CB921" i="1"/>
  <c r="BJ921" i="1"/>
  <c r="BN921" i="1"/>
  <c r="BO921" i="1"/>
  <c r="BP921" i="1"/>
  <c r="CA921" i="1"/>
  <c r="BZ921" i="1"/>
  <c r="AY921" i="1"/>
  <c r="AX921" i="1"/>
  <c r="U921" i="1"/>
  <c r="AW921" i="1"/>
  <c r="AV921" i="1"/>
  <c r="AU921" i="1"/>
  <c r="AR921" i="1"/>
  <c r="AQ921" i="1"/>
  <c r="BI920" i="1"/>
  <c r="BM920" i="1"/>
  <c r="BW920" i="1"/>
  <c r="BX920" i="1"/>
  <c r="BY920" i="1"/>
  <c r="CG920" i="1"/>
  <c r="CF920" i="1"/>
  <c r="BL920" i="1"/>
  <c r="BT920" i="1"/>
  <c r="BU920" i="1"/>
  <c r="BV920" i="1"/>
  <c r="CE920" i="1"/>
  <c r="CD920" i="1"/>
  <c r="BK920" i="1"/>
  <c r="BQ920" i="1"/>
  <c r="BR920" i="1"/>
  <c r="BS920" i="1"/>
  <c r="CC920" i="1"/>
  <c r="CB920" i="1"/>
  <c r="BJ920" i="1"/>
  <c r="BN920" i="1"/>
  <c r="BO920" i="1"/>
  <c r="BP920" i="1"/>
  <c r="CA920" i="1"/>
  <c r="BZ920" i="1"/>
  <c r="AY920" i="1"/>
  <c r="AX920" i="1"/>
  <c r="U920" i="1"/>
  <c r="AW920" i="1"/>
  <c r="AV920" i="1"/>
  <c r="AU920" i="1"/>
  <c r="AR920" i="1"/>
  <c r="AQ920" i="1"/>
  <c r="BI919" i="1"/>
  <c r="BM919" i="1"/>
  <c r="BW919" i="1"/>
  <c r="BX919" i="1"/>
  <c r="BY919" i="1"/>
  <c r="CG919" i="1"/>
  <c r="CF919" i="1"/>
  <c r="BL919" i="1"/>
  <c r="BT919" i="1"/>
  <c r="BU919" i="1"/>
  <c r="BV919" i="1"/>
  <c r="CE919" i="1"/>
  <c r="CD919" i="1"/>
  <c r="BK919" i="1"/>
  <c r="BQ919" i="1"/>
  <c r="BR919" i="1"/>
  <c r="BS919" i="1"/>
  <c r="CC919" i="1"/>
  <c r="CB919" i="1"/>
  <c r="BJ919" i="1"/>
  <c r="BN919" i="1"/>
  <c r="BO919" i="1"/>
  <c r="BP919" i="1"/>
  <c r="CA919" i="1"/>
  <c r="BZ919" i="1"/>
  <c r="AY919" i="1"/>
  <c r="AX919" i="1"/>
  <c r="AW919" i="1"/>
  <c r="AV919" i="1"/>
  <c r="AU919" i="1"/>
  <c r="AR919" i="1"/>
  <c r="AQ919" i="1"/>
  <c r="BI918" i="1"/>
  <c r="BM918" i="1"/>
  <c r="BW918" i="1"/>
  <c r="BX918" i="1"/>
  <c r="BY918" i="1"/>
  <c r="CG918" i="1"/>
  <c r="CF918" i="1"/>
  <c r="BL918" i="1"/>
  <c r="BT918" i="1"/>
  <c r="BU918" i="1"/>
  <c r="BV918" i="1"/>
  <c r="CE918" i="1"/>
  <c r="CD918" i="1"/>
  <c r="BK918" i="1"/>
  <c r="BQ918" i="1"/>
  <c r="BR918" i="1"/>
  <c r="BS918" i="1"/>
  <c r="CC918" i="1"/>
  <c r="CB918" i="1"/>
  <c r="BJ918" i="1"/>
  <c r="BN918" i="1"/>
  <c r="BO918" i="1"/>
  <c r="BP918" i="1"/>
  <c r="CA918" i="1"/>
  <c r="BZ918" i="1"/>
  <c r="AY918" i="1"/>
  <c r="AX918" i="1"/>
  <c r="U918" i="1"/>
  <c r="AW918" i="1"/>
  <c r="AV918" i="1"/>
  <c r="AU918" i="1"/>
  <c r="AR918" i="1"/>
  <c r="AQ918" i="1"/>
  <c r="BI917" i="1"/>
  <c r="BM917" i="1"/>
  <c r="BW917" i="1"/>
  <c r="BX917" i="1"/>
  <c r="BY917" i="1"/>
  <c r="CG917" i="1"/>
  <c r="CF917" i="1"/>
  <c r="BL917" i="1"/>
  <c r="BT917" i="1"/>
  <c r="BU917" i="1"/>
  <c r="BV917" i="1"/>
  <c r="CE917" i="1"/>
  <c r="CD917" i="1"/>
  <c r="BK917" i="1"/>
  <c r="BQ917" i="1"/>
  <c r="BR917" i="1"/>
  <c r="BS917" i="1"/>
  <c r="CC917" i="1"/>
  <c r="CB917" i="1"/>
  <c r="BJ917" i="1"/>
  <c r="BN917" i="1"/>
  <c r="BO917" i="1"/>
  <c r="BP917" i="1"/>
  <c r="CA917" i="1"/>
  <c r="BZ917" i="1"/>
  <c r="AY917" i="1"/>
  <c r="AX917" i="1"/>
  <c r="AW917" i="1"/>
  <c r="AV917" i="1"/>
  <c r="AU917" i="1"/>
  <c r="BI916" i="1"/>
  <c r="BM916" i="1"/>
  <c r="BW916" i="1"/>
  <c r="BX916" i="1"/>
  <c r="BY916" i="1"/>
  <c r="CG916" i="1"/>
  <c r="CF916" i="1"/>
  <c r="BL916" i="1"/>
  <c r="BT916" i="1"/>
  <c r="BU916" i="1"/>
  <c r="BV916" i="1"/>
  <c r="CE916" i="1"/>
  <c r="CD916" i="1"/>
  <c r="BK916" i="1"/>
  <c r="BQ916" i="1"/>
  <c r="BR916" i="1"/>
  <c r="BS916" i="1"/>
  <c r="CC916" i="1"/>
  <c r="CB916" i="1"/>
  <c r="BJ916" i="1"/>
  <c r="BN916" i="1"/>
  <c r="BO916" i="1"/>
  <c r="BP916" i="1"/>
  <c r="CA916" i="1"/>
  <c r="BZ916" i="1"/>
  <c r="AY916" i="1"/>
  <c r="AX916" i="1"/>
  <c r="U916" i="1"/>
  <c r="AW916" i="1"/>
  <c r="AV916" i="1"/>
  <c r="AU916" i="1"/>
  <c r="AR916" i="1"/>
  <c r="AQ916" i="1"/>
  <c r="BI915" i="1"/>
  <c r="BM915" i="1"/>
  <c r="BW915" i="1"/>
  <c r="BX915" i="1"/>
  <c r="BY915" i="1"/>
  <c r="CG915" i="1"/>
  <c r="CF915" i="1"/>
  <c r="BL915" i="1"/>
  <c r="BT915" i="1"/>
  <c r="BU915" i="1"/>
  <c r="BV915" i="1"/>
  <c r="CE915" i="1"/>
  <c r="CD915" i="1"/>
  <c r="BK915" i="1"/>
  <c r="BQ915" i="1"/>
  <c r="BR915" i="1"/>
  <c r="BS915" i="1"/>
  <c r="CC915" i="1"/>
  <c r="CB915" i="1"/>
  <c r="BJ915" i="1"/>
  <c r="BN915" i="1"/>
  <c r="BO915" i="1"/>
  <c r="BP915" i="1"/>
  <c r="CA915" i="1"/>
  <c r="BZ915" i="1"/>
  <c r="AY915" i="1"/>
  <c r="AX915" i="1"/>
  <c r="U915" i="1"/>
  <c r="AW915" i="1"/>
  <c r="AV915" i="1"/>
  <c r="AU915" i="1"/>
  <c r="AR915" i="1"/>
  <c r="AQ915" i="1"/>
  <c r="BI914" i="1"/>
  <c r="BM914" i="1"/>
  <c r="BW914" i="1"/>
  <c r="BX914" i="1"/>
  <c r="BY914" i="1"/>
  <c r="CG914" i="1"/>
  <c r="CF914" i="1"/>
  <c r="BL914" i="1"/>
  <c r="BT914" i="1"/>
  <c r="BU914" i="1"/>
  <c r="BV914" i="1"/>
  <c r="CE914" i="1"/>
  <c r="CD914" i="1"/>
  <c r="BK914" i="1"/>
  <c r="BQ914" i="1"/>
  <c r="BR914" i="1"/>
  <c r="BS914" i="1"/>
  <c r="CC914" i="1"/>
  <c r="CB914" i="1"/>
  <c r="BJ914" i="1"/>
  <c r="BN914" i="1"/>
  <c r="BO914" i="1"/>
  <c r="BP914" i="1"/>
  <c r="CA914" i="1"/>
  <c r="BZ914" i="1"/>
  <c r="AY914" i="1"/>
  <c r="AX914" i="1"/>
  <c r="U914" i="1"/>
  <c r="AW914" i="1"/>
  <c r="AV914" i="1"/>
  <c r="AU914" i="1"/>
  <c r="AR914" i="1"/>
  <c r="AQ914" i="1"/>
  <c r="BI913" i="1"/>
  <c r="BM913" i="1"/>
  <c r="BW913" i="1"/>
  <c r="BX913" i="1"/>
  <c r="BY913" i="1"/>
  <c r="CG913" i="1"/>
  <c r="CF913" i="1"/>
  <c r="BL913" i="1"/>
  <c r="BT913" i="1"/>
  <c r="BU913" i="1"/>
  <c r="BV913" i="1"/>
  <c r="CE913" i="1"/>
  <c r="CD913" i="1"/>
  <c r="BK913" i="1"/>
  <c r="BQ913" i="1"/>
  <c r="BR913" i="1"/>
  <c r="BS913" i="1"/>
  <c r="CC913" i="1"/>
  <c r="CB913" i="1"/>
  <c r="BJ913" i="1"/>
  <c r="BN913" i="1"/>
  <c r="BO913" i="1"/>
  <c r="BP913" i="1"/>
  <c r="CA913" i="1"/>
  <c r="BZ913" i="1"/>
  <c r="AY913" i="1"/>
  <c r="AX913" i="1"/>
  <c r="U913" i="1"/>
  <c r="AW913" i="1"/>
  <c r="AV913" i="1"/>
  <c r="AU913" i="1"/>
  <c r="AR913" i="1"/>
  <c r="AQ913" i="1"/>
  <c r="BI912" i="1"/>
  <c r="BM912" i="1"/>
  <c r="BW912" i="1"/>
  <c r="BX912" i="1"/>
  <c r="BY912" i="1"/>
  <c r="CG912" i="1"/>
  <c r="CF912" i="1"/>
  <c r="BL912" i="1"/>
  <c r="BT912" i="1"/>
  <c r="BU912" i="1"/>
  <c r="BV912" i="1"/>
  <c r="CE912" i="1"/>
  <c r="CD912" i="1"/>
  <c r="BK912" i="1"/>
  <c r="BQ912" i="1"/>
  <c r="BR912" i="1"/>
  <c r="BS912" i="1"/>
  <c r="CC912" i="1"/>
  <c r="CB912" i="1"/>
  <c r="BJ912" i="1"/>
  <c r="BN912" i="1"/>
  <c r="BO912" i="1"/>
  <c r="BP912" i="1"/>
  <c r="CA912" i="1"/>
  <c r="BZ912" i="1"/>
  <c r="AY912" i="1"/>
  <c r="AX912" i="1"/>
  <c r="U912" i="1"/>
  <c r="AW912" i="1"/>
  <c r="AV912" i="1"/>
  <c r="AU912" i="1"/>
  <c r="AR912" i="1"/>
  <c r="AQ912" i="1"/>
  <c r="BI911" i="1"/>
  <c r="BM911" i="1"/>
  <c r="BW911" i="1"/>
  <c r="BX911" i="1"/>
  <c r="BY911" i="1"/>
  <c r="CG911" i="1"/>
  <c r="CF911" i="1"/>
  <c r="BL911" i="1"/>
  <c r="BT911" i="1"/>
  <c r="BU911" i="1"/>
  <c r="BV911" i="1"/>
  <c r="CE911" i="1"/>
  <c r="CD911" i="1"/>
  <c r="BK911" i="1"/>
  <c r="BQ911" i="1"/>
  <c r="BR911" i="1"/>
  <c r="BS911" i="1"/>
  <c r="CC911" i="1"/>
  <c r="CB911" i="1"/>
  <c r="BJ911" i="1"/>
  <c r="BN911" i="1"/>
  <c r="BO911" i="1"/>
  <c r="BP911" i="1"/>
  <c r="CA911" i="1"/>
  <c r="BZ911" i="1"/>
  <c r="AY911" i="1"/>
  <c r="AX911" i="1"/>
  <c r="AW911" i="1"/>
  <c r="AV911" i="1"/>
  <c r="AU911" i="1"/>
  <c r="AR911" i="1"/>
  <c r="AQ911" i="1"/>
  <c r="BI910" i="1"/>
  <c r="BM910" i="1"/>
  <c r="BW910" i="1"/>
  <c r="BX910" i="1"/>
  <c r="BY910" i="1"/>
  <c r="CG910" i="1"/>
  <c r="CF910" i="1"/>
  <c r="BL910" i="1"/>
  <c r="BT910" i="1"/>
  <c r="BU910" i="1"/>
  <c r="BV910" i="1"/>
  <c r="CE910" i="1"/>
  <c r="CD910" i="1"/>
  <c r="BK910" i="1"/>
  <c r="BQ910" i="1"/>
  <c r="BR910" i="1"/>
  <c r="BS910" i="1"/>
  <c r="CC910" i="1"/>
  <c r="CB910" i="1"/>
  <c r="BJ910" i="1"/>
  <c r="BN910" i="1"/>
  <c r="BO910" i="1"/>
  <c r="BP910" i="1"/>
  <c r="CA910" i="1"/>
  <c r="BZ910" i="1"/>
  <c r="AY910" i="1"/>
  <c r="AX910" i="1"/>
  <c r="U910" i="1"/>
  <c r="AW910" i="1"/>
  <c r="AV910" i="1"/>
  <c r="AU910" i="1"/>
  <c r="AR910" i="1"/>
  <c r="AQ910" i="1"/>
  <c r="AY909" i="1"/>
  <c r="AX909" i="1"/>
  <c r="U909" i="1"/>
  <c r="AW909" i="1"/>
  <c r="AV909" i="1"/>
  <c r="AU909" i="1"/>
  <c r="BI908" i="1"/>
  <c r="BM908" i="1"/>
  <c r="BW908" i="1"/>
  <c r="BX908" i="1"/>
  <c r="BY908" i="1"/>
  <c r="CG908" i="1"/>
  <c r="CF908" i="1"/>
  <c r="BL908" i="1"/>
  <c r="BT908" i="1"/>
  <c r="BU908" i="1"/>
  <c r="BV908" i="1"/>
  <c r="CE908" i="1"/>
  <c r="CD908" i="1"/>
  <c r="BK908" i="1"/>
  <c r="BQ908" i="1"/>
  <c r="BR908" i="1"/>
  <c r="BS908" i="1"/>
  <c r="CC908" i="1"/>
  <c r="CB908" i="1"/>
  <c r="BJ908" i="1"/>
  <c r="BN908" i="1"/>
  <c r="BO908" i="1"/>
  <c r="BP908" i="1"/>
  <c r="CA908" i="1"/>
  <c r="BZ908" i="1"/>
  <c r="AY908" i="1"/>
  <c r="AX908" i="1"/>
  <c r="U908" i="1"/>
  <c r="AW908" i="1"/>
  <c r="AV908" i="1"/>
  <c r="AU908" i="1"/>
  <c r="AR908" i="1"/>
  <c r="AQ908" i="1"/>
  <c r="BI907" i="1"/>
  <c r="BM907" i="1"/>
  <c r="BW907" i="1"/>
  <c r="BX907" i="1"/>
  <c r="BY907" i="1"/>
  <c r="CG907" i="1"/>
  <c r="CF907" i="1"/>
  <c r="BL907" i="1"/>
  <c r="BT907" i="1"/>
  <c r="BU907" i="1"/>
  <c r="BV907" i="1"/>
  <c r="CE907" i="1"/>
  <c r="CD907" i="1"/>
  <c r="BK907" i="1"/>
  <c r="BQ907" i="1"/>
  <c r="BR907" i="1"/>
  <c r="BS907" i="1"/>
  <c r="CC907" i="1"/>
  <c r="CB907" i="1"/>
  <c r="BJ907" i="1"/>
  <c r="BN907" i="1"/>
  <c r="BO907" i="1"/>
  <c r="BP907" i="1"/>
  <c r="CA907" i="1"/>
  <c r="BZ907" i="1"/>
  <c r="AY907" i="1"/>
  <c r="AX907" i="1"/>
  <c r="AW907" i="1"/>
  <c r="AV907" i="1"/>
  <c r="AU907" i="1"/>
  <c r="AR907" i="1"/>
  <c r="AQ907" i="1"/>
  <c r="BI906" i="1"/>
  <c r="BM906" i="1"/>
  <c r="BW906" i="1"/>
  <c r="BX906" i="1"/>
  <c r="BY906" i="1"/>
  <c r="CG906" i="1"/>
  <c r="CF906" i="1"/>
  <c r="BL906" i="1"/>
  <c r="BT906" i="1"/>
  <c r="BU906" i="1"/>
  <c r="BV906" i="1"/>
  <c r="CE906" i="1"/>
  <c r="CD906" i="1"/>
  <c r="BK906" i="1"/>
  <c r="BQ906" i="1"/>
  <c r="BR906" i="1"/>
  <c r="BS906" i="1"/>
  <c r="CC906" i="1"/>
  <c r="CB906" i="1"/>
  <c r="BJ906" i="1"/>
  <c r="BN906" i="1"/>
  <c r="BO906" i="1"/>
  <c r="BP906" i="1"/>
  <c r="CA906" i="1"/>
  <c r="BZ906" i="1"/>
  <c r="AY906" i="1"/>
  <c r="AX906" i="1"/>
  <c r="U906" i="1"/>
  <c r="AW906" i="1"/>
  <c r="AV906" i="1"/>
  <c r="AU906" i="1"/>
  <c r="AR906" i="1"/>
  <c r="AQ906" i="1"/>
  <c r="BI905" i="1"/>
  <c r="BM905" i="1"/>
  <c r="BW905" i="1"/>
  <c r="BX905" i="1"/>
  <c r="BY905" i="1"/>
  <c r="CG905" i="1"/>
  <c r="CF905" i="1"/>
  <c r="BL905" i="1"/>
  <c r="BT905" i="1"/>
  <c r="BU905" i="1"/>
  <c r="BV905" i="1"/>
  <c r="CE905" i="1"/>
  <c r="CD905" i="1"/>
  <c r="BK905" i="1"/>
  <c r="BQ905" i="1"/>
  <c r="BR905" i="1"/>
  <c r="BS905" i="1"/>
  <c r="CC905" i="1"/>
  <c r="CB905" i="1"/>
  <c r="BJ905" i="1"/>
  <c r="BN905" i="1"/>
  <c r="BO905" i="1"/>
  <c r="BP905" i="1"/>
  <c r="CA905" i="1"/>
  <c r="BZ905" i="1"/>
  <c r="AY905" i="1"/>
  <c r="AX905" i="1"/>
  <c r="U905" i="1"/>
  <c r="AW905" i="1"/>
  <c r="AV905" i="1"/>
  <c r="AU905" i="1"/>
  <c r="AR905" i="1"/>
  <c r="AQ905" i="1"/>
  <c r="BI904" i="1"/>
  <c r="BM904" i="1"/>
  <c r="BW904" i="1"/>
  <c r="BX904" i="1"/>
  <c r="BY904" i="1"/>
  <c r="CG904" i="1"/>
  <c r="CF904" i="1"/>
  <c r="BL904" i="1"/>
  <c r="BT904" i="1"/>
  <c r="BU904" i="1"/>
  <c r="BV904" i="1"/>
  <c r="CE904" i="1"/>
  <c r="CD904" i="1"/>
  <c r="BK904" i="1"/>
  <c r="BQ904" i="1"/>
  <c r="BR904" i="1"/>
  <c r="BS904" i="1"/>
  <c r="CC904" i="1"/>
  <c r="CB904" i="1"/>
  <c r="BJ904" i="1"/>
  <c r="BN904" i="1"/>
  <c r="BO904" i="1"/>
  <c r="BP904" i="1"/>
  <c r="CA904" i="1"/>
  <c r="BZ904" i="1"/>
  <c r="AY904" i="1"/>
  <c r="AX904" i="1"/>
  <c r="U904" i="1"/>
  <c r="AW904" i="1"/>
  <c r="AV904" i="1"/>
  <c r="AU904" i="1"/>
  <c r="AR904" i="1"/>
  <c r="AQ904" i="1"/>
  <c r="BI903" i="1"/>
  <c r="BM903" i="1"/>
  <c r="BW903" i="1"/>
  <c r="BX903" i="1"/>
  <c r="BY903" i="1"/>
  <c r="CG903" i="1"/>
  <c r="CF903" i="1"/>
  <c r="BL903" i="1"/>
  <c r="BT903" i="1"/>
  <c r="BU903" i="1"/>
  <c r="BV903" i="1"/>
  <c r="CE903" i="1"/>
  <c r="CD903" i="1"/>
  <c r="BK903" i="1"/>
  <c r="BQ903" i="1"/>
  <c r="BR903" i="1"/>
  <c r="BS903" i="1"/>
  <c r="CC903" i="1"/>
  <c r="CB903" i="1"/>
  <c r="BJ903" i="1"/>
  <c r="BN903" i="1"/>
  <c r="BO903" i="1"/>
  <c r="BP903" i="1"/>
  <c r="CA903" i="1"/>
  <c r="BZ903" i="1"/>
  <c r="AY903" i="1"/>
  <c r="AX903" i="1"/>
  <c r="U903" i="1"/>
  <c r="AW903" i="1"/>
  <c r="AV903" i="1"/>
  <c r="AU903" i="1"/>
  <c r="AR903" i="1"/>
  <c r="AQ903" i="1"/>
  <c r="BI902" i="1"/>
  <c r="BM902" i="1"/>
  <c r="BW902" i="1"/>
  <c r="BX902" i="1"/>
  <c r="BY902" i="1"/>
  <c r="CG902" i="1"/>
  <c r="CF902" i="1"/>
  <c r="BL902" i="1"/>
  <c r="BT902" i="1"/>
  <c r="BU902" i="1"/>
  <c r="BV902" i="1"/>
  <c r="CE902" i="1"/>
  <c r="CD902" i="1"/>
  <c r="BK902" i="1"/>
  <c r="BQ902" i="1"/>
  <c r="BR902" i="1"/>
  <c r="BS902" i="1"/>
  <c r="CC902" i="1"/>
  <c r="CB902" i="1"/>
  <c r="BJ902" i="1"/>
  <c r="BN902" i="1"/>
  <c r="BO902" i="1"/>
  <c r="BP902" i="1"/>
  <c r="CA902" i="1"/>
  <c r="BZ902" i="1"/>
  <c r="AY902" i="1"/>
  <c r="AX902" i="1"/>
  <c r="U902" i="1"/>
  <c r="AW902" i="1"/>
  <c r="AV902" i="1"/>
  <c r="AU902" i="1"/>
  <c r="AR902" i="1"/>
  <c r="AQ902" i="1"/>
  <c r="BI901" i="1"/>
  <c r="BM901" i="1"/>
  <c r="BW901" i="1"/>
  <c r="BX901" i="1"/>
  <c r="BY901" i="1"/>
  <c r="CG901" i="1"/>
  <c r="CF901" i="1"/>
  <c r="BL901" i="1"/>
  <c r="BT901" i="1"/>
  <c r="BU901" i="1"/>
  <c r="BV901" i="1"/>
  <c r="CE901" i="1"/>
  <c r="CD901" i="1"/>
  <c r="BK901" i="1"/>
  <c r="BQ901" i="1"/>
  <c r="BR901" i="1"/>
  <c r="BS901" i="1"/>
  <c r="CC901" i="1"/>
  <c r="CB901" i="1"/>
  <c r="BJ901" i="1"/>
  <c r="BN901" i="1"/>
  <c r="BO901" i="1"/>
  <c r="BP901" i="1"/>
  <c r="CA901" i="1"/>
  <c r="BZ901" i="1"/>
  <c r="AY901" i="1"/>
  <c r="AX901" i="1"/>
  <c r="U901" i="1"/>
  <c r="AW901" i="1"/>
  <c r="AV901" i="1"/>
  <c r="AU901" i="1"/>
  <c r="AR901" i="1"/>
  <c r="AQ901" i="1"/>
  <c r="AY900" i="1"/>
  <c r="AX900" i="1"/>
  <c r="U900" i="1"/>
  <c r="AW900" i="1"/>
  <c r="AV900" i="1"/>
  <c r="AU900" i="1"/>
  <c r="BI899" i="1"/>
  <c r="BM899" i="1"/>
  <c r="BW899" i="1"/>
  <c r="BX899" i="1"/>
  <c r="BY899" i="1"/>
  <c r="CG899" i="1"/>
  <c r="CF899" i="1"/>
  <c r="BL899" i="1"/>
  <c r="BT899" i="1"/>
  <c r="BU899" i="1"/>
  <c r="BV899" i="1"/>
  <c r="CE899" i="1"/>
  <c r="CD899" i="1"/>
  <c r="BK899" i="1"/>
  <c r="BQ899" i="1"/>
  <c r="BR899" i="1"/>
  <c r="BS899" i="1"/>
  <c r="CC899" i="1"/>
  <c r="CB899" i="1"/>
  <c r="BJ899" i="1"/>
  <c r="BN899" i="1"/>
  <c r="BO899" i="1"/>
  <c r="BP899" i="1"/>
  <c r="CA899" i="1"/>
  <c r="BZ899" i="1"/>
  <c r="AY899" i="1"/>
  <c r="AX899" i="1"/>
  <c r="U899" i="1"/>
  <c r="AW899" i="1"/>
  <c r="AV899" i="1"/>
  <c r="AU899" i="1"/>
  <c r="AR899" i="1"/>
  <c r="AQ899" i="1"/>
  <c r="BI898" i="1"/>
  <c r="BM898" i="1"/>
  <c r="BW898" i="1"/>
  <c r="BX898" i="1"/>
  <c r="BY898" i="1"/>
  <c r="CG898" i="1"/>
  <c r="CF898" i="1"/>
  <c r="BL898" i="1"/>
  <c r="BT898" i="1"/>
  <c r="BU898" i="1"/>
  <c r="BV898" i="1"/>
  <c r="CE898" i="1"/>
  <c r="CD898" i="1"/>
  <c r="BK898" i="1"/>
  <c r="BQ898" i="1"/>
  <c r="BR898" i="1"/>
  <c r="BS898" i="1"/>
  <c r="CC898" i="1"/>
  <c r="CB898" i="1"/>
  <c r="BJ898" i="1"/>
  <c r="BN898" i="1"/>
  <c r="BO898" i="1"/>
  <c r="BP898" i="1"/>
  <c r="CA898" i="1"/>
  <c r="BZ898" i="1"/>
  <c r="AY898" i="1"/>
  <c r="AX898" i="1"/>
  <c r="U898" i="1"/>
  <c r="AW898" i="1"/>
  <c r="AV898" i="1"/>
  <c r="AU898" i="1"/>
  <c r="AR898" i="1"/>
  <c r="AQ898" i="1"/>
  <c r="BI897" i="1"/>
  <c r="BM897" i="1"/>
  <c r="BW897" i="1"/>
  <c r="BX897" i="1"/>
  <c r="BY897" i="1"/>
  <c r="CG897" i="1"/>
  <c r="CF897" i="1"/>
  <c r="BL897" i="1"/>
  <c r="BT897" i="1"/>
  <c r="BU897" i="1"/>
  <c r="BV897" i="1"/>
  <c r="CE897" i="1"/>
  <c r="CD897" i="1"/>
  <c r="BK897" i="1"/>
  <c r="BQ897" i="1"/>
  <c r="BR897" i="1"/>
  <c r="BS897" i="1"/>
  <c r="CC897" i="1"/>
  <c r="CB897" i="1"/>
  <c r="BJ897" i="1"/>
  <c r="BN897" i="1"/>
  <c r="BO897" i="1"/>
  <c r="BP897" i="1"/>
  <c r="CA897" i="1"/>
  <c r="BZ897" i="1"/>
  <c r="AY897" i="1"/>
  <c r="AX897" i="1"/>
  <c r="AW897" i="1"/>
  <c r="AV897" i="1"/>
  <c r="AU897" i="1"/>
  <c r="BI896" i="1"/>
  <c r="BM896" i="1"/>
  <c r="BW896" i="1"/>
  <c r="BX896" i="1"/>
  <c r="BY896" i="1"/>
  <c r="CG896" i="1"/>
  <c r="CF896" i="1"/>
  <c r="BL896" i="1"/>
  <c r="BT896" i="1"/>
  <c r="BU896" i="1"/>
  <c r="BV896" i="1"/>
  <c r="CE896" i="1"/>
  <c r="CD896" i="1"/>
  <c r="BK896" i="1"/>
  <c r="BQ896" i="1"/>
  <c r="BR896" i="1"/>
  <c r="BS896" i="1"/>
  <c r="CC896" i="1"/>
  <c r="CB896" i="1"/>
  <c r="BJ896" i="1"/>
  <c r="BN896" i="1"/>
  <c r="BO896" i="1"/>
  <c r="BP896" i="1"/>
  <c r="CA896" i="1"/>
  <c r="BZ896" i="1"/>
  <c r="AY896" i="1"/>
  <c r="AX896" i="1"/>
  <c r="U896" i="1"/>
  <c r="V896" i="1"/>
  <c r="AW896" i="1"/>
  <c r="AV896" i="1"/>
  <c r="AU896" i="1"/>
  <c r="AR896" i="1"/>
  <c r="AQ896" i="1"/>
  <c r="BI895" i="1"/>
  <c r="BM895" i="1"/>
  <c r="BW895" i="1"/>
  <c r="BX895" i="1"/>
  <c r="BY895" i="1"/>
  <c r="CG895" i="1"/>
  <c r="CF895" i="1"/>
  <c r="BL895" i="1"/>
  <c r="BT895" i="1"/>
  <c r="BU895" i="1"/>
  <c r="BV895" i="1"/>
  <c r="CE895" i="1"/>
  <c r="CD895" i="1"/>
  <c r="BK895" i="1"/>
  <c r="BQ895" i="1"/>
  <c r="BR895" i="1"/>
  <c r="BS895" i="1"/>
  <c r="CC895" i="1"/>
  <c r="CB895" i="1"/>
  <c r="BJ895" i="1"/>
  <c r="BN895" i="1"/>
  <c r="BO895" i="1"/>
  <c r="BP895" i="1"/>
  <c r="CA895" i="1"/>
  <c r="BZ895" i="1"/>
  <c r="AY895" i="1"/>
  <c r="AX895" i="1"/>
  <c r="U895" i="1"/>
  <c r="AW895" i="1"/>
  <c r="AV895" i="1"/>
  <c r="AU895" i="1"/>
  <c r="AR895" i="1"/>
  <c r="AQ895" i="1"/>
  <c r="BI894" i="1"/>
  <c r="BM894" i="1"/>
  <c r="BW894" i="1"/>
  <c r="BX894" i="1"/>
  <c r="BY894" i="1"/>
  <c r="CG894" i="1"/>
  <c r="CF894" i="1"/>
  <c r="BL894" i="1"/>
  <c r="BT894" i="1"/>
  <c r="BU894" i="1"/>
  <c r="BV894" i="1"/>
  <c r="CE894" i="1"/>
  <c r="CD894" i="1"/>
  <c r="BK894" i="1"/>
  <c r="BQ894" i="1"/>
  <c r="BR894" i="1"/>
  <c r="BS894" i="1"/>
  <c r="CC894" i="1"/>
  <c r="CB894" i="1"/>
  <c r="BJ894" i="1"/>
  <c r="BN894" i="1"/>
  <c r="BO894" i="1"/>
  <c r="BP894" i="1"/>
  <c r="CA894" i="1"/>
  <c r="BZ894" i="1"/>
  <c r="AY894" i="1"/>
  <c r="AX894" i="1"/>
  <c r="U894" i="1"/>
  <c r="AW894" i="1"/>
  <c r="AV894" i="1"/>
  <c r="AU894" i="1"/>
  <c r="AR894" i="1"/>
  <c r="AQ894" i="1"/>
  <c r="BI893" i="1"/>
  <c r="BM893" i="1"/>
  <c r="BW893" i="1"/>
  <c r="BX893" i="1"/>
  <c r="BY893" i="1"/>
  <c r="CG893" i="1"/>
  <c r="CF893" i="1"/>
  <c r="BL893" i="1"/>
  <c r="BT893" i="1"/>
  <c r="BU893" i="1"/>
  <c r="BV893" i="1"/>
  <c r="CE893" i="1"/>
  <c r="CD893" i="1"/>
  <c r="BK893" i="1"/>
  <c r="BQ893" i="1"/>
  <c r="BR893" i="1"/>
  <c r="BS893" i="1"/>
  <c r="CC893" i="1"/>
  <c r="CB893" i="1"/>
  <c r="BJ893" i="1"/>
  <c r="BN893" i="1"/>
  <c r="BO893" i="1"/>
  <c r="BP893" i="1"/>
  <c r="CA893" i="1"/>
  <c r="BZ893" i="1"/>
  <c r="AY893" i="1"/>
  <c r="AX893" i="1"/>
  <c r="U893" i="1"/>
  <c r="AW893" i="1"/>
  <c r="AV893" i="1"/>
  <c r="AU893" i="1"/>
  <c r="AR893" i="1"/>
  <c r="AQ893" i="1"/>
  <c r="BI892" i="1"/>
  <c r="BM892" i="1"/>
  <c r="BW892" i="1"/>
  <c r="BX892" i="1"/>
  <c r="BY892" i="1"/>
  <c r="CG892" i="1"/>
  <c r="CF892" i="1"/>
  <c r="BL892" i="1"/>
  <c r="BT892" i="1"/>
  <c r="BU892" i="1"/>
  <c r="BV892" i="1"/>
  <c r="CE892" i="1"/>
  <c r="CD892" i="1"/>
  <c r="BK892" i="1"/>
  <c r="BQ892" i="1"/>
  <c r="BR892" i="1"/>
  <c r="BS892" i="1"/>
  <c r="CC892" i="1"/>
  <c r="CB892" i="1"/>
  <c r="BJ892" i="1"/>
  <c r="BN892" i="1"/>
  <c r="BO892" i="1"/>
  <c r="BP892" i="1"/>
  <c r="CA892" i="1"/>
  <c r="BZ892" i="1"/>
  <c r="AY892" i="1"/>
  <c r="AX892" i="1"/>
  <c r="U892" i="1"/>
  <c r="AW892" i="1"/>
  <c r="AV892" i="1"/>
  <c r="AU892" i="1"/>
  <c r="AR892" i="1"/>
  <c r="AQ892" i="1"/>
  <c r="BI891" i="1"/>
  <c r="BM891" i="1"/>
  <c r="BW891" i="1"/>
  <c r="BX891" i="1"/>
  <c r="BY891" i="1"/>
  <c r="CG891" i="1"/>
  <c r="CF891" i="1"/>
  <c r="BL891" i="1"/>
  <c r="BT891" i="1"/>
  <c r="BU891" i="1"/>
  <c r="BV891" i="1"/>
  <c r="CE891" i="1"/>
  <c r="CD891" i="1"/>
  <c r="BK891" i="1"/>
  <c r="BQ891" i="1"/>
  <c r="BR891" i="1"/>
  <c r="BS891" i="1"/>
  <c r="CC891" i="1"/>
  <c r="CB891" i="1"/>
  <c r="BJ891" i="1"/>
  <c r="BN891" i="1"/>
  <c r="BO891" i="1"/>
  <c r="BP891" i="1"/>
  <c r="CA891" i="1"/>
  <c r="BZ891" i="1"/>
  <c r="AY891" i="1"/>
  <c r="AX891" i="1"/>
  <c r="U891" i="1"/>
  <c r="AW891" i="1"/>
  <c r="AV891" i="1"/>
  <c r="AU891" i="1"/>
  <c r="AR891" i="1"/>
  <c r="AQ891" i="1"/>
  <c r="BI890" i="1"/>
  <c r="BM890" i="1"/>
  <c r="BW890" i="1"/>
  <c r="BX890" i="1"/>
  <c r="BY890" i="1"/>
  <c r="CG890" i="1"/>
  <c r="CF890" i="1"/>
  <c r="BL890" i="1"/>
  <c r="BT890" i="1"/>
  <c r="BU890" i="1"/>
  <c r="BV890" i="1"/>
  <c r="CE890" i="1"/>
  <c r="CD890" i="1"/>
  <c r="BK890" i="1"/>
  <c r="BQ890" i="1"/>
  <c r="BR890" i="1"/>
  <c r="BS890" i="1"/>
  <c r="CC890" i="1"/>
  <c r="CB890" i="1"/>
  <c r="BJ890" i="1"/>
  <c r="BN890" i="1"/>
  <c r="BO890" i="1"/>
  <c r="BP890" i="1"/>
  <c r="CA890" i="1"/>
  <c r="BZ890" i="1"/>
  <c r="AY890" i="1"/>
  <c r="AX890" i="1"/>
  <c r="U890" i="1"/>
  <c r="AW890" i="1"/>
  <c r="AV890" i="1"/>
  <c r="AU890" i="1"/>
  <c r="AR890" i="1"/>
  <c r="AQ890" i="1"/>
  <c r="BI889" i="1"/>
  <c r="BM889" i="1"/>
  <c r="BW889" i="1"/>
  <c r="BX889" i="1"/>
  <c r="BY889" i="1"/>
  <c r="CG889" i="1"/>
  <c r="CF889" i="1"/>
  <c r="BL889" i="1"/>
  <c r="BT889" i="1"/>
  <c r="BU889" i="1"/>
  <c r="BV889" i="1"/>
  <c r="CE889" i="1"/>
  <c r="CD889" i="1"/>
  <c r="BK889" i="1"/>
  <c r="BQ889" i="1"/>
  <c r="BR889" i="1"/>
  <c r="BS889" i="1"/>
  <c r="CC889" i="1"/>
  <c r="CB889" i="1"/>
  <c r="BJ889" i="1"/>
  <c r="BN889" i="1"/>
  <c r="BO889" i="1"/>
  <c r="BP889" i="1"/>
  <c r="CA889" i="1"/>
  <c r="BZ889" i="1"/>
  <c r="AY889" i="1"/>
  <c r="AX889" i="1"/>
  <c r="U889" i="1"/>
  <c r="AW889" i="1"/>
  <c r="AV889" i="1"/>
  <c r="AU889" i="1"/>
  <c r="AR889" i="1"/>
  <c r="AQ889" i="1"/>
  <c r="BI888" i="1"/>
  <c r="BM888" i="1"/>
  <c r="BW888" i="1"/>
  <c r="BX888" i="1"/>
  <c r="BY888" i="1"/>
  <c r="CG888" i="1"/>
  <c r="CF888" i="1"/>
  <c r="BL888" i="1"/>
  <c r="BT888" i="1"/>
  <c r="BU888" i="1"/>
  <c r="BV888" i="1"/>
  <c r="CE888" i="1"/>
  <c r="CD888" i="1"/>
  <c r="BK888" i="1"/>
  <c r="BQ888" i="1"/>
  <c r="BR888" i="1"/>
  <c r="BS888" i="1"/>
  <c r="CC888" i="1"/>
  <c r="CB888" i="1"/>
  <c r="BJ888" i="1"/>
  <c r="BN888" i="1"/>
  <c r="BO888" i="1"/>
  <c r="BP888" i="1"/>
  <c r="CA888" i="1"/>
  <c r="BZ888" i="1"/>
  <c r="AY888" i="1"/>
  <c r="AX888" i="1"/>
  <c r="U888" i="1"/>
  <c r="AW888" i="1"/>
  <c r="AV888" i="1"/>
  <c r="AU888" i="1"/>
  <c r="AR888" i="1"/>
  <c r="AQ888" i="1"/>
  <c r="BI887" i="1"/>
  <c r="BM887" i="1"/>
  <c r="BW887" i="1"/>
  <c r="BX887" i="1"/>
  <c r="BY887" i="1"/>
  <c r="CG887" i="1"/>
  <c r="CF887" i="1"/>
  <c r="BL887" i="1"/>
  <c r="BT887" i="1"/>
  <c r="BU887" i="1"/>
  <c r="BV887" i="1"/>
  <c r="CE887" i="1"/>
  <c r="CD887" i="1"/>
  <c r="BK887" i="1"/>
  <c r="BQ887" i="1"/>
  <c r="BR887" i="1"/>
  <c r="BS887" i="1"/>
  <c r="CC887" i="1"/>
  <c r="CB887" i="1"/>
  <c r="BJ887" i="1"/>
  <c r="BN887" i="1"/>
  <c r="BO887" i="1"/>
  <c r="BP887" i="1"/>
  <c r="CA887" i="1"/>
  <c r="BZ887" i="1"/>
  <c r="AY887" i="1"/>
  <c r="AX887" i="1"/>
  <c r="U887" i="1"/>
  <c r="AW887" i="1"/>
  <c r="AV887" i="1"/>
  <c r="AU887" i="1"/>
  <c r="AR887" i="1"/>
  <c r="AQ887" i="1"/>
  <c r="BI886" i="1"/>
  <c r="BM886" i="1"/>
  <c r="BW886" i="1"/>
  <c r="BX886" i="1"/>
  <c r="BY886" i="1"/>
  <c r="CG886" i="1"/>
  <c r="CF886" i="1"/>
  <c r="BL886" i="1"/>
  <c r="BT886" i="1"/>
  <c r="BU886" i="1"/>
  <c r="BV886" i="1"/>
  <c r="CE886" i="1"/>
  <c r="CD886" i="1"/>
  <c r="BK886" i="1"/>
  <c r="BQ886" i="1"/>
  <c r="BR886" i="1"/>
  <c r="BS886" i="1"/>
  <c r="CC886" i="1"/>
  <c r="CB886" i="1"/>
  <c r="BJ886" i="1"/>
  <c r="BN886" i="1"/>
  <c r="BO886" i="1"/>
  <c r="BP886" i="1"/>
  <c r="CA886" i="1"/>
  <c r="BZ886" i="1"/>
  <c r="AY886" i="1"/>
  <c r="AX886" i="1"/>
  <c r="U886" i="1"/>
  <c r="AW886" i="1"/>
  <c r="AV886" i="1"/>
  <c r="AU886" i="1"/>
  <c r="AR886" i="1"/>
  <c r="AQ886" i="1"/>
  <c r="BI885" i="1"/>
  <c r="BM885" i="1"/>
  <c r="BW885" i="1"/>
  <c r="BX885" i="1"/>
  <c r="BY885" i="1"/>
  <c r="CG885" i="1"/>
  <c r="CF885" i="1"/>
  <c r="BL885" i="1"/>
  <c r="BT885" i="1"/>
  <c r="BU885" i="1"/>
  <c r="BV885" i="1"/>
  <c r="CE885" i="1"/>
  <c r="CD885" i="1"/>
  <c r="BK885" i="1"/>
  <c r="BQ885" i="1"/>
  <c r="BR885" i="1"/>
  <c r="BS885" i="1"/>
  <c r="CC885" i="1"/>
  <c r="CB885" i="1"/>
  <c r="BJ885" i="1"/>
  <c r="BN885" i="1"/>
  <c r="BO885" i="1"/>
  <c r="BP885" i="1"/>
  <c r="CA885" i="1"/>
  <c r="BZ885" i="1"/>
  <c r="AY885" i="1"/>
  <c r="AX885" i="1"/>
  <c r="U885" i="1"/>
  <c r="AW885" i="1"/>
  <c r="AV885" i="1"/>
  <c r="AU885" i="1"/>
  <c r="AR885" i="1"/>
  <c r="AQ885" i="1"/>
  <c r="BI884" i="1"/>
  <c r="BM884" i="1"/>
  <c r="BW884" i="1"/>
  <c r="BX884" i="1"/>
  <c r="BY884" i="1"/>
  <c r="CG884" i="1"/>
  <c r="CF884" i="1"/>
  <c r="BL884" i="1"/>
  <c r="BT884" i="1"/>
  <c r="BU884" i="1"/>
  <c r="BV884" i="1"/>
  <c r="CE884" i="1"/>
  <c r="CD884" i="1"/>
  <c r="BK884" i="1"/>
  <c r="BQ884" i="1"/>
  <c r="BR884" i="1"/>
  <c r="BS884" i="1"/>
  <c r="CC884" i="1"/>
  <c r="CB884" i="1"/>
  <c r="BJ884" i="1"/>
  <c r="BN884" i="1"/>
  <c r="BO884" i="1"/>
  <c r="BP884" i="1"/>
  <c r="CA884" i="1"/>
  <c r="BZ884" i="1"/>
  <c r="AY884" i="1"/>
  <c r="AX884" i="1"/>
  <c r="U884" i="1"/>
  <c r="AW884" i="1"/>
  <c r="AV884" i="1"/>
  <c r="AU884" i="1"/>
  <c r="AR884" i="1"/>
  <c r="AQ884" i="1"/>
  <c r="BI883" i="1"/>
  <c r="BM883" i="1"/>
  <c r="BW883" i="1"/>
  <c r="BX883" i="1"/>
  <c r="BY883" i="1"/>
  <c r="CG883" i="1"/>
  <c r="CF883" i="1"/>
  <c r="BL883" i="1"/>
  <c r="BT883" i="1"/>
  <c r="BU883" i="1"/>
  <c r="BV883" i="1"/>
  <c r="CE883" i="1"/>
  <c r="CD883" i="1"/>
  <c r="BK883" i="1"/>
  <c r="BQ883" i="1"/>
  <c r="BR883" i="1"/>
  <c r="BS883" i="1"/>
  <c r="CC883" i="1"/>
  <c r="CB883" i="1"/>
  <c r="BJ883" i="1"/>
  <c r="BN883" i="1"/>
  <c r="BO883" i="1"/>
  <c r="BP883" i="1"/>
  <c r="CA883" i="1"/>
  <c r="BZ883" i="1"/>
  <c r="AY883" i="1"/>
  <c r="AX883" i="1"/>
  <c r="AW883" i="1"/>
  <c r="AV883" i="1"/>
  <c r="AU883" i="1"/>
  <c r="BI882" i="1"/>
  <c r="BM882" i="1"/>
  <c r="BW882" i="1"/>
  <c r="BX882" i="1"/>
  <c r="BY882" i="1"/>
  <c r="CG882" i="1"/>
  <c r="CF882" i="1"/>
  <c r="BL882" i="1"/>
  <c r="BT882" i="1"/>
  <c r="BU882" i="1"/>
  <c r="BV882" i="1"/>
  <c r="CE882" i="1"/>
  <c r="CD882" i="1"/>
  <c r="BK882" i="1"/>
  <c r="BQ882" i="1"/>
  <c r="BR882" i="1"/>
  <c r="BS882" i="1"/>
  <c r="CC882" i="1"/>
  <c r="CB882" i="1"/>
  <c r="BJ882" i="1"/>
  <c r="BN882" i="1"/>
  <c r="BO882" i="1"/>
  <c r="BP882" i="1"/>
  <c r="CA882" i="1"/>
  <c r="BZ882" i="1"/>
  <c r="AY882" i="1"/>
  <c r="AX882" i="1"/>
  <c r="U882" i="1"/>
  <c r="AW882" i="1"/>
  <c r="AV882" i="1"/>
  <c r="AU882" i="1"/>
  <c r="AR882" i="1"/>
  <c r="AQ882" i="1"/>
  <c r="BI881" i="1"/>
  <c r="BM881" i="1"/>
  <c r="BW881" i="1"/>
  <c r="BX881" i="1"/>
  <c r="BY881" i="1"/>
  <c r="CG881" i="1"/>
  <c r="CF881" i="1"/>
  <c r="BL881" i="1"/>
  <c r="BT881" i="1"/>
  <c r="BU881" i="1"/>
  <c r="BV881" i="1"/>
  <c r="CE881" i="1"/>
  <c r="CD881" i="1"/>
  <c r="BK881" i="1"/>
  <c r="BQ881" i="1"/>
  <c r="BR881" i="1"/>
  <c r="BS881" i="1"/>
  <c r="CC881" i="1"/>
  <c r="CB881" i="1"/>
  <c r="BJ881" i="1"/>
  <c r="BN881" i="1"/>
  <c r="BO881" i="1"/>
  <c r="BP881" i="1"/>
  <c r="CA881" i="1"/>
  <c r="BZ881" i="1"/>
  <c r="AY881" i="1"/>
  <c r="AX881" i="1"/>
  <c r="U881" i="1"/>
  <c r="AW881" i="1"/>
  <c r="AV881" i="1"/>
  <c r="AU881" i="1"/>
  <c r="AR881" i="1"/>
  <c r="AQ881" i="1"/>
  <c r="BI880" i="1"/>
  <c r="BM880" i="1"/>
  <c r="BW880" i="1"/>
  <c r="BX880" i="1"/>
  <c r="BY880" i="1"/>
  <c r="CG880" i="1"/>
  <c r="CF880" i="1"/>
  <c r="BL880" i="1"/>
  <c r="BT880" i="1"/>
  <c r="BU880" i="1"/>
  <c r="BV880" i="1"/>
  <c r="CE880" i="1"/>
  <c r="CD880" i="1"/>
  <c r="BK880" i="1"/>
  <c r="BQ880" i="1"/>
  <c r="BR880" i="1"/>
  <c r="BS880" i="1"/>
  <c r="CC880" i="1"/>
  <c r="CB880" i="1"/>
  <c r="BJ880" i="1"/>
  <c r="BN880" i="1"/>
  <c r="BO880" i="1"/>
  <c r="BP880" i="1"/>
  <c r="CA880" i="1"/>
  <c r="BZ880" i="1"/>
  <c r="AY880" i="1"/>
  <c r="AX880" i="1"/>
  <c r="U880" i="1"/>
  <c r="AW880" i="1"/>
  <c r="AV880" i="1"/>
  <c r="AU880" i="1"/>
  <c r="AR880" i="1"/>
  <c r="AQ880" i="1"/>
  <c r="BI879" i="1"/>
  <c r="BM879" i="1"/>
  <c r="BW879" i="1"/>
  <c r="BX879" i="1"/>
  <c r="BY879" i="1"/>
  <c r="CG879" i="1"/>
  <c r="CF879" i="1"/>
  <c r="BL879" i="1"/>
  <c r="BT879" i="1"/>
  <c r="BU879" i="1"/>
  <c r="BV879" i="1"/>
  <c r="CE879" i="1"/>
  <c r="CD879" i="1"/>
  <c r="BK879" i="1"/>
  <c r="BQ879" i="1"/>
  <c r="BR879" i="1"/>
  <c r="BS879" i="1"/>
  <c r="CC879" i="1"/>
  <c r="CB879" i="1"/>
  <c r="BJ879" i="1"/>
  <c r="BN879" i="1"/>
  <c r="BO879" i="1"/>
  <c r="BP879" i="1"/>
  <c r="CA879" i="1"/>
  <c r="BZ879" i="1"/>
  <c r="AY879" i="1"/>
  <c r="AX879" i="1"/>
  <c r="U879" i="1"/>
  <c r="AW879" i="1"/>
  <c r="AV879" i="1"/>
  <c r="AU879" i="1"/>
  <c r="AR879" i="1"/>
  <c r="AQ879" i="1"/>
  <c r="BI878" i="1"/>
  <c r="BM878" i="1"/>
  <c r="BW878" i="1"/>
  <c r="BX878" i="1"/>
  <c r="BY878" i="1"/>
  <c r="CG878" i="1"/>
  <c r="CF878" i="1"/>
  <c r="BL878" i="1"/>
  <c r="BT878" i="1"/>
  <c r="BU878" i="1"/>
  <c r="BV878" i="1"/>
  <c r="CE878" i="1"/>
  <c r="CD878" i="1"/>
  <c r="BK878" i="1"/>
  <c r="BQ878" i="1"/>
  <c r="BR878" i="1"/>
  <c r="BS878" i="1"/>
  <c r="CC878" i="1"/>
  <c r="CB878" i="1"/>
  <c r="BJ878" i="1"/>
  <c r="BN878" i="1"/>
  <c r="BO878" i="1"/>
  <c r="BP878" i="1"/>
  <c r="CA878" i="1"/>
  <c r="BZ878" i="1"/>
  <c r="AY878" i="1"/>
  <c r="AX878" i="1"/>
  <c r="U878" i="1"/>
  <c r="AW878" i="1"/>
  <c r="AV878" i="1"/>
  <c r="AU878" i="1"/>
  <c r="AR878" i="1"/>
  <c r="AQ878" i="1"/>
  <c r="AY877" i="1"/>
  <c r="AX877" i="1"/>
  <c r="U877" i="1"/>
  <c r="AW877" i="1"/>
  <c r="AV877" i="1"/>
  <c r="AU877" i="1"/>
  <c r="BI876" i="1"/>
  <c r="BM876" i="1"/>
  <c r="BW876" i="1"/>
  <c r="BX876" i="1"/>
  <c r="BY876" i="1"/>
  <c r="CG876" i="1"/>
  <c r="CF876" i="1"/>
  <c r="BL876" i="1"/>
  <c r="BT876" i="1"/>
  <c r="BU876" i="1"/>
  <c r="BV876" i="1"/>
  <c r="CE876" i="1"/>
  <c r="CD876" i="1"/>
  <c r="BK876" i="1"/>
  <c r="BQ876" i="1"/>
  <c r="BR876" i="1"/>
  <c r="BS876" i="1"/>
  <c r="CC876" i="1"/>
  <c r="CB876" i="1"/>
  <c r="BJ876" i="1"/>
  <c r="BN876" i="1"/>
  <c r="BO876" i="1"/>
  <c r="BP876" i="1"/>
  <c r="CA876" i="1"/>
  <c r="BZ876" i="1"/>
  <c r="AY876" i="1"/>
  <c r="AX876" i="1"/>
  <c r="U876" i="1"/>
  <c r="AW876" i="1"/>
  <c r="AV876" i="1"/>
  <c r="AU876" i="1"/>
  <c r="AR876" i="1"/>
  <c r="AQ876" i="1"/>
  <c r="BI875" i="1"/>
  <c r="BM875" i="1"/>
  <c r="BW875" i="1"/>
  <c r="BX875" i="1"/>
  <c r="BY875" i="1"/>
  <c r="CG875" i="1"/>
  <c r="CF875" i="1"/>
  <c r="BL875" i="1"/>
  <c r="BT875" i="1"/>
  <c r="BU875" i="1"/>
  <c r="BV875" i="1"/>
  <c r="CE875" i="1"/>
  <c r="CD875" i="1"/>
  <c r="BK875" i="1"/>
  <c r="BQ875" i="1"/>
  <c r="BR875" i="1"/>
  <c r="BS875" i="1"/>
  <c r="CC875" i="1"/>
  <c r="CB875" i="1"/>
  <c r="BJ875" i="1"/>
  <c r="BN875" i="1"/>
  <c r="BO875" i="1"/>
  <c r="BP875" i="1"/>
  <c r="CA875" i="1"/>
  <c r="BZ875" i="1"/>
  <c r="AY875" i="1"/>
  <c r="AX875" i="1"/>
  <c r="U875" i="1"/>
  <c r="AW875" i="1"/>
  <c r="AV875" i="1"/>
  <c r="AU875" i="1"/>
  <c r="AR875" i="1"/>
  <c r="AQ875" i="1"/>
  <c r="BI874" i="1"/>
  <c r="BM874" i="1"/>
  <c r="BW874" i="1"/>
  <c r="BX874" i="1"/>
  <c r="BY874" i="1"/>
  <c r="CG874" i="1"/>
  <c r="CF874" i="1"/>
  <c r="BL874" i="1"/>
  <c r="BT874" i="1"/>
  <c r="BU874" i="1"/>
  <c r="BV874" i="1"/>
  <c r="CE874" i="1"/>
  <c r="CD874" i="1"/>
  <c r="BK874" i="1"/>
  <c r="BQ874" i="1"/>
  <c r="BR874" i="1"/>
  <c r="BS874" i="1"/>
  <c r="CC874" i="1"/>
  <c r="CB874" i="1"/>
  <c r="BJ874" i="1"/>
  <c r="BN874" i="1"/>
  <c r="BO874" i="1"/>
  <c r="BP874" i="1"/>
  <c r="CA874" i="1"/>
  <c r="BZ874" i="1"/>
  <c r="AY874" i="1"/>
  <c r="AX874" i="1"/>
  <c r="AW874" i="1"/>
  <c r="AV874" i="1"/>
  <c r="AU874" i="1"/>
  <c r="BI873" i="1"/>
  <c r="BM873" i="1"/>
  <c r="BW873" i="1"/>
  <c r="BX873" i="1"/>
  <c r="BY873" i="1"/>
  <c r="CG873" i="1"/>
  <c r="CF873" i="1"/>
  <c r="BL873" i="1"/>
  <c r="BT873" i="1"/>
  <c r="BU873" i="1"/>
  <c r="BV873" i="1"/>
  <c r="CE873" i="1"/>
  <c r="CD873" i="1"/>
  <c r="BK873" i="1"/>
  <c r="BQ873" i="1"/>
  <c r="BR873" i="1"/>
  <c r="BS873" i="1"/>
  <c r="CC873" i="1"/>
  <c r="CB873" i="1"/>
  <c r="BJ873" i="1"/>
  <c r="BN873" i="1"/>
  <c r="BO873" i="1"/>
  <c r="BP873" i="1"/>
  <c r="CA873" i="1"/>
  <c r="BZ873" i="1"/>
  <c r="AY873" i="1"/>
  <c r="AX873" i="1"/>
  <c r="U873" i="1"/>
  <c r="AW873" i="1"/>
  <c r="AV873" i="1"/>
  <c r="AU873" i="1"/>
  <c r="AR873" i="1"/>
  <c r="AQ873" i="1"/>
  <c r="BI872" i="1"/>
  <c r="BM872" i="1"/>
  <c r="BW872" i="1"/>
  <c r="BX872" i="1"/>
  <c r="BY872" i="1"/>
  <c r="CG872" i="1"/>
  <c r="CF872" i="1"/>
  <c r="BL872" i="1"/>
  <c r="BT872" i="1"/>
  <c r="BU872" i="1"/>
  <c r="BV872" i="1"/>
  <c r="CE872" i="1"/>
  <c r="CD872" i="1"/>
  <c r="BK872" i="1"/>
  <c r="BQ872" i="1"/>
  <c r="BR872" i="1"/>
  <c r="BS872" i="1"/>
  <c r="CC872" i="1"/>
  <c r="CB872" i="1"/>
  <c r="BJ872" i="1"/>
  <c r="BN872" i="1"/>
  <c r="BO872" i="1"/>
  <c r="BP872" i="1"/>
  <c r="CA872" i="1"/>
  <c r="BZ872" i="1"/>
  <c r="AY872" i="1"/>
  <c r="AX872" i="1"/>
  <c r="U872" i="1"/>
  <c r="AW872" i="1"/>
  <c r="AV872" i="1"/>
  <c r="AU872" i="1"/>
  <c r="AR872" i="1"/>
  <c r="AQ872" i="1"/>
  <c r="BI871" i="1"/>
  <c r="BM871" i="1"/>
  <c r="BW871" i="1"/>
  <c r="BX871" i="1"/>
  <c r="BY871" i="1"/>
  <c r="CG871" i="1"/>
  <c r="CF871" i="1"/>
  <c r="BL871" i="1"/>
  <c r="BT871" i="1"/>
  <c r="BU871" i="1"/>
  <c r="BV871" i="1"/>
  <c r="CE871" i="1"/>
  <c r="CD871" i="1"/>
  <c r="BK871" i="1"/>
  <c r="BQ871" i="1"/>
  <c r="BR871" i="1"/>
  <c r="BS871" i="1"/>
  <c r="CC871" i="1"/>
  <c r="CB871" i="1"/>
  <c r="BJ871" i="1"/>
  <c r="BN871" i="1"/>
  <c r="BO871" i="1"/>
  <c r="BP871" i="1"/>
  <c r="CA871" i="1"/>
  <c r="BZ871" i="1"/>
  <c r="AY871" i="1"/>
  <c r="AX871" i="1"/>
  <c r="U871" i="1"/>
  <c r="AW871" i="1"/>
  <c r="AV871" i="1"/>
  <c r="AU871" i="1"/>
  <c r="AR871" i="1"/>
  <c r="AQ871" i="1"/>
  <c r="BI870" i="1"/>
  <c r="BM870" i="1"/>
  <c r="BW870" i="1"/>
  <c r="BX870" i="1"/>
  <c r="BY870" i="1"/>
  <c r="CG870" i="1"/>
  <c r="CF870" i="1"/>
  <c r="BL870" i="1"/>
  <c r="BT870" i="1"/>
  <c r="BU870" i="1"/>
  <c r="BV870" i="1"/>
  <c r="CE870" i="1"/>
  <c r="CD870" i="1"/>
  <c r="BK870" i="1"/>
  <c r="BQ870" i="1"/>
  <c r="BR870" i="1"/>
  <c r="BS870" i="1"/>
  <c r="CC870" i="1"/>
  <c r="CB870" i="1"/>
  <c r="BJ870" i="1"/>
  <c r="BN870" i="1"/>
  <c r="BO870" i="1"/>
  <c r="BP870" i="1"/>
  <c r="CA870" i="1"/>
  <c r="BZ870" i="1"/>
  <c r="AY870" i="1"/>
  <c r="AX870" i="1"/>
  <c r="U870" i="1"/>
  <c r="AW870" i="1"/>
  <c r="AV870" i="1"/>
  <c r="AU870" i="1"/>
  <c r="AR870" i="1"/>
  <c r="AQ870" i="1"/>
  <c r="BI869" i="1"/>
  <c r="BM869" i="1"/>
  <c r="BW869" i="1"/>
  <c r="BX869" i="1"/>
  <c r="BY869" i="1"/>
  <c r="CG869" i="1"/>
  <c r="CF869" i="1"/>
  <c r="BL869" i="1"/>
  <c r="BT869" i="1"/>
  <c r="BU869" i="1"/>
  <c r="BV869" i="1"/>
  <c r="CE869" i="1"/>
  <c r="CD869" i="1"/>
  <c r="BK869" i="1"/>
  <c r="BQ869" i="1"/>
  <c r="BR869" i="1"/>
  <c r="BS869" i="1"/>
  <c r="CC869" i="1"/>
  <c r="CB869" i="1"/>
  <c r="BJ869" i="1"/>
  <c r="BN869" i="1"/>
  <c r="BO869" i="1"/>
  <c r="BP869" i="1"/>
  <c r="CA869" i="1"/>
  <c r="BZ869" i="1"/>
  <c r="AY869" i="1"/>
  <c r="AX869" i="1"/>
  <c r="U869" i="1"/>
  <c r="AW869" i="1"/>
  <c r="AV869" i="1"/>
  <c r="AU869" i="1"/>
  <c r="AR869" i="1"/>
  <c r="AQ869" i="1"/>
  <c r="BI868" i="1"/>
  <c r="BM868" i="1"/>
  <c r="BW868" i="1"/>
  <c r="BX868" i="1"/>
  <c r="BY868" i="1"/>
  <c r="CG868" i="1"/>
  <c r="CF868" i="1"/>
  <c r="BL868" i="1"/>
  <c r="BT868" i="1"/>
  <c r="BU868" i="1"/>
  <c r="BV868" i="1"/>
  <c r="CE868" i="1"/>
  <c r="CD868" i="1"/>
  <c r="BK868" i="1"/>
  <c r="BQ868" i="1"/>
  <c r="BR868" i="1"/>
  <c r="BS868" i="1"/>
  <c r="CC868" i="1"/>
  <c r="CB868" i="1"/>
  <c r="BJ868" i="1"/>
  <c r="BN868" i="1"/>
  <c r="BO868" i="1"/>
  <c r="BP868" i="1"/>
  <c r="CA868" i="1"/>
  <c r="BZ868" i="1"/>
  <c r="AY868" i="1"/>
  <c r="AX868" i="1"/>
  <c r="U868" i="1"/>
  <c r="AW868" i="1"/>
  <c r="AV868" i="1"/>
  <c r="AU868" i="1"/>
  <c r="AR868" i="1"/>
  <c r="AQ868" i="1"/>
  <c r="BI867" i="1"/>
  <c r="BM867" i="1"/>
  <c r="BW867" i="1"/>
  <c r="BX867" i="1"/>
  <c r="BY867" i="1"/>
  <c r="CG867" i="1"/>
  <c r="CF867" i="1"/>
  <c r="BL867" i="1"/>
  <c r="BT867" i="1"/>
  <c r="BU867" i="1"/>
  <c r="BV867" i="1"/>
  <c r="CE867" i="1"/>
  <c r="CD867" i="1"/>
  <c r="BK867" i="1"/>
  <c r="BQ867" i="1"/>
  <c r="BR867" i="1"/>
  <c r="BS867" i="1"/>
  <c r="CC867" i="1"/>
  <c r="CB867" i="1"/>
  <c r="BJ867" i="1"/>
  <c r="BN867" i="1"/>
  <c r="BO867" i="1"/>
  <c r="BP867" i="1"/>
  <c r="CA867" i="1"/>
  <c r="BZ867" i="1"/>
  <c r="AY867" i="1"/>
  <c r="AX867" i="1"/>
  <c r="U867" i="1"/>
  <c r="AW867" i="1"/>
  <c r="AV867" i="1"/>
  <c r="AU867" i="1"/>
  <c r="AR867" i="1"/>
  <c r="AQ867" i="1"/>
  <c r="BI866" i="1"/>
  <c r="BM866" i="1"/>
  <c r="BW866" i="1"/>
  <c r="BX866" i="1"/>
  <c r="BY866" i="1"/>
  <c r="CG866" i="1"/>
  <c r="CF866" i="1"/>
  <c r="BL866" i="1"/>
  <c r="BT866" i="1"/>
  <c r="BU866" i="1"/>
  <c r="BV866" i="1"/>
  <c r="CE866" i="1"/>
  <c r="CD866" i="1"/>
  <c r="BK866" i="1"/>
  <c r="BQ866" i="1"/>
  <c r="BR866" i="1"/>
  <c r="BS866" i="1"/>
  <c r="CC866" i="1"/>
  <c r="CB866" i="1"/>
  <c r="BJ866" i="1"/>
  <c r="BN866" i="1"/>
  <c r="BO866" i="1"/>
  <c r="BP866" i="1"/>
  <c r="CA866" i="1"/>
  <c r="BZ866" i="1"/>
  <c r="AY866" i="1"/>
  <c r="AX866" i="1"/>
  <c r="U866" i="1"/>
  <c r="AW866" i="1"/>
  <c r="AV866" i="1"/>
  <c r="AU866" i="1"/>
  <c r="AR866" i="1"/>
  <c r="AQ866" i="1"/>
  <c r="BI865" i="1"/>
  <c r="BM865" i="1"/>
  <c r="BW865" i="1"/>
  <c r="BX865" i="1"/>
  <c r="BY865" i="1"/>
  <c r="CG865" i="1"/>
  <c r="CF865" i="1"/>
  <c r="BL865" i="1"/>
  <c r="BT865" i="1"/>
  <c r="BU865" i="1"/>
  <c r="BV865" i="1"/>
  <c r="CE865" i="1"/>
  <c r="CD865" i="1"/>
  <c r="BK865" i="1"/>
  <c r="BQ865" i="1"/>
  <c r="BR865" i="1"/>
  <c r="BS865" i="1"/>
  <c r="CC865" i="1"/>
  <c r="CB865" i="1"/>
  <c r="BJ865" i="1"/>
  <c r="BN865" i="1"/>
  <c r="BO865" i="1"/>
  <c r="BP865" i="1"/>
  <c r="CA865" i="1"/>
  <c r="BZ865" i="1"/>
  <c r="AY865" i="1"/>
  <c r="AX865" i="1"/>
  <c r="U865" i="1"/>
  <c r="AW865" i="1"/>
  <c r="AV865" i="1"/>
  <c r="AU865" i="1"/>
  <c r="AR865" i="1"/>
  <c r="AQ865" i="1"/>
  <c r="BI864" i="1"/>
  <c r="BM864" i="1"/>
  <c r="BW864" i="1"/>
  <c r="BX864" i="1"/>
  <c r="BY864" i="1"/>
  <c r="CG864" i="1"/>
  <c r="CF864" i="1"/>
  <c r="BL864" i="1"/>
  <c r="BT864" i="1"/>
  <c r="BU864" i="1"/>
  <c r="BV864" i="1"/>
  <c r="CE864" i="1"/>
  <c r="CD864" i="1"/>
  <c r="BK864" i="1"/>
  <c r="BQ864" i="1"/>
  <c r="BR864" i="1"/>
  <c r="BS864" i="1"/>
  <c r="CC864" i="1"/>
  <c r="CB864" i="1"/>
  <c r="BJ864" i="1"/>
  <c r="BN864" i="1"/>
  <c r="BO864" i="1"/>
  <c r="BP864" i="1"/>
  <c r="CA864" i="1"/>
  <c r="BZ864" i="1"/>
  <c r="AY864" i="1"/>
  <c r="AX864" i="1"/>
  <c r="U864" i="1"/>
  <c r="AW864" i="1"/>
  <c r="AV864" i="1"/>
  <c r="AU864" i="1"/>
  <c r="AR864" i="1"/>
  <c r="AQ864" i="1"/>
  <c r="BI863" i="1"/>
  <c r="BM863" i="1"/>
  <c r="BW863" i="1"/>
  <c r="BX863" i="1"/>
  <c r="BY863" i="1"/>
  <c r="CG863" i="1"/>
  <c r="CF863" i="1"/>
  <c r="BL863" i="1"/>
  <c r="BT863" i="1"/>
  <c r="BU863" i="1"/>
  <c r="BV863" i="1"/>
  <c r="CE863" i="1"/>
  <c r="CD863" i="1"/>
  <c r="BK863" i="1"/>
  <c r="BQ863" i="1"/>
  <c r="BR863" i="1"/>
  <c r="BS863" i="1"/>
  <c r="CC863" i="1"/>
  <c r="CB863" i="1"/>
  <c r="BJ863" i="1"/>
  <c r="BN863" i="1"/>
  <c r="BO863" i="1"/>
  <c r="BP863" i="1"/>
  <c r="CA863" i="1"/>
  <c r="BZ863" i="1"/>
  <c r="AY863" i="1"/>
  <c r="AX863" i="1"/>
  <c r="U863" i="1"/>
  <c r="AW863" i="1"/>
  <c r="AV863" i="1"/>
  <c r="AU863" i="1"/>
  <c r="AR863" i="1"/>
  <c r="AQ863" i="1"/>
  <c r="BI862" i="1"/>
  <c r="BM862" i="1"/>
  <c r="BW862" i="1"/>
  <c r="BX862" i="1"/>
  <c r="BY862" i="1"/>
  <c r="CG862" i="1"/>
  <c r="CF862" i="1"/>
  <c r="BL862" i="1"/>
  <c r="BT862" i="1"/>
  <c r="BU862" i="1"/>
  <c r="BV862" i="1"/>
  <c r="CE862" i="1"/>
  <c r="CD862" i="1"/>
  <c r="BK862" i="1"/>
  <c r="BQ862" i="1"/>
  <c r="BR862" i="1"/>
  <c r="BS862" i="1"/>
  <c r="CC862" i="1"/>
  <c r="CB862" i="1"/>
  <c r="BJ862" i="1"/>
  <c r="BN862" i="1"/>
  <c r="BO862" i="1"/>
  <c r="BP862" i="1"/>
  <c r="CA862" i="1"/>
  <c r="BZ862" i="1"/>
  <c r="AY862" i="1"/>
  <c r="AX862" i="1"/>
  <c r="U862" i="1"/>
  <c r="AW862" i="1"/>
  <c r="AV862" i="1"/>
  <c r="AU862" i="1"/>
  <c r="AR862" i="1"/>
  <c r="AQ862" i="1"/>
  <c r="BI861" i="1"/>
  <c r="BM861" i="1"/>
  <c r="BW861" i="1"/>
  <c r="BX861" i="1"/>
  <c r="BY861" i="1"/>
  <c r="CG861" i="1"/>
  <c r="CF861" i="1"/>
  <c r="BL861" i="1"/>
  <c r="BT861" i="1"/>
  <c r="BU861" i="1"/>
  <c r="BV861" i="1"/>
  <c r="CE861" i="1"/>
  <c r="CD861" i="1"/>
  <c r="BK861" i="1"/>
  <c r="BQ861" i="1"/>
  <c r="BR861" i="1"/>
  <c r="BS861" i="1"/>
  <c r="CC861" i="1"/>
  <c r="CB861" i="1"/>
  <c r="BJ861" i="1"/>
  <c r="BN861" i="1"/>
  <c r="BO861" i="1"/>
  <c r="BP861" i="1"/>
  <c r="CA861" i="1"/>
  <c r="BZ861" i="1"/>
  <c r="AY861" i="1"/>
  <c r="AX861" i="1"/>
  <c r="U861" i="1"/>
  <c r="AW861" i="1"/>
  <c r="AV861" i="1"/>
  <c r="AU861" i="1"/>
  <c r="AR861" i="1"/>
  <c r="AQ861" i="1"/>
  <c r="BI860" i="1"/>
  <c r="BM860" i="1"/>
  <c r="BW860" i="1"/>
  <c r="BX860" i="1"/>
  <c r="BY860" i="1"/>
  <c r="CG860" i="1"/>
  <c r="CF860" i="1"/>
  <c r="BL860" i="1"/>
  <c r="BT860" i="1"/>
  <c r="BU860" i="1"/>
  <c r="BV860" i="1"/>
  <c r="CE860" i="1"/>
  <c r="CD860" i="1"/>
  <c r="BK860" i="1"/>
  <c r="BQ860" i="1"/>
  <c r="BR860" i="1"/>
  <c r="BS860" i="1"/>
  <c r="CC860" i="1"/>
  <c r="CB860" i="1"/>
  <c r="BJ860" i="1"/>
  <c r="BN860" i="1"/>
  <c r="BO860" i="1"/>
  <c r="BP860" i="1"/>
  <c r="CA860" i="1"/>
  <c r="BZ860" i="1"/>
  <c r="AY860" i="1"/>
  <c r="AX860" i="1"/>
  <c r="U860" i="1"/>
  <c r="AW860" i="1"/>
  <c r="AV860" i="1"/>
  <c r="AU860" i="1"/>
  <c r="AR860" i="1"/>
  <c r="AQ860" i="1"/>
  <c r="BI859" i="1"/>
  <c r="BM859" i="1"/>
  <c r="BW859" i="1"/>
  <c r="BX859" i="1"/>
  <c r="BY859" i="1"/>
  <c r="CG859" i="1"/>
  <c r="CF859" i="1"/>
  <c r="BL859" i="1"/>
  <c r="BT859" i="1"/>
  <c r="BU859" i="1"/>
  <c r="BV859" i="1"/>
  <c r="CE859" i="1"/>
  <c r="CD859" i="1"/>
  <c r="BK859" i="1"/>
  <c r="BQ859" i="1"/>
  <c r="BR859" i="1"/>
  <c r="BS859" i="1"/>
  <c r="CC859" i="1"/>
  <c r="CB859" i="1"/>
  <c r="BJ859" i="1"/>
  <c r="BN859" i="1"/>
  <c r="BO859" i="1"/>
  <c r="BP859" i="1"/>
  <c r="CA859" i="1"/>
  <c r="BZ859" i="1"/>
  <c r="AY859" i="1"/>
  <c r="AX859" i="1"/>
  <c r="U859" i="1"/>
  <c r="AW859" i="1"/>
  <c r="AV859" i="1"/>
  <c r="AU859" i="1"/>
  <c r="AR859" i="1"/>
  <c r="AQ859" i="1"/>
  <c r="BI858" i="1"/>
  <c r="BM858" i="1"/>
  <c r="BW858" i="1"/>
  <c r="BX858" i="1"/>
  <c r="BY858" i="1"/>
  <c r="CG858" i="1"/>
  <c r="CF858" i="1"/>
  <c r="BL858" i="1"/>
  <c r="BT858" i="1"/>
  <c r="BU858" i="1"/>
  <c r="BV858" i="1"/>
  <c r="CE858" i="1"/>
  <c r="CD858" i="1"/>
  <c r="BK858" i="1"/>
  <c r="BQ858" i="1"/>
  <c r="BR858" i="1"/>
  <c r="BS858" i="1"/>
  <c r="CC858" i="1"/>
  <c r="CB858" i="1"/>
  <c r="BJ858" i="1"/>
  <c r="BN858" i="1"/>
  <c r="BO858" i="1"/>
  <c r="BP858" i="1"/>
  <c r="CA858" i="1"/>
  <c r="BZ858" i="1"/>
  <c r="AY858" i="1"/>
  <c r="AX858" i="1"/>
  <c r="U858" i="1"/>
  <c r="AW858" i="1"/>
  <c r="AV858" i="1"/>
  <c r="AU858" i="1"/>
  <c r="AR858" i="1"/>
  <c r="AQ858" i="1"/>
  <c r="BI857" i="1"/>
  <c r="BM857" i="1"/>
  <c r="BW857" i="1"/>
  <c r="BX857" i="1"/>
  <c r="BY857" i="1"/>
  <c r="CG857" i="1"/>
  <c r="CF857" i="1"/>
  <c r="BL857" i="1"/>
  <c r="BT857" i="1"/>
  <c r="BU857" i="1"/>
  <c r="BV857" i="1"/>
  <c r="CE857" i="1"/>
  <c r="CD857" i="1"/>
  <c r="BK857" i="1"/>
  <c r="BQ857" i="1"/>
  <c r="BR857" i="1"/>
  <c r="BS857" i="1"/>
  <c r="CC857" i="1"/>
  <c r="CB857" i="1"/>
  <c r="BJ857" i="1"/>
  <c r="BN857" i="1"/>
  <c r="BO857" i="1"/>
  <c r="BP857" i="1"/>
  <c r="CA857" i="1"/>
  <c r="BZ857" i="1"/>
  <c r="AY857" i="1"/>
  <c r="AX857" i="1"/>
  <c r="U857" i="1"/>
  <c r="AW857" i="1"/>
  <c r="AV857" i="1"/>
  <c r="AU857" i="1"/>
  <c r="AR857" i="1"/>
  <c r="AQ857" i="1"/>
  <c r="BI856" i="1"/>
  <c r="BM856" i="1"/>
  <c r="BW856" i="1"/>
  <c r="BX856" i="1"/>
  <c r="BY856" i="1"/>
  <c r="CG856" i="1"/>
  <c r="CF856" i="1"/>
  <c r="BL856" i="1"/>
  <c r="BT856" i="1"/>
  <c r="BU856" i="1"/>
  <c r="BV856" i="1"/>
  <c r="CE856" i="1"/>
  <c r="CD856" i="1"/>
  <c r="BK856" i="1"/>
  <c r="BQ856" i="1"/>
  <c r="BR856" i="1"/>
  <c r="BS856" i="1"/>
  <c r="CC856" i="1"/>
  <c r="CB856" i="1"/>
  <c r="BJ856" i="1"/>
  <c r="BN856" i="1"/>
  <c r="BO856" i="1"/>
  <c r="BP856" i="1"/>
  <c r="CA856" i="1"/>
  <c r="BZ856" i="1"/>
  <c r="AY856" i="1"/>
  <c r="AX856" i="1"/>
  <c r="U856" i="1"/>
  <c r="AW856" i="1"/>
  <c r="AV856" i="1"/>
  <c r="AU856" i="1"/>
  <c r="AR856" i="1"/>
  <c r="AQ856" i="1"/>
  <c r="BI855" i="1"/>
  <c r="BM855" i="1"/>
  <c r="BW855" i="1"/>
  <c r="BX855" i="1"/>
  <c r="BY855" i="1"/>
  <c r="CG855" i="1"/>
  <c r="CF855" i="1"/>
  <c r="BL855" i="1"/>
  <c r="BT855" i="1"/>
  <c r="BU855" i="1"/>
  <c r="BV855" i="1"/>
  <c r="CE855" i="1"/>
  <c r="CD855" i="1"/>
  <c r="BK855" i="1"/>
  <c r="BQ855" i="1"/>
  <c r="BR855" i="1"/>
  <c r="BS855" i="1"/>
  <c r="CC855" i="1"/>
  <c r="CB855" i="1"/>
  <c r="BJ855" i="1"/>
  <c r="BN855" i="1"/>
  <c r="BO855" i="1"/>
  <c r="BP855" i="1"/>
  <c r="CA855" i="1"/>
  <c r="BZ855" i="1"/>
  <c r="AY855" i="1"/>
  <c r="AX855" i="1"/>
  <c r="U855" i="1"/>
  <c r="AW855" i="1"/>
  <c r="AV855" i="1"/>
  <c r="AU855" i="1"/>
  <c r="AR855" i="1"/>
  <c r="AQ855" i="1"/>
  <c r="AY854" i="1"/>
  <c r="AX854" i="1"/>
  <c r="U854" i="1"/>
  <c r="AW854" i="1"/>
  <c r="AV854" i="1"/>
  <c r="AU854" i="1"/>
  <c r="BI853" i="1"/>
  <c r="BM853" i="1"/>
  <c r="BW853" i="1"/>
  <c r="BX853" i="1"/>
  <c r="BY853" i="1"/>
  <c r="CG853" i="1"/>
  <c r="CF853" i="1"/>
  <c r="BL853" i="1"/>
  <c r="BT853" i="1"/>
  <c r="BU853" i="1"/>
  <c r="BV853" i="1"/>
  <c r="CE853" i="1"/>
  <c r="CD853" i="1"/>
  <c r="BK853" i="1"/>
  <c r="BQ853" i="1"/>
  <c r="BR853" i="1"/>
  <c r="BS853" i="1"/>
  <c r="CC853" i="1"/>
  <c r="CB853" i="1"/>
  <c r="BJ853" i="1"/>
  <c r="BN853" i="1"/>
  <c r="BO853" i="1"/>
  <c r="BP853" i="1"/>
  <c r="CA853" i="1"/>
  <c r="BZ853" i="1"/>
  <c r="AY853" i="1"/>
  <c r="AX853" i="1"/>
  <c r="U853" i="1"/>
  <c r="AW853" i="1"/>
  <c r="AV853" i="1"/>
  <c r="AU853" i="1"/>
  <c r="AR853" i="1"/>
  <c r="AQ853" i="1"/>
  <c r="BI852" i="1"/>
  <c r="BM852" i="1"/>
  <c r="BW852" i="1"/>
  <c r="BX852" i="1"/>
  <c r="BY852" i="1"/>
  <c r="CG852" i="1"/>
  <c r="CF852" i="1"/>
  <c r="BL852" i="1"/>
  <c r="BT852" i="1"/>
  <c r="BU852" i="1"/>
  <c r="BV852" i="1"/>
  <c r="CE852" i="1"/>
  <c r="CD852" i="1"/>
  <c r="BK852" i="1"/>
  <c r="BQ852" i="1"/>
  <c r="BR852" i="1"/>
  <c r="BS852" i="1"/>
  <c r="CC852" i="1"/>
  <c r="CB852" i="1"/>
  <c r="BJ852" i="1"/>
  <c r="BN852" i="1"/>
  <c r="BO852" i="1"/>
  <c r="BP852" i="1"/>
  <c r="CA852" i="1"/>
  <c r="BZ852" i="1"/>
  <c r="AY852" i="1"/>
  <c r="AX852" i="1"/>
  <c r="AW852" i="1"/>
  <c r="AV852" i="1"/>
  <c r="AU852" i="1"/>
  <c r="BI851" i="1"/>
  <c r="BM851" i="1"/>
  <c r="BW851" i="1"/>
  <c r="BX851" i="1"/>
  <c r="BY851" i="1"/>
  <c r="CG851" i="1"/>
  <c r="CF851" i="1"/>
  <c r="BL851" i="1"/>
  <c r="BT851" i="1"/>
  <c r="BU851" i="1"/>
  <c r="BV851" i="1"/>
  <c r="CE851" i="1"/>
  <c r="CD851" i="1"/>
  <c r="BK851" i="1"/>
  <c r="BQ851" i="1"/>
  <c r="BR851" i="1"/>
  <c r="BS851" i="1"/>
  <c r="CC851" i="1"/>
  <c r="CB851" i="1"/>
  <c r="BJ851" i="1"/>
  <c r="BN851" i="1"/>
  <c r="BO851" i="1"/>
  <c r="BP851" i="1"/>
  <c r="CA851" i="1"/>
  <c r="BZ851" i="1"/>
  <c r="AY851" i="1"/>
  <c r="AX851" i="1"/>
  <c r="U851" i="1"/>
  <c r="AW851" i="1"/>
  <c r="AV851" i="1"/>
  <c r="AU851" i="1"/>
  <c r="AR851" i="1"/>
  <c r="AQ851" i="1"/>
  <c r="BI850" i="1"/>
  <c r="BM850" i="1"/>
  <c r="BW850" i="1"/>
  <c r="BX850" i="1"/>
  <c r="BY850" i="1"/>
  <c r="CG850" i="1"/>
  <c r="CF850" i="1"/>
  <c r="BL850" i="1"/>
  <c r="BT850" i="1"/>
  <c r="BU850" i="1"/>
  <c r="BV850" i="1"/>
  <c r="CE850" i="1"/>
  <c r="CD850" i="1"/>
  <c r="BK850" i="1"/>
  <c r="BQ850" i="1"/>
  <c r="BR850" i="1"/>
  <c r="BS850" i="1"/>
  <c r="CC850" i="1"/>
  <c r="CB850" i="1"/>
  <c r="BJ850" i="1"/>
  <c r="BN850" i="1"/>
  <c r="BO850" i="1"/>
  <c r="BP850" i="1"/>
  <c r="CA850" i="1"/>
  <c r="BZ850" i="1"/>
  <c r="AY850" i="1"/>
  <c r="AX850" i="1"/>
  <c r="U850" i="1"/>
  <c r="AW850" i="1"/>
  <c r="AV850" i="1"/>
  <c r="AU850" i="1"/>
  <c r="AR850" i="1"/>
  <c r="AQ850" i="1"/>
  <c r="BI849" i="1"/>
  <c r="BM849" i="1"/>
  <c r="BW849" i="1"/>
  <c r="BX849" i="1"/>
  <c r="BY849" i="1"/>
  <c r="CG849" i="1"/>
  <c r="CF849" i="1"/>
  <c r="BL849" i="1"/>
  <c r="BT849" i="1"/>
  <c r="BU849" i="1"/>
  <c r="BV849" i="1"/>
  <c r="CE849" i="1"/>
  <c r="CD849" i="1"/>
  <c r="BK849" i="1"/>
  <c r="BQ849" i="1"/>
  <c r="BR849" i="1"/>
  <c r="BS849" i="1"/>
  <c r="CC849" i="1"/>
  <c r="CB849" i="1"/>
  <c r="BJ849" i="1"/>
  <c r="BN849" i="1"/>
  <c r="BO849" i="1"/>
  <c r="BP849" i="1"/>
  <c r="CA849" i="1"/>
  <c r="BZ849" i="1"/>
  <c r="AY849" i="1"/>
  <c r="AX849" i="1"/>
  <c r="U849" i="1"/>
  <c r="AW849" i="1"/>
  <c r="AV849" i="1"/>
  <c r="AU849" i="1"/>
  <c r="AR849" i="1"/>
  <c r="AQ849" i="1"/>
  <c r="BI848" i="1"/>
  <c r="BM848" i="1"/>
  <c r="BW848" i="1"/>
  <c r="BX848" i="1"/>
  <c r="BY848" i="1"/>
  <c r="CG848" i="1"/>
  <c r="CF848" i="1"/>
  <c r="BL848" i="1"/>
  <c r="BT848" i="1"/>
  <c r="BU848" i="1"/>
  <c r="BV848" i="1"/>
  <c r="CE848" i="1"/>
  <c r="CD848" i="1"/>
  <c r="BK848" i="1"/>
  <c r="BQ848" i="1"/>
  <c r="BR848" i="1"/>
  <c r="BS848" i="1"/>
  <c r="CC848" i="1"/>
  <c r="CB848" i="1"/>
  <c r="BJ848" i="1"/>
  <c r="BN848" i="1"/>
  <c r="BO848" i="1"/>
  <c r="BP848" i="1"/>
  <c r="CA848" i="1"/>
  <c r="BZ848" i="1"/>
  <c r="AY848" i="1"/>
  <c r="AX848" i="1"/>
  <c r="U848" i="1"/>
  <c r="AW848" i="1"/>
  <c r="AV848" i="1"/>
  <c r="AU848" i="1"/>
  <c r="AR848" i="1"/>
  <c r="AQ848" i="1"/>
  <c r="U847" i="1"/>
  <c r="U846" i="1"/>
  <c r="AY844" i="1"/>
  <c r="AX844" i="1"/>
  <c r="U844" i="1"/>
  <c r="AW844" i="1"/>
  <c r="AV844" i="1"/>
  <c r="AU844" i="1"/>
  <c r="BI843" i="1"/>
  <c r="BM843" i="1"/>
  <c r="BW843" i="1"/>
  <c r="BX843" i="1"/>
  <c r="BY843" i="1"/>
  <c r="CG843" i="1"/>
  <c r="CF843" i="1"/>
  <c r="BL843" i="1"/>
  <c r="BT843" i="1"/>
  <c r="BU843" i="1"/>
  <c r="BV843" i="1"/>
  <c r="CE843" i="1"/>
  <c r="CD843" i="1"/>
  <c r="BK843" i="1"/>
  <c r="BQ843" i="1"/>
  <c r="BR843" i="1"/>
  <c r="BS843" i="1"/>
  <c r="CC843" i="1"/>
  <c r="CB843" i="1"/>
  <c r="BJ843" i="1"/>
  <c r="BN843" i="1"/>
  <c r="BO843" i="1"/>
  <c r="BP843" i="1"/>
  <c r="CA843" i="1"/>
  <c r="BZ843" i="1"/>
  <c r="AY843" i="1"/>
  <c r="AX843" i="1"/>
  <c r="U843" i="1"/>
  <c r="AW843" i="1"/>
  <c r="AV843" i="1"/>
  <c r="AU843" i="1"/>
  <c r="AR843" i="1"/>
  <c r="AQ843" i="1"/>
  <c r="BI842" i="1"/>
  <c r="BM842" i="1"/>
  <c r="BW842" i="1"/>
  <c r="BX842" i="1"/>
  <c r="BY842" i="1"/>
  <c r="CG842" i="1"/>
  <c r="CF842" i="1"/>
  <c r="BL842" i="1"/>
  <c r="BT842" i="1"/>
  <c r="BU842" i="1"/>
  <c r="BV842" i="1"/>
  <c r="CE842" i="1"/>
  <c r="CD842" i="1"/>
  <c r="BK842" i="1"/>
  <c r="BQ842" i="1"/>
  <c r="BR842" i="1"/>
  <c r="BS842" i="1"/>
  <c r="CC842" i="1"/>
  <c r="CB842" i="1"/>
  <c r="BJ842" i="1"/>
  <c r="BN842" i="1"/>
  <c r="BO842" i="1"/>
  <c r="BP842" i="1"/>
  <c r="CA842" i="1"/>
  <c r="BZ842" i="1"/>
  <c r="AY842" i="1"/>
  <c r="AX842" i="1"/>
  <c r="U842" i="1"/>
  <c r="AW842" i="1"/>
  <c r="AV842" i="1"/>
  <c r="AU842" i="1"/>
  <c r="AR842" i="1"/>
  <c r="AQ842" i="1"/>
  <c r="BI841" i="1"/>
  <c r="BM841" i="1"/>
  <c r="BW841" i="1"/>
  <c r="BX841" i="1"/>
  <c r="BY841" i="1"/>
  <c r="CG841" i="1"/>
  <c r="CF841" i="1"/>
  <c r="BL841" i="1"/>
  <c r="BT841" i="1"/>
  <c r="BU841" i="1"/>
  <c r="BV841" i="1"/>
  <c r="CE841" i="1"/>
  <c r="CD841" i="1"/>
  <c r="BK841" i="1"/>
  <c r="BQ841" i="1"/>
  <c r="BR841" i="1"/>
  <c r="BS841" i="1"/>
  <c r="CC841" i="1"/>
  <c r="CB841" i="1"/>
  <c r="BJ841" i="1"/>
  <c r="BN841" i="1"/>
  <c r="BO841" i="1"/>
  <c r="BP841" i="1"/>
  <c r="CA841" i="1"/>
  <c r="BZ841" i="1"/>
  <c r="AY841" i="1"/>
  <c r="AX841" i="1"/>
  <c r="U841" i="1"/>
  <c r="AW841" i="1"/>
  <c r="AV841" i="1"/>
  <c r="AU841" i="1"/>
  <c r="AR841" i="1"/>
  <c r="AQ841" i="1"/>
  <c r="BI840" i="1"/>
  <c r="BM840" i="1"/>
  <c r="BW840" i="1"/>
  <c r="BX840" i="1"/>
  <c r="BY840" i="1"/>
  <c r="CG840" i="1"/>
  <c r="CF840" i="1"/>
  <c r="BL840" i="1"/>
  <c r="BT840" i="1"/>
  <c r="BU840" i="1"/>
  <c r="BV840" i="1"/>
  <c r="CE840" i="1"/>
  <c r="CD840" i="1"/>
  <c r="BK840" i="1"/>
  <c r="BQ840" i="1"/>
  <c r="BR840" i="1"/>
  <c r="BS840" i="1"/>
  <c r="CC840" i="1"/>
  <c r="CB840" i="1"/>
  <c r="BJ840" i="1"/>
  <c r="BN840" i="1"/>
  <c r="BO840" i="1"/>
  <c r="BP840" i="1"/>
  <c r="CA840" i="1"/>
  <c r="BZ840" i="1"/>
  <c r="AY840" i="1"/>
  <c r="AX840" i="1"/>
  <c r="U840" i="1"/>
  <c r="AW840" i="1"/>
  <c r="AV840" i="1"/>
  <c r="AU840" i="1"/>
  <c r="AR840" i="1"/>
  <c r="AQ840" i="1"/>
  <c r="BI839" i="1"/>
  <c r="BM839" i="1"/>
  <c r="BW839" i="1"/>
  <c r="BX839" i="1"/>
  <c r="BY839" i="1"/>
  <c r="CG839" i="1"/>
  <c r="CF839" i="1"/>
  <c r="BL839" i="1"/>
  <c r="BT839" i="1"/>
  <c r="BU839" i="1"/>
  <c r="BV839" i="1"/>
  <c r="CE839" i="1"/>
  <c r="CD839" i="1"/>
  <c r="BK839" i="1"/>
  <c r="BQ839" i="1"/>
  <c r="BR839" i="1"/>
  <c r="BS839" i="1"/>
  <c r="CC839" i="1"/>
  <c r="CB839" i="1"/>
  <c r="BJ839" i="1"/>
  <c r="BN839" i="1"/>
  <c r="BO839" i="1"/>
  <c r="BP839" i="1"/>
  <c r="CA839" i="1"/>
  <c r="BZ839" i="1"/>
  <c r="AY839" i="1"/>
  <c r="AX839" i="1"/>
  <c r="U839" i="1"/>
  <c r="AW839" i="1"/>
  <c r="AV839" i="1"/>
  <c r="AU839" i="1"/>
  <c r="AR839" i="1"/>
  <c r="AQ839" i="1"/>
  <c r="AY838" i="1"/>
  <c r="AX838" i="1"/>
  <c r="U838" i="1"/>
  <c r="AW838" i="1"/>
  <c r="AV838" i="1"/>
  <c r="AU838" i="1"/>
  <c r="BI837" i="1"/>
  <c r="BM837" i="1"/>
  <c r="BW837" i="1"/>
  <c r="BX837" i="1"/>
  <c r="BY837" i="1"/>
  <c r="CG837" i="1"/>
  <c r="CF837" i="1"/>
  <c r="BL837" i="1"/>
  <c r="BT837" i="1"/>
  <c r="BU837" i="1"/>
  <c r="BV837" i="1"/>
  <c r="CE837" i="1"/>
  <c r="CD837" i="1"/>
  <c r="BK837" i="1"/>
  <c r="BQ837" i="1"/>
  <c r="BR837" i="1"/>
  <c r="BS837" i="1"/>
  <c r="CC837" i="1"/>
  <c r="CB837" i="1"/>
  <c r="BJ837" i="1"/>
  <c r="BN837" i="1"/>
  <c r="BO837" i="1"/>
  <c r="BP837" i="1"/>
  <c r="CA837" i="1"/>
  <c r="BZ837" i="1"/>
  <c r="AY837" i="1"/>
  <c r="AX837" i="1"/>
  <c r="U837" i="1"/>
  <c r="AW837" i="1"/>
  <c r="AV837" i="1"/>
  <c r="AU837" i="1"/>
  <c r="AR837" i="1"/>
  <c r="AQ837" i="1"/>
  <c r="AY836" i="1"/>
  <c r="AX836" i="1"/>
  <c r="U836" i="1"/>
  <c r="AW836" i="1"/>
  <c r="AV836" i="1"/>
  <c r="AU836" i="1"/>
  <c r="BI835" i="1"/>
  <c r="BM835" i="1"/>
  <c r="BW835" i="1"/>
  <c r="BX835" i="1"/>
  <c r="BY835" i="1"/>
  <c r="CG835" i="1"/>
  <c r="CF835" i="1"/>
  <c r="BL835" i="1"/>
  <c r="BT835" i="1"/>
  <c r="BU835" i="1"/>
  <c r="BV835" i="1"/>
  <c r="CE835" i="1"/>
  <c r="CD835" i="1"/>
  <c r="BK835" i="1"/>
  <c r="BQ835" i="1"/>
  <c r="BR835" i="1"/>
  <c r="BS835" i="1"/>
  <c r="CC835" i="1"/>
  <c r="CB835" i="1"/>
  <c r="BJ835" i="1"/>
  <c r="BN835" i="1"/>
  <c r="BO835" i="1"/>
  <c r="BP835" i="1"/>
  <c r="CA835" i="1"/>
  <c r="BZ835" i="1"/>
  <c r="AY835" i="1"/>
  <c r="AX835" i="1"/>
  <c r="U835" i="1"/>
  <c r="AW835" i="1"/>
  <c r="AV835" i="1"/>
  <c r="AU835" i="1"/>
  <c r="AR835" i="1"/>
  <c r="AQ835" i="1"/>
  <c r="AY834" i="1"/>
  <c r="AX834" i="1"/>
  <c r="U834" i="1"/>
  <c r="AW834" i="1"/>
  <c r="AV834" i="1"/>
  <c r="AU834" i="1"/>
  <c r="AY833" i="1"/>
  <c r="AX833" i="1"/>
  <c r="U833" i="1"/>
  <c r="AW833" i="1"/>
  <c r="AV833" i="1"/>
  <c r="AU833" i="1"/>
  <c r="BI832" i="1"/>
  <c r="BM832" i="1"/>
  <c r="BW832" i="1"/>
  <c r="BX832" i="1"/>
  <c r="BY832" i="1"/>
  <c r="CG832" i="1"/>
  <c r="CF832" i="1"/>
  <c r="BL832" i="1"/>
  <c r="BT832" i="1"/>
  <c r="BU832" i="1"/>
  <c r="BV832" i="1"/>
  <c r="CE832" i="1"/>
  <c r="CD832" i="1"/>
  <c r="BK832" i="1"/>
  <c r="BQ832" i="1"/>
  <c r="BR832" i="1"/>
  <c r="BS832" i="1"/>
  <c r="CC832" i="1"/>
  <c r="CB832" i="1"/>
  <c r="BJ832" i="1"/>
  <c r="BN832" i="1"/>
  <c r="BO832" i="1"/>
  <c r="BP832" i="1"/>
  <c r="CA832" i="1"/>
  <c r="BZ832" i="1"/>
  <c r="AY832" i="1"/>
  <c r="AX832" i="1"/>
  <c r="U832" i="1"/>
  <c r="AW832" i="1"/>
  <c r="AV832" i="1"/>
  <c r="AU832" i="1"/>
  <c r="AR832" i="1"/>
  <c r="AQ832" i="1"/>
  <c r="AY831" i="1"/>
  <c r="AX831" i="1"/>
  <c r="U831" i="1"/>
  <c r="AW831" i="1"/>
  <c r="AV831" i="1"/>
  <c r="AU831" i="1"/>
  <c r="BI830" i="1"/>
  <c r="BM830" i="1"/>
  <c r="BW830" i="1"/>
  <c r="BX830" i="1"/>
  <c r="BY830" i="1"/>
  <c r="CG830" i="1"/>
  <c r="CF830" i="1"/>
  <c r="BL830" i="1"/>
  <c r="BT830" i="1"/>
  <c r="BU830" i="1"/>
  <c r="BV830" i="1"/>
  <c r="CE830" i="1"/>
  <c r="CD830" i="1"/>
  <c r="BK830" i="1"/>
  <c r="BQ830" i="1"/>
  <c r="BR830" i="1"/>
  <c r="BS830" i="1"/>
  <c r="CC830" i="1"/>
  <c r="CB830" i="1"/>
  <c r="BJ830" i="1"/>
  <c r="BN830" i="1"/>
  <c r="BO830" i="1"/>
  <c r="BP830" i="1"/>
  <c r="CA830" i="1"/>
  <c r="BZ830" i="1"/>
  <c r="AY830" i="1"/>
  <c r="AX830" i="1"/>
  <c r="U830" i="1"/>
  <c r="AW830" i="1"/>
  <c r="AV830" i="1"/>
  <c r="AU830" i="1"/>
  <c r="AR830" i="1"/>
  <c r="AQ830" i="1"/>
  <c r="BI829" i="1"/>
  <c r="BM829" i="1"/>
  <c r="BW829" i="1"/>
  <c r="BX829" i="1"/>
  <c r="BY829" i="1"/>
  <c r="CG829" i="1"/>
  <c r="CF829" i="1"/>
  <c r="BL829" i="1"/>
  <c r="BT829" i="1"/>
  <c r="BU829" i="1"/>
  <c r="BV829" i="1"/>
  <c r="CE829" i="1"/>
  <c r="CD829" i="1"/>
  <c r="BK829" i="1"/>
  <c r="BQ829" i="1"/>
  <c r="BR829" i="1"/>
  <c r="BS829" i="1"/>
  <c r="CC829" i="1"/>
  <c r="CB829" i="1"/>
  <c r="BJ829" i="1"/>
  <c r="BN829" i="1"/>
  <c r="BO829" i="1"/>
  <c r="BP829" i="1"/>
  <c r="CA829" i="1"/>
  <c r="BZ829" i="1"/>
  <c r="AY829" i="1"/>
  <c r="AX829" i="1"/>
  <c r="AW829" i="1"/>
  <c r="AV829" i="1"/>
  <c r="AU829" i="1"/>
  <c r="BI828" i="1"/>
  <c r="BM828" i="1"/>
  <c r="BW828" i="1"/>
  <c r="BX828" i="1"/>
  <c r="BY828" i="1"/>
  <c r="CG828" i="1"/>
  <c r="CF828" i="1"/>
  <c r="BL828" i="1"/>
  <c r="BT828" i="1"/>
  <c r="BU828" i="1"/>
  <c r="BV828" i="1"/>
  <c r="CE828" i="1"/>
  <c r="CD828" i="1"/>
  <c r="BK828" i="1"/>
  <c r="BQ828" i="1"/>
  <c r="BR828" i="1"/>
  <c r="BS828" i="1"/>
  <c r="CC828" i="1"/>
  <c r="CB828" i="1"/>
  <c r="BJ828" i="1"/>
  <c r="BN828" i="1"/>
  <c r="BO828" i="1"/>
  <c r="BP828" i="1"/>
  <c r="CA828" i="1"/>
  <c r="BZ828" i="1"/>
  <c r="AY828" i="1"/>
  <c r="AX828" i="1"/>
  <c r="U828" i="1"/>
  <c r="AW828" i="1"/>
  <c r="AV828" i="1"/>
  <c r="AU828" i="1"/>
  <c r="AR828" i="1"/>
  <c r="AQ828" i="1"/>
  <c r="BI827" i="1"/>
  <c r="BM827" i="1"/>
  <c r="BW827" i="1"/>
  <c r="BX827" i="1"/>
  <c r="BY827" i="1"/>
  <c r="CG827" i="1"/>
  <c r="CF827" i="1"/>
  <c r="BL827" i="1"/>
  <c r="BT827" i="1"/>
  <c r="BU827" i="1"/>
  <c r="BV827" i="1"/>
  <c r="CE827" i="1"/>
  <c r="CD827" i="1"/>
  <c r="BK827" i="1"/>
  <c r="BQ827" i="1"/>
  <c r="BR827" i="1"/>
  <c r="BS827" i="1"/>
  <c r="CC827" i="1"/>
  <c r="CB827" i="1"/>
  <c r="BJ827" i="1"/>
  <c r="BN827" i="1"/>
  <c r="BO827" i="1"/>
  <c r="BP827" i="1"/>
  <c r="CA827" i="1"/>
  <c r="BZ827" i="1"/>
  <c r="AY827" i="1"/>
  <c r="AX827" i="1"/>
  <c r="U827" i="1"/>
  <c r="AW827" i="1"/>
  <c r="AV827" i="1"/>
  <c r="AU827" i="1"/>
  <c r="AR827" i="1"/>
  <c r="AQ827" i="1"/>
  <c r="BI826" i="1"/>
  <c r="BM826" i="1"/>
  <c r="BW826" i="1"/>
  <c r="BX826" i="1"/>
  <c r="BY826" i="1"/>
  <c r="CG826" i="1"/>
  <c r="CF826" i="1"/>
  <c r="BL826" i="1"/>
  <c r="BT826" i="1"/>
  <c r="BU826" i="1"/>
  <c r="BV826" i="1"/>
  <c r="CE826" i="1"/>
  <c r="CD826" i="1"/>
  <c r="BK826" i="1"/>
  <c r="BQ826" i="1"/>
  <c r="BR826" i="1"/>
  <c r="BS826" i="1"/>
  <c r="CC826" i="1"/>
  <c r="CB826" i="1"/>
  <c r="BJ826" i="1"/>
  <c r="BN826" i="1"/>
  <c r="BO826" i="1"/>
  <c r="BP826" i="1"/>
  <c r="CA826" i="1"/>
  <c r="BZ826" i="1"/>
  <c r="AY826" i="1"/>
  <c r="AX826" i="1"/>
  <c r="U826" i="1"/>
  <c r="AW826" i="1"/>
  <c r="AV826" i="1"/>
  <c r="AU826" i="1"/>
  <c r="AR826" i="1"/>
  <c r="AQ826" i="1"/>
  <c r="BI825" i="1"/>
  <c r="BM825" i="1"/>
  <c r="BW825" i="1"/>
  <c r="BX825" i="1"/>
  <c r="BY825" i="1"/>
  <c r="CG825" i="1"/>
  <c r="CF825" i="1"/>
  <c r="BL825" i="1"/>
  <c r="BT825" i="1"/>
  <c r="BU825" i="1"/>
  <c r="BV825" i="1"/>
  <c r="CE825" i="1"/>
  <c r="CD825" i="1"/>
  <c r="BK825" i="1"/>
  <c r="BQ825" i="1"/>
  <c r="BR825" i="1"/>
  <c r="BS825" i="1"/>
  <c r="CC825" i="1"/>
  <c r="CB825" i="1"/>
  <c r="BJ825" i="1"/>
  <c r="BN825" i="1"/>
  <c r="BO825" i="1"/>
  <c r="BP825" i="1"/>
  <c r="CA825" i="1"/>
  <c r="BZ825" i="1"/>
  <c r="AY825" i="1"/>
  <c r="AX825" i="1"/>
  <c r="U825" i="1"/>
  <c r="AW825" i="1"/>
  <c r="AV825" i="1"/>
  <c r="AU825" i="1"/>
  <c r="AR825" i="1"/>
  <c r="AQ825" i="1"/>
  <c r="BI824" i="1"/>
  <c r="BM824" i="1"/>
  <c r="BW824" i="1"/>
  <c r="BX824" i="1"/>
  <c r="BY824" i="1"/>
  <c r="CG824" i="1"/>
  <c r="CF824" i="1"/>
  <c r="BL824" i="1"/>
  <c r="BT824" i="1"/>
  <c r="BU824" i="1"/>
  <c r="BV824" i="1"/>
  <c r="CE824" i="1"/>
  <c r="CD824" i="1"/>
  <c r="BK824" i="1"/>
  <c r="BQ824" i="1"/>
  <c r="BR824" i="1"/>
  <c r="BS824" i="1"/>
  <c r="CC824" i="1"/>
  <c r="CB824" i="1"/>
  <c r="BJ824" i="1"/>
  <c r="BN824" i="1"/>
  <c r="BO824" i="1"/>
  <c r="BP824" i="1"/>
  <c r="CA824" i="1"/>
  <c r="BZ824" i="1"/>
  <c r="AY824" i="1"/>
  <c r="AX824" i="1"/>
  <c r="U824" i="1"/>
  <c r="AW824" i="1"/>
  <c r="AV824" i="1"/>
  <c r="AU824" i="1"/>
  <c r="AR824" i="1"/>
  <c r="AQ824" i="1"/>
  <c r="BI823" i="1"/>
  <c r="BM823" i="1"/>
  <c r="BW823" i="1"/>
  <c r="BX823" i="1"/>
  <c r="BY823" i="1"/>
  <c r="CG823" i="1"/>
  <c r="CF823" i="1"/>
  <c r="BL823" i="1"/>
  <c r="BT823" i="1"/>
  <c r="BU823" i="1"/>
  <c r="BV823" i="1"/>
  <c r="CE823" i="1"/>
  <c r="CD823" i="1"/>
  <c r="BK823" i="1"/>
  <c r="BQ823" i="1"/>
  <c r="BR823" i="1"/>
  <c r="BS823" i="1"/>
  <c r="CC823" i="1"/>
  <c r="CB823" i="1"/>
  <c r="BJ823" i="1"/>
  <c r="BN823" i="1"/>
  <c r="BO823" i="1"/>
  <c r="BP823" i="1"/>
  <c r="CA823" i="1"/>
  <c r="BZ823" i="1"/>
  <c r="AY823" i="1"/>
  <c r="AX823" i="1"/>
  <c r="U823" i="1"/>
  <c r="AW823" i="1"/>
  <c r="AV823" i="1"/>
  <c r="AU823" i="1"/>
  <c r="AR823" i="1"/>
  <c r="AQ823" i="1"/>
  <c r="BI822" i="1"/>
  <c r="BM822" i="1"/>
  <c r="BW822" i="1"/>
  <c r="BX822" i="1"/>
  <c r="BY822" i="1"/>
  <c r="CG822" i="1"/>
  <c r="CF822" i="1"/>
  <c r="BL822" i="1"/>
  <c r="BT822" i="1"/>
  <c r="BU822" i="1"/>
  <c r="BV822" i="1"/>
  <c r="CE822" i="1"/>
  <c r="CD822" i="1"/>
  <c r="BK822" i="1"/>
  <c r="BQ822" i="1"/>
  <c r="BR822" i="1"/>
  <c r="BS822" i="1"/>
  <c r="CC822" i="1"/>
  <c r="CB822" i="1"/>
  <c r="BJ822" i="1"/>
  <c r="BN822" i="1"/>
  <c r="BO822" i="1"/>
  <c r="BP822" i="1"/>
  <c r="CA822" i="1"/>
  <c r="BZ822" i="1"/>
  <c r="AY822" i="1"/>
  <c r="AX822" i="1"/>
  <c r="U822" i="1"/>
  <c r="AW822" i="1"/>
  <c r="AV822" i="1"/>
  <c r="AU822" i="1"/>
  <c r="AR822" i="1"/>
  <c r="AQ822" i="1"/>
  <c r="BI821" i="1"/>
  <c r="BM821" i="1"/>
  <c r="BW821" i="1"/>
  <c r="BX821" i="1"/>
  <c r="BY821" i="1"/>
  <c r="CG821" i="1"/>
  <c r="CF821" i="1"/>
  <c r="BL821" i="1"/>
  <c r="BT821" i="1"/>
  <c r="BU821" i="1"/>
  <c r="BV821" i="1"/>
  <c r="CE821" i="1"/>
  <c r="CD821" i="1"/>
  <c r="BK821" i="1"/>
  <c r="BQ821" i="1"/>
  <c r="BR821" i="1"/>
  <c r="BS821" i="1"/>
  <c r="CC821" i="1"/>
  <c r="CB821" i="1"/>
  <c r="BJ821" i="1"/>
  <c r="BN821" i="1"/>
  <c r="BO821" i="1"/>
  <c r="BP821" i="1"/>
  <c r="CA821" i="1"/>
  <c r="BZ821" i="1"/>
  <c r="AY821" i="1"/>
  <c r="AX821" i="1"/>
  <c r="U821" i="1"/>
  <c r="AW821" i="1"/>
  <c r="AV821" i="1"/>
  <c r="AU821" i="1"/>
  <c r="AR821" i="1"/>
  <c r="AQ821" i="1"/>
  <c r="BI820" i="1"/>
  <c r="BM820" i="1"/>
  <c r="BW820" i="1"/>
  <c r="BX820" i="1"/>
  <c r="BY820" i="1"/>
  <c r="CG820" i="1"/>
  <c r="CF820" i="1"/>
  <c r="BL820" i="1"/>
  <c r="BT820" i="1"/>
  <c r="BU820" i="1"/>
  <c r="BV820" i="1"/>
  <c r="CE820" i="1"/>
  <c r="CD820" i="1"/>
  <c r="BK820" i="1"/>
  <c r="BQ820" i="1"/>
  <c r="BR820" i="1"/>
  <c r="BS820" i="1"/>
  <c r="CC820" i="1"/>
  <c r="CB820" i="1"/>
  <c r="BJ820" i="1"/>
  <c r="BN820" i="1"/>
  <c r="BO820" i="1"/>
  <c r="BP820" i="1"/>
  <c r="CA820" i="1"/>
  <c r="BZ820" i="1"/>
  <c r="AY820" i="1"/>
  <c r="AX820" i="1"/>
  <c r="U820" i="1"/>
  <c r="AW820" i="1"/>
  <c r="AV820" i="1"/>
  <c r="AU820" i="1"/>
  <c r="AR820" i="1"/>
  <c r="AQ820" i="1"/>
  <c r="BI819" i="1"/>
  <c r="BM819" i="1"/>
  <c r="BW819" i="1"/>
  <c r="BX819" i="1"/>
  <c r="BY819" i="1"/>
  <c r="CG819" i="1"/>
  <c r="CF819" i="1"/>
  <c r="BL819" i="1"/>
  <c r="BT819" i="1"/>
  <c r="BU819" i="1"/>
  <c r="BV819" i="1"/>
  <c r="CE819" i="1"/>
  <c r="CD819" i="1"/>
  <c r="BK819" i="1"/>
  <c r="BQ819" i="1"/>
  <c r="BR819" i="1"/>
  <c r="BS819" i="1"/>
  <c r="CC819" i="1"/>
  <c r="CB819" i="1"/>
  <c r="BJ819" i="1"/>
  <c r="BN819" i="1"/>
  <c r="BO819" i="1"/>
  <c r="BP819" i="1"/>
  <c r="CA819" i="1"/>
  <c r="BZ819" i="1"/>
  <c r="AY819" i="1"/>
  <c r="AX819" i="1"/>
  <c r="U819" i="1"/>
  <c r="AW819" i="1"/>
  <c r="AV819" i="1"/>
  <c r="AU819" i="1"/>
  <c r="AR819" i="1"/>
  <c r="AQ819" i="1"/>
  <c r="BI818" i="1"/>
  <c r="BM818" i="1"/>
  <c r="BW818" i="1"/>
  <c r="BX818" i="1"/>
  <c r="BY818" i="1"/>
  <c r="CG818" i="1"/>
  <c r="CF818" i="1"/>
  <c r="BL818" i="1"/>
  <c r="BT818" i="1"/>
  <c r="BU818" i="1"/>
  <c r="BV818" i="1"/>
  <c r="CE818" i="1"/>
  <c r="CD818" i="1"/>
  <c r="BK818" i="1"/>
  <c r="BQ818" i="1"/>
  <c r="BR818" i="1"/>
  <c r="BS818" i="1"/>
  <c r="CC818" i="1"/>
  <c r="CB818" i="1"/>
  <c r="BJ818" i="1"/>
  <c r="BN818" i="1"/>
  <c r="BO818" i="1"/>
  <c r="BP818" i="1"/>
  <c r="CA818" i="1"/>
  <c r="BZ818" i="1"/>
  <c r="AY818" i="1"/>
  <c r="AX818" i="1"/>
  <c r="U818" i="1"/>
  <c r="AW818" i="1"/>
  <c r="AV818" i="1"/>
  <c r="AU818" i="1"/>
  <c r="AR818" i="1"/>
  <c r="AQ818" i="1"/>
  <c r="BI817" i="1"/>
  <c r="BM817" i="1"/>
  <c r="BW817" i="1"/>
  <c r="BX817" i="1"/>
  <c r="BY817" i="1"/>
  <c r="CG817" i="1"/>
  <c r="CF817" i="1"/>
  <c r="BL817" i="1"/>
  <c r="BT817" i="1"/>
  <c r="BU817" i="1"/>
  <c r="BV817" i="1"/>
  <c r="CE817" i="1"/>
  <c r="CD817" i="1"/>
  <c r="BK817" i="1"/>
  <c r="BQ817" i="1"/>
  <c r="BR817" i="1"/>
  <c r="BS817" i="1"/>
  <c r="CC817" i="1"/>
  <c r="CB817" i="1"/>
  <c r="BJ817" i="1"/>
  <c r="BN817" i="1"/>
  <c r="BO817" i="1"/>
  <c r="BP817" i="1"/>
  <c r="CA817" i="1"/>
  <c r="BZ817" i="1"/>
  <c r="AY817" i="1"/>
  <c r="AX817" i="1"/>
  <c r="U817" i="1"/>
  <c r="AW817" i="1"/>
  <c r="AV817" i="1"/>
  <c r="AU817" i="1"/>
  <c r="AR817" i="1"/>
  <c r="AQ817" i="1"/>
  <c r="BI816" i="1"/>
  <c r="BM816" i="1"/>
  <c r="BW816" i="1"/>
  <c r="BX816" i="1"/>
  <c r="BY816" i="1"/>
  <c r="CG816" i="1"/>
  <c r="CF816" i="1"/>
  <c r="BL816" i="1"/>
  <c r="BT816" i="1"/>
  <c r="BU816" i="1"/>
  <c r="BV816" i="1"/>
  <c r="CE816" i="1"/>
  <c r="CD816" i="1"/>
  <c r="BK816" i="1"/>
  <c r="BQ816" i="1"/>
  <c r="BR816" i="1"/>
  <c r="BS816" i="1"/>
  <c r="CC816" i="1"/>
  <c r="CB816" i="1"/>
  <c r="BJ816" i="1"/>
  <c r="BN816" i="1"/>
  <c r="BO816" i="1"/>
  <c r="BP816" i="1"/>
  <c r="CA816" i="1"/>
  <c r="BZ816" i="1"/>
  <c r="AY816" i="1"/>
  <c r="AX816" i="1"/>
  <c r="U816" i="1"/>
  <c r="AW816" i="1"/>
  <c r="AV816" i="1"/>
  <c r="AU816" i="1"/>
  <c r="AR816" i="1"/>
  <c r="AQ816" i="1"/>
  <c r="BI815" i="1"/>
  <c r="BM815" i="1"/>
  <c r="BW815" i="1"/>
  <c r="BX815" i="1"/>
  <c r="BY815" i="1"/>
  <c r="CG815" i="1"/>
  <c r="CF815" i="1"/>
  <c r="BL815" i="1"/>
  <c r="BT815" i="1"/>
  <c r="BU815" i="1"/>
  <c r="BV815" i="1"/>
  <c r="CE815" i="1"/>
  <c r="CD815" i="1"/>
  <c r="BK815" i="1"/>
  <c r="BQ815" i="1"/>
  <c r="BR815" i="1"/>
  <c r="BS815" i="1"/>
  <c r="CC815" i="1"/>
  <c r="CB815" i="1"/>
  <c r="BJ815" i="1"/>
  <c r="BN815" i="1"/>
  <c r="BO815" i="1"/>
  <c r="BP815" i="1"/>
  <c r="CA815" i="1"/>
  <c r="BZ815" i="1"/>
  <c r="AY815" i="1"/>
  <c r="AX815" i="1"/>
  <c r="AW815" i="1"/>
  <c r="AV815" i="1"/>
  <c r="AU815" i="1"/>
  <c r="BI814" i="1"/>
  <c r="BM814" i="1"/>
  <c r="BW814" i="1"/>
  <c r="BX814" i="1"/>
  <c r="BY814" i="1"/>
  <c r="CG814" i="1"/>
  <c r="CF814" i="1"/>
  <c r="BL814" i="1"/>
  <c r="BT814" i="1"/>
  <c r="BU814" i="1"/>
  <c r="BV814" i="1"/>
  <c r="CE814" i="1"/>
  <c r="CD814" i="1"/>
  <c r="BK814" i="1"/>
  <c r="BQ814" i="1"/>
  <c r="BR814" i="1"/>
  <c r="BS814" i="1"/>
  <c r="CC814" i="1"/>
  <c r="CB814" i="1"/>
  <c r="BJ814" i="1"/>
  <c r="BN814" i="1"/>
  <c r="BO814" i="1"/>
  <c r="BP814" i="1"/>
  <c r="CA814" i="1"/>
  <c r="BZ814" i="1"/>
  <c r="AY814" i="1"/>
  <c r="AX814" i="1"/>
  <c r="AW814" i="1"/>
  <c r="AV814" i="1"/>
  <c r="AU814" i="1"/>
  <c r="BI813" i="1"/>
  <c r="BM813" i="1"/>
  <c r="BW813" i="1"/>
  <c r="BX813" i="1"/>
  <c r="BY813" i="1"/>
  <c r="CG813" i="1"/>
  <c r="CF813" i="1"/>
  <c r="BL813" i="1"/>
  <c r="BT813" i="1"/>
  <c r="BU813" i="1"/>
  <c r="BV813" i="1"/>
  <c r="CE813" i="1"/>
  <c r="CD813" i="1"/>
  <c r="BK813" i="1"/>
  <c r="BQ813" i="1"/>
  <c r="BR813" i="1"/>
  <c r="BS813" i="1"/>
  <c r="CC813" i="1"/>
  <c r="CB813" i="1"/>
  <c r="BJ813" i="1"/>
  <c r="BN813" i="1"/>
  <c r="BO813" i="1"/>
  <c r="BP813" i="1"/>
  <c r="CA813" i="1"/>
  <c r="BZ813" i="1"/>
  <c r="AY813" i="1"/>
  <c r="AX813" i="1"/>
  <c r="U813" i="1"/>
  <c r="AW813" i="1"/>
  <c r="AV813" i="1"/>
  <c r="AU813" i="1"/>
  <c r="AR813" i="1"/>
  <c r="AQ813" i="1"/>
  <c r="BI812" i="1"/>
  <c r="BM812" i="1"/>
  <c r="BW812" i="1"/>
  <c r="BX812" i="1"/>
  <c r="BY812" i="1"/>
  <c r="CG812" i="1"/>
  <c r="CF812" i="1"/>
  <c r="BL812" i="1"/>
  <c r="BT812" i="1"/>
  <c r="BU812" i="1"/>
  <c r="BV812" i="1"/>
  <c r="CE812" i="1"/>
  <c r="CD812" i="1"/>
  <c r="BK812" i="1"/>
  <c r="BQ812" i="1"/>
  <c r="BR812" i="1"/>
  <c r="BS812" i="1"/>
  <c r="CC812" i="1"/>
  <c r="CB812" i="1"/>
  <c r="BJ812" i="1"/>
  <c r="BN812" i="1"/>
  <c r="BO812" i="1"/>
  <c r="BP812" i="1"/>
  <c r="CA812" i="1"/>
  <c r="BZ812" i="1"/>
  <c r="AY812" i="1"/>
  <c r="AX812" i="1"/>
  <c r="U812" i="1"/>
  <c r="AW812" i="1"/>
  <c r="AV812" i="1"/>
  <c r="AU812" i="1"/>
  <c r="AR812" i="1"/>
  <c r="AQ812" i="1"/>
  <c r="BI811" i="1"/>
  <c r="BM811" i="1"/>
  <c r="BW811" i="1"/>
  <c r="BX811" i="1"/>
  <c r="BY811" i="1"/>
  <c r="CG811" i="1"/>
  <c r="CF811" i="1"/>
  <c r="BL811" i="1"/>
  <c r="BT811" i="1"/>
  <c r="BU811" i="1"/>
  <c r="BV811" i="1"/>
  <c r="CE811" i="1"/>
  <c r="CD811" i="1"/>
  <c r="BK811" i="1"/>
  <c r="BQ811" i="1"/>
  <c r="BR811" i="1"/>
  <c r="BS811" i="1"/>
  <c r="CC811" i="1"/>
  <c r="CB811" i="1"/>
  <c r="BJ811" i="1"/>
  <c r="BN811" i="1"/>
  <c r="BO811" i="1"/>
  <c r="BP811" i="1"/>
  <c r="CA811" i="1"/>
  <c r="BZ811" i="1"/>
  <c r="AY811" i="1"/>
  <c r="AX811" i="1"/>
  <c r="U811" i="1"/>
  <c r="AW811" i="1"/>
  <c r="AV811" i="1"/>
  <c r="AU811" i="1"/>
  <c r="AR811" i="1"/>
  <c r="AQ811" i="1"/>
  <c r="BI810" i="1"/>
  <c r="BM810" i="1"/>
  <c r="BW810" i="1"/>
  <c r="BX810" i="1"/>
  <c r="BY810" i="1"/>
  <c r="CG810" i="1"/>
  <c r="CF810" i="1"/>
  <c r="BL810" i="1"/>
  <c r="BT810" i="1"/>
  <c r="BU810" i="1"/>
  <c r="BV810" i="1"/>
  <c r="CE810" i="1"/>
  <c r="CD810" i="1"/>
  <c r="BK810" i="1"/>
  <c r="BQ810" i="1"/>
  <c r="BR810" i="1"/>
  <c r="BS810" i="1"/>
  <c r="CC810" i="1"/>
  <c r="CB810" i="1"/>
  <c r="BJ810" i="1"/>
  <c r="BN810" i="1"/>
  <c r="BO810" i="1"/>
  <c r="BP810" i="1"/>
  <c r="CA810" i="1"/>
  <c r="BZ810" i="1"/>
  <c r="AY810" i="1"/>
  <c r="AX810" i="1"/>
  <c r="U810" i="1"/>
  <c r="AW810" i="1"/>
  <c r="AV810" i="1"/>
  <c r="AU810" i="1"/>
  <c r="AR810" i="1"/>
  <c r="AQ810" i="1"/>
  <c r="BI809" i="1"/>
  <c r="BM809" i="1"/>
  <c r="BW809" i="1"/>
  <c r="BX809" i="1"/>
  <c r="BY809" i="1"/>
  <c r="CG809" i="1"/>
  <c r="CF809" i="1"/>
  <c r="BL809" i="1"/>
  <c r="BT809" i="1"/>
  <c r="BU809" i="1"/>
  <c r="BV809" i="1"/>
  <c r="CE809" i="1"/>
  <c r="CD809" i="1"/>
  <c r="BK809" i="1"/>
  <c r="BQ809" i="1"/>
  <c r="BR809" i="1"/>
  <c r="BS809" i="1"/>
  <c r="CC809" i="1"/>
  <c r="CB809" i="1"/>
  <c r="BJ809" i="1"/>
  <c r="BN809" i="1"/>
  <c r="BO809" i="1"/>
  <c r="BP809" i="1"/>
  <c r="CA809" i="1"/>
  <c r="BZ809" i="1"/>
  <c r="AY809" i="1"/>
  <c r="AX809" i="1"/>
  <c r="U809" i="1"/>
  <c r="AW809" i="1"/>
  <c r="AV809" i="1"/>
  <c r="AU809" i="1"/>
  <c r="AR809" i="1"/>
  <c r="AQ809" i="1"/>
  <c r="BI808" i="1"/>
  <c r="BM808" i="1"/>
  <c r="BW808" i="1"/>
  <c r="BX808" i="1"/>
  <c r="BY808" i="1"/>
  <c r="CG808" i="1"/>
  <c r="CF808" i="1"/>
  <c r="BL808" i="1"/>
  <c r="BT808" i="1"/>
  <c r="BU808" i="1"/>
  <c r="BV808" i="1"/>
  <c r="CE808" i="1"/>
  <c r="CD808" i="1"/>
  <c r="BK808" i="1"/>
  <c r="BQ808" i="1"/>
  <c r="BR808" i="1"/>
  <c r="BS808" i="1"/>
  <c r="CC808" i="1"/>
  <c r="CB808" i="1"/>
  <c r="BJ808" i="1"/>
  <c r="BN808" i="1"/>
  <c r="BO808" i="1"/>
  <c r="BP808" i="1"/>
  <c r="CA808" i="1"/>
  <c r="BZ808" i="1"/>
  <c r="AY808" i="1"/>
  <c r="AX808" i="1"/>
  <c r="U808" i="1"/>
  <c r="AW808" i="1"/>
  <c r="AV808" i="1"/>
  <c r="AU808" i="1"/>
  <c r="AR808" i="1"/>
  <c r="AQ808" i="1"/>
  <c r="BI807" i="1"/>
  <c r="BM807" i="1"/>
  <c r="BW807" i="1"/>
  <c r="BX807" i="1"/>
  <c r="BY807" i="1"/>
  <c r="CG807" i="1"/>
  <c r="CF807" i="1"/>
  <c r="BL807" i="1"/>
  <c r="BT807" i="1"/>
  <c r="BU807" i="1"/>
  <c r="BV807" i="1"/>
  <c r="CE807" i="1"/>
  <c r="CD807" i="1"/>
  <c r="BK807" i="1"/>
  <c r="BQ807" i="1"/>
  <c r="BR807" i="1"/>
  <c r="BS807" i="1"/>
  <c r="CC807" i="1"/>
  <c r="CB807" i="1"/>
  <c r="BJ807" i="1"/>
  <c r="BN807" i="1"/>
  <c r="BO807" i="1"/>
  <c r="BP807" i="1"/>
  <c r="CA807" i="1"/>
  <c r="BZ807" i="1"/>
  <c r="AY807" i="1"/>
  <c r="AX807" i="1"/>
  <c r="U807" i="1"/>
  <c r="AW807" i="1"/>
  <c r="AV807" i="1"/>
  <c r="AU807" i="1"/>
  <c r="AR807" i="1"/>
  <c r="AQ807" i="1"/>
  <c r="BI806" i="1"/>
  <c r="BM806" i="1"/>
  <c r="BW806" i="1"/>
  <c r="BX806" i="1"/>
  <c r="BY806" i="1"/>
  <c r="CG806" i="1"/>
  <c r="CF806" i="1"/>
  <c r="BL806" i="1"/>
  <c r="BT806" i="1"/>
  <c r="BU806" i="1"/>
  <c r="BV806" i="1"/>
  <c r="CE806" i="1"/>
  <c r="CD806" i="1"/>
  <c r="BK806" i="1"/>
  <c r="BQ806" i="1"/>
  <c r="BR806" i="1"/>
  <c r="BS806" i="1"/>
  <c r="CC806" i="1"/>
  <c r="CB806" i="1"/>
  <c r="BJ806" i="1"/>
  <c r="BN806" i="1"/>
  <c r="BO806" i="1"/>
  <c r="BP806" i="1"/>
  <c r="CA806" i="1"/>
  <c r="BZ806" i="1"/>
  <c r="AY806" i="1"/>
  <c r="AX806" i="1"/>
  <c r="U806" i="1"/>
  <c r="AW806" i="1"/>
  <c r="AV806" i="1"/>
  <c r="AU806" i="1"/>
  <c r="AR806" i="1"/>
  <c r="AQ806" i="1"/>
  <c r="AY805" i="1"/>
  <c r="AX805" i="1"/>
  <c r="U805" i="1"/>
  <c r="AW805" i="1"/>
  <c r="AV805" i="1"/>
  <c r="AU805" i="1"/>
  <c r="BI804" i="1"/>
  <c r="BM804" i="1"/>
  <c r="BW804" i="1"/>
  <c r="BX804" i="1"/>
  <c r="BY804" i="1"/>
  <c r="CG804" i="1"/>
  <c r="CF804" i="1"/>
  <c r="BL804" i="1"/>
  <c r="BT804" i="1"/>
  <c r="BU804" i="1"/>
  <c r="BV804" i="1"/>
  <c r="CE804" i="1"/>
  <c r="CD804" i="1"/>
  <c r="BK804" i="1"/>
  <c r="BQ804" i="1"/>
  <c r="BR804" i="1"/>
  <c r="BS804" i="1"/>
  <c r="CC804" i="1"/>
  <c r="CB804" i="1"/>
  <c r="BJ804" i="1"/>
  <c r="BN804" i="1"/>
  <c r="BO804" i="1"/>
  <c r="BP804" i="1"/>
  <c r="CA804" i="1"/>
  <c r="BZ804" i="1"/>
  <c r="AY804" i="1"/>
  <c r="AX804" i="1"/>
  <c r="U804" i="1"/>
  <c r="AW804" i="1"/>
  <c r="AV804" i="1"/>
  <c r="AU804" i="1"/>
  <c r="AR804" i="1"/>
  <c r="AQ804" i="1"/>
  <c r="BI803" i="1"/>
  <c r="BM803" i="1"/>
  <c r="BW803" i="1"/>
  <c r="BX803" i="1"/>
  <c r="BY803" i="1"/>
  <c r="CG803" i="1"/>
  <c r="CF803" i="1"/>
  <c r="BL803" i="1"/>
  <c r="BT803" i="1"/>
  <c r="BU803" i="1"/>
  <c r="BV803" i="1"/>
  <c r="CE803" i="1"/>
  <c r="CD803" i="1"/>
  <c r="BK803" i="1"/>
  <c r="BQ803" i="1"/>
  <c r="BR803" i="1"/>
  <c r="BS803" i="1"/>
  <c r="CC803" i="1"/>
  <c r="CB803" i="1"/>
  <c r="BJ803" i="1"/>
  <c r="BN803" i="1"/>
  <c r="BO803" i="1"/>
  <c r="BP803" i="1"/>
  <c r="CA803" i="1"/>
  <c r="BZ803" i="1"/>
  <c r="AY803" i="1"/>
  <c r="AX803" i="1"/>
  <c r="U803" i="1"/>
  <c r="AW803" i="1"/>
  <c r="AV803" i="1"/>
  <c r="AU803" i="1"/>
  <c r="AR803" i="1"/>
  <c r="AQ803" i="1"/>
  <c r="BI802" i="1"/>
  <c r="BM802" i="1"/>
  <c r="BW802" i="1"/>
  <c r="BX802" i="1"/>
  <c r="BY802" i="1"/>
  <c r="CG802" i="1"/>
  <c r="CF802" i="1"/>
  <c r="BL802" i="1"/>
  <c r="BT802" i="1"/>
  <c r="BU802" i="1"/>
  <c r="BV802" i="1"/>
  <c r="CE802" i="1"/>
  <c r="CD802" i="1"/>
  <c r="BK802" i="1"/>
  <c r="BQ802" i="1"/>
  <c r="BR802" i="1"/>
  <c r="BS802" i="1"/>
  <c r="CC802" i="1"/>
  <c r="CB802" i="1"/>
  <c r="BJ802" i="1"/>
  <c r="BN802" i="1"/>
  <c r="BO802" i="1"/>
  <c r="BP802" i="1"/>
  <c r="CA802" i="1"/>
  <c r="BZ802" i="1"/>
  <c r="AY802" i="1"/>
  <c r="AX802" i="1"/>
  <c r="U802" i="1"/>
  <c r="AW802" i="1"/>
  <c r="AV802" i="1"/>
  <c r="AU802" i="1"/>
  <c r="AR802" i="1"/>
  <c r="AQ802" i="1"/>
  <c r="BI801" i="1"/>
  <c r="BM801" i="1"/>
  <c r="BW801" i="1"/>
  <c r="BX801" i="1"/>
  <c r="BY801" i="1"/>
  <c r="CG801" i="1"/>
  <c r="CF801" i="1"/>
  <c r="BL801" i="1"/>
  <c r="BT801" i="1"/>
  <c r="BU801" i="1"/>
  <c r="BV801" i="1"/>
  <c r="CE801" i="1"/>
  <c r="CD801" i="1"/>
  <c r="BK801" i="1"/>
  <c r="BQ801" i="1"/>
  <c r="BR801" i="1"/>
  <c r="BS801" i="1"/>
  <c r="CC801" i="1"/>
  <c r="CB801" i="1"/>
  <c r="BJ801" i="1"/>
  <c r="BN801" i="1"/>
  <c r="BO801" i="1"/>
  <c r="BP801" i="1"/>
  <c r="CA801" i="1"/>
  <c r="BZ801" i="1"/>
  <c r="AY801" i="1"/>
  <c r="AX801" i="1"/>
  <c r="U801" i="1"/>
  <c r="AW801" i="1"/>
  <c r="AV801" i="1"/>
  <c r="AU801" i="1"/>
  <c r="AR801" i="1"/>
  <c r="AQ801" i="1"/>
  <c r="BI800" i="1"/>
  <c r="BM800" i="1"/>
  <c r="BW800" i="1"/>
  <c r="BX800" i="1"/>
  <c r="BY800" i="1"/>
  <c r="CG800" i="1"/>
  <c r="CF800" i="1"/>
  <c r="BL800" i="1"/>
  <c r="BT800" i="1"/>
  <c r="BU800" i="1"/>
  <c r="BV800" i="1"/>
  <c r="CE800" i="1"/>
  <c r="CD800" i="1"/>
  <c r="BK800" i="1"/>
  <c r="BQ800" i="1"/>
  <c r="BR800" i="1"/>
  <c r="BS800" i="1"/>
  <c r="CC800" i="1"/>
  <c r="CB800" i="1"/>
  <c r="BJ800" i="1"/>
  <c r="BN800" i="1"/>
  <c r="BO800" i="1"/>
  <c r="BP800" i="1"/>
  <c r="CA800" i="1"/>
  <c r="BZ800" i="1"/>
  <c r="AY800" i="1"/>
  <c r="AX800" i="1"/>
  <c r="U800" i="1"/>
  <c r="AW800" i="1"/>
  <c r="AV800" i="1"/>
  <c r="AU800" i="1"/>
  <c r="AR800" i="1"/>
  <c r="AQ800" i="1"/>
  <c r="BI799" i="1"/>
  <c r="BM799" i="1"/>
  <c r="BW799" i="1"/>
  <c r="BX799" i="1"/>
  <c r="BY799" i="1"/>
  <c r="CG799" i="1"/>
  <c r="CF799" i="1"/>
  <c r="BL799" i="1"/>
  <c r="BT799" i="1"/>
  <c r="BU799" i="1"/>
  <c r="BV799" i="1"/>
  <c r="CE799" i="1"/>
  <c r="CD799" i="1"/>
  <c r="BK799" i="1"/>
  <c r="BQ799" i="1"/>
  <c r="BR799" i="1"/>
  <c r="BS799" i="1"/>
  <c r="CC799" i="1"/>
  <c r="CB799" i="1"/>
  <c r="BJ799" i="1"/>
  <c r="BN799" i="1"/>
  <c r="BO799" i="1"/>
  <c r="BP799" i="1"/>
  <c r="CA799" i="1"/>
  <c r="BZ799" i="1"/>
  <c r="AY799" i="1"/>
  <c r="AX799" i="1"/>
  <c r="AW799" i="1"/>
  <c r="AV799" i="1"/>
  <c r="AU799" i="1"/>
  <c r="BI798" i="1"/>
  <c r="BM798" i="1"/>
  <c r="BW798" i="1"/>
  <c r="BX798" i="1"/>
  <c r="BY798" i="1"/>
  <c r="CG798" i="1"/>
  <c r="CF798" i="1"/>
  <c r="BL798" i="1"/>
  <c r="BT798" i="1"/>
  <c r="BU798" i="1"/>
  <c r="BV798" i="1"/>
  <c r="CE798" i="1"/>
  <c r="CD798" i="1"/>
  <c r="BK798" i="1"/>
  <c r="BQ798" i="1"/>
  <c r="BR798" i="1"/>
  <c r="BS798" i="1"/>
  <c r="CC798" i="1"/>
  <c r="CB798" i="1"/>
  <c r="BJ798" i="1"/>
  <c r="BN798" i="1"/>
  <c r="BO798" i="1"/>
  <c r="BP798" i="1"/>
  <c r="CA798" i="1"/>
  <c r="BZ798" i="1"/>
  <c r="AY798" i="1"/>
  <c r="AX798" i="1"/>
  <c r="U798" i="1"/>
  <c r="AW798" i="1"/>
  <c r="AV798" i="1"/>
  <c r="AU798" i="1"/>
  <c r="AR798" i="1"/>
  <c r="AQ798" i="1"/>
  <c r="BI797" i="1"/>
  <c r="BM797" i="1"/>
  <c r="BW797" i="1"/>
  <c r="BX797" i="1"/>
  <c r="BY797" i="1"/>
  <c r="CG797" i="1"/>
  <c r="CF797" i="1"/>
  <c r="BL797" i="1"/>
  <c r="BT797" i="1"/>
  <c r="BU797" i="1"/>
  <c r="BV797" i="1"/>
  <c r="CE797" i="1"/>
  <c r="CD797" i="1"/>
  <c r="BK797" i="1"/>
  <c r="BQ797" i="1"/>
  <c r="BR797" i="1"/>
  <c r="BS797" i="1"/>
  <c r="CC797" i="1"/>
  <c r="CB797" i="1"/>
  <c r="BJ797" i="1"/>
  <c r="BN797" i="1"/>
  <c r="BO797" i="1"/>
  <c r="BP797" i="1"/>
  <c r="CA797" i="1"/>
  <c r="BZ797" i="1"/>
  <c r="AY797" i="1"/>
  <c r="AX797" i="1"/>
  <c r="U797" i="1"/>
  <c r="AW797" i="1"/>
  <c r="AV797" i="1"/>
  <c r="AU797" i="1"/>
  <c r="AR797" i="1"/>
  <c r="AQ797" i="1"/>
  <c r="BI796" i="1"/>
  <c r="BM796" i="1"/>
  <c r="BW796" i="1"/>
  <c r="BX796" i="1"/>
  <c r="BY796" i="1"/>
  <c r="CG796" i="1"/>
  <c r="CF796" i="1"/>
  <c r="BL796" i="1"/>
  <c r="BT796" i="1"/>
  <c r="BU796" i="1"/>
  <c r="BV796" i="1"/>
  <c r="CE796" i="1"/>
  <c r="CD796" i="1"/>
  <c r="BK796" i="1"/>
  <c r="BQ796" i="1"/>
  <c r="BR796" i="1"/>
  <c r="BS796" i="1"/>
  <c r="CC796" i="1"/>
  <c r="CB796" i="1"/>
  <c r="BJ796" i="1"/>
  <c r="BN796" i="1"/>
  <c r="BO796" i="1"/>
  <c r="BP796" i="1"/>
  <c r="CA796" i="1"/>
  <c r="BZ796" i="1"/>
  <c r="AY796" i="1"/>
  <c r="AX796" i="1"/>
  <c r="U796" i="1"/>
  <c r="AW796" i="1"/>
  <c r="AV796" i="1"/>
  <c r="AU796" i="1"/>
  <c r="AR796" i="1"/>
  <c r="AQ796" i="1"/>
  <c r="BI795" i="1"/>
  <c r="BM795" i="1"/>
  <c r="BW795" i="1"/>
  <c r="BX795" i="1"/>
  <c r="BY795" i="1"/>
  <c r="CG795" i="1"/>
  <c r="CF795" i="1"/>
  <c r="BL795" i="1"/>
  <c r="BT795" i="1"/>
  <c r="BU795" i="1"/>
  <c r="BV795" i="1"/>
  <c r="CE795" i="1"/>
  <c r="CD795" i="1"/>
  <c r="BK795" i="1"/>
  <c r="BQ795" i="1"/>
  <c r="BR795" i="1"/>
  <c r="BS795" i="1"/>
  <c r="CC795" i="1"/>
  <c r="CB795" i="1"/>
  <c r="BJ795" i="1"/>
  <c r="BN795" i="1"/>
  <c r="BO795" i="1"/>
  <c r="BP795" i="1"/>
  <c r="CA795" i="1"/>
  <c r="BZ795" i="1"/>
  <c r="AY795" i="1"/>
  <c r="AX795" i="1"/>
  <c r="U795" i="1"/>
  <c r="AW795" i="1"/>
  <c r="AV795" i="1"/>
  <c r="AU795" i="1"/>
  <c r="AR795" i="1"/>
  <c r="AQ795" i="1"/>
  <c r="BI794" i="1"/>
  <c r="BM794" i="1"/>
  <c r="BW794" i="1"/>
  <c r="BX794" i="1"/>
  <c r="BY794" i="1"/>
  <c r="CG794" i="1"/>
  <c r="CF794" i="1"/>
  <c r="BL794" i="1"/>
  <c r="BT794" i="1"/>
  <c r="BU794" i="1"/>
  <c r="BV794" i="1"/>
  <c r="CE794" i="1"/>
  <c r="CD794" i="1"/>
  <c r="BK794" i="1"/>
  <c r="BQ794" i="1"/>
  <c r="BR794" i="1"/>
  <c r="BS794" i="1"/>
  <c r="CC794" i="1"/>
  <c r="CB794" i="1"/>
  <c r="BJ794" i="1"/>
  <c r="BN794" i="1"/>
  <c r="BO794" i="1"/>
  <c r="BP794" i="1"/>
  <c r="CA794" i="1"/>
  <c r="BZ794" i="1"/>
  <c r="AY794" i="1"/>
  <c r="AX794" i="1"/>
  <c r="U794" i="1"/>
  <c r="AW794" i="1"/>
  <c r="AV794" i="1"/>
  <c r="AU794" i="1"/>
  <c r="AR794" i="1"/>
  <c r="AQ794" i="1"/>
  <c r="BI793" i="1"/>
  <c r="BM793" i="1"/>
  <c r="BW793" i="1"/>
  <c r="BX793" i="1"/>
  <c r="BY793" i="1"/>
  <c r="CG793" i="1"/>
  <c r="CF793" i="1"/>
  <c r="BL793" i="1"/>
  <c r="BT793" i="1"/>
  <c r="BU793" i="1"/>
  <c r="BV793" i="1"/>
  <c r="CE793" i="1"/>
  <c r="CD793" i="1"/>
  <c r="BK793" i="1"/>
  <c r="BQ793" i="1"/>
  <c r="BR793" i="1"/>
  <c r="BS793" i="1"/>
  <c r="CC793" i="1"/>
  <c r="CB793" i="1"/>
  <c r="BJ793" i="1"/>
  <c r="BN793" i="1"/>
  <c r="BO793" i="1"/>
  <c r="BP793" i="1"/>
  <c r="CA793" i="1"/>
  <c r="BZ793" i="1"/>
  <c r="AY793" i="1"/>
  <c r="AX793" i="1"/>
  <c r="U793" i="1"/>
  <c r="AW793" i="1"/>
  <c r="AV793" i="1"/>
  <c r="AU793" i="1"/>
  <c r="AR793" i="1"/>
  <c r="AQ793" i="1"/>
  <c r="BI792" i="1"/>
  <c r="BM792" i="1"/>
  <c r="BW792" i="1"/>
  <c r="BX792" i="1"/>
  <c r="BY792" i="1"/>
  <c r="CG792" i="1"/>
  <c r="CF792" i="1"/>
  <c r="BL792" i="1"/>
  <c r="BT792" i="1"/>
  <c r="BU792" i="1"/>
  <c r="BV792" i="1"/>
  <c r="CE792" i="1"/>
  <c r="CD792" i="1"/>
  <c r="BK792" i="1"/>
  <c r="BQ792" i="1"/>
  <c r="BR792" i="1"/>
  <c r="BS792" i="1"/>
  <c r="CC792" i="1"/>
  <c r="CB792" i="1"/>
  <c r="BJ792" i="1"/>
  <c r="BN792" i="1"/>
  <c r="BO792" i="1"/>
  <c r="BP792" i="1"/>
  <c r="CA792" i="1"/>
  <c r="BZ792" i="1"/>
  <c r="AY792" i="1"/>
  <c r="AX792" i="1"/>
  <c r="U792" i="1"/>
  <c r="AW792" i="1"/>
  <c r="AV792" i="1"/>
  <c r="AU792" i="1"/>
  <c r="AR792" i="1"/>
  <c r="AQ792" i="1"/>
  <c r="BI791" i="1"/>
  <c r="BM791" i="1"/>
  <c r="BW791" i="1"/>
  <c r="BX791" i="1"/>
  <c r="BY791" i="1"/>
  <c r="CG791" i="1"/>
  <c r="CF791" i="1"/>
  <c r="BL791" i="1"/>
  <c r="BT791" i="1"/>
  <c r="BU791" i="1"/>
  <c r="BV791" i="1"/>
  <c r="CE791" i="1"/>
  <c r="CD791" i="1"/>
  <c r="BK791" i="1"/>
  <c r="BQ791" i="1"/>
  <c r="BR791" i="1"/>
  <c r="BS791" i="1"/>
  <c r="CC791" i="1"/>
  <c r="CB791" i="1"/>
  <c r="BJ791" i="1"/>
  <c r="BN791" i="1"/>
  <c r="BO791" i="1"/>
  <c r="BP791" i="1"/>
  <c r="CA791" i="1"/>
  <c r="BZ791" i="1"/>
  <c r="AY791" i="1"/>
  <c r="AX791" i="1"/>
  <c r="U791" i="1"/>
  <c r="AW791" i="1"/>
  <c r="AV791" i="1"/>
  <c r="AU791" i="1"/>
  <c r="AR791" i="1"/>
  <c r="AQ791" i="1"/>
  <c r="BI790" i="1"/>
  <c r="BM790" i="1"/>
  <c r="BW790" i="1"/>
  <c r="BX790" i="1"/>
  <c r="BY790" i="1"/>
  <c r="CG790" i="1"/>
  <c r="CF790" i="1"/>
  <c r="BL790" i="1"/>
  <c r="BT790" i="1"/>
  <c r="BU790" i="1"/>
  <c r="BV790" i="1"/>
  <c r="CE790" i="1"/>
  <c r="CD790" i="1"/>
  <c r="BK790" i="1"/>
  <c r="BQ790" i="1"/>
  <c r="BR790" i="1"/>
  <c r="BS790" i="1"/>
  <c r="CC790" i="1"/>
  <c r="CB790" i="1"/>
  <c r="BJ790" i="1"/>
  <c r="BN790" i="1"/>
  <c r="BO790" i="1"/>
  <c r="BP790" i="1"/>
  <c r="CA790" i="1"/>
  <c r="BZ790" i="1"/>
  <c r="AY790" i="1"/>
  <c r="AX790" i="1"/>
  <c r="U790" i="1"/>
  <c r="AW790" i="1"/>
  <c r="AV790" i="1"/>
  <c r="AU790" i="1"/>
  <c r="AR790" i="1"/>
  <c r="AQ790" i="1"/>
  <c r="BI789" i="1"/>
  <c r="BM789" i="1"/>
  <c r="BW789" i="1"/>
  <c r="BX789" i="1"/>
  <c r="BY789" i="1"/>
  <c r="CG789" i="1"/>
  <c r="CF789" i="1"/>
  <c r="BL789" i="1"/>
  <c r="BT789" i="1"/>
  <c r="BU789" i="1"/>
  <c r="BV789" i="1"/>
  <c r="CE789" i="1"/>
  <c r="CD789" i="1"/>
  <c r="BK789" i="1"/>
  <c r="BQ789" i="1"/>
  <c r="BR789" i="1"/>
  <c r="BS789" i="1"/>
  <c r="CC789" i="1"/>
  <c r="CB789" i="1"/>
  <c r="BJ789" i="1"/>
  <c r="BN789" i="1"/>
  <c r="BO789" i="1"/>
  <c r="BP789" i="1"/>
  <c r="CA789" i="1"/>
  <c r="BZ789" i="1"/>
  <c r="AY789" i="1"/>
  <c r="AX789" i="1"/>
  <c r="U789" i="1"/>
  <c r="AW789" i="1"/>
  <c r="AV789" i="1"/>
  <c r="AU789" i="1"/>
  <c r="AR789" i="1"/>
  <c r="AQ789" i="1"/>
  <c r="BI788" i="1"/>
  <c r="BM788" i="1"/>
  <c r="BW788" i="1"/>
  <c r="BX788" i="1"/>
  <c r="BY788" i="1"/>
  <c r="CG788" i="1"/>
  <c r="CF788" i="1"/>
  <c r="BL788" i="1"/>
  <c r="BT788" i="1"/>
  <c r="BU788" i="1"/>
  <c r="BV788" i="1"/>
  <c r="CE788" i="1"/>
  <c r="CD788" i="1"/>
  <c r="BK788" i="1"/>
  <c r="BQ788" i="1"/>
  <c r="BR788" i="1"/>
  <c r="BS788" i="1"/>
  <c r="CC788" i="1"/>
  <c r="CB788" i="1"/>
  <c r="BJ788" i="1"/>
  <c r="BN788" i="1"/>
  <c r="BO788" i="1"/>
  <c r="BP788" i="1"/>
  <c r="CA788" i="1"/>
  <c r="BZ788" i="1"/>
  <c r="AY788" i="1"/>
  <c r="AX788" i="1"/>
  <c r="U788" i="1"/>
  <c r="AW788" i="1"/>
  <c r="AV788" i="1"/>
  <c r="AU788" i="1"/>
  <c r="AR788" i="1"/>
  <c r="AQ788" i="1"/>
  <c r="BI787" i="1"/>
  <c r="BM787" i="1"/>
  <c r="BW787" i="1"/>
  <c r="BX787" i="1"/>
  <c r="BY787" i="1"/>
  <c r="CG787" i="1"/>
  <c r="CF787" i="1"/>
  <c r="BL787" i="1"/>
  <c r="BT787" i="1"/>
  <c r="BU787" i="1"/>
  <c r="BV787" i="1"/>
  <c r="CE787" i="1"/>
  <c r="CD787" i="1"/>
  <c r="BK787" i="1"/>
  <c r="BQ787" i="1"/>
  <c r="BR787" i="1"/>
  <c r="BS787" i="1"/>
  <c r="CC787" i="1"/>
  <c r="CB787" i="1"/>
  <c r="BJ787" i="1"/>
  <c r="BN787" i="1"/>
  <c r="BO787" i="1"/>
  <c r="BP787" i="1"/>
  <c r="CA787" i="1"/>
  <c r="BZ787" i="1"/>
  <c r="AY787" i="1"/>
  <c r="AX787" i="1"/>
  <c r="U787" i="1"/>
  <c r="AW787" i="1"/>
  <c r="AV787" i="1"/>
  <c r="AU787" i="1"/>
  <c r="AR787" i="1"/>
  <c r="AQ787" i="1"/>
  <c r="BI786" i="1"/>
  <c r="BM786" i="1"/>
  <c r="BW786" i="1"/>
  <c r="BX786" i="1"/>
  <c r="BY786" i="1"/>
  <c r="CG786" i="1"/>
  <c r="CF786" i="1"/>
  <c r="BL786" i="1"/>
  <c r="BT786" i="1"/>
  <c r="BU786" i="1"/>
  <c r="BV786" i="1"/>
  <c r="CE786" i="1"/>
  <c r="CD786" i="1"/>
  <c r="BK786" i="1"/>
  <c r="BQ786" i="1"/>
  <c r="BR786" i="1"/>
  <c r="BS786" i="1"/>
  <c r="CC786" i="1"/>
  <c r="CB786" i="1"/>
  <c r="BJ786" i="1"/>
  <c r="BN786" i="1"/>
  <c r="BO786" i="1"/>
  <c r="BP786" i="1"/>
  <c r="CA786" i="1"/>
  <c r="BZ786" i="1"/>
  <c r="AY786" i="1"/>
  <c r="AX786" i="1"/>
  <c r="U786" i="1"/>
  <c r="AW786" i="1"/>
  <c r="AV786" i="1"/>
  <c r="AU786" i="1"/>
  <c r="AR786" i="1"/>
  <c r="AQ786" i="1"/>
  <c r="BI785" i="1"/>
  <c r="BM785" i="1"/>
  <c r="BW785" i="1"/>
  <c r="BX785" i="1"/>
  <c r="BY785" i="1"/>
  <c r="CG785" i="1"/>
  <c r="CF785" i="1"/>
  <c r="BL785" i="1"/>
  <c r="BT785" i="1"/>
  <c r="BU785" i="1"/>
  <c r="BV785" i="1"/>
  <c r="CE785" i="1"/>
  <c r="CD785" i="1"/>
  <c r="BK785" i="1"/>
  <c r="BQ785" i="1"/>
  <c r="BR785" i="1"/>
  <c r="BS785" i="1"/>
  <c r="CC785" i="1"/>
  <c r="CB785" i="1"/>
  <c r="BJ785" i="1"/>
  <c r="BN785" i="1"/>
  <c r="BO785" i="1"/>
  <c r="BP785" i="1"/>
  <c r="CA785" i="1"/>
  <c r="BZ785" i="1"/>
  <c r="AY785" i="1"/>
  <c r="AX785" i="1"/>
  <c r="U785" i="1"/>
  <c r="AW785" i="1"/>
  <c r="AV785" i="1"/>
  <c r="AU785" i="1"/>
  <c r="AR785" i="1"/>
  <c r="AQ785" i="1"/>
  <c r="BI784" i="1"/>
  <c r="BM784" i="1"/>
  <c r="BW784" i="1"/>
  <c r="BX784" i="1"/>
  <c r="BY784" i="1"/>
  <c r="CG784" i="1"/>
  <c r="CF784" i="1"/>
  <c r="BL784" i="1"/>
  <c r="BT784" i="1"/>
  <c r="BU784" i="1"/>
  <c r="BV784" i="1"/>
  <c r="CE784" i="1"/>
  <c r="CD784" i="1"/>
  <c r="BK784" i="1"/>
  <c r="BQ784" i="1"/>
  <c r="BR784" i="1"/>
  <c r="BS784" i="1"/>
  <c r="CC784" i="1"/>
  <c r="CB784" i="1"/>
  <c r="BJ784" i="1"/>
  <c r="BN784" i="1"/>
  <c r="BO784" i="1"/>
  <c r="BP784" i="1"/>
  <c r="CA784" i="1"/>
  <c r="BZ784" i="1"/>
  <c r="AY784" i="1"/>
  <c r="AX784" i="1"/>
  <c r="U784" i="1"/>
  <c r="AW784" i="1"/>
  <c r="AV784" i="1"/>
  <c r="AU784" i="1"/>
  <c r="AR784" i="1"/>
  <c r="AQ784" i="1"/>
  <c r="BI783" i="1"/>
  <c r="BM783" i="1"/>
  <c r="BW783" i="1"/>
  <c r="BX783" i="1"/>
  <c r="BY783" i="1"/>
  <c r="CG783" i="1"/>
  <c r="CF783" i="1"/>
  <c r="BL783" i="1"/>
  <c r="BT783" i="1"/>
  <c r="BU783" i="1"/>
  <c r="BV783" i="1"/>
  <c r="CE783" i="1"/>
  <c r="CD783" i="1"/>
  <c r="BK783" i="1"/>
  <c r="BQ783" i="1"/>
  <c r="BR783" i="1"/>
  <c r="BS783" i="1"/>
  <c r="CC783" i="1"/>
  <c r="CB783" i="1"/>
  <c r="BJ783" i="1"/>
  <c r="BN783" i="1"/>
  <c r="BO783" i="1"/>
  <c r="BP783" i="1"/>
  <c r="CA783" i="1"/>
  <c r="BZ783" i="1"/>
  <c r="AY783" i="1"/>
  <c r="AX783" i="1"/>
  <c r="U783" i="1"/>
  <c r="AW783" i="1"/>
  <c r="AV783" i="1"/>
  <c r="AU783" i="1"/>
  <c r="AR783" i="1"/>
  <c r="AQ783" i="1"/>
  <c r="BI782" i="1"/>
  <c r="BM782" i="1"/>
  <c r="BW782" i="1"/>
  <c r="BX782" i="1"/>
  <c r="BY782" i="1"/>
  <c r="CG782" i="1"/>
  <c r="CF782" i="1"/>
  <c r="BL782" i="1"/>
  <c r="BT782" i="1"/>
  <c r="BU782" i="1"/>
  <c r="BV782" i="1"/>
  <c r="CE782" i="1"/>
  <c r="CD782" i="1"/>
  <c r="BK782" i="1"/>
  <c r="BQ782" i="1"/>
  <c r="BR782" i="1"/>
  <c r="BS782" i="1"/>
  <c r="CC782" i="1"/>
  <c r="CB782" i="1"/>
  <c r="BJ782" i="1"/>
  <c r="BN782" i="1"/>
  <c r="BO782" i="1"/>
  <c r="BP782" i="1"/>
  <c r="CA782" i="1"/>
  <c r="BZ782" i="1"/>
  <c r="AY782" i="1"/>
  <c r="AX782" i="1"/>
  <c r="U782" i="1"/>
  <c r="AW782" i="1"/>
  <c r="AV782" i="1"/>
  <c r="AU782" i="1"/>
  <c r="AR782" i="1"/>
  <c r="AQ782" i="1"/>
  <c r="AY781" i="1"/>
  <c r="AX781" i="1"/>
  <c r="U781" i="1"/>
  <c r="AW781" i="1"/>
  <c r="AV781" i="1"/>
  <c r="AU781" i="1"/>
  <c r="BI780" i="1"/>
  <c r="BM780" i="1"/>
  <c r="BW780" i="1"/>
  <c r="BX780" i="1"/>
  <c r="BY780" i="1"/>
  <c r="CG780" i="1"/>
  <c r="CF780" i="1"/>
  <c r="BL780" i="1"/>
  <c r="BT780" i="1"/>
  <c r="BU780" i="1"/>
  <c r="BV780" i="1"/>
  <c r="CE780" i="1"/>
  <c r="CD780" i="1"/>
  <c r="BK780" i="1"/>
  <c r="BQ780" i="1"/>
  <c r="BR780" i="1"/>
  <c r="BS780" i="1"/>
  <c r="CC780" i="1"/>
  <c r="CB780" i="1"/>
  <c r="BJ780" i="1"/>
  <c r="BN780" i="1"/>
  <c r="BO780" i="1"/>
  <c r="BP780" i="1"/>
  <c r="CA780" i="1"/>
  <c r="BZ780" i="1"/>
  <c r="AY780" i="1"/>
  <c r="AX780" i="1"/>
  <c r="U780" i="1"/>
  <c r="AW780" i="1"/>
  <c r="AV780" i="1"/>
  <c r="AU780" i="1"/>
  <c r="AR780" i="1"/>
  <c r="AQ780" i="1"/>
  <c r="BI779" i="1"/>
  <c r="BM779" i="1"/>
  <c r="BW779" i="1"/>
  <c r="BX779" i="1"/>
  <c r="BY779" i="1"/>
  <c r="CG779" i="1"/>
  <c r="CF779" i="1"/>
  <c r="BL779" i="1"/>
  <c r="BT779" i="1"/>
  <c r="BU779" i="1"/>
  <c r="BV779" i="1"/>
  <c r="CE779" i="1"/>
  <c r="CD779" i="1"/>
  <c r="BK779" i="1"/>
  <c r="BQ779" i="1"/>
  <c r="BR779" i="1"/>
  <c r="BS779" i="1"/>
  <c r="CC779" i="1"/>
  <c r="CB779" i="1"/>
  <c r="BJ779" i="1"/>
  <c r="BN779" i="1"/>
  <c r="BO779" i="1"/>
  <c r="BP779" i="1"/>
  <c r="CA779" i="1"/>
  <c r="BZ779" i="1"/>
  <c r="AY779" i="1"/>
  <c r="AX779" i="1"/>
  <c r="U779" i="1"/>
  <c r="AW779" i="1"/>
  <c r="AV779" i="1"/>
  <c r="AU779" i="1"/>
  <c r="AR779" i="1"/>
  <c r="AQ779" i="1"/>
  <c r="BI778" i="1"/>
  <c r="BM778" i="1"/>
  <c r="BW778" i="1"/>
  <c r="BX778" i="1"/>
  <c r="BY778" i="1"/>
  <c r="CG778" i="1"/>
  <c r="CF778" i="1"/>
  <c r="BL778" i="1"/>
  <c r="BT778" i="1"/>
  <c r="BU778" i="1"/>
  <c r="BV778" i="1"/>
  <c r="CE778" i="1"/>
  <c r="CD778" i="1"/>
  <c r="BK778" i="1"/>
  <c r="BQ778" i="1"/>
  <c r="BR778" i="1"/>
  <c r="BS778" i="1"/>
  <c r="CC778" i="1"/>
  <c r="CB778" i="1"/>
  <c r="BJ778" i="1"/>
  <c r="BN778" i="1"/>
  <c r="BO778" i="1"/>
  <c r="BP778" i="1"/>
  <c r="CA778" i="1"/>
  <c r="BZ778" i="1"/>
  <c r="AY778" i="1"/>
  <c r="AX778" i="1"/>
  <c r="AW778" i="1"/>
  <c r="AV778" i="1"/>
  <c r="AU778" i="1"/>
  <c r="BI777" i="1"/>
  <c r="BM777" i="1"/>
  <c r="BW777" i="1"/>
  <c r="BX777" i="1"/>
  <c r="BY777" i="1"/>
  <c r="CG777" i="1"/>
  <c r="CF777" i="1"/>
  <c r="BL777" i="1"/>
  <c r="BT777" i="1"/>
  <c r="BU777" i="1"/>
  <c r="BV777" i="1"/>
  <c r="CE777" i="1"/>
  <c r="CD777" i="1"/>
  <c r="BK777" i="1"/>
  <c r="BQ777" i="1"/>
  <c r="BR777" i="1"/>
  <c r="BS777" i="1"/>
  <c r="CC777" i="1"/>
  <c r="CB777" i="1"/>
  <c r="BJ777" i="1"/>
  <c r="BN777" i="1"/>
  <c r="BO777" i="1"/>
  <c r="BP777" i="1"/>
  <c r="CA777" i="1"/>
  <c r="BZ777" i="1"/>
  <c r="AY777" i="1"/>
  <c r="AX777" i="1"/>
  <c r="U777" i="1"/>
  <c r="AW777" i="1"/>
  <c r="AV777" i="1"/>
  <c r="AU777" i="1"/>
  <c r="AR777" i="1"/>
  <c r="AQ777" i="1"/>
  <c r="BI776" i="1"/>
  <c r="BM776" i="1"/>
  <c r="BW776" i="1"/>
  <c r="BX776" i="1"/>
  <c r="BY776" i="1"/>
  <c r="CG776" i="1"/>
  <c r="CF776" i="1"/>
  <c r="BL776" i="1"/>
  <c r="BT776" i="1"/>
  <c r="BU776" i="1"/>
  <c r="BV776" i="1"/>
  <c r="CE776" i="1"/>
  <c r="CD776" i="1"/>
  <c r="BK776" i="1"/>
  <c r="BQ776" i="1"/>
  <c r="BR776" i="1"/>
  <c r="BS776" i="1"/>
  <c r="CC776" i="1"/>
  <c r="CB776" i="1"/>
  <c r="BJ776" i="1"/>
  <c r="BN776" i="1"/>
  <c r="BO776" i="1"/>
  <c r="BP776" i="1"/>
  <c r="CA776" i="1"/>
  <c r="BZ776" i="1"/>
  <c r="AY776" i="1"/>
  <c r="AX776" i="1"/>
  <c r="U776" i="1"/>
  <c r="AW776" i="1"/>
  <c r="AV776" i="1"/>
  <c r="AU776" i="1"/>
  <c r="AR776" i="1"/>
  <c r="AQ776" i="1"/>
  <c r="BI775" i="1"/>
  <c r="BM775" i="1"/>
  <c r="BW775" i="1"/>
  <c r="BX775" i="1"/>
  <c r="BY775" i="1"/>
  <c r="CG775" i="1"/>
  <c r="CF775" i="1"/>
  <c r="BL775" i="1"/>
  <c r="BT775" i="1"/>
  <c r="BU775" i="1"/>
  <c r="BV775" i="1"/>
  <c r="CE775" i="1"/>
  <c r="CD775" i="1"/>
  <c r="BK775" i="1"/>
  <c r="BQ775" i="1"/>
  <c r="BR775" i="1"/>
  <c r="BS775" i="1"/>
  <c r="CC775" i="1"/>
  <c r="CB775" i="1"/>
  <c r="BJ775" i="1"/>
  <c r="BN775" i="1"/>
  <c r="BO775" i="1"/>
  <c r="BP775" i="1"/>
  <c r="CA775" i="1"/>
  <c r="BZ775" i="1"/>
  <c r="AY775" i="1"/>
  <c r="AX775" i="1"/>
  <c r="U775" i="1"/>
  <c r="AW775" i="1"/>
  <c r="AV775" i="1"/>
  <c r="AU775" i="1"/>
  <c r="AR775" i="1"/>
  <c r="AQ775" i="1"/>
  <c r="BI774" i="1"/>
  <c r="BM774" i="1"/>
  <c r="BW774" i="1"/>
  <c r="BX774" i="1"/>
  <c r="BY774" i="1"/>
  <c r="CG774" i="1"/>
  <c r="CF774" i="1"/>
  <c r="BL774" i="1"/>
  <c r="BT774" i="1"/>
  <c r="BU774" i="1"/>
  <c r="BV774" i="1"/>
  <c r="CE774" i="1"/>
  <c r="CD774" i="1"/>
  <c r="BK774" i="1"/>
  <c r="BQ774" i="1"/>
  <c r="BR774" i="1"/>
  <c r="BS774" i="1"/>
  <c r="CC774" i="1"/>
  <c r="CB774" i="1"/>
  <c r="BJ774" i="1"/>
  <c r="BN774" i="1"/>
  <c r="BO774" i="1"/>
  <c r="BP774" i="1"/>
  <c r="CA774" i="1"/>
  <c r="BZ774" i="1"/>
  <c r="AY774" i="1"/>
  <c r="AX774" i="1"/>
  <c r="U774" i="1"/>
  <c r="AW774" i="1"/>
  <c r="AV774" i="1"/>
  <c r="AU774" i="1"/>
  <c r="AR774" i="1"/>
  <c r="AQ774" i="1"/>
  <c r="AY773" i="1"/>
  <c r="AX773" i="1"/>
  <c r="U773" i="1"/>
  <c r="AW773" i="1"/>
  <c r="AV773" i="1"/>
  <c r="AU773" i="1"/>
  <c r="BI772" i="1"/>
  <c r="BM772" i="1"/>
  <c r="BW772" i="1"/>
  <c r="BX772" i="1"/>
  <c r="BY772" i="1"/>
  <c r="CG772" i="1"/>
  <c r="CF772" i="1"/>
  <c r="BL772" i="1"/>
  <c r="BT772" i="1"/>
  <c r="BU772" i="1"/>
  <c r="BV772" i="1"/>
  <c r="CE772" i="1"/>
  <c r="CD772" i="1"/>
  <c r="BK772" i="1"/>
  <c r="BQ772" i="1"/>
  <c r="BR772" i="1"/>
  <c r="BS772" i="1"/>
  <c r="CC772" i="1"/>
  <c r="CB772" i="1"/>
  <c r="BJ772" i="1"/>
  <c r="BN772" i="1"/>
  <c r="BO772" i="1"/>
  <c r="BP772" i="1"/>
  <c r="CA772" i="1"/>
  <c r="BZ772" i="1"/>
  <c r="AY772" i="1"/>
  <c r="AX772" i="1"/>
  <c r="U772" i="1"/>
  <c r="AW772" i="1"/>
  <c r="AV772" i="1"/>
  <c r="AU772" i="1"/>
  <c r="AR772" i="1"/>
  <c r="AQ772" i="1"/>
  <c r="BI771" i="1"/>
  <c r="BM771" i="1"/>
  <c r="BW771" i="1"/>
  <c r="BX771" i="1"/>
  <c r="BY771" i="1"/>
  <c r="CG771" i="1"/>
  <c r="CF771" i="1"/>
  <c r="BL771" i="1"/>
  <c r="BT771" i="1"/>
  <c r="BU771" i="1"/>
  <c r="BV771" i="1"/>
  <c r="CE771" i="1"/>
  <c r="CD771" i="1"/>
  <c r="BK771" i="1"/>
  <c r="BQ771" i="1"/>
  <c r="BR771" i="1"/>
  <c r="BS771" i="1"/>
  <c r="CC771" i="1"/>
  <c r="CB771" i="1"/>
  <c r="BJ771" i="1"/>
  <c r="BN771" i="1"/>
  <c r="BO771" i="1"/>
  <c r="BP771" i="1"/>
  <c r="CA771" i="1"/>
  <c r="BZ771" i="1"/>
  <c r="AY771" i="1"/>
  <c r="AX771" i="1"/>
  <c r="U771" i="1"/>
  <c r="AW771" i="1"/>
  <c r="AV771" i="1"/>
  <c r="AU771" i="1"/>
  <c r="AR771" i="1"/>
  <c r="AQ771" i="1"/>
  <c r="BI770" i="1"/>
  <c r="BM770" i="1"/>
  <c r="BW770" i="1"/>
  <c r="BX770" i="1"/>
  <c r="BY770" i="1"/>
  <c r="CG770" i="1"/>
  <c r="CF770" i="1"/>
  <c r="BL770" i="1"/>
  <c r="BT770" i="1"/>
  <c r="BU770" i="1"/>
  <c r="BV770" i="1"/>
  <c r="CE770" i="1"/>
  <c r="CD770" i="1"/>
  <c r="BK770" i="1"/>
  <c r="BQ770" i="1"/>
  <c r="BR770" i="1"/>
  <c r="BS770" i="1"/>
  <c r="CC770" i="1"/>
  <c r="CB770" i="1"/>
  <c r="BJ770" i="1"/>
  <c r="BN770" i="1"/>
  <c r="BO770" i="1"/>
  <c r="BP770" i="1"/>
  <c r="CA770" i="1"/>
  <c r="BZ770" i="1"/>
  <c r="AY770" i="1"/>
  <c r="AX770" i="1"/>
  <c r="U770" i="1"/>
  <c r="AW770" i="1"/>
  <c r="AV770" i="1"/>
  <c r="AU770" i="1"/>
  <c r="AR770" i="1"/>
  <c r="AQ770" i="1"/>
  <c r="AY769" i="1"/>
  <c r="AX769" i="1"/>
  <c r="U769" i="1"/>
  <c r="AW769" i="1"/>
  <c r="AV769" i="1"/>
  <c r="AU769" i="1"/>
  <c r="BI768" i="1"/>
  <c r="BM768" i="1"/>
  <c r="BW768" i="1"/>
  <c r="BX768" i="1"/>
  <c r="BY768" i="1"/>
  <c r="CG768" i="1"/>
  <c r="CF768" i="1"/>
  <c r="BL768" i="1"/>
  <c r="BT768" i="1"/>
  <c r="BU768" i="1"/>
  <c r="BV768" i="1"/>
  <c r="CE768" i="1"/>
  <c r="CD768" i="1"/>
  <c r="BK768" i="1"/>
  <c r="BQ768" i="1"/>
  <c r="BR768" i="1"/>
  <c r="BS768" i="1"/>
  <c r="CC768" i="1"/>
  <c r="CB768" i="1"/>
  <c r="BJ768" i="1"/>
  <c r="BN768" i="1"/>
  <c r="BO768" i="1"/>
  <c r="BP768" i="1"/>
  <c r="CA768" i="1"/>
  <c r="BZ768" i="1"/>
  <c r="AY768" i="1"/>
  <c r="AX768" i="1"/>
  <c r="U768" i="1"/>
  <c r="AW768" i="1"/>
  <c r="AV768" i="1"/>
  <c r="AU768" i="1"/>
  <c r="AR768" i="1"/>
  <c r="AQ768" i="1"/>
  <c r="BI767" i="1"/>
  <c r="BM767" i="1"/>
  <c r="BW767" i="1"/>
  <c r="BX767" i="1"/>
  <c r="BY767" i="1"/>
  <c r="CG767" i="1"/>
  <c r="CF767" i="1"/>
  <c r="BL767" i="1"/>
  <c r="BT767" i="1"/>
  <c r="BU767" i="1"/>
  <c r="BV767" i="1"/>
  <c r="CE767" i="1"/>
  <c r="CD767" i="1"/>
  <c r="BK767" i="1"/>
  <c r="BQ767" i="1"/>
  <c r="BR767" i="1"/>
  <c r="BS767" i="1"/>
  <c r="CC767" i="1"/>
  <c r="CB767" i="1"/>
  <c r="BJ767" i="1"/>
  <c r="BN767" i="1"/>
  <c r="BO767" i="1"/>
  <c r="BP767" i="1"/>
  <c r="CA767" i="1"/>
  <c r="BZ767" i="1"/>
  <c r="AY767" i="1"/>
  <c r="AX767" i="1"/>
  <c r="U767" i="1"/>
  <c r="AW767" i="1"/>
  <c r="AV767" i="1"/>
  <c r="AU767" i="1"/>
  <c r="AR767" i="1"/>
  <c r="AQ767" i="1"/>
  <c r="BI766" i="1"/>
  <c r="BM766" i="1"/>
  <c r="BW766" i="1"/>
  <c r="BX766" i="1"/>
  <c r="BY766" i="1"/>
  <c r="CG766" i="1"/>
  <c r="CF766" i="1"/>
  <c r="BL766" i="1"/>
  <c r="BT766" i="1"/>
  <c r="BU766" i="1"/>
  <c r="BV766" i="1"/>
  <c r="CE766" i="1"/>
  <c r="CD766" i="1"/>
  <c r="BK766" i="1"/>
  <c r="BQ766" i="1"/>
  <c r="BR766" i="1"/>
  <c r="BS766" i="1"/>
  <c r="CC766" i="1"/>
  <c r="CB766" i="1"/>
  <c r="BJ766" i="1"/>
  <c r="BN766" i="1"/>
  <c r="BO766" i="1"/>
  <c r="BP766" i="1"/>
  <c r="CA766" i="1"/>
  <c r="BZ766" i="1"/>
  <c r="AY766" i="1"/>
  <c r="AX766" i="1"/>
  <c r="U766" i="1"/>
  <c r="AW766" i="1"/>
  <c r="AV766" i="1"/>
  <c r="AU766" i="1"/>
  <c r="AR766" i="1"/>
  <c r="AQ766" i="1"/>
  <c r="BI765" i="1"/>
  <c r="BM765" i="1"/>
  <c r="BW765" i="1"/>
  <c r="BX765" i="1"/>
  <c r="BY765" i="1"/>
  <c r="CG765" i="1"/>
  <c r="CF765" i="1"/>
  <c r="BL765" i="1"/>
  <c r="BT765" i="1"/>
  <c r="BU765" i="1"/>
  <c r="BV765" i="1"/>
  <c r="CE765" i="1"/>
  <c r="CD765" i="1"/>
  <c r="BK765" i="1"/>
  <c r="BQ765" i="1"/>
  <c r="BR765" i="1"/>
  <c r="BS765" i="1"/>
  <c r="CC765" i="1"/>
  <c r="CB765" i="1"/>
  <c r="BJ765" i="1"/>
  <c r="BN765" i="1"/>
  <c r="BO765" i="1"/>
  <c r="BP765" i="1"/>
  <c r="CA765" i="1"/>
  <c r="BZ765" i="1"/>
  <c r="AY765" i="1"/>
  <c r="AX765" i="1"/>
  <c r="U765" i="1"/>
  <c r="AW765" i="1"/>
  <c r="AV765" i="1"/>
  <c r="AU765" i="1"/>
  <c r="AR765" i="1"/>
  <c r="AQ765" i="1"/>
  <c r="BI764" i="1"/>
  <c r="BM764" i="1"/>
  <c r="BW764" i="1"/>
  <c r="BX764" i="1"/>
  <c r="BY764" i="1"/>
  <c r="CG764" i="1"/>
  <c r="CF764" i="1"/>
  <c r="BL764" i="1"/>
  <c r="BT764" i="1"/>
  <c r="BU764" i="1"/>
  <c r="BV764" i="1"/>
  <c r="CE764" i="1"/>
  <c r="CD764" i="1"/>
  <c r="BK764" i="1"/>
  <c r="BQ764" i="1"/>
  <c r="BR764" i="1"/>
  <c r="BS764" i="1"/>
  <c r="CC764" i="1"/>
  <c r="CB764" i="1"/>
  <c r="BJ764" i="1"/>
  <c r="BN764" i="1"/>
  <c r="BO764" i="1"/>
  <c r="BP764" i="1"/>
  <c r="CA764" i="1"/>
  <c r="BZ764" i="1"/>
  <c r="AY764" i="1"/>
  <c r="AX764" i="1"/>
  <c r="U764" i="1"/>
  <c r="AW764" i="1"/>
  <c r="AV764" i="1"/>
  <c r="AU764" i="1"/>
  <c r="BI763" i="1"/>
  <c r="BM763" i="1"/>
  <c r="BW763" i="1"/>
  <c r="BX763" i="1"/>
  <c r="BY763" i="1"/>
  <c r="CG763" i="1"/>
  <c r="CF763" i="1"/>
  <c r="BL763" i="1"/>
  <c r="BT763" i="1"/>
  <c r="BU763" i="1"/>
  <c r="BV763" i="1"/>
  <c r="CE763" i="1"/>
  <c r="CD763" i="1"/>
  <c r="BK763" i="1"/>
  <c r="BQ763" i="1"/>
  <c r="BR763" i="1"/>
  <c r="BS763" i="1"/>
  <c r="CC763" i="1"/>
  <c r="CB763" i="1"/>
  <c r="BJ763" i="1"/>
  <c r="BN763" i="1"/>
  <c r="BO763" i="1"/>
  <c r="BP763" i="1"/>
  <c r="CA763" i="1"/>
  <c r="BZ763" i="1"/>
  <c r="AY763" i="1"/>
  <c r="AX763" i="1"/>
  <c r="U763" i="1"/>
  <c r="AW763" i="1"/>
  <c r="AV763" i="1"/>
  <c r="AU763" i="1"/>
  <c r="AR763" i="1"/>
  <c r="AQ763" i="1"/>
  <c r="BI762" i="1"/>
  <c r="BM762" i="1"/>
  <c r="BW762" i="1"/>
  <c r="BX762" i="1"/>
  <c r="BY762" i="1"/>
  <c r="CG762" i="1"/>
  <c r="CF762" i="1"/>
  <c r="BL762" i="1"/>
  <c r="BT762" i="1"/>
  <c r="BU762" i="1"/>
  <c r="BV762" i="1"/>
  <c r="CE762" i="1"/>
  <c r="CD762" i="1"/>
  <c r="BK762" i="1"/>
  <c r="BQ762" i="1"/>
  <c r="BR762" i="1"/>
  <c r="BS762" i="1"/>
  <c r="CC762" i="1"/>
  <c r="CB762" i="1"/>
  <c r="BJ762" i="1"/>
  <c r="BN762" i="1"/>
  <c r="BO762" i="1"/>
  <c r="BP762" i="1"/>
  <c r="CA762" i="1"/>
  <c r="BZ762" i="1"/>
  <c r="AY762" i="1"/>
  <c r="AX762" i="1"/>
  <c r="U762" i="1"/>
  <c r="AW762" i="1"/>
  <c r="AV762" i="1"/>
  <c r="AU762" i="1"/>
  <c r="AR762" i="1"/>
  <c r="AQ762" i="1"/>
  <c r="BI761" i="1"/>
  <c r="BM761" i="1"/>
  <c r="BW761" i="1"/>
  <c r="BX761" i="1"/>
  <c r="BY761" i="1"/>
  <c r="CG761" i="1"/>
  <c r="CF761" i="1"/>
  <c r="BL761" i="1"/>
  <c r="BT761" i="1"/>
  <c r="BU761" i="1"/>
  <c r="BV761" i="1"/>
  <c r="CE761" i="1"/>
  <c r="CD761" i="1"/>
  <c r="BK761" i="1"/>
  <c r="BQ761" i="1"/>
  <c r="BR761" i="1"/>
  <c r="BS761" i="1"/>
  <c r="CC761" i="1"/>
  <c r="CB761" i="1"/>
  <c r="BJ761" i="1"/>
  <c r="BN761" i="1"/>
  <c r="BO761" i="1"/>
  <c r="BP761" i="1"/>
  <c r="CA761" i="1"/>
  <c r="BZ761" i="1"/>
  <c r="AY761" i="1"/>
  <c r="AX761" i="1"/>
  <c r="U761" i="1"/>
  <c r="AW761" i="1"/>
  <c r="AV761" i="1"/>
  <c r="AU761" i="1"/>
  <c r="AR761" i="1"/>
  <c r="AQ761" i="1"/>
  <c r="BI760" i="1"/>
  <c r="BM760" i="1"/>
  <c r="BW760" i="1"/>
  <c r="BX760" i="1"/>
  <c r="BY760" i="1"/>
  <c r="CG760" i="1"/>
  <c r="CF760" i="1"/>
  <c r="BL760" i="1"/>
  <c r="BT760" i="1"/>
  <c r="BU760" i="1"/>
  <c r="BV760" i="1"/>
  <c r="CE760" i="1"/>
  <c r="CD760" i="1"/>
  <c r="BK760" i="1"/>
  <c r="BQ760" i="1"/>
  <c r="BR760" i="1"/>
  <c r="BS760" i="1"/>
  <c r="CC760" i="1"/>
  <c r="CB760" i="1"/>
  <c r="BJ760" i="1"/>
  <c r="BN760" i="1"/>
  <c r="BO760" i="1"/>
  <c r="BP760" i="1"/>
  <c r="CA760" i="1"/>
  <c r="BZ760" i="1"/>
  <c r="AY760" i="1"/>
  <c r="AX760" i="1"/>
  <c r="U760" i="1"/>
  <c r="AW760" i="1"/>
  <c r="AV760" i="1"/>
  <c r="AU760" i="1"/>
  <c r="AR760" i="1"/>
  <c r="AQ760" i="1"/>
  <c r="BI759" i="1"/>
  <c r="BM759" i="1"/>
  <c r="BW759" i="1"/>
  <c r="BX759" i="1"/>
  <c r="BY759" i="1"/>
  <c r="CG759" i="1"/>
  <c r="CF759" i="1"/>
  <c r="BL759" i="1"/>
  <c r="BT759" i="1"/>
  <c r="BU759" i="1"/>
  <c r="BV759" i="1"/>
  <c r="CE759" i="1"/>
  <c r="CD759" i="1"/>
  <c r="BK759" i="1"/>
  <c r="BQ759" i="1"/>
  <c r="BR759" i="1"/>
  <c r="BS759" i="1"/>
  <c r="CC759" i="1"/>
  <c r="CB759" i="1"/>
  <c r="BJ759" i="1"/>
  <c r="BN759" i="1"/>
  <c r="BO759" i="1"/>
  <c r="BP759" i="1"/>
  <c r="CA759" i="1"/>
  <c r="BZ759" i="1"/>
  <c r="AY759" i="1"/>
  <c r="AX759" i="1"/>
  <c r="U759" i="1"/>
  <c r="AW759" i="1"/>
  <c r="AV759" i="1"/>
  <c r="AU759" i="1"/>
  <c r="AR759" i="1"/>
  <c r="AQ759" i="1"/>
  <c r="BI758" i="1"/>
  <c r="BM758" i="1"/>
  <c r="BW758" i="1"/>
  <c r="BX758" i="1"/>
  <c r="BY758" i="1"/>
  <c r="CG758" i="1"/>
  <c r="CF758" i="1"/>
  <c r="BL758" i="1"/>
  <c r="BT758" i="1"/>
  <c r="BU758" i="1"/>
  <c r="BV758" i="1"/>
  <c r="CE758" i="1"/>
  <c r="CD758" i="1"/>
  <c r="BK758" i="1"/>
  <c r="BQ758" i="1"/>
  <c r="BR758" i="1"/>
  <c r="BS758" i="1"/>
  <c r="CC758" i="1"/>
  <c r="CB758" i="1"/>
  <c r="BJ758" i="1"/>
  <c r="BN758" i="1"/>
  <c r="BO758" i="1"/>
  <c r="BP758" i="1"/>
  <c r="CA758" i="1"/>
  <c r="BZ758" i="1"/>
  <c r="AY758" i="1"/>
  <c r="AX758" i="1"/>
  <c r="U758" i="1"/>
  <c r="AW758" i="1"/>
  <c r="AV758" i="1"/>
  <c r="AU758" i="1"/>
  <c r="AR758" i="1"/>
  <c r="AQ758" i="1"/>
  <c r="BI757" i="1"/>
  <c r="BM757" i="1"/>
  <c r="BW757" i="1"/>
  <c r="BX757" i="1"/>
  <c r="BY757" i="1"/>
  <c r="CG757" i="1"/>
  <c r="CF757" i="1"/>
  <c r="BL757" i="1"/>
  <c r="BT757" i="1"/>
  <c r="BU757" i="1"/>
  <c r="BV757" i="1"/>
  <c r="CE757" i="1"/>
  <c r="CD757" i="1"/>
  <c r="BK757" i="1"/>
  <c r="BQ757" i="1"/>
  <c r="BR757" i="1"/>
  <c r="BS757" i="1"/>
  <c r="CC757" i="1"/>
  <c r="CB757" i="1"/>
  <c r="BJ757" i="1"/>
  <c r="BN757" i="1"/>
  <c r="BO757" i="1"/>
  <c r="BP757" i="1"/>
  <c r="CA757" i="1"/>
  <c r="BZ757" i="1"/>
  <c r="AY757" i="1"/>
  <c r="AX757" i="1"/>
  <c r="U757" i="1"/>
  <c r="AW757" i="1"/>
  <c r="AV757" i="1"/>
  <c r="AU757" i="1"/>
  <c r="AR757" i="1"/>
  <c r="AQ757" i="1"/>
  <c r="BI756" i="1"/>
  <c r="BM756" i="1"/>
  <c r="BW756" i="1"/>
  <c r="BX756" i="1"/>
  <c r="BY756" i="1"/>
  <c r="CG756" i="1"/>
  <c r="CF756" i="1"/>
  <c r="BL756" i="1"/>
  <c r="BT756" i="1"/>
  <c r="BU756" i="1"/>
  <c r="BV756" i="1"/>
  <c r="CE756" i="1"/>
  <c r="CD756" i="1"/>
  <c r="BK756" i="1"/>
  <c r="BQ756" i="1"/>
  <c r="BR756" i="1"/>
  <c r="BS756" i="1"/>
  <c r="CC756" i="1"/>
  <c r="CB756" i="1"/>
  <c r="BJ756" i="1"/>
  <c r="BN756" i="1"/>
  <c r="BO756" i="1"/>
  <c r="BP756" i="1"/>
  <c r="CA756" i="1"/>
  <c r="BZ756" i="1"/>
  <c r="AY756" i="1"/>
  <c r="AX756" i="1"/>
  <c r="U756" i="1"/>
  <c r="AW756" i="1"/>
  <c r="AV756" i="1"/>
  <c r="AU756" i="1"/>
  <c r="AR756" i="1"/>
  <c r="AQ756" i="1"/>
  <c r="BI755" i="1"/>
  <c r="BM755" i="1"/>
  <c r="BW755" i="1"/>
  <c r="BX755" i="1"/>
  <c r="BY755" i="1"/>
  <c r="CG755" i="1"/>
  <c r="CF755" i="1"/>
  <c r="BL755" i="1"/>
  <c r="BT755" i="1"/>
  <c r="BU755" i="1"/>
  <c r="BV755" i="1"/>
  <c r="CE755" i="1"/>
  <c r="CD755" i="1"/>
  <c r="BK755" i="1"/>
  <c r="BQ755" i="1"/>
  <c r="BR755" i="1"/>
  <c r="BS755" i="1"/>
  <c r="CC755" i="1"/>
  <c r="CB755" i="1"/>
  <c r="BJ755" i="1"/>
  <c r="BN755" i="1"/>
  <c r="BO755" i="1"/>
  <c r="BP755" i="1"/>
  <c r="CA755" i="1"/>
  <c r="BZ755" i="1"/>
  <c r="AY755" i="1"/>
  <c r="AX755" i="1"/>
  <c r="U755" i="1"/>
  <c r="AW755" i="1"/>
  <c r="AV755" i="1"/>
  <c r="AU755" i="1"/>
  <c r="AR755" i="1"/>
  <c r="AQ755" i="1"/>
  <c r="AY754" i="1"/>
  <c r="AX754" i="1"/>
  <c r="U754" i="1"/>
  <c r="AW754" i="1"/>
  <c r="AV754" i="1"/>
  <c r="AU754" i="1"/>
  <c r="BI753" i="1"/>
  <c r="BM753" i="1"/>
  <c r="BW753" i="1"/>
  <c r="BX753" i="1"/>
  <c r="BY753" i="1"/>
  <c r="CG753" i="1"/>
  <c r="CF753" i="1"/>
  <c r="BL753" i="1"/>
  <c r="BT753" i="1"/>
  <c r="BU753" i="1"/>
  <c r="BV753" i="1"/>
  <c r="CE753" i="1"/>
  <c r="CD753" i="1"/>
  <c r="BK753" i="1"/>
  <c r="BQ753" i="1"/>
  <c r="BR753" i="1"/>
  <c r="BS753" i="1"/>
  <c r="CC753" i="1"/>
  <c r="CB753" i="1"/>
  <c r="BJ753" i="1"/>
  <c r="BN753" i="1"/>
  <c r="BO753" i="1"/>
  <c r="BP753" i="1"/>
  <c r="CA753" i="1"/>
  <c r="BZ753" i="1"/>
  <c r="AY753" i="1"/>
  <c r="AX753" i="1"/>
  <c r="U753" i="1"/>
  <c r="AW753" i="1"/>
  <c r="AV753" i="1"/>
  <c r="AU753" i="1"/>
  <c r="AR753" i="1"/>
  <c r="AQ753" i="1"/>
  <c r="BI752" i="1"/>
  <c r="BM752" i="1"/>
  <c r="BW752" i="1"/>
  <c r="BX752" i="1"/>
  <c r="BY752" i="1"/>
  <c r="CG752" i="1"/>
  <c r="CF752" i="1"/>
  <c r="BL752" i="1"/>
  <c r="BT752" i="1"/>
  <c r="BU752" i="1"/>
  <c r="BV752" i="1"/>
  <c r="CE752" i="1"/>
  <c r="CD752" i="1"/>
  <c r="BK752" i="1"/>
  <c r="BQ752" i="1"/>
  <c r="BR752" i="1"/>
  <c r="BS752" i="1"/>
  <c r="CC752" i="1"/>
  <c r="CB752" i="1"/>
  <c r="BJ752" i="1"/>
  <c r="BN752" i="1"/>
  <c r="BO752" i="1"/>
  <c r="BP752" i="1"/>
  <c r="CA752" i="1"/>
  <c r="BZ752" i="1"/>
  <c r="AY752" i="1"/>
  <c r="AX752" i="1"/>
  <c r="U752" i="1"/>
  <c r="AW752" i="1"/>
  <c r="AV752" i="1"/>
  <c r="AU752" i="1"/>
  <c r="AR752" i="1"/>
  <c r="AQ752" i="1"/>
  <c r="BI751" i="1"/>
  <c r="BM751" i="1"/>
  <c r="BW751" i="1"/>
  <c r="BX751" i="1"/>
  <c r="BY751" i="1"/>
  <c r="CG751" i="1"/>
  <c r="CF751" i="1"/>
  <c r="BL751" i="1"/>
  <c r="BT751" i="1"/>
  <c r="BU751" i="1"/>
  <c r="BV751" i="1"/>
  <c r="CE751" i="1"/>
  <c r="CD751" i="1"/>
  <c r="BK751" i="1"/>
  <c r="BQ751" i="1"/>
  <c r="BR751" i="1"/>
  <c r="BS751" i="1"/>
  <c r="CC751" i="1"/>
  <c r="CB751" i="1"/>
  <c r="BJ751" i="1"/>
  <c r="BN751" i="1"/>
  <c r="BO751" i="1"/>
  <c r="BP751" i="1"/>
  <c r="CA751" i="1"/>
  <c r="BZ751" i="1"/>
  <c r="AY751" i="1"/>
  <c r="AX751" i="1"/>
  <c r="U751" i="1"/>
  <c r="AW751" i="1"/>
  <c r="AV751" i="1"/>
  <c r="AU751" i="1"/>
  <c r="AR751" i="1"/>
  <c r="AQ751" i="1"/>
  <c r="K752" i="1"/>
  <c r="J752" i="1"/>
  <c r="K751" i="1"/>
  <c r="J751" i="1"/>
  <c r="I981" i="1"/>
  <c r="AH147" i="1"/>
  <c r="AZ664" i="1"/>
  <c r="AZ665" i="1"/>
  <c r="H704" i="1"/>
  <c r="AI704" i="1"/>
  <c r="BI704" i="1"/>
  <c r="BM704" i="1"/>
  <c r="BW704" i="1"/>
  <c r="BX704" i="1"/>
  <c r="BY704" i="1"/>
  <c r="CG704" i="1"/>
  <c r="H730" i="1"/>
  <c r="AI730" i="1"/>
  <c r="BI730" i="1"/>
  <c r="BM730" i="1"/>
  <c r="BW730" i="1"/>
  <c r="BX730" i="1"/>
  <c r="BY730" i="1"/>
  <c r="CG730" i="1"/>
  <c r="H745" i="1"/>
  <c r="AI745" i="1"/>
  <c r="BI745" i="1"/>
  <c r="BM745" i="1"/>
  <c r="BW745" i="1"/>
  <c r="BX745" i="1"/>
  <c r="BY745" i="1"/>
  <c r="CG745" i="1"/>
  <c r="H748" i="1"/>
  <c r="AI748" i="1"/>
  <c r="BI748" i="1"/>
  <c r="BM748" i="1"/>
  <c r="BW748" i="1"/>
  <c r="BX748" i="1"/>
  <c r="BY748" i="1"/>
  <c r="CG748" i="1"/>
  <c r="CF704" i="1"/>
  <c r="CF730" i="1"/>
  <c r="CF745" i="1"/>
  <c r="CF748" i="1"/>
  <c r="BL704" i="1"/>
  <c r="BT704" i="1"/>
  <c r="BU704" i="1"/>
  <c r="BV704" i="1"/>
  <c r="CE704" i="1"/>
  <c r="BL730" i="1"/>
  <c r="BT730" i="1"/>
  <c r="BU730" i="1"/>
  <c r="BV730" i="1"/>
  <c r="CE730" i="1"/>
  <c r="BL745" i="1"/>
  <c r="BT745" i="1"/>
  <c r="BU745" i="1"/>
  <c r="BV745" i="1"/>
  <c r="CE745" i="1"/>
  <c r="BL748" i="1"/>
  <c r="BT748" i="1"/>
  <c r="BU748" i="1"/>
  <c r="BV748" i="1"/>
  <c r="CE748" i="1"/>
  <c r="CD704" i="1"/>
  <c r="CD730" i="1"/>
  <c r="CD745" i="1"/>
  <c r="CD748" i="1"/>
  <c r="BK704" i="1"/>
  <c r="BQ704" i="1"/>
  <c r="BR704" i="1"/>
  <c r="BS704" i="1"/>
  <c r="CC704" i="1"/>
  <c r="BK730" i="1"/>
  <c r="BQ730" i="1"/>
  <c r="BR730" i="1"/>
  <c r="BS730" i="1"/>
  <c r="CC730" i="1"/>
  <c r="BK745" i="1"/>
  <c r="BQ745" i="1"/>
  <c r="BR745" i="1"/>
  <c r="BS745" i="1"/>
  <c r="CC745" i="1"/>
  <c r="BK748" i="1"/>
  <c r="BQ748" i="1"/>
  <c r="BR748" i="1"/>
  <c r="BS748" i="1"/>
  <c r="CC748" i="1"/>
  <c r="CB704" i="1"/>
  <c r="CB730" i="1"/>
  <c r="CB745" i="1"/>
  <c r="CB748" i="1"/>
  <c r="BJ704" i="1"/>
  <c r="BN704" i="1"/>
  <c r="BO704" i="1"/>
  <c r="BP704" i="1"/>
  <c r="CA704" i="1"/>
  <c r="BJ730" i="1"/>
  <c r="BN730" i="1"/>
  <c r="BO730" i="1"/>
  <c r="BP730" i="1"/>
  <c r="CA730" i="1"/>
  <c r="BJ745" i="1"/>
  <c r="BN745" i="1"/>
  <c r="BO745" i="1"/>
  <c r="BP745" i="1"/>
  <c r="CA745" i="1"/>
  <c r="BJ748" i="1"/>
  <c r="BN748" i="1"/>
  <c r="BO748" i="1"/>
  <c r="BP748" i="1"/>
  <c r="CA748" i="1"/>
  <c r="BZ704" i="1"/>
  <c r="BZ730" i="1"/>
  <c r="BZ745" i="1"/>
  <c r="BZ748" i="1"/>
  <c r="AY750" i="1"/>
  <c r="AX750" i="1"/>
  <c r="U750" i="1"/>
  <c r="AW750" i="1"/>
  <c r="AV750" i="1"/>
  <c r="AU750" i="1"/>
  <c r="H749" i="1"/>
  <c r="AI749" i="1"/>
  <c r="BI749" i="1"/>
  <c r="BM749" i="1"/>
  <c r="BW749" i="1"/>
  <c r="BX749" i="1"/>
  <c r="BY749" i="1"/>
  <c r="CG749" i="1"/>
  <c r="CF749" i="1"/>
  <c r="BL749" i="1"/>
  <c r="BT749" i="1"/>
  <c r="BU749" i="1"/>
  <c r="BV749" i="1"/>
  <c r="CE749" i="1"/>
  <c r="CD749" i="1"/>
  <c r="BK749" i="1"/>
  <c r="BQ749" i="1"/>
  <c r="BR749" i="1"/>
  <c r="BS749" i="1"/>
  <c r="CC749" i="1"/>
  <c r="CB749" i="1"/>
  <c r="BJ749" i="1"/>
  <c r="BN749" i="1"/>
  <c r="BO749" i="1"/>
  <c r="BP749" i="1"/>
  <c r="CA749" i="1"/>
  <c r="BZ749" i="1"/>
  <c r="AY749" i="1"/>
  <c r="AX749" i="1"/>
  <c r="U749" i="1"/>
  <c r="AW749" i="1"/>
  <c r="AV749" i="1"/>
  <c r="AU749" i="1"/>
  <c r="AR749" i="1"/>
  <c r="AQ749" i="1"/>
  <c r="AY748" i="1"/>
  <c r="AX748" i="1"/>
  <c r="U748" i="1"/>
  <c r="AW748" i="1"/>
  <c r="AV748" i="1"/>
  <c r="AU748" i="1"/>
  <c r="AR748" i="1"/>
  <c r="AQ748" i="1"/>
  <c r="H747" i="1"/>
  <c r="AI747" i="1"/>
  <c r="BI747" i="1"/>
  <c r="BM747" i="1"/>
  <c r="BW747" i="1"/>
  <c r="BX747" i="1"/>
  <c r="BY747" i="1"/>
  <c r="CG747" i="1"/>
  <c r="CF747" i="1"/>
  <c r="BL747" i="1"/>
  <c r="BT747" i="1"/>
  <c r="BU747" i="1"/>
  <c r="BV747" i="1"/>
  <c r="CE747" i="1"/>
  <c r="CD747" i="1"/>
  <c r="BK747" i="1"/>
  <c r="BQ747" i="1"/>
  <c r="BR747" i="1"/>
  <c r="BS747" i="1"/>
  <c r="CC747" i="1"/>
  <c r="CB747" i="1"/>
  <c r="BJ747" i="1"/>
  <c r="BN747" i="1"/>
  <c r="BO747" i="1"/>
  <c r="BP747" i="1"/>
  <c r="CA747" i="1"/>
  <c r="BZ747" i="1"/>
  <c r="AY747" i="1"/>
  <c r="AX747" i="1"/>
  <c r="U747" i="1"/>
  <c r="AW747" i="1"/>
  <c r="AV747" i="1"/>
  <c r="AU747" i="1"/>
  <c r="AR747" i="1"/>
  <c r="AQ747" i="1"/>
  <c r="H746" i="1"/>
  <c r="AI746" i="1"/>
  <c r="BI746" i="1"/>
  <c r="BM746" i="1"/>
  <c r="BW746" i="1"/>
  <c r="BX746" i="1"/>
  <c r="BY746" i="1"/>
  <c r="CG746" i="1"/>
  <c r="CF746" i="1"/>
  <c r="BL746" i="1"/>
  <c r="BT746" i="1"/>
  <c r="BU746" i="1"/>
  <c r="BV746" i="1"/>
  <c r="CE746" i="1"/>
  <c r="CD746" i="1"/>
  <c r="BK746" i="1"/>
  <c r="BQ746" i="1"/>
  <c r="BR746" i="1"/>
  <c r="BS746" i="1"/>
  <c r="CC746" i="1"/>
  <c r="CB746" i="1"/>
  <c r="BJ746" i="1"/>
  <c r="BN746" i="1"/>
  <c r="BO746" i="1"/>
  <c r="BP746" i="1"/>
  <c r="CA746" i="1"/>
  <c r="BZ746" i="1"/>
  <c r="AY746" i="1"/>
  <c r="AX746" i="1"/>
  <c r="U746" i="1"/>
  <c r="AW746" i="1"/>
  <c r="AV746" i="1"/>
  <c r="AU746" i="1"/>
  <c r="AR746" i="1"/>
  <c r="AQ746" i="1"/>
  <c r="AY745" i="1"/>
  <c r="AX745" i="1"/>
  <c r="U745" i="1"/>
  <c r="AW745" i="1"/>
  <c r="AV745" i="1"/>
  <c r="AU745" i="1"/>
  <c r="AR745" i="1"/>
  <c r="AQ745" i="1"/>
  <c r="H744" i="1"/>
  <c r="AI744" i="1"/>
  <c r="BI744" i="1"/>
  <c r="BM744" i="1"/>
  <c r="BW744" i="1"/>
  <c r="BX744" i="1"/>
  <c r="BY744" i="1"/>
  <c r="CG744" i="1"/>
  <c r="CF744" i="1"/>
  <c r="BL744" i="1"/>
  <c r="BT744" i="1"/>
  <c r="BU744" i="1"/>
  <c r="BV744" i="1"/>
  <c r="CE744" i="1"/>
  <c r="CD744" i="1"/>
  <c r="BK744" i="1"/>
  <c r="BQ744" i="1"/>
  <c r="BR744" i="1"/>
  <c r="BS744" i="1"/>
  <c r="CC744" i="1"/>
  <c r="CB744" i="1"/>
  <c r="BJ744" i="1"/>
  <c r="BN744" i="1"/>
  <c r="BO744" i="1"/>
  <c r="BP744" i="1"/>
  <c r="CA744" i="1"/>
  <c r="BZ744" i="1"/>
  <c r="AY744" i="1"/>
  <c r="AX744" i="1"/>
  <c r="U744" i="1"/>
  <c r="AW744" i="1"/>
  <c r="AV744" i="1"/>
  <c r="AU744" i="1"/>
  <c r="AR744" i="1"/>
  <c r="AQ744" i="1"/>
  <c r="H743" i="1"/>
  <c r="AI743" i="1"/>
  <c r="BI743" i="1"/>
  <c r="BM743" i="1"/>
  <c r="BW743" i="1"/>
  <c r="BX743" i="1"/>
  <c r="BY743" i="1"/>
  <c r="CG743" i="1"/>
  <c r="CF743" i="1"/>
  <c r="BL743" i="1"/>
  <c r="BT743" i="1"/>
  <c r="BU743" i="1"/>
  <c r="BV743" i="1"/>
  <c r="CE743" i="1"/>
  <c r="CD743" i="1"/>
  <c r="BK743" i="1"/>
  <c r="BQ743" i="1"/>
  <c r="BR743" i="1"/>
  <c r="BS743" i="1"/>
  <c r="CC743" i="1"/>
  <c r="CB743" i="1"/>
  <c r="BJ743" i="1"/>
  <c r="BN743" i="1"/>
  <c r="BO743" i="1"/>
  <c r="BP743" i="1"/>
  <c r="CA743" i="1"/>
  <c r="BZ743" i="1"/>
  <c r="AY743" i="1"/>
  <c r="AX743" i="1"/>
  <c r="U743" i="1"/>
  <c r="AW743" i="1"/>
  <c r="AV743" i="1"/>
  <c r="AU743" i="1"/>
  <c r="AR743" i="1"/>
  <c r="AQ743" i="1"/>
  <c r="H742" i="1"/>
  <c r="AI742" i="1"/>
  <c r="BI742" i="1"/>
  <c r="BM742" i="1"/>
  <c r="BW742" i="1"/>
  <c r="BX742" i="1"/>
  <c r="BY742" i="1"/>
  <c r="CG742" i="1"/>
  <c r="CF742" i="1"/>
  <c r="BL742" i="1"/>
  <c r="BT742" i="1"/>
  <c r="BU742" i="1"/>
  <c r="BV742" i="1"/>
  <c r="CE742" i="1"/>
  <c r="CD742" i="1"/>
  <c r="BK742" i="1"/>
  <c r="BQ742" i="1"/>
  <c r="BR742" i="1"/>
  <c r="BS742" i="1"/>
  <c r="CC742" i="1"/>
  <c r="CB742" i="1"/>
  <c r="BJ742" i="1"/>
  <c r="BN742" i="1"/>
  <c r="BO742" i="1"/>
  <c r="BP742" i="1"/>
  <c r="CA742" i="1"/>
  <c r="BZ742" i="1"/>
  <c r="AY742" i="1"/>
  <c r="AX742" i="1"/>
  <c r="U742" i="1"/>
  <c r="AW742" i="1"/>
  <c r="AV742" i="1"/>
  <c r="AU742" i="1"/>
  <c r="AR742" i="1"/>
  <c r="AQ742" i="1"/>
  <c r="H741" i="1"/>
  <c r="AI741" i="1"/>
  <c r="BI741" i="1"/>
  <c r="BM741" i="1"/>
  <c r="BW741" i="1"/>
  <c r="BX741" i="1"/>
  <c r="BY741" i="1"/>
  <c r="CG741" i="1"/>
  <c r="CF741" i="1"/>
  <c r="BL741" i="1"/>
  <c r="BT741" i="1"/>
  <c r="BU741" i="1"/>
  <c r="BV741" i="1"/>
  <c r="CE741" i="1"/>
  <c r="CD741" i="1"/>
  <c r="BK741" i="1"/>
  <c r="BQ741" i="1"/>
  <c r="BR741" i="1"/>
  <c r="BS741" i="1"/>
  <c r="CC741" i="1"/>
  <c r="CB741" i="1"/>
  <c r="BJ741" i="1"/>
  <c r="BN741" i="1"/>
  <c r="BO741" i="1"/>
  <c r="BP741" i="1"/>
  <c r="CA741" i="1"/>
  <c r="BZ741" i="1"/>
  <c r="AY741" i="1"/>
  <c r="AX741" i="1"/>
  <c r="U741" i="1"/>
  <c r="AW741" i="1"/>
  <c r="AV741" i="1"/>
  <c r="AU741" i="1"/>
  <c r="AR741" i="1"/>
  <c r="AQ741" i="1"/>
  <c r="H740" i="1"/>
  <c r="AI740" i="1"/>
  <c r="BI740" i="1"/>
  <c r="BM740" i="1"/>
  <c r="BW740" i="1"/>
  <c r="BX740" i="1"/>
  <c r="BY740" i="1"/>
  <c r="CG740" i="1"/>
  <c r="CF740" i="1"/>
  <c r="BL740" i="1"/>
  <c r="BT740" i="1"/>
  <c r="BU740" i="1"/>
  <c r="BV740" i="1"/>
  <c r="CE740" i="1"/>
  <c r="CD740" i="1"/>
  <c r="BK740" i="1"/>
  <c r="BQ740" i="1"/>
  <c r="BR740" i="1"/>
  <c r="BS740" i="1"/>
  <c r="CC740" i="1"/>
  <c r="CB740" i="1"/>
  <c r="BJ740" i="1"/>
  <c r="BN740" i="1"/>
  <c r="BO740" i="1"/>
  <c r="BP740" i="1"/>
  <c r="CA740" i="1"/>
  <c r="BZ740" i="1"/>
  <c r="AY740" i="1"/>
  <c r="AX740" i="1"/>
  <c r="U740" i="1"/>
  <c r="AW740" i="1"/>
  <c r="AV740" i="1"/>
  <c r="AU740" i="1"/>
  <c r="AR740" i="1"/>
  <c r="AQ740" i="1"/>
  <c r="H739" i="1"/>
  <c r="AI739" i="1"/>
  <c r="BI739" i="1"/>
  <c r="BM739" i="1"/>
  <c r="BW739" i="1"/>
  <c r="BX739" i="1"/>
  <c r="BY739" i="1"/>
  <c r="CG739" i="1"/>
  <c r="CF739" i="1"/>
  <c r="BL739" i="1"/>
  <c r="BT739" i="1"/>
  <c r="BU739" i="1"/>
  <c r="BV739" i="1"/>
  <c r="CE739" i="1"/>
  <c r="CD739" i="1"/>
  <c r="BK739" i="1"/>
  <c r="BQ739" i="1"/>
  <c r="BR739" i="1"/>
  <c r="BS739" i="1"/>
  <c r="CC739" i="1"/>
  <c r="CB739" i="1"/>
  <c r="BJ739" i="1"/>
  <c r="BN739" i="1"/>
  <c r="BO739" i="1"/>
  <c r="BP739" i="1"/>
  <c r="CA739" i="1"/>
  <c r="BZ739" i="1"/>
  <c r="AY739" i="1"/>
  <c r="AX739" i="1"/>
  <c r="U739" i="1"/>
  <c r="AW739" i="1"/>
  <c r="AV739" i="1"/>
  <c r="AU739" i="1"/>
  <c r="AR739" i="1"/>
  <c r="AQ739" i="1"/>
  <c r="H738" i="1"/>
  <c r="AI738" i="1"/>
  <c r="BI738" i="1"/>
  <c r="BM738" i="1"/>
  <c r="BW738" i="1"/>
  <c r="BX738" i="1"/>
  <c r="BY738" i="1"/>
  <c r="CG738" i="1"/>
  <c r="CF738" i="1"/>
  <c r="BL738" i="1"/>
  <c r="BT738" i="1"/>
  <c r="BU738" i="1"/>
  <c r="BV738" i="1"/>
  <c r="CE738" i="1"/>
  <c r="CD738" i="1"/>
  <c r="BK738" i="1"/>
  <c r="BQ738" i="1"/>
  <c r="BR738" i="1"/>
  <c r="BS738" i="1"/>
  <c r="CC738" i="1"/>
  <c r="CB738" i="1"/>
  <c r="BJ738" i="1"/>
  <c r="BN738" i="1"/>
  <c r="BO738" i="1"/>
  <c r="BP738" i="1"/>
  <c r="CA738" i="1"/>
  <c r="BZ738" i="1"/>
  <c r="AY738" i="1"/>
  <c r="AX738" i="1"/>
  <c r="U738" i="1"/>
  <c r="AW738" i="1"/>
  <c r="AV738" i="1"/>
  <c r="AU738" i="1"/>
  <c r="AR738" i="1"/>
  <c r="AQ738" i="1"/>
  <c r="H737" i="1"/>
  <c r="AI737" i="1"/>
  <c r="BI737" i="1"/>
  <c r="BM737" i="1"/>
  <c r="BW737" i="1"/>
  <c r="BX737" i="1"/>
  <c r="BY737" i="1"/>
  <c r="CG737" i="1"/>
  <c r="CF737" i="1"/>
  <c r="BL737" i="1"/>
  <c r="BT737" i="1"/>
  <c r="BU737" i="1"/>
  <c r="BV737" i="1"/>
  <c r="CE737" i="1"/>
  <c r="CD737" i="1"/>
  <c r="BK737" i="1"/>
  <c r="BQ737" i="1"/>
  <c r="BR737" i="1"/>
  <c r="BS737" i="1"/>
  <c r="CC737" i="1"/>
  <c r="CB737" i="1"/>
  <c r="BJ737" i="1"/>
  <c r="BN737" i="1"/>
  <c r="BO737" i="1"/>
  <c r="BP737" i="1"/>
  <c r="CA737" i="1"/>
  <c r="BZ737" i="1"/>
  <c r="AY737" i="1"/>
  <c r="AX737" i="1"/>
  <c r="U737" i="1"/>
  <c r="AW737" i="1"/>
  <c r="AV737" i="1"/>
  <c r="AU737" i="1"/>
  <c r="AR737" i="1"/>
  <c r="AQ737" i="1"/>
  <c r="H735" i="1"/>
  <c r="H736" i="1"/>
  <c r="AI736" i="1"/>
  <c r="BI736" i="1"/>
  <c r="BM736" i="1"/>
  <c r="BW736" i="1"/>
  <c r="BX736" i="1"/>
  <c r="BY736" i="1"/>
  <c r="CG736" i="1"/>
  <c r="CF736" i="1"/>
  <c r="BL736" i="1"/>
  <c r="BT736" i="1"/>
  <c r="BU736" i="1"/>
  <c r="BV736" i="1"/>
  <c r="CE736" i="1"/>
  <c r="CD736" i="1"/>
  <c r="BK736" i="1"/>
  <c r="BQ736" i="1"/>
  <c r="BR736" i="1"/>
  <c r="BS736" i="1"/>
  <c r="CC736" i="1"/>
  <c r="CB736" i="1"/>
  <c r="BJ736" i="1"/>
  <c r="BN736" i="1"/>
  <c r="BO736" i="1"/>
  <c r="BP736" i="1"/>
  <c r="CA736" i="1"/>
  <c r="BZ736" i="1"/>
  <c r="AY736" i="1"/>
  <c r="AX736" i="1"/>
  <c r="U736" i="1"/>
  <c r="AW736" i="1"/>
  <c r="AV736" i="1"/>
  <c r="AU736" i="1"/>
  <c r="AR736" i="1"/>
  <c r="AQ736" i="1"/>
  <c r="AI735" i="1"/>
  <c r="BI735" i="1"/>
  <c r="BM735" i="1"/>
  <c r="BW735" i="1"/>
  <c r="BX735" i="1"/>
  <c r="BY735" i="1"/>
  <c r="CG735" i="1"/>
  <c r="CF735" i="1"/>
  <c r="BL735" i="1"/>
  <c r="BT735" i="1"/>
  <c r="BU735" i="1"/>
  <c r="BV735" i="1"/>
  <c r="CE735" i="1"/>
  <c r="CD735" i="1"/>
  <c r="BK735" i="1"/>
  <c r="BQ735" i="1"/>
  <c r="BR735" i="1"/>
  <c r="BS735" i="1"/>
  <c r="CC735" i="1"/>
  <c r="CB735" i="1"/>
  <c r="BJ735" i="1"/>
  <c r="BN735" i="1"/>
  <c r="BO735" i="1"/>
  <c r="BP735" i="1"/>
  <c r="CA735" i="1"/>
  <c r="BZ735" i="1"/>
  <c r="AY735" i="1"/>
  <c r="AX735" i="1"/>
  <c r="U735" i="1"/>
  <c r="AW735" i="1"/>
  <c r="AV735" i="1"/>
  <c r="AU735" i="1"/>
  <c r="AR735" i="1"/>
  <c r="AQ735" i="1"/>
  <c r="H733" i="1"/>
  <c r="H734" i="1"/>
  <c r="AI734" i="1"/>
  <c r="BI734" i="1"/>
  <c r="BM734" i="1"/>
  <c r="BW734" i="1"/>
  <c r="BX734" i="1"/>
  <c r="BY734" i="1"/>
  <c r="CG734" i="1"/>
  <c r="CF734" i="1"/>
  <c r="BL734" i="1"/>
  <c r="BT734" i="1"/>
  <c r="BU734" i="1"/>
  <c r="BV734" i="1"/>
  <c r="CE734" i="1"/>
  <c r="CD734" i="1"/>
  <c r="BK734" i="1"/>
  <c r="BQ734" i="1"/>
  <c r="BR734" i="1"/>
  <c r="BS734" i="1"/>
  <c r="CC734" i="1"/>
  <c r="CB734" i="1"/>
  <c r="BJ734" i="1"/>
  <c r="BN734" i="1"/>
  <c r="BO734" i="1"/>
  <c r="BP734" i="1"/>
  <c r="CA734" i="1"/>
  <c r="BZ734" i="1"/>
  <c r="AY734" i="1"/>
  <c r="AX734" i="1"/>
  <c r="U734" i="1"/>
  <c r="AW734" i="1"/>
  <c r="AV734" i="1"/>
  <c r="AU734" i="1"/>
  <c r="AR734" i="1"/>
  <c r="AQ734" i="1"/>
  <c r="AI733" i="1"/>
  <c r="BI733" i="1"/>
  <c r="BM733" i="1"/>
  <c r="BW733" i="1"/>
  <c r="BX733" i="1"/>
  <c r="BY733" i="1"/>
  <c r="CG733" i="1"/>
  <c r="CF733" i="1"/>
  <c r="BL733" i="1"/>
  <c r="BT733" i="1"/>
  <c r="BU733" i="1"/>
  <c r="BV733" i="1"/>
  <c r="CE733" i="1"/>
  <c r="CD733" i="1"/>
  <c r="BK733" i="1"/>
  <c r="BQ733" i="1"/>
  <c r="BR733" i="1"/>
  <c r="BS733" i="1"/>
  <c r="CC733" i="1"/>
  <c r="CB733" i="1"/>
  <c r="BJ733" i="1"/>
  <c r="BN733" i="1"/>
  <c r="BO733" i="1"/>
  <c r="BP733" i="1"/>
  <c r="CA733" i="1"/>
  <c r="BZ733" i="1"/>
  <c r="AY733" i="1"/>
  <c r="AX733" i="1"/>
  <c r="U733" i="1"/>
  <c r="AW733" i="1"/>
  <c r="AV733" i="1"/>
  <c r="AU733" i="1"/>
  <c r="AR733" i="1"/>
  <c r="AQ733" i="1"/>
  <c r="H732" i="1"/>
  <c r="AI732" i="1"/>
  <c r="BI732" i="1"/>
  <c r="BM732" i="1"/>
  <c r="BW732" i="1"/>
  <c r="BX732" i="1"/>
  <c r="BY732" i="1"/>
  <c r="CG732" i="1"/>
  <c r="CF732" i="1"/>
  <c r="BL732" i="1"/>
  <c r="BT732" i="1"/>
  <c r="BU732" i="1"/>
  <c r="BV732" i="1"/>
  <c r="CE732" i="1"/>
  <c r="CD732" i="1"/>
  <c r="BK732" i="1"/>
  <c r="BQ732" i="1"/>
  <c r="BR732" i="1"/>
  <c r="BS732" i="1"/>
  <c r="CC732" i="1"/>
  <c r="CB732" i="1"/>
  <c r="BJ732" i="1"/>
  <c r="BN732" i="1"/>
  <c r="BO732" i="1"/>
  <c r="BP732" i="1"/>
  <c r="CA732" i="1"/>
  <c r="BZ732" i="1"/>
  <c r="AY732" i="1"/>
  <c r="AX732" i="1"/>
  <c r="U732" i="1"/>
  <c r="AW732" i="1"/>
  <c r="AV732" i="1"/>
  <c r="AU732" i="1"/>
  <c r="AR732" i="1"/>
  <c r="AQ732" i="1"/>
  <c r="H731" i="1"/>
  <c r="AI731" i="1"/>
  <c r="BI731" i="1"/>
  <c r="BM731" i="1"/>
  <c r="BW731" i="1"/>
  <c r="BX731" i="1"/>
  <c r="BY731" i="1"/>
  <c r="CG731" i="1"/>
  <c r="CF731" i="1"/>
  <c r="BL731" i="1"/>
  <c r="BT731" i="1"/>
  <c r="BU731" i="1"/>
  <c r="BV731" i="1"/>
  <c r="CE731" i="1"/>
  <c r="CD731" i="1"/>
  <c r="BK731" i="1"/>
  <c r="BQ731" i="1"/>
  <c r="BR731" i="1"/>
  <c r="BS731" i="1"/>
  <c r="CC731" i="1"/>
  <c r="CB731" i="1"/>
  <c r="BJ731" i="1"/>
  <c r="BN731" i="1"/>
  <c r="BO731" i="1"/>
  <c r="BP731" i="1"/>
  <c r="CA731" i="1"/>
  <c r="BZ731" i="1"/>
  <c r="AY731" i="1"/>
  <c r="AX731" i="1"/>
  <c r="U731" i="1"/>
  <c r="AW731" i="1"/>
  <c r="AV731" i="1"/>
  <c r="AU731" i="1"/>
  <c r="AR731" i="1"/>
  <c r="AQ731" i="1"/>
  <c r="AY730" i="1"/>
  <c r="AX730" i="1"/>
  <c r="U730" i="1"/>
  <c r="AW730" i="1"/>
  <c r="AV730" i="1"/>
  <c r="AU730" i="1"/>
  <c r="AR730" i="1"/>
  <c r="AQ730" i="1"/>
  <c r="H729" i="1"/>
  <c r="AI729" i="1"/>
  <c r="BI729" i="1"/>
  <c r="BM729" i="1"/>
  <c r="BW729" i="1"/>
  <c r="BX729" i="1"/>
  <c r="BY729" i="1"/>
  <c r="CG729" i="1"/>
  <c r="CF729" i="1"/>
  <c r="BL729" i="1"/>
  <c r="BT729" i="1"/>
  <c r="BU729" i="1"/>
  <c r="BV729" i="1"/>
  <c r="CE729" i="1"/>
  <c r="CD729" i="1"/>
  <c r="BK729" i="1"/>
  <c r="BQ729" i="1"/>
  <c r="BR729" i="1"/>
  <c r="BS729" i="1"/>
  <c r="CC729" i="1"/>
  <c r="CB729" i="1"/>
  <c r="BJ729" i="1"/>
  <c r="BN729" i="1"/>
  <c r="BO729" i="1"/>
  <c r="BP729" i="1"/>
  <c r="CA729" i="1"/>
  <c r="BZ729" i="1"/>
  <c r="AY729" i="1"/>
  <c r="AX729" i="1"/>
  <c r="U729" i="1"/>
  <c r="AW729" i="1"/>
  <c r="AV729" i="1"/>
  <c r="AU729" i="1"/>
  <c r="AR729" i="1"/>
  <c r="AQ729" i="1"/>
  <c r="H728" i="1"/>
  <c r="AI728" i="1"/>
  <c r="BI728" i="1"/>
  <c r="BM728" i="1"/>
  <c r="BW728" i="1"/>
  <c r="BX728" i="1"/>
  <c r="BY728" i="1"/>
  <c r="CG728" i="1"/>
  <c r="CF728" i="1"/>
  <c r="BL728" i="1"/>
  <c r="BT728" i="1"/>
  <c r="BU728" i="1"/>
  <c r="BV728" i="1"/>
  <c r="CE728" i="1"/>
  <c r="CD728" i="1"/>
  <c r="BK728" i="1"/>
  <c r="BQ728" i="1"/>
  <c r="BR728" i="1"/>
  <c r="BS728" i="1"/>
  <c r="CC728" i="1"/>
  <c r="CB728" i="1"/>
  <c r="BJ728" i="1"/>
  <c r="BN728" i="1"/>
  <c r="BO728" i="1"/>
  <c r="BP728" i="1"/>
  <c r="CA728" i="1"/>
  <c r="BZ728" i="1"/>
  <c r="AY728" i="1"/>
  <c r="AX728" i="1"/>
  <c r="U728" i="1"/>
  <c r="AW728" i="1"/>
  <c r="AV728" i="1"/>
  <c r="AU728" i="1"/>
  <c r="AR728" i="1"/>
  <c r="AQ728" i="1"/>
  <c r="AY727" i="1"/>
  <c r="AX727" i="1"/>
  <c r="U727" i="1"/>
  <c r="AW727" i="1"/>
  <c r="AV727" i="1"/>
  <c r="AU727" i="1"/>
  <c r="H726" i="1"/>
  <c r="AI726" i="1"/>
  <c r="BI726" i="1"/>
  <c r="BM726" i="1"/>
  <c r="BW726" i="1"/>
  <c r="BX726" i="1"/>
  <c r="BY726" i="1"/>
  <c r="CG726" i="1"/>
  <c r="CF726" i="1"/>
  <c r="BL726" i="1"/>
  <c r="BT726" i="1"/>
  <c r="BU726" i="1"/>
  <c r="BV726" i="1"/>
  <c r="CE726" i="1"/>
  <c r="CD726" i="1"/>
  <c r="BK726" i="1"/>
  <c r="BQ726" i="1"/>
  <c r="BR726" i="1"/>
  <c r="BS726" i="1"/>
  <c r="CC726" i="1"/>
  <c r="CB726" i="1"/>
  <c r="BJ726" i="1"/>
  <c r="BN726" i="1"/>
  <c r="BO726" i="1"/>
  <c r="BP726" i="1"/>
  <c r="CA726" i="1"/>
  <c r="BZ726" i="1"/>
  <c r="AY726" i="1"/>
  <c r="AX726" i="1"/>
  <c r="U726" i="1"/>
  <c r="AW726" i="1"/>
  <c r="AV726" i="1"/>
  <c r="AU726" i="1"/>
  <c r="AR726" i="1"/>
  <c r="AQ726" i="1"/>
  <c r="H725" i="1"/>
  <c r="AI725" i="1"/>
  <c r="BI725" i="1"/>
  <c r="BM725" i="1"/>
  <c r="BW725" i="1"/>
  <c r="BX725" i="1"/>
  <c r="BY725" i="1"/>
  <c r="CG725" i="1"/>
  <c r="CF725" i="1"/>
  <c r="BL725" i="1"/>
  <c r="BT725" i="1"/>
  <c r="BU725" i="1"/>
  <c r="BV725" i="1"/>
  <c r="CE725" i="1"/>
  <c r="CD725" i="1"/>
  <c r="BK725" i="1"/>
  <c r="BQ725" i="1"/>
  <c r="BR725" i="1"/>
  <c r="BS725" i="1"/>
  <c r="CC725" i="1"/>
  <c r="CB725" i="1"/>
  <c r="BJ725" i="1"/>
  <c r="BN725" i="1"/>
  <c r="BO725" i="1"/>
  <c r="BP725" i="1"/>
  <c r="CA725" i="1"/>
  <c r="BZ725" i="1"/>
  <c r="AY725" i="1"/>
  <c r="AX725" i="1"/>
  <c r="U725" i="1"/>
  <c r="V725" i="1"/>
  <c r="AW725" i="1"/>
  <c r="AV725" i="1"/>
  <c r="AU725" i="1"/>
  <c r="AR725" i="1"/>
  <c r="AQ725" i="1"/>
  <c r="H723" i="1"/>
  <c r="H724" i="1"/>
  <c r="AI724" i="1"/>
  <c r="BI724" i="1"/>
  <c r="BM724" i="1"/>
  <c r="BW724" i="1"/>
  <c r="BX724" i="1"/>
  <c r="BY724" i="1"/>
  <c r="CG724" i="1"/>
  <c r="CF724" i="1"/>
  <c r="BL724" i="1"/>
  <c r="BT724" i="1"/>
  <c r="BU724" i="1"/>
  <c r="BV724" i="1"/>
  <c r="CE724" i="1"/>
  <c r="CD724" i="1"/>
  <c r="BK724" i="1"/>
  <c r="BQ724" i="1"/>
  <c r="BR724" i="1"/>
  <c r="BS724" i="1"/>
  <c r="CC724" i="1"/>
  <c r="CB724" i="1"/>
  <c r="BJ724" i="1"/>
  <c r="BN724" i="1"/>
  <c r="BO724" i="1"/>
  <c r="BP724" i="1"/>
  <c r="CA724" i="1"/>
  <c r="BZ724" i="1"/>
  <c r="AY724" i="1"/>
  <c r="AX724" i="1"/>
  <c r="U724" i="1"/>
  <c r="AW724" i="1"/>
  <c r="AV724" i="1"/>
  <c r="AU724" i="1"/>
  <c r="AR724" i="1"/>
  <c r="AQ724" i="1"/>
  <c r="AI723" i="1"/>
  <c r="BI723" i="1"/>
  <c r="BM723" i="1"/>
  <c r="BW723" i="1"/>
  <c r="BX723" i="1"/>
  <c r="BY723" i="1"/>
  <c r="CG723" i="1"/>
  <c r="CF723" i="1"/>
  <c r="BL723" i="1"/>
  <c r="BT723" i="1"/>
  <c r="BU723" i="1"/>
  <c r="BV723" i="1"/>
  <c r="CE723" i="1"/>
  <c r="CD723" i="1"/>
  <c r="BK723" i="1"/>
  <c r="BQ723" i="1"/>
  <c r="BR723" i="1"/>
  <c r="BS723" i="1"/>
  <c r="CC723" i="1"/>
  <c r="CB723" i="1"/>
  <c r="BJ723" i="1"/>
  <c r="BN723" i="1"/>
  <c r="BO723" i="1"/>
  <c r="BP723" i="1"/>
  <c r="CA723" i="1"/>
  <c r="BZ723" i="1"/>
  <c r="AY723" i="1"/>
  <c r="AX723" i="1"/>
  <c r="U723" i="1"/>
  <c r="AW723" i="1"/>
  <c r="AV723" i="1"/>
  <c r="AU723" i="1"/>
  <c r="AR723" i="1"/>
  <c r="AQ723" i="1"/>
  <c r="H722" i="1"/>
  <c r="AI722" i="1"/>
  <c r="BI722" i="1"/>
  <c r="BM722" i="1"/>
  <c r="BW722" i="1"/>
  <c r="BX722" i="1"/>
  <c r="BY722" i="1"/>
  <c r="CG722" i="1"/>
  <c r="CF722" i="1"/>
  <c r="BL722" i="1"/>
  <c r="BT722" i="1"/>
  <c r="BU722" i="1"/>
  <c r="BV722" i="1"/>
  <c r="CE722" i="1"/>
  <c r="CD722" i="1"/>
  <c r="BK722" i="1"/>
  <c r="BQ722" i="1"/>
  <c r="BR722" i="1"/>
  <c r="BS722" i="1"/>
  <c r="CC722" i="1"/>
  <c r="CB722" i="1"/>
  <c r="BJ722" i="1"/>
  <c r="BN722" i="1"/>
  <c r="BO722" i="1"/>
  <c r="BP722" i="1"/>
  <c r="CA722" i="1"/>
  <c r="BZ722" i="1"/>
  <c r="AY722" i="1"/>
  <c r="AX722" i="1"/>
  <c r="U722" i="1"/>
  <c r="AW722" i="1"/>
  <c r="AV722" i="1"/>
  <c r="AU722" i="1"/>
  <c r="AR722" i="1"/>
  <c r="AQ722" i="1"/>
  <c r="H720" i="1"/>
  <c r="H721" i="1"/>
  <c r="AI721" i="1"/>
  <c r="BI721" i="1"/>
  <c r="BM721" i="1"/>
  <c r="BW721" i="1"/>
  <c r="BX721" i="1"/>
  <c r="BY721" i="1"/>
  <c r="CG721" i="1"/>
  <c r="CF721" i="1"/>
  <c r="BL721" i="1"/>
  <c r="BT721" i="1"/>
  <c r="BU721" i="1"/>
  <c r="BV721" i="1"/>
  <c r="CE721" i="1"/>
  <c r="CD721" i="1"/>
  <c r="BK721" i="1"/>
  <c r="BQ721" i="1"/>
  <c r="BR721" i="1"/>
  <c r="BS721" i="1"/>
  <c r="CC721" i="1"/>
  <c r="CB721" i="1"/>
  <c r="BJ721" i="1"/>
  <c r="BN721" i="1"/>
  <c r="BO721" i="1"/>
  <c r="BP721" i="1"/>
  <c r="CA721" i="1"/>
  <c r="BZ721" i="1"/>
  <c r="AY721" i="1"/>
  <c r="AX721" i="1"/>
  <c r="U721" i="1"/>
  <c r="AW721" i="1"/>
  <c r="AV721" i="1"/>
  <c r="AU721" i="1"/>
  <c r="AR721" i="1"/>
  <c r="AQ721" i="1"/>
  <c r="AI720" i="1"/>
  <c r="BI720" i="1"/>
  <c r="BM720" i="1"/>
  <c r="BW720" i="1"/>
  <c r="BX720" i="1"/>
  <c r="BY720" i="1"/>
  <c r="CG720" i="1"/>
  <c r="CF720" i="1"/>
  <c r="BL720" i="1"/>
  <c r="BT720" i="1"/>
  <c r="BU720" i="1"/>
  <c r="BV720" i="1"/>
  <c r="CE720" i="1"/>
  <c r="CD720" i="1"/>
  <c r="BK720" i="1"/>
  <c r="BQ720" i="1"/>
  <c r="BR720" i="1"/>
  <c r="BS720" i="1"/>
  <c r="CC720" i="1"/>
  <c r="CB720" i="1"/>
  <c r="BJ720" i="1"/>
  <c r="BN720" i="1"/>
  <c r="BO720" i="1"/>
  <c r="BP720" i="1"/>
  <c r="CA720" i="1"/>
  <c r="BZ720" i="1"/>
  <c r="AY720" i="1"/>
  <c r="AX720" i="1"/>
  <c r="U720" i="1"/>
  <c r="AW720" i="1"/>
  <c r="AV720" i="1"/>
  <c r="AU720" i="1"/>
  <c r="AR720" i="1"/>
  <c r="AQ720" i="1"/>
  <c r="H719" i="1"/>
  <c r="AI719" i="1"/>
  <c r="BI719" i="1"/>
  <c r="BM719" i="1"/>
  <c r="BW719" i="1"/>
  <c r="BX719" i="1"/>
  <c r="BY719" i="1"/>
  <c r="CG719" i="1"/>
  <c r="CF719" i="1"/>
  <c r="BL719" i="1"/>
  <c r="BT719" i="1"/>
  <c r="BU719" i="1"/>
  <c r="BV719" i="1"/>
  <c r="CE719" i="1"/>
  <c r="CD719" i="1"/>
  <c r="BK719" i="1"/>
  <c r="BQ719" i="1"/>
  <c r="BR719" i="1"/>
  <c r="BS719" i="1"/>
  <c r="CC719" i="1"/>
  <c r="CB719" i="1"/>
  <c r="BJ719" i="1"/>
  <c r="BN719" i="1"/>
  <c r="BO719" i="1"/>
  <c r="BP719" i="1"/>
  <c r="CA719" i="1"/>
  <c r="BZ719" i="1"/>
  <c r="AY719" i="1"/>
  <c r="AX719" i="1"/>
  <c r="U719" i="1"/>
  <c r="AW719" i="1"/>
  <c r="AV719" i="1"/>
  <c r="AU719" i="1"/>
  <c r="AR719" i="1"/>
  <c r="AQ719" i="1"/>
  <c r="H718" i="1"/>
  <c r="AI718" i="1"/>
  <c r="BI718" i="1"/>
  <c r="BM718" i="1"/>
  <c r="BW718" i="1"/>
  <c r="BX718" i="1"/>
  <c r="BY718" i="1"/>
  <c r="CG718" i="1"/>
  <c r="CF718" i="1"/>
  <c r="BL718" i="1"/>
  <c r="BT718" i="1"/>
  <c r="BU718" i="1"/>
  <c r="BV718" i="1"/>
  <c r="CE718" i="1"/>
  <c r="CD718" i="1"/>
  <c r="BK718" i="1"/>
  <c r="BQ718" i="1"/>
  <c r="BR718" i="1"/>
  <c r="BS718" i="1"/>
  <c r="CC718" i="1"/>
  <c r="CB718" i="1"/>
  <c r="BJ718" i="1"/>
  <c r="BN718" i="1"/>
  <c r="BO718" i="1"/>
  <c r="BP718" i="1"/>
  <c r="CA718" i="1"/>
  <c r="BZ718" i="1"/>
  <c r="AY718" i="1"/>
  <c r="AX718" i="1"/>
  <c r="U718" i="1"/>
  <c r="AW718" i="1"/>
  <c r="AV718" i="1"/>
  <c r="AU718" i="1"/>
  <c r="AR718" i="1"/>
  <c r="AQ718" i="1"/>
  <c r="H717" i="1"/>
  <c r="AI717" i="1"/>
  <c r="BI717" i="1"/>
  <c r="BM717" i="1"/>
  <c r="BW717" i="1"/>
  <c r="BX717" i="1"/>
  <c r="BY717" i="1"/>
  <c r="CG717" i="1"/>
  <c r="CF717" i="1"/>
  <c r="BL717" i="1"/>
  <c r="BT717" i="1"/>
  <c r="BU717" i="1"/>
  <c r="BV717" i="1"/>
  <c r="CE717" i="1"/>
  <c r="CD717" i="1"/>
  <c r="BK717" i="1"/>
  <c r="BQ717" i="1"/>
  <c r="BR717" i="1"/>
  <c r="BS717" i="1"/>
  <c r="CC717" i="1"/>
  <c r="CB717" i="1"/>
  <c r="BJ717" i="1"/>
  <c r="BN717" i="1"/>
  <c r="BO717" i="1"/>
  <c r="BP717" i="1"/>
  <c r="CA717" i="1"/>
  <c r="BZ717" i="1"/>
  <c r="AY717" i="1"/>
  <c r="AX717" i="1"/>
  <c r="U717" i="1"/>
  <c r="AW717" i="1"/>
  <c r="AV717" i="1"/>
  <c r="AU717" i="1"/>
  <c r="AR717" i="1"/>
  <c r="AQ717" i="1"/>
  <c r="H716" i="1"/>
  <c r="AI716" i="1"/>
  <c r="BI716" i="1"/>
  <c r="BM716" i="1"/>
  <c r="BW716" i="1"/>
  <c r="BX716" i="1"/>
  <c r="BY716" i="1"/>
  <c r="CG716" i="1"/>
  <c r="CF716" i="1"/>
  <c r="BL716" i="1"/>
  <c r="BT716" i="1"/>
  <c r="BU716" i="1"/>
  <c r="BV716" i="1"/>
  <c r="CE716" i="1"/>
  <c r="CD716" i="1"/>
  <c r="BK716" i="1"/>
  <c r="BQ716" i="1"/>
  <c r="BR716" i="1"/>
  <c r="BS716" i="1"/>
  <c r="CC716" i="1"/>
  <c r="CB716" i="1"/>
  <c r="BJ716" i="1"/>
  <c r="BN716" i="1"/>
  <c r="BO716" i="1"/>
  <c r="BP716" i="1"/>
  <c r="CA716" i="1"/>
  <c r="BZ716" i="1"/>
  <c r="AY716" i="1"/>
  <c r="AX716" i="1"/>
  <c r="U716" i="1"/>
  <c r="AW716" i="1"/>
  <c r="AV716" i="1"/>
  <c r="AU716" i="1"/>
  <c r="AR716" i="1"/>
  <c r="AQ716" i="1"/>
  <c r="H714" i="1"/>
  <c r="H715" i="1"/>
  <c r="AI715" i="1"/>
  <c r="BI715" i="1"/>
  <c r="BM715" i="1"/>
  <c r="BW715" i="1"/>
  <c r="BX715" i="1"/>
  <c r="BY715" i="1"/>
  <c r="CG715" i="1"/>
  <c r="CF715" i="1"/>
  <c r="BL715" i="1"/>
  <c r="BT715" i="1"/>
  <c r="BU715" i="1"/>
  <c r="BV715" i="1"/>
  <c r="CE715" i="1"/>
  <c r="CD715" i="1"/>
  <c r="BK715" i="1"/>
  <c r="BQ715" i="1"/>
  <c r="BR715" i="1"/>
  <c r="BS715" i="1"/>
  <c r="CC715" i="1"/>
  <c r="CB715" i="1"/>
  <c r="BJ715" i="1"/>
  <c r="BN715" i="1"/>
  <c r="BO715" i="1"/>
  <c r="BP715" i="1"/>
  <c r="CA715" i="1"/>
  <c r="BZ715" i="1"/>
  <c r="AY715" i="1"/>
  <c r="AX715" i="1"/>
  <c r="U715" i="1"/>
  <c r="AW715" i="1"/>
  <c r="AV715" i="1"/>
  <c r="AU715" i="1"/>
  <c r="AR715" i="1"/>
  <c r="AQ715" i="1"/>
  <c r="AI714" i="1"/>
  <c r="BI714" i="1"/>
  <c r="BM714" i="1"/>
  <c r="BW714" i="1"/>
  <c r="BX714" i="1"/>
  <c r="BY714" i="1"/>
  <c r="CG714" i="1"/>
  <c r="CF714" i="1"/>
  <c r="BL714" i="1"/>
  <c r="BT714" i="1"/>
  <c r="BU714" i="1"/>
  <c r="BV714" i="1"/>
  <c r="CE714" i="1"/>
  <c r="CD714" i="1"/>
  <c r="BK714" i="1"/>
  <c r="BQ714" i="1"/>
  <c r="BR714" i="1"/>
  <c r="BS714" i="1"/>
  <c r="CC714" i="1"/>
  <c r="CB714" i="1"/>
  <c r="BJ714" i="1"/>
  <c r="BN714" i="1"/>
  <c r="BO714" i="1"/>
  <c r="BP714" i="1"/>
  <c r="CA714" i="1"/>
  <c r="BZ714" i="1"/>
  <c r="AY714" i="1"/>
  <c r="AX714" i="1"/>
  <c r="U714" i="1"/>
  <c r="AW714" i="1"/>
  <c r="AV714" i="1"/>
  <c r="AU714" i="1"/>
  <c r="AR714" i="1"/>
  <c r="AQ714" i="1"/>
  <c r="H711" i="1"/>
  <c r="H712" i="1"/>
  <c r="H713" i="1"/>
  <c r="AI713" i="1"/>
  <c r="BI713" i="1"/>
  <c r="BM713" i="1"/>
  <c r="BW713" i="1"/>
  <c r="BX713" i="1"/>
  <c r="BY713" i="1"/>
  <c r="CG713" i="1"/>
  <c r="CF713" i="1"/>
  <c r="BL713" i="1"/>
  <c r="BT713" i="1"/>
  <c r="BU713" i="1"/>
  <c r="BV713" i="1"/>
  <c r="CE713" i="1"/>
  <c r="CD713" i="1"/>
  <c r="BK713" i="1"/>
  <c r="BQ713" i="1"/>
  <c r="BR713" i="1"/>
  <c r="BS713" i="1"/>
  <c r="CC713" i="1"/>
  <c r="CB713" i="1"/>
  <c r="BJ713" i="1"/>
  <c r="BN713" i="1"/>
  <c r="BO713" i="1"/>
  <c r="BP713" i="1"/>
  <c r="CA713" i="1"/>
  <c r="BZ713" i="1"/>
  <c r="AY713" i="1"/>
  <c r="AX713" i="1"/>
  <c r="U713" i="1"/>
  <c r="AW713" i="1"/>
  <c r="AV713" i="1"/>
  <c r="AU713" i="1"/>
  <c r="AR713" i="1"/>
  <c r="AQ713" i="1"/>
  <c r="AI712" i="1"/>
  <c r="BI712" i="1"/>
  <c r="BM712" i="1"/>
  <c r="BW712" i="1"/>
  <c r="BX712" i="1"/>
  <c r="BY712" i="1"/>
  <c r="CG712" i="1"/>
  <c r="CF712" i="1"/>
  <c r="BL712" i="1"/>
  <c r="BT712" i="1"/>
  <c r="BU712" i="1"/>
  <c r="BV712" i="1"/>
  <c r="CE712" i="1"/>
  <c r="CD712" i="1"/>
  <c r="BK712" i="1"/>
  <c r="BQ712" i="1"/>
  <c r="BR712" i="1"/>
  <c r="BS712" i="1"/>
  <c r="CC712" i="1"/>
  <c r="CB712" i="1"/>
  <c r="BJ712" i="1"/>
  <c r="BN712" i="1"/>
  <c r="BO712" i="1"/>
  <c r="BP712" i="1"/>
  <c r="CA712" i="1"/>
  <c r="BZ712" i="1"/>
  <c r="AY712" i="1"/>
  <c r="AX712" i="1"/>
  <c r="U712" i="1"/>
  <c r="AW712" i="1"/>
  <c r="AV712" i="1"/>
  <c r="AU712" i="1"/>
  <c r="AR712" i="1"/>
  <c r="AQ712" i="1"/>
  <c r="AI711" i="1"/>
  <c r="BI711" i="1"/>
  <c r="BM711" i="1"/>
  <c r="BW711" i="1"/>
  <c r="BX711" i="1"/>
  <c r="BY711" i="1"/>
  <c r="CG711" i="1"/>
  <c r="CF711" i="1"/>
  <c r="BL711" i="1"/>
  <c r="BT711" i="1"/>
  <c r="BU711" i="1"/>
  <c r="BV711" i="1"/>
  <c r="CE711" i="1"/>
  <c r="CD711" i="1"/>
  <c r="BK711" i="1"/>
  <c r="BQ711" i="1"/>
  <c r="BR711" i="1"/>
  <c r="BS711" i="1"/>
  <c r="CC711" i="1"/>
  <c r="CB711" i="1"/>
  <c r="BJ711" i="1"/>
  <c r="BN711" i="1"/>
  <c r="BO711" i="1"/>
  <c r="BP711" i="1"/>
  <c r="CA711" i="1"/>
  <c r="BZ711" i="1"/>
  <c r="AY711" i="1"/>
  <c r="AX711" i="1"/>
  <c r="U711" i="1"/>
  <c r="AW711" i="1"/>
  <c r="AV711" i="1"/>
  <c r="AU711" i="1"/>
  <c r="AR711" i="1"/>
  <c r="AQ711" i="1"/>
  <c r="H709" i="1"/>
  <c r="H710" i="1"/>
  <c r="AI710" i="1"/>
  <c r="BI710" i="1"/>
  <c r="BM710" i="1"/>
  <c r="BW710" i="1"/>
  <c r="BX710" i="1"/>
  <c r="BY710" i="1"/>
  <c r="CG710" i="1"/>
  <c r="CF710" i="1"/>
  <c r="BL710" i="1"/>
  <c r="BT710" i="1"/>
  <c r="BU710" i="1"/>
  <c r="BV710" i="1"/>
  <c r="CE710" i="1"/>
  <c r="CD710" i="1"/>
  <c r="BK710" i="1"/>
  <c r="BQ710" i="1"/>
  <c r="BR710" i="1"/>
  <c r="BS710" i="1"/>
  <c r="CC710" i="1"/>
  <c r="CB710" i="1"/>
  <c r="BJ710" i="1"/>
  <c r="BN710" i="1"/>
  <c r="BO710" i="1"/>
  <c r="BP710" i="1"/>
  <c r="CA710" i="1"/>
  <c r="BZ710" i="1"/>
  <c r="AY710" i="1"/>
  <c r="AX710" i="1"/>
  <c r="U710" i="1"/>
  <c r="AW710" i="1"/>
  <c r="AV710" i="1"/>
  <c r="AU710" i="1"/>
  <c r="AR710" i="1"/>
  <c r="AQ710" i="1"/>
  <c r="AI709" i="1"/>
  <c r="BI709" i="1"/>
  <c r="BM709" i="1"/>
  <c r="BW709" i="1"/>
  <c r="BX709" i="1"/>
  <c r="BY709" i="1"/>
  <c r="CG709" i="1"/>
  <c r="CF709" i="1"/>
  <c r="BL709" i="1"/>
  <c r="BT709" i="1"/>
  <c r="BU709" i="1"/>
  <c r="BV709" i="1"/>
  <c r="CE709" i="1"/>
  <c r="CD709" i="1"/>
  <c r="BK709" i="1"/>
  <c r="BQ709" i="1"/>
  <c r="BR709" i="1"/>
  <c r="BS709" i="1"/>
  <c r="CC709" i="1"/>
  <c r="CB709" i="1"/>
  <c r="BJ709" i="1"/>
  <c r="BN709" i="1"/>
  <c r="BO709" i="1"/>
  <c r="BP709" i="1"/>
  <c r="CA709" i="1"/>
  <c r="BZ709" i="1"/>
  <c r="AY709" i="1"/>
  <c r="AX709" i="1"/>
  <c r="U709" i="1"/>
  <c r="AW709" i="1"/>
  <c r="AV709" i="1"/>
  <c r="AU709" i="1"/>
  <c r="AR709" i="1"/>
  <c r="AQ709" i="1"/>
  <c r="H708" i="1"/>
  <c r="AI708" i="1"/>
  <c r="BI708" i="1"/>
  <c r="BM708" i="1"/>
  <c r="BW708" i="1"/>
  <c r="BX708" i="1"/>
  <c r="BY708" i="1"/>
  <c r="CG708" i="1"/>
  <c r="CF708" i="1"/>
  <c r="BL708" i="1"/>
  <c r="BT708" i="1"/>
  <c r="BU708" i="1"/>
  <c r="BV708" i="1"/>
  <c r="CE708" i="1"/>
  <c r="CD708" i="1"/>
  <c r="BK708" i="1"/>
  <c r="BQ708" i="1"/>
  <c r="BR708" i="1"/>
  <c r="BS708" i="1"/>
  <c r="CC708" i="1"/>
  <c r="CB708" i="1"/>
  <c r="BJ708" i="1"/>
  <c r="BN708" i="1"/>
  <c r="BO708" i="1"/>
  <c r="BP708" i="1"/>
  <c r="CA708" i="1"/>
  <c r="BZ708" i="1"/>
  <c r="AY708" i="1"/>
  <c r="AX708" i="1"/>
  <c r="U708" i="1"/>
  <c r="AW708" i="1"/>
  <c r="AV708" i="1"/>
  <c r="AU708" i="1"/>
  <c r="AR708" i="1"/>
  <c r="AQ708" i="1"/>
  <c r="H707" i="1"/>
  <c r="AI707" i="1"/>
  <c r="BI707" i="1"/>
  <c r="BM707" i="1"/>
  <c r="BW707" i="1"/>
  <c r="BX707" i="1"/>
  <c r="BY707" i="1"/>
  <c r="CG707" i="1"/>
  <c r="CF707" i="1"/>
  <c r="BL707" i="1"/>
  <c r="BT707" i="1"/>
  <c r="BU707" i="1"/>
  <c r="BV707" i="1"/>
  <c r="CE707" i="1"/>
  <c r="CD707" i="1"/>
  <c r="BK707" i="1"/>
  <c r="BQ707" i="1"/>
  <c r="BR707" i="1"/>
  <c r="BS707" i="1"/>
  <c r="CC707" i="1"/>
  <c r="CB707" i="1"/>
  <c r="BJ707" i="1"/>
  <c r="BN707" i="1"/>
  <c r="BO707" i="1"/>
  <c r="BP707" i="1"/>
  <c r="CA707" i="1"/>
  <c r="BZ707" i="1"/>
  <c r="AY707" i="1"/>
  <c r="AX707" i="1"/>
  <c r="U707" i="1"/>
  <c r="AW707" i="1"/>
  <c r="AV707" i="1"/>
  <c r="AU707" i="1"/>
  <c r="AR707" i="1"/>
  <c r="AQ707" i="1"/>
  <c r="H656" i="1"/>
  <c r="AI656" i="1"/>
  <c r="BI656" i="1"/>
  <c r="BM656" i="1"/>
  <c r="BW656" i="1"/>
  <c r="BX656" i="1"/>
  <c r="BY656" i="1"/>
  <c r="CG656" i="1"/>
  <c r="BI659" i="1"/>
  <c r="BM659" i="1"/>
  <c r="BW659" i="1"/>
  <c r="BX659" i="1"/>
  <c r="BY659" i="1"/>
  <c r="CG659" i="1"/>
  <c r="CF656" i="1"/>
  <c r="CF659" i="1"/>
  <c r="BL656" i="1"/>
  <c r="BT656" i="1"/>
  <c r="BU656" i="1"/>
  <c r="BV656" i="1"/>
  <c r="CE656" i="1"/>
  <c r="BL659" i="1"/>
  <c r="BT659" i="1"/>
  <c r="BU659" i="1"/>
  <c r="BV659" i="1"/>
  <c r="CE659" i="1"/>
  <c r="CD656" i="1"/>
  <c r="CD659" i="1"/>
  <c r="BK656" i="1"/>
  <c r="BQ656" i="1"/>
  <c r="BR656" i="1"/>
  <c r="BS656" i="1"/>
  <c r="CC656" i="1"/>
  <c r="BK659" i="1"/>
  <c r="BQ659" i="1"/>
  <c r="BR659" i="1"/>
  <c r="BS659" i="1"/>
  <c r="CC659" i="1"/>
  <c r="CB656" i="1"/>
  <c r="CB659" i="1"/>
  <c r="BJ656" i="1"/>
  <c r="BN656" i="1"/>
  <c r="BO656" i="1"/>
  <c r="BP656" i="1"/>
  <c r="CA656" i="1"/>
  <c r="BJ659" i="1"/>
  <c r="BN659" i="1"/>
  <c r="BO659" i="1"/>
  <c r="BP659" i="1"/>
  <c r="CA659" i="1"/>
  <c r="BZ656" i="1"/>
  <c r="BZ659" i="1"/>
  <c r="AY706" i="1"/>
  <c r="AX706" i="1"/>
  <c r="U706" i="1"/>
  <c r="AW706" i="1"/>
  <c r="AV706" i="1"/>
  <c r="AU706" i="1"/>
  <c r="H705" i="1"/>
  <c r="AI705" i="1"/>
  <c r="BI705" i="1"/>
  <c r="BM705" i="1"/>
  <c r="BW705" i="1"/>
  <c r="BX705" i="1"/>
  <c r="BY705" i="1"/>
  <c r="CG705" i="1"/>
  <c r="CF705" i="1"/>
  <c r="BL705" i="1"/>
  <c r="BT705" i="1"/>
  <c r="BU705" i="1"/>
  <c r="BV705" i="1"/>
  <c r="CE705" i="1"/>
  <c r="CD705" i="1"/>
  <c r="BK705" i="1"/>
  <c r="BQ705" i="1"/>
  <c r="BR705" i="1"/>
  <c r="BS705" i="1"/>
  <c r="CC705" i="1"/>
  <c r="CB705" i="1"/>
  <c r="BJ705" i="1"/>
  <c r="BN705" i="1"/>
  <c r="BO705" i="1"/>
  <c r="BP705" i="1"/>
  <c r="CA705" i="1"/>
  <c r="BZ705" i="1"/>
  <c r="AY705" i="1"/>
  <c r="AX705" i="1"/>
  <c r="U705" i="1"/>
  <c r="AW705" i="1"/>
  <c r="AV705" i="1"/>
  <c r="AU705" i="1"/>
  <c r="AR705" i="1"/>
  <c r="AQ705" i="1"/>
  <c r="AY704" i="1"/>
  <c r="AX704" i="1"/>
  <c r="U704" i="1"/>
  <c r="AW704" i="1"/>
  <c r="AV704" i="1"/>
  <c r="AU704" i="1"/>
  <c r="AR704" i="1"/>
  <c r="AQ704" i="1"/>
  <c r="H703" i="1"/>
  <c r="AI703" i="1"/>
  <c r="BI703" i="1"/>
  <c r="BM703" i="1"/>
  <c r="BW703" i="1"/>
  <c r="BX703" i="1"/>
  <c r="BY703" i="1"/>
  <c r="CG703" i="1"/>
  <c r="CF703" i="1"/>
  <c r="BL703" i="1"/>
  <c r="BT703" i="1"/>
  <c r="BU703" i="1"/>
  <c r="BV703" i="1"/>
  <c r="CE703" i="1"/>
  <c r="CD703" i="1"/>
  <c r="BK703" i="1"/>
  <c r="BQ703" i="1"/>
  <c r="BR703" i="1"/>
  <c r="BS703" i="1"/>
  <c r="CC703" i="1"/>
  <c r="CB703" i="1"/>
  <c r="BJ703" i="1"/>
  <c r="BN703" i="1"/>
  <c r="BO703" i="1"/>
  <c r="BP703" i="1"/>
  <c r="CA703" i="1"/>
  <c r="BZ703" i="1"/>
  <c r="AY703" i="1"/>
  <c r="AX703" i="1"/>
  <c r="U703" i="1"/>
  <c r="AW703" i="1"/>
  <c r="AV703" i="1"/>
  <c r="AU703" i="1"/>
  <c r="AR703" i="1"/>
  <c r="AQ703" i="1"/>
  <c r="H702" i="1"/>
  <c r="AI702" i="1"/>
  <c r="BI702" i="1"/>
  <c r="BM702" i="1"/>
  <c r="BW702" i="1"/>
  <c r="BX702" i="1"/>
  <c r="BY702" i="1"/>
  <c r="CG702" i="1"/>
  <c r="CF702" i="1"/>
  <c r="BL702" i="1"/>
  <c r="BT702" i="1"/>
  <c r="BU702" i="1"/>
  <c r="BV702" i="1"/>
  <c r="CE702" i="1"/>
  <c r="CD702" i="1"/>
  <c r="BK702" i="1"/>
  <c r="BQ702" i="1"/>
  <c r="BR702" i="1"/>
  <c r="BS702" i="1"/>
  <c r="CC702" i="1"/>
  <c r="CB702" i="1"/>
  <c r="BJ702" i="1"/>
  <c r="BN702" i="1"/>
  <c r="BO702" i="1"/>
  <c r="BP702" i="1"/>
  <c r="CA702" i="1"/>
  <c r="BZ702" i="1"/>
  <c r="AY702" i="1"/>
  <c r="AX702" i="1"/>
  <c r="U702" i="1"/>
  <c r="AW702" i="1"/>
  <c r="AV702" i="1"/>
  <c r="AU702" i="1"/>
  <c r="AR702" i="1"/>
  <c r="AQ702" i="1"/>
  <c r="G701" i="1"/>
  <c r="H701" i="1"/>
  <c r="AI701" i="1"/>
  <c r="BI701" i="1"/>
  <c r="BM701" i="1"/>
  <c r="BW701" i="1"/>
  <c r="BX701" i="1"/>
  <c r="BY701" i="1"/>
  <c r="CG701" i="1"/>
  <c r="CF701" i="1"/>
  <c r="BL701" i="1"/>
  <c r="BT701" i="1"/>
  <c r="BU701" i="1"/>
  <c r="BV701" i="1"/>
  <c r="CE701" i="1"/>
  <c r="CD701" i="1"/>
  <c r="BK701" i="1"/>
  <c r="BQ701" i="1"/>
  <c r="BR701" i="1"/>
  <c r="BS701" i="1"/>
  <c r="CC701" i="1"/>
  <c r="CB701" i="1"/>
  <c r="BJ701" i="1"/>
  <c r="BN701" i="1"/>
  <c r="BO701" i="1"/>
  <c r="BP701" i="1"/>
  <c r="CA701" i="1"/>
  <c r="BZ701" i="1"/>
  <c r="AY701" i="1"/>
  <c r="AX701" i="1"/>
  <c r="U701" i="1"/>
  <c r="AW701" i="1"/>
  <c r="AV701" i="1"/>
  <c r="AU701" i="1"/>
  <c r="AR701" i="1"/>
  <c r="AQ701" i="1"/>
  <c r="H700" i="1"/>
  <c r="AI700" i="1"/>
  <c r="BI700" i="1"/>
  <c r="BM700" i="1"/>
  <c r="BW700" i="1"/>
  <c r="BX700" i="1"/>
  <c r="BY700" i="1"/>
  <c r="CG700" i="1"/>
  <c r="CF700" i="1"/>
  <c r="BL700" i="1"/>
  <c r="BT700" i="1"/>
  <c r="BU700" i="1"/>
  <c r="BV700" i="1"/>
  <c r="CE700" i="1"/>
  <c r="CD700" i="1"/>
  <c r="BK700" i="1"/>
  <c r="BQ700" i="1"/>
  <c r="BR700" i="1"/>
  <c r="BS700" i="1"/>
  <c r="CC700" i="1"/>
  <c r="CB700" i="1"/>
  <c r="BJ700" i="1"/>
  <c r="BN700" i="1"/>
  <c r="BO700" i="1"/>
  <c r="BP700" i="1"/>
  <c r="CA700" i="1"/>
  <c r="BZ700" i="1"/>
  <c r="AY700" i="1"/>
  <c r="AX700" i="1"/>
  <c r="U700" i="1"/>
  <c r="AW700" i="1"/>
  <c r="AV700" i="1"/>
  <c r="AU700" i="1"/>
  <c r="AR700" i="1"/>
  <c r="AQ700" i="1"/>
  <c r="H699" i="1"/>
  <c r="AI699" i="1"/>
  <c r="BI699" i="1"/>
  <c r="BM699" i="1"/>
  <c r="BW699" i="1"/>
  <c r="BX699" i="1"/>
  <c r="BY699" i="1"/>
  <c r="CG699" i="1"/>
  <c r="CF699" i="1"/>
  <c r="BL699" i="1"/>
  <c r="BT699" i="1"/>
  <c r="BU699" i="1"/>
  <c r="BV699" i="1"/>
  <c r="CE699" i="1"/>
  <c r="CD699" i="1"/>
  <c r="BK699" i="1"/>
  <c r="BQ699" i="1"/>
  <c r="BR699" i="1"/>
  <c r="BS699" i="1"/>
  <c r="CC699" i="1"/>
  <c r="CB699" i="1"/>
  <c r="BJ699" i="1"/>
  <c r="BN699" i="1"/>
  <c r="BO699" i="1"/>
  <c r="BP699" i="1"/>
  <c r="CA699" i="1"/>
  <c r="BZ699" i="1"/>
  <c r="AY699" i="1"/>
  <c r="AX699" i="1"/>
  <c r="U699" i="1"/>
  <c r="AW699" i="1"/>
  <c r="AV699" i="1"/>
  <c r="AU699" i="1"/>
  <c r="AR699" i="1"/>
  <c r="AQ699" i="1"/>
  <c r="H698" i="1"/>
  <c r="AI698" i="1"/>
  <c r="BI698" i="1"/>
  <c r="BM698" i="1"/>
  <c r="BW698" i="1"/>
  <c r="BX698" i="1"/>
  <c r="BY698" i="1"/>
  <c r="CG698" i="1"/>
  <c r="CF698" i="1"/>
  <c r="BL698" i="1"/>
  <c r="BT698" i="1"/>
  <c r="BU698" i="1"/>
  <c r="BV698" i="1"/>
  <c r="CE698" i="1"/>
  <c r="CD698" i="1"/>
  <c r="BK698" i="1"/>
  <c r="BQ698" i="1"/>
  <c r="BR698" i="1"/>
  <c r="BS698" i="1"/>
  <c r="CC698" i="1"/>
  <c r="CB698" i="1"/>
  <c r="BJ698" i="1"/>
  <c r="BN698" i="1"/>
  <c r="BO698" i="1"/>
  <c r="BP698" i="1"/>
  <c r="CA698" i="1"/>
  <c r="BZ698" i="1"/>
  <c r="AY698" i="1"/>
  <c r="AX698" i="1"/>
  <c r="U698" i="1"/>
  <c r="AW698" i="1"/>
  <c r="AV698" i="1"/>
  <c r="AU698" i="1"/>
  <c r="AR698" i="1"/>
  <c r="AQ698" i="1"/>
  <c r="H697" i="1"/>
  <c r="AI697" i="1"/>
  <c r="BI697" i="1"/>
  <c r="BM697" i="1"/>
  <c r="BW697" i="1"/>
  <c r="BX697" i="1"/>
  <c r="BY697" i="1"/>
  <c r="CG697" i="1"/>
  <c r="CF697" i="1"/>
  <c r="BL697" i="1"/>
  <c r="BT697" i="1"/>
  <c r="BU697" i="1"/>
  <c r="BV697" i="1"/>
  <c r="CE697" i="1"/>
  <c r="CD697" i="1"/>
  <c r="BK697" i="1"/>
  <c r="BQ697" i="1"/>
  <c r="BR697" i="1"/>
  <c r="BS697" i="1"/>
  <c r="CC697" i="1"/>
  <c r="CB697" i="1"/>
  <c r="BJ697" i="1"/>
  <c r="BN697" i="1"/>
  <c r="BO697" i="1"/>
  <c r="BP697" i="1"/>
  <c r="CA697" i="1"/>
  <c r="BZ697" i="1"/>
  <c r="AY697" i="1"/>
  <c r="AX697" i="1"/>
  <c r="U697" i="1"/>
  <c r="AW697" i="1"/>
  <c r="AV697" i="1"/>
  <c r="AU697" i="1"/>
  <c r="AR697" i="1"/>
  <c r="AQ697" i="1"/>
  <c r="H696" i="1"/>
  <c r="AI696" i="1"/>
  <c r="BI696" i="1"/>
  <c r="BM696" i="1"/>
  <c r="BW696" i="1"/>
  <c r="BX696" i="1"/>
  <c r="BY696" i="1"/>
  <c r="CG696" i="1"/>
  <c r="CF696" i="1"/>
  <c r="BL696" i="1"/>
  <c r="BT696" i="1"/>
  <c r="BU696" i="1"/>
  <c r="BV696" i="1"/>
  <c r="CE696" i="1"/>
  <c r="CD696" i="1"/>
  <c r="BK696" i="1"/>
  <c r="BQ696" i="1"/>
  <c r="BR696" i="1"/>
  <c r="BS696" i="1"/>
  <c r="CC696" i="1"/>
  <c r="CB696" i="1"/>
  <c r="BJ696" i="1"/>
  <c r="BN696" i="1"/>
  <c r="BO696" i="1"/>
  <c r="BP696" i="1"/>
  <c r="CA696" i="1"/>
  <c r="BZ696" i="1"/>
  <c r="AY696" i="1"/>
  <c r="AX696" i="1"/>
  <c r="U696" i="1"/>
  <c r="AW696" i="1"/>
  <c r="AV696" i="1"/>
  <c r="AU696" i="1"/>
  <c r="AR696" i="1"/>
  <c r="AQ696" i="1"/>
  <c r="H695" i="1"/>
  <c r="AI695" i="1"/>
  <c r="BI695" i="1"/>
  <c r="BM695" i="1"/>
  <c r="BW695" i="1"/>
  <c r="BX695" i="1"/>
  <c r="BY695" i="1"/>
  <c r="CG695" i="1"/>
  <c r="CF695" i="1"/>
  <c r="BL695" i="1"/>
  <c r="BT695" i="1"/>
  <c r="BU695" i="1"/>
  <c r="BV695" i="1"/>
  <c r="CE695" i="1"/>
  <c r="CD695" i="1"/>
  <c r="BK695" i="1"/>
  <c r="BQ695" i="1"/>
  <c r="BR695" i="1"/>
  <c r="BS695" i="1"/>
  <c r="CC695" i="1"/>
  <c r="CB695" i="1"/>
  <c r="BJ695" i="1"/>
  <c r="BN695" i="1"/>
  <c r="BO695" i="1"/>
  <c r="BP695" i="1"/>
  <c r="CA695" i="1"/>
  <c r="BZ695" i="1"/>
  <c r="AY695" i="1"/>
  <c r="AX695" i="1"/>
  <c r="U695" i="1"/>
  <c r="AW695" i="1"/>
  <c r="AV695" i="1"/>
  <c r="AU695" i="1"/>
  <c r="AR695" i="1"/>
  <c r="AQ695" i="1"/>
  <c r="AY694" i="1"/>
  <c r="AX694" i="1"/>
  <c r="U694" i="1"/>
  <c r="AW694" i="1"/>
  <c r="AV694" i="1"/>
  <c r="AU694" i="1"/>
  <c r="AY693" i="1"/>
  <c r="AX693" i="1"/>
  <c r="U693" i="1"/>
  <c r="AW693" i="1"/>
  <c r="AV693" i="1"/>
  <c r="AU693" i="1"/>
  <c r="H692" i="1"/>
  <c r="AI692" i="1"/>
  <c r="BI692" i="1"/>
  <c r="BM692" i="1"/>
  <c r="BW692" i="1"/>
  <c r="BX692" i="1"/>
  <c r="BY692" i="1"/>
  <c r="CG692" i="1"/>
  <c r="CF692" i="1"/>
  <c r="BL692" i="1"/>
  <c r="BT692" i="1"/>
  <c r="BU692" i="1"/>
  <c r="BV692" i="1"/>
  <c r="CE692" i="1"/>
  <c r="CD692" i="1"/>
  <c r="BK692" i="1"/>
  <c r="BQ692" i="1"/>
  <c r="BR692" i="1"/>
  <c r="BS692" i="1"/>
  <c r="CC692" i="1"/>
  <c r="CB692" i="1"/>
  <c r="BJ692" i="1"/>
  <c r="BN692" i="1"/>
  <c r="BO692" i="1"/>
  <c r="BP692" i="1"/>
  <c r="CA692" i="1"/>
  <c r="BZ692" i="1"/>
  <c r="AY692" i="1"/>
  <c r="AX692" i="1"/>
  <c r="U692" i="1"/>
  <c r="AW692" i="1"/>
  <c r="AV692" i="1"/>
  <c r="AU692" i="1"/>
  <c r="AR692" i="1"/>
  <c r="AQ692" i="1"/>
  <c r="AY691" i="1"/>
  <c r="AX691" i="1"/>
  <c r="U691" i="1"/>
  <c r="AW691" i="1"/>
  <c r="AV691" i="1"/>
  <c r="AU691" i="1"/>
  <c r="AY690" i="1"/>
  <c r="AX690" i="1"/>
  <c r="U690" i="1"/>
  <c r="AW690" i="1"/>
  <c r="AV690" i="1"/>
  <c r="AU690" i="1"/>
  <c r="H689" i="1"/>
  <c r="AI689" i="1"/>
  <c r="BI689" i="1"/>
  <c r="BM689" i="1"/>
  <c r="BW689" i="1"/>
  <c r="BX689" i="1"/>
  <c r="BY689" i="1"/>
  <c r="CG689" i="1"/>
  <c r="CF689" i="1"/>
  <c r="BL689" i="1"/>
  <c r="BT689" i="1"/>
  <c r="BU689" i="1"/>
  <c r="BV689" i="1"/>
  <c r="CE689" i="1"/>
  <c r="CD689" i="1"/>
  <c r="BK689" i="1"/>
  <c r="BQ689" i="1"/>
  <c r="BR689" i="1"/>
  <c r="BS689" i="1"/>
  <c r="CC689" i="1"/>
  <c r="CB689" i="1"/>
  <c r="BJ689" i="1"/>
  <c r="BN689" i="1"/>
  <c r="BO689" i="1"/>
  <c r="BP689" i="1"/>
  <c r="CA689" i="1"/>
  <c r="BZ689" i="1"/>
  <c r="AY689" i="1"/>
  <c r="AX689" i="1"/>
  <c r="U689" i="1"/>
  <c r="AW689" i="1"/>
  <c r="AV689" i="1"/>
  <c r="AU689" i="1"/>
  <c r="AR689" i="1"/>
  <c r="AQ689" i="1"/>
  <c r="H688" i="1"/>
  <c r="AI688" i="1"/>
  <c r="BI688" i="1"/>
  <c r="BM688" i="1"/>
  <c r="BW688" i="1"/>
  <c r="BX688" i="1"/>
  <c r="BY688" i="1"/>
  <c r="CG688" i="1"/>
  <c r="CF688" i="1"/>
  <c r="BL688" i="1"/>
  <c r="BT688" i="1"/>
  <c r="BU688" i="1"/>
  <c r="BV688" i="1"/>
  <c r="CE688" i="1"/>
  <c r="CD688" i="1"/>
  <c r="BK688" i="1"/>
  <c r="BQ688" i="1"/>
  <c r="BR688" i="1"/>
  <c r="BS688" i="1"/>
  <c r="CC688" i="1"/>
  <c r="CB688" i="1"/>
  <c r="BJ688" i="1"/>
  <c r="BN688" i="1"/>
  <c r="BO688" i="1"/>
  <c r="BP688" i="1"/>
  <c r="CA688" i="1"/>
  <c r="BZ688" i="1"/>
  <c r="AY688" i="1"/>
  <c r="AX688" i="1"/>
  <c r="U688" i="1"/>
  <c r="AW688" i="1"/>
  <c r="AV688" i="1"/>
  <c r="AU688" i="1"/>
  <c r="AR688" i="1"/>
  <c r="AQ688" i="1"/>
  <c r="H687" i="1"/>
  <c r="AI687" i="1"/>
  <c r="BI687" i="1"/>
  <c r="BM687" i="1"/>
  <c r="BW687" i="1"/>
  <c r="BX687" i="1"/>
  <c r="BY687" i="1"/>
  <c r="CG687" i="1"/>
  <c r="CF687" i="1"/>
  <c r="BL687" i="1"/>
  <c r="BT687" i="1"/>
  <c r="BU687" i="1"/>
  <c r="BV687" i="1"/>
  <c r="CE687" i="1"/>
  <c r="CD687" i="1"/>
  <c r="BK687" i="1"/>
  <c r="BQ687" i="1"/>
  <c r="BR687" i="1"/>
  <c r="BS687" i="1"/>
  <c r="CC687" i="1"/>
  <c r="CB687" i="1"/>
  <c r="BJ687" i="1"/>
  <c r="BN687" i="1"/>
  <c r="BO687" i="1"/>
  <c r="BP687" i="1"/>
  <c r="CA687" i="1"/>
  <c r="BZ687" i="1"/>
  <c r="AY687" i="1"/>
  <c r="AX687" i="1"/>
  <c r="U687" i="1"/>
  <c r="AW687" i="1"/>
  <c r="AV687" i="1"/>
  <c r="AU687" i="1"/>
  <c r="AR687" i="1"/>
  <c r="AQ687" i="1"/>
  <c r="BI686" i="1"/>
  <c r="BM686" i="1"/>
  <c r="BW686" i="1"/>
  <c r="BX686" i="1"/>
  <c r="BY686" i="1"/>
  <c r="CG686" i="1"/>
  <c r="CF686" i="1"/>
  <c r="BL686" i="1"/>
  <c r="BT686" i="1"/>
  <c r="BU686" i="1"/>
  <c r="BV686" i="1"/>
  <c r="CE686" i="1"/>
  <c r="CD686" i="1"/>
  <c r="BK686" i="1"/>
  <c r="BQ686" i="1"/>
  <c r="BR686" i="1"/>
  <c r="BS686" i="1"/>
  <c r="CC686" i="1"/>
  <c r="CB686" i="1"/>
  <c r="BJ686" i="1"/>
  <c r="BN686" i="1"/>
  <c r="BO686" i="1"/>
  <c r="BP686" i="1"/>
  <c r="CA686" i="1"/>
  <c r="BZ686" i="1"/>
  <c r="AY686" i="1"/>
  <c r="AX686" i="1"/>
  <c r="U686" i="1"/>
  <c r="AW686" i="1"/>
  <c r="AV686" i="1"/>
  <c r="AU686" i="1"/>
  <c r="H685" i="1"/>
  <c r="AI685" i="1"/>
  <c r="BI685" i="1"/>
  <c r="BM685" i="1"/>
  <c r="BW685" i="1"/>
  <c r="BX685" i="1"/>
  <c r="BY685" i="1"/>
  <c r="CG685" i="1"/>
  <c r="CF685" i="1"/>
  <c r="BL685" i="1"/>
  <c r="BT685" i="1"/>
  <c r="BU685" i="1"/>
  <c r="BV685" i="1"/>
  <c r="CE685" i="1"/>
  <c r="CD685" i="1"/>
  <c r="BK685" i="1"/>
  <c r="BQ685" i="1"/>
  <c r="BR685" i="1"/>
  <c r="BS685" i="1"/>
  <c r="CC685" i="1"/>
  <c r="CB685" i="1"/>
  <c r="BJ685" i="1"/>
  <c r="BN685" i="1"/>
  <c r="BO685" i="1"/>
  <c r="BP685" i="1"/>
  <c r="CA685" i="1"/>
  <c r="BZ685" i="1"/>
  <c r="AY685" i="1"/>
  <c r="AX685" i="1"/>
  <c r="U685" i="1"/>
  <c r="AW685" i="1"/>
  <c r="AV685" i="1"/>
  <c r="AU685" i="1"/>
  <c r="AR685" i="1"/>
  <c r="AQ685" i="1"/>
  <c r="H684" i="1"/>
  <c r="AI684" i="1"/>
  <c r="BI684" i="1"/>
  <c r="BM684" i="1"/>
  <c r="BW684" i="1"/>
  <c r="BX684" i="1"/>
  <c r="BY684" i="1"/>
  <c r="CG684" i="1"/>
  <c r="CF684" i="1"/>
  <c r="BL684" i="1"/>
  <c r="BT684" i="1"/>
  <c r="BU684" i="1"/>
  <c r="BV684" i="1"/>
  <c r="CE684" i="1"/>
  <c r="CD684" i="1"/>
  <c r="BK684" i="1"/>
  <c r="BQ684" i="1"/>
  <c r="BR684" i="1"/>
  <c r="BS684" i="1"/>
  <c r="CC684" i="1"/>
  <c r="CB684" i="1"/>
  <c r="BJ684" i="1"/>
  <c r="BN684" i="1"/>
  <c r="BO684" i="1"/>
  <c r="BP684" i="1"/>
  <c r="CA684" i="1"/>
  <c r="BZ684" i="1"/>
  <c r="AY684" i="1"/>
  <c r="AX684" i="1"/>
  <c r="U684" i="1"/>
  <c r="AW684" i="1"/>
  <c r="AV684" i="1"/>
  <c r="AU684" i="1"/>
  <c r="AR684" i="1"/>
  <c r="AQ684" i="1"/>
  <c r="H683" i="1"/>
  <c r="AI683" i="1"/>
  <c r="BI683" i="1"/>
  <c r="BM683" i="1"/>
  <c r="BW683" i="1"/>
  <c r="BX683" i="1"/>
  <c r="BY683" i="1"/>
  <c r="CG683" i="1"/>
  <c r="CF683" i="1"/>
  <c r="BL683" i="1"/>
  <c r="BT683" i="1"/>
  <c r="BU683" i="1"/>
  <c r="BV683" i="1"/>
  <c r="CE683" i="1"/>
  <c r="CD683" i="1"/>
  <c r="BK683" i="1"/>
  <c r="BQ683" i="1"/>
  <c r="BR683" i="1"/>
  <c r="BS683" i="1"/>
  <c r="CC683" i="1"/>
  <c r="CB683" i="1"/>
  <c r="BJ683" i="1"/>
  <c r="BN683" i="1"/>
  <c r="BO683" i="1"/>
  <c r="BP683" i="1"/>
  <c r="CA683" i="1"/>
  <c r="BZ683" i="1"/>
  <c r="AY683" i="1"/>
  <c r="AX683" i="1"/>
  <c r="U683" i="1"/>
  <c r="AW683" i="1"/>
  <c r="AV683" i="1"/>
  <c r="AU683" i="1"/>
  <c r="AR683" i="1"/>
  <c r="AQ683" i="1"/>
  <c r="BI682" i="1"/>
  <c r="BM682" i="1"/>
  <c r="BW682" i="1"/>
  <c r="BX682" i="1"/>
  <c r="BY682" i="1"/>
  <c r="CG682" i="1"/>
  <c r="CF682" i="1"/>
  <c r="BL682" i="1"/>
  <c r="BT682" i="1"/>
  <c r="BU682" i="1"/>
  <c r="BV682" i="1"/>
  <c r="CE682" i="1"/>
  <c r="CD682" i="1"/>
  <c r="BK682" i="1"/>
  <c r="BQ682" i="1"/>
  <c r="BR682" i="1"/>
  <c r="BS682" i="1"/>
  <c r="CC682" i="1"/>
  <c r="CB682" i="1"/>
  <c r="BJ682" i="1"/>
  <c r="BN682" i="1"/>
  <c r="BO682" i="1"/>
  <c r="BP682" i="1"/>
  <c r="CA682" i="1"/>
  <c r="BZ682" i="1"/>
  <c r="AY682" i="1"/>
  <c r="AX682" i="1"/>
  <c r="U682" i="1"/>
  <c r="AW682" i="1"/>
  <c r="AV682" i="1"/>
  <c r="AU682" i="1"/>
  <c r="H681" i="1"/>
  <c r="AI681" i="1"/>
  <c r="BI681" i="1"/>
  <c r="BM681" i="1"/>
  <c r="BW681" i="1"/>
  <c r="BX681" i="1"/>
  <c r="BY681" i="1"/>
  <c r="CG681" i="1"/>
  <c r="CF681" i="1"/>
  <c r="BL681" i="1"/>
  <c r="BT681" i="1"/>
  <c r="BU681" i="1"/>
  <c r="BV681" i="1"/>
  <c r="CE681" i="1"/>
  <c r="CD681" i="1"/>
  <c r="BK681" i="1"/>
  <c r="BQ681" i="1"/>
  <c r="BR681" i="1"/>
  <c r="BS681" i="1"/>
  <c r="CC681" i="1"/>
  <c r="CB681" i="1"/>
  <c r="BJ681" i="1"/>
  <c r="BN681" i="1"/>
  <c r="BO681" i="1"/>
  <c r="BP681" i="1"/>
  <c r="CA681" i="1"/>
  <c r="BZ681" i="1"/>
  <c r="AY681" i="1"/>
  <c r="AX681" i="1"/>
  <c r="U681" i="1"/>
  <c r="AW681" i="1"/>
  <c r="AV681" i="1"/>
  <c r="AU681" i="1"/>
  <c r="AR681" i="1"/>
  <c r="AQ681" i="1"/>
  <c r="BI680" i="1"/>
  <c r="BM680" i="1"/>
  <c r="BW680" i="1"/>
  <c r="BX680" i="1"/>
  <c r="BY680" i="1"/>
  <c r="CG680" i="1"/>
  <c r="CF680" i="1"/>
  <c r="BL680" i="1"/>
  <c r="BT680" i="1"/>
  <c r="BU680" i="1"/>
  <c r="BV680" i="1"/>
  <c r="CE680" i="1"/>
  <c r="CD680" i="1"/>
  <c r="BK680" i="1"/>
  <c r="BQ680" i="1"/>
  <c r="BR680" i="1"/>
  <c r="BS680" i="1"/>
  <c r="CC680" i="1"/>
  <c r="CB680" i="1"/>
  <c r="BJ680" i="1"/>
  <c r="BN680" i="1"/>
  <c r="BO680" i="1"/>
  <c r="BP680" i="1"/>
  <c r="CA680" i="1"/>
  <c r="BZ680" i="1"/>
  <c r="AY680" i="1"/>
  <c r="AX680" i="1"/>
  <c r="U680" i="1"/>
  <c r="AW680" i="1"/>
  <c r="AV680" i="1"/>
  <c r="AU680" i="1"/>
  <c r="BI679" i="1"/>
  <c r="BM679" i="1"/>
  <c r="BW679" i="1"/>
  <c r="BX679" i="1"/>
  <c r="BY679" i="1"/>
  <c r="CG679" i="1"/>
  <c r="CF679" i="1"/>
  <c r="BL679" i="1"/>
  <c r="BT679" i="1"/>
  <c r="BU679" i="1"/>
  <c r="BV679" i="1"/>
  <c r="CE679" i="1"/>
  <c r="CD679" i="1"/>
  <c r="BK679" i="1"/>
  <c r="BQ679" i="1"/>
  <c r="BR679" i="1"/>
  <c r="BS679" i="1"/>
  <c r="CC679" i="1"/>
  <c r="CB679" i="1"/>
  <c r="BJ679" i="1"/>
  <c r="BN679" i="1"/>
  <c r="BO679" i="1"/>
  <c r="BP679" i="1"/>
  <c r="CA679" i="1"/>
  <c r="BZ679" i="1"/>
  <c r="AY679" i="1"/>
  <c r="AX679" i="1"/>
  <c r="U679" i="1"/>
  <c r="AW679" i="1"/>
  <c r="AV679" i="1"/>
  <c r="AU679" i="1"/>
  <c r="BI678" i="1"/>
  <c r="BM678" i="1"/>
  <c r="BW678" i="1"/>
  <c r="BX678" i="1"/>
  <c r="BY678" i="1"/>
  <c r="CG678" i="1"/>
  <c r="CF678" i="1"/>
  <c r="BL678" i="1"/>
  <c r="BT678" i="1"/>
  <c r="BU678" i="1"/>
  <c r="BV678" i="1"/>
  <c r="CE678" i="1"/>
  <c r="CD678" i="1"/>
  <c r="BK678" i="1"/>
  <c r="BQ678" i="1"/>
  <c r="BR678" i="1"/>
  <c r="BS678" i="1"/>
  <c r="CC678" i="1"/>
  <c r="CB678" i="1"/>
  <c r="BJ678" i="1"/>
  <c r="BN678" i="1"/>
  <c r="BO678" i="1"/>
  <c r="BP678" i="1"/>
  <c r="CA678" i="1"/>
  <c r="BZ678" i="1"/>
  <c r="AY678" i="1"/>
  <c r="AX678" i="1"/>
  <c r="U678" i="1"/>
  <c r="AW678" i="1"/>
  <c r="AV678" i="1"/>
  <c r="AU678" i="1"/>
  <c r="BI677" i="1"/>
  <c r="BM677" i="1"/>
  <c r="BW677" i="1"/>
  <c r="BX677" i="1"/>
  <c r="BY677" i="1"/>
  <c r="CG677" i="1"/>
  <c r="CF677" i="1"/>
  <c r="BL677" i="1"/>
  <c r="BT677" i="1"/>
  <c r="BU677" i="1"/>
  <c r="BV677" i="1"/>
  <c r="CE677" i="1"/>
  <c r="CD677" i="1"/>
  <c r="BK677" i="1"/>
  <c r="BQ677" i="1"/>
  <c r="BR677" i="1"/>
  <c r="BS677" i="1"/>
  <c r="CC677" i="1"/>
  <c r="CB677" i="1"/>
  <c r="BJ677" i="1"/>
  <c r="BN677" i="1"/>
  <c r="BO677" i="1"/>
  <c r="BP677" i="1"/>
  <c r="CA677" i="1"/>
  <c r="BZ677" i="1"/>
  <c r="AY677" i="1"/>
  <c r="AX677" i="1"/>
  <c r="U677" i="1"/>
  <c r="AW677" i="1"/>
  <c r="AV677" i="1"/>
  <c r="AU677" i="1"/>
  <c r="H676" i="1"/>
  <c r="AI676" i="1"/>
  <c r="BI676" i="1"/>
  <c r="BM676" i="1"/>
  <c r="BW676" i="1"/>
  <c r="BX676" i="1"/>
  <c r="BY676" i="1"/>
  <c r="CG676" i="1"/>
  <c r="CF676" i="1"/>
  <c r="BL676" i="1"/>
  <c r="BT676" i="1"/>
  <c r="BU676" i="1"/>
  <c r="BV676" i="1"/>
  <c r="CE676" i="1"/>
  <c r="CD676" i="1"/>
  <c r="BK676" i="1"/>
  <c r="BQ676" i="1"/>
  <c r="BR676" i="1"/>
  <c r="BS676" i="1"/>
  <c r="CC676" i="1"/>
  <c r="CB676" i="1"/>
  <c r="BJ676" i="1"/>
  <c r="BN676" i="1"/>
  <c r="BO676" i="1"/>
  <c r="BP676" i="1"/>
  <c r="CA676" i="1"/>
  <c r="BZ676" i="1"/>
  <c r="AY676" i="1"/>
  <c r="AX676" i="1"/>
  <c r="U676" i="1"/>
  <c r="AW676" i="1"/>
  <c r="AV676" i="1"/>
  <c r="AU676" i="1"/>
  <c r="AR676" i="1"/>
  <c r="AQ676" i="1"/>
  <c r="BI675" i="1"/>
  <c r="BM675" i="1"/>
  <c r="BW675" i="1"/>
  <c r="BX675" i="1"/>
  <c r="BY675" i="1"/>
  <c r="CG675" i="1"/>
  <c r="CF675" i="1"/>
  <c r="BL675" i="1"/>
  <c r="BT675" i="1"/>
  <c r="BU675" i="1"/>
  <c r="BV675" i="1"/>
  <c r="CE675" i="1"/>
  <c r="CD675" i="1"/>
  <c r="BK675" i="1"/>
  <c r="BQ675" i="1"/>
  <c r="BR675" i="1"/>
  <c r="BS675" i="1"/>
  <c r="CC675" i="1"/>
  <c r="CB675" i="1"/>
  <c r="BJ675" i="1"/>
  <c r="BN675" i="1"/>
  <c r="BO675" i="1"/>
  <c r="BP675" i="1"/>
  <c r="CA675" i="1"/>
  <c r="BZ675" i="1"/>
  <c r="AY675" i="1"/>
  <c r="AX675" i="1"/>
  <c r="U675" i="1"/>
  <c r="AW675" i="1"/>
  <c r="AV675" i="1"/>
  <c r="AU675" i="1"/>
  <c r="H674" i="1"/>
  <c r="AI674" i="1"/>
  <c r="BI674" i="1"/>
  <c r="BM674" i="1"/>
  <c r="BW674" i="1"/>
  <c r="BX674" i="1"/>
  <c r="BY674" i="1"/>
  <c r="CG674" i="1"/>
  <c r="CF674" i="1"/>
  <c r="BL674" i="1"/>
  <c r="BT674" i="1"/>
  <c r="BU674" i="1"/>
  <c r="BV674" i="1"/>
  <c r="CE674" i="1"/>
  <c r="CD674" i="1"/>
  <c r="BK674" i="1"/>
  <c r="BQ674" i="1"/>
  <c r="BR674" i="1"/>
  <c r="BS674" i="1"/>
  <c r="CC674" i="1"/>
  <c r="CB674" i="1"/>
  <c r="BJ674" i="1"/>
  <c r="BN674" i="1"/>
  <c r="BO674" i="1"/>
  <c r="BP674" i="1"/>
  <c r="CA674" i="1"/>
  <c r="BZ674" i="1"/>
  <c r="AY674" i="1"/>
  <c r="AX674" i="1"/>
  <c r="U674" i="1"/>
  <c r="AW674" i="1"/>
  <c r="AV674" i="1"/>
  <c r="AU674" i="1"/>
  <c r="AR674" i="1"/>
  <c r="AQ674" i="1"/>
  <c r="H673" i="1"/>
  <c r="AI673" i="1"/>
  <c r="BI673" i="1"/>
  <c r="BM673" i="1"/>
  <c r="BW673" i="1"/>
  <c r="BX673" i="1"/>
  <c r="BY673" i="1"/>
  <c r="CG673" i="1"/>
  <c r="CF673" i="1"/>
  <c r="BL673" i="1"/>
  <c r="BT673" i="1"/>
  <c r="BU673" i="1"/>
  <c r="BV673" i="1"/>
  <c r="CE673" i="1"/>
  <c r="CD673" i="1"/>
  <c r="BK673" i="1"/>
  <c r="BQ673" i="1"/>
  <c r="BR673" i="1"/>
  <c r="BS673" i="1"/>
  <c r="CC673" i="1"/>
  <c r="CB673" i="1"/>
  <c r="BJ673" i="1"/>
  <c r="BN673" i="1"/>
  <c r="BO673" i="1"/>
  <c r="BP673" i="1"/>
  <c r="CA673" i="1"/>
  <c r="BZ673" i="1"/>
  <c r="AY673" i="1"/>
  <c r="AX673" i="1"/>
  <c r="U673" i="1"/>
  <c r="AW673" i="1"/>
  <c r="AV673" i="1"/>
  <c r="AU673" i="1"/>
  <c r="AR673" i="1"/>
  <c r="AQ673" i="1"/>
  <c r="BI672" i="1"/>
  <c r="BM672" i="1"/>
  <c r="BW672" i="1"/>
  <c r="BX672" i="1"/>
  <c r="BY672" i="1"/>
  <c r="CG672" i="1"/>
  <c r="CF672" i="1"/>
  <c r="BL672" i="1"/>
  <c r="BT672" i="1"/>
  <c r="BU672" i="1"/>
  <c r="BV672" i="1"/>
  <c r="CE672" i="1"/>
  <c r="CD672" i="1"/>
  <c r="BK672" i="1"/>
  <c r="BQ672" i="1"/>
  <c r="BR672" i="1"/>
  <c r="BS672" i="1"/>
  <c r="CC672" i="1"/>
  <c r="CB672" i="1"/>
  <c r="BJ672" i="1"/>
  <c r="BN672" i="1"/>
  <c r="BO672" i="1"/>
  <c r="BP672" i="1"/>
  <c r="CA672" i="1"/>
  <c r="BZ672" i="1"/>
  <c r="AY672" i="1"/>
  <c r="AX672" i="1"/>
  <c r="U672" i="1"/>
  <c r="AW672" i="1"/>
  <c r="AV672" i="1"/>
  <c r="AU672" i="1"/>
  <c r="H671" i="1"/>
  <c r="AI671" i="1"/>
  <c r="BI671" i="1"/>
  <c r="BM671" i="1"/>
  <c r="BW671" i="1"/>
  <c r="BX671" i="1"/>
  <c r="BY671" i="1"/>
  <c r="CG671" i="1"/>
  <c r="CF671" i="1"/>
  <c r="BL671" i="1"/>
  <c r="BT671" i="1"/>
  <c r="BU671" i="1"/>
  <c r="BV671" i="1"/>
  <c r="CE671" i="1"/>
  <c r="CD671" i="1"/>
  <c r="BK671" i="1"/>
  <c r="BQ671" i="1"/>
  <c r="BR671" i="1"/>
  <c r="BS671" i="1"/>
  <c r="CC671" i="1"/>
  <c r="CB671" i="1"/>
  <c r="BJ671" i="1"/>
  <c r="BN671" i="1"/>
  <c r="BO671" i="1"/>
  <c r="BP671" i="1"/>
  <c r="CA671" i="1"/>
  <c r="BZ671" i="1"/>
  <c r="AY671" i="1"/>
  <c r="AX671" i="1"/>
  <c r="U671" i="1"/>
  <c r="AW671" i="1"/>
  <c r="AV671" i="1"/>
  <c r="AU671" i="1"/>
  <c r="AR671" i="1"/>
  <c r="AQ671" i="1"/>
  <c r="BI670" i="1"/>
  <c r="BM670" i="1"/>
  <c r="BW670" i="1"/>
  <c r="BX670" i="1"/>
  <c r="BY670" i="1"/>
  <c r="CG670" i="1"/>
  <c r="CF670" i="1"/>
  <c r="BL670" i="1"/>
  <c r="BT670" i="1"/>
  <c r="BU670" i="1"/>
  <c r="BV670" i="1"/>
  <c r="CE670" i="1"/>
  <c r="CD670" i="1"/>
  <c r="BK670" i="1"/>
  <c r="BQ670" i="1"/>
  <c r="BR670" i="1"/>
  <c r="BS670" i="1"/>
  <c r="CC670" i="1"/>
  <c r="CB670" i="1"/>
  <c r="BJ670" i="1"/>
  <c r="BN670" i="1"/>
  <c r="BO670" i="1"/>
  <c r="BP670" i="1"/>
  <c r="CA670" i="1"/>
  <c r="BZ670" i="1"/>
  <c r="AY670" i="1"/>
  <c r="AX670" i="1"/>
  <c r="U670" i="1"/>
  <c r="AW670" i="1"/>
  <c r="AV670" i="1"/>
  <c r="AU670" i="1"/>
  <c r="H669" i="1"/>
  <c r="AI669" i="1"/>
  <c r="BI669" i="1"/>
  <c r="BM669" i="1"/>
  <c r="BW669" i="1"/>
  <c r="BX669" i="1"/>
  <c r="BY669" i="1"/>
  <c r="CG669" i="1"/>
  <c r="CF669" i="1"/>
  <c r="BL669" i="1"/>
  <c r="BT669" i="1"/>
  <c r="BU669" i="1"/>
  <c r="BV669" i="1"/>
  <c r="CE669" i="1"/>
  <c r="CD669" i="1"/>
  <c r="BK669" i="1"/>
  <c r="BQ669" i="1"/>
  <c r="BR669" i="1"/>
  <c r="BS669" i="1"/>
  <c r="CC669" i="1"/>
  <c r="CB669" i="1"/>
  <c r="BJ669" i="1"/>
  <c r="BN669" i="1"/>
  <c r="BO669" i="1"/>
  <c r="BP669" i="1"/>
  <c r="CA669" i="1"/>
  <c r="BZ669" i="1"/>
  <c r="AY669" i="1"/>
  <c r="AX669" i="1"/>
  <c r="U669" i="1"/>
  <c r="AW669" i="1"/>
  <c r="AV669" i="1"/>
  <c r="AU669" i="1"/>
  <c r="AR669" i="1"/>
  <c r="AQ669" i="1"/>
  <c r="BI668" i="1"/>
  <c r="BM668" i="1"/>
  <c r="BW668" i="1"/>
  <c r="BX668" i="1"/>
  <c r="BY668" i="1"/>
  <c r="CG668" i="1"/>
  <c r="CF668" i="1"/>
  <c r="BL668" i="1"/>
  <c r="BT668" i="1"/>
  <c r="BU668" i="1"/>
  <c r="BV668" i="1"/>
  <c r="CE668" i="1"/>
  <c r="CD668" i="1"/>
  <c r="BK668" i="1"/>
  <c r="BQ668" i="1"/>
  <c r="BR668" i="1"/>
  <c r="BS668" i="1"/>
  <c r="CC668" i="1"/>
  <c r="CB668" i="1"/>
  <c r="BJ668" i="1"/>
  <c r="BN668" i="1"/>
  <c r="BO668" i="1"/>
  <c r="BP668" i="1"/>
  <c r="CA668" i="1"/>
  <c r="BZ668" i="1"/>
  <c r="AY668" i="1"/>
  <c r="AX668" i="1"/>
  <c r="U668" i="1"/>
  <c r="AW668" i="1"/>
  <c r="AV668" i="1"/>
  <c r="AU668" i="1"/>
  <c r="H667" i="1"/>
  <c r="AI667" i="1"/>
  <c r="BI667" i="1"/>
  <c r="BM667" i="1"/>
  <c r="BW667" i="1"/>
  <c r="BX667" i="1"/>
  <c r="BY667" i="1"/>
  <c r="CG667" i="1"/>
  <c r="CF667" i="1"/>
  <c r="BL667" i="1"/>
  <c r="BT667" i="1"/>
  <c r="BU667" i="1"/>
  <c r="BV667" i="1"/>
  <c r="CE667" i="1"/>
  <c r="CD667" i="1"/>
  <c r="BK667" i="1"/>
  <c r="BQ667" i="1"/>
  <c r="BR667" i="1"/>
  <c r="BS667" i="1"/>
  <c r="CC667" i="1"/>
  <c r="CB667" i="1"/>
  <c r="BJ667" i="1"/>
  <c r="BN667" i="1"/>
  <c r="BO667" i="1"/>
  <c r="BP667" i="1"/>
  <c r="CA667" i="1"/>
  <c r="BZ667" i="1"/>
  <c r="AY667" i="1"/>
  <c r="AX667" i="1"/>
  <c r="U667" i="1"/>
  <c r="AW667" i="1"/>
  <c r="AV667" i="1"/>
  <c r="AU667" i="1"/>
  <c r="AR667" i="1"/>
  <c r="AQ667" i="1"/>
  <c r="BI666" i="1"/>
  <c r="BM666" i="1"/>
  <c r="BW666" i="1"/>
  <c r="BX666" i="1"/>
  <c r="BY666" i="1"/>
  <c r="CG666" i="1"/>
  <c r="CF666" i="1"/>
  <c r="BL666" i="1"/>
  <c r="BT666" i="1"/>
  <c r="BU666" i="1"/>
  <c r="BV666" i="1"/>
  <c r="CE666" i="1"/>
  <c r="CD666" i="1"/>
  <c r="BK666" i="1"/>
  <c r="BQ666" i="1"/>
  <c r="BR666" i="1"/>
  <c r="BS666" i="1"/>
  <c r="CC666" i="1"/>
  <c r="CB666" i="1"/>
  <c r="BJ666" i="1"/>
  <c r="BN666" i="1"/>
  <c r="BO666" i="1"/>
  <c r="BP666" i="1"/>
  <c r="CA666" i="1"/>
  <c r="BZ666" i="1"/>
  <c r="AY666" i="1"/>
  <c r="AX666" i="1"/>
  <c r="U666" i="1"/>
  <c r="AW666" i="1"/>
  <c r="AV666" i="1"/>
  <c r="AU666" i="1"/>
  <c r="BI665" i="1"/>
  <c r="AY665" i="1"/>
  <c r="AX665" i="1"/>
  <c r="U665" i="1"/>
  <c r="AW665" i="1"/>
  <c r="AV665" i="1"/>
  <c r="AU665" i="1"/>
  <c r="BI664" i="1"/>
  <c r="BM664" i="1"/>
  <c r="BL664" i="1"/>
  <c r="BK664" i="1"/>
  <c r="BJ664" i="1"/>
  <c r="AY664" i="1"/>
  <c r="AX664" i="1"/>
  <c r="U664" i="1"/>
  <c r="AW664" i="1"/>
  <c r="AV664" i="1"/>
  <c r="AU664" i="1"/>
  <c r="AQ664" i="1"/>
  <c r="AY663" i="1"/>
  <c r="AX663" i="1"/>
  <c r="U663" i="1"/>
  <c r="AW663" i="1"/>
  <c r="AV663" i="1"/>
  <c r="AU663" i="1"/>
  <c r="H662" i="1"/>
  <c r="AI662" i="1"/>
  <c r="BI662" i="1"/>
  <c r="BM662" i="1"/>
  <c r="BW662" i="1"/>
  <c r="BX662" i="1"/>
  <c r="BY662" i="1"/>
  <c r="CG662" i="1"/>
  <c r="CF662" i="1"/>
  <c r="BL662" i="1"/>
  <c r="BT662" i="1"/>
  <c r="BU662" i="1"/>
  <c r="BV662" i="1"/>
  <c r="CE662" i="1"/>
  <c r="CD662" i="1"/>
  <c r="BK662" i="1"/>
  <c r="BQ662" i="1"/>
  <c r="BR662" i="1"/>
  <c r="BS662" i="1"/>
  <c r="CC662" i="1"/>
  <c r="CB662" i="1"/>
  <c r="BJ662" i="1"/>
  <c r="BN662" i="1"/>
  <c r="BO662" i="1"/>
  <c r="BP662" i="1"/>
  <c r="CA662" i="1"/>
  <c r="BZ662" i="1"/>
  <c r="AY662" i="1"/>
  <c r="AX662" i="1"/>
  <c r="U662" i="1"/>
  <c r="AW662" i="1"/>
  <c r="AV662" i="1"/>
  <c r="AU662" i="1"/>
  <c r="AR662" i="1"/>
  <c r="AQ662" i="1"/>
  <c r="H661" i="1"/>
  <c r="AI661" i="1"/>
  <c r="BI661" i="1"/>
  <c r="BM661" i="1"/>
  <c r="BW661" i="1"/>
  <c r="BX661" i="1"/>
  <c r="BY661" i="1"/>
  <c r="CG661" i="1"/>
  <c r="CF661" i="1"/>
  <c r="BL661" i="1"/>
  <c r="BT661" i="1"/>
  <c r="BU661" i="1"/>
  <c r="BV661" i="1"/>
  <c r="CE661" i="1"/>
  <c r="CD661" i="1"/>
  <c r="BK661" i="1"/>
  <c r="BQ661" i="1"/>
  <c r="BR661" i="1"/>
  <c r="BS661" i="1"/>
  <c r="CC661" i="1"/>
  <c r="CB661" i="1"/>
  <c r="BJ661" i="1"/>
  <c r="BN661" i="1"/>
  <c r="BO661" i="1"/>
  <c r="BP661" i="1"/>
  <c r="CA661" i="1"/>
  <c r="BZ661" i="1"/>
  <c r="AY661" i="1"/>
  <c r="AX661" i="1"/>
  <c r="U661" i="1"/>
  <c r="AW661" i="1"/>
  <c r="AV661" i="1"/>
  <c r="AU661" i="1"/>
  <c r="AR661" i="1"/>
  <c r="AQ661" i="1"/>
  <c r="H660" i="1"/>
  <c r="AI660" i="1"/>
  <c r="BI660" i="1"/>
  <c r="BM660" i="1"/>
  <c r="BW660" i="1"/>
  <c r="BX660" i="1"/>
  <c r="BY660" i="1"/>
  <c r="CG660" i="1"/>
  <c r="CF660" i="1"/>
  <c r="BL660" i="1"/>
  <c r="BT660" i="1"/>
  <c r="BU660" i="1"/>
  <c r="BV660" i="1"/>
  <c r="CE660" i="1"/>
  <c r="CD660" i="1"/>
  <c r="BK660" i="1"/>
  <c r="BQ660" i="1"/>
  <c r="BR660" i="1"/>
  <c r="BS660" i="1"/>
  <c r="CC660" i="1"/>
  <c r="CB660" i="1"/>
  <c r="BJ660" i="1"/>
  <c r="BN660" i="1"/>
  <c r="BO660" i="1"/>
  <c r="BP660" i="1"/>
  <c r="CA660" i="1"/>
  <c r="BZ660" i="1"/>
  <c r="AY660" i="1"/>
  <c r="AX660" i="1"/>
  <c r="U660" i="1"/>
  <c r="AW660" i="1"/>
  <c r="AV660" i="1"/>
  <c r="AU660" i="1"/>
  <c r="AR660" i="1"/>
  <c r="AQ660" i="1"/>
  <c r="AY659" i="1"/>
  <c r="AX659" i="1"/>
  <c r="U659" i="1"/>
  <c r="AW659" i="1"/>
  <c r="AV659" i="1"/>
  <c r="AU659" i="1"/>
  <c r="H658" i="1"/>
  <c r="AI658" i="1"/>
  <c r="BI658" i="1"/>
  <c r="BM658" i="1"/>
  <c r="BW658" i="1"/>
  <c r="BX658" i="1"/>
  <c r="BY658" i="1"/>
  <c r="CG658" i="1"/>
  <c r="CF658" i="1"/>
  <c r="BL658" i="1"/>
  <c r="BT658" i="1"/>
  <c r="BU658" i="1"/>
  <c r="BV658" i="1"/>
  <c r="CE658" i="1"/>
  <c r="CD658" i="1"/>
  <c r="BK658" i="1"/>
  <c r="BQ658" i="1"/>
  <c r="BR658" i="1"/>
  <c r="BS658" i="1"/>
  <c r="CC658" i="1"/>
  <c r="CB658" i="1"/>
  <c r="BJ658" i="1"/>
  <c r="BN658" i="1"/>
  <c r="BO658" i="1"/>
  <c r="BP658" i="1"/>
  <c r="CA658" i="1"/>
  <c r="BZ658" i="1"/>
  <c r="AY658" i="1"/>
  <c r="AX658" i="1"/>
  <c r="U658" i="1"/>
  <c r="AW658" i="1"/>
  <c r="AV658" i="1"/>
  <c r="AU658" i="1"/>
  <c r="AR658" i="1"/>
  <c r="AQ658" i="1"/>
  <c r="BI657" i="1"/>
  <c r="BM657" i="1"/>
  <c r="BW657" i="1"/>
  <c r="BX657" i="1"/>
  <c r="BY657" i="1"/>
  <c r="CG657" i="1"/>
  <c r="CF657" i="1"/>
  <c r="BL657" i="1"/>
  <c r="BT657" i="1"/>
  <c r="BU657" i="1"/>
  <c r="BV657" i="1"/>
  <c r="CE657" i="1"/>
  <c r="CD657" i="1"/>
  <c r="BK657" i="1"/>
  <c r="BQ657" i="1"/>
  <c r="BR657" i="1"/>
  <c r="BS657" i="1"/>
  <c r="CC657" i="1"/>
  <c r="CB657" i="1"/>
  <c r="BJ657" i="1"/>
  <c r="BN657" i="1"/>
  <c r="BO657" i="1"/>
  <c r="BP657" i="1"/>
  <c r="CA657" i="1"/>
  <c r="BZ657" i="1"/>
  <c r="AY657" i="1"/>
  <c r="AX657" i="1"/>
  <c r="U657" i="1"/>
  <c r="AW657" i="1"/>
  <c r="AV657" i="1"/>
  <c r="AU657" i="1"/>
  <c r="AY656" i="1"/>
  <c r="AX656" i="1"/>
  <c r="U656" i="1"/>
  <c r="AW656" i="1"/>
  <c r="AV656" i="1"/>
  <c r="AU656" i="1"/>
  <c r="AR656" i="1"/>
  <c r="AQ656" i="1"/>
  <c r="AY655" i="1"/>
  <c r="AX655" i="1"/>
  <c r="U655" i="1"/>
  <c r="AW655" i="1"/>
  <c r="AV655" i="1"/>
  <c r="AU655" i="1"/>
  <c r="H654" i="1"/>
  <c r="AI654" i="1"/>
  <c r="BI654" i="1"/>
  <c r="BM654" i="1"/>
  <c r="BW654" i="1"/>
  <c r="BX654" i="1"/>
  <c r="BY654" i="1"/>
  <c r="CG654" i="1"/>
  <c r="CF654" i="1"/>
  <c r="BL654" i="1"/>
  <c r="BT654" i="1"/>
  <c r="BU654" i="1"/>
  <c r="BV654" i="1"/>
  <c r="CE654" i="1"/>
  <c r="CD654" i="1"/>
  <c r="BK654" i="1"/>
  <c r="BQ654" i="1"/>
  <c r="BR654" i="1"/>
  <c r="BS654" i="1"/>
  <c r="CC654" i="1"/>
  <c r="CB654" i="1"/>
  <c r="BJ654" i="1"/>
  <c r="BN654" i="1"/>
  <c r="BO654" i="1"/>
  <c r="BP654" i="1"/>
  <c r="CA654" i="1"/>
  <c r="BZ654" i="1"/>
  <c r="AY654" i="1"/>
  <c r="AX654" i="1"/>
  <c r="U654" i="1"/>
  <c r="AW654" i="1"/>
  <c r="AV654" i="1"/>
  <c r="AU654" i="1"/>
  <c r="AR654" i="1"/>
  <c r="AQ654" i="1"/>
  <c r="H653" i="1"/>
  <c r="AI653" i="1"/>
  <c r="BI653" i="1"/>
  <c r="BM653" i="1"/>
  <c r="BW653" i="1"/>
  <c r="BX653" i="1"/>
  <c r="BY653" i="1"/>
  <c r="CG653" i="1"/>
  <c r="CF653" i="1"/>
  <c r="BL653" i="1"/>
  <c r="BT653" i="1"/>
  <c r="BU653" i="1"/>
  <c r="BV653" i="1"/>
  <c r="CE653" i="1"/>
  <c r="CD653" i="1"/>
  <c r="BK653" i="1"/>
  <c r="BQ653" i="1"/>
  <c r="BR653" i="1"/>
  <c r="BS653" i="1"/>
  <c r="CC653" i="1"/>
  <c r="CB653" i="1"/>
  <c r="BJ653" i="1"/>
  <c r="BN653" i="1"/>
  <c r="BO653" i="1"/>
  <c r="BP653" i="1"/>
  <c r="CA653" i="1"/>
  <c r="BZ653" i="1"/>
  <c r="AY653" i="1"/>
  <c r="AX653" i="1"/>
  <c r="U653" i="1"/>
  <c r="AW653" i="1"/>
  <c r="AV653" i="1"/>
  <c r="AU653" i="1"/>
  <c r="AR653" i="1"/>
  <c r="AQ653" i="1"/>
  <c r="H652" i="1"/>
  <c r="AI652" i="1"/>
  <c r="BI652" i="1"/>
  <c r="BM652" i="1"/>
  <c r="BW652" i="1"/>
  <c r="BX652" i="1"/>
  <c r="BY652" i="1"/>
  <c r="CG652" i="1"/>
  <c r="CF652" i="1"/>
  <c r="BL652" i="1"/>
  <c r="BT652" i="1"/>
  <c r="BU652" i="1"/>
  <c r="BV652" i="1"/>
  <c r="CE652" i="1"/>
  <c r="CD652" i="1"/>
  <c r="BK652" i="1"/>
  <c r="BQ652" i="1"/>
  <c r="BR652" i="1"/>
  <c r="BS652" i="1"/>
  <c r="CC652" i="1"/>
  <c r="CB652" i="1"/>
  <c r="BJ652" i="1"/>
  <c r="BN652" i="1"/>
  <c r="BO652" i="1"/>
  <c r="BP652" i="1"/>
  <c r="CA652" i="1"/>
  <c r="BZ652" i="1"/>
  <c r="AY652" i="1"/>
  <c r="AX652" i="1"/>
  <c r="U652" i="1"/>
  <c r="AW652" i="1"/>
  <c r="AV652" i="1"/>
  <c r="AU652" i="1"/>
  <c r="AR652" i="1"/>
  <c r="AQ652" i="1"/>
  <c r="BI651" i="1"/>
  <c r="BM651" i="1"/>
  <c r="BW651" i="1"/>
  <c r="BX651" i="1"/>
  <c r="BY651" i="1"/>
  <c r="CG651" i="1"/>
  <c r="CF651" i="1"/>
  <c r="BL651" i="1"/>
  <c r="BT651" i="1"/>
  <c r="BU651" i="1"/>
  <c r="BV651" i="1"/>
  <c r="CE651" i="1"/>
  <c r="CD651" i="1"/>
  <c r="BK651" i="1"/>
  <c r="BQ651" i="1"/>
  <c r="BR651" i="1"/>
  <c r="BS651" i="1"/>
  <c r="CC651" i="1"/>
  <c r="CB651" i="1"/>
  <c r="BJ651" i="1"/>
  <c r="BN651" i="1"/>
  <c r="BO651" i="1"/>
  <c r="BP651" i="1"/>
  <c r="CA651" i="1"/>
  <c r="BZ651" i="1"/>
  <c r="AY651" i="1"/>
  <c r="AX651" i="1"/>
  <c r="AW651" i="1"/>
  <c r="AV651" i="1"/>
  <c r="AU651" i="1"/>
  <c r="H650" i="1"/>
  <c r="AI650" i="1"/>
  <c r="BI650" i="1"/>
  <c r="BM650" i="1"/>
  <c r="BW650" i="1"/>
  <c r="BX650" i="1"/>
  <c r="BY650" i="1"/>
  <c r="CG650" i="1"/>
  <c r="CF650" i="1"/>
  <c r="BL650" i="1"/>
  <c r="BT650" i="1"/>
  <c r="BU650" i="1"/>
  <c r="BV650" i="1"/>
  <c r="CE650" i="1"/>
  <c r="CD650" i="1"/>
  <c r="BK650" i="1"/>
  <c r="BQ650" i="1"/>
  <c r="BR650" i="1"/>
  <c r="BS650" i="1"/>
  <c r="CC650" i="1"/>
  <c r="CB650" i="1"/>
  <c r="BJ650" i="1"/>
  <c r="BN650" i="1"/>
  <c r="BO650" i="1"/>
  <c r="BP650" i="1"/>
  <c r="CA650" i="1"/>
  <c r="BZ650" i="1"/>
  <c r="AY650" i="1"/>
  <c r="AX650" i="1"/>
  <c r="U650" i="1"/>
  <c r="AW650" i="1"/>
  <c r="AV650" i="1"/>
  <c r="AU650" i="1"/>
  <c r="AR650" i="1"/>
  <c r="AQ650" i="1"/>
  <c r="H649" i="1"/>
  <c r="AI649" i="1"/>
  <c r="BI649" i="1"/>
  <c r="BM649" i="1"/>
  <c r="BW649" i="1"/>
  <c r="BX649" i="1"/>
  <c r="BY649" i="1"/>
  <c r="CG649" i="1"/>
  <c r="CF649" i="1"/>
  <c r="BL649" i="1"/>
  <c r="BT649" i="1"/>
  <c r="BU649" i="1"/>
  <c r="BV649" i="1"/>
  <c r="CE649" i="1"/>
  <c r="CD649" i="1"/>
  <c r="BK649" i="1"/>
  <c r="BQ649" i="1"/>
  <c r="BR649" i="1"/>
  <c r="BS649" i="1"/>
  <c r="CC649" i="1"/>
  <c r="CB649" i="1"/>
  <c r="BJ649" i="1"/>
  <c r="BN649" i="1"/>
  <c r="BO649" i="1"/>
  <c r="BP649" i="1"/>
  <c r="CA649" i="1"/>
  <c r="BZ649" i="1"/>
  <c r="AY649" i="1"/>
  <c r="AX649" i="1"/>
  <c r="U649" i="1"/>
  <c r="AW649" i="1"/>
  <c r="AV649" i="1"/>
  <c r="AU649" i="1"/>
  <c r="AR649" i="1"/>
  <c r="AQ649" i="1"/>
  <c r="H648" i="1"/>
  <c r="AI648" i="1"/>
  <c r="BI648" i="1"/>
  <c r="BM648" i="1"/>
  <c r="BW648" i="1"/>
  <c r="BX648" i="1"/>
  <c r="BY648" i="1"/>
  <c r="CG648" i="1"/>
  <c r="CF648" i="1"/>
  <c r="BL648" i="1"/>
  <c r="BT648" i="1"/>
  <c r="BU648" i="1"/>
  <c r="BV648" i="1"/>
  <c r="CE648" i="1"/>
  <c r="CD648" i="1"/>
  <c r="BK648" i="1"/>
  <c r="BQ648" i="1"/>
  <c r="BR648" i="1"/>
  <c r="BS648" i="1"/>
  <c r="CC648" i="1"/>
  <c r="CB648" i="1"/>
  <c r="BJ648" i="1"/>
  <c r="BN648" i="1"/>
  <c r="BO648" i="1"/>
  <c r="BP648" i="1"/>
  <c r="CA648" i="1"/>
  <c r="BZ648" i="1"/>
  <c r="AY648" i="1"/>
  <c r="AX648" i="1"/>
  <c r="U648" i="1"/>
  <c r="AW648" i="1"/>
  <c r="AV648" i="1"/>
  <c r="AU648" i="1"/>
  <c r="AR648" i="1"/>
  <c r="AQ648" i="1"/>
  <c r="H647" i="1"/>
  <c r="AI647" i="1"/>
  <c r="BI647" i="1"/>
  <c r="BM647" i="1"/>
  <c r="BW647" i="1"/>
  <c r="BX647" i="1"/>
  <c r="BY647" i="1"/>
  <c r="CG647" i="1"/>
  <c r="CF647" i="1"/>
  <c r="BL647" i="1"/>
  <c r="BT647" i="1"/>
  <c r="BU647" i="1"/>
  <c r="BV647" i="1"/>
  <c r="CE647" i="1"/>
  <c r="CD647" i="1"/>
  <c r="BK647" i="1"/>
  <c r="BQ647" i="1"/>
  <c r="BR647" i="1"/>
  <c r="BS647" i="1"/>
  <c r="CC647" i="1"/>
  <c r="CB647" i="1"/>
  <c r="BJ647" i="1"/>
  <c r="BN647" i="1"/>
  <c r="BO647" i="1"/>
  <c r="BP647" i="1"/>
  <c r="CA647" i="1"/>
  <c r="BZ647" i="1"/>
  <c r="AY647" i="1"/>
  <c r="AX647" i="1"/>
  <c r="U647" i="1"/>
  <c r="AW647" i="1"/>
  <c r="AV647" i="1"/>
  <c r="AU647" i="1"/>
  <c r="AR647" i="1"/>
  <c r="AQ647" i="1"/>
  <c r="H645" i="1"/>
  <c r="AI645" i="1"/>
  <c r="BI645" i="1"/>
  <c r="BM645" i="1"/>
  <c r="BW645" i="1"/>
  <c r="BX645" i="1"/>
  <c r="BY645" i="1"/>
  <c r="CG645" i="1"/>
  <c r="CF645" i="1"/>
  <c r="BL645" i="1"/>
  <c r="BT645" i="1"/>
  <c r="BU645" i="1"/>
  <c r="BV645" i="1"/>
  <c r="CE645" i="1"/>
  <c r="CD645" i="1"/>
  <c r="BK645" i="1"/>
  <c r="BQ645" i="1"/>
  <c r="BR645" i="1"/>
  <c r="BS645" i="1"/>
  <c r="CC645" i="1"/>
  <c r="CB645" i="1"/>
  <c r="BJ645" i="1"/>
  <c r="BN645" i="1"/>
  <c r="BO645" i="1"/>
  <c r="BP645" i="1"/>
  <c r="CA645" i="1"/>
  <c r="BZ645" i="1"/>
  <c r="AY646" i="1"/>
  <c r="AX646" i="1"/>
  <c r="U646" i="1"/>
  <c r="AW646" i="1"/>
  <c r="AV646" i="1"/>
  <c r="AU646" i="1"/>
  <c r="AY645" i="1"/>
  <c r="AX645" i="1"/>
  <c r="U645" i="1"/>
  <c r="AW645" i="1"/>
  <c r="AV645" i="1"/>
  <c r="AU645" i="1"/>
  <c r="AR645" i="1"/>
  <c r="AQ645" i="1"/>
  <c r="H644" i="1"/>
  <c r="AI644" i="1"/>
  <c r="BI644" i="1"/>
  <c r="BM644" i="1"/>
  <c r="BW644" i="1"/>
  <c r="BX644" i="1"/>
  <c r="BY644" i="1"/>
  <c r="CG644" i="1"/>
  <c r="CF644" i="1"/>
  <c r="BL644" i="1"/>
  <c r="BT644" i="1"/>
  <c r="BU644" i="1"/>
  <c r="BV644" i="1"/>
  <c r="CE644" i="1"/>
  <c r="CD644" i="1"/>
  <c r="BK644" i="1"/>
  <c r="BQ644" i="1"/>
  <c r="BR644" i="1"/>
  <c r="BS644" i="1"/>
  <c r="CC644" i="1"/>
  <c r="CB644" i="1"/>
  <c r="BJ644" i="1"/>
  <c r="BN644" i="1"/>
  <c r="BO644" i="1"/>
  <c r="BP644" i="1"/>
  <c r="CA644" i="1"/>
  <c r="BZ644" i="1"/>
  <c r="AY644" i="1"/>
  <c r="AX644" i="1"/>
  <c r="U644" i="1"/>
  <c r="AW644" i="1"/>
  <c r="AV644" i="1"/>
  <c r="AU644" i="1"/>
  <c r="AR644" i="1"/>
  <c r="AQ644" i="1"/>
  <c r="H643" i="1"/>
  <c r="AI643" i="1"/>
  <c r="BI643" i="1"/>
  <c r="BM643" i="1"/>
  <c r="BW643" i="1"/>
  <c r="BX643" i="1"/>
  <c r="BY643" i="1"/>
  <c r="CG643" i="1"/>
  <c r="CF643" i="1"/>
  <c r="BL643" i="1"/>
  <c r="BT643" i="1"/>
  <c r="BU643" i="1"/>
  <c r="BV643" i="1"/>
  <c r="CE643" i="1"/>
  <c r="CD643" i="1"/>
  <c r="BK643" i="1"/>
  <c r="BQ643" i="1"/>
  <c r="BR643" i="1"/>
  <c r="BS643" i="1"/>
  <c r="CC643" i="1"/>
  <c r="CB643" i="1"/>
  <c r="BJ643" i="1"/>
  <c r="BN643" i="1"/>
  <c r="BO643" i="1"/>
  <c r="BP643" i="1"/>
  <c r="CA643" i="1"/>
  <c r="BZ643" i="1"/>
  <c r="AY643" i="1"/>
  <c r="AX643" i="1"/>
  <c r="U643" i="1"/>
  <c r="AW643" i="1"/>
  <c r="AV643" i="1"/>
  <c r="AU643" i="1"/>
  <c r="AR643" i="1"/>
  <c r="AQ643" i="1"/>
  <c r="H642" i="1"/>
  <c r="AI642" i="1"/>
  <c r="BI642" i="1"/>
  <c r="BM642" i="1"/>
  <c r="BW642" i="1"/>
  <c r="BX642" i="1"/>
  <c r="BY642" i="1"/>
  <c r="CG642" i="1"/>
  <c r="CF642" i="1"/>
  <c r="BL642" i="1"/>
  <c r="BT642" i="1"/>
  <c r="BU642" i="1"/>
  <c r="BV642" i="1"/>
  <c r="CE642" i="1"/>
  <c r="CD642" i="1"/>
  <c r="BK642" i="1"/>
  <c r="BQ642" i="1"/>
  <c r="BR642" i="1"/>
  <c r="BS642" i="1"/>
  <c r="CC642" i="1"/>
  <c r="CB642" i="1"/>
  <c r="BJ642" i="1"/>
  <c r="BN642" i="1"/>
  <c r="BO642" i="1"/>
  <c r="BP642" i="1"/>
  <c r="CA642" i="1"/>
  <c r="BZ642" i="1"/>
  <c r="AY642" i="1"/>
  <c r="AX642" i="1"/>
  <c r="U642" i="1"/>
  <c r="AW642" i="1"/>
  <c r="AV642" i="1"/>
  <c r="AU642" i="1"/>
  <c r="AR642" i="1"/>
  <c r="AQ642" i="1"/>
  <c r="H641" i="1"/>
  <c r="AI641" i="1"/>
  <c r="BI641" i="1"/>
  <c r="BM641" i="1"/>
  <c r="BW641" i="1"/>
  <c r="BX641" i="1"/>
  <c r="BY641" i="1"/>
  <c r="CG641" i="1"/>
  <c r="CF641" i="1"/>
  <c r="BL641" i="1"/>
  <c r="BT641" i="1"/>
  <c r="BU641" i="1"/>
  <c r="BV641" i="1"/>
  <c r="CE641" i="1"/>
  <c r="CD641" i="1"/>
  <c r="BK641" i="1"/>
  <c r="BQ641" i="1"/>
  <c r="BR641" i="1"/>
  <c r="BS641" i="1"/>
  <c r="CC641" i="1"/>
  <c r="CB641" i="1"/>
  <c r="BJ641" i="1"/>
  <c r="BN641" i="1"/>
  <c r="BO641" i="1"/>
  <c r="BP641" i="1"/>
  <c r="CA641" i="1"/>
  <c r="BZ641" i="1"/>
  <c r="AY641" i="1"/>
  <c r="AX641" i="1"/>
  <c r="U641" i="1"/>
  <c r="AW641" i="1"/>
  <c r="AV641" i="1"/>
  <c r="AU641" i="1"/>
  <c r="AR641" i="1"/>
  <c r="AQ641" i="1"/>
  <c r="H640" i="1"/>
  <c r="AI640" i="1"/>
  <c r="BI640" i="1"/>
  <c r="BM640" i="1"/>
  <c r="BW640" i="1"/>
  <c r="BX640" i="1"/>
  <c r="BY640" i="1"/>
  <c r="CG640" i="1"/>
  <c r="CF640" i="1"/>
  <c r="BL640" i="1"/>
  <c r="BT640" i="1"/>
  <c r="BU640" i="1"/>
  <c r="BV640" i="1"/>
  <c r="CE640" i="1"/>
  <c r="CD640" i="1"/>
  <c r="BK640" i="1"/>
  <c r="BQ640" i="1"/>
  <c r="BR640" i="1"/>
  <c r="BS640" i="1"/>
  <c r="CC640" i="1"/>
  <c r="CB640" i="1"/>
  <c r="BJ640" i="1"/>
  <c r="BN640" i="1"/>
  <c r="BO640" i="1"/>
  <c r="BP640" i="1"/>
  <c r="CA640" i="1"/>
  <c r="BZ640" i="1"/>
  <c r="AY640" i="1"/>
  <c r="AX640" i="1"/>
  <c r="U640" i="1"/>
  <c r="AW640" i="1"/>
  <c r="AV640" i="1"/>
  <c r="AU640" i="1"/>
  <c r="AR640" i="1"/>
  <c r="AQ640" i="1"/>
  <c r="H639" i="1"/>
  <c r="AI639" i="1"/>
  <c r="BI639" i="1"/>
  <c r="BM639" i="1"/>
  <c r="BW639" i="1"/>
  <c r="BX639" i="1"/>
  <c r="BY639" i="1"/>
  <c r="CG639" i="1"/>
  <c r="CF639" i="1"/>
  <c r="BL639" i="1"/>
  <c r="BT639" i="1"/>
  <c r="BU639" i="1"/>
  <c r="BV639" i="1"/>
  <c r="CE639" i="1"/>
  <c r="CD639" i="1"/>
  <c r="BK639" i="1"/>
  <c r="BQ639" i="1"/>
  <c r="BR639" i="1"/>
  <c r="BS639" i="1"/>
  <c r="CC639" i="1"/>
  <c r="CB639" i="1"/>
  <c r="BJ639" i="1"/>
  <c r="BN639" i="1"/>
  <c r="BO639" i="1"/>
  <c r="BP639" i="1"/>
  <c r="CA639" i="1"/>
  <c r="BZ639" i="1"/>
  <c r="AY639" i="1"/>
  <c r="AX639" i="1"/>
  <c r="U639" i="1"/>
  <c r="AW639" i="1"/>
  <c r="AV639" i="1"/>
  <c r="AU639" i="1"/>
  <c r="AR639" i="1"/>
  <c r="AQ639" i="1"/>
  <c r="AY638" i="1"/>
  <c r="AX638" i="1"/>
  <c r="U638" i="1"/>
  <c r="AW638" i="1"/>
  <c r="AV638" i="1"/>
  <c r="AU638" i="1"/>
  <c r="H637" i="1"/>
  <c r="AI637" i="1"/>
  <c r="BI637" i="1"/>
  <c r="BM637" i="1"/>
  <c r="BW637" i="1"/>
  <c r="BX637" i="1"/>
  <c r="BY637" i="1"/>
  <c r="CG637" i="1"/>
  <c r="CF637" i="1"/>
  <c r="BL637" i="1"/>
  <c r="BT637" i="1"/>
  <c r="BU637" i="1"/>
  <c r="BV637" i="1"/>
  <c r="CE637" i="1"/>
  <c r="CD637" i="1"/>
  <c r="BK637" i="1"/>
  <c r="BQ637" i="1"/>
  <c r="BR637" i="1"/>
  <c r="BS637" i="1"/>
  <c r="CC637" i="1"/>
  <c r="CB637" i="1"/>
  <c r="BJ637" i="1"/>
  <c r="BN637" i="1"/>
  <c r="BO637" i="1"/>
  <c r="BP637" i="1"/>
  <c r="CA637" i="1"/>
  <c r="BZ637" i="1"/>
  <c r="AY637" i="1"/>
  <c r="AX637" i="1"/>
  <c r="U637" i="1"/>
  <c r="AW637" i="1"/>
  <c r="AV637" i="1"/>
  <c r="AU637" i="1"/>
  <c r="AR637" i="1"/>
  <c r="AQ637" i="1"/>
  <c r="H636" i="1"/>
  <c r="AI636" i="1"/>
  <c r="BI636" i="1"/>
  <c r="BM636" i="1"/>
  <c r="BW636" i="1"/>
  <c r="BX636" i="1"/>
  <c r="BY636" i="1"/>
  <c r="CG636" i="1"/>
  <c r="CF636" i="1"/>
  <c r="BL636" i="1"/>
  <c r="BT636" i="1"/>
  <c r="BU636" i="1"/>
  <c r="BV636" i="1"/>
  <c r="CE636" i="1"/>
  <c r="CD636" i="1"/>
  <c r="BK636" i="1"/>
  <c r="BQ636" i="1"/>
  <c r="BR636" i="1"/>
  <c r="BS636" i="1"/>
  <c r="CC636" i="1"/>
  <c r="CB636" i="1"/>
  <c r="BJ636" i="1"/>
  <c r="BN636" i="1"/>
  <c r="BO636" i="1"/>
  <c r="BP636" i="1"/>
  <c r="CA636" i="1"/>
  <c r="BZ636" i="1"/>
  <c r="AY636" i="1"/>
  <c r="AX636" i="1"/>
  <c r="U636" i="1"/>
  <c r="AW636" i="1"/>
  <c r="AV636" i="1"/>
  <c r="AU636" i="1"/>
  <c r="AR636" i="1"/>
  <c r="AQ636" i="1"/>
  <c r="H635" i="1"/>
  <c r="AI635" i="1"/>
  <c r="BI635" i="1"/>
  <c r="BM635" i="1"/>
  <c r="BW635" i="1"/>
  <c r="BX635" i="1"/>
  <c r="BY635" i="1"/>
  <c r="CG635" i="1"/>
  <c r="CF635" i="1"/>
  <c r="BL635" i="1"/>
  <c r="BT635" i="1"/>
  <c r="BU635" i="1"/>
  <c r="BV635" i="1"/>
  <c r="CE635" i="1"/>
  <c r="CD635" i="1"/>
  <c r="BK635" i="1"/>
  <c r="BQ635" i="1"/>
  <c r="BR635" i="1"/>
  <c r="BS635" i="1"/>
  <c r="CC635" i="1"/>
  <c r="CB635" i="1"/>
  <c r="BJ635" i="1"/>
  <c r="BN635" i="1"/>
  <c r="BO635" i="1"/>
  <c r="BP635" i="1"/>
  <c r="CA635" i="1"/>
  <c r="BZ635" i="1"/>
  <c r="AY635" i="1"/>
  <c r="AX635" i="1"/>
  <c r="U635" i="1"/>
  <c r="AW635" i="1"/>
  <c r="AV635" i="1"/>
  <c r="AU635" i="1"/>
  <c r="AR635" i="1"/>
  <c r="AQ635" i="1"/>
  <c r="H634" i="1"/>
  <c r="AI634" i="1"/>
  <c r="BI634" i="1"/>
  <c r="BM634" i="1"/>
  <c r="BW634" i="1"/>
  <c r="BX634" i="1"/>
  <c r="BY634" i="1"/>
  <c r="CG634" i="1"/>
  <c r="CF634" i="1"/>
  <c r="BL634" i="1"/>
  <c r="BT634" i="1"/>
  <c r="BU634" i="1"/>
  <c r="BV634" i="1"/>
  <c r="CE634" i="1"/>
  <c r="CD634" i="1"/>
  <c r="BK634" i="1"/>
  <c r="BQ634" i="1"/>
  <c r="BR634" i="1"/>
  <c r="BS634" i="1"/>
  <c r="CC634" i="1"/>
  <c r="CB634" i="1"/>
  <c r="BJ634" i="1"/>
  <c r="BN634" i="1"/>
  <c r="BO634" i="1"/>
  <c r="BP634" i="1"/>
  <c r="CA634" i="1"/>
  <c r="BZ634" i="1"/>
  <c r="AY634" i="1"/>
  <c r="AX634" i="1"/>
  <c r="U634" i="1"/>
  <c r="AW634" i="1"/>
  <c r="AV634" i="1"/>
  <c r="AU634" i="1"/>
  <c r="AR634" i="1"/>
  <c r="AQ634" i="1"/>
  <c r="H633" i="1"/>
  <c r="AI633" i="1"/>
  <c r="BI633" i="1"/>
  <c r="BM633" i="1"/>
  <c r="BW633" i="1"/>
  <c r="BX633" i="1"/>
  <c r="BY633" i="1"/>
  <c r="CG633" i="1"/>
  <c r="CF633" i="1"/>
  <c r="BL633" i="1"/>
  <c r="BT633" i="1"/>
  <c r="BU633" i="1"/>
  <c r="BV633" i="1"/>
  <c r="CE633" i="1"/>
  <c r="CD633" i="1"/>
  <c r="BK633" i="1"/>
  <c r="BQ633" i="1"/>
  <c r="BR633" i="1"/>
  <c r="BS633" i="1"/>
  <c r="CC633" i="1"/>
  <c r="CB633" i="1"/>
  <c r="BJ633" i="1"/>
  <c r="BN633" i="1"/>
  <c r="BO633" i="1"/>
  <c r="BP633" i="1"/>
  <c r="CA633" i="1"/>
  <c r="BZ633" i="1"/>
  <c r="AY633" i="1"/>
  <c r="AX633" i="1"/>
  <c r="U633" i="1"/>
  <c r="AW633" i="1"/>
  <c r="AV633" i="1"/>
  <c r="AU633" i="1"/>
  <c r="AR633" i="1"/>
  <c r="AQ633" i="1"/>
  <c r="H632" i="1"/>
  <c r="AI632" i="1"/>
  <c r="BI632" i="1"/>
  <c r="BM632" i="1"/>
  <c r="BW632" i="1"/>
  <c r="BX632" i="1"/>
  <c r="BY632" i="1"/>
  <c r="CG632" i="1"/>
  <c r="CF632" i="1"/>
  <c r="BL632" i="1"/>
  <c r="BT632" i="1"/>
  <c r="BU632" i="1"/>
  <c r="BV632" i="1"/>
  <c r="CE632" i="1"/>
  <c r="CD632" i="1"/>
  <c r="BK632" i="1"/>
  <c r="BQ632" i="1"/>
  <c r="BR632" i="1"/>
  <c r="BS632" i="1"/>
  <c r="CC632" i="1"/>
  <c r="CB632" i="1"/>
  <c r="BJ632" i="1"/>
  <c r="BN632" i="1"/>
  <c r="BO632" i="1"/>
  <c r="BP632" i="1"/>
  <c r="CA632" i="1"/>
  <c r="BZ632" i="1"/>
  <c r="AY632" i="1"/>
  <c r="AX632" i="1"/>
  <c r="U632" i="1"/>
  <c r="AW632" i="1"/>
  <c r="AV632" i="1"/>
  <c r="AU632" i="1"/>
  <c r="AR632" i="1"/>
  <c r="AQ632" i="1"/>
  <c r="H631" i="1"/>
  <c r="AI631" i="1"/>
  <c r="BI631" i="1"/>
  <c r="BM631" i="1"/>
  <c r="BW631" i="1"/>
  <c r="BX631" i="1"/>
  <c r="BY631" i="1"/>
  <c r="CG631" i="1"/>
  <c r="CF631" i="1"/>
  <c r="BL631" i="1"/>
  <c r="BT631" i="1"/>
  <c r="BU631" i="1"/>
  <c r="BV631" i="1"/>
  <c r="CE631" i="1"/>
  <c r="CD631" i="1"/>
  <c r="BK631" i="1"/>
  <c r="BQ631" i="1"/>
  <c r="BR631" i="1"/>
  <c r="BS631" i="1"/>
  <c r="CC631" i="1"/>
  <c r="CB631" i="1"/>
  <c r="BJ631" i="1"/>
  <c r="BN631" i="1"/>
  <c r="BO631" i="1"/>
  <c r="BP631" i="1"/>
  <c r="CA631" i="1"/>
  <c r="BZ631" i="1"/>
  <c r="AY631" i="1"/>
  <c r="AX631" i="1"/>
  <c r="U631" i="1"/>
  <c r="AW631" i="1"/>
  <c r="AV631" i="1"/>
  <c r="AU631" i="1"/>
  <c r="AR631" i="1"/>
  <c r="AQ631" i="1"/>
  <c r="H630" i="1"/>
  <c r="AI630" i="1"/>
  <c r="BI630" i="1"/>
  <c r="BM630" i="1"/>
  <c r="BW630" i="1"/>
  <c r="BX630" i="1"/>
  <c r="BY630" i="1"/>
  <c r="CG630" i="1"/>
  <c r="CF630" i="1"/>
  <c r="BL630" i="1"/>
  <c r="BT630" i="1"/>
  <c r="BU630" i="1"/>
  <c r="BV630" i="1"/>
  <c r="CE630" i="1"/>
  <c r="CD630" i="1"/>
  <c r="BK630" i="1"/>
  <c r="BQ630" i="1"/>
  <c r="BR630" i="1"/>
  <c r="BS630" i="1"/>
  <c r="CC630" i="1"/>
  <c r="CB630" i="1"/>
  <c r="BJ630" i="1"/>
  <c r="BN630" i="1"/>
  <c r="BO630" i="1"/>
  <c r="BP630" i="1"/>
  <c r="CA630" i="1"/>
  <c r="BZ630" i="1"/>
  <c r="AY630" i="1"/>
  <c r="AX630" i="1"/>
  <c r="U630" i="1"/>
  <c r="AW630" i="1"/>
  <c r="AV630" i="1"/>
  <c r="AU630" i="1"/>
  <c r="AR630" i="1"/>
  <c r="AQ630" i="1"/>
  <c r="AY629" i="1"/>
  <c r="AX629" i="1"/>
  <c r="U629" i="1"/>
  <c r="AW629" i="1"/>
  <c r="AV629" i="1"/>
  <c r="AU629" i="1"/>
  <c r="BI628" i="1"/>
  <c r="BM628" i="1"/>
  <c r="BW628" i="1"/>
  <c r="BX628" i="1"/>
  <c r="BY628" i="1"/>
  <c r="CG628" i="1"/>
  <c r="CF628" i="1"/>
  <c r="BL628" i="1"/>
  <c r="BT628" i="1"/>
  <c r="BU628" i="1"/>
  <c r="BV628" i="1"/>
  <c r="CE628" i="1"/>
  <c r="CD628" i="1"/>
  <c r="BK628" i="1"/>
  <c r="BQ628" i="1"/>
  <c r="BR628" i="1"/>
  <c r="BS628" i="1"/>
  <c r="CC628" i="1"/>
  <c r="CB628" i="1"/>
  <c r="BJ628" i="1"/>
  <c r="BN628" i="1"/>
  <c r="BO628" i="1"/>
  <c r="BP628" i="1"/>
  <c r="CA628" i="1"/>
  <c r="BZ628" i="1"/>
  <c r="AY628" i="1"/>
  <c r="AX628" i="1"/>
  <c r="AW628" i="1"/>
  <c r="AV628" i="1"/>
  <c r="AU628" i="1"/>
  <c r="H627" i="1"/>
  <c r="AI627" i="1"/>
  <c r="BI627" i="1"/>
  <c r="BM627" i="1"/>
  <c r="BW627" i="1"/>
  <c r="BX627" i="1"/>
  <c r="BY627" i="1"/>
  <c r="CG627" i="1"/>
  <c r="CF627" i="1"/>
  <c r="BL627" i="1"/>
  <c r="BT627" i="1"/>
  <c r="BU627" i="1"/>
  <c r="BV627" i="1"/>
  <c r="CE627" i="1"/>
  <c r="CD627" i="1"/>
  <c r="BK627" i="1"/>
  <c r="BQ627" i="1"/>
  <c r="BR627" i="1"/>
  <c r="BS627" i="1"/>
  <c r="CC627" i="1"/>
  <c r="CB627" i="1"/>
  <c r="BJ627" i="1"/>
  <c r="BN627" i="1"/>
  <c r="BO627" i="1"/>
  <c r="BP627" i="1"/>
  <c r="CA627" i="1"/>
  <c r="BZ627" i="1"/>
  <c r="AY627" i="1"/>
  <c r="AX627" i="1"/>
  <c r="U627" i="1"/>
  <c r="AW627" i="1"/>
  <c r="AV627" i="1"/>
  <c r="AU627" i="1"/>
  <c r="AR627" i="1"/>
  <c r="AQ627" i="1"/>
  <c r="H626" i="1"/>
  <c r="AI626" i="1"/>
  <c r="BI626" i="1"/>
  <c r="BM626" i="1"/>
  <c r="BW626" i="1"/>
  <c r="BX626" i="1"/>
  <c r="BY626" i="1"/>
  <c r="CG626" i="1"/>
  <c r="CF626" i="1"/>
  <c r="BL626" i="1"/>
  <c r="BT626" i="1"/>
  <c r="BU626" i="1"/>
  <c r="BV626" i="1"/>
  <c r="CE626" i="1"/>
  <c r="CD626" i="1"/>
  <c r="BK626" i="1"/>
  <c r="BQ626" i="1"/>
  <c r="BR626" i="1"/>
  <c r="BS626" i="1"/>
  <c r="CC626" i="1"/>
  <c r="CB626" i="1"/>
  <c r="BJ626" i="1"/>
  <c r="BN626" i="1"/>
  <c r="BO626" i="1"/>
  <c r="BP626" i="1"/>
  <c r="CA626" i="1"/>
  <c r="BZ626" i="1"/>
  <c r="AY626" i="1"/>
  <c r="AX626" i="1"/>
  <c r="U626" i="1"/>
  <c r="AW626" i="1"/>
  <c r="AV626" i="1"/>
  <c r="AU626" i="1"/>
  <c r="AR626" i="1"/>
  <c r="AQ626" i="1"/>
  <c r="H625" i="1"/>
  <c r="AI625" i="1"/>
  <c r="BI625" i="1"/>
  <c r="BM625" i="1"/>
  <c r="BW625" i="1"/>
  <c r="BX625" i="1"/>
  <c r="BY625" i="1"/>
  <c r="CG625" i="1"/>
  <c r="CF625" i="1"/>
  <c r="BL625" i="1"/>
  <c r="BT625" i="1"/>
  <c r="BU625" i="1"/>
  <c r="BV625" i="1"/>
  <c r="CE625" i="1"/>
  <c r="CD625" i="1"/>
  <c r="BK625" i="1"/>
  <c r="BQ625" i="1"/>
  <c r="BR625" i="1"/>
  <c r="BS625" i="1"/>
  <c r="CC625" i="1"/>
  <c r="CB625" i="1"/>
  <c r="BJ625" i="1"/>
  <c r="BN625" i="1"/>
  <c r="BO625" i="1"/>
  <c r="BP625" i="1"/>
  <c r="CA625" i="1"/>
  <c r="BZ625" i="1"/>
  <c r="AY625" i="1"/>
  <c r="AX625" i="1"/>
  <c r="U625" i="1"/>
  <c r="AW625" i="1"/>
  <c r="AV625" i="1"/>
  <c r="AU625" i="1"/>
  <c r="AR625" i="1"/>
  <c r="AQ625" i="1"/>
  <c r="H624" i="1"/>
  <c r="AI624" i="1"/>
  <c r="BI624" i="1"/>
  <c r="BM624" i="1"/>
  <c r="BW624" i="1"/>
  <c r="BX624" i="1"/>
  <c r="BY624" i="1"/>
  <c r="CG624" i="1"/>
  <c r="CF624" i="1"/>
  <c r="BL624" i="1"/>
  <c r="BT624" i="1"/>
  <c r="BU624" i="1"/>
  <c r="BV624" i="1"/>
  <c r="CE624" i="1"/>
  <c r="CD624" i="1"/>
  <c r="BK624" i="1"/>
  <c r="BQ624" i="1"/>
  <c r="BR624" i="1"/>
  <c r="BS624" i="1"/>
  <c r="CC624" i="1"/>
  <c r="CB624" i="1"/>
  <c r="BJ624" i="1"/>
  <c r="BN624" i="1"/>
  <c r="BO624" i="1"/>
  <c r="BP624" i="1"/>
  <c r="CA624" i="1"/>
  <c r="BZ624" i="1"/>
  <c r="AY624" i="1"/>
  <c r="AX624" i="1"/>
  <c r="U624" i="1"/>
  <c r="AW624" i="1"/>
  <c r="AV624" i="1"/>
  <c r="AU624" i="1"/>
  <c r="AR624" i="1"/>
  <c r="AQ624" i="1"/>
  <c r="H623" i="1"/>
  <c r="AI623" i="1"/>
  <c r="BI623" i="1"/>
  <c r="BM623" i="1"/>
  <c r="BW623" i="1"/>
  <c r="BX623" i="1"/>
  <c r="BY623" i="1"/>
  <c r="CG623" i="1"/>
  <c r="CF623" i="1"/>
  <c r="BL623" i="1"/>
  <c r="BT623" i="1"/>
  <c r="BU623" i="1"/>
  <c r="BV623" i="1"/>
  <c r="CE623" i="1"/>
  <c r="CD623" i="1"/>
  <c r="BK623" i="1"/>
  <c r="BQ623" i="1"/>
  <c r="BR623" i="1"/>
  <c r="BS623" i="1"/>
  <c r="CC623" i="1"/>
  <c r="CB623" i="1"/>
  <c r="BJ623" i="1"/>
  <c r="BN623" i="1"/>
  <c r="BO623" i="1"/>
  <c r="BP623" i="1"/>
  <c r="CA623" i="1"/>
  <c r="BZ623" i="1"/>
  <c r="AY623" i="1"/>
  <c r="AX623" i="1"/>
  <c r="U623" i="1"/>
  <c r="AW623" i="1"/>
  <c r="AV623" i="1"/>
  <c r="AU623" i="1"/>
  <c r="AR623" i="1"/>
  <c r="AQ623" i="1"/>
  <c r="H622" i="1"/>
  <c r="AI622" i="1"/>
  <c r="BI622" i="1"/>
  <c r="BM622" i="1"/>
  <c r="BW622" i="1"/>
  <c r="BX622" i="1"/>
  <c r="BY622" i="1"/>
  <c r="CG622" i="1"/>
  <c r="CF622" i="1"/>
  <c r="BL622" i="1"/>
  <c r="BT622" i="1"/>
  <c r="BU622" i="1"/>
  <c r="BV622" i="1"/>
  <c r="CE622" i="1"/>
  <c r="CD622" i="1"/>
  <c r="BK622" i="1"/>
  <c r="BQ622" i="1"/>
  <c r="BR622" i="1"/>
  <c r="BS622" i="1"/>
  <c r="CC622" i="1"/>
  <c r="CB622" i="1"/>
  <c r="BJ622" i="1"/>
  <c r="BN622" i="1"/>
  <c r="BO622" i="1"/>
  <c r="BP622" i="1"/>
  <c r="CA622" i="1"/>
  <c r="BZ622" i="1"/>
  <c r="AY622" i="1"/>
  <c r="AX622" i="1"/>
  <c r="U622" i="1"/>
  <c r="AW622" i="1"/>
  <c r="AV622" i="1"/>
  <c r="AU622" i="1"/>
  <c r="AR622" i="1"/>
  <c r="AQ622" i="1"/>
  <c r="H621" i="1"/>
  <c r="AI621" i="1"/>
  <c r="BI621" i="1"/>
  <c r="BM621" i="1"/>
  <c r="BW621" i="1"/>
  <c r="BX621" i="1"/>
  <c r="BY621" i="1"/>
  <c r="CG621" i="1"/>
  <c r="CF621" i="1"/>
  <c r="BL621" i="1"/>
  <c r="BT621" i="1"/>
  <c r="BU621" i="1"/>
  <c r="BV621" i="1"/>
  <c r="CE621" i="1"/>
  <c r="CD621" i="1"/>
  <c r="BK621" i="1"/>
  <c r="BQ621" i="1"/>
  <c r="BR621" i="1"/>
  <c r="BS621" i="1"/>
  <c r="CC621" i="1"/>
  <c r="CB621" i="1"/>
  <c r="BJ621" i="1"/>
  <c r="BN621" i="1"/>
  <c r="BO621" i="1"/>
  <c r="BP621" i="1"/>
  <c r="CA621" i="1"/>
  <c r="BZ621" i="1"/>
  <c r="AY621" i="1"/>
  <c r="AX621" i="1"/>
  <c r="U621" i="1"/>
  <c r="AW621" i="1"/>
  <c r="AV621" i="1"/>
  <c r="AU621" i="1"/>
  <c r="AR621" i="1"/>
  <c r="AQ621" i="1"/>
  <c r="BI620" i="1"/>
  <c r="BM620" i="1"/>
  <c r="BW620" i="1"/>
  <c r="BX620" i="1"/>
  <c r="BY620" i="1"/>
  <c r="CG620" i="1"/>
  <c r="CF620" i="1"/>
  <c r="BL620" i="1"/>
  <c r="BT620" i="1"/>
  <c r="BU620" i="1"/>
  <c r="BV620" i="1"/>
  <c r="CE620" i="1"/>
  <c r="CD620" i="1"/>
  <c r="BK620" i="1"/>
  <c r="BQ620" i="1"/>
  <c r="BR620" i="1"/>
  <c r="BS620" i="1"/>
  <c r="CC620" i="1"/>
  <c r="CB620" i="1"/>
  <c r="BJ620" i="1"/>
  <c r="BN620" i="1"/>
  <c r="BO620" i="1"/>
  <c r="BP620" i="1"/>
  <c r="CA620" i="1"/>
  <c r="BZ620" i="1"/>
  <c r="AY620" i="1"/>
  <c r="AX620" i="1"/>
  <c r="AW620" i="1"/>
  <c r="AV620" i="1"/>
  <c r="AU620" i="1"/>
  <c r="AY619" i="1"/>
  <c r="AX619" i="1"/>
  <c r="U619" i="1"/>
  <c r="AW619" i="1"/>
  <c r="AV619" i="1"/>
  <c r="AU619" i="1"/>
  <c r="H618" i="1"/>
  <c r="AI618" i="1"/>
  <c r="BI618" i="1"/>
  <c r="BM618" i="1"/>
  <c r="BW618" i="1"/>
  <c r="BX618" i="1"/>
  <c r="BY618" i="1"/>
  <c r="CG618" i="1"/>
  <c r="CF618" i="1"/>
  <c r="BL618" i="1"/>
  <c r="BT618" i="1"/>
  <c r="BU618" i="1"/>
  <c r="BV618" i="1"/>
  <c r="CE618" i="1"/>
  <c r="CD618" i="1"/>
  <c r="BK618" i="1"/>
  <c r="BQ618" i="1"/>
  <c r="BR618" i="1"/>
  <c r="BS618" i="1"/>
  <c r="CC618" i="1"/>
  <c r="CB618" i="1"/>
  <c r="BJ618" i="1"/>
  <c r="BN618" i="1"/>
  <c r="BO618" i="1"/>
  <c r="BP618" i="1"/>
  <c r="CA618" i="1"/>
  <c r="BZ618" i="1"/>
  <c r="AY618" i="1"/>
  <c r="AX618" i="1"/>
  <c r="U618" i="1"/>
  <c r="AW618" i="1"/>
  <c r="AV618" i="1"/>
  <c r="AU618" i="1"/>
  <c r="AR618" i="1"/>
  <c r="AQ618" i="1"/>
  <c r="H295" i="1"/>
  <c r="AI295" i="1"/>
  <c r="BI295" i="1"/>
  <c r="BM295" i="1"/>
  <c r="BW295" i="1"/>
  <c r="BX295" i="1"/>
  <c r="BY295" i="1"/>
  <c r="CG295" i="1"/>
  <c r="H300" i="1"/>
  <c r="AI300" i="1"/>
  <c r="BI300" i="1"/>
  <c r="BM300" i="1"/>
  <c r="BW300" i="1"/>
  <c r="BX300" i="1"/>
  <c r="BY300" i="1"/>
  <c r="CG300" i="1"/>
  <c r="H369" i="1"/>
  <c r="AI369" i="1"/>
  <c r="BI369" i="1"/>
  <c r="BM369" i="1"/>
  <c r="BW369" i="1"/>
  <c r="BX369" i="1"/>
  <c r="BY369" i="1"/>
  <c r="CG369" i="1"/>
  <c r="H380" i="1"/>
  <c r="AI380" i="1"/>
  <c r="BI380" i="1"/>
  <c r="BM380" i="1"/>
  <c r="BW380" i="1"/>
  <c r="BX380" i="1"/>
  <c r="BY380" i="1"/>
  <c r="CG380" i="1"/>
  <c r="H415" i="1"/>
  <c r="AI415" i="1"/>
  <c r="BI415" i="1"/>
  <c r="BM415" i="1"/>
  <c r="BW415" i="1"/>
  <c r="BX415" i="1"/>
  <c r="BY415" i="1"/>
  <c r="CG415" i="1"/>
  <c r="H463" i="1"/>
  <c r="AI463" i="1"/>
  <c r="BI463" i="1"/>
  <c r="BM463" i="1"/>
  <c r="BW463" i="1"/>
  <c r="BX463" i="1"/>
  <c r="BY463" i="1"/>
  <c r="CG463" i="1"/>
  <c r="H507" i="1"/>
  <c r="AI507" i="1"/>
  <c r="BI507" i="1"/>
  <c r="BM507" i="1"/>
  <c r="BW507" i="1"/>
  <c r="BX507" i="1"/>
  <c r="BY507" i="1"/>
  <c r="CG507" i="1"/>
  <c r="H510" i="1"/>
  <c r="AI510" i="1"/>
  <c r="BI510" i="1"/>
  <c r="BM510" i="1"/>
  <c r="BW510" i="1"/>
  <c r="BX510" i="1"/>
  <c r="BY510" i="1"/>
  <c r="CG510" i="1"/>
  <c r="H584" i="1"/>
  <c r="AI584" i="1"/>
  <c r="BI584" i="1"/>
  <c r="BM584" i="1"/>
  <c r="BW584" i="1"/>
  <c r="BX584" i="1"/>
  <c r="BY584" i="1"/>
  <c r="CG584" i="1"/>
  <c r="H616" i="1"/>
  <c r="AI616" i="1"/>
  <c r="BI616" i="1"/>
  <c r="BM616" i="1"/>
  <c r="BW616" i="1"/>
  <c r="BX616" i="1"/>
  <c r="BY616" i="1"/>
  <c r="CG616" i="1"/>
  <c r="H617" i="1"/>
  <c r="AI617" i="1"/>
  <c r="BI617" i="1"/>
  <c r="BM617" i="1"/>
  <c r="BW617" i="1"/>
  <c r="BX617" i="1"/>
  <c r="BY617" i="1"/>
  <c r="CG617" i="1"/>
  <c r="CF295" i="1"/>
  <c r="CF300" i="1"/>
  <c r="CF369" i="1"/>
  <c r="CF380" i="1"/>
  <c r="CF415" i="1"/>
  <c r="CF463" i="1"/>
  <c r="CF507" i="1"/>
  <c r="CF510" i="1"/>
  <c r="CF584" i="1"/>
  <c r="CF616" i="1"/>
  <c r="CF617" i="1"/>
  <c r="BL295" i="1"/>
  <c r="BT295" i="1"/>
  <c r="BU295" i="1"/>
  <c r="BV295" i="1"/>
  <c r="CE295" i="1"/>
  <c r="BL300" i="1"/>
  <c r="BT300" i="1"/>
  <c r="BU300" i="1"/>
  <c r="BV300" i="1"/>
  <c r="CE300" i="1"/>
  <c r="BL369" i="1"/>
  <c r="BT369" i="1"/>
  <c r="BU369" i="1"/>
  <c r="BV369" i="1"/>
  <c r="CE369" i="1"/>
  <c r="BL380" i="1"/>
  <c r="BT380" i="1"/>
  <c r="BU380" i="1"/>
  <c r="BV380" i="1"/>
  <c r="CE380" i="1"/>
  <c r="BL415" i="1"/>
  <c r="BT415" i="1"/>
  <c r="BU415" i="1"/>
  <c r="BV415" i="1"/>
  <c r="CE415" i="1"/>
  <c r="BL463" i="1"/>
  <c r="BT463" i="1"/>
  <c r="BU463" i="1"/>
  <c r="BV463" i="1"/>
  <c r="CE463" i="1"/>
  <c r="BL507" i="1"/>
  <c r="BT507" i="1"/>
  <c r="BU507" i="1"/>
  <c r="BV507" i="1"/>
  <c r="CE507" i="1"/>
  <c r="BL510" i="1"/>
  <c r="BT510" i="1"/>
  <c r="BU510" i="1"/>
  <c r="BV510" i="1"/>
  <c r="CE510" i="1"/>
  <c r="BL584" i="1"/>
  <c r="BT584" i="1"/>
  <c r="BU584" i="1"/>
  <c r="BV584" i="1"/>
  <c r="CE584" i="1"/>
  <c r="BL616" i="1"/>
  <c r="BT616" i="1"/>
  <c r="BU616" i="1"/>
  <c r="BV616" i="1"/>
  <c r="CE616" i="1"/>
  <c r="BL617" i="1"/>
  <c r="BT617" i="1"/>
  <c r="BU617" i="1"/>
  <c r="BV617" i="1"/>
  <c r="CE617" i="1"/>
  <c r="CD295" i="1"/>
  <c r="CD300" i="1"/>
  <c r="CD369" i="1"/>
  <c r="CD380" i="1"/>
  <c r="CD415" i="1"/>
  <c r="CD463" i="1"/>
  <c r="CD507" i="1"/>
  <c r="CD510" i="1"/>
  <c r="CD584" i="1"/>
  <c r="CD616" i="1"/>
  <c r="CD617" i="1"/>
  <c r="BK295" i="1"/>
  <c r="BQ295" i="1"/>
  <c r="BR295" i="1"/>
  <c r="BS295" i="1"/>
  <c r="CC295" i="1"/>
  <c r="BK300" i="1"/>
  <c r="BQ300" i="1"/>
  <c r="BR300" i="1"/>
  <c r="BS300" i="1"/>
  <c r="CC300" i="1"/>
  <c r="BK369" i="1"/>
  <c r="BQ369" i="1"/>
  <c r="BR369" i="1"/>
  <c r="BS369" i="1"/>
  <c r="CC369" i="1"/>
  <c r="BK380" i="1"/>
  <c r="BQ380" i="1"/>
  <c r="BR380" i="1"/>
  <c r="BS380" i="1"/>
  <c r="CC380" i="1"/>
  <c r="BK415" i="1"/>
  <c r="BQ415" i="1"/>
  <c r="BR415" i="1"/>
  <c r="BS415" i="1"/>
  <c r="CC415" i="1"/>
  <c r="BK463" i="1"/>
  <c r="BQ463" i="1"/>
  <c r="BR463" i="1"/>
  <c r="BS463" i="1"/>
  <c r="CC463" i="1"/>
  <c r="BK507" i="1"/>
  <c r="BQ507" i="1"/>
  <c r="BR507" i="1"/>
  <c r="BS507" i="1"/>
  <c r="CC507" i="1"/>
  <c r="BK510" i="1"/>
  <c r="BQ510" i="1"/>
  <c r="BR510" i="1"/>
  <c r="BS510" i="1"/>
  <c r="CC510" i="1"/>
  <c r="BK584" i="1"/>
  <c r="BQ584" i="1"/>
  <c r="BR584" i="1"/>
  <c r="BS584" i="1"/>
  <c r="CC584" i="1"/>
  <c r="BK616" i="1"/>
  <c r="BQ616" i="1"/>
  <c r="BR616" i="1"/>
  <c r="BS616" i="1"/>
  <c r="CC616" i="1"/>
  <c r="BK617" i="1"/>
  <c r="BQ617" i="1"/>
  <c r="BR617" i="1"/>
  <c r="BS617" i="1"/>
  <c r="CC617" i="1"/>
  <c r="CB295" i="1"/>
  <c r="CB300" i="1"/>
  <c r="CB369" i="1"/>
  <c r="CB380" i="1"/>
  <c r="CB415" i="1"/>
  <c r="CB463" i="1"/>
  <c r="CB507" i="1"/>
  <c r="CB510" i="1"/>
  <c r="CB584" i="1"/>
  <c r="CB616" i="1"/>
  <c r="CB617" i="1"/>
  <c r="BJ295" i="1"/>
  <c r="BN295" i="1"/>
  <c r="BO295" i="1"/>
  <c r="BP295" i="1"/>
  <c r="CA295" i="1"/>
  <c r="BJ300" i="1"/>
  <c r="BN300" i="1"/>
  <c r="BO300" i="1"/>
  <c r="BP300" i="1"/>
  <c r="CA300" i="1"/>
  <c r="BJ369" i="1"/>
  <c r="BN369" i="1"/>
  <c r="BO369" i="1"/>
  <c r="BP369" i="1"/>
  <c r="CA369" i="1"/>
  <c r="BJ380" i="1"/>
  <c r="BN380" i="1"/>
  <c r="BO380" i="1"/>
  <c r="BP380" i="1"/>
  <c r="CA380" i="1"/>
  <c r="BJ415" i="1"/>
  <c r="BN415" i="1"/>
  <c r="BO415" i="1"/>
  <c r="BP415" i="1"/>
  <c r="CA415" i="1"/>
  <c r="BJ463" i="1"/>
  <c r="BN463" i="1"/>
  <c r="BO463" i="1"/>
  <c r="BP463" i="1"/>
  <c r="CA463" i="1"/>
  <c r="BJ507" i="1"/>
  <c r="BN507" i="1"/>
  <c r="BO507" i="1"/>
  <c r="BP507" i="1"/>
  <c r="CA507" i="1"/>
  <c r="BJ510" i="1"/>
  <c r="BN510" i="1"/>
  <c r="BO510" i="1"/>
  <c r="BP510" i="1"/>
  <c r="CA510" i="1"/>
  <c r="BJ584" i="1"/>
  <c r="BN584" i="1"/>
  <c r="BO584" i="1"/>
  <c r="BP584" i="1"/>
  <c r="CA584" i="1"/>
  <c r="BJ616" i="1"/>
  <c r="BN616" i="1"/>
  <c r="BO616" i="1"/>
  <c r="BP616" i="1"/>
  <c r="CA616" i="1"/>
  <c r="BJ617" i="1"/>
  <c r="BN617" i="1"/>
  <c r="BO617" i="1"/>
  <c r="BP617" i="1"/>
  <c r="CA617" i="1"/>
  <c r="BZ295" i="1"/>
  <c r="BZ300" i="1"/>
  <c r="BZ369" i="1"/>
  <c r="BZ380" i="1"/>
  <c r="BZ415" i="1"/>
  <c r="BZ463" i="1"/>
  <c r="BZ507" i="1"/>
  <c r="BZ510" i="1"/>
  <c r="BZ584" i="1"/>
  <c r="BZ616" i="1"/>
  <c r="BZ617" i="1"/>
  <c r="AY617" i="1"/>
  <c r="AX617" i="1"/>
  <c r="U617" i="1"/>
  <c r="AW617" i="1"/>
  <c r="AV617" i="1"/>
  <c r="AU617" i="1"/>
  <c r="AR617" i="1"/>
  <c r="AQ617" i="1"/>
  <c r="AY616" i="1"/>
  <c r="AX616" i="1"/>
  <c r="U616" i="1"/>
  <c r="AW616" i="1"/>
  <c r="AV616" i="1"/>
  <c r="AU616" i="1"/>
  <c r="AR616" i="1"/>
  <c r="AQ616" i="1"/>
  <c r="H615" i="1"/>
  <c r="AI615" i="1"/>
  <c r="BI615" i="1"/>
  <c r="BM615" i="1"/>
  <c r="BW615" i="1"/>
  <c r="BX615" i="1"/>
  <c r="BY615" i="1"/>
  <c r="CG615" i="1"/>
  <c r="CF615" i="1"/>
  <c r="BL615" i="1"/>
  <c r="BT615" i="1"/>
  <c r="BU615" i="1"/>
  <c r="BV615" i="1"/>
  <c r="CE615" i="1"/>
  <c r="CD615" i="1"/>
  <c r="BK615" i="1"/>
  <c r="BQ615" i="1"/>
  <c r="BR615" i="1"/>
  <c r="BS615" i="1"/>
  <c r="CC615" i="1"/>
  <c r="CB615" i="1"/>
  <c r="BJ615" i="1"/>
  <c r="BN615" i="1"/>
  <c r="BO615" i="1"/>
  <c r="BP615" i="1"/>
  <c r="CA615" i="1"/>
  <c r="BZ615" i="1"/>
  <c r="AY615" i="1"/>
  <c r="AX615" i="1"/>
  <c r="U615" i="1"/>
  <c r="AW615" i="1"/>
  <c r="AV615" i="1"/>
  <c r="AU615" i="1"/>
  <c r="AR615" i="1"/>
  <c r="AQ615" i="1"/>
  <c r="BI614" i="1"/>
  <c r="BM614" i="1"/>
  <c r="BW614" i="1"/>
  <c r="BX614" i="1"/>
  <c r="BY614" i="1"/>
  <c r="CG614" i="1"/>
  <c r="CF614" i="1"/>
  <c r="BL614" i="1"/>
  <c r="BT614" i="1"/>
  <c r="BU614" i="1"/>
  <c r="BV614" i="1"/>
  <c r="CE614" i="1"/>
  <c r="CD614" i="1"/>
  <c r="BK614" i="1"/>
  <c r="BQ614" i="1"/>
  <c r="BR614" i="1"/>
  <c r="BS614" i="1"/>
  <c r="CC614" i="1"/>
  <c r="CB614" i="1"/>
  <c r="BJ614" i="1"/>
  <c r="BN614" i="1"/>
  <c r="BO614" i="1"/>
  <c r="BP614" i="1"/>
  <c r="CA614" i="1"/>
  <c r="BZ614" i="1"/>
  <c r="AY614" i="1"/>
  <c r="AX614" i="1"/>
  <c r="AW614" i="1"/>
  <c r="AV614" i="1"/>
  <c r="AU614" i="1"/>
  <c r="H613" i="1"/>
  <c r="AI613" i="1"/>
  <c r="BI613" i="1"/>
  <c r="BM613" i="1"/>
  <c r="BW613" i="1"/>
  <c r="BX613" i="1"/>
  <c r="BY613" i="1"/>
  <c r="CG613" i="1"/>
  <c r="CF613" i="1"/>
  <c r="BL613" i="1"/>
  <c r="BT613" i="1"/>
  <c r="BU613" i="1"/>
  <c r="BV613" i="1"/>
  <c r="CE613" i="1"/>
  <c r="CD613" i="1"/>
  <c r="BK613" i="1"/>
  <c r="BQ613" i="1"/>
  <c r="BR613" i="1"/>
  <c r="BS613" i="1"/>
  <c r="CC613" i="1"/>
  <c r="CB613" i="1"/>
  <c r="BJ613" i="1"/>
  <c r="BN613" i="1"/>
  <c r="BO613" i="1"/>
  <c r="BP613" i="1"/>
  <c r="CA613" i="1"/>
  <c r="BZ613" i="1"/>
  <c r="AY613" i="1"/>
  <c r="AX613" i="1"/>
  <c r="U613" i="1"/>
  <c r="AW613" i="1"/>
  <c r="AV613" i="1"/>
  <c r="AU613" i="1"/>
  <c r="AR613" i="1"/>
  <c r="AQ613" i="1"/>
  <c r="H612" i="1"/>
  <c r="AI612" i="1"/>
  <c r="BI612" i="1"/>
  <c r="BM612" i="1"/>
  <c r="BW612" i="1"/>
  <c r="BX612" i="1"/>
  <c r="BY612" i="1"/>
  <c r="CG612" i="1"/>
  <c r="CF612" i="1"/>
  <c r="BL612" i="1"/>
  <c r="BT612" i="1"/>
  <c r="BU612" i="1"/>
  <c r="BV612" i="1"/>
  <c r="CE612" i="1"/>
  <c r="CD612" i="1"/>
  <c r="BK612" i="1"/>
  <c r="BQ612" i="1"/>
  <c r="BR612" i="1"/>
  <c r="BS612" i="1"/>
  <c r="CC612" i="1"/>
  <c r="CB612" i="1"/>
  <c r="BJ612" i="1"/>
  <c r="BN612" i="1"/>
  <c r="BO612" i="1"/>
  <c r="BP612" i="1"/>
  <c r="CA612" i="1"/>
  <c r="BZ612" i="1"/>
  <c r="AY612" i="1"/>
  <c r="AX612" i="1"/>
  <c r="U612" i="1"/>
  <c r="AW612" i="1"/>
  <c r="AV612" i="1"/>
  <c r="AU612" i="1"/>
  <c r="AR612" i="1"/>
  <c r="AQ612" i="1"/>
  <c r="H611" i="1"/>
  <c r="AI611" i="1"/>
  <c r="BI611" i="1"/>
  <c r="BM611" i="1"/>
  <c r="BW611" i="1"/>
  <c r="BX611" i="1"/>
  <c r="BY611" i="1"/>
  <c r="CG611" i="1"/>
  <c r="CF611" i="1"/>
  <c r="BL611" i="1"/>
  <c r="BT611" i="1"/>
  <c r="BU611" i="1"/>
  <c r="BV611" i="1"/>
  <c r="CE611" i="1"/>
  <c r="CD611" i="1"/>
  <c r="BK611" i="1"/>
  <c r="BQ611" i="1"/>
  <c r="BR611" i="1"/>
  <c r="BS611" i="1"/>
  <c r="CC611" i="1"/>
  <c r="CB611" i="1"/>
  <c r="BJ611" i="1"/>
  <c r="BN611" i="1"/>
  <c r="BO611" i="1"/>
  <c r="BP611" i="1"/>
  <c r="CA611" i="1"/>
  <c r="BZ611" i="1"/>
  <c r="AY611" i="1"/>
  <c r="AX611" i="1"/>
  <c r="U611" i="1"/>
  <c r="AW611" i="1"/>
  <c r="AV611" i="1"/>
  <c r="AU611" i="1"/>
  <c r="AR611" i="1"/>
  <c r="AQ611" i="1"/>
  <c r="H610" i="1"/>
  <c r="AI610" i="1"/>
  <c r="BI610" i="1"/>
  <c r="BM610" i="1"/>
  <c r="BW610" i="1"/>
  <c r="BX610" i="1"/>
  <c r="BY610" i="1"/>
  <c r="CG610" i="1"/>
  <c r="CF610" i="1"/>
  <c r="BL610" i="1"/>
  <c r="BT610" i="1"/>
  <c r="BU610" i="1"/>
  <c r="BV610" i="1"/>
  <c r="CE610" i="1"/>
  <c r="CD610" i="1"/>
  <c r="BK610" i="1"/>
  <c r="BQ610" i="1"/>
  <c r="BR610" i="1"/>
  <c r="BS610" i="1"/>
  <c r="CC610" i="1"/>
  <c r="CB610" i="1"/>
  <c r="BJ610" i="1"/>
  <c r="BN610" i="1"/>
  <c r="BO610" i="1"/>
  <c r="BP610" i="1"/>
  <c r="CA610" i="1"/>
  <c r="BZ610" i="1"/>
  <c r="AY610" i="1"/>
  <c r="AX610" i="1"/>
  <c r="U610" i="1"/>
  <c r="AW610" i="1"/>
  <c r="AV610" i="1"/>
  <c r="AU610" i="1"/>
  <c r="AR610" i="1"/>
  <c r="AQ610" i="1"/>
  <c r="H609" i="1"/>
  <c r="AI609" i="1"/>
  <c r="BI609" i="1"/>
  <c r="BM609" i="1"/>
  <c r="BW609" i="1"/>
  <c r="BX609" i="1"/>
  <c r="BY609" i="1"/>
  <c r="CG609" i="1"/>
  <c r="CF609" i="1"/>
  <c r="BL609" i="1"/>
  <c r="BT609" i="1"/>
  <c r="BU609" i="1"/>
  <c r="BV609" i="1"/>
  <c r="CE609" i="1"/>
  <c r="CD609" i="1"/>
  <c r="BK609" i="1"/>
  <c r="BQ609" i="1"/>
  <c r="BR609" i="1"/>
  <c r="BS609" i="1"/>
  <c r="CC609" i="1"/>
  <c r="CB609" i="1"/>
  <c r="BJ609" i="1"/>
  <c r="BN609" i="1"/>
  <c r="BO609" i="1"/>
  <c r="BP609" i="1"/>
  <c r="CA609" i="1"/>
  <c r="BZ609" i="1"/>
  <c r="AY609" i="1"/>
  <c r="AX609" i="1"/>
  <c r="U609" i="1"/>
  <c r="AW609" i="1"/>
  <c r="AV609" i="1"/>
  <c r="AU609" i="1"/>
  <c r="AR609" i="1"/>
  <c r="AQ609" i="1"/>
  <c r="H608" i="1"/>
  <c r="AI608" i="1"/>
  <c r="BI608" i="1"/>
  <c r="BM608" i="1"/>
  <c r="BW608" i="1"/>
  <c r="BX608" i="1"/>
  <c r="BY608" i="1"/>
  <c r="CG608" i="1"/>
  <c r="CF608" i="1"/>
  <c r="BL608" i="1"/>
  <c r="BT608" i="1"/>
  <c r="BU608" i="1"/>
  <c r="BV608" i="1"/>
  <c r="CE608" i="1"/>
  <c r="CD608" i="1"/>
  <c r="BK608" i="1"/>
  <c r="BQ608" i="1"/>
  <c r="BR608" i="1"/>
  <c r="BS608" i="1"/>
  <c r="CC608" i="1"/>
  <c r="CB608" i="1"/>
  <c r="BJ608" i="1"/>
  <c r="BN608" i="1"/>
  <c r="BO608" i="1"/>
  <c r="BP608" i="1"/>
  <c r="CA608" i="1"/>
  <c r="BZ608" i="1"/>
  <c r="AY608" i="1"/>
  <c r="AX608" i="1"/>
  <c r="U608" i="1"/>
  <c r="AW608" i="1"/>
  <c r="AV608" i="1"/>
  <c r="AU608" i="1"/>
  <c r="AR608" i="1"/>
  <c r="AQ608" i="1"/>
  <c r="H607" i="1"/>
  <c r="AI607" i="1"/>
  <c r="BI607" i="1"/>
  <c r="BM607" i="1"/>
  <c r="BW607" i="1"/>
  <c r="BX607" i="1"/>
  <c r="BY607" i="1"/>
  <c r="CG607" i="1"/>
  <c r="CF607" i="1"/>
  <c r="BL607" i="1"/>
  <c r="BT607" i="1"/>
  <c r="BU607" i="1"/>
  <c r="BV607" i="1"/>
  <c r="CE607" i="1"/>
  <c r="CD607" i="1"/>
  <c r="BK607" i="1"/>
  <c r="BQ607" i="1"/>
  <c r="BR607" i="1"/>
  <c r="BS607" i="1"/>
  <c r="CC607" i="1"/>
  <c r="CB607" i="1"/>
  <c r="BJ607" i="1"/>
  <c r="BN607" i="1"/>
  <c r="BO607" i="1"/>
  <c r="BP607" i="1"/>
  <c r="CA607" i="1"/>
  <c r="BZ607" i="1"/>
  <c r="AY607" i="1"/>
  <c r="AX607" i="1"/>
  <c r="U607" i="1"/>
  <c r="AW607" i="1"/>
  <c r="AV607" i="1"/>
  <c r="AU607" i="1"/>
  <c r="AR607" i="1"/>
  <c r="AQ607" i="1"/>
  <c r="H606" i="1"/>
  <c r="AI606" i="1"/>
  <c r="BI606" i="1"/>
  <c r="BM606" i="1"/>
  <c r="BW606" i="1"/>
  <c r="BX606" i="1"/>
  <c r="BY606" i="1"/>
  <c r="CG606" i="1"/>
  <c r="CF606" i="1"/>
  <c r="BL606" i="1"/>
  <c r="BT606" i="1"/>
  <c r="BU606" i="1"/>
  <c r="BV606" i="1"/>
  <c r="CE606" i="1"/>
  <c r="CD606" i="1"/>
  <c r="BK606" i="1"/>
  <c r="BQ606" i="1"/>
  <c r="BR606" i="1"/>
  <c r="BS606" i="1"/>
  <c r="CC606" i="1"/>
  <c r="CB606" i="1"/>
  <c r="BJ606" i="1"/>
  <c r="BN606" i="1"/>
  <c r="BO606" i="1"/>
  <c r="BP606" i="1"/>
  <c r="CA606" i="1"/>
  <c r="BZ606" i="1"/>
  <c r="AY606" i="1"/>
  <c r="AX606" i="1"/>
  <c r="U606" i="1"/>
  <c r="AW606" i="1"/>
  <c r="AV606" i="1"/>
  <c r="AU606" i="1"/>
  <c r="AR606" i="1"/>
  <c r="AQ606" i="1"/>
  <c r="H605" i="1"/>
  <c r="AI605" i="1"/>
  <c r="BI605" i="1"/>
  <c r="BM605" i="1"/>
  <c r="BW605" i="1"/>
  <c r="BX605" i="1"/>
  <c r="BY605" i="1"/>
  <c r="CG605" i="1"/>
  <c r="CF605" i="1"/>
  <c r="BL605" i="1"/>
  <c r="BT605" i="1"/>
  <c r="BU605" i="1"/>
  <c r="BV605" i="1"/>
  <c r="CE605" i="1"/>
  <c r="CD605" i="1"/>
  <c r="BK605" i="1"/>
  <c r="BQ605" i="1"/>
  <c r="BR605" i="1"/>
  <c r="BS605" i="1"/>
  <c r="CC605" i="1"/>
  <c r="CB605" i="1"/>
  <c r="BJ605" i="1"/>
  <c r="BN605" i="1"/>
  <c r="BO605" i="1"/>
  <c r="BP605" i="1"/>
  <c r="CA605" i="1"/>
  <c r="BZ605" i="1"/>
  <c r="AY605" i="1"/>
  <c r="AX605" i="1"/>
  <c r="U605" i="1"/>
  <c r="AW605" i="1"/>
  <c r="AV605" i="1"/>
  <c r="AU605" i="1"/>
  <c r="AR605" i="1"/>
  <c r="AQ605" i="1"/>
  <c r="H604" i="1"/>
  <c r="AI604" i="1"/>
  <c r="BI604" i="1"/>
  <c r="BM604" i="1"/>
  <c r="BW604" i="1"/>
  <c r="BX604" i="1"/>
  <c r="BY604" i="1"/>
  <c r="CG604" i="1"/>
  <c r="CF604" i="1"/>
  <c r="BL604" i="1"/>
  <c r="BT604" i="1"/>
  <c r="BU604" i="1"/>
  <c r="BV604" i="1"/>
  <c r="CE604" i="1"/>
  <c r="CD604" i="1"/>
  <c r="BK604" i="1"/>
  <c r="BQ604" i="1"/>
  <c r="BR604" i="1"/>
  <c r="BS604" i="1"/>
  <c r="CC604" i="1"/>
  <c r="CB604" i="1"/>
  <c r="BJ604" i="1"/>
  <c r="BN604" i="1"/>
  <c r="BO604" i="1"/>
  <c r="BP604" i="1"/>
  <c r="CA604" i="1"/>
  <c r="BZ604" i="1"/>
  <c r="AY604" i="1"/>
  <c r="AX604" i="1"/>
  <c r="U604" i="1"/>
  <c r="AW604" i="1"/>
  <c r="AV604" i="1"/>
  <c r="AU604" i="1"/>
  <c r="AR604" i="1"/>
  <c r="AQ604" i="1"/>
  <c r="H603" i="1"/>
  <c r="AI603" i="1"/>
  <c r="BI603" i="1"/>
  <c r="BM603" i="1"/>
  <c r="BW603" i="1"/>
  <c r="BX603" i="1"/>
  <c r="BY603" i="1"/>
  <c r="CG603" i="1"/>
  <c r="CF603" i="1"/>
  <c r="BL603" i="1"/>
  <c r="BT603" i="1"/>
  <c r="BU603" i="1"/>
  <c r="BV603" i="1"/>
  <c r="CE603" i="1"/>
  <c r="CD603" i="1"/>
  <c r="BK603" i="1"/>
  <c r="BQ603" i="1"/>
  <c r="BR603" i="1"/>
  <c r="BS603" i="1"/>
  <c r="CC603" i="1"/>
  <c r="CB603" i="1"/>
  <c r="BJ603" i="1"/>
  <c r="BN603" i="1"/>
  <c r="BO603" i="1"/>
  <c r="BP603" i="1"/>
  <c r="CA603" i="1"/>
  <c r="BZ603" i="1"/>
  <c r="AY603" i="1"/>
  <c r="AX603" i="1"/>
  <c r="U603" i="1"/>
  <c r="AW603" i="1"/>
  <c r="AV603" i="1"/>
  <c r="AU603" i="1"/>
  <c r="AR603" i="1"/>
  <c r="AQ603" i="1"/>
  <c r="H602" i="1"/>
  <c r="AI602" i="1"/>
  <c r="BI602" i="1"/>
  <c r="BM602" i="1"/>
  <c r="BW602" i="1"/>
  <c r="BX602" i="1"/>
  <c r="BY602" i="1"/>
  <c r="CG602" i="1"/>
  <c r="CF602" i="1"/>
  <c r="BL602" i="1"/>
  <c r="BT602" i="1"/>
  <c r="BU602" i="1"/>
  <c r="BV602" i="1"/>
  <c r="CE602" i="1"/>
  <c r="CD602" i="1"/>
  <c r="BK602" i="1"/>
  <c r="BQ602" i="1"/>
  <c r="BR602" i="1"/>
  <c r="BS602" i="1"/>
  <c r="CC602" i="1"/>
  <c r="CB602" i="1"/>
  <c r="BJ602" i="1"/>
  <c r="BN602" i="1"/>
  <c r="BO602" i="1"/>
  <c r="BP602" i="1"/>
  <c r="CA602" i="1"/>
  <c r="BZ602" i="1"/>
  <c r="AY602" i="1"/>
  <c r="AX602" i="1"/>
  <c r="U602" i="1"/>
  <c r="AW602" i="1"/>
  <c r="AV602" i="1"/>
  <c r="AU602" i="1"/>
  <c r="AR602" i="1"/>
  <c r="AQ602" i="1"/>
  <c r="BI601" i="1"/>
  <c r="BM601" i="1"/>
  <c r="BW601" i="1"/>
  <c r="BX601" i="1"/>
  <c r="BY601" i="1"/>
  <c r="CG601" i="1"/>
  <c r="CF601" i="1"/>
  <c r="BL601" i="1"/>
  <c r="BT601" i="1"/>
  <c r="BU601" i="1"/>
  <c r="BV601" i="1"/>
  <c r="CE601" i="1"/>
  <c r="CD601" i="1"/>
  <c r="BK601" i="1"/>
  <c r="BQ601" i="1"/>
  <c r="BR601" i="1"/>
  <c r="BS601" i="1"/>
  <c r="CC601" i="1"/>
  <c r="CB601" i="1"/>
  <c r="BJ601" i="1"/>
  <c r="BN601" i="1"/>
  <c r="BO601" i="1"/>
  <c r="BP601" i="1"/>
  <c r="CA601" i="1"/>
  <c r="BZ601" i="1"/>
  <c r="AY601" i="1"/>
  <c r="AX601" i="1"/>
  <c r="AW601" i="1"/>
  <c r="AV601" i="1"/>
  <c r="AU601" i="1"/>
  <c r="H600" i="1"/>
  <c r="AI600" i="1"/>
  <c r="BI600" i="1"/>
  <c r="BM600" i="1"/>
  <c r="BW600" i="1"/>
  <c r="BX600" i="1"/>
  <c r="BY600" i="1"/>
  <c r="CG600" i="1"/>
  <c r="CF600" i="1"/>
  <c r="BL600" i="1"/>
  <c r="BT600" i="1"/>
  <c r="BU600" i="1"/>
  <c r="BV600" i="1"/>
  <c r="CE600" i="1"/>
  <c r="CD600" i="1"/>
  <c r="BK600" i="1"/>
  <c r="BQ600" i="1"/>
  <c r="BR600" i="1"/>
  <c r="BS600" i="1"/>
  <c r="CC600" i="1"/>
  <c r="CB600" i="1"/>
  <c r="BJ600" i="1"/>
  <c r="BN600" i="1"/>
  <c r="BO600" i="1"/>
  <c r="BP600" i="1"/>
  <c r="CA600" i="1"/>
  <c r="BZ600" i="1"/>
  <c r="AY600" i="1"/>
  <c r="AX600" i="1"/>
  <c r="U600" i="1"/>
  <c r="AW600" i="1"/>
  <c r="AV600" i="1"/>
  <c r="AU600" i="1"/>
  <c r="AR600" i="1"/>
  <c r="AQ600" i="1"/>
  <c r="H599" i="1"/>
  <c r="AI599" i="1"/>
  <c r="BI599" i="1"/>
  <c r="BM599" i="1"/>
  <c r="BW599" i="1"/>
  <c r="BX599" i="1"/>
  <c r="BY599" i="1"/>
  <c r="CG599" i="1"/>
  <c r="CF599" i="1"/>
  <c r="BL599" i="1"/>
  <c r="BT599" i="1"/>
  <c r="BU599" i="1"/>
  <c r="BV599" i="1"/>
  <c r="CE599" i="1"/>
  <c r="CD599" i="1"/>
  <c r="BK599" i="1"/>
  <c r="BQ599" i="1"/>
  <c r="BR599" i="1"/>
  <c r="BS599" i="1"/>
  <c r="CC599" i="1"/>
  <c r="CB599" i="1"/>
  <c r="BJ599" i="1"/>
  <c r="BN599" i="1"/>
  <c r="BO599" i="1"/>
  <c r="BP599" i="1"/>
  <c r="CA599" i="1"/>
  <c r="BZ599" i="1"/>
  <c r="AY599" i="1"/>
  <c r="AX599" i="1"/>
  <c r="U599" i="1"/>
  <c r="AW599" i="1"/>
  <c r="AV599" i="1"/>
  <c r="AU599" i="1"/>
  <c r="AR599" i="1"/>
  <c r="AQ599" i="1"/>
  <c r="H598" i="1"/>
  <c r="AI598" i="1"/>
  <c r="BI598" i="1"/>
  <c r="BM598" i="1"/>
  <c r="BW598" i="1"/>
  <c r="BX598" i="1"/>
  <c r="BY598" i="1"/>
  <c r="CG598" i="1"/>
  <c r="CF598" i="1"/>
  <c r="BL598" i="1"/>
  <c r="BT598" i="1"/>
  <c r="BU598" i="1"/>
  <c r="BV598" i="1"/>
  <c r="CE598" i="1"/>
  <c r="CD598" i="1"/>
  <c r="BK598" i="1"/>
  <c r="BQ598" i="1"/>
  <c r="BR598" i="1"/>
  <c r="BS598" i="1"/>
  <c r="CC598" i="1"/>
  <c r="CB598" i="1"/>
  <c r="BJ598" i="1"/>
  <c r="BN598" i="1"/>
  <c r="BO598" i="1"/>
  <c r="BP598" i="1"/>
  <c r="CA598" i="1"/>
  <c r="BZ598" i="1"/>
  <c r="AY598" i="1"/>
  <c r="AX598" i="1"/>
  <c r="U598" i="1"/>
  <c r="AW598" i="1"/>
  <c r="AV598" i="1"/>
  <c r="AU598" i="1"/>
  <c r="AR598" i="1"/>
  <c r="AQ598" i="1"/>
  <c r="BI597" i="1"/>
  <c r="BM597" i="1"/>
  <c r="BW597" i="1"/>
  <c r="BX597" i="1"/>
  <c r="BY597" i="1"/>
  <c r="CG597" i="1"/>
  <c r="CF597" i="1"/>
  <c r="BL597" i="1"/>
  <c r="BT597" i="1"/>
  <c r="BU597" i="1"/>
  <c r="BV597" i="1"/>
  <c r="CE597" i="1"/>
  <c r="CD597" i="1"/>
  <c r="BK597" i="1"/>
  <c r="BQ597" i="1"/>
  <c r="BR597" i="1"/>
  <c r="BS597" i="1"/>
  <c r="CC597" i="1"/>
  <c r="CB597" i="1"/>
  <c r="BJ597" i="1"/>
  <c r="BN597" i="1"/>
  <c r="BO597" i="1"/>
  <c r="BP597" i="1"/>
  <c r="CA597" i="1"/>
  <c r="BZ597" i="1"/>
  <c r="AY597" i="1"/>
  <c r="AX597" i="1"/>
  <c r="AW597" i="1"/>
  <c r="AV597" i="1"/>
  <c r="AU597" i="1"/>
  <c r="H596" i="1"/>
  <c r="AI596" i="1"/>
  <c r="BI596" i="1"/>
  <c r="BM596" i="1"/>
  <c r="BW596" i="1"/>
  <c r="BX596" i="1"/>
  <c r="BY596" i="1"/>
  <c r="CG596" i="1"/>
  <c r="CF596" i="1"/>
  <c r="BL596" i="1"/>
  <c r="BT596" i="1"/>
  <c r="BU596" i="1"/>
  <c r="BV596" i="1"/>
  <c r="CE596" i="1"/>
  <c r="CD596" i="1"/>
  <c r="BK596" i="1"/>
  <c r="BQ596" i="1"/>
  <c r="BR596" i="1"/>
  <c r="BS596" i="1"/>
  <c r="CC596" i="1"/>
  <c r="CB596" i="1"/>
  <c r="BJ596" i="1"/>
  <c r="BN596" i="1"/>
  <c r="BO596" i="1"/>
  <c r="BP596" i="1"/>
  <c r="CA596" i="1"/>
  <c r="BZ596" i="1"/>
  <c r="AY596" i="1"/>
  <c r="AX596" i="1"/>
  <c r="U596" i="1"/>
  <c r="AW596" i="1"/>
  <c r="AV596" i="1"/>
  <c r="AU596" i="1"/>
  <c r="AR596" i="1"/>
  <c r="AQ596" i="1"/>
  <c r="H595" i="1"/>
  <c r="AI595" i="1"/>
  <c r="BI595" i="1"/>
  <c r="BM595" i="1"/>
  <c r="BW595" i="1"/>
  <c r="BX595" i="1"/>
  <c r="BY595" i="1"/>
  <c r="CG595" i="1"/>
  <c r="CF595" i="1"/>
  <c r="BL595" i="1"/>
  <c r="BT595" i="1"/>
  <c r="BU595" i="1"/>
  <c r="BV595" i="1"/>
  <c r="CE595" i="1"/>
  <c r="CD595" i="1"/>
  <c r="BK595" i="1"/>
  <c r="BQ595" i="1"/>
  <c r="BR595" i="1"/>
  <c r="BS595" i="1"/>
  <c r="CC595" i="1"/>
  <c r="CB595" i="1"/>
  <c r="BJ595" i="1"/>
  <c r="BN595" i="1"/>
  <c r="BO595" i="1"/>
  <c r="BP595" i="1"/>
  <c r="CA595" i="1"/>
  <c r="BZ595" i="1"/>
  <c r="AY595" i="1"/>
  <c r="AX595" i="1"/>
  <c r="U595" i="1"/>
  <c r="AW595" i="1"/>
  <c r="AV595" i="1"/>
  <c r="AU595" i="1"/>
  <c r="AR595" i="1"/>
  <c r="AQ595" i="1"/>
  <c r="H594" i="1"/>
  <c r="AI594" i="1"/>
  <c r="BI594" i="1"/>
  <c r="BM594" i="1"/>
  <c r="BW594" i="1"/>
  <c r="BX594" i="1"/>
  <c r="BY594" i="1"/>
  <c r="CG594" i="1"/>
  <c r="CF594" i="1"/>
  <c r="BL594" i="1"/>
  <c r="BT594" i="1"/>
  <c r="BU594" i="1"/>
  <c r="BV594" i="1"/>
  <c r="CE594" i="1"/>
  <c r="CD594" i="1"/>
  <c r="BK594" i="1"/>
  <c r="BQ594" i="1"/>
  <c r="BR594" i="1"/>
  <c r="BS594" i="1"/>
  <c r="CC594" i="1"/>
  <c r="CB594" i="1"/>
  <c r="BJ594" i="1"/>
  <c r="BN594" i="1"/>
  <c r="BO594" i="1"/>
  <c r="BP594" i="1"/>
  <c r="CA594" i="1"/>
  <c r="BZ594" i="1"/>
  <c r="AY594" i="1"/>
  <c r="AX594" i="1"/>
  <c r="U594" i="1"/>
  <c r="AW594" i="1"/>
  <c r="AV594" i="1"/>
  <c r="AU594" i="1"/>
  <c r="AR594" i="1"/>
  <c r="AQ594" i="1"/>
  <c r="H593" i="1"/>
  <c r="AI593" i="1"/>
  <c r="BI593" i="1"/>
  <c r="BM593" i="1"/>
  <c r="BW593" i="1"/>
  <c r="BX593" i="1"/>
  <c r="BY593" i="1"/>
  <c r="CG593" i="1"/>
  <c r="CF593" i="1"/>
  <c r="BL593" i="1"/>
  <c r="BT593" i="1"/>
  <c r="BU593" i="1"/>
  <c r="BV593" i="1"/>
  <c r="CE593" i="1"/>
  <c r="CD593" i="1"/>
  <c r="BK593" i="1"/>
  <c r="BQ593" i="1"/>
  <c r="BR593" i="1"/>
  <c r="BS593" i="1"/>
  <c r="CC593" i="1"/>
  <c r="CB593" i="1"/>
  <c r="BJ593" i="1"/>
  <c r="BN593" i="1"/>
  <c r="BO593" i="1"/>
  <c r="BP593" i="1"/>
  <c r="CA593" i="1"/>
  <c r="BZ593" i="1"/>
  <c r="AY593" i="1"/>
  <c r="AX593" i="1"/>
  <c r="U593" i="1"/>
  <c r="AW593" i="1"/>
  <c r="AV593" i="1"/>
  <c r="AU593" i="1"/>
  <c r="AR593" i="1"/>
  <c r="AQ593" i="1"/>
  <c r="BI592" i="1"/>
  <c r="BM592" i="1"/>
  <c r="BW592" i="1"/>
  <c r="BX592" i="1"/>
  <c r="BY592" i="1"/>
  <c r="CG592" i="1"/>
  <c r="CF592" i="1"/>
  <c r="BL592" i="1"/>
  <c r="BT592" i="1"/>
  <c r="BU592" i="1"/>
  <c r="BV592" i="1"/>
  <c r="CE592" i="1"/>
  <c r="CD592" i="1"/>
  <c r="BK592" i="1"/>
  <c r="BQ592" i="1"/>
  <c r="BR592" i="1"/>
  <c r="BS592" i="1"/>
  <c r="CC592" i="1"/>
  <c r="CB592" i="1"/>
  <c r="BJ592" i="1"/>
  <c r="BN592" i="1"/>
  <c r="BO592" i="1"/>
  <c r="BP592" i="1"/>
  <c r="CA592" i="1"/>
  <c r="BZ592" i="1"/>
  <c r="AY592" i="1"/>
  <c r="AX592" i="1"/>
  <c r="AW592" i="1"/>
  <c r="AV592" i="1"/>
  <c r="AU592" i="1"/>
  <c r="AY591" i="1"/>
  <c r="AX591" i="1"/>
  <c r="U591" i="1"/>
  <c r="AW591" i="1"/>
  <c r="AV591" i="1"/>
  <c r="AU591" i="1"/>
  <c r="H590" i="1"/>
  <c r="AI590" i="1"/>
  <c r="BI590" i="1"/>
  <c r="BM590" i="1"/>
  <c r="BW590" i="1"/>
  <c r="BX590" i="1"/>
  <c r="BY590" i="1"/>
  <c r="CG590" i="1"/>
  <c r="CF590" i="1"/>
  <c r="BL590" i="1"/>
  <c r="BT590" i="1"/>
  <c r="BU590" i="1"/>
  <c r="BV590" i="1"/>
  <c r="CE590" i="1"/>
  <c r="CD590" i="1"/>
  <c r="BK590" i="1"/>
  <c r="BQ590" i="1"/>
  <c r="BR590" i="1"/>
  <c r="BS590" i="1"/>
  <c r="CC590" i="1"/>
  <c r="CB590" i="1"/>
  <c r="BJ590" i="1"/>
  <c r="BN590" i="1"/>
  <c r="BO590" i="1"/>
  <c r="BP590" i="1"/>
  <c r="CA590" i="1"/>
  <c r="BZ590" i="1"/>
  <c r="AY590" i="1"/>
  <c r="AX590" i="1"/>
  <c r="U590" i="1"/>
  <c r="AW590" i="1"/>
  <c r="AV590" i="1"/>
  <c r="AU590" i="1"/>
  <c r="AR590" i="1"/>
  <c r="AQ590" i="1"/>
  <c r="H589" i="1"/>
  <c r="AI589" i="1"/>
  <c r="BI589" i="1"/>
  <c r="BM589" i="1"/>
  <c r="BW589" i="1"/>
  <c r="BX589" i="1"/>
  <c r="BY589" i="1"/>
  <c r="CG589" i="1"/>
  <c r="CF589" i="1"/>
  <c r="BL589" i="1"/>
  <c r="BT589" i="1"/>
  <c r="BU589" i="1"/>
  <c r="BV589" i="1"/>
  <c r="CE589" i="1"/>
  <c r="CD589" i="1"/>
  <c r="BK589" i="1"/>
  <c r="BQ589" i="1"/>
  <c r="BR589" i="1"/>
  <c r="BS589" i="1"/>
  <c r="CC589" i="1"/>
  <c r="CB589" i="1"/>
  <c r="BJ589" i="1"/>
  <c r="BN589" i="1"/>
  <c r="BO589" i="1"/>
  <c r="BP589" i="1"/>
  <c r="CA589" i="1"/>
  <c r="BZ589" i="1"/>
  <c r="AY589" i="1"/>
  <c r="AX589" i="1"/>
  <c r="U589" i="1"/>
  <c r="AW589" i="1"/>
  <c r="AV589" i="1"/>
  <c r="AU589" i="1"/>
  <c r="AR589" i="1"/>
  <c r="AQ589" i="1"/>
  <c r="H588" i="1"/>
  <c r="AI588" i="1"/>
  <c r="BI588" i="1"/>
  <c r="BM588" i="1"/>
  <c r="BW588" i="1"/>
  <c r="BX588" i="1"/>
  <c r="BY588" i="1"/>
  <c r="CG588" i="1"/>
  <c r="CF588" i="1"/>
  <c r="BL588" i="1"/>
  <c r="BT588" i="1"/>
  <c r="BU588" i="1"/>
  <c r="BV588" i="1"/>
  <c r="CE588" i="1"/>
  <c r="CD588" i="1"/>
  <c r="BK588" i="1"/>
  <c r="BQ588" i="1"/>
  <c r="BR588" i="1"/>
  <c r="BS588" i="1"/>
  <c r="CC588" i="1"/>
  <c r="CB588" i="1"/>
  <c r="BJ588" i="1"/>
  <c r="BN588" i="1"/>
  <c r="BO588" i="1"/>
  <c r="BP588" i="1"/>
  <c r="CA588" i="1"/>
  <c r="BZ588" i="1"/>
  <c r="AY588" i="1"/>
  <c r="AX588" i="1"/>
  <c r="U588" i="1"/>
  <c r="AW588" i="1"/>
  <c r="AV588" i="1"/>
  <c r="AU588" i="1"/>
  <c r="AR588" i="1"/>
  <c r="AQ588" i="1"/>
  <c r="H587" i="1"/>
  <c r="AI587" i="1"/>
  <c r="BI587" i="1"/>
  <c r="BM587" i="1"/>
  <c r="BW587" i="1"/>
  <c r="BX587" i="1"/>
  <c r="BY587" i="1"/>
  <c r="CG587" i="1"/>
  <c r="CF587" i="1"/>
  <c r="BL587" i="1"/>
  <c r="BT587" i="1"/>
  <c r="BU587" i="1"/>
  <c r="BV587" i="1"/>
  <c r="CE587" i="1"/>
  <c r="CD587" i="1"/>
  <c r="BK587" i="1"/>
  <c r="BQ587" i="1"/>
  <c r="BR587" i="1"/>
  <c r="BS587" i="1"/>
  <c r="CC587" i="1"/>
  <c r="CB587" i="1"/>
  <c r="BJ587" i="1"/>
  <c r="BN587" i="1"/>
  <c r="BO587" i="1"/>
  <c r="BP587" i="1"/>
  <c r="CA587" i="1"/>
  <c r="BZ587" i="1"/>
  <c r="AY587" i="1"/>
  <c r="AX587" i="1"/>
  <c r="U587" i="1"/>
  <c r="AW587" i="1"/>
  <c r="AV587" i="1"/>
  <c r="AU587" i="1"/>
  <c r="AR587" i="1"/>
  <c r="AQ587" i="1"/>
  <c r="AY586" i="1"/>
  <c r="AX586" i="1"/>
  <c r="U586" i="1"/>
  <c r="AW586" i="1"/>
  <c r="AV586" i="1"/>
  <c r="AU586" i="1"/>
  <c r="H585" i="1"/>
  <c r="AI585" i="1"/>
  <c r="BI585" i="1"/>
  <c r="BM585" i="1"/>
  <c r="BW585" i="1"/>
  <c r="BX585" i="1"/>
  <c r="BY585" i="1"/>
  <c r="CG585" i="1"/>
  <c r="CF585" i="1"/>
  <c r="BL585" i="1"/>
  <c r="BT585" i="1"/>
  <c r="BU585" i="1"/>
  <c r="BV585" i="1"/>
  <c r="CE585" i="1"/>
  <c r="CD585" i="1"/>
  <c r="BK585" i="1"/>
  <c r="BQ585" i="1"/>
  <c r="BR585" i="1"/>
  <c r="BS585" i="1"/>
  <c r="CC585" i="1"/>
  <c r="CB585" i="1"/>
  <c r="BJ585" i="1"/>
  <c r="BN585" i="1"/>
  <c r="BO585" i="1"/>
  <c r="BP585" i="1"/>
  <c r="CA585" i="1"/>
  <c r="BZ585" i="1"/>
  <c r="AY585" i="1"/>
  <c r="AX585" i="1"/>
  <c r="U585" i="1"/>
  <c r="AW585" i="1"/>
  <c r="AV585" i="1"/>
  <c r="AU585" i="1"/>
  <c r="AR585" i="1"/>
  <c r="AQ585" i="1"/>
  <c r="AY584" i="1"/>
  <c r="AX584" i="1"/>
  <c r="U584" i="1"/>
  <c r="AW584" i="1"/>
  <c r="AV584" i="1"/>
  <c r="AU584" i="1"/>
  <c r="AR584" i="1"/>
  <c r="AQ584" i="1"/>
  <c r="H583" i="1"/>
  <c r="AI583" i="1"/>
  <c r="BI583" i="1"/>
  <c r="BM583" i="1"/>
  <c r="BW583" i="1"/>
  <c r="BX583" i="1"/>
  <c r="BY583" i="1"/>
  <c r="CG583" i="1"/>
  <c r="CF583" i="1"/>
  <c r="BL583" i="1"/>
  <c r="BT583" i="1"/>
  <c r="BU583" i="1"/>
  <c r="BV583" i="1"/>
  <c r="CE583" i="1"/>
  <c r="CD583" i="1"/>
  <c r="BK583" i="1"/>
  <c r="BQ583" i="1"/>
  <c r="BR583" i="1"/>
  <c r="BS583" i="1"/>
  <c r="CC583" i="1"/>
  <c r="CB583" i="1"/>
  <c r="BJ583" i="1"/>
  <c r="BN583" i="1"/>
  <c r="BO583" i="1"/>
  <c r="BP583" i="1"/>
  <c r="CA583" i="1"/>
  <c r="BZ583" i="1"/>
  <c r="AY583" i="1"/>
  <c r="AX583" i="1"/>
  <c r="U583" i="1"/>
  <c r="AW583" i="1"/>
  <c r="AV583" i="1"/>
  <c r="AU583" i="1"/>
  <c r="AR583" i="1"/>
  <c r="AQ583" i="1"/>
  <c r="H582" i="1"/>
  <c r="AI582" i="1"/>
  <c r="BI582" i="1"/>
  <c r="BM582" i="1"/>
  <c r="BW582" i="1"/>
  <c r="BX582" i="1"/>
  <c r="BY582" i="1"/>
  <c r="CG582" i="1"/>
  <c r="CF582" i="1"/>
  <c r="BL582" i="1"/>
  <c r="BT582" i="1"/>
  <c r="BU582" i="1"/>
  <c r="BV582" i="1"/>
  <c r="CE582" i="1"/>
  <c r="CD582" i="1"/>
  <c r="BK582" i="1"/>
  <c r="BQ582" i="1"/>
  <c r="BR582" i="1"/>
  <c r="BS582" i="1"/>
  <c r="CC582" i="1"/>
  <c r="CB582" i="1"/>
  <c r="BJ582" i="1"/>
  <c r="BN582" i="1"/>
  <c r="BO582" i="1"/>
  <c r="BP582" i="1"/>
  <c r="CA582" i="1"/>
  <c r="BZ582" i="1"/>
  <c r="AY582" i="1"/>
  <c r="AX582" i="1"/>
  <c r="U582" i="1"/>
  <c r="AW582" i="1"/>
  <c r="AV582" i="1"/>
  <c r="AU582" i="1"/>
  <c r="AR582" i="1"/>
  <c r="AQ582" i="1"/>
  <c r="AY581" i="1"/>
  <c r="AX581" i="1"/>
  <c r="U581" i="1"/>
  <c r="AW581" i="1"/>
  <c r="AV581" i="1"/>
  <c r="AU581" i="1"/>
  <c r="BI580" i="1"/>
  <c r="BM580" i="1"/>
  <c r="BW580" i="1"/>
  <c r="BX580" i="1"/>
  <c r="BY580" i="1"/>
  <c r="CG580" i="1"/>
  <c r="CF580" i="1"/>
  <c r="BL580" i="1"/>
  <c r="BT580" i="1"/>
  <c r="BU580" i="1"/>
  <c r="BV580" i="1"/>
  <c r="CE580" i="1"/>
  <c r="CD580" i="1"/>
  <c r="BK580" i="1"/>
  <c r="BQ580" i="1"/>
  <c r="BR580" i="1"/>
  <c r="BS580" i="1"/>
  <c r="CC580" i="1"/>
  <c r="CB580" i="1"/>
  <c r="BJ580" i="1"/>
  <c r="BN580" i="1"/>
  <c r="BO580" i="1"/>
  <c r="BP580" i="1"/>
  <c r="CA580" i="1"/>
  <c r="BZ580" i="1"/>
  <c r="AY580" i="1"/>
  <c r="AX580" i="1"/>
  <c r="AW580" i="1"/>
  <c r="AV580" i="1"/>
  <c r="AU580" i="1"/>
  <c r="H579" i="1"/>
  <c r="AI579" i="1"/>
  <c r="BI579" i="1"/>
  <c r="BM579" i="1"/>
  <c r="BW579" i="1"/>
  <c r="BX579" i="1"/>
  <c r="BY579" i="1"/>
  <c r="CG579" i="1"/>
  <c r="CF579" i="1"/>
  <c r="BL579" i="1"/>
  <c r="BT579" i="1"/>
  <c r="BU579" i="1"/>
  <c r="BV579" i="1"/>
  <c r="CE579" i="1"/>
  <c r="CD579" i="1"/>
  <c r="BK579" i="1"/>
  <c r="BQ579" i="1"/>
  <c r="BR579" i="1"/>
  <c r="BS579" i="1"/>
  <c r="CC579" i="1"/>
  <c r="CB579" i="1"/>
  <c r="BJ579" i="1"/>
  <c r="BN579" i="1"/>
  <c r="BO579" i="1"/>
  <c r="BP579" i="1"/>
  <c r="CA579" i="1"/>
  <c r="BZ579" i="1"/>
  <c r="AY579" i="1"/>
  <c r="AX579" i="1"/>
  <c r="U579" i="1"/>
  <c r="AW579" i="1"/>
  <c r="AV579" i="1"/>
  <c r="AU579" i="1"/>
  <c r="AR579" i="1"/>
  <c r="AQ579" i="1"/>
  <c r="H578" i="1"/>
  <c r="AI578" i="1"/>
  <c r="BI578" i="1"/>
  <c r="BM578" i="1"/>
  <c r="BW578" i="1"/>
  <c r="BX578" i="1"/>
  <c r="BY578" i="1"/>
  <c r="CG578" i="1"/>
  <c r="CF578" i="1"/>
  <c r="BL578" i="1"/>
  <c r="BT578" i="1"/>
  <c r="BU578" i="1"/>
  <c r="BV578" i="1"/>
  <c r="CE578" i="1"/>
  <c r="CD578" i="1"/>
  <c r="BK578" i="1"/>
  <c r="BQ578" i="1"/>
  <c r="BR578" i="1"/>
  <c r="BS578" i="1"/>
  <c r="CC578" i="1"/>
  <c r="CB578" i="1"/>
  <c r="BJ578" i="1"/>
  <c r="BN578" i="1"/>
  <c r="BO578" i="1"/>
  <c r="BP578" i="1"/>
  <c r="CA578" i="1"/>
  <c r="BZ578" i="1"/>
  <c r="AY578" i="1"/>
  <c r="AX578" i="1"/>
  <c r="U578" i="1"/>
  <c r="AW578" i="1"/>
  <c r="AV578" i="1"/>
  <c r="AU578" i="1"/>
  <c r="AR578" i="1"/>
  <c r="AQ578" i="1"/>
  <c r="H577" i="1"/>
  <c r="AI577" i="1"/>
  <c r="BI577" i="1"/>
  <c r="BM577" i="1"/>
  <c r="BW577" i="1"/>
  <c r="BX577" i="1"/>
  <c r="BY577" i="1"/>
  <c r="CG577" i="1"/>
  <c r="CF577" i="1"/>
  <c r="BL577" i="1"/>
  <c r="BT577" i="1"/>
  <c r="BU577" i="1"/>
  <c r="BV577" i="1"/>
  <c r="CE577" i="1"/>
  <c r="CD577" i="1"/>
  <c r="BK577" i="1"/>
  <c r="BQ577" i="1"/>
  <c r="BR577" i="1"/>
  <c r="BS577" i="1"/>
  <c r="CC577" i="1"/>
  <c r="CB577" i="1"/>
  <c r="BJ577" i="1"/>
  <c r="BN577" i="1"/>
  <c r="BO577" i="1"/>
  <c r="BP577" i="1"/>
  <c r="CA577" i="1"/>
  <c r="BZ577" i="1"/>
  <c r="AY577" i="1"/>
  <c r="AX577" i="1"/>
  <c r="U577" i="1"/>
  <c r="AW577" i="1"/>
  <c r="AV577" i="1"/>
  <c r="AU577" i="1"/>
  <c r="AR577" i="1"/>
  <c r="AQ577" i="1"/>
  <c r="H576" i="1"/>
  <c r="AI576" i="1"/>
  <c r="BI576" i="1"/>
  <c r="BM576" i="1"/>
  <c r="BW576" i="1"/>
  <c r="BX576" i="1"/>
  <c r="BY576" i="1"/>
  <c r="CG576" i="1"/>
  <c r="CF576" i="1"/>
  <c r="BL576" i="1"/>
  <c r="BT576" i="1"/>
  <c r="BU576" i="1"/>
  <c r="BV576" i="1"/>
  <c r="CE576" i="1"/>
  <c r="CD576" i="1"/>
  <c r="BK576" i="1"/>
  <c r="BQ576" i="1"/>
  <c r="BR576" i="1"/>
  <c r="BS576" i="1"/>
  <c r="CC576" i="1"/>
  <c r="CB576" i="1"/>
  <c r="BJ576" i="1"/>
  <c r="BN576" i="1"/>
  <c r="BO576" i="1"/>
  <c r="BP576" i="1"/>
  <c r="CA576" i="1"/>
  <c r="BZ576" i="1"/>
  <c r="AY576" i="1"/>
  <c r="AX576" i="1"/>
  <c r="U576" i="1"/>
  <c r="AW576" i="1"/>
  <c r="AV576" i="1"/>
  <c r="AU576" i="1"/>
  <c r="AR576" i="1"/>
  <c r="AQ576" i="1"/>
  <c r="H575" i="1"/>
  <c r="AI575" i="1"/>
  <c r="BI575" i="1"/>
  <c r="BM575" i="1"/>
  <c r="BW575" i="1"/>
  <c r="BX575" i="1"/>
  <c r="BY575" i="1"/>
  <c r="CG575" i="1"/>
  <c r="CF575" i="1"/>
  <c r="BL575" i="1"/>
  <c r="BT575" i="1"/>
  <c r="BU575" i="1"/>
  <c r="BV575" i="1"/>
  <c r="CE575" i="1"/>
  <c r="CD575" i="1"/>
  <c r="BK575" i="1"/>
  <c r="BQ575" i="1"/>
  <c r="BR575" i="1"/>
  <c r="BS575" i="1"/>
  <c r="CC575" i="1"/>
  <c r="CB575" i="1"/>
  <c r="BJ575" i="1"/>
  <c r="BN575" i="1"/>
  <c r="BO575" i="1"/>
  <c r="BP575" i="1"/>
  <c r="CA575" i="1"/>
  <c r="BZ575" i="1"/>
  <c r="AY575" i="1"/>
  <c r="AX575" i="1"/>
  <c r="U575" i="1"/>
  <c r="AW575" i="1"/>
  <c r="AV575" i="1"/>
  <c r="AU575" i="1"/>
  <c r="AR575" i="1"/>
  <c r="AQ575" i="1"/>
  <c r="H574" i="1"/>
  <c r="AI574" i="1"/>
  <c r="BI574" i="1"/>
  <c r="BM574" i="1"/>
  <c r="BW574" i="1"/>
  <c r="BX574" i="1"/>
  <c r="BY574" i="1"/>
  <c r="CG574" i="1"/>
  <c r="CF574" i="1"/>
  <c r="BL574" i="1"/>
  <c r="BT574" i="1"/>
  <c r="BU574" i="1"/>
  <c r="BV574" i="1"/>
  <c r="CE574" i="1"/>
  <c r="CD574" i="1"/>
  <c r="BK574" i="1"/>
  <c r="BQ574" i="1"/>
  <c r="BR574" i="1"/>
  <c r="BS574" i="1"/>
  <c r="CC574" i="1"/>
  <c r="CB574" i="1"/>
  <c r="BJ574" i="1"/>
  <c r="BN574" i="1"/>
  <c r="BO574" i="1"/>
  <c r="BP574" i="1"/>
  <c r="CA574" i="1"/>
  <c r="BZ574" i="1"/>
  <c r="AY574" i="1"/>
  <c r="AX574" i="1"/>
  <c r="U574" i="1"/>
  <c r="AW574" i="1"/>
  <c r="AV574" i="1"/>
  <c r="AU574" i="1"/>
  <c r="AR574" i="1"/>
  <c r="AQ574" i="1"/>
  <c r="AY573" i="1"/>
  <c r="AX573" i="1"/>
  <c r="U573" i="1"/>
  <c r="AW573" i="1"/>
  <c r="AV573" i="1"/>
  <c r="AU573" i="1"/>
  <c r="BI572" i="1"/>
  <c r="BM572" i="1"/>
  <c r="BW572" i="1"/>
  <c r="BX572" i="1"/>
  <c r="BY572" i="1"/>
  <c r="CG572" i="1"/>
  <c r="CF572" i="1"/>
  <c r="BL572" i="1"/>
  <c r="BT572" i="1"/>
  <c r="BU572" i="1"/>
  <c r="BV572" i="1"/>
  <c r="CE572" i="1"/>
  <c r="CD572" i="1"/>
  <c r="BK572" i="1"/>
  <c r="BQ572" i="1"/>
  <c r="BR572" i="1"/>
  <c r="BS572" i="1"/>
  <c r="CC572" i="1"/>
  <c r="CB572" i="1"/>
  <c r="BJ572" i="1"/>
  <c r="BN572" i="1"/>
  <c r="BO572" i="1"/>
  <c r="BP572" i="1"/>
  <c r="CA572" i="1"/>
  <c r="BZ572" i="1"/>
  <c r="AY572" i="1"/>
  <c r="AX572" i="1"/>
  <c r="AW572" i="1"/>
  <c r="AV572" i="1"/>
  <c r="AU572" i="1"/>
  <c r="H571" i="1"/>
  <c r="AI571" i="1"/>
  <c r="BI571" i="1"/>
  <c r="BM571" i="1"/>
  <c r="BW571" i="1"/>
  <c r="BX571" i="1"/>
  <c r="BY571" i="1"/>
  <c r="CG571" i="1"/>
  <c r="CF571" i="1"/>
  <c r="BL571" i="1"/>
  <c r="BT571" i="1"/>
  <c r="BU571" i="1"/>
  <c r="BV571" i="1"/>
  <c r="CE571" i="1"/>
  <c r="CD571" i="1"/>
  <c r="BK571" i="1"/>
  <c r="BQ571" i="1"/>
  <c r="BR571" i="1"/>
  <c r="BS571" i="1"/>
  <c r="CC571" i="1"/>
  <c r="CB571" i="1"/>
  <c r="BJ571" i="1"/>
  <c r="BN571" i="1"/>
  <c r="BO571" i="1"/>
  <c r="BP571" i="1"/>
  <c r="CA571" i="1"/>
  <c r="BZ571" i="1"/>
  <c r="AY571" i="1"/>
  <c r="AX571" i="1"/>
  <c r="U571" i="1"/>
  <c r="AW571" i="1"/>
  <c r="AV571" i="1"/>
  <c r="AU571" i="1"/>
  <c r="AR571" i="1"/>
  <c r="AQ571" i="1"/>
  <c r="H570" i="1"/>
  <c r="AI570" i="1"/>
  <c r="BI570" i="1"/>
  <c r="BM570" i="1"/>
  <c r="BW570" i="1"/>
  <c r="BX570" i="1"/>
  <c r="BY570" i="1"/>
  <c r="CG570" i="1"/>
  <c r="CF570" i="1"/>
  <c r="BL570" i="1"/>
  <c r="BT570" i="1"/>
  <c r="BU570" i="1"/>
  <c r="BV570" i="1"/>
  <c r="CE570" i="1"/>
  <c r="CD570" i="1"/>
  <c r="BK570" i="1"/>
  <c r="BQ570" i="1"/>
  <c r="BR570" i="1"/>
  <c r="BS570" i="1"/>
  <c r="CC570" i="1"/>
  <c r="CB570" i="1"/>
  <c r="BJ570" i="1"/>
  <c r="BN570" i="1"/>
  <c r="BO570" i="1"/>
  <c r="BP570" i="1"/>
  <c r="CA570" i="1"/>
  <c r="BZ570" i="1"/>
  <c r="AY570" i="1"/>
  <c r="AX570" i="1"/>
  <c r="U570" i="1"/>
  <c r="AW570" i="1"/>
  <c r="AV570" i="1"/>
  <c r="AU570" i="1"/>
  <c r="AR570" i="1"/>
  <c r="AQ570" i="1"/>
  <c r="H569" i="1"/>
  <c r="AI569" i="1"/>
  <c r="BI569" i="1"/>
  <c r="BM569" i="1"/>
  <c r="BW569" i="1"/>
  <c r="BX569" i="1"/>
  <c r="BY569" i="1"/>
  <c r="CG569" i="1"/>
  <c r="CF569" i="1"/>
  <c r="BL569" i="1"/>
  <c r="BT569" i="1"/>
  <c r="BU569" i="1"/>
  <c r="BV569" i="1"/>
  <c r="CE569" i="1"/>
  <c r="CD569" i="1"/>
  <c r="BK569" i="1"/>
  <c r="BQ569" i="1"/>
  <c r="BR569" i="1"/>
  <c r="BS569" i="1"/>
  <c r="CC569" i="1"/>
  <c r="CB569" i="1"/>
  <c r="BJ569" i="1"/>
  <c r="BN569" i="1"/>
  <c r="BO569" i="1"/>
  <c r="BP569" i="1"/>
  <c r="CA569" i="1"/>
  <c r="BZ569" i="1"/>
  <c r="AY569" i="1"/>
  <c r="AX569" i="1"/>
  <c r="U569" i="1"/>
  <c r="AW569" i="1"/>
  <c r="AV569" i="1"/>
  <c r="AU569" i="1"/>
  <c r="AR569" i="1"/>
  <c r="AQ569" i="1"/>
  <c r="H568" i="1"/>
  <c r="AI568" i="1"/>
  <c r="BI568" i="1"/>
  <c r="BM568" i="1"/>
  <c r="BW568" i="1"/>
  <c r="BX568" i="1"/>
  <c r="BY568" i="1"/>
  <c r="CG568" i="1"/>
  <c r="CF568" i="1"/>
  <c r="BL568" i="1"/>
  <c r="BT568" i="1"/>
  <c r="BU568" i="1"/>
  <c r="BV568" i="1"/>
  <c r="CE568" i="1"/>
  <c r="CD568" i="1"/>
  <c r="BK568" i="1"/>
  <c r="BQ568" i="1"/>
  <c r="BR568" i="1"/>
  <c r="BS568" i="1"/>
  <c r="CC568" i="1"/>
  <c r="CB568" i="1"/>
  <c r="BJ568" i="1"/>
  <c r="BN568" i="1"/>
  <c r="BO568" i="1"/>
  <c r="BP568" i="1"/>
  <c r="CA568" i="1"/>
  <c r="BZ568" i="1"/>
  <c r="AY568" i="1"/>
  <c r="AX568" i="1"/>
  <c r="U568" i="1"/>
  <c r="AW568" i="1"/>
  <c r="AV568" i="1"/>
  <c r="AU568" i="1"/>
  <c r="AR568" i="1"/>
  <c r="AQ568" i="1"/>
  <c r="AY567" i="1"/>
  <c r="AX567" i="1"/>
  <c r="U567" i="1"/>
  <c r="AW567" i="1"/>
  <c r="AV567" i="1"/>
  <c r="AU567" i="1"/>
  <c r="H566" i="1"/>
  <c r="AI566" i="1"/>
  <c r="BI566" i="1"/>
  <c r="BM566" i="1"/>
  <c r="BW566" i="1"/>
  <c r="BX566" i="1"/>
  <c r="BY566" i="1"/>
  <c r="CG566" i="1"/>
  <c r="CF566" i="1"/>
  <c r="BL566" i="1"/>
  <c r="BT566" i="1"/>
  <c r="BU566" i="1"/>
  <c r="BV566" i="1"/>
  <c r="CE566" i="1"/>
  <c r="CD566" i="1"/>
  <c r="BK566" i="1"/>
  <c r="BQ566" i="1"/>
  <c r="BR566" i="1"/>
  <c r="BS566" i="1"/>
  <c r="CC566" i="1"/>
  <c r="CB566" i="1"/>
  <c r="BJ566" i="1"/>
  <c r="BN566" i="1"/>
  <c r="BO566" i="1"/>
  <c r="BP566" i="1"/>
  <c r="CA566" i="1"/>
  <c r="BZ566" i="1"/>
  <c r="AY566" i="1"/>
  <c r="AX566" i="1"/>
  <c r="U566" i="1"/>
  <c r="AW566" i="1"/>
  <c r="AV566" i="1"/>
  <c r="AU566" i="1"/>
  <c r="AR566" i="1"/>
  <c r="AQ566" i="1"/>
  <c r="H565" i="1"/>
  <c r="AI565" i="1"/>
  <c r="BI565" i="1"/>
  <c r="BM565" i="1"/>
  <c r="BW565" i="1"/>
  <c r="BX565" i="1"/>
  <c r="BY565" i="1"/>
  <c r="CG565" i="1"/>
  <c r="CF565" i="1"/>
  <c r="BL565" i="1"/>
  <c r="BT565" i="1"/>
  <c r="BU565" i="1"/>
  <c r="BV565" i="1"/>
  <c r="CE565" i="1"/>
  <c r="CD565" i="1"/>
  <c r="BK565" i="1"/>
  <c r="BQ565" i="1"/>
  <c r="BR565" i="1"/>
  <c r="BS565" i="1"/>
  <c r="CC565" i="1"/>
  <c r="CB565" i="1"/>
  <c r="BJ565" i="1"/>
  <c r="BN565" i="1"/>
  <c r="BO565" i="1"/>
  <c r="BP565" i="1"/>
  <c r="CA565" i="1"/>
  <c r="BZ565" i="1"/>
  <c r="AY565" i="1"/>
  <c r="AX565" i="1"/>
  <c r="U565" i="1"/>
  <c r="AW565" i="1"/>
  <c r="AV565" i="1"/>
  <c r="AU565" i="1"/>
  <c r="AR565" i="1"/>
  <c r="AQ565" i="1"/>
  <c r="BI564" i="1"/>
  <c r="BM564" i="1"/>
  <c r="BW564" i="1"/>
  <c r="BX564" i="1"/>
  <c r="BY564" i="1"/>
  <c r="CG564" i="1"/>
  <c r="CF564" i="1"/>
  <c r="BL564" i="1"/>
  <c r="BT564" i="1"/>
  <c r="BU564" i="1"/>
  <c r="BV564" i="1"/>
  <c r="CE564" i="1"/>
  <c r="CD564" i="1"/>
  <c r="BK564" i="1"/>
  <c r="BQ564" i="1"/>
  <c r="BR564" i="1"/>
  <c r="BS564" i="1"/>
  <c r="CC564" i="1"/>
  <c r="CB564" i="1"/>
  <c r="BJ564" i="1"/>
  <c r="BN564" i="1"/>
  <c r="BO564" i="1"/>
  <c r="BP564" i="1"/>
  <c r="CA564" i="1"/>
  <c r="BZ564" i="1"/>
  <c r="AY564" i="1"/>
  <c r="AX564" i="1"/>
  <c r="AW564" i="1"/>
  <c r="AV564" i="1"/>
  <c r="AU564" i="1"/>
  <c r="H563" i="1"/>
  <c r="AI563" i="1"/>
  <c r="BI563" i="1"/>
  <c r="BM563" i="1"/>
  <c r="BW563" i="1"/>
  <c r="BX563" i="1"/>
  <c r="BY563" i="1"/>
  <c r="CG563" i="1"/>
  <c r="CF563" i="1"/>
  <c r="BL563" i="1"/>
  <c r="BT563" i="1"/>
  <c r="BU563" i="1"/>
  <c r="BV563" i="1"/>
  <c r="CE563" i="1"/>
  <c r="CD563" i="1"/>
  <c r="BK563" i="1"/>
  <c r="BQ563" i="1"/>
  <c r="BR563" i="1"/>
  <c r="BS563" i="1"/>
  <c r="CC563" i="1"/>
  <c r="CB563" i="1"/>
  <c r="BJ563" i="1"/>
  <c r="BN563" i="1"/>
  <c r="BO563" i="1"/>
  <c r="BP563" i="1"/>
  <c r="CA563" i="1"/>
  <c r="BZ563" i="1"/>
  <c r="AY563" i="1"/>
  <c r="AX563" i="1"/>
  <c r="U563" i="1"/>
  <c r="AW563" i="1"/>
  <c r="AV563" i="1"/>
  <c r="AU563" i="1"/>
  <c r="AR563" i="1"/>
  <c r="AQ563" i="1"/>
  <c r="H562" i="1"/>
  <c r="AI562" i="1"/>
  <c r="BI562" i="1"/>
  <c r="BM562" i="1"/>
  <c r="BW562" i="1"/>
  <c r="BX562" i="1"/>
  <c r="BY562" i="1"/>
  <c r="CG562" i="1"/>
  <c r="CF562" i="1"/>
  <c r="BL562" i="1"/>
  <c r="BT562" i="1"/>
  <c r="BU562" i="1"/>
  <c r="BV562" i="1"/>
  <c r="CE562" i="1"/>
  <c r="CD562" i="1"/>
  <c r="BK562" i="1"/>
  <c r="BQ562" i="1"/>
  <c r="BR562" i="1"/>
  <c r="BS562" i="1"/>
  <c r="CC562" i="1"/>
  <c r="CB562" i="1"/>
  <c r="BJ562" i="1"/>
  <c r="BN562" i="1"/>
  <c r="BO562" i="1"/>
  <c r="BP562" i="1"/>
  <c r="CA562" i="1"/>
  <c r="BZ562" i="1"/>
  <c r="AY562" i="1"/>
  <c r="AX562" i="1"/>
  <c r="U562" i="1"/>
  <c r="AW562" i="1"/>
  <c r="AV562" i="1"/>
  <c r="AU562" i="1"/>
  <c r="AR562" i="1"/>
  <c r="AQ562" i="1"/>
  <c r="H561" i="1"/>
  <c r="AI561" i="1"/>
  <c r="BI561" i="1"/>
  <c r="BM561" i="1"/>
  <c r="BW561" i="1"/>
  <c r="BX561" i="1"/>
  <c r="BY561" i="1"/>
  <c r="CG561" i="1"/>
  <c r="CF561" i="1"/>
  <c r="BL561" i="1"/>
  <c r="BT561" i="1"/>
  <c r="BU561" i="1"/>
  <c r="BV561" i="1"/>
  <c r="CE561" i="1"/>
  <c r="CD561" i="1"/>
  <c r="BK561" i="1"/>
  <c r="BQ561" i="1"/>
  <c r="BR561" i="1"/>
  <c r="BS561" i="1"/>
  <c r="CC561" i="1"/>
  <c r="CB561" i="1"/>
  <c r="BJ561" i="1"/>
  <c r="BN561" i="1"/>
  <c r="BO561" i="1"/>
  <c r="BP561" i="1"/>
  <c r="CA561" i="1"/>
  <c r="BZ561" i="1"/>
  <c r="AY561" i="1"/>
  <c r="AX561" i="1"/>
  <c r="U561" i="1"/>
  <c r="AW561" i="1"/>
  <c r="AV561" i="1"/>
  <c r="AU561" i="1"/>
  <c r="AR561" i="1"/>
  <c r="AQ561" i="1"/>
  <c r="H560" i="1"/>
  <c r="AI560" i="1"/>
  <c r="BI560" i="1"/>
  <c r="BM560" i="1"/>
  <c r="BW560" i="1"/>
  <c r="BX560" i="1"/>
  <c r="BY560" i="1"/>
  <c r="CG560" i="1"/>
  <c r="CF560" i="1"/>
  <c r="BL560" i="1"/>
  <c r="BT560" i="1"/>
  <c r="BU560" i="1"/>
  <c r="BV560" i="1"/>
  <c r="CE560" i="1"/>
  <c r="CD560" i="1"/>
  <c r="BK560" i="1"/>
  <c r="BQ560" i="1"/>
  <c r="BR560" i="1"/>
  <c r="BS560" i="1"/>
  <c r="CC560" i="1"/>
  <c r="CB560" i="1"/>
  <c r="BJ560" i="1"/>
  <c r="BN560" i="1"/>
  <c r="BO560" i="1"/>
  <c r="BP560" i="1"/>
  <c r="CA560" i="1"/>
  <c r="BZ560" i="1"/>
  <c r="AY560" i="1"/>
  <c r="AX560" i="1"/>
  <c r="U560" i="1"/>
  <c r="AW560" i="1"/>
  <c r="AV560" i="1"/>
  <c r="AU560" i="1"/>
  <c r="AR560" i="1"/>
  <c r="AQ560" i="1"/>
  <c r="H559" i="1"/>
  <c r="AI559" i="1"/>
  <c r="BI559" i="1"/>
  <c r="BM559" i="1"/>
  <c r="BW559" i="1"/>
  <c r="BX559" i="1"/>
  <c r="BY559" i="1"/>
  <c r="CG559" i="1"/>
  <c r="CF559" i="1"/>
  <c r="BL559" i="1"/>
  <c r="BT559" i="1"/>
  <c r="BU559" i="1"/>
  <c r="BV559" i="1"/>
  <c r="CE559" i="1"/>
  <c r="CD559" i="1"/>
  <c r="BK559" i="1"/>
  <c r="BQ559" i="1"/>
  <c r="BR559" i="1"/>
  <c r="BS559" i="1"/>
  <c r="CC559" i="1"/>
  <c r="CB559" i="1"/>
  <c r="BJ559" i="1"/>
  <c r="BN559" i="1"/>
  <c r="BO559" i="1"/>
  <c r="BP559" i="1"/>
  <c r="CA559" i="1"/>
  <c r="BZ559" i="1"/>
  <c r="AY559" i="1"/>
  <c r="AX559" i="1"/>
  <c r="U559" i="1"/>
  <c r="AW559" i="1"/>
  <c r="AV559" i="1"/>
  <c r="AU559" i="1"/>
  <c r="AR559" i="1"/>
  <c r="AQ559" i="1"/>
  <c r="H558" i="1"/>
  <c r="AI558" i="1"/>
  <c r="BI558" i="1"/>
  <c r="BM558" i="1"/>
  <c r="BW558" i="1"/>
  <c r="BX558" i="1"/>
  <c r="BY558" i="1"/>
  <c r="CG558" i="1"/>
  <c r="CF558" i="1"/>
  <c r="BL558" i="1"/>
  <c r="BT558" i="1"/>
  <c r="BU558" i="1"/>
  <c r="BV558" i="1"/>
  <c r="CE558" i="1"/>
  <c r="CD558" i="1"/>
  <c r="BK558" i="1"/>
  <c r="BQ558" i="1"/>
  <c r="BR558" i="1"/>
  <c r="BS558" i="1"/>
  <c r="CC558" i="1"/>
  <c r="CB558" i="1"/>
  <c r="BJ558" i="1"/>
  <c r="BN558" i="1"/>
  <c r="BO558" i="1"/>
  <c r="BP558" i="1"/>
  <c r="CA558" i="1"/>
  <c r="BZ558" i="1"/>
  <c r="AY558" i="1"/>
  <c r="AX558" i="1"/>
  <c r="U558" i="1"/>
  <c r="AW558" i="1"/>
  <c r="AV558" i="1"/>
  <c r="AU558" i="1"/>
  <c r="AR558" i="1"/>
  <c r="AQ558" i="1"/>
  <c r="H557" i="1"/>
  <c r="AI557" i="1"/>
  <c r="BI557" i="1"/>
  <c r="BM557" i="1"/>
  <c r="BW557" i="1"/>
  <c r="BX557" i="1"/>
  <c r="BY557" i="1"/>
  <c r="CG557" i="1"/>
  <c r="CF557" i="1"/>
  <c r="BL557" i="1"/>
  <c r="BT557" i="1"/>
  <c r="BU557" i="1"/>
  <c r="BV557" i="1"/>
  <c r="CE557" i="1"/>
  <c r="CD557" i="1"/>
  <c r="BK557" i="1"/>
  <c r="BQ557" i="1"/>
  <c r="BR557" i="1"/>
  <c r="BS557" i="1"/>
  <c r="CC557" i="1"/>
  <c r="CB557" i="1"/>
  <c r="BJ557" i="1"/>
  <c r="BN557" i="1"/>
  <c r="BO557" i="1"/>
  <c r="BP557" i="1"/>
  <c r="CA557" i="1"/>
  <c r="BZ557" i="1"/>
  <c r="AY557" i="1"/>
  <c r="AX557" i="1"/>
  <c r="U557" i="1"/>
  <c r="AW557" i="1"/>
  <c r="AV557" i="1"/>
  <c r="AU557" i="1"/>
  <c r="AR557" i="1"/>
  <c r="AQ557" i="1"/>
  <c r="AY556" i="1"/>
  <c r="AX556" i="1"/>
  <c r="U556" i="1"/>
  <c r="AW556" i="1"/>
  <c r="AV556" i="1"/>
  <c r="AU556" i="1"/>
  <c r="H555" i="1"/>
  <c r="AI555" i="1"/>
  <c r="BI555" i="1"/>
  <c r="BM555" i="1"/>
  <c r="BW555" i="1"/>
  <c r="BX555" i="1"/>
  <c r="BY555" i="1"/>
  <c r="CG555" i="1"/>
  <c r="CF555" i="1"/>
  <c r="BL555" i="1"/>
  <c r="BT555" i="1"/>
  <c r="BU555" i="1"/>
  <c r="BV555" i="1"/>
  <c r="CE555" i="1"/>
  <c r="CD555" i="1"/>
  <c r="BK555" i="1"/>
  <c r="BQ555" i="1"/>
  <c r="BR555" i="1"/>
  <c r="BS555" i="1"/>
  <c r="CC555" i="1"/>
  <c r="CB555" i="1"/>
  <c r="BJ555" i="1"/>
  <c r="BN555" i="1"/>
  <c r="BO555" i="1"/>
  <c r="BP555" i="1"/>
  <c r="CA555" i="1"/>
  <c r="BZ555" i="1"/>
  <c r="AY555" i="1"/>
  <c r="AX555" i="1"/>
  <c r="U555" i="1"/>
  <c r="AW555" i="1"/>
  <c r="AV555" i="1"/>
  <c r="AU555" i="1"/>
  <c r="AR555" i="1"/>
  <c r="AQ555" i="1"/>
  <c r="H554" i="1"/>
  <c r="AI554" i="1"/>
  <c r="BI554" i="1"/>
  <c r="BM554" i="1"/>
  <c r="BW554" i="1"/>
  <c r="BX554" i="1"/>
  <c r="BY554" i="1"/>
  <c r="CG554" i="1"/>
  <c r="CF554" i="1"/>
  <c r="BL554" i="1"/>
  <c r="BT554" i="1"/>
  <c r="BU554" i="1"/>
  <c r="BV554" i="1"/>
  <c r="CE554" i="1"/>
  <c r="CD554" i="1"/>
  <c r="BK554" i="1"/>
  <c r="BQ554" i="1"/>
  <c r="BR554" i="1"/>
  <c r="BS554" i="1"/>
  <c r="CC554" i="1"/>
  <c r="CB554" i="1"/>
  <c r="BJ554" i="1"/>
  <c r="BN554" i="1"/>
  <c r="BO554" i="1"/>
  <c r="BP554" i="1"/>
  <c r="CA554" i="1"/>
  <c r="BZ554" i="1"/>
  <c r="AY554" i="1"/>
  <c r="AX554" i="1"/>
  <c r="U554" i="1"/>
  <c r="AW554" i="1"/>
  <c r="AV554" i="1"/>
  <c r="AU554" i="1"/>
  <c r="AR554" i="1"/>
  <c r="AQ554" i="1"/>
  <c r="H553" i="1"/>
  <c r="AI553" i="1"/>
  <c r="BI553" i="1"/>
  <c r="BM553" i="1"/>
  <c r="BW553" i="1"/>
  <c r="BX553" i="1"/>
  <c r="BY553" i="1"/>
  <c r="CG553" i="1"/>
  <c r="CF553" i="1"/>
  <c r="BL553" i="1"/>
  <c r="BT553" i="1"/>
  <c r="BU553" i="1"/>
  <c r="BV553" i="1"/>
  <c r="CE553" i="1"/>
  <c r="CD553" i="1"/>
  <c r="BK553" i="1"/>
  <c r="BQ553" i="1"/>
  <c r="BR553" i="1"/>
  <c r="BS553" i="1"/>
  <c r="CC553" i="1"/>
  <c r="CB553" i="1"/>
  <c r="BJ553" i="1"/>
  <c r="BN553" i="1"/>
  <c r="BO553" i="1"/>
  <c r="BP553" i="1"/>
  <c r="CA553" i="1"/>
  <c r="BZ553" i="1"/>
  <c r="AY553" i="1"/>
  <c r="AX553" i="1"/>
  <c r="U553" i="1"/>
  <c r="AW553" i="1"/>
  <c r="AV553" i="1"/>
  <c r="AU553" i="1"/>
  <c r="AR553" i="1"/>
  <c r="AQ553" i="1"/>
  <c r="H552" i="1"/>
  <c r="AI552" i="1"/>
  <c r="BI552" i="1"/>
  <c r="BM552" i="1"/>
  <c r="BW552" i="1"/>
  <c r="BX552" i="1"/>
  <c r="BY552" i="1"/>
  <c r="CG552" i="1"/>
  <c r="CF552" i="1"/>
  <c r="BL552" i="1"/>
  <c r="BT552" i="1"/>
  <c r="BU552" i="1"/>
  <c r="BV552" i="1"/>
  <c r="CE552" i="1"/>
  <c r="CD552" i="1"/>
  <c r="BK552" i="1"/>
  <c r="BQ552" i="1"/>
  <c r="BR552" i="1"/>
  <c r="BS552" i="1"/>
  <c r="CC552" i="1"/>
  <c r="CB552" i="1"/>
  <c r="BJ552" i="1"/>
  <c r="BN552" i="1"/>
  <c r="BO552" i="1"/>
  <c r="BP552" i="1"/>
  <c r="CA552" i="1"/>
  <c r="BZ552" i="1"/>
  <c r="AY552" i="1"/>
  <c r="AX552" i="1"/>
  <c r="U552" i="1"/>
  <c r="AW552" i="1"/>
  <c r="AV552" i="1"/>
  <c r="AU552" i="1"/>
  <c r="AR552" i="1"/>
  <c r="AQ552" i="1"/>
  <c r="H551" i="1"/>
  <c r="AI551" i="1"/>
  <c r="BI551" i="1"/>
  <c r="BM551" i="1"/>
  <c r="BW551" i="1"/>
  <c r="BX551" i="1"/>
  <c r="BY551" i="1"/>
  <c r="CG551" i="1"/>
  <c r="CF551" i="1"/>
  <c r="BL551" i="1"/>
  <c r="BT551" i="1"/>
  <c r="BU551" i="1"/>
  <c r="BV551" i="1"/>
  <c r="CE551" i="1"/>
  <c r="CD551" i="1"/>
  <c r="BK551" i="1"/>
  <c r="BQ551" i="1"/>
  <c r="BR551" i="1"/>
  <c r="BS551" i="1"/>
  <c r="CC551" i="1"/>
  <c r="CB551" i="1"/>
  <c r="BJ551" i="1"/>
  <c r="BN551" i="1"/>
  <c r="BO551" i="1"/>
  <c r="BP551" i="1"/>
  <c r="CA551" i="1"/>
  <c r="BZ551" i="1"/>
  <c r="AY551" i="1"/>
  <c r="AX551" i="1"/>
  <c r="U551" i="1"/>
  <c r="AW551" i="1"/>
  <c r="AV551" i="1"/>
  <c r="AU551" i="1"/>
  <c r="AR551" i="1"/>
  <c r="AQ551" i="1"/>
  <c r="H550" i="1"/>
  <c r="AI550" i="1"/>
  <c r="BI550" i="1"/>
  <c r="BM550" i="1"/>
  <c r="BW550" i="1"/>
  <c r="BX550" i="1"/>
  <c r="BY550" i="1"/>
  <c r="CG550" i="1"/>
  <c r="CF550" i="1"/>
  <c r="BL550" i="1"/>
  <c r="BT550" i="1"/>
  <c r="BU550" i="1"/>
  <c r="BV550" i="1"/>
  <c r="CE550" i="1"/>
  <c r="CD550" i="1"/>
  <c r="BK550" i="1"/>
  <c r="BQ550" i="1"/>
  <c r="BR550" i="1"/>
  <c r="BS550" i="1"/>
  <c r="CC550" i="1"/>
  <c r="CB550" i="1"/>
  <c r="BJ550" i="1"/>
  <c r="BN550" i="1"/>
  <c r="BO550" i="1"/>
  <c r="BP550" i="1"/>
  <c r="CA550" i="1"/>
  <c r="BZ550" i="1"/>
  <c r="AY550" i="1"/>
  <c r="AX550" i="1"/>
  <c r="U550" i="1"/>
  <c r="AW550" i="1"/>
  <c r="AV550" i="1"/>
  <c r="AU550" i="1"/>
  <c r="AR550" i="1"/>
  <c r="AQ550" i="1"/>
  <c r="BI549" i="1"/>
  <c r="BM549" i="1"/>
  <c r="BW549" i="1"/>
  <c r="BX549" i="1"/>
  <c r="BY549" i="1"/>
  <c r="CG549" i="1"/>
  <c r="CF549" i="1"/>
  <c r="BL549" i="1"/>
  <c r="BT549" i="1"/>
  <c r="BU549" i="1"/>
  <c r="BV549" i="1"/>
  <c r="CE549" i="1"/>
  <c r="CD549" i="1"/>
  <c r="BK549" i="1"/>
  <c r="BQ549" i="1"/>
  <c r="BR549" i="1"/>
  <c r="BS549" i="1"/>
  <c r="CC549" i="1"/>
  <c r="CB549" i="1"/>
  <c r="BJ549" i="1"/>
  <c r="BN549" i="1"/>
  <c r="BO549" i="1"/>
  <c r="BP549" i="1"/>
  <c r="CA549" i="1"/>
  <c r="BZ549" i="1"/>
  <c r="AY549" i="1"/>
  <c r="AX549" i="1"/>
  <c r="U549" i="1"/>
  <c r="AW549" i="1"/>
  <c r="AV549" i="1"/>
  <c r="AU549" i="1"/>
  <c r="AY548" i="1"/>
  <c r="AX548" i="1"/>
  <c r="U548" i="1"/>
  <c r="AW548" i="1"/>
  <c r="AV548" i="1"/>
  <c r="AU548" i="1"/>
  <c r="BI547" i="1"/>
  <c r="BM547" i="1"/>
  <c r="BW547" i="1"/>
  <c r="BX547" i="1"/>
  <c r="BY547" i="1"/>
  <c r="CG547" i="1"/>
  <c r="CF547" i="1"/>
  <c r="BL547" i="1"/>
  <c r="BT547" i="1"/>
  <c r="BU547" i="1"/>
  <c r="BV547" i="1"/>
  <c r="CE547" i="1"/>
  <c r="CD547" i="1"/>
  <c r="BK547" i="1"/>
  <c r="BQ547" i="1"/>
  <c r="BR547" i="1"/>
  <c r="BS547" i="1"/>
  <c r="CC547" i="1"/>
  <c r="CB547" i="1"/>
  <c r="BJ547" i="1"/>
  <c r="BN547" i="1"/>
  <c r="BO547" i="1"/>
  <c r="BP547" i="1"/>
  <c r="CA547" i="1"/>
  <c r="BZ547" i="1"/>
  <c r="AY547" i="1"/>
  <c r="AX547" i="1"/>
  <c r="U547" i="1"/>
  <c r="AW547" i="1"/>
  <c r="AV547" i="1"/>
  <c r="AU547" i="1"/>
  <c r="BI546" i="1"/>
  <c r="BM546" i="1"/>
  <c r="BW546" i="1"/>
  <c r="BX546" i="1"/>
  <c r="BY546" i="1"/>
  <c r="CG546" i="1"/>
  <c r="CF546" i="1"/>
  <c r="BL546" i="1"/>
  <c r="BT546" i="1"/>
  <c r="BU546" i="1"/>
  <c r="BV546" i="1"/>
  <c r="CE546" i="1"/>
  <c r="CD546" i="1"/>
  <c r="BK546" i="1"/>
  <c r="BQ546" i="1"/>
  <c r="BR546" i="1"/>
  <c r="BS546" i="1"/>
  <c r="CC546" i="1"/>
  <c r="CB546" i="1"/>
  <c r="BJ546" i="1"/>
  <c r="BN546" i="1"/>
  <c r="BO546" i="1"/>
  <c r="BP546" i="1"/>
  <c r="CA546" i="1"/>
  <c r="BZ546" i="1"/>
  <c r="AY546" i="1"/>
  <c r="AX546" i="1"/>
  <c r="U546" i="1"/>
  <c r="AW546" i="1"/>
  <c r="AV546" i="1"/>
  <c r="AU546" i="1"/>
  <c r="H545" i="1"/>
  <c r="AI545" i="1"/>
  <c r="BI545" i="1"/>
  <c r="BM545" i="1"/>
  <c r="BW545" i="1"/>
  <c r="BX545" i="1"/>
  <c r="BY545" i="1"/>
  <c r="CG545" i="1"/>
  <c r="CF545" i="1"/>
  <c r="BL545" i="1"/>
  <c r="BT545" i="1"/>
  <c r="BU545" i="1"/>
  <c r="BV545" i="1"/>
  <c r="CE545" i="1"/>
  <c r="CD545" i="1"/>
  <c r="BK545" i="1"/>
  <c r="BQ545" i="1"/>
  <c r="BR545" i="1"/>
  <c r="BS545" i="1"/>
  <c r="CC545" i="1"/>
  <c r="CB545" i="1"/>
  <c r="BJ545" i="1"/>
  <c r="BN545" i="1"/>
  <c r="BO545" i="1"/>
  <c r="BP545" i="1"/>
  <c r="CA545" i="1"/>
  <c r="BZ545" i="1"/>
  <c r="AY545" i="1"/>
  <c r="AX545" i="1"/>
  <c r="U545" i="1"/>
  <c r="AW545" i="1"/>
  <c r="AV545" i="1"/>
  <c r="AU545" i="1"/>
  <c r="AR545" i="1"/>
  <c r="AQ545" i="1"/>
  <c r="H544" i="1"/>
  <c r="AI544" i="1"/>
  <c r="BI544" i="1"/>
  <c r="BM544" i="1"/>
  <c r="BW544" i="1"/>
  <c r="BX544" i="1"/>
  <c r="BY544" i="1"/>
  <c r="CG544" i="1"/>
  <c r="CF544" i="1"/>
  <c r="BL544" i="1"/>
  <c r="BT544" i="1"/>
  <c r="BU544" i="1"/>
  <c r="BV544" i="1"/>
  <c r="CE544" i="1"/>
  <c r="CD544" i="1"/>
  <c r="BK544" i="1"/>
  <c r="BQ544" i="1"/>
  <c r="BR544" i="1"/>
  <c r="BS544" i="1"/>
  <c r="CC544" i="1"/>
  <c r="CB544" i="1"/>
  <c r="BJ544" i="1"/>
  <c r="BN544" i="1"/>
  <c r="BO544" i="1"/>
  <c r="BP544" i="1"/>
  <c r="CA544" i="1"/>
  <c r="BZ544" i="1"/>
  <c r="AY544" i="1"/>
  <c r="AX544" i="1"/>
  <c r="U544" i="1"/>
  <c r="AW544" i="1"/>
  <c r="AV544" i="1"/>
  <c r="AU544" i="1"/>
  <c r="AR544" i="1"/>
  <c r="AQ544" i="1"/>
  <c r="BI543" i="1"/>
  <c r="BM543" i="1"/>
  <c r="BW543" i="1"/>
  <c r="BX543" i="1"/>
  <c r="BY543" i="1"/>
  <c r="CG543" i="1"/>
  <c r="CF543" i="1"/>
  <c r="BL543" i="1"/>
  <c r="BT543" i="1"/>
  <c r="BU543" i="1"/>
  <c r="BV543" i="1"/>
  <c r="CE543" i="1"/>
  <c r="CD543" i="1"/>
  <c r="BK543" i="1"/>
  <c r="BQ543" i="1"/>
  <c r="BR543" i="1"/>
  <c r="BS543" i="1"/>
  <c r="CC543" i="1"/>
  <c r="CB543" i="1"/>
  <c r="BJ543" i="1"/>
  <c r="BN543" i="1"/>
  <c r="BO543" i="1"/>
  <c r="BP543" i="1"/>
  <c r="CA543" i="1"/>
  <c r="BZ543" i="1"/>
  <c r="AY543" i="1"/>
  <c r="AX543" i="1"/>
  <c r="U543" i="1"/>
  <c r="AW543" i="1"/>
  <c r="AV543" i="1"/>
  <c r="AU543" i="1"/>
  <c r="AZ542" i="1"/>
  <c r="BI542" i="1"/>
  <c r="AY542" i="1"/>
  <c r="AX542" i="1"/>
  <c r="U542" i="1"/>
  <c r="AW542" i="1"/>
  <c r="AV542" i="1"/>
  <c r="AU542" i="1"/>
  <c r="BM541" i="1"/>
  <c r="BL541" i="1"/>
  <c r="BK541" i="1"/>
  <c r="BJ541" i="1"/>
  <c r="AZ541" i="1"/>
  <c r="BI541" i="1"/>
  <c r="AY541" i="1"/>
  <c r="AX541" i="1"/>
  <c r="U541" i="1"/>
  <c r="AW541" i="1"/>
  <c r="AV541" i="1"/>
  <c r="AU541" i="1"/>
  <c r="AQ541" i="1"/>
  <c r="AY540" i="1"/>
  <c r="AX540" i="1"/>
  <c r="U540" i="1"/>
  <c r="AW540" i="1"/>
  <c r="AV540" i="1"/>
  <c r="AU540" i="1"/>
  <c r="BI539" i="1"/>
  <c r="BM539" i="1"/>
  <c r="BW539" i="1"/>
  <c r="BX539" i="1"/>
  <c r="BY539" i="1"/>
  <c r="CG539" i="1"/>
  <c r="CF539" i="1"/>
  <c r="BL539" i="1"/>
  <c r="BT539" i="1"/>
  <c r="BU539" i="1"/>
  <c r="BV539" i="1"/>
  <c r="CE539" i="1"/>
  <c r="CD539" i="1"/>
  <c r="BK539" i="1"/>
  <c r="BQ539" i="1"/>
  <c r="BR539" i="1"/>
  <c r="BS539" i="1"/>
  <c r="CC539" i="1"/>
  <c r="CB539" i="1"/>
  <c r="BJ539" i="1"/>
  <c r="BN539" i="1"/>
  <c r="BO539" i="1"/>
  <c r="BP539" i="1"/>
  <c r="CA539" i="1"/>
  <c r="BZ539" i="1"/>
  <c r="AY539" i="1"/>
  <c r="AX539" i="1"/>
  <c r="U539" i="1"/>
  <c r="AW539" i="1"/>
  <c r="AV539" i="1"/>
  <c r="AU539" i="1"/>
  <c r="BI538" i="1"/>
  <c r="BM538" i="1"/>
  <c r="BW538" i="1"/>
  <c r="BX538" i="1"/>
  <c r="BY538" i="1"/>
  <c r="CG538" i="1"/>
  <c r="CF538" i="1"/>
  <c r="BL538" i="1"/>
  <c r="BT538" i="1"/>
  <c r="BU538" i="1"/>
  <c r="BV538" i="1"/>
  <c r="CE538" i="1"/>
  <c r="CD538" i="1"/>
  <c r="BK538" i="1"/>
  <c r="BQ538" i="1"/>
  <c r="BR538" i="1"/>
  <c r="BS538" i="1"/>
  <c r="CC538" i="1"/>
  <c r="CB538" i="1"/>
  <c r="BJ538" i="1"/>
  <c r="BN538" i="1"/>
  <c r="BO538" i="1"/>
  <c r="BP538" i="1"/>
  <c r="CA538" i="1"/>
  <c r="BZ538" i="1"/>
  <c r="AY538" i="1"/>
  <c r="AX538" i="1"/>
  <c r="U538" i="1"/>
  <c r="AW538" i="1"/>
  <c r="AV538" i="1"/>
  <c r="AU538" i="1"/>
  <c r="AZ537" i="1"/>
  <c r="BI537" i="1"/>
  <c r="AY537" i="1"/>
  <c r="AX537" i="1"/>
  <c r="U537" i="1"/>
  <c r="AW537" i="1"/>
  <c r="AV537" i="1"/>
  <c r="AU537" i="1"/>
  <c r="BM536" i="1"/>
  <c r="BL536" i="1"/>
  <c r="BK536" i="1"/>
  <c r="BJ536" i="1"/>
  <c r="AZ536" i="1"/>
  <c r="BI536" i="1"/>
  <c r="AY536" i="1"/>
  <c r="AX536" i="1"/>
  <c r="U536" i="1"/>
  <c r="AW536" i="1"/>
  <c r="AV536" i="1"/>
  <c r="AU536" i="1"/>
  <c r="AQ536" i="1"/>
  <c r="AY535" i="1"/>
  <c r="AX535" i="1"/>
  <c r="U535" i="1"/>
  <c r="AW535" i="1"/>
  <c r="AV535" i="1"/>
  <c r="AU535" i="1"/>
  <c r="H534" i="1"/>
  <c r="AI534" i="1"/>
  <c r="BI534" i="1"/>
  <c r="BM534" i="1"/>
  <c r="BW534" i="1"/>
  <c r="BX534" i="1"/>
  <c r="BY534" i="1"/>
  <c r="CG534" i="1"/>
  <c r="CF534" i="1"/>
  <c r="BL534" i="1"/>
  <c r="BT534" i="1"/>
  <c r="BU534" i="1"/>
  <c r="BV534" i="1"/>
  <c r="CE534" i="1"/>
  <c r="CD534" i="1"/>
  <c r="BK534" i="1"/>
  <c r="BQ534" i="1"/>
  <c r="BR534" i="1"/>
  <c r="BS534" i="1"/>
  <c r="CC534" i="1"/>
  <c r="CB534" i="1"/>
  <c r="BJ534" i="1"/>
  <c r="BN534" i="1"/>
  <c r="BO534" i="1"/>
  <c r="BP534" i="1"/>
  <c r="CA534" i="1"/>
  <c r="BZ534" i="1"/>
  <c r="AY534" i="1"/>
  <c r="AX534" i="1"/>
  <c r="U534" i="1"/>
  <c r="AW534" i="1"/>
  <c r="AV534" i="1"/>
  <c r="AU534" i="1"/>
  <c r="AR534" i="1"/>
  <c r="AQ534" i="1"/>
  <c r="H533" i="1"/>
  <c r="AI533" i="1"/>
  <c r="BI533" i="1"/>
  <c r="BM533" i="1"/>
  <c r="BW533" i="1"/>
  <c r="BX533" i="1"/>
  <c r="BY533" i="1"/>
  <c r="CG533" i="1"/>
  <c r="CF533" i="1"/>
  <c r="BL533" i="1"/>
  <c r="BT533" i="1"/>
  <c r="BU533" i="1"/>
  <c r="BV533" i="1"/>
  <c r="CE533" i="1"/>
  <c r="CD533" i="1"/>
  <c r="BK533" i="1"/>
  <c r="BQ533" i="1"/>
  <c r="BR533" i="1"/>
  <c r="BS533" i="1"/>
  <c r="CC533" i="1"/>
  <c r="CB533" i="1"/>
  <c r="BJ533" i="1"/>
  <c r="BN533" i="1"/>
  <c r="BO533" i="1"/>
  <c r="BP533" i="1"/>
  <c r="CA533" i="1"/>
  <c r="BZ533" i="1"/>
  <c r="AY533" i="1"/>
  <c r="AX533" i="1"/>
  <c r="U533" i="1"/>
  <c r="AW533" i="1"/>
  <c r="AV533" i="1"/>
  <c r="AU533" i="1"/>
  <c r="AR533" i="1"/>
  <c r="AQ533" i="1"/>
  <c r="H532" i="1"/>
  <c r="AI532" i="1"/>
  <c r="BI532" i="1"/>
  <c r="BM532" i="1"/>
  <c r="BW532" i="1"/>
  <c r="BX532" i="1"/>
  <c r="BY532" i="1"/>
  <c r="CG532" i="1"/>
  <c r="CF532" i="1"/>
  <c r="BL532" i="1"/>
  <c r="BT532" i="1"/>
  <c r="BU532" i="1"/>
  <c r="BV532" i="1"/>
  <c r="CE532" i="1"/>
  <c r="CD532" i="1"/>
  <c r="BK532" i="1"/>
  <c r="BQ532" i="1"/>
  <c r="BR532" i="1"/>
  <c r="BS532" i="1"/>
  <c r="CC532" i="1"/>
  <c r="CB532" i="1"/>
  <c r="BJ532" i="1"/>
  <c r="BN532" i="1"/>
  <c r="BO532" i="1"/>
  <c r="BP532" i="1"/>
  <c r="CA532" i="1"/>
  <c r="BZ532" i="1"/>
  <c r="AY532" i="1"/>
  <c r="AX532" i="1"/>
  <c r="U532" i="1"/>
  <c r="AW532" i="1"/>
  <c r="AV532" i="1"/>
  <c r="AU532" i="1"/>
  <c r="AR532" i="1"/>
  <c r="AQ532" i="1"/>
  <c r="H531" i="1"/>
  <c r="AI531" i="1"/>
  <c r="BI531" i="1"/>
  <c r="BM531" i="1"/>
  <c r="BW531" i="1"/>
  <c r="BX531" i="1"/>
  <c r="BY531" i="1"/>
  <c r="CG531" i="1"/>
  <c r="CF531" i="1"/>
  <c r="BL531" i="1"/>
  <c r="BT531" i="1"/>
  <c r="BU531" i="1"/>
  <c r="BV531" i="1"/>
  <c r="CE531" i="1"/>
  <c r="CD531" i="1"/>
  <c r="BK531" i="1"/>
  <c r="BQ531" i="1"/>
  <c r="BR531" i="1"/>
  <c r="BS531" i="1"/>
  <c r="CC531" i="1"/>
  <c r="CB531" i="1"/>
  <c r="BJ531" i="1"/>
  <c r="BN531" i="1"/>
  <c r="BO531" i="1"/>
  <c r="BP531" i="1"/>
  <c r="CA531" i="1"/>
  <c r="BZ531" i="1"/>
  <c r="AY531" i="1"/>
  <c r="AX531" i="1"/>
  <c r="U531" i="1"/>
  <c r="AW531" i="1"/>
  <c r="AV531" i="1"/>
  <c r="AU531" i="1"/>
  <c r="AR531" i="1"/>
  <c r="AQ531" i="1"/>
  <c r="H530" i="1"/>
  <c r="AI530" i="1"/>
  <c r="BI530" i="1"/>
  <c r="BM530" i="1"/>
  <c r="BW530" i="1"/>
  <c r="BX530" i="1"/>
  <c r="BY530" i="1"/>
  <c r="CG530" i="1"/>
  <c r="CF530" i="1"/>
  <c r="BL530" i="1"/>
  <c r="BT530" i="1"/>
  <c r="BU530" i="1"/>
  <c r="BV530" i="1"/>
  <c r="CE530" i="1"/>
  <c r="CD530" i="1"/>
  <c r="BK530" i="1"/>
  <c r="BQ530" i="1"/>
  <c r="BR530" i="1"/>
  <c r="BS530" i="1"/>
  <c r="CC530" i="1"/>
  <c r="CB530" i="1"/>
  <c r="BJ530" i="1"/>
  <c r="BN530" i="1"/>
  <c r="BO530" i="1"/>
  <c r="BP530" i="1"/>
  <c r="CA530" i="1"/>
  <c r="BZ530" i="1"/>
  <c r="AY530" i="1"/>
  <c r="AX530" i="1"/>
  <c r="U530" i="1"/>
  <c r="AW530" i="1"/>
  <c r="AV530" i="1"/>
  <c r="AU530" i="1"/>
  <c r="AR530" i="1"/>
  <c r="AQ530" i="1"/>
  <c r="H529" i="1"/>
  <c r="AI529" i="1"/>
  <c r="BI529" i="1"/>
  <c r="BM529" i="1"/>
  <c r="BW529" i="1"/>
  <c r="BX529" i="1"/>
  <c r="BY529" i="1"/>
  <c r="CG529" i="1"/>
  <c r="CF529" i="1"/>
  <c r="BL529" i="1"/>
  <c r="BT529" i="1"/>
  <c r="BU529" i="1"/>
  <c r="BV529" i="1"/>
  <c r="CE529" i="1"/>
  <c r="CD529" i="1"/>
  <c r="BK529" i="1"/>
  <c r="BQ529" i="1"/>
  <c r="BR529" i="1"/>
  <c r="BS529" i="1"/>
  <c r="CC529" i="1"/>
  <c r="CB529" i="1"/>
  <c r="BJ529" i="1"/>
  <c r="BN529" i="1"/>
  <c r="BO529" i="1"/>
  <c r="BP529" i="1"/>
  <c r="CA529" i="1"/>
  <c r="BZ529" i="1"/>
  <c r="AY529" i="1"/>
  <c r="AX529" i="1"/>
  <c r="U529" i="1"/>
  <c r="AW529" i="1"/>
  <c r="AV529" i="1"/>
  <c r="AU529" i="1"/>
  <c r="AR529" i="1"/>
  <c r="AQ529" i="1"/>
  <c r="H528" i="1"/>
  <c r="AI528" i="1"/>
  <c r="BI528" i="1"/>
  <c r="BM528" i="1"/>
  <c r="BW528" i="1"/>
  <c r="BX528" i="1"/>
  <c r="BY528" i="1"/>
  <c r="CG528" i="1"/>
  <c r="CF528" i="1"/>
  <c r="BL528" i="1"/>
  <c r="BT528" i="1"/>
  <c r="BU528" i="1"/>
  <c r="BV528" i="1"/>
  <c r="CE528" i="1"/>
  <c r="CD528" i="1"/>
  <c r="BK528" i="1"/>
  <c r="BQ528" i="1"/>
  <c r="BR528" i="1"/>
  <c r="BS528" i="1"/>
  <c r="CC528" i="1"/>
  <c r="CB528" i="1"/>
  <c r="BJ528" i="1"/>
  <c r="BN528" i="1"/>
  <c r="BO528" i="1"/>
  <c r="BP528" i="1"/>
  <c r="CA528" i="1"/>
  <c r="BZ528" i="1"/>
  <c r="AY528" i="1"/>
  <c r="AX528" i="1"/>
  <c r="U528" i="1"/>
  <c r="AW528" i="1"/>
  <c r="AV528" i="1"/>
  <c r="AU528" i="1"/>
  <c r="AR528" i="1"/>
  <c r="AQ528" i="1"/>
  <c r="H527" i="1"/>
  <c r="AI527" i="1"/>
  <c r="BI527" i="1"/>
  <c r="BM527" i="1"/>
  <c r="BW527" i="1"/>
  <c r="BX527" i="1"/>
  <c r="BY527" i="1"/>
  <c r="CG527" i="1"/>
  <c r="CF527" i="1"/>
  <c r="BL527" i="1"/>
  <c r="BT527" i="1"/>
  <c r="BU527" i="1"/>
  <c r="BV527" i="1"/>
  <c r="CE527" i="1"/>
  <c r="CD527" i="1"/>
  <c r="BK527" i="1"/>
  <c r="BQ527" i="1"/>
  <c r="BR527" i="1"/>
  <c r="BS527" i="1"/>
  <c r="CC527" i="1"/>
  <c r="CB527" i="1"/>
  <c r="BJ527" i="1"/>
  <c r="BN527" i="1"/>
  <c r="BO527" i="1"/>
  <c r="BP527" i="1"/>
  <c r="CA527" i="1"/>
  <c r="BZ527" i="1"/>
  <c r="AY527" i="1"/>
  <c r="AX527" i="1"/>
  <c r="U527" i="1"/>
  <c r="AW527" i="1"/>
  <c r="AV527" i="1"/>
  <c r="AU527" i="1"/>
  <c r="AR527" i="1"/>
  <c r="AQ527" i="1"/>
  <c r="H526" i="1"/>
  <c r="AI526" i="1"/>
  <c r="BI526" i="1"/>
  <c r="BM526" i="1"/>
  <c r="BW526" i="1"/>
  <c r="BX526" i="1"/>
  <c r="BY526" i="1"/>
  <c r="CG526" i="1"/>
  <c r="CF526" i="1"/>
  <c r="BL526" i="1"/>
  <c r="BT526" i="1"/>
  <c r="BU526" i="1"/>
  <c r="BV526" i="1"/>
  <c r="CE526" i="1"/>
  <c r="CD526" i="1"/>
  <c r="BK526" i="1"/>
  <c r="BQ526" i="1"/>
  <c r="BR526" i="1"/>
  <c r="BS526" i="1"/>
  <c r="CC526" i="1"/>
  <c r="CB526" i="1"/>
  <c r="BJ526" i="1"/>
  <c r="BN526" i="1"/>
  <c r="BO526" i="1"/>
  <c r="BP526" i="1"/>
  <c r="CA526" i="1"/>
  <c r="BZ526" i="1"/>
  <c r="AY526" i="1"/>
  <c r="AX526" i="1"/>
  <c r="U526" i="1"/>
  <c r="AW526" i="1"/>
  <c r="AV526" i="1"/>
  <c r="AU526" i="1"/>
  <c r="AR526" i="1"/>
  <c r="AQ526" i="1"/>
  <c r="H525" i="1"/>
  <c r="AI525" i="1"/>
  <c r="BI525" i="1"/>
  <c r="BM525" i="1"/>
  <c r="BW525" i="1"/>
  <c r="BX525" i="1"/>
  <c r="BY525" i="1"/>
  <c r="CG525" i="1"/>
  <c r="CF525" i="1"/>
  <c r="BL525" i="1"/>
  <c r="BT525" i="1"/>
  <c r="BU525" i="1"/>
  <c r="BV525" i="1"/>
  <c r="CE525" i="1"/>
  <c r="CD525" i="1"/>
  <c r="BK525" i="1"/>
  <c r="BQ525" i="1"/>
  <c r="BR525" i="1"/>
  <c r="BS525" i="1"/>
  <c r="CC525" i="1"/>
  <c r="CB525" i="1"/>
  <c r="BJ525" i="1"/>
  <c r="BN525" i="1"/>
  <c r="BO525" i="1"/>
  <c r="BP525" i="1"/>
  <c r="CA525" i="1"/>
  <c r="BZ525" i="1"/>
  <c r="AY525" i="1"/>
  <c r="AX525" i="1"/>
  <c r="U525" i="1"/>
  <c r="AW525" i="1"/>
  <c r="AV525" i="1"/>
  <c r="AU525" i="1"/>
  <c r="AR525" i="1"/>
  <c r="AQ525" i="1"/>
  <c r="H524" i="1"/>
  <c r="AI524" i="1"/>
  <c r="BI524" i="1"/>
  <c r="BM524" i="1"/>
  <c r="BW524" i="1"/>
  <c r="BX524" i="1"/>
  <c r="BY524" i="1"/>
  <c r="CG524" i="1"/>
  <c r="CF524" i="1"/>
  <c r="BL524" i="1"/>
  <c r="BT524" i="1"/>
  <c r="BU524" i="1"/>
  <c r="BV524" i="1"/>
  <c r="CE524" i="1"/>
  <c r="CD524" i="1"/>
  <c r="BK524" i="1"/>
  <c r="BQ524" i="1"/>
  <c r="BR524" i="1"/>
  <c r="BS524" i="1"/>
  <c r="CC524" i="1"/>
  <c r="CB524" i="1"/>
  <c r="BJ524" i="1"/>
  <c r="BN524" i="1"/>
  <c r="BO524" i="1"/>
  <c r="BP524" i="1"/>
  <c r="CA524" i="1"/>
  <c r="BZ524" i="1"/>
  <c r="AY524" i="1"/>
  <c r="AX524" i="1"/>
  <c r="U524" i="1"/>
  <c r="AW524" i="1"/>
  <c r="AV524" i="1"/>
  <c r="AU524" i="1"/>
  <c r="AR524" i="1"/>
  <c r="AQ524" i="1"/>
  <c r="H523" i="1"/>
  <c r="AI523" i="1"/>
  <c r="BI523" i="1"/>
  <c r="BM523" i="1"/>
  <c r="BW523" i="1"/>
  <c r="BX523" i="1"/>
  <c r="BY523" i="1"/>
  <c r="CG523" i="1"/>
  <c r="CF523" i="1"/>
  <c r="BL523" i="1"/>
  <c r="BT523" i="1"/>
  <c r="BU523" i="1"/>
  <c r="BV523" i="1"/>
  <c r="CE523" i="1"/>
  <c r="CD523" i="1"/>
  <c r="BK523" i="1"/>
  <c r="BQ523" i="1"/>
  <c r="BR523" i="1"/>
  <c r="BS523" i="1"/>
  <c r="CC523" i="1"/>
  <c r="CB523" i="1"/>
  <c r="BJ523" i="1"/>
  <c r="BN523" i="1"/>
  <c r="BO523" i="1"/>
  <c r="BP523" i="1"/>
  <c r="CA523" i="1"/>
  <c r="BZ523" i="1"/>
  <c r="AY523" i="1"/>
  <c r="AX523" i="1"/>
  <c r="U523" i="1"/>
  <c r="AW523" i="1"/>
  <c r="AV523" i="1"/>
  <c r="AU523" i="1"/>
  <c r="AR523" i="1"/>
  <c r="AQ523" i="1"/>
  <c r="H522" i="1"/>
  <c r="AI522" i="1"/>
  <c r="BI522" i="1"/>
  <c r="BM522" i="1"/>
  <c r="BW522" i="1"/>
  <c r="BX522" i="1"/>
  <c r="BY522" i="1"/>
  <c r="CG522" i="1"/>
  <c r="CF522" i="1"/>
  <c r="BL522" i="1"/>
  <c r="BT522" i="1"/>
  <c r="BU522" i="1"/>
  <c r="BV522" i="1"/>
  <c r="CE522" i="1"/>
  <c r="CD522" i="1"/>
  <c r="BK522" i="1"/>
  <c r="BQ522" i="1"/>
  <c r="BR522" i="1"/>
  <c r="BS522" i="1"/>
  <c r="CC522" i="1"/>
  <c r="CB522" i="1"/>
  <c r="BJ522" i="1"/>
  <c r="BN522" i="1"/>
  <c r="BO522" i="1"/>
  <c r="BP522" i="1"/>
  <c r="CA522" i="1"/>
  <c r="BZ522" i="1"/>
  <c r="AY522" i="1"/>
  <c r="AX522" i="1"/>
  <c r="U522" i="1"/>
  <c r="AW522" i="1"/>
  <c r="AV522" i="1"/>
  <c r="AU522" i="1"/>
  <c r="AR522" i="1"/>
  <c r="AQ522" i="1"/>
  <c r="AY521" i="1"/>
  <c r="AX521" i="1"/>
  <c r="U521" i="1"/>
  <c r="AW521" i="1"/>
  <c r="AV521" i="1"/>
  <c r="AU521" i="1"/>
  <c r="H520" i="1"/>
  <c r="AI520" i="1"/>
  <c r="BI520" i="1"/>
  <c r="BM520" i="1"/>
  <c r="BW520" i="1"/>
  <c r="BX520" i="1"/>
  <c r="BY520" i="1"/>
  <c r="CG520" i="1"/>
  <c r="CF520" i="1"/>
  <c r="BL520" i="1"/>
  <c r="BT520" i="1"/>
  <c r="BU520" i="1"/>
  <c r="BV520" i="1"/>
  <c r="CE520" i="1"/>
  <c r="CD520" i="1"/>
  <c r="BK520" i="1"/>
  <c r="BQ520" i="1"/>
  <c r="BR520" i="1"/>
  <c r="BS520" i="1"/>
  <c r="CC520" i="1"/>
  <c r="CB520" i="1"/>
  <c r="BJ520" i="1"/>
  <c r="BN520" i="1"/>
  <c r="BO520" i="1"/>
  <c r="BP520" i="1"/>
  <c r="CA520" i="1"/>
  <c r="BZ520" i="1"/>
  <c r="AY520" i="1"/>
  <c r="AX520" i="1"/>
  <c r="U520" i="1"/>
  <c r="V520" i="1"/>
  <c r="AW520" i="1"/>
  <c r="AV520" i="1"/>
  <c r="AU520" i="1"/>
  <c r="AR520" i="1"/>
  <c r="AQ520" i="1"/>
  <c r="AY519" i="1"/>
  <c r="AX519" i="1"/>
  <c r="U519" i="1"/>
  <c r="AW519" i="1"/>
  <c r="AV519" i="1"/>
  <c r="AU519" i="1"/>
  <c r="AY518" i="1"/>
  <c r="AX518" i="1"/>
  <c r="U518" i="1"/>
  <c r="AW518" i="1"/>
  <c r="AV518" i="1"/>
  <c r="AU518" i="1"/>
  <c r="H517" i="1"/>
  <c r="AI517" i="1"/>
  <c r="BI517" i="1"/>
  <c r="BM517" i="1"/>
  <c r="BW517" i="1"/>
  <c r="BX517" i="1"/>
  <c r="BY517" i="1"/>
  <c r="CG517" i="1"/>
  <c r="CF517" i="1"/>
  <c r="BL517" i="1"/>
  <c r="BT517" i="1"/>
  <c r="BU517" i="1"/>
  <c r="BV517" i="1"/>
  <c r="CE517" i="1"/>
  <c r="CD517" i="1"/>
  <c r="BK517" i="1"/>
  <c r="BQ517" i="1"/>
  <c r="BR517" i="1"/>
  <c r="BS517" i="1"/>
  <c r="CC517" i="1"/>
  <c r="CB517" i="1"/>
  <c r="BJ517" i="1"/>
  <c r="BN517" i="1"/>
  <c r="BO517" i="1"/>
  <c r="BP517" i="1"/>
  <c r="CA517" i="1"/>
  <c r="BZ517" i="1"/>
  <c r="AY517" i="1"/>
  <c r="AX517" i="1"/>
  <c r="U517" i="1"/>
  <c r="AW517" i="1"/>
  <c r="AV517" i="1"/>
  <c r="AU517" i="1"/>
  <c r="AR517" i="1"/>
  <c r="AQ517" i="1"/>
  <c r="H516" i="1"/>
  <c r="AI516" i="1"/>
  <c r="BI516" i="1"/>
  <c r="BM516" i="1"/>
  <c r="BW516" i="1"/>
  <c r="BX516" i="1"/>
  <c r="BY516" i="1"/>
  <c r="CG516" i="1"/>
  <c r="CF516" i="1"/>
  <c r="BL516" i="1"/>
  <c r="BT516" i="1"/>
  <c r="BU516" i="1"/>
  <c r="BV516" i="1"/>
  <c r="CE516" i="1"/>
  <c r="CD516" i="1"/>
  <c r="BK516" i="1"/>
  <c r="BQ516" i="1"/>
  <c r="BR516" i="1"/>
  <c r="BS516" i="1"/>
  <c r="CC516" i="1"/>
  <c r="CB516" i="1"/>
  <c r="BJ516" i="1"/>
  <c r="BN516" i="1"/>
  <c r="BO516" i="1"/>
  <c r="BP516" i="1"/>
  <c r="CA516" i="1"/>
  <c r="BZ516" i="1"/>
  <c r="AY516" i="1"/>
  <c r="AX516" i="1"/>
  <c r="U516" i="1"/>
  <c r="AW516" i="1"/>
  <c r="AV516" i="1"/>
  <c r="AU516" i="1"/>
  <c r="AR516" i="1"/>
  <c r="AQ516" i="1"/>
  <c r="AY515" i="1"/>
  <c r="AX515" i="1"/>
  <c r="U515" i="1"/>
  <c r="AW515" i="1"/>
  <c r="AV515" i="1"/>
  <c r="AU515" i="1"/>
  <c r="AY514" i="1"/>
  <c r="AX514" i="1"/>
  <c r="U514" i="1"/>
  <c r="AW514" i="1"/>
  <c r="AV514" i="1"/>
  <c r="AU514" i="1"/>
  <c r="H513" i="1"/>
  <c r="AI513" i="1"/>
  <c r="BI513" i="1"/>
  <c r="BM513" i="1"/>
  <c r="BW513" i="1"/>
  <c r="BX513" i="1"/>
  <c r="BY513" i="1"/>
  <c r="CG513" i="1"/>
  <c r="CF513" i="1"/>
  <c r="BL513" i="1"/>
  <c r="BT513" i="1"/>
  <c r="BU513" i="1"/>
  <c r="BV513" i="1"/>
  <c r="CE513" i="1"/>
  <c r="CD513" i="1"/>
  <c r="BK513" i="1"/>
  <c r="BQ513" i="1"/>
  <c r="BR513" i="1"/>
  <c r="BS513" i="1"/>
  <c r="CC513" i="1"/>
  <c r="CB513" i="1"/>
  <c r="BJ513" i="1"/>
  <c r="BN513" i="1"/>
  <c r="BO513" i="1"/>
  <c r="BP513" i="1"/>
  <c r="CA513" i="1"/>
  <c r="BZ513" i="1"/>
  <c r="AY513" i="1"/>
  <c r="AX513" i="1"/>
  <c r="U513" i="1"/>
  <c r="AW513" i="1"/>
  <c r="AV513" i="1"/>
  <c r="AU513" i="1"/>
  <c r="AR513" i="1"/>
  <c r="AQ513" i="1"/>
  <c r="BI512" i="1"/>
  <c r="BM512" i="1"/>
  <c r="BW512" i="1"/>
  <c r="BX512" i="1"/>
  <c r="BY512" i="1"/>
  <c r="CG512" i="1"/>
  <c r="CF512" i="1"/>
  <c r="BL512" i="1"/>
  <c r="BT512" i="1"/>
  <c r="BU512" i="1"/>
  <c r="BV512" i="1"/>
  <c r="CE512" i="1"/>
  <c r="CD512" i="1"/>
  <c r="BK512" i="1"/>
  <c r="BQ512" i="1"/>
  <c r="BR512" i="1"/>
  <c r="BS512" i="1"/>
  <c r="CC512" i="1"/>
  <c r="CB512" i="1"/>
  <c r="BJ512" i="1"/>
  <c r="BN512" i="1"/>
  <c r="BO512" i="1"/>
  <c r="BP512" i="1"/>
  <c r="CA512" i="1"/>
  <c r="BZ512" i="1"/>
  <c r="AY512" i="1"/>
  <c r="AX512" i="1"/>
  <c r="AW512" i="1"/>
  <c r="AV512" i="1"/>
  <c r="AU512" i="1"/>
  <c r="H511" i="1"/>
  <c r="AI511" i="1"/>
  <c r="BI511" i="1"/>
  <c r="BM511" i="1"/>
  <c r="BW511" i="1"/>
  <c r="BX511" i="1"/>
  <c r="BY511" i="1"/>
  <c r="CG511" i="1"/>
  <c r="CF511" i="1"/>
  <c r="BL511" i="1"/>
  <c r="BT511" i="1"/>
  <c r="BU511" i="1"/>
  <c r="BV511" i="1"/>
  <c r="CE511" i="1"/>
  <c r="CD511" i="1"/>
  <c r="BK511" i="1"/>
  <c r="BQ511" i="1"/>
  <c r="BR511" i="1"/>
  <c r="BS511" i="1"/>
  <c r="CC511" i="1"/>
  <c r="CB511" i="1"/>
  <c r="BJ511" i="1"/>
  <c r="BN511" i="1"/>
  <c r="BO511" i="1"/>
  <c r="BP511" i="1"/>
  <c r="CA511" i="1"/>
  <c r="BZ511" i="1"/>
  <c r="AY511" i="1"/>
  <c r="AX511" i="1"/>
  <c r="U511" i="1"/>
  <c r="AW511" i="1"/>
  <c r="AV511" i="1"/>
  <c r="AU511" i="1"/>
  <c r="AR511" i="1"/>
  <c r="AQ511" i="1"/>
  <c r="AY510" i="1"/>
  <c r="AX510" i="1"/>
  <c r="U510" i="1"/>
  <c r="AW510" i="1"/>
  <c r="AV510" i="1"/>
  <c r="AU510" i="1"/>
  <c r="AR510" i="1"/>
  <c r="AQ510" i="1"/>
  <c r="H509" i="1"/>
  <c r="AI509" i="1"/>
  <c r="BI509" i="1"/>
  <c r="BM509" i="1"/>
  <c r="BW509" i="1"/>
  <c r="BX509" i="1"/>
  <c r="BY509" i="1"/>
  <c r="CG509" i="1"/>
  <c r="CF509" i="1"/>
  <c r="BL509" i="1"/>
  <c r="BT509" i="1"/>
  <c r="BU509" i="1"/>
  <c r="BV509" i="1"/>
  <c r="CE509" i="1"/>
  <c r="CD509" i="1"/>
  <c r="BK509" i="1"/>
  <c r="BQ509" i="1"/>
  <c r="BR509" i="1"/>
  <c r="BS509" i="1"/>
  <c r="CC509" i="1"/>
  <c r="CB509" i="1"/>
  <c r="BJ509" i="1"/>
  <c r="BN509" i="1"/>
  <c r="BO509" i="1"/>
  <c r="BP509" i="1"/>
  <c r="CA509" i="1"/>
  <c r="BZ509" i="1"/>
  <c r="AY509" i="1"/>
  <c r="AX509" i="1"/>
  <c r="U509" i="1"/>
  <c r="AW509" i="1"/>
  <c r="AV509" i="1"/>
  <c r="AU509" i="1"/>
  <c r="AR509" i="1"/>
  <c r="AQ509" i="1"/>
  <c r="H508" i="1"/>
  <c r="AI508" i="1"/>
  <c r="BI508" i="1"/>
  <c r="BM508" i="1"/>
  <c r="BW508" i="1"/>
  <c r="BX508" i="1"/>
  <c r="BY508" i="1"/>
  <c r="CG508" i="1"/>
  <c r="CF508" i="1"/>
  <c r="BL508" i="1"/>
  <c r="BT508" i="1"/>
  <c r="BU508" i="1"/>
  <c r="BV508" i="1"/>
  <c r="CE508" i="1"/>
  <c r="CD508" i="1"/>
  <c r="BK508" i="1"/>
  <c r="BQ508" i="1"/>
  <c r="BR508" i="1"/>
  <c r="BS508" i="1"/>
  <c r="CC508" i="1"/>
  <c r="CB508" i="1"/>
  <c r="BJ508" i="1"/>
  <c r="BN508" i="1"/>
  <c r="BO508" i="1"/>
  <c r="BP508" i="1"/>
  <c r="CA508" i="1"/>
  <c r="BZ508" i="1"/>
  <c r="AY508" i="1"/>
  <c r="AX508" i="1"/>
  <c r="U508" i="1"/>
  <c r="AW508" i="1"/>
  <c r="AV508" i="1"/>
  <c r="AU508" i="1"/>
  <c r="AR508" i="1"/>
  <c r="AQ508" i="1"/>
  <c r="AY507" i="1"/>
  <c r="AX507" i="1"/>
  <c r="U507" i="1"/>
  <c r="AW507" i="1"/>
  <c r="AV507" i="1"/>
  <c r="AU507" i="1"/>
  <c r="AR507" i="1"/>
  <c r="AQ507" i="1"/>
  <c r="H506" i="1"/>
  <c r="AI506" i="1"/>
  <c r="BI506" i="1"/>
  <c r="BM506" i="1"/>
  <c r="BW506" i="1"/>
  <c r="BX506" i="1"/>
  <c r="BY506" i="1"/>
  <c r="CG506" i="1"/>
  <c r="CF506" i="1"/>
  <c r="BL506" i="1"/>
  <c r="BT506" i="1"/>
  <c r="BU506" i="1"/>
  <c r="BV506" i="1"/>
  <c r="CE506" i="1"/>
  <c r="CD506" i="1"/>
  <c r="BK506" i="1"/>
  <c r="BQ506" i="1"/>
  <c r="BR506" i="1"/>
  <c r="BS506" i="1"/>
  <c r="CC506" i="1"/>
  <c r="CB506" i="1"/>
  <c r="BJ506" i="1"/>
  <c r="BN506" i="1"/>
  <c r="BO506" i="1"/>
  <c r="BP506" i="1"/>
  <c r="CA506" i="1"/>
  <c r="BZ506" i="1"/>
  <c r="AY506" i="1"/>
  <c r="AX506" i="1"/>
  <c r="U506" i="1"/>
  <c r="AW506" i="1"/>
  <c r="AV506" i="1"/>
  <c r="AU506" i="1"/>
  <c r="AR506" i="1"/>
  <c r="AQ506" i="1"/>
  <c r="H505" i="1"/>
  <c r="AI505" i="1"/>
  <c r="BI505" i="1"/>
  <c r="BM505" i="1"/>
  <c r="BW505" i="1"/>
  <c r="BX505" i="1"/>
  <c r="BY505" i="1"/>
  <c r="CG505" i="1"/>
  <c r="CF505" i="1"/>
  <c r="BL505" i="1"/>
  <c r="BT505" i="1"/>
  <c r="BU505" i="1"/>
  <c r="BV505" i="1"/>
  <c r="CE505" i="1"/>
  <c r="CD505" i="1"/>
  <c r="BK505" i="1"/>
  <c r="BQ505" i="1"/>
  <c r="BR505" i="1"/>
  <c r="BS505" i="1"/>
  <c r="CC505" i="1"/>
  <c r="CB505" i="1"/>
  <c r="BJ505" i="1"/>
  <c r="BN505" i="1"/>
  <c r="BO505" i="1"/>
  <c r="BP505" i="1"/>
  <c r="CA505" i="1"/>
  <c r="BZ505" i="1"/>
  <c r="AY505" i="1"/>
  <c r="AX505" i="1"/>
  <c r="U505" i="1"/>
  <c r="AW505" i="1"/>
  <c r="AV505" i="1"/>
  <c r="AU505" i="1"/>
  <c r="AR505" i="1"/>
  <c r="AQ505" i="1"/>
  <c r="BI504" i="1"/>
  <c r="BM504" i="1"/>
  <c r="BW504" i="1"/>
  <c r="BX504" i="1"/>
  <c r="BY504" i="1"/>
  <c r="CG504" i="1"/>
  <c r="CF504" i="1"/>
  <c r="BL504" i="1"/>
  <c r="BT504" i="1"/>
  <c r="BU504" i="1"/>
  <c r="BV504" i="1"/>
  <c r="CE504" i="1"/>
  <c r="CD504" i="1"/>
  <c r="BK504" i="1"/>
  <c r="BQ504" i="1"/>
  <c r="BR504" i="1"/>
  <c r="BS504" i="1"/>
  <c r="CC504" i="1"/>
  <c r="CB504" i="1"/>
  <c r="BJ504" i="1"/>
  <c r="BN504" i="1"/>
  <c r="BO504" i="1"/>
  <c r="BP504" i="1"/>
  <c r="CA504" i="1"/>
  <c r="BZ504" i="1"/>
  <c r="AY504" i="1"/>
  <c r="AX504" i="1"/>
  <c r="AW504" i="1"/>
  <c r="AV504" i="1"/>
  <c r="AU504" i="1"/>
  <c r="H503" i="1"/>
  <c r="AI503" i="1"/>
  <c r="BI503" i="1"/>
  <c r="BM503" i="1"/>
  <c r="BW503" i="1"/>
  <c r="BX503" i="1"/>
  <c r="BY503" i="1"/>
  <c r="CG503" i="1"/>
  <c r="CF503" i="1"/>
  <c r="BL503" i="1"/>
  <c r="BT503" i="1"/>
  <c r="BU503" i="1"/>
  <c r="BV503" i="1"/>
  <c r="CE503" i="1"/>
  <c r="CD503" i="1"/>
  <c r="BK503" i="1"/>
  <c r="BQ503" i="1"/>
  <c r="BR503" i="1"/>
  <c r="BS503" i="1"/>
  <c r="CC503" i="1"/>
  <c r="CB503" i="1"/>
  <c r="BJ503" i="1"/>
  <c r="BN503" i="1"/>
  <c r="BO503" i="1"/>
  <c r="BP503" i="1"/>
  <c r="CA503" i="1"/>
  <c r="BZ503" i="1"/>
  <c r="AY503" i="1"/>
  <c r="AX503" i="1"/>
  <c r="U503" i="1"/>
  <c r="AW503" i="1"/>
  <c r="AV503" i="1"/>
  <c r="AU503" i="1"/>
  <c r="AR503" i="1"/>
  <c r="AQ503" i="1"/>
  <c r="H502" i="1"/>
  <c r="AI502" i="1"/>
  <c r="BI502" i="1"/>
  <c r="BM502" i="1"/>
  <c r="BW502" i="1"/>
  <c r="BX502" i="1"/>
  <c r="BY502" i="1"/>
  <c r="CG502" i="1"/>
  <c r="CF502" i="1"/>
  <c r="BL502" i="1"/>
  <c r="BT502" i="1"/>
  <c r="BU502" i="1"/>
  <c r="BV502" i="1"/>
  <c r="CE502" i="1"/>
  <c r="CD502" i="1"/>
  <c r="BK502" i="1"/>
  <c r="BQ502" i="1"/>
  <c r="BR502" i="1"/>
  <c r="BS502" i="1"/>
  <c r="CC502" i="1"/>
  <c r="CB502" i="1"/>
  <c r="BJ502" i="1"/>
  <c r="BN502" i="1"/>
  <c r="BO502" i="1"/>
  <c r="BP502" i="1"/>
  <c r="CA502" i="1"/>
  <c r="BZ502" i="1"/>
  <c r="AY502" i="1"/>
  <c r="AX502" i="1"/>
  <c r="U502" i="1"/>
  <c r="AW502" i="1"/>
  <c r="AV502" i="1"/>
  <c r="AU502" i="1"/>
  <c r="AR502" i="1"/>
  <c r="AQ502" i="1"/>
  <c r="H501" i="1"/>
  <c r="AI501" i="1"/>
  <c r="BI501" i="1"/>
  <c r="BM501" i="1"/>
  <c r="BW501" i="1"/>
  <c r="BX501" i="1"/>
  <c r="BY501" i="1"/>
  <c r="CG501" i="1"/>
  <c r="CF501" i="1"/>
  <c r="BL501" i="1"/>
  <c r="BT501" i="1"/>
  <c r="BU501" i="1"/>
  <c r="BV501" i="1"/>
  <c r="CE501" i="1"/>
  <c r="CD501" i="1"/>
  <c r="BK501" i="1"/>
  <c r="BQ501" i="1"/>
  <c r="BR501" i="1"/>
  <c r="BS501" i="1"/>
  <c r="CC501" i="1"/>
  <c r="CB501" i="1"/>
  <c r="BJ501" i="1"/>
  <c r="BN501" i="1"/>
  <c r="BO501" i="1"/>
  <c r="BP501" i="1"/>
  <c r="CA501" i="1"/>
  <c r="BZ501" i="1"/>
  <c r="AY501" i="1"/>
  <c r="AX501" i="1"/>
  <c r="U501" i="1"/>
  <c r="AW501" i="1"/>
  <c r="AV501" i="1"/>
  <c r="AU501" i="1"/>
  <c r="AR501" i="1"/>
  <c r="AQ501" i="1"/>
  <c r="H500" i="1"/>
  <c r="AI500" i="1"/>
  <c r="BI500" i="1"/>
  <c r="BM500" i="1"/>
  <c r="BW500" i="1"/>
  <c r="BX500" i="1"/>
  <c r="BY500" i="1"/>
  <c r="CG500" i="1"/>
  <c r="CF500" i="1"/>
  <c r="BL500" i="1"/>
  <c r="BT500" i="1"/>
  <c r="BU500" i="1"/>
  <c r="BV500" i="1"/>
  <c r="CE500" i="1"/>
  <c r="CD500" i="1"/>
  <c r="BK500" i="1"/>
  <c r="BQ500" i="1"/>
  <c r="BR500" i="1"/>
  <c r="BS500" i="1"/>
  <c r="CC500" i="1"/>
  <c r="CB500" i="1"/>
  <c r="BJ500" i="1"/>
  <c r="BN500" i="1"/>
  <c r="BO500" i="1"/>
  <c r="BP500" i="1"/>
  <c r="CA500" i="1"/>
  <c r="BZ500" i="1"/>
  <c r="AY500" i="1"/>
  <c r="AX500" i="1"/>
  <c r="U500" i="1"/>
  <c r="AW500" i="1"/>
  <c r="AV500" i="1"/>
  <c r="AU500" i="1"/>
  <c r="AR500" i="1"/>
  <c r="AQ500" i="1"/>
  <c r="H499" i="1"/>
  <c r="AI499" i="1"/>
  <c r="BI499" i="1"/>
  <c r="BM499" i="1"/>
  <c r="BW499" i="1"/>
  <c r="BX499" i="1"/>
  <c r="BY499" i="1"/>
  <c r="CG499" i="1"/>
  <c r="CF499" i="1"/>
  <c r="BL499" i="1"/>
  <c r="BT499" i="1"/>
  <c r="BU499" i="1"/>
  <c r="BV499" i="1"/>
  <c r="CE499" i="1"/>
  <c r="CD499" i="1"/>
  <c r="BK499" i="1"/>
  <c r="BQ499" i="1"/>
  <c r="BR499" i="1"/>
  <c r="BS499" i="1"/>
  <c r="CC499" i="1"/>
  <c r="CB499" i="1"/>
  <c r="BJ499" i="1"/>
  <c r="BN499" i="1"/>
  <c r="BO499" i="1"/>
  <c r="BP499" i="1"/>
  <c r="CA499" i="1"/>
  <c r="BZ499" i="1"/>
  <c r="AY499" i="1"/>
  <c r="AX499" i="1"/>
  <c r="U499" i="1"/>
  <c r="AW499" i="1"/>
  <c r="AV499" i="1"/>
  <c r="AU499" i="1"/>
  <c r="AR499" i="1"/>
  <c r="AQ499" i="1"/>
  <c r="H498" i="1"/>
  <c r="AI498" i="1"/>
  <c r="BI498" i="1"/>
  <c r="BM498" i="1"/>
  <c r="BW498" i="1"/>
  <c r="BX498" i="1"/>
  <c r="BY498" i="1"/>
  <c r="CG498" i="1"/>
  <c r="CF498" i="1"/>
  <c r="BL498" i="1"/>
  <c r="BT498" i="1"/>
  <c r="BU498" i="1"/>
  <c r="BV498" i="1"/>
  <c r="CE498" i="1"/>
  <c r="CD498" i="1"/>
  <c r="BK498" i="1"/>
  <c r="BQ498" i="1"/>
  <c r="BR498" i="1"/>
  <c r="BS498" i="1"/>
  <c r="CC498" i="1"/>
  <c r="CB498" i="1"/>
  <c r="BJ498" i="1"/>
  <c r="BN498" i="1"/>
  <c r="BO498" i="1"/>
  <c r="BP498" i="1"/>
  <c r="CA498" i="1"/>
  <c r="BZ498" i="1"/>
  <c r="AY498" i="1"/>
  <c r="AX498" i="1"/>
  <c r="U498" i="1"/>
  <c r="AW498" i="1"/>
  <c r="AV498" i="1"/>
  <c r="AU498" i="1"/>
  <c r="AR498" i="1"/>
  <c r="AQ498" i="1"/>
  <c r="AY497" i="1"/>
  <c r="AX497" i="1"/>
  <c r="U497" i="1"/>
  <c r="AW497" i="1"/>
  <c r="AV497" i="1"/>
  <c r="AU497" i="1"/>
  <c r="BI496" i="1"/>
  <c r="BM496" i="1"/>
  <c r="BW496" i="1"/>
  <c r="BX496" i="1"/>
  <c r="BY496" i="1"/>
  <c r="CG496" i="1"/>
  <c r="CF496" i="1"/>
  <c r="BL496" i="1"/>
  <c r="BT496" i="1"/>
  <c r="BU496" i="1"/>
  <c r="BV496" i="1"/>
  <c r="CE496" i="1"/>
  <c r="CD496" i="1"/>
  <c r="BK496" i="1"/>
  <c r="BQ496" i="1"/>
  <c r="BR496" i="1"/>
  <c r="BS496" i="1"/>
  <c r="CC496" i="1"/>
  <c r="CB496" i="1"/>
  <c r="BJ496" i="1"/>
  <c r="BN496" i="1"/>
  <c r="BO496" i="1"/>
  <c r="BP496" i="1"/>
  <c r="CA496" i="1"/>
  <c r="BZ496" i="1"/>
  <c r="AY496" i="1"/>
  <c r="AX496" i="1"/>
  <c r="AW496" i="1"/>
  <c r="AV496" i="1"/>
  <c r="AU496" i="1"/>
  <c r="H495" i="1"/>
  <c r="AI495" i="1"/>
  <c r="BI495" i="1"/>
  <c r="BM495" i="1"/>
  <c r="BW495" i="1"/>
  <c r="BX495" i="1"/>
  <c r="BY495" i="1"/>
  <c r="CG495" i="1"/>
  <c r="CF495" i="1"/>
  <c r="BL495" i="1"/>
  <c r="BT495" i="1"/>
  <c r="BU495" i="1"/>
  <c r="BV495" i="1"/>
  <c r="CE495" i="1"/>
  <c r="CD495" i="1"/>
  <c r="BK495" i="1"/>
  <c r="BQ495" i="1"/>
  <c r="BR495" i="1"/>
  <c r="BS495" i="1"/>
  <c r="CC495" i="1"/>
  <c r="CB495" i="1"/>
  <c r="BJ495" i="1"/>
  <c r="BN495" i="1"/>
  <c r="BO495" i="1"/>
  <c r="BP495" i="1"/>
  <c r="CA495" i="1"/>
  <c r="BZ495" i="1"/>
  <c r="AY495" i="1"/>
  <c r="AX495" i="1"/>
  <c r="U495" i="1"/>
  <c r="AW495" i="1"/>
  <c r="AV495" i="1"/>
  <c r="AU495" i="1"/>
  <c r="AR495" i="1"/>
  <c r="AQ495" i="1"/>
  <c r="H494" i="1"/>
  <c r="AI494" i="1"/>
  <c r="BI494" i="1"/>
  <c r="BM494" i="1"/>
  <c r="BW494" i="1"/>
  <c r="BX494" i="1"/>
  <c r="BY494" i="1"/>
  <c r="CG494" i="1"/>
  <c r="CF494" i="1"/>
  <c r="BL494" i="1"/>
  <c r="BT494" i="1"/>
  <c r="BU494" i="1"/>
  <c r="BV494" i="1"/>
  <c r="CE494" i="1"/>
  <c r="CD494" i="1"/>
  <c r="BK494" i="1"/>
  <c r="BQ494" i="1"/>
  <c r="BR494" i="1"/>
  <c r="BS494" i="1"/>
  <c r="CC494" i="1"/>
  <c r="CB494" i="1"/>
  <c r="BJ494" i="1"/>
  <c r="BN494" i="1"/>
  <c r="BO494" i="1"/>
  <c r="BP494" i="1"/>
  <c r="CA494" i="1"/>
  <c r="BZ494" i="1"/>
  <c r="AY494" i="1"/>
  <c r="AX494" i="1"/>
  <c r="U494" i="1"/>
  <c r="AW494" i="1"/>
  <c r="AV494" i="1"/>
  <c r="AU494" i="1"/>
  <c r="AR494" i="1"/>
  <c r="AQ494" i="1"/>
  <c r="H493" i="1"/>
  <c r="AI493" i="1"/>
  <c r="BI493" i="1"/>
  <c r="BM493" i="1"/>
  <c r="BW493" i="1"/>
  <c r="BX493" i="1"/>
  <c r="BY493" i="1"/>
  <c r="CG493" i="1"/>
  <c r="CF493" i="1"/>
  <c r="BL493" i="1"/>
  <c r="BT493" i="1"/>
  <c r="BU493" i="1"/>
  <c r="BV493" i="1"/>
  <c r="CE493" i="1"/>
  <c r="CD493" i="1"/>
  <c r="BK493" i="1"/>
  <c r="BQ493" i="1"/>
  <c r="BR493" i="1"/>
  <c r="BS493" i="1"/>
  <c r="CC493" i="1"/>
  <c r="CB493" i="1"/>
  <c r="BJ493" i="1"/>
  <c r="BN493" i="1"/>
  <c r="BO493" i="1"/>
  <c r="BP493" i="1"/>
  <c r="CA493" i="1"/>
  <c r="BZ493" i="1"/>
  <c r="AY493" i="1"/>
  <c r="AX493" i="1"/>
  <c r="U493" i="1"/>
  <c r="AW493" i="1"/>
  <c r="AV493" i="1"/>
  <c r="AU493" i="1"/>
  <c r="AR493" i="1"/>
  <c r="AQ493" i="1"/>
  <c r="H492" i="1"/>
  <c r="AI492" i="1"/>
  <c r="BI492" i="1"/>
  <c r="BM492" i="1"/>
  <c r="BW492" i="1"/>
  <c r="BX492" i="1"/>
  <c r="BY492" i="1"/>
  <c r="CG492" i="1"/>
  <c r="CF492" i="1"/>
  <c r="BL492" i="1"/>
  <c r="BT492" i="1"/>
  <c r="BU492" i="1"/>
  <c r="BV492" i="1"/>
  <c r="CE492" i="1"/>
  <c r="CD492" i="1"/>
  <c r="BK492" i="1"/>
  <c r="BQ492" i="1"/>
  <c r="BR492" i="1"/>
  <c r="BS492" i="1"/>
  <c r="CC492" i="1"/>
  <c r="CB492" i="1"/>
  <c r="BJ492" i="1"/>
  <c r="BN492" i="1"/>
  <c r="BO492" i="1"/>
  <c r="BP492" i="1"/>
  <c r="CA492" i="1"/>
  <c r="BZ492" i="1"/>
  <c r="AY492" i="1"/>
  <c r="AX492" i="1"/>
  <c r="U492" i="1"/>
  <c r="AW492" i="1"/>
  <c r="AV492" i="1"/>
  <c r="AU492" i="1"/>
  <c r="AR492" i="1"/>
  <c r="AQ492" i="1"/>
  <c r="H491" i="1"/>
  <c r="AI491" i="1"/>
  <c r="BI491" i="1"/>
  <c r="BM491" i="1"/>
  <c r="BW491" i="1"/>
  <c r="BX491" i="1"/>
  <c r="BY491" i="1"/>
  <c r="CG491" i="1"/>
  <c r="CF491" i="1"/>
  <c r="BL491" i="1"/>
  <c r="BT491" i="1"/>
  <c r="BU491" i="1"/>
  <c r="BV491" i="1"/>
  <c r="CE491" i="1"/>
  <c r="CD491" i="1"/>
  <c r="BK491" i="1"/>
  <c r="BQ491" i="1"/>
  <c r="BR491" i="1"/>
  <c r="BS491" i="1"/>
  <c r="CC491" i="1"/>
  <c r="CB491" i="1"/>
  <c r="BJ491" i="1"/>
  <c r="BN491" i="1"/>
  <c r="BO491" i="1"/>
  <c r="BP491" i="1"/>
  <c r="CA491" i="1"/>
  <c r="BZ491" i="1"/>
  <c r="AY491" i="1"/>
  <c r="AX491" i="1"/>
  <c r="U491" i="1"/>
  <c r="AW491" i="1"/>
  <c r="AV491" i="1"/>
  <c r="AU491" i="1"/>
  <c r="AR491" i="1"/>
  <c r="AQ491" i="1"/>
  <c r="H490" i="1"/>
  <c r="AI490" i="1"/>
  <c r="BI490" i="1"/>
  <c r="BM490" i="1"/>
  <c r="BW490" i="1"/>
  <c r="BX490" i="1"/>
  <c r="BY490" i="1"/>
  <c r="CG490" i="1"/>
  <c r="CF490" i="1"/>
  <c r="BL490" i="1"/>
  <c r="BT490" i="1"/>
  <c r="BU490" i="1"/>
  <c r="BV490" i="1"/>
  <c r="CE490" i="1"/>
  <c r="CD490" i="1"/>
  <c r="BK490" i="1"/>
  <c r="BQ490" i="1"/>
  <c r="BR490" i="1"/>
  <c r="BS490" i="1"/>
  <c r="CC490" i="1"/>
  <c r="CB490" i="1"/>
  <c r="BJ490" i="1"/>
  <c r="BN490" i="1"/>
  <c r="BO490" i="1"/>
  <c r="BP490" i="1"/>
  <c r="CA490" i="1"/>
  <c r="BZ490" i="1"/>
  <c r="AY490" i="1"/>
  <c r="AX490" i="1"/>
  <c r="U490" i="1"/>
  <c r="AW490" i="1"/>
  <c r="AV490" i="1"/>
  <c r="AU490" i="1"/>
  <c r="AR490" i="1"/>
  <c r="AQ490" i="1"/>
  <c r="H489" i="1"/>
  <c r="AI489" i="1"/>
  <c r="BI489" i="1"/>
  <c r="BM489" i="1"/>
  <c r="BW489" i="1"/>
  <c r="BX489" i="1"/>
  <c r="BY489" i="1"/>
  <c r="CG489" i="1"/>
  <c r="CF489" i="1"/>
  <c r="BL489" i="1"/>
  <c r="BT489" i="1"/>
  <c r="BU489" i="1"/>
  <c r="BV489" i="1"/>
  <c r="CE489" i="1"/>
  <c r="CD489" i="1"/>
  <c r="BK489" i="1"/>
  <c r="BQ489" i="1"/>
  <c r="BR489" i="1"/>
  <c r="BS489" i="1"/>
  <c r="CC489" i="1"/>
  <c r="CB489" i="1"/>
  <c r="BJ489" i="1"/>
  <c r="BN489" i="1"/>
  <c r="BO489" i="1"/>
  <c r="BP489" i="1"/>
  <c r="CA489" i="1"/>
  <c r="BZ489" i="1"/>
  <c r="AY489" i="1"/>
  <c r="AX489" i="1"/>
  <c r="U489" i="1"/>
  <c r="AW489" i="1"/>
  <c r="AV489" i="1"/>
  <c r="AU489" i="1"/>
  <c r="AR489" i="1"/>
  <c r="AQ489" i="1"/>
  <c r="H488" i="1"/>
  <c r="AI488" i="1"/>
  <c r="BI488" i="1"/>
  <c r="BM488" i="1"/>
  <c r="BW488" i="1"/>
  <c r="BX488" i="1"/>
  <c r="BY488" i="1"/>
  <c r="CG488" i="1"/>
  <c r="CF488" i="1"/>
  <c r="BL488" i="1"/>
  <c r="BT488" i="1"/>
  <c r="BU488" i="1"/>
  <c r="BV488" i="1"/>
  <c r="CE488" i="1"/>
  <c r="CD488" i="1"/>
  <c r="BK488" i="1"/>
  <c r="BQ488" i="1"/>
  <c r="BR488" i="1"/>
  <c r="BS488" i="1"/>
  <c r="CC488" i="1"/>
  <c r="CB488" i="1"/>
  <c r="BJ488" i="1"/>
  <c r="BN488" i="1"/>
  <c r="BO488" i="1"/>
  <c r="BP488" i="1"/>
  <c r="CA488" i="1"/>
  <c r="BZ488" i="1"/>
  <c r="AY488" i="1"/>
  <c r="AX488" i="1"/>
  <c r="U488" i="1"/>
  <c r="AW488" i="1"/>
  <c r="AV488" i="1"/>
  <c r="AU488" i="1"/>
  <c r="AR488" i="1"/>
  <c r="AQ488" i="1"/>
  <c r="BI487" i="1"/>
  <c r="BM487" i="1"/>
  <c r="BW487" i="1"/>
  <c r="BX487" i="1"/>
  <c r="BY487" i="1"/>
  <c r="CG487" i="1"/>
  <c r="CF487" i="1"/>
  <c r="BL487" i="1"/>
  <c r="BT487" i="1"/>
  <c r="BU487" i="1"/>
  <c r="BV487" i="1"/>
  <c r="CE487" i="1"/>
  <c r="CD487" i="1"/>
  <c r="BK487" i="1"/>
  <c r="BQ487" i="1"/>
  <c r="BR487" i="1"/>
  <c r="BS487" i="1"/>
  <c r="CC487" i="1"/>
  <c r="CB487" i="1"/>
  <c r="BJ487" i="1"/>
  <c r="BN487" i="1"/>
  <c r="BO487" i="1"/>
  <c r="BP487" i="1"/>
  <c r="CA487" i="1"/>
  <c r="BZ487" i="1"/>
  <c r="AY487" i="1"/>
  <c r="AX487" i="1"/>
  <c r="AW487" i="1"/>
  <c r="AV487" i="1"/>
  <c r="AU487" i="1"/>
  <c r="H486" i="1"/>
  <c r="AI486" i="1"/>
  <c r="BI486" i="1"/>
  <c r="BM486" i="1"/>
  <c r="BW486" i="1"/>
  <c r="BX486" i="1"/>
  <c r="BY486" i="1"/>
  <c r="CG486" i="1"/>
  <c r="CF486" i="1"/>
  <c r="BL486" i="1"/>
  <c r="BT486" i="1"/>
  <c r="BU486" i="1"/>
  <c r="BV486" i="1"/>
  <c r="CE486" i="1"/>
  <c r="CD486" i="1"/>
  <c r="BK486" i="1"/>
  <c r="BQ486" i="1"/>
  <c r="BR486" i="1"/>
  <c r="BS486" i="1"/>
  <c r="CC486" i="1"/>
  <c r="CB486" i="1"/>
  <c r="BJ486" i="1"/>
  <c r="BN486" i="1"/>
  <c r="BO486" i="1"/>
  <c r="BP486" i="1"/>
  <c r="CA486" i="1"/>
  <c r="BZ486" i="1"/>
  <c r="AY486" i="1"/>
  <c r="AX486" i="1"/>
  <c r="U486" i="1"/>
  <c r="AW486" i="1"/>
  <c r="AV486" i="1"/>
  <c r="AU486" i="1"/>
  <c r="AR486" i="1"/>
  <c r="AQ486" i="1"/>
  <c r="H485" i="1"/>
  <c r="AI485" i="1"/>
  <c r="BI485" i="1"/>
  <c r="BM485" i="1"/>
  <c r="BW485" i="1"/>
  <c r="BX485" i="1"/>
  <c r="BY485" i="1"/>
  <c r="CG485" i="1"/>
  <c r="CF485" i="1"/>
  <c r="BL485" i="1"/>
  <c r="BT485" i="1"/>
  <c r="BU485" i="1"/>
  <c r="BV485" i="1"/>
  <c r="CE485" i="1"/>
  <c r="CD485" i="1"/>
  <c r="BK485" i="1"/>
  <c r="BQ485" i="1"/>
  <c r="BR485" i="1"/>
  <c r="BS485" i="1"/>
  <c r="CC485" i="1"/>
  <c r="CB485" i="1"/>
  <c r="BJ485" i="1"/>
  <c r="BN485" i="1"/>
  <c r="BO485" i="1"/>
  <c r="BP485" i="1"/>
  <c r="CA485" i="1"/>
  <c r="BZ485" i="1"/>
  <c r="AY485" i="1"/>
  <c r="AX485" i="1"/>
  <c r="U485" i="1"/>
  <c r="AW485" i="1"/>
  <c r="AV485" i="1"/>
  <c r="AU485" i="1"/>
  <c r="AR485" i="1"/>
  <c r="AQ485" i="1"/>
  <c r="H484" i="1"/>
  <c r="AI484" i="1"/>
  <c r="BI484" i="1"/>
  <c r="BM484" i="1"/>
  <c r="BW484" i="1"/>
  <c r="BX484" i="1"/>
  <c r="BY484" i="1"/>
  <c r="CG484" i="1"/>
  <c r="CF484" i="1"/>
  <c r="BL484" i="1"/>
  <c r="BT484" i="1"/>
  <c r="BU484" i="1"/>
  <c r="BV484" i="1"/>
  <c r="CE484" i="1"/>
  <c r="CD484" i="1"/>
  <c r="BK484" i="1"/>
  <c r="BQ484" i="1"/>
  <c r="BR484" i="1"/>
  <c r="BS484" i="1"/>
  <c r="CC484" i="1"/>
  <c r="CB484" i="1"/>
  <c r="BJ484" i="1"/>
  <c r="BN484" i="1"/>
  <c r="BO484" i="1"/>
  <c r="BP484" i="1"/>
  <c r="CA484" i="1"/>
  <c r="BZ484" i="1"/>
  <c r="AY484" i="1"/>
  <c r="AX484" i="1"/>
  <c r="U484" i="1"/>
  <c r="AW484" i="1"/>
  <c r="AV484" i="1"/>
  <c r="AU484" i="1"/>
  <c r="AR484" i="1"/>
  <c r="AQ484" i="1"/>
  <c r="H483" i="1"/>
  <c r="AI483" i="1"/>
  <c r="BI483" i="1"/>
  <c r="BM483" i="1"/>
  <c r="BW483" i="1"/>
  <c r="BX483" i="1"/>
  <c r="BY483" i="1"/>
  <c r="CG483" i="1"/>
  <c r="CF483" i="1"/>
  <c r="BL483" i="1"/>
  <c r="BT483" i="1"/>
  <c r="BU483" i="1"/>
  <c r="BV483" i="1"/>
  <c r="CE483" i="1"/>
  <c r="CD483" i="1"/>
  <c r="BK483" i="1"/>
  <c r="BQ483" i="1"/>
  <c r="BR483" i="1"/>
  <c r="BS483" i="1"/>
  <c r="CC483" i="1"/>
  <c r="CB483" i="1"/>
  <c r="BJ483" i="1"/>
  <c r="BN483" i="1"/>
  <c r="BO483" i="1"/>
  <c r="BP483" i="1"/>
  <c r="CA483" i="1"/>
  <c r="BZ483" i="1"/>
  <c r="AY483" i="1"/>
  <c r="AX483" i="1"/>
  <c r="U483" i="1"/>
  <c r="AW483" i="1"/>
  <c r="AV483" i="1"/>
  <c r="AU483" i="1"/>
  <c r="AR483" i="1"/>
  <c r="AQ483" i="1"/>
  <c r="H482" i="1"/>
  <c r="AI482" i="1"/>
  <c r="BI482" i="1"/>
  <c r="BM482" i="1"/>
  <c r="BW482" i="1"/>
  <c r="BX482" i="1"/>
  <c r="BY482" i="1"/>
  <c r="CG482" i="1"/>
  <c r="CF482" i="1"/>
  <c r="BL482" i="1"/>
  <c r="BT482" i="1"/>
  <c r="BU482" i="1"/>
  <c r="BV482" i="1"/>
  <c r="CE482" i="1"/>
  <c r="CD482" i="1"/>
  <c r="BK482" i="1"/>
  <c r="BQ482" i="1"/>
  <c r="BR482" i="1"/>
  <c r="BS482" i="1"/>
  <c r="CC482" i="1"/>
  <c r="CB482" i="1"/>
  <c r="BJ482" i="1"/>
  <c r="BN482" i="1"/>
  <c r="BO482" i="1"/>
  <c r="BP482" i="1"/>
  <c r="CA482" i="1"/>
  <c r="BZ482" i="1"/>
  <c r="AY482" i="1"/>
  <c r="AX482" i="1"/>
  <c r="U482" i="1"/>
  <c r="V482" i="1"/>
  <c r="AW482" i="1"/>
  <c r="AV482" i="1"/>
  <c r="AU482" i="1"/>
  <c r="AR482" i="1"/>
  <c r="AQ482" i="1"/>
  <c r="H481" i="1"/>
  <c r="AI481" i="1"/>
  <c r="BI481" i="1"/>
  <c r="BM481" i="1"/>
  <c r="BW481" i="1"/>
  <c r="BX481" i="1"/>
  <c r="BY481" i="1"/>
  <c r="CG481" i="1"/>
  <c r="CF481" i="1"/>
  <c r="BL481" i="1"/>
  <c r="BT481" i="1"/>
  <c r="BU481" i="1"/>
  <c r="BV481" i="1"/>
  <c r="CE481" i="1"/>
  <c r="CD481" i="1"/>
  <c r="BK481" i="1"/>
  <c r="BQ481" i="1"/>
  <c r="BR481" i="1"/>
  <c r="BS481" i="1"/>
  <c r="CC481" i="1"/>
  <c r="CB481" i="1"/>
  <c r="BJ481" i="1"/>
  <c r="BN481" i="1"/>
  <c r="BO481" i="1"/>
  <c r="BP481" i="1"/>
  <c r="CA481" i="1"/>
  <c r="BZ481" i="1"/>
  <c r="AY481" i="1"/>
  <c r="AX481" i="1"/>
  <c r="U481" i="1"/>
  <c r="AW481" i="1"/>
  <c r="AV481" i="1"/>
  <c r="AU481" i="1"/>
  <c r="AR481" i="1"/>
  <c r="AQ481" i="1"/>
  <c r="H480" i="1"/>
  <c r="AI480" i="1"/>
  <c r="BI480" i="1"/>
  <c r="BM480" i="1"/>
  <c r="BW480" i="1"/>
  <c r="BX480" i="1"/>
  <c r="BY480" i="1"/>
  <c r="CG480" i="1"/>
  <c r="CF480" i="1"/>
  <c r="BL480" i="1"/>
  <c r="BT480" i="1"/>
  <c r="BU480" i="1"/>
  <c r="BV480" i="1"/>
  <c r="CE480" i="1"/>
  <c r="CD480" i="1"/>
  <c r="BK480" i="1"/>
  <c r="BQ480" i="1"/>
  <c r="BR480" i="1"/>
  <c r="BS480" i="1"/>
  <c r="CC480" i="1"/>
  <c r="CB480" i="1"/>
  <c r="BJ480" i="1"/>
  <c r="BN480" i="1"/>
  <c r="BO480" i="1"/>
  <c r="BP480" i="1"/>
  <c r="CA480" i="1"/>
  <c r="BZ480" i="1"/>
  <c r="AY480" i="1"/>
  <c r="AX480" i="1"/>
  <c r="U480" i="1"/>
  <c r="AW480" i="1"/>
  <c r="AV480" i="1"/>
  <c r="AU480" i="1"/>
  <c r="AR480" i="1"/>
  <c r="AQ480" i="1"/>
  <c r="AY479" i="1"/>
  <c r="AX479" i="1"/>
  <c r="U479" i="1"/>
  <c r="AW479" i="1"/>
  <c r="AV479" i="1"/>
  <c r="AU479" i="1"/>
  <c r="H478" i="1"/>
  <c r="AI478" i="1"/>
  <c r="BI478" i="1"/>
  <c r="BM478" i="1"/>
  <c r="BW478" i="1"/>
  <c r="BX478" i="1"/>
  <c r="BY478" i="1"/>
  <c r="CG478" i="1"/>
  <c r="CF478" i="1"/>
  <c r="BL478" i="1"/>
  <c r="BT478" i="1"/>
  <c r="BU478" i="1"/>
  <c r="BV478" i="1"/>
  <c r="CE478" i="1"/>
  <c r="CD478" i="1"/>
  <c r="BK478" i="1"/>
  <c r="BQ478" i="1"/>
  <c r="BR478" i="1"/>
  <c r="BS478" i="1"/>
  <c r="CC478" i="1"/>
  <c r="CB478" i="1"/>
  <c r="BJ478" i="1"/>
  <c r="BN478" i="1"/>
  <c r="BO478" i="1"/>
  <c r="BP478" i="1"/>
  <c r="CA478" i="1"/>
  <c r="BZ478" i="1"/>
  <c r="AY478" i="1"/>
  <c r="AX478" i="1"/>
  <c r="U478" i="1"/>
  <c r="AW478" i="1"/>
  <c r="AV478" i="1"/>
  <c r="AU478" i="1"/>
  <c r="AR478" i="1"/>
  <c r="AQ478" i="1"/>
  <c r="H477" i="1"/>
  <c r="AI477" i="1"/>
  <c r="BI477" i="1"/>
  <c r="BM477" i="1"/>
  <c r="BW477" i="1"/>
  <c r="BX477" i="1"/>
  <c r="BY477" i="1"/>
  <c r="CG477" i="1"/>
  <c r="CF477" i="1"/>
  <c r="BL477" i="1"/>
  <c r="BT477" i="1"/>
  <c r="BU477" i="1"/>
  <c r="BV477" i="1"/>
  <c r="CE477" i="1"/>
  <c r="CD477" i="1"/>
  <c r="BK477" i="1"/>
  <c r="BQ477" i="1"/>
  <c r="BR477" i="1"/>
  <c r="BS477" i="1"/>
  <c r="CC477" i="1"/>
  <c r="CB477" i="1"/>
  <c r="BJ477" i="1"/>
  <c r="BN477" i="1"/>
  <c r="BO477" i="1"/>
  <c r="BP477" i="1"/>
  <c r="CA477" i="1"/>
  <c r="BZ477" i="1"/>
  <c r="AY477" i="1"/>
  <c r="AX477" i="1"/>
  <c r="U477" i="1"/>
  <c r="AW477" i="1"/>
  <c r="AV477" i="1"/>
  <c r="AU477" i="1"/>
  <c r="AR477" i="1"/>
  <c r="AQ477" i="1"/>
  <c r="H476" i="1"/>
  <c r="AI476" i="1"/>
  <c r="BI476" i="1"/>
  <c r="BM476" i="1"/>
  <c r="BW476" i="1"/>
  <c r="BX476" i="1"/>
  <c r="BY476" i="1"/>
  <c r="CG476" i="1"/>
  <c r="CF476" i="1"/>
  <c r="BL476" i="1"/>
  <c r="BT476" i="1"/>
  <c r="BU476" i="1"/>
  <c r="BV476" i="1"/>
  <c r="CE476" i="1"/>
  <c r="CD476" i="1"/>
  <c r="BK476" i="1"/>
  <c r="BQ476" i="1"/>
  <c r="BR476" i="1"/>
  <c r="BS476" i="1"/>
  <c r="CC476" i="1"/>
  <c r="CB476" i="1"/>
  <c r="BJ476" i="1"/>
  <c r="BN476" i="1"/>
  <c r="BO476" i="1"/>
  <c r="BP476" i="1"/>
  <c r="CA476" i="1"/>
  <c r="BZ476" i="1"/>
  <c r="AY476" i="1"/>
  <c r="AX476" i="1"/>
  <c r="U476" i="1"/>
  <c r="AW476" i="1"/>
  <c r="AV476" i="1"/>
  <c r="AU476" i="1"/>
  <c r="AR476" i="1"/>
  <c r="AQ476" i="1"/>
  <c r="H475" i="1"/>
  <c r="AI475" i="1"/>
  <c r="BI475" i="1"/>
  <c r="BM475" i="1"/>
  <c r="BW475" i="1"/>
  <c r="BX475" i="1"/>
  <c r="BY475" i="1"/>
  <c r="CG475" i="1"/>
  <c r="CF475" i="1"/>
  <c r="BL475" i="1"/>
  <c r="BT475" i="1"/>
  <c r="BU475" i="1"/>
  <c r="BV475" i="1"/>
  <c r="CE475" i="1"/>
  <c r="CD475" i="1"/>
  <c r="BK475" i="1"/>
  <c r="BQ475" i="1"/>
  <c r="BR475" i="1"/>
  <c r="BS475" i="1"/>
  <c r="CC475" i="1"/>
  <c r="CB475" i="1"/>
  <c r="BJ475" i="1"/>
  <c r="BN475" i="1"/>
  <c r="BO475" i="1"/>
  <c r="BP475" i="1"/>
  <c r="CA475" i="1"/>
  <c r="BZ475" i="1"/>
  <c r="AY475" i="1"/>
  <c r="AX475" i="1"/>
  <c r="U475" i="1"/>
  <c r="AW475" i="1"/>
  <c r="AV475" i="1"/>
  <c r="AU475" i="1"/>
  <c r="AR475" i="1"/>
  <c r="AQ475" i="1"/>
  <c r="H474" i="1"/>
  <c r="AI474" i="1"/>
  <c r="BI474" i="1"/>
  <c r="BM474" i="1"/>
  <c r="BW474" i="1"/>
  <c r="BX474" i="1"/>
  <c r="BY474" i="1"/>
  <c r="CG474" i="1"/>
  <c r="CF474" i="1"/>
  <c r="BL474" i="1"/>
  <c r="BT474" i="1"/>
  <c r="BU474" i="1"/>
  <c r="BV474" i="1"/>
  <c r="CE474" i="1"/>
  <c r="CD474" i="1"/>
  <c r="BK474" i="1"/>
  <c r="BQ474" i="1"/>
  <c r="BR474" i="1"/>
  <c r="BS474" i="1"/>
  <c r="CC474" i="1"/>
  <c r="CB474" i="1"/>
  <c r="BJ474" i="1"/>
  <c r="BN474" i="1"/>
  <c r="BO474" i="1"/>
  <c r="BP474" i="1"/>
  <c r="CA474" i="1"/>
  <c r="BZ474" i="1"/>
  <c r="AY474" i="1"/>
  <c r="AX474" i="1"/>
  <c r="U474" i="1"/>
  <c r="AW474" i="1"/>
  <c r="AV474" i="1"/>
  <c r="AU474" i="1"/>
  <c r="AR474" i="1"/>
  <c r="AQ474" i="1"/>
  <c r="H473" i="1"/>
  <c r="AI473" i="1"/>
  <c r="BI473" i="1"/>
  <c r="BM473" i="1"/>
  <c r="BW473" i="1"/>
  <c r="BX473" i="1"/>
  <c r="BY473" i="1"/>
  <c r="CG473" i="1"/>
  <c r="CF473" i="1"/>
  <c r="BL473" i="1"/>
  <c r="BT473" i="1"/>
  <c r="BU473" i="1"/>
  <c r="BV473" i="1"/>
  <c r="CE473" i="1"/>
  <c r="CD473" i="1"/>
  <c r="BK473" i="1"/>
  <c r="BQ473" i="1"/>
  <c r="BR473" i="1"/>
  <c r="BS473" i="1"/>
  <c r="CC473" i="1"/>
  <c r="CB473" i="1"/>
  <c r="BJ473" i="1"/>
  <c r="BN473" i="1"/>
  <c r="BO473" i="1"/>
  <c r="BP473" i="1"/>
  <c r="CA473" i="1"/>
  <c r="BZ473" i="1"/>
  <c r="AY473" i="1"/>
  <c r="AX473" i="1"/>
  <c r="U473" i="1"/>
  <c r="AW473" i="1"/>
  <c r="AV473" i="1"/>
  <c r="AU473" i="1"/>
  <c r="AR473" i="1"/>
  <c r="AQ473" i="1"/>
  <c r="H472" i="1"/>
  <c r="AI472" i="1"/>
  <c r="BI472" i="1"/>
  <c r="BM472" i="1"/>
  <c r="BW472" i="1"/>
  <c r="BX472" i="1"/>
  <c r="BY472" i="1"/>
  <c r="CG472" i="1"/>
  <c r="CF472" i="1"/>
  <c r="BL472" i="1"/>
  <c r="BT472" i="1"/>
  <c r="BU472" i="1"/>
  <c r="BV472" i="1"/>
  <c r="CE472" i="1"/>
  <c r="CD472" i="1"/>
  <c r="BK472" i="1"/>
  <c r="BQ472" i="1"/>
  <c r="BR472" i="1"/>
  <c r="BS472" i="1"/>
  <c r="CC472" i="1"/>
  <c r="CB472" i="1"/>
  <c r="BJ472" i="1"/>
  <c r="BN472" i="1"/>
  <c r="BO472" i="1"/>
  <c r="BP472" i="1"/>
  <c r="CA472" i="1"/>
  <c r="BZ472" i="1"/>
  <c r="AY472" i="1"/>
  <c r="AX472" i="1"/>
  <c r="U472" i="1"/>
  <c r="AW472" i="1"/>
  <c r="AV472" i="1"/>
  <c r="AU472" i="1"/>
  <c r="AR472" i="1"/>
  <c r="AQ472" i="1"/>
  <c r="AY471" i="1"/>
  <c r="AX471" i="1"/>
  <c r="U471" i="1"/>
  <c r="AW471" i="1"/>
  <c r="AV471" i="1"/>
  <c r="AU471" i="1"/>
  <c r="H470" i="1"/>
  <c r="AI470" i="1"/>
  <c r="BI470" i="1"/>
  <c r="BM470" i="1"/>
  <c r="BW470" i="1"/>
  <c r="BX470" i="1"/>
  <c r="BY470" i="1"/>
  <c r="CG470" i="1"/>
  <c r="CF470" i="1"/>
  <c r="BL470" i="1"/>
  <c r="BT470" i="1"/>
  <c r="BU470" i="1"/>
  <c r="BV470" i="1"/>
  <c r="CE470" i="1"/>
  <c r="CD470" i="1"/>
  <c r="BK470" i="1"/>
  <c r="BQ470" i="1"/>
  <c r="BR470" i="1"/>
  <c r="BS470" i="1"/>
  <c r="CC470" i="1"/>
  <c r="CB470" i="1"/>
  <c r="BJ470" i="1"/>
  <c r="BN470" i="1"/>
  <c r="BO470" i="1"/>
  <c r="BP470" i="1"/>
  <c r="CA470" i="1"/>
  <c r="BZ470" i="1"/>
  <c r="AY470" i="1"/>
  <c r="AX470" i="1"/>
  <c r="U470" i="1"/>
  <c r="AW470" i="1"/>
  <c r="AV470" i="1"/>
  <c r="AU470" i="1"/>
  <c r="AR470" i="1"/>
  <c r="AQ470" i="1"/>
  <c r="AY469" i="1"/>
  <c r="AX469" i="1"/>
  <c r="U469" i="1"/>
  <c r="AW469" i="1"/>
  <c r="AV469" i="1"/>
  <c r="AU469" i="1"/>
  <c r="H468" i="1"/>
  <c r="AI468" i="1"/>
  <c r="BI468" i="1"/>
  <c r="BM468" i="1"/>
  <c r="BW468" i="1"/>
  <c r="BX468" i="1"/>
  <c r="BY468" i="1"/>
  <c r="CG468" i="1"/>
  <c r="CF468" i="1"/>
  <c r="BL468" i="1"/>
  <c r="BT468" i="1"/>
  <c r="BU468" i="1"/>
  <c r="BV468" i="1"/>
  <c r="CE468" i="1"/>
  <c r="CD468" i="1"/>
  <c r="BK468" i="1"/>
  <c r="BQ468" i="1"/>
  <c r="BR468" i="1"/>
  <c r="BS468" i="1"/>
  <c r="CC468" i="1"/>
  <c r="CB468" i="1"/>
  <c r="BJ468" i="1"/>
  <c r="BN468" i="1"/>
  <c r="BO468" i="1"/>
  <c r="BP468" i="1"/>
  <c r="CA468" i="1"/>
  <c r="BZ468" i="1"/>
  <c r="AY468" i="1"/>
  <c r="AX468" i="1"/>
  <c r="U468" i="1"/>
  <c r="AW468" i="1"/>
  <c r="AV468" i="1"/>
  <c r="AU468" i="1"/>
  <c r="AR468" i="1"/>
  <c r="AQ468" i="1"/>
  <c r="H467" i="1"/>
  <c r="AI467" i="1"/>
  <c r="BI467" i="1"/>
  <c r="BM467" i="1"/>
  <c r="BW467" i="1"/>
  <c r="BX467" i="1"/>
  <c r="BY467" i="1"/>
  <c r="CG467" i="1"/>
  <c r="CF467" i="1"/>
  <c r="BL467" i="1"/>
  <c r="BT467" i="1"/>
  <c r="BU467" i="1"/>
  <c r="BV467" i="1"/>
  <c r="CE467" i="1"/>
  <c r="CD467" i="1"/>
  <c r="BK467" i="1"/>
  <c r="BQ467" i="1"/>
  <c r="BR467" i="1"/>
  <c r="BS467" i="1"/>
  <c r="CC467" i="1"/>
  <c r="CB467" i="1"/>
  <c r="BJ467" i="1"/>
  <c r="BN467" i="1"/>
  <c r="BO467" i="1"/>
  <c r="BP467" i="1"/>
  <c r="CA467" i="1"/>
  <c r="BZ467" i="1"/>
  <c r="AY467" i="1"/>
  <c r="AX467" i="1"/>
  <c r="U467" i="1"/>
  <c r="AW467" i="1"/>
  <c r="AV467" i="1"/>
  <c r="AU467" i="1"/>
  <c r="AR467" i="1"/>
  <c r="AQ467" i="1"/>
  <c r="H466" i="1"/>
  <c r="AI466" i="1"/>
  <c r="BI466" i="1"/>
  <c r="BM466" i="1"/>
  <c r="BW466" i="1"/>
  <c r="BX466" i="1"/>
  <c r="BY466" i="1"/>
  <c r="CG466" i="1"/>
  <c r="CF466" i="1"/>
  <c r="BL466" i="1"/>
  <c r="BT466" i="1"/>
  <c r="BU466" i="1"/>
  <c r="BV466" i="1"/>
  <c r="CE466" i="1"/>
  <c r="CD466" i="1"/>
  <c r="BK466" i="1"/>
  <c r="BQ466" i="1"/>
  <c r="BR466" i="1"/>
  <c r="BS466" i="1"/>
  <c r="CC466" i="1"/>
  <c r="CB466" i="1"/>
  <c r="BJ466" i="1"/>
  <c r="BN466" i="1"/>
  <c r="BO466" i="1"/>
  <c r="BP466" i="1"/>
  <c r="CA466" i="1"/>
  <c r="BZ466" i="1"/>
  <c r="AY466" i="1"/>
  <c r="AX466" i="1"/>
  <c r="U466" i="1"/>
  <c r="AW466" i="1"/>
  <c r="AV466" i="1"/>
  <c r="AU466" i="1"/>
  <c r="AR466" i="1"/>
  <c r="AQ466" i="1"/>
  <c r="H465" i="1"/>
  <c r="AI465" i="1"/>
  <c r="BI465" i="1"/>
  <c r="BM465" i="1"/>
  <c r="BW465" i="1"/>
  <c r="BX465" i="1"/>
  <c r="BY465" i="1"/>
  <c r="CG465" i="1"/>
  <c r="CF465" i="1"/>
  <c r="BL465" i="1"/>
  <c r="BT465" i="1"/>
  <c r="BU465" i="1"/>
  <c r="BV465" i="1"/>
  <c r="CE465" i="1"/>
  <c r="CD465" i="1"/>
  <c r="BK465" i="1"/>
  <c r="BQ465" i="1"/>
  <c r="BR465" i="1"/>
  <c r="BS465" i="1"/>
  <c r="CC465" i="1"/>
  <c r="CB465" i="1"/>
  <c r="BJ465" i="1"/>
  <c r="BN465" i="1"/>
  <c r="BO465" i="1"/>
  <c r="BP465" i="1"/>
  <c r="CA465" i="1"/>
  <c r="BZ465" i="1"/>
  <c r="AY465" i="1"/>
  <c r="AX465" i="1"/>
  <c r="U465" i="1"/>
  <c r="AW465" i="1"/>
  <c r="AV465" i="1"/>
  <c r="AU465" i="1"/>
  <c r="AR465" i="1"/>
  <c r="AQ465" i="1"/>
  <c r="AY464" i="1"/>
  <c r="AX464" i="1"/>
  <c r="U464" i="1"/>
  <c r="AW464" i="1"/>
  <c r="AV464" i="1"/>
  <c r="AU464" i="1"/>
  <c r="AY463" i="1"/>
  <c r="AX463" i="1"/>
  <c r="U463" i="1"/>
  <c r="AW463" i="1"/>
  <c r="AV463" i="1"/>
  <c r="AU463" i="1"/>
  <c r="AR463" i="1"/>
  <c r="AQ463" i="1"/>
  <c r="H462" i="1"/>
  <c r="AI462" i="1"/>
  <c r="BI462" i="1"/>
  <c r="BM462" i="1"/>
  <c r="BW462" i="1"/>
  <c r="BX462" i="1"/>
  <c r="BY462" i="1"/>
  <c r="CG462" i="1"/>
  <c r="CF462" i="1"/>
  <c r="BL462" i="1"/>
  <c r="BT462" i="1"/>
  <c r="BU462" i="1"/>
  <c r="BV462" i="1"/>
  <c r="CE462" i="1"/>
  <c r="CD462" i="1"/>
  <c r="BK462" i="1"/>
  <c r="BQ462" i="1"/>
  <c r="BR462" i="1"/>
  <c r="BS462" i="1"/>
  <c r="CC462" i="1"/>
  <c r="CB462" i="1"/>
  <c r="BJ462" i="1"/>
  <c r="BN462" i="1"/>
  <c r="BO462" i="1"/>
  <c r="BP462" i="1"/>
  <c r="CA462" i="1"/>
  <c r="BZ462" i="1"/>
  <c r="AY462" i="1"/>
  <c r="AX462" i="1"/>
  <c r="U462" i="1"/>
  <c r="AW462" i="1"/>
  <c r="AV462" i="1"/>
  <c r="AU462" i="1"/>
  <c r="AR462" i="1"/>
  <c r="AQ462" i="1"/>
  <c r="H461" i="1"/>
  <c r="AI461" i="1"/>
  <c r="BI461" i="1"/>
  <c r="BM461" i="1"/>
  <c r="BW461" i="1"/>
  <c r="BX461" i="1"/>
  <c r="BY461" i="1"/>
  <c r="CG461" i="1"/>
  <c r="CF461" i="1"/>
  <c r="BL461" i="1"/>
  <c r="BT461" i="1"/>
  <c r="BU461" i="1"/>
  <c r="BV461" i="1"/>
  <c r="CE461" i="1"/>
  <c r="CD461" i="1"/>
  <c r="BK461" i="1"/>
  <c r="BQ461" i="1"/>
  <c r="BR461" i="1"/>
  <c r="BS461" i="1"/>
  <c r="CC461" i="1"/>
  <c r="CB461" i="1"/>
  <c r="BJ461" i="1"/>
  <c r="BN461" i="1"/>
  <c r="BO461" i="1"/>
  <c r="BP461" i="1"/>
  <c r="CA461" i="1"/>
  <c r="BZ461" i="1"/>
  <c r="AY461" i="1"/>
  <c r="AX461" i="1"/>
  <c r="U461" i="1"/>
  <c r="AW461" i="1"/>
  <c r="AV461" i="1"/>
  <c r="AU461" i="1"/>
  <c r="AR461" i="1"/>
  <c r="AQ461" i="1"/>
  <c r="H460" i="1"/>
  <c r="AI460" i="1"/>
  <c r="BI460" i="1"/>
  <c r="BM460" i="1"/>
  <c r="BW460" i="1"/>
  <c r="BX460" i="1"/>
  <c r="BY460" i="1"/>
  <c r="CG460" i="1"/>
  <c r="CF460" i="1"/>
  <c r="BL460" i="1"/>
  <c r="BT460" i="1"/>
  <c r="BU460" i="1"/>
  <c r="BV460" i="1"/>
  <c r="CE460" i="1"/>
  <c r="CD460" i="1"/>
  <c r="BK460" i="1"/>
  <c r="BQ460" i="1"/>
  <c r="BR460" i="1"/>
  <c r="BS460" i="1"/>
  <c r="CC460" i="1"/>
  <c r="CB460" i="1"/>
  <c r="BJ460" i="1"/>
  <c r="BN460" i="1"/>
  <c r="BO460" i="1"/>
  <c r="BP460" i="1"/>
  <c r="CA460" i="1"/>
  <c r="BZ460" i="1"/>
  <c r="AY460" i="1"/>
  <c r="AX460" i="1"/>
  <c r="U460" i="1"/>
  <c r="AW460" i="1"/>
  <c r="AV460" i="1"/>
  <c r="AU460" i="1"/>
  <c r="AR460" i="1"/>
  <c r="AQ460" i="1"/>
  <c r="H458" i="1"/>
  <c r="H459" i="1"/>
  <c r="AI459" i="1"/>
  <c r="BI459" i="1"/>
  <c r="BM459" i="1"/>
  <c r="BW459" i="1"/>
  <c r="BX459" i="1"/>
  <c r="BY459" i="1"/>
  <c r="CG459" i="1"/>
  <c r="CF459" i="1"/>
  <c r="BL459" i="1"/>
  <c r="BT459" i="1"/>
  <c r="BU459" i="1"/>
  <c r="BV459" i="1"/>
  <c r="CE459" i="1"/>
  <c r="CD459" i="1"/>
  <c r="BK459" i="1"/>
  <c r="BQ459" i="1"/>
  <c r="BR459" i="1"/>
  <c r="BS459" i="1"/>
  <c r="CC459" i="1"/>
  <c r="CB459" i="1"/>
  <c r="BJ459" i="1"/>
  <c r="BN459" i="1"/>
  <c r="BO459" i="1"/>
  <c r="BP459" i="1"/>
  <c r="CA459" i="1"/>
  <c r="BZ459" i="1"/>
  <c r="AY459" i="1"/>
  <c r="AX459" i="1"/>
  <c r="U459" i="1"/>
  <c r="AW459" i="1"/>
  <c r="AV459" i="1"/>
  <c r="AU459" i="1"/>
  <c r="AR459" i="1"/>
  <c r="AQ459" i="1"/>
  <c r="AI458" i="1"/>
  <c r="BI458" i="1"/>
  <c r="BM458" i="1"/>
  <c r="BW458" i="1"/>
  <c r="BX458" i="1"/>
  <c r="BY458" i="1"/>
  <c r="CG458" i="1"/>
  <c r="CF458" i="1"/>
  <c r="BL458" i="1"/>
  <c r="BT458" i="1"/>
  <c r="BU458" i="1"/>
  <c r="BV458" i="1"/>
  <c r="CE458" i="1"/>
  <c r="CD458" i="1"/>
  <c r="BK458" i="1"/>
  <c r="BQ458" i="1"/>
  <c r="BR458" i="1"/>
  <c r="BS458" i="1"/>
  <c r="CC458" i="1"/>
  <c r="CB458" i="1"/>
  <c r="BJ458" i="1"/>
  <c r="BN458" i="1"/>
  <c r="BO458" i="1"/>
  <c r="BP458" i="1"/>
  <c r="CA458" i="1"/>
  <c r="BZ458" i="1"/>
  <c r="AY458" i="1"/>
  <c r="AX458" i="1"/>
  <c r="U458" i="1"/>
  <c r="AW458" i="1"/>
  <c r="AV458" i="1"/>
  <c r="AU458" i="1"/>
  <c r="AR458" i="1"/>
  <c r="AQ458" i="1"/>
  <c r="H457" i="1"/>
  <c r="AI457" i="1"/>
  <c r="BI457" i="1"/>
  <c r="BM457" i="1"/>
  <c r="BW457" i="1"/>
  <c r="BX457" i="1"/>
  <c r="BY457" i="1"/>
  <c r="CG457" i="1"/>
  <c r="CF457" i="1"/>
  <c r="BL457" i="1"/>
  <c r="BT457" i="1"/>
  <c r="BU457" i="1"/>
  <c r="BV457" i="1"/>
  <c r="CE457" i="1"/>
  <c r="CD457" i="1"/>
  <c r="BK457" i="1"/>
  <c r="BQ457" i="1"/>
  <c r="BR457" i="1"/>
  <c r="BS457" i="1"/>
  <c r="CC457" i="1"/>
  <c r="CB457" i="1"/>
  <c r="BJ457" i="1"/>
  <c r="BN457" i="1"/>
  <c r="BO457" i="1"/>
  <c r="BP457" i="1"/>
  <c r="CA457" i="1"/>
  <c r="BZ457" i="1"/>
  <c r="AY457" i="1"/>
  <c r="AX457" i="1"/>
  <c r="U457" i="1"/>
  <c r="AW457" i="1"/>
  <c r="AV457" i="1"/>
  <c r="AU457" i="1"/>
  <c r="AR457" i="1"/>
  <c r="AQ457" i="1"/>
  <c r="AY456" i="1"/>
  <c r="AX456" i="1"/>
  <c r="U456" i="1"/>
  <c r="AW456" i="1"/>
  <c r="AV456" i="1"/>
  <c r="AU456" i="1"/>
  <c r="AZ455" i="1"/>
  <c r="BI455" i="1"/>
  <c r="AY455" i="1"/>
  <c r="AX455" i="1"/>
  <c r="U455" i="1"/>
  <c r="AW455" i="1"/>
  <c r="AV455" i="1"/>
  <c r="AU455" i="1"/>
  <c r="BM454" i="1"/>
  <c r="BL454" i="1"/>
  <c r="BK454" i="1"/>
  <c r="BJ454" i="1"/>
  <c r="AZ454" i="1"/>
  <c r="BI454" i="1"/>
  <c r="AY454" i="1"/>
  <c r="AX454" i="1"/>
  <c r="U454" i="1"/>
  <c r="AW454" i="1"/>
  <c r="AV454" i="1"/>
  <c r="AU454" i="1"/>
  <c r="AQ454" i="1"/>
  <c r="AY453" i="1"/>
  <c r="AX453" i="1"/>
  <c r="U453" i="1"/>
  <c r="AW453" i="1"/>
  <c r="AV453" i="1"/>
  <c r="AU453" i="1"/>
  <c r="AY452" i="1"/>
  <c r="AX452" i="1"/>
  <c r="U452" i="1"/>
  <c r="AW452" i="1"/>
  <c r="AV452" i="1"/>
  <c r="AU452" i="1"/>
  <c r="H451" i="1"/>
  <c r="AI451" i="1"/>
  <c r="BI451" i="1"/>
  <c r="BM451" i="1"/>
  <c r="BW451" i="1"/>
  <c r="BX451" i="1"/>
  <c r="BY451" i="1"/>
  <c r="CG451" i="1"/>
  <c r="CF451" i="1"/>
  <c r="BL451" i="1"/>
  <c r="BT451" i="1"/>
  <c r="BU451" i="1"/>
  <c r="BV451" i="1"/>
  <c r="CE451" i="1"/>
  <c r="CD451" i="1"/>
  <c r="BK451" i="1"/>
  <c r="BQ451" i="1"/>
  <c r="BR451" i="1"/>
  <c r="BS451" i="1"/>
  <c r="CC451" i="1"/>
  <c r="CB451" i="1"/>
  <c r="BJ451" i="1"/>
  <c r="BN451" i="1"/>
  <c r="BO451" i="1"/>
  <c r="BP451" i="1"/>
  <c r="CA451" i="1"/>
  <c r="BZ451" i="1"/>
  <c r="AY451" i="1"/>
  <c r="AX451" i="1"/>
  <c r="U451" i="1"/>
  <c r="AW451" i="1"/>
  <c r="AV451" i="1"/>
  <c r="AU451" i="1"/>
  <c r="AR451" i="1"/>
  <c r="AQ451" i="1"/>
  <c r="H450" i="1"/>
  <c r="AI450" i="1"/>
  <c r="BI450" i="1"/>
  <c r="BM450" i="1"/>
  <c r="BW450" i="1"/>
  <c r="BX450" i="1"/>
  <c r="BY450" i="1"/>
  <c r="CG450" i="1"/>
  <c r="CF450" i="1"/>
  <c r="BL450" i="1"/>
  <c r="BT450" i="1"/>
  <c r="BU450" i="1"/>
  <c r="BV450" i="1"/>
  <c r="CE450" i="1"/>
  <c r="CD450" i="1"/>
  <c r="BK450" i="1"/>
  <c r="BQ450" i="1"/>
  <c r="BR450" i="1"/>
  <c r="BS450" i="1"/>
  <c r="CC450" i="1"/>
  <c r="CB450" i="1"/>
  <c r="BJ450" i="1"/>
  <c r="BN450" i="1"/>
  <c r="BO450" i="1"/>
  <c r="BP450" i="1"/>
  <c r="CA450" i="1"/>
  <c r="BZ450" i="1"/>
  <c r="AY450" i="1"/>
  <c r="AX450" i="1"/>
  <c r="U450" i="1"/>
  <c r="AW450" i="1"/>
  <c r="AV450" i="1"/>
  <c r="AU450" i="1"/>
  <c r="AR450" i="1"/>
  <c r="AQ450" i="1"/>
  <c r="H449" i="1"/>
  <c r="AI449" i="1"/>
  <c r="BI449" i="1"/>
  <c r="BM449" i="1"/>
  <c r="BW449" i="1"/>
  <c r="BX449" i="1"/>
  <c r="BY449" i="1"/>
  <c r="CG449" i="1"/>
  <c r="CF449" i="1"/>
  <c r="BL449" i="1"/>
  <c r="BT449" i="1"/>
  <c r="BU449" i="1"/>
  <c r="BV449" i="1"/>
  <c r="CE449" i="1"/>
  <c r="CD449" i="1"/>
  <c r="BK449" i="1"/>
  <c r="BQ449" i="1"/>
  <c r="BR449" i="1"/>
  <c r="BS449" i="1"/>
  <c r="CC449" i="1"/>
  <c r="CB449" i="1"/>
  <c r="BJ449" i="1"/>
  <c r="BN449" i="1"/>
  <c r="BO449" i="1"/>
  <c r="BP449" i="1"/>
  <c r="CA449" i="1"/>
  <c r="BZ449" i="1"/>
  <c r="AY449" i="1"/>
  <c r="AX449" i="1"/>
  <c r="U449" i="1"/>
  <c r="AW449" i="1"/>
  <c r="AV449" i="1"/>
  <c r="AU449" i="1"/>
  <c r="AR449" i="1"/>
  <c r="AQ449" i="1"/>
  <c r="BI448" i="1"/>
  <c r="BM448" i="1"/>
  <c r="BW448" i="1"/>
  <c r="BX448" i="1"/>
  <c r="BY448" i="1"/>
  <c r="CG448" i="1"/>
  <c r="CF448" i="1"/>
  <c r="BL448" i="1"/>
  <c r="BT448" i="1"/>
  <c r="BU448" i="1"/>
  <c r="BV448" i="1"/>
  <c r="CE448" i="1"/>
  <c r="CD448" i="1"/>
  <c r="BK448" i="1"/>
  <c r="BQ448" i="1"/>
  <c r="BR448" i="1"/>
  <c r="BS448" i="1"/>
  <c r="CC448" i="1"/>
  <c r="CB448" i="1"/>
  <c r="BJ448" i="1"/>
  <c r="BN448" i="1"/>
  <c r="BO448" i="1"/>
  <c r="BP448" i="1"/>
  <c r="CA448" i="1"/>
  <c r="BZ448" i="1"/>
  <c r="AY448" i="1"/>
  <c r="AX448" i="1"/>
  <c r="U448" i="1"/>
  <c r="AW448" i="1"/>
  <c r="AV448" i="1"/>
  <c r="AU448" i="1"/>
  <c r="H447" i="1"/>
  <c r="AI447" i="1"/>
  <c r="BI447" i="1"/>
  <c r="BM447" i="1"/>
  <c r="BW447" i="1"/>
  <c r="BX447" i="1"/>
  <c r="BY447" i="1"/>
  <c r="CG447" i="1"/>
  <c r="CF447" i="1"/>
  <c r="BL447" i="1"/>
  <c r="BT447" i="1"/>
  <c r="BU447" i="1"/>
  <c r="BV447" i="1"/>
  <c r="CE447" i="1"/>
  <c r="CD447" i="1"/>
  <c r="BK447" i="1"/>
  <c r="BQ447" i="1"/>
  <c r="BR447" i="1"/>
  <c r="BS447" i="1"/>
  <c r="CC447" i="1"/>
  <c r="CB447" i="1"/>
  <c r="BJ447" i="1"/>
  <c r="BN447" i="1"/>
  <c r="BO447" i="1"/>
  <c r="BP447" i="1"/>
  <c r="CA447" i="1"/>
  <c r="BZ447" i="1"/>
  <c r="AY447" i="1"/>
  <c r="AX447" i="1"/>
  <c r="U447" i="1"/>
  <c r="AW447" i="1"/>
  <c r="AV447" i="1"/>
  <c r="AU447" i="1"/>
  <c r="AR447" i="1"/>
  <c r="AQ447" i="1"/>
  <c r="H446" i="1"/>
  <c r="AI446" i="1"/>
  <c r="BI446" i="1"/>
  <c r="BM446" i="1"/>
  <c r="BW446" i="1"/>
  <c r="BX446" i="1"/>
  <c r="BY446" i="1"/>
  <c r="CG446" i="1"/>
  <c r="CF446" i="1"/>
  <c r="BL446" i="1"/>
  <c r="BT446" i="1"/>
  <c r="BU446" i="1"/>
  <c r="BV446" i="1"/>
  <c r="CE446" i="1"/>
  <c r="CD446" i="1"/>
  <c r="BK446" i="1"/>
  <c r="BQ446" i="1"/>
  <c r="BR446" i="1"/>
  <c r="BS446" i="1"/>
  <c r="CC446" i="1"/>
  <c r="CB446" i="1"/>
  <c r="BJ446" i="1"/>
  <c r="BN446" i="1"/>
  <c r="BO446" i="1"/>
  <c r="BP446" i="1"/>
  <c r="CA446" i="1"/>
  <c r="BZ446" i="1"/>
  <c r="AY446" i="1"/>
  <c r="AX446" i="1"/>
  <c r="U446" i="1"/>
  <c r="V446" i="1"/>
  <c r="AW446" i="1"/>
  <c r="AV446" i="1"/>
  <c r="AU446" i="1"/>
  <c r="AR446" i="1"/>
  <c r="AQ446" i="1"/>
  <c r="H445" i="1"/>
  <c r="AI445" i="1"/>
  <c r="BI445" i="1"/>
  <c r="BM445" i="1"/>
  <c r="BW445" i="1"/>
  <c r="BX445" i="1"/>
  <c r="BY445" i="1"/>
  <c r="CG445" i="1"/>
  <c r="CF445" i="1"/>
  <c r="BL445" i="1"/>
  <c r="BT445" i="1"/>
  <c r="BU445" i="1"/>
  <c r="BV445" i="1"/>
  <c r="CE445" i="1"/>
  <c r="CD445" i="1"/>
  <c r="BK445" i="1"/>
  <c r="BQ445" i="1"/>
  <c r="BR445" i="1"/>
  <c r="BS445" i="1"/>
  <c r="CC445" i="1"/>
  <c r="CB445" i="1"/>
  <c r="BJ445" i="1"/>
  <c r="BN445" i="1"/>
  <c r="BO445" i="1"/>
  <c r="BP445" i="1"/>
  <c r="CA445" i="1"/>
  <c r="BZ445" i="1"/>
  <c r="AY445" i="1"/>
  <c r="AX445" i="1"/>
  <c r="U445" i="1"/>
  <c r="AW445" i="1"/>
  <c r="AV445" i="1"/>
  <c r="AU445" i="1"/>
  <c r="AR445" i="1"/>
  <c r="AQ445" i="1"/>
  <c r="H444" i="1"/>
  <c r="AI444" i="1"/>
  <c r="BI444" i="1"/>
  <c r="BM444" i="1"/>
  <c r="BW444" i="1"/>
  <c r="BX444" i="1"/>
  <c r="BY444" i="1"/>
  <c r="CG444" i="1"/>
  <c r="CF444" i="1"/>
  <c r="BL444" i="1"/>
  <c r="BT444" i="1"/>
  <c r="BU444" i="1"/>
  <c r="BV444" i="1"/>
  <c r="CE444" i="1"/>
  <c r="CD444" i="1"/>
  <c r="BK444" i="1"/>
  <c r="BQ444" i="1"/>
  <c r="BR444" i="1"/>
  <c r="BS444" i="1"/>
  <c r="CC444" i="1"/>
  <c r="CB444" i="1"/>
  <c r="BJ444" i="1"/>
  <c r="BN444" i="1"/>
  <c r="BO444" i="1"/>
  <c r="BP444" i="1"/>
  <c r="CA444" i="1"/>
  <c r="BZ444" i="1"/>
  <c r="AY444" i="1"/>
  <c r="AX444" i="1"/>
  <c r="U444" i="1"/>
  <c r="AW444" i="1"/>
  <c r="AV444" i="1"/>
  <c r="AU444" i="1"/>
  <c r="AR444" i="1"/>
  <c r="AQ444" i="1"/>
  <c r="H443" i="1"/>
  <c r="AI443" i="1"/>
  <c r="BI443" i="1"/>
  <c r="BM443" i="1"/>
  <c r="BW443" i="1"/>
  <c r="BX443" i="1"/>
  <c r="BY443" i="1"/>
  <c r="CG443" i="1"/>
  <c r="CF443" i="1"/>
  <c r="BL443" i="1"/>
  <c r="BT443" i="1"/>
  <c r="BU443" i="1"/>
  <c r="BV443" i="1"/>
  <c r="CE443" i="1"/>
  <c r="CD443" i="1"/>
  <c r="BK443" i="1"/>
  <c r="BQ443" i="1"/>
  <c r="BR443" i="1"/>
  <c r="BS443" i="1"/>
  <c r="CC443" i="1"/>
  <c r="CB443" i="1"/>
  <c r="BJ443" i="1"/>
  <c r="BN443" i="1"/>
  <c r="BO443" i="1"/>
  <c r="BP443" i="1"/>
  <c r="CA443" i="1"/>
  <c r="BZ443" i="1"/>
  <c r="AY443" i="1"/>
  <c r="AX443" i="1"/>
  <c r="U443" i="1"/>
  <c r="AW443" i="1"/>
  <c r="AV443" i="1"/>
  <c r="AU443" i="1"/>
  <c r="AR443" i="1"/>
  <c r="AQ443" i="1"/>
  <c r="AY442" i="1"/>
  <c r="AX442" i="1"/>
  <c r="U442" i="1"/>
  <c r="AW442" i="1"/>
  <c r="AV442" i="1"/>
  <c r="AU442" i="1"/>
  <c r="H441" i="1"/>
  <c r="AI441" i="1"/>
  <c r="BI441" i="1"/>
  <c r="BM441" i="1"/>
  <c r="BW441" i="1"/>
  <c r="BX441" i="1"/>
  <c r="BY441" i="1"/>
  <c r="CG441" i="1"/>
  <c r="CF441" i="1"/>
  <c r="BL441" i="1"/>
  <c r="BT441" i="1"/>
  <c r="BU441" i="1"/>
  <c r="BV441" i="1"/>
  <c r="CE441" i="1"/>
  <c r="CD441" i="1"/>
  <c r="BK441" i="1"/>
  <c r="BQ441" i="1"/>
  <c r="BR441" i="1"/>
  <c r="BS441" i="1"/>
  <c r="CC441" i="1"/>
  <c r="CB441" i="1"/>
  <c r="BJ441" i="1"/>
  <c r="BN441" i="1"/>
  <c r="BO441" i="1"/>
  <c r="BP441" i="1"/>
  <c r="CA441" i="1"/>
  <c r="BZ441" i="1"/>
  <c r="AY441" i="1"/>
  <c r="AX441" i="1"/>
  <c r="U441" i="1"/>
  <c r="AW441" i="1"/>
  <c r="AV441" i="1"/>
  <c r="AU441" i="1"/>
  <c r="AR441" i="1"/>
  <c r="AQ441" i="1"/>
  <c r="H440" i="1"/>
  <c r="AI440" i="1"/>
  <c r="BI440" i="1"/>
  <c r="BM440" i="1"/>
  <c r="BW440" i="1"/>
  <c r="BX440" i="1"/>
  <c r="BY440" i="1"/>
  <c r="CG440" i="1"/>
  <c r="CF440" i="1"/>
  <c r="BL440" i="1"/>
  <c r="BT440" i="1"/>
  <c r="BU440" i="1"/>
  <c r="BV440" i="1"/>
  <c r="CE440" i="1"/>
  <c r="CD440" i="1"/>
  <c r="BK440" i="1"/>
  <c r="BQ440" i="1"/>
  <c r="BR440" i="1"/>
  <c r="BS440" i="1"/>
  <c r="CC440" i="1"/>
  <c r="CB440" i="1"/>
  <c r="BJ440" i="1"/>
  <c r="BN440" i="1"/>
  <c r="BO440" i="1"/>
  <c r="BP440" i="1"/>
  <c r="CA440" i="1"/>
  <c r="BZ440" i="1"/>
  <c r="AY440" i="1"/>
  <c r="AX440" i="1"/>
  <c r="U440" i="1"/>
  <c r="AW440" i="1"/>
  <c r="AV440" i="1"/>
  <c r="AU440" i="1"/>
  <c r="AR440" i="1"/>
  <c r="AQ440" i="1"/>
  <c r="H439" i="1"/>
  <c r="AI439" i="1"/>
  <c r="BI439" i="1"/>
  <c r="BM439" i="1"/>
  <c r="BW439" i="1"/>
  <c r="BX439" i="1"/>
  <c r="BY439" i="1"/>
  <c r="CG439" i="1"/>
  <c r="CF439" i="1"/>
  <c r="BL439" i="1"/>
  <c r="BT439" i="1"/>
  <c r="BU439" i="1"/>
  <c r="BV439" i="1"/>
  <c r="CE439" i="1"/>
  <c r="CD439" i="1"/>
  <c r="BK439" i="1"/>
  <c r="BQ439" i="1"/>
  <c r="BR439" i="1"/>
  <c r="BS439" i="1"/>
  <c r="CC439" i="1"/>
  <c r="CB439" i="1"/>
  <c r="BJ439" i="1"/>
  <c r="BN439" i="1"/>
  <c r="BO439" i="1"/>
  <c r="BP439" i="1"/>
  <c r="CA439" i="1"/>
  <c r="BZ439" i="1"/>
  <c r="AY439" i="1"/>
  <c r="AX439" i="1"/>
  <c r="U439" i="1"/>
  <c r="AW439" i="1"/>
  <c r="AV439" i="1"/>
  <c r="AU439" i="1"/>
  <c r="AR439" i="1"/>
  <c r="AQ439" i="1"/>
  <c r="BI438" i="1"/>
  <c r="BM438" i="1"/>
  <c r="BW438" i="1"/>
  <c r="BX438" i="1"/>
  <c r="BY438" i="1"/>
  <c r="CG438" i="1"/>
  <c r="CF438" i="1"/>
  <c r="BL438" i="1"/>
  <c r="BT438" i="1"/>
  <c r="BU438" i="1"/>
  <c r="BV438" i="1"/>
  <c r="CE438" i="1"/>
  <c r="CD438" i="1"/>
  <c r="BK438" i="1"/>
  <c r="BQ438" i="1"/>
  <c r="BR438" i="1"/>
  <c r="BS438" i="1"/>
  <c r="CC438" i="1"/>
  <c r="CB438" i="1"/>
  <c r="BJ438" i="1"/>
  <c r="BN438" i="1"/>
  <c r="BO438" i="1"/>
  <c r="BP438" i="1"/>
  <c r="CA438" i="1"/>
  <c r="BZ438" i="1"/>
  <c r="AY438" i="1"/>
  <c r="AX438" i="1"/>
  <c r="AW438" i="1"/>
  <c r="AV438" i="1"/>
  <c r="AU438" i="1"/>
  <c r="H437" i="1"/>
  <c r="AI437" i="1"/>
  <c r="BI437" i="1"/>
  <c r="BM437" i="1"/>
  <c r="BW437" i="1"/>
  <c r="BX437" i="1"/>
  <c r="BY437" i="1"/>
  <c r="CG437" i="1"/>
  <c r="CF437" i="1"/>
  <c r="BL437" i="1"/>
  <c r="BT437" i="1"/>
  <c r="BU437" i="1"/>
  <c r="BV437" i="1"/>
  <c r="CE437" i="1"/>
  <c r="CD437" i="1"/>
  <c r="BK437" i="1"/>
  <c r="BQ437" i="1"/>
  <c r="BR437" i="1"/>
  <c r="BS437" i="1"/>
  <c r="CC437" i="1"/>
  <c r="CB437" i="1"/>
  <c r="BJ437" i="1"/>
  <c r="BN437" i="1"/>
  <c r="BO437" i="1"/>
  <c r="BP437" i="1"/>
  <c r="CA437" i="1"/>
  <c r="BZ437" i="1"/>
  <c r="AY437" i="1"/>
  <c r="AX437" i="1"/>
  <c r="U437" i="1"/>
  <c r="AW437" i="1"/>
  <c r="AV437" i="1"/>
  <c r="AU437" i="1"/>
  <c r="AR437" i="1"/>
  <c r="AQ437" i="1"/>
  <c r="H436" i="1"/>
  <c r="AI436" i="1"/>
  <c r="BI436" i="1"/>
  <c r="BM436" i="1"/>
  <c r="BW436" i="1"/>
  <c r="BX436" i="1"/>
  <c r="BY436" i="1"/>
  <c r="CG436" i="1"/>
  <c r="CF436" i="1"/>
  <c r="BL436" i="1"/>
  <c r="BT436" i="1"/>
  <c r="BU436" i="1"/>
  <c r="BV436" i="1"/>
  <c r="CE436" i="1"/>
  <c r="CD436" i="1"/>
  <c r="BK436" i="1"/>
  <c r="BQ436" i="1"/>
  <c r="BR436" i="1"/>
  <c r="BS436" i="1"/>
  <c r="CC436" i="1"/>
  <c r="CB436" i="1"/>
  <c r="BJ436" i="1"/>
  <c r="BN436" i="1"/>
  <c r="BO436" i="1"/>
  <c r="BP436" i="1"/>
  <c r="CA436" i="1"/>
  <c r="BZ436" i="1"/>
  <c r="AY436" i="1"/>
  <c r="AX436" i="1"/>
  <c r="U436" i="1"/>
  <c r="V436" i="1"/>
  <c r="AW436" i="1"/>
  <c r="AV436" i="1"/>
  <c r="AU436" i="1"/>
  <c r="AR436" i="1"/>
  <c r="AQ436" i="1"/>
  <c r="H435" i="1"/>
  <c r="AI435" i="1"/>
  <c r="BI435" i="1"/>
  <c r="BM435" i="1"/>
  <c r="BW435" i="1"/>
  <c r="BX435" i="1"/>
  <c r="BY435" i="1"/>
  <c r="CG435" i="1"/>
  <c r="CF435" i="1"/>
  <c r="BL435" i="1"/>
  <c r="BT435" i="1"/>
  <c r="BU435" i="1"/>
  <c r="BV435" i="1"/>
  <c r="CE435" i="1"/>
  <c r="CD435" i="1"/>
  <c r="BK435" i="1"/>
  <c r="BQ435" i="1"/>
  <c r="BR435" i="1"/>
  <c r="BS435" i="1"/>
  <c r="CC435" i="1"/>
  <c r="CB435" i="1"/>
  <c r="BJ435" i="1"/>
  <c r="BN435" i="1"/>
  <c r="BO435" i="1"/>
  <c r="BP435" i="1"/>
  <c r="CA435" i="1"/>
  <c r="BZ435" i="1"/>
  <c r="AY435" i="1"/>
  <c r="AX435" i="1"/>
  <c r="U435" i="1"/>
  <c r="AW435" i="1"/>
  <c r="AV435" i="1"/>
  <c r="AU435" i="1"/>
  <c r="AR435" i="1"/>
  <c r="AQ435" i="1"/>
  <c r="H434" i="1"/>
  <c r="AI434" i="1"/>
  <c r="BI434" i="1"/>
  <c r="BM434" i="1"/>
  <c r="BW434" i="1"/>
  <c r="BX434" i="1"/>
  <c r="BY434" i="1"/>
  <c r="CG434" i="1"/>
  <c r="CF434" i="1"/>
  <c r="BL434" i="1"/>
  <c r="BT434" i="1"/>
  <c r="BU434" i="1"/>
  <c r="BV434" i="1"/>
  <c r="CE434" i="1"/>
  <c r="CD434" i="1"/>
  <c r="BK434" i="1"/>
  <c r="BQ434" i="1"/>
  <c r="BR434" i="1"/>
  <c r="BS434" i="1"/>
  <c r="CC434" i="1"/>
  <c r="CB434" i="1"/>
  <c r="BJ434" i="1"/>
  <c r="BN434" i="1"/>
  <c r="BO434" i="1"/>
  <c r="BP434" i="1"/>
  <c r="CA434" i="1"/>
  <c r="BZ434" i="1"/>
  <c r="AY434" i="1"/>
  <c r="AX434" i="1"/>
  <c r="U434" i="1"/>
  <c r="AW434" i="1"/>
  <c r="AV434" i="1"/>
  <c r="AU434" i="1"/>
  <c r="AR434" i="1"/>
  <c r="AQ434" i="1"/>
  <c r="H433" i="1"/>
  <c r="AI433" i="1"/>
  <c r="BI433" i="1"/>
  <c r="BM433" i="1"/>
  <c r="BW433" i="1"/>
  <c r="BX433" i="1"/>
  <c r="BY433" i="1"/>
  <c r="CG433" i="1"/>
  <c r="CF433" i="1"/>
  <c r="BL433" i="1"/>
  <c r="BT433" i="1"/>
  <c r="BU433" i="1"/>
  <c r="BV433" i="1"/>
  <c r="CE433" i="1"/>
  <c r="CD433" i="1"/>
  <c r="BK433" i="1"/>
  <c r="BQ433" i="1"/>
  <c r="BR433" i="1"/>
  <c r="BS433" i="1"/>
  <c r="CC433" i="1"/>
  <c r="CB433" i="1"/>
  <c r="BJ433" i="1"/>
  <c r="BN433" i="1"/>
  <c r="BO433" i="1"/>
  <c r="BP433" i="1"/>
  <c r="CA433" i="1"/>
  <c r="BZ433" i="1"/>
  <c r="AY433" i="1"/>
  <c r="AX433" i="1"/>
  <c r="U433" i="1"/>
  <c r="AW433" i="1"/>
  <c r="AV433" i="1"/>
  <c r="AU433" i="1"/>
  <c r="AR433" i="1"/>
  <c r="AQ433" i="1"/>
  <c r="H432" i="1"/>
  <c r="AI432" i="1"/>
  <c r="BI432" i="1"/>
  <c r="BM432" i="1"/>
  <c r="BW432" i="1"/>
  <c r="BX432" i="1"/>
  <c r="BY432" i="1"/>
  <c r="CG432" i="1"/>
  <c r="CF432" i="1"/>
  <c r="BL432" i="1"/>
  <c r="BT432" i="1"/>
  <c r="BU432" i="1"/>
  <c r="BV432" i="1"/>
  <c r="CE432" i="1"/>
  <c r="CD432" i="1"/>
  <c r="BK432" i="1"/>
  <c r="BQ432" i="1"/>
  <c r="BR432" i="1"/>
  <c r="BS432" i="1"/>
  <c r="CC432" i="1"/>
  <c r="CB432" i="1"/>
  <c r="BJ432" i="1"/>
  <c r="BN432" i="1"/>
  <c r="BO432" i="1"/>
  <c r="BP432" i="1"/>
  <c r="CA432" i="1"/>
  <c r="BZ432" i="1"/>
  <c r="AY432" i="1"/>
  <c r="AX432" i="1"/>
  <c r="U432" i="1"/>
  <c r="AW432" i="1"/>
  <c r="AV432" i="1"/>
  <c r="AU432" i="1"/>
  <c r="AR432" i="1"/>
  <c r="AQ432" i="1"/>
  <c r="H431" i="1"/>
  <c r="AI431" i="1"/>
  <c r="BI431" i="1"/>
  <c r="BM431" i="1"/>
  <c r="BW431" i="1"/>
  <c r="BX431" i="1"/>
  <c r="BY431" i="1"/>
  <c r="CG431" i="1"/>
  <c r="CF431" i="1"/>
  <c r="BL431" i="1"/>
  <c r="BT431" i="1"/>
  <c r="BU431" i="1"/>
  <c r="BV431" i="1"/>
  <c r="CE431" i="1"/>
  <c r="CD431" i="1"/>
  <c r="BK431" i="1"/>
  <c r="BQ431" i="1"/>
  <c r="BR431" i="1"/>
  <c r="BS431" i="1"/>
  <c r="CC431" i="1"/>
  <c r="CB431" i="1"/>
  <c r="BJ431" i="1"/>
  <c r="BN431" i="1"/>
  <c r="BO431" i="1"/>
  <c r="BP431" i="1"/>
  <c r="CA431" i="1"/>
  <c r="BZ431" i="1"/>
  <c r="AY431" i="1"/>
  <c r="AX431" i="1"/>
  <c r="U431" i="1"/>
  <c r="AW431" i="1"/>
  <c r="AV431" i="1"/>
  <c r="AU431" i="1"/>
  <c r="AR431" i="1"/>
  <c r="AQ431" i="1"/>
  <c r="H430" i="1"/>
  <c r="AI430" i="1"/>
  <c r="BI430" i="1"/>
  <c r="BM430" i="1"/>
  <c r="BW430" i="1"/>
  <c r="BX430" i="1"/>
  <c r="BY430" i="1"/>
  <c r="CG430" i="1"/>
  <c r="CF430" i="1"/>
  <c r="BL430" i="1"/>
  <c r="BT430" i="1"/>
  <c r="BU430" i="1"/>
  <c r="BV430" i="1"/>
  <c r="CE430" i="1"/>
  <c r="CD430" i="1"/>
  <c r="BK430" i="1"/>
  <c r="BQ430" i="1"/>
  <c r="BR430" i="1"/>
  <c r="BS430" i="1"/>
  <c r="CC430" i="1"/>
  <c r="CB430" i="1"/>
  <c r="BJ430" i="1"/>
  <c r="BN430" i="1"/>
  <c r="BO430" i="1"/>
  <c r="BP430" i="1"/>
  <c r="CA430" i="1"/>
  <c r="BZ430" i="1"/>
  <c r="AY430" i="1"/>
  <c r="AX430" i="1"/>
  <c r="U430" i="1"/>
  <c r="AW430" i="1"/>
  <c r="AV430" i="1"/>
  <c r="AU430" i="1"/>
  <c r="AR430" i="1"/>
  <c r="AQ430" i="1"/>
  <c r="H429" i="1"/>
  <c r="AI429" i="1"/>
  <c r="BI429" i="1"/>
  <c r="BM429" i="1"/>
  <c r="BW429" i="1"/>
  <c r="BX429" i="1"/>
  <c r="BY429" i="1"/>
  <c r="CG429" i="1"/>
  <c r="CF429" i="1"/>
  <c r="BL429" i="1"/>
  <c r="BT429" i="1"/>
  <c r="BU429" i="1"/>
  <c r="BV429" i="1"/>
  <c r="CE429" i="1"/>
  <c r="CD429" i="1"/>
  <c r="BK429" i="1"/>
  <c r="BQ429" i="1"/>
  <c r="BR429" i="1"/>
  <c r="BS429" i="1"/>
  <c r="CC429" i="1"/>
  <c r="CB429" i="1"/>
  <c r="BJ429" i="1"/>
  <c r="BN429" i="1"/>
  <c r="BO429" i="1"/>
  <c r="BP429" i="1"/>
  <c r="CA429" i="1"/>
  <c r="BZ429" i="1"/>
  <c r="AY429" i="1"/>
  <c r="AX429" i="1"/>
  <c r="U429" i="1"/>
  <c r="AW429" i="1"/>
  <c r="AV429" i="1"/>
  <c r="AU429" i="1"/>
  <c r="AR429" i="1"/>
  <c r="AQ429" i="1"/>
  <c r="H428" i="1"/>
  <c r="AI428" i="1"/>
  <c r="BI428" i="1"/>
  <c r="BM428" i="1"/>
  <c r="BW428" i="1"/>
  <c r="BX428" i="1"/>
  <c r="BY428" i="1"/>
  <c r="CG428" i="1"/>
  <c r="CF428" i="1"/>
  <c r="BL428" i="1"/>
  <c r="BT428" i="1"/>
  <c r="BU428" i="1"/>
  <c r="BV428" i="1"/>
  <c r="CE428" i="1"/>
  <c r="CD428" i="1"/>
  <c r="BK428" i="1"/>
  <c r="BQ428" i="1"/>
  <c r="BR428" i="1"/>
  <c r="BS428" i="1"/>
  <c r="CC428" i="1"/>
  <c r="CB428" i="1"/>
  <c r="BJ428" i="1"/>
  <c r="BN428" i="1"/>
  <c r="BO428" i="1"/>
  <c r="BP428" i="1"/>
  <c r="CA428" i="1"/>
  <c r="BZ428" i="1"/>
  <c r="AY428" i="1"/>
  <c r="AX428" i="1"/>
  <c r="U428" i="1"/>
  <c r="AW428" i="1"/>
  <c r="AV428" i="1"/>
  <c r="AU428" i="1"/>
  <c r="AR428" i="1"/>
  <c r="AQ428" i="1"/>
  <c r="AY427" i="1"/>
  <c r="AX427" i="1"/>
  <c r="U427" i="1"/>
  <c r="AW427" i="1"/>
  <c r="AV427" i="1"/>
  <c r="AU427" i="1"/>
  <c r="H426" i="1"/>
  <c r="AI426" i="1"/>
  <c r="BI426" i="1"/>
  <c r="BM426" i="1"/>
  <c r="BW426" i="1"/>
  <c r="BX426" i="1"/>
  <c r="BY426" i="1"/>
  <c r="CG426" i="1"/>
  <c r="CF426" i="1"/>
  <c r="BL426" i="1"/>
  <c r="BT426" i="1"/>
  <c r="BU426" i="1"/>
  <c r="BV426" i="1"/>
  <c r="CE426" i="1"/>
  <c r="CD426" i="1"/>
  <c r="BK426" i="1"/>
  <c r="BQ426" i="1"/>
  <c r="BR426" i="1"/>
  <c r="BS426" i="1"/>
  <c r="CC426" i="1"/>
  <c r="CB426" i="1"/>
  <c r="BJ426" i="1"/>
  <c r="BN426" i="1"/>
  <c r="BO426" i="1"/>
  <c r="BP426" i="1"/>
  <c r="CA426" i="1"/>
  <c r="BZ426" i="1"/>
  <c r="AY426" i="1"/>
  <c r="AX426" i="1"/>
  <c r="U426" i="1"/>
  <c r="AW426" i="1"/>
  <c r="AV426" i="1"/>
  <c r="AU426" i="1"/>
  <c r="AR426" i="1"/>
  <c r="AQ426" i="1"/>
  <c r="AY425" i="1"/>
  <c r="AX425" i="1"/>
  <c r="U425" i="1"/>
  <c r="AW425" i="1"/>
  <c r="AV425" i="1"/>
  <c r="AU425" i="1"/>
  <c r="H424" i="1"/>
  <c r="AI424" i="1"/>
  <c r="BI424" i="1"/>
  <c r="BM424" i="1"/>
  <c r="BW424" i="1"/>
  <c r="BX424" i="1"/>
  <c r="BY424" i="1"/>
  <c r="CG424" i="1"/>
  <c r="CF424" i="1"/>
  <c r="BL424" i="1"/>
  <c r="BT424" i="1"/>
  <c r="BU424" i="1"/>
  <c r="BV424" i="1"/>
  <c r="CE424" i="1"/>
  <c r="CD424" i="1"/>
  <c r="BK424" i="1"/>
  <c r="BQ424" i="1"/>
  <c r="BR424" i="1"/>
  <c r="BS424" i="1"/>
  <c r="CC424" i="1"/>
  <c r="CB424" i="1"/>
  <c r="BJ424" i="1"/>
  <c r="BN424" i="1"/>
  <c r="BO424" i="1"/>
  <c r="BP424" i="1"/>
  <c r="CA424" i="1"/>
  <c r="BZ424" i="1"/>
  <c r="AY424" i="1"/>
  <c r="AX424" i="1"/>
  <c r="U424" i="1"/>
  <c r="AW424" i="1"/>
  <c r="AV424" i="1"/>
  <c r="AU424" i="1"/>
  <c r="AR424" i="1"/>
  <c r="AQ424" i="1"/>
  <c r="H423" i="1"/>
  <c r="AI423" i="1"/>
  <c r="BI423" i="1"/>
  <c r="BM423" i="1"/>
  <c r="BW423" i="1"/>
  <c r="BX423" i="1"/>
  <c r="BY423" i="1"/>
  <c r="CG423" i="1"/>
  <c r="CF423" i="1"/>
  <c r="BL423" i="1"/>
  <c r="BT423" i="1"/>
  <c r="BU423" i="1"/>
  <c r="BV423" i="1"/>
  <c r="CE423" i="1"/>
  <c r="CD423" i="1"/>
  <c r="BK423" i="1"/>
  <c r="BQ423" i="1"/>
  <c r="BR423" i="1"/>
  <c r="BS423" i="1"/>
  <c r="CC423" i="1"/>
  <c r="CB423" i="1"/>
  <c r="BJ423" i="1"/>
  <c r="BN423" i="1"/>
  <c r="BO423" i="1"/>
  <c r="BP423" i="1"/>
  <c r="CA423" i="1"/>
  <c r="BZ423" i="1"/>
  <c r="AY423" i="1"/>
  <c r="AX423" i="1"/>
  <c r="U423" i="1"/>
  <c r="AW423" i="1"/>
  <c r="AV423" i="1"/>
  <c r="AU423" i="1"/>
  <c r="AR423" i="1"/>
  <c r="AQ423" i="1"/>
  <c r="H422" i="1"/>
  <c r="AI422" i="1"/>
  <c r="BI422" i="1"/>
  <c r="BM422" i="1"/>
  <c r="BW422" i="1"/>
  <c r="BX422" i="1"/>
  <c r="BY422" i="1"/>
  <c r="CG422" i="1"/>
  <c r="CF422" i="1"/>
  <c r="BL422" i="1"/>
  <c r="BT422" i="1"/>
  <c r="BU422" i="1"/>
  <c r="BV422" i="1"/>
  <c r="CE422" i="1"/>
  <c r="CD422" i="1"/>
  <c r="BK422" i="1"/>
  <c r="BQ422" i="1"/>
  <c r="BR422" i="1"/>
  <c r="BS422" i="1"/>
  <c r="CC422" i="1"/>
  <c r="CB422" i="1"/>
  <c r="BJ422" i="1"/>
  <c r="BN422" i="1"/>
  <c r="BO422" i="1"/>
  <c r="BP422" i="1"/>
  <c r="CA422" i="1"/>
  <c r="BZ422" i="1"/>
  <c r="AY422" i="1"/>
  <c r="AX422" i="1"/>
  <c r="U422" i="1"/>
  <c r="AW422" i="1"/>
  <c r="AV422" i="1"/>
  <c r="AU422" i="1"/>
  <c r="AR422" i="1"/>
  <c r="AQ422" i="1"/>
  <c r="H421" i="1"/>
  <c r="AI421" i="1"/>
  <c r="BI421" i="1"/>
  <c r="BM421" i="1"/>
  <c r="BW421" i="1"/>
  <c r="BX421" i="1"/>
  <c r="BY421" i="1"/>
  <c r="CG421" i="1"/>
  <c r="CF421" i="1"/>
  <c r="BL421" i="1"/>
  <c r="BT421" i="1"/>
  <c r="BU421" i="1"/>
  <c r="BV421" i="1"/>
  <c r="CE421" i="1"/>
  <c r="CD421" i="1"/>
  <c r="BK421" i="1"/>
  <c r="BQ421" i="1"/>
  <c r="BR421" i="1"/>
  <c r="BS421" i="1"/>
  <c r="CC421" i="1"/>
  <c r="CB421" i="1"/>
  <c r="BJ421" i="1"/>
  <c r="BN421" i="1"/>
  <c r="BO421" i="1"/>
  <c r="BP421" i="1"/>
  <c r="CA421" i="1"/>
  <c r="BZ421" i="1"/>
  <c r="AY421" i="1"/>
  <c r="AX421" i="1"/>
  <c r="U421" i="1"/>
  <c r="AW421" i="1"/>
  <c r="AV421" i="1"/>
  <c r="AU421" i="1"/>
  <c r="AR421" i="1"/>
  <c r="AQ421" i="1"/>
  <c r="H420" i="1"/>
  <c r="AI420" i="1"/>
  <c r="BI420" i="1"/>
  <c r="BM420" i="1"/>
  <c r="BW420" i="1"/>
  <c r="BX420" i="1"/>
  <c r="BY420" i="1"/>
  <c r="CG420" i="1"/>
  <c r="CF420" i="1"/>
  <c r="BL420" i="1"/>
  <c r="BT420" i="1"/>
  <c r="BU420" i="1"/>
  <c r="BV420" i="1"/>
  <c r="CE420" i="1"/>
  <c r="CD420" i="1"/>
  <c r="BK420" i="1"/>
  <c r="BQ420" i="1"/>
  <c r="BR420" i="1"/>
  <c r="BS420" i="1"/>
  <c r="CC420" i="1"/>
  <c r="CB420" i="1"/>
  <c r="BJ420" i="1"/>
  <c r="BN420" i="1"/>
  <c r="BO420" i="1"/>
  <c r="BP420" i="1"/>
  <c r="CA420" i="1"/>
  <c r="BZ420" i="1"/>
  <c r="AY420" i="1"/>
  <c r="AX420" i="1"/>
  <c r="U420" i="1"/>
  <c r="AW420" i="1"/>
  <c r="AV420" i="1"/>
  <c r="AU420" i="1"/>
  <c r="AR420" i="1"/>
  <c r="AQ420" i="1"/>
  <c r="H419" i="1"/>
  <c r="AI419" i="1"/>
  <c r="BI419" i="1"/>
  <c r="BM419" i="1"/>
  <c r="BW419" i="1"/>
  <c r="BX419" i="1"/>
  <c r="BY419" i="1"/>
  <c r="CG419" i="1"/>
  <c r="CF419" i="1"/>
  <c r="BL419" i="1"/>
  <c r="BT419" i="1"/>
  <c r="BU419" i="1"/>
  <c r="BV419" i="1"/>
  <c r="CE419" i="1"/>
  <c r="CD419" i="1"/>
  <c r="BK419" i="1"/>
  <c r="BQ419" i="1"/>
  <c r="BR419" i="1"/>
  <c r="BS419" i="1"/>
  <c r="CC419" i="1"/>
  <c r="CB419" i="1"/>
  <c r="BJ419" i="1"/>
  <c r="BN419" i="1"/>
  <c r="BO419" i="1"/>
  <c r="BP419" i="1"/>
  <c r="CA419" i="1"/>
  <c r="BZ419" i="1"/>
  <c r="AY419" i="1"/>
  <c r="AX419" i="1"/>
  <c r="U419" i="1"/>
  <c r="AW419" i="1"/>
  <c r="AV419" i="1"/>
  <c r="AU419" i="1"/>
  <c r="AR419" i="1"/>
  <c r="AQ419" i="1"/>
  <c r="H418" i="1"/>
  <c r="AI418" i="1"/>
  <c r="BI418" i="1"/>
  <c r="BM418" i="1"/>
  <c r="BW418" i="1"/>
  <c r="BX418" i="1"/>
  <c r="BY418" i="1"/>
  <c r="CG418" i="1"/>
  <c r="CF418" i="1"/>
  <c r="BL418" i="1"/>
  <c r="BT418" i="1"/>
  <c r="BU418" i="1"/>
  <c r="BV418" i="1"/>
  <c r="CE418" i="1"/>
  <c r="CD418" i="1"/>
  <c r="BK418" i="1"/>
  <c r="BQ418" i="1"/>
  <c r="BR418" i="1"/>
  <c r="BS418" i="1"/>
  <c r="CC418" i="1"/>
  <c r="CB418" i="1"/>
  <c r="BJ418" i="1"/>
  <c r="BN418" i="1"/>
  <c r="BO418" i="1"/>
  <c r="BP418" i="1"/>
  <c r="CA418" i="1"/>
  <c r="BZ418" i="1"/>
  <c r="AY418" i="1"/>
  <c r="AX418" i="1"/>
  <c r="U418" i="1"/>
  <c r="AW418" i="1"/>
  <c r="AV418" i="1"/>
  <c r="AU418" i="1"/>
  <c r="AR418" i="1"/>
  <c r="AQ418" i="1"/>
  <c r="H417" i="1"/>
  <c r="AI417" i="1"/>
  <c r="BI417" i="1"/>
  <c r="BM417" i="1"/>
  <c r="BW417" i="1"/>
  <c r="BX417" i="1"/>
  <c r="BY417" i="1"/>
  <c r="CG417" i="1"/>
  <c r="CF417" i="1"/>
  <c r="BL417" i="1"/>
  <c r="BT417" i="1"/>
  <c r="BU417" i="1"/>
  <c r="BV417" i="1"/>
  <c r="CE417" i="1"/>
  <c r="CD417" i="1"/>
  <c r="BK417" i="1"/>
  <c r="BQ417" i="1"/>
  <c r="BR417" i="1"/>
  <c r="BS417" i="1"/>
  <c r="CC417" i="1"/>
  <c r="CB417" i="1"/>
  <c r="BJ417" i="1"/>
  <c r="BN417" i="1"/>
  <c r="BO417" i="1"/>
  <c r="BP417" i="1"/>
  <c r="CA417" i="1"/>
  <c r="BZ417" i="1"/>
  <c r="AY417" i="1"/>
  <c r="AX417" i="1"/>
  <c r="U417" i="1"/>
  <c r="AW417" i="1"/>
  <c r="AV417" i="1"/>
  <c r="AU417" i="1"/>
  <c r="AR417" i="1"/>
  <c r="AQ417" i="1"/>
  <c r="H416" i="1"/>
  <c r="AI416" i="1"/>
  <c r="BI416" i="1"/>
  <c r="BM416" i="1"/>
  <c r="BW416" i="1"/>
  <c r="BX416" i="1"/>
  <c r="BY416" i="1"/>
  <c r="CG416" i="1"/>
  <c r="CF416" i="1"/>
  <c r="BL416" i="1"/>
  <c r="BT416" i="1"/>
  <c r="BU416" i="1"/>
  <c r="BV416" i="1"/>
  <c r="CE416" i="1"/>
  <c r="CD416" i="1"/>
  <c r="BK416" i="1"/>
  <c r="BQ416" i="1"/>
  <c r="BR416" i="1"/>
  <c r="BS416" i="1"/>
  <c r="CC416" i="1"/>
  <c r="CB416" i="1"/>
  <c r="BJ416" i="1"/>
  <c r="BN416" i="1"/>
  <c r="BO416" i="1"/>
  <c r="BP416" i="1"/>
  <c r="CA416" i="1"/>
  <c r="BZ416" i="1"/>
  <c r="AY416" i="1"/>
  <c r="AX416" i="1"/>
  <c r="U416" i="1"/>
  <c r="AW416" i="1"/>
  <c r="AV416" i="1"/>
  <c r="AU416" i="1"/>
  <c r="AR416" i="1"/>
  <c r="AQ416" i="1"/>
  <c r="AY415" i="1"/>
  <c r="AX415" i="1"/>
  <c r="U415" i="1"/>
  <c r="AW415" i="1"/>
  <c r="AV415" i="1"/>
  <c r="AU415" i="1"/>
  <c r="AR415" i="1"/>
  <c r="AQ415" i="1"/>
  <c r="H414" i="1"/>
  <c r="AI414" i="1"/>
  <c r="BI414" i="1"/>
  <c r="BM414" i="1"/>
  <c r="BW414" i="1"/>
  <c r="BX414" i="1"/>
  <c r="BY414" i="1"/>
  <c r="CG414" i="1"/>
  <c r="CF414" i="1"/>
  <c r="BL414" i="1"/>
  <c r="BT414" i="1"/>
  <c r="BU414" i="1"/>
  <c r="BV414" i="1"/>
  <c r="CE414" i="1"/>
  <c r="CD414" i="1"/>
  <c r="BK414" i="1"/>
  <c r="BQ414" i="1"/>
  <c r="BR414" i="1"/>
  <c r="BS414" i="1"/>
  <c r="CC414" i="1"/>
  <c r="CB414" i="1"/>
  <c r="BJ414" i="1"/>
  <c r="BN414" i="1"/>
  <c r="BO414" i="1"/>
  <c r="BP414" i="1"/>
  <c r="CA414" i="1"/>
  <c r="BZ414" i="1"/>
  <c r="AY414" i="1"/>
  <c r="AX414" i="1"/>
  <c r="U414" i="1"/>
  <c r="AW414" i="1"/>
  <c r="AV414" i="1"/>
  <c r="AU414" i="1"/>
  <c r="AR414" i="1"/>
  <c r="AQ414" i="1"/>
  <c r="AY413" i="1"/>
  <c r="AX413" i="1"/>
  <c r="U413" i="1"/>
  <c r="AW413" i="1"/>
  <c r="AV413" i="1"/>
  <c r="AU413" i="1"/>
  <c r="BI412" i="1"/>
  <c r="BM412" i="1"/>
  <c r="BW412" i="1"/>
  <c r="BX412" i="1"/>
  <c r="BY412" i="1"/>
  <c r="CG412" i="1"/>
  <c r="CF412" i="1"/>
  <c r="BL412" i="1"/>
  <c r="BT412" i="1"/>
  <c r="BU412" i="1"/>
  <c r="BV412" i="1"/>
  <c r="CE412" i="1"/>
  <c r="CD412" i="1"/>
  <c r="BK412" i="1"/>
  <c r="BQ412" i="1"/>
  <c r="BR412" i="1"/>
  <c r="BS412" i="1"/>
  <c r="CC412" i="1"/>
  <c r="CB412" i="1"/>
  <c r="BJ412" i="1"/>
  <c r="BN412" i="1"/>
  <c r="BO412" i="1"/>
  <c r="BP412" i="1"/>
  <c r="CA412" i="1"/>
  <c r="BZ412" i="1"/>
  <c r="AY412" i="1"/>
  <c r="AX412" i="1"/>
  <c r="AW412" i="1"/>
  <c r="AV412" i="1"/>
  <c r="AU412" i="1"/>
  <c r="H411" i="1"/>
  <c r="AI411" i="1"/>
  <c r="BI411" i="1"/>
  <c r="BM411" i="1"/>
  <c r="BW411" i="1"/>
  <c r="BX411" i="1"/>
  <c r="BY411" i="1"/>
  <c r="CG411" i="1"/>
  <c r="CF411" i="1"/>
  <c r="BL411" i="1"/>
  <c r="BT411" i="1"/>
  <c r="BU411" i="1"/>
  <c r="BV411" i="1"/>
  <c r="CE411" i="1"/>
  <c r="CD411" i="1"/>
  <c r="BK411" i="1"/>
  <c r="BQ411" i="1"/>
  <c r="BR411" i="1"/>
  <c r="BS411" i="1"/>
  <c r="CC411" i="1"/>
  <c r="CB411" i="1"/>
  <c r="BJ411" i="1"/>
  <c r="BN411" i="1"/>
  <c r="BO411" i="1"/>
  <c r="BP411" i="1"/>
  <c r="CA411" i="1"/>
  <c r="BZ411" i="1"/>
  <c r="AY411" i="1"/>
  <c r="AX411" i="1"/>
  <c r="U411" i="1"/>
  <c r="AW411" i="1"/>
  <c r="AV411" i="1"/>
  <c r="AU411" i="1"/>
  <c r="AR411" i="1"/>
  <c r="AQ411" i="1"/>
  <c r="H410" i="1"/>
  <c r="AI410" i="1"/>
  <c r="BI410" i="1"/>
  <c r="BM410" i="1"/>
  <c r="BW410" i="1"/>
  <c r="BX410" i="1"/>
  <c r="BY410" i="1"/>
  <c r="CG410" i="1"/>
  <c r="CF410" i="1"/>
  <c r="BL410" i="1"/>
  <c r="BT410" i="1"/>
  <c r="BU410" i="1"/>
  <c r="BV410" i="1"/>
  <c r="CE410" i="1"/>
  <c r="CD410" i="1"/>
  <c r="BK410" i="1"/>
  <c r="BQ410" i="1"/>
  <c r="BR410" i="1"/>
  <c r="BS410" i="1"/>
  <c r="CC410" i="1"/>
  <c r="CB410" i="1"/>
  <c r="BJ410" i="1"/>
  <c r="BN410" i="1"/>
  <c r="BO410" i="1"/>
  <c r="BP410" i="1"/>
  <c r="CA410" i="1"/>
  <c r="BZ410" i="1"/>
  <c r="AY410" i="1"/>
  <c r="AX410" i="1"/>
  <c r="U410" i="1"/>
  <c r="AW410" i="1"/>
  <c r="AV410" i="1"/>
  <c r="AU410" i="1"/>
  <c r="AR410" i="1"/>
  <c r="AQ410" i="1"/>
  <c r="AY409" i="1"/>
  <c r="AX409" i="1"/>
  <c r="U409" i="1"/>
  <c r="AW409" i="1"/>
  <c r="AV409" i="1"/>
  <c r="AU409" i="1"/>
  <c r="H408" i="1"/>
  <c r="AI408" i="1"/>
  <c r="BI408" i="1"/>
  <c r="BM408" i="1"/>
  <c r="BW408" i="1"/>
  <c r="BX408" i="1"/>
  <c r="BY408" i="1"/>
  <c r="CG408" i="1"/>
  <c r="CF408" i="1"/>
  <c r="BL408" i="1"/>
  <c r="BT408" i="1"/>
  <c r="BU408" i="1"/>
  <c r="BV408" i="1"/>
  <c r="CE408" i="1"/>
  <c r="CD408" i="1"/>
  <c r="BK408" i="1"/>
  <c r="BQ408" i="1"/>
  <c r="BR408" i="1"/>
  <c r="BS408" i="1"/>
  <c r="CC408" i="1"/>
  <c r="CB408" i="1"/>
  <c r="BJ408" i="1"/>
  <c r="BN408" i="1"/>
  <c r="BO408" i="1"/>
  <c r="BP408" i="1"/>
  <c r="CA408" i="1"/>
  <c r="BZ408" i="1"/>
  <c r="AY408" i="1"/>
  <c r="AX408" i="1"/>
  <c r="U408" i="1"/>
  <c r="AW408" i="1"/>
  <c r="AV408" i="1"/>
  <c r="AU408" i="1"/>
  <c r="AR408" i="1"/>
  <c r="AQ408" i="1"/>
  <c r="H407" i="1"/>
  <c r="AI407" i="1"/>
  <c r="BI407" i="1"/>
  <c r="BM407" i="1"/>
  <c r="BW407" i="1"/>
  <c r="BX407" i="1"/>
  <c r="BY407" i="1"/>
  <c r="CG407" i="1"/>
  <c r="CF407" i="1"/>
  <c r="BL407" i="1"/>
  <c r="BT407" i="1"/>
  <c r="BU407" i="1"/>
  <c r="BV407" i="1"/>
  <c r="CE407" i="1"/>
  <c r="CD407" i="1"/>
  <c r="BK407" i="1"/>
  <c r="BQ407" i="1"/>
  <c r="BR407" i="1"/>
  <c r="BS407" i="1"/>
  <c r="CC407" i="1"/>
  <c r="CB407" i="1"/>
  <c r="BJ407" i="1"/>
  <c r="BN407" i="1"/>
  <c r="BO407" i="1"/>
  <c r="BP407" i="1"/>
  <c r="CA407" i="1"/>
  <c r="BZ407" i="1"/>
  <c r="AY407" i="1"/>
  <c r="AX407" i="1"/>
  <c r="U407" i="1"/>
  <c r="AW407" i="1"/>
  <c r="AV407" i="1"/>
  <c r="AU407" i="1"/>
  <c r="AR407" i="1"/>
  <c r="AQ407" i="1"/>
  <c r="AY406" i="1"/>
  <c r="AX406" i="1"/>
  <c r="U406" i="1"/>
  <c r="AW406" i="1"/>
  <c r="AV406" i="1"/>
  <c r="AU406" i="1"/>
  <c r="H405" i="1"/>
  <c r="AI405" i="1"/>
  <c r="BI405" i="1"/>
  <c r="BM405" i="1"/>
  <c r="BW405" i="1"/>
  <c r="BX405" i="1"/>
  <c r="BY405" i="1"/>
  <c r="CG405" i="1"/>
  <c r="CF405" i="1"/>
  <c r="BL405" i="1"/>
  <c r="BT405" i="1"/>
  <c r="BU405" i="1"/>
  <c r="BV405" i="1"/>
  <c r="CE405" i="1"/>
  <c r="CD405" i="1"/>
  <c r="BK405" i="1"/>
  <c r="BQ405" i="1"/>
  <c r="BR405" i="1"/>
  <c r="BS405" i="1"/>
  <c r="CC405" i="1"/>
  <c r="CB405" i="1"/>
  <c r="BJ405" i="1"/>
  <c r="BN405" i="1"/>
  <c r="BO405" i="1"/>
  <c r="BP405" i="1"/>
  <c r="CA405" i="1"/>
  <c r="BZ405" i="1"/>
  <c r="AY405" i="1"/>
  <c r="AX405" i="1"/>
  <c r="U405" i="1"/>
  <c r="AW405" i="1"/>
  <c r="AV405" i="1"/>
  <c r="AU405" i="1"/>
  <c r="AR405" i="1"/>
  <c r="AQ405" i="1"/>
  <c r="H404" i="1"/>
  <c r="AI404" i="1"/>
  <c r="BI404" i="1"/>
  <c r="BM404" i="1"/>
  <c r="BW404" i="1"/>
  <c r="BX404" i="1"/>
  <c r="BY404" i="1"/>
  <c r="CG404" i="1"/>
  <c r="CF404" i="1"/>
  <c r="BL404" i="1"/>
  <c r="BT404" i="1"/>
  <c r="BU404" i="1"/>
  <c r="BV404" i="1"/>
  <c r="CE404" i="1"/>
  <c r="CD404" i="1"/>
  <c r="BK404" i="1"/>
  <c r="BQ404" i="1"/>
  <c r="BR404" i="1"/>
  <c r="BS404" i="1"/>
  <c r="CC404" i="1"/>
  <c r="CB404" i="1"/>
  <c r="BJ404" i="1"/>
  <c r="BN404" i="1"/>
  <c r="BO404" i="1"/>
  <c r="BP404" i="1"/>
  <c r="CA404" i="1"/>
  <c r="BZ404" i="1"/>
  <c r="AY404" i="1"/>
  <c r="AX404" i="1"/>
  <c r="U404" i="1"/>
  <c r="AW404" i="1"/>
  <c r="AV404" i="1"/>
  <c r="AU404" i="1"/>
  <c r="AR404" i="1"/>
  <c r="AQ404" i="1"/>
  <c r="H403" i="1"/>
  <c r="AI403" i="1"/>
  <c r="BI403" i="1"/>
  <c r="BM403" i="1"/>
  <c r="BW403" i="1"/>
  <c r="BX403" i="1"/>
  <c r="BY403" i="1"/>
  <c r="CG403" i="1"/>
  <c r="CF403" i="1"/>
  <c r="BL403" i="1"/>
  <c r="BT403" i="1"/>
  <c r="BU403" i="1"/>
  <c r="BV403" i="1"/>
  <c r="CE403" i="1"/>
  <c r="CD403" i="1"/>
  <c r="BK403" i="1"/>
  <c r="BQ403" i="1"/>
  <c r="BR403" i="1"/>
  <c r="BS403" i="1"/>
  <c r="CC403" i="1"/>
  <c r="CB403" i="1"/>
  <c r="BJ403" i="1"/>
  <c r="BN403" i="1"/>
  <c r="BO403" i="1"/>
  <c r="BP403" i="1"/>
  <c r="CA403" i="1"/>
  <c r="BZ403" i="1"/>
  <c r="AY403" i="1"/>
  <c r="AX403" i="1"/>
  <c r="U403" i="1"/>
  <c r="AW403" i="1"/>
  <c r="AV403" i="1"/>
  <c r="AU403" i="1"/>
  <c r="AR403" i="1"/>
  <c r="AQ403" i="1"/>
  <c r="H402" i="1"/>
  <c r="AI402" i="1"/>
  <c r="BI402" i="1"/>
  <c r="BM402" i="1"/>
  <c r="BW402" i="1"/>
  <c r="BX402" i="1"/>
  <c r="BY402" i="1"/>
  <c r="CG402" i="1"/>
  <c r="CF402" i="1"/>
  <c r="BL402" i="1"/>
  <c r="BT402" i="1"/>
  <c r="BU402" i="1"/>
  <c r="BV402" i="1"/>
  <c r="CE402" i="1"/>
  <c r="CD402" i="1"/>
  <c r="BK402" i="1"/>
  <c r="BQ402" i="1"/>
  <c r="BR402" i="1"/>
  <c r="BS402" i="1"/>
  <c r="CC402" i="1"/>
  <c r="CB402" i="1"/>
  <c r="BJ402" i="1"/>
  <c r="BN402" i="1"/>
  <c r="BO402" i="1"/>
  <c r="BP402" i="1"/>
  <c r="CA402" i="1"/>
  <c r="BZ402" i="1"/>
  <c r="AY402" i="1"/>
  <c r="AX402" i="1"/>
  <c r="U402" i="1"/>
  <c r="AW402" i="1"/>
  <c r="AV402" i="1"/>
  <c r="AU402" i="1"/>
  <c r="AR402" i="1"/>
  <c r="AQ402" i="1"/>
  <c r="BI401" i="1"/>
  <c r="BM401" i="1"/>
  <c r="BW401" i="1"/>
  <c r="BX401" i="1"/>
  <c r="BY401" i="1"/>
  <c r="CG401" i="1"/>
  <c r="CF401" i="1"/>
  <c r="BL401" i="1"/>
  <c r="BT401" i="1"/>
  <c r="BU401" i="1"/>
  <c r="BV401" i="1"/>
  <c r="CE401" i="1"/>
  <c r="CD401" i="1"/>
  <c r="BK401" i="1"/>
  <c r="BQ401" i="1"/>
  <c r="BR401" i="1"/>
  <c r="BS401" i="1"/>
  <c r="CC401" i="1"/>
  <c r="CB401" i="1"/>
  <c r="BJ401" i="1"/>
  <c r="BN401" i="1"/>
  <c r="BO401" i="1"/>
  <c r="BP401" i="1"/>
  <c r="CA401" i="1"/>
  <c r="BZ401" i="1"/>
  <c r="AY401" i="1"/>
  <c r="AX401" i="1"/>
  <c r="U401" i="1"/>
  <c r="AW401" i="1"/>
  <c r="AV401" i="1"/>
  <c r="AU401" i="1"/>
  <c r="H400" i="1"/>
  <c r="AI400" i="1"/>
  <c r="BI400" i="1"/>
  <c r="BM400" i="1"/>
  <c r="BW400" i="1"/>
  <c r="BX400" i="1"/>
  <c r="BY400" i="1"/>
  <c r="CG400" i="1"/>
  <c r="CF400" i="1"/>
  <c r="BL400" i="1"/>
  <c r="BT400" i="1"/>
  <c r="BU400" i="1"/>
  <c r="BV400" i="1"/>
  <c r="CE400" i="1"/>
  <c r="CD400" i="1"/>
  <c r="BK400" i="1"/>
  <c r="BQ400" i="1"/>
  <c r="BR400" i="1"/>
  <c r="BS400" i="1"/>
  <c r="CC400" i="1"/>
  <c r="CB400" i="1"/>
  <c r="BJ400" i="1"/>
  <c r="BN400" i="1"/>
  <c r="BO400" i="1"/>
  <c r="BP400" i="1"/>
  <c r="CA400" i="1"/>
  <c r="BZ400" i="1"/>
  <c r="AY400" i="1"/>
  <c r="AX400" i="1"/>
  <c r="U400" i="1"/>
  <c r="AW400" i="1"/>
  <c r="AV400" i="1"/>
  <c r="AU400" i="1"/>
  <c r="AR400" i="1"/>
  <c r="AQ400" i="1"/>
  <c r="H399" i="1"/>
  <c r="AI399" i="1"/>
  <c r="BI399" i="1"/>
  <c r="BM399" i="1"/>
  <c r="BW399" i="1"/>
  <c r="BX399" i="1"/>
  <c r="BY399" i="1"/>
  <c r="CG399" i="1"/>
  <c r="CF399" i="1"/>
  <c r="BL399" i="1"/>
  <c r="BT399" i="1"/>
  <c r="BU399" i="1"/>
  <c r="BV399" i="1"/>
  <c r="CE399" i="1"/>
  <c r="CD399" i="1"/>
  <c r="BK399" i="1"/>
  <c r="BQ399" i="1"/>
  <c r="BR399" i="1"/>
  <c r="BS399" i="1"/>
  <c r="CC399" i="1"/>
  <c r="CB399" i="1"/>
  <c r="BJ399" i="1"/>
  <c r="BN399" i="1"/>
  <c r="BO399" i="1"/>
  <c r="BP399" i="1"/>
  <c r="CA399" i="1"/>
  <c r="BZ399" i="1"/>
  <c r="AY399" i="1"/>
  <c r="AX399" i="1"/>
  <c r="U399" i="1"/>
  <c r="AW399" i="1"/>
  <c r="AV399" i="1"/>
  <c r="AU399" i="1"/>
  <c r="AR399" i="1"/>
  <c r="AQ399" i="1"/>
  <c r="H398" i="1"/>
  <c r="AI398" i="1"/>
  <c r="BI398" i="1"/>
  <c r="BM398" i="1"/>
  <c r="BW398" i="1"/>
  <c r="BX398" i="1"/>
  <c r="BY398" i="1"/>
  <c r="CG398" i="1"/>
  <c r="CF398" i="1"/>
  <c r="BL398" i="1"/>
  <c r="BT398" i="1"/>
  <c r="BU398" i="1"/>
  <c r="BV398" i="1"/>
  <c r="CE398" i="1"/>
  <c r="CD398" i="1"/>
  <c r="BK398" i="1"/>
  <c r="BQ398" i="1"/>
  <c r="BR398" i="1"/>
  <c r="BS398" i="1"/>
  <c r="CC398" i="1"/>
  <c r="CB398" i="1"/>
  <c r="BJ398" i="1"/>
  <c r="BN398" i="1"/>
  <c r="BO398" i="1"/>
  <c r="BP398" i="1"/>
  <c r="CA398" i="1"/>
  <c r="BZ398" i="1"/>
  <c r="AY398" i="1"/>
  <c r="AX398" i="1"/>
  <c r="U398" i="1"/>
  <c r="AW398" i="1"/>
  <c r="AV398" i="1"/>
  <c r="AU398" i="1"/>
  <c r="AR398" i="1"/>
  <c r="AQ398" i="1"/>
  <c r="H397" i="1"/>
  <c r="AI397" i="1"/>
  <c r="BI397" i="1"/>
  <c r="BM397" i="1"/>
  <c r="BW397" i="1"/>
  <c r="BX397" i="1"/>
  <c r="BY397" i="1"/>
  <c r="CG397" i="1"/>
  <c r="CF397" i="1"/>
  <c r="BL397" i="1"/>
  <c r="BT397" i="1"/>
  <c r="BU397" i="1"/>
  <c r="BV397" i="1"/>
  <c r="CE397" i="1"/>
  <c r="CD397" i="1"/>
  <c r="BK397" i="1"/>
  <c r="BQ397" i="1"/>
  <c r="BR397" i="1"/>
  <c r="BS397" i="1"/>
  <c r="CC397" i="1"/>
  <c r="CB397" i="1"/>
  <c r="BJ397" i="1"/>
  <c r="BN397" i="1"/>
  <c r="BO397" i="1"/>
  <c r="BP397" i="1"/>
  <c r="CA397" i="1"/>
  <c r="BZ397" i="1"/>
  <c r="AY397" i="1"/>
  <c r="AX397" i="1"/>
  <c r="U397" i="1"/>
  <c r="AW397" i="1"/>
  <c r="AV397" i="1"/>
  <c r="AU397" i="1"/>
  <c r="AR397" i="1"/>
  <c r="AQ397" i="1"/>
  <c r="H396" i="1"/>
  <c r="AI396" i="1"/>
  <c r="BI396" i="1"/>
  <c r="BM396" i="1"/>
  <c r="BW396" i="1"/>
  <c r="BX396" i="1"/>
  <c r="BY396" i="1"/>
  <c r="CG396" i="1"/>
  <c r="CF396" i="1"/>
  <c r="BL396" i="1"/>
  <c r="BT396" i="1"/>
  <c r="BU396" i="1"/>
  <c r="BV396" i="1"/>
  <c r="CE396" i="1"/>
  <c r="CD396" i="1"/>
  <c r="BK396" i="1"/>
  <c r="BQ396" i="1"/>
  <c r="BR396" i="1"/>
  <c r="BS396" i="1"/>
  <c r="CC396" i="1"/>
  <c r="CB396" i="1"/>
  <c r="BJ396" i="1"/>
  <c r="BN396" i="1"/>
  <c r="BO396" i="1"/>
  <c r="BP396" i="1"/>
  <c r="CA396" i="1"/>
  <c r="BZ396" i="1"/>
  <c r="AY396" i="1"/>
  <c r="AX396" i="1"/>
  <c r="U396" i="1"/>
  <c r="AW396" i="1"/>
  <c r="AV396" i="1"/>
  <c r="AU396" i="1"/>
  <c r="AR396" i="1"/>
  <c r="AQ396" i="1"/>
  <c r="H395" i="1"/>
  <c r="AI395" i="1"/>
  <c r="BI395" i="1"/>
  <c r="BM395" i="1"/>
  <c r="BW395" i="1"/>
  <c r="BX395" i="1"/>
  <c r="BY395" i="1"/>
  <c r="CG395" i="1"/>
  <c r="CF395" i="1"/>
  <c r="BL395" i="1"/>
  <c r="BT395" i="1"/>
  <c r="BU395" i="1"/>
  <c r="BV395" i="1"/>
  <c r="CE395" i="1"/>
  <c r="CD395" i="1"/>
  <c r="BK395" i="1"/>
  <c r="BQ395" i="1"/>
  <c r="BR395" i="1"/>
  <c r="BS395" i="1"/>
  <c r="CC395" i="1"/>
  <c r="CB395" i="1"/>
  <c r="BJ395" i="1"/>
  <c r="BN395" i="1"/>
  <c r="BO395" i="1"/>
  <c r="BP395" i="1"/>
  <c r="CA395" i="1"/>
  <c r="BZ395" i="1"/>
  <c r="AY395" i="1"/>
  <c r="AX395" i="1"/>
  <c r="U395" i="1"/>
  <c r="AW395" i="1"/>
  <c r="AV395" i="1"/>
  <c r="AU395" i="1"/>
  <c r="AR395" i="1"/>
  <c r="AQ395" i="1"/>
  <c r="BI394" i="1"/>
  <c r="BM394" i="1"/>
  <c r="BW394" i="1"/>
  <c r="BX394" i="1"/>
  <c r="BY394" i="1"/>
  <c r="CG394" i="1"/>
  <c r="CF394" i="1"/>
  <c r="BL394" i="1"/>
  <c r="BT394" i="1"/>
  <c r="BU394" i="1"/>
  <c r="BV394" i="1"/>
  <c r="CE394" i="1"/>
  <c r="CD394" i="1"/>
  <c r="BK394" i="1"/>
  <c r="BQ394" i="1"/>
  <c r="BR394" i="1"/>
  <c r="BS394" i="1"/>
  <c r="CC394" i="1"/>
  <c r="CB394" i="1"/>
  <c r="BJ394" i="1"/>
  <c r="BN394" i="1"/>
  <c r="BO394" i="1"/>
  <c r="BP394" i="1"/>
  <c r="CA394" i="1"/>
  <c r="BZ394" i="1"/>
  <c r="AY394" i="1"/>
  <c r="AX394" i="1"/>
  <c r="U394" i="1"/>
  <c r="AW394" i="1"/>
  <c r="AV394" i="1"/>
  <c r="AU394" i="1"/>
  <c r="BI393" i="1"/>
  <c r="BM393" i="1"/>
  <c r="BW393" i="1"/>
  <c r="BX393" i="1"/>
  <c r="BY393" i="1"/>
  <c r="CG393" i="1"/>
  <c r="CF393" i="1"/>
  <c r="BL393" i="1"/>
  <c r="BT393" i="1"/>
  <c r="BU393" i="1"/>
  <c r="BV393" i="1"/>
  <c r="CE393" i="1"/>
  <c r="CD393" i="1"/>
  <c r="BK393" i="1"/>
  <c r="BQ393" i="1"/>
  <c r="BR393" i="1"/>
  <c r="BS393" i="1"/>
  <c r="CC393" i="1"/>
  <c r="CB393" i="1"/>
  <c r="BJ393" i="1"/>
  <c r="BN393" i="1"/>
  <c r="BO393" i="1"/>
  <c r="BP393" i="1"/>
  <c r="CA393" i="1"/>
  <c r="BZ393" i="1"/>
  <c r="AY393" i="1"/>
  <c r="AX393" i="1"/>
  <c r="U393" i="1"/>
  <c r="AW393" i="1"/>
  <c r="AV393" i="1"/>
  <c r="AU393" i="1"/>
  <c r="H392" i="1"/>
  <c r="AI392" i="1"/>
  <c r="BI392" i="1"/>
  <c r="BM392" i="1"/>
  <c r="BW392" i="1"/>
  <c r="BX392" i="1"/>
  <c r="BY392" i="1"/>
  <c r="CG392" i="1"/>
  <c r="CF392" i="1"/>
  <c r="BL392" i="1"/>
  <c r="BT392" i="1"/>
  <c r="BU392" i="1"/>
  <c r="BV392" i="1"/>
  <c r="CE392" i="1"/>
  <c r="CD392" i="1"/>
  <c r="BK392" i="1"/>
  <c r="BQ392" i="1"/>
  <c r="BR392" i="1"/>
  <c r="BS392" i="1"/>
  <c r="CC392" i="1"/>
  <c r="CB392" i="1"/>
  <c r="BJ392" i="1"/>
  <c r="BN392" i="1"/>
  <c r="BO392" i="1"/>
  <c r="BP392" i="1"/>
  <c r="CA392" i="1"/>
  <c r="BZ392" i="1"/>
  <c r="AY392" i="1"/>
  <c r="AX392" i="1"/>
  <c r="U392" i="1"/>
  <c r="AW392" i="1"/>
  <c r="AV392" i="1"/>
  <c r="AU392" i="1"/>
  <c r="AR392" i="1"/>
  <c r="AQ392" i="1"/>
  <c r="H391" i="1"/>
  <c r="AI391" i="1"/>
  <c r="BI391" i="1"/>
  <c r="BM391" i="1"/>
  <c r="BW391" i="1"/>
  <c r="BX391" i="1"/>
  <c r="BY391" i="1"/>
  <c r="CG391" i="1"/>
  <c r="CF391" i="1"/>
  <c r="BL391" i="1"/>
  <c r="BT391" i="1"/>
  <c r="BU391" i="1"/>
  <c r="BV391" i="1"/>
  <c r="CE391" i="1"/>
  <c r="CD391" i="1"/>
  <c r="BK391" i="1"/>
  <c r="BQ391" i="1"/>
  <c r="BR391" i="1"/>
  <c r="BS391" i="1"/>
  <c r="CC391" i="1"/>
  <c r="CB391" i="1"/>
  <c r="BJ391" i="1"/>
  <c r="BN391" i="1"/>
  <c r="BO391" i="1"/>
  <c r="BP391" i="1"/>
  <c r="CA391" i="1"/>
  <c r="BZ391" i="1"/>
  <c r="AY391" i="1"/>
  <c r="AX391" i="1"/>
  <c r="U391" i="1"/>
  <c r="AW391" i="1"/>
  <c r="AV391" i="1"/>
  <c r="AU391" i="1"/>
  <c r="AR391" i="1"/>
  <c r="AQ391" i="1"/>
  <c r="H390" i="1"/>
  <c r="AI390" i="1"/>
  <c r="BI390" i="1"/>
  <c r="BM390" i="1"/>
  <c r="BW390" i="1"/>
  <c r="BX390" i="1"/>
  <c r="BY390" i="1"/>
  <c r="CG390" i="1"/>
  <c r="CF390" i="1"/>
  <c r="BL390" i="1"/>
  <c r="BT390" i="1"/>
  <c r="BU390" i="1"/>
  <c r="BV390" i="1"/>
  <c r="CE390" i="1"/>
  <c r="CD390" i="1"/>
  <c r="BK390" i="1"/>
  <c r="BQ390" i="1"/>
  <c r="BR390" i="1"/>
  <c r="BS390" i="1"/>
  <c r="CC390" i="1"/>
  <c r="CB390" i="1"/>
  <c r="BJ390" i="1"/>
  <c r="BN390" i="1"/>
  <c r="BO390" i="1"/>
  <c r="BP390" i="1"/>
  <c r="CA390" i="1"/>
  <c r="BZ390" i="1"/>
  <c r="AY390" i="1"/>
  <c r="AX390" i="1"/>
  <c r="U390" i="1"/>
  <c r="AW390" i="1"/>
  <c r="AV390" i="1"/>
  <c r="AU390" i="1"/>
  <c r="AR390" i="1"/>
  <c r="AQ390" i="1"/>
  <c r="H389" i="1"/>
  <c r="AI389" i="1"/>
  <c r="BI389" i="1"/>
  <c r="BM389" i="1"/>
  <c r="BW389" i="1"/>
  <c r="BX389" i="1"/>
  <c r="BY389" i="1"/>
  <c r="CG389" i="1"/>
  <c r="CF389" i="1"/>
  <c r="BL389" i="1"/>
  <c r="BT389" i="1"/>
  <c r="BU389" i="1"/>
  <c r="BV389" i="1"/>
  <c r="CE389" i="1"/>
  <c r="CD389" i="1"/>
  <c r="BK389" i="1"/>
  <c r="BQ389" i="1"/>
  <c r="BR389" i="1"/>
  <c r="BS389" i="1"/>
  <c r="CC389" i="1"/>
  <c r="CB389" i="1"/>
  <c r="BJ389" i="1"/>
  <c r="BN389" i="1"/>
  <c r="BO389" i="1"/>
  <c r="BP389" i="1"/>
  <c r="CA389" i="1"/>
  <c r="BZ389" i="1"/>
  <c r="AY389" i="1"/>
  <c r="AX389" i="1"/>
  <c r="U389" i="1"/>
  <c r="AW389" i="1"/>
  <c r="AV389" i="1"/>
  <c r="AU389" i="1"/>
  <c r="AR389" i="1"/>
  <c r="AQ389" i="1"/>
  <c r="H388" i="1"/>
  <c r="AI388" i="1"/>
  <c r="BI388" i="1"/>
  <c r="BM388" i="1"/>
  <c r="BW388" i="1"/>
  <c r="BX388" i="1"/>
  <c r="BY388" i="1"/>
  <c r="CG388" i="1"/>
  <c r="CF388" i="1"/>
  <c r="BL388" i="1"/>
  <c r="BT388" i="1"/>
  <c r="BU388" i="1"/>
  <c r="BV388" i="1"/>
  <c r="CE388" i="1"/>
  <c r="CD388" i="1"/>
  <c r="BK388" i="1"/>
  <c r="BQ388" i="1"/>
  <c r="BR388" i="1"/>
  <c r="BS388" i="1"/>
  <c r="CC388" i="1"/>
  <c r="CB388" i="1"/>
  <c r="BJ388" i="1"/>
  <c r="BN388" i="1"/>
  <c r="BO388" i="1"/>
  <c r="BP388" i="1"/>
  <c r="CA388" i="1"/>
  <c r="BZ388" i="1"/>
  <c r="AY388" i="1"/>
  <c r="AX388" i="1"/>
  <c r="U388" i="1"/>
  <c r="AW388" i="1"/>
  <c r="AV388" i="1"/>
  <c r="AU388" i="1"/>
  <c r="AR388" i="1"/>
  <c r="AQ388" i="1"/>
  <c r="H387" i="1"/>
  <c r="AI387" i="1"/>
  <c r="BI387" i="1"/>
  <c r="BM387" i="1"/>
  <c r="BW387" i="1"/>
  <c r="BX387" i="1"/>
  <c r="BY387" i="1"/>
  <c r="CG387" i="1"/>
  <c r="CF387" i="1"/>
  <c r="BL387" i="1"/>
  <c r="BT387" i="1"/>
  <c r="BU387" i="1"/>
  <c r="BV387" i="1"/>
  <c r="CE387" i="1"/>
  <c r="CD387" i="1"/>
  <c r="BK387" i="1"/>
  <c r="BQ387" i="1"/>
  <c r="BR387" i="1"/>
  <c r="BS387" i="1"/>
  <c r="CC387" i="1"/>
  <c r="CB387" i="1"/>
  <c r="BJ387" i="1"/>
  <c r="BN387" i="1"/>
  <c r="BO387" i="1"/>
  <c r="BP387" i="1"/>
  <c r="CA387" i="1"/>
  <c r="BZ387" i="1"/>
  <c r="AY387" i="1"/>
  <c r="AX387" i="1"/>
  <c r="U387" i="1"/>
  <c r="V387" i="1"/>
  <c r="AW387" i="1"/>
  <c r="AV387" i="1"/>
  <c r="AU387" i="1"/>
  <c r="AR387" i="1"/>
  <c r="AQ387" i="1"/>
  <c r="AY386" i="1"/>
  <c r="AX386" i="1"/>
  <c r="U386" i="1"/>
  <c r="AW386" i="1"/>
  <c r="AV386" i="1"/>
  <c r="AU386" i="1"/>
  <c r="H385" i="1"/>
  <c r="AI385" i="1"/>
  <c r="BI385" i="1"/>
  <c r="BM385" i="1"/>
  <c r="BW385" i="1"/>
  <c r="BX385" i="1"/>
  <c r="BY385" i="1"/>
  <c r="CG385" i="1"/>
  <c r="CF385" i="1"/>
  <c r="BL385" i="1"/>
  <c r="BT385" i="1"/>
  <c r="BU385" i="1"/>
  <c r="BV385" i="1"/>
  <c r="CE385" i="1"/>
  <c r="CD385" i="1"/>
  <c r="BK385" i="1"/>
  <c r="BQ385" i="1"/>
  <c r="BR385" i="1"/>
  <c r="BS385" i="1"/>
  <c r="CC385" i="1"/>
  <c r="CB385" i="1"/>
  <c r="BJ385" i="1"/>
  <c r="BN385" i="1"/>
  <c r="BO385" i="1"/>
  <c r="BP385" i="1"/>
  <c r="CA385" i="1"/>
  <c r="BZ385" i="1"/>
  <c r="AY385" i="1"/>
  <c r="AX385" i="1"/>
  <c r="U385" i="1"/>
  <c r="AW385" i="1"/>
  <c r="AV385" i="1"/>
  <c r="AU385" i="1"/>
  <c r="AR385" i="1"/>
  <c r="AQ385" i="1"/>
  <c r="H384" i="1"/>
  <c r="AI384" i="1"/>
  <c r="BI384" i="1"/>
  <c r="BM384" i="1"/>
  <c r="BW384" i="1"/>
  <c r="BX384" i="1"/>
  <c r="BY384" i="1"/>
  <c r="CG384" i="1"/>
  <c r="CF384" i="1"/>
  <c r="BL384" i="1"/>
  <c r="BT384" i="1"/>
  <c r="BU384" i="1"/>
  <c r="BV384" i="1"/>
  <c r="CE384" i="1"/>
  <c r="CD384" i="1"/>
  <c r="BK384" i="1"/>
  <c r="BQ384" i="1"/>
  <c r="BR384" i="1"/>
  <c r="BS384" i="1"/>
  <c r="CC384" i="1"/>
  <c r="CB384" i="1"/>
  <c r="BJ384" i="1"/>
  <c r="BN384" i="1"/>
  <c r="BO384" i="1"/>
  <c r="BP384" i="1"/>
  <c r="CA384" i="1"/>
  <c r="BZ384" i="1"/>
  <c r="AY384" i="1"/>
  <c r="AX384" i="1"/>
  <c r="U384" i="1"/>
  <c r="AW384" i="1"/>
  <c r="AV384" i="1"/>
  <c r="AU384" i="1"/>
  <c r="AR384" i="1"/>
  <c r="AQ384" i="1"/>
  <c r="H383" i="1"/>
  <c r="AI383" i="1"/>
  <c r="BI383" i="1"/>
  <c r="BM383" i="1"/>
  <c r="BW383" i="1"/>
  <c r="BX383" i="1"/>
  <c r="BY383" i="1"/>
  <c r="CG383" i="1"/>
  <c r="CF383" i="1"/>
  <c r="BL383" i="1"/>
  <c r="BT383" i="1"/>
  <c r="BU383" i="1"/>
  <c r="BV383" i="1"/>
  <c r="CE383" i="1"/>
  <c r="CD383" i="1"/>
  <c r="BK383" i="1"/>
  <c r="BQ383" i="1"/>
  <c r="BR383" i="1"/>
  <c r="BS383" i="1"/>
  <c r="CC383" i="1"/>
  <c r="CB383" i="1"/>
  <c r="BJ383" i="1"/>
  <c r="BN383" i="1"/>
  <c r="BO383" i="1"/>
  <c r="BP383" i="1"/>
  <c r="CA383" i="1"/>
  <c r="BZ383" i="1"/>
  <c r="AY383" i="1"/>
  <c r="AX383" i="1"/>
  <c r="U383" i="1"/>
  <c r="AW383" i="1"/>
  <c r="AV383" i="1"/>
  <c r="AU383" i="1"/>
  <c r="AR383" i="1"/>
  <c r="AQ383" i="1"/>
  <c r="H382" i="1"/>
  <c r="AI382" i="1"/>
  <c r="BI382" i="1"/>
  <c r="BM382" i="1"/>
  <c r="BW382" i="1"/>
  <c r="BX382" i="1"/>
  <c r="BY382" i="1"/>
  <c r="CG382" i="1"/>
  <c r="CF382" i="1"/>
  <c r="BL382" i="1"/>
  <c r="BT382" i="1"/>
  <c r="BU382" i="1"/>
  <c r="BV382" i="1"/>
  <c r="CE382" i="1"/>
  <c r="CD382" i="1"/>
  <c r="BK382" i="1"/>
  <c r="BQ382" i="1"/>
  <c r="BR382" i="1"/>
  <c r="BS382" i="1"/>
  <c r="CC382" i="1"/>
  <c r="CB382" i="1"/>
  <c r="BJ382" i="1"/>
  <c r="BN382" i="1"/>
  <c r="BO382" i="1"/>
  <c r="BP382" i="1"/>
  <c r="CA382" i="1"/>
  <c r="BZ382" i="1"/>
  <c r="AY382" i="1"/>
  <c r="AX382" i="1"/>
  <c r="U382" i="1"/>
  <c r="AW382" i="1"/>
  <c r="AV382" i="1"/>
  <c r="AU382" i="1"/>
  <c r="AR382" i="1"/>
  <c r="AQ382" i="1"/>
  <c r="AY381" i="1"/>
  <c r="AX381" i="1"/>
  <c r="U381" i="1"/>
  <c r="AW381" i="1"/>
  <c r="AV381" i="1"/>
  <c r="AU381" i="1"/>
  <c r="AY380" i="1"/>
  <c r="AX380" i="1"/>
  <c r="U380" i="1"/>
  <c r="AW380" i="1"/>
  <c r="AV380" i="1"/>
  <c r="AU380" i="1"/>
  <c r="AR380" i="1"/>
  <c r="AQ380" i="1"/>
  <c r="H379" i="1"/>
  <c r="AI379" i="1"/>
  <c r="BI379" i="1"/>
  <c r="BM379" i="1"/>
  <c r="BW379" i="1"/>
  <c r="BX379" i="1"/>
  <c r="BY379" i="1"/>
  <c r="CG379" i="1"/>
  <c r="CF379" i="1"/>
  <c r="BL379" i="1"/>
  <c r="BT379" i="1"/>
  <c r="BU379" i="1"/>
  <c r="BV379" i="1"/>
  <c r="CE379" i="1"/>
  <c r="CD379" i="1"/>
  <c r="BK379" i="1"/>
  <c r="BQ379" i="1"/>
  <c r="BR379" i="1"/>
  <c r="BS379" i="1"/>
  <c r="CC379" i="1"/>
  <c r="CB379" i="1"/>
  <c r="BJ379" i="1"/>
  <c r="BN379" i="1"/>
  <c r="BO379" i="1"/>
  <c r="BP379" i="1"/>
  <c r="CA379" i="1"/>
  <c r="BZ379" i="1"/>
  <c r="AY379" i="1"/>
  <c r="AX379" i="1"/>
  <c r="U379" i="1"/>
  <c r="AW379" i="1"/>
  <c r="AV379" i="1"/>
  <c r="AU379" i="1"/>
  <c r="AR379" i="1"/>
  <c r="AQ379" i="1"/>
  <c r="H378" i="1"/>
  <c r="AI378" i="1"/>
  <c r="BI378" i="1"/>
  <c r="BM378" i="1"/>
  <c r="BW378" i="1"/>
  <c r="BX378" i="1"/>
  <c r="BY378" i="1"/>
  <c r="CG378" i="1"/>
  <c r="CF378" i="1"/>
  <c r="BL378" i="1"/>
  <c r="BT378" i="1"/>
  <c r="BU378" i="1"/>
  <c r="BV378" i="1"/>
  <c r="CE378" i="1"/>
  <c r="CD378" i="1"/>
  <c r="BK378" i="1"/>
  <c r="BQ378" i="1"/>
  <c r="BR378" i="1"/>
  <c r="BS378" i="1"/>
  <c r="CC378" i="1"/>
  <c r="CB378" i="1"/>
  <c r="BJ378" i="1"/>
  <c r="BN378" i="1"/>
  <c r="BO378" i="1"/>
  <c r="BP378" i="1"/>
  <c r="CA378" i="1"/>
  <c r="BZ378" i="1"/>
  <c r="AY378" i="1"/>
  <c r="AX378" i="1"/>
  <c r="U378" i="1"/>
  <c r="AW378" i="1"/>
  <c r="AV378" i="1"/>
  <c r="AU378" i="1"/>
  <c r="AR378" i="1"/>
  <c r="AQ378" i="1"/>
  <c r="H377" i="1"/>
  <c r="AI377" i="1"/>
  <c r="BI377" i="1"/>
  <c r="BM377" i="1"/>
  <c r="BW377" i="1"/>
  <c r="BX377" i="1"/>
  <c r="BY377" i="1"/>
  <c r="CG377" i="1"/>
  <c r="CF377" i="1"/>
  <c r="BL377" i="1"/>
  <c r="BT377" i="1"/>
  <c r="BU377" i="1"/>
  <c r="BV377" i="1"/>
  <c r="CE377" i="1"/>
  <c r="CD377" i="1"/>
  <c r="BK377" i="1"/>
  <c r="BQ377" i="1"/>
  <c r="BR377" i="1"/>
  <c r="BS377" i="1"/>
  <c r="CC377" i="1"/>
  <c r="CB377" i="1"/>
  <c r="BJ377" i="1"/>
  <c r="BN377" i="1"/>
  <c r="BO377" i="1"/>
  <c r="BP377" i="1"/>
  <c r="CA377" i="1"/>
  <c r="BZ377" i="1"/>
  <c r="AY377" i="1"/>
  <c r="AX377" i="1"/>
  <c r="U377" i="1"/>
  <c r="AW377" i="1"/>
  <c r="AV377" i="1"/>
  <c r="AU377" i="1"/>
  <c r="AR377" i="1"/>
  <c r="AQ377" i="1"/>
  <c r="AY376" i="1"/>
  <c r="AX376" i="1"/>
  <c r="U376" i="1"/>
  <c r="AW376" i="1"/>
  <c r="AV376" i="1"/>
  <c r="AU376" i="1"/>
  <c r="H375" i="1"/>
  <c r="AI375" i="1"/>
  <c r="BI375" i="1"/>
  <c r="BM375" i="1"/>
  <c r="BW375" i="1"/>
  <c r="BX375" i="1"/>
  <c r="BY375" i="1"/>
  <c r="CG375" i="1"/>
  <c r="CF375" i="1"/>
  <c r="BL375" i="1"/>
  <c r="BT375" i="1"/>
  <c r="BU375" i="1"/>
  <c r="BV375" i="1"/>
  <c r="CE375" i="1"/>
  <c r="CD375" i="1"/>
  <c r="BK375" i="1"/>
  <c r="BQ375" i="1"/>
  <c r="BR375" i="1"/>
  <c r="BS375" i="1"/>
  <c r="CC375" i="1"/>
  <c r="CB375" i="1"/>
  <c r="BJ375" i="1"/>
  <c r="BN375" i="1"/>
  <c r="BO375" i="1"/>
  <c r="BP375" i="1"/>
  <c r="CA375" i="1"/>
  <c r="BZ375" i="1"/>
  <c r="AY375" i="1"/>
  <c r="AX375" i="1"/>
  <c r="U375" i="1"/>
  <c r="AW375" i="1"/>
  <c r="AV375" i="1"/>
  <c r="AU375" i="1"/>
  <c r="AR375" i="1"/>
  <c r="AQ375" i="1"/>
  <c r="BI374" i="1"/>
  <c r="BM374" i="1"/>
  <c r="BW374" i="1"/>
  <c r="BX374" i="1"/>
  <c r="BY374" i="1"/>
  <c r="CG374" i="1"/>
  <c r="CF374" i="1"/>
  <c r="BL374" i="1"/>
  <c r="BT374" i="1"/>
  <c r="BU374" i="1"/>
  <c r="BV374" i="1"/>
  <c r="CE374" i="1"/>
  <c r="CD374" i="1"/>
  <c r="BK374" i="1"/>
  <c r="BQ374" i="1"/>
  <c r="BR374" i="1"/>
  <c r="BS374" i="1"/>
  <c r="CC374" i="1"/>
  <c r="CB374" i="1"/>
  <c r="BJ374" i="1"/>
  <c r="BN374" i="1"/>
  <c r="BO374" i="1"/>
  <c r="BP374" i="1"/>
  <c r="CA374" i="1"/>
  <c r="BZ374" i="1"/>
  <c r="AY374" i="1"/>
  <c r="AX374" i="1"/>
  <c r="AW374" i="1"/>
  <c r="AV374" i="1"/>
  <c r="AU374" i="1"/>
  <c r="H373" i="1"/>
  <c r="AI373" i="1"/>
  <c r="BI373" i="1"/>
  <c r="BM373" i="1"/>
  <c r="BW373" i="1"/>
  <c r="BX373" i="1"/>
  <c r="BY373" i="1"/>
  <c r="CG373" i="1"/>
  <c r="CF373" i="1"/>
  <c r="BL373" i="1"/>
  <c r="BT373" i="1"/>
  <c r="BU373" i="1"/>
  <c r="BV373" i="1"/>
  <c r="CE373" i="1"/>
  <c r="CD373" i="1"/>
  <c r="BK373" i="1"/>
  <c r="BQ373" i="1"/>
  <c r="BR373" i="1"/>
  <c r="BS373" i="1"/>
  <c r="CC373" i="1"/>
  <c r="CB373" i="1"/>
  <c r="BJ373" i="1"/>
  <c r="BN373" i="1"/>
  <c r="BO373" i="1"/>
  <c r="BP373" i="1"/>
  <c r="CA373" i="1"/>
  <c r="BZ373" i="1"/>
  <c r="AY373" i="1"/>
  <c r="AX373" i="1"/>
  <c r="U373" i="1"/>
  <c r="AW373" i="1"/>
  <c r="AV373" i="1"/>
  <c r="AU373" i="1"/>
  <c r="AR373" i="1"/>
  <c r="AQ373" i="1"/>
  <c r="H372" i="1"/>
  <c r="AI372" i="1"/>
  <c r="BI372" i="1"/>
  <c r="BM372" i="1"/>
  <c r="BW372" i="1"/>
  <c r="BX372" i="1"/>
  <c r="BY372" i="1"/>
  <c r="CG372" i="1"/>
  <c r="CF372" i="1"/>
  <c r="BL372" i="1"/>
  <c r="BT372" i="1"/>
  <c r="BU372" i="1"/>
  <c r="BV372" i="1"/>
  <c r="CE372" i="1"/>
  <c r="CD372" i="1"/>
  <c r="BK372" i="1"/>
  <c r="BQ372" i="1"/>
  <c r="BR372" i="1"/>
  <c r="BS372" i="1"/>
  <c r="CC372" i="1"/>
  <c r="CB372" i="1"/>
  <c r="BJ372" i="1"/>
  <c r="BN372" i="1"/>
  <c r="BO372" i="1"/>
  <c r="BP372" i="1"/>
  <c r="CA372" i="1"/>
  <c r="BZ372" i="1"/>
  <c r="AY372" i="1"/>
  <c r="AX372" i="1"/>
  <c r="U372" i="1"/>
  <c r="AW372" i="1"/>
  <c r="AV372" i="1"/>
  <c r="AU372" i="1"/>
  <c r="AR372" i="1"/>
  <c r="AQ372" i="1"/>
  <c r="H371" i="1"/>
  <c r="AI371" i="1"/>
  <c r="BI371" i="1"/>
  <c r="BM371" i="1"/>
  <c r="BW371" i="1"/>
  <c r="BX371" i="1"/>
  <c r="BY371" i="1"/>
  <c r="CG371" i="1"/>
  <c r="CF371" i="1"/>
  <c r="BL371" i="1"/>
  <c r="BT371" i="1"/>
  <c r="BU371" i="1"/>
  <c r="BV371" i="1"/>
  <c r="CE371" i="1"/>
  <c r="CD371" i="1"/>
  <c r="BK371" i="1"/>
  <c r="BQ371" i="1"/>
  <c r="BR371" i="1"/>
  <c r="BS371" i="1"/>
  <c r="CC371" i="1"/>
  <c r="CB371" i="1"/>
  <c r="BJ371" i="1"/>
  <c r="BN371" i="1"/>
  <c r="BO371" i="1"/>
  <c r="BP371" i="1"/>
  <c r="CA371" i="1"/>
  <c r="BZ371" i="1"/>
  <c r="AY371" i="1"/>
  <c r="AX371" i="1"/>
  <c r="U371" i="1"/>
  <c r="AW371" i="1"/>
  <c r="AV371" i="1"/>
  <c r="AU371" i="1"/>
  <c r="AR371" i="1"/>
  <c r="AQ371" i="1"/>
  <c r="H370" i="1"/>
  <c r="AI370" i="1"/>
  <c r="BI370" i="1"/>
  <c r="BM370" i="1"/>
  <c r="BW370" i="1"/>
  <c r="BX370" i="1"/>
  <c r="BY370" i="1"/>
  <c r="CG370" i="1"/>
  <c r="CF370" i="1"/>
  <c r="BL370" i="1"/>
  <c r="BT370" i="1"/>
  <c r="BU370" i="1"/>
  <c r="BV370" i="1"/>
  <c r="CE370" i="1"/>
  <c r="CD370" i="1"/>
  <c r="BK370" i="1"/>
  <c r="BQ370" i="1"/>
  <c r="BR370" i="1"/>
  <c r="BS370" i="1"/>
  <c r="CC370" i="1"/>
  <c r="CB370" i="1"/>
  <c r="BJ370" i="1"/>
  <c r="BN370" i="1"/>
  <c r="BO370" i="1"/>
  <c r="BP370" i="1"/>
  <c r="CA370" i="1"/>
  <c r="BZ370" i="1"/>
  <c r="AY370" i="1"/>
  <c r="AX370" i="1"/>
  <c r="U370" i="1"/>
  <c r="AW370" i="1"/>
  <c r="AV370" i="1"/>
  <c r="AU370" i="1"/>
  <c r="AR370" i="1"/>
  <c r="AQ370" i="1"/>
  <c r="AY369" i="1"/>
  <c r="AX369" i="1"/>
  <c r="U369" i="1"/>
  <c r="AW369" i="1"/>
  <c r="AV369" i="1"/>
  <c r="AU369" i="1"/>
  <c r="AR369" i="1"/>
  <c r="AQ369" i="1"/>
  <c r="AY368" i="1"/>
  <c r="AX368" i="1"/>
  <c r="U368" i="1"/>
  <c r="AW368" i="1"/>
  <c r="AV368" i="1"/>
  <c r="AU368" i="1"/>
  <c r="H367" i="1"/>
  <c r="AI367" i="1"/>
  <c r="BI367" i="1"/>
  <c r="BM367" i="1"/>
  <c r="BW367" i="1"/>
  <c r="BX367" i="1"/>
  <c r="BY367" i="1"/>
  <c r="CG367" i="1"/>
  <c r="CF367" i="1"/>
  <c r="BL367" i="1"/>
  <c r="BT367" i="1"/>
  <c r="BU367" i="1"/>
  <c r="BV367" i="1"/>
  <c r="CE367" i="1"/>
  <c r="CD367" i="1"/>
  <c r="BK367" i="1"/>
  <c r="BQ367" i="1"/>
  <c r="BR367" i="1"/>
  <c r="BS367" i="1"/>
  <c r="CC367" i="1"/>
  <c r="CB367" i="1"/>
  <c r="BJ367" i="1"/>
  <c r="BN367" i="1"/>
  <c r="BO367" i="1"/>
  <c r="BP367" i="1"/>
  <c r="CA367" i="1"/>
  <c r="BZ367" i="1"/>
  <c r="AY367" i="1"/>
  <c r="AX367" i="1"/>
  <c r="U367" i="1"/>
  <c r="AW367" i="1"/>
  <c r="AV367" i="1"/>
  <c r="AU367" i="1"/>
  <c r="AR367" i="1"/>
  <c r="AQ367" i="1"/>
  <c r="H366" i="1"/>
  <c r="AI366" i="1"/>
  <c r="BI366" i="1"/>
  <c r="BM366" i="1"/>
  <c r="BW366" i="1"/>
  <c r="BX366" i="1"/>
  <c r="BY366" i="1"/>
  <c r="CG366" i="1"/>
  <c r="CF366" i="1"/>
  <c r="BL366" i="1"/>
  <c r="BT366" i="1"/>
  <c r="BU366" i="1"/>
  <c r="BV366" i="1"/>
  <c r="CE366" i="1"/>
  <c r="CD366" i="1"/>
  <c r="BK366" i="1"/>
  <c r="BQ366" i="1"/>
  <c r="BR366" i="1"/>
  <c r="BS366" i="1"/>
  <c r="CC366" i="1"/>
  <c r="CB366" i="1"/>
  <c r="BJ366" i="1"/>
  <c r="BN366" i="1"/>
  <c r="BO366" i="1"/>
  <c r="BP366" i="1"/>
  <c r="CA366" i="1"/>
  <c r="BZ366" i="1"/>
  <c r="AY366" i="1"/>
  <c r="AX366" i="1"/>
  <c r="U366" i="1"/>
  <c r="AW366" i="1"/>
  <c r="AV366" i="1"/>
  <c r="AU366" i="1"/>
  <c r="AR366" i="1"/>
  <c r="AQ366" i="1"/>
  <c r="H365" i="1"/>
  <c r="AI365" i="1"/>
  <c r="BI365" i="1"/>
  <c r="BM365" i="1"/>
  <c r="BW365" i="1"/>
  <c r="BX365" i="1"/>
  <c r="BY365" i="1"/>
  <c r="CG365" i="1"/>
  <c r="CF365" i="1"/>
  <c r="BL365" i="1"/>
  <c r="BT365" i="1"/>
  <c r="BU365" i="1"/>
  <c r="BV365" i="1"/>
  <c r="CE365" i="1"/>
  <c r="CD365" i="1"/>
  <c r="BK365" i="1"/>
  <c r="BQ365" i="1"/>
  <c r="BR365" i="1"/>
  <c r="BS365" i="1"/>
  <c r="CC365" i="1"/>
  <c r="CB365" i="1"/>
  <c r="BJ365" i="1"/>
  <c r="BN365" i="1"/>
  <c r="BO365" i="1"/>
  <c r="BP365" i="1"/>
  <c r="CA365" i="1"/>
  <c r="BZ365" i="1"/>
  <c r="AY365" i="1"/>
  <c r="AX365" i="1"/>
  <c r="U365" i="1"/>
  <c r="AW365" i="1"/>
  <c r="AV365" i="1"/>
  <c r="AU365" i="1"/>
  <c r="AR365" i="1"/>
  <c r="AQ365" i="1"/>
  <c r="H364" i="1"/>
  <c r="AI364" i="1"/>
  <c r="BI364" i="1"/>
  <c r="BM364" i="1"/>
  <c r="BW364" i="1"/>
  <c r="BX364" i="1"/>
  <c r="BY364" i="1"/>
  <c r="CG364" i="1"/>
  <c r="CF364" i="1"/>
  <c r="BL364" i="1"/>
  <c r="BT364" i="1"/>
  <c r="BU364" i="1"/>
  <c r="BV364" i="1"/>
  <c r="CE364" i="1"/>
  <c r="CD364" i="1"/>
  <c r="BK364" i="1"/>
  <c r="BQ364" i="1"/>
  <c r="BR364" i="1"/>
  <c r="BS364" i="1"/>
  <c r="CC364" i="1"/>
  <c r="CB364" i="1"/>
  <c r="BJ364" i="1"/>
  <c r="BN364" i="1"/>
  <c r="BO364" i="1"/>
  <c r="BP364" i="1"/>
  <c r="CA364" i="1"/>
  <c r="BZ364" i="1"/>
  <c r="AY364" i="1"/>
  <c r="AX364" i="1"/>
  <c r="U364" i="1"/>
  <c r="AW364" i="1"/>
  <c r="AV364" i="1"/>
  <c r="AU364" i="1"/>
  <c r="AR364" i="1"/>
  <c r="AQ364" i="1"/>
  <c r="H363" i="1"/>
  <c r="AI363" i="1"/>
  <c r="BI363" i="1"/>
  <c r="BM363" i="1"/>
  <c r="BW363" i="1"/>
  <c r="BX363" i="1"/>
  <c r="BY363" i="1"/>
  <c r="CG363" i="1"/>
  <c r="CF363" i="1"/>
  <c r="BL363" i="1"/>
  <c r="BT363" i="1"/>
  <c r="BU363" i="1"/>
  <c r="BV363" i="1"/>
  <c r="CE363" i="1"/>
  <c r="CD363" i="1"/>
  <c r="BK363" i="1"/>
  <c r="BQ363" i="1"/>
  <c r="BR363" i="1"/>
  <c r="BS363" i="1"/>
  <c r="CC363" i="1"/>
  <c r="CB363" i="1"/>
  <c r="BJ363" i="1"/>
  <c r="BN363" i="1"/>
  <c r="BO363" i="1"/>
  <c r="BP363" i="1"/>
  <c r="CA363" i="1"/>
  <c r="BZ363" i="1"/>
  <c r="AY363" i="1"/>
  <c r="AX363" i="1"/>
  <c r="U363" i="1"/>
  <c r="AW363" i="1"/>
  <c r="AV363" i="1"/>
  <c r="AU363" i="1"/>
  <c r="AR363" i="1"/>
  <c r="AQ363" i="1"/>
  <c r="H362" i="1"/>
  <c r="AI362" i="1"/>
  <c r="BI362" i="1"/>
  <c r="BM362" i="1"/>
  <c r="BW362" i="1"/>
  <c r="BX362" i="1"/>
  <c r="BY362" i="1"/>
  <c r="CG362" i="1"/>
  <c r="CF362" i="1"/>
  <c r="BL362" i="1"/>
  <c r="BT362" i="1"/>
  <c r="BU362" i="1"/>
  <c r="BV362" i="1"/>
  <c r="CE362" i="1"/>
  <c r="CD362" i="1"/>
  <c r="BK362" i="1"/>
  <c r="BQ362" i="1"/>
  <c r="BR362" i="1"/>
  <c r="BS362" i="1"/>
  <c r="CC362" i="1"/>
  <c r="CB362" i="1"/>
  <c r="BJ362" i="1"/>
  <c r="BN362" i="1"/>
  <c r="BO362" i="1"/>
  <c r="BP362" i="1"/>
  <c r="CA362" i="1"/>
  <c r="BZ362" i="1"/>
  <c r="AY362" i="1"/>
  <c r="AX362" i="1"/>
  <c r="U362" i="1"/>
  <c r="AW362" i="1"/>
  <c r="AV362" i="1"/>
  <c r="AU362" i="1"/>
  <c r="AR362" i="1"/>
  <c r="AQ362" i="1"/>
  <c r="H361" i="1"/>
  <c r="AI361" i="1"/>
  <c r="BI361" i="1"/>
  <c r="BM361" i="1"/>
  <c r="BW361" i="1"/>
  <c r="BX361" i="1"/>
  <c r="BY361" i="1"/>
  <c r="CG361" i="1"/>
  <c r="CF361" i="1"/>
  <c r="BL361" i="1"/>
  <c r="BT361" i="1"/>
  <c r="BU361" i="1"/>
  <c r="BV361" i="1"/>
  <c r="CE361" i="1"/>
  <c r="CD361" i="1"/>
  <c r="BK361" i="1"/>
  <c r="BQ361" i="1"/>
  <c r="BR361" i="1"/>
  <c r="BS361" i="1"/>
  <c r="CC361" i="1"/>
  <c r="CB361" i="1"/>
  <c r="BJ361" i="1"/>
  <c r="BN361" i="1"/>
  <c r="BO361" i="1"/>
  <c r="BP361" i="1"/>
  <c r="CA361" i="1"/>
  <c r="BZ361" i="1"/>
  <c r="AY361" i="1"/>
  <c r="AX361" i="1"/>
  <c r="U361" i="1"/>
  <c r="AW361" i="1"/>
  <c r="AV361" i="1"/>
  <c r="AU361" i="1"/>
  <c r="AR361" i="1"/>
  <c r="AQ361" i="1"/>
  <c r="H360" i="1"/>
  <c r="AI360" i="1"/>
  <c r="BI360" i="1"/>
  <c r="BM360" i="1"/>
  <c r="BW360" i="1"/>
  <c r="BX360" i="1"/>
  <c r="BY360" i="1"/>
  <c r="CG360" i="1"/>
  <c r="CF360" i="1"/>
  <c r="BL360" i="1"/>
  <c r="BT360" i="1"/>
  <c r="BU360" i="1"/>
  <c r="BV360" i="1"/>
  <c r="CE360" i="1"/>
  <c r="CD360" i="1"/>
  <c r="BK360" i="1"/>
  <c r="BQ360" i="1"/>
  <c r="BR360" i="1"/>
  <c r="BS360" i="1"/>
  <c r="CC360" i="1"/>
  <c r="CB360" i="1"/>
  <c r="BJ360" i="1"/>
  <c r="BN360" i="1"/>
  <c r="BO360" i="1"/>
  <c r="BP360" i="1"/>
  <c r="CA360" i="1"/>
  <c r="BZ360" i="1"/>
  <c r="AY360" i="1"/>
  <c r="AX360" i="1"/>
  <c r="U360" i="1"/>
  <c r="AW360" i="1"/>
  <c r="AV360" i="1"/>
  <c r="AU360" i="1"/>
  <c r="AR360" i="1"/>
  <c r="AQ360" i="1"/>
  <c r="BI359" i="1"/>
  <c r="BM359" i="1"/>
  <c r="BW359" i="1"/>
  <c r="BX359" i="1"/>
  <c r="BY359" i="1"/>
  <c r="CG359" i="1"/>
  <c r="CF359" i="1"/>
  <c r="BL359" i="1"/>
  <c r="BT359" i="1"/>
  <c r="BU359" i="1"/>
  <c r="BV359" i="1"/>
  <c r="CE359" i="1"/>
  <c r="CD359" i="1"/>
  <c r="BK359" i="1"/>
  <c r="BQ359" i="1"/>
  <c r="BR359" i="1"/>
  <c r="BS359" i="1"/>
  <c r="CC359" i="1"/>
  <c r="CB359" i="1"/>
  <c r="BJ359" i="1"/>
  <c r="BN359" i="1"/>
  <c r="BO359" i="1"/>
  <c r="BP359" i="1"/>
  <c r="CA359" i="1"/>
  <c r="BZ359" i="1"/>
  <c r="AY359" i="1"/>
  <c r="AX359" i="1"/>
  <c r="AW359" i="1"/>
  <c r="AV359" i="1"/>
  <c r="AU359" i="1"/>
  <c r="H358" i="1"/>
  <c r="AI358" i="1"/>
  <c r="BI358" i="1"/>
  <c r="BM358" i="1"/>
  <c r="BW358" i="1"/>
  <c r="BX358" i="1"/>
  <c r="BY358" i="1"/>
  <c r="CG358" i="1"/>
  <c r="CF358" i="1"/>
  <c r="BL358" i="1"/>
  <c r="BT358" i="1"/>
  <c r="BU358" i="1"/>
  <c r="BV358" i="1"/>
  <c r="CE358" i="1"/>
  <c r="CD358" i="1"/>
  <c r="BK358" i="1"/>
  <c r="BQ358" i="1"/>
  <c r="BR358" i="1"/>
  <c r="BS358" i="1"/>
  <c r="CC358" i="1"/>
  <c r="CB358" i="1"/>
  <c r="BJ358" i="1"/>
  <c r="BN358" i="1"/>
  <c r="BO358" i="1"/>
  <c r="BP358" i="1"/>
  <c r="CA358" i="1"/>
  <c r="BZ358" i="1"/>
  <c r="AY358" i="1"/>
  <c r="AX358" i="1"/>
  <c r="U358" i="1"/>
  <c r="AW358" i="1"/>
  <c r="AV358" i="1"/>
  <c r="AU358" i="1"/>
  <c r="AR358" i="1"/>
  <c r="AQ358" i="1"/>
  <c r="H357" i="1"/>
  <c r="AI357" i="1"/>
  <c r="BI357" i="1"/>
  <c r="BM357" i="1"/>
  <c r="BW357" i="1"/>
  <c r="BX357" i="1"/>
  <c r="BY357" i="1"/>
  <c r="CG357" i="1"/>
  <c r="CF357" i="1"/>
  <c r="BL357" i="1"/>
  <c r="BT357" i="1"/>
  <c r="BU357" i="1"/>
  <c r="BV357" i="1"/>
  <c r="CE357" i="1"/>
  <c r="CD357" i="1"/>
  <c r="BK357" i="1"/>
  <c r="BQ357" i="1"/>
  <c r="BR357" i="1"/>
  <c r="BS357" i="1"/>
  <c r="CC357" i="1"/>
  <c r="CB357" i="1"/>
  <c r="BJ357" i="1"/>
  <c r="BN357" i="1"/>
  <c r="BO357" i="1"/>
  <c r="BP357" i="1"/>
  <c r="CA357" i="1"/>
  <c r="BZ357" i="1"/>
  <c r="AY357" i="1"/>
  <c r="AX357" i="1"/>
  <c r="U357" i="1"/>
  <c r="AW357" i="1"/>
  <c r="AV357" i="1"/>
  <c r="AU357" i="1"/>
  <c r="AR357" i="1"/>
  <c r="AQ357" i="1"/>
  <c r="H356" i="1"/>
  <c r="AI356" i="1"/>
  <c r="BI356" i="1"/>
  <c r="BM356" i="1"/>
  <c r="BW356" i="1"/>
  <c r="BX356" i="1"/>
  <c r="BY356" i="1"/>
  <c r="CG356" i="1"/>
  <c r="CF356" i="1"/>
  <c r="BL356" i="1"/>
  <c r="BT356" i="1"/>
  <c r="BU356" i="1"/>
  <c r="BV356" i="1"/>
  <c r="CE356" i="1"/>
  <c r="CD356" i="1"/>
  <c r="BK356" i="1"/>
  <c r="BQ356" i="1"/>
  <c r="BR356" i="1"/>
  <c r="BS356" i="1"/>
  <c r="CC356" i="1"/>
  <c r="CB356" i="1"/>
  <c r="BJ356" i="1"/>
  <c r="BN356" i="1"/>
  <c r="BO356" i="1"/>
  <c r="BP356" i="1"/>
  <c r="CA356" i="1"/>
  <c r="BZ356" i="1"/>
  <c r="AY356" i="1"/>
  <c r="AX356" i="1"/>
  <c r="U356" i="1"/>
  <c r="AW356" i="1"/>
  <c r="AV356" i="1"/>
  <c r="AU356" i="1"/>
  <c r="AR356" i="1"/>
  <c r="AQ356" i="1"/>
  <c r="H355" i="1"/>
  <c r="AI355" i="1"/>
  <c r="BI355" i="1"/>
  <c r="BM355" i="1"/>
  <c r="BW355" i="1"/>
  <c r="BX355" i="1"/>
  <c r="BY355" i="1"/>
  <c r="CG355" i="1"/>
  <c r="CF355" i="1"/>
  <c r="BL355" i="1"/>
  <c r="BT355" i="1"/>
  <c r="BU355" i="1"/>
  <c r="BV355" i="1"/>
  <c r="CE355" i="1"/>
  <c r="CD355" i="1"/>
  <c r="BK355" i="1"/>
  <c r="BQ355" i="1"/>
  <c r="BR355" i="1"/>
  <c r="BS355" i="1"/>
  <c r="CC355" i="1"/>
  <c r="CB355" i="1"/>
  <c r="BJ355" i="1"/>
  <c r="BN355" i="1"/>
  <c r="BO355" i="1"/>
  <c r="BP355" i="1"/>
  <c r="CA355" i="1"/>
  <c r="BZ355" i="1"/>
  <c r="AY355" i="1"/>
  <c r="AX355" i="1"/>
  <c r="U355" i="1"/>
  <c r="AW355" i="1"/>
  <c r="AV355" i="1"/>
  <c r="AU355" i="1"/>
  <c r="AR355" i="1"/>
  <c r="AQ355" i="1"/>
  <c r="H354" i="1"/>
  <c r="AI354" i="1"/>
  <c r="BI354" i="1"/>
  <c r="BM354" i="1"/>
  <c r="BW354" i="1"/>
  <c r="BX354" i="1"/>
  <c r="BY354" i="1"/>
  <c r="CG354" i="1"/>
  <c r="CF354" i="1"/>
  <c r="BL354" i="1"/>
  <c r="BT354" i="1"/>
  <c r="BU354" i="1"/>
  <c r="BV354" i="1"/>
  <c r="CE354" i="1"/>
  <c r="CD354" i="1"/>
  <c r="BK354" i="1"/>
  <c r="BQ354" i="1"/>
  <c r="BR354" i="1"/>
  <c r="BS354" i="1"/>
  <c r="CC354" i="1"/>
  <c r="CB354" i="1"/>
  <c r="BJ354" i="1"/>
  <c r="BN354" i="1"/>
  <c r="BO354" i="1"/>
  <c r="BP354" i="1"/>
  <c r="CA354" i="1"/>
  <c r="BZ354" i="1"/>
  <c r="AY354" i="1"/>
  <c r="AX354" i="1"/>
  <c r="U354" i="1"/>
  <c r="V354" i="1"/>
  <c r="AW354" i="1"/>
  <c r="AV354" i="1"/>
  <c r="AU354" i="1"/>
  <c r="AR354" i="1"/>
  <c r="AQ354" i="1"/>
  <c r="AY353" i="1"/>
  <c r="AX353" i="1"/>
  <c r="U353" i="1"/>
  <c r="V353" i="1"/>
  <c r="AW353" i="1"/>
  <c r="AV353" i="1"/>
  <c r="AU353" i="1"/>
  <c r="H352" i="1"/>
  <c r="AI352" i="1"/>
  <c r="BI352" i="1"/>
  <c r="BM352" i="1"/>
  <c r="BW352" i="1"/>
  <c r="BX352" i="1"/>
  <c r="BY352" i="1"/>
  <c r="CG352" i="1"/>
  <c r="CF352" i="1"/>
  <c r="BL352" i="1"/>
  <c r="BT352" i="1"/>
  <c r="BU352" i="1"/>
  <c r="BV352" i="1"/>
  <c r="CE352" i="1"/>
  <c r="CD352" i="1"/>
  <c r="BK352" i="1"/>
  <c r="BQ352" i="1"/>
  <c r="BR352" i="1"/>
  <c r="BS352" i="1"/>
  <c r="CC352" i="1"/>
  <c r="CB352" i="1"/>
  <c r="BJ352" i="1"/>
  <c r="BN352" i="1"/>
  <c r="BO352" i="1"/>
  <c r="BP352" i="1"/>
  <c r="CA352" i="1"/>
  <c r="BZ352" i="1"/>
  <c r="AY352" i="1"/>
  <c r="AX352" i="1"/>
  <c r="U352" i="1"/>
  <c r="AW352" i="1"/>
  <c r="AV352" i="1"/>
  <c r="AU352" i="1"/>
  <c r="AR352" i="1"/>
  <c r="AQ352" i="1"/>
  <c r="H351" i="1"/>
  <c r="AI351" i="1"/>
  <c r="BI351" i="1"/>
  <c r="BM351" i="1"/>
  <c r="BW351" i="1"/>
  <c r="BX351" i="1"/>
  <c r="BY351" i="1"/>
  <c r="CG351" i="1"/>
  <c r="CF351" i="1"/>
  <c r="BL351" i="1"/>
  <c r="BT351" i="1"/>
  <c r="BU351" i="1"/>
  <c r="BV351" i="1"/>
  <c r="CE351" i="1"/>
  <c r="CD351" i="1"/>
  <c r="BK351" i="1"/>
  <c r="BQ351" i="1"/>
  <c r="BR351" i="1"/>
  <c r="BS351" i="1"/>
  <c r="CC351" i="1"/>
  <c r="CB351" i="1"/>
  <c r="BJ351" i="1"/>
  <c r="BN351" i="1"/>
  <c r="BO351" i="1"/>
  <c r="BP351" i="1"/>
  <c r="CA351" i="1"/>
  <c r="BZ351" i="1"/>
  <c r="AY351" i="1"/>
  <c r="AX351" i="1"/>
  <c r="U351" i="1"/>
  <c r="AW351" i="1"/>
  <c r="AV351" i="1"/>
  <c r="AU351" i="1"/>
  <c r="AR351" i="1"/>
  <c r="AQ351" i="1"/>
  <c r="H350" i="1"/>
  <c r="AI350" i="1"/>
  <c r="BI350" i="1"/>
  <c r="BM350" i="1"/>
  <c r="BW350" i="1"/>
  <c r="BX350" i="1"/>
  <c r="BY350" i="1"/>
  <c r="CG350" i="1"/>
  <c r="CF350" i="1"/>
  <c r="BL350" i="1"/>
  <c r="BT350" i="1"/>
  <c r="BU350" i="1"/>
  <c r="BV350" i="1"/>
  <c r="CE350" i="1"/>
  <c r="CD350" i="1"/>
  <c r="BK350" i="1"/>
  <c r="BQ350" i="1"/>
  <c r="BR350" i="1"/>
  <c r="BS350" i="1"/>
  <c r="CC350" i="1"/>
  <c r="CB350" i="1"/>
  <c r="BJ350" i="1"/>
  <c r="BN350" i="1"/>
  <c r="BO350" i="1"/>
  <c r="BP350" i="1"/>
  <c r="CA350" i="1"/>
  <c r="BZ350" i="1"/>
  <c r="AY350" i="1"/>
  <c r="AX350" i="1"/>
  <c r="U350" i="1"/>
  <c r="AW350" i="1"/>
  <c r="AV350" i="1"/>
  <c r="AU350" i="1"/>
  <c r="AR350" i="1"/>
  <c r="AQ350" i="1"/>
  <c r="H349" i="1"/>
  <c r="AI349" i="1"/>
  <c r="BI349" i="1"/>
  <c r="BM349" i="1"/>
  <c r="BW349" i="1"/>
  <c r="BX349" i="1"/>
  <c r="BY349" i="1"/>
  <c r="CG349" i="1"/>
  <c r="CF349" i="1"/>
  <c r="BL349" i="1"/>
  <c r="BT349" i="1"/>
  <c r="BU349" i="1"/>
  <c r="BV349" i="1"/>
  <c r="CE349" i="1"/>
  <c r="CD349" i="1"/>
  <c r="BK349" i="1"/>
  <c r="BQ349" i="1"/>
  <c r="BR349" i="1"/>
  <c r="BS349" i="1"/>
  <c r="CC349" i="1"/>
  <c r="CB349" i="1"/>
  <c r="BJ349" i="1"/>
  <c r="BN349" i="1"/>
  <c r="BO349" i="1"/>
  <c r="BP349" i="1"/>
  <c r="CA349" i="1"/>
  <c r="BZ349" i="1"/>
  <c r="AY349" i="1"/>
  <c r="AX349" i="1"/>
  <c r="U349" i="1"/>
  <c r="AW349" i="1"/>
  <c r="AV349" i="1"/>
  <c r="AU349" i="1"/>
  <c r="AR349" i="1"/>
  <c r="AQ349" i="1"/>
  <c r="H348" i="1"/>
  <c r="AI348" i="1"/>
  <c r="BI348" i="1"/>
  <c r="BM348" i="1"/>
  <c r="BW348" i="1"/>
  <c r="BX348" i="1"/>
  <c r="BY348" i="1"/>
  <c r="CG348" i="1"/>
  <c r="CF348" i="1"/>
  <c r="BL348" i="1"/>
  <c r="BT348" i="1"/>
  <c r="BU348" i="1"/>
  <c r="BV348" i="1"/>
  <c r="CE348" i="1"/>
  <c r="CD348" i="1"/>
  <c r="BK348" i="1"/>
  <c r="BQ348" i="1"/>
  <c r="BR348" i="1"/>
  <c r="BS348" i="1"/>
  <c r="CC348" i="1"/>
  <c r="CB348" i="1"/>
  <c r="BJ348" i="1"/>
  <c r="BN348" i="1"/>
  <c r="BO348" i="1"/>
  <c r="BP348" i="1"/>
  <c r="CA348" i="1"/>
  <c r="BZ348" i="1"/>
  <c r="AY348" i="1"/>
  <c r="AX348" i="1"/>
  <c r="U348" i="1"/>
  <c r="AW348" i="1"/>
  <c r="AV348" i="1"/>
  <c r="AU348" i="1"/>
  <c r="AR348" i="1"/>
  <c r="AQ348" i="1"/>
  <c r="AY347" i="1"/>
  <c r="AX347" i="1"/>
  <c r="U347" i="1"/>
  <c r="AW347" i="1"/>
  <c r="AV347" i="1"/>
  <c r="AU347" i="1"/>
  <c r="H346" i="1"/>
  <c r="AI346" i="1"/>
  <c r="BI346" i="1"/>
  <c r="BM346" i="1"/>
  <c r="BW346" i="1"/>
  <c r="BX346" i="1"/>
  <c r="BY346" i="1"/>
  <c r="CG346" i="1"/>
  <c r="CF346" i="1"/>
  <c r="BL346" i="1"/>
  <c r="BT346" i="1"/>
  <c r="BU346" i="1"/>
  <c r="BV346" i="1"/>
  <c r="CE346" i="1"/>
  <c r="CD346" i="1"/>
  <c r="BK346" i="1"/>
  <c r="BQ346" i="1"/>
  <c r="BR346" i="1"/>
  <c r="BS346" i="1"/>
  <c r="CC346" i="1"/>
  <c r="CB346" i="1"/>
  <c r="BJ346" i="1"/>
  <c r="BN346" i="1"/>
  <c r="BO346" i="1"/>
  <c r="BP346" i="1"/>
  <c r="CA346" i="1"/>
  <c r="BZ346" i="1"/>
  <c r="AY346" i="1"/>
  <c r="AX346" i="1"/>
  <c r="U346" i="1"/>
  <c r="AW346" i="1"/>
  <c r="AV346" i="1"/>
  <c r="AU346" i="1"/>
  <c r="AR346" i="1"/>
  <c r="AQ346" i="1"/>
  <c r="H343" i="1"/>
  <c r="H345" i="1"/>
  <c r="AI345" i="1"/>
  <c r="BI345" i="1"/>
  <c r="BM345" i="1"/>
  <c r="BW345" i="1"/>
  <c r="BX345" i="1"/>
  <c r="BY345" i="1"/>
  <c r="CG345" i="1"/>
  <c r="CF345" i="1"/>
  <c r="BL345" i="1"/>
  <c r="BT345" i="1"/>
  <c r="BU345" i="1"/>
  <c r="BV345" i="1"/>
  <c r="CE345" i="1"/>
  <c r="CD345" i="1"/>
  <c r="BK345" i="1"/>
  <c r="BQ345" i="1"/>
  <c r="BR345" i="1"/>
  <c r="BS345" i="1"/>
  <c r="CC345" i="1"/>
  <c r="CB345" i="1"/>
  <c r="BJ345" i="1"/>
  <c r="BN345" i="1"/>
  <c r="BO345" i="1"/>
  <c r="BP345" i="1"/>
  <c r="CA345" i="1"/>
  <c r="BZ345" i="1"/>
  <c r="AY345" i="1"/>
  <c r="AX345" i="1"/>
  <c r="AW345" i="1"/>
  <c r="AV345" i="1"/>
  <c r="AU345" i="1"/>
  <c r="AR345" i="1"/>
  <c r="AQ345" i="1"/>
  <c r="AY344" i="1"/>
  <c r="AX344" i="1"/>
  <c r="U344" i="1"/>
  <c r="AW344" i="1"/>
  <c r="AV344" i="1"/>
  <c r="AU344" i="1"/>
  <c r="AI343" i="1"/>
  <c r="BI343" i="1"/>
  <c r="BM343" i="1"/>
  <c r="BW343" i="1"/>
  <c r="BX343" i="1"/>
  <c r="BY343" i="1"/>
  <c r="CG343" i="1"/>
  <c r="CF343" i="1"/>
  <c r="BL343" i="1"/>
  <c r="BT343" i="1"/>
  <c r="BU343" i="1"/>
  <c r="BV343" i="1"/>
  <c r="CE343" i="1"/>
  <c r="CD343" i="1"/>
  <c r="BK343" i="1"/>
  <c r="BQ343" i="1"/>
  <c r="BR343" i="1"/>
  <c r="BS343" i="1"/>
  <c r="CC343" i="1"/>
  <c r="CB343" i="1"/>
  <c r="BJ343" i="1"/>
  <c r="BN343" i="1"/>
  <c r="BO343" i="1"/>
  <c r="BP343" i="1"/>
  <c r="CA343" i="1"/>
  <c r="BZ343" i="1"/>
  <c r="AY343" i="1"/>
  <c r="AX343" i="1"/>
  <c r="U343" i="1"/>
  <c r="AW343" i="1"/>
  <c r="AV343" i="1"/>
  <c r="AU343" i="1"/>
  <c r="AR343" i="1"/>
  <c r="AQ343" i="1"/>
  <c r="H342" i="1"/>
  <c r="AI342" i="1"/>
  <c r="BI342" i="1"/>
  <c r="BM342" i="1"/>
  <c r="BW342" i="1"/>
  <c r="BX342" i="1"/>
  <c r="BY342" i="1"/>
  <c r="CG342" i="1"/>
  <c r="CF342" i="1"/>
  <c r="BL342" i="1"/>
  <c r="BT342" i="1"/>
  <c r="BU342" i="1"/>
  <c r="BV342" i="1"/>
  <c r="CE342" i="1"/>
  <c r="CD342" i="1"/>
  <c r="BK342" i="1"/>
  <c r="BQ342" i="1"/>
  <c r="BR342" i="1"/>
  <c r="BS342" i="1"/>
  <c r="CC342" i="1"/>
  <c r="CB342" i="1"/>
  <c r="BJ342" i="1"/>
  <c r="BN342" i="1"/>
  <c r="BO342" i="1"/>
  <c r="BP342" i="1"/>
  <c r="CA342" i="1"/>
  <c r="BZ342" i="1"/>
  <c r="AY342" i="1"/>
  <c r="AX342" i="1"/>
  <c r="U342" i="1"/>
  <c r="V342" i="1"/>
  <c r="AW342" i="1"/>
  <c r="AV342" i="1"/>
  <c r="AU342" i="1"/>
  <c r="AR342" i="1"/>
  <c r="AQ342" i="1"/>
  <c r="H341" i="1"/>
  <c r="AI341" i="1"/>
  <c r="BI341" i="1"/>
  <c r="BM341" i="1"/>
  <c r="BW341" i="1"/>
  <c r="BX341" i="1"/>
  <c r="BY341" i="1"/>
  <c r="CG341" i="1"/>
  <c r="CF341" i="1"/>
  <c r="BL341" i="1"/>
  <c r="BT341" i="1"/>
  <c r="BU341" i="1"/>
  <c r="BV341" i="1"/>
  <c r="CE341" i="1"/>
  <c r="CD341" i="1"/>
  <c r="BK341" i="1"/>
  <c r="BQ341" i="1"/>
  <c r="BR341" i="1"/>
  <c r="BS341" i="1"/>
  <c r="CC341" i="1"/>
  <c r="CB341" i="1"/>
  <c r="BJ341" i="1"/>
  <c r="BN341" i="1"/>
  <c r="BO341" i="1"/>
  <c r="BP341" i="1"/>
  <c r="CA341" i="1"/>
  <c r="BZ341" i="1"/>
  <c r="AY341" i="1"/>
  <c r="AX341" i="1"/>
  <c r="U341" i="1"/>
  <c r="AW341" i="1"/>
  <c r="AV341" i="1"/>
  <c r="AU341" i="1"/>
  <c r="AR341" i="1"/>
  <c r="AQ341" i="1"/>
  <c r="H340" i="1"/>
  <c r="AI340" i="1"/>
  <c r="BI340" i="1"/>
  <c r="BM340" i="1"/>
  <c r="BW340" i="1"/>
  <c r="BX340" i="1"/>
  <c r="BY340" i="1"/>
  <c r="CG340" i="1"/>
  <c r="CF340" i="1"/>
  <c r="BL340" i="1"/>
  <c r="BT340" i="1"/>
  <c r="BU340" i="1"/>
  <c r="BV340" i="1"/>
  <c r="CE340" i="1"/>
  <c r="CD340" i="1"/>
  <c r="BK340" i="1"/>
  <c r="BQ340" i="1"/>
  <c r="BR340" i="1"/>
  <c r="BS340" i="1"/>
  <c r="CC340" i="1"/>
  <c r="CB340" i="1"/>
  <c r="BJ340" i="1"/>
  <c r="BN340" i="1"/>
  <c r="BO340" i="1"/>
  <c r="BP340" i="1"/>
  <c r="CA340" i="1"/>
  <c r="BZ340" i="1"/>
  <c r="AY340" i="1"/>
  <c r="AX340" i="1"/>
  <c r="U340" i="1"/>
  <c r="AW340" i="1"/>
  <c r="AV340" i="1"/>
  <c r="AU340" i="1"/>
  <c r="AR340" i="1"/>
  <c r="AQ340" i="1"/>
  <c r="H339" i="1"/>
  <c r="AI339" i="1"/>
  <c r="BI339" i="1"/>
  <c r="BM339" i="1"/>
  <c r="BW339" i="1"/>
  <c r="BX339" i="1"/>
  <c r="BY339" i="1"/>
  <c r="CG339" i="1"/>
  <c r="CF339" i="1"/>
  <c r="BL339" i="1"/>
  <c r="BT339" i="1"/>
  <c r="BU339" i="1"/>
  <c r="BV339" i="1"/>
  <c r="CE339" i="1"/>
  <c r="CD339" i="1"/>
  <c r="BK339" i="1"/>
  <c r="BQ339" i="1"/>
  <c r="BR339" i="1"/>
  <c r="BS339" i="1"/>
  <c r="CC339" i="1"/>
  <c r="CB339" i="1"/>
  <c r="BJ339" i="1"/>
  <c r="BN339" i="1"/>
  <c r="BO339" i="1"/>
  <c r="BP339" i="1"/>
  <c r="CA339" i="1"/>
  <c r="BZ339" i="1"/>
  <c r="AY339" i="1"/>
  <c r="AX339" i="1"/>
  <c r="U339" i="1"/>
  <c r="AW339" i="1"/>
  <c r="AV339" i="1"/>
  <c r="AU339" i="1"/>
  <c r="AR339" i="1"/>
  <c r="AQ339" i="1"/>
  <c r="H338" i="1"/>
  <c r="AI338" i="1"/>
  <c r="BI338" i="1"/>
  <c r="BM338" i="1"/>
  <c r="BW338" i="1"/>
  <c r="BX338" i="1"/>
  <c r="BY338" i="1"/>
  <c r="CG338" i="1"/>
  <c r="CF338" i="1"/>
  <c r="BL338" i="1"/>
  <c r="BT338" i="1"/>
  <c r="BU338" i="1"/>
  <c r="BV338" i="1"/>
  <c r="CE338" i="1"/>
  <c r="CD338" i="1"/>
  <c r="BK338" i="1"/>
  <c r="BQ338" i="1"/>
  <c r="BR338" i="1"/>
  <c r="BS338" i="1"/>
  <c r="CC338" i="1"/>
  <c r="CB338" i="1"/>
  <c r="BJ338" i="1"/>
  <c r="BN338" i="1"/>
  <c r="BO338" i="1"/>
  <c r="BP338" i="1"/>
  <c r="CA338" i="1"/>
  <c r="BZ338" i="1"/>
  <c r="AY338" i="1"/>
  <c r="AX338" i="1"/>
  <c r="U338" i="1"/>
  <c r="AW338" i="1"/>
  <c r="AV338" i="1"/>
  <c r="AU338" i="1"/>
  <c r="AR338" i="1"/>
  <c r="AQ338" i="1"/>
  <c r="H337" i="1"/>
  <c r="AI337" i="1"/>
  <c r="BI337" i="1"/>
  <c r="BM337" i="1"/>
  <c r="BW337" i="1"/>
  <c r="BX337" i="1"/>
  <c r="BY337" i="1"/>
  <c r="CG337" i="1"/>
  <c r="CF337" i="1"/>
  <c r="BL337" i="1"/>
  <c r="BT337" i="1"/>
  <c r="BU337" i="1"/>
  <c r="BV337" i="1"/>
  <c r="CE337" i="1"/>
  <c r="CD337" i="1"/>
  <c r="BK337" i="1"/>
  <c r="BQ337" i="1"/>
  <c r="BR337" i="1"/>
  <c r="BS337" i="1"/>
  <c r="CC337" i="1"/>
  <c r="CB337" i="1"/>
  <c r="BJ337" i="1"/>
  <c r="BN337" i="1"/>
  <c r="BO337" i="1"/>
  <c r="BP337" i="1"/>
  <c r="CA337" i="1"/>
  <c r="BZ337" i="1"/>
  <c r="AY337" i="1"/>
  <c r="AX337" i="1"/>
  <c r="U337" i="1"/>
  <c r="AW337" i="1"/>
  <c r="AV337" i="1"/>
  <c r="AU337" i="1"/>
  <c r="AR337" i="1"/>
  <c r="AQ337" i="1"/>
  <c r="H336" i="1"/>
  <c r="AI336" i="1"/>
  <c r="BI336" i="1"/>
  <c r="BM336" i="1"/>
  <c r="BW336" i="1"/>
  <c r="BX336" i="1"/>
  <c r="BY336" i="1"/>
  <c r="CG336" i="1"/>
  <c r="CF336" i="1"/>
  <c r="BL336" i="1"/>
  <c r="BT336" i="1"/>
  <c r="BU336" i="1"/>
  <c r="BV336" i="1"/>
  <c r="CE336" i="1"/>
  <c r="CD336" i="1"/>
  <c r="BK336" i="1"/>
  <c r="BQ336" i="1"/>
  <c r="BR336" i="1"/>
  <c r="BS336" i="1"/>
  <c r="CC336" i="1"/>
  <c r="CB336" i="1"/>
  <c r="BJ336" i="1"/>
  <c r="BN336" i="1"/>
  <c r="BO336" i="1"/>
  <c r="BP336" i="1"/>
  <c r="CA336" i="1"/>
  <c r="BZ336" i="1"/>
  <c r="AY336" i="1"/>
  <c r="AX336" i="1"/>
  <c r="U336" i="1"/>
  <c r="AW336" i="1"/>
  <c r="AV336" i="1"/>
  <c r="AU336" i="1"/>
  <c r="AR336" i="1"/>
  <c r="AQ336" i="1"/>
  <c r="H335" i="1"/>
  <c r="AI335" i="1"/>
  <c r="BI335" i="1"/>
  <c r="BM335" i="1"/>
  <c r="BW335" i="1"/>
  <c r="BX335" i="1"/>
  <c r="BY335" i="1"/>
  <c r="CG335" i="1"/>
  <c r="CF335" i="1"/>
  <c r="BL335" i="1"/>
  <c r="BT335" i="1"/>
  <c r="BU335" i="1"/>
  <c r="BV335" i="1"/>
  <c r="CE335" i="1"/>
  <c r="CD335" i="1"/>
  <c r="BK335" i="1"/>
  <c r="BQ335" i="1"/>
  <c r="BR335" i="1"/>
  <c r="BS335" i="1"/>
  <c r="CC335" i="1"/>
  <c r="CB335" i="1"/>
  <c r="BJ335" i="1"/>
  <c r="BN335" i="1"/>
  <c r="BO335" i="1"/>
  <c r="BP335" i="1"/>
  <c r="CA335" i="1"/>
  <c r="BZ335" i="1"/>
  <c r="AY335" i="1"/>
  <c r="AX335" i="1"/>
  <c r="U335" i="1"/>
  <c r="AW335" i="1"/>
  <c r="AV335" i="1"/>
  <c r="AU335" i="1"/>
  <c r="AR335" i="1"/>
  <c r="AQ335" i="1"/>
  <c r="H334" i="1"/>
  <c r="AI334" i="1"/>
  <c r="BI334" i="1"/>
  <c r="BM334" i="1"/>
  <c r="BW334" i="1"/>
  <c r="BX334" i="1"/>
  <c r="BY334" i="1"/>
  <c r="CG334" i="1"/>
  <c r="CF334" i="1"/>
  <c r="BL334" i="1"/>
  <c r="BT334" i="1"/>
  <c r="BU334" i="1"/>
  <c r="BV334" i="1"/>
  <c r="CE334" i="1"/>
  <c r="CD334" i="1"/>
  <c r="BK334" i="1"/>
  <c r="BQ334" i="1"/>
  <c r="BR334" i="1"/>
  <c r="BS334" i="1"/>
  <c r="CC334" i="1"/>
  <c r="CB334" i="1"/>
  <c r="BJ334" i="1"/>
  <c r="BN334" i="1"/>
  <c r="BO334" i="1"/>
  <c r="BP334" i="1"/>
  <c r="CA334" i="1"/>
  <c r="BZ334" i="1"/>
  <c r="AY334" i="1"/>
  <c r="AX334" i="1"/>
  <c r="U334" i="1"/>
  <c r="AW334" i="1"/>
  <c r="AV334" i="1"/>
  <c r="AU334" i="1"/>
  <c r="AR334" i="1"/>
  <c r="AQ334" i="1"/>
  <c r="H332" i="1"/>
  <c r="H333" i="1"/>
  <c r="AI333" i="1"/>
  <c r="BI333" i="1"/>
  <c r="BM333" i="1"/>
  <c r="BW333" i="1"/>
  <c r="BX333" i="1"/>
  <c r="BY333" i="1"/>
  <c r="CG333" i="1"/>
  <c r="CF333" i="1"/>
  <c r="BL333" i="1"/>
  <c r="BT333" i="1"/>
  <c r="BU333" i="1"/>
  <c r="BV333" i="1"/>
  <c r="CE333" i="1"/>
  <c r="CD333" i="1"/>
  <c r="BK333" i="1"/>
  <c r="BQ333" i="1"/>
  <c r="BR333" i="1"/>
  <c r="BS333" i="1"/>
  <c r="CC333" i="1"/>
  <c r="CB333" i="1"/>
  <c r="BJ333" i="1"/>
  <c r="BN333" i="1"/>
  <c r="BO333" i="1"/>
  <c r="BP333" i="1"/>
  <c r="CA333" i="1"/>
  <c r="BZ333" i="1"/>
  <c r="AY333" i="1"/>
  <c r="AX333" i="1"/>
  <c r="AW333" i="1"/>
  <c r="AV333" i="1"/>
  <c r="AU333" i="1"/>
  <c r="AR333" i="1"/>
  <c r="AQ333" i="1"/>
  <c r="AI332" i="1"/>
  <c r="BI332" i="1"/>
  <c r="BM332" i="1"/>
  <c r="BW332" i="1"/>
  <c r="BX332" i="1"/>
  <c r="BY332" i="1"/>
  <c r="CG332" i="1"/>
  <c r="CF332" i="1"/>
  <c r="BL332" i="1"/>
  <c r="BT332" i="1"/>
  <c r="BU332" i="1"/>
  <c r="BV332" i="1"/>
  <c r="CE332" i="1"/>
  <c r="CD332" i="1"/>
  <c r="BK332" i="1"/>
  <c r="BQ332" i="1"/>
  <c r="BR332" i="1"/>
  <c r="BS332" i="1"/>
  <c r="CC332" i="1"/>
  <c r="CB332" i="1"/>
  <c r="BJ332" i="1"/>
  <c r="BN332" i="1"/>
  <c r="BO332" i="1"/>
  <c r="BP332" i="1"/>
  <c r="CA332" i="1"/>
  <c r="BZ332" i="1"/>
  <c r="AY332" i="1"/>
  <c r="AX332" i="1"/>
  <c r="U332" i="1"/>
  <c r="AW332" i="1"/>
  <c r="AV332" i="1"/>
  <c r="AU332" i="1"/>
  <c r="AR332" i="1"/>
  <c r="AQ332" i="1"/>
  <c r="H331" i="1"/>
  <c r="AI331" i="1"/>
  <c r="BI331" i="1"/>
  <c r="BM331" i="1"/>
  <c r="BW331" i="1"/>
  <c r="BX331" i="1"/>
  <c r="BY331" i="1"/>
  <c r="CG331" i="1"/>
  <c r="CF331" i="1"/>
  <c r="BL331" i="1"/>
  <c r="BT331" i="1"/>
  <c r="BU331" i="1"/>
  <c r="BV331" i="1"/>
  <c r="CE331" i="1"/>
  <c r="CD331" i="1"/>
  <c r="BK331" i="1"/>
  <c r="BQ331" i="1"/>
  <c r="BR331" i="1"/>
  <c r="BS331" i="1"/>
  <c r="CC331" i="1"/>
  <c r="CB331" i="1"/>
  <c r="BJ331" i="1"/>
  <c r="BN331" i="1"/>
  <c r="BO331" i="1"/>
  <c r="BP331" i="1"/>
  <c r="CA331" i="1"/>
  <c r="BZ331" i="1"/>
  <c r="AY331" i="1"/>
  <c r="AX331" i="1"/>
  <c r="U331" i="1"/>
  <c r="AW331" i="1"/>
  <c r="AV331" i="1"/>
  <c r="AU331" i="1"/>
  <c r="AR331" i="1"/>
  <c r="AQ331" i="1"/>
  <c r="H330" i="1"/>
  <c r="AI330" i="1"/>
  <c r="BI330" i="1"/>
  <c r="BM330" i="1"/>
  <c r="BW330" i="1"/>
  <c r="BX330" i="1"/>
  <c r="BY330" i="1"/>
  <c r="CG330" i="1"/>
  <c r="CF330" i="1"/>
  <c r="BL330" i="1"/>
  <c r="BT330" i="1"/>
  <c r="BU330" i="1"/>
  <c r="BV330" i="1"/>
  <c r="CE330" i="1"/>
  <c r="CD330" i="1"/>
  <c r="BK330" i="1"/>
  <c r="BQ330" i="1"/>
  <c r="BR330" i="1"/>
  <c r="BS330" i="1"/>
  <c r="CC330" i="1"/>
  <c r="CB330" i="1"/>
  <c r="BJ330" i="1"/>
  <c r="BN330" i="1"/>
  <c r="BO330" i="1"/>
  <c r="BP330" i="1"/>
  <c r="CA330" i="1"/>
  <c r="BZ330" i="1"/>
  <c r="AY330" i="1"/>
  <c r="AX330" i="1"/>
  <c r="U330" i="1"/>
  <c r="AW330" i="1"/>
  <c r="AV330" i="1"/>
  <c r="AU330" i="1"/>
  <c r="AR330" i="1"/>
  <c r="AQ330" i="1"/>
  <c r="H329" i="1"/>
  <c r="AI329" i="1"/>
  <c r="BI329" i="1"/>
  <c r="BM329" i="1"/>
  <c r="BW329" i="1"/>
  <c r="BX329" i="1"/>
  <c r="BY329" i="1"/>
  <c r="CG329" i="1"/>
  <c r="CF329" i="1"/>
  <c r="BL329" i="1"/>
  <c r="BT329" i="1"/>
  <c r="BU329" i="1"/>
  <c r="BV329" i="1"/>
  <c r="CE329" i="1"/>
  <c r="CD329" i="1"/>
  <c r="BK329" i="1"/>
  <c r="BQ329" i="1"/>
  <c r="BR329" i="1"/>
  <c r="BS329" i="1"/>
  <c r="CC329" i="1"/>
  <c r="CB329" i="1"/>
  <c r="BJ329" i="1"/>
  <c r="BN329" i="1"/>
  <c r="BO329" i="1"/>
  <c r="BP329" i="1"/>
  <c r="CA329" i="1"/>
  <c r="BZ329" i="1"/>
  <c r="AY329" i="1"/>
  <c r="AX329" i="1"/>
  <c r="U329" i="1"/>
  <c r="V329" i="1"/>
  <c r="AW329" i="1"/>
  <c r="AV329" i="1"/>
  <c r="AU329" i="1"/>
  <c r="AR329" i="1"/>
  <c r="AQ329" i="1"/>
  <c r="H328" i="1"/>
  <c r="AI328" i="1"/>
  <c r="BI328" i="1"/>
  <c r="BM328" i="1"/>
  <c r="BW328" i="1"/>
  <c r="BX328" i="1"/>
  <c r="BY328" i="1"/>
  <c r="CG328" i="1"/>
  <c r="CF328" i="1"/>
  <c r="BL328" i="1"/>
  <c r="BT328" i="1"/>
  <c r="BU328" i="1"/>
  <c r="BV328" i="1"/>
  <c r="CE328" i="1"/>
  <c r="CD328" i="1"/>
  <c r="BK328" i="1"/>
  <c r="BQ328" i="1"/>
  <c r="BR328" i="1"/>
  <c r="BS328" i="1"/>
  <c r="CC328" i="1"/>
  <c r="CB328" i="1"/>
  <c r="BJ328" i="1"/>
  <c r="BN328" i="1"/>
  <c r="BO328" i="1"/>
  <c r="BP328" i="1"/>
  <c r="CA328" i="1"/>
  <c r="BZ328" i="1"/>
  <c r="AY328" i="1"/>
  <c r="AX328" i="1"/>
  <c r="U328" i="1"/>
  <c r="AW328" i="1"/>
  <c r="AV328" i="1"/>
  <c r="AU328" i="1"/>
  <c r="AR328" i="1"/>
  <c r="AQ328" i="1"/>
  <c r="H327" i="1"/>
  <c r="AI327" i="1"/>
  <c r="BI327" i="1"/>
  <c r="BM327" i="1"/>
  <c r="BW327" i="1"/>
  <c r="BX327" i="1"/>
  <c r="BY327" i="1"/>
  <c r="CG327" i="1"/>
  <c r="CF327" i="1"/>
  <c r="BL327" i="1"/>
  <c r="BT327" i="1"/>
  <c r="BU327" i="1"/>
  <c r="BV327" i="1"/>
  <c r="CE327" i="1"/>
  <c r="CD327" i="1"/>
  <c r="BK327" i="1"/>
  <c r="BQ327" i="1"/>
  <c r="BR327" i="1"/>
  <c r="BS327" i="1"/>
  <c r="CC327" i="1"/>
  <c r="CB327" i="1"/>
  <c r="BJ327" i="1"/>
  <c r="BN327" i="1"/>
  <c r="BO327" i="1"/>
  <c r="BP327" i="1"/>
  <c r="CA327" i="1"/>
  <c r="BZ327" i="1"/>
  <c r="AY327" i="1"/>
  <c r="AX327" i="1"/>
  <c r="U327" i="1"/>
  <c r="AW327" i="1"/>
  <c r="AV327" i="1"/>
  <c r="AU327" i="1"/>
  <c r="AR327" i="1"/>
  <c r="AQ327" i="1"/>
  <c r="H326" i="1"/>
  <c r="AI326" i="1"/>
  <c r="BI326" i="1"/>
  <c r="BM326" i="1"/>
  <c r="BW326" i="1"/>
  <c r="BX326" i="1"/>
  <c r="BY326" i="1"/>
  <c r="CG326" i="1"/>
  <c r="CF326" i="1"/>
  <c r="BL326" i="1"/>
  <c r="BT326" i="1"/>
  <c r="BU326" i="1"/>
  <c r="BV326" i="1"/>
  <c r="CE326" i="1"/>
  <c r="CD326" i="1"/>
  <c r="BK326" i="1"/>
  <c r="BQ326" i="1"/>
  <c r="BR326" i="1"/>
  <c r="BS326" i="1"/>
  <c r="CC326" i="1"/>
  <c r="CB326" i="1"/>
  <c r="BJ326" i="1"/>
  <c r="BN326" i="1"/>
  <c r="BO326" i="1"/>
  <c r="BP326" i="1"/>
  <c r="CA326" i="1"/>
  <c r="BZ326" i="1"/>
  <c r="AY326" i="1"/>
  <c r="AX326" i="1"/>
  <c r="U326" i="1"/>
  <c r="AW326" i="1"/>
  <c r="AV326" i="1"/>
  <c r="AU326" i="1"/>
  <c r="AR326" i="1"/>
  <c r="AQ326" i="1"/>
  <c r="H325" i="1"/>
  <c r="AI325" i="1"/>
  <c r="BI325" i="1"/>
  <c r="BM325" i="1"/>
  <c r="BW325" i="1"/>
  <c r="BX325" i="1"/>
  <c r="BY325" i="1"/>
  <c r="CG325" i="1"/>
  <c r="CF325" i="1"/>
  <c r="BL325" i="1"/>
  <c r="BT325" i="1"/>
  <c r="BU325" i="1"/>
  <c r="BV325" i="1"/>
  <c r="CE325" i="1"/>
  <c r="CD325" i="1"/>
  <c r="BK325" i="1"/>
  <c r="BQ325" i="1"/>
  <c r="BR325" i="1"/>
  <c r="BS325" i="1"/>
  <c r="CC325" i="1"/>
  <c r="CB325" i="1"/>
  <c r="BJ325" i="1"/>
  <c r="BN325" i="1"/>
  <c r="BO325" i="1"/>
  <c r="BP325" i="1"/>
  <c r="CA325" i="1"/>
  <c r="BZ325" i="1"/>
  <c r="AY325" i="1"/>
  <c r="AX325" i="1"/>
  <c r="U325" i="1"/>
  <c r="AW325" i="1"/>
  <c r="AV325" i="1"/>
  <c r="AU325" i="1"/>
  <c r="AR325" i="1"/>
  <c r="AQ325" i="1"/>
  <c r="H324" i="1"/>
  <c r="AI324" i="1"/>
  <c r="BI324" i="1"/>
  <c r="BM324" i="1"/>
  <c r="BW324" i="1"/>
  <c r="BX324" i="1"/>
  <c r="BY324" i="1"/>
  <c r="CG324" i="1"/>
  <c r="CF324" i="1"/>
  <c r="BL324" i="1"/>
  <c r="BT324" i="1"/>
  <c r="BU324" i="1"/>
  <c r="BV324" i="1"/>
  <c r="CE324" i="1"/>
  <c r="CD324" i="1"/>
  <c r="BK324" i="1"/>
  <c r="BQ324" i="1"/>
  <c r="BR324" i="1"/>
  <c r="BS324" i="1"/>
  <c r="CC324" i="1"/>
  <c r="CB324" i="1"/>
  <c r="BJ324" i="1"/>
  <c r="BN324" i="1"/>
  <c r="BO324" i="1"/>
  <c r="BP324" i="1"/>
  <c r="CA324" i="1"/>
  <c r="BZ324" i="1"/>
  <c r="AY324" i="1"/>
  <c r="AX324" i="1"/>
  <c r="U324" i="1"/>
  <c r="AW324" i="1"/>
  <c r="AV324" i="1"/>
  <c r="AU324" i="1"/>
  <c r="AR324" i="1"/>
  <c r="AQ324" i="1"/>
  <c r="H323" i="1"/>
  <c r="AI323" i="1"/>
  <c r="BI323" i="1"/>
  <c r="BM323" i="1"/>
  <c r="BW323" i="1"/>
  <c r="BX323" i="1"/>
  <c r="BY323" i="1"/>
  <c r="CG323" i="1"/>
  <c r="CF323" i="1"/>
  <c r="BL323" i="1"/>
  <c r="BT323" i="1"/>
  <c r="BU323" i="1"/>
  <c r="BV323" i="1"/>
  <c r="CE323" i="1"/>
  <c r="CD323" i="1"/>
  <c r="BK323" i="1"/>
  <c r="BQ323" i="1"/>
  <c r="BR323" i="1"/>
  <c r="BS323" i="1"/>
  <c r="CC323" i="1"/>
  <c r="CB323" i="1"/>
  <c r="BJ323" i="1"/>
  <c r="BN323" i="1"/>
  <c r="BO323" i="1"/>
  <c r="BP323" i="1"/>
  <c r="CA323" i="1"/>
  <c r="BZ323" i="1"/>
  <c r="AY323" i="1"/>
  <c r="AX323" i="1"/>
  <c r="U323" i="1"/>
  <c r="AW323" i="1"/>
  <c r="AV323" i="1"/>
  <c r="AU323" i="1"/>
  <c r="AR323" i="1"/>
  <c r="AQ323" i="1"/>
  <c r="H322" i="1"/>
  <c r="AI322" i="1"/>
  <c r="BI322" i="1"/>
  <c r="BM322" i="1"/>
  <c r="BW322" i="1"/>
  <c r="BX322" i="1"/>
  <c r="BY322" i="1"/>
  <c r="CG322" i="1"/>
  <c r="CF322" i="1"/>
  <c r="BL322" i="1"/>
  <c r="BT322" i="1"/>
  <c r="BU322" i="1"/>
  <c r="BV322" i="1"/>
  <c r="CE322" i="1"/>
  <c r="CD322" i="1"/>
  <c r="BK322" i="1"/>
  <c r="BQ322" i="1"/>
  <c r="BR322" i="1"/>
  <c r="BS322" i="1"/>
  <c r="CC322" i="1"/>
  <c r="CB322" i="1"/>
  <c r="BJ322" i="1"/>
  <c r="BN322" i="1"/>
  <c r="BO322" i="1"/>
  <c r="BP322" i="1"/>
  <c r="CA322" i="1"/>
  <c r="BZ322" i="1"/>
  <c r="AY322" i="1"/>
  <c r="AX322" i="1"/>
  <c r="U322" i="1"/>
  <c r="AW322" i="1"/>
  <c r="AV322" i="1"/>
  <c r="AU322" i="1"/>
  <c r="AR322" i="1"/>
  <c r="AQ322" i="1"/>
  <c r="AY321" i="1"/>
  <c r="AX321" i="1"/>
  <c r="U321" i="1"/>
  <c r="AW321" i="1"/>
  <c r="AV321" i="1"/>
  <c r="AU321" i="1"/>
  <c r="H320" i="1"/>
  <c r="AI320" i="1"/>
  <c r="BI320" i="1"/>
  <c r="BM320" i="1"/>
  <c r="BW320" i="1"/>
  <c r="BX320" i="1"/>
  <c r="BY320" i="1"/>
  <c r="CG320" i="1"/>
  <c r="CF320" i="1"/>
  <c r="BL320" i="1"/>
  <c r="BT320" i="1"/>
  <c r="BU320" i="1"/>
  <c r="BV320" i="1"/>
  <c r="CE320" i="1"/>
  <c r="CD320" i="1"/>
  <c r="BK320" i="1"/>
  <c r="BQ320" i="1"/>
  <c r="BR320" i="1"/>
  <c r="BS320" i="1"/>
  <c r="CC320" i="1"/>
  <c r="CB320" i="1"/>
  <c r="BJ320" i="1"/>
  <c r="BN320" i="1"/>
  <c r="BO320" i="1"/>
  <c r="BP320" i="1"/>
  <c r="CA320" i="1"/>
  <c r="BZ320" i="1"/>
  <c r="AY320" i="1"/>
  <c r="AX320" i="1"/>
  <c r="U320" i="1"/>
  <c r="AW320" i="1"/>
  <c r="AV320" i="1"/>
  <c r="AU320" i="1"/>
  <c r="AR320" i="1"/>
  <c r="AQ320" i="1"/>
  <c r="BI319" i="1"/>
  <c r="BM319" i="1"/>
  <c r="BW319" i="1"/>
  <c r="BX319" i="1"/>
  <c r="BY319" i="1"/>
  <c r="CG319" i="1"/>
  <c r="CF319" i="1"/>
  <c r="BL319" i="1"/>
  <c r="BT319" i="1"/>
  <c r="BU319" i="1"/>
  <c r="BV319" i="1"/>
  <c r="CE319" i="1"/>
  <c r="CD319" i="1"/>
  <c r="BK319" i="1"/>
  <c r="BQ319" i="1"/>
  <c r="BR319" i="1"/>
  <c r="BS319" i="1"/>
  <c r="CC319" i="1"/>
  <c r="CB319" i="1"/>
  <c r="BJ319" i="1"/>
  <c r="BN319" i="1"/>
  <c r="BO319" i="1"/>
  <c r="BP319" i="1"/>
  <c r="CA319" i="1"/>
  <c r="BZ319" i="1"/>
  <c r="AY319" i="1"/>
  <c r="AX319" i="1"/>
  <c r="AW319" i="1"/>
  <c r="AV319" i="1"/>
  <c r="AU319" i="1"/>
  <c r="H318" i="1"/>
  <c r="AI318" i="1"/>
  <c r="BI318" i="1"/>
  <c r="BM318" i="1"/>
  <c r="BW318" i="1"/>
  <c r="BX318" i="1"/>
  <c r="BY318" i="1"/>
  <c r="CG318" i="1"/>
  <c r="CF318" i="1"/>
  <c r="BL318" i="1"/>
  <c r="BT318" i="1"/>
  <c r="BU318" i="1"/>
  <c r="BV318" i="1"/>
  <c r="CE318" i="1"/>
  <c r="CD318" i="1"/>
  <c r="BK318" i="1"/>
  <c r="BQ318" i="1"/>
  <c r="BR318" i="1"/>
  <c r="BS318" i="1"/>
  <c r="CC318" i="1"/>
  <c r="CB318" i="1"/>
  <c r="BJ318" i="1"/>
  <c r="BN318" i="1"/>
  <c r="BO318" i="1"/>
  <c r="BP318" i="1"/>
  <c r="CA318" i="1"/>
  <c r="BZ318" i="1"/>
  <c r="AY318" i="1"/>
  <c r="AX318" i="1"/>
  <c r="U318" i="1"/>
  <c r="AW318" i="1"/>
  <c r="AV318" i="1"/>
  <c r="AU318" i="1"/>
  <c r="AR318" i="1"/>
  <c r="AQ318" i="1"/>
  <c r="H317" i="1"/>
  <c r="AI317" i="1"/>
  <c r="BI317" i="1"/>
  <c r="BM317" i="1"/>
  <c r="BW317" i="1"/>
  <c r="BX317" i="1"/>
  <c r="BY317" i="1"/>
  <c r="CG317" i="1"/>
  <c r="CF317" i="1"/>
  <c r="BL317" i="1"/>
  <c r="BT317" i="1"/>
  <c r="BU317" i="1"/>
  <c r="BV317" i="1"/>
  <c r="CE317" i="1"/>
  <c r="CD317" i="1"/>
  <c r="BK317" i="1"/>
  <c r="BQ317" i="1"/>
  <c r="BR317" i="1"/>
  <c r="BS317" i="1"/>
  <c r="CC317" i="1"/>
  <c r="CB317" i="1"/>
  <c r="BJ317" i="1"/>
  <c r="BN317" i="1"/>
  <c r="BO317" i="1"/>
  <c r="BP317" i="1"/>
  <c r="CA317" i="1"/>
  <c r="BZ317" i="1"/>
  <c r="AY317" i="1"/>
  <c r="AX317" i="1"/>
  <c r="U317" i="1"/>
  <c r="AW317" i="1"/>
  <c r="AV317" i="1"/>
  <c r="AU317" i="1"/>
  <c r="AR317" i="1"/>
  <c r="AQ317" i="1"/>
  <c r="H316" i="1"/>
  <c r="AI316" i="1"/>
  <c r="BI316" i="1"/>
  <c r="BM316" i="1"/>
  <c r="BW316" i="1"/>
  <c r="BX316" i="1"/>
  <c r="BY316" i="1"/>
  <c r="CG316" i="1"/>
  <c r="CF316" i="1"/>
  <c r="BL316" i="1"/>
  <c r="BT316" i="1"/>
  <c r="BU316" i="1"/>
  <c r="BV316" i="1"/>
  <c r="CE316" i="1"/>
  <c r="CD316" i="1"/>
  <c r="BK316" i="1"/>
  <c r="BQ316" i="1"/>
  <c r="BR316" i="1"/>
  <c r="BS316" i="1"/>
  <c r="CC316" i="1"/>
  <c r="CB316" i="1"/>
  <c r="BJ316" i="1"/>
  <c r="BN316" i="1"/>
  <c r="BO316" i="1"/>
  <c r="BP316" i="1"/>
  <c r="CA316" i="1"/>
  <c r="BZ316" i="1"/>
  <c r="AY316" i="1"/>
  <c r="AX316" i="1"/>
  <c r="U316" i="1"/>
  <c r="AW316" i="1"/>
  <c r="AV316" i="1"/>
  <c r="AU316" i="1"/>
  <c r="AR316" i="1"/>
  <c r="AQ316" i="1"/>
  <c r="H315" i="1"/>
  <c r="AI315" i="1"/>
  <c r="BI315" i="1"/>
  <c r="BM315" i="1"/>
  <c r="BW315" i="1"/>
  <c r="BX315" i="1"/>
  <c r="BY315" i="1"/>
  <c r="CG315" i="1"/>
  <c r="CF315" i="1"/>
  <c r="BL315" i="1"/>
  <c r="BT315" i="1"/>
  <c r="BU315" i="1"/>
  <c r="BV315" i="1"/>
  <c r="CE315" i="1"/>
  <c r="CD315" i="1"/>
  <c r="BK315" i="1"/>
  <c r="BQ315" i="1"/>
  <c r="BR315" i="1"/>
  <c r="BS315" i="1"/>
  <c r="CC315" i="1"/>
  <c r="CB315" i="1"/>
  <c r="BJ315" i="1"/>
  <c r="BN315" i="1"/>
  <c r="BO315" i="1"/>
  <c r="BP315" i="1"/>
  <c r="CA315" i="1"/>
  <c r="BZ315" i="1"/>
  <c r="AY315" i="1"/>
  <c r="AX315" i="1"/>
  <c r="U315" i="1"/>
  <c r="AW315" i="1"/>
  <c r="AV315" i="1"/>
  <c r="AU315" i="1"/>
  <c r="AR315" i="1"/>
  <c r="AQ315" i="1"/>
  <c r="H314" i="1"/>
  <c r="AI314" i="1"/>
  <c r="BI314" i="1"/>
  <c r="BM314" i="1"/>
  <c r="BW314" i="1"/>
  <c r="BX314" i="1"/>
  <c r="BY314" i="1"/>
  <c r="CG314" i="1"/>
  <c r="CF314" i="1"/>
  <c r="BL314" i="1"/>
  <c r="BT314" i="1"/>
  <c r="BU314" i="1"/>
  <c r="BV314" i="1"/>
  <c r="CE314" i="1"/>
  <c r="CD314" i="1"/>
  <c r="BK314" i="1"/>
  <c r="BQ314" i="1"/>
  <c r="BR314" i="1"/>
  <c r="BS314" i="1"/>
  <c r="CC314" i="1"/>
  <c r="CB314" i="1"/>
  <c r="BJ314" i="1"/>
  <c r="BN314" i="1"/>
  <c r="BO314" i="1"/>
  <c r="BP314" i="1"/>
  <c r="CA314" i="1"/>
  <c r="BZ314" i="1"/>
  <c r="AY314" i="1"/>
  <c r="AX314" i="1"/>
  <c r="U314" i="1"/>
  <c r="AW314" i="1"/>
  <c r="AV314" i="1"/>
  <c r="AU314" i="1"/>
  <c r="AR314" i="1"/>
  <c r="AQ314" i="1"/>
  <c r="H313" i="1"/>
  <c r="AI313" i="1"/>
  <c r="BI313" i="1"/>
  <c r="BM313" i="1"/>
  <c r="BW313" i="1"/>
  <c r="BX313" i="1"/>
  <c r="BY313" i="1"/>
  <c r="CG313" i="1"/>
  <c r="CF313" i="1"/>
  <c r="BL313" i="1"/>
  <c r="BT313" i="1"/>
  <c r="BU313" i="1"/>
  <c r="BV313" i="1"/>
  <c r="CE313" i="1"/>
  <c r="CD313" i="1"/>
  <c r="BK313" i="1"/>
  <c r="BQ313" i="1"/>
  <c r="BR313" i="1"/>
  <c r="BS313" i="1"/>
  <c r="CC313" i="1"/>
  <c r="CB313" i="1"/>
  <c r="BJ313" i="1"/>
  <c r="BN313" i="1"/>
  <c r="BO313" i="1"/>
  <c r="BP313" i="1"/>
  <c r="CA313" i="1"/>
  <c r="BZ313" i="1"/>
  <c r="AY313" i="1"/>
  <c r="AX313" i="1"/>
  <c r="U313" i="1"/>
  <c r="AW313" i="1"/>
  <c r="AV313" i="1"/>
  <c r="AU313" i="1"/>
  <c r="AR313" i="1"/>
  <c r="AQ313" i="1"/>
  <c r="H312" i="1"/>
  <c r="AI312" i="1"/>
  <c r="BI312" i="1"/>
  <c r="BM312" i="1"/>
  <c r="BW312" i="1"/>
  <c r="BX312" i="1"/>
  <c r="BY312" i="1"/>
  <c r="CG312" i="1"/>
  <c r="CF312" i="1"/>
  <c r="BL312" i="1"/>
  <c r="BT312" i="1"/>
  <c r="BU312" i="1"/>
  <c r="BV312" i="1"/>
  <c r="CE312" i="1"/>
  <c r="CD312" i="1"/>
  <c r="BK312" i="1"/>
  <c r="BQ312" i="1"/>
  <c r="BR312" i="1"/>
  <c r="BS312" i="1"/>
  <c r="CC312" i="1"/>
  <c r="CB312" i="1"/>
  <c r="BJ312" i="1"/>
  <c r="BN312" i="1"/>
  <c r="BO312" i="1"/>
  <c r="BP312" i="1"/>
  <c r="CA312" i="1"/>
  <c r="BZ312" i="1"/>
  <c r="AY312" i="1"/>
  <c r="AX312" i="1"/>
  <c r="U312" i="1"/>
  <c r="AW312" i="1"/>
  <c r="AV312" i="1"/>
  <c r="AU312" i="1"/>
  <c r="AR312" i="1"/>
  <c r="AQ312" i="1"/>
  <c r="H311" i="1"/>
  <c r="AI311" i="1"/>
  <c r="BI311" i="1"/>
  <c r="BM311" i="1"/>
  <c r="BW311" i="1"/>
  <c r="BX311" i="1"/>
  <c r="BY311" i="1"/>
  <c r="CG311" i="1"/>
  <c r="CF311" i="1"/>
  <c r="BL311" i="1"/>
  <c r="BT311" i="1"/>
  <c r="BU311" i="1"/>
  <c r="BV311" i="1"/>
  <c r="CE311" i="1"/>
  <c r="CD311" i="1"/>
  <c r="BK311" i="1"/>
  <c r="BQ311" i="1"/>
  <c r="BR311" i="1"/>
  <c r="BS311" i="1"/>
  <c r="CC311" i="1"/>
  <c r="CB311" i="1"/>
  <c r="BJ311" i="1"/>
  <c r="BN311" i="1"/>
  <c r="BO311" i="1"/>
  <c r="BP311" i="1"/>
  <c r="CA311" i="1"/>
  <c r="BZ311" i="1"/>
  <c r="AY311" i="1"/>
  <c r="AX311" i="1"/>
  <c r="U311" i="1"/>
  <c r="AW311" i="1"/>
  <c r="AV311" i="1"/>
  <c r="AU311" i="1"/>
  <c r="AR311" i="1"/>
  <c r="AQ311" i="1"/>
  <c r="H310" i="1"/>
  <c r="AI310" i="1"/>
  <c r="BI310" i="1"/>
  <c r="BM310" i="1"/>
  <c r="BW310" i="1"/>
  <c r="BX310" i="1"/>
  <c r="BY310" i="1"/>
  <c r="CG310" i="1"/>
  <c r="CF310" i="1"/>
  <c r="BL310" i="1"/>
  <c r="BT310" i="1"/>
  <c r="BU310" i="1"/>
  <c r="BV310" i="1"/>
  <c r="CE310" i="1"/>
  <c r="CD310" i="1"/>
  <c r="BK310" i="1"/>
  <c r="BQ310" i="1"/>
  <c r="BR310" i="1"/>
  <c r="BS310" i="1"/>
  <c r="CC310" i="1"/>
  <c r="CB310" i="1"/>
  <c r="BJ310" i="1"/>
  <c r="BN310" i="1"/>
  <c r="BO310" i="1"/>
  <c r="BP310" i="1"/>
  <c r="CA310" i="1"/>
  <c r="BZ310" i="1"/>
  <c r="AY310" i="1"/>
  <c r="AX310" i="1"/>
  <c r="U310" i="1"/>
  <c r="AW310" i="1"/>
  <c r="AV310" i="1"/>
  <c r="AU310" i="1"/>
  <c r="AR310" i="1"/>
  <c r="AQ310" i="1"/>
  <c r="H309" i="1"/>
  <c r="AI309" i="1"/>
  <c r="BI309" i="1"/>
  <c r="BM309" i="1"/>
  <c r="BW309" i="1"/>
  <c r="BX309" i="1"/>
  <c r="BY309" i="1"/>
  <c r="CG309" i="1"/>
  <c r="CF309" i="1"/>
  <c r="BL309" i="1"/>
  <c r="BT309" i="1"/>
  <c r="BU309" i="1"/>
  <c r="BV309" i="1"/>
  <c r="CE309" i="1"/>
  <c r="CD309" i="1"/>
  <c r="BK309" i="1"/>
  <c r="BQ309" i="1"/>
  <c r="BR309" i="1"/>
  <c r="BS309" i="1"/>
  <c r="CC309" i="1"/>
  <c r="CB309" i="1"/>
  <c r="BJ309" i="1"/>
  <c r="BN309" i="1"/>
  <c r="BO309" i="1"/>
  <c r="BP309" i="1"/>
  <c r="CA309" i="1"/>
  <c r="BZ309" i="1"/>
  <c r="AY309" i="1"/>
  <c r="AX309" i="1"/>
  <c r="U309" i="1"/>
  <c r="AW309" i="1"/>
  <c r="AV309" i="1"/>
  <c r="AU309" i="1"/>
  <c r="AR309" i="1"/>
  <c r="AQ309" i="1"/>
  <c r="H308" i="1"/>
  <c r="AI308" i="1"/>
  <c r="BI308" i="1"/>
  <c r="BM308" i="1"/>
  <c r="BW308" i="1"/>
  <c r="BX308" i="1"/>
  <c r="BY308" i="1"/>
  <c r="CG308" i="1"/>
  <c r="CF308" i="1"/>
  <c r="BL308" i="1"/>
  <c r="BT308" i="1"/>
  <c r="BU308" i="1"/>
  <c r="BV308" i="1"/>
  <c r="CE308" i="1"/>
  <c r="CD308" i="1"/>
  <c r="BK308" i="1"/>
  <c r="BQ308" i="1"/>
  <c r="BR308" i="1"/>
  <c r="BS308" i="1"/>
  <c r="CC308" i="1"/>
  <c r="CB308" i="1"/>
  <c r="BJ308" i="1"/>
  <c r="BN308" i="1"/>
  <c r="BO308" i="1"/>
  <c r="BP308" i="1"/>
  <c r="CA308" i="1"/>
  <c r="BZ308" i="1"/>
  <c r="AY308" i="1"/>
  <c r="AX308" i="1"/>
  <c r="U308" i="1"/>
  <c r="AW308" i="1"/>
  <c r="AV308" i="1"/>
  <c r="AU308" i="1"/>
  <c r="AR308" i="1"/>
  <c r="AQ308" i="1"/>
  <c r="H307" i="1"/>
  <c r="AI307" i="1"/>
  <c r="BI307" i="1"/>
  <c r="BM307" i="1"/>
  <c r="BW307" i="1"/>
  <c r="BX307" i="1"/>
  <c r="BY307" i="1"/>
  <c r="CG307" i="1"/>
  <c r="CF307" i="1"/>
  <c r="BL307" i="1"/>
  <c r="BT307" i="1"/>
  <c r="BU307" i="1"/>
  <c r="BV307" i="1"/>
  <c r="CE307" i="1"/>
  <c r="CD307" i="1"/>
  <c r="BK307" i="1"/>
  <c r="BQ307" i="1"/>
  <c r="BR307" i="1"/>
  <c r="BS307" i="1"/>
  <c r="CC307" i="1"/>
  <c r="CB307" i="1"/>
  <c r="BJ307" i="1"/>
  <c r="BN307" i="1"/>
  <c r="BO307" i="1"/>
  <c r="BP307" i="1"/>
  <c r="CA307" i="1"/>
  <c r="BZ307" i="1"/>
  <c r="AY307" i="1"/>
  <c r="AX307" i="1"/>
  <c r="U307" i="1"/>
  <c r="AW307" i="1"/>
  <c r="AV307" i="1"/>
  <c r="AU307" i="1"/>
  <c r="AR307" i="1"/>
  <c r="AQ307" i="1"/>
  <c r="H306" i="1"/>
  <c r="AI306" i="1"/>
  <c r="BI306" i="1"/>
  <c r="BM306" i="1"/>
  <c r="BW306" i="1"/>
  <c r="BX306" i="1"/>
  <c r="BY306" i="1"/>
  <c r="CG306" i="1"/>
  <c r="CF306" i="1"/>
  <c r="BL306" i="1"/>
  <c r="BT306" i="1"/>
  <c r="BU306" i="1"/>
  <c r="BV306" i="1"/>
  <c r="CE306" i="1"/>
  <c r="CD306" i="1"/>
  <c r="BK306" i="1"/>
  <c r="BQ306" i="1"/>
  <c r="BR306" i="1"/>
  <c r="BS306" i="1"/>
  <c r="CC306" i="1"/>
  <c r="CB306" i="1"/>
  <c r="BJ306" i="1"/>
  <c r="BN306" i="1"/>
  <c r="BO306" i="1"/>
  <c r="BP306" i="1"/>
  <c r="CA306" i="1"/>
  <c r="BZ306" i="1"/>
  <c r="AY306" i="1"/>
  <c r="AX306" i="1"/>
  <c r="U306" i="1"/>
  <c r="AW306" i="1"/>
  <c r="AV306" i="1"/>
  <c r="AU306" i="1"/>
  <c r="AR306" i="1"/>
  <c r="AQ306" i="1"/>
  <c r="H305" i="1"/>
  <c r="AI305" i="1"/>
  <c r="BI305" i="1"/>
  <c r="BM305" i="1"/>
  <c r="BW305" i="1"/>
  <c r="BX305" i="1"/>
  <c r="BY305" i="1"/>
  <c r="CG305" i="1"/>
  <c r="CF305" i="1"/>
  <c r="BL305" i="1"/>
  <c r="BT305" i="1"/>
  <c r="BU305" i="1"/>
  <c r="BV305" i="1"/>
  <c r="CE305" i="1"/>
  <c r="CD305" i="1"/>
  <c r="BK305" i="1"/>
  <c r="BQ305" i="1"/>
  <c r="BR305" i="1"/>
  <c r="BS305" i="1"/>
  <c r="CC305" i="1"/>
  <c r="CB305" i="1"/>
  <c r="BJ305" i="1"/>
  <c r="BN305" i="1"/>
  <c r="BO305" i="1"/>
  <c r="BP305" i="1"/>
  <c r="CA305" i="1"/>
  <c r="BZ305" i="1"/>
  <c r="AY305" i="1"/>
  <c r="AX305" i="1"/>
  <c r="U305" i="1"/>
  <c r="AW305" i="1"/>
  <c r="AV305" i="1"/>
  <c r="AU305" i="1"/>
  <c r="AR305" i="1"/>
  <c r="AQ305" i="1"/>
  <c r="H303" i="1"/>
  <c r="H304" i="1"/>
  <c r="AI304" i="1"/>
  <c r="BI304" i="1"/>
  <c r="BM304" i="1"/>
  <c r="BW304" i="1"/>
  <c r="BX304" i="1"/>
  <c r="BY304" i="1"/>
  <c r="CG304" i="1"/>
  <c r="CF304" i="1"/>
  <c r="BL304" i="1"/>
  <c r="BT304" i="1"/>
  <c r="BU304" i="1"/>
  <c r="BV304" i="1"/>
  <c r="CE304" i="1"/>
  <c r="CD304" i="1"/>
  <c r="BK304" i="1"/>
  <c r="BQ304" i="1"/>
  <c r="BR304" i="1"/>
  <c r="BS304" i="1"/>
  <c r="CC304" i="1"/>
  <c r="CB304" i="1"/>
  <c r="BJ304" i="1"/>
  <c r="BN304" i="1"/>
  <c r="BO304" i="1"/>
  <c r="BP304" i="1"/>
  <c r="CA304" i="1"/>
  <c r="BZ304" i="1"/>
  <c r="AY304" i="1"/>
  <c r="AX304" i="1"/>
  <c r="U304" i="1"/>
  <c r="AW304" i="1"/>
  <c r="AV304" i="1"/>
  <c r="AU304" i="1"/>
  <c r="AR304" i="1"/>
  <c r="AQ304" i="1"/>
  <c r="AI303" i="1"/>
  <c r="BI303" i="1"/>
  <c r="BM303" i="1"/>
  <c r="BW303" i="1"/>
  <c r="BX303" i="1"/>
  <c r="BY303" i="1"/>
  <c r="CG303" i="1"/>
  <c r="CF303" i="1"/>
  <c r="BL303" i="1"/>
  <c r="BT303" i="1"/>
  <c r="BU303" i="1"/>
  <c r="BV303" i="1"/>
  <c r="CE303" i="1"/>
  <c r="CD303" i="1"/>
  <c r="BK303" i="1"/>
  <c r="BQ303" i="1"/>
  <c r="BR303" i="1"/>
  <c r="BS303" i="1"/>
  <c r="CC303" i="1"/>
  <c r="CB303" i="1"/>
  <c r="BJ303" i="1"/>
  <c r="BN303" i="1"/>
  <c r="BO303" i="1"/>
  <c r="BP303" i="1"/>
  <c r="CA303" i="1"/>
  <c r="BZ303" i="1"/>
  <c r="AY303" i="1"/>
  <c r="AX303" i="1"/>
  <c r="U303" i="1"/>
  <c r="AW303" i="1"/>
  <c r="AV303" i="1"/>
  <c r="AU303" i="1"/>
  <c r="AR303" i="1"/>
  <c r="AQ303" i="1"/>
  <c r="H302" i="1"/>
  <c r="AI302" i="1"/>
  <c r="BI302" i="1"/>
  <c r="BM302" i="1"/>
  <c r="BW302" i="1"/>
  <c r="BX302" i="1"/>
  <c r="BY302" i="1"/>
  <c r="CG302" i="1"/>
  <c r="CF302" i="1"/>
  <c r="BL302" i="1"/>
  <c r="BT302" i="1"/>
  <c r="BU302" i="1"/>
  <c r="BV302" i="1"/>
  <c r="CE302" i="1"/>
  <c r="CD302" i="1"/>
  <c r="BK302" i="1"/>
  <c r="BQ302" i="1"/>
  <c r="BR302" i="1"/>
  <c r="BS302" i="1"/>
  <c r="CC302" i="1"/>
  <c r="CB302" i="1"/>
  <c r="BJ302" i="1"/>
  <c r="BN302" i="1"/>
  <c r="BO302" i="1"/>
  <c r="BP302" i="1"/>
  <c r="CA302" i="1"/>
  <c r="BZ302" i="1"/>
  <c r="AY302" i="1"/>
  <c r="AX302" i="1"/>
  <c r="U302" i="1"/>
  <c r="AW302" i="1"/>
  <c r="AV302" i="1"/>
  <c r="AU302" i="1"/>
  <c r="AR302" i="1"/>
  <c r="AQ302" i="1"/>
  <c r="H301" i="1"/>
  <c r="AI301" i="1"/>
  <c r="BI301" i="1"/>
  <c r="BM301" i="1"/>
  <c r="BW301" i="1"/>
  <c r="BX301" i="1"/>
  <c r="BY301" i="1"/>
  <c r="CG301" i="1"/>
  <c r="CF301" i="1"/>
  <c r="BL301" i="1"/>
  <c r="BT301" i="1"/>
  <c r="BU301" i="1"/>
  <c r="BV301" i="1"/>
  <c r="CE301" i="1"/>
  <c r="CD301" i="1"/>
  <c r="BK301" i="1"/>
  <c r="BQ301" i="1"/>
  <c r="BR301" i="1"/>
  <c r="BS301" i="1"/>
  <c r="CC301" i="1"/>
  <c r="CB301" i="1"/>
  <c r="BJ301" i="1"/>
  <c r="BN301" i="1"/>
  <c r="BO301" i="1"/>
  <c r="BP301" i="1"/>
  <c r="CA301" i="1"/>
  <c r="BZ301" i="1"/>
  <c r="AY301" i="1"/>
  <c r="AX301" i="1"/>
  <c r="U301" i="1"/>
  <c r="AW301" i="1"/>
  <c r="AV301" i="1"/>
  <c r="AU301" i="1"/>
  <c r="AR301" i="1"/>
  <c r="AQ301" i="1"/>
  <c r="AY300" i="1"/>
  <c r="AX300" i="1"/>
  <c r="U300" i="1"/>
  <c r="AW300" i="1"/>
  <c r="AV300" i="1"/>
  <c r="AU300" i="1"/>
  <c r="AR300" i="1"/>
  <c r="AQ300" i="1"/>
  <c r="AY299" i="1"/>
  <c r="AX299" i="1"/>
  <c r="U299" i="1"/>
  <c r="AW299" i="1"/>
  <c r="AV299" i="1"/>
  <c r="AU299" i="1"/>
  <c r="H298" i="1"/>
  <c r="AI298" i="1"/>
  <c r="BI298" i="1"/>
  <c r="BM298" i="1"/>
  <c r="BW298" i="1"/>
  <c r="BX298" i="1"/>
  <c r="BY298" i="1"/>
  <c r="CG298" i="1"/>
  <c r="CF298" i="1"/>
  <c r="BL298" i="1"/>
  <c r="BT298" i="1"/>
  <c r="BU298" i="1"/>
  <c r="BV298" i="1"/>
  <c r="CE298" i="1"/>
  <c r="CD298" i="1"/>
  <c r="BK298" i="1"/>
  <c r="BQ298" i="1"/>
  <c r="BR298" i="1"/>
  <c r="BS298" i="1"/>
  <c r="CC298" i="1"/>
  <c r="CB298" i="1"/>
  <c r="BJ298" i="1"/>
  <c r="BN298" i="1"/>
  <c r="BO298" i="1"/>
  <c r="BP298" i="1"/>
  <c r="CA298" i="1"/>
  <c r="BZ298" i="1"/>
  <c r="AY298" i="1"/>
  <c r="AX298" i="1"/>
  <c r="U298" i="1"/>
  <c r="AW298" i="1"/>
  <c r="AV298" i="1"/>
  <c r="AU298" i="1"/>
  <c r="AR298" i="1"/>
  <c r="AQ298" i="1"/>
  <c r="H297" i="1"/>
  <c r="AI297" i="1"/>
  <c r="BI297" i="1"/>
  <c r="BM297" i="1"/>
  <c r="BW297" i="1"/>
  <c r="BX297" i="1"/>
  <c r="BY297" i="1"/>
  <c r="CG297" i="1"/>
  <c r="CF297" i="1"/>
  <c r="BL297" i="1"/>
  <c r="BT297" i="1"/>
  <c r="BU297" i="1"/>
  <c r="BV297" i="1"/>
  <c r="CE297" i="1"/>
  <c r="CD297" i="1"/>
  <c r="BK297" i="1"/>
  <c r="BQ297" i="1"/>
  <c r="BR297" i="1"/>
  <c r="BS297" i="1"/>
  <c r="CC297" i="1"/>
  <c r="CB297" i="1"/>
  <c r="BJ297" i="1"/>
  <c r="BN297" i="1"/>
  <c r="BO297" i="1"/>
  <c r="BP297" i="1"/>
  <c r="CA297" i="1"/>
  <c r="BZ297" i="1"/>
  <c r="AY297" i="1"/>
  <c r="AX297" i="1"/>
  <c r="U297" i="1"/>
  <c r="AW297" i="1"/>
  <c r="AV297" i="1"/>
  <c r="AU297" i="1"/>
  <c r="AR297" i="1"/>
  <c r="AQ297" i="1"/>
  <c r="H296" i="1"/>
  <c r="AI296" i="1"/>
  <c r="BI296" i="1"/>
  <c r="BM296" i="1"/>
  <c r="BW296" i="1"/>
  <c r="BX296" i="1"/>
  <c r="BY296" i="1"/>
  <c r="CG296" i="1"/>
  <c r="CF296" i="1"/>
  <c r="BL296" i="1"/>
  <c r="BT296" i="1"/>
  <c r="BU296" i="1"/>
  <c r="BV296" i="1"/>
  <c r="CE296" i="1"/>
  <c r="CD296" i="1"/>
  <c r="BK296" i="1"/>
  <c r="BQ296" i="1"/>
  <c r="BR296" i="1"/>
  <c r="BS296" i="1"/>
  <c r="CC296" i="1"/>
  <c r="CB296" i="1"/>
  <c r="BJ296" i="1"/>
  <c r="BN296" i="1"/>
  <c r="BO296" i="1"/>
  <c r="BP296" i="1"/>
  <c r="CA296" i="1"/>
  <c r="BZ296" i="1"/>
  <c r="AY296" i="1"/>
  <c r="AX296" i="1"/>
  <c r="U296" i="1"/>
  <c r="AW296" i="1"/>
  <c r="AV296" i="1"/>
  <c r="AU296" i="1"/>
  <c r="AR296" i="1"/>
  <c r="AQ296" i="1"/>
  <c r="AY295" i="1"/>
  <c r="AX295" i="1"/>
  <c r="U295" i="1"/>
  <c r="AW295" i="1"/>
  <c r="AV295" i="1"/>
  <c r="AU295" i="1"/>
  <c r="AR295" i="1"/>
  <c r="AQ295" i="1"/>
  <c r="H294" i="1"/>
  <c r="AI294" i="1"/>
  <c r="BI294" i="1"/>
  <c r="BM294" i="1"/>
  <c r="BW294" i="1"/>
  <c r="BX294" i="1"/>
  <c r="BY294" i="1"/>
  <c r="CG294" i="1"/>
  <c r="CF294" i="1"/>
  <c r="BL294" i="1"/>
  <c r="BT294" i="1"/>
  <c r="BU294" i="1"/>
  <c r="BV294" i="1"/>
  <c r="CE294" i="1"/>
  <c r="CD294" i="1"/>
  <c r="BK294" i="1"/>
  <c r="BQ294" i="1"/>
  <c r="BR294" i="1"/>
  <c r="BS294" i="1"/>
  <c r="CC294" i="1"/>
  <c r="CB294" i="1"/>
  <c r="BJ294" i="1"/>
  <c r="BN294" i="1"/>
  <c r="BO294" i="1"/>
  <c r="BP294" i="1"/>
  <c r="CA294" i="1"/>
  <c r="BZ294" i="1"/>
  <c r="AY294" i="1"/>
  <c r="AX294" i="1"/>
  <c r="U294" i="1"/>
  <c r="AW294" i="1"/>
  <c r="AV294" i="1"/>
  <c r="AU294" i="1"/>
  <c r="AR294" i="1"/>
  <c r="AQ294" i="1"/>
  <c r="BI293" i="1"/>
  <c r="BM293" i="1"/>
  <c r="BW293" i="1"/>
  <c r="BX293" i="1"/>
  <c r="BY293" i="1"/>
  <c r="CG293" i="1"/>
  <c r="CF293" i="1"/>
  <c r="BL293" i="1"/>
  <c r="BT293" i="1"/>
  <c r="BU293" i="1"/>
  <c r="BV293" i="1"/>
  <c r="CE293" i="1"/>
  <c r="CD293" i="1"/>
  <c r="BK293" i="1"/>
  <c r="BQ293" i="1"/>
  <c r="BR293" i="1"/>
  <c r="BS293" i="1"/>
  <c r="CC293" i="1"/>
  <c r="CB293" i="1"/>
  <c r="BJ293" i="1"/>
  <c r="BN293" i="1"/>
  <c r="BO293" i="1"/>
  <c r="BP293" i="1"/>
  <c r="CA293" i="1"/>
  <c r="BZ293" i="1"/>
  <c r="AY293" i="1"/>
  <c r="AX293" i="1"/>
  <c r="U293" i="1"/>
  <c r="AW293" i="1"/>
  <c r="AV293" i="1"/>
  <c r="AU293" i="1"/>
  <c r="H291" i="1"/>
  <c r="H292" i="1"/>
  <c r="AI292" i="1"/>
  <c r="BI292" i="1"/>
  <c r="BM292" i="1"/>
  <c r="BW292" i="1"/>
  <c r="BX292" i="1"/>
  <c r="BY292" i="1"/>
  <c r="CG292" i="1"/>
  <c r="CF292" i="1"/>
  <c r="BL292" i="1"/>
  <c r="BT292" i="1"/>
  <c r="BU292" i="1"/>
  <c r="BV292" i="1"/>
  <c r="CE292" i="1"/>
  <c r="CD292" i="1"/>
  <c r="BK292" i="1"/>
  <c r="BQ292" i="1"/>
  <c r="BR292" i="1"/>
  <c r="BS292" i="1"/>
  <c r="CC292" i="1"/>
  <c r="CB292" i="1"/>
  <c r="BJ292" i="1"/>
  <c r="BN292" i="1"/>
  <c r="BO292" i="1"/>
  <c r="BP292" i="1"/>
  <c r="CA292" i="1"/>
  <c r="BZ292" i="1"/>
  <c r="AY292" i="1"/>
  <c r="AX292" i="1"/>
  <c r="U292" i="1"/>
  <c r="AW292" i="1"/>
  <c r="AV292" i="1"/>
  <c r="AU292" i="1"/>
  <c r="AR292" i="1"/>
  <c r="AQ292" i="1"/>
  <c r="AI291" i="1"/>
  <c r="BI291" i="1"/>
  <c r="BM291" i="1"/>
  <c r="BW291" i="1"/>
  <c r="BX291" i="1"/>
  <c r="BY291" i="1"/>
  <c r="CG291" i="1"/>
  <c r="CF291" i="1"/>
  <c r="BL291" i="1"/>
  <c r="BT291" i="1"/>
  <c r="BU291" i="1"/>
  <c r="BV291" i="1"/>
  <c r="CE291" i="1"/>
  <c r="CD291" i="1"/>
  <c r="BK291" i="1"/>
  <c r="BQ291" i="1"/>
  <c r="BR291" i="1"/>
  <c r="BS291" i="1"/>
  <c r="CC291" i="1"/>
  <c r="CB291" i="1"/>
  <c r="BJ291" i="1"/>
  <c r="BN291" i="1"/>
  <c r="BO291" i="1"/>
  <c r="BP291" i="1"/>
  <c r="CA291" i="1"/>
  <c r="BZ291" i="1"/>
  <c r="AY291" i="1"/>
  <c r="AX291" i="1"/>
  <c r="U291" i="1"/>
  <c r="AW291" i="1"/>
  <c r="AV291" i="1"/>
  <c r="AU291" i="1"/>
  <c r="AR291" i="1"/>
  <c r="AQ291" i="1"/>
  <c r="BI290" i="1"/>
  <c r="BM290" i="1"/>
  <c r="BW290" i="1"/>
  <c r="BX290" i="1"/>
  <c r="BY290" i="1"/>
  <c r="CG290" i="1"/>
  <c r="CF290" i="1"/>
  <c r="BL290" i="1"/>
  <c r="BT290" i="1"/>
  <c r="BU290" i="1"/>
  <c r="BV290" i="1"/>
  <c r="CE290" i="1"/>
  <c r="CD290" i="1"/>
  <c r="BK290" i="1"/>
  <c r="BQ290" i="1"/>
  <c r="BR290" i="1"/>
  <c r="BS290" i="1"/>
  <c r="CC290" i="1"/>
  <c r="CB290" i="1"/>
  <c r="BJ290" i="1"/>
  <c r="BN290" i="1"/>
  <c r="BO290" i="1"/>
  <c r="BP290" i="1"/>
  <c r="CA290" i="1"/>
  <c r="BZ290" i="1"/>
  <c r="AY290" i="1"/>
  <c r="AX290" i="1"/>
  <c r="U290" i="1"/>
  <c r="AW290" i="1"/>
  <c r="AV290" i="1"/>
  <c r="AU290" i="1"/>
  <c r="BI289" i="1"/>
  <c r="BM289" i="1"/>
  <c r="BW289" i="1"/>
  <c r="BX289" i="1"/>
  <c r="BY289" i="1"/>
  <c r="CG289" i="1"/>
  <c r="CF289" i="1"/>
  <c r="BL289" i="1"/>
  <c r="BT289" i="1"/>
  <c r="BU289" i="1"/>
  <c r="BV289" i="1"/>
  <c r="CE289" i="1"/>
  <c r="CD289" i="1"/>
  <c r="BK289" i="1"/>
  <c r="BQ289" i="1"/>
  <c r="BR289" i="1"/>
  <c r="BS289" i="1"/>
  <c r="CC289" i="1"/>
  <c r="CB289" i="1"/>
  <c r="BJ289" i="1"/>
  <c r="BN289" i="1"/>
  <c r="BO289" i="1"/>
  <c r="BP289" i="1"/>
  <c r="CA289" i="1"/>
  <c r="BZ289" i="1"/>
  <c r="AY289" i="1"/>
  <c r="AX289" i="1"/>
  <c r="U289" i="1"/>
  <c r="AW289" i="1"/>
  <c r="AV289" i="1"/>
  <c r="AU289" i="1"/>
  <c r="AY288" i="1"/>
  <c r="AX288" i="1"/>
  <c r="U288" i="1"/>
  <c r="AW288" i="1"/>
  <c r="AV288" i="1"/>
  <c r="AU288" i="1"/>
  <c r="H287" i="1"/>
  <c r="AI287" i="1"/>
  <c r="BI287" i="1"/>
  <c r="BM287" i="1"/>
  <c r="BW287" i="1"/>
  <c r="BX287" i="1"/>
  <c r="BY287" i="1"/>
  <c r="CG287" i="1"/>
  <c r="CF287" i="1"/>
  <c r="BL287" i="1"/>
  <c r="BT287" i="1"/>
  <c r="BU287" i="1"/>
  <c r="BV287" i="1"/>
  <c r="CE287" i="1"/>
  <c r="CD287" i="1"/>
  <c r="BK287" i="1"/>
  <c r="BQ287" i="1"/>
  <c r="BR287" i="1"/>
  <c r="BS287" i="1"/>
  <c r="CC287" i="1"/>
  <c r="CB287" i="1"/>
  <c r="BJ287" i="1"/>
  <c r="BN287" i="1"/>
  <c r="BO287" i="1"/>
  <c r="BP287" i="1"/>
  <c r="CA287" i="1"/>
  <c r="BZ287" i="1"/>
  <c r="AY287" i="1"/>
  <c r="AX287" i="1"/>
  <c r="U287" i="1"/>
  <c r="AW287" i="1"/>
  <c r="AV287" i="1"/>
  <c r="AU287" i="1"/>
  <c r="AR287" i="1"/>
  <c r="AQ287" i="1"/>
  <c r="H286" i="1"/>
  <c r="AI286" i="1"/>
  <c r="BI286" i="1"/>
  <c r="BM286" i="1"/>
  <c r="BW286" i="1"/>
  <c r="BX286" i="1"/>
  <c r="BY286" i="1"/>
  <c r="CG286" i="1"/>
  <c r="CF286" i="1"/>
  <c r="BL286" i="1"/>
  <c r="BT286" i="1"/>
  <c r="BU286" i="1"/>
  <c r="BV286" i="1"/>
  <c r="CE286" i="1"/>
  <c r="CD286" i="1"/>
  <c r="BK286" i="1"/>
  <c r="BQ286" i="1"/>
  <c r="BR286" i="1"/>
  <c r="BS286" i="1"/>
  <c r="CC286" i="1"/>
  <c r="CB286" i="1"/>
  <c r="BJ286" i="1"/>
  <c r="BN286" i="1"/>
  <c r="BO286" i="1"/>
  <c r="BP286" i="1"/>
  <c r="CA286" i="1"/>
  <c r="BZ286" i="1"/>
  <c r="AY286" i="1"/>
  <c r="AX286" i="1"/>
  <c r="U286" i="1"/>
  <c r="AW286" i="1"/>
  <c r="AV286" i="1"/>
  <c r="AU286" i="1"/>
  <c r="AR286" i="1"/>
  <c r="AQ286" i="1"/>
  <c r="BI285" i="1"/>
  <c r="BM285" i="1"/>
  <c r="BW285" i="1"/>
  <c r="BX285" i="1"/>
  <c r="BY285" i="1"/>
  <c r="CG285" i="1"/>
  <c r="CF285" i="1"/>
  <c r="BL285" i="1"/>
  <c r="BT285" i="1"/>
  <c r="BU285" i="1"/>
  <c r="BV285" i="1"/>
  <c r="CE285" i="1"/>
  <c r="CD285" i="1"/>
  <c r="BK285" i="1"/>
  <c r="BQ285" i="1"/>
  <c r="BR285" i="1"/>
  <c r="BS285" i="1"/>
  <c r="CC285" i="1"/>
  <c r="CB285" i="1"/>
  <c r="BJ285" i="1"/>
  <c r="BN285" i="1"/>
  <c r="BO285" i="1"/>
  <c r="BP285" i="1"/>
  <c r="CA285" i="1"/>
  <c r="BZ285" i="1"/>
  <c r="AY285" i="1"/>
  <c r="AX285" i="1"/>
  <c r="U285" i="1"/>
  <c r="AW285" i="1"/>
  <c r="AV285" i="1"/>
  <c r="AU285" i="1"/>
  <c r="H284" i="1"/>
  <c r="AI284" i="1"/>
  <c r="BI284" i="1"/>
  <c r="BM284" i="1"/>
  <c r="BW284" i="1"/>
  <c r="BX284" i="1"/>
  <c r="BY284" i="1"/>
  <c r="CG284" i="1"/>
  <c r="CF284" i="1"/>
  <c r="BL284" i="1"/>
  <c r="BT284" i="1"/>
  <c r="BU284" i="1"/>
  <c r="BV284" i="1"/>
  <c r="CE284" i="1"/>
  <c r="CD284" i="1"/>
  <c r="BK284" i="1"/>
  <c r="BQ284" i="1"/>
  <c r="BR284" i="1"/>
  <c r="BS284" i="1"/>
  <c r="CC284" i="1"/>
  <c r="CB284" i="1"/>
  <c r="BJ284" i="1"/>
  <c r="BN284" i="1"/>
  <c r="BO284" i="1"/>
  <c r="BP284" i="1"/>
  <c r="CA284" i="1"/>
  <c r="BZ284" i="1"/>
  <c r="AY284" i="1"/>
  <c r="AX284" i="1"/>
  <c r="U284" i="1"/>
  <c r="AW284" i="1"/>
  <c r="AV284" i="1"/>
  <c r="AU284" i="1"/>
  <c r="AR284" i="1"/>
  <c r="AQ284" i="1"/>
  <c r="AY283" i="1"/>
  <c r="AX283" i="1"/>
  <c r="U283" i="1"/>
  <c r="AW283" i="1"/>
  <c r="AV283" i="1"/>
  <c r="AU283" i="1"/>
  <c r="H282" i="1"/>
  <c r="AI282" i="1"/>
  <c r="BI282" i="1"/>
  <c r="BM282" i="1"/>
  <c r="BW282" i="1"/>
  <c r="BX282" i="1"/>
  <c r="BY282" i="1"/>
  <c r="CG282" i="1"/>
  <c r="CF282" i="1"/>
  <c r="BL282" i="1"/>
  <c r="BT282" i="1"/>
  <c r="BU282" i="1"/>
  <c r="BV282" i="1"/>
  <c r="CE282" i="1"/>
  <c r="CD282" i="1"/>
  <c r="BK282" i="1"/>
  <c r="BQ282" i="1"/>
  <c r="BR282" i="1"/>
  <c r="BS282" i="1"/>
  <c r="CC282" i="1"/>
  <c r="CB282" i="1"/>
  <c r="BJ282" i="1"/>
  <c r="BN282" i="1"/>
  <c r="BO282" i="1"/>
  <c r="BP282" i="1"/>
  <c r="CA282" i="1"/>
  <c r="BZ282" i="1"/>
  <c r="AY282" i="1"/>
  <c r="AX282" i="1"/>
  <c r="U282" i="1"/>
  <c r="AW282" i="1"/>
  <c r="AV282" i="1"/>
  <c r="AU282" i="1"/>
  <c r="AR282" i="1"/>
  <c r="AQ282" i="1"/>
  <c r="BI281" i="1"/>
  <c r="BM281" i="1"/>
  <c r="BW281" i="1"/>
  <c r="BX281" i="1"/>
  <c r="BY281" i="1"/>
  <c r="CG281" i="1"/>
  <c r="CF281" i="1"/>
  <c r="BL281" i="1"/>
  <c r="BT281" i="1"/>
  <c r="BU281" i="1"/>
  <c r="BV281" i="1"/>
  <c r="CE281" i="1"/>
  <c r="CD281" i="1"/>
  <c r="BK281" i="1"/>
  <c r="BQ281" i="1"/>
  <c r="BR281" i="1"/>
  <c r="BS281" i="1"/>
  <c r="CC281" i="1"/>
  <c r="CB281" i="1"/>
  <c r="BJ281" i="1"/>
  <c r="BN281" i="1"/>
  <c r="BO281" i="1"/>
  <c r="BP281" i="1"/>
  <c r="CA281" i="1"/>
  <c r="BZ281" i="1"/>
  <c r="AY281" i="1"/>
  <c r="AX281" i="1"/>
  <c r="U281" i="1"/>
  <c r="AW281" i="1"/>
  <c r="AV281" i="1"/>
  <c r="AU281" i="1"/>
  <c r="H239" i="1"/>
  <c r="AI239" i="1"/>
  <c r="BI239" i="1"/>
  <c r="BM239" i="1"/>
  <c r="BW239" i="1"/>
  <c r="BX239" i="1"/>
  <c r="BY239" i="1"/>
  <c r="CG239" i="1"/>
  <c r="H280" i="1"/>
  <c r="AI280" i="1"/>
  <c r="BI280" i="1"/>
  <c r="BM280" i="1"/>
  <c r="BW280" i="1"/>
  <c r="BX280" i="1"/>
  <c r="BY280" i="1"/>
  <c r="CG280" i="1"/>
  <c r="CF239" i="1"/>
  <c r="CF280" i="1"/>
  <c r="BL239" i="1"/>
  <c r="BT239" i="1"/>
  <c r="BU239" i="1"/>
  <c r="BV239" i="1"/>
  <c r="CE239" i="1"/>
  <c r="BL280" i="1"/>
  <c r="BT280" i="1"/>
  <c r="BU280" i="1"/>
  <c r="BV280" i="1"/>
  <c r="CE280" i="1"/>
  <c r="CD239" i="1"/>
  <c r="CD280" i="1"/>
  <c r="BK239" i="1"/>
  <c r="BQ239" i="1"/>
  <c r="BR239" i="1"/>
  <c r="BS239" i="1"/>
  <c r="CC239" i="1"/>
  <c r="BK280" i="1"/>
  <c r="BQ280" i="1"/>
  <c r="BR280" i="1"/>
  <c r="BS280" i="1"/>
  <c r="CC280" i="1"/>
  <c r="CB239" i="1"/>
  <c r="CB280" i="1"/>
  <c r="BJ239" i="1"/>
  <c r="BN239" i="1"/>
  <c r="BO239" i="1"/>
  <c r="BP239" i="1"/>
  <c r="CA239" i="1"/>
  <c r="BJ280" i="1"/>
  <c r="BN280" i="1"/>
  <c r="BO280" i="1"/>
  <c r="BP280" i="1"/>
  <c r="CA280" i="1"/>
  <c r="BZ239" i="1"/>
  <c r="BZ280" i="1"/>
  <c r="AY280" i="1"/>
  <c r="AX280" i="1"/>
  <c r="U280" i="1"/>
  <c r="AW280" i="1"/>
  <c r="AV280" i="1"/>
  <c r="AU280" i="1"/>
  <c r="AR280" i="1"/>
  <c r="AQ280" i="1"/>
  <c r="H279" i="1"/>
  <c r="AI279" i="1"/>
  <c r="BI279" i="1"/>
  <c r="BM279" i="1"/>
  <c r="BW279" i="1"/>
  <c r="BX279" i="1"/>
  <c r="BY279" i="1"/>
  <c r="CG279" i="1"/>
  <c r="CF279" i="1"/>
  <c r="BL279" i="1"/>
  <c r="BT279" i="1"/>
  <c r="BU279" i="1"/>
  <c r="BV279" i="1"/>
  <c r="CE279" i="1"/>
  <c r="CD279" i="1"/>
  <c r="BK279" i="1"/>
  <c r="BQ279" i="1"/>
  <c r="BR279" i="1"/>
  <c r="BS279" i="1"/>
  <c r="CC279" i="1"/>
  <c r="CB279" i="1"/>
  <c r="BJ279" i="1"/>
  <c r="BN279" i="1"/>
  <c r="BO279" i="1"/>
  <c r="BP279" i="1"/>
  <c r="CA279" i="1"/>
  <c r="BZ279" i="1"/>
  <c r="AY279" i="1"/>
  <c r="AX279" i="1"/>
  <c r="U279" i="1"/>
  <c r="AW279" i="1"/>
  <c r="AV279" i="1"/>
  <c r="AU279" i="1"/>
  <c r="AR279" i="1"/>
  <c r="AQ279" i="1"/>
  <c r="H278" i="1"/>
  <c r="AI278" i="1"/>
  <c r="BI278" i="1"/>
  <c r="BM278" i="1"/>
  <c r="BW278" i="1"/>
  <c r="BX278" i="1"/>
  <c r="BY278" i="1"/>
  <c r="CG278" i="1"/>
  <c r="CF278" i="1"/>
  <c r="BL278" i="1"/>
  <c r="BT278" i="1"/>
  <c r="BU278" i="1"/>
  <c r="BV278" i="1"/>
  <c r="CE278" i="1"/>
  <c r="CD278" i="1"/>
  <c r="BK278" i="1"/>
  <c r="BQ278" i="1"/>
  <c r="BR278" i="1"/>
  <c r="BS278" i="1"/>
  <c r="CC278" i="1"/>
  <c r="CB278" i="1"/>
  <c r="BJ278" i="1"/>
  <c r="BN278" i="1"/>
  <c r="BO278" i="1"/>
  <c r="BP278" i="1"/>
  <c r="CA278" i="1"/>
  <c r="BZ278" i="1"/>
  <c r="AY278" i="1"/>
  <c r="AX278" i="1"/>
  <c r="U278" i="1"/>
  <c r="AW278" i="1"/>
  <c r="AV278" i="1"/>
  <c r="AU278" i="1"/>
  <c r="AR278" i="1"/>
  <c r="AQ278" i="1"/>
  <c r="AY277" i="1"/>
  <c r="AX277" i="1"/>
  <c r="U277" i="1"/>
  <c r="AW277" i="1"/>
  <c r="AV277" i="1"/>
  <c r="AU277" i="1"/>
  <c r="H276" i="1"/>
  <c r="AI276" i="1"/>
  <c r="BI276" i="1"/>
  <c r="BM276" i="1"/>
  <c r="BW276" i="1"/>
  <c r="BX276" i="1"/>
  <c r="BY276" i="1"/>
  <c r="CG276" i="1"/>
  <c r="CF276" i="1"/>
  <c r="BL276" i="1"/>
  <c r="BT276" i="1"/>
  <c r="BU276" i="1"/>
  <c r="BV276" i="1"/>
  <c r="CE276" i="1"/>
  <c r="CD276" i="1"/>
  <c r="BK276" i="1"/>
  <c r="BQ276" i="1"/>
  <c r="BR276" i="1"/>
  <c r="BS276" i="1"/>
  <c r="CC276" i="1"/>
  <c r="CB276" i="1"/>
  <c r="BJ276" i="1"/>
  <c r="BN276" i="1"/>
  <c r="BO276" i="1"/>
  <c r="BP276" i="1"/>
  <c r="CA276" i="1"/>
  <c r="BZ276" i="1"/>
  <c r="AY276" i="1"/>
  <c r="AX276" i="1"/>
  <c r="U276" i="1"/>
  <c r="AW276" i="1"/>
  <c r="AV276" i="1"/>
  <c r="AU276" i="1"/>
  <c r="AR276" i="1"/>
  <c r="AQ276" i="1"/>
  <c r="BI275" i="1"/>
  <c r="BM275" i="1"/>
  <c r="BW275" i="1"/>
  <c r="BX275" i="1"/>
  <c r="BY275" i="1"/>
  <c r="CG275" i="1"/>
  <c r="CF275" i="1"/>
  <c r="BL275" i="1"/>
  <c r="BT275" i="1"/>
  <c r="BU275" i="1"/>
  <c r="BV275" i="1"/>
  <c r="CE275" i="1"/>
  <c r="CD275" i="1"/>
  <c r="BK275" i="1"/>
  <c r="BQ275" i="1"/>
  <c r="BR275" i="1"/>
  <c r="BS275" i="1"/>
  <c r="CC275" i="1"/>
  <c r="CB275" i="1"/>
  <c r="BJ275" i="1"/>
  <c r="BN275" i="1"/>
  <c r="BO275" i="1"/>
  <c r="BP275" i="1"/>
  <c r="CA275" i="1"/>
  <c r="BZ275" i="1"/>
  <c r="AY275" i="1"/>
  <c r="AX275" i="1"/>
  <c r="U275" i="1"/>
  <c r="AW275" i="1"/>
  <c r="AV275" i="1"/>
  <c r="AU275" i="1"/>
  <c r="H274" i="1"/>
  <c r="AI274" i="1"/>
  <c r="BI274" i="1"/>
  <c r="BM274" i="1"/>
  <c r="BW274" i="1"/>
  <c r="BX274" i="1"/>
  <c r="BY274" i="1"/>
  <c r="CG274" i="1"/>
  <c r="CF274" i="1"/>
  <c r="BL274" i="1"/>
  <c r="BT274" i="1"/>
  <c r="BU274" i="1"/>
  <c r="BV274" i="1"/>
  <c r="CE274" i="1"/>
  <c r="CD274" i="1"/>
  <c r="BK274" i="1"/>
  <c r="BQ274" i="1"/>
  <c r="BR274" i="1"/>
  <c r="BS274" i="1"/>
  <c r="CC274" i="1"/>
  <c r="CB274" i="1"/>
  <c r="BJ274" i="1"/>
  <c r="BN274" i="1"/>
  <c r="BO274" i="1"/>
  <c r="BP274" i="1"/>
  <c r="CA274" i="1"/>
  <c r="BZ274" i="1"/>
  <c r="AY274" i="1"/>
  <c r="AX274" i="1"/>
  <c r="U274" i="1"/>
  <c r="AW274" i="1"/>
  <c r="AV274" i="1"/>
  <c r="AU274" i="1"/>
  <c r="AR274" i="1"/>
  <c r="AQ274" i="1"/>
  <c r="AY273" i="1"/>
  <c r="AX273" i="1"/>
  <c r="U273" i="1"/>
  <c r="AW273" i="1"/>
  <c r="AV273" i="1"/>
  <c r="AU273" i="1"/>
  <c r="H272" i="1"/>
  <c r="AI272" i="1"/>
  <c r="BI272" i="1"/>
  <c r="BM272" i="1"/>
  <c r="BW272" i="1"/>
  <c r="BX272" i="1"/>
  <c r="BY272" i="1"/>
  <c r="CG272" i="1"/>
  <c r="CF272" i="1"/>
  <c r="BL272" i="1"/>
  <c r="BT272" i="1"/>
  <c r="BU272" i="1"/>
  <c r="BV272" i="1"/>
  <c r="CE272" i="1"/>
  <c r="CD272" i="1"/>
  <c r="BK272" i="1"/>
  <c r="BQ272" i="1"/>
  <c r="BR272" i="1"/>
  <c r="BS272" i="1"/>
  <c r="CC272" i="1"/>
  <c r="CB272" i="1"/>
  <c r="BJ272" i="1"/>
  <c r="BN272" i="1"/>
  <c r="BO272" i="1"/>
  <c r="BP272" i="1"/>
  <c r="CA272" i="1"/>
  <c r="BZ272" i="1"/>
  <c r="AY272" i="1"/>
  <c r="AX272" i="1"/>
  <c r="U272" i="1"/>
  <c r="AW272" i="1"/>
  <c r="AV272" i="1"/>
  <c r="AU272" i="1"/>
  <c r="AR272" i="1"/>
  <c r="AQ272" i="1"/>
  <c r="H271" i="1"/>
  <c r="AI271" i="1"/>
  <c r="BI271" i="1"/>
  <c r="BM271" i="1"/>
  <c r="BW271" i="1"/>
  <c r="BX271" i="1"/>
  <c r="BY271" i="1"/>
  <c r="CG271" i="1"/>
  <c r="CF271" i="1"/>
  <c r="BL271" i="1"/>
  <c r="BT271" i="1"/>
  <c r="BU271" i="1"/>
  <c r="BV271" i="1"/>
  <c r="CE271" i="1"/>
  <c r="CD271" i="1"/>
  <c r="BK271" i="1"/>
  <c r="BQ271" i="1"/>
  <c r="BR271" i="1"/>
  <c r="BS271" i="1"/>
  <c r="CC271" i="1"/>
  <c r="CB271" i="1"/>
  <c r="BJ271" i="1"/>
  <c r="BN271" i="1"/>
  <c r="BO271" i="1"/>
  <c r="BP271" i="1"/>
  <c r="CA271" i="1"/>
  <c r="BZ271" i="1"/>
  <c r="AY271" i="1"/>
  <c r="AX271" i="1"/>
  <c r="U271" i="1"/>
  <c r="AW271" i="1"/>
  <c r="AV271" i="1"/>
  <c r="AU271" i="1"/>
  <c r="AR271" i="1"/>
  <c r="AQ271" i="1"/>
  <c r="H270" i="1"/>
  <c r="AI270" i="1"/>
  <c r="BI270" i="1"/>
  <c r="BM270" i="1"/>
  <c r="BW270" i="1"/>
  <c r="BX270" i="1"/>
  <c r="BY270" i="1"/>
  <c r="CG270" i="1"/>
  <c r="CF270" i="1"/>
  <c r="BL270" i="1"/>
  <c r="BT270" i="1"/>
  <c r="BU270" i="1"/>
  <c r="BV270" i="1"/>
  <c r="CE270" i="1"/>
  <c r="CD270" i="1"/>
  <c r="BK270" i="1"/>
  <c r="BQ270" i="1"/>
  <c r="BR270" i="1"/>
  <c r="BS270" i="1"/>
  <c r="CC270" i="1"/>
  <c r="CB270" i="1"/>
  <c r="BJ270" i="1"/>
  <c r="BN270" i="1"/>
  <c r="BO270" i="1"/>
  <c r="BP270" i="1"/>
  <c r="CA270" i="1"/>
  <c r="BZ270" i="1"/>
  <c r="AY270" i="1"/>
  <c r="AX270" i="1"/>
  <c r="U270" i="1"/>
  <c r="AW270" i="1"/>
  <c r="AV270" i="1"/>
  <c r="AU270" i="1"/>
  <c r="AR270" i="1"/>
  <c r="AQ270" i="1"/>
  <c r="BI269" i="1"/>
  <c r="BM269" i="1"/>
  <c r="BW269" i="1"/>
  <c r="BX269" i="1"/>
  <c r="BY269" i="1"/>
  <c r="CG269" i="1"/>
  <c r="CF269" i="1"/>
  <c r="BL269" i="1"/>
  <c r="BT269" i="1"/>
  <c r="BU269" i="1"/>
  <c r="BV269" i="1"/>
  <c r="CE269" i="1"/>
  <c r="CD269" i="1"/>
  <c r="BK269" i="1"/>
  <c r="BQ269" i="1"/>
  <c r="BR269" i="1"/>
  <c r="BS269" i="1"/>
  <c r="CC269" i="1"/>
  <c r="CB269" i="1"/>
  <c r="BJ269" i="1"/>
  <c r="BN269" i="1"/>
  <c r="BO269" i="1"/>
  <c r="BP269" i="1"/>
  <c r="CA269" i="1"/>
  <c r="BZ269" i="1"/>
  <c r="AY269" i="1"/>
  <c r="AX269" i="1"/>
  <c r="U269" i="1"/>
  <c r="AW269" i="1"/>
  <c r="AV269" i="1"/>
  <c r="AU269" i="1"/>
  <c r="H268" i="1"/>
  <c r="AI268" i="1"/>
  <c r="BI268" i="1"/>
  <c r="BM268" i="1"/>
  <c r="BW268" i="1"/>
  <c r="BX268" i="1"/>
  <c r="BY268" i="1"/>
  <c r="CG268" i="1"/>
  <c r="CF268" i="1"/>
  <c r="BL268" i="1"/>
  <c r="BT268" i="1"/>
  <c r="BU268" i="1"/>
  <c r="BV268" i="1"/>
  <c r="CE268" i="1"/>
  <c r="CD268" i="1"/>
  <c r="BK268" i="1"/>
  <c r="BQ268" i="1"/>
  <c r="BR268" i="1"/>
  <c r="BS268" i="1"/>
  <c r="CC268" i="1"/>
  <c r="CB268" i="1"/>
  <c r="BJ268" i="1"/>
  <c r="BN268" i="1"/>
  <c r="BO268" i="1"/>
  <c r="BP268" i="1"/>
  <c r="CA268" i="1"/>
  <c r="BZ268" i="1"/>
  <c r="AY268" i="1"/>
  <c r="AX268" i="1"/>
  <c r="U268" i="1"/>
  <c r="AW268" i="1"/>
  <c r="AV268" i="1"/>
  <c r="AU268" i="1"/>
  <c r="AR268" i="1"/>
  <c r="AQ268" i="1"/>
  <c r="AY267" i="1"/>
  <c r="AX267" i="1"/>
  <c r="U267" i="1"/>
  <c r="AW267" i="1"/>
  <c r="AV267" i="1"/>
  <c r="AU267" i="1"/>
  <c r="AY266" i="1"/>
  <c r="AX266" i="1"/>
  <c r="U266" i="1"/>
  <c r="AW266" i="1"/>
  <c r="AV266" i="1"/>
  <c r="AU266" i="1"/>
  <c r="H265" i="1"/>
  <c r="AI265" i="1"/>
  <c r="BI265" i="1"/>
  <c r="BM265" i="1"/>
  <c r="BW265" i="1"/>
  <c r="BX265" i="1"/>
  <c r="BY265" i="1"/>
  <c r="CG265" i="1"/>
  <c r="CF265" i="1"/>
  <c r="BL265" i="1"/>
  <c r="BT265" i="1"/>
  <c r="BU265" i="1"/>
  <c r="BV265" i="1"/>
  <c r="CE265" i="1"/>
  <c r="CD265" i="1"/>
  <c r="BK265" i="1"/>
  <c r="BQ265" i="1"/>
  <c r="BR265" i="1"/>
  <c r="BS265" i="1"/>
  <c r="CC265" i="1"/>
  <c r="CB265" i="1"/>
  <c r="BJ265" i="1"/>
  <c r="BN265" i="1"/>
  <c r="BO265" i="1"/>
  <c r="BP265" i="1"/>
  <c r="CA265" i="1"/>
  <c r="BZ265" i="1"/>
  <c r="AY265" i="1"/>
  <c r="AX265" i="1"/>
  <c r="U265" i="1"/>
  <c r="AW265" i="1"/>
  <c r="AV265" i="1"/>
  <c r="AU265" i="1"/>
  <c r="AR265" i="1"/>
  <c r="AQ265" i="1"/>
  <c r="H264" i="1"/>
  <c r="AI264" i="1"/>
  <c r="BI264" i="1"/>
  <c r="BM264" i="1"/>
  <c r="BW264" i="1"/>
  <c r="BX264" i="1"/>
  <c r="BY264" i="1"/>
  <c r="CG264" i="1"/>
  <c r="CF264" i="1"/>
  <c r="BL264" i="1"/>
  <c r="BT264" i="1"/>
  <c r="BU264" i="1"/>
  <c r="BV264" i="1"/>
  <c r="CE264" i="1"/>
  <c r="CD264" i="1"/>
  <c r="BK264" i="1"/>
  <c r="BQ264" i="1"/>
  <c r="BR264" i="1"/>
  <c r="BS264" i="1"/>
  <c r="CC264" i="1"/>
  <c r="CB264" i="1"/>
  <c r="BJ264" i="1"/>
  <c r="BN264" i="1"/>
  <c r="BO264" i="1"/>
  <c r="BP264" i="1"/>
  <c r="CA264" i="1"/>
  <c r="BZ264" i="1"/>
  <c r="AY264" i="1"/>
  <c r="AX264" i="1"/>
  <c r="U264" i="1"/>
  <c r="AW264" i="1"/>
  <c r="AV264" i="1"/>
  <c r="AU264" i="1"/>
  <c r="AR264" i="1"/>
  <c r="AQ264" i="1"/>
  <c r="H263" i="1"/>
  <c r="AI263" i="1"/>
  <c r="BI263" i="1"/>
  <c r="BM263" i="1"/>
  <c r="BW263" i="1"/>
  <c r="BX263" i="1"/>
  <c r="BY263" i="1"/>
  <c r="CG263" i="1"/>
  <c r="CF263" i="1"/>
  <c r="BL263" i="1"/>
  <c r="BT263" i="1"/>
  <c r="BU263" i="1"/>
  <c r="BV263" i="1"/>
  <c r="CE263" i="1"/>
  <c r="CD263" i="1"/>
  <c r="BK263" i="1"/>
  <c r="BQ263" i="1"/>
  <c r="BR263" i="1"/>
  <c r="BS263" i="1"/>
  <c r="CC263" i="1"/>
  <c r="CB263" i="1"/>
  <c r="BJ263" i="1"/>
  <c r="BN263" i="1"/>
  <c r="BO263" i="1"/>
  <c r="BP263" i="1"/>
  <c r="CA263" i="1"/>
  <c r="BZ263" i="1"/>
  <c r="AY263" i="1"/>
  <c r="AX263" i="1"/>
  <c r="U263" i="1"/>
  <c r="AW263" i="1"/>
  <c r="AV263" i="1"/>
  <c r="AU263" i="1"/>
  <c r="AR263" i="1"/>
  <c r="AQ263" i="1"/>
  <c r="BI262" i="1"/>
  <c r="BM262" i="1"/>
  <c r="BW262" i="1"/>
  <c r="BX262" i="1"/>
  <c r="BY262" i="1"/>
  <c r="CG262" i="1"/>
  <c r="CF262" i="1"/>
  <c r="BL262" i="1"/>
  <c r="BT262" i="1"/>
  <c r="BU262" i="1"/>
  <c r="BV262" i="1"/>
  <c r="CE262" i="1"/>
  <c r="CD262" i="1"/>
  <c r="BK262" i="1"/>
  <c r="BQ262" i="1"/>
  <c r="BR262" i="1"/>
  <c r="BS262" i="1"/>
  <c r="CC262" i="1"/>
  <c r="CB262" i="1"/>
  <c r="BJ262" i="1"/>
  <c r="BN262" i="1"/>
  <c r="BO262" i="1"/>
  <c r="BP262" i="1"/>
  <c r="CA262" i="1"/>
  <c r="BZ262" i="1"/>
  <c r="AY262" i="1"/>
  <c r="AX262" i="1"/>
  <c r="AW262" i="1"/>
  <c r="AV262" i="1"/>
  <c r="AU262" i="1"/>
  <c r="H261" i="1"/>
  <c r="AI261" i="1"/>
  <c r="BI261" i="1"/>
  <c r="BM261" i="1"/>
  <c r="BW261" i="1"/>
  <c r="BX261" i="1"/>
  <c r="BY261" i="1"/>
  <c r="CG261" i="1"/>
  <c r="CF261" i="1"/>
  <c r="BL261" i="1"/>
  <c r="BT261" i="1"/>
  <c r="BU261" i="1"/>
  <c r="BV261" i="1"/>
  <c r="CE261" i="1"/>
  <c r="CD261" i="1"/>
  <c r="BK261" i="1"/>
  <c r="BQ261" i="1"/>
  <c r="BR261" i="1"/>
  <c r="BS261" i="1"/>
  <c r="CC261" i="1"/>
  <c r="CB261" i="1"/>
  <c r="BJ261" i="1"/>
  <c r="BN261" i="1"/>
  <c r="BO261" i="1"/>
  <c r="BP261" i="1"/>
  <c r="CA261" i="1"/>
  <c r="BZ261" i="1"/>
  <c r="AY261" i="1"/>
  <c r="AX261" i="1"/>
  <c r="U261" i="1"/>
  <c r="AW261" i="1"/>
  <c r="AV261" i="1"/>
  <c r="AU261" i="1"/>
  <c r="AR261" i="1"/>
  <c r="AQ261" i="1"/>
  <c r="H260" i="1"/>
  <c r="AI260" i="1"/>
  <c r="BI260" i="1"/>
  <c r="BM260" i="1"/>
  <c r="BW260" i="1"/>
  <c r="BX260" i="1"/>
  <c r="BY260" i="1"/>
  <c r="CG260" i="1"/>
  <c r="CF260" i="1"/>
  <c r="BL260" i="1"/>
  <c r="BT260" i="1"/>
  <c r="BU260" i="1"/>
  <c r="BV260" i="1"/>
  <c r="CE260" i="1"/>
  <c r="CD260" i="1"/>
  <c r="BK260" i="1"/>
  <c r="BQ260" i="1"/>
  <c r="BR260" i="1"/>
  <c r="BS260" i="1"/>
  <c r="CC260" i="1"/>
  <c r="CB260" i="1"/>
  <c r="BJ260" i="1"/>
  <c r="BN260" i="1"/>
  <c r="BO260" i="1"/>
  <c r="BP260" i="1"/>
  <c r="CA260" i="1"/>
  <c r="BZ260" i="1"/>
  <c r="AY260" i="1"/>
  <c r="AX260" i="1"/>
  <c r="U260" i="1"/>
  <c r="AW260" i="1"/>
  <c r="AV260" i="1"/>
  <c r="AU260" i="1"/>
  <c r="AR260" i="1"/>
  <c r="AQ260" i="1"/>
  <c r="H259" i="1"/>
  <c r="AI259" i="1"/>
  <c r="BI259" i="1"/>
  <c r="BM259" i="1"/>
  <c r="BW259" i="1"/>
  <c r="BX259" i="1"/>
  <c r="BY259" i="1"/>
  <c r="CG259" i="1"/>
  <c r="CF259" i="1"/>
  <c r="BL259" i="1"/>
  <c r="BT259" i="1"/>
  <c r="BU259" i="1"/>
  <c r="BV259" i="1"/>
  <c r="CE259" i="1"/>
  <c r="CD259" i="1"/>
  <c r="BK259" i="1"/>
  <c r="BQ259" i="1"/>
  <c r="BR259" i="1"/>
  <c r="BS259" i="1"/>
  <c r="CC259" i="1"/>
  <c r="CB259" i="1"/>
  <c r="BJ259" i="1"/>
  <c r="BN259" i="1"/>
  <c r="BO259" i="1"/>
  <c r="BP259" i="1"/>
  <c r="CA259" i="1"/>
  <c r="BZ259" i="1"/>
  <c r="AY259" i="1"/>
  <c r="AX259" i="1"/>
  <c r="U259" i="1"/>
  <c r="AW259" i="1"/>
  <c r="AV259" i="1"/>
  <c r="AU259" i="1"/>
  <c r="AR259" i="1"/>
  <c r="AQ259" i="1"/>
  <c r="H258" i="1"/>
  <c r="AI258" i="1"/>
  <c r="BI258" i="1"/>
  <c r="BM258" i="1"/>
  <c r="BW258" i="1"/>
  <c r="BX258" i="1"/>
  <c r="BY258" i="1"/>
  <c r="CG258" i="1"/>
  <c r="CF258" i="1"/>
  <c r="BL258" i="1"/>
  <c r="BT258" i="1"/>
  <c r="BU258" i="1"/>
  <c r="BV258" i="1"/>
  <c r="CE258" i="1"/>
  <c r="CD258" i="1"/>
  <c r="BK258" i="1"/>
  <c r="BQ258" i="1"/>
  <c r="BR258" i="1"/>
  <c r="BS258" i="1"/>
  <c r="CC258" i="1"/>
  <c r="CB258" i="1"/>
  <c r="BJ258" i="1"/>
  <c r="BN258" i="1"/>
  <c r="BO258" i="1"/>
  <c r="BP258" i="1"/>
  <c r="CA258" i="1"/>
  <c r="BZ258" i="1"/>
  <c r="AY258" i="1"/>
  <c r="AX258" i="1"/>
  <c r="U258" i="1"/>
  <c r="AW258" i="1"/>
  <c r="AV258" i="1"/>
  <c r="AU258" i="1"/>
  <c r="AR258" i="1"/>
  <c r="AQ258" i="1"/>
  <c r="H257" i="1"/>
  <c r="AI257" i="1"/>
  <c r="BI257" i="1"/>
  <c r="BM257" i="1"/>
  <c r="BW257" i="1"/>
  <c r="BX257" i="1"/>
  <c r="BY257" i="1"/>
  <c r="CG257" i="1"/>
  <c r="CF257" i="1"/>
  <c r="BL257" i="1"/>
  <c r="BT257" i="1"/>
  <c r="BU257" i="1"/>
  <c r="BV257" i="1"/>
  <c r="CE257" i="1"/>
  <c r="CD257" i="1"/>
  <c r="BK257" i="1"/>
  <c r="BQ257" i="1"/>
  <c r="BR257" i="1"/>
  <c r="BS257" i="1"/>
  <c r="CC257" i="1"/>
  <c r="CB257" i="1"/>
  <c r="BJ257" i="1"/>
  <c r="BN257" i="1"/>
  <c r="BO257" i="1"/>
  <c r="BP257" i="1"/>
  <c r="CA257" i="1"/>
  <c r="BZ257" i="1"/>
  <c r="AY257" i="1"/>
  <c r="AX257" i="1"/>
  <c r="U257" i="1"/>
  <c r="AW257" i="1"/>
  <c r="AV257" i="1"/>
  <c r="AU257" i="1"/>
  <c r="AR257" i="1"/>
  <c r="AQ257" i="1"/>
  <c r="H256" i="1"/>
  <c r="AI256" i="1"/>
  <c r="BI256" i="1"/>
  <c r="BM256" i="1"/>
  <c r="BW256" i="1"/>
  <c r="BX256" i="1"/>
  <c r="BY256" i="1"/>
  <c r="CG256" i="1"/>
  <c r="CF256" i="1"/>
  <c r="BL256" i="1"/>
  <c r="BT256" i="1"/>
  <c r="BU256" i="1"/>
  <c r="BV256" i="1"/>
  <c r="CE256" i="1"/>
  <c r="CD256" i="1"/>
  <c r="BK256" i="1"/>
  <c r="BQ256" i="1"/>
  <c r="BR256" i="1"/>
  <c r="BS256" i="1"/>
  <c r="CC256" i="1"/>
  <c r="CB256" i="1"/>
  <c r="BJ256" i="1"/>
  <c r="BN256" i="1"/>
  <c r="BO256" i="1"/>
  <c r="BP256" i="1"/>
  <c r="CA256" i="1"/>
  <c r="BZ256" i="1"/>
  <c r="AY256" i="1"/>
  <c r="AX256" i="1"/>
  <c r="U256" i="1"/>
  <c r="AW256" i="1"/>
  <c r="AV256" i="1"/>
  <c r="AU256" i="1"/>
  <c r="AR256" i="1"/>
  <c r="AQ256" i="1"/>
  <c r="H255" i="1"/>
  <c r="AI255" i="1"/>
  <c r="BI255" i="1"/>
  <c r="BM255" i="1"/>
  <c r="BW255" i="1"/>
  <c r="BX255" i="1"/>
  <c r="BY255" i="1"/>
  <c r="CG255" i="1"/>
  <c r="CF255" i="1"/>
  <c r="BL255" i="1"/>
  <c r="BT255" i="1"/>
  <c r="BU255" i="1"/>
  <c r="BV255" i="1"/>
  <c r="CE255" i="1"/>
  <c r="CD255" i="1"/>
  <c r="BK255" i="1"/>
  <c r="BQ255" i="1"/>
  <c r="BR255" i="1"/>
  <c r="BS255" i="1"/>
  <c r="CC255" i="1"/>
  <c r="CB255" i="1"/>
  <c r="BJ255" i="1"/>
  <c r="BN255" i="1"/>
  <c r="BO255" i="1"/>
  <c r="BP255" i="1"/>
  <c r="CA255" i="1"/>
  <c r="BZ255" i="1"/>
  <c r="AY255" i="1"/>
  <c r="AX255" i="1"/>
  <c r="U255" i="1"/>
  <c r="AW255" i="1"/>
  <c r="AV255" i="1"/>
  <c r="AU255" i="1"/>
  <c r="AR255" i="1"/>
  <c r="AQ255" i="1"/>
  <c r="AY254" i="1"/>
  <c r="AX254" i="1"/>
  <c r="U254" i="1"/>
  <c r="AW254" i="1"/>
  <c r="AV254" i="1"/>
  <c r="AU254" i="1"/>
  <c r="AY253" i="1"/>
  <c r="AX253" i="1"/>
  <c r="U253" i="1"/>
  <c r="AW253" i="1"/>
  <c r="AV253" i="1"/>
  <c r="AU253" i="1"/>
  <c r="H252" i="1"/>
  <c r="AI252" i="1"/>
  <c r="BI252" i="1"/>
  <c r="BM252" i="1"/>
  <c r="BW252" i="1"/>
  <c r="BX252" i="1"/>
  <c r="BY252" i="1"/>
  <c r="CG252" i="1"/>
  <c r="CF252" i="1"/>
  <c r="BL252" i="1"/>
  <c r="BT252" i="1"/>
  <c r="BU252" i="1"/>
  <c r="BV252" i="1"/>
  <c r="CE252" i="1"/>
  <c r="CD252" i="1"/>
  <c r="BK252" i="1"/>
  <c r="BQ252" i="1"/>
  <c r="BR252" i="1"/>
  <c r="BS252" i="1"/>
  <c r="CC252" i="1"/>
  <c r="CB252" i="1"/>
  <c r="BJ252" i="1"/>
  <c r="BN252" i="1"/>
  <c r="BO252" i="1"/>
  <c r="BP252" i="1"/>
  <c r="CA252" i="1"/>
  <c r="BZ252" i="1"/>
  <c r="AY252" i="1"/>
  <c r="AX252" i="1"/>
  <c r="U252" i="1"/>
  <c r="AW252" i="1"/>
  <c r="AV252" i="1"/>
  <c r="AU252" i="1"/>
  <c r="AR252" i="1"/>
  <c r="AQ252" i="1"/>
  <c r="H251" i="1"/>
  <c r="AI251" i="1"/>
  <c r="BI251" i="1"/>
  <c r="BM251" i="1"/>
  <c r="BW251" i="1"/>
  <c r="BX251" i="1"/>
  <c r="BY251" i="1"/>
  <c r="CG251" i="1"/>
  <c r="CF251" i="1"/>
  <c r="BL251" i="1"/>
  <c r="BT251" i="1"/>
  <c r="BU251" i="1"/>
  <c r="BV251" i="1"/>
  <c r="CE251" i="1"/>
  <c r="CD251" i="1"/>
  <c r="BK251" i="1"/>
  <c r="BQ251" i="1"/>
  <c r="BR251" i="1"/>
  <c r="BS251" i="1"/>
  <c r="CC251" i="1"/>
  <c r="CB251" i="1"/>
  <c r="BJ251" i="1"/>
  <c r="BN251" i="1"/>
  <c r="BO251" i="1"/>
  <c r="BP251" i="1"/>
  <c r="CA251" i="1"/>
  <c r="BZ251" i="1"/>
  <c r="AY251" i="1"/>
  <c r="AX251" i="1"/>
  <c r="U251" i="1"/>
  <c r="AW251" i="1"/>
  <c r="AV251" i="1"/>
  <c r="AU251" i="1"/>
  <c r="AR251" i="1"/>
  <c r="AQ251" i="1"/>
  <c r="H250" i="1"/>
  <c r="AI250" i="1"/>
  <c r="BI250" i="1"/>
  <c r="BM250" i="1"/>
  <c r="BW250" i="1"/>
  <c r="BX250" i="1"/>
  <c r="BY250" i="1"/>
  <c r="CG250" i="1"/>
  <c r="CF250" i="1"/>
  <c r="BL250" i="1"/>
  <c r="BT250" i="1"/>
  <c r="BU250" i="1"/>
  <c r="BV250" i="1"/>
  <c r="CE250" i="1"/>
  <c r="CD250" i="1"/>
  <c r="BK250" i="1"/>
  <c r="BQ250" i="1"/>
  <c r="BR250" i="1"/>
  <c r="BS250" i="1"/>
  <c r="CC250" i="1"/>
  <c r="CB250" i="1"/>
  <c r="BJ250" i="1"/>
  <c r="BN250" i="1"/>
  <c r="BO250" i="1"/>
  <c r="BP250" i="1"/>
  <c r="CA250" i="1"/>
  <c r="BZ250" i="1"/>
  <c r="AY250" i="1"/>
  <c r="AX250" i="1"/>
  <c r="U250" i="1"/>
  <c r="AW250" i="1"/>
  <c r="AV250" i="1"/>
  <c r="AU250" i="1"/>
  <c r="AR250" i="1"/>
  <c r="AQ250" i="1"/>
  <c r="H249" i="1"/>
  <c r="AI249" i="1"/>
  <c r="BI249" i="1"/>
  <c r="BM249" i="1"/>
  <c r="BW249" i="1"/>
  <c r="BX249" i="1"/>
  <c r="BY249" i="1"/>
  <c r="CG249" i="1"/>
  <c r="CF249" i="1"/>
  <c r="BL249" i="1"/>
  <c r="BT249" i="1"/>
  <c r="BU249" i="1"/>
  <c r="BV249" i="1"/>
  <c r="CE249" i="1"/>
  <c r="CD249" i="1"/>
  <c r="BK249" i="1"/>
  <c r="BQ249" i="1"/>
  <c r="BR249" i="1"/>
  <c r="BS249" i="1"/>
  <c r="CC249" i="1"/>
  <c r="CB249" i="1"/>
  <c r="BJ249" i="1"/>
  <c r="BN249" i="1"/>
  <c r="BO249" i="1"/>
  <c r="BP249" i="1"/>
  <c r="CA249" i="1"/>
  <c r="BZ249" i="1"/>
  <c r="AY249" i="1"/>
  <c r="AX249" i="1"/>
  <c r="U249" i="1"/>
  <c r="AW249" i="1"/>
  <c r="AV249" i="1"/>
  <c r="AU249" i="1"/>
  <c r="AR249" i="1"/>
  <c r="AQ249" i="1"/>
  <c r="AY248" i="1"/>
  <c r="AX248" i="1"/>
  <c r="U248" i="1"/>
  <c r="AW248" i="1"/>
  <c r="AV248" i="1"/>
  <c r="AU248" i="1"/>
  <c r="H247" i="1"/>
  <c r="AI247" i="1"/>
  <c r="BI247" i="1"/>
  <c r="BM247" i="1"/>
  <c r="BW247" i="1"/>
  <c r="BX247" i="1"/>
  <c r="BY247" i="1"/>
  <c r="CG247" i="1"/>
  <c r="CF247" i="1"/>
  <c r="BL247" i="1"/>
  <c r="BT247" i="1"/>
  <c r="BU247" i="1"/>
  <c r="BV247" i="1"/>
  <c r="CE247" i="1"/>
  <c r="CD247" i="1"/>
  <c r="BK247" i="1"/>
  <c r="BQ247" i="1"/>
  <c r="BR247" i="1"/>
  <c r="BS247" i="1"/>
  <c r="CC247" i="1"/>
  <c r="CB247" i="1"/>
  <c r="BJ247" i="1"/>
  <c r="BN247" i="1"/>
  <c r="BO247" i="1"/>
  <c r="BP247" i="1"/>
  <c r="CA247" i="1"/>
  <c r="BZ247" i="1"/>
  <c r="AY247" i="1"/>
  <c r="AX247" i="1"/>
  <c r="U247" i="1"/>
  <c r="AW247" i="1"/>
  <c r="AV247" i="1"/>
  <c r="AU247" i="1"/>
  <c r="AR247" i="1"/>
  <c r="AQ247" i="1"/>
  <c r="H246" i="1"/>
  <c r="AI246" i="1"/>
  <c r="BI246" i="1"/>
  <c r="BM246" i="1"/>
  <c r="BW246" i="1"/>
  <c r="BX246" i="1"/>
  <c r="BY246" i="1"/>
  <c r="CG246" i="1"/>
  <c r="CF246" i="1"/>
  <c r="BL246" i="1"/>
  <c r="BT246" i="1"/>
  <c r="BU246" i="1"/>
  <c r="BV246" i="1"/>
  <c r="CE246" i="1"/>
  <c r="CD246" i="1"/>
  <c r="BK246" i="1"/>
  <c r="BQ246" i="1"/>
  <c r="BR246" i="1"/>
  <c r="BS246" i="1"/>
  <c r="CC246" i="1"/>
  <c r="CB246" i="1"/>
  <c r="BJ246" i="1"/>
  <c r="BN246" i="1"/>
  <c r="BO246" i="1"/>
  <c r="BP246" i="1"/>
  <c r="CA246" i="1"/>
  <c r="BZ246" i="1"/>
  <c r="AY246" i="1"/>
  <c r="AX246" i="1"/>
  <c r="U246" i="1"/>
  <c r="AW246" i="1"/>
  <c r="AV246" i="1"/>
  <c r="AU246" i="1"/>
  <c r="AR246" i="1"/>
  <c r="AQ246" i="1"/>
  <c r="H245" i="1"/>
  <c r="AI245" i="1"/>
  <c r="BI245" i="1"/>
  <c r="BM245" i="1"/>
  <c r="BW245" i="1"/>
  <c r="BX245" i="1"/>
  <c r="BY245" i="1"/>
  <c r="CG245" i="1"/>
  <c r="CF245" i="1"/>
  <c r="BL245" i="1"/>
  <c r="BT245" i="1"/>
  <c r="BU245" i="1"/>
  <c r="BV245" i="1"/>
  <c r="CE245" i="1"/>
  <c r="CD245" i="1"/>
  <c r="BK245" i="1"/>
  <c r="BQ245" i="1"/>
  <c r="BR245" i="1"/>
  <c r="BS245" i="1"/>
  <c r="CC245" i="1"/>
  <c r="CB245" i="1"/>
  <c r="BJ245" i="1"/>
  <c r="BN245" i="1"/>
  <c r="BO245" i="1"/>
  <c r="BP245" i="1"/>
  <c r="CA245" i="1"/>
  <c r="BZ245" i="1"/>
  <c r="AY245" i="1"/>
  <c r="AX245" i="1"/>
  <c r="U245" i="1"/>
  <c r="AW245" i="1"/>
  <c r="AV245" i="1"/>
  <c r="AU245" i="1"/>
  <c r="AR245" i="1"/>
  <c r="AQ245" i="1"/>
  <c r="BI244" i="1"/>
  <c r="BM244" i="1"/>
  <c r="BW244" i="1"/>
  <c r="BX244" i="1"/>
  <c r="BY244" i="1"/>
  <c r="CG244" i="1"/>
  <c r="CF244" i="1"/>
  <c r="BL244" i="1"/>
  <c r="BT244" i="1"/>
  <c r="BU244" i="1"/>
  <c r="BV244" i="1"/>
  <c r="CE244" i="1"/>
  <c r="CD244" i="1"/>
  <c r="BK244" i="1"/>
  <c r="BQ244" i="1"/>
  <c r="BR244" i="1"/>
  <c r="BS244" i="1"/>
  <c r="CC244" i="1"/>
  <c r="CB244" i="1"/>
  <c r="BJ244" i="1"/>
  <c r="BN244" i="1"/>
  <c r="BO244" i="1"/>
  <c r="BP244" i="1"/>
  <c r="CA244" i="1"/>
  <c r="BZ244" i="1"/>
  <c r="AY244" i="1"/>
  <c r="AX244" i="1"/>
  <c r="AW244" i="1"/>
  <c r="AV244" i="1"/>
  <c r="AU244" i="1"/>
  <c r="H243" i="1"/>
  <c r="AI243" i="1"/>
  <c r="BI243" i="1"/>
  <c r="BM243" i="1"/>
  <c r="BW243" i="1"/>
  <c r="BX243" i="1"/>
  <c r="BY243" i="1"/>
  <c r="CG243" i="1"/>
  <c r="CF243" i="1"/>
  <c r="BL243" i="1"/>
  <c r="BT243" i="1"/>
  <c r="BU243" i="1"/>
  <c r="BV243" i="1"/>
  <c r="CE243" i="1"/>
  <c r="CD243" i="1"/>
  <c r="BK243" i="1"/>
  <c r="BQ243" i="1"/>
  <c r="BR243" i="1"/>
  <c r="BS243" i="1"/>
  <c r="CC243" i="1"/>
  <c r="CB243" i="1"/>
  <c r="BJ243" i="1"/>
  <c r="BN243" i="1"/>
  <c r="BO243" i="1"/>
  <c r="BP243" i="1"/>
  <c r="CA243" i="1"/>
  <c r="BZ243" i="1"/>
  <c r="AY243" i="1"/>
  <c r="AX243" i="1"/>
  <c r="U243" i="1"/>
  <c r="AW243" i="1"/>
  <c r="AV243" i="1"/>
  <c r="AU243" i="1"/>
  <c r="AR243" i="1"/>
  <c r="AQ243" i="1"/>
  <c r="AY242" i="1"/>
  <c r="AX242" i="1"/>
  <c r="U242" i="1"/>
  <c r="AW242" i="1"/>
  <c r="AV242" i="1"/>
  <c r="AU242" i="1"/>
  <c r="H241" i="1"/>
  <c r="AI241" i="1"/>
  <c r="BI241" i="1"/>
  <c r="BM241" i="1"/>
  <c r="BW241" i="1"/>
  <c r="BX241" i="1"/>
  <c r="BY241" i="1"/>
  <c r="CG241" i="1"/>
  <c r="CF241" i="1"/>
  <c r="BL241" i="1"/>
  <c r="BT241" i="1"/>
  <c r="BU241" i="1"/>
  <c r="BV241" i="1"/>
  <c r="CE241" i="1"/>
  <c r="CD241" i="1"/>
  <c r="BK241" i="1"/>
  <c r="BQ241" i="1"/>
  <c r="BR241" i="1"/>
  <c r="BS241" i="1"/>
  <c r="CC241" i="1"/>
  <c r="CB241" i="1"/>
  <c r="BJ241" i="1"/>
  <c r="BN241" i="1"/>
  <c r="BO241" i="1"/>
  <c r="BP241" i="1"/>
  <c r="CA241" i="1"/>
  <c r="BZ241" i="1"/>
  <c r="AY241" i="1"/>
  <c r="AX241" i="1"/>
  <c r="U241" i="1"/>
  <c r="AW241" i="1"/>
  <c r="AV241" i="1"/>
  <c r="AU241" i="1"/>
  <c r="AR241" i="1"/>
  <c r="AQ241" i="1"/>
  <c r="H240" i="1"/>
  <c r="AI240" i="1"/>
  <c r="BI240" i="1"/>
  <c r="BM240" i="1"/>
  <c r="BW240" i="1"/>
  <c r="BX240" i="1"/>
  <c r="BY240" i="1"/>
  <c r="CG240" i="1"/>
  <c r="CF240" i="1"/>
  <c r="BL240" i="1"/>
  <c r="BT240" i="1"/>
  <c r="BU240" i="1"/>
  <c r="BV240" i="1"/>
  <c r="CE240" i="1"/>
  <c r="CD240" i="1"/>
  <c r="BK240" i="1"/>
  <c r="BQ240" i="1"/>
  <c r="BR240" i="1"/>
  <c r="BS240" i="1"/>
  <c r="CC240" i="1"/>
  <c r="CB240" i="1"/>
  <c r="BJ240" i="1"/>
  <c r="BN240" i="1"/>
  <c r="BO240" i="1"/>
  <c r="BP240" i="1"/>
  <c r="CA240" i="1"/>
  <c r="BZ240" i="1"/>
  <c r="AY240" i="1"/>
  <c r="AX240" i="1"/>
  <c r="U240" i="1"/>
  <c r="AW240" i="1"/>
  <c r="AV240" i="1"/>
  <c r="AU240" i="1"/>
  <c r="AR240" i="1"/>
  <c r="AQ240" i="1"/>
  <c r="AY239" i="1"/>
  <c r="AX239" i="1"/>
  <c r="U239" i="1"/>
  <c r="AW239" i="1"/>
  <c r="AV239" i="1"/>
  <c r="AU239" i="1"/>
  <c r="AR239" i="1"/>
  <c r="AQ239" i="1"/>
  <c r="H238" i="1"/>
  <c r="AI238" i="1"/>
  <c r="BI238" i="1"/>
  <c r="BM238" i="1"/>
  <c r="BW238" i="1"/>
  <c r="BX238" i="1"/>
  <c r="BY238" i="1"/>
  <c r="CG238" i="1"/>
  <c r="CF238" i="1"/>
  <c r="BL238" i="1"/>
  <c r="BT238" i="1"/>
  <c r="BU238" i="1"/>
  <c r="BV238" i="1"/>
  <c r="CE238" i="1"/>
  <c r="CD238" i="1"/>
  <c r="BK238" i="1"/>
  <c r="BQ238" i="1"/>
  <c r="BR238" i="1"/>
  <c r="BS238" i="1"/>
  <c r="CC238" i="1"/>
  <c r="CB238" i="1"/>
  <c r="BJ238" i="1"/>
  <c r="BN238" i="1"/>
  <c r="BO238" i="1"/>
  <c r="BP238" i="1"/>
  <c r="CA238" i="1"/>
  <c r="BZ238" i="1"/>
  <c r="AY238" i="1"/>
  <c r="AX238" i="1"/>
  <c r="U238" i="1"/>
  <c r="AW238" i="1"/>
  <c r="AV238" i="1"/>
  <c r="AU238" i="1"/>
  <c r="AR238" i="1"/>
  <c r="AQ238" i="1"/>
  <c r="AY237" i="1"/>
  <c r="AX237" i="1"/>
  <c r="U237" i="1"/>
  <c r="AW237" i="1"/>
  <c r="AV237" i="1"/>
  <c r="AU237" i="1"/>
  <c r="BI235" i="1"/>
  <c r="BM235" i="1"/>
  <c r="BW235" i="1"/>
  <c r="BX235" i="1"/>
  <c r="BY235" i="1"/>
  <c r="CG235" i="1"/>
  <c r="AI236" i="1"/>
  <c r="BI236" i="1"/>
  <c r="BM236" i="1"/>
  <c r="BW236" i="1"/>
  <c r="BX236" i="1"/>
  <c r="BY236" i="1"/>
  <c r="CG236" i="1"/>
  <c r="CF235" i="1"/>
  <c r="CF236" i="1"/>
  <c r="BL235" i="1"/>
  <c r="BT235" i="1"/>
  <c r="BU235" i="1"/>
  <c r="BV235" i="1"/>
  <c r="CE235" i="1"/>
  <c r="BL236" i="1"/>
  <c r="BT236" i="1"/>
  <c r="BU236" i="1"/>
  <c r="BV236" i="1"/>
  <c r="CE236" i="1"/>
  <c r="CD235" i="1"/>
  <c r="CD236" i="1"/>
  <c r="BK235" i="1"/>
  <c r="BQ235" i="1"/>
  <c r="BR235" i="1"/>
  <c r="BS235" i="1"/>
  <c r="CC235" i="1"/>
  <c r="BK236" i="1"/>
  <c r="BQ236" i="1"/>
  <c r="BR236" i="1"/>
  <c r="BS236" i="1"/>
  <c r="CC236" i="1"/>
  <c r="CB235" i="1"/>
  <c r="CB236" i="1"/>
  <c r="BJ235" i="1"/>
  <c r="BN235" i="1"/>
  <c r="BO235" i="1"/>
  <c r="BP235" i="1"/>
  <c r="CA235" i="1"/>
  <c r="BJ236" i="1"/>
  <c r="BN236" i="1"/>
  <c r="BO236" i="1"/>
  <c r="BP236" i="1"/>
  <c r="CA236" i="1"/>
  <c r="BZ235" i="1"/>
  <c r="BZ236" i="1"/>
  <c r="AY236" i="1"/>
  <c r="AX236" i="1"/>
  <c r="U236" i="1"/>
  <c r="AW236" i="1"/>
  <c r="AV236" i="1"/>
  <c r="AU236" i="1"/>
  <c r="AR236" i="1"/>
  <c r="AQ236" i="1"/>
  <c r="AY235" i="1"/>
  <c r="AX235" i="1"/>
  <c r="U235" i="1"/>
  <c r="AW235" i="1"/>
  <c r="AV235" i="1"/>
  <c r="AU235" i="1"/>
  <c r="AY234" i="1"/>
  <c r="AX234" i="1"/>
  <c r="U234" i="1"/>
  <c r="AW234" i="1"/>
  <c r="AV234" i="1"/>
  <c r="AU234" i="1"/>
  <c r="BI233" i="1"/>
  <c r="BM233" i="1"/>
  <c r="BW233" i="1"/>
  <c r="BX233" i="1"/>
  <c r="BY233" i="1"/>
  <c r="CG233" i="1"/>
  <c r="CF233" i="1"/>
  <c r="BL233" i="1"/>
  <c r="BT233" i="1"/>
  <c r="BU233" i="1"/>
  <c r="BV233" i="1"/>
  <c r="CE233" i="1"/>
  <c r="CD233" i="1"/>
  <c r="BK233" i="1"/>
  <c r="BQ233" i="1"/>
  <c r="BR233" i="1"/>
  <c r="BS233" i="1"/>
  <c r="CC233" i="1"/>
  <c r="CB233" i="1"/>
  <c r="BJ233" i="1"/>
  <c r="BN233" i="1"/>
  <c r="BO233" i="1"/>
  <c r="BP233" i="1"/>
  <c r="CA233" i="1"/>
  <c r="BZ233" i="1"/>
  <c r="AY233" i="1"/>
  <c r="AX233" i="1"/>
  <c r="AW233" i="1"/>
  <c r="AV233" i="1"/>
  <c r="AU233" i="1"/>
  <c r="AI232" i="1"/>
  <c r="BI232" i="1"/>
  <c r="BM232" i="1"/>
  <c r="BW232" i="1"/>
  <c r="BX232" i="1"/>
  <c r="BY232" i="1"/>
  <c r="CG232" i="1"/>
  <c r="CF232" i="1"/>
  <c r="BL232" i="1"/>
  <c r="BT232" i="1"/>
  <c r="BU232" i="1"/>
  <c r="BV232" i="1"/>
  <c r="CE232" i="1"/>
  <c r="CD232" i="1"/>
  <c r="BK232" i="1"/>
  <c r="BQ232" i="1"/>
  <c r="BR232" i="1"/>
  <c r="BS232" i="1"/>
  <c r="CC232" i="1"/>
  <c r="CB232" i="1"/>
  <c r="BJ232" i="1"/>
  <c r="BN232" i="1"/>
  <c r="BO232" i="1"/>
  <c r="BP232" i="1"/>
  <c r="CA232" i="1"/>
  <c r="BZ232" i="1"/>
  <c r="AY232" i="1"/>
  <c r="AX232" i="1"/>
  <c r="U232" i="1"/>
  <c r="AW232" i="1"/>
  <c r="AV232" i="1"/>
  <c r="AU232" i="1"/>
  <c r="AR232" i="1"/>
  <c r="AQ232" i="1"/>
  <c r="H231" i="1"/>
  <c r="AI231" i="1"/>
  <c r="BI231" i="1"/>
  <c r="BM231" i="1"/>
  <c r="BW231" i="1"/>
  <c r="BX231" i="1"/>
  <c r="BY231" i="1"/>
  <c r="CG231" i="1"/>
  <c r="CF231" i="1"/>
  <c r="BL231" i="1"/>
  <c r="BT231" i="1"/>
  <c r="BU231" i="1"/>
  <c r="BV231" i="1"/>
  <c r="CE231" i="1"/>
  <c r="CD231" i="1"/>
  <c r="BK231" i="1"/>
  <c r="BQ231" i="1"/>
  <c r="BR231" i="1"/>
  <c r="BS231" i="1"/>
  <c r="CC231" i="1"/>
  <c r="CB231" i="1"/>
  <c r="BJ231" i="1"/>
  <c r="BN231" i="1"/>
  <c r="BO231" i="1"/>
  <c r="BP231" i="1"/>
  <c r="CA231" i="1"/>
  <c r="BZ231" i="1"/>
  <c r="AY231" i="1"/>
  <c r="AX231" i="1"/>
  <c r="U231" i="1"/>
  <c r="AW231" i="1"/>
  <c r="AV231" i="1"/>
  <c r="AU231" i="1"/>
  <c r="AR231" i="1"/>
  <c r="AQ231" i="1"/>
  <c r="H230" i="1"/>
  <c r="AI230" i="1"/>
  <c r="BI230" i="1"/>
  <c r="BM230" i="1"/>
  <c r="BW230" i="1"/>
  <c r="BX230" i="1"/>
  <c r="BY230" i="1"/>
  <c r="CG230" i="1"/>
  <c r="CF230" i="1"/>
  <c r="BL230" i="1"/>
  <c r="BT230" i="1"/>
  <c r="BU230" i="1"/>
  <c r="BV230" i="1"/>
  <c r="CE230" i="1"/>
  <c r="CD230" i="1"/>
  <c r="BK230" i="1"/>
  <c r="BQ230" i="1"/>
  <c r="BR230" i="1"/>
  <c r="BS230" i="1"/>
  <c r="CC230" i="1"/>
  <c r="CB230" i="1"/>
  <c r="BJ230" i="1"/>
  <c r="BN230" i="1"/>
  <c r="BO230" i="1"/>
  <c r="BP230" i="1"/>
  <c r="CA230" i="1"/>
  <c r="BZ230" i="1"/>
  <c r="AY230" i="1"/>
  <c r="AX230" i="1"/>
  <c r="U230" i="1"/>
  <c r="AW230" i="1"/>
  <c r="AV230" i="1"/>
  <c r="AU230" i="1"/>
  <c r="AR230" i="1"/>
  <c r="AQ230" i="1"/>
  <c r="AY229" i="1"/>
  <c r="AX229" i="1"/>
  <c r="U229" i="1"/>
  <c r="AW229" i="1"/>
  <c r="AV229" i="1"/>
  <c r="AU229" i="1"/>
  <c r="H228" i="1"/>
  <c r="AI228" i="1"/>
  <c r="BI228" i="1"/>
  <c r="BM228" i="1"/>
  <c r="BW228" i="1"/>
  <c r="BX228" i="1"/>
  <c r="BY228" i="1"/>
  <c r="CG228" i="1"/>
  <c r="CF228" i="1"/>
  <c r="BL228" i="1"/>
  <c r="BT228" i="1"/>
  <c r="BU228" i="1"/>
  <c r="BV228" i="1"/>
  <c r="CE228" i="1"/>
  <c r="CD228" i="1"/>
  <c r="BK228" i="1"/>
  <c r="BQ228" i="1"/>
  <c r="BR228" i="1"/>
  <c r="BS228" i="1"/>
  <c r="CC228" i="1"/>
  <c r="CB228" i="1"/>
  <c r="BJ228" i="1"/>
  <c r="BN228" i="1"/>
  <c r="BO228" i="1"/>
  <c r="BP228" i="1"/>
  <c r="CA228" i="1"/>
  <c r="BZ228" i="1"/>
  <c r="AY228" i="1"/>
  <c r="AX228" i="1"/>
  <c r="U228" i="1"/>
  <c r="AW228" i="1"/>
  <c r="AV228" i="1"/>
  <c r="AU228" i="1"/>
  <c r="AR228" i="1"/>
  <c r="AQ228" i="1"/>
  <c r="H227" i="1"/>
  <c r="AI227" i="1"/>
  <c r="BI227" i="1"/>
  <c r="BM227" i="1"/>
  <c r="BW227" i="1"/>
  <c r="BX227" i="1"/>
  <c r="BY227" i="1"/>
  <c r="CG227" i="1"/>
  <c r="CF227" i="1"/>
  <c r="BL227" i="1"/>
  <c r="BT227" i="1"/>
  <c r="BU227" i="1"/>
  <c r="BV227" i="1"/>
  <c r="CE227" i="1"/>
  <c r="CD227" i="1"/>
  <c r="BK227" i="1"/>
  <c r="BQ227" i="1"/>
  <c r="BR227" i="1"/>
  <c r="BS227" i="1"/>
  <c r="CC227" i="1"/>
  <c r="CB227" i="1"/>
  <c r="BJ227" i="1"/>
  <c r="BN227" i="1"/>
  <c r="BO227" i="1"/>
  <c r="BP227" i="1"/>
  <c r="CA227" i="1"/>
  <c r="BZ227" i="1"/>
  <c r="AY227" i="1"/>
  <c r="AX227" i="1"/>
  <c r="U227" i="1"/>
  <c r="AW227" i="1"/>
  <c r="AV227" i="1"/>
  <c r="AU227" i="1"/>
  <c r="AR227" i="1"/>
  <c r="AQ227" i="1"/>
  <c r="H226" i="1"/>
  <c r="AI226" i="1"/>
  <c r="BI226" i="1"/>
  <c r="BM226" i="1"/>
  <c r="BW226" i="1"/>
  <c r="BX226" i="1"/>
  <c r="BY226" i="1"/>
  <c r="CG226" i="1"/>
  <c r="CF226" i="1"/>
  <c r="BL226" i="1"/>
  <c r="BT226" i="1"/>
  <c r="BU226" i="1"/>
  <c r="BV226" i="1"/>
  <c r="CE226" i="1"/>
  <c r="CD226" i="1"/>
  <c r="BK226" i="1"/>
  <c r="BQ226" i="1"/>
  <c r="BR226" i="1"/>
  <c r="BS226" i="1"/>
  <c r="CC226" i="1"/>
  <c r="CB226" i="1"/>
  <c r="BJ226" i="1"/>
  <c r="BN226" i="1"/>
  <c r="BO226" i="1"/>
  <c r="BP226" i="1"/>
  <c r="CA226" i="1"/>
  <c r="BZ226" i="1"/>
  <c r="AY226" i="1"/>
  <c r="AX226" i="1"/>
  <c r="U226" i="1"/>
  <c r="AW226" i="1"/>
  <c r="AV226" i="1"/>
  <c r="AU226" i="1"/>
  <c r="AR226" i="1"/>
  <c r="AQ226" i="1"/>
  <c r="H225" i="1"/>
  <c r="AI225" i="1"/>
  <c r="BI225" i="1"/>
  <c r="BM225" i="1"/>
  <c r="BW225" i="1"/>
  <c r="BX225" i="1"/>
  <c r="BY225" i="1"/>
  <c r="CG225" i="1"/>
  <c r="CF225" i="1"/>
  <c r="BL225" i="1"/>
  <c r="BT225" i="1"/>
  <c r="BU225" i="1"/>
  <c r="BV225" i="1"/>
  <c r="CE225" i="1"/>
  <c r="CD225" i="1"/>
  <c r="BK225" i="1"/>
  <c r="BQ225" i="1"/>
  <c r="BR225" i="1"/>
  <c r="BS225" i="1"/>
  <c r="CC225" i="1"/>
  <c r="CB225" i="1"/>
  <c r="BJ225" i="1"/>
  <c r="BN225" i="1"/>
  <c r="BO225" i="1"/>
  <c r="BP225" i="1"/>
  <c r="CA225" i="1"/>
  <c r="BZ225" i="1"/>
  <c r="AY225" i="1"/>
  <c r="AX225" i="1"/>
  <c r="U225" i="1"/>
  <c r="AW225" i="1"/>
  <c r="AV225" i="1"/>
  <c r="AU225" i="1"/>
  <c r="AR225" i="1"/>
  <c r="AQ225" i="1"/>
  <c r="H224" i="1"/>
  <c r="AI224" i="1"/>
  <c r="BI224" i="1"/>
  <c r="BM224" i="1"/>
  <c r="BW224" i="1"/>
  <c r="BX224" i="1"/>
  <c r="BY224" i="1"/>
  <c r="CG224" i="1"/>
  <c r="CF224" i="1"/>
  <c r="BL224" i="1"/>
  <c r="BT224" i="1"/>
  <c r="BU224" i="1"/>
  <c r="BV224" i="1"/>
  <c r="CE224" i="1"/>
  <c r="CD224" i="1"/>
  <c r="BK224" i="1"/>
  <c r="BQ224" i="1"/>
  <c r="BR224" i="1"/>
  <c r="BS224" i="1"/>
  <c r="CC224" i="1"/>
  <c r="CB224" i="1"/>
  <c r="BJ224" i="1"/>
  <c r="BN224" i="1"/>
  <c r="BO224" i="1"/>
  <c r="BP224" i="1"/>
  <c r="CA224" i="1"/>
  <c r="BZ224" i="1"/>
  <c r="AY224" i="1"/>
  <c r="AX224" i="1"/>
  <c r="U224" i="1"/>
  <c r="AW224" i="1"/>
  <c r="AV224" i="1"/>
  <c r="AU224" i="1"/>
  <c r="AR224" i="1"/>
  <c r="AQ224" i="1"/>
  <c r="AY223" i="1"/>
  <c r="AX223" i="1"/>
  <c r="U223" i="1"/>
  <c r="AW223" i="1"/>
  <c r="AV223" i="1"/>
  <c r="AU223" i="1"/>
  <c r="H222" i="1"/>
  <c r="AI222" i="1"/>
  <c r="BI222" i="1"/>
  <c r="BM222" i="1"/>
  <c r="BW222" i="1"/>
  <c r="BX222" i="1"/>
  <c r="BY222" i="1"/>
  <c r="CG222" i="1"/>
  <c r="CF222" i="1"/>
  <c r="BL222" i="1"/>
  <c r="BT222" i="1"/>
  <c r="BU222" i="1"/>
  <c r="BV222" i="1"/>
  <c r="CE222" i="1"/>
  <c r="CD222" i="1"/>
  <c r="BK222" i="1"/>
  <c r="BQ222" i="1"/>
  <c r="BR222" i="1"/>
  <c r="BS222" i="1"/>
  <c r="CC222" i="1"/>
  <c r="CB222" i="1"/>
  <c r="BJ222" i="1"/>
  <c r="BN222" i="1"/>
  <c r="BO222" i="1"/>
  <c r="BP222" i="1"/>
  <c r="CA222" i="1"/>
  <c r="BZ222" i="1"/>
  <c r="AY222" i="1"/>
  <c r="AX222" i="1"/>
  <c r="U222" i="1"/>
  <c r="AW222" i="1"/>
  <c r="AV222" i="1"/>
  <c r="AU222" i="1"/>
  <c r="AR222" i="1"/>
  <c r="AQ222" i="1"/>
  <c r="H221" i="1"/>
  <c r="AI221" i="1"/>
  <c r="BI221" i="1"/>
  <c r="BM221" i="1"/>
  <c r="BW221" i="1"/>
  <c r="BX221" i="1"/>
  <c r="BY221" i="1"/>
  <c r="CG221" i="1"/>
  <c r="CF221" i="1"/>
  <c r="BL221" i="1"/>
  <c r="BT221" i="1"/>
  <c r="BU221" i="1"/>
  <c r="BV221" i="1"/>
  <c r="CE221" i="1"/>
  <c r="CD221" i="1"/>
  <c r="BK221" i="1"/>
  <c r="BQ221" i="1"/>
  <c r="BR221" i="1"/>
  <c r="BS221" i="1"/>
  <c r="CC221" i="1"/>
  <c r="CB221" i="1"/>
  <c r="BJ221" i="1"/>
  <c r="BN221" i="1"/>
  <c r="BO221" i="1"/>
  <c r="BP221" i="1"/>
  <c r="CA221" i="1"/>
  <c r="BZ221" i="1"/>
  <c r="AY221" i="1"/>
  <c r="AX221" i="1"/>
  <c r="U221" i="1"/>
  <c r="AW221" i="1"/>
  <c r="AV221" i="1"/>
  <c r="AU221" i="1"/>
  <c r="AR221" i="1"/>
  <c r="AQ221" i="1"/>
  <c r="H220" i="1"/>
  <c r="AI220" i="1"/>
  <c r="BI220" i="1"/>
  <c r="BM220" i="1"/>
  <c r="BW220" i="1"/>
  <c r="BX220" i="1"/>
  <c r="BY220" i="1"/>
  <c r="CG220" i="1"/>
  <c r="CF220" i="1"/>
  <c r="BL220" i="1"/>
  <c r="BT220" i="1"/>
  <c r="BU220" i="1"/>
  <c r="BV220" i="1"/>
  <c r="CE220" i="1"/>
  <c r="CD220" i="1"/>
  <c r="BK220" i="1"/>
  <c r="BQ220" i="1"/>
  <c r="BR220" i="1"/>
  <c r="BS220" i="1"/>
  <c r="CC220" i="1"/>
  <c r="CB220" i="1"/>
  <c r="BJ220" i="1"/>
  <c r="BN220" i="1"/>
  <c r="BO220" i="1"/>
  <c r="BP220" i="1"/>
  <c r="CA220" i="1"/>
  <c r="BZ220" i="1"/>
  <c r="AY220" i="1"/>
  <c r="AX220" i="1"/>
  <c r="U220" i="1"/>
  <c r="AW220" i="1"/>
  <c r="AV220" i="1"/>
  <c r="AU220" i="1"/>
  <c r="AR220" i="1"/>
  <c r="AQ220" i="1"/>
  <c r="H219" i="1"/>
  <c r="AI219" i="1"/>
  <c r="BI219" i="1"/>
  <c r="BM219" i="1"/>
  <c r="BW219" i="1"/>
  <c r="BX219" i="1"/>
  <c r="BY219" i="1"/>
  <c r="CG219" i="1"/>
  <c r="CF219" i="1"/>
  <c r="BL219" i="1"/>
  <c r="BT219" i="1"/>
  <c r="BU219" i="1"/>
  <c r="BV219" i="1"/>
  <c r="CE219" i="1"/>
  <c r="CD219" i="1"/>
  <c r="BK219" i="1"/>
  <c r="BQ219" i="1"/>
  <c r="BR219" i="1"/>
  <c r="BS219" i="1"/>
  <c r="CC219" i="1"/>
  <c r="CB219" i="1"/>
  <c r="BJ219" i="1"/>
  <c r="BN219" i="1"/>
  <c r="BO219" i="1"/>
  <c r="BP219" i="1"/>
  <c r="CA219" i="1"/>
  <c r="BZ219" i="1"/>
  <c r="AY219" i="1"/>
  <c r="AX219" i="1"/>
  <c r="U219" i="1"/>
  <c r="AW219" i="1"/>
  <c r="AV219" i="1"/>
  <c r="AU219" i="1"/>
  <c r="AR219" i="1"/>
  <c r="AQ219" i="1"/>
  <c r="H218" i="1"/>
  <c r="AI218" i="1"/>
  <c r="BI218" i="1"/>
  <c r="BM218" i="1"/>
  <c r="BW218" i="1"/>
  <c r="BX218" i="1"/>
  <c r="BY218" i="1"/>
  <c r="CG218" i="1"/>
  <c r="CF218" i="1"/>
  <c r="BL218" i="1"/>
  <c r="BT218" i="1"/>
  <c r="BU218" i="1"/>
  <c r="BV218" i="1"/>
  <c r="CE218" i="1"/>
  <c r="CD218" i="1"/>
  <c r="BK218" i="1"/>
  <c r="BQ218" i="1"/>
  <c r="BR218" i="1"/>
  <c r="BS218" i="1"/>
  <c r="CC218" i="1"/>
  <c r="CB218" i="1"/>
  <c r="BJ218" i="1"/>
  <c r="BN218" i="1"/>
  <c r="BO218" i="1"/>
  <c r="BP218" i="1"/>
  <c r="CA218" i="1"/>
  <c r="BZ218" i="1"/>
  <c r="AY218" i="1"/>
  <c r="AX218" i="1"/>
  <c r="U218" i="1"/>
  <c r="AW218" i="1"/>
  <c r="AV218" i="1"/>
  <c r="AU218" i="1"/>
  <c r="AR218" i="1"/>
  <c r="AQ218" i="1"/>
  <c r="AY217" i="1"/>
  <c r="AX217" i="1"/>
  <c r="U217" i="1"/>
  <c r="AW217" i="1"/>
  <c r="AV217" i="1"/>
  <c r="AU217" i="1"/>
  <c r="AI216" i="1"/>
  <c r="BI216" i="1"/>
  <c r="BM216" i="1"/>
  <c r="BW216" i="1"/>
  <c r="BX216" i="1"/>
  <c r="BY216" i="1"/>
  <c r="CG216" i="1"/>
  <c r="CF216" i="1"/>
  <c r="BL216" i="1"/>
  <c r="BT216" i="1"/>
  <c r="BU216" i="1"/>
  <c r="BV216" i="1"/>
  <c r="CE216" i="1"/>
  <c r="CD216" i="1"/>
  <c r="BK216" i="1"/>
  <c r="BQ216" i="1"/>
  <c r="BR216" i="1"/>
  <c r="BS216" i="1"/>
  <c r="CC216" i="1"/>
  <c r="CB216" i="1"/>
  <c r="BJ216" i="1"/>
  <c r="BN216" i="1"/>
  <c r="BO216" i="1"/>
  <c r="BP216" i="1"/>
  <c r="CA216" i="1"/>
  <c r="BZ216" i="1"/>
  <c r="AY216" i="1"/>
  <c r="AX216" i="1"/>
  <c r="U216" i="1"/>
  <c r="AW216" i="1"/>
  <c r="AV216" i="1"/>
  <c r="AU216" i="1"/>
  <c r="AR216" i="1"/>
  <c r="AQ216" i="1"/>
  <c r="AY215" i="1"/>
  <c r="AX215" i="1"/>
  <c r="U215" i="1"/>
  <c r="AW215" i="1"/>
  <c r="AV215" i="1"/>
  <c r="AU215" i="1"/>
  <c r="H214" i="1"/>
  <c r="AI214" i="1"/>
  <c r="BI214" i="1"/>
  <c r="BM214" i="1"/>
  <c r="BW214" i="1"/>
  <c r="BX214" i="1"/>
  <c r="BY214" i="1"/>
  <c r="CG214" i="1"/>
  <c r="CF214" i="1"/>
  <c r="BL214" i="1"/>
  <c r="BT214" i="1"/>
  <c r="BU214" i="1"/>
  <c r="BV214" i="1"/>
  <c r="CE214" i="1"/>
  <c r="CD214" i="1"/>
  <c r="BK214" i="1"/>
  <c r="BQ214" i="1"/>
  <c r="BR214" i="1"/>
  <c r="BS214" i="1"/>
  <c r="CC214" i="1"/>
  <c r="CB214" i="1"/>
  <c r="BJ214" i="1"/>
  <c r="BN214" i="1"/>
  <c r="BO214" i="1"/>
  <c r="BP214" i="1"/>
  <c r="CA214" i="1"/>
  <c r="BZ214" i="1"/>
  <c r="AY214" i="1"/>
  <c r="AX214" i="1"/>
  <c r="U214" i="1"/>
  <c r="AW214" i="1"/>
  <c r="AV214" i="1"/>
  <c r="AU214" i="1"/>
  <c r="AR214" i="1"/>
  <c r="AQ214" i="1"/>
  <c r="H213" i="1"/>
  <c r="AI213" i="1"/>
  <c r="BI213" i="1"/>
  <c r="BM213" i="1"/>
  <c r="BW213" i="1"/>
  <c r="BX213" i="1"/>
  <c r="BY213" i="1"/>
  <c r="CG213" i="1"/>
  <c r="CF213" i="1"/>
  <c r="BL213" i="1"/>
  <c r="BT213" i="1"/>
  <c r="BU213" i="1"/>
  <c r="BV213" i="1"/>
  <c r="CE213" i="1"/>
  <c r="CD213" i="1"/>
  <c r="BK213" i="1"/>
  <c r="BQ213" i="1"/>
  <c r="BR213" i="1"/>
  <c r="BS213" i="1"/>
  <c r="CC213" i="1"/>
  <c r="CB213" i="1"/>
  <c r="BJ213" i="1"/>
  <c r="BN213" i="1"/>
  <c r="BO213" i="1"/>
  <c r="BP213" i="1"/>
  <c r="CA213" i="1"/>
  <c r="BZ213" i="1"/>
  <c r="AY213" i="1"/>
  <c r="AX213" i="1"/>
  <c r="U213" i="1"/>
  <c r="AW213" i="1"/>
  <c r="AV213" i="1"/>
  <c r="AU213" i="1"/>
  <c r="AR213" i="1"/>
  <c r="AQ213" i="1"/>
  <c r="H212" i="1"/>
  <c r="AI212" i="1"/>
  <c r="BI212" i="1"/>
  <c r="BM212" i="1"/>
  <c r="BW212" i="1"/>
  <c r="BX212" i="1"/>
  <c r="BY212" i="1"/>
  <c r="CG212" i="1"/>
  <c r="CF212" i="1"/>
  <c r="BL212" i="1"/>
  <c r="BT212" i="1"/>
  <c r="BU212" i="1"/>
  <c r="BV212" i="1"/>
  <c r="CE212" i="1"/>
  <c r="CD212" i="1"/>
  <c r="BK212" i="1"/>
  <c r="BQ212" i="1"/>
  <c r="BR212" i="1"/>
  <c r="BS212" i="1"/>
  <c r="CC212" i="1"/>
  <c r="CB212" i="1"/>
  <c r="BJ212" i="1"/>
  <c r="BN212" i="1"/>
  <c r="BO212" i="1"/>
  <c r="BP212" i="1"/>
  <c r="CA212" i="1"/>
  <c r="BZ212" i="1"/>
  <c r="AY212" i="1"/>
  <c r="AX212" i="1"/>
  <c r="U212" i="1"/>
  <c r="AW212" i="1"/>
  <c r="AV212" i="1"/>
  <c r="AU212" i="1"/>
  <c r="AR212" i="1"/>
  <c r="AQ212" i="1"/>
  <c r="H211" i="1"/>
  <c r="AI211" i="1"/>
  <c r="BI211" i="1"/>
  <c r="BM211" i="1"/>
  <c r="BW211" i="1"/>
  <c r="BX211" i="1"/>
  <c r="BY211" i="1"/>
  <c r="CG211" i="1"/>
  <c r="CF211" i="1"/>
  <c r="BL211" i="1"/>
  <c r="BT211" i="1"/>
  <c r="BU211" i="1"/>
  <c r="BV211" i="1"/>
  <c r="CE211" i="1"/>
  <c r="CD211" i="1"/>
  <c r="BK211" i="1"/>
  <c r="BQ211" i="1"/>
  <c r="BR211" i="1"/>
  <c r="BS211" i="1"/>
  <c r="CC211" i="1"/>
  <c r="CB211" i="1"/>
  <c r="BJ211" i="1"/>
  <c r="BN211" i="1"/>
  <c r="BO211" i="1"/>
  <c r="BP211" i="1"/>
  <c r="CA211" i="1"/>
  <c r="BZ211" i="1"/>
  <c r="AY211" i="1"/>
  <c r="AX211" i="1"/>
  <c r="U211" i="1"/>
  <c r="AW211" i="1"/>
  <c r="AV211" i="1"/>
  <c r="AU211" i="1"/>
  <c r="AR211" i="1"/>
  <c r="AQ211" i="1"/>
  <c r="AY210" i="1"/>
  <c r="AX210" i="1"/>
  <c r="U210" i="1"/>
  <c r="AW210" i="1"/>
  <c r="AV210" i="1"/>
  <c r="AU210" i="1"/>
  <c r="BI209" i="1"/>
  <c r="BM209" i="1"/>
  <c r="BW209" i="1"/>
  <c r="BX209" i="1"/>
  <c r="BY209" i="1"/>
  <c r="CG209" i="1"/>
  <c r="CF209" i="1"/>
  <c r="BL209" i="1"/>
  <c r="BT209" i="1"/>
  <c r="BU209" i="1"/>
  <c r="BV209" i="1"/>
  <c r="CE209" i="1"/>
  <c r="CD209" i="1"/>
  <c r="BK209" i="1"/>
  <c r="BQ209" i="1"/>
  <c r="BR209" i="1"/>
  <c r="BS209" i="1"/>
  <c r="CC209" i="1"/>
  <c r="CB209" i="1"/>
  <c r="BJ209" i="1"/>
  <c r="BN209" i="1"/>
  <c r="BO209" i="1"/>
  <c r="BP209" i="1"/>
  <c r="CA209" i="1"/>
  <c r="BZ209" i="1"/>
  <c r="AY209" i="1"/>
  <c r="AX209" i="1"/>
  <c r="U209" i="1"/>
  <c r="AW209" i="1"/>
  <c r="AV209" i="1"/>
  <c r="AU209" i="1"/>
  <c r="BI208" i="1"/>
  <c r="BM208" i="1"/>
  <c r="BW208" i="1"/>
  <c r="BX208" i="1"/>
  <c r="BY208" i="1"/>
  <c r="CG208" i="1"/>
  <c r="CF208" i="1"/>
  <c r="BL208" i="1"/>
  <c r="BT208" i="1"/>
  <c r="BU208" i="1"/>
  <c r="BV208" i="1"/>
  <c r="CE208" i="1"/>
  <c r="CD208" i="1"/>
  <c r="BK208" i="1"/>
  <c r="BQ208" i="1"/>
  <c r="BR208" i="1"/>
  <c r="BS208" i="1"/>
  <c r="CC208" i="1"/>
  <c r="CB208" i="1"/>
  <c r="BJ208" i="1"/>
  <c r="BN208" i="1"/>
  <c r="BO208" i="1"/>
  <c r="BP208" i="1"/>
  <c r="CA208" i="1"/>
  <c r="BZ208" i="1"/>
  <c r="AY208" i="1"/>
  <c r="AX208" i="1"/>
  <c r="U208" i="1"/>
  <c r="AW208" i="1"/>
  <c r="AV208" i="1"/>
  <c r="AU208" i="1"/>
  <c r="H207" i="1"/>
  <c r="AI207" i="1"/>
  <c r="BI207" i="1"/>
  <c r="BM207" i="1"/>
  <c r="BW207" i="1"/>
  <c r="BX207" i="1"/>
  <c r="BY207" i="1"/>
  <c r="CG207" i="1"/>
  <c r="CF207" i="1"/>
  <c r="BL207" i="1"/>
  <c r="BT207" i="1"/>
  <c r="BU207" i="1"/>
  <c r="BV207" i="1"/>
  <c r="CE207" i="1"/>
  <c r="CD207" i="1"/>
  <c r="BK207" i="1"/>
  <c r="BQ207" i="1"/>
  <c r="BR207" i="1"/>
  <c r="BS207" i="1"/>
  <c r="CC207" i="1"/>
  <c r="CB207" i="1"/>
  <c r="BJ207" i="1"/>
  <c r="BN207" i="1"/>
  <c r="BO207" i="1"/>
  <c r="BP207" i="1"/>
  <c r="CA207" i="1"/>
  <c r="BZ207" i="1"/>
  <c r="AY207" i="1"/>
  <c r="AX207" i="1"/>
  <c r="U207" i="1"/>
  <c r="AW207" i="1"/>
  <c r="AV207" i="1"/>
  <c r="AU207" i="1"/>
  <c r="AR207" i="1"/>
  <c r="AQ207" i="1"/>
  <c r="BI206" i="1"/>
  <c r="BM206" i="1"/>
  <c r="BW206" i="1"/>
  <c r="BX206" i="1"/>
  <c r="BY206" i="1"/>
  <c r="CG206" i="1"/>
  <c r="CF206" i="1"/>
  <c r="BL206" i="1"/>
  <c r="BT206" i="1"/>
  <c r="BU206" i="1"/>
  <c r="BV206" i="1"/>
  <c r="CE206" i="1"/>
  <c r="CD206" i="1"/>
  <c r="BK206" i="1"/>
  <c r="BQ206" i="1"/>
  <c r="BR206" i="1"/>
  <c r="BS206" i="1"/>
  <c r="CC206" i="1"/>
  <c r="CB206" i="1"/>
  <c r="BJ206" i="1"/>
  <c r="BN206" i="1"/>
  <c r="BO206" i="1"/>
  <c r="BP206" i="1"/>
  <c r="CA206" i="1"/>
  <c r="BZ206" i="1"/>
  <c r="AY206" i="1"/>
  <c r="AX206" i="1"/>
  <c r="U206" i="1"/>
  <c r="AW206" i="1"/>
  <c r="AV206" i="1"/>
  <c r="AU206" i="1"/>
  <c r="BI205" i="1"/>
  <c r="BM205" i="1"/>
  <c r="BW205" i="1"/>
  <c r="BX205" i="1"/>
  <c r="BY205" i="1"/>
  <c r="CG205" i="1"/>
  <c r="CF205" i="1"/>
  <c r="BL205" i="1"/>
  <c r="BT205" i="1"/>
  <c r="BU205" i="1"/>
  <c r="BV205" i="1"/>
  <c r="CE205" i="1"/>
  <c r="CD205" i="1"/>
  <c r="BK205" i="1"/>
  <c r="BQ205" i="1"/>
  <c r="BR205" i="1"/>
  <c r="BS205" i="1"/>
  <c r="CC205" i="1"/>
  <c r="CB205" i="1"/>
  <c r="BJ205" i="1"/>
  <c r="BN205" i="1"/>
  <c r="BO205" i="1"/>
  <c r="BP205" i="1"/>
  <c r="CA205" i="1"/>
  <c r="BZ205" i="1"/>
  <c r="AY205" i="1"/>
  <c r="AX205" i="1"/>
  <c r="U205" i="1"/>
  <c r="AW205" i="1"/>
  <c r="AV205" i="1"/>
  <c r="AU205" i="1"/>
  <c r="H204" i="1"/>
  <c r="AI204" i="1"/>
  <c r="BI204" i="1"/>
  <c r="BM204" i="1"/>
  <c r="BW204" i="1"/>
  <c r="BX204" i="1"/>
  <c r="BY204" i="1"/>
  <c r="CG204" i="1"/>
  <c r="CF204" i="1"/>
  <c r="BL204" i="1"/>
  <c r="BT204" i="1"/>
  <c r="BU204" i="1"/>
  <c r="BV204" i="1"/>
  <c r="CE204" i="1"/>
  <c r="CD204" i="1"/>
  <c r="BK204" i="1"/>
  <c r="BQ204" i="1"/>
  <c r="BR204" i="1"/>
  <c r="BS204" i="1"/>
  <c r="CC204" i="1"/>
  <c r="CB204" i="1"/>
  <c r="BJ204" i="1"/>
  <c r="BN204" i="1"/>
  <c r="BO204" i="1"/>
  <c r="BP204" i="1"/>
  <c r="CA204" i="1"/>
  <c r="BZ204" i="1"/>
  <c r="AY204" i="1"/>
  <c r="AX204" i="1"/>
  <c r="U204" i="1"/>
  <c r="AW204" i="1"/>
  <c r="AV204" i="1"/>
  <c r="AU204" i="1"/>
  <c r="AR204" i="1"/>
  <c r="AQ204" i="1"/>
  <c r="BI203" i="1"/>
  <c r="BM203" i="1"/>
  <c r="BW203" i="1"/>
  <c r="BX203" i="1"/>
  <c r="BY203" i="1"/>
  <c r="CG203" i="1"/>
  <c r="CF203" i="1"/>
  <c r="BL203" i="1"/>
  <c r="BT203" i="1"/>
  <c r="BU203" i="1"/>
  <c r="BV203" i="1"/>
  <c r="CE203" i="1"/>
  <c r="CD203" i="1"/>
  <c r="BK203" i="1"/>
  <c r="BQ203" i="1"/>
  <c r="BR203" i="1"/>
  <c r="BS203" i="1"/>
  <c r="CC203" i="1"/>
  <c r="CB203" i="1"/>
  <c r="BJ203" i="1"/>
  <c r="BN203" i="1"/>
  <c r="BO203" i="1"/>
  <c r="BP203" i="1"/>
  <c r="CA203" i="1"/>
  <c r="BZ203" i="1"/>
  <c r="AY203" i="1"/>
  <c r="AX203" i="1"/>
  <c r="U203" i="1"/>
  <c r="AW203" i="1"/>
  <c r="AV203" i="1"/>
  <c r="AU203" i="1"/>
  <c r="AZ201" i="1"/>
  <c r="H202" i="1"/>
  <c r="AI202" i="1"/>
  <c r="BI202" i="1"/>
  <c r="BM202" i="1"/>
  <c r="BW202" i="1"/>
  <c r="BX202" i="1"/>
  <c r="BY202" i="1"/>
  <c r="CG202" i="1"/>
  <c r="CF202" i="1"/>
  <c r="BL202" i="1"/>
  <c r="BT202" i="1"/>
  <c r="BU202" i="1"/>
  <c r="BV202" i="1"/>
  <c r="CE202" i="1"/>
  <c r="CD202" i="1"/>
  <c r="BK202" i="1"/>
  <c r="BQ202" i="1"/>
  <c r="BR202" i="1"/>
  <c r="BS202" i="1"/>
  <c r="CC202" i="1"/>
  <c r="CB202" i="1"/>
  <c r="BJ202" i="1"/>
  <c r="BN202" i="1"/>
  <c r="BO202" i="1"/>
  <c r="BP202" i="1"/>
  <c r="CA202" i="1"/>
  <c r="BZ202" i="1"/>
  <c r="AZ200" i="1"/>
  <c r="AY202" i="1"/>
  <c r="AX202" i="1"/>
  <c r="U202" i="1"/>
  <c r="AW202" i="1"/>
  <c r="AV202" i="1"/>
  <c r="AU202" i="1"/>
  <c r="AR202" i="1"/>
  <c r="AQ202" i="1"/>
  <c r="BI201" i="1"/>
  <c r="AY201" i="1"/>
  <c r="AX201" i="1"/>
  <c r="AW201" i="1"/>
  <c r="AV201" i="1"/>
  <c r="AU201" i="1"/>
  <c r="BM200" i="1"/>
  <c r="BL200" i="1"/>
  <c r="BK200" i="1"/>
  <c r="BJ200" i="1"/>
  <c r="BI200" i="1"/>
  <c r="AY200" i="1"/>
  <c r="AX200" i="1"/>
  <c r="AW200" i="1"/>
  <c r="AV200" i="1"/>
  <c r="AU200" i="1"/>
  <c r="AQ200" i="1"/>
  <c r="AY199" i="1"/>
  <c r="AX199" i="1"/>
  <c r="U199" i="1"/>
  <c r="AW199" i="1"/>
  <c r="AV199" i="1"/>
  <c r="AU199" i="1"/>
  <c r="H198" i="1"/>
  <c r="AI198" i="1"/>
  <c r="BI198" i="1"/>
  <c r="BM198" i="1"/>
  <c r="BW198" i="1"/>
  <c r="BX198" i="1"/>
  <c r="BY198" i="1"/>
  <c r="CG198" i="1"/>
  <c r="CF198" i="1"/>
  <c r="BL198" i="1"/>
  <c r="BT198" i="1"/>
  <c r="BU198" i="1"/>
  <c r="BV198" i="1"/>
  <c r="CE198" i="1"/>
  <c r="CD198" i="1"/>
  <c r="BK198" i="1"/>
  <c r="BQ198" i="1"/>
  <c r="BR198" i="1"/>
  <c r="BS198" i="1"/>
  <c r="CC198" i="1"/>
  <c r="CB198" i="1"/>
  <c r="BJ198" i="1"/>
  <c r="BN198" i="1"/>
  <c r="BO198" i="1"/>
  <c r="BP198" i="1"/>
  <c r="CA198" i="1"/>
  <c r="BZ198" i="1"/>
  <c r="AY198" i="1"/>
  <c r="AX198" i="1"/>
  <c r="U198" i="1"/>
  <c r="AW198" i="1"/>
  <c r="AV198" i="1"/>
  <c r="AU198" i="1"/>
  <c r="AR198" i="1"/>
  <c r="AQ198" i="1"/>
  <c r="BI197" i="1"/>
  <c r="BM197" i="1"/>
  <c r="BW197" i="1"/>
  <c r="BX197" i="1"/>
  <c r="BY197" i="1"/>
  <c r="CG197" i="1"/>
  <c r="CF197" i="1"/>
  <c r="BL197" i="1"/>
  <c r="BT197" i="1"/>
  <c r="BU197" i="1"/>
  <c r="BV197" i="1"/>
  <c r="CE197" i="1"/>
  <c r="CD197" i="1"/>
  <c r="BK197" i="1"/>
  <c r="BQ197" i="1"/>
  <c r="BR197" i="1"/>
  <c r="BS197" i="1"/>
  <c r="CC197" i="1"/>
  <c r="CB197" i="1"/>
  <c r="BJ197" i="1"/>
  <c r="BN197" i="1"/>
  <c r="BO197" i="1"/>
  <c r="BP197" i="1"/>
  <c r="CA197" i="1"/>
  <c r="BZ197" i="1"/>
  <c r="AY197" i="1"/>
  <c r="AX197" i="1"/>
  <c r="U197" i="1"/>
  <c r="AW197" i="1"/>
  <c r="AV197" i="1"/>
  <c r="AU197" i="1"/>
  <c r="BI196" i="1"/>
  <c r="BM196" i="1"/>
  <c r="BW196" i="1"/>
  <c r="BX196" i="1"/>
  <c r="BY196" i="1"/>
  <c r="CG196" i="1"/>
  <c r="CF196" i="1"/>
  <c r="BL196" i="1"/>
  <c r="BT196" i="1"/>
  <c r="BU196" i="1"/>
  <c r="BV196" i="1"/>
  <c r="CE196" i="1"/>
  <c r="CD196" i="1"/>
  <c r="BK196" i="1"/>
  <c r="BQ196" i="1"/>
  <c r="BR196" i="1"/>
  <c r="BS196" i="1"/>
  <c r="CC196" i="1"/>
  <c r="CB196" i="1"/>
  <c r="BJ196" i="1"/>
  <c r="BN196" i="1"/>
  <c r="BO196" i="1"/>
  <c r="BP196" i="1"/>
  <c r="CA196" i="1"/>
  <c r="BZ196" i="1"/>
  <c r="AY196" i="1"/>
  <c r="AX196" i="1"/>
  <c r="U196" i="1"/>
  <c r="AW196" i="1"/>
  <c r="AV196" i="1"/>
  <c r="AU196" i="1"/>
  <c r="H195" i="1"/>
  <c r="AI195" i="1"/>
  <c r="BI195" i="1"/>
  <c r="BM195" i="1"/>
  <c r="BW195" i="1"/>
  <c r="BX195" i="1"/>
  <c r="BY195" i="1"/>
  <c r="CG195" i="1"/>
  <c r="CF195" i="1"/>
  <c r="BL195" i="1"/>
  <c r="BT195" i="1"/>
  <c r="BU195" i="1"/>
  <c r="BV195" i="1"/>
  <c r="CE195" i="1"/>
  <c r="CD195" i="1"/>
  <c r="BK195" i="1"/>
  <c r="BQ195" i="1"/>
  <c r="BR195" i="1"/>
  <c r="BS195" i="1"/>
  <c r="CC195" i="1"/>
  <c r="CB195" i="1"/>
  <c r="BJ195" i="1"/>
  <c r="BN195" i="1"/>
  <c r="BO195" i="1"/>
  <c r="BP195" i="1"/>
  <c r="CA195" i="1"/>
  <c r="BZ195" i="1"/>
  <c r="AY195" i="1"/>
  <c r="AX195" i="1"/>
  <c r="U195" i="1"/>
  <c r="AW195" i="1"/>
  <c r="AV195" i="1"/>
  <c r="AU195" i="1"/>
  <c r="AR195" i="1"/>
  <c r="AQ195" i="1"/>
  <c r="BI191" i="1"/>
  <c r="BM191" i="1"/>
  <c r="BW191" i="1"/>
  <c r="BX191" i="1"/>
  <c r="BY191" i="1"/>
  <c r="CG191" i="1"/>
  <c r="H194" i="1"/>
  <c r="AI194" i="1"/>
  <c r="BI194" i="1"/>
  <c r="BM194" i="1"/>
  <c r="BW194" i="1"/>
  <c r="BX194" i="1"/>
  <c r="BY194" i="1"/>
  <c r="CG194" i="1"/>
  <c r="CF191" i="1"/>
  <c r="CF194" i="1"/>
  <c r="BL191" i="1"/>
  <c r="BT191" i="1"/>
  <c r="BU191" i="1"/>
  <c r="BV191" i="1"/>
  <c r="CE191" i="1"/>
  <c r="BL194" i="1"/>
  <c r="BT194" i="1"/>
  <c r="BU194" i="1"/>
  <c r="BV194" i="1"/>
  <c r="CE194" i="1"/>
  <c r="CD191" i="1"/>
  <c r="CD194" i="1"/>
  <c r="BK191" i="1"/>
  <c r="BQ191" i="1"/>
  <c r="BR191" i="1"/>
  <c r="BS191" i="1"/>
  <c r="CC191" i="1"/>
  <c r="BK194" i="1"/>
  <c r="BQ194" i="1"/>
  <c r="BR194" i="1"/>
  <c r="BS194" i="1"/>
  <c r="CC194" i="1"/>
  <c r="CB191" i="1"/>
  <c r="CB194" i="1"/>
  <c r="BJ191" i="1"/>
  <c r="BN191" i="1"/>
  <c r="BO191" i="1"/>
  <c r="BP191" i="1"/>
  <c r="CA191" i="1"/>
  <c r="BJ194" i="1"/>
  <c r="BN194" i="1"/>
  <c r="BO194" i="1"/>
  <c r="BP194" i="1"/>
  <c r="CA194" i="1"/>
  <c r="BZ191" i="1"/>
  <c r="BZ194" i="1"/>
  <c r="AY194" i="1"/>
  <c r="AX194" i="1"/>
  <c r="U194" i="1"/>
  <c r="AW194" i="1"/>
  <c r="AV194" i="1"/>
  <c r="AU194" i="1"/>
  <c r="AR194" i="1"/>
  <c r="AQ194" i="1"/>
  <c r="BI193" i="1"/>
  <c r="BM193" i="1"/>
  <c r="BW193" i="1"/>
  <c r="BX193" i="1"/>
  <c r="BY193" i="1"/>
  <c r="CG193" i="1"/>
  <c r="CF193" i="1"/>
  <c r="BL193" i="1"/>
  <c r="BT193" i="1"/>
  <c r="BU193" i="1"/>
  <c r="BV193" i="1"/>
  <c r="CE193" i="1"/>
  <c r="CD193" i="1"/>
  <c r="BK193" i="1"/>
  <c r="BQ193" i="1"/>
  <c r="BR193" i="1"/>
  <c r="BS193" i="1"/>
  <c r="CC193" i="1"/>
  <c r="CB193" i="1"/>
  <c r="BJ193" i="1"/>
  <c r="BN193" i="1"/>
  <c r="BO193" i="1"/>
  <c r="BP193" i="1"/>
  <c r="CA193" i="1"/>
  <c r="BZ193" i="1"/>
  <c r="AY193" i="1"/>
  <c r="AX193" i="1"/>
  <c r="U193" i="1"/>
  <c r="AW193" i="1"/>
  <c r="AV193" i="1"/>
  <c r="AU193" i="1"/>
  <c r="H192" i="1"/>
  <c r="AI192" i="1"/>
  <c r="BI192" i="1"/>
  <c r="BM192" i="1"/>
  <c r="BW192" i="1"/>
  <c r="BX192" i="1"/>
  <c r="BY192" i="1"/>
  <c r="CG192" i="1"/>
  <c r="CF192" i="1"/>
  <c r="BL192" i="1"/>
  <c r="BT192" i="1"/>
  <c r="BU192" i="1"/>
  <c r="BV192" i="1"/>
  <c r="CE192" i="1"/>
  <c r="CD192" i="1"/>
  <c r="BK192" i="1"/>
  <c r="BQ192" i="1"/>
  <c r="BR192" i="1"/>
  <c r="BS192" i="1"/>
  <c r="CC192" i="1"/>
  <c r="CB192" i="1"/>
  <c r="BJ192" i="1"/>
  <c r="BN192" i="1"/>
  <c r="BO192" i="1"/>
  <c r="BP192" i="1"/>
  <c r="CA192" i="1"/>
  <c r="BZ192" i="1"/>
  <c r="AY192" i="1"/>
  <c r="AX192" i="1"/>
  <c r="U192" i="1"/>
  <c r="AW192" i="1"/>
  <c r="AV192" i="1"/>
  <c r="AU192" i="1"/>
  <c r="AR192" i="1"/>
  <c r="AQ192" i="1"/>
  <c r="H57" i="1"/>
  <c r="AI57" i="1"/>
  <c r="BI57" i="1"/>
  <c r="BM57" i="1"/>
  <c r="BW57" i="1"/>
  <c r="BX57" i="1"/>
  <c r="BY57" i="1"/>
  <c r="CG57" i="1"/>
  <c r="H91" i="1"/>
  <c r="AI91" i="1"/>
  <c r="BI91" i="1"/>
  <c r="BM91" i="1"/>
  <c r="BW91" i="1"/>
  <c r="BX91" i="1"/>
  <c r="BY91" i="1"/>
  <c r="CG91" i="1"/>
  <c r="H122" i="1"/>
  <c r="AI122" i="1"/>
  <c r="BI122" i="1"/>
  <c r="BM122" i="1"/>
  <c r="BW122" i="1"/>
  <c r="BX122" i="1"/>
  <c r="BY122" i="1"/>
  <c r="CG122" i="1"/>
  <c r="CF57" i="1"/>
  <c r="CF91" i="1"/>
  <c r="CF122" i="1"/>
  <c r="BL57" i="1"/>
  <c r="BT57" i="1"/>
  <c r="BU57" i="1"/>
  <c r="BV57" i="1"/>
  <c r="CE57" i="1"/>
  <c r="BL91" i="1"/>
  <c r="BT91" i="1"/>
  <c r="BU91" i="1"/>
  <c r="BV91" i="1"/>
  <c r="CE91" i="1"/>
  <c r="BL122" i="1"/>
  <c r="BT122" i="1"/>
  <c r="BU122" i="1"/>
  <c r="BV122" i="1"/>
  <c r="CE122" i="1"/>
  <c r="CD57" i="1"/>
  <c r="CD91" i="1"/>
  <c r="CD122" i="1"/>
  <c r="BK57" i="1"/>
  <c r="BQ57" i="1"/>
  <c r="BR57" i="1"/>
  <c r="BS57" i="1"/>
  <c r="CC57" i="1"/>
  <c r="BK91" i="1"/>
  <c r="BQ91" i="1"/>
  <c r="BR91" i="1"/>
  <c r="BS91" i="1"/>
  <c r="CC91" i="1"/>
  <c r="BK122" i="1"/>
  <c r="BQ122" i="1"/>
  <c r="BR122" i="1"/>
  <c r="BS122" i="1"/>
  <c r="CC122" i="1"/>
  <c r="CB57" i="1"/>
  <c r="CB91" i="1"/>
  <c r="CB122" i="1"/>
  <c r="BJ57" i="1"/>
  <c r="BN57" i="1"/>
  <c r="BO57" i="1"/>
  <c r="BP57" i="1"/>
  <c r="CA57" i="1"/>
  <c r="BJ91" i="1"/>
  <c r="BN91" i="1"/>
  <c r="BO91" i="1"/>
  <c r="BP91" i="1"/>
  <c r="CA91" i="1"/>
  <c r="BJ122" i="1"/>
  <c r="BN122" i="1"/>
  <c r="BO122" i="1"/>
  <c r="BP122" i="1"/>
  <c r="CA122" i="1"/>
  <c r="BZ57" i="1"/>
  <c r="BZ91" i="1"/>
  <c r="BZ122" i="1"/>
  <c r="AY191" i="1"/>
  <c r="AX191" i="1"/>
  <c r="U191" i="1"/>
  <c r="AW191" i="1"/>
  <c r="AV191" i="1"/>
  <c r="AU191" i="1"/>
  <c r="BI190" i="1"/>
  <c r="BM190" i="1"/>
  <c r="BW190" i="1"/>
  <c r="BX190" i="1"/>
  <c r="BY190" i="1"/>
  <c r="CG190" i="1"/>
  <c r="CF190" i="1"/>
  <c r="BL190" i="1"/>
  <c r="BT190" i="1"/>
  <c r="BU190" i="1"/>
  <c r="BV190" i="1"/>
  <c r="CE190" i="1"/>
  <c r="CD190" i="1"/>
  <c r="BK190" i="1"/>
  <c r="BQ190" i="1"/>
  <c r="BR190" i="1"/>
  <c r="BS190" i="1"/>
  <c r="CC190" i="1"/>
  <c r="CB190" i="1"/>
  <c r="BJ190" i="1"/>
  <c r="BN190" i="1"/>
  <c r="BO190" i="1"/>
  <c r="BP190" i="1"/>
  <c r="CA190" i="1"/>
  <c r="BZ190" i="1"/>
  <c r="AY190" i="1"/>
  <c r="AX190" i="1"/>
  <c r="U190" i="1"/>
  <c r="AW190" i="1"/>
  <c r="AV190" i="1"/>
  <c r="AU190" i="1"/>
  <c r="AY189" i="1"/>
  <c r="AX189" i="1"/>
  <c r="U189" i="1"/>
  <c r="AW189" i="1"/>
  <c r="AV189" i="1"/>
  <c r="AU189" i="1"/>
  <c r="H188" i="1"/>
  <c r="AI188" i="1"/>
  <c r="BI188" i="1"/>
  <c r="BM188" i="1"/>
  <c r="BW188" i="1"/>
  <c r="BX188" i="1"/>
  <c r="BY188" i="1"/>
  <c r="CG188" i="1"/>
  <c r="CF188" i="1"/>
  <c r="BL188" i="1"/>
  <c r="BT188" i="1"/>
  <c r="BU188" i="1"/>
  <c r="BV188" i="1"/>
  <c r="CE188" i="1"/>
  <c r="CD188" i="1"/>
  <c r="BK188" i="1"/>
  <c r="BQ188" i="1"/>
  <c r="BR188" i="1"/>
  <c r="BS188" i="1"/>
  <c r="CC188" i="1"/>
  <c r="CB188" i="1"/>
  <c r="BJ188" i="1"/>
  <c r="BN188" i="1"/>
  <c r="BO188" i="1"/>
  <c r="BP188" i="1"/>
  <c r="CA188" i="1"/>
  <c r="BZ188" i="1"/>
  <c r="AY188" i="1"/>
  <c r="AX188" i="1"/>
  <c r="U188" i="1"/>
  <c r="AW188" i="1"/>
  <c r="AV188" i="1"/>
  <c r="AU188" i="1"/>
  <c r="AR188" i="1"/>
  <c r="AQ188" i="1"/>
  <c r="H187" i="1"/>
  <c r="AI187" i="1"/>
  <c r="BI187" i="1"/>
  <c r="BM187" i="1"/>
  <c r="BW187" i="1"/>
  <c r="BX187" i="1"/>
  <c r="BY187" i="1"/>
  <c r="CG187" i="1"/>
  <c r="CF187" i="1"/>
  <c r="BL187" i="1"/>
  <c r="BT187" i="1"/>
  <c r="BU187" i="1"/>
  <c r="BV187" i="1"/>
  <c r="CE187" i="1"/>
  <c r="CD187" i="1"/>
  <c r="BK187" i="1"/>
  <c r="BQ187" i="1"/>
  <c r="BR187" i="1"/>
  <c r="BS187" i="1"/>
  <c r="CC187" i="1"/>
  <c r="CB187" i="1"/>
  <c r="BJ187" i="1"/>
  <c r="BN187" i="1"/>
  <c r="BO187" i="1"/>
  <c r="BP187" i="1"/>
  <c r="CA187" i="1"/>
  <c r="BZ187" i="1"/>
  <c r="AY187" i="1"/>
  <c r="AX187" i="1"/>
  <c r="U187" i="1"/>
  <c r="AW187" i="1"/>
  <c r="AV187" i="1"/>
  <c r="AU187" i="1"/>
  <c r="AR187" i="1"/>
  <c r="AQ187" i="1"/>
  <c r="H186" i="1"/>
  <c r="AI186" i="1"/>
  <c r="BI186" i="1"/>
  <c r="BM186" i="1"/>
  <c r="BW186" i="1"/>
  <c r="BX186" i="1"/>
  <c r="BY186" i="1"/>
  <c r="CG186" i="1"/>
  <c r="CF186" i="1"/>
  <c r="BL186" i="1"/>
  <c r="BT186" i="1"/>
  <c r="BU186" i="1"/>
  <c r="BV186" i="1"/>
  <c r="CE186" i="1"/>
  <c r="CD186" i="1"/>
  <c r="BK186" i="1"/>
  <c r="BQ186" i="1"/>
  <c r="BR186" i="1"/>
  <c r="BS186" i="1"/>
  <c r="CC186" i="1"/>
  <c r="CB186" i="1"/>
  <c r="BJ186" i="1"/>
  <c r="BN186" i="1"/>
  <c r="BO186" i="1"/>
  <c r="BP186" i="1"/>
  <c r="CA186" i="1"/>
  <c r="BZ186" i="1"/>
  <c r="AY186" i="1"/>
  <c r="AX186" i="1"/>
  <c r="U186" i="1"/>
  <c r="AW186" i="1"/>
  <c r="AV186" i="1"/>
  <c r="AU186" i="1"/>
  <c r="AR186" i="1"/>
  <c r="AQ186" i="1"/>
  <c r="AY185" i="1"/>
  <c r="AX185" i="1"/>
  <c r="U185" i="1"/>
  <c r="AW185" i="1"/>
  <c r="AV185" i="1"/>
  <c r="AU185" i="1"/>
  <c r="H184" i="1"/>
  <c r="AI184" i="1"/>
  <c r="BI184" i="1"/>
  <c r="BM184" i="1"/>
  <c r="BW184" i="1"/>
  <c r="BX184" i="1"/>
  <c r="BY184" i="1"/>
  <c r="CG184" i="1"/>
  <c r="CF184" i="1"/>
  <c r="BL184" i="1"/>
  <c r="BT184" i="1"/>
  <c r="BU184" i="1"/>
  <c r="BV184" i="1"/>
  <c r="CE184" i="1"/>
  <c r="CD184" i="1"/>
  <c r="BK184" i="1"/>
  <c r="BQ184" i="1"/>
  <c r="BR184" i="1"/>
  <c r="BS184" i="1"/>
  <c r="CC184" i="1"/>
  <c r="CB184" i="1"/>
  <c r="BJ184" i="1"/>
  <c r="BN184" i="1"/>
  <c r="BO184" i="1"/>
  <c r="BP184" i="1"/>
  <c r="CA184" i="1"/>
  <c r="BZ184" i="1"/>
  <c r="AY184" i="1"/>
  <c r="AX184" i="1"/>
  <c r="U184" i="1"/>
  <c r="AW184" i="1"/>
  <c r="AV184" i="1"/>
  <c r="AU184" i="1"/>
  <c r="AR184" i="1"/>
  <c r="AQ184" i="1"/>
  <c r="H183" i="1"/>
  <c r="AI183" i="1"/>
  <c r="BI183" i="1"/>
  <c r="BM183" i="1"/>
  <c r="BW183" i="1"/>
  <c r="BX183" i="1"/>
  <c r="BY183" i="1"/>
  <c r="CG183" i="1"/>
  <c r="CF183" i="1"/>
  <c r="BL183" i="1"/>
  <c r="BT183" i="1"/>
  <c r="BU183" i="1"/>
  <c r="BV183" i="1"/>
  <c r="CE183" i="1"/>
  <c r="CD183" i="1"/>
  <c r="BK183" i="1"/>
  <c r="BQ183" i="1"/>
  <c r="BR183" i="1"/>
  <c r="BS183" i="1"/>
  <c r="CC183" i="1"/>
  <c r="CB183" i="1"/>
  <c r="BJ183" i="1"/>
  <c r="BN183" i="1"/>
  <c r="BO183" i="1"/>
  <c r="BP183" i="1"/>
  <c r="CA183" i="1"/>
  <c r="BZ183" i="1"/>
  <c r="AY183" i="1"/>
  <c r="AX183" i="1"/>
  <c r="U183" i="1"/>
  <c r="AW183" i="1"/>
  <c r="AV183" i="1"/>
  <c r="AU183" i="1"/>
  <c r="AR183" i="1"/>
  <c r="AQ183" i="1"/>
  <c r="H182" i="1"/>
  <c r="AI182" i="1"/>
  <c r="BI182" i="1"/>
  <c r="BM182" i="1"/>
  <c r="BW182" i="1"/>
  <c r="BX182" i="1"/>
  <c r="BY182" i="1"/>
  <c r="CG182" i="1"/>
  <c r="CF182" i="1"/>
  <c r="BL182" i="1"/>
  <c r="BT182" i="1"/>
  <c r="BU182" i="1"/>
  <c r="BV182" i="1"/>
  <c r="CE182" i="1"/>
  <c r="CD182" i="1"/>
  <c r="BK182" i="1"/>
  <c r="BQ182" i="1"/>
  <c r="BR182" i="1"/>
  <c r="BS182" i="1"/>
  <c r="CC182" i="1"/>
  <c r="CB182" i="1"/>
  <c r="BJ182" i="1"/>
  <c r="BN182" i="1"/>
  <c r="BO182" i="1"/>
  <c r="BP182" i="1"/>
  <c r="CA182" i="1"/>
  <c r="BZ182" i="1"/>
  <c r="AY182" i="1"/>
  <c r="AX182" i="1"/>
  <c r="U182" i="1"/>
  <c r="AW182" i="1"/>
  <c r="AV182" i="1"/>
  <c r="AU182" i="1"/>
  <c r="AR182" i="1"/>
  <c r="AQ182" i="1"/>
  <c r="H181" i="1"/>
  <c r="AI181" i="1"/>
  <c r="BI181" i="1"/>
  <c r="BM181" i="1"/>
  <c r="BW181" i="1"/>
  <c r="BX181" i="1"/>
  <c r="BY181" i="1"/>
  <c r="CG181" i="1"/>
  <c r="CF181" i="1"/>
  <c r="BL181" i="1"/>
  <c r="BT181" i="1"/>
  <c r="BU181" i="1"/>
  <c r="BV181" i="1"/>
  <c r="CE181" i="1"/>
  <c r="CD181" i="1"/>
  <c r="BK181" i="1"/>
  <c r="BQ181" i="1"/>
  <c r="BR181" i="1"/>
  <c r="BS181" i="1"/>
  <c r="CC181" i="1"/>
  <c r="CB181" i="1"/>
  <c r="BJ181" i="1"/>
  <c r="BN181" i="1"/>
  <c r="BO181" i="1"/>
  <c r="BP181" i="1"/>
  <c r="CA181" i="1"/>
  <c r="BZ181" i="1"/>
  <c r="AY181" i="1"/>
  <c r="AX181" i="1"/>
  <c r="U181" i="1"/>
  <c r="AW181" i="1"/>
  <c r="AV181" i="1"/>
  <c r="AU181" i="1"/>
  <c r="AR181" i="1"/>
  <c r="AQ181" i="1"/>
  <c r="H180" i="1"/>
  <c r="AI180" i="1"/>
  <c r="BI180" i="1"/>
  <c r="BM180" i="1"/>
  <c r="BW180" i="1"/>
  <c r="BX180" i="1"/>
  <c r="BY180" i="1"/>
  <c r="CG180" i="1"/>
  <c r="CF180" i="1"/>
  <c r="BL180" i="1"/>
  <c r="BT180" i="1"/>
  <c r="BU180" i="1"/>
  <c r="BV180" i="1"/>
  <c r="CE180" i="1"/>
  <c r="CD180" i="1"/>
  <c r="BK180" i="1"/>
  <c r="BQ180" i="1"/>
  <c r="BR180" i="1"/>
  <c r="BS180" i="1"/>
  <c r="CC180" i="1"/>
  <c r="CB180" i="1"/>
  <c r="BJ180" i="1"/>
  <c r="BN180" i="1"/>
  <c r="BO180" i="1"/>
  <c r="BP180" i="1"/>
  <c r="CA180" i="1"/>
  <c r="BZ180" i="1"/>
  <c r="AY180" i="1"/>
  <c r="AX180" i="1"/>
  <c r="U180" i="1"/>
  <c r="AW180" i="1"/>
  <c r="AV180" i="1"/>
  <c r="AU180" i="1"/>
  <c r="AR180" i="1"/>
  <c r="AQ180" i="1"/>
  <c r="H179" i="1"/>
  <c r="AI179" i="1"/>
  <c r="BI179" i="1"/>
  <c r="BM179" i="1"/>
  <c r="BW179" i="1"/>
  <c r="BX179" i="1"/>
  <c r="BY179" i="1"/>
  <c r="CG179" i="1"/>
  <c r="CF179" i="1"/>
  <c r="BL179" i="1"/>
  <c r="BT179" i="1"/>
  <c r="BU179" i="1"/>
  <c r="BV179" i="1"/>
  <c r="CE179" i="1"/>
  <c r="CD179" i="1"/>
  <c r="BK179" i="1"/>
  <c r="BQ179" i="1"/>
  <c r="BR179" i="1"/>
  <c r="BS179" i="1"/>
  <c r="CC179" i="1"/>
  <c r="CB179" i="1"/>
  <c r="BJ179" i="1"/>
  <c r="BN179" i="1"/>
  <c r="BO179" i="1"/>
  <c r="BP179" i="1"/>
  <c r="CA179" i="1"/>
  <c r="BZ179" i="1"/>
  <c r="AY179" i="1"/>
  <c r="AX179" i="1"/>
  <c r="U179" i="1"/>
  <c r="AW179" i="1"/>
  <c r="AV179" i="1"/>
  <c r="AU179" i="1"/>
  <c r="AR179" i="1"/>
  <c r="AQ179" i="1"/>
  <c r="BI178" i="1"/>
  <c r="BM178" i="1"/>
  <c r="BW178" i="1"/>
  <c r="BX178" i="1"/>
  <c r="BY178" i="1"/>
  <c r="CG178" i="1"/>
  <c r="CF178" i="1"/>
  <c r="BL178" i="1"/>
  <c r="BT178" i="1"/>
  <c r="BU178" i="1"/>
  <c r="BV178" i="1"/>
  <c r="CE178" i="1"/>
  <c r="CD178" i="1"/>
  <c r="BK178" i="1"/>
  <c r="BQ178" i="1"/>
  <c r="BR178" i="1"/>
  <c r="BS178" i="1"/>
  <c r="CC178" i="1"/>
  <c r="CB178" i="1"/>
  <c r="BJ178" i="1"/>
  <c r="BN178" i="1"/>
  <c r="BO178" i="1"/>
  <c r="BP178" i="1"/>
  <c r="CA178" i="1"/>
  <c r="BZ178" i="1"/>
  <c r="AY178" i="1"/>
  <c r="AX178" i="1"/>
  <c r="U178" i="1"/>
  <c r="AW178" i="1"/>
  <c r="AV178" i="1"/>
  <c r="AU178" i="1"/>
  <c r="AY177" i="1"/>
  <c r="AX177" i="1"/>
  <c r="U177" i="1"/>
  <c r="AW177" i="1"/>
  <c r="AV177" i="1"/>
  <c r="AU177" i="1"/>
  <c r="H176" i="1"/>
  <c r="AI176" i="1"/>
  <c r="BI176" i="1"/>
  <c r="BM176" i="1"/>
  <c r="BW176" i="1"/>
  <c r="BX176" i="1"/>
  <c r="BY176" i="1"/>
  <c r="CG176" i="1"/>
  <c r="CF176" i="1"/>
  <c r="BL176" i="1"/>
  <c r="BT176" i="1"/>
  <c r="BU176" i="1"/>
  <c r="BV176" i="1"/>
  <c r="CE176" i="1"/>
  <c r="CD176" i="1"/>
  <c r="BK176" i="1"/>
  <c r="BQ176" i="1"/>
  <c r="BR176" i="1"/>
  <c r="BS176" i="1"/>
  <c r="CC176" i="1"/>
  <c r="CB176" i="1"/>
  <c r="BJ176" i="1"/>
  <c r="BN176" i="1"/>
  <c r="BO176" i="1"/>
  <c r="BP176" i="1"/>
  <c r="CA176" i="1"/>
  <c r="BZ176" i="1"/>
  <c r="AY176" i="1"/>
  <c r="AX176" i="1"/>
  <c r="U176" i="1"/>
  <c r="AW176" i="1"/>
  <c r="AV176" i="1"/>
  <c r="AU176" i="1"/>
  <c r="AR176" i="1"/>
  <c r="AQ176" i="1"/>
  <c r="H175" i="1"/>
  <c r="AI175" i="1"/>
  <c r="BI175" i="1"/>
  <c r="BM175" i="1"/>
  <c r="BW175" i="1"/>
  <c r="BX175" i="1"/>
  <c r="BY175" i="1"/>
  <c r="CG175" i="1"/>
  <c r="CF175" i="1"/>
  <c r="BL175" i="1"/>
  <c r="BT175" i="1"/>
  <c r="BU175" i="1"/>
  <c r="BV175" i="1"/>
  <c r="CE175" i="1"/>
  <c r="CD175" i="1"/>
  <c r="BK175" i="1"/>
  <c r="BQ175" i="1"/>
  <c r="BR175" i="1"/>
  <c r="BS175" i="1"/>
  <c r="CC175" i="1"/>
  <c r="CB175" i="1"/>
  <c r="BJ175" i="1"/>
  <c r="BN175" i="1"/>
  <c r="BO175" i="1"/>
  <c r="BP175" i="1"/>
  <c r="CA175" i="1"/>
  <c r="BZ175" i="1"/>
  <c r="AY175" i="1"/>
  <c r="AX175" i="1"/>
  <c r="U175" i="1"/>
  <c r="AW175" i="1"/>
  <c r="AV175" i="1"/>
  <c r="AU175" i="1"/>
  <c r="AR175" i="1"/>
  <c r="AQ175" i="1"/>
  <c r="AY174" i="1"/>
  <c r="AX174" i="1"/>
  <c r="U174" i="1"/>
  <c r="AW174" i="1"/>
  <c r="AV174" i="1"/>
  <c r="AU174" i="1"/>
  <c r="H173" i="1"/>
  <c r="AI173" i="1"/>
  <c r="BI173" i="1"/>
  <c r="BM173" i="1"/>
  <c r="BW173" i="1"/>
  <c r="BX173" i="1"/>
  <c r="BY173" i="1"/>
  <c r="CG173" i="1"/>
  <c r="CF173" i="1"/>
  <c r="BL173" i="1"/>
  <c r="BT173" i="1"/>
  <c r="BU173" i="1"/>
  <c r="BV173" i="1"/>
  <c r="CE173" i="1"/>
  <c r="CD173" i="1"/>
  <c r="BK173" i="1"/>
  <c r="BQ173" i="1"/>
  <c r="BR173" i="1"/>
  <c r="BS173" i="1"/>
  <c r="CC173" i="1"/>
  <c r="CB173" i="1"/>
  <c r="BJ173" i="1"/>
  <c r="BN173" i="1"/>
  <c r="BO173" i="1"/>
  <c r="BP173" i="1"/>
  <c r="CA173" i="1"/>
  <c r="BZ173" i="1"/>
  <c r="AY173" i="1"/>
  <c r="AX173" i="1"/>
  <c r="U173" i="1"/>
  <c r="AW173" i="1"/>
  <c r="AV173" i="1"/>
  <c r="AU173" i="1"/>
  <c r="AR173" i="1"/>
  <c r="AQ173" i="1"/>
  <c r="H172" i="1"/>
  <c r="AI172" i="1"/>
  <c r="BI172" i="1"/>
  <c r="BM172" i="1"/>
  <c r="BW172" i="1"/>
  <c r="BX172" i="1"/>
  <c r="BY172" i="1"/>
  <c r="CG172" i="1"/>
  <c r="CF172" i="1"/>
  <c r="BL172" i="1"/>
  <c r="BT172" i="1"/>
  <c r="BU172" i="1"/>
  <c r="BV172" i="1"/>
  <c r="CE172" i="1"/>
  <c r="CD172" i="1"/>
  <c r="BK172" i="1"/>
  <c r="BQ172" i="1"/>
  <c r="BR172" i="1"/>
  <c r="BS172" i="1"/>
  <c r="CC172" i="1"/>
  <c r="CB172" i="1"/>
  <c r="BJ172" i="1"/>
  <c r="BN172" i="1"/>
  <c r="BO172" i="1"/>
  <c r="BP172" i="1"/>
  <c r="CA172" i="1"/>
  <c r="BZ172" i="1"/>
  <c r="AY172" i="1"/>
  <c r="AX172" i="1"/>
  <c r="U172" i="1"/>
  <c r="AW172" i="1"/>
  <c r="AV172" i="1"/>
  <c r="AU172" i="1"/>
  <c r="AR172" i="1"/>
  <c r="AQ172" i="1"/>
  <c r="H171" i="1"/>
  <c r="AI171" i="1"/>
  <c r="BI171" i="1"/>
  <c r="BM171" i="1"/>
  <c r="BW171" i="1"/>
  <c r="BX171" i="1"/>
  <c r="BY171" i="1"/>
  <c r="CG171" i="1"/>
  <c r="CF171" i="1"/>
  <c r="BL171" i="1"/>
  <c r="BT171" i="1"/>
  <c r="BU171" i="1"/>
  <c r="BV171" i="1"/>
  <c r="CE171" i="1"/>
  <c r="CD171" i="1"/>
  <c r="BK171" i="1"/>
  <c r="BQ171" i="1"/>
  <c r="BR171" i="1"/>
  <c r="BS171" i="1"/>
  <c r="CC171" i="1"/>
  <c r="CB171" i="1"/>
  <c r="BJ171" i="1"/>
  <c r="BN171" i="1"/>
  <c r="BO171" i="1"/>
  <c r="BP171" i="1"/>
  <c r="CA171" i="1"/>
  <c r="BZ171" i="1"/>
  <c r="AY171" i="1"/>
  <c r="AX171" i="1"/>
  <c r="U171" i="1"/>
  <c r="AW171" i="1"/>
  <c r="AV171" i="1"/>
  <c r="AU171" i="1"/>
  <c r="AR171" i="1"/>
  <c r="AQ171" i="1"/>
  <c r="H170" i="1"/>
  <c r="AI170" i="1"/>
  <c r="BI170" i="1"/>
  <c r="BM170" i="1"/>
  <c r="BW170" i="1"/>
  <c r="BX170" i="1"/>
  <c r="BY170" i="1"/>
  <c r="CG170" i="1"/>
  <c r="CF170" i="1"/>
  <c r="BL170" i="1"/>
  <c r="BT170" i="1"/>
  <c r="BU170" i="1"/>
  <c r="BV170" i="1"/>
  <c r="CE170" i="1"/>
  <c r="CD170" i="1"/>
  <c r="BK170" i="1"/>
  <c r="BQ170" i="1"/>
  <c r="BR170" i="1"/>
  <c r="BS170" i="1"/>
  <c r="CC170" i="1"/>
  <c r="CB170" i="1"/>
  <c r="BJ170" i="1"/>
  <c r="BN170" i="1"/>
  <c r="BO170" i="1"/>
  <c r="BP170" i="1"/>
  <c r="CA170" i="1"/>
  <c r="BZ170" i="1"/>
  <c r="AY170" i="1"/>
  <c r="AX170" i="1"/>
  <c r="U170" i="1"/>
  <c r="AW170" i="1"/>
  <c r="AV170" i="1"/>
  <c r="AU170" i="1"/>
  <c r="AR170" i="1"/>
  <c r="AQ170" i="1"/>
  <c r="BI169" i="1"/>
  <c r="BM169" i="1"/>
  <c r="BW169" i="1"/>
  <c r="BX169" i="1"/>
  <c r="BY169" i="1"/>
  <c r="CG169" i="1"/>
  <c r="CF169" i="1"/>
  <c r="BL169" i="1"/>
  <c r="BT169" i="1"/>
  <c r="BU169" i="1"/>
  <c r="BV169" i="1"/>
  <c r="CE169" i="1"/>
  <c r="CD169" i="1"/>
  <c r="BK169" i="1"/>
  <c r="BQ169" i="1"/>
  <c r="BR169" i="1"/>
  <c r="BS169" i="1"/>
  <c r="CC169" i="1"/>
  <c r="CB169" i="1"/>
  <c r="BJ169" i="1"/>
  <c r="BN169" i="1"/>
  <c r="BO169" i="1"/>
  <c r="BP169" i="1"/>
  <c r="CA169" i="1"/>
  <c r="BZ169" i="1"/>
  <c r="AY169" i="1"/>
  <c r="AX169" i="1"/>
  <c r="AW169" i="1"/>
  <c r="AV169" i="1"/>
  <c r="AU169" i="1"/>
  <c r="H168" i="1"/>
  <c r="AI168" i="1"/>
  <c r="BI168" i="1"/>
  <c r="BM168" i="1"/>
  <c r="BW168" i="1"/>
  <c r="BX168" i="1"/>
  <c r="BY168" i="1"/>
  <c r="CG168" i="1"/>
  <c r="CF168" i="1"/>
  <c r="BL168" i="1"/>
  <c r="BT168" i="1"/>
  <c r="BU168" i="1"/>
  <c r="BV168" i="1"/>
  <c r="CE168" i="1"/>
  <c r="CD168" i="1"/>
  <c r="BK168" i="1"/>
  <c r="BQ168" i="1"/>
  <c r="BR168" i="1"/>
  <c r="BS168" i="1"/>
  <c r="CC168" i="1"/>
  <c r="CB168" i="1"/>
  <c r="BJ168" i="1"/>
  <c r="BN168" i="1"/>
  <c r="BO168" i="1"/>
  <c r="BP168" i="1"/>
  <c r="CA168" i="1"/>
  <c r="BZ168" i="1"/>
  <c r="AY168" i="1"/>
  <c r="AX168" i="1"/>
  <c r="U168" i="1"/>
  <c r="AW168" i="1"/>
  <c r="AV168" i="1"/>
  <c r="AU168" i="1"/>
  <c r="AR168" i="1"/>
  <c r="AQ168" i="1"/>
  <c r="H167" i="1"/>
  <c r="AI167" i="1"/>
  <c r="BI167" i="1"/>
  <c r="BM167" i="1"/>
  <c r="BW167" i="1"/>
  <c r="BX167" i="1"/>
  <c r="BY167" i="1"/>
  <c r="CG167" i="1"/>
  <c r="CF167" i="1"/>
  <c r="BL167" i="1"/>
  <c r="BT167" i="1"/>
  <c r="BU167" i="1"/>
  <c r="BV167" i="1"/>
  <c r="CE167" i="1"/>
  <c r="CD167" i="1"/>
  <c r="BK167" i="1"/>
  <c r="BQ167" i="1"/>
  <c r="BR167" i="1"/>
  <c r="BS167" i="1"/>
  <c r="CC167" i="1"/>
  <c r="CB167" i="1"/>
  <c r="BJ167" i="1"/>
  <c r="BN167" i="1"/>
  <c r="BO167" i="1"/>
  <c r="BP167" i="1"/>
  <c r="CA167" i="1"/>
  <c r="BZ167" i="1"/>
  <c r="AY167" i="1"/>
  <c r="AX167" i="1"/>
  <c r="U167" i="1"/>
  <c r="AW167" i="1"/>
  <c r="AV167" i="1"/>
  <c r="AU167" i="1"/>
  <c r="AR167" i="1"/>
  <c r="AQ167" i="1"/>
  <c r="H166" i="1"/>
  <c r="AI166" i="1"/>
  <c r="BI166" i="1"/>
  <c r="BM166" i="1"/>
  <c r="BW166" i="1"/>
  <c r="BX166" i="1"/>
  <c r="BY166" i="1"/>
  <c r="CG166" i="1"/>
  <c r="CF166" i="1"/>
  <c r="BL166" i="1"/>
  <c r="BT166" i="1"/>
  <c r="BU166" i="1"/>
  <c r="BV166" i="1"/>
  <c r="CE166" i="1"/>
  <c r="CD166" i="1"/>
  <c r="BK166" i="1"/>
  <c r="BQ166" i="1"/>
  <c r="BR166" i="1"/>
  <c r="BS166" i="1"/>
  <c r="CC166" i="1"/>
  <c r="CB166" i="1"/>
  <c r="BJ166" i="1"/>
  <c r="BN166" i="1"/>
  <c r="BO166" i="1"/>
  <c r="BP166" i="1"/>
  <c r="CA166" i="1"/>
  <c r="BZ166" i="1"/>
  <c r="AY166" i="1"/>
  <c r="AX166" i="1"/>
  <c r="U166" i="1"/>
  <c r="AW166" i="1"/>
  <c r="AV166" i="1"/>
  <c r="AU166" i="1"/>
  <c r="AR166" i="1"/>
  <c r="AQ166" i="1"/>
  <c r="H165" i="1"/>
  <c r="AI165" i="1"/>
  <c r="BI165" i="1"/>
  <c r="BM165" i="1"/>
  <c r="BW165" i="1"/>
  <c r="BX165" i="1"/>
  <c r="BY165" i="1"/>
  <c r="CG165" i="1"/>
  <c r="CF165" i="1"/>
  <c r="BL165" i="1"/>
  <c r="BT165" i="1"/>
  <c r="BU165" i="1"/>
  <c r="BV165" i="1"/>
  <c r="CE165" i="1"/>
  <c r="CD165" i="1"/>
  <c r="BK165" i="1"/>
  <c r="BQ165" i="1"/>
  <c r="BR165" i="1"/>
  <c r="BS165" i="1"/>
  <c r="CC165" i="1"/>
  <c r="CB165" i="1"/>
  <c r="BJ165" i="1"/>
  <c r="BN165" i="1"/>
  <c r="BO165" i="1"/>
  <c r="BP165" i="1"/>
  <c r="CA165" i="1"/>
  <c r="BZ165" i="1"/>
  <c r="AY165" i="1"/>
  <c r="AX165" i="1"/>
  <c r="U165" i="1"/>
  <c r="AW165" i="1"/>
  <c r="AV165" i="1"/>
  <c r="AU165" i="1"/>
  <c r="AR165" i="1"/>
  <c r="AQ165" i="1"/>
  <c r="H164" i="1"/>
  <c r="AI164" i="1"/>
  <c r="BI164" i="1"/>
  <c r="BM164" i="1"/>
  <c r="BW164" i="1"/>
  <c r="BX164" i="1"/>
  <c r="BY164" i="1"/>
  <c r="CG164" i="1"/>
  <c r="CF164" i="1"/>
  <c r="BL164" i="1"/>
  <c r="BT164" i="1"/>
  <c r="BU164" i="1"/>
  <c r="BV164" i="1"/>
  <c r="CE164" i="1"/>
  <c r="CD164" i="1"/>
  <c r="BK164" i="1"/>
  <c r="BQ164" i="1"/>
  <c r="BR164" i="1"/>
  <c r="BS164" i="1"/>
  <c r="CC164" i="1"/>
  <c r="CB164" i="1"/>
  <c r="BJ164" i="1"/>
  <c r="BN164" i="1"/>
  <c r="BO164" i="1"/>
  <c r="BP164" i="1"/>
  <c r="CA164" i="1"/>
  <c r="BZ164" i="1"/>
  <c r="AY164" i="1"/>
  <c r="AX164" i="1"/>
  <c r="U164" i="1"/>
  <c r="AW164" i="1"/>
  <c r="AV164" i="1"/>
  <c r="AU164" i="1"/>
  <c r="AR164" i="1"/>
  <c r="AQ164" i="1"/>
  <c r="H163" i="1"/>
  <c r="AI163" i="1"/>
  <c r="BI163" i="1"/>
  <c r="BM163" i="1"/>
  <c r="BW163" i="1"/>
  <c r="BX163" i="1"/>
  <c r="BY163" i="1"/>
  <c r="CG163" i="1"/>
  <c r="CF163" i="1"/>
  <c r="BL163" i="1"/>
  <c r="BT163" i="1"/>
  <c r="BU163" i="1"/>
  <c r="BV163" i="1"/>
  <c r="CE163" i="1"/>
  <c r="CD163" i="1"/>
  <c r="BK163" i="1"/>
  <c r="BQ163" i="1"/>
  <c r="BR163" i="1"/>
  <c r="BS163" i="1"/>
  <c r="CC163" i="1"/>
  <c r="CB163" i="1"/>
  <c r="BJ163" i="1"/>
  <c r="BN163" i="1"/>
  <c r="BO163" i="1"/>
  <c r="BP163" i="1"/>
  <c r="CA163" i="1"/>
  <c r="BZ163" i="1"/>
  <c r="AY163" i="1"/>
  <c r="AX163" i="1"/>
  <c r="U163" i="1"/>
  <c r="AW163" i="1"/>
  <c r="AV163" i="1"/>
  <c r="AU163" i="1"/>
  <c r="AR163" i="1"/>
  <c r="AQ163" i="1"/>
  <c r="H162" i="1"/>
  <c r="AI162" i="1"/>
  <c r="BI162" i="1"/>
  <c r="BM162" i="1"/>
  <c r="BW162" i="1"/>
  <c r="BX162" i="1"/>
  <c r="BY162" i="1"/>
  <c r="CG162" i="1"/>
  <c r="CF162" i="1"/>
  <c r="BL162" i="1"/>
  <c r="BT162" i="1"/>
  <c r="BU162" i="1"/>
  <c r="BV162" i="1"/>
  <c r="CE162" i="1"/>
  <c r="CD162" i="1"/>
  <c r="BK162" i="1"/>
  <c r="BQ162" i="1"/>
  <c r="BR162" i="1"/>
  <c r="BS162" i="1"/>
  <c r="CC162" i="1"/>
  <c r="CB162" i="1"/>
  <c r="BJ162" i="1"/>
  <c r="BN162" i="1"/>
  <c r="BO162" i="1"/>
  <c r="BP162" i="1"/>
  <c r="CA162" i="1"/>
  <c r="BZ162" i="1"/>
  <c r="AY162" i="1"/>
  <c r="AX162" i="1"/>
  <c r="U162" i="1"/>
  <c r="AW162" i="1"/>
  <c r="AV162" i="1"/>
  <c r="AU162" i="1"/>
  <c r="AR162" i="1"/>
  <c r="AQ162" i="1"/>
  <c r="BI161" i="1"/>
  <c r="BM161" i="1"/>
  <c r="BW161" i="1"/>
  <c r="BX161" i="1"/>
  <c r="BY161" i="1"/>
  <c r="CG161" i="1"/>
  <c r="CF161" i="1"/>
  <c r="BL161" i="1"/>
  <c r="BT161" i="1"/>
  <c r="BU161" i="1"/>
  <c r="BV161" i="1"/>
  <c r="CE161" i="1"/>
  <c r="CD161" i="1"/>
  <c r="BK161" i="1"/>
  <c r="BQ161" i="1"/>
  <c r="BR161" i="1"/>
  <c r="BS161" i="1"/>
  <c r="CC161" i="1"/>
  <c r="CB161" i="1"/>
  <c r="BJ161" i="1"/>
  <c r="BN161" i="1"/>
  <c r="BO161" i="1"/>
  <c r="BP161" i="1"/>
  <c r="CA161" i="1"/>
  <c r="BZ161" i="1"/>
  <c r="AY161" i="1"/>
  <c r="AX161" i="1"/>
  <c r="AW161" i="1"/>
  <c r="AV161" i="1"/>
  <c r="AU161" i="1"/>
  <c r="H160" i="1"/>
  <c r="AI160" i="1"/>
  <c r="BI160" i="1"/>
  <c r="BM160" i="1"/>
  <c r="BW160" i="1"/>
  <c r="BX160" i="1"/>
  <c r="BY160" i="1"/>
  <c r="CG160" i="1"/>
  <c r="CF160" i="1"/>
  <c r="BL160" i="1"/>
  <c r="BT160" i="1"/>
  <c r="BU160" i="1"/>
  <c r="BV160" i="1"/>
  <c r="CE160" i="1"/>
  <c r="CD160" i="1"/>
  <c r="BK160" i="1"/>
  <c r="BQ160" i="1"/>
  <c r="BR160" i="1"/>
  <c r="BS160" i="1"/>
  <c r="CC160" i="1"/>
  <c r="CB160" i="1"/>
  <c r="BJ160" i="1"/>
  <c r="BN160" i="1"/>
  <c r="BO160" i="1"/>
  <c r="BP160" i="1"/>
  <c r="CA160" i="1"/>
  <c r="BZ160" i="1"/>
  <c r="AY160" i="1"/>
  <c r="AX160" i="1"/>
  <c r="U160" i="1"/>
  <c r="AW160" i="1"/>
  <c r="AV160" i="1"/>
  <c r="AU160" i="1"/>
  <c r="AR160" i="1"/>
  <c r="AQ160" i="1"/>
  <c r="H159" i="1"/>
  <c r="AI159" i="1"/>
  <c r="BI159" i="1"/>
  <c r="BM159" i="1"/>
  <c r="BW159" i="1"/>
  <c r="BX159" i="1"/>
  <c r="BY159" i="1"/>
  <c r="CG159" i="1"/>
  <c r="CF159" i="1"/>
  <c r="BL159" i="1"/>
  <c r="BT159" i="1"/>
  <c r="BU159" i="1"/>
  <c r="BV159" i="1"/>
  <c r="CE159" i="1"/>
  <c r="CD159" i="1"/>
  <c r="BK159" i="1"/>
  <c r="BQ159" i="1"/>
  <c r="BR159" i="1"/>
  <c r="BS159" i="1"/>
  <c r="CC159" i="1"/>
  <c r="CB159" i="1"/>
  <c r="BJ159" i="1"/>
  <c r="BN159" i="1"/>
  <c r="BO159" i="1"/>
  <c r="BP159" i="1"/>
  <c r="CA159" i="1"/>
  <c r="BZ159" i="1"/>
  <c r="AY159" i="1"/>
  <c r="AX159" i="1"/>
  <c r="U159" i="1"/>
  <c r="AW159" i="1"/>
  <c r="AV159" i="1"/>
  <c r="AU159" i="1"/>
  <c r="AR159" i="1"/>
  <c r="AQ159" i="1"/>
  <c r="H158" i="1"/>
  <c r="AI158" i="1"/>
  <c r="BI158" i="1"/>
  <c r="BM158" i="1"/>
  <c r="BW158" i="1"/>
  <c r="BX158" i="1"/>
  <c r="BY158" i="1"/>
  <c r="CG158" i="1"/>
  <c r="CF158" i="1"/>
  <c r="BL158" i="1"/>
  <c r="BT158" i="1"/>
  <c r="BU158" i="1"/>
  <c r="BV158" i="1"/>
  <c r="CE158" i="1"/>
  <c r="CD158" i="1"/>
  <c r="BK158" i="1"/>
  <c r="BQ158" i="1"/>
  <c r="BR158" i="1"/>
  <c r="BS158" i="1"/>
  <c r="CC158" i="1"/>
  <c r="CB158" i="1"/>
  <c r="BJ158" i="1"/>
  <c r="BN158" i="1"/>
  <c r="BO158" i="1"/>
  <c r="BP158" i="1"/>
  <c r="CA158" i="1"/>
  <c r="BZ158" i="1"/>
  <c r="AY158" i="1"/>
  <c r="AX158" i="1"/>
  <c r="U158" i="1"/>
  <c r="AW158" i="1"/>
  <c r="AV158" i="1"/>
  <c r="AU158" i="1"/>
  <c r="AR158" i="1"/>
  <c r="AQ158" i="1"/>
  <c r="H157" i="1"/>
  <c r="AI157" i="1"/>
  <c r="BI157" i="1"/>
  <c r="BM157" i="1"/>
  <c r="BW157" i="1"/>
  <c r="BX157" i="1"/>
  <c r="BY157" i="1"/>
  <c r="CG157" i="1"/>
  <c r="CF157" i="1"/>
  <c r="BL157" i="1"/>
  <c r="BT157" i="1"/>
  <c r="BU157" i="1"/>
  <c r="BV157" i="1"/>
  <c r="CE157" i="1"/>
  <c r="CD157" i="1"/>
  <c r="BK157" i="1"/>
  <c r="BQ157" i="1"/>
  <c r="BR157" i="1"/>
  <c r="BS157" i="1"/>
  <c r="CC157" i="1"/>
  <c r="CB157" i="1"/>
  <c r="BJ157" i="1"/>
  <c r="BN157" i="1"/>
  <c r="BO157" i="1"/>
  <c r="BP157" i="1"/>
  <c r="CA157" i="1"/>
  <c r="BZ157" i="1"/>
  <c r="AY157" i="1"/>
  <c r="AX157" i="1"/>
  <c r="U157" i="1"/>
  <c r="AW157" i="1"/>
  <c r="AV157" i="1"/>
  <c r="AU157" i="1"/>
  <c r="AR157" i="1"/>
  <c r="AQ157" i="1"/>
  <c r="BI156" i="1"/>
  <c r="BM156" i="1"/>
  <c r="BW156" i="1"/>
  <c r="BX156" i="1"/>
  <c r="BY156" i="1"/>
  <c r="CG156" i="1"/>
  <c r="CF156" i="1"/>
  <c r="BL156" i="1"/>
  <c r="BT156" i="1"/>
  <c r="BU156" i="1"/>
  <c r="BV156" i="1"/>
  <c r="CE156" i="1"/>
  <c r="CD156" i="1"/>
  <c r="BK156" i="1"/>
  <c r="BQ156" i="1"/>
  <c r="BR156" i="1"/>
  <c r="BS156" i="1"/>
  <c r="CC156" i="1"/>
  <c r="CB156" i="1"/>
  <c r="BJ156" i="1"/>
  <c r="BN156" i="1"/>
  <c r="BO156" i="1"/>
  <c r="BP156" i="1"/>
  <c r="CA156" i="1"/>
  <c r="BZ156" i="1"/>
  <c r="AY156" i="1"/>
  <c r="AX156" i="1"/>
  <c r="AW156" i="1"/>
  <c r="AV156" i="1"/>
  <c r="AU156" i="1"/>
  <c r="H155" i="1"/>
  <c r="AI155" i="1"/>
  <c r="BI155" i="1"/>
  <c r="BM155" i="1"/>
  <c r="BW155" i="1"/>
  <c r="BX155" i="1"/>
  <c r="BY155" i="1"/>
  <c r="CG155" i="1"/>
  <c r="CF155" i="1"/>
  <c r="BL155" i="1"/>
  <c r="BT155" i="1"/>
  <c r="BU155" i="1"/>
  <c r="BV155" i="1"/>
  <c r="CE155" i="1"/>
  <c r="CD155" i="1"/>
  <c r="BK155" i="1"/>
  <c r="BQ155" i="1"/>
  <c r="BR155" i="1"/>
  <c r="BS155" i="1"/>
  <c r="CC155" i="1"/>
  <c r="CB155" i="1"/>
  <c r="BJ155" i="1"/>
  <c r="BN155" i="1"/>
  <c r="BO155" i="1"/>
  <c r="BP155" i="1"/>
  <c r="CA155" i="1"/>
  <c r="BZ155" i="1"/>
  <c r="AY155" i="1"/>
  <c r="AX155" i="1"/>
  <c r="U155" i="1"/>
  <c r="AW155" i="1"/>
  <c r="AV155" i="1"/>
  <c r="AU155" i="1"/>
  <c r="AR155" i="1"/>
  <c r="AQ155" i="1"/>
  <c r="H154" i="1"/>
  <c r="AI154" i="1"/>
  <c r="BI154" i="1"/>
  <c r="BM154" i="1"/>
  <c r="BW154" i="1"/>
  <c r="BX154" i="1"/>
  <c r="BY154" i="1"/>
  <c r="CG154" i="1"/>
  <c r="CF154" i="1"/>
  <c r="BL154" i="1"/>
  <c r="BT154" i="1"/>
  <c r="BU154" i="1"/>
  <c r="BV154" i="1"/>
  <c r="CE154" i="1"/>
  <c r="CD154" i="1"/>
  <c r="BK154" i="1"/>
  <c r="BQ154" i="1"/>
  <c r="BR154" i="1"/>
  <c r="BS154" i="1"/>
  <c r="CC154" i="1"/>
  <c r="CB154" i="1"/>
  <c r="BJ154" i="1"/>
  <c r="BN154" i="1"/>
  <c r="BO154" i="1"/>
  <c r="BP154" i="1"/>
  <c r="CA154" i="1"/>
  <c r="BZ154" i="1"/>
  <c r="AY154" i="1"/>
  <c r="AX154" i="1"/>
  <c r="U154" i="1"/>
  <c r="AW154" i="1"/>
  <c r="AV154" i="1"/>
  <c r="AU154" i="1"/>
  <c r="AR154" i="1"/>
  <c r="AQ154" i="1"/>
  <c r="H153" i="1"/>
  <c r="AI153" i="1"/>
  <c r="BI153" i="1"/>
  <c r="BM153" i="1"/>
  <c r="BW153" i="1"/>
  <c r="BX153" i="1"/>
  <c r="BY153" i="1"/>
  <c r="CG153" i="1"/>
  <c r="CF153" i="1"/>
  <c r="BL153" i="1"/>
  <c r="BT153" i="1"/>
  <c r="BU153" i="1"/>
  <c r="BV153" i="1"/>
  <c r="CE153" i="1"/>
  <c r="CD153" i="1"/>
  <c r="BK153" i="1"/>
  <c r="BQ153" i="1"/>
  <c r="BR153" i="1"/>
  <c r="BS153" i="1"/>
  <c r="CC153" i="1"/>
  <c r="CB153" i="1"/>
  <c r="BJ153" i="1"/>
  <c r="BN153" i="1"/>
  <c r="BO153" i="1"/>
  <c r="BP153" i="1"/>
  <c r="CA153" i="1"/>
  <c r="BZ153" i="1"/>
  <c r="AY153" i="1"/>
  <c r="AX153" i="1"/>
  <c r="U153" i="1"/>
  <c r="AW153" i="1"/>
  <c r="AV153" i="1"/>
  <c r="AU153" i="1"/>
  <c r="AR153" i="1"/>
  <c r="AQ153" i="1"/>
  <c r="H152" i="1"/>
  <c r="AI152" i="1"/>
  <c r="BI152" i="1"/>
  <c r="BM152" i="1"/>
  <c r="BW152" i="1"/>
  <c r="BX152" i="1"/>
  <c r="BY152" i="1"/>
  <c r="CG152" i="1"/>
  <c r="CF152" i="1"/>
  <c r="BL152" i="1"/>
  <c r="BT152" i="1"/>
  <c r="BU152" i="1"/>
  <c r="BV152" i="1"/>
  <c r="CE152" i="1"/>
  <c r="CD152" i="1"/>
  <c r="BK152" i="1"/>
  <c r="BQ152" i="1"/>
  <c r="BR152" i="1"/>
  <c r="BS152" i="1"/>
  <c r="CC152" i="1"/>
  <c r="CB152" i="1"/>
  <c r="BJ152" i="1"/>
  <c r="BN152" i="1"/>
  <c r="BO152" i="1"/>
  <c r="BP152" i="1"/>
  <c r="CA152" i="1"/>
  <c r="BZ152" i="1"/>
  <c r="AY152" i="1"/>
  <c r="AX152" i="1"/>
  <c r="U152" i="1"/>
  <c r="AW152" i="1"/>
  <c r="AV152" i="1"/>
  <c r="AU152" i="1"/>
  <c r="AR152" i="1"/>
  <c r="AQ152" i="1"/>
  <c r="AY151" i="1"/>
  <c r="AX151" i="1"/>
  <c r="U151" i="1"/>
  <c r="AW151" i="1"/>
  <c r="AV151" i="1"/>
  <c r="AU151" i="1"/>
  <c r="H150" i="1"/>
  <c r="AI150" i="1"/>
  <c r="BI150" i="1"/>
  <c r="BM150" i="1"/>
  <c r="BW150" i="1"/>
  <c r="BX150" i="1"/>
  <c r="BY150" i="1"/>
  <c r="CG150" i="1"/>
  <c r="CF150" i="1"/>
  <c r="BL150" i="1"/>
  <c r="BT150" i="1"/>
  <c r="BU150" i="1"/>
  <c r="BV150" i="1"/>
  <c r="CE150" i="1"/>
  <c r="CD150" i="1"/>
  <c r="BK150" i="1"/>
  <c r="BQ150" i="1"/>
  <c r="BR150" i="1"/>
  <c r="BS150" i="1"/>
  <c r="CC150" i="1"/>
  <c r="CB150" i="1"/>
  <c r="BJ150" i="1"/>
  <c r="BN150" i="1"/>
  <c r="BO150" i="1"/>
  <c r="BP150" i="1"/>
  <c r="CA150" i="1"/>
  <c r="BZ150" i="1"/>
  <c r="AY150" i="1"/>
  <c r="AX150" i="1"/>
  <c r="U150" i="1"/>
  <c r="AW150" i="1"/>
  <c r="AV150" i="1"/>
  <c r="AU150" i="1"/>
  <c r="AR150" i="1"/>
  <c r="AQ150" i="1"/>
  <c r="H149" i="1"/>
  <c r="AI149" i="1"/>
  <c r="BI149" i="1"/>
  <c r="BM149" i="1"/>
  <c r="BW149" i="1"/>
  <c r="BX149" i="1"/>
  <c r="BY149" i="1"/>
  <c r="CG149" i="1"/>
  <c r="CF149" i="1"/>
  <c r="BL149" i="1"/>
  <c r="BT149" i="1"/>
  <c r="BU149" i="1"/>
  <c r="BV149" i="1"/>
  <c r="CE149" i="1"/>
  <c r="CD149" i="1"/>
  <c r="BK149" i="1"/>
  <c r="BQ149" i="1"/>
  <c r="BR149" i="1"/>
  <c r="BS149" i="1"/>
  <c r="CC149" i="1"/>
  <c r="CB149" i="1"/>
  <c r="BJ149" i="1"/>
  <c r="BN149" i="1"/>
  <c r="BO149" i="1"/>
  <c r="BP149" i="1"/>
  <c r="CA149" i="1"/>
  <c r="BZ149" i="1"/>
  <c r="AY149" i="1"/>
  <c r="AX149" i="1"/>
  <c r="U149" i="1"/>
  <c r="AW149" i="1"/>
  <c r="AV149" i="1"/>
  <c r="AU149" i="1"/>
  <c r="AR149" i="1"/>
  <c r="AQ149" i="1"/>
  <c r="AY148" i="1"/>
  <c r="AX148" i="1"/>
  <c r="U148" i="1"/>
  <c r="AW148" i="1"/>
  <c r="AV148" i="1"/>
  <c r="AU148" i="1"/>
  <c r="AY147" i="1"/>
  <c r="AX147" i="1"/>
  <c r="U147" i="1"/>
  <c r="AW147" i="1"/>
  <c r="AV147" i="1"/>
  <c r="AU147" i="1"/>
  <c r="AR147" i="1"/>
  <c r="H146" i="1"/>
  <c r="AI146" i="1"/>
  <c r="BI146" i="1"/>
  <c r="BM146" i="1"/>
  <c r="BW146" i="1"/>
  <c r="BX146" i="1"/>
  <c r="BY146" i="1"/>
  <c r="CG146" i="1"/>
  <c r="CF146" i="1"/>
  <c r="BL146" i="1"/>
  <c r="BT146" i="1"/>
  <c r="BU146" i="1"/>
  <c r="BV146" i="1"/>
  <c r="CE146" i="1"/>
  <c r="CD146" i="1"/>
  <c r="BK146" i="1"/>
  <c r="BQ146" i="1"/>
  <c r="BR146" i="1"/>
  <c r="BS146" i="1"/>
  <c r="CC146" i="1"/>
  <c r="CB146" i="1"/>
  <c r="BJ146" i="1"/>
  <c r="BN146" i="1"/>
  <c r="BO146" i="1"/>
  <c r="BP146" i="1"/>
  <c r="CA146" i="1"/>
  <c r="BZ146" i="1"/>
  <c r="AY146" i="1"/>
  <c r="AX146" i="1"/>
  <c r="U146" i="1"/>
  <c r="AW146" i="1"/>
  <c r="AV146" i="1"/>
  <c r="AU146" i="1"/>
  <c r="AR146" i="1"/>
  <c r="AQ146" i="1"/>
  <c r="H145" i="1"/>
  <c r="AI145" i="1"/>
  <c r="BI145" i="1"/>
  <c r="BM145" i="1"/>
  <c r="BW145" i="1"/>
  <c r="BX145" i="1"/>
  <c r="BY145" i="1"/>
  <c r="CG145" i="1"/>
  <c r="CF145" i="1"/>
  <c r="BL145" i="1"/>
  <c r="BT145" i="1"/>
  <c r="BU145" i="1"/>
  <c r="BV145" i="1"/>
  <c r="CE145" i="1"/>
  <c r="CD145" i="1"/>
  <c r="BK145" i="1"/>
  <c r="BQ145" i="1"/>
  <c r="BR145" i="1"/>
  <c r="BS145" i="1"/>
  <c r="CC145" i="1"/>
  <c r="CB145" i="1"/>
  <c r="BJ145" i="1"/>
  <c r="BN145" i="1"/>
  <c r="BO145" i="1"/>
  <c r="BP145" i="1"/>
  <c r="CA145" i="1"/>
  <c r="BZ145" i="1"/>
  <c r="AY145" i="1"/>
  <c r="AX145" i="1"/>
  <c r="U145" i="1"/>
  <c r="AW145" i="1"/>
  <c r="AV145" i="1"/>
  <c r="AU145" i="1"/>
  <c r="AR145" i="1"/>
  <c r="AQ145" i="1"/>
  <c r="AY144" i="1"/>
  <c r="AX144" i="1"/>
  <c r="U144" i="1"/>
  <c r="AW144" i="1"/>
  <c r="AV144" i="1"/>
  <c r="AU144" i="1"/>
  <c r="H143" i="1"/>
  <c r="AI143" i="1"/>
  <c r="BI143" i="1"/>
  <c r="BM143" i="1"/>
  <c r="BW143" i="1"/>
  <c r="BX143" i="1"/>
  <c r="BY143" i="1"/>
  <c r="CG143" i="1"/>
  <c r="CF143" i="1"/>
  <c r="BL143" i="1"/>
  <c r="BT143" i="1"/>
  <c r="BU143" i="1"/>
  <c r="BV143" i="1"/>
  <c r="CE143" i="1"/>
  <c r="CD143" i="1"/>
  <c r="BK143" i="1"/>
  <c r="BQ143" i="1"/>
  <c r="BR143" i="1"/>
  <c r="BS143" i="1"/>
  <c r="CC143" i="1"/>
  <c r="CB143" i="1"/>
  <c r="BJ143" i="1"/>
  <c r="BN143" i="1"/>
  <c r="BO143" i="1"/>
  <c r="BP143" i="1"/>
  <c r="CA143" i="1"/>
  <c r="BZ143" i="1"/>
  <c r="AY143" i="1"/>
  <c r="AX143" i="1"/>
  <c r="U143" i="1"/>
  <c r="AW143" i="1"/>
  <c r="AV143" i="1"/>
  <c r="AU143" i="1"/>
  <c r="AR143" i="1"/>
  <c r="AQ143" i="1"/>
  <c r="H142" i="1"/>
  <c r="AI142" i="1"/>
  <c r="BI142" i="1"/>
  <c r="BM142" i="1"/>
  <c r="BW142" i="1"/>
  <c r="BX142" i="1"/>
  <c r="BY142" i="1"/>
  <c r="CG142" i="1"/>
  <c r="CF142" i="1"/>
  <c r="BL142" i="1"/>
  <c r="BT142" i="1"/>
  <c r="BU142" i="1"/>
  <c r="BV142" i="1"/>
  <c r="CE142" i="1"/>
  <c r="CD142" i="1"/>
  <c r="BK142" i="1"/>
  <c r="BQ142" i="1"/>
  <c r="BR142" i="1"/>
  <c r="BS142" i="1"/>
  <c r="CC142" i="1"/>
  <c r="CB142" i="1"/>
  <c r="BJ142" i="1"/>
  <c r="BN142" i="1"/>
  <c r="BO142" i="1"/>
  <c r="BP142" i="1"/>
  <c r="CA142" i="1"/>
  <c r="BZ142" i="1"/>
  <c r="AY142" i="1"/>
  <c r="AX142" i="1"/>
  <c r="U142" i="1"/>
  <c r="AW142" i="1"/>
  <c r="AV142" i="1"/>
  <c r="AU142" i="1"/>
  <c r="AR142" i="1"/>
  <c r="AQ142" i="1"/>
  <c r="H141" i="1"/>
  <c r="AI141" i="1"/>
  <c r="BI141" i="1"/>
  <c r="BM141" i="1"/>
  <c r="BW141" i="1"/>
  <c r="BX141" i="1"/>
  <c r="BY141" i="1"/>
  <c r="CG141" i="1"/>
  <c r="CF141" i="1"/>
  <c r="BL141" i="1"/>
  <c r="BT141" i="1"/>
  <c r="BU141" i="1"/>
  <c r="BV141" i="1"/>
  <c r="CE141" i="1"/>
  <c r="CD141" i="1"/>
  <c r="BK141" i="1"/>
  <c r="BQ141" i="1"/>
  <c r="BR141" i="1"/>
  <c r="BS141" i="1"/>
  <c r="CC141" i="1"/>
  <c r="CB141" i="1"/>
  <c r="BJ141" i="1"/>
  <c r="BN141" i="1"/>
  <c r="BO141" i="1"/>
  <c r="BP141" i="1"/>
  <c r="CA141" i="1"/>
  <c r="BZ141" i="1"/>
  <c r="AY141" i="1"/>
  <c r="AX141" i="1"/>
  <c r="U141" i="1"/>
  <c r="AW141" i="1"/>
  <c r="AV141" i="1"/>
  <c r="AU141" i="1"/>
  <c r="AR141" i="1"/>
  <c r="AQ141" i="1"/>
  <c r="H140" i="1"/>
  <c r="AI140" i="1"/>
  <c r="BI140" i="1"/>
  <c r="BM140" i="1"/>
  <c r="BW140" i="1"/>
  <c r="BX140" i="1"/>
  <c r="BY140" i="1"/>
  <c r="CG140" i="1"/>
  <c r="CF140" i="1"/>
  <c r="BL140" i="1"/>
  <c r="BT140" i="1"/>
  <c r="BU140" i="1"/>
  <c r="BV140" i="1"/>
  <c r="CE140" i="1"/>
  <c r="CD140" i="1"/>
  <c r="BK140" i="1"/>
  <c r="BQ140" i="1"/>
  <c r="BR140" i="1"/>
  <c r="BS140" i="1"/>
  <c r="CC140" i="1"/>
  <c r="CB140" i="1"/>
  <c r="BJ140" i="1"/>
  <c r="BN140" i="1"/>
  <c r="BO140" i="1"/>
  <c r="BP140" i="1"/>
  <c r="CA140" i="1"/>
  <c r="BZ140" i="1"/>
  <c r="AY140" i="1"/>
  <c r="AX140" i="1"/>
  <c r="U140" i="1"/>
  <c r="AW140" i="1"/>
  <c r="AV140" i="1"/>
  <c r="AU140" i="1"/>
  <c r="AR140" i="1"/>
  <c r="AQ140" i="1"/>
  <c r="H139" i="1"/>
  <c r="AI139" i="1"/>
  <c r="BI139" i="1"/>
  <c r="BM139" i="1"/>
  <c r="BW139" i="1"/>
  <c r="BX139" i="1"/>
  <c r="BY139" i="1"/>
  <c r="CG139" i="1"/>
  <c r="CF139" i="1"/>
  <c r="BL139" i="1"/>
  <c r="BT139" i="1"/>
  <c r="BU139" i="1"/>
  <c r="BV139" i="1"/>
  <c r="CE139" i="1"/>
  <c r="CD139" i="1"/>
  <c r="BK139" i="1"/>
  <c r="BQ139" i="1"/>
  <c r="BR139" i="1"/>
  <c r="BS139" i="1"/>
  <c r="CC139" i="1"/>
  <c r="CB139" i="1"/>
  <c r="BJ139" i="1"/>
  <c r="BN139" i="1"/>
  <c r="BO139" i="1"/>
  <c r="BP139" i="1"/>
  <c r="CA139" i="1"/>
  <c r="BZ139" i="1"/>
  <c r="AY139" i="1"/>
  <c r="AX139" i="1"/>
  <c r="U139" i="1"/>
  <c r="AW139" i="1"/>
  <c r="AV139" i="1"/>
  <c r="AU139" i="1"/>
  <c r="AR139" i="1"/>
  <c r="AQ139" i="1"/>
  <c r="H138" i="1"/>
  <c r="AI138" i="1"/>
  <c r="BI138" i="1"/>
  <c r="BM138" i="1"/>
  <c r="BW138" i="1"/>
  <c r="BX138" i="1"/>
  <c r="BY138" i="1"/>
  <c r="CG138" i="1"/>
  <c r="CF138" i="1"/>
  <c r="BL138" i="1"/>
  <c r="BT138" i="1"/>
  <c r="BU138" i="1"/>
  <c r="BV138" i="1"/>
  <c r="CE138" i="1"/>
  <c r="CD138" i="1"/>
  <c r="BK138" i="1"/>
  <c r="BQ138" i="1"/>
  <c r="BR138" i="1"/>
  <c r="BS138" i="1"/>
  <c r="CC138" i="1"/>
  <c r="CB138" i="1"/>
  <c r="BJ138" i="1"/>
  <c r="BN138" i="1"/>
  <c r="BO138" i="1"/>
  <c r="BP138" i="1"/>
  <c r="CA138" i="1"/>
  <c r="BZ138" i="1"/>
  <c r="AY138" i="1"/>
  <c r="AX138" i="1"/>
  <c r="U138" i="1"/>
  <c r="AW138" i="1"/>
  <c r="AV138" i="1"/>
  <c r="AU138" i="1"/>
  <c r="AR138" i="1"/>
  <c r="AQ138" i="1"/>
  <c r="H137" i="1"/>
  <c r="AI137" i="1"/>
  <c r="BI137" i="1"/>
  <c r="BM137" i="1"/>
  <c r="BW137" i="1"/>
  <c r="BX137" i="1"/>
  <c r="BY137" i="1"/>
  <c r="CG137" i="1"/>
  <c r="CF137" i="1"/>
  <c r="BL137" i="1"/>
  <c r="BT137" i="1"/>
  <c r="BU137" i="1"/>
  <c r="BV137" i="1"/>
  <c r="CE137" i="1"/>
  <c r="CD137" i="1"/>
  <c r="BK137" i="1"/>
  <c r="BQ137" i="1"/>
  <c r="BR137" i="1"/>
  <c r="BS137" i="1"/>
  <c r="CC137" i="1"/>
  <c r="CB137" i="1"/>
  <c r="BJ137" i="1"/>
  <c r="BN137" i="1"/>
  <c r="BO137" i="1"/>
  <c r="BP137" i="1"/>
  <c r="CA137" i="1"/>
  <c r="BZ137" i="1"/>
  <c r="AY137" i="1"/>
  <c r="AX137" i="1"/>
  <c r="U137" i="1"/>
  <c r="AW137" i="1"/>
  <c r="AV137" i="1"/>
  <c r="AU137" i="1"/>
  <c r="AR137" i="1"/>
  <c r="AQ137" i="1"/>
  <c r="BI136" i="1"/>
  <c r="BM136" i="1"/>
  <c r="BW136" i="1"/>
  <c r="BX136" i="1"/>
  <c r="BY136" i="1"/>
  <c r="CG136" i="1"/>
  <c r="CF136" i="1"/>
  <c r="BL136" i="1"/>
  <c r="BT136" i="1"/>
  <c r="BU136" i="1"/>
  <c r="BV136" i="1"/>
  <c r="CE136" i="1"/>
  <c r="CD136" i="1"/>
  <c r="BK136" i="1"/>
  <c r="BQ136" i="1"/>
  <c r="BR136" i="1"/>
  <c r="BS136" i="1"/>
  <c r="CC136" i="1"/>
  <c r="CB136" i="1"/>
  <c r="BJ136" i="1"/>
  <c r="BN136" i="1"/>
  <c r="BO136" i="1"/>
  <c r="BP136" i="1"/>
  <c r="CA136" i="1"/>
  <c r="BZ136" i="1"/>
  <c r="AY136" i="1"/>
  <c r="AX136" i="1"/>
  <c r="AW136" i="1"/>
  <c r="AV136" i="1"/>
  <c r="AU136" i="1"/>
  <c r="H135" i="1"/>
  <c r="AI135" i="1"/>
  <c r="BI135" i="1"/>
  <c r="BM135" i="1"/>
  <c r="BW135" i="1"/>
  <c r="BX135" i="1"/>
  <c r="BY135" i="1"/>
  <c r="CG135" i="1"/>
  <c r="CF135" i="1"/>
  <c r="BL135" i="1"/>
  <c r="BT135" i="1"/>
  <c r="BU135" i="1"/>
  <c r="BV135" i="1"/>
  <c r="CE135" i="1"/>
  <c r="CD135" i="1"/>
  <c r="BK135" i="1"/>
  <c r="BQ135" i="1"/>
  <c r="BR135" i="1"/>
  <c r="BS135" i="1"/>
  <c r="CC135" i="1"/>
  <c r="CB135" i="1"/>
  <c r="BJ135" i="1"/>
  <c r="BN135" i="1"/>
  <c r="BO135" i="1"/>
  <c r="BP135" i="1"/>
  <c r="CA135" i="1"/>
  <c r="BZ135" i="1"/>
  <c r="AY135" i="1"/>
  <c r="AX135" i="1"/>
  <c r="U135" i="1"/>
  <c r="AW135" i="1"/>
  <c r="AV135" i="1"/>
  <c r="AU135" i="1"/>
  <c r="AR135" i="1"/>
  <c r="AQ135" i="1"/>
  <c r="H134" i="1"/>
  <c r="AI134" i="1"/>
  <c r="BI134" i="1"/>
  <c r="BM134" i="1"/>
  <c r="BW134" i="1"/>
  <c r="BX134" i="1"/>
  <c r="BY134" i="1"/>
  <c r="CG134" i="1"/>
  <c r="CF134" i="1"/>
  <c r="BL134" i="1"/>
  <c r="BT134" i="1"/>
  <c r="BU134" i="1"/>
  <c r="BV134" i="1"/>
  <c r="CE134" i="1"/>
  <c r="CD134" i="1"/>
  <c r="BK134" i="1"/>
  <c r="BQ134" i="1"/>
  <c r="BR134" i="1"/>
  <c r="BS134" i="1"/>
  <c r="CC134" i="1"/>
  <c r="CB134" i="1"/>
  <c r="BJ134" i="1"/>
  <c r="BN134" i="1"/>
  <c r="BO134" i="1"/>
  <c r="BP134" i="1"/>
  <c r="CA134" i="1"/>
  <c r="BZ134" i="1"/>
  <c r="AY134" i="1"/>
  <c r="AX134" i="1"/>
  <c r="U134" i="1"/>
  <c r="AW134" i="1"/>
  <c r="AV134" i="1"/>
  <c r="AU134" i="1"/>
  <c r="AR134" i="1"/>
  <c r="AQ134" i="1"/>
  <c r="H133" i="1"/>
  <c r="AI133" i="1"/>
  <c r="BI133" i="1"/>
  <c r="BM133" i="1"/>
  <c r="BW133" i="1"/>
  <c r="BX133" i="1"/>
  <c r="BY133" i="1"/>
  <c r="CG133" i="1"/>
  <c r="CF133" i="1"/>
  <c r="BL133" i="1"/>
  <c r="BT133" i="1"/>
  <c r="BU133" i="1"/>
  <c r="BV133" i="1"/>
  <c r="CE133" i="1"/>
  <c r="CD133" i="1"/>
  <c r="BK133" i="1"/>
  <c r="BQ133" i="1"/>
  <c r="BR133" i="1"/>
  <c r="BS133" i="1"/>
  <c r="CC133" i="1"/>
  <c r="CB133" i="1"/>
  <c r="BJ133" i="1"/>
  <c r="BN133" i="1"/>
  <c r="BO133" i="1"/>
  <c r="BP133" i="1"/>
  <c r="CA133" i="1"/>
  <c r="BZ133" i="1"/>
  <c r="AY133" i="1"/>
  <c r="AX133" i="1"/>
  <c r="U133" i="1"/>
  <c r="AW133" i="1"/>
  <c r="AV133" i="1"/>
  <c r="AU133" i="1"/>
  <c r="AR133" i="1"/>
  <c r="AQ133" i="1"/>
  <c r="H132" i="1"/>
  <c r="AI132" i="1"/>
  <c r="BI132" i="1"/>
  <c r="BM132" i="1"/>
  <c r="BW132" i="1"/>
  <c r="BX132" i="1"/>
  <c r="BY132" i="1"/>
  <c r="CG132" i="1"/>
  <c r="CF132" i="1"/>
  <c r="BL132" i="1"/>
  <c r="BT132" i="1"/>
  <c r="BU132" i="1"/>
  <c r="BV132" i="1"/>
  <c r="CE132" i="1"/>
  <c r="CD132" i="1"/>
  <c r="BK132" i="1"/>
  <c r="BQ132" i="1"/>
  <c r="BR132" i="1"/>
  <c r="BS132" i="1"/>
  <c r="CC132" i="1"/>
  <c r="CB132" i="1"/>
  <c r="BJ132" i="1"/>
  <c r="BN132" i="1"/>
  <c r="BO132" i="1"/>
  <c r="BP132" i="1"/>
  <c r="CA132" i="1"/>
  <c r="BZ132" i="1"/>
  <c r="AY132" i="1"/>
  <c r="AX132" i="1"/>
  <c r="U132" i="1"/>
  <c r="AW132" i="1"/>
  <c r="AV132" i="1"/>
  <c r="AU132" i="1"/>
  <c r="AR132" i="1"/>
  <c r="AQ132" i="1"/>
  <c r="H131" i="1"/>
  <c r="AI131" i="1"/>
  <c r="BI131" i="1"/>
  <c r="BM131" i="1"/>
  <c r="BW131" i="1"/>
  <c r="BX131" i="1"/>
  <c r="BY131" i="1"/>
  <c r="CG131" i="1"/>
  <c r="CF131" i="1"/>
  <c r="BL131" i="1"/>
  <c r="BT131" i="1"/>
  <c r="BU131" i="1"/>
  <c r="BV131" i="1"/>
  <c r="CE131" i="1"/>
  <c r="CD131" i="1"/>
  <c r="BK131" i="1"/>
  <c r="BQ131" i="1"/>
  <c r="BR131" i="1"/>
  <c r="BS131" i="1"/>
  <c r="CC131" i="1"/>
  <c r="CB131" i="1"/>
  <c r="BJ131" i="1"/>
  <c r="BN131" i="1"/>
  <c r="BO131" i="1"/>
  <c r="BP131" i="1"/>
  <c r="CA131" i="1"/>
  <c r="BZ131" i="1"/>
  <c r="AY131" i="1"/>
  <c r="AX131" i="1"/>
  <c r="U131" i="1"/>
  <c r="AW131" i="1"/>
  <c r="AV131" i="1"/>
  <c r="AU131" i="1"/>
  <c r="AR131" i="1"/>
  <c r="AQ131" i="1"/>
  <c r="H130" i="1"/>
  <c r="AI130" i="1"/>
  <c r="BI130" i="1"/>
  <c r="BM130" i="1"/>
  <c r="BW130" i="1"/>
  <c r="BX130" i="1"/>
  <c r="BY130" i="1"/>
  <c r="CG130" i="1"/>
  <c r="CF130" i="1"/>
  <c r="BL130" i="1"/>
  <c r="BT130" i="1"/>
  <c r="BU130" i="1"/>
  <c r="BV130" i="1"/>
  <c r="CE130" i="1"/>
  <c r="CD130" i="1"/>
  <c r="BK130" i="1"/>
  <c r="BQ130" i="1"/>
  <c r="BR130" i="1"/>
  <c r="BS130" i="1"/>
  <c r="CC130" i="1"/>
  <c r="CB130" i="1"/>
  <c r="BJ130" i="1"/>
  <c r="BN130" i="1"/>
  <c r="BO130" i="1"/>
  <c r="BP130" i="1"/>
  <c r="CA130" i="1"/>
  <c r="BZ130" i="1"/>
  <c r="AY130" i="1"/>
  <c r="AX130" i="1"/>
  <c r="U130" i="1"/>
  <c r="AW130" i="1"/>
  <c r="AV130" i="1"/>
  <c r="AU130" i="1"/>
  <c r="AR130" i="1"/>
  <c r="AQ130" i="1"/>
  <c r="H129" i="1"/>
  <c r="AI129" i="1"/>
  <c r="BI129" i="1"/>
  <c r="BM129" i="1"/>
  <c r="BW129" i="1"/>
  <c r="BX129" i="1"/>
  <c r="BY129" i="1"/>
  <c r="CG129" i="1"/>
  <c r="CF129" i="1"/>
  <c r="BL129" i="1"/>
  <c r="BT129" i="1"/>
  <c r="BU129" i="1"/>
  <c r="BV129" i="1"/>
  <c r="CE129" i="1"/>
  <c r="CD129" i="1"/>
  <c r="BK129" i="1"/>
  <c r="BQ129" i="1"/>
  <c r="BR129" i="1"/>
  <c r="BS129" i="1"/>
  <c r="CC129" i="1"/>
  <c r="CB129" i="1"/>
  <c r="BJ129" i="1"/>
  <c r="BN129" i="1"/>
  <c r="BO129" i="1"/>
  <c r="BP129" i="1"/>
  <c r="CA129" i="1"/>
  <c r="BZ129" i="1"/>
  <c r="AY129" i="1"/>
  <c r="AX129" i="1"/>
  <c r="U129" i="1"/>
  <c r="AW129" i="1"/>
  <c r="AV129" i="1"/>
  <c r="AU129" i="1"/>
  <c r="AR129" i="1"/>
  <c r="AQ129" i="1"/>
  <c r="H128" i="1"/>
  <c r="AI128" i="1"/>
  <c r="BI128" i="1"/>
  <c r="BM128" i="1"/>
  <c r="BW128" i="1"/>
  <c r="BX128" i="1"/>
  <c r="BY128" i="1"/>
  <c r="CG128" i="1"/>
  <c r="CF128" i="1"/>
  <c r="BL128" i="1"/>
  <c r="BT128" i="1"/>
  <c r="BU128" i="1"/>
  <c r="BV128" i="1"/>
  <c r="CE128" i="1"/>
  <c r="CD128" i="1"/>
  <c r="BK128" i="1"/>
  <c r="BQ128" i="1"/>
  <c r="BR128" i="1"/>
  <c r="BS128" i="1"/>
  <c r="CC128" i="1"/>
  <c r="CB128" i="1"/>
  <c r="BJ128" i="1"/>
  <c r="BN128" i="1"/>
  <c r="BO128" i="1"/>
  <c r="BP128" i="1"/>
  <c r="CA128" i="1"/>
  <c r="BZ128" i="1"/>
  <c r="AY128" i="1"/>
  <c r="AX128" i="1"/>
  <c r="U128" i="1"/>
  <c r="AW128" i="1"/>
  <c r="AV128" i="1"/>
  <c r="AU128" i="1"/>
  <c r="AR128" i="1"/>
  <c r="AQ128" i="1"/>
  <c r="H127" i="1"/>
  <c r="AI127" i="1"/>
  <c r="BI127" i="1"/>
  <c r="BM127" i="1"/>
  <c r="BW127" i="1"/>
  <c r="BX127" i="1"/>
  <c r="BY127" i="1"/>
  <c r="CG127" i="1"/>
  <c r="CF127" i="1"/>
  <c r="BL127" i="1"/>
  <c r="BT127" i="1"/>
  <c r="BU127" i="1"/>
  <c r="BV127" i="1"/>
  <c r="CE127" i="1"/>
  <c r="CD127" i="1"/>
  <c r="BK127" i="1"/>
  <c r="BQ127" i="1"/>
  <c r="BR127" i="1"/>
  <c r="BS127" i="1"/>
  <c r="CC127" i="1"/>
  <c r="CB127" i="1"/>
  <c r="BJ127" i="1"/>
  <c r="BN127" i="1"/>
  <c r="BO127" i="1"/>
  <c r="BP127" i="1"/>
  <c r="CA127" i="1"/>
  <c r="BZ127" i="1"/>
  <c r="AY127" i="1"/>
  <c r="AX127" i="1"/>
  <c r="U127" i="1"/>
  <c r="AW127" i="1"/>
  <c r="AV127" i="1"/>
  <c r="AU127" i="1"/>
  <c r="AR127" i="1"/>
  <c r="AQ127" i="1"/>
  <c r="BI126" i="1"/>
  <c r="BM126" i="1"/>
  <c r="BW126" i="1"/>
  <c r="BX126" i="1"/>
  <c r="BY126" i="1"/>
  <c r="CG126" i="1"/>
  <c r="CF126" i="1"/>
  <c r="BL126" i="1"/>
  <c r="BT126" i="1"/>
  <c r="BU126" i="1"/>
  <c r="BV126" i="1"/>
  <c r="CE126" i="1"/>
  <c r="CD126" i="1"/>
  <c r="BK126" i="1"/>
  <c r="BQ126" i="1"/>
  <c r="BR126" i="1"/>
  <c r="BS126" i="1"/>
  <c r="CC126" i="1"/>
  <c r="CB126" i="1"/>
  <c r="BJ126" i="1"/>
  <c r="BN126" i="1"/>
  <c r="BO126" i="1"/>
  <c r="BP126" i="1"/>
  <c r="CA126" i="1"/>
  <c r="BZ126" i="1"/>
  <c r="AY126" i="1"/>
  <c r="AX126" i="1"/>
  <c r="AW126" i="1"/>
  <c r="AV126" i="1"/>
  <c r="AU126" i="1"/>
  <c r="H125" i="1"/>
  <c r="AI125" i="1"/>
  <c r="BI125" i="1"/>
  <c r="BM125" i="1"/>
  <c r="BW125" i="1"/>
  <c r="BX125" i="1"/>
  <c r="BY125" i="1"/>
  <c r="CG125" i="1"/>
  <c r="CF125" i="1"/>
  <c r="BL125" i="1"/>
  <c r="BT125" i="1"/>
  <c r="BU125" i="1"/>
  <c r="BV125" i="1"/>
  <c r="CE125" i="1"/>
  <c r="CD125" i="1"/>
  <c r="BK125" i="1"/>
  <c r="BQ125" i="1"/>
  <c r="BR125" i="1"/>
  <c r="BS125" i="1"/>
  <c r="CC125" i="1"/>
  <c r="CB125" i="1"/>
  <c r="BJ125" i="1"/>
  <c r="BN125" i="1"/>
  <c r="BO125" i="1"/>
  <c r="BP125" i="1"/>
  <c r="CA125" i="1"/>
  <c r="BZ125" i="1"/>
  <c r="AY125" i="1"/>
  <c r="AX125" i="1"/>
  <c r="U125" i="1"/>
  <c r="AW125" i="1"/>
  <c r="AV125" i="1"/>
  <c r="AU125" i="1"/>
  <c r="AR125" i="1"/>
  <c r="AQ125" i="1"/>
  <c r="H124" i="1"/>
  <c r="AI124" i="1"/>
  <c r="BI124" i="1"/>
  <c r="BM124" i="1"/>
  <c r="BW124" i="1"/>
  <c r="BX124" i="1"/>
  <c r="BY124" i="1"/>
  <c r="CG124" i="1"/>
  <c r="CF124" i="1"/>
  <c r="BL124" i="1"/>
  <c r="BT124" i="1"/>
  <c r="BU124" i="1"/>
  <c r="BV124" i="1"/>
  <c r="CE124" i="1"/>
  <c r="CD124" i="1"/>
  <c r="BK124" i="1"/>
  <c r="BQ124" i="1"/>
  <c r="BR124" i="1"/>
  <c r="BS124" i="1"/>
  <c r="CC124" i="1"/>
  <c r="CB124" i="1"/>
  <c r="BJ124" i="1"/>
  <c r="BN124" i="1"/>
  <c r="BO124" i="1"/>
  <c r="BP124" i="1"/>
  <c r="CA124" i="1"/>
  <c r="BZ124" i="1"/>
  <c r="AY124" i="1"/>
  <c r="AX124" i="1"/>
  <c r="U124" i="1"/>
  <c r="AW124" i="1"/>
  <c r="AV124" i="1"/>
  <c r="AU124" i="1"/>
  <c r="AR124" i="1"/>
  <c r="AQ124" i="1"/>
  <c r="AY123" i="1"/>
  <c r="AX123" i="1"/>
  <c r="U123" i="1"/>
  <c r="AW123" i="1"/>
  <c r="AV123" i="1"/>
  <c r="AU123" i="1"/>
  <c r="AY122" i="1"/>
  <c r="AX122" i="1"/>
  <c r="U122" i="1"/>
  <c r="AW122" i="1"/>
  <c r="AV122" i="1"/>
  <c r="AU122" i="1"/>
  <c r="AR122" i="1"/>
  <c r="AQ122" i="1"/>
  <c r="BI121" i="1"/>
  <c r="BM121" i="1"/>
  <c r="BW121" i="1"/>
  <c r="BX121" i="1"/>
  <c r="BY121" i="1"/>
  <c r="CG121" i="1"/>
  <c r="CF121" i="1"/>
  <c r="BL121" i="1"/>
  <c r="BT121" i="1"/>
  <c r="BU121" i="1"/>
  <c r="BV121" i="1"/>
  <c r="CE121" i="1"/>
  <c r="CD121" i="1"/>
  <c r="BK121" i="1"/>
  <c r="BQ121" i="1"/>
  <c r="BR121" i="1"/>
  <c r="BS121" i="1"/>
  <c r="CC121" i="1"/>
  <c r="CB121" i="1"/>
  <c r="BJ121" i="1"/>
  <c r="BN121" i="1"/>
  <c r="BO121" i="1"/>
  <c r="BP121" i="1"/>
  <c r="CA121" i="1"/>
  <c r="BZ121" i="1"/>
  <c r="AY121" i="1"/>
  <c r="AX121" i="1"/>
  <c r="U121" i="1"/>
  <c r="AW121" i="1"/>
  <c r="AV121" i="1"/>
  <c r="AU121" i="1"/>
  <c r="BI120" i="1"/>
  <c r="BM120" i="1"/>
  <c r="BW120" i="1"/>
  <c r="BX120" i="1"/>
  <c r="BY120" i="1"/>
  <c r="CG120" i="1"/>
  <c r="CF120" i="1"/>
  <c r="BL120" i="1"/>
  <c r="BT120" i="1"/>
  <c r="BU120" i="1"/>
  <c r="BV120" i="1"/>
  <c r="CE120" i="1"/>
  <c r="CD120" i="1"/>
  <c r="BK120" i="1"/>
  <c r="BQ120" i="1"/>
  <c r="BR120" i="1"/>
  <c r="BS120" i="1"/>
  <c r="CC120" i="1"/>
  <c r="CB120" i="1"/>
  <c r="BJ120" i="1"/>
  <c r="BN120" i="1"/>
  <c r="BO120" i="1"/>
  <c r="BP120" i="1"/>
  <c r="CA120" i="1"/>
  <c r="BZ120" i="1"/>
  <c r="AY120" i="1"/>
  <c r="AX120" i="1"/>
  <c r="U120" i="1"/>
  <c r="AW120" i="1"/>
  <c r="AV120" i="1"/>
  <c r="AU120" i="1"/>
  <c r="AY119" i="1"/>
  <c r="AX119" i="1"/>
  <c r="U119" i="1"/>
  <c r="AW119" i="1"/>
  <c r="AV119" i="1"/>
  <c r="AU119" i="1"/>
  <c r="H118" i="1"/>
  <c r="AI118" i="1"/>
  <c r="BI118" i="1"/>
  <c r="BM118" i="1"/>
  <c r="BW118" i="1"/>
  <c r="BX118" i="1"/>
  <c r="BY118" i="1"/>
  <c r="CG118" i="1"/>
  <c r="CF118" i="1"/>
  <c r="BL118" i="1"/>
  <c r="BT118" i="1"/>
  <c r="BU118" i="1"/>
  <c r="BV118" i="1"/>
  <c r="CE118" i="1"/>
  <c r="CD118" i="1"/>
  <c r="BK118" i="1"/>
  <c r="BQ118" i="1"/>
  <c r="BR118" i="1"/>
  <c r="BS118" i="1"/>
  <c r="CC118" i="1"/>
  <c r="CB118" i="1"/>
  <c r="BJ118" i="1"/>
  <c r="BN118" i="1"/>
  <c r="BO118" i="1"/>
  <c r="BP118" i="1"/>
  <c r="CA118" i="1"/>
  <c r="BZ118" i="1"/>
  <c r="AY118" i="1"/>
  <c r="AX118" i="1"/>
  <c r="U118" i="1"/>
  <c r="AW118" i="1"/>
  <c r="AV118" i="1"/>
  <c r="AU118" i="1"/>
  <c r="AR118" i="1"/>
  <c r="AQ118" i="1"/>
  <c r="H117" i="1"/>
  <c r="AI117" i="1"/>
  <c r="BI117" i="1"/>
  <c r="BM117" i="1"/>
  <c r="BW117" i="1"/>
  <c r="BX117" i="1"/>
  <c r="BY117" i="1"/>
  <c r="CG117" i="1"/>
  <c r="CF117" i="1"/>
  <c r="BL117" i="1"/>
  <c r="BT117" i="1"/>
  <c r="BU117" i="1"/>
  <c r="BV117" i="1"/>
  <c r="CE117" i="1"/>
  <c r="CD117" i="1"/>
  <c r="BK117" i="1"/>
  <c r="BQ117" i="1"/>
  <c r="BR117" i="1"/>
  <c r="BS117" i="1"/>
  <c r="CC117" i="1"/>
  <c r="CB117" i="1"/>
  <c r="BJ117" i="1"/>
  <c r="BN117" i="1"/>
  <c r="BO117" i="1"/>
  <c r="BP117" i="1"/>
  <c r="CA117" i="1"/>
  <c r="BZ117" i="1"/>
  <c r="AY117" i="1"/>
  <c r="AX117" i="1"/>
  <c r="U117" i="1"/>
  <c r="AW117" i="1"/>
  <c r="AV117" i="1"/>
  <c r="AU117" i="1"/>
  <c r="AR117" i="1"/>
  <c r="AQ117" i="1"/>
  <c r="AY116" i="1"/>
  <c r="AX116" i="1"/>
  <c r="U116" i="1"/>
  <c r="AW116" i="1"/>
  <c r="AV116" i="1"/>
  <c r="AU116" i="1"/>
  <c r="H115" i="1"/>
  <c r="AI115" i="1"/>
  <c r="BI115" i="1"/>
  <c r="BM115" i="1"/>
  <c r="BW115" i="1"/>
  <c r="BX115" i="1"/>
  <c r="BY115" i="1"/>
  <c r="CG115" i="1"/>
  <c r="CF115" i="1"/>
  <c r="BL115" i="1"/>
  <c r="BT115" i="1"/>
  <c r="BU115" i="1"/>
  <c r="BV115" i="1"/>
  <c r="CE115" i="1"/>
  <c r="CD115" i="1"/>
  <c r="BK115" i="1"/>
  <c r="BQ115" i="1"/>
  <c r="BR115" i="1"/>
  <c r="BS115" i="1"/>
  <c r="CC115" i="1"/>
  <c r="CB115" i="1"/>
  <c r="BJ115" i="1"/>
  <c r="BN115" i="1"/>
  <c r="BO115" i="1"/>
  <c r="BP115" i="1"/>
  <c r="CA115" i="1"/>
  <c r="BZ115" i="1"/>
  <c r="AY115" i="1"/>
  <c r="AX115" i="1"/>
  <c r="U115" i="1"/>
  <c r="AW115" i="1"/>
  <c r="AV115" i="1"/>
  <c r="AU115" i="1"/>
  <c r="AR115" i="1"/>
  <c r="AQ115" i="1"/>
  <c r="H114" i="1"/>
  <c r="AI114" i="1"/>
  <c r="BI114" i="1"/>
  <c r="BM114" i="1"/>
  <c r="BW114" i="1"/>
  <c r="BX114" i="1"/>
  <c r="BY114" i="1"/>
  <c r="CG114" i="1"/>
  <c r="CF114" i="1"/>
  <c r="BL114" i="1"/>
  <c r="BT114" i="1"/>
  <c r="BU114" i="1"/>
  <c r="BV114" i="1"/>
  <c r="CE114" i="1"/>
  <c r="CD114" i="1"/>
  <c r="BK114" i="1"/>
  <c r="BQ114" i="1"/>
  <c r="BR114" i="1"/>
  <c r="BS114" i="1"/>
  <c r="CC114" i="1"/>
  <c r="CB114" i="1"/>
  <c r="BJ114" i="1"/>
  <c r="BN114" i="1"/>
  <c r="BO114" i="1"/>
  <c r="BP114" i="1"/>
  <c r="CA114" i="1"/>
  <c r="BZ114" i="1"/>
  <c r="AY114" i="1"/>
  <c r="AX114" i="1"/>
  <c r="U114" i="1"/>
  <c r="AW114" i="1"/>
  <c r="AV114" i="1"/>
  <c r="AU114" i="1"/>
  <c r="AR114" i="1"/>
  <c r="AQ114" i="1"/>
  <c r="H113" i="1"/>
  <c r="AI113" i="1"/>
  <c r="BI113" i="1"/>
  <c r="BM113" i="1"/>
  <c r="BW113" i="1"/>
  <c r="BX113" i="1"/>
  <c r="BY113" i="1"/>
  <c r="CG113" i="1"/>
  <c r="CF113" i="1"/>
  <c r="BL113" i="1"/>
  <c r="BT113" i="1"/>
  <c r="BU113" i="1"/>
  <c r="BV113" i="1"/>
  <c r="CE113" i="1"/>
  <c r="CD113" i="1"/>
  <c r="BK113" i="1"/>
  <c r="BQ113" i="1"/>
  <c r="BR113" i="1"/>
  <c r="BS113" i="1"/>
  <c r="CC113" i="1"/>
  <c r="CB113" i="1"/>
  <c r="BJ113" i="1"/>
  <c r="BN113" i="1"/>
  <c r="BO113" i="1"/>
  <c r="BP113" i="1"/>
  <c r="CA113" i="1"/>
  <c r="BZ113" i="1"/>
  <c r="AY113" i="1"/>
  <c r="AX113" i="1"/>
  <c r="U113" i="1"/>
  <c r="AW113" i="1"/>
  <c r="AV113" i="1"/>
  <c r="AU113" i="1"/>
  <c r="AR113" i="1"/>
  <c r="AQ113" i="1"/>
  <c r="H112" i="1"/>
  <c r="AI112" i="1"/>
  <c r="BI112" i="1"/>
  <c r="BM112" i="1"/>
  <c r="BW112" i="1"/>
  <c r="BX112" i="1"/>
  <c r="BY112" i="1"/>
  <c r="CG112" i="1"/>
  <c r="CF112" i="1"/>
  <c r="BL112" i="1"/>
  <c r="BT112" i="1"/>
  <c r="BU112" i="1"/>
  <c r="BV112" i="1"/>
  <c r="CE112" i="1"/>
  <c r="CD112" i="1"/>
  <c r="BK112" i="1"/>
  <c r="BQ112" i="1"/>
  <c r="BR112" i="1"/>
  <c r="BS112" i="1"/>
  <c r="CC112" i="1"/>
  <c r="CB112" i="1"/>
  <c r="BJ112" i="1"/>
  <c r="BN112" i="1"/>
  <c r="BO112" i="1"/>
  <c r="BP112" i="1"/>
  <c r="CA112" i="1"/>
  <c r="BZ112" i="1"/>
  <c r="AY112" i="1"/>
  <c r="AX112" i="1"/>
  <c r="U112" i="1"/>
  <c r="AW112" i="1"/>
  <c r="AV112" i="1"/>
  <c r="AU112" i="1"/>
  <c r="AR112" i="1"/>
  <c r="AQ112" i="1"/>
  <c r="H111" i="1"/>
  <c r="AI111" i="1"/>
  <c r="BI111" i="1"/>
  <c r="BM111" i="1"/>
  <c r="BW111" i="1"/>
  <c r="BX111" i="1"/>
  <c r="BY111" i="1"/>
  <c r="CG111" i="1"/>
  <c r="CF111" i="1"/>
  <c r="BL111" i="1"/>
  <c r="BT111" i="1"/>
  <c r="BU111" i="1"/>
  <c r="BV111" i="1"/>
  <c r="CE111" i="1"/>
  <c r="CD111" i="1"/>
  <c r="BK111" i="1"/>
  <c r="BQ111" i="1"/>
  <c r="BR111" i="1"/>
  <c r="BS111" i="1"/>
  <c r="CC111" i="1"/>
  <c r="CB111" i="1"/>
  <c r="BJ111" i="1"/>
  <c r="BN111" i="1"/>
  <c r="BO111" i="1"/>
  <c r="BP111" i="1"/>
  <c r="CA111" i="1"/>
  <c r="BZ111" i="1"/>
  <c r="AY111" i="1"/>
  <c r="AX111" i="1"/>
  <c r="U111" i="1"/>
  <c r="AW111" i="1"/>
  <c r="AV111" i="1"/>
  <c r="AU111" i="1"/>
  <c r="AR111" i="1"/>
  <c r="AQ111" i="1"/>
  <c r="H110" i="1"/>
  <c r="AI110" i="1"/>
  <c r="BI110" i="1"/>
  <c r="BM110" i="1"/>
  <c r="BW110" i="1"/>
  <c r="BX110" i="1"/>
  <c r="BY110" i="1"/>
  <c r="CG110" i="1"/>
  <c r="CF110" i="1"/>
  <c r="BL110" i="1"/>
  <c r="BT110" i="1"/>
  <c r="BU110" i="1"/>
  <c r="BV110" i="1"/>
  <c r="CE110" i="1"/>
  <c r="CD110" i="1"/>
  <c r="BK110" i="1"/>
  <c r="BQ110" i="1"/>
  <c r="BR110" i="1"/>
  <c r="BS110" i="1"/>
  <c r="CC110" i="1"/>
  <c r="CB110" i="1"/>
  <c r="BJ110" i="1"/>
  <c r="BN110" i="1"/>
  <c r="BO110" i="1"/>
  <c r="BP110" i="1"/>
  <c r="CA110" i="1"/>
  <c r="BZ110" i="1"/>
  <c r="AY110" i="1"/>
  <c r="AX110" i="1"/>
  <c r="U110" i="1"/>
  <c r="AW110" i="1"/>
  <c r="AV110" i="1"/>
  <c r="AU110" i="1"/>
  <c r="AR110" i="1"/>
  <c r="AQ110" i="1"/>
  <c r="AY109" i="1"/>
  <c r="AX109" i="1"/>
  <c r="U109" i="1"/>
  <c r="AW109" i="1"/>
  <c r="AV109" i="1"/>
  <c r="AU109" i="1"/>
  <c r="BI108" i="1"/>
  <c r="BM108" i="1"/>
  <c r="BW108" i="1"/>
  <c r="BX108" i="1"/>
  <c r="BY108" i="1"/>
  <c r="CG108" i="1"/>
  <c r="CF108" i="1"/>
  <c r="BL108" i="1"/>
  <c r="BT108" i="1"/>
  <c r="BU108" i="1"/>
  <c r="BV108" i="1"/>
  <c r="CE108" i="1"/>
  <c r="CD108" i="1"/>
  <c r="BK108" i="1"/>
  <c r="BQ108" i="1"/>
  <c r="BR108" i="1"/>
  <c r="BS108" i="1"/>
  <c r="CC108" i="1"/>
  <c r="CB108" i="1"/>
  <c r="BJ108" i="1"/>
  <c r="BN108" i="1"/>
  <c r="BO108" i="1"/>
  <c r="BP108" i="1"/>
  <c r="CA108" i="1"/>
  <c r="BZ108" i="1"/>
  <c r="AY108" i="1"/>
  <c r="AX108" i="1"/>
  <c r="U108" i="1"/>
  <c r="AW108" i="1"/>
  <c r="AV108" i="1"/>
  <c r="AU108" i="1"/>
  <c r="AY107" i="1"/>
  <c r="AX107" i="1"/>
  <c r="U107" i="1"/>
  <c r="AW107" i="1"/>
  <c r="AV107" i="1"/>
  <c r="AU107" i="1"/>
  <c r="H106" i="1"/>
  <c r="AI106" i="1"/>
  <c r="BI106" i="1"/>
  <c r="BM106" i="1"/>
  <c r="BW106" i="1"/>
  <c r="BX106" i="1"/>
  <c r="BY106" i="1"/>
  <c r="CG106" i="1"/>
  <c r="CF106" i="1"/>
  <c r="BL106" i="1"/>
  <c r="BT106" i="1"/>
  <c r="BU106" i="1"/>
  <c r="BV106" i="1"/>
  <c r="CE106" i="1"/>
  <c r="CD106" i="1"/>
  <c r="BK106" i="1"/>
  <c r="BQ106" i="1"/>
  <c r="BR106" i="1"/>
  <c r="BS106" i="1"/>
  <c r="CC106" i="1"/>
  <c r="CB106" i="1"/>
  <c r="BJ106" i="1"/>
  <c r="BN106" i="1"/>
  <c r="BO106" i="1"/>
  <c r="BP106" i="1"/>
  <c r="CA106" i="1"/>
  <c r="BZ106" i="1"/>
  <c r="AY106" i="1"/>
  <c r="AX106" i="1"/>
  <c r="U106" i="1"/>
  <c r="AW106" i="1"/>
  <c r="AV106" i="1"/>
  <c r="AU106" i="1"/>
  <c r="AR106" i="1"/>
  <c r="AQ106" i="1"/>
  <c r="H105" i="1"/>
  <c r="AI105" i="1"/>
  <c r="BI105" i="1"/>
  <c r="BM105" i="1"/>
  <c r="BW105" i="1"/>
  <c r="BX105" i="1"/>
  <c r="BY105" i="1"/>
  <c r="CG105" i="1"/>
  <c r="CF105" i="1"/>
  <c r="BL105" i="1"/>
  <c r="BT105" i="1"/>
  <c r="BU105" i="1"/>
  <c r="BV105" i="1"/>
  <c r="CE105" i="1"/>
  <c r="CD105" i="1"/>
  <c r="BK105" i="1"/>
  <c r="BQ105" i="1"/>
  <c r="BR105" i="1"/>
  <c r="BS105" i="1"/>
  <c r="CC105" i="1"/>
  <c r="CB105" i="1"/>
  <c r="BJ105" i="1"/>
  <c r="BN105" i="1"/>
  <c r="BO105" i="1"/>
  <c r="BP105" i="1"/>
  <c r="CA105" i="1"/>
  <c r="BZ105" i="1"/>
  <c r="AY105" i="1"/>
  <c r="AX105" i="1"/>
  <c r="U105" i="1"/>
  <c r="AW105" i="1"/>
  <c r="AV105" i="1"/>
  <c r="AU105" i="1"/>
  <c r="AR105" i="1"/>
  <c r="AQ105" i="1"/>
  <c r="BI104" i="1"/>
  <c r="BM104" i="1"/>
  <c r="BW104" i="1"/>
  <c r="BX104" i="1"/>
  <c r="BY104" i="1"/>
  <c r="CG104" i="1"/>
  <c r="CF104" i="1"/>
  <c r="BL104" i="1"/>
  <c r="BT104" i="1"/>
  <c r="BU104" i="1"/>
  <c r="BV104" i="1"/>
  <c r="CE104" i="1"/>
  <c r="CD104" i="1"/>
  <c r="BK104" i="1"/>
  <c r="BQ104" i="1"/>
  <c r="BR104" i="1"/>
  <c r="BS104" i="1"/>
  <c r="CC104" i="1"/>
  <c r="CB104" i="1"/>
  <c r="BJ104" i="1"/>
  <c r="BN104" i="1"/>
  <c r="BO104" i="1"/>
  <c r="BP104" i="1"/>
  <c r="CA104" i="1"/>
  <c r="BZ104" i="1"/>
  <c r="AY104" i="1"/>
  <c r="AX104" i="1"/>
  <c r="U104" i="1"/>
  <c r="AW104" i="1"/>
  <c r="AV104" i="1"/>
  <c r="AU104" i="1"/>
  <c r="H103" i="1"/>
  <c r="AI103" i="1"/>
  <c r="BI103" i="1"/>
  <c r="BM103" i="1"/>
  <c r="BW103" i="1"/>
  <c r="BX103" i="1"/>
  <c r="BY103" i="1"/>
  <c r="CG103" i="1"/>
  <c r="CF103" i="1"/>
  <c r="BL103" i="1"/>
  <c r="BT103" i="1"/>
  <c r="BU103" i="1"/>
  <c r="BV103" i="1"/>
  <c r="CE103" i="1"/>
  <c r="CD103" i="1"/>
  <c r="BK103" i="1"/>
  <c r="BQ103" i="1"/>
  <c r="BR103" i="1"/>
  <c r="BS103" i="1"/>
  <c r="CC103" i="1"/>
  <c r="CB103" i="1"/>
  <c r="BJ103" i="1"/>
  <c r="BN103" i="1"/>
  <c r="BO103" i="1"/>
  <c r="BP103" i="1"/>
  <c r="CA103" i="1"/>
  <c r="BZ103" i="1"/>
  <c r="AY103" i="1"/>
  <c r="AX103" i="1"/>
  <c r="U103" i="1"/>
  <c r="AW103" i="1"/>
  <c r="AV103" i="1"/>
  <c r="AU103" i="1"/>
  <c r="AR103" i="1"/>
  <c r="AQ103" i="1"/>
  <c r="H102" i="1"/>
  <c r="AI102" i="1"/>
  <c r="BI102" i="1"/>
  <c r="BM102" i="1"/>
  <c r="BW102" i="1"/>
  <c r="BX102" i="1"/>
  <c r="BY102" i="1"/>
  <c r="CG102" i="1"/>
  <c r="CF102" i="1"/>
  <c r="BL102" i="1"/>
  <c r="BT102" i="1"/>
  <c r="BU102" i="1"/>
  <c r="BV102" i="1"/>
  <c r="CE102" i="1"/>
  <c r="CD102" i="1"/>
  <c r="BK102" i="1"/>
  <c r="BQ102" i="1"/>
  <c r="BR102" i="1"/>
  <c r="BS102" i="1"/>
  <c r="CC102" i="1"/>
  <c r="CB102" i="1"/>
  <c r="BJ102" i="1"/>
  <c r="BN102" i="1"/>
  <c r="BO102" i="1"/>
  <c r="BP102" i="1"/>
  <c r="CA102" i="1"/>
  <c r="BZ102" i="1"/>
  <c r="AY102" i="1"/>
  <c r="AX102" i="1"/>
  <c r="U102" i="1"/>
  <c r="AW102" i="1"/>
  <c r="AV102" i="1"/>
  <c r="AU102" i="1"/>
  <c r="AR102" i="1"/>
  <c r="AQ102" i="1"/>
  <c r="H101" i="1"/>
  <c r="AI101" i="1"/>
  <c r="BI101" i="1"/>
  <c r="BM101" i="1"/>
  <c r="BW101" i="1"/>
  <c r="BX101" i="1"/>
  <c r="BY101" i="1"/>
  <c r="CG101" i="1"/>
  <c r="CF101" i="1"/>
  <c r="BL101" i="1"/>
  <c r="BT101" i="1"/>
  <c r="BU101" i="1"/>
  <c r="BV101" i="1"/>
  <c r="CE101" i="1"/>
  <c r="CD101" i="1"/>
  <c r="BK101" i="1"/>
  <c r="BQ101" i="1"/>
  <c r="BR101" i="1"/>
  <c r="BS101" i="1"/>
  <c r="CC101" i="1"/>
  <c r="CB101" i="1"/>
  <c r="BJ101" i="1"/>
  <c r="BN101" i="1"/>
  <c r="BO101" i="1"/>
  <c r="BP101" i="1"/>
  <c r="CA101" i="1"/>
  <c r="BZ101" i="1"/>
  <c r="AY101" i="1"/>
  <c r="AX101" i="1"/>
  <c r="U101" i="1"/>
  <c r="AW101" i="1"/>
  <c r="AV101" i="1"/>
  <c r="AU101" i="1"/>
  <c r="AR101" i="1"/>
  <c r="AQ101" i="1"/>
  <c r="H100" i="1"/>
  <c r="AI100" i="1"/>
  <c r="BI100" i="1"/>
  <c r="BM100" i="1"/>
  <c r="BW100" i="1"/>
  <c r="BX100" i="1"/>
  <c r="BY100" i="1"/>
  <c r="CG100" i="1"/>
  <c r="CF100" i="1"/>
  <c r="BL100" i="1"/>
  <c r="BT100" i="1"/>
  <c r="BU100" i="1"/>
  <c r="BV100" i="1"/>
  <c r="CE100" i="1"/>
  <c r="CD100" i="1"/>
  <c r="BK100" i="1"/>
  <c r="BQ100" i="1"/>
  <c r="BR100" i="1"/>
  <c r="BS100" i="1"/>
  <c r="CC100" i="1"/>
  <c r="CB100" i="1"/>
  <c r="BJ100" i="1"/>
  <c r="BN100" i="1"/>
  <c r="BO100" i="1"/>
  <c r="BP100" i="1"/>
  <c r="CA100" i="1"/>
  <c r="BZ100" i="1"/>
  <c r="AY100" i="1"/>
  <c r="AX100" i="1"/>
  <c r="U100" i="1"/>
  <c r="AW100" i="1"/>
  <c r="AV100" i="1"/>
  <c r="AU100" i="1"/>
  <c r="AR100" i="1"/>
  <c r="AQ100" i="1"/>
  <c r="H99" i="1"/>
  <c r="AI99" i="1"/>
  <c r="BI99" i="1"/>
  <c r="BM99" i="1"/>
  <c r="BW99" i="1"/>
  <c r="BX99" i="1"/>
  <c r="BY99" i="1"/>
  <c r="CG99" i="1"/>
  <c r="CF99" i="1"/>
  <c r="BL99" i="1"/>
  <c r="BT99" i="1"/>
  <c r="BU99" i="1"/>
  <c r="BV99" i="1"/>
  <c r="CE99" i="1"/>
  <c r="CD99" i="1"/>
  <c r="BK99" i="1"/>
  <c r="BQ99" i="1"/>
  <c r="BR99" i="1"/>
  <c r="BS99" i="1"/>
  <c r="CC99" i="1"/>
  <c r="CB99" i="1"/>
  <c r="BJ99" i="1"/>
  <c r="BN99" i="1"/>
  <c r="BO99" i="1"/>
  <c r="BP99" i="1"/>
  <c r="CA99" i="1"/>
  <c r="BZ99" i="1"/>
  <c r="AY99" i="1"/>
  <c r="AX99" i="1"/>
  <c r="U99" i="1"/>
  <c r="AW99" i="1"/>
  <c r="AV99" i="1"/>
  <c r="AU99" i="1"/>
  <c r="AR99" i="1"/>
  <c r="AQ99" i="1"/>
  <c r="H98" i="1"/>
  <c r="AI98" i="1"/>
  <c r="BI98" i="1"/>
  <c r="BM98" i="1"/>
  <c r="BW98" i="1"/>
  <c r="BX98" i="1"/>
  <c r="BY98" i="1"/>
  <c r="CG98" i="1"/>
  <c r="CF98" i="1"/>
  <c r="BL98" i="1"/>
  <c r="BT98" i="1"/>
  <c r="BU98" i="1"/>
  <c r="BV98" i="1"/>
  <c r="CE98" i="1"/>
  <c r="CD98" i="1"/>
  <c r="BK98" i="1"/>
  <c r="BQ98" i="1"/>
  <c r="BR98" i="1"/>
  <c r="BS98" i="1"/>
  <c r="CC98" i="1"/>
  <c r="CB98" i="1"/>
  <c r="BJ98" i="1"/>
  <c r="BN98" i="1"/>
  <c r="BO98" i="1"/>
  <c r="BP98" i="1"/>
  <c r="CA98" i="1"/>
  <c r="BZ98" i="1"/>
  <c r="AY98" i="1"/>
  <c r="AX98" i="1"/>
  <c r="U98" i="1"/>
  <c r="AW98" i="1"/>
  <c r="AV98" i="1"/>
  <c r="AU98" i="1"/>
  <c r="AR98" i="1"/>
  <c r="AQ98" i="1"/>
  <c r="H97" i="1"/>
  <c r="AI97" i="1"/>
  <c r="BI97" i="1"/>
  <c r="BM97" i="1"/>
  <c r="BW97" i="1"/>
  <c r="BX97" i="1"/>
  <c r="BY97" i="1"/>
  <c r="CG97" i="1"/>
  <c r="CF97" i="1"/>
  <c r="BL97" i="1"/>
  <c r="BT97" i="1"/>
  <c r="BU97" i="1"/>
  <c r="BV97" i="1"/>
  <c r="CE97" i="1"/>
  <c r="CD97" i="1"/>
  <c r="BK97" i="1"/>
  <c r="BQ97" i="1"/>
  <c r="BR97" i="1"/>
  <c r="BS97" i="1"/>
  <c r="CC97" i="1"/>
  <c r="CB97" i="1"/>
  <c r="BJ97" i="1"/>
  <c r="BN97" i="1"/>
  <c r="BO97" i="1"/>
  <c r="BP97" i="1"/>
  <c r="CA97" i="1"/>
  <c r="BZ97" i="1"/>
  <c r="AY97" i="1"/>
  <c r="AX97" i="1"/>
  <c r="U97" i="1"/>
  <c r="AW97" i="1"/>
  <c r="AV97" i="1"/>
  <c r="AU97" i="1"/>
  <c r="AR97" i="1"/>
  <c r="AQ97" i="1"/>
  <c r="AY96" i="1"/>
  <c r="AX96" i="1"/>
  <c r="U96" i="1"/>
  <c r="AW96" i="1"/>
  <c r="AV96" i="1"/>
  <c r="AU96" i="1"/>
  <c r="H94" i="1"/>
  <c r="N95" i="1"/>
  <c r="H95" i="1"/>
  <c r="AI95" i="1"/>
  <c r="BI95" i="1"/>
  <c r="BM95" i="1"/>
  <c r="BW95" i="1"/>
  <c r="BX95" i="1"/>
  <c r="BY95" i="1"/>
  <c r="CG95" i="1"/>
  <c r="CF95" i="1"/>
  <c r="BL95" i="1"/>
  <c r="BT95" i="1"/>
  <c r="BU95" i="1"/>
  <c r="BV95" i="1"/>
  <c r="CE95" i="1"/>
  <c r="CD95" i="1"/>
  <c r="BK95" i="1"/>
  <c r="BQ95" i="1"/>
  <c r="BR95" i="1"/>
  <c r="BS95" i="1"/>
  <c r="CC95" i="1"/>
  <c r="CB95" i="1"/>
  <c r="BJ95" i="1"/>
  <c r="BN95" i="1"/>
  <c r="BO95" i="1"/>
  <c r="BP95" i="1"/>
  <c r="CA95" i="1"/>
  <c r="BZ95" i="1"/>
  <c r="AY95" i="1"/>
  <c r="AX95" i="1"/>
  <c r="U95" i="1"/>
  <c r="AW95" i="1"/>
  <c r="AV95" i="1"/>
  <c r="AU95" i="1"/>
  <c r="AR95" i="1"/>
  <c r="AQ95" i="1"/>
  <c r="AI94" i="1"/>
  <c r="BI94" i="1"/>
  <c r="BM94" i="1"/>
  <c r="BW94" i="1"/>
  <c r="BX94" i="1"/>
  <c r="BY94" i="1"/>
  <c r="CG94" i="1"/>
  <c r="CF94" i="1"/>
  <c r="BL94" i="1"/>
  <c r="BT94" i="1"/>
  <c r="BU94" i="1"/>
  <c r="BV94" i="1"/>
  <c r="CE94" i="1"/>
  <c r="CD94" i="1"/>
  <c r="BK94" i="1"/>
  <c r="BQ94" i="1"/>
  <c r="BR94" i="1"/>
  <c r="BS94" i="1"/>
  <c r="CC94" i="1"/>
  <c r="CB94" i="1"/>
  <c r="BJ94" i="1"/>
  <c r="BN94" i="1"/>
  <c r="BO94" i="1"/>
  <c r="BP94" i="1"/>
  <c r="CA94" i="1"/>
  <c r="BZ94" i="1"/>
  <c r="AY94" i="1"/>
  <c r="AX94" i="1"/>
  <c r="U94" i="1"/>
  <c r="AW94" i="1"/>
  <c r="AV94" i="1"/>
  <c r="AU94" i="1"/>
  <c r="AR94" i="1"/>
  <c r="AQ94" i="1"/>
  <c r="H93" i="1"/>
  <c r="AI93" i="1"/>
  <c r="BI93" i="1"/>
  <c r="BM93" i="1"/>
  <c r="BW93" i="1"/>
  <c r="BX93" i="1"/>
  <c r="BY93" i="1"/>
  <c r="CG93" i="1"/>
  <c r="CF93" i="1"/>
  <c r="BL93" i="1"/>
  <c r="BT93" i="1"/>
  <c r="BU93" i="1"/>
  <c r="BV93" i="1"/>
  <c r="CE93" i="1"/>
  <c r="CD93" i="1"/>
  <c r="BK93" i="1"/>
  <c r="BQ93" i="1"/>
  <c r="BR93" i="1"/>
  <c r="BS93" i="1"/>
  <c r="CC93" i="1"/>
  <c r="CB93" i="1"/>
  <c r="BJ93" i="1"/>
  <c r="BN93" i="1"/>
  <c r="BO93" i="1"/>
  <c r="BP93" i="1"/>
  <c r="CA93" i="1"/>
  <c r="BZ93" i="1"/>
  <c r="AY93" i="1"/>
  <c r="AX93" i="1"/>
  <c r="U93" i="1"/>
  <c r="AW93" i="1"/>
  <c r="AV93" i="1"/>
  <c r="AU93" i="1"/>
  <c r="AR93" i="1"/>
  <c r="AQ93" i="1"/>
  <c r="AY92" i="1"/>
  <c r="AX92" i="1"/>
  <c r="U92" i="1"/>
  <c r="AW92" i="1"/>
  <c r="AV92" i="1"/>
  <c r="AU92" i="1"/>
  <c r="AY91" i="1"/>
  <c r="AX91" i="1"/>
  <c r="U91" i="1"/>
  <c r="AW91" i="1"/>
  <c r="AV91" i="1"/>
  <c r="AU91" i="1"/>
  <c r="AR91" i="1"/>
  <c r="AQ91" i="1"/>
  <c r="H90" i="1"/>
  <c r="AI90" i="1"/>
  <c r="BI90" i="1"/>
  <c r="BM90" i="1"/>
  <c r="BW90" i="1"/>
  <c r="BX90" i="1"/>
  <c r="BY90" i="1"/>
  <c r="CG90" i="1"/>
  <c r="CF90" i="1"/>
  <c r="BL90" i="1"/>
  <c r="BT90" i="1"/>
  <c r="BU90" i="1"/>
  <c r="BV90" i="1"/>
  <c r="CE90" i="1"/>
  <c r="CD90" i="1"/>
  <c r="BK90" i="1"/>
  <c r="BQ90" i="1"/>
  <c r="BR90" i="1"/>
  <c r="BS90" i="1"/>
  <c r="CC90" i="1"/>
  <c r="CB90" i="1"/>
  <c r="BJ90" i="1"/>
  <c r="BN90" i="1"/>
  <c r="BO90" i="1"/>
  <c r="BP90" i="1"/>
  <c r="CA90" i="1"/>
  <c r="BZ90" i="1"/>
  <c r="AY90" i="1"/>
  <c r="AX90" i="1"/>
  <c r="U90" i="1"/>
  <c r="AW90" i="1"/>
  <c r="AV90" i="1"/>
  <c r="AU90" i="1"/>
  <c r="AR90" i="1"/>
  <c r="AQ90" i="1"/>
  <c r="AY89" i="1"/>
  <c r="AX89" i="1"/>
  <c r="U89" i="1"/>
  <c r="AW89" i="1"/>
  <c r="AV89" i="1"/>
  <c r="AU89" i="1"/>
  <c r="H88" i="1"/>
  <c r="AI88" i="1"/>
  <c r="BI88" i="1"/>
  <c r="BM88" i="1"/>
  <c r="BW88" i="1"/>
  <c r="BX88" i="1"/>
  <c r="BY88" i="1"/>
  <c r="CG88" i="1"/>
  <c r="CF88" i="1"/>
  <c r="BL88" i="1"/>
  <c r="BT88" i="1"/>
  <c r="BU88" i="1"/>
  <c r="BV88" i="1"/>
  <c r="CE88" i="1"/>
  <c r="CD88" i="1"/>
  <c r="BK88" i="1"/>
  <c r="BQ88" i="1"/>
  <c r="BR88" i="1"/>
  <c r="BS88" i="1"/>
  <c r="CC88" i="1"/>
  <c r="CB88" i="1"/>
  <c r="BJ88" i="1"/>
  <c r="BN88" i="1"/>
  <c r="BO88" i="1"/>
  <c r="BP88" i="1"/>
  <c r="CA88" i="1"/>
  <c r="BZ88" i="1"/>
  <c r="AY88" i="1"/>
  <c r="AX88" i="1"/>
  <c r="U88" i="1"/>
  <c r="AW88" i="1"/>
  <c r="AV88" i="1"/>
  <c r="AU88" i="1"/>
  <c r="AR88" i="1"/>
  <c r="AQ88" i="1"/>
  <c r="H87" i="1"/>
  <c r="AI87" i="1"/>
  <c r="BI87" i="1"/>
  <c r="BM87" i="1"/>
  <c r="BW87" i="1"/>
  <c r="BX87" i="1"/>
  <c r="BY87" i="1"/>
  <c r="CG87" i="1"/>
  <c r="CF87" i="1"/>
  <c r="BL87" i="1"/>
  <c r="BT87" i="1"/>
  <c r="BU87" i="1"/>
  <c r="BV87" i="1"/>
  <c r="CE87" i="1"/>
  <c r="CD87" i="1"/>
  <c r="BK87" i="1"/>
  <c r="BQ87" i="1"/>
  <c r="BR87" i="1"/>
  <c r="BS87" i="1"/>
  <c r="CC87" i="1"/>
  <c r="CB87" i="1"/>
  <c r="BJ87" i="1"/>
  <c r="BN87" i="1"/>
  <c r="BO87" i="1"/>
  <c r="BP87" i="1"/>
  <c r="CA87" i="1"/>
  <c r="BZ87" i="1"/>
  <c r="AY87" i="1"/>
  <c r="AX87" i="1"/>
  <c r="U87" i="1"/>
  <c r="AW87" i="1"/>
  <c r="AV87" i="1"/>
  <c r="AU87" i="1"/>
  <c r="AR87" i="1"/>
  <c r="AQ87" i="1"/>
  <c r="H86" i="1"/>
  <c r="AI86" i="1"/>
  <c r="BI86" i="1"/>
  <c r="BM86" i="1"/>
  <c r="BW86" i="1"/>
  <c r="BX86" i="1"/>
  <c r="BY86" i="1"/>
  <c r="CG86" i="1"/>
  <c r="CF86" i="1"/>
  <c r="BL86" i="1"/>
  <c r="BT86" i="1"/>
  <c r="BU86" i="1"/>
  <c r="BV86" i="1"/>
  <c r="CE86" i="1"/>
  <c r="CD86" i="1"/>
  <c r="BK86" i="1"/>
  <c r="BQ86" i="1"/>
  <c r="BR86" i="1"/>
  <c r="BS86" i="1"/>
  <c r="CC86" i="1"/>
  <c r="CB86" i="1"/>
  <c r="BJ86" i="1"/>
  <c r="BN86" i="1"/>
  <c r="BO86" i="1"/>
  <c r="BP86" i="1"/>
  <c r="CA86" i="1"/>
  <c r="BZ86" i="1"/>
  <c r="AY86" i="1"/>
  <c r="AX86" i="1"/>
  <c r="U86" i="1"/>
  <c r="AW86" i="1"/>
  <c r="AV86" i="1"/>
  <c r="AU86" i="1"/>
  <c r="AR86" i="1"/>
  <c r="AQ86" i="1"/>
  <c r="H85" i="1"/>
  <c r="AI85" i="1"/>
  <c r="BI85" i="1"/>
  <c r="BM85" i="1"/>
  <c r="BW85" i="1"/>
  <c r="BX85" i="1"/>
  <c r="BY85" i="1"/>
  <c r="CG85" i="1"/>
  <c r="CF85" i="1"/>
  <c r="BL85" i="1"/>
  <c r="BT85" i="1"/>
  <c r="BU85" i="1"/>
  <c r="BV85" i="1"/>
  <c r="CE85" i="1"/>
  <c r="CD85" i="1"/>
  <c r="BK85" i="1"/>
  <c r="BQ85" i="1"/>
  <c r="BR85" i="1"/>
  <c r="BS85" i="1"/>
  <c r="CC85" i="1"/>
  <c r="CB85" i="1"/>
  <c r="BJ85" i="1"/>
  <c r="BN85" i="1"/>
  <c r="BO85" i="1"/>
  <c r="BP85" i="1"/>
  <c r="CA85" i="1"/>
  <c r="BZ85" i="1"/>
  <c r="AY85" i="1"/>
  <c r="AX85" i="1"/>
  <c r="U85" i="1"/>
  <c r="AW85" i="1"/>
  <c r="AV85" i="1"/>
  <c r="AU85" i="1"/>
  <c r="AR85" i="1"/>
  <c r="AQ85" i="1"/>
  <c r="H84" i="1"/>
  <c r="AI84" i="1"/>
  <c r="BI84" i="1"/>
  <c r="BM84" i="1"/>
  <c r="BW84" i="1"/>
  <c r="BX84" i="1"/>
  <c r="BY84" i="1"/>
  <c r="CG84" i="1"/>
  <c r="CF84" i="1"/>
  <c r="BL84" i="1"/>
  <c r="BT84" i="1"/>
  <c r="BU84" i="1"/>
  <c r="BV84" i="1"/>
  <c r="CE84" i="1"/>
  <c r="CD84" i="1"/>
  <c r="BK84" i="1"/>
  <c r="BQ84" i="1"/>
  <c r="BR84" i="1"/>
  <c r="BS84" i="1"/>
  <c r="CC84" i="1"/>
  <c r="CB84" i="1"/>
  <c r="BJ84" i="1"/>
  <c r="BN84" i="1"/>
  <c r="BO84" i="1"/>
  <c r="BP84" i="1"/>
  <c r="CA84" i="1"/>
  <c r="BZ84" i="1"/>
  <c r="AY84" i="1"/>
  <c r="AX84" i="1"/>
  <c r="U84" i="1"/>
  <c r="AW84" i="1"/>
  <c r="AV84" i="1"/>
  <c r="AU84" i="1"/>
  <c r="AR84" i="1"/>
  <c r="AQ84" i="1"/>
  <c r="H83" i="1"/>
  <c r="AI83" i="1"/>
  <c r="BI83" i="1"/>
  <c r="BM83" i="1"/>
  <c r="BW83" i="1"/>
  <c r="BX83" i="1"/>
  <c r="BY83" i="1"/>
  <c r="CG83" i="1"/>
  <c r="CF83" i="1"/>
  <c r="BL83" i="1"/>
  <c r="BT83" i="1"/>
  <c r="BU83" i="1"/>
  <c r="BV83" i="1"/>
  <c r="CE83" i="1"/>
  <c r="CD83" i="1"/>
  <c r="BK83" i="1"/>
  <c r="BQ83" i="1"/>
  <c r="BR83" i="1"/>
  <c r="BS83" i="1"/>
  <c r="CC83" i="1"/>
  <c r="CB83" i="1"/>
  <c r="BJ83" i="1"/>
  <c r="BN83" i="1"/>
  <c r="BO83" i="1"/>
  <c r="BP83" i="1"/>
  <c r="CA83" i="1"/>
  <c r="BZ83" i="1"/>
  <c r="AY83" i="1"/>
  <c r="AX83" i="1"/>
  <c r="U83" i="1"/>
  <c r="AW83" i="1"/>
  <c r="AV83" i="1"/>
  <c r="AU83" i="1"/>
  <c r="AR83" i="1"/>
  <c r="AQ83" i="1"/>
  <c r="BI82" i="1"/>
  <c r="BM82" i="1"/>
  <c r="BW82" i="1"/>
  <c r="BX82" i="1"/>
  <c r="BY82" i="1"/>
  <c r="CG82" i="1"/>
  <c r="CF82" i="1"/>
  <c r="BL82" i="1"/>
  <c r="BT82" i="1"/>
  <c r="BU82" i="1"/>
  <c r="BV82" i="1"/>
  <c r="CE82" i="1"/>
  <c r="CD82" i="1"/>
  <c r="BK82" i="1"/>
  <c r="BQ82" i="1"/>
  <c r="BR82" i="1"/>
  <c r="BS82" i="1"/>
  <c r="CC82" i="1"/>
  <c r="CB82" i="1"/>
  <c r="BJ82" i="1"/>
  <c r="BN82" i="1"/>
  <c r="BO82" i="1"/>
  <c r="BP82" i="1"/>
  <c r="CA82" i="1"/>
  <c r="BZ82" i="1"/>
  <c r="AY82" i="1"/>
  <c r="AX82" i="1"/>
  <c r="AW82" i="1"/>
  <c r="AV82" i="1"/>
  <c r="AU82" i="1"/>
  <c r="AR82" i="1"/>
  <c r="AQ82" i="1"/>
  <c r="H81" i="1"/>
  <c r="AI81" i="1"/>
  <c r="BI81" i="1"/>
  <c r="BM81" i="1"/>
  <c r="BW81" i="1"/>
  <c r="BX81" i="1"/>
  <c r="BY81" i="1"/>
  <c r="CG81" i="1"/>
  <c r="CF81" i="1"/>
  <c r="BL81" i="1"/>
  <c r="BT81" i="1"/>
  <c r="BU81" i="1"/>
  <c r="BV81" i="1"/>
  <c r="CE81" i="1"/>
  <c r="CD81" i="1"/>
  <c r="BK81" i="1"/>
  <c r="BQ81" i="1"/>
  <c r="BR81" i="1"/>
  <c r="BS81" i="1"/>
  <c r="CC81" i="1"/>
  <c r="CB81" i="1"/>
  <c r="BJ81" i="1"/>
  <c r="BN81" i="1"/>
  <c r="BO81" i="1"/>
  <c r="BP81" i="1"/>
  <c r="CA81" i="1"/>
  <c r="BZ81" i="1"/>
  <c r="AY81" i="1"/>
  <c r="AX81" i="1"/>
  <c r="U81" i="1"/>
  <c r="AW81" i="1"/>
  <c r="AV81" i="1"/>
  <c r="AU81" i="1"/>
  <c r="AR81" i="1"/>
  <c r="AQ81" i="1"/>
  <c r="H80" i="1"/>
  <c r="AI80" i="1"/>
  <c r="BI80" i="1"/>
  <c r="BM80" i="1"/>
  <c r="BW80" i="1"/>
  <c r="BX80" i="1"/>
  <c r="BY80" i="1"/>
  <c r="CG80" i="1"/>
  <c r="CF80" i="1"/>
  <c r="BL80" i="1"/>
  <c r="BT80" i="1"/>
  <c r="BU80" i="1"/>
  <c r="BV80" i="1"/>
  <c r="CE80" i="1"/>
  <c r="CD80" i="1"/>
  <c r="BK80" i="1"/>
  <c r="BQ80" i="1"/>
  <c r="BR80" i="1"/>
  <c r="BS80" i="1"/>
  <c r="CC80" i="1"/>
  <c r="CB80" i="1"/>
  <c r="BJ80" i="1"/>
  <c r="BN80" i="1"/>
  <c r="BO80" i="1"/>
  <c r="BP80" i="1"/>
  <c r="CA80" i="1"/>
  <c r="BZ80" i="1"/>
  <c r="AY80" i="1"/>
  <c r="AX80" i="1"/>
  <c r="U80" i="1"/>
  <c r="AW80" i="1"/>
  <c r="AV80" i="1"/>
  <c r="AU80" i="1"/>
  <c r="AR80" i="1"/>
  <c r="AQ80" i="1"/>
  <c r="H79" i="1"/>
  <c r="AI79" i="1"/>
  <c r="BI79" i="1"/>
  <c r="BM79" i="1"/>
  <c r="BW79" i="1"/>
  <c r="BX79" i="1"/>
  <c r="BY79" i="1"/>
  <c r="CG79" i="1"/>
  <c r="CF79" i="1"/>
  <c r="BL79" i="1"/>
  <c r="BT79" i="1"/>
  <c r="BU79" i="1"/>
  <c r="BV79" i="1"/>
  <c r="CE79" i="1"/>
  <c r="CD79" i="1"/>
  <c r="BK79" i="1"/>
  <c r="BQ79" i="1"/>
  <c r="BR79" i="1"/>
  <c r="BS79" i="1"/>
  <c r="CC79" i="1"/>
  <c r="CB79" i="1"/>
  <c r="BJ79" i="1"/>
  <c r="BN79" i="1"/>
  <c r="BO79" i="1"/>
  <c r="BP79" i="1"/>
  <c r="CA79" i="1"/>
  <c r="BZ79" i="1"/>
  <c r="AY79" i="1"/>
  <c r="AX79" i="1"/>
  <c r="U79" i="1"/>
  <c r="AW79" i="1"/>
  <c r="AV79" i="1"/>
  <c r="AU79" i="1"/>
  <c r="AR79" i="1"/>
  <c r="AQ79" i="1"/>
  <c r="H78" i="1"/>
  <c r="AI78" i="1"/>
  <c r="BI78" i="1"/>
  <c r="BM78" i="1"/>
  <c r="BW78" i="1"/>
  <c r="BX78" i="1"/>
  <c r="BY78" i="1"/>
  <c r="CG78" i="1"/>
  <c r="CF78" i="1"/>
  <c r="BL78" i="1"/>
  <c r="BT78" i="1"/>
  <c r="BU78" i="1"/>
  <c r="BV78" i="1"/>
  <c r="CE78" i="1"/>
  <c r="CD78" i="1"/>
  <c r="BK78" i="1"/>
  <c r="BQ78" i="1"/>
  <c r="BR78" i="1"/>
  <c r="BS78" i="1"/>
  <c r="CC78" i="1"/>
  <c r="CB78" i="1"/>
  <c r="BJ78" i="1"/>
  <c r="BN78" i="1"/>
  <c r="BO78" i="1"/>
  <c r="BP78" i="1"/>
  <c r="CA78" i="1"/>
  <c r="BZ78" i="1"/>
  <c r="AY78" i="1"/>
  <c r="AX78" i="1"/>
  <c r="U78" i="1"/>
  <c r="AW78" i="1"/>
  <c r="AV78" i="1"/>
  <c r="AU78" i="1"/>
  <c r="AR78" i="1"/>
  <c r="AQ78" i="1"/>
  <c r="AY77" i="1"/>
  <c r="AX77" i="1"/>
  <c r="U77" i="1"/>
  <c r="AW77" i="1"/>
  <c r="AV77" i="1"/>
  <c r="AU77" i="1"/>
  <c r="AY76" i="1"/>
  <c r="AX76" i="1"/>
  <c r="U76" i="1"/>
  <c r="AW76" i="1"/>
  <c r="AV76" i="1"/>
  <c r="AU76" i="1"/>
  <c r="H75" i="1"/>
  <c r="AI75" i="1"/>
  <c r="BI75" i="1"/>
  <c r="BM75" i="1"/>
  <c r="BW75" i="1"/>
  <c r="BX75" i="1"/>
  <c r="BY75" i="1"/>
  <c r="CG75" i="1"/>
  <c r="CF75" i="1"/>
  <c r="BL75" i="1"/>
  <c r="BT75" i="1"/>
  <c r="BU75" i="1"/>
  <c r="BV75" i="1"/>
  <c r="CE75" i="1"/>
  <c r="CD75" i="1"/>
  <c r="BK75" i="1"/>
  <c r="BQ75" i="1"/>
  <c r="BR75" i="1"/>
  <c r="BS75" i="1"/>
  <c r="CC75" i="1"/>
  <c r="CB75" i="1"/>
  <c r="BJ75" i="1"/>
  <c r="BN75" i="1"/>
  <c r="BO75" i="1"/>
  <c r="BP75" i="1"/>
  <c r="CA75" i="1"/>
  <c r="BZ75" i="1"/>
  <c r="AY75" i="1"/>
  <c r="AX75" i="1"/>
  <c r="U75" i="1"/>
  <c r="AW75" i="1"/>
  <c r="AV75" i="1"/>
  <c r="AU75" i="1"/>
  <c r="AR75" i="1"/>
  <c r="AQ75" i="1"/>
  <c r="H74" i="1"/>
  <c r="AI74" i="1"/>
  <c r="BI74" i="1"/>
  <c r="BM74" i="1"/>
  <c r="BW74" i="1"/>
  <c r="BX74" i="1"/>
  <c r="BY74" i="1"/>
  <c r="CG74" i="1"/>
  <c r="CF74" i="1"/>
  <c r="BL74" i="1"/>
  <c r="BT74" i="1"/>
  <c r="BU74" i="1"/>
  <c r="BV74" i="1"/>
  <c r="CE74" i="1"/>
  <c r="CD74" i="1"/>
  <c r="BK74" i="1"/>
  <c r="BQ74" i="1"/>
  <c r="BR74" i="1"/>
  <c r="BS74" i="1"/>
  <c r="CC74" i="1"/>
  <c r="CB74" i="1"/>
  <c r="BJ74" i="1"/>
  <c r="BN74" i="1"/>
  <c r="BO74" i="1"/>
  <c r="BP74" i="1"/>
  <c r="CA74" i="1"/>
  <c r="BZ74" i="1"/>
  <c r="AY74" i="1"/>
  <c r="AX74" i="1"/>
  <c r="U74" i="1"/>
  <c r="AW74" i="1"/>
  <c r="AV74" i="1"/>
  <c r="AU74" i="1"/>
  <c r="AR74" i="1"/>
  <c r="AQ74" i="1"/>
  <c r="H73" i="1"/>
  <c r="AI73" i="1"/>
  <c r="BI73" i="1"/>
  <c r="BM73" i="1"/>
  <c r="BW73" i="1"/>
  <c r="BX73" i="1"/>
  <c r="BY73" i="1"/>
  <c r="CG73" i="1"/>
  <c r="CF73" i="1"/>
  <c r="BL73" i="1"/>
  <c r="BT73" i="1"/>
  <c r="BU73" i="1"/>
  <c r="BV73" i="1"/>
  <c r="CE73" i="1"/>
  <c r="CD73" i="1"/>
  <c r="BK73" i="1"/>
  <c r="BQ73" i="1"/>
  <c r="BR73" i="1"/>
  <c r="BS73" i="1"/>
  <c r="CC73" i="1"/>
  <c r="CB73" i="1"/>
  <c r="BJ73" i="1"/>
  <c r="BN73" i="1"/>
  <c r="BO73" i="1"/>
  <c r="BP73" i="1"/>
  <c r="CA73" i="1"/>
  <c r="BZ73" i="1"/>
  <c r="AY73" i="1"/>
  <c r="AX73" i="1"/>
  <c r="U73" i="1"/>
  <c r="AW73" i="1"/>
  <c r="AV73" i="1"/>
  <c r="AU73" i="1"/>
  <c r="AR73" i="1"/>
  <c r="AQ73" i="1"/>
  <c r="H72" i="1"/>
  <c r="AI72" i="1"/>
  <c r="BI72" i="1"/>
  <c r="BM72" i="1"/>
  <c r="BW72" i="1"/>
  <c r="BX72" i="1"/>
  <c r="BY72" i="1"/>
  <c r="CG72" i="1"/>
  <c r="CF72" i="1"/>
  <c r="BL72" i="1"/>
  <c r="BT72" i="1"/>
  <c r="BU72" i="1"/>
  <c r="BV72" i="1"/>
  <c r="CE72" i="1"/>
  <c r="CD72" i="1"/>
  <c r="BK72" i="1"/>
  <c r="BQ72" i="1"/>
  <c r="BR72" i="1"/>
  <c r="BS72" i="1"/>
  <c r="CC72" i="1"/>
  <c r="CB72" i="1"/>
  <c r="BJ72" i="1"/>
  <c r="BN72" i="1"/>
  <c r="BO72" i="1"/>
  <c r="BP72" i="1"/>
  <c r="CA72" i="1"/>
  <c r="BZ72" i="1"/>
  <c r="AY72" i="1"/>
  <c r="AX72" i="1"/>
  <c r="U72" i="1"/>
  <c r="AW72" i="1"/>
  <c r="AV72" i="1"/>
  <c r="AU72" i="1"/>
  <c r="AR72" i="1"/>
  <c r="AQ72" i="1"/>
  <c r="AY71" i="1"/>
  <c r="AX71" i="1"/>
  <c r="U71" i="1"/>
  <c r="AW71" i="1"/>
  <c r="AV71" i="1"/>
  <c r="AU71" i="1"/>
  <c r="H70" i="1"/>
  <c r="AI70" i="1"/>
  <c r="BI70" i="1"/>
  <c r="BM70" i="1"/>
  <c r="BW70" i="1"/>
  <c r="BX70" i="1"/>
  <c r="BY70" i="1"/>
  <c r="CG70" i="1"/>
  <c r="CF70" i="1"/>
  <c r="BL70" i="1"/>
  <c r="BT70" i="1"/>
  <c r="BU70" i="1"/>
  <c r="BV70" i="1"/>
  <c r="CE70" i="1"/>
  <c r="CD70" i="1"/>
  <c r="BK70" i="1"/>
  <c r="BQ70" i="1"/>
  <c r="BR70" i="1"/>
  <c r="BS70" i="1"/>
  <c r="CC70" i="1"/>
  <c r="CB70" i="1"/>
  <c r="BJ70" i="1"/>
  <c r="BN70" i="1"/>
  <c r="BO70" i="1"/>
  <c r="BP70" i="1"/>
  <c r="CA70" i="1"/>
  <c r="BZ70" i="1"/>
  <c r="AY70" i="1"/>
  <c r="AX70" i="1"/>
  <c r="U70" i="1"/>
  <c r="AW70" i="1"/>
  <c r="AV70" i="1"/>
  <c r="AU70" i="1"/>
  <c r="AR70" i="1"/>
  <c r="AQ70" i="1"/>
  <c r="H69" i="1"/>
  <c r="AI69" i="1"/>
  <c r="BI69" i="1"/>
  <c r="BM69" i="1"/>
  <c r="BW69" i="1"/>
  <c r="BX69" i="1"/>
  <c r="BY69" i="1"/>
  <c r="CG69" i="1"/>
  <c r="CF69" i="1"/>
  <c r="BL69" i="1"/>
  <c r="BT69" i="1"/>
  <c r="BU69" i="1"/>
  <c r="BV69" i="1"/>
  <c r="CE69" i="1"/>
  <c r="CD69" i="1"/>
  <c r="BK69" i="1"/>
  <c r="BQ69" i="1"/>
  <c r="BR69" i="1"/>
  <c r="BS69" i="1"/>
  <c r="CC69" i="1"/>
  <c r="CB69" i="1"/>
  <c r="BJ69" i="1"/>
  <c r="BN69" i="1"/>
  <c r="BO69" i="1"/>
  <c r="BP69" i="1"/>
  <c r="CA69" i="1"/>
  <c r="BZ69" i="1"/>
  <c r="AY69" i="1"/>
  <c r="AX69" i="1"/>
  <c r="U69" i="1"/>
  <c r="V69" i="1"/>
  <c r="AW69" i="1"/>
  <c r="AV69" i="1"/>
  <c r="AU69" i="1"/>
  <c r="AR69" i="1"/>
  <c r="AQ69" i="1"/>
  <c r="H68" i="1"/>
  <c r="AI68" i="1"/>
  <c r="BI68" i="1"/>
  <c r="BM68" i="1"/>
  <c r="BW68" i="1"/>
  <c r="BX68" i="1"/>
  <c r="BY68" i="1"/>
  <c r="CG68" i="1"/>
  <c r="CF68" i="1"/>
  <c r="BL68" i="1"/>
  <c r="BT68" i="1"/>
  <c r="BU68" i="1"/>
  <c r="BV68" i="1"/>
  <c r="CE68" i="1"/>
  <c r="CD68" i="1"/>
  <c r="BK68" i="1"/>
  <c r="BQ68" i="1"/>
  <c r="BR68" i="1"/>
  <c r="BS68" i="1"/>
  <c r="CC68" i="1"/>
  <c r="CB68" i="1"/>
  <c r="BJ68" i="1"/>
  <c r="BN68" i="1"/>
  <c r="BO68" i="1"/>
  <c r="BP68" i="1"/>
  <c r="CA68" i="1"/>
  <c r="BZ68" i="1"/>
  <c r="AY68" i="1"/>
  <c r="AX68" i="1"/>
  <c r="U68" i="1"/>
  <c r="AW68" i="1"/>
  <c r="AV68" i="1"/>
  <c r="AU68" i="1"/>
  <c r="AR68" i="1"/>
  <c r="AQ68" i="1"/>
  <c r="H67" i="1"/>
  <c r="AI67" i="1"/>
  <c r="BI67" i="1"/>
  <c r="BM67" i="1"/>
  <c r="BW67" i="1"/>
  <c r="BX67" i="1"/>
  <c r="BY67" i="1"/>
  <c r="CG67" i="1"/>
  <c r="CF67" i="1"/>
  <c r="BL67" i="1"/>
  <c r="BT67" i="1"/>
  <c r="BU67" i="1"/>
  <c r="BV67" i="1"/>
  <c r="CE67" i="1"/>
  <c r="CD67" i="1"/>
  <c r="BK67" i="1"/>
  <c r="BQ67" i="1"/>
  <c r="BR67" i="1"/>
  <c r="BS67" i="1"/>
  <c r="CC67" i="1"/>
  <c r="CB67" i="1"/>
  <c r="BJ67" i="1"/>
  <c r="BN67" i="1"/>
  <c r="BO67" i="1"/>
  <c r="BP67" i="1"/>
  <c r="CA67" i="1"/>
  <c r="BZ67" i="1"/>
  <c r="AY67" i="1"/>
  <c r="AX67" i="1"/>
  <c r="U67" i="1"/>
  <c r="AW67" i="1"/>
  <c r="AV67" i="1"/>
  <c r="AU67" i="1"/>
  <c r="AR67" i="1"/>
  <c r="AQ67" i="1"/>
  <c r="H66" i="1"/>
  <c r="AI66" i="1"/>
  <c r="BI66" i="1"/>
  <c r="BM66" i="1"/>
  <c r="BW66" i="1"/>
  <c r="BX66" i="1"/>
  <c r="BY66" i="1"/>
  <c r="CG66" i="1"/>
  <c r="CF66" i="1"/>
  <c r="BL66" i="1"/>
  <c r="BT66" i="1"/>
  <c r="BU66" i="1"/>
  <c r="BV66" i="1"/>
  <c r="CE66" i="1"/>
  <c r="CD66" i="1"/>
  <c r="BK66" i="1"/>
  <c r="BQ66" i="1"/>
  <c r="BR66" i="1"/>
  <c r="BS66" i="1"/>
  <c r="CC66" i="1"/>
  <c r="CB66" i="1"/>
  <c r="BJ66" i="1"/>
  <c r="BN66" i="1"/>
  <c r="BO66" i="1"/>
  <c r="BP66" i="1"/>
  <c r="CA66" i="1"/>
  <c r="BZ66" i="1"/>
  <c r="AY66" i="1"/>
  <c r="AX66" i="1"/>
  <c r="U66" i="1"/>
  <c r="AW66" i="1"/>
  <c r="AV66" i="1"/>
  <c r="AU66" i="1"/>
  <c r="AR66" i="1"/>
  <c r="AQ66" i="1"/>
  <c r="H65" i="1"/>
  <c r="AI65" i="1"/>
  <c r="BI65" i="1"/>
  <c r="BM65" i="1"/>
  <c r="BW65" i="1"/>
  <c r="BX65" i="1"/>
  <c r="BY65" i="1"/>
  <c r="CG65" i="1"/>
  <c r="CF65" i="1"/>
  <c r="BL65" i="1"/>
  <c r="BT65" i="1"/>
  <c r="BU65" i="1"/>
  <c r="BV65" i="1"/>
  <c r="CE65" i="1"/>
  <c r="CD65" i="1"/>
  <c r="BK65" i="1"/>
  <c r="BQ65" i="1"/>
  <c r="BR65" i="1"/>
  <c r="BS65" i="1"/>
  <c r="CC65" i="1"/>
  <c r="CB65" i="1"/>
  <c r="BJ65" i="1"/>
  <c r="BN65" i="1"/>
  <c r="BO65" i="1"/>
  <c r="BP65" i="1"/>
  <c r="CA65" i="1"/>
  <c r="BZ65" i="1"/>
  <c r="AY65" i="1"/>
  <c r="AX65" i="1"/>
  <c r="U65" i="1"/>
  <c r="AW65" i="1"/>
  <c r="AV65" i="1"/>
  <c r="AU65" i="1"/>
  <c r="AR65" i="1"/>
  <c r="AQ65" i="1"/>
  <c r="H64" i="1"/>
  <c r="AI64" i="1"/>
  <c r="BI64" i="1"/>
  <c r="BM64" i="1"/>
  <c r="BW64" i="1"/>
  <c r="BX64" i="1"/>
  <c r="BY64" i="1"/>
  <c r="CG64" i="1"/>
  <c r="CF64" i="1"/>
  <c r="BL64" i="1"/>
  <c r="BT64" i="1"/>
  <c r="BU64" i="1"/>
  <c r="BV64" i="1"/>
  <c r="CE64" i="1"/>
  <c r="CD64" i="1"/>
  <c r="BK64" i="1"/>
  <c r="BQ64" i="1"/>
  <c r="BR64" i="1"/>
  <c r="BS64" i="1"/>
  <c r="CC64" i="1"/>
  <c r="CB64" i="1"/>
  <c r="BJ64" i="1"/>
  <c r="BN64" i="1"/>
  <c r="BO64" i="1"/>
  <c r="BP64" i="1"/>
  <c r="CA64" i="1"/>
  <c r="BZ64" i="1"/>
  <c r="AY64" i="1"/>
  <c r="AX64" i="1"/>
  <c r="U64" i="1"/>
  <c r="AW64" i="1"/>
  <c r="AV64" i="1"/>
  <c r="AU64" i="1"/>
  <c r="AR64" i="1"/>
  <c r="AQ64" i="1"/>
  <c r="H63" i="1"/>
  <c r="AI63" i="1"/>
  <c r="BI63" i="1"/>
  <c r="BM63" i="1"/>
  <c r="BW63" i="1"/>
  <c r="BX63" i="1"/>
  <c r="BY63" i="1"/>
  <c r="CG63" i="1"/>
  <c r="CF63" i="1"/>
  <c r="BL63" i="1"/>
  <c r="BT63" i="1"/>
  <c r="BU63" i="1"/>
  <c r="BV63" i="1"/>
  <c r="CE63" i="1"/>
  <c r="CD63" i="1"/>
  <c r="BK63" i="1"/>
  <c r="BQ63" i="1"/>
  <c r="BR63" i="1"/>
  <c r="BS63" i="1"/>
  <c r="CC63" i="1"/>
  <c r="CB63" i="1"/>
  <c r="BJ63" i="1"/>
  <c r="BN63" i="1"/>
  <c r="BO63" i="1"/>
  <c r="BP63" i="1"/>
  <c r="CA63" i="1"/>
  <c r="BZ63" i="1"/>
  <c r="AY63" i="1"/>
  <c r="AX63" i="1"/>
  <c r="U63" i="1"/>
  <c r="AW63" i="1"/>
  <c r="AV63" i="1"/>
  <c r="AU63" i="1"/>
  <c r="AR63" i="1"/>
  <c r="AQ63" i="1"/>
  <c r="H62" i="1"/>
  <c r="AI62" i="1"/>
  <c r="BI62" i="1"/>
  <c r="BM62" i="1"/>
  <c r="BW62" i="1"/>
  <c r="BX62" i="1"/>
  <c r="BY62" i="1"/>
  <c r="CG62" i="1"/>
  <c r="CF62" i="1"/>
  <c r="BL62" i="1"/>
  <c r="BT62" i="1"/>
  <c r="BU62" i="1"/>
  <c r="BV62" i="1"/>
  <c r="CE62" i="1"/>
  <c r="CD62" i="1"/>
  <c r="BK62" i="1"/>
  <c r="BQ62" i="1"/>
  <c r="BR62" i="1"/>
  <c r="BS62" i="1"/>
  <c r="CC62" i="1"/>
  <c r="CB62" i="1"/>
  <c r="BJ62" i="1"/>
  <c r="BN62" i="1"/>
  <c r="BO62" i="1"/>
  <c r="BP62" i="1"/>
  <c r="CA62" i="1"/>
  <c r="BZ62" i="1"/>
  <c r="AY62" i="1"/>
  <c r="AX62" i="1"/>
  <c r="U62" i="1"/>
  <c r="V62" i="1"/>
  <c r="AW62" i="1"/>
  <c r="AV62" i="1"/>
  <c r="AU62" i="1"/>
  <c r="AR62" i="1"/>
  <c r="AQ62" i="1"/>
  <c r="H61" i="1"/>
  <c r="AI61" i="1"/>
  <c r="BI61" i="1"/>
  <c r="BM61" i="1"/>
  <c r="BW61" i="1"/>
  <c r="BX61" i="1"/>
  <c r="BY61" i="1"/>
  <c r="CG61" i="1"/>
  <c r="CF61" i="1"/>
  <c r="BL61" i="1"/>
  <c r="BT61" i="1"/>
  <c r="BU61" i="1"/>
  <c r="BV61" i="1"/>
  <c r="CE61" i="1"/>
  <c r="CD61" i="1"/>
  <c r="BK61" i="1"/>
  <c r="BQ61" i="1"/>
  <c r="BR61" i="1"/>
  <c r="BS61" i="1"/>
  <c r="CC61" i="1"/>
  <c r="CB61" i="1"/>
  <c r="BJ61" i="1"/>
  <c r="BN61" i="1"/>
  <c r="BO61" i="1"/>
  <c r="BP61" i="1"/>
  <c r="CA61" i="1"/>
  <c r="BZ61" i="1"/>
  <c r="AY61" i="1"/>
  <c r="AX61" i="1"/>
  <c r="U61" i="1"/>
  <c r="AW61" i="1"/>
  <c r="AV61" i="1"/>
  <c r="AU61" i="1"/>
  <c r="AR61" i="1"/>
  <c r="AQ61" i="1"/>
  <c r="H60" i="1"/>
  <c r="AI60" i="1"/>
  <c r="BI60" i="1"/>
  <c r="BM60" i="1"/>
  <c r="BW60" i="1"/>
  <c r="BX60" i="1"/>
  <c r="BY60" i="1"/>
  <c r="CG60" i="1"/>
  <c r="CF60" i="1"/>
  <c r="BL60" i="1"/>
  <c r="BT60" i="1"/>
  <c r="BU60" i="1"/>
  <c r="BV60" i="1"/>
  <c r="CE60" i="1"/>
  <c r="CD60" i="1"/>
  <c r="BK60" i="1"/>
  <c r="BQ60" i="1"/>
  <c r="BR60" i="1"/>
  <c r="BS60" i="1"/>
  <c r="CC60" i="1"/>
  <c r="CB60" i="1"/>
  <c r="BJ60" i="1"/>
  <c r="BN60" i="1"/>
  <c r="BO60" i="1"/>
  <c r="BP60" i="1"/>
  <c r="CA60" i="1"/>
  <c r="BZ60" i="1"/>
  <c r="AY60" i="1"/>
  <c r="AX60" i="1"/>
  <c r="U60" i="1"/>
  <c r="AW60" i="1"/>
  <c r="AV60" i="1"/>
  <c r="AU60" i="1"/>
  <c r="AR60" i="1"/>
  <c r="AQ60" i="1"/>
  <c r="H59" i="1"/>
  <c r="AI59" i="1"/>
  <c r="BI59" i="1"/>
  <c r="BM59" i="1"/>
  <c r="BW59" i="1"/>
  <c r="BX59" i="1"/>
  <c r="BY59" i="1"/>
  <c r="CG59" i="1"/>
  <c r="CF59" i="1"/>
  <c r="BL59" i="1"/>
  <c r="BT59" i="1"/>
  <c r="BU59" i="1"/>
  <c r="BV59" i="1"/>
  <c r="CE59" i="1"/>
  <c r="CD59" i="1"/>
  <c r="BK59" i="1"/>
  <c r="BQ59" i="1"/>
  <c r="BR59" i="1"/>
  <c r="BS59" i="1"/>
  <c r="CC59" i="1"/>
  <c r="CB59" i="1"/>
  <c r="BJ59" i="1"/>
  <c r="BN59" i="1"/>
  <c r="BO59" i="1"/>
  <c r="BP59" i="1"/>
  <c r="CA59" i="1"/>
  <c r="BZ59" i="1"/>
  <c r="AY59" i="1"/>
  <c r="AX59" i="1"/>
  <c r="U59" i="1"/>
  <c r="AW59" i="1"/>
  <c r="AV59" i="1"/>
  <c r="AU59" i="1"/>
  <c r="AR59" i="1"/>
  <c r="AQ59" i="1"/>
  <c r="H58" i="1"/>
  <c r="AI58" i="1"/>
  <c r="BI58" i="1"/>
  <c r="BM58" i="1"/>
  <c r="BW58" i="1"/>
  <c r="BX58" i="1"/>
  <c r="BY58" i="1"/>
  <c r="CG58" i="1"/>
  <c r="CF58" i="1"/>
  <c r="BL58" i="1"/>
  <c r="BT58" i="1"/>
  <c r="BU58" i="1"/>
  <c r="BV58" i="1"/>
  <c r="CE58" i="1"/>
  <c r="CD58" i="1"/>
  <c r="BK58" i="1"/>
  <c r="BQ58" i="1"/>
  <c r="BR58" i="1"/>
  <c r="BS58" i="1"/>
  <c r="CC58" i="1"/>
  <c r="CB58" i="1"/>
  <c r="BJ58" i="1"/>
  <c r="BN58" i="1"/>
  <c r="BO58" i="1"/>
  <c r="BP58" i="1"/>
  <c r="CA58" i="1"/>
  <c r="BZ58" i="1"/>
  <c r="AY58" i="1"/>
  <c r="AX58" i="1"/>
  <c r="U58" i="1"/>
  <c r="AW58" i="1"/>
  <c r="AV58" i="1"/>
  <c r="AU58" i="1"/>
  <c r="AR58" i="1"/>
  <c r="AQ58" i="1"/>
  <c r="AY57" i="1"/>
  <c r="AX57" i="1"/>
  <c r="U57" i="1"/>
  <c r="AW57" i="1"/>
  <c r="AV57" i="1"/>
  <c r="AU57" i="1"/>
  <c r="AR57" i="1"/>
  <c r="AQ57" i="1"/>
  <c r="H56" i="1"/>
  <c r="AI56" i="1"/>
  <c r="BI56" i="1"/>
  <c r="BM56" i="1"/>
  <c r="BW56" i="1"/>
  <c r="BX56" i="1"/>
  <c r="BY56" i="1"/>
  <c r="CG56" i="1"/>
  <c r="CF56" i="1"/>
  <c r="BL56" i="1"/>
  <c r="BT56" i="1"/>
  <c r="BU56" i="1"/>
  <c r="BV56" i="1"/>
  <c r="CE56" i="1"/>
  <c r="CD56" i="1"/>
  <c r="BK56" i="1"/>
  <c r="BQ56" i="1"/>
  <c r="BR56" i="1"/>
  <c r="BS56" i="1"/>
  <c r="CC56" i="1"/>
  <c r="CB56" i="1"/>
  <c r="BJ56" i="1"/>
  <c r="BN56" i="1"/>
  <c r="BO56" i="1"/>
  <c r="BP56" i="1"/>
  <c r="CA56" i="1"/>
  <c r="BZ56" i="1"/>
  <c r="AY56" i="1"/>
  <c r="AX56" i="1"/>
  <c r="U56" i="1"/>
  <c r="AW56" i="1"/>
  <c r="AV56" i="1"/>
  <c r="AU56" i="1"/>
  <c r="AR56" i="1"/>
  <c r="AQ56" i="1"/>
  <c r="H54" i="1"/>
  <c r="N55" i="1"/>
  <c r="H55" i="1"/>
  <c r="AI55" i="1"/>
  <c r="BI55" i="1"/>
  <c r="BM55" i="1"/>
  <c r="BW55" i="1"/>
  <c r="BX55" i="1"/>
  <c r="BY55" i="1"/>
  <c r="CG55" i="1"/>
  <c r="CF55" i="1"/>
  <c r="BL55" i="1"/>
  <c r="BT55" i="1"/>
  <c r="BU55" i="1"/>
  <c r="BV55" i="1"/>
  <c r="CE55" i="1"/>
  <c r="CD55" i="1"/>
  <c r="BK55" i="1"/>
  <c r="BQ55" i="1"/>
  <c r="BR55" i="1"/>
  <c r="BS55" i="1"/>
  <c r="CC55" i="1"/>
  <c r="CB55" i="1"/>
  <c r="BJ55" i="1"/>
  <c r="BN55" i="1"/>
  <c r="BO55" i="1"/>
  <c r="BP55" i="1"/>
  <c r="CA55" i="1"/>
  <c r="BZ55" i="1"/>
  <c r="AY55" i="1"/>
  <c r="AX55" i="1"/>
  <c r="AW55" i="1"/>
  <c r="AV55" i="1"/>
  <c r="AU55" i="1"/>
  <c r="AR55" i="1"/>
  <c r="AQ55" i="1"/>
  <c r="AI54" i="1"/>
  <c r="BI54" i="1"/>
  <c r="BM54" i="1"/>
  <c r="BW54" i="1"/>
  <c r="BX54" i="1"/>
  <c r="BY54" i="1"/>
  <c r="CG54" i="1"/>
  <c r="CF54" i="1"/>
  <c r="BL54" i="1"/>
  <c r="BT54" i="1"/>
  <c r="BU54" i="1"/>
  <c r="BV54" i="1"/>
  <c r="CE54" i="1"/>
  <c r="CD54" i="1"/>
  <c r="BK54" i="1"/>
  <c r="BQ54" i="1"/>
  <c r="BR54" i="1"/>
  <c r="BS54" i="1"/>
  <c r="CC54" i="1"/>
  <c r="CB54" i="1"/>
  <c r="BJ54" i="1"/>
  <c r="BN54" i="1"/>
  <c r="BO54" i="1"/>
  <c r="BP54" i="1"/>
  <c r="CA54" i="1"/>
  <c r="BZ54" i="1"/>
  <c r="AY54" i="1"/>
  <c r="AX54" i="1"/>
  <c r="U54" i="1"/>
  <c r="AW54" i="1"/>
  <c r="AV54" i="1"/>
  <c r="AU54" i="1"/>
  <c r="AR54" i="1"/>
  <c r="AQ54" i="1"/>
  <c r="H53" i="1"/>
  <c r="AI53" i="1"/>
  <c r="BI53" i="1"/>
  <c r="BM53" i="1"/>
  <c r="BW53" i="1"/>
  <c r="BX53" i="1"/>
  <c r="BY53" i="1"/>
  <c r="CG53" i="1"/>
  <c r="CF53" i="1"/>
  <c r="BL53" i="1"/>
  <c r="BT53" i="1"/>
  <c r="BU53" i="1"/>
  <c r="BV53" i="1"/>
  <c r="CE53" i="1"/>
  <c r="CD53" i="1"/>
  <c r="BK53" i="1"/>
  <c r="BQ53" i="1"/>
  <c r="BR53" i="1"/>
  <c r="BS53" i="1"/>
  <c r="CC53" i="1"/>
  <c r="CB53" i="1"/>
  <c r="BJ53" i="1"/>
  <c r="BN53" i="1"/>
  <c r="BO53" i="1"/>
  <c r="BP53" i="1"/>
  <c r="CA53" i="1"/>
  <c r="BZ53" i="1"/>
  <c r="AY53" i="1"/>
  <c r="AX53" i="1"/>
  <c r="U53" i="1"/>
  <c r="AW53" i="1"/>
  <c r="AV53" i="1"/>
  <c r="AU53" i="1"/>
  <c r="AR53" i="1"/>
  <c r="AQ53" i="1"/>
  <c r="AY52" i="1"/>
  <c r="AX52" i="1"/>
  <c r="U52" i="1"/>
  <c r="AW52" i="1"/>
  <c r="AV52" i="1"/>
  <c r="AU52" i="1"/>
  <c r="H51" i="1"/>
  <c r="AI51" i="1"/>
  <c r="BI51" i="1"/>
  <c r="BM51" i="1"/>
  <c r="BW51" i="1"/>
  <c r="BX51" i="1"/>
  <c r="BY51" i="1"/>
  <c r="CG51" i="1"/>
  <c r="CF51" i="1"/>
  <c r="BL51" i="1"/>
  <c r="BT51" i="1"/>
  <c r="BU51" i="1"/>
  <c r="BV51" i="1"/>
  <c r="CE51" i="1"/>
  <c r="CD51" i="1"/>
  <c r="BK51" i="1"/>
  <c r="BQ51" i="1"/>
  <c r="BR51" i="1"/>
  <c r="BS51" i="1"/>
  <c r="CC51" i="1"/>
  <c r="CB51" i="1"/>
  <c r="BJ51" i="1"/>
  <c r="BN51" i="1"/>
  <c r="BO51" i="1"/>
  <c r="BP51" i="1"/>
  <c r="CA51" i="1"/>
  <c r="BZ51" i="1"/>
  <c r="AY51" i="1"/>
  <c r="AX51" i="1"/>
  <c r="U51" i="1"/>
  <c r="AW51" i="1"/>
  <c r="AV51" i="1"/>
  <c r="AU51" i="1"/>
  <c r="AR51" i="1"/>
  <c r="AQ51" i="1"/>
  <c r="H50" i="1"/>
  <c r="AI50" i="1"/>
  <c r="BI50" i="1"/>
  <c r="BM50" i="1"/>
  <c r="BW50" i="1"/>
  <c r="BX50" i="1"/>
  <c r="BY50" i="1"/>
  <c r="CG50" i="1"/>
  <c r="CF50" i="1"/>
  <c r="BL50" i="1"/>
  <c r="BT50" i="1"/>
  <c r="BU50" i="1"/>
  <c r="BV50" i="1"/>
  <c r="CE50" i="1"/>
  <c r="CD50" i="1"/>
  <c r="BK50" i="1"/>
  <c r="BQ50" i="1"/>
  <c r="BR50" i="1"/>
  <c r="BS50" i="1"/>
  <c r="CC50" i="1"/>
  <c r="CB50" i="1"/>
  <c r="BJ50" i="1"/>
  <c r="BN50" i="1"/>
  <c r="BO50" i="1"/>
  <c r="BP50" i="1"/>
  <c r="CA50" i="1"/>
  <c r="BZ50" i="1"/>
  <c r="AY50" i="1"/>
  <c r="AX50" i="1"/>
  <c r="U50" i="1"/>
  <c r="AW50" i="1"/>
  <c r="AV50" i="1"/>
  <c r="AU50" i="1"/>
  <c r="AR50" i="1"/>
  <c r="AQ50" i="1"/>
  <c r="H48" i="1"/>
  <c r="N49" i="1"/>
  <c r="H49" i="1"/>
  <c r="AI49" i="1"/>
  <c r="BI49" i="1"/>
  <c r="BM49" i="1"/>
  <c r="BW49" i="1"/>
  <c r="BX49" i="1"/>
  <c r="BY49" i="1"/>
  <c r="CG49" i="1"/>
  <c r="CF49" i="1"/>
  <c r="BL49" i="1"/>
  <c r="BT49" i="1"/>
  <c r="BU49" i="1"/>
  <c r="BV49" i="1"/>
  <c r="CE49" i="1"/>
  <c r="CD49" i="1"/>
  <c r="BK49" i="1"/>
  <c r="BQ49" i="1"/>
  <c r="BR49" i="1"/>
  <c r="BS49" i="1"/>
  <c r="CC49" i="1"/>
  <c r="CB49" i="1"/>
  <c r="BJ49" i="1"/>
  <c r="BN49" i="1"/>
  <c r="BO49" i="1"/>
  <c r="BP49" i="1"/>
  <c r="CA49" i="1"/>
  <c r="BZ49" i="1"/>
  <c r="AY49" i="1"/>
  <c r="AX49" i="1"/>
  <c r="AW49" i="1"/>
  <c r="AV49" i="1"/>
  <c r="AU49" i="1"/>
  <c r="AR49" i="1"/>
  <c r="AQ49" i="1"/>
  <c r="AI48" i="1"/>
  <c r="BI48" i="1"/>
  <c r="BM48" i="1"/>
  <c r="BW48" i="1"/>
  <c r="BX48" i="1"/>
  <c r="BY48" i="1"/>
  <c r="CG48" i="1"/>
  <c r="CF48" i="1"/>
  <c r="BL48" i="1"/>
  <c r="BT48" i="1"/>
  <c r="BU48" i="1"/>
  <c r="BV48" i="1"/>
  <c r="CE48" i="1"/>
  <c r="CD48" i="1"/>
  <c r="BK48" i="1"/>
  <c r="BQ48" i="1"/>
  <c r="BR48" i="1"/>
  <c r="BS48" i="1"/>
  <c r="CC48" i="1"/>
  <c r="CB48" i="1"/>
  <c r="BJ48" i="1"/>
  <c r="BN48" i="1"/>
  <c r="BO48" i="1"/>
  <c r="BP48" i="1"/>
  <c r="CA48" i="1"/>
  <c r="BZ48" i="1"/>
  <c r="AY48" i="1"/>
  <c r="AX48" i="1"/>
  <c r="U48" i="1"/>
  <c r="AW48" i="1"/>
  <c r="AV48" i="1"/>
  <c r="AU48" i="1"/>
  <c r="AR48" i="1"/>
  <c r="AQ48" i="1"/>
  <c r="H47" i="1"/>
  <c r="AI47" i="1"/>
  <c r="BI47" i="1"/>
  <c r="BM47" i="1"/>
  <c r="BW47" i="1"/>
  <c r="BX47" i="1"/>
  <c r="BY47" i="1"/>
  <c r="CG47" i="1"/>
  <c r="CF47" i="1"/>
  <c r="BL47" i="1"/>
  <c r="BT47" i="1"/>
  <c r="BU47" i="1"/>
  <c r="BV47" i="1"/>
  <c r="CE47" i="1"/>
  <c r="CD47" i="1"/>
  <c r="BK47" i="1"/>
  <c r="BQ47" i="1"/>
  <c r="BR47" i="1"/>
  <c r="BS47" i="1"/>
  <c r="CC47" i="1"/>
  <c r="CB47" i="1"/>
  <c r="BJ47" i="1"/>
  <c r="BN47" i="1"/>
  <c r="BO47" i="1"/>
  <c r="BP47" i="1"/>
  <c r="CA47" i="1"/>
  <c r="BZ47" i="1"/>
  <c r="AY47" i="1"/>
  <c r="AX47" i="1"/>
  <c r="U47" i="1"/>
  <c r="AW47" i="1"/>
  <c r="AV47" i="1"/>
  <c r="AU47" i="1"/>
  <c r="AR47" i="1"/>
  <c r="AQ47" i="1"/>
  <c r="AY46" i="1"/>
  <c r="AX46" i="1"/>
  <c r="U46" i="1"/>
  <c r="AW46" i="1"/>
  <c r="AV46" i="1"/>
  <c r="AU46" i="1"/>
  <c r="H45" i="1"/>
  <c r="AI45" i="1"/>
  <c r="BI45" i="1"/>
  <c r="BM45" i="1"/>
  <c r="BW45" i="1"/>
  <c r="BX45" i="1"/>
  <c r="BY45" i="1"/>
  <c r="CG45" i="1"/>
  <c r="CF45" i="1"/>
  <c r="BL45" i="1"/>
  <c r="BT45" i="1"/>
  <c r="BU45" i="1"/>
  <c r="BV45" i="1"/>
  <c r="CE45" i="1"/>
  <c r="CD45" i="1"/>
  <c r="BK45" i="1"/>
  <c r="BQ45" i="1"/>
  <c r="BR45" i="1"/>
  <c r="BS45" i="1"/>
  <c r="CC45" i="1"/>
  <c r="CB45" i="1"/>
  <c r="BJ45" i="1"/>
  <c r="BN45" i="1"/>
  <c r="BO45" i="1"/>
  <c r="BP45" i="1"/>
  <c r="CA45" i="1"/>
  <c r="BZ45" i="1"/>
  <c r="AY45" i="1"/>
  <c r="AX45" i="1"/>
  <c r="U45" i="1"/>
  <c r="AW45" i="1"/>
  <c r="AV45" i="1"/>
  <c r="AU45" i="1"/>
  <c r="AR45" i="1"/>
  <c r="AQ45" i="1"/>
  <c r="H44" i="1"/>
  <c r="AI44" i="1"/>
  <c r="BI44" i="1"/>
  <c r="BM44" i="1"/>
  <c r="BW44" i="1"/>
  <c r="BX44" i="1"/>
  <c r="BY44" i="1"/>
  <c r="CG44" i="1"/>
  <c r="CF44" i="1"/>
  <c r="BL44" i="1"/>
  <c r="BT44" i="1"/>
  <c r="BU44" i="1"/>
  <c r="BV44" i="1"/>
  <c r="CE44" i="1"/>
  <c r="CD44" i="1"/>
  <c r="BK44" i="1"/>
  <c r="BQ44" i="1"/>
  <c r="BR44" i="1"/>
  <c r="BS44" i="1"/>
  <c r="CC44" i="1"/>
  <c r="CB44" i="1"/>
  <c r="BJ44" i="1"/>
  <c r="BN44" i="1"/>
  <c r="BO44" i="1"/>
  <c r="BP44" i="1"/>
  <c r="CA44" i="1"/>
  <c r="BZ44" i="1"/>
  <c r="AY44" i="1"/>
  <c r="AX44" i="1"/>
  <c r="U44" i="1"/>
  <c r="AW44" i="1"/>
  <c r="AV44" i="1"/>
  <c r="AU44" i="1"/>
  <c r="AR44" i="1"/>
  <c r="AQ44" i="1"/>
  <c r="H43" i="1"/>
  <c r="AI43" i="1"/>
  <c r="BI43" i="1"/>
  <c r="BM43" i="1"/>
  <c r="BW43" i="1"/>
  <c r="BX43" i="1"/>
  <c r="BY43" i="1"/>
  <c r="CG43" i="1"/>
  <c r="CF43" i="1"/>
  <c r="BL43" i="1"/>
  <c r="BT43" i="1"/>
  <c r="BU43" i="1"/>
  <c r="BV43" i="1"/>
  <c r="CE43" i="1"/>
  <c r="CD43" i="1"/>
  <c r="BK43" i="1"/>
  <c r="BQ43" i="1"/>
  <c r="BR43" i="1"/>
  <c r="BS43" i="1"/>
  <c r="CC43" i="1"/>
  <c r="CB43" i="1"/>
  <c r="BJ43" i="1"/>
  <c r="BN43" i="1"/>
  <c r="BO43" i="1"/>
  <c r="BP43" i="1"/>
  <c r="CA43" i="1"/>
  <c r="BZ43" i="1"/>
  <c r="AY43" i="1"/>
  <c r="AX43" i="1"/>
  <c r="U43" i="1"/>
  <c r="AW43" i="1"/>
  <c r="AV43" i="1"/>
  <c r="AU43" i="1"/>
  <c r="AR43" i="1"/>
  <c r="AQ43" i="1"/>
  <c r="BI42" i="1"/>
  <c r="BM42" i="1"/>
  <c r="BW42" i="1"/>
  <c r="BX42" i="1"/>
  <c r="BY42" i="1"/>
  <c r="CG42" i="1"/>
  <c r="CF42" i="1"/>
  <c r="BL42" i="1"/>
  <c r="BT42" i="1"/>
  <c r="BU42" i="1"/>
  <c r="BV42" i="1"/>
  <c r="CE42" i="1"/>
  <c r="CD42" i="1"/>
  <c r="BK42" i="1"/>
  <c r="BQ42" i="1"/>
  <c r="BR42" i="1"/>
  <c r="BS42" i="1"/>
  <c r="CC42" i="1"/>
  <c r="CB42" i="1"/>
  <c r="BJ42" i="1"/>
  <c r="BN42" i="1"/>
  <c r="BO42" i="1"/>
  <c r="BP42" i="1"/>
  <c r="CA42" i="1"/>
  <c r="BZ42" i="1"/>
  <c r="AY42" i="1"/>
  <c r="AX42" i="1"/>
  <c r="AW42" i="1"/>
  <c r="AV42" i="1"/>
  <c r="AU42" i="1"/>
  <c r="H41" i="1"/>
  <c r="AI41" i="1"/>
  <c r="BI41" i="1"/>
  <c r="BM41" i="1"/>
  <c r="BW41" i="1"/>
  <c r="BX41" i="1"/>
  <c r="BY41" i="1"/>
  <c r="CG41" i="1"/>
  <c r="CF41" i="1"/>
  <c r="BL41" i="1"/>
  <c r="BT41" i="1"/>
  <c r="BU41" i="1"/>
  <c r="BV41" i="1"/>
  <c r="CE41" i="1"/>
  <c r="CD41" i="1"/>
  <c r="BK41" i="1"/>
  <c r="BQ41" i="1"/>
  <c r="BR41" i="1"/>
  <c r="BS41" i="1"/>
  <c r="CC41" i="1"/>
  <c r="CB41" i="1"/>
  <c r="BJ41" i="1"/>
  <c r="BN41" i="1"/>
  <c r="BO41" i="1"/>
  <c r="BP41" i="1"/>
  <c r="CA41" i="1"/>
  <c r="BZ41" i="1"/>
  <c r="AY41" i="1"/>
  <c r="AX41" i="1"/>
  <c r="U41" i="1"/>
  <c r="AW41" i="1"/>
  <c r="AV41" i="1"/>
  <c r="AU41" i="1"/>
  <c r="AR41" i="1"/>
  <c r="AQ41" i="1"/>
  <c r="H40" i="1"/>
  <c r="AI40" i="1"/>
  <c r="BI40" i="1"/>
  <c r="BM40" i="1"/>
  <c r="BW40" i="1"/>
  <c r="BX40" i="1"/>
  <c r="BY40" i="1"/>
  <c r="CG40" i="1"/>
  <c r="CF40" i="1"/>
  <c r="BL40" i="1"/>
  <c r="BT40" i="1"/>
  <c r="BU40" i="1"/>
  <c r="BV40" i="1"/>
  <c r="CE40" i="1"/>
  <c r="CD40" i="1"/>
  <c r="BK40" i="1"/>
  <c r="BQ40" i="1"/>
  <c r="BR40" i="1"/>
  <c r="BS40" i="1"/>
  <c r="CC40" i="1"/>
  <c r="CB40" i="1"/>
  <c r="BJ40" i="1"/>
  <c r="BN40" i="1"/>
  <c r="BO40" i="1"/>
  <c r="BP40" i="1"/>
  <c r="CA40" i="1"/>
  <c r="BZ40" i="1"/>
  <c r="AY40" i="1"/>
  <c r="AX40" i="1"/>
  <c r="U40" i="1"/>
  <c r="AW40" i="1"/>
  <c r="AV40" i="1"/>
  <c r="AU40" i="1"/>
  <c r="AR40" i="1"/>
  <c r="AQ40" i="1"/>
  <c r="H39" i="1"/>
  <c r="AI39" i="1"/>
  <c r="BI39" i="1"/>
  <c r="BM39" i="1"/>
  <c r="BW39" i="1"/>
  <c r="BX39" i="1"/>
  <c r="BY39" i="1"/>
  <c r="CG39" i="1"/>
  <c r="CF39" i="1"/>
  <c r="BL39" i="1"/>
  <c r="BT39" i="1"/>
  <c r="BU39" i="1"/>
  <c r="BV39" i="1"/>
  <c r="CE39" i="1"/>
  <c r="CD39" i="1"/>
  <c r="BK39" i="1"/>
  <c r="BQ39" i="1"/>
  <c r="BR39" i="1"/>
  <c r="BS39" i="1"/>
  <c r="CC39" i="1"/>
  <c r="CB39" i="1"/>
  <c r="BJ39" i="1"/>
  <c r="BN39" i="1"/>
  <c r="BO39" i="1"/>
  <c r="BP39" i="1"/>
  <c r="CA39" i="1"/>
  <c r="BZ39" i="1"/>
  <c r="AY39" i="1"/>
  <c r="AX39" i="1"/>
  <c r="U39" i="1"/>
  <c r="AW39" i="1"/>
  <c r="AV39" i="1"/>
  <c r="AU39" i="1"/>
  <c r="AR39" i="1"/>
  <c r="AQ39" i="1"/>
  <c r="H38" i="1"/>
  <c r="AI38" i="1"/>
  <c r="BI38" i="1"/>
  <c r="BM38" i="1"/>
  <c r="BW38" i="1"/>
  <c r="BX38" i="1"/>
  <c r="BY38" i="1"/>
  <c r="CG38" i="1"/>
  <c r="CF38" i="1"/>
  <c r="BL38" i="1"/>
  <c r="BT38" i="1"/>
  <c r="BU38" i="1"/>
  <c r="BV38" i="1"/>
  <c r="CE38" i="1"/>
  <c r="CD38" i="1"/>
  <c r="BK38" i="1"/>
  <c r="BQ38" i="1"/>
  <c r="BR38" i="1"/>
  <c r="BS38" i="1"/>
  <c r="CC38" i="1"/>
  <c r="CB38" i="1"/>
  <c r="BJ38" i="1"/>
  <c r="BN38" i="1"/>
  <c r="BO38" i="1"/>
  <c r="BP38" i="1"/>
  <c r="CA38" i="1"/>
  <c r="BZ38" i="1"/>
  <c r="AY38" i="1"/>
  <c r="AX38" i="1"/>
  <c r="U38" i="1"/>
  <c r="AW38" i="1"/>
  <c r="AV38" i="1"/>
  <c r="AU38" i="1"/>
  <c r="AR38" i="1"/>
  <c r="AQ38" i="1"/>
  <c r="H37" i="1"/>
  <c r="AI37" i="1"/>
  <c r="BI37" i="1"/>
  <c r="BM37" i="1"/>
  <c r="BW37" i="1"/>
  <c r="BX37" i="1"/>
  <c r="BY37" i="1"/>
  <c r="CG37" i="1"/>
  <c r="CF37" i="1"/>
  <c r="BL37" i="1"/>
  <c r="BT37" i="1"/>
  <c r="BU37" i="1"/>
  <c r="BV37" i="1"/>
  <c r="CE37" i="1"/>
  <c r="CD37" i="1"/>
  <c r="BK37" i="1"/>
  <c r="BQ37" i="1"/>
  <c r="BR37" i="1"/>
  <c r="BS37" i="1"/>
  <c r="CC37" i="1"/>
  <c r="CB37" i="1"/>
  <c r="BJ37" i="1"/>
  <c r="BN37" i="1"/>
  <c r="BO37" i="1"/>
  <c r="BP37" i="1"/>
  <c r="CA37" i="1"/>
  <c r="BZ37" i="1"/>
  <c r="AY37" i="1"/>
  <c r="AX37" i="1"/>
  <c r="U37" i="1"/>
  <c r="AW37" i="1"/>
  <c r="AV37" i="1"/>
  <c r="AU37" i="1"/>
  <c r="AR37" i="1"/>
  <c r="AQ37" i="1"/>
  <c r="H36" i="1"/>
  <c r="AI36" i="1"/>
  <c r="BI36" i="1"/>
  <c r="BM36" i="1"/>
  <c r="BW36" i="1"/>
  <c r="BX36" i="1"/>
  <c r="BY36" i="1"/>
  <c r="CG36" i="1"/>
  <c r="CF36" i="1"/>
  <c r="BL36" i="1"/>
  <c r="BT36" i="1"/>
  <c r="BU36" i="1"/>
  <c r="BV36" i="1"/>
  <c r="CE36" i="1"/>
  <c r="CD36" i="1"/>
  <c r="BK36" i="1"/>
  <c r="BQ36" i="1"/>
  <c r="BR36" i="1"/>
  <c r="BS36" i="1"/>
  <c r="CC36" i="1"/>
  <c r="CB36" i="1"/>
  <c r="BJ36" i="1"/>
  <c r="BN36" i="1"/>
  <c r="BO36" i="1"/>
  <c r="BP36" i="1"/>
  <c r="CA36" i="1"/>
  <c r="BZ36" i="1"/>
  <c r="AY36" i="1"/>
  <c r="AX36" i="1"/>
  <c r="U36" i="1"/>
  <c r="AW36" i="1"/>
  <c r="AV36" i="1"/>
  <c r="AU36" i="1"/>
  <c r="AR36" i="1"/>
  <c r="AQ36" i="1"/>
  <c r="H35" i="1"/>
  <c r="AI35" i="1"/>
  <c r="BI35" i="1"/>
  <c r="BM35" i="1"/>
  <c r="BW35" i="1"/>
  <c r="BX35" i="1"/>
  <c r="BY35" i="1"/>
  <c r="CG35" i="1"/>
  <c r="CF35" i="1"/>
  <c r="BL35" i="1"/>
  <c r="BT35" i="1"/>
  <c r="BU35" i="1"/>
  <c r="BV35" i="1"/>
  <c r="CE35" i="1"/>
  <c r="CD35" i="1"/>
  <c r="BK35" i="1"/>
  <c r="BQ35" i="1"/>
  <c r="BR35" i="1"/>
  <c r="BS35" i="1"/>
  <c r="CC35" i="1"/>
  <c r="CB35" i="1"/>
  <c r="BJ35" i="1"/>
  <c r="BN35" i="1"/>
  <c r="BO35" i="1"/>
  <c r="BP35" i="1"/>
  <c r="CA35" i="1"/>
  <c r="BZ35" i="1"/>
  <c r="AY35" i="1"/>
  <c r="AX35" i="1"/>
  <c r="U35" i="1"/>
  <c r="AW35" i="1"/>
  <c r="AV35" i="1"/>
  <c r="AU35" i="1"/>
  <c r="AR35" i="1"/>
  <c r="AQ35" i="1"/>
  <c r="AY34" i="1"/>
  <c r="AX34" i="1"/>
  <c r="U34" i="1"/>
  <c r="AW34" i="1"/>
  <c r="AV34" i="1"/>
  <c r="AU34" i="1"/>
  <c r="H33" i="1"/>
  <c r="AI33" i="1"/>
  <c r="BI33" i="1"/>
  <c r="BM33" i="1"/>
  <c r="BW33" i="1"/>
  <c r="BX33" i="1"/>
  <c r="BY33" i="1"/>
  <c r="CG33" i="1"/>
  <c r="CF33" i="1"/>
  <c r="BL33" i="1"/>
  <c r="BT33" i="1"/>
  <c r="BU33" i="1"/>
  <c r="BV33" i="1"/>
  <c r="CE33" i="1"/>
  <c r="CD33" i="1"/>
  <c r="BK33" i="1"/>
  <c r="BQ33" i="1"/>
  <c r="BR33" i="1"/>
  <c r="BS33" i="1"/>
  <c r="CC33" i="1"/>
  <c r="CB33" i="1"/>
  <c r="BJ33" i="1"/>
  <c r="BN33" i="1"/>
  <c r="BO33" i="1"/>
  <c r="BP33" i="1"/>
  <c r="CA33" i="1"/>
  <c r="BZ33" i="1"/>
  <c r="AY33" i="1"/>
  <c r="AX33" i="1"/>
  <c r="U33" i="1"/>
  <c r="AW33" i="1"/>
  <c r="AV33" i="1"/>
  <c r="AU33" i="1"/>
  <c r="AR33" i="1"/>
  <c r="AQ33" i="1"/>
  <c r="H32" i="1"/>
  <c r="AI32" i="1"/>
  <c r="BI32" i="1"/>
  <c r="BM32" i="1"/>
  <c r="BW32" i="1"/>
  <c r="BX32" i="1"/>
  <c r="BY32" i="1"/>
  <c r="CG32" i="1"/>
  <c r="CF32" i="1"/>
  <c r="BL32" i="1"/>
  <c r="BT32" i="1"/>
  <c r="BU32" i="1"/>
  <c r="BV32" i="1"/>
  <c r="CE32" i="1"/>
  <c r="CD32" i="1"/>
  <c r="BK32" i="1"/>
  <c r="BQ32" i="1"/>
  <c r="BR32" i="1"/>
  <c r="BS32" i="1"/>
  <c r="CC32" i="1"/>
  <c r="CB32" i="1"/>
  <c r="BJ32" i="1"/>
  <c r="BN32" i="1"/>
  <c r="BO32" i="1"/>
  <c r="BP32" i="1"/>
  <c r="CA32" i="1"/>
  <c r="BZ32" i="1"/>
  <c r="AY32" i="1"/>
  <c r="AX32" i="1"/>
  <c r="U32" i="1"/>
  <c r="AW32" i="1"/>
  <c r="AV32" i="1"/>
  <c r="AU32" i="1"/>
  <c r="AR32" i="1"/>
  <c r="AQ32" i="1"/>
  <c r="H31" i="1"/>
  <c r="AI31" i="1"/>
  <c r="BI31" i="1"/>
  <c r="BM31" i="1"/>
  <c r="BW31" i="1"/>
  <c r="BX31" i="1"/>
  <c r="BY31" i="1"/>
  <c r="CG31" i="1"/>
  <c r="CF31" i="1"/>
  <c r="BL31" i="1"/>
  <c r="BT31" i="1"/>
  <c r="BU31" i="1"/>
  <c r="BV31" i="1"/>
  <c r="CE31" i="1"/>
  <c r="CD31" i="1"/>
  <c r="BK31" i="1"/>
  <c r="BQ31" i="1"/>
  <c r="BR31" i="1"/>
  <c r="BS31" i="1"/>
  <c r="CC31" i="1"/>
  <c r="CB31" i="1"/>
  <c r="BJ31" i="1"/>
  <c r="BN31" i="1"/>
  <c r="BO31" i="1"/>
  <c r="BP31" i="1"/>
  <c r="CA31" i="1"/>
  <c r="BZ31" i="1"/>
  <c r="AY31" i="1"/>
  <c r="AX31" i="1"/>
  <c r="U31" i="1"/>
  <c r="AW31" i="1"/>
  <c r="AV31" i="1"/>
  <c r="AU31" i="1"/>
  <c r="AR31" i="1"/>
  <c r="AQ31" i="1"/>
  <c r="H30" i="1"/>
  <c r="AI30" i="1"/>
  <c r="BI30" i="1"/>
  <c r="BM30" i="1"/>
  <c r="BW30" i="1"/>
  <c r="BX30" i="1"/>
  <c r="BY30" i="1"/>
  <c r="CG30" i="1"/>
  <c r="CF30" i="1"/>
  <c r="BL30" i="1"/>
  <c r="BT30" i="1"/>
  <c r="BU30" i="1"/>
  <c r="BV30" i="1"/>
  <c r="CE30" i="1"/>
  <c r="CD30" i="1"/>
  <c r="BK30" i="1"/>
  <c r="BQ30" i="1"/>
  <c r="BR30" i="1"/>
  <c r="BS30" i="1"/>
  <c r="CC30" i="1"/>
  <c r="CB30" i="1"/>
  <c r="BJ30" i="1"/>
  <c r="BN30" i="1"/>
  <c r="BO30" i="1"/>
  <c r="BP30" i="1"/>
  <c r="CA30" i="1"/>
  <c r="BZ30" i="1"/>
  <c r="AY30" i="1"/>
  <c r="AX30" i="1"/>
  <c r="U30" i="1"/>
  <c r="AW30" i="1"/>
  <c r="AV30" i="1"/>
  <c r="AU30" i="1"/>
  <c r="AR30" i="1"/>
  <c r="AQ30" i="1"/>
  <c r="H29" i="1"/>
  <c r="AI29" i="1"/>
  <c r="BI29" i="1"/>
  <c r="BM29" i="1"/>
  <c r="BW29" i="1"/>
  <c r="BX29" i="1"/>
  <c r="BY29" i="1"/>
  <c r="CG29" i="1"/>
  <c r="CF29" i="1"/>
  <c r="BL29" i="1"/>
  <c r="BT29" i="1"/>
  <c r="BU29" i="1"/>
  <c r="BV29" i="1"/>
  <c r="CE29" i="1"/>
  <c r="CD29" i="1"/>
  <c r="BK29" i="1"/>
  <c r="BQ29" i="1"/>
  <c r="BR29" i="1"/>
  <c r="BS29" i="1"/>
  <c r="CC29" i="1"/>
  <c r="CB29" i="1"/>
  <c r="BJ29" i="1"/>
  <c r="BN29" i="1"/>
  <c r="BO29" i="1"/>
  <c r="BP29" i="1"/>
  <c r="CA29" i="1"/>
  <c r="BZ29" i="1"/>
  <c r="AY29" i="1"/>
  <c r="AX29" i="1"/>
  <c r="U29" i="1"/>
  <c r="AW29" i="1"/>
  <c r="AV29" i="1"/>
  <c r="AU29" i="1"/>
  <c r="AR29" i="1"/>
  <c r="AQ29" i="1"/>
  <c r="BI28" i="1"/>
  <c r="BM28" i="1"/>
  <c r="BW28" i="1"/>
  <c r="BX28" i="1"/>
  <c r="BY28" i="1"/>
  <c r="CG28" i="1"/>
  <c r="CF28" i="1"/>
  <c r="BL28" i="1"/>
  <c r="BT28" i="1"/>
  <c r="BU28" i="1"/>
  <c r="BV28" i="1"/>
  <c r="CE28" i="1"/>
  <c r="CD28" i="1"/>
  <c r="BK28" i="1"/>
  <c r="BQ28" i="1"/>
  <c r="BR28" i="1"/>
  <c r="BS28" i="1"/>
  <c r="CC28" i="1"/>
  <c r="CB28" i="1"/>
  <c r="BJ28" i="1"/>
  <c r="BN28" i="1"/>
  <c r="BO28" i="1"/>
  <c r="BP28" i="1"/>
  <c r="CA28" i="1"/>
  <c r="BZ28" i="1"/>
  <c r="AY28" i="1"/>
  <c r="AX28" i="1"/>
  <c r="U28" i="1"/>
  <c r="AW28" i="1"/>
  <c r="AV28" i="1"/>
  <c r="AU28" i="1"/>
  <c r="H27" i="1"/>
  <c r="AI27" i="1"/>
  <c r="BI27" i="1"/>
  <c r="BM27" i="1"/>
  <c r="BW27" i="1"/>
  <c r="BX27" i="1"/>
  <c r="BY27" i="1"/>
  <c r="CG27" i="1"/>
  <c r="CF27" i="1"/>
  <c r="BL27" i="1"/>
  <c r="BT27" i="1"/>
  <c r="BU27" i="1"/>
  <c r="BV27" i="1"/>
  <c r="CE27" i="1"/>
  <c r="CD27" i="1"/>
  <c r="BK27" i="1"/>
  <c r="BQ27" i="1"/>
  <c r="BR27" i="1"/>
  <c r="BS27" i="1"/>
  <c r="CC27" i="1"/>
  <c r="CB27" i="1"/>
  <c r="BJ27" i="1"/>
  <c r="BN27" i="1"/>
  <c r="BO27" i="1"/>
  <c r="BP27" i="1"/>
  <c r="CA27" i="1"/>
  <c r="BZ27" i="1"/>
  <c r="AY27" i="1"/>
  <c r="AX27" i="1"/>
  <c r="U27" i="1"/>
  <c r="AW27" i="1"/>
  <c r="AV27" i="1"/>
  <c r="AU27" i="1"/>
  <c r="AR27" i="1"/>
  <c r="AQ27" i="1"/>
  <c r="H26" i="1"/>
  <c r="AI26" i="1"/>
  <c r="BI26" i="1"/>
  <c r="BM26" i="1"/>
  <c r="BW26" i="1"/>
  <c r="BX26" i="1"/>
  <c r="BY26" i="1"/>
  <c r="CG26" i="1"/>
  <c r="CF26" i="1"/>
  <c r="BL26" i="1"/>
  <c r="BT26" i="1"/>
  <c r="BU26" i="1"/>
  <c r="BV26" i="1"/>
  <c r="CE26" i="1"/>
  <c r="CD26" i="1"/>
  <c r="BK26" i="1"/>
  <c r="BQ26" i="1"/>
  <c r="BR26" i="1"/>
  <c r="BS26" i="1"/>
  <c r="CC26" i="1"/>
  <c r="CB26" i="1"/>
  <c r="BJ26" i="1"/>
  <c r="BN26" i="1"/>
  <c r="BO26" i="1"/>
  <c r="BP26" i="1"/>
  <c r="CA26" i="1"/>
  <c r="BZ26" i="1"/>
  <c r="AY26" i="1"/>
  <c r="AX26" i="1"/>
  <c r="U26" i="1"/>
  <c r="AW26" i="1"/>
  <c r="AV26" i="1"/>
  <c r="AU26" i="1"/>
  <c r="AR26" i="1"/>
  <c r="AQ26" i="1"/>
  <c r="BI25" i="1"/>
  <c r="BM25" i="1"/>
  <c r="BW25" i="1"/>
  <c r="BX25" i="1"/>
  <c r="BY25" i="1"/>
  <c r="CG25" i="1"/>
  <c r="CF25" i="1"/>
  <c r="BL25" i="1"/>
  <c r="BT25" i="1"/>
  <c r="BU25" i="1"/>
  <c r="BV25" i="1"/>
  <c r="CE25" i="1"/>
  <c r="CD25" i="1"/>
  <c r="BK25" i="1"/>
  <c r="BQ25" i="1"/>
  <c r="BR25" i="1"/>
  <c r="BS25" i="1"/>
  <c r="CC25" i="1"/>
  <c r="CB25" i="1"/>
  <c r="BJ25" i="1"/>
  <c r="BN25" i="1"/>
  <c r="BO25" i="1"/>
  <c r="BP25" i="1"/>
  <c r="CA25" i="1"/>
  <c r="BZ25" i="1"/>
  <c r="AY25" i="1"/>
  <c r="AX25" i="1"/>
  <c r="U25" i="1"/>
  <c r="AW25" i="1"/>
  <c r="AV25" i="1"/>
  <c r="AU25" i="1"/>
  <c r="H24" i="1"/>
  <c r="AI24" i="1"/>
  <c r="BI24" i="1"/>
  <c r="BM24" i="1"/>
  <c r="BW24" i="1"/>
  <c r="BX24" i="1"/>
  <c r="BY24" i="1"/>
  <c r="CG24" i="1"/>
  <c r="CF24" i="1"/>
  <c r="BL24" i="1"/>
  <c r="BT24" i="1"/>
  <c r="BU24" i="1"/>
  <c r="BV24" i="1"/>
  <c r="CE24" i="1"/>
  <c r="CD24" i="1"/>
  <c r="BK24" i="1"/>
  <c r="BQ24" i="1"/>
  <c r="BR24" i="1"/>
  <c r="BS24" i="1"/>
  <c r="CC24" i="1"/>
  <c r="CB24" i="1"/>
  <c r="BJ24" i="1"/>
  <c r="BN24" i="1"/>
  <c r="BO24" i="1"/>
  <c r="BP24" i="1"/>
  <c r="CA24" i="1"/>
  <c r="BZ24" i="1"/>
  <c r="AY24" i="1"/>
  <c r="AX24" i="1"/>
  <c r="U24" i="1"/>
  <c r="AW24" i="1"/>
  <c r="AV24" i="1"/>
  <c r="AU24" i="1"/>
  <c r="AR24" i="1"/>
  <c r="AQ24" i="1"/>
  <c r="H23" i="1"/>
  <c r="AI23" i="1"/>
  <c r="BI23" i="1"/>
  <c r="BM23" i="1"/>
  <c r="BW23" i="1"/>
  <c r="BX23" i="1"/>
  <c r="BY23" i="1"/>
  <c r="CG23" i="1"/>
  <c r="CF23" i="1"/>
  <c r="BL23" i="1"/>
  <c r="BT23" i="1"/>
  <c r="BU23" i="1"/>
  <c r="BV23" i="1"/>
  <c r="CE23" i="1"/>
  <c r="CD23" i="1"/>
  <c r="BK23" i="1"/>
  <c r="BQ23" i="1"/>
  <c r="BR23" i="1"/>
  <c r="BS23" i="1"/>
  <c r="CC23" i="1"/>
  <c r="CB23" i="1"/>
  <c r="BJ23" i="1"/>
  <c r="BN23" i="1"/>
  <c r="BO23" i="1"/>
  <c r="BP23" i="1"/>
  <c r="CA23" i="1"/>
  <c r="BZ23" i="1"/>
  <c r="AY23" i="1"/>
  <c r="AX23" i="1"/>
  <c r="U23" i="1"/>
  <c r="AW23" i="1"/>
  <c r="AV23" i="1"/>
  <c r="AU23" i="1"/>
  <c r="AR23" i="1"/>
  <c r="AQ23" i="1"/>
  <c r="H22" i="1"/>
  <c r="AI22" i="1"/>
  <c r="BI22" i="1"/>
  <c r="BM22" i="1"/>
  <c r="BW22" i="1"/>
  <c r="BX22" i="1"/>
  <c r="BY22" i="1"/>
  <c r="CG22" i="1"/>
  <c r="CF22" i="1"/>
  <c r="BL22" i="1"/>
  <c r="BT22" i="1"/>
  <c r="BU22" i="1"/>
  <c r="BV22" i="1"/>
  <c r="CE22" i="1"/>
  <c r="CD22" i="1"/>
  <c r="BK22" i="1"/>
  <c r="BQ22" i="1"/>
  <c r="BR22" i="1"/>
  <c r="BS22" i="1"/>
  <c r="CC22" i="1"/>
  <c r="CB22" i="1"/>
  <c r="BJ22" i="1"/>
  <c r="BN22" i="1"/>
  <c r="BO22" i="1"/>
  <c r="BP22" i="1"/>
  <c r="CA22" i="1"/>
  <c r="BZ22" i="1"/>
  <c r="AY22" i="1"/>
  <c r="AX22" i="1"/>
  <c r="U22" i="1"/>
  <c r="AW22" i="1"/>
  <c r="AV22" i="1"/>
  <c r="AU22" i="1"/>
  <c r="AR22" i="1"/>
  <c r="AQ22" i="1"/>
  <c r="H21" i="1"/>
  <c r="AI21" i="1"/>
  <c r="BI21" i="1"/>
  <c r="BM21" i="1"/>
  <c r="BW21" i="1"/>
  <c r="BX21" i="1"/>
  <c r="BY21" i="1"/>
  <c r="CG21" i="1"/>
  <c r="CF21" i="1"/>
  <c r="BL21" i="1"/>
  <c r="BT21" i="1"/>
  <c r="BU21" i="1"/>
  <c r="BV21" i="1"/>
  <c r="CE21" i="1"/>
  <c r="CD21" i="1"/>
  <c r="BK21" i="1"/>
  <c r="BQ21" i="1"/>
  <c r="BR21" i="1"/>
  <c r="BS21" i="1"/>
  <c r="CC21" i="1"/>
  <c r="CB21" i="1"/>
  <c r="BJ21" i="1"/>
  <c r="BN21" i="1"/>
  <c r="BO21" i="1"/>
  <c r="BP21" i="1"/>
  <c r="CA21" i="1"/>
  <c r="BZ21" i="1"/>
  <c r="AY21" i="1"/>
  <c r="AX21" i="1"/>
  <c r="U21" i="1"/>
  <c r="AW21" i="1"/>
  <c r="AV21" i="1"/>
  <c r="AU21" i="1"/>
  <c r="AR21" i="1"/>
  <c r="AQ21" i="1"/>
  <c r="H20" i="1"/>
  <c r="AI20" i="1"/>
  <c r="BI20" i="1"/>
  <c r="BM20" i="1"/>
  <c r="BW20" i="1"/>
  <c r="BX20" i="1"/>
  <c r="BY20" i="1"/>
  <c r="CG20" i="1"/>
  <c r="CF20" i="1"/>
  <c r="BL20" i="1"/>
  <c r="BT20" i="1"/>
  <c r="BU20" i="1"/>
  <c r="BV20" i="1"/>
  <c r="CE20" i="1"/>
  <c r="CD20" i="1"/>
  <c r="BK20" i="1"/>
  <c r="BQ20" i="1"/>
  <c r="BR20" i="1"/>
  <c r="BS20" i="1"/>
  <c r="CC20" i="1"/>
  <c r="CB20" i="1"/>
  <c r="BJ20" i="1"/>
  <c r="BN20" i="1"/>
  <c r="BO20" i="1"/>
  <c r="BP20" i="1"/>
  <c r="CA20" i="1"/>
  <c r="BZ20" i="1"/>
  <c r="AY20" i="1"/>
  <c r="AX20" i="1"/>
  <c r="U20" i="1"/>
  <c r="AW20" i="1"/>
  <c r="AV20" i="1"/>
  <c r="AU20" i="1"/>
  <c r="AR20" i="1"/>
  <c r="AQ20" i="1"/>
  <c r="H19" i="1"/>
  <c r="AI19" i="1"/>
  <c r="BI19" i="1"/>
  <c r="BM19" i="1"/>
  <c r="BW19" i="1"/>
  <c r="BX19" i="1"/>
  <c r="BY19" i="1"/>
  <c r="CG19" i="1"/>
  <c r="CF19" i="1"/>
  <c r="BL19" i="1"/>
  <c r="BT19" i="1"/>
  <c r="BU19" i="1"/>
  <c r="BV19" i="1"/>
  <c r="CE19" i="1"/>
  <c r="CD19" i="1"/>
  <c r="BK19" i="1"/>
  <c r="BQ19" i="1"/>
  <c r="BR19" i="1"/>
  <c r="BS19" i="1"/>
  <c r="CC19" i="1"/>
  <c r="CB19" i="1"/>
  <c r="BJ19" i="1"/>
  <c r="BN19" i="1"/>
  <c r="BO19" i="1"/>
  <c r="BP19" i="1"/>
  <c r="CA19" i="1"/>
  <c r="BZ19" i="1"/>
  <c r="AY19" i="1"/>
  <c r="AX19" i="1"/>
  <c r="U19" i="1"/>
  <c r="AW19" i="1"/>
  <c r="AV19" i="1"/>
  <c r="AU19" i="1"/>
  <c r="AR19" i="1"/>
  <c r="AQ19" i="1"/>
  <c r="H18" i="1"/>
  <c r="AI18" i="1"/>
  <c r="BI18" i="1"/>
  <c r="BM18" i="1"/>
  <c r="BW18" i="1"/>
  <c r="BX18" i="1"/>
  <c r="BY18" i="1"/>
  <c r="CG18" i="1"/>
  <c r="CF18" i="1"/>
  <c r="BL18" i="1"/>
  <c r="BT18" i="1"/>
  <c r="BU18" i="1"/>
  <c r="BV18" i="1"/>
  <c r="CE18" i="1"/>
  <c r="CD18" i="1"/>
  <c r="BK18" i="1"/>
  <c r="BQ18" i="1"/>
  <c r="BR18" i="1"/>
  <c r="BS18" i="1"/>
  <c r="CC18" i="1"/>
  <c r="CB18" i="1"/>
  <c r="BJ18" i="1"/>
  <c r="BN18" i="1"/>
  <c r="BO18" i="1"/>
  <c r="BP18" i="1"/>
  <c r="CA18" i="1"/>
  <c r="BZ18" i="1"/>
  <c r="AY18" i="1"/>
  <c r="AX18" i="1"/>
  <c r="AW18" i="1"/>
  <c r="AV18" i="1"/>
  <c r="AU18" i="1"/>
  <c r="AR18" i="1"/>
  <c r="AQ18" i="1"/>
  <c r="H17" i="1"/>
  <c r="AI17" i="1"/>
  <c r="BI17" i="1"/>
  <c r="BM17" i="1"/>
  <c r="BW17" i="1"/>
  <c r="BX17" i="1"/>
  <c r="BY17" i="1"/>
  <c r="CG17" i="1"/>
  <c r="CF17" i="1"/>
  <c r="BL17" i="1"/>
  <c r="BT17" i="1"/>
  <c r="BU17" i="1"/>
  <c r="BV17" i="1"/>
  <c r="CE17" i="1"/>
  <c r="CD17" i="1"/>
  <c r="BK17" i="1"/>
  <c r="BQ17" i="1"/>
  <c r="BR17" i="1"/>
  <c r="BS17" i="1"/>
  <c r="CC17" i="1"/>
  <c r="CB17" i="1"/>
  <c r="BJ17" i="1"/>
  <c r="BN17" i="1"/>
  <c r="BO17" i="1"/>
  <c r="BP17" i="1"/>
  <c r="CA17" i="1"/>
  <c r="BZ17" i="1"/>
  <c r="AY17" i="1"/>
  <c r="AX17" i="1"/>
  <c r="U17" i="1"/>
  <c r="AW17" i="1"/>
  <c r="AV17" i="1"/>
  <c r="AU17" i="1"/>
  <c r="AR17" i="1"/>
  <c r="AQ17" i="1"/>
  <c r="H16" i="1"/>
  <c r="AI16" i="1"/>
  <c r="BI16" i="1"/>
  <c r="BM16" i="1"/>
  <c r="BW16" i="1"/>
  <c r="BX16" i="1"/>
  <c r="BY16" i="1"/>
  <c r="CG16" i="1"/>
  <c r="CF16" i="1"/>
  <c r="BL16" i="1"/>
  <c r="BT16" i="1"/>
  <c r="BU16" i="1"/>
  <c r="BV16" i="1"/>
  <c r="CE16" i="1"/>
  <c r="CD16" i="1"/>
  <c r="BK16" i="1"/>
  <c r="BQ16" i="1"/>
  <c r="BR16" i="1"/>
  <c r="BS16" i="1"/>
  <c r="CC16" i="1"/>
  <c r="CB16" i="1"/>
  <c r="BJ16" i="1"/>
  <c r="BN16" i="1"/>
  <c r="BO16" i="1"/>
  <c r="BP16" i="1"/>
  <c r="CA16" i="1"/>
  <c r="BZ16" i="1"/>
  <c r="AY16" i="1"/>
  <c r="AX16" i="1"/>
  <c r="U16" i="1"/>
  <c r="AW16" i="1"/>
  <c r="AV16" i="1"/>
  <c r="AU16" i="1"/>
  <c r="AR16" i="1"/>
  <c r="AQ16" i="1"/>
  <c r="H15" i="1"/>
  <c r="AI15" i="1"/>
  <c r="BI15" i="1"/>
  <c r="BM15" i="1"/>
  <c r="BW15" i="1"/>
  <c r="BX15" i="1"/>
  <c r="BY15" i="1"/>
  <c r="CG15" i="1"/>
  <c r="CF15" i="1"/>
  <c r="BL15" i="1"/>
  <c r="BT15" i="1"/>
  <c r="BU15" i="1"/>
  <c r="BV15" i="1"/>
  <c r="CE15" i="1"/>
  <c r="CD15" i="1"/>
  <c r="BK15" i="1"/>
  <c r="BQ15" i="1"/>
  <c r="BR15" i="1"/>
  <c r="BS15" i="1"/>
  <c r="CC15" i="1"/>
  <c r="CB15" i="1"/>
  <c r="BJ15" i="1"/>
  <c r="BN15" i="1"/>
  <c r="BO15" i="1"/>
  <c r="BP15" i="1"/>
  <c r="CA15" i="1"/>
  <c r="BZ15" i="1"/>
  <c r="AY15" i="1"/>
  <c r="AX15" i="1"/>
  <c r="U15" i="1"/>
  <c r="AW15" i="1"/>
  <c r="AV15" i="1"/>
  <c r="AU15" i="1"/>
  <c r="AR15" i="1"/>
  <c r="AQ15" i="1"/>
  <c r="H14" i="1"/>
  <c r="AI14" i="1"/>
  <c r="BI14" i="1"/>
  <c r="BM14" i="1"/>
  <c r="BW14" i="1"/>
  <c r="BX14" i="1"/>
  <c r="BY14" i="1"/>
  <c r="CG14" i="1"/>
  <c r="CF14" i="1"/>
  <c r="BL14" i="1"/>
  <c r="BT14" i="1"/>
  <c r="BU14" i="1"/>
  <c r="BV14" i="1"/>
  <c r="CE14" i="1"/>
  <c r="CD14" i="1"/>
  <c r="BK14" i="1"/>
  <c r="BQ14" i="1"/>
  <c r="BR14" i="1"/>
  <c r="BS14" i="1"/>
  <c r="CC14" i="1"/>
  <c r="CB14" i="1"/>
  <c r="BJ14" i="1"/>
  <c r="BN14" i="1"/>
  <c r="BO14" i="1"/>
  <c r="BP14" i="1"/>
  <c r="CA14" i="1"/>
  <c r="BZ14" i="1"/>
  <c r="AY14" i="1"/>
  <c r="AX14" i="1"/>
  <c r="U14" i="1"/>
  <c r="AW14" i="1"/>
  <c r="AV14" i="1"/>
  <c r="AU14" i="1"/>
  <c r="AR14" i="1"/>
  <c r="AQ14" i="1"/>
  <c r="H13" i="1"/>
  <c r="AI13" i="1"/>
  <c r="BI13" i="1"/>
  <c r="BM13" i="1"/>
  <c r="BW13" i="1"/>
  <c r="BX13" i="1"/>
  <c r="BY13" i="1"/>
  <c r="CG13" i="1"/>
  <c r="CF13" i="1"/>
  <c r="BL13" i="1"/>
  <c r="BT13" i="1"/>
  <c r="BU13" i="1"/>
  <c r="BV13" i="1"/>
  <c r="CE13" i="1"/>
  <c r="CD13" i="1"/>
  <c r="BK13" i="1"/>
  <c r="BQ13" i="1"/>
  <c r="BR13" i="1"/>
  <c r="BS13" i="1"/>
  <c r="CC13" i="1"/>
  <c r="CB13" i="1"/>
  <c r="BJ13" i="1"/>
  <c r="BN13" i="1"/>
  <c r="BO13" i="1"/>
  <c r="BP13" i="1"/>
  <c r="CA13" i="1"/>
  <c r="BZ13" i="1"/>
  <c r="AY13" i="1"/>
  <c r="AX13" i="1"/>
  <c r="U13" i="1"/>
  <c r="AW13" i="1"/>
  <c r="AV13" i="1"/>
  <c r="AU13" i="1"/>
  <c r="AR13" i="1"/>
  <c r="AQ13" i="1"/>
  <c r="H12" i="1"/>
  <c r="AI12" i="1"/>
  <c r="BI12" i="1"/>
  <c r="BM12" i="1"/>
  <c r="BW12" i="1"/>
  <c r="BX12" i="1"/>
  <c r="BY12" i="1"/>
  <c r="CG12" i="1"/>
  <c r="CF12" i="1"/>
  <c r="BL12" i="1"/>
  <c r="BT12" i="1"/>
  <c r="BU12" i="1"/>
  <c r="BV12" i="1"/>
  <c r="CE12" i="1"/>
  <c r="CD12" i="1"/>
  <c r="BK12" i="1"/>
  <c r="BQ12" i="1"/>
  <c r="BR12" i="1"/>
  <c r="BS12" i="1"/>
  <c r="CC12" i="1"/>
  <c r="CB12" i="1"/>
  <c r="BJ12" i="1"/>
  <c r="BN12" i="1"/>
  <c r="BO12" i="1"/>
  <c r="BP12" i="1"/>
  <c r="CA12" i="1"/>
  <c r="BZ12" i="1"/>
  <c r="AY12" i="1"/>
  <c r="AX12" i="1"/>
  <c r="U12" i="1"/>
  <c r="AW12" i="1"/>
  <c r="AV12" i="1"/>
  <c r="AU12" i="1"/>
  <c r="AR12" i="1"/>
  <c r="AQ12" i="1"/>
  <c r="BI11" i="1"/>
  <c r="BM11" i="1"/>
  <c r="BW11" i="1"/>
  <c r="BX11" i="1"/>
  <c r="BY11" i="1"/>
  <c r="CG11" i="1"/>
  <c r="CF11" i="1"/>
  <c r="BL11" i="1"/>
  <c r="BT11" i="1"/>
  <c r="BU11" i="1"/>
  <c r="BV11" i="1"/>
  <c r="CE11" i="1"/>
  <c r="CD11" i="1"/>
  <c r="BK11" i="1"/>
  <c r="BQ11" i="1"/>
  <c r="BR11" i="1"/>
  <c r="BS11" i="1"/>
  <c r="CC11" i="1"/>
  <c r="CB11" i="1"/>
  <c r="BJ11" i="1"/>
  <c r="BN11" i="1"/>
  <c r="BO11" i="1"/>
  <c r="BP11" i="1"/>
  <c r="CA11" i="1"/>
  <c r="BZ11" i="1"/>
  <c r="AY11" i="1"/>
  <c r="AX11" i="1"/>
  <c r="U11" i="1"/>
  <c r="AW11" i="1"/>
  <c r="AV11" i="1"/>
  <c r="AU11" i="1"/>
  <c r="BI10" i="1"/>
  <c r="BM10" i="1"/>
  <c r="BW10" i="1"/>
  <c r="BX10" i="1"/>
  <c r="BY10" i="1"/>
  <c r="CG10" i="1"/>
  <c r="CF10" i="1"/>
  <c r="BL10" i="1"/>
  <c r="BT10" i="1"/>
  <c r="BU10" i="1"/>
  <c r="BV10" i="1"/>
  <c r="CE10" i="1"/>
  <c r="CD10" i="1"/>
  <c r="BK10" i="1"/>
  <c r="BQ10" i="1"/>
  <c r="BR10" i="1"/>
  <c r="BS10" i="1"/>
  <c r="CC10" i="1"/>
  <c r="CB10" i="1"/>
  <c r="BJ10" i="1"/>
  <c r="BN10" i="1"/>
  <c r="BO10" i="1"/>
  <c r="BP10" i="1"/>
  <c r="CA10" i="1"/>
  <c r="BZ10" i="1"/>
  <c r="AY10" i="1"/>
  <c r="AX10" i="1"/>
  <c r="U10" i="1"/>
  <c r="AW10" i="1"/>
  <c r="AV10" i="1"/>
  <c r="AU10" i="1"/>
  <c r="H9" i="1"/>
  <c r="AI9" i="1"/>
  <c r="BI9" i="1"/>
  <c r="BM9" i="1"/>
  <c r="BW9" i="1"/>
  <c r="BX9" i="1"/>
  <c r="BY9" i="1"/>
  <c r="CG9" i="1"/>
  <c r="CF9" i="1"/>
  <c r="BL9" i="1"/>
  <c r="BT9" i="1"/>
  <c r="BU9" i="1"/>
  <c r="BV9" i="1"/>
  <c r="CE9" i="1"/>
  <c r="CD9" i="1"/>
  <c r="BK9" i="1"/>
  <c r="BQ9" i="1"/>
  <c r="BR9" i="1"/>
  <c r="BS9" i="1"/>
  <c r="CC9" i="1"/>
  <c r="CB9" i="1"/>
  <c r="BJ9" i="1"/>
  <c r="BN9" i="1"/>
  <c r="BO9" i="1"/>
  <c r="BP9" i="1"/>
  <c r="CA9" i="1"/>
  <c r="BZ9" i="1"/>
  <c r="AY9" i="1"/>
  <c r="AX9" i="1"/>
  <c r="U9" i="1"/>
  <c r="AW9" i="1"/>
  <c r="AV9" i="1"/>
  <c r="AU9" i="1"/>
  <c r="AR9" i="1"/>
  <c r="AQ9" i="1"/>
  <c r="H8" i="1"/>
  <c r="AI8" i="1"/>
  <c r="BI8" i="1"/>
  <c r="BM8" i="1"/>
  <c r="BW8" i="1"/>
  <c r="BX8" i="1"/>
  <c r="BY8" i="1"/>
  <c r="CG8" i="1"/>
  <c r="CF8" i="1"/>
  <c r="BL8" i="1"/>
  <c r="BT8" i="1"/>
  <c r="BU8" i="1"/>
  <c r="BV8" i="1"/>
  <c r="CE8" i="1"/>
  <c r="CD8" i="1"/>
  <c r="BK8" i="1"/>
  <c r="BQ8" i="1"/>
  <c r="BR8" i="1"/>
  <c r="BS8" i="1"/>
  <c r="CC8" i="1"/>
  <c r="CB8" i="1"/>
  <c r="BJ8" i="1"/>
  <c r="BN8" i="1"/>
  <c r="BO8" i="1"/>
  <c r="BP8" i="1"/>
  <c r="CA8" i="1"/>
  <c r="BZ8" i="1"/>
  <c r="AY8" i="1"/>
  <c r="AX8" i="1"/>
  <c r="U8" i="1"/>
  <c r="AW8" i="1"/>
  <c r="AV8" i="1"/>
  <c r="AU8" i="1"/>
  <c r="AR8" i="1"/>
  <c r="AQ8" i="1"/>
  <c r="BI7" i="1"/>
  <c r="BM7" i="1"/>
  <c r="BW7" i="1"/>
  <c r="BX7" i="1"/>
  <c r="BY7" i="1"/>
  <c r="CG7" i="1"/>
  <c r="CF7" i="1"/>
  <c r="BL7" i="1"/>
  <c r="BT7" i="1"/>
  <c r="BU7" i="1"/>
  <c r="BV7" i="1"/>
  <c r="CE7" i="1"/>
  <c r="CD7" i="1"/>
  <c r="BK7" i="1"/>
  <c r="BQ7" i="1"/>
  <c r="BR7" i="1"/>
  <c r="BS7" i="1"/>
  <c r="CC7" i="1"/>
  <c r="CB7" i="1"/>
  <c r="BJ7" i="1"/>
  <c r="BN7" i="1"/>
  <c r="BO7" i="1"/>
  <c r="BP7" i="1"/>
  <c r="CA7" i="1"/>
  <c r="BZ7" i="1"/>
  <c r="AY7" i="1"/>
  <c r="AX7" i="1"/>
  <c r="U7" i="1"/>
  <c r="AW7" i="1"/>
  <c r="AV7" i="1"/>
  <c r="AU7" i="1"/>
  <c r="BI6" i="1"/>
  <c r="BM6" i="1"/>
  <c r="BW6" i="1"/>
  <c r="BX6" i="1"/>
  <c r="BY6" i="1"/>
  <c r="CG6" i="1"/>
  <c r="CF6" i="1"/>
  <c r="BL6" i="1"/>
  <c r="BT6" i="1"/>
  <c r="BU6" i="1"/>
  <c r="BV6" i="1"/>
  <c r="CE6" i="1"/>
  <c r="CD6" i="1"/>
  <c r="BK6" i="1"/>
  <c r="BQ6" i="1"/>
  <c r="BR6" i="1"/>
  <c r="BS6" i="1"/>
  <c r="CC6" i="1"/>
  <c r="CB6" i="1"/>
  <c r="BJ6" i="1"/>
  <c r="BN6" i="1"/>
  <c r="BO6" i="1"/>
  <c r="BP6" i="1"/>
  <c r="CA6" i="1"/>
  <c r="BZ6" i="1"/>
  <c r="AY6" i="1"/>
  <c r="AX6" i="1"/>
  <c r="U6" i="1"/>
  <c r="AW6" i="1"/>
  <c r="AV6" i="1"/>
  <c r="AU6" i="1"/>
  <c r="AG750" i="1"/>
  <c r="AF750" i="1"/>
  <c r="AE750" i="1"/>
  <c r="AH749" i="1"/>
  <c r="AG749" i="1"/>
  <c r="AF749" i="1"/>
  <c r="AE749" i="1"/>
  <c r="AH748" i="1"/>
  <c r="AG748" i="1"/>
  <c r="AF748" i="1"/>
  <c r="AE748" i="1"/>
  <c r="AH747" i="1"/>
  <c r="AG747" i="1"/>
  <c r="AF747" i="1"/>
  <c r="AE747" i="1"/>
  <c r="AH746" i="1"/>
  <c r="AG746" i="1"/>
  <c r="AF746" i="1"/>
  <c r="AE746" i="1"/>
  <c r="AH745" i="1"/>
  <c r="AG745" i="1"/>
  <c r="AF745" i="1"/>
  <c r="AE745" i="1"/>
  <c r="AH744" i="1"/>
  <c r="AG744" i="1"/>
  <c r="AF744" i="1"/>
  <c r="AE744" i="1"/>
  <c r="AH743" i="1"/>
  <c r="AG743" i="1"/>
  <c r="AF743" i="1"/>
  <c r="AE743" i="1"/>
  <c r="AH742" i="1"/>
  <c r="AG742" i="1"/>
  <c r="AF742" i="1"/>
  <c r="AE742" i="1"/>
  <c r="AH741" i="1"/>
  <c r="AG741" i="1"/>
  <c r="AF741" i="1"/>
  <c r="AE741" i="1"/>
  <c r="AH740" i="1"/>
  <c r="AG740" i="1"/>
  <c r="AF740" i="1"/>
  <c r="AE740" i="1"/>
  <c r="AH739" i="1"/>
  <c r="AG739" i="1"/>
  <c r="AF739" i="1"/>
  <c r="AE739" i="1"/>
  <c r="AH738" i="1"/>
  <c r="AG738" i="1"/>
  <c r="AF738" i="1"/>
  <c r="AE738" i="1"/>
  <c r="AH737" i="1"/>
  <c r="AG737" i="1"/>
  <c r="AF737" i="1"/>
  <c r="AE737" i="1"/>
  <c r="AH736" i="1"/>
  <c r="AG736" i="1"/>
  <c r="AF736" i="1"/>
  <c r="AE736" i="1"/>
  <c r="AH735" i="1"/>
  <c r="AG735" i="1"/>
  <c r="AF735" i="1"/>
  <c r="AE735" i="1"/>
  <c r="AH734" i="1"/>
  <c r="AG734" i="1"/>
  <c r="AF734" i="1"/>
  <c r="AE734" i="1"/>
  <c r="AH733" i="1"/>
  <c r="AG733" i="1"/>
  <c r="AF733" i="1"/>
  <c r="AE733" i="1"/>
  <c r="AH732" i="1"/>
  <c r="AG732" i="1"/>
  <c r="AF732" i="1"/>
  <c r="AE732" i="1"/>
  <c r="AH731" i="1"/>
  <c r="AG731" i="1"/>
  <c r="AF731" i="1"/>
  <c r="AE731" i="1"/>
  <c r="AH730" i="1"/>
  <c r="AG730" i="1"/>
  <c r="AF730" i="1"/>
  <c r="AE730" i="1"/>
  <c r="AH729" i="1"/>
  <c r="AG729" i="1"/>
  <c r="AF729" i="1"/>
  <c r="AE729" i="1"/>
  <c r="AH728" i="1"/>
  <c r="AG728" i="1"/>
  <c r="AF728" i="1"/>
  <c r="AE728" i="1"/>
  <c r="AG727" i="1"/>
  <c r="AF727" i="1"/>
  <c r="AE727" i="1"/>
  <c r="AH726" i="1"/>
  <c r="AG726" i="1"/>
  <c r="AF726" i="1"/>
  <c r="AE726" i="1"/>
  <c r="AH725" i="1"/>
  <c r="AG725" i="1"/>
  <c r="AF725" i="1"/>
  <c r="AE725" i="1"/>
  <c r="AH724" i="1"/>
  <c r="AG724" i="1"/>
  <c r="AF724" i="1"/>
  <c r="AE724" i="1"/>
  <c r="AH723" i="1"/>
  <c r="AG723" i="1"/>
  <c r="AF723" i="1"/>
  <c r="AE723" i="1"/>
  <c r="AH722" i="1"/>
  <c r="AG722" i="1"/>
  <c r="AF722" i="1"/>
  <c r="AE722" i="1"/>
  <c r="AH721" i="1"/>
  <c r="AG721" i="1"/>
  <c r="AF721" i="1"/>
  <c r="AE721" i="1"/>
  <c r="AH720" i="1"/>
  <c r="AG720" i="1"/>
  <c r="AF720" i="1"/>
  <c r="AE720" i="1"/>
  <c r="AH719" i="1"/>
  <c r="AG719" i="1"/>
  <c r="AF719" i="1"/>
  <c r="AE719" i="1"/>
  <c r="AH718" i="1"/>
  <c r="AG718" i="1"/>
  <c r="AF718" i="1"/>
  <c r="AE718" i="1"/>
  <c r="AH717" i="1"/>
  <c r="AG717" i="1"/>
  <c r="AF717" i="1"/>
  <c r="AE717" i="1"/>
  <c r="AH716" i="1"/>
  <c r="AG716" i="1"/>
  <c r="AF716" i="1"/>
  <c r="AE716" i="1"/>
  <c r="AH715" i="1"/>
  <c r="AG715" i="1"/>
  <c r="AF715" i="1"/>
  <c r="AE715" i="1"/>
  <c r="AH714" i="1"/>
  <c r="AG714" i="1"/>
  <c r="AF714" i="1"/>
  <c r="AE714" i="1"/>
  <c r="AH713" i="1"/>
  <c r="AG713" i="1"/>
  <c r="AF713" i="1"/>
  <c r="AE713" i="1"/>
  <c r="AH712" i="1"/>
  <c r="AG712" i="1"/>
  <c r="AF712" i="1"/>
  <c r="AE712" i="1"/>
  <c r="AH711" i="1"/>
  <c r="AG711" i="1"/>
  <c r="AF711" i="1"/>
  <c r="AE711" i="1"/>
  <c r="AH710" i="1"/>
  <c r="AG710" i="1"/>
  <c r="AF710" i="1"/>
  <c r="AE710" i="1"/>
  <c r="AH709" i="1"/>
  <c r="AG709" i="1"/>
  <c r="AF709" i="1"/>
  <c r="AE709" i="1"/>
  <c r="AH708" i="1"/>
  <c r="AG708" i="1"/>
  <c r="AF708" i="1"/>
  <c r="AE708" i="1"/>
  <c r="AH707" i="1"/>
  <c r="AG707" i="1"/>
  <c r="AF707" i="1"/>
  <c r="AE707" i="1"/>
  <c r="AG706" i="1"/>
  <c r="AF706" i="1"/>
  <c r="AE706" i="1"/>
  <c r="AH705" i="1"/>
  <c r="AG705" i="1"/>
  <c r="AF705" i="1"/>
  <c r="AE705" i="1"/>
  <c r="AH704" i="1"/>
  <c r="AG704" i="1"/>
  <c r="AF704" i="1"/>
  <c r="AE704" i="1"/>
  <c r="AH703" i="1"/>
  <c r="AG703" i="1"/>
  <c r="AF703" i="1"/>
  <c r="AE703" i="1"/>
  <c r="AH702" i="1"/>
  <c r="AG702" i="1"/>
  <c r="AF702" i="1"/>
  <c r="AE702" i="1"/>
  <c r="AH701" i="1"/>
  <c r="AG701" i="1"/>
  <c r="AF701" i="1"/>
  <c r="AE701" i="1"/>
  <c r="AH700" i="1"/>
  <c r="AG700" i="1"/>
  <c r="AF700" i="1"/>
  <c r="AE700" i="1"/>
  <c r="AH699" i="1"/>
  <c r="AG699" i="1"/>
  <c r="AF699" i="1"/>
  <c r="AE699" i="1"/>
  <c r="AH698" i="1"/>
  <c r="AG698" i="1"/>
  <c r="AF698" i="1"/>
  <c r="AE698" i="1"/>
  <c r="AH697" i="1"/>
  <c r="AG697" i="1"/>
  <c r="AF697" i="1"/>
  <c r="AE697" i="1"/>
  <c r="AH696" i="1"/>
  <c r="AG696" i="1"/>
  <c r="AF696" i="1"/>
  <c r="AE696" i="1"/>
  <c r="AH695" i="1"/>
  <c r="AG695" i="1"/>
  <c r="AF695" i="1"/>
  <c r="AE695" i="1"/>
  <c r="AG694" i="1"/>
  <c r="AF694" i="1"/>
  <c r="AE694" i="1"/>
  <c r="AG693" i="1"/>
  <c r="AF693" i="1"/>
  <c r="AE693" i="1"/>
  <c r="AH692" i="1"/>
  <c r="AG692" i="1"/>
  <c r="AF692" i="1"/>
  <c r="AE692" i="1"/>
  <c r="AG691" i="1"/>
  <c r="AF691" i="1"/>
  <c r="AE691" i="1"/>
  <c r="AG690" i="1"/>
  <c r="AF690" i="1"/>
  <c r="AE690" i="1"/>
  <c r="AH689" i="1"/>
  <c r="AG689" i="1"/>
  <c r="AF689" i="1"/>
  <c r="AE689" i="1"/>
  <c r="AH688" i="1"/>
  <c r="AG688" i="1"/>
  <c r="AF688" i="1"/>
  <c r="AE688" i="1"/>
  <c r="AH687" i="1"/>
  <c r="AG687" i="1"/>
  <c r="AF687" i="1"/>
  <c r="AE687" i="1"/>
  <c r="AG686" i="1"/>
  <c r="AF686" i="1"/>
  <c r="AE686" i="1"/>
  <c r="AH685" i="1"/>
  <c r="AG685" i="1"/>
  <c r="AF685" i="1"/>
  <c r="AE685" i="1"/>
  <c r="AH684" i="1"/>
  <c r="AG684" i="1"/>
  <c r="AF684" i="1"/>
  <c r="AE684" i="1"/>
  <c r="AH683" i="1"/>
  <c r="AG683" i="1"/>
  <c r="AF683" i="1"/>
  <c r="AE683" i="1"/>
  <c r="AG682" i="1"/>
  <c r="AF682" i="1"/>
  <c r="AE682" i="1"/>
  <c r="AH681" i="1"/>
  <c r="AG681" i="1"/>
  <c r="AF681" i="1"/>
  <c r="AE681" i="1"/>
  <c r="AG680" i="1"/>
  <c r="AF680" i="1"/>
  <c r="AE680" i="1"/>
  <c r="AG679" i="1"/>
  <c r="AF679" i="1"/>
  <c r="AE679" i="1"/>
  <c r="AG678" i="1"/>
  <c r="AF678" i="1"/>
  <c r="AE678" i="1"/>
  <c r="AG677" i="1"/>
  <c r="AF677" i="1"/>
  <c r="AE677" i="1"/>
  <c r="AH676" i="1"/>
  <c r="AG676" i="1"/>
  <c r="AF676" i="1"/>
  <c r="AE676" i="1"/>
  <c r="AG675" i="1"/>
  <c r="AF675" i="1"/>
  <c r="AE675" i="1"/>
  <c r="AH674" i="1"/>
  <c r="AG674" i="1"/>
  <c r="AF674" i="1"/>
  <c r="AE674" i="1"/>
  <c r="AH673" i="1"/>
  <c r="AG673" i="1"/>
  <c r="AF673" i="1"/>
  <c r="AE673" i="1"/>
  <c r="AG672" i="1"/>
  <c r="AF672" i="1"/>
  <c r="AE672" i="1"/>
  <c r="AH671" i="1"/>
  <c r="AG671" i="1"/>
  <c r="AF671" i="1"/>
  <c r="AE671" i="1"/>
  <c r="AG670" i="1"/>
  <c r="AF670" i="1"/>
  <c r="AE670" i="1"/>
  <c r="AH669" i="1"/>
  <c r="AG669" i="1"/>
  <c r="AF669" i="1"/>
  <c r="AE669" i="1"/>
  <c r="AG668" i="1"/>
  <c r="AF668" i="1"/>
  <c r="AE668" i="1"/>
  <c r="AH667" i="1"/>
  <c r="AG667" i="1"/>
  <c r="AF667" i="1"/>
  <c r="AE667" i="1"/>
  <c r="AG666" i="1"/>
  <c r="AF666" i="1"/>
  <c r="AE666" i="1"/>
  <c r="AG665" i="1"/>
  <c r="AF665" i="1"/>
  <c r="AE665" i="1"/>
  <c r="AG664" i="1"/>
  <c r="AF664" i="1"/>
  <c r="AE664" i="1"/>
  <c r="AG663" i="1"/>
  <c r="AF663" i="1"/>
  <c r="AE663" i="1"/>
  <c r="AH662" i="1"/>
  <c r="AG662" i="1"/>
  <c r="AF662" i="1"/>
  <c r="AE662" i="1"/>
  <c r="AH661" i="1"/>
  <c r="AG661" i="1"/>
  <c r="AF661" i="1"/>
  <c r="AE661" i="1"/>
  <c r="AH660" i="1"/>
  <c r="AG660" i="1"/>
  <c r="AF660" i="1"/>
  <c r="AE660" i="1"/>
  <c r="AG659" i="1"/>
  <c r="AF659" i="1"/>
  <c r="AE659" i="1"/>
  <c r="AH658" i="1"/>
  <c r="AG658" i="1"/>
  <c r="AF658" i="1"/>
  <c r="AE658" i="1"/>
  <c r="AG657" i="1"/>
  <c r="AF657" i="1"/>
  <c r="AE657" i="1"/>
  <c r="AH656" i="1"/>
  <c r="AG656" i="1"/>
  <c r="AF656" i="1"/>
  <c r="AE656" i="1"/>
  <c r="AG655" i="1"/>
  <c r="AF655" i="1"/>
  <c r="AE655" i="1"/>
  <c r="AH654" i="1"/>
  <c r="AG654" i="1"/>
  <c r="AF654" i="1"/>
  <c r="AE654" i="1"/>
  <c r="AH653" i="1"/>
  <c r="AG653" i="1"/>
  <c r="AF653" i="1"/>
  <c r="AE653" i="1"/>
  <c r="AH652" i="1"/>
  <c r="AG652" i="1"/>
  <c r="AF652" i="1"/>
  <c r="AE652" i="1"/>
  <c r="AH651" i="1"/>
  <c r="AG651" i="1"/>
  <c r="AF651" i="1"/>
  <c r="AE651" i="1"/>
  <c r="AH650" i="1"/>
  <c r="AG650" i="1"/>
  <c r="AF650" i="1"/>
  <c r="AE650" i="1"/>
  <c r="AH649" i="1"/>
  <c r="AG649" i="1"/>
  <c r="AF649" i="1"/>
  <c r="AE649" i="1"/>
  <c r="AH648" i="1"/>
  <c r="AG648" i="1"/>
  <c r="AF648" i="1"/>
  <c r="AE648" i="1"/>
  <c r="AH647" i="1"/>
  <c r="AG647" i="1"/>
  <c r="AF647" i="1"/>
  <c r="AE647" i="1"/>
  <c r="AG646" i="1"/>
  <c r="AF646" i="1"/>
  <c r="AE646" i="1"/>
  <c r="AH645" i="1"/>
  <c r="AG645" i="1"/>
  <c r="AF645" i="1"/>
  <c r="AE645" i="1"/>
  <c r="AH644" i="1"/>
  <c r="AG644" i="1"/>
  <c r="AF644" i="1"/>
  <c r="AE644" i="1"/>
  <c r="AH643" i="1"/>
  <c r="AG643" i="1"/>
  <c r="AF643" i="1"/>
  <c r="AE643" i="1"/>
  <c r="AH642" i="1"/>
  <c r="AG642" i="1"/>
  <c r="AF642" i="1"/>
  <c r="AE642" i="1"/>
  <c r="AH641" i="1"/>
  <c r="AG641" i="1"/>
  <c r="AF641" i="1"/>
  <c r="AE641" i="1"/>
  <c r="AH640" i="1"/>
  <c r="AG640" i="1"/>
  <c r="AF640" i="1"/>
  <c r="AE640" i="1"/>
  <c r="AH639" i="1"/>
  <c r="AG639" i="1"/>
  <c r="AF639" i="1"/>
  <c r="AE639" i="1"/>
  <c r="AG638" i="1"/>
  <c r="AF638" i="1"/>
  <c r="AE638" i="1"/>
  <c r="AH637" i="1"/>
  <c r="AG637" i="1"/>
  <c r="AF637" i="1"/>
  <c r="AE637" i="1"/>
  <c r="AH636" i="1"/>
  <c r="AG636" i="1"/>
  <c r="AF636" i="1"/>
  <c r="AE636" i="1"/>
  <c r="AH635" i="1"/>
  <c r="AG635" i="1"/>
  <c r="AF635" i="1"/>
  <c r="AE635" i="1"/>
  <c r="AH634" i="1"/>
  <c r="AG634" i="1"/>
  <c r="AF634" i="1"/>
  <c r="AE634" i="1"/>
  <c r="AH633" i="1"/>
  <c r="AG633" i="1"/>
  <c r="AF633" i="1"/>
  <c r="AE633" i="1"/>
  <c r="AH632" i="1"/>
  <c r="AG632" i="1"/>
  <c r="AF632" i="1"/>
  <c r="AE632" i="1"/>
  <c r="AH631" i="1"/>
  <c r="AG631" i="1"/>
  <c r="AF631" i="1"/>
  <c r="AE631" i="1"/>
  <c r="AH630" i="1"/>
  <c r="AG630" i="1"/>
  <c r="AF630" i="1"/>
  <c r="AE630" i="1"/>
  <c r="AG629" i="1"/>
  <c r="AF629" i="1"/>
  <c r="AE629" i="1"/>
  <c r="AH628" i="1"/>
  <c r="AG628" i="1"/>
  <c r="AF628" i="1"/>
  <c r="AE628" i="1"/>
  <c r="AH627" i="1"/>
  <c r="AG627" i="1"/>
  <c r="AF627" i="1"/>
  <c r="AE627" i="1"/>
  <c r="AH626" i="1"/>
  <c r="AG626" i="1"/>
  <c r="AF626" i="1"/>
  <c r="AE626" i="1"/>
  <c r="AH625" i="1"/>
  <c r="AG625" i="1"/>
  <c r="AF625" i="1"/>
  <c r="AE625" i="1"/>
  <c r="AH624" i="1"/>
  <c r="AG624" i="1"/>
  <c r="AF624" i="1"/>
  <c r="AE624" i="1"/>
  <c r="AH623" i="1"/>
  <c r="AG623" i="1"/>
  <c r="AF623" i="1"/>
  <c r="AE623" i="1"/>
  <c r="AH622" i="1"/>
  <c r="AG622" i="1"/>
  <c r="AF622" i="1"/>
  <c r="AE622" i="1"/>
  <c r="AH621" i="1"/>
  <c r="AG621" i="1"/>
  <c r="AF621" i="1"/>
  <c r="AE621" i="1"/>
  <c r="AH620" i="1"/>
  <c r="AG620" i="1"/>
  <c r="AF620" i="1"/>
  <c r="AE620" i="1"/>
  <c r="AG619" i="1"/>
  <c r="AF619" i="1"/>
  <c r="AE619" i="1"/>
  <c r="AH618" i="1"/>
  <c r="AG618" i="1"/>
  <c r="AF618" i="1"/>
  <c r="AE618" i="1"/>
  <c r="AH617" i="1"/>
  <c r="AG617" i="1"/>
  <c r="AF617" i="1"/>
  <c r="AE617" i="1"/>
  <c r="AH616" i="1"/>
  <c r="AG616" i="1"/>
  <c r="AF616" i="1"/>
  <c r="AE616" i="1"/>
  <c r="AH615" i="1"/>
  <c r="AG615" i="1"/>
  <c r="AF615" i="1"/>
  <c r="AE615" i="1"/>
  <c r="AH614" i="1"/>
  <c r="AG614" i="1"/>
  <c r="AF614" i="1"/>
  <c r="AE614" i="1"/>
  <c r="AH613" i="1"/>
  <c r="AG613" i="1"/>
  <c r="AF613" i="1"/>
  <c r="AE613" i="1"/>
  <c r="AH612" i="1"/>
  <c r="AG612" i="1"/>
  <c r="AF612" i="1"/>
  <c r="AE612" i="1"/>
  <c r="AH611" i="1"/>
  <c r="AG611" i="1"/>
  <c r="AF611" i="1"/>
  <c r="AE611" i="1"/>
  <c r="AH610" i="1"/>
  <c r="AG610" i="1"/>
  <c r="AF610" i="1"/>
  <c r="AE610" i="1"/>
  <c r="AH609" i="1"/>
  <c r="AG609" i="1"/>
  <c r="AF609" i="1"/>
  <c r="AE609" i="1"/>
  <c r="AH608" i="1"/>
  <c r="AG608" i="1"/>
  <c r="AF608" i="1"/>
  <c r="AE608" i="1"/>
  <c r="AH607" i="1"/>
  <c r="AG607" i="1"/>
  <c r="AF607" i="1"/>
  <c r="AE607" i="1"/>
  <c r="AH606" i="1"/>
  <c r="AG606" i="1"/>
  <c r="AF606" i="1"/>
  <c r="AE606" i="1"/>
  <c r="AH605" i="1"/>
  <c r="AG605" i="1"/>
  <c r="AF605" i="1"/>
  <c r="AE605" i="1"/>
  <c r="AH604" i="1"/>
  <c r="AG604" i="1"/>
  <c r="AF604" i="1"/>
  <c r="AE604" i="1"/>
  <c r="AH603" i="1"/>
  <c r="AG603" i="1"/>
  <c r="AF603" i="1"/>
  <c r="AE603" i="1"/>
  <c r="AH602" i="1"/>
  <c r="AG602" i="1"/>
  <c r="AF602" i="1"/>
  <c r="AE602" i="1"/>
  <c r="AH601" i="1"/>
  <c r="AG601" i="1"/>
  <c r="AF601" i="1"/>
  <c r="AE601" i="1"/>
  <c r="AH600" i="1"/>
  <c r="AG600" i="1"/>
  <c r="AF600" i="1"/>
  <c r="AE600" i="1"/>
  <c r="AH599" i="1"/>
  <c r="AG599" i="1"/>
  <c r="AF599" i="1"/>
  <c r="AE599" i="1"/>
  <c r="AH598" i="1"/>
  <c r="AG598" i="1"/>
  <c r="AF598" i="1"/>
  <c r="AE598" i="1"/>
  <c r="AH597" i="1"/>
  <c r="AG597" i="1"/>
  <c r="AF597" i="1"/>
  <c r="AE597" i="1"/>
  <c r="AH596" i="1"/>
  <c r="AG596" i="1"/>
  <c r="AF596" i="1"/>
  <c r="AE596" i="1"/>
  <c r="AH595" i="1"/>
  <c r="AG595" i="1"/>
  <c r="AF595" i="1"/>
  <c r="AE595" i="1"/>
  <c r="AH594" i="1"/>
  <c r="AG594" i="1"/>
  <c r="AF594" i="1"/>
  <c r="AE594" i="1"/>
  <c r="AH593" i="1"/>
  <c r="AG593" i="1"/>
  <c r="AF593" i="1"/>
  <c r="AE593" i="1"/>
  <c r="AH592" i="1"/>
  <c r="AG592" i="1"/>
  <c r="AF592" i="1"/>
  <c r="AE592" i="1"/>
  <c r="AG591" i="1"/>
  <c r="AF591" i="1"/>
  <c r="AE591" i="1"/>
  <c r="AH590" i="1"/>
  <c r="AG590" i="1"/>
  <c r="AF590" i="1"/>
  <c r="AE590" i="1"/>
  <c r="AH589" i="1"/>
  <c r="AG589" i="1"/>
  <c r="AF589" i="1"/>
  <c r="AE589" i="1"/>
  <c r="AH588" i="1"/>
  <c r="AG588" i="1"/>
  <c r="AF588" i="1"/>
  <c r="AE588" i="1"/>
  <c r="AH587" i="1"/>
  <c r="AG587" i="1"/>
  <c r="AF587" i="1"/>
  <c r="AE587" i="1"/>
  <c r="AG586" i="1"/>
  <c r="AF586" i="1"/>
  <c r="AE586" i="1"/>
  <c r="AH585" i="1"/>
  <c r="AG585" i="1"/>
  <c r="AF585" i="1"/>
  <c r="AE585" i="1"/>
  <c r="AH584" i="1"/>
  <c r="AG584" i="1"/>
  <c r="AF584" i="1"/>
  <c r="AE584" i="1"/>
  <c r="AH583" i="1"/>
  <c r="AG583" i="1"/>
  <c r="AF583" i="1"/>
  <c r="AE583" i="1"/>
  <c r="AH582" i="1"/>
  <c r="AG582" i="1"/>
  <c r="AF582" i="1"/>
  <c r="AE582" i="1"/>
  <c r="AG581" i="1"/>
  <c r="AF581" i="1"/>
  <c r="AE581" i="1"/>
  <c r="AH580" i="1"/>
  <c r="AG580" i="1"/>
  <c r="AF580" i="1"/>
  <c r="AE580" i="1"/>
  <c r="AH579" i="1"/>
  <c r="AG579" i="1"/>
  <c r="AF579" i="1"/>
  <c r="AE579" i="1"/>
  <c r="AH578" i="1"/>
  <c r="AG578" i="1"/>
  <c r="AF578" i="1"/>
  <c r="AE578" i="1"/>
  <c r="AH577" i="1"/>
  <c r="AG577" i="1"/>
  <c r="AF577" i="1"/>
  <c r="AE577" i="1"/>
  <c r="AH576" i="1"/>
  <c r="AG576" i="1"/>
  <c r="AF576" i="1"/>
  <c r="AE576" i="1"/>
  <c r="AH575" i="1"/>
  <c r="AG575" i="1"/>
  <c r="AF575" i="1"/>
  <c r="AE575" i="1"/>
  <c r="AH574" i="1"/>
  <c r="AG574" i="1"/>
  <c r="AF574" i="1"/>
  <c r="AE574" i="1"/>
  <c r="AG573" i="1"/>
  <c r="AF573" i="1"/>
  <c r="AE573" i="1"/>
  <c r="AH572" i="1"/>
  <c r="AG572" i="1"/>
  <c r="AF572" i="1"/>
  <c r="AE572" i="1"/>
  <c r="AH571" i="1"/>
  <c r="AG571" i="1"/>
  <c r="AF571" i="1"/>
  <c r="AE571" i="1"/>
  <c r="AH570" i="1"/>
  <c r="AG570" i="1"/>
  <c r="AF570" i="1"/>
  <c r="AE570" i="1"/>
  <c r="AH569" i="1"/>
  <c r="AG569" i="1"/>
  <c r="AF569" i="1"/>
  <c r="AE569" i="1"/>
  <c r="AH568" i="1"/>
  <c r="AG568" i="1"/>
  <c r="AF568" i="1"/>
  <c r="AE568" i="1"/>
  <c r="AG567" i="1"/>
  <c r="AF567" i="1"/>
  <c r="AE567" i="1"/>
  <c r="AH566" i="1"/>
  <c r="AG566" i="1"/>
  <c r="AF566" i="1"/>
  <c r="AE566" i="1"/>
  <c r="AH565" i="1"/>
  <c r="AG565" i="1"/>
  <c r="AF565" i="1"/>
  <c r="AE565" i="1"/>
  <c r="AH564" i="1"/>
  <c r="AG564" i="1"/>
  <c r="AF564" i="1"/>
  <c r="AE564" i="1"/>
  <c r="AH563" i="1"/>
  <c r="AG563" i="1"/>
  <c r="AF563" i="1"/>
  <c r="AE563" i="1"/>
  <c r="AH562" i="1"/>
  <c r="AG562" i="1"/>
  <c r="AF562" i="1"/>
  <c r="AE562" i="1"/>
  <c r="AH561" i="1"/>
  <c r="AG561" i="1"/>
  <c r="AF561" i="1"/>
  <c r="AE561" i="1"/>
  <c r="AH560" i="1"/>
  <c r="AG560" i="1"/>
  <c r="AF560" i="1"/>
  <c r="AE560" i="1"/>
  <c r="AH559" i="1"/>
  <c r="AG559" i="1"/>
  <c r="AF559" i="1"/>
  <c r="AE559" i="1"/>
  <c r="AH558" i="1"/>
  <c r="AG558" i="1"/>
  <c r="AF558" i="1"/>
  <c r="AE558" i="1"/>
  <c r="AH557" i="1"/>
  <c r="AG557" i="1"/>
  <c r="AF557" i="1"/>
  <c r="AE557" i="1"/>
  <c r="AG556" i="1"/>
  <c r="AF556" i="1"/>
  <c r="AE556" i="1"/>
  <c r="AH555" i="1"/>
  <c r="AG555" i="1"/>
  <c r="AF555" i="1"/>
  <c r="AE555" i="1"/>
  <c r="AH554" i="1"/>
  <c r="AG554" i="1"/>
  <c r="AF554" i="1"/>
  <c r="AE554" i="1"/>
  <c r="AH553" i="1"/>
  <c r="AG553" i="1"/>
  <c r="AF553" i="1"/>
  <c r="AE553" i="1"/>
  <c r="AH552" i="1"/>
  <c r="AG552" i="1"/>
  <c r="AF552" i="1"/>
  <c r="AE552" i="1"/>
  <c r="AH551" i="1"/>
  <c r="AG551" i="1"/>
  <c r="AF551" i="1"/>
  <c r="AE551" i="1"/>
  <c r="AH550" i="1"/>
  <c r="AG550" i="1"/>
  <c r="AF550" i="1"/>
  <c r="AE550" i="1"/>
  <c r="AG549" i="1"/>
  <c r="AF549" i="1"/>
  <c r="AE549" i="1"/>
  <c r="AG548" i="1"/>
  <c r="AF548" i="1"/>
  <c r="AE548" i="1"/>
  <c r="AG547" i="1"/>
  <c r="AF547" i="1"/>
  <c r="AE547" i="1"/>
  <c r="AG546" i="1"/>
  <c r="AF546" i="1"/>
  <c r="AE546" i="1"/>
  <c r="AH545" i="1"/>
  <c r="AG545" i="1"/>
  <c r="AF545" i="1"/>
  <c r="AE545" i="1"/>
  <c r="AH544" i="1"/>
  <c r="AG544" i="1"/>
  <c r="AF544" i="1"/>
  <c r="AE544" i="1"/>
  <c r="AG543" i="1"/>
  <c r="AF543" i="1"/>
  <c r="AE543" i="1"/>
  <c r="AG542" i="1"/>
  <c r="AF542" i="1"/>
  <c r="AE542" i="1"/>
  <c r="AG541" i="1"/>
  <c r="AF541" i="1"/>
  <c r="AE541" i="1"/>
  <c r="AG540" i="1"/>
  <c r="AF540" i="1"/>
  <c r="AE540" i="1"/>
  <c r="AG539" i="1"/>
  <c r="AF539" i="1"/>
  <c r="AE539" i="1"/>
  <c r="AG538" i="1"/>
  <c r="AF538" i="1"/>
  <c r="AE538" i="1"/>
  <c r="AG537" i="1"/>
  <c r="AF537" i="1"/>
  <c r="AE537" i="1"/>
  <c r="AG536" i="1"/>
  <c r="AF536" i="1"/>
  <c r="AE536" i="1"/>
  <c r="AG535" i="1"/>
  <c r="AF535" i="1"/>
  <c r="AE535" i="1"/>
  <c r="AH534" i="1"/>
  <c r="AG534" i="1"/>
  <c r="AF534" i="1"/>
  <c r="AE534" i="1"/>
  <c r="AH533" i="1"/>
  <c r="AG533" i="1"/>
  <c r="AF533" i="1"/>
  <c r="AE533" i="1"/>
  <c r="AH532" i="1"/>
  <c r="AG532" i="1"/>
  <c r="AF532" i="1"/>
  <c r="AE532" i="1"/>
  <c r="AH531" i="1"/>
  <c r="AG531" i="1"/>
  <c r="AF531" i="1"/>
  <c r="AE531" i="1"/>
  <c r="AH530" i="1"/>
  <c r="AG530" i="1"/>
  <c r="AF530" i="1"/>
  <c r="AE530" i="1"/>
  <c r="AH529" i="1"/>
  <c r="AG529" i="1"/>
  <c r="AF529" i="1"/>
  <c r="AE529" i="1"/>
  <c r="AH528" i="1"/>
  <c r="AG528" i="1"/>
  <c r="AF528" i="1"/>
  <c r="AE528" i="1"/>
  <c r="AH527" i="1"/>
  <c r="AG527" i="1"/>
  <c r="AF527" i="1"/>
  <c r="AE527" i="1"/>
  <c r="AH526" i="1"/>
  <c r="AG526" i="1"/>
  <c r="AF526" i="1"/>
  <c r="AE526" i="1"/>
  <c r="AH525" i="1"/>
  <c r="AG525" i="1"/>
  <c r="AF525" i="1"/>
  <c r="AE525" i="1"/>
  <c r="AH524" i="1"/>
  <c r="AG524" i="1"/>
  <c r="AF524" i="1"/>
  <c r="AE524" i="1"/>
  <c r="AH523" i="1"/>
  <c r="AG523" i="1"/>
  <c r="AF523" i="1"/>
  <c r="AE523" i="1"/>
  <c r="AH522" i="1"/>
  <c r="AG522" i="1"/>
  <c r="AF522" i="1"/>
  <c r="AE522" i="1"/>
  <c r="AG521" i="1"/>
  <c r="AF521" i="1"/>
  <c r="AE521" i="1"/>
  <c r="AH520" i="1"/>
  <c r="AG520" i="1"/>
  <c r="AF520" i="1"/>
  <c r="AE520" i="1"/>
  <c r="AG519" i="1"/>
  <c r="AF519" i="1"/>
  <c r="AE519" i="1"/>
  <c r="AG518" i="1"/>
  <c r="AF518" i="1"/>
  <c r="AE518" i="1"/>
  <c r="AH517" i="1"/>
  <c r="AG517" i="1"/>
  <c r="AF517" i="1"/>
  <c r="AE517" i="1"/>
  <c r="AH516" i="1"/>
  <c r="AG516" i="1"/>
  <c r="AF516" i="1"/>
  <c r="AE516" i="1"/>
  <c r="AG515" i="1"/>
  <c r="AF515" i="1"/>
  <c r="AE515" i="1"/>
  <c r="AG514" i="1"/>
  <c r="AF514" i="1"/>
  <c r="AE514" i="1"/>
  <c r="AH513" i="1"/>
  <c r="AG513" i="1"/>
  <c r="AF513" i="1"/>
  <c r="AE513" i="1"/>
  <c r="AH512" i="1"/>
  <c r="AG512" i="1"/>
  <c r="AF512" i="1"/>
  <c r="AE512" i="1"/>
  <c r="AH511" i="1"/>
  <c r="AG511" i="1"/>
  <c r="AF511" i="1"/>
  <c r="AE511" i="1"/>
  <c r="AH510" i="1"/>
  <c r="AG510" i="1"/>
  <c r="AF510" i="1"/>
  <c r="AE510" i="1"/>
  <c r="AH509" i="1"/>
  <c r="AG509" i="1"/>
  <c r="AF509" i="1"/>
  <c r="AE509" i="1"/>
  <c r="AH508" i="1"/>
  <c r="AG508" i="1"/>
  <c r="AF508" i="1"/>
  <c r="AE508" i="1"/>
  <c r="AH507" i="1"/>
  <c r="AG507" i="1"/>
  <c r="AF507" i="1"/>
  <c r="AE507" i="1"/>
  <c r="AH506" i="1"/>
  <c r="AG506" i="1"/>
  <c r="AF506" i="1"/>
  <c r="AE506" i="1"/>
  <c r="AH505" i="1"/>
  <c r="AG505" i="1"/>
  <c r="AF505" i="1"/>
  <c r="AE505" i="1"/>
  <c r="AH504" i="1"/>
  <c r="AG504" i="1"/>
  <c r="AF504" i="1"/>
  <c r="AE504" i="1"/>
  <c r="AH503" i="1"/>
  <c r="AG503" i="1"/>
  <c r="AF503" i="1"/>
  <c r="AE503" i="1"/>
  <c r="AH502" i="1"/>
  <c r="AG502" i="1"/>
  <c r="AF502" i="1"/>
  <c r="AE502" i="1"/>
  <c r="AH501" i="1"/>
  <c r="AG501" i="1"/>
  <c r="AF501" i="1"/>
  <c r="AE501" i="1"/>
  <c r="AH500" i="1"/>
  <c r="AG500" i="1"/>
  <c r="AF500" i="1"/>
  <c r="AE500" i="1"/>
  <c r="AH499" i="1"/>
  <c r="AG499" i="1"/>
  <c r="AF499" i="1"/>
  <c r="AE499" i="1"/>
  <c r="AH498" i="1"/>
  <c r="AG498" i="1"/>
  <c r="AF498" i="1"/>
  <c r="AE498" i="1"/>
  <c r="AG497" i="1"/>
  <c r="AF497" i="1"/>
  <c r="AE497" i="1"/>
  <c r="AH496" i="1"/>
  <c r="AG496" i="1"/>
  <c r="AF496" i="1"/>
  <c r="AE496" i="1"/>
  <c r="AH495" i="1"/>
  <c r="AG495" i="1"/>
  <c r="AF495" i="1"/>
  <c r="AE495" i="1"/>
  <c r="AH494" i="1"/>
  <c r="AG494" i="1"/>
  <c r="AF494" i="1"/>
  <c r="AE494" i="1"/>
  <c r="AH493" i="1"/>
  <c r="AG493" i="1"/>
  <c r="AF493" i="1"/>
  <c r="AE493" i="1"/>
  <c r="AH492" i="1"/>
  <c r="AG492" i="1"/>
  <c r="AF492" i="1"/>
  <c r="AE492" i="1"/>
  <c r="AH491" i="1"/>
  <c r="AG491" i="1"/>
  <c r="AF491" i="1"/>
  <c r="AE491" i="1"/>
  <c r="AH490" i="1"/>
  <c r="AG490" i="1"/>
  <c r="AF490" i="1"/>
  <c r="AE490" i="1"/>
  <c r="AH489" i="1"/>
  <c r="AG489" i="1"/>
  <c r="AF489" i="1"/>
  <c r="AE489" i="1"/>
  <c r="AH488" i="1"/>
  <c r="AG488" i="1"/>
  <c r="AF488" i="1"/>
  <c r="AE488" i="1"/>
  <c r="AH487" i="1"/>
  <c r="AG487" i="1"/>
  <c r="AF487" i="1"/>
  <c r="AE487" i="1"/>
  <c r="AH486" i="1"/>
  <c r="AG486" i="1"/>
  <c r="AF486" i="1"/>
  <c r="AE486" i="1"/>
  <c r="AH485" i="1"/>
  <c r="AG485" i="1"/>
  <c r="AF485" i="1"/>
  <c r="AE485" i="1"/>
  <c r="AH484" i="1"/>
  <c r="AG484" i="1"/>
  <c r="AF484" i="1"/>
  <c r="AE484" i="1"/>
  <c r="AH483" i="1"/>
  <c r="AG483" i="1"/>
  <c r="AF483" i="1"/>
  <c r="AE483" i="1"/>
  <c r="AH482" i="1"/>
  <c r="AG482" i="1"/>
  <c r="AF482" i="1"/>
  <c r="AE482" i="1"/>
  <c r="AH481" i="1"/>
  <c r="AG481" i="1"/>
  <c r="AF481" i="1"/>
  <c r="AE481" i="1"/>
  <c r="AH480" i="1"/>
  <c r="AG480" i="1"/>
  <c r="AF480" i="1"/>
  <c r="AE480" i="1"/>
  <c r="AG479" i="1"/>
  <c r="AF479" i="1"/>
  <c r="AE479" i="1"/>
  <c r="AH478" i="1"/>
  <c r="AG478" i="1"/>
  <c r="AF478" i="1"/>
  <c r="AE478" i="1"/>
  <c r="AH477" i="1"/>
  <c r="AG477" i="1"/>
  <c r="AF477" i="1"/>
  <c r="AE477" i="1"/>
  <c r="AH476" i="1"/>
  <c r="AG476" i="1"/>
  <c r="AF476" i="1"/>
  <c r="AE476" i="1"/>
  <c r="AH475" i="1"/>
  <c r="AG475" i="1"/>
  <c r="AF475" i="1"/>
  <c r="AE475" i="1"/>
  <c r="AH474" i="1"/>
  <c r="AG474" i="1"/>
  <c r="AF474" i="1"/>
  <c r="AE474" i="1"/>
  <c r="AH473" i="1"/>
  <c r="AG473" i="1"/>
  <c r="AF473" i="1"/>
  <c r="AE473" i="1"/>
  <c r="AH472" i="1"/>
  <c r="AG472" i="1"/>
  <c r="AF472" i="1"/>
  <c r="AE472" i="1"/>
  <c r="AG471" i="1"/>
  <c r="AF471" i="1"/>
  <c r="AE471" i="1"/>
  <c r="AH470" i="1"/>
  <c r="AG470" i="1"/>
  <c r="AF470" i="1"/>
  <c r="AE470" i="1"/>
  <c r="AG469" i="1"/>
  <c r="AF469" i="1"/>
  <c r="AE469" i="1"/>
  <c r="AH468" i="1"/>
  <c r="AG468" i="1"/>
  <c r="AF468" i="1"/>
  <c r="AE468" i="1"/>
  <c r="AH467" i="1"/>
  <c r="AG467" i="1"/>
  <c r="AF467" i="1"/>
  <c r="AE467" i="1"/>
  <c r="AH466" i="1"/>
  <c r="AG466" i="1"/>
  <c r="AF466" i="1"/>
  <c r="AE466" i="1"/>
  <c r="AH465" i="1"/>
  <c r="AG465" i="1"/>
  <c r="AF465" i="1"/>
  <c r="AE465" i="1"/>
  <c r="AG464" i="1"/>
  <c r="AF464" i="1"/>
  <c r="AE464" i="1"/>
  <c r="AH463" i="1"/>
  <c r="AG463" i="1"/>
  <c r="AF463" i="1"/>
  <c r="AE463" i="1"/>
  <c r="AH462" i="1"/>
  <c r="AG462" i="1"/>
  <c r="AF462" i="1"/>
  <c r="AE462" i="1"/>
  <c r="AH461" i="1"/>
  <c r="AG461" i="1"/>
  <c r="AF461" i="1"/>
  <c r="AE461" i="1"/>
  <c r="AH460" i="1"/>
  <c r="AG460" i="1"/>
  <c r="AF460" i="1"/>
  <c r="AE460" i="1"/>
  <c r="AH459" i="1"/>
  <c r="AG459" i="1"/>
  <c r="AF459" i="1"/>
  <c r="AE459" i="1"/>
  <c r="AH458" i="1"/>
  <c r="AG458" i="1"/>
  <c r="AF458" i="1"/>
  <c r="AE458" i="1"/>
  <c r="AH457" i="1"/>
  <c r="AG457" i="1"/>
  <c r="AF457" i="1"/>
  <c r="AE457" i="1"/>
  <c r="AG456" i="1"/>
  <c r="AF456" i="1"/>
  <c r="AE456" i="1"/>
  <c r="AG455" i="1"/>
  <c r="AF455" i="1"/>
  <c r="AE455" i="1"/>
  <c r="AG454" i="1"/>
  <c r="AF454" i="1"/>
  <c r="AE454" i="1"/>
  <c r="AG453" i="1"/>
  <c r="AF453" i="1"/>
  <c r="AE453" i="1"/>
  <c r="AG452" i="1"/>
  <c r="AF452" i="1"/>
  <c r="AE452" i="1"/>
  <c r="AH451" i="1"/>
  <c r="AG451" i="1"/>
  <c r="AF451" i="1"/>
  <c r="AE451" i="1"/>
  <c r="AH450" i="1"/>
  <c r="AG450" i="1"/>
  <c r="AF450" i="1"/>
  <c r="AE450" i="1"/>
  <c r="AH449" i="1"/>
  <c r="AG449" i="1"/>
  <c r="AF449" i="1"/>
  <c r="AE449" i="1"/>
  <c r="AG448" i="1"/>
  <c r="AF448" i="1"/>
  <c r="AE448" i="1"/>
  <c r="AH447" i="1"/>
  <c r="AG447" i="1"/>
  <c r="AF447" i="1"/>
  <c r="AE447" i="1"/>
  <c r="AH446" i="1"/>
  <c r="AG446" i="1"/>
  <c r="AF446" i="1"/>
  <c r="AE446" i="1"/>
  <c r="AH445" i="1"/>
  <c r="AG445" i="1"/>
  <c r="AF445" i="1"/>
  <c r="AE445" i="1"/>
  <c r="AH444" i="1"/>
  <c r="AG444" i="1"/>
  <c r="AF444" i="1"/>
  <c r="AE444" i="1"/>
  <c r="AH443" i="1"/>
  <c r="AG443" i="1"/>
  <c r="AF443" i="1"/>
  <c r="AE443" i="1"/>
  <c r="AG442" i="1"/>
  <c r="AF442" i="1"/>
  <c r="AE442" i="1"/>
  <c r="AH441" i="1"/>
  <c r="AG441" i="1"/>
  <c r="AF441" i="1"/>
  <c r="AE441" i="1"/>
  <c r="AH440" i="1"/>
  <c r="AG440" i="1"/>
  <c r="AF440" i="1"/>
  <c r="AE440" i="1"/>
  <c r="AH439" i="1"/>
  <c r="AG439" i="1"/>
  <c r="AF439" i="1"/>
  <c r="AE439" i="1"/>
  <c r="AH438" i="1"/>
  <c r="AG438" i="1"/>
  <c r="AF438" i="1"/>
  <c r="AE438" i="1"/>
  <c r="AH437" i="1"/>
  <c r="AG437" i="1"/>
  <c r="AF437" i="1"/>
  <c r="AE437" i="1"/>
  <c r="AH436" i="1"/>
  <c r="AG436" i="1"/>
  <c r="AF436" i="1"/>
  <c r="AE436" i="1"/>
  <c r="AH435" i="1"/>
  <c r="AG435" i="1"/>
  <c r="AF435" i="1"/>
  <c r="AE435" i="1"/>
  <c r="AH434" i="1"/>
  <c r="AG434" i="1"/>
  <c r="AF434" i="1"/>
  <c r="AE434" i="1"/>
  <c r="AH433" i="1"/>
  <c r="AG433" i="1"/>
  <c r="AF433" i="1"/>
  <c r="AE433" i="1"/>
  <c r="AH432" i="1"/>
  <c r="AG432" i="1"/>
  <c r="AF432" i="1"/>
  <c r="AE432" i="1"/>
  <c r="AH431" i="1"/>
  <c r="AG431" i="1"/>
  <c r="AF431" i="1"/>
  <c r="AE431" i="1"/>
  <c r="AH430" i="1"/>
  <c r="AG430" i="1"/>
  <c r="AF430" i="1"/>
  <c r="AE430" i="1"/>
  <c r="AH429" i="1"/>
  <c r="AG429" i="1"/>
  <c r="AF429" i="1"/>
  <c r="AE429" i="1"/>
  <c r="AH428" i="1"/>
  <c r="AG428" i="1"/>
  <c r="AF428" i="1"/>
  <c r="AE428" i="1"/>
  <c r="AG427" i="1"/>
  <c r="AF427" i="1"/>
  <c r="AE427" i="1"/>
  <c r="AH426" i="1"/>
  <c r="AG426" i="1"/>
  <c r="AF426" i="1"/>
  <c r="AE426" i="1"/>
  <c r="AG425" i="1"/>
  <c r="AF425" i="1"/>
  <c r="AE425" i="1"/>
  <c r="AH424" i="1"/>
  <c r="AG424" i="1"/>
  <c r="AF424" i="1"/>
  <c r="AE424" i="1"/>
  <c r="AH423" i="1"/>
  <c r="AG423" i="1"/>
  <c r="AF423" i="1"/>
  <c r="AE423" i="1"/>
  <c r="AH422" i="1"/>
  <c r="AG422" i="1"/>
  <c r="AF422" i="1"/>
  <c r="AE422" i="1"/>
  <c r="AH421" i="1"/>
  <c r="AG421" i="1"/>
  <c r="AF421" i="1"/>
  <c r="AE421" i="1"/>
  <c r="AH420" i="1"/>
  <c r="AG420" i="1"/>
  <c r="AF420" i="1"/>
  <c r="AE420" i="1"/>
  <c r="AH419" i="1"/>
  <c r="AG419" i="1"/>
  <c r="AF419" i="1"/>
  <c r="AE419" i="1"/>
  <c r="AH418" i="1"/>
  <c r="AG418" i="1"/>
  <c r="AF418" i="1"/>
  <c r="AE418" i="1"/>
  <c r="AH417" i="1"/>
  <c r="AG417" i="1"/>
  <c r="AF417" i="1"/>
  <c r="AE417" i="1"/>
  <c r="AH416" i="1"/>
  <c r="AG416" i="1"/>
  <c r="AF416" i="1"/>
  <c r="AE416" i="1"/>
  <c r="AH415" i="1"/>
  <c r="AG415" i="1"/>
  <c r="AF415" i="1"/>
  <c r="AE415" i="1"/>
  <c r="AH414" i="1"/>
  <c r="AG414" i="1"/>
  <c r="AF414" i="1"/>
  <c r="AE414" i="1"/>
  <c r="AG413" i="1"/>
  <c r="AF413" i="1"/>
  <c r="AE413" i="1"/>
  <c r="AH412" i="1"/>
  <c r="AG412" i="1"/>
  <c r="AF412" i="1"/>
  <c r="AE412" i="1"/>
  <c r="AH411" i="1"/>
  <c r="AG411" i="1"/>
  <c r="AF411" i="1"/>
  <c r="AE411" i="1"/>
  <c r="AH410" i="1"/>
  <c r="AG410" i="1"/>
  <c r="AF410" i="1"/>
  <c r="AE410" i="1"/>
  <c r="AG409" i="1"/>
  <c r="AF409" i="1"/>
  <c r="AE409" i="1"/>
  <c r="AH408" i="1"/>
  <c r="AG408" i="1"/>
  <c r="AF408" i="1"/>
  <c r="AE408" i="1"/>
  <c r="AH407" i="1"/>
  <c r="AG407" i="1"/>
  <c r="AF407" i="1"/>
  <c r="AE407" i="1"/>
  <c r="AG406" i="1"/>
  <c r="AF406" i="1"/>
  <c r="AE406" i="1"/>
  <c r="AH405" i="1"/>
  <c r="AG405" i="1"/>
  <c r="AF405" i="1"/>
  <c r="AE405" i="1"/>
  <c r="AH404" i="1"/>
  <c r="AG404" i="1"/>
  <c r="AF404" i="1"/>
  <c r="AE404" i="1"/>
  <c r="AH403" i="1"/>
  <c r="AG403" i="1"/>
  <c r="AF403" i="1"/>
  <c r="AE403" i="1"/>
  <c r="AH402" i="1"/>
  <c r="AG402" i="1"/>
  <c r="AF402" i="1"/>
  <c r="AE402" i="1"/>
  <c r="AG401" i="1"/>
  <c r="AF401" i="1"/>
  <c r="AE401" i="1"/>
  <c r="AH400" i="1"/>
  <c r="AG400" i="1"/>
  <c r="AF400" i="1"/>
  <c r="AE400" i="1"/>
  <c r="AH399" i="1"/>
  <c r="AG399" i="1"/>
  <c r="AF399" i="1"/>
  <c r="AE399" i="1"/>
  <c r="AH398" i="1"/>
  <c r="AG398" i="1"/>
  <c r="AF398" i="1"/>
  <c r="AE398" i="1"/>
  <c r="AH397" i="1"/>
  <c r="AG397" i="1"/>
  <c r="AF397" i="1"/>
  <c r="AE397" i="1"/>
  <c r="AH396" i="1"/>
  <c r="AG396" i="1"/>
  <c r="AF396" i="1"/>
  <c r="AE396" i="1"/>
  <c r="AH395" i="1"/>
  <c r="AG395" i="1"/>
  <c r="AF395" i="1"/>
  <c r="AE395" i="1"/>
  <c r="AG394" i="1"/>
  <c r="AF394" i="1"/>
  <c r="AE394" i="1"/>
  <c r="AG393" i="1"/>
  <c r="AF393" i="1"/>
  <c r="AE393" i="1"/>
  <c r="AH392" i="1"/>
  <c r="AG392" i="1"/>
  <c r="AF392" i="1"/>
  <c r="AE392" i="1"/>
  <c r="AH391" i="1"/>
  <c r="AG391" i="1"/>
  <c r="AF391" i="1"/>
  <c r="AE391" i="1"/>
  <c r="AH390" i="1"/>
  <c r="AG390" i="1"/>
  <c r="AF390" i="1"/>
  <c r="AE390" i="1"/>
  <c r="AH389" i="1"/>
  <c r="AG389" i="1"/>
  <c r="AF389" i="1"/>
  <c r="AE389" i="1"/>
  <c r="AH388" i="1"/>
  <c r="AG388" i="1"/>
  <c r="AF388" i="1"/>
  <c r="AE388" i="1"/>
  <c r="AH387" i="1"/>
  <c r="AG387" i="1"/>
  <c r="AF387" i="1"/>
  <c r="AE387" i="1"/>
  <c r="AG386" i="1"/>
  <c r="AF386" i="1"/>
  <c r="AE386" i="1"/>
  <c r="AH385" i="1"/>
  <c r="AG385" i="1"/>
  <c r="AF385" i="1"/>
  <c r="AE385" i="1"/>
  <c r="AH384" i="1"/>
  <c r="AG384" i="1"/>
  <c r="AF384" i="1"/>
  <c r="AE384" i="1"/>
  <c r="AH383" i="1"/>
  <c r="AG383" i="1"/>
  <c r="AF383" i="1"/>
  <c r="AE383" i="1"/>
  <c r="AH382" i="1"/>
  <c r="AG382" i="1"/>
  <c r="AF382" i="1"/>
  <c r="AE382" i="1"/>
  <c r="AG381" i="1"/>
  <c r="AF381" i="1"/>
  <c r="AE381" i="1"/>
  <c r="AH380" i="1"/>
  <c r="AG380" i="1"/>
  <c r="AF380" i="1"/>
  <c r="AE380" i="1"/>
  <c r="AH379" i="1"/>
  <c r="AG379" i="1"/>
  <c r="AF379" i="1"/>
  <c r="AE379" i="1"/>
  <c r="AH378" i="1"/>
  <c r="AG378" i="1"/>
  <c r="AF378" i="1"/>
  <c r="AE378" i="1"/>
  <c r="AH377" i="1"/>
  <c r="AG377" i="1"/>
  <c r="AF377" i="1"/>
  <c r="AE377" i="1"/>
  <c r="AG376" i="1"/>
  <c r="AF376" i="1"/>
  <c r="AE376" i="1"/>
  <c r="AH375" i="1"/>
  <c r="AG375" i="1"/>
  <c r="AF375" i="1"/>
  <c r="AE375" i="1"/>
  <c r="AH374" i="1"/>
  <c r="AG374" i="1"/>
  <c r="AF374" i="1"/>
  <c r="AE374" i="1"/>
  <c r="AH373" i="1"/>
  <c r="AG373" i="1"/>
  <c r="AF373" i="1"/>
  <c r="AE373" i="1"/>
  <c r="AH372" i="1"/>
  <c r="AG372" i="1"/>
  <c r="AF372" i="1"/>
  <c r="AE372" i="1"/>
  <c r="AH371" i="1"/>
  <c r="AG371" i="1"/>
  <c r="AF371" i="1"/>
  <c r="AE371" i="1"/>
  <c r="AH370" i="1"/>
  <c r="AG370" i="1"/>
  <c r="AF370" i="1"/>
  <c r="AE370" i="1"/>
  <c r="AH369" i="1"/>
  <c r="AG369" i="1"/>
  <c r="AF369" i="1"/>
  <c r="AE369" i="1"/>
  <c r="AG368" i="1"/>
  <c r="AF368" i="1"/>
  <c r="AE368" i="1"/>
  <c r="AH367" i="1"/>
  <c r="AG367" i="1"/>
  <c r="AF367" i="1"/>
  <c r="AE367" i="1"/>
  <c r="AH366" i="1"/>
  <c r="AG366" i="1"/>
  <c r="AF366" i="1"/>
  <c r="AE366" i="1"/>
  <c r="AH365" i="1"/>
  <c r="AG365" i="1"/>
  <c r="AF365" i="1"/>
  <c r="AE365" i="1"/>
  <c r="AH364" i="1"/>
  <c r="AG364" i="1"/>
  <c r="AF364" i="1"/>
  <c r="AE364" i="1"/>
  <c r="AH363" i="1"/>
  <c r="AG363" i="1"/>
  <c r="AF363" i="1"/>
  <c r="AE363" i="1"/>
  <c r="AH362" i="1"/>
  <c r="AG362" i="1"/>
  <c r="AF362" i="1"/>
  <c r="AE362" i="1"/>
  <c r="AH361" i="1"/>
  <c r="AG361" i="1"/>
  <c r="AF361" i="1"/>
  <c r="AE361" i="1"/>
  <c r="AH360" i="1"/>
  <c r="AG360" i="1"/>
  <c r="AF360" i="1"/>
  <c r="AE360" i="1"/>
  <c r="AH359" i="1"/>
  <c r="AG359" i="1"/>
  <c r="AF359" i="1"/>
  <c r="AE359" i="1"/>
  <c r="AH358" i="1"/>
  <c r="AG358" i="1"/>
  <c r="AF358" i="1"/>
  <c r="AE358" i="1"/>
  <c r="AH357" i="1"/>
  <c r="AG357" i="1"/>
  <c r="AF357" i="1"/>
  <c r="AE357" i="1"/>
  <c r="AH356" i="1"/>
  <c r="AG356" i="1"/>
  <c r="AF356" i="1"/>
  <c r="AE356" i="1"/>
  <c r="AH355" i="1"/>
  <c r="AG355" i="1"/>
  <c r="AF355" i="1"/>
  <c r="AE355" i="1"/>
  <c r="AH354" i="1"/>
  <c r="AG354" i="1"/>
  <c r="AF354" i="1"/>
  <c r="AE354" i="1"/>
  <c r="AG353" i="1"/>
  <c r="AF353" i="1"/>
  <c r="AE353" i="1"/>
  <c r="AH352" i="1"/>
  <c r="AG352" i="1"/>
  <c r="AF352" i="1"/>
  <c r="AE352" i="1"/>
  <c r="AH351" i="1"/>
  <c r="AG351" i="1"/>
  <c r="AF351" i="1"/>
  <c r="AE351" i="1"/>
  <c r="AH350" i="1"/>
  <c r="AG350" i="1"/>
  <c r="AF350" i="1"/>
  <c r="AE350" i="1"/>
  <c r="AH349" i="1"/>
  <c r="AG349" i="1"/>
  <c r="AF349" i="1"/>
  <c r="AE349" i="1"/>
  <c r="AH348" i="1"/>
  <c r="AG348" i="1"/>
  <c r="AF348" i="1"/>
  <c r="AE348" i="1"/>
  <c r="AG347" i="1"/>
  <c r="AF347" i="1"/>
  <c r="AE347" i="1"/>
  <c r="AH346" i="1"/>
  <c r="AG346" i="1"/>
  <c r="AF346" i="1"/>
  <c r="AE346" i="1"/>
  <c r="AH345" i="1"/>
  <c r="AG345" i="1"/>
  <c r="AF345" i="1"/>
  <c r="AE345" i="1"/>
  <c r="AG344" i="1"/>
  <c r="AF344" i="1"/>
  <c r="AE344" i="1"/>
  <c r="AH343" i="1"/>
  <c r="AG343" i="1"/>
  <c r="AF343" i="1"/>
  <c r="AE343" i="1"/>
  <c r="AH342" i="1"/>
  <c r="AG342" i="1"/>
  <c r="AF342" i="1"/>
  <c r="AE342" i="1"/>
  <c r="AH341" i="1"/>
  <c r="AG341" i="1"/>
  <c r="AF341" i="1"/>
  <c r="AE341" i="1"/>
  <c r="AH340" i="1"/>
  <c r="AG340" i="1"/>
  <c r="AF340" i="1"/>
  <c r="AE340" i="1"/>
  <c r="AH339" i="1"/>
  <c r="AG339" i="1"/>
  <c r="AF339" i="1"/>
  <c r="AE339" i="1"/>
  <c r="AH338" i="1"/>
  <c r="AG338" i="1"/>
  <c r="AF338" i="1"/>
  <c r="AE338" i="1"/>
  <c r="AH337" i="1"/>
  <c r="AG337" i="1"/>
  <c r="AF337" i="1"/>
  <c r="AE337" i="1"/>
  <c r="AH336" i="1"/>
  <c r="AG336" i="1"/>
  <c r="AF336" i="1"/>
  <c r="AE336" i="1"/>
  <c r="AH335" i="1"/>
  <c r="AG335" i="1"/>
  <c r="AF335" i="1"/>
  <c r="AE335" i="1"/>
  <c r="AH334" i="1"/>
  <c r="AG334" i="1"/>
  <c r="AF334" i="1"/>
  <c r="AE334" i="1"/>
  <c r="AH333" i="1"/>
  <c r="AG333" i="1"/>
  <c r="AF333" i="1"/>
  <c r="AE333" i="1"/>
  <c r="AH332" i="1"/>
  <c r="AG332" i="1"/>
  <c r="AF332" i="1"/>
  <c r="AE332" i="1"/>
  <c r="AH331" i="1"/>
  <c r="AG331" i="1"/>
  <c r="AF331" i="1"/>
  <c r="AE331" i="1"/>
  <c r="AH330" i="1"/>
  <c r="AG330" i="1"/>
  <c r="AF330" i="1"/>
  <c r="AE330" i="1"/>
  <c r="AH329" i="1"/>
  <c r="AG329" i="1"/>
  <c r="AF329" i="1"/>
  <c r="AE329" i="1"/>
  <c r="AH328" i="1"/>
  <c r="AG328" i="1"/>
  <c r="AF328" i="1"/>
  <c r="AE328" i="1"/>
  <c r="AH327" i="1"/>
  <c r="AG327" i="1"/>
  <c r="AF327" i="1"/>
  <c r="AE327" i="1"/>
  <c r="AH326" i="1"/>
  <c r="AG326" i="1"/>
  <c r="AF326" i="1"/>
  <c r="AE326" i="1"/>
  <c r="AH325" i="1"/>
  <c r="AG325" i="1"/>
  <c r="AF325" i="1"/>
  <c r="AE325" i="1"/>
  <c r="AH324" i="1"/>
  <c r="AG324" i="1"/>
  <c r="AF324" i="1"/>
  <c r="AE324" i="1"/>
  <c r="AH323" i="1"/>
  <c r="AG323" i="1"/>
  <c r="AF323" i="1"/>
  <c r="AE323" i="1"/>
  <c r="AH322" i="1"/>
  <c r="AG322" i="1"/>
  <c r="AF322" i="1"/>
  <c r="AE322" i="1"/>
  <c r="AG321" i="1"/>
  <c r="AF321" i="1"/>
  <c r="AE321" i="1"/>
  <c r="AH320" i="1"/>
  <c r="AG320" i="1"/>
  <c r="AF320" i="1"/>
  <c r="AE320" i="1"/>
  <c r="AH319" i="1"/>
  <c r="AG319" i="1"/>
  <c r="AF319" i="1"/>
  <c r="AE319" i="1"/>
  <c r="AH318" i="1"/>
  <c r="AG318" i="1"/>
  <c r="AF318" i="1"/>
  <c r="AE318" i="1"/>
  <c r="AH317" i="1"/>
  <c r="AG317" i="1"/>
  <c r="AF317" i="1"/>
  <c r="AE317" i="1"/>
  <c r="AH316" i="1"/>
  <c r="AG316" i="1"/>
  <c r="AF316" i="1"/>
  <c r="AE316" i="1"/>
  <c r="AH315" i="1"/>
  <c r="AG315" i="1"/>
  <c r="AF315" i="1"/>
  <c r="AE315" i="1"/>
  <c r="AH314" i="1"/>
  <c r="AG314" i="1"/>
  <c r="AF314" i="1"/>
  <c r="AE314" i="1"/>
  <c r="AH313" i="1"/>
  <c r="AG313" i="1"/>
  <c r="AF313" i="1"/>
  <c r="AE313" i="1"/>
  <c r="AH312" i="1"/>
  <c r="AG312" i="1"/>
  <c r="AF312" i="1"/>
  <c r="AE312" i="1"/>
  <c r="AH311" i="1"/>
  <c r="AG311" i="1"/>
  <c r="AF311" i="1"/>
  <c r="AE311" i="1"/>
  <c r="AH310" i="1"/>
  <c r="AG310" i="1"/>
  <c r="AF310" i="1"/>
  <c r="AE310" i="1"/>
  <c r="AH309" i="1"/>
  <c r="AG309" i="1"/>
  <c r="AF309" i="1"/>
  <c r="AE309" i="1"/>
  <c r="AH308" i="1"/>
  <c r="AG308" i="1"/>
  <c r="AF308" i="1"/>
  <c r="AE308" i="1"/>
  <c r="AH307" i="1"/>
  <c r="AG307" i="1"/>
  <c r="AF307" i="1"/>
  <c r="AE307" i="1"/>
  <c r="AH306" i="1"/>
  <c r="AG306" i="1"/>
  <c r="AF306" i="1"/>
  <c r="AE306" i="1"/>
  <c r="AH305" i="1"/>
  <c r="AG305" i="1"/>
  <c r="AF305" i="1"/>
  <c r="AE305" i="1"/>
  <c r="AH304" i="1"/>
  <c r="AG304" i="1"/>
  <c r="AF304" i="1"/>
  <c r="AE304" i="1"/>
  <c r="AH303" i="1"/>
  <c r="AG303" i="1"/>
  <c r="AF303" i="1"/>
  <c r="AE303" i="1"/>
  <c r="AH302" i="1"/>
  <c r="AG302" i="1"/>
  <c r="AF302" i="1"/>
  <c r="AE302" i="1"/>
  <c r="AH301" i="1"/>
  <c r="AG301" i="1"/>
  <c r="AF301" i="1"/>
  <c r="AE301" i="1"/>
  <c r="AH300" i="1"/>
  <c r="AG300" i="1"/>
  <c r="AF300" i="1"/>
  <c r="AE300" i="1"/>
  <c r="AG299" i="1"/>
  <c r="AF299" i="1"/>
  <c r="AE299" i="1"/>
  <c r="AH298" i="1"/>
  <c r="AG298" i="1"/>
  <c r="AF298" i="1"/>
  <c r="AE298" i="1"/>
  <c r="AH297" i="1"/>
  <c r="AG297" i="1"/>
  <c r="AF297" i="1"/>
  <c r="AE297" i="1"/>
  <c r="AH296" i="1"/>
  <c r="AG296" i="1"/>
  <c r="AF296" i="1"/>
  <c r="AE296" i="1"/>
  <c r="AH295" i="1"/>
  <c r="AG295" i="1"/>
  <c r="AF295" i="1"/>
  <c r="AE295" i="1"/>
  <c r="AH294" i="1"/>
  <c r="AG294" i="1"/>
  <c r="AF294" i="1"/>
  <c r="AE294" i="1"/>
  <c r="AG293" i="1"/>
  <c r="AF293" i="1"/>
  <c r="AE293" i="1"/>
  <c r="AH292" i="1"/>
  <c r="AG292" i="1"/>
  <c r="AF292" i="1"/>
  <c r="AE292" i="1"/>
  <c r="AH291" i="1"/>
  <c r="AG291" i="1"/>
  <c r="AF291" i="1"/>
  <c r="AE291" i="1"/>
  <c r="AG290" i="1"/>
  <c r="AF290" i="1"/>
  <c r="AE290" i="1"/>
  <c r="AG289" i="1"/>
  <c r="AF289" i="1"/>
  <c r="AE289" i="1"/>
  <c r="AG288" i="1"/>
  <c r="AF288" i="1"/>
  <c r="AE288" i="1"/>
  <c r="AH287" i="1"/>
  <c r="AG287" i="1"/>
  <c r="AF287" i="1"/>
  <c r="AE287" i="1"/>
  <c r="AH286" i="1"/>
  <c r="AG286" i="1"/>
  <c r="AF286" i="1"/>
  <c r="AE286" i="1"/>
  <c r="AG285" i="1"/>
  <c r="AF285" i="1"/>
  <c r="AE285" i="1"/>
  <c r="AH284" i="1"/>
  <c r="AG284" i="1"/>
  <c r="AF284" i="1"/>
  <c r="AE284" i="1"/>
  <c r="AG283" i="1"/>
  <c r="AF283" i="1"/>
  <c r="AE283" i="1"/>
  <c r="AH282" i="1"/>
  <c r="AG282" i="1"/>
  <c r="AF282" i="1"/>
  <c r="AE282" i="1"/>
  <c r="AG281" i="1"/>
  <c r="AF281" i="1"/>
  <c r="AE281" i="1"/>
  <c r="AH280" i="1"/>
  <c r="AG280" i="1"/>
  <c r="AF280" i="1"/>
  <c r="AE280" i="1"/>
  <c r="AH279" i="1"/>
  <c r="AG279" i="1"/>
  <c r="AF279" i="1"/>
  <c r="AE279" i="1"/>
  <c r="AH278" i="1"/>
  <c r="AG278" i="1"/>
  <c r="AF278" i="1"/>
  <c r="AE278" i="1"/>
  <c r="AG277" i="1"/>
  <c r="AF277" i="1"/>
  <c r="AE277" i="1"/>
  <c r="AH276" i="1"/>
  <c r="AG276" i="1"/>
  <c r="AF276" i="1"/>
  <c r="AE276" i="1"/>
  <c r="AG275" i="1"/>
  <c r="AF275" i="1"/>
  <c r="AE275" i="1"/>
  <c r="AH274" i="1"/>
  <c r="AG274" i="1"/>
  <c r="AF274" i="1"/>
  <c r="AE274" i="1"/>
  <c r="AG273" i="1"/>
  <c r="AF273" i="1"/>
  <c r="AE273" i="1"/>
  <c r="AH272" i="1"/>
  <c r="AG272" i="1"/>
  <c r="AF272" i="1"/>
  <c r="AE272" i="1"/>
  <c r="AH271" i="1"/>
  <c r="AG271" i="1"/>
  <c r="AF271" i="1"/>
  <c r="AE271" i="1"/>
  <c r="AH270" i="1"/>
  <c r="AG270" i="1"/>
  <c r="AF270" i="1"/>
  <c r="AE270" i="1"/>
  <c r="AG269" i="1"/>
  <c r="AF269" i="1"/>
  <c r="AE269" i="1"/>
  <c r="AH268" i="1"/>
  <c r="AG268" i="1"/>
  <c r="AF268" i="1"/>
  <c r="AE268" i="1"/>
  <c r="AG267" i="1"/>
  <c r="AF267" i="1"/>
  <c r="AE267" i="1"/>
  <c r="AG266" i="1"/>
  <c r="AF266" i="1"/>
  <c r="AE266" i="1"/>
  <c r="AH265" i="1"/>
  <c r="AG265" i="1"/>
  <c r="AF265" i="1"/>
  <c r="AE265" i="1"/>
  <c r="AH264" i="1"/>
  <c r="AG264" i="1"/>
  <c r="AF264" i="1"/>
  <c r="AE264" i="1"/>
  <c r="AH263" i="1"/>
  <c r="AG263" i="1"/>
  <c r="AF263" i="1"/>
  <c r="AE263" i="1"/>
  <c r="AH262" i="1"/>
  <c r="AG262" i="1"/>
  <c r="AF262" i="1"/>
  <c r="AE262" i="1"/>
  <c r="AH261" i="1"/>
  <c r="AG261" i="1"/>
  <c r="AF261" i="1"/>
  <c r="AE261" i="1"/>
  <c r="AH260" i="1"/>
  <c r="AG260" i="1"/>
  <c r="AF260" i="1"/>
  <c r="AE260" i="1"/>
  <c r="AH259" i="1"/>
  <c r="AG259" i="1"/>
  <c r="AF259" i="1"/>
  <c r="AE259" i="1"/>
  <c r="AH258" i="1"/>
  <c r="AG258" i="1"/>
  <c r="AF258" i="1"/>
  <c r="AE258" i="1"/>
  <c r="AH257" i="1"/>
  <c r="AG257" i="1"/>
  <c r="AF257" i="1"/>
  <c r="AE257" i="1"/>
  <c r="AH256" i="1"/>
  <c r="AG256" i="1"/>
  <c r="AF256" i="1"/>
  <c r="AE256" i="1"/>
  <c r="AH255" i="1"/>
  <c r="AG255" i="1"/>
  <c r="AF255" i="1"/>
  <c r="AE255" i="1"/>
  <c r="AG254" i="1"/>
  <c r="AF254" i="1"/>
  <c r="AE254" i="1"/>
  <c r="AG253" i="1"/>
  <c r="AF253" i="1"/>
  <c r="AE253" i="1"/>
  <c r="AH252" i="1"/>
  <c r="AG252" i="1"/>
  <c r="AF252" i="1"/>
  <c r="AE252" i="1"/>
  <c r="AH251" i="1"/>
  <c r="AG251" i="1"/>
  <c r="AF251" i="1"/>
  <c r="AE251" i="1"/>
  <c r="AH250" i="1"/>
  <c r="AG250" i="1"/>
  <c r="AF250" i="1"/>
  <c r="AE250" i="1"/>
  <c r="AH249" i="1"/>
  <c r="AG249" i="1"/>
  <c r="AF249" i="1"/>
  <c r="AE249" i="1"/>
  <c r="AG248" i="1"/>
  <c r="AF248" i="1"/>
  <c r="AE248" i="1"/>
  <c r="AH247" i="1"/>
  <c r="AG247" i="1"/>
  <c r="AF247" i="1"/>
  <c r="AE247" i="1"/>
  <c r="AH246" i="1"/>
  <c r="AG246" i="1"/>
  <c r="AF246" i="1"/>
  <c r="AE246" i="1"/>
  <c r="AH245" i="1"/>
  <c r="AG245" i="1"/>
  <c r="AF245" i="1"/>
  <c r="AE245" i="1"/>
  <c r="AH244" i="1"/>
  <c r="AG244" i="1"/>
  <c r="AF244" i="1"/>
  <c r="AE244" i="1"/>
  <c r="AH243" i="1"/>
  <c r="AG243" i="1"/>
  <c r="AF243" i="1"/>
  <c r="AE243" i="1"/>
  <c r="AG242" i="1"/>
  <c r="AF242" i="1"/>
  <c r="AE242" i="1"/>
  <c r="AH241" i="1"/>
  <c r="AG241" i="1"/>
  <c r="AF241" i="1"/>
  <c r="AE241" i="1"/>
  <c r="AH240" i="1"/>
  <c r="AG240" i="1"/>
  <c r="AF240" i="1"/>
  <c r="AE240" i="1"/>
  <c r="AH239" i="1"/>
  <c r="AG239" i="1"/>
  <c r="AF239" i="1"/>
  <c r="AE239" i="1"/>
  <c r="AH238" i="1"/>
  <c r="AG238" i="1"/>
  <c r="AF238" i="1"/>
  <c r="AE238" i="1"/>
  <c r="AG237" i="1"/>
  <c r="AF237" i="1"/>
  <c r="AE237" i="1"/>
  <c r="AH236" i="1"/>
  <c r="AG236" i="1"/>
  <c r="AF236" i="1"/>
  <c r="AE236" i="1"/>
  <c r="AG235" i="1"/>
  <c r="AF235" i="1"/>
  <c r="AE235" i="1"/>
  <c r="AG234" i="1"/>
  <c r="AF234" i="1"/>
  <c r="AE234" i="1"/>
  <c r="AH233" i="1"/>
  <c r="AG233" i="1"/>
  <c r="AF233" i="1"/>
  <c r="AE233" i="1"/>
  <c r="AH232" i="1"/>
  <c r="AG232" i="1"/>
  <c r="AF232" i="1"/>
  <c r="AE232" i="1"/>
  <c r="AH231" i="1"/>
  <c r="AG231" i="1"/>
  <c r="AF231" i="1"/>
  <c r="AE231" i="1"/>
  <c r="AH230" i="1"/>
  <c r="AG230" i="1"/>
  <c r="AF230" i="1"/>
  <c r="AE230" i="1"/>
  <c r="AG229" i="1"/>
  <c r="AF229" i="1"/>
  <c r="AE229" i="1"/>
  <c r="AH228" i="1"/>
  <c r="AG228" i="1"/>
  <c r="AF228" i="1"/>
  <c r="AE228" i="1"/>
  <c r="AH227" i="1"/>
  <c r="AG227" i="1"/>
  <c r="AF227" i="1"/>
  <c r="AE227" i="1"/>
  <c r="AH226" i="1"/>
  <c r="AG226" i="1"/>
  <c r="AF226" i="1"/>
  <c r="AE226" i="1"/>
  <c r="AH225" i="1"/>
  <c r="AG225" i="1"/>
  <c r="AF225" i="1"/>
  <c r="AE225" i="1"/>
  <c r="AH224" i="1"/>
  <c r="AG224" i="1"/>
  <c r="AF224" i="1"/>
  <c r="AE224" i="1"/>
  <c r="AG223" i="1"/>
  <c r="AF223" i="1"/>
  <c r="AE223" i="1"/>
  <c r="AH222" i="1"/>
  <c r="AG222" i="1"/>
  <c r="AF222" i="1"/>
  <c r="AE222" i="1"/>
  <c r="AH221" i="1"/>
  <c r="AG221" i="1"/>
  <c r="AF221" i="1"/>
  <c r="AE221" i="1"/>
  <c r="AH220" i="1"/>
  <c r="AG220" i="1"/>
  <c r="AF220" i="1"/>
  <c r="AE220" i="1"/>
  <c r="AH219" i="1"/>
  <c r="AG219" i="1"/>
  <c r="AF219" i="1"/>
  <c r="AE219" i="1"/>
  <c r="AH218" i="1"/>
  <c r="AG218" i="1"/>
  <c r="AF218" i="1"/>
  <c r="AE218" i="1"/>
  <c r="AG217" i="1"/>
  <c r="AF217" i="1"/>
  <c r="AE217" i="1"/>
  <c r="AH216" i="1"/>
  <c r="AG216" i="1"/>
  <c r="AF216" i="1"/>
  <c r="AE216" i="1"/>
  <c r="AG215" i="1"/>
  <c r="AF215" i="1"/>
  <c r="AE215" i="1"/>
  <c r="AH214" i="1"/>
  <c r="AG214" i="1"/>
  <c r="AF214" i="1"/>
  <c r="AE214" i="1"/>
  <c r="AH213" i="1"/>
  <c r="AG213" i="1"/>
  <c r="AF213" i="1"/>
  <c r="AE213" i="1"/>
  <c r="AH212" i="1"/>
  <c r="AG212" i="1"/>
  <c r="AF212" i="1"/>
  <c r="AE212" i="1"/>
  <c r="AH211" i="1"/>
  <c r="AG211" i="1"/>
  <c r="AF211" i="1"/>
  <c r="AE211" i="1"/>
  <c r="AG210" i="1"/>
  <c r="AF210" i="1"/>
  <c r="AE210" i="1"/>
  <c r="AG209" i="1"/>
  <c r="AF209" i="1"/>
  <c r="AE209" i="1"/>
  <c r="AG208" i="1"/>
  <c r="AF208" i="1"/>
  <c r="AE208" i="1"/>
  <c r="AH207" i="1"/>
  <c r="AG207" i="1"/>
  <c r="AF207" i="1"/>
  <c r="AE207" i="1"/>
  <c r="AG206" i="1"/>
  <c r="AF206" i="1"/>
  <c r="AE206" i="1"/>
  <c r="AG205" i="1"/>
  <c r="AF205" i="1"/>
  <c r="AE205" i="1"/>
  <c r="AH204" i="1"/>
  <c r="AG204" i="1"/>
  <c r="AF204" i="1"/>
  <c r="AE204" i="1"/>
  <c r="AG203" i="1"/>
  <c r="AF203" i="1"/>
  <c r="AE203" i="1"/>
  <c r="AH202" i="1"/>
  <c r="AG202" i="1"/>
  <c r="AF202" i="1"/>
  <c r="AE202" i="1"/>
  <c r="AG201" i="1"/>
  <c r="AF201" i="1"/>
  <c r="AE201" i="1"/>
  <c r="AG200" i="1"/>
  <c r="AF200" i="1"/>
  <c r="AE200" i="1"/>
  <c r="AG199" i="1"/>
  <c r="AF199" i="1"/>
  <c r="AE199" i="1"/>
  <c r="AH198" i="1"/>
  <c r="AG198" i="1"/>
  <c r="AF198" i="1"/>
  <c r="AE198" i="1"/>
  <c r="AG197" i="1"/>
  <c r="AF197" i="1"/>
  <c r="AE197" i="1"/>
  <c r="AG196" i="1"/>
  <c r="AF196" i="1"/>
  <c r="AE196" i="1"/>
  <c r="AH195" i="1"/>
  <c r="AG195" i="1"/>
  <c r="AF195" i="1"/>
  <c r="AE195" i="1"/>
  <c r="AH194" i="1"/>
  <c r="AG194" i="1"/>
  <c r="AF194" i="1"/>
  <c r="AE194" i="1"/>
  <c r="AG193" i="1"/>
  <c r="AF193" i="1"/>
  <c r="AE193" i="1"/>
  <c r="AH192" i="1"/>
  <c r="AG192" i="1"/>
  <c r="AF192" i="1"/>
  <c r="AE192" i="1"/>
  <c r="AG191" i="1"/>
  <c r="AF191" i="1"/>
  <c r="AE191" i="1"/>
  <c r="AG190" i="1"/>
  <c r="AF190" i="1"/>
  <c r="AE190" i="1"/>
  <c r="AG189" i="1"/>
  <c r="AF189" i="1"/>
  <c r="AE189" i="1"/>
  <c r="AH188" i="1"/>
  <c r="AG188" i="1"/>
  <c r="AF188" i="1"/>
  <c r="AE188" i="1"/>
  <c r="AH187" i="1"/>
  <c r="AG187" i="1"/>
  <c r="AF187" i="1"/>
  <c r="AE187" i="1"/>
  <c r="AH186" i="1"/>
  <c r="AG186" i="1"/>
  <c r="AF186" i="1"/>
  <c r="AE186" i="1"/>
  <c r="AG185" i="1"/>
  <c r="AF185" i="1"/>
  <c r="AE185" i="1"/>
  <c r="AH184" i="1"/>
  <c r="AG184" i="1"/>
  <c r="AF184" i="1"/>
  <c r="AE184" i="1"/>
  <c r="AH183" i="1"/>
  <c r="AG183" i="1"/>
  <c r="AF183" i="1"/>
  <c r="AE183" i="1"/>
  <c r="AH182" i="1"/>
  <c r="AG182" i="1"/>
  <c r="AF182" i="1"/>
  <c r="AE182" i="1"/>
  <c r="AH181" i="1"/>
  <c r="AG181" i="1"/>
  <c r="AF181" i="1"/>
  <c r="AE181" i="1"/>
  <c r="AH180" i="1"/>
  <c r="AG180" i="1"/>
  <c r="AF180" i="1"/>
  <c r="AE180" i="1"/>
  <c r="AH179" i="1"/>
  <c r="AG179" i="1"/>
  <c r="AF179" i="1"/>
  <c r="AE179" i="1"/>
  <c r="AG178" i="1"/>
  <c r="AF178" i="1"/>
  <c r="AE178" i="1"/>
  <c r="AG177" i="1"/>
  <c r="AF177" i="1"/>
  <c r="AE177" i="1"/>
  <c r="AH176" i="1"/>
  <c r="AG176" i="1"/>
  <c r="AF176" i="1"/>
  <c r="AE176" i="1"/>
  <c r="AH175" i="1"/>
  <c r="AG175" i="1"/>
  <c r="AF175" i="1"/>
  <c r="AE175" i="1"/>
  <c r="AG174" i="1"/>
  <c r="AF174" i="1"/>
  <c r="AE174" i="1"/>
  <c r="AH173" i="1"/>
  <c r="AG173" i="1"/>
  <c r="AF173" i="1"/>
  <c r="AE173" i="1"/>
  <c r="AH172" i="1"/>
  <c r="AG172" i="1"/>
  <c r="AF172" i="1"/>
  <c r="AE172" i="1"/>
  <c r="AH171" i="1"/>
  <c r="AG171" i="1"/>
  <c r="AF171" i="1"/>
  <c r="AE171" i="1"/>
  <c r="AH170" i="1"/>
  <c r="AG170" i="1"/>
  <c r="AF170" i="1"/>
  <c r="AE170" i="1"/>
  <c r="AH169" i="1"/>
  <c r="AG169" i="1"/>
  <c r="AF169" i="1"/>
  <c r="AE169" i="1"/>
  <c r="AH168" i="1"/>
  <c r="AG168" i="1"/>
  <c r="AF168" i="1"/>
  <c r="AE168" i="1"/>
  <c r="AH167" i="1"/>
  <c r="AG167" i="1"/>
  <c r="AF167" i="1"/>
  <c r="AE167" i="1"/>
  <c r="AH166" i="1"/>
  <c r="AG166" i="1"/>
  <c r="AF166" i="1"/>
  <c r="AE166" i="1"/>
  <c r="AH165" i="1"/>
  <c r="AG165" i="1"/>
  <c r="AF165" i="1"/>
  <c r="AE165" i="1"/>
  <c r="AH164" i="1"/>
  <c r="AG164" i="1"/>
  <c r="AF164" i="1"/>
  <c r="AE164" i="1"/>
  <c r="AH163" i="1"/>
  <c r="AG163" i="1"/>
  <c r="AF163" i="1"/>
  <c r="AE163" i="1"/>
  <c r="AH162" i="1"/>
  <c r="AG162" i="1"/>
  <c r="AF162" i="1"/>
  <c r="AE162" i="1"/>
  <c r="AH161" i="1"/>
  <c r="AG161" i="1"/>
  <c r="AF161" i="1"/>
  <c r="AE161" i="1"/>
  <c r="AH160" i="1"/>
  <c r="AG160" i="1"/>
  <c r="AF160" i="1"/>
  <c r="AE160" i="1"/>
  <c r="AH159" i="1"/>
  <c r="AG159" i="1"/>
  <c r="AF159" i="1"/>
  <c r="AE159" i="1"/>
  <c r="AH158" i="1"/>
  <c r="AG158" i="1"/>
  <c r="AF158" i="1"/>
  <c r="AE158" i="1"/>
  <c r="AH157" i="1"/>
  <c r="AG157" i="1"/>
  <c r="AF157" i="1"/>
  <c r="AE157" i="1"/>
  <c r="AG156" i="1"/>
  <c r="AF156" i="1"/>
  <c r="AE156" i="1"/>
  <c r="AH155" i="1"/>
  <c r="AG155" i="1"/>
  <c r="AF155" i="1"/>
  <c r="AE155" i="1"/>
  <c r="AH154" i="1"/>
  <c r="AG154" i="1"/>
  <c r="AF154" i="1"/>
  <c r="AE154" i="1"/>
  <c r="AH153" i="1"/>
  <c r="AG153" i="1"/>
  <c r="AF153" i="1"/>
  <c r="AE153" i="1"/>
  <c r="AH152" i="1"/>
  <c r="AG152" i="1"/>
  <c r="AF152" i="1"/>
  <c r="AE152" i="1"/>
  <c r="AG151" i="1"/>
  <c r="AF151" i="1"/>
  <c r="AE151" i="1"/>
  <c r="AH150" i="1"/>
  <c r="AG150" i="1"/>
  <c r="AF150" i="1"/>
  <c r="AE150" i="1"/>
  <c r="AH149" i="1"/>
  <c r="AG149" i="1"/>
  <c r="AF149" i="1"/>
  <c r="AE149" i="1"/>
  <c r="AG148" i="1"/>
  <c r="AF148" i="1"/>
  <c r="AE148" i="1"/>
  <c r="AG147" i="1"/>
  <c r="AF147" i="1"/>
  <c r="AE147" i="1"/>
  <c r="AH146" i="1"/>
  <c r="AG146" i="1"/>
  <c r="AF146" i="1"/>
  <c r="AE146" i="1"/>
  <c r="AH145" i="1"/>
  <c r="AG145" i="1"/>
  <c r="AF145" i="1"/>
  <c r="AE145" i="1"/>
  <c r="AG144" i="1"/>
  <c r="AF144" i="1"/>
  <c r="AE144" i="1"/>
  <c r="AH143" i="1"/>
  <c r="AG143" i="1"/>
  <c r="AF143" i="1"/>
  <c r="AE143" i="1"/>
  <c r="AH142" i="1"/>
  <c r="AG142" i="1"/>
  <c r="AF142" i="1"/>
  <c r="AE142" i="1"/>
  <c r="AH141" i="1"/>
  <c r="AG141" i="1"/>
  <c r="AF141" i="1"/>
  <c r="AE141" i="1"/>
  <c r="AH140" i="1"/>
  <c r="AG140" i="1"/>
  <c r="AF140" i="1"/>
  <c r="AE140" i="1"/>
  <c r="AH139" i="1"/>
  <c r="AG139" i="1"/>
  <c r="AF139" i="1"/>
  <c r="AE139" i="1"/>
  <c r="AH138" i="1"/>
  <c r="AG138" i="1"/>
  <c r="AF138" i="1"/>
  <c r="AE138" i="1"/>
  <c r="AH137" i="1"/>
  <c r="AG137" i="1"/>
  <c r="AF137" i="1"/>
  <c r="AE137" i="1"/>
  <c r="AH136" i="1"/>
  <c r="AG136" i="1"/>
  <c r="AF136" i="1"/>
  <c r="AE136" i="1"/>
  <c r="AH135" i="1"/>
  <c r="AG135" i="1"/>
  <c r="AF135" i="1"/>
  <c r="AE135" i="1"/>
  <c r="AH134" i="1"/>
  <c r="AG134" i="1"/>
  <c r="AF134" i="1"/>
  <c r="AE134" i="1"/>
  <c r="AH133" i="1"/>
  <c r="AG133" i="1"/>
  <c r="AF133" i="1"/>
  <c r="AE133" i="1"/>
  <c r="AH132" i="1"/>
  <c r="AG132" i="1"/>
  <c r="AF132" i="1"/>
  <c r="AE132" i="1"/>
  <c r="AH131" i="1"/>
  <c r="AG131" i="1"/>
  <c r="AF131" i="1"/>
  <c r="AE131" i="1"/>
  <c r="AH130" i="1"/>
  <c r="AG130" i="1"/>
  <c r="AF130" i="1"/>
  <c r="AE130" i="1"/>
  <c r="AH129" i="1"/>
  <c r="AG129" i="1"/>
  <c r="AF129" i="1"/>
  <c r="AE129" i="1"/>
  <c r="AH128" i="1"/>
  <c r="AG128" i="1"/>
  <c r="AF128" i="1"/>
  <c r="AE128" i="1"/>
  <c r="AH127" i="1"/>
  <c r="AG127" i="1"/>
  <c r="AF127" i="1"/>
  <c r="AE127" i="1"/>
  <c r="AH126" i="1"/>
  <c r="AG126" i="1"/>
  <c r="AF126" i="1"/>
  <c r="AE126" i="1"/>
  <c r="AH125" i="1"/>
  <c r="AG125" i="1"/>
  <c r="AF125" i="1"/>
  <c r="AE125" i="1"/>
  <c r="AH124" i="1"/>
  <c r="AG124" i="1"/>
  <c r="AF124" i="1"/>
  <c r="AE124" i="1"/>
  <c r="AG123" i="1"/>
  <c r="AF123" i="1"/>
  <c r="AE123" i="1"/>
  <c r="AH122" i="1"/>
  <c r="AG122" i="1"/>
  <c r="AF122" i="1"/>
  <c r="AE122" i="1"/>
  <c r="AG121" i="1"/>
  <c r="AF121" i="1"/>
  <c r="AE121" i="1"/>
  <c r="AG120" i="1"/>
  <c r="AF120" i="1"/>
  <c r="AE120" i="1"/>
  <c r="AG119" i="1"/>
  <c r="AF119" i="1"/>
  <c r="AE119" i="1"/>
  <c r="AH118" i="1"/>
  <c r="AG118" i="1"/>
  <c r="AF118" i="1"/>
  <c r="AE118" i="1"/>
  <c r="AH117" i="1"/>
  <c r="AG117" i="1"/>
  <c r="AF117" i="1"/>
  <c r="AE117" i="1"/>
  <c r="AG116" i="1"/>
  <c r="AF116" i="1"/>
  <c r="AE116" i="1"/>
  <c r="AH115" i="1"/>
  <c r="AG115" i="1"/>
  <c r="AF115" i="1"/>
  <c r="AE115" i="1"/>
  <c r="AH114" i="1"/>
  <c r="AG114" i="1"/>
  <c r="AF114" i="1"/>
  <c r="AE114" i="1"/>
  <c r="AH113" i="1"/>
  <c r="AG113" i="1"/>
  <c r="AF113" i="1"/>
  <c r="AE113" i="1"/>
  <c r="AH112" i="1"/>
  <c r="AG112" i="1"/>
  <c r="AF112" i="1"/>
  <c r="AE112" i="1"/>
  <c r="AH111" i="1"/>
  <c r="AG111" i="1"/>
  <c r="AF111" i="1"/>
  <c r="AE111" i="1"/>
  <c r="AH110" i="1"/>
  <c r="AG110" i="1"/>
  <c r="AF110" i="1"/>
  <c r="AE110" i="1"/>
  <c r="AG109" i="1"/>
  <c r="AF109" i="1"/>
  <c r="AE109" i="1"/>
  <c r="AG108" i="1"/>
  <c r="AF108" i="1"/>
  <c r="AE108" i="1"/>
  <c r="AG107" i="1"/>
  <c r="AF107" i="1"/>
  <c r="AE107" i="1"/>
  <c r="AH106" i="1"/>
  <c r="AG106" i="1"/>
  <c r="AF106" i="1"/>
  <c r="AE106" i="1"/>
  <c r="AH105" i="1"/>
  <c r="AG105" i="1"/>
  <c r="AF105" i="1"/>
  <c r="AE105" i="1"/>
  <c r="AG104" i="1"/>
  <c r="AF104" i="1"/>
  <c r="AE104" i="1"/>
  <c r="AH103" i="1"/>
  <c r="AG103" i="1"/>
  <c r="AF103" i="1"/>
  <c r="AE103" i="1"/>
  <c r="AH102" i="1"/>
  <c r="AG102" i="1"/>
  <c r="AF102" i="1"/>
  <c r="AE102" i="1"/>
  <c r="AH101" i="1"/>
  <c r="AG101" i="1"/>
  <c r="AF101" i="1"/>
  <c r="AE101" i="1"/>
  <c r="AH100" i="1"/>
  <c r="AG100" i="1"/>
  <c r="AF100" i="1"/>
  <c r="AE100" i="1"/>
  <c r="AH99" i="1"/>
  <c r="AG99" i="1"/>
  <c r="AF99" i="1"/>
  <c r="AE99" i="1"/>
  <c r="AH98" i="1"/>
  <c r="AG98" i="1"/>
  <c r="AF98" i="1"/>
  <c r="AE98" i="1"/>
  <c r="AH97" i="1"/>
  <c r="AG97" i="1"/>
  <c r="AF97" i="1"/>
  <c r="AE97" i="1"/>
  <c r="AG96" i="1"/>
  <c r="AF96" i="1"/>
  <c r="AE96" i="1"/>
  <c r="AH95" i="1"/>
  <c r="AG95" i="1"/>
  <c r="AF95" i="1"/>
  <c r="AE95" i="1"/>
  <c r="AH94" i="1"/>
  <c r="AG94" i="1"/>
  <c r="AF94" i="1"/>
  <c r="AE94" i="1"/>
  <c r="AH93" i="1"/>
  <c r="AG93" i="1"/>
  <c r="AF93" i="1"/>
  <c r="AE93" i="1"/>
  <c r="AG92" i="1"/>
  <c r="AF92" i="1"/>
  <c r="AE92" i="1"/>
  <c r="AH91" i="1"/>
  <c r="AG91" i="1"/>
  <c r="AF91" i="1"/>
  <c r="AE91" i="1"/>
  <c r="AH90" i="1"/>
  <c r="AG90" i="1"/>
  <c r="AF90" i="1"/>
  <c r="AE90" i="1"/>
  <c r="AG89" i="1"/>
  <c r="AF89" i="1"/>
  <c r="AE89" i="1"/>
  <c r="AH88" i="1"/>
  <c r="AG88" i="1"/>
  <c r="AF88" i="1"/>
  <c r="AE88" i="1"/>
  <c r="AH87" i="1"/>
  <c r="AG87" i="1"/>
  <c r="AF87" i="1"/>
  <c r="AE87" i="1"/>
  <c r="AH86" i="1"/>
  <c r="AG86" i="1"/>
  <c r="AF86" i="1"/>
  <c r="AE86" i="1"/>
  <c r="AH85" i="1"/>
  <c r="AG85" i="1"/>
  <c r="AF85" i="1"/>
  <c r="AE85" i="1"/>
  <c r="AH84" i="1"/>
  <c r="AG84" i="1"/>
  <c r="AF84" i="1"/>
  <c r="AE84" i="1"/>
  <c r="AH83" i="1"/>
  <c r="AG83" i="1"/>
  <c r="AF83" i="1"/>
  <c r="AE83" i="1"/>
  <c r="AH82" i="1"/>
  <c r="AG82" i="1"/>
  <c r="AF82" i="1"/>
  <c r="AE82" i="1"/>
  <c r="AH81" i="1"/>
  <c r="AG81" i="1"/>
  <c r="AF81" i="1"/>
  <c r="AE81" i="1"/>
  <c r="AH80" i="1"/>
  <c r="AG80" i="1"/>
  <c r="AF80" i="1"/>
  <c r="AE80" i="1"/>
  <c r="AH79" i="1"/>
  <c r="AG79" i="1"/>
  <c r="AF79" i="1"/>
  <c r="AE79" i="1"/>
  <c r="AH78" i="1"/>
  <c r="AG78" i="1"/>
  <c r="AF78" i="1"/>
  <c r="AE78" i="1"/>
  <c r="AG77" i="1"/>
  <c r="AF77" i="1"/>
  <c r="AE77" i="1"/>
  <c r="AG76" i="1"/>
  <c r="AF76" i="1"/>
  <c r="AE76" i="1"/>
  <c r="AH75" i="1"/>
  <c r="AG75" i="1"/>
  <c r="AF75" i="1"/>
  <c r="AE75" i="1"/>
  <c r="AH74" i="1"/>
  <c r="AG74" i="1"/>
  <c r="AF74" i="1"/>
  <c r="AE74" i="1"/>
  <c r="AH73" i="1"/>
  <c r="AG73" i="1"/>
  <c r="AF73" i="1"/>
  <c r="AE73" i="1"/>
  <c r="AH72" i="1"/>
  <c r="AG72" i="1"/>
  <c r="AF72" i="1"/>
  <c r="AE72" i="1"/>
  <c r="AG71" i="1"/>
  <c r="AF71" i="1"/>
  <c r="AE71" i="1"/>
  <c r="AH70" i="1"/>
  <c r="AG70" i="1"/>
  <c r="AF70" i="1"/>
  <c r="AE70" i="1"/>
  <c r="AH69" i="1"/>
  <c r="AG69" i="1"/>
  <c r="AF69" i="1"/>
  <c r="AE69" i="1"/>
  <c r="AH68" i="1"/>
  <c r="AG68" i="1"/>
  <c r="AF68" i="1"/>
  <c r="AE68" i="1"/>
  <c r="AH67" i="1"/>
  <c r="AG67" i="1"/>
  <c r="AF67" i="1"/>
  <c r="AE67" i="1"/>
  <c r="AH66" i="1"/>
  <c r="AG66" i="1"/>
  <c r="AF66" i="1"/>
  <c r="AE66" i="1"/>
  <c r="AH65" i="1"/>
  <c r="AG65" i="1"/>
  <c r="AF65" i="1"/>
  <c r="AE65" i="1"/>
  <c r="AH64" i="1"/>
  <c r="AG64" i="1"/>
  <c r="AF64" i="1"/>
  <c r="AE64" i="1"/>
  <c r="AH63" i="1"/>
  <c r="AG63" i="1"/>
  <c r="AF63" i="1"/>
  <c r="AE63" i="1"/>
  <c r="AH62" i="1"/>
  <c r="AG62" i="1"/>
  <c r="AF62" i="1"/>
  <c r="AE62" i="1"/>
  <c r="AH61" i="1"/>
  <c r="AG61" i="1"/>
  <c r="AF61" i="1"/>
  <c r="AE61" i="1"/>
  <c r="AH60" i="1"/>
  <c r="AG60" i="1"/>
  <c r="AF60" i="1"/>
  <c r="AE60" i="1"/>
  <c r="AH59" i="1"/>
  <c r="AG59" i="1"/>
  <c r="AF59" i="1"/>
  <c r="AE59" i="1"/>
  <c r="AH58" i="1"/>
  <c r="AG58" i="1"/>
  <c r="AF58" i="1"/>
  <c r="AE58" i="1"/>
  <c r="AH57" i="1"/>
  <c r="AG57" i="1"/>
  <c r="AF57" i="1"/>
  <c r="AE57" i="1"/>
  <c r="AH56" i="1"/>
  <c r="AG56" i="1"/>
  <c r="AF56" i="1"/>
  <c r="AE56" i="1"/>
  <c r="AH55" i="1"/>
  <c r="AG55" i="1"/>
  <c r="AF55" i="1"/>
  <c r="AE55" i="1"/>
  <c r="AH54" i="1"/>
  <c r="AG54" i="1"/>
  <c r="AF54" i="1"/>
  <c r="AE54" i="1"/>
  <c r="AH53" i="1"/>
  <c r="AG53" i="1"/>
  <c r="AF53" i="1"/>
  <c r="AE53" i="1"/>
  <c r="AG52" i="1"/>
  <c r="AF52" i="1"/>
  <c r="AE52" i="1"/>
  <c r="AH51" i="1"/>
  <c r="AG51" i="1"/>
  <c r="AF51" i="1"/>
  <c r="AE51" i="1"/>
  <c r="AH50" i="1"/>
  <c r="AG50" i="1"/>
  <c r="AF50" i="1"/>
  <c r="AE50" i="1"/>
  <c r="AH49" i="1"/>
  <c r="AG49" i="1"/>
  <c r="AF49" i="1"/>
  <c r="AE49" i="1"/>
  <c r="AH48" i="1"/>
  <c r="AG48" i="1"/>
  <c r="AF48" i="1"/>
  <c r="AE48" i="1"/>
  <c r="AH47" i="1"/>
  <c r="AG47" i="1"/>
  <c r="AF47" i="1"/>
  <c r="AE47" i="1"/>
  <c r="AG46" i="1"/>
  <c r="AF46" i="1"/>
  <c r="AE46" i="1"/>
  <c r="AH45" i="1"/>
  <c r="AG45" i="1"/>
  <c r="AF45" i="1"/>
  <c r="AE45" i="1"/>
  <c r="AH44" i="1"/>
  <c r="AG44" i="1"/>
  <c r="AF44" i="1"/>
  <c r="AE44" i="1"/>
  <c r="AH43" i="1"/>
  <c r="AG43" i="1"/>
  <c r="AF43" i="1"/>
  <c r="AE43" i="1"/>
  <c r="AH42" i="1"/>
  <c r="AG42" i="1"/>
  <c r="AF42" i="1"/>
  <c r="AE42" i="1"/>
  <c r="AH41" i="1"/>
  <c r="AG41" i="1"/>
  <c r="AF41" i="1"/>
  <c r="AE41" i="1"/>
  <c r="AH40" i="1"/>
  <c r="AG40" i="1"/>
  <c r="AF40" i="1"/>
  <c r="AE40" i="1"/>
  <c r="AH39" i="1"/>
  <c r="AG39" i="1"/>
  <c r="AF39" i="1"/>
  <c r="AE39" i="1"/>
  <c r="AH38" i="1"/>
  <c r="AG38" i="1"/>
  <c r="AF38" i="1"/>
  <c r="AE38" i="1"/>
  <c r="AH37" i="1"/>
  <c r="AG37" i="1"/>
  <c r="AF37" i="1"/>
  <c r="AE37" i="1"/>
  <c r="AH36" i="1"/>
  <c r="AG36" i="1"/>
  <c r="AF36" i="1"/>
  <c r="AE36" i="1"/>
  <c r="AH35" i="1"/>
  <c r="AG35" i="1"/>
  <c r="AF35" i="1"/>
  <c r="AE35" i="1"/>
  <c r="AG34" i="1"/>
  <c r="AF34" i="1"/>
  <c r="AE34" i="1"/>
  <c r="AH33" i="1"/>
  <c r="AG33" i="1"/>
  <c r="AF33" i="1"/>
  <c r="AE33" i="1"/>
  <c r="AH32" i="1"/>
  <c r="AG32" i="1"/>
  <c r="AF32" i="1"/>
  <c r="AE32" i="1"/>
  <c r="AH31" i="1"/>
  <c r="AG31" i="1"/>
  <c r="AF31" i="1"/>
  <c r="AE31" i="1"/>
  <c r="AH30" i="1"/>
  <c r="AG30" i="1"/>
  <c r="AF30" i="1"/>
  <c r="AE30" i="1"/>
  <c r="AH29" i="1"/>
  <c r="AG29" i="1"/>
  <c r="AF29" i="1"/>
  <c r="AE29" i="1"/>
  <c r="AG28" i="1"/>
  <c r="AF28" i="1"/>
  <c r="AE28" i="1"/>
  <c r="AH27" i="1"/>
  <c r="AG27" i="1"/>
  <c r="AF27" i="1"/>
  <c r="AE27" i="1"/>
  <c r="AH26" i="1"/>
  <c r="AG26" i="1"/>
  <c r="AF26" i="1"/>
  <c r="AE26" i="1"/>
  <c r="AG25" i="1"/>
  <c r="AF25" i="1"/>
  <c r="AE25" i="1"/>
  <c r="AH24" i="1"/>
  <c r="AG24" i="1"/>
  <c r="AF24" i="1"/>
  <c r="AE24" i="1"/>
  <c r="AH23" i="1"/>
  <c r="AG23" i="1"/>
  <c r="AF23" i="1"/>
  <c r="AE23" i="1"/>
  <c r="AH22" i="1"/>
  <c r="AG22" i="1"/>
  <c r="AF22" i="1"/>
  <c r="AE22" i="1"/>
  <c r="AH21" i="1"/>
  <c r="AG21" i="1"/>
  <c r="AF21" i="1"/>
  <c r="AE21" i="1"/>
  <c r="AH20" i="1"/>
  <c r="AG20" i="1"/>
  <c r="AF20" i="1"/>
  <c r="AE20" i="1"/>
  <c r="AH19" i="1"/>
  <c r="AG19" i="1"/>
  <c r="AF19" i="1"/>
  <c r="AE19" i="1"/>
  <c r="AH18" i="1"/>
  <c r="AG18" i="1"/>
  <c r="AF18" i="1"/>
  <c r="AE18" i="1"/>
  <c r="AH17" i="1"/>
  <c r="AG17" i="1"/>
  <c r="AF17" i="1"/>
  <c r="AE17" i="1"/>
  <c r="AH16" i="1"/>
  <c r="AG16" i="1"/>
  <c r="AF16" i="1"/>
  <c r="AE16" i="1"/>
  <c r="AH15" i="1"/>
  <c r="AG15" i="1"/>
  <c r="AF15" i="1"/>
  <c r="AE15" i="1"/>
  <c r="AH14" i="1"/>
  <c r="AG14" i="1"/>
  <c r="AF14" i="1"/>
  <c r="AE14" i="1"/>
  <c r="AH13" i="1"/>
  <c r="AG13" i="1"/>
  <c r="AF13" i="1"/>
  <c r="AE13" i="1"/>
  <c r="AH12" i="1"/>
  <c r="AG12" i="1"/>
  <c r="AF12" i="1"/>
  <c r="AE12" i="1"/>
  <c r="AG11" i="1"/>
  <c r="AF11" i="1"/>
  <c r="AE11" i="1"/>
  <c r="AG10" i="1"/>
  <c r="AF10" i="1"/>
  <c r="AE10" i="1"/>
  <c r="AH9" i="1"/>
  <c r="AG9" i="1"/>
  <c r="AF9" i="1"/>
  <c r="AE9" i="1"/>
  <c r="AH8" i="1"/>
  <c r="AG8" i="1"/>
  <c r="AF8" i="1"/>
  <c r="AE8" i="1"/>
  <c r="AG7" i="1"/>
  <c r="AF7" i="1"/>
  <c r="AE7" i="1"/>
  <c r="AG6" i="1"/>
  <c r="AF6" i="1"/>
  <c r="AE6" i="1"/>
  <c r="AG5" i="1"/>
  <c r="AF5" i="1"/>
  <c r="AE5" i="1"/>
  <c r="V893" i="1"/>
  <c r="K893" i="1"/>
  <c r="J893" i="1"/>
  <c r="J894" i="1"/>
  <c r="K894" i="1"/>
  <c r="V894" i="1"/>
  <c r="J895" i="1"/>
  <c r="K895" i="1"/>
  <c r="V895" i="1"/>
  <c r="V892" i="1"/>
  <c r="V891" i="1"/>
  <c r="V890" i="1"/>
  <c r="V889" i="1"/>
  <c r="V888" i="1"/>
  <c r="V887" i="1"/>
  <c r="V886" i="1"/>
  <c r="V885" i="1"/>
  <c r="V884" i="1"/>
  <c r="V882" i="1"/>
  <c r="V881" i="1"/>
  <c r="V880" i="1"/>
  <c r="V879" i="1"/>
  <c r="V878" i="1"/>
  <c r="V877" i="1"/>
  <c r="V876" i="1"/>
  <c r="V875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1" i="1"/>
  <c r="V850" i="1"/>
  <c r="V849" i="1"/>
  <c r="V848" i="1"/>
  <c r="V847" i="1"/>
  <c r="V846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696" i="1"/>
  <c r="K696" i="1"/>
  <c r="J696" i="1"/>
  <c r="V695" i="1"/>
  <c r="K695" i="1"/>
  <c r="J695" i="1"/>
  <c r="V694" i="1"/>
  <c r="K694" i="1"/>
  <c r="J694" i="1"/>
  <c r="K692" i="1"/>
  <c r="J692" i="1"/>
  <c r="J693" i="1"/>
  <c r="K693" i="1"/>
  <c r="J697" i="1"/>
  <c r="K697" i="1"/>
  <c r="V697" i="1"/>
  <c r="V693" i="1"/>
  <c r="V692" i="1"/>
  <c r="V691" i="1"/>
  <c r="K691" i="1"/>
  <c r="J691" i="1"/>
  <c r="V690" i="1"/>
  <c r="K690" i="1"/>
  <c r="J690" i="1"/>
  <c r="V689" i="1"/>
  <c r="K689" i="1"/>
  <c r="J689" i="1"/>
  <c r="V688" i="1"/>
  <c r="K688" i="1"/>
  <c r="J688" i="1"/>
  <c r="V687" i="1"/>
  <c r="K687" i="1"/>
  <c r="J687" i="1"/>
  <c r="V686" i="1"/>
  <c r="K686" i="1"/>
  <c r="J686" i="1"/>
  <c r="V685" i="1"/>
  <c r="K685" i="1"/>
  <c r="J685" i="1"/>
  <c r="V684" i="1"/>
  <c r="K684" i="1"/>
  <c r="J684" i="1"/>
  <c r="V683" i="1"/>
  <c r="K683" i="1"/>
  <c r="J683" i="1"/>
  <c r="V682" i="1"/>
  <c r="K682" i="1"/>
  <c r="J682" i="1"/>
  <c r="V681" i="1"/>
  <c r="K681" i="1"/>
  <c r="J681" i="1"/>
  <c r="V680" i="1"/>
  <c r="K680" i="1"/>
  <c r="J680" i="1"/>
  <c r="V679" i="1"/>
  <c r="K679" i="1"/>
  <c r="J679" i="1"/>
  <c r="V678" i="1"/>
  <c r="K678" i="1"/>
  <c r="J678" i="1"/>
  <c r="V677" i="1"/>
  <c r="K677" i="1"/>
  <c r="J677" i="1"/>
  <c r="V676" i="1"/>
  <c r="K676" i="1"/>
  <c r="J676" i="1"/>
  <c r="V675" i="1"/>
  <c r="K675" i="1"/>
  <c r="J675" i="1"/>
  <c r="V674" i="1"/>
  <c r="K674" i="1"/>
  <c r="J674" i="1"/>
  <c r="V673" i="1"/>
  <c r="K673" i="1"/>
  <c r="J673" i="1"/>
  <c r="V672" i="1"/>
  <c r="K672" i="1"/>
  <c r="J672" i="1"/>
  <c r="V671" i="1"/>
  <c r="K671" i="1"/>
  <c r="J671" i="1"/>
  <c r="V670" i="1"/>
  <c r="K670" i="1"/>
  <c r="J670" i="1"/>
  <c r="V669" i="1"/>
  <c r="K669" i="1"/>
  <c r="J669" i="1"/>
  <c r="V668" i="1"/>
  <c r="K668" i="1"/>
  <c r="J668" i="1"/>
  <c r="V667" i="1"/>
  <c r="K667" i="1"/>
  <c r="J667" i="1"/>
  <c r="V666" i="1"/>
  <c r="K666" i="1"/>
  <c r="J666" i="1"/>
  <c r="V665" i="1"/>
  <c r="V664" i="1"/>
  <c r="V663" i="1"/>
  <c r="V662" i="1"/>
  <c r="V661" i="1"/>
  <c r="K665" i="1"/>
  <c r="J665" i="1"/>
  <c r="K664" i="1"/>
  <c r="J664" i="1"/>
  <c r="K663" i="1"/>
  <c r="J663" i="1"/>
  <c r="K662" i="1"/>
  <c r="J662" i="1"/>
  <c r="K661" i="1"/>
  <c r="J661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7" i="1"/>
  <c r="V626" i="1"/>
  <c r="V625" i="1"/>
  <c r="V624" i="1"/>
  <c r="V623" i="1"/>
  <c r="V622" i="1"/>
  <c r="V621" i="1"/>
  <c r="V619" i="1"/>
  <c r="V618" i="1"/>
  <c r="V617" i="1"/>
  <c r="K345" i="1"/>
  <c r="J345" i="1"/>
  <c r="K333" i="1"/>
  <c r="J333" i="1"/>
  <c r="N201" i="1"/>
  <c r="K201" i="1"/>
  <c r="J201" i="1"/>
  <c r="N200" i="1"/>
  <c r="K200" i="1"/>
  <c r="J200" i="1"/>
  <c r="V236" i="1"/>
  <c r="K236" i="1"/>
  <c r="J236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60" i="1"/>
  <c r="V659" i="1"/>
  <c r="V658" i="1"/>
  <c r="V657" i="1"/>
  <c r="V656" i="1"/>
  <c r="V655" i="1"/>
  <c r="V654" i="1"/>
  <c r="V653" i="1"/>
  <c r="V652" i="1"/>
  <c r="V650" i="1"/>
  <c r="V649" i="1"/>
  <c r="V648" i="1"/>
  <c r="V647" i="1"/>
  <c r="V646" i="1"/>
  <c r="V645" i="1"/>
  <c r="V644" i="1"/>
  <c r="V643" i="1"/>
  <c r="V616" i="1"/>
  <c r="V615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0" i="1"/>
  <c r="V599" i="1"/>
  <c r="V598" i="1"/>
  <c r="V596" i="1"/>
  <c r="V595" i="1"/>
  <c r="V594" i="1"/>
  <c r="V593" i="1"/>
  <c r="V591" i="1"/>
  <c r="V590" i="1"/>
  <c r="V589" i="1"/>
  <c r="V588" i="1"/>
  <c r="V587" i="1"/>
  <c r="V586" i="1"/>
  <c r="V585" i="1"/>
  <c r="V584" i="1"/>
  <c r="V583" i="1"/>
  <c r="V582" i="1"/>
  <c r="V581" i="1"/>
  <c r="V579" i="1"/>
  <c r="V578" i="1"/>
  <c r="V577" i="1"/>
  <c r="V576" i="1"/>
  <c r="V575" i="1"/>
  <c r="V574" i="1"/>
  <c r="V573" i="1"/>
  <c r="V571" i="1"/>
  <c r="V570" i="1"/>
  <c r="V569" i="1"/>
  <c r="V568" i="1"/>
  <c r="V567" i="1"/>
  <c r="V566" i="1"/>
  <c r="V565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19" i="1"/>
  <c r="V518" i="1"/>
  <c r="V517" i="1"/>
  <c r="V516" i="1"/>
  <c r="V515" i="1"/>
  <c r="V514" i="1"/>
  <c r="V513" i="1"/>
  <c r="V511" i="1"/>
  <c r="V510" i="1"/>
  <c r="V509" i="1"/>
  <c r="V508" i="1"/>
  <c r="V507" i="1"/>
  <c r="V506" i="1"/>
  <c r="V505" i="1"/>
  <c r="V503" i="1"/>
  <c r="V502" i="1"/>
  <c r="V501" i="1"/>
  <c r="V500" i="1"/>
  <c r="V499" i="1"/>
  <c r="V498" i="1"/>
  <c r="V497" i="1"/>
  <c r="V495" i="1"/>
  <c r="V494" i="1"/>
  <c r="V493" i="1"/>
  <c r="V492" i="1"/>
  <c r="V491" i="1"/>
  <c r="V490" i="1"/>
  <c r="V489" i="1"/>
  <c r="V488" i="1"/>
  <c r="V486" i="1"/>
  <c r="V485" i="1"/>
  <c r="V484" i="1"/>
  <c r="V483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5" i="1"/>
  <c r="V444" i="1"/>
  <c r="V443" i="1"/>
  <c r="V442" i="1"/>
  <c r="V441" i="1"/>
  <c r="V440" i="1"/>
  <c r="V439" i="1"/>
  <c r="V437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8" i="1"/>
  <c r="V357" i="1"/>
  <c r="V356" i="1"/>
  <c r="V355" i="1"/>
  <c r="V352" i="1"/>
  <c r="V351" i="1"/>
  <c r="V350" i="1"/>
  <c r="V349" i="1"/>
  <c r="V348" i="1"/>
  <c r="V347" i="1"/>
  <c r="V346" i="1"/>
  <c r="V344" i="1"/>
  <c r="V343" i="1"/>
  <c r="V341" i="1"/>
  <c r="V340" i="1"/>
  <c r="V339" i="1"/>
  <c r="V338" i="1"/>
  <c r="V337" i="1"/>
  <c r="V336" i="1"/>
  <c r="V335" i="1"/>
  <c r="V334" i="1"/>
  <c r="V332" i="1"/>
  <c r="V331" i="1"/>
  <c r="V330" i="1"/>
  <c r="V328" i="1"/>
  <c r="V327" i="1"/>
  <c r="V326" i="1"/>
  <c r="V325" i="1"/>
  <c r="V324" i="1"/>
  <c r="V323" i="1"/>
  <c r="V322" i="1"/>
  <c r="V321" i="1"/>
  <c r="V320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3" i="1"/>
  <c r="V242" i="1"/>
  <c r="V241" i="1"/>
  <c r="V240" i="1"/>
  <c r="V239" i="1"/>
  <c r="V238" i="1"/>
  <c r="V237" i="1"/>
  <c r="V235" i="1"/>
  <c r="V234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199" i="1"/>
  <c r="V198" i="1"/>
  <c r="V197" i="1"/>
  <c r="V196" i="1"/>
  <c r="V195" i="1"/>
  <c r="V194" i="1"/>
  <c r="V193" i="1"/>
  <c r="V192" i="1"/>
  <c r="V191" i="1"/>
  <c r="V190" i="1"/>
  <c r="N190" i="1"/>
  <c r="N191" i="1"/>
  <c r="N192" i="1"/>
  <c r="N193" i="1"/>
  <c r="N194" i="1"/>
  <c r="N195" i="1"/>
  <c r="N196" i="1"/>
  <c r="N197" i="1"/>
  <c r="N198" i="1"/>
  <c r="N199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4" i="1"/>
  <c r="N235" i="1"/>
  <c r="AY5" i="1"/>
  <c r="AX5" i="1"/>
  <c r="U5" i="1"/>
  <c r="AW5" i="1"/>
  <c r="BI5" i="1"/>
  <c r="BJ5" i="1"/>
  <c r="BN5" i="1"/>
  <c r="BO5" i="1"/>
  <c r="BP5" i="1"/>
  <c r="CA5" i="1"/>
  <c r="BK5" i="1"/>
  <c r="BQ5" i="1"/>
  <c r="BR5" i="1"/>
  <c r="BS5" i="1"/>
  <c r="CC5" i="1"/>
  <c r="BL5" i="1"/>
  <c r="BT5" i="1"/>
  <c r="BU5" i="1"/>
  <c r="BV5" i="1"/>
  <c r="CE5" i="1"/>
  <c r="BM5" i="1"/>
  <c r="BW5" i="1"/>
  <c r="BX5" i="1"/>
  <c r="BY5" i="1"/>
  <c r="CG5" i="1"/>
  <c r="AV5" i="1"/>
  <c r="BZ5" i="1"/>
  <c r="CB5" i="1"/>
  <c r="CD5" i="1"/>
  <c r="CF5" i="1"/>
  <c r="AU5" i="1"/>
  <c r="K976" i="1"/>
  <c r="J976" i="1"/>
  <c r="K975" i="1"/>
  <c r="J975" i="1"/>
  <c r="K944" i="1"/>
  <c r="J944" i="1"/>
  <c r="K943" i="1"/>
  <c r="J943" i="1"/>
  <c r="K911" i="1"/>
  <c r="J911" i="1"/>
  <c r="K934" i="1"/>
  <c r="J934" i="1"/>
  <c r="K931" i="1"/>
  <c r="J931" i="1"/>
  <c r="K926" i="1"/>
  <c r="J926" i="1"/>
  <c r="K919" i="1"/>
  <c r="J919" i="1"/>
  <c r="K907" i="1"/>
  <c r="J907" i="1"/>
  <c r="K724" i="1"/>
  <c r="J724" i="1"/>
  <c r="Q1236" i="1"/>
  <c r="N1236" i="1"/>
  <c r="Q1235" i="1"/>
  <c r="N1235" i="1"/>
  <c r="Q1234" i="1"/>
  <c r="N1234" i="1"/>
  <c r="Q1233" i="1"/>
  <c r="N1233" i="1"/>
  <c r="Q1232" i="1"/>
  <c r="N1232" i="1"/>
  <c r="Q1231" i="1"/>
  <c r="N1231" i="1"/>
  <c r="Q1230" i="1"/>
  <c r="N1230" i="1"/>
  <c r="Q1229" i="1"/>
  <c r="N1229" i="1"/>
  <c r="Q1228" i="1"/>
  <c r="N1228" i="1"/>
  <c r="Q1227" i="1"/>
  <c r="N1227" i="1"/>
  <c r="Q1226" i="1"/>
  <c r="N1226" i="1"/>
  <c r="Q1225" i="1"/>
  <c r="N1225" i="1"/>
  <c r="Q1224" i="1"/>
  <c r="N1224" i="1"/>
  <c r="Q1223" i="1"/>
  <c r="N1223" i="1"/>
  <c r="Q1222" i="1"/>
  <c r="N1222" i="1"/>
  <c r="Q1221" i="1"/>
  <c r="N1221" i="1"/>
  <c r="Q1220" i="1"/>
  <c r="N1220" i="1"/>
  <c r="Q1219" i="1"/>
  <c r="N1219" i="1"/>
  <c r="Q1218" i="1"/>
  <c r="N1218" i="1"/>
  <c r="Q1217" i="1"/>
  <c r="N1217" i="1"/>
  <c r="Q1216" i="1"/>
  <c r="N1216" i="1"/>
  <c r="Q1215" i="1"/>
  <c r="N1215" i="1"/>
  <c r="Q1214" i="1"/>
  <c r="N1214" i="1"/>
  <c r="Q1213" i="1"/>
  <c r="N1213" i="1"/>
  <c r="Q1212" i="1"/>
  <c r="N1212" i="1"/>
  <c r="Q1211" i="1"/>
  <c r="N1211" i="1"/>
  <c r="Q1210" i="1"/>
  <c r="N1210" i="1"/>
  <c r="Q1209" i="1"/>
  <c r="N1209" i="1"/>
  <c r="Q1208" i="1"/>
  <c r="N1208" i="1"/>
  <c r="Q1207" i="1"/>
  <c r="N1207" i="1"/>
  <c r="Q1206" i="1"/>
  <c r="N1206" i="1"/>
  <c r="Q1205" i="1"/>
  <c r="N1205" i="1"/>
  <c r="Q1204" i="1"/>
  <c r="N1204" i="1"/>
  <c r="Q1203" i="1"/>
  <c r="N1203" i="1"/>
  <c r="Q1202" i="1"/>
  <c r="N1202" i="1"/>
  <c r="Q1201" i="1"/>
  <c r="N1201" i="1"/>
  <c r="Q1200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Q1034" i="1"/>
  <c r="N1034" i="1"/>
  <c r="Q1033" i="1"/>
  <c r="N1033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Q981" i="1"/>
  <c r="N981" i="1"/>
  <c r="Q980" i="1"/>
  <c r="N98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4" i="1"/>
  <c r="N53" i="1"/>
  <c r="N52" i="1"/>
  <c r="N51" i="1"/>
  <c r="N50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K736" i="1"/>
  <c r="J736" i="1"/>
  <c r="K734" i="1"/>
  <c r="J734" i="1"/>
  <c r="K721" i="1"/>
  <c r="J721" i="1"/>
  <c r="K715" i="1"/>
  <c r="J715" i="1"/>
  <c r="K713" i="1"/>
  <c r="J713" i="1"/>
  <c r="K712" i="1"/>
  <c r="J712" i="1"/>
  <c r="K737" i="1"/>
  <c r="J737" i="1"/>
  <c r="K710" i="1"/>
  <c r="J710" i="1"/>
  <c r="AH1234" i="1"/>
  <c r="AM1234" i="1"/>
  <c r="AM1235" i="1"/>
  <c r="AN1234" i="1"/>
  <c r="AN1235" i="1"/>
  <c r="AO1234" i="1"/>
  <c r="AO1235" i="1"/>
  <c r="AP1234" i="1"/>
  <c r="AP1235" i="1"/>
  <c r="AH1230" i="1"/>
  <c r="AM1230" i="1"/>
  <c r="AM1231" i="1"/>
  <c r="AM1232" i="1"/>
  <c r="AM1233" i="1"/>
  <c r="AN1230" i="1"/>
  <c r="AN1231" i="1"/>
  <c r="AN1232" i="1"/>
  <c r="AN1233" i="1"/>
  <c r="AO1230" i="1"/>
  <c r="AO1231" i="1"/>
  <c r="AO1232" i="1"/>
  <c r="AO1233" i="1"/>
  <c r="AP1230" i="1"/>
  <c r="AP1231" i="1"/>
  <c r="AP1232" i="1"/>
  <c r="AP1233" i="1"/>
  <c r="AH1224" i="1"/>
  <c r="AM1224" i="1"/>
  <c r="AM1225" i="1"/>
  <c r="AM1226" i="1"/>
  <c r="AM1227" i="1"/>
  <c r="AM1228" i="1"/>
  <c r="AM1229" i="1"/>
  <c r="AN1224" i="1"/>
  <c r="AN1225" i="1"/>
  <c r="AN1226" i="1"/>
  <c r="AN1227" i="1"/>
  <c r="AN1228" i="1"/>
  <c r="AN1229" i="1"/>
  <c r="AO1224" i="1"/>
  <c r="AO1225" i="1"/>
  <c r="AO1226" i="1"/>
  <c r="AO1227" i="1"/>
  <c r="AO1228" i="1"/>
  <c r="AO1229" i="1"/>
  <c r="AP1224" i="1"/>
  <c r="AP1225" i="1"/>
  <c r="AP1226" i="1"/>
  <c r="AP1227" i="1"/>
  <c r="AP1228" i="1"/>
  <c r="AP1229" i="1"/>
  <c r="AH1211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H1201" i="1"/>
  <c r="AM1201" i="1"/>
  <c r="AM1202" i="1"/>
  <c r="AM1203" i="1"/>
  <c r="AM1204" i="1"/>
  <c r="AM1205" i="1"/>
  <c r="AM1206" i="1"/>
  <c r="AM1207" i="1"/>
  <c r="AM1208" i="1"/>
  <c r="AM1209" i="1"/>
  <c r="AM1210" i="1"/>
  <c r="AN1201" i="1"/>
  <c r="AN1202" i="1"/>
  <c r="AN1203" i="1"/>
  <c r="AN1204" i="1"/>
  <c r="AN1205" i="1"/>
  <c r="AN1206" i="1"/>
  <c r="AN1207" i="1"/>
  <c r="AN1208" i="1"/>
  <c r="AN1209" i="1"/>
  <c r="AN1210" i="1"/>
  <c r="AO1201" i="1"/>
  <c r="AO1202" i="1"/>
  <c r="AO1203" i="1"/>
  <c r="AO1204" i="1"/>
  <c r="AO1205" i="1"/>
  <c r="AO1206" i="1"/>
  <c r="AO1207" i="1"/>
  <c r="AO1208" i="1"/>
  <c r="AO1209" i="1"/>
  <c r="AO1210" i="1"/>
  <c r="AP1201" i="1"/>
  <c r="AP1202" i="1"/>
  <c r="AP1203" i="1"/>
  <c r="AP1204" i="1"/>
  <c r="AP1205" i="1"/>
  <c r="AP1206" i="1"/>
  <c r="AP1207" i="1"/>
  <c r="AP1208" i="1"/>
  <c r="AP1209" i="1"/>
  <c r="AP1210" i="1"/>
  <c r="AH1200" i="1"/>
  <c r="AM1200" i="1"/>
  <c r="AN1200" i="1"/>
  <c r="AO1200" i="1"/>
  <c r="AP1200" i="1"/>
  <c r="AH1199" i="1"/>
  <c r="AM1199" i="1"/>
  <c r="AN1199" i="1"/>
  <c r="AO1199" i="1"/>
  <c r="AP1199" i="1"/>
  <c r="AH1198" i="1"/>
  <c r="AM1198" i="1"/>
  <c r="AN1198" i="1"/>
  <c r="AO1198" i="1"/>
  <c r="AP1198" i="1"/>
  <c r="AH1197" i="1"/>
  <c r="AM1197" i="1"/>
  <c r="AN1197" i="1"/>
  <c r="AO1197" i="1"/>
  <c r="AP1197" i="1"/>
  <c r="AH1196" i="1"/>
  <c r="AM1196" i="1"/>
  <c r="AN1196" i="1"/>
  <c r="AO1196" i="1"/>
  <c r="AP1196" i="1"/>
  <c r="AH1195" i="1"/>
  <c r="AM1195" i="1"/>
  <c r="AN1195" i="1"/>
  <c r="AO1195" i="1"/>
  <c r="AP1195" i="1"/>
  <c r="AH1194" i="1"/>
  <c r="AM1194" i="1"/>
  <c r="AN1194" i="1"/>
  <c r="AO1194" i="1"/>
  <c r="AP1194" i="1"/>
  <c r="AH1193" i="1"/>
  <c r="AM1193" i="1"/>
  <c r="AN1193" i="1"/>
  <c r="AO1193" i="1"/>
  <c r="AP1193" i="1"/>
  <c r="AH1188" i="1"/>
  <c r="AM1188" i="1"/>
  <c r="AM1189" i="1"/>
  <c r="AM1190" i="1"/>
  <c r="AM1191" i="1"/>
  <c r="AM1192" i="1"/>
  <c r="AN1188" i="1"/>
  <c r="AN1189" i="1"/>
  <c r="AN1190" i="1"/>
  <c r="AN1191" i="1"/>
  <c r="AN1192" i="1"/>
  <c r="AO1188" i="1"/>
  <c r="AO1189" i="1"/>
  <c r="AO1190" i="1"/>
  <c r="AO1191" i="1"/>
  <c r="AO1192" i="1"/>
  <c r="AP1188" i="1"/>
  <c r="AP1189" i="1"/>
  <c r="AP1190" i="1"/>
  <c r="AP1191" i="1"/>
  <c r="AP1192" i="1"/>
  <c r="AH1183" i="1"/>
  <c r="AM1183" i="1"/>
  <c r="AM1184" i="1"/>
  <c r="AM1185" i="1"/>
  <c r="AM1186" i="1"/>
  <c r="AM1187" i="1"/>
  <c r="AN1183" i="1"/>
  <c r="AN1184" i="1"/>
  <c r="AN1185" i="1"/>
  <c r="AN1186" i="1"/>
  <c r="AN1187" i="1"/>
  <c r="AO1183" i="1"/>
  <c r="AO1184" i="1"/>
  <c r="AO1185" i="1"/>
  <c r="AO1186" i="1"/>
  <c r="AO1187" i="1"/>
  <c r="AP1183" i="1"/>
  <c r="AP1184" i="1"/>
  <c r="AP1185" i="1"/>
  <c r="AP1186" i="1"/>
  <c r="AP1187" i="1"/>
  <c r="AH1178" i="1"/>
  <c r="AM1178" i="1"/>
  <c r="AM1179" i="1"/>
  <c r="AM1180" i="1"/>
  <c r="AM1181" i="1"/>
  <c r="AM1182" i="1"/>
  <c r="AN1178" i="1"/>
  <c r="AN1179" i="1"/>
  <c r="AN1180" i="1"/>
  <c r="AN1181" i="1"/>
  <c r="AN1182" i="1"/>
  <c r="AO1178" i="1"/>
  <c r="AO1179" i="1"/>
  <c r="AO1180" i="1"/>
  <c r="AO1181" i="1"/>
  <c r="AO1182" i="1"/>
  <c r="AP1178" i="1"/>
  <c r="AP1179" i="1"/>
  <c r="AP1180" i="1"/>
  <c r="AP1181" i="1"/>
  <c r="AP1182" i="1"/>
  <c r="AH1170" i="1"/>
  <c r="AM1170" i="1"/>
  <c r="AM1171" i="1"/>
  <c r="AM1172" i="1"/>
  <c r="AM1173" i="1"/>
  <c r="AM1174" i="1"/>
  <c r="AM1175" i="1"/>
  <c r="AM1176" i="1"/>
  <c r="AM1177" i="1"/>
  <c r="AN1170" i="1"/>
  <c r="AN1171" i="1"/>
  <c r="AN1172" i="1"/>
  <c r="AN1173" i="1"/>
  <c r="AN1174" i="1"/>
  <c r="AN1175" i="1"/>
  <c r="AN1176" i="1"/>
  <c r="AN1177" i="1"/>
  <c r="AO1170" i="1"/>
  <c r="AO1171" i="1"/>
  <c r="AO1172" i="1"/>
  <c r="AO1173" i="1"/>
  <c r="AO1174" i="1"/>
  <c r="AO1175" i="1"/>
  <c r="AO1176" i="1"/>
  <c r="AO1177" i="1"/>
  <c r="AP1170" i="1"/>
  <c r="AP1171" i="1"/>
  <c r="AP1172" i="1"/>
  <c r="AP1173" i="1"/>
  <c r="AP1174" i="1"/>
  <c r="AP1175" i="1"/>
  <c r="AP1176" i="1"/>
  <c r="AP1177" i="1"/>
  <c r="AH1165" i="1"/>
  <c r="AM1165" i="1"/>
  <c r="AM1166" i="1"/>
  <c r="AM1167" i="1"/>
  <c r="AM1168" i="1"/>
  <c r="AM1169" i="1"/>
  <c r="AN1165" i="1"/>
  <c r="AN1166" i="1"/>
  <c r="AN1167" i="1"/>
  <c r="AN1168" i="1"/>
  <c r="AN1169" i="1"/>
  <c r="AO1165" i="1"/>
  <c r="AO1166" i="1"/>
  <c r="AO1167" i="1"/>
  <c r="AO1168" i="1"/>
  <c r="AO1169" i="1"/>
  <c r="AP1165" i="1"/>
  <c r="AP1166" i="1"/>
  <c r="AP1167" i="1"/>
  <c r="AP1168" i="1"/>
  <c r="AP1169" i="1"/>
  <c r="AH1150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H1144" i="1"/>
  <c r="AM1144" i="1"/>
  <c r="AM1145" i="1"/>
  <c r="AM1146" i="1"/>
  <c r="AM1147" i="1"/>
  <c r="AM1148" i="1"/>
  <c r="AM1149" i="1"/>
  <c r="AN1144" i="1"/>
  <c r="AN1145" i="1"/>
  <c r="AN1146" i="1"/>
  <c r="AN1147" i="1"/>
  <c r="AN1148" i="1"/>
  <c r="AN1149" i="1"/>
  <c r="AO1144" i="1"/>
  <c r="AO1145" i="1"/>
  <c r="AO1146" i="1"/>
  <c r="AO1147" i="1"/>
  <c r="AO1148" i="1"/>
  <c r="AO1149" i="1"/>
  <c r="AP1144" i="1"/>
  <c r="AP1145" i="1"/>
  <c r="AP1146" i="1"/>
  <c r="AP1147" i="1"/>
  <c r="AP1148" i="1"/>
  <c r="AP1149" i="1"/>
  <c r="AH1142" i="1"/>
  <c r="AM1142" i="1"/>
  <c r="AM1143" i="1"/>
  <c r="AN1142" i="1"/>
  <c r="AN1143" i="1"/>
  <c r="AO1142" i="1"/>
  <c r="AO1143" i="1"/>
  <c r="AP1142" i="1"/>
  <c r="AP1143" i="1"/>
  <c r="AH1141" i="1"/>
  <c r="AM1141" i="1"/>
  <c r="AN1141" i="1"/>
  <c r="AO1141" i="1"/>
  <c r="AP1141" i="1"/>
  <c r="AH1139" i="1"/>
  <c r="AM1139" i="1"/>
  <c r="AM1140" i="1"/>
  <c r="AN1139" i="1"/>
  <c r="AN1140" i="1"/>
  <c r="AO1139" i="1"/>
  <c r="AO1140" i="1"/>
  <c r="AP1139" i="1"/>
  <c r="AP1140" i="1"/>
  <c r="AH1130" i="1"/>
  <c r="AM1130" i="1"/>
  <c r="AM1131" i="1"/>
  <c r="AM1132" i="1"/>
  <c r="AM1133" i="1"/>
  <c r="AM1134" i="1"/>
  <c r="AM1135" i="1"/>
  <c r="AM1136" i="1"/>
  <c r="AM1137" i="1"/>
  <c r="AM1138" i="1"/>
  <c r="AN1130" i="1"/>
  <c r="AN1131" i="1"/>
  <c r="AN1132" i="1"/>
  <c r="AN1133" i="1"/>
  <c r="AN1134" i="1"/>
  <c r="AN1135" i="1"/>
  <c r="AN1136" i="1"/>
  <c r="AN1137" i="1"/>
  <c r="AN1138" i="1"/>
  <c r="AO1130" i="1"/>
  <c r="AO1131" i="1"/>
  <c r="AO1132" i="1"/>
  <c r="AO1133" i="1"/>
  <c r="AO1134" i="1"/>
  <c r="AO1135" i="1"/>
  <c r="AO1136" i="1"/>
  <c r="AO1137" i="1"/>
  <c r="AO1138" i="1"/>
  <c r="AP1130" i="1"/>
  <c r="AP1131" i="1"/>
  <c r="AP1132" i="1"/>
  <c r="AP1133" i="1"/>
  <c r="AP1134" i="1"/>
  <c r="AP1135" i="1"/>
  <c r="AP1136" i="1"/>
  <c r="AP1137" i="1"/>
  <c r="AP1138" i="1"/>
  <c r="AH1125" i="1"/>
  <c r="AM1125" i="1"/>
  <c r="AM1126" i="1"/>
  <c r="AM1127" i="1"/>
  <c r="AM1128" i="1"/>
  <c r="AM1129" i="1"/>
  <c r="AN1125" i="1"/>
  <c r="AN1126" i="1"/>
  <c r="AN1127" i="1"/>
  <c r="AN1128" i="1"/>
  <c r="AN1129" i="1"/>
  <c r="AO1125" i="1"/>
  <c r="AO1126" i="1"/>
  <c r="AO1127" i="1"/>
  <c r="AO1128" i="1"/>
  <c r="AO1129" i="1"/>
  <c r="AP1125" i="1"/>
  <c r="AP1126" i="1"/>
  <c r="AP1127" i="1"/>
  <c r="AP1128" i="1"/>
  <c r="AP1129" i="1"/>
  <c r="AH1124" i="1"/>
  <c r="AM1124" i="1"/>
  <c r="AN1124" i="1"/>
  <c r="AO1124" i="1"/>
  <c r="AP1124" i="1"/>
  <c r="AH1120" i="1"/>
  <c r="AM1120" i="1"/>
  <c r="AM1121" i="1"/>
  <c r="AM1122" i="1"/>
  <c r="AM1123" i="1"/>
  <c r="AN1120" i="1"/>
  <c r="AN1121" i="1"/>
  <c r="AN1122" i="1"/>
  <c r="AN1123" i="1"/>
  <c r="AO1120" i="1"/>
  <c r="AO1121" i="1"/>
  <c r="AO1122" i="1"/>
  <c r="AO1123" i="1"/>
  <c r="AP1120" i="1"/>
  <c r="AP1121" i="1"/>
  <c r="AP1122" i="1"/>
  <c r="AP1123" i="1"/>
  <c r="AH1114" i="1"/>
  <c r="AM1114" i="1"/>
  <c r="AM1115" i="1"/>
  <c r="AM1116" i="1"/>
  <c r="AM1117" i="1"/>
  <c r="AM1118" i="1"/>
  <c r="AM1119" i="1"/>
  <c r="AN1114" i="1"/>
  <c r="AN1115" i="1"/>
  <c r="AN1116" i="1"/>
  <c r="AN1117" i="1"/>
  <c r="AN1118" i="1"/>
  <c r="AN1119" i="1"/>
  <c r="AO1114" i="1"/>
  <c r="AO1115" i="1"/>
  <c r="AO1116" i="1"/>
  <c r="AO1117" i="1"/>
  <c r="AO1118" i="1"/>
  <c r="AO1119" i="1"/>
  <c r="AP1114" i="1"/>
  <c r="AP1115" i="1"/>
  <c r="AP1116" i="1"/>
  <c r="AP1117" i="1"/>
  <c r="AP1118" i="1"/>
  <c r="AP1119" i="1"/>
  <c r="AH1111" i="1"/>
  <c r="AM1111" i="1"/>
  <c r="AM1112" i="1"/>
  <c r="AM1113" i="1"/>
  <c r="AN1111" i="1"/>
  <c r="AN1112" i="1"/>
  <c r="AN1113" i="1"/>
  <c r="AO1111" i="1"/>
  <c r="AO1112" i="1"/>
  <c r="AO1113" i="1"/>
  <c r="AP1111" i="1"/>
  <c r="AP1112" i="1"/>
  <c r="AP1113" i="1"/>
  <c r="AH1110" i="1"/>
  <c r="AM1110" i="1"/>
  <c r="AN1110" i="1"/>
  <c r="AO1110" i="1"/>
  <c r="AP1110" i="1"/>
  <c r="AH1103" i="1"/>
  <c r="AM1103" i="1"/>
  <c r="AM1104" i="1"/>
  <c r="AM1105" i="1"/>
  <c r="AM1106" i="1"/>
  <c r="AM1107" i="1"/>
  <c r="AM1108" i="1"/>
  <c r="AM1109" i="1"/>
  <c r="AN1103" i="1"/>
  <c r="AN1104" i="1"/>
  <c r="AN1105" i="1"/>
  <c r="AN1106" i="1"/>
  <c r="AN1107" i="1"/>
  <c r="AN1108" i="1"/>
  <c r="AN1109" i="1"/>
  <c r="AO1103" i="1"/>
  <c r="AO1104" i="1"/>
  <c r="AO1105" i="1"/>
  <c r="AO1106" i="1"/>
  <c r="AO1107" i="1"/>
  <c r="AO1108" i="1"/>
  <c r="AO1109" i="1"/>
  <c r="AP1103" i="1"/>
  <c r="AP1104" i="1"/>
  <c r="AP1105" i="1"/>
  <c r="AP1106" i="1"/>
  <c r="AP1107" i="1"/>
  <c r="AP1108" i="1"/>
  <c r="AP1109" i="1"/>
  <c r="AH1091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H1076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H1066" i="1"/>
  <c r="AM1066" i="1"/>
  <c r="AM1067" i="1"/>
  <c r="AM1068" i="1"/>
  <c r="AM1069" i="1"/>
  <c r="AM1070" i="1"/>
  <c r="AM1071" i="1"/>
  <c r="AM1072" i="1"/>
  <c r="AM1073" i="1"/>
  <c r="AM1074" i="1"/>
  <c r="AM1075" i="1"/>
  <c r="AN1066" i="1"/>
  <c r="AN1067" i="1"/>
  <c r="AN1068" i="1"/>
  <c r="AN1069" i="1"/>
  <c r="AN1070" i="1"/>
  <c r="AN1071" i="1"/>
  <c r="AN1072" i="1"/>
  <c r="AN1073" i="1"/>
  <c r="AN1074" i="1"/>
  <c r="AN1075" i="1"/>
  <c r="AO1066" i="1"/>
  <c r="AO1067" i="1"/>
  <c r="AO1068" i="1"/>
  <c r="AO1069" i="1"/>
  <c r="AO1070" i="1"/>
  <c r="AO1071" i="1"/>
  <c r="AO1072" i="1"/>
  <c r="AO1073" i="1"/>
  <c r="AO1074" i="1"/>
  <c r="AO1075" i="1"/>
  <c r="AP1066" i="1"/>
  <c r="AP1067" i="1"/>
  <c r="AP1068" i="1"/>
  <c r="AP1069" i="1"/>
  <c r="AP1070" i="1"/>
  <c r="AP1071" i="1"/>
  <c r="AP1072" i="1"/>
  <c r="AP1073" i="1"/>
  <c r="AP1074" i="1"/>
  <c r="AP1075" i="1"/>
  <c r="AH1059" i="1"/>
  <c r="AM1059" i="1"/>
  <c r="AM1060" i="1"/>
  <c r="AM1061" i="1"/>
  <c r="AM1062" i="1"/>
  <c r="AM1063" i="1"/>
  <c r="AM1064" i="1"/>
  <c r="AM1065" i="1"/>
  <c r="AN1059" i="1"/>
  <c r="AN1060" i="1"/>
  <c r="AN1061" i="1"/>
  <c r="AN1062" i="1"/>
  <c r="AN1063" i="1"/>
  <c r="AN1064" i="1"/>
  <c r="AN1065" i="1"/>
  <c r="AO1059" i="1"/>
  <c r="AO1060" i="1"/>
  <c r="AO1061" i="1"/>
  <c r="AO1062" i="1"/>
  <c r="AO1063" i="1"/>
  <c r="AO1064" i="1"/>
  <c r="AO1065" i="1"/>
  <c r="AP1059" i="1"/>
  <c r="AP1060" i="1"/>
  <c r="AP1061" i="1"/>
  <c r="AP1062" i="1"/>
  <c r="AP1063" i="1"/>
  <c r="AP1064" i="1"/>
  <c r="AP1065" i="1"/>
  <c r="AH1036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H1034" i="1"/>
  <c r="AM1034" i="1"/>
  <c r="AM1035" i="1"/>
  <c r="AN1034" i="1"/>
  <c r="AN1035" i="1"/>
  <c r="AO1034" i="1"/>
  <c r="AO1035" i="1"/>
  <c r="AP1034" i="1"/>
  <c r="AP1035" i="1"/>
  <c r="AM1033" i="1"/>
  <c r="AN1033" i="1"/>
  <c r="AO1033" i="1"/>
  <c r="AP1033" i="1"/>
  <c r="BH1033" i="1"/>
  <c r="BH1034" i="1"/>
  <c r="BM1034" i="1"/>
  <c r="BW1034" i="1"/>
  <c r="BX1034" i="1"/>
  <c r="BY1034" i="1"/>
  <c r="CG1034" i="1"/>
  <c r="BH1035" i="1"/>
  <c r="BH1036" i="1"/>
  <c r="I1036" i="1"/>
  <c r="H1036" i="1"/>
  <c r="AI1036" i="1"/>
  <c r="H1034" i="1"/>
  <c r="AI1034" i="1"/>
  <c r="AZ1035" i="1"/>
  <c r="AZ1036" i="1"/>
  <c r="BI1036" i="1"/>
  <c r="BM1036" i="1"/>
  <c r="BW1036" i="1"/>
  <c r="BX1036" i="1"/>
  <c r="BY1036" i="1"/>
  <c r="CG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I1059" i="1"/>
  <c r="H1059" i="1"/>
  <c r="AI1059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BI1059" i="1"/>
  <c r="BM1059" i="1"/>
  <c r="BW1059" i="1"/>
  <c r="BX1059" i="1"/>
  <c r="BY1059" i="1"/>
  <c r="CG1059" i="1"/>
  <c r="BH1060" i="1"/>
  <c r="BH1061" i="1"/>
  <c r="BH1062" i="1"/>
  <c r="BH1063" i="1"/>
  <c r="BH1064" i="1"/>
  <c r="BH1065" i="1"/>
  <c r="BH1066" i="1"/>
  <c r="I1066" i="1"/>
  <c r="H1066" i="1"/>
  <c r="AI1066" i="1"/>
  <c r="AZ1060" i="1"/>
  <c r="AZ1061" i="1"/>
  <c r="AZ1062" i="1"/>
  <c r="AZ1063" i="1"/>
  <c r="AZ1064" i="1"/>
  <c r="AZ1065" i="1"/>
  <c r="AZ1066" i="1"/>
  <c r="BI1066" i="1"/>
  <c r="BM1066" i="1"/>
  <c r="BW1066" i="1"/>
  <c r="BX1066" i="1"/>
  <c r="BY1066" i="1"/>
  <c r="CG1066" i="1"/>
  <c r="BH1067" i="1"/>
  <c r="BH1068" i="1"/>
  <c r="BH1069" i="1"/>
  <c r="BH1070" i="1"/>
  <c r="BH1071" i="1"/>
  <c r="BH1072" i="1"/>
  <c r="BH1073" i="1"/>
  <c r="BH1074" i="1"/>
  <c r="BH1075" i="1"/>
  <c r="BH1076" i="1"/>
  <c r="I1076" i="1"/>
  <c r="H1076" i="1"/>
  <c r="AI1076" i="1"/>
  <c r="AZ1067" i="1"/>
  <c r="AZ1068" i="1"/>
  <c r="AZ1069" i="1"/>
  <c r="AZ1070" i="1"/>
  <c r="AZ1071" i="1"/>
  <c r="AZ1072" i="1"/>
  <c r="AZ1073" i="1"/>
  <c r="AZ1074" i="1"/>
  <c r="AZ1075" i="1"/>
  <c r="AZ1076" i="1"/>
  <c r="BI1076" i="1"/>
  <c r="BM1076" i="1"/>
  <c r="BW1076" i="1"/>
  <c r="BX1076" i="1"/>
  <c r="BY1076" i="1"/>
  <c r="CG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I1091" i="1"/>
  <c r="H1091" i="1"/>
  <c r="AI1091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BI1091" i="1"/>
  <c r="BM1091" i="1"/>
  <c r="BW1091" i="1"/>
  <c r="BX1091" i="1"/>
  <c r="BY1091" i="1"/>
  <c r="CG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I1103" i="1"/>
  <c r="H1103" i="1"/>
  <c r="AI1103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BI1103" i="1"/>
  <c r="BM1103" i="1"/>
  <c r="BW1103" i="1"/>
  <c r="BX1103" i="1"/>
  <c r="BY1103" i="1"/>
  <c r="CG1103" i="1"/>
  <c r="BH1104" i="1"/>
  <c r="BH1105" i="1"/>
  <c r="BH1106" i="1"/>
  <c r="BH1107" i="1"/>
  <c r="BH1108" i="1"/>
  <c r="BH1109" i="1"/>
  <c r="BH1110" i="1"/>
  <c r="I1110" i="1"/>
  <c r="H1110" i="1"/>
  <c r="AI1110" i="1"/>
  <c r="AZ1104" i="1"/>
  <c r="AZ1105" i="1"/>
  <c r="AZ1106" i="1"/>
  <c r="AZ1107" i="1"/>
  <c r="AZ1108" i="1"/>
  <c r="AZ1109" i="1"/>
  <c r="AZ1110" i="1"/>
  <c r="BI1110" i="1"/>
  <c r="BM1110" i="1"/>
  <c r="BW1110" i="1"/>
  <c r="BX1110" i="1"/>
  <c r="BY1110" i="1"/>
  <c r="CG1110" i="1"/>
  <c r="BH1111" i="1"/>
  <c r="I1111" i="1"/>
  <c r="H1111" i="1"/>
  <c r="AI1111" i="1"/>
  <c r="AZ1111" i="1"/>
  <c r="BI1111" i="1"/>
  <c r="BM1111" i="1"/>
  <c r="BW1111" i="1"/>
  <c r="BX1111" i="1"/>
  <c r="BY1111" i="1"/>
  <c r="CG1111" i="1"/>
  <c r="BH1112" i="1"/>
  <c r="BH1113" i="1"/>
  <c r="BH1114" i="1"/>
  <c r="I1114" i="1"/>
  <c r="H1114" i="1"/>
  <c r="AI1114" i="1"/>
  <c r="AZ1112" i="1"/>
  <c r="AZ1113" i="1"/>
  <c r="AZ1114" i="1"/>
  <c r="BI1114" i="1"/>
  <c r="BM1114" i="1"/>
  <c r="BW1114" i="1"/>
  <c r="BX1114" i="1"/>
  <c r="BY1114" i="1"/>
  <c r="CG1114" i="1"/>
  <c r="BH1115" i="1"/>
  <c r="BH1116" i="1"/>
  <c r="BH1117" i="1"/>
  <c r="BH1118" i="1"/>
  <c r="BH1119" i="1"/>
  <c r="BH1120" i="1"/>
  <c r="I1120" i="1"/>
  <c r="H1120" i="1"/>
  <c r="AI1120" i="1"/>
  <c r="AZ1115" i="1"/>
  <c r="AZ1116" i="1"/>
  <c r="AZ1117" i="1"/>
  <c r="AZ1118" i="1"/>
  <c r="AZ1119" i="1"/>
  <c r="AZ1120" i="1"/>
  <c r="BI1120" i="1"/>
  <c r="BM1120" i="1"/>
  <c r="BW1120" i="1"/>
  <c r="BX1120" i="1"/>
  <c r="BY1120" i="1"/>
  <c r="CG1120" i="1"/>
  <c r="BH1121" i="1"/>
  <c r="BH1122" i="1"/>
  <c r="BH1123" i="1"/>
  <c r="BH1124" i="1"/>
  <c r="I1124" i="1"/>
  <c r="H1124" i="1"/>
  <c r="AI1124" i="1"/>
  <c r="AZ1121" i="1"/>
  <c r="AZ1122" i="1"/>
  <c r="AZ1123" i="1"/>
  <c r="AZ1124" i="1"/>
  <c r="BI1124" i="1"/>
  <c r="BM1124" i="1"/>
  <c r="BW1124" i="1"/>
  <c r="BX1124" i="1"/>
  <c r="BY1124" i="1"/>
  <c r="CG1124" i="1"/>
  <c r="BH1125" i="1"/>
  <c r="BH1126" i="1"/>
  <c r="BH1127" i="1"/>
  <c r="BH1128" i="1"/>
  <c r="BH1129" i="1"/>
  <c r="BH1130" i="1"/>
  <c r="I1130" i="1"/>
  <c r="H1130" i="1"/>
  <c r="AI1130" i="1"/>
  <c r="AZ1125" i="1"/>
  <c r="AZ1126" i="1"/>
  <c r="AZ1127" i="1"/>
  <c r="AZ1128" i="1"/>
  <c r="AZ1129" i="1"/>
  <c r="AZ1130" i="1"/>
  <c r="BI1130" i="1"/>
  <c r="BM1130" i="1"/>
  <c r="BW1130" i="1"/>
  <c r="BX1130" i="1"/>
  <c r="BY1130" i="1"/>
  <c r="CG1130" i="1"/>
  <c r="BH1131" i="1"/>
  <c r="BH1132" i="1"/>
  <c r="BH1133" i="1"/>
  <c r="BH1134" i="1"/>
  <c r="BH1135" i="1"/>
  <c r="BH1136" i="1"/>
  <c r="BH1137" i="1"/>
  <c r="BH1138" i="1"/>
  <c r="BH1139" i="1"/>
  <c r="I1139" i="1"/>
  <c r="H1139" i="1"/>
  <c r="AI1139" i="1"/>
  <c r="AZ1131" i="1"/>
  <c r="AZ1132" i="1"/>
  <c r="AZ1133" i="1"/>
  <c r="AZ1134" i="1"/>
  <c r="AZ1135" i="1"/>
  <c r="AZ1136" i="1"/>
  <c r="AZ1137" i="1"/>
  <c r="AZ1138" i="1"/>
  <c r="AZ1139" i="1"/>
  <c r="BI1139" i="1"/>
  <c r="BM1139" i="1"/>
  <c r="BW1139" i="1"/>
  <c r="BX1139" i="1"/>
  <c r="BY1139" i="1"/>
  <c r="CG1139" i="1"/>
  <c r="BH1140" i="1"/>
  <c r="BH1141" i="1"/>
  <c r="I1141" i="1"/>
  <c r="H1141" i="1"/>
  <c r="AI1141" i="1"/>
  <c r="AZ1140" i="1"/>
  <c r="AZ1141" i="1"/>
  <c r="BI1141" i="1"/>
  <c r="BM1141" i="1"/>
  <c r="BW1141" i="1"/>
  <c r="BX1141" i="1"/>
  <c r="BY1141" i="1"/>
  <c r="CG1141" i="1"/>
  <c r="BH1142" i="1"/>
  <c r="BH1143" i="1"/>
  <c r="BH1144" i="1"/>
  <c r="I1144" i="1"/>
  <c r="H1144" i="1"/>
  <c r="AI1144" i="1"/>
  <c r="AZ1142" i="1"/>
  <c r="AZ1143" i="1"/>
  <c r="AZ1144" i="1"/>
  <c r="BI1144" i="1"/>
  <c r="BM1144" i="1"/>
  <c r="BW1144" i="1"/>
  <c r="BX1144" i="1"/>
  <c r="BY1144" i="1"/>
  <c r="CG1144" i="1"/>
  <c r="BH1145" i="1"/>
  <c r="BH1146" i="1"/>
  <c r="BH1147" i="1"/>
  <c r="BH1148" i="1"/>
  <c r="BH1149" i="1"/>
  <c r="BH1150" i="1"/>
  <c r="I1150" i="1"/>
  <c r="H1150" i="1"/>
  <c r="AI1150" i="1"/>
  <c r="AZ1145" i="1"/>
  <c r="AZ1146" i="1"/>
  <c r="AZ1147" i="1"/>
  <c r="AZ1148" i="1"/>
  <c r="AZ1149" i="1"/>
  <c r="AZ1150" i="1"/>
  <c r="BI1150" i="1"/>
  <c r="BM1150" i="1"/>
  <c r="BW1150" i="1"/>
  <c r="BX1150" i="1"/>
  <c r="BY1150" i="1"/>
  <c r="CG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I1165" i="1"/>
  <c r="H1165" i="1"/>
  <c r="AI1165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BI1165" i="1"/>
  <c r="BM1165" i="1"/>
  <c r="BW1165" i="1"/>
  <c r="BX1165" i="1"/>
  <c r="BY1165" i="1"/>
  <c r="CG1165" i="1"/>
  <c r="BH1166" i="1"/>
  <c r="BH1167" i="1"/>
  <c r="BH1168" i="1"/>
  <c r="BH1169" i="1"/>
  <c r="BH1170" i="1"/>
  <c r="I1170" i="1"/>
  <c r="H1170" i="1"/>
  <c r="AI1170" i="1"/>
  <c r="AZ1166" i="1"/>
  <c r="AZ1167" i="1"/>
  <c r="AZ1168" i="1"/>
  <c r="AZ1169" i="1"/>
  <c r="AZ1170" i="1"/>
  <c r="BI1170" i="1"/>
  <c r="BM1170" i="1"/>
  <c r="BW1170" i="1"/>
  <c r="BX1170" i="1"/>
  <c r="BY1170" i="1"/>
  <c r="CG1170" i="1"/>
  <c r="BH1171" i="1"/>
  <c r="BH1172" i="1"/>
  <c r="BH1173" i="1"/>
  <c r="BH1174" i="1"/>
  <c r="BH1175" i="1"/>
  <c r="BH1176" i="1"/>
  <c r="BH1177" i="1"/>
  <c r="BH1178" i="1"/>
  <c r="I1178" i="1"/>
  <c r="H1178" i="1"/>
  <c r="AI1178" i="1"/>
  <c r="AZ1171" i="1"/>
  <c r="AZ1172" i="1"/>
  <c r="AZ1173" i="1"/>
  <c r="AZ1174" i="1"/>
  <c r="AZ1175" i="1"/>
  <c r="AZ1176" i="1"/>
  <c r="AZ1177" i="1"/>
  <c r="AZ1178" i="1"/>
  <c r="BI1178" i="1"/>
  <c r="BM1178" i="1"/>
  <c r="BW1178" i="1"/>
  <c r="BX1178" i="1"/>
  <c r="BY1178" i="1"/>
  <c r="CG1178" i="1"/>
  <c r="BH1179" i="1"/>
  <c r="BH1180" i="1"/>
  <c r="BH1181" i="1"/>
  <c r="BH1182" i="1"/>
  <c r="BH1183" i="1"/>
  <c r="I1183" i="1"/>
  <c r="H1183" i="1"/>
  <c r="AI1183" i="1"/>
  <c r="AZ1179" i="1"/>
  <c r="AZ1180" i="1"/>
  <c r="AZ1181" i="1"/>
  <c r="AZ1182" i="1"/>
  <c r="AZ1183" i="1"/>
  <c r="BI1183" i="1"/>
  <c r="BM1183" i="1"/>
  <c r="BW1183" i="1"/>
  <c r="BX1183" i="1"/>
  <c r="BY1183" i="1"/>
  <c r="CG1183" i="1"/>
  <c r="BH1184" i="1"/>
  <c r="BH1185" i="1"/>
  <c r="BH1186" i="1"/>
  <c r="BH1187" i="1"/>
  <c r="BH1188" i="1"/>
  <c r="I1188" i="1"/>
  <c r="H1188" i="1"/>
  <c r="AI1188" i="1"/>
  <c r="AZ1184" i="1"/>
  <c r="AZ1185" i="1"/>
  <c r="AZ1186" i="1"/>
  <c r="AZ1187" i="1"/>
  <c r="AZ1188" i="1"/>
  <c r="BI1188" i="1"/>
  <c r="BM1188" i="1"/>
  <c r="BW1188" i="1"/>
  <c r="BX1188" i="1"/>
  <c r="BY1188" i="1"/>
  <c r="CG1188" i="1"/>
  <c r="BH1189" i="1"/>
  <c r="BH1190" i="1"/>
  <c r="BH1191" i="1"/>
  <c r="BH1192" i="1"/>
  <c r="BH1193" i="1"/>
  <c r="I1193" i="1"/>
  <c r="H1193" i="1"/>
  <c r="AI1193" i="1"/>
  <c r="AZ1189" i="1"/>
  <c r="AZ1190" i="1"/>
  <c r="AZ1191" i="1"/>
  <c r="AZ1192" i="1"/>
  <c r="AZ1193" i="1"/>
  <c r="BI1193" i="1"/>
  <c r="BM1193" i="1"/>
  <c r="BW1193" i="1"/>
  <c r="BX1193" i="1"/>
  <c r="BY1193" i="1"/>
  <c r="CG1193" i="1"/>
  <c r="BH1194" i="1"/>
  <c r="BH1195" i="1"/>
  <c r="I1195" i="1"/>
  <c r="H1195" i="1"/>
  <c r="AI1195" i="1"/>
  <c r="AZ1194" i="1"/>
  <c r="AZ1195" i="1"/>
  <c r="BI1195" i="1"/>
  <c r="BM1195" i="1"/>
  <c r="BW1195" i="1"/>
  <c r="BX1195" i="1"/>
  <c r="BY1195" i="1"/>
  <c r="CG1195" i="1"/>
  <c r="BH1196" i="1"/>
  <c r="BW1196" i="1"/>
  <c r="BX1196" i="1"/>
  <c r="BY1196" i="1"/>
  <c r="CG1196" i="1"/>
  <c r="BH1197" i="1"/>
  <c r="BM1197" i="1"/>
  <c r="BW1197" i="1"/>
  <c r="BX1197" i="1"/>
  <c r="BY1197" i="1"/>
  <c r="CG1197" i="1"/>
  <c r="BH1198" i="1"/>
  <c r="BH1199" i="1"/>
  <c r="BH1200" i="1"/>
  <c r="I1200" i="1"/>
  <c r="H1200" i="1"/>
  <c r="AI1200" i="1"/>
  <c r="I1197" i="1"/>
  <c r="H1197" i="1"/>
  <c r="AI1197" i="1"/>
  <c r="AZ1198" i="1"/>
  <c r="AZ1199" i="1"/>
  <c r="AZ1200" i="1"/>
  <c r="BI1200" i="1"/>
  <c r="BM1200" i="1"/>
  <c r="BW1200" i="1"/>
  <c r="BX1200" i="1"/>
  <c r="BY1200" i="1"/>
  <c r="CG1200" i="1"/>
  <c r="BH1201" i="1"/>
  <c r="I1201" i="1"/>
  <c r="H1201" i="1"/>
  <c r="AI1201" i="1"/>
  <c r="AZ1201" i="1"/>
  <c r="BI1201" i="1"/>
  <c r="BM1201" i="1"/>
  <c r="BW1201" i="1"/>
  <c r="BX1201" i="1"/>
  <c r="BY1201" i="1"/>
  <c r="CG1201" i="1"/>
  <c r="BH1202" i="1"/>
  <c r="BH1203" i="1"/>
  <c r="BH1204" i="1"/>
  <c r="BH1205" i="1"/>
  <c r="BH1206" i="1"/>
  <c r="BH1207" i="1"/>
  <c r="BH1208" i="1"/>
  <c r="BH1209" i="1"/>
  <c r="BH1210" i="1"/>
  <c r="BH1211" i="1"/>
  <c r="I1211" i="1"/>
  <c r="H1211" i="1"/>
  <c r="AI1211" i="1"/>
  <c r="AZ1202" i="1"/>
  <c r="AZ1203" i="1"/>
  <c r="AZ1204" i="1"/>
  <c r="AZ1205" i="1"/>
  <c r="AZ1206" i="1"/>
  <c r="AZ1207" i="1"/>
  <c r="AZ1208" i="1"/>
  <c r="AZ1209" i="1"/>
  <c r="AZ1210" i="1"/>
  <c r="AZ1211" i="1"/>
  <c r="BI1211" i="1"/>
  <c r="BM1211" i="1"/>
  <c r="BW1211" i="1"/>
  <c r="BX1211" i="1"/>
  <c r="BY1211" i="1"/>
  <c r="CG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I1224" i="1"/>
  <c r="H1224" i="1"/>
  <c r="AI1224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BI1224" i="1"/>
  <c r="BM1224" i="1"/>
  <c r="BW1224" i="1"/>
  <c r="BX1224" i="1"/>
  <c r="BY1224" i="1"/>
  <c r="CG1224" i="1"/>
  <c r="BH1225" i="1"/>
  <c r="BH1226" i="1"/>
  <c r="BH1227" i="1"/>
  <c r="BH1228" i="1"/>
  <c r="BH1229" i="1"/>
  <c r="BH1230" i="1"/>
  <c r="I1230" i="1"/>
  <c r="H1230" i="1"/>
  <c r="AI1230" i="1"/>
  <c r="AZ1225" i="1"/>
  <c r="AZ1226" i="1"/>
  <c r="AZ1227" i="1"/>
  <c r="AZ1228" i="1"/>
  <c r="AZ1229" i="1"/>
  <c r="AZ1230" i="1"/>
  <c r="BI1230" i="1"/>
  <c r="BM1230" i="1"/>
  <c r="BW1230" i="1"/>
  <c r="BX1230" i="1"/>
  <c r="BY1230" i="1"/>
  <c r="CG1230" i="1"/>
  <c r="BH1231" i="1"/>
  <c r="BH1232" i="1"/>
  <c r="BH1233" i="1"/>
  <c r="BH1234" i="1"/>
  <c r="I1234" i="1"/>
  <c r="H1234" i="1"/>
  <c r="AI1234" i="1"/>
  <c r="AZ1231" i="1"/>
  <c r="AZ1232" i="1"/>
  <c r="AZ1233" i="1"/>
  <c r="AZ1234" i="1"/>
  <c r="BI1234" i="1"/>
  <c r="BM1234" i="1"/>
  <c r="BW1234" i="1"/>
  <c r="BX1234" i="1"/>
  <c r="BY1234" i="1"/>
  <c r="CG1234" i="1"/>
  <c r="BH1235" i="1"/>
  <c r="BH1236" i="1"/>
  <c r="I1236" i="1"/>
  <c r="H1236" i="1"/>
  <c r="AI1236" i="1"/>
  <c r="AZ1235" i="1"/>
  <c r="AZ1236" i="1"/>
  <c r="BI1236" i="1"/>
  <c r="BM1236" i="1"/>
  <c r="BW1236" i="1"/>
  <c r="BX1236" i="1"/>
  <c r="BY1236" i="1"/>
  <c r="CG1236" i="1"/>
  <c r="BG1033" i="1"/>
  <c r="BG1034" i="1"/>
  <c r="CF1034" i="1"/>
  <c r="BG1035" i="1"/>
  <c r="BG1036" i="1"/>
  <c r="CF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CF1059" i="1"/>
  <c r="BG1060" i="1"/>
  <c r="BG1061" i="1"/>
  <c r="BG1062" i="1"/>
  <c r="BG1063" i="1"/>
  <c r="BG1064" i="1"/>
  <c r="BG1065" i="1"/>
  <c r="BG1066" i="1"/>
  <c r="CF1066" i="1"/>
  <c r="BG1067" i="1"/>
  <c r="BG1068" i="1"/>
  <c r="BG1069" i="1"/>
  <c r="BG1070" i="1"/>
  <c r="BG1071" i="1"/>
  <c r="BG1072" i="1"/>
  <c r="BG1073" i="1"/>
  <c r="BG1074" i="1"/>
  <c r="BG1075" i="1"/>
  <c r="BG1076" i="1"/>
  <c r="CF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CF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CF1103" i="1"/>
  <c r="BG1104" i="1"/>
  <c r="BG1105" i="1"/>
  <c r="BG1106" i="1"/>
  <c r="BG1107" i="1"/>
  <c r="BG1108" i="1"/>
  <c r="BG1109" i="1"/>
  <c r="BG1110" i="1"/>
  <c r="CF1110" i="1"/>
  <c r="BG1111" i="1"/>
  <c r="CF1111" i="1"/>
  <c r="BG1112" i="1"/>
  <c r="BG1113" i="1"/>
  <c r="BG1114" i="1"/>
  <c r="CF1114" i="1"/>
  <c r="BG1115" i="1"/>
  <c r="BG1116" i="1"/>
  <c r="BG1117" i="1"/>
  <c r="BG1118" i="1"/>
  <c r="BG1119" i="1"/>
  <c r="BG1120" i="1"/>
  <c r="CF1120" i="1"/>
  <c r="BG1121" i="1"/>
  <c r="BG1122" i="1"/>
  <c r="BG1123" i="1"/>
  <c r="BG1124" i="1"/>
  <c r="CF1124" i="1"/>
  <c r="BG1125" i="1"/>
  <c r="BG1126" i="1"/>
  <c r="BG1127" i="1"/>
  <c r="BG1128" i="1"/>
  <c r="BG1129" i="1"/>
  <c r="BG1130" i="1"/>
  <c r="CF1130" i="1"/>
  <c r="BG1131" i="1"/>
  <c r="BG1132" i="1"/>
  <c r="BG1133" i="1"/>
  <c r="BG1134" i="1"/>
  <c r="BG1135" i="1"/>
  <c r="BG1136" i="1"/>
  <c r="BG1137" i="1"/>
  <c r="BG1138" i="1"/>
  <c r="BG1139" i="1"/>
  <c r="CF1139" i="1"/>
  <c r="BG1140" i="1"/>
  <c r="BG1141" i="1"/>
  <c r="CF1141" i="1"/>
  <c r="BG1142" i="1"/>
  <c r="BG1143" i="1"/>
  <c r="BG1144" i="1"/>
  <c r="CF1144" i="1"/>
  <c r="BG1145" i="1"/>
  <c r="BG1146" i="1"/>
  <c r="BG1147" i="1"/>
  <c r="BG1148" i="1"/>
  <c r="BG1149" i="1"/>
  <c r="BG1150" i="1"/>
  <c r="CF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CF1165" i="1"/>
  <c r="BG1166" i="1"/>
  <c r="BG1167" i="1"/>
  <c r="BG1168" i="1"/>
  <c r="BG1169" i="1"/>
  <c r="BG1170" i="1"/>
  <c r="CF1170" i="1"/>
  <c r="BG1171" i="1"/>
  <c r="BG1172" i="1"/>
  <c r="BG1173" i="1"/>
  <c r="BG1174" i="1"/>
  <c r="BG1175" i="1"/>
  <c r="BG1176" i="1"/>
  <c r="BG1177" i="1"/>
  <c r="BG1178" i="1"/>
  <c r="CF1178" i="1"/>
  <c r="BG1179" i="1"/>
  <c r="BG1180" i="1"/>
  <c r="BG1181" i="1"/>
  <c r="BG1182" i="1"/>
  <c r="BG1183" i="1"/>
  <c r="CF1183" i="1"/>
  <c r="BG1184" i="1"/>
  <c r="BG1185" i="1"/>
  <c r="BG1186" i="1"/>
  <c r="BG1187" i="1"/>
  <c r="BG1188" i="1"/>
  <c r="CF1188" i="1"/>
  <c r="BG1189" i="1"/>
  <c r="BG1190" i="1"/>
  <c r="BG1191" i="1"/>
  <c r="BG1192" i="1"/>
  <c r="BG1193" i="1"/>
  <c r="CF1193" i="1"/>
  <c r="BG1194" i="1"/>
  <c r="BG1195" i="1"/>
  <c r="CF1195" i="1"/>
  <c r="BG1196" i="1"/>
  <c r="CF1196" i="1"/>
  <c r="BG1197" i="1"/>
  <c r="CF1197" i="1"/>
  <c r="BG1198" i="1"/>
  <c r="BG1199" i="1"/>
  <c r="BG1200" i="1"/>
  <c r="CF1200" i="1"/>
  <c r="BG1201" i="1"/>
  <c r="CF1201" i="1"/>
  <c r="BG1202" i="1"/>
  <c r="BG1203" i="1"/>
  <c r="BG1204" i="1"/>
  <c r="BG1205" i="1"/>
  <c r="BG1206" i="1"/>
  <c r="BG1207" i="1"/>
  <c r="BG1208" i="1"/>
  <c r="BG1209" i="1"/>
  <c r="BG1210" i="1"/>
  <c r="BG1211" i="1"/>
  <c r="CF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CF1224" i="1"/>
  <c r="BG1225" i="1"/>
  <c r="BG1226" i="1"/>
  <c r="BG1227" i="1"/>
  <c r="BG1228" i="1"/>
  <c r="BG1229" i="1"/>
  <c r="BG1230" i="1"/>
  <c r="CF1230" i="1"/>
  <c r="BG1231" i="1"/>
  <c r="BG1232" i="1"/>
  <c r="BG1233" i="1"/>
  <c r="BG1234" i="1"/>
  <c r="CF1234" i="1"/>
  <c r="BG1235" i="1"/>
  <c r="BG1236" i="1"/>
  <c r="CF1236" i="1"/>
  <c r="BF1033" i="1"/>
  <c r="BF1034" i="1"/>
  <c r="BL1034" i="1"/>
  <c r="BT1034" i="1"/>
  <c r="BU1034" i="1"/>
  <c r="BV1034" i="1"/>
  <c r="CE1034" i="1"/>
  <c r="BF1035" i="1"/>
  <c r="BF1036" i="1"/>
  <c r="BL1036" i="1"/>
  <c r="BT1036" i="1"/>
  <c r="BU1036" i="1"/>
  <c r="BV1036" i="1"/>
  <c r="CE1036" i="1"/>
  <c r="BF1037" i="1"/>
  <c r="BF1038" i="1"/>
  <c r="BF1039" i="1"/>
  <c r="BF1040" i="1"/>
  <c r="BF1041" i="1"/>
  <c r="BF1042" i="1"/>
  <c r="BF1043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L1059" i="1"/>
  <c r="BT1059" i="1"/>
  <c r="BU1059" i="1"/>
  <c r="BV1059" i="1"/>
  <c r="CE1059" i="1"/>
  <c r="BF1060" i="1"/>
  <c r="BF1061" i="1"/>
  <c r="BF1062" i="1"/>
  <c r="BF1063" i="1"/>
  <c r="BF1064" i="1"/>
  <c r="BF1065" i="1"/>
  <c r="BF1066" i="1"/>
  <c r="BL1066" i="1"/>
  <c r="BT1066" i="1"/>
  <c r="BU1066" i="1"/>
  <c r="BV1066" i="1"/>
  <c r="CE1066" i="1"/>
  <c r="BF1067" i="1"/>
  <c r="BF1068" i="1"/>
  <c r="BF1069" i="1"/>
  <c r="BF1070" i="1"/>
  <c r="BF1071" i="1"/>
  <c r="BF1072" i="1"/>
  <c r="BF1073" i="1"/>
  <c r="BF1074" i="1"/>
  <c r="BF1075" i="1"/>
  <c r="BF1076" i="1"/>
  <c r="BL1076" i="1"/>
  <c r="BT1076" i="1"/>
  <c r="BU1076" i="1"/>
  <c r="BV1076" i="1"/>
  <c r="CE1076" i="1"/>
  <c r="BF1077" i="1"/>
  <c r="BF1078" i="1"/>
  <c r="BF1079" i="1"/>
  <c r="BF1080" i="1"/>
  <c r="BF1081" i="1"/>
  <c r="BF1082" i="1"/>
  <c r="BF1083" i="1"/>
  <c r="BF1084" i="1"/>
  <c r="BF1085" i="1"/>
  <c r="BF1086" i="1"/>
  <c r="BF1087" i="1"/>
  <c r="BF1088" i="1"/>
  <c r="BF1089" i="1"/>
  <c r="BF1090" i="1"/>
  <c r="BF1091" i="1"/>
  <c r="BL1091" i="1"/>
  <c r="BT1091" i="1"/>
  <c r="BU1091" i="1"/>
  <c r="BV1091" i="1"/>
  <c r="CE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L1103" i="1"/>
  <c r="BT1103" i="1"/>
  <c r="BU1103" i="1"/>
  <c r="BV1103" i="1"/>
  <c r="CE1103" i="1"/>
  <c r="BF1104" i="1"/>
  <c r="BF1105" i="1"/>
  <c r="BF1106" i="1"/>
  <c r="BF1107" i="1"/>
  <c r="BF1108" i="1"/>
  <c r="BF1109" i="1"/>
  <c r="BF1110" i="1"/>
  <c r="BL1110" i="1"/>
  <c r="BT1110" i="1"/>
  <c r="BU1110" i="1"/>
  <c r="BV1110" i="1"/>
  <c r="CE1110" i="1"/>
  <c r="BF1111" i="1"/>
  <c r="BL1111" i="1"/>
  <c r="BT1111" i="1"/>
  <c r="BU1111" i="1"/>
  <c r="BV1111" i="1"/>
  <c r="CE1111" i="1"/>
  <c r="BF1112" i="1"/>
  <c r="BF1113" i="1"/>
  <c r="BF1114" i="1"/>
  <c r="BL1114" i="1"/>
  <c r="BT1114" i="1"/>
  <c r="BU1114" i="1"/>
  <c r="BV1114" i="1"/>
  <c r="CE1114" i="1"/>
  <c r="BF1115" i="1"/>
  <c r="BF1116" i="1"/>
  <c r="BF1117" i="1"/>
  <c r="BF1118" i="1"/>
  <c r="BF1119" i="1"/>
  <c r="BF1120" i="1"/>
  <c r="BL1120" i="1"/>
  <c r="BT1120" i="1"/>
  <c r="BU1120" i="1"/>
  <c r="BV1120" i="1"/>
  <c r="CE1120" i="1"/>
  <c r="BF1121" i="1"/>
  <c r="BF1122" i="1"/>
  <c r="BF1123" i="1"/>
  <c r="BF1124" i="1"/>
  <c r="BL1124" i="1"/>
  <c r="BT1124" i="1"/>
  <c r="BU1124" i="1"/>
  <c r="BV1124" i="1"/>
  <c r="CE1124" i="1"/>
  <c r="BF1125" i="1"/>
  <c r="BF1126" i="1"/>
  <c r="BF1127" i="1"/>
  <c r="BF1128" i="1"/>
  <c r="BF1129" i="1"/>
  <c r="BF1130" i="1"/>
  <c r="BL1130" i="1"/>
  <c r="BT1130" i="1"/>
  <c r="BU1130" i="1"/>
  <c r="BV1130" i="1"/>
  <c r="CE1130" i="1"/>
  <c r="BF1131" i="1"/>
  <c r="BF1132" i="1"/>
  <c r="BF1133" i="1"/>
  <c r="BF1134" i="1"/>
  <c r="BF1135" i="1"/>
  <c r="BF1136" i="1"/>
  <c r="BF1137" i="1"/>
  <c r="BF1138" i="1"/>
  <c r="BF1139" i="1"/>
  <c r="BL1139" i="1"/>
  <c r="BT1139" i="1"/>
  <c r="BU1139" i="1"/>
  <c r="BV1139" i="1"/>
  <c r="CE1139" i="1"/>
  <c r="BF1140" i="1"/>
  <c r="BF1141" i="1"/>
  <c r="BL1141" i="1"/>
  <c r="BT1141" i="1"/>
  <c r="BU1141" i="1"/>
  <c r="BV1141" i="1"/>
  <c r="CE1141" i="1"/>
  <c r="BF1142" i="1"/>
  <c r="BF1143" i="1"/>
  <c r="BF1144" i="1"/>
  <c r="BL1144" i="1"/>
  <c r="BT1144" i="1"/>
  <c r="BU1144" i="1"/>
  <c r="BV1144" i="1"/>
  <c r="CE1144" i="1"/>
  <c r="BF1145" i="1"/>
  <c r="BF1146" i="1"/>
  <c r="BF1147" i="1"/>
  <c r="BF1148" i="1"/>
  <c r="BF1149" i="1"/>
  <c r="BF1150" i="1"/>
  <c r="BL1150" i="1"/>
  <c r="BT1150" i="1"/>
  <c r="BU1150" i="1"/>
  <c r="BV1150" i="1"/>
  <c r="CE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L1165" i="1"/>
  <c r="BT1165" i="1"/>
  <c r="BU1165" i="1"/>
  <c r="BV1165" i="1"/>
  <c r="CE1165" i="1"/>
  <c r="BF1166" i="1"/>
  <c r="BF1167" i="1"/>
  <c r="BF1168" i="1"/>
  <c r="BF1169" i="1"/>
  <c r="BF1170" i="1"/>
  <c r="BL1170" i="1"/>
  <c r="BT1170" i="1"/>
  <c r="BU1170" i="1"/>
  <c r="BV1170" i="1"/>
  <c r="CE1170" i="1"/>
  <c r="BF1171" i="1"/>
  <c r="BF1172" i="1"/>
  <c r="BF1173" i="1"/>
  <c r="BF1174" i="1"/>
  <c r="BF1175" i="1"/>
  <c r="BF1176" i="1"/>
  <c r="BF1177" i="1"/>
  <c r="BF1178" i="1"/>
  <c r="BL1178" i="1"/>
  <c r="BT1178" i="1"/>
  <c r="BU1178" i="1"/>
  <c r="BV1178" i="1"/>
  <c r="CE1178" i="1"/>
  <c r="BF1179" i="1"/>
  <c r="BF1180" i="1"/>
  <c r="BF1181" i="1"/>
  <c r="BF1182" i="1"/>
  <c r="BF1183" i="1"/>
  <c r="BL1183" i="1"/>
  <c r="BT1183" i="1"/>
  <c r="BU1183" i="1"/>
  <c r="BV1183" i="1"/>
  <c r="CE1183" i="1"/>
  <c r="BF1184" i="1"/>
  <c r="BF1185" i="1"/>
  <c r="BF1186" i="1"/>
  <c r="BF1187" i="1"/>
  <c r="BF1188" i="1"/>
  <c r="BL1188" i="1"/>
  <c r="BT1188" i="1"/>
  <c r="BU1188" i="1"/>
  <c r="BV1188" i="1"/>
  <c r="CE1188" i="1"/>
  <c r="BF1189" i="1"/>
  <c r="BF1190" i="1"/>
  <c r="BF1191" i="1"/>
  <c r="BF1192" i="1"/>
  <c r="BF1193" i="1"/>
  <c r="BL1193" i="1"/>
  <c r="BT1193" i="1"/>
  <c r="BU1193" i="1"/>
  <c r="BV1193" i="1"/>
  <c r="CE1193" i="1"/>
  <c r="BF1194" i="1"/>
  <c r="BF1195" i="1"/>
  <c r="BL1195" i="1"/>
  <c r="BT1195" i="1"/>
  <c r="BU1195" i="1"/>
  <c r="BV1195" i="1"/>
  <c r="CE1195" i="1"/>
  <c r="BF1196" i="1"/>
  <c r="BT1196" i="1"/>
  <c r="BU1196" i="1"/>
  <c r="BV1196" i="1"/>
  <c r="CE1196" i="1"/>
  <c r="BF1197" i="1"/>
  <c r="BL1197" i="1"/>
  <c r="BT1197" i="1"/>
  <c r="BU1197" i="1"/>
  <c r="BV1197" i="1"/>
  <c r="CE1197" i="1"/>
  <c r="BF1198" i="1"/>
  <c r="BF1199" i="1"/>
  <c r="BF1200" i="1"/>
  <c r="BL1200" i="1"/>
  <c r="BT1200" i="1"/>
  <c r="BU1200" i="1"/>
  <c r="BV1200" i="1"/>
  <c r="CE1200" i="1"/>
  <c r="BF1201" i="1"/>
  <c r="BL1201" i="1"/>
  <c r="BT1201" i="1"/>
  <c r="BU1201" i="1"/>
  <c r="BV1201" i="1"/>
  <c r="CE1201" i="1"/>
  <c r="BF1202" i="1"/>
  <c r="BF1203" i="1"/>
  <c r="BF1204" i="1"/>
  <c r="BF1205" i="1"/>
  <c r="BF1206" i="1"/>
  <c r="BF1207" i="1"/>
  <c r="BF1208" i="1"/>
  <c r="BF1209" i="1"/>
  <c r="BF1210" i="1"/>
  <c r="BF1211" i="1"/>
  <c r="BL1211" i="1"/>
  <c r="BT1211" i="1"/>
  <c r="BU1211" i="1"/>
  <c r="BV1211" i="1"/>
  <c r="CE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L1224" i="1"/>
  <c r="BT1224" i="1"/>
  <c r="BU1224" i="1"/>
  <c r="BV1224" i="1"/>
  <c r="CE1224" i="1"/>
  <c r="BF1225" i="1"/>
  <c r="BF1226" i="1"/>
  <c r="BF1227" i="1"/>
  <c r="BF1228" i="1"/>
  <c r="BF1229" i="1"/>
  <c r="BF1230" i="1"/>
  <c r="BL1230" i="1"/>
  <c r="BT1230" i="1"/>
  <c r="BU1230" i="1"/>
  <c r="BV1230" i="1"/>
  <c r="CE1230" i="1"/>
  <c r="BF1231" i="1"/>
  <c r="BF1232" i="1"/>
  <c r="BF1233" i="1"/>
  <c r="BF1234" i="1"/>
  <c r="BL1234" i="1"/>
  <c r="BT1234" i="1"/>
  <c r="BU1234" i="1"/>
  <c r="BV1234" i="1"/>
  <c r="CE1234" i="1"/>
  <c r="BF1235" i="1"/>
  <c r="BF1236" i="1"/>
  <c r="BL1236" i="1"/>
  <c r="BT1236" i="1"/>
  <c r="BU1236" i="1"/>
  <c r="BV1236" i="1"/>
  <c r="CE1236" i="1"/>
  <c r="BE1033" i="1"/>
  <c r="BE1034" i="1"/>
  <c r="CD1034" i="1"/>
  <c r="BE1035" i="1"/>
  <c r="BE1036" i="1"/>
  <c r="CD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CD1059" i="1"/>
  <c r="BE1060" i="1"/>
  <c r="BE1061" i="1"/>
  <c r="BE1062" i="1"/>
  <c r="BE1063" i="1"/>
  <c r="BE1064" i="1"/>
  <c r="BE1065" i="1"/>
  <c r="BE1066" i="1"/>
  <c r="CD1066" i="1"/>
  <c r="BE1067" i="1"/>
  <c r="BE1068" i="1"/>
  <c r="BE1069" i="1"/>
  <c r="BE1070" i="1"/>
  <c r="BE1071" i="1"/>
  <c r="BE1072" i="1"/>
  <c r="BE1073" i="1"/>
  <c r="BE1074" i="1"/>
  <c r="BE1075" i="1"/>
  <c r="BE1076" i="1"/>
  <c r="CD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CD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CD1103" i="1"/>
  <c r="BE1104" i="1"/>
  <c r="BE1105" i="1"/>
  <c r="BE1106" i="1"/>
  <c r="BE1107" i="1"/>
  <c r="BE1108" i="1"/>
  <c r="BE1109" i="1"/>
  <c r="BE1110" i="1"/>
  <c r="CD1110" i="1"/>
  <c r="BE1111" i="1"/>
  <c r="CD1111" i="1"/>
  <c r="BE1112" i="1"/>
  <c r="BE1113" i="1"/>
  <c r="BE1114" i="1"/>
  <c r="CD1114" i="1"/>
  <c r="BE1115" i="1"/>
  <c r="BE1116" i="1"/>
  <c r="BE1117" i="1"/>
  <c r="BE1118" i="1"/>
  <c r="BE1119" i="1"/>
  <c r="BE1120" i="1"/>
  <c r="CD1120" i="1"/>
  <c r="BE1121" i="1"/>
  <c r="BE1122" i="1"/>
  <c r="BE1123" i="1"/>
  <c r="BE1124" i="1"/>
  <c r="CD1124" i="1"/>
  <c r="BE1125" i="1"/>
  <c r="BE1126" i="1"/>
  <c r="BE1127" i="1"/>
  <c r="BE1128" i="1"/>
  <c r="BE1129" i="1"/>
  <c r="BE1130" i="1"/>
  <c r="CD1130" i="1"/>
  <c r="BE1131" i="1"/>
  <c r="BE1132" i="1"/>
  <c r="BE1133" i="1"/>
  <c r="BE1134" i="1"/>
  <c r="BE1135" i="1"/>
  <c r="BE1136" i="1"/>
  <c r="BE1137" i="1"/>
  <c r="BE1138" i="1"/>
  <c r="BE1139" i="1"/>
  <c r="CD1139" i="1"/>
  <c r="BE1140" i="1"/>
  <c r="BE1141" i="1"/>
  <c r="CD1141" i="1"/>
  <c r="BE1142" i="1"/>
  <c r="BE1143" i="1"/>
  <c r="BE1144" i="1"/>
  <c r="CD1144" i="1"/>
  <c r="BE1145" i="1"/>
  <c r="BE1146" i="1"/>
  <c r="BE1147" i="1"/>
  <c r="BE1148" i="1"/>
  <c r="BE1149" i="1"/>
  <c r="BE1150" i="1"/>
  <c r="CD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CD1165" i="1"/>
  <c r="BE1166" i="1"/>
  <c r="BE1167" i="1"/>
  <c r="BE1168" i="1"/>
  <c r="BE1169" i="1"/>
  <c r="BE1170" i="1"/>
  <c r="CD1170" i="1"/>
  <c r="BE1171" i="1"/>
  <c r="BE1172" i="1"/>
  <c r="BE1173" i="1"/>
  <c r="BE1174" i="1"/>
  <c r="BE1175" i="1"/>
  <c r="BE1176" i="1"/>
  <c r="BE1177" i="1"/>
  <c r="BE1178" i="1"/>
  <c r="CD1178" i="1"/>
  <c r="BE1179" i="1"/>
  <c r="BE1180" i="1"/>
  <c r="BE1181" i="1"/>
  <c r="BE1182" i="1"/>
  <c r="BE1183" i="1"/>
  <c r="CD1183" i="1"/>
  <c r="BE1184" i="1"/>
  <c r="BE1185" i="1"/>
  <c r="BE1186" i="1"/>
  <c r="BE1187" i="1"/>
  <c r="BE1188" i="1"/>
  <c r="CD1188" i="1"/>
  <c r="BE1189" i="1"/>
  <c r="BE1190" i="1"/>
  <c r="BE1191" i="1"/>
  <c r="BE1192" i="1"/>
  <c r="BE1193" i="1"/>
  <c r="CD1193" i="1"/>
  <c r="BE1194" i="1"/>
  <c r="BE1195" i="1"/>
  <c r="CD1195" i="1"/>
  <c r="BE1196" i="1"/>
  <c r="CD1196" i="1"/>
  <c r="BE1197" i="1"/>
  <c r="CD1197" i="1"/>
  <c r="BE1198" i="1"/>
  <c r="BE1199" i="1"/>
  <c r="BE1200" i="1"/>
  <c r="CD1200" i="1"/>
  <c r="BE1201" i="1"/>
  <c r="CD1201" i="1"/>
  <c r="BE1202" i="1"/>
  <c r="BE1203" i="1"/>
  <c r="BE1204" i="1"/>
  <c r="BE1205" i="1"/>
  <c r="BE1206" i="1"/>
  <c r="BE1207" i="1"/>
  <c r="BE1208" i="1"/>
  <c r="BE1209" i="1"/>
  <c r="BE1210" i="1"/>
  <c r="BE1211" i="1"/>
  <c r="CD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CD1224" i="1"/>
  <c r="BE1225" i="1"/>
  <c r="BE1226" i="1"/>
  <c r="BE1227" i="1"/>
  <c r="BE1228" i="1"/>
  <c r="BE1229" i="1"/>
  <c r="BE1230" i="1"/>
  <c r="CD1230" i="1"/>
  <c r="BE1231" i="1"/>
  <c r="BE1232" i="1"/>
  <c r="BE1233" i="1"/>
  <c r="BE1234" i="1"/>
  <c r="CD1234" i="1"/>
  <c r="BE1235" i="1"/>
  <c r="BE1236" i="1"/>
  <c r="CD1236" i="1"/>
  <c r="BD1033" i="1"/>
  <c r="BD1034" i="1"/>
  <c r="BK1034" i="1"/>
  <c r="BQ1034" i="1"/>
  <c r="BR1034" i="1"/>
  <c r="BS1034" i="1"/>
  <c r="CC1034" i="1"/>
  <c r="BD1035" i="1"/>
  <c r="BD1036" i="1"/>
  <c r="BK1036" i="1"/>
  <c r="BQ1036" i="1"/>
  <c r="BR1036" i="1"/>
  <c r="BS1036" i="1"/>
  <c r="CC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K1059" i="1"/>
  <c r="BQ1059" i="1"/>
  <c r="BR1059" i="1"/>
  <c r="BS1059" i="1"/>
  <c r="CC1059" i="1"/>
  <c r="BD1060" i="1"/>
  <c r="BD1061" i="1"/>
  <c r="BD1062" i="1"/>
  <c r="BD1063" i="1"/>
  <c r="BD1064" i="1"/>
  <c r="BD1065" i="1"/>
  <c r="BD1066" i="1"/>
  <c r="BK1066" i="1"/>
  <c r="BQ1066" i="1"/>
  <c r="BR1066" i="1"/>
  <c r="BS1066" i="1"/>
  <c r="CC1066" i="1"/>
  <c r="BD1067" i="1"/>
  <c r="BD1068" i="1"/>
  <c r="BD1069" i="1"/>
  <c r="BD1070" i="1"/>
  <c r="BD1071" i="1"/>
  <c r="BD1072" i="1"/>
  <c r="BD1073" i="1"/>
  <c r="BD1074" i="1"/>
  <c r="BD1075" i="1"/>
  <c r="BD1076" i="1"/>
  <c r="BK1076" i="1"/>
  <c r="BQ1076" i="1"/>
  <c r="BR1076" i="1"/>
  <c r="BS1076" i="1"/>
  <c r="CC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K1091" i="1"/>
  <c r="BQ1091" i="1"/>
  <c r="BR1091" i="1"/>
  <c r="BS1091" i="1"/>
  <c r="CC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K1103" i="1"/>
  <c r="BQ1103" i="1"/>
  <c r="BR1103" i="1"/>
  <c r="BS1103" i="1"/>
  <c r="CC1103" i="1"/>
  <c r="BD1104" i="1"/>
  <c r="BD1105" i="1"/>
  <c r="BD1106" i="1"/>
  <c r="BD1107" i="1"/>
  <c r="BD1108" i="1"/>
  <c r="BD1109" i="1"/>
  <c r="BD1110" i="1"/>
  <c r="BK1110" i="1"/>
  <c r="BQ1110" i="1"/>
  <c r="BR1110" i="1"/>
  <c r="BS1110" i="1"/>
  <c r="CC1110" i="1"/>
  <c r="BD1111" i="1"/>
  <c r="BK1111" i="1"/>
  <c r="BQ1111" i="1"/>
  <c r="BR1111" i="1"/>
  <c r="BS1111" i="1"/>
  <c r="CC1111" i="1"/>
  <c r="BD1112" i="1"/>
  <c r="BD1113" i="1"/>
  <c r="BD1114" i="1"/>
  <c r="BK1114" i="1"/>
  <c r="BQ1114" i="1"/>
  <c r="BR1114" i="1"/>
  <c r="BS1114" i="1"/>
  <c r="CC1114" i="1"/>
  <c r="BD1115" i="1"/>
  <c r="BD1116" i="1"/>
  <c r="BD1117" i="1"/>
  <c r="BD1118" i="1"/>
  <c r="BD1119" i="1"/>
  <c r="BD1120" i="1"/>
  <c r="BK1120" i="1"/>
  <c r="BQ1120" i="1"/>
  <c r="BR1120" i="1"/>
  <c r="BS1120" i="1"/>
  <c r="CC1120" i="1"/>
  <c r="BD1121" i="1"/>
  <c r="BD1122" i="1"/>
  <c r="BD1123" i="1"/>
  <c r="BD1124" i="1"/>
  <c r="BK1124" i="1"/>
  <c r="BQ1124" i="1"/>
  <c r="BR1124" i="1"/>
  <c r="BS1124" i="1"/>
  <c r="CC1124" i="1"/>
  <c r="BD1125" i="1"/>
  <c r="BD1126" i="1"/>
  <c r="BD1127" i="1"/>
  <c r="BD1128" i="1"/>
  <c r="BD1129" i="1"/>
  <c r="BD1130" i="1"/>
  <c r="BK1130" i="1"/>
  <c r="BQ1130" i="1"/>
  <c r="BR1130" i="1"/>
  <c r="BS1130" i="1"/>
  <c r="CC1130" i="1"/>
  <c r="BD1131" i="1"/>
  <c r="BD1132" i="1"/>
  <c r="BD1133" i="1"/>
  <c r="BD1134" i="1"/>
  <c r="BD1135" i="1"/>
  <c r="BD1136" i="1"/>
  <c r="BD1137" i="1"/>
  <c r="BD1138" i="1"/>
  <c r="BD1139" i="1"/>
  <c r="BK1139" i="1"/>
  <c r="BQ1139" i="1"/>
  <c r="BR1139" i="1"/>
  <c r="BS1139" i="1"/>
  <c r="CC1139" i="1"/>
  <c r="BD1140" i="1"/>
  <c r="BD1141" i="1"/>
  <c r="BK1141" i="1"/>
  <c r="BQ1141" i="1"/>
  <c r="BR1141" i="1"/>
  <c r="BS1141" i="1"/>
  <c r="CC1141" i="1"/>
  <c r="BD1142" i="1"/>
  <c r="BD1143" i="1"/>
  <c r="BD1144" i="1"/>
  <c r="BK1144" i="1"/>
  <c r="BQ1144" i="1"/>
  <c r="BR1144" i="1"/>
  <c r="BS1144" i="1"/>
  <c r="CC1144" i="1"/>
  <c r="BD1145" i="1"/>
  <c r="BD1146" i="1"/>
  <c r="BD1147" i="1"/>
  <c r="BD1148" i="1"/>
  <c r="BD1149" i="1"/>
  <c r="BD1150" i="1"/>
  <c r="BK1150" i="1"/>
  <c r="BQ1150" i="1"/>
  <c r="BR1150" i="1"/>
  <c r="BS1150" i="1"/>
  <c r="CC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K1165" i="1"/>
  <c r="BQ1165" i="1"/>
  <c r="BR1165" i="1"/>
  <c r="BS1165" i="1"/>
  <c r="CC1165" i="1"/>
  <c r="BD1166" i="1"/>
  <c r="BD1167" i="1"/>
  <c r="BD1168" i="1"/>
  <c r="BD1169" i="1"/>
  <c r="BD1170" i="1"/>
  <c r="BK1170" i="1"/>
  <c r="BQ1170" i="1"/>
  <c r="BR1170" i="1"/>
  <c r="BS1170" i="1"/>
  <c r="CC1170" i="1"/>
  <c r="BD1171" i="1"/>
  <c r="BD1172" i="1"/>
  <c r="BD1173" i="1"/>
  <c r="BD1174" i="1"/>
  <c r="BD1175" i="1"/>
  <c r="BD1176" i="1"/>
  <c r="BD1177" i="1"/>
  <c r="BD1178" i="1"/>
  <c r="BK1178" i="1"/>
  <c r="BQ1178" i="1"/>
  <c r="BR1178" i="1"/>
  <c r="BS1178" i="1"/>
  <c r="CC1178" i="1"/>
  <c r="BD1179" i="1"/>
  <c r="BD1180" i="1"/>
  <c r="BD1181" i="1"/>
  <c r="BD1182" i="1"/>
  <c r="BD1183" i="1"/>
  <c r="BK1183" i="1"/>
  <c r="BQ1183" i="1"/>
  <c r="BR1183" i="1"/>
  <c r="BS1183" i="1"/>
  <c r="CC1183" i="1"/>
  <c r="BD1184" i="1"/>
  <c r="BD1185" i="1"/>
  <c r="BD1186" i="1"/>
  <c r="BD1187" i="1"/>
  <c r="BD1188" i="1"/>
  <c r="BK1188" i="1"/>
  <c r="BQ1188" i="1"/>
  <c r="BR1188" i="1"/>
  <c r="BS1188" i="1"/>
  <c r="CC1188" i="1"/>
  <c r="BD1189" i="1"/>
  <c r="BD1190" i="1"/>
  <c r="BD1191" i="1"/>
  <c r="BD1192" i="1"/>
  <c r="BD1193" i="1"/>
  <c r="BK1193" i="1"/>
  <c r="BQ1193" i="1"/>
  <c r="BR1193" i="1"/>
  <c r="BS1193" i="1"/>
  <c r="CC1193" i="1"/>
  <c r="BD1194" i="1"/>
  <c r="BD1195" i="1"/>
  <c r="BK1195" i="1"/>
  <c r="BQ1195" i="1"/>
  <c r="BR1195" i="1"/>
  <c r="BS1195" i="1"/>
  <c r="CC1195" i="1"/>
  <c r="BD1196" i="1"/>
  <c r="BQ1196" i="1"/>
  <c r="BR1196" i="1"/>
  <c r="BS1196" i="1"/>
  <c r="CC1196" i="1"/>
  <c r="BD1197" i="1"/>
  <c r="BK1197" i="1"/>
  <c r="BQ1197" i="1"/>
  <c r="BR1197" i="1"/>
  <c r="BS1197" i="1"/>
  <c r="CC1197" i="1"/>
  <c r="BD1198" i="1"/>
  <c r="BD1199" i="1"/>
  <c r="BD1200" i="1"/>
  <c r="BK1200" i="1"/>
  <c r="BQ1200" i="1"/>
  <c r="BR1200" i="1"/>
  <c r="BS1200" i="1"/>
  <c r="CC1200" i="1"/>
  <c r="BD1201" i="1"/>
  <c r="BK1201" i="1"/>
  <c r="BQ1201" i="1"/>
  <c r="BR1201" i="1"/>
  <c r="BS1201" i="1"/>
  <c r="CC1201" i="1"/>
  <c r="BD1202" i="1"/>
  <c r="BD1203" i="1"/>
  <c r="BD1204" i="1"/>
  <c r="BD1205" i="1"/>
  <c r="BD1206" i="1"/>
  <c r="BD1207" i="1"/>
  <c r="BD1208" i="1"/>
  <c r="BD1209" i="1"/>
  <c r="BD1210" i="1"/>
  <c r="BD1211" i="1"/>
  <c r="BK1211" i="1"/>
  <c r="BQ1211" i="1"/>
  <c r="BR1211" i="1"/>
  <c r="BS1211" i="1"/>
  <c r="CC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K1224" i="1"/>
  <c r="BQ1224" i="1"/>
  <c r="BR1224" i="1"/>
  <c r="BS1224" i="1"/>
  <c r="CC1224" i="1"/>
  <c r="BD1225" i="1"/>
  <c r="BD1226" i="1"/>
  <c r="BD1227" i="1"/>
  <c r="BD1228" i="1"/>
  <c r="BD1229" i="1"/>
  <c r="BD1230" i="1"/>
  <c r="BK1230" i="1"/>
  <c r="BQ1230" i="1"/>
  <c r="BR1230" i="1"/>
  <c r="BS1230" i="1"/>
  <c r="CC1230" i="1"/>
  <c r="BD1231" i="1"/>
  <c r="BD1232" i="1"/>
  <c r="BD1233" i="1"/>
  <c r="BD1234" i="1"/>
  <c r="BK1234" i="1"/>
  <c r="BQ1234" i="1"/>
  <c r="BR1234" i="1"/>
  <c r="BS1234" i="1"/>
  <c r="CC1234" i="1"/>
  <c r="BD1235" i="1"/>
  <c r="BD1236" i="1"/>
  <c r="BK1236" i="1"/>
  <c r="BQ1236" i="1"/>
  <c r="BR1236" i="1"/>
  <c r="BS1236" i="1"/>
  <c r="CC1236" i="1"/>
  <c r="BC1033" i="1"/>
  <c r="BC1034" i="1"/>
  <c r="CB1034" i="1"/>
  <c r="BC1035" i="1"/>
  <c r="BC1036" i="1"/>
  <c r="CB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CB1059" i="1"/>
  <c r="BC1060" i="1"/>
  <c r="BC1061" i="1"/>
  <c r="BC1062" i="1"/>
  <c r="BC1063" i="1"/>
  <c r="BC1064" i="1"/>
  <c r="BC1065" i="1"/>
  <c r="BC1066" i="1"/>
  <c r="CB1066" i="1"/>
  <c r="BC1067" i="1"/>
  <c r="BC1068" i="1"/>
  <c r="BC1069" i="1"/>
  <c r="BC1070" i="1"/>
  <c r="BC1071" i="1"/>
  <c r="BC1072" i="1"/>
  <c r="BC1073" i="1"/>
  <c r="BC1074" i="1"/>
  <c r="BC1075" i="1"/>
  <c r="BC1076" i="1"/>
  <c r="CB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CB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CB1103" i="1"/>
  <c r="BC1104" i="1"/>
  <c r="BC1105" i="1"/>
  <c r="BC1106" i="1"/>
  <c r="BC1107" i="1"/>
  <c r="BC1108" i="1"/>
  <c r="BC1109" i="1"/>
  <c r="BC1110" i="1"/>
  <c r="CB1110" i="1"/>
  <c r="BC1111" i="1"/>
  <c r="CB1111" i="1"/>
  <c r="BC1112" i="1"/>
  <c r="BC1113" i="1"/>
  <c r="BC1114" i="1"/>
  <c r="CB1114" i="1"/>
  <c r="BC1115" i="1"/>
  <c r="BC1116" i="1"/>
  <c r="BC1117" i="1"/>
  <c r="BC1118" i="1"/>
  <c r="BC1119" i="1"/>
  <c r="BC1120" i="1"/>
  <c r="CB1120" i="1"/>
  <c r="BC1121" i="1"/>
  <c r="BC1122" i="1"/>
  <c r="BC1123" i="1"/>
  <c r="BC1124" i="1"/>
  <c r="CB1124" i="1"/>
  <c r="BC1125" i="1"/>
  <c r="BC1126" i="1"/>
  <c r="BC1127" i="1"/>
  <c r="BC1128" i="1"/>
  <c r="BC1129" i="1"/>
  <c r="BC1130" i="1"/>
  <c r="CB1130" i="1"/>
  <c r="BC1131" i="1"/>
  <c r="BC1132" i="1"/>
  <c r="BC1133" i="1"/>
  <c r="BC1134" i="1"/>
  <c r="BC1135" i="1"/>
  <c r="BC1136" i="1"/>
  <c r="BC1137" i="1"/>
  <c r="BC1138" i="1"/>
  <c r="BC1139" i="1"/>
  <c r="CB1139" i="1"/>
  <c r="BC1140" i="1"/>
  <c r="BC1141" i="1"/>
  <c r="CB1141" i="1"/>
  <c r="BC1142" i="1"/>
  <c r="BC1143" i="1"/>
  <c r="BC1144" i="1"/>
  <c r="CB1144" i="1"/>
  <c r="BC1145" i="1"/>
  <c r="BC1146" i="1"/>
  <c r="BC1147" i="1"/>
  <c r="BC1148" i="1"/>
  <c r="BC1149" i="1"/>
  <c r="BC1150" i="1"/>
  <c r="CB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CB1165" i="1"/>
  <c r="BC1166" i="1"/>
  <c r="BC1167" i="1"/>
  <c r="BC1168" i="1"/>
  <c r="BC1169" i="1"/>
  <c r="BC1170" i="1"/>
  <c r="CB1170" i="1"/>
  <c r="BC1171" i="1"/>
  <c r="BC1172" i="1"/>
  <c r="BC1173" i="1"/>
  <c r="BC1174" i="1"/>
  <c r="BC1175" i="1"/>
  <c r="BC1176" i="1"/>
  <c r="BC1177" i="1"/>
  <c r="BC1178" i="1"/>
  <c r="CB1178" i="1"/>
  <c r="BC1179" i="1"/>
  <c r="BC1180" i="1"/>
  <c r="BC1181" i="1"/>
  <c r="BC1182" i="1"/>
  <c r="BC1183" i="1"/>
  <c r="CB1183" i="1"/>
  <c r="BC1184" i="1"/>
  <c r="BC1185" i="1"/>
  <c r="BC1186" i="1"/>
  <c r="BC1187" i="1"/>
  <c r="BC1188" i="1"/>
  <c r="CB1188" i="1"/>
  <c r="BC1189" i="1"/>
  <c r="BC1190" i="1"/>
  <c r="BC1191" i="1"/>
  <c r="BC1192" i="1"/>
  <c r="BC1193" i="1"/>
  <c r="CB1193" i="1"/>
  <c r="BC1194" i="1"/>
  <c r="BC1195" i="1"/>
  <c r="CB1195" i="1"/>
  <c r="BC1196" i="1"/>
  <c r="CB1196" i="1"/>
  <c r="BC1197" i="1"/>
  <c r="CB1197" i="1"/>
  <c r="BC1198" i="1"/>
  <c r="BC1199" i="1"/>
  <c r="BC1200" i="1"/>
  <c r="CB1200" i="1"/>
  <c r="BC1201" i="1"/>
  <c r="CB1201" i="1"/>
  <c r="BC1202" i="1"/>
  <c r="BC1203" i="1"/>
  <c r="BC1204" i="1"/>
  <c r="BC1205" i="1"/>
  <c r="BC1206" i="1"/>
  <c r="BC1207" i="1"/>
  <c r="BC1208" i="1"/>
  <c r="BC1209" i="1"/>
  <c r="BC1210" i="1"/>
  <c r="BC1211" i="1"/>
  <c r="CB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CB1224" i="1"/>
  <c r="BC1225" i="1"/>
  <c r="BC1226" i="1"/>
  <c r="BC1227" i="1"/>
  <c r="BC1228" i="1"/>
  <c r="BC1229" i="1"/>
  <c r="BC1230" i="1"/>
  <c r="CB1230" i="1"/>
  <c r="BC1231" i="1"/>
  <c r="BC1232" i="1"/>
  <c r="BC1233" i="1"/>
  <c r="BC1234" i="1"/>
  <c r="CB1234" i="1"/>
  <c r="BC1235" i="1"/>
  <c r="BC1236" i="1"/>
  <c r="CB1236" i="1"/>
  <c r="BB1033" i="1"/>
  <c r="BB1034" i="1"/>
  <c r="BJ1034" i="1"/>
  <c r="BN1034" i="1"/>
  <c r="BO1034" i="1"/>
  <c r="BP1034" i="1"/>
  <c r="CA1034" i="1"/>
  <c r="BB1035" i="1"/>
  <c r="BB1036" i="1"/>
  <c r="BJ1036" i="1"/>
  <c r="BN1036" i="1"/>
  <c r="BO1036" i="1"/>
  <c r="BP1036" i="1"/>
  <c r="CA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J1059" i="1"/>
  <c r="BN1059" i="1"/>
  <c r="BO1059" i="1"/>
  <c r="BP1059" i="1"/>
  <c r="CA1059" i="1"/>
  <c r="BB1060" i="1"/>
  <c r="BB1061" i="1"/>
  <c r="BB1062" i="1"/>
  <c r="BB1063" i="1"/>
  <c r="BB1064" i="1"/>
  <c r="BB1065" i="1"/>
  <c r="BB1066" i="1"/>
  <c r="BJ1066" i="1"/>
  <c r="BN1066" i="1"/>
  <c r="BO1066" i="1"/>
  <c r="BP1066" i="1"/>
  <c r="CA1066" i="1"/>
  <c r="BB1067" i="1"/>
  <c r="BB1068" i="1"/>
  <c r="BB1069" i="1"/>
  <c r="BB1070" i="1"/>
  <c r="BB1071" i="1"/>
  <c r="BB1072" i="1"/>
  <c r="BB1073" i="1"/>
  <c r="BB1074" i="1"/>
  <c r="BB1075" i="1"/>
  <c r="BB1076" i="1"/>
  <c r="BJ1076" i="1"/>
  <c r="BN1076" i="1"/>
  <c r="BO1076" i="1"/>
  <c r="BP1076" i="1"/>
  <c r="CA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J1091" i="1"/>
  <c r="BN1091" i="1"/>
  <c r="BO1091" i="1"/>
  <c r="BP1091" i="1"/>
  <c r="CA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J1103" i="1"/>
  <c r="BN1103" i="1"/>
  <c r="BO1103" i="1"/>
  <c r="BP1103" i="1"/>
  <c r="CA1103" i="1"/>
  <c r="BB1104" i="1"/>
  <c r="BB1105" i="1"/>
  <c r="BB1106" i="1"/>
  <c r="BB1107" i="1"/>
  <c r="BB1108" i="1"/>
  <c r="BB1109" i="1"/>
  <c r="BB1110" i="1"/>
  <c r="BJ1110" i="1"/>
  <c r="BN1110" i="1"/>
  <c r="BO1110" i="1"/>
  <c r="BP1110" i="1"/>
  <c r="CA1110" i="1"/>
  <c r="BB1111" i="1"/>
  <c r="BJ1111" i="1"/>
  <c r="BN1111" i="1"/>
  <c r="BO1111" i="1"/>
  <c r="BP1111" i="1"/>
  <c r="CA1111" i="1"/>
  <c r="BB1112" i="1"/>
  <c r="BB1113" i="1"/>
  <c r="BB1114" i="1"/>
  <c r="BJ1114" i="1"/>
  <c r="BN1114" i="1"/>
  <c r="BO1114" i="1"/>
  <c r="BP1114" i="1"/>
  <c r="CA1114" i="1"/>
  <c r="BB1115" i="1"/>
  <c r="BB1116" i="1"/>
  <c r="BB1117" i="1"/>
  <c r="BB1118" i="1"/>
  <c r="BB1119" i="1"/>
  <c r="BB1120" i="1"/>
  <c r="BJ1120" i="1"/>
  <c r="BN1120" i="1"/>
  <c r="BO1120" i="1"/>
  <c r="BP1120" i="1"/>
  <c r="CA1120" i="1"/>
  <c r="BB1121" i="1"/>
  <c r="BB1122" i="1"/>
  <c r="BB1123" i="1"/>
  <c r="BB1124" i="1"/>
  <c r="BJ1124" i="1"/>
  <c r="BN1124" i="1"/>
  <c r="BO1124" i="1"/>
  <c r="BP1124" i="1"/>
  <c r="CA1124" i="1"/>
  <c r="BB1125" i="1"/>
  <c r="BB1126" i="1"/>
  <c r="BB1127" i="1"/>
  <c r="BB1128" i="1"/>
  <c r="BB1129" i="1"/>
  <c r="BB1130" i="1"/>
  <c r="BJ1130" i="1"/>
  <c r="BN1130" i="1"/>
  <c r="BO1130" i="1"/>
  <c r="BP1130" i="1"/>
  <c r="CA1130" i="1"/>
  <c r="BB1131" i="1"/>
  <c r="BB1132" i="1"/>
  <c r="BB1133" i="1"/>
  <c r="BB1134" i="1"/>
  <c r="BB1135" i="1"/>
  <c r="BB1136" i="1"/>
  <c r="BB1137" i="1"/>
  <c r="BB1138" i="1"/>
  <c r="BB1139" i="1"/>
  <c r="BJ1139" i="1"/>
  <c r="BN1139" i="1"/>
  <c r="BO1139" i="1"/>
  <c r="BP1139" i="1"/>
  <c r="CA1139" i="1"/>
  <c r="BB1140" i="1"/>
  <c r="BB1141" i="1"/>
  <c r="BJ1141" i="1"/>
  <c r="BN1141" i="1"/>
  <c r="BO1141" i="1"/>
  <c r="BP1141" i="1"/>
  <c r="CA1141" i="1"/>
  <c r="BB1142" i="1"/>
  <c r="BB1143" i="1"/>
  <c r="BB1144" i="1"/>
  <c r="BJ1144" i="1"/>
  <c r="BN1144" i="1"/>
  <c r="BO1144" i="1"/>
  <c r="BP1144" i="1"/>
  <c r="CA1144" i="1"/>
  <c r="BB1145" i="1"/>
  <c r="BB1146" i="1"/>
  <c r="BB1147" i="1"/>
  <c r="BB1148" i="1"/>
  <c r="BB1149" i="1"/>
  <c r="BB1150" i="1"/>
  <c r="BJ1150" i="1"/>
  <c r="BN1150" i="1"/>
  <c r="BO1150" i="1"/>
  <c r="BP1150" i="1"/>
  <c r="CA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J1165" i="1"/>
  <c r="BN1165" i="1"/>
  <c r="BO1165" i="1"/>
  <c r="BP1165" i="1"/>
  <c r="CA1165" i="1"/>
  <c r="BB1166" i="1"/>
  <c r="BB1167" i="1"/>
  <c r="BB1168" i="1"/>
  <c r="BB1169" i="1"/>
  <c r="BB1170" i="1"/>
  <c r="BJ1170" i="1"/>
  <c r="BN1170" i="1"/>
  <c r="BO1170" i="1"/>
  <c r="BP1170" i="1"/>
  <c r="CA1170" i="1"/>
  <c r="BB1171" i="1"/>
  <c r="BB1172" i="1"/>
  <c r="BB1173" i="1"/>
  <c r="BB1174" i="1"/>
  <c r="BB1175" i="1"/>
  <c r="BB1176" i="1"/>
  <c r="BB1177" i="1"/>
  <c r="BB1178" i="1"/>
  <c r="BJ1178" i="1"/>
  <c r="BN1178" i="1"/>
  <c r="BO1178" i="1"/>
  <c r="BP1178" i="1"/>
  <c r="CA1178" i="1"/>
  <c r="BB1179" i="1"/>
  <c r="BB1180" i="1"/>
  <c r="BB1181" i="1"/>
  <c r="BB1182" i="1"/>
  <c r="BB1183" i="1"/>
  <c r="BJ1183" i="1"/>
  <c r="BN1183" i="1"/>
  <c r="BO1183" i="1"/>
  <c r="BP1183" i="1"/>
  <c r="CA1183" i="1"/>
  <c r="BB1184" i="1"/>
  <c r="BB1185" i="1"/>
  <c r="BB1186" i="1"/>
  <c r="BB1187" i="1"/>
  <c r="BB1188" i="1"/>
  <c r="BJ1188" i="1"/>
  <c r="BN1188" i="1"/>
  <c r="BO1188" i="1"/>
  <c r="BP1188" i="1"/>
  <c r="CA1188" i="1"/>
  <c r="BB1189" i="1"/>
  <c r="BB1190" i="1"/>
  <c r="BB1191" i="1"/>
  <c r="BB1192" i="1"/>
  <c r="BB1193" i="1"/>
  <c r="BJ1193" i="1"/>
  <c r="BN1193" i="1"/>
  <c r="BO1193" i="1"/>
  <c r="BP1193" i="1"/>
  <c r="CA1193" i="1"/>
  <c r="BB1194" i="1"/>
  <c r="BB1195" i="1"/>
  <c r="BJ1195" i="1"/>
  <c r="BN1195" i="1"/>
  <c r="BO1195" i="1"/>
  <c r="BP1195" i="1"/>
  <c r="CA1195" i="1"/>
  <c r="BB1196" i="1"/>
  <c r="BN1196" i="1"/>
  <c r="BO1196" i="1"/>
  <c r="BP1196" i="1"/>
  <c r="CA1196" i="1"/>
  <c r="BB1197" i="1"/>
  <c r="BJ1197" i="1"/>
  <c r="BN1197" i="1"/>
  <c r="BO1197" i="1"/>
  <c r="BP1197" i="1"/>
  <c r="CA1197" i="1"/>
  <c r="BB1198" i="1"/>
  <c r="BB1199" i="1"/>
  <c r="BB1200" i="1"/>
  <c r="BJ1200" i="1"/>
  <c r="BN1200" i="1"/>
  <c r="BO1200" i="1"/>
  <c r="BP1200" i="1"/>
  <c r="CA1200" i="1"/>
  <c r="BB1201" i="1"/>
  <c r="BJ1201" i="1"/>
  <c r="BN1201" i="1"/>
  <c r="BO1201" i="1"/>
  <c r="BP1201" i="1"/>
  <c r="CA1201" i="1"/>
  <c r="BB1202" i="1"/>
  <c r="BB1203" i="1"/>
  <c r="BB1204" i="1"/>
  <c r="BB1205" i="1"/>
  <c r="BB1206" i="1"/>
  <c r="BB1207" i="1"/>
  <c r="BB1208" i="1"/>
  <c r="BB1209" i="1"/>
  <c r="BB1210" i="1"/>
  <c r="BB1211" i="1"/>
  <c r="BJ1211" i="1"/>
  <c r="BN1211" i="1"/>
  <c r="BO1211" i="1"/>
  <c r="BP1211" i="1"/>
  <c r="CA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J1224" i="1"/>
  <c r="BN1224" i="1"/>
  <c r="BO1224" i="1"/>
  <c r="BP1224" i="1"/>
  <c r="CA1224" i="1"/>
  <c r="BB1225" i="1"/>
  <c r="BB1226" i="1"/>
  <c r="BB1227" i="1"/>
  <c r="BB1228" i="1"/>
  <c r="BB1229" i="1"/>
  <c r="BB1230" i="1"/>
  <c r="BJ1230" i="1"/>
  <c r="BN1230" i="1"/>
  <c r="BO1230" i="1"/>
  <c r="BP1230" i="1"/>
  <c r="CA1230" i="1"/>
  <c r="BB1231" i="1"/>
  <c r="BB1232" i="1"/>
  <c r="BB1233" i="1"/>
  <c r="BB1234" i="1"/>
  <c r="BJ1234" i="1"/>
  <c r="BN1234" i="1"/>
  <c r="BO1234" i="1"/>
  <c r="BP1234" i="1"/>
  <c r="CA1234" i="1"/>
  <c r="BB1235" i="1"/>
  <c r="BB1236" i="1"/>
  <c r="BJ1236" i="1"/>
  <c r="BN1236" i="1"/>
  <c r="BO1236" i="1"/>
  <c r="BP1236" i="1"/>
  <c r="CA1236" i="1"/>
  <c r="BA1033" i="1"/>
  <c r="BA1034" i="1"/>
  <c r="BZ1034" i="1"/>
  <c r="BA1035" i="1"/>
  <c r="BA1036" i="1"/>
  <c r="BZ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Z1059" i="1"/>
  <c r="BA1060" i="1"/>
  <c r="BA1061" i="1"/>
  <c r="BA1062" i="1"/>
  <c r="BA1063" i="1"/>
  <c r="BA1064" i="1"/>
  <c r="BA1065" i="1"/>
  <c r="BA1066" i="1"/>
  <c r="BZ1066" i="1"/>
  <c r="BA1067" i="1"/>
  <c r="BA1068" i="1"/>
  <c r="BA1069" i="1"/>
  <c r="BA1070" i="1"/>
  <c r="BA1071" i="1"/>
  <c r="BA1072" i="1"/>
  <c r="BA1073" i="1"/>
  <c r="BA1074" i="1"/>
  <c r="BA1075" i="1"/>
  <c r="BA1076" i="1"/>
  <c r="BZ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Z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Z1103" i="1"/>
  <c r="BA1104" i="1"/>
  <c r="BA1105" i="1"/>
  <c r="BA1106" i="1"/>
  <c r="BA1107" i="1"/>
  <c r="BA1108" i="1"/>
  <c r="BA1109" i="1"/>
  <c r="BA1110" i="1"/>
  <c r="BZ1110" i="1"/>
  <c r="BA1111" i="1"/>
  <c r="BZ1111" i="1"/>
  <c r="BA1112" i="1"/>
  <c r="BA1113" i="1"/>
  <c r="BA1114" i="1"/>
  <c r="BZ1114" i="1"/>
  <c r="BA1115" i="1"/>
  <c r="BA1116" i="1"/>
  <c r="BA1117" i="1"/>
  <c r="BA1118" i="1"/>
  <c r="BA1119" i="1"/>
  <c r="BA1120" i="1"/>
  <c r="BZ1120" i="1"/>
  <c r="BA1121" i="1"/>
  <c r="BA1122" i="1"/>
  <c r="BA1123" i="1"/>
  <c r="BA1124" i="1"/>
  <c r="BZ1124" i="1"/>
  <c r="BA1125" i="1"/>
  <c r="BA1126" i="1"/>
  <c r="BA1127" i="1"/>
  <c r="BA1128" i="1"/>
  <c r="BA1129" i="1"/>
  <c r="BA1130" i="1"/>
  <c r="BZ1130" i="1"/>
  <c r="BA1131" i="1"/>
  <c r="BA1132" i="1"/>
  <c r="BA1133" i="1"/>
  <c r="BA1134" i="1"/>
  <c r="BA1135" i="1"/>
  <c r="BA1136" i="1"/>
  <c r="BA1137" i="1"/>
  <c r="BA1138" i="1"/>
  <c r="BA1139" i="1"/>
  <c r="BZ1139" i="1"/>
  <c r="BA1140" i="1"/>
  <c r="BA1141" i="1"/>
  <c r="BZ1141" i="1"/>
  <c r="BA1142" i="1"/>
  <c r="BA1143" i="1"/>
  <c r="BA1144" i="1"/>
  <c r="BZ1144" i="1"/>
  <c r="BA1145" i="1"/>
  <c r="BA1146" i="1"/>
  <c r="BA1147" i="1"/>
  <c r="BA1148" i="1"/>
  <c r="BA1149" i="1"/>
  <c r="BA1150" i="1"/>
  <c r="BZ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Z1165" i="1"/>
  <c r="BA1166" i="1"/>
  <c r="BA1167" i="1"/>
  <c r="BA1168" i="1"/>
  <c r="BA1169" i="1"/>
  <c r="BA1170" i="1"/>
  <c r="BZ1170" i="1"/>
  <c r="BA1171" i="1"/>
  <c r="BA1172" i="1"/>
  <c r="BA1173" i="1"/>
  <c r="BA1174" i="1"/>
  <c r="BA1175" i="1"/>
  <c r="BA1176" i="1"/>
  <c r="BA1177" i="1"/>
  <c r="BA1178" i="1"/>
  <c r="BZ1178" i="1"/>
  <c r="BA1179" i="1"/>
  <c r="BA1180" i="1"/>
  <c r="BA1181" i="1"/>
  <c r="BA1182" i="1"/>
  <c r="BA1183" i="1"/>
  <c r="BZ1183" i="1"/>
  <c r="BA1184" i="1"/>
  <c r="BA1185" i="1"/>
  <c r="BA1186" i="1"/>
  <c r="BA1187" i="1"/>
  <c r="BA1188" i="1"/>
  <c r="BZ1188" i="1"/>
  <c r="BA1189" i="1"/>
  <c r="BA1190" i="1"/>
  <c r="BA1191" i="1"/>
  <c r="BA1192" i="1"/>
  <c r="BA1193" i="1"/>
  <c r="BZ1193" i="1"/>
  <c r="BA1194" i="1"/>
  <c r="BA1195" i="1"/>
  <c r="BZ1195" i="1"/>
  <c r="BA1196" i="1"/>
  <c r="BZ1196" i="1"/>
  <c r="BA1197" i="1"/>
  <c r="BZ1197" i="1"/>
  <c r="BA1198" i="1"/>
  <c r="BA1199" i="1"/>
  <c r="BA1200" i="1"/>
  <c r="BZ1200" i="1"/>
  <c r="BA1201" i="1"/>
  <c r="BZ1201" i="1"/>
  <c r="BA1202" i="1"/>
  <c r="BA1203" i="1"/>
  <c r="BA1204" i="1"/>
  <c r="BA1205" i="1"/>
  <c r="BA1206" i="1"/>
  <c r="BA1207" i="1"/>
  <c r="BA1208" i="1"/>
  <c r="BA1209" i="1"/>
  <c r="BA1210" i="1"/>
  <c r="BA1211" i="1"/>
  <c r="BZ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Z1224" i="1"/>
  <c r="BA1225" i="1"/>
  <c r="BA1226" i="1"/>
  <c r="BA1227" i="1"/>
  <c r="BA1228" i="1"/>
  <c r="BA1229" i="1"/>
  <c r="BA1230" i="1"/>
  <c r="BZ1230" i="1"/>
  <c r="BA1231" i="1"/>
  <c r="BA1232" i="1"/>
  <c r="BA1233" i="1"/>
  <c r="BA1234" i="1"/>
  <c r="BZ1234" i="1"/>
  <c r="BA1235" i="1"/>
  <c r="BA1236" i="1"/>
  <c r="BZ1236" i="1"/>
  <c r="AY1236" i="1"/>
  <c r="AX1236" i="1"/>
  <c r="U1236" i="1"/>
  <c r="AW1236" i="1"/>
  <c r="AV1236" i="1"/>
  <c r="AU1236" i="1"/>
  <c r="AR1236" i="1"/>
  <c r="AP1236" i="1"/>
  <c r="AO1236" i="1"/>
  <c r="AN1236" i="1"/>
  <c r="AM1236" i="1"/>
  <c r="AH1236" i="1"/>
  <c r="AG1236" i="1"/>
  <c r="AF1236" i="1"/>
  <c r="AE1236" i="1"/>
  <c r="V1236" i="1"/>
  <c r="K1236" i="1"/>
  <c r="J1236" i="1"/>
  <c r="I1235" i="1"/>
  <c r="H1235" i="1"/>
  <c r="AI1235" i="1"/>
  <c r="BI1235" i="1"/>
  <c r="BM1235" i="1"/>
  <c r="BW1235" i="1"/>
  <c r="BX1235" i="1"/>
  <c r="BY1235" i="1"/>
  <c r="CG1235" i="1"/>
  <c r="CF1235" i="1"/>
  <c r="BL1235" i="1"/>
  <c r="BT1235" i="1"/>
  <c r="BU1235" i="1"/>
  <c r="BV1235" i="1"/>
  <c r="CE1235" i="1"/>
  <c r="CD1235" i="1"/>
  <c r="BK1235" i="1"/>
  <c r="BQ1235" i="1"/>
  <c r="BR1235" i="1"/>
  <c r="BS1235" i="1"/>
  <c r="CC1235" i="1"/>
  <c r="CB1235" i="1"/>
  <c r="BJ1235" i="1"/>
  <c r="BN1235" i="1"/>
  <c r="BO1235" i="1"/>
  <c r="BP1235" i="1"/>
  <c r="CA1235" i="1"/>
  <c r="BZ1235" i="1"/>
  <c r="AY1235" i="1"/>
  <c r="AX1235" i="1"/>
  <c r="U1235" i="1"/>
  <c r="AW1235" i="1"/>
  <c r="AV1235" i="1"/>
  <c r="AU1235" i="1"/>
  <c r="AR1235" i="1"/>
  <c r="AH1235" i="1"/>
  <c r="AG1235" i="1"/>
  <c r="AF1235" i="1"/>
  <c r="AE1235" i="1"/>
  <c r="V1235" i="1"/>
  <c r="K1235" i="1"/>
  <c r="J1235" i="1"/>
  <c r="AY1234" i="1"/>
  <c r="AX1234" i="1"/>
  <c r="U1234" i="1"/>
  <c r="AW1234" i="1"/>
  <c r="AV1234" i="1"/>
  <c r="AU1234" i="1"/>
  <c r="AR1234" i="1"/>
  <c r="AG1234" i="1"/>
  <c r="AF1234" i="1"/>
  <c r="AE1234" i="1"/>
  <c r="V1234" i="1"/>
  <c r="K1234" i="1"/>
  <c r="J1234" i="1"/>
  <c r="G1232" i="1"/>
  <c r="G1233" i="1"/>
  <c r="I1233" i="1"/>
  <c r="H1233" i="1"/>
  <c r="AI1233" i="1"/>
  <c r="BI1233" i="1"/>
  <c r="BM1233" i="1"/>
  <c r="BW1233" i="1"/>
  <c r="BX1233" i="1"/>
  <c r="BY1233" i="1"/>
  <c r="CG1233" i="1"/>
  <c r="CF1233" i="1"/>
  <c r="BL1233" i="1"/>
  <c r="BT1233" i="1"/>
  <c r="BU1233" i="1"/>
  <c r="BV1233" i="1"/>
  <c r="CE1233" i="1"/>
  <c r="CD1233" i="1"/>
  <c r="BK1233" i="1"/>
  <c r="BQ1233" i="1"/>
  <c r="BR1233" i="1"/>
  <c r="BS1233" i="1"/>
  <c r="CC1233" i="1"/>
  <c r="CB1233" i="1"/>
  <c r="BJ1233" i="1"/>
  <c r="BN1233" i="1"/>
  <c r="BO1233" i="1"/>
  <c r="BP1233" i="1"/>
  <c r="CA1233" i="1"/>
  <c r="BZ1233" i="1"/>
  <c r="AY1233" i="1"/>
  <c r="AX1233" i="1"/>
  <c r="U1233" i="1"/>
  <c r="AW1233" i="1"/>
  <c r="AV1233" i="1"/>
  <c r="AU1233" i="1"/>
  <c r="AR1233" i="1"/>
  <c r="AH1233" i="1"/>
  <c r="AG1233" i="1"/>
  <c r="AF1233" i="1"/>
  <c r="AE1233" i="1"/>
  <c r="V1233" i="1"/>
  <c r="K1233" i="1"/>
  <c r="J1233" i="1"/>
  <c r="I1232" i="1"/>
  <c r="H1232" i="1"/>
  <c r="AI1232" i="1"/>
  <c r="BI1232" i="1"/>
  <c r="BM1232" i="1"/>
  <c r="BW1232" i="1"/>
  <c r="BX1232" i="1"/>
  <c r="BY1232" i="1"/>
  <c r="CG1232" i="1"/>
  <c r="CF1232" i="1"/>
  <c r="BL1232" i="1"/>
  <c r="BT1232" i="1"/>
  <c r="BU1232" i="1"/>
  <c r="BV1232" i="1"/>
  <c r="CE1232" i="1"/>
  <c r="CD1232" i="1"/>
  <c r="BK1232" i="1"/>
  <c r="BQ1232" i="1"/>
  <c r="BR1232" i="1"/>
  <c r="BS1232" i="1"/>
  <c r="CC1232" i="1"/>
  <c r="CB1232" i="1"/>
  <c r="BJ1232" i="1"/>
  <c r="BN1232" i="1"/>
  <c r="BO1232" i="1"/>
  <c r="BP1232" i="1"/>
  <c r="CA1232" i="1"/>
  <c r="BZ1232" i="1"/>
  <c r="AY1232" i="1"/>
  <c r="AX1232" i="1"/>
  <c r="U1232" i="1"/>
  <c r="AW1232" i="1"/>
  <c r="AV1232" i="1"/>
  <c r="AU1232" i="1"/>
  <c r="AR1232" i="1"/>
  <c r="AH1232" i="1"/>
  <c r="AG1232" i="1"/>
  <c r="AF1232" i="1"/>
  <c r="AE1232" i="1"/>
  <c r="V1232" i="1"/>
  <c r="K1232" i="1"/>
  <c r="J1232" i="1"/>
  <c r="I1231" i="1"/>
  <c r="H1231" i="1"/>
  <c r="AI1231" i="1"/>
  <c r="BI1231" i="1"/>
  <c r="BM1231" i="1"/>
  <c r="BW1231" i="1"/>
  <c r="BX1231" i="1"/>
  <c r="BY1231" i="1"/>
  <c r="CG1231" i="1"/>
  <c r="CF1231" i="1"/>
  <c r="BL1231" i="1"/>
  <c r="BT1231" i="1"/>
  <c r="BU1231" i="1"/>
  <c r="BV1231" i="1"/>
  <c r="CE1231" i="1"/>
  <c r="CD1231" i="1"/>
  <c r="BK1231" i="1"/>
  <c r="BQ1231" i="1"/>
  <c r="BR1231" i="1"/>
  <c r="BS1231" i="1"/>
  <c r="CC1231" i="1"/>
  <c r="CB1231" i="1"/>
  <c r="BJ1231" i="1"/>
  <c r="BN1231" i="1"/>
  <c r="BO1231" i="1"/>
  <c r="BP1231" i="1"/>
  <c r="CA1231" i="1"/>
  <c r="BZ1231" i="1"/>
  <c r="AY1231" i="1"/>
  <c r="AX1231" i="1"/>
  <c r="U1231" i="1"/>
  <c r="AW1231" i="1"/>
  <c r="AV1231" i="1"/>
  <c r="AU1231" i="1"/>
  <c r="AR1231" i="1"/>
  <c r="AH1231" i="1"/>
  <c r="AG1231" i="1"/>
  <c r="AF1231" i="1"/>
  <c r="AE1231" i="1"/>
  <c r="V1231" i="1"/>
  <c r="K1231" i="1"/>
  <c r="J1231" i="1"/>
  <c r="AY1230" i="1"/>
  <c r="AX1230" i="1"/>
  <c r="U1230" i="1"/>
  <c r="AW1230" i="1"/>
  <c r="AV1230" i="1"/>
  <c r="AU1230" i="1"/>
  <c r="AR1230" i="1"/>
  <c r="AG1230" i="1"/>
  <c r="AF1230" i="1"/>
  <c r="AE1230" i="1"/>
  <c r="V1230" i="1"/>
  <c r="K1230" i="1"/>
  <c r="J1230" i="1"/>
  <c r="I1229" i="1"/>
  <c r="H1229" i="1"/>
  <c r="AI1229" i="1"/>
  <c r="BI1229" i="1"/>
  <c r="BM1229" i="1"/>
  <c r="BW1229" i="1"/>
  <c r="BX1229" i="1"/>
  <c r="BY1229" i="1"/>
  <c r="CG1229" i="1"/>
  <c r="CF1229" i="1"/>
  <c r="BL1229" i="1"/>
  <c r="BT1229" i="1"/>
  <c r="BU1229" i="1"/>
  <c r="BV1229" i="1"/>
  <c r="CE1229" i="1"/>
  <c r="CD1229" i="1"/>
  <c r="BK1229" i="1"/>
  <c r="BQ1229" i="1"/>
  <c r="BR1229" i="1"/>
  <c r="BS1229" i="1"/>
  <c r="CC1229" i="1"/>
  <c r="CB1229" i="1"/>
  <c r="BJ1229" i="1"/>
  <c r="BN1229" i="1"/>
  <c r="BO1229" i="1"/>
  <c r="BP1229" i="1"/>
  <c r="CA1229" i="1"/>
  <c r="BZ1229" i="1"/>
  <c r="AY1229" i="1"/>
  <c r="AX1229" i="1"/>
  <c r="U1229" i="1"/>
  <c r="AW1229" i="1"/>
  <c r="AV1229" i="1"/>
  <c r="AU1229" i="1"/>
  <c r="AR1229" i="1"/>
  <c r="AH1229" i="1"/>
  <c r="AG1229" i="1"/>
  <c r="AF1229" i="1"/>
  <c r="AE1229" i="1"/>
  <c r="V1229" i="1"/>
  <c r="K1229" i="1"/>
  <c r="J1229" i="1"/>
  <c r="I1228" i="1"/>
  <c r="H1228" i="1"/>
  <c r="AI1228" i="1"/>
  <c r="BI1228" i="1"/>
  <c r="BM1228" i="1"/>
  <c r="BW1228" i="1"/>
  <c r="BX1228" i="1"/>
  <c r="BY1228" i="1"/>
  <c r="CG1228" i="1"/>
  <c r="CF1228" i="1"/>
  <c r="BL1228" i="1"/>
  <c r="BT1228" i="1"/>
  <c r="BU1228" i="1"/>
  <c r="BV1228" i="1"/>
  <c r="CE1228" i="1"/>
  <c r="CD1228" i="1"/>
  <c r="BK1228" i="1"/>
  <c r="BQ1228" i="1"/>
  <c r="BR1228" i="1"/>
  <c r="BS1228" i="1"/>
  <c r="CC1228" i="1"/>
  <c r="CB1228" i="1"/>
  <c r="BJ1228" i="1"/>
  <c r="BN1228" i="1"/>
  <c r="BO1228" i="1"/>
  <c r="BP1228" i="1"/>
  <c r="CA1228" i="1"/>
  <c r="BZ1228" i="1"/>
  <c r="AY1228" i="1"/>
  <c r="AX1228" i="1"/>
  <c r="U1228" i="1"/>
  <c r="V1228" i="1"/>
  <c r="AW1228" i="1"/>
  <c r="AV1228" i="1"/>
  <c r="AU1228" i="1"/>
  <c r="AR1228" i="1"/>
  <c r="AH1228" i="1"/>
  <c r="AG1228" i="1"/>
  <c r="AF1228" i="1"/>
  <c r="AE1228" i="1"/>
  <c r="K1228" i="1"/>
  <c r="J1228" i="1"/>
  <c r="I1227" i="1"/>
  <c r="H1227" i="1"/>
  <c r="AI1227" i="1"/>
  <c r="BI1227" i="1"/>
  <c r="BM1227" i="1"/>
  <c r="BW1227" i="1"/>
  <c r="BX1227" i="1"/>
  <c r="BY1227" i="1"/>
  <c r="CG1227" i="1"/>
  <c r="CF1227" i="1"/>
  <c r="BL1227" i="1"/>
  <c r="BT1227" i="1"/>
  <c r="BU1227" i="1"/>
  <c r="BV1227" i="1"/>
  <c r="CE1227" i="1"/>
  <c r="CD1227" i="1"/>
  <c r="BK1227" i="1"/>
  <c r="BQ1227" i="1"/>
  <c r="BR1227" i="1"/>
  <c r="BS1227" i="1"/>
  <c r="CC1227" i="1"/>
  <c r="CB1227" i="1"/>
  <c r="BJ1227" i="1"/>
  <c r="BN1227" i="1"/>
  <c r="BO1227" i="1"/>
  <c r="BP1227" i="1"/>
  <c r="CA1227" i="1"/>
  <c r="BZ1227" i="1"/>
  <c r="AY1227" i="1"/>
  <c r="AX1227" i="1"/>
  <c r="U1227" i="1"/>
  <c r="AW1227" i="1"/>
  <c r="AV1227" i="1"/>
  <c r="AU1227" i="1"/>
  <c r="AR1227" i="1"/>
  <c r="AH1227" i="1"/>
  <c r="AG1227" i="1"/>
  <c r="AF1227" i="1"/>
  <c r="AE1227" i="1"/>
  <c r="V1227" i="1"/>
  <c r="K1227" i="1"/>
  <c r="J1227" i="1"/>
  <c r="I1226" i="1"/>
  <c r="H1226" i="1"/>
  <c r="AI1226" i="1"/>
  <c r="BI1226" i="1"/>
  <c r="BM1226" i="1"/>
  <c r="BW1226" i="1"/>
  <c r="BX1226" i="1"/>
  <c r="BY1226" i="1"/>
  <c r="CG1226" i="1"/>
  <c r="CF1226" i="1"/>
  <c r="BL1226" i="1"/>
  <c r="BT1226" i="1"/>
  <c r="BU1226" i="1"/>
  <c r="BV1226" i="1"/>
  <c r="CE1226" i="1"/>
  <c r="CD1226" i="1"/>
  <c r="BK1226" i="1"/>
  <c r="BQ1226" i="1"/>
  <c r="BR1226" i="1"/>
  <c r="BS1226" i="1"/>
  <c r="CC1226" i="1"/>
  <c r="CB1226" i="1"/>
  <c r="BJ1226" i="1"/>
  <c r="BN1226" i="1"/>
  <c r="BO1226" i="1"/>
  <c r="BP1226" i="1"/>
  <c r="CA1226" i="1"/>
  <c r="BZ1226" i="1"/>
  <c r="AY1226" i="1"/>
  <c r="AX1226" i="1"/>
  <c r="U1226" i="1"/>
  <c r="AW1226" i="1"/>
  <c r="AV1226" i="1"/>
  <c r="AU1226" i="1"/>
  <c r="AR1226" i="1"/>
  <c r="AH1226" i="1"/>
  <c r="AG1226" i="1"/>
  <c r="AF1226" i="1"/>
  <c r="AE1226" i="1"/>
  <c r="V1226" i="1"/>
  <c r="K1226" i="1"/>
  <c r="J1226" i="1"/>
  <c r="I1225" i="1"/>
  <c r="H1225" i="1"/>
  <c r="AI1225" i="1"/>
  <c r="BI1225" i="1"/>
  <c r="BM1225" i="1"/>
  <c r="BW1225" i="1"/>
  <c r="BX1225" i="1"/>
  <c r="BY1225" i="1"/>
  <c r="CG1225" i="1"/>
  <c r="CF1225" i="1"/>
  <c r="BL1225" i="1"/>
  <c r="BT1225" i="1"/>
  <c r="BU1225" i="1"/>
  <c r="BV1225" i="1"/>
  <c r="CE1225" i="1"/>
  <c r="CD1225" i="1"/>
  <c r="BK1225" i="1"/>
  <c r="BQ1225" i="1"/>
  <c r="BR1225" i="1"/>
  <c r="BS1225" i="1"/>
  <c r="CC1225" i="1"/>
  <c r="CB1225" i="1"/>
  <c r="BJ1225" i="1"/>
  <c r="BN1225" i="1"/>
  <c r="BO1225" i="1"/>
  <c r="BP1225" i="1"/>
  <c r="CA1225" i="1"/>
  <c r="BZ1225" i="1"/>
  <c r="AY1225" i="1"/>
  <c r="AX1225" i="1"/>
  <c r="U1225" i="1"/>
  <c r="AW1225" i="1"/>
  <c r="AV1225" i="1"/>
  <c r="AU1225" i="1"/>
  <c r="AR1225" i="1"/>
  <c r="AH1225" i="1"/>
  <c r="AG1225" i="1"/>
  <c r="AF1225" i="1"/>
  <c r="AE1225" i="1"/>
  <c r="V1225" i="1"/>
  <c r="K1225" i="1"/>
  <c r="J1225" i="1"/>
  <c r="AY1224" i="1"/>
  <c r="AX1224" i="1"/>
  <c r="U1224" i="1"/>
  <c r="AW1224" i="1"/>
  <c r="AV1224" i="1"/>
  <c r="AU1224" i="1"/>
  <c r="AR1224" i="1"/>
  <c r="AG1224" i="1"/>
  <c r="AF1224" i="1"/>
  <c r="AE1224" i="1"/>
  <c r="V1224" i="1"/>
  <c r="K1224" i="1"/>
  <c r="J1224" i="1"/>
  <c r="I1223" i="1"/>
  <c r="H1223" i="1"/>
  <c r="AI1223" i="1"/>
  <c r="BI1223" i="1"/>
  <c r="BM1223" i="1"/>
  <c r="BW1223" i="1"/>
  <c r="BX1223" i="1"/>
  <c r="BY1223" i="1"/>
  <c r="CG1223" i="1"/>
  <c r="CF1223" i="1"/>
  <c r="BL1223" i="1"/>
  <c r="BT1223" i="1"/>
  <c r="BU1223" i="1"/>
  <c r="BV1223" i="1"/>
  <c r="CE1223" i="1"/>
  <c r="CD1223" i="1"/>
  <c r="BK1223" i="1"/>
  <c r="BQ1223" i="1"/>
  <c r="BR1223" i="1"/>
  <c r="BS1223" i="1"/>
  <c r="CC1223" i="1"/>
  <c r="CB1223" i="1"/>
  <c r="BJ1223" i="1"/>
  <c r="BN1223" i="1"/>
  <c r="BO1223" i="1"/>
  <c r="BP1223" i="1"/>
  <c r="CA1223" i="1"/>
  <c r="BZ1223" i="1"/>
  <c r="AY1223" i="1"/>
  <c r="AX1223" i="1"/>
  <c r="U1223" i="1"/>
  <c r="AW1223" i="1"/>
  <c r="AV1223" i="1"/>
  <c r="AU1223" i="1"/>
  <c r="AR1223" i="1"/>
  <c r="AH1223" i="1"/>
  <c r="AG1223" i="1"/>
  <c r="AF1223" i="1"/>
  <c r="AE1223" i="1"/>
  <c r="V1223" i="1"/>
  <c r="K1223" i="1"/>
  <c r="J1223" i="1"/>
  <c r="I1222" i="1"/>
  <c r="H1222" i="1"/>
  <c r="AI1222" i="1"/>
  <c r="BI1222" i="1"/>
  <c r="BM1222" i="1"/>
  <c r="BW1222" i="1"/>
  <c r="BX1222" i="1"/>
  <c r="BY1222" i="1"/>
  <c r="CG1222" i="1"/>
  <c r="CF1222" i="1"/>
  <c r="BL1222" i="1"/>
  <c r="BT1222" i="1"/>
  <c r="BU1222" i="1"/>
  <c r="BV1222" i="1"/>
  <c r="CE1222" i="1"/>
  <c r="CD1222" i="1"/>
  <c r="BK1222" i="1"/>
  <c r="BQ1222" i="1"/>
  <c r="BR1222" i="1"/>
  <c r="BS1222" i="1"/>
  <c r="CC1222" i="1"/>
  <c r="CB1222" i="1"/>
  <c r="BJ1222" i="1"/>
  <c r="BN1222" i="1"/>
  <c r="BO1222" i="1"/>
  <c r="BP1222" i="1"/>
  <c r="CA1222" i="1"/>
  <c r="BZ1222" i="1"/>
  <c r="AY1222" i="1"/>
  <c r="AX1222" i="1"/>
  <c r="U1222" i="1"/>
  <c r="AW1222" i="1"/>
  <c r="AV1222" i="1"/>
  <c r="AU1222" i="1"/>
  <c r="AR1222" i="1"/>
  <c r="AH1222" i="1"/>
  <c r="AG1222" i="1"/>
  <c r="AF1222" i="1"/>
  <c r="AE1222" i="1"/>
  <c r="V1222" i="1"/>
  <c r="K1222" i="1"/>
  <c r="J1222" i="1"/>
  <c r="I1221" i="1"/>
  <c r="H1221" i="1"/>
  <c r="AI1221" i="1"/>
  <c r="BI1221" i="1"/>
  <c r="BM1221" i="1"/>
  <c r="BW1221" i="1"/>
  <c r="BX1221" i="1"/>
  <c r="BY1221" i="1"/>
  <c r="CG1221" i="1"/>
  <c r="CF1221" i="1"/>
  <c r="BL1221" i="1"/>
  <c r="BT1221" i="1"/>
  <c r="BU1221" i="1"/>
  <c r="BV1221" i="1"/>
  <c r="CE1221" i="1"/>
  <c r="CD1221" i="1"/>
  <c r="BK1221" i="1"/>
  <c r="BQ1221" i="1"/>
  <c r="BR1221" i="1"/>
  <c r="BS1221" i="1"/>
  <c r="CC1221" i="1"/>
  <c r="CB1221" i="1"/>
  <c r="BJ1221" i="1"/>
  <c r="BN1221" i="1"/>
  <c r="BO1221" i="1"/>
  <c r="BP1221" i="1"/>
  <c r="CA1221" i="1"/>
  <c r="BZ1221" i="1"/>
  <c r="AY1221" i="1"/>
  <c r="AX1221" i="1"/>
  <c r="U1221" i="1"/>
  <c r="AW1221" i="1"/>
  <c r="AV1221" i="1"/>
  <c r="AU1221" i="1"/>
  <c r="AR1221" i="1"/>
  <c r="AH1221" i="1"/>
  <c r="AG1221" i="1"/>
  <c r="AF1221" i="1"/>
  <c r="AE1221" i="1"/>
  <c r="V1221" i="1"/>
  <c r="K1221" i="1"/>
  <c r="J1221" i="1"/>
  <c r="G1220" i="1"/>
  <c r="I1220" i="1"/>
  <c r="H1220" i="1"/>
  <c r="AI1220" i="1"/>
  <c r="BI1220" i="1"/>
  <c r="BM1220" i="1"/>
  <c r="BW1220" i="1"/>
  <c r="BX1220" i="1"/>
  <c r="BY1220" i="1"/>
  <c r="CG1220" i="1"/>
  <c r="CF1220" i="1"/>
  <c r="BL1220" i="1"/>
  <c r="BT1220" i="1"/>
  <c r="BU1220" i="1"/>
  <c r="BV1220" i="1"/>
  <c r="CE1220" i="1"/>
  <c r="CD1220" i="1"/>
  <c r="BK1220" i="1"/>
  <c r="BQ1220" i="1"/>
  <c r="BR1220" i="1"/>
  <c r="BS1220" i="1"/>
  <c r="CC1220" i="1"/>
  <c r="CB1220" i="1"/>
  <c r="BJ1220" i="1"/>
  <c r="BN1220" i="1"/>
  <c r="BO1220" i="1"/>
  <c r="BP1220" i="1"/>
  <c r="CA1220" i="1"/>
  <c r="BZ1220" i="1"/>
  <c r="AY1220" i="1"/>
  <c r="AX1220" i="1"/>
  <c r="U1220" i="1"/>
  <c r="AW1220" i="1"/>
  <c r="AV1220" i="1"/>
  <c r="AU1220" i="1"/>
  <c r="AR1220" i="1"/>
  <c r="AH1220" i="1"/>
  <c r="AG1220" i="1"/>
  <c r="AF1220" i="1"/>
  <c r="AE1220" i="1"/>
  <c r="V1220" i="1"/>
  <c r="K1220" i="1"/>
  <c r="J1220" i="1"/>
  <c r="I1219" i="1"/>
  <c r="H1219" i="1"/>
  <c r="AI1219" i="1"/>
  <c r="BI1219" i="1"/>
  <c r="BM1219" i="1"/>
  <c r="BW1219" i="1"/>
  <c r="BX1219" i="1"/>
  <c r="BY1219" i="1"/>
  <c r="CG1219" i="1"/>
  <c r="CF1219" i="1"/>
  <c r="BL1219" i="1"/>
  <c r="BT1219" i="1"/>
  <c r="BU1219" i="1"/>
  <c r="BV1219" i="1"/>
  <c r="CE1219" i="1"/>
  <c r="CD1219" i="1"/>
  <c r="BK1219" i="1"/>
  <c r="BQ1219" i="1"/>
  <c r="BR1219" i="1"/>
  <c r="BS1219" i="1"/>
  <c r="CC1219" i="1"/>
  <c r="CB1219" i="1"/>
  <c r="BJ1219" i="1"/>
  <c r="BN1219" i="1"/>
  <c r="BO1219" i="1"/>
  <c r="BP1219" i="1"/>
  <c r="CA1219" i="1"/>
  <c r="BZ1219" i="1"/>
  <c r="AY1219" i="1"/>
  <c r="AX1219" i="1"/>
  <c r="U1219" i="1"/>
  <c r="AW1219" i="1"/>
  <c r="AV1219" i="1"/>
  <c r="AU1219" i="1"/>
  <c r="AR1219" i="1"/>
  <c r="AH1219" i="1"/>
  <c r="AG1219" i="1"/>
  <c r="AF1219" i="1"/>
  <c r="AE1219" i="1"/>
  <c r="V1219" i="1"/>
  <c r="K1219" i="1"/>
  <c r="J1219" i="1"/>
  <c r="I1218" i="1"/>
  <c r="H1218" i="1"/>
  <c r="AI1218" i="1"/>
  <c r="BI1218" i="1"/>
  <c r="BM1218" i="1"/>
  <c r="BW1218" i="1"/>
  <c r="BX1218" i="1"/>
  <c r="BY1218" i="1"/>
  <c r="CG1218" i="1"/>
  <c r="CF1218" i="1"/>
  <c r="BL1218" i="1"/>
  <c r="BT1218" i="1"/>
  <c r="BU1218" i="1"/>
  <c r="BV1218" i="1"/>
  <c r="CE1218" i="1"/>
  <c r="CD1218" i="1"/>
  <c r="BK1218" i="1"/>
  <c r="BQ1218" i="1"/>
  <c r="BR1218" i="1"/>
  <c r="BS1218" i="1"/>
  <c r="CC1218" i="1"/>
  <c r="CB1218" i="1"/>
  <c r="BJ1218" i="1"/>
  <c r="BN1218" i="1"/>
  <c r="BO1218" i="1"/>
  <c r="BP1218" i="1"/>
  <c r="CA1218" i="1"/>
  <c r="BZ1218" i="1"/>
  <c r="AY1218" i="1"/>
  <c r="AX1218" i="1"/>
  <c r="U1218" i="1"/>
  <c r="AW1218" i="1"/>
  <c r="AV1218" i="1"/>
  <c r="AU1218" i="1"/>
  <c r="AR1218" i="1"/>
  <c r="AH1218" i="1"/>
  <c r="AG1218" i="1"/>
  <c r="AF1218" i="1"/>
  <c r="AE1218" i="1"/>
  <c r="V1218" i="1"/>
  <c r="K1218" i="1"/>
  <c r="J1218" i="1"/>
  <c r="I1217" i="1"/>
  <c r="H1217" i="1"/>
  <c r="AI1217" i="1"/>
  <c r="BI1217" i="1"/>
  <c r="BM1217" i="1"/>
  <c r="BW1217" i="1"/>
  <c r="BX1217" i="1"/>
  <c r="BY1217" i="1"/>
  <c r="CG1217" i="1"/>
  <c r="CF1217" i="1"/>
  <c r="BL1217" i="1"/>
  <c r="BT1217" i="1"/>
  <c r="BU1217" i="1"/>
  <c r="BV1217" i="1"/>
  <c r="CE1217" i="1"/>
  <c r="CD1217" i="1"/>
  <c r="BK1217" i="1"/>
  <c r="BQ1217" i="1"/>
  <c r="BR1217" i="1"/>
  <c r="BS1217" i="1"/>
  <c r="CC1217" i="1"/>
  <c r="CB1217" i="1"/>
  <c r="BJ1217" i="1"/>
  <c r="BN1217" i="1"/>
  <c r="BO1217" i="1"/>
  <c r="BP1217" i="1"/>
  <c r="CA1217" i="1"/>
  <c r="BZ1217" i="1"/>
  <c r="AY1217" i="1"/>
  <c r="AX1217" i="1"/>
  <c r="U1217" i="1"/>
  <c r="AW1217" i="1"/>
  <c r="AV1217" i="1"/>
  <c r="AU1217" i="1"/>
  <c r="AR1217" i="1"/>
  <c r="AH1217" i="1"/>
  <c r="AG1217" i="1"/>
  <c r="AF1217" i="1"/>
  <c r="AE1217" i="1"/>
  <c r="V1217" i="1"/>
  <c r="K1217" i="1"/>
  <c r="J1217" i="1"/>
  <c r="I1216" i="1"/>
  <c r="H1216" i="1"/>
  <c r="AI1216" i="1"/>
  <c r="BI1216" i="1"/>
  <c r="BM1216" i="1"/>
  <c r="BW1216" i="1"/>
  <c r="BX1216" i="1"/>
  <c r="BY1216" i="1"/>
  <c r="CG1216" i="1"/>
  <c r="CF1216" i="1"/>
  <c r="BL1216" i="1"/>
  <c r="BT1216" i="1"/>
  <c r="BU1216" i="1"/>
  <c r="BV1216" i="1"/>
  <c r="CE1216" i="1"/>
  <c r="CD1216" i="1"/>
  <c r="BK1216" i="1"/>
  <c r="BQ1216" i="1"/>
  <c r="BR1216" i="1"/>
  <c r="BS1216" i="1"/>
  <c r="CC1216" i="1"/>
  <c r="CB1216" i="1"/>
  <c r="BJ1216" i="1"/>
  <c r="BN1216" i="1"/>
  <c r="BO1216" i="1"/>
  <c r="BP1216" i="1"/>
  <c r="CA1216" i="1"/>
  <c r="BZ1216" i="1"/>
  <c r="AY1216" i="1"/>
  <c r="AX1216" i="1"/>
  <c r="U1216" i="1"/>
  <c r="AW1216" i="1"/>
  <c r="AV1216" i="1"/>
  <c r="AU1216" i="1"/>
  <c r="AR1216" i="1"/>
  <c r="AH1216" i="1"/>
  <c r="AG1216" i="1"/>
  <c r="AF1216" i="1"/>
  <c r="AE1216" i="1"/>
  <c r="V1216" i="1"/>
  <c r="K1216" i="1"/>
  <c r="J1216" i="1"/>
  <c r="I1215" i="1"/>
  <c r="H1215" i="1"/>
  <c r="AI1215" i="1"/>
  <c r="BI1215" i="1"/>
  <c r="BM1215" i="1"/>
  <c r="BW1215" i="1"/>
  <c r="BX1215" i="1"/>
  <c r="BY1215" i="1"/>
  <c r="CG1215" i="1"/>
  <c r="CF1215" i="1"/>
  <c r="BL1215" i="1"/>
  <c r="BT1215" i="1"/>
  <c r="BU1215" i="1"/>
  <c r="BV1215" i="1"/>
  <c r="CE1215" i="1"/>
  <c r="CD1215" i="1"/>
  <c r="BK1215" i="1"/>
  <c r="BQ1215" i="1"/>
  <c r="BR1215" i="1"/>
  <c r="BS1215" i="1"/>
  <c r="CC1215" i="1"/>
  <c r="CB1215" i="1"/>
  <c r="BJ1215" i="1"/>
  <c r="BN1215" i="1"/>
  <c r="BO1215" i="1"/>
  <c r="BP1215" i="1"/>
  <c r="CA1215" i="1"/>
  <c r="BZ1215" i="1"/>
  <c r="AY1215" i="1"/>
  <c r="AX1215" i="1"/>
  <c r="U1215" i="1"/>
  <c r="AW1215" i="1"/>
  <c r="AV1215" i="1"/>
  <c r="AU1215" i="1"/>
  <c r="AR1215" i="1"/>
  <c r="AH1215" i="1"/>
  <c r="AG1215" i="1"/>
  <c r="AF1215" i="1"/>
  <c r="AE1215" i="1"/>
  <c r="V1215" i="1"/>
  <c r="K1215" i="1"/>
  <c r="J1215" i="1"/>
  <c r="I1214" i="1"/>
  <c r="H1214" i="1"/>
  <c r="AI1214" i="1"/>
  <c r="BI1214" i="1"/>
  <c r="BM1214" i="1"/>
  <c r="BW1214" i="1"/>
  <c r="BX1214" i="1"/>
  <c r="BY1214" i="1"/>
  <c r="CG1214" i="1"/>
  <c r="CF1214" i="1"/>
  <c r="BL1214" i="1"/>
  <c r="BT1214" i="1"/>
  <c r="BU1214" i="1"/>
  <c r="BV1214" i="1"/>
  <c r="CE1214" i="1"/>
  <c r="CD1214" i="1"/>
  <c r="BK1214" i="1"/>
  <c r="BQ1214" i="1"/>
  <c r="BR1214" i="1"/>
  <c r="BS1214" i="1"/>
  <c r="CC1214" i="1"/>
  <c r="CB1214" i="1"/>
  <c r="BJ1214" i="1"/>
  <c r="BN1214" i="1"/>
  <c r="BO1214" i="1"/>
  <c r="BP1214" i="1"/>
  <c r="CA1214" i="1"/>
  <c r="BZ1214" i="1"/>
  <c r="AY1214" i="1"/>
  <c r="AX1214" i="1"/>
  <c r="U1214" i="1"/>
  <c r="AW1214" i="1"/>
  <c r="AV1214" i="1"/>
  <c r="AU1214" i="1"/>
  <c r="AR1214" i="1"/>
  <c r="AH1214" i="1"/>
  <c r="AG1214" i="1"/>
  <c r="AF1214" i="1"/>
  <c r="AE1214" i="1"/>
  <c r="V1214" i="1"/>
  <c r="K1214" i="1"/>
  <c r="J1214" i="1"/>
  <c r="I1213" i="1"/>
  <c r="H1213" i="1"/>
  <c r="AI1213" i="1"/>
  <c r="BI1213" i="1"/>
  <c r="BM1213" i="1"/>
  <c r="BW1213" i="1"/>
  <c r="BX1213" i="1"/>
  <c r="BY1213" i="1"/>
  <c r="CG1213" i="1"/>
  <c r="CF1213" i="1"/>
  <c r="BL1213" i="1"/>
  <c r="BT1213" i="1"/>
  <c r="BU1213" i="1"/>
  <c r="BV1213" i="1"/>
  <c r="CE1213" i="1"/>
  <c r="CD1213" i="1"/>
  <c r="BK1213" i="1"/>
  <c r="BQ1213" i="1"/>
  <c r="BR1213" i="1"/>
  <c r="BS1213" i="1"/>
  <c r="CC1213" i="1"/>
  <c r="CB1213" i="1"/>
  <c r="BJ1213" i="1"/>
  <c r="BN1213" i="1"/>
  <c r="BO1213" i="1"/>
  <c r="BP1213" i="1"/>
  <c r="CA1213" i="1"/>
  <c r="BZ1213" i="1"/>
  <c r="AY1213" i="1"/>
  <c r="AX1213" i="1"/>
  <c r="U1213" i="1"/>
  <c r="AW1213" i="1"/>
  <c r="AV1213" i="1"/>
  <c r="AU1213" i="1"/>
  <c r="AR1213" i="1"/>
  <c r="AH1213" i="1"/>
  <c r="AG1213" i="1"/>
  <c r="AF1213" i="1"/>
  <c r="AE1213" i="1"/>
  <c r="V1213" i="1"/>
  <c r="K1213" i="1"/>
  <c r="J1213" i="1"/>
  <c r="I1212" i="1"/>
  <c r="H1212" i="1"/>
  <c r="AI1212" i="1"/>
  <c r="BI1212" i="1"/>
  <c r="BM1212" i="1"/>
  <c r="BW1212" i="1"/>
  <c r="BX1212" i="1"/>
  <c r="BY1212" i="1"/>
  <c r="CG1212" i="1"/>
  <c r="CF1212" i="1"/>
  <c r="BL1212" i="1"/>
  <c r="BT1212" i="1"/>
  <c r="BU1212" i="1"/>
  <c r="BV1212" i="1"/>
  <c r="CE1212" i="1"/>
  <c r="CD1212" i="1"/>
  <c r="BK1212" i="1"/>
  <c r="BQ1212" i="1"/>
  <c r="BR1212" i="1"/>
  <c r="BS1212" i="1"/>
  <c r="CC1212" i="1"/>
  <c r="CB1212" i="1"/>
  <c r="BJ1212" i="1"/>
  <c r="BN1212" i="1"/>
  <c r="BO1212" i="1"/>
  <c r="BP1212" i="1"/>
  <c r="CA1212" i="1"/>
  <c r="BZ1212" i="1"/>
  <c r="AY1212" i="1"/>
  <c r="AX1212" i="1"/>
  <c r="U1212" i="1"/>
  <c r="AW1212" i="1"/>
  <c r="AV1212" i="1"/>
  <c r="AU1212" i="1"/>
  <c r="AR1212" i="1"/>
  <c r="AH1212" i="1"/>
  <c r="AG1212" i="1"/>
  <c r="AF1212" i="1"/>
  <c r="AE1212" i="1"/>
  <c r="V1212" i="1"/>
  <c r="K1212" i="1"/>
  <c r="J1212" i="1"/>
  <c r="AY1211" i="1"/>
  <c r="AX1211" i="1"/>
  <c r="U1211" i="1"/>
  <c r="AW1211" i="1"/>
  <c r="AV1211" i="1"/>
  <c r="AU1211" i="1"/>
  <c r="AR1211" i="1"/>
  <c r="AG1211" i="1"/>
  <c r="AF1211" i="1"/>
  <c r="AE1211" i="1"/>
  <c r="V1211" i="1"/>
  <c r="K1211" i="1"/>
  <c r="J1211" i="1"/>
  <c r="I1210" i="1"/>
  <c r="H1210" i="1"/>
  <c r="AI1210" i="1"/>
  <c r="BI1210" i="1"/>
  <c r="BM1210" i="1"/>
  <c r="BW1210" i="1"/>
  <c r="BX1210" i="1"/>
  <c r="BY1210" i="1"/>
  <c r="CG1210" i="1"/>
  <c r="CF1210" i="1"/>
  <c r="BL1210" i="1"/>
  <c r="BT1210" i="1"/>
  <c r="BU1210" i="1"/>
  <c r="BV1210" i="1"/>
  <c r="CE1210" i="1"/>
  <c r="CD1210" i="1"/>
  <c r="BK1210" i="1"/>
  <c r="BQ1210" i="1"/>
  <c r="BR1210" i="1"/>
  <c r="BS1210" i="1"/>
  <c r="CC1210" i="1"/>
  <c r="CB1210" i="1"/>
  <c r="BJ1210" i="1"/>
  <c r="BN1210" i="1"/>
  <c r="BO1210" i="1"/>
  <c r="BP1210" i="1"/>
  <c r="CA1210" i="1"/>
  <c r="BZ1210" i="1"/>
  <c r="AY1210" i="1"/>
  <c r="AX1210" i="1"/>
  <c r="U1210" i="1"/>
  <c r="V1210" i="1"/>
  <c r="AW1210" i="1"/>
  <c r="AV1210" i="1"/>
  <c r="AU1210" i="1"/>
  <c r="AR1210" i="1"/>
  <c r="AH1210" i="1"/>
  <c r="AG1210" i="1"/>
  <c r="AF1210" i="1"/>
  <c r="AE1210" i="1"/>
  <c r="K1210" i="1"/>
  <c r="J1210" i="1"/>
  <c r="I1209" i="1"/>
  <c r="H1209" i="1"/>
  <c r="AI1209" i="1"/>
  <c r="BI1209" i="1"/>
  <c r="BM1209" i="1"/>
  <c r="BW1209" i="1"/>
  <c r="BX1209" i="1"/>
  <c r="BY1209" i="1"/>
  <c r="CG1209" i="1"/>
  <c r="CF1209" i="1"/>
  <c r="BL1209" i="1"/>
  <c r="BT1209" i="1"/>
  <c r="BU1209" i="1"/>
  <c r="BV1209" i="1"/>
  <c r="CE1209" i="1"/>
  <c r="CD1209" i="1"/>
  <c r="BK1209" i="1"/>
  <c r="BQ1209" i="1"/>
  <c r="BR1209" i="1"/>
  <c r="BS1209" i="1"/>
  <c r="CC1209" i="1"/>
  <c r="CB1209" i="1"/>
  <c r="BJ1209" i="1"/>
  <c r="BN1209" i="1"/>
  <c r="BO1209" i="1"/>
  <c r="BP1209" i="1"/>
  <c r="CA1209" i="1"/>
  <c r="BZ1209" i="1"/>
  <c r="AY1209" i="1"/>
  <c r="AX1209" i="1"/>
  <c r="U1209" i="1"/>
  <c r="AW1209" i="1"/>
  <c r="AV1209" i="1"/>
  <c r="AU1209" i="1"/>
  <c r="AR1209" i="1"/>
  <c r="AH1209" i="1"/>
  <c r="AG1209" i="1"/>
  <c r="AF1209" i="1"/>
  <c r="AE1209" i="1"/>
  <c r="V1209" i="1"/>
  <c r="K1209" i="1"/>
  <c r="J1209" i="1"/>
  <c r="I1208" i="1"/>
  <c r="H1208" i="1"/>
  <c r="AI1208" i="1"/>
  <c r="BI1208" i="1"/>
  <c r="BM1208" i="1"/>
  <c r="BW1208" i="1"/>
  <c r="BX1208" i="1"/>
  <c r="BY1208" i="1"/>
  <c r="CG1208" i="1"/>
  <c r="CF1208" i="1"/>
  <c r="BL1208" i="1"/>
  <c r="BT1208" i="1"/>
  <c r="BU1208" i="1"/>
  <c r="BV1208" i="1"/>
  <c r="CE1208" i="1"/>
  <c r="CD1208" i="1"/>
  <c r="BK1208" i="1"/>
  <c r="BQ1208" i="1"/>
  <c r="BR1208" i="1"/>
  <c r="BS1208" i="1"/>
  <c r="CC1208" i="1"/>
  <c r="CB1208" i="1"/>
  <c r="BJ1208" i="1"/>
  <c r="BN1208" i="1"/>
  <c r="BO1208" i="1"/>
  <c r="BP1208" i="1"/>
  <c r="CA1208" i="1"/>
  <c r="BZ1208" i="1"/>
  <c r="AY1208" i="1"/>
  <c r="AX1208" i="1"/>
  <c r="U1208" i="1"/>
  <c r="AW1208" i="1"/>
  <c r="AV1208" i="1"/>
  <c r="AU1208" i="1"/>
  <c r="AR1208" i="1"/>
  <c r="AH1208" i="1"/>
  <c r="AG1208" i="1"/>
  <c r="AF1208" i="1"/>
  <c r="AE1208" i="1"/>
  <c r="V1208" i="1"/>
  <c r="K1208" i="1"/>
  <c r="J1208" i="1"/>
  <c r="I1207" i="1"/>
  <c r="H1207" i="1"/>
  <c r="AI1207" i="1"/>
  <c r="BI1207" i="1"/>
  <c r="BM1207" i="1"/>
  <c r="BW1207" i="1"/>
  <c r="BX1207" i="1"/>
  <c r="BY1207" i="1"/>
  <c r="CG1207" i="1"/>
  <c r="CF1207" i="1"/>
  <c r="BL1207" i="1"/>
  <c r="BT1207" i="1"/>
  <c r="BU1207" i="1"/>
  <c r="BV1207" i="1"/>
  <c r="CE1207" i="1"/>
  <c r="CD1207" i="1"/>
  <c r="BK1207" i="1"/>
  <c r="BQ1207" i="1"/>
  <c r="BR1207" i="1"/>
  <c r="BS1207" i="1"/>
  <c r="CC1207" i="1"/>
  <c r="CB1207" i="1"/>
  <c r="BJ1207" i="1"/>
  <c r="BN1207" i="1"/>
  <c r="BO1207" i="1"/>
  <c r="BP1207" i="1"/>
  <c r="CA1207" i="1"/>
  <c r="BZ1207" i="1"/>
  <c r="AY1207" i="1"/>
  <c r="AX1207" i="1"/>
  <c r="U1207" i="1"/>
  <c r="AW1207" i="1"/>
  <c r="AV1207" i="1"/>
  <c r="AU1207" i="1"/>
  <c r="AR1207" i="1"/>
  <c r="AH1207" i="1"/>
  <c r="AG1207" i="1"/>
  <c r="AF1207" i="1"/>
  <c r="AE1207" i="1"/>
  <c r="V1207" i="1"/>
  <c r="K1207" i="1"/>
  <c r="J1207" i="1"/>
  <c r="I1206" i="1"/>
  <c r="H1206" i="1"/>
  <c r="AI1206" i="1"/>
  <c r="BI1206" i="1"/>
  <c r="BM1206" i="1"/>
  <c r="BW1206" i="1"/>
  <c r="BX1206" i="1"/>
  <c r="BY1206" i="1"/>
  <c r="CG1206" i="1"/>
  <c r="CF1206" i="1"/>
  <c r="BL1206" i="1"/>
  <c r="BT1206" i="1"/>
  <c r="BU1206" i="1"/>
  <c r="BV1206" i="1"/>
  <c r="CE1206" i="1"/>
  <c r="CD1206" i="1"/>
  <c r="BK1206" i="1"/>
  <c r="BQ1206" i="1"/>
  <c r="BR1206" i="1"/>
  <c r="BS1206" i="1"/>
  <c r="CC1206" i="1"/>
  <c r="CB1206" i="1"/>
  <c r="BJ1206" i="1"/>
  <c r="BN1206" i="1"/>
  <c r="BO1206" i="1"/>
  <c r="BP1206" i="1"/>
  <c r="CA1206" i="1"/>
  <c r="BZ1206" i="1"/>
  <c r="AY1206" i="1"/>
  <c r="AX1206" i="1"/>
  <c r="U1206" i="1"/>
  <c r="AW1206" i="1"/>
  <c r="AV1206" i="1"/>
  <c r="AU1206" i="1"/>
  <c r="AR1206" i="1"/>
  <c r="AH1206" i="1"/>
  <c r="AG1206" i="1"/>
  <c r="AF1206" i="1"/>
  <c r="AE1206" i="1"/>
  <c r="V1206" i="1"/>
  <c r="K1206" i="1"/>
  <c r="J1206" i="1"/>
  <c r="I1205" i="1"/>
  <c r="H1205" i="1"/>
  <c r="AI1205" i="1"/>
  <c r="BI1205" i="1"/>
  <c r="BM1205" i="1"/>
  <c r="BW1205" i="1"/>
  <c r="BX1205" i="1"/>
  <c r="BY1205" i="1"/>
  <c r="CG1205" i="1"/>
  <c r="CF1205" i="1"/>
  <c r="BL1205" i="1"/>
  <c r="BT1205" i="1"/>
  <c r="BU1205" i="1"/>
  <c r="BV1205" i="1"/>
  <c r="CE1205" i="1"/>
  <c r="CD1205" i="1"/>
  <c r="BK1205" i="1"/>
  <c r="BQ1205" i="1"/>
  <c r="BR1205" i="1"/>
  <c r="BS1205" i="1"/>
  <c r="CC1205" i="1"/>
  <c r="CB1205" i="1"/>
  <c r="BJ1205" i="1"/>
  <c r="BN1205" i="1"/>
  <c r="BO1205" i="1"/>
  <c r="BP1205" i="1"/>
  <c r="CA1205" i="1"/>
  <c r="BZ1205" i="1"/>
  <c r="AY1205" i="1"/>
  <c r="AX1205" i="1"/>
  <c r="U1205" i="1"/>
  <c r="AW1205" i="1"/>
  <c r="AV1205" i="1"/>
  <c r="AU1205" i="1"/>
  <c r="AR1205" i="1"/>
  <c r="AH1205" i="1"/>
  <c r="AG1205" i="1"/>
  <c r="AF1205" i="1"/>
  <c r="AE1205" i="1"/>
  <c r="V1205" i="1"/>
  <c r="K1205" i="1"/>
  <c r="J1205" i="1"/>
  <c r="I1204" i="1"/>
  <c r="H1204" i="1"/>
  <c r="AI1204" i="1"/>
  <c r="BI1204" i="1"/>
  <c r="BM1204" i="1"/>
  <c r="BW1204" i="1"/>
  <c r="BX1204" i="1"/>
  <c r="BY1204" i="1"/>
  <c r="CG1204" i="1"/>
  <c r="CF1204" i="1"/>
  <c r="BL1204" i="1"/>
  <c r="BT1204" i="1"/>
  <c r="BU1204" i="1"/>
  <c r="BV1204" i="1"/>
  <c r="CE1204" i="1"/>
  <c r="CD1204" i="1"/>
  <c r="BK1204" i="1"/>
  <c r="BQ1204" i="1"/>
  <c r="BR1204" i="1"/>
  <c r="BS1204" i="1"/>
  <c r="CC1204" i="1"/>
  <c r="CB1204" i="1"/>
  <c r="BJ1204" i="1"/>
  <c r="BN1204" i="1"/>
  <c r="BO1204" i="1"/>
  <c r="BP1204" i="1"/>
  <c r="CA1204" i="1"/>
  <c r="BZ1204" i="1"/>
  <c r="AY1204" i="1"/>
  <c r="AX1204" i="1"/>
  <c r="U1204" i="1"/>
  <c r="AW1204" i="1"/>
  <c r="AV1204" i="1"/>
  <c r="AU1204" i="1"/>
  <c r="AR1204" i="1"/>
  <c r="AH1204" i="1"/>
  <c r="AG1204" i="1"/>
  <c r="AF1204" i="1"/>
  <c r="AE1204" i="1"/>
  <c r="V1204" i="1"/>
  <c r="K1204" i="1"/>
  <c r="J1204" i="1"/>
  <c r="G1203" i="1"/>
  <c r="I1203" i="1"/>
  <c r="H1203" i="1"/>
  <c r="AI1203" i="1"/>
  <c r="BI1203" i="1"/>
  <c r="BM1203" i="1"/>
  <c r="BW1203" i="1"/>
  <c r="BX1203" i="1"/>
  <c r="BY1203" i="1"/>
  <c r="CG1203" i="1"/>
  <c r="CF1203" i="1"/>
  <c r="BL1203" i="1"/>
  <c r="BT1203" i="1"/>
  <c r="BU1203" i="1"/>
  <c r="BV1203" i="1"/>
  <c r="CE1203" i="1"/>
  <c r="CD1203" i="1"/>
  <c r="BK1203" i="1"/>
  <c r="BQ1203" i="1"/>
  <c r="BR1203" i="1"/>
  <c r="BS1203" i="1"/>
  <c r="CC1203" i="1"/>
  <c r="CB1203" i="1"/>
  <c r="BJ1203" i="1"/>
  <c r="BN1203" i="1"/>
  <c r="BO1203" i="1"/>
  <c r="BP1203" i="1"/>
  <c r="CA1203" i="1"/>
  <c r="BZ1203" i="1"/>
  <c r="AY1203" i="1"/>
  <c r="AX1203" i="1"/>
  <c r="U1203" i="1"/>
  <c r="AW1203" i="1"/>
  <c r="AV1203" i="1"/>
  <c r="AU1203" i="1"/>
  <c r="AR1203" i="1"/>
  <c r="AH1203" i="1"/>
  <c r="AG1203" i="1"/>
  <c r="AF1203" i="1"/>
  <c r="AE1203" i="1"/>
  <c r="V1203" i="1"/>
  <c r="K1203" i="1"/>
  <c r="J1203" i="1"/>
  <c r="I1202" i="1"/>
  <c r="H1202" i="1"/>
  <c r="AI1202" i="1"/>
  <c r="BI1202" i="1"/>
  <c r="BM1202" i="1"/>
  <c r="BW1202" i="1"/>
  <c r="BX1202" i="1"/>
  <c r="BY1202" i="1"/>
  <c r="CG1202" i="1"/>
  <c r="CF1202" i="1"/>
  <c r="BL1202" i="1"/>
  <c r="BT1202" i="1"/>
  <c r="BU1202" i="1"/>
  <c r="BV1202" i="1"/>
  <c r="CE1202" i="1"/>
  <c r="CD1202" i="1"/>
  <c r="BK1202" i="1"/>
  <c r="BQ1202" i="1"/>
  <c r="BR1202" i="1"/>
  <c r="BS1202" i="1"/>
  <c r="CC1202" i="1"/>
  <c r="CB1202" i="1"/>
  <c r="BJ1202" i="1"/>
  <c r="BN1202" i="1"/>
  <c r="BO1202" i="1"/>
  <c r="BP1202" i="1"/>
  <c r="CA1202" i="1"/>
  <c r="BZ1202" i="1"/>
  <c r="AY1202" i="1"/>
  <c r="AX1202" i="1"/>
  <c r="U1202" i="1"/>
  <c r="AW1202" i="1"/>
  <c r="AV1202" i="1"/>
  <c r="AU1202" i="1"/>
  <c r="AR1202" i="1"/>
  <c r="AH1202" i="1"/>
  <c r="AG1202" i="1"/>
  <c r="AF1202" i="1"/>
  <c r="AE1202" i="1"/>
  <c r="V1202" i="1"/>
  <c r="K1202" i="1"/>
  <c r="J1202" i="1"/>
  <c r="AY1201" i="1"/>
  <c r="AX1201" i="1"/>
  <c r="U1201" i="1"/>
  <c r="AW1201" i="1"/>
  <c r="AV1201" i="1"/>
  <c r="AU1201" i="1"/>
  <c r="AR1201" i="1"/>
  <c r="AG1201" i="1"/>
  <c r="AF1201" i="1"/>
  <c r="AE1201" i="1"/>
  <c r="V1201" i="1"/>
  <c r="K1201" i="1"/>
  <c r="J1201" i="1"/>
  <c r="AY1200" i="1"/>
  <c r="AX1200" i="1"/>
  <c r="U1200" i="1"/>
  <c r="AW1200" i="1"/>
  <c r="AV1200" i="1"/>
  <c r="AU1200" i="1"/>
  <c r="AR1200" i="1"/>
  <c r="AG1200" i="1"/>
  <c r="AF1200" i="1"/>
  <c r="AE1200" i="1"/>
  <c r="V1200" i="1"/>
  <c r="K1200" i="1"/>
  <c r="J1200" i="1"/>
  <c r="I1199" i="1"/>
  <c r="H1199" i="1"/>
  <c r="AI1199" i="1"/>
  <c r="BI1199" i="1"/>
  <c r="BM1199" i="1"/>
  <c r="BW1199" i="1"/>
  <c r="BX1199" i="1"/>
  <c r="BY1199" i="1"/>
  <c r="CG1199" i="1"/>
  <c r="CF1199" i="1"/>
  <c r="BL1199" i="1"/>
  <c r="BT1199" i="1"/>
  <c r="BU1199" i="1"/>
  <c r="BV1199" i="1"/>
  <c r="CE1199" i="1"/>
  <c r="CD1199" i="1"/>
  <c r="BK1199" i="1"/>
  <c r="BQ1199" i="1"/>
  <c r="BR1199" i="1"/>
  <c r="BS1199" i="1"/>
  <c r="CC1199" i="1"/>
  <c r="CB1199" i="1"/>
  <c r="BJ1199" i="1"/>
  <c r="BN1199" i="1"/>
  <c r="BO1199" i="1"/>
  <c r="BP1199" i="1"/>
  <c r="CA1199" i="1"/>
  <c r="BZ1199" i="1"/>
  <c r="AY1199" i="1"/>
  <c r="AX1199" i="1"/>
  <c r="U1199" i="1"/>
  <c r="AW1199" i="1"/>
  <c r="AV1199" i="1"/>
  <c r="AU1199" i="1"/>
  <c r="AR1199" i="1"/>
  <c r="AG1199" i="1"/>
  <c r="AF1199" i="1"/>
  <c r="AE1199" i="1"/>
  <c r="V1199" i="1"/>
  <c r="K1199" i="1"/>
  <c r="J1199" i="1"/>
  <c r="I1198" i="1"/>
  <c r="H1198" i="1"/>
  <c r="AI1198" i="1"/>
  <c r="BI1198" i="1"/>
  <c r="BM1198" i="1"/>
  <c r="BW1198" i="1"/>
  <c r="BX1198" i="1"/>
  <c r="BY1198" i="1"/>
  <c r="CG1198" i="1"/>
  <c r="CF1198" i="1"/>
  <c r="BL1198" i="1"/>
  <c r="BT1198" i="1"/>
  <c r="BU1198" i="1"/>
  <c r="BV1198" i="1"/>
  <c r="CE1198" i="1"/>
  <c r="CD1198" i="1"/>
  <c r="BK1198" i="1"/>
  <c r="BQ1198" i="1"/>
  <c r="BR1198" i="1"/>
  <c r="BS1198" i="1"/>
  <c r="CC1198" i="1"/>
  <c r="CB1198" i="1"/>
  <c r="BJ1198" i="1"/>
  <c r="BN1198" i="1"/>
  <c r="BO1198" i="1"/>
  <c r="BP1198" i="1"/>
  <c r="CA1198" i="1"/>
  <c r="BZ1198" i="1"/>
  <c r="AY1198" i="1"/>
  <c r="AX1198" i="1"/>
  <c r="U1198" i="1"/>
  <c r="AW1198" i="1"/>
  <c r="AV1198" i="1"/>
  <c r="AU1198" i="1"/>
  <c r="AR1198" i="1"/>
  <c r="AG1198" i="1"/>
  <c r="AF1198" i="1"/>
  <c r="AE1198" i="1"/>
  <c r="V1198" i="1"/>
  <c r="K1198" i="1"/>
  <c r="J1198" i="1"/>
  <c r="I1196" i="1"/>
  <c r="H1196" i="1"/>
  <c r="AI1196" i="1"/>
  <c r="AZ1197" i="1"/>
  <c r="BI1197" i="1"/>
  <c r="AY1197" i="1"/>
  <c r="AX1197" i="1"/>
  <c r="U1197" i="1"/>
  <c r="AW1197" i="1"/>
  <c r="AV1197" i="1"/>
  <c r="AU1197" i="1"/>
  <c r="AR1197" i="1"/>
  <c r="AG1197" i="1"/>
  <c r="AF1197" i="1"/>
  <c r="AE1197" i="1"/>
  <c r="V1197" i="1"/>
  <c r="K1197" i="1"/>
  <c r="J1197" i="1"/>
  <c r="BM1196" i="1"/>
  <c r="BL1196" i="1"/>
  <c r="BK1196" i="1"/>
  <c r="BJ1196" i="1"/>
  <c r="AZ1196" i="1"/>
  <c r="BI1196" i="1"/>
  <c r="AY1196" i="1"/>
  <c r="AX1196" i="1"/>
  <c r="U1196" i="1"/>
  <c r="AW1196" i="1"/>
  <c r="AV1196" i="1"/>
  <c r="AU1196" i="1"/>
  <c r="AR1196" i="1"/>
  <c r="AG1196" i="1"/>
  <c r="AF1196" i="1"/>
  <c r="AE1196" i="1"/>
  <c r="V1196" i="1"/>
  <c r="K1196" i="1"/>
  <c r="J1196" i="1"/>
  <c r="AY1195" i="1"/>
  <c r="AX1195" i="1"/>
  <c r="U1195" i="1"/>
  <c r="AW1195" i="1"/>
  <c r="AV1195" i="1"/>
  <c r="AU1195" i="1"/>
  <c r="AR1195" i="1"/>
  <c r="AG1195" i="1"/>
  <c r="AF1195" i="1"/>
  <c r="AE1195" i="1"/>
  <c r="V1195" i="1"/>
  <c r="K1195" i="1"/>
  <c r="J1195" i="1"/>
  <c r="I1194" i="1"/>
  <c r="H1194" i="1"/>
  <c r="AI1194" i="1"/>
  <c r="BI1194" i="1"/>
  <c r="BM1194" i="1"/>
  <c r="BW1194" i="1"/>
  <c r="BX1194" i="1"/>
  <c r="BY1194" i="1"/>
  <c r="CG1194" i="1"/>
  <c r="CF1194" i="1"/>
  <c r="BL1194" i="1"/>
  <c r="BT1194" i="1"/>
  <c r="BU1194" i="1"/>
  <c r="BV1194" i="1"/>
  <c r="CE1194" i="1"/>
  <c r="CD1194" i="1"/>
  <c r="BK1194" i="1"/>
  <c r="BQ1194" i="1"/>
  <c r="BR1194" i="1"/>
  <c r="BS1194" i="1"/>
  <c r="CC1194" i="1"/>
  <c r="CB1194" i="1"/>
  <c r="BJ1194" i="1"/>
  <c r="BN1194" i="1"/>
  <c r="BO1194" i="1"/>
  <c r="BP1194" i="1"/>
  <c r="CA1194" i="1"/>
  <c r="BZ1194" i="1"/>
  <c r="AY1194" i="1"/>
  <c r="AX1194" i="1"/>
  <c r="U1194" i="1"/>
  <c r="AW1194" i="1"/>
  <c r="AV1194" i="1"/>
  <c r="AU1194" i="1"/>
  <c r="AR1194" i="1"/>
  <c r="AG1194" i="1"/>
  <c r="AF1194" i="1"/>
  <c r="AE1194" i="1"/>
  <c r="V1194" i="1"/>
  <c r="K1194" i="1"/>
  <c r="J1194" i="1"/>
  <c r="AY1193" i="1"/>
  <c r="AX1193" i="1"/>
  <c r="U1193" i="1"/>
  <c r="AW1193" i="1"/>
  <c r="AV1193" i="1"/>
  <c r="AU1193" i="1"/>
  <c r="AR1193" i="1"/>
  <c r="AG1193" i="1"/>
  <c r="AF1193" i="1"/>
  <c r="AE1193" i="1"/>
  <c r="V1193" i="1"/>
  <c r="K1193" i="1"/>
  <c r="J1193" i="1"/>
  <c r="I1192" i="1"/>
  <c r="H1192" i="1"/>
  <c r="AI1192" i="1"/>
  <c r="BI1192" i="1"/>
  <c r="BM1192" i="1"/>
  <c r="BW1192" i="1"/>
  <c r="BX1192" i="1"/>
  <c r="BY1192" i="1"/>
  <c r="CG1192" i="1"/>
  <c r="CF1192" i="1"/>
  <c r="BL1192" i="1"/>
  <c r="BT1192" i="1"/>
  <c r="BU1192" i="1"/>
  <c r="BV1192" i="1"/>
  <c r="CE1192" i="1"/>
  <c r="CD1192" i="1"/>
  <c r="BK1192" i="1"/>
  <c r="BQ1192" i="1"/>
  <c r="BR1192" i="1"/>
  <c r="BS1192" i="1"/>
  <c r="CC1192" i="1"/>
  <c r="CB1192" i="1"/>
  <c r="BJ1192" i="1"/>
  <c r="BN1192" i="1"/>
  <c r="BO1192" i="1"/>
  <c r="BP1192" i="1"/>
  <c r="CA1192" i="1"/>
  <c r="BZ1192" i="1"/>
  <c r="AY1192" i="1"/>
  <c r="AX1192" i="1"/>
  <c r="U1192" i="1"/>
  <c r="AW1192" i="1"/>
  <c r="AV1192" i="1"/>
  <c r="AU1192" i="1"/>
  <c r="AR1192" i="1"/>
  <c r="AH1192" i="1"/>
  <c r="AG1192" i="1"/>
  <c r="AF1192" i="1"/>
  <c r="AE1192" i="1"/>
  <c r="V1192" i="1"/>
  <c r="K1192" i="1"/>
  <c r="J1192" i="1"/>
  <c r="I1191" i="1"/>
  <c r="H1191" i="1"/>
  <c r="AI1191" i="1"/>
  <c r="BI1191" i="1"/>
  <c r="BM1191" i="1"/>
  <c r="BW1191" i="1"/>
  <c r="BX1191" i="1"/>
  <c r="BY1191" i="1"/>
  <c r="CG1191" i="1"/>
  <c r="CF1191" i="1"/>
  <c r="BL1191" i="1"/>
  <c r="BT1191" i="1"/>
  <c r="BU1191" i="1"/>
  <c r="BV1191" i="1"/>
  <c r="CE1191" i="1"/>
  <c r="CD1191" i="1"/>
  <c r="BK1191" i="1"/>
  <c r="BQ1191" i="1"/>
  <c r="BR1191" i="1"/>
  <c r="BS1191" i="1"/>
  <c r="CC1191" i="1"/>
  <c r="CB1191" i="1"/>
  <c r="BJ1191" i="1"/>
  <c r="BN1191" i="1"/>
  <c r="BO1191" i="1"/>
  <c r="BP1191" i="1"/>
  <c r="CA1191" i="1"/>
  <c r="BZ1191" i="1"/>
  <c r="AY1191" i="1"/>
  <c r="AX1191" i="1"/>
  <c r="U1191" i="1"/>
  <c r="AW1191" i="1"/>
  <c r="AV1191" i="1"/>
  <c r="AU1191" i="1"/>
  <c r="AR1191" i="1"/>
  <c r="AH1191" i="1"/>
  <c r="AG1191" i="1"/>
  <c r="AF1191" i="1"/>
  <c r="AE1191" i="1"/>
  <c r="V1191" i="1"/>
  <c r="K1191" i="1"/>
  <c r="J1191" i="1"/>
  <c r="G1189" i="1"/>
  <c r="G1190" i="1"/>
  <c r="I1190" i="1"/>
  <c r="H1190" i="1"/>
  <c r="AI1190" i="1"/>
  <c r="BI1190" i="1"/>
  <c r="BM1190" i="1"/>
  <c r="BW1190" i="1"/>
  <c r="BX1190" i="1"/>
  <c r="BY1190" i="1"/>
  <c r="CG1190" i="1"/>
  <c r="CF1190" i="1"/>
  <c r="BL1190" i="1"/>
  <c r="BT1190" i="1"/>
  <c r="BU1190" i="1"/>
  <c r="BV1190" i="1"/>
  <c r="CE1190" i="1"/>
  <c r="CD1190" i="1"/>
  <c r="BK1190" i="1"/>
  <c r="BQ1190" i="1"/>
  <c r="BR1190" i="1"/>
  <c r="BS1190" i="1"/>
  <c r="CC1190" i="1"/>
  <c r="CB1190" i="1"/>
  <c r="BJ1190" i="1"/>
  <c r="BN1190" i="1"/>
  <c r="BO1190" i="1"/>
  <c r="BP1190" i="1"/>
  <c r="CA1190" i="1"/>
  <c r="BZ1190" i="1"/>
  <c r="AY1190" i="1"/>
  <c r="AX1190" i="1"/>
  <c r="U1190" i="1"/>
  <c r="AW1190" i="1"/>
  <c r="AV1190" i="1"/>
  <c r="AU1190" i="1"/>
  <c r="AR1190" i="1"/>
  <c r="AH1190" i="1"/>
  <c r="AG1190" i="1"/>
  <c r="AF1190" i="1"/>
  <c r="AE1190" i="1"/>
  <c r="V1190" i="1"/>
  <c r="K1190" i="1"/>
  <c r="J1190" i="1"/>
  <c r="I1189" i="1"/>
  <c r="H1189" i="1"/>
  <c r="AI1189" i="1"/>
  <c r="BI1189" i="1"/>
  <c r="BM1189" i="1"/>
  <c r="BW1189" i="1"/>
  <c r="BX1189" i="1"/>
  <c r="BY1189" i="1"/>
  <c r="CG1189" i="1"/>
  <c r="CF1189" i="1"/>
  <c r="BL1189" i="1"/>
  <c r="BT1189" i="1"/>
  <c r="BU1189" i="1"/>
  <c r="BV1189" i="1"/>
  <c r="CE1189" i="1"/>
  <c r="CD1189" i="1"/>
  <c r="BK1189" i="1"/>
  <c r="BQ1189" i="1"/>
  <c r="BR1189" i="1"/>
  <c r="BS1189" i="1"/>
  <c r="CC1189" i="1"/>
  <c r="CB1189" i="1"/>
  <c r="BJ1189" i="1"/>
  <c r="BN1189" i="1"/>
  <c r="BO1189" i="1"/>
  <c r="BP1189" i="1"/>
  <c r="CA1189" i="1"/>
  <c r="BZ1189" i="1"/>
  <c r="AY1189" i="1"/>
  <c r="AX1189" i="1"/>
  <c r="U1189" i="1"/>
  <c r="AW1189" i="1"/>
  <c r="AV1189" i="1"/>
  <c r="AU1189" i="1"/>
  <c r="AR1189" i="1"/>
  <c r="AH1189" i="1"/>
  <c r="AG1189" i="1"/>
  <c r="AF1189" i="1"/>
  <c r="AE1189" i="1"/>
  <c r="V1189" i="1"/>
  <c r="K1189" i="1"/>
  <c r="J1189" i="1"/>
  <c r="AY1188" i="1"/>
  <c r="AX1188" i="1"/>
  <c r="U1188" i="1"/>
  <c r="AW1188" i="1"/>
  <c r="AV1188" i="1"/>
  <c r="AU1188" i="1"/>
  <c r="AR1188" i="1"/>
  <c r="AG1188" i="1"/>
  <c r="AF1188" i="1"/>
  <c r="AE1188" i="1"/>
  <c r="V1188" i="1"/>
  <c r="K1188" i="1"/>
  <c r="J1188" i="1"/>
  <c r="I1187" i="1"/>
  <c r="H1187" i="1"/>
  <c r="AI1187" i="1"/>
  <c r="BI1187" i="1"/>
  <c r="BM1187" i="1"/>
  <c r="BW1187" i="1"/>
  <c r="BX1187" i="1"/>
  <c r="BY1187" i="1"/>
  <c r="CG1187" i="1"/>
  <c r="CF1187" i="1"/>
  <c r="BL1187" i="1"/>
  <c r="BT1187" i="1"/>
  <c r="BU1187" i="1"/>
  <c r="BV1187" i="1"/>
  <c r="CE1187" i="1"/>
  <c r="CD1187" i="1"/>
  <c r="BK1187" i="1"/>
  <c r="BQ1187" i="1"/>
  <c r="BR1187" i="1"/>
  <c r="BS1187" i="1"/>
  <c r="CC1187" i="1"/>
  <c r="CB1187" i="1"/>
  <c r="BJ1187" i="1"/>
  <c r="BN1187" i="1"/>
  <c r="BO1187" i="1"/>
  <c r="BP1187" i="1"/>
  <c r="CA1187" i="1"/>
  <c r="BZ1187" i="1"/>
  <c r="AY1187" i="1"/>
  <c r="AX1187" i="1"/>
  <c r="U1187" i="1"/>
  <c r="V1187" i="1"/>
  <c r="AW1187" i="1"/>
  <c r="AV1187" i="1"/>
  <c r="AU1187" i="1"/>
  <c r="AR1187" i="1"/>
  <c r="AH1187" i="1"/>
  <c r="AG1187" i="1"/>
  <c r="AF1187" i="1"/>
  <c r="AE1187" i="1"/>
  <c r="K1187" i="1"/>
  <c r="J1187" i="1"/>
  <c r="I1186" i="1"/>
  <c r="H1186" i="1"/>
  <c r="AI1186" i="1"/>
  <c r="BI1186" i="1"/>
  <c r="BM1186" i="1"/>
  <c r="BW1186" i="1"/>
  <c r="BX1186" i="1"/>
  <c r="BY1186" i="1"/>
  <c r="CG1186" i="1"/>
  <c r="CF1186" i="1"/>
  <c r="BL1186" i="1"/>
  <c r="BT1186" i="1"/>
  <c r="BU1186" i="1"/>
  <c r="BV1186" i="1"/>
  <c r="CE1186" i="1"/>
  <c r="CD1186" i="1"/>
  <c r="BK1186" i="1"/>
  <c r="BQ1186" i="1"/>
  <c r="BR1186" i="1"/>
  <c r="BS1186" i="1"/>
  <c r="CC1186" i="1"/>
  <c r="CB1186" i="1"/>
  <c r="BJ1186" i="1"/>
  <c r="BN1186" i="1"/>
  <c r="BO1186" i="1"/>
  <c r="BP1186" i="1"/>
  <c r="CA1186" i="1"/>
  <c r="BZ1186" i="1"/>
  <c r="AY1186" i="1"/>
  <c r="AX1186" i="1"/>
  <c r="U1186" i="1"/>
  <c r="AW1186" i="1"/>
  <c r="AV1186" i="1"/>
  <c r="AU1186" i="1"/>
  <c r="AR1186" i="1"/>
  <c r="AH1186" i="1"/>
  <c r="AG1186" i="1"/>
  <c r="AF1186" i="1"/>
  <c r="AE1186" i="1"/>
  <c r="V1186" i="1"/>
  <c r="K1186" i="1"/>
  <c r="J1186" i="1"/>
  <c r="I1185" i="1"/>
  <c r="H1185" i="1"/>
  <c r="AI1185" i="1"/>
  <c r="BI1185" i="1"/>
  <c r="BM1185" i="1"/>
  <c r="BW1185" i="1"/>
  <c r="BX1185" i="1"/>
  <c r="BY1185" i="1"/>
  <c r="CG1185" i="1"/>
  <c r="CF1185" i="1"/>
  <c r="BL1185" i="1"/>
  <c r="BT1185" i="1"/>
  <c r="BU1185" i="1"/>
  <c r="BV1185" i="1"/>
  <c r="CE1185" i="1"/>
  <c r="CD1185" i="1"/>
  <c r="BK1185" i="1"/>
  <c r="BQ1185" i="1"/>
  <c r="BR1185" i="1"/>
  <c r="BS1185" i="1"/>
  <c r="CC1185" i="1"/>
  <c r="CB1185" i="1"/>
  <c r="BJ1185" i="1"/>
  <c r="BN1185" i="1"/>
  <c r="BO1185" i="1"/>
  <c r="BP1185" i="1"/>
  <c r="CA1185" i="1"/>
  <c r="BZ1185" i="1"/>
  <c r="AY1185" i="1"/>
  <c r="AX1185" i="1"/>
  <c r="U1185" i="1"/>
  <c r="AW1185" i="1"/>
  <c r="AV1185" i="1"/>
  <c r="AU1185" i="1"/>
  <c r="AR1185" i="1"/>
  <c r="AH1185" i="1"/>
  <c r="AG1185" i="1"/>
  <c r="AF1185" i="1"/>
  <c r="AE1185" i="1"/>
  <c r="V1185" i="1"/>
  <c r="K1185" i="1"/>
  <c r="J1185" i="1"/>
  <c r="I1184" i="1"/>
  <c r="H1184" i="1"/>
  <c r="AI1184" i="1"/>
  <c r="BI1184" i="1"/>
  <c r="BM1184" i="1"/>
  <c r="BW1184" i="1"/>
  <c r="BX1184" i="1"/>
  <c r="BY1184" i="1"/>
  <c r="CG1184" i="1"/>
  <c r="CF1184" i="1"/>
  <c r="BL1184" i="1"/>
  <c r="BT1184" i="1"/>
  <c r="BU1184" i="1"/>
  <c r="BV1184" i="1"/>
  <c r="CE1184" i="1"/>
  <c r="CD1184" i="1"/>
  <c r="BK1184" i="1"/>
  <c r="BQ1184" i="1"/>
  <c r="BR1184" i="1"/>
  <c r="BS1184" i="1"/>
  <c r="CC1184" i="1"/>
  <c r="CB1184" i="1"/>
  <c r="BJ1184" i="1"/>
  <c r="BN1184" i="1"/>
  <c r="BO1184" i="1"/>
  <c r="BP1184" i="1"/>
  <c r="CA1184" i="1"/>
  <c r="BZ1184" i="1"/>
  <c r="AY1184" i="1"/>
  <c r="AX1184" i="1"/>
  <c r="U1184" i="1"/>
  <c r="AW1184" i="1"/>
  <c r="AV1184" i="1"/>
  <c r="AU1184" i="1"/>
  <c r="AR1184" i="1"/>
  <c r="AH1184" i="1"/>
  <c r="AG1184" i="1"/>
  <c r="AF1184" i="1"/>
  <c r="AE1184" i="1"/>
  <c r="V1184" i="1"/>
  <c r="K1184" i="1"/>
  <c r="J1184" i="1"/>
  <c r="AY1183" i="1"/>
  <c r="AX1183" i="1"/>
  <c r="U1183" i="1"/>
  <c r="AW1183" i="1"/>
  <c r="AV1183" i="1"/>
  <c r="AU1183" i="1"/>
  <c r="AR1183" i="1"/>
  <c r="AG1183" i="1"/>
  <c r="AF1183" i="1"/>
  <c r="AE1183" i="1"/>
  <c r="V1183" i="1"/>
  <c r="K1183" i="1"/>
  <c r="J1183" i="1"/>
  <c r="G1182" i="1"/>
  <c r="I1182" i="1"/>
  <c r="H1182" i="1"/>
  <c r="AI1182" i="1"/>
  <c r="BI1182" i="1"/>
  <c r="BM1182" i="1"/>
  <c r="BW1182" i="1"/>
  <c r="BX1182" i="1"/>
  <c r="BY1182" i="1"/>
  <c r="CG1182" i="1"/>
  <c r="CF1182" i="1"/>
  <c r="BL1182" i="1"/>
  <c r="BT1182" i="1"/>
  <c r="BU1182" i="1"/>
  <c r="BV1182" i="1"/>
  <c r="CE1182" i="1"/>
  <c r="CD1182" i="1"/>
  <c r="BK1182" i="1"/>
  <c r="BQ1182" i="1"/>
  <c r="BR1182" i="1"/>
  <c r="BS1182" i="1"/>
  <c r="CC1182" i="1"/>
  <c r="CB1182" i="1"/>
  <c r="BJ1182" i="1"/>
  <c r="BN1182" i="1"/>
  <c r="BO1182" i="1"/>
  <c r="BP1182" i="1"/>
  <c r="CA1182" i="1"/>
  <c r="BZ1182" i="1"/>
  <c r="AY1182" i="1"/>
  <c r="AX1182" i="1"/>
  <c r="U1182" i="1"/>
  <c r="AW1182" i="1"/>
  <c r="AV1182" i="1"/>
  <c r="AU1182" i="1"/>
  <c r="AR1182" i="1"/>
  <c r="AH1182" i="1"/>
  <c r="AG1182" i="1"/>
  <c r="AF1182" i="1"/>
  <c r="AE1182" i="1"/>
  <c r="V1182" i="1"/>
  <c r="K1182" i="1"/>
  <c r="J1182" i="1"/>
  <c r="I1181" i="1"/>
  <c r="H1181" i="1"/>
  <c r="AI1181" i="1"/>
  <c r="BI1181" i="1"/>
  <c r="BM1181" i="1"/>
  <c r="BW1181" i="1"/>
  <c r="BX1181" i="1"/>
  <c r="BY1181" i="1"/>
  <c r="CG1181" i="1"/>
  <c r="CF1181" i="1"/>
  <c r="BL1181" i="1"/>
  <c r="BT1181" i="1"/>
  <c r="BU1181" i="1"/>
  <c r="BV1181" i="1"/>
  <c r="CE1181" i="1"/>
  <c r="CD1181" i="1"/>
  <c r="BK1181" i="1"/>
  <c r="BQ1181" i="1"/>
  <c r="BR1181" i="1"/>
  <c r="BS1181" i="1"/>
  <c r="CC1181" i="1"/>
  <c r="CB1181" i="1"/>
  <c r="BJ1181" i="1"/>
  <c r="BN1181" i="1"/>
  <c r="BO1181" i="1"/>
  <c r="BP1181" i="1"/>
  <c r="CA1181" i="1"/>
  <c r="BZ1181" i="1"/>
  <c r="AY1181" i="1"/>
  <c r="AX1181" i="1"/>
  <c r="U1181" i="1"/>
  <c r="AW1181" i="1"/>
  <c r="AV1181" i="1"/>
  <c r="AU1181" i="1"/>
  <c r="AR1181" i="1"/>
  <c r="AH1181" i="1"/>
  <c r="AG1181" i="1"/>
  <c r="AF1181" i="1"/>
  <c r="AE1181" i="1"/>
  <c r="V1181" i="1"/>
  <c r="K1181" i="1"/>
  <c r="J1181" i="1"/>
  <c r="I1180" i="1"/>
  <c r="H1180" i="1"/>
  <c r="AI1180" i="1"/>
  <c r="BI1180" i="1"/>
  <c r="BM1180" i="1"/>
  <c r="BW1180" i="1"/>
  <c r="BX1180" i="1"/>
  <c r="BY1180" i="1"/>
  <c r="CG1180" i="1"/>
  <c r="CF1180" i="1"/>
  <c r="BL1180" i="1"/>
  <c r="BT1180" i="1"/>
  <c r="BU1180" i="1"/>
  <c r="BV1180" i="1"/>
  <c r="CE1180" i="1"/>
  <c r="CD1180" i="1"/>
  <c r="BK1180" i="1"/>
  <c r="BQ1180" i="1"/>
  <c r="BR1180" i="1"/>
  <c r="BS1180" i="1"/>
  <c r="CC1180" i="1"/>
  <c r="CB1180" i="1"/>
  <c r="BJ1180" i="1"/>
  <c r="BN1180" i="1"/>
  <c r="BO1180" i="1"/>
  <c r="BP1180" i="1"/>
  <c r="CA1180" i="1"/>
  <c r="BZ1180" i="1"/>
  <c r="AY1180" i="1"/>
  <c r="AX1180" i="1"/>
  <c r="U1180" i="1"/>
  <c r="AW1180" i="1"/>
  <c r="AV1180" i="1"/>
  <c r="AU1180" i="1"/>
  <c r="AR1180" i="1"/>
  <c r="AH1180" i="1"/>
  <c r="AG1180" i="1"/>
  <c r="AF1180" i="1"/>
  <c r="AE1180" i="1"/>
  <c r="V1180" i="1"/>
  <c r="K1180" i="1"/>
  <c r="J1180" i="1"/>
  <c r="I1179" i="1"/>
  <c r="H1179" i="1"/>
  <c r="AI1179" i="1"/>
  <c r="BI1179" i="1"/>
  <c r="BM1179" i="1"/>
  <c r="BW1179" i="1"/>
  <c r="BX1179" i="1"/>
  <c r="BY1179" i="1"/>
  <c r="CG1179" i="1"/>
  <c r="CF1179" i="1"/>
  <c r="BL1179" i="1"/>
  <c r="BT1179" i="1"/>
  <c r="BU1179" i="1"/>
  <c r="BV1179" i="1"/>
  <c r="CE1179" i="1"/>
  <c r="CD1179" i="1"/>
  <c r="BK1179" i="1"/>
  <c r="BQ1179" i="1"/>
  <c r="BR1179" i="1"/>
  <c r="BS1179" i="1"/>
  <c r="CC1179" i="1"/>
  <c r="CB1179" i="1"/>
  <c r="BJ1179" i="1"/>
  <c r="BN1179" i="1"/>
  <c r="BO1179" i="1"/>
  <c r="BP1179" i="1"/>
  <c r="CA1179" i="1"/>
  <c r="BZ1179" i="1"/>
  <c r="AY1179" i="1"/>
  <c r="AX1179" i="1"/>
  <c r="U1179" i="1"/>
  <c r="AW1179" i="1"/>
  <c r="AV1179" i="1"/>
  <c r="AU1179" i="1"/>
  <c r="AR1179" i="1"/>
  <c r="AH1179" i="1"/>
  <c r="AG1179" i="1"/>
  <c r="AF1179" i="1"/>
  <c r="AE1179" i="1"/>
  <c r="V1179" i="1"/>
  <c r="K1179" i="1"/>
  <c r="J1179" i="1"/>
  <c r="AY1178" i="1"/>
  <c r="AX1178" i="1"/>
  <c r="U1178" i="1"/>
  <c r="AW1178" i="1"/>
  <c r="AV1178" i="1"/>
  <c r="AU1178" i="1"/>
  <c r="AR1178" i="1"/>
  <c r="AG1178" i="1"/>
  <c r="AF1178" i="1"/>
  <c r="AE1178" i="1"/>
  <c r="V1178" i="1"/>
  <c r="K1178" i="1"/>
  <c r="J1178" i="1"/>
  <c r="G1177" i="1"/>
  <c r="I1177" i="1"/>
  <c r="H1177" i="1"/>
  <c r="AI1177" i="1"/>
  <c r="BI1177" i="1"/>
  <c r="BM1177" i="1"/>
  <c r="BW1177" i="1"/>
  <c r="BX1177" i="1"/>
  <c r="BY1177" i="1"/>
  <c r="CG1177" i="1"/>
  <c r="CF1177" i="1"/>
  <c r="BL1177" i="1"/>
  <c r="BT1177" i="1"/>
  <c r="BU1177" i="1"/>
  <c r="BV1177" i="1"/>
  <c r="CE1177" i="1"/>
  <c r="CD1177" i="1"/>
  <c r="BK1177" i="1"/>
  <c r="BQ1177" i="1"/>
  <c r="BR1177" i="1"/>
  <c r="BS1177" i="1"/>
  <c r="CC1177" i="1"/>
  <c r="CB1177" i="1"/>
  <c r="BJ1177" i="1"/>
  <c r="BN1177" i="1"/>
  <c r="BO1177" i="1"/>
  <c r="BP1177" i="1"/>
  <c r="CA1177" i="1"/>
  <c r="BZ1177" i="1"/>
  <c r="AY1177" i="1"/>
  <c r="AX1177" i="1"/>
  <c r="U1177" i="1"/>
  <c r="AW1177" i="1"/>
  <c r="AV1177" i="1"/>
  <c r="AU1177" i="1"/>
  <c r="AR1177" i="1"/>
  <c r="AH1177" i="1"/>
  <c r="AG1177" i="1"/>
  <c r="AF1177" i="1"/>
  <c r="AE1177" i="1"/>
  <c r="V1177" i="1"/>
  <c r="K1177" i="1"/>
  <c r="J1177" i="1"/>
  <c r="I1176" i="1"/>
  <c r="H1176" i="1"/>
  <c r="AI1176" i="1"/>
  <c r="BI1176" i="1"/>
  <c r="BM1176" i="1"/>
  <c r="BW1176" i="1"/>
  <c r="BX1176" i="1"/>
  <c r="BY1176" i="1"/>
  <c r="CG1176" i="1"/>
  <c r="CF1176" i="1"/>
  <c r="BL1176" i="1"/>
  <c r="BT1176" i="1"/>
  <c r="BU1176" i="1"/>
  <c r="BV1176" i="1"/>
  <c r="CE1176" i="1"/>
  <c r="CD1176" i="1"/>
  <c r="BK1176" i="1"/>
  <c r="BQ1176" i="1"/>
  <c r="BR1176" i="1"/>
  <c r="BS1176" i="1"/>
  <c r="CC1176" i="1"/>
  <c r="CB1176" i="1"/>
  <c r="BJ1176" i="1"/>
  <c r="BN1176" i="1"/>
  <c r="BO1176" i="1"/>
  <c r="BP1176" i="1"/>
  <c r="CA1176" i="1"/>
  <c r="BZ1176" i="1"/>
  <c r="AY1176" i="1"/>
  <c r="AX1176" i="1"/>
  <c r="U1176" i="1"/>
  <c r="AW1176" i="1"/>
  <c r="AV1176" i="1"/>
  <c r="AU1176" i="1"/>
  <c r="AR1176" i="1"/>
  <c r="AH1176" i="1"/>
  <c r="AG1176" i="1"/>
  <c r="AF1176" i="1"/>
  <c r="AE1176" i="1"/>
  <c r="V1176" i="1"/>
  <c r="K1176" i="1"/>
  <c r="J1176" i="1"/>
  <c r="I1175" i="1"/>
  <c r="H1175" i="1"/>
  <c r="AI1175" i="1"/>
  <c r="BI1175" i="1"/>
  <c r="BM1175" i="1"/>
  <c r="BW1175" i="1"/>
  <c r="BX1175" i="1"/>
  <c r="BY1175" i="1"/>
  <c r="CG1175" i="1"/>
  <c r="CF1175" i="1"/>
  <c r="BL1175" i="1"/>
  <c r="BT1175" i="1"/>
  <c r="BU1175" i="1"/>
  <c r="BV1175" i="1"/>
  <c r="CE1175" i="1"/>
  <c r="CD1175" i="1"/>
  <c r="BK1175" i="1"/>
  <c r="BQ1175" i="1"/>
  <c r="BR1175" i="1"/>
  <c r="BS1175" i="1"/>
  <c r="CC1175" i="1"/>
  <c r="CB1175" i="1"/>
  <c r="BJ1175" i="1"/>
  <c r="BN1175" i="1"/>
  <c r="BO1175" i="1"/>
  <c r="BP1175" i="1"/>
  <c r="CA1175" i="1"/>
  <c r="BZ1175" i="1"/>
  <c r="AY1175" i="1"/>
  <c r="AX1175" i="1"/>
  <c r="U1175" i="1"/>
  <c r="AW1175" i="1"/>
  <c r="AV1175" i="1"/>
  <c r="AU1175" i="1"/>
  <c r="AR1175" i="1"/>
  <c r="AH1175" i="1"/>
  <c r="AG1175" i="1"/>
  <c r="AF1175" i="1"/>
  <c r="AE1175" i="1"/>
  <c r="V1175" i="1"/>
  <c r="K1175" i="1"/>
  <c r="J1175" i="1"/>
  <c r="I1174" i="1"/>
  <c r="H1174" i="1"/>
  <c r="AI1174" i="1"/>
  <c r="BI1174" i="1"/>
  <c r="BM1174" i="1"/>
  <c r="BW1174" i="1"/>
  <c r="BX1174" i="1"/>
  <c r="BY1174" i="1"/>
  <c r="CG1174" i="1"/>
  <c r="CF1174" i="1"/>
  <c r="BL1174" i="1"/>
  <c r="BT1174" i="1"/>
  <c r="BU1174" i="1"/>
  <c r="BV1174" i="1"/>
  <c r="CE1174" i="1"/>
  <c r="CD1174" i="1"/>
  <c r="BK1174" i="1"/>
  <c r="BQ1174" i="1"/>
  <c r="BR1174" i="1"/>
  <c r="BS1174" i="1"/>
  <c r="CC1174" i="1"/>
  <c r="CB1174" i="1"/>
  <c r="BJ1174" i="1"/>
  <c r="BN1174" i="1"/>
  <c r="BO1174" i="1"/>
  <c r="BP1174" i="1"/>
  <c r="CA1174" i="1"/>
  <c r="BZ1174" i="1"/>
  <c r="AY1174" i="1"/>
  <c r="AX1174" i="1"/>
  <c r="U1174" i="1"/>
  <c r="V1174" i="1"/>
  <c r="AW1174" i="1"/>
  <c r="AV1174" i="1"/>
  <c r="AU1174" i="1"/>
  <c r="AR1174" i="1"/>
  <c r="AH1174" i="1"/>
  <c r="AG1174" i="1"/>
  <c r="AF1174" i="1"/>
  <c r="AE1174" i="1"/>
  <c r="K1174" i="1"/>
  <c r="J1174" i="1"/>
  <c r="I1173" i="1"/>
  <c r="H1173" i="1"/>
  <c r="AI1173" i="1"/>
  <c r="BI1173" i="1"/>
  <c r="BM1173" i="1"/>
  <c r="BW1173" i="1"/>
  <c r="BX1173" i="1"/>
  <c r="BY1173" i="1"/>
  <c r="CG1173" i="1"/>
  <c r="CF1173" i="1"/>
  <c r="BL1173" i="1"/>
  <c r="BT1173" i="1"/>
  <c r="BU1173" i="1"/>
  <c r="BV1173" i="1"/>
  <c r="CE1173" i="1"/>
  <c r="CD1173" i="1"/>
  <c r="BK1173" i="1"/>
  <c r="BQ1173" i="1"/>
  <c r="BR1173" i="1"/>
  <c r="BS1173" i="1"/>
  <c r="CC1173" i="1"/>
  <c r="CB1173" i="1"/>
  <c r="BJ1173" i="1"/>
  <c r="BN1173" i="1"/>
  <c r="BO1173" i="1"/>
  <c r="BP1173" i="1"/>
  <c r="CA1173" i="1"/>
  <c r="BZ1173" i="1"/>
  <c r="AY1173" i="1"/>
  <c r="AX1173" i="1"/>
  <c r="U1173" i="1"/>
  <c r="AW1173" i="1"/>
  <c r="AV1173" i="1"/>
  <c r="AU1173" i="1"/>
  <c r="AR1173" i="1"/>
  <c r="AH1173" i="1"/>
  <c r="AG1173" i="1"/>
  <c r="AF1173" i="1"/>
  <c r="AE1173" i="1"/>
  <c r="V1173" i="1"/>
  <c r="K1173" i="1"/>
  <c r="J1173" i="1"/>
  <c r="I1172" i="1"/>
  <c r="H1172" i="1"/>
  <c r="AI1172" i="1"/>
  <c r="BI1172" i="1"/>
  <c r="BM1172" i="1"/>
  <c r="BW1172" i="1"/>
  <c r="BX1172" i="1"/>
  <c r="BY1172" i="1"/>
  <c r="CG1172" i="1"/>
  <c r="CF1172" i="1"/>
  <c r="BL1172" i="1"/>
  <c r="BT1172" i="1"/>
  <c r="BU1172" i="1"/>
  <c r="BV1172" i="1"/>
  <c r="CE1172" i="1"/>
  <c r="CD1172" i="1"/>
  <c r="BK1172" i="1"/>
  <c r="BQ1172" i="1"/>
  <c r="BR1172" i="1"/>
  <c r="BS1172" i="1"/>
  <c r="CC1172" i="1"/>
  <c r="CB1172" i="1"/>
  <c r="BJ1172" i="1"/>
  <c r="BN1172" i="1"/>
  <c r="BO1172" i="1"/>
  <c r="BP1172" i="1"/>
  <c r="CA1172" i="1"/>
  <c r="BZ1172" i="1"/>
  <c r="AY1172" i="1"/>
  <c r="AX1172" i="1"/>
  <c r="U1172" i="1"/>
  <c r="AW1172" i="1"/>
  <c r="AV1172" i="1"/>
  <c r="AU1172" i="1"/>
  <c r="AR1172" i="1"/>
  <c r="AH1172" i="1"/>
  <c r="AG1172" i="1"/>
  <c r="AF1172" i="1"/>
  <c r="AE1172" i="1"/>
  <c r="V1172" i="1"/>
  <c r="K1172" i="1"/>
  <c r="J1172" i="1"/>
  <c r="I1171" i="1"/>
  <c r="H1171" i="1"/>
  <c r="AI1171" i="1"/>
  <c r="BI1171" i="1"/>
  <c r="BM1171" i="1"/>
  <c r="BW1171" i="1"/>
  <c r="BX1171" i="1"/>
  <c r="BY1171" i="1"/>
  <c r="CG1171" i="1"/>
  <c r="CF1171" i="1"/>
  <c r="BL1171" i="1"/>
  <c r="BT1171" i="1"/>
  <c r="BU1171" i="1"/>
  <c r="BV1171" i="1"/>
  <c r="CE1171" i="1"/>
  <c r="CD1171" i="1"/>
  <c r="BK1171" i="1"/>
  <c r="BQ1171" i="1"/>
  <c r="BR1171" i="1"/>
  <c r="BS1171" i="1"/>
  <c r="CC1171" i="1"/>
  <c r="CB1171" i="1"/>
  <c r="BJ1171" i="1"/>
  <c r="BN1171" i="1"/>
  <c r="BO1171" i="1"/>
  <c r="BP1171" i="1"/>
  <c r="CA1171" i="1"/>
  <c r="BZ1171" i="1"/>
  <c r="AY1171" i="1"/>
  <c r="AX1171" i="1"/>
  <c r="U1171" i="1"/>
  <c r="AW1171" i="1"/>
  <c r="AV1171" i="1"/>
  <c r="AU1171" i="1"/>
  <c r="AR1171" i="1"/>
  <c r="AH1171" i="1"/>
  <c r="AG1171" i="1"/>
  <c r="AF1171" i="1"/>
  <c r="AE1171" i="1"/>
  <c r="V1171" i="1"/>
  <c r="K1171" i="1"/>
  <c r="J1171" i="1"/>
  <c r="AY1170" i="1"/>
  <c r="AX1170" i="1"/>
  <c r="U1170" i="1"/>
  <c r="AW1170" i="1"/>
  <c r="AV1170" i="1"/>
  <c r="AU1170" i="1"/>
  <c r="AR1170" i="1"/>
  <c r="AG1170" i="1"/>
  <c r="AF1170" i="1"/>
  <c r="AE1170" i="1"/>
  <c r="V1170" i="1"/>
  <c r="K1170" i="1"/>
  <c r="J1170" i="1"/>
  <c r="I1169" i="1"/>
  <c r="H1169" i="1"/>
  <c r="AI1169" i="1"/>
  <c r="BI1169" i="1"/>
  <c r="BM1169" i="1"/>
  <c r="BW1169" i="1"/>
  <c r="BX1169" i="1"/>
  <c r="BY1169" i="1"/>
  <c r="CG1169" i="1"/>
  <c r="CF1169" i="1"/>
  <c r="BL1169" i="1"/>
  <c r="BT1169" i="1"/>
  <c r="BU1169" i="1"/>
  <c r="BV1169" i="1"/>
  <c r="CE1169" i="1"/>
  <c r="CD1169" i="1"/>
  <c r="BK1169" i="1"/>
  <c r="BQ1169" i="1"/>
  <c r="BR1169" i="1"/>
  <c r="BS1169" i="1"/>
  <c r="CC1169" i="1"/>
  <c r="CB1169" i="1"/>
  <c r="BJ1169" i="1"/>
  <c r="BN1169" i="1"/>
  <c r="BO1169" i="1"/>
  <c r="BP1169" i="1"/>
  <c r="CA1169" i="1"/>
  <c r="BZ1169" i="1"/>
  <c r="AY1169" i="1"/>
  <c r="AX1169" i="1"/>
  <c r="U1169" i="1"/>
  <c r="AW1169" i="1"/>
  <c r="AV1169" i="1"/>
  <c r="AU1169" i="1"/>
  <c r="AR1169" i="1"/>
  <c r="AH1169" i="1"/>
  <c r="AG1169" i="1"/>
  <c r="AF1169" i="1"/>
  <c r="AE1169" i="1"/>
  <c r="V1169" i="1"/>
  <c r="K1169" i="1"/>
  <c r="J1169" i="1"/>
  <c r="I1168" i="1"/>
  <c r="H1168" i="1"/>
  <c r="AI1168" i="1"/>
  <c r="BI1168" i="1"/>
  <c r="BM1168" i="1"/>
  <c r="BW1168" i="1"/>
  <c r="BX1168" i="1"/>
  <c r="BY1168" i="1"/>
  <c r="CG1168" i="1"/>
  <c r="CF1168" i="1"/>
  <c r="BL1168" i="1"/>
  <c r="BT1168" i="1"/>
  <c r="BU1168" i="1"/>
  <c r="BV1168" i="1"/>
  <c r="CE1168" i="1"/>
  <c r="CD1168" i="1"/>
  <c r="BK1168" i="1"/>
  <c r="BQ1168" i="1"/>
  <c r="BR1168" i="1"/>
  <c r="BS1168" i="1"/>
  <c r="CC1168" i="1"/>
  <c r="CB1168" i="1"/>
  <c r="BJ1168" i="1"/>
  <c r="BN1168" i="1"/>
  <c r="BO1168" i="1"/>
  <c r="BP1168" i="1"/>
  <c r="CA1168" i="1"/>
  <c r="BZ1168" i="1"/>
  <c r="AY1168" i="1"/>
  <c r="AX1168" i="1"/>
  <c r="U1168" i="1"/>
  <c r="AW1168" i="1"/>
  <c r="AV1168" i="1"/>
  <c r="AU1168" i="1"/>
  <c r="AR1168" i="1"/>
  <c r="AH1168" i="1"/>
  <c r="AG1168" i="1"/>
  <c r="AF1168" i="1"/>
  <c r="AE1168" i="1"/>
  <c r="V1168" i="1"/>
  <c r="K1168" i="1"/>
  <c r="J1168" i="1"/>
  <c r="I1167" i="1"/>
  <c r="H1167" i="1"/>
  <c r="AI1167" i="1"/>
  <c r="BI1167" i="1"/>
  <c r="BM1167" i="1"/>
  <c r="BW1167" i="1"/>
  <c r="BX1167" i="1"/>
  <c r="BY1167" i="1"/>
  <c r="CG1167" i="1"/>
  <c r="CF1167" i="1"/>
  <c r="BL1167" i="1"/>
  <c r="BT1167" i="1"/>
  <c r="BU1167" i="1"/>
  <c r="BV1167" i="1"/>
  <c r="CE1167" i="1"/>
  <c r="CD1167" i="1"/>
  <c r="BK1167" i="1"/>
  <c r="BQ1167" i="1"/>
  <c r="BR1167" i="1"/>
  <c r="BS1167" i="1"/>
  <c r="CC1167" i="1"/>
  <c r="CB1167" i="1"/>
  <c r="BJ1167" i="1"/>
  <c r="BN1167" i="1"/>
  <c r="BO1167" i="1"/>
  <c r="BP1167" i="1"/>
  <c r="CA1167" i="1"/>
  <c r="BZ1167" i="1"/>
  <c r="AY1167" i="1"/>
  <c r="AX1167" i="1"/>
  <c r="U1167" i="1"/>
  <c r="AW1167" i="1"/>
  <c r="AV1167" i="1"/>
  <c r="AU1167" i="1"/>
  <c r="AR1167" i="1"/>
  <c r="AH1167" i="1"/>
  <c r="AG1167" i="1"/>
  <c r="AF1167" i="1"/>
  <c r="AE1167" i="1"/>
  <c r="V1167" i="1"/>
  <c r="K1167" i="1"/>
  <c r="J1167" i="1"/>
  <c r="I1166" i="1"/>
  <c r="H1166" i="1"/>
  <c r="AI1166" i="1"/>
  <c r="BI1166" i="1"/>
  <c r="BM1166" i="1"/>
  <c r="BW1166" i="1"/>
  <c r="BX1166" i="1"/>
  <c r="BY1166" i="1"/>
  <c r="CG1166" i="1"/>
  <c r="CF1166" i="1"/>
  <c r="BL1166" i="1"/>
  <c r="BT1166" i="1"/>
  <c r="BU1166" i="1"/>
  <c r="BV1166" i="1"/>
  <c r="CE1166" i="1"/>
  <c r="CD1166" i="1"/>
  <c r="BK1166" i="1"/>
  <c r="BQ1166" i="1"/>
  <c r="BR1166" i="1"/>
  <c r="BS1166" i="1"/>
  <c r="CC1166" i="1"/>
  <c r="CB1166" i="1"/>
  <c r="BJ1166" i="1"/>
  <c r="BN1166" i="1"/>
  <c r="BO1166" i="1"/>
  <c r="BP1166" i="1"/>
  <c r="CA1166" i="1"/>
  <c r="BZ1166" i="1"/>
  <c r="AY1166" i="1"/>
  <c r="AX1166" i="1"/>
  <c r="U1166" i="1"/>
  <c r="AW1166" i="1"/>
  <c r="AV1166" i="1"/>
  <c r="AU1166" i="1"/>
  <c r="AR1166" i="1"/>
  <c r="AH1166" i="1"/>
  <c r="AG1166" i="1"/>
  <c r="AF1166" i="1"/>
  <c r="AE1166" i="1"/>
  <c r="V1166" i="1"/>
  <c r="K1166" i="1"/>
  <c r="J1166" i="1"/>
  <c r="AY1165" i="1"/>
  <c r="AX1165" i="1"/>
  <c r="U1165" i="1"/>
  <c r="AW1165" i="1"/>
  <c r="AV1165" i="1"/>
  <c r="AU1165" i="1"/>
  <c r="AR1165" i="1"/>
  <c r="AG1165" i="1"/>
  <c r="AF1165" i="1"/>
  <c r="AE1165" i="1"/>
  <c r="V1165" i="1"/>
  <c r="K1165" i="1"/>
  <c r="J1165" i="1"/>
  <c r="I1164" i="1"/>
  <c r="H1164" i="1"/>
  <c r="AI1164" i="1"/>
  <c r="BI1164" i="1"/>
  <c r="BM1164" i="1"/>
  <c r="BW1164" i="1"/>
  <c r="BX1164" i="1"/>
  <c r="BY1164" i="1"/>
  <c r="CG1164" i="1"/>
  <c r="CF1164" i="1"/>
  <c r="BL1164" i="1"/>
  <c r="BT1164" i="1"/>
  <c r="BU1164" i="1"/>
  <c r="BV1164" i="1"/>
  <c r="CE1164" i="1"/>
  <c r="CD1164" i="1"/>
  <c r="BK1164" i="1"/>
  <c r="BQ1164" i="1"/>
  <c r="BR1164" i="1"/>
  <c r="BS1164" i="1"/>
  <c r="CC1164" i="1"/>
  <c r="CB1164" i="1"/>
  <c r="BJ1164" i="1"/>
  <c r="BN1164" i="1"/>
  <c r="BO1164" i="1"/>
  <c r="BP1164" i="1"/>
  <c r="CA1164" i="1"/>
  <c r="BZ1164" i="1"/>
  <c r="AY1164" i="1"/>
  <c r="AX1164" i="1"/>
  <c r="U1164" i="1"/>
  <c r="AW1164" i="1"/>
  <c r="AV1164" i="1"/>
  <c r="AU1164" i="1"/>
  <c r="AR1164" i="1"/>
  <c r="AH1164" i="1"/>
  <c r="AG1164" i="1"/>
  <c r="AF1164" i="1"/>
  <c r="AE1164" i="1"/>
  <c r="V1164" i="1"/>
  <c r="K1164" i="1"/>
  <c r="J1164" i="1"/>
  <c r="I1163" i="1"/>
  <c r="H1163" i="1"/>
  <c r="AI1163" i="1"/>
  <c r="BI1163" i="1"/>
  <c r="BM1163" i="1"/>
  <c r="BW1163" i="1"/>
  <c r="BX1163" i="1"/>
  <c r="BY1163" i="1"/>
  <c r="CG1163" i="1"/>
  <c r="CF1163" i="1"/>
  <c r="BL1163" i="1"/>
  <c r="BT1163" i="1"/>
  <c r="BU1163" i="1"/>
  <c r="BV1163" i="1"/>
  <c r="CE1163" i="1"/>
  <c r="CD1163" i="1"/>
  <c r="BK1163" i="1"/>
  <c r="BQ1163" i="1"/>
  <c r="BR1163" i="1"/>
  <c r="BS1163" i="1"/>
  <c r="CC1163" i="1"/>
  <c r="CB1163" i="1"/>
  <c r="BJ1163" i="1"/>
  <c r="BN1163" i="1"/>
  <c r="BO1163" i="1"/>
  <c r="BP1163" i="1"/>
  <c r="CA1163" i="1"/>
  <c r="BZ1163" i="1"/>
  <c r="AY1163" i="1"/>
  <c r="AX1163" i="1"/>
  <c r="U1163" i="1"/>
  <c r="AW1163" i="1"/>
  <c r="AV1163" i="1"/>
  <c r="AU1163" i="1"/>
  <c r="AR1163" i="1"/>
  <c r="AH1163" i="1"/>
  <c r="AG1163" i="1"/>
  <c r="AF1163" i="1"/>
  <c r="AE1163" i="1"/>
  <c r="V1163" i="1"/>
  <c r="K1163" i="1"/>
  <c r="J1163" i="1"/>
  <c r="I1162" i="1"/>
  <c r="H1162" i="1"/>
  <c r="AI1162" i="1"/>
  <c r="BI1162" i="1"/>
  <c r="BM1162" i="1"/>
  <c r="BW1162" i="1"/>
  <c r="BX1162" i="1"/>
  <c r="BY1162" i="1"/>
  <c r="CG1162" i="1"/>
  <c r="CF1162" i="1"/>
  <c r="BL1162" i="1"/>
  <c r="BT1162" i="1"/>
  <c r="BU1162" i="1"/>
  <c r="BV1162" i="1"/>
  <c r="CE1162" i="1"/>
  <c r="CD1162" i="1"/>
  <c r="BK1162" i="1"/>
  <c r="BQ1162" i="1"/>
  <c r="BR1162" i="1"/>
  <c r="BS1162" i="1"/>
  <c r="CC1162" i="1"/>
  <c r="CB1162" i="1"/>
  <c r="BJ1162" i="1"/>
  <c r="BN1162" i="1"/>
  <c r="BO1162" i="1"/>
  <c r="BP1162" i="1"/>
  <c r="CA1162" i="1"/>
  <c r="BZ1162" i="1"/>
  <c r="AY1162" i="1"/>
  <c r="AX1162" i="1"/>
  <c r="U1162" i="1"/>
  <c r="AW1162" i="1"/>
  <c r="AV1162" i="1"/>
  <c r="AU1162" i="1"/>
  <c r="AR1162" i="1"/>
  <c r="AH1162" i="1"/>
  <c r="AG1162" i="1"/>
  <c r="AF1162" i="1"/>
  <c r="AE1162" i="1"/>
  <c r="V1162" i="1"/>
  <c r="K1162" i="1"/>
  <c r="J1162" i="1"/>
  <c r="I1161" i="1"/>
  <c r="H1161" i="1"/>
  <c r="AI1161" i="1"/>
  <c r="BI1161" i="1"/>
  <c r="BM1161" i="1"/>
  <c r="BW1161" i="1"/>
  <c r="BX1161" i="1"/>
  <c r="BY1161" i="1"/>
  <c r="CG1161" i="1"/>
  <c r="CF1161" i="1"/>
  <c r="BL1161" i="1"/>
  <c r="BT1161" i="1"/>
  <c r="BU1161" i="1"/>
  <c r="BV1161" i="1"/>
  <c r="CE1161" i="1"/>
  <c r="CD1161" i="1"/>
  <c r="BK1161" i="1"/>
  <c r="BQ1161" i="1"/>
  <c r="BR1161" i="1"/>
  <c r="BS1161" i="1"/>
  <c r="CC1161" i="1"/>
  <c r="CB1161" i="1"/>
  <c r="BJ1161" i="1"/>
  <c r="BN1161" i="1"/>
  <c r="BO1161" i="1"/>
  <c r="BP1161" i="1"/>
  <c r="CA1161" i="1"/>
  <c r="BZ1161" i="1"/>
  <c r="AY1161" i="1"/>
  <c r="AX1161" i="1"/>
  <c r="U1161" i="1"/>
  <c r="AW1161" i="1"/>
  <c r="AV1161" i="1"/>
  <c r="AU1161" i="1"/>
  <c r="AR1161" i="1"/>
  <c r="AH1161" i="1"/>
  <c r="AG1161" i="1"/>
  <c r="AF1161" i="1"/>
  <c r="AE1161" i="1"/>
  <c r="V1161" i="1"/>
  <c r="K1161" i="1"/>
  <c r="J1161" i="1"/>
  <c r="I1160" i="1"/>
  <c r="H1160" i="1"/>
  <c r="AI1160" i="1"/>
  <c r="BI1160" i="1"/>
  <c r="BM1160" i="1"/>
  <c r="BW1160" i="1"/>
  <c r="BX1160" i="1"/>
  <c r="BY1160" i="1"/>
  <c r="CG1160" i="1"/>
  <c r="CF1160" i="1"/>
  <c r="BL1160" i="1"/>
  <c r="BT1160" i="1"/>
  <c r="BU1160" i="1"/>
  <c r="BV1160" i="1"/>
  <c r="CE1160" i="1"/>
  <c r="CD1160" i="1"/>
  <c r="BK1160" i="1"/>
  <c r="BQ1160" i="1"/>
  <c r="BR1160" i="1"/>
  <c r="BS1160" i="1"/>
  <c r="CC1160" i="1"/>
  <c r="CB1160" i="1"/>
  <c r="BJ1160" i="1"/>
  <c r="BN1160" i="1"/>
  <c r="BO1160" i="1"/>
  <c r="BP1160" i="1"/>
  <c r="CA1160" i="1"/>
  <c r="BZ1160" i="1"/>
  <c r="AY1160" i="1"/>
  <c r="AX1160" i="1"/>
  <c r="U1160" i="1"/>
  <c r="AW1160" i="1"/>
  <c r="AV1160" i="1"/>
  <c r="AU1160" i="1"/>
  <c r="AR1160" i="1"/>
  <c r="AH1160" i="1"/>
  <c r="AG1160" i="1"/>
  <c r="AF1160" i="1"/>
  <c r="AE1160" i="1"/>
  <c r="V1160" i="1"/>
  <c r="K1160" i="1"/>
  <c r="J1160" i="1"/>
  <c r="I1159" i="1"/>
  <c r="H1159" i="1"/>
  <c r="AI1159" i="1"/>
  <c r="BI1159" i="1"/>
  <c r="BM1159" i="1"/>
  <c r="BW1159" i="1"/>
  <c r="BX1159" i="1"/>
  <c r="BY1159" i="1"/>
  <c r="CG1159" i="1"/>
  <c r="CF1159" i="1"/>
  <c r="BL1159" i="1"/>
  <c r="BT1159" i="1"/>
  <c r="BU1159" i="1"/>
  <c r="BV1159" i="1"/>
  <c r="CE1159" i="1"/>
  <c r="CD1159" i="1"/>
  <c r="BK1159" i="1"/>
  <c r="BQ1159" i="1"/>
  <c r="BR1159" i="1"/>
  <c r="BS1159" i="1"/>
  <c r="CC1159" i="1"/>
  <c r="CB1159" i="1"/>
  <c r="BJ1159" i="1"/>
  <c r="BN1159" i="1"/>
  <c r="BO1159" i="1"/>
  <c r="BP1159" i="1"/>
  <c r="CA1159" i="1"/>
  <c r="BZ1159" i="1"/>
  <c r="AY1159" i="1"/>
  <c r="AX1159" i="1"/>
  <c r="U1159" i="1"/>
  <c r="AW1159" i="1"/>
  <c r="AV1159" i="1"/>
  <c r="AU1159" i="1"/>
  <c r="AR1159" i="1"/>
  <c r="AH1159" i="1"/>
  <c r="AG1159" i="1"/>
  <c r="AF1159" i="1"/>
  <c r="AE1159" i="1"/>
  <c r="V1159" i="1"/>
  <c r="K1159" i="1"/>
  <c r="J1159" i="1"/>
  <c r="I1158" i="1"/>
  <c r="H1158" i="1"/>
  <c r="AI1158" i="1"/>
  <c r="BI1158" i="1"/>
  <c r="BM1158" i="1"/>
  <c r="BW1158" i="1"/>
  <c r="BX1158" i="1"/>
  <c r="BY1158" i="1"/>
  <c r="CG1158" i="1"/>
  <c r="CF1158" i="1"/>
  <c r="BL1158" i="1"/>
  <c r="BT1158" i="1"/>
  <c r="BU1158" i="1"/>
  <c r="BV1158" i="1"/>
  <c r="CE1158" i="1"/>
  <c r="CD1158" i="1"/>
  <c r="BK1158" i="1"/>
  <c r="BQ1158" i="1"/>
  <c r="BR1158" i="1"/>
  <c r="BS1158" i="1"/>
  <c r="CC1158" i="1"/>
  <c r="CB1158" i="1"/>
  <c r="BJ1158" i="1"/>
  <c r="BN1158" i="1"/>
  <c r="BO1158" i="1"/>
  <c r="BP1158" i="1"/>
  <c r="CA1158" i="1"/>
  <c r="BZ1158" i="1"/>
  <c r="AY1158" i="1"/>
  <c r="AX1158" i="1"/>
  <c r="U1158" i="1"/>
  <c r="AW1158" i="1"/>
  <c r="AV1158" i="1"/>
  <c r="AU1158" i="1"/>
  <c r="AR1158" i="1"/>
  <c r="AH1158" i="1"/>
  <c r="AG1158" i="1"/>
  <c r="AF1158" i="1"/>
  <c r="AE1158" i="1"/>
  <c r="V1158" i="1"/>
  <c r="K1158" i="1"/>
  <c r="J1158" i="1"/>
  <c r="I1157" i="1"/>
  <c r="H1157" i="1"/>
  <c r="AI1157" i="1"/>
  <c r="BI1157" i="1"/>
  <c r="BM1157" i="1"/>
  <c r="BW1157" i="1"/>
  <c r="BX1157" i="1"/>
  <c r="BY1157" i="1"/>
  <c r="CG1157" i="1"/>
  <c r="CF1157" i="1"/>
  <c r="BL1157" i="1"/>
  <c r="BT1157" i="1"/>
  <c r="BU1157" i="1"/>
  <c r="BV1157" i="1"/>
  <c r="CE1157" i="1"/>
  <c r="CD1157" i="1"/>
  <c r="BK1157" i="1"/>
  <c r="BQ1157" i="1"/>
  <c r="BR1157" i="1"/>
  <c r="BS1157" i="1"/>
  <c r="CC1157" i="1"/>
  <c r="CB1157" i="1"/>
  <c r="BJ1157" i="1"/>
  <c r="BN1157" i="1"/>
  <c r="BO1157" i="1"/>
  <c r="BP1157" i="1"/>
  <c r="CA1157" i="1"/>
  <c r="BZ1157" i="1"/>
  <c r="AY1157" i="1"/>
  <c r="AX1157" i="1"/>
  <c r="U1157" i="1"/>
  <c r="AW1157" i="1"/>
  <c r="AV1157" i="1"/>
  <c r="AU1157" i="1"/>
  <c r="AR1157" i="1"/>
  <c r="AH1157" i="1"/>
  <c r="AG1157" i="1"/>
  <c r="AF1157" i="1"/>
  <c r="AE1157" i="1"/>
  <c r="V1157" i="1"/>
  <c r="K1157" i="1"/>
  <c r="J1157" i="1"/>
  <c r="I1156" i="1"/>
  <c r="H1156" i="1"/>
  <c r="AI1156" i="1"/>
  <c r="BI1156" i="1"/>
  <c r="BM1156" i="1"/>
  <c r="BW1156" i="1"/>
  <c r="BX1156" i="1"/>
  <c r="BY1156" i="1"/>
  <c r="CG1156" i="1"/>
  <c r="CF1156" i="1"/>
  <c r="BL1156" i="1"/>
  <c r="BT1156" i="1"/>
  <c r="BU1156" i="1"/>
  <c r="BV1156" i="1"/>
  <c r="CE1156" i="1"/>
  <c r="CD1156" i="1"/>
  <c r="BK1156" i="1"/>
  <c r="BQ1156" i="1"/>
  <c r="BR1156" i="1"/>
  <c r="BS1156" i="1"/>
  <c r="CC1156" i="1"/>
  <c r="CB1156" i="1"/>
  <c r="BJ1156" i="1"/>
  <c r="BN1156" i="1"/>
  <c r="BO1156" i="1"/>
  <c r="BP1156" i="1"/>
  <c r="CA1156" i="1"/>
  <c r="BZ1156" i="1"/>
  <c r="AY1156" i="1"/>
  <c r="AX1156" i="1"/>
  <c r="U1156" i="1"/>
  <c r="AW1156" i="1"/>
  <c r="AV1156" i="1"/>
  <c r="AU1156" i="1"/>
  <c r="AR1156" i="1"/>
  <c r="AH1156" i="1"/>
  <c r="AG1156" i="1"/>
  <c r="AF1156" i="1"/>
  <c r="AE1156" i="1"/>
  <c r="V1156" i="1"/>
  <c r="K1156" i="1"/>
  <c r="J1156" i="1"/>
  <c r="I1155" i="1"/>
  <c r="H1155" i="1"/>
  <c r="AI1155" i="1"/>
  <c r="BI1155" i="1"/>
  <c r="BM1155" i="1"/>
  <c r="BW1155" i="1"/>
  <c r="BX1155" i="1"/>
  <c r="BY1155" i="1"/>
  <c r="CG1155" i="1"/>
  <c r="CF1155" i="1"/>
  <c r="BL1155" i="1"/>
  <c r="BT1155" i="1"/>
  <c r="BU1155" i="1"/>
  <c r="BV1155" i="1"/>
  <c r="CE1155" i="1"/>
  <c r="CD1155" i="1"/>
  <c r="BK1155" i="1"/>
  <c r="BQ1155" i="1"/>
  <c r="BR1155" i="1"/>
  <c r="BS1155" i="1"/>
  <c r="CC1155" i="1"/>
  <c r="CB1155" i="1"/>
  <c r="BJ1155" i="1"/>
  <c r="BN1155" i="1"/>
  <c r="BO1155" i="1"/>
  <c r="BP1155" i="1"/>
  <c r="CA1155" i="1"/>
  <c r="BZ1155" i="1"/>
  <c r="AY1155" i="1"/>
  <c r="AX1155" i="1"/>
  <c r="U1155" i="1"/>
  <c r="AW1155" i="1"/>
  <c r="AV1155" i="1"/>
  <c r="AU1155" i="1"/>
  <c r="AR1155" i="1"/>
  <c r="AH1155" i="1"/>
  <c r="AG1155" i="1"/>
  <c r="AF1155" i="1"/>
  <c r="AE1155" i="1"/>
  <c r="V1155" i="1"/>
  <c r="K1155" i="1"/>
  <c r="J1155" i="1"/>
  <c r="I1154" i="1"/>
  <c r="H1154" i="1"/>
  <c r="AI1154" i="1"/>
  <c r="BI1154" i="1"/>
  <c r="BM1154" i="1"/>
  <c r="BW1154" i="1"/>
  <c r="BX1154" i="1"/>
  <c r="BY1154" i="1"/>
  <c r="CG1154" i="1"/>
  <c r="CF1154" i="1"/>
  <c r="BL1154" i="1"/>
  <c r="BT1154" i="1"/>
  <c r="BU1154" i="1"/>
  <c r="BV1154" i="1"/>
  <c r="CE1154" i="1"/>
  <c r="CD1154" i="1"/>
  <c r="BK1154" i="1"/>
  <c r="BQ1154" i="1"/>
  <c r="BR1154" i="1"/>
  <c r="BS1154" i="1"/>
  <c r="CC1154" i="1"/>
  <c r="CB1154" i="1"/>
  <c r="BJ1154" i="1"/>
  <c r="BN1154" i="1"/>
  <c r="BO1154" i="1"/>
  <c r="BP1154" i="1"/>
  <c r="CA1154" i="1"/>
  <c r="BZ1154" i="1"/>
  <c r="AY1154" i="1"/>
  <c r="AX1154" i="1"/>
  <c r="U1154" i="1"/>
  <c r="AW1154" i="1"/>
  <c r="AV1154" i="1"/>
  <c r="AU1154" i="1"/>
  <c r="AR1154" i="1"/>
  <c r="AH1154" i="1"/>
  <c r="AG1154" i="1"/>
  <c r="AF1154" i="1"/>
  <c r="AE1154" i="1"/>
  <c r="V1154" i="1"/>
  <c r="K1154" i="1"/>
  <c r="J1154" i="1"/>
  <c r="I1153" i="1"/>
  <c r="H1153" i="1"/>
  <c r="AI1153" i="1"/>
  <c r="BI1153" i="1"/>
  <c r="BM1153" i="1"/>
  <c r="BW1153" i="1"/>
  <c r="BX1153" i="1"/>
  <c r="BY1153" i="1"/>
  <c r="CG1153" i="1"/>
  <c r="CF1153" i="1"/>
  <c r="BL1153" i="1"/>
  <c r="BT1153" i="1"/>
  <c r="BU1153" i="1"/>
  <c r="BV1153" i="1"/>
  <c r="CE1153" i="1"/>
  <c r="CD1153" i="1"/>
  <c r="BK1153" i="1"/>
  <c r="BQ1153" i="1"/>
  <c r="BR1153" i="1"/>
  <c r="BS1153" i="1"/>
  <c r="CC1153" i="1"/>
  <c r="CB1153" i="1"/>
  <c r="BJ1153" i="1"/>
  <c r="BN1153" i="1"/>
  <c r="BO1153" i="1"/>
  <c r="BP1153" i="1"/>
  <c r="CA1153" i="1"/>
  <c r="BZ1153" i="1"/>
  <c r="AY1153" i="1"/>
  <c r="AX1153" i="1"/>
  <c r="U1153" i="1"/>
  <c r="AW1153" i="1"/>
  <c r="AV1153" i="1"/>
  <c r="AU1153" i="1"/>
  <c r="AR1153" i="1"/>
  <c r="AH1153" i="1"/>
  <c r="AG1153" i="1"/>
  <c r="AF1153" i="1"/>
  <c r="AE1153" i="1"/>
  <c r="V1153" i="1"/>
  <c r="K1153" i="1"/>
  <c r="J1153" i="1"/>
  <c r="I1152" i="1"/>
  <c r="H1152" i="1"/>
  <c r="AI1152" i="1"/>
  <c r="BI1152" i="1"/>
  <c r="BM1152" i="1"/>
  <c r="BW1152" i="1"/>
  <c r="BX1152" i="1"/>
  <c r="BY1152" i="1"/>
  <c r="CG1152" i="1"/>
  <c r="CF1152" i="1"/>
  <c r="BL1152" i="1"/>
  <c r="BT1152" i="1"/>
  <c r="BU1152" i="1"/>
  <c r="BV1152" i="1"/>
  <c r="CE1152" i="1"/>
  <c r="CD1152" i="1"/>
  <c r="BK1152" i="1"/>
  <c r="BQ1152" i="1"/>
  <c r="BR1152" i="1"/>
  <c r="BS1152" i="1"/>
  <c r="CC1152" i="1"/>
  <c r="CB1152" i="1"/>
  <c r="BJ1152" i="1"/>
  <c r="BN1152" i="1"/>
  <c r="BO1152" i="1"/>
  <c r="BP1152" i="1"/>
  <c r="CA1152" i="1"/>
  <c r="BZ1152" i="1"/>
  <c r="AY1152" i="1"/>
  <c r="AX1152" i="1"/>
  <c r="U1152" i="1"/>
  <c r="AW1152" i="1"/>
  <c r="AV1152" i="1"/>
  <c r="AU1152" i="1"/>
  <c r="AR1152" i="1"/>
  <c r="AH1152" i="1"/>
  <c r="AG1152" i="1"/>
  <c r="AF1152" i="1"/>
  <c r="AE1152" i="1"/>
  <c r="V1152" i="1"/>
  <c r="K1152" i="1"/>
  <c r="J1152" i="1"/>
  <c r="I1151" i="1"/>
  <c r="H1151" i="1"/>
  <c r="AI1151" i="1"/>
  <c r="BI1151" i="1"/>
  <c r="BM1151" i="1"/>
  <c r="BW1151" i="1"/>
  <c r="BX1151" i="1"/>
  <c r="BY1151" i="1"/>
  <c r="CG1151" i="1"/>
  <c r="CF1151" i="1"/>
  <c r="BL1151" i="1"/>
  <c r="BT1151" i="1"/>
  <c r="BU1151" i="1"/>
  <c r="BV1151" i="1"/>
  <c r="CE1151" i="1"/>
  <c r="CD1151" i="1"/>
  <c r="BK1151" i="1"/>
  <c r="BQ1151" i="1"/>
  <c r="BR1151" i="1"/>
  <c r="BS1151" i="1"/>
  <c r="CC1151" i="1"/>
  <c r="CB1151" i="1"/>
  <c r="BJ1151" i="1"/>
  <c r="BN1151" i="1"/>
  <c r="BO1151" i="1"/>
  <c r="BP1151" i="1"/>
  <c r="CA1151" i="1"/>
  <c r="BZ1151" i="1"/>
  <c r="AY1151" i="1"/>
  <c r="AX1151" i="1"/>
  <c r="U1151" i="1"/>
  <c r="AW1151" i="1"/>
  <c r="AV1151" i="1"/>
  <c r="AU1151" i="1"/>
  <c r="AR1151" i="1"/>
  <c r="AH1151" i="1"/>
  <c r="AG1151" i="1"/>
  <c r="AF1151" i="1"/>
  <c r="AE1151" i="1"/>
  <c r="V1151" i="1"/>
  <c r="K1151" i="1"/>
  <c r="J1151" i="1"/>
  <c r="AY1150" i="1"/>
  <c r="AX1150" i="1"/>
  <c r="U1150" i="1"/>
  <c r="AW1150" i="1"/>
  <c r="AV1150" i="1"/>
  <c r="AU1150" i="1"/>
  <c r="AR1150" i="1"/>
  <c r="AG1150" i="1"/>
  <c r="AF1150" i="1"/>
  <c r="AE1150" i="1"/>
  <c r="V1150" i="1"/>
  <c r="K1150" i="1"/>
  <c r="J1150" i="1"/>
  <c r="I1149" i="1"/>
  <c r="H1149" i="1"/>
  <c r="AI1149" i="1"/>
  <c r="BI1149" i="1"/>
  <c r="BM1149" i="1"/>
  <c r="BW1149" i="1"/>
  <c r="BX1149" i="1"/>
  <c r="BY1149" i="1"/>
  <c r="CG1149" i="1"/>
  <c r="CF1149" i="1"/>
  <c r="BL1149" i="1"/>
  <c r="BT1149" i="1"/>
  <c r="BU1149" i="1"/>
  <c r="BV1149" i="1"/>
  <c r="CE1149" i="1"/>
  <c r="CD1149" i="1"/>
  <c r="BK1149" i="1"/>
  <c r="BQ1149" i="1"/>
  <c r="BR1149" i="1"/>
  <c r="BS1149" i="1"/>
  <c r="CC1149" i="1"/>
  <c r="CB1149" i="1"/>
  <c r="BJ1149" i="1"/>
  <c r="BN1149" i="1"/>
  <c r="BO1149" i="1"/>
  <c r="BP1149" i="1"/>
  <c r="CA1149" i="1"/>
  <c r="BZ1149" i="1"/>
  <c r="AY1149" i="1"/>
  <c r="AX1149" i="1"/>
  <c r="U1149" i="1"/>
  <c r="V1149" i="1"/>
  <c r="AW1149" i="1"/>
  <c r="AV1149" i="1"/>
  <c r="AU1149" i="1"/>
  <c r="AR1149" i="1"/>
  <c r="AH1149" i="1"/>
  <c r="AG1149" i="1"/>
  <c r="AF1149" i="1"/>
  <c r="AE1149" i="1"/>
  <c r="K1149" i="1"/>
  <c r="J1149" i="1"/>
  <c r="I1148" i="1"/>
  <c r="H1148" i="1"/>
  <c r="AI1148" i="1"/>
  <c r="BI1148" i="1"/>
  <c r="BM1148" i="1"/>
  <c r="BW1148" i="1"/>
  <c r="BX1148" i="1"/>
  <c r="BY1148" i="1"/>
  <c r="CG1148" i="1"/>
  <c r="CF1148" i="1"/>
  <c r="BL1148" i="1"/>
  <c r="BT1148" i="1"/>
  <c r="BU1148" i="1"/>
  <c r="BV1148" i="1"/>
  <c r="CE1148" i="1"/>
  <c r="CD1148" i="1"/>
  <c r="BK1148" i="1"/>
  <c r="BQ1148" i="1"/>
  <c r="BR1148" i="1"/>
  <c r="BS1148" i="1"/>
  <c r="CC1148" i="1"/>
  <c r="CB1148" i="1"/>
  <c r="BJ1148" i="1"/>
  <c r="BN1148" i="1"/>
  <c r="BO1148" i="1"/>
  <c r="BP1148" i="1"/>
  <c r="CA1148" i="1"/>
  <c r="BZ1148" i="1"/>
  <c r="AY1148" i="1"/>
  <c r="AX1148" i="1"/>
  <c r="U1148" i="1"/>
  <c r="V1148" i="1"/>
  <c r="AW1148" i="1"/>
  <c r="AV1148" i="1"/>
  <c r="AU1148" i="1"/>
  <c r="AR1148" i="1"/>
  <c r="AH1148" i="1"/>
  <c r="AG1148" i="1"/>
  <c r="AF1148" i="1"/>
  <c r="AE1148" i="1"/>
  <c r="K1148" i="1"/>
  <c r="J1148" i="1"/>
  <c r="I1147" i="1"/>
  <c r="H1147" i="1"/>
  <c r="AI1147" i="1"/>
  <c r="BI1147" i="1"/>
  <c r="BM1147" i="1"/>
  <c r="BW1147" i="1"/>
  <c r="BX1147" i="1"/>
  <c r="BY1147" i="1"/>
  <c r="CG1147" i="1"/>
  <c r="CF1147" i="1"/>
  <c r="BL1147" i="1"/>
  <c r="BT1147" i="1"/>
  <c r="BU1147" i="1"/>
  <c r="BV1147" i="1"/>
  <c r="CE1147" i="1"/>
  <c r="CD1147" i="1"/>
  <c r="BK1147" i="1"/>
  <c r="BQ1147" i="1"/>
  <c r="BR1147" i="1"/>
  <c r="BS1147" i="1"/>
  <c r="CC1147" i="1"/>
  <c r="CB1147" i="1"/>
  <c r="BJ1147" i="1"/>
  <c r="BN1147" i="1"/>
  <c r="BO1147" i="1"/>
  <c r="BP1147" i="1"/>
  <c r="CA1147" i="1"/>
  <c r="BZ1147" i="1"/>
  <c r="AY1147" i="1"/>
  <c r="AX1147" i="1"/>
  <c r="U1147" i="1"/>
  <c r="AW1147" i="1"/>
  <c r="AV1147" i="1"/>
  <c r="AU1147" i="1"/>
  <c r="AR1147" i="1"/>
  <c r="AH1147" i="1"/>
  <c r="AG1147" i="1"/>
  <c r="AF1147" i="1"/>
  <c r="AE1147" i="1"/>
  <c r="V1147" i="1"/>
  <c r="K1147" i="1"/>
  <c r="J1147" i="1"/>
  <c r="I1146" i="1"/>
  <c r="H1146" i="1"/>
  <c r="AI1146" i="1"/>
  <c r="BI1146" i="1"/>
  <c r="BM1146" i="1"/>
  <c r="BW1146" i="1"/>
  <c r="BX1146" i="1"/>
  <c r="BY1146" i="1"/>
  <c r="CG1146" i="1"/>
  <c r="CF1146" i="1"/>
  <c r="BL1146" i="1"/>
  <c r="BT1146" i="1"/>
  <c r="BU1146" i="1"/>
  <c r="BV1146" i="1"/>
  <c r="CE1146" i="1"/>
  <c r="CD1146" i="1"/>
  <c r="BK1146" i="1"/>
  <c r="BQ1146" i="1"/>
  <c r="BR1146" i="1"/>
  <c r="BS1146" i="1"/>
  <c r="CC1146" i="1"/>
  <c r="CB1146" i="1"/>
  <c r="BJ1146" i="1"/>
  <c r="BN1146" i="1"/>
  <c r="BO1146" i="1"/>
  <c r="BP1146" i="1"/>
  <c r="CA1146" i="1"/>
  <c r="BZ1146" i="1"/>
  <c r="AY1146" i="1"/>
  <c r="AX1146" i="1"/>
  <c r="U1146" i="1"/>
  <c r="AW1146" i="1"/>
  <c r="AV1146" i="1"/>
  <c r="AU1146" i="1"/>
  <c r="AR1146" i="1"/>
  <c r="AH1146" i="1"/>
  <c r="AG1146" i="1"/>
  <c r="AF1146" i="1"/>
  <c r="AE1146" i="1"/>
  <c r="V1146" i="1"/>
  <c r="K1146" i="1"/>
  <c r="J1146" i="1"/>
  <c r="I1145" i="1"/>
  <c r="H1145" i="1"/>
  <c r="AI1145" i="1"/>
  <c r="BI1145" i="1"/>
  <c r="BM1145" i="1"/>
  <c r="BW1145" i="1"/>
  <c r="BX1145" i="1"/>
  <c r="BY1145" i="1"/>
  <c r="CG1145" i="1"/>
  <c r="CF1145" i="1"/>
  <c r="BL1145" i="1"/>
  <c r="BT1145" i="1"/>
  <c r="BU1145" i="1"/>
  <c r="BV1145" i="1"/>
  <c r="CE1145" i="1"/>
  <c r="CD1145" i="1"/>
  <c r="BK1145" i="1"/>
  <c r="BQ1145" i="1"/>
  <c r="BR1145" i="1"/>
  <c r="BS1145" i="1"/>
  <c r="CC1145" i="1"/>
  <c r="CB1145" i="1"/>
  <c r="BJ1145" i="1"/>
  <c r="BN1145" i="1"/>
  <c r="BO1145" i="1"/>
  <c r="BP1145" i="1"/>
  <c r="CA1145" i="1"/>
  <c r="BZ1145" i="1"/>
  <c r="AY1145" i="1"/>
  <c r="AX1145" i="1"/>
  <c r="U1145" i="1"/>
  <c r="AW1145" i="1"/>
  <c r="AV1145" i="1"/>
  <c r="AU1145" i="1"/>
  <c r="AR1145" i="1"/>
  <c r="AH1145" i="1"/>
  <c r="AG1145" i="1"/>
  <c r="AF1145" i="1"/>
  <c r="AE1145" i="1"/>
  <c r="V1145" i="1"/>
  <c r="K1145" i="1"/>
  <c r="J1145" i="1"/>
  <c r="AY1144" i="1"/>
  <c r="AX1144" i="1"/>
  <c r="U1144" i="1"/>
  <c r="AW1144" i="1"/>
  <c r="AV1144" i="1"/>
  <c r="AU1144" i="1"/>
  <c r="AR1144" i="1"/>
  <c r="AG1144" i="1"/>
  <c r="AF1144" i="1"/>
  <c r="AE1144" i="1"/>
  <c r="V1144" i="1"/>
  <c r="K1144" i="1"/>
  <c r="J1144" i="1"/>
  <c r="G1143" i="1"/>
  <c r="I1143" i="1"/>
  <c r="H1143" i="1"/>
  <c r="AI1143" i="1"/>
  <c r="BI1143" i="1"/>
  <c r="BM1143" i="1"/>
  <c r="BW1143" i="1"/>
  <c r="BX1143" i="1"/>
  <c r="BY1143" i="1"/>
  <c r="CG1143" i="1"/>
  <c r="CF1143" i="1"/>
  <c r="BL1143" i="1"/>
  <c r="BT1143" i="1"/>
  <c r="BU1143" i="1"/>
  <c r="BV1143" i="1"/>
  <c r="CE1143" i="1"/>
  <c r="CD1143" i="1"/>
  <c r="BK1143" i="1"/>
  <c r="BQ1143" i="1"/>
  <c r="BR1143" i="1"/>
  <c r="BS1143" i="1"/>
  <c r="CC1143" i="1"/>
  <c r="CB1143" i="1"/>
  <c r="BJ1143" i="1"/>
  <c r="BN1143" i="1"/>
  <c r="BO1143" i="1"/>
  <c r="BP1143" i="1"/>
  <c r="CA1143" i="1"/>
  <c r="BZ1143" i="1"/>
  <c r="AY1143" i="1"/>
  <c r="AX1143" i="1"/>
  <c r="U1143" i="1"/>
  <c r="AW1143" i="1"/>
  <c r="AV1143" i="1"/>
  <c r="AU1143" i="1"/>
  <c r="AR1143" i="1"/>
  <c r="AH1143" i="1"/>
  <c r="AG1143" i="1"/>
  <c r="AF1143" i="1"/>
  <c r="AE1143" i="1"/>
  <c r="V1143" i="1"/>
  <c r="K1143" i="1"/>
  <c r="J1143" i="1"/>
  <c r="I1142" i="1"/>
  <c r="H1142" i="1"/>
  <c r="AI1142" i="1"/>
  <c r="BI1142" i="1"/>
  <c r="BM1142" i="1"/>
  <c r="BW1142" i="1"/>
  <c r="BX1142" i="1"/>
  <c r="BY1142" i="1"/>
  <c r="CG1142" i="1"/>
  <c r="CF1142" i="1"/>
  <c r="BL1142" i="1"/>
  <c r="BT1142" i="1"/>
  <c r="BU1142" i="1"/>
  <c r="BV1142" i="1"/>
  <c r="CE1142" i="1"/>
  <c r="CD1142" i="1"/>
  <c r="BK1142" i="1"/>
  <c r="BQ1142" i="1"/>
  <c r="BR1142" i="1"/>
  <c r="BS1142" i="1"/>
  <c r="CC1142" i="1"/>
  <c r="CB1142" i="1"/>
  <c r="BJ1142" i="1"/>
  <c r="BN1142" i="1"/>
  <c r="BO1142" i="1"/>
  <c r="BP1142" i="1"/>
  <c r="CA1142" i="1"/>
  <c r="BZ1142" i="1"/>
  <c r="AY1142" i="1"/>
  <c r="AX1142" i="1"/>
  <c r="U1142" i="1"/>
  <c r="AW1142" i="1"/>
  <c r="AV1142" i="1"/>
  <c r="AU1142" i="1"/>
  <c r="AR1142" i="1"/>
  <c r="AG1142" i="1"/>
  <c r="AF1142" i="1"/>
  <c r="AE1142" i="1"/>
  <c r="V1142" i="1"/>
  <c r="K1142" i="1"/>
  <c r="J1142" i="1"/>
  <c r="AY1141" i="1"/>
  <c r="AX1141" i="1"/>
  <c r="U1141" i="1"/>
  <c r="AW1141" i="1"/>
  <c r="AV1141" i="1"/>
  <c r="AU1141" i="1"/>
  <c r="AR1141" i="1"/>
  <c r="AG1141" i="1"/>
  <c r="AF1141" i="1"/>
  <c r="AE1141" i="1"/>
  <c r="V1141" i="1"/>
  <c r="K1141" i="1"/>
  <c r="J1141" i="1"/>
  <c r="I1140" i="1"/>
  <c r="H1140" i="1"/>
  <c r="AI1140" i="1"/>
  <c r="BI1140" i="1"/>
  <c r="BM1140" i="1"/>
  <c r="BW1140" i="1"/>
  <c r="BX1140" i="1"/>
  <c r="BY1140" i="1"/>
  <c r="CG1140" i="1"/>
  <c r="CF1140" i="1"/>
  <c r="BL1140" i="1"/>
  <c r="BT1140" i="1"/>
  <c r="BU1140" i="1"/>
  <c r="BV1140" i="1"/>
  <c r="CE1140" i="1"/>
  <c r="CD1140" i="1"/>
  <c r="BK1140" i="1"/>
  <c r="BQ1140" i="1"/>
  <c r="BR1140" i="1"/>
  <c r="BS1140" i="1"/>
  <c r="CC1140" i="1"/>
  <c r="CB1140" i="1"/>
  <c r="BJ1140" i="1"/>
  <c r="BN1140" i="1"/>
  <c r="BO1140" i="1"/>
  <c r="BP1140" i="1"/>
  <c r="CA1140" i="1"/>
  <c r="BZ1140" i="1"/>
  <c r="AY1140" i="1"/>
  <c r="AX1140" i="1"/>
  <c r="U1140" i="1"/>
  <c r="AW1140" i="1"/>
  <c r="AV1140" i="1"/>
  <c r="AU1140" i="1"/>
  <c r="AR1140" i="1"/>
  <c r="AH1140" i="1"/>
  <c r="AG1140" i="1"/>
  <c r="AF1140" i="1"/>
  <c r="AE1140" i="1"/>
  <c r="V1140" i="1"/>
  <c r="K1140" i="1"/>
  <c r="J1140" i="1"/>
  <c r="AY1139" i="1"/>
  <c r="AX1139" i="1"/>
  <c r="U1139" i="1"/>
  <c r="AW1139" i="1"/>
  <c r="AV1139" i="1"/>
  <c r="AU1139" i="1"/>
  <c r="AR1139" i="1"/>
  <c r="AG1139" i="1"/>
  <c r="AF1139" i="1"/>
  <c r="AE1139" i="1"/>
  <c r="V1139" i="1"/>
  <c r="K1139" i="1"/>
  <c r="J1139" i="1"/>
  <c r="I1138" i="1"/>
  <c r="H1138" i="1"/>
  <c r="AI1138" i="1"/>
  <c r="BI1138" i="1"/>
  <c r="BM1138" i="1"/>
  <c r="BW1138" i="1"/>
  <c r="BX1138" i="1"/>
  <c r="BY1138" i="1"/>
  <c r="CG1138" i="1"/>
  <c r="CF1138" i="1"/>
  <c r="BL1138" i="1"/>
  <c r="BT1138" i="1"/>
  <c r="BU1138" i="1"/>
  <c r="BV1138" i="1"/>
  <c r="CE1138" i="1"/>
  <c r="CD1138" i="1"/>
  <c r="BK1138" i="1"/>
  <c r="BQ1138" i="1"/>
  <c r="BR1138" i="1"/>
  <c r="BS1138" i="1"/>
  <c r="CC1138" i="1"/>
  <c r="CB1138" i="1"/>
  <c r="BJ1138" i="1"/>
  <c r="BN1138" i="1"/>
  <c r="BO1138" i="1"/>
  <c r="BP1138" i="1"/>
  <c r="CA1138" i="1"/>
  <c r="BZ1138" i="1"/>
  <c r="AY1138" i="1"/>
  <c r="AX1138" i="1"/>
  <c r="U1138" i="1"/>
  <c r="V1138" i="1"/>
  <c r="AW1138" i="1"/>
  <c r="AV1138" i="1"/>
  <c r="AU1138" i="1"/>
  <c r="AR1138" i="1"/>
  <c r="AH1138" i="1"/>
  <c r="AG1138" i="1"/>
  <c r="AF1138" i="1"/>
  <c r="AE1138" i="1"/>
  <c r="K1138" i="1"/>
  <c r="J1138" i="1"/>
  <c r="I1137" i="1"/>
  <c r="H1137" i="1"/>
  <c r="AI1137" i="1"/>
  <c r="BI1137" i="1"/>
  <c r="BM1137" i="1"/>
  <c r="BW1137" i="1"/>
  <c r="BX1137" i="1"/>
  <c r="BY1137" i="1"/>
  <c r="CG1137" i="1"/>
  <c r="CF1137" i="1"/>
  <c r="BL1137" i="1"/>
  <c r="BT1137" i="1"/>
  <c r="BU1137" i="1"/>
  <c r="BV1137" i="1"/>
  <c r="CE1137" i="1"/>
  <c r="CD1137" i="1"/>
  <c r="BK1137" i="1"/>
  <c r="BQ1137" i="1"/>
  <c r="BR1137" i="1"/>
  <c r="BS1137" i="1"/>
  <c r="CC1137" i="1"/>
  <c r="CB1137" i="1"/>
  <c r="BJ1137" i="1"/>
  <c r="BN1137" i="1"/>
  <c r="BO1137" i="1"/>
  <c r="BP1137" i="1"/>
  <c r="CA1137" i="1"/>
  <c r="BZ1137" i="1"/>
  <c r="AY1137" i="1"/>
  <c r="AX1137" i="1"/>
  <c r="U1137" i="1"/>
  <c r="AW1137" i="1"/>
  <c r="AV1137" i="1"/>
  <c r="AU1137" i="1"/>
  <c r="AR1137" i="1"/>
  <c r="AH1137" i="1"/>
  <c r="AG1137" i="1"/>
  <c r="AF1137" i="1"/>
  <c r="AE1137" i="1"/>
  <c r="V1137" i="1"/>
  <c r="K1137" i="1"/>
  <c r="J1137" i="1"/>
  <c r="I1136" i="1"/>
  <c r="H1136" i="1"/>
  <c r="AI1136" i="1"/>
  <c r="BI1136" i="1"/>
  <c r="BM1136" i="1"/>
  <c r="BW1136" i="1"/>
  <c r="BX1136" i="1"/>
  <c r="BY1136" i="1"/>
  <c r="CG1136" i="1"/>
  <c r="CF1136" i="1"/>
  <c r="BL1136" i="1"/>
  <c r="BT1136" i="1"/>
  <c r="BU1136" i="1"/>
  <c r="BV1136" i="1"/>
  <c r="CE1136" i="1"/>
  <c r="CD1136" i="1"/>
  <c r="BK1136" i="1"/>
  <c r="BQ1136" i="1"/>
  <c r="BR1136" i="1"/>
  <c r="BS1136" i="1"/>
  <c r="CC1136" i="1"/>
  <c r="CB1136" i="1"/>
  <c r="BJ1136" i="1"/>
  <c r="BN1136" i="1"/>
  <c r="BO1136" i="1"/>
  <c r="BP1136" i="1"/>
  <c r="CA1136" i="1"/>
  <c r="BZ1136" i="1"/>
  <c r="AY1136" i="1"/>
  <c r="AX1136" i="1"/>
  <c r="U1136" i="1"/>
  <c r="AW1136" i="1"/>
  <c r="AV1136" i="1"/>
  <c r="AU1136" i="1"/>
  <c r="AR1136" i="1"/>
  <c r="AH1136" i="1"/>
  <c r="AG1136" i="1"/>
  <c r="AF1136" i="1"/>
  <c r="AE1136" i="1"/>
  <c r="V1136" i="1"/>
  <c r="K1136" i="1"/>
  <c r="J1136" i="1"/>
  <c r="I1135" i="1"/>
  <c r="H1135" i="1"/>
  <c r="AI1135" i="1"/>
  <c r="BI1135" i="1"/>
  <c r="BM1135" i="1"/>
  <c r="BW1135" i="1"/>
  <c r="BX1135" i="1"/>
  <c r="BY1135" i="1"/>
  <c r="CG1135" i="1"/>
  <c r="CF1135" i="1"/>
  <c r="BL1135" i="1"/>
  <c r="BT1135" i="1"/>
  <c r="BU1135" i="1"/>
  <c r="BV1135" i="1"/>
  <c r="CE1135" i="1"/>
  <c r="CD1135" i="1"/>
  <c r="BK1135" i="1"/>
  <c r="BQ1135" i="1"/>
  <c r="BR1135" i="1"/>
  <c r="BS1135" i="1"/>
  <c r="CC1135" i="1"/>
  <c r="CB1135" i="1"/>
  <c r="BJ1135" i="1"/>
  <c r="BN1135" i="1"/>
  <c r="BO1135" i="1"/>
  <c r="BP1135" i="1"/>
  <c r="CA1135" i="1"/>
  <c r="BZ1135" i="1"/>
  <c r="AY1135" i="1"/>
  <c r="AX1135" i="1"/>
  <c r="U1135" i="1"/>
  <c r="AW1135" i="1"/>
  <c r="AV1135" i="1"/>
  <c r="AU1135" i="1"/>
  <c r="AR1135" i="1"/>
  <c r="AH1135" i="1"/>
  <c r="AG1135" i="1"/>
  <c r="AF1135" i="1"/>
  <c r="AE1135" i="1"/>
  <c r="V1135" i="1"/>
  <c r="K1135" i="1"/>
  <c r="J1135" i="1"/>
  <c r="I1134" i="1"/>
  <c r="H1134" i="1"/>
  <c r="AI1134" i="1"/>
  <c r="BI1134" i="1"/>
  <c r="BM1134" i="1"/>
  <c r="BW1134" i="1"/>
  <c r="BX1134" i="1"/>
  <c r="BY1134" i="1"/>
  <c r="CG1134" i="1"/>
  <c r="CF1134" i="1"/>
  <c r="BL1134" i="1"/>
  <c r="BT1134" i="1"/>
  <c r="BU1134" i="1"/>
  <c r="BV1134" i="1"/>
  <c r="CE1134" i="1"/>
  <c r="CD1134" i="1"/>
  <c r="BK1134" i="1"/>
  <c r="BQ1134" i="1"/>
  <c r="BR1134" i="1"/>
  <c r="BS1134" i="1"/>
  <c r="CC1134" i="1"/>
  <c r="CB1134" i="1"/>
  <c r="BJ1134" i="1"/>
  <c r="BN1134" i="1"/>
  <c r="BO1134" i="1"/>
  <c r="BP1134" i="1"/>
  <c r="CA1134" i="1"/>
  <c r="BZ1134" i="1"/>
  <c r="AY1134" i="1"/>
  <c r="AX1134" i="1"/>
  <c r="U1134" i="1"/>
  <c r="AW1134" i="1"/>
  <c r="AV1134" i="1"/>
  <c r="AU1134" i="1"/>
  <c r="AR1134" i="1"/>
  <c r="AH1134" i="1"/>
  <c r="AG1134" i="1"/>
  <c r="AF1134" i="1"/>
  <c r="AE1134" i="1"/>
  <c r="V1134" i="1"/>
  <c r="K1134" i="1"/>
  <c r="J1134" i="1"/>
  <c r="I1133" i="1"/>
  <c r="H1133" i="1"/>
  <c r="AI1133" i="1"/>
  <c r="BI1133" i="1"/>
  <c r="BM1133" i="1"/>
  <c r="BW1133" i="1"/>
  <c r="BX1133" i="1"/>
  <c r="BY1133" i="1"/>
  <c r="CG1133" i="1"/>
  <c r="CF1133" i="1"/>
  <c r="BL1133" i="1"/>
  <c r="BT1133" i="1"/>
  <c r="BU1133" i="1"/>
  <c r="BV1133" i="1"/>
  <c r="CE1133" i="1"/>
  <c r="CD1133" i="1"/>
  <c r="BK1133" i="1"/>
  <c r="BQ1133" i="1"/>
  <c r="BR1133" i="1"/>
  <c r="BS1133" i="1"/>
  <c r="CC1133" i="1"/>
  <c r="CB1133" i="1"/>
  <c r="BJ1133" i="1"/>
  <c r="BN1133" i="1"/>
  <c r="BO1133" i="1"/>
  <c r="BP1133" i="1"/>
  <c r="CA1133" i="1"/>
  <c r="BZ1133" i="1"/>
  <c r="AY1133" i="1"/>
  <c r="AX1133" i="1"/>
  <c r="U1133" i="1"/>
  <c r="AW1133" i="1"/>
  <c r="AV1133" i="1"/>
  <c r="AU1133" i="1"/>
  <c r="AR1133" i="1"/>
  <c r="AH1133" i="1"/>
  <c r="AG1133" i="1"/>
  <c r="AF1133" i="1"/>
  <c r="AE1133" i="1"/>
  <c r="V1133" i="1"/>
  <c r="K1133" i="1"/>
  <c r="J1133" i="1"/>
  <c r="I1132" i="1"/>
  <c r="H1132" i="1"/>
  <c r="AI1132" i="1"/>
  <c r="BI1132" i="1"/>
  <c r="BM1132" i="1"/>
  <c r="BW1132" i="1"/>
  <c r="BX1132" i="1"/>
  <c r="BY1132" i="1"/>
  <c r="CG1132" i="1"/>
  <c r="CF1132" i="1"/>
  <c r="BL1132" i="1"/>
  <c r="BT1132" i="1"/>
  <c r="BU1132" i="1"/>
  <c r="BV1132" i="1"/>
  <c r="CE1132" i="1"/>
  <c r="CD1132" i="1"/>
  <c r="BK1132" i="1"/>
  <c r="BQ1132" i="1"/>
  <c r="BR1132" i="1"/>
  <c r="BS1132" i="1"/>
  <c r="CC1132" i="1"/>
  <c r="CB1132" i="1"/>
  <c r="BJ1132" i="1"/>
  <c r="BN1132" i="1"/>
  <c r="BO1132" i="1"/>
  <c r="BP1132" i="1"/>
  <c r="CA1132" i="1"/>
  <c r="BZ1132" i="1"/>
  <c r="AY1132" i="1"/>
  <c r="AX1132" i="1"/>
  <c r="U1132" i="1"/>
  <c r="AW1132" i="1"/>
  <c r="AV1132" i="1"/>
  <c r="AU1132" i="1"/>
  <c r="AR1132" i="1"/>
  <c r="AH1132" i="1"/>
  <c r="AG1132" i="1"/>
  <c r="AF1132" i="1"/>
  <c r="AE1132" i="1"/>
  <c r="V1132" i="1"/>
  <c r="K1132" i="1"/>
  <c r="J1132" i="1"/>
  <c r="I1131" i="1"/>
  <c r="H1131" i="1"/>
  <c r="AI1131" i="1"/>
  <c r="BI1131" i="1"/>
  <c r="BM1131" i="1"/>
  <c r="BW1131" i="1"/>
  <c r="BX1131" i="1"/>
  <c r="BY1131" i="1"/>
  <c r="CG1131" i="1"/>
  <c r="CF1131" i="1"/>
  <c r="BL1131" i="1"/>
  <c r="BT1131" i="1"/>
  <c r="BU1131" i="1"/>
  <c r="BV1131" i="1"/>
  <c r="CE1131" i="1"/>
  <c r="CD1131" i="1"/>
  <c r="BK1131" i="1"/>
  <c r="BQ1131" i="1"/>
  <c r="BR1131" i="1"/>
  <c r="BS1131" i="1"/>
  <c r="CC1131" i="1"/>
  <c r="CB1131" i="1"/>
  <c r="BJ1131" i="1"/>
  <c r="BN1131" i="1"/>
  <c r="BO1131" i="1"/>
  <c r="BP1131" i="1"/>
  <c r="CA1131" i="1"/>
  <c r="BZ1131" i="1"/>
  <c r="AY1131" i="1"/>
  <c r="AX1131" i="1"/>
  <c r="U1131" i="1"/>
  <c r="AW1131" i="1"/>
  <c r="AV1131" i="1"/>
  <c r="AU1131" i="1"/>
  <c r="AR1131" i="1"/>
  <c r="AH1131" i="1"/>
  <c r="AG1131" i="1"/>
  <c r="AF1131" i="1"/>
  <c r="AE1131" i="1"/>
  <c r="V1131" i="1"/>
  <c r="K1131" i="1"/>
  <c r="J1131" i="1"/>
  <c r="AY1130" i="1"/>
  <c r="AX1130" i="1"/>
  <c r="U1130" i="1"/>
  <c r="AW1130" i="1"/>
  <c r="AV1130" i="1"/>
  <c r="AU1130" i="1"/>
  <c r="AR1130" i="1"/>
  <c r="AG1130" i="1"/>
  <c r="AF1130" i="1"/>
  <c r="AE1130" i="1"/>
  <c r="V1130" i="1"/>
  <c r="K1130" i="1"/>
  <c r="J1130" i="1"/>
  <c r="I1129" i="1"/>
  <c r="H1129" i="1"/>
  <c r="AI1129" i="1"/>
  <c r="BI1129" i="1"/>
  <c r="BM1129" i="1"/>
  <c r="BW1129" i="1"/>
  <c r="BX1129" i="1"/>
  <c r="BY1129" i="1"/>
  <c r="CG1129" i="1"/>
  <c r="CF1129" i="1"/>
  <c r="BL1129" i="1"/>
  <c r="BT1129" i="1"/>
  <c r="BU1129" i="1"/>
  <c r="BV1129" i="1"/>
  <c r="CE1129" i="1"/>
  <c r="CD1129" i="1"/>
  <c r="BK1129" i="1"/>
  <c r="BQ1129" i="1"/>
  <c r="BR1129" i="1"/>
  <c r="BS1129" i="1"/>
  <c r="CC1129" i="1"/>
  <c r="CB1129" i="1"/>
  <c r="BJ1129" i="1"/>
  <c r="BN1129" i="1"/>
  <c r="BO1129" i="1"/>
  <c r="BP1129" i="1"/>
  <c r="CA1129" i="1"/>
  <c r="BZ1129" i="1"/>
  <c r="AY1129" i="1"/>
  <c r="AX1129" i="1"/>
  <c r="U1129" i="1"/>
  <c r="AW1129" i="1"/>
  <c r="AV1129" i="1"/>
  <c r="AU1129" i="1"/>
  <c r="AR1129" i="1"/>
  <c r="AH1129" i="1"/>
  <c r="AG1129" i="1"/>
  <c r="AF1129" i="1"/>
  <c r="AE1129" i="1"/>
  <c r="V1129" i="1"/>
  <c r="K1129" i="1"/>
  <c r="J1129" i="1"/>
  <c r="G1128" i="1"/>
  <c r="I1128" i="1"/>
  <c r="H1128" i="1"/>
  <c r="AI1128" i="1"/>
  <c r="BI1128" i="1"/>
  <c r="BM1128" i="1"/>
  <c r="BW1128" i="1"/>
  <c r="BX1128" i="1"/>
  <c r="BY1128" i="1"/>
  <c r="CG1128" i="1"/>
  <c r="CF1128" i="1"/>
  <c r="BL1128" i="1"/>
  <c r="BT1128" i="1"/>
  <c r="BU1128" i="1"/>
  <c r="BV1128" i="1"/>
  <c r="CE1128" i="1"/>
  <c r="CD1128" i="1"/>
  <c r="BK1128" i="1"/>
  <c r="BQ1128" i="1"/>
  <c r="BR1128" i="1"/>
  <c r="BS1128" i="1"/>
  <c r="CC1128" i="1"/>
  <c r="CB1128" i="1"/>
  <c r="BJ1128" i="1"/>
  <c r="BN1128" i="1"/>
  <c r="BO1128" i="1"/>
  <c r="BP1128" i="1"/>
  <c r="CA1128" i="1"/>
  <c r="BZ1128" i="1"/>
  <c r="AY1128" i="1"/>
  <c r="AX1128" i="1"/>
  <c r="U1128" i="1"/>
  <c r="AW1128" i="1"/>
  <c r="AV1128" i="1"/>
  <c r="AU1128" i="1"/>
  <c r="AR1128" i="1"/>
  <c r="AH1128" i="1"/>
  <c r="AG1128" i="1"/>
  <c r="AF1128" i="1"/>
  <c r="AE1128" i="1"/>
  <c r="V1128" i="1"/>
  <c r="K1128" i="1"/>
  <c r="J1128" i="1"/>
  <c r="I1127" i="1"/>
  <c r="H1127" i="1"/>
  <c r="AI1127" i="1"/>
  <c r="BI1127" i="1"/>
  <c r="BM1127" i="1"/>
  <c r="BW1127" i="1"/>
  <c r="BX1127" i="1"/>
  <c r="BY1127" i="1"/>
  <c r="CG1127" i="1"/>
  <c r="CF1127" i="1"/>
  <c r="BL1127" i="1"/>
  <c r="BT1127" i="1"/>
  <c r="BU1127" i="1"/>
  <c r="BV1127" i="1"/>
  <c r="CE1127" i="1"/>
  <c r="CD1127" i="1"/>
  <c r="BK1127" i="1"/>
  <c r="BQ1127" i="1"/>
  <c r="BR1127" i="1"/>
  <c r="BS1127" i="1"/>
  <c r="CC1127" i="1"/>
  <c r="CB1127" i="1"/>
  <c r="BJ1127" i="1"/>
  <c r="BN1127" i="1"/>
  <c r="BO1127" i="1"/>
  <c r="BP1127" i="1"/>
  <c r="CA1127" i="1"/>
  <c r="BZ1127" i="1"/>
  <c r="AY1127" i="1"/>
  <c r="AX1127" i="1"/>
  <c r="U1127" i="1"/>
  <c r="AW1127" i="1"/>
  <c r="AV1127" i="1"/>
  <c r="AU1127" i="1"/>
  <c r="AR1127" i="1"/>
  <c r="AH1127" i="1"/>
  <c r="AG1127" i="1"/>
  <c r="AF1127" i="1"/>
  <c r="AE1127" i="1"/>
  <c r="V1127" i="1"/>
  <c r="K1127" i="1"/>
  <c r="J1127" i="1"/>
  <c r="I1126" i="1"/>
  <c r="H1126" i="1"/>
  <c r="AI1126" i="1"/>
  <c r="BI1126" i="1"/>
  <c r="BM1126" i="1"/>
  <c r="BW1126" i="1"/>
  <c r="BX1126" i="1"/>
  <c r="BY1126" i="1"/>
  <c r="CG1126" i="1"/>
  <c r="CF1126" i="1"/>
  <c r="BL1126" i="1"/>
  <c r="BT1126" i="1"/>
  <c r="BU1126" i="1"/>
  <c r="BV1126" i="1"/>
  <c r="CE1126" i="1"/>
  <c r="CD1126" i="1"/>
  <c r="BK1126" i="1"/>
  <c r="BQ1126" i="1"/>
  <c r="BR1126" i="1"/>
  <c r="BS1126" i="1"/>
  <c r="CC1126" i="1"/>
  <c r="CB1126" i="1"/>
  <c r="BJ1126" i="1"/>
  <c r="BN1126" i="1"/>
  <c r="BO1126" i="1"/>
  <c r="BP1126" i="1"/>
  <c r="CA1126" i="1"/>
  <c r="BZ1126" i="1"/>
  <c r="AY1126" i="1"/>
  <c r="AX1126" i="1"/>
  <c r="U1126" i="1"/>
  <c r="AW1126" i="1"/>
  <c r="AV1126" i="1"/>
  <c r="AU1126" i="1"/>
  <c r="AR1126" i="1"/>
  <c r="AH1126" i="1"/>
  <c r="AG1126" i="1"/>
  <c r="AF1126" i="1"/>
  <c r="AE1126" i="1"/>
  <c r="V1126" i="1"/>
  <c r="K1126" i="1"/>
  <c r="J1126" i="1"/>
  <c r="I1125" i="1"/>
  <c r="H1125" i="1"/>
  <c r="AI1125" i="1"/>
  <c r="BI1125" i="1"/>
  <c r="BM1125" i="1"/>
  <c r="BW1125" i="1"/>
  <c r="BX1125" i="1"/>
  <c r="BY1125" i="1"/>
  <c r="CG1125" i="1"/>
  <c r="CF1125" i="1"/>
  <c r="BL1125" i="1"/>
  <c r="BT1125" i="1"/>
  <c r="BU1125" i="1"/>
  <c r="BV1125" i="1"/>
  <c r="CE1125" i="1"/>
  <c r="CD1125" i="1"/>
  <c r="BK1125" i="1"/>
  <c r="BQ1125" i="1"/>
  <c r="BR1125" i="1"/>
  <c r="BS1125" i="1"/>
  <c r="CC1125" i="1"/>
  <c r="CB1125" i="1"/>
  <c r="BJ1125" i="1"/>
  <c r="BN1125" i="1"/>
  <c r="BO1125" i="1"/>
  <c r="BP1125" i="1"/>
  <c r="CA1125" i="1"/>
  <c r="BZ1125" i="1"/>
  <c r="AY1125" i="1"/>
  <c r="AX1125" i="1"/>
  <c r="U1125" i="1"/>
  <c r="AW1125" i="1"/>
  <c r="AV1125" i="1"/>
  <c r="AU1125" i="1"/>
  <c r="AR1125" i="1"/>
  <c r="AG1125" i="1"/>
  <c r="AF1125" i="1"/>
  <c r="AE1125" i="1"/>
  <c r="V1125" i="1"/>
  <c r="K1125" i="1"/>
  <c r="J1125" i="1"/>
  <c r="AY1124" i="1"/>
  <c r="AX1124" i="1"/>
  <c r="U1124" i="1"/>
  <c r="AW1124" i="1"/>
  <c r="AV1124" i="1"/>
  <c r="AU1124" i="1"/>
  <c r="AR1124" i="1"/>
  <c r="AG1124" i="1"/>
  <c r="AF1124" i="1"/>
  <c r="AE1124" i="1"/>
  <c r="V1124" i="1"/>
  <c r="K1124" i="1"/>
  <c r="J1124" i="1"/>
  <c r="I1123" i="1"/>
  <c r="H1123" i="1"/>
  <c r="AI1123" i="1"/>
  <c r="BI1123" i="1"/>
  <c r="BM1123" i="1"/>
  <c r="BW1123" i="1"/>
  <c r="BX1123" i="1"/>
  <c r="BY1123" i="1"/>
  <c r="CG1123" i="1"/>
  <c r="CF1123" i="1"/>
  <c r="BL1123" i="1"/>
  <c r="BT1123" i="1"/>
  <c r="BU1123" i="1"/>
  <c r="BV1123" i="1"/>
  <c r="CE1123" i="1"/>
  <c r="CD1123" i="1"/>
  <c r="BK1123" i="1"/>
  <c r="BQ1123" i="1"/>
  <c r="BR1123" i="1"/>
  <c r="BS1123" i="1"/>
  <c r="CC1123" i="1"/>
  <c r="CB1123" i="1"/>
  <c r="BJ1123" i="1"/>
  <c r="BN1123" i="1"/>
  <c r="BO1123" i="1"/>
  <c r="BP1123" i="1"/>
  <c r="CA1123" i="1"/>
  <c r="BZ1123" i="1"/>
  <c r="AY1123" i="1"/>
  <c r="AX1123" i="1"/>
  <c r="U1123" i="1"/>
  <c r="AW1123" i="1"/>
  <c r="AV1123" i="1"/>
  <c r="AU1123" i="1"/>
  <c r="AR1123" i="1"/>
  <c r="AH1123" i="1"/>
  <c r="AG1123" i="1"/>
  <c r="AF1123" i="1"/>
  <c r="AE1123" i="1"/>
  <c r="V1123" i="1"/>
  <c r="K1123" i="1"/>
  <c r="J1123" i="1"/>
  <c r="I1122" i="1"/>
  <c r="H1122" i="1"/>
  <c r="AI1122" i="1"/>
  <c r="BI1122" i="1"/>
  <c r="BM1122" i="1"/>
  <c r="BW1122" i="1"/>
  <c r="BX1122" i="1"/>
  <c r="BY1122" i="1"/>
  <c r="CG1122" i="1"/>
  <c r="CF1122" i="1"/>
  <c r="BL1122" i="1"/>
  <c r="BT1122" i="1"/>
  <c r="BU1122" i="1"/>
  <c r="BV1122" i="1"/>
  <c r="CE1122" i="1"/>
  <c r="CD1122" i="1"/>
  <c r="BK1122" i="1"/>
  <c r="BQ1122" i="1"/>
  <c r="BR1122" i="1"/>
  <c r="BS1122" i="1"/>
  <c r="CC1122" i="1"/>
  <c r="CB1122" i="1"/>
  <c r="BJ1122" i="1"/>
  <c r="BN1122" i="1"/>
  <c r="BO1122" i="1"/>
  <c r="BP1122" i="1"/>
  <c r="CA1122" i="1"/>
  <c r="BZ1122" i="1"/>
  <c r="AY1122" i="1"/>
  <c r="AX1122" i="1"/>
  <c r="U1122" i="1"/>
  <c r="AW1122" i="1"/>
  <c r="AV1122" i="1"/>
  <c r="AU1122" i="1"/>
  <c r="AR1122" i="1"/>
  <c r="AH1122" i="1"/>
  <c r="AG1122" i="1"/>
  <c r="AF1122" i="1"/>
  <c r="AE1122" i="1"/>
  <c r="V1122" i="1"/>
  <c r="K1122" i="1"/>
  <c r="J1122" i="1"/>
  <c r="I1121" i="1"/>
  <c r="H1121" i="1"/>
  <c r="AI1121" i="1"/>
  <c r="BI1121" i="1"/>
  <c r="BM1121" i="1"/>
  <c r="BW1121" i="1"/>
  <c r="BX1121" i="1"/>
  <c r="BY1121" i="1"/>
  <c r="CG1121" i="1"/>
  <c r="CF1121" i="1"/>
  <c r="BL1121" i="1"/>
  <c r="BT1121" i="1"/>
  <c r="BU1121" i="1"/>
  <c r="BV1121" i="1"/>
  <c r="CE1121" i="1"/>
  <c r="CD1121" i="1"/>
  <c r="BK1121" i="1"/>
  <c r="BQ1121" i="1"/>
  <c r="BR1121" i="1"/>
  <c r="BS1121" i="1"/>
  <c r="CC1121" i="1"/>
  <c r="CB1121" i="1"/>
  <c r="BJ1121" i="1"/>
  <c r="BN1121" i="1"/>
  <c r="BO1121" i="1"/>
  <c r="BP1121" i="1"/>
  <c r="CA1121" i="1"/>
  <c r="BZ1121" i="1"/>
  <c r="AY1121" i="1"/>
  <c r="AX1121" i="1"/>
  <c r="U1121" i="1"/>
  <c r="AW1121" i="1"/>
  <c r="AV1121" i="1"/>
  <c r="AU1121" i="1"/>
  <c r="AR1121" i="1"/>
  <c r="AH1121" i="1"/>
  <c r="AG1121" i="1"/>
  <c r="AF1121" i="1"/>
  <c r="AE1121" i="1"/>
  <c r="V1121" i="1"/>
  <c r="K1121" i="1"/>
  <c r="J1121" i="1"/>
  <c r="AY1120" i="1"/>
  <c r="AX1120" i="1"/>
  <c r="U1120" i="1"/>
  <c r="AW1120" i="1"/>
  <c r="AV1120" i="1"/>
  <c r="AU1120" i="1"/>
  <c r="AR1120" i="1"/>
  <c r="AG1120" i="1"/>
  <c r="AF1120" i="1"/>
  <c r="AE1120" i="1"/>
  <c r="V1120" i="1"/>
  <c r="K1120" i="1"/>
  <c r="J1120" i="1"/>
  <c r="I1119" i="1"/>
  <c r="H1119" i="1"/>
  <c r="AI1119" i="1"/>
  <c r="BI1119" i="1"/>
  <c r="BM1119" i="1"/>
  <c r="BW1119" i="1"/>
  <c r="BX1119" i="1"/>
  <c r="BY1119" i="1"/>
  <c r="CG1119" i="1"/>
  <c r="CF1119" i="1"/>
  <c r="BL1119" i="1"/>
  <c r="BT1119" i="1"/>
  <c r="BU1119" i="1"/>
  <c r="BV1119" i="1"/>
  <c r="CE1119" i="1"/>
  <c r="CD1119" i="1"/>
  <c r="BK1119" i="1"/>
  <c r="BQ1119" i="1"/>
  <c r="BR1119" i="1"/>
  <c r="BS1119" i="1"/>
  <c r="CC1119" i="1"/>
  <c r="CB1119" i="1"/>
  <c r="BJ1119" i="1"/>
  <c r="BN1119" i="1"/>
  <c r="BO1119" i="1"/>
  <c r="BP1119" i="1"/>
  <c r="CA1119" i="1"/>
  <c r="BZ1119" i="1"/>
  <c r="AY1119" i="1"/>
  <c r="AX1119" i="1"/>
  <c r="U1119" i="1"/>
  <c r="AW1119" i="1"/>
  <c r="AV1119" i="1"/>
  <c r="AU1119" i="1"/>
  <c r="AR1119" i="1"/>
  <c r="AH1119" i="1"/>
  <c r="AG1119" i="1"/>
  <c r="AF1119" i="1"/>
  <c r="AE1119" i="1"/>
  <c r="V1119" i="1"/>
  <c r="K1119" i="1"/>
  <c r="J1119" i="1"/>
  <c r="I1118" i="1"/>
  <c r="H1118" i="1"/>
  <c r="AI1118" i="1"/>
  <c r="BI1118" i="1"/>
  <c r="BM1118" i="1"/>
  <c r="BW1118" i="1"/>
  <c r="BX1118" i="1"/>
  <c r="BY1118" i="1"/>
  <c r="CG1118" i="1"/>
  <c r="CF1118" i="1"/>
  <c r="BL1118" i="1"/>
  <c r="BT1118" i="1"/>
  <c r="BU1118" i="1"/>
  <c r="BV1118" i="1"/>
  <c r="CE1118" i="1"/>
  <c r="CD1118" i="1"/>
  <c r="BK1118" i="1"/>
  <c r="BQ1118" i="1"/>
  <c r="BR1118" i="1"/>
  <c r="BS1118" i="1"/>
  <c r="CC1118" i="1"/>
  <c r="CB1118" i="1"/>
  <c r="BJ1118" i="1"/>
  <c r="BN1118" i="1"/>
  <c r="BO1118" i="1"/>
  <c r="BP1118" i="1"/>
  <c r="CA1118" i="1"/>
  <c r="BZ1118" i="1"/>
  <c r="AY1118" i="1"/>
  <c r="AX1118" i="1"/>
  <c r="U1118" i="1"/>
  <c r="V1118" i="1"/>
  <c r="AW1118" i="1"/>
  <c r="AV1118" i="1"/>
  <c r="AU1118" i="1"/>
  <c r="AR1118" i="1"/>
  <c r="AH1118" i="1"/>
  <c r="AG1118" i="1"/>
  <c r="AF1118" i="1"/>
  <c r="AE1118" i="1"/>
  <c r="K1118" i="1"/>
  <c r="J1118" i="1"/>
  <c r="I1117" i="1"/>
  <c r="H1117" i="1"/>
  <c r="AI1117" i="1"/>
  <c r="BI1117" i="1"/>
  <c r="BM1117" i="1"/>
  <c r="BW1117" i="1"/>
  <c r="BX1117" i="1"/>
  <c r="BY1117" i="1"/>
  <c r="CG1117" i="1"/>
  <c r="CF1117" i="1"/>
  <c r="BL1117" i="1"/>
  <c r="BT1117" i="1"/>
  <c r="BU1117" i="1"/>
  <c r="BV1117" i="1"/>
  <c r="CE1117" i="1"/>
  <c r="CD1117" i="1"/>
  <c r="BK1117" i="1"/>
  <c r="BQ1117" i="1"/>
  <c r="BR1117" i="1"/>
  <c r="BS1117" i="1"/>
  <c r="CC1117" i="1"/>
  <c r="CB1117" i="1"/>
  <c r="BJ1117" i="1"/>
  <c r="BN1117" i="1"/>
  <c r="BO1117" i="1"/>
  <c r="BP1117" i="1"/>
  <c r="CA1117" i="1"/>
  <c r="BZ1117" i="1"/>
  <c r="AY1117" i="1"/>
  <c r="AX1117" i="1"/>
  <c r="U1117" i="1"/>
  <c r="AW1117" i="1"/>
  <c r="AV1117" i="1"/>
  <c r="AU1117" i="1"/>
  <c r="AR1117" i="1"/>
  <c r="AH1117" i="1"/>
  <c r="AG1117" i="1"/>
  <c r="AF1117" i="1"/>
  <c r="AE1117" i="1"/>
  <c r="V1117" i="1"/>
  <c r="K1117" i="1"/>
  <c r="J1117" i="1"/>
  <c r="I1116" i="1"/>
  <c r="H1116" i="1"/>
  <c r="AI1116" i="1"/>
  <c r="BI1116" i="1"/>
  <c r="BM1116" i="1"/>
  <c r="BW1116" i="1"/>
  <c r="BX1116" i="1"/>
  <c r="BY1116" i="1"/>
  <c r="CG1116" i="1"/>
  <c r="CF1116" i="1"/>
  <c r="BL1116" i="1"/>
  <c r="BT1116" i="1"/>
  <c r="BU1116" i="1"/>
  <c r="BV1116" i="1"/>
  <c r="CE1116" i="1"/>
  <c r="CD1116" i="1"/>
  <c r="BK1116" i="1"/>
  <c r="BQ1116" i="1"/>
  <c r="BR1116" i="1"/>
  <c r="BS1116" i="1"/>
  <c r="CC1116" i="1"/>
  <c r="CB1116" i="1"/>
  <c r="BJ1116" i="1"/>
  <c r="BN1116" i="1"/>
  <c r="BO1116" i="1"/>
  <c r="BP1116" i="1"/>
  <c r="CA1116" i="1"/>
  <c r="BZ1116" i="1"/>
  <c r="AY1116" i="1"/>
  <c r="AX1116" i="1"/>
  <c r="U1116" i="1"/>
  <c r="AW1116" i="1"/>
  <c r="AV1116" i="1"/>
  <c r="AU1116" i="1"/>
  <c r="AR1116" i="1"/>
  <c r="AH1116" i="1"/>
  <c r="AG1116" i="1"/>
  <c r="AF1116" i="1"/>
  <c r="AE1116" i="1"/>
  <c r="V1116" i="1"/>
  <c r="K1116" i="1"/>
  <c r="J1116" i="1"/>
  <c r="I1115" i="1"/>
  <c r="H1115" i="1"/>
  <c r="AI1115" i="1"/>
  <c r="BI1115" i="1"/>
  <c r="BM1115" i="1"/>
  <c r="BW1115" i="1"/>
  <c r="BX1115" i="1"/>
  <c r="BY1115" i="1"/>
  <c r="CG1115" i="1"/>
  <c r="CF1115" i="1"/>
  <c r="BL1115" i="1"/>
  <c r="BT1115" i="1"/>
  <c r="BU1115" i="1"/>
  <c r="BV1115" i="1"/>
  <c r="CE1115" i="1"/>
  <c r="CD1115" i="1"/>
  <c r="BK1115" i="1"/>
  <c r="BQ1115" i="1"/>
  <c r="BR1115" i="1"/>
  <c r="BS1115" i="1"/>
  <c r="CC1115" i="1"/>
  <c r="CB1115" i="1"/>
  <c r="BJ1115" i="1"/>
  <c r="BN1115" i="1"/>
  <c r="BO1115" i="1"/>
  <c r="BP1115" i="1"/>
  <c r="CA1115" i="1"/>
  <c r="BZ1115" i="1"/>
  <c r="AY1115" i="1"/>
  <c r="AX1115" i="1"/>
  <c r="U1115" i="1"/>
  <c r="AW1115" i="1"/>
  <c r="AV1115" i="1"/>
  <c r="AU1115" i="1"/>
  <c r="AR1115" i="1"/>
  <c r="AH1115" i="1"/>
  <c r="AG1115" i="1"/>
  <c r="AF1115" i="1"/>
  <c r="AE1115" i="1"/>
  <c r="V1115" i="1"/>
  <c r="K1115" i="1"/>
  <c r="J1115" i="1"/>
  <c r="AY1114" i="1"/>
  <c r="AX1114" i="1"/>
  <c r="U1114" i="1"/>
  <c r="AW1114" i="1"/>
  <c r="AV1114" i="1"/>
  <c r="AU1114" i="1"/>
  <c r="AR1114" i="1"/>
  <c r="AG1114" i="1"/>
  <c r="AF1114" i="1"/>
  <c r="AE1114" i="1"/>
  <c r="V1114" i="1"/>
  <c r="K1114" i="1"/>
  <c r="J1114" i="1"/>
  <c r="I1113" i="1"/>
  <c r="H1113" i="1"/>
  <c r="AI1113" i="1"/>
  <c r="BI1113" i="1"/>
  <c r="BM1113" i="1"/>
  <c r="BW1113" i="1"/>
  <c r="BX1113" i="1"/>
  <c r="BY1113" i="1"/>
  <c r="CG1113" i="1"/>
  <c r="CF1113" i="1"/>
  <c r="BL1113" i="1"/>
  <c r="BT1113" i="1"/>
  <c r="BU1113" i="1"/>
  <c r="BV1113" i="1"/>
  <c r="CE1113" i="1"/>
  <c r="CD1113" i="1"/>
  <c r="BK1113" i="1"/>
  <c r="BQ1113" i="1"/>
  <c r="BR1113" i="1"/>
  <c r="BS1113" i="1"/>
  <c r="CC1113" i="1"/>
  <c r="CB1113" i="1"/>
  <c r="BJ1113" i="1"/>
  <c r="BN1113" i="1"/>
  <c r="BO1113" i="1"/>
  <c r="BP1113" i="1"/>
  <c r="CA1113" i="1"/>
  <c r="BZ1113" i="1"/>
  <c r="AY1113" i="1"/>
  <c r="AX1113" i="1"/>
  <c r="U1113" i="1"/>
  <c r="AW1113" i="1"/>
  <c r="AV1113" i="1"/>
  <c r="AU1113" i="1"/>
  <c r="AR1113" i="1"/>
  <c r="AH1113" i="1"/>
  <c r="AG1113" i="1"/>
  <c r="AF1113" i="1"/>
  <c r="AE1113" i="1"/>
  <c r="V1113" i="1"/>
  <c r="K1113" i="1"/>
  <c r="J1113" i="1"/>
  <c r="G1112" i="1"/>
  <c r="I1112" i="1"/>
  <c r="H1112" i="1"/>
  <c r="AI1112" i="1"/>
  <c r="BI1112" i="1"/>
  <c r="BM1112" i="1"/>
  <c r="BW1112" i="1"/>
  <c r="BX1112" i="1"/>
  <c r="BY1112" i="1"/>
  <c r="CG1112" i="1"/>
  <c r="CF1112" i="1"/>
  <c r="BL1112" i="1"/>
  <c r="BT1112" i="1"/>
  <c r="BU1112" i="1"/>
  <c r="BV1112" i="1"/>
  <c r="CE1112" i="1"/>
  <c r="CD1112" i="1"/>
  <c r="BK1112" i="1"/>
  <c r="BQ1112" i="1"/>
  <c r="BR1112" i="1"/>
  <c r="BS1112" i="1"/>
  <c r="CC1112" i="1"/>
  <c r="CB1112" i="1"/>
  <c r="BJ1112" i="1"/>
  <c r="BN1112" i="1"/>
  <c r="BO1112" i="1"/>
  <c r="BP1112" i="1"/>
  <c r="CA1112" i="1"/>
  <c r="BZ1112" i="1"/>
  <c r="AY1112" i="1"/>
  <c r="AX1112" i="1"/>
  <c r="U1112" i="1"/>
  <c r="AW1112" i="1"/>
  <c r="AV1112" i="1"/>
  <c r="AU1112" i="1"/>
  <c r="AR1112" i="1"/>
  <c r="AH1112" i="1"/>
  <c r="AG1112" i="1"/>
  <c r="AF1112" i="1"/>
  <c r="AE1112" i="1"/>
  <c r="V1112" i="1"/>
  <c r="K1112" i="1"/>
  <c r="J1112" i="1"/>
  <c r="AY1111" i="1"/>
  <c r="AX1111" i="1"/>
  <c r="U1111" i="1"/>
  <c r="AW1111" i="1"/>
  <c r="AV1111" i="1"/>
  <c r="AU1111" i="1"/>
  <c r="AR1111" i="1"/>
  <c r="AG1111" i="1"/>
  <c r="AF1111" i="1"/>
  <c r="AE1111" i="1"/>
  <c r="V1111" i="1"/>
  <c r="K1111" i="1"/>
  <c r="J1111" i="1"/>
  <c r="AY1110" i="1"/>
  <c r="AX1110" i="1"/>
  <c r="U1110" i="1"/>
  <c r="AW1110" i="1"/>
  <c r="AV1110" i="1"/>
  <c r="AU1110" i="1"/>
  <c r="AR1110" i="1"/>
  <c r="AG1110" i="1"/>
  <c r="AF1110" i="1"/>
  <c r="AE1110" i="1"/>
  <c r="V1110" i="1"/>
  <c r="K1110" i="1"/>
  <c r="J1110" i="1"/>
  <c r="I1109" i="1"/>
  <c r="H1109" i="1"/>
  <c r="AI1109" i="1"/>
  <c r="BI1109" i="1"/>
  <c r="BM1109" i="1"/>
  <c r="BW1109" i="1"/>
  <c r="BX1109" i="1"/>
  <c r="BY1109" i="1"/>
  <c r="CG1109" i="1"/>
  <c r="CF1109" i="1"/>
  <c r="BL1109" i="1"/>
  <c r="BT1109" i="1"/>
  <c r="BU1109" i="1"/>
  <c r="BV1109" i="1"/>
  <c r="CE1109" i="1"/>
  <c r="CD1109" i="1"/>
  <c r="BK1109" i="1"/>
  <c r="BQ1109" i="1"/>
  <c r="BR1109" i="1"/>
  <c r="BS1109" i="1"/>
  <c r="CC1109" i="1"/>
  <c r="CB1109" i="1"/>
  <c r="BJ1109" i="1"/>
  <c r="BN1109" i="1"/>
  <c r="BO1109" i="1"/>
  <c r="BP1109" i="1"/>
  <c r="CA1109" i="1"/>
  <c r="BZ1109" i="1"/>
  <c r="AY1109" i="1"/>
  <c r="AX1109" i="1"/>
  <c r="U1109" i="1"/>
  <c r="AW1109" i="1"/>
  <c r="AV1109" i="1"/>
  <c r="AU1109" i="1"/>
  <c r="AR1109" i="1"/>
  <c r="AH1109" i="1"/>
  <c r="AG1109" i="1"/>
  <c r="AF1109" i="1"/>
  <c r="AE1109" i="1"/>
  <c r="V1109" i="1"/>
  <c r="K1109" i="1"/>
  <c r="J1109" i="1"/>
  <c r="I1108" i="1"/>
  <c r="H1108" i="1"/>
  <c r="AI1108" i="1"/>
  <c r="BI1108" i="1"/>
  <c r="BM1108" i="1"/>
  <c r="BW1108" i="1"/>
  <c r="BX1108" i="1"/>
  <c r="BY1108" i="1"/>
  <c r="CG1108" i="1"/>
  <c r="CF1108" i="1"/>
  <c r="BL1108" i="1"/>
  <c r="BT1108" i="1"/>
  <c r="BU1108" i="1"/>
  <c r="BV1108" i="1"/>
  <c r="CE1108" i="1"/>
  <c r="CD1108" i="1"/>
  <c r="BK1108" i="1"/>
  <c r="BQ1108" i="1"/>
  <c r="BR1108" i="1"/>
  <c r="BS1108" i="1"/>
  <c r="CC1108" i="1"/>
  <c r="CB1108" i="1"/>
  <c r="BJ1108" i="1"/>
  <c r="BN1108" i="1"/>
  <c r="BO1108" i="1"/>
  <c r="BP1108" i="1"/>
  <c r="CA1108" i="1"/>
  <c r="BZ1108" i="1"/>
  <c r="AY1108" i="1"/>
  <c r="AX1108" i="1"/>
  <c r="U1108" i="1"/>
  <c r="AW1108" i="1"/>
  <c r="AV1108" i="1"/>
  <c r="AU1108" i="1"/>
  <c r="AR1108" i="1"/>
  <c r="AH1108" i="1"/>
  <c r="AG1108" i="1"/>
  <c r="AF1108" i="1"/>
  <c r="AE1108" i="1"/>
  <c r="V1108" i="1"/>
  <c r="K1108" i="1"/>
  <c r="J1108" i="1"/>
  <c r="I1107" i="1"/>
  <c r="H1107" i="1"/>
  <c r="AI1107" i="1"/>
  <c r="BI1107" i="1"/>
  <c r="BM1107" i="1"/>
  <c r="BW1107" i="1"/>
  <c r="BX1107" i="1"/>
  <c r="BY1107" i="1"/>
  <c r="CG1107" i="1"/>
  <c r="CF1107" i="1"/>
  <c r="BL1107" i="1"/>
  <c r="BT1107" i="1"/>
  <c r="BU1107" i="1"/>
  <c r="BV1107" i="1"/>
  <c r="CE1107" i="1"/>
  <c r="CD1107" i="1"/>
  <c r="BK1107" i="1"/>
  <c r="BQ1107" i="1"/>
  <c r="BR1107" i="1"/>
  <c r="BS1107" i="1"/>
  <c r="CC1107" i="1"/>
  <c r="CB1107" i="1"/>
  <c r="BJ1107" i="1"/>
  <c r="BN1107" i="1"/>
  <c r="BO1107" i="1"/>
  <c r="BP1107" i="1"/>
  <c r="CA1107" i="1"/>
  <c r="BZ1107" i="1"/>
  <c r="AY1107" i="1"/>
  <c r="AX1107" i="1"/>
  <c r="U1107" i="1"/>
  <c r="V1107" i="1"/>
  <c r="AW1107" i="1"/>
  <c r="AV1107" i="1"/>
  <c r="AU1107" i="1"/>
  <c r="AR1107" i="1"/>
  <c r="AH1107" i="1"/>
  <c r="AG1107" i="1"/>
  <c r="AF1107" i="1"/>
  <c r="AE1107" i="1"/>
  <c r="K1107" i="1"/>
  <c r="J1107" i="1"/>
  <c r="I1106" i="1"/>
  <c r="H1106" i="1"/>
  <c r="AI1106" i="1"/>
  <c r="BI1106" i="1"/>
  <c r="BM1106" i="1"/>
  <c r="BW1106" i="1"/>
  <c r="BX1106" i="1"/>
  <c r="BY1106" i="1"/>
  <c r="CG1106" i="1"/>
  <c r="CF1106" i="1"/>
  <c r="BL1106" i="1"/>
  <c r="BT1106" i="1"/>
  <c r="BU1106" i="1"/>
  <c r="BV1106" i="1"/>
  <c r="CE1106" i="1"/>
  <c r="CD1106" i="1"/>
  <c r="BK1106" i="1"/>
  <c r="BQ1106" i="1"/>
  <c r="BR1106" i="1"/>
  <c r="BS1106" i="1"/>
  <c r="CC1106" i="1"/>
  <c r="CB1106" i="1"/>
  <c r="BJ1106" i="1"/>
  <c r="BN1106" i="1"/>
  <c r="BO1106" i="1"/>
  <c r="BP1106" i="1"/>
  <c r="CA1106" i="1"/>
  <c r="BZ1106" i="1"/>
  <c r="AY1106" i="1"/>
  <c r="AX1106" i="1"/>
  <c r="U1106" i="1"/>
  <c r="AW1106" i="1"/>
  <c r="AV1106" i="1"/>
  <c r="AU1106" i="1"/>
  <c r="AR1106" i="1"/>
  <c r="AH1106" i="1"/>
  <c r="AG1106" i="1"/>
  <c r="AF1106" i="1"/>
  <c r="AE1106" i="1"/>
  <c r="V1106" i="1"/>
  <c r="K1106" i="1"/>
  <c r="J1106" i="1"/>
  <c r="I1105" i="1"/>
  <c r="H1105" i="1"/>
  <c r="AI1105" i="1"/>
  <c r="BI1105" i="1"/>
  <c r="BM1105" i="1"/>
  <c r="BW1105" i="1"/>
  <c r="BX1105" i="1"/>
  <c r="BY1105" i="1"/>
  <c r="CG1105" i="1"/>
  <c r="CF1105" i="1"/>
  <c r="BL1105" i="1"/>
  <c r="BT1105" i="1"/>
  <c r="BU1105" i="1"/>
  <c r="BV1105" i="1"/>
  <c r="CE1105" i="1"/>
  <c r="CD1105" i="1"/>
  <c r="BK1105" i="1"/>
  <c r="BQ1105" i="1"/>
  <c r="BR1105" i="1"/>
  <c r="BS1105" i="1"/>
  <c r="CC1105" i="1"/>
  <c r="CB1105" i="1"/>
  <c r="BJ1105" i="1"/>
  <c r="BN1105" i="1"/>
  <c r="BO1105" i="1"/>
  <c r="BP1105" i="1"/>
  <c r="CA1105" i="1"/>
  <c r="BZ1105" i="1"/>
  <c r="AY1105" i="1"/>
  <c r="AX1105" i="1"/>
  <c r="U1105" i="1"/>
  <c r="AW1105" i="1"/>
  <c r="AV1105" i="1"/>
  <c r="AU1105" i="1"/>
  <c r="AR1105" i="1"/>
  <c r="AH1105" i="1"/>
  <c r="AG1105" i="1"/>
  <c r="AF1105" i="1"/>
  <c r="AE1105" i="1"/>
  <c r="V1105" i="1"/>
  <c r="K1105" i="1"/>
  <c r="J1105" i="1"/>
  <c r="I1104" i="1"/>
  <c r="H1104" i="1"/>
  <c r="AI1104" i="1"/>
  <c r="BI1104" i="1"/>
  <c r="BM1104" i="1"/>
  <c r="BW1104" i="1"/>
  <c r="BX1104" i="1"/>
  <c r="BY1104" i="1"/>
  <c r="CG1104" i="1"/>
  <c r="CF1104" i="1"/>
  <c r="BL1104" i="1"/>
  <c r="BT1104" i="1"/>
  <c r="BU1104" i="1"/>
  <c r="BV1104" i="1"/>
  <c r="CE1104" i="1"/>
  <c r="CD1104" i="1"/>
  <c r="BK1104" i="1"/>
  <c r="BQ1104" i="1"/>
  <c r="BR1104" i="1"/>
  <c r="BS1104" i="1"/>
  <c r="CC1104" i="1"/>
  <c r="CB1104" i="1"/>
  <c r="BJ1104" i="1"/>
  <c r="BN1104" i="1"/>
  <c r="BO1104" i="1"/>
  <c r="BP1104" i="1"/>
  <c r="CA1104" i="1"/>
  <c r="BZ1104" i="1"/>
  <c r="AY1104" i="1"/>
  <c r="AX1104" i="1"/>
  <c r="U1104" i="1"/>
  <c r="AW1104" i="1"/>
  <c r="AV1104" i="1"/>
  <c r="AU1104" i="1"/>
  <c r="AR1104" i="1"/>
  <c r="AH1104" i="1"/>
  <c r="AG1104" i="1"/>
  <c r="AF1104" i="1"/>
  <c r="AE1104" i="1"/>
  <c r="V1104" i="1"/>
  <c r="K1104" i="1"/>
  <c r="J1104" i="1"/>
  <c r="AY1103" i="1"/>
  <c r="AX1103" i="1"/>
  <c r="U1103" i="1"/>
  <c r="AW1103" i="1"/>
  <c r="AV1103" i="1"/>
  <c r="AU1103" i="1"/>
  <c r="AR1103" i="1"/>
  <c r="AG1103" i="1"/>
  <c r="AF1103" i="1"/>
  <c r="AE1103" i="1"/>
  <c r="V1103" i="1"/>
  <c r="K1103" i="1"/>
  <c r="J1103" i="1"/>
  <c r="I1102" i="1"/>
  <c r="H1102" i="1"/>
  <c r="AI1102" i="1"/>
  <c r="BI1102" i="1"/>
  <c r="BM1102" i="1"/>
  <c r="BW1102" i="1"/>
  <c r="BX1102" i="1"/>
  <c r="BY1102" i="1"/>
  <c r="CG1102" i="1"/>
  <c r="CF1102" i="1"/>
  <c r="BL1102" i="1"/>
  <c r="BT1102" i="1"/>
  <c r="BU1102" i="1"/>
  <c r="BV1102" i="1"/>
  <c r="CE1102" i="1"/>
  <c r="CD1102" i="1"/>
  <c r="BK1102" i="1"/>
  <c r="BQ1102" i="1"/>
  <c r="BR1102" i="1"/>
  <c r="BS1102" i="1"/>
  <c r="CC1102" i="1"/>
  <c r="CB1102" i="1"/>
  <c r="BJ1102" i="1"/>
  <c r="BN1102" i="1"/>
  <c r="BO1102" i="1"/>
  <c r="BP1102" i="1"/>
  <c r="CA1102" i="1"/>
  <c r="BZ1102" i="1"/>
  <c r="AY1102" i="1"/>
  <c r="AX1102" i="1"/>
  <c r="U1102" i="1"/>
  <c r="AW1102" i="1"/>
  <c r="AV1102" i="1"/>
  <c r="AU1102" i="1"/>
  <c r="AR1102" i="1"/>
  <c r="AH1102" i="1"/>
  <c r="AG1102" i="1"/>
  <c r="AF1102" i="1"/>
  <c r="AE1102" i="1"/>
  <c r="V1102" i="1"/>
  <c r="K1102" i="1"/>
  <c r="J1102" i="1"/>
  <c r="G1101" i="1"/>
  <c r="I1101" i="1"/>
  <c r="H1101" i="1"/>
  <c r="AI1101" i="1"/>
  <c r="BI1101" i="1"/>
  <c r="BM1101" i="1"/>
  <c r="BW1101" i="1"/>
  <c r="BX1101" i="1"/>
  <c r="BY1101" i="1"/>
  <c r="CG1101" i="1"/>
  <c r="CF1101" i="1"/>
  <c r="BL1101" i="1"/>
  <c r="BT1101" i="1"/>
  <c r="BU1101" i="1"/>
  <c r="BV1101" i="1"/>
  <c r="CE1101" i="1"/>
  <c r="CD1101" i="1"/>
  <c r="BK1101" i="1"/>
  <c r="BQ1101" i="1"/>
  <c r="BR1101" i="1"/>
  <c r="BS1101" i="1"/>
  <c r="CC1101" i="1"/>
  <c r="CB1101" i="1"/>
  <c r="BJ1101" i="1"/>
  <c r="BN1101" i="1"/>
  <c r="BO1101" i="1"/>
  <c r="BP1101" i="1"/>
  <c r="CA1101" i="1"/>
  <c r="BZ1101" i="1"/>
  <c r="AY1101" i="1"/>
  <c r="AX1101" i="1"/>
  <c r="U1101" i="1"/>
  <c r="AW1101" i="1"/>
  <c r="AV1101" i="1"/>
  <c r="AU1101" i="1"/>
  <c r="AR1101" i="1"/>
  <c r="AH1101" i="1"/>
  <c r="AG1101" i="1"/>
  <c r="AF1101" i="1"/>
  <c r="AE1101" i="1"/>
  <c r="V1101" i="1"/>
  <c r="K1101" i="1"/>
  <c r="J1101" i="1"/>
  <c r="I1100" i="1"/>
  <c r="H1100" i="1"/>
  <c r="AI1100" i="1"/>
  <c r="BI1100" i="1"/>
  <c r="BM1100" i="1"/>
  <c r="BW1100" i="1"/>
  <c r="BX1100" i="1"/>
  <c r="BY1100" i="1"/>
  <c r="CG1100" i="1"/>
  <c r="CF1100" i="1"/>
  <c r="BL1100" i="1"/>
  <c r="BT1100" i="1"/>
  <c r="BU1100" i="1"/>
  <c r="BV1100" i="1"/>
  <c r="CE1100" i="1"/>
  <c r="CD1100" i="1"/>
  <c r="BK1100" i="1"/>
  <c r="BQ1100" i="1"/>
  <c r="BR1100" i="1"/>
  <c r="BS1100" i="1"/>
  <c r="CC1100" i="1"/>
  <c r="CB1100" i="1"/>
  <c r="BJ1100" i="1"/>
  <c r="BN1100" i="1"/>
  <c r="BO1100" i="1"/>
  <c r="BP1100" i="1"/>
  <c r="CA1100" i="1"/>
  <c r="BZ1100" i="1"/>
  <c r="AY1100" i="1"/>
  <c r="AX1100" i="1"/>
  <c r="U1100" i="1"/>
  <c r="AW1100" i="1"/>
  <c r="AV1100" i="1"/>
  <c r="AU1100" i="1"/>
  <c r="AR1100" i="1"/>
  <c r="AH1100" i="1"/>
  <c r="AG1100" i="1"/>
  <c r="AF1100" i="1"/>
  <c r="AE1100" i="1"/>
  <c r="V1100" i="1"/>
  <c r="K1100" i="1"/>
  <c r="J1100" i="1"/>
  <c r="I1099" i="1"/>
  <c r="H1099" i="1"/>
  <c r="AI1099" i="1"/>
  <c r="BI1099" i="1"/>
  <c r="BM1099" i="1"/>
  <c r="BW1099" i="1"/>
  <c r="BX1099" i="1"/>
  <c r="BY1099" i="1"/>
  <c r="CG1099" i="1"/>
  <c r="CF1099" i="1"/>
  <c r="BL1099" i="1"/>
  <c r="BT1099" i="1"/>
  <c r="BU1099" i="1"/>
  <c r="BV1099" i="1"/>
  <c r="CE1099" i="1"/>
  <c r="CD1099" i="1"/>
  <c r="BK1099" i="1"/>
  <c r="BQ1099" i="1"/>
  <c r="BR1099" i="1"/>
  <c r="BS1099" i="1"/>
  <c r="CC1099" i="1"/>
  <c r="CB1099" i="1"/>
  <c r="BJ1099" i="1"/>
  <c r="BN1099" i="1"/>
  <c r="BO1099" i="1"/>
  <c r="BP1099" i="1"/>
  <c r="CA1099" i="1"/>
  <c r="BZ1099" i="1"/>
  <c r="AY1099" i="1"/>
  <c r="AX1099" i="1"/>
  <c r="U1099" i="1"/>
  <c r="AW1099" i="1"/>
  <c r="AV1099" i="1"/>
  <c r="AU1099" i="1"/>
  <c r="AR1099" i="1"/>
  <c r="AH1099" i="1"/>
  <c r="AG1099" i="1"/>
  <c r="AF1099" i="1"/>
  <c r="AE1099" i="1"/>
  <c r="V1099" i="1"/>
  <c r="K1099" i="1"/>
  <c r="J1099" i="1"/>
  <c r="I1098" i="1"/>
  <c r="H1098" i="1"/>
  <c r="AI1098" i="1"/>
  <c r="BI1098" i="1"/>
  <c r="BM1098" i="1"/>
  <c r="BW1098" i="1"/>
  <c r="BX1098" i="1"/>
  <c r="BY1098" i="1"/>
  <c r="CG1098" i="1"/>
  <c r="CF1098" i="1"/>
  <c r="BL1098" i="1"/>
  <c r="BT1098" i="1"/>
  <c r="BU1098" i="1"/>
  <c r="BV1098" i="1"/>
  <c r="CE1098" i="1"/>
  <c r="CD1098" i="1"/>
  <c r="BK1098" i="1"/>
  <c r="BQ1098" i="1"/>
  <c r="BR1098" i="1"/>
  <c r="BS1098" i="1"/>
  <c r="CC1098" i="1"/>
  <c r="CB1098" i="1"/>
  <c r="BJ1098" i="1"/>
  <c r="BN1098" i="1"/>
  <c r="BO1098" i="1"/>
  <c r="BP1098" i="1"/>
  <c r="CA1098" i="1"/>
  <c r="BZ1098" i="1"/>
  <c r="AY1098" i="1"/>
  <c r="AX1098" i="1"/>
  <c r="U1098" i="1"/>
  <c r="AW1098" i="1"/>
  <c r="AV1098" i="1"/>
  <c r="AU1098" i="1"/>
  <c r="AR1098" i="1"/>
  <c r="AH1098" i="1"/>
  <c r="AG1098" i="1"/>
  <c r="AF1098" i="1"/>
  <c r="AE1098" i="1"/>
  <c r="V1098" i="1"/>
  <c r="K1098" i="1"/>
  <c r="J1098" i="1"/>
  <c r="I1097" i="1"/>
  <c r="H1097" i="1"/>
  <c r="AI1097" i="1"/>
  <c r="BI1097" i="1"/>
  <c r="BM1097" i="1"/>
  <c r="BW1097" i="1"/>
  <c r="BX1097" i="1"/>
  <c r="BY1097" i="1"/>
  <c r="CG1097" i="1"/>
  <c r="CF1097" i="1"/>
  <c r="BL1097" i="1"/>
  <c r="BT1097" i="1"/>
  <c r="BU1097" i="1"/>
  <c r="BV1097" i="1"/>
  <c r="CE1097" i="1"/>
  <c r="CD1097" i="1"/>
  <c r="BK1097" i="1"/>
  <c r="BQ1097" i="1"/>
  <c r="BR1097" i="1"/>
  <c r="BS1097" i="1"/>
  <c r="CC1097" i="1"/>
  <c r="CB1097" i="1"/>
  <c r="BJ1097" i="1"/>
  <c r="BN1097" i="1"/>
  <c r="BO1097" i="1"/>
  <c r="BP1097" i="1"/>
  <c r="CA1097" i="1"/>
  <c r="BZ1097" i="1"/>
  <c r="AY1097" i="1"/>
  <c r="AX1097" i="1"/>
  <c r="U1097" i="1"/>
  <c r="AW1097" i="1"/>
  <c r="AV1097" i="1"/>
  <c r="AU1097" i="1"/>
  <c r="AR1097" i="1"/>
  <c r="AH1097" i="1"/>
  <c r="AG1097" i="1"/>
  <c r="AF1097" i="1"/>
  <c r="AE1097" i="1"/>
  <c r="V1097" i="1"/>
  <c r="K1097" i="1"/>
  <c r="J1097" i="1"/>
  <c r="I1096" i="1"/>
  <c r="H1096" i="1"/>
  <c r="AI1096" i="1"/>
  <c r="BI1096" i="1"/>
  <c r="BM1096" i="1"/>
  <c r="BW1096" i="1"/>
  <c r="BX1096" i="1"/>
  <c r="BY1096" i="1"/>
  <c r="CG1096" i="1"/>
  <c r="CF1096" i="1"/>
  <c r="BL1096" i="1"/>
  <c r="BT1096" i="1"/>
  <c r="BU1096" i="1"/>
  <c r="BV1096" i="1"/>
  <c r="CE1096" i="1"/>
  <c r="CD1096" i="1"/>
  <c r="BK1096" i="1"/>
  <c r="BQ1096" i="1"/>
  <c r="BR1096" i="1"/>
  <c r="BS1096" i="1"/>
  <c r="CC1096" i="1"/>
  <c r="CB1096" i="1"/>
  <c r="BJ1096" i="1"/>
  <c r="BN1096" i="1"/>
  <c r="BO1096" i="1"/>
  <c r="BP1096" i="1"/>
  <c r="CA1096" i="1"/>
  <c r="BZ1096" i="1"/>
  <c r="AY1096" i="1"/>
  <c r="AX1096" i="1"/>
  <c r="U1096" i="1"/>
  <c r="AW1096" i="1"/>
  <c r="AV1096" i="1"/>
  <c r="AU1096" i="1"/>
  <c r="AR1096" i="1"/>
  <c r="AH1096" i="1"/>
  <c r="AG1096" i="1"/>
  <c r="AF1096" i="1"/>
  <c r="AE1096" i="1"/>
  <c r="V1096" i="1"/>
  <c r="K1096" i="1"/>
  <c r="J1096" i="1"/>
  <c r="I1095" i="1"/>
  <c r="H1095" i="1"/>
  <c r="AI1095" i="1"/>
  <c r="BI1095" i="1"/>
  <c r="BM1095" i="1"/>
  <c r="BW1095" i="1"/>
  <c r="BX1095" i="1"/>
  <c r="BY1095" i="1"/>
  <c r="CG1095" i="1"/>
  <c r="CF1095" i="1"/>
  <c r="BL1095" i="1"/>
  <c r="BT1095" i="1"/>
  <c r="BU1095" i="1"/>
  <c r="BV1095" i="1"/>
  <c r="CE1095" i="1"/>
  <c r="CD1095" i="1"/>
  <c r="BK1095" i="1"/>
  <c r="BQ1095" i="1"/>
  <c r="BR1095" i="1"/>
  <c r="BS1095" i="1"/>
  <c r="CC1095" i="1"/>
  <c r="CB1095" i="1"/>
  <c r="BJ1095" i="1"/>
  <c r="BN1095" i="1"/>
  <c r="BO1095" i="1"/>
  <c r="BP1095" i="1"/>
  <c r="CA1095" i="1"/>
  <c r="BZ1095" i="1"/>
  <c r="AY1095" i="1"/>
  <c r="AX1095" i="1"/>
  <c r="U1095" i="1"/>
  <c r="AW1095" i="1"/>
  <c r="AV1095" i="1"/>
  <c r="AU1095" i="1"/>
  <c r="AR1095" i="1"/>
  <c r="AH1095" i="1"/>
  <c r="AG1095" i="1"/>
  <c r="AF1095" i="1"/>
  <c r="AE1095" i="1"/>
  <c r="V1095" i="1"/>
  <c r="K1095" i="1"/>
  <c r="J1095" i="1"/>
  <c r="I1094" i="1"/>
  <c r="H1094" i="1"/>
  <c r="AI1094" i="1"/>
  <c r="BI1094" i="1"/>
  <c r="BM1094" i="1"/>
  <c r="BW1094" i="1"/>
  <c r="BX1094" i="1"/>
  <c r="BY1094" i="1"/>
  <c r="CG1094" i="1"/>
  <c r="CF1094" i="1"/>
  <c r="BL1094" i="1"/>
  <c r="BT1094" i="1"/>
  <c r="BU1094" i="1"/>
  <c r="BV1094" i="1"/>
  <c r="CE1094" i="1"/>
  <c r="CD1094" i="1"/>
  <c r="BK1094" i="1"/>
  <c r="BQ1094" i="1"/>
  <c r="BR1094" i="1"/>
  <c r="BS1094" i="1"/>
  <c r="CC1094" i="1"/>
  <c r="CB1094" i="1"/>
  <c r="BJ1094" i="1"/>
  <c r="BN1094" i="1"/>
  <c r="BO1094" i="1"/>
  <c r="BP1094" i="1"/>
  <c r="CA1094" i="1"/>
  <c r="BZ1094" i="1"/>
  <c r="AY1094" i="1"/>
  <c r="AX1094" i="1"/>
  <c r="U1094" i="1"/>
  <c r="AW1094" i="1"/>
  <c r="AV1094" i="1"/>
  <c r="AU1094" i="1"/>
  <c r="AR1094" i="1"/>
  <c r="AH1094" i="1"/>
  <c r="AG1094" i="1"/>
  <c r="AF1094" i="1"/>
  <c r="AE1094" i="1"/>
  <c r="V1094" i="1"/>
  <c r="K1094" i="1"/>
  <c r="J1094" i="1"/>
  <c r="I1093" i="1"/>
  <c r="H1093" i="1"/>
  <c r="AI1093" i="1"/>
  <c r="BI1093" i="1"/>
  <c r="BM1093" i="1"/>
  <c r="BW1093" i="1"/>
  <c r="BX1093" i="1"/>
  <c r="BY1093" i="1"/>
  <c r="CG1093" i="1"/>
  <c r="CF1093" i="1"/>
  <c r="BL1093" i="1"/>
  <c r="BT1093" i="1"/>
  <c r="BU1093" i="1"/>
  <c r="BV1093" i="1"/>
  <c r="CE1093" i="1"/>
  <c r="CD1093" i="1"/>
  <c r="BK1093" i="1"/>
  <c r="BQ1093" i="1"/>
  <c r="BR1093" i="1"/>
  <c r="BS1093" i="1"/>
  <c r="CC1093" i="1"/>
  <c r="CB1093" i="1"/>
  <c r="BJ1093" i="1"/>
  <c r="BN1093" i="1"/>
  <c r="BO1093" i="1"/>
  <c r="BP1093" i="1"/>
  <c r="CA1093" i="1"/>
  <c r="BZ1093" i="1"/>
  <c r="AY1093" i="1"/>
  <c r="AX1093" i="1"/>
  <c r="U1093" i="1"/>
  <c r="V1093" i="1"/>
  <c r="AW1093" i="1"/>
  <c r="AV1093" i="1"/>
  <c r="AU1093" i="1"/>
  <c r="AR1093" i="1"/>
  <c r="AH1093" i="1"/>
  <c r="AG1093" i="1"/>
  <c r="AF1093" i="1"/>
  <c r="AE1093" i="1"/>
  <c r="K1093" i="1"/>
  <c r="J1093" i="1"/>
  <c r="I1092" i="1"/>
  <c r="H1092" i="1"/>
  <c r="AI1092" i="1"/>
  <c r="BI1092" i="1"/>
  <c r="BM1092" i="1"/>
  <c r="BW1092" i="1"/>
  <c r="BX1092" i="1"/>
  <c r="BY1092" i="1"/>
  <c r="CG1092" i="1"/>
  <c r="CF1092" i="1"/>
  <c r="BL1092" i="1"/>
  <c r="BT1092" i="1"/>
  <c r="BU1092" i="1"/>
  <c r="BV1092" i="1"/>
  <c r="CE1092" i="1"/>
  <c r="CD1092" i="1"/>
  <c r="BK1092" i="1"/>
  <c r="BQ1092" i="1"/>
  <c r="BR1092" i="1"/>
  <c r="BS1092" i="1"/>
  <c r="CC1092" i="1"/>
  <c r="CB1092" i="1"/>
  <c r="BJ1092" i="1"/>
  <c r="BN1092" i="1"/>
  <c r="BO1092" i="1"/>
  <c r="BP1092" i="1"/>
  <c r="CA1092" i="1"/>
  <c r="BZ1092" i="1"/>
  <c r="AY1092" i="1"/>
  <c r="AX1092" i="1"/>
  <c r="U1092" i="1"/>
  <c r="AW1092" i="1"/>
  <c r="AV1092" i="1"/>
  <c r="AU1092" i="1"/>
  <c r="AR1092" i="1"/>
  <c r="AH1092" i="1"/>
  <c r="AG1092" i="1"/>
  <c r="AF1092" i="1"/>
  <c r="AE1092" i="1"/>
  <c r="V1092" i="1"/>
  <c r="K1092" i="1"/>
  <c r="J1092" i="1"/>
  <c r="AY1091" i="1"/>
  <c r="AX1091" i="1"/>
  <c r="U1091" i="1"/>
  <c r="AW1091" i="1"/>
  <c r="AV1091" i="1"/>
  <c r="AU1091" i="1"/>
  <c r="AR1091" i="1"/>
  <c r="AG1091" i="1"/>
  <c r="AF1091" i="1"/>
  <c r="AE1091" i="1"/>
  <c r="V1091" i="1"/>
  <c r="K1091" i="1"/>
  <c r="J1091" i="1"/>
  <c r="I1090" i="1"/>
  <c r="H1090" i="1"/>
  <c r="AI1090" i="1"/>
  <c r="BI1090" i="1"/>
  <c r="BM1090" i="1"/>
  <c r="BW1090" i="1"/>
  <c r="BX1090" i="1"/>
  <c r="BY1090" i="1"/>
  <c r="CG1090" i="1"/>
  <c r="CF1090" i="1"/>
  <c r="BL1090" i="1"/>
  <c r="BT1090" i="1"/>
  <c r="BU1090" i="1"/>
  <c r="BV1090" i="1"/>
  <c r="CE1090" i="1"/>
  <c r="CD1090" i="1"/>
  <c r="BK1090" i="1"/>
  <c r="BQ1090" i="1"/>
  <c r="BR1090" i="1"/>
  <c r="BS1090" i="1"/>
  <c r="CC1090" i="1"/>
  <c r="CB1090" i="1"/>
  <c r="BJ1090" i="1"/>
  <c r="BN1090" i="1"/>
  <c r="BO1090" i="1"/>
  <c r="BP1090" i="1"/>
  <c r="CA1090" i="1"/>
  <c r="BZ1090" i="1"/>
  <c r="AY1090" i="1"/>
  <c r="AX1090" i="1"/>
  <c r="U1090" i="1"/>
  <c r="AW1090" i="1"/>
  <c r="AV1090" i="1"/>
  <c r="AU1090" i="1"/>
  <c r="AR1090" i="1"/>
  <c r="AH1090" i="1"/>
  <c r="AG1090" i="1"/>
  <c r="AF1090" i="1"/>
  <c r="AE1090" i="1"/>
  <c r="V1090" i="1"/>
  <c r="K1090" i="1"/>
  <c r="J1090" i="1"/>
  <c r="G1089" i="1"/>
  <c r="I1089" i="1"/>
  <c r="H1089" i="1"/>
  <c r="AI1089" i="1"/>
  <c r="BI1089" i="1"/>
  <c r="BM1089" i="1"/>
  <c r="BW1089" i="1"/>
  <c r="BX1089" i="1"/>
  <c r="BY1089" i="1"/>
  <c r="CG1089" i="1"/>
  <c r="CF1089" i="1"/>
  <c r="BL1089" i="1"/>
  <c r="BT1089" i="1"/>
  <c r="BU1089" i="1"/>
  <c r="BV1089" i="1"/>
  <c r="CE1089" i="1"/>
  <c r="CD1089" i="1"/>
  <c r="BK1089" i="1"/>
  <c r="BQ1089" i="1"/>
  <c r="BR1089" i="1"/>
  <c r="BS1089" i="1"/>
  <c r="CC1089" i="1"/>
  <c r="CB1089" i="1"/>
  <c r="BJ1089" i="1"/>
  <c r="BN1089" i="1"/>
  <c r="BO1089" i="1"/>
  <c r="BP1089" i="1"/>
  <c r="CA1089" i="1"/>
  <c r="BZ1089" i="1"/>
  <c r="AY1089" i="1"/>
  <c r="AX1089" i="1"/>
  <c r="U1089" i="1"/>
  <c r="AW1089" i="1"/>
  <c r="AV1089" i="1"/>
  <c r="AU1089" i="1"/>
  <c r="AR1089" i="1"/>
  <c r="AH1089" i="1"/>
  <c r="AG1089" i="1"/>
  <c r="AF1089" i="1"/>
  <c r="AE1089" i="1"/>
  <c r="V1089" i="1"/>
  <c r="K1089" i="1"/>
  <c r="J1089" i="1"/>
  <c r="I1088" i="1"/>
  <c r="H1088" i="1"/>
  <c r="AI1088" i="1"/>
  <c r="BI1088" i="1"/>
  <c r="BM1088" i="1"/>
  <c r="BW1088" i="1"/>
  <c r="BX1088" i="1"/>
  <c r="BY1088" i="1"/>
  <c r="CG1088" i="1"/>
  <c r="CF1088" i="1"/>
  <c r="BL1088" i="1"/>
  <c r="BT1088" i="1"/>
  <c r="BU1088" i="1"/>
  <c r="BV1088" i="1"/>
  <c r="CE1088" i="1"/>
  <c r="CD1088" i="1"/>
  <c r="BK1088" i="1"/>
  <c r="BQ1088" i="1"/>
  <c r="BR1088" i="1"/>
  <c r="BS1088" i="1"/>
  <c r="CC1088" i="1"/>
  <c r="CB1088" i="1"/>
  <c r="BJ1088" i="1"/>
  <c r="BN1088" i="1"/>
  <c r="BO1088" i="1"/>
  <c r="BP1088" i="1"/>
  <c r="CA1088" i="1"/>
  <c r="BZ1088" i="1"/>
  <c r="AY1088" i="1"/>
  <c r="AX1088" i="1"/>
  <c r="U1088" i="1"/>
  <c r="AW1088" i="1"/>
  <c r="AV1088" i="1"/>
  <c r="AU1088" i="1"/>
  <c r="AR1088" i="1"/>
  <c r="AH1088" i="1"/>
  <c r="AG1088" i="1"/>
  <c r="AF1088" i="1"/>
  <c r="AE1088" i="1"/>
  <c r="V1088" i="1"/>
  <c r="K1088" i="1"/>
  <c r="J1088" i="1"/>
  <c r="I1087" i="1"/>
  <c r="H1087" i="1"/>
  <c r="AI1087" i="1"/>
  <c r="BI1087" i="1"/>
  <c r="BM1087" i="1"/>
  <c r="BW1087" i="1"/>
  <c r="BX1087" i="1"/>
  <c r="BY1087" i="1"/>
  <c r="CG1087" i="1"/>
  <c r="CF1087" i="1"/>
  <c r="BL1087" i="1"/>
  <c r="BT1087" i="1"/>
  <c r="BU1087" i="1"/>
  <c r="BV1087" i="1"/>
  <c r="CE1087" i="1"/>
  <c r="CD1087" i="1"/>
  <c r="BK1087" i="1"/>
  <c r="BQ1087" i="1"/>
  <c r="BR1087" i="1"/>
  <c r="BS1087" i="1"/>
  <c r="CC1087" i="1"/>
  <c r="CB1087" i="1"/>
  <c r="BJ1087" i="1"/>
  <c r="BN1087" i="1"/>
  <c r="BO1087" i="1"/>
  <c r="BP1087" i="1"/>
  <c r="CA1087" i="1"/>
  <c r="BZ1087" i="1"/>
  <c r="AY1087" i="1"/>
  <c r="AX1087" i="1"/>
  <c r="U1087" i="1"/>
  <c r="V1087" i="1"/>
  <c r="AW1087" i="1"/>
  <c r="AV1087" i="1"/>
  <c r="AU1087" i="1"/>
  <c r="AR1087" i="1"/>
  <c r="AH1087" i="1"/>
  <c r="AG1087" i="1"/>
  <c r="AF1087" i="1"/>
  <c r="AE1087" i="1"/>
  <c r="K1087" i="1"/>
  <c r="J1087" i="1"/>
  <c r="I1086" i="1"/>
  <c r="H1086" i="1"/>
  <c r="AI1086" i="1"/>
  <c r="BI1086" i="1"/>
  <c r="BM1086" i="1"/>
  <c r="BW1086" i="1"/>
  <c r="BX1086" i="1"/>
  <c r="BY1086" i="1"/>
  <c r="CG1086" i="1"/>
  <c r="CF1086" i="1"/>
  <c r="BL1086" i="1"/>
  <c r="BT1086" i="1"/>
  <c r="BU1086" i="1"/>
  <c r="BV1086" i="1"/>
  <c r="CE1086" i="1"/>
  <c r="CD1086" i="1"/>
  <c r="BK1086" i="1"/>
  <c r="BQ1086" i="1"/>
  <c r="BR1086" i="1"/>
  <c r="BS1086" i="1"/>
  <c r="CC1086" i="1"/>
  <c r="CB1086" i="1"/>
  <c r="BJ1086" i="1"/>
  <c r="BN1086" i="1"/>
  <c r="BO1086" i="1"/>
  <c r="BP1086" i="1"/>
  <c r="CA1086" i="1"/>
  <c r="BZ1086" i="1"/>
  <c r="AY1086" i="1"/>
  <c r="AX1086" i="1"/>
  <c r="U1086" i="1"/>
  <c r="AW1086" i="1"/>
  <c r="AV1086" i="1"/>
  <c r="AU1086" i="1"/>
  <c r="AR1086" i="1"/>
  <c r="AH1086" i="1"/>
  <c r="AG1086" i="1"/>
  <c r="AF1086" i="1"/>
  <c r="AE1086" i="1"/>
  <c r="V1086" i="1"/>
  <c r="K1086" i="1"/>
  <c r="J1086" i="1"/>
  <c r="I1085" i="1"/>
  <c r="H1085" i="1"/>
  <c r="AI1085" i="1"/>
  <c r="BI1085" i="1"/>
  <c r="BM1085" i="1"/>
  <c r="BW1085" i="1"/>
  <c r="BX1085" i="1"/>
  <c r="BY1085" i="1"/>
  <c r="CG1085" i="1"/>
  <c r="CF1085" i="1"/>
  <c r="BL1085" i="1"/>
  <c r="BT1085" i="1"/>
  <c r="BU1085" i="1"/>
  <c r="BV1085" i="1"/>
  <c r="CE1085" i="1"/>
  <c r="CD1085" i="1"/>
  <c r="BK1085" i="1"/>
  <c r="BQ1085" i="1"/>
  <c r="BR1085" i="1"/>
  <c r="BS1085" i="1"/>
  <c r="CC1085" i="1"/>
  <c r="CB1085" i="1"/>
  <c r="BJ1085" i="1"/>
  <c r="BN1085" i="1"/>
  <c r="BO1085" i="1"/>
  <c r="BP1085" i="1"/>
  <c r="CA1085" i="1"/>
  <c r="BZ1085" i="1"/>
  <c r="AY1085" i="1"/>
  <c r="AX1085" i="1"/>
  <c r="U1085" i="1"/>
  <c r="AW1085" i="1"/>
  <c r="AV1085" i="1"/>
  <c r="AU1085" i="1"/>
  <c r="AR1085" i="1"/>
  <c r="AH1085" i="1"/>
  <c r="AG1085" i="1"/>
  <c r="AF1085" i="1"/>
  <c r="AE1085" i="1"/>
  <c r="V1085" i="1"/>
  <c r="K1085" i="1"/>
  <c r="J1085" i="1"/>
  <c r="I1084" i="1"/>
  <c r="H1084" i="1"/>
  <c r="AI1084" i="1"/>
  <c r="BI1084" i="1"/>
  <c r="BM1084" i="1"/>
  <c r="BW1084" i="1"/>
  <c r="BX1084" i="1"/>
  <c r="BY1084" i="1"/>
  <c r="CG1084" i="1"/>
  <c r="CF1084" i="1"/>
  <c r="BL1084" i="1"/>
  <c r="BT1084" i="1"/>
  <c r="BU1084" i="1"/>
  <c r="BV1084" i="1"/>
  <c r="CE1084" i="1"/>
  <c r="CD1084" i="1"/>
  <c r="BK1084" i="1"/>
  <c r="BQ1084" i="1"/>
  <c r="BR1084" i="1"/>
  <c r="BS1084" i="1"/>
  <c r="CC1084" i="1"/>
  <c r="CB1084" i="1"/>
  <c r="BJ1084" i="1"/>
  <c r="BN1084" i="1"/>
  <c r="BO1084" i="1"/>
  <c r="BP1084" i="1"/>
  <c r="CA1084" i="1"/>
  <c r="BZ1084" i="1"/>
  <c r="AY1084" i="1"/>
  <c r="AX1084" i="1"/>
  <c r="U1084" i="1"/>
  <c r="AW1084" i="1"/>
  <c r="AV1084" i="1"/>
  <c r="AU1084" i="1"/>
  <c r="AR1084" i="1"/>
  <c r="AH1084" i="1"/>
  <c r="AG1084" i="1"/>
  <c r="AF1084" i="1"/>
  <c r="AE1084" i="1"/>
  <c r="V1084" i="1"/>
  <c r="K1084" i="1"/>
  <c r="J1084" i="1"/>
  <c r="I1083" i="1"/>
  <c r="H1083" i="1"/>
  <c r="AI1083" i="1"/>
  <c r="BI1083" i="1"/>
  <c r="BM1083" i="1"/>
  <c r="BW1083" i="1"/>
  <c r="BX1083" i="1"/>
  <c r="BY1083" i="1"/>
  <c r="CG1083" i="1"/>
  <c r="CF1083" i="1"/>
  <c r="BL1083" i="1"/>
  <c r="BT1083" i="1"/>
  <c r="BU1083" i="1"/>
  <c r="BV1083" i="1"/>
  <c r="CE1083" i="1"/>
  <c r="CD1083" i="1"/>
  <c r="BK1083" i="1"/>
  <c r="BQ1083" i="1"/>
  <c r="BR1083" i="1"/>
  <c r="BS1083" i="1"/>
  <c r="CC1083" i="1"/>
  <c r="CB1083" i="1"/>
  <c r="BJ1083" i="1"/>
  <c r="BN1083" i="1"/>
  <c r="BO1083" i="1"/>
  <c r="BP1083" i="1"/>
  <c r="CA1083" i="1"/>
  <c r="BZ1083" i="1"/>
  <c r="AY1083" i="1"/>
  <c r="AX1083" i="1"/>
  <c r="U1083" i="1"/>
  <c r="AW1083" i="1"/>
  <c r="AV1083" i="1"/>
  <c r="AU1083" i="1"/>
  <c r="AR1083" i="1"/>
  <c r="AH1083" i="1"/>
  <c r="AG1083" i="1"/>
  <c r="AF1083" i="1"/>
  <c r="AE1083" i="1"/>
  <c r="V1083" i="1"/>
  <c r="K1083" i="1"/>
  <c r="J1083" i="1"/>
  <c r="I1082" i="1"/>
  <c r="H1082" i="1"/>
  <c r="AI1082" i="1"/>
  <c r="BI1082" i="1"/>
  <c r="BM1082" i="1"/>
  <c r="BW1082" i="1"/>
  <c r="BX1082" i="1"/>
  <c r="BY1082" i="1"/>
  <c r="CG1082" i="1"/>
  <c r="CF1082" i="1"/>
  <c r="BL1082" i="1"/>
  <c r="BT1082" i="1"/>
  <c r="BU1082" i="1"/>
  <c r="BV1082" i="1"/>
  <c r="CE1082" i="1"/>
  <c r="CD1082" i="1"/>
  <c r="BK1082" i="1"/>
  <c r="BQ1082" i="1"/>
  <c r="BR1082" i="1"/>
  <c r="BS1082" i="1"/>
  <c r="CC1082" i="1"/>
  <c r="CB1082" i="1"/>
  <c r="BJ1082" i="1"/>
  <c r="BN1082" i="1"/>
  <c r="BO1082" i="1"/>
  <c r="BP1082" i="1"/>
  <c r="CA1082" i="1"/>
  <c r="BZ1082" i="1"/>
  <c r="AY1082" i="1"/>
  <c r="AX1082" i="1"/>
  <c r="U1082" i="1"/>
  <c r="AW1082" i="1"/>
  <c r="AV1082" i="1"/>
  <c r="AU1082" i="1"/>
  <c r="AR1082" i="1"/>
  <c r="AH1082" i="1"/>
  <c r="AG1082" i="1"/>
  <c r="AF1082" i="1"/>
  <c r="AE1082" i="1"/>
  <c r="V1082" i="1"/>
  <c r="K1082" i="1"/>
  <c r="J1082" i="1"/>
  <c r="I1081" i="1"/>
  <c r="H1081" i="1"/>
  <c r="AI1081" i="1"/>
  <c r="BI1081" i="1"/>
  <c r="BM1081" i="1"/>
  <c r="BW1081" i="1"/>
  <c r="BX1081" i="1"/>
  <c r="BY1081" i="1"/>
  <c r="CG1081" i="1"/>
  <c r="CF1081" i="1"/>
  <c r="BL1081" i="1"/>
  <c r="BT1081" i="1"/>
  <c r="BU1081" i="1"/>
  <c r="BV1081" i="1"/>
  <c r="CE1081" i="1"/>
  <c r="CD1081" i="1"/>
  <c r="BK1081" i="1"/>
  <c r="BQ1081" i="1"/>
  <c r="BR1081" i="1"/>
  <c r="BS1081" i="1"/>
  <c r="CC1081" i="1"/>
  <c r="CB1081" i="1"/>
  <c r="BJ1081" i="1"/>
  <c r="BN1081" i="1"/>
  <c r="BO1081" i="1"/>
  <c r="BP1081" i="1"/>
  <c r="CA1081" i="1"/>
  <c r="BZ1081" i="1"/>
  <c r="AY1081" i="1"/>
  <c r="AX1081" i="1"/>
  <c r="U1081" i="1"/>
  <c r="AW1081" i="1"/>
  <c r="AV1081" i="1"/>
  <c r="AU1081" i="1"/>
  <c r="AR1081" i="1"/>
  <c r="AH1081" i="1"/>
  <c r="AG1081" i="1"/>
  <c r="AF1081" i="1"/>
  <c r="AE1081" i="1"/>
  <c r="V1081" i="1"/>
  <c r="K1081" i="1"/>
  <c r="J1081" i="1"/>
  <c r="I1080" i="1"/>
  <c r="H1080" i="1"/>
  <c r="AI1080" i="1"/>
  <c r="BI1080" i="1"/>
  <c r="BM1080" i="1"/>
  <c r="BW1080" i="1"/>
  <c r="BX1080" i="1"/>
  <c r="BY1080" i="1"/>
  <c r="CG1080" i="1"/>
  <c r="CF1080" i="1"/>
  <c r="BL1080" i="1"/>
  <c r="BT1080" i="1"/>
  <c r="BU1080" i="1"/>
  <c r="BV1080" i="1"/>
  <c r="CE1080" i="1"/>
  <c r="CD1080" i="1"/>
  <c r="BK1080" i="1"/>
  <c r="BQ1080" i="1"/>
  <c r="BR1080" i="1"/>
  <c r="BS1080" i="1"/>
  <c r="CC1080" i="1"/>
  <c r="CB1080" i="1"/>
  <c r="BJ1080" i="1"/>
  <c r="BN1080" i="1"/>
  <c r="BO1080" i="1"/>
  <c r="BP1080" i="1"/>
  <c r="CA1080" i="1"/>
  <c r="BZ1080" i="1"/>
  <c r="AY1080" i="1"/>
  <c r="AX1080" i="1"/>
  <c r="U1080" i="1"/>
  <c r="AW1080" i="1"/>
  <c r="AV1080" i="1"/>
  <c r="AU1080" i="1"/>
  <c r="AR1080" i="1"/>
  <c r="AH1080" i="1"/>
  <c r="AG1080" i="1"/>
  <c r="AF1080" i="1"/>
  <c r="AE1080" i="1"/>
  <c r="V1080" i="1"/>
  <c r="K1080" i="1"/>
  <c r="J1080" i="1"/>
  <c r="G1078" i="1"/>
  <c r="G1079" i="1"/>
  <c r="I1079" i="1"/>
  <c r="H1079" i="1"/>
  <c r="AI1079" i="1"/>
  <c r="BI1079" i="1"/>
  <c r="BM1079" i="1"/>
  <c r="BW1079" i="1"/>
  <c r="BX1079" i="1"/>
  <c r="BY1079" i="1"/>
  <c r="CG1079" i="1"/>
  <c r="CF1079" i="1"/>
  <c r="BL1079" i="1"/>
  <c r="BT1079" i="1"/>
  <c r="BU1079" i="1"/>
  <c r="BV1079" i="1"/>
  <c r="CE1079" i="1"/>
  <c r="CD1079" i="1"/>
  <c r="BK1079" i="1"/>
  <c r="BQ1079" i="1"/>
  <c r="BR1079" i="1"/>
  <c r="BS1079" i="1"/>
  <c r="CC1079" i="1"/>
  <c r="CB1079" i="1"/>
  <c r="BJ1079" i="1"/>
  <c r="BN1079" i="1"/>
  <c r="BO1079" i="1"/>
  <c r="BP1079" i="1"/>
  <c r="CA1079" i="1"/>
  <c r="BZ1079" i="1"/>
  <c r="AY1079" i="1"/>
  <c r="AX1079" i="1"/>
  <c r="U1079" i="1"/>
  <c r="AW1079" i="1"/>
  <c r="AV1079" i="1"/>
  <c r="AU1079" i="1"/>
  <c r="AR1079" i="1"/>
  <c r="AH1079" i="1"/>
  <c r="AG1079" i="1"/>
  <c r="AF1079" i="1"/>
  <c r="AE1079" i="1"/>
  <c r="V1079" i="1"/>
  <c r="K1079" i="1"/>
  <c r="J1079" i="1"/>
  <c r="I1078" i="1"/>
  <c r="H1078" i="1"/>
  <c r="AI1078" i="1"/>
  <c r="BI1078" i="1"/>
  <c r="BM1078" i="1"/>
  <c r="BW1078" i="1"/>
  <c r="BX1078" i="1"/>
  <c r="BY1078" i="1"/>
  <c r="CG1078" i="1"/>
  <c r="CF1078" i="1"/>
  <c r="BL1078" i="1"/>
  <c r="BT1078" i="1"/>
  <c r="BU1078" i="1"/>
  <c r="BV1078" i="1"/>
  <c r="CE1078" i="1"/>
  <c r="CD1078" i="1"/>
  <c r="BK1078" i="1"/>
  <c r="BQ1078" i="1"/>
  <c r="BR1078" i="1"/>
  <c r="BS1078" i="1"/>
  <c r="CC1078" i="1"/>
  <c r="CB1078" i="1"/>
  <c r="BJ1078" i="1"/>
  <c r="BN1078" i="1"/>
  <c r="BO1078" i="1"/>
  <c r="BP1078" i="1"/>
  <c r="CA1078" i="1"/>
  <c r="BZ1078" i="1"/>
  <c r="AY1078" i="1"/>
  <c r="AX1078" i="1"/>
  <c r="U1078" i="1"/>
  <c r="AW1078" i="1"/>
  <c r="AV1078" i="1"/>
  <c r="AU1078" i="1"/>
  <c r="AR1078" i="1"/>
  <c r="AH1078" i="1"/>
  <c r="AG1078" i="1"/>
  <c r="AF1078" i="1"/>
  <c r="AE1078" i="1"/>
  <c r="V1078" i="1"/>
  <c r="K1078" i="1"/>
  <c r="J1078" i="1"/>
  <c r="I1077" i="1"/>
  <c r="H1077" i="1"/>
  <c r="AI1077" i="1"/>
  <c r="BI1077" i="1"/>
  <c r="BM1077" i="1"/>
  <c r="BW1077" i="1"/>
  <c r="BX1077" i="1"/>
  <c r="BY1077" i="1"/>
  <c r="CG1077" i="1"/>
  <c r="CF1077" i="1"/>
  <c r="BL1077" i="1"/>
  <c r="BT1077" i="1"/>
  <c r="BU1077" i="1"/>
  <c r="BV1077" i="1"/>
  <c r="CE1077" i="1"/>
  <c r="CD1077" i="1"/>
  <c r="BK1077" i="1"/>
  <c r="BQ1077" i="1"/>
  <c r="BR1077" i="1"/>
  <c r="BS1077" i="1"/>
  <c r="CC1077" i="1"/>
  <c r="CB1077" i="1"/>
  <c r="BJ1077" i="1"/>
  <c r="BN1077" i="1"/>
  <c r="BO1077" i="1"/>
  <c r="BP1077" i="1"/>
  <c r="CA1077" i="1"/>
  <c r="BZ1077" i="1"/>
  <c r="AY1077" i="1"/>
  <c r="AX1077" i="1"/>
  <c r="U1077" i="1"/>
  <c r="AW1077" i="1"/>
  <c r="AV1077" i="1"/>
  <c r="AU1077" i="1"/>
  <c r="AR1077" i="1"/>
  <c r="AH1077" i="1"/>
  <c r="AG1077" i="1"/>
  <c r="AF1077" i="1"/>
  <c r="AE1077" i="1"/>
  <c r="V1077" i="1"/>
  <c r="K1077" i="1"/>
  <c r="J1077" i="1"/>
  <c r="AY1076" i="1"/>
  <c r="AX1076" i="1"/>
  <c r="U1076" i="1"/>
  <c r="AW1076" i="1"/>
  <c r="AV1076" i="1"/>
  <c r="AU1076" i="1"/>
  <c r="AR1076" i="1"/>
  <c r="AG1076" i="1"/>
  <c r="AF1076" i="1"/>
  <c r="AE1076" i="1"/>
  <c r="V1076" i="1"/>
  <c r="K1076" i="1"/>
  <c r="J1076" i="1"/>
  <c r="I1075" i="1"/>
  <c r="H1075" i="1"/>
  <c r="AI1075" i="1"/>
  <c r="BI1075" i="1"/>
  <c r="BM1075" i="1"/>
  <c r="BW1075" i="1"/>
  <c r="BX1075" i="1"/>
  <c r="BY1075" i="1"/>
  <c r="CG1075" i="1"/>
  <c r="CF1075" i="1"/>
  <c r="BL1075" i="1"/>
  <c r="BT1075" i="1"/>
  <c r="BU1075" i="1"/>
  <c r="BV1075" i="1"/>
  <c r="CE1075" i="1"/>
  <c r="CD1075" i="1"/>
  <c r="BK1075" i="1"/>
  <c r="BQ1075" i="1"/>
  <c r="BR1075" i="1"/>
  <c r="BS1075" i="1"/>
  <c r="CC1075" i="1"/>
  <c r="CB1075" i="1"/>
  <c r="BJ1075" i="1"/>
  <c r="BN1075" i="1"/>
  <c r="BO1075" i="1"/>
  <c r="BP1075" i="1"/>
  <c r="CA1075" i="1"/>
  <c r="BZ1075" i="1"/>
  <c r="AY1075" i="1"/>
  <c r="AX1075" i="1"/>
  <c r="U1075" i="1"/>
  <c r="AW1075" i="1"/>
  <c r="AV1075" i="1"/>
  <c r="AU1075" i="1"/>
  <c r="AR1075" i="1"/>
  <c r="AH1075" i="1"/>
  <c r="AG1075" i="1"/>
  <c r="AF1075" i="1"/>
  <c r="AE1075" i="1"/>
  <c r="V1075" i="1"/>
  <c r="K1075" i="1"/>
  <c r="J1075" i="1"/>
  <c r="I1074" i="1"/>
  <c r="H1074" i="1"/>
  <c r="AI1074" i="1"/>
  <c r="BI1074" i="1"/>
  <c r="BM1074" i="1"/>
  <c r="BW1074" i="1"/>
  <c r="BX1074" i="1"/>
  <c r="BY1074" i="1"/>
  <c r="CG1074" i="1"/>
  <c r="CF1074" i="1"/>
  <c r="BL1074" i="1"/>
  <c r="BT1074" i="1"/>
  <c r="BU1074" i="1"/>
  <c r="BV1074" i="1"/>
  <c r="CE1074" i="1"/>
  <c r="CD1074" i="1"/>
  <c r="BK1074" i="1"/>
  <c r="BQ1074" i="1"/>
  <c r="BR1074" i="1"/>
  <c r="BS1074" i="1"/>
  <c r="CC1074" i="1"/>
  <c r="CB1074" i="1"/>
  <c r="BJ1074" i="1"/>
  <c r="BN1074" i="1"/>
  <c r="BO1074" i="1"/>
  <c r="BP1074" i="1"/>
  <c r="CA1074" i="1"/>
  <c r="BZ1074" i="1"/>
  <c r="AY1074" i="1"/>
  <c r="AX1074" i="1"/>
  <c r="U1074" i="1"/>
  <c r="AW1074" i="1"/>
  <c r="AV1074" i="1"/>
  <c r="AU1074" i="1"/>
  <c r="AR1074" i="1"/>
  <c r="AH1074" i="1"/>
  <c r="AG1074" i="1"/>
  <c r="AF1074" i="1"/>
  <c r="AE1074" i="1"/>
  <c r="V1074" i="1"/>
  <c r="K1074" i="1"/>
  <c r="J1074" i="1"/>
  <c r="I1073" i="1"/>
  <c r="H1073" i="1"/>
  <c r="AI1073" i="1"/>
  <c r="BI1073" i="1"/>
  <c r="BM1073" i="1"/>
  <c r="BW1073" i="1"/>
  <c r="BX1073" i="1"/>
  <c r="BY1073" i="1"/>
  <c r="CG1073" i="1"/>
  <c r="CF1073" i="1"/>
  <c r="BL1073" i="1"/>
  <c r="BT1073" i="1"/>
  <c r="BU1073" i="1"/>
  <c r="BV1073" i="1"/>
  <c r="CE1073" i="1"/>
  <c r="CD1073" i="1"/>
  <c r="BK1073" i="1"/>
  <c r="BQ1073" i="1"/>
  <c r="BR1073" i="1"/>
  <c r="BS1073" i="1"/>
  <c r="CC1073" i="1"/>
  <c r="CB1073" i="1"/>
  <c r="BJ1073" i="1"/>
  <c r="BN1073" i="1"/>
  <c r="BO1073" i="1"/>
  <c r="BP1073" i="1"/>
  <c r="CA1073" i="1"/>
  <c r="BZ1073" i="1"/>
  <c r="AY1073" i="1"/>
  <c r="AX1073" i="1"/>
  <c r="U1073" i="1"/>
  <c r="AW1073" i="1"/>
  <c r="AV1073" i="1"/>
  <c r="AU1073" i="1"/>
  <c r="AR1073" i="1"/>
  <c r="AH1073" i="1"/>
  <c r="AG1073" i="1"/>
  <c r="AF1073" i="1"/>
  <c r="AE1073" i="1"/>
  <c r="V1073" i="1"/>
  <c r="K1073" i="1"/>
  <c r="J1073" i="1"/>
  <c r="I1072" i="1"/>
  <c r="H1072" i="1"/>
  <c r="AI1072" i="1"/>
  <c r="BI1072" i="1"/>
  <c r="BM1072" i="1"/>
  <c r="BW1072" i="1"/>
  <c r="BX1072" i="1"/>
  <c r="BY1072" i="1"/>
  <c r="CG1072" i="1"/>
  <c r="CF1072" i="1"/>
  <c r="BL1072" i="1"/>
  <c r="BT1072" i="1"/>
  <c r="BU1072" i="1"/>
  <c r="BV1072" i="1"/>
  <c r="CE1072" i="1"/>
  <c r="CD1072" i="1"/>
  <c r="BK1072" i="1"/>
  <c r="BQ1072" i="1"/>
  <c r="BR1072" i="1"/>
  <c r="BS1072" i="1"/>
  <c r="CC1072" i="1"/>
  <c r="CB1072" i="1"/>
  <c r="BJ1072" i="1"/>
  <c r="BN1072" i="1"/>
  <c r="BO1072" i="1"/>
  <c r="BP1072" i="1"/>
  <c r="CA1072" i="1"/>
  <c r="BZ1072" i="1"/>
  <c r="AY1072" i="1"/>
  <c r="AX1072" i="1"/>
  <c r="U1072" i="1"/>
  <c r="V1072" i="1"/>
  <c r="AW1072" i="1"/>
  <c r="AV1072" i="1"/>
  <c r="AU1072" i="1"/>
  <c r="AR1072" i="1"/>
  <c r="AH1072" i="1"/>
  <c r="AG1072" i="1"/>
  <c r="AF1072" i="1"/>
  <c r="AE1072" i="1"/>
  <c r="K1072" i="1"/>
  <c r="J1072" i="1"/>
  <c r="I1071" i="1"/>
  <c r="H1071" i="1"/>
  <c r="AI1071" i="1"/>
  <c r="BI1071" i="1"/>
  <c r="BM1071" i="1"/>
  <c r="BW1071" i="1"/>
  <c r="BX1071" i="1"/>
  <c r="BY1071" i="1"/>
  <c r="CG1071" i="1"/>
  <c r="CF1071" i="1"/>
  <c r="BL1071" i="1"/>
  <c r="BT1071" i="1"/>
  <c r="BU1071" i="1"/>
  <c r="BV1071" i="1"/>
  <c r="CE1071" i="1"/>
  <c r="CD1071" i="1"/>
  <c r="BK1071" i="1"/>
  <c r="BQ1071" i="1"/>
  <c r="BR1071" i="1"/>
  <c r="BS1071" i="1"/>
  <c r="CC1071" i="1"/>
  <c r="CB1071" i="1"/>
  <c r="BJ1071" i="1"/>
  <c r="BN1071" i="1"/>
  <c r="BO1071" i="1"/>
  <c r="BP1071" i="1"/>
  <c r="CA1071" i="1"/>
  <c r="BZ1071" i="1"/>
  <c r="AY1071" i="1"/>
  <c r="AX1071" i="1"/>
  <c r="U1071" i="1"/>
  <c r="AW1071" i="1"/>
  <c r="AV1071" i="1"/>
  <c r="AU1071" i="1"/>
  <c r="AR1071" i="1"/>
  <c r="AH1071" i="1"/>
  <c r="AG1071" i="1"/>
  <c r="AF1071" i="1"/>
  <c r="AE1071" i="1"/>
  <c r="V1071" i="1"/>
  <c r="K1071" i="1"/>
  <c r="J1071" i="1"/>
  <c r="I1070" i="1"/>
  <c r="H1070" i="1"/>
  <c r="AI1070" i="1"/>
  <c r="BI1070" i="1"/>
  <c r="BM1070" i="1"/>
  <c r="BW1070" i="1"/>
  <c r="BX1070" i="1"/>
  <c r="BY1070" i="1"/>
  <c r="CG1070" i="1"/>
  <c r="CF1070" i="1"/>
  <c r="BL1070" i="1"/>
  <c r="BT1070" i="1"/>
  <c r="BU1070" i="1"/>
  <c r="BV1070" i="1"/>
  <c r="CE1070" i="1"/>
  <c r="CD1070" i="1"/>
  <c r="BK1070" i="1"/>
  <c r="BQ1070" i="1"/>
  <c r="BR1070" i="1"/>
  <c r="BS1070" i="1"/>
  <c r="CC1070" i="1"/>
  <c r="CB1070" i="1"/>
  <c r="BJ1070" i="1"/>
  <c r="BN1070" i="1"/>
  <c r="BO1070" i="1"/>
  <c r="BP1070" i="1"/>
  <c r="CA1070" i="1"/>
  <c r="BZ1070" i="1"/>
  <c r="AY1070" i="1"/>
  <c r="AX1070" i="1"/>
  <c r="U1070" i="1"/>
  <c r="AW1070" i="1"/>
  <c r="AV1070" i="1"/>
  <c r="AU1070" i="1"/>
  <c r="AR1070" i="1"/>
  <c r="AH1070" i="1"/>
  <c r="AG1070" i="1"/>
  <c r="AF1070" i="1"/>
  <c r="AE1070" i="1"/>
  <c r="V1070" i="1"/>
  <c r="K1070" i="1"/>
  <c r="J1070" i="1"/>
  <c r="I1069" i="1"/>
  <c r="H1069" i="1"/>
  <c r="AI1069" i="1"/>
  <c r="BI1069" i="1"/>
  <c r="BM1069" i="1"/>
  <c r="BW1069" i="1"/>
  <c r="BX1069" i="1"/>
  <c r="BY1069" i="1"/>
  <c r="CG1069" i="1"/>
  <c r="CF1069" i="1"/>
  <c r="BL1069" i="1"/>
  <c r="BT1069" i="1"/>
  <c r="BU1069" i="1"/>
  <c r="BV1069" i="1"/>
  <c r="CE1069" i="1"/>
  <c r="CD1069" i="1"/>
  <c r="BK1069" i="1"/>
  <c r="BQ1069" i="1"/>
  <c r="BR1069" i="1"/>
  <c r="BS1069" i="1"/>
  <c r="CC1069" i="1"/>
  <c r="CB1069" i="1"/>
  <c r="BJ1069" i="1"/>
  <c r="BN1069" i="1"/>
  <c r="BO1069" i="1"/>
  <c r="BP1069" i="1"/>
  <c r="CA1069" i="1"/>
  <c r="BZ1069" i="1"/>
  <c r="AY1069" i="1"/>
  <c r="AX1069" i="1"/>
  <c r="U1069" i="1"/>
  <c r="AW1069" i="1"/>
  <c r="AV1069" i="1"/>
  <c r="AU1069" i="1"/>
  <c r="AR1069" i="1"/>
  <c r="AH1069" i="1"/>
  <c r="AG1069" i="1"/>
  <c r="AF1069" i="1"/>
  <c r="AE1069" i="1"/>
  <c r="V1069" i="1"/>
  <c r="K1069" i="1"/>
  <c r="J1069" i="1"/>
  <c r="I1068" i="1"/>
  <c r="H1068" i="1"/>
  <c r="AI1068" i="1"/>
  <c r="BI1068" i="1"/>
  <c r="BM1068" i="1"/>
  <c r="BW1068" i="1"/>
  <c r="BX1068" i="1"/>
  <c r="BY1068" i="1"/>
  <c r="CG1068" i="1"/>
  <c r="CF1068" i="1"/>
  <c r="BL1068" i="1"/>
  <c r="BT1068" i="1"/>
  <c r="BU1068" i="1"/>
  <c r="BV1068" i="1"/>
  <c r="CE1068" i="1"/>
  <c r="CD1068" i="1"/>
  <c r="BK1068" i="1"/>
  <c r="BQ1068" i="1"/>
  <c r="BR1068" i="1"/>
  <c r="BS1068" i="1"/>
  <c r="CC1068" i="1"/>
  <c r="CB1068" i="1"/>
  <c r="BJ1068" i="1"/>
  <c r="BN1068" i="1"/>
  <c r="BO1068" i="1"/>
  <c r="BP1068" i="1"/>
  <c r="CA1068" i="1"/>
  <c r="BZ1068" i="1"/>
  <c r="AY1068" i="1"/>
  <c r="AX1068" i="1"/>
  <c r="U1068" i="1"/>
  <c r="AW1068" i="1"/>
  <c r="AV1068" i="1"/>
  <c r="AU1068" i="1"/>
  <c r="AR1068" i="1"/>
  <c r="AH1068" i="1"/>
  <c r="AG1068" i="1"/>
  <c r="AF1068" i="1"/>
  <c r="AE1068" i="1"/>
  <c r="V1068" i="1"/>
  <c r="K1068" i="1"/>
  <c r="J1068" i="1"/>
  <c r="G1067" i="1"/>
  <c r="I1067" i="1"/>
  <c r="H1067" i="1"/>
  <c r="AI1067" i="1"/>
  <c r="BI1067" i="1"/>
  <c r="BM1067" i="1"/>
  <c r="BW1067" i="1"/>
  <c r="BX1067" i="1"/>
  <c r="BY1067" i="1"/>
  <c r="CG1067" i="1"/>
  <c r="CF1067" i="1"/>
  <c r="BL1067" i="1"/>
  <c r="BT1067" i="1"/>
  <c r="BU1067" i="1"/>
  <c r="BV1067" i="1"/>
  <c r="CE1067" i="1"/>
  <c r="CD1067" i="1"/>
  <c r="BK1067" i="1"/>
  <c r="BQ1067" i="1"/>
  <c r="BR1067" i="1"/>
  <c r="BS1067" i="1"/>
  <c r="CC1067" i="1"/>
  <c r="CB1067" i="1"/>
  <c r="BJ1067" i="1"/>
  <c r="BN1067" i="1"/>
  <c r="BO1067" i="1"/>
  <c r="BP1067" i="1"/>
  <c r="CA1067" i="1"/>
  <c r="BZ1067" i="1"/>
  <c r="AY1067" i="1"/>
  <c r="AX1067" i="1"/>
  <c r="U1067" i="1"/>
  <c r="AW1067" i="1"/>
  <c r="AV1067" i="1"/>
  <c r="AU1067" i="1"/>
  <c r="AR1067" i="1"/>
  <c r="AH1067" i="1"/>
  <c r="AG1067" i="1"/>
  <c r="AF1067" i="1"/>
  <c r="AE1067" i="1"/>
  <c r="V1067" i="1"/>
  <c r="K1067" i="1"/>
  <c r="J1067" i="1"/>
  <c r="AY1066" i="1"/>
  <c r="AX1066" i="1"/>
  <c r="U1066" i="1"/>
  <c r="AW1066" i="1"/>
  <c r="AV1066" i="1"/>
  <c r="AU1066" i="1"/>
  <c r="AR1066" i="1"/>
  <c r="AG1066" i="1"/>
  <c r="AF1066" i="1"/>
  <c r="AE1066" i="1"/>
  <c r="V1066" i="1"/>
  <c r="K1066" i="1"/>
  <c r="J1066" i="1"/>
  <c r="I1065" i="1"/>
  <c r="H1065" i="1"/>
  <c r="AI1065" i="1"/>
  <c r="BI1065" i="1"/>
  <c r="BM1065" i="1"/>
  <c r="BW1065" i="1"/>
  <c r="BX1065" i="1"/>
  <c r="BY1065" i="1"/>
  <c r="CG1065" i="1"/>
  <c r="CF1065" i="1"/>
  <c r="BL1065" i="1"/>
  <c r="BT1065" i="1"/>
  <c r="BU1065" i="1"/>
  <c r="BV1065" i="1"/>
  <c r="CE1065" i="1"/>
  <c r="CD1065" i="1"/>
  <c r="BK1065" i="1"/>
  <c r="BQ1065" i="1"/>
  <c r="BR1065" i="1"/>
  <c r="BS1065" i="1"/>
  <c r="CC1065" i="1"/>
  <c r="CB1065" i="1"/>
  <c r="BJ1065" i="1"/>
  <c r="BN1065" i="1"/>
  <c r="BO1065" i="1"/>
  <c r="BP1065" i="1"/>
  <c r="CA1065" i="1"/>
  <c r="BZ1065" i="1"/>
  <c r="AY1065" i="1"/>
  <c r="AX1065" i="1"/>
  <c r="U1065" i="1"/>
  <c r="AW1065" i="1"/>
  <c r="AV1065" i="1"/>
  <c r="AU1065" i="1"/>
  <c r="AR1065" i="1"/>
  <c r="AH1065" i="1"/>
  <c r="AG1065" i="1"/>
  <c r="AF1065" i="1"/>
  <c r="AE1065" i="1"/>
  <c r="V1065" i="1"/>
  <c r="K1065" i="1"/>
  <c r="J1065" i="1"/>
  <c r="G1064" i="1"/>
  <c r="I1064" i="1"/>
  <c r="H1064" i="1"/>
  <c r="AI1064" i="1"/>
  <c r="BI1064" i="1"/>
  <c r="BM1064" i="1"/>
  <c r="BW1064" i="1"/>
  <c r="BX1064" i="1"/>
  <c r="BY1064" i="1"/>
  <c r="CG1064" i="1"/>
  <c r="CF1064" i="1"/>
  <c r="BL1064" i="1"/>
  <c r="BT1064" i="1"/>
  <c r="BU1064" i="1"/>
  <c r="BV1064" i="1"/>
  <c r="CE1064" i="1"/>
  <c r="CD1064" i="1"/>
  <c r="BK1064" i="1"/>
  <c r="BQ1064" i="1"/>
  <c r="BR1064" i="1"/>
  <c r="BS1064" i="1"/>
  <c r="CC1064" i="1"/>
  <c r="CB1064" i="1"/>
  <c r="BJ1064" i="1"/>
  <c r="BN1064" i="1"/>
  <c r="BO1064" i="1"/>
  <c r="BP1064" i="1"/>
  <c r="CA1064" i="1"/>
  <c r="BZ1064" i="1"/>
  <c r="AY1064" i="1"/>
  <c r="AX1064" i="1"/>
  <c r="U1064" i="1"/>
  <c r="AW1064" i="1"/>
  <c r="AV1064" i="1"/>
  <c r="AU1064" i="1"/>
  <c r="AR1064" i="1"/>
  <c r="AH1064" i="1"/>
  <c r="AG1064" i="1"/>
  <c r="AF1064" i="1"/>
  <c r="AE1064" i="1"/>
  <c r="V1064" i="1"/>
  <c r="K1064" i="1"/>
  <c r="J1064" i="1"/>
  <c r="I1063" i="1"/>
  <c r="H1063" i="1"/>
  <c r="AI1063" i="1"/>
  <c r="BI1063" i="1"/>
  <c r="BM1063" i="1"/>
  <c r="BW1063" i="1"/>
  <c r="BX1063" i="1"/>
  <c r="BY1063" i="1"/>
  <c r="CG1063" i="1"/>
  <c r="CF1063" i="1"/>
  <c r="BL1063" i="1"/>
  <c r="BT1063" i="1"/>
  <c r="BU1063" i="1"/>
  <c r="BV1063" i="1"/>
  <c r="CE1063" i="1"/>
  <c r="CD1063" i="1"/>
  <c r="BK1063" i="1"/>
  <c r="BQ1063" i="1"/>
  <c r="BR1063" i="1"/>
  <c r="BS1063" i="1"/>
  <c r="CC1063" i="1"/>
  <c r="CB1063" i="1"/>
  <c r="BJ1063" i="1"/>
  <c r="BN1063" i="1"/>
  <c r="BO1063" i="1"/>
  <c r="BP1063" i="1"/>
  <c r="CA1063" i="1"/>
  <c r="BZ1063" i="1"/>
  <c r="AY1063" i="1"/>
  <c r="AX1063" i="1"/>
  <c r="U1063" i="1"/>
  <c r="AW1063" i="1"/>
  <c r="AV1063" i="1"/>
  <c r="AU1063" i="1"/>
  <c r="AR1063" i="1"/>
  <c r="AH1063" i="1"/>
  <c r="AG1063" i="1"/>
  <c r="AF1063" i="1"/>
  <c r="AE1063" i="1"/>
  <c r="V1063" i="1"/>
  <c r="K1063" i="1"/>
  <c r="J1063" i="1"/>
  <c r="I1062" i="1"/>
  <c r="H1062" i="1"/>
  <c r="AI1062" i="1"/>
  <c r="BI1062" i="1"/>
  <c r="BM1062" i="1"/>
  <c r="BW1062" i="1"/>
  <c r="BX1062" i="1"/>
  <c r="BY1062" i="1"/>
  <c r="CG1062" i="1"/>
  <c r="CF1062" i="1"/>
  <c r="BL1062" i="1"/>
  <c r="BT1062" i="1"/>
  <c r="BU1062" i="1"/>
  <c r="BV1062" i="1"/>
  <c r="CE1062" i="1"/>
  <c r="CD1062" i="1"/>
  <c r="BK1062" i="1"/>
  <c r="BQ1062" i="1"/>
  <c r="BR1062" i="1"/>
  <c r="BS1062" i="1"/>
  <c r="CC1062" i="1"/>
  <c r="CB1062" i="1"/>
  <c r="BJ1062" i="1"/>
  <c r="BN1062" i="1"/>
  <c r="BO1062" i="1"/>
  <c r="BP1062" i="1"/>
  <c r="CA1062" i="1"/>
  <c r="BZ1062" i="1"/>
  <c r="AY1062" i="1"/>
  <c r="AX1062" i="1"/>
  <c r="U1062" i="1"/>
  <c r="AW1062" i="1"/>
  <c r="AV1062" i="1"/>
  <c r="AU1062" i="1"/>
  <c r="AR1062" i="1"/>
  <c r="AH1062" i="1"/>
  <c r="AG1062" i="1"/>
  <c r="AF1062" i="1"/>
  <c r="AE1062" i="1"/>
  <c r="V1062" i="1"/>
  <c r="K1062" i="1"/>
  <c r="J1062" i="1"/>
  <c r="I1061" i="1"/>
  <c r="H1061" i="1"/>
  <c r="AI1061" i="1"/>
  <c r="BI1061" i="1"/>
  <c r="BM1061" i="1"/>
  <c r="BW1061" i="1"/>
  <c r="BX1061" i="1"/>
  <c r="BY1061" i="1"/>
  <c r="CG1061" i="1"/>
  <c r="CF1061" i="1"/>
  <c r="BL1061" i="1"/>
  <c r="BT1061" i="1"/>
  <c r="BU1061" i="1"/>
  <c r="BV1061" i="1"/>
  <c r="CE1061" i="1"/>
  <c r="CD1061" i="1"/>
  <c r="BK1061" i="1"/>
  <c r="BQ1061" i="1"/>
  <c r="BR1061" i="1"/>
  <c r="BS1061" i="1"/>
  <c r="CC1061" i="1"/>
  <c r="CB1061" i="1"/>
  <c r="BJ1061" i="1"/>
  <c r="BN1061" i="1"/>
  <c r="BO1061" i="1"/>
  <c r="BP1061" i="1"/>
  <c r="CA1061" i="1"/>
  <c r="BZ1061" i="1"/>
  <c r="AY1061" i="1"/>
  <c r="AX1061" i="1"/>
  <c r="U1061" i="1"/>
  <c r="AW1061" i="1"/>
  <c r="AV1061" i="1"/>
  <c r="AU1061" i="1"/>
  <c r="AR1061" i="1"/>
  <c r="AH1061" i="1"/>
  <c r="AG1061" i="1"/>
  <c r="AF1061" i="1"/>
  <c r="AE1061" i="1"/>
  <c r="V1061" i="1"/>
  <c r="K1061" i="1"/>
  <c r="J1061" i="1"/>
  <c r="I1060" i="1"/>
  <c r="H1060" i="1"/>
  <c r="AI1060" i="1"/>
  <c r="BI1060" i="1"/>
  <c r="BM1060" i="1"/>
  <c r="BW1060" i="1"/>
  <c r="BX1060" i="1"/>
  <c r="BY1060" i="1"/>
  <c r="CG1060" i="1"/>
  <c r="CF1060" i="1"/>
  <c r="BL1060" i="1"/>
  <c r="BT1060" i="1"/>
  <c r="BU1060" i="1"/>
  <c r="BV1060" i="1"/>
  <c r="CE1060" i="1"/>
  <c r="CD1060" i="1"/>
  <c r="BK1060" i="1"/>
  <c r="BQ1060" i="1"/>
  <c r="BR1060" i="1"/>
  <c r="BS1060" i="1"/>
  <c r="CC1060" i="1"/>
  <c r="CB1060" i="1"/>
  <c r="BJ1060" i="1"/>
  <c r="BN1060" i="1"/>
  <c r="BO1060" i="1"/>
  <c r="BP1060" i="1"/>
  <c r="CA1060" i="1"/>
  <c r="BZ1060" i="1"/>
  <c r="AY1060" i="1"/>
  <c r="AX1060" i="1"/>
  <c r="U1060" i="1"/>
  <c r="AW1060" i="1"/>
  <c r="AV1060" i="1"/>
  <c r="AU1060" i="1"/>
  <c r="AR1060" i="1"/>
  <c r="AH1060" i="1"/>
  <c r="AG1060" i="1"/>
  <c r="AF1060" i="1"/>
  <c r="AE1060" i="1"/>
  <c r="V1060" i="1"/>
  <c r="K1060" i="1"/>
  <c r="J1060" i="1"/>
  <c r="AY1059" i="1"/>
  <c r="AX1059" i="1"/>
  <c r="U1059" i="1"/>
  <c r="AW1059" i="1"/>
  <c r="AV1059" i="1"/>
  <c r="AU1059" i="1"/>
  <c r="AR1059" i="1"/>
  <c r="AG1059" i="1"/>
  <c r="AF1059" i="1"/>
  <c r="AE1059" i="1"/>
  <c r="V1059" i="1"/>
  <c r="K1059" i="1"/>
  <c r="J1059" i="1"/>
  <c r="I1058" i="1"/>
  <c r="H1058" i="1"/>
  <c r="AI1058" i="1"/>
  <c r="BI1058" i="1"/>
  <c r="BM1058" i="1"/>
  <c r="BW1058" i="1"/>
  <c r="BX1058" i="1"/>
  <c r="BY1058" i="1"/>
  <c r="CG1058" i="1"/>
  <c r="CF1058" i="1"/>
  <c r="BL1058" i="1"/>
  <c r="BT1058" i="1"/>
  <c r="BU1058" i="1"/>
  <c r="BV1058" i="1"/>
  <c r="CE1058" i="1"/>
  <c r="CD1058" i="1"/>
  <c r="BK1058" i="1"/>
  <c r="BQ1058" i="1"/>
  <c r="BR1058" i="1"/>
  <c r="BS1058" i="1"/>
  <c r="CC1058" i="1"/>
  <c r="CB1058" i="1"/>
  <c r="BJ1058" i="1"/>
  <c r="BN1058" i="1"/>
  <c r="BO1058" i="1"/>
  <c r="BP1058" i="1"/>
  <c r="CA1058" i="1"/>
  <c r="BZ1058" i="1"/>
  <c r="AY1058" i="1"/>
  <c r="AX1058" i="1"/>
  <c r="U1058" i="1"/>
  <c r="AW1058" i="1"/>
  <c r="AV1058" i="1"/>
  <c r="AU1058" i="1"/>
  <c r="AR1058" i="1"/>
  <c r="AH1058" i="1"/>
  <c r="AG1058" i="1"/>
  <c r="AF1058" i="1"/>
  <c r="AE1058" i="1"/>
  <c r="V1058" i="1"/>
  <c r="K1058" i="1"/>
  <c r="J1058" i="1"/>
  <c r="G1057" i="1"/>
  <c r="I1057" i="1"/>
  <c r="H1057" i="1"/>
  <c r="AI1057" i="1"/>
  <c r="BI1057" i="1"/>
  <c r="BM1057" i="1"/>
  <c r="BW1057" i="1"/>
  <c r="BX1057" i="1"/>
  <c r="BY1057" i="1"/>
  <c r="CG1057" i="1"/>
  <c r="CF1057" i="1"/>
  <c r="BL1057" i="1"/>
  <c r="BT1057" i="1"/>
  <c r="BU1057" i="1"/>
  <c r="BV1057" i="1"/>
  <c r="CE1057" i="1"/>
  <c r="CD1057" i="1"/>
  <c r="BK1057" i="1"/>
  <c r="BQ1057" i="1"/>
  <c r="BR1057" i="1"/>
  <c r="BS1057" i="1"/>
  <c r="CC1057" i="1"/>
  <c r="CB1057" i="1"/>
  <c r="BJ1057" i="1"/>
  <c r="BN1057" i="1"/>
  <c r="BO1057" i="1"/>
  <c r="BP1057" i="1"/>
  <c r="CA1057" i="1"/>
  <c r="BZ1057" i="1"/>
  <c r="AY1057" i="1"/>
  <c r="AX1057" i="1"/>
  <c r="U1057" i="1"/>
  <c r="AW1057" i="1"/>
  <c r="AV1057" i="1"/>
  <c r="AU1057" i="1"/>
  <c r="AR1057" i="1"/>
  <c r="AH1057" i="1"/>
  <c r="AG1057" i="1"/>
  <c r="AF1057" i="1"/>
  <c r="AE1057" i="1"/>
  <c r="V1057" i="1"/>
  <c r="K1057" i="1"/>
  <c r="J1057" i="1"/>
  <c r="I1056" i="1"/>
  <c r="H1056" i="1"/>
  <c r="AI1056" i="1"/>
  <c r="BI1056" i="1"/>
  <c r="BM1056" i="1"/>
  <c r="BW1056" i="1"/>
  <c r="BX1056" i="1"/>
  <c r="BY1056" i="1"/>
  <c r="CG1056" i="1"/>
  <c r="CF1056" i="1"/>
  <c r="BL1056" i="1"/>
  <c r="BT1056" i="1"/>
  <c r="BU1056" i="1"/>
  <c r="BV1056" i="1"/>
  <c r="CE1056" i="1"/>
  <c r="CD1056" i="1"/>
  <c r="BK1056" i="1"/>
  <c r="BQ1056" i="1"/>
  <c r="BR1056" i="1"/>
  <c r="BS1056" i="1"/>
  <c r="CC1056" i="1"/>
  <c r="CB1056" i="1"/>
  <c r="BJ1056" i="1"/>
  <c r="BN1056" i="1"/>
  <c r="BO1056" i="1"/>
  <c r="BP1056" i="1"/>
  <c r="CA1056" i="1"/>
  <c r="BZ1056" i="1"/>
  <c r="AY1056" i="1"/>
  <c r="AX1056" i="1"/>
  <c r="U1056" i="1"/>
  <c r="V1056" i="1"/>
  <c r="AW1056" i="1"/>
  <c r="AV1056" i="1"/>
  <c r="AU1056" i="1"/>
  <c r="AR1056" i="1"/>
  <c r="AH1056" i="1"/>
  <c r="AG1056" i="1"/>
  <c r="AF1056" i="1"/>
  <c r="AE1056" i="1"/>
  <c r="K1056" i="1"/>
  <c r="J1056" i="1"/>
  <c r="I1055" i="1"/>
  <c r="H1055" i="1"/>
  <c r="AI1055" i="1"/>
  <c r="BI1055" i="1"/>
  <c r="BM1055" i="1"/>
  <c r="BW1055" i="1"/>
  <c r="BX1055" i="1"/>
  <c r="BY1055" i="1"/>
  <c r="CG1055" i="1"/>
  <c r="CF1055" i="1"/>
  <c r="BL1055" i="1"/>
  <c r="BT1055" i="1"/>
  <c r="BU1055" i="1"/>
  <c r="BV1055" i="1"/>
  <c r="CE1055" i="1"/>
  <c r="CD1055" i="1"/>
  <c r="BK1055" i="1"/>
  <c r="BQ1055" i="1"/>
  <c r="BR1055" i="1"/>
  <c r="BS1055" i="1"/>
  <c r="CC1055" i="1"/>
  <c r="CB1055" i="1"/>
  <c r="BJ1055" i="1"/>
  <c r="BN1055" i="1"/>
  <c r="BO1055" i="1"/>
  <c r="BP1055" i="1"/>
  <c r="CA1055" i="1"/>
  <c r="BZ1055" i="1"/>
  <c r="AY1055" i="1"/>
  <c r="AX1055" i="1"/>
  <c r="U1055" i="1"/>
  <c r="V1055" i="1"/>
  <c r="AW1055" i="1"/>
  <c r="AV1055" i="1"/>
  <c r="AU1055" i="1"/>
  <c r="AR1055" i="1"/>
  <c r="AH1055" i="1"/>
  <c r="AG1055" i="1"/>
  <c r="AF1055" i="1"/>
  <c r="AE1055" i="1"/>
  <c r="K1055" i="1"/>
  <c r="J1055" i="1"/>
  <c r="I1054" i="1"/>
  <c r="H1054" i="1"/>
  <c r="AI1054" i="1"/>
  <c r="BI1054" i="1"/>
  <c r="BM1054" i="1"/>
  <c r="BW1054" i="1"/>
  <c r="BX1054" i="1"/>
  <c r="BY1054" i="1"/>
  <c r="CG1054" i="1"/>
  <c r="CF1054" i="1"/>
  <c r="BL1054" i="1"/>
  <c r="BT1054" i="1"/>
  <c r="BU1054" i="1"/>
  <c r="BV1054" i="1"/>
  <c r="CE1054" i="1"/>
  <c r="CD1054" i="1"/>
  <c r="BK1054" i="1"/>
  <c r="BQ1054" i="1"/>
  <c r="BR1054" i="1"/>
  <c r="BS1054" i="1"/>
  <c r="CC1054" i="1"/>
  <c r="CB1054" i="1"/>
  <c r="BJ1054" i="1"/>
  <c r="BN1054" i="1"/>
  <c r="BO1054" i="1"/>
  <c r="BP1054" i="1"/>
  <c r="CA1054" i="1"/>
  <c r="BZ1054" i="1"/>
  <c r="AY1054" i="1"/>
  <c r="AX1054" i="1"/>
  <c r="U1054" i="1"/>
  <c r="AW1054" i="1"/>
  <c r="AV1054" i="1"/>
  <c r="AU1054" i="1"/>
  <c r="AR1054" i="1"/>
  <c r="AH1054" i="1"/>
  <c r="AG1054" i="1"/>
  <c r="AF1054" i="1"/>
  <c r="AE1054" i="1"/>
  <c r="V1054" i="1"/>
  <c r="K1054" i="1"/>
  <c r="J1054" i="1"/>
  <c r="I1053" i="1"/>
  <c r="H1053" i="1"/>
  <c r="AI1053" i="1"/>
  <c r="BI1053" i="1"/>
  <c r="BM1053" i="1"/>
  <c r="BW1053" i="1"/>
  <c r="BX1053" i="1"/>
  <c r="BY1053" i="1"/>
  <c r="CG1053" i="1"/>
  <c r="CF1053" i="1"/>
  <c r="BL1053" i="1"/>
  <c r="BT1053" i="1"/>
  <c r="BU1053" i="1"/>
  <c r="BV1053" i="1"/>
  <c r="CE1053" i="1"/>
  <c r="CD1053" i="1"/>
  <c r="BK1053" i="1"/>
  <c r="BQ1053" i="1"/>
  <c r="BR1053" i="1"/>
  <c r="BS1053" i="1"/>
  <c r="CC1053" i="1"/>
  <c r="CB1053" i="1"/>
  <c r="BJ1053" i="1"/>
  <c r="BN1053" i="1"/>
  <c r="BO1053" i="1"/>
  <c r="BP1053" i="1"/>
  <c r="CA1053" i="1"/>
  <c r="BZ1053" i="1"/>
  <c r="AY1053" i="1"/>
  <c r="AX1053" i="1"/>
  <c r="U1053" i="1"/>
  <c r="AW1053" i="1"/>
  <c r="AV1053" i="1"/>
  <c r="AU1053" i="1"/>
  <c r="AR1053" i="1"/>
  <c r="AH1053" i="1"/>
  <c r="AG1053" i="1"/>
  <c r="AF1053" i="1"/>
  <c r="AE1053" i="1"/>
  <c r="V1053" i="1"/>
  <c r="K1053" i="1"/>
  <c r="J1053" i="1"/>
  <c r="I1052" i="1"/>
  <c r="H1052" i="1"/>
  <c r="AI1052" i="1"/>
  <c r="BI1052" i="1"/>
  <c r="BM1052" i="1"/>
  <c r="BW1052" i="1"/>
  <c r="BX1052" i="1"/>
  <c r="BY1052" i="1"/>
  <c r="CG1052" i="1"/>
  <c r="CF1052" i="1"/>
  <c r="BL1052" i="1"/>
  <c r="BT1052" i="1"/>
  <c r="BU1052" i="1"/>
  <c r="BV1052" i="1"/>
  <c r="CE1052" i="1"/>
  <c r="CD1052" i="1"/>
  <c r="BK1052" i="1"/>
  <c r="BQ1052" i="1"/>
  <c r="BR1052" i="1"/>
  <c r="BS1052" i="1"/>
  <c r="CC1052" i="1"/>
  <c r="CB1052" i="1"/>
  <c r="BJ1052" i="1"/>
  <c r="BN1052" i="1"/>
  <c r="BO1052" i="1"/>
  <c r="BP1052" i="1"/>
  <c r="CA1052" i="1"/>
  <c r="BZ1052" i="1"/>
  <c r="AY1052" i="1"/>
  <c r="AX1052" i="1"/>
  <c r="U1052" i="1"/>
  <c r="AW1052" i="1"/>
  <c r="AV1052" i="1"/>
  <c r="AU1052" i="1"/>
  <c r="AR1052" i="1"/>
  <c r="AH1052" i="1"/>
  <c r="AG1052" i="1"/>
  <c r="AF1052" i="1"/>
  <c r="AE1052" i="1"/>
  <c r="V1052" i="1"/>
  <c r="K1052" i="1"/>
  <c r="J1052" i="1"/>
  <c r="I1051" i="1"/>
  <c r="H1051" i="1"/>
  <c r="AI1051" i="1"/>
  <c r="BI1051" i="1"/>
  <c r="BM1051" i="1"/>
  <c r="BW1051" i="1"/>
  <c r="BX1051" i="1"/>
  <c r="BY1051" i="1"/>
  <c r="CG1051" i="1"/>
  <c r="CF1051" i="1"/>
  <c r="BL1051" i="1"/>
  <c r="BT1051" i="1"/>
  <c r="BU1051" i="1"/>
  <c r="BV1051" i="1"/>
  <c r="CE1051" i="1"/>
  <c r="CD1051" i="1"/>
  <c r="BK1051" i="1"/>
  <c r="BQ1051" i="1"/>
  <c r="BR1051" i="1"/>
  <c r="BS1051" i="1"/>
  <c r="CC1051" i="1"/>
  <c r="CB1051" i="1"/>
  <c r="BJ1051" i="1"/>
  <c r="BN1051" i="1"/>
  <c r="BO1051" i="1"/>
  <c r="BP1051" i="1"/>
  <c r="CA1051" i="1"/>
  <c r="BZ1051" i="1"/>
  <c r="AY1051" i="1"/>
  <c r="AX1051" i="1"/>
  <c r="U1051" i="1"/>
  <c r="V1051" i="1"/>
  <c r="AW1051" i="1"/>
  <c r="AV1051" i="1"/>
  <c r="AU1051" i="1"/>
  <c r="AR1051" i="1"/>
  <c r="AH1051" i="1"/>
  <c r="AG1051" i="1"/>
  <c r="AF1051" i="1"/>
  <c r="AE1051" i="1"/>
  <c r="K1051" i="1"/>
  <c r="J1051" i="1"/>
  <c r="I1050" i="1"/>
  <c r="H1050" i="1"/>
  <c r="AI1050" i="1"/>
  <c r="BI1050" i="1"/>
  <c r="BM1050" i="1"/>
  <c r="BW1050" i="1"/>
  <c r="BX1050" i="1"/>
  <c r="BY1050" i="1"/>
  <c r="CG1050" i="1"/>
  <c r="CF1050" i="1"/>
  <c r="BL1050" i="1"/>
  <c r="BT1050" i="1"/>
  <c r="BU1050" i="1"/>
  <c r="BV1050" i="1"/>
  <c r="CE1050" i="1"/>
  <c r="CD1050" i="1"/>
  <c r="BK1050" i="1"/>
  <c r="BQ1050" i="1"/>
  <c r="BR1050" i="1"/>
  <c r="BS1050" i="1"/>
  <c r="CC1050" i="1"/>
  <c r="CB1050" i="1"/>
  <c r="BJ1050" i="1"/>
  <c r="BN1050" i="1"/>
  <c r="BO1050" i="1"/>
  <c r="BP1050" i="1"/>
  <c r="CA1050" i="1"/>
  <c r="BZ1050" i="1"/>
  <c r="AY1050" i="1"/>
  <c r="AX1050" i="1"/>
  <c r="U1050" i="1"/>
  <c r="AW1050" i="1"/>
  <c r="AV1050" i="1"/>
  <c r="AU1050" i="1"/>
  <c r="AR1050" i="1"/>
  <c r="AH1050" i="1"/>
  <c r="AG1050" i="1"/>
  <c r="AF1050" i="1"/>
  <c r="AE1050" i="1"/>
  <c r="V1050" i="1"/>
  <c r="K1050" i="1"/>
  <c r="J1050" i="1"/>
  <c r="I1049" i="1"/>
  <c r="H1049" i="1"/>
  <c r="AI1049" i="1"/>
  <c r="BI1049" i="1"/>
  <c r="BM1049" i="1"/>
  <c r="BW1049" i="1"/>
  <c r="BX1049" i="1"/>
  <c r="BY1049" i="1"/>
  <c r="CG1049" i="1"/>
  <c r="CF1049" i="1"/>
  <c r="BL1049" i="1"/>
  <c r="BT1049" i="1"/>
  <c r="BU1049" i="1"/>
  <c r="BV1049" i="1"/>
  <c r="CE1049" i="1"/>
  <c r="CD1049" i="1"/>
  <c r="BK1049" i="1"/>
  <c r="BQ1049" i="1"/>
  <c r="BR1049" i="1"/>
  <c r="BS1049" i="1"/>
  <c r="CC1049" i="1"/>
  <c r="CB1049" i="1"/>
  <c r="BJ1049" i="1"/>
  <c r="BN1049" i="1"/>
  <c r="BO1049" i="1"/>
  <c r="BP1049" i="1"/>
  <c r="CA1049" i="1"/>
  <c r="BZ1049" i="1"/>
  <c r="AY1049" i="1"/>
  <c r="AX1049" i="1"/>
  <c r="U1049" i="1"/>
  <c r="AW1049" i="1"/>
  <c r="AV1049" i="1"/>
  <c r="AU1049" i="1"/>
  <c r="AR1049" i="1"/>
  <c r="AH1049" i="1"/>
  <c r="AG1049" i="1"/>
  <c r="AF1049" i="1"/>
  <c r="AE1049" i="1"/>
  <c r="V1049" i="1"/>
  <c r="K1049" i="1"/>
  <c r="J1049" i="1"/>
  <c r="I1048" i="1"/>
  <c r="H1048" i="1"/>
  <c r="AI1048" i="1"/>
  <c r="BI1048" i="1"/>
  <c r="BM1048" i="1"/>
  <c r="BW1048" i="1"/>
  <c r="BX1048" i="1"/>
  <c r="BY1048" i="1"/>
  <c r="CG1048" i="1"/>
  <c r="CF1048" i="1"/>
  <c r="BL1048" i="1"/>
  <c r="BT1048" i="1"/>
  <c r="BU1048" i="1"/>
  <c r="BV1048" i="1"/>
  <c r="CE1048" i="1"/>
  <c r="CD1048" i="1"/>
  <c r="BK1048" i="1"/>
  <c r="BQ1048" i="1"/>
  <c r="BR1048" i="1"/>
  <c r="BS1048" i="1"/>
  <c r="CC1048" i="1"/>
  <c r="CB1048" i="1"/>
  <c r="BJ1048" i="1"/>
  <c r="BN1048" i="1"/>
  <c r="BO1048" i="1"/>
  <c r="BP1048" i="1"/>
  <c r="CA1048" i="1"/>
  <c r="BZ1048" i="1"/>
  <c r="AY1048" i="1"/>
  <c r="AX1048" i="1"/>
  <c r="U1048" i="1"/>
  <c r="AW1048" i="1"/>
  <c r="AV1048" i="1"/>
  <c r="AU1048" i="1"/>
  <c r="AR1048" i="1"/>
  <c r="AH1048" i="1"/>
  <c r="AG1048" i="1"/>
  <c r="AF1048" i="1"/>
  <c r="AE1048" i="1"/>
  <c r="V1048" i="1"/>
  <c r="K1048" i="1"/>
  <c r="J1048" i="1"/>
  <c r="I1047" i="1"/>
  <c r="H1047" i="1"/>
  <c r="AI1047" i="1"/>
  <c r="BI1047" i="1"/>
  <c r="BM1047" i="1"/>
  <c r="BW1047" i="1"/>
  <c r="BX1047" i="1"/>
  <c r="BY1047" i="1"/>
  <c r="CG1047" i="1"/>
  <c r="CF1047" i="1"/>
  <c r="BL1047" i="1"/>
  <c r="BT1047" i="1"/>
  <c r="BU1047" i="1"/>
  <c r="BV1047" i="1"/>
  <c r="CE1047" i="1"/>
  <c r="CD1047" i="1"/>
  <c r="BK1047" i="1"/>
  <c r="BQ1047" i="1"/>
  <c r="BR1047" i="1"/>
  <c r="BS1047" i="1"/>
  <c r="CC1047" i="1"/>
  <c r="CB1047" i="1"/>
  <c r="BJ1047" i="1"/>
  <c r="BN1047" i="1"/>
  <c r="BO1047" i="1"/>
  <c r="BP1047" i="1"/>
  <c r="CA1047" i="1"/>
  <c r="BZ1047" i="1"/>
  <c r="AY1047" i="1"/>
  <c r="AX1047" i="1"/>
  <c r="U1047" i="1"/>
  <c r="AW1047" i="1"/>
  <c r="AV1047" i="1"/>
  <c r="AU1047" i="1"/>
  <c r="AR1047" i="1"/>
  <c r="AH1047" i="1"/>
  <c r="AG1047" i="1"/>
  <c r="AF1047" i="1"/>
  <c r="AE1047" i="1"/>
  <c r="V1047" i="1"/>
  <c r="K1047" i="1"/>
  <c r="J1047" i="1"/>
  <c r="I1046" i="1"/>
  <c r="H1046" i="1"/>
  <c r="AI1046" i="1"/>
  <c r="BI1046" i="1"/>
  <c r="BM1046" i="1"/>
  <c r="BW1046" i="1"/>
  <c r="BX1046" i="1"/>
  <c r="BY1046" i="1"/>
  <c r="CG1046" i="1"/>
  <c r="CF1046" i="1"/>
  <c r="BL1046" i="1"/>
  <c r="BT1046" i="1"/>
  <c r="BU1046" i="1"/>
  <c r="BV1046" i="1"/>
  <c r="CE1046" i="1"/>
  <c r="CD1046" i="1"/>
  <c r="BK1046" i="1"/>
  <c r="BQ1046" i="1"/>
  <c r="BR1046" i="1"/>
  <c r="BS1046" i="1"/>
  <c r="CC1046" i="1"/>
  <c r="CB1046" i="1"/>
  <c r="BJ1046" i="1"/>
  <c r="BN1046" i="1"/>
  <c r="BO1046" i="1"/>
  <c r="BP1046" i="1"/>
  <c r="CA1046" i="1"/>
  <c r="BZ1046" i="1"/>
  <c r="AY1046" i="1"/>
  <c r="AX1046" i="1"/>
  <c r="U1046" i="1"/>
  <c r="AW1046" i="1"/>
  <c r="AV1046" i="1"/>
  <c r="AU1046" i="1"/>
  <c r="AR1046" i="1"/>
  <c r="AH1046" i="1"/>
  <c r="AG1046" i="1"/>
  <c r="AF1046" i="1"/>
  <c r="AE1046" i="1"/>
  <c r="V1046" i="1"/>
  <c r="K1046" i="1"/>
  <c r="J1046" i="1"/>
  <c r="I1045" i="1"/>
  <c r="H1045" i="1"/>
  <c r="AI1045" i="1"/>
  <c r="BI1045" i="1"/>
  <c r="BM1045" i="1"/>
  <c r="BW1045" i="1"/>
  <c r="BX1045" i="1"/>
  <c r="BY1045" i="1"/>
  <c r="CG1045" i="1"/>
  <c r="CF1045" i="1"/>
  <c r="BL1045" i="1"/>
  <c r="BT1045" i="1"/>
  <c r="BU1045" i="1"/>
  <c r="BV1045" i="1"/>
  <c r="CE1045" i="1"/>
  <c r="CD1045" i="1"/>
  <c r="BK1045" i="1"/>
  <c r="BQ1045" i="1"/>
  <c r="BR1045" i="1"/>
  <c r="BS1045" i="1"/>
  <c r="CC1045" i="1"/>
  <c r="CB1045" i="1"/>
  <c r="BJ1045" i="1"/>
  <c r="BN1045" i="1"/>
  <c r="BO1045" i="1"/>
  <c r="BP1045" i="1"/>
  <c r="CA1045" i="1"/>
  <c r="BZ1045" i="1"/>
  <c r="AY1045" i="1"/>
  <c r="AX1045" i="1"/>
  <c r="U1045" i="1"/>
  <c r="V1045" i="1"/>
  <c r="AW1045" i="1"/>
  <c r="AV1045" i="1"/>
  <c r="AU1045" i="1"/>
  <c r="AR1045" i="1"/>
  <c r="AH1045" i="1"/>
  <c r="AG1045" i="1"/>
  <c r="AF1045" i="1"/>
  <c r="AE1045" i="1"/>
  <c r="K1045" i="1"/>
  <c r="J1045" i="1"/>
  <c r="I1044" i="1"/>
  <c r="H1044" i="1"/>
  <c r="AI1044" i="1"/>
  <c r="BI1044" i="1"/>
  <c r="BM1044" i="1"/>
  <c r="BW1044" i="1"/>
  <c r="BX1044" i="1"/>
  <c r="BY1044" i="1"/>
  <c r="CG1044" i="1"/>
  <c r="CF1044" i="1"/>
  <c r="BL1044" i="1"/>
  <c r="BT1044" i="1"/>
  <c r="BU1044" i="1"/>
  <c r="BV1044" i="1"/>
  <c r="CE1044" i="1"/>
  <c r="CD1044" i="1"/>
  <c r="BK1044" i="1"/>
  <c r="BQ1044" i="1"/>
  <c r="BR1044" i="1"/>
  <c r="BS1044" i="1"/>
  <c r="CC1044" i="1"/>
  <c r="CB1044" i="1"/>
  <c r="BJ1044" i="1"/>
  <c r="BN1044" i="1"/>
  <c r="BO1044" i="1"/>
  <c r="BP1044" i="1"/>
  <c r="CA1044" i="1"/>
  <c r="BZ1044" i="1"/>
  <c r="AY1044" i="1"/>
  <c r="AX1044" i="1"/>
  <c r="U1044" i="1"/>
  <c r="AW1044" i="1"/>
  <c r="AV1044" i="1"/>
  <c r="AU1044" i="1"/>
  <c r="AR1044" i="1"/>
  <c r="AH1044" i="1"/>
  <c r="AG1044" i="1"/>
  <c r="AF1044" i="1"/>
  <c r="AE1044" i="1"/>
  <c r="V1044" i="1"/>
  <c r="K1044" i="1"/>
  <c r="J1044" i="1"/>
  <c r="I1043" i="1"/>
  <c r="H1043" i="1"/>
  <c r="AI1043" i="1"/>
  <c r="BI1043" i="1"/>
  <c r="BM1043" i="1"/>
  <c r="BW1043" i="1"/>
  <c r="BX1043" i="1"/>
  <c r="BY1043" i="1"/>
  <c r="CG1043" i="1"/>
  <c r="CF1043" i="1"/>
  <c r="BL1043" i="1"/>
  <c r="BT1043" i="1"/>
  <c r="BU1043" i="1"/>
  <c r="BV1043" i="1"/>
  <c r="CE1043" i="1"/>
  <c r="CD1043" i="1"/>
  <c r="BK1043" i="1"/>
  <c r="BQ1043" i="1"/>
  <c r="BR1043" i="1"/>
  <c r="BS1043" i="1"/>
  <c r="CC1043" i="1"/>
  <c r="CB1043" i="1"/>
  <c r="BJ1043" i="1"/>
  <c r="BN1043" i="1"/>
  <c r="BO1043" i="1"/>
  <c r="BP1043" i="1"/>
  <c r="CA1043" i="1"/>
  <c r="BZ1043" i="1"/>
  <c r="AY1043" i="1"/>
  <c r="AX1043" i="1"/>
  <c r="U1043" i="1"/>
  <c r="AW1043" i="1"/>
  <c r="AV1043" i="1"/>
  <c r="AU1043" i="1"/>
  <c r="AR1043" i="1"/>
  <c r="AH1043" i="1"/>
  <c r="AG1043" i="1"/>
  <c r="AF1043" i="1"/>
  <c r="AE1043" i="1"/>
  <c r="V1043" i="1"/>
  <c r="K1043" i="1"/>
  <c r="J1043" i="1"/>
  <c r="I1042" i="1"/>
  <c r="H1042" i="1"/>
  <c r="AI1042" i="1"/>
  <c r="BI1042" i="1"/>
  <c r="BM1042" i="1"/>
  <c r="BW1042" i="1"/>
  <c r="BX1042" i="1"/>
  <c r="BY1042" i="1"/>
  <c r="CG1042" i="1"/>
  <c r="CF1042" i="1"/>
  <c r="BL1042" i="1"/>
  <c r="BT1042" i="1"/>
  <c r="BU1042" i="1"/>
  <c r="BV1042" i="1"/>
  <c r="CE1042" i="1"/>
  <c r="CD1042" i="1"/>
  <c r="BK1042" i="1"/>
  <c r="BQ1042" i="1"/>
  <c r="BR1042" i="1"/>
  <c r="BS1042" i="1"/>
  <c r="CC1042" i="1"/>
  <c r="CB1042" i="1"/>
  <c r="BJ1042" i="1"/>
  <c r="BN1042" i="1"/>
  <c r="BO1042" i="1"/>
  <c r="BP1042" i="1"/>
  <c r="CA1042" i="1"/>
  <c r="BZ1042" i="1"/>
  <c r="AY1042" i="1"/>
  <c r="AX1042" i="1"/>
  <c r="U1042" i="1"/>
  <c r="AW1042" i="1"/>
  <c r="AV1042" i="1"/>
  <c r="AU1042" i="1"/>
  <c r="AR1042" i="1"/>
  <c r="AH1042" i="1"/>
  <c r="AG1042" i="1"/>
  <c r="AF1042" i="1"/>
  <c r="AE1042" i="1"/>
  <c r="V1042" i="1"/>
  <c r="K1042" i="1"/>
  <c r="J1042" i="1"/>
  <c r="I1041" i="1"/>
  <c r="H1041" i="1"/>
  <c r="AI1041" i="1"/>
  <c r="BI1041" i="1"/>
  <c r="BM1041" i="1"/>
  <c r="BW1041" i="1"/>
  <c r="BX1041" i="1"/>
  <c r="BY1041" i="1"/>
  <c r="CG1041" i="1"/>
  <c r="CF1041" i="1"/>
  <c r="BL1041" i="1"/>
  <c r="BT1041" i="1"/>
  <c r="BU1041" i="1"/>
  <c r="BV1041" i="1"/>
  <c r="CE1041" i="1"/>
  <c r="CD1041" i="1"/>
  <c r="BK1041" i="1"/>
  <c r="BQ1041" i="1"/>
  <c r="BR1041" i="1"/>
  <c r="BS1041" i="1"/>
  <c r="CC1041" i="1"/>
  <c r="CB1041" i="1"/>
  <c r="BJ1041" i="1"/>
  <c r="BN1041" i="1"/>
  <c r="BO1041" i="1"/>
  <c r="BP1041" i="1"/>
  <c r="CA1041" i="1"/>
  <c r="BZ1041" i="1"/>
  <c r="AY1041" i="1"/>
  <c r="AX1041" i="1"/>
  <c r="U1041" i="1"/>
  <c r="AW1041" i="1"/>
  <c r="AV1041" i="1"/>
  <c r="AU1041" i="1"/>
  <c r="AR1041" i="1"/>
  <c r="AH1041" i="1"/>
  <c r="AG1041" i="1"/>
  <c r="AF1041" i="1"/>
  <c r="AE1041" i="1"/>
  <c r="V1041" i="1"/>
  <c r="K1041" i="1"/>
  <c r="J1041" i="1"/>
  <c r="I1040" i="1"/>
  <c r="H1040" i="1"/>
  <c r="AI1040" i="1"/>
  <c r="BI1040" i="1"/>
  <c r="BM1040" i="1"/>
  <c r="BW1040" i="1"/>
  <c r="BX1040" i="1"/>
  <c r="BY1040" i="1"/>
  <c r="CG1040" i="1"/>
  <c r="CF1040" i="1"/>
  <c r="BL1040" i="1"/>
  <c r="BT1040" i="1"/>
  <c r="BU1040" i="1"/>
  <c r="BV1040" i="1"/>
  <c r="CE1040" i="1"/>
  <c r="CD1040" i="1"/>
  <c r="BK1040" i="1"/>
  <c r="BQ1040" i="1"/>
  <c r="BR1040" i="1"/>
  <c r="BS1040" i="1"/>
  <c r="CC1040" i="1"/>
  <c r="CB1040" i="1"/>
  <c r="BJ1040" i="1"/>
  <c r="BN1040" i="1"/>
  <c r="BO1040" i="1"/>
  <c r="BP1040" i="1"/>
  <c r="CA1040" i="1"/>
  <c r="BZ1040" i="1"/>
  <c r="AY1040" i="1"/>
  <c r="AX1040" i="1"/>
  <c r="U1040" i="1"/>
  <c r="AW1040" i="1"/>
  <c r="AV1040" i="1"/>
  <c r="AU1040" i="1"/>
  <c r="AR1040" i="1"/>
  <c r="AH1040" i="1"/>
  <c r="AG1040" i="1"/>
  <c r="AF1040" i="1"/>
  <c r="AE1040" i="1"/>
  <c r="V1040" i="1"/>
  <c r="K1040" i="1"/>
  <c r="J1040" i="1"/>
  <c r="I1039" i="1"/>
  <c r="H1039" i="1"/>
  <c r="AI1039" i="1"/>
  <c r="BI1039" i="1"/>
  <c r="BM1039" i="1"/>
  <c r="BW1039" i="1"/>
  <c r="BX1039" i="1"/>
  <c r="BY1039" i="1"/>
  <c r="CG1039" i="1"/>
  <c r="CF1039" i="1"/>
  <c r="BL1039" i="1"/>
  <c r="BT1039" i="1"/>
  <c r="BU1039" i="1"/>
  <c r="BV1039" i="1"/>
  <c r="CE1039" i="1"/>
  <c r="CD1039" i="1"/>
  <c r="BK1039" i="1"/>
  <c r="BQ1039" i="1"/>
  <c r="BR1039" i="1"/>
  <c r="BS1039" i="1"/>
  <c r="CC1039" i="1"/>
  <c r="CB1039" i="1"/>
  <c r="BJ1039" i="1"/>
  <c r="BN1039" i="1"/>
  <c r="BO1039" i="1"/>
  <c r="BP1039" i="1"/>
  <c r="CA1039" i="1"/>
  <c r="BZ1039" i="1"/>
  <c r="AY1039" i="1"/>
  <c r="AX1039" i="1"/>
  <c r="U1039" i="1"/>
  <c r="AW1039" i="1"/>
  <c r="AV1039" i="1"/>
  <c r="AU1039" i="1"/>
  <c r="AR1039" i="1"/>
  <c r="AH1039" i="1"/>
  <c r="AG1039" i="1"/>
  <c r="AF1039" i="1"/>
  <c r="AE1039" i="1"/>
  <c r="V1039" i="1"/>
  <c r="K1039" i="1"/>
  <c r="J1039" i="1"/>
  <c r="I1038" i="1"/>
  <c r="H1038" i="1"/>
  <c r="AI1038" i="1"/>
  <c r="BI1038" i="1"/>
  <c r="BM1038" i="1"/>
  <c r="BW1038" i="1"/>
  <c r="BX1038" i="1"/>
  <c r="BY1038" i="1"/>
  <c r="CG1038" i="1"/>
  <c r="CF1038" i="1"/>
  <c r="BL1038" i="1"/>
  <c r="BT1038" i="1"/>
  <c r="BU1038" i="1"/>
  <c r="BV1038" i="1"/>
  <c r="CE1038" i="1"/>
  <c r="CD1038" i="1"/>
  <c r="BK1038" i="1"/>
  <c r="BQ1038" i="1"/>
  <c r="BR1038" i="1"/>
  <c r="BS1038" i="1"/>
  <c r="CC1038" i="1"/>
  <c r="CB1038" i="1"/>
  <c r="BJ1038" i="1"/>
  <c r="BN1038" i="1"/>
  <c r="BO1038" i="1"/>
  <c r="BP1038" i="1"/>
  <c r="CA1038" i="1"/>
  <c r="BZ1038" i="1"/>
  <c r="AY1038" i="1"/>
  <c r="AX1038" i="1"/>
  <c r="U1038" i="1"/>
  <c r="AW1038" i="1"/>
  <c r="AV1038" i="1"/>
  <c r="AU1038" i="1"/>
  <c r="AR1038" i="1"/>
  <c r="AH1038" i="1"/>
  <c r="AG1038" i="1"/>
  <c r="AF1038" i="1"/>
  <c r="AE1038" i="1"/>
  <c r="V1038" i="1"/>
  <c r="K1038" i="1"/>
  <c r="J1038" i="1"/>
  <c r="I1037" i="1"/>
  <c r="H1037" i="1"/>
  <c r="AI1037" i="1"/>
  <c r="BI1037" i="1"/>
  <c r="BM1037" i="1"/>
  <c r="BW1037" i="1"/>
  <c r="BX1037" i="1"/>
  <c r="BY1037" i="1"/>
  <c r="CG1037" i="1"/>
  <c r="CF1037" i="1"/>
  <c r="BL1037" i="1"/>
  <c r="BT1037" i="1"/>
  <c r="BU1037" i="1"/>
  <c r="BV1037" i="1"/>
  <c r="CE1037" i="1"/>
  <c r="CD1037" i="1"/>
  <c r="BK1037" i="1"/>
  <c r="BQ1037" i="1"/>
  <c r="BR1037" i="1"/>
  <c r="BS1037" i="1"/>
  <c r="CC1037" i="1"/>
  <c r="CB1037" i="1"/>
  <c r="BJ1037" i="1"/>
  <c r="BN1037" i="1"/>
  <c r="BO1037" i="1"/>
  <c r="BP1037" i="1"/>
  <c r="CA1037" i="1"/>
  <c r="BZ1037" i="1"/>
  <c r="AY1037" i="1"/>
  <c r="AX1037" i="1"/>
  <c r="U1037" i="1"/>
  <c r="AW1037" i="1"/>
  <c r="AV1037" i="1"/>
  <c r="AU1037" i="1"/>
  <c r="AR1037" i="1"/>
  <c r="AH1037" i="1"/>
  <c r="AG1037" i="1"/>
  <c r="AF1037" i="1"/>
  <c r="AE1037" i="1"/>
  <c r="V1037" i="1"/>
  <c r="K1037" i="1"/>
  <c r="J1037" i="1"/>
  <c r="AY1036" i="1"/>
  <c r="AX1036" i="1"/>
  <c r="U1036" i="1"/>
  <c r="AW1036" i="1"/>
  <c r="AV1036" i="1"/>
  <c r="AU1036" i="1"/>
  <c r="AR1036" i="1"/>
  <c r="AG1036" i="1"/>
  <c r="AF1036" i="1"/>
  <c r="AE1036" i="1"/>
  <c r="V1036" i="1"/>
  <c r="K1036" i="1"/>
  <c r="J1036" i="1"/>
  <c r="I1035" i="1"/>
  <c r="H1035" i="1"/>
  <c r="AI1035" i="1"/>
  <c r="BI1035" i="1"/>
  <c r="BM1035" i="1"/>
  <c r="BW1035" i="1"/>
  <c r="BX1035" i="1"/>
  <c r="BY1035" i="1"/>
  <c r="CG1035" i="1"/>
  <c r="CF1035" i="1"/>
  <c r="BL1035" i="1"/>
  <c r="BT1035" i="1"/>
  <c r="BU1035" i="1"/>
  <c r="BV1035" i="1"/>
  <c r="CE1035" i="1"/>
  <c r="CD1035" i="1"/>
  <c r="BK1035" i="1"/>
  <c r="BQ1035" i="1"/>
  <c r="BR1035" i="1"/>
  <c r="BS1035" i="1"/>
  <c r="CC1035" i="1"/>
  <c r="CB1035" i="1"/>
  <c r="BJ1035" i="1"/>
  <c r="BN1035" i="1"/>
  <c r="BO1035" i="1"/>
  <c r="BP1035" i="1"/>
  <c r="CA1035" i="1"/>
  <c r="BZ1035" i="1"/>
  <c r="AY1035" i="1"/>
  <c r="AX1035" i="1"/>
  <c r="U1035" i="1"/>
  <c r="AW1035" i="1"/>
  <c r="AV1035" i="1"/>
  <c r="AU1035" i="1"/>
  <c r="AR1035" i="1"/>
  <c r="AH1035" i="1"/>
  <c r="AG1035" i="1"/>
  <c r="AF1035" i="1"/>
  <c r="AE1035" i="1"/>
  <c r="V1035" i="1"/>
  <c r="K1035" i="1"/>
  <c r="J1035" i="1"/>
  <c r="AZ1033" i="1"/>
  <c r="AZ1034" i="1"/>
  <c r="BI1034" i="1"/>
  <c r="AY1034" i="1"/>
  <c r="AX1034" i="1"/>
  <c r="U1034" i="1"/>
  <c r="AW1034" i="1"/>
  <c r="AV1034" i="1"/>
  <c r="AU1034" i="1"/>
  <c r="AR1034" i="1"/>
  <c r="AG1034" i="1"/>
  <c r="AF1034" i="1"/>
  <c r="AE1034" i="1"/>
  <c r="V1034" i="1"/>
  <c r="K1034" i="1"/>
  <c r="J1034" i="1"/>
  <c r="BM1033" i="1"/>
  <c r="BW1033" i="1"/>
  <c r="BX1033" i="1"/>
  <c r="BY1033" i="1"/>
  <c r="CG1033" i="1"/>
  <c r="CF1033" i="1"/>
  <c r="BL1033" i="1"/>
  <c r="BT1033" i="1"/>
  <c r="BU1033" i="1"/>
  <c r="BV1033" i="1"/>
  <c r="CE1033" i="1"/>
  <c r="CD1033" i="1"/>
  <c r="BK1033" i="1"/>
  <c r="BQ1033" i="1"/>
  <c r="BR1033" i="1"/>
  <c r="BS1033" i="1"/>
  <c r="CC1033" i="1"/>
  <c r="CB1033" i="1"/>
  <c r="BJ1033" i="1"/>
  <c r="BN1033" i="1"/>
  <c r="BO1033" i="1"/>
  <c r="BP1033" i="1"/>
  <c r="CA1033" i="1"/>
  <c r="BZ1033" i="1"/>
  <c r="H1033" i="1"/>
  <c r="AI1033" i="1"/>
  <c r="BI1033" i="1"/>
  <c r="AY1033" i="1"/>
  <c r="AX1033" i="1"/>
  <c r="U1033" i="1"/>
  <c r="AW1033" i="1"/>
  <c r="AV1033" i="1"/>
  <c r="AU1033" i="1"/>
  <c r="AR1033" i="1"/>
  <c r="AH1033" i="1"/>
  <c r="AG1033" i="1"/>
  <c r="AF1033" i="1"/>
  <c r="AE1033" i="1"/>
  <c r="V1033" i="1"/>
  <c r="K1033" i="1"/>
  <c r="J1033" i="1"/>
  <c r="K705" i="1"/>
  <c r="J705" i="1"/>
  <c r="AH1027" i="1"/>
  <c r="AM1027" i="1"/>
  <c r="AM1028" i="1"/>
  <c r="AM1029" i="1"/>
  <c r="AN1027" i="1"/>
  <c r="AN1028" i="1"/>
  <c r="AN1029" i="1"/>
  <c r="AO1027" i="1"/>
  <c r="AO1028" i="1"/>
  <c r="AO1029" i="1"/>
  <c r="AP1027" i="1"/>
  <c r="AP1028" i="1"/>
  <c r="AP1029" i="1"/>
  <c r="AH1026" i="1"/>
  <c r="AM1026" i="1"/>
  <c r="AN1026" i="1"/>
  <c r="AO1026" i="1"/>
  <c r="AP1026" i="1"/>
  <c r="AH1025" i="1"/>
  <c r="AM1025" i="1"/>
  <c r="AN1025" i="1"/>
  <c r="AO1025" i="1"/>
  <c r="AP1025" i="1"/>
  <c r="AH1023" i="1"/>
  <c r="AM1023" i="1"/>
  <c r="AM1024" i="1"/>
  <c r="AN1023" i="1"/>
  <c r="AN1024" i="1"/>
  <c r="AO1023" i="1"/>
  <c r="AO1024" i="1"/>
  <c r="AP1023" i="1"/>
  <c r="AP1024" i="1"/>
  <c r="AH1020" i="1"/>
  <c r="AM1020" i="1"/>
  <c r="AM1021" i="1"/>
  <c r="AM1022" i="1"/>
  <c r="AN1020" i="1"/>
  <c r="AN1021" i="1"/>
  <c r="AN1022" i="1"/>
  <c r="AO1020" i="1"/>
  <c r="AO1021" i="1"/>
  <c r="AO1022" i="1"/>
  <c r="AP1020" i="1"/>
  <c r="AP1021" i="1"/>
  <c r="AP1022" i="1"/>
  <c r="AH1018" i="1"/>
  <c r="AM1018" i="1"/>
  <c r="AM1019" i="1"/>
  <c r="AN1018" i="1"/>
  <c r="AN1019" i="1"/>
  <c r="AO1018" i="1"/>
  <c r="AO1019" i="1"/>
  <c r="AP1018" i="1"/>
  <c r="AP1019" i="1"/>
  <c r="AH1013" i="1"/>
  <c r="AM1013" i="1"/>
  <c r="AM1014" i="1"/>
  <c r="AM1015" i="1"/>
  <c r="AM1016" i="1"/>
  <c r="AM1017" i="1"/>
  <c r="AN1013" i="1"/>
  <c r="AN1014" i="1"/>
  <c r="AN1015" i="1"/>
  <c r="AN1016" i="1"/>
  <c r="AN1017" i="1"/>
  <c r="AO1013" i="1"/>
  <c r="AO1014" i="1"/>
  <c r="AO1015" i="1"/>
  <c r="AO1016" i="1"/>
  <c r="AO1017" i="1"/>
  <c r="AP1013" i="1"/>
  <c r="AP1014" i="1"/>
  <c r="AP1015" i="1"/>
  <c r="AP1016" i="1"/>
  <c r="AP1017" i="1"/>
  <c r="AH1011" i="1"/>
  <c r="AM1011" i="1"/>
  <c r="AM1012" i="1"/>
  <c r="AN1011" i="1"/>
  <c r="AN1012" i="1"/>
  <c r="AO1011" i="1"/>
  <c r="AO1012" i="1"/>
  <c r="AP1011" i="1"/>
  <c r="AP1012" i="1"/>
  <c r="AH1010" i="1"/>
  <c r="AM1010" i="1"/>
  <c r="AN1010" i="1"/>
  <c r="AO1010" i="1"/>
  <c r="AP1010" i="1"/>
  <c r="AH1009" i="1"/>
  <c r="AM1009" i="1"/>
  <c r="AN1009" i="1"/>
  <c r="AO1009" i="1"/>
  <c r="AP1009" i="1"/>
  <c r="AH1008" i="1"/>
  <c r="AM1008" i="1"/>
  <c r="AN1008" i="1"/>
  <c r="AO1008" i="1"/>
  <c r="AP1008" i="1"/>
  <c r="AH1007" i="1"/>
  <c r="AM1007" i="1"/>
  <c r="AN1007" i="1"/>
  <c r="AO1007" i="1"/>
  <c r="AP1007" i="1"/>
  <c r="AH1005" i="1"/>
  <c r="AM1005" i="1"/>
  <c r="AM1006" i="1"/>
  <c r="AN1005" i="1"/>
  <c r="AN1006" i="1"/>
  <c r="AO1005" i="1"/>
  <c r="AO1006" i="1"/>
  <c r="AP1005" i="1"/>
  <c r="AP1006" i="1"/>
  <c r="AH1004" i="1"/>
  <c r="AM1004" i="1"/>
  <c r="AN1004" i="1"/>
  <c r="AO1004" i="1"/>
  <c r="AP1004" i="1"/>
  <c r="AH985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H981" i="1"/>
  <c r="AM981" i="1"/>
  <c r="AM982" i="1"/>
  <c r="AM983" i="1"/>
  <c r="AM984" i="1"/>
  <c r="AN981" i="1"/>
  <c r="AN982" i="1"/>
  <c r="AN983" i="1"/>
  <c r="AN984" i="1"/>
  <c r="AO981" i="1"/>
  <c r="AO982" i="1"/>
  <c r="AO983" i="1"/>
  <c r="AO984" i="1"/>
  <c r="AP981" i="1"/>
  <c r="AP982" i="1"/>
  <c r="AP983" i="1"/>
  <c r="AP984" i="1"/>
  <c r="AH980" i="1"/>
  <c r="AM980" i="1"/>
  <c r="AN980" i="1"/>
  <c r="AO980" i="1"/>
  <c r="AP980" i="1"/>
  <c r="BH980" i="1"/>
  <c r="BM980" i="1"/>
  <c r="BW980" i="1"/>
  <c r="BX980" i="1"/>
  <c r="BY980" i="1"/>
  <c r="CG980" i="1"/>
  <c r="BH981" i="1"/>
  <c r="BH982" i="1"/>
  <c r="BH983" i="1"/>
  <c r="BH984" i="1"/>
  <c r="BH985" i="1"/>
  <c r="I985" i="1"/>
  <c r="H985" i="1"/>
  <c r="AI985" i="1"/>
  <c r="H980" i="1"/>
  <c r="AI980" i="1"/>
  <c r="AZ981" i="1"/>
  <c r="AZ982" i="1"/>
  <c r="AZ983" i="1"/>
  <c r="AZ984" i="1"/>
  <c r="AZ985" i="1"/>
  <c r="BI985" i="1"/>
  <c r="BM985" i="1"/>
  <c r="BW985" i="1"/>
  <c r="BX985" i="1"/>
  <c r="BY985" i="1"/>
  <c r="CG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I1004" i="1"/>
  <c r="H1004" i="1"/>
  <c r="AI1004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BI1004" i="1"/>
  <c r="BM1004" i="1"/>
  <c r="BW1004" i="1"/>
  <c r="BX1004" i="1"/>
  <c r="BY1004" i="1"/>
  <c r="CG1004" i="1"/>
  <c r="BH1005" i="1"/>
  <c r="I1005" i="1"/>
  <c r="H1005" i="1"/>
  <c r="AI1005" i="1"/>
  <c r="AZ1005" i="1"/>
  <c r="BI1005" i="1"/>
  <c r="BM1005" i="1"/>
  <c r="BW1005" i="1"/>
  <c r="BX1005" i="1"/>
  <c r="BY1005" i="1"/>
  <c r="CG1005" i="1"/>
  <c r="BH1006" i="1"/>
  <c r="BH1007" i="1"/>
  <c r="I1007" i="1"/>
  <c r="H1007" i="1"/>
  <c r="AI1007" i="1"/>
  <c r="AZ1006" i="1"/>
  <c r="AZ1007" i="1"/>
  <c r="BI1007" i="1"/>
  <c r="BM1007" i="1"/>
  <c r="BW1007" i="1"/>
  <c r="BX1007" i="1"/>
  <c r="BY1007" i="1"/>
  <c r="CG1007" i="1"/>
  <c r="BH1008" i="1"/>
  <c r="BH1009" i="1"/>
  <c r="I1009" i="1"/>
  <c r="H1009" i="1"/>
  <c r="AI1009" i="1"/>
  <c r="AZ1008" i="1"/>
  <c r="AZ1009" i="1"/>
  <c r="BI1009" i="1"/>
  <c r="BM1009" i="1"/>
  <c r="BW1009" i="1"/>
  <c r="BX1009" i="1"/>
  <c r="BY1009" i="1"/>
  <c r="CG1009" i="1"/>
  <c r="BH1010" i="1"/>
  <c r="BW1010" i="1"/>
  <c r="BX1010" i="1"/>
  <c r="BY1010" i="1"/>
  <c r="CG1010" i="1"/>
  <c r="BH1011" i="1"/>
  <c r="BM1011" i="1"/>
  <c r="BW1011" i="1"/>
  <c r="BX1011" i="1"/>
  <c r="BY1011" i="1"/>
  <c r="CG1011" i="1"/>
  <c r="BH1012" i="1"/>
  <c r="BH1013" i="1"/>
  <c r="I1013" i="1"/>
  <c r="H1013" i="1"/>
  <c r="AI1013" i="1"/>
  <c r="I1011" i="1"/>
  <c r="H1011" i="1"/>
  <c r="AI1011" i="1"/>
  <c r="AZ1012" i="1"/>
  <c r="AZ1013" i="1"/>
  <c r="BI1013" i="1"/>
  <c r="BM1013" i="1"/>
  <c r="BW1013" i="1"/>
  <c r="BX1013" i="1"/>
  <c r="BY1013" i="1"/>
  <c r="CG1013" i="1"/>
  <c r="BH1014" i="1"/>
  <c r="BH1015" i="1"/>
  <c r="BH1016" i="1"/>
  <c r="BH1017" i="1"/>
  <c r="BH1018" i="1"/>
  <c r="I1018" i="1"/>
  <c r="H1018" i="1"/>
  <c r="AI1018" i="1"/>
  <c r="AZ1014" i="1"/>
  <c r="AZ1015" i="1"/>
  <c r="AZ1016" i="1"/>
  <c r="AZ1017" i="1"/>
  <c r="AZ1018" i="1"/>
  <c r="BI1018" i="1"/>
  <c r="BM1018" i="1"/>
  <c r="BW1018" i="1"/>
  <c r="BX1018" i="1"/>
  <c r="BY1018" i="1"/>
  <c r="CG1018" i="1"/>
  <c r="BH1019" i="1"/>
  <c r="BH1020" i="1"/>
  <c r="I1020" i="1"/>
  <c r="H1020" i="1"/>
  <c r="AI1020" i="1"/>
  <c r="AZ1019" i="1"/>
  <c r="AZ1020" i="1"/>
  <c r="BI1020" i="1"/>
  <c r="BM1020" i="1"/>
  <c r="BW1020" i="1"/>
  <c r="BX1020" i="1"/>
  <c r="BY1020" i="1"/>
  <c r="CG1020" i="1"/>
  <c r="BH1021" i="1"/>
  <c r="BH1022" i="1"/>
  <c r="BH1023" i="1"/>
  <c r="I1023" i="1"/>
  <c r="H1023" i="1"/>
  <c r="AI1023" i="1"/>
  <c r="AZ1021" i="1"/>
  <c r="AZ1022" i="1"/>
  <c r="AZ1023" i="1"/>
  <c r="BI1023" i="1"/>
  <c r="BM1023" i="1"/>
  <c r="BW1023" i="1"/>
  <c r="BX1023" i="1"/>
  <c r="BY1023" i="1"/>
  <c r="CG1023" i="1"/>
  <c r="BH1024" i="1"/>
  <c r="BH1025" i="1"/>
  <c r="I1025" i="1"/>
  <c r="H1025" i="1"/>
  <c r="AI1025" i="1"/>
  <c r="AZ1024" i="1"/>
  <c r="AZ1025" i="1"/>
  <c r="BI1025" i="1"/>
  <c r="BM1025" i="1"/>
  <c r="BW1025" i="1"/>
  <c r="BX1025" i="1"/>
  <c r="BY1025" i="1"/>
  <c r="CG1025" i="1"/>
  <c r="BH1026" i="1"/>
  <c r="BH1027" i="1"/>
  <c r="I1027" i="1"/>
  <c r="H1027" i="1"/>
  <c r="AI1027" i="1"/>
  <c r="AZ1026" i="1"/>
  <c r="AZ1027" i="1"/>
  <c r="BI1027" i="1"/>
  <c r="BM1027" i="1"/>
  <c r="BW1027" i="1"/>
  <c r="BX1027" i="1"/>
  <c r="BY1027" i="1"/>
  <c r="CG1027" i="1"/>
  <c r="BH1028" i="1"/>
  <c r="BH1029" i="1"/>
  <c r="BH1030" i="1"/>
  <c r="I1030" i="1"/>
  <c r="H1030" i="1"/>
  <c r="AI1030" i="1"/>
  <c r="AZ1028" i="1"/>
  <c r="AZ1029" i="1"/>
  <c r="AZ1030" i="1"/>
  <c r="BI1030" i="1"/>
  <c r="BM1030" i="1"/>
  <c r="BW1030" i="1"/>
  <c r="BX1030" i="1"/>
  <c r="BY1030" i="1"/>
  <c r="CG1030" i="1"/>
  <c r="BG980" i="1"/>
  <c r="CF980" i="1"/>
  <c r="BG981" i="1"/>
  <c r="BG982" i="1"/>
  <c r="BG983" i="1"/>
  <c r="BG984" i="1"/>
  <c r="BG985" i="1"/>
  <c r="CF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CF1004" i="1"/>
  <c r="BG1005" i="1"/>
  <c r="CF1005" i="1"/>
  <c r="BG1006" i="1"/>
  <c r="BG1007" i="1"/>
  <c r="CF1007" i="1"/>
  <c r="BG1008" i="1"/>
  <c r="BG1009" i="1"/>
  <c r="CF1009" i="1"/>
  <c r="BG1010" i="1"/>
  <c r="CF1010" i="1"/>
  <c r="BG1011" i="1"/>
  <c r="CF1011" i="1"/>
  <c r="BG1012" i="1"/>
  <c r="BG1013" i="1"/>
  <c r="CF1013" i="1"/>
  <c r="BG1014" i="1"/>
  <c r="BG1015" i="1"/>
  <c r="BG1016" i="1"/>
  <c r="BG1017" i="1"/>
  <c r="BG1018" i="1"/>
  <c r="CF1018" i="1"/>
  <c r="BG1019" i="1"/>
  <c r="BG1020" i="1"/>
  <c r="CF1020" i="1"/>
  <c r="BG1021" i="1"/>
  <c r="BG1022" i="1"/>
  <c r="BG1023" i="1"/>
  <c r="CF1023" i="1"/>
  <c r="BG1024" i="1"/>
  <c r="BG1025" i="1"/>
  <c r="CF1025" i="1"/>
  <c r="BG1026" i="1"/>
  <c r="BG1027" i="1"/>
  <c r="CF1027" i="1"/>
  <c r="BG1028" i="1"/>
  <c r="BG1029" i="1"/>
  <c r="BG1030" i="1"/>
  <c r="CF1030" i="1"/>
  <c r="BF980" i="1"/>
  <c r="BL980" i="1"/>
  <c r="BT980" i="1"/>
  <c r="BU980" i="1"/>
  <c r="BV980" i="1"/>
  <c r="CE980" i="1"/>
  <c r="BF981" i="1"/>
  <c r="BF982" i="1"/>
  <c r="BF983" i="1"/>
  <c r="BF984" i="1"/>
  <c r="BF985" i="1"/>
  <c r="BL985" i="1"/>
  <c r="BT985" i="1"/>
  <c r="BU985" i="1"/>
  <c r="BV985" i="1"/>
  <c r="CE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2" i="1"/>
  <c r="BF1003" i="1"/>
  <c r="BF1004" i="1"/>
  <c r="BL1004" i="1"/>
  <c r="BT1004" i="1"/>
  <c r="BU1004" i="1"/>
  <c r="BV1004" i="1"/>
  <c r="CE1004" i="1"/>
  <c r="BF1005" i="1"/>
  <c r="BL1005" i="1"/>
  <c r="BT1005" i="1"/>
  <c r="BU1005" i="1"/>
  <c r="BV1005" i="1"/>
  <c r="CE1005" i="1"/>
  <c r="BF1006" i="1"/>
  <c r="BF1007" i="1"/>
  <c r="BL1007" i="1"/>
  <c r="BT1007" i="1"/>
  <c r="BU1007" i="1"/>
  <c r="BV1007" i="1"/>
  <c r="CE1007" i="1"/>
  <c r="BF1008" i="1"/>
  <c r="BF1009" i="1"/>
  <c r="BL1009" i="1"/>
  <c r="BT1009" i="1"/>
  <c r="BU1009" i="1"/>
  <c r="BV1009" i="1"/>
  <c r="CE1009" i="1"/>
  <c r="BF1010" i="1"/>
  <c r="BT1010" i="1"/>
  <c r="BU1010" i="1"/>
  <c r="BV1010" i="1"/>
  <c r="CE1010" i="1"/>
  <c r="BF1011" i="1"/>
  <c r="BL1011" i="1"/>
  <c r="BT1011" i="1"/>
  <c r="BU1011" i="1"/>
  <c r="BV1011" i="1"/>
  <c r="CE1011" i="1"/>
  <c r="BF1012" i="1"/>
  <c r="BF1013" i="1"/>
  <c r="BL1013" i="1"/>
  <c r="BT1013" i="1"/>
  <c r="BU1013" i="1"/>
  <c r="BV1013" i="1"/>
  <c r="CE1013" i="1"/>
  <c r="BF1014" i="1"/>
  <c r="BF1015" i="1"/>
  <c r="BF1016" i="1"/>
  <c r="BF1017" i="1"/>
  <c r="BF1018" i="1"/>
  <c r="BL1018" i="1"/>
  <c r="BT1018" i="1"/>
  <c r="BU1018" i="1"/>
  <c r="BV1018" i="1"/>
  <c r="CE1018" i="1"/>
  <c r="BF1019" i="1"/>
  <c r="BF1020" i="1"/>
  <c r="BL1020" i="1"/>
  <c r="BT1020" i="1"/>
  <c r="BU1020" i="1"/>
  <c r="BV1020" i="1"/>
  <c r="CE1020" i="1"/>
  <c r="BF1021" i="1"/>
  <c r="BF1022" i="1"/>
  <c r="BF1023" i="1"/>
  <c r="BL1023" i="1"/>
  <c r="BT1023" i="1"/>
  <c r="BU1023" i="1"/>
  <c r="BV1023" i="1"/>
  <c r="CE1023" i="1"/>
  <c r="BF1024" i="1"/>
  <c r="BF1025" i="1"/>
  <c r="BL1025" i="1"/>
  <c r="BT1025" i="1"/>
  <c r="BU1025" i="1"/>
  <c r="BV1025" i="1"/>
  <c r="CE1025" i="1"/>
  <c r="BF1026" i="1"/>
  <c r="BF1027" i="1"/>
  <c r="BL1027" i="1"/>
  <c r="BT1027" i="1"/>
  <c r="BU1027" i="1"/>
  <c r="BV1027" i="1"/>
  <c r="CE1027" i="1"/>
  <c r="BF1028" i="1"/>
  <c r="BF1029" i="1"/>
  <c r="BF1030" i="1"/>
  <c r="BL1030" i="1"/>
  <c r="BT1030" i="1"/>
  <c r="BU1030" i="1"/>
  <c r="BV1030" i="1"/>
  <c r="CE1030" i="1"/>
  <c r="BE980" i="1"/>
  <c r="CD980" i="1"/>
  <c r="BE981" i="1"/>
  <c r="BE982" i="1"/>
  <c r="BE983" i="1"/>
  <c r="BE984" i="1"/>
  <c r="BE985" i="1"/>
  <c r="CD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CD1004" i="1"/>
  <c r="BE1005" i="1"/>
  <c r="CD1005" i="1"/>
  <c r="BE1006" i="1"/>
  <c r="BE1007" i="1"/>
  <c r="CD1007" i="1"/>
  <c r="BE1008" i="1"/>
  <c r="BE1009" i="1"/>
  <c r="CD1009" i="1"/>
  <c r="BE1010" i="1"/>
  <c r="CD1010" i="1"/>
  <c r="BE1011" i="1"/>
  <c r="CD1011" i="1"/>
  <c r="BE1012" i="1"/>
  <c r="BE1013" i="1"/>
  <c r="CD1013" i="1"/>
  <c r="BE1014" i="1"/>
  <c r="BE1015" i="1"/>
  <c r="BE1016" i="1"/>
  <c r="BE1017" i="1"/>
  <c r="BE1018" i="1"/>
  <c r="CD1018" i="1"/>
  <c r="BE1019" i="1"/>
  <c r="BE1020" i="1"/>
  <c r="CD1020" i="1"/>
  <c r="BE1021" i="1"/>
  <c r="BE1022" i="1"/>
  <c r="BE1023" i="1"/>
  <c r="CD1023" i="1"/>
  <c r="BE1024" i="1"/>
  <c r="BE1025" i="1"/>
  <c r="CD1025" i="1"/>
  <c r="BE1026" i="1"/>
  <c r="BE1027" i="1"/>
  <c r="CD1027" i="1"/>
  <c r="BE1028" i="1"/>
  <c r="BE1029" i="1"/>
  <c r="BE1030" i="1"/>
  <c r="CD1030" i="1"/>
  <c r="BD980" i="1"/>
  <c r="BK980" i="1"/>
  <c r="BQ980" i="1"/>
  <c r="BR980" i="1"/>
  <c r="BS980" i="1"/>
  <c r="CC980" i="1"/>
  <c r="BD981" i="1"/>
  <c r="BD982" i="1"/>
  <c r="BD983" i="1"/>
  <c r="BD984" i="1"/>
  <c r="BD985" i="1"/>
  <c r="BK985" i="1"/>
  <c r="BQ985" i="1"/>
  <c r="BR985" i="1"/>
  <c r="BS985" i="1"/>
  <c r="CC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K1004" i="1"/>
  <c r="BQ1004" i="1"/>
  <c r="BR1004" i="1"/>
  <c r="BS1004" i="1"/>
  <c r="CC1004" i="1"/>
  <c r="BD1005" i="1"/>
  <c r="BK1005" i="1"/>
  <c r="BQ1005" i="1"/>
  <c r="BR1005" i="1"/>
  <c r="BS1005" i="1"/>
  <c r="CC1005" i="1"/>
  <c r="BD1006" i="1"/>
  <c r="BD1007" i="1"/>
  <c r="BK1007" i="1"/>
  <c r="BQ1007" i="1"/>
  <c r="BR1007" i="1"/>
  <c r="BS1007" i="1"/>
  <c r="CC1007" i="1"/>
  <c r="BD1008" i="1"/>
  <c r="BD1009" i="1"/>
  <c r="BK1009" i="1"/>
  <c r="BQ1009" i="1"/>
  <c r="BR1009" i="1"/>
  <c r="BS1009" i="1"/>
  <c r="CC1009" i="1"/>
  <c r="BD1010" i="1"/>
  <c r="BQ1010" i="1"/>
  <c r="BR1010" i="1"/>
  <c r="BS1010" i="1"/>
  <c r="CC1010" i="1"/>
  <c r="BD1011" i="1"/>
  <c r="BK1011" i="1"/>
  <c r="BQ1011" i="1"/>
  <c r="BR1011" i="1"/>
  <c r="BS1011" i="1"/>
  <c r="CC1011" i="1"/>
  <c r="BD1012" i="1"/>
  <c r="BD1013" i="1"/>
  <c r="BK1013" i="1"/>
  <c r="BQ1013" i="1"/>
  <c r="BR1013" i="1"/>
  <c r="BS1013" i="1"/>
  <c r="CC1013" i="1"/>
  <c r="BD1014" i="1"/>
  <c r="BD1015" i="1"/>
  <c r="BD1016" i="1"/>
  <c r="BD1017" i="1"/>
  <c r="BD1018" i="1"/>
  <c r="BK1018" i="1"/>
  <c r="BQ1018" i="1"/>
  <c r="BR1018" i="1"/>
  <c r="BS1018" i="1"/>
  <c r="CC1018" i="1"/>
  <c r="BD1019" i="1"/>
  <c r="BD1020" i="1"/>
  <c r="BK1020" i="1"/>
  <c r="BQ1020" i="1"/>
  <c r="BR1020" i="1"/>
  <c r="BS1020" i="1"/>
  <c r="CC1020" i="1"/>
  <c r="BD1021" i="1"/>
  <c r="BD1022" i="1"/>
  <c r="BD1023" i="1"/>
  <c r="BK1023" i="1"/>
  <c r="BQ1023" i="1"/>
  <c r="BR1023" i="1"/>
  <c r="BS1023" i="1"/>
  <c r="CC1023" i="1"/>
  <c r="BD1024" i="1"/>
  <c r="BD1025" i="1"/>
  <c r="BK1025" i="1"/>
  <c r="BQ1025" i="1"/>
  <c r="BR1025" i="1"/>
  <c r="BS1025" i="1"/>
  <c r="CC1025" i="1"/>
  <c r="BD1026" i="1"/>
  <c r="BD1027" i="1"/>
  <c r="BK1027" i="1"/>
  <c r="BQ1027" i="1"/>
  <c r="BR1027" i="1"/>
  <c r="BS1027" i="1"/>
  <c r="CC1027" i="1"/>
  <c r="BD1028" i="1"/>
  <c r="BD1029" i="1"/>
  <c r="BD1030" i="1"/>
  <c r="BK1030" i="1"/>
  <c r="BQ1030" i="1"/>
  <c r="BR1030" i="1"/>
  <c r="BS1030" i="1"/>
  <c r="CC1030" i="1"/>
  <c r="BC980" i="1"/>
  <c r="CB980" i="1"/>
  <c r="BC981" i="1"/>
  <c r="BC982" i="1"/>
  <c r="BC983" i="1"/>
  <c r="BC984" i="1"/>
  <c r="BC985" i="1"/>
  <c r="CB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CB1004" i="1"/>
  <c r="BC1005" i="1"/>
  <c r="CB1005" i="1"/>
  <c r="BC1006" i="1"/>
  <c r="BC1007" i="1"/>
  <c r="CB1007" i="1"/>
  <c r="BC1008" i="1"/>
  <c r="BC1009" i="1"/>
  <c r="CB1009" i="1"/>
  <c r="BC1010" i="1"/>
  <c r="CB1010" i="1"/>
  <c r="BC1011" i="1"/>
  <c r="CB1011" i="1"/>
  <c r="BC1012" i="1"/>
  <c r="BC1013" i="1"/>
  <c r="CB1013" i="1"/>
  <c r="BC1014" i="1"/>
  <c r="BC1015" i="1"/>
  <c r="BC1016" i="1"/>
  <c r="BC1017" i="1"/>
  <c r="BC1018" i="1"/>
  <c r="CB1018" i="1"/>
  <c r="BC1019" i="1"/>
  <c r="BC1020" i="1"/>
  <c r="CB1020" i="1"/>
  <c r="BC1021" i="1"/>
  <c r="BC1022" i="1"/>
  <c r="BC1023" i="1"/>
  <c r="CB1023" i="1"/>
  <c r="BC1024" i="1"/>
  <c r="BC1025" i="1"/>
  <c r="CB1025" i="1"/>
  <c r="BC1026" i="1"/>
  <c r="BC1027" i="1"/>
  <c r="CB1027" i="1"/>
  <c r="BC1028" i="1"/>
  <c r="BC1029" i="1"/>
  <c r="BC1030" i="1"/>
  <c r="CB1030" i="1"/>
  <c r="BB980" i="1"/>
  <c r="BJ980" i="1"/>
  <c r="BN980" i="1"/>
  <c r="BO980" i="1"/>
  <c r="BP980" i="1"/>
  <c r="CA980" i="1"/>
  <c r="BB981" i="1"/>
  <c r="BB982" i="1"/>
  <c r="BB983" i="1"/>
  <c r="BB984" i="1"/>
  <c r="BB985" i="1"/>
  <c r="BJ985" i="1"/>
  <c r="BN985" i="1"/>
  <c r="BO985" i="1"/>
  <c r="BP985" i="1"/>
  <c r="CA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J1004" i="1"/>
  <c r="BN1004" i="1"/>
  <c r="BO1004" i="1"/>
  <c r="BP1004" i="1"/>
  <c r="CA1004" i="1"/>
  <c r="BB1005" i="1"/>
  <c r="BJ1005" i="1"/>
  <c r="BN1005" i="1"/>
  <c r="BO1005" i="1"/>
  <c r="BP1005" i="1"/>
  <c r="CA1005" i="1"/>
  <c r="BB1006" i="1"/>
  <c r="BB1007" i="1"/>
  <c r="BJ1007" i="1"/>
  <c r="BN1007" i="1"/>
  <c r="BO1007" i="1"/>
  <c r="BP1007" i="1"/>
  <c r="CA1007" i="1"/>
  <c r="BB1008" i="1"/>
  <c r="BB1009" i="1"/>
  <c r="BJ1009" i="1"/>
  <c r="BN1009" i="1"/>
  <c r="BO1009" i="1"/>
  <c r="BP1009" i="1"/>
  <c r="CA1009" i="1"/>
  <c r="BB1010" i="1"/>
  <c r="BN1010" i="1"/>
  <c r="BO1010" i="1"/>
  <c r="BP1010" i="1"/>
  <c r="CA1010" i="1"/>
  <c r="BB1011" i="1"/>
  <c r="BJ1011" i="1"/>
  <c r="BN1011" i="1"/>
  <c r="BO1011" i="1"/>
  <c r="BP1011" i="1"/>
  <c r="CA1011" i="1"/>
  <c r="BB1012" i="1"/>
  <c r="BB1013" i="1"/>
  <c r="BJ1013" i="1"/>
  <c r="BN1013" i="1"/>
  <c r="BO1013" i="1"/>
  <c r="BP1013" i="1"/>
  <c r="CA1013" i="1"/>
  <c r="BB1014" i="1"/>
  <c r="BB1015" i="1"/>
  <c r="BB1016" i="1"/>
  <c r="BB1017" i="1"/>
  <c r="BB1018" i="1"/>
  <c r="BJ1018" i="1"/>
  <c r="BN1018" i="1"/>
  <c r="BO1018" i="1"/>
  <c r="BP1018" i="1"/>
  <c r="CA1018" i="1"/>
  <c r="BB1019" i="1"/>
  <c r="BB1020" i="1"/>
  <c r="BJ1020" i="1"/>
  <c r="BN1020" i="1"/>
  <c r="BO1020" i="1"/>
  <c r="BP1020" i="1"/>
  <c r="CA1020" i="1"/>
  <c r="BB1021" i="1"/>
  <c r="BB1022" i="1"/>
  <c r="BB1023" i="1"/>
  <c r="BJ1023" i="1"/>
  <c r="BN1023" i="1"/>
  <c r="BO1023" i="1"/>
  <c r="BP1023" i="1"/>
  <c r="CA1023" i="1"/>
  <c r="BB1024" i="1"/>
  <c r="BB1025" i="1"/>
  <c r="BJ1025" i="1"/>
  <c r="BN1025" i="1"/>
  <c r="BO1025" i="1"/>
  <c r="BP1025" i="1"/>
  <c r="CA1025" i="1"/>
  <c r="BB1026" i="1"/>
  <c r="BB1027" i="1"/>
  <c r="BJ1027" i="1"/>
  <c r="BN1027" i="1"/>
  <c r="BO1027" i="1"/>
  <c r="BP1027" i="1"/>
  <c r="CA1027" i="1"/>
  <c r="BB1028" i="1"/>
  <c r="BB1029" i="1"/>
  <c r="BB1030" i="1"/>
  <c r="BJ1030" i="1"/>
  <c r="BN1030" i="1"/>
  <c r="BO1030" i="1"/>
  <c r="BP1030" i="1"/>
  <c r="CA1030" i="1"/>
  <c r="BA980" i="1"/>
  <c r="BZ980" i="1"/>
  <c r="BA981" i="1"/>
  <c r="BA982" i="1"/>
  <c r="BA983" i="1"/>
  <c r="BA984" i="1"/>
  <c r="BA985" i="1"/>
  <c r="BZ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Z1004" i="1"/>
  <c r="BA1005" i="1"/>
  <c r="BZ1005" i="1"/>
  <c r="BA1006" i="1"/>
  <c r="BA1007" i="1"/>
  <c r="BZ1007" i="1"/>
  <c r="BA1008" i="1"/>
  <c r="BA1009" i="1"/>
  <c r="BZ1009" i="1"/>
  <c r="BA1010" i="1"/>
  <c r="BZ1010" i="1"/>
  <c r="BA1011" i="1"/>
  <c r="BZ1011" i="1"/>
  <c r="BA1012" i="1"/>
  <c r="BA1013" i="1"/>
  <c r="BZ1013" i="1"/>
  <c r="BA1014" i="1"/>
  <c r="BA1015" i="1"/>
  <c r="BA1016" i="1"/>
  <c r="BA1017" i="1"/>
  <c r="BA1018" i="1"/>
  <c r="BZ1018" i="1"/>
  <c r="BA1019" i="1"/>
  <c r="BA1020" i="1"/>
  <c r="BZ1020" i="1"/>
  <c r="BA1021" i="1"/>
  <c r="BA1022" i="1"/>
  <c r="BA1023" i="1"/>
  <c r="BZ1023" i="1"/>
  <c r="BA1024" i="1"/>
  <c r="BA1025" i="1"/>
  <c r="BZ1025" i="1"/>
  <c r="BA1026" i="1"/>
  <c r="BA1027" i="1"/>
  <c r="BZ1027" i="1"/>
  <c r="BA1028" i="1"/>
  <c r="BA1029" i="1"/>
  <c r="BA1030" i="1"/>
  <c r="BZ1030" i="1"/>
  <c r="AY1030" i="1"/>
  <c r="AX1030" i="1"/>
  <c r="U1030" i="1"/>
  <c r="AW1030" i="1"/>
  <c r="AV1030" i="1"/>
  <c r="AU1030" i="1"/>
  <c r="AR1030" i="1"/>
  <c r="AP1030" i="1"/>
  <c r="AO1030" i="1"/>
  <c r="AN1030" i="1"/>
  <c r="AM1030" i="1"/>
  <c r="AH1030" i="1"/>
  <c r="AG1030" i="1"/>
  <c r="AF1030" i="1"/>
  <c r="AE1030" i="1"/>
  <c r="V1030" i="1"/>
  <c r="K1030" i="1"/>
  <c r="J1030" i="1"/>
  <c r="I1029" i="1"/>
  <c r="H1029" i="1"/>
  <c r="AI1029" i="1"/>
  <c r="BI1029" i="1"/>
  <c r="BM1029" i="1"/>
  <c r="BW1029" i="1"/>
  <c r="BX1029" i="1"/>
  <c r="BY1029" i="1"/>
  <c r="CG1029" i="1"/>
  <c r="CF1029" i="1"/>
  <c r="BL1029" i="1"/>
  <c r="BT1029" i="1"/>
  <c r="BU1029" i="1"/>
  <c r="BV1029" i="1"/>
  <c r="CE1029" i="1"/>
  <c r="CD1029" i="1"/>
  <c r="BK1029" i="1"/>
  <c r="BQ1029" i="1"/>
  <c r="BR1029" i="1"/>
  <c r="BS1029" i="1"/>
  <c r="CC1029" i="1"/>
  <c r="CB1029" i="1"/>
  <c r="BJ1029" i="1"/>
  <c r="BN1029" i="1"/>
  <c r="BO1029" i="1"/>
  <c r="BP1029" i="1"/>
  <c r="CA1029" i="1"/>
  <c r="BZ1029" i="1"/>
  <c r="AY1029" i="1"/>
  <c r="AX1029" i="1"/>
  <c r="U1029" i="1"/>
  <c r="AW1029" i="1"/>
  <c r="AV1029" i="1"/>
  <c r="AU1029" i="1"/>
  <c r="AR1029" i="1"/>
  <c r="AH1029" i="1"/>
  <c r="AG1029" i="1"/>
  <c r="AF1029" i="1"/>
  <c r="AE1029" i="1"/>
  <c r="V1029" i="1"/>
  <c r="K1029" i="1"/>
  <c r="J1029" i="1"/>
  <c r="I1028" i="1"/>
  <c r="H1028" i="1"/>
  <c r="AI1028" i="1"/>
  <c r="BI1028" i="1"/>
  <c r="BM1028" i="1"/>
  <c r="BW1028" i="1"/>
  <c r="BX1028" i="1"/>
  <c r="BY1028" i="1"/>
  <c r="CG1028" i="1"/>
  <c r="CF1028" i="1"/>
  <c r="BL1028" i="1"/>
  <c r="BT1028" i="1"/>
  <c r="BU1028" i="1"/>
  <c r="BV1028" i="1"/>
  <c r="CE1028" i="1"/>
  <c r="CD1028" i="1"/>
  <c r="BK1028" i="1"/>
  <c r="BQ1028" i="1"/>
  <c r="BR1028" i="1"/>
  <c r="BS1028" i="1"/>
  <c r="CC1028" i="1"/>
  <c r="CB1028" i="1"/>
  <c r="BJ1028" i="1"/>
  <c r="BN1028" i="1"/>
  <c r="BO1028" i="1"/>
  <c r="BP1028" i="1"/>
  <c r="CA1028" i="1"/>
  <c r="BZ1028" i="1"/>
  <c r="AY1028" i="1"/>
  <c r="AX1028" i="1"/>
  <c r="U1028" i="1"/>
  <c r="AW1028" i="1"/>
  <c r="AV1028" i="1"/>
  <c r="AU1028" i="1"/>
  <c r="AR1028" i="1"/>
  <c r="AH1028" i="1"/>
  <c r="AG1028" i="1"/>
  <c r="AF1028" i="1"/>
  <c r="AE1028" i="1"/>
  <c r="V1028" i="1"/>
  <c r="K1028" i="1"/>
  <c r="J1028" i="1"/>
  <c r="AY1027" i="1"/>
  <c r="AX1027" i="1"/>
  <c r="U1027" i="1"/>
  <c r="AW1027" i="1"/>
  <c r="AV1027" i="1"/>
  <c r="AU1027" i="1"/>
  <c r="AR1027" i="1"/>
  <c r="AG1027" i="1"/>
  <c r="AF1027" i="1"/>
  <c r="AE1027" i="1"/>
  <c r="V1027" i="1"/>
  <c r="K1027" i="1"/>
  <c r="J1027" i="1"/>
  <c r="I1026" i="1"/>
  <c r="H1026" i="1"/>
  <c r="AI1026" i="1"/>
  <c r="BI1026" i="1"/>
  <c r="BM1026" i="1"/>
  <c r="BW1026" i="1"/>
  <c r="BX1026" i="1"/>
  <c r="BY1026" i="1"/>
  <c r="CG1026" i="1"/>
  <c r="CF1026" i="1"/>
  <c r="BL1026" i="1"/>
  <c r="BT1026" i="1"/>
  <c r="BU1026" i="1"/>
  <c r="BV1026" i="1"/>
  <c r="CE1026" i="1"/>
  <c r="CD1026" i="1"/>
  <c r="BK1026" i="1"/>
  <c r="BQ1026" i="1"/>
  <c r="BR1026" i="1"/>
  <c r="BS1026" i="1"/>
  <c r="CC1026" i="1"/>
  <c r="CB1026" i="1"/>
  <c r="BJ1026" i="1"/>
  <c r="BN1026" i="1"/>
  <c r="BO1026" i="1"/>
  <c r="BP1026" i="1"/>
  <c r="CA1026" i="1"/>
  <c r="BZ1026" i="1"/>
  <c r="AY1026" i="1"/>
  <c r="AX1026" i="1"/>
  <c r="U1026" i="1"/>
  <c r="AW1026" i="1"/>
  <c r="AV1026" i="1"/>
  <c r="AU1026" i="1"/>
  <c r="AR1026" i="1"/>
  <c r="AG1026" i="1"/>
  <c r="AF1026" i="1"/>
  <c r="AE1026" i="1"/>
  <c r="V1026" i="1"/>
  <c r="K1026" i="1"/>
  <c r="J1026" i="1"/>
  <c r="AY1025" i="1"/>
  <c r="AX1025" i="1"/>
  <c r="U1025" i="1"/>
  <c r="AW1025" i="1"/>
  <c r="AV1025" i="1"/>
  <c r="AU1025" i="1"/>
  <c r="AR1025" i="1"/>
  <c r="AG1025" i="1"/>
  <c r="AF1025" i="1"/>
  <c r="AE1025" i="1"/>
  <c r="V1025" i="1"/>
  <c r="K1025" i="1"/>
  <c r="J1025" i="1"/>
  <c r="I1024" i="1"/>
  <c r="H1024" i="1"/>
  <c r="AI1024" i="1"/>
  <c r="BI1024" i="1"/>
  <c r="BM1024" i="1"/>
  <c r="BW1024" i="1"/>
  <c r="BX1024" i="1"/>
  <c r="BY1024" i="1"/>
  <c r="CG1024" i="1"/>
  <c r="CF1024" i="1"/>
  <c r="BL1024" i="1"/>
  <c r="BT1024" i="1"/>
  <c r="BU1024" i="1"/>
  <c r="BV1024" i="1"/>
  <c r="CE1024" i="1"/>
  <c r="CD1024" i="1"/>
  <c r="BK1024" i="1"/>
  <c r="BQ1024" i="1"/>
  <c r="BR1024" i="1"/>
  <c r="BS1024" i="1"/>
  <c r="CC1024" i="1"/>
  <c r="CB1024" i="1"/>
  <c r="BJ1024" i="1"/>
  <c r="BN1024" i="1"/>
  <c r="BO1024" i="1"/>
  <c r="BP1024" i="1"/>
  <c r="CA1024" i="1"/>
  <c r="BZ1024" i="1"/>
  <c r="AY1024" i="1"/>
  <c r="AX1024" i="1"/>
  <c r="U1024" i="1"/>
  <c r="AW1024" i="1"/>
  <c r="AV1024" i="1"/>
  <c r="AU1024" i="1"/>
  <c r="AR1024" i="1"/>
  <c r="AH1024" i="1"/>
  <c r="AG1024" i="1"/>
  <c r="AF1024" i="1"/>
  <c r="AE1024" i="1"/>
  <c r="V1024" i="1"/>
  <c r="K1024" i="1"/>
  <c r="J1024" i="1"/>
  <c r="AY1023" i="1"/>
  <c r="AX1023" i="1"/>
  <c r="U1023" i="1"/>
  <c r="AW1023" i="1"/>
  <c r="AV1023" i="1"/>
  <c r="AU1023" i="1"/>
  <c r="AR1023" i="1"/>
  <c r="AG1023" i="1"/>
  <c r="AF1023" i="1"/>
  <c r="AE1023" i="1"/>
  <c r="V1023" i="1"/>
  <c r="K1023" i="1"/>
  <c r="J1023" i="1"/>
  <c r="I1022" i="1"/>
  <c r="H1022" i="1"/>
  <c r="AI1022" i="1"/>
  <c r="BI1022" i="1"/>
  <c r="BM1022" i="1"/>
  <c r="BW1022" i="1"/>
  <c r="BX1022" i="1"/>
  <c r="BY1022" i="1"/>
  <c r="CG1022" i="1"/>
  <c r="CF1022" i="1"/>
  <c r="BL1022" i="1"/>
  <c r="BT1022" i="1"/>
  <c r="BU1022" i="1"/>
  <c r="BV1022" i="1"/>
  <c r="CE1022" i="1"/>
  <c r="CD1022" i="1"/>
  <c r="BK1022" i="1"/>
  <c r="BQ1022" i="1"/>
  <c r="BR1022" i="1"/>
  <c r="BS1022" i="1"/>
  <c r="CC1022" i="1"/>
  <c r="CB1022" i="1"/>
  <c r="BJ1022" i="1"/>
  <c r="BN1022" i="1"/>
  <c r="BO1022" i="1"/>
  <c r="BP1022" i="1"/>
  <c r="CA1022" i="1"/>
  <c r="BZ1022" i="1"/>
  <c r="AY1022" i="1"/>
  <c r="AX1022" i="1"/>
  <c r="U1022" i="1"/>
  <c r="AW1022" i="1"/>
  <c r="AV1022" i="1"/>
  <c r="AU1022" i="1"/>
  <c r="AR1022" i="1"/>
  <c r="AH1022" i="1"/>
  <c r="AG1022" i="1"/>
  <c r="AF1022" i="1"/>
  <c r="AE1022" i="1"/>
  <c r="V1022" i="1"/>
  <c r="K1022" i="1"/>
  <c r="J1022" i="1"/>
  <c r="I1021" i="1"/>
  <c r="H1021" i="1"/>
  <c r="AI1021" i="1"/>
  <c r="BI1021" i="1"/>
  <c r="BM1021" i="1"/>
  <c r="BW1021" i="1"/>
  <c r="BX1021" i="1"/>
  <c r="BY1021" i="1"/>
  <c r="CG1021" i="1"/>
  <c r="CF1021" i="1"/>
  <c r="BL1021" i="1"/>
  <c r="BT1021" i="1"/>
  <c r="BU1021" i="1"/>
  <c r="BV1021" i="1"/>
  <c r="CE1021" i="1"/>
  <c r="CD1021" i="1"/>
  <c r="BK1021" i="1"/>
  <c r="BQ1021" i="1"/>
  <c r="BR1021" i="1"/>
  <c r="BS1021" i="1"/>
  <c r="CC1021" i="1"/>
  <c r="CB1021" i="1"/>
  <c r="BJ1021" i="1"/>
  <c r="BN1021" i="1"/>
  <c r="BO1021" i="1"/>
  <c r="BP1021" i="1"/>
  <c r="CA1021" i="1"/>
  <c r="BZ1021" i="1"/>
  <c r="AY1021" i="1"/>
  <c r="AX1021" i="1"/>
  <c r="U1021" i="1"/>
  <c r="AW1021" i="1"/>
  <c r="AV1021" i="1"/>
  <c r="AU1021" i="1"/>
  <c r="AR1021" i="1"/>
  <c r="AH1021" i="1"/>
  <c r="AG1021" i="1"/>
  <c r="AF1021" i="1"/>
  <c r="AE1021" i="1"/>
  <c r="V1021" i="1"/>
  <c r="K1021" i="1"/>
  <c r="J1021" i="1"/>
  <c r="AY1020" i="1"/>
  <c r="AX1020" i="1"/>
  <c r="U1020" i="1"/>
  <c r="AW1020" i="1"/>
  <c r="AV1020" i="1"/>
  <c r="AU1020" i="1"/>
  <c r="AR1020" i="1"/>
  <c r="AG1020" i="1"/>
  <c r="AF1020" i="1"/>
  <c r="AE1020" i="1"/>
  <c r="V1020" i="1"/>
  <c r="K1020" i="1"/>
  <c r="J1020" i="1"/>
  <c r="I1019" i="1"/>
  <c r="H1019" i="1"/>
  <c r="AI1019" i="1"/>
  <c r="BI1019" i="1"/>
  <c r="BM1019" i="1"/>
  <c r="BW1019" i="1"/>
  <c r="BX1019" i="1"/>
  <c r="BY1019" i="1"/>
  <c r="CG1019" i="1"/>
  <c r="CF1019" i="1"/>
  <c r="BL1019" i="1"/>
  <c r="BT1019" i="1"/>
  <c r="BU1019" i="1"/>
  <c r="BV1019" i="1"/>
  <c r="CE1019" i="1"/>
  <c r="CD1019" i="1"/>
  <c r="BK1019" i="1"/>
  <c r="BQ1019" i="1"/>
  <c r="BR1019" i="1"/>
  <c r="BS1019" i="1"/>
  <c r="CC1019" i="1"/>
  <c r="CB1019" i="1"/>
  <c r="BJ1019" i="1"/>
  <c r="BN1019" i="1"/>
  <c r="BO1019" i="1"/>
  <c r="BP1019" i="1"/>
  <c r="CA1019" i="1"/>
  <c r="BZ1019" i="1"/>
  <c r="AY1019" i="1"/>
  <c r="AX1019" i="1"/>
  <c r="U1019" i="1"/>
  <c r="AW1019" i="1"/>
  <c r="AV1019" i="1"/>
  <c r="AU1019" i="1"/>
  <c r="AR1019" i="1"/>
  <c r="AH1019" i="1"/>
  <c r="AG1019" i="1"/>
  <c r="AF1019" i="1"/>
  <c r="AE1019" i="1"/>
  <c r="V1019" i="1"/>
  <c r="K1019" i="1"/>
  <c r="J1019" i="1"/>
  <c r="AY1018" i="1"/>
  <c r="AX1018" i="1"/>
  <c r="U1018" i="1"/>
  <c r="AW1018" i="1"/>
  <c r="AV1018" i="1"/>
  <c r="AU1018" i="1"/>
  <c r="AR1018" i="1"/>
  <c r="AG1018" i="1"/>
  <c r="AF1018" i="1"/>
  <c r="AE1018" i="1"/>
  <c r="V1018" i="1"/>
  <c r="K1018" i="1"/>
  <c r="J1018" i="1"/>
  <c r="I1017" i="1"/>
  <c r="H1017" i="1"/>
  <c r="AI1017" i="1"/>
  <c r="BI1017" i="1"/>
  <c r="BM1017" i="1"/>
  <c r="BW1017" i="1"/>
  <c r="BX1017" i="1"/>
  <c r="BY1017" i="1"/>
  <c r="CG1017" i="1"/>
  <c r="CF1017" i="1"/>
  <c r="BL1017" i="1"/>
  <c r="BT1017" i="1"/>
  <c r="BU1017" i="1"/>
  <c r="BV1017" i="1"/>
  <c r="CE1017" i="1"/>
  <c r="CD1017" i="1"/>
  <c r="BK1017" i="1"/>
  <c r="BQ1017" i="1"/>
  <c r="BR1017" i="1"/>
  <c r="BS1017" i="1"/>
  <c r="CC1017" i="1"/>
  <c r="CB1017" i="1"/>
  <c r="BJ1017" i="1"/>
  <c r="BN1017" i="1"/>
  <c r="BO1017" i="1"/>
  <c r="BP1017" i="1"/>
  <c r="CA1017" i="1"/>
  <c r="BZ1017" i="1"/>
  <c r="AY1017" i="1"/>
  <c r="AX1017" i="1"/>
  <c r="U1017" i="1"/>
  <c r="V1017" i="1"/>
  <c r="AW1017" i="1"/>
  <c r="AV1017" i="1"/>
  <c r="AU1017" i="1"/>
  <c r="AR1017" i="1"/>
  <c r="AH1017" i="1"/>
  <c r="AG1017" i="1"/>
  <c r="AF1017" i="1"/>
  <c r="AE1017" i="1"/>
  <c r="K1017" i="1"/>
  <c r="J1017" i="1"/>
  <c r="I1016" i="1"/>
  <c r="H1016" i="1"/>
  <c r="AI1016" i="1"/>
  <c r="BI1016" i="1"/>
  <c r="BM1016" i="1"/>
  <c r="BW1016" i="1"/>
  <c r="BX1016" i="1"/>
  <c r="BY1016" i="1"/>
  <c r="CG1016" i="1"/>
  <c r="CF1016" i="1"/>
  <c r="BL1016" i="1"/>
  <c r="BT1016" i="1"/>
  <c r="BU1016" i="1"/>
  <c r="BV1016" i="1"/>
  <c r="CE1016" i="1"/>
  <c r="CD1016" i="1"/>
  <c r="BK1016" i="1"/>
  <c r="BQ1016" i="1"/>
  <c r="BR1016" i="1"/>
  <c r="BS1016" i="1"/>
  <c r="CC1016" i="1"/>
  <c r="CB1016" i="1"/>
  <c r="BJ1016" i="1"/>
  <c r="BN1016" i="1"/>
  <c r="BO1016" i="1"/>
  <c r="BP1016" i="1"/>
  <c r="CA1016" i="1"/>
  <c r="BZ1016" i="1"/>
  <c r="AY1016" i="1"/>
  <c r="AX1016" i="1"/>
  <c r="U1016" i="1"/>
  <c r="AW1016" i="1"/>
  <c r="AV1016" i="1"/>
  <c r="AU1016" i="1"/>
  <c r="AR1016" i="1"/>
  <c r="AH1016" i="1"/>
  <c r="AG1016" i="1"/>
  <c r="AF1016" i="1"/>
  <c r="AE1016" i="1"/>
  <c r="V1016" i="1"/>
  <c r="K1016" i="1"/>
  <c r="J1016" i="1"/>
  <c r="I1015" i="1"/>
  <c r="H1015" i="1"/>
  <c r="AI1015" i="1"/>
  <c r="BI1015" i="1"/>
  <c r="BM1015" i="1"/>
  <c r="BW1015" i="1"/>
  <c r="BX1015" i="1"/>
  <c r="BY1015" i="1"/>
  <c r="CG1015" i="1"/>
  <c r="CF1015" i="1"/>
  <c r="BL1015" i="1"/>
  <c r="BT1015" i="1"/>
  <c r="BU1015" i="1"/>
  <c r="BV1015" i="1"/>
  <c r="CE1015" i="1"/>
  <c r="CD1015" i="1"/>
  <c r="BK1015" i="1"/>
  <c r="BQ1015" i="1"/>
  <c r="BR1015" i="1"/>
  <c r="BS1015" i="1"/>
  <c r="CC1015" i="1"/>
  <c r="CB1015" i="1"/>
  <c r="BJ1015" i="1"/>
  <c r="BN1015" i="1"/>
  <c r="BO1015" i="1"/>
  <c r="BP1015" i="1"/>
  <c r="CA1015" i="1"/>
  <c r="BZ1015" i="1"/>
  <c r="AY1015" i="1"/>
  <c r="AX1015" i="1"/>
  <c r="U1015" i="1"/>
  <c r="AW1015" i="1"/>
  <c r="AV1015" i="1"/>
  <c r="AU1015" i="1"/>
  <c r="AR1015" i="1"/>
  <c r="AH1015" i="1"/>
  <c r="AG1015" i="1"/>
  <c r="AF1015" i="1"/>
  <c r="AE1015" i="1"/>
  <c r="V1015" i="1"/>
  <c r="K1015" i="1"/>
  <c r="J1015" i="1"/>
  <c r="I1014" i="1"/>
  <c r="H1014" i="1"/>
  <c r="AI1014" i="1"/>
  <c r="BI1014" i="1"/>
  <c r="BM1014" i="1"/>
  <c r="BW1014" i="1"/>
  <c r="BX1014" i="1"/>
  <c r="BY1014" i="1"/>
  <c r="CG1014" i="1"/>
  <c r="CF1014" i="1"/>
  <c r="BL1014" i="1"/>
  <c r="BT1014" i="1"/>
  <c r="BU1014" i="1"/>
  <c r="BV1014" i="1"/>
  <c r="CE1014" i="1"/>
  <c r="CD1014" i="1"/>
  <c r="BK1014" i="1"/>
  <c r="BQ1014" i="1"/>
  <c r="BR1014" i="1"/>
  <c r="BS1014" i="1"/>
  <c r="CC1014" i="1"/>
  <c r="CB1014" i="1"/>
  <c r="BJ1014" i="1"/>
  <c r="BN1014" i="1"/>
  <c r="BO1014" i="1"/>
  <c r="BP1014" i="1"/>
  <c r="CA1014" i="1"/>
  <c r="BZ1014" i="1"/>
  <c r="AY1014" i="1"/>
  <c r="AX1014" i="1"/>
  <c r="U1014" i="1"/>
  <c r="AW1014" i="1"/>
  <c r="AV1014" i="1"/>
  <c r="AU1014" i="1"/>
  <c r="AR1014" i="1"/>
  <c r="AH1014" i="1"/>
  <c r="AG1014" i="1"/>
  <c r="AF1014" i="1"/>
  <c r="AE1014" i="1"/>
  <c r="V1014" i="1"/>
  <c r="K1014" i="1"/>
  <c r="J1014" i="1"/>
  <c r="AY1013" i="1"/>
  <c r="AX1013" i="1"/>
  <c r="U1013" i="1"/>
  <c r="AW1013" i="1"/>
  <c r="AV1013" i="1"/>
  <c r="AU1013" i="1"/>
  <c r="AR1013" i="1"/>
  <c r="AG1013" i="1"/>
  <c r="AF1013" i="1"/>
  <c r="AE1013" i="1"/>
  <c r="V1013" i="1"/>
  <c r="K1013" i="1"/>
  <c r="J1013" i="1"/>
  <c r="I1012" i="1"/>
  <c r="H1012" i="1"/>
  <c r="AI1012" i="1"/>
  <c r="BI1012" i="1"/>
  <c r="BM1012" i="1"/>
  <c r="BW1012" i="1"/>
  <c r="BX1012" i="1"/>
  <c r="BY1012" i="1"/>
  <c r="CG1012" i="1"/>
  <c r="CF1012" i="1"/>
  <c r="BL1012" i="1"/>
  <c r="BT1012" i="1"/>
  <c r="BU1012" i="1"/>
  <c r="BV1012" i="1"/>
  <c r="CE1012" i="1"/>
  <c r="CD1012" i="1"/>
  <c r="BK1012" i="1"/>
  <c r="BQ1012" i="1"/>
  <c r="BR1012" i="1"/>
  <c r="BS1012" i="1"/>
  <c r="CC1012" i="1"/>
  <c r="CB1012" i="1"/>
  <c r="BJ1012" i="1"/>
  <c r="BN1012" i="1"/>
  <c r="BO1012" i="1"/>
  <c r="BP1012" i="1"/>
  <c r="CA1012" i="1"/>
  <c r="BZ1012" i="1"/>
  <c r="AY1012" i="1"/>
  <c r="AX1012" i="1"/>
  <c r="U1012" i="1"/>
  <c r="AW1012" i="1"/>
  <c r="AV1012" i="1"/>
  <c r="AU1012" i="1"/>
  <c r="AR1012" i="1"/>
  <c r="AH1012" i="1"/>
  <c r="AG1012" i="1"/>
  <c r="AF1012" i="1"/>
  <c r="AE1012" i="1"/>
  <c r="V1012" i="1"/>
  <c r="K1012" i="1"/>
  <c r="J1012" i="1"/>
  <c r="I1010" i="1"/>
  <c r="H1010" i="1"/>
  <c r="AI1010" i="1"/>
  <c r="AZ1011" i="1"/>
  <c r="BI1011" i="1"/>
  <c r="AY1011" i="1"/>
  <c r="AX1011" i="1"/>
  <c r="U1011" i="1"/>
  <c r="AW1011" i="1"/>
  <c r="AV1011" i="1"/>
  <c r="AU1011" i="1"/>
  <c r="AR1011" i="1"/>
  <c r="AG1011" i="1"/>
  <c r="AF1011" i="1"/>
  <c r="AE1011" i="1"/>
  <c r="V1011" i="1"/>
  <c r="K1011" i="1"/>
  <c r="J1011" i="1"/>
  <c r="BM1010" i="1"/>
  <c r="BL1010" i="1"/>
  <c r="BK1010" i="1"/>
  <c r="BJ1010" i="1"/>
  <c r="AZ1010" i="1"/>
  <c r="BI1010" i="1"/>
  <c r="AY1010" i="1"/>
  <c r="AX1010" i="1"/>
  <c r="U1010" i="1"/>
  <c r="AW1010" i="1"/>
  <c r="AV1010" i="1"/>
  <c r="AU1010" i="1"/>
  <c r="AR1010" i="1"/>
  <c r="AG1010" i="1"/>
  <c r="AF1010" i="1"/>
  <c r="AE1010" i="1"/>
  <c r="V1010" i="1"/>
  <c r="K1010" i="1"/>
  <c r="J1010" i="1"/>
  <c r="AY1009" i="1"/>
  <c r="AX1009" i="1"/>
  <c r="U1009" i="1"/>
  <c r="AW1009" i="1"/>
  <c r="AV1009" i="1"/>
  <c r="AU1009" i="1"/>
  <c r="AR1009" i="1"/>
  <c r="AG1009" i="1"/>
  <c r="AF1009" i="1"/>
  <c r="AE1009" i="1"/>
  <c r="V1009" i="1"/>
  <c r="K1009" i="1"/>
  <c r="J1009" i="1"/>
  <c r="I1008" i="1"/>
  <c r="H1008" i="1"/>
  <c r="AI1008" i="1"/>
  <c r="BI1008" i="1"/>
  <c r="BM1008" i="1"/>
  <c r="BW1008" i="1"/>
  <c r="BX1008" i="1"/>
  <c r="BY1008" i="1"/>
  <c r="CG1008" i="1"/>
  <c r="CF1008" i="1"/>
  <c r="BL1008" i="1"/>
  <c r="BT1008" i="1"/>
  <c r="BU1008" i="1"/>
  <c r="BV1008" i="1"/>
  <c r="CE1008" i="1"/>
  <c r="CD1008" i="1"/>
  <c r="BK1008" i="1"/>
  <c r="BQ1008" i="1"/>
  <c r="BR1008" i="1"/>
  <c r="BS1008" i="1"/>
  <c r="CC1008" i="1"/>
  <c r="CB1008" i="1"/>
  <c r="BJ1008" i="1"/>
  <c r="BN1008" i="1"/>
  <c r="BO1008" i="1"/>
  <c r="BP1008" i="1"/>
  <c r="CA1008" i="1"/>
  <c r="BZ1008" i="1"/>
  <c r="AY1008" i="1"/>
  <c r="AX1008" i="1"/>
  <c r="U1008" i="1"/>
  <c r="AW1008" i="1"/>
  <c r="AV1008" i="1"/>
  <c r="AU1008" i="1"/>
  <c r="AR1008" i="1"/>
  <c r="AG1008" i="1"/>
  <c r="AF1008" i="1"/>
  <c r="AE1008" i="1"/>
  <c r="V1008" i="1"/>
  <c r="K1008" i="1"/>
  <c r="J1008" i="1"/>
  <c r="AY1007" i="1"/>
  <c r="AX1007" i="1"/>
  <c r="U1007" i="1"/>
  <c r="AW1007" i="1"/>
  <c r="AV1007" i="1"/>
  <c r="AU1007" i="1"/>
  <c r="AR1007" i="1"/>
  <c r="AG1007" i="1"/>
  <c r="AF1007" i="1"/>
  <c r="AE1007" i="1"/>
  <c r="V1007" i="1"/>
  <c r="K1007" i="1"/>
  <c r="J1007" i="1"/>
  <c r="I1006" i="1"/>
  <c r="H1006" i="1"/>
  <c r="AI1006" i="1"/>
  <c r="BI1006" i="1"/>
  <c r="BM1006" i="1"/>
  <c r="BW1006" i="1"/>
  <c r="BX1006" i="1"/>
  <c r="BY1006" i="1"/>
  <c r="CG1006" i="1"/>
  <c r="CF1006" i="1"/>
  <c r="BL1006" i="1"/>
  <c r="BT1006" i="1"/>
  <c r="BU1006" i="1"/>
  <c r="BV1006" i="1"/>
  <c r="CE1006" i="1"/>
  <c r="CD1006" i="1"/>
  <c r="BK1006" i="1"/>
  <c r="BQ1006" i="1"/>
  <c r="BR1006" i="1"/>
  <c r="BS1006" i="1"/>
  <c r="CC1006" i="1"/>
  <c r="CB1006" i="1"/>
  <c r="BJ1006" i="1"/>
  <c r="BN1006" i="1"/>
  <c r="BO1006" i="1"/>
  <c r="BP1006" i="1"/>
  <c r="CA1006" i="1"/>
  <c r="BZ1006" i="1"/>
  <c r="AY1006" i="1"/>
  <c r="AX1006" i="1"/>
  <c r="U1006" i="1"/>
  <c r="V1006" i="1"/>
  <c r="AW1006" i="1"/>
  <c r="AV1006" i="1"/>
  <c r="AU1006" i="1"/>
  <c r="AR1006" i="1"/>
  <c r="AH1006" i="1"/>
  <c r="AG1006" i="1"/>
  <c r="AF1006" i="1"/>
  <c r="AE1006" i="1"/>
  <c r="K1006" i="1"/>
  <c r="J1006" i="1"/>
  <c r="AY1005" i="1"/>
  <c r="AX1005" i="1"/>
  <c r="U1005" i="1"/>
  <c r="AW1005" i="1"/>
  <c r="AV1005" i="1"/>
  <c r="AU1005" i="1"/>
  <c r="AR1005" i="1"/>
  <c r="AG1005" i="1"/>
  <c r="AF1005" i="1"/>
  <c r="AE1005" i="1"/>
  <c r="V1005" i="1"/>
  <c r="K1005" i="1"/>
  <c r="J1005" i="1"/>
  <c r="AY1004" i="1"/>
  <c r="AX1004" i="1"/>
  <c r="U1004" i="1"/>
  <c r="AW1004" i="1"/>
  <c r="AV1004" i="1"/>
  <c r="AU1004" i="1"/>
  <c r="AR1004" i="1"/>
  <c r="AG1004" i="1"/>
  <c r="AF1004" i="1"/>
  <c r="AE1004" i="1"/>
  <c r="V1004" i="1"/>
  <c r="K1004" i="1"/>
  <c r="J1004" i="1"/>
  <c r="I1003" i="1"/>
  <c r="H1003" i="1"/>
  <c r="AI1003" i="1"/>
  <c r="BI1003" i="1"/>
  <c r="BM1003" i="1"/>
  <c r="BW1003" i="1"/>
  <c r="BX1003" i="1"/>
  <c r="BY1003" i="1"/>
  <c r="CG1003" i="1"/>
  <c r="CF1003" i="1"/>
  <c r="BL1003" i="1"/>
  <c r="BT1003" i="1"/>
  <c r="BU1003" i="1"/>
  <c r="BV1003" i="1"/>
  <c r="CE1003" i="1"/>
  <c r="CD1003" i="1"/>
  <c r="BK1003" i="1"/>
  <c r="BQ1003" i="1"/>
  <c r="BR1003" i="1"/>
  <c r="BS1003" i="1"/>
  <c r="CC1003" i="1"/>
  <c r="CB1003" i="1"/>
  <c r="BJ1003" i="1"/>
  <c r="BN1003" i="1"/>
  <c r="BO1003" i="1"/>
  <c r="BP1003" i="1"/>
  <c r="CA1003" i="1"/>
  <c r="BZ1003" i="1"/>
  <c r="AY1003" i="1"/>
  <c r="AX1003" i="1"/>
  <c r="U1003" i="1"/>
  <c r="AW1003" i="1"/>
  <c r="AV1003" i="1"/>
  <c r="AU1003" i="1"/>
  <c r="AR1003" i="1"/>
  <c r="AH1003" i="1"/>
  <c r="AG1003" i="1"/>
  <c r="AF1003" i="1"/>
  <c r="AE1003" i="1"/>
  <c r="V1003" i="1"/>
  <c r="K1003" i="1"/>
  <c r="J1003" i="1"/>
  <c r="I1002" i="1"/>
  <c r="H1002" i="1"/>
  <c r="AI1002" i="1"/>
  <c r="BI1002" i="1"/>
  <c r="BM1002" i="1"/>
  <c r="BW1002" i="1"/>
  <c r="BX1002" i="1"/>
  <c r="BY1002" i="1"/>
  <c r="CG1002" i="1"/>
  <c r="CF1002" i="1"/>
  <c r="BL1002" i="1"/>
  <c r="BT1002" i="1"/>
  <c r="BU1002" i="1"/>
  <c r="BV1002" i="1"/>
  <c r="CE1002" i="1"/>
  <c r="CD1002" i="1"/>
  <c r="BK1002" i="1"/>
  <c r="BQ1002" i="1"/>
  <c r="BR1002" i="1"/>
  <c r="BS1002" i="1"/>
  <c r="CC1002" i="1"/>
  <c r="CB1002" i="1"/>
  <c r="BJ1002" i="1"/>
  <c r="BN1002" i="1"/>
  <c r="BO1002" i="1"/>
  <c r="BP1002" i="1"/>
  <c r="CA1002" i="1"/>
  <c r="BZ1002" i="1"/>
  <c r="AY1002" i="1"/>
  <c r="AX1002" i="1"/>
  <c r="U1002" i="1"/>
  <c r="AW1002" i="1"/>
  <c r="AV1002" i="1"/>
  <c r="AU1002" i="1"/>
  <c r="AR1002" i="1"/>
  <c r="AH1002" i="1"/>
  <c r="AG1002" i="1"/>
  <c r="AF1002" i="1"/>
  <c r="AE1002" i="1"/>
  <c r="V1002" i="1"/>
  <c r="K1002" i="1"/>
  <c r="J1002" i="1"/>
  <c r="I1001" i="1"/>
  <c r="H1001" i="1"/>
  <c r="AI1001" i="1"/>
  <c r="BI1001" i="1"/>
  <c r="BM1001" i="1"/>
  <c r="BW1001" i="1"/>
  <c r="BX1001" i="1"/>
  <c r="BY1001" i="1"/>
  <c r="CG1001" i="1"/>
  <c r="CF1001" i="1"/>
  <c r="BL1001" i="1"/>
  <c r="BT1001" i="1"/>
  <c r="BU1001" i="1"/>
  <c r="BV1001" i="1"/>
  <c r="CE1001" i="1"/>
  <c r="CD1001" i="1"/>
  <c r="BK1001" i="1"/>
  <c r="BQ1001" i="1"/>
  <c r="BR1001" i="1"/>
  <c r="BS1001" i="1"/>
  <c r="CC1001" i="1"/>
  <c r="CB1001" i="1"/>
  <c r="BJ1001" i="1"/>
  <c r="BN1001" i="1"/>
  <c r="BO1001" i="1"/>
  <c r="BP1001" i="1"/>
  <c r="CA1001" i="1"/>
  <c r="BZ1001" i="1"/>
  <c r="AY1001" i="1"/>
  <c r="AX1001" i="1"/>
  <c r="U1001" i="1"/>
  <c r="AW1001" i="1"/>
  <c r="AV1001" i="1"/>
  <c r="AU1001" i="1"/>
  <c r="AR1001" i="1"/>
  <c r="AH1001" i="1"/>
  <c r="AG1001" i="1"/>
  <c r="AF1001" i="1"/>
  <c r="AE1001" i="1"/>
  <c r="V1001" i="1"/>
  <c r="K1001" i="1"/>
  <c r="J1001" i="1"/>
  <c r="I1000" i="1"/>
  <c r="H1000" i="1"/>
  <c r="AI1000" i="1"/>
  <c r="BI1000" i="1"/>
  <c r="BM1000" i="1"/>
  <c r="BW1000" i="1"/>
  <c r="BX1000" i="1"/>
  <c r="BY1000" i="1"/>
  <c r="CG1000" i="1"/>
  <c r="CF1000" i="1"/>
  <c r="BL1000" i="1"/>
  <c r="BT1000" i="1"/>
  <c r="BU1000" i="1"/>
  <c r="BV1000" i="1"/>
  <c r="CE1000" i="1"/>
  <c r="CD1000" i="1"/>
  <c r="BK1000" i="1"/>
  <c r="BQ1000" i="1"/>
  <c r="BR1000" i="1"/>
  <c r="BS1000" i="1"/>
  <c r="CC1000" i="1"/>
  <c r="CB1000" i="1"/>
  <c r="BJ1000" i="1"/>
  <c r="BN1000" i="1"/>
  <c r="BO1000" i="1"/>
  <c r="BP1000" i="1"/>
  <c r="CA1000" i="1"/>
  <c r="BZ1000" i="1"/>
  <c r="AY1000" i="1"/>
  <c r="AX1000" i="1"/>
  <c r="U1000" i="1"/>
  <c r="V1000" i="1"/>
  <c r="AW1000" i="1"/>
  <c r="AV1000" i="1"/>
  <c r="AU1000" i="1"/>
  <c r="AR1000" i="1"/>
  <c r="AH1000" i="1"/>
  <c r="AG1000" i="1"/>
  <c r="AF1000" i="1"/>
  <c r="AE1000" i="1"/>
  <c r="K1000" i="1"/>
  <c r="J1000" i="1"/>
  <c r="I999" i="1"/>
  <c r="H999" i="1"/>
  <c r="AI999" i="1"/>
  <c r="BI999" i="1"/>
  <c r="BM999" i="1"/>
  <c r="BW999" i="1"/>
  <c r="BX999" i="1"/>
  <c r="BY999" i="1"/>
  <c r="CG999" i="1"/>
  <c r="CF999" i="1"/>
  <c r="BL999" i="1"/>
  <c r="BT999" i="1"/>
  <c r="BU999" i="1"/>
  <c r="BV999" i="1"/>
  <c r="CE999" i="1"/>
  <c r="CD999" i="1"/>
  <c r="BK999" i="1"/>
  <c r="BQ999" i="1"/>
  <c r="BR999" i="1"/>
  <c r="BS999" i="1"/>
  <c r="CC999" i="1"/>
  <c r="CB999" i="1"/>
  <c r="BJ999" i="1"/>
  <c r="BN999" i="1"/>
  <c r="BO999" i="1"/>
  <c r="BP999" i="1"/>
  <c r="CA999" i="1"/>
  <c r="BZ999" i="1"/>
  <c r="AY999" i="1"/>
  <c r="AX999" i="1"/>
  <c r="U999" i="1"/>
  <c r="AW999" i="1"/>
  <c r="AV999" i="1"/>
  <c r="AU999" i="1"/>
  <c r="AR999" i="1"/>
  <c r="AH999" i="1"/>
  <c r="AG999" i="1"/>
  <c r="AF999" i="1"/>
  <c r="AE999" i="1"/>
  <c r="V999" i="1"/>
  <c r="K999" i="1"/>
  <c r="J999" i="1"/>
  <c r="I998" i="1"/>
  <c r="H998" i="1"/>
  <c r="AI998" i="1"/>
  <c r="BI998" i="1"/>
  <c r="BM998" i="1"/>
  <c r="BW998" i="1"/>
  <c r="BX998" i="1"/>
  <c r="BY998" i="1"/>
  <c r="CG998" i="1"/>
  <c r="CF998" i="1"/>
  <c r="BL998" i="1"/>
  <c r="BT998" i="1"/>
  <c r="BU998" i="1"/>
  <c r="BV998" i="1"/>
  <c r="CE998" i="1"/>
  <c r="CD998" i="1"/>
  <c r="BK998" i="1"/>
  <c r="BQ998" i="1"/>
  <c r="BR998" i="1"/>
  <c r="BS998" i="1"/>
  <c r="CC998" i="1"/>
  <c r="CB998" i="1"/>
  <c r="BJ998" i="1"/>
  <c r="BN998" i="1"/>
  <c r="BO998" i="1"/>
  <c r="BP998" i="1"/>
  <c r="CA998" i="1"/>
  <c r="BZ998" i="1"/>
  <c r="AY998" i="1"/>
  <c r="AX998" i="1"/>
  <c r="U998" i="1"/>
  <c r="AW998" i="1"/>
  <c r="AV998" i="1"/>
  <c r="AU998" i="1"/>
  <c r="AR998" i="1"/>
  <c r="AH998" i="1"/>
  <c r="AG998" i="1"/>
  <c r="AF998" i="1"/>
  <c r="AE998" i="1"/>
  <c r="V998" i="1"/>
  <c r="K998" i="1"/>
  <c r="J998" i="1"/>
  <c r="I997" i="1"/>
  <c r="H997" i="1"/>
  <c r="AI997" i="1"/>
  <c r="BI997" i="1"/>
  <c r="BM997" i="1"/>
  <c r="BW997" i="1"/>
  <c r="BX997" i="1"/>
  <c r="BY997" i="1"/>
  <c r="CG997" i="1"/>
  <c r="CF997" i="1"/>
  <c r="BL997" i="1"/>
  <c r="BT997" i="1"/>
  <c r="BU997" i="1"/>
  <c r="BV997" i="1"/>
  <c r="CE997" i="1"/>
  <c r="CD997" i="1"/>
  <c r="BK997" i="1"/>
  <c r="BQ997" i="1"/>
  <c r="BR997" i="1"/>
  <c r="BS997" i="1"/>
  <c r="CC997" i="1"/>
  <c r="CB997" i="1"/>
  <c r="BJ997" i="1"/>
  <c r="BN997" i="1"/>
  <c r="BO997" i="1"/>
  <c r="BP997" i="1"/>
  <c r="CA997" i="1"/>
  <c r="BZ997" i="1"/>
  <c r="AY997" i="1"/>
  <c r="AX997" i="1"/>
  <c r="U997" i="1"/>
  <c r="AW997" i="1"/>
  <c r="AV997" i="1"/>
  <c r="AU997" i="1"/>
  <c r="AR997" i="1"/>
  <c r="AH997" i="1"/>
  <c r="AG997" i="1"/>
  <c r="AF997" i="1"/>
  <c r="AE997" i="1"/>
  <c r="V997" i="1"/>
  <c r="K997" i="1"/>
  <c r="J997" i="1"/>
  <c r="I996" i="1"/>
  <c r="H996" i="1"/>
  <c r="AI996" i="1"/>
  <c r="BI996" i="1"/>
  <c r="BM996" i="1"/>
  <c r="BW996" i="1"/>
  <c r="BX996" i="1"/>
  <c r="BY996" i="1"/>
  <c r="CG996" i="1"/>
  <c r="CF996" i="1"/>
  <c r="BL996" i="1"/>
  <c r="BT996" i="1"/>
  <c r="BU996" i="1"/>
  <c r="BV996" i="1"/>
  <c r="CE996" i="1"/>
  <c r="CD996" i="1"/>
  <c r="BK996" i="1"/>
  <c r="BQ996" i="1"/>
  <c r="BR996" i="1"/>
  <c r="BS996" i="1"/>
  <c r="CC996" i="1"/>
  <c r="CB996" i="1"/>
  <c r="BJ996" i="1"/>
  <c r="BN996" i="1"/>
  <c r="BO996" i="1"/>
  <c r="BP996" i="1"/>
  <c r="CA996" i="1"/>
  <c r="BZ996" i="1"/>
  <c r="AY996" i="1"/>
  <c r="AX996" i="1"/>
  <c r="U996" i="1"/>
  <c r="V996" i="1"/>
  <c r="AW996" i="1"/>
  <c r="AV996" i="1"/>
  <c r="AU996" i="1"/>
  <c r="AR996" i="1"/>
  <c r="AH996" i="1"/>
  <c r="AG996" i="1"/>
  <c r="AF996" i="1"/>
  <c r="AE996" i="1"/>
  <c r="K996" i="1"/>
  <c r="J996" i="1"/>
  <c r="I995" i="1"/>
  <c r="H995" i="1"/>
  <c r="AI995" i="1"/>
  <c r="BI995" i="1"/>
  <c r="BM995" i="1"/>
  <c r="BW995" i="1"/>
  <c r="BX995" i="1"/>
  <c r="BY995" i="1"/>
  <c r="CG995" i="1"/>
  <c r="CF995" i="1"/>
  <c r="BL995" i="1"/>
  <c r="BT995" i="1"/>
  <c r="BU995" i="1"/>
  <c r="BV995" i="1"/>
  <c r="CE995" i="1"/>
  <c r="CD995" i="1"/>
  <c r="BK995" i="1"/>
  <c r="BQ995" i="1"/>
  <c r="BR995" i="1"/>
  <c r="BS995" i="1"/>
  <c r="CC995" i="1"/>
  <c r="CB995" i="1"/>
  <c r="BJ995" i="1"/>
  <c r="BN995" i="1"/>
  <c r="BO995" i="1"/>
  <c r="BP995" i="1"/>
  <c r="CA995" i="1"/>
  <c r="BZ995" i="1"/>
  <c r="AY995" i="1"/>
  <c r="AX995" i="1"/>
  <c r="U995" i="1"/>
  <c r="AW995" i="1"/>
  <c r="AV995" i="1"/>
  <c r="AU995" i="1"/>
  <c r="AR995" i="1"/>
  <c r="AH995" i="1"/>
  <c r="AG995" i="1"/>
  <c r="AF995" i="1"/>
  <c r="AE995" i="1"/>
  <c r="V995" i="1"/>
  <c r="K995" i="1"/>
  <c r="J995" i="1"/>
  <c r="I994" i="1"/>
  <c r="H994" i="1"/>
  <c r="AI994" i="1"/>
  <c r="BI994" i="1"/>
  <c r="BM994" i="1"/>
  <c r="BW994" i="1"/>
  <c r="BX994" i="1"/>
  <c r="BY994" i="1"/>
  <c r="CG994" i="1"/>
  <c r="CF994" i="1"/>
  <c r="BL994" i="1"/>
  <c r="BT994" i="1"/>
  <c r="BU994" i="1"/>
  <c r="BV994" i="1"/>
  <c r="CE994" i="1"/>
  <c r="CD994" i="1"/>
  <c r="BK994" i="1"/>
  <c r="BQ994" i="1"/>
  <c r="BR994" i="1"/>
  <c r="BS994" i="1"/>
  <c r="CC994" i="1"/>
  <c r="CB994" i="1"/>
  <c r="BJ994" i="1"/>
  <c r="BN994" i="1"/>
  <c r="BO994" i="1"/>
  <c r="BP994" i="1"/>
  <c r="CA994" i="1"/>
  <c r="BZ994" i="1"/>
  <c r="AY994" i="1"/>
  <c r="AX994" i="1"/>
  <c r="U994" i="1"/>
  <c r="AW994" i="1"/>
  <c r="AV994" i="1"/>
  <c r="AU994" i="1"/>
  <c r="AR994" i="1"/>
  <c r="AH994" i="1"/>
  <c r="AG994" i="1"/>
  <c r="AF994" i="1"/>
  <c r="AE994" i="1"/>
  <c r="V994" i="1"/>
  <c r="K994" i="1"/>
  <c r="J994" i="1"/>
  <c r="I993" i="1"/>
  <c r="H993" i="1"/>
  <c r="AI993" i="1"/>
  <c r="BI993" i="1"/>
  <c r="BM993" i="1"/>
  <c r="BW993" i="1"/>
  <c r="BX993" i="1"/>
  <c r="BY993" i="1"/>
  <c r="CG993" i="1"/>
  <c r="CF993" i="1"/>
  <c r="BL993" i="1"/>
  <c r="BT993" i="1"/>
  <c r="BU993" i="1"/>
  <c r="BV993" i="1"/>
  <c r="CE993" i="1"/>
  <c r="CD993" i="1"/>
  <c r="BK993" i="1"/>
  <c r="BQ993" i="1"/>
  <c r="BR993" i="1"/>
  <c r="BS993" i="1"/>
  <c r="CC993" i="1"/>
  <c r="CB993" i="1"/>
  <c r="BJ993" i="1"/>
  <c r="BN993" i="1"/>
  <c r="BO993" i="1"/>
  <c r="BP993" i="1"/>
  <c r="CA993" i="1"/>
  <c r="BZ993" i="1"/>
  <c r="AY993" i="1"/>
  <c r="AX993" i="1"/>
  <c r="U993" i="1"/>
  <c r="AW993" i="1"/>
  <c r="AV993" i="1"/>
  <c r="AU993" i="1"/>
  <c r="AR993" i="1"/>
  <c r="AH993" i="1"/>
  <c r="AG993" i="1"/>
  <c r="AF993" i="1"/>
  <c r="AE993" i="1"/>
  <c r="V993" i="1"/>
  <c r="K993" i="1"/>
  <c r="J993" i="1"/>
  <c r="I992" i="1"/>
  <c r="H992" i="1"/>
  <c r="AI992" i="1"/>
  <c r="BI992" i="1"/>
  <c r="BM992" i="1"/>
  <c r="BW992" i="1"/>
  <c r="BX992" i="1"/>
  <c r="BY992" i="1"/>
  <c r="CG992" i="1"/>
  <c r="CF992" i="1"/>
  <c r="BL992" i="1"/>
  <c r="BT992" i="1"/>
  <c r="BU992" i="1"/>
  <c r="BV992" i="1"/>
  <c r="CE992" i="1"/>
  <c r="CD992" i="1"/>
  <c r="BK992" i="1"/>
  <c r="BQ992" i="1"/>
  <c r="BR992" i="1"/>
  <c r="BS992" i="1"/>
  <c r="CC992" i="1"/>
  <c r="CB992" i="1"/>
  <c r="BJ992" i="1"/>
  <c r="BN992" i="1"/>
  <c r="BO992" i="1"/>
  <c r="BP992" i="1"/>
  <c r="CA992" i="1"/>
  <c r="BZ992" i="1"/>
  <c r="AY992" i="1"/>
  <c r="AX992" i="1"/>
  <c r="U992" i="1"/>
  <c r="AW992" i="1"/>
  <c r="AV992" i="1"/>
  <c r="AU992" i="1"/>
  <c r="AR992" i="1"/>
  <c r="AH992" i="1"/>
  <c r="AG992" i="1"/>
  <c r="AF992" i="1"/>
  <c r="AE992" i="1"/>
  <c r="V992" i="1"/>
  <c r="K992" i="1"/>
  <c r="J992" i="1"/>
  <c r="I991" i="1"/>
  <c r="H991" i="1"/>
  <c r="AI991" i="1"/>
  <c r="BI991" i="1"/>
  <c r="BM991" i="1"/>
  <c r="BW991" i="1"/>
  <c r="BX991" i="1"/>
  <c r="BY991" i="1"/>
  <c r="CG991" i="1"/>
  <c r="CF991" i="1"/>
  <c r="BL991" i="1"/>
  <c r="BT991" i="1"/>
  <c r="BU991" i="1"/>
  <c r="BV991" i="1"/>
  <c r="CE991" i="1"/>
  <c r="CD991" i="1"/>
  <c r="BK991" i="1"/>
  <c r="BQ991" i="1"/>
  <c r="BR991" i="1"/>
  <c r="BS991" i="1"/>
  <c r="CC991" i="1"/>
  <c r="CB991" i="1"/>
  <c r="BJ991" i="1"/>
  <c r="BN991" i="1"/>
  <c r="BO991" i="1"/>
  <c r="BP991" i="1"/>
  <c r="CA991" i="1"/>
  <c r="BZ991" i="1"/>
  <c r="AY991" i="1"/>
  <c r="AX991" i="1"/>
  <c r="U991" i="1"/>
  <c r="AW991" i="1"/>
  <c r="AV991" i="1"/>
  <c r="AU991" i="1"/>
  <c r="AR991" i="1"/>
  <c r="AH991" i="1"/>
  <c r="AG991" i="1"/>
  <c r="AF991" i="1"/>
  <c r="AE991" i="1"/>
  <c r="V991" i="1"/>
  <c r="K991" i="1"/>
  <c r="J991" i="1"/>
  <c r="I990" i="1"/>
  <c r="H990" i="1"/>
  <c r="AI990" i="1"/>
  <c r="BI990" i="1"/>
  <c r="BM990" i="1"/>
  <c r="BW990" i="1"/>
  <c r="BX990" i="1"/>
  <c r="BY990" i="1"/>
  <c r="CG990" i="1"/>
  <c r="CF990" i="1"/>
  <c r="BL990" i="1"/>
  <c r="BT990" i="1"/>
  <c r="BU990" i="1"/>
  <c r="BV990" i="1"/>
  <c r="CE990" i="1"/>
  <c r="CD990" i="1"/>
  <c r="BK990" i="1"/>
  <c r="BQ990" i="1"/>
  <c r="BR990" i="1"/>
  <c r="BS990" i="1"/>
  <c r="CC990" i="1"/>
  <c r="CB990" i="1"/>
  <c r="BJ990" i="1"/>
  <c r="BN990" i="1"/>
  <c r="BO990" i="1"/>
  <c r="BP990" i="1"/>
  <c r="CA990" i="1"/>
  <c r="BZ990" i="1"/>
  <c r="AY990" i="1"/>
  <c r="AX990" i="1"/>
  <c r="U990" i="1"/>
  <c r="AW990" i="1"/>
  <c r="AV990" i="1"/>
  <c r="AU990" i="1"/>
  <c r="AR990" i="1"/>
  <c r="AH990" i="1"/>
  <c r="AG990" i="1"/>
  <c r="AF990" i="1"/>
  <c r="AE990" i="1"/>
  <c r="V990" i="1"/>
  <c r="K990" i="1"/>
  <c r="J990" i="1"/>
  <c r="I989" i="1"/>
  <c r="H989" i="1"/>
  <c r="AI989" i="1"/>
  <c r="BI989" i="1"/>
  <c r="BM989" i="1"/>
  <c r="BW989" i="1"/>
  <c r="BX989" i="1"/>
  <c r="BY989" i="1"/>
  <c r="CG989" i="1"/>
  <c r="CF989" i="1"/>
  <c r="BL989" i="1"/>
  <c r="BT989" i="1"/>
  <c r="BU989" i="1"/>
  <c r="BV989" i="1"/>
  <c r="CE989" i="1"/>
  <c r="CD989" i="1"/>
  <c r="BK989" i="1"/>
  <c r="BQ989" i="1"/>
  <c r="BR989" i="1"/>
  <c r="BS989" i="1"/>
  <c r="CC989" i="1"/>
  <c r="CB989" i="1"/>
  <c r="BJ989" i="1"/>
  <c r="BN989" i="1"/>
  <c r="BO989" i="1"/>
  <c r="BP989" i="1"/>
  <c r="CA989" i="1"/>
  <c r="BZ989" i="1"/>
  <c r="AY989" i="1"/>
  <c r="AX989" i="1"/>
  <c r="U989" i="1"/>
  <c r="AW989" i="1"/>
  <c r="AV989" i="1"/>
  <c r="AU989" i="1"/>
  <c r="AR989" i="1"/>
  <c r="AH989" i="1"/>
  <c r="AG989" i="1"/>
  <c r="AF989" i="1"/>
  <c r="AE989" i="1"/>
  <c r="V989" i="1"/>
  <c r="K989" i="1"/>
  <c r="J989" i="1"/>
  <c r="I988" i="1"/>
  <c r="H988" i="1"/>
  <c r="AI988" i="1"/>
  <c r="BI988" i="1"/>
  <c r="BM988" i="1"/>
  <c r="BW988" i="1"/>
  <c r="BX988" i="1"/>
  <c r="BY988" i="1"/>
  <c r="CG988" i="1"/>
  <c r="CF988" i="1"/>
  <c r="BL988" i="1"/>
  <c r="BT988" i="1"/>
  <c r="BU988" i="1"/>
  <c r="BV988" i="1"/>
  <c r="CE988" i="1"/>
  <c r="CD988" i="1"/>
  <c r="BK988" i="1"/>
  <c r="BQ988" i="1"/>
  <c r="BR988" i="1"/>
  <c r="BS988" i="1"/>
  <c r="CC988" i="1"/>
  <c r="CB988" i="1"/>
  <c r="BJ988" i="1"/>
  <c r="BN988" i="1"/>
  <c r="BO988" i="1"/>
  <c r="BP988" i="1"/>
  <c r="CA988" i="1"/>
  <c r="BZ988" i="1"/>
  <c r="AY988" i="1"/>
  <c r="AX988" i="1"/>
  <c r="U988" i="1"/>
  <c r="AW988" i="1"/>
  <c r="AV988" i="1"/>
  <c r="AU988" i="1"/>
  <c r="AR988" i="1"/>
  <c r="AH988" i="1"/>
  <c r="AG988" i="1"/>
  <c r="AF988" i="1"/>
  <c r="AE988" i="1"/>
  <c r="V988" i="1"/>
  <c r="K988" i="1"/>
  <c r="J988" i="1"/>
  <c r="I987" i="1"/>
  <c r="H987" i="1"/>
  <c r="AI987" i="1"/>
  <c r="BI987" i="1"/>
  <c r="BM987" i="1"/>
  <c r="BW987" i="1"/>
  <c r="BX987" i="1"/>
  <c r="BY987" i="1"/>
  <c r="CG987" i="1"/>
  <c r="CF987" i="1"/>
  <c r="BL987" i="1"/>
  <c r="BT987" i="1"/>
  <c r="BU987" i="1"/>
  <c r="BV987" i="1"/>
  <c r="CE987" i="1"/>
  <c r="CD987" i="1"/>
  <c r="BK987" i="1"/>
  <c r="BQ987" i="1"/>
  <c r="BR987" i="1"/>
  <c r="BS987" i="1"/>
  <c r="CC987" i="1"/>
  <c r="CB987" i="1"/>
  <c r="BJ987" i="1"/>
  <c r="BN987" i="1"/>
  <c r="BO987" i="1"/>
  <c r="BP987" i="1"/>
  <c r="CA987" i="1"/>
  <c r="BZ987" i="1"/>
  <c r="AY987" i="1"/>
  <c r="AX987" i="1"/>
  <c r="U987" i="1"/>
  <c r="AW987" i="1"/>
  <c r="AV987" i="1"/>
  <c r="AU987" i="1"/>
  <c r="AR987" i="1"/>
  <c r="AH987" i="1"/>
  <c r="AG987" i="1"/>
  <c r="AF987" i="1"/>
  <c r="AE987" i="1"/>
  <c r="V987" i="1"/>
  <c r="K987" i="1"/>
  <c r="J987" i="1"/>
  <c r="I986" i="1"/>
  <c r="H986" i="1"/>
  <c r="AI986" i="1"/>
  <c r="BI986" i="1"/>
  <c r="BM986" i="1"/>
  <c r="BW986" i="1"/>
  <c r="BX986" i="1"/>
  <c r="BY986" i="1"/>
  <c r="CG986" i="1"/>
  <c r="CF986" i="1"/>
  <c r="BL986" i="1"/>
  <c r="BT986" i="1"/>
  <c r="BU986" i="1"/>
  <c r="BV986" i="1"/>
  <c r="CE986" i="1"/>
  <c r="CD986" i="1"/>
  <c r="BK986" i="1"/>
  <c r="BQ986" i="1"/>
  <c r="BR986" i="1"/>
  <c r="BS986" i="1"/>
  <c r="CC986" i="1"/>
  <c r="CB986" i="1"/>
  <c r="BJ986" i="1"/>
  <c r="BN986" i="1"/>
  <c r="BO986" i="1"/>
  <c r="BP986" i="1"/>
  <c r="CA986" i="1"/>
  <c r="BZ986" i="1"/>
  <c r="AY986" i="1"/>
  <c r="AX986" i="1"/>
  <c r="U986" i="1"/>
  <c r="AW986" i="1"/>
  <c r="AV986" i="1"/>
  <c r="AU986" i="1"/>
  <c r="AR986" i="1"/>
  <c r="AH986" i="1"/>
  <c r="AG986" i="1"/>
  <c r="AF986" i="1"/>
  <c r="AE986" i="1"/>
  <c r="V986" i="1"/>
  <c r="K986" i="1"/>
  <c r="J986" i="1"/>
  <c r="AY985" i="1"/>
  <c r="AX985" i="1"/>
  <c r="U985" i="1"/>
  <c r="AW985" i="1"/>
  <c r="AV985" i="1"/>
  <c r="AU985" i="1"/>
  <c r="AR985" i="1"/>
  <c r="AG985" i="1"/>
  <c r="AF985" i="1"/>
  <c r="AE985" i="1"/>
  <c r="V985" i="1"/>
  <c r="K985" i="1"/>
  <c r="J985" i="1"/>
  <c r="I984" i="1"/>
  <c r="H984" i="1"/>
  <c r="AI984" i="1"/>
  <c r="BI984" i="1"/>
  <c r="BM984" i="1"/>
  <c r="BW984" i="1"/>
  <c r="BX984" i="1"/>
  <c r="BY984" i="1"/>
  <c r="CG984" i="1"/>
  <c r="CF984" i="1"/>
  <c r="BL984" i="1"/>
  <c r="BT984" i="1"/>
  <c r="BU984" i="1"/>
  <c r="BV984" i="1"/>
  <c r="CE984" i="1"/>
  <c r="CD984" i="1"/>
  <c r="BK984" i="1"/>
  <c r="BQ984" i="1"/>
  <c r="BR984" i="1"/>
  <c r="BS984" i="1"/>
  <c r="CC984" i="1"/>
  <c r="CB984" i="1"/>
  <c r="BJ984" i="1"/>
  <c r="BN984" i="1"/>
  <c r="BO984" i="1"/>
  <c r="BP984" i="1"/>
  <c r="CA984" i="1"/>
  <c r="BZ984" i="1"/>
  <c r="AY984" i="1"/>
  <c r="AX984" i="1"/>
  <c r="U984" i="1"/>
  <c r="AW984" i="1"/>
  <c r="AV984" i="1"/>
  <c r="AU984" i="1"/>
  <c r="AR984" i="1"/>
  <c r="AH984" i="1"/>
  <c r="AG984" i="1"/>
  <c r="AF984" i="1"/>
  <c r="AE984" i="1"/>
  <c r="V984" i="1"/>
  <c r="K984" i="1"/>
  <c r="J984" i="1"/>
  <c r="I983" i="1"/>
  <c r="H983" i="1"/>
  <c r="AI983" i="1"/>
  <c r="BI983" i="1"/>
  <c r="BM983" i="1"/>
  <c r="BW983" i="1"/>
  <c r="BX983" i="1"/>
  <c r="BY983" i="1"/>
  <c r="CG983" i="1"/>
  <c r="CF983" i="1"/>
  <c r="BL983" i="1"/>
  <c r="BT983" i="1"/>
  <c r="BU983" i="1"/>
  <c r="BV983" i="1"/>
  <c r="CE983" i="1"/>
  <c r="CD983" i="1"/>
  <c r="BK983" i="1"/>
  <c r="BQ983" i="1"/>
  <c r="BR983" i="1"/>
  <c r="BS983" i="1"/>
  <c r="CC983" i="1"/>
  <c r="CB983" i="1"/>
  <c r="BJ983" i="1"/>
  <c r="BN983" i="1"/>
  <c r="BO983" i="1"/>
  <c r="BP983" i="1"/>
  <c r="CA983" i="1"/>
  <c r="BZ983" i="1"/>
  <c r="AY983" i="1"/>
  <c r="AX983" i="1"/>
  <c r="U983" i="1"/>
  <c r="AW983" i="1"/>
  <c r="AV983" i="1"/>
  <c r="AU983" i="1"/>
  <c r="AR983" i="1"/>
  <c r="AH983" i="1"/>
  <c r="AG983" i="1"/>
  <c r="AF983" i="1"/>
  <c r="AE983" i="1"/>
  <c r="V983" i="1"/>
  <c r="K983" i="1"/>
  <c r="J983" i="1"/>
  <c r="I982" i="1"/>
  <c r="H982" i="1"/>
  <c r="AI982" i="1"/>
  <c r="BI982" i="1"/>
  <c r="BM982" i="1"/>
  <c r="BW982" i="1"/>
  <c r="BX982" i="1"/>
  <c r="BY982" i="1"/>
  <c r="CG982" i="1"/>
  <c r="CF982" i="1"/>
  <c r="BL982" i="1"/>
  <c r="BT982" i="1"/>
  <c r="BU982" i="1"/>
  <c r="BV982" i="1"/>
  <c r="CE982" i="1"/>
  <c r="CD982" i="1"/>
  <c r="BK982" i="1"/>
  <c r="BQ982" i="1"/>
  <c r="BR982" i="1"/>
  <c r="BS982" i="1"/>
  <c r="CC982" i="1"/>
  <c r="CB982" i="1"/>
  <c r="BJ982" i="1"/>
  <c r="BN982" i="1"/>
  <c r="BO982" i="1"/>
  <c r="BP982" i="1"/>
  <c r="CA982" i="1"/>
  <c r="BZ982" i="1"/>
  <c r="AY982" i="1"/>
  <c r="AX982" i="1"/>
  <c r="U982" i="1"/>
  <c r="AW982" i="1"/>
  <c r="AV982" i="1"/>
  <c r="AU982" i="1"/>
  <c r="AR982" i="1"/>
  <c r="AH982" i="1"/>
  <c r="AG982" i="1"/>
  <c r="AF982" i="1"/>
  <c r="AE982" i="1"/>
  <c r="V982" i="1"/>
  <c r="K982" i="1"/>
  <c r="J982" i="1"/>
  <c r="H981" i="1"/>
  <c r="AI981" i="1"/>
  <c r="BI981" i="1"/>
  <c r="BM981" i="1"/>
  <c r="BW981" i="1"/>
  <c r="BX981" i="1"/>
  <c r="BY981" i="1"/>
  <c r="CG981" i="1"/>
  <c r="CF981" i="1"/>
  <c r="BL981" i="1"/>
  <c r="BT981" i="1"/>
  <c r="BU981" i="1"/>
  <c r="BV981" i="1"/>
  <c r="CE981" i="1"/>
  <c r="CD981" i="1"/>
  <c r="BK981" i="1"/>
  <c r="BQ981" i="1"/>
  <c r="BR981" i="1"/>
  <c r="BS981" i="1"/>
  <c r="CC981" i="1"/>
  <c r="CB981" i="1"/>
  <c r="BJ981" i="1"/>
  <c r="BN981" i="1"/>
  <c r="BO981" i="1"/>
  <c r="BP981" i="1"/>
  <c r="CA981" i="1"/>
  <c r="BZ981" i="1"/>
  <c r="AY981" i="1"/>
  <c r="AX981" i="1"/>
  <c r="U981" i="1"/>
  <c r="AW981" i="1"/>
  <c r="AV981" i="1"/>
  <c r="AU981" i="1"/>
  <c r="AR981" i="1"/>
  <c r="AG981" i="1"/>
  <c r="AF981" i="1"/>
  <c r="AE981" i="1"/>
  <c r="V981" i="1"/>
  <c r="K981" i="1"/>
  <c r="J981" i="1"/>
  <c r="AZ980" i="1"/>
  <c r="BI980" i="1"/>
  <c r="AY980" i="1"/>
  <c r="AX980" i="1"/>
  <c r="U980" i="1"/>
  <c r="AW980" i="1"/>
  <c r="AV980" i="1"/>
  <c r="AU980" i="1"/>
  <c r="AR980" i="1"/>
  <c r="AG980" i="1"/>
  <c r="AF980" i="1"/>
  <c r="AE980" i="1"/>
  <c r="V980" i="1"/>
  <c r="K980" i="1"/>
  <c r="J980" i="1"/>
  <c r="K353" i="1"/>
  <c r="J353" i="1"/>
  <c r="K303" i="1"/>
  <c r="J303" i="1"/>
  <c r="K156" i="1"/>
  <c r="J156" i="1"/>
  <c r="J96" i="1"/>
  <c r="K96" i="1"/>
  <c r="V96" i="1"/>
  <c r="J97" i="1"/>
  <c r="K97" i="1"/>
  <c r="V97" i="1"/>
  <c r="J98" i="1"/>
  <c r="K98" i="1"/>
  <c r="V98" i="1"/>
  <c r="J99" i="1"/>
  <c r="K99" i="1"/>
  <c r="V99" i="1"/>
  <c r="J100" i="1"/>
  <c r="K100" i="1"/>
  <c r="V100" i="1"/>
  <c r="J101" i="1"/>
  <c r="K101" i="1"/>
  <c r="V101" i="1"/>
  <c r="J102" i="1"/>
  <c r="K102" i="1"/>
  <c r="V102" i="1"/>
  <c r="K55" i="1"/>
  <c r="J55" i="1"/>
  <c r="K51" i="1"/>
  <c r="J51" i="1"/>
  <c r="K50" i="1"/>
  <c r="J50" i="1"/>
  <c r="K49" i="1"/>
  <c r="J49" i="1"/>
  <c r="K18" i="1"/>
  <c r="J18" i="1"/>
  <c r="V17" i="1"/>
  <c r="K17" i="1"/>
  <c r="J17" i="1"/>
  <c r="V16" i="1"/>
  <c r="K16" i="1"/>
  <c r="J16" i="1"/>
  <c r="V5" i="11"/>
  <c r="U5" i="11"/>
  <c r="V4" i="11"/>
  <c r="U4" i="11"/>
  <c r="N874" i="11"/>
  <c r="I874" i="11"/>
  <c r="K874" i="11"/>
  <c r="J874" i="11"/>
  <c r="N873" i="11"/>
  <c r="I873" i="11"/>
  <c r="K873" i="11"/>
  <c r="J873" i="11"/>
  <c r="N872" i="11"/>
  <c r="I872" i="11"/>
  <c r="K872" i="11"/>
  <c r="J872" i="11"/>
  <c r="N871" i="11"/>
  <c r="I871" i="11"/>
  <c r="K871" i="11"/>
  <c r="J871" i="11"/>
  <c r="N870" i="11"/>
  <c r="I870" i="11"/>
  <c r="K870" i="11"/>
  <c r="J870" i="11"/>
  <c r="N869" i="11"/>
  <c r="I869" i="11"/>
  <c r="K869" i="11"/>
  <c r="J869" i="11"/>
  <c r="N868" i="11"/>
  <c r="I868" i="11"/>
  <c r="K868" i="11"/>
  <c r="J868" i="11"/>
  <c r="N867" i="11"/>
  <c r="I867" i="11"/>
  <c r="K867" i="11"/>
  <c r="J867" i="11"/>
  <c r="N866" i="11"/>
  <c r="I866" i="11"/>
  <c r="K866" i="11"/>
  <c r="J866" i="11"/>
  <c r="N865" i="11"/>
  <c r="I865" i="11"/>
  <c r="K865" i="11"/>
  <c r="J865" i="11"/>
  <c r="N864" i="11"/>
  <c r="I864" i="11"/>
  <c r="K864" i="11"/>
  <c r="J864" i="11"/>
  <c r="N863" i="11"/>
  <c r="I863" i="11"/>
  <c r="K863" i="11"/>
  <c r="J863" i="11"/>
  <c r="N862" i="11"/>
  <c r="I862" i="11"/>
  <c r="K862" i="11"/>
  <c r="J862" i="11"/>
  <c r="N861" i="11"/>
  <c r="I861" i="11"/>
  <c r="K861" i="11"/>
  <c r="J861" i="11"/>
  <c r="K841" i="11"/>
  <c r="J841" i="11"/>
  <c r="K840" i="11"/>
  <c r="J840" i="11"/>
  <c r="K839" i="11"/>
  <c r="J839" i="11"/>
  <c r="K838" i="11"/>
  <c r="J838" i="11"/>
  <c r="K837" i="11"/>
  <c r="J837" i="11"/>
  <c r="K836" i="11"/>
  <c r="J836" i="11"/>
  <c r="K835" i="11"/>
  <c r="J835" i="11"/>
  <c r="K834" i="11"/>
  <c r="J834" i="11"/>
  <c r="K833" i="11"/>
  <c r="J833" i="11"/>
  <c r="K832" i="11"/>
  <c r="J832" i="11"/>
  <c r="K831" i="11"/>
  <c r="J831" i="11"/>
  <c r="K830" i="11"/>
  <c r="J830" i="11"/>
  <c r="K829" i="11"/>
  <c r="J829" i="11"/>
  <c r="K828" i="11"/>
  <c r="J828" i="11"/>
  <c r="K827" i="11"/>
  <c r="J827" i="11"/>
  <c r="K826" i="11"/>
  <c r="J826" i="11"/>
  <c r="K825" i="11"/>
  <c r="J825" i="11"/>
  <c r="K662" i="11"/>
  <c r="J662" i="11"/>
  <c r="K661" i="11"/>
  <c r="J661" i="11"/>
  <c r="K660" i="11"/>
  <c r="J660" i="11"/>
  <c r="K659" i="11"/>
  <c r="J659" i="11"/>
  <c r="K658" i="11"/>
  <c r="J658" i="11"/>
  <c r="K657" i="11"/>
  <c r="J657" i="11"/>
  <c r="K656" i="11"/>
  <c r="J656" i="11"/>
  <c r="K655" i="11"/>
  <c r="J655" i="11"/>
  <c r="K654" i="11"/>
  <c r="J654" i="11"/>
  <c r="K653" i="11"/>
  <c r="J653" i="11"/>
  <c r="K652" i="11"/>
  <c r="J652" i="11"/>
  <c r="K651" i="11"/>
  <c r="J651" i="11"/>
  <c r="K650" i="11"/>
  <c r="J650" i="11"/>
  <c r="K649" i="11"/>
  <c r="J649" i="11"/>
  <c r="K648" i="11"/>
  <c r="J648" i="11"/>
  <c r="K641" i="11"/>
  <c r="J641" i="11"/>
  <c r="K640" i="11"/>
  <c r="J640" i="11"/>
  <c r="K639" i="11"/>
  <c r="J639" i="11"/>
  <c r="K638" i="11"/>
  <c r="J638" i="11"/>
  <c r="K637" i="11"/>
  <c r="J637" i="11"/>
  <c r="K636" i="11"/>
  <c r="J636" i="11"/>
  <c r="K633" i="11"/>
  <c r="J633" i="11"/>
  <c r="K631" i="11"/>
  <c r="J631" i="11"/>
  <c r="K630" i="11"/>
  <c r="J630" i="11"/>
  <c r="K629" i="11"/>
  <c r="J629" i="11"/>
  <c r="K628" i="11"/>
  <c r="J628" i="11"/>
  <c r="K627" i="11"/>
  <c r="J627" i="11"/>
  <c r="K621" i="11"/>
  <c r="J621" i="11"/>
  <c r="K615" i="11"/>
  <c r="J615" i="11"/>
  <c r="K614" i="11"/>
  <c r="J614" i="11"/>
  <c r="K610" i="11"/>
  <c r="J610" i="11"/>
  <c r="K609" i="11"/>
  <c r="J609" i="11"/>
  <c r="K608" i="11"/>
  <c r="J608" i="11"/>
  <c r="K607" i="11"/>
  <c r="J607" i="11"/>
  <c r="K606" i="11"/>
  <c r="J606" i="11"/>
  <c r="K605" i="11"/>
  <c r="J605" i="11"/>
  <c r="K604" i="11"/>
  <c r="J604" i="11"/>
  <c r="K603" i="11"/>
  <c r="J603" i="11"/>
  <c r="K602" i="11"/>
  <c r="J602" i="11"/>
  <c r="K601" i="11"/>
  <c r="J601" i="11"/>
  <c r="K600" i="11"/>
  <c r="J600" i="11"/>
  <c r="K599" i="11"/>
  <c r="J599" i="11"/>
  <c r="K598" i="11"/>
  <c r="J598" i="11"/>
  <c r="K594" i="11"/>
  <c r="J594" i="11"/>
  <c r="K593" i="11"/>
  <c r="J593" i="11"/>
  <c r="K592" i="11"/>
  <c r="J592" i="11"/>
  <c r="K591" i="11"/>
  <c r="J591" i="11"/>
  <c r="K590" i="11"/>
  <c r="J590" i="11"/>
  <c r="K589" i="11"/>
  <c r="J589" i="11"/>
  <c r="K588" i="11"/>
  <c r="J588" i="11"/>
  <c r="K587" i="11"/>
  <c r="J587" i="11"/>
  <c r="K586" i="11"/>
  <c r="J586" i="11"/>
  <c r="K585" i="11"/>
  <c r="J585" i="11"/>
  <c r="K584" i="11"/>
  <c r="J584" i="11"/>
  <c r="K580" i="11"/>
  <c r="J580" i="11"/>
  <c r="K579" i="11"/>
  <c r="J579" i="11"/>
  <c r="K578" i="11"/>
  <c r="J578" i="11"/>
  <c r="K577" i="11"/>
  <c r="J577" i="11"/>
  <c r="K573" i="11"/>
  <c r="J573" i="11"/>
  <c r="K572" i="11"/>
  <c r="J572" i="11"/>
  <c r="K567" i="11"/>
  <c r="J567" i="11"/>
  <c r="K562" i="11"/>
  <c r="J562" i="11"/>
  <c r="K561" i="11"/>
  <c r="J561" i="11"/>
  <c r="K560" i="11"/>
  <c r="J560" i="11"/>
  <c r="K559" i="11"/>
  <c r="J559" i="11"/>
  <c r="K555" i="11"/>
  <c r="J555" i="11"/>
  <c r="K551" i="11"/>
  <c r="J551" i="11"/>
  <c r="K550" i="11"/>
  <c r="J550" i="11"/>
  <c r="K549" i="11"/>
  <c r="J549" i="11"/>
  <c r="K548" i="11"/>
  <c r="J548" i="11"/>
  <c r="K544" i="11"/>
  <c r="J544" i="11"/>
  <c r="K543" i="11"/>
  <c r="J543" i="11"/>
  <c r="K542" i="11"/>
  <c r="J542" i="11"/>
  <c r="K541" i="11"/>
  <c r="J541" i="11"/>
  <c r="K540" i="11"/>
  <c r="J540" i="11"/>
  <c r="K536" i="11"/>
  <c r="J536" i="11"/>
  <c r="K535" i="11"/>
  <c r="J535" i="11"/>
  <c r="K534" i="11"/>
  <c r="J534" i="11"/>
  <c r="K532" i="11"/>
  <c r="J532" i="11"/>
  <c r="K530" i="11"/>
  <c r="J530" i="11"/>
  <c r="K515" i="11"/>
  <c r="J515" i="11"/>
  <c r="K514" i="11"/>
  <c r="J514" i="11"/>
  <c r="K513" i="11"/>
  <c r="J513" i="11"/>
  <c r="K509" i="11"/>
  <c r="J509" i="11"/>
  <c r="K508" i="11"/>
  <c r="J508" i="11"/>
  <c r="K507" i="11"/>
  <c r="J507" i="11"/>
  <c r="K506" i="11"/>
  <c r="J506" i="11"/>
  <c r="K505" i="11"/>
  <c r="J505" i="11"/>
  <c r="K503" i="11"/>
  <c r="J503" i="11"/>
  <c r="K502" i="11"/>
  <c r="J502" i="11"/>
  <c r="K501" i="11"/>
  <c r="J501" i="11"/>
  <c r="K500" i="11"/>
  <c r="J500" i="11"/>
  <c r="K499" i="11"/>
  <c r="J499" i="11"/>
  <c r="K498" i="11"/>
  <c r="J498" i="11"/>
  <c r="K497" i="11"/>
  <c r="J497" i="11"/>
  <c r="K496" i="11"/>
  <c r="J496" i="11"/>
  <c r="K495" i="11"/>
  <c r="J495" i="11"/>
  <c r="K494" i="11"/>
  <c r="J494" i="11"/>
  <c r="K493" i="11"/>
  <c r="J493" i="11"/>
  <c r="K492" i="11"/>
  <c r="J492" i="11"/>
  <c r="K491" i="11"/>
  <c r="J491" i="11"/>
  <c r="K490" i="11"/>
  <c r="J490" i="11"/>
  <c r="K489" i="11"/>
  <c r="J489" i="11"/>
  <c r="K487" i="11"/>
  <c r="J487" i="11"/>
  <c r="K486" i="11"/>
  <c r="J486" i="11"/>
  <c r="K485" i="11"/>
  <c r="J485" i="11"/>
  <c r="K484" i="11"/>
  <c r="J484" i="11"/>
  <c r="K483" i="11"/>
  <c r="J483" i="11"/>
  <c r="K481" i="11"/>
  <c r="J481" i="11"/>
  <c r="K480" i="11"/>
  <c r="J480" i="11"/>
  <c r="K478" i="11"/>
  <c r="J478" i="11"/>
  <c r="K474" i="11"/>
  <c r="J474" i="11"/>
  <c r="K473" i="11"/>
  <c r="J473" i="11"/>
  <c r="K472" i="11"/>
  <c r="J472" i="11"/>
  <c r="K471" i="11"/>
  <c r="J471" i="11"/>
  <c r="K470" i="11"/>
  <c r="J470" i="11"/>
  <c r="K469" i="11"/>
  <c r="J469" i="11"/>
  <c r="K468" i="11"/>
  <c r="J468" i="11"/>
  <c r="K464" i="11"/>
  <c r="J464" i="11"/>
  <c r="K458" i="11"/>
  <c r="J458" i="11"/>
  <c r="K457" i="11"/>
  <c r="J457" i="11"/>
  <c r="K456" i="11"/>
  <c r="J456" i="11"/>
  <c r="K455" i="11"/>
  <c r="J455" i="11"/>
  <c r="K454" i="11"/>
  <c r="J454" i="11"/>
  <c r="K451" i="11"/>
  <c r="J451" i="11"/>
  <c r="K450" i="11"/>
  <c r="J450" i="11"/>
  <c r="K449" i="11"/>
  <c r="J449" i="11"/>
  <c r="K448" i="11"/>
  <c r="J448" i="11"/>
  <c r="K447" i="11"/>
  <c r="J447" i="11"/>
  <c r="K446" i="11"/>
  <c r="J446" i="11"/>
  <c r="K445" i="11"/>
  <c r="J445" i="11"/>
  <c r="K444" i="11"/>
  <c r="J444" i="11"/>
  <c r="K443" i="11"/>
  <c r="J443" i="11"/>
  <c r="K442" i="11"/>
  <c r="J442" i="11"/>
  <c r="K441" i="11"/>
  <c r="J441" i="11"/>
  <c r="K440" i="11"/>
  <c r="J440" i="11"/>
  <c r="K439" i="11"/>
  <c r="J439" i="11"/>
  <c r="K438" i="11"/>
  <c r="J438" i="11"/>
  <c r="K437" i="11"/>
  <c r="J437" i="11"/>
  <c r="K436" i="11"/>
  <c r="J436" i="11"/>
  <c r="K435" i="11"/>
  <c r="J435" i="11"/>
  <c r="K434" i="11"/>
  <c r="J434" i="11"/>
  <c r="K433" i="11"/>
  <c r="J433" i="11"/>
  <c r="K432" i="11"/>
  <c r="J432" i="11"/>
  <c r="K431" i="11"/>
  <c r="J431" i="11"/>
  <c r="K430" i="11"/>
  <c r="J430" i="11"/>
  <c r="K429" i="11"/>
  <c r="J429" i="11"/>
  <c r="K428" i="11"/>
  <c r="J428" i="11"/>
  <c r="K427" i="11"/>
  <c r="J427" i="11"/>
  <c r="K426" i="11"/>
  <c r="J426" i="11"/>
  <c r="K425" i="11"/>
  <c r="J425" i="11"/>
  <c r="K424" i="11"/>
  <c r="J424" i="11"/>
  <c r="K423" i="11"/>
  <c r="J423" i="11"/>
  <c r="K422" i="11"/>
  <c r="J422" i="11"/>
  <c r="K421" i="11"/>
  <c r="J421" i="11"/>
  <c r="K420" i="11"/>
  <c r="J420" i="11"/>
  <c r="K419" i="11"/>
  <c r="J419" i="11"/>
  <c r="K418" i="11"/>
  <c r="J418" i="11"/>
  <c r="K417" i="11"/>
  <c r="J417" i="11"/>
  <c r="K416" i="11"/>
  <c r="J416" i="11"/>
  <c r="K414" i="11"/>
  <c r="J414" i="11"/>
  <c r="K413" i="11"/>
  <c r="J413" i="11"/>
  <c r="K412" i="11"/>
  <c r="J412" i="11"/>
  <c r="K411" i="11"/>
  <c r="J411" i="11"/>
  <c r="K410" i="11"/>
  <c r="J410" i="11"/>
  <c r="K409" i="11"/>
  <c r="J409" i="11"/>
  <c r="K408" i="11"/>
  <c r="J408" i="11"/>
  <c r="K407" i="11"/>
  <c r="J407" i="11"/>
  <c r="K406" i="11"/>
  <c r="J406" i="11"/>
  <c r="K405" i="11"/>
  <c r="J405" i="11"/>
  <c r="K404" i="11"/>
  <c r="J404" i="11"/>
  <c r="K403" i="11"/>
  <c r="J403" i="11"/>
  <c r="K402" i="11"/>
  <c r="J402" i="11"/>
  <c r="K401" i="11"/>
  <c r="J401" i="11"/>
  <c r="K400" i="11"/>
  <c r="J400" i="11"/>
  <c r="K399" i="11"/>
  <c r="J399" i="11"/>
  <c r="K398" i="11"/>
  <c r="J398" i="11"/>
  <c r="K397" i="11"/>
  <c r="J397" i="11"/>
  <c r="K396" i="11"/>
  <c r="J396" i="11"/>
  <c r="K395" i="11"/>
  <c r="J395" i="11"/>
  <c r="K394" i="11"/>
  <c r="J394" i="11"/>
  <c r="K393" i="11"/>
  <c r="J393" i="11"/>
  <c r="K392" i="11"/>
  <c r="J392" i="11"/>
  <c r="K391" i="11"/>
  <c r="J391" i="11"/>
  <c r="K390" i="11"/>
  <c r="J390" i="11"/>
  <c r="K389" i="11"/>
  <c r="J389" i="11"/>
  <c r="K388" i="11"/>
  <c r="J388" i="11"/>
  <c r="K387" i="11"/>
  <c r="J387" i="11"/>
  <c r="K386" i="11"/>
  <c r="J386" i="11"/>
  <c r="K385" i="11"/>
  <c r="J385" i="11"/>
  <c r="K384" i="11"/>
  <c r="J384" i="11"/>
  <c r="K383" i="11"/>
  <c r="J383" i="11"/>
  <c r="K382" i="11"/>
  <c r="J382" i="11"/>
  <c r="K381" i="11"/>
  <c r="J381" i="11"/>
  <c r="K380" i="11"/>
  <c r="J380" i="11"/>
  <c r="K379" i="11"/>
  <c r="J379" i="11"/>
  <c r="K378" i="11"/>
  <c r="J378" i="11"/>
  <c r="K377" i="11"/>
  <c r="J377" i="11"/>
  <c r="K376" i="11"/>
  <c r="J376" i="11"/>
  <c r="K375" i="11"/>
  <c r="J375" i="11"/>
  <c r="K374" i="11"/>
  <c r="J374" i="11"/>
  <c r="K373" i="11"/>
  <c r="J373" i="11"/>
  <c r="K372" i="11"/>
  <c r="J372" i="11"/>
  <c r="K371" i="11"/>
  <c r="J371" i="11"/>
  <c r="K370" i="11"/>
  <c r="J370" i="11"/>
  <c r="K369" i="11"/>
  <c r="J369" i="11"/>
  <c r="K368" i="11"/>
  <c r="J368" i="11"/>
  <c r="K367" i="11"/>
  <c r="J367" i="11"/>
  <c r="K366" i="11"/>
  <c r="J366" i="11"/>
  <c r="K365" i="11"/>
  <c r="J365" i="11"/>
  <c r="K364" i="11"/>
  <c r="J364" i="11"/>
  <c r="K363" i="11"/>
  <c r="J363" i="11"/>
  <c r="K362" i="11"/>
  <c r="J362" i="11"/>
  <c r="K361" i="11"/>
  <c r="J361" i="11"/>
  <c r="K360" i="11"/>
  <c r="J360" i="11"/>
  <c r="K359" i="11"/>
  <c r="J359" i="11"/>
  <c r="K358" i="11"/>
  <c r="J358" i="11"/>
  <c r="K357" i="11"/>
  <c r="J357" i="11"/>
  <c r="K356" i="11"/>
  <c r="J356" i="11"/>
  <c r="K355" i="11"/>
  <c r="J355" i="11"/>
  <c r="K354" i="11"/>
  <c r="J354" i="11"/>
  <c r="K353" i="11"/>
  <c r="J353" i="11"/>
  <c r="K352" i="11"/>
  <c r="J352" i="11"/>
  <c r="K351" i="11"/>
  <c r="J351" i="11"/>
  <c r="K350" i="11"/>
  <c r="J350" i="11"/>
  <c r="K349" i="11"/>
  <c r="J349" i="11"/>
  <c r="K348" i="11"/>
  <c r="J348" i="11"/>
  <c r="K347" i="11"/>
  <c r="J347" i="11"/>
  <c r="K346" i="11"/>
  <c r="J346" i="11"/>
  <c r="K345" i="11"/>
  <c r="J345" i="11"/>
  <c r="K344" i="11"/>
  <c r="J344" i="11"/>
  <c r="K343" i="11"/>
  <c r="J343" i="11"/>
  <c r="K342" i="11"/>
  <c r="J342" i="11"/>
  <c r="K341" i="11"/>
  <c r="J341" i="11"/>
  <c r="K340" i="11"/>
  <c r="J340" i="11"/>
  <c r="K339" i="11"/>
  <c r="J339" i="11"/>
  <c r="K338" i="11"/>
  <c r="J338" i="11"/>
  <c r="K337" i="11"/>
  <c r="J337" i="11"/>
  <c r="K336" i="11"/>
  <c r="J336" i="11"/>
  <c r="K335" i="11"/>
  <c r="J335" i="11"/>
  <c r="K334" i="11"/>
  <c r="J334" i="11"/>
  <c r="K333" i="11"/>
  <c r="J333" i="11"/>
  <c r="K332" i="11"/>
  <c r="J332" i="11"/>
  <c r="K331" i="11"/>
  <c r="J331" i="11"/>
  <c r="K330" i="11"/>
  <c r="J330" i="11"/>
  <c r="K329" i="11"/>
  <c r="J329" i="11"/>
  <c r="K328" i="11"/>
  <c r="J328" i="11"/>
  <c r="K327" i="11"/>
  <c r="J327" i="11"/>
  <c r="K326" i="11"/>
  <c r="J326" i="11"/>
  <c r="K325" i="11"/>
  <c r="J325" i="11"/>
  <c r="K324" i="11"/>
  <c r="J324" i="11"/>
  <c r="K323" i="11"/>
  <c r="J323" i="11"/>
  <c r="K322" i="11"/>
  <c r="J322" i="11"/>
  <c r="K321" i="11"/>
  <c r="J321" i="11"/>
  <c r="K320" i="11"/>
  <c r="J320" i="11"/>
  <c r="K319" i="11"/>
  <c r="J319" i="11"/>
  <c r="K318" i="11"/>
  <c r="J318" i="11"/>
  <c r="K317" i="11"/>
  <c r="J317" i="11"/>
  <c r="K316" i="11"/>
  <c r="J316" i="11"/>
  <c r="K315" i="11"/>
  <c r="J315" i="11"/>
  <c r="K314" i="11"/>
  <c r="J314" i="11"/>
  <c r="K313" i="11"/>
  <c r="J313" i="11"/>
  <c r="K312" i="11"/>
  <c r="J312" i="11"/>
  <c r="K311" i="11"/>
  <c r="J311" i="11"/>
  <c r="K310" i="11"/>
  <c r="J310" i="11"/>
  <c r="K309" i="11"/>
  <c r="J309" i="11"/>
  <c r="K308" i="11"/>
  <c r="J308" i="11"/>
  <c r="K307" i="11"/>
  <c r="J307" i="11"/>
  <c r="K306" i="11"/>
  <c r="J306" i="11"/>
  <c r="K305" i="11"/>
  <c r="J305" i="11"/>
  <c r="K304" i="11"/>
  <c r="J304" i="11"/>
  <c r="K303" i="11"/>
  <c r="J303" i="11"/>
  <c r="K302" i="11"/>
  <c r="J302" i="11"/>
  <c r="K301" i="11"/>
  <c r="J301" i="11"/>
  <c r="K300" i="11"/>
  <c r="J300" i="11"/>
  <c r="K299" i="11"/>
  <c r="J299" i="11"/>
  <c r="K298" i="11"/>
  <c r="J298" i="11"/>
  <c r="K297" i="11"/>
  <c r="J297" i="11"/>
  <c r="K296" i="11"/>
  <c r="J296" i="11"/>
  <c r="K295" i="11"/>
  <c r="J295" i="11"/>
  <c r="K294" i="11"/>
  <c r="J294" i="11"/>
  <c r="K293" i="11"/>
  <c r="J293" i="11"/>
  <c r="K292" i="11"/>
  <c r="J292" i="11"/>
  <c r="K291" i="11"/>
  <c r="J291" i="11"/>
  <c r="K290" i="11"/>
  <c r="J290" i="11"/>
  <c r="K289" i="11"/>
  <c r="J289" i="11"/>
  <c r="K288" i="11"/>
  <c r="J288" i="11"/>
  <c r="K287" i="11"/>
  <c r="J287" i="11"/>
  <c r="K286" i="11"/>
  <c r="J286" i="11"/>
  <c r="K285" i="11"/>
  <c r="J285" i="11"/>
  <c r="K284" i="11"/>
  <c r="J284" i="11"/>
  <c r="K283" i="11"/>
  <c r="J283" i="11"/>
  <c r="K282" i="11"/>
  <c r="J282" i="11"/>
  <c r="K281" i="11"/>
  <c r="J281" i="11"/>
  <c r="K280" i="11"/>
  <c r="J280" i="11"/>
  <c r="K279" i="11"/>
  <c r="J279" i="11"/>
  <c r="K278" i="11"/>
  <c r="J278" i="11"/>
  <c r="K277" i="11"/>
  <c r="J277" i="11"/>
  <c r="K276" i="11"/>
  <c r="J276" i="11"/>
  <c r="K275" i="11"/>
  <c r="J275" i="11"/>
  <c r="K274" i="11"/>
  <c r="J274" i="11"/>
  <c r="K273" i="11"/>
  <c r="J273" i="11"/>
  <c r="K272" i="11"/>
  <c r="J272" i="11"/>
  <c r="K271" i="11"/>
  <c r="J271" i="11"/>
  <c r="K270" i="11"/>
  <c r="J270" i="11"/>
  <c r="K269" i="11"/>
  <c r="J269" i="11"/>
  <c r="K267" i="11"/>
  <c r="J267" i="11"/>
  <c r="K266" i="11"/>
  <c r="J266" i="11"/>
  <c r="K265" i="11"/>
  <c r="J265" i="11"/>
  <c r="K264" i="11"/>
  <c r="J264" i="11"/>
  <c r="K263" i="11"/>
  <c r="J263" i="11"/>
  <c r="K262" i="11"/>
  <c r="J262" i="11"/>
  <c r="K261" i="11"/>
  <c r="J261" i="11"/>
  <c r="K260" i="11"/>
  <c r="J260" i="11"/>
  <c r="K252" i="11"/>
  <c r="J252" i="11"/>
  <c r="K251" i="11"/>
  <c r="J251" i="11"/>
  <c r="K250" i="11"/>
  <c r="J250" i="11"/>
  <c r="K249" i="11"/>
  <c r="J249" i="11"/>
  <c r="K248" i="11"/>
  <c r="J248" i="11"/>
  <c r="K247" i="11"/>
  <c r="J247" i="11"/>
  <c r="K246" i="11"/>
  <c r="J246" i="11"/>
  <c r="K245" i="11"/>
  <c r="J245" i="11"/>
  <c r="K244" i="11"/>
  <c r="J244" i="11"/>
  <c r="K240" i="11"/>
  <c r="J240" i="11"/>
  <c r="K239" i="11"/>
  <c r="J239" i="11"/>
  <c r="K238" i="11"/>
  <c r="J238" i="11"/>
  <c r="K237" i="11"/>
  <c r="J237" i="11"/>
  <c r="K236" i="11"/>
  <c r="J236" i="11"/>
  <c r="K235" i="11"/>
  <c r="J235" i="11"/>
  <c r="K234" i="11"/>
  <c r="J234" i="11"/>
  <c r="K233" i="11"/>
  <c r="J233" i="11"/>
  <c r="K232" i="11"/>
  <c r="J232" i="11"/>
  <c r="K231" i="11"/>
  <c r="J231" i="11"/>
  <c r="K230" i="11"/>
  <c r="J230" i="11"/>
  <c r="K229" i="11"/>
  <c r="J229" i="11"/>
  <c r="K228" i="11"/>
  <c r="J228" i="11"/>
  <c r="K227" i="11"/>
  <c r="J227" i="11"/>
  <c r="K226" i="11"/>
  <c r="J226" i="11"/>
  <c r="K225" i="11"/>
  <c r="J225" i="11"/>
  <c r="K224" i="11"/>
  <c r="J224" i="11"/>
  <c r="K223" i="11"/>
  <c r="J223" i="11"/>
  <c r="K222" i="11"/>
  <c r="J222" i="11"/>
  <c r="K221" i="11"/>
  <c r="J221" i="11"/>
  <c r="K220" i="11"/>
  <c r="J220" i="11"/>
  <c r="K219" i="11"/>
  <c r="J219" i="11"/>
  <c r="K218" i="11"/>
  <c r="J218" i="11"/>
  <c r="K217" i="11"/>
  <c r="J217" i="11"/>
  <c r="K216" i="11"/>
  <c r="J216" i="11"/>
  <c r="K215" i="11"/>
  <c r="J215" i="11"/>
  <c r="K214" i="11"/>
  <c r="J214" i="11"/>
  <c r="K213" i="11"/>
  <c r="J213" i="11"/>
  <c r="K212" i="11"/>
  <c r="J212" i="11"/>
  <c r="K211" i="11"/>
  <c r="J211" i="11"/>
  <c r="K210" i="11"/>
  <c r="J210" i="11"/>
  <c r="K209" i="11"/>
  <c r="J209" i="11"/>
  <c r="K208" i="11"/>
  <c r="J208" i="11"/>
  <c r="K207" i="11"/>
  <c r="J207" i="11"/>
  <c r="K206" i="11"/>
  <c r="J206" i="11"/>
  <c r="K205" i="11"/>
  <c r="J205" i="11"/>
  <c r="K203" i="11"/>
  <c r="J203" i="11"/>
  <c r="K202" i="11"/>
  <c r="J202" i="11"/>
  <c r="K201" i="11"/>
  <c r="J201" i="11"/>
  <c r="K199" i="11"/>
  <c r="J199" i="11"/>
  <c r="K191" i="11"/>
  <c r="J191" i="11"/>
  <c r="K190" i="11"/>
  <c r="J190" i="11"/>
  <c r="K187" i="11"/>
  <c r="J187" i="11"/>
  <c r="K186" i="11"/>
  <c r="J186" i="11"/>
  <c r="K185" i="11"/>
  <c r="J185" i="11"/>
  <c r="K184" i="11"/>
  <c r="J184" i="11"/>
  <c r="K183" i="11"/>
  <c r="J183" i="11"/>
  <c r="K182" i="11"/>
  <c r="J182" i="11"/>
  <c r="K181" i="11"/>
  <c r="J181" i="11"/>
  <c r="K180" i="11"/>
  <c r="J180" i="11"/>
  <c r="K179" i="11"/>
  <c r="J179" i="11"/>
  <c r="K178" i="11"/>
  <c r="J178" i="11"/>
  <c r="K177" i="11"/>
  <c r="J177" i="11"/>
  <c r="K176" i="11"/>
  <c r="J176" i="11"/>
  <c r="K175" i="11"/>
  <c r="J175" i="11"/>
  <c r="K174" i="11"/>
  <c r="J174" i="11"/>
  <c r="K173" i="11"/>
  <c r="J173" i="11"/>
  <c r="K170" i="11"/>
  <c r="J170" i="11"/>
  <c r="K169" i="11"/>
  <c r="J169" i="11"/>
  <c r="K168" i="11"/>
  <c r="J168" i="11"/>
  <c r="K167" i="11"/>
  <c r="J167" i="11"/>
  <c r="K166" i="11"/>
  <c r="J166" i="11"/>
  <c r="K165" i="11"/>
  <c r="J165" i="11"/>
  <c r="K164" i="11"/>
  <c r="J164" i="11"/>
  <c r="K163" i="11"/>
  <c r="J163" i="11"/>
  <c r="K162" i="11"/>
  <c r="J162" i="11"/>
  <c r="K161" i="11"/>
  <c r="J161" i="11"/>
  <c r="K160" i="11"/>
  <c r="J160" i="11"/>
  <c r="K159" i="11"/>
  <c r="J159" i="11"/>
  <c r="K158" i="11"/>
  <c r="J158" i="11"/>
  <c r="K157" i="11"/>
  <c r="J157" i="11"/>
  <c r="K156" i="11"/>
  <c r="J156" i="11"/>
  <c r="K155" i="11"/>
  <c r="J155" i="11"/>
  <c r="K154" i="11"/>
  <c r="J154" i="11"/>
  <c r="K153" i="11"/>
  <c r="J153" i="11"/>
  <c r="K152" i="11"/>
  <c r="J152" i="11"/>
  <c r="K151" i="11"/>
  <c r="J151" i="11"/>
  <c r="K149" i="11"/>
  <c r="J149" i="11"/>
  <c r="K147" i="11"/>
  <c r="J147" i="11"/>
  <c r="K146" i="11"/>
  <c r="J146" i="11"/>
  <c r="K145" i="11"/>
  <c r="J145" i="11"/>
  <c r="K144" i="11"/>
  <c r="J144" i="11"/>
  <c r="K143" i="11"/>
  <c r="J143" i="11"/>
  <c r="K142" i="11"/>
  <c r="J142" i="11"/>
  <c r="K141" i="11"/>
  <c r="J141" i="11"/>
  <c r="K140" i="11"/>
  <c r="J140" i="11"/>
  <c r="K139" i="11"/>
  <c r="J139" i="11"/>
  <c r="K138" i="11"/>
  <c r="J138" i="11"/>
  <c r="K137" i="11"/>
  <c r="J137" i="11"/>
  <c r="K136" i="11"/>
  <c r="J136" i="11"/>
  <c r="K135" i="11"/>
  <c r="J135" i="11"/>
  <c r="K134" i="11"/>
  <c r="J134" i="11"/>
  <c r="K133" i="11"/>
  <c r="J133" i="11"/>
  <c r="K132" i="11"/>
  <c r="J132" i="11"/>
  <c r="K131" i="11"/>
  <c r="J131" i="11"/>
  <c r="K130" i="11"/>
  <c r="J130" i="11"/>
  <c r="K129" i="11"/>
  <c r="J129" i="11"/>
  <c r="K128" i="11"/>
  <c r="J128" i="11"/>
  <c r="K127" i="11"/>
  <c r="J127" i="11"/>
  <c r="K126" i="11"/>
  <c r="J126" i="11"/>
  <c r="K125" i="11"/>
  <c r="J125" i="11"/>
  <c r="K124" i="11"/>
  <c r="J124" i="11"/>
  <c r="K123" i="11"/>
  <c r="J123" i="11"/>
  <c r="K122" i="11"/>
  <c r="J122" i="11"/>
  <c r="K121" i="11"/>
  <c r="J121" i="11"/>
  <c r="K120" i="11"/>
  <c r="J120" i="11"/>
  <c r="K119" i="11"/>
  <c r="J119" i="11"/>
  <c r="K118" i="11"/>
  <c r="J118" i="11"/>
  <c r="K117" i="11"/>
  <c r="J117" i="11"/>
  <c r="K114" i="11"/>
  <c r="J114" i="11"/>
  <c r="K113" i="11"/>
  <c r="J113" i="11"/>
  <c r="K112" i="11"/>
  <c r="J112" i="11"/>
  <c r="K111" i="11"/>
  <c r="J111" i="11"/>
  <c r="K110" i="11"/>
  <c r="J110" i="11"/>
  <c r="K109" i="11"/>
  <c r="J109" i="11"/>
  <c r="K108" i="11"/>
  <c r="J108" i="11"/>
  <c r="K107" i="11"/>
  <c r="J107" i="11"/>
  <c r="K105" i="11"/>
  <c r="J105" i="11"/>
  <c r="K104" i="11"/>
  <c r="J104" i="11"/>
  <c r="K103" i="11"/>
  <c r="J103" i="11"/>
  <c r="K102" i="11"/>
  <c r="J102" i="11"/>
  <c r="K100" i="11"/>
  <c r="J100" i="11"/>
  <c r="K99" i="11"/>
  <c r="J99" i="11"/>
  <c r="K98" i="11"/>
  <c r="J98" i="11"/>
  <c r="K97" i="11"/>
  <c r="J97" i="11"/>
  <c r="K96" i="11"/>
  <c r="J96" i="11"/>
  <c r="K94" i="11"/>
  <c r="J94" i="11"/>
  <c r="K93" i="11"/>
  <c r="J93" i="11"/>
  <c r="K92" i="11"/>
  <c r="J92" i="11"/>
  <c r="K91" i="11"/>
  <c r="J91" i="11"/>
  <c r="K90" i="11"/>
  <c r="J90" i="11"/>
  <c r="K89" i="11"/>
  <c r="J89" i="11"/>
  <c r="K88" i="11"/>
  <c r="J88" i="11"/>
  <c r="K87" i="11"/>
  <c r="J87" i="11"/>
  <c r="K86" i="11"/>
  <c r="J86" i="11"/>
  <c r="K84" i="11"/>
  <c r="J84" i="11"/>
  <c r="K83" i="11"/>
  <c r="J83" i="11"/>
  <c r="K82" i="11"/>
  <c r="J82" i="11"/>
  <c r="K81" i="11"/>
  <c r="J81" i="11"/>
  <c r="K79" i="11"/>
  <c r="J79" i="11"/>
  <c r="K78" i="11"/>
  <c r="J78" i="11"/>
  <c r="K77" i="11"/>
  <c r="J77" i="11"/>
  <c r="K76" i="11"/>
  <c r="J76" i="11"/>
  <c r="K75" i="11"/>
  <c r="J75" i="11"/>
  <c r="K74" i="11"/>
  <c r="J74" i="11"/>
  <c r="K73" i="11"/>
  <c r="J73" i="11"/>
  <c r="K72" i="11"/>
  <c r="J72" i="11"/>
  <c r="K71" i="11"/>
  <c r="J71" i="11"/>
  <c r="K70" i="11"/>
  <c r="J70" i="11"/>
  <c r="K69" i="11"/>
  <c r="J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6" i="11"/>
  <c r="J6" i="11"/>
  <c r="K5" i="11"/>
  <c r="K4" i="11"/>
  <c r="J4" i="11"/>
  <c r="BI5" i="11"/>
  <c r="BM5" i="11"/>
  <c r="BW5" i="11"/>
  <c r="BX5" i="11"/>
  <c r="BY5" i="11"/>
  <c r="CG5" i="11"/>
  <c r="CF5" i="11"/>
  <c r="BL5" i="11"/>
  <c r="BT5" i="11"/>
  <c r="BU5" i="11"/>
  <c r="BV5" i="11"/>
  <c r="CE5" i="11"/>
  <c r="CD5" i="11"/>
  <c r="BK5" i="11"/>
  <c r="BQ5" i="11"/>
  <c r="BR5" i="11"/>
  <c r="BS5" i="11"/>
  <c r="CC5" i="11"/>
  <c r="CB5" i="11"/>
  <c r="BJ5" i="11"/>
  <c r="BN5" i="11"/>
  <c r="BO5" i="11"/>
  <c r="BP5" i="11"/>
  <c r="CA5" i="11"/>
  <c r="BZ5" i="11"/>
  <c r="AY5" i="11"/>
  <c r="AX5" i="11"/>
  <c r="AW5" i="11"/>
  <c r="AV5" i="11"/>
  <c r="AU5" i="11"/>
  <c r="AZ4" i="11"/>
  <c r="AY4" i="11"/>
  <c r="AX4" i="11"/>
  <c r="AW4" i="11"/>
  <c r="AV4" i="11"/>
  <c r="AU4" i="11"/>
  <c r="AG4" i="11"/>
  <c r="AF4" i="11"/>
  <c r="AE4" i="11"/>
  <c r="AV4" i="1"/>
  <c r="AU4" i="1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E10" i="2"/>
  <c r="A12" i="2"/>
  <c r="B12" i="2"/>
  <c r="C12" i="2"/>
  <c r="D12" i="2"/>
  <c r="E12" i="2"/>
  <c r="E8" i="2"/>
  <c r="AZ4" i="1"/>
  <c r="AY4" i="1"/>
  <c r="AX4" i="1"/>
  <c r="U4" i="1"/>
  <c r="AW4" i="1"/>
  <c r="AG4" i="1"/>
  <c r="AF4" i="1"/>
  <c r="AE4" i="1"/>
  <c r="K977" i="1"/>
  <c r="J977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3" i="1"/>
  <c r="J933" i="1"/>
  <c r="K932" i="1"/>
  <c r="J932" i="1"/>
  <c r="K930" i="1"/>
  <c r="J930" i="1"/>
  <c r="K929" i="1"/>
  <c r="J929" i="1"/>
  <c r="K928" i="1"/>
  <c r="J928" i="1"/>
  <c r="K927" i="1"/>
  <c r="J927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0" i="1"/>
  <c r="J910" i="1"/>
  <c r="K909" i="1"/>
  <c r="J909" i="1"/>
  <c r="K908" i="1"/>
  <c r="J908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5" i="1"/>
  <c r="J735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3" i="1"/>
  <c r="J723" i="1"/>
  <c r="K722" i="1"/>
  <c r="J722" i="1"/>
  <c r="K720" i="1"/>
  <c r="J720" i="1"/>
  <c r="K719" i="1"/>
  <c r="J719" i="1"/>
  <c r="K718" i="1"/>
  <c r="J718" i="1"/>
  <c r="K717" i="1"/>
  <c r="J717" i="1"/>
  <c r="K716" i="1"/>
  <c r="J716" i="1"/>
  <c r="K714" i="1"/>
  <c r="J714" i="1"/>
  <c r="K711" i="1"/>
  <c r="J711" i="1"/>
  <c r="K709" i="1"/>
  <c r="J709" i="1"/>
  <c r="K708" i="1"/>
  <c r="J708" i="1"/>
  <c r="K707" i="1"/>
  <c r="J707" i="1"/>
  <c r="K706" i="1"/>
  <c r="J706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4" i="1"/>
  <c r="J54" i="1"/>
  <c r="K53" i="1"/>
  <c r="J53" i="1"/>
  <c r="K52" i="1"/>
  <c r="J52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J4" i="1"/>
  <c r="K4" i="1"/>
  <c r="V977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5" i="1"/>
  <c r="V942" i="1"/>
  <c r="V941" i="1"/>
  <c r="V940" i="1"/>
  <c r="V939" i="1"/>
  <c r="V938" i="1"/>
  <c r="V937" i="1"/>
  <c r="V936" i="1"/>
  <c r="V935" i="1"/>
  <c r="V932" i="1"/>
  <c r="V930" i="1"/>
  <c r="V929" i="1"/>
  <c r="V928" i="1"/>
  <c r="V927" i="1"/>
  <c r="V924" i="1"/>
  <c r="V923" i="1"/>
  <c r="V922" i="1"/>
  <c r="V921" i="1"/>
  <c r="V920" i="1"/>
  <c r="V918" i="1"/>
  <c r="V916" i="1"/>
  <c r="V915" i="1"/>
  <c r="V914" i="1"/>
  <c r="V913" i="1"/>
  <c r="V912" i="1"/>
  <c r="V910" i="1"/>
  <c r="V909" i="1"/>
  <c r="V908" i="1"/>
  <c r="V906" i="1"/>
  <c r="V905" i="1"/>
  <c r="V904" i="1"/>
  <c r="V903" i="1"/>
  <c r="V902" i="1"/>
  <c r="V901" i="1"/>
  <c r="V900" i="1"/>
  <c r="V899" i="1"/>
  <c r="V898" i="1"/>
  <c r="V733" i="1"/>
  <c r="V732" i="1"/>
  <c r="V731" i="1"/>
  <c r="V730" i="1"/>
  <c r="V729" i="1"/>
  <c r="V728" i="1"/>
  <c r="V727" i="1"/>
  <c r="V726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8" i="1"/>
  <c r="V167" i="1"/>
  <c r="V166" i="1"/>
  <c r="V165" i="1"/>
  <c r="V164" i="1"/>
  <c r="V163" i="1"/>
  <c r="V162" i="1"/>
  <c r="V160" i="1"/>
  <c r="V159" i="1"/>
  <c r="V158" i="1"/>
  <c r="V157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5" i="1"/>
  <c r="V134" i="1"/>
  <c r="V133" i="1"/>
  <c r="V132" i="1"/>
  <c r="V131" i="1"/>
  <c r="V130" i="1"/>
  <c r="V129" i="1"/>
  <c r="V128" i="1"/>
  <c r="V127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1" i="1"/>
  <c r="V80" i="1"/>
  <c r="V79" i="1"/>
  <c r="V78" i="1"/>
  <c r="V77" i="1"/>
  <c r="V76" i="1"/>
  <c r="V75" i="1"/>
  <c r="V74" i="1"/>
  <c r="V73" i="1"/>
  <c r="V72" i="1"/>
  <c r="V71" i="1"/>
  <c r="V70" i="1"/>
  <c r="V68" i="1"/>
  <c r="V67" i="1"/>
  <c r="V66" i="1"/>
  <c r="V65" i="1"/>
  <c r="V64" i="1"/>
  <c r="V63" i="1"/>
  <c r="V61" i="1"/>
  <c r="V60" i="1"/>
  <c r="V59" i="1"/>
  <c r="V58" i="1"/>
  <c r="V57" i="1"/>
  <c r="V56" i="1"/>
  <c r="V54" i="1"/>
  <c r="V53" i="1"/>
  <c r="V52" i="1"/>
  <c r="V51" i="1"/>
  <c r="V50" i="1"/>
  <c r="V48" i="1"/>
  <c r="V47" i="1"/>
  <c r="V46" i="1"/>
  <c r="V45" i="1"/>
  <c r="V44" i="1"/>
  <c r="V43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5" i="1"/>
  <c r="V14" i="1"/>
  <c r="V13" i="1"/>
  <c r="V12" i="1"/>
  <c r="V11" i="1"/>
  <c r="V10" i="1"/>
  <c r="V9" i="1"/>
  <c r="V8" i="1"/>
  <c r="V7" i="1"/>
  <c r="V6" i="1"/>
  <c r="V5" i="1"/>
  <c r="V4" i="1"/>
  <c r="K106" i="11"/>
  <c r="J106" i="11"/>
  <c r="J150" i="11"/>
  <c r="K150" i="11"/>
  <c r="J259" i="11"/>
  <c r="K259" i="11"/>
  <c r="K241" i="11"/>
  <c r="J241" i="11"/>
  <c r="J242" i="11"/>
  <c r="K242" i="11"/>
  <c r="J243" i="11"/>
  <c r="K243" i="11"/>
  <c r="K258" i="11"/>
  <c r="J258" i="11"/>
  <c r="K257" i="11"/>
  <c r="J257" i="11"/>
  <c r="K256" i="11"/>
  <c r="J256" i="11"/>
  <c r="K255" i="11"/>
  <c r="J255" i="11"/>
  <c r="K254" i="11"/>
  <c r="J254" i="11"/>
  <c r="K253" i="11"/>
  <c r="J253" i="11"/>
  <c r="J268" i="11"/>
  <c r="K268" i="11"/>
  <c r="J452" i="11"/>
  <c r="K452" i="11"/>
  <c r="J453" i="11"/>
  <c r="K453" i="11"/>
  <c r="J647" i="11"/>
  <c r="K647" i="11"/>
  <c r="K646" i="11"/>
  <c r="J646" i="11"/>
  <c r="J642" i="11"/>
  <c r="K642" i="11"/>
  <c r="J643" i="11"/>
  <c r="K643" i="11"/>
  <c r="J644" i="11"/>
  <c r="K644" i="11"/>
  <c r="J645" i="11"/>
  <c r="K645" i="11"/>
  <c r="K635" i="11"/>
  <c r="J635" i="11"/>
  <c r="K634" i="11"/>
  <c r="J634" i="11"/>
  <c r="J632" i="11"/>
  <c r="K632" i="11"/>
  <c r="K626" i="11"/>
  <c r="J626" i="11"/>
  <c r="K625" i="11"/>
  <c r="J625" i="11"/>
  <c r="K624" i="11"/>
  <c r="J624" i="11"/>
  <c r="K623" i="11"/>
  <c r="J623" i="11"/>
  <c r="K622" i="11"/>
  <c r="J622" i="11"/>
  <c r="J616" i="11"/>
  <c r="K616" i="11"/>
  <c r="J617" i="11"/>
  <c r="K617" i="11"/>
  <c r="J618" i="11"/>
  <c r="K618" i="11"/>
  <c r="K613" i="11"/>
  <c r="J613" i="11"/>
  <c r="K612" i="11"/>
  <c r="J612" i="11"/>
  <c r="K611" i="11"/>
  <c r="J611" i="11"/>
  <c r="J595" i="11"/>
  <c r="K595" i="11"/>
  <c r="J596" i="11"/>
  <c r="K596" i="11"/>
  <c r="J597" i="11"/>
  <c r="K597" i="11"/>
  <c r="K583" i="11"/>
  <c r="J583" i="11"/>
  <c r="K582" i="11"/>
  <c r="J582" i="11"/>
  <c r="K581" i="11"/>
  <c r="J581" i="11"/>
  <c r="J574" i="11"/>
  <c r="K574" i="11"/>
  <c r="J575" i="11"/>
  <c r="K575" i="11"/>
  <c r="J576" i="11"/>
  <c r="K576" i="11"/>
  <c r="K571" i="11"/>
  <c r="J571" i="11"/>
  <c r="K570" i="11"/>
  <c r="J570" i="11"/>
  <c r="K569" i="11"/>
  <c r="J569" i="11"/>
  <c r="K568" i="11"/>
  <c r="J568" i="11"/>
  <c r="J563" i="11"/>
  <c r="K563" i="11"/>
  <c r="J564" i="11"/>
  <c r="K564" i="11"/>
  <c r="J565" i="11"/>
  <c r="K565" i="11"/>
  <c r="J566" i="11"/>
  <c r="K566" i="11"/>
  <c r="K558" i="11"/>
  <c r="J558" i="11"/>
  <c r="K557" i="11"/>
  <c r="J557" i="11"/>
  <c r="K556" i="11"/>
  <c r="J556" i="11"/>
  <c r="J552" i="11"/>
  <c r="K552" i="11"/>
  <c r="J553" i="11"/>
  <c r="K553" i="11"/>
  <c r="J554" i="11"/>
  <c r="K554" i="11"/>
  <c r="K547" i="11"/>
  <c r="J547" i="11"/>
  <c r="K546" i="11"/>
  <c r="J546" i="11"/>
  <c r="K545" i="11"/>
  <c r="J545" i="11"/>
  <c r="J537" i="11"/>
  <c r="K537" i="11"/>
  <c r="J538" i="11"/>
  <c r="K538" i="11"/>
  <c r="J539" i="11"/>
  <c r="K539" i="11"/>
  <c r="K526" i="11"/>
  <c r="J526" i="11"/>
  <c r="K525" i="11"/>
  <c r="J525" i="11"/>
  <c r="K524" i="11"/>
  <c r="J524" i="11"/>
  <c r="K521" i="11"/>
  <c r="J521" i="11"/>
  <c r="K516" i="11"/>
  <c r="J516" i="11"/>
  <c r="J510" i="11"/>
  <c r="K510" i="11"/>
  <c r="J511" i="11"/>
  <c r="K511" i="11"/>
  <c r="J512" i="11"/>
  <c r="K512" i="11"/>
  <c r="K504" i="11"/>
  <c r="J504" i="11"/>
  <c r="J842" i="11"/>
  <c r="K842" i="11"/>
  <c r="J843" i="11"/>
  <c r="K843" i="11"/>
  <c r="J844" i="11"/>
  <c r="K844" i="11"/>
  <c r="J845" i="11"/>
  <c r="K845" i="11"/>
  <c r="J846" i="11"/>
  <c r="K846" i="11"/>
  <c r="J847" i="11"/>
  <c r="K847" i="11"/>
  <c r="J848" i="11"/>
  <c r="K848" i="11"/>
  <c r="J849" i="11"/>
  <c r="K849" i="11"/>
  <c r="J850" i="11"/>
  <c r="K850" i="11"/>
  <c r="J851" i="11"/>
  <c r="K851" i="11"/>
  <c r="K620" i="11"/>
  <c r="J620" i="11"/>
  <c r="K619" i="11"/>
  <c r="J619" i="11"/>
  <c r="D616" i="13"/>
</calcChain>
</file>

<file path=xl/sharedStrings.xml><?xml version="1.0" encoding="utf-8"?>
<sst xmlns="http://schemas.openxmlformats.org/spreadsheetml/2006/main" count="5192" uniqueCount="1792">
  <si>
    <t>BB Pg</t>
  </si>
  <si>
    <t>Suggested</t>
  </si>
  <si>
    <t>Adj to Rally dist</t>
  </si>
  <si>
    <t>Dist as per BB</t>
  </si>
  <si>
    <t>Rally dist</t>
  </si>
  <si>
    <t>Current Survey</t>
  </si>
  <si>
    <t>Error</t>
  </si>
  <si>
    <t>δ</t>
  </si>
  <si>
    <t>Clue</t>
  </si>
  <si>
    <t>Normal-ised Dist</t>
  </si>
  <si>
    <t>Previous Surveys</t>
  </si>
  <si>
    <t>Lat.</t>
  </si>
  <si>
    <t>Long.</t>
  </si>
  <si>
    <t>Previous #1</t>
  </si>
  <si>
    <t>Previous #2</t>
  </si>
  <si>
    <t>Previous #3</t>
  </si>
  <si>
    <t>Terrain</t>
  </si>
  <si>
    <t>Typ</t>
  </si>
  <si>
    <t>Asp</t>
  </si>
  <si>
    <t>#1 Adj</t>
  </si>
  <si>
    <t>#2 Adj</t>
  </si>
  <si>
    <t>#3 Adj</t>
  </si>
  <si>
    <t>Latitude</t>
  </si>
  <si>
    <t>Longetude</t>
  </si>
  <si>
    <t>22/10/14</t>
  </si>
  <si>
    <t>o</t>
  </si>
  <si>
    <t>START in left exit lane of P1 parking basement.  START of OPEN SECTION.</t>
  </si>
  <si>
    <t>Traffic Light. Turn LEFT into old Main Road</t>
  </si>
  <si>
    <t>Traffic Light Carry Straight On</t>
  </si>
  <si>
    <t>R103. Bothas Hill 5</t>
  </si>
  <si>
    <t>Kassier Road {Right} Assegai (N3). [Toll] [Freeway] 32.</t>
  </si>
  <si>
    <t>l</t>
  </si>
  <si>
    <t>R103 Bothas Hill</t>
  </si>
  <si>
    <t xml:space="preserve">60 Speed limit </t>
  </si>
  <si>
    <t>R103 Bothas Hill 4</t>
  </si>
  <si>
    <t>Bothas Hill. START of REGULARITY?</t>
  </si>
  <si>
    <t xml:space="preserve">U1 </t>
  </si>
  <si>
    <t>Warning - Winding road</t>
  </si>
  <si>
    <t>5 km stone.</t>
  </si>
  <si>
    <t>60 Speed limit.</t>
  </si>
  <si>
    <t>Kearsney College</t>
  </si>
  <si>
    <t>Prohibition - Stopping Prohibited</t>
  </si>
  <si>
    <t>No Dumping / Geen Storting</t>
  </si>
  <si>
    <t>Warning - Sharp Curve {Right}</t>
  </si>
  <si>
    <t>Bridge</t>
  </si>
  <si>
    <t>R103 Drummond {Straight} / Valley Trust, SANTA, KwaNyuswa {Right}</t>
  </si>
  <si>
    <t>8 km stone</t>
  </si>
  <si>
    <t>Valley Trust, SANTA, KwaNyuswa {Right}</t>
  </si>
  <si>
    <t>R103 Drummond 5.</t>
  </si>
  <si>
    <t>f</t>
  </si>
  <si>
    <t>[Crocodile Park] Phezulu Safari Park {Straight}.  START of REGULARITY.  Be careful of potholes/bad road edges.</t>
  </si>
  <si>
    <t>[Crocodile Park] Phezulu Safari Park {Right}</t>
  </si>
  <si>
    <t>U!/2</t>
  </si>
  <si>
    <t>Warning - Side road junction {Left}.</t>
  </si>
  <si>
    <t>[View point] Intaba View [Restaurant Sign]{Straight}</t>
  </si>
  <si>
    <t>UD1</t>
  </si>
  <si>
    <t>Drummond</t>
  </si>
  <si>
    <t xml:space="preserve"> Warning - Sharp curve. {Right}</t>
  </si>
  <si>
    <t>m</t>
  </si>
  <si>
    <t>Control at No Dumping: Hotline 073 463 3920. Dot on Pole, Dot on Road</t>
  </si>
  <si>
    <t>12km Stone</t>
  </si>
  <si>
    <t>13km Stone</t>
  </si>
  <si>
    <t>[Comrades Marathon] Halfway. This marks the halfway mark of the Comrades Marathon</t>
  </si>
  <si>
    <t xml:space="preserve">R103 Inchanga {Straight} / {Left}Peacevale </t>
  </si>
  <si>
    <t>Thousand Hills Drive</t>
  </si>
  <si>
    <t>R103 Inchanga 3</t>
  </si>
  <si>
    <t>und U1</t>
  </si>
  <si>
    <t>d</t>
  </si>
  <si>
    <t>Warning - Winding road. 60 km/h</t>
  </si>
  <si>
    <t>E.C2. 0km Stone</t>
  </si>
  <si>
    <t>1 km Stone</t>
  </si>
  <si>
    <t>D</t>
  </si>
  <si>
    <t>R103 Cato Ridge {Straight} / Monteseel {Right}</t>
  </si>
  <si>
    <t xml:space="preserve"> Warning - Sharp curve. {Left}</t>
  </si>
  <si>
    <t>[Police] {Right}</t>
  </si>
  <si>
    <t>Warning - Side road junction {Right}</t>
  </si>
  <si>
    <t>3km stone</t>
  </si>
  <si>
    <t>Monteseel</t>
  </si>
  <si>
    <t>R103 Cato Ridge 11.</t>
  </si>
  <si>
    <t>Warning - Sharp curve {Left}.</t>
  </si>
  <si>
    <t>T1 [Generic Scenic] 1000 Hills {Straight}</t>
  </si>
  <si>
    <t>5km Stone</t>
  </si>
  <si>
    <t>D1004 {Right}</t>
  </si>
  <si>
    <t xml:space="preserve">R103 Cato Ridge {Straight} /{Left} (N3) [Freeway Class A-1] 43 Hammarsdale </t>
  </si>
  <si>
    <t>U1/2</t>
  </si>
  <si>
    <t>Inchanga sta. Control.  Dot on pole and road.</t>
  </si>
  <si>
    <t>km Stone</t>
  </si>
  <si>
    <t>[First Aid Post] Fredville Clinic</t>
  </si>
  <si>
    <t>Warning - Children. Beware of Rumble strips</t>
  </si>
  <si>
    <t>km stone.</t>
  </si>
  <si>
    <t>Warning - Farm Animals</t>
  </si>
  <si>
    <t>R103 Frey's Abattoir 6, Cato Ridge 6</t>
  </si>
  <si>
    <t>Frey's Abattoir, Nagle Dam {Right}</t>
  </si>
  <si>
    <t>Warning - Construction Vehicles crossing. Dot on pole and road.</t>
  </si>
  <si>
    <t>Overhead Wires</t>
  </si>
  <si>
    <t>Warning - Side road junction {Left}</t>
  </si>
  <si>
    <t>Combination sign: Warning - Stop. - Warning - Pedestrians. - 250m.</t>
  </si>
  <si>
    <t>60 Speed limit. Start of OPEN SECTION.</t>
  </si>
  <si>
    <t>4-Way Stop. Carry Straight On. Bad Road Surface</t>
  </si>
  <si>
    <t>53. R103 Mpumalanga, Cato Ridge, N3 Pietermaritzburg {Straight} / {Left} N3 Durban</t>
  </si>
  <si>
    <t>{Left} N3 Durban</t>
  </si>
  <si>
    <t>Doornrug Drive.  R103 Camperdown {Right} / {Left} [City Centre] Cato Ridge.  Turn RIGHT to Camperdown</t>
  </si>
  <si>
    <t>15km stone</t>
  </si>
  <si>
    <t xml:space="preserve">80 Speed limit </t>
  </si>
  <si>
    <t xml:space="preserve">100 Speed limit </t>
  </si>
  <si>
    <t>16km stone</t>
  </si>
  <si>
    <t>17km stone</t>
  </si>
  <si>
    <t>Follow road over highway</t>
  </si>
  <si>
    <t>T-Junction.  Turn LEFT to Camperdown R103.</t>
  </si>
  <si>
    <t>60 Speed limit. Warning - Pedestrian</t>
  </si>
  <si>
    <t>19km stone</t>
  </si>
  <si>
    <t>STOP. Turn RIGHT and immediately LEFT to Ashburton on the R103</t>
  </si>
  <si>
    <t>Bear left on slip road (at Parapak Centre)</t>
  </si>
  <si>
    <t>Yield on Road</t>
  </si>
  <si>
    <t>Bridge 1969</t>
  </si>
  <si>
    <t>1km stone</t>
  </si>
  <si>
    <t>Warning - Gentle Curve {Right}</t>
  </si>
  <si>
    <t>{Left} [Generic Farming].  Instant Turf</t>
  </si>
  <si>
    <t>[Generic Farming] Instant Turf.{  START of REGULARITY.}</t>
  </si>
  <si>
    <t>D234</t>
  </si>
  <si>
    <t>R603 Umlaas Road{Right} / {Left} R603 Umbumbulu</t>
  </si>
  <si>
    <t>T-Junction.  STOP.  Turn RIGHT on R603 to Umlaas Road</t>
  </si>
  <si>
    <t>Warning - Priority crossroad.</t>
  </si>
  <si>
    <t>UD</t>
  </si>
  <si>
    <t>[Growmor] Growmor The symbol of Growth.  START of REGULARITY.</t>
  </si>
  <si>
    <t>km stone.  On right hand side of road.</t>
  </si>
  <si>
    <t>D685 Control dot on Pole &amp; Center line.</t>
  </si>
  <si>
    <t>U1</t>
  </si>
  <si>
    <t>Overhead wires.</t>
  </si>
  <si>
    <t>(R56) Thornville, Richmond {Straight} / Bisley {Right} / {Left} [Train station] Manderston</t>
  </si>
  <si>
    <t>Bisley 11 {Right} / {Left}[Train station] Manderston 1</t>
  </si>
  <si>
    <t xml:space="preserve"> Warning - Sharp curve. {Right} 80 km/h.</t>
  </si>
  <si>
    <t>Command sign.  Pedestrian and Pedal Cycle only.</t>
  </si>
  <si>
    <t>F und</t>
  </si>
  <si>
    <t>(R56) Thornville, Richmond {Straight} / {Left} Mt Pleasent</t>
  </si>
  <si>
    <t>T1.  [Generic Farming]{ Straight}</t>
  </si>
  <si>
    <t>U</t>
  </si>
  <si>
    <t>{Left} Mt Pleasant 4.{  Power Lines}</t>
  </si>
  <si>
    <t xml:space="preserve">Overhead Powerline </t>
  </si>
  <si>
    <t>Control at start of Armco barrier and drain channel.  Dot on barrier and drain channel</t>
  </si>
  <si>
    <t>{Left} P117</t>
  </si>
  <si>
    <t>(R56) Thornville 2, Richmond 19.</t>
  </si>
  <si>
    <t>Warning - Stop.  400m</t>
  </si>
  <si>
    <t>80 Speed limit.</t>
  </si>
  <si>
    <t>R56 Thornville, Pietermaritzburg {Right} / {Left} R56 Richmond</t>
  </si>
  <si>
    <t xml:space="preserve">Warning - T Junction. </t>
  </si>
  <si>
    <t>Prohibition - Stopping prohibited.</t>
  </si>
  <si>
    <t>Warning - Stop.  100m. Bear RIGHT to T-Junction</t>
  </si>
  <si>
    <t>STOP. T-Junction. Turn RIGHT {0km Stone}</t>
  </si>
  <si>
    <t xml:space="preserve">Warning - Gentle curve{ Left}. </t>
  </si>
  <si>
    <t>Warning - Pedestrian. Caution</t>
  </si>
  <si>
    <t>R56, Thornville 1, Pietermaritzburg 17  {Note C = 57}</t>
  </si>
  <si>
    <t>21km stone</t>
  </si>
  <si>
    <t>Overhead Lines</t>
  </si>
  <si>
    <t>F</t>
  </si>
  <si>
    <t>22 km stone</t>
  </si>
  <si>
    <t>Warning - Farm animals. Impound stray livestock, [Telephone] [RTI] 0800339911</t>
  </si>
  <si>
    <t>Ul1/2</t>
  </si>
  <si>
    <t>Warning - Winding road.</t>
  </si>
  <si>
    <t>FU</t>
  </si>
  <si>
    <t>Warning - Farm animals</t>
  </si>
  <si>
    <t>FD Und</t>
  </si>
  <si>
    <t>25 km Stone</t>
  </si>
  <si>
    <t>27km Stone</t>
  </si>
  <si>
    <t>Warning - Gentle curve{ Right}</t>
  </si>
  <si>
    <t>Warning - Gentle curve{ Left}</t>
  </si>
  <si>
    <t>Control. Overhead bundle Conductor. Dot on Pole and Road</t>
  </si>
  <si>
    <t>28km Stone</t>
  </si>
  <si>
    <t>Combination sign:  Warning - General Warning.  Warning - Pedestrian.  For 2km</t>
  </si>
  <si>
    <t>Warning - Side road junction{ Left}.</t>
  </si>
  <si>
    <t>Overhead wires</t>
  </si>
  <si>
    <t>30km Stone</t>
  </si>
  <si>
    <t>Warning - Speed humps.</t>
  </si>
  <si>
    <t>R56 [City Centre] City/Stad 6</t>
  </si>
  <si>
    <t>32km Stone</t>
  </si>
  <si>
    <t>{Right} AFM House of Glory</t>
  </si>
  <si>
    <t>{Left} Ingonyama Trust Board</t>
  </si>
  <si>
    <t>Traffic Light</t>
  </si>
  <si>
    <t>Traffic light. Carry straight on.</t>
  </si>
  <si>
    <t>Traffic Light.  Carry straight on.</t>
  </si>
  <si>
    <t>Warning - Children</t>
  </si>
  <si>
    <t>Warning - Pedestrian crossing</t>
  </si>
  <si>
    <t>t</t>
  </si>
  <si>
    <t>2nd Exit</t>
  </si>
  <si>
    <t>u</t>
  </si>
  <si>
    <t>60 Speed limit [Camera]</t>
  </si>
  <si>
    <t>Rita Lea Country Kitchen</t>
  </si>
  <si>
    <t>2km Stone</t>
  </si>
  <si>
    <t>B&amp;B Brookdale Cottages {Right}</t>
  </si>
  <si>
    <t>Red Posting Box. START of REGULARITY</t>
  </si>
  <si>
    <t>Hilton Tennis &amp; Squash Club {Right}.  Control.</t>
  </si>
  <si>
    <t>Warning - Stop. 600m.  Control Dot on pole and road.</t>
  </si>
  <si>
    <t>Warning Priority Cross roads</t>
  </si>
  <si>
    <t>Warning - Stop. 150m.</t>
  </si>
  <si>
    <t>4km stone</t>
  </si>
  <si>
    <t>3-Way STOP. Carry straight on</t>
  </si>
  <si>
    <t>Bridge. B681 1968</t>
  </si>
  <si>
    <t>Warning - Stop 200m ahead</t>
  </si>
  <si>
    <t>{Left} N3 [Toll] Pietermaritzburg</t>
  </si>
  <si>
    <t>Warning - Stop. 100m.</t>
  </si>
  <si>
    <t>STOP.  3-Way Stop. Carry straight on.</t>
  </si>
  <si>
    <t>Und</t>
  </si>
  <si>
    <t>Madrassa An-Noor, for the Blind</t>
  </si>
  <si>
    <t>6km Stone</t>
  </si>
  <si>
    <t>Warning - Truck.</t>
  </si>
  <si>
    <t>Overhead Wire</t>
  </si>
  <si>
    <t>Warning - Side road junction {Right}.  Control.</t>
  </si>
  <si>
    <t>Dargle Dale Kennels {Right}</t>
  </si>
  <si>
    <t>D292</t>
  </si>
  <si>
    <t>60 Speed limit</t>
  </si>
  <si>
    <t>Bear LEFT.  District Drive.{ 7Km Stone}.  START of OPEN SECTION.</t>
  </si>
  <si>
    <t>Birnam Wood {Straight} / R103 Howick {Right}</t>
  </si>
  <si>
    <t>R103 Howick 6 {Right}. Turn RIGHT. Wilson Road</t>
  </si>
  <si>
    <t>0km Stone</t>
  </si>
  <si>
    <t>Diagrammatic sign:  Additional lane.  250m</t>
  </si>
  <si>
    <t>Traffic Light. Carry straight on.</t>
  </si>
  <si>
    <t>Howick {Straight} / {Left} R103, N3 [Highway], Midmar</t>
  </si>
  <si>
    <t>Pietermaritzburg Recommended Route.  Prepare to turn left</t>
  </si>
  <si>
    <t>Bear left</t>
  </si>
  <si>
    <t>Yield on road. Turn LEFT</t>
  </si>
  <si>
    <t>R103 Midmar 5. Warning - Speed humps. 40 Speed limit.</t>
  </si>
  <si>
    <t>Traffic Light.  Straight on.</t>
  </si>
  <si>
    <t>103. R103 Midmar, N3 [Toll route] Harrismith {Straight} / {Left} N3 [Toll route] Pietermaritzburg. START of REGULARITY.</t>
  </si>
  <si>
    <t>{Left} N3 [Toll route] Pietermaritzburg</t>
  </si>
  <si>
    <t>N3 [Toll Route] Harrismith {Right}</t>
  </si>
  <si>
    <t>Wildlands Conservation trust Recycling depot</t>
  </si>
  <si>
    <t>Water Affairs</t>
  </si>
  <si>
    <t>R103 Lions River, Howick {Straight} / {Left} Midmar Oord</t>
  </si>
  <si>
    <t>F, und</t>
  </si>
  <si>
    <t>{Left} [Provincial Parks Kwa-Zulu Natal] Midmar</t>
  </si>
  <si>
    <t>{Left} Petrus Stroom 8</t>
  </si>
  <si>
    <t>Warning - Sharp curve {Right}.</t>
  </si>
  <si>
    <t>R103 Lions River {Straight} / (N3) [Toll route][Highway] 107, Howick {Right}</t>
  </si>
  <si>
    <t>(N3) [Toll Route] [Highway] 107, Howick {Right}</t>
  </si>
  <si>
    <t>Control. Prohibition - Stopping. Dot on Pole and Centre Line.</t>
  </si>
  <si>
    <t>Curry's Post 19{ Right}</t>
  </si>
  <si>
    <t>7km Stone</t>
  </si>
  <si>
    <t>8km Stone</t>
  </si>
  <si>
    <t>9 km Stone</t>
  </si>
  <si>
    <t>80 Speed limit</t>
  </si>
  <si>
    <t>Warning - Children.  Control - Dot on pole and road</t>
  </si>
  <si>
    <t>Warning - Sharp Junction</t>
  </si>
  <si>
    <t>Warning - Priority Crossroad</t>
  </si>
  <si>
    <t>11km Stone</t>
  </si>
  <si>
    <t>R103 Balgowan {Straight} / Cavershan {Right}</t>
  </si>
  <si>
    <t>u1</t>
  </si>
  <si>
    <t>12km stone</t>
  </si>
  <si>
    <t>U1 ½</t>
  </si>
  <si>
    <t>14km Stone</t>
  </si>
  <si>
    <t>Control. [Pottery] Hillford Pottery. Dot on Pole, side of road and Centerline</t>
  </si>
  <si>
    <t>15km Stone</t>
  </si>
  <si>
    <t>16km Stone</t>
  </si>
  <si>
    <t>f u1/2</t>
  </si>
  <si>
    <t>Bridge.  Road is bumpy</t>
  </si>
  <si>
    <t>17km Stone</t>
  </si>
  <si>
    <t>18km Stone</t>
  </si>
  <si>
    <t>U ½</t>
  </si>
  <si>
    <t>D2346.{ Bumpy}</t>
  </si>
  <si>
    <t>19km Stone</t>
  </si>
  <si>
    <t>Control @ Yield sign for traffic coming from Hum Lilly Lake House.  Dot on pole &amp; center of road.</t>
  </si>
  <si>
    <t>20km Stone</t>
  </si>
  <si>
    <t>23km stone</t>
  </si>
  <si>
    <t>Control @ Renaissance Furniture, Decor &amp; Gifts.  Dot on Pole &amp; Edge of Road</t>
  </si>
  <si>
    <t xml:space="preserve"> Warning - Cross roads</t>
  </si>
  <si>
    <t>Curry's Post 12</t>
  </si>
  <si>
    <t>24km Stone</t>
  </si>
  <si>
    <t>Michaelhouse Chapel</t>
  </si>
  <si>
    <t>R103, Nottingham Road 10, Mooi River 27</t>
  </si>
  <si>
    <t>26km Stone</t>
  </si>
  <si>
    <t>Warning - Gentle Curve {Right}. {28Km Stone}</t>
  </si>
  <si>
    <t xml:space="preserve"> Warning - Side road junction {Left}</t>
  </si>
  <si>
    <t>Warning - Combined curves. Control. Dot on pole &amp; Centre line</t>
  </si>
  <si>
    <t>29km Stone</t>
  </si>
  <si>
    <t>D2345. {Right}Asithuthuke School</t>
  </si>
  <si>
    <t>30 km stone</t>
  </si>
  <si>
    <t>Warning - Trucks</t>
  </si>
  <si>
    <t>31km Stone</t>
  </si>
  <si>
    <t>D2477</t>
  </si>
  <si>
    <t>Rawdons {Ahead Left} [Accommodation] [Restaurant]</t>
  </si>
  <si>
    <t>Control @ Gowrie Farm 500m, Golf Course. [Accommodation] [Restaurant] [Golf].  Dot on Pole &amp; Centre line</t>
  </si>
  <si>
    <t>33km Stone</t>
  </si>
  <si>
    <t>60 Speed limit. Nottingham road. Start of OPEN SECTION.</t>
  </si>
  <si>
    <t>Warning - Stop</t>
  </si>
  <si>
    <t>N3 [Highway] 132, Curry's Post {Straight} / {Left} R103 [Centre] Nottingham Road, Rosetta</t>
  </si>
  <si>
    <t>34km Stone</t>
  </si>
  <si>
    <t>Yield. Straight on. Stay on R103</t>
  </si>
  <si>
    <t>R103 Rosetta {Straight} / {Left} Fort Nottingham</t>
  </si>
  <si>
    <t>35km Stone</t>
  </si>
  <si>
    <t>Rosetta 7, Sani Pass 102</t>
  </si>
  <si>
    <t>R103 Rosetta, Mooi River {Straight} / {Left} Himeville, Sani Pass</t>
  </si>
  <si>
    <t>R103 Rosetta {Straight} / {Left} Lower Loteni</t>
  </si>
  <si>
    <t>R103, Rosetta 5, Mooi River 17.  Be careful of potholes close to the road verge.</t>
  </si>
  <si>
    <t>Combination sign:  40 Speed limit. Goods Vehicles over 10T. For 10km</t>
  </si>
  <si>
    <t>Warning - General Warning.  Warning - Winding road.  For 5km</t>
  </si>
  <si>
    <t>36km Stone</t>
  </si>
  <si>
    <t>Emergency Numbers / KZN RTI 0800339911, (033)3423972, Medical Services 10177. START of REGULARITY</t>
  </si>
  <si>
    <t>37km Stone</t>
  </si>
  <si>
    <t>38km Stone</t>
  </si>
  <si>
    <t>Warning - Combined curves.</t>
  </si>
  <si>
    <t>Control @ Westview Estate.  Dot on small pole&amp; road center line and edge.</t>
  </si>
  <si>
    <t>39km Stone</t>
  </si>
  <si>
    <t>60 Speed limit.{  START of OPEN SECTION.}  No controls will operate until the 80 Speed Limit.</t>
  </si>
  <si>
    <t>Warning - Gentle Curve{ Left}.</t>
  </si>
  <si>
    <t>40 km stone.</t>
  </si>
  <si>
    <t>D146</t>
  </si>
  <si>
    <t>Warning - Pedestrian</t>
  </si>
  <si>
    <t>{Left}[Zulu Cultural] Kamberg Camp &amp; Rock Art Centre 41</t>
  </si>
  <si>
    <t>Bridge.  START of REGULARITY.</t>
  </si>
  <si>
    <t>80 Speed limit.  Be careful of bad road verge up to Mooi river.</t>
  </si>
  <si>
    <t>Prohibition - Stopping.</t>
  </si>
  <si>
    <t>ud l</t>
  </si>
  <si>
    <t>80 Speed limit. [Camera].{  START of REGULARITY - not good for out of place 1 km stone.}</t>
  </si>
  <si>
    <t>ul</t>
  </si>
  <si>
    <t>Warning - Gentle Curve {Right}.  Control. Dot on pole and Centre line</t>
  </si>
  <si>
    <t>Control [Umgeni Water] Mearns dam{ Left}. Dot on pole and road.</t>
  </si>
  <si>
    <t>fd</t>
  </si>
  <si>
    <t>fu</t>
  </si>
  <si>
    <t>R103 Mooi River 2.</t>
  </si>
  <si>
    <t>Control @ 2nd big tree @ Layby. Dot on tree and Road</t>
  </si>
  <si>
    <t>9km Stone</t>
  </si>
  <si>
    <t>{Left} [Truck] Mooi River Truck stop</t>
  </si>
  <si>
    <t>Prohibition - Stopping</t>
  </si>
  <si>
    <t>Mpofana Licensing and Testing {Straight} / Mass Bridge {Right}</t>
  </si>
  <si>
    <t>Mpofana Licensing and Testing {Right}. Turn LEFT to Engen Filling station</t>
  </si>
  <si>
    <t>For refueling you have</t>
  </si>
  <si>
    <t>10km Stone</t>
  </si>
  <si>
    <t>(R103) Mooi River 1, (R622) Greytown 75</t>
  </si>
  <si>
    <t>Warning - Traffic Circle</t>
  </si>
  <si>
    <t>Traffic Circle - Leave circle at 2nd exit</t>
  </si>
  <si>
    <t>R103 Estcourt 29.  {START of REGULARITY?}</t>
  </si>
  <si>
    <t>R103 Estcourt {Straight} / Middelrus {Right}</t>
  </si>
  <si>
    <t>Middelrus 36 {Right}.</t>
  </si>
  <si>
    <t>Farm road to left</t>
  </si>
  <si>
    <t>Control @ double strain pole on rural line. Dot on fence pole and road center line.</t>
  </si>
  <si>
    <t>{Left} (N3)[Toll route] [Highway] 152, Hidcote</t>
  </si>
  <si>
    <t>R103 Estcourt 22. Control. Dot on pole and road</t>
  </si>
  <si>
    <t>F Und</t>
  </si>
  <si>
    <t>Middelrus 35 {Right}</t>
  </si>
  <si>
    <t>Overhead Power lines</t>
  </si>
  <si>
    <t>dl</t>
  </si>
  <si>
    <t>Rock {With dot on Centerline and Rock}</t>
  </si>
  <si>
    <t>Rock {With dot on Centerline and Rock}{ Preferred}</t>
  </si>
  <si>
    <t>16 km stone.</t>
  </si>
  <si>
    <t xml:space="preserve">Warning - Falling rocks. </t>
  </si>
  <si>
    <t>Control @ Warthoghill farm sign on right. Dot on road and Armco.</t>
  </si>
  <si>
    <t>[Accommodation ][Restaurant]{ right}</t>
  </si>
  <si>
    <t>f/u</t>
  </si>
  <si>
    <t>Tree { Dot on center line and tree}</t>
  </si>
  <si>
    <t>20 km stone.</t>
  </si>
  <si>
    <t>Overhead power lines.</t>
  </si>
  <si>
    <t>22 km stone.</t>
  </si>
  <si>
    <t>Control @ Concrete fence post. Dot on pole and center line.</t>
  </si>
  <si>
    <t>23 km stone.</t>
  </si>
  <si>
    <t>25 km stone.</t>
  </si>
  <si>
    <t>T-Junction. STOP. ( on road ) TURN RIGHT.</t>
  </si>
  <si>
    <t>End of drainage channel.</t>
  </si>
  <si>
    <t>Control @ catch pit at end of drain channel. Dot on catch pit and center line.</t>
  </si>
  <si>
    <t>Warning - Speed bumps.</t>
  </si>
  <si>
    <t xml:space="preserve">Warning - Pedestrians.  </t>
  </si>
  <si>
    <t>Warning - Children.</t>
  </si>
  <si>
    <t>D 500. New Formosa.</t>
  </si>
  <si>
    <t>?  km stone.</t>
  </si>
  <si>
    <t>R103 Estcourt / [ Monument ] Durnford {right} [Battle field].</t>
  </si>
  <si>
    <t>Warning - Farm animals.</t>
  </si>
  <si>
    <t>Warning - 4,62m height restriction.  120 m</t>
  </si>
  <si>
    <t>[Police] SAPS {straight on}</t>
  </si>
  <si>
    <t>Prohibition - Height limit 4,62m.</t>
  </si>
  <si>
    <t>Warning - Sharp curve{ right}.</t>
  </si>
  <si>
    <t>Shell service station. Stop and refuel.  {Centre pole - pump 3&amp;4}</t>
  </si>
  <si>
    <t>After refueling continue in the same direction as before.</t>
  </si>
  <si>
    <t>Traffic light TURN RIGHT into Conner street.</t>
  </si>
  <si>
    <t>Traffic light TURN RIGHT.  Victoria street.</t>
  </si>
  <si>
    <t>New Apostolic church. Park this is your lunch stop.</t>
  </si>
  <si>
    <t xml:space="preserve">For lunch you have </t>
  </si>
  <si>
    <t>After Lunch continue in the opposite direction as before.</t>
  </si>
  <si>
    <t>Traffic light TURN RIGHT into Conner street.  Carry straight on through 2 Traffic lights</t>
  </si>
  <si>
    <t>Traffic light straight on.</t>
  </si>
  <si>
    <t xml:space="preserve">Turn LEFT at Blurock Quarry sign on opposite right hand corner. </t>
  </si>
  <si>
    <t>Traffic light turn RIGHT into Harding street.</t>
  </si>
  <si>
    <t>U 1.5</t>
  </si>
  <si>
    <t>{Prohibition - Hitch-Hiking. Removed 2023-02-25}  Warning - Speed bumps.  Warning - Children.</t>
  </si>
  <si>
    <t xml:space="preserve">Warning - Pedestrians crossing.  </t>
  </si>
  <si>
    <t>80 speed limit.</t>
  </si>
  <si>
    <t>Warning - Priority Crossroad.</t>
  </si>
  <si>
    <t>Warning - Gentle curve{ left}. START of REGULARITY     { Max  72 } missing 2023-01-27</t>
  </si>
  <si>
    <t>Farm entrance with plastered brick wing wall.  Just before white wing walls on the right. SOR on road.  START of REGULARITY. {Max 72}</t>
  </si>
  <si>
    <t>Power Lines</t>
  </si>
  <si>
    <t>5 Km Stone</t>
  </si>
  <si>
    <t>Warning - Side road junction{ right}.</t>
  </si>
  <si>
    <t>Warning - Gentle curve{ left}.</t>
  </si>
  <si>
    <t>Warning - Steep descent.</t>
  </si>
  <si>
    <t>Control at farm name board. Dot on pole and yellow line.</t>
  </si>
  <si>
    <t>8 Km Stone</t>
  </si>
  <si>
    <t>100 speed limit.  Missing 2023-01-27</t>
  </si>
  <si>
    <t>13 Km Stone</t>
  </si>
  <si>
    <t>Warning - Steep ascent.</t>
  </si>
  <si>
    <t>Control just past gate on right. Dot on road and pole.</t>
  </si>
  <si>
    <t>14 km Stone</t>
  </si>
  <si>
    <t>16 km Stone</t>
  </si>
  <si>
    <t>Control under over head transmission lines. Dot on road and gate post.</t>
  </si>
  <si>
    <t>T-Junction. STOP. ( on road ). Turn RIGHT to Colenso</t>
  </si>
  <si>
    <t>20 Km Stone</t>
  </si>
  <si>
    <t xml:space="preserve">U 1.5 </t>
  </si>
  <si>
    <t>Fence pole with 4 stay poles.</t>
  </si>
  <si>
    <t>D 489</t>
  </si>
  <si>
    <t>22 km Stone</t>
  </si>
  <si>
    <t>Control @ Fence post + 2 stays. 2 Dots on road.</t>
  </si>
  <si>
    <t>Warning - Wild animals.</t>
  </si>
  <si>
    <t>Warning - Side road junction{ left}.</t>
  </si>
  <si>
    <t>Control @ Fence post of farm stall fence. Dot on pole and road.</t>
  </si>
  <si>
    <t>[ Cemetery ] Clouston</t>
  </si>
  <si>
    <t>32 km Stone</t>
  </si>
  <si>
    <t>Control @ Steel fence post at exit of Clouston Cemetery layby. Dot on post and road.</t>
  </si>
  <si>
    <t>Overhead line.</t>
  </si>
  <si>
    <t>34 km Stone</t>
  </si>
  <si>
    <t>Tholusizo Clinic 4 km.  [First Aid Post]{ right}.</t>
  </si>
  <si>
    <t xml:space="preserve">Colenso Magistrate's office </t>
  </si>
  <si>
    <t>Tugela [River]</t>
  </si>
  <si>
    <t>Control @ Sign board R103 Ladysmith for people coming from Colenso. Dot on pole and road.</t>
  </si>
  <si>
    <t>Warning - Staggered junction.</t>
  </si>
  <si>
    <t>[ War Memorial ] Thukela heights{ right}. Move to center of road - prepare to Turn Right</t>
  </si>
  <si>
    <t>End of Armco barrier at exit of layby.</t>
  </si>
  <si>
    <t>Start of Armco barrier</t>
  </si>
  <si>
    <t>1 Km Stone</t>
  </si>
  <si>
    <t>3 km Stone</t>
  </si>
  <si>
    <t>U2</t>
  </si>
  <si>
    <t>U1.5-2</t>
  </si>
  <si>
    <t>[Canon] Wynne's Hill.</t>
  </si>
  <si>
    <t>Warning - Falling rocks  Warning - Winding road.  1 km.</t>
  </si>
  <si>
    <t>5 km Stone</t>
  </si>
  <si>
    <t>End of Armco barrier.  Control @ gate with 4. Dot on road and Armco barrier.</t>
  </si>
  <si>
    <t xml:space="preserve">U2 </t>
  </si>
  <si>
    <t>U1.5</t>
  </si>
  <si>
    <t>6 km Stone</t>
  </si>
  <si>
    <t>7 km Stone</t>
  </si>
  <si>
    <t>Control @ Green fence post. Dot on pole and road.</t>
  </si>
  <si>
    <t>11 km stone</t>
  </si>
  <si>
    <t>Bear LEFT.</t>
  </si>
  <si>
    <t>Control opposite 9km stone on right hand side of road. Dot on gutter and road.</t>
  </si>
  <si>
    <t>Start of Armco barrier. START of OPEN SECTION.</t>
  </si>
  <si>
    <t>Caltex service station on right this is your fuel stop.{ 2nd Pole} {Francis Mafonda 083 555 2897}</t>
  </si>
  <si>
    <t>For refueling you have  -</t>
  </si>
  <si>
    <t>After refueling return to main road to  continue in the same direction as before.</t>
  </si>
  <si>
    <t>Prohibition -  Left turn.</t>
  </si>
  <si>
    <t>F U</t>
  </si>
  <si>
    <t>80 speed limit.  START of REGULARITY.</t>
  </si>
  <si>
    <t>U 1</t>
  </si>
  <si>
    <t>Control @ Small green tree in front of concrete pole. Dot on road and pole.</t>
  </si>
  <si>
    <t>Jo-Jo Tank.  START of OPEN SECTION. Beware of speed bumps ahead and free roaming animals.  (Speed bumps are not well marked!)</t>
  </si>
  <si>
    <t>First speed bumps.</t>
  </si>
  <si>
    <t>T-Junction. STOP. Turn LEFT.  Beware of speed bumps.</t>
  </si>
  <si>
    <t>60 speed limit on road.</t>
  </si>
  <si>
    <t>60 speed limit.</t>
  </si>
  <si>
    <t xml:space="preserve">Warning - Trucks.  Warning - Speed bumps. </t>
  </si>
  <si>
    <t>3 km Stone on its side.</t>
  </si>
  <si>
    <t>Traffic light Turn RIGHT on N11.</t>
  </si>
  <si>
    <t>N11 Newcastle 95.</t>
  </si>
  <si>
    <t>7,6 km plate.</t>
  </si>
  <si>
    <t>8,0 km plate.</t>
  </si>
  <si>
    <t>N11 Newcastle {straight}.  Riddel road/{ left.} Model Kloof</t>
  </si>
  <si>
    <t>9,0 km plate..</t>
  </si>
  <si>
    <t>F D</t>
  </si>
  <si>
    <t>11,0 km plate</t>
  </si>
  <si>
    <t>{ left}Watersmeet, Driefontein.</t>
  </si>
  <si>
    <t>N11 Newcastle 91</t>
  </si>
  <si>
    <t>Warning - Farm animals. For 25 km.</t>
  </si>
  <si>
    <t xml:space="preserve">Bridge </t>
  </si>
  <si>
    <t>[ Game reserve] Nambiti {Right}. Umzolozolo Lodge {Right}.</t>
  </si>
  <si>
    <t>D 45</t>
  </si>
  <si>
    <t xml:space="preserve">100 speed limit. </t>
  </si>
  <si>
    <t>N11 Newcastle 88</t>
  </si>
  <si>
    <t>Control @ Layby. Dot on Y fence post and road yellow line.</t>
  </si>
  <si>
    <t>16,0 km plate</t>
  </si>
  <si>
    <t>Warning - Sharp curve{ Left}.</t>
  </si>
  <si>
    <t xml:space="preserve">100 Speed limit. </t>
  </si>
  <si>
    <t>21,0 km plate</t>
  </si>
  <si>
    <t>22,0 km plate</t>
  </si>
  <si>
    <t>Overhead power lines</t>
  </si>
  <si>
    <t>25,0 km plate</t>
  </si>
  <si>
    <t>26,0 km plate</t>
  </si>
  <si>
    <t>27,0 km plate</t>
  </si>
  <si>
    <t>[Canon] Elandslaagte{ right}.</t>
  </si>
  <si>
    <t>[ Police ]{ right}.</t>
  </si>
  <si>
    <t>R602 Glencoe, Dundee. Turn RIGHT on R602.</t>
  </si>
  <si>
    <t>R602, Glencoe 45,  Dundee 51.</t>
  </si>
  <si>
    <t>Warning - Gentle curve{ Left}.</t>
  </si>
  <si>
    <t>Crimin 3. Nambiti plains lodge.  [Accommodation ][Game reserve][*****]</t>
  </si>
  <si>
    <t xml:space="preserve">Collings Pass 48. </t>
  </si>
  <si>
    <t>Control @ 100 Speed limit. Dot on pole and yellow line.</t>
  </si>
  <si>
    <t>10 km Stone</t>
  </si>
  <si>
    <t>Control under power lines. Dot on fence dropper and yellow line.</t>
  </si>
  <si>
    <t>12 km Stone {Out of position}</t>
  </si>
  <si>
    <t>13 km Stone</t>
  </si>
  <si>
    <t>Warning - Gentle curve{ right}.  Control - dot on pole and road.</t>
  </si>
  <si>
    <t>Warning - Farm animals. For 5 km.</t>
  </si>
  <si>
    <t>0 km Stone</t>
  </si>
  <si>
    <t>80 Speed limit. No controls for 6 km{  Max 40}.  Beware of speed calming measures and free roaming farm animals.</t>
  </si>
  <si>
    <t xml:space="preserve">60 Speed limit. </t>
  </si>
  <si>
    <t>Warning -  Speed bumps.  Warning - General Warning - 50m.</t>
  </si>
  <si>
    <t xml:space="preserve">Warning speed bumps. 60 Speed limit </t>
  </si>
  <si>
    <t>Warning speed bumps. 60 Speed limit.  50m</t>
  </si>
  <si>
    <t>100 Speed limit. Missing 2023-01-28 &amp; 2023-02-25</t>
  </si>
  <si>
    <t>19 km stone.</t>
  </si>
  <si>
    <t>R602 Glencoe, Dundee{ straight}. Wasbank{ right} /{ left} Collings Pass.</t>
  </si>
  <si>
    <t>2 km Stone</t>
  </si>
  <si>
    <t>R602 Glencoe{ straight}. [Factory] Byproducts{ right}.</t>
  </si>
  <si>
    <t>Control @ Warning - Side road junction{ right}. Dot on pole and yellow line.</t>
  </si>
  <si>
    <t>Manzamnyama [ River ]</t>
  </si>
  <si>
    <t>Warning - Gentle curve{ right}.</t>
  </si>
  <si>
    <t>Warning - Gentle curve{Left}.</t>
  </si>
  <si>
    <t>Control @ Rock before broken bridge. Dot on rock and yellow line.</t>
  </si>
  <si>
    <t>8 km Stone</t>
  </si>
  <si>
    <t>Control @ Start of Armco barrier after road at farm entrance. Dot on danger plate pole .</t>
  </si>
  <si>
    <t>U 2</t>
  </si>
  <si>
    <t>12 km Stone</t>
  </si>
  <si>
    <t>Sithembile{ right} / Abattoir st.{ left.}</t>
  </si>
  <si>
    <t>Warning - Children.  Missing 23-01-28 &amp; 2023-02-25</t>
  </si>
  <si>
    <t>15 km Stone</t>
  </si>
  <si>
    <t>Control @ Danger plate at start of Armco barrier. Just past entrance to mountain view Guest house. Cell 061 190 3426.  Dot on pole and yellow line.</t>
  </si>
  <si>
    <t>Warning - Stop.  500 m.</t>
  </si>
  <si>
    <t xml:space="preserve">80 Speed limit. </t>
  </si>
  <si>
    <t>STOP. T-Junction Turn RIGHT.</t>
  </si>
  <si>
    <t>Warning -  4,7  height restriction.</t>
  </si>
  <si>
    <t>Control @ Danger plate at culvert  Dot on pole and  line.</t>
  </si>
  <si>
    <t>80 Speed limit. START of OPEN SECTION.</t>
  </si>
  <si>
    <t>60 Speed limit. Dundee.</t>
  </si>
  <si>
    <t>Warning - T-Junction.</t>
  </si>
  <si>
    <t>Traffic light. T-Junction. Turn LEFT on R68.</t>
  </si>
  <si>
    <t>Warning - Speed bumps.  40 km/h</t>
  </si>
  <si>
    <t>R68 (N11) Newcastle 64.</t>
  </si>
  <si>
    <t>80 Speed limit.  Pole rotted off 2023-01-28</t>
  </si>
  <si>
    <t>24 km stone.</t>
  </si>
  <si>
    <t>Warning - Gentle curve{ right}.  START of REGULARITY.</t>
  </si>
  <si>
    <t>Sterk [ River ]</t>
  </si>
  <si>
    <t>Mc Phail Drive{ right}.</t>
  </si>
  <si>
    <t>Remnants of the 'R68 (N11) Newcastle{ straight }/R621 Hattingspruit, Dannhauser{ right}' sign. Move to center of road.</t>
  </si>
  <si>
    <t>Turn RIGHT on R621 to Hattingspruit and Dannhauser.</t>
  </si>
  <si>
    <t>R621 Hattingspruit 9 ,  Dannhauser 20.  Missing 2023-01-28</t>
  </si>
  <si>
    <t>Double width farm gate.</t>
  </si>
  <si>
    <t>2 km stone.</t>
  </si>
  <si>
    <t>Control @ farm entrance on right and gate on left.  Concrete road skirt.  Dot on fence post, concrete and Yellow  line.</t>
  </si>
  <si>
    <t>Danger plate at culvert.{Not clearly marked}</t>
  </si>
  <si>
    <t>Start of Armco barrier. Beware of speed bumps.  Not all speed bumps are clearly marked!  START of OPEN SECTION.{ Max 40}</t>
  </si>
  <si>
    <t xml:space="preserve">80  Speed limit. </t>
  </si>
  <si>
    <t>Warning -  Farm animals.</t>
  </si>
  <si>
    <t xml:space="preserve">Warning -  Pedestrians.  </t>
  </si>
  <si>
    <t>At end of side road entry, before MTN tower and overhead power line.  START of REGULARITY.</t>
  </si>
  <si>
    <t>80  Speed limit.</t>
  </si>
  <si>
    <t>Start of Armco barrier.</t>
  </si>
  <si>
    <t xml:space="preserve">100  Speed limit. </t>
  </si>
  <si>
    <t xml:space="preserve"> Warning - Gentle curve {Left}.</t>
  </si>
  <si>
    <t>Control @ Jnb Lodge sign. Dot on pole and road.</t>
  </si>
  <si>
    <t>16 km stone on it's side.</t>
  </si>
  <si>
    <t>Warning - Road narrows from one side.</t>
  </si>
  <si>
    <t>Warning - Gentle curve {Left}. { 80  Speed limit  }  Missing 2023-01-28</t>
  </si>
  <si>
    <t>R621 Dannhauser{ straight} / KwaMdakane {right}.</t>
  </si>
  <si>
    <t>KwaMdakane</t>
  </si>
  <si>
    <t>Control @ R621 Dannhauser 2. Dot on pole and road and Armco.</t>
  </si>
  <si>
    <t>First wooden street lamp pole.  START of OPEN SECTION.  Beware of rumble strips.</t>
  </si>
  <si>
    <t>19 km Stone</t>
  </si>
  <si>
    <t>Start of Armco barrier. {START OF OPEN SECTION Beware of rumble strips.  Not a good start of open section - long grass in March}</t>
  </si>
  <si>
    <t>Dannhauser{ straight }/ R621 Newcastle{ right}.</t>
  </si>
  <si>
    <t>Warning - Cross road.</t>
  </si>
  <si>
    <t>R621 Newcastle. Turn LEFT towards Shell service station..</t>
  </si>
  <si>
    <t>Turn RIGHT to Shell service station.</t>
  </si>
  <si>
    <t>Shell Service Station.  Stop and refuel.  {Around opposite pup 3&amp;4 pillar.  Owner = Mr. Goolm.  Chippas.busservice@gmail.com - Contact person = Mr. Zubair 083 786 2282.}</t>
  </si>
  <si>
    <t xml:space="preserve">For refueling you have - </t>
  </si>
  <si>
    <t>Return to road in.</t>
  </si>
  <si>
    <t>Way out.  Turn LEFT into road.</t>
  </si>
  <si>
    <t>Cross road with major road.  STOP.  Carry straight on to Newcastle.  Be careful of speed bumps.</t>
  </si>
  <si>
    <t>Warning - 4,42  height restriction.  3km</t>
  </si>
  <si>
    <t xml:space="preserve">80  Speed limit. START OF REGULARITY </t>
  </si>
  <si>
    <t xml:space="preserve"> [Duck Water ] Tweediedale Dam{ right}.</t>
  </si>
  <si>
    <t>[ Bird ] Tweediedale Ponds{ right}.</t>
  </si>
  <si>
    <t>[ Bird ] Tweediedale Pond{ right}.</t>
  </si>
  <si>
    <t>3 km stone.</t>
  </si>
  <si>
    <t>4 km stone.</t>
  </si>
  <si>
    <t>Control at fence post (fence is missing).  Dot on post, road center line and yellow line.</t>
  </si>
  <si>
    <t>Bridge. Beware of speed bumps.  Note not all speed bumps are indicated with signage or other means.  START of OPEN SECTION.</t>
  </si>
  <si>
    <t>{Left }L1433</t>
  </si>
  <si>
    <t>40  Speed limit. Warning - Speed bumps.</t>
  </si>
  <si>
    <t>Warning - Side road junction{ left}.  Warning - ?</t>
  </si>
  <si>
    <t xml:space="preserve">Warning - Speed bumps.  </t>
  </si>
  <si>
    <t>L 1559</t>
  </si>
  <si>
    <t xml:space="preserve">60  Speed limit.  Missing 2023-01-28 &amp; 23-02-25. </t>
  </si>
  <si>
    <t xml:space="preserve"> Warning - Side road junction{ right}.</t>
  </si>
  <si>
    <t>Big Thorn Tree.  SOR on road.  START of REGULARITY.</t>
  </si>
  <si>
    <t>Salukazana [River]</t>
  </si>
  <si>
    <t>12 km Stone.</t>
  </si>
  <si>
    <t>80  Speed limit.  Control.  Dot on pole and yellow line.</t>
  </si>
  <si>
    <t>Warning - Stop.  400 m.</t>
  </si>
  <si>
    <t>60  Speed limit. Stop ahead.  Beware of speed bumps.</t>
  </si>
  <si>
    <t>14 km stone</t>
  </si>
  <si>
    <t>Warning - Secondary cross road.  250m.  Missing 2023-01-28</t>
  </si>
  <si>
    <t>Normandien {straight} / N11 Newcastle {right} / {left} N11 Ladysmith.</t>
  </si>
  <si>
    <t>STOP.  T-Junction. Turn RIGHT to Newcastle.</t>
  </si>
  <si>
    <t>N11 Newcastle  18.</t>
  </si>
  <si>
    <t>37,0 km plate.</t>
  </si>
  <si>
    <t>38,0 km plate.</t>
  </si>
  <si>
    <t xml:space="preserve"> Warning - Side road junction{ left}.</t>
  </si>
  <si>
    <t xml:space="preserve">Warning - Children.  </t>
  </si>
  <si>
    <t xml:space="preserve">Diagrammatic sign:   Traffic movement effected by obstruction. </t>
  </si>
  <si>
    <t xml:space="preserve">Warning - Priority cross road.  </t>
  </si>
  <si>
    <t>Diagrammatic sign:  Traffic movement effected by obstruction. Control. Dot on pole and road.</t>
  </si>
  <si>
    <t>Combination sign:  Warning - Reduced visibility.  No overtaking.</t>
  </si>
  <si>
    <t>N11 Newcastle{ straight} / Ngagane,[ Station ] Ballengeich {right} / {left} [ Mine ] Kilbarchan.</t>
  </si>
  <si>
    <t>Warning - Truck. Control. Dot on pole and yellow line.</t>
  </si>
  <si>
    <t xml:space="preserve"> N11 Newcastle 10.</t>
  </si>
  <si>
    <t xml:space="preserve">Diagrammatic sign:  Traffic movement effected by obstruction. </t>
  </si>
  <si>
    <t>48,0 km plate.</t>
  </si>
  <si>
    <t>49,0 km plate.</t>
  </si>
  <si>
    <t>80 Speed limit.  {New 2023-01-28}</t>
  </si>
  <si>
    <t>Control @ 50,4 km plate - opposite die Padstal. Dot on pole and yellow line.</t>
  </si>
  <si>
    <t>51,0 km plate.</t>
  </si>
  <si>
    <t>[Red Cross] Newcastle  Clinic  6km{ straight}.</t>
  </si>
  <si>
    <t>Newcastle. START OPEN SECTION.</t>
  </si>
  <si>
    <t>Warning - General warning.  No fences. For 16,4km</t>
  </si>
  <si>
    <t>Allen street.{ Right} [Centre]Newcastle, (R34) Vrede.</t>
  </si>
  <si>
    <t>Bear Left to Newcastle.</t>
  </si>
  <si>
    <t>Yield. Pedestrians</t>
  </si>
  <si>
    <t>Yield Join Allen street</t>
  </si>
  <si>
    <t xml:space="preserve">60  Speed limit  [Camera]. </t>
  </si>
  <si>
    <t>Traffic light Carry straight on.</t>
  </si>
  <si>
    <t xml:space="preserve"> Warning - Gentle curve {Right}.</t>
  </si>
  <si>
    <t>Traffic light. Turn RIGHT into Albert Wessels Dr { BMW on Left.}</t>
  </si>
  <si>
    <t>Bear Left Before Traffic light.</t>
  </si>
  <si>
    <t>Yield.  Turn LEFT (this is Hardwick).</t>
  </si>
  <si>
    <t>60  Speed limit.</t>
  </si>
  <si>
    <t>Traffic light. Carry straight on through 3 more traffic lights.</t>
  </si>
  <si>
    <t>Speed Limit</t>
  </si>
  <si>
    <t>Sugg. Typ</t>
  </si>
  <si>
    <t>Sugg. Asp</t>
  </si>
  <si>
    <t>Instr. Num.</t>
  </si>
  <si>
    <t>CheckDist</t>
  </si>
  <si>
    <t>A Sp</t>
  </si>
  <si>
    <t>B Sp</t>
  </si>
  <si>
    <t>C Sp</t>
  </si>
  <si>
    <t>D Sp</t>
  </si>
  <si>
    <t>Lat</t>
  </si>
  <si>
    <t>Long</t>
  </si>
  <si>
    <t xml:space="preserve">First </t>
  </si>
  <si>
    <t>Last</t>
  </si>
  <si>
    <t>Lat  Long</t>
  </si>
  <si>
    <t>IntOdo</t>
  </si>
  <si>
    <t>InitFirstA</t>
  </si>
  <si>
    <t>IntLastA</t>
  </si>
  <si>
    <t>IntFirstB</t>
  </si>
  <si>
    <t>IntLastB</t>
  </si>
  <si>
    <t>IntFirstC</t>
  </si>
  <si>
    <t>IntLastC</t>
  </si>
  <si>
    <t>IntFirstD</t>
  </si>
  <si>
    <t>IntLastD</t>
  </si>
  <si>
    <t>IncDist</t>
  </si>
  <si>
    <t>D.HrA</t>
  </si>
  <si>
    <t>D.HrB</t>
  </si>
  <si>
    <t>D.HrC</t>
  </si>
  <si>
    <t>D.HrD</t>
  </si>
  <si>
    <t>HrA</t>
  </si>
  <si>
    <t>MinA</t>
  </si>
  <si>
    <t>SecA</t>
  </si>
  <si>
    <t>HrB</t>
  </si>
  <si>
    <t>MinB</t>
  </si>
  <si>
    <t>SecB</t>
  </si>
  <si>
    <t>HrC</t>
  </si>
  <si>
    <t>MinC</t>
  </si>
  <si>
    <t>SecC</t>
  </si>
  <si>
    <t>HrD</t>
  </si>
  <si>
    <t>MinD</t>
  </si>
  <si>
    <t>SecD</t>
  </si>
  <si>
    <t>First A</t>
  </si>
  <si>
    <t>Last A</t>
  </si>
  <si>
    <t>First B</t>
  </si>
  <si>
    <t>Last B</t>
  </si>
  <si>
    <t>First C</t>
  </si>
  <si>
    <t>Last C</t>
  </si>
  <si>
    <t>First D</t>
  </si>
  <si>
    <t>Last D</t>
  </si>
  <si>
    <t>Time Add A</t>
  </si>
  <si>
    <t>Time Add B</t>
  </si>
  <si>
    <t>Time Add C</t>
  </si>
  <si>
    <t>Time Add D</t>
  </si>
  <si>
    <t>Start Times</t>
  </si>
  <si>
    <t>Day1</t>
  </si>
  <si>
    <t>Day2</t>
  </si>
  <si>
    <t>Day3</t>
  </si>
  <si>
    <t>Hr</t>
  </si>
  <si>
    <t>Min</t>
  </si>
  <si>
    <t>Number of Competitors</t>
  </si>
  <si>
    <t>A Gr (50)</t>
  </si>
  <si>
    <t>B Gr (60)</t>
  </si>
  <si>
    <t>C Gr (70)</t>
  </si>
  <si>
    <t>D Gr (80)</t>
  </si>
  <si>
    <t>Total</t>
  </si>
  <si>
    <t>A</t>
  </si>
  <si>
    <t>B</t>
  </si>
  <si>
    <t>C</t>
  </si>
  <si>
    <t>else</t>
  </si>
  <si>
    <t>aspeed&gt;55</t>
  </si>
  <si>
    <t>then</t>
  </si>
  <si>
    <t>begin</t>
  </si>
  <si>
    <t>aspeed</t>
  </si>
  <si>
    <t>speeds(Terain</t>
  </si>
  <si>
    <t>end</t>
  </si>
  <si>
    <t>of</t>
  </si>
  <si>
    <t>Time add</t>
  </si>
  <si>
    <t>Open Section</t>
  </si>
  <si>
    <t>Flat and mild Undulating</t>
  </si>
  <si>
    <t>Up Hill</t>
  </si>
  <si>
    <t>Downhill</t>
  </si>
  <si>
    <t xml:space="preserve">     newsked.no:=num;</t>
  </si>
  <si>
    <t xml:space="preserve">     readln(in1,newsked.typ,newsked.dist,newsked.spa,newsked.clue);</t>
  </si>
  <si>
    <t xml:space="preserve">     Speed:=NewSked.spa;</t>
  </si>
  <si>
    <t xml:space="preserve">     NewSked.dist:=NewSked.dist+OffSet;</t>
  </si>
  <si>
    <t xml:space="preserve">     case newsked.typ of</t>
  </si>
  <si>
    <t xml:space="preserve">        'b' : begin  {Clue with no time and distance - use previous route type}</t>
  </si>
  <si>
    <t xml:space="preserve">               DistCheck(RouteTyp);</t>
  </si>
  <si>
    <t xml:space="preserve">               speeds(TerTyp,newsked.spa);</t>
  </si>
  <si>
    <t xml:space="preserve">               with OuSked do</t>
  </si>
  <si>
    <t xml:space="preserve">                begin</t>
  </si>
  <si>
    <t xml:space="preserve">                 dist:=NewSked.dist;</t>
  </si>
  <si>
    <t xml:space="preserve">                 spa:=NewSked.spa;</t>
  </si>
  <si>
    <t xml:space="preserve">                 spb:=NewSked.spb;</t>
  </si>
  <si>
    <t xml:space="preserve">                 spc:=NewSked.spc;</t>
  </si>
  <si>
    <t xml:space="preserve">                 spd:=NewSked.spd;</t>
  </si>
  <si>
    <t xml:space="preserve">                 typ:=NewSked.typ;</t>
  </si>
  <si>
    <t xml:space="preserve">                end;</t>
  </si>
  <si>
    <t xml:space="preserve">              end;</t>
  </si>
  <si>
    <t xml:space="preserve">        'f' : begin                                      {Flat regularity clue}</t>
  </si>
  <si>
    <t xml:space="preserve">               speeds(NewSked.typ,newsked.spa);</t>
  </si>
  <si>
    <t xml:space="preserve">               RouteTyp:='r';</t>
  </si>
  <si>
    <t xml:space="preserve">               OuSked:=NewSked;</t>
  </si>
  <si>
    <t xml:space="preserve">               TerTyp:='f';</t>
  </si>
  <si>
    <t xml:space="preserve">        'u' : begin                                    {Uphill regularity clue}</t>
  </si>
  <si>
    <t xml:space="preserve">               TerTyp:='u';</t>
  </si>
  <si>
    <t xml:space="preserve">        'd' : begin                                  {Downhill regularity clue}</t>
  </si>
  <si>
    <t xml:space="preserve">               TerTyp:='d';</t>
  </si>
  <si>
    <t xml:space="preserve">        'o' : begin                       {Open section clue (Std speeds only)}</t>
  </si>
  <si>
    <t xml:space="preserve">               RouteTyp:='o';</t>
  </si>
  <si>
    <t xml:space="preserve">               TerTyp:='o';</t>
  </si>
  <si>
    <t xml:space="preserve">        'r' : begin                       {Reset odo - use previous route type}</t>
  </si>
  <si>
    <t xml:space="preserve">               OuSked.dist:=0.00;</t>
  </si>
  <si>
    <t xml:space="preserve">               DistCheck('t');</t>
  </si>
  <si>
    <t xml:space="preserve">        's' : begin {Reset odo - add time in minutes &amp; use previous route type}</t>
  </si>
  <si>
    <t xml:space="preserve">               speeds('t',newsked.spa);</t>
  </si>
  <si>
    <t xml:space="preserve">        't' : begin                                       {Add time in minutes}</t>
  </si>
  <si>
    <t xml:space="preserve">    'w','v' : begin                                       {Add time in seconds}</t>
  </si>
  <si>
    <t xml:space="preserve">        'm' : begin                                            {Hidden Control}</t>
  </si>
  <si>
    <t xml:space="preserve">               with NewSked do</t>
  </si>
  <si>
    <t xml:space="preserve">                 spa:=OuSked.spa;</t>
  </si>
  <si>
    <t xml:space="preserve">                 spb:=OuSked.spb;</t>
  </si>
  <si>
    <t xml:space="preserve">                 spc:=OuSked.spc;</t>
  </si>
  <si>
    <t xml:space="preserve">                 spd:=OuSked.spd;</t>
  </si>
  <si>
    <t xml:space="preserve">               OuSked.dist:=NewSked.dist;</t>
  </si>
  <si>
    <t xml:space="preserve">               if RouteTyp='o'</t>
  </si>
  <si>
    <t xml:space="preserve">                then</t>
  </si>
  <si>
    <t xml:space="preserve">                 begin</t>
  </si>
  <si>
    <t xml:space="preserve">                  writeln(list,'Check clue: ',num:1,' Controls must be in Reg.');</t>
  </si>
  <si>
    <t xml:space="preserve">                  CheckLines;</t>
  </si>
  <si>
    <t xml:space="preserve">                  writeln('Check clue: ',num:1,' Controls must be in Reg.');</t>
  </si>
  <si>
    <t xml:space="preserve">                 end; {endif}</t>
  </si>
  <si>
    <t xml:space="preserve">        'n' : begin      {STC with 1 minute time to record times after control}</t>
  </si>
  <si>
    <t xml:space="preserve">        'c' : begin {Secret Control. Instr. not on route shed in Curl brackets}</t>
  </si>
  <si>
    <t xml:space="preserve">        'p' : begin   {Open Control. Instr. not on route shed in Curl brackets}</t>
  </si>
  <si>
    <t xml:space="preserve">        'x' : begin                 {Jion routes together, old route type used}</t>
  </si>
  <si>
    <t xml:space="preserve">               Readln(in1,NewDist);</t>
  </si>
  <si>
    <t xml:space="preserve">               OffSet:=NewSked.dist-NewDist;</t>
  </si>
  <si>
    <t xml:space="preserve">               NewSked.typ:=OuSked.typ;</t>
  </si>
  <si>
    <t xml:space="preserve">               speeds(NewSked.typ,NewSked.spa);</t>
  </si>
  <si>
    <t xml:space="preserve">     end; {endcase}</t>
  </si>
  <si>
    <t xml:space="preserve">     write(sked,newsked);</t>
  </si>
  <si>
    <t xml:space="preserve">     if Speed=1 then Begin</t>
  </si>
  <si>
    <t xml:space="preserve">                       writeln(in2,NewSked.typ:1,' ',NewSked.dist:1:2,' ',</t>
  </si>
  <si>
    <t xml:space="preserve">                                   Speed:1,NewSked.clue:1);</t>
  </si>
  <si>
    <t xml:space="preserve">                       writeln(in2,NewSked.spa:2,' ',NewSked.spb:2,' ',</t>
  </si>
  <si>
    <t xml:space="preserve">                                   Newsked.spc:2,' ',NewSked.spd:2);</t>
  </si>
  <si>
    <t xml:space="preserve">                      end</t>
  </si>
  <si>
    <t xml:space="preserve">                else writeln(in2,NewSked.typ:1,' ',NewSked.dist:1:2,' ',</t>
  </si>
  <si>
    <t xml:space="preserve">                                 NewSked.spa:1,NewSked.clue);</t>
  </si>
  <si>
    <t xml:space="preserve">     num:=num+1;</t>
  </si>
  <si>
    <t xml:space="preserve">    end;</t>
  </si>
  <si>
    <t xml:space="preserve">  Window(1,24,80,25);     {writeln(chr(27),'9 8');}{Restore full Scroll Area.}</t>
  </si>
  <si>
    <t xml:space="preserve">  update(sked);</t>
  </si>
  <si>
    <t xml:space="preserve">  num:=1;</t>
  </si>
  <si>
    <t xml:space="preserve">  while not eof(sked) do begin</t>
  </si>
  <si>
    <t xml:space="preserve">    read(sked,newsked);</t>
  </si>
  <si>
    <t xml:space="preserve">    newsked.no:=num;</t>
  </si>
  <si>
    <t xml:space="preserve">    num:=num+1;</t>
  </si>
  <si>
    <t xml:space="preserve">    liswrit;</t>
  </si>
  <si>
    <t xml:space="preserve">   end;</t>
  </si>
  <si>
    <t xml:space="preserve">  PageBot;</t>
  </si>
  <si>
    <t xml:space="preserve">  writeln(list);</t>
  </si>
  <si>
    <t xml:space="preserve">  writeln(list,'Total regularity distance:=',CoCDayD.RegDist:4:2,' km');</t>
  </si>
  <si>
    <t xml:space="preserve">  writeln(list,'Total open section distance:=',CoCDayD.OpenDist:4:2,' km');</t>
  </si>
  <si>
    <t xml:space="preserve">  write(CDd,CoCDayD);</t>
  </si>
  <si>
    <t xml:space="preserve">  close(CDd);</t>
  </si>
  <si>
    <t xml:space="preserve">  Close(list);</t>
  </si>
  <si>
    <t xml:space="preserve">  Close(sked);</t>
  </si>
  <si>
    <t xml:space="preserve">  Close(datef);</t>
  </si>
  <si>
    <t xml:space="preserve">  Close(namef);</t>
  </si>
  <si>
    <t xml:space="preserve">  Close(in2);</t>
  </si>
  <si>
    <t>end.{Main program}</t>
  </si>
  <si>
    <t>_x001A_</t>
  </si>
  <si>
    <t>'t' : case aspeed of</t>
  </si>
  <si>
    <t xml:space="preserve">             0:begin newsked.spb:=0;newsked.spc:=0;newsked.spd:=0 end;</t>
  </si>
  <si>
    <t xml:space="preserve">             1:begin</t>
  </si>
  <si>
    <t xml:space="preserve">                 readln(in1,newsked.spa,newsked.spb,newsked.spc,newsked.spd);</t>
  </si>
  <si>
    <t xml:space="preserve">           else if aspeed&gt;55</t>
  </si>
  <si>
    <t xml:space="preserve">            then</t>
  </si>
  <si>
    <t xml:space="preserve">             begin</t>
  </si>
  <si>
    <t xml:space="preserve">              aspeed:=55;</t>
  </si>
  <si>
    <t xml:space="preserve">              speeds(Terain,aspeed)</t>
  </si>
  <si>
    <t xml:space="preserve">             end</t>
  </si>
  <si>
    <t xml:space="preserve">            else</t>
  </si>
  <si>
    <t xml:space="preserve">              aspeed:=10;</t>
  </si>
  <si>
    <t xml:space="preserve">             end;</t>
  </si>
  <si>
    <t xml:space="preserve">           end;</t>
  </si>
  <si>
    <t xml:space="preserve">     'o' : case aspeed of</t>
  </si>
  <si>
    <t xml:space="preserve">            25:begin newsked.spb:=25;newsked.spc:=25;newsked.spd:=25 end;</t>
  </si>
  <si>
    <t xml:space="preserve">            30:begin newsked.spb:=30;newsked.spc:=30;newsked.spd:=30 end;</t>
  </si>
  <si>
    <t xml:space="preserve">            35:begin newsked.spb:=35;newsked.spc:=35;newsked.spd:=35 end;</t>
  </si>
  <si>
    <t xml:space="preserve">           else speeds('f',aspeed)</t>
  </si>
  <si>
    <t xml:space="preserve">           end;{end of case aspeed statement.}</t>
  </si>
  <si>
    <t xml:space="preserve">     'f' : case aspeed of</t>
  </si>
  <si>
    <t xml:space="preserve">            25:begin newsked.spb:=27;newsked.spc:=29;newsked.spd:=31 end;</t>
  </si>
  <si>
    <t xml:space="preserve">            26:begin newsked.spb:=28;newsked.spc:=31;newsked.spd:=33 end;</t>
  </si>
  <si>
    <t xml:space="preserve">            27:begin newsked.spb:=30;newsked.spc:=32;newsked.spd:=35 end;</t>
  </si>
  <si>
    <t xml:space="preserve">            28:begin newsked.spb:=31;newsked.spc:=34;newsked.spd:=37 end;</t>
  </si>
  <si>
    <t xml:space="preserve">            29:begin newsked.spb:=32;newsked.spc:=36;newsked.spd:=39 end;</t>
  </si>
  <si>
    <t xml:space="preserve">            30:begin newsked.spb:=34;newsked.spc:=37;newsked.spd:=41 end;</t>
  </si>
  <si>
    <t xml:space="preserve">            31:begin newsked.spb:=35;newsked.spc:=39;newsked.spd:=43 end;</t>
  </si>
  <si>
    <t xml:space="preserve">            32:begin newsked.spb:=36;newsked.spc:=41;newsked.spd:=45 end;</t>
  </si>
  <si>
    <t xml:space="preserve">            33:begin newsked.spb:=37;newsked.spc:=42;newsked.spd:=47 end;</t>
  </si>
  <si>
    <t xml:space="preserve">            34:begin newsked.spb:=39;newsked.spc:=44;newsked.spd:=49 end;</t>
  </si>
  <si>
    <t xml:space="preserve">            35:begin newsked.spb:=40;newsked.spc:=46;newsked.spd:=51 end;</t>
  </si>
  <si>
    <t xml:space="preserve">            36:begin newsked.spb:=41;newsked.spc:=47;newsked.spd:=52 end;</t>
  </si>
  <si>
    <t xml:space="preserve">            37:begin newsked.spb:=43;newsked.spc:=49;newsked.spd:=54 end;</t>
  </si>
  <si>
    <t xml:space="preserve">            38:begin newsked.spb:=44;newsked.spc:=50;newsked.spd:=56 end;</t>
  </si>
  <si>
    <t xml:space="preserve">            39:begin newsked.spb:=45;newsked.spc:=52;newsked.spd:=58 end;</t>
  </si>
  <si>
    <t xml:space="preserve">            40:begin newsked.spb:=47;newsked.spc:=54;newsked.spd:=60 end;</t>
  </si>
  <si>
    <t xml:space="preserve">            41:begin newsked.spb:=48;newsked.spc:=55;newsked.spd:=62 end;</t>
  </si>
  <si>
    <t xml:space="preserve">            42:begin newsked.spb:=49;newsked.spc:=57;newsked.spd:=64 end;</t>
  </si>
  <si>
    <t xml:space="preserve">            43:begin newsked.spb:=51;newsked.spc:=59;newsked.spd:=66 end;</t>
  </si>
  <si>
    <t xml:space="preserve">            44:begin newsked.spb:=52;newsked.spc:=60;newsked.spd:=68 end;</t>
  </si>
  <si>
    <t xml:space="preserve">            45:begin newsked.spb:=53;newsked.spc:=62;newsked.spd:=70 end;</t>
  </si>
  <si>
    <t xml:space="preserve">            46:begin newsked.spb:=55;newsked.spc:=64;newsked.spd:=72 end;</t>
  </si>
  <si>
    <t xml:space="preserve">            47:begin newsked.spb:=56;newsked.spc:=65;newsked.spd:=74 end;</t>
  </si>
  <si>
    <t xml:space="preserve">            48:begin newsked.spb:=57;newsked.spc:=67;newsked.spd:=76 end;</t>
  </si>
  <si>
    <t xml:space="preserve">            49:begin newsked.spb:=58;newsked.spc:=69;newsked.spd:=78 end;</t>
  </si>
  <si>
    <t xml:space="preserve">            50:begin newsked.spb:=60;newsked.spc:=70;newsked.spd:=80 end;</t>
  </si>
  <si>
    <t xml:space="preserve">           else if aspeed&gt;50</t>
  </si>
  <si>
    <t xml:space="preserve">              aspeed:=50;</t>
  </si>
  <si>
    <t xml:space="preserve">              aspeed:=25;</t>
  </si>
  <si>
    <t xml:space="preserve">       'u' : case aspeed of</t>
  </si>
  <si>
    <t xml:space="preserve">               0:begin newsked.spb:=0;newsked.spc:=0;newsked.spd:=0 end;</t>
  </si>
  <si>
    <t xml:space="preserve">               1:begin</t>
  </si>
  <si>
    <t xml:space="preserve">                   readln(in1,newsked.spa,newsked.spb,newsked.spc,newsked.spd);</t>
  </si>
  <si>
    <t xml:space="preserve">                  end;</t>
  </si>
  <si>
    <t xml:space="preserve">              22:begin newsked.spb:=24;newsked.spc:=27;newsked.spd:=31 end;</t>
  </si>
  <si>
    <t xml:space="preserve">              23:begin newsked.spb:=25;newsked.spc:=29;newsked.spd:=33 end;</t>
  </si>
  <si>
    <t xml:space="preserve">              24:begin newsked.spb:=27;newsked.spc:=31;newsked.spd:=35 end;</t>
  </si>
  <si>
    <t xml:space="preserve">              25:begin newsked.spb:=28;newsked.spc:=32;newsked.spd:=37 end;</t>
  </si>
  <si>
    <t xml:space="preserve">              26:begin newsked.spb:=30;newsked.spc:=34;newsked.spd:=39 end;</t>
  </si>
  <si>
    <t xml:space="preserve">              27:begin newsked.spb:=31;newsked.spc:=36;newsked.spd:=41 end;</t>
  </si>
  <si>
    <t xml:space="preserve">              28:begin newsked.spb:=32;newsked.spc:=37;newsked.spd:=43 end;</t>
  </si>
  <si>
    <t xml:space="preserve">              29:begin newsked.spb:=34;newsked.spc:=39;newsked.spd:=45 end;</t>
  </si>
  <si>
    <t xml:space="preserve">              30:begin newsked.spb:=35;newsked.spc:=41;newsked.spd:=47 end;</t>
  </si>
  <si>
    <t xml:space="preserve">              31:begin newsked.spb:=36;newsked.spc:=42;newsked.spd:=49 end;</t>
  </si>
  <si>
    <t xml:space="preserve">              32:begin newsked.spb:=37;newsked.spc:=44;newsked.spd:=51 end;</t>
  </si>
  <si>
    <t xml:space="preserve">              33:begin newsked.spb:=39;newsked.spc:=46;newsked.spd:=52 end;</t>
  </si>
  <si>
    <t xml:space="preserve">              34:begin newsked.spb:=40;newsked.spc:=47;newsked.spd:=54 end;</t>
  </si>
  <si>
    <t xml:space="preserve">              35:begin newsked.spb:=41;newsked.spc:=49;newsked.spd:=56 end;</t>
  </si>
  <si>
    <t xml:space="preserve">              36:begin newsked.spb:=43;newsked.spc:=50;newsked.spd:=58 end;</t>
  </si>
  <si>
    <t xml:space="preserve">              37:begin newsked.spb:=44;newsked.spc:=52;newsked.spd:=60 end;</t>
  </si>
  <si>
    <t xml:space="preserve">              38:begin newsked.spb:=45;newsked.spc:=54;newsked.spd:=62 end;</t>
  </si>
  <si>
    <t xml:space="preserve">              39:begin newsked.spb:=47;newsked.spc:=55;newsked.spd:=64 end;</t>
  </si>
  <si>
    <t xml:space="preserve">              40:begin newsked.spb:=48;newsked.spc:=57;newsked.spd:=66 end;</t>
  </si>
  <si>
    <t xml:space="preserve">              41:begin newsked.spb:=49;newsked.spc:=59;newsked.spd:=68 end;</t>
  </si>
  <si>
    <t xml:space="preserve">              42:begin newsked.spb:=51;newsked.spc:=60;newsked.spd:=70 end;</t>
  </si>
  <si>
    <t xml:space="preserve">              43:begin newsked.spb:=52;newsked.spc:=62;newsked.spd:=72 end;</t>
  </si>
  <si>
    <t xml:space="preserve">              44:begin newsked.spb:=53;newsked.spc:=64;newsked.spd:=74 end;</t>
  </si>
  <si>
    <t xml:space="preserve">              45:begin newsked.spb:=55;newsked.spc:=65;newsked.spd:=76 end;</t>
  </si>
  <si>
    <t xml:space="preserve">              46:begin newsked.spb:=56;newsked.spc:=67;newsked.spd:=78 end;</t>
  </si>
  <si>
    <t xml:space="preserve">              47:begin newsked.spb:=57;newsked.spc:=69;newsked.spd:=80 end;</t>
  </si>
  <si>
    <t xml:space="preserve">              48:begin newsked.spb:=58;newsked.spc:=70;newsked.spd:=80 end;</t>
  </si>
  <si>
    <t xml:space="preserve">              49:begin newsked.spb:=60;newsked.spc:=70;newsked.spd:=80 end;</t>
  </si>
  <si>
    <t xml:space="preserve">              50:begin newsked.spb:=60;newsked.spc:=70;newsked.spd:=80 end;</t>
  </si>
  <si>
    <t xml:space="preserve">             else if aspeed&gt;50</t>
  </si>
  <si>
    <t xml:space="preserve">              then</t>
  </si>
  <si>
    <t xml:space="preserve">               begin</t>
  </si>
  <si>
    <t xml:space="preserve">                aspeed:=50;</t>
  </si>
  <si>
    <t xml:space="preserve">                speeds(Terain,aspeed)</t>
  </si>
  <si>
    <t xml:space="preserve">               end</t>
  </si>
  <si>
    <t xml:space="preserve">              else</t>
  </si>
  <si>
    <t xml:space="preserve">                aspeed:=22;</t>
  </si>
  <si>
    <t xml:space="preserve">               end;</t>
  </si>
  <si>
    <t xml:space="preserve">             end;{end of case statement.}</t>
  </si>
  <si>
    <t xml:space="preserve">       'd' : case aspeed of</t>
  </si>
  <si>
    <t xml:space="preserve">              28:begin newsked.spb:=30;newsked.spc:=31;newsked.spd:=32 end;</t>
  </si>
  <si>
    <t xml:space="preserve">              29:begin newsked.spb:=31;newsked.spc:=32;newsked.spd:=33 end;</t>
  </si>
  <si>
    <t xml:space="preserve">              30:begin newsked.spb:=32;newsked.spc:=34;newsked.spd:=35 end;</t>
  </si>
  <si>
    <t xml:space="preserve">              31:begin newsked.spb:=34;newsked.spc:=36;newsked.spd:=37 end;</t>
  </si>
  <si>
    <t xml:space="preserve">              32:begin newsked.spb:=35;newsked.spc:=37;newsked.spd:=39 end;</t>
  </si>
  <si>
    <t xml:space="preserve">              33:begin newsked.spb:=36;newsked.spc:=39;newsked.spd:=41 end;</t>
  </si>
  <si>
    <t xml:space="preserve">              34:begin newsked.spb:=37;newsked.spc:=41;newsked.spd:=43 end;</t>
  </si>
  <si>
    <t xml:space="preserve">              35:begin newsked.spb:=39;newsked.spc:=42;newsked.spd:=45 end;</t>
  </si>
  <si>
    <t xml:space="preserve">              36:begin newsked.spb:=40;newsked.spc:=44;newsked.spd:=47 end;</t>
  </si>
  <si>
    <t xml:space="preserve">              37:begin newsked.spb:=41;newsked.spc:=46;newsked.spd:=49 end;</t>
  </si>
  <si>
    <t xml:space="preserve">              38:begin newsked.spb:=43;newsked.spc:=47;newsked.spd:=51 end;</t>
  </si>
  <si>
    <t xml:space="preserve">              39:begin newsked.spb:=44;newsked.spc:=49;newsked.spd:=52 end;</t>
  </si>
  <si>
    <t xml:space="preserve">              40:begin newsked.spb:=45;newsked.spc:=50;newsked.spd:=54 end;</t>
  </si>
  <si>
    <t xml:space="preserve">              41:begin newsked.spb:=47;newsked.spc:=52;newsked.spd:=56 end;</t>
  </si>
  <si>
    <t xml:space="preserve">              42:begin newsked.spb:=48;newsked.spc:=54;newsked.spd:=58 end;</t>
  </si>
  <si>
    <t xml:space="preserve">              43:begin newsked.spb:=49;newsked.spc:=55;newsked.spd:=60 end;</t>
  </si>
  <si>
    <t xml:space="preserve">              44:begin newsked.spb:=51;newsked.spc:=57;newsked.spd:=62 end;</t>
  </si>
  <si>
    <t xml:space="preserve">              45:begin newsked.spb:=52;newsked.spc:=59;newsked.spd:=64 end;</t>
  </si>
  <si>
    <t xml:space="preserve">              46:begin newsked.spb:=53;newsked.spc:=60;newsked.spd:=66 end;</t>
  </si>
  <si>
    <t xml:space="preserve">              47:begin newsked.spb:=55;newsked.spc:=62;newsked.spd:=68 end;</t>
  </si>
  <si>
    <t xml:space="preserve">              48:begin newsked.spb:=56;newsked.spc:=64;newsked.spd:=70 end;</t>
  </si>
  <si>
    <t xml:space="preserve">              49:begin newsked.spb:=57;newsked.spc:=65;newsked.spd:=72 end;</t>
  </si>
  <si>
    <t xml:space="preserve">              50:begin newsked.spb:=58;newsked.spc:=67;newsked.spd:=74 end;</t>
  </si>
  <si>
    <t xml:space="preserve">                aspeed:=28;</t>
  </si>
  <si>
    <t xml:space="preserve">   end; {endcase}</t>
  </si>
  <si>
    <t>2023 DJ: Newcastle - Amajuba - Volksrus - Standerton - Balfour - Nigel - Springs - Benoni</t>
  </si>
  <si>
    <t>Traffic light. Turn LEFT into Victoria st.</t>
  </si>
  <si>
    <t>Bear LEFT before Traffic light.</t>
  </si>
  <si>
    <t>Yield, Join Allan st.</t>
  </si>
  <si>
    <t>70 Speed limit.  [Camera]</t>
  </si>
  <si>
    <t>Traffic light.  Carry straight on.</t>
  </si>
  <si>
    <t>70 Speed limit.</t>
  </si>
  <si>
    <t>Warning - Gentle curve.{ Right}</t>
  </si>
  <si>
    <t>Warning - Gentle curve.{Left}</t>
  </si>
  <si>
    <t>Warning - Sharp curve {Right}.  Be careful of possible gravel on road.</t>
  </si>
  <si>
    <t>Turn LEFT to R34 Utrecht, N11 Volksrust</t>
  </si>
  <si>
    <t>100 Speed limit.</t>
  </si>
  <si>
    <t>N11-4 4,6N km plate.</t>
  </si>
  <si>
    <t>FD</t>
  </si>
  <si>
    <t>Warning -  Lane ends.  150m</t>
  </si>
  <si>
    <t>6,0 km plate.</t>
  </si>
  <si>
    <t>7,0 km plate.</t>
  </si>
  <si>
    <t>Control.  Telephone pole before culvert before farm entrance. Dot on pole and mark on road.</t>
  </si>
  <si>
    <t>9,0 km plate.</t>
  </si>
  <si>
    <t>Tchaka [River]</t>
  </si>
  <si>
    <t>9,2 km plate.</t>
  </si>
  <si>
    <t>Warning - Pedestrians.</t>
  </si>
  <si>
    <t>10,0 km plate.</t>
  </si>
  <si>
    <t>[Mountains] Amajuba, Balele route. {Right}</t>
  </si>
  <si>
    <t>N11 Volksrust / R34 Utrecht, (R33) Vryheid.</t>
  </si>
  <si>
    <t>R34 Utrecht, (R33) Vryheid.</t>
  </si>
  <si>
    <t>N11, Volksrust 38, Amersfoort 80, Ermelo 140.</t>
  </si>
  <si>
    <t>11,0 km plate.</t>
  </si>
  <si>
    <t>D323 {Right}/{Left} D98.</t>
  </si>
  <si>
    <t>12,0 km plate.</t>
  </si>
  <si>
    <t>13,0 km plate.</t>
  </si>
  <si>
    <t>Mbizana [River]</t>
  </si>
  <si>
    <t>14,0 km plate.</t>
  </si>
  <si>
    <t>Control.  Warning -  Two way traffic.  At sign past Eucalyptus tree.  Woodcraft stall on right.  Dot on pole, mark on road.</t>
  </si>
  <si>
    <t>Bridge.  B2130.  {Over railway}</t>
  </si>
  <si>
    <t>16,0 km plate.</t>
  </si>
  <si>
    <t>17,0 km plate</t>
  </si>
  <si>
    <t>Ingogo [River]</t>
  </si>
  <si>
    <t>Bridge.  B2131.  2010.</t>
  </si>
  <si>
    <t>18,0 km plate.</t>
  </si>
  <si>
    <t>19,0 km plate.</t>
  </si>
  <si>
    <t>Warning -  Two way traffic.</t>
  </si>
  <si>
    <t>Ingogo / [Railway Station] Ingogo.</t>
  </si>
  <si>
    <t>N11, Volksrust 28, Amersfoort 70, Ermelo 130.</t>
  </si>
  <si>
    <t>Control at 100 Speed limit. Dot on pole, mark on road.</t>
  </si>
  <si>
    <t>Warning -  Falling rocks.</t>
  </si>
  <si>
    <t>22,0 km plate.</t>
  </si>
  <si>
    <t>U1 1/2</t>
  </si>
  <si>
    <t>Warning -  Slippery road.  For 5 km.  80 km/h.</t>
  </si>
  <si>
    <t xml:space="preserve">23,0 km plate. </t>
  </si>
  <si>
    <t>24,0 km plate.</t>
  </si>
  <si>
    <t>25,0 km plate.</t>
  </si>
  <si>
    <t>U2 1/2</t>
  </si>
  <si>
    <t>Diagrammatic sign:   Traffic movement affected by obstruction.</t>
  </si>
  <si>
    <t>26,0 km plate.</t>
  </si>
  <si>
    <t>Diagrammatic sign:   Additional lane.  500m.</t>
  </si>
  <si>
    <t xml:space="preserve">27,0 km plate.   </t>
  </si>
  <si>
    <t>Diagrammatic sign:   Traffic movement affected by obstruction.  Not sighted 2023-01-28.</t>
  </si>
  <si>
    <t>U1-1 1/2</t>
  </si>
  <si>
    <t>28,0 km plate.</t>
  </si>
  <si>
    <t>Control at plinth &amp; control box before farm shop entrance with culvert and thick gate posts.  Dot on box and yellow line.</t>
  </si>
  <si>
    <t>29,0 km plate.</t>
  </si>
  <si>
    <t>U1 F</t>
  </si>
  <si>
    <t>F U1</t>
  </si>
  <si>
    <t xml:space="preserve">30,0 km plate.   </t>
  </si>
  <si>
    <t>U1 D</t>
  </si>
  <si>
    <t>31,0 km plate.</t>
  </si>
  <si>
    <t>Combination sign:  Warning -  Concealed entrances, Warning - Steep ascent.  60 km/h.</t>
  </si>
  <si>
    <t>Combination sign -Additional lane.  500m.</t>
  </si>
  <si>
    <t>Warning -  Concealed driveway.</t>
  </si>
  <si>
    <t>32,0 km plate.</t>
  </si>
  <si>
    <t>Warning -  Slippery road.  For 5 km.</t>
  </si>
  <si>
    <t>Combination sign: - Warning - Sharp curve.{Left}. 60 km/h.</t>
  </si>
  <si>
    <t>33,0 km plate.</t>
  </si>
  <si>
    <t>Control at stayed fence post - no fence. Between Armco barriers - 2nd has danger plate at start. Dot on pole, mark on road.</t>
  </si>
  <si>
    <t>34,0 km plate.</t>
  </si>
  <si>
    <t>60 Speed Limit.</t>
  </si>
  <si>
    <t>Combination sign: - Warning - General Warning, Warning - Children, 60 km/h.</t>
  </si>
  <si>
    <t>Combination sign -Lane use - 60 Minimum speed.  For 3 km.</t>
  </si>
  <si>
    <t>35,0 km plate.</t>
  </si>
  <si>
    <t>Combination sign: - Warning - Reduced visibility - No overtaking.</t>
  </si>
  <si>
    <t>Bridge. 1981.</t>
  </si>
  <si>
    <t>36,0 km plate.</t>
  </si>
  <si>
    <t>Warning - Sharp curve.</t>
  </si>
  <si>
    <t>Warning -  Lane ends.</t>
  </si>
  <si>
    <t>Laingsnek, 1680m.</t>
  </si>
  <si>
    <t>Control @ danger plate, Outlet for sub soil drain.  Few meters before 38,4 km plate.  Dot on pole, mark on rd.</t>
  </si>
  <si>
    <t>39,0 km plate.</t>
  </si>
  <si>
    <t>Overhead power lines.   {Max speed D = 54}</t>
  </si>
  <si>
    <t>Combination sign - Reduced visibility.  No overtaking.   {Max speed D = 54}</t>
  </si>
  <si>
    <t>Volksrust / Kwaggasnek.</t>
  </si>
  <si>
    <t>[Historic battlefield] Amajuba.</t>
  </si>
  <si>
    <t>N11 Volksrust 8.</t>
  </si>
  <si>
    <t>40,0 km plate.</t>
  </si>
  <si>
    <t>Bridge.</t>
  </si>
  <si>
    <t>41,0 km plate.</t>
  </si>
  <si>
    <t>Warning - General Warning.  No Fence.  For 7 km.</t>
  </si>
  <si>
    <t>42,0 km plate.</t>
  </si>
  <si>
    <t>Control @ danger plate before [Clinic] Clinic 1 km Charlestown - in sight of 43,0 km plate.</t>
  </si>
  <si>
    <t>43,0 km plate.</t>
  </si>
  <si>
    <t>End of [Historic Battlefields route]</t>
  </si>
  <si>
    <t>Warning -  Side road.</t>
  </si>
  <si>
    <t>46,0 km plate.</t>
  </si>
  <si>
    <t>[Accommodation (including Hotels, Inns etc.)] [Guest House] Majuba, [Bar][Restaurant] Guest Lodge.</t>
  </si>
  <si>
    <t>[Guest House] Majuba, Guest Lodge.</t>
  </si>
  <si>
    <t>Warning -  Cross road.</t>
  </si>
  <si>
    <t>N11 Volksrust / D446</t>
  </si>
  <si>
    <t>[Guest House] Granny Goose.  D446.</t>
  </si>
  <si>
    <t>47,0 km plate.</t>
  </si>
  <si>
    <t>Control @ N11 Volksrust 1 km. Dot on pole mark on road.</t>
  </si>
  <si>
    <t>60 Speed limit.  START of OPEN SECTION.</t>
  </si>
  <si>
    <t>STOP.  Straight on.</t>
  </si>
  <si>
    <t>Warning -  Speed hump.</t>
  </si>
  <si>
    <t>R23-1, 2,0N km plate.</t>
  </si>
  <si>
    <t>Overtaking prohibited.</t>
  </si>
  <si>
    <t>Combination sign - 60 Speed limit - Reduced visibility.  For 5 km.</t>
  </si>
  <si>
    <t>Warning - General Warning.  No fires.  [Fire Station/Service] 112.</t>
  </si>
  <si>
    <t xml:space="preserve">120 Speed limit.  </t>
  </si>
  <si>
    <t>3,0 km plate.</t>
  </si>
  <si>
    <t>Danger Plate at Start of Armco barrier.  Two Eucalyptus trees.  Before Culvert under road.  START of REGULARITY.  SoR on road. {Just past 3,4 km plate.}</t>
  </si>
  <si>
    <t>4,0 km plate.</t>
  </si>
  <si>
    <t>Warning - Gentle curve.</t>
  </si>
  <si>
    <t>5,0 km plate.</t>
  </si>
  <si>
    <t>Warning - Side road junction.  {Left}</t>
  </si>
  <si>
    <t>R23 Standerton 70.</t>
  </si>
  <si>
    <t>Control @ farm, gate with railway sleepers as fence post.  Dot on sleeper stay pole and mark on rd.  Before 9,4 km plate.</t>
  </si>
  <si>
    <t>Schuilhoek [River].</t>
  </si>
  <si>
    <t>Warning - Winding road.  80 km/h.  For 5 km.</t>
  </si>
  <si>
    <t>Control @ [Sanral] SA National Roads Agency Limited Routine maintenance. / [Telephone] 082 380 5364.  Dot on pole and yellow line.</t>
  </si>
  <si>
    <t>Waterval [river]</t>
  </si>
  <si>
    <t>Warning - Gentle curve. {Left}</t>
  </si>
  <si>
    <t>15,0 km plate.</t>
  </si>
  <si>
    <t>Combination sign: - 60 Speed limit, Warning - Reduced visibility,  For 5 km.{ 15,4 km plate.}</t>
  </si>
  <si>
    <t>R23 Standerton {Straight}/ Amersfoort {Right}/{Left} Streepfontein.</t>
  </si>
  <si>
    <t>Sand [river].</t>
  </si>
  <si>
    <t>17,0 km plate.</t>
  </si>
  <si>
    <t>Control @ Danger plate (for opposing traffic) 20m before 18,0 km plate.  Dot on danger plate pole &amp; yellow line.</t>
  </si>
  <si>
    <t>U Und</t>
  </si>
  <si>
    <t>Standerton 60.</t>
  </si>
  <si>
    <t>Bridge.  1742.</t>
  </si>
  <si>
    <t>60 Speed limit.  06h30 - 08h30, 12h00 - 14h30.</t>
  </si>
  <si>
    <t>20,0 km plate.</t>
  </si>
  <si>
    <t>Overhead lines.</t>
  </si>
  <si>
    <t>21,0 km plate.</t>
  </si>
  <si>
    <t>Warning - Side road junction.</t>
  </si>
  <si>
    <t>Top</t>
  </si>
  <si>
    <t>FU1</t>
  </si>
  <si>
    <t>Control @ 120 Speed limit.  Dot on yellow line and pole.</t>
  </si>
  <si>
    <t>Amersfoort.</t>
  </si>
  <si>
    <t>Overhead wire.</t>
  </si>
  <si>
    <t>Control @ [Police] Police 10 km.  Dot on pole and mark on road.</t>
  </si>
  <si>
    <t>R23 Standerton / Streepfontein.</t>
  </si>
  <si>
    <t>R23 Standerton / Palmford.</t>
  </si>
  <si>
    <t>D-U1 1/2</t>
  </si>
  <si>
    <t>Control @ Warning - Gentle Curve.  31,0 km plate.  Dot on pole - mark on road.</t>
  </si>
  <si>
    <t xml:space="preserve">120 Speed limit. {Max 72} </t>
  </si>
  <si>
    <t xml:space="preserve">33,0 km plate. </t>
  </si>
  <si>
    <t>U 1/2</t>
  </si>
  <si>
    <t>80 Speed limit.  [Camera].</t>
  </si>
  <si>
    <t>[Clinic] Perdekop CHC.</t>
  </si>
  <si>
    <t>Perdekop, Amersfoort</t>
  </si>
  <si>
    <t>R23 Standerton 45.</t>
  </si>
  <si>
    <t>Warning - Gentle curve{ Right}.</t>
  </si>
  <si>
    <t xml:space="preserve">Warning - Pedestrian. </t>
  </si>
  <si>
    <t>Warning - General Warning.  No fencing.</t>
  </si>
  <si>
    <t>Control @ R23 Standerton 42. Control Dot on pole &amp; mark on road.</t>
  </si>
  <si>
    <t>D Und</t>
  </si>
  <si>
    <t>100 Speed limit.  {37,2 km plate}</t>
  </si>
  <si>
    <t>120 Speed limit.</t>
  </si>
  <si>
    <t>Control @ LEKWA municipality.  Dot on pole and road.</t>
  </si>
  <si>
    <t>44,0 km plate.</t>
  </si>
  <si>
    <t>UF</t>
  </si>
  <si>
    <t>R23 Standerton{ straight} / Wolwespruit{ right} /{ left} Swartkop.</t>
  </si>
  <si>
    <t>45,0 km plate.</t>
  </si>
  <si>
    <t>Control @ 47,4 km plate - dot on pole &amp; side of road.</t>
  </si>
  <si>
    <t>R23 Standerton 30.</t>
  </si>
  <si>
    <t>50,0 km plate.</t>
  </si>
  <si>
    <t>Sandfontein [River]</t>
  </si>
  <si>
    <t>51,0 km plate</t>
  </si>
  <si>
    <t>52,0 km plate.</t>
  </si>
  <si>
    <t>Combination sign:  Warning -  Reduced visibility.  Dense fog</t>
  </si>
  <si>
    <t>53,0 km plate.</t>
  </si>
  <si>
    <t>R23 Standerton{ straight} /  Amersfoort{ right} /{ left} Platrand.</t>
  </si>
  <si>
    <t xml:space="preserve">80 Speed limit. Control @ Just past 53,4 km plate. Dot on pole and   road. </t>
  </si>
  <si>
    <t>Amersfoort{ right}.</t>
  </si>
  <si>
    <t>{left }Platrand.</t>
  </si>
  <si>
    <t>54,0 km plate.</t>
  </si>
  <si>
    <t>FDU</t>
  </si>
  <si>
    <t>Diagrammatic sign:   Traffic movement effected by obstruction.</t>
  </si>
  <si>
    <t>55,0 km plate.</t>
  </si>
  <si>
    <t>56,0 km plate.</t>
  </si>
  <si>
    <t>57,0 km plate.</t>
  </si>
  <si>
    <t>Control @ R23 Standerton 20.  Dot on pole and side of road.</t>
  </si>
  <si>
    <t>58,0 km plate.</t>
  </si>
  <si>
    <t>Lang [River]</t>
  </si>
  <si>
    <t xml:space="preserve">Diagrammatic sign:  Additional lane. </t>
  </si>
  <si>
    <t>59,0 km plate.</t>
  </si>
  <si>
    <t>60,0 km plate.</t>
  </si>
  <si>
    <t>Leeuw [River]</t>
  </si>
  <si>
    <t>61,0 km plate.</t>
  </si>
  <si>
    <t>62,0 km plate.</t>
  </si>
  <si>
    <t>63,0 km plate.</t>
  </si>
  <si>
    <t>64,0 km plate.</t>
  </si>
  <si>
    <t>65,0 km plate.</t>
  </si>
  <si>
    <t>R23 Standerton{ straight} /{ left}  Katdoornkraal.</t>
  </si>
  <si>
    <t>66,0 km plate.</t>
  </si>
  <si>
    <t>{left }Katdoornkraal.</t>
  </si>
  <si>
    <t>Control @ R23 Standerton { straight} / Wolwespruit right.  Dot on pole line on road.</t>
  </si>
  <si>
    <t>67,0 km plate.</t>
  </si>
  <si>
    <t>R23 Standerton 10.</t>
  </si>
  <si>
    <t>68,0 km plate.</t>
  </si>
  <si>
    <t>69,0 km plate.</t>
  </si>
  <si>
    <t>70,0 km plate.</t>
  </si>
  <si>
    <t>R23 Standerton{ straight} /  Amersfoort{ right}.</t>
  </si>
  <si>
    <t>71,0 km plate.</t>
  </si>
  <si>
    <t>72,0 km plate.</t>
  </si>
  <si>
    <t>Control @ Coenie and Eveleen Scheepers.  Darling 2km.  Dot on fence post line on road.</t>
  </si>
  <si>
    <t>Katbosch [River]</t>
  </si>
  <si>
    <t>Bridge B0311 2016</t>
  </si>
  <si>
    <t>73,0 km plate.</t>
  </si>
  <si>
    <t>74,0 km plate.</t>
  </si>
  <si>
    <t>75,0 km plate.</t>
  </si>
  <si>
    <t>76,0 km plate.</t>
  </si>
  <si>
    <t>Control @ Danger plate in sight of 77,0 km plate and Warning -  Combined curves.  Dot on pole line on road.</t>
  </si>
  <si>
    <t>77,0 km plate.</t>
  </si>
  <si>
    <t>Warning -  Combined curves.</t>
  </si>
  <si>
    <t>78,0 km plate.</t>
  </si>
  <si>
    <t xml:space="preserve">For this you have </t>
  </si>
  <si>
    <t>Bridge. Warning -  Height restriction 5,5m.</t>
  </si>
  <si>
    <t xml:space="preserve">Bridge. </t>
  </si>
  <si>
    <t>Bear left (opposite KFC).  Krogh street.</t>
  </si>
  <si>
    <t>Yield.  Traffic circle.  Exit traffic circle at 2nd exit.</t>
  </si>
  <si>
    <t>2nd exit.</t>
  </si>
  <si>
    <t>Danger plate at culvert. After 5,2 km plate.  Orange dot on pole SOR on road.  START of REGULARITY.</t>
  </si>
  <si>
    <t>Warning - Farm animals.  (Horse)</t>
  </si>
  <si>
    <t>Diagrammatic sign:  Additional lane.</t>
  </si>
  <si>
    <t>80 Speed limit  [ Camera]</t>
  </si>
  <si>
    <t>Elmtree.{  right}</t>
  </si>
  <si>
    <t>80 Speed limit.  Warning - Agricultural vehicle.</t>
  </si>
  <si>
    <t>R23 Belfour{Straight} /Holmdene{ right}.</t>
  </si>
  <si>
    <t>Holmdene{ right}.</t>
  </si>
  <si>
    <t>U.5</t>
  </si>
  <si>
    <t>Control @ Danger Plate @ Culvert after 13.2 km Plate. Dot on pole and yellow line.</t>
  </si>
  <si>
    <t>22,8 km Plate</t>
  </si>
  <si>
    <t>23,0 km plate.</t>
  </si>
  <si>
    <t>Control @ [ Sanral ] SA National Roads Agency Limited. Routine road maintenance /[Tel} 0845163330. Dot on pole, road edge and yellow line.  23,4 km plate.</t>
  </si>
  <si>
    <t>Balfour 50.</t>
  </si>
  <si>
    <t>R23 Belfour{ Straight} /Cedarmount{ Right} / {Left }Gladdedrift.</t>
  </si>
  <si>
    <t>27,0 km plate.</t>
  </si>
  <si>
    <t>Control @ Danger Plate  after 27.2 km Plate. Dot on pole and yellow line.</t>
  </si>
  <si>
    <t>30,0 km plate.</t>
  </si>
  <si>
    <t>R23, Greylingstad 23, Balfour 40.</t>
  </si>
  <si>
    <t>100 Speed limit. Control Dot on pole and yellow line.</t>
  </si>
  <si>
    <t>R23 Balfour{ straight} / {Left }Bosjespruit.</t>
  </si>
  <si>
    <t xml:space="preserve"> {Left }Bosjespruit.</t>
  </si>
  <si>
    <t>R23 Villiers , Balfour{ straight} / Val , Kinross{ right}.</t>
  </si>
  <si>
    <t xml:space="preserve"> Kinross ,Val{ right}.</t>
  </si>
  <si>
    <t>R23 Balfour{ straight} / {Left }Villiers.</t>
  </si>
  <si>
    <t xml:space="preserve"> {Left }Villiers.</t>
  </si>
  <si>
    <t>Diagrammatic sign:  Traffic movement effected by obstruction.</t>
  </si>
  <si>
    <t>R23 Greylingstad 13, Balfour 30.{ 44.8 km Plate.}</t>
  </si>
  <si>
    <t>Warning - General warning.  For 10 km.</t>
  </si>
  <si>
    <t>R23 Balfour{ straight} / Teak Worth{ right}.</t>
  </si>
  <si>
    <t xml:space="preserve"> Teak Worth{ right}.</t>
  </si>
  <si>
    <t>Warning - Farm animals. Control.  Dot on pole ,road edge and yellow line.</t>
  </si>
  <si>
    <t>Bridge. 2241, 1986</t>
  </si>
  <si>
    <t>17 km stone (on right).</t>
  </si>
  <si>
    <t>Rusfontein . [ River ]</t>
  </si>
  <si>
    <t>R23 Balfour 10.</t>
  </si>
  <si>
    <t>R23 Heidelberg{ straight} / Balfour{ right} / {Left} Spruce Well.</t>
  </si>
  <si>
    <t>Warning - Priority crossroad .</t>
  </si>
  <si>
    <t>STOP.  Carry straight on.</t>
  </si>
  <si>
    <t>Traffic Light.  Carry straight on through 1 more traffic light.</t>
  </si>
  <si>
    <t>Warning - Traffic light.  Warning - Side road junction.{ Left}</t>
  </si>
  <si>
    <t>Traffic light carry straight on.</t>
  </si>
  <si>
    <t>60 Speed Limit [ Camera]</t>
  </si>
  <si>
    <t>Fairlands Retirement Village 7 km{ straight}.</t>
  </si>
  <si>
    <t>Prohibition - Right turn ahead prohibited.</t>
  </si>
  <si>
    <t xml:space="preserve">Y-Junction. Turn RIGHT on Milburn street. </t>
  </si>
  <si>
    <t>Warning. Speed Bumps</t>
  </si>
  <si>
    <t>STOP.  Turn LEFT on Brodigan Ave.</t>
  </si>
  <si>
    <t>Traffic Light.  Carry straight on.  Prepare to turn Left.</t>
  </si>
  <si>
    <t>Turn LEFT into Benoni Northerns Sports Club.  Carry Straight on through Treed Lane.  Beware of Speed bumps.</t>
  </si>
  <si>
    <t>Turn LEFT  at end of sports field on left.{Big Arrow Please}</t>
  </si>
  <si>
    <t>Turn LEFT onto sports field and immediately Turn LEFT to follow edge of Sports Field.</t>
  </si>
  <si>
    <t>Turn RIGHT to follow edge of sports field.</t>
  </si>
  <si>
    <t>STOP.  Final Open Control {at end of Pavilion}{Rod Scheepers 011 849 3410 rod.scheepers@hotmail.com Themba}</t>
  </si>
  <si>
    <t>Alternative route into Benoni Northerns Sport Club</t>
  </si>
  <si>
    <t>Bear LEFT before Traffic light on 11th Avenue. Move to Right hand lane.</t>
  </si>
  <si>
    <t>Traffic light. Turn RIGHT on O'Reilly Merry street</t>
  </si>
  <si>
    <t>Traffic Light. Turn LEFT on Brodigan street</t>
  </si>
  <si>
    <t>Move into Turn Left Lane</t>
  </si>
  <si>
    <t>Turn LEFT into Benoni Northern Sport Club.</t>
  </si>
  <si>
    <t>Carry Straight On through Treed Lane. Beware of Speed bumps</t>
  </si>
  <si>
    <t>Turn LEFT {Big Arrow Please}</t>
  </si>
  <si>
    <t>Turn LEFT onto Sports Field and Turn LEFT to follow edge of Sports Field</t>
  </si>
  <si>
    <t>Turn RIGHT at edge of Sports Field towards Final Open Control</t>
  </si>
  <si>
    <t>Final Open Control {at end of Pavilion}{Rod Scheepers 011 849 3410 rod.scheepers@hotmail.com Themba}</t>
  </si>
  <si>
    <t>#1 Adj'm</t>
  </si>
  <si>
    <t>#2 Adj'm</t>
  </si>
  <si>
    <t>#3 Adj'm</t>
  </si>
  <si>
    <t>Alverstone 1.  START of REGULARITY.</t>
  </si>
  <si>
    <t>{Left} Value Logistics</t>
  </si>
  <si>
    <t>{Left} Harrison 3.{ Bad road surface}</t>
  </si>
  <si>
    <t>Constantia Kunsmis.{ Centre of Entrance} START of REGULARITY.</t>
  </si>
  <si>
    <t>Warning - Speed humps. Be careful of fierce speed bumps.{  No Controls will operate up to 'R56, Thornville 1, Pietermaritzburg 17'.}  START of OPEN SECTION</t>
  </si>
  <si>
    <t>All Metals Scrapyard  km on left.  START of REGULARITY.</t>
  </si>
  <si>
    <t>60</t>
  </si>
  <si>
    <t>40</t>
  </si>
  <si>
    <t>80</t>
  </si>
  <si>
    <t>100</t>
  </si>
  <si>
    <t>Midmar Resort{ Straight}.  {Left}Dept of Water Affairs.</t>
  </si>
  <si>
    <t>Hum Lilly Lake House.  START of REGULARITY.{ SOR Board}</t>
  </si>
  <si>
    <t>Rawdons {Left} [Accommodation] [Restaurant]  START of OPEN SECTION.{Bad road surface ahead}</t>
  </si>
  <si>
    <t>Fork LEFT to R103 [Centre] Nottingham Road, Rosetta</t>
  </si>
  <si>
    <t>Power lines.  START of OPEN SECTION.</t>
  </si>
  <si>
    <t>60 Speed limit.  START of REGULARITY.  Be carefulof uneven road surface and road edge up to Mooiriver.</t>
  </si>
  <si>
    <t>40 Speed limit.  Removed! 2023-02-24.  Pole still there.</t>
  </si>
  <si>
    <t>Mooi Loft{ Straight} 7km.  Gone.</t>
  </si>
  <si>
    <t xml:space="preserve">Mearns.{ Stone wing walls @ entrance}  START of OPEN SECTION.  Beware of pot holes!  </t>
  </si>
  <si>
    <t>Sierra Ranch 14km {Right}</t>
  </si>
  <si>
    <t>{Right} Toll free, N3 Ladysmith, Tolvry.  Missing  2024-01-27.</t>
  </si>
  <si>
    <t>Check Dist</t>
  </si>
  <si>
    <t>Tree.  Be careful of uneven road surface.</t>
  </si>
  <si>
    <t>Malanspruit 2{ right} /{ left} Lowlands 9</t>
  </si>
  <si>
    <t>21 km stone.  Road still bumpy.</t>
  </si>
  <si>
    <t>{left} Landfill site 700m.  Be carful of speed bumps, rumble strips and freeroaming animals.  START of OPEN SECTION</t>
  </si>
  <si>
    <t>60 speed limit. Beware of speed bumps.{ START of Open SECTION.}</t>
  </si>
  <si>
    <t>For refueling you have             {Manager Maharhaj Taarique 076 524 3362}</t>
  </si>
  <si>
    <t>Overhead wires.  Be careful of uneven road surface in places.</t>
  </si>
  <si>
    <t xml:space="preserve">Diagramatic sign:  Side road junction with Warning - Level Crossing on side road. </t>
  </si>
  <si>
    <t>Cornfield Clinic  11.5 km  [First Aid Post]{ right}. Missing 2024</t>
  </si>
  <si>
    <t>Warning - Staggered junction.  Gone 2024</t>
  </si>
  <si>
    <t>Turn RIGHT {If the Ezakheni bypass is used.</t>
  </si>
  <si>
    <t>Ezhakeni Bypass</t>
  </si>
  <si>
    <t xml:space="preserve">Riddel road.  { left} Model kloof. </t>
  </si>
  <si>
    <t xml:space="preserve">Riddel rd. </t>
  </si>
  <si>
    <t>Glencoe,Dundee,Dannhauser -Alt route</t>
  </si>
  <si>
    <t>N11 Newcastle {straight}/ R602 Glencoe, Dundee{ Right}.{ Move to center of road.}  START of REGULARITY.</t>
  </si>
  <si>
    <t>R602 Glencoe, Dundee, Wasbank,Nkunzi.{ Turn RIGHT on R602. if alt route to N11 is used}</t>
  </si>
  <si>
    <t>Construction 80 Speed limit.</t>
  </si>
  <si>
    <t>N11 Newcastle{ straight} /{ left} Watersmeet, Driefontein.  Start of Construction area.</t>
  </si>
  <si>
    <t>Construction 60 Speed limit.</t>
  </si>
  <si>
    <t>12,0 km plate</t>
  </si>
  <si>
    <t>13,0 km plate</t>
  </si>
  <si>
    <t>Warning - Combined Curves.{ 80 Speed limit - Covered}  {Max 72}</t>
  </si>
  <si>
    <t>[ Train ] Pepworth{right}</t>
  </si>
  <si>
    <t>19,0 km plate.  Construction - Warning Roadworks.  1km.</t>
  </si>
  <si>
    <t>27,6 km plate.</t>
  </si>
  <si>
    <t>N11 Newcastle 75</t>
  </si>
  <si>
    <t>Diagramatic sign: Additional lane.  250m.</t>
  </si>
  <si>
    <t>Diagramatic sign:  Warning -  Traffic Light.  350m.</t>
  </si>
  <si>
    <t>Diagramatic sign:  Additional lane.  350m</t>
  </si>
  <si>
    <t>Diagramatic sign:  Traffic movement effected by obstruction.  400m</t>
  </si>
  <si>
    <t>Diagramatic sign:  Additional lane.  500m</t>
  </si>
  <si>
    <t>Diagramatic sign:  Traffic movement effected by obstruction. 400m</t>
  </si>
  <si>
    <t>Diagramatic sign:  Traffic movement effected by obstruction.  250m</t>
  </si>
  <si>
    <t>Diagramatic sign:  Additional lane.  500m.</t>
  </si>
  <si>
    <t>Diagramatic sign:  Lane use control by regulatory sign.  For 1,6 km</t>
  </si>
  <si>
    <t>Diagramatic sign:  Lane use control by regulatory sign - No HMVs.  For 1 km</t>
  </si>
  <si>
    <t>Diagramatic sign:  Warning - Reduced visibility.  No overtaking.  Dot on pole and edge of tar.</t>
  </si>
  <si>
    <t>47,0 km plate</t>
  </si>
  <si>
    <t>50,0 km plate</t>
  </si>
  <si>
    <t>Warning - Priority Crossraod.</t>
  </si>
  <si>
    <t>N11 Volksrust{ Straight }/ Allen street, { Right}[Centre]Newcastle, (R34) Vrede.</t>
  </si>
  <si>
    <t xml:space="preserve"> Warning - Gentle curve {Left}. Move to right hand Lane.</t>
  </si>
  <si>
    <t>Turn LEFT into Majuba Lodge.</t>
  </si>
  <si>
    <t>Gate.  Bear LEFT.</t>
  </si>
  <si>
    <t>FINAL OPEN CONTROL.  STOP under Reception Portal of Majuba Lodge. Continue and Park. You have 10 Minutes to hand in your Logger to the scorer.</t>
  </si>
  <si>
    <t>Clement Stott Road.{ START of REGULARITY.}  This is an ideal spot to wait for your time if you are early.</t>
  </si>
  <si>
    <t>Start of road works</t>
  </si>
  <si>
    <t>u2</t>
  </si>
  <si>
    <t>u2,5</t>
  </si>
  <si>
    <t>u ,5</t>
  </si>
  <si>
    <t>u1 und</t>
  </si>
  <si>
    <t>Take slip road before traffic light. ( French Rd)</t>
  </si>
  <si>
    <t>Join Road.</t>
  </si>
  <si>
    <t xml:space="preserve">Traffic light. TURN RIGHT in to Moses Mabhida Rd. </t>
  </si>
  <si>
    <t>Traffic light Turn LEFT under Railway line.</t>
  </si>
  <si>
    <t>Bear RIGHT into Sherwood.</t>
  </si>
  <si>
    <t xml:space="preserve">40 Speed limit. </t>
  </si>
  <si>
    <t>Turn RIGHT into Roy Campbell road .</t>
  </si>
  <si>
    <t>Warning Children 40 Speed limit.</t>
  </si>
  <si>
    <t>Warning Speed Bump.</t>
  </si>
  <si>
    <t>Bridge .</t>
  </si>
  <si>
    <t>Bridge overhead.</t>
  </si>
  <si>
    <t xml:space="preserve">60 Speed limit. Hight accident zone. </t>
  </si>
  <si>
    <t>Warning Children. School</t>
  </si>
  <si>
    <t>Traffic light Turn LEFT on Cedara R103 Howick .</t>
  </si>
  <si>
    <t>2km stone.</t>
  </si>
  <si>
    <t>60 Speed limit. [Camera].</t>
  </si>
  <si>
    <t>Warning - Traffic light</t>
  </si>
  <si>
    <t>Fort Napier Hospital [Hospital]</t>
  </si>
  <si>
    <t>Traffic light.  T-Junction Turn LEFT.  This is Zwartkop Rd</t>
  </si>
  <si>
    <t>[Police] Prestbery</t>
  </si>
  <si>
    <t>Warning - General Warning. Potholes.</t>
  </si>
  <si>
    <t>Warning - Speed Bump. Yalta Rd</t>
  </si>
  <si>
    <t>Welcome to Hilton. A healthy place to invest.</t>
  </si>
  <si>
    <t>Prohibition: No stopping.</t>
  </si>
  <si>
    <t>{Left }B+B Abbots Cove.</t>
  </si>
  <si>
    <t>For refueling you have -</t>
  </si>
  <si>
    <t>STOP T Junction. Turn RIGHT (This is Neville Rd )</t>
  </si>
  <si>
    <t>Shell Service Station -{At Shell sign at entrance } Greenwood Service Centre . {Owner Dalmain 0824556779 greenwood.s@mweb.co.za spoke to Sipho}</t>
  </si>
  <si>
    <t>Tanglewood Nursery.</t>
  </si>
  <si>
    <t>R617 Howick {Right} / {Left} R617 Boston , Underberg.</t>
  </si>
  <si>
    <t>STOP Turn RIGHT.</t>
  </si>
  <si>
    <t>Warning Stop 100 m.</t>
  </si>
  <si>
    <t>STOP carry straight on.</t>
  </si>
  <si>
    <t>40 Speed limit. Be carefull of speed bumps ahead .</t>
  </si>
  <si>
    <t xml:space="preserve"> Warning Traffic light .</t>
  </si>
  <si>
    <t>[Farm stall] {Left}Piggly Wiggly [Restaurant][Refreshments]. {Left}[Farm stall] Linen Loft.</t>
  </si>
  <si>
    <t>{Left} Hebron Haven 2, [Accommodation], Everglades 26.  Be carefull of bad road surface ahead.</t>
  </si>
  <si>
    <t>R103 Lions River {Straight} / Curry's Post{ Right}.  START of OPEN SECTION.  Be careful of bad and bumpy road surface ahead.</t>
  </si>
  <si>
    <t>Warning - Side road junction {Right}.  Bad road conditions.</t>
  </si>
  <si>
    <t>Caversham 7.  Bad road conditions.</t>
  </si>
  <si>
    <t>12km stone.  Bad road conditions.</t>
  </si>
  <si>
    <t xml:space="preserve"> Warning - Gentle Curve{ Left}.  Bad road conditions.</t>
  </si>
  <si>
    <t>13km Stone.  Bad road conditions.</t>
  </si>
  <si>
    <t xml:space="preserve">Overhead Wires.  Be careful of uneven road surface in places and speed bumps. </t>
  </si>
  <si>
    <t>{Left}Michaelhouse</t>
  </si>
  <si>
    <t>60 Speed limit. Warning - Speed humps.  Be careful of potholes close to the road verge.</t>
  </si>
  <si>
    <t>Mpofana Licensing and Testing {Straight} / Mass Bridge {Right}.{ Start of OPEN SECTION.}</t>
  </si>
  <si>
    <t>8km Stone.  About 200m out of place.</t>
  </si>
  <si>
    <t>und</t>
  </si>
  <si>
    <t>U 1,5</t>
  </si>
  <si>
    <t>u 1,5</t>
  </si>
  <si>
    <t>o/l</t>
  </si>
  <si>
    <t>Middle of road to right.  Turn RIGHT {If the Ezakheni bypass is used.</t>
  </si>
  <si>
    <t>R103 Ladysmith 25</t>
  </si>
  <si>
    <t>Warning Loose Stones .</t>
  </si>
  <si>
    <t xml:space="preserve"> Warning Winding road.</t>
  </si>
  <si>
    <t>8km stone.</t>
  </si>
  <si>
    <t>11km stone.[ Just past top of hill.]</t>
  </si>
  <si>
    <t xml:space="preserve">Warning Speed Bumps. START of OPEN SECTION. Be carefull of unmarked speed bumps,rumble strips and stray animals </t>
  </si>
  <si>
    <t>14km stone.</t>
  </si>
  <si>
    <t>17km stone.</t>
  </si>
  <si>
    <t>Bridge. Bumpy road.</t>
  </si>
  <si>
    <t>N11 (N3)[T] [Freeway] 230 , (N3) Durdan (R616) Bergwille.</t>
  </si>
  <si>
    <t>N11-1 12,2 N Km Plate</t>
  </si>
  <si>
    <t>12,4 Km Plate</t>
  </si>
  <si>
    <t>N11 Ladysmith 6, R103 (N3) Harryshith .</t>
  </si>
  <si>
    <t>12,8 Km Plate</t>
  </si>
  <si>
    <t>N11 Ladysmith ,Newcastle ,Bluebank - Bear Left. R103 Straight.</t>
  </si>
  <si>
    <t>Diagrammatic:- Traffic Movement affected by obstruction.  250m</t>
  </si>
  <si>
    <t xml:space="preserve"> Diagrammatic:- Aditional Lane.  500m</t>
  </si>
  <si>
    <t xml:space="preserve"> Warning Side road Juntion.  {Township}</t>
  </si>
  <si>
    <t>13,2 Km Plate</t>
  </si>
  <si>
    <t>14,0 Km Plate</t>
  </si>
  <si>
    <t>1km stone.</t>
  </si>
  <si>
    <t xml:space="preserve"> Warning Gentle Curve {Right}.</t>
  </si>
  <si>
    <t>R103 (N3) Van Reenen 56 ,Harrysmith 69,</t>
  </si>
  <si>
    <t>Warning Stop 1 Km</t>
  </si>
  <si>
    <t>60 Speed limit. START of OPEN SECTION</t>
  </si>
  <si>
    <t>STOP T- Junction Turn Right This is Harrysmith Road</t>
  </si>
  <si>
    <t>Warning Children .</t>
  </si>
  <si>
    <t>First Pillar of BP Garage</t>
  </si>
  <si>
    <t>Traffic Light .</t>
  </si>
  <si>
    <t>After refueling  return to Francis road and Turn RIGHT into Francis road.</t>
  </si>
  <si>
    <t>45 Speed limit.  Be carefull of speed bumps</t>
  </si>
  <si>
    <t>Warning Speed Bump. No Stopping.</t>
  </si>
  <si>
    <t xml:space="preserve">Traffic Light . Pedestrian </t>
  </si>
  <si>
    <t>60 Speed limit. Move to Right hand Lane.</t>
  </si>
  <si>
    <t xml:space="preserve"> Warning Sharp Curve {Right}.</t>
  </si>
  <si>
    <t>STOP T- Junction Turn RIGHT</t>
  </si>
  <si>
    <t>Warning Pedestrian Crossing.</t>
  </si>
  <si>
    <t>T- Junction Turn LEFT.</t>
  </si>
  <si>
    <t xml:space="preserve"> No Stopping.</t>
  </si>
  <si>
    <t>7,8 Km Plate.</t>
  </si>
  <si>
    <t>Traffic light. Carry straight on. Be carefull of Speed bumps.</t>
  </si>
  <si>
    <t>Turn LEFT into Osward Rapson to Newcastle.</t>
  </si>
  <si>
    <t xml:space="preserve"> Warning - Stop</t>
  </si>
  <si>
    <t>Yield.  Traffic islands.  Carry Straight on.</t>
  </si>
  <si>
    <t>{ Right} Department of Publicworks.  {Right} Department of Transport.      Move to Right Hand Lane.</t>
  </si>
  <si>
    <t xml:space="preserve"> Turn RIGHT.  This is Fairclough road.</t>
  </si>
  <si>
    <t>Warning - Hight Restriction  3,9m</t>
  </si>
  <si>
    <t>Warning - Pedestrian Crossing.</t>
  </si>
  <si>
    <t>Warning - Speed bumps.  45 Speed Limit. Warning - Consealed Drive Way.</t>
  </si>
  <si>
    <t>100 speed limit.  START of REGULARITY.{ 9,6 km plate}{  Be Careful of step on road edge.}  Road Construction work ahead.  Please be carefull.</t>
  </si>
  <si>
    <t>100 Speed limit. - Gone 2024</t>
  </si>
  <si>
    <t>Warning - Side road junction{ right}.  Gone 2024</t>
  </si>
  <si>
    <t>28,0 Km Plate</t>
  </si>
  <si>
    <t>29,0 Km Plate</t>
  </si>
  <si>
    <t>Overhead Lines.</t>
  </si>
  <si>
    <t>N11 Newcastle {Straight} /  Elandslaagte { Right} / { Left} Matiwane, Collings Pass.</t>
  </si>
  <si>
    <t>30,0 Km Plate</t>
  </si>
  <si>
    <t>Elandslaagte {Right}/{Left} Collings Pass.</t>
  </si>
  <si>
    <t xml:space="preserve">N11 Newcastle 73    </t>
  </si>
  <si>
    <t>80 Speed limit.  Constrution .</t>
  </si>
  <si>
    <t>60 Speed limit.  Constrution .</t>
  </si>
  <si>
    <t>DF</t>
  </si>
  <si>
    <t>No Passing Constrution. 31,4 Km Plate.</t>
  </si>
  <si>
    <t>32,0 Km Plate.</t>
  </si>
  <si>
    <t>33,0 Km Plate.</t>
  </si>
  <si>
    <t>Bridge. 34,0 Km Plate.</t>
  </si>
  <si>
    <t>100 Speed limit.  Constrution End Thank You.</t>
  </si>
  <si>
    <t>Warning. Wild Animals.</t>
  </si>
  <si>
    <t>36,0 Km Plate.</t>
  </si>
  <si>
    <t>Warning. Falling Rocks.</t>
  </si>
  <si>
    <t>37,0 Km Plate.</t>
  </si>
  <si>
    <t>Warning. Rumble Strips.</t>
  </si>
  <si>
    <t>39,0 Km Plate.</t>
  </si>
  <si>
    <t>40,0 Km Plate.</t>
  </si>
  <si>
    <t>41,0 Km Plate.</t>
  </si>
  <si>
    <t xml:space="preserve"> No Stopping. Bumpy Road.</t>
  </si>
  <si>
    <t>42,0 Km Plate.</t>
  </si>
  <si>
    <t>43,0 Km Plate.</t>
  </si>
  <si>
    <t>44,0 Km Plate.</t>
  </si>
  <si>
    <t>Balbrogie Accomadation ,Resturant. { Right}</t>
  </si>
  <si>
    <t>N11 Newcastle {Straight} / Wasbank { Right}/{Left} Collings Pass.</t>
  </si>
  <si>
    <t>Warning - Trucks.</t>
  </si>
  <si>
    <t>Warning. Staggered Junction.</t>
  </si>
  <si>
    <t>Collings Pass.</t>
  </si>
  <si>
    <t>Wasbank. {Right}</t>
  </si>
  <si>
    <t>N11 Newcastle 57       45,8 Km Plate.</t>
  </si>
  <si>
    <t>46,0 Km Plate.</t>
  </si>
  <si>
    <t>N11 Newcastle 55</t>
  </si>
  <si>
    <t>0,6 Km Plate.</t>
  </si>
  <si>
    <t xml:space="preserve"> Aditional Lane 250m</t>
  </si>
  <si>
    <t>1,0 Km Plate.</t>
  </si>
  <si>
    <t>2,0 Km Plate.</t>
  </si>
  <si>
    <t>Traffic Movement affected by obstruction 250m</t>
  </si>
  <si>
    <t>Traffic Movement affected by obstruction .</t>
  </si>
  <si>
    <t>3,6 Km Plate.</t>
  </si>
  <si>
    <t xml:space="preserve"> Aditional Lane .</t>
  </si>
  <si>
    <t>4,0 Km Plate.</t>
  </si>
  <si>
    <t>5,0 Km Plate.</t>
  </si>
  <si>
    <t xml:space="preserve"> Warning Winding road. For 4 Km</t>
  </si>
  <si>
    <t>Bridge. {Road verge increase }</t>
  </si>
  <si>
    <t xml:space="preserve"> Diagrammatic: Aditional Lane 500m</t>
  </si>
  <si>
    <t xml:space="preserve"> Warning Side road Juntion. 120m,</t>
  </si>
  <si>
    <t>Fort Mistake { Right}</t>
  </si>
  <si>
    <t xml:space="preserve"> Aditional Lane .500m</t>
  </si>
  <si>
    <t>7,0 Km Plate.</t>
  </si>
  <si>
    <t xml:space="preserve"> Aditional Lane .250m</t>
  </si>
  <si>
    <t>10,0 Km Plate.</t>
  </si>
  <si>
    <t>11,0 Km Plate.</t>
  </si>
  <si>
    <t>Tree</t>
  </si>
  <si>
    <t xml:space="preserve">120 Speed limit. </t>
  </si>
  <si>
    <t>Danger Plate at start of Amco Barrier</t>
  </si>
  <si>
    <t>N11 Newcastle {Straight} / R68 Glencoe ,Dundee{ Right}.</t>
  </si>
  <si>
    <t>14,0 Km Plate.</t>
  </si>
  <si>
    <t>N11 Newcastle 41  { Verges are narrow again}</t>
  </si>
  <si>
    <t>Warning Reduced  Visibility . No over taking.</t>
  </si>
  <si>
    <t>16,0 Km Plate.</t>
  </si>
  <si>
    <t>17,0 Km Plate.</t>
  </si>
  <si>
    <t>18,0 Km Plate.</t>
  </si>
  <si>
    <t>19,0 Km Plate.</t>
  </si>
  <si>
    <t>9,0 Km Plate.</t>
  </si>
  <si>
    <t>Traffic Movement affected by obstruction. 250m</t>
  </si>
  <si>
    <t>{Diagrammatic:-}Traffic Movement affected by obstruction .</t>
  </si>
  <si>
    <t>u 0,25</t>
  </si>
  <si>
    <t>u 0,5</t>
  </si>
  <si>
    <t>20,0 Km Plate.</t>
  </si>
  <si>
    <t>Kalabas [ River]</t>
  </si>
  <si>
    <t>21,0 Km Plate.</t>
  </si>
  <si>
    <t>N11 Newcastle {Straight} / Normandien { Left}</t>
  </si>
  <si>
    <t>Normandien.</t>
  </si>
  <si>
    <t>22,0 Km Plate.</t>
  </si>
  <si>
    <t>N11 Newcastle 33</t>
  </si>
  <si>
    <t>N11 Newcastle {Straight} / Durnacol, Dannhauser.{ Right}</t>
  </si>
  <si>
    <t xml:space="preserve"> Durnacol, Dannhauser.{ Right}</t>
  </si>
  <si>
    <t>N11 Newcastle 32</t>
  </si>
  <si>
    <t>23,0 Km Plate.</t>
  </si>
  <si>
    <t>24,0 Km Plate.</t>
  </si>
  <si>
    <t>N11 Newcastle {Straight} / Bismark.{ Right}</t>
  </si>
  <si>
    <t>25,0 Km Plate.</t>
  </si>
  <si>
    <t>Bismark. { Right}</t>
  </si>
  <si>
    <t>N11 Newcastle 29</t>
  </si>
  <si>
    <t>26,0 Km Plate.</t>
  </si>
  <si>
    <t>27,0 Km Plate.</t>
  </si>
  <si>
    <t>28,0 Km Plate.</t>
  </si>
  <si>
    <t>29,0 Km Plate.</t>
  </si>
  <si>
    <t>D und</t>
  </si>
  <si>
    <t>30,0 Km Plate.</t>
  </si>
  <si>
    <t>31,0 Km Plate.</t>
  </si>
  <si>
    <t>34,0 Km Plate.</t>
  </si>
  <si>
    <t>35,0 Km Plate.</t>
  </si>
  <si>
    <t>N11 Newcastle {Straight} / R621 Dannhauser.{ Right}/Normandien { Left}.</t>
  </si>
  <si>
    <t xml:space="preserve"> R621 Dannhauser.{ Right}/Normandien { Left}</t>
  </si>
  <si>
    <t>Rest Area Class2.</t>
  </si>
  <si>
    <t>[Painting &amp; Drawing]  Chelmford. { Left}</t>
  </si>
  <si>
    <t>Centre of road from Dannhauser.</t>
  </si>
  <si>
    <t>{Diagrammatic:-}No Trucks in Right hand Lane. For 2,1 Km.</t>
  </si>
  <si>
    <t>STOP.  T-Junction. Turn RIGHT to Newcastle. {If using the N11 by-pass}</t>
  </si>
  <si>
    <t>100  Speed limit.{ START of REGULARITY.}  Gone lieing in the grass.</t>
  </si>
  <si>
    <t>{Diagrammatic:-} Lane use control - No Trucks in Right hand Lane.  For 2 km</t>
  </si>
  <si>
    <t>{Diagrammatic:-} Lane use control - No Trucks in Right hand Lane.  1,7 km</t>
  </si>
  <si>
    <t>40 Speed limit.{ No Controls to 'STOP. T-Junction.  Turn RIGHT.'}  Beware of rumble strips.</t>
  </si>
  <si>
    <t>Traffic Light.  Carry straight on{ through 2 more traffic lights}.</t>
  </si>
  <si>
    <t>Traffic light carry straight on through one more traffic light.</t>
  </si>
  <si>
    <t>Welcome to  Mbutshane Area Sponsored by Build Africa.  START of REGULARITY</t>
  </si>
  <si>
    <t>60 Speed limit. [Camera]. Be carefull of speed bumps ahead.</t>
  </si>
  <si>
    <t>3 Way Stop.   Be carefull of speed bumps ahead .</t>
  </si>
  <si>
    <t>0km Stone.  START of REGULARITY.</t>
  </si>
  <si>
    <t>{Diagrammatic:- } Aditional Lane 500m</t>
  </si>
  <si>
    <t>45</t>
  </si>
  <si>
    <t>White Marker in Field SOR on Road. START of REGULARATY.</t>
  </si>
  <si>
    <t>Warning Gentle Curve {Right}.</t>
  </si>
  <si>
    <t xml:space="preserve">Warning T - Juntion </t>
  </si>
  <si>
    <t>[Hospital] Ladysmith{ Right} / [Clinic] Ladysmith Gateway Clinic</t>
  </si>
  <si>
    <t>Danger Plate at Start of Armco barrier.  START of REGULARITY.  SoR on road.</t>
  </si>
  <si>
    <t>Diagrammatic:- sign -Traffic movement affected by obstruction.  400m.</t>
  </si>
  <si>
    <t>Diagrammatic:- sign -Traffic movement affected by obstruction.  200m.</t>
  </si>
  <si>
    <t>80 speed limit.  [Camera]</t>
  </si>
  <si>
    <t>Diagrammatic sign:   Additional lane.  200m.</t>
  </si>
  <si>
    <t>Diagrammatic sign:   Traffic movement affected by obstruction.  200m.</t>
  </si>
  <si>
    <t>Warning - Slippery road.</t>
  </si>
  <si>
    <t>Warning - General Warning.  Sharp Curve.{Was Rumble strips 100m}</t>
  </si>
  <si>
    <t>Warning - General Warning - Sharp bend.{was Rumble strips 100m.}</t>
  </si>
  <si>
    <t>Warning - Sharp bend.{was General Warning.  Rumble strips.}</t>
  </si>
  <si>
    <t>60 Speed limit.{New -  Not sighted 2023-01-28.}</t>
  </si>
  <si>
    <t>Diagrammatic sign - Traffic movement affected by obstruction.  400m.</t>
  </si>
  <si>
    <t>Warning - Side road junction.  100m.{ New}</t>
  </si>
  <si>
    <t>Kwaggasnek.  [Historic battlefield] Amajuba.  START of REGULARITY.</t>
  </si>
  <si>
    <t>100 Speed limit.  Be careful of free roaming farm animals.</t>
  </si>
  <si>
    <t>44,4 km plate.</t>
  </si>
  <si>
    <t>Shell service station . {at shell sign pillar }</t>
  </si>
  <si>
    <t>Dry Stream [River].  START of OPEN SECTION.</t>
  </si>
  <si>
    <t>R 543 Carry straight on.</t>
  </si>
  <si>
    <t>Turn Right (before traffic light) into Sasol  Amajuba Service Station. This is your refuel stop. {Ashraf Moola 082 555 8551}</t>
  </si>
  <si>
    <t>Traffic light - Turn RIGHT into Govan Mbeki street.</t>
  </si>
  <si>
    <t>R23 Straight on.</t>
  </si>
  <si>
    <t>Warning Children.  Children.</t>
  </si>
  <si>
    <t>6,0 km plate.  Pole only - plate removed.</t>
  </si>
  <si>
    <t>R23 Standerton {Straight}/{Left} Driepoort.  Sign removed 2024</t>
  </si>
  <si>
    <t xml:space="preserve"> Perdekop. Amersfoort{ right}.  Gone 2024</t>
  </si>
  <si>
    <t>100 Speed limit.{ From here the road is better.}</t>
  </si>
  <si>
    <t>Warning - Gentle curve{ Right}.  Pole only - sign missing.</t>
  </si>
  <si>
    <t>Danger plate at start of Armco barrier.  Control. Dot on pole &amp; road.</t>
  </si>
  <si>
    <t>Overhead power line.{at  Wolwespruit{ right}.}</t>
  </si>
  <si>
    <t>Wolwespruit{ right}.{At  Overhead power line.}</t>
  </si>
  <si>
    <t>Warning caution . Potholes.</t>
  </si>
  <si>
    <t>R 38 { Straight }</t>
  </si>
  <si>
    <t>R 50 { Straight }</t>
  </si>
  <si>
    <t xml:space="preserve">After Refuelling Turn Right out of service station and continue in same direction as before. </t>
  </si>
  <si>
    <t xml:space="preserve">Yield.  Join Krogh street. </t>
  </si>
  <si>
    <t>Yield.  Pedestrian Crossing.</t>
  </si>
  <si>
    <t>120</t>
  </si>
  <si>
    <t>120 Speed limit.  START of REGULARITY.</t>
  </si>
  <si>
    <t>16,0 km plate. { Road works - complete 2024}</t>
  </si>
  <si>
    <t>Warning - Staggered Junction.</t>
  </si>
  <si>
    <t>R23 Balfour{Straight}/Holmdene{Right}.</t>
  </si>
  <si>
    <t xml:space="preserve">{Diagrammatic:- }Warning - General warning - High accident zone. </t>
  </si>
  <si>
    <t>Bridge.  B0351/2023.</t>
  </si>
  <si>
    <t>R23 Balfour{Straight}/Holmdene{ right} / {Left }Gladdedrift.</t>
  </si>
  <si>
    <t>62,4 km plate.</t>
  </si>
  <si>
    <t>67,6 Km Plate.</t>
  </si>
  <si>
    <t>68,0 Km Plate.</t>
  </si>
  <si>
    <t>Warning Caution . No Fences.</t>
  </si>
  <si>
    <t>Warning .Farm Animals.</t>
  </si>
  <si>
    <t>69,0 Km Plate.</t>
  </si>
  <si>
    <t>Warning Gentle Curve {Right}</t>
  </si>
  <si>
    <t>70,0 Km Plate.</t>
  </si>
  <si>
    <t>71,0 Km Plate.</t>
  </si>
  <si>
    <t>72,0 Km Plate.</t>
  </si>
  <si>
    <t>73,0 Km Plate.</t>
  </si>
  <si>
    <t xml:space="preserve"> 80 Speed limit.    START of OPEN SECTION.</t>
  </si>
  <si>
    <t>74,0 Km Plate.</t>
  </si>
  <si>
    <t>60 Speed limit. Beware of speed bumps.</t>
  </si>
  <si>
    <t>Roundabout.  Leave roundabout at 3rd Exit  to Balfour on R51.</t>
  </si>
  <si>
    <t>R23 Heidelberg{ straight} / Balfour{ right} / {Left }Sprucewell.{  Turn RIGHT to Balfour.  Be careful of gravel and speed bumps after turning.  No controls until next clue.}</t>
  </si>
  <si>
    <t>Warning - Farm Animals.</t>
  </si>
  <si>
    <t>Warning - Gentle Curve{Right}.</t>
  </si>
  <si>
    <t>Yield Join Traffic circle  Leave at 3rd Exit  to Balfour on R51.</t>
  </si>
  <si>
    <t>3rd Exit.</t>
  </si>
  <si>
    <t>STOP carry straight on .Beware of speed bumps.</t>
  </si>
  <si>
    <t xml:space="preserve">STOP Turn RIGHT. </t>
  </si>
  <si>
    <t>Continue across Dryer st towards Church grounds gate.</t>
  </si>
  <si>
    <t>Sasol Service Station on left.  Refuel before lunch. { Super Service Station.  Sello 072 108 0269 sasolbalfour@gmail.com}</t>
  </si>
  <si>
    <t>Church ground gate.  Enjoy a light lunch in the hall.</t>
  </si>
  <si>
    <t xml:space="preserve">For lunch you have:- </t>
  </si>
  <si>
    <t>{Combination sign:-} Warning Roundabout, Warning General Warning. 500m</t>
  </si>
  <si>
    <t>STOP carry straight on .</t>
  </si>
  <si>
    <t>Big tree on both sides of the road. SOR on Road. START of REGULARATY</t>
  </si>
  <si>
    <t>Over head Power Lines.</t>
  </si>
  <si>
    <t>3 Km Stone on Right.</t>
  </si>
  <si>
    <t>2 Km Stone on Right.</t>
  </si>
  <si>
    <t>1 Km Stone on Right.</t>
  </si>
  <si>
    <t>80,0 Km Plate.</t>
  </si>
  <si>
    <t>Control @ Farm entrance with bricked wing walls. Dot on Road and pole.</t>
  </si>
  <si>
    <t>f und</t>
  </si>
  <si>
    <t>u 1</t>
  </si>
  <si>
    <t>81,0 Km Plate.</t>
  </si>
  <si>
    <t>82,0 Km Plate.</t>
  </si>
  <si>
    <t>83,0 Km Plate.</t>
  </si>
  <si>
    <t>84,0 Km Plate.</t>
  </si>
  <si>
    <t>Wildebeesfontein [ River ]</t>
  </si>
  <si>
    <t>85,0 Km Plate.</t>
  </si>
  <si>
    <t>86,0 Km Plate.</t>
  </si>
  <si>
    <t>Suikerbosrand  [River]</t>
  </si>
  <si>
    <t>[ Gauteng Provence ] Welcome to Gauteng.</t>
  </si>
  <si>
    <t>No Overtaking.</t>
  </si>
  <si>
    <t>11Km Stone on Right.</t>
  </si>
  <si>
    <t>10Km Stone on Right.</t>
  </si>
  <si>
    <t>Warning - Gentle Curve {Left}</t>
  </si>
  <si>
    <t>Control @ Dwayvan Boerdery farm entrance &amp; OH line. Dot on fence post stay and road.</t>
  </si>
  <si>
    <t>14 Km Stone (on Right.)</t>
  </si>
  <si>
    <t>Control @ Goeie Nuus { Left } Mark on road dot on pole base.</t>
  </si>
  <si>
    <t>Bridge.   START of OPEN SECTION.</t>
  </si>
  <si>
    <t>Blesbok [River]</t>
  </si>
  <si>
    <t>Bear Left before 4way Stop.</t>
  </si>
  <si>
    <t>Yield Join the R23 to Benoni</t>
  </si>
  <si>
    <t>R103 Alberton.</t>
  </si>
  <si>
    <t>R23 Brakpan 28 , Benoni 31,  START of REGULARATY</t>
  </si>
  <si>
    <t>Leave the N3 Freeway on Exit 70.</t>
  </si>
  <si>
    <t>Warning -  Sharp Curve {Left}</t>
  </si>
  <si>
    <t>Warning - end of dual roadway.</t>
  </si>
  <si>
    <t>80 Speed limit. [Camera]</t>
  </si>
  <si>
    <t>28 Km Stone.</t>
  </si>
  <si>
    <t>29 Km Stone.</t>
  </si>
  <si>
    <t>27 km stone.</t>
  </si>
  <si>
    <t>26 km stone.</t>
  </si>
  <si>
    <t>32 km stone.</t>
  </si>
  <si>
    <t>31 km stone.</t>
  </si>
  <si>
    <t>30 km stone.</t>
  </si>
  <si>
    <t>Warning STOP.</t>
  </si>
  <si>
    <t>Warning Cross road.</t>
  </si>
  <si>
    <t xml:space="preserve">80 Speed limit. Construction . </t>
  </si>
  <si>
    <t xml:space="preserve">60 Speed limit. Construction . </t>
  </si>
  <si>
    <t>STOP (Was Traffic light)  carry straight on.{Carnival City}</t>
  </si>
  <si>
    <t>100 Speed limit. [Camera]</t>
  </si>
  <si>
    <t>60 Speed limit. [Camera]</t>
  </si>
  <si>
    <t>120 Speed limit. [Camera]</t>
  </si>
  <si>
    <t xml:space="preserve"> Traffic light  carry straight on through 2 more traffic lights..</t>
  </si>
  <si>
    <t xml:space="preserve"> Warning Traffic light .Warning Cross road.</t>
  </si>
  <si>
    <t>Traffic Light.{Main Reef Road intersection}{ Turn RIGHT - entry point for 2023 route}</t>
  </si>
  <si>
    <t>Traffic light.  Turn LEFT on Miles Sharp street.</t>
  </si>
  <si>
    <t>Total service station on Right.{ Pump 1 + 2}</t>
  </si>
  <si>
    <t>{80 Speed limit.  Replaced with-}{Temporary 60 Speed limit.}  Start of Armco barrier.  START of OPEN SECTION.</t>
  </si>
  <si>
    <t>Warning - General warning.  Potholes.</t>
  </si>
  <si>
    <t xml:space="preserve"> Traffic light. STOP carry straight on.</t>
  </si>
  <si>
    <t>Warning - General warning.  Potholes.  Move to centre of road.</t>
  </si>
  <si>
    <t>80 Speed limit.  Start of OPEN SECTION</t>
  </si>
  <si>
    <t>No</t>
  </si>
  <si>
    <t>Instruction</t>
  </si>
  <si>
    <t>Type</t>
  </si>
  <si>
    <t>Distance</t>
  </si>
  <si>
    <t>A_Speed</t>
  </si>
  <si>
    <t>B_Speed</t>
  </si>
  <si>
    <t>C_Speed</t>
  </si>
  <si>
    <t>D_Speed</t>
  </si>
  <si>
    <t>Limit</t>
  </si>
  <si>
    <t>AddTime_A</t>
  </si>
  <si>
    <t>AddTime_B</t>
  </si>
  <si>
    <t>AddTime_C</t>
  </si>
  <si>
    <t>AddTime_D</t>
  </si>
  <si>
    <t xml:space="preserve"> Warning - Side road junction{ right}.  Beware of bumpy road.</t>
  </si>
  <si>
    <t>Hillcrest Corner Old Main Road  - PMB via Thornville - Howick - Mooiriver - Escort - Colenso - eZakheni - Glencoe - Dannhauser - Hattingspruit - Newcastle</t>
  </si>
  <si>
    <t>Control @ In Line with Start of Nulane office &amp; Warehouse gate on Right.  Markon road.</t>
  </si>
  <si>
    <t>Control @ Warning - Cross road. Mark on road. Dot on pole.</t>
  </si>
  <si>
    <t>Diagrammatic Sign -  Additional lane.  1 km.</t>
  </si>
  <si>
    <t>Diagrammatic Sign -  Additional lane.  For 1,1 km.</t>
  </si>
  <si>
    <t>Diagrammatic Sign: -  Traffic movement affected by obstruction.  400m.</t>
  </si>
  <si>
    <t>Diagrammatic Sign: -  Traffic movement affected by obstruction.  200m.</t>
  </si>
  <si>
    <t>Diagrammatic Sign: -  Additional lane.  1 km.</t>
  </si>
  <si>
    <t>Diagrammatic Sign: -  Additional lane.  For 700m.</t>
  </si>
  <si>
    <t>Diagrammatic Sign: -  Additional lane.  500m.</t>
  </si>
  <si>
    <t>Diagrammatic Sign: -  Lane use - 60 Minimum speed.  For 4 km.</t>
  </si>
  <si>
    <t>Diagrammatic Sign: - Traffic movement affected by obstruction.  400m.</t>
  </si>
  <si>
    <t>Diagrammatic Sign: - Additional lane.  500m.</t>
  </si>
  <si>
    <t>Diagrammatic Sign: - Warning - Winding road.  for 3 km.</t>
  </si>
  <si>
    <t>Diagrammatic Sign:  Warning General Warning, High accident zone.</t>
  </si>
  <si>
    <t xml:space="preserve">For refuelling you have - </t>
  </si>
  <si>
    <t>After refuelling turn RIGHT into Govan Mbeki st. to continue on the R23 direction Standerton.  (As if you turned Right at the traffic light.)</t>
  </si>
  <si>
    <t>Diagrammatic Sign: - 60 Speed limit, Warning - Reduced visibility,  For 5 km.{ 9,4 km plate.  Opposite 26 km stone}</t>
  </si>
  <si>
    <t>11,0 km plate.  Only pole - no plates.</t>
  </si>
  <si>
    <t>Diagrammatic Sign:  Additional lane.  1km</t>
  </si>
  <si>
    <t>Diagrammatic Sign:  Additional lane.  250m</t>
  </si>
  <si>
    <t>Diagrammatic Sign:  Traffic movement effected by obstruction.  500m</t>
  </si>
  <si>
    <t>Diagrammatic Sign:  Traffic movement effected by obstruction.  250m</t>
  </si>
  <si>
    <t>{Diagrammatic Sign:  }Traffic movement effected by obstruction.  250m</t>
  </si>
  <si>
    <t>Diagrammatic Sign:  Additional lane.  1km.</t>
  </si>
  <si>
    <t>60 Speed limit.  [Camera].   Carry straight on.  Be careful of bad road surface.</t>
  </si>
  <si>
    <t xml:space="preserve"> Traffic light.  Carry straight on.  Prepare To Turn Right into Engen Service Station.</t>
  </si>
  <si>
    <t>Turn Right to Engen Service Station. Refuel first before stretching your legs etc.{On first pump pillar}{ Pieter Van Dyk  Engen Sonlig.  078 949 5916 pieter@engensonlig.co.za }</t>
  </si>
  <si>
    <t>STOP.  Carry straight on.  Be careful of bad road surface.</t>
  </si>
  <si>
    <t>Traffic light.  Carry straight on and move to centre of road.</t>
  </si>
  <si>
    <t>R23 Balfour{Straight}/Holmdene{right ahead}/{Left }Robbertsdrift.</t>
  </si>
  <si>
    <t>Diagrammatic Sign:  Traffic movement effected by obstruction. 500m</t>
  </si>
  <si>
    <t>Diagrammatic Sign:  Additional lane.  1 km.</t>
  </si>
  <si>
    <t>{Diagrammatic Sign: }Traffic movement effected by obstruction. 250m</t>
  </si>
  <si>
    <t>Diagrammatic Sign:  Additional lane.  250 m</t>
  </si>
  <si>
    <t>Diagrammatic Sign: Traffic movement effected by obstruction. 250m</t>
  </si>
  <si>
    <t>Single sharp curve chevron. { Last }{Start of bad road surface} Be careful of uneven road surface.</t>
  </si>
  <si>
    <t>Control @ Danger plate @ start of a Armco barrier just past 62,4 km plate. Dot on pole , side of road and centre line.</t>
  </si>
  <si>
    <t>Warning - Gentle curve{ Left}.  After 66,4 km plate. Control. Dot on pole , side of road and centre line.</t>
  </si>
  <si>
    <t>Control @ Opposite 2,0 Km Stone on Right Before farm entrance on Left. Line on road and Dot on wooden fence pole.( Just past over head lines.)</t>
  </si>
  <si>
    <t>For refuelling you have:-</t>
  </si>
  <si>
    <t>After lunch return to the gate and Turn LEFT in to Dryer st.</t>
  </si>
  <si>
    <t>80 Speed limit.  Construction .</t>
  </si>
  <si>
    <t>R23 Heidelberg {Right}/{ Left} R23 Standerton.</t>
  </si>
  <si>
    <t>STOP Turn Right on R23 to Heidelberg.</t>
  </si>
  <si>
    <t>R23 Heidelberg 26  [ max 72]</t>
  </si>
  <si>
    <t xml:space="preserve"> Warning Side road Junction.{Left}</t>
  </si>
  <si>
    <t>R23 Heidelberg { Straight}/  { Left} Largerspoort.</t>
  </si>
  <si>
    <t>R23 Brakpan , Benoni {Straight}/{Left} R103 Alberton.</t>
  </si>
  <si>
    <t>Warning Side road Junction.{Left}</t>
  </si>
  <si>
    <t xml:space="preserve"> Warning - Side road Junction.{Left}</t>
  </si>
  <si>
    <t>R23 Brakpan , Benoni {Straight}/R550 Nigel { Right}/{Left}R550 Klipriver.   START of OPEN SECTION.</t>
  </si>
  <si>
    <t xml:space="preserve"> Warning Side road Junction.{Right}</t>
  </si>
  <si>
    <t xml:space="preserve"> Warning - Side road Junction.{Right}</t>
  </si>
  <si>
    <t>Traffic Light.  Carry straight on through 2 more traffic lights.  Keep to centre of Road</t>
  </si>
  <si>
    <t>Traffic Light.  Carry straight on through 2 more traffic lights.  Move to centre lane.</t>
  </si>
  <si>
    <t>STOP.  Carry straight on,  on Miles Sharp street.</t>
  </si>
  <si>
    <t>Traffic Light Carry Straight On.{ 0km Stone}  Stay on Old Main road.  Be careful of bad road surface.</t>
  </si>
  <si>
    <t>[Conservancy Area] Drummond.  START of OPEN SECTION.  Bad road surface and road works ahead.  Stop and Go's may be in operation.</t>
  </si>
  <si>
    <t>STOP. T-Junction. Turn RIGHT.  Be careful of uneven road surface.</t>
  </si>
  <si>
    <t xml:space="preserve">60 Speed limit.  Be careful of unmarked speed bumps. </t>
  </si>
  <si>
    <t>R56 Richmond,R56 Thornville/R103 Ashburton, (N3) Pietermaritzburg.  Carry straight on.</t>
  </si>
  <si>
    <t>Diagrammatic sign: Traffic movement affected by obstruction.  250m.  Sign on both sides of road.  Control - Dot on pole and road.</t>
  </si>
  <si>
    <t>High Accident zone. Slow down.  Be Careful of bad road surface.</t>
  </si>
  <si>
    <t>Continue STRAIGHT it is now Eugene Marais Rd</t>
  </si>
  <si>
    <t>Diagrammatic sign:  Warning Traffic light .200m. START of OPEN SECTION.</t>
  </si>
  <si>
    <t>Dist. To adjust</t>
  </si>
  <si>
    <t>[Restaurant] [View point] 1000 Hills Chefs School {Right}.  START of REGULARITY.  Be careful of the uneven road surface.</t>
  </si>
  <si>
    <t>R103 Camperdown{ Right}.  Carry straight on.</t>
  </si>
  <si>
    <t>Entrace to Shell service station.  This is your fuel stop. {Moses Mabhida S/S Manager Roanne Krishnan 061 546 1791 mosesmabhidashell@gmail.com PMB Parking for tender vihicles behind service station building.  Hemlata 074 846 4602}</t>
  </si>
  <si>
    <t>Contral @ Gum pole at start of Sumit Rd intersection Marked with Ducktape.</t>
  </si>
  <si>
    <t xml:space="preserve">Overhead wires.   Be careful of uneven road surface in places and speed bumps. </t>
  </si>
  <si>
    <t>[Rest area Class 3]Mooi 1-Stop.</t>
  </si>
  <si>
    <t>Turn LEFT to Mooi 1-Stop.  Engen Filling Station. Refuel Stop.  {Donovan Carter 0721476868 Bheki mooi1stop@futurenet.co.za 081 744 6871}</t>
  </si>
  <si>
    <t>After refueling return to main road and continue in the same direction as before.</t>
  </si>
  <si>
    <t>{Left} (N3) [Toll Route] [Highway] 146.  START of REGULARITY.  Be careful of uneven road surface.</t>
  </si>
  <si>
    <t>Control at Entrance road to Microwave towers, Dot on Fence post &amp; yellow line</t>
  </si>
  <si>
    <t>Start under the portal at Newcastle Inn Entrance.  Start of OPEN SECTION.   Bear right and continue around parking lot to Traffic light at Hotel exit.</t>
  </si>
  <si>
    <t>Combination Sign:  Warning - General Warning, Warning -  Combined curves.  For 15 km.{  Beware of several rumble strips ahead.  Rumble strips removed 2024}</t>
  </si>
  <si>
    <t>Traffic light.  Carry straight on. Engen service station on opposite corner</t>
  </si>
  <si>
    <t>Traffic light.  Carry straight on. Move to Right hand lane.</t>
  </si>
  <si>
    <t>Traffic light.  Carry straight on. Move to centre lane</t>
  </si>
  <si>
    <t>Traffic light Turn Left into Adelaide Tambo st.  (Engen service station on near right hand corner.).</t>
  </si>
  <si>
    <t>R23 Standerton {Straight}/ Perdekop, Amersfoort {right}.{  From here the road is bumpy and no shoulder.}</t>
  </si>
  <si>
    <t>Warning - Gentle curve{ left}.{Road is good from here - and good shoulder.}</t>
  </si>
  <si>
    <t>Traffic light/STOP.  T-Junction. Turn RIGHT on R38 and R23. Careful bad road surface.</t>
  </si>
  <si>
    <t>{Diagrammatic Sign:  Additional lane.  250 m - board gone 2024-02-17} Control just before 43,4 km plate. Dot on side of road and yellow line.</t>
  </si>
  <si>
    <t xml:space="preserve">STOP.  Turn Right on Dryer st just before Sasol Filling station </t>
  </si>
  <si>
    <t>STOP.  Turn Left into Johny Mokoena st.</t>
  </si>
  <si>
    <t>STOP.{  Yield left.}  Carry straight on through 3 more STOP streets.</t>
  </si>
  <si>
    <t>Poortjie {Right }.Bad road surface.</t>
  </si>
  <si>
    <t>N3 [ T ] Johannesburg {Right}.  Prepare to turn RIGHT.</t>
  </si>
  <si>
    <t>N3 Johannesburg {Right}.  Turn RIGHT.</t>
  </si>
  <si>
    <t>Join N3 Freeway {13,8 N Km Plate.}</t>
  </si>
  <si>
    <t>70.  Heidelberg.  R23 Heidelberg (North), Benoni 1km{Left}, N3{Straight}.  Prepare to leave the N3 at exit 70.</t>
  </si>
  <si>
    <t>STOP carry straight on through 2 mor STOP streets.   Please treat all non-functioning Traffic lights as STOP streets.</t>
  </si>
  <si>
    <t>STOP.  (Was a Traffic Light.)  Carry straight on.</t>
  </si>
  <si>
    <t>STOP.  Carry straight on .</t>
  </si>
  <si>
    <t xml:space="preserve"> Traffic light.  Carry straight on.</t>
  </si>
  <si>
    <t>{Warning - Farm animals. SIGN GONE 2024} Be carful of speed bumps, rumble strips and freeroaming animals.  START of OPEN SECTION</t>
  </si>
  <si>
    <t>80 Speed limit. START of REGULARATY.  Stay on R103</t>
  </si>
  <si>
    <t>Control @ Green fence post with 2 stays. Dot on pole and road.</t>
  </si>
  <si>
    <t>Control @ faded Keep Left Pass Right sign on opposite side of the road.</t>
  </si>
  <si>
    <t>Control @ Start of amco barrier before bridge . And warning Stop. Dot on armco and road.</t>
  </si>
  <si>
    <t xml:space="preserve">Traffic light.  This is the Francis road/Harrismith road intersection.  Refuel at Caltex service station on the opposite LEFT corner.{Caltex service station  Zaheer 0721786780 Manager} </t>
  </si>
  <si>
    <t>STOP (4 Way).  Turn RIGHT into Shepston Rd</t>
  </si>
  <si>
    <t>Beware of BAD road surface.</t>
  </si>
  <si>
    <t>N11 Ladysmith {Right}/{Left} N11 Newcastle</t>
  </si>
  <si>
    <t>Traffic light. Turn RIGHT on N11.{If using the eZhakeni/Ladysmith by pass}</t>
  </si>
  <si>
    <t>Traffic Light.  Turn LEFT on to the N11 to Newecastle.  Newcastle road.</t>
  </si>
  <si>
    <t>Double Farm gate on Left.  Farm entrance on Right. SOR on road.  START of REGULARATY.{No shoulder}</t>
  </si>
  <si>
    <t xml:space="preserve">100 Speed limit. Control.  Dot on pole and road. </t>
  </si>
  <si>
    <t>Control @ Larksend Farm. P&amp;A Cronje, D&amp;H Pinder. 30.  Ducktape on Fence Pole at Cross road.</t>
  </si>
  <si>
    <t>Diagrammatic: Aditional Lane 250m.{More shoulder.}</t>
  </si>
  <si>
    <t xml:space="preserve">Control @ 100 Speed limit. Dot on pole and rd. </t>
  </si>
  <si>
    <t>Traffic Movement affected by obstruction 500m.  Dot on pole and Rd.</t>
  </si>
  <si>
    <t>Warning - Reduced  Visibility .  No over taking.</t>
  </si>
  <si>
    <t>Control at start of Armco barrier.  Dot on barrier and road.</t>
  </si>
  <si>
    <t>Control @ Danger plate at start of Armco Barrier. Dot on pole and rd.</t>
  </si>
  <si>
    <t>Control @ .  Traffic Movement affected by obstruction 250m . Dot on pole and rd.</t>
  </si>
  <si>
    <t>Control @ 100 Speed limit.  Dot on pole and rd.</t>
  </si>
  <si>
    <t>Diagramatic sign:  Additional lane.  350m.  Control.  Dot on pole and Rd.</t>
  </si>
  <si>
    <t>100  Speed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</si>
</sst>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%"/>
    <numFmt numFmtId="166" formatCode="0.0000"/>
    <numFmt numFmtId="167" formatCode="hh:mm:ss;@"/>
    <numFmt numFmtId="168" formatCode="&quot;R&quot;\ #,##0;[Red]&quot;R&quot;\ \-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141">
    <xf numFmtId="0" fontId="0" fillId="0" borderId="0" xfId="0"/>
    <xf numFmtId="2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11" fillId="0" borderId="3" xfId="2" applyFont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7" fillId="0" borderId="0" xfId="2"/>
    <xf numFmtId="0" fontId="7" fillId="0" borderId="2" xfId="2" applyBorder="1" applyAlignment="1">
      <alignment horizontal="center"/>
    </xf>
    <xf numFmtId="0" fontId="7" fillId="0" borderId="0" xfId="2" applyAlignment="1">
      <alignment horizontal="center"/>
    </xf>
    <xf numFmtId="0" fontId="0" fillId="0" borderId="2" xfId="2" applyFont="1" applyBorder="1" applyAlignment="1">
      <alignment horizontal="center"/>
    </xf>
    <xf numFmtId="0" fontId="8" fillId="0" borderId="0" xfId="2" applyFont="1"/>
    <xf numFmtId="0" fontId="15" fillId="0" borderId="2" xfId="2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0" fontId="9" fillId="0" borderId="2" xfId="2" applyFont="1" applyBorder="1" applyAlignment="1">
      <alignment horizontal="center" vertical="center" wrapText="1"/>
    </xf>
    <xf numFmtId="2" fontId="9" fillId="0" borderId="2" xfId="2" applyNumberFormat="1" applyFont="1" applyBorder="1" applyAlignment="1">
      <alignment horizontal="center" vertical="center" wrapText="1"/>
    </xf>
    <xf numFmtId="1" fontId="9" fillId="0" borderId="2" xfId="2" applyNumberFormat="1" applyFont="1" applyBorder="1" applyAlignment="1">
      <alignment horizontal="center" vertical="center" wrapText="1"/>
    </xf>
    <xf numFmtId="1" fontId="14" fillId="0" borderId="2" xfId="2" applyNumberFormat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2" fontId="7" fillId="0" borderId="0" xfId="2" applyNumberFormat="1" applyAlignment="1">
      <alignment vertical="center" wrapText="1"/>
    </xf>
    <xf numFmtId="2" fontId="7" fillId="0" borderId="0" xfId="2" applyNumberFormat="1" applyAlignment="1">
      <alignment horizontal="center" vertical="center" wrapText="1"/>
    </xf>
    <xf numFmtId="2" fontId="2" fillId="0" borderId="0" xfId="2" applyNumberFormat="1" applyFont="1" applyAlignment="1">
      <alignment horizontal="center" vertical="center" wrapText="1"/>
    </xf>
    <xf numFmtId="167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7" fillId="0" borderId="0" xfId="2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right" vertical="center"/>
    </xf>
    <xf numFmtId="165" fontId="0" fillId="0" borderId="0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2" fontId="3" fillId="0" borderId="2" xfId="2" applyNumberFormat="1" applyFont="1" applyBorder="1" applyAlignment="1">
      <alignment vertical="center" wrapText="1"/>
    </xf>
    <xf numFmtId="1" fontId="3" fillId="0" borderId="2" xfId="2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vertical="center" wrapText="1"/>
    </xf>
    <xf numFmtId="0" fontId="7" fillId="0" borderId="2" xfId="2" applyBorder="1" applyAlignment="1">
      <alignment vertical="center" wrapText="1"/>
    </xf>
    <xf numFmtId="167" fontId="3" fillId="0" borderId="2" xfId="2" applyNumberFormat="1" applyFont="1" applyBorder="1" applyAlignment="1">
      <alignment vertical="center" wrapText="1"/>
    </xf>
    <xf numFmtId="0" fontId="3" fillId="0" borderId="2" xfId="2" applyFont="1" applyBorder="1" applyAlignment="1">
      <alignment vertical="center" wrapText="1"/>
    </xf>
    <xf numFmtId="164" fontId="7" fillId="0" borderId="0" xfId="2" applyNumberFormat="1" applyAlignment="1">
      <alignment vertical="center" wrapText="1"/>
    </xf>
    <xf numFmtId="167" fontId="7" fillId="0" borderId="0" xfId="2" applyNumberFormat="1" applyAlignment="1">
      <alignment vertical="center"/>
    </xf>
    <xf numFmtId="1" fontId="6" fillId="0" borderId="0" xfId="0" applyNumberFormat="1" applyFont="1" applyAlignment="1">
      <alignment horizontal="center" vertical="center" wrapText="1"/>
    </xf>
    <xf numFmtId="166" fontId="7" fillId="0" borderId="0" xfId="2" applyNumberFormat="1" applyAlignment="1">
      <alignment vertical="center" wrapText="1"/>
    </xf>
    <xf numFmtId="1" fontId="7" fillId="0" borderId="0" xfId="2" applyNumberFormat="1" applyAlignment="1">
      <alignment vertical="center" wrapText="1"/>
    </xf>
    <xf numFmtId="167" fontId="7" fillId="0" borderId="0" xfId="2" applyNumberFormat="1" applyAlignment="1">
      <alignment vertical="center" wrapText="1"/>
    </xf>
    <xf numFmtId="2" fontId="16" fillId="0" borderId="0" xfId="0" applyNumberFormat="1" applyFont="1" applyAlignment="1">
      <alignment horizontal="right" vertical="center"/>
    </xf>
    <xf numFmtId="0" fontId="12" fillId="0" borderId="2" xfId="0" applyFont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 wrapText="1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49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165" fontId="0" fillId="0" borderId="0" xfId="3" applyNumberFormat="1" applyFon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2" borderId="0" xfId="0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6" fillId="0" borderId="0" xfId="0" applyNumberFormat="1" applyFont="1" applyAlignment="1">
      <alignment vertical="center"/>
    </xf>
    <xf numFmtId="0" fontId="0" fillId="2" borderId="0" xfId="0" applyFill="1" applyAlignment="1">
      <alignment vertical="center"/>
    </xf>
    <xf numFmtId="168" fontId="0" fillId="0" borderId="0" xfId="0" applyNumberFormat="1" applyAlignment="1">
      <alignment vertical="center" wrapText="1"/>
    </xf>
    <xf numFmtId="0" fontId="3" fillId="0" borderId="7" xfId="2" applyFont="1" applyBorder="1" applyAlignment="1">
      <alignment horizontal="center" vertical="center" wrapText="1"/>
    </xf>
    <xf numFmtId="2" fontId="3" fillId="0" borderId="7" xfId="2" applyNumberFormat="1" applyFont="1" applyBorder="1" applyAlignment="1">
      <alignment vertical="center" wrapText="1"/>
    </xf>
    <xf numFmtId="1" fontId="3" fillId="0" borderId="7" xfId="2" applyNumberFormat="1" applyFont="1" applyBorder="1" applyAlignment="1">
      <alignment horizontal="center" vertical="center" wrapText="1"/>
    </xf>
    <xf numFmtId="0" fontId="4" fillId="0" borderId="7" xfId="2" applyFont="1" applyBorder="1" applyAlignment="1">
      <alignment vertical="center" wrapText="1"/>
    </xf>
    <xf numFmtId="0" fontId="7" fillId="0" borderId="7" xfId="2" applyBorder="1" applyAlignment="1">
      <alignment vertical="center" wrapText="1"/>
    </xf>
    <xf numFmtId="167" fontId="3" fillId="0" borderId="7" xfId="2" applyNumberFormat="1" applyFont="1" applyBorder="1" applyAlignment="1">
      <alignment vertical="center" wrapText="1"/>
    </xf>
    <xf numFmtId="0" fontId="3" fillId="0" borderId="7" xfId="2" applyFont="1" applyBorder="1" applyAlignment="1">
      <alignment vertical="center" wrapText="1"/>
    </xf>
    <xf numFmtId="0" fontId="3" fillId="0" borderId="6" xfId="2" applyFont="1" applyBorder="1" applyAlignment="1">
      <alignment horizontal="center" vertical="center" wrapText="1"/>
    </xf>
    <xf numFmtId="2" fontId="3" fillId="0" borderId="6" xfId="2" applyNumberFormat="1" applyFont="1" applyBorder="1" applyAlignment="1">
      <alignment vertical="center" wrapText="1"/>
    </xf>
    <xf numFmtId="1" fontId="3" fillId="0" borderId="6" xfId="2" applyNumberFormat="1" applyFont="1" applyBorder="1" applyAlignment="1">
      <alignment horizontal="center" vertical="center" wrapText="1"/>
    </xf>
    <xf numFmtId="0" fontId="4" fillId="0" borderId="6" xfId="2" applyFont="1" applyBorder="1" applyAlignment="1">
      <alignment vertical="center" wrapText="1"/>
    </xf>
    <xf numFmtId="0" fontId="7" fillId="0" borderId="6" xfId="2" applyBorder="1" applyAlignment="1">
      <alignment vertical="center" wrapText="1"/>
    </xf>
    <xf numFmtId="167" fontId="3" fillId="0" borderId="6" xfId="2" applyNumberFormat="1" applyFont="1" applyBorder="1" applyAlignment="1">
      <alignment vertical="center" wrapText="1"/>
    </xf>
    <xf numFmtId="0" fontId="3" fillId="0" borderId="6" xfId="2" applyFont="1" applyBorder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2" fontId="3" fillId="0" borderId="0" xfId="2" applyNumberFormat="1" applyFont="1" applyAlignment="1">
      <alignment vertical="center" wrapText="1"/>
    </xf>
    <xf numFmtId="1" fontId="3" fillId="0" borderId="0" xfId="2" applyNumberFormat="1" applyFont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167" fontId="3" fillId="0" borderId="0" xfId="2" applyNumberFormat="1" applyFont="1" applyAlignment="1">
      <alignment vertical="center" wrapText="1"/>
    </xf>
    <xf numFmtId="0" fontId="3" fillId="0" borderId="0" xfId="2" applyFont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1" fontId="2" fillId="0" borderId="0" xfId="0" applyNumberFormat="1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6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vertical="center"/>
    </xf>
    <xf numFmtId="1" fontId="5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7" fillId="0" borderId="3" xfId="2" applyBorder="1" applyAlignment="1">
      <alignment horizontal="center"/>
    </xf>
    <xf numFmtId="0" fontId="7" fillId="0" borderId="4" xfId="2" applyBorder="1" applyAlignment="1">
      <alignment horizontal="center"/>
    </xf>
    <xf numFmtId="0" fontId="7" fillId="0" borderId="5" xfId="2" applyBorder="1" applyAlignment="1">
      <alignment horizontal="center"/>
    </xf>
    <xf numFmtId="0" fontId="7" fillId="0" borderId="2" xfId="2" applyBorder="1" applyAlignment="1">
      <alignment horizontal="center"/>
    </xf>
  </cellXfs>
  <cellStyles count="4">
    <cellStyle name="Normal" xfId="0" builtinId="0"/>
    <cellStyle name="Normal 2" xfId="2" xr:uid="{1C70B97A-8404-4EC4-9ECF-94F8C1CDFC95}"/>
    <cellStyle name="Percent" xfId="1" builtinId="5"/>
    <cellStyle name="Percent 2" xfId="3" xr:uid="{848FDDC9-FA67-460A-BE2B-BCC25F888AA0}"/>
  </cellStyles>
  <dxfs count="10556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solid">
          <fgColor indexed="64"/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FF000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8000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FlatUnd!$A$4:$D$4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C-43AA-AEF3-327C2F460058}"/>
            </c:ext>
          </c:extLst>
        </c:ser>
        <c:ser>
          <c:idx val="3"/>
          <c:order val="1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FlatUnd!$A$5:$D$5</c:f>
              <c:numCache>
                <c:formatCode>General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C-43AA-AEF3-327C2F460058}"/>
            </c:ext>
          </c:extLst>
        </c:ser>
        <c:ser>
          <c:idx val="4"/>
          <c:order val="2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FlatUnd!$A$6:$D$6</c:f>
              <c:numCache>
                <c:formatCode>General</c:formatCode>
                <c:ptCount val="4"/>
                <c:pt idx="0">
                  <c:v>26</c:v>
                </c:pt>
                <c:pt idx="1">
                  <c:v>28</c:v>
                </c:pt>
                <c:pt idx="2">
                  <c:v>31</c:v>
                </c:pt>
                <c:pt idx="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7C-43AA-AEF3-327C2F460058}"/>
            </c:ext>
          </c:extLst>
        </c:ser>
        <c:ser>
          <c:idx val="5"/>
          <c:order val="3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FlatUnd!$A$7:$D$7</c:f>
              <c:numCache>
                <c:formatCode>General</c:formatCode>
                <c:ptCount val="4"/>
                <c:pt idx="0">
                  <c:v>27</c:v>
                </c:pt>
                <c:pt idx="1">
                  <c:v>30</c:v>
                </c:pt>
                <c:pt idx="2">
                  <c:v>32</c:v>
                </c:pt>
                <c:pt idx="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7C-43AA-AEF3-327C2F460058}"/>
            </c:ext>
          </c:extLst>
        </c:ser>
        <c:ser>
          <c:idx val="6"/>
          <c:order val="4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FlatUnd!$A$8:$D$8</c:f>
              <c:numCache>
                <c:formatCode>General</c:formatCode>
                <c:ptCount val="4"/>
                <c:pt idx="0">
                  <c:v>28</c:v>
                </c:pt>
                <c:pt idx="1">
                  <c:v>31</c:v>
                </c:pt>
                <c:pt idx="2">
                  <c:v>34</c:v>
                </c:pt>
                <c:pt idx="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7C-43AA-AEF3-327C2F460058}"/>
            </c:ext>
          </c:extLst>
        </c:ser>
        <c:ser>
          <c:idx val="7"/>
          <c:order val="5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FlatUnd!$A$9:$D$9</c:f>
              <c:numCache>
                <c:formatCode>General</c:formatCode>
                <c:ptCount val="4"/>
                <c:pt idx="0">
                  <c:v>29</c:v>
                </c:pt>
                <c:pt idx="1">
                  <c:v>32</c:v>
                </c:pt>
                <c:pt idx="2">
                  <c:v>36</c:v>
                </c:pt>
                <c:pt idx="3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7C-43AA-AEF3-327C2F460058}"/>
            </c:ext>
          </c:extLst>
        </c:ser>
        <c:ser>
          <c:idx val="8"/>
          <c:order val="6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FlatUnd!$A$10:$D$10</c:f>
              <c:numCache>
                <c:formatCode>General</c:formatCode>
                <c:ptCount val="4"/>
                <c:pt idx="0">
                  <c:v>30</c:v>
                </c:pt>
                <c:pt idx="1">
                  <c:v>34</c:v>
                </c:pt>
                <c:pt idx="2">
                  <c:v>37</c:v>
                </c:pt>
                <c:pt idx="3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7C-43AA-AEF3-327C2F460058}"/>
            </c:ext>
          </c:extLst>
        </c:ser>
        <c:ser>
          <c:idx val="9"/>
          <c:order val="7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FlatUnd!$A$11:$D$11</c:f>
              <c:numCache>
                <c:formatCode>General</c:formatCode>
                <c:ptCount val="4"/>
                <c:pt idx="0">
                  <c:v>31</c:v>
                </c:pt>
                <c:pt idx="1">
                  <c:v>35</c:v>
                </c:pt>
                <c:pt idx="2">
                  <c:v>39</c:v>
                </c:pt>
                <c:pt idx="3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37C-43AA-AEF3-327C2F460058}"/>
            </c:ext>
          </c:extLst>
        </c:ser>
        <c:ser>
          <c:idx val="10"/>
          <c:order val="8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FlatUnd!$A$12:$D$12</c:f>
              <c:numCache>
                <c:formatCode>General</c:formatCode>
                <c:ptCount val="4"/>
                <c:pt idx="0">
                  <c:v>32</c:v>
                </c:pt>
                <c:pt idx="1">
                  <c:v>36</c:v>
                </c:pt>
                <c:pt idx="2">
                  <c:v>41</c:v>
                </c:pt>
                <c:pt idx="3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37C-43AA-AEF3-327C2F460058}"/>
            </c:ext>
          </c:extLst>
        </c:ser>
        <c:ser>
          <c:idx val="11"/>
          <c:order val="9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FlatUnd!$A$13:$D$13</c:f>
              <c:numCache>
                <c:formatCode>General</c:formatCode>
                <c:ptCount val="4"/>
                <c:pt idx="0">
                  <c:v>33</c:v>
                </c:pt>
                <c:pt idx="1">
                  <c:v>37</c:v>
                </c:pt>
                <c:pt idx="2">
                  <c:v>42</c:v>
                </c:pt>
                <c:pt idx="3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7C-43AA-AEF3-327C2F460058}"/>
            </c:ext>
          </c:extLst>
        </c:ser>
        <c:ser>
          <c:idx val="12"/>
          <c:order val="10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FlatUnd!$A$14:$D$14</c:f>
              <c:numCache>
                <c:formatCode>General</c:formatCode>
                <c:ptCount val="4"/>
                <c:pt idx="0">
                  <c:v>34</c:v>
                </c:pt>
                <c:pt idx="1">
                  <c:v>39</c:v>
                </c:pt>
                <c:pt idx="2">
                  <c:v>44</c:v>
                </c:pt>
                <c:pt idx="3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37C-43AA-AEF3-327C2F460058}"/>
            </c:ext>
          </c:extLst>
        </c:ser>
        <c:ser>
          <c:idx val="13"/>
          <c:order val="11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FlatUnd!$A$15:$D$15</c:f>
              <c:numCache>
                <c:formatCode>General</c:formatCode>
                <c:ptCount val="4"/>
                <c:pt idx="0">
                  <c:v>35</c:v>
                </c:pt>
                <c:pt idx="1">
                  <c:v>40</c:v>
                </c:pt>
                <c:pt idx="2">
                  <c:v>46</c:v>
                </c:pt>
                <c:pt idx="3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37C-43AA-AEF3-327C2F460058}"/>
            </c:ext>
          </c:extLst>
        </c:ser>
        <c:ser>
          <c:idx val="14"/>
          <c:order val="12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FlatUnd!$A$16:$D$16</c:f>
              <c:numCache>
                <c:formatCode>General</c:formatCode>
                <c:ptCount val="4"/>
                <c:pt idx="0">
                  <c:v>36</c:v>
                </c:pt>
                <c:pt idx="1">
                  <c:v>41</c:v>
                </c:pt>
                <c:pt idx="2">
                  <c:v>47</c:v>
                </c:pt>
                <c:pt idx="3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37C-43AA-AEF3-327C2F460058}"/>
            </c:ext>
          </c:extLst>
        </c:ser>
        <c:ser>
          <c:idx val="15"/>
          <c:order val="13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FlatUnd!$A$17:$D$17</c:f>
              <c:numCache>
                <c:formatCode>General</c:formatCode>
                <c:ptCount val="4"/>
                <c:pt idx="0">
                  <c:v>37</c:v>
                </c:pt>
                <c:pt idx="1">
                  <c:v>43</c:v>
                </c:pt>
                <c:pt idx="2">
                  <c:v>49</c:v>
                </c:pt>
                <c:pt idx="3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37C-43AA-AEF3-327C2F460058}"/>
            </c:ext>
          </c:extLst>
        </c:ser>
        <c:ser>
          <c:idx val="16"/>
          <c:order val="14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FlatUnd!$A$18:$D$18</c:f>
              <c:numCache>
                <c:formatCode>General</c:formatCode>
                <c:ptCount val="4"/>
                <c:pt idx="0">
                  <c:v>38</c:v>
                </c:pt>
                <c:pt idx="1">
                  <c:v>44</c:v>
                </c:pt>
                <c:pt idx="2">
                  <c:v>50</c:v>
                </c:pt>
                <c:pt idx="3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37C-43AA-AEF3-327C2F460058}"/>
            </c:ext>
          </c:extLst>
        </c:ser>
        <c:ser>
          <c:idx val="17"/>
          <c:order val="15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FlatUnd!$A$19:$D$19</c:f>
              <c:numCache>
                <c:formatCode>General</c:formatCode>
                <c:ptCount val="4"/>
                <c:pt idx="0">
                  <c:v>39</c:v>
                </c:pt>
                <c:pt idx="1">
                  <c:v>45</c:v>
                </c:pt>
                <c:pt idx="2">
                  <c:v>52</c:v>
                </c:pt>
                <c:pt idx="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37C-43AA-AEF3-327C2F460058}"/>
            </c:ext>
          </c:extLst>
        </c:ser>
        <c:ser>
          <c:idx val="18"/>
          <c:order val="16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FlatUnd!$A$20:$D$20</c:f>
              <c:numCache>
                <c:formatCode>General</c:formatCode>
                <c:ptCount val="4"/>
                <c:pt idx="0">
                  <c:v>40</c:v>
                </c:pt>
                <c:pt idx="1">
                  <c:v>47</c:v>
                </c:pt>
                <c:pt idx="2">
                  <c:v>54</c:v>
                </c:pt>
                <c:pt idx="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37C-43AA-AEF3-327C2F460058}"/>
            </c:ext>
          </c:extLst>
        </c:ser>
        <c:ser>
          <c:idx val="19"/>
          <c:order val="17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FlatUnd!$A$21:$D$21</c:f>
              <c:numCache>
                <c:formatCode>General</c:formatCode>
                <c:ptCount val="4"/>
                <c:pt idx="0">
                  <c:v>41</c:v>
                </c:pt>
                <c:pt idx="1">
                  <c:v>48</c:v>
                </c:pt>
                <c:pt idx="2">
                  <c:v>55</c:v>
                </c:pt>
                <c:pt idx="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37C-43AA-AEF3-327C2F460058}"/>
            </c:ext>
          </c:extLst>
        </c:ser>
        <c:ser>
          <c:idx val="20"/>
          <c:order val="18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FlatUnd!$A$22:$D$22</c:f>
              <c:numCache>
                <c:formatCode>General</c:formatCode>
                <c:ptCount val="4"/>
                <c:pt idx="0">
                  <c:v>42</c:v>
                </c:pt>
                <c:pt idx="1">
                  <c:v>49</c:v>
                </c:pt>
                <c:pt idx="2">
                  <c:v>57</c:v>
                </c:pt>
                <c:pt idx="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37C-43AA-AEF3-327C2F460058}"/>
            </c:ext>
          </c:extLst>
        </c:ser>
        <c:ser>
          <c:idx val="21"/>
          <c:order val="19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FlatUnd!$A$23:$D$23</c:f>
              <c:numCache>
                <c:formatCode>General</c:formatCode>
                <c:ptCount val="4"/>
                <c:pt idx="0">
                  <c:v>43</c:v>
                </c:pt>
                <c:pt idx="1">
                  <c:v>51</c:v>
                </c:pt>
                <c:pt idx="2">
                  <c:v>59</c:v>
                </c:pt>
                <c:pt idx="3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37C-43AA-AEF3-327C2F460058}"/>
            </c:ext>
          </c:extLst>
        </c:ser>
        <c:ser>
          <c:idx val="22"/>
          <c:order val="20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FlatUnd!$A$24:$D$24</c:f>
              <c:numCache>
                <c:formatCode>General</c:formatCode>
                <c:ptCount val="4"/>
                <c:pt idx="0">
                  <c:v>44</c:v>
                </c:pt>
                <c:pt idx="1">
                  <c:v>52</c:v>
                </c:pt>
                <c:pt idx="2">
                  <c:v>60</c:v>
                </c:pt>
                <c:pt idx="3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37C-43AA-AEF3-327C2F460058}"/>
            </c:ext>
          </c:extLst>
        </c:ser>
        <c:ser>
          <c:idx val="23"/>
          <c:order val="21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FlatUnd!$A$25:$D$25</c:f>
              <c:numCache>
                <c:formatCode>General</c:formatCode>
                <c:ptCount val="4"/>
                <c:pt idx="0">
                  <c:v>45</c:v>
                </c:pt>
                <c:pt idx="1">
                  <c:v>53</c:v>
                </c:pt>
                <c:pt idx="2">
                  <c:v>62</c:v>
                </c:pt>
                <c:pt idx="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37C-43AA-AEF3-327C2F460058}"/>
            </c:ext>
          </c:extLst>
        </c:ser>
        <c:ser>
          <c:idx val="24"/>
          <c:order val="22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FlatUnd!$A$26:$D$26</c:f>
              <c:numCache>
                <c:formatCode>General</c:formatCode>
                <c:ptCount val="4"/>
                <c:pt idx="0">
                  <c:v>46</c:v>
                </c:pt>
                <c:pt idx="1">
                  <c:v>55</c:v>
                </c:pt>
                <c:pt idx="2">
                  <c:v>64</c:v>
                </c:pt>
                <c:pt idx="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37C-43AA-AEF3-327C2F460058}"/>
            </c:ext>
          </c:extLst>
        </c:ser>
        <c:ser>
          <c:idx val="25"/>
          <c:order val="23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FlatUnd!$A$27:$D$27</c:f>
              <c:numCache>
                <c:formatCode>General</c:formatCode>
                <c:ptCount val="4"/>
                <c:pt idx="0">
                  <c:v>47</c:v>
                </c:pt>
                <c:pt idx="1">
                  <c:v>56</c:v>
                </c:pt>
                <c:pt idx="2">
                  <c:v>65</c:v>
                </c:pt>
                <c:pt idx="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37C-43AA-AEF3-327C2F460058}"/>
            </c:ext>
          </c:extLst>
        </c:ser>
        <c:ser>
          <c:idx val="26"/>
          <c:order val="24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FlatUnd!$A$28:$D$28</c:f>
              <c:numCache>
                <c:formatCode>General</c:formatCode>
                <c:ptCount val="4"/>
                <c:pt idx="0">
                  <c:v>48</c:v>
                </c:pt>
                <c:pt idx="1">
                  <c:v>57</c:v>
                </c:pt>
                <c:pt idx="2">
                  <c:v>67</c:v>
                </c:pt>
                <c:pt idx="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37C-43AA-AEF3-327C2F460058}"/>
            </c:ext>
          </c:extLst>
        </c:ser>
        <c:ser>
          <c:idx val="27"/>
          <c:order val="25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FlatUnd!$A$29:$D$29</c:f>
              <c:numCache>
                <c:formatCode>General</c:formatCode>
                <c:ptCount val="4"/>
                <c:pt idx="0">
                  <c:v>49</c:v>
                </c:pt>
                <c:pt idx="1">
                  <c:v>58</c:v>
                </c:pt>
                <c:pt idx="2">
                  <c:v>69</c:v>
                </c:pt>
                <c:pt idx="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37C-43AA-AEF3-327C2F460058}"/>
            </c:ext>
          </c:extLst>
        </c:ser>
        <c:ser>
          <c:idx val="28"/>
          <c:order val="26"/>
          <c:marker>
            <c:symbol val="none"/>
          </c:marker>
          <c:xVal>
            <c:strRef>
              <c:f>FlatUnd!$A$1:$D$1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FlatUnd!$A$30:$D$30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37C-43AA-AEF3-327C2F460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56269040"/>
        <c:axId val="-1256267264"/>
      </c:scatterChart>
      <c:valAx>
        <c:axId val="-125626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256267264"/>
        <c:crosses val="autoZero"/>
        <c:crossBetween val="midCat"/>
      </c:valAx>
      <c:valAx>
        <c:axId val="-1256267264"/>
        <c:scaling>
          <c:orientation val="minMax"/>
          <c:min val="2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256269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0</xdr:row>
      <xdr:rowOff>0</xdr:rowOff>
    </xdr:from>
    <xdr:to>
      <xdr:col>12</xdr:col>
      <xdr:colOff>736600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60A65-E5A0-44B1-95F7-AC1528905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562D-3AD5-4237-A29D-02D49378AD22}">
  <sheetPr>
    <pageSetUpPr fitToPage="1"/>
  </sheetPr>
  <dimension ref="A1:CL1236"/>
  <sheetViews>
    <sheetView tabSelected="1" topLeftCell="E1" zoomScale="115" zoomScaleNormal="115" workbookViewId="0">
      <pane ySplit="2" topLeftCell="A240" activePane="bottomLeft" state="frozen"/>
      <selection activeCell="K270" sqref="K1:K1048576"/>
      <selection pane="bottomLeft" activeCell="S239" sqref="S239:S242"/>
    </sheetView>
  </sheetViews>
  <sheetFormatPr defaultColWidth="12.5703125" defaultRowHeight="26.25" customHeight="1" x14ac:dyDescent="0.25"/>
  <cols>
    <col min="1" max="1" width="5.85546875" style="37" customWidth="1"/>
    <col min="2" max="2" width="7.5703125" style="16" customWidth="1"/>
    <col min="3" max="3" width="6.140625" style="37" customWidth="1"/>
    <col min="4" max="4" width="6.85546875" style="37" customWidth="1"/>
    <col min="5" max="6" width="7.42578125" style="16" customWidth="1"/>
    <col min="7" max="8" width="7.85546875" style="16" customWidth="1"/>
    <col min="9" max="9" width="8.5703125" style="16" customWidth="1"/>
    <col min="10" max="11" width="8.140625" style="16" customWidth="1"/>
    <col min="12" max="12" width="58.5703125" style="91" customWidth="1"/>
    <col min="13" max="13" width="6.85546875" style="128" customWidth="1"/>
    <col min="14" max="15" width="8.140625" style="16" customWidth="1"/>
    <col min="16" max="16" width="8.140625" style="37" customWidth="1"/>
    <col min="17" max="20" width="8.140625" style="16" customWidth="1"/>
    <col min="21" max="22" width="9.85546875" style="16" customWidth="1"/>
    <col min="23" max="23" width="10.42578125" style="16" customWidth="1"/>
    <col min="24" max="30" width="10.85546875" style="16" customWidth="1"/>
    <col min="31" max="31" width="5.28515625" style="16" bestFit="1" customWidth="1"/>
    <col min="32" max="34" width="8.42578125" style="16" customWidth="1"/>
    <col min="35" max="35" width="9.85546875" style="16" customWidth="1"/>
    <col min="36" max="36" width="6.42578125" style="16" bestFit="1" customWidth="1"/>
    <col min="37" max="37" width="7.85546875" style="16" customWidth="1"/>
    <col min="38" max="38" width="9.140625" style="16" customWidth="1"/>
    <col min="39" max="39" width="7.42578125" style="16" bestFit="1" customWidth="1"/>
    <col min="40" max="42" width="7.5703125" style="16" bestFit="1" customWidth="1"/>
    <col min="43" max="43" width="8.28515625" style="16" bestFit="1" customWidth="1"/>
    <col min="44" max="44" width="64" style="16" customWidth="1"/>
    <col min="45" max="46" width="11.5703125" style="16" customWidth="1"/>
    <col min="47" max="48" width="12.5703125" style="16"/>
    <col min="49" max="49" width="14.28515625" style="16" customWidth="1"/>
    <col min="50" max="51" width="10.42578125" style="16" customWidth="1"/>
    <col min="52" max="52" width="8.140625" style="16" bestFit="1" customWidth="1"/>
    <col min="53" max="60" width="10.85546875" style="16" customWidth="1"/>
    <col min="61" max="65" width="9" style="16" customWidth="1"/>
    <col min="66" max="66" width="5.140625" style="16" bestFit="1" customWidth="1"/>
    <col min="67" max="67" width="5.140625" style="16" customWidth="1"/>
    <col min="68" max="68" width="4.42578125" style="16" customWidth="1"/>
    <col min="69" max="69" width="5.140625" style="16" bestFit="1" customWidth="1"/>
    <col min="70" max="70" width="5.140625" style="16" customWidth="1"/>
    <col min="71" max="71" width="4.42578125" style="16" customWidth="1"/>
    <col min="72" max="72" width="5.140625" style="16" bestFit="1" customWidth="1"/>
    <col min="73" max="74" width="5.140625" style="16" customWidth="1"/>
    <col min="75" max="75" width="5.28515625" style="16" bestFit="1" customWidth="1"/>
    <col min="76" max="77" width="5.140625" style="16" customWidth="1"/>
    <col min="78" max="78" width="11" style="16" customWidth="1"/>
    <col min="79" max="83" width="10.28515625" style="16" customWidth="1"/>
    <col min="84" max="84" width="10.42578125" style="16" customWidth="1"/>
    <col min="85" max="85" width="10.42578125" style="16" bestFit="1" customWidth="1"/>
    <col min="86" max="89" width="13.7109375" style="16" bestFit="1" customWidth="1"/>
    <col min="90" max="90" width="7" style="16" customWidth="1"/>
    <col min="91" max="16384" width="12.5703125" style="16"/>
  </cols>
  <sheetData>
    <row r="1" spans="1:90" ht="26.25" customHeight="1" x14ac:dyDescent="0.25">
      <c r="A1" s="132" t="s">
        <v>0</v>
      </c>
      <c r="B1" s="11"/>
      <c r="C1" s="133" t="s">
        <v>1</v>
      </c>
      <c r="D1" s="134"/>
      <c r="E1" s="135" t="s">
        <v>2</v>
      </c>
      <c r="F1" s="135" t="s">
        <v>1735</v>
      </c>
      <c r="G1" s="135" t="s">
        <v>3</v>
      </c>
      <c r="H1" s="132" t="s">
        <v>4</v>
      </c>
      <c r="I1" s="135" t="s">
        <v>5</v>
      </c>
      <c r="J1" s="132" t="s">
        <v>6</v>
      </c>
      <c r="K1" s="132" t="s">
        <v>7</v>
      </c>
      <c r="L1" s="130" t="s">
        <v>8</v>
      </c>
      <c r="M1" s="136" t="s">
        <v>629</v>
      </c>
      <c r="N1" s="135" t="s">
        <v>9</v>
      </c>
      <c r="O1" s="132" t="s">
        <v>10</v>
      </c>
      <c r="P1" s="132"/>
      <c r="Q1" s="132"/>
      <c r="R1" s="132"/>
      <c r="S1" s="132"/>
      <c r="T1" s="132"/>
      <c r="U1" s="131" t="s">
        <v>11</v>
      </c>
      <c r="V1" s="131" t="s">
        <v>12</v>
      </c>
      <c r="W1" s="131" t="s">
        <v>5</v>
      </c>
      <c r="X1" s="131"/>
      <c r="Y1" s="131" t="s">
        <v>13</v>
      </c>
      <c r="Z1" s="131"/>
      <c r="AA1" s="131" t="s">
        <v>14</v>
      </c>
      <c r="AB1" s="131"/>
      <c r="AC1" s="131" t="s">
        <v>15</v>
      </c>
      <c r="AD1" s="131"/>
      <c r="AE1" s="13"/>
      <c r="AF1" s="13"/>
      <c r="AG1" s="13"/>
      <c r="AH1" s="13"/>
      <c r="AI1" s="13"/>
      <c r="AJ1" s="14"/>
      <c r="AK1" s="13"/>
      <c r="AL1" s="13"/>
      <c r="AM1" s="13"/>
      <c r="AN1" s="13"/>
      <c r="AO1" s="13"/>
      <c r="AP1" s="13"/>
      <c r="AQ1" s="13"/>
      <c r="AR1" s="15"/>
      <c r="AU1" s="13"/>
      <c r="AV1" s="13"/>
      <c r="AW1" s="13"/>
      <c r="CL1" s="130" t="s">
        <v>629</v>
      </c>
    </row>
    <row r="2" spans="1:90" ht="42" customHeight="1" x14ac:dyDescent="0.25">
      <c r="A2" s="132"/>
      <c r="B2" s="11" t="s">
        <v>16</v>
      </c>
      <c r="C2" s="12" t="s">
        <v>17</v>
      </c>
      <c r="D2" s="12" t="s">
        <v>18</v>
      </c>
      <c r="E2" s="135"/>
      <c r="F2" s="135"/>
      <c r="G2" s="135"/>
      <c r="H2" s="132"/>
      <c r="I2" s="135"/>
      <c r="J2" s="132"/>
      <c r="K2" s="132"/>
      <c r="L2" s="130"/>
      <c r="M2" s="136"/>
      <c r="N2" s="135"/>
      <c r="O2" s="1" t="s">
        <v>1220</v>
      </c>
      <c r="P2" s="1" t="s">
        <v>19</v>
      </c>
      <c r="Q2" s="1" t="s">
        <v>1221</v>
      </c>
      <c r="R2" s="1" t="s">
        <v>20</v>
      </c>
      <c r="S2" s="1" t="s">
        <v>1222</v>
      </c>
      <c r="T2" s="1" t="s">
        <v>21</v>
      </c>
      <c r="U2" s="131"/>
      <c r="V2" s="131"/>
      <c r="W2" s="2" t="s">
        <v>22</v>
      </c>
      <c r="X2" s="2" t="s">
        <v>23</v>
      </c>
      <c r="Y2" s="2" t="s">
        <v>22</v>
      </c>
      <c r="Z2" s="2" t="s">
        <v>23</v>
      </c>
      <c r="AA2" s="2" t="s">
        <v>22</v>
      </c>
      <c r="AB2" s="2" t="s">
        <v>23</v>
      </c>
      <c r="AC2" s="2" t="s">
        <v>22</v>
      </c>
      <c r="AD2" s="2" t="s">
        <v>23</v>
      </c>
      <c r="AE2" s="25" t="s">
        <v>0</v>
      </c>
      <c r="AF2" s="10" t="s">
        <v>16</v>
      </c>
      <c r="AG2" s="25" t="s">
        <v>630</v>
      </c>
      <c r="AH2" s="25" t="s">
        <v>631</v>
      </c>
      <c r="AI2" s="26" t="s">
        <v>4</v>
      </c>
      <c r="AJ2" s="25" t="s">
        <v>17</v>
      </c>
      <c r="AK2" s="27" t="s">
        <v>632</v>
      </c>
      <c r="AL2" s="26" t="s">
        <v>1244</v>
      </c>
      <c r="AM2" s="27" t="s">
        <v>634</v>
      </c>
      <c r="AN2" s="27" t="s">
        <v>635</v>
      </c>
      <c r="AO2" s="27" t="s">
        <v>636</v>
      </c>
      <c r="AP2" s="27" t="s">
        <v>637</v>
      </c>
      <c r="AQ2" s="28" t="s">
        <v>629</v>
      </c>
      <c r="AR2" s="29" t="s">
        <v>8</v>
      </c>
      <c r="AS2" s="3" t="s">
        <v>638</v>
      </c>
      <c r="AT2" s="3" t="s">
        <v>639</v>
      </c>
      <c r="AU2" s="25" t="s">
        <v>640</v>
      </c>
      <c r="AV2" s="25" t="s">
        <v>641</v>
      </c>
      <c r="AW2" s="25" t="s">
        <v>642</v>
      </c>
      <c r="CL2" s="130"/>
    </row>
    <row r="3" spans="1:90" ht="48.75" customHeight="1" x14ac:dyDescent="0.25">
      <c r="A3" s="17" t="s">
        <v>24</v>
      </c>
      <c r="B3" s="18"/>
      <c r="C3" s="17"/>
      <c r="D3" s="17"/>
      <c r="E3" s="17"/>
      <c r="F3" s="17"/>
      <c r="G3" s="19"/>
      <c r="H3" s="20"/>
      <c r="I3" s="21"/>
      <c r="J3" s="22"/>
      <c r="K3" s="22"/>
      <c r="L3" s="23" t="s">
        <v>1669</v>
      </c>
      <c r="M3" s="125"/>
      <c r="N3" s="24"/>
      <c r="O3" s="24"/>
      <c r="P3" s="19"/>
      <c r="AE3" s="25" t="s">
        <v>0</v>
      </c>
      <c r="AF3" s="10" t="s">
        <v>16</v>
      </c>
      <c r="AG3" s="25" t="s">
        <v>630</v>
      </c>
      <c r="AH3" s="25" t="s">
        <v>631</v>
      </c>
      <c r="AI3" s="26" t="s">
        <v>4</v>
      </c>
      <c r="AJ3" s="25" t="s">
        <v>17</v>
      </c>
      <c r="AK3" s="27" t="s">
        <v>632</v>
      </c>
      <c r="AL3" s="26" t="s">
        <v>1244</v>
      </c>
      <c r="AM3" s="27" t="s">
        <v>634</v>
      </c>
      <c r="AN3" s="27" t="s">
        <v>635</v>
      </c>
      <c r="AO3" s="27" t="s">
        <v>636</v>
      </c>
      <c r="AP3" s="27" t="s">
        <v>637</v>
      </c>
      <c r="AQ3" s="28" t="s">
        <v>629</v>
      </c>
      <c r="AR3" s="29" t="s">
        <v>8</v>
      </c>
      <c r="AS3" s="3" t="s">
        <v>638</v>
      </c>
      <c r="AT3" s="3" t="s">
        <v>639</v>
      </c>
      <c r="AU3" s="25" t="s">
        <v>640</v>
      </c>
      <c r="AV3" s="25" t="s">
        <v>641</v>
      </c>
      <c r="AW3" s="25" t="s">
        <v>642</v>
      </c>
      <c r="AX3" s="30" t="s">
        <v>638</v>
      </c>
      <c r="AY3" s="30" t="s">
        <v>639</v>
      </c>
      <c r="AZ3" s="31" t="s">
        <v>643</v>
      </c>
      <c r="BA3" s="31" t="s">
        <v>644</v>
      </c>
      <c r="BB3" s="31" t="s">
        <v>645</v>
      </c>
      <c r="BC3" s="31" t="s">
        <v>646</v>
      </c>
      <c r="BD3" s="31" t="s">
        <v>647</v>
      </c>
      <c r="BE3" s="31" t="s">
        <v>648</v>
      </c>
      <c r="BF3" s="31" t="s">
        <v>649</v>
      </c>
      <c r="BG3" s="31" t="s">
        <v>650</v>
      </c>
      <c r="BH3" s="31" t="s">
        <v>651</v>
      </c>
      <c r="BI3" s="31" t="s">
        <v>652</v>
      </c>
      <c r="BJ3" s="31" t="s">
        <v>653</v>
      </c>
      <c r="BK3" s="31" t="s">
        <v>654</v>
      </c>
      <c r="BL3" s="31" t="s">
        <v>655</v>
      </c>
      <c r="BM3" s="31" t="s">
        <v>656</v>
      </c>
      <c r="BN3" s="32" t="s">
        <v>657</v>
      </c>
      <c r="BO3" s="32" t="s">
        <v>658</v>
      </c>
      <c r="BP3" s="32" t="s">
        <v>659</v>
      </c>
      <c r="BQ3" s="31" t="s">
        <v>660</v>
      </c>
      <c r="BR3" s="32" t="s">
        <v>661</v>
      </c>
      <c r="BS3" s="32" t="s">
        <v>662</v>
      </c>
      <c r="BT3" s="31" t="s">
        <v>663</v>
      </c>
      <c r="BU3" s="32" t="s">
        <v>664</v>
      </c>
      <c r="BV3" s="32" t="s">
        <v>665</v>
      </c>
      <c r="BW3" s="31" t="s">
        <v>666</v>
      </c>
      <c r="BX3" s="32" t="s">
        <v>667</v>
      </c>
      <c r="BY3" s="32" t="s">
        <v>668</v>
      </c>
      <c r="BZ3" s="33" t="s">
        <v>669</v>
      </c>
      <c r="CA3" s="33" t="s">
        <v>670</v>
      </c>
      <c r="CB3" s="34" t="s">
        <v>671</v>
      </c>
      <c r="CC3" s="35" t="s">
        <v>672</v>
      </c>
      <c r="CD3" s="35" t="s">
        <v>673</v>
      </c>
      <c r="CE3" s="35" t="s">
        <v>674</v>
      </c>
      <c r="CF3" s="35" t="s">
        <v>675</v>
      </c>
      <c r="CG3" s="35" t="s">
        <v>676</v>
      </c>
      <c r="CH3" s="36" t="s">
        <v>677</v>
      </c>
      <c r="CI3" s="36" t="s">
        <v>678</v>
      </c>
      <c r="CJ3" s="36" t="s">
        <v>679</v>
      </c>
      <c r="CK3" s="36" t="s">
        <v>680</v>
      </c>
      <c r="CL3" s="23"/>
    </row>
    <row r="4" spans="1:90" ht="39" customHeight="1" x14ac:dyDescent="0.25">
      <c r="A4" s="37">
        <v>26</v>
      </c>
      <c r="B4" s="38"/>
      <c r="C4" s="39" t="s">
        <v>25</v>
      </c>
      <c r="D4" s="39">
        <v>30</v>
      </c>
      <c r="E4" s="40"/>
      <c r="F4" s="42"/>
      <c r="G4" s="40">
        <v>0</v>
      </c>
      <c r="H4" s="41">
        <f>ROUND(IF(G4="",N4,IF(P4="",I4,IF(R4="",(I4+(P4+O4))/2,IF(T4="",(I4+(P4+O4)+(R4+Q4))/3,(I4+(P4+O4)+(R4+Q4)+(T4+S4))/4)))),2)</f>
        <v>0</v>
      </c>
      <c r="I4" s="42">
        <v>0</v>
      </c>
      <c r="J4" s="43">
        <f t="shared" ref="J4:J69" si="0">IF(N4="","",IF((I4-$I$4)=0,0,((I4-$I$4-(N4-$N$4))/(I4-$I$4))))</f>
        <v>0</v>
      </c>
      <c r="K4" s="44">
        <f t="shared" ref="K4:K69" si="1">(I4-$I$5)-(N4-$N$5)</f>
        <v>0</v>
      </c>
      <c r="L4" s="45" t="s">
        <v>26</v>
      </c>
      <c r="M4" s="126" t="s">
        <v>1229</v>
      </c>
      <c r="N4" s="46">
        <f t="shared" ref="N4:N67" si="2">IF(P4="",((I4-I3)+H3),IF(R4="",(P4+O4),IF(T4="",((P4+O4)+(R4+Q4))/2,((P4+O4)+(R4+Q4)+(T4+S4))/3)))</f>
        <v>0</v>
      </c>
      <c r="O4" s="46"/>
      <c r="P4" s="42">
        <v>0</v>
      </c>
      <c r="Q4" s="46"/>
      <c r="R4" s="40">
        <v>0</v>
      </c>
      <c r="S4" s="46"/>
      <c r="T4" s="40">
        <v>0</v>
      </c>
      <c r="U4" s="47" t="str">
        <f>IF(W4="","",IF(Y4="",W4,IF(AA4&lt;1,ROUND((Y4+W4)/2,5),IF(AC4&lt;1,ROUND((Y4+AA4+W4)/3,5),ROUND((Y4+AA4+AC4+W4)/4,5)))))</f>
        <v/>
      </c>
      <c r="V4" s="47" t="str">
        <f>IF(X4="","",IF(Z4&lt;1,ROUND(X4,5),IF(AB4&lt;1,ROUND((X4+Z4)/2,5),IF(AD4&lt;1,ROUND((X4+Z4+AB4)/3,5),ROUND((X4+Z4+AB4+AD4)/4,5)))))</f>
        <v/>
      </c>
      <c r="W4" s="48"/>
      <c r="X4" s="48"/>
      <c r="Y4" s="48"/>
      <c r="Z4" s="48"/>
      <c r="AA4" s="49"/>
      <c r="AB4" s="49"/>
      <c r="AC4" s="50"/>
      <c r="AD4" s="50"/>
      <c r="AE4" s="51">
        <f>IF(A4="","",A4)</f>
        <v>26</v>
      </c>
      <c r="AF4" s="51" t="str">
        <f>IF(B4="","",B4)</f>
        <v/>
      </c>
      <c r="AG4" s="51" t="str">
        <f>IF(C4="","",C4)</f>
        <v>o</v>
      </c>
      <c r="AH4" s="51">
        <f>IF(D4="","",D4)</f>
        <v>30</v>
      </c>
      <c r="AI4" s="52">
        <f>H4</f>
        <v>0</v>
      </c>
      <c r="AJ4" s="51" t="s">
        <v>25</v>
      </c>
      <c r="AK4" s="53"/>
      <c r="AL4" s="52"/>
      <c r="AM4" s="53">
        <f>IF(OR(AJ4="",AJ4="m"),AM3,IF(AH4&lt;&gt;"",AH4,""))</f>
        <v>30</v>
      </c>
      <c r="AN4" s="53">
        <f>IF(AJ4&lt;&gt;"",IF(AJ4="o",VLOOKUP(AM4,OpenSect!$A$1:$D$11,2),IF(AJ4="u",VLOOKUP(AM4,UpHill!$A$1:$D$35,2),IF(AJ4="d",VLOOKUP(AM4,DownHill!$A$3:$D$29,2),IF(AJ4="f",VLOOKUP(AM4,FlatUnd!$A$2:$D$30,2),IF(AJ4="t",VLOOKUP(AM4,TimeAdd!$A$1:$D$176,2),IF(AJ4="l",VLOOKUP(AM4,SLimit!$A$1:$D$8,2),AN3)))))),AN3)</f>
        <v>30</v>
      </c>
      <c r="AO4" s="53">
        <f>IF(AJ4&lt;&gt;"",IF(AJ4="o",VLOOKUP(AM4,OpenSect!$A$1:$D$11,3),IF(AJ4="u",VLOOKUP(AM4,UpHill!$A$1:$D$35,3),IF(AJ4="d",VLOOKUP(AM4,DownHill!$A$3:$D$29,3),IF(AJ4="f",VLOOKUP(AM4,FlatUnd!$A$2:$D$30,3),IF(AJ4="t",VLOOKUP(AM4,TimeAdd!$A$1:$D$18,3),IF(AJ4="l",VLOOKUP(AM4,SLimit!$A$1:$D$8,3),AO3)))))),AO3)</f>
        <v>30</v>
      </c>
      <c r="AP4" s="53">
        <f>IF(AJ4&lt;&gt;"",IF(AJ4="o",VLOOKUP(AM4,OpenSect!$A$1:$D$11,4),IF(AJ4="u",VLOOKUP(AM4,UpHill!$A$1:$D$35,4),IF(AJ4="d",VLOOKUP(AM4,DownHill!$A$3:$D$29,4),IF(AJ4="f",VLOOKUP(AM4,FlatUnd!$A$2:$D$30,4),IF(AJ4="t",VLOOKUP(AM4,TimeAdd!$A$1:$D$18,4),IF(AJ4="l",VLOOKUP(AM4,SLimit!$A$1:$D$8,4),AP3)))))),AP3)</f>
        <v>30</v>
      </c>
      <c r="AQ4" s="53" t="str">
        <f>M4</f>
        <v>60</v>
      </c>
      <c r="AR4" s="54" t="str">
        <f>L4</f>
        <v>START in left exit lane of P1 parking basement.  START of OPEN SECTION.</v>
      </c>
      <c r="AS4" s="55"/>
      <c r="AT4" s="55"/>
      <c r="AU4" s="56">
        <f>IF(GroupStTimes!$A$8=0,MIN(CB4,CD4,CF4),MIN(BZ4,CB4,CD4,CF4))</f>
        <v>0.25069444444444444</v>
      </c>
      <c r="AV4" s="56">
        <f>IF(GroupStTimes!$A$8=0,MAX(CC4,CE4,CG4),MAX(CA4,CC4,CE4,CG4))</f>
        <v>0.31388888888888888</v>
      </c>
      <c r="AW4" s="57" t="str">
        <f>IF(U4="","",CONCATENATE(FIXED(U4,5),"  ",FIXED(V4,5)))</f>
        <v/>
      </c>
      <c r="AX4" s="58" t="str">
        <f>IF(AJ4="m",ROUND(W4,5),"")</f>
        <v/>
      </c>
      <c r="AY4" s="58" t="str">
        <f>IF(AJ4="m",ROUND(X4,5),"")</f>
        <v/>
      </c>
      <c r="AZ4" s="31">
        <f>AI4</f>
        <v>0</v>
      </c>
      <c r="BA4" s="59">
        <f>TIME(GroupStTimes!A4,GroupStTimes!B4,0)</f>
        <v>0.25069444444444444</v>
      </c>
      <c r="BB4" s="59">
        <f>TIME(HOUR(BA4),MINUTE(BA4)+GroupStTimes!A8-1,0)</f>
        <v>0.25625000000000003</v>
      </c>
      <c r="BC4" s="59">
        <f>TIME(HOUR(BB4),MINUTE(BB4)+1,0)</f>
        <v>0.25694444444444448</v>
      </c>
      <c r="BD4" s="59">
        <f>TIME(HOUR(BC4),MINUTE(BC4)+GroupStTimes!B8-1,0)</f>
        <v>0.30277777777777776</v>
      </c>
      <c r="BE4" s="59">
        <f>TIME(HOUR(BD4),MINUTE(BD4)+1,0)</f>
        <v>0.3034722222222222</v>
      </c>
      <c r="BF4" s="59">
        <f>TIME(HOUR(BE4),MINUTE(BE4)+GroupStTimes!C8-1,0)</f>
        <v>0.31388888888888888</v>
      </c>
      <c r="BG4" s="59">
        <f>TIME(HOUR(BF4),MINUTE(BF4)+1,0)</f>
        <v>0.31458333333333333</v>
      </c>
      <c r="BH4" s="59">
        <f>TIME(HOUR(BG4),MINUTE(BG4)+GroupStTimes!D8-1,0)</f>
        <v>0.31388888888888888</v>
      </c>
      <c r="BI4" s="31">
        <v>0</v>
      </c>
      <c r="BZ4" s="59">
        <f t="shared" ref="BZ4:CG4" si="3">BA4</f>
        <v>0.25069444444444444</v>
      </c>
      <c r="CA4" s="59">
        <f t="shared" si="3"/>
        <v>0.25625000000000003</v>
      </c>
      <c r="CB4" s="59">
        <f t="shared" si="3"/>
        <v>0.25694444444444448</v>
      </c>
      <c r="CC4" s="59">
        <f t="shared" si="3"/>
        <v>0.30277777777777776</v>
      </c>
      <c r="CD4" s="59">
        <f t="shared" si="3"/>
        <v>0.3034722222222222</v>
      </c>
      <c r="CE4" s="59">
        <f t="shared" si="3"/>
        <v>0.31388888888888888</v>
      </c>
      <c r="CF4" s="59">
        <f t="shared" si="3"/>
        <v>0.31458333333333333</v>
      </c>
      <c r="CG4" s="59">
        <f t="shared" si="3"/>
        <v>0.31388888888888888</v>
      </c>
      <c r="CL4" s="60">
        <v>60</v>
      </c>
    </row>
    <row r="5" spans="1:90" ht="26.25" customHeight="1" x14ac:dyDescent="0.25">
      <c r="A5" s="37">
        <v>26</v>
      </c>
      <c r="B5" s="38"/>
      <c r="C5" s="39" t="s">
        <v>25</v>
      </c>
      <c r="D5" s="39">
        <v>30</v>
      </c>
      <c r="E5" s="39"/>
      <c r="F5" s="42"/>
      <c r="G5" s="40">
        <v>0.02</v>
      </c>
      <c r="H5" s="41">
        <f t="shared" ref="H5:H70" si="4">ROUND(IF(G5="",N5,IF(P5="",I5,IF(R5="",(I5+(P5+O5))/2,IF(T5="",(I5+(P5+O5)+(R5+Q5))/3,(I5+(P5+O5)+(R5+Q5)+(T5+S5))/4)))),2)</f>
        <v>0.02</v>
      </c>
      <c r="I5" s="42">
        <v>0.02</v>
      </c>
      <c r="J5" s="43">
        <f t="shared" si="0"/>
        <v>0</v>
      </c>
      <c r="K5" s="44">
        <f t="shared" si="1"/>
        <v>0</v>
      </c>
      <c r="L5" s="45" t="s">
        <v>27</v>
      </c>
      <c r="M5" s="126" t="s">
        <v>1229</v>
      </c>
      <c r="N5" s="46">
        <f t="shared" si="2"/>
        <v>0.02</v>
      </c>
      <c r="O5" s="46"/>
      <c r="P5" s="42">
        <v>0.02</v>
      </c>
      <c r="Q5" s="46"/>
      <c r="R5" s="39">
        <v>0.02</v>
      </c>
      <c r="S5" s="46"/>
      <c r="T5" s="40">
        <v>0.02</v>
      </c>
      <c r="U5" s="47" t="str">
        <f t="shared" ref="U5:U70" si="5">IF(W5="","",IF(Y5="",W5,IF(AA5&lt;1,ROUND((Y5+W5)/2,5),IF(AC5&lt;1,ROUND((Y5+AA5+W5)/3,5),ROUND((Y5+AA5+AC5+W5)/4,5)))))</f>
        <v/>
      </c>
      <c r="V5" s="47" t="str">
        <f t="shared" ref="V5:V70" si="6">IF(X5="","",IF(Z5&lt;1,ROUND(X5,5),IF(AB5&lt;1,ROUND((X5+Z5)/2,5),IF(AD5&lt;1,ROUND((X5+Z5+AB5)/3,5),ROUND((X5+Z5+AB5+AD5)/4,5)))))</f>
        <v/>
      </c>
      <c r="W5" s="48"/>
      <c r="X5" s="48"/>
      <c r="Y5" s="48"/>
      <c r="Z5" s="48"/>
      <c r="AA5" s="49"/>
      <c r="AB5" s="49"/>
      <c r="AC5" s="50"/>
      <c r="AD5" s="50"/>
      <c r="AE5" s="51">
        <f t="shared" ref="AE5:AE68" si="7">IF(A5="","",A5)</f>
        <v>26</v>
      </c>
      <c r="AF5" s="51" t="str">
        <f t="shared" ref="AF5:AF68" si="8">IF(B5="","",B5)</f>
        <v/>
      </c>
      <c r="AG5" s="51" t="str">
        <f t="shared" ref="AG5:AG68" si="9">IF(C5="","",C5)</f>
        <v>o</v>
      </c>
      <c r="AH5" s="51">
        <f t="shared" ref="AH5:AH68" si="10">IF(D5="","",D5)</f>
        <v>30</v>
      </c>
      <c r="AI5" s="52">
        <f t="shared" ref="AI5:AI68" si="11">H5</f>
        <v>0.02</v>
      </c>
      <c r="AJ5" s="51" t="s">
        <v>25</v>
      </c>
      <c r="AK5" s="53"/>
      <c r="AL5" s="52"/>
      <c r="AM5" s="53">
        <f>IF(OR(AJ5="",AJ5="m"),AM4,IF(AH5&lt;&gt;"",AH5,""))</f>
        <v>30</v>
      </c>
      <c r="AN5" s="53">
        <f>IF(AJ5&lt;&gt;"",IF(AJ5="o",VLOOKUP(AM5,OpenSect!$A$1:$D$11,2),IF(AJ5="u",VLOOKUP(AM5,UpHill!$A$1:$D$35,2),IF(AJ5="d",VLOOKUP(AM5,DownHill!$A$3:$D$29,2),IF(AJ5="f",VLOOKUP(AM5,FlatUnd!$A$2:$D$30,2),IF(AJ5="t",VLOOKUP(AM5,TimeAdd!$A$1:$D$176,2),IF(AJ5="l",VLOOKUP(AM5,SLimit!$A$1:$D$8,2),AN4)))))),AN4)</f>
        <v>30</v>
      </c>
      <c r="AO5" s="53">
        <f>IF(AJ5&lt;&gt;"",IF(AJ5="o",VLOOKUP(AM5,OpenSect!$A$1:$D$11,3),IF(AJ5="u",VLOOKUP(AM5,UpHill!$A$1:$D$35,3),IF(AJ5="d",VLOOKUP(AM5,DownHill!$A$3:$D$29,3),IF(AJ5="f",VLOOKUP(AM5,FlatUnd!$A$2:$D$30,3),IF(AJ5="t",VLOOKUP(AM5,TimeAdd!$A$1:$D$18,3),IF(AJ5="l",VLOOKUP(AM5,SLimit!$A$1:$D$8,3),AO4)))))),AO4)</f>
        <v>30</v>
      </c>
      <c r="AP5" s="53">
        <f>IF(AJ5&lt;&gt;"",IF(AJ5="o",VLOOKUP(AM5,OpenSect!$A$1:$D$11,4),IF(AJ5="u",VLOOKUP(AM5,UpHill!$A$1:$D$35,4),IF(AJ5="d",VLOOKUP(AM5,DownHill!$A$3:$D$29,4),IF(AJ5="f",VLOOKUP(AM5,FlatUnd!$A$2:$D$30,4),IF(AJ5="t",VLOOKUP(AM5,TimeAdd!$A$1:$D$18,4),IF(AJ5="l",VLOOKUP(AM5,SLimit!$A$1:$D$8,4),AP4)))))),AP4)</f>
        <v>30</v>
      </c>
      <c r="AQ5" s="53" t="str">
        <f>M5</f>
        <v>60</v>
      </c>
      <c r="AR5" s="54" t="str">
        <f>L5</f>
        <v>Traffic Light. Turn LEFT into old Main Road</v>
      </c>
      <c r="AS5" s="55"/>
      <c r="AT5" s="55"/>
      <c r="AU5" s="56">
        <f>IF(GroupStTimes!$A$8=0,MIN(CB5,CD5,CF5),MIN(BZ5,CB5,CD5,CF5))</f>
        <v>0.25071759259259258</v>
      </c>
      <c r="AV5" s="56">
        <f>IF(GroupStTimes!$A$8=0,MAX(CC5,CE5,CG5),MAX(CA5,CC5,CE5,CG5))</f>
        <v>0.31391203703703702</v>
      </c>
      <c r="AW5" s="57" t="str">
        <f>IF(U5="","",CONCATENATE(FIXED(U5,5),"  ",FIXED(V5,5)))</f>
        <v/>
      </c>
      <c r="AX5" s="58" t="str">
        <f>IF(AJ5="m",ROUND(W5,5),"")</f>
        <v/>
      </c>
      <c r="AY5" s="58" t="str">
        <f>IF(AJ5="m",ROUND(X5,5),"")</f>
        <v/>
      </c>
      <c r="AZ5" s="31">
        <f>IF(AND(AM4=AM3,AN4=AN3,AO4=AO3,AP4=AP3,AJ5&lt;&gt;"t"),AZ4,IF(AJ5="t",AI5,AI4))</f>
        <v>0</v>
      </c>
      <c r="BA5" s="59">
        <f>IF(AND($AM4=$AM3,$AN4=AN3,$AO4=$AO3,$AP4=$AP3,$AJ5&lt;&gt;"t"),BA4,BZ4)</f>
        <v>0.25069444444444444</v>
      </c>
      <c r="BB5" s="59">
        <f>IF(AND($AM4=$AM3,$AN4=AN3,$AO4=$AO3,$AP4=$AP3,$AJ5&lt;&gt;"t"),BB4,CA4)</f>
        <v>0.25625000000000003</v>
      </c>
      <c r="BC5" s="59">
        <f>IF(AND($AM4=$AM3,$AN4=AN3,$AO4=$AO3,$AP4=$AP3,$AJ5&lt;&gt;"t"),BC4,CB4)</f>
        <v>0.25694444444444448</v>
      </c>
      <c r="BD5" s="59">
        <f>IF(AND($AM4=$AM3,$AN4=AN3,$AO4=$AO3,$AP4=$AP3,$AJ5&lt;&gt;"t"),BD4,CC4)</f>
        <v>0.30277777777777776</v>
      </c>
      <c r="BE5" s="59">
        <f>IF(AND($AM4=$AM3,$AN4=AN3,$AO4=$AO3,$AP4=$AP3,$AJ5&lt;&gt;"t"),BE4,CD4)</f>
        <v>0.3034722222222222</v>
      </c>
      <c r="BF5" s="59">
        <f>IF(AND($AM4=$AM3,$AN4=AN3,$AO4=$AO3,$AP4=$AP3,$AJ5&lt;&gt;"t"),BF4,CE4)</f>
        <v>0.31388888888888888</v>
      </c>
      <c r="BG5" s="59">
        <f>IF(AND($AM4=$AM3,$AN4=AN3,$AO4=$AO3,$AP4=$AP3,$AJ5&lt;&gt;"t"),BG4,CF4)</f>
        <v>0.31458333333333333</v>
      </c>
      <c r="BH5" s="59">
        <f>IF(AND($AM4=$AM3,$AN4=AN3,$AO4=$AO3,$AP4=$AP3,$AJ5&lt;&gt;"t"),BH4,CG4)</f>
        <v>0.31388888888888888</v>
      </c>
      <c r="BI5" s="31">
        <f>AI5-AZ5</f>
        <v>0.02</v>
      </c>
      <c r="BJ5" s="61">
        <f>IF($AJ4="t",IF(AM3=0,0,$BI5/AM3),IF(AM4=0,0,$BI5/AM4))</f>
        <v>6.6666666666666664E-4</v>
      </c>
      <c r="BK5" s="61">
        <f>IF($AJ4="t",IF(AN3=0,0,$BI5/AN3),IF(AN4=0,0,$BI5/AN4))</f>
        <v>6.6666666666666664E-4</v>
      </c>
      <c r="BL5" s="61">
        <f>IF($AJ4="t",IF(AO3=0,0,$BI5/AO3),IF(AO4=0,0,$BI5/AO4))</f>
        <v>6.6666666666666664E-4</v>
      </c>
      <c r="BM5" s="61">
        <f>IF($AJ4="t",IF(AP3=0,0,$BI5/AP3),IF(AP4=0,0,$BI5/AP4))</f>
        <v>6.6666666666666664E-4</v>
      </c>
      <c r="BN5" s="62">
        <f>IF(AJ5="t",0,INT(BJ5))</f>
        <v>0</v>
      </c>
      <c r="BO5" s="62">
        <f>IF(AJ5="t",AM5,IF(INT((BJ5-BN5)*60)&lt;0,1,INT((BJ5-BN5)*60)))</f>
        <v>0</v>
      </c>
      <c r="BP5" s="62">
        <f>IF(AJ5="t",0,ROUND((((BJ5-BN5)*60)-BO5)*60,0))</f>
        <v>2</v>
      </c>
      <c r="BQ5" s="62">
        <f>IF(AJ5="t",0,INT(BK5))</f>
        <v>0</v>
      </c>
      <c r="BR5" s="62">
        <f>IF(AJ5="t",AN5,IF(INT((BK5-BQ5)*60)&lt;0,1,INT((BK5-BQ5)*60)))</f>
        <v>0</v>
      </c>
      <c r="BS5" s="62">
        <f>IF(AJ5="t",0,ROUND((((BK5-BQ5)*60)-BR5)*60,0))</f>
        <v>2</v>
      </c>
      <c r="BT5" s="62">
        <f>IF(AJ5="t",0,INT(BL5))</f>
        <v>0</v>
      </c>
      <c r="BU5" s="62">
        <f>IF(AJ5="t",AO5,IF(INT((BL5-BT5)*60)&lt;0,1,INT((BL5-BT5)*60)))</f>
        <v>0</v>
      </c>
      <c r="BV5" s="62">
        <f>IF(AJ5="t",0,ROUND((((BL5-BT5)*60)-BU5)*60,0))</f>
        <v>2</v>
      </c>
      <c r="BW5" s="62">
        <f>IF(AJ5="t",0,INT(BM5))</f>
        <v>0</v>
      </c>
      <c r="BX5" s="62">
        <f>IF(AJ5="t",AP5,IF(INT((BM5-BW5)*60)&lt;0,1,INT((BM5-BW5)*60)))</f>
        <v>0</v>
      </c>
      <c r="BY5" s="62">
        <f>IF(AJ5="t",0,ROUND((((BM5-BW5)*60)-BX5)*60,0))</f>
        <v>2</v>
      </c>
      <c r="BZ5" s="63">
        <f>BA5+TIME(BN5,BO5,BP5)</f>
        <v>0.25071759259259258</v>
      </c>
      <c r="CA5" s="63">
        <f>BB5+TIME(BN5,BO5,BP5)</f>
        <v>0.25627314814814817</v>
      </c>
      <c r="CB5" s="63">
        <f>BC5+TIME(BQ5,BR5,BS5)</f>
        <v>0.25696759259259261</v>
      </c>
      <c r="CC5" s="63">
        <f>BD5+TIME(BQ5,BR5,BS5)</f>
        <v>0.30280092592592589</v>
      </c>
      <c r="CD5" s="63">
        <f>BE5+TIME(BT5,BU5,BV5)</f>
        <v>0.30349537037037033</v>
      </c>
      <c r="CE5" s="63">
        <f>BF5+TIME(BT5,BU5,BV5)</f>
        <v>0.31391203703703702</v>
      </c>
      <c r="CF5" s="63">
        <f>BG5+TIME(BW5,BX5,BY5)</f>
        <v>0.31460648148148146</v>
      </c>
      <c r="CG5" s="63">
        <f>BH5+TIME(BW5,BX5,BY5)</f>
        <v>0.31391203703703702</v>
      </c>
      <c r="CH5" s="36"/>
      <c r="CI5" s="36"/>
      <c r="CJ5" s="36"/>
      <c r="CK5" s="36"/>
      <c r="CL5" s="60">
        <v>60</v>
      </c>
    </row>
    <row r="6" spans="1:90" ht="26.25" customHeight="1" x14ac:dyDescent="0.25">
      <c r="A6" s="37">
        <v>26</v>
      </c>
      <c r="B6" s="38"/>
      <c r="C6" s="39" t="s">
        <v>25</v>
      </c>
      <c r="D6" s="39">
        <v>30</v>
      </c>
      <c r="E6" s="39"/>
      <c r="F6" s="42"/>
      <c r="G6" s="40">
        <v>0.16</v>
      </c>
      <c r="H6" s="41">
        <f t="shared" si="4"/>
        <v>0.17</v>
      </c>
      <c r="I6" s="42">
        <v>0.16</v>
      </c>
      <c r="J6" s="43">
        <f t="shared" si="0"/>
        <v>-4.1666666666666588E-2</v>
      </c>
      <c r="K6" s="44">
        <f t="shared" si="1"/>
        <v>-6.6666666666666541E-3</v>
      </c>
      <c r="L6" s="45" t="s">
        <v>28</v>
      </c>
      <c r="M6" s="126" t="s">
        <v>1229</v>
      </c>
      <c r="N6" s="46">
        <f t="shared" si="2"/>
        <v>0.16666666666666666</v>
      </c>
      <c r="O6" s="46"/>
      <c r="P6" s="42">
        <v>0.17</v>
      </c>
      <c r="Q6" s="46"/>
      <c r="R6" s="39">
        <v>0.16</v>
      </c>
      <c r="S6" s="46"/>
      <c r="T6" s="40">
        <v>0.17</v>
      </c>
      <c r="U6" s="47" t="str">
        <f t="shared" si="5"/>
        <v/>
      </c>
      <c r="V6" s="47" t="str">
        <f t="shared" si="6"/>
        <v/>
      </c>
      <c r="W6" s="48"/>
      <c r="X6" s="48"/>
      <c r="Y6" s="48"/>
      <c r="Z6" s="48"/>
      <c r="AA6" s="49"/>
      <c r="AB6" s="49"/>
      <c r="AC6" s="50"/>
      <c r="AD6" s="50"/>
      <c r="AE6" s="51">
        <f t="shared" si="7"/>
        <v>26</v>
      </c>
      <c r="AF6" s="51" t="str">
        <f t="shared" si="8"/>
        <v/>
      </c>
      <c r="AG6" s="51" t="str">
        <f t="shared" si="9"/>
        <v>o</v>
      </c>
      <c r="AH6" s="51">
        <f t="shared" si="10"/>
        <v>30</v>
      </c>
      <c r="AI6" s="52">
        <f t="shared" si="11"/>
        <v>0.17</v>
      </c>
      <c r="AJ6" s="51" t="s">
        <v>25</v>
      </c>
      <c r="AK6" s="53"/>
      <c r="AL6" s="52"/>
      <c r="AM6" s="53">
        <f t="shared" ref="AM6:AM69" si="12">IF(OR(AJ6="",AJ6="m"),AM5,IF(AH6&lt;&gt;"",AH6,""))</f>
        <v>30</v>
      </c>
      <c r="AN6" s="53">
        <f>IF(AJ6&lt;&gt;"",IF(AJ6="o",VLOOKUP(AM6,OpenSect!$A$1:$D$11,2),IF(AJ6="u",VLOOKUP(AM6,UpHill!$A$1:$D$35,2),IF(AJ6="d",VLOOKUP(AM6,DownHill!$A$3:$D$29,2),IF(AJ6="f",VLOOKUP(AM6,FlatUnd!$A$2:$D$30,2),IF(AJ6="t",VLOOKUP(AM6,TimeAdd!$A$1:$D$176,2),IF(AJ6="l",VLOOKUP(AM6,SLimit!$A$1:$D$8,2),AN5)))))),AN5)</f>
        <v>30</v>
      </c>
      <c r="AO6" s="53">
        <f>IF(AJ6&lt;&gt;"",IF(AJ6="o",VLOOKUP(AM6,OpenSect!$A$1:$D$11,3),IF(AJ6="u",VLOOKUP(AM6,UpHill!$A$1:$D$35,3),IF(AJ6="d",VLOOKUP(AM6,DownHill!$A$3:$D$29,3),IF(AJ6="f",VLOOKUP(AM6,FlatUnd!$A$2:$D$30,3),IF(AJ6="t",VLOOKUP(AM6,TimeAdd!$A$1:$D$18,3),IF(AJ6="l",VLOOKUP(AM6,SLimit!$A$1:$D$8,3),AO5)))))),AO5)</f>
        <v>30</v>
      </c>
      <c r="AP6" s="53">
        <f>IF(AJ6&lt;&gt;"",IF(AJ6="o",VLOOKUP(AM6,OpenSect!$A$1:$D$11,4),IF(AJ6="u",VLOOKUP(AM6,UpHill!$A$1:$D$35,4),IF(AJ6="d",VLOOKUP(AM6,DownHill!$A$3:$D$29,4),IF(AJ6="f",VLOOKUP(AM6,FlatUnd!$A$2:$D$30,4),IF(AJ6="t",VLOOKUP(AM6,TimeAdd!$A$1:$D$18,4),IF(AJ6="l",VLOOKUP(AM6,SLimit!$A$1:$D$8,4),AP5)))))),AP5)</f>
        <v>30</v>
      </c>
      <c r="AQ6" s="53" t="str">
        <f t="shared" ref="AQ6:AQ69" si="13">M6</f>
        <v>60</v>
      </c>
      <c r="AR6" s="54" t="str">
        <f t="shared" ref="AR6:AR69" si="14">L6</f>
        <v>Traffic Light Carry Straight On</v>
      </c>
      <c r="AS6" s="55"/>
      <c r="AT6" s="55"/>
      <c r="AU6" s="56">
        <f>IF(GroupStTimes!$A$8=0,MIN(CB6,CD6,CF6),MIN(BZ6,CB6,CD6,CF6))</f>
        <v>0.25092592592592594</v>
      </c>
      <c r="AV6" s="56">
        <f>IF(GroupStTimes!$A$8=0,MAX(CC6,CE6,CG6),MAX(CA6,CC6,CE6,CG6))</f>
        <v>0.31412037037037038</v>
      </c>
      <c r="AW6" s="57" t="str">
        <f t="shared" ref="AW6:AW69" si="15">IF(U6="","",CONCATENATE(FIXED(U6,5),"  ",FIXED(V6,5)))</f>
        <v/>
      </c>
      <c r="AX6" s="58" t="str">
        <f t="shared" ref="AX6:AX69" si="16">IF(AJ6="m",ROUND(W6,5),"")</f>
        <v/>
      </c>
      <c r="AY6" s="58" t="str">
        <f t="shared" ref="AY6:AY69" si="17">IF(AJ6="m",ROUND(X6,5),"")</f>
        <v/>
      </c>
      <c r="AZ6" s="31">
        <f t="shared" ref="AZ6:AZ69" si="18">IF(AND(AM5=AM4,AN5=AN4,AO5=AO4,AP5=AP4,AJ6&lt;&gt;"t"),AZ5,IF(AJ6="t",AI6,AI5))</f>
        <v>0</v>
      </c>
      <c r="BA6" s="59">
        <f t="shared" ref="BA6:BA69" si="19">IF(AND($AM5=$AM4,$AN5=AN4,$AO5=$AO4,$AP5=$AP4,$AJ6&lt;&gt;"t"),BA5,BZ5)</f>
        <v>0.25069444444444444</v>
      </c>
      <c r="BB6" s="59">
        <f t="shared" ref="BB6:BB69" si="20">IF(AND($AM5=$AM4,$AN5=AN4,$AO5=$AO4,$AP5=$AP4,$AJ6&lt;&gt;"t"),BB5,CA5)</f>
        <v>0.25625000000000003</v>
      </c>
      <c r="BC6" s="59">
        <f t="shared" ref="BC6:BC69" si="21">IF(AND($AM5=$AM4,$AN5=AN4,$AO5=$AO4,$AP5=$AP4,$AJ6&lt;&gt;"t"),BC5,CB5)</f>
        <v>0.25694444444444448</v>
      </c>
      <c r="BD6" s="59">
        <f t="shared" ref="BD6:BD69" si="22">IF(AND($AM5=$AM4,$AN5=AN4,$AO5=$AO4,$AP5=$AP4,$AJ6&lt;&gt;"t"),BD5,CC5)</f>
        <v>0.30277777777777776</v>
      </c>
      <c r="BE6" s="59">
        <f t="shared" ref="BE6:BE69" si="23">IF(AND($AM5=$AM4,$AN5=AN4,$AO5=$AO4,$AP5=$AP4,$AJ6&lt;&gt;"t"),BE5,CD5)</f>
        <v>0.3034722222222222</v>
      </c>
      <c r="BF6" s="59">
        <f t="shared" ref="BF6:BF69" si="24">IF(AND($AM5=$AM4,$AN5=AN4,$AO5=$AO4,$AP5=$AP4,$AJ6&lt;&gt;"t"),BF5,CE5)</f>
        <v>0.31388888888888888</v>
      </c>
      <c r="BG6" s="59">
        <f t="shared" ref="BG6:BG69" si="25">IF(AND($AM5=$AM4,$AN5=AN4,$AO5=$AO4,$AP5=$AP4,$AJ6&lt;&gt;"t"),BG5,CF5)</f>
        <v>0.31458333333333333</v>
      </c>
      <c r="BH6" s="59">
        <f t="shared" ref="BH6:BH69" si="26">IF(AND($AM5=$AM4,$AN5=AN4,$AO5=$AO4,$AP5=$AP4,$AJ6&lt;&gt;"t"),BH5,CG5)</f>
        <v>0.31388888888888888</v>
      </c>
      <c r="BI6" s="31">
        <f t="shared" ref="BI6:BI69" si="27">AI6-AZ6</f>
        <v>0.17</v>
      </c>
      <c r="BJ6" s="61">
        <f t="shared" ref="BJ6:BM6" si="28">IF($AJ5="t",IF(AM4=0,0,$BI6/AM4),IF(AM5=0,0,$BI6/AM5))</f>
        <v>5.6666666666666671E-3</v>
      </c>
      <c r="BK6" s="61">
        <f t="shared" si="28"/>
        <v>5.6666666666666671E-3</v>
      </c>
      <c r="BL6" s="61">
        <f t="shared" si="28"/>
        <v>5.6666666666666671E-3</v>
      </c>
      <c r="BM6" s="61">
        <f t="shared" si="28"/>
        <v>5.6666666666666671E-3</v>
      </c>
      <c r="BN6" s="62">
        <f t="shared" ref="BN6:BN69" si="29">IF(AJ6="t",0,INT(BJ6))</f>
        <v>0</v>
      </c>
      <c r="BO6" s="62">
        <f t="shared" ref="BO6:BO69" si="30">IF(AJ6="t",AM6,IF(INT((BJ6-BN6)*60)&lt;0,1,INT((BJ6-BN6)*60)))</f>
        <v>0</v>
      </c>
      <c r="BP6" s="62">
        <f t="shared" ref="BP6:BP69" si="31">IF(AJ6="t",0,ROUND((((BJ6-BN6)*60)-BO6)*60,0))</f>
        <v>20</v>
      </c>
      <c r="BQ6" s="62">
        <f t="shared" ref="BQ6:BQ69" si="32">IF(AJ6="t",0,INT(BK6))</f>
        <v>0</v>
      </c>
      <c r="BR6" s="62">
        <f t="shared" ref="BR6:BR69" si="33">IF(AJ6="t",AN6,IF(INT((BK6-BQ6)*60)&lt;0,1,INT((BK6-BQ6)*60)))</f>
        <v>0</v>
      </c>
      <c r="BS6" s="62">
        <f t="shared" ref="BS6:BS69" si="34">IF(AJ6="t",0,ROUND((((BK6-BQ6)*60)-BR6)*60,0))</f>
        <v>20</v>
      </c>
      <c r="BT6" s="62">
        <f t="shared" ref="BT6:BT69" si="35">IF(AJ6="t",0,INT(BL6))</f>
        <v>0</v>
      </c>
      <c r="BU6" s="62">
        <f t="shared" ref="BU6:BU69" si="36">IF(AJ6="t",AO6,IF(INT((BL6-BT6)*60)&lt;0,1,INT((BL6-BT6)*60)))</f>
        <v>0</v>
      </c>
      <c r="BV6" s="62">
        <f t="shared" ref="BV6:BV69" si="37">IF(AJ6="t",0,ROUND((((BL6-BT6)*60)-BU6)*60,0))</f>
        <v>20</v>
      </c>
      <c r="BW6" s="62">
        <f t="shared" ref="BW6:BW69" si="38">IF(AJ6="t",0,INT(BM6))</f>
        <v>0</v>
      </c>
      <c r="BX6" s="62">
        <f t="shared" ref="BX6:BX69" si="39">IF(AJ6="t",AP6,IF(INT((BM6-BW6)*60)&lt;0,1,INT((BM6-BW6)*60)))</f>
        <v>0</v>
      </c>
      <c r="BY6" s="62">
        <f t="shared" ref="BY6:BY69" si="40">IF(AJ6="t",0,ROUND((((BM6-BW6)*60)-BX6)*60,0))</f>
        <v>20</v>
      </c>
      <c r="BZ6" s="63">
        <f t="shared" ref="BZ6:BZ69" si="41">BA6+TIME(BN6,BO6,BP6)</f>
        <v>0.25092592592592594</v>
      </c>
      <c r="CA6" s="63">
        <f t="shared" ref="CA6:CA69" si="42">BB6+TIME(BN6,BO6,BP6)</f>
        <v>0.25648148148148153</v>
      </c>
      <c r="CB6" s="63">
        <f t="shared" ref="CB6:CB69" si="43">BC6+TIME(BQ6,BR6,BS6)</f>
        <v>0.25717592592592597</v>
      </c>
      <c r="CC6" s="63">
        <f t="shared" ref="CC6:CC69" si="44">BD6+TIME(BQ6,BR6,BS6)</f>
        <v>0.30300925925925926</v>
      </c>
      <c r="CD6" s="63">
        <f t="shared" ref="CD6:CD69" si="45">BE6+TIME(BT6,BU6,BV6)</f>
        <v>0.3037037037037037</v>
      </c>
      <c r="CE6" s="63">
        <f t="shared" ref="CE6:CE69" si="46">BF6+TIME(BT6,BU6,BV6)</f>
        <v>0.31412037037037038</v>
      </c>
      <c r="CF6" s="63">
        <f t="shared" ref="CF6:CF69" si="47">BG6+TIME(BW6,BX6,BY6)</f>
        <v>0.31481481481481483</v>
      </c>
      <c r="CG6" s="63">
        <f t="shared" ref="CG6:CG69" si="48">BH6+TIME(BW6,BX6,BY6)</f>
        <v>0.31412037037037038</v>
      </c>
      <c r="CH6" s="36"/>
      <c r="CI6" s="36"/>
      <c r="CJ6" s="36"/>
      <c r="CK6" s="36"/>
      <c r="CL6" s="60">
        <v>60</v>
      </c>
    </row>
    <row r="7" spans="1:90" ht="26.25" customHeight="1" x14ac:dyDescent="0.25">
      <c r="A7" s="37">
        <v>26</v>
      </c>
      <c r="B7" s="38"/>
      <c r="C7" s="39" t="s">
        <v>25</v>
      </c>
      <c r="D7" s="39">
        <v>30</v>
      </c>
      <c r="E7" s="39"/>
      <c r="F7" s="64"/>
      <c r="G7" s="40">
        <v>0.31</v>
      </c>
      <c r="H7" s="41">
        <f t="shared" si="4"/>
        <v>0.32</v>
      </c>
      <c r="I7" s="42">
        <v>0.31</v>
      </c>
      <c r="J7" s="43">
        <f t="shared" si="0"/>
        <v>-2.1505376344085982E-2</v>
      </c>
      <c r="K7" s="44">
        <f t="shared" si="1"/>
        <v>-6.6666666666666541E-3</v>
      </c>
      <c r="L7" s="45" t="s">
        <v>28</v>
      </c>
      <c r="M7" s="126" t="s">
        <v>1229</v>
      </c>
      <c r="N7" s="46">
        <f t="shared" si="2"/>
        <v>0.31666666666666665</v>
      </c>
      <c r="O7" s="46"/>
      <c r="P7" s="64">
        <v>0.32</v>
      </c>
      <c r="Q7" s="46"/>
      <c r="R7" s="39">
        <v>0.31</v>
      </c>
      <c r="S7" s="46"/>
      <c r="T7" s="40">
        <v>0.32</v>
      </c>
      <c r="U7" s="47" t="str">
        <f t="shared" si="5"/>
        <v/>
      </c>
      <c r="V7" s="47" t="str">
        <f t="shared" si="6"/>
        <v/>
      </c>
      <c r="W7" s="48"/>
      <c r="X7" s="48"/>
      <c r="Y7" s="48"/>
      <c r="Z7" s="48"/>
      <c r="AA7" s="49"/>
      <c r="AB7" s="49"/>
      <c r="AC7" s="50"/>
      <c r="AD7" s="50"/>
      <c r="AE7" s="51">
        <f t="shared" si="7"/>
        <v>26</v>
      </c>
      <c r="AF7" s="51" t="str">
        <f t="shared" si="8"/>
        <v/>
      </c>
      <c r="AG7" s="51" t="str">
        <f t="shared" si="9"/>
        <v>o</v>
      </c>
      <c r="AH7" s="51">
        <f t="shared" si="10"/>
        <v>30</v>
      </c>
      <c r="AI7" s="52">
        <f t="shared" si="11"/>
        <v>0.32</v>
      </c>
      <c r="AJ7" s="51" t="s">
        <v>25</v>
      </c>
      <c r="AK7" s="53"/>
      <c r="AL7" s="52"/>
      <c r="AM7" s="53">
        <f t="shared" si="12"/>
        <v>30</v>
      </c>
      <c r="AN7" s="53">
        <f>IF(AJ7&lt;&gt;"",IF(AJ7="o",VLOOKUP(AM7,OpenSect!$A$1:$D$11,2),IF(AJ7="u",VLOOKUP(AM7,UpHill!$A$1:$D$35,2),IF(AJ7="d",VLOOKUP(AM7,DownHill!$A$3:$D$29,2),IF(AJ7="f",VLOOKUP(AM7,FlatUnd!$A$2:$D$30,2),IF(AJ7="t",VLOOKUP(AM7,TimeAdd!$A$1:$D$176,2),IF(AJ7="l",VLOOKUP(AM7,SLimit!$A$1:$D$8,2),AN6)))))),AN6)</f>
        <v>30</v>
      </c>
      <c r="AO7" s="53">
        <f>IF(AJ7&lt;&gt;"",IF(AJ7="o",VLOOKUP(AM7,OpenSect!$A$1:$D$11,3),IF(AJ7="u",VLOOKUP(AM7,UpHill!$A$1:$D$35,3),IF(AJ7="d",VLOOKUP(AM7,DownHill!$A$3:$D$29,3),IF(AJ7="f",VLOOKUP(AM7,FlatUnd!$A$2:$D$30,3),IF(AJ7="t",VLOOKUP(AM7,TimeAdd!$A$1:$D$18,3),IF(AJ7="l",VLOOKUP(AM7,SLimit!$A$1:$D$8,3),AO6)))))),AO6)</f>
        <v>30</v>
      </c>
      <c r="AP7" s="53">
        <f>IF(AJ7&lt;&gt;"",IF(AJ7="o",VLOOKUP(AM7,OpenSect!$A$1:$D$11,4),IF(AJ7="u",VLOOKUP(AM7,UpHill!$A$1:$D$35,4),IF(AJ7="d",VLOOKUP(AM7,DownHill!$A$3:$D$29,4),IF(AJ7="f",VLOOKUP(AM7,FlatUnd!$A$2:$D$30,4),IF(AJ7="t",VLOOKUP(AM7,TimeAdd!$A$1:$D$18,4),IF(AJ7="l",VLOOKUP(AM7,SLimit!$A$1:$D$8,4),AP6)))))),AP6)</f>
        <v>30</v>
      </c>
      <c r="AQ7" s="53" t="str">
        <f t="shared" si="13"/>
        <v>60</v>
      </c>
      <c r="AR7" s="54" t="str">
        <f t="shared" si="14"/>
        <v>Traffic Light Carry Straight On</v>
      </c>
      <c r="AS7" s="55"/>
      <c r="AT7" s="55"/>
      <c r="AU7" s="56">
        <f>IF(GroupStTimes!$A$8=0,MIN(CB7,CD7,CF7),MIN(BZ7,CB7,CD7,CF7))</f>
        <v>0.25113425925925925</v>
      </c>
      <c r="AV7" s="56">
        <f>IF(GroupStTimes!$A$8=0,MAX(CC7,CE7,CG7),MAX(CA7,CC7,CE7,CG7))</f>
        <v>0.31432870370370369</v>
      </c>
      <c r="AW7" s="57" t="str">
        <f t="shared" si="15"/>
        <v/>
      </c>
      <c r="AX7" s="58" t="str">
        <f t="shared" si="16"/>
        <v/>
      </c>
      <c r="AY7" s="58" t="str">
        <f t="shared" si="17"/>
        <v/>
      </c>
      <c r="AZ7" s="31">
        <f t="shared" si="18"/>
        <v>0</v>
      </c>
      <c r="BA7" s="59">
        <f t="shared" si="19"/>
        <v>0.25069444444444444</v>
      </c>
      <c r="BB7" s="59">
        <f t="shared" si="20"/>
        <v>0.25625000000000003</v>
      </c>
      <c r="BC7" s="59">
        <f t="shared" si="21"/>
        <v>0.25694444444444448</v>
      </c>
      <c r="BD7" s="59">
        <f t="shared" si="22"/>
        <v>0.30277777777777776</v>
      </c>
      <c r="BE7" s="59">
        <f t="shared" si="23"/>
        <v>0.3034722222222222</v>
      </c>
      <c r="BF7" s="59">
        <f t="shared" si="24"/>
        <v>0.31388888888888888</v>
      </c>
      <c r="BG7" s="59">
        <f t="shared" si="25"/>
        <v>0.31458333333333333</v>
      </c>
      <c r="BH7" s="59">
        <f t="shared" si="26"/>
        <v>0.31388888888888888</v>
      </c>
      <c r="BI7" s="31">
        <f t="shared" si="27"/>
        <v>0.32</v>
      </c>
      <c r="BJ7" s="61">
        <f t="shared" ref="BJ7:BM7" si="49">IF($AJ6="t",IF(AM5=0,0,$BI7/AM5),IF(AM6=0,0,$BI7/AM6))</f>
        <v>1.0666666666666666E-2</v>
      </c>
      <c r="BK7" s="61">
        <f t="shared" si="49"/>
        <v>1.0666666666666666E-2</v>
      </c>
      <c r="BL7" s="61">
        <f t="shared" si="49"/>
        <v>1.0666666666666666E-2</v>
      </c>
      <c r="BM7" s="61">
        <f t="shared" si="49"/>
        <v>1.0666666666666666E-2</v>
      </c>
      <c r="BN7" s="62">
        <f t="shared" si="29"/>
        <v>0</v>
      </c>
      <c r="BO7" s="62">
        <f t="shared" si="30"/>
        <v>0</v>
      </c>
      <c r="BP7" s="62">
        <f t="shared" si="31"/>
        <v>38</v>
      </c>
      <c r="BQ7" s="62">
        <f t="shared" si="32"/>
        <v>0</v>
      </c>
      <c r="BR7" s="62">
        <f t="shared" si="33"/>
        <v>0</v>
      </c>
      <c r="BS7" s="62">
        <f t="shared" si="34"/>
        <v>38</v>
      </c>
      <c r="BT7" s="62">
        <f t="shared" si="35"/>
        <v>0</v>
      </c>
      <c r="BU7" s="62">
        <f t="shared" si="36"/>
        <v>0</v>
      </c>
      <c r="BV7" s="62">
        <f t="shared" si="37"/>
        <v>38</v>
      </c>
      <c r="BW7" s="62">
        <f t="shared" si="38"/>
        <v>0</v>
      </c>
      <c r="BX7" s="62">
        <f t="shared" si="39"/>
        <v>0</v>
      </c>
      <c r="BY7" s="62">
        <f t="shared" si="40"/>
        <v>38</v>
      </c>
      <c r="BZ7" s="63">
        <f t="shared" si="41"/>
        <v>0.25113425925925925</v>
      </c>
      <c r="CA7" s="63">
        <f t="shared" si="42"/>
        <v>0.25668981481481484</v>
      </c>
      <c r="CB7" s="63">
        <f t="shared" si="43"/>
        <v>0.25738425925925928</v>
      </c>
      <c r="CC7" s="63">
        <f t="shared" si="44"/>
        <v>0.30321759259259257</v>
      </c>
      <c r="CD7" s="63">
        <f t="shared" si="45"/>
        <v>0.30391203703703701</v>
      </c>
      <c r="CE7" s="63">
        <f t="shared" si="46"/>
        <v>0.31432870370370369</v>
      </c>
      <c r="CF7" s="63">
        <f t="shared" si="47"/>
        <v>0.31502314814814814</v>
      </c>
      <c r="CG7" s="63">
        <f t="shared" si="48"/>
        <v>0.31432870370370369</v>
      </c>
      <c r="CH7" s="36"/>
      <c r="CI7" s="36"/>
      <c r="CJ7" s="36"/>
      <c r="CK7" s="36"/>
      <c r="CL7" s="60">
        <v>60</v>
      </c>
    </row>
    <row r="8" spans="1:90" ht="26.25" customHeight="1" x14ac:dyDescent="0.25">
      <c r="A8" s="37">
        <v>26</v>
      </c>
      <c r="B8" s="38"/>
      <c r="C8" s="39"/>
      <c r="D8" s="39"/>
      <c r="E8" s="39"/>
      <c r="F8" s="42"/>
      <c r="G8" s="40">
        <v>0.56999999999999995</v>
      </c>
      <c r="H8" s="41">
        <f t="shared" si="4"/>
        <v>0.56999999999999995</v>
      </c>
      <c r="I8" s="42">
        <v>0.56999999999999995</v>
      </c>
      <c r="J8" s="43">
        <f t="shared" si="0"/>
        <v>0</v>
      </c>
      <c r="K8" s="44">
        <f t="shared" si="1"/>
        <v>0</v>
      </c>
      <c r="L8" s="45" t="s">
        <v>29</v>
      </c>
      <c r="M8" s="126" t="s">
        <v>1229</v>
      </c>
      <c r="N8" s="46">
        <f t="shared" si="2"/>
        <v>0.56999999999999995</v>
      </c>
      <c r="O8" s="46"/>
      <c r="P8" s="42">
        <v>0.56999999999999995</v>
      </c>
      <c r="Q8" s="46"/>
      <c r="R8" s="39">
        <v>0.56999999999999995</v>
      </c>
      <c r="S8" s="46"/>
      <c r="T8" s="40">
        <v>0.56999999999999995</v>
      </c>
      <c r="U8" s="47" t="str">
        <f t="shared" si="5"/>
        <v/>
      </c>
      <c r="V8" s="47" t="str">
        <f t="shared" si="6"/>
        <v/>
      </c>
      <c r="W8" s="48"/>
      <c r="X8" s="48"/>
      <c r="Y8" s="48"/>
      <c r="Z8" s="48"/>
      <c r="AA8" s="49"/>
      <c r="AB8" s="49"/>
      <c r="AC8" s="50"/>
      <c r="AD8" s="50"/>
      <c r="AE8" s="51">
        <f t="shared" si="7"/>
        <v>26</v>
      </c>
      <c r="AF8" s="51" t="str">
        <f t="shared" si="8"/>
        <v/>
      </c>
      <c r="AG8" s="51" t="str">
        <f t="shared" si="9"/>
        <v/>
      </c>
      <c r="AH8" s="51" t="str">
        <f t="shared" si="10"/>
        <v/>
      </c>
      <c r="AI8" s="52">
        <f t="shared" si="11"/>
        <v>0.56999999999999995</v>
      </c>
      <c r="AJ8" s="51"/>
      <c r="AK8" s="53"/>
      <c r="AL8" s="52"/>
      <c r="AM8" s="53">
        <f t="shared" si="12"/>
        <v>30</v>
      </c>
      <c r="AN8" s="53">
        <f>IF(AJ8&lt;&gt;"",IF(AJ8="o",VLOOKUP(AM8,OpenSect!$A$1:$D$11,2),IF(AJ8="u",VLOOKUP(AM8,UpHill!$A$1:$D$35,2),IF(AJ8="d",VLOOKUP(AM8,DownHill!$A$3:$D$29,2),IF(AJ8="f",VLOOKUP(AM8,FlatUnd!$A$2:$D$30,2),IF(AJ8="t",VLOOKUP(AM8,TimeAdd!$A$1:$D$176,2),IF(AJ8="l",VLOOKUP(AM8,SLimit!$A$1:$D$8,2),AN7)))))),AN7)</f>
        <v>30</v>
      </c>
      <c r="AO8" s="53">
        <f>IF(AJ8&lt;&gt;"",IF(AJ8="o",VLOOKUP(AM8,OpenSect!$A$1:$D$11,3),IF(AJ8="u",VLOOKUP(AM8,UpHill!$A$1:$D$35,3),IF(AJ8="d",VLOOKUP(AM8,DownHill!$A$3:$D$29,3),IF(AJ8="f",VLOOKUP(AM8,FlatUnd!$A$2:$D$30,3),IF(AJ8="t",VLOOKUP(AM8,TimeAdd!$A$1:$D$18,3),IF(AJ8="l",VLOOKUP(AM8,SLimit!$A$1:$D$8,3),AO7)))))),AO7)</f>
        <v>30</v>
      </c>
      <c r="AP8" s="53">
        <f>IF(AJ8&lt;&gt;"",IF(AJ8="o",VLOOKUP(AM8,OpenSect!$A$1:$D$11,4),IF(AJ8="u",VLOOKUP(AM8,UpHill!$A$1:$D$35,4),IF(AJ8="d",VLOOKUP(AM8,DownHill!$A$3:$D$29,4),IF(AJ8="f",VLOOKUP(AM8,FlatUnd!$A$2:$D$30,4),IF(AJ8="t",VLOOKUP(AM8,TimeAdd!$A$1:$D$18,4),IF(AJ8="l",VLOOKUP(AM8,SLimit!$A$1:$D$8,4),AP7)))))),AP7)</f>
        <v>30</v>
      </c>
      <c r="AQ8" s="53" t="str">
        <f t="shared" si="13"/>
        <v>60</v>
      </c>
      <c r="AR8" s="54" t="str">
        <f t="shared" si="14"/>
        <v>R103. Bothas Hill 5</v>
      </c>
      <c r="AS8" s="55"/>
      <c r="AT8" s="55"/>
      <c r="AU8" s="56">
        <f>IF(GroupStTimes!$A$8=0,MIN(CB8,CD8,CF8),MIN(BZ8,CB8,CD8,CF8))</f>
        <v>0.25148148148148147</v>
      </c>
      <c r="AV8" s="56">
        <f>IF(GroupStTimes!$A$8=0,MAX(CC8,CE8,CG8),MAX(CA8,CC8,CE8,CG8))</f>
        <v>0.31467592592592591</v>
      </c>
      <c r="AW8" s="57" t="str">
        <f t="shared" si="15"/>
        <v/>
      </c>
      <c r="AX8" s="58" t="str">
        <f t="shared" si="16"/>
        <v/>
      </c>
      <c r="AY8" s="58" t="str">
        <f t="shared" si="17"/>
        <v/>
      </c>
      <c r="AZ8" s="31">
        <f t="shared" si="18"/>
        <v>0</v>
      </c>
      <c r="BA8" s="59">
        <f t="shared" si="19"/>
        <v>0.25069444444444444</v>
      </c>
      <c r="BB8" s="59">
        <f t="shared" si="20"/>
        <v>0.25625000000000003</v>
      </c>
      <c r="BC8" s="59">
        <f t="shared" si="21"/>
        <v>0.25694444444444448</v>
      </c>
      <c r="BD8" s="59">
        <f t="shared" si="22"/>
        <v>0.30277777777777776</v>
      </c>
      <c r="BE8" s="59">
        <f t="shared" si="23"/>
        <v>0.3034722222222222</v>
      </c>
      <c r="BF8" s="59">
        <f t="shared" si="24"/>
        <v>0.31388888888888888</v>
      </c>
      <c r="BG8" s="59">
        <f t="shared" si="25"/>
        <v>0.31458333333333333</v>
      </c>
      <c r="BH8" s="59">
        <f t="shared" si="26"/>
        <v>0.31388888888888888</v>
      </c>
      <c r="BI8" s="31">
        <f t="shared" si="27"/>
        <v>0.56999999999999995</v>
      </c>
      <c r="BJ8" s="61">
        <f t="shared" ref="BJ8:BM8" si="50">IF($AJ7="t",IF(AM6=0,0,$BI8/AM6),IF(AM7=0,0,$BI8/AM7))</f>
        <v>1.9E-2</v>
      </c>
      <c r="BK8" s="61">
        <f t="shared" si="50"/>
        <v>1.9E-2</v>
      </c>
      <c r="BL8" s="61">
        <f t="shared" si="50"/>
        <v>1.9E-2</v>
      </c>
      <c r="BM8" s="61">
        <f t="shared" si="50"/>
        <v>1.9E-2</v>
      </c>
      <c r="BN8" s="62">
        <f t="shared" si="29"/>
        <v>0</v>
      </c>
      <c r="BO8" s="62">
        <f t="shared" si="30"/>
        <v>1</v>
      </c>
      <c r="BP8" s="62">
        <f t="shared" si="31"/>
        <v>8</v>
      </c>
      <c r="BQ8" s="62">
        <f t="shared" si="32"/>
        <v>0</v>
      </c>
      <c r="BR8" s="62">
        <f t="shared" si="33"/>
        <v>1</v>
      </c>
      <c r="BS8" s="62">
        <f t="shared" si="34"/>
        <v>8</v>
      </c>
      <c r="BT8" s="62">
        <f t="shared" si="35"/>
        <v>0</v>
      </c>
      <c r="BU8" s="62">
        <f t="shared" si="36"/>
        <v>1</v>
      </c>
      <c r="BV8" s="62">
        <f t="shared" si="37"/>
        <v>8</v>
      </c>
      <c r="BW8" s="62">
        <f t="shared" si="38"/>
        <v>0</v>
      </c>
      <c r="BX8" s="62">
        <f t="shared" si="39"/>
        <v>1</v>
      </c>
      <c r="BY8" s="62">
        <f t="shared" si="40"/>
        <v>8</v>
      </c>
      <c r="BZ8" s="63">
        <f t="shared" si="41"/>
        <v>0.25148148148148147</v>
      </c>
      <c r="CA8" s="63">
        <f t="shared" si="42"/>
        <v>0.25703703703703706</v>
      </c>
      <c r="CB8" s="63">
        <f t="shared" si="43"/>
        <v>0.25773148148148151</v>
      </c>
      <c r="CC8" s="63">
        <f t="shared" si="44"/>
        <v>0.30356481481481479</v>
      </c>
      <c r="CD8" s="63">
        <f t="shared" si="45"/>
        <v>0.30425925925925923</v>
      </c>
      <c r="CE8" s="63">
        <f t="shared" si="46"/>
        <v>0.31467592592592591</v>
      </c>
      <c r="CF8" s="63">
        <f t="shared" si="47"/>
        <v>0.31537037037037036</v>
      </c>
      <c r="CG8" s="63">
        <f t="shared" si="48"/>
        <v>0.31467592592592591</v>
      </c>
      <c r="CH8" s="36"/>
      <c r="CI8" s="36"/>
      <c r="CJ8" s="36"/>
      <c r="CK8" s="36"/>
      <c r="CL8" s="60">
        <v>60</v>
      </c>
    </row>
    <row r="9" spans="1:90" ht="40.5" x14ac:dyDescent="0.25">
      <c r="A9" s="37">
        <v>26</v>
      </c>
      <c r="B9" s="38"/>
      <c r="C9" s="39"/>
      <c r="D9" s="39"/>
      <c r="E9" s="39"/>
      <c r="F9" s="42"/>
      <c r="G9" s="40">
        <v>1.24</v>
      </c>
      <c r="H9" s="41">
        <f t="shared" si="4"/>
        <v>1.24</v>
      </c>
      <c r="I9" s="42">
        <v>1.23</v>
      </c>
      <c r="J9" s="43">
        <f t="shared" si="0"/>
        <v>-5.4200542005419499E-3</v>
      </c>
      <c r="K9" s="44">
        <f t="shared" si="1"/>
        <v>-6.6666666666665986E-3</v>
      </c>
      <c r="L9" s="45" t="s">
        <v>30</v>
      </c>
      <c r="M9" s="126" t="s">
        <v>1229</v>
      </c>
      <c r="N9" s="46">
        <f t="shared" si="2"/>
        <v>1.2366666666666666</v>
      </c>
      <c r="O9" s="46"/>
      <c r="P9" s="42">
        <v>1.23</v>
      </c>
      <c r="Q9" s="46"/>
      <c r="R9" s="39">
        <v>1.24</v>
      </c>
      <c r="S9" s="46"/>
      <c r="T9" s="40">
        <v>1.24</v>
      </c>
      <c r="U9" s="47" t="str">
        <f t="shared" si="5"/>
        <v/>
      </c>
      <c r="V9" s="47" t="str">
        <f t="shared" si="6"/>
        <v/>
      </c>
      <c r="W9" s="48"/>
      <c r="X9" s="48"/>
      <c r="Y9" s="48"/>
      <c r="Z9" s="48"/>
      <c r="AA9" s="49"/>
      <c r="AB9" s="49"/>
      <c r="AC9" s="50"/>
      <c r="AD9" s="50"/>
      <c r="AE9" s="51">
        <f t="shared" si="7"/>
        <v>26</v>
      </c>
      <c r="AF9" s="51" t="str">
        <f t="shared" si="8"/>
        <v/>
      </c>
      <c r="AG9" s="51" t="str">
        <f t="shared" si="9"/>
        <v/>
      </c>
      <c r="AH9" s="51" t="str">
        <f t="shared" si="10"/>
        <v/>
      </c>
      <c r="AI9" s="52">
        <f t="shared" si="11"/>
        <v>1.24</v>
      </c>
      <c r="AJ9" s="51"/>
      <c r="AK9" s="53"/>
      <c r="AL9" s="52"/>
      <c r="AM9" s="53">
        <f t="shared" si="12"/>
        <v>30</v>
      </c>
      <c r="AN9" s="53">
        <f>IF(AJ9&lt;&gt;"",IF(AJ9="o",VLOOKUP(AM9,OpenSect!$A$1:$D$11,2),IF(AJ9="u",VLOOKUP(AM9,UpHill!$A$1:$D$35,2),IF(AJ9="d",VLOOKUP(AM9,DownHill!$A$3:$D$29,2),IF(AJ9="f",VLOOKUP(AM9,FlatUnd!$A$2:$D$30,2),IF(AJ9="t",VLOOKUP(AM9,TimeAdd!$A$1:$D$176,2),IF(AJ9="l",VLOOKUP(AM9,SLimit!$A$1:$D$8,2),AN8)))))),AN8)</f>
        <v>30</v>
      </c>
      <c r="AO9" s="53">
        <f>IF(AJ9&lt;&gt;"",IF(AJ9="o",VLOOKUP(AM9,OpenSect!$A$1:$D$11,3),IF(AJ9="u",VLOOKUP(AM9,UpHill!$A$1:$D$35,3),IF(AJ9="d",VLOOKUP(AM9,DownHill!$A$3:$D$29,3),IF(AJ9="f",VLOOKUP(AM9,FlatUnd!$A$2:$D$30,3),IF(AJ9="t",VLOOKUP(AM9,TimeAdd!$A$1:$D$18,3),IF(AJ9="l",VLOOKUP(AM9,SLimit!$A$1:$D$8,3),AO8)))))),AO8)</f>
        <v>30</v>
      </c>
      <c r="AP9" s="53">
        <f>IF(AJ9&lt;&gt;"",IF(AJ9="o",VLOOKUP(AM9,OpenSect!$A$1:$D$11,4),IF(AJ9="u",VLOOKUP(AM9,UpHill!$A$1:$D$35,4),IF(AJ9="d",VLOOKUP(AM9,DownHill!$A$3:$D$29,4),IF(AJ9="f",VLOOKUP(AM9,FlatUnd!$A$2:$D$30,4),IF(AJ9="t",VLOOKUP(AM9,TimeAdd!$A$1:$D$18,4),IF(AJ9="l",VLOOKUP(AM9,SLimit!$A$1:$D$8,4),AP8)))))),AP8)</f>
        <v>30</v>
      </c>
      <c r="AQ9" s="53" t="str">
        <f t="shared" si="13"/>
        <v>60</v>
      </c>
      <c r="AR9" s="54" t="str">
        <f t="shared" si="14"/>
        <v>Kassier Road {Right} Assegai (N3). [Toll] [Freeway] 32.</v>
      </c>
      <c r="AS9" s="55"/>
      <c r="AT9" s="55"/>
      <c r="AU9" s="56">
        <f>IF(GroupStTimes!$A$8=0,MIN(CB9,CD9,CF9),MIN(BZ9,CB9,CD9,CF9))</f>
        <v>0.25241898148148145</v>
      </c>
      <c r="AV9" s="56">
        <f>IF(GroupStTimes!$A$8=0,MAX(CC9,CE9,CG9),MAX(CA9,CC9,CE9,CG9))</f>
        <v>0.31561342592592589</v>
      </c>
      <c r="AW9" s="57" t="str">
        <f t="shared" si="15"/>
        <v/>
      </c>
      <c r="AX9" s="58" t="str">
        <f t="shared" si="16"/>
        <v/>
      </c>
      <c r="AY9" s="58" t="str">
        <f t="shared" si="17"/>
        <v/>
      </c>
      <c r="AZ9" s="31">
        <f t="shared" si="18"/>
        <v>0</v>
      </c>
      <c r="BA9" s="59">
        <f t="shared" si="19"/>
        <v>0.25069444444444444</v>
      </c>
      <c r="BB9" s="59">
        <f t="shared" si="20"/>
        <v>0.25625000000000003</v>
      </c>
      <c r="BC9" s="59">
        <f t="shared" si="21"/>
        <v>0.25694444444444448</v>
      </c>
      <c r="BD9" s="59">
        <f t="shared" si="22"/>
        <v>0.30277777777777776</v>
      </c>
      <c r="BE9" s="59">
        <f t="shared" si="23"/>
        <v>0.3034722222222222</v>
      </c>
      <c r="BF9" s="59">
        <f t="shared" si="24"/>
        <v>0.31388888888888888</v>
      </c>
      <c r="BG9" s="59">
        <f t="shared" si="25"/>
        <v>0.31458333333333333</v>
      </c>
      <c r="BH9" s="59">
        <f t="shared" si="26"/>
        <v>0.31388888888888888</v>
      </c>
      <c r="BI9" s="31">
        <f t="shared" si="27"/>
        <v>1.24</v>
      </c>
      <c r="BJ9" s="61">
        <f t="shared" ref="BJ9:BM9" si="51">IF($AJ8="t",IF(AM7=0,0,$BI9/AM7),IF(AM8=0,0,$BI9/AM8))</f>
        <v>4.1333333333333333E-2</v>
      </c>
      <c r="BK9" s="61">
        <f t="shared" si="51"/>
        <v>4.1333333333333333E-2</v>
      </c>
      <c r="BL9" s="61">
        <f t="shared" si="51"/>
        <v>4.1333333333333333E-2</v>
      </c>
      <c r="BM9" s="61">
        <f t="shared" si="51"/>
        <v>4.1333333333333333E-2</v>
      </c>
      <c r="BN9" s="62">
        <f t="shared" si="29"/>
        <v>0</v>
      </c>
      <c r="BO9" s="62">
        <f t="shared" si="30"/>
        <v>2</v>
      </c>
      <c r="BP9" s="62">
        <f t="shared" si="31"/>
        <v>29</v>
      </c>
      <c r="BQ9" s="62">
        <f t="shared" si="32"/>
        <v>0</v>
      </c>
      <c r="BR9" s="62">
        <f t="shared" si="33"/>
        <v>2</v>
      </c>
      <c r="BS9" s="62">
        <f t="shared" si="34"/>
        <v>29</v>
      </c>
      <c r="BT9" s="62">
        <f t="shared" si="35"/>
        <v>0</v>
      </c>
      <c r="BU9" s="62">
        <f t="shared" si="36"/>
        <v>2</v>
      </c>
      <c r="BV9" s="62">
        <f t="shared" si="37"/>
        <v>29</v>
      </c>
      <c r="BW9" s="62">
        <f t="shared" si="38"/>
        <v>0</v>
      </c>
      <c r="BX9" s="62">
        <f t="shared" si="39"/>
        <v>2</v>
      </c>
      <c r="BY9" s="62">
        <f t="shared" si="40"/>
        <v>29</v>
      </c>
      <c r="BZ9" s="63">
        <f t="shared" si="41"/>
        <v>0.25241898148148145</v>
      </c>
      <c r="CA9" s="63">
        <f t="shared" si="42"/>
        <v>0.25797453703703704</v>
      </c>
      <c r="CB9" s="63">
        <f t="shared" si="43"/>
        <v>0.25866898148148149</v>
      </c>
      <c r="CC9" s="63">
        <f t="shared" si="44"/>
        <v>0.30450231481481477</v>
      </c>
      <c r="CD9" s="63">
        <f t="shared" si="45"/>
        <v>0.30519675925925921</v>
      </c>
      <c r="CE9" s="63">
        <f t="shared" si="46"/>
        <v>0.31561342592592589</v>
      </c>
      <c r="CF9" s="63">
        <f t="shared" si="47"/>
        <v>0.31630787037037034</v>
      </c>
      <c r="CG9" s="63">
        <f t="shared" si="48"/>
        <v>0.31561342592592589</v>
      </c>
      <c r="CH9" s="36"/>
      <c r="CI9" s="36"/>
      <c r="CJ9" s="36"/>
      <c r="CK9" s="36"/>
      <c r="CL9" s="60">
        <v>60</v>
      </c>
    </row>
    <row r="10" spans="1:90" ht="26.25" customHeight="1" x14ac:dyDescent="0.25">
      <c r="A10" s="37">
        <v>26</v>
      </c>
      <c r="B10" s="38"/>
      <c r="C10" s="39" t="s">
        <v>31</v>
      </c>
      <c r="D10" s="39">
        <v>30</v>
      </c>
      <c r="E10" s="39"/>
      <c r="F10" s="42"/>
      <c r="G10" s="40">
        <v>1.25</v>
      </c>
      <c r="H10" s="41">
        <f t="shared" si="4"/>
        <v>1.25</v>
      </c>
      <c r="I10" s="42">
        <v>1.25</v>
      </c>
      <c r="J10" s="43">
        <f t="shared" si="0"/>
        <v>2.6666666666665508E-3</v>
      </c>
      <c r="K10" s="44">
        <f t="shared" si="1"/>
        <v>3.3333333333331883E-3</v>
      </c>
      <c r="L10" s="45" t="s">
        <v>32</v>
      </c>
      <c r="M10" s="126" t="s">
        <v>1229</v>
      </c>
      <c r="N10" s="46">
        <f t="shared" si="2"/>
        <v>1.2466666666666668</v>
      </c>
      <c r="O10" s="46"/>
      <c r="P10" s="42">
        <v>1.24</v>
      </c>
      <c r="Q10" s="46"/>
      <c r="R10" s="39">
        <v>1.25</v>
      </c>
      <c r="S10" s="46"/>
      <c r="T10" s="40">
        <v>1.25</v>
      </c>
      <c r="U10" s="47" t="str">
        <f t="shared" si="5"/>
        <v/>
      </c>
      <c r="V10" s="47" t="str">
        <f t="shared" si="6"/>
        <v/>
      </c>
      <c r="W10" s="48"/>
      <c r="X10" s="48"/>
      <c r="Y10" s="48"/>
      <c r="Z10" s="48"/>
      <c r="AA10" s="49"/>
      <c r="AB10" s="49"/>
      <c r="AC10" s="50"/>
      <c r="AD10" s="50"/>
      <c r="AE10" s="51">
        <f t="shared" si="7"/>
        <v>26</v>
      </c>
      <c r="AF10" s="51" t="str">
        <f t="shared" si="8"/>
        <v/>
      </c>
      <c r="AG10" s="51" t="str">
        <f t="shared" si="9"/>
        <v>l</v>
      </c>
      <c r="AH10" s="51">
        <f t="shared" si="10"/>
        <v>30</v>
      </c>
      <c r="AI10" s="52">
        <f t="shared" si="11"/>
        <v>1.25</v>
      </c>
      <c r="AJ10" s="51" t="s">
        <v>25</v>
      </c>
      <c r="AK10" s="53"/>
      <c r="AL10" s="52"/>
      <c r="AM10" s="53">
        <f t="shared" si="12"/>
        <v>30</v>
      </c>
      <c r="AN10" s="53">
        <f>IF(AJ10&lt;&gt;"",IF(AJ10="o",VLOOKUP(AM10,OpenSect!$A$1:$D$11,2),IF(AJ10="u",VLOOKUP(AM10,UpHill!$A$1:$D$35,2),IF(AJ10="d",VLOOKUP(AM10,DownHill!$A$3:$D$29,2),IF(AJ10="f",VLOOKUP(AM10,FlatUnd!$A$2:$D$30,2),IF(AJ10="t",VLOOKUP(AM10,TimeAdd!$A$1:$D$176,2),IF(AJ10="l",VLOOKUP(AM10,SLimit!$A$1:$D$8,2),AN9)))))),AN9)</f>
        <v>30</v>
      </c>
      <c r="AO10" s="53">
        <f>IF(AJ10&lt;&gt;"",IF(AJ10="o",VLOOKUP(AM10,OpenSect!$A$1:$D$11,3),IF(AJ10="u",VLOOKUP(AM10,UpHill!$A$1:$D$35,3),IF(AJ10="d",VLOOKUP(AM10,DownHill!$A$3:$D$29,3),IF(AJ10="f",VLOOKUP(AM10,FlatUnd!$A$2:$D$30,3),IF(AJ10="t",VLOOKUP(AM10,TimeAdd!$A$1:$D$18,3),IF(AJ10="l",VLOOKUP(AM10,SLimit!$A$1:$D$8,3),AO9)))))),AO9)</f>
        <v>30</v>
      </c>
      <c r="AP10" s="53">
        <f>IF(AJ10&lt;&gt;"",IF(AJ10="o",VLOOKUP(AM10,OpenSect!$A$1:$D$11,4),IF(AJ10="u",VLOOKUP(AM10,UpHill!$A$1:$D$35,4),IF(AJ10="d",VLOOKUP(AM10,DownHill!$A$3:$D$29,4),IF(AJ10="f",VLOOKUP(AM10,FlatUnd!$A$2:$D$30,4),IF(AJ10="t",VLOOKUP(AM10,TimeAdd!$A$1:$D$18,4),IF(AJ10="l",VLOOKUP(AM10,SLimit!$A$1:$D$8,4),AP9)))))),AP9)</f>
        <v>30</v>
      </c>
      <c r="AQ10" s="53" t="str">
        <f t="shared" si="13"/>
        <v>60</v>
      </c>
      <c r="AR10" s="54" t="str">
        <f t="shared" si="14"/>
        <v>R103 Bothas Hill</v>
      </c>
      <c r="AS10" s="55"/>
      <c r="AT10" s="55"/>
      <c r="AU10" s="56">
        <f>IF(GroupStTimes!$A$8=0,MIN(CB10,CD10,CF10),MIN(BZ10,CB10,CD10,CF10))</f>
        <v>0.25243055555555555</v>
      </c>
      <c r="AV10" s="56">
        <f>IF(GroupStTimes!$A$8=0,MAX(CC10,CE10,CG10),MAX(CA10,CC10,CE10,CG10))</f>
        <v>0.31562499999999999</v>
      </c>
      <c r="AW10" s="57" t="str">
        <f t="shared" si="15"/>
        <v/>
      </c>
      <c r="AX10" s="58" t="str">
        <f t="shared" si="16"/>
        <v/>
      </c>
      <c r="AY10" s="58" t="str">
        <f t="shared" si="17"/>
        <v/>
      </c>
      <c r="AZ10" s="31">
        <f t="shared" si="18"/>
        <v>0</v>
      </c>
      <c r="BA10" s="59">
        <f t="shared" si="19"/>
        <v>0.25069444444444444</v>
      </c>
      <c r="BB10" s="59">
        <f t="shared" si="20"/>
        <v>0.25625000000000003</v>
      </c>
      <c r="BC10" s="59">
        <f t="shared" si="21"/>
        <v>0.25694444444444448</v>
      </c>
      <c r="BD10" s="59">
        <f t="shared" si="22"/>
        <v>0.30277777777777776</v>
      </c>
      <c r="BE10" s="59">
        <f t="shared" si="23"/>
        <v>0.3034722222222222</v>
      </c>
      <c r="BF10" s="59">
        <f t="shared" si="24"/>
        <v>0.31388888888888888</v>
      </c>
      <c r="BG10" s="59">
        <f t="shared" si="25"/>
        <v>0.31458333333333333</v>
      </c>
      <c r="BH10" s="59">
        <f t="shared" si="26"/>
        <v>0.31388888888888888</v>
      </c>
      <c r="BI10" s="31">
        <f t="shared" si="27"/>
        <v>1.25</v>
      </c>
      <c r="BJ10" s="61">
        <f t="shared" ref="BJ10:BM10" si="52">IF($AJ9="t",IF(AM8=0,0,$BI10/AM8),IF(AM9=0,0,$BI10/AM9))</f>
        <v>4.1666666666666664E-2</v>
      </c>
      <c r="BK10" s="61">
        <f t="shared" si="52"/>
        <v>4.1666666666666664E-2</v>
      </c>
      <c r="BL10" s="61">
        <f t="shared" si="52"/>
        <v>4.1666666666666664E-2</v>
      </c>
      <c r="BM10" s="61">
        <f t="shared" si="52"/>
        <v>4.1666666666666664E-2</v>
      </c>
      <c r="BN10" s="62">
        <f t="shared" si="29"/>
        <v>0</v>
      </c>
      <c r="BO10" s="62">
        <f t="shared" si="30"/>
        <v>2</v>
      </c>
      <c r="BP10" s="62">
        <f t="shared" si="31"/>
        <v>30</v>
      </c>
      <c r="BQ10" s="62">
        <f t="shared" si="32"/>
        <v>0</v>
      </c>
      <c r="BR10" s="62">
        <f t="shared" si="33"/>
        <v>2</v>
      </c>
      <c r="BS10" s="62">
        <f t="shared" si="34"/>
        <v>30</v>
      </c>
      <c r="BT10" s="62">
        <f t="shared" si="35"/>
        <v>0</v>
      </c>
      <c r="BU10" s="62">
        <f t="shared" si="36"/>
        <v>2</v>
      </c>
      <c r="BV10" s="62">
        <f t="shared" si="37"/>
        <v>30</v>
      </c>
      <c r="BW10" s="62">
        <f t="shared" si="38"/>
        <v>0</v>
      </c>
      <c r="BX10" s="62">
        <f t="shared" si="39"/>
        <v>2</v>
      </c>
      <c r="BY10" s="62">
        <f t="shared" si="40"/>
        <v>30</v>
      </c>
      <c r="BZ10" s="63">
        <f t="shared" si="41"/>
        <v>0.25243055555555555</v>
      </c>
      <c r="CA10" s="63">
        <f t="shared" si="42"/>
        <v>0.25798611111111114</v>
      </c>
      <c r="CB10" s="63">
        <f t="shared" si="43"/>
        <v>0.25868055555555558</v>
      </c>
      <c r="CC10" s="63">
        <f t="shared" si="44"/>
        <v>0.30451388888888886</v>
      </c>
      <c r="CD10" s="63">
        <f t="shared" si="45"/>
        <v>0.3052083333333333</v>
      </c>
      <c r="CE10" s="63">
        <f t="shared" si="46"/>
        <v>0.31562499999999999</v>
      </c>
      <c r="CF10" s="63">
        <f t="shared" si="47"/>
        <v>0.31631944444444443</v>
      </c>
      <c r="CG10" s="63">
        <f t="shared" si="48"/>
        <v>0.31562499999999999</v>
      </c>
      <c r="CH10" s="36"/>
      <c r="CI10" s="36"/>
      <c r="CJ10" s="36"/>
      <c r="CK10" s="36"/>
      <c r="CL10" s="60">
        <v>60</v>
      </c>
    </row>
    <row r="11" spans="1:90" ht="60.75" x14ac:dyDescent="0.25">
      <c r="A11" s="37">
        <v>26</v>
      </c>
      <c r="B11" s="38"/>
      <c r="C11" s="39" t="s">
        <v>25</v>
      </c>
      <c r="D11" s="39">
        <v>30</v>
      </c>
      <c r="E11" s="39"/>
      <c r="F11" s="42"/>
      <c r="G11" s="40">
        <v>1.4</v>
      </c>
      <c r="H11" s="41">
        <f t="shared" si="4"/>
        <v>1.4</v>
      </c>
      <c r="I11" s="42">
        <v>1.4</v>
      </c>
      <c r="J11" s="43">
        <f t="shared" si="0"/>
        <v>-2.3809523809524362E-3</v>
      </c>
      <c r="K11" s="44">
        <f t="shared" si="1"/>
        <v>-3.3333333333334103E-3</v>
      </c>
      <c r="L11" s="45" t="s">
        <v>1726</v>
      </c>
      <c r="M11" s="126" t="s">
        <v>1229</v>
      </c>
      <c r="N11" s="46">
        <f t="shared" si="2"/>
        <v>1.4033333333333333</v>
      </c>
      <c r="O11" s="46"/>
      <c r="P11" s="42">
        <v>1.4</v>
      </c>
      <c r="Q11" s="46"/>
      <c r="R11" s="39">
        <v>1.4</v>
      </c>
      <c r="S11" s="46"/>
      <c r="T11" s="40">
        <v>1.41</v>
      </c>
      <c r="U11" s="47" t="str">
        <f t="shared" si="5"/>
        <v/>
      </c>
      <c r="V11" s="47" t="str">
        <f t="shared" si="6"/>
        <v/>
      </c>
      <c r="W11" s="48"/>
      <c r="X11" s="48"/>
      <c r="Y11" s="48"/>
      <c r="Z11" s="48"/>
      <c r="AA11" s="49"/>
      <c r="AB11" s="49"/>
      <c r="AC11" s="50"/>
      <c r="AD11" s="50"/>
      <c r="AE11" s="51">
        <f t="shared" si="7"/>
        <v>26</v>
      </c>
      <c r="AF11" s="51" t="str">
        <f t="shared" si="8"/>
        <v/>
      </c>
      <c r="AG11" s="51" t="str">
        <f t="shared" si="9"/>
        <v>o</v>
      </c>
      <c r="AH11" s="51">
        <f t="shared" si="10"/>
        <v>30</v>
      </c>
      <c r="AI11" s="52">
        <f t="shared" si="11"/>
        <v>1.4</v>
      </c>
      <c r="AJ11" s="65" t="s">
        <v>25</v>
      </c>
      <c r="AK11" s="53"/>
      <c r="AL11" s="52"/>
      <c r="AM11" s="53">
        <f t="shared" si="12"/>
        <v>30</v>
      </c>
      <c r="AN11" s="53">
        <f>IF(AJ11&lt;&gt;"",IF(AJ11="o",VLOOKUP(AM11,OpenSect!$A$1:$D$11,2),IF(AJ11="u",VLOOKUP(AM11,UpHill!$A$1:$D$35,2),IF(AJ11="d",VLOOKUP(AM11,DownHill!$A$3:$D$29,2),IF(AJ11="f",VLOOKUP(AM11,FlatUnd!$A$2:$D$30,2),IF(AJ11="t",VLOOKUP(AM11,TimeAdd!$A$1:$D$176,2),IF(AJ11="l",VLOOKUP(AM11,SLimit!$A$1:$D$8,2),AN10)))))),AN10)</f>
        <v>30</v>
      </c>
      <c r="AO11" s="53">
        <f>IF(AJ11&lt;&gt;"",IF(AJ11="o",VLOOKUP(AM11,OpenSect!$A$1:$D$11,3),IF(AJ11="u",VLOOKUP(AM11,UpHill!$A$1:$D$35,3),IF(AJ11="d",VLOOKUP(AM11,DownHill!$A$3:$D$29,3),IF(AJ11="f",VLOOKUP(AM11,FlatUnd!$A$2:$D$30,3),IF(AJ11="t",VLOOKUP(AM11,TimeAdd!$A$1:$D$18,3),IF(AJ11="l",VLOOKUP(AM11,SLimit!$A$1:$D$8,3),AO10)))))),AO10)</f>
        <v>30</v>
      </c>
      <c r="AP11" s="53">
        <f>IF(AJ11&lt;&gt;"",IF(AJ11="o",VLOOKUP(AM11,OpenSect!$A$1:$D$11,4),IF(AJ11="u",VLOOKUP(AM11,UpHill!$A$1:$D$35,4),IF(AJ11="d",VLOOKUP(AM11,DownHill!$A$3:$D$29,4),IF(AJ11="f",VLOOKUP(AM11,FlatUnd!$A$2:$D$30,4),IF(AJ11="t",VLOOKUP(AM11,TimeAdd!$A$1:$D$18,4),IF(AJ11="l",VLOOKUP(AM11,SLimit!$A$1:$D$8,4),AP10)))))),AP10)</f>
        <v>30</v>
      </c>
      <c r="AQ11" s="53" t="str">
        <f t="shared" si="13"/>
        <v>60</v>
      </c>
      <c r="AR11" s="54" t="str">
        <f t="shared" si="14"/>
        <v>Traffic Light Carry Straight On.{ 0km Stone}  Stay on Old Main road.  Be careful of bad road surface.</v>
      </c>
      <c r="AS11" s="55"/>
      <c r="AT11" s="55"/>
      <c r="AU11" s="56">
        <f>IF(GroupStTimes!$A$8=0,MIN(CB11,CD11,CF11),MIN(BZ11,CB11,CD11,CF11))</f>
        <v>0.25263888888888891</v>
      </c>
      <c r="AV11" s="56">
        <f>IF(GroupStTimes!$A$8=0,MAX(CC11,CE11,CG11),MAX(CA11,CC11,CE11,CG11))</f>
        <v>0.31583333333333335</v>
      </c>
      <c r="AW11" s="57" t="str">
        <f t="shared" si="15"/>
        <v/>
      </c>
      <c r="AX11" s="58" t="str">
        <f t="shared" si="16"/>
        <v/>
      </c>
      <c r="AY11" s="58" t="str">
        <f t="shared" si="17"/>
        <v/>
      </c>
      <c r="AZ11" s="31">
        <f t="shared" si="18"/>
        <v>0</v>
      </c>
      <c r="BA11" s="59">
        <f t="shared" si="19"/>
        <v>0.25069444444444444</v>
      </c>
      <c r="BB11" s="59">
        <f t="shared" si="20"/>
        <v>0.25625000000000003</v>
      </c>
      <c r="BC11" s="59">
        <f t="shared" si="21"/>
        <v>0.25694444444444448</v>
      </c>
      <c r="BD11" s="59">
        <f t="shared" si="22"/>
        <v>0.30277777777777776</v>
      </c>
      <c r="BE11" s="59">
        <f t="shared" si="23"/>
        <v>0.3034722222222222</v>
      </c>
      <c r="BF11" s="59">
        <f t="shared" si="24"/>
        <v>0.31388888888888888</v>
      </c>
      <c r="BG11" s="59">
        <f t="shared" si="25"/>
        <v>0.31458333333333333</v>
      </c>
      <c r="BH11" s="59">
        <f t="shared" si="26"/>
        <v>0.31388888888888888</v>
      </c>
      <c r="BI11" s="31">
        <f t="shared" si="27"/>
        <v>1.4</v>
      </c>
      <c r="BJ11" s="61">
        <f t="shared" ref="BJ11:BM11" si="53">IF($AJ10="t",IF(AM9=0,0,$BI11/AM9),IF(AM10=0,0,$BI11/AM10))</f>
        <v>4.6666666666666662E-2</v>
      </c>
      <c r="BK11" s="61">
        <f t="shared" si="53"/>
        <v>4.6666666666666662E-2</v>
      </c>
      <c r="BL11" s="61">
        <f t="shared" si="53"/>
        <v>4.6666666666666662E-2</v>
      </c>
      <c r="BM11" s="61">
        <f t="shared" si="53"/>
        <v>4.6666666666666662E-2</v>
      </c>
      <c r="BN11" s="62">
        <f t="shared" si="29"/>
        <v>0</v>
      </c>
      <c r="BO11" s="62">
        <f t="shared" si="30"/>
        <v>2</v>
      </c>
      <c r="BP11" s="62">
        <f t="shared" si="31"/>
        <v>48</v>
      </c>
      <c r="BQ11" s="62">
        <f t="shared" si="32"/>
        <v>0</v>
      </c>
      <c r="BR11" s="62">
        <f t="shared" si="33"/>
        <v>2</v>
      </c>
      <c r="BS11" s="62">
        <f t="shared" si="34"/>
        <v>48</v>
      </c>
      <c r="BT11" s="62">
        <f t="shared" si="35"/>
        <v>0</v>
      </c>
      <c r="BU11" s="62">
        <f t="shared" si="36"/>
        <v>2</v>
      </c>
      <c r="BV11" s="62">
        <f t="shared" si="37"/>
        <v>48</v>
      </c>
      <c r="BW11" s="62">
        <f t="shared" si="38"/>
        <v>0</v>
      </c>
      <c r="BX11" s="62">
        <f t="shared" si="39"/>
        <v>2</v>
      </c>
      <c r="BY11" s="62">
        <f t="shared" si="40"/>
        <v>48</v>
      </c>
      <c r="BZ11" s="63">
        <f t="shared" si="41"/>
        <v>0.25263888888888891</v>
      </c>
      <c r="CA11" s="63">
        <f t="shared" si="42"/>
        <v>0.2581944444444445</v>
      </c>
      <c r="CB11" s="63">
        <f t="shared" si="43"/>
        <v>0.25888888888888895</v>
      </c>
      <c r="CC11" s="63">
        <f t="shared" si="44"/>
        <v>0.30472222222222223</v>
      </c>
      <c r="CD11" s="63">
        <f t="shared" si="45"/>
        <v>0.30541666666666667</v>
      </c>
      <c r="CE11" s="63">
        <f t="shared" si="46"/>
        <v>0.31583333333333335</v>
      </c>
      <c r="CF11" s="63">
        <f t="shared" si="47"/>
        <v>0.3165277777777778</v>
      </c>
      <c r="CG11" s="63">
        <f t="shared" si="48"/>
        <v>0.31583333333333335</v>
      </c>
      <c r="CH11" s="36"/>
      <c r="CI11" s="36"/>
      <c r="CJ11" s="36"/>
      <c r="CK11" s="36"/>
      <c r="CL11" s="60">
        <v>60</v>
      </c>
    </row>
    <row r="12" spans="1:90" ht="26.25" customHeight="1" x14ac:dyDescent="0.25">
      <c r="A12" s="37">
        <v>26</v>
      </c>
      <c r="B12" s="38"/>
      <c r="C12" s="39"/>
      <c r="D12" s="39"/>
      <c r="E12" s="39"/>
      <c r="F12" s="42"/>
      <c r="G12" s="40">
        <v>1.62</v>
      </c>
      <c r="H12" s="41">
        <f t="shared" si="4"/>
        <v>1.62</v>
      </c>
      <c r="I12" s="42">
        <v>1.62</v>
      </c>
      <c r="J12" s="43">
        <f t="shared" si="0"/>
        <v>-2.0576131687241902E-3</v>
      </c>
      <c r="K12" s="44">
        <f t="shared" si="1"/>
        <v>-3.3333333333331883E-3</v>
      </c>
      <c r="L12" s="45" t="s">
        <v>33</v>
      </c>
      <c r="M12" s="126" t="s">
        <v>1229</v>
      </c>
      <c r="N12" s="46">
        <f t="shared" si="2"/>
        <v>1.6233333333333333</v>
      </c>
      <c r="O12" s="46"/>
      <c r="P12" s="42">
        <v>1.62</v>
      </c>
      <c r="Q12" s="46"/>
      <c r="R12" s="39">
        <v>1.62</v>
      </c>
      <c r="S12" s="46"/>
      <c r="T12" s="40">
        <v>1.63</v>
      </c>
      <c r="U12" s="47" t="str">
        <f t="shared" si="5"/>
        <v/>
      </c>
      <c r="V12" s="47" t="str">
        <f t="shared" si="6"/>
        <v/>
      </c>
      <c r="W12" s="48"/>
      <c r="X12" s="48"/>
      <c r="Y12" s="48"/>
      <c r="Z12" s="48"/>
      <c r="AA12" s="49"/>
      <c r="AB12" s="49"/>
      <c r="AC12" s="50"/>
      <c r="AD12" s="50"/>
      <c r="AE12" s="51">
        <f t="shared" si="7"/>
        <v>26</v>
      </c>
      <c r="AF12" s="51" t="str">
        <f t="shared" si="8"/>
        <v/>
      </c>
      <c r="AG12" s="51" t="str">
        <f t="shared" si="9"/>
        <v/>
      </c>
      <c r="AH12" s="51" t="str">
        <f t="shared" si="10"/>
        <v/>
      </c>
      <c r="AI12" s="52">
        <f t="shared" si="11"/>
        <v>1.62</v>
      </c>
      <c r="AJ12" s="51"/>
      <c r="AK12" s="53"/>
      <c r="AL12" s="52"/>
      <c r="AM12" s="53">
        <f t="shared" si="12"/>
        <v>30</v>
      </c>
      <c r="AN12" s="53">
        <f>IF(AJ12&lt;&gt;"",IF(AJ12="o",VLOOKUP(AM12,OpenSect!$A$1:$D$11,2),IF(AJ12="u",VLOOKUP(AM12,UpHill!$A$1:$D$35,2),IF(AJ12="d",VLOOKUP(AM12,DownHill!$A$3:$D$29,2),IF(AJ12="f",VLOOKUP(AM12,FlatUnd!$A$2:$D$30,2),IF(AJ12="t",VLOOKUP(AM12,TimeAdd!$A$1:$D$176,2),IF(AJ12="l",VLOOKUP(AM12,SLimit!$A$1:$D$8,2),AN11)))))),AN11)</f>
        <v>30</v>
      </c>
      <c r="AO12" s="53">
        <f>IF(AJ12&lt;&gt;"",IF(AJ12="o",VLOOKUP(AM12,OpenSect!$A$1:$D$11,3),IF(AJ12="u",VLOOKUP(AM12,UpHill!$A$1:$D$35,3),IF(AJ12="d",VLOOKUP(AM12,DownHill!$A$3:$D$29,3),IF(AJ12="f",VLOOKUP(AM12,FlatUnd!$A$2:$D$30,3),IF(AJ12="t",VLOOKUP(AM12,TimeAdd!$A$1:$D$18,3),IF(AJ12="l",VLOOKUP(AM12,SLimit!$A$1:$D$8,3),AO11)))))),AO11)</f>
        <v>30</v>
      </c>
      <c r="AP12" s="53">
        <f>IF(AJ12&lt;&gt;"",IF(AJ12="o",VLOOKUP(AM12,OpenSect!$A$1:$D$11,4),IF(AJ12="u",VLOOKUP(AM12,UpHill!$A$1:$D$35,4),IF(AJ12="d",VLOOKUP(AM12,DownHill!$A$3:$D$29,4),IF(AJ12="f",VLOOKUP(AM12,FlatUnd!$A$2:$D$30,4),IF(AJ12="t",VLOOKUP(AM12,TimeAdd!$A$1:$D$18,4),IF(AJ12="l",VLOOKUP(AM12,SLimit!$A$1:$D$8,4),AP11)))))),AP11)</f>
        <v>30</v>
      </c>
      <c r="AQ12" s="53" t="str">
        <f t="shared" si="13"/>
        <v>60</v>
      </c>
      <c r="AR12" s="54" t="str">
        <f t="shared" si="14"/>
        <v xml:space="preserve">60 Speed limit </v>
      </c>
      <c r="AS12" s="55"/>
      <c r="AT12" s="55"/>
      <c r="AU12" s="56">
        <f>IF(GroupStTimes!$A$8=0,MIN(CB12,CD12,CF12),MIN(BZ12,CB12,CD12,CF12))</f>
        <v>0.25293981481481481</v>
      </c>
      <c r="AV12" s="56">
        <f>IF(GroupStTimes!$A$8=0,MAX(CC12,CE12,CG12),MAX(CA12,CC12,CE12,CG12))</f>
        <v>0.31613425925925925</v>
      </c>
      <c r="AW12" s="57" t="str">
        <f t="shared" si="15"/>
        <v/>
      </c>
      <c r="AX12" s="58" t="str">
        <f t="shared" si="16"/>
        <v/>
      </c>
      <c r="AY12" s="58" t="str">
        <f t="shared" si="17"/>
        <v/>
      </c>
      <c r="AZ12" s="31">
        <f t="shared" si="18"/>
        <v>0</v>
      </c>
      <c r="BA12" s="59">
        <f t="shared" si="19"/>
        <v>0.25069444444444444</v>
      </c>
      <c r="BB12" s="59">
        <f t="shared" si="20"/>
        <v>0.25625000000000003</v>
      </c>
      <c r="BC12" s="59">
        <f t="shared" si="21"/>
        <v>0.25694444444444448</v>
      </c>
      <c r="BD12" s="59">
        <f t="shared" si="22"/>
        <v>0.30277777777777776</v>
      </c>
      <c r="BE12" s="59">
        <f t="shared" si="23"/>
        <v>0.3034722222222222</v>
      </c>
      <c r="BF12" s="59">
        <f t="shared" si="24"/>
        <v>0.31388888888888888</v>
      </c>
      <c r="BG12" s="59">
        <f t="shared" si="25"/>
        <v>0.31458333333333333</v>
      </c>
      <c r="BH12" s="59">
        <f t="shared" si="26"/>
        <v>0.31388888888888888</v>
      </c>
      <c r="BI12" s="31">
        <f t="shared" si="27"/>
        <v>1.62</v>
      </c>
      <c r="BJ12" s="61">
        <f t="shared" ref="BJ12:BM12" si="54">IF($AJ11="t",IF(AM10=0,0,$BI12/AM10),IF(AM11=0,0,$BI12/AM11))</f>
        <v>5.4000000000000006E-2</v>
      </c>
      <c r="BK12" s="61">
        <f t="shared" si="54"/>
        <v>5.4000000000000006E-2</v>
      </c>
      <c r="BL12" s="61">
        <f t="shared" si="54"/>
        <v>5.4000000000000006E-2</v>
      </c>
      <c r="BM12" s="61">
        <f t="shared" si="54"/>
        <v>5.4000000000000006E-2</v>
      </c>
      <c r="BN12" s="62">
        <f t="shared" si="29"/>
        <v>0</v>
      </c>
      <c r="BO12" s="62">
        <f t="shared" si="30"/>
        <v>3</v>
      </c>
      <c r="BP12" s="62">
        <f t="shared" si="31"/>
        <v>14</v>
      </c>
      <c r="BQ12" s="62">
        <f t="shared" si="32"/>
        <v>0</v>
      </c>
      <c r="BR12" s="62">
        <f t="shared" si="33"/>
        <v>3</v>
      </c>
      <c r="BS12" s="62">
        <f t="shared" si="34"/>
        <v>14</v>
      </c>
      <c r="BT12" s="62">
        <f t="shared" si="35"/>
        <v>0</v>
      </c>
      <c r="BU12" s="62">
        <f t="shared" si="36"/>
        <v>3</v>
      </c>
      <c r="BV12" s="62">
        <f t="shared" si="37"/>
        <v>14</v>
      </c>
      <c r="BW12" s="62">
        <f t="shared" si="38"/>
        <v>0</v>
      </c>
      <c r="BX12" s="62">
        <f t="shared" si="39"/>
        <v>3</v>
      </c>
      <c r="BY12" s="62">
        <f t="shared" si="40"/>
        <v>14</v>
      </c>
      <c r="BZ12" s="63">
        <f t="shared" si="41"/>
        <v>0.25293981481481481</v>
      </c>
      <c r="CA12" s="63">
        <f t="shared" si="42"/>
        <v>0.2584953703703704</v>
      </c>
      <c r="CB12" s="63">
        <f t="shared" si="43"/>
        <v>0.25918981481481485</v>
      </c>
      <c r="CC12" s="63">
        <f t="shared" si="44"/>
        <v>0.30502314814814813</v>
      </c>
      <c r="CD12" s="63">
        <f t="shared" si="45"/>
        <v>0.30571759259259257</v>
      </c>
      <c r="CE12" s="63">
        <f t="shared" si="46"/>
        <v>0.31613425925925925</v>
      </c>
      <c r="CF12" s="63">
        <f t="shared" si="47"/>
        <v>0.3168287037037037</v>
      </c>
      <c r="CG12" s="63">
        <f t="shared" si="48"/>
        <v>0.31613425925925925</v>
      </c>
      <c r="CH12" s="36"/>
      <c r="CI12" s="36"/>
      <c r="CJ12" s="36"/>
      <c r="CK12" s="36"/>
      <c r="CL12" s="60">
        <v>60</v>
      </c>
    </row>
    <row r="13" spans="1:90" ht="26.25" customHeight="1" x14ac:dyDescent="0.25">
      <c r="A13" s="37">
        <v>26</v>
      </c>
      <c r="B13" s="38"/>
      <c r="C13" s="39"/>
      <c r="D13" s="39"/>
      <c r="E13" s="39"/>
      <c r="F13" s="42"/>
      <c r="G13" s="40">
        <v>1.65</v>
      </c>
      <c r="H13" s="41">
        <f t="shared" si="4"/>
        <v>1.65</v>
      </c>
      <c r="I13" s="42">
        <v>1.65</v>
      </c>
      <c r="J13" s="43">
        <f t="shared" si="0"/>
        <v>-2.020202020202067E-3</v>
      </c>
      <c r="K13" s="44">
        <f t="shared" si="1"/>
        <v>-3.3333333333334103E-3</v>
      </c>
      <c r="L13" s="45" t="s">
        <v>34</v>
      </c>
      <c r="M13" s="126" t="s">
        <v>1229</v>
      </c>
      <c r="N13" s="46">
        <f t="shared" si="2"/>
        <v>1.6533333333333333</v>
      </c>
      <c r="O13" s="46"/>
      <c r="P13" s="42">
        <v>1.65</v>
      </c>
      <c r="Q13" s="46"/>
      <c r="R13" s="39">
        <v>1.65</v>
      </c>
      <c r="S13" s="46"/>
      <c r="T13" s="40">
        <v>1.66</v>
      </c>
      <c r="U13" s="47" t="str">
        <f t="shared" si="5"/>
        <v/>
      </c>
      <c r="V13" s="47" t="str">
        <f t="shared" si="6"/>
        <v/>
      </c>
      <c r="W13" s="48"/>
      <c r="X13" s="48"/>
      <c r="Y13" s="48"/>
      <c r="Z13" s="48"/>
      <c r="AA13" s="49"/>
      <c r="AB13" s="49"/>
      <c r="AC13" s="50"/>
      <c r="AD13" s="50"/>
      <c r="AE13" s="51">
        <f t="shared" si="7"/>
        <v>26</v>
      </c>
      <c r="AF13" s="51" t="str">
        <f t="shared" si="8"/>
        <v/>
      </c>
      <c r="AG13" s="51" t="str">
        <f t="shared" si="9"/>
        <v/>
      </c>
      <c r="AH13" s="51" t="str">
        <f t="shared" si="10"/>
        <v/>
      </c>
      <c r="AI13" s="52">
        <f t="shared" si="11"/>
        <v>1.65</v>
      </c>
      <c r="AJ13" s="51"/>
      <c r="AK13" s="53"/>
      <c r="AL13" s="52"/>
      <c r="AM13" s="53">
        <f t="shared" si="12"/>
        <v>30</v>
      </c>
      <c r="AN13" s="53">
        <f>IF(AJ13&lt;&gt;"",IF(AJ13="o",VLOOKUP(AM13,OpenSect!$A$1:$D$11,2),IF(AJ13="u",VLOOKUP(AM13,UpHill!$A$1:$D$35,2),IF(AJ13="d",VLOOKUP(AM13,DownHill!$A$3:$D$29,2),IF(AJ13="f",VLOOKUP(AM13,FlatUnd!$A$2:$D$30,2),IF(AJ13="t",VLOOKUP(AM13,TimeAdd!$A$1:$D$176,2),IF(AJ13="l",VLOOKUP(AM13,SLimit!$A$1:$D$8,2),AN12)))))),AN12)</f>
        <v>30</v>
      </c>
      <c r="AO13" s="53">
        <f>IF(AJ13&lt;&gt;"",IF(AJ13="o",VLOOKUP(AM13,OpenSect!$A$1:$D$11,3),IF(AJ13="u",VLOOKUP(AM13,UpHill!$A$1:$D$35,3),IF(AJ13="d",VLOOKUP(AM13,DownHill!$A$3:$D$29,3),IF(AJ13="f",VLOOKUP(AM13,FlatUnd!$A$2:$D$30,3),IF(AJ13="t",VLOOKUP(AM13,TimeAdd!$A$1:$D$18,3),IF(AJ13="l",VLOOKUP(AM13,SLimit!$A$1:$D$8,3),AO12)))))),AO12)</f>
        <v>30</v>
      </c>
      <c r="AP13" s="53">
        <f>IF(AJ13&lt;&gt;"",IF(AJ13="o",VLOOKUP(AM13,OpenSect!$A$1:$D$11,4),IF(AJ13="u",VLOOKUP(AM13,UpHill!$A$1:$D$35,4),IF(AJ13="d",VLOOKUP(AM13,DownHill!$A$3:$D$29,4),IF(AJ13="f",VLOOKUP(AM13,FlatUnd!$A$2:$D$30,4),IF(AJ13="t",VLOOKUP(AM13,TimeAdd!$A$1:$D$18,4),IF(AJ13="l",VLOOKUP(AM13,SLimit!$A$1:$D$8,4),AP12)))))),AP12)</f>
        <v>30</v>
      </c>
      <c r="AQ13" s="53" t="str">
        <f t="shared" si="13"/>
        <v>60</v>
      </c>
      <c r="AR13" s="54" t="str">
        <f t="shared" si="14"/>
        <v>R103 Bothas Hill 4</v>
      </c>
      <c r="AS13" s="55"/>
      <c r="AT13" s="55"/>
      <c r="AU13" s="56">
        <f>IF(GroupStTimes!$A$8=0,MIN(CB13,CD13,CF13),MIN(BZ13,CB13,CD13,CF13))</f>
        <v>0.25298611111111113</v>
      </c>
      <c r="AV13" s="56">
        <f>IF(GroupStTimes!$A$8=0,MAX(CC13,CE13,CG13),MAX(CA13,CC13,CE13,CG13))</f>
        <v>0.31618055555555558</v>
      </c>
      <c r="AW13" s="57" t="str">
        <f t="shared" si="15"/>
        <v/>
      </c>
      <c r="AX13" s="58" t="str">
        <f t="shared" si="16"/>
        <v/>
      </c>
      <c r="AY13" s="58" t="str">
        <f t="shared" si="17"/>
        <v/>
      </c>
      <c r="AZ13" s="31">
        <f t="shared" si="18"/>
        <v>0</v>
      </c>
      <c r="BA13" s="59">
        <f t="shared" si="19"/>
        <v>0.25069444444444444</v>
      </c>
      <c r="BB13" s="59">
        <f t="shared" si="20"/>
        <v>0.25625000000000003</v>
      </c>
      <c r="BC13" s="59">
        <f t="shared" si="21"/>
        <v>0.25694444444444448</v>
      </c>
      <c r="BD13" s="59">
        <f t="shared" si="22"/>
        <v>0.30277777777777776</v>
      </c>
      <c r="BE13" s="59">
        <f t="shared" si="23"/>
        <v>0.3034722222222222</v>
      </c>
      <c r="BF13" s="59">
        <f t="shared" si="24"/>
        <v>0.31388888888888888</v>
      </c>
      <c r="BG13" s="59">
        <f t="shared" si="25"/>
        <v>0.31458333333333333</v>
      </c>
      <c r="BH13" s="59">
        <f t="shared" si="26"/>
        <v>0.31388888888888888</v>
      </c>
      <c r="BI13" s="31">
        <f t="shared" si="27"/>
        <v>1.65</v>
      </c>
      <c r="BJ13" s="61">
        <f t="shared" ref="BJ13:BM13" si="55">IF($AJ12="t",IF(AM11=0,0,$BI13/AM11),IF(AM12=0,0,$BI13/AM12))</f>
        <v>5.5E-2</v>
      </c>
      <c r="BK13" s="61">
        <f t="shared" si="55"/>
        <v>5.5E-2</v>
      </c>
      <c r="BL13" s="61">
        <f t="shared" si="55"/>
        <v>5.5E-2</v>
      </c>
      <c r="BM13" s="61">
        <f t="shared" si="55"/>
        <v>5.5E-2</v>
      </c>
      <c r="BN13" s="62">
        <f t="shared" si="29"/>
        <v>0</v>
      </c>
      <c r="BO13" s="62">
        <f t="shared" si="30"/>
        <v>3</v>
      </c>
      <c r="BP13" s="62">
        <f t="shared" si="31"/>
        <v>18</v>
      </c>
      <c r="BQ13" s="62">
        <f t="shared" si="32"/>
        <v>0</v>
      </c>
      <c r="BR13" s="62">
        <f t="shared" si="33"/>
        <v>3</v>
      </c>
      <c r="BS13" s="62">
        <f t="shared" si="34"/>
        <v>18</v>
      </c>
      <c r="BT13" s="62">
        <f t="shared" si="35"/>
        <v>0</v>
      </c>
      <c r="BU13" s="62">
        <f t="shared" si="36"/>
        <v>3</v>
      </c>
      <c r="BV13" s="62">
        <f t="shared" si="37"/>
        <v>18</v>
      </c>
      <c r="BW13" s="62">
        <f t="shared" si="38"/>
        <v>0</v>
      </c>
      <c r="BX13" s="62">
        <f t="shared" si="39"/>
        <v>3</v>
      </c>
      <c r="BY13" s="62">
        <f t="shared" si="40"/>
        <v>18</v>
      </c>
      <c r="BZ13" s="63">
        <f t="shared" si="41"/>
        <v>0.25298611111111113</v>
      </c>
      <c r="CA13" s="63">
        <f t="shared" si="42"/>
        <v>0.25854166666666673</v>
      </c>
      <c r="CB13" s="63">
        <f t="shared" si="43"/>
        <v>0.25923611111111117</v>
      </c>
      <c r="CC13" s="63">
        <f t="shared" si="44"/>
        <v>0.30506944444444445</v>
      </c>
      <c r="CD13" s="63">
        <f t="shared" si="45"/>
        <v>0.30576388888888889</v>
      </c>
      <c r="CE13" s="63">
        <f t="shared" si="46"/>
        <v>0.31618055555555558</v>
      </c>
      <c r="CF13" s="63">
        <f t="shared" si="47"/>
        <v>0.31687500000000002</v>
      </c>
      <c r="CG13" s="63">
        <f t="shared" si="48"/>
        <v>0.31618055555555558</v>
      </c>
      <c r="CH13" s="36"/>
      <c r="CI13" s="36"/>
      <c r="CJ13" s="36"/>
      <c r="CK13" s="36"/>
      <c r="CL13" s="60">
        <v>60</v>
      </c>
    </row>
    <row r="14" spans="1:90" ht="26.25" customHeight="1" x14ac:dyDescent="0.25">
      <c r="A14" s="37">
        <v>26</v>
      </c>
      <c r="B14" s="38"/>
      <c r="C14" s="39"/>
      <c r="D14" s="39"/>
      <c r="E14" s="39"/>
      <c r="F14" s="42"/>
      <c r="G14" s="40">
        <v>1.73</v>
      </c>
      <c r="H14" s="41">
        <f t="shared" si="4"/>
        <v>1.73</v>
      </c>
      <c r="I14" s="42">
        <v>1.73</v>
      </c>
      <c r="J14" s="43">
        <f t="shared" si="0"/>
        <v>-1.9267822736031273E-3</v>
      </c>
      <c r="K14" s="44">
        <f t="shared" si="1"/>
        <v>-3.3333333333334103E-3</v>
      </c>
      <c r="L14" s="45" t="s">
        <v>35</v>
      </c>
      <c r="M14" s="126" t="s">
        <v>1229</v>
      </c>
      <c r="N14" s="46">
        <f t="shared" si="2"/>
        <v>1.7333333333333334</v>
      </c>
      <c r="O14" s="46"/>
      <c r="P14" s="42">
        <v>1.73</v>
      </c>
      <c r="Q14" s="46"/>
      <c r="R14" s="39">
        <v>1.73</v>
      </c>
      <c r="S14" s="46"/>
      <c r="T14" s="40">
        <v>1.74</v>
      </c>
      <c r="U14" s="47" t="str">
        <f t="shared" si="5"/>
        <v/>
      </c>
      <c r="V14" s="47" t="str">
        <f t="shared" si="6"/>
        <v/>
      </c>
      <c r="W14" s="48"/>
      <c r="X14" s="48"/>
      <c r="Y14" s="48"/>
      <c r="Z14" s="48"/>
      <c r="AA14" s="49"/>
      <c r="AB14" s="49"/>
      <c r="AC14" s="50"/>
      <c r="AD14" s="50"/>
      <c r="AE14" s="51">
        <f t="shared" si="7"/>
        <v>26</v>
      </c>
      <c r="AF14" s="51" t="str">
        <f t="shared" si="8"/>
        <v/>
      </c>
      <c r="AG14" s="51" t="str">
        <f t="shared" si="9"/>
        <v/>
      </c>
      <c r="AH14" s="51" t="str">
        <f t="shared" si="10"/>
        <v/>
      </c>
      <c r="AI14" s="52">
        <f t="shared" si="11"/>
        <v>1.73</v>
      </c>
      <c r="AJ14" s="65"/>
      <c r="AK14" s="53"/>
      <c r="AL14" s="52"/>
      <c r="AM14" s="53">
        <f t="shared" si="12"/>
        <v>30</v>
      </c>
      <c r="AN14" s="53">
        <f>IF(AJ14&lt;&gt;"",IF(AJ14="o",VLOOKUP(AM14,OpenSect!$A$1:$D$11,2),IF(AJ14="u",VLOOKUP(AM14,UpHill!$A$1:$D$35,2),IF(AJ14="d",VLOOKUP(AM14,DownHill!$A$3:$D$29,2),IF(AJ14="f",VLOOKUP(AM14,FlatUnd!$A$2:$D$30,2),IF(AJ14="t",VLOOKUP(AM14,TimeAdd!$A$1:$D$176,2),IF(AJ14="l",VLOOKUP(AM14,SLimit!$A$1:$D$8,2),AN13)))))),AN13)</f>
        <v>30</v>
      </c>
      <c r="AO14" s="53">
        <f>IF(AJ14&lt;&gt;"",IF(AJ14="o",VLOOKUP(AM14,OpenSect!$A$1:$D$11,3),IF(AJ14="u",VLOOKUP(AM14,UpHill!$A$1:$D$35,3),IF(AJ14="d",VLOOKUP(AM14,DownHill!$A$3:$D$29,3),IF(AJ14="f",VLOOKUP(AM14,FlatUnd!$A$2:$D$30,3),IF(AJ14="t",VLOOKUP(AM14,TimeAdd!$A$1:$D$18,3),IF(AJ14="l",VLOOKUP(AM14,SLimit!$A$1:$D$8,3),AO13)))))),AO13)</f>
        <v>30</v>
      </c>
      <c r="AP14" s="53">
        <f>IF(AJ14&lt;&gt;"",IF(AJ14="o",VLOOKUP(AM14,OpenSect!$A$1:$D$11,4),IF(AJ14="u",VLOOKUP(AM14,UpHill!$A$1:$D$35,4),IF(AJ14="d",VLOOKUP(AM14,DownHill!$A$3:$D$29,4),IF(AJ14="f",VLOOKUP(AM14,FlatUnd!$A$2:$D$30,4),IF(AJ14="t",VLOOKUP(AM14,TimeAdd!$A$1:$D$18,4),IF(AJ14="l",VLOOKUP(AM14,SLimit!$A$1:$D$8,4),AP13)))))),AP13)</f>
        <v>30</v>
      </c>
      <c r="AQ14" s="53" t="str">
        <f t="shared" si="13"/>
        <v>60</v>
      </c>
      <c r="AR14" s="54" t="str">
        <f t="shared" si="14"/>
        <v>Bothas Hill. START of REGULARITY?</v>
      </c>
      <c r="AS14" s="55"/>
      <c r="AT14" s="55"/>
      <c r="AU14" s="56">
        <f>IF(GroupStTimes!$A$8=0,MIN(CB14,CD14,CF14),MIN(BZ14,CB14,CD14,CF14))</f>
        <v>0.25310185185185186</v>
      </c>
      <c r="AV14" s="56">
        <f>IF(GroupStTimes!$A$8=0,MAX(CC14,CE14,CG14),MAX(CA14,CC14,CE14,CG14))</f>
        <v>0.3162962962962963</v>
      </c>
      <c r="AW14" s="57" t="str">
        <f t="shared" si="15"/>
        <v/>
      </c>
      <c r="AX14" s="58" t="str">
        <f t="shared" si="16"/>
        <v/>
      </c>
      <c r="AY14" s="58" t="str">
        <f t="shared" si="17"/>
        <v/>
      </c>
      <c r="AZ14" s="31">
        <f t="shared" si="18"/>
        <v>0</v>
      </c>
      <c r="BA14" s="59">
        <f t="shared" si="19"/>
        <v>0.25069444444444444</v>
      </c>
      <c r="BB14" s="59">
        <f t="shared" si="20"/>
        <v>0.25625000000000003</v>
      </c>
      <c r="BC14" s="59">
        <f t="shared" si="21"/>
        <v>0.25694444444444448</v>
      </c>
      <c r="BD14" s="59">
        <f t="shared" si="22"/>
        <v>0.30277777777777776</v>
      </c>
      <c r="BE14" s="59">
        <f t="shared" si="23"/>
        <v>0.3034722222222222</v>
      </c>
      <c r="BF14" s="59">
        <f t="shared" si="24"/>
        <v>0.31388888888888888</v>
      </c>
      <c r="BG14" s="59">
        <f t="shared" si="25"/>
        <v>0.31458333333333333</v>
      </c>
      <c r="BH14" s="59">
        <f t="shared" si="26"/>
        <v>0.31388888888888888</v>
      </c>
      <c r="BI14" s="31">
        <f t="shared" si="27"/>
        <v>1.73</v>
      </c>
      <c r="BJ14" s="61">
        <f t="shared" ref="BJ14:BM14" si="56">IF($AJ13="t",IF(AM12=0,0,$BI14/AM12),IF(AM13=0,0,$BI14/AM13))</f>
        <v>5.7666666666666665E-2</v>
      </c>
      <c r="BK14" s="61">
        <f t="shared" si="56"/>
        <v>5.7666666666666665E-2</v>
      </c>
      <c r="BL14" s="61">
        <f t="shared" si="56"/>
        <v>5.7666666666666665E-2</v>
      </c>
      <c r="BM14" s="61">
        <f t="shared" si="56"/>
        <v>5.7666666666666665E-2</v>
      </c>
      <c r="BN14" s="62">
        <f t="shared" si="29"/>
        <v>0</v>
      </c>
      <c r="BO14" s="62">
        <f t="shared" si="30"/>
        <v>3</v>
      </c>
      <c r="BP14" s="62">
        <f t="shared" si="31"/>
        <v>28</v>
      </c>
      <c r="BQ14" s="62">
        <f t="shared" si="32"/>
        <v>0</v>
      </c>
      <c r="BR14" s="62">
        <f t="shared" si="33"/>
        <v>3</v>
      </c>
      <c r="BS14" s="62">
        <f t="shared" si="34"/>
        <v>28</v>
      </c>
      <c r="BT14" s="62">
        <f t="shared" si="35"/>
        <v>0</v>
      </c>
      <c r="BU14" s="62">
        <f t="shared" si="36"/>
        <v>3</v>
      </c>
      <c r="BV14" s="62">
        <f t="shared" si="37"/>
        <v>28</v>
      </c>
      <c r="BW14" s="62">
        <f t="shared" si="38"/>
        <v>0</v>
      </c>
      <c r="BX14" s="62">
        <f t="shared" si="39"/>
        <v>3</v>
      </c>
      <c r="BY14" s="62">
        <f t="shared" si="40"/>
        <v>28</v>
      </c>
      <c r="BZ14" s="63">
        <f t="shared" si="41"/>
        <v>0.25310185185185186</v>
      </c>
      <c r="CA14" s="63">
        <f t="shared" si="42"/>
        <v>0.25865740740740745</v>
      </c>
      <c r="CB14" s="63">
        <f t="shared" si="43"/>
        <v>0.25935185185185189</v>
      </c>
      <c r="CC14" s="63">
        <f t="shared" si="44"/>
        <v>0.30518518518518517</v>
      </c>
      <c r="CD14" s="63">
        <f t="shared" si="45"/>
        <v>0.30587962962962961</v>
      </c>
      <c r="CE14" s="63">
        <f t="shared" si="46"/>
        <v>0.3162962962962963</v>
      </c>
      <c r="CF14" s="63">
        <f t="shared" si="47"/>
        <v>0.31699074074074074</v>
      </c>
      <c r="CG14" s="63">
        <f t="shared" si="48"/>
        <v>0.3162962962962963</v>
      </c>
      <c r="CH14" s="36"/>
      <c r="CI14" s="36"/>
      <c r="CJ14" s="36"/>
      <c r="CK14" s="36"/>
      <c r="CL14" s="60">
        <v>60</v>
      </c>
    </row>
    <row r="15" spans="1:90" ht="26.25" customHeight="1" x14ac:dyDescent="0.25">
      <c r="A15" s="37">
        <v>26</v>
      </c>
      <c r="B15" s="38" t="s">
        <v>36</v>
      </c>
      <c r="C15" s="39"/>
      <c r="D15" s="39"/>
      <c r="E15" s="39"/>
      <c r="F15" s="42"/>
      <c r="G15" s="40">
        <v>2.04</v>
      </c>
      <c r="H15" s="41">
        <f t="shared" si="4"/>
        <v>2.02</v>
      </c>
      <c r="I15" s="42">
        <v>2</v>
      </c>
      <c r="J15" s="43">
        <f t="shared" si="0"/>
        <v>-1.4999999999999902E-2</v>
      </c>
      <c r="K15" s="44">
        <f t="shared" si="1"/>
        <v>-2.9999999999999805E-2</v>
      </c>
      <c r="L15" s="45" t="s">
        <v>37</v>
      </c>
      <c r="M15" s="126" t="s">
        <v>1229</v>
      </c>
      <c r="N15" s="46">
        <f t="shared" si="2"/>
        <v>2.0299999999999998</v>
      </c>
      <c r="O15" s="46"/>
      <c r="P15" s="42">
        <v>2</v>
      </c>
      <c r="Q15" s="46"/>
      <c r="R15" s="39">
        <v>2.04</v>
      </c>
      <c r="S15" s="46"/>
      <c r="T15" s="40">
        <v>2.0499999999999998</v>
      </c>
      <c r="U15" s="47" t="str">
        <f t="shared" si="5"/>
        <v/>
      </c>
      <c r="V15" s="47" t="str">
        <f t="shared" si="6"/>
        <v/>
      </c>
      <c r="W15" s="48"/>
      <c r="X15" s="48"/>
      <c r="Y15" s="48"/>
      <c r="Z15" s="48"/>
      <c r="AA15" s="49"/>
      <c r="AB15" s="49"/>
      <c r="AC15" s="50"/>
      <c r="AD15" s="50"/>
      <c r="AE15" s="51">
        <f t="shared" si="7"/>
        <v>26</v>
      </c>
      <c r="AF15" s="51" t="str">
        <f t="shared" si="8"/>
        <v xml:space="preserve">U1 </v>
      </c>
      <c r="AG15" s="51" t="str">
        <f t="shared" si="9"/>
        <v/>
      </c>
      <c r="AH15" s="51" t="str">
        <f t="shared" si="10"/>
        <v/>
      </c>
      <c r="AI15" s="52">
        <f t="shared" si="11"/>
        <v>2.02</v>
      </c>
      <c r="AJ15" s="65"/>
      <c r="AK15" s="53"/>
      <c r="AL15" s="52"/>
      <c r="AM15" s="53">
        <f t="shared" si="12"/>
        <v>30</v>
      </c>
      <c r="AN15" s="53">
        <f>IF(AJ15&lt;&gt;"",IF(AJ15="o",VLOOKUP(AM15,OpenSect!$A$1:$D$11,2),IF(AJ15="u",VLOOKUP(AM15,UpHill!$A$1:$D$35,2),IF(AJ15="d",VLOOKUP(AM15,DownHill!$A$3:$D$29,2),IF(AJ15="f",VLOOKUP(AM15,FlatUnd!$A$2:$D$30,2),IF(AJ15="t",VLOOKUP(AM15,TimeAdd!$A$1:$D$176,2),IF(AJ15="l",VLOOKUP(AM15,SLimit!$A$1:$D$8,2),AN14)))))),AN14)</f>
        <v>30</v>
      </c>
      <c r="AO15" s="53">
        <f>IF(AJ15&lt;&gt;"",IF(AJ15="o",VLOOKUP(AM15,OpenSect!$A$1:$D$11,3),IF(AJ15="u",VLOOKUP(AM15,UpHill!$A$1:$D$35,3),IF(AJ15="d",VLOOKUP(AM15,DownHill!$A$3:$D$29,3),IF(AJ15="f",VLOOKUP(AM15,FlatUnd!$A$2:$D$30,3),IF(AJ15="t",VLOOKUP(AM15,TimeAdd!$A$1:$D$18,3),IF(AJ15="l",VLOOKUP(AM15,SLimit!$A$1:$D$8,3),AO14)))))),AO14)</f>
        <v>30</v>
      </c>
      <c r="AP15" s="53">
        <f>IF(AJ15&lt;&gt;"",IF(AJ15="o",VLOOKUP(AM15,OpenSect!$A$1:$D$11,4),IF(AJ15="u",VLOOKUP(AM15,UpHill!$A$1:$D$35,4),IF(AJ15="d",VLOOKUP(AM15,DownHill!$A$3:$D$29,4),IF(AJ15="f",VLOOKUP(AM15,FlatUnd!$A$2:$D$30,4),IF(AJ15="t",VLOOKUP(AM15,TimeAdd!$A$1:$D$18,4),IF(AJ15="l",VLOOKUP(AM15,SLimit!$A$1:$D$8,4),AP14)))))),AP14)</f>
        <v>30</v>
      </c>
      <c r="AQ15" s="53" t="str">
        <f t="shared" si="13"/>
        <v>60</v>
      </c>
      <c r="AR15" s="54" t="str">
        <f t="shared" si="14"/>
        <v>Warning - Winding road</v>
      </c>
      <c r="AS15" s="55"/>
      <c r="AT15" s="55"/>
      <c r="AU15" s="56">
        <f>IF(GroupStTimes!$A$8=0,MIN(CB15,CD15,CF15),MIN(BZ15,CB15,CD15,CF15))</f>
        <v>0.25349537037037034</v>
      </c>
      <c r="AV15" s="56">
        <f>IF(GroupStTimes!$A$8=0,MAX(CC15,CE15,CG15),MAX(CA15,CC15,CE15,CG15))</f>
        <v>0.31668981481481479</v>
      </c>
      <c r="AW15" s="57" t="str">
        <f t="shared" si="15"/>
        <v/>
      </c>
      <c r="AX15" s="58" t="str">
        <f t="shared" si="16"/>
        <v/>
      </c>
      <c r="AY15" s="58" t="str">
        <f t="shared" si="17"/>
        <v/>
      </c>
      <c r="AZ15" s="31">
        <f t="shared" si="18"/>
        <v>0</v>
      </c>
      <c r="BA15" s="59">
        <f t="shared" si="19"/>
        <v>0.25069444444444444</v>
      </c>
      <c r="BB15" s="59">
        <f t="shared" si="20"/>
        <v>0.25625000000000003</v>
      </c>
      <c r="BC15" s="59">
        <f t="shared" si="21"/>
        <v>0.25694444444444448</v>
      </c>
      <c r="BD15" s="59">
        <f t="shared" si="22"/>
        <v>0.30277777777777776</v>
      </c>
      <c r="BE15" s="59">
        <f t="shared" si="23"/>
        <v>0.3034722222222222</v>
      </c>
      <c r="BF15" s="59">
        <f t="shared" si="24"/>
        <v>0.31388888888888888</v>
      </c>
      <c r="BG15" s="59">
        <f t="shared" si="25"/>
        <v>0.31458333333333333</v>
      </c>
      <c r="BH15" s="59">
        <f t="shared" si="26"/>
        <v>0.31388888888888888</v>
      </c>
      <c r="BI15" s="31">
        <f t="shared" si="27"/>
        <v>2.02</v>
      </c>
      <c r="BJ15" s="61">
        <f t="shared" ref="BJ15:BM15" si="57">IF($AJ14="t",IF(AM13=0,0,$BI15/AM13),IF(AM14=0,0,$BI15/AM14))</f>
        <v>6.7333333333333328E-2</v>
      </c>
      <c r="BK15" s="61">
        <f t="shared" si="57"/>
        <v>6.7333333333333328E-2</v>
      </c>
      <c r="BL15" s="61">
        <f t="shared" si="57"/>
        <v>6.7333333333333328E-2</v>
      </c>
      <c r="BM15" s="61">
        <f t="shared" si="57"/>
        <v>6.7333333333333328E-2</v>
      </c>
      <c r="BN15" s="62">
        <f t="shared" si="29"/>
        <v>0</v>
      </c>
      <c r="BO15" s="62">
        <f t="shared" si="30"/>
        <v>4</v>
      </c>
      <c r="BP15" s="62">
        <f t="shared" si="31"/>
        <v>2</v>
      </c>
      <c r="BQ15" s="62">
        <f t="shared" si="32"/>
        <v>0</v>
      </c>
      <c r="BR15" s="62">
        <f t="shared" si="33"/>
        <v>4</v>
      </c>
      <c r="BS15" s="62">
        <f t="shared" si="34"/>
        <v>2</v>
      </c>
      <c r="BT15" s="62">
        <f t="shared" si="35"/>
        <v>0</v>
      </c>
      <c r="BU15" s="62">
        <f t="shared" si="36"/>
        <v>4</v>
      </c>
      <c r="BV15" s="62">
        <f t="shared" si="37"/>
        <v>2</v>
      </c>
      <c r="BW15" s="62">
        <f t="shared" si="38"/>
        <v>0</v>
      </c>
      <c r="BX15" s="62">
        <f t="shared" si="39"/>
        <v>4</v>
      </c>
      <c r="BY15" s="62">
        <f t="shared" si="40"/>
        <v>2</v>
      </c>
      <c r="BZ15" s="63">
        <f t="shared" si="41"/>
        <v>0.25349537037037034</v>
      </c>
      <c r="CA15" s="63">
        <f t="shared" si="42"/>
        <v>0.25905092592592593</v>
      </c>
      <c r="CB15" s="63">
        <f t="shared" si="43"/>
        <v>0.25974537037037038</v>
      </c>
      <c r="CC15" s="63">
        <f t="shared" si="44"/>
        <v>0.30557870370370366</v>
      </c>
      <c r="CD15" s="63">
        <f t="shared" si="45"/>
        <v>0.3062731481481481</v>
      </c>
      <c r="CE15" s="63">
        <f t="shared" si="46"/>
        <v>0.31668981481481479</v>
      </c>
      <c r="CF15" s="63">
        <f t="shared" si="47"/>
        <v>0.31738425925925923</v>
      </c>
      <c r="CG15" s="63">
        <f t="shared" si="48"/>
        <v>0.31668981481481479</v>
      </c>
      <c r="CH15" s="36"/>
      <c r="CI15" s="36"/>
      <c r="CJ15" s="36"/>
      <c r="CK15" s="36"/>
      <c r="CL15" s="60">
        <v>60</v>
      </c>
    </row>
    <row r="16" spans="1:90" ht="26.25" customHeight="1" x14ac:dyDescent="0.25">
      <c r="B16" s="38"/>
      <c r="C16" s="39"/>
      <c r="D16" s="39"/>
      <c r="E16" s="39"/>
      <c r="F16" s="42"/>
      <c r="G16" s="40">
        <v>2.61</v>
      </c>
      <c r="H16" s="41">
        <f t="shared" ref="H16:H18" si="58">ROUND(IF(G16="",N16,IF(P16="",I16,IF(R16="",(I16+(P16+O16))/2,IF(T16="",(I16+(P16+O16)+(R16+Q16))/3,(I16+(P16+O16)+(R16+Q16)+(T16+S16))/4)))),2)</f>
        <v>2.59</v>
      </c>
      <c r="I16" s="42">
        <v>2.57</v>
      </c>
      <c r="J16" s="43">
        <f t="shared" ref="J16:J18" si="59">IF(N16="","",IF((I16-$I$4)=0,0,((I16-$I$4-(N16-$N$4))/(I16-$I$4))))</f>
        <v>-1.0376134889753462E-2</v>
      </c>
      <c r="K16" s="44">
        <f t="shared" ref="K16:K18" si="60">(I16-$I$5)-(N16-$N$5)</f>
        <v>-2.6666666666666394E-2</v>
      </c>
      <c r="L16" s="45" t="s">
        <v>38</v>
      </c>
      <c r="M16" s="126" t="s">
        <v>1229</v>
      </c>
      <c r="N16" s="46">
        <f t="shared" si="2"/>
        <v>2.5966666666666662</v>
      </c>
      <c r="O16" s="46"/>
      <c r="P16" s="42">
        <v>2.57</v>
      </c>
      <c r="Q16" s="46"/>
      <c r="R16" s="39">
        <v>2.61</v>
      </c>
      <c r="S16" s="46">
        <v>2.6</v>
      </c>
      <c r="T16" s="40">
        <v>0.01</v>
      </c>
      <c r="U16" s="47" t="str">
        <f t="shared" ref="U16:U17" si="61">IF(W16="","",IF(Y16="",W16,IF(AA16&lt;1,ROUND((Y16+W16)/2,5),IF(AC16&lt;1,ROUND((Y16+AA16+W16)/3,5),ROUND((Y16+AA16+AC16+W16)/4,5)))))</f>
        <v/>
      </c>
      <c r="V16" s="47" t="str">
        <f t="shared" ref="V16:V17" si="62">IF(X16="","",IF(Z16&lt;1,ROUND(X16,5),IF(AB16&lt;1,ROUND((X16+Z16)/2,5),IF(AD16&lt;1,ROUND((X16+Z16+AB16)/3,5),ROUND((X16+Z16+AB16+AD16)/4,5)))))</f>
        <v/>
      </c>
      <c r="W16" s="48"/>
      <c r="X16" s="48"/>
      <c r="Y16" s="48"/>
      <c r="Z16" s="48"/>
      <c r="AA16" s="49"/>
      <c r="AB16" s="49"/>
      <c r="AC16" s="50"/>
      <c r="AD16" s="50"/>
      <c r="AE16" s="51" t="str">
        <f t="shared" si="7"/>
        <v/>
      </c>
      <c r="AF16" s="51" t="str">
        <f t="shared" si="8"/>
        <v/>
      </c>
      <c r="AG16" s="51" t="str">
        <f t="shared" si="9"/>
        <v/>
      </c>
      <c r="AH16" s="51" t="str">
        <f t="shared" si="10"/>
        <v/>
      </c>
      <c r="AI16" s="52">
        <f t="shared" si="11"/>
        <v>2.59</v>
      </c>
      <c r="AJ16" s="51"/>
      <c r="AK16" s="53"/>
      <c r="AL16" s="52"/>
      <c r="AM16" s="53">
        <f t="shared" si="12"/>
        <v>30</v>
      </c>
      <c r="AN16" s="53">
        <f>IF(AJ16&lt;&gt;"",IF(AJ16="o",VLOOKUP(AM16,OpenSect!$A$1:$D$11,2),IF(AJ16="u",VLOOKUP(AM16,UpHill!$A$1:$D$35,2),IF(AJ16="d",VLOOKUP(AM16,DownHill!$A$3:$D$29,2),IF(AJ16="f",VLOOKUP(AM16,FlatUnd!$A$2:$D$30,2),IF(AJ16="t",VLOOKUP(AM16,TimeAdd!$A$1:$D$176,2),IF(AJ16="l",VLOOKUP(AM16,SLimit!$A$1:$D$8,2),AN15)))))),AN15)</f>
        <v>30</v>
      </c>
      <c r="AO16" s="53">
        <f>IF(AJ16&lt;&gt;"",IF(AJ16="o",VLOOKUP(AM16,OpenSect!$A$1:$D$11,3),IF(AJ16="u",VLOOKUP(AM16,UpHill!$A$1:$D$35,3),IF(AJ16="d",VLOOKUP(AM16,DownHill!$A$3:$D$29,3),IF(AJ16="f",VLOOKUP(AM16,FlatUnd!$A$2:$D$30,3),IF(AJ16="t",VLOOKUP(AM16,TimeAdd!$A$1:$D$18,3),IF(AJ16="l",VLOOKUP(AM16,SLimit!$A$1:$D$8,3),AO15)))))),AO15)</f>
        <v>30</v>
      </c>
      <c r="AP16" s="53">
        <f>IF(AJ16&lt;&gt;"",IF(AJ16="o",VLOOKUP(AM16,OpenSect!$A$1:$D$11,4),IF(AJ16="u",VLOOKUP(AM16,UpHill!$A$1:$D$35,4),IF(AJ16="d",VLOOKUP(AM16,DownHill!$A$3:$D$29,4),IF(AJ16="f",VLOOKUP(AM16,FlatUnd!$A$2:$D$30,4),IF(AJ16="t",VLOOKUP(AM16,TimeAdd!$A$1:$D$18,4),IF(AJ16="l",VLOOKUP(AM16,SLimit!$A$1:$D$8,4),AP15)))))),AP15)</f>
        <v>30</v>
      </c>
      <c r="AQ16" s="53" t="str">
        <f t="shared" si="13"/>
        <v>60</v>
      </c>
      <c r="AR16" s="54" t="str">
        <f t="shared" si="14"/>
        <v>5 km stone.</v>
      </c>
      <c r="AS16" s="55"/>
      <c r="AT16" s="55"/>
      <c r="AU16" s="56">
        <f>IF(GroupStTimes!$A$8=0,MIN(CB16,CD16,CF16),MIN(BZ16,CB16,CD16,CF16))</f>
        <v>0.25429398148148147</v>
      </c>
      <c r="AV16" s="56">
        <f>IF(GroupStTimes!$A$8=0,MAX(CC16,CE16,CG16),MAX(CA16,CC16,CE16,CG16))</f>
        <v>0.31748842592592591</v>
      </c>
      <c r="AW16" s="57" t="str">
        <f t="shared" si="15"/>
        <v/>
      </c>
      <c r="AX16" s="58" t="str">
        <f t="shared" si="16"/>
        <v/>
      </c>
      <c r="AY16" s="58" t="str">
        <f t="shared" si="17"/>
        <v/>
      </c>
      <c r="AZ16" s="31">
        <f t="shared" si="18"/>
        <v>0</v>
      </c>
      <c r="BA16" s="59">
        <f t="shared" si="19"/>
        <v>0.25069444444444444</v>
      </c>
      <c r="BB16" s="59">
        <f t="shared" si="20"/>
        <v>0.25625000000000003</v>
      </c>
      <c r="BC16" s="59">
        <f t="shared" si="21"/>
        <v>0.25694444444444448</v>
      </c>
      <c r="BD16" s="59">
        <f t="shared" si="22"/>
        <v>0.30277777777777776</v>
      </c>
      <c r="BE16" s="59">
        <f t="shared" si="23"/>
        <v>0.3034722222222222</v>
      </c>
      <c r="BF16" s="59">
        <f t="shared" si="24"/>
        <v>0.31388888888888888</v>
      </c>
      <c r="BG16" s="59">
        <f t="shared" si="25"/>
        <v>0.31458333333333333</v>
      </c>
      <c r="BH16" s="59">
        <f t="shared" si="26"/>
        <v>0.31388888888888888</v>
      </c>
      <c r="BI16" s="31">
        <f t="shared" si="27"/>
        <v>2.59</v>
      </c>
      <c r="BJ16" s="61">
        <f t="shared" ref="BJ16:BM16" si="63">IF($AJ15="t",IF(AM14=0,0,$BI16/AM14),IF(AM15=0,0,$BI16/AM15))</f>
        <v>8.6333333333333331E-2</v>
      </c>
      <c r="BK16" s="61">
        <f t="shared" si="63"/>
        <v>8.6333333333333331E-2</v>
      </c>
      <c r="BL16" s="61">
        <f t="shared" si="63"/>
        <v>8.6333333333333331E-2</v>
      </c>
      <c r="BM16" s="61">
        <f t="shared" si="63"/>
        <v>8.6333333333333331E-2</v>
      </c>
      <c r="BN16" s="62">
        <f t="shared" si="29"/>
        <v>0</v>
      </c>
      <c r="BO16" s="62">
        <f t="shared" si="30"/>
        <v>5</v>
      </c>
      <c r="BP16" s="62">
        <f t="shared" si="31"/>
        <v>11</v>
      </c>
      <c r="BQ16" s="62">
        <f t="shared" si="32"/>
        <v>0</v>
      </c>
      <c r="BR16" s="62">
        <f t="shared" si="33"/>
        <v>5</v>
      </c>
      <c r="BS16" s="62">
        <f t="shared" si="34"/>
        <v>11</v>
      </c>
      <c r="BT16" s="62">
        <f t="shared" si="35"/>
        <v>0</v>
      </c>
      <c r="BU16" s="62">
        <f t="shared" si="36"/>
        <v>5</v>
      </c>
      <c r="BV16" s="62">
        <f t="shared" si="37"/>
        <v>11</v>
      </c>
      <c r="BW16" s="62">
        <f t="shared" si="38"/>
        <v>0</v>
      </c>
      <c r="BX16" s="62">
        <f t="shared" si="39"/>
        <v>5</v>
      </c>
      <c r="BY16" s="62">
        <f t="shared" si="40"/>
        <v>11</v>
      </c>
      <c r="BZ16" s="63">
        <f t="shared" si="41"/>
        <v>0.25429398148148147</v>
      </c>
      <c r="CA16" s="63">
        <f t="shared" si="42"/>
        <v>0.25984953703703706</v>
      </c>
      <c r="CB16" s="63">
        <f t="shared" si="43"/>
        <v>0.2605439814814815</v>
      </c>
      <c r="CC16" s="63">
        <f t="shared" si="44"/>
        <v>0.30637731481481478</v>
      </c>
      <c r="CD16" s="63">
        <f t="shared" si="45"/>
        <v>0.30707175925925922</v>
      </c>
      <c r="CE16" s="63">
        <f t="shared" si="46"/>
        <v>0.31748842592592591</v>
      </c>
      <c r="CF16" s="63">
        <f t="shared" si="47"/>
        <v>0.31818287037037035</v>
      </c>
      <c r="CG16" s="63">
        <f t="shared" si="48"/>
        <v>0.31748842592592591</v>
      </c>
      <c r="CH16" s="36"/>
      <c r="CI16" s="36"/>
      <c r="CJ16" s="36"/>
      <c r="CK16" s="36"/>
      <c r="CL16" s="60">
        <v>60</v>
      </c>
    </row>
    <row r="17" spans="1:90" ht="26.25" customHeight="1" x14ac:dyDescent="0.25">
      <c r="B17" s="38"/>
      <c r="C17" s="39"/>
      <c r="D17" s="39"/>
      <c r="E17" s="39"/>
      <c r="F17" s="64"/>
      <c r="G17" s="40">
        <v>2.84</v>
      </c>
      <c r="H17" s="41">
        <f t="shared" si="58"/>
        <v>2.82</v>
      </c>
      <c r="I17" s="42">
        <v>2.79</v>
      </c>
      <c r="J17" s="43">
        <f t="shared" si="59"/>
        <v>-1.194743130226981E-2</v>
      </c>
      <c r="K17" s="44">
        <f t="shared" si="60"/>
        <v>-3.3333333333332771E-2</v>
      </c>
      <c r="L17" s="45" t="s">
        <v>39</v>
      </c>
      <c r="M17" s="126" t="s">
        <v>1229</v>
      </c>
      <c r="N17" s="46">
        <f t="shared" si="2"/>
        <v>2.8233333333333328</v>
      </c>
      <c r="O17" s="46"/>
      <c r="P17" s="64">
        <v>2.79</v>
      </c>
      <c r="Q17" s="46"/>
      <c r="R17" s="39">
        <v>2.84</v>
      </c>
      <c r="S17" s="46">
        <v>2.83</v>
      </c>
      <c r="T17" s="40">
        <v>0.01</v>
      </c>
      <c r="U17" s="47" t="str">
        <f t="shared" si="61"/>
        <v/>
      </c>
      <c r="V17" s="47" t="str">
        <f t="shared" si="62"/>
        <v/>
      </c>
      <c r="W17" s="48"/>
      <c r="X17" s="48"/>
      <c r="Y17" s="48"/>
      <c r="Z17" s="48"/>
      <c r="AA17" s="49"/>
      <c r="AB17" s="49"/>
      <c r="AC17" s="50"/>
      <c r="AD17" s="50"/>
      <c r="AE17" s="51" t="str">
        <f t="shared" si="7"/>
        <v/>
      </c>
      <c r="AF17" s="51" t="str">
        <f t="shared" si="8"/>
        <v/>
      </c>
      <c r="AG17" s="51" t="str">
        <f t="shared" si="9"/>
        <v/>
      </c>
      <c r="AH17" s="51" t="str">
        <f t="shared" si="10"/>
        <v/>
      </c>
      <c r="AI17" s="52">
        <f t="shared" si="11"/>
        <v>2.82</v>
      </c>
      <c r="AJ17" s="51"/>
      <c r="AK17" s="53"/>
      <c r="AL17" s="52"/>
      <c r="AM17" s="53">
        <f t="shared" si="12"/>
        <v>30</v>
      </c>
      <c r="AN17" s="53">
        <f>IF(AJ17&lt;&gt;"",IF(AJ17="o",VLOOKUP(AM17,OpenSect!$A$1:$D$11,2),IF(AJ17="u",VLOOKUP(AM17,UpHill!$A$1:$D$35,2),IF(AJ17="d",VLOOKUP(AM17,DownHill!$A$3:$D$29,2),IF(AJ17="f",VLOOKUP(AM17,FlatUnd!$A$2:$D$30,2),IF(AJ17="t",VLOOKUP(AM17,TimeAdd!$A$1:$D$176,2),IF(AJ17="l",VLOOKUP(AM17,SLimit!$A$1:$D$8,2),AN16)))))),AN16)</f>
        <v>30</v>
      </c>
      <c r="AO17" s="53">
        <f>IF(AJ17&lt;&gt;"",IF(AJ17="o",VLOOKUP(AM17,OpenSect!$A$1:$D$11,3),IF(AJ17="u",VLOOKUP(AM17,UpHill!$A$1:$D$35,3),IF(AJ17="d",VLOOKUP(AM17,DownHill!$A$3:$D$29,3),IF(AJ17="f",VLOOKUP(AM17,FlatUnd!$A$2:$D$30,3),IF(AJ17="t",VLOOKUP(AM17,TimeAdd!$A$1:$D$18,3),IF(AJ17="l",VLOOKUP(AM17,SLimit!$A$1:$D$8,3),AO16)))))),AO16)</f>
        <v>30</v>
      </c>
      <c r="AP17" s="53">
        <f>IF(AJ17&lt;&gt;"",IF(AJ17="o",VLOOKUP(AM17,OpenSect!$A$1:$D$11,4),IF(AJ17="u",VLOOKUP(AM17,UpHill!$A$1:$D$35,4),IF(AJ17="d",VLOOKUP(AM17,DownHill!$A$3:$D$29,4),IF(AJ17="f",VLOOKUP(AM17,FlatUnd!$A$2:$D$30,4),IF(AJ17="t",VLOOKUP(AM17,TimeAdd!$A$1:$D$18,4),IF(AJ17="l",VLOOKUP(AM17,SLimit!$A$1:$D$8,4),AP16)))))),AP16)</f>
        <v>30</v>
      </c>
      <c r="AQ17" s="53" t="str">
        <f t="shared" si="13"/>
        <v>60</v>
      </c>
      <c r="AR17" s="54" t="str">
        <f t="shared" si="14"/>
        <v>60 Speed limit.</v>
      </c>
      <c r="AS17" s="55"/>
      <c r="AT17" s="55"/>
      <c r="AU17" s="56">
        <f>IF(GroupStTimes!$A$8=0,MIN(CB17,CD17,CF17),MIN(BZ17,CB17,CD17,CF17))</f>
        <v>0.25460648148148146</v>
      </c>
      <c r="AV17" s="56">
        <f>IF(GroupStTimes!$A$8=0,MAX(CC17,CE17,CG17),MAX(CA17,CC17,CE17,CG17))</f>
        <v>0.3178009259259259</v>
      </c>
      <c r="AW17" s="57" t="str">
        <f t="shared" si="15"/>
        <v/>
      </c>
      <c r="AX17" s="58" t="str">
        <f t="shared" si="16"/>
        <v/>
      </c>
      <c r="AY17" s="58" t="str">
        <f t="shared" si="17"/>
        <v/>
      </c>
      <c r="AZ17" s="31">
        <f t="shared" si="18"/>
        <v>0</v>
      </c>
      <c r="BA17" s="59">
        <f t="shared" si="19"/>
        <v>0.25069444444444444</v>
      </c>
      <c r="BB17" s="59">
        <f t="shared" si="20"/>
        <v>0.25625000000000003</v>
      </c>
      <c r="BC17" s="59">
        <f t="shared" si="21"/>
        <v>0.25694444444444448</v>
      </c>
      <c r="BD17" s="59">
        <f t="shared" si="22"/>
        <v>0.30277777777777776</v>
      </c>
      <c r="BE17" s="59">
        <f t="shared" si="23"/>
        <v>0.3034722222222222</v>
      </c>
      <c r="BF17" s="59">
        <f t="shared" si="24"/>
        <v>0.31388888888888888</v>
      </c>
      <c r="BG17" s="59">
        <f t="shared" si="25"/>
        <v>0.31458333333333333</v>
      </c>
      <c r="BH17" s="59">
        <f t="shared" si="26"/>
        <v>0.31388888888888888</v>
      </c>
      <c r="BI17" s="31">
        <f t="shared" si="27"/>
        <v>2.82</v>
      </c>
      <c r="BJ17" s="61">
        <f t="shared" ref="BJ17:BM17" si="64">IF($AJ16="t",IF(AM15=0,0,$BI17/AM15),IF(AM16=0,0,$BI17/AM16))</f>
        <v>9.4E-2</v>
      </c>
      <c r="BK17" s="61">
        <f t="shared" si="64"/>
        <v>9.4E-2</v>
      </c>
      <c r="BL17" s="61">
        <f t="shared" si="64"/>
        <v>9.4E-2</v>
      </c>
      <c r="BM17" s="61">
        <f t="shared" si="64"/>
        <v>9.4E-2</v>
      </c>
      <c r="BN17" s="62">
        <f t="shared" si="29"/>
        <v>0</v>
      </c>
      <c r="BO17" s="62">
        <f t="shared" si="30"/>
        <v>5</v>
      </c>
      <c r="BP17" s="62">
        <f t="shared" si="31"/>
        <v>38</v>
      </c>
      <c r="BQ17" s="62">
        <f t="shared" si="32"/>
        <v>0</v>
      </c>
      <c r="BR17" s="62">
        <f t="shared" si="33"/>
        <v>5</v>
      </c>
      <c r="BS17" s="62">
        <f t="shared" si="34"/>
        <v>38</v>
      </c>
      <c r="BT17" s="62">
        <f t="shared" si="35"/>
        <v>0</v>
      </c>
      <c r="BU17" s="62">
        <f t="shared" si="36"/>
        <v>5</v>
      </c>
      <c r="BV17" s="62">
        <f t="shared" si="37"/>
        <v>38</v>
      </c>
      <c r="BW17" s="62">
        <f t="shared" si="38"/>
        <v>0</v>
      </c>
      <c r="BX17" s="62">
        <f t="shared" si="39"/>
        <v>5</v>
      </c>
      <c r="BY17" s="62">
        <f t="shared" si="40"/>
        <v>38</v>
      </c>
      <c r="BZ17" s="63">
        <f t="shared" si="41"/>
        <v>0.25460648148148146</v>
      </c>
      <c r="CA17" s="63">
        <f t="shared" si="42"/>
        <v>0.26016203703703705</v>
      </c>
      <c r="CB17" s="63">
        <f t="shared" si="43"/>
        <v>0.26085648148148149</v>
      </c>
      <c r="CC17" s="63">
        <f t="shared" si="44"/>
        <v>0.30668981481481478</v>
      </c>
      <c r="CD17" s="63">
        <f t="shared" si="45"/>
        <v>0.30738425925925922</v>
      </c>
      <c r="CE17" s="63">
        <f t="shared" si="46"/>
        <v>0.3178009259259259</v>
      </c>
      <c r="CF17" s="63">
        <f t="shared" si="47"/>
        <v>0.31849537037037035</v>
      </c>
      <c r="CG17" s="63">
        <f t="shared" si="48"/>
        <v>0.3178009259259259</v>
      </c>
      <c r="CH17" s="36"/>
      <c r="CI17" s="36"/>
      <c r="CJ17" s="36"/>
      <c r="CK17" s="36"/>
      <c r="CL17" s="60">
        <v>60</v>
      </c>
    </row>
    <row r="18" spans="1:90" ht="26.25" customHeight="1" x14ac:dyDescent="0.25">
      <c r="A18" s="37">
        <v>26</v>
      </c>
      <c r="B18" s="38"/>
      <c r="C18" s="39"/>
      <c r="D18" s="39"/>
      <c r="E18" s="39"/>
      <c r="F18" s="64"/>
      <c r="G18" s="66">
        <v>3.45</v>
      </c>
      <c r="H18" s="41">
        <f t="shared" si="58"/>
        <v>3.45</v>
      </c>
      <c r="I18" s="42">
        <v>3.45</v>
      </c>
      <c r="J18" s="43">
        <f t="shared" si="59"/>
        <v>0</v>
      </c>
      <c r="K18" s="44">
        <f t="shared" si="60"/>
        <v>0</v>
      </c>
      <c r="L18" s="45" t="s">
        <v>40</v>
      </c>
      <c r="M18" s="126" t="s">
        <v>1229</v>
      </c>
      <c r="N18" s="46">
        <f t="shared" si="2"/>
        <v>3.45</v>
      </c>
      <c r="O18" s="46"/>
      <c r="P18" s="64">
        <v>3.45</v>
      </c>
      <c r="Q18" s="46"/>
      <c r="R18" s="39"/>
      <c r="S18" s="46"/>
      <c r="T18" s="40"/>
      <c r="U18" s="47"/>
      <c r="V18" s="47"/>
      <c r="W18" s="48"/>
      <c r="X18" s="48"/>
      <c r="Y18" s="48"/>
      <c r="Z18" s="48"/>
      <c r="AA18" s="49"/>
      <c r="AB18" s="49"/>
      <c r="AC18" s="50"/>
      <c r="AD18" s="50"/>
      <c r="AE18" s="51">
        <f t="shared" si="7"/>
        <v>26</v>
      </c>
      <c r="AF18" s="51" t="str">
        <f t="shared" si="8"/>
        <v/>
      </c>
      <c r="AG18" s="51" t="str">
        <f t="shared" si="9"/>
        <v/>
      </c>
      <c r="AH18" s="51" t="str">
        <f t="shared" si="10"/>
        <v/>
      </c>
      <c r="AI18" s="52">
        <f t="shared" si="11"/>
        <v>3.45</v>
      </c>
      <c r="AJ18" s="51"/>
      <c r="AK18" s="53"/>
      <c r="AL18" s="52"/>
      <c r="AM18" s="53">
        <f t="shared" si="12"/>
        <v>30</v>
      </c>
      <c r="AN18" s="53">
        <f>IF(AJ18&lt;&gt;"",IF(AJ18="o",VLOOKUP(AM18,OpenSect!$A$1:$D$11,2),IF(AJ18="u",VLOOKUP(AM18,UpHill!$A$1:$D$35,2),IF(AJ18="d",VLOOKUP(AM18,DownHill!$A$3:$D$29,2),IF(AJ18="f",VLOOKUP(AM18,FlatUnd!$A$2:$D$30,2),IF(AJ18="t",VLOOKUP(AM18,TimeAdd!$A$1:$D$176,2),IF(AJ18="l",VLOOKUP(AM18,SLimit!$A$1:$D$8,2),AN17)))))),AN17)</f>
        <v>30</v>
      </c>
      <c r="AO18" s="53">
        <f>IF(AJ18&lt;&gt;"",IF(AJ18="o",VLOOKUP(AM18,OpenSect!$A$1:$D$11,3),IF(AJ18="u",VLOOKUP(AM18,UpHill!$A$1:$D$35,3),IF(AJ18="d",VLOOKUP(AM18,DownHill!$A$3:$D$29,3),IF(AJ18="f",VLOOKUP(AM18,FlatUnd!$A$2:$D$30,3),IF(AJ18="t",VLOOKUP(AM18,TimeAdd!$A$1:$D$18,3),IF(AJ18="l",VLOOKUP(AM18,SLimit!$A$1:$D$8,3),AO17)))))),AO17)</f>
        <v>30</v>
      </c>
      <c r="AP18" s="53">
        <f>IF(AJ18&lt;&gt;"",IF(AJ18="o",VLOOKUP(AM18,OpenSect!$A$1:$D$11,4),IF(AJ18="u",VLOOKUP(AM18,UpHill!$A$1:$D$35,4),IF(AJ18="d",VLOOKUP(AM18,DownHill!$A$3:$D$29,4),IF(AJ18="f",VLOOKUP(AM18,FlatUnd!$A$2:$D$30,4),IF(AJ18="t",VLOOKUP(AM18,TimeAdd!$A$1:$D$18,4),IF(AJ18="l",VLOOKUP(AM18,SLimit!$A$1:$D$8,4),AP17)))))),AP17)</f>
        <v>30</v>
      </c>
      <c r="AQ18" s="53" t="str">
        <f t="shared" si="13"/>
        <v>60</v>
      </c>
      <c r="AR18" s="54" t="str">
        <f t="shared" si="14"/>
        <v>Kearsney College</v>
      </c>
      <c r="AS18" s="55"/>
      <c r="AT18" s="55"/>
      <c r="AU18" s="56">
        <f>IF(GroupStTimes!$A$8=0,MIN(CB18,CD18,CF18),MIN(BZ18,CB18,CD18,CF18))</f>
        <v>0.25548611111111114</v>
      </c>
      <c r="AV18" s="56">
        <f>IF(GroupStTimes!$A$8=0,MAX(CC18,CE18,CG18),MAX(CA18,CC18,CE18,CG18))</f>
        <v>0.31868055555555558</v>
      </c>
      <c r="AW18" s="57" t="str">
        <f t="shared" si="15"/>
        <v/>
      </c>
      <c r="AX18" s="58" t="str">
        <f t="shared" si="16"/>
        <v/>
      </c>
      <c r="AY18" s="58" t="str">
        <f t="shared" si="17"/>
        <v/>
      </c>
      <c r="AZ18" s="31">
        <f t="shared" si="18"/>
        <v>0</v>
      </c>
      <c r="BA18" s="59">
        <f t="shared" si="19"/>
        <v>0.25069444444444444</v>
      </c>
      <c r="BB18" s="59">
        <f t="shared" si="20"/>
        <v>0.25625000000000003</v>
      </c>
      <c r="BC18" s="59">
        <f t="shared" si="21"/>
        <v>0.25694444444444448</v>
      </c>
      <c r="BD18" s="59">
        <f t="shared" si="22"/>
        <v>0.30277777777777776</v>
      </c>
      <c r="BE18" s="59">
        <f t="shared" si="23"/>
        <v>0.3034722222222222</v>
      </c>
      <c r="BF18" s="59">
        <f t="shared" si="24"/>
        <v>0.31388888888888888</v>
      </c>
      <c r="BG18" s="59">
        <f t="shared" si="25"/>
        <v>0.31458333333333333</v>
      </c>
      <c r="BH18" s="59">
        <f t="shared" si="26"/>
        <v>0.31388888888888888</v>
      </c>
      <c r="BI18" s="31">
        <f t="shared" si="27"/>
        <v>3.45</v>
      </c>
      <c r="BJ18" s="61">
        <f t="shared" ref="BJ18:BM18" si="65">IF($AJ17="t",IF(AM16=0,0,$BI18/AM16),IF(AM17=0,0,$BI18/AM17))</f>
        <v>0.115</v>
      </c>
      <c r="BK18" s="61">
        <f t="shared" si="65"/>
        <v>0.115</v>
      </c>
      <c r="BL18" s="61">
        <f t="shared" si="65"/>
        <v>0.115</v>
      </c>
      <c r="BM18" s="61">
        <f t="shared" si="65"/>
        <v>0.115</v>
      </c>
      <c r="BN18" s="62">
        <f t="shared" si="29"/>
        <v>0</v>
      </c>
      <c r="BO18" s="62">
        <f t="shared" si="30"/>
        <v>6</v>
      </c>
      <c r="BP18" s="62">
        <f t="shared" si="31"/>
        <v>54</v>
      </c>
      <c r="BQ18" s="62">
        <f t="shared" si="32"/>
        <v>0</v>
      </c>
      <c r="BR18" s="62">
        <f t="shared" si="33"/>
        <v>6</v>
      </c>
      <c r="BS18" s="62">
        <f t="shared" si="34"/>
        <v>54</v>
      </c>
      <c r="BT18" s="62">
        <f t="shared" si="35"/>
        <v>0</v>
      </c>
      <c r="BU18" s="62">
        <f t="shared" si="36"/>
        <v>6</v>
      </c>
      <c r="BV18" s="62">
        <f t="shared" si="37"/>
        <v>54</v>
      </c>
      <c r="BW18" s="62">
        <f t="shared" si="38"/>
        <v>0</v>
      </c>
      <c r="BX18" s="62">
        <f t="shared" si="39"/>
        <v>6</v>
      </c>
      <c r="BY18" s="62">
        <f t="shared" si="40"/>
        <v>54</v>
      </c>
      <c r="BZ18" s="63">
        <f t="shared" si="41"/>
        <v>0.25548611111111114</v>
      </c>
      <c r="CA18" s="63">
        <f t="shared" si="42"/>
        <v>0.26104166666666673</v>
      </c>
      <c r="CB18" s="63">
        <f t="shared" si="43"/>
        <v>0.26173611111111117</v>
      </c>
      <c r="CC18" s="63">
        <f t="shared" si="44"/>
        <v>0.30756944444444445</v>
      </c>
      <c r="CD18" s="63">
        <f t="shared" si="45"/>
        <v>0.30826388888888889</v>
      </c>
      <c r="CE18" s="63">
        <f t="shared" si="46"/>
        <v>0.31868055555555558</v>
      </c>
      <c r="CF18" s="63">
        <f t="shared" si="47"/>
        <v>0.31937500000000002</v>
      </c>
      <c r="CG18" s="63">
        <f t="shared" si="48"/>
        <v>0.31868055555555558</v>
      </c>
      <c r="CH18" s="36"/>
      <c r="CI18" s="36"/>
      <c r="CJ18" s="36"/>
      <c r="CK18" s="36"/>
      <c r="CL18" s="60">
        <v>60</v>
      </c>
    </row>
    <row r="19" spans="1:90" ht="26.25" customHeight="1" x14ac:dyDescent="0.25">
      <c r="A19" s="37">
        <v>26</v>
      </c>
      <c r="B19" s="38"/>
      <c r="C19" s="39"/>
      <c r="D19" s="39"/>
      <c r="E19" s="39"/>
      <c r="F19" s="64"/>
      <c r="G19" s="40">
        <v>3.49</v>
      </c>
      <c r="H19" s="41">
        <f t="shared" si="4"/>
        <v>3.5</v>
      </c>
      <c r="I19" s="42">
        <v>3.48</v>
      </c>
      <c r="J19" s="43">
        <f t="shared" si="0"/>
        <v>-5.7471264367816143E-3</v>
      </c>
      <c r="K19" s="44">
        <f t="shared" si="1"/>
        <v>-2.0000000000000018E-2</v>
      </c>
      <c r="L19" s="45" t="s">
        <v>40</v>
      </c>
      <c r="M19" s="126" t="s">
        <v>1229</v>
      </c>
      <c r="N19" s="46">
        <f t="shared" si="2"/>
        <v>3.5</v>
      </c>
      <c r="O19" s="46"/>
      <c r="P19" s="64">
        <v>3.48</v>
      </c>
      <c r="Q19" s="46"/>
      <c r="R19" s="39">
        <v>3.5</v>
      </c>
      <c r="S19" s="46"/>
      <c r="T19" s="40">
        <v>3.52</v>
      </c>
      <c r="U19" s="47" t="str">
        <f t="shared" si="5"/>
        <v/>
      </c>
      <c r="V19" s="47" t="str">
        <f t="shared" si="6"/>
        <v/>
      </c>
      <c r="W19" s="48"/>
      <c r="X19" s="48"/>
      <c r="Y19" s="48"/>
      <c r="Z19" s="48"/>
      <c r="AA19" s="49"/>
      <c r="AB19" s="49"/>
      <c r="AC19" s="50"/>
      <c r="AD19" s="50"/>
      <c r="AE19" s="51">
        <f t="shared" si="7"/>
        <v>26</v>
      </c>
      <c r="AF19" s="51" t="str">
        <f t="shared" si="8"/>
        <v/>
      </c>
      <c r="AG19" s="51" t="str">
        <f t="shared" si="9"/>
        <v/>
      </c>
      <c r="AH19" s="51" t="str">
        <f t="shared" si="10"/>
        <v/>
      </c>
      <c r="AI19" s="52">
        <f t="shared" si="11"/>
        <v>3.5</v>
      </c>
      <c r="AJ19" s="51"/>
      <c r="AK19" s="53"/>
      <c r="AL19" s="52"/>
      <c r="AM19" s="53">
        <f t="shared" si="12"/>
        <v>30</v>
      </c>
      <c r="AN19" s="53">
        <f>IF(AJ19&lt;&gt;"",IF(AJ19="o",VLOOKUP(AM19,OpenSect!$A$1:$D$11,2),IF(AJ19="u",VLOOKUP(AM19,UpHill!$A$1:$D$35,2),IF(AJ19="d",VLOOKUP(AM19,DownHill!$A$3:$D$29,2),IF(AJ19="f",VLOOKUP(AM19,FlatUnd!$A$2:$D$30,2),IF(AJ19="t",VLOOKUP(AM19,TimeAdd!$A$1:$D$176,2),IF(AJ19="l",VLOOKUP(AM19,SLimit!$A$1:$D$8,2),AN18)))))),AN18)</f>
        <v>30</v>
      </c>
      <c r="AO19" s="53">
        <f>IF(AJ19&lt;&gt;"",IF(AJ19="o",VLOOKUP(AM19,OpenSect!$A$1:$D$11,3),IF(AJ19="u",VLOOKUP(AM19,UpHill!$A$1:$D$35,3),IF(AJ19="d",VLOOKUP(AM19,DownHill!$A$3:$D$29,3),IF(AJ19="f",VLOOKUP(AM19,FlatUnd!$A$2:$D$30,3),IF(AJ19="t",VLOOKUP(AM19,TimeAdd!$A$1:$D$18,3),IF(AJ19="l",VLOOKUP(AM19,SLimit!$A$1:$D$8,3),AO18)))))),AO18)</f>
        <v>30</v>
      </c>
      <c r="AP19" s="53">
        <f>IF(AJ19&lt;&gt;"",IF(AJ19="o",VLOOKUP(AM19,OpenSect!$A$1:$D$11,4),IF(AJ19="u",VLOOKUP(AM19,UpHill!$A$1:$D$35,4),IF(AJ19="d",VLOOKUP(AM19,DownHill!$A$3:$D$29,4),IF(AJ19="f",VLOOKUP(AM19,FlatUnd!$A$2:$D$30,4),IF(AJ19="t",VLOOKUP(AM19,TimeAdd!$A$1:$D$18,4),IF(AJ19="l",VLOOKUP(AM19,SLimit!$A$1:$D$8,4),AP18)))))),AP18)</f>
        <v>30</v>
      </c>
      <c r="AQ19" s="53" t="str">
        <f t="shared" si="13"/>
        <v>60</v>
      </c>
      <c r="AR19" s="54" t="str">
        <f t="shared" si="14"/>
        <v>Kearsney College</v>
      </c>
      <c r="AS19" s="55"/>
      <c r="AT19" s="55"/>
      <c r="AU19" s="56">
        <f>IF(GroupStTimes!$A$8=0,MIN(CB19,CD19,CF19),MIN(BZ19,CB19,CD19,CF19))</f>
        <v>0.25555555555555554</v>
      </c>
      <c r="AV19" s="56">
        <f>IF(GroupStTimes!$A$8=0,MAX(CC19,CE19,CG19),MAX(CA19,CC19,CE19,CG19))</f>
        <v>0.31874999999999998</v>
      </c>
      <c r="AW19" s="57" t="str">
        <f t="shared" si="15"/>
        <v/>
      </c>
      <c r="AX19" s="58" t="str">
        <f t="shared" si="16"/>
        <v/>
      </c>
      <c r="AY19" s="58" t="str">
        <f t="shared" si="17"/>
        <v/>
      </c>
      <c r="AZ19" s="31">
        <f t="shared" si="18"/>
        <v>0</v>
      </c>
      <c r="BA19" s="59">
        <f t="shared" si="19"/>
        <v>0.25069444444444444</v>
      </c>
      <c r="BB19" s="59">
        <f t="shared" si="20"/>
        <v>0.25625000000000003</v>
      </c>
      <c r="BC19" s="59">
        <f t="shared" si="21"/>
        <v>0.25694444444444448</v>
      </c>
      <c r="BD19" s="59">
        <f t="shared" si="22"/>
        <v>0.30277777777777776</v>
      </c>
      <c r="BE19" s="59">
        <f t="shared" si="23"/>
        <v>0.3034722222222222</v>
      </c>
      <c r="BF19" s="59">
        <f t="shared" si="24"/>
        <v>0.31388888888888888</v>
      </c>
      <c r="BG19" s="59">
        <f t="shared" si="25"/>
        <v>0.31458333333333333</v>
      </c>
      <c r="BH19" s="59">
        <f t="shared" si="26"/>
        <v>0.31388888888888888</v>
      </c>
      <c r="BI19" s="31">
        <f t="shared" si="27"/>
        <v>3.5</v>
      </c>
      <c r="BJ19" s="61">
        <f t="shared" ref="BJ19:BM19" si="66">IF($AJ18="t",IF(AM17=0,0,$BI19/AM17),IF(AM18=0,0,$BI19/AM18))</f>
        <v>0.11666666666666667</v>
      </c>
      <c r="BK19" s="61">
        <f t="shared" si="66"/>
        <v>0.11666666666666667</v>
      </c>
      <c r="BL19" s="61">
        <f t="shared" si="66"/>
        <v>0.11666666666666667</v>
      </c>
      <c r="BM19" s="61">
        <f t="shared" si="66"/>
        <v>0.11666666666666667</v>
      </c>
      <c r="BN19" s="62">
        <f t="shared" si="29"/>
        <v>0</v>
      </c>
      <c r="BO19" s="62">
        <f t="shared" si="30"/>
        <v>7</v>
      </c>
      <c r="BP19" s="62">
        <f t="shared" si="31"/>
        <v>0</v>
      </c>
      <c r="BQ19" s="62">
        <f t="shared" si="32"/>
        <v>0</v>
      </c>
      <c r="BR19" s="62">
        <f t="shared" si="33"/>
        <v>7</v>
      </c>
      <c r="BS19" s="62">
        <f t="shared" si="34"/>
        <v>0</v>
      </c>
      <c r="BT19" s="62">
        <f t="shared" si="35"/>
        <v>0</v>
      </c>
      <c r="BU19" s="62">
        <f t="shared" si="36"/>
        <v>7</v>
      </c>
      <c r="BV19" s="62">
        <f t="shared" si="37"/>
        <v>0</v>
      </c>
      <c r="BW19" s="62">
        <f t="shared" si="38"/>
        <v>0</v>
      </c>
      <c r="BX19" s="62">
        <f t="shared" si="39"/>
        <v>7</v>
      </c>
      <c r="BY19" s="62">
        <f t="shared" si="40"/>
        <v>0</v>
      </c>
      <c r="BZ19" s="63">
        <f t="shared" si="41"/>
        <v>0.25555555555555554</v>
      </c>
      <c r="CA19" s="63">
        <f t="shared" si="42"/>
        <v>0.26111111111111113</v>
      </c>
      <c r="CB19" s="63">
        <f t="shared" si="43"/>
        <v>0.26180555555555557</v>
      </c>
      <c r="CC19" s="63">
        <f t="shared" si="44"/>
        <v>0.30763888888888885</v>
      </c>
      <c r="CD19" s="63">
        <f t="shared" si="45"/>
        <v>0.30833333333333329</v>
      </c>
      <c r="CE19" s="63">
        <f t="shared" si="46"/>
        <v>0.31874999999999998</v>
      </c>
      <c r="CF19" s="63">
        <f t="shared" si="47"/>
        <v>0.31944444444444442</v>
      </c>
      <c r="CG19" s="63">
        <f t="shared" si="48"/>
        <v>0.31874999999999998</v>
      </c>
      <c r="CH19" s="36"/>
      <c r="CI19" s="36"/>
      <c r="CJ19" s="36"/>
      <c r="CK19" s="36"/>
      <c r="CL19" s="60">
        <v>60</v>
      </c>
    </row>
    <row r="20" spans="1:90" ht="26.25" customHeight="1" x14ac:dyDescent="0.25">
      <c r="B20" s="38"/>
      <c r="C20" s="39"/>
      <c r="D20" s="39"/>
      <c r="E20" s="39"/>
      <c r="F20" s="42"/>
      <c r="G20" s="40">
        <v>3.59</v>
      </c>
      <c r="H20" s="41">
        <f t="shared" si="4"/>
        <v>3.57</v>
      </c>
      <c r="I20" s="42">
        <v>3.55</v>
      </c>
      <c r="J20" s="43">
        <f t="shared" si="0"/>
        <v>-7.5117370892019263E-3</v>
      </c>
      <c r="K20" s="44">
        <f t="shared" si="1"/>
        <v>-2.6666666666666838E-2</v>
      </c>
      <c r="L20" s="45" t="s">
        <v>40</v>
      </c>
      <c r="M20" s="126" t="s">
        <v>1229</v>
      </c>
      <c r="N20" s="46">
        <f t="shared" si="2"/>
        <v>3.5766666666666667</v>
      </c>
      <c r="O20" s="46"/>
      <c r="P20" s="42">
        <v>3.55</v>
      </c>
      <c r="Q20" s="46"/>
      <c r="R20" s="39">
        <v>3.59</v>
      </c>
      <c r="S20" s="46">
        <v>3.58</v>
      </c>
      <c r="T20" s="40">
        <v>0.01</v>
      </c>
      <c r="U20" s="47" t="str">
        <f t="shared" si="5"/>
        <v/>
      </c>
      <c r="V20" s="47" t="str">
        <f t="shared" si="6"/>
        <v/>
      </c>
      <c r="W20" s="48"/>
      <c r="X20" s="48"/>
      <c r="Y20" s="48"/>
      <c r="Z20" s="48"/>
      <c r="AA20" s="49"/>
      <c r="AB20" s="49"/>
      <c r="AC20" s="50"/>
      <c r="AD20" s="50"/>
      <c r="AE20" s="51" t="str">
        <f t="shared" si="7"/>
        <v/>
      </c>
      <c r="AF20" s="51" t="str">
        <f t="shared" si="8"/>
        <v/>
      </c>
      <c r="AG20" s="51" t="str">
        <f t="shared" si="9"/>
        <v/>
      </c>
      <c r="AH20" s="51" t="str">
        <f t="shared" si="10"/>
        <v/>
      </c>
      <c r="AI20" s="52">
        <f t="shared" si="11"/>
        <v>3.57</v>
      </c>
      <c r="AJ20" s="51"/>
      <c r="AK20" s="53"/>
      <c r="AL20" s="52"/>
      <c r="AM20" s="53">
        <f t="shared" si="12"/>
        <v>30</v>
      </c>
      <c r="AN20" s="53">
        <f>IF(AJ20&lt;&gt;"",IF(AJ20="o",VLOOKUP(AM20,OpenSect!$A$1:$D$11,2),IF(AJ20="u",VLOOKUP(AM20,UpHill!$A$1:$D$35,2),IF(AJ20="d",VLOOKUP(AM20,DownHill!$A$3:$D$29,2),IF(AJ20="f",VLOOKUP(AM20,FlatUnd!$A$2:$D$30,2),IF(AJ20="t",VLOOKUP(AM20,TimeAdd!$A$1:$D$176,2),IF(AJ20="l",VLOOKUP(AM20,SLimit!$A$1:$D$8,2),AN19)))))),AN19)</f>
        <v>30</v>
      </c>
      <c r="AO20" s="53">
        <f>IF(AJ20&lt;&gt;"",IF(AJ20="o",VLOOKUP(AM20,OpenSect!$A$1:$D$11,3),IF(AJ20="u",VLOOKUP(AM20,UpHill!$A$1:$D$35,3),IF(AJ20="d",VLOOKUP(AM20,DownHill!$A$3:$D$29,3),IF(AJ20="f",VLOOKUP(AM20,FlatUnd!$A$2:$D$30,3),IF(AJ20="t",VLOOKUP(AM20,TimeAdd!$A$1:$D$18,3),IF(AJ20="l",VLOOKUP(AM20,SLimit!$A$1:$D$8,3),AO19)))))),AO19)</f>
        <v>30</v>
      </c>
      <c r="AP20" s="53">
        <f>IF(AJ20&lt;&gt;"",IF(AJ20="o",VLOOKUP(AM20,OpenSect!$A$1:$D$11,4),IF(AJ20="u",VLOOKUP(AM20,UpHill!$A$1:$D$35,4),IF(AJ20="d",VLOOKUP(AM20,DownHill!$A$3:$D$29,4),IF(AJ20="f",VLOOKUP(AM20,FlatUnd!$A$2:$D$30,4),IF(AJ20="t",VLOOKUP(AM20,TimeAdd!$A$1:$D$18,4),IF(AJ20="l",VLOOKUP(AM20,SLimit!$A$1:$D$8,4),AP19)))))),AP19)</f>
        <v>30</v>
      </c>
      <c r="AQ20" s="53" t="str">
        <f t="shared" si="13"/>
        <v>60</v>
      </c>
      <c r="AR20" s="54" t="str">
        <f t="shared" si="14"/>
        <v>Kearsney College</v>
      </c>
      <c r="AS20" s="55"/>
      <c r="AT20" s="55"/>
      <c r="AU20" s="56">
        <f>IF(GroupStTimes!$A$8=0,MIN(CB20,CD20,CF20),MIN(BZ20,CB20,CD20,CF20))</f>
        <v>0.25564814814814812</v>
      </c>
      <c r="AV20" s="56">
        <f>IF(GroupStTimes!$A$8=0,MAX(CC20,CE20,CG20),MAX(CA20,CC20,CE20,CG20))</f>
        <v>0.31884259259259257</v>
      </c>
      <c r="AW20" s="57" t="str">
        <f t="shared" si="15"/>
        <v/>
      </c>
      <c r="AX20" s="58" t="str">
        <f t="shared" si="16"/>
        <v/>
      </c>
      <c r="AY20" s="58" t="str">
        <f t="shared" si="17"/>
        <v/>
      </c>
      <c r="AZ20" s="31">
        <f t="shared" si="18"/>
        <v>0</v>
      </c>
      <c r="BA20" s="59">
        <f t="shared" si="19"/>
        <v>0.25069444444444444</v>
      </c>
      <c r="BB20" s="59">
        <f t="shared" si="20"/>
        <v>0.25625000000000003</v>
      </c>
      <c r="BC20" s="59">
        <f t="shared" si="21"/>
        <v>0.25694444444444448</v>
      </c>
      <c r="BD20" s="59">
        <f t="shared" si="22"/>
        <v>0.30277777777777776</v>
      </c>
      <c r="BE20" s="59">
        <f t="shared" si="23"/>
        <v>0.3034722222222222</v>
      </c>
      <c r="BF20" s="59">
        <f t="shared" si="24"/>
        <v>0.31388888888888888</v>
      </c>
      <c r="BG20" s="59">
        <f t="shared" si="25"/>
        <v>0.31458333333333333</v>
      </c>
      <c r="BH20" s="59">
        <f t="shared" si="26"/>
        <v>0.31388888888888888</v>
      </c>
      <c r="BI20" s="31">
        <f t="shared" si="27"/>
        <v>3.57</v>
      </c>
      <c r="BJ20" s="61">
        <f t="shared" ref="BJ20:BM20" si="67">IF($AJ19="t",IF(AM18=0,0,$BI20/AM18),IF(AM19=0,0,$BI20/AM19))</f>
        <v>0.11899999999999999</v>
      </c>
      <c r="BK20" s="61">
        <f t="shared" si="67"/>
        <v>0.11899999999999999</v>
      </c>
      <c r="BL20" s="61">
        <f t="shared" si="67"/>
        <v>0.11899999999999999</v>
      </c>
      <c r="BM20" s="61">
        <f t="shared" si="67"/>
        <v>0.11899999999999999</v>
      </c>
      <c r="BN20" s="62">
        <f t="shared" si="29"/>
        <v>0</v>
      </c>
      <c r="BO20" s="62">
        <f t="shared" si="30"/>
        <v>7</v>
      </c>
      <c r="BP20" s="62">
        <f t="shared" si="31"/>
        <v>8</v>
      </c>
      <c r="BQ20" s="62">
        <f t="shared" si="32"/>
        <v>0</v>
      </c>
      <c r="BR20" s="62">
        <f t="shared" si="33"/>
        <v>7</v>
      </c>
      <c r="BS20" s="62">
        <f t="shared" si="34"/>
        <v>8</v>
      </c>
      <c r="BT20" s="62">
        <f t="shared" si="35"/>
        <v>0</v>
      </c>
      <c r="BU20" s="62">
        <f t="shared" si="36"/>
        <v>7</v>
      </c>
      <c r="BV20" s="62">
        <f t="shared" si="37"/>
        <v>8</v>
      </c>
      <c r="BW20" s="62">
        <f t="shared" si="38"/>
        <v>0</v>
      </c>
      <c r="BX20" s="62">
        <f t="shared" si="39"/>
        <v>7</v>
      </c>
      <c r="BY20" s="62">
        <f t="shared" si="40"/>
        <v>8</v>
      </c>
      <c r="BZ20" s="63">
        <f t="shared" si="41"/>
        <v>0.25564814814814812</v>
      </c>
      <c r="CA20" s="63">
        <f t="shared" si="42"/>
        <v>0.26120370370370372</v>
      </c>
      <c r="CB20" s="63">
        <f t="shared" si="43"/>
        <v>0.26189814814814816</v>
      </c>
      <c r="CC20" s="63">
        <f t="shared" si="44"/>
        <v>0.30773148148148144</v>
      </c>
      <c r="CD20" s="63">
        <f t="shared" si="45"/>
        <v>0.30842592592592588</v>
      </c>
      <c r="CE20" s="63">
        <f t="shared" si="46"/>
        <v>0.31884259259259257</v>
      </c>
      <c r="CF20" s="63">
        <f t="shared" si="47"/>
        <v>0.31953703703703701</v>
      </c>
      <c r="CG20" s="63">
        <f t="shared" si="48"/>
        <v>0.31884259259259257</v>
      </c>
      <c r="CH20" s="36"/>
      <c r="CI20" s="36"/>
      <c r="CJ20" s="36"/>
      <c r="CK20" s="36"/>
      <c r="CL20" s="60">
        <v>60</v>
      </c>
    </row>
    <row r="21" spans="1:90" ht="26.25" customHeight="1" x14ac:dyDescent="0.25">
      <c r="A21" s="37">
        <v>26</v>
      </c>
      <c r="B21" s="38"/>
      <c r="C21" s="39"/>
      <c r="D21" s="39"/>
      <c r="E21" s="39"/>
      <c r="F21" s="42"/>
      <c r="G21" s="40">
        <v>3.64</v>
      </c>
      <c r="H21" s="41">
        <f t="shared" si="4"/>
        <v>3.63</v>
      </c>
      <c r="I21" s="42">
        <v>3.59</v>
      </c>
      <c r="J21" s="43">
        <f t="shared" si="0"/>
        <v>-1.2999071494893275E-2</v>
      </c>
      <c r="K21" s="44">
        <f t="shared" si="1"/>
        <v>-4.6666666666666856E-2</v>
      </c>
      <c r="L21" s="45" t="s">
        <v>41</v>
      </c>
      <c r="M21" s="126" t="s">
        <v>1229</v>
      </c>
      <c r="N21" s="46">
        <f t="shared" si="2"/>
        <v>3.6366666666666667</v>
      </c>
      <c r="O21" s="46"/>
      <c r="P21" s="42">
        <v>3.59</v>
      </c>
      <c r="Q21" s="46"/>
      <c r="R21" s="39">
        <v>3.65</v>
      </c>
      <c r="S21" s="46"/>
      <c r="T21" s="40">
        <v>3.67</v>
      </c>
      <c r="U21" s="47" t="str">
        <f t="shared" si="5"/>
        <v/>
      </c>
      <c r="V21" s="47" t="str">
        <f t="shared" si="6"/>
        <v/>
      </c>
      <c r="W21" s="48"/>
      <c r="X21" s="48"/>
      <c r="Y21" s="48"/>
      <c r="Z21" s="48"/>
      <c r="AA21" s="49"/>
      <c r="AB21" s="49"/>
      <c r="AC21" s="50"/>
      <c r="AD21" s="50"/>
      <c r="AE21" s="51">
        <f t="shared" si="7"/>
        <v>26</v>
      </c>
      <c r="AF21" s="51" t="str">
        <f t="shared" si="8"/>
        <v/>
      </c>
      <c r="AG21" s="51" t="str">
        <f t="shared" si="9"/>
        <v/>
      </c>
      <c r="AH21" s="51" t="str">
        <f t="shared" si="10"/>
        <v/>
      </c>
      <c r="AI21" s="52">
        <f t="shared" si="11"/>
        <v>3.63</v>
      </c>
      <c r="AJ21" s="51"/>
      <c r="AK21" s="53"/>
      <c r="AL21" s="52"/>
      <c r="AM21" s="53">
        <f t="shared" si="12"/>
        <v>30</v>
      </c>
      <c r="AN21" s="53">
        <f>IF(AJ21&lt;&gt;"",IF(AJ21="o",VLOOKUP(AM21,OpenSect!$A$1:$D$11,2),IF(AJ21="u",VLOOKUP(AM21,UpHill!$A$1:$D$35,2),IF(AJ21="d",VLOOKUP(AM21,DownHill!$A$3:$D$29,2),IF(AJ21="f",VLOOKUP(AM21,FlatUnd!$A$2:$D$30,2),IF(AJ21="t",VLOOKUP(AM21,TimeAdd!$A$1:$D$176,2),IF(AJ21="l",VLOOKUP(AM21,SLimit!$A$1:$D$8,2),AN20)))))),AN20)</f>
        <v>30</v>
      </c>
      <c r="AO21" s="53">
        <f>IF(AJ21&lt;&gt;"",IF(AJ21="o",VLOOKUP(AM21,OpenSect!$A$1:$D$11,3),IF(AJ21="u",VLOOKUP(AM21,UpHill!$A$1:$D$35,3),IF(AJ21="d",VLOOKUP(AM21,DownHill!$A$3:$D$29,3),IF(AJ21="f",VLOOKUP(AM21,FlatUnd!$A$2:$D$30,3),IF(AJ21="t",VLOOKUP(AM21,TimeAdd!$A$1:$D$18,3),IF(AJ21="l",VLOOKUP(AM21,SLimit!$A$1:$D$8,3),AO20)))))),AO20)</f>
        <v>30</v>
      </c>
      <c r="AP21" s="53">
        <f>IF(AJ21&lt;&gt;"",IF(AJ21="o",VLOOKUP(AM21,OpenSect!$A$1:$D$11,4),IF(AJ21="u",VLOOKUP(AM21,UpHill!$A$1:$D$35,4),IF(AJ21="d",VLOOKUP(AM21,DownHill!$A$3:$D$29,4),IF(AJ21="f",VLOOKUP(AM21,FlatUnd!$A$2:$D$30,4),IF(AJ21="t",VLOOKUP(AM21,TimeAdd!$A$1:$D$18,4),IF(AJ21="l",VLOOKUP(AM21,SLimit!$A$1:$D$8,4),AP20)))))),AP20)</f>
        <v>30</v>
      </c>
      <c r="AQ21" s="53" t="str">
        <f t="shared" si="13"/>
        <v>60</v>
      </c>
      <c r="AR21" s="54" t="str">
        <f t="shared" si="14"/>
        <v>Prohibition - Stopping Prohibited</v>
      </c>
      <c r="AS21" s="55"/>
      <c r="AT21" s="55"/>
      <c r="AU21" s="56">
        <f>IF(GroupStTimes!$A$8=0,MIN(CB21,CD21,CF21),MIN(BZ21,CB21,CD21,CF21))</f>
        <v>0.25574074074074071</v>
      </c>
      <c r="AV21" s="56">
        <f>IF(GroupStTimes!$A$8=0,MAX(CC21,CE21,CG21),MAX(CA21,CC21,CE21,CG21))</f>
        <v>0.31893518518518515</v>
      </c>
      <c r="AW21" s="57" t="str">
        <f t="shared" si="15"/>
        <v/>
      </c>
      <c r="AX21" s="58" t="str">
        <f t="shared" si="16"/>
        <v/>
      </c>
      <c r="AY21" s="58" t="str">
        <f t="shared" si="17"/>
        <v/>
      </c>
      <c r="AZ21" s="31">
        <f t="shared" si="18"/>
        <v>0</v>
      </c>
      <c r="BA21" s="59">
        <f t="shared" si="19"/>
        <v>0.25069444444444444</v>
      </c>
      <c r="BB21" s="59">
        <f t="shared" si="20"/>
        <v>0.25625000000000003</v>
      </c>
      <c r="BC21" s="59">
        <f t="shared" si="21"/>
        <v>0.25694444444444448</v>
      </c>
      <c r="BD21" s="59">
        <f t="shared" si="22"/>
        <v>0.30277777777777776</v>
      </c>
      <c r="BE21" s="59">
        <f t="shared" si="23"/>
        <v>0.3034722222222222</v>
      </c>
      <c r="BF21" s="59">
        <f t="shared" si="24"/>
        <v>0.31388888888888888</v>
      </c>
      <c r="BG21" s="59">
        <f t="shared" si="25"/>
        <v>0.31458333333333333</v>
      </c>
      <c r="BH21" s="59">
        <f t="shared" si="26"/>
        <v>0.31388888888888888</v>
      </c>
      <c r="BI21" s="31">
        <f t="shared" si="27"/>
        <v>3.63</v>
      </c>
      <c r="BJ21" s="61">
        <f t="shared" ref="BJ21:BM21" si="68">IF($AJ20="t",IF(AM19=0,0,$BI21/AM19),IF(AM20=0,0,$BI21/AM20))</f>
        <v>0.121</v>
      </c>
      <c r="BK21" s="61">
        <f t="shared" si="68"/>
        <v>0.121</v>
      </c>
      <c r="BL21" s="61">
        <f t="shared" si="68"/>
        <v>0.121</v>
      </c>
      <c r="BM21" s="61">
        <f t="shared" si="68"/>
        <v>0.121</v>
      </c>
      <c r="BN21" s="62">
        <f t="shared" si="29"/>
        <v>0</v>
      </c>
      <c r="BO21" s="62">
        <f t="shared" si="30"/>
        <v>7</v>
      </c>
      <c r="BP21" s="62">
        <f t="shared" si="31"/>
        <v>16</v>
      </c>
      <c r="BQ21" s="62">
        <f t="shared" si="32"/>
        <v>0</v>
      </c>
      <c r="BR21" s="62">
        <f t="shared" si="33"/>
        <v>7</v>
      </c>
      <c r="BS21" s="62">
        <f t="shared" si="34"/>
        <v>16</v>
      </c>
      <c r="BT21" s="62">
        <f t="shared" si="35"/>
        <v>0</v>
      </c>
      <c r="BU21" s="62">
        <f t="shared" si="36"/>
        <v>7</v>
      </c>
      <c r="BV21" s="62">
        <f t="shared" si="37"/>
        <v>16</v>
      </c>
      <c r="BW21" s="62">
        <f t="shared" si="38"/>
        <v>0</v>
      </c>
      <c r="BX21" s="62">
        <f t="shared" si="39"/>
        <v>7</v>
      </c>
      <c r="BY21" s="62">
        <f t="shared" si="40"/>
        <v>16</v>
      </c>
      <c r="BZ21" s="63">
        <f t="shared" si="41"/>
        <v>0.25574074074074071</v>
      </c>
      <c r="CA21" s="63">
        <f t="shared" si="42"/>
        <v>0.2612962962962963</v>
      </c>
      <c r="CB21" s="63">
        <f t="shared" si="43"/>
        <v>0.26199074074074075</v>
      </c>
      <c r="CC21" s="63">
        <f t="shared" si="44"/>
        <v>0.30782407407407403</v>
      </c>
      <c r="CD21" s="63">
        <f t="shared" si="45"/>
        <v>0.30851851851851847</v>
      </c>
      <c r="CE21" s="63">
        <f t="shared" si="46"/>
        <v>0.31893518518518515</v>
      </c>
      <c r="CF21" s="63">
        <f t="shared" si="47"/>
        <v>0.3196296296296296</v>
      </c>
      <c r="CG21" s="63">
        <f t="shared" si="48"/>
        <v>0.31893518518518515</v>
      </c>
      <c r="CH21" s="36"/>
      <c r="CI21" s="36"/>
      <c r="CJ21" s="36"/>
      <c r="CK21" s="36"/>
      <c r="CL21" s="60">
        <v>60</v>
      </c>
    </row>
    <row r="22" spans="1:90" ht="26.25" customHeight="1" x14ac:dyDescent="0.25">
      <c r="A22" s="37">
        <v>26</v>
      </c>
      <c r="B22" s="38"/>
      <c r="C22" s="39"/>
      <c r="D22" s="39"/>
      <c r="E22" s="39"/>
      <c r="F22" s="67"/>
      <c r="G22" s="40">
        <v>3.7</v>
      </c>
      <c r="H22" s="41">
        <f t="shared" si="4"/>
        <v>3.72</v>
      </c>
      <c r="I22" s="42">
        <v>3.71</v>
      </c>
      <c r="J22" s="43">
        <f t="shared" si="0"/>
        <v>-1.7969451931716498E-3</v>
      </c>
      <c r="K22" s="44">
        <f t="shared" si="1"/>
        <v>-6.6666666666668206E-3</v>
      </c>
      <c r="L22" s="45" t="s">
        <v>41</v>
      </c>
      <c r="M22" s="126" t="s">
        <v>1229</v>
      </c>
      <c r="N22" s="46">
        <f t="shared" si="2"/>
        <v>3.7166666666666668</v>
      </c>
      <c r="O22" s="46"/>
      <c r="P22" s="67">
        <v>3.71</v>
      </c>
      <c r="Q22" s="46"/>
      <c r="R22" s="39">
        <v>3.71</v>
      </c>
      <c r="S22" s="46"/>
      <c r="T22" s="40">
        <v>3.73</v>
      </c>
      <c r="U22" s="47" t="str">
        <f t="shared" si="5"/>
        <v/>
      </c>
      <c r="V22" s="47" t="str">
        <f t="shared" si="6"/>
        <v/>
      </c>
      <c r="W22" s="48"/>
      <c r="X22" s="48"/>
      <c r="Y22" s="48"/>
      <c r="Z22" s="48"/>
      <c r="AA22" s="49"/>
      <c r="AB22" s="49"/>
      <c r="AC22" s="50"/>
      <c r="AD22" s="50"/>
      <c r="AE22" s="51">
        <f t="shared" si="7"/>
        <v>26</v>
      </c>
      <c r="AF22" s="51" t="str">
        <f t="shared" si="8"/>
        <v/>
      </c>
      <c r="AG22" s="51" t="str">
        <f t="shared" si="9"/>
        <v/>
      </c>
      <c r="AH22" s="51" t="str">
        <f t="shared" si="10"/>
        <v/>
      </c>
      <c r="AI22" s="52">
        <f t="shared" si="11"/>
        <v>3.72</v>
      </c>
      <c r="AJ22" s="51"/>
      <c r="AK22" s="53"/>
      <c r="AL22" s="52"/>
      <c r="AM22" s="53">
        <f t="shared" si="12"/>
        <v>30</v>
      </c>
      <c r="AN22" s="53">
        <f>IF(AJ22&lt;&gt;"",IF(AJ22="o",VLOOKUP(AM22,OpenSect!$A$1:$D$11,2),IF(AJ22="u",VLOOKUP(AM22,UpHill!$A$1:$D$35,2),IF(AJ22="d",VLOOKUP(AM22,DownHill!$A$3:$D$29,2),IF(AJ22="f",VLOOKUP(AM22,FlatUnd!$A$2:$D$30,2),IF(AJ22="t",VLOOKUP(AM22,TimeAdd!$A$1:$D$176,2),IF(AJ22="l",VLOOKUP(AM22,SLimit!$A$1:$D$8,2),AN21)))))),AN21)</f>
        <v>30</v>
      </c>
      <c r="AO22" s="53">
        <f>IF(AJ22&lt;&gt;"",IF(AJ22="o",VLOOKUP(AM22,OpenSect!$A$1:$D$11,3),IF(AJ22="u",VLOOKUP(AM22,UpHill!$A$1:$D$35,3),IF(AJ22="d",VLOOKUP(AM22,DownHill!$A$3:$D$29,3),IF(AJ22="f",VLOOKUP(AM22,FlatUnd!$A$2:$D$30,3),IF(AJ22="t",VLOOKUP(AM22,TimeAdd!$A$1:$D$18,3),IF(AJ22="l",VLOOKUP(AM22,SLimit!$A$1:$D$8,3),AO21)))))),AO21)</f>
        <v>30</v>
      </c>
      <c r="AP22" s="53">
        <f>IF(AJ22&lt;&gt;"",IF(AJ22="o",VLOOKUP(AM22,OpenSect!$A$1:$D$11,4),IF(AJ22="u",VLOOKUP(AM22,UpHill!$A$1:$D$35,4),IF(AJ22="d",VLOOKUP(AM22,DownHill!$A$3:$D$29,4),IF(AJ22="f",VLOOKUP(AM22,FlatUnd!$A$2:$D$30,4),IF(AJ22="t",VLOOKUP(AM22,TimeAdd!$A$1:$D$18,4),IF(AJ22="l",VLOOKUP(AM22,SLimit!$A$1:$D$8,4),AP21)))))),AP21)</f>
        <v>30</v>
      </c>
      <c r="AQ22" s="53" t="str">
        <f t="shared" si="13"/>
        <v>60</v>
      </c>
      <c r="AR22" s="54" t="str">
        <f t="shared" si="14"/>
        <v>Prohibition - Stopping Prohibited</v>
      </c>
      <c r="AS22" s="55"/>
      <c r="AT22" s="55"/>
      <c r="AU22" s="56">
        <f>IF(GroupStTimes!$A$8=0,MIN(CB22,CD22,CF22),MIN(BZ22,CB22,CD22,CF22))</f>
        <v>0.25585648148148149</v>
      </c>
      <c r="AV22" s="56">
        <f>IF(GroupStTimes!$A$8=0,MAX(CC22,CE22,CG22),MAX(CA22,CC22,CE22,CG22))</f>
        <v>0.31905092592592593</v>
      </c>
      <c r="AW22" s="57" t="str">
        <f t="shared" si="15"/>
        <v/>
      </c>
      <c r="AX22" s="58" t="str">
        <f t="shared" si="16"/>
        <v/>
      </c>
      <c r="AY22" s="58" t="str">
        <f t="shared" si="17"/>
        <v/>
      </c>
      <c r="AZ22" s="31">
        <f t="shared" si="18"/>
        <v>0</v>
      </c>
      <c r="BA22" s="59">
        <f t="shared" si="19"/>
        <v>0.25069444444444444</v>
      </c>
      <c r="BB22" s="59">
        <f t="shared" si="20"/>
        <v>0.25625000000000003</v>
      </c>
      <c r="BC22" s="59">
        <f t="shared" si="21"/>
        <v>0.25694444444444448</v>
      </c>
      <c r="BD22" s="59">
        <f t="shared" si="22"/>
        <v>0.30277777777777776</v>
      </c>
      <c r="BE22" s="59">
        <f t="shared" si="23"/>
        <v>0.3034722222222222</v>
      </c>
      <c r="BF22" s="59">
        <f t="shared" si="24"/>
        <v>0.31388888888888888</v>
      </c>
      <c r="BG22" s="59">
        <f t="shared" si="25"/>
        <v>0.31458333333333333</v>
      </c>
      <c r="BH22" s="59">
        <f t="shared" si="26"/>
        <v>0.31388888888888888</v>
      </c>
      <c r="BI22" s="31">
        <f t="shared" si="27"/>
        <v>3.72</v>
      </c>
      <c r="BJ22" s="61">
        <f t="shared" ref="BJ22:BM22" si="69">IF($AJ21="t",IF(AM20=0,0,$BI22/AM20),IF(AM21=0,0,$BI22/AM21))</f>
        <v>0.12400000000000001</v>
      </c>
      <c r="BK22" s="61">
        <f t="shared" si="69"/>
        <v>0.12400000000000001</v>
      </c>
      <c r="BL22" s="61">
        <f t="shared" si="69"/>
        <v>0.12400000000000001</v>
      </c>
      <c r="BM22" s="61">
        <f t="shared" si="69"/>
        <v>0.12400000000000001</v>
      </c>
      <c r="BN22" s="62">
        <f t="shared" si="29"/>
        <v>0</v>
      </c>
      <c r="BO22" s="62">
        <f t="shared" si="30"/>
        <v>7</v>
      </c>
      <c r="BP22" s="62">
        <f t="shared" si="31"/>
        <v>26</v>
      </c>
      <c r="BQ22" s="62">
        <f t="shared" si="32"/>
        <v>0</v>
      </c>
      <c r="BR22" s="62">
        <f t="shared" si="33"/>
        <v>7</v>
      </c>
      <c r="BS22" s="62">
        <f t="shared" si="34"/>
        <v>26</v>
      </c>
      <c r="BT22" s="62">
        <f t="shared" si="35"/>
        <v>0</v>
      </c>
      <c r="BU22" s="62">
        <f t="shared" si="36"/>
        <v>7</v>
      </c>
      <c r="BV22" s="62">
        <f t="shared" si="37"/>
        <v>26</v>
      </c>
      <c r="BW22" s="62">
        <f t="shared" si="38"/>
        <v>0</v>
      </c>
      <c r="BX22" s="62">
        <f t="shared" si="39"/>
        <v>7</v>
      </c>
      <c r="BY22" s="62">
        <f t="shared" si="40"/>
        <v>26</v>
      </c>
      <c r="BZ22" s="63">
        <f t="shared" si="41"/>
        <v>0.25585648148148149</v>
      </c>
      <c r="CA22" s="63">
        <f t="shared" si="42"/>
        <v>0.26141203703703708</v>
      </c>
      <c r="CB22" s="63">
        <f t="shared" si="43"/>
        <v>0.26210648148148152</v>
      </c>
      <c r="CC22" s="63">
        <f t="shared" si="44"/>
        <v>0.30793981481481481</v>
      </c>
      <c r="CD22" s="63">
        <f t="shared" si="45"/>
        <v>0.30863425925925925</v>
      </c>
      <c r="CE22" s="63">
        <f t="shared" si="46"/>
        <v>0.31905092592592593</v>
      </c>
      <c r="CF22" s="63">
        <f t="shared" si="47"/>
        <v>0.31974537037037037</v>
      </c>
      <c r="CG22" s="63">
        <f t="shared" si="48"/>
        <v>0.31905092592592593</v>
      </c>
      <c r="CH22" s="36"/>
      <c r="CI22" s="36"/>
      <c r="CJ22" s="36"/>
      <c r="CK22" s="36"/>
      <c r="CL22" s="60">
        <v>60</v>
      </c>
    </row>
    <row r="23" spans="1:90" ht="26.25" customHeight="1" x14ac:dyDescent="0.25">
      <c r="A23" s="37">
        <v>26</v>
      </c>
      <c r="B23" s="38"/>
      <c r="C23" s="39"/>
      <c r="D23" s="39"/>
      <c r="E23" s="39"/>
      <c r="F23" s="42"/>
      <c r="G23" s="40">
        <v>3.88</v>
      </c>
      <c r="H23" s="41">
        <f t="shared" si="4"/>
        <v>3.87</v>
      </c>
      <c r="I23" s="42">
        <v>3.83</v>
      </c>
      <c r="J23" s="43">
        <f t="shared" si="0"/>
        <v>-1.2184508268059231E-2</v>
      </c>
      <c r="K23" s="44">
        <f t="shared" si="1"/>
        <v>-4.6666666666666856E-2</v>
      </c>
      <c r="L23" s="45" t="s">
        <v>42</v>
      </c>
      <c r="M23" s="126" t="s">
        <v>1229</v>
      </c>
      <c r="N23" s="46">
        <f t="shared" si="2"/>
        <v>3.8766666666666669</v>
      </c>
      <c r="O23" s="46"/>
      <c r="P23" s="42">
        <v>3.83</v>
      </c>
      <c r="Q23" s="46"/>
      <c r="R23" s="39">
        <v>3.89</v>
      </c>
      <c r="S23" s="46"/>
      <c r="T23" s="40">
        <v>3.91</v>
      </c>
      <c r="U23" s="47" t="str">
        <f t="shared" si="5"/>
        <v/>
      </c>
      <c r="V23" s="47" t="str">
        <f t="shared" si="6"/>
        <v/>
      </c>
      <c r="W23" s="48"/>
      <c r="X23" s="48"/>
      <c r="Y23" s="48"/>
      <c r="Z23" s="48"/>
      <c r="AA23" s="49"/>
      <c r="AB23" s="49"/>
      <c r="AC23" s="50"/>
      <c r="AD23" s="50"/>
      <c r="AE23" s="51">
        <f t="shared" si="7"/>
        <v>26</v>
      </c>
      <c r="AF23" s="51" t="str">
        <f t="shared" si="8"/>
        <v/>
      </c>
      <c r="AG23" s="51" t="str">
        <f t="shared" si="9"/>
        <v/>
      </c>
      <c r="AH23" s="51" t="str">
        <f t="shared" si="10"/>
        <v/>
      </c>
      <c r="AI23" s="52">
        <f t="shared" si="11"/>
        <v>3.87</v>
      </c>
      <c r="AJ23" s="51"/>
      <c r="AK23" s="53"/>
      <c r="AL23" s="52"/>
      <c r="AM23" s="53">
        <f t="shared" si="12"/>
        <v>30</v>
      </c>
      <c r="AN23" s="53">
        <f>IF(AJ23&lt;&gt;"",IF(AJ23="o",VLOOKUP(AM23,OpenSect!$A$1:$D$11,2),IF(AJ23="u",VLOOKUP(AM23,UpHill!$A$1:$D$35,2),IF(AJ23="d",VLOOKUP(AM23,DownHill!$A$3:$D$29,2),IF(AJ23="f",VLOOKUP(AM23,FlatUnd!$A$2:$D$30,2),IF(AJ23="t",VLOOKUP(AM23,TimeAdd!$A$1:$D$176,2),IF(AJ23="l",VLOOKUP(AM23,SLimit!$A$1:$D$8,2),AN22)))))),AN22)</f>
        <v>30</v>
      </c>
      <c r="AO23" s="53">
        <f>IF(AJ23&lt;&gt;"",IF(AJ23="o",VLOOKUP(AM23,OpenSect!$A$1:$D$11,3),IF(AJ23="u",VLOOKUP(AM23,UpHill!$A$1:$D$35,3),IF(AJ23="d",VLOOKUP(AM23,DownHill!$A$3:$D$29,3),IF(AJ23="f",VLOOKUP(AM23,FlatUnd!$A$2:$D$30,3),IF(AJ23="t",VLOOKUP(AM23,TimeAdd!$A$1:$D$18,3),IF(AJ23="l",VLOOKUP(AM23,SLimit!$A$1:$D$8,3),AO22)))))),AO22)</f>
        <v>30</v>
      </c>
      <c r="AP23" s="53">
        <f>IF(AJ23&lt;&gt;"",IF(AJ23="o",VLOOKUP(AM23,OpenSect!$A$1:$D$11,4),IF(AJ23="u",VLOOKUP(AM23,UpHill!$A$1:$D$35,4),IF(AJ23="d",VLOOKUP(AM23,DownHill!$A$3:$D$29,4),IF(AJ23="f",VLOOKUP(AM23,FlatUnd!$A$2:$D$30,4),IF(AJ23="t",VLOOKUP(AM23,TimeAdd!$A$1:$D$18,4),IF(AJ23="l",VLOOKUP(AM23,SLimit!$A$1:$D$8,4),AP22)))))),AP22)</f>
        <v>30</v>
      </c>
      <c r="AQ23" s="53" t="str">
        <f t="shared" si="13"/>
        <v>60</v>
      </c>
      <c r="AR23" s="54" t="str">
        <f t="shared" si="14"/>
        <v>No Dumping / Geen Storting</v>
      </c>
      <c r="AS23" s="55"/>
      <c r="AT23" s="55"/>
      <c r="AU23" s="56">
        <f>IF(GroupStTimes!$A$8=0,MIN(CB23,CD23,CF23),MIN(BZ23,CB23,CD23,CF23))</f>
        <v>0.2560648148148148</v>
      </c>
      <c r="AV23" s="56">
        <f>IF(GroupStTimes!$A$8=0,MAX(CC23,CE23,CG23),MAX(CA23,CC23,CE23,CG23))</f>
        <v>0.31925925925925924</v>
      </c>
      <c r="AW23" s="57" t="str">
        <f t="shared" si="15"/>
        <v/>
      </c>
      <c r="AX23" s="58" t="str">
        <f t="shared" si="16"/>
        <v/>
      </c>
      <c r="AY23" s="58" t="str">
        <f t="shared" si="17"/>
        <v/>
      </c>
      <c r="AZ23" s="31">
        <f t="shared" si="18"/>
        <v>0</v>
      </c>
      <c r="BA23" s="59">
        <f t="shared" si="19"/>
        <v>0.25069444444444444</v>
      </c>
      <c r="BB23" s="59">
        <f t="shared" si="20"/>
        <v>0.25625000000000003</v>
      </c>
      <c r="BC23" s="59">
        <f t="shared" si="21"/>
        <v>0.25694444444444448</v>
      </c>
      <c r="BD23" s="59">
        <f t="shared" si="22"/>
        <v>0.30277777777777776</v>
      </c>
      <c r="BE23" s="59">
        <f t="shared" si="23"/>
        <v>0.3034722222222222</v>
      </c>
      <c r="BF23" s="59">
        <f t="shared" si="24"/>
        <v>0.31388888888888888</v>
      </c>
      <c r="BG23" s="59">
        <f t="shared" si="25"/>
        <v>0.31458333333333333</v>
      </c>
      <c r="BH23" s="59">
        <f t="shared" si="26"/>
        <v>0.31388888888888888</v>
      </c>
      <c r="BI23" s="31">
        <f t="shared" si="27"/>
        <v>3.87</v>
      </c>
      <c r="BJ23" s="61">
        <f t="shared" ref="BJ23:BM23" si="70">IF($AJ22="t",IF(AM21=0,0,$BI23/AM21),IF(AM22=0,0,$BI23/AM22))</f>
        <v>0.129</v>
      </c>
      <c r="BK23" s="61">
        <f t="shared" si="70"/>
        <v>0.129</v>
      </c>
      <c r="BL23" s="61">
        <f t="shared" si="70"/>
        <v>0.129</v>
      </c>
      <c r="BM23" s="61">
        <f t="shared" si="70"/>
        <v>0.129</v>
      </c>
      <c r="BN23" s="62">
        <f t="shared" si="29"/>
        <v>0</v>
      </c>
      <c r="BO23" s="62">
        <f t="shared" si="30"/>
        <v>7</v>
      </c>
      <c r="BP23" s="62">
        <f t="shared" si="31"/>
        <v>44</v>
      </c>
      <c r="BQ23" s="62">
        <f t="shared" si="32"/>
        <v>0</v>
      </c>
      <c r="BR23" s="62">
        <f t="shared" si="33"/>
        <v>7</v>
      </c>
      <c r="BS23" s="62">
        <f t="shared" si="34"/>
        <v>44</v>
      </c>
      <c r="BT23" s="62">
        <f t="shared" si="35"/>
        <v>0</v>
      </c>
      <c r="BU23" s="62">
        <f t="shared" si="36"/>
        <v>7</v>
      </c>
      <c r="BV23" s="62">
        <f t="shared" si="37"/>
        <v>44</v>
      </c>
      <c r="BW23" s="62">
        <f t="shared" si="38"/>
        <v>0</v>
      </c>
      <c r="BX23" s="62">
        <f t="shared" si="39"/>
        <v>7</v>
      </c>
      <c r="BY23" s="62">
        <f t="shared" si="40"/>
        <v>44</v>
      </c>
      <c r="BZ23" s="63">
        <f t="shared" si="41"/>
        <v>0.2560648148148148</v>
      </c>
      <c r="CA23" s="63">
        <f t="shared" si="42"/>
        <v>0.26162037037037039</v>
      </c>
      <c r="CB23" s="63">
        <f t="shared" si="43"/>
        <v>0.26231481481481483</v>
      </c>
      <c r="CC23" s="63">
        <f t="shared" si="44"/>
        <v>0.30814814814814812</v>
      </c>
      <c r="CD23" s="63">
        <f t="shared" si="45"/>
        <v>0.30884259259259256</v>
      </c>
      <c r="CE23" s="63">
        <f t="shared" si="46"/>
        <v>0.31925925925925924</v>
      </c>
      <c r="CF23" s="63">
        <f t="shared" si="47"/>
        <v>0.31995370370370368</v>
      </c>
      <c r="CG23" s="63">
        <f t="shared" si="48"/>
        <v>0.31925925925925924</v>
      </c>
      <c r="CH23" s="36"/>
      <c r="CI23" s="36"/>
      <c r="CJ23" s="36"/>
      <c r="CK23" s="36"/>
      <c r="CL23" s="60">
        <v>60</v>
      </c>
    </row>
    <row r="24" spans="1:90" ht="26.25" customHeight="1" x14ac:dyDescent="0.25">
      <c r="A24" s="37">
        <v>26</v>
      </c>
      <c r="B24" s="38"/>
      <c r="C24" s="39"/>
      <c r="D24" s="39"/>
      <c r="E24" s="39"/>
      <c r="F24" s="42"/>
      <c r="G24" s="40">
        <v>3.99</v>
      </c>
      <c r="H24" s="41">
        <f t="shared" si="4"/>
        <v>3.98</v>
      </c>
      <c r="I24" s="42">
        <v>3.94</v>
      </c>
      <c r="J24" s="43">
        <f t="shared" si="0"/>
        <v>-1.1844331641285892E-2</v>
      </c>
      <c r="K24" s="44">
        <f t="shared" si="1"/>
        <v>-4.6666666666666412E-2</v>
      </c>
      <c r="L24" s="45" t="s">
        <v>43</v>
      </c>
      <c r="M24" s="126" t="s">
        <v>1229</v>
      </c>
      <c r="N24" s="46">
        <f t="shared" si="2"/>
        <v>3.9866666666666664</v>
      </c>
      <c r="O24" s="46"/>
      <c r="P24" s="42">
        <v>3.94</v>
      </c>
      <c r="Q24" s="46"/>
      <c r="R24" s="39">
        <v>4</v>
      </c>
      <c r="S24" s="46"/>
      <c r="T24" s="40">
        <v>4.0199999999999996</v>
      </c>
      <c r="U24" s="47" t="str">
        <f t="shared" si="5"/>
        <v/>
      </c>
      <c r="V24" s="47" t="str">
        <f t="shared" si="6"/>
        <v/>
      </c>
      <c r="W24" s="48"/>
      <c r="X24" s="48"/>
      <c r="Y24" s="48"/>
      <c r="Z24" s="48"/>
      <c r="AA24" s="49"/>
      <c r="AB24" s="49"/>
      <c r="AC24" s="50"/>
      <c r="AD24" s="50"/>
      <c r="AE24" s="51">
        <f t="shared" si="7"/>
        <v>26</v>
      </c>
      <c r="AF24" s="51" t="str">
        <f t="shared" si="8"/>
        <v/>
      </c>
      <c r="AG24" s="51" t="str">
        <f t="shared" si="9"/>
        <v/>
      </c>
      <c r="AH24" s="51" t="str">
        <f t="shared" si="10"/>
        <v/>
      </c>
      <c r="AI24" s="52">
        <f t="shared" si="11"/>
        <v>3.98</v>
      </c>
      <c r="AJ24" s="51"/>
      <c r="AK24" s="53"/>
      <c r="AL24" s="52"/>
      <c r="AM24" s="53">
        <f t="shared" si="12"/>
        <v>30</v>
      </c>
      <c r="AN24" s="53">
        <f>IF(AJ24&lt;&gt;"",IF(AJ24="o",VLOOKUP(AM24,OpenSect!$A$1:$D$11,2),IF(AJ24="u",VLOOKUP(AM24,UpHill!$A$1:$D$35,2),IF(AJ24="d",VLOOKUP(AM24,DownHill!$A$3:$D$29,2),IF(AJ24="f",VLOOKUP(AM24,FlatUnd!$A$2:$D$30,2),IF(AJ24="t",VLOOKUP(AM24,TimeAdd!$A$1:$D$176,2),IF(AJ24="l",VLOOKUP(AM24,SLimit!$A$1:$D$8,2),AN23)))))),AN23)</f>
        <v>30</v>
      </c>
      <c r="AO24" s="53">
        <f>IF(AJ24&lt;&gt;"",IF(AJ24="o",VLOOKUP(AM24,OpenSect!$A$1:$D$11,3),IF(AJ24="u",VLOOKUP(AM24,UpHill!$A$1:$D$35,3),IF(AJ24="d",VLOOKUP(AM24,DownHill!$A$3:$D$29,3),IF(AJ24="f",VLOOKUP(AM24,FlatUnd!$A$2:$D$30,3),IF(AJ24="t",VLOOKUP(AM24,TimeAdd!$A$1:$D$18,3),IF(AJ24="l",VLOOKUP(AM24,SLimit!$A$1:$D$8,3),AO23)))))),AO23)</f>
        <v>30</v>
      </c>
      <c r="AP24" s="53">
        <f>IF(AJ24&lt;&gt;"",IF(AJ24="o",VLOOKUP(AM24,OpenSect!$A$1:$D$11,4),IF(AJ24="u",VLOOKUP(AM24,UpHill!$A$1:$D$35,4),IF(AJ24="d",VLOOKUP(AM24,DownHill!$A$3:$D$29,4),IF(AJ24="f",VLOOKUP(AM24,FlatUnd!$A$2:$D$30,4),IF(AJ24="t",VLOOKUP(AM24,TimeAdd!$A$1:$D$18,4),IF(AJ24="l",VLOOKUP(AM24,SLimit!$A$1:$D$8,4),AP23)))))),AP23)</f>
        <v>30</v>
      </c>
      <c r="AQ24" s="53" t="str">
        <f t="shared" si="13"/>
        <v>60</v>
      </c>
      <c r="AR24" s="54" t="str">
        <f t="shared" si="14"/>
        <v>Warning - Sharp Curve {Right}</v>
      </c>
      <c r="AS24" s="55"/>
      <c r="AT24" s="55"/>
      <c r="AU24" s="56">
        <f>IF(GroupStTimes!$A$8=0,MIN(CB24,CD24,CF24),MIN(BZ24,CB24,CD24,CF24))</f>
        <v>0.25622685185185184</v>
      </c>
      <c r="AV24" s="56">
        <f>IF(GroupStTimes!$A$8=0,MAX(CC24,CE24,CG24),MAX(CA24,CC24,CE24,CG24))</f>
        <v>0.31942129629629629</v>
      </c>
      <c r="AW24" s="57" t="str">
        <f t="shared" si="15"/>
        <v/>
      </c>
      <c r="AX24" s="58" t="str">
        <f t="shared" si="16"/>
        <v/>
      </c>
      <c r="AY24" s="58" t="str">
        <f t="shared" si="17"/>
        <v/>
      </c>
      <c r="AZ24" s="31">
        <f t="shared" si="18"/>
        <v>0</v>
      </c>
      <c r="BA24" s="59">
        <f t="shared" si="19"/>
        <v>0.25069444444444444</v>
      </c>
      <c r="BB24" s="59">
        <f t="shared" si="20"/>
        <v>0.25625000000000003</v>
      </c>
      <c r="BC24" s="59">
        <f t="shared" si="21"/>
        <v>0.25694444444444448</v>
      </c>
      <c r="BD24" s="59">
        <f t="shared" si="22"/>
        <v>0.30277777777777776</v>
      </c>
      <c r="BE24" s="59">
        <f t="shared" si="23"/>
        <v>0.3034722222222222</v>
      </c>
      <c r="BF24" s="59">
        <f t="shared" si="24"/>
        <v>0.31388888888888888</v>
      </c>
      <c r="BG24" s="59">
        <f t="shared" si="25"/>
        <v>0.31458333333333333</v>
      </c>
      <c r="BH24" s="59">
        <f t="shared" si="26"/>
        <v>0.31388888888888888</v>
      </c>
      <c r="BI24" s="31">
        <f t="shared" si="27"/>
        <v>3.98</v>
      </c>
      <c r="BJ24" s="61">
        <f t="shared" ref="BJ24:BM24" si="71">IF($AJ23="t",IF(AM22=0,0,$BI24/AM22),IF(AM23=0,0,$BI24/AM23))</f>
        <v>0.13266666666666665</v>
      </c>
      <c r="BK24" s="61">
        <f t="shared" si="71"/>
        <v>0.13266666666666665</v>
      </c>
      <c r="BL24" s="61">
        <f t="shared" si="71"/>
        <v>0.13266666666666665</v>
      </c>
      <c r="BM24" s="61">
        <f t="shared" si="71"/>
        <v>0.13266666666666665</v>
      </c>
      <c r="BN24" s="62">
        <f t="shared" si="29"/>
        <v>0</v>
      </c>
      <c r="BO24" s="62">
        <f t="shared" si="30"/>
        <v>7</v>
      </c>
      <c r="BP24" s="62">
        <f t="shared" si="31"/>
        <v>58</v>
      </c>
      <c r="BQ24" s="62">
        <f t="shared" si="32"/>
        <v>0</v>
      </c>
      <c r="BR24" s="62">
        <f t="shared" si="33"/>
        <v>7</v>
      </c>
      <c r="BS24" s="62">
        <f t="shared" si="34"/>
        <v>58</v>
      </c>
      <c r="BT24" s="62">
        <f t="shared" si="35"/>
        <v>0</v>
      </c>
      <c r="BU24" s="62">
        <f t="shared" si="36"/>
        <v>7</v>
      </c>
      <c r="BV24" s="62">
        <f t="shared" si="37"/>
        <v>58</v>
      </c>
      <c r="BW24" s="62">
        <f t="shared" si="38"/>
        <v>0</v>
      </c>
      <c r="BX24" s="62">
        <f t="shared" si="39"/>
        <v>7</v>
      </c>
      <c r="BY24" s="62">
        <f t="shared" si="40"/>
        <v>58</v>
      </c>
      <c r="BZ24" s="63">
        <f t="shared" si="41"/>
        <v>0.25622685185185184</v>
      </c>
      <c r="CA24" s="63">
        <f t="shared" si="42"/>
        <v>0.26178240740740744</v>
      </c>
      <c r="CB24" s="63">
        <f t="shared" si="43"/>
        <v>0.26247685185185188</v>
      </c>
      <c r="CC24" s="63">
        <f t="shared" si="44"/>
        <v>0.30831018518518516</v>
      </c>
      <c r="CD24" s="63">
        <f t="shared" si="45"/>
        <v>0.3090046296296296</v>
      </c>
      <c r="CE24" s="63">
        <f t="shared" si="46"/>
        <v>0.31942129629629629</v>
      </c>
      <c r="CF24" s="63">
        <f t="shared" si="47"/>
        <v>0.32011574074074073</v>
      </c>
      <c r="CG24" s="63">
        <f t="shared" si="48"/>
        <v>0.31942129629629629</v>
      </c>
      <c r="CH24" s="36"/>
      <c r="CI24" s="36"/>
      <c r="CJ24" s="36"/>
      <c r="CK24" s="36"/>
      <c r="CL24" s="60">
        <v>60</v>
      </c>
    </row>
    <row r="25" spans="1:90" ht="60.75" x14ac:dyDescent="0.25">
      <c r="A25" s="37">
        <v>26</v>
      </c>
      <c r="B25" s="38"/>
      <c r="C25" s="39" t="s">
        <v>25</v>
      </c>
      <c r="D25" s="39">
        <v>30</v>
      </c>
      <c r="E25" s="39"/>
      <c r="F25" s="42"/>
      <c r="G25" s="40">
        <v>4.3899999999999997</v>
      </c>
      <c r="H25" s="41">
        <f t="shared" si="4"/>
        <v>4.3899999999999997</v>
      </c>
      <c r="I25" s="42">
        <v>4.38</v>
      </c>
      <c r="J25" s="43">
        <f t="shared" si="0"/>
        <v>-1.5220700152207354E-3</v>
      </c>
      <c r="K25" s="44">
        <f t="shared" si="1"/>
        <v>-6.6666666666668206E-3</v>
      </c>
      <c r="L25" s="70" t="s">
        <v>1291</v>
      </c>
      <c r="M25" s="126" t="s">
        <v>1229</v>
      </c>
      <c r="N25" s="46">
        <f t="shared" si="2"/>
        <v>4.3866666666666667</v>
      </c>
      <c r="O25" s="46"/>
      <c r="P25" s="42">
        <v>4.34</v>
      </c>
      <c r="Q25" s="46"/>
      <c r="R25" s="39">
        <v>4.4000000000000004</v>
      </c>
      <c r="S25" s="46"/>
      <c r="T25" s="40">
        <v>4.42</v>
      </c>
      <c r="U25" s="47" t="str">
        <f t="shared" si="5"/>
        <v/>
      </c>
      <c r="V25" s="47" t="str">
        <f t="shared" si="6"/>
        <v/>
      </c>
      <c r="W25" s="48"/>
      <c r="X25" s="48"/>
      <c r="Y25" s="48"/>
      <c r="Z25" s="48"/>
      <c r="AA25" s="49"/>
      <c r="AB25" s="49"/>
      <c r="AC25" s="50"/>
      <c r="AD25" s="50"/>
      <c r="AE25" s="51">
        <f t="shared" si="7"/>
        <v>26</v>
      </c>
      <c r="AF25" s="51" t="str">
        <f t="shared" si="8"/>
        <v/>
      </c>
      <c r="AG25" s="51" t="str">
        <f t="shared" si="9"/>
        <v>o</v>
      </c>
      <c r="AH25" s="51">
        <f t="shared" si="10"/>
        <v>30</v>
      </c>
      <c r="AI25" s="52">
        <f t="shared" si="11"/>
        <v>4.3899999999999997</v>
      </c>
      <c r="AJ25" s="68" t="s">
        <v>25</v>
      </c>
      <c r="AK25" s="53"/>
      <c r="AL25" s="52"/>
      <c r="AM25" s="53">
        <f t="shared" si="12"/>
        <v>30</v>
      </c>
      <c r="AN25" s="53">
        <f>IF(AJ25&lt;&gt;"",IF(AJ25="o",VLOOKUP(AM25,OpenSect!$A$1:$D$11,2),IF(AJ25="u",VLOOKUP(AM25,UpHill!$A$1:$D$35,2),IF(AJ25="d",VLOOKUP(AM25,DownHill!$A$3:$D$29,2),IF(AJ25="f",VLOOKUP(AM25,FlatUnd!$A$2:$D$30,2),IF(AJ25="t",VLOOKUP(AM25,TimeAdd!$A$1:$D$176,2),IF(AJ25="l",VLOOKUP(AM25,SLimit!$A$1:$D$8,2),AN24)))))),AN24)</f>
        <v>30</v>
      </c>
      <c r="AO25" s="53">
        <f>IF(AJ25&lt;&gt;"",IF(AJ25="o",VLOOKUP(AM25,OpenSect!$A$1:$D$11,3),IF(AJ25="u",VLOOKUP(AM25,UpHill!$A$1:$D$35,3),IF(AJ25="d",VLOOKUP(AM25,DownHill!$A$3:$D$29,3),IF(AJ25="f",VLOOKUP(AM25,FlatUnd!$A$2:$D$30,3),IF(AJ25="t",VLOOKUP(AM25,TimeAdd!$A$1:$D$18,3),IF(AJ25="l",VLOOKUP(AM25,SLimit!$A$1:$D$8,3),AO24)))))),AO24)</f>
        <v>30</v>
      </c>
      <c r="AP25" s="53">
        <f>IF(AJ25&lt;&gt;"",IF(AJ25="o",VLOOKUP(AM25,OpenSect!$A$1:$D$11,4),IF(AJ25="u",VLOOKUP(AM25,UpHill!$A$1:$D$35,4),IF(AJ25="d",VLOOKUP(AM25,DownHill!$A$3:$D$29,4),IF(AJ25="f",VLOOKUP(AM25,FlatUnd!$A$2:$D$30,4),IF(AJ25="t",VLOOKUP(AM25,TimeAdd!$A$1:$D$18,4),IF(AJ25="l",VLOOKUP(AM25,SLimit!$A$1:$D$8,4),AP24)))))),AP24)</f>
        <v>30</v>
      </c>
      <c r="AQ25" s="53" t="str">
        <f t="shared" si="13"/>
        <v>60</v>
      </c>
      <c r="AR25" s="54" t="str">
        <f t="shared" si="14"/>
        <v>Clement Stott Road.{ START of REGULARITY.}  This is an ideal spot to wait for your time if you are early.</v>
      </c>
      <c r="AS25" s="55"/>
      <c r="AT25" s="55"/>
      <c r="AU25" s="56">
        <f>IF(GroupStTimes!$A$8=0,MIN(CB25,CD25,CF25),MIN(BZ25,CB25,CD25,CF25))</f>
        <v>0.25679398148148147</v>
      </c>
      <c r="AV25" s="56">
        <f>IF(GroupStTimes!$A$8=0,MAX(CC25,CE25,CG25),MAX(CA25,CC25,CE25,CG25))</f>
        <v>0.31998842592592591</v>
      </c>
      <c r="AW25" s="57" t="str">
        <f t="shared" si="15"/>
        <v/>
      </c>
      <c r="AX25" s="58" t="str">
        <f t="shared" si="16"/>
        <v/>
      </c>
      <c r="AY25" s="58" t="str">
        <f t="shared" si="17"/>
        <v/>
      </c>
      <c r="AZ25" s="31">
        <f t="shared" si="18"/>
        <v>0</v>
      </c>
      <c r="BA25" s="59">
        <f t="shared" si="19"/>
        <v>0.25069444444444444</v>
      </c>
      <c r="BB25" s="59">
        <f t="shared" si="20"/>
        <v>0.25625000000000003</v>
      </c>
      <c r="BC25" s="59">
        <f t="shared" si="21"/>
        <v>0.25694444444444448</v>
      </c>
      <c r="BD25" s="59">
        <f t="shared" si="22"/>
        <v>0.30277777777777776</v>
      </c>
      <c r="BE25" s="59">
        <f t="shared" si="23"/>
        <v>0.3034722222222222</v>
      </c>
      <c r="BF25" s="59">
        <f t="shared" si="24"/>
        <v>0.31388888888888888</v>
      </c>
      <c r="BG25" s="59">
        <f t="shared" si="25"/>
        <v>0.31458333333333333</v>
      </c>
      <c r="BH25" s="59">
        <f t="shared" si="26"/>
        <v>0.31388888888888888</v>
      </c>
      <c r="BI25" s="31">
        <f t="shared" si="27"/>
        <v>4.3899999999999997</v>
      </c>
      <c r="BJ25" s="61">
        <f t="shared" ref="BJ25:BM25" si="72">IF($AJ24="t",IF(AM23=0,0,$BI25/AM23),IF(AM24=0,0,$BI25/AM24))</f>
        <v>0.14633333333333332</v>
      </c>
      <c r="BK25" s="61">
        <f t="shared" si="72"/>
        <v>0.14633333333333332</v>
      </c>
      <c r="BL25" s="61">
        <f t="shared" si="72"/>
        <v>0.14633333333333332</v>
      </c>
      <c r="BM25" s="61">
        <f t="shared" si="72"/>
        <v>0.14633333333333332</v>
      </c>
      <c r="BN25" s="62">
        <f t="shared" si="29"/>
        <v>0</v>
      </c>
      <c r="BO25" s="62">
        <f t="shared" si="30"/>
        <v>8</v>
      </c>
      <c r="BP25" s="62">
        <f t="shared" si="31"/>
        <v>47</v>
      </c>
      <c r="BQ25" s="62">
        <f t="shared" si="32"/>
        <v>0</v>
      </c>
      <c r="BR25" s="62">
        <f t="shared" si="33"/>
        <v>8</v>
      </c>
      <c r="BS25" s="62">
        <f t="shared" si="34"/>
        <v>47</v>
      </c>
      <c r="BT25" s="62">
        <f t="shared" si="35"/>
        <v>0</v>
      </c>
      <c r="BU25" s="62">
        <f t="shared" si="36"/>
        <v>8</v>
      </c>
      <c r="BV25" s="62">
        <f t="shared" si="37"/>
        <v>47</v>
      </c>
      <c r="BW25" s="62">
        <f t="shared" si="38"/>
        <v>0</v>
      </c>
      <c r="BX25" s="62">
        <f t="shared" si="39"/>
        <v>8</v>
      </c>
      <c r="BY25" s="62">
        <f t="shared" si="40"/>
        <v>47</v>
      </c>
      <c r="BZ25" s="63">
        <f t="shared" si="41"/>
        <v>0.25679398148148147</v>
      </c>
      <c r="CA25" s="63">
        <f t="shared" si="42"/>
        <v>0.26234953703703706</v>
      </c>
      <c r="CB25" s="63">
        <f t="shared" si="43"/>
        <v>0.2630439814814815</v>
      </c>
      <c r="CC25" s="63">
        <f t="shared" si="44"/>
        <v>0.30887731481481479</v>
      </c>
      <c r="CD25" s="63">
        <f t="shared" si="45"/>
        <v>0.30957175925925923</v>
      </c>
      <c r="CE25" s="63">
        <f t="shared" si="46"/>
        <v>0.31998842592592591</v>
      </c>
      <c r="CF25" s="63">
        <f t="shared" si="47"/>
        <v>0.32068287037037035</v>
      </c>
      <c r="CG25" s="63">
        <f t="shared" si="48"/>
        <v>0.31998842592592591</v>
      </c>
      <c r="CH25" s="36"/>
      <c r="CI25" s="36"/>
      <c r="CJ25" s="36"/>
      <c r="CK25" s="36"/>
      <c r="CL25" s="60">
        <v>60</v>
      </c>
    </row>
    <row r="26" spans="1:90" ht="26.25" customHeight="1" x14ac:dyDescent="0.25">
      <c r="A26" s="37">
        <v>26</v>
      </c>
      <c r="B26" s="38"/>
      <c r="C26" s="39"/>
      <c r="D26" s="39"/>
      <c r="E26" s="39"/>
      <c r="F26" s="64"/>
      <c r="G26" s="40">
        <v>4.49</v>
      </c>
      <c r="H26" s="41">
        <f t="shared" si="4"/>
        <v>4.49</v>
      </c>
      <c r="I26" s="42">
        <v>4.4800000000000004</v>
      </c>
      <c r="J26" s="43">
        <f t="shared" si="0"/>
        <v>-1.4880952380952723E-3</v>
      </c>
      <c r="K26" s="44">
        <f t="shared" si="1"/>
        <v>-6.6666666666668206E-3</v>
      </c>
      <c r="L26" s="45" t="s">
        <v>33</v>
      </c>
      <c r="M26" s="126" t="s">
        <v>1229</v>
      </c>
      <c r="N26" s="46">
        <f t="shared" si="2"/>
        <v>4.4866666666666672</v>
      </c>
      <c r="O26" s="46"/>
      <c r="P26" s="64">
        <v>4.4400000000000004</v>
      </c>
      <c r="Q26" s="46"/>
      <c r="R26" s="39">
        <v>4.5</v>
      </c>
      <c r="S26" s="46"/>
      <c r="T26" s="40">
        <v>4.5199999999999996</v>
      </c>
      <c r="U26" s="47" t="str">
        <f t="shared" si="5"/>
        <v/>
      </c>
      <c r="V26" s="47" t="str">
        <f t="shared" si="6"/>
        <v/>
      </c>
      <c r="W26" s="48"/>
      <c r="X26" s="48"/>
      <c r="Y26" s="48"/>
      <c r="Z26" s="48"/>
      <c r="AA26" s="49"/>
      <c r="AB26" s="49"/>
      <c r="AC26" s="50"/>
      <c r="AD26" s="50"/>
      <c r="AE26" s="51">
        <f t="shared" si="7"/>
        <v>26</v>
      </c>
      <c r="AF26" s="51" t="str">
        <f t="shared" si="8"/>
        <v/>
      </c>
      <c r="AG26" s="51" t="str">
        <f t="shared" si="9"/>
        <v/>
      </c>
      <c r="AH26" s="51" t="str">
        <f t="shared" si="10"/>
        <v/>
      </c>
      <c r="AI26" s="52">
        <f t="shared" si="11"/>
        <v>4.49</v>
      </c>
      <c r="AJ26" s="68"/>
      <c r="AK26" s="53"/>
      <c r="AL26" s="52"/>
      <c r="AM26" s="53">
        <f t="shared" si="12"/>
        <v>30</v>
      </c>
      <c r="AN26" s="53">
        <f>IF(AJ26&lt;&gt;"",IF(AJ26="o",VLOOKUP(AM26,OpenSect!$A$1:$D$11,2),IF(AJ26="u",VLOOKUP(AM26,UpHill!$A$1:$D$35,2),IF(AJ26="d",VLOOKUP(AM26,DownHill!$A$3:$D$29,2),IF(AJ26="f",VLOOKUP(AM26,FlatUnd!$A$2:$D$30,2),IF(AJ26="t",VLOOKUP(AM26,TimeAdd!$A$1:$D$176,2),IF(AJ26="l",VLOOKUP(AM26,SLimit!$A$1:$D$8,2),AN25)))))),AN25)</f>
        <v>30</v>
      </c>
      <c r="AO26" s="53">
        <f>IF(AJ26&lt;&gt;"",IF(AJ26="o",VLOOKUP(AM26,OpenSect!$A$1:$D$11,3),IF(AJ26="u",VLOOKUP(AM26,UpHill!$A$1:$D$35,3),IF(AJ26="d",VLOOKUP(AM26,DownHill!$A$3:$D$29,3),IF(AJ26="f",VLOOKUP(AM26,FlatUnd!$A$2:$D$30,3),IF(AJ26="t",VLOOKUP(AM26,TimeAdd!$A$1:$D$18,3),IF(AJ26="l",VLOOKUP(AM26,SLimit!$A$1:$D$8,3),AO25)))))),AO25)</f>
        <v>30</v>
      </c>
      <c r="AP26" s="53">
        <f>IF(AJ26&lt;&gt;"",IF(AJ26="o",VLOOKUP(AM26,OpenSect!$A$1:$D$11,4),IF(AJ26="u",VLOOKUP(AM26,UpHill!$A$1:$D$35,4),IF(AJ26="d",VLOOKUP(AM26,DownHill!$A$3:$D$29,4),IF(AJ26="f",VLOOKUP(AM26,FlatUnd!$A$2:$D$30,4),IF(AJ26="t",VLOOKUP(AM26,TimeAdd!$A$1:$D$18,4),IF(AJ26="l",VLOOKUP(AM26,SLimit!$A$1:$D$8,4),AP25)))))),AP25)</f>
        <v>30</v>
      </c>
      <c r="AQ26" s="53" t="str">
        <f t="shared" si="13"/>
        <v>60</v>
      </c>
      <c r="AR26" s="54" t="str">
        <f t="shared" si="14"/>
        <v xml:space="preserve">60 Speed limit </v>
      </c>
      <c r="AS26" s="55"/>
      <c r="AT26" s="55"/>
      <c r="AU26" s="56">
        <f>IF(GroupStTimes!$A$8=0,MIN(CB26,CD26,CF26),MIN(BZ26,CB26,CD26,CF26))</f>
        <v>0.25693287037037038</v>
      </c>
      <c r="AV26" s="56">
        <f>IF(GroupStTimes!$A$8=0,MAX(CC26,CE26,CG26),MAX(CA26,CC26,CE26,CG26))</f>
        <v>0.32012731481481482</v>
      </c>
      <c r="AW26" s="57" t="str">
        <f t="shared" si="15"/>
        <v/>
      </c>
      <c r="AX26" s="58" t="str">
        <f t="shared" si="16"/>
        <v/>
      </c>
      <c r="AY26" s="58" t="str">
        <f t="shared" si="17"/>
        <v/>
      </c>
      <c r="AZ26" s="31">
        <f t="shared" si="18"/>
        <v>0</v>
      </c>
      <c r="BA26" s="59">
        <f t="shared" si="19"/>
        <v>0.25069444444444444</v>
      </c>
      <c r="BB26" s="59">
        <f t="shared" si="20"/>
        <v>0.25625000000000003</v>
      </c>
      <c r="BC26" s="59">
        <f t="shared" si="21"/>
        <v>0.25694444444444448</v>
      </c>
      <c r="BD26" s="59">
        <f t="shared" si="22"/>
        <v>0.30277777777777776</v>
      </c>
      <c r="BE26" s="59">
        <f t="shared" si="23"/>
        <v>0.3034722222222222</v>
      </c>
      <c r="BF26" s="59">
        <f t="shared" si="24"/>
        <v>0.31388888888888888</v>
      </c>
      <c r="BG26" s="59">
        <f t="shared" si="25"/>
        <v>0.31458333333333333</v>
      </c>
      <c r="BH26" s="59">
        <f t="shared" si="26"/>
        <v>0.31388888888888888</v>
      </c>
      <c r="BI26" s="31">
        <f t="shared" si="27"/>
        <v>4.49</v>
      </c>
      <c r="BJ26" s="61">
        <f t="shared" ref="BJ26:BM26" si="73">IF($AJ25="t",IF(AM24=0,0,$BI26/AM24),IF(AM25=0,0,$BI26/AM25))</f>
        <v>0.14966666666666667</v>
      </c>
      <c r="BK26" s="61">
        <f t="shared" si="73"/>
        <v>0.14966666666666667</v>
      </c>
      <c r="BL26" s="61">
        <f t="shared" si="73"/>
        <v>0.14966666666666667</v>
      </c>
      <c r="BM26" s="61">
        <f t="shared" si="73"/>
        <v>0.14966666666666667</v>
      </c>
      <c r="BN26" s="62">
        <f t="shared" si="29"/>
        <v>0</v>
      </c>
      <c r="BO26" s="62">
        <f t="shared" si="30"/>
        <v>8</v>
      </c>
      <c r="BP26" s="62">
        <f t="shared" si="31"/>
        <v>59</v>
      </c>
      <c r="BQ26" s="62">
        <f t="shared" si="32"/>
        <v>0</v>
      </c>
      <c r="BR26" s="62">
        <f t="shared" si="33"/>
        <v>8</v>
      </c>
      <c r="BS26" s="62">
        <f t="shared" si="34"/>
        <v>59</v>
      </c>
      <c r="BT26" s="62">
        <f t="shared" si="35"/>
        <v>0</v>
      </c>
      <c r="BU26" s="62">
        <f t="shared" si="36"/>
        <v>8</v>
      </c>
      <c r="BV26" s="62">
        <f t="shared" si="37"/>
        <v>59</v>
      </c>
      <c r="BW26" s="62">
        <f t="shared" si="38"/>
        <v>0</v>
      </c>
      <c r="BX26" s="62">
        <f t="shared" si="39"/>
        <v>8</v>
      </c>
      <c r="BY26" s="62">
        <f t="shared" si="40"/>
        <v>59</v>
      </c>
      <c r="BZ26" s="63">
        <f t="shared" si="41"/>
        <v>0.25693287037037038</v>
      </c>
      <c r="CA26" s="63">
        <f t="shared" si="42"/>
        <v>0.26248842592592597</v>
      </c>
      <c r="CB26" s="63">
        <f t="shared" si="43"/>
        <v>0.26318287037037041</v>
      </c>
      <c r="CC26" s="63">
        <f t="shared" si="44"/>
        <v>0.3090162037037037</v>
      </c>
      <c r="CD26" s="63">
        <f t="shared" si="45"/>
        <v>0.30971064814814814</v>
      </c>
      <c r="CE26" s="63">
        <f t="shared" si="46"/>
        <v>0.32012731481481482</v>
      </c>
      <c r="CF26" s="63">
        <f t="shared" si="47"/>
        <v>0.32082175925925926</v>
      </c>
      <c r="CG26" s="63">
        <f t="shared" si="48"/>
        <v>0.32012731481481482</v>
      </c>
      <c r="CH26" s="36"/>
      <c r="CI26" s="36"/>
      <c r="CJ26" s="36"/>
      <c r="CK26" s="36"/>
      <c r="CL26" s="60">
        <v>60</v>
      </c>
    </row>
    <row r="27" spans="1:90" ht="26.25" customHeight="1" x14ac:dyDescent="0.25">
      <c r="A27" s="37">
        <v>26</v>
      </c>
      <c r="B27" s="38"/>
      <c r="C27" s="39"/>
      <c r="D27" s="39"/>
      <c r="E27" s="39"/>
      <c r="F27" s="42"/>
      <c r="G27" s="40">
        <v>4.54</v>
      </c>
      <c r="H27" s="41">
        <f t="shared" si="4"/>
        <v>4.53</v>
      </c>
      <c r="I27" s="42">
        <v>4.53</v>
      </c>
      <c r="J27" s="43">
        <f t="shared" si="0"/>
        <v>-7.3583517292098851E-4</v>
      </c>
      <c r="K27" s="44">
        <f t="shared" si="1"/>
        <v>-3.333333333332078E-3</v>
      </c>
      <c r="L27" s="45" t="s">
        <v>44</v>
      </c>
      <c r="M27" s="126" t="s">
        <v>1229</v>
      </c>
      <c r="N27" s="46">
        <f t="shared" si="2"/>
        <v>4.5333333333333323</v>
      </c>
      <c r="O27" s="46"/>
      <c r="P27" s="42">
        <v>4.49</v>
      </c>
      <c r="Q27" s="46"/>
      <c r="R27" s="39">
        <v>4.55</v>
      </c>
      <c r="S27" s="46"/>
      <c r="T27" s="40">
        <v>4.5599999999999996</v>
      </c>
      <c r="U27" s="47" t="str">
        <f t="shared" si="5"/>
        <v/>
      </c>
      <c r="V27" s="47" t="str">
        <f t="shared" si="6"/>
        <v/>
      </c>
      <c r="W27" s="48"/>
      <c r="X27" s="48"/>
      <c r="Y27" s="48"/>
      <c r="Z27" s="48"/>
      <c r="AA27" s="49"/>
      <c r="AB27" s="49"/>
      <c r="AC27" s="50"/>
      <c r="AD27" s="50"/>
      <c r="AE27" s="51">
        <f t="shared" si="7"/>
        <v>26</v>
      </c>
      <c r="AF27" s="51" t="str">
        <f t="shared" si="8"/>
        <v/>
      </c>
      <c r="AG27" s="51" t="str">
        <f t="shared" si="9"/>
        <v/>
      </c>
      <c r="AH27" s="51" t="str">
        <f t="shared" si="10"/>
        <v/>
      </c>
      <c r="AI27" s="52">
        <f t="shared" si="11"/>
        <v>4.53</v>
      </c>
      <c r="AJ27" s="68"/>
      <c r="AK27" s="53"/>
      <c r="AL27" s="52"/>
      <c r="AM27" s="53">
        <f t="shared" si="12"/>
        <v>30</v>
      </c>
      <c r="AN27" s="53">
        <f>IF(AJ27&lt;&gt;"",IF(AJ27="o",VLOOKUP(AM27,OpenSect!$A$1:$D$11,2),IF(AJ27="u",VLOOKUP(AM27,UpHill!$A$1:$D$35,2),IF(AJ27="d",VLOOKUP(AM27,DownHill!$A$3:$D$29,2),IF(AJ27="f",VLOOKUP(AM27,FlatUnd!$A$2:$D$30,2),IF(AJ27="t",VLOOKUP(AM27,TimeAdd!$A$1:$D$176,2),IF(AJ27="l",VLOOKUP(AM27,SLimit!$A$1:$D$8,2),AN26)))))),AN26)</f>
        <v>30</v>
      </c>
      <c r="AO27" s="53">
        <f>IF(AJ27&lt;&gt;"",IF(AJ27="o",VLOOKUP(AM27,OpenSect!$A$1:$D$11,3),IF(AJ27="u",VLOOKUP(AM27,UpHill!$A$1:$D$35,3),IF(AJ27="d",VLOOKUP(AM27,DownHill!$A$3:$D$29,3),IF(AJ27="f",VLOOKUP(AM27,FlatUnd!$A$2:$D$30,3),IF(AJ27="t",VLOOKUP(AM27,TimeAdd!$A$1:$D$18,3),IF(AJ27="l",VLOOKUP(AM27,SLimit!$A$1:$D$8,3),AO26)))))),AO26)</f>
        <v>30</v>
      </c>
      <c r="AP27" s="53">
        <f>IF(AJ27&lt;&gt;"",IF(AJ27="o",VLOOKUP(AM27,OpenSect!$A$1:$D$11,4),IF(AJ27="u",VLOOKUP(AM27,UpHill!$A$1:$D$35,4),IF(AJ27="d",VLOOKUP(AM27,DownHill!$A$3:$D$29,4),IF(AJ27="f",VLOOKUP(AM27,FlatUnd!$A$2:$D$30,4),IF(AJ27="t",VLOOKUP(AM27,TimeAdd!$A$1:$D$18,4),IF(AJ27="l",VLOOKUP(AM27,SLimit!$A$1:$D$8,4),AP26)))))),AP26)</f>
        <v>30</v>
      </c>
      <c r="AQ27" s="53" t="str">
        <f t="shared" si="13"/>
        <v>60</v>
      </c>
      <c r="AR27" s="54" t="str">
        <f t="shared" si="14"/>
        <v>Bridge</v>
      </c>
      <c r="AS27" s="55"/>
      <c r="AT27" s="55"/>
      <c r="AU27" s="56">
        <f>IF(GroupStTimes!$A$8=0,MIN(CB27,CD27,CF27),MIN(BZ27,CB27,CD27,CF27))</f>
        <v>0.25699074074074074</v>
      </c>
      <c r="AV27" s="56">
        <f>IF(GroupStTimes!$A$8=0,MAX(CC27,CE27,CG27),MAX(CA27,CC27,CE27,CG27))</f>
        <v>0.32018518518518518</v>
      </c>
      <c r="AW27" s="57" t="str">
        <f t="shared" si="15"/>
        <v/>
      </c>
      <c r="AX27" s="58" t="str">
        <f t="shared" si="16"/>
        <v/>
      </c>
      <c r="AY27" s="58" t="str">
        <f t="shared" si="17"/>
        <v/>
      </c>
      <c r="AZ27" s="31">
        <f t="shared" si="18"/>
        <v>0</v>
      </c>
      <c r="BA27" s="59">
        <f t="shared" si="19"/>
        <v>0.25069444444444444</v>
      </c>
      <c r="BB27" s="59">
        <f t="shared" si="20"/>
        <v>0.25625000000000003</v>
      </c>
      <c r="BC27" s="59">
        <f t="shared" si="21"/>
        <v>0.25694444444444448</v>
      </c>
      <c r="BD27" s="59">
        <f t="shared" si="22"/>
        <v>0.30277777777777776</v>
      </c>
      <c r="BE27" s="59">
        <f t="shared" si="23"/>
        <v>0.3034722222222222</v>
      </c>
      <c r="BF27" s="59">
        <f t="shared" si="24"/>
        <v>0.31388888888888888</v>
      </c>
      <c r="BG27" s="59">
        <f t="shared" si="25"/>
        <v>0.31458333333333333</v>
      </c>
      <c r="BH27" s="59">
        <f t="shared" si="26"/>
        <v>0.31388888888888888</v>
      </c>
      <c r="BI27" s="31">
        <f t="shared" si="27"/>
        <v>4.53</v>
      </c>
      <c r="BJ27" s="61">
        <f t="shared" ref="BJ27:BM27" si="74">IF($AJ26="t",IF(AM25=0,0,$BI27/AM25),IF(AM26=0,0,$BI27/AM26))</f>
        <v>0.151</v>
      </c>
      <c r="BK27" s="61">
        <f t="shared" si="74"/>
        <v>0.151</v>
      </c>
      <c r="BL27" s="61">
        <f t="shared" si="74"/>
        <v>0.151</v>
      </c>
      <c r="BM27" s="61">
        <f t="shared" si="74"/>
        <v>0.151</v>
      </c>
      <c r="BN27" s="62">
        <f t="shared" si="29"/>
        <v>0</v>
      </c>
      <c r="BO27" s="62">
        <f t="shared" si="30"/>
        <v>9</v>
      </c>
      <c r="BP27" s="62">
        <f t="shared" si="31"/>
        <v>4</v>
      </c>
      <c r="BQ27" s="62">
        <f t="shared" si="32"/>
        <v>0</v>
      </c>
      <c r="BR27" s="62">
        <f t="shared" si="33"/>
        <v>9</v>
      </c>
      <c r="BS27" s="62">
        <f t="shared" si="34"/>
        <v>4</v>
      </c>
      <c r="BT27" s="62">
        <f t="shared" si="35"/>
        <v>0</v>
      </c>
      <c r="BU27" s="62">
        <f t="shared" si="36"/>
        <v>9</v>
      </c>
      <c r="BV27" s="62">
        <f t="shared" si="37"/>
        <v>4</v>
      </c>
      <c r="BW27" s="62">
        <f t="shared" si="38"/>
        <v>0</v>
      </c>
      <c r="BX27" s="62">
        <f t="shared" si="39"/>
        <v>9</v>
      </c>
      <c r="BY27" s="62">
        <f t="shared" si="40"/>
        <v>4</v>
      </c>
      <c r="BZ27" s="63">
        <f t="shared" si="41"/>
        <v>0.25699074074074074</v>
      </c>
      <c r="CA27" s="63">
        <f t="shared" si="42"/>
        <v>0.26254629629629633</v>
      </c>
      <c r="CB27" s="63">
        <f t="shared" si="43"/>
        <v>0.26324074074074078</v>
      </c>
      <c r="CC27" s="63">
        <f t="shared" si="44"/>
        <v>0.30907407407407406</v>
      </c>
      <c r="CD27" s="63">
        <f t="shared" si="45"/>
        <v>0.3097685185185185</v>
      </c>
      <c r="CE27" s="63">
        <f t="shared" si="46"/>
        <v>0.32018518518518518</v>
      </c>
      <c r="CF27" s="63">
        <f t="shared" si="47"/>
        <v>0.32087962962962963</v>
      </c>
      <c r="CG27" s="63">
        <f t="shared" si="48"/>
        <v>0.32018518518518518</v>
      </c>
      <c r="CH27" s="36"/>
      <c r="CI27" s="36"/>
      <c r="CJ27" s="36"/>
      <c r="CK27" s="36"/>
      <c r="CL27" s="60">
        <v>60</v>
      </c>
    </row>
    <row r="28" spans="1:90" ht="40.5" x14ac:dyDescent="0.25">
      <c r="A28" s="37">
        <v>26</v>
      </c>
      <c r="B28" s="38"/>
      <c r="C28" s="39" t="s">
        <v>25</v>
      </c>
      <c r="D28" s="39">
        <v>30</v>
      </c>
      <c r="E28" s="39"/>
      <c r="F28" s="42"/>
      <c r="G28" s="40">
        <v>5.57</v>
      </c>
      <c r="H28" s="41">
        <f t="shared" si="4"/>
        <v>5.57</v>
      </c>
      <c r="I28" s="42">
        <v>5.56</v>
      </c>
      <c r="J28" s="43">
        <f t="shared" si="0"/>
        <v>-1.1990407673861188E-3</v>
      </c>
      <c r="K28" s="44">
        <f t="shared" si="1"/>
        <v>-6.6666666666668206E-3</v>
      </c>
      <c r="L28" s="45" t="s">
        <v>45</v>
      </c>
      <c r="M28" s="126" t="s">
        <v>1229</v>
      </c>
      <c r="N28" s="46">
        <f t="shared" si="2"/>
        <v>5.5666666666666664</v>
      </c>
      <c r="O28" s="46"/>
      <c r="P28" s="42">
        <v>5.52</v>
      </c>
      <c r="Q28" s="46"/>
      <c r="R28" s="39">
        <v>5.58</v>
      </c>
      <c r="S28" s="46"/>
      <c r="T28" s="40">
        <v>5.6</v>
      </c>
      <c r="U28" s="47" t="str">
        <f t="shared" si="5"/>
        <v/>
      </c>
      <c r="V28" s="47" t="str">
        <f t="shared" si="6"/>
        <v/>
      </c>
      <c r="W28" s="48"/>
      <c r="X28" s="48"/>
      <c r="Y28" s="48"/>
      <c r="Z28" s="48"/>
      <c r="AA28" s="49"/>
      <c r="AB28" s="49"/>
      <c r="AC28" s="50"/>
      <c r="AD28" s="50"/>
      <c r="AE28" s="51">
        <f t="shared" si="7"/>
        <v>26</v>
      </c>
      <c r="AF28" s="51" t="str">
        <f t="shared" si="8"/>
        <v/>
      </c>
      <c r="AG28" s="51" t="str">
        <f t="shared" si="9"/>
        <v>o</v>
      </c>
      <c r="AH28" s="51">
        <f t="shared" si="10"/>
        <v>30</v>
      </c>
      <c r="AI28" s="52">
        <f t="shared" si="11"/>
        <v>5.57</v>
      </c>
      <c r="AJ28" s="68" t="s">
        <v>25</v>
      </c>
      <c r="AK28" s="53"/>
      <c r="AL28" s="52"/>
      <c r="AM28" s="53">
        <f t="shared" si="12"/>
        <v>30</v>
      </c>
      <c r="AN28" s="53">
        <f>IF(AJ28&lt;&gt;"",IF(AJ28="o",VLOOKUP(AM28,OpenSect!$A$1:$D$11,2),IF(AJ28="u",VLOOKUP(AM28,UpHill!$A$1:$D$35,2),IF(AJ28="d",VLOOKUP(AM28,DownHill!$A$3:$D$29,2),IF(AJ28="f",VLOOKUP(AM28,FlatUnd!$A$2:$D$30,2),IF(AJ28="t",VLOOKUP(AM28,TimeAdd!$A$1:$D$176,2),IF(AJ28="l",VLOOKUP(AM28,SLimit!$A$1:$D$8,2),AN27)))))),AN27)</f>
        <v>30</v>
      </c>
      <c r="AO28" s="53">
        <f>IF(AJ28&lt;&gt;"",IF(AJ28="o",VLOOKUP(AM28,OpenSect!$A$1:$D$11,3),IF(AJ28="u",VLOOKUP(AM28,UpHill!$A$1:$D$35,3),IF(AJ28="d",VLOOKUP(AM28,DownHill!$A$3:$D$29,3),IF(AJ28="f",VLOOKUP(AM28,FlatUnd!$A$2:$D$30,3),IF(AJ28="t",VLOOKUP(AM28,TimeAdd!$A$1:$D$18,3),IF(AJ28="l",VLOOKUP(AM28,SLimit!$A$1:$D$8,3),AO27)))))),AO27)</f>
        <v>30</v>
      </c>
      <c r="AP28" s="53">
        <f>IF(AJ28&lt;&gt;"",IF(AJ28="o",VLOOKUP(AM28,OpenSect!$A$1:$D$11,4),IF(AJ28="u",VLOOKUP(AM28,UpHill!$A$1:$D$35,4),IF(AJ28="d",VLOOKUP(AM28,DownHill!$A$3:$D$29,4),IF(AJ28="f",VLOOKUP(AM28,FlatUnd!$A$2:$D$30,4),IF(AJ28="t",VLOOKUP(AM28,TimeAdd!$A$1:$D$18,4),IF(AJ28="l",VLOOKUP(AM28,SLimit!$A$1:$D$8,4),AP27)))))),AP27)</f>
        <v>30</v>
      </c>
      <c r="AQ28" s="53" t="str">
        <f t="shared" si="13"/>
        <v>60</v>
      </c>
      <c r="AR28" s="54" t="str">
        <f t="shared" si="14"/>
        <v>R103 Drummond {Straight} / Valley Trust, SANTA, KwaNyuswa {Right}</v>
      </c>
      <c r="AS28" s="55"/>
      <c r="AT28" s="55"/>
      <c r="AU28" s="56">
        <f>IF(GroupStTimes!$A$8=0,MIN(CB28,CD28,CF28),MIN(BZ28,CB28,CD28,CF28))</f>
        <v>0.25842592592592595</v>
      </c>
      <c r="AV28" s="56">
        <f>IF(GroupStTimes!$A$8=0,MAX(CC28,CE28,CG28),MAX(CA28,CC28,CE28,CG28))</f>
        <v>0.32162037037037039</v>
      </c>
      <c r="AW28" s="57" t="str">
        <f t="shared" si="15"/>
        <v/>
      </c>
      <c r="AX28" s="58" t="str">
        <f t="shared" si="16"/>
        <v/>
      </c>
      <c r="AY28" s="58" t="str">
        <f t="shared" si="17"/>
        <v/>
      </c>
      <c r="AZ28" s="31">
        <f t="shared" si="18"/>
        <v>0</v>
      </c>
      <c r="BA28" s="59">
        <f t="shared" si="19"/>
        <v>0.25069444444444444</v>
      </c>
      <c r="BB28" s="59">
        <f t="shared" si="20"/>
        <v>0.25625000000000003</v>
      </c>
      <c r="BC28" s="59">
        <f t="shared" si="21"/>
        <v>0.25694444444444448</v>
      </c>
      <c r="BD28" s="59">
        <f t="shared" si="22"/>
        <v>0.30277777777777776</v>
      </c>
      <c r="BE28" s="59">
        <f t="shared" si="23"/>
        <v>0.3034722222222222</v>
      </c>
      <c r="BF28" s="59">
        <f t="shared" si="24"/>
        <v>0.31388888888888888</v>
      </c>
      <c r="BG28" s="59">
        <f t="shared" si="25"/>
        <v>0.31458333333333333</v>
      </c>
      <c r="BH28" s="59">
        <f t="shared" si="26"/>
        <v>0.31388888888888888</v>
      </c>
      <c r="BI28" s="31">
        <f t="shared" si="27"/>
        <v>5.57</v>
      </c>
      <c r="BJ28" s="61">
        <f t="shared" ref="BJ28:BM28" si="75">IF($AJ27="t",IF(AM26=0,0,$BI28/AM26),IF(AM27=0,0,$BI28/AM27))</f>
        <v>0.18566666666666667</v>
      </c>
      <c r="BK28" s="61">
        <f t="shared" si="75"/>
        <v>0.18566666666666667</v>
      </c>
      <c r="BL28" s="61">
        <f t="shared" si="75"/>
        <v>0.18566666666666667</v>
      </c>
      <c r="BM28" s="61">
        <f t="shared" si="75"/>
        <v>0.18566666666666667</v>
      </c>
      <c r="BN28" s="62">
        <f t="shared" si="29"/>
        <v>0</v>
      </c>
      <c r="BO28" s="62">
        <f t="shared" si="30"/>
        <v>11</v>
      </c>
      <c r="BP28" s="62">
        <f t="shared" si="31"/>
        <v>8</v>
      </c>
      <c r="BQ28" s="62">
        <f t="shared" si="32"/>
        <v>0</v>
      </c>
      <c r="BR28" s="62">
        <f t="shared" si="33"/>
        <v>11</v>
      </c>
      <c r="BS28" s="62">
        <f t="shared" si="34"/>
        <v>8</v>
      </c>
      <c r="BT28" s="62">
        <f t="shared" si="35"/>
        <v>0</v>
      </c>
      <c r="BU28" s="62">
        <f t="shared" si="36"/>
        <v>11</v>
      </c>
      <c r="BV28" s="62">
        <f t="shared" si="37"/>
        <v>8</v>
      </c>
      <c r="BW28" s="62">
        <f t="shared" si="38"/>
        <v>0</v>
      </c>
      <c r="BX28" s="62">
        <f t="shared" si="39"/>
        <v>11</v>
      </c>
      <c r="BY28" s="62">
        <f t="shared" si="40"/>
        <v>8</v>
      </c>
      <c r="BZ28" s="63">
        <f t="shared" si="41"/>
        <v>0.25842592592592595</v>
      </c>
      <c r="CA28" s="63">
        <f t="shared" si="42"/>
        <v>0.26398148148148154</v>
      </c>
      <c r="CB28" s="63">
        <f t="shared" si="43"/>
        <v>0.26467592592592598</v>
      </c>
      <c r="CC28" s="63">
        <f t="shared" si="44"/>
        <v>0.31050925925925926</v>
      </c>
      <c r="CD28" s="63">
        <f t="shared" si="45"/>
        <v>0.3112037037037037</v>
      </c>
      <c r="CE28" s="63">
        <f t="shared" si="46"/>
        <v>0.32162037037037039</v>
      </c>
      <c r="CF28" s="63">
        <f t="shared" si="47"/>
        <v>0.32231481481481483</v>
      </c>
      <c r="CG28" s="63">
        <f t="shared" si="48"/>
        <v>0.32162037037037039</v>
      </c>
      <c r="CH28" s="36"/>
      <c r="CI28" s="36"/>
      <c r="CJ28" s="36"/>
      <c r="CK28" s="36"/>
      <c r="CL28" s="60">
        <v>60</v>
      </c>
    </row>
    <row r="29" spans="1:90" ht="26.25" customHeight="1" x14ac:dyDescent="0.25">
      <c r="A29" s="37">
        <v>26</v>
      </c>
      <c r="B29" s="38"/>
      <c r="C29" s="39"/>
      <c r="D29" s="39"/>
      <c r="E29" s="39"/>
      <c r="F29" s="67"/>
      <c r="G29" s="40">
        <v>5.61</v>
      </c>
      <c r="H29" s="41">
        <f t="shared" si="4"/>
        <v>5.61</v>
      </c>
      <c r="I29" s="42">
        <v>5.6</v>
      </c>
      <c r="J29" s="43">
        <f t="shared" si="0"/>
        <v>-1.1904761904762181E-3</v>
      </c>
      <c r="K29" s="44">
        <f t="shared" si="1"/>
        <v>-6.6666666666668206E-3</v>
      </c>
      <c r="L29" s="45" t="s">
        <v>46</v>
      </c>
      <c r="M29" s="126" t="s">
        <v>1229</v>
      </c>
      <c r="N29" s="46">
        <f t="shared" si="2"/>
        <v>5.6066666666666665</v>
      </c>
      <c r="O29" s="46"/>
      <c r="P29" s="67">
        <v>5.56</v>
      </c>
      <c r="Q29" s="46"/>
      <c r="R29" s="39">
        <v>5.62</v>
      </c>
      <c r="S29" s="46"/>
      <c r="T29" s="40">
        <v>5.64</v>
      </c>
      <c r="U29" s="47" t="str">
        <f t="shared" si="5"/>
        <v/>
      </c>
      <c r="V29" s="47" t="str">
        <f t="shared" si="6"/>
        <v/>
      </c>
      <c r="W29" s="48"/>
      <c r="X29" s="48"/>
      <c r="Y29" s="48"/>
      <c r="Z29" s="48"/>
      <c r="AA29" s="49"/>
      <c r="AB29" s="49"/>
      <c r="AC29" s="50"/>
      <c r="AD29" s="50"/>
      <c r="AE29" s="51">
        <f t="shared" si="7"/>
        <v>26</v>
      </c>
      <c r="AF29" s="51" t="str">
        <f t="shared" si="8"/>
        <v/>
      </c>
      <c r="AG29" s="51" t="str">
        <f t="shared" si="9"/>
        <v/>
      </c>
      <c r="AH29" s="51" t="str">
        <f t="shared" si="10"/>
        <v/>
      </c>
      <c r="AI29" s="52">
        <f t="shared" si="11"/>
        <v>5.61</v>
      </c>
      <c r="AJ29" s="68"/>
      <c r="AK29" s="53"/>
      <c r="AL29" s="52"/>
      <c r="AM29" s="53">
        <f t="shared" si="12"/>
        <v>30</v>
      </c>
      <c r="AN29" s="53">
        <f>IF(AJ29&lt;&gt;"",IF(AJ29="o",VLOOKUP(AM29,OpenSect!$A$1:$D$11,2),IF(AJ29="u",VLOOKUP(AM29,UpHill!$A$1:$D$35,2),IF(AJ29="d",VLOOKUP(AM29,DownHill!$A$3:$D$29,2),IF(AJ29="f",VLOOKUP(AM29,FlatUnd!$A$2:$D$30,2),IF(AJ29="t",VLOOKUP(AM29,TimeAdd!$A$1:$D$176,2),IF(AJ29="l",VLOOKUP(AM29,SLimit!$A$1:$D$8,2),AN28)))))),AN28)</f>
        <v>30</v>
      </c>
      <c r="AO29" s="53">
        <f>IF(AJ29&lt;&gt;"",IF(AJ29="o",VLOOKUP(AM29,OpenSect!$A$1:$D$11,3),IF(AJ29="u",VLOOKUP(AM29,UpHill!$A$1:$D$35,3),IF(AJ29="d",VLOOKUP(AM29,DownHill!$A$3:$D$29,3),IF(AJ29="f",VLOOKUP(AM29,FlatUnd!$A$2:$D$30,3),IF(AJ29="t",VLOOKUP(AM29,TimeAdd!$A$1:$D$18,3),IF(AJ29="l",VLOOKUP(AM29,SLimit!$A$1:$D$8,3),AO28)))))),AO28)</f>
        <v>30</v>
      </c>
      <c r="AP29" s="53">
        <f>IF(AJ29&lt;&gt;"",IF(AJ29="o",VLOOKUP(AM29,OpenSect!$A$1:$D$11,4),IF(AJ29="u",VLOOKUP(AM29,UpHill!$A$1:$D$35,4),IF(AJ29="d",VLOOKUP(AM29,DownHill!$A$3:$D$29,4),IF(AJ29="f",VLOOKUP(AM29,FlatUnd!$A$2:$D$30,4),IF(AJ29="t",VLOOKUP(AM29,TimeAdd!$A$1:$D$18,4),IF(AJ29="l",VLOOKUP(AM29,SLimit!$A$1:$D$8,4),AP28)))))),AP28)</f>
        <v>30</v>
      </c>
      <c r="AQ29" s="53" t="str">
        <f t="shared" si="13"/>
        <v>60</v>
      </c>
      <c r="AR29" s="54" t="str">
        <f t="shared" si="14"/>
        <v>8 km stone</v>
      </c>
      <c r="AS29" s="55"/>
      <c r="AT29" s="55"/>
      <c r="AU29" s="56">
        <f>IF(GroupStTimes!$A$8=0,MIN(CB29,CD29,CF29),MIN(BZ29,CB29,CD29,CF29))</f>
        <v>0.25848379629629631</v>
      </c>
      <c r="AV29" s="56">
        <f>IF(GroupStTimes!$A$8=0,MAX(CC29,CE29,CG29),MAX(CA29,CC29,CE29,CG29))</f>
        <v>0.32167824074074075</v>
      </c>
      <c r="AW29" s="57" t="str">
        <f t="shared" si="15"/>
        <v/>
      </c>
      <c r="AX29" s="58" t="str">
        <f t="shared" si="16"/>
        <v/>
      </c>
      <c r="AY29" s="58" t="str">
        <f t="shared" si="17"/>
        <v/>
      </c>
      <c r="AZ29" s="31">
        <f t="shared" si="18"/>
        <v>0</v>
      </c>
      <c r="BA29" s="59">
        <f t="shared" si="19"/>
        <v>0.25069444444444444</v>
      </c>
      <c r="BB29" s="59">
        <f t="shared" si="20"/>
        <v>0.25625000000000003</v>
      </c>
      <c r="BC29" s="59">
        <f t="shared" si="21"/>
        <v>0.25694444444444448</v>
      </c>
      <c r="BD29" s="59">
        <f t="shared" si="22"/>
        <v>0.30277777777777776</v>
      </c>
      <c r="BE29" s="59">
        <f t="shared" si="23"/>
        <v>0.3034722222222222</v>
      </c>
      <c r="BF29" s="59">
        <f t="shared" si="24"/>
        <v>0.31388888888888888</v>
      </c>
      <c r="BG29" s="59">
        <f t="shared" si="25"/>
        <v>0.31458333333333333</v>
      </c>
      <c r="BH29" s="59">
        <f t="shared" si="26"/>
        <v>0.31388888888888888</v>
      </c>
      <c r="BI29" s="31">
        <f t="shared" si="27"/>
        <v>5.61</v>
      </c>
      <c r="BJ29" s="61">
        <f t="shared" ref="BJ29:BM29" si="76">IF($AJ28="t",IF(AM27=0,0,$BI29/AM27),IF(AM28=0,0,$BI29/AM28))</f>
        <v>0.187</v>
      </c>
      <c r="BK29" s="61">
        <f t="shared" si="76"/>
        <v>0.187</v>
      </c>
      <c r="BL29" s="61">
        <f t="shared" si="76"/>
        <v>0.187</v>
      </c>
      <c r="BM29" s="61">
        <f t="shared" si="76"/>
        <v>0.187</v>
      </c>
      <c r="BN29" s="62">
        <f t="shared" si="29"/>
        <v>0</v>
      </c>
      <c r="BO29" s="62">
        <f t="shared" si="30"/>
        <v>11</v>
      </c>
      <c r="BP29" s="62">
        <f t="shared" si="31"/>
        <v>13</v>
      </c>
      <c r="BQ29" s="62">
        <f t="shared" si="32"/>
        <v>0</v>
      </c>
      <c r="BR29" s="62">
        <f t="shared" si="33"/>
        <v>11</v>
      </c>
      <c r="BS29" s="62">
        <f t="shared" si="34"/>
        <v>13</v>
      </c>
      <c r="BT29" s="62">
        <f t="shared" si="35"/>
        <v>0</v>
      </c>
      <c r="BU29" s="62">
        <f t="shared" si="36"/>
        <v>11</v>
      </c>
      <c r="BV29" s="62">
        <f t="shared" si="37"/>
        <v>13</v>
      </c>
      <c r="BW29" s="62">
        <f t="shared" si="38"/>
        <v>0</v>
      </c>
      <c r="BX29" s="62">
        <f t="shared" si="39"/>
        <v>11</v>
      </c>
      <c r="BY29" s="62">
        <f t="shared" si="40"/>
        <v>13</v>
      </c>
      <c r="BZ29" s="63">
        <f t="shared" si="41"/>
        <v>0.25848379629629631</v>
      </c>
      <c r="CA29" s="63">
        <f t="shared" si="42"/>
        <v>0.2640393518518519</v>
      </c>
      <c r="CB29" s="63">
        <f t="shared" si="43"/>
        <v>0.26473379629629634</v>
      </c>
      <c r="CC29" s="63">
        <f t="shared" si="44"/>
        <v>0.31056712962962962</v>
      </c>
      <c r="CD29" s="63">
        <f t="shared" si="45"/>
        <v>0.31126157407407407</v>
      </c>
      <c r="CE29" s="63">
        <f t="shared" si="46"/>
        <v>0.32167824074074075</v>
      </c>
      <c r="CF29" s="63">
        <f t="shared" si="47"/>
        <v>0.32237268518518519</v>
      </c>
      <c r="CG29" s="63">
        <f t="shared" si="48"/>
        <v>0.32167824074074075</v>
      </c>
      <c r="CH29" s="36"/>
      <c r="CI29" s="36"/>
      <c r="CJ29" s="36"/>
      <c r="CK29" s="36"/>
      <c r="CL29" s="60">
        <v>60</v>
      </c>
    </row>
    <row r="30" spans="1:90" ht="26.25" customHeight="1" x14ac:dyDescent="0.25">
      <c r="A30" s="37">
        <v>26</v>
      </c>
      <c r="B30" s="38"/>
      <c r="C30" s="39"/>
      <c r="D30" s="39"/>
      <c r="E30" s="39"/>
      <c r="F30" s="67"/>
      <c r="G30" s="40">
        <v>5.73</v>
      </c>
      <c r="H30" s="41">
        <f t="shared" si="4"/>
        <v>5.73</v>
      </c>
      <c r="I30" s="42">
        <v>5.72</v>
      </c>
      <c r="J30" s="43">
        <f t="shared" si="0"/>
        <v>-1.1655011655011924E-3</v>
      </c>
      <c r="K30" s="44">
        <f t="shared" si="1"/>
        <v>-6.6666666666668206E-3</v>
      </c>
      <c r="L30" s="45" t="s">
        <v>47</v>
      </c>
      <c r="M30" s="126" t="s">
        <v>1229</v>
      </c>
      <c r="N30" s="46">
        <f t="shared" si="2"/>
        <v>5.7266666666666666</v>
      </c>
      <c r="O30" s="46"/>
      <c r="P30" s="67">
        <v>5.68</v>
      </c>
      <c r="Q30" s="46"/>
      <c r="R30" s="39">
        <v>5.74</v>
      </c>
      <c r="S30" s="46"/>
      <c r="T30" s="40">
        <v>5.76</v>
      </c>
      <c r="U30" s="47" t="str">
        <f t="shared" si="5"/>
        <v/>
      </c>
      <c r="V30" s="47" t="str">
        <f t="shared" si="6"/>
        <v/>
      </c>
      <c r="W30" s="48"/>
      <c r="X30" s="48"/>
      <c r="Y30" s="48"/>
      <c r="Z30" s="48"/>
      <c r="AA30" s="49"/>
      <c r="AB30" s="49"/>
      <c r="AC30" s="50"/>
      <c r="AD30" s="50"/>
      <c r="AE30" s="51">
        <f t="shared" si="7"/>
        <v>26</v>
      </c>
      <c r="AF30" s="51" t="str">
        <f t="shared" si="8"/>
        <v/>
      </c>
      <c r="AG30" s="51" t="str">
        <f t="shared" si="9"/>
        <v/>
      </c>
      <c r="AH30" s="51" t="str">
        <f t="shared" si="10"/>
        <v/>
      </c>
      <c r="AI30" s="52">
        <f t="shared" si="11"/>
        <v>5.73</v>
      </c>
      <c r="AJ30" s="68"/>
      <c r="AK30" s="53"/>
      <c r="AL30" s="52"/>
      <c r="AM30" s="53">
        <f t="shared" si="12"/>
        <v>30</v>
      </c>
      <c r="AN30" s="53">
        <f>IF(AJ30&lt;&gt;"",IF(AJ30="o",VLOOKUP(AM30,OpenSect!$A$1:$D$11,2),IF(AJ30="u",VLOOKUP(AM30,UpHill!$A$1:$D$35,2),IF(AJ30="d",VLOOKUP(AM30,DownHill!$A$3:$D$29,2),IF(AJ30="f",VLOOKUP(AM30,FlatUnd!$A$2:$D$30,2),IF(AJ30="t",VLOOKUP(AM30,TimeAdd!$A$1:$D$176,2),IF(AJ30="l",VLOOKUP(AM30,SLimit!$A$1:$D$8,2),AN29)))))),AN29)</f>
        <v>30</v>
      </c>
      <c r="AO30" s="53">
        <f>IF(AJ30&lt;&gt;"",IF(AJ30="o",VLOOKUP(AM30,OpenSect!$A$1:$D$11,3),IF(AJ30="u",VLOOKUP(AM30,UpHill!$A$1:$D$35,3),IF(AJ30="d",VLOOKUP(AM30,DownHill!$A$3:$D$29,3),IF(AJ30="f",VLOOKUP(AM30,FlatUnd!$A$2:$D$30,3),IF(AJ30="t",VLOOKUP(AM30,TimeAdd!$A$1:$D$18,3),IF(AJ30="l",VLOOKUP(AM30,SLimit!$A$1:$D$8,3),AO29)))))),AO29)</f>
        <v>30</v>
      </c>
      <c r="AP30" s="53">
        <f>IF(AJ30&lt;&gt;"",IF(AJ30="o",VLOOKUP(AM30,OpenSect!$A$1:$D$11,4),IF(AJ30="u",VLOOKUP(AM30,UpHill!$A$1:$D$35,4),IF(AJ30="d",VLOOKUP(AM30,DownHill!$A$3:$D$29,4),IF(AJ30="f",VLOOKUP(AM30,FlatUnd!$A$2:$D$30,4),IF(AJ30="t",VLOOKUP(AM30,TimeAdd!$A$1:$D$18,4),IF(AJ30="l",VLOOKUP(AM30,SLimit!$A$1:$D$8,4),AP29)))))),AP29)</f>
        <v>30</v>
      </c>
      <c r="AQ30" s="53" t="str">
        <f t="shared" si="13"/>
        <v>60</v>
      </c>
      <c r="AR30" s="54" t="str">
        <f t="shared" si="14"/>
        <v>Valley Trust, SANTA, KwaNyuswa {Right}</v>
      </c>
      <c r="AS30" s="55"/>
      <c r="AT30" s="55"/>
      <c r="AU30" s="56">
        <f>IF(GroupStTimes!$A$8=0,MIN(CB30,CD30,CF30),MIN(BZ30,CB30,CD30,CF30))</f>
        <v>0.25865740740740739</v>
      </c>
      <c r="AV30" s="56">
        <f>IF(GroupStTimes!$A$8=0,MAX(CC30,CE30,CG30),MAX(CA30,CC30,CE30,CG30))</f>
        <v>0.32185185185185183</v>
      </c>
      <c r="AW30" s="57" t="str">
        <f t="shared" si="15"/>
        <v/>
      </c>
      <c r="AX30" s="58" t="str">
        <f t="shared" si="16"/>
        <v/>
      </c>
      <c r="AY30" s="58" t="str">
        <f t="shared" si="17"/>
        <v/>
      </c>
      <c r="AZ30" s="31">
        <f t="shared" si="18"/>
        <v>0</v>
      </c>
      <c r="BA30" s="59">
        <f t="shared" si="19"/>
        <v>0.25069444444444444</v>
      </c>
      <c r="BB30" s="59">
        <f t="shared" si="20"/>
        <v>0.25625000000000003</v>
      </c>
      <c r="BC30" s="59">
        <f t="shared" si="21"/>
        <v>0.25694444444444448</v>
      </c>
      <c r="BD30" s="59">
        <f t="shared" si="22"/>
        <v>0.30277777777777776</v>
      </c>
      <c r="BE30" s="59">
        <f t="shared" si="23"/>
        <v>0.3034722222222222</v>
      </c>
      <c r="BF30" s="59">
        <f t="shared" si="24"/>
        <v>0.31388888888888888</v>
      </c>
      <c r="BG30" s="59">
        <f t="shared" si="25"/>
        <v>0.31458333333333333</v>
      </c>
      <c r="BH30" s="59">
        <f t="shared" si="26"/>
        <v>0.31388888888888888</v>
      </c>
      <c r="BI30" s="31">
        <f t="shared" si="27"/>
        <v>5.73</v>
      </c>
      <c r="BJ30" s="61">
        <f t="shared" ref="BJ30:BM30" si="77">IF($AJ29="t",IF(AM28=0,0,$BI30/AM28),IF(AM29=0,0,$BI30/AM29))</f>
        <v>0.191</v>
      </c>
      <c r="BK30" s="61">
        <f t="shared" si="77"/>
        <v>0.191</v>
      </c>
      <c r="BL30" s="61">
        <f t="shared" si="77"/>
        <v>0.191</v>
      </c>
      <c r="BM30" s="61">
        <f t="shared" si="77"/>
        <v>0.191</v>
      </c>
      <c r="BN30" s="62">
        <f t="shared" si="29"/>
        <v>0</v>
      </c>
      <c r="BO30" s="62">
        <f t="shared" si="30"/>
        <v>11</v>
      </c>
      <c r="BP30" s="62">
        <f t="shared" si="31"/>
        <v>28</v>
      </c>
      <c r="BQ30" s="62">
        <f t="shared" si="32"/>
        <v>0</v>
      </c>
      <c r="BR30" s="62">
        <f t="shared" si="33"/>
        <v>11</v>
      </c>
      <c r="BS30" s="62">
        <f t="shared" si="34"/>
        <v>28</v>
      </c>
      <c r="BT30" s="62">
        <f t="shared" si="35"/>
        <v>0</v>
      </c>
      <c r="BU30" s="62">
        <f t="shared" si="36"/>
        <v>11</v>
      </c>
      <c r="BV30" s="62">
        <f t="shared" si="37"/>
        <v>28</v>
      </c>
      <c r="BW30" s="62">
        <f t="shared" si="38"/>
        <v>0</v>
      </c>
      <c r="BX30" s="62">
        <f t="shared" si="39"/>
        <v>11</v>
      </c>
      <c r="BY30" s="62">
        <f t="shared" si="40"/>
        <v>28</v>
      </c>
      <c r="BZ30" s="63">
        <f t="shared" si="41"/>
        <v>0.25865740740740739</v>
      </c>
      <c r="CA30" s="63">
        <f t="shared" si="42"/>
        <v>0.26421296296296298</v>
      </c>
      <c r="CB30" s="63">
        <f t="shared" si="43"/>
        <v>0.26490740740740742</v>
      </c>
      <c r="CC30" s="63">
        <f t="shared" si="44"/>
        <v>0.31074074074074071</v>
      </c>
      <c r="CD30" s="63">
        <f t="shared" si="45"/>
        <v>0.31143518518518515</v>
      </c>
      <c r="CE30" s="63">
        <f t="shared" si="46"/>
        <v>0.32185185185185183</v>
      </c>
      <c r="CF30" s="63">
        <f t="shared" si="47"/>
        <v>0.32254629629629628</v>
      </c>
      <c r="CG30" s="63">
        <f t="shared" si="48"/>
        <v>0.32185185185185183</v>
      </c>
      <c r="CH30" s="36"/>
      <c r="CI30" s="36"/>
      <c r="CJ30" s="36"/>
      <c r="CK30" s="36"/>
      <c r="CL30" s="60">
        <v>60</v>
      </c>
    </row>
    <row r="31" spans="1:90" ht="26.25" customHeight="1" x14ac:dyDescent="0.25">
      <c r="A31" s="37">
        <v>26</v>
      </c>
      <c r="B31" s="38"/>
      <c r="C31" s="39"/>
      <c r="D31" s="39"/>
      <c r="E31" s="39"/>
      <c r="F31" s="42"/>
      <c r="G31" s="40">
        <v>5.83</v>
      </c>
      <c r="H31" s="41">
        <f t="shared" si="4"/>
        <v>5.83</v>
      </c>
      <c r="I31" s="42">
        <v>5.82</v>
      </c>
      <c r="J31" s="43">
        <f t="shared" si="0"/>
        <v>-1.1454753722795223E-3</v>
      </c>
      <c r="K31" s="44">
        <f t="shared" si="1"/>
        <v>-6.6666666666668206E-3</v>
      </c>
      <c r="L31" s="45" t="s">
        <v>33</v>
      </c>
      <c r="M31" s="126" t="s">
        <v>1229</v>
      </c>
      <c r="N31" s="46">
        <f t="shared" si="2"/>
        <v>5.8266666666666671</v>
      </c>
      <c r="O31" s="46"/>
      <c r="P31" s="42">
        <v>5.78</v>
      </c>
      <c r="Q31" s="46"/>
      <c r="R31" s="39">
        <v>5.84</v>
      </c>
      <c r="S31" s="46"/>
      <c r="T31" s="40">
        <v>5.86</v>
      </c>
      <c r="U31" s="47" t="str">
        <f t="shared" si="5"/>
        <v/>
      </c>
      <c r="V31" s="47" t="str">
        <f t="shared" si="6"/>
        <v/>
      </c>
      <c r="W31" s="48"/>
      <c r="X31" s="48"/>
      <c r="Y31" s="48"/>
      <c r="Z31" s="48"/>
      <c r="AA31" s="49"/>
      <c r="AB31" s="49"/>
      <c r="AC31" s="50"/>
      <c r="AD31" s="50"/>
      <c r="AE31" s="51">
        <f t="shared" si="7"/>
        <v>26</v>
      </c>
      <c r="AF31" s="51" t="str">
        <f t="shared" si="8"/>
        <v/>
      </c>
      <c r="AG31" s="51" t="str">
        <f t="shared" si="9"/>
        <v/>
      </c>
      <c r="AH31" s="51" t="str">
        <f t="shared" si="10"/>
        <v/>
      </c>
      <c r="AI31" s="52">
        <f t="shared" si="11"/>
        <v>5.83</v>
      </c>
      <c r="AJ31" s="68"/>
      <c r="AK31" s="53"/>
      <c r="AL31" s="52"/>
      <c r="AM31" s="53">
        <f t="shared" si="12"/>
        <v>30</v>
      </c>
      <c r="AN31" s="53">
        <f>IF(AJ31&lt;&gt;"",IF(AJ31="o",VLOOKUP(AM31,OpenSect!$A$1:$D$11,2),IF(AJ31="u",VLOOKUP(AM31,UpHill!$A$1:$D$35,2),IF(AJ31="d",VLOOKUP(AM31,DownHill!$A$3:$D$29,2),IF(AJ31="f",VLOOKUP(AM31,FlatUnd!$A$2:$D$30,2),IF(AJ31="t",VLOOKUP(AM31,TimeAdd!$A$1:$D$176,2),IF(AJ31="l",VLOOKUP(AM31,SLimit!$A$1:$D$8,2),AN30)))))),AN30)</f>
        <v>30</v>
      </c>
      <c r="AO31" s="53">
        <f>IF(AJ31&lt;&gt;"",IF(AJ31="o",VLOOKUP(AM31,OpenSect!$A$1:$D$11,3),IF(AJ31="u",VLOOKUP(AM31,UpHill!$A$1:$D$35,3),IF(AJ31="d",VLOOKUP(AM31,DownHill!$A$3:$D$29,3),IF(AJ31="f",VLOOKUP(AM31,FlatUnd!$A$2:$D$30,3),IF(AJ31="t",VLOOKUP(AM31,TimeAdd!$A$1:$D$18,3),IF(AJ31="l",VLOOKUP(AM31,SLimit!$A$1:$D$8,3),AO30)))))),AO30)</f>
        <v>30</v>
      </c>
      <c r="AP31" s="53">
        <f>IF(AJ31&lt;&gt;"",IF(AJ31="o",VLOOKUP(AM31,OpenSect!$A$1:$D$11,4),IF(AJ31="u",VLOOKUP(AM31,UpHill!$A$1:$D$35,4),IF(AJ31="d",VLOOKUP(AM31,DownHill!$A$3:$D$29,4),IF(AJ31="f",VLOOKUP(AM31,FlatUnd!$A$2:$D$30,4),IF(AJ31="t",VLOOKUP(AM31,TimeAdd!$A$1:$D$18,4),IF(AJ31="l",VLOOKUP(AM31,SLimit!$A$1:$D$8,4),AP30)))))),AP30)</f>
        <v>30</v>
      </c>
      <c r="AQ31" s="53" t="str">
        <f t="shared" si="13"/>
        <v>60</v>
      </c>
      <c r="AR31" s="54" t="str">
        <f t="shared" si="14"/>
        <v xml:space="preserve">60 Speed limit </v>
      </c>
      <c r="AS31" s="55"/>
      <c r="AT31" s="55"/>
      <c r="AU31" s="56">
        <f>IF(GroupStTimes!$A$8=0,MIN(CB31,CD31,CF31),MIN(BZ31,CB31,CD31,CF31))</f>
        <v>0.2587962962962963</v>
      </c>
      <c r="AV31" s="56">
        <f>IF(GroupStTimes!$A$8=0,MAX(CC31,CE31,CG31),MAX(CA31,CC31,CE31,CG31))</f>
        <v>0.32199074074074074</v>
      </c>
      <c r="AW31" s="57" t="str">
        <f t="shared" si="15"/>
        <v/>
      </c>
      <c r="AX31" s="58" t="str">
        <f t="shared" si="16"/>
        <v/>
      </c>
      <c r="AY31" s="58" t="str">
        <f t="shared" si="17"/>
        <v/>
      </c>
      <c r="AZ31" s="31">
        <f t="shared" si="18"/>
        <v>0</v>
      </c>
      <c r="BA31" s="59">
        <f t="shared" si="19"/>
        <v>0.25069444444444444</v>
      </c>
      <c r="BB31" s="59">
        <f t="shared" si="20"/>
        <v>0.25625000000000003</v>
      </c>
      <c r="BC31" s="59">
        <f t="shared" si="21"/>
        <v>0.25694444444444448</v>
      </c>
      <c r="BD31" s="59">
        <f t="shared" si="22"/>
        <v>0.30277777777777776</v>
      </c>
      <c r="BE31" s="59">
        <f t="shared" si="23"/>
        <v>0.3034722222222222</v>
      </c>
      <c r="BF31" s="59">
        <f t="shared" si="24"/>
        <v>0.31388888888888888</v>
      </c>
      <c r="BG31" s="59">
        <f t="shared" si="25"/>
        <v>0.31458333333333333</v>
      </c>
      <c r="BH31" s="59">
        <f t="shared" si="26"/>
        <v>0.31388888888888888</v>
      </c>
      <c r="BI31" s="31">
        <f t="shared" si="27"/>
        <v>5.83</v>
      </c>
      <c r="BJ31" s="61">
        <f t="shared" ref="BJ31:BM31" si="78">IF($AJ30="t",IF(AM29=0,0,$BI31/AM29),IF(AM30=0,0,$BI31/AM30))</f>
        <v>0.19433333333333333</v>
      </c>
      <c r="BK31" s="61">
        <f t="shared" si="78"/>
        <v>0.19433333333333333</v>
      </c>
      <c r="BL31" s="61">
        <f t="shared" si="78"/>
        <v>0.19433333333333333</v>
      </c>
      <c r="BM31" s="61">
        <f t="shared" si="78"/>
        <v>0.19433333333333333</v>
      </c>
      <c r="BN31" s="62">
        <f t="shared" si="29"/>
        <v>0</v>
      </c>
      <c r="BO31" s="62">
        <f t="shared" si="30"/>
        <v>11</v>
      </c>
      <c r="BP31" s="62">
        <f t="shared" si="31"/>
        <v>40</v>
      </c>
      <c r="BQ31" s="62">
        <f t="shared" si="32"/>
        <v>0</v>
      </c>
      <c r="BR31" s="62">
        <f t="shared" si="33"/>
        <v>11</v>
      </c>
      <c r="BS31" s="62">
        <f t="shared" si="34"/>
        <v>40</v>
      </c>
      <c r="BT31" s="62">
        <f t="shared" si="35"/>
        <v>0</v>
      </c>
      <c r="BU31" s="62">
        <f t="shared" si="36"/>
        <v>11</v>
      </c>
      <c r="BV31" s="62">
        <f t="shared" si="37"/>
        <v>40</v>
      </c>
      <c r="BW31" s="62">
        <f t="shared" si="38"/>
        <v>0</v>
      </c>
      <c r="BX31" s="62">
        <f t="shared" si="39"/>
        <v>11</v>
      </c>
      <c r="BY31" s="62">
        <f t="shared" si="40"/>
        <v>40</v>
      </c>
      <c r="BZ31" s="63">
        <f t="shared" si="41"/>
        <v>0.2587962962962963</v>
      </c>
      <c r="CA31" s="63">
        <f t="shared" si="42"/>
        <v>0.26435185185185189</v>
      </c>
      <c r="CB31" s="63">
        <f t="shared" si="43"/>
        <v>0.26504629629629634</v>
      </c>
      <c r="CC31" s="63">
        <f t="shared" si="44"/>
        <v>0.31087962962962962</v>
      </c>
      <c r="CD31" s="63">
        <f t="shared" si="45"/>
        <v>0.31157407407407406</v>
      </c>
      <c r="CE31" s="63">
        <f t="shared" si="46"/>
        <v>0.32199074074074074</v>
      </c>
      <c r="CF31" s="63">
        <f t="shared" si="47"/>
        <v>0.32268518518518519</v>
      </c>
      <c r="CG31" s="63">
        <f t="shared" si="48"/>
        <v>0.32199074074074074</v>
      </c>
      <c r="CH31" s="36"/>
      <c r="CI31" s="36"/>
      <c r="CJ31" s="36"/>
      <c r="CK31" s="36"/>
      <c r="CL31" s="60">
        <v>60</v>
      </c>
    </row>
    <row r="32" spans="1:90" ht="26.25" customHeight="1" x14ac:dyDescent="0.25">
      <c r="B32" s="38"/>
      <c r="C32" s="39"/>
      <c r="D32" s="39"/>
      <c r="E32" s="39"/>
      <c r="F32" s="42"/>
      <c r="G32" s="40">
        <v>5.88</v>
      </c>
      <c r="H32" s="41">
        <f t="shared" si="4"/>
        <v>5.87</v>
      </c>
      <c r="I32" s="42">
        <v>5.87</v>
      </c>
      <c r="J32" s="43">
        <f t="shared" si="0"/>
        <v>1.1357183418512472E-3</v>
      </c>
      <c r="K32" s="44">
        <f t="shared" si="1"/>
        <v>6.6666666666668206E-3</v>
      </c>
      <c r="L32" s="45" t="s">
        <v>48</v>
      </c>
      <c r="M32" s="126" t="s">
        <v>1229</v>
      </c>
      <c r="N32" s="46">
        <f t="shared" si="2"/>
        <v>5.8633333333333333</v>
      </c>
      <c r="O32" s="46"/>
      <c r="P32" s="42">
        <v>5.83</v>
      </c>
      <c r="Q32" s="46"/>
      <c r="R32" s="39">
        <v>5.88</v>
      </c>
      <c r="S32" s="46"/>
      <c r="T32" s="40">
        <v>5.88</v>
      </c>
      <c r="U32" s="47" t="str">
        <f t="shared" si="5"/>
        <v/>
      </c>
      <c r="V32" s="47" t="str">
        <f t="shared" si="6"/>
        <v/>
      </c>
      <c r="W32" s="48"/>
      <c r="X32" s="48"/>
      <c r="Y32" s="48"/>
      <c r="Z32" s="48"/>
      <c r="AA32" s="49"/>
      <c r="AB32" s="49"/>
      <c r="AC32" s="50"/>
      <c r="AD32" s="50"/>
      <c r="AE32" s="51" t="str">
        <f t="shared" si="7"/>
        <v/>
      </c>
      <c r="AF32" s="51" t="str">
        <f t="shared" si="8"/>
        <v/>
      </c>
      <c r="AG32" s="51" t="str">
        <f t="shared" si="9"/>
        <v/>
      </c>
      <c r="AH32" s="51" t="str">
        <f t="shared" si="10"/>
        <v/>
      </c>
      <c r="AI32" s="52">
        <f t="shared" si="11"/>
        <v>5.87</v>
      </c>
      <c r="AJ32" s="68"/>
      <c r="AK32" s="53"/>
      <c r="AL32" s="52"/>
      <c r="AM32" s="53">
        <f t="shared" si="12"/>
        <v>30</v>
      </c>
      <c r="AN32" s="53">
        <f>IF(AJ32&lt;&gt;"",IF(AJ32="o",VLOOKUP(AM32,OpenSect!$A$1:$D$11,2),IF(AJ32="u",VLOOKUP(AM32,UpHill!$A$1:$D$35,2),IF(AJ32="d",VLOOKUP(AM32,DownHill!$A$3:$D$29,2),IF(AJ32="f",VLOOKUP(AM32,FlatUnd!$A$2:$D$30,2),IF(AJ32="t",VLOOKUP(AM32,TimeAdd!$A$1:$D$176,2),IF(AJ32="l",VLOOKUP(AM32,SLimit!$A$1:$D$8,2),AN31)))))),AN31)</f>
        <v>30</v>
      </c>
      <c r="AO32" s="53">
        <f>IF(AJ32&lt;&gt;"",IF(AJ32="o",VLOOKUP(AM32,OpenSect!$A$1:$D$11,3),IF(AJ32="u",VLOOKUP(AM32,UpHill!$A$1:$D$35,3),IF(AJ32="d",VLOOKUP(AM32,DownHill!$A$3:$D$29,3),IF(AJ32="f",VLOOKUP(AM32,FlatUnd!$A$2:$D$30,3),IF(AJ32="t",VLOOKUP(AM32,TimeAdd!$A$1:$D$18,3),IF(AJ32="l",VLOOKUP(AM32,SLimit!$A$1:$D$8,3),AO31)))))),AO31)</f>
        <v>30</v>
      </c>
      <c r="AP32" s="53">
        <f>IF(AJ32&lt;&gt;"",IF(AJ32="o",VLOOKUP(AM32,OpenSect!$A$1:$D$11,4),IF(AJ32="u",VLOOKUP(AM32,UpHill!$A$1:$D$35,4),IF(AJ32="d",VLOOKUP(AM32,DownHill!$A$3:$D$29,4),IF(AJ32="f",VLOOKUP(AM32,FlatUnd!$A$2:$D$30,4),IF(AJ32="t",VLOOKUP(AM32,TimeAdd!$A$1:$D$18,4),IF(AJ32="l",VLOOKUP(AM32,SLimit!$A$1:$D$8,4),AP31)))))),AP31)</f>
        <v>30</v>
      </c>
      <c r="AQ32" s="53" t="str">
        <f t="shared" si="13"/>
        <v>60</v>
      </c>
      <c r="AR32" s="54" t="str">
        <f t="shared" si="14"/>
        <v>R103 Drummond 5.</v>
      </c>
      <c r="AS32" s="55"/>
      <c r="AT32" s="55"/>
      <c r="AU32" s="56">
        <f>IF(GroupStTimes!$A$8=0,MIN(CB32,CD32,CF32),MIN(BZ32,CB32,CD32,CF32))</f>
        <v>0.25884259259259257</v>
      </c>
      <c r="AV32" s="56">
        <f>IF(GroupStTimes!$A$8=0,MAX(CC32,CE32,CG32),MAX(CA32,CC32,CE32,CG32))</f>
        <v>0.32203703703703701</v>
      </c>
      <c r="AW32" s="57" t="str">
        <f t="shared" si="15"/>
        <v/>
      </c>
      <c r="AX32" s="58" t="str">
        <f t="shared" si="16"/>
        <v/>
      </c>
      <c r="AY32" s="58" t="str">
        <f t="shared" si="17"/>
        <v/>
      </c>
      <c r="AZ32" s="31">
        <f t="shared" si="18"/>
        <v>0</v>
      </c>
      <c r="BA32" s="59">
        <f t="shared" si="19"/>
        <v>0.25069444444444444</v>
      </c>
      <c r="BB32" s="59">
        <f t="shared" si="20"/>
        <v>0.25625000000000003</v>
      </c>
      <c r="BC32" s="59">
        <f t="shared" si="21"/>
        <v>0.25694444444444448</v>
      </c>
      <c r="BD32" s="59">
        <f t="shared" si="22"/>
        <v>0.30277777777777776</v>
      </c>
      <c r="BE32" s="59">
        <f t="shared" si="23"/>
        <v>0.3034722222222222</v>
      </c>
      <c r="BF32" s="59">
        <f t="shared" si="24"/>
        <v>0.31388888888888888</v>
      </c>
      <c r="BG32" s="59">
        <f t="shared" si="25"/>
        <v>0.31458333333333333</v>
      </c>
      <c r="BH32" s="59">
        <f t="shared" si="26"/>
        <v>0.31388888888888888</v>
      </c>
      <c r="BI32" s="31">
        <f t="shared" si="27"/>
        <v>5.87</v>
      </c>
      <c r="BJ32" s="61">
        <f t="shared" ref="BJ32:BM32" si="79">IF($AJ31="t",IF(AM30=0,0,$BI32/AM30),IF(AM31=0,0,$BI32/AM31))</f>
        <v>0.19566666666666668</v>
      </c>
      <c r="BK32" s="61">
        <f t="shared" si="79"/>
        <v>0.19566666666666668</v>
      </c>
      <c r="BL32" s="61">
        <f t="shared" si="79"/>
        <v>0.19566666666666668</v>
      </c>
      <c r="BM32" s="61">
        <f t="shared" si="79"/>
        <v>0.19566666666666668</v>
      </c>
      <c r="BN32" s="62">
        <f t="shared" si="29"/>
        <v>0</v>
      </c>
      <c r="BO32" s="62">
        <f t="shared" si="30"/>
        <v>11</v>
      </c>
      <c r="BP32" s="62">
        <f t="shared" si="31"/>
        <v>44</v>
      </c>
      <c r="BQ32" s="62">
        <f t="shared" si="32"/>
        <v>0</v>
      </c>
      <c r="BR32" s="62">
        <f t="shared" si="33"/>
        <v>11</v>
      </c>
      <c r="BS32" s="62">
        <f t="shared" si="34"/>
        <v>44</v>
      </c>
      <c r="BT32" s="62">
        <f t="shared" si="35"/>
        <v>0</v>
      </c>
      <c r="BU32" s="62">
        <f t="shared" si="36"/>
        <v>11</v>
      </c>
      <c r="BV32" s="62">
        <f t="shared" si="37"/>
        <v>44</v>
      </c>
      <c r="BW32" s="62">
        <f t="shared" si="38"/>
        <v>0</v>
      </c>
      <c r="BX32" s="62">
        <f t="shared" si="39"/>
        <v>11</v>
      </c>
      <c r="BY32" s="62">
        <f t="shared" si="40"/>
        <v>44</v>
      </c>
      <c r="BZ32" s="63">
        <f t="shared" si="41"/>
        <v>0.25884259259259257</v>
      </c>
      <c r="CA32" s="63">
        <f t="shared" si="42"/>
        <v>0.26439814814814816</v>
      </c>
      <c r="CB32" s="63">
        <f t="shared" si="43"/>
        <v>0.2650925925925926</v>
      </c>
      <c r="CC32" s="63">
        <f t="shared" si="44"/>
        <v>0.31092592592592588</v>
      </c>
      <c r="CD32" s="63">
        <f t="shared" si="45"/>
        <v>0.31162037037037033</v>
      </c>
      <c r="CE32" s="63">
        <f t="shared" si="46"/>
        <v>0.32203703703703701</v>
      </c>
      <c r="CF32" s="63">
        <f t="shared" si="47"/>
        <v>0.32273148148148145</v>
      </c>
      <c r="CG32" s="63">
        <f t="shared" si="48"/>
        <v>0.32203703703703701</v>
      </c>
      <c r="CH32" s="36"/>
      <c r="CI32" s="36"/>
      <c r="CJ32" s="36"/>
      <c r="CK32" s="36"/>
      <c r="CL32" s="60">
        <v>60</v>
      </c>
    </row>
    <row r="33" spans="1:90" ht="60.75" x14ac:dyDescent="0.25">
      <c r="A33" s="37">
        <v>26</v>
      </c>
      <c r="B33" s="38"/>
      <c r="C33" s="39" t="s">
        <v>49</v>
      </c>
      <c r="D33" s="39">
        <v>34</v>
      </c>
      <c r="E33" s="39"/>
      <c r="F33" s="42"/>
      <c r="G33" s="40">
        <v>6.28</v>
      </c>
      <c r="H33" s="41">
        <f t="shared" si="4"/>
        <v>6.28</v>
      </c>
      <c r="I33" s="42">
        <v>6.2700000000000005</v>
      </c>
      <c r="J33" s="43">
        <f t="shared" si="0"/>
        <v>-1.0632642211588408E-3</v>
      </c>
      <c r="K33" s="44">
        <f t="shared" si="1"/>
        <v>-6.6666666666659324E-3</v>
      </c>
      <c r="L33" s="45" t="s">
        <v>50</v>
      </c>
      <c r="M33" s="126" t="s">
        <v>1229</v>
      </c>
      <c r="N33" s="46">
        <f t="shared" si="2"/>
        <v>6.2766666666666664</v>
      </c>
      <c r="O33" s="46"/>
      <c r="P33" s="42">
        <v>6.23</v>
      </c>
      <c r="Q33" s="46"/>
      <c r="R33" s="39">
        <v>6.29</v>
      </c>
      <c r="S33" s="46"/>
      <c r="T33" s="40">
        <v>6.31</v>
      </c>
      <c r="U33" s="47" t="str">
        <f t="shared" si="5"/>
        <v/>
      </c>
      <c r="V33" s="47" t="str">
        <f t="shared" si="6"/>
        <v/>
      </c>
      <c r="W33" s="48"/>
      <c r="X33" s="48"/>
      <c r="Y33" s="48"/>
      <c r="Z33" s="48"/>
      <c r="AA33" s="49"/>
      <c r="AB33" s="49"/>
      <c r="AC33" s="50"/>
      <c r="AD33" s="50"/>
      <c r="AE33" s="51">
        <f t="shared" si="7"/>
        <v>26</v>
      </c>
      <c r="AF33" s="51" t="str">
        <f t="shared" si="8"/>
        <v/>
      </c>
      <c r="AG33" s="51" t="str">
        <f t="shared" si="9"/>
        <v>f</v>
      </c>
      <c r="AH33" s="51">
        <f t="shared" si="10"/>
        <v>34</v>
      </c>
      <c r="AI33" s="52">
        <f t="shared" si="11"/>
        <v>6.28</v>
      </c>
      <c r="AJ33" s="68"/>
      <c r="AK33" s="53"/>
      <c r="AL33" s="52"/>
      <c r="AM33" s="53">
        <f t="shared" si="12"/>
        <v>30</v>
      </c>
      <c r="AN33" s="53">
        <f>IF(AJ33&lt;&gt;"",IF(AJ33="o",VLOOKUP(AM33,OpenSect!$A$1:$D$11,2),IF(AJ33="u",VLOOKUP(AM33,UpHill!$A$1:$D$35,2),IF(AJ33="d",VLOOKUP(AM33,DownHill!$A$3:$D$29,2),IF(AJ33="f",VLOOKUP(AM33,FlatUnd!$A$2:$D$30,2),IF(AJ33="t",VLOOKUP(AM33,TimeAdd!$A$1:$D$176,2),IF(AJ33="l",VLOOKUP(AM33,SLimit!$A$1:$D$8,2),AN32)))))),AN32)</f>
        <v>30</v>
      </c>
      <c r="AO33" s="53">
        <f>IF(AJ33&lt;&gt;"",IF(AJ33="o",VLOOKUP(AM33,OpenSect!$A$1:$D$11,3),IF(AJ33="u",VLOOKUP(AM33,UpHill!$A$1:$D$35,3),IF(AJ33="d",VLOOKUP(AM33,DownHill!$A$3:$D$29,3),IF(AJ33="f",VLOOKUP(AM33,FlatUnd!$A$2:$D$30,3),IF(AJ33="t",VLOOKUP(AM33,TimeAdd!$A$1:$D$18,3),IF(AJ33="l",VLOOKUP(AM33,SLimit!$A$1:$D$8,3),AO32)))))),AO32)</f>
        <v>30</v>
      </c>
      <c r="AP33" s="53">
        <f>IF(AJ33&lt;&gt;"",IF(AJ33="o",VLOOKUP(AM33,OpenSect!$A$1:$D$11,4),IF(AJ33="u",VLOOKUP(AM33,UpHill!$A$1:$D$35,4),IF(AJ33="d",VLOOKUP(AM33,DownHill!$A$3:$D$29,4),IF(AJ33="f",VLOOKUP(AM33,FlatUnd!$A$2:$D$30,4),IF(AJ33="t",VLOOKUP(AM33,TimeAdd!$A$1:$D$18,4),IF(AJ33="l",VLOOKUP(AM33,SLimit!$A$1:$D$8,4),AP32)))))),AP32)</f>
        <v>30</v>
      </c>
      <c r="AQ33" s="53" t="str">
        <f t="shared" si="13"/>
        <v>60</v>
      </c>
      <c r="AR33" s="54" t="str">
        <f t="shared" si="14"/>
        <v>[Crocodile Park] Phezulu Safari Park {Straight}.  START of REGULARITY.  Be careful of potholes/bad road edges.</v>
      </c>
      <c r="AS33" s="55"/>
      <c r="AT33" s="55"/>
      <c r="AU33" s="56">
        <f>IF(GroupStTimes!$A$8=0,MIN(CB33,CD33,CF33),MIN(BZ33,CB33,CD33,CF33))</f>
        <v>0.25942129629629629</v>
      </c>
      <c r="AV33" s="56">
        <f>IF(GroupStTimes!$A$8=0,MAX(CC33,CE33,CG33),MAX(CA33,CC33,CE33,CG33))</f>
        <v>0.32261574074074073</v>
      </c>
      <c r="AW33" s="57" t="str">
        <f t="shared" si="15"/>
        <v/>
      </c>
      <c r="AX33" s="58" t="str">
        <f t="shared" si="16"/>
        <v/>
      </c>
      <c r="AY33" s="58" t="str">
        <f t="shared" si="17"/>
        <v/>
      </c>
      <c r="AZ33" s="31">
        <f t="shared" si="18"/>
        <v>0</v>
      </c>
      <c r="BA33" s="59">
        <f t="shared" si="19"/>
        <v>0.25069444444444444</v>
      </c>
      <c r="BB33" s="59">
        <f t="shared" si="20"/>
        <v>0.25625000000000003</v>
      </c>
      <c r="BC33" s="59">
        <f t="shared" si="21"/>
        <v>0.25694444444444448</v>
      </c>
      <c r="BD33" s="59">
        <f t="shared" si="22"/>
        <v>0.30277777777777776</v>
      </c>
      <c r="BE33" s="59">
        <f t="shared" si="23"/>
        <v>0.3034722222222222</v>
      </c>
      <c r="BF33" s="59">
        <f t="shared" si="24"/>
        <v>0.31388888888888888</v>
      </c>
      <c r="BG33" s="59">
        <f t="shared" si="25"/>
        <v>0.31458333333333333</v>
      </c>
      <c r="BH33" s="59">
        <f t="shared" si="26"/>
        <v>0.31388888888888888</v>
      </c>
      <c r="BI33" s="31">
        <f t="shared" si="27"/>
        <v>6.28</v>
      </c>
      <c r="BJ33" s="61">
        <f t="shared" ref="BJ33:BM33" si="80">IF($AJ32="t",IF(AM31=0,0,$BI33/AM31),IF(AM32=0,0,$BI33/AM32))</f>
        <v>0.20933333333333334</v>
      </c>
      <c r="BK33" s="61">
        <f t="shared" si="80"/>
        <v>0.20933333333333334</v>
      </c>
      <c r="BL33" s="61">
        <f t="shared" si="80"/>
        <v>0.20933333333333334</v>
      </c>
      <c r="BM33" s="61">
        <f t="shared" si="80"/>
        <v>0.20933333333333334</v>
      </c>
      <c r="BN33" s="62">
        <f t="shared" si="29"/>
        <v>0</v>
      </c>
      <c r="BO33" s="62">
        <f t="shared" si="30"/>
        <v>12</v>
      </c>
      <c r="BP33" s="62">
        <f t="shared" si="31"/>
        <v>34</v>
      </c>
      <c r="BQ33" s="62">
        <f t="shared" si="32"/>
        <v>0</v>
      </c>
      <c r="BR33" s="62">
        <f t="shared" si="33"/>
        <v>12</v>
      </c>
      <c r="BS33" s="62">
        <f t="shared" si="34"/>
        <v>34</v>
      </c>
      <c r="BT33" s="62">
        <f t="shared" si="35"/>
        <v>0</v>
      </c>
      <c r="BU33" s="62">
        <f t="shared" si="36"/>
        <v>12</v>
      </c>
      <c r="BV33" s="62">
        <f t="shared" si="37"/>
        <v>34</v>
      </c>
      <c r="BW33" s="62">
        <f t="shared" si="38"/>
        <v>0</v>
      </c>
      <c r="BX33" s="62">
        <f t="shared" si="39"/>
        <v>12</v>
      </c>
      <c r="BY33" s="62">
        <f t="shared" si="40"/>
        <v>34</v>
      </c>
      <c r="BZ33" s="63">
        <f t="shared" si="41"/>
        <v>0.25942129629629629</v>
      </c>
      <c r="CA33" s="63">
        <f t="shared" si="42"/>
        <v>0.26497685185185188</v>
      </c>
      <c r="CB33" s="63">
        <f t="shared" si="43"/>
        <v>0.26567129629629632</v>
      </c>
      <c r="CC33" s="63">
        <f t="shared" si="44"/>
        <v>0.3115046296296296</v>
      </c>
      <c r="CD33" s="63">
        <f t="shared" si="45"/>
        <v>0.31219907407407405</v>
      </c>
      <c r="CE33" s="63">
        <f t="shared" si="46"/>
        <v>0.32261574074074073</v>
      </c>
      <c r="CF33" s="63">
        <f t="shared" si="47"/>
        <v>0.32331018518518517</v>
      </c>
      <c r="CG33" s="63">
        <f t="shared" si="48"/>
        <v>0.32261574074074073</v>
      </c>
      <c r="CH33" s="36"/>
      <c r="CI33" s="36"/>
      <c r="CJ33" s="36"/>
      <c r="CK33" s="36"/>
      <c r="CL33" s="60">
        <v>60</v>
      </c>
    </row>
    <row r="34" spans="1:90" ht="60.75" x14ac:dyDescent="0.25">
      <c r="A34" s="37">
        <v>26</v>
      </c>
      <c r="B34" s="38"/>
      <c r="C34" s="69" t="s">
        <v>49</v>
      </c>
      <c r="D34" s="39">
        <v>34</v>
      </c>
      <c r="E34" s="39"/>
      <c r="F34" s="64"/>
      <c r="G34" s="66">
        <v>6.34</v>
      </c>
      <c r="H34" s="41">
        <f t="shared" si="4"/>
        <v>6.33</v>
      </c>
      <c r="I34" s="42">
        <v>6.32</v>
      </c>
      <c r="J34" s="43">
        <f t="shared" si="0"/>
        <v>-2.6371308016877541E-3</v>
      </c>
      <c r="K34" s="44">
        <f t="shared" si="1"/>
        <v>-1.6666666666666607E-2</v>
      </c>
      <c r="L34" s="70" t="s">
        <v>1736</v>
      </c>
      <c r="M34" s="126" t="s">
        <v>1229</v>
      </c>
      <c r="N34" s="46">
        <f t="shared" si="2"/>
        <v>6.3366666666666669</v>
      </c>
      <c r="O34" s="46"/>
      <c r="P34" s="64">
        <v>6.29</v>
      </c>
      <c r="Q34" s="46"/>
      <c r="R34" s="39">
        <v>6.35</v>
      </c>
      <c r="S34" s="46"/>
      <c r="T34" s="40">
        <v>6.37</v>
      </c>
      <c r="U34" s="47" t="str">
        <f t="shared" si="5"/>
        <v/>
      </c>
      <c r="V34" s="47" t="str">
        <f t="shared" si="6"/>
        <v/>
      </c>
      <c r="W34" s="48"/>
      <c r="X34" s="48"/>
      <c r="Y34" s="48"/>
      <c r="Z34" s="48"/>
      <c r="AA34" s="49"/>
      <c r="AB34" s="49"/>
      <c r="AC34" s="50"/>
      <c r="AD34" s="50"/>
      <c r="AE34" s="51">
        <f t="shared" si="7"/>
        <v>26</v>
      </c>
      <c r="AF34" s="51" t="str">
        <f t="shared" si="8"/>
        <v/>
      </c>
      <c r="AG34" s="51" t="str">
        <f t="shared" si="9"/>
        <v>f</v>
      </c>
      <c r="AH34" s="51">
        <f t="shared" si="10"/>
        <v>34</v>
      </c>
      <c r="AI34" s="52">
        <f t="shared" si="11"/>
        <v>6.33</v>
      </c>
      <c r="AJ34" s="68" t="s">
        <v>49</v>
      </c>
      <c r="AK34" s="53"/>
      <c r="AL34" s="52"/>
      <c r="AM34" s="53">
        <f t="shared" si="12"/>
        <v>34</v>
      </c>
      <c r="AN34" s="53">
        <f>IF(AJ34&lt;&gt;"",IF(AJ34="o",VLOOKUP(AM34,OpenSect!$A$1:$D$11,2),IF(AJ34="u",VLOOKUP(AM34,UpHill!$A$1:$D$35,2),IF(AJ34="d",VLOOKUP(AM34,DownHill!$A$3:$D$29,2),IF(AJ34="f",VLOOKUP(AM34,FlatUnd!$A$2:$D$30,2),IF(AJ34="t",VLOOKUP(AM34,TimeAdd!$A$1:$D$176,2),IF(AJ34="l",VLOOKUP(AM34,SLimit!$A$1:$D$8,2),AN33)))))),AN33)</f>
        <v>39</v>
      </c>
      <c r="AO34" s="53">
        <f>IF(AJ34&lt;&gt;"",IF(AJ34="o",VLOOKUP(AM34,OpenSect!$A$1:$D$11,3),IF(AJ34="u",VLOOKUP(AM34,UpHill!$A$1:$D$35,3),IF(AJ34="d",VLOOKUP(AM34,DownHill!$A$3:$D$29,3),IF(AJ34="f",VLOOKUP(AM34,FlatUnd!$A$2:$D$30,3),IF(AJ34="t",VLOOKUP(AM34,TimeAdd!$A$1:$D$18,3),IF(AJ34="l",VLOOKUP(AM34,SLimit!$A$1:$D$8,3),AO33)))))),AO33)</f>
        <v>44</v>
      </c>
      <c r="AP34" s="53">
        <f>IF(AJ34&lt;&gt;"",IF(AJ34="o",VLOOKUP(AM34,OpenSect!$A$1:$D$11,4),IF(AJ34="u",VLOOKUP(AM34,UpHill!$A$1:$D$35,4),IF(AJ34="d",VLOOKUP(AM34,DownHill!$A$3:$D$29,4),IF(AJ34="f",VLOOKUP(AM34,FlatUnd!$A$2:$D$30,4),IF(AJ34="t",VLOOKUP(AM34,TimeAdd!$A$1:$D$18,4),IF(AJ34="l",VLOOKUP(AM34,SLimit!$A$1:$D$8,4),AP33)))))),AP33)</f>
        <v>49</v>
      </c>
      <c r="AQ34" s="53" t="str">
        <f t="shared" si="13"/>
        <v>60</v>
      </c>
      <c r="AR34" s="54" t="str">
        <f t="shared" si="14"/>
        <v>[Restaurant] [View point] 1000 Hills Chefs School {Right}.  START of REGULARITY.  Be careful of the uneven road surface.</v>
      </c>
      <c r="AS34" s="55"/>
      <c r="AT34" s="55"/>
      <c r="AU34" s="56">
        <f>IF(GroupStTimes!$A$8=0,MIN(CB34,CD34,CF34),MIN(BZ34,CB34,CD34,CF34))</f>
        <v>0.25949074074074074</v>
      </c>
      <c r="AV34" s="56">
        <f>IF(GroupStTimes!$A$8=0,MAX(CC34,CE34,CG34),MAX(CA34,CC34,CE34,CG34))</f>
        <v>0.32268518518518519</v>
      </c>
      <c r="AW34" s="57" t="str">
        <f t="shared" si="15"/>
        <v/>
      </c>
      <c r="AX34" s="58" t="str">
        <f t="shared" si="16"/>
        <v/>
      </c>
      <c r="AY34" s="58" t="str">
        <f t="shared" si="17"/>
        <v/>
      </c>
      <c r="AZ34" s="31">
        <f t="shared" si="18"/>
        <v>0</v>
      </c>
      <c r="BA34" s="59">
        <f t="shared" si="19"/>
        <v>0.25069444444444444</v>
      </c>
      <c r="BB34" s="59">
        <f t="shared" si="20"/>
        <v>0.25625000000000003</v>
      </c>
      <c r="BC34" s="59">
        <f t="shared" si="21"/>
        <v>0.25694444444444448</v>
      </c>
      <c r="BD34" s="59">
        <f t="shared" si="22"/>
        <v>0.30277777777777776</v>
      </c>
      <c r="BE34" s="59">
        <f t="shared" si="23"/>
        <v>0.3034722222222222</v>
      </c>
      <c r="BF34" s="59">
        <f t="shared" si="24"/>
        <v>0.31388888888888888</v>
      </c>
      <c r="BG34" s="59">
        <f t="shared" si="25"/>
        <v>0.31458333333333333</v>
      </c>
      <c r="BH34" s="59">
        <f t="shared" si="26"/>
        <v>0.31388888888888888</v>
      </c>
      <c r="BI34" s="31">
        <f t="shared" si="27"/>
        <v>6.33</v>
      </c>
      <c r="BJ34" s="61">
        <f t="shared" ref="BJ34:BM34" si="81">IF($AJ33="t",IF(AM32=0,0,$BI34/AM32),IF(AM33=0,0,$BI34/AM33))</f>
        <v>0.21099999999999999</v>
      </c>
      <c r="BK34" s="61">
        <f t="shared" si="81"/>
        <v>0.21099999999999999</v>
      </c>
      <c r="BL34" s="61">
        <f t="shared" si="81"/>
        <v>0.21099999999999999</v>
      </c>
      <c r="BM34" s="61">
        <f t="shared" si="81"/>
        <v>0.21099999999999999</v>
      </c>
      <c r="BN34" s="62">
        <f t="shared" si="29"/>
        <v>0</v>
      </c>
      <c r="BO34" s="62">
        <f t="shared" si="30"/>
        <v>12</v>
      </c>
      <c r="BP34" s="62">
        <f t="shared" si="31"/>
        <v>40</v>
      </c>
      <c r="BQ34" s="62">
        <f t="shared" si="32"/>
        <v>0</v>
      </c>
      <c r="BR34" s="62">
        <f t="shared" si="33"/>
        <v>12</v>
      </c>
      <c r="BS34" s="62">
        <f t="shared" si="34"/>
        <v>40</v>
      </c>
      <c r="BT34" s="62">
        <f t="shared" si="35"/>
        <v>0</v>
      </c>
      <c r="BU34" s="62">
        <f t="shared" si="36"/>
        <v>12</v>
      </c>
      <c r="BV34" s="62">
        <f t="shared" si="37"/>
        <v>40</v>
      </c>
      <c r="BW34" s="62">
        <f t="shared" si="38"/>
        <v>0</v>
      </c>
      <c r="BX34" s="62">
        <f t="shared" si="39"/>
        <v>12</v>
      </c>
      <c r="BY34" s="62">
        <f t="shared" si="40"/>
        <v>40</v>
      </c>
      <c r="BZ34" s="63">
        <f t="shared" si="41"/>
        <v>0.25949074074074074</v>
      </c>
      <c r="CA34" s="63">
        <f t="shared" si="42"/>
        <v>0.26504629629629634</v>
      </c>
      <c r="CB34" s="63">
        <f t="shared" si="43"/>
        <v>0.26574074074074078</v>
      </c>
      <c r="CC34" s="63">
        <f t="shared" si="44"/>
        <v>0.31157407407407406</v>
      </c>
      <c r="CD34" s="63">
        <f t="shared" si="45"/>
        <v>0.3122685185185185</v>
      </c>
      <c r="CE34" s="63">
        <f t="shared" si="46"/>
        <v>0.32268518518518519</v>
      </c>
      <c r="CF34" s="63">
        <f t="shared" si="47"/>
        <v>0.32337962962962963</v>
      </c>
      <c r="CG34" s="63">
        <f t="shared" si="48"/>
        <v>0.32268518518518519</v>
      </c>
      <c r="CH34" s="36"/>
      <c r="CI34" s="36"/>
      <c r="CJ34" s="36"/>
      <c r="CK34" s="36"/>
      <c r="CL34" s="60">
        <v>60</v>
      </c>
    </row>
    <row r="35" spans="1:90" ht="26.25" customHeight="1" x14ac:dyDescent="0.25">
      <c r="A35" s="37">
        <v>26</v>
      </c>
      <c r="B35" s="38"/>
      <c r="C35" s="39"/>
      <c r="D35" s="39"/>
      <c r="E35" s="39"/>
      <c r="F35" s="42"/>
      <c r="G35" s="66">
        <v>7.14</v>
      </c>
      <c r="H35" s="41">
        <f t="shared" si="4"/>
        <v>7.14</v>
      </c>
      <c r="I35" s="42">
        <v>7.13</v>
      </c>
      <c r="J35" s="43">
        <f t="shared" si="0"/>
        <v>-9.3501636278637038E-4</v>
      </c>
      <c r="K35" s="44">
        <f t="shared" si="1"/>
        <v>-6.6666666666668206E-3</v>
      </c>
      <c r="L35" s="45" t="s">
        <v>51</v>
      </c>
      <c r="M35" s="126" t="s">
        <v>1229</v>
      </c>
      <c r="N35" s="46">
        <f t="shared" si="2"/>
        <v>7.1366666666666667</v>
      </c>
      <c r="O35" s="46"/>
      <c r="P35" s="42">
        <v>7.09</v>
      </c>
      <c r="Q35" s="46"/>
      <c r="R35" s="39">
        <v>7.15</v>
      </c>
      <c r="S35" s="46"/>
      <c r="T35" s="40">
        <v>7.17</v>
      </c>
      <c r="U35" s="47" t="str">
        <f t="shared" si="5"/>
        <v/>
      </c>
      <c r="V35" s="47" t="str">
        <f t="shared" si="6"/>
        <v/>
      </c>
      <c r="W35" s="48"/>
      <c r="X35" s="48"/>
      <c r="Y35" s="48"/>
      <c r="Z35" s="48"/>
      <c r="AA35" s="49"/>
      <c r="AB35" s="49"/>
      <c r="AC35" s="50"/>
      <c r="AD35" s="50"/>
      <c r="AE35" s="51">
        <f t="shared" si="7"/>
        <v>26</v>
      </c>
      <c r="AF35" s="51" t="str">
        <f t="shared" si="8"/>
        <v/>
      </c>
      <c r="AG35" s="51" t="str">
        <f t="shared" si="9"/>
        <v/>
      </c>
      <c r="AH35" s="51" t="str">
        <f t="shared" si="10"/>
        <v/>
      </c>
      <c r="AI35" s="52">
        <f t="shared" si="11"/>
        <v>7.14</v>
      </c>
      <c r="AJ35" s="68"/>
      <c r="AK35" s="53"/>
      <c r="AL35" s="52"/>
      <c r="AM35" s="53">
        <f t="shared" si="12"/>
        <v>34</v>
      </c>
      <c r="AN35" s="53">
        <f>IF(AJ35&lt;&gt;"",IF(AJ35="o",VLOOKUP(AM35,OpenSect!$A$1:$D$11,2),IF(AJ35="u",VLOOKUP(AM35,UpHill!$A$1:$D$35,2),IF(AJ35="d",VLOOKUP(AM35,DownHill!$A$3:$D$29,2),IF(AJ35="f",VLOOKUP(AM35,FlatUnd!$A$2:$D$30,2),IF(AJ35="t",VLOOKUP(AM35,TimeAdd!$A$1:$D$176,2),IF(AJ35="l",VLOOKUP(AM35,SLimit!$A$1:$D$8,2),AN34)))))),AN34)</f>
        <v>39</v>
      </c>
      <c r="AO35" s="53">
        <f>IF(AJ35&lt;&gt;"",IF(AJ35="o",VLOOKUP(AM35,OpenSect!$A$1:$D$11,3),IF(AJ35="u",VLOOKUP(AM35,UpHill!$A$1:$D$35,3),IF(AJ35="d",VLOOKUP(AM35,DownHill!$A$3:$D$29,3),IF(AJ35="f",VLOOKUP(AM35,FlatUnd!$A$2:$D$30,3),IF(AJ35="t",VLOOKUP(AM35,TimeAdd!$A$1:$D$18,3),IF(AJ35="l",VLOOKUP(AM35,SLimit!$A$1:$D$8,3),AO34)))))),AO34)</f>
        <v>44</v>
      </c>
      <c r="AP35" s="53">
        <f>IF(AJ35&lt;&gt;"",IF(AJ35="o",VLOOKUP(AM35,OpenSect!$A$1:$D$11,4),IF(AJ35="u",VLOOKUP(AM35,UpHill!$A$1:$D$35,4),IF(AJ35="d",VLOOKUP(AM35,DownHill!$A$3:$D$29,4),IF(AJ35="f",VLOOKUP(AM35,FlatUnd!$A$2:$D$30,4),IF(AJ35="t",VLOOKUP(AM35,TimeAdd!$A$1:$D$18,4),IF(AJ35="l",VLOOKUP(AM35,SLimit!$A$1:$D$8,4),AP34)))))),AP34)</f>
        <v>49</v>
      </c>
      <c r="AQ35" s="53" t="str">
        <f t="shared" si="13"/>
        <v>60</v>
      </c>
      <c r="AR35" s="54" t="str">
        <f t="shared" si="14"/>
        <v>[Crocodile Park] Phezulu Safari Park {Right}</v>
      </c>
      <c r="AS35" s="55"/>
      <c r="AT35" s="55"/>
      <c r="AU35" s="56">
        <f>IF(GroupStTimes!$A$8=0,MIN(CB35,CD35,CF35),MIN(BZ35,CB35,CD35,CF35))</f>
        <v>0.26048611111111114</v>
      </c>
      <c r="AV35" s="56">
        <f>IF(GroupStTimes!$A$8=0,MAX(CC35,CE35,CG35),MAX(CA35,CC35,CE35,CG35))</f>
        <v>0.32344907407407408</v>
      </c>
      <c r="AW35" s="57" t="str">
        <f t="shared" si="15"/>
        <v/>
      </c>
      <c r="AX35" s="58" t="str">
        <f t="shared" si="16"/>
        <v/>
      </c>
      <c r="AY35" s="58" t="str">
        <f t="shared" si="17"/>
        <v/>
      </c>
      <c r="AZ35" s="31">
        <f t="shared" si="18"/>
        <v>6.33</v>
      </c>
      <c r="BA35" s="59">
        <f t="shared" si="19"/>
        <v>0.25949074074074074</v>
      </c>
      <c r="BB35" s="59">
        <f t="shared" si="20"/>
        <v>0.26504629629629634</v>
      </c>
      <c r="BC35" s="59">
        <f t="shared" si="21"/>
        <v>0.26574074074074078</v>
      </c>
      <c r="BD35" s="59">
        <f t="shared" si="22"/>
        <v>0.31157407407407406</v>
      </c>
      <c r="BE35" s="59">
        <f t="shared" si="23"/>
        <v>0.3122685185185185</v>
      </c>
      <c r="BF35" s="59">
        <f t="shared" si="24"/>
        <v>0.32268518518518519</v>
      </c>
      <c r="BG35" s="59">
        <f t="shared" si="25"/>
        <v>0.32337962962962963</v>
      </c>
      <c r="BH35" s="59">
        <f t="shared" si="26"/>
        <v>0.32268518518518519</v>
      </c>
      <c r="BI35" s="31">
        <f t="shared" si="27"/>
        <v>0.80999999999999961</v>
      </c>
      <c r="BJ35" s="61">
        <f t="shared" ref="BJ35:BM35" si="82">IF($AJ34="t",IF(AM33=0,0,$BI35/AM33),IF(AM34=0,0,$BI35/AM34))</f>
        <v>2.3823529411764695E-2</v>
      </c>
      <c r="BK35" s="61">
        <f t="shared" si="82"/>
        <v>2.0769230769230759E-2</v>
      </c>
      <c r="BL35" s="61">
        <f t="shared" si="82"/>
        <v>1.8409090909090899E-2</v>
      </c>
      <c r="BM35" s="61">
        <f t="shared" si="82"/>
        <v>1.6530612244897953E-2</v>
      </c>
      <c r="BN35" s="62">
        <f t="shared" si="29"/>
        <v>0</v>
      </c>
      <c r="BO35" s="62">
        <f t="shared" si="30"/>
        <v>1</v>
      </c>
      <c r="BP35" s="62">
        <f t="shared" si="31"/>
        <v>26</v>
      </c>
      <c r="BQ35" s="62">
        <f t="shared" si="32"/>
        <v>0</v>
      </c>
      <c r="BR35" s="62">
        <f t="shared" si="33"/>
        <v>1</v>
      </c>
      <c r="BS35" s="62">
        <f t="shared" si="34"/>
        <v>15</v>
      </c>
      <c r="BT35" s="62">
        <f t="shared" si="35"/>
        <v>0</v>
      </c>
      <c r="BU35" s="62">
        <f t="shared" si="36"/>
        <v>1</v>
      </c>
      <c r="BV35" s="62">
        <f t="shared" si="37"/>
        <v>6</v>
      </c>
      <c r="BW35" s="62">
        <f t="shared" si="38"/>
        <v>0</v>
      </c>
      <c r="BX35" s="62">
        <f t="shared" si="39"/>
        <v>0</v>
      </c>
      <c r="BY35" s="62">
        <f t="shared" si="40"/>
        <v>60</v>
      </c>
      <c r="BZ35" s="63">
        <f t="shared" si="41"/>
        <v>0.26048611111111114</v>
      </c>
      <c r="CA35" s="63">
        <f t="shared" si="42"/>
        <v>0.26604166666666673</v>
      </c>
      <c r="CB35" s="63">
        <f t="shared" si="43"/>
        <v>0.26660879629629636</v>
      </c>
      <c r="CC35" s="63">
        <f t="shared" si="44"/>
        <v>0.31244212962962964</v>
      </c>
      <c r="CD35" s="63">
        <f t="shared" si="45"/>
        <v>0.3130324074074074</v>
      </c>
      <c r="CE35" s="63">
        <f t="shared" si="46"/>
        <v>0.32344907407407408</v>
      </c>
      <c r="CF35" s="63">
        <f t="shared" si="47"/>
        <v>0.32407407407407407</v>
      </c>
      <c r="CG35" s="63">
        <f t="shared" si="48"/>
        <v>0.32337962962962963</v>
      </c>
      <c r="CH35" s="36"/>
      <c r="CI35" s="36"/>
      <c r="CJ35" s="36"/>
      <c r="CK35" s="36"/>
      <c r="CL35" s="60">
        <v>60</v>
      </c>
    </row>
    <row r="36" spans="1:90" ht="26.25" customHeight="1" x14ac:dyDescent="0.25">
      <c r="A36" s="37">
        <v>27</v>
      </c>
      <c r="B36" s="38" t="s">
        <v>52</v>
      </c>
      <c r="C36" s="39"/>
      <c r="D36" s="39"/>
      <c r="E36" s="39"/>
      <c r="F36" s="42"/>
      <c r="G36" s="66">
        <v>7.17</v>
      </c>
      <c r="H36" s="41">
        <f t="shared" si="4"/>
        <v>7.17</v>
      </c>
      <c r="I36" s="42">
        <v>7.16</v>
      </c>
      <c r="J36" s="43">
        <f t="shared" si="0"/>
        <v>-9.3109869646184641E-4</v>
      </c>
      <c r="K36" s="44">
        <f t="shared" si="1"/>
        <v>-6.6666666666668206E-3</v>
      </c>
      <c r="L36" s="45" t="s">
        <v>33</v>
      </c>
      <c r="M36" s="126" t="s">
        <v>1229</v>
      </c>
      <c r="N36" s="46">
        <f t="shared" si="2"/>
        <v>7.166666666666667</v>
      </c>
      <c r="O36" s="46"/>
      <c r="P36" s="42">
        <v>7.12</v>
      </c>
      <c r="Q36" s="46"/>
      <c r="R36" s="39">
        <v>7.18</v>
      </c>
      <c r="S36" s="46"/>
      <c r="T36" s="40">
        <v>7.2</v>
      </c>
      <c r="U36" s="47" t="str">
        <f t="shared" si="5"/>
        <v/>
      </c>
      <c r="V36" s="47" t="str">
        <f t="shared" si="6"/>
        <v/>
      </c>
      <c r="W36" s="48"/>
      <c r="X36" s="48"/>
      <c r="Y36" s="48"/>
      <c r="Z36" s="48"/>
      <c r="AA36" s="49"/>
      <c r="AB36" s="49"/>
      <c r="AC36" s="50"/>
      <c r="AD36" s="50"/>
      <c r="AE36" s="51">
        <f t="shared" si="7"/>
        <v>27</v>
      </c>
      <c r="AF36" s="51" t="str">
        <f t="shared" si="8"/>
        <v>U!/2</v>
      </c>
      <c r="AG36" s="51" t="str">
        <f t="shared" si="9"/>
        <v/>
      </c>
      <c r="AH36" s="51" t="str">
        <f t="shared" si="10"/>
        <v/>
      </c>
      <c r="AI36" s="52">
        <f t="shared" si="11"/>
        <v>7.17</v>
      </c>
      <c r="AJ36" s="68"/>
      <c r="AK36" s="53"/>
      <c r="AL36" s="52"/>
      <c r="AM36" s="53">
        <f t="shared" si="12"/>
        <v>34</v>
      </c>
      <c r="AN36" s="53">
        <f>IF(AJ36&lt;&gt;"",IF(AJ36="o",VLOOKUP(AM36,OpenSect!$A$1:$D$11,2),IF(AJ36="u",VLOOKUP(AM36,UpHill!$A$1:$D$35,2),IF(AJ36="d",VLOOKUP(AM36,DownHill!$A$3:$D$29,2),IF(AJ36="f",VLOOKUP(AM36,FlatUnd!$A$2:$D$30,2),IF(AJ36="t",VLOOKUP(AM36,TimeAdd!$A$1:$D$176,2),IF(AJ36="l",VLOOKUP(AM36,SLimit!$A$1:$D$8,2),AN35)))))),AN35)</f>
        <v>39</v>
      </c>
      <c r="AO36" s="53">
        <f>IF(AJ36&lt;&gt;"",IF(AJ36="o",VLOOKUP(AM36,OpenSect!$A$1:$D$11,3),IF(AJ36="u",VLOOKUP(AM36,UpHill!$A$1:$D$35,3),IF(AJ36="d",VLOOKUP(AM36,DownHill!$A$3:$D$29,3),IF(AJ36="f",VLOOKUP(AM36,FlatUnd!$A$2:$D$30,3),IF(AJ36="t",VLOOKUP(AM36,TimeAdd!$A$1:$D$18,3),IF(AJ36="l",VLOOKUP(AM36,SLimit!$A$1:$D$8,3),AO35)))))),AO35)</f>
        <v>44</v>
      </c>
      <c r="AP36" s="53">
        <f>IF(AJ36&lt;&gt;"",IF(AJ36="o",VLOOKUP(AM36,OpenSect!$A$1:$D$11,4),IF(AJ36="u",VLOOKUP(AM36,UpHill!$A$1:$D$35,4),IF(AJ36="d",VLOOKUP(AM36,DownHill!$A$3:$D$29,4),IF(AJ36="f",VLOOKUP(AM36,FlatUnd!$A$2:$D$30,4),IF(AJ36="t",VLOOKUP(AM36,TimeAdd!$A$1:$D$18,4),IF(AJ36="l",VLOOKUP(AM36,SLimit!$A$1:$D$8,4),AP35)))))),AP35)</f>
        <v>49</v>
      </c>
      <c r="AQ36" s="53" t="str">
        <f t="shared" si="13"/>
        <v>60</v>
      </c>
      <c r="AR36" s="54" t="str">
        <f t="shared" si="14"/>
        <v xml:space="preserve">60 Speed limit </v>
      </c>
      <c r="AS36" s="55"/>
      <c r="AT36" s="55"/>
      <c r="AU36" s="56">
        <f>IF(GroupStTimes!$A$8=0,MIN(CB36,CD36,CF36),MIN(BZ36,CB36,CD36,CF36))</f>
        <v>0.26052083333333331</v>
      </c>
      <c r="AV36" s="56">
        <f>IF(GroupStTimes!$A$8=0,MAX(CC36,CE36,CG36),MAX(CA36,CC36,CE36,CG36))</f>
        <v>0.32348379629629631</v>
      </c>
      <c r="AW36" s="57" t="str">
        <f t="shared" si="15"/>
        <v/>
      </c>
      <c r="AX36" s="58" t="str">
        <f t="shared" si="16"/>
        <v/>
      </c>
      <c r="AY36" s="58" t="str">
        <f t="shared" si="17"/>
        <v/>
      </c>
      <c r="AZ36" s="31">
        <f t="shared" si="18"/>
        <v>6.33</v>
      </c>
      <c r="BA36" s="59">
        <f t="shared" si="19"/>
        <v>0.25949074074074074</v>
      </c>
      <c r="BB36" s="59">
        <f t="shared" si="20"/>
        <v>0.26504629629629634</v>
      </c>
      <c r="BC36" s="59">
        <f t="shared" si="21"/>
        <v>0.26574074074074078</v>
      </c>
      <c r="BD36" s="59">
        <f t="shared" si="22"/>
        <v>0.31157407407407406</v>
      </c>
      <c r="BE36" s="59">
        <f t="shared" si="23"/>
        <v>0.3122685185185185</v>
      </c>
      <c r="BF36" s="59">
        <f t="shared" si="24"/>
        <v>0.32268518518518519</v>
      </c>
      <c r="BG36" s="59">
        <f t="shared" si="25"/>
        <v>0.32337962962962963</v>
      </c>
      <c r="BH36" s="59">
        <f t="shared" si="26"/>
        <v>0.32268518518518519</v>
      </c>
      <c r="BI36" s="31">
        <f t="shared" si="27"/>
        <v>0.83999999999999986</v>
      </c>
      <c r="BJ36" s="61">
        <f t="shared" ref="BJ36:BM36" si="83">IF($AJ35="t",IF(AM34=0,0,$BI36/AM34),IF(AM35=0,0,$BI36/AM35))</f>
        <v>2.4705882352941171E-2</v>
      </c>
      <c r="BK36" s="61">
        <f t="shared" si="83"/>
        <v>2.1538461538461534E-2</v>
      </c>
      <c r="BL36" s="61">
        <f t="shared" si="83"/>
        <v>1.9090909090909089E-2</v>
      </c>
      <c r="BM36" s="61">
        <f t="shared" si="83"/>
        <v>1.714285714285714E-2</v>
      </c>
      <c r="BN36" s="62">
        <f t="shared" si="29"/>
        <v>0</v>
      </c>
      <c r="BO36" s="62">
        <f t="shared" si="30"/>
        <v>1</v>
      </c>
      <c r="BP36" s="62">
        <f t="shared" si="31"/>
        <v>29</v>
      </c>
      <c r="BQ36" s="62">
        <f t="shared" si="32"/>
        <v>0</v>
      </c>
      <c r="BR36" s="62">
        <f t="shared" si="33"/>
        <v>1</v>
      </c>
      <c r="BS36" s="62">
        <f t="shared" si="34"/>
        <v>18</v>
      </c>
      <c r="BT36" s="62">
        <f t="shared" si="35"/>
        <v>0</v>
      </c>
      <c r="BU36" s="62">
        <f t="shared" si="36"/>
        <v>1</v>
      </c>
      <c r="BV36" s="62">
        <f t="shared" si="37"/>
        <v>9</v>
      </c>
      <c r="BW36" s="62">
        <f t="shared" si="38"/>
        <v>0</v>
      </c>
      <c r="BX36" s="62">
        <f t="shared" si="39"/>
        <v>1</v>
      </c>
      <c r="BY36" s="62">
        <f t="shared" si="40"/>
        <v>2</v>
      </c>
      <c r="BZ36" s="63">
        <f t="shared" si="41"/>
        <v>0.26052083333333331</v>
      </c>
      <c r="CA36" s="63">
        <f t="shared" si="42"/>
        <v>0.2660763888888889</v>
      </c>
      <c r="CB36" s="63">
        <f t="shared" si="43"/>
        <v>0.26664351851851853</v>
      </c>
      <c r="CC36" s="63">
        <f t="shared" si="44"/>
        <v>0.31247685185185181</v>
      </c>
      <c r="CD36" s="63">
        <f t="shared" si="45"/>
        <v>0.31306712962962963</v>
      </c>
      <c r="CE36" s="63">
        <f t="shared" si="46"/>
        <v>0.32348379629629631</v>
      </c>
      <c r="CF36" s="63">
        <f t="shared" si="47"/>
        <v>0.3240972222222222</v>
      </c>
      <c r="CG36" s="63">
        <f t="shared" si="48"/>
        <v>0.32340277777777776</v>
      </c>
      <c r="CH36" s="36"/>
      <c r="CI36" s="36"/>
      <c r="CJ36" s="36"/>
      <c r="CK36" s="36"/>
      <c r="CL36" s="60">
        <v>60</v>
      </c>
    </row>
    <row r="37" spans="1:90" ht="26.25" customHeight="1" x14ac:dyDescent="0.25">
      <c r="A37" s="37">
        <v>27</v>
      </c>
      <c r="B37" s="38"/>
      <c r="C37" s="39"/>
      <c r="D37" s="39"/>
      <c r="E37" s="39"/>
      <c r="F37" s="42"/>
      <c r="G37" s="66">
        <v>7.45</v>
      </c>
      <c r="H37" s="41">
        <f t="shared" si="4"/>
        <v>7.45</v>
      </c>
      <c r="I37" s="42">
        <v>7.44</v>
      </c>
      <c r="J37" s="43">
        <f t="shared" si="0"/>
        <v>-8.9605734767015212E-4</v>
      </c>
      <c r="K37" s="44">
        <f t="shared" si="1"/>
        <v>-6.6666666666659324E-3</v>
      </c>
      <c r="L37" s="45" t="s">
        <v>53</v>
      </c>
      <c r="M37" s="126" t="s">
        <v>1229</v>
      </c>
      <c r="N37" s="46">
        <f t="shared" si="2"/>
        <v>7.4466666666666663</v>
      </c>
      <c r="O37" s="46"/>
      <c r="P37" s="42">
        <v>7.4</v>
      </c>
      <c r="Q37" s="46"/>
      <c r="R37" s="39">
        <v>7.46</v>
      </c>
      <c r="S37" s="46"/>
      <c r="T37" s="40">
        <v>7.48</v>
      </c>
      <c r="U37" s="47" t="str">
        <f t="shared" si="5"/>
        <v/>
      </c>
      <c r="V37" s="47" t="str">
        <f t="shared" si="6"/>
        <v/>
      </c>
      <c r="W37" s="48"/>
      <c r="X37" s="48"/>
      <c r="Y37" s="48"/>
      <c r="Z37" s="48"/>
      <c r="AA37" s="49"/>
      <c r="AB37" s="49"/>
      <c r="AC37" s="50"/>
      <c r="AD37" s="50"/>
      <c r="AE37" s="51">
        <f t="shared" si="7"/>
        <v>27</v>
      </c>
      <c r="AF37" s="51" t="str">
        <f t="shared" si="8"/>
        <v/>
      </c>
      <c r="AG37" s="51" t="str">
        <f t="shared" si="9"/>
        <v/>
      </c>
      <c r="AH37" s="51" t="str">
        <f t="shared" si="10"/>
        <v/>
      </c>
      <c r="AI37" s="52">
        <f t="shared" si="11"/>
        <v>7.45</v>
      </c>
      <c r="AJ37" s="68"/>
      <c r="AK37" s="53"/>
      <c r="AL37" s="52"/>
      <c r="AM37" s="53">
        <f t="shared" si="12"/>
        <v>34</v>
      </c>
      <c r="AN37" s="53">
        <f>IF(AJ37&lt;&gt;"",IF(AJ37="o",VLOOKUP(AM37,OpenSect!$A$1:$D$11,2),IF(AJ37="u",VLOOKUP(AM37,UpHill!$A$1:$D$35,2),IF(AJ37="d",VLOOKUP(AM37,DownHill!$A$3:$D$29,2),IF(AJ37="f",VLOOKUP(AM37,FlatUnd!$A$2:$D$30,2),IF(AJ37="t",VLOOKUP(AM37,TimeAdd!$A$1:$D$176,2),IF(AJ37="l",VLOOKUP(AM37,SLimit!$A$1:$D$8,2),AN36)))))),AN36)</f>
        <v>39</v>
      </c>
      <c r="AO37" s="53">
        <f>IF(AJ37&lt;&gt;"",IF(AJ37="o",VLOOKUP(AM37,OpenSect!$A$1:$D$11,3),IF(AJ37="u",VLOOKUP(AM37,UpHill!$A$1:$D$35,3),IF(AJ37="d",VLOOKUP(AM37,DownHill!$A$3:$D$29,3),IF(AJ37="f",VLOOKUP(AM37,FlatUnd!$A$2:$D$30,3),IF(AJ37="t",VLOOKUP(AM37,TimeAdd!$A$1:$D$18,3),IF(AJ37="l",VLOOKUP(AM37,SLimit!$A$1:$D$8,3),AO36)))))),AO36)</f>
        <v>44</v>
      </c>
      <c r="AP37" s="53">
        <f>IF(AJ37&lt;&gt;"",IF(AJ37="o",VLOOKUP(AM37,OpenSect!$A$1:$D$11,4),IF(AJ37="u",VLOOKUP(AM37,UpHill!$A$1:$D$35,4),IF(AJ37="d",VLOOKUP(AM37,DownHill!$A$3:$D$29,4),IF(AJ37="f",VLOOKUP(AM37,FlatUnd!$A$2:$D$30,4),IF(AJ37="t",VLOOKUP(AM37,TimeAdd!$A$1:$D$18,4),IF(AJ37="l",VLOOKUP(AM37,SLimit!$A$1:$D$8,4),AP36)))))),AP36)</f>
        <v>49</v>
      </c>
      <c r="AQ37" s="53" t="str">
        <f t="shared" si="13"/>
        <v>60</v>
      </c>
      <c r="AR37" s="54" t="str">
        <f t="shared" si="14"/>
        <v>Warning - Side road junction {Left}.</v>
      </c>
      <c r="AS37" s="55"/>
      <c r="AT37" s="55"/>
      <c r="AU37" s="56">
        <f>IF(GroupStTimes!$A$8=0,MIN(CB37,CD37,CF37),MIN(BZ37,CB37,CD37,CF37))</f>
        <v>0.26086805555555553</v>
      </c>
      <c r="AV37" s="56">
        <f>IF(GroupStTimes!$A$8=0,MAX(CC37,CE37,CG37),MAX(CA37,CC37,CE37,CG37))</f>
        <v>0.32374999999999998</v>
      </c>
      <c r="AW37" s="57" t="str">
        <f t="shared" si="15"/>
        <v/>
      </c>
      <c r="AX37" s="58" t="str">
        <f t="shared" si="16"/>
        <v/>
      </c>
      <c r="AY37" s="58" t="str">
        <f t="shared" si="17"/>
        <v/>
      </c>
      <c r="AZ37" s="31">
        <f t="shared" si="18"/>
        <v>6.33</v>
      </c>
      <c r="BA37" s="59">
        <f t="shared" si="19"/>
        <v>0.25949074074074074</v>
      </c>
      <c r="BB37" s="59">
        <f t="shared" si="20"/>
        <v>0.26504629629629634</v>
      </c>
      <c r="BC37" s="59">
        <f t="shared" si="21"/>
        <v>0.26574074074074078</v>
      </c>
      <c r="BD37" s="59">
        <f t="shared" si="22"/>
        <v>0.31157407407407406</v>
      </c>
      <c r="BE37" s="59">
        <f t="shared" si="23"/>
        <v>0.3122685185185185</v>
      </c>
      <c r="BF37" s="59">
        <f t="shared" si="24"/>
        <v>0.32268518518518519</v>
      </c>
      <c r="BG37" s="59">
        <f t="shared" si="25"/>
        <v>0.32337962962962963</v>
      </c>
      <c r="BH37" s="59">
        <f t="shared" si="26"/>
        <v>0.32268518518518519</v>
      </c>
      <c r="BI37" s="31">
        <f t="shared" si="27"/>
        <v>1.1200000000000001</v>
      </c>
      <c r="BJ37" s="61">
        <f t="shared" ref="BJ37:BM37" si="84">IF($AJ36="t",IF(AM35=0,0,$BI37/AM35),IF(AM36=0,0,$BI37/AM36))</f>
        <v>3.2941176470588238E-2</v>
      </c>
      <c r="BK37" s="61">
        <f t="shared" si="84"/>
        <v>2.8717948717948721E-2</v>
      </c>
      <c r="BL37" s="61">
        <f t="shared" si="84"/>
        <v>2.5454545454545455E-2</v>
      </c>
      <c r="BM37" s="61">
        <f t="shared" si="84"/>
        <v>2.2857142857142861E-2</v>
      </c>
      <c r="BN37" s="62">
        <f t="shared" si="29"/>
        <v>0</v>
      </c>
      <c r="BO37" s="62">
        <f t="shared" si="30"/>
        <v>1</v>
      </c>
      <c r="BP37" s="62">
        <f t="shared" si="31"/>
        <v>59</v>
      </c>
      <c r="BQ37" s="62">
        <f t="shared" si="32"/>
        <v>0</v>
      </c>
      <c r="BR37" s="62">
        <f t="shared" si="33"/>
        <v>1</v>
      </c>
      <c r="BS37" s="62">
        <f t="shared" si="34"/>
        <v>43</v>
      </c>
      <c r="BT37" s="62">
        <f t="shared" si="35"/>
        <v>0</v>
      </c>
      <c r="BU37" s="62">
        <f t="shared" si="36"/>
        <v>1</v>
      </c>
      <c r="BV37" s="62">
        <f t="shared" si="37"/>
        <v>32</v>
      </c>
      <c r="BW37" s="62">
        <f t="shared" si="38"/>
        <v>0</v>
      </c>
      <c r="BX37" s="62">
        <f t="shared" si="39"/>
        <v>1</v>
      </c>
      <c r="BY37" s="62">
        <f t="shared" si="40"/>
        <v>22</v>
      </c>
      <c r="BZ37" s="63">
        <f t="shared" si="41"/>
        <v>0.26086805555555553</v>
      </c>
      <c r="CA37" s="63">
        <f t="shared" si="42"/>
        <v>0.26642361111111112</v>
      </c>
      <c r="CB37" s="63">
        <f t="shared" si="43"/>
        <v>0.26693287037037039</v>
      </c>
      <c r="CC37" s="63">
        <f t="shared" si="44"/>
        <v>0.31276620370370367</v>
      </c>
      <c r="CD37" s="63">
        <f t="shared" si="45"/>
        <v>0.3133333333333333</v>
      </c>
      <c r="CE37" s="63">
        <f t="shared" si="46"/>
        <v>0.32374999999999998</v>
      </c>
      <c r="CF37" s="63">
        <f t="shared" si="47"/>
        <v>0.3243287037037037</v>
      </c>
      <c r="CG37" s="63">
        <f t="shared" si="48"/>
        <v>0.32363425925925926</v>
      </c>
      <c r="CH37" s="36"/>
      <c r="CI37" s="36"/>
      <c r="CJ37" s="36"/>
      <c r="CK37" s="36"/>
      <c r="CL37" s="60">
        <v>60</v>
      </c>
    </row>
    <row r="38" spans="1:90" ht="42.75" customHeight="1" x14ac:dyDescent="0.25">
      <c r="A38" s="37">
        <v>27</v>
      </c>
      <c r="B38" s="38"/>
      <c r="C38" s="39"/>
      <c r="D38" s="39"/>
      <c r="E38" s="39"/>
      <c r="F38" s="64"/>
      <c r="G38" s="66">
        <v>7.57</v>
      </c>
      <c r="H38" s="41">
        <f t="shared" si="4"/>
        <v>7.57</v>
      </c>
      <c r="I38" s="42">
        <v>7.56</v>
      </c>
      <c r="J38" s="43">
        <f t="shared" si="0"/>
        <v>-8.8183421516756894E-4</v>
      </c>
      <c r="K38" s="44">
        <f t="shared" si="1"/>
        <v>-6.6666666666668206E-3</v>
      </c>
      <c r="L38" s="45" t="s">
        <v>54</v>
      </c>
      <c r="M38" s="126" t="s">
        <v>1229</v>
      </c>
      <c r="N38" s="46">
        <f t="shared" si="2"/>
        <v>7.5666666666666664</v>
      </c>
      <c r="O38" s="46"/>
      <c r="P38" s="64">
        <v>7.52</v>
      </c>
      <c r="Q38" s="46"/>
      <c r="R38" s="39">
        <v>7.58</v>
      </c>
      <c r="S38" s="46"/>
      <c r="T38" s="40">
        <v>7.6</v>
      </c>
      <c r="U38" s="47" t="str">
        <f t="shared" si="5"/>
        <v/>
      </c>
      <c r="V38" s="47" t="str">
        <f t="shared" si="6"/>
        <v/>
      </c>
      <c r="W38" s="48"/>
      <c r="X38" s="48"/>
      <c r="Y38" s="48"/>
      <c r="Z38" s="48"/>
      <c r="AA38" s="49"/>
      <c r="AB38" s="49"/>
      <c r="AC38" s="50"/>
      <c r="AD38" s="50"/>
      <c r="AE38" s="51">
        <f t="shared" si="7"/>
        <v>27</v>
      </c>
      <c r="AF38" s="51" t="str">
        <f t="shared" si="8"/>
        <v/>
      </c>
      <c r="AG38" s="51" t="str">
        <f t="shared" si="9"/>
        <v/>
      </c>
      <c r="AH38" s="51" t="str">
        <f t="shared" si="10"/>
        <v/>
      </c>
      <c r="AI38" s="52">
        <f t="shared" si="11"/>
        <v>7.57</v>
      </c>
      <c r="AJ38" s="68"/>
      <c r="AK38" s="53"/>
      <c r="AL38" s="52"/>
      <c r="AM38" s="53">
        <f t="shared" si="12"/>
        <v>34</v>
      </c>
      <c r="AN38" s="53">
        <f>IF(AJ38&lt;&gt;"",IF(AJ38="o",VLOOKUP(AM38,OpenSect!$A$1:$D$11,2),IF(AJ38="u",VLOOKUP(AM38,UpHill!$A$1:$D$35,2),IF(AJ38="d",VLOOKUP(AM38,DownHill!$A$3:$D$29,2),IF(AJ38="f",VLOOKUP(AM38,FlatUnd!$A$2:$D$30,2),IF(AJ38="t",VLOOKUP(AM38,TimeAdd!$A$1:$D$176,2),IF(AJ38="l",VLOOKUP(AM38,SLimit!$A$1:$D$8,2),AN37)))))),AN37)</f>
        <v>39</v>
      </c>
      <c r="AO38" s="53">
        <f>IF(AJ38&lt;&gt;"",IF(AJ38="o",VLOOKUP(AM38,OpenSect!$A$1:$D$11,3),IF(AJ38="u",VLOOKUP(AM38,UpHill!$A$1:$D$35,3),IF(AJ38="d",VLOOKUP(AM38,DownHill!$A$3:$D$29,3),IF(AJ38="f",VLOOKUP(AM38,FlatUnd!$A$2:$D$30,3),IF(AJ38="t",VLOOKUP(AM38,TimeAdd!$A$1:$D$18,3),IF(AJ38="l",VLOOKUP(AM38,SLimit!$A$1:$D$8,3),AO37)))))),AO37)</f>
        <v>44</v>
      </c>
      <c r="AP38" s="53">
        <f>IF(AJ38&lt;&gt;"",IF(AJ38="o",VLOOKUP(AM38,OpenSect!$A$1:$D$11,4),IF(AJ38="u",VLOOKUP(AM38,UpHill!$A$1:$D$35,4),IF(AJ38="d",VLOOKUP(AM38,DownHill!$A$3:$D$29,4),IF(AJ38="f",VLOOKUP(AM38,FlatUnd!$A$2:$D$30,4),IF(AJ38="t",VLOOKUP(AM38,TimeAdd!$A$1:$D$18,4),IF(AJ38="l",VLOOKUP(AM38,SLimit!$A$1:$D$8,4),AP37)))))),AP37)</f>
        <v>49</v>
      </c>
      <c r="AQ38" s="53" t="str">
        <f t="shared" si="13"/>
        <v>60</v>
      </c>
      <c r="AR38" s="54" t="str">
        <f t="shared" si="14"/>
        <v>[View point] Intaba View [Restaurant Sign]{Straight}</v>
      </c>
      <c r="AS38" s="55"/>
      <c r="AT38" s="55"/>
      <c r="AU38" s="56">
        <f>IF(GroupStTimes!$A$8=0,MIN(CB38,CD38,CF38),MIN(BZ38,CB38,CD38,CF38))</f>
        <v>0.26100694444444444</v>
      </c>
      <c r="AV38" s="56">
        <f>IF(GroupStTimes!$A$8=0,MAX(CC38,CE38,CG38),MAX(CA38,CC38,CE38,CG38))</f>
        <v>0.32385416666666667</v>
      </c>
      <c r="AW38" s="57" t="str">
        <f t="shared" si="15"/>
        <v/>
      </c>
      <c r="AX38" s="58" t="str">
        <f t="shared" si="16"/>
        <v/>
      </c>
      <c r="AY38" s="58" t="str">
        <f t="shared" si="17"/>
        <v/>
      </c>
      <c r="AZ38" s="31">
        <f t="shared" si="18"/>
        <v>6.33</v>
      </c>
      <c r="BA38" s="59">
        <f t="shared" si="19"/>
        <v>0.25949074074074074</v>
      </c>
      <c r="BB38" s="59">
        <f t="shared" si="20"/>
        <v>0.26504629629629634</v>
      </c>
      <c r="BC38" s="59">
        <f t="shared" si="21"/>
        <v>0.26574074074074078</v>
      </c>
      <c r="BD38" s="59">
        <f t="shared" si="22"/>
        <v>0.31157407407407406</v>
      </c>
      <c r="BE38" s="59">
        <f t="shared" si="23"/>
        <v>0.3122685185185185</v>
      </c>
      <c r="BF38" s="59">
        <f t="shared" si="24"/>
        <v>0.32268518518518519</v>
      </c>
      <c r="BG38" s="59">
        <f t="shared" si="25"/>
        <v>0.32337962962962963</v>
      </c>
      <c r="BH38" s="59">
        <f t="shared" si="26"/>
        <v>0.32268518518518519</v>
      </c>
      <c r="BI38" s="31">
        <f t="shared" si="27"/>
        <v>1.2400000000000002</v>
      </c>
      <c r="BJ38" s="61">
        <f t="shared" ref="BJ38:BM38" si="85">IF($AJ37="t",IF(AM36=0,0,$BI38/AM36),IF(AM37=0,0,$BI38/AM37))</f>
        <v>3.6470588235294123E-2</v>
      </c>
      <c r="BK38" s="61">
        <f t="shared" si="85"/>
        <v>3.1794871794871803E-2</v>
      </c>
      <c r="BL38" s="61">
        <f t="shared" si="85"/>
        <v>2.8181818181818186E-2</v>
      </c>
      <c r="BM38" s="61">
        <f t="shared" si="85"/>
        <v>2.5306122448979597E-2</v>
      </c>
      <c r="BN38" s="62">
        <f t="shared" si="29"/>
        <v>0</v>
      </c>
      <c r="BO38" s="62">
        <f t="shared" si="30"/>
        <v>2</v>
      </c>
      <c r="BP38" s="62">
        <f t="shared" si="31"/>
        <v>11</v>
      </c>
      <c r="BQ38" s="62">
        <f t="shared" si="32"/>
        <v>0</v>
      </c>
      <c r="BR38" s="62">
        <f t="shared" si="33"/>
        <v>1</v>
      </c>
      <c r="BS38" s="62">
        <f t="shared" si="34"/>
        <v>54</v>
      </c>
      <c r="BT38" s="62">
        <f t="shared" si="35"/>
        <v>0</v>
      </c>
      <c r="BU38" s="62">
        <f t="shared" si="36"/>
        <v>1</v>
      </c>
      <c r="BV38" s="62">
        <f t="shared" si="37"/>
        <v>41</v>
      </c>
      <c r="BW38" s="62">
        <f t="shared" si="38"/>
        <v>0</v>
      </c>
      <c r="BX38" s="62">
        <f t="shared" si="39"/>
        <v>1</v>
      </c>
      <c r="BY38" s="62">
        <f t="shared" si="40"/>
        <v>31</v>
      </c>
      <c r="BZ38" s="63">
        <f t="shared" si="41"/>
        <v>0.26100694444444444</v>
      </c>
      <c r="CA38" s="63">
        <f t="shared" si="42"/>
        <v>0.26656250000000004</v>
      </c>
      <c r="CB38" s="63">
        <f t="shared" si="43"/>
        <v>0.26706018518518521</v>
      </c>
      <c r="CC38" s="63">
        <f t="shared" si="44"/>
        <v>0.31289351851851849</v>
      </c>
      <c r="CD38" s="63">
        <f t="shared" si="45"/>
        <v>0.31343749999999998</v>
      </c>
      <c r="CE38" s="63">
        <f t="shared" si="46"/>
        <v>0.32385416666666667</v>
      </c>
      <c r="CF38" s="63">
        <f t="shared" si="47"/>
        <v>0.32443287037037039</v>
      </c>
      <c r="CG38" s="63">
        <f t="shared" si="48"/>
        <v>0.32373842592592594</v>
      </c>
      <c r="CH38" s="36"/>
      <c r="CI38" s="36"/>
      <c r="CJ38" s="36"/>
      <c r="CK38" s="36"/>
      <c r="CL38" s="60">
        <v>60</v>
      </c>
    </row>
    <row r="39" spans="1:90" ht="26.25" customHeight="1" x14ac:dyDescent="0.25">
      <c r="A39" s="37">
        <v>27</v>
      </c>
      <c r="B39" s="38" t="s">
        <v>55</v>
      </c>
      <c r="C39" s="69" t="s">
        <v>49</v>
      </c>
      <c r="D39" s="39">
        <v>34</v>
      </c>
      <c r="E39" s="39"/>
      <c r="F39" s="42"/>
      <c r="G39" s="66">
        <v>7.69</v>
      </c>
      <c r="H39" s="41">
        <f t="shared" si="4"/>
        <v>7.71</v>
      </c>
      <c r="I39" s="42">
        <v>7.73</v>
      </c>
      <c r="J39" s="43">
        <f t="shared" si="0"/>
        <v>3.4497628288055991E-3</v>
      </c>
      <c r="K39" s="44">
        <f t="shared" si="1"/>
        <v>2.6666666666667282E-2</v>
      </c>
      <c r="L39" s="70" t="s">
        <v>1223</v>
      </c>
      <c r="M39" s="126" t="s">
        <v>1229</v>
      </c>
      <c r="N39" s="46">
        <f t="shared" si="2"/>
        <v>7.7033333333333331</v>
      </c>
      <c r="O39" s="46"/>
      <c r="P39" s="42">
        <v>7.69</v>
      </c>
      <c r="Q39" s="46"/>
      <c r="R39" s="39">
        <v>7.7</v>
      </c>
      <c r="S39" s="46"/>
      <c r="T39" s="40">
        <v>7.72</v>
      </c>
      <c r="U39" s="47" t="str">
        <f t="shared" si="5"/>
        <v/>
      </c>
      <c r="V39" s="47" t="str">
        <f t="shared" si="6"/>
        <v/>
      </c>
      <c r="W39" s="48"/>
      <c r="X39" s="48"/>
      <c r="Y39" s="48"/>
      <c r="Z39" s="48"/>
      <c r="AA39" s="49"/>
      <c r="AB39" s="49"/>
      <c r="AC39" s="50"/>
      <c r="AD39" s="50"/>
      <c r="AE39" s="51">
        <f t="shared" si="7"/>
        <v>27</v>
      </c>
      <c r="AF39" s="51" t="str">
        <f t="shared" si="8"/>
        <v>UD1</v>
      </c>
      <c r="AG39" s="51" t="str">
        <f t="shared" si="9"/>
        <v>f</v>
      </c>
      <c r="AH39" s="51">
        <f t="shared" si="10"/>
        <v>34</v>
      </c>
      <c r="AI39" s="52">
        <f t="shared" si="11"/>
        <v>7.71</v>
      </c>
      <c r="AJ39" s="68"/>
      <c r="AK39" s="53"/>
      <c r="AL39" s="52"/>
      <c r="AM39" s="53">
        <f t="shared" si="12"/>
        <v>34</v>
      </c>
      <c r="AN39" s="53">
        <f>IF(AJ39&lt;&gt;"",IF(AJ39="o",VLOOKUP(AM39,OpenSect!$A$1:$D$11,2),IF(AJ39="u",VLOOKUP(AM39,UpHill!$A$1:$D$35,2),IF(AJ39="d",VLOOKUP(AM39,DownHill!$A$3:$D$29,2),IF(AJ39="f",VLOOKUP(AM39,FlatUnd!$A$2:$D$30,2),IF(AJ39="t",VLOOKUP(AM39,TimeAdd!$A$1:$D$176,2),IF(AJ39="l",VLOOKUP(AM39,SLimit!$A$1:$D$8,2),AN38)))))),AN38)</f>
        <v>39</v>
      </c>
      <c r="AO39" s="53">
        <f>IF(AJ39&lt;&gt;"",IF(AJ39="o",VLOOKUP(AM39,OpenSect!$A$1:$D$11,3),IF(AJ39="u",VLOOKUP(AM39,UpHill!$A$1:$D$35,3),IF(AJ39="d",VLOOKUP(AM39,DownHill!$A$3:$D$29,3),IF(AJ39="f",VLOOKUP(AM39,FlatUnd!$A$2:$D$30,3),IF(AJ39="t",VLOOKUP(AM39,TimeAdd!$A$1:$D$18,3),IF(AJ39="l",VLOOKUP(AM39,SLimit!$A$1:$D$8,3),AO38)))))),AO38)</f>
        <v>44</v>
      </c>
      <c r="AP39" s="53">
        <f>IF(AJ39&lt;&gt;"",IF(AJ39="o",VLOOKUP(AM39,OpenSect!$A$1:$D$11,4),IF(AJ39="u",VLOOKUP(AM39,UpHill!$A$1:$D$35,4),IF(AJ39="d",VLOOKUP(AM39,DownHill!$A$3:$D$29,4),IF(AJ39="f",VLOOKUP(AM39,FlatUnd!$A$2:$D$30,4),IF(AJ39="t",VLOOKUP(AM39,TimeAdd!$A$1:$D$18,4),IF(AJ39="l",VLOOKUP(AM39,SLimit!$A$1:$D$8,4),AP38)))))),AP38)</f>
        <v>49</v>
      </c>
      <c r="AQ39" s="53" t="str">
        <f t="shared" si="13"/>
        <v>60</v>
      </c>
      <c r="AR39" s="54" t="str">
        <f t="shared" si="14"/>
        <v>Alverstone 1.  START of REGULARITY.</v>
      </c>
      <c r="AS39" s="55"/>
      <c r="AT39" s="55"/>
      <c r="AU39" s="56">
        <f>IF(GroupStTimes!$A$8=0,MIN(CB39,CD39,CF39),MIN(BZ39,CB39,CD39,CF39))</f>
        <v>0.26118055555555558</v>
      </c>
      <c r="AV39" s="56">
        <f>IF(GroupStTimes!$A$8=0,MAX(CC39,CE39,CG39),MAX(CA39,CC39,CE39,CG39))</f>
        <v>0.32399305555555558</v>
      </c>
      <c r="AW39" s="57" t="str">
        <f t="shared" si="15"/>
        <v/>
      </c>
      <c r="AX39" s="58" t="str">
        <f t="shared" si="16"/>
        <v/>
      </c>
      <c r="AY39" s="58" t="str">
        <f t="shared" si="17"/>
        <v/>
      </c>
      <c r="AZ39" s="31">
        <f t="shared" si="18"/>
        <v>6.33</v>
      </c>
      <c r="BA39" s="59">
        <f t="shared" si="19"/>
        <v>0.25949074074074074</v>
      </c>
      <c r="BB39" s="59">
        <f t="shared" si="20"/>
        <v>0.26504629629629634</v>
      </c>
      <c r="BC39" s="59">
        <f t="shared" si="21"/>
        <v>0.26574074074074078</v>
      </c>
      <c r="BD39" s="59">
        <f t="shared" si="22"/>
        <v>0.31157407407407406</v>
      </c>
      <c r="BE39" s="59">
        <f t="shared" si="23"/>
        <v>0.3122685185185185</v>
      </c>
      <c r="BF39" s="59">
        <f t="shared" si="24"/>
        <v>0.32268518518518519</v>
      </c>
      <c r="BG39" s="59">
        <f t="shared" si="25"/>
        <v>0.32337962962962963</v>
      </c>
      <c r="BH39" s="59">
        <f t="shared" si="26"/>
        <v>0.32268518518518519</v>
      </c>
      <c r="BI39" s="31">
        <f t="shared" si="27"/>
        <v>1.38</v>
      </c>
      <c r="BJ39" s="61">
        <f t="shared" ref="BJ39:BM39" si="86">IF($AJ38="t",IF(AM37=0,0,$BI39/AM37),IF(AM38=0,0,$BI39/AM38))</f>
        <v>4.0588235294117647E-2</v>
      </c>
      <c r="BK39" s="61">
        <f t="shared" si="86"/>
        <v>3.5384615384615382E-2</v>
      </c>
      <c r="BL39" s="61">
        <f t="shared" si="86"/>
        <v>3.1363636363636364E-2</v>
      </c>
      <c r="BM39" s="61">
        <f t="shared" si="86"/>
        <v>2.8163265306122447E-2</v>
      </c>
      <c r="BN39" s="62">
        <f t="shared" si="29"/>
        <v>0</v>
      </c>
      <c r="BO39" s="62">
        <f t="shared" si="30"/>
        <v>2</v>
      </c>
      <c r="BP39" s="62">
        <f t="shared" si="31"/>
        <v>26</v>
      </c>
      <c r="BQ39" s="62">
        <f t="shared" si="32"/>
        <v>0</v>
      </c>
      <c r="BR39" s="62">
        <f t="shared" si="33"/>
        <v>2</v>
      </c>
      <c r="BS39" s="62">
        <f t="shared" si="34"/>
        <v>7</v>
      </c>
      <c r="BT39" s="62">
        <f t="shared" si="35"/>
        <v>0</v>
      </c>
      <c r="BU39" s="62">
        <f t="shared" si="36"/>
        <v>1</v>
      </c>
      <c r="BV39" s="62">
        <f t="shared" si="37"/>
        <v>53</v>
      </c>
      <c r="BW39" s="62">
        <f t="shared" si="38"/>
        <v>0</v>
      </c>
      <c r="BX39" s="62">
        <f t="shared" si="39"/>
        <v>1</v>
      </c>
      <c r="BY39" s="62">
        <f t="shared" si="40"/>
        <v>41</v>
      </c>
      <c r="BZ39" s="63">
        <f t="shared" si="41"/>
        <v>0.26118055555555558</v>
      </c>
      <c r="CA39" s="63">
        <f t="shared" si="42"/>
        <v>0.26673611111111117</v>
      </c>
      <c r="CB39" s="63">
        <f t="shared" si="43"/>
        <v>0.26721064814814821</v>
      </c>
      <c r="CC39" s="63">
        <f t="shared" si="44"/>
        <v>0.31304398148148149</v>
      </c>
      <c r="CD39" s="63">
        <f t="shared" si="45"/>
        <v>0.31357638888888889</v>
      </c>
      <c r="CE39" s="63">
        <f t="shared" si="46"/>
        <v>0.32399305555555558</v>
      </c>
      <c r="CF39" s="63">
        <f t="shared" si="47"/>
        <v>0.32454861111111111</v>
      </c>
      <c r="CG39" s="63">
        <f t="shared" si="48"/>
        <v>0.32385416666666667</v>
      </c>
      <c r="CH39" s="36"/>
      <c r="CI39" s="36"/>
      <c r="CJ39" s="36"/>
      <c r="CK39" s="36"/>
      <c r="CL39" s="60">
        <v>60</v>
      </c>
    </row>
    <row r="40" spans="1:90" ht="26.25" customHeight="1" x14ac:dyDescent="0.25">
      <c r="A40" s="37">
        <v>27</v>
      </c>
      <c r="B40" s="38" t="s">
        <v>55</v>
      </c>
      <c r="C40" s="39"/>
      <c r="D40" s="39"/>
      <c r="E40" s="39"/>
      <c r="F40" s="42"/>
      <c r="G40" s="66">
        <v>9.1</v>
      </c>
      <c r="H40" s="41">
        <f t="shared" si="4"/>
        <v>9.1</v>
      </c>
      <c r="I40" s="42">
        <v>9.09</v>
      </c>
      <c r="J40" s="43">
        <f t="shared" si="0"/>
        <v>-7.3340667400065263E-4</v>
      </c>
      <c r="K40" s="44">
        <f t="shared" si="1"/>
        <v>-6.6666666666659324E-3</v>
      </c>
      <c r="L40" s="45" t="s">
        <v>56</v>
      </c>
      <c r="M40" s="126" t="s">
        <v>1229</v>
      </c>
      <c r="N40" s="46">
        <f t="shared" si="2"/>
        <v>9.0966666666666658</v>
      </c>
      <c r="O40" s="46"/>
      <c r="P40" s="42">
        <v>9.0500000000000007</v>
      </c>
      <c r="Q40" s="46"/>
      <c r="R40" s="39">
        <v>9.11</v>
      </c>
      <c r="S40" s="46"/>
      <c r="T40" s="40">
        <v>9.1300000000000008</v>
      </c>
      <c r="U40" s="47" t="str">
        <f t="shared" si="5"/>
        <v/>
      </c>
      <c r="V40" s="47" t="str">
        <f t="shared" si="6"/>
        <v/>
      </c>
      <c r="W40" s="48"/>
      <c r="X40" s="48"/>
      <c r="Y40" s="48"/>
      <c r="Z40" s="48"/>
      <c r="AA40" s="49"/>
      <c r="AB40" s="49"/>
      <c r="AC40" s="50"/>
      <c r="AD40" s="50"/>
      <c r="AE40" s="51">
        <f t="shared" si="7"/>
        <v>27</v>
      </c>
      <c r="AF40" s="51" t="str">
        <f t="shared" si="8"/>
        <v>UD1</v>
      </c>
      <c r="AG40" s="51" t="str">
        <f t="shared" si="9"/>
        <v/>
      </c>
      <c r="AH40" s="51" t="str">
        <f t="shared" si="10"/>
        <v/>
      </c>
      <c r="AI40" s="52">
        <f t="shared" si="11"/>
        <v>9.1</v>
      </c>
      <c r="AJ40" s="68"/>
      <c r="AK40" s="53"/>
      <c r="AL40" s="52"/>
      <c r="AM40" s="53">
        <f t="shared" si="12"/>
        <v>34</v>
      </c>
      <c r="AN40" s="53">
        <f>IF(AJ40&lt;&gt;"",IF(AJ40="o",VLOOKUP(AM40,OpenSect!$A$1:$D$11,2),IF(AJ40="u",VLOOKUP(AM40,UpHill!$A$1:$D$35,2),IF(AJ40="d",VLOOKUP(AM40,DownHill!$A$3:$D$29,2),IF(AJ40="f",VLOOKUP(AM40,FlatUnd!$A$2:$D$30,2),IF(AJ40="t",VLOOKUP(AM40,TimeAdd!$A$1:$D$176,2),IF(AJ40="l",VLOOKUP(AM40,SLimit!$A$1:$D$8,2),AN39)))))),AN39)</f>
        <v>39</v>
      </c>
      <c r="AO40" s="53">
        <f>IF(AJ40&lt;&gt;"",IF(AJ40="o",VLOOKUP(AM40,OpenSect!$A$1:$D$11,3),IF(AJ40="u",VLOOKUP(AM40,UpHill!$A$1:$D$35,3),IF(AJ40="d",VLOOKUP(AM40,DownHill!$A$3:$D$29,3),IF(AJ40="f",VLOOKUP(AM40,FlatUnd!$A$2:$D$30,3),IF(AJ40="t",VLOOKUP(AM40,TimeAdd!$A$1:$D$18,3),IF(AJ40="l",VLOOKUP(AM40,SLimit!$A$1:$D$8,3),AO39)))))),AO39)</f>
        <v>44</v>
      </c>
      <c r="AP40" s="53">
        <f>IF(AJ40&lt;&gt;"",IF(AJ40="o",VLOOKUP(AM40,OpenSect!$A$1:$D$11,4),IF(AJ40="u",VLOOKUP(AM40,UpHill!$A$1:$D$35,4),IF(AJ40="d",VLOOKUP(AM40,DownHill!$A$3:$D$29,4),IF(AJ40="f",VLOOKUP(AM40,FlatUnd!$A$2:$D$30,4),IF(AJ40="t",VLOOKUP(AM40,TimeAdd!$A$1:$D$18,4),IF(AJ40="l",VLOOKUP(AM40,SLimit!$A$1:$D$8,4),AP39)))))),AP39)</f>
        <v>49</v>
      </c>
      <c r="AQ40" s="53" t="str">
        <f t="shared" si="13"/>
        <v>60</v>
      </c>
      <c r="AR40" s="54" t="str">
        <f t="shared" si="14"/>
        <v>Drummond</v>
      </c>
      <c r="AS40" s="55"/>
      <c r="AT40" s="55"/>
      <c r="AU40" s="56">
        <f>IF(GroupStTimes!$A$8=0,MIN(CB40,CD40,CF40),MIN(BZ40,CB40,CD40,CF40))</f>
        <v>0.26288194444444446</v>
      </c>
      <c r="AV40" s="56">
        <f>IF(GroupStTimes!$A$8=0,MAX(CC40,CE40,CG40),MAX(CA40,CC40,CE40,CG40))</f>
        <v>0.3253125</v>
      </c>
      <c r="AW40" s="57" t="str">
        <f t="shared" si="15"/>
        <v/>
      </c>
      <c r="AX40" s="58" t="str">
        <f t="shared" si="16"/>
        <v/>
      </c>
      <c r="AY40" s="58" t="str">
        <f t="shared" si="17"/>
        <v/>
      </c>
      <c r="AZ40" s="31">
        <f t="shared" si="18"/>
        <v>6.33</v>
      </c>
      <c r="BA40" s="59">
        <f t="shared" si="19"/>
        <v>0.25949074074074074</v>
      </c>
      <c r="BB40" s="59">
        <f t="shared" si="20"/>
        <v>0.26504629629629634</v>
      </c>
      <c r="BC40" s="59">
        <f t="shared" si="21"/>
        <v>0.26574074074074078</v>
      </c>
      <c r="BD40" s="59">
        <f t="shared" si="22"/>
        <v>0.31157407407407406</v>
      </c>
      <c r="BE40" s="59">
        <f t="shared" si="23"/>
        <v>0.3122685185185185</v>
      </c>
      <c r="BF40" s="59">
        <f t="shared" si="24"/>
        <v>0.32268518518518519</v>
      </c>
      <c r="BG40" s="59">
        <f t="shared" si="25"/>
        <v>0.32337962962962963</v>
      </c>
      <c r="BH40" s="59">
        <f t="shared" si="26"/>
        <v>0.32268518518518519</v>
      </c>
      <c r="BI40" s="31">
        <f t="shared" si="27"/>
        <v>2.7699999999999996</v>
      </c>
      <c r="BJ40" s="61">
        <f t="shared" ref="BJ40:BM40" si="87">IF($AJ39="t",IF(AM38=0,0,$BI40/AM38),IF(AM39=0,0,$BI40/AM39))</f>
        <v>8.14705882352941E-2</v>
      </c>
      <c r="BK40" s="61">
        <f t="shared" si="87"/>
        <v>7.1025641025641018E-2</v>
      </c>
      <c r="BL40" s="61">
        <f t="shared" si="87"/>
        <v>6.2954545454545444E-2</v>
      </c>
      <c r="BM40" s="61">
        <f t="shared" si="87"/>
        <v>5.653061224489795E-2</v>
      </c>
      <c r="BN40" s="62">
        <f t="shared" si="29"/>
        <v>0</v>
      </c>
      <c r="BO40" s="62">
        <f t="shared" si="30"/>
        <v>4</v>
      </c>
      <c r="BP40" s="62">
        <f t="shared" si="31"/>
        <v>53</v>
      </c>
      <c r="BQ40" s="62">
        <f t="shared" si="32"/>
        <v>0</v>
      </c>
      <c r="BR40" s="62">
        <f t="shared" si="33"/>
        <v>4</v>
      </c>
      <c r="BS40" s="62">
        <f t="shared" si="34"/>
        <v>16</v>
      </c>
      <c r="BT40" s="62">
        <f t="shared" si="35"/>
        <v>0</v>
      </c>
      <c r="BU40" s="62">
        <f t="shared" si="36"/>
        <v>3</v>
      </c>
      <c r="BV40" s="62">
        <f t="shared" si="37"/>
        <v>47</v>
      </c>
      <c r="BW40" s="62">
        <f t="shared" si="38"/>
        <v>0</v>
      </c>
      <c r="BX40" s="62">
        <f t="shared" si="39"/>
        <v>3</v>
      </c>
      <c r="BY40" s="62">
        <f t="shared" si="40"/>
        <v>24</v>
      </c>
      <c r="BZ40" s="63">
        <f t="shared" si="41"/>
        <v>0.26288194444444446</v>
      </c>
      <c r="CA40" s="63">
        <f t="shared" si="42"/>
        <v>0.26843750000000005</v>
      </c>
      <c r="CB40" s="63">
        <f t="shared" si="43"/>
        <v>0.26870370370370372</v>
      </c>
      <c r="CC40" s="63">
        <f t="shared" si="44"/>
        <v>0.314537037037037</v>
      </c>
      <c r="CD40" s="63">
        <f t="shared" si="45"/>
        <v>0.31489583333333332</v>
      </c>
      <c r="CE40" s="63">
        <f t="shared" si="46"/>
        <v>0.3253125</v>
      </c>
      <c r="CF40" s="63">
        <f t="shared" si="47"/>
        <v>0.32574074074074072</v>
      </c>
      <c r="CG40" s="63">
        <f t="shared" si="48"/>
        <v>0.32504629629629628</v>
      </c>
      <c r="CH40" s="36"/>
      <c r="CI40" s="36"/>
      <c r="CJ40" s="36"/>
      <c r="CK40" s="36"/>
      <c r="CL40" s="60">
        <v>60</v>
      </c>
    </row>
    <row r="41" spans="1:90" ht="26.25" customHeight="1" x14ac:dyDescent="0.25">
      <c r="A41" s="37">
        <v>27</v>
      </c>
      <c r="B41" s="38" t="s">
        <v>55</v>
      </c>
      <c r="C41" s="39"/>
      <c r="D41" s="39"/>
      <c r="E41" s="39"/>
      <c r="F41" s="42"/>
      <c r="G41" s="40">
        <v>9.14</v>
      </c>
      <c r="H41" s="41">
        <f t="shared" si="4"/>
        <v>9.14</v>
      </c>
      <c r="I41" s="42">
        <v>9.129999999999999</v>
      </c>
      <c r="J41" s="43">
        <f t="shared" si="0"/>
        <v>-1.0952902519169292E-3</v>
      </c>
      <c r="K41" s="44">
        <f t="shared" si="1"/>
        <v>-1.0000000000001563E-2</v>
      </c>
      <c r="L41" s="45" t="s">
        <v>57</v>
      </c>
      <c r="M41" s="126" t="s">
        <v>1229</v>
      </c>
      <c r="N41" s="46">
        <f t="shared" si="2"/>
        <v>9.14</v>
      </c>
      <c r="O41" s="46"/>
      <c r="P41" s="42">
        <v>9.09</v>
      </c>
      <c r="Q41" s="46"/>
      <c r="R41" s="39">
        <v>9.15</v>
      </c>
      <c r="S41" s="46"/>
      <c r="T41" s="40">
        <v>9.18</v>
      </c>
      <c r="U41" s="47" t="str">
        <f t="shared" si="5"/>
        <v/>
      </c>
      <c r="V41" s="47" t="str">
        <f t="shared" si="6"/>
        <v/>
      </c>
      <c r="W41" s="48"/>
      <c r="X41" s="48"/>
      <c r="Y41" s="48"/>
      <c r="Z41" s="48"/>
      <c r="AA41" s="49"/>
      <c r="AB41" s="49"/>
      <c r="AC41" s="50"/>
      <c r="AD41" s="50"/>
      <c r="AE41" s="51">
        <f t="shared" si="7"/>
        <v>27</v>
      </c>
      <c r="AF41" s="51" t="str">
        <f t="shared" si="8"/>
        <v>UD1</v>
      </c>
      <c r="AG41" s="51" t="str">
        <f t="shared" si="9"/>
        <v/>
      </c>
      <c r="AH41" s="51" t="str">
        <f t="shared" si="10"/>
        <v/>
      </c>
      <c r="AI41" s="52">
        <f t="shared" si="11"/>
        <v>9.14</v>
      </c>
      <c r="AJ41" s="68"/>
      <c r="AK41" s="53"/>
      <c r="AL41" s="52"/>
      <c r="AM41" s="53">
        <f t="shared" si="12"/>
        <v>34</v>
      </c>
      <c r="AN41" s="53">
        <f>IF(AJ41&lt;&gt;"",IF(AJ41="o",VLOOKUP(AM41,OpenSect!$A$1:$D$11,2),IF(AJ41="u",VLOOKUP(AM41,UpHill!$A$1:$D$35,2),IF(AJ41="d",VLOOKUP(AM41,DownHill!$A$3:$D$29,2),IF(AJ41="f",VLOOKUP(AM41,FlatUnd!$A$2:$D$30,2),IF(AJ41="t",VLOOKUP(AM41,TimeAdd!$A$1:$D$176,2),IF(AJ41="l",VLOOKUP(AM41,SLimit!$A$1:$D$8,2),AN40)))))),AN40)</f>
        <v>39</v>
      </c>
      <c r="AO41" s="53">
        <f>IF(AJ41&lt;&gt;"",IF(AJ41="o",VLOOKUP(AM41,OpenSect!$A$1:$D$11,3),IF(AJ41="u",VLOOKUP(AM41,UpHill!$A$1:$D$35,3),IF(AJ41="d",VLOOKUP(AM41,DownHill!$A$3:$D$29,3),IF(AJ41="f",VLOOKUP(AM41,FlatUnd!$A$2:$D$30,3),IF(AJ41="t",VLOOKUP(AM41,TimeAdd!$A$1:$D$18,3),IF(AJ41="l",VLOOKUP(AM41,SLimit!$A$1:$D$8,3),AO40)))))),AO40)</f>
        <v>44</v>
      </c>
      <c r="AP41" s="53">
        <f>IF(AJ41&lt;&gt;"",IF(AJ41="o",VLOOKUP(AM41,OpenSect!$A$1:$D$11,4),IF(AJ41="u",VLOOKUP(AM41,UpHill!$A$1:$D$35,4),IF(AJ41="d",VLOOKUP(AM41,DownHill!$A$3:$D$29,4),IF(AJ41="f",VLOOKUP(AM41,FlatUnd!$A$2:$D$30,4),IF(AJ41="t",VLOOKUP(AM41,TimeAdd!$A$1:$D$18,4),IF(AJ41="l",VLOOKUP(AM41,SLimit!$A$1:$D$8,4),AP40)))))),AP40)</f>
        <v>49</v>
      </c>
      <c r="AQ41" s="53" t="str">
        <f t="shared" si="13"/>
        <v>60</v>
      </c>
      <c r="AR41" s="54" t="str">
        <f t="shared" si="14"/>
        <v xml:space="preserve"> Warning - Sharp curve. {Right}</v>
      </c>
      <c r="AS41" s="55"/>
      <c r="AT41" s="55"/>
      <c r="AU41" s="56">
        <f>IF(GroupStTimes!$A$8=0,MIN(CB41,CD41,CF41),MIN(BZ41,CB41,CD41,CF41))</f>
        <v>0.26293981481481482</v>
      </c>
      <c r="AV41" s="56">
        <f>IF(GroupStTimes!$A$8=0,MAX(CC41,CE41,CG41),MAX(CA41,CC41,CE41,CG41))</f>
        <v>0.32534722222222223</v>
      </c>
      <c r="AW41" s="57" t="str">
        <f t="shared" si="15"/>
        <v/>
      </c>
      <c r="AX41" s="58" t="str">
        <f t="shared" si="16"/>
        <v/>
      </c>
      <c r="AY41" s="58" t="str">
        <f t="shared" si="17"/>
        <v/>
      </c>
      <c r="AZ41" s="31">
        <f t="shared" si="18"/>
        <v>6.33</v>
      </c>
      <c r="BA41" s="59">
        <f t="shared" si="19"/>
        <v>0.25949074074074074</v>
      </c>
      <c r="BB41" s="59">
        <f t="shared" si="20"/>
        <v>0.26504629629629634</v>
      </c>
      <c r="BC41" s="59">
        <f t="shared" si="21"/>
        <v>0.26574074074074078</v>
      </c>
      <c r="BD41" s="59">
        <f t="shared" si="22"/>
        <v>0.31157407407407406</v>
      </c>
      <c r="BE41" s="59">
        <f t="shared" si="23"/>
        <v>0.3122685185185185</v>
      </c>
      <c r="BF41" s="59">
        <f t="shared" si="24"/>
        <v>0.32268518518518519</v>
      </c>
      <c r="BG41" s="59">
        <f t="shared" si="25"/>
        <v>0.32337962962962963</v>
      </c>
      <c r="BH41" s="59">
        <f t="shared" si="26"/>
        <v>0.32268518518518519</v>
      </c>
      <c r="BI41" s="31">
        <f t="shared" si="27"/>
        <v>2.8100000000000005</v>
      </c>
      <c r="BJ41" s="61">
        <f t="shared" ref="BJ41:BM41" si="88">IF($AJ40="t",IF(AM39=0,0,$BI41/AM39),IF(AM40=0,0,$BI41/AM40))</f>
        <v>8.2647058823529421E-2</v>
      </c>
      <c r="BK41" s="61">
        <f t="shared" si="88"/>
        <v>7.205128205128207E-2</v>
      </c>
      <c r="BL41" s="61">
        <f t="shared" si="88"/>
        <v>6.3863636363636372E-2</v>
      </c>
      <c r="BM41" s="61">
        <f t="shared" si="88"/>
        <v>5.7346938775510212E-2</v>
      </c>
      <c r="BN41" s="62">
        <f t="shared" si="29"/>
        <v>0</v>
      </c>
      <c r="BO41" s="62">
        <f t="shared" si="30"/>
        <v>4</v>
      </c>
      <c r="BP41" s="62">
        <f t="shared" si="31"/>
        <v>58</v>
      </c>
      <c r="BQ41" s="62">
        <f t="shared" si="32"/>
        <v>0</v>
      </c>
      <c r="BR41" s="62">
        <f t="shared" si="33"/>
        <v>4</v>
      </c>
      <c r="BS41" s="62">
        <f t="shared" si="34"/>
        <v>19</v>
      </c>
      <c r="BT41" s="62">
        <f t="shared" si="35"/>
        <v>0</v>
      </c>
      <c r="BU41" s="62">
        <f t="shared" si="36"/>
        <v>3</v>
      </c>
      <c r="BV41" s="62">
        <f t="shared" si="37"/>
        <v>50</v>
      </c>
      <c r="BW41" s="62">
        <f t="shared" si="38"/>
        <v>0</v>
      </c>
      <c r="BX41" s="62">
        <f t="shared" si="39"/>
        <v>3</v>
      </c>
      <c r="BY41" s="62">
        <f t="shared" si="40"/>
        <v>26</v>
      </c>
      <c r="BZ41" s="63">
        <f t="shared" si="41"/>
        <v>0.26293981481481482</v>
      </c>
      <c r="CA41" s="63">
        <f t="shared" si="42"/>
        <v>0.26849537037037041</v>
      </c>
      <c r="CB41" s="63">
        <f t="shared" si="43"/>
        <v>0.26873842592592595</v>
      </c>
      <c r="CC41" s="63">
        <f t="shared" si="44"/>
        <v>0.31457175925925923</v>
      </c>
      <c r="CD41" s="63">
        <f t="shared" si="45"/>
        <v>0.31493055555555555</v>
      </c>
      <c r="CE41" s="63">
        <f t="shared" si="46"/>
        <v>0.32534722222222223</v>
      </c>
      <c r="CF41" s="63">
        <f t="shared" si="47"/>
        <v>0.32576388888888891</v>
      </c>
      <c r="CG41" s="63">
        <f t="shared" si="48"/>
        <v>0.32506944444444447</v>
      </c>
      <c r="CH41" s="36"/>
      <c r="CI41" s="36"/>
      <c r="CJ41" s="36"/>
      <c r="CK41" s="36"/>
      <c r="CL41" s="60">
        <v>60</v>
      </c>
    </row>
    <row r="42" spans="1:90" ht="40.5" x14ac:dyDescent="0.25">
      <c r="A42" s="37">
        <v>27</v>
      </c>
      <c r="B42" s="38"/>
      <c r="C42" s="39" t="s">
        <v>58</v>
      </c>
      <c r="D42" s="39"/>
      <c r="E42" s="39"/>
      <c r="F42" s="42"/>
      <c r="G42" s="40">
        <v>9.5</v>
      </c>
      <c r="H42" s="41">
        <f t="shared" si="4"/>
        <v>9.51</v>
      </c>
      <c r="I42" s="42">
        <v>9.5</v>
      </c>
      <c r="J42" s="43">
        <f t="shared" si="0"/>
        <v>-7.0175438596483503E-4</v>
      </c>
      <c r="K42" s="44">
        <f t="shared" si="1"/>
        <v>-6.6666666666659324E-3</v>
      </c>
      <c r="L42" s="45" t="s">
        <v>59</v>
      </c>
      <c r="M42" s="126" t="s">
        <v>1229</v>
      </c>
      <c r="N42" s="46">
        <f t="shared" si="2"/>
        <v>9.5066666666666659</v>
      </c>
      <c r="O42" s="46"/>
      <c r="P42" s="42">
        <v>9.4600000000000009</v>
      </c>
      <c r="Q42" s="46"/>
      <c r="R42" s="39">
        <v>9.52</v>
      </c>
      <c r="S42" s="46"/>
      <c r="T42" s="40">
        <v>9.5399999999999991</v>
      </c>
      <c r="U42" s="47">
        <f t="shared" si="5"/>
        <v>29.759119999999999</v>
      </c>
      <c r="V42" s="47">
        <f t="shared" si="6"/>
        <v>30.708950000000002</v>
      </c>
      <c r="W42" s="71">
        <v>29.759119999999999</v>
      </c>
      <c r="X42" s="71">
        <v>30.7089</v>
      </c>
      <c r="Y42" s="71">
        <v>29.759129999999999</v>
      </c>
      <c r="Z42" s="71">
        <v>30.708950000000002</v>
      </c>
      <c r="AA42" s="71">
        <v>29.759160000000001</v>
      </c>
      <c r="AB42" s="71">
        <v>30.709</v>
      </c>
      <c r="AC42" s="71">
        <v>29.759080000000001</v>
      </c>
      <c r="AD42" s="71">
        <v>30.708950000000002</v>
      </c>
      <c r="AE42" s="51">
        <f t="shared" si="7"/>
        <v>27</v>
      </c>
      <c r="AF42" s="51" t="str">
        <f t="shared" si="8"/>
        <v/>
      </c>
      <c r="AG42" s="51" t="str">
        <f t="shared" si="9"/>
        <v>m</v>
      </c>
      <c r="AH42" s="51" t="str">
        <f t="shared" si="10"/>
        <v/>
      </c>
      <c r="AI42" s="52">
        <f t="shared" si="11"/>
        <v>9.51</v>
      </c>
      <c r="AJ42" s="68" t="s">
        <v>58</v>
      </c>
      <c r="AK42" s="53"/>
      <c r="AL42" s="52"/>
      <c r="AM42" s="53">
        <f t="shared" si="12"/>
        <v>34</v>
      </c>
      <c r="AN42" s="53">
        <f>IF(AJ42&lt;&gt;"",IF(AJ42="o",VLOOKUP(AM42,OpenSect!$A$1:$D$11,2),IF(AJ42="u",VLOOKUP(AM42,UpHill!$A$1:$D$35,2),IF(AJ42="d",VLOOKUP(AM42,DownHill!$A$3:$D$29,2),IF(AJ42="f",VLOOKUP(AM42,FlatUnd!$A$2:$D$30,2),IF(AJ42="t",VLOOKUP(AM42,TimeAdd!$A$1:$D$176,2),IF(AJ42="l",VLOOKUP(AM42,SLimit!$A$1:$D$8,2),AN41)))))),AN41)</f>
        <v>39</v>
      </c>
      <c r="AO42" s="53">
        <f>IF(AJ42&lt;&gt;"",IF(AJ42="o",VLOOKUP(AM42,OpenSect!$A$1:$D$11,3),IF(AJ42="u",VLOOKUP(AM42,UpHill!$A$1:$D$35,3),IF(AJ42="d",VLOOKUP(AM42,DownHill!$A$3:$D$29,3),IF(AJ42="f",VLOOKUP(AM42,FlatUnd!$A$2:$D$30,3),IF(AJ42="t",VLOOKUP(AM42,TimeAdd!$A$1:$D$18,3),IF(AJ42="l",VLOOKUP(AM42,SLimit!$A$1:$D$8,3),AO41)))))),AO41)</f>
        <v>44</v>
      </c>
      <c r="AP42" s="53">
        <f>IF(AJ42&lt;&gt;"",IF(AJ42="o",VLOOKUP(AM42,OpenSect!$A$1:$D$11,4),IF(AJ42="u",VLOOKUP(AM42,UpHill!$A$1:$D$35,4),IF(AJ42="d",VLOOKUP(AM42,DownHill!$A$3:$D$29,4),IF(AJ42="f",VLOOKUP(AM42,FlatUnd!$A$2:$D$30,4),IF(AJ42="t",VLOOKUP(AM42,TimeAdd!$A$1:$D$18,4),IF(AJ42="l",VLOOKUP(AM42,SLimit!$A$1:$D$8,4),AP41)))))),AP41)</f>
        <v>49</v>
      </c>
      <c r="AQ42" s="53" t="str">
        <f t="shared" si="13"/>
        <v>60</v>
      </c>
      <c r="AR42" s="54" t="str">
        <f t="shared" si="14"/>
        <v>Control at No Dumping: Hotline 073 463 3920. Dot on Pole, Dot on Road</v>
      </c>
      <c r="AS42" s="55"/>
      <c r="AT42" s="55"/>
      <c r="AU42" s="56">
        <f>IF(GroupStTimes!$A$8=0,MIN(CB42,CD42,CF42),MIN(BZ42,CB42,CD42,CF42))</f>
        <v>0.26339120370370372</v>
      </c>
      <c r="AV42" s="56">
        <f>IF(GroupStTimes!$A$8=0,MAX(CC42,CE42,CG42),MAX(CA42,CC42,CE42,CG42))</f>
        <v>0.32569444444444445</v>
      </c>
      <c r="AW42" s="57" t="str">
        <f t="shared" si="15"/>
        <v>29.75912  30.70895</v>
      </c>
      <c r="AX42" s="58">
        <f t="shared" si="16"/>
        <v>29.759119999999999</v>
      </c>
      <c r="AY42" s="58">
        <f t="shared" si="17"/>
        <v>30.7089</v>
      </c>
      <c r="AZ42" s="31">
        <f t="shared" si="18"/>
        <v>6.33</v>
      </c>
      <c r="BA42" s="59">
        <f t="shared" si="19"/>
        <v>0.25949074074074074</v>
      </c>
      <c r="BB42" s="59">
        <f t="shared" si="20"/>
        <v>0.26504629629629634</v>
      </c>
      <c r="BC42" s="59">
        <f t="shared" si="21"/>
        <v>0.26574074074074078</v>
      </c>
      <c r="BD42" s="59">
        <f t="shared" si="22"/>
        <v>0.31157407407407406</v>
      </c>
      <c r="BE42" s="59">
        <f t="shared" si="23"/>
        <v>0.3122685185185185</v>
      </c>
      <c r="BF42" s="59">
        <f t="shared" si="24"/>
        <v>0.32268518518518519</v>
      </c>
      <c r="BG42" s="59">
        <f t="shared" si="25"/>
        <v>0.32337962962962963</v>
      </c>
      <c r="BH42" s="59">
        <f t="shared" si="26"/>
        <v>0.32268518518518519</v>
      </c>
      <c r="BI42" s="31">
        <f t="shared" si="27"/>
        <v>3.1799999999999997</v>
      </c>
      <c r="BJ42" s="61">
        <f t="shared" ref="BJ42:BM42" si="89">IF($AJ41="t",IF(AM40=0,0,$BI42/AM40),IF(AM41=0,0,$BI42/AM41))</f>
        <v>9.3529411764705875E-2</v>
      </c>
      <c r="BK42" s="61">
        <f t="shared" si="89"/>
        <v>8.1538461538461532E-2</v>
      </c>
      <c r="BL42" s="61">
        <f t="shared" si="89"/>
        <v>7.2272727272727266E-2</v>
      </c>
      <c r="BM42" s="61">
        <f t="shared" si="89"/>
        <v>6.489795918367347E-2</v>
      </c>
      <c r="BN42" s="62">
        <f t="shared" si="29"/>
        <v>0</v>
      </c>
      <c r="BO42" s="62">
        <f t="shared" si="30"/>
        <v>5</v>
      </c>
      <c r="BP42" s="62">
        <f t="shared" si="31"/>
        <v>37</v>
      </c>
      <c r="BQ42" s="62">
        <f t="shared" si="32"/>
        <v>0</v>
      </c>
      <c r="BR42" s="62">
        <f t="shared" si="33"/>
        <v>4</v>
      </c>
      <c r="BS42" s="62">
        <f t="shared" si="34"/>
        <v>54</v>
      </c>
      <c r="BT42" s="62">
        <f t="shared" si="35"/>
        <v>0</v>
      </c>
      <c r="BU42" s="62">
        <f t="shared" si="36"/>
        <v>4</v>
      </c>
      <c r="BV42" s="62">
        <f t="shared" si="37"/>
        <v>20</v>
      </c>
      <c r="BW42" s="62">
        <f t="shared" si="38"/>
        <v>0</v>
      </c>
      <c r="BX42" s="62">
        <f t="shared" si="39"/>
        <v>3</v>
      </c>
      <c r="BY42" s="62">
        <f t="shared" si="40"/>
        <v>54</v>
      </c>
      <c r="BZ42" s="63">
        <f t="shared" si="41"/>
        <v>0.26339120370370372</v>
      </c>
      <c r="CA42" s="63">
        <f t="shared" si="42"/>
        <v>0.26894675925925932</v>
      </c>
      <c r="CB42" s="63">
        <f t="shared" si="43"/>
        <v>0.26914351851851853</v>
      </c>
      <c r="CC42" s="63">
        <f t="shared" si="44"/>
        <v>0.31497685185185181</v>
      </c>
      <c r="CD42" s="63">
        <f t="shared" si="45"/>
        <v>0.31527777777777777</v>
      </c>
      <c r="CE42" s="63">
        <f t="shared" si="46"/>
        <v>0.32569444444444445</v>
      </c>
      <c r="CF42" s="63">
        <f t="shared" si="47"/>
        <v>0.32608796296296294</v>
      </c>
      <c r="CG42" s="63">
        <f t="shared" si="48"/>
        <v>0.3253935185185185</v>
      </c>
      <c r="CH42" s="36"/>
      <c r="CI42" s="36"/>
      <c r="CJ42" s="36"/>
      <c r="CK42" s="36"/>
      <c r="CL42" s="60">
        <v>60</v>
      </c>
    </row>
    <row r="43" spans="1:90" ht="26.25" customHeight="1" x14ac:dyDescent="0.25">
      <c r="A43" s="37">
        <v>27</v>
      </c>
      <c r="B43" s="38"/>
      <c r="C43" s="39"/>
      <c r="D43" s="39"/>
      <c r="E43" s="39"/>
      <c r="F43" s="42"/>
      <c r="G43" s="66">
        <v>9.6</v>
      </c>
      <c r="H43" s="41">
        <f t="shared" si="4"/>
        <v>9.59</v>
      </c>
      <c r="I43" s="42">
        <v>9.5799999999999983</v>
      </c>
      <c r="J43" s="43">
        <f t="shared" si="0"/>
        <v>-1.3917884481560981E-3</v>
      </c>
      <c r="K43" s="44">
        <f t="shared" si="1"/>
        <v>-1.3333333333335418E-2</v>
      </c>
      <c r="L43" s="45" t="s">
        <v>60</v>
      </c>
      <c r="M43" s="126" t="s">
        <v>1229</v>
      </c>
      <c r="N43" s="46">
        <f t="shared" si="2"/>
        <v>9.5933333333333337</v>
      </c>
      <c r="O43" s="46"/>
      <c r="P43" s="42">
        <v>9.5399999999999991</v>
      </c>
      <c r="Q43" s="46"/>
      <c r="R43" s="39">
        <v>9.61</v>
      </c>
      <c r="S43" s="46"/>
      <c r="T43" s="40">
        <v>9.6300000000000008</v>
      </c>
      <c r="U43" s="47" t="str">
        <f t="shared" si="5"/>
        <v/>
      </c>
      <c r="V43" s="47" t="str">
        <f t="shared" si="6"/>
        <v/>
      </c>
      <c r="W43" s="48"/>
      <c r="X43" s="48"/>
      <c r="Y43" s="48"/>
      <c r="Z43" s="48"/>
      <c r="AA43" s="49"/>
      <c r="AB43" s="49"/>
      <c r="AC43" s="50"/>
      <c r="AD43" s="50"/>
      <c r="AE43" s="51">
        <f t="shared" si="7"/>
        <v>27</v>
      </c>
      <c r="AF43" s="51" t="str">
        <f t="shared" si="8"/>
        <v/>
      </c>
      <c r="AG43" s="51" t="str">
        <f t="shared" si="9"/>
        <v/>
      </c>
      <c r="AH43" s="51" t="str">
        <f t="shared" si="10"/>
        <v/>
      </c>
      <c r="AI43" s="52">
        <f t="shared" si="11"/>
        <v>9.59</v>
      </c>
      <c r="AJ43" s="68"/>
      <c r="AK43" s="53"/>
      <c r="AL43" s="52"/>
      <c r="AM43" s="53">
        <f t="shared" si="12"/>
        <v>34</v>
      </c>
      <c r="AN43" s="53">
        <f>IF(AJ43&lt;&gt;"",IF(AJ43="o",VLOOKUP(AM43,OpenSect!$A$1:$D$11,2),IF(AJ43="u",VLOOKUP(AM43,UpHill!$A$1:$D$35,2),IF(AJ43="d",VLOOKUP(AM43,DownHill!$A$3:$D$29,2),IF(AJ43="f",VLOOKUP(AM43,FlatUnd!$A$2:$D$30,2),IF(AJ43="t",VLOOKUP(AM43,TimeAdd!$A$1:$D$176,2),IF(AJ43="l",VLOOKUP(AM43,SLimit!$A$1:$D$8,2),AN42)))))),AN42)</f>
        <v>39</v>
      </c>
      <c r="AO43" s="53">
        <f>IF(AJ43&lt;&gt;"",IF(AJ43="o",VLOOKUP(AM43,OpenSect!$A$1:$D$11,3),IF(AJ43="u",VLOOKUP(AM43,UpHill!$A$1:$D$35,3),IF(AJ43="d",VLOOKUP(AM43,DownHill!$A$3:$D$29,3),IF(AJ43="f",VLOOKUP(AM43,FlatUnd!$A$2:$D$30,3),IF(AJ43="t",VLOOKUP(AM43,TimeAdd!$A$1:$D$18,3),IF(AJ43="l",VLOOKUP(AM43,SLimit!$A$1:$D$8,3),AO42)))))),AO42)</f>
        <v>44</v>
      </c>
      <c r="AP43" s="53">
        <f>IF(AJ43&lt;&gt;"",IF(AJ43="o",VLOOKUP(AM43,OpenSect!$A$1:$D$11,4),IF(AJ43="u",VLOOKUP(AM43,UpHill!$A$1:$D$35,4),IF(AJ43="d",VLOOKUP(AM43,DownHill!$A$3:$D$29,4),IF(AJ43="f",VLOOKUP(AM43,FlatUnd!$A$2:$D$30,4),IF(AJ43="t",VLOOKUP(AM43,TimeAdd!$A$1:$D$18,4),IF(AJ43="l",VLOOKUP(AM43,SLimit!$A$1:$D$8,4),AP42)))))),AP42)</f>
        <v>49</v>
      </c>
      <c r="AQ43" s="53" t="str">
        <f t="shared" si="13"/>
        <v>60</v>
      </c>
      <c r="AR43" s="54" t="str">
        <f t="shared" si="14"/>
        <v>12km Stone</v>
      </c>
      <c r="AS43" s="55"/>
      <c r="AT43" s="55"/>
      <c r="AU43" s="56">
        <f>IF(GroupStTimes!$A$8=0,MIN(CB43,CD43,CF43),MIN(BZ43,CB43,CD43,CF43))</f>
        <v>0.26348379629629631</v>
      </c>
      <c r="AV43" s="56">
        <f>IF(GroupStTimes!$A$8=0,MAX(CC43,CE43,CG43),MAX(CA43,CC43,CE43,CG43))</f>
        <v>0.32577546296296295</v>
      </c>
      <c r="AW43" s="57" t="str">
        <f t="shared" si="15"/>
        <v/>
      </c>
      <c r="AX43" s="58" t="str">
        <f t="shared" si="16"/>
        <v/>
      </c>
      <c r="AY43" s="58" t="str">
        <f t="shared" si="17"/>
        <v/>
      </c>
      <c r="AZ43" s="31">
        <f t="shared" si="18"/>
        <v>6.33</v>
      </c>
      <c r="BA43" s="59">
        <f t="shared" si="19"/>
        <v>0.25949074074074074</v>
      </c>
      <c r="BB43" s="59">
        <f t="shared" si="20"/>
        <v>0.26504629629629634</v>
      </c>
      <c r="BC43" s="59">
        <f t="shared" si="21"/>
        <v>0.26574074074074078</v>
      </c>
      <c r="BD43" s="59">
        <f t="shared" si="22"/>
        <v>0.31157407407407406</v>
      </c>
      <c r="BE43" s="59">
        <f t="shared" si="23"/>
        <v>0.3122685185185185</v>
      </c>
      <c r="BF43" s="59">
        <f t="shared" si="24"/>
        <v>0.32268518518518519</v>
      </c>
      <c r="BG43" s="59">
        <f t="shared" si="25"/>
        <v>0.32337962962962963</v>
      </c>
      <c r="BH43" s="59">
        <f t="shared" si="26"/>
        <v>0.32268518518518519</v>
      </c>
      <c r="BI43" s="31">
        <f t="shared" si="27"/>
        <v>3.26</v>
      </c>
      <c r="BJ43" s="61">
        <f t="shared" ref="BJ43:BM43" si="90">IF($AJ42="t",IF(AM41=0,0,$BI43/AM41),IF(AM42=0,0,$BI43/AM42))</f>
        <v>9.588235294117646E-2</v>
      </c>
      <c r="BK43" s="61">
        <f t="shared" si="90"/>
        <v>8.3589743589743581E-2</v>
      </c>
      <c r="BL43" s="61">
        <f t="shared" si="90"/>
        <v>7.4090909090909082E-2</v>
      </c>
      <c r="BM43" s="61">
        <f t="shared" si="90"/>
        <v>6.6530612244897952E-2</v>
      </c>
      <c r="BN43" s="62">
        <f t="shared" si="29"/>
        <v>0</v>
      </c>
      <c r="BO43" s="62">
        <f t="shared" si="30"/>
        <v>5</v>
      </c>
      <c r="BP43" s="62">
        <f t="shared" si="31"/>
        <v>45</v>
      </c>
      <c r="BQ43" s="62">
        <f t="shared" si="32"/>
        <v>0</v>
      </c>
      <c r="BR43" s="62">
        <f t="shared" si="33"/>
        <v>5</v>
      </c>
      <c r="BS43" s="62">
        <f t="shared" si="34"/>
        <v>1</v>
      </c>
      <c r="BT43" s="62">
        <f t="shared" si="35"/>
        <v>0</v>
      </c>
      <c r="BU43" s="62">
        <f t="shared" si="36"/>
        <v>4</v>
      </c>
      <c r="BV43" s="62">
        <f t="shared" si="37"/>
        <v>27</v>
      </c>
      <c r="BW43" s="62">
        <f t="shared" si="38"/>
        <v>0</v>
      </c>
      <c r="BX43" s="62">
        <f t="shared" si="39"/>
        <v>3</v>
      </c>
      <c r="BY43" s="62">
        <f t="shared" si="40"/>
        <v>60</v>
      </c>
      <c r="BZ43" s="63">
        <f t="shared" si="41"/>
        <v>0.26348379629629631</v>
      </c>
      <c r="CA43" s="63">
        <f t="shared" si="42"/>
        <v>0.2690393518518519</v>
      </c>
      <c r="CB43" s="63">
        <f t="shared" si="43"/>
        <v>0.26922453703703708</v>
      </c>
      <c r="CC43" s="63">
        <f t="shared" si="44"/>
        <v>0.31505787037037036</v>
      </c>
      <c r="CD43" s="63">
        <f t="shared" si="45"/>
        <v>0.31535879629629626</v>
      </c>
      <c r="CE43" s="63">
        <f t="shared" si="46"/>
        <v>0.32577546296296295</v>
      </c>
      <c r="CF43" s="63">
        <f t="shared" si="47"/>
        <v>0.3261574074074074</v>
      </c>
      <c r="CG43" s="63">
        <f t="shared" si="48"/>
        <v>0.32546296296296295</v>
      </c>
      <c r="CH43" s="36"/>
      <c r="CI43" s="36"/>
      <c r="CJ43" s="36"/>
      <c r="CK43" s="36"/>
      <c r="CL43" s="60">
        <v>60</v>
      </c>
    </row>
    <row r="44" spans="1:90" ht="26.25" customHeight="1" x14ac:dyDescent="0.25">
      <c r="A44" s="37">
        <v>27</v>
      </c>
      <c r="B44" s="38"/>
      <c r="C44" s="39"/>
      <c r="D44" s="39"/>
      <c r="E44" s="39"/>
      <c r="F44" s="42"/>
      <c r="G44" s="66">
        <v>10.6</v>
      </c>
      <c r="H44" s="41">
        <f t="shared" si="4"/>
        <v>10.59</v>
      </c>
      <c r="I44" s="42">
        <v>10.579999999999998</v>
      </c>
      <c r="J44" s="43">
        <f t="shared" si="0"/>
        <v>-1.2602394454948411E-3</v>
      </c>
      <c r="K44" s="44">
        <f t="shared" si="1"/>
        <v>-1.3333333333335418E-2</v>
      </c>
      <c r="L44" s="45" t="s">
        <v>61</v>
      </c>
      <c r="M44" s="126" t="s">
        <v>1229</v>
      </c>
      <c r="N44" s="46">
        <f t="shared" si="2"/>
        <v>10.593333333333334</v>
      </c>
      <c r="O44" s="46"/>
      <c r="P44" s="42">
        <v>10.54</v>
      </c>
      <c r="Q44" s="46"/>
      <c r="R44" s="39">
        <v>10.61</v>
      </c>
      <c r="S44" s="46"/>
      <c r="T44" s="40">
        <v>10.63</v>
      </c>
      <c r="U44" s="47" t="str">
        <f t="shared" si="5"/>
        <v/>
      </c>
      <c r="V44" s="47" t="str">
        <f t="shared" si="6"/>
        <v/>
      </c>
      <c r="W44" s="48"/>
      <c r="X44" s="48"/>
      <c r="Y44" s="48"/>
      <c r="Z44" s="48"/>
      <c r="AA44" s="49"/>
      <c r="AB44" s="49"/>
      <c r="AC44" s="50"/>
      <c r="AD44" s="50"/>
      <c r="AE44" s="51">
        <f t="shared" si="7"/>
        <v>27</v>
      </c>
      <c r="AF44" s="51" t="str">
        <f t="shared" si="8"/>
        <v/>
      </c>
      <c r="AG44" s="51" t="str">
        <f t="shared" si="9"/>
        <v/>
      </c>
      <c r="AH44" s="51" t="str">
        <f t="shared" si="10"/>
        <v/>
      </c>
      <c r="AI44" s="52">
        <f t="shared" si="11"/>
        <v>10.59</v>
      </c>
      <c r="AJ44" s="68"/>
      <c r="AK44" s="53"/>
      <c r="AL44" s="52"/>
      <c r="AM44" s="53">
        <f t="shared" si="12"/>
        <v>34</v>
      </c>
      <c r="AN44" s="53">
        <f>IF(AJ44&lt;&gt;"",IF(AJ44="o",VLOOKUP(AM44,OpenSect!$A$1:$D$11,2),IF(AJ44="u",VLOOKUP(AM44,UpHill!$A$1:$D$35,2),IF(AJ44="d",VLOOKUP(AM44,DownHill!$A$3:$D$29,2),IF(AJ44="f",VLOOKUP(AM44,FlatUnd!$A$2:$D$30,2),IF(AJ44="t",VLOOKUP(AM44,TimeAdd!$A$1:$D$176,2),IF(AJ44="l",VLOOKUP(AM44,SLimit!$A$1:$D$8,2),AN43)))))),AN43)</f>
        <v>39</v>
      </c>
      <c r="AO44" s="53">
        <f>IF(AJ44&lt;&gt;"",IF(AJ44="o",VLOOKUP(AM44,OpenSect!$A$1:$D$11,3),IF(AJ44="u",VLOOKUP(AM44,UpHill!$A$1:$D$35,3),IF(AJ44="d",VLOOKUP(AM44,DownHill!$A$3:$D$29,3),IF(AJ44="f",VLOOKUP(AM44,FlatUnd!$A$2:$D$30,3),IF(AJ44="t",VLOOKUP(AM44,TimeAdd!$A$1:$D$18,3),IF(AJ44="l",VLOOKUP(AM44,SLimit!$A$1:$D$8,3),AO43)))))),AO43)</f>
        <v>44</v>
      </c>
      <c r="AP44" s="53">
        <f>IF(AJ44&lt;&gt;"",IF(AJ44="o",VLOOKUP(AM44,OpenSect!$A$1:$D$11,4),IF(AJ44="u",VLOOKUP(AM44,UpHill!$A$1:$D$35,4),IF(AJ44="d",VLOOKUP(AM44,DownHill!$A$3:$D$29,4),IF(AJ44="f",VLOOKUP(AM44,FlatUnd!$A$2:$D$30,4),IF(AJ44="t",VLOOKUP(AM44,TimeAdd!$A$1:$D$18,4),IF(AJ44="l",VLOOKUP(AM44,SLimit!$A$1:$D$8,4),AP43)))))),AP43)</f>
        <v>49</v>
      </c>
      <c r="AQ44" s="53" t="str">
        <f t="shared" si="13"/>
        <v>60</v>
      </c>
      <c r="AR44" s="54" t="str">
        <f t="shared" si="14"/>
        <v>13km Stone</v>
      </c>
      <c r="AS44" s="55"/>
      <c r="AT44" s="55"/>
      <c r="AU44" s="56">
        <f>IF(GroupStTimes!$A$8=0,MIN(CB44,CD44,CF44),MIN(BZ44,CB44,CD44,CF44))</f>
        <v>0.26471064814814815</v>
      </c>
      <c r="AV44" s="56">
        <f>IF(GroupStTimes!$A$8=0,MAX(CC44,CE44,CG44),MAX(CA44,CC44,CE44,CG44))</f>
        <v>0.32672453703703702</v>
      </c>
      <c r="AW44" s="57" t="str">
        <f t="shared" si="15"/>
        <v/>
      </c>
      <c r="AX44" s="58" t="str">
        <f t="shared" si="16"/>
        <v/>
      </c>
      <c r="AY44" s="58" t="str">
        <f t="shared" si="17"/>
        <v/>
      </c>
      <c r="AZ44" s="31">
        <f t="shared" si="18"/>
        <v>6.33</v>
      </c>
      <c r="BA44" s="59">
        <f t="shared" si="19"/>
        <v>0.25949074074074074</v>
      </c>
      <c r="BB44" s="59">
        <f t="shared" si="20"/>
        <v>0.26504629629629634</v>
      </c>
      <c r="BC44" s="59">
        <f t="shared" si="21"/>
        <v>0.26574074074074078</v>
      </c>
      <c r="BD44" s="59">
        <f t="shared" si="22"/>
        <v>0.31157407407407406</v>
      </c>
      <c r="BE44" s="59">
        <f t="shared" si="23"/>
        <v>0.3122685185185185</v>
      </c>
      <c r="BF44" s="59">
        <f t="shared" si="24"/>
        <v>0.32268518518518519</v>
      </c>
      <c r="BG44" s="59">
        <f t="shared" si="25"/>
        <v>0.32337962962962963</v>
      </c>
      <c r="BH44" s="59">
        <f t="shared" si="26"/>
        <v>0.32268518518518519</v>
      </c>
      <c r="BI44" s="31">
        <f t="shared" si="27"/>
        <v>4.26</v>
      </c>
      <c r="BJ44" s="61">
        <f t="shared" ref="BJ44:BM44" si="91">IF($AJ43="t",IF(AM42=0,0,$BI44/AM42),IF(AM43=0,0,$BI44/AM43))</f>
        <v>0.12529411764705881</v>
      </c>
      <c r="BK44" s="61">
        <f t="shared" si="91"/>
        <v>0.10923076923076923</v>
      </c>
      <c r="BL44" s="61">
        <f t="shared" si="91"/>
        <v>9.6818181818181817E-2</v>
      </c>
      <c r="BM44" s="61">
        <f t="shared" si="91"/>
        <v>8.6938775510204083E-2</v>
      </c>
      <c r="BN44" s="62">
        <f t="shared" si="29"/>
        <v>0</v>
      </c>
      <c r="BO44" s="62">
        <f t="shared" si="30"/>
        <v>7</v>
      </c>
      <c r="BP44" s="62">
        <f t="shared" si="31"/>
        <v>31</v>
      </c>
      <c r="BQ44" s="62">
        <f t="shared" si="32"/>
        <v>0</v>
      </c>
      <c r="BR44" s="62">
        <f t="shared" si="33"/>
        <v>6</v>
      </c>
      <c r="BS44" s="62">
        <f t="shared" si="34"/>
        <v>33</v>
      </c>
      <c r="BT44" s="62">
        <f t="shared" si="35"/>
        <v>0</v>
      </c>
      <c r="BU44" s="62">
        <f t="shared" si="36"/>
        <v>5</v>
      </c>
      <c r="BV44" s="62">
        <f t="shared" si="37"/>
        <v>49</v>
      </c>
      <c r="BW44" s="62">
        <f t="shared" si="38"/>
        <v>0</v>
      </c>
      <c r="BX44" s="62">
        <f t="shared" si="39"/>
        <v>5</v>
      </c>
      <c r="BY44" s="62">
        <f t="shared" si="40"/>
        <v>13</v>
      </c>
      <c r="BZ44" s="63">
        <f t="shared" si="41"/>
        <v>0.26471064814814815</v>
      </c>
      <c r="CA44" s="63">
        <f t="shared" si="42"/>
        <v>0.27026620370370374</v>
      </c>
      <c r="CB44" s="63">
        <f t="shared" si="43"/>
        <v>0.27028935185185188</v>
      </c>
      <c r="CC44" s="63">
        <f t="shared" si="44"/>
        <v>0.31612268518518516</v>
      </c>
      <c r="CD44" s="63">
        <f t="shared" si="45"/>
        <v>0.31630787037037034</v>
      </c>
      <c r="CE44" s="63">
        <f t="shared" si="46"/>
        <v>0.32672453703703702</v>
      </c>
      <c r="CF44" s="63">
        <f t="shared" si="47"/>
        <v>0.32700231481481479</v>
      </c>
      <c r="CG44" s="63">
        <f t="shared" si="48"/>
        <v>0.32630787037037035</v>
      </c>
      <c r="CH44" s="36"/>
      <c r="CI44" s="36"/>
      <c r="CJ44" s="36"/>
      <c r="CK44" s="36"/>
      <c r="CL44" s="60">
        <v>60</v>
      </c>
    </row>
    <row r="45" spans="1:90" ht="26.25" customHeight="1" x14ac:dyDescent="0.25">
      <c r="A45" s="37">
        <v>27</v>
      </c>
      <c r="B45" s="38"/>
      <c r="C45" s="39"/>
      <c r="D45" s="39"/>
      <c r="E45" s="39"/>
      <c r="F45" s="42"/>
      <c r="G45" s="66">
        <v>10.82</v>
      </c>
      <c r="H45" s="41">
        <f t="shared" si="4"/>
        <v>10.82</v>
      </c>
      <c r="I45" s="42">
        <v>10.809999999999999</v>
      </c>
      <c r="J45" s="43">
        <f t="shared" si="0"/>
        <v>-6.1671292013593766E-4</v>
      </c>
      <c r="K45" s="44">
        <f t="shared" si="1"/>
        <v>-6.6666666666694852E-3</v>
      </c>
      <c r="L45" s="45" t="s">
        <v>44</v>
      </c>
      <c r="M45" s="126" t="s">
        <v>1229</v>
      </c>
      <c r="N45" s="46">
        <f t="shared" si="2"/>
        <v>10.816666666666668</v>
      </c>
      <c r="O45" s="46"/>
      <c r="P45" s="42">
        <v>10.77</v>
      </c>
      <c r="Q45" s="46"/>
      <c r="R45" s="39">
        <v>10.83</v>
      </c>
      <c r="S45" s="46"/>
      <c r="T45" s="40">
        <v>10.85</v>
      </c>
      <c r="U45" s="47" t="str">
        <f t="shared" si="5"/>
        <v/>
      </c>
      <c r="V45" s="47" t="str">
        <f t="shared" si="6"/>
        <v/>
      </c>
      <c r="W45" s="48"/>
      <c r="X45" s="48"/>
      <c r="Y45" s="48"/>
      <c r="Z45" s="48"/>
      <c r="AA45" s="49"/>
      <c r="AB45" s="49"/>
      <c r="AC45" s="50"/>
      <c r="AD45" s="50"/>
      <c r="AE45" s="51">
        <f t="shared" si="7"/>
        <v>27</v>
      </c>
      <c r="AF45" s="51" t="str">
        <f t="shared" si="8"/>
        <v/>
      </c>
      <c r="AG45" s="51" t="str">
        <f t="shared" si="9"/>
        <v/>
      </c>
      <c r="AH45" s="51" t="str">
        <f t="shared" si="10"/>
        <v/>
      </c>
      <c r="AI45" s="52">
        <f t="shared" si="11"/>
        <v>10.82</v>
      </c>
      <c r="AJ45" s="68"/>
      <c r="AK45" s="53"/>
      <c r="AL45" s="52"/>
      <c r="AM45" s="53">
        <f t="shared" si="12"/>
        <v>34</v>
      </c>
      <c r="AN45" s="53">
        <f>IF(AJ45&lt;&gt;"",IF(AJ45="o",VLOOKUP(AM45,OpenSect!$A$1:$D$11,2),IF(AJ45="u",VLOOKUP(AM45,UpHill!$A$1:$D$35,2),IF(AJ45="d",VLOOKUP(AM45,DownHill!$A$3:$D$29,2),IF(AJ45="f",VLOOKUP(AM45,FlatUnd!$A$2:$D$30,2),IF(AJ45="t",VLOOKUP(AM45,TimeAdd!$A$1:$D$176,2),IF(AJ45="l",VLOOKUP(AM45,SLimit!$A$1:$D$8,2),AN44)))))),AN44)</f>
        <v>39</v>
      </c>
      <c r="AO45" s="53">
        <f>IF(AJ45&lt;&gt;"",IF(AJ45="o",VLOOKUP(AM45,OpenSect!$A$1:$D$11,3),IF(AJ45="u",VLOOKUP(AM45,UpHill!$A$1:$D$35,3),IF(AJ45="d",VLOOKUP(AM45,DownHill!$A$3:$D$29,3),IF(AJ45="f",VLOOKUP(AM45,FlatUnd!$A$2:$D$30,3),IF(AJ45="t",VLOOKUP(AM45,TimeAdd!$A$1:$D$18,3),IF(AJ45="l",VLOOKUP(AM45,SLimit!$A$1:$D$8,3),AO44)))))),AO44)</f>
        <v>44</v>
      </c>
      <c r="AP45" s="53">
        <f>IF(AJ45&lt;&gt;"",IF(AJ45="o",VLOOKUP(AM45,OpenSect!$A$1:$D$11,4),IF(AJ45="u",VLOOKUP(AM45,UpHill!$A$1:$D$35,4),IF(AJ45="d",VLOOKUP(AM45,DownHill!$A$3:$D$29,4),IF(AJ45="f",VLOOKUP(AM45,FlatUnd!$A$2:$D$30,4),IF(AJ45="t",VLOOKUP(AM45,TimeAdd!$A$1:$D$18,4),IF(AJ45="l",VLOOKUP(AM45,SLimit!$A$1:$D$8,4),AP44)))))),AP44)</f>
        <v>49</v>
      </c>
      <c r="AQ45" s="53" t="str">
        <f t="shared" si="13"/>
        <v>60</v>
      </c>
      <c r="AR45" s="54" t="str">
        <f t="shared" si="14"/>
        <v>Bridge</v>
      </c>
      <c r="AS45" s="55"/>
      <c r="AT45" s="55"/>
      <c r="AU45" s="56">
        <f>IF(GroupStTimes!$A$8=0,MIN(CB45,CD45,CF45),MIN(BZ45,CB45,CD45,CF45))</f>
        <v>0.26498842592592592</v>
      </c>
      <c r="AV45" s="56">
        <f>IF(GroupStTimes!$A$8=0,MAX(CC45,CE45,CG45),MAX(CA45,CC45,CE45,CG45))</f>
        <v>0.32693287037037039</v>
      </c>
      <c r="AW45" s="57" t="str">
        <f t="shared" si="15"/>
        <v/>
      </c>
      <c r="AX45" s="58" t="str">
        <f t="shared" si="16"/>
        <v/>
      </c>
      <c r="AY45" s="58" t="str">
        <f t="shared" si="17"/>
        <v/>
      </c>
      <c r="AZ45" s="31">
        <f t="shared" si="18"/>
        <v>6.33</v>
      </c>
      <c r="BA45" s="59">
        <f t="shared" si="19"/>
        <v>0.25949074074074074</v>
      </c>
      <c r="BB45" s="59">
        <f t="shared" si="20"/>
        <v>0.26504629629629634</v>
      </c>
      <c r="BC45" s="59">
        <f t="shared" si="21"/>
        <v>0.26574074074074078</v>
      </c>
      <c r="BD45" s="59">
        <f t="shared" si="22"/>
        <v>0.31157407407407406</v>
      </c>
      <c r="BE45" s="59">
        <f t="shared" si="23"/>
        <v>0.3122685185185185</v>
      </c>
      <c r="BF45" s="59">
        <f t="shared" si="24"/>
        <v>0.32268518518518519</v>
      </c>
      <c r="BG45" s="59">
        <f t="shared" si="25"/>
        <v>0.32337962962962963</v>
      </c>
      <c r="BH45" s="59">
        <f t="shared" si="26"/>
        <v>0.32268518518518519</v>
      </c>
      <c r="BI45" s="31">
        <f t="shared" si="27"/>
        <v>4.49</v>
      </c>
      <c r="BJ45" s="61">
        <f t="shared" ref="BJ45:BM45" si="92">IF($AJ44="t",IF(AM43=0,0,$BI45/AM43),IF(AM44=0,0,$BI45/AM44))</f>
        <v>0.13205882352941178</v>
      </c>
      <c r="BK45" s="61">
        <f t="shared" si="92"/>
        <v>0.11512820512820514</v>
      </c>
      <c r="BL45" s="61">
        <f t="shared" si="92"/>
        <v>0.10204545454545455</v>
      </c>
      <c r="BM45" s="61">
        <f t="shared" si="92"/>
        <v>9.1632653061224492E-2</v>
      </c>
      <c r="BN45" s="62">
        <f t="shared" si="29"/>
        <v>0</v>
      </c>
      <c r="BO45" s="62">
        <f t="shared" si="30"/>
        <v>7</v>
      </c>
      <c r="BP45" s="62">
        <f t="shared" si="31"/>
        <v>55</v>
      </c>
      <c r="BQ45" s="62">
        <f t="shared" si="32"/>
        <v>0</v>
      </c>
      <c r="BR45" s="62">
        <f t="shared" si="33"/>
        <v>6</v>
      </c>
      <c r="BS45" s="62">
        <f t="shared" si="34"/>
        <v>54</v>
      </c>
      <c r="BT45" s="62">
        <f t="shared" si="35"/>
        <v>0</v>
      </c>
      <c r="BU45" s="62">
        <f t="shared" si="36"/>
        <v>6</v>
      </c>
      <c r="BV45" s="62">
        <f t="shared" si="37"/>
        <v>7</v>
      </c>
      <c r="BW45" s="62">
        <f t="shared" si="38"/>
        <v>0</v>
      </c>
      <c r="BX45" s="62">
        <f t="shared" si="39"/>
        <v>5</v>
      </c>
      <c r="BY45" s="62">
        <f t="shared" si="40"/>
        <v>30</v>
      </c>
      <c r="BZ45" s="63">
        <f t="shared" si="41"/>
        <v>0.26498842592592592</v>
      </c>
      <c r="CA45" s="63">
        <f t="shared" si="42"/>
        <v>0.27054398148148151</v>
      </c>
      <c r="CB45" s="63">
        <f t="shared" si="43"/>
        <v>0.27053240740740747</v>
      </c>
      <c r="CC45" s="63">
        <f t="shared" si="44"/>
        <v>0.31636574074074075</v>
      </c>
      <c r="CD45" s="63">
        <f t="shared" si="45"/>
        <v>0.3165162037037037</v>
      </c>
      <c r="CE45" s="63">
        <f t="shared" si="46"/>
        <v>0.32693287037037039</v>
      </c>
      <c r="CF45" s="63">
        <f t="shared" si="47"/>
        <v>0.32719907407407406</v>
      </c>
      <c r="CG45" s="63">
        <f t="shared" si="48"/>
        <v>0.32650462962962962</v>
      </c>
      <c r="CH45" s="36"/>
      <c r="CI45" s="36"/>
      <c r="CJ45" s="36"/>
      <c r="CK45" s="36"/>
      <c r="CL45" s="60">
        <v>60</v>
      </c>
    </row>
    <row r="46" spans="1:90" ht="81" x14ac:dyDescent="0.25">
      <c r="A46" s="37">
        <v>27</v>
      </c>
      <c r="B46" s="38"/>
      <c r="C46" s="69" t="s">
        <v>49</v>
      </c>
      <c r="D46" s="39">
        <v>30</v>
      </c>
      <c r="E46" s="39"/>
      <c r="F46" s="42"/>
      <c r="G46" s="40">
        <v>10.9</v>
      </c>
      <c r="H46" s="41">
        <f t="shared" si="4"/>
        <v>10.91</v>
      </c>
      <c r="I46" s="42">
        <v>10.899999999999999</v>
      </c>
      <c r="J46" s="43">
        <f t="shared" si="0"/>
        <v>-6.1162079510712934E-4</v>
      </c>
      <c r="K46" s="44">
        <f t="shared" si="1"/>
        <v>-6.6666666666677088E-3</v>
      </c>
      <c r="L46" s="70" t="s">
        <v>1727</v>
      </c>
      <c r="M46" s="126" t="s">
        <v>1229</v>
      </c>
      <c r="N46" s="46">
        <f t="shared" si="2"/>
        <v>10.906666666666666</v>
      </c>
      <c r="O46" s="46"/>
      <c r="P46" s="42">
        <v>10.86</v>
      </c>
      <c r="Q46" s="46"/>
      <c r="R46" s="39">
        <v>10.92</v>
      </c>
      <c r="S46" s="46"/>
      <c r="T46" s="40">
        <v>10.94</v>
      </c>
      <c r="U46" s="47" t="str">
        <f t="shared" si="5"/>
        <v/>
      </c>
      <c r="V46" s="47" t="str">
        <f t="shared" si="6"/>
        <v/>
      </c>
      <c r="W46" s="48"/>
      <c r="X46" s="48"/>
      <c r="Y46" s="48"/>
      <c r="Z46" s="48"/>
      <c r="AA46" s="49"/>
      <c r="AB46" s="49"/>
      <c r="AC46" s="50"/>
      <c r="AD46" s="50"/>
      <c r="AE46" s="51">
        <f t="shared" si="7"/>
        <v>27</v>
      </c>
      <c r="AF46" s="51" t="str">
        <f t="shared" si="8"/>
        <v/>
      </c>
      <c r="AG46" s="51" t="str">
        <f t="shared" si="9"/>
        <v>f</v>
      </c>
      <c r="AH46" s="51">
        <f t="shared" si="10"/>
        <v>30</v>
      </c>
      <c r="AI46" s="52">
        <f t="shared" si="11"/>
        <v>10.91</v>
      </c>
      <c r="AJ46" s="68" t="s">
        <v>49</v>
      </c>
      <c r="AK46" s="53"/>
      <c r="AL46" s="52"/>
      <c r="AM46" s="53">
        <f t="shared" si="12"/>
        <v>30</v>
      </c>
      <c r="AN46" s="53">
        <f>IF(AJ46&lt;&gt;"",IF(AJ46="o",VLOOKUP(AM46,OpenSect!$A$1:$D$11,2),IF(AJ46="u",VLOOKUP(AM46,UpHill!$A$1:$D$35,2),IF(AJ46="d",VLOOKUP(AM46,DownHill!$A$3:$D$29,2),IF(AJ46="f",VLOOKUP(AM46,FlatUnd!$A$2:$D$30,2),IF(AJ46="t",VLOOKUP(AM46,TimeAdd!$A$1:$D$176,2),IF(AJ46="l",VLOOKUP(AM46,SLimit!$A$1:$D$8,2),AN45)))))),AN45)</f>
        <v>34</v>
      </c>
      <c r="AO46" s="53">
        <f>IF(AJ46&lt;&gt;"",IF(AJ46="o",VLOOKUP(AM46,OpenSect!$A$1:$D$11,3),IF(AJ46="u",VLOOKUP(AM46,UpHill!$A$1:$D$35,3),IF(AJ46="d",VLOOKUP(AM46,DownHill!$A$3:$D$29,3),IF(AJ46="f",VLOOKUP(AM46,FlatUnd!$A$2:$D$30,3),IF(AJ46="t",VLOOKUP(AM46,TimeAdd!$A$1:$D$18,3),IF(AJ46="l",VLOOKUP(AM46,SLimit!$A$1:$D$8,3),AO45)))))),AO45)</f>
        <v>37</v>
      </c>
      <c r="AP46" s="53">
        <f>IF(AJ46&lt;&gt;"",IF(AJ46="o",VLOOKUP(AM46,OpenSect!$A$1:$D$11,4),IF(AJ46="u",VLOOKUP(AM46,UpHill!$A$1:$D$35,4),IF(AJ46="d",VLOOKUP(AM46,DownHill!$A$3:$D$29,4),IF(AJ46="f",VLOOKUP(AM46,FlatUnd!$A$2:$D$30,4),IF(AJ46="t",VLOOKUP(AM46,TimeAdd!$A$1:$D$18,4),IF(AJ46="l",VLOOKUP(AM46,SLimit!$A$1:$D$8,4),AP45)))))),AP45)</f>
        <v>41</v>
      </c>
      <c r="AQ46" s="53" t="str">
        <f t="shared" si="13"/>
        <v>60</v>
      </c>
      <c r="AR46" s="54" t="str">
        <f t="shared" si="14"/>
        <v>[Conservancy Area] Drummond.  START of OPEN SECTION.  Bad road surface and road works ahead.  Stop and Go's may be in operation.</v>
      </c>
      <c r="AS46" s="55"/>
      <c r="AT46" s="55"/>
      <c r="AU46" s="56">
        <f>IF(GroupStTimes!$A$8=0,MIN(CB46,CD46,CF46),MIN(BZ46,CB46,CD46,CF46))</f>
        <v>0.2651041666666667</v>
      </c>
      <c r="AV46" s="56">
        <f>IF(GroupStTimes!$A$8=0,MAX(CC46,CE46,CG46),MAX(CA46,CC46,CE46,CG46))</f>
        <v>0.32702546296296298</v>
      </c>
      <c r="AW46" s="57" t="str">
        <f t="shared" si="15"/>
        <v/>
      </c>
      <c r="AX46" s="58" t="str">
        <f t="shared" si="16"/>
        <v/>
      </c>
      <c r="AY46" s="58" t="str">
        <f t="shared" si="17"/>
        <v/>
      </c>
      <c r="AZ46" s="31">
        <f t="shared" si="18"/>
        <v>6.33</v>
      </c>
      <c r="BA46" s="59">
        <f t="shared" si="19"/>
        <v>0.25949074074074074</v>
      </c>
      <c r="BB46" s="59">
        <f t="shared" si="20"/>
        <v>0.26504629629629634</v>
      </c>
      <c r="BC46" s="59">
        <f t="shared" si="21"/>
        <v>0.26574074074074078</v>
      </c>
      <c r="BD46" s="59">
        <f t="shared" si="22"/>
        <v>0.31157407407407406</v>
      </c>
      <c r="BE46" s="59">
        <f t="shared" si="23"/>
        <v>0.3122685185185185</v>
      </c>
      <c r="BF46" s="59">
        <f t="shared" si="24"/>
        <v>0.32268518518518519</v>
      </c>
      <c r="BG46" s="59">
        <f t="shared" si="25"/>
        <v>0.32337962962962963</v>
      </c>
      <c r="BH46" s="59">
        <f t="shared" si="26"/>
        <v>0.32268518518518519</v>
      </c>
      <c r="BI46" s="31">
        <f t="shared" si="27"/>
        <v>4.58</v>
      </c>
      <c r="BJ46" s="61">
        <f t="shared" ref="BJ46:BM46" si="93">IF($AJ45="t",IF(AM44=0,0,$BI46/AM44),IF(AM45=0,0,$BI46/AM45))</f>
        <v>0.13470588235294118</v>
      </c>
      <c r="BK46" s="61">
        <f t="shared" si="93"/>
        <v>0.11743589743589744</v>
      </c>
      <c r="BL46" s="61">
        <f t="shared" si="93"/>
        <v>0.1040909090909091</v>
      </c>
      <c r="BM46" s="61">
        <f t="shared" si="93"/>
        <v>9.3469387755102037E-2</v>
      </c>
      <c r="BN46" s="62">
        <f t="shared" si="29"/>
        <v>0</v>
      </c>
      <c r="BO46" s="62">
        <f t="shared" si="30"/>
        <v>8</v>
      </c>
      <c r="BP46" s="62">
        <f t="shared" si="31"/>
        <v>5</v>
      </c>
      <c r="BQ46" s="62">
        <f t="shared" si="32"/>
        <v>0</v>
      </c>
      <c r="BR46" s="62">
        <f t="shared" si="33"/>
        <v>7</v>
      </c>
      <c r="BS46" s="62">
        <f t="shared" si="34"/>
        <v>3</v>
      </c>
      <c r="BT46" s="62">
        <f t="shared" si="35"/>
        <v>0</v>
      </c>
      <c r="BU46" s="62">
        <f t="shared" si="36"/>
        <v>6</v>
      </c>
      <c r="BV46" s="62">
        <f t="shared" si="37"/>
        <v>15</v>
      </c>
      <c r="BW46" s="62">
        <f t="shared" si="38"/>
        <v>0</v>
      </c>
      <c r="BX46" s="62">
        <f t="shared" si="39"/>
        <v>5</v>
      </c>
      <c r="BY46" s="62">
        <f t="shared" si="40"/>
        <v>36</v>
      </c>
      <c r="BZ46" s="63">
        <f t="shared" si="41"/>
        <v>0.2651041666666667</v>
      </c>
      <c r="CA46" s="63">
        <f t="shared" si="42"/>
        <v>0.27065972222222229</v>
      </c>
      <c r="CB46" s="63">
        <f t="shared" si="43"/>
        <v>0.2706365740740741</v>
      </c>
      <c r="CC46" s="63">
        <f t="shared" si="44"/>
        <v>0.31646990740740738</v>
      </c>
      <c r="CD46" s="63">
        <f t="shared" si="45"/>
        <v>0.31660879629629629</v>
      </c>
      <c r="CE46" s="63">
        <f t="shared" si="46"/>
        <v>0.32702546296296298</v>
      </c>
      <c r="CF46" s="63">
        <f t="shared" si="47"/>
        <v>0.32726851851851851</v>
      </c>
      <c r="CG46" s="63">
        <f t="shared" si="48"/>
        <v>0.32657407407407407</v>
      </c>
      <c r="CH46" s="36"/>
      <c r="CI46" s="36"/>
      <c r="CJ46" s="36"/>
      <c r="CK46" s="36"/>
      <c r="CL46" s="60">
        <v>60</v>
      </c>
    </row>
    <row r="47" spans="1:90" ht="40.5" x14ac:dyDescent="0.25">
      <c r="A47" s="37">
        <v>27</v>
      </c>
      <c r="B47" s="38"/>
      <c r="C47" s="39"/>
      <c r="D47" s="39"/>
      <c r="E47" s="39"/>
      <c r="F47" s="42"/>
      <c r="G47" s="40">
        <v>10.94</v>
      </c>
      <c r="H47" s="41">
        <f t="shared" si="4"/>
        <v>10.95</v>
      </c>
      <c r="I47" s="42">
        <v>10.94</v>
      </c>
      <c r="J47" s="43">
        <f t="shared" si="0"/>
        <v>-6.0938452163324585E-4</v>
      </c>
      <c r="K47" s="44">
        <f t="shared" si="1"/>
        <v>-6.6666666666677088E-3</v>
      </c>
      <c r="L47" s="45" t="s">
        <v>62</v>
      </c>
      <c r="M47" s="126" t="s">
        <v>1229</v>
      </c>
      <c r="N47" s="46">
        <f t="shared" si="2"/>
        <v>10.946666666666667</v>
      </c>
      <c r="O47" s="46"/>
      <c r="P47" s="42">
        <v>10.9</v>
      </c>
      <c r="Q47" s="46"/>
      <c r="R47" s="39">
        <v>10.96</v>
      </c>
      <c r="S47" s="46"/>
      <c r="T47" s="40">
        <v>10.98</v>
      </c>
      <c r="U47" s="47" t="str">
        <f t="shared" si="5"/>
        <v/>
      </c>
      <c r="V47" s="47" t="str">
        <f t="shared" si="6"/>
        <v/>
      </c>
      <c r="W47" s="48"/>
      <c r="X47" s="48"/>
      <c r="Y47" s="48"/>
      <c r="Z47" s="48"/>
      <c r="AA47" s="49"/>
      <c r="AB47" s="49"/>
      <c r="AC47" s="50"/>
      <c r="AD47" s="50"/>
      <c r="AE47" s="51">
        <f t="shared" si="7"/>
        <v>27</v>
      </c>
      <c r="AF47" s="51" t="str">
        <f t="shared" si="8"/>
        <v/>
      </c>
      <c r="AG47" s="51" t="str">
        <f t="shared" si="9"/>
        <v/>
      </c>
      <c r="AH47" s="51" t="str">
        <f t="shared" si="10"/>
        <v/>
      </c>
      <c r="AI47" s="52">
        <f t="shared" si="11"/>
        <v>10.95</v>
      </c>
      <c r="AJ47" s="68"/>
      <c r="AK47" s="53"/>
      <c r="AL47" s="52"/>
      <c r="AM47" s="53">
        <f t="shared" si="12"/>
        <v>30</v>
      </c>
      <c r="AN47" s="53">
        <f>IF(AJ47&lt;&gt;"",IF(AJ47="o",VLOOKUP(AM47,OpenSect!$A$1:$D$11,2),IF(AJ47="u",VLOOKUP(AM47,UpHill!$A$1:$D$35,2),IF(AJ47="d",VLOOKUP(AM47,DownHill!$A$3:$D$29,2),IF(AJ47="f",VLOOKUP(AM47,FlatUnd!$A$2:$D$30,2),IF(AJ47="t",VLOOKUP(AM47,TimeAdd!$A$1:$D$176,2),IF(AJ47="l",VLOOKUP(AM47,SLimit!$A$1:$D$8,2),AN46)))))),AN46)</f>
        <v>34</v>
      </c>
      <c r="AO47" s="53">
        <f>IF(AJ47&lt;&gt;"",IF(AJ47="o",VLOOKUP(AM47,OpenSect!$A$1:$D$11,3),IF(AJ47="u",VLOOKUP(AM47,UpHill!$A$1:$D$35,3),IF(AJ47="d",VLOOKUP(AM47,DownHill!$A$3:$D$29,3),IF(AJ47="f",VLOOKUP(AM47,FlatUnd!$A$2:$D$30,3),IF(AJ47="t",VLOOKUP(AM47,TimeAdd!$A$1:$D$18,3),IF(AJ47="l",VLOOKUP(AM47,SLimit!$A$1:$D$8,3),AO46)))))),AO46)</f>
        <v>37</v>
      </c>
      <c r="AP47" s="53">
        <f>IF(AJ47&lt;&gt;"",IF(AJ47="o",VLOOKUP(AM47,OpenSect!$A$1:$D$11,4),IF(AJ47="u",VLOOKUP(AM47,UpHill!$A$1:$D$35,4),IF(AJ47="d",VLOOKUP(AM47,DownHill!$A$3:$D$29,4),IF(AJ47="f",VLOOKUP(AM47,FlatUnd!$A$2:$D$30,4),IF(AJ47="t",VLOOKUP(AM47,TimeAdd!$A$1:$D$18,4),IF(AJ47="l",VLOOKUP(AM47,SLimit!$A$1:$D$8,4),AP46)))))),AP46)</f>
        <v>41</v>
      </c>
      <c r="AQ47" s="53" t="str">
        <f t="shared" si="13"/>
        <v>60</v>
      </c>
      <c r="AR47" s="54" t="str">
        <f t="shared" si="14"/>
        <v>[Comrades Marathon] Halfway. This marks the halfway mark of the Comrades Marathon</v>
      </c>
      <c r="AS47" s="55"/>
      <c r="AT47" s="55"/>
      <c r="AU47" s="56">
        <f>IF(GroupStTimes!$A$8=0,MIN(CB47,CD47,CF47),MIN(BZ47,CB47,CD47,CF47))</f>
        <v>0.26516203703703706</v>
      </c>
      <c r="AV47" s="56">
        <f>IF(GroupStTimes!$A$8=0,MAX(CC47,CE47,CG47),MAX(CA47,CC47,CE47,CG47))</f>
        <v>0.3270717592592593</v>
      </c>
      <c r="AW47" s="57" t="str">
        <f t="shared" si="15"/>
        <v/>
      </c>
      <c r="AX47" s="58" t="str">
        <f t="shared" si="16"/>
        <v/>
      </c>
      <c r="AY47" s="58" t="str">
        <f t="shared" si="17"/>
        <v/>
      </c>
      <c r="AZ47" s="31">
        <f t="shared" si="18"/>
        <v>10.91</v>
      </c>
      <c r="BA47" s="59">
        <f t="shared" si="19"/>
        <v>0.2651041666666667</v>
      </c>
      <c r="BB47" s="59">
        <f t="shared" si="20"/>
        <v>0.27065972222222229</v>
      </c>
      <c r="BC47" s="59">
        <f t="shared" si="21"/>
        <v>0.2706365740740741</v>
      </c>
      <c r="BD47" s="59">
        <f t="shared" si="22"/>
        <v>0.31646990740740738</v>
      </c>
      <c r="BE47" s="59">
        <f t="shared" si="23"/>
        <v>0.31660879629629629</v>
      </c>
      <c r="BF47" s="59">
        <f t="shared" si="24"/>
        <v>0.32702546296296298</v>
      </c>
      <c r="BG47" s="59">
        <f t="shared" si="25"/>
        <v>0.32726851851851851</v>
      </c>
      <c r="BH47" s="59">
        <f t="shared" si="26"/>
        <v>0.32657407407407407</v>
      </c>
      <c r="BI47" s="31">
        <f t="shared" si="27"/>
        <v>3.9999999999999147E-2</v>
      </c>
      <c r="BJ47" s="61">
        <f t="shared" ref="BJ47:BM47" si="94">IF($AJ46="t",IF(AM45=0,0,$BI47/AM45),IF(AM46=0,0,$BI47/AM46))</f>
        <v>1.3333333333333049E-3</v>
      </c>
      <c r="BK47" s="61">
        <f t="shared" si="94"/>
        <v>1.1764705882352691E-3</v>
      </c>
      <c r="BL47" s="61">
        <f t="shared" si="94"/>
        <v>1.0810810810810581E-3</v>
      </c>
      <c r="BM47" s="61">
        <f t="shared" si="94"/>
        <v>9.7560975609754016E-4</v>
      </c>
      <c r="BN47" s="62">
        <f t="shared" si="29"/>
        <v>0</v>
      </c>
      <c r="BO47" s="62">
        <f t="shared" si="30"/>
        <v>0</v>
      </c>
      <c r="BP47" s="62">
        <f t="shared" si="31"/>
        <v>5</v>
      </c>
      <c r="BQ47" s="62">
        <f t="shared" si="32"/>
        <v>0</v>
      </c>
      <c r="BR47" s="62">
        <f t="shared" si="33"/>
        <v>0</v>
      </c>
      <c r="BS47" s="62">
        <f t="shared" si="34"/>
        <v>4</v>
      </c>
      <c r="BT47" s="62">
        <f t="shared" si="35"/>
        <v>0</v>
      </c>
      <c r="BU47" s="62">
        <f t="shared" si="36"/>
        <v>0</v>
      </c>
      <c r="BV47" s="62">
        <f t="shared" si="37"/>
        <v>4</v>
      </c>
      <c r="BW47" s="62">
        <f t="shared" si="38"/>
        <v>0</v>
      </c>
      <c r="BX47" s="62">
        <f t="shared" si="39"/>
        <v>0</v>
      </c>
      <c r="BY47" s="62">
        <f t="shared" si="40"/>
        <v>4</v>
      </c>
      <c r="BZ47" s="63">
        <f t="shared" si="41"/>
        <v>0.26516203703703706</v>
      </c>
      <c r="CA47" s="63">
        <f t="shared" si="42"/>
        <v>0.27071759259259265</v>
      </c>
      <c r="CB47" s="63">
        <f t="shared" si="43"/>
        <v>0.27068287037037042</v>
      </c>
      <c r="CC47" s="63">
        <f t="shared" si="44"/>
        <v>0.3165162037037037</v>
      </c>
      <c r="CD47" s="63">
        <f t="shared" si="45"/>
        <v>0.31665509259259261</v>
      </c>
      <c r="CE47" s="63">
        <f t="shared" si="46"/>
        <v>0.3270717592592593</v>
      </c>
      <c r="CF47" s="63">
        <f t="shared" si="47"/>
        <v>0.32731481481481484</v>
      </c>
      <c r="CG47" s="63">
        <f t="shared" si="48"/>
        <v>0.32662037037037039</v>
      </c>
      <c r="CH47" s="36"/>
      <c r="CI47" s="36"/>
      <c r="CJ47" s="36"/>
      <c r="CK47" s="36"/>
      <c r="CL47" s="60">
        <v>60</v>
      </c>
    </row>
    <row r="48" spans="1:90" ht="26.25" customHeight="1" x14ac:dyDescent="0.25">
      <c r="A48" s="37">
        <v>27</v>
      </c>
      <c r="B48" s="38"/>
      <c r="C48" s="39"/>
      <c r="D48" s="39"/>
      <c r="E48" s="39"/>
      <c r="F48" s="64"/>
      <c r="G48" s="40">
        <v>11.05</v>
      </c>
      <c r="H48" s="41">
        <f t="shared" si="4"/>
        <v>11.06</v>
      </c>
      <c r="I48" s="42">
        <v>11.059999999999999</v>
      </c>
      <c r="J48" s="43">
        <f t="shared" si="0"/>
        <v>-3.0138637733579158E-4</v>
      </c>
      <c r="K48" s="44">
        <f t="shared" si="1"/>
        <v>-3.3333333333338544E-3</v>
      </c>
      <c r="L48" s="45" t="s">
        <v>63</v>
      </c>
      <c r="M48" s="126" t="s">
        <v>1229</v>
      </c>
      <c r="N48" s="46">
        <f t="shared" si="2"/>
        <v>11.063333333333333</v>
      </c>
      <c r="O48" s="46"/>
      <c r="P48" s="64">
        <v>11.02</v>
      </c>
      <c r="Q48" s="46"/>
      <c r="R48" s="39">
        <v>11.07</v>
      </c>
      <c r="S48" s="46"/>
      <c r="T48" s="40">
        <v>11.1</v>
      </c>
      <c r="U48" s="47" t="str">
        <f t="shared" si="5"/>
        <v/>
      </c>
      <c r="V48" s="47" t="str">
        <f t="shared" si="6"/>
        <v/>
      </c>
      <c r="W48" s="48"/>
      <c r="X48" s="48"/>
      <c r="Y48" s="48"/>
      <c r="Z48" s="48"/>
      <c r="AA48" s="49"/>
      <c r="AB48" s="49"/>
      <c r="AC48" s="50"/>
      <c r="AD48" s="50"/>
      <c r="AE48" s="51">
        <f t="shared" si="7"/>
        <v>27</v>
      </c>
      <c r="AF48" s="51" t="str">
        <f t="shared" si="8"/>
        <v/>
      </c>
      <c r="AG48" s="51" t="str">
        <f t="shared" si="9"/>
        <v/>
      </c>
      <c r="AH48" s="51" t="str">
        <f t="shared" si="10"/>
        <v/>
      </c>
      <c r="AI48" s="52">
        <f t="shared" si="11"/>
        <v>11.06</v>
      </c>
      <c r="AJ48" s="68"/>
      <c r="AK48" s="53"/>
      <c r="AL48" s="52"/>
      <c r="AM48" s="53">
        <f t="shared" si="12"/>
        <v>30</v>
      </c>
      <c r="AN48" s="53">
        <f>IF(AJ48&lt;&gt;"",IF(AJ48="o",VLOOKUP(AM48,OpenSect!$A$1:$D$11,2),IF(AJ48="u",VLOOKUP(AM48,UpHill!$A$1:$D$35,2),IF(AJ48="d",VLOOKUP(AM48,DownHill!$A$3:$D$29,2),IF(AJ48="f",VLOOKUP(AM48,FlatUnd!$A$2:$D$30,2),IF(AJ48="t",VLOOKUP(AM48,TimeAdd!$A$1:$D$176,2),IF(AJ48="l",VLOOKUP(AM48,SLimit!$A$1:$D$8,2),AN47)))))),AN47)</f>
        <v>34</v>
      </c>
      <c r="AO48" s="53">
        <f>IF(AJ48&lt;&gt;"",IF(AJ48="o",VLOOKUP(AM48,OpenSect!$A$1:$D$11,3),IF(AJ48="u",VLOOKUP(AM48,UpHill!$A$1:$D$35,3),IF(AJ48="d",VLOOKUP(AM48,DownHill!$A$3:$D$29,3),IF(AJ48="f",VLOOKUP(AM48,FlatUnd!$A$2:$D$30,3),IF(AJ48="t",VLOOKUP(AM48,TimeAdd!$A$1:$D$18,3),IF(AJ48="l",VLOOKUP(AM48,SLimit!$A$1:$D$8,3),AO47)))))),AO47)</f>
        <v>37</v>
      </c>
      <c r="AP48" s="53">
        <f>IF(AJ48&lt;&gt;"",IF(AJ48="o",VLOOKUP(AM48,OpenSect!$A$1:$D$11,4),IF(AJ48="u",VLOOKUP(AM48,UpHill!$A$1:$D$35,4),IF(AJ48="d",VLOOKUP(AM48,DownHill!$A$3:$D$29,4),IF(AJ48="f",VLOOKUP(AM48,FlatUnd!$A$2:$D$30,4),IF(AJ48="t",VLOOKUP(AM48,TimeAdd!$A$1:$D$18,4),IF(AJ48="l",VLOOKUP(AM48,SLimit!$A$1:$D$8,4),AP47)))))),AP47)</f>
        <v>41</v>
      </c>
      <c r="AQ48" s="53" t="str">
        <f t="shared" si="13"/>
        <v>60</v>
      </c>
      <c r="AR48" s="54" t="str">
        <f t="shared" si="14"/>
        <v xml:space="preserve">R103 Inchanga {Straight} / {Left}Peacevale </v>
      </c>
      <c r="AS48" s="55"/>
      <c r="AT48" s="55"/>
      <c r="AU48" s="56">
        <f>IF(GroupStTimes!$A$8=0,MIN(CB48,CD48,CF48),MIN(BZ48,CB48,CD48,CF48))</f>
        <v>0.26531250000000001</v>
      </c>
      <c r="AV48" s="56">
        <f>IF(GroupStTimes!$A$8=0,MAX(CC48,CE48,CG48),MAX(CA48,CC48,CE48,CG48))</f>
        <v>0.32719907407407411</v>
      </c>
      <c r="AW48" s="57" t="str">
        <f t="shared" si="15"/>
        <v/>
      </c>
      <c r="AX48" s="58" t="str">
        <f t="shared" si="16"/>
        <v/>
      </c>
      <c r="AY48" s="58" t="str">
        <f t="shared" si="17"/>
        <v/>
      </c>
      <c r="AZ48" s="31">
        <f t="shared" si="18"/>
        <v>10.91</v>
      </c>
      <c r="BA48" s="59">
        <f t="shared" si="19"/>
        <v>0.2651041666666667</v>
      </c>
      <c r="BB48" s="59">
        <f t="shared" si="20"/>
        <v>0.27065972222222229</v>
      </c>
      <c r="BC48" s="59">
        <f t="shared" si="21"/>
        <v>0.2706365740740741</v>
      </c>
      <c r="BD48" s="59">
        <f t="shared" si="22"/>
        <v>0.31646990740740738</v>
      </c>
      <c r="BE48" s="59">
        <f t="shared" si="23"/>
        <v>0.31660879629629629</v>
      </c>
      <c r="BF48" s="59">
        <f t="shared" si="24"/>
        <v>0.32702546296296298</v>
      </c>
      <c r="BG48" s="59">
        <f t="shared" si="25"/>
        <v>0.32726851851851851</v>
      </c>
      <c r="BH48" s="59">
        <f t="shared" si="26"/>
        <v>0.32657407407407407</v>
      </c>
      <c r="BI48" s="31">
        <f t="shared" si="27"/>
        <v>0.15000000000000036</v>
      </c>
      <c r="BJ48" s="61">
        <f t="shared" ref="BJ48:BM48" si="95">IF($AJ47="t",IF(AM46=0,0,$BI48/AM46),IF(AM47=0,0,$BI48/AM47))</f>
        <v>5.0000000000000122E-3</v>
      </c>
      <c r="BK48" s="61">
        <f t="shared" si="95"/>
        <v>4.4117647058823633E-3</v>
      </c>
      <c r="BL48" s="61">
        <f t="shared" si="95"/>
        <v>4.0540540540540638E-3</v>
      </c>
      <c r="BM48" s="61">
        <f t="shared" si="95"/>
        <v>3.6585365853658621E-3</v>
      </c>
      <c r="BN48" s="62">
        <f t="shared" si="29"/>
        <v>0</v>
      </c>
      <c r="BO48" s="62">
        <f t="shared" si="30"/>
        <v>0</v>
      </c>
      <c r="BP48" s="62">
        <f t="shared" si="31"/>
        <v>18</v>
      </c>
      <c r="BQ48" s="62">
        <f t="shared" si="32"/>
        <v>0</v>
      </c>
      <c r="BR48" s="62">
        <f t="shared" si="33"/>
        <v>0</v>
      </c>
      <c r="BS48" s="62">
        <f t="shared" si="34"/>
        <v>16</v>
      </c>
      <c r="BT48" s="62">
        <f t="shared" si="35"/>
        <v>0</v>
      </c>
      <c r="BU48" s="62">
        <f t="shared" si="36"/>
        <v>0</v>
      </c>
      <c r="BV48" s="62">
        <f t="shared" si="37"/>
        <v>15</v>
      </c>
      <c r="BW48" s="62">
        <f t="shared" si="38"/>
        <v>0</v>
      </c>
      <c r="BX48" s="62">
        <f t="shared" si="39"/>
        <v>0</v>
      </c>
      <c r="BY48" s="62">
        <f t="shared" si="40"/>
        <v>13</v>
      </c>
      <c r="BZ48" s="63">
        <f t="shared" si="41"/>
        <v>0.26531250000000001</v>
      </c>
      <c r="CA48" s="63">
        <f t="shared" si="42"/>
        <v>0.2708680555555556</v>
      </c>
      <c r="CB48" s="63">
        <f t="shared" si="43"/>
        <v>0.27082175925925928</v>
      </c>
      <c r="CC48" s="63">
        <f t="shared" si="44"/>
        <v>0.31665509259259256</v>
      </c>
      <c r="CD48" s="63">
        <f t="shared" si="45"/>
        <v>0.31678240740740743</v>
      </c>
      <c r="CE48" s="63">
        <f t="shared" si="46"/>
        <v>0.32719907407407411</v>
      </c>
      <c r="CF48" s="63">
        <f t="shared" si="47"/>
        <v>0.32741898148148146</v>
      </c>
      <c r="CG48" s="63">
        <f t="shared" si="48"/>
        <v>0.32672453703703702</v>
      </c>
      <c r="CH48" s="36"/>
      <c r="CI48" s="36"/>
      <c r="CJ48" s="36"/>
      <c r="CK48" s="36"/>
      <c r="CL48" s="60">
        <v>60</v>
      </c>
    </row>
    <row r="49" spans="1:90" ht="26.25" customHeight="1" x14ac:dyDescent="0.25">
      <c r="B49" s="38"/>
      <c r="C49" s="39"/>
      <c r="D49" s="39"/>
      <c r="E49" s="39"/>
      <c r="F49" s="64"/>
      <c r="G49" s="40"/>
      <c r="H49" s="41">
        <f t="shared" si="4"/>
        <v>11.07</v>
      </c>
      <c r="I49" s="42">
        <v>11.11</v>
      </c>
      <c r="J49" s="43">
        <f t="shared" ref="J49:J51" si="96">IF(N49="","",IF((I49-$I$4)=0,0,((I49-$I$4-(N49-$N$4))/(I49-$I$4))))</f>
        <v>3.6003600360035239E-3</v>
      </c>
      <c r="K49" s="44">
        <f t="shared" ref="K49:K51" si="97">(I49-$I$5)-(N49-$N$5)</f>
        <v>3.9999999999999147E-2</v>
      </c>
      <c r="L49" s="70" t="s">
        <v>39</v>
      </c>
      <c r="M49" s="126" t="s">
        <v>1229</v>
      </c>
      <c r="N49" s="46">
        <f t="shared" si="2"/>
        <v>11.07</v>
      </c>
      <c r="O49" s="46"/>
      <c r="P49" s="64">
        <v>11.07</v>
      </c>
      <c r="Q49" s="46"/>
      <c r="R49" s="39"/>
      <c r="S49" s="46"/>
      <c r="T49" s="40"/>
      <c r="U49" s="47"/>
      <c r="V49" s="47"/>
      <c r="W49" s="48"/>
      <c r="X49" s="48"/>
      <c r="Y49" s="48"/>
      <c r="Z49" s="48"/>
      <c r="AA49" s="49"/>
      <c r="AB49" s="49"/>
      <c r="AC49" s="50"/>
      <c r="AD49" s="50"/>
      <c r="AE49" s="51" t="str">
        <f t="shared" si="7"/>
        <v/>
      </c>
      <c r="AF49" s="51" t="str">
        <f t="shared" si="8"/>
        <v/>
      </c>
      <c r="AG49" s="51" t="str">
        <f t="shared" si="9"/>
        <v/>
      </c>
      <c r="AH49" s="51" t="str">
        <f t="shared" si="10"/>
        <v/>
      </c>
      <c r="AI49" s="52">
        <f t="shared" si="11"/>
        <v>11.07</v>
      </c>
      <c r="AJ49" s="68"/>
      <c r="AK49" s="53"/>
      <c r="AL49" s="52"/>
      <c r="AM49" s="53">
        <f t="shared" si="12"/>
        <v>30</v>
      </c>
      <c r="AN49" s="53">
        <f>IF(AJ49&lt;&gt;"",IF(AJ49="o",VLOOKUP(AM49,OpenSect!$A$1:$D$11,2),IF(AJ49="u",VLOOKUP(AM49,UpHill!$A$1:$D$35,2),IF(AJ49="d",VLOOKUP(AM49,DownHill!$A$3:$D$29,2),IF(AJ49="f",VLOOKUP(AM49,FlatUnd!$A$2:$D$30,2),IF(AJ49="t",VLOOKUP(AM49,TimeAdd!$A$1:$D$176,2),IF(AJ49="l",VLOOKUP(AM49,SLimit!$A$1:$D$8,2),AN48)))))),AN48)</f>
        <v>34</v>
      </c>
      <c r="AO49" s="53">
        <f>IF(AJ49&lt;&gt;"",IF(AJ49="o",VLOOKUP(AM49,OpenSect!$A$1:$D$11,3),IF(AJ49="u",VLOOKUP(AM49,UpHill!$A$1:$D$35,3),IF(AJ49="d",VLOOKUP(AM49,DownHill!$A$3:$D$29,3),IF(AJ49="f",VLOOKUP(AM49,FlatUnd!$A$2:$D$30,3),IF(AJ49="t",VLOOKUP(AM49,TimeAdd!$A$1:$D$18,3),IF(AJ49="l",VLOOKUP(AM49,SLimit!$A$1:$D$8,3),AO48)))))),AO48)</f>
        <v>37</v>
      </c>
      <c r="AP49" s="53">
        <f>IF(AJ49&lt;&gt;"",IF(AJ49="o",VLOOKUP(AM49,OpenSect!$A$1:$D$11,4),IF(AJ49="u",VLOOKUP(AM49,UpHill!$A$1:$D$35,4),IF(AJ49="d",VLOOKUP(AM49,DownHill!$A$3:$D$29,4),IF(AJ49="f",VLOOKUP(AM49,FlatUnd!$A$2:$D$30,4),IF(AJ49="t",VLOOKUP(AM49,TimeAdd!$A$1:$D$18,4),IF(AJ49="l",VLOOKUP(AM49,SLimit!$A$1:$D$8,4),AP48)))))),AP48)</f>
        <v>41</v>
      </c>
      <c r="AQ49" s="53" t="str">
        <f t="shared" si="13"/>
        <v>60</v>
      </c>
      <c r="AR49" s="54" t="str">
        <f t="shared" si="14"/>
        <v>60 Speed limit.</v>
      </c>
      <c r="AS49" s="55"/>
      <c r="AT49" s="55"/>
      <c r="AU49" s="56">
        <f>IF(GroupStTimes!$A$8=0,MIN(CB49,CD49,CF49),MIN(BZ49,CB49,CD49,CF49))</f>
        <v>0.2653240740740741</v>
      </c>
      <c r="AV49" s="56">
        <f>IF(GroupStTimes!$A$8=0,MAX(CC49,CE49,CG49),MAX(CA49,CC49,CE49,CG49))</f>
        <v>0.32721064814814815</v>
      </c>
      <c r="AW49" s="57" t="str">
        <f t="shared" si="15"/>
        <v/>
      </c>
      <c r="AX49" s="58" t="str">
        <f t="shared" si="16"/>
        <v/>
      </c>
      <c r="AY49" s="58" t="str">
        <f t="shared" si="17"/>
        <v/>
      </c>
      <c r="AZ49" s="31">
        <f t="shared" si="18"/>
        <v>10.91</v>
      </c>
      <c r="BA49" s="59">
        <f t="shared" si="19"/>
        <v>0.2651041666666667</v>
      </c>
      <c r="BB49" s="59">
        <f t="shared" si="20"/>
        <v>0.27065972222222229</v>
      </c>
      <c r="BC49" s="59">
        <f t="shared" si="21"/>
        <v>0.2706365740740741</v>
      </c>
      <c r="BD49" s="59">
        <f t="shared" si="22"/>
        <v>0.31646990740740738</v>
      </c>
      <c r="BE49" s="59">
        <f t="shared" si="23"/>
        <v>0.31660879629629629</v>
      </c>
      <c r="BF49" s="59">
        <f t="shared" si="24"/>
        <v>0.32702546296296298</v>
      </c>
      <c r="BG49" s="59">
        <f t="shared" si="25"/>
        <v>0.32726851851851851</v>
      </c>
      <c r="BH49" s="59">
        <f t="shared" si="26"/>
        <v>0.32657407407407407</v>
      </c>
      <c r="BI49" s="31">
        <f t="shared" si="27"/>
        <v>0.16000000000000014</v>
      </c>
      <c r="BJ49" s="61">
        <f t="shared" ref="BJ49:BM49" si="98">IF($AJ48="t",IF(AM47=0,0,$BI49/AM47),IF(AM48=0,0,$BI49/AM48))</f>
        <v>5.3333333333333384E-3</v>
      </c>
      <c r="BK49" s="61">
        <f t="shared" si="98"/>
        <v>4.7058823529411804E-3</v>
      </c>
      <c r="BL49" s="61">
        <f t="shared" si="98"/>
        <v>4.3243243243243279E-3</v>
      </c>
      <c r="BM49" s="61">
        <f t="shared" si="98"/>
        <v>3.9024390243902474E-3</v>
      </c>
      <c r="BN49" s="62">
        <f t="shared" si="29"/>
        <v>0</v>
      </c>
      <c r="BO49" s="62">
        <f t="shared" si="30"/>
        <v>0</v>
      </c>
      <c r="BP49" s="62">
        <f t="shared" si="31"/>
        <v>19</v>
      </c>
      <c r="BQ49" s="62">
        <f t="shared" si="32"/>
        <v>0</v>
      </c>
      <c r="BR49" s="62">
        <f t="shared" si="33"/>
        <v>0</v>
      </c>
      <c r="BS49" s="62">
        <f t="shared" si="34"/>
        <v>17</v>
      </c>
      <c r="BT49" s="62">
        <f t="shared" si="35"/>
        <v>0</v>
      </c>
      <c r="BU49" s="62">
        <f t="shared" si="36"/>
        <v>0</v>
      </c>
      <c r="BV49" s="62">
        <f t="shared" si="37"/>
        <v>16</v>
      </c>
      <c r="BW49" s="62">
        <f t="shared" si="38"/>
        <v>0</v>
      </c>
      <c r="BX49" s="62">
        <f t="shared" si="39"/>
        <v>0</v>
      </c>
      <c r="BY49" s="62">
        <f t="shared" si="40"/>
        <v>14</v>
      </c>
      <c r="BZ49" s="63">
        <f t="shared" si="41"/>
        <v>0.2653240740740741</v>
      </c>
      <c r="CA49" s="63">
        <f t="shared" si="42"/>
        <v>0.27087962962962969</v>
      </c>
      <c r="CB49" s="63">
        <f t="shared" si="43"/>
        <v>0.27083333333333337</v>
      </c>
      <c r="CC49" s="63">
        <f t="shared" si="44"/>
        <v>0.31666666666666665</v>
      </c>
      <c r="CD49" s="63">
        <f t="shared" si="45"/>
        <v>0.31679398148148147</v>
      </c>
      <c r="CE49" s="63">
        <f t="shared" si="46"/>
        <v>0.32721064814814815</v>
      </c>
      <c r="CF49" s="63">
        <f t="shared" si="47"/>
        <v>0.32743055555555556</v>
      </c>
      <c r="CG49" s="63">
        <f t="shared" si="48"/>
        <v>0.32673611111111112</v>
      </c>
      <c r="CH49" s="36"/>
      <c r="CI49" s="36"/>
      <c r="CJ49" s="36"/>
      <c r="CK49" s="36"/>
      <c r="CL49" s="60">
        <v>60</v>
      </c>
    </row>
    <row r="50" spans="1:90" ht="26.25" customHeight="1" x14ac:dyDescent="0.25">
      <c r="A50" s="37">
        <v>27</v>
      </c>
      <c r="B50" s="38"/>
      <c r="C50" s="39"/>
      <c r="D50" s="39"/>
      <c r="E50" s="39"/>
      <c r="F50" s="64"/>
      <c r="G50" s="66">
        <v>11.26</v>
      </c>
      <c r="H50" s="41">
        <f t="shared" si="4"/>
        <v>11.25</v>
      </c>
      <c r="I50" s="42">
        <v>11.239999999999998</v>
      </c>
      <c r="J50" s="43">
        <f t="shared" si="96"/>
        <v>-5.9311981020191155E-4</v>
      </c>
      <c r="K50" s="44">
        <f t="shared" si="97"/>
        <v>-6.6666666666694852E-3</v>
      </c>
      <c r="L50" s="45" t="s">
        <v>64</v>
      </c>
      <c r="M50" s="126" t="s">
        <v>1229</v>
      </c>
      <c r="N50" s="46">
        <f t="shared" si="2"/>
        <v>11.246666666666668</v>
      </c>
      <c r="O50" s="46"/>
      <c r="P50" s="64">
        <v>11.2</v>
      </c>
      <c r="Q50" s="46"/>
      <c r="R50" s="39">
        <v>11.26</v>
      </c>
      <c r="S50" s="46"/>
      <c r="T50" s="40">
        <v>11.28</v>
      </c>
      <c r="U50" s="47" t="str">
        <f t="shared" si="5"/>
        <v/>
      </c>
      <c r="V50" s="47" t="str">
        <f t="shared" si="6"/>
        <v/>
      </c>
      <c r="W50" s="48"/>
      <c r="X50" s="48"/>
      <c r="Y50" s="48"/>
      <c r="Z50" s="48"/>
      <c r="AA50" s="49"/>
      <c r="AB50" s="49"/>
      <c r="AC50" s="50"/>
      <c r="AD50" s="50"/>
      <c r="AE50" s="51">
        <f t="shared" si="7"/>
        <v>27</v>
      </c>
      <c r="AF50" s="51" t="str">
        <f t="shared" si="8"/>
        <v/>
      </c>
      <c r="AG50" s="51" t="str">
        <f t="shared" si="9"/>
        <v/>
      </c>
      <c r="AH50" s="51" t="str">
        <f t="shared" si="10"/>
        <v/>
      </c>
      <c r="AI50" s="52">
        <f t="shared" si="11"/>
        <v>11.25</v>
      </c>
      <c r="AJ50" s="68"/>
      <c r="AK50" s="53"/>
      <c r="AL50" s="52"/>
      <c r="AM50" s="53">
        <f t="shared" si="12"/>
        <v>30</v>
      </c>
      <c r="AN50" s="53">
        <f>IF(AJ50&lt;&gt;"",IF(AJ50="o",VLOOKUP(AM50,OpenSect!$A$1:$D$11,2),IF(AJ50="u",VLOOKUP(AM50,UpHill!$A$1:$D$35,2),IF(AJ50="d",VLOOKUP(AM50,DownHill!$A$3:$D$29,2),IF(AJ50="f",VLOOKUP(AM50,FlatUnd!$A$2:$D$30,2),IF(AJ50="t",VLOOKUP(AM50,TimeAdd!$A$1:$D$176,2),IF(AJ50="l",VLOOKUP(AM50,SLimit!$A$1:$D$8,2),AN49)))))),AN49)</f>
        <v>34</v>
      </c>
      <c r="AO50" s="53">
        <f>IF(AJ50&lt;&gt;"",IF(AJ50="o",VLOOKUP(AM50,OpenSect!$A$1:$D$11,3),IF(AJ50="u",VLOOKUP(AM50,UpHill!$A$1:$D$35,3),IF(AJ50="d",VLOOKUP(AM50,DownHill!$A$3:$D$29,3),IF(AJ50="f",VLOOKUP(AM50,FlatUnd!$A$2:$D$30,3),IF(AJ50="t",VLOOKUP(AM50,TimeAdd!$A$1:$D$18,3),IF(AJ50="l",VLOOKUP(AM50,SLimit!$A$1:$D$8,3),AO49)))))),AO49)</f>
        <v>37</v>
      </c>
      <c r="AP50" s="53">
        <f>IF(AJ50&lt;&gt;"",IF(AJ50="o",VLOOKUP(AM50,OpenSect!$A$1:$D$11,4),IF(AJ50="u",VLOOKUP(AM50,UpHill!$A$1:$D$35,4),IF(AJ50="d",VLOOKUP(AM50,DownHill!$A$3:$D$29,4),IF(AJ50="f",VLOOKUP(AM50,FlatUnd!$A$2:$D$30,4),IF(AJ50="t",VLOOKUP(AM50,TimeAdd!$A$1:$D$18,4),IF(AJ50="l",VLOOKUP(AM50,SLimit!$A$1:$D$8,4),AP49)))))),AP49)</f>
        <v>41</v>
      </c>
      <c r="AQ50" s="53" t="str">
        <f t="shared" si="13"/>
        <v>60</v>
      </c>
      <c r="AR50" s="54" t="str">
        <f t="shared" si="14"/>
        <v>Thousand Hills Drive</v>
      </c>
      <c r="AS50" s="55"/>
      <c r="AT50" s="55"/>
      <c r="AU50" s="56">
        <f>IF(GroupStTimes!$A$8=0,MIN(CB50,CD50,CF50),MIN(BZ50,CB50,CD50,CF50))</f>
        <v>0.26557870370370373</v>
      </c>
      <c r="AV50" s="56">
        <f>IF(GroupStTimes!$A$8=0,MAX(CC50,CE50,CG50),MAX(CA50,CC50,CE50,CG50))</f>
        <v>0.32740740740740742</v>
      </c>
      <c r="AW50" s="57" t="str">
        <f t="shared" si="15"/>
        <v/>
      </c>
      <c r="AX50" s="58" t="str">
        <f t="shared" si="16"/>
        <v/>
      </c>
      <c r="AY50" s="58" t="str">
        <f t="shared" si="17"/>
        <v/>
      </c>
      <c r="AZ50" s="31">
        <f t="shared" si="18"/>
        <v>10.91</v>
      </c>
      <c r="BA50" s="59">
        <f t="shared" si="19"/>
        <v>0.2651041666666667</v>
      </c>
      <c r="BB50" s="59">
        <f t="shared" si="20"/>
        <v>0.27065972222222229</v>
      </c>
      <c r="BC50" s="59">
        <f t="shared" si="21"/>
        <v>0.2706365740740741</v>
      </c>
      <c r="BD50" s="59">
        <f t="shared" si="22"/>
        <v>0.31646990740740738</v>
      </c>
      <c r="BE50" s="59">
        <f t="shared" si="23"/>
        <v>0.31660879629629629</v>
      </c>
      <c r="BF50" s="59">
        <f t="shared" si="24"/>
        <v>0.32702546296296298</v>
      </c>
      <c r="BG50" s="59">
        <f t="shared" si="25"/>
        <v>0.32726851851851851</v>
      </c>
      <c r="BH50" s="59">
        <f t="shared" si="26"/>
        <v>0.32657407407407407</v>
      </c>
      <c r="BI50" s="31">
        <f t="shared" si="27"/>
        <v>0.33999999999999986</v>
      </c>
      <c r="BJ50" s="61">
        <f t="shared" ref="BJ50:BM50" si="99">IF($AJ49="t",IF(AM48=0,0,$BI50/AM48),IF(AM49=0,0,$BI50/AM49))</f>
        <v>1.1333333333333329E-2</v>
      </c>
      <c r="BK50" s="61">
        <f t="shared" si="99"/>
        <v>9.999999999999995E-3</v>
      </c>
      <c r="BL50" s="61">
        <f t="shared" si="99"/>
        <v>9.1891891891891855E-3</v>
      </c>
      <c r="BM50" s="61">
        <f t="shared" si="99"/>
        <v>8.2926829268292652E-3</v>
      </c>
      <c r="BN50" s="62">
        <f t="shared" si="29"/>
        <v>0</v>
      </c>
      <c r="BO50" s="62">
        <f t="shared" si="30"/>
        <v>0</v>
      </c>
      <c r="BP50" s="62">
        <f t="shared" si="31"/>
        <v>41</v>
      </c>
      <c r="BQ50" s="62">
        <f t="shared" si="32"/>
        <v>0</v>
      </c>
      <c r="BR50" s="62">
        <f t="shared" si="33"/>
        <v>0</v>
      </c>
      <c r="BS50" s="62">
        <f t="shared" si="34"/>
        <v>36</v>
      </c>
      <c r="BT50" s="62">
        <f t="shared" si="35"/>
        <v>0</v>
      </c>
      <c r="BU50" s="62">
        <f t="shared" si="36"/>
        <v>0</v>
      </c>
      <c r="BV50" s="62">
        <f t="shared" si="37"/>
        <v>33</v>
      </c>
      <c r="BW50" s="62">
        <f t="shared" si="38"/>
        <v>0</v>
      </c>
      <c r="BX50" s="62">
        <f t="shared" si="39"/>
        <v>0</v>
      </c>
      <c r="BY50" s="62">
        <f t="shared" si="40"/>
        <v>30</v>
      </c>
      <c r="BZ50" s="63">
        <f t="shared" si="41"/>
        <v>0.26557870370370373</v>
      </c>
      <c r="CA50" s="63">
        <f t="shared" si="42"/>
        <v>0.27113425925925932</v>
      </c>
      <c r="CB50" s="63">
        <f t="shared" si="43"/>
        <v>0.27105324074074078</v>
      </c>
      <c r="CC50" s="63">
        <f t="shared" si="44"/>
        <v>0.31688657407407406</v>
      </c>
      <c r="CD50" s="63">
        <f t="shared" si="45"/>
        <v>0.31699074074074074</v>
      </c>
      <c r="CE50" s="63">
        <f t="shared" si="46"/>
        <v>0.32740740740740742</v>
      </c>
      <c r="CF50" s="63">
        <f t="shared" si="47"/>
        <v>0.32761574074074074</v>
      </c>
      <c r="CG50" s="63">
        <f t="shared" si="48"/>
        <v>0.32692129629629629</v>
      </c>
      <c r="CH50" s="36"/>
      <c r="CI50" s="36"/>
      <c r="CJ50" s="36"/>
      <c r="CK50" s="36"/>
      <c r="CL50" s="60">
        <v>60</v>
      </c>
    </row>
    <row r="51" spans="1:90" ht="26.25" customHeight="1" x14ac:dyDescent="0.25">
      <c r="A51" s="37">
        <v>27</v>
      </c>
      <c r="B51" s="38"/>
      <c r="C51" s="39"/>
      <c r="D51" s="39"/>
      <c r="E51" s="39"/>
      <c r="F51" s="42"/>
      <c r="G51" s="66">
        <v>11.37</v>
      </c>
      <c r="H51" s="41">
        <f t="shared" si="4"/>
        <v>11.36</v>
      </c>
      <c r="I51" s="42">
        <v>11.35</v>
      </c>
      <c r="J51" s="43">
        <f t="shared" si="96"/>
        <v>-5.8737151248173646E-4</v>
      </c>
      <c r="K51" s="44">
        <f t="shared" si="97"/>
        <v>-6.6666666666677088E-3</v>
      </c>
      <c r="L51" s="45" t="s">
        <v>65</v>
      </c>
      <c r="M51" s="126" t="s">
        <v>1229</v>
      </c>
      <c r="N51" s="46">
        <f t="shared" si="2"/>
        <v>11.356666666666667</v>
      </c>
      <c r="O51" s="46"/>
      <c r="P51" s="42">
        <v>11.31</v>
      </c>
      <c r="Q51" s="46"/>
      <c r="R51" s="39">
        <v>11.37</v>
      </c>
      <c r="S51" s="46"/>
      <c r="T51" s="40">
        <v>11.39</v>
      </c>
      <c r="U51" s="47" t="str">
        <f t="shared" si="5"/>
        <v/>
      </c>
      <c r="V51" s="47" t="str">
        <f t="shared" si="6"/>
        <v/>
      </c>
      <c r="W51" s="48"/>
      <c r="X51" s="48"/>
      <c r="Y51" s="48"/>
      <c r="Z51" s="48"/>
      <c r="AA51" s="49"/>
      <c r="AB51" s="49"/>
      <c r="AC51" s="50"/>
      <c r="AD51" s="50"/>
      <c r="AE51" s="51">
        <f t="shared" si="7"/>
        <v>27</v>
      </c>
      <c r="AF51" s="51" t="str">
        <f t="shared" si="8"/>
        <v/>
      </c>
      <c r="AG51" s="51" t="str">
        <f t="shared" si="9"/>
        <v/>
      </c>
      <c r="AH51" s="51" t="str">
        <f t="shared" si="10"/>
        <v/>
      </c>
      <c r="AI51" s="52">
        <f t="shared" si="11"/>
        <v>11.36</v>
      </c>
      <c r="AJ51" s="68"/>
      <c r="AK51" s="53"/>
      <c r="AL51" s="52"/>
      <c r="AM51" s="53">
        <f t="shared" si="12"/>
        <v>30</v>
      </c>
      <c r="AN51" s="53">
        <f>IF(AJ51&lt;&gt;"",IF(AJ51="o",VLOOKUP(AM51,OpenSect!$A$1:$D$11,2),IF(AJ51="u",VLOOKUP(AM51,UpHill!$A$1:$D$35,2),IF(AJ51="d",VLOOKUP(AM51,DownHill!$A$3:$D$29,2),IF(AJ51="f",VLOOKUP(AM51,FlatUnd!$A$2:$D$30,2),IF(AJ51="t",VLOOKUP(AM51,TimeAdd!$A$1:$D$176,2),IF(AJ51="l",VLOOKUP(AM51,SLimit!$A$1:$D$8,2),AN50)))))),AN50)</f>
        <v>34</v>
      </c>
      <c r="AO51" s="53">
        <f>IF(AJ51&lt;&gt;"",IF(AJ51="o",VLOOKUP(AM51,OpenSect!$A$1:$D$11,3),IF(AJ51="u",VLOOKUP(AM51,UpHill!$A$1:$D$35,3),IF(AJ51="d",VLOOKUP(AM51,DownHill!$A$3:$D$29,3),IF(AJ51="f",VLOOKUP(AM51,FlatUnd!$A$2:$D$30,3),IF(AJ51="t",VLOOKUP(AM51,TimeAdd!$A$1:$D$18,3),IF(AJ51="l",VLOOKUP(AM51,SLimit!$A$1:$D$8,3),AO50)))))),AO50)</f>
        <v>37</v>
      </c>
      <c r="AP51" s="53">
        <f>IF(AJ51&lt;&gt;"",IF(AJ51="o",VLOOKUP(AM51,OpenSect!$A$1:$D$11,4),IF(AJ51="u",VLOOKUP(AM51,UpHill!$A$1:$D$35,4),IF(AJ51="d",VLOOKUP(AM51,DownHill!$A$3:$D$29,4),IF(AJ51="f",VLOOKUP(AM51,FlatUnd!$A$2:$D$30,4),IF(AJ51="t",VLOOKUP(AM51,TimeAdd!$A$1:$D$18,4),IF(AJ51="l",VLOOKUP(AM51,SLimit!$A$1:$D$8,4),AP50)))))),AP50)</f>
        <v>41</v>
      </c>
      <c r="AQ51" s="53" t="str">
        <f t="shared" si="13"/>
        <v>60</v>
      </c>
      <c r="AR51" s="54" t="str">
        <f t="shared" si="14"/>
        <v>R103 Inchanga 3</v>
      </c>
      <c r="AS51" s="55"/>
      <c r="AT51" s="55"/>
      <c r="AU51" s="56">
        <f>IF(GroupStTimes!$A$8=0,MIN(CB51,CD51,CF51),MIN(BZ51,CB51,CD51,CF51))</f>
        <v>0.26572916666666668</v>
      </c>
      <c r="AV51" s="56">
        <f>IF(GroupStTimes!$A$8=0,MAX(CC51,CE51,CG51),MAX(CA51,CC51,CE51,CG51))</f>
        <v>0.32753472222222224</v>
      </c>
      <c r="AW51" s="57" t="str">
        <f t="shared" si="15"/>
        <v/>
      </c>
      <c r="AX51" s="58" t="str">
        <f t="shared" si="16"/>
        <v/>
      </c>
      <c r="AY51" s="58" t="str">
        <f t="shared" si="17"/>
        <v/>
      </c>
      <c r="AZ51" s="31">
        <f t="shared" si="18"/>
        <v>10.91</v>
      </c>
      <c r="BA51" s="59">
        <f t="shared" si="19"/>
        <v>0.2651041666666667</v>
      </c>
      <c r="BB51" s="59">
        <f t="shared" si="20"/>
        <v>0.27065972222222229</v>
      </c>
      <c r="BC51" s="59">
        <f t="shared" si="21"/>
        <v>0.2706365740740741</v>
      </c>
      <c r="BD51" s="59">
        <f t="shared" si="22"/>
        <v>0.31646990740740738</v>
      </c>
      <c r="BE51" s="59">
        <f t="shared" si="23"/>
        <v>0.31660879629629629</v>
      </c>
      <c r="BF51" s="59">
        <f t="shared" si="24"/>
        <v>0.32702546296296298</v>
      </c>
      <c r="BG51" s="59">
        <f t="shared" si="25"/>
        <v>0.32726851851851851</v>
      </c>
      <c r="BH51" s="59">
        <f t="shared" si="26"/>
        <v>0.32657407407407407</v>
      </c>
      <c r="BI51" s="31">
        <f t="shared" si="27"/>
        <v>0.44999999999999929</v>
      </c>
      <c r="BJ51" s="61">
        <f t="shared" ref="BJ51:BM51" si="100">IF($AJ50="t",IF(AM49=0,0,$BI51/AM49),IF(AM50=0,0,$BI51/AM50))</f>
        <v>1.4999999999999977E-2</v>
      </c>
      <c r="BK51" s="61">
        <f t="shared" si="100"/>
        <v>1.3235294117647038E-2</v>
      </c>
      <c r="BL51" s="61">
        <f t="shared" si="100"/>
        <v>1.2162162162162144E-2</v>
      </c>
      <c r="BM51" s="61">
        <f t="shared" si="100"/>
        <v>1.0975609756097543E-2</v>
      </c>
      <c r="BN51" s="62">
        <f t="shared" si="29"/>
        <v>0</v>
      </c>
      <c r="BO51" s="62">
        <f t="shared" si="30"/>
        <v>0</v>
      </c>
      <c r="BP51" s="62">
        <f t="shared" si="31"/>
        <v>54</v>
      </c>
      <c r="BQ51" s="62">
        <f t="shared" si="32"/>
        <v>0</v>
      </c>
      <c r="BR51" s="62">
        <f t="shared" si="33"/>
        <v>0</v>
      </c>
      <c r="BS51" s="62">
        <f t="shared" si="34"/>
        <v>48</v>
      </c>
      <c r="BT51" s="62">
        <f t="shared" si="35"/>
        <v>0</v>
      </c>
      <c r="BU51" s="62">
        <f t="shared" si="36"/>
        <v>0</v>
      </c>
      <c r="BV51" s="62">
        <f t="shared" si="37"/>
        <v>44</v>
      </c>
      <c r="BW51" s="62">
        <f t="shared" si="38"/>
        <v>0</v>
      </c>
      <c r="BX51" s="62">
        <f t="shared" si="39"/>
        <v>0</v>
      </c>
      <c r="BY51" s="62">
        <f t="shared" si="40"/>
        <v>40</v>
      </c>
      <c r="BZ51" s="63">
        <f t="shared" si="41"/>
        <v>0.26572916666666668</v>
      </c>
      <c r="CA51" s="63">
        <f t="shared" si="42"/>
        <v>0.27128472222222227</v>
      </c>
      <c r="CB51" s="63">
        <f t="shared" si="43"/>
        <v>0.27119212962962963</v>
      </c>
      <c r="CC51" s="63">
        <f t="shared" si="44"/>
        <v>0.31702546296296291</v>
      </c>
      <c r="CD51" s="63">
        <f t="shared" si="45"/>
        <v>0.31711805555555556</v>
      </c>
      <c r="CE51" s="63">
        <f t="shared" si="46"/>
        <v>0.32753472222222224</v>
      </c>
      <c r="CF51" s="63">
        <f t="shared" si="47"/>
        <v>0.32773148148148146</v>
      </c>
      <c r="CG51" s="63">
        <f t="shared" si="48"/>
        <v>0.32703703703703701</v>
      </c>
      <c r="CH51" s="36"/>
      <c r="CI51" s="36"/>
      <c r="CJ51" s="36"/>
      <c r="CK51" s="36"/>
      <c r="CL51" s="60">
        <v>60</v>
      </c>
    </row>
    <row r="52" spans="1:90" ht="26.25" customHeight="1" x14ac:dyDescent="0.25">
      <c r="A52" s="37">
        <v>27</v>
      </c>
      <c r="B52" s="38" t="s">
        <v>66</v>
      </c>
      <c r="C52" s="39" t="s">
        <v>67</v>
      </c>
      <c r="D52" s="39">
        <v>37</v>
      </c>
      <c r="E52" s="39"/>
      <c r="F52" s="42"/>
      <c r="G52" s="40">
        <v>11.42</v>
      </c>
      <c r="H52" s="41">
        <f t="shared" si="4"/>
        <v>11.43</v>
      </c>
      <c r="I52" s="42">
        <v>11.42</v>
      </c>
      <c r="J52" s="43">
        <f t="shared" si="0"/>
        <v>-1.167542323409095E-3</v>
      </c>
      <c r="K52" s="44">
        <f t="shared" si="1"/>
        <v>-1.3333333333331865E-2</v>
      </c>
      <c r="L52" s="45" t="s">
        <v>68</v>
      </c>
      <c r="M52" s="126" t="s">
        <v>1229</v>
      </c>
      <c r="N52" s="46">
        <f t="shared" si="2"/>
        <v>11.433333333333332</v>
      </c>
      <c r="O52" s="46"/>
      <c r="P52" s="42">
        <v>11.39</v>
      </c>
      <c r="Q52" s="46"/>
      <c r="R52" s="39">
        <v>11.44</v>
      </c>
      <c r="S52" s="46"/>
      <c r="T52" s="40">
        <v>11.47</v>
      </c>
      <c r="U52" s="47" t="str">
        <f t="shared" si="5"/>
        <v/>
      </c>
      <c r="V52" s="47" t="str">
        <f t="shared" si="6"/>
        <v/>
      </c>
      <c r="W52" s="48"/>
      <c r="X52" s="48"/>
      <c r="Y52" s="48"/>
      <c r="Z52" s="48"/>
      <c r="AA52" s="49"/>
      <c r="AB52" s="49"/>
      <c r="AC52" s="50"/>
      <c r="AD52" s="50"/>
      <c r="AE52" s="51">
        <f t="shared" si="7"/>
        <v>27</v>
      </c>
      <c r="AF52" s="51" t="str">
        <f t="shared" si="8"/>
        <v>und U1</v>
      </c>
      <c r="AG52" s="51" t="str">
        <f t="shared" si="9"/>
        <v>d</v>
      </c>
      <c r="AH52" s="51">
        <f t="shared" si="10"/>
        <v>37</v>
      </c>
      <c r="AI52" s="52">
        <f t="shared" si="11"/>
        <v>11.43</v>
      </c>
      <c r="AJ52" s="68" t="s">
        <v>67</v>
      </c>
      <c r="AK52" s="53"/>
      <c r="AL52" s="52"/>
      <c r="AM52" s="53">
        <f t="shared" si="12"/>
        <v>37</v>
      </c>
      <c r="AN52" s="53">
        <f>IF(AJ52&lt;&gt;"",IF(AJ52="o",VLOOKUP(AM52,OpenSect!$A$1:$D$11,2),IF(AJ52="u",VLOOKUP(AM52,UpHill!$A$1:$D$35,2),IF(AJ52="d",VLOOKUP(AM52,DownHill!$A$3:$D$29,2),IF(AJ52="f",VLOOKUP(AM52,FlatUnd!$A$2:$D$30,2),IF(AJ52="t",VLOOKUP(AM52,TimeAdd!$A$1:$D$176,2),IF(AJ52="l",VLOOKUP(AM52,SLimit!$A$1:$D$8,2),AN51)))))),AN51)</f>
        <v>41</v>
      </c>
      <c r="AO52" s="53">
        <f>IF(AJ52&lt;&gt;"",IF(AJ52="o",VLOOKUP(AM52,OpenSect!$A$1:$D$11,3),IF(AJ52="u",VLOOKUP(AM52,UpHill!$A$1:$D$35,3),IF(AJ52="d",VLOOKUP(AM52,DownHill!$A$3:$D$29,3),IF(AJ52="f",VLOOKUP(AM52,FlatUnd!$A$2:$D$30,3),IF(AJ52="t",VLOOKUP(AM52,TimeAdd!$A$1:$D$18,3),IF(AJ52="l",VLOOKUP(AM52,SLimit!$A$1:$D$8,3),AO51)))))),AO51)</f>
        <v>46</v>
      </c>
      <c r="AP52" s="53">
        <f>IF(AJ52&lt;&gt;"",IF(AJ52="o",VLOOKUP(AM52,OpenSect!$A$1:$D$11,4),IF(AJ52="u",VLOOKUP(AM52,UpHill!$A$1:$D$35,4),IF(AJ52="d",VLOOKUP(AM52,DownHill!$A$3:$D$29,4),IF(AJ52="f",VLOOKUP(AM52,FlatUnd!$A$2:$D$30,4),IF(AJ52="t",VLOOKUP(AM52,TimeAdd!$A$1:$D$18,4),IF(AJ52="l",VLOOKUP(AM52,SLimit!$A$1:$D$8,4),AP51)))))),AP51)</f>
        <v>49</v>
      </c>
      <c r="AQ52" s="53" t="str">
        <f t="shared" si="13"/>
        <v>60</v>
      </c>
      <c r="AR52" s="54" t="str">
        <f t="shared" si="14"/>
        <v>Warning - Winding road. 60 km/h</v>
      </c>
      <c r="AS52" s="55"/>
      <c r="AT52" s="55"/>
      <c r="AU52" s="56">
        <f>IF(GroupStTimes!$A$8=0,MIN(CB52,CD52,CF52),MIN(BZ52,CB52,CD52,CF52))</f>
        <v>0.26582175925925927</v>
      </c>
      <c r="AV52" s="56">
        <f>IF(GroupStTimes!$A$8=0,MAX(CC52,CE52,CG52),MAX(CA52,CC52,CE52,CG52))</f>
        <v>0.32761574074074074</v>
      </c>
      <c r="AW52" s="57" t="str">
        <f t="shared" si="15"/>
        <v/>
      </c>
      <c r="AX52" s="58" t="str">
        <f t="shared" si="16"/>
        <v/>
      </c>
      <c r="AY52" s="58" t="str">
        <f t="shared" si="17"/>
        <v/>
      </c>
      <c r="AZ52" s="31">
        <f t="shared" si="18"/>
        <v>10.91</v>
      </c>
      <c r="BA52" s="59">
        <f t="shared" si="19"/>
        <v>0.2651041666666667</v>
      </c>
      <c r="BB52" s="59">
        <f t="shared" si="20"/>
        <v>0.27065972222222229</v>
      </c>
      <c r="BC52" s="59">
        <f t="shared" si="21"/>
        <v>0.2706365740740741</v>
      </c>
      <c r="BD52" s="59">
        <f t="shared" si="22"/>
        <v>0.31646990740740738</v>
      </c>
      <c r="BE52" s="59">
        <f t="shared" si="23"/>
        <v>0.31660879629629629</v>
      </c>
      <c r="BF52" s="59">
        <f t="shared" si="24"/>
        <v>0.32702546296296298</v>
      </c>
      <c r="BG52" s="59">
        <f t="shared" si="25"/>
        <v>0.32726851851851851</v>
      </c>
      <c r="BH52" s="59">
        <f t="shared" si="26"/>
        <v>0.32657407407407407</v>
      </c>
      <c r="BI52" s="31">
        <f t="shared" si="27"/>
        <v>0.51999999999999957</v>
      </c>
      <c r="BJ52" s="61">
        <f t="shared" ref="BJ52:BM52" si="101">IF($AJ51="t",IF(AM50=0,0,$BI52/AM50),IF(AM51=0,0,$BI52/AM51))</f>
        <v>1.7333333333333319E-2</v>
      </c>
      <c r="BK52" s="61">
        <f t="shared" si="101"/>
        <v>1.529411764705881E-2</v>
      </c>
      <c r="BL52" s="61">
        <f t="shared" si="101"/>
        <v>1.4054054054054042E-2</v>
      </c>
      <c r="BM52" s="61">
        <f t="shared" si="101"/>
        <v>1.2682926829268283E-2</v>
      </c>
      <c r="BN52" s="62">
        <f t="shared" si="29"/>
        <v>0</v>
      </c>
      <c r="BO52" s="62">
        <f t="shared" si="30"/>
        <v>1</v>
      </c>
      <c r="BP52" s="62">
        <f t="shared" si="31"/>
        <v>2</v>
      </c>
      <c r="BQ52" s="62">
        <f t="shared" si="32"/>
        <v>0</v>
      </c>
      <c r="BR52" s="62">
        <f t="shared" si="33"/>
        <v>0</v>
      </c>
      <c r="BS52" s="62">
        <f t="shared" si="34"/>
        <v>55</v>
      </c>
      <c r="BT52" s="62">
        <f t="shared" si="35"/>
        <v>0</v>
      </c>
      <c r="BU52" s="62">
        <f t="shared" si="36"/>
        <v>0</v>
      </c>
      <c r="BV52" s="62">
        <f t="shared" si="37"/>
        <v>51</v>
      </c>
      <c r="BW52" s="62">
        <f t="shared" si="38"/>
        <v>0</v>
      </c>
      <c r="BX52" s="62">
        <f t="shared" si="39"/>
        <v>0</v>
      </c>
      <c r="BY52" s="62">
        <f t="shared" si="40"/>
        <v>46</v>
      </c>
      <c r="BZ52" s="63">
        <f t="shared" si="41"/>
        <v>0.26582175925925927</v>
      </c>
      <c r="CA52" s="63">
        <f t="shared" si="42"/>
        <v>0.27137731481481486</v>
      </c>
      <c r="CB52" s="63">
        <f t="shared" si="43"/>
        <v>0.27127314814814818</v>
      </c>
      <c r="CC52" s="63">
        <f t="shared" si="44"/>
        <v>0.31710648148148146</v>
      </c>
      <c r="CD52" s="63">
        <f t="shared" si="45"/>
        <v>0.31719907407407405</v>
      </c>
      <c r="CE52" s="63">
        <f t="shared" si="46"/>
        <v>0.32761574074074074</v>
      </c>
      <c r="CF52" s="63">
        <f t="shared" si="47"/>
        <v>0.32780092592592591</v>
      </c>
      <c r="CG52" s="63">
        <f t="shared" si="48"/>
        <v>0.32710648148148147</v>
      </c>
      <c r="CH52" s="36"/>
      <c r="CI52" s="36"/>
      <c r="CJ52" s="36"/>
      <c r="CK52" s="36"/>
      <c r="CL52" s="60">
        <v>60</v>
      </c>
    </row>
    <row r="53" spans="1:90" ht="26.25" customHeight="1" x14ac:dyDescent="0.25">
      <c r="A53" s="37">
        <v>27</v>
      </c>
      <c r="B53" s="38"/>
      <c r="C53" s="39"/>
      <c r="D53" s="39"/>
      <c r="E53" s="39"/>
      <c r="F53" s="42"/>
      <c r="G53" s="66">
        <v>11.46</v>
      </c>
      <c r="H53" s="41">
        <f t="shared" si="4"/>
        <v>11.44</v>
      </c>
      <c r="I53" s="42">
        <v>11.43</v>
      </c>
      <c r="J53" s="43">
        <f t="shared" si="0"/>
        <v>-1.1665208515602486E-3</v>
      </c>
      <c r="K53" s="44">
        <f t="shared" si="1"/>
        <v>-1.3333333333333641E-2</v>
      </c>
      <c r="L53" s="45" t="s">
        <v>69</v>
      </c>
      <c r="M53" s="126" t="s">
        <v>1229</v>
      </c>
      <c r="N53" s="46">
        <f t="shared" si="2"/>
        <v>11.443333333333333</v>
      </c>
      <c r="O53" s="46"/>
      <c r="P53" s="42">
        <v>11.4</v>
      </c>
      <c r="Q53" s="46"/>
      <c r="R53" s="39">
        <v>11.46</v>
      </c>
      <c r="S53" s="46"/>
      <c r="T53" s="40">
        <v>11.47</v>
      </c>
      <c r="U53" s="47" t="str">
        <f t="shared" si="5"/>
        <v/>
      </c>
      <c r="V53" s="47" t="str">
        <f t="shared" si="6"/>
        <v/>
      </c>
      <c r="W53" s="48"/>
      <c r="X53" s="48"/>
      <c r="Y53" s="48"/>
      <c r="Z53" s="48"/>
      <c r="AA53" s="49"/>
      <c r="AB53" s="49"/>
      <c r="AC53" s="50"/>
      <c r="AD53" s="50"/>
      <c r="AE53" s="51">
        <f t="shared" si="7"/>
        <v>27</v>
      </c>
      <c r="AF53" s="51" t="str">
        <f t="shared" si="8"/>
        <v/>
      </c>
      <c r="AG53" s="51" t="str">
        <f t="shared" si="9"/>
        <v/>
      </c>
      <c r="AH53" s="51" t="str">
        <f t="shared" si="10"/>
        <v/>
      </c>
      <c r="AI53" s="52">
        <f t="shared" si="11"/>
        <v>11.44</v>
      </c>
      <c r="AJ53" s="68"/>
      <c r="AK53" s="53"/>
      <c r="AL53" s="52"/>
      <c r="AM53" s="53">
        <f t="shared" si="12"/>
        <v>37</v>
      </c>
      <c r="AN53" s="53">
        <f>IF(AJ53&lt;&gt;"",IF(AJ53="o",VLOOKUP(AM53,OpenSect!$A$1:$D$11,2),IF(AJ53="u",VLOOKUP(AM53,UpHill!$A$1:$D$35,2),IF(AJ53="d",VLOOKUP(AM53,DownHill!$A$3:$D$29,2),IF(AJ53="f",VLOOKUP(AM53,FlatUnd!$A$2:$D$30,2),IF(AJ53="t",VLOOKUP(AM53,TimeAdd!$A$1:$D$176,2),IF(AJ53="l",VLOOKUP(AM53,SLimit!$A$1:$D$8,2),AN52)))))),AN52)</f>
        <v>41</v>
      </c>
      <c r="AO53" s="53">
        <f>IF(AJ53&lt;&gt;"",IF(AJ53="o",VLOOKUP(AM53,OpenSect!$A$1:$D$11,3),IF(AJ53="u",VLOOKUP(AM53,UpHill!$A$1:$D$35,3),IF(AJ53="d",VLOOKUP(AM53,DownHill!$A$3:$D$29,3),IF(AJ53="f",VLOOKUP(AM53,FlatUnd!$A$2:$D$30,3),IF(AJ53="t",VLOOKUP(AM53,TimeAdd!$A$1:$D$18,3),IF(AJ53="l",VLOOKUP(AM53,SLimit!$A$1:$D$8,3),AO52)))))),AO52)</f>
        <v>46</v>
      </c>
      <c r="AP53" s="53">
        <f>IF(AJ53&lt;&gt;"",IF(AJ53="o",VLOOKUP(AM53,OpenSect!$A$1:$D$11,4),IF(AJ53="u",VLOOKUP(AM53,UpHill!$A$1:$D$35,4),IF(AJ53="d",VLOOKUP(AM53,DownHill!$A$3:$D$29,4),IF(AJ53="f",VLOOKUP(AM53,FlatUnd!$A$2:$D$30,4),IF(AJ53="t",VLOOKUP(AM53,TimeAdd!$A$1:$D$18,4),IF(AJ53="l",VLOOKUP(AM53,SLimit!$A$1:$D$8,4),AP52)))))),AP52)</f>
        <v>49</v>
      </c>
      <c r="AQ53" s="53" t="str">
        <f t="shared" si="13"/>
        <v>60</v>
      </c>
      <c r="AR53" s="54" t="str">
        <f t="shared" si="14"/>
        <v>E.C2. 0km Stone</v>
      </c>
      <c r="AS53" s="55"/>
      <c r="AT53" s="55"/>
      <c r="AU53" s="56">
        <f>IF(GroupStTimes!$A$8=0,MIN(CB53,CD53,CF53),MIN(BZ53,CB53,CD53,CF53))</f>
        <v>0.26583333333333337</v>
      </c>
      <c r="AV53" s="56">
        <f>IF(GroupStTimes!$A$8=0,MAX(CC53,CE53,CG53),MAX(CA53,CC53,CE53,CG53))</f>
        <v>0.32762731481481483</v>
      </c>
      <c r="AW53" s="57" t="str">
        <f t="shared" si="15"/>
        <v/>
      </c>
      <c r="AX53" s="58" t="str">
        <f t="shared" si="16"/>
        <v/>
      </c>
      <c r="AY53" s="58" t="str">
        <f t="shared" si="17"/>
        <v/>
      </c>
      <c r="AZ53" s="31">
        <f t="shared" si="18"/>
        <v>11.43</v>
      </c>
      <c r="BA53" s="59">
        <f t="shared" si="19"/>
        <v>0.26582175925925927</v>
      </c>
      <c r="BB53" s="59">
        <f t="shared" si="20"/>
        <v>0.27137731481481486</v>
      </c>
      <c r="BC53" s="59">
        <f t="shared" si="21"/>
        <v>0.27127314814814818</v>
      </c>
      <c r="BD53" s="59">
        <f t="shared" si="22"/>
        <v>0.31710648148148146</v>
      </c>
      <c r="BE53" s="59">
        <f t="shared" si="23"/>
        <v>0.31719907407407405</v>
      </c>
      <c r="BF53" s="59">
        <f t="shared" si="24"/>
        <v>0.32761574074074074</v>
      </c>
      <c r="BG53" s="59">
        <f t="shared" si="25"/>
        <v>0.32780092592592591</v>
      </c>
      <c r="BH53" s="59">
        <f t="shared" si="26"/>
        <v>0.32710648148148147</v>
      </c>
      <c r="BI53" s="31">
        <f t="shared" si="27"/>
        <v>9.9999999999997868E-3</v>
      </c>
      <c r="BJ53" s="61">
        <f t="shared" ref="BJ53:BM53" si="102">IF($AJ52="t",IF(AM51=0,0,$BI53/AM51),IF(AM52=0,0,$BI53/AM52))</f>
        <v>2.7027027027026453E-4</v>
      </c>
      <c r="BK53" s="61">
        <f t="shared" si="102"/>
        <v>2.4390243902438504E-4</v>
      </c>
      <c r="BL53" s="61">
        <f t="shared" si="102"/>
        <v>2.1739130434782146E-4</v>
      </c>
      <c r="BM53" s="61">
        <f t="shared" si="102"/>
        <v>2.0408163265305687E-4</v>
      </c>
      <c r="BN53" s="62">
        <f t="shared" si="29"/>
        <v>0</v>
      </c>
      <c r="BO53" s="62">
        <f t="shared" si="30"/>
        <v>0</v>
      </c>
      <c r="BP53" s="62">
        <f t="shared" si="31"/>
        <v>1</v>
      </c>
      <c r="BQ53" s="62">
        <f t="shared" si="32"/>
        <v>0</v>
      </c>
      <c r="BR53" s="62">
        <f t="shared" si="33"/>
        <v>0</v>
      </c>
      <c r="BS53" s="62">
        <f t="shared" si="34"/>
        <v>1</v>
      </c>
      <c r="BT53" s="62">
        <f t="shared" si="35"/>
        <v>0</v>
      </c>
      <c r="BU53" s="62">
        <f t="shared" si="36"/>
        <v>0</v>
      </c>
      <c r="BV53" s="62">
        <f t="shared" si="37"/>
        <v>1</v>
      </c>
      <c r="BW53" s="62">
        <f t="shared" si="38"/>
        <v>0</v>
      </c>
      <c r="BX53" s="62">
        <f t="shared" si="39"/>
        <v>0</v>
      </c>
      <c r="BY53" s="62">
        <f t="shared" si="40"/>
        <v>1</v>
      </c>
      <c r="BZ53" s="63">
        <f t="shared" si="41"/>
        <v>0.26583333333333337</v>
      </c>
      <c r="CA53" s="63">
        <f t="shared" si="42"/>
        <v>0.27138888888888896</v>
      </c>
      <c r="CB53" s="63">
        <f t="shared" si="43"/>
        <v>0.27128472222222227</v>
      </c>
      <c r="CC53" s="63">
        <f t="shared" si="44"/>
        <v>0.31711805555555556</v>
      </c>
      <c r="CD53" s="63">
        <f t="shared" si="45"/>
        <v>0.31721064814814814</v>
      </c>
      <c r="CE53" s="63">
        <f t="shared" si="46"/>
        <v>0.32762731481481483</v>
      </c>
      <c r="CF53" s="63">
        <f t="shared" si="47"/>
        <v>0.32781250000000001</v>
      </c>
      <c r="CG53" s="63">
        <f t="shared" si="48"/>
        <v>0.32711805555555556</v>
      </c>
      <c r="CH53" s="36"/>
      <c r="CI53" s="36"/>
      <c r="CJ53" s="36"/>
      <c r="CK53" s="36"/>
      <c r="CL53" s="60">
        <v>60</v>
      </c>
    </row>
    <row r="54" spans="1:90" ht="26.25" customHeight="1" x14ac:dyDescent="0.25">
      <c r="A54" s="37">
        <v>27</v>
      </c>
      <c r="B54" s="38" t="s">
        <v>36</v>
      </c>
      <c r="C54" s="39"/>
      <c r="D54" s="39"/>
      <c r="E54" s="39"/>
      <c r="F54" s="42"/>
      <c r="G54" s="66">
        <v>12.43</v>
      </c>
      <c r="H54" s="41">
        <f t="shared" si="4"/>
        <v>12.41</v>
      </c>
      <c r="I54" s="42">
        <v>12.399999999999999</v>
      </c>
      <c r="J54" s="43">
        <f t="shared" si="0"/>
        <v>-1.075268817204326E-3</v>
      </c>
      <c r="K54" s="44">
        <f t="shared" si="1"/>
        <v>-1.3333333333333641E-2</v>
      </c>
      <c r="L54" s="45" t="s">
        <v>70</v>
      </c>
      <c r="M54" s="126" t="s">
        <v>1229</v>
      </c>
      <c r="N54" s="46">
        <f t="shared" si="2"/>
        <v>12.413333333333332</v>
      </c>
      <c r="O54" s="46"/>
      <c r="P54" s="42">
        <v>12.37</v>
      </c>
      <c r="Q54" s="46"/>
      <c r="R54" s="39">
        <v>12.43</v>
      </c>
      <c r="S54" s="46"/>
      <c r="T54" s="40">
        <v>12.44</v>
      </c>
      <c r="U54" s="47" t="str">
        <f t="shared" si="5"/>
        <v/>
      </c>
      <c r="V54" s="47" t="str">
        <f t="shared" si="6"/>
        <v/>
      </c>
      <c r="W54" s="48"/>
      <c r="X54" s="48"/>
      <c r="Y54" s="48"/>
      <c r="Z54" s="48"/>
      <c r="AA54" s="49"/>
      <c r="AB54" s="49"/>
      <c r="AC54" s="50"/>
      <c r="AD54" s="50"/>
      <c r="AE54" s="51">
        <f t="shared" si="7"/>
        <v>27</v>
      </c>
      <c r="AF54" s="51" t="str">
        <f t="shared" si="8"/>
        <v xml:space="preserve">U1 </v>
      </c>
      <c r="AG54" s="51" t="str">
        <f t="shared" si="9"/>
        <v/>
      </c>
      <c r="AH54" s="51" t="str">
        <f t="shared" si="10"/>
        <v/>
      </c>
      <c r="AI54" s="52">
        <f t="shared" si="11"/>
        <v>12.41</v>
      </c>
      <c r="AJ54" s="68"/>
      <c r="AK54" s="53"/>
      <c r="AL54" s="52"/>
      <c r="AM54" s="53">
        <f t="shared" si="12"/>
        <v>37</v>
      </c>
      <c r="AN54" s="53">
        <f>IF(AJ54&lt;&gt;"",IF(AJ54="o",VLOOKUP(AM54,OpenSect!$A$1:$D$11,2),IF(AJ54="u",VLOOKUP(AM54,UpHill!$A$1:$D$35,2),IF(AJ54="d",VLOOKUP(AM54,DownHill!$A$3:$D$29,2),IF(AJ54="f",VLOOKUP(AM54,FlatUnd!$A$2:$D$30,2),IF(AJ54="t",VLOOKUP(AM54,TimeAdd!$A$1:$D$176,2),IF(AJ54="l",VLOOKUP(AM54,SLimit!$A$1:$D$8,2),AN53)))))),AN53)</f>
        <v>41</v>
      </c>
      <c r="AO54" s="53">
        <f>IF(AJ54&lt;&gt;"",IF(AJ54="o",VLOOKUP(AM54,OpenSect!$A$1:$D$11,3),IF(AJ54="u",VLOOKUP(AM54,UpHill!$A$1:$D$35,3),IF(AJ54="d",VLOOKUP(AM54,DownHill!$A$3:$D$29,3),IF(AJ54="f",VLOOKUP(AM54,FlatUnd!$A$2:$D$30,3),IF(AJ54="t",VLOOKUP(AM54,TimeAdd!$A$1:$D$18,3),IF(AJ54="l",VLOOKUP(AM54,SLimit!$A$1:$D$8,3),AO53)))))),AO53)</f>
        <v>46</v>
      </c>
      <c r="AP54" s="53">
        <f>IF(AJ54&lt;&gt;"",IF(AJ54="o",VLOOKUP(AM54,OpenSect!$A$1:$D$11,4),IF(AJ54="u",VLOOKUP(AM54,UpHill!$A$1:$D$35,4),IF(AJ54="d",VLOOKUP(AM54,DownHill!$A$3:$D$29,4),IF(AJ54="f",VLOOKUP(AM54,FlatUnd!$A$2:$D$30,4),IF(AJ54="t",VLOOKUP(AM54,TimeAdd!$A$1:$D$18,4),IF(AJ54="l",VLOOKUP(AM54,SLimit!$A$1:$D$8,4),AP53)))))),AP53)</f>
        <v>49</v>
      </c>
      <c r="AQ54" s="53" t="str">
        <f t="shared" si="13"/>
        <v>60</v>
      </c>
      <c r="AR54" s="54" t="str">
        <f t="shared" si="14"/>
        <v>1 km Stone</v>
      </c>
      <c r="AS54" s="55"/>
      <c r="AT54" s="55"/>
      <c r="AU54" s="56">
        <f>IF(GroupStTimes!$A$8=0,MIN(CB54,CD54,CF54),MIN(BZ54,CB54,CD54,CF54))</f>
        <v>0.2669212962962963</v>
      </c>
      <c r="AV54" s="56">
        <f>IF(GroupStTimes!$A$8=0,MAX(CC54,CE54,CG54),MAX(CA54,CC54,CE54,CG54))</f>
        <v>0.32850694444444445</v>
      </c>
      <c r="AW54" s="57" t="str">
        <f t="shared" si="15"/>
        <v/>
      </c>
      <c r="AX54" s="58" t="str">
        <f t="shared" si="16"/>
        <v/>
      </c>
      <c r="AY54" s="58" t="str">
        <f t="shared" si="17"/>
        <v/>
      </c>
      <c r="AZ54" s="31">
        <f t="shared" si="18"/>
        <v>11.43</v>
      </c>
      <c r="BA54" s="59">
        <f t="shared" si="19"/>
        <v>0.26582175925925927</v>
      </c>
      <c r="BB54" s="59">
        <f t="shared" si="20"/>
        <v>0.27137731481481486</v>
      </c>
      <c r="BC54" s="59">
        <f t="shared" si="21"/>
        <v>0.27127314814814818</v>
      </c>
      <c r="BD54" s="59">
        <f t="shared" si="22"/>
        <v>0.31710648148148146</v>
      </c>
      <c r="BE54" s="59">
        <f t="shared" si="23"/>
        <v>0.31719907407407405</v>
      </c>
      <c r="BF54" s="59">
        <f t="shared" si="24"/>
        <v>0.32761574074074074</v>
      </c>
      <c r="BG54" s="59">
        <f t="shared" si="25"/>
        <v>0.32780092592592591</v>
      </c>
      <c r="BH54" s="59">
        <f t="shared" si="26"/>
        <v>0.32710648148148147</v>
      </c>
      <c r="BI54" s="31">
        <f t="shared" si="27"/>
        <v>0.98000000000000043</v>
      </c>
      <c r="BJ54" s="61">
        <f t="shared" ref="BJ54:BM54" si="103">IF($AJ53="t",IF(AM52=0,0,$BI54/AM52),IF(AM53=0,0,$BI54/AM53))</f>
        <v>2.6486486486486497E-2</v>
      </c>
      <c r="BK54" s="61">
        <f t="shared" si="103"/>
        <v>2.3902439024390255E-2</v>
      </c>
      <c r="BL54" s="61">
        <f t="shared" si="103"/>
        <v>2.1304347826086967E-2</v>
      </c>
      <c r="BM54" s="61">
        <f t="shared" si="103"/>
        <v>2.0000000000000007E-2</v>
      </c>
      <c r="BN54" s="62">
        <f t="shared" si="29"/>
        <v>0</v>
      </c>
      <c r="BO54" s="62">
        <f t="shared" si="30"/>
        <v>1</v>
      </c>
      <c r="BP54" s="62">
        <f t="shared" si="31"/>
        <v>35</v>
      </c>
      <c r="BQ54" s="62">
        <f t="shared" si="32"/>
        <v>0</v>
      </c>
      <c r="BR54" s="62">
        <f t="shared" si="33"/>
        <v>1</v>
      </c>
      <c r="BS54" s="62">
        <f t="shared" si="34"/>
        <v>26</v>
      </c>
      <c r="BT54" s="62">
        <f t="shared" si="35"/>
        <v>0</v>
      </c>
      <c r="BU54" s="62">
        <f t="shared" si="36"/>
        <v>1</v>
      </c>
      <c r="BV54" s="62">
        <f t="shared" si="37"/>
        <v>17</v>
      </c>
      <c r="BW54" s="62">
        <f t="shared" si="38"/>
        <v>0</v>
      </c>
      <c r="BX54" s="62">
        <f t="shared" si="39"/>
        <v>1</v>
      </c>
      <c r="BY54" s="62">
        <f t="shared" si="40"/>
        <v>12</v>
      </c>
      <c r="BZ54" s="63">
        <f t="shared" si="41"/>
        <v>0.2669212962962963</v>
      </c>
      <c r="CA54" s="63">
        <f t="shared" si="42"/>
        <v>0.27247685185185189</v>
      </c>
      <c r="CB54" s="63">
        <f t="shared" si="43"/>
        <v>0.27226851851851858</v>
      </c>
      <c r="CC54" s="63">
        <f t="shared" si="44"/>
        <v>0.31810185185185186</v>
      </c>
      <c r="CD54" s="63">
        <f t="shared" si="45"/>
        <v>0.31809027777777776</v>
      </c>
      <c r="CE54" s="63">
        <f t="shared" si="46"/>
        <v>0.32850694444444445</v>
      </c>
      <c r="CF54" s="63">
        <f t="shared" si="47"/>
        <v>0.32863425925925926</v>
      </c>
      <c r="CG54" s="63">
        <f t="shared" si="48"/>
        <v>0.32793981481481482</v>
      </c>
      <c r="CH54" s="36"/>
      <c r="CI54" s="36"/>
      <c r="CJ54" s="36"/>
      <c r="CK54" s="36"/>
      <c r="CL54" s="60">
        <v>60</v>
      </c>
    </row>
    <row r="55" spans="1:90" ht="26.25" customHeight="1" x14ac:dyDescent="0.25">
      <c r="B55" s="38"/>
      <c r="C55" s="39"/>
      <c r="D55" s="39"/>
      <c r="E55" s="39"/>
      <c r="F55" s="42"/>
      <c r="G55" s="40"/>
      <c r="H55" s="41">
        <f t="shared" ref="H55" si="104">ROUND(IF(G55="",N55,IF(P55="",I55,IF(R55="",(I55+(P55+O55))/2,IF(T55="",(I55+(P55+O55)+(R55+Q55))/3,(I55+(P55+O55)+(R55+Q55)+(T55+S55))/4)))),2)</f>
        <v>13.16</v>
      </c>
      <c r="I55" s="42">
        <v>13.19</v>
      </c>
      <c r="J55" s="43">
        <f t="shared" ref="J55" si="105">IF(N55="","",IF((I55-$I$4)=0,0,((I55-$I$4-(N55-$N$4))/(I55-$I$4))))</f>
        <v>2.2744503411675026E-3</v>
      </c>
      <c r="K55" s="44">
        <f t="shared" ref="K55" si="106">(I55-$I$5)-(N55-$N$5)</f>
        <v>2.9999999999999361E-2</v>
      </c>
      <c r="L55" s="70" t="s">
        <v>158</v>
      </c>
      <c r="M55" s="126" t="s">
        <v>1229</v>
      </c>
      <c r="N55" s="46">
        <f t="shared" si="2"/>
        <v>13.16</v>
      </c>
      <c r="O55" s="46"/>
      <c r="P55" s="42">
        <v>13.16</v>
      </c>
      <c r="Q55" s="46"/>
      <c r="R55" s="39"/>
      <c r="S55" s="46"/>
      <c r="T55" s="40"/>
      <c r="U55" s="47"/>
      <c r="V55" s="47"/>
      <c r="W55" s="48"/>
      <c r="X55" s="48"/>
      <c r="Y55" s="48"/>
      <c r="Z55" s="48"/>
      <c r="AA55" s="49"/>
      <c r="AB55" s="49"/>
      <c r="AC55" s="50"/>
      <c r="AD55" s="50"/>
      <c r="AE55" s="51" t="str">
        <f t="shared" si="7"/>
        <v/>
      </c>
      <c r="AF55" s="51" t="str">
        <f t="shared" si="8"/>
        <v/>
      </c>
      <c r="AG55" s="51" t="str">
        <f t="shared" si="9"/>
        <v/>
      </c>
      <c r="AH55" s="51" t="str">
        <f t="shared" si="10"/>
        <v/>
      </c>
      <c r="AI55" s="52">
        <f t="shared" si="11"/>
        <v>13.16</v>
      </c>
      <c r="AJ55" s="68"/>
      <c r="AK55" s="53"/>
      <c r="AL55" s="52"/>
      <c r="AM55" s="53">
        <f t="shared" si="12"/>
        <v>37</v>
      </c>
      <c r="AN55" s="53">
        <f>IF(AJ55&lt;&gt;"",IF(AJ55="o",VLOOKUP(AM55,OpenSect!$A$1:$D$11,2),IF(AJ55="u",VLOOKUP(AM55,UpHill!$A$1:$D$35,2),IF(AJ55="d",VLOOKUP(AM55,DownHill!$A$3:$D$29,2),IF(AJ55="f",VLOOKUP(AM55,FlatUnd!$A$2:$D$30,2),IF(AJ55="t",VLOOKUP(AM55,TimeAdd!$A$1:$D$176,2),IF(AJ55="l",VLOOKUP(AM55,SLimit!$A$1:$D$8,2),AN54)))))),AN54)</f>
        <v>41</v>
      </c>
      <c r="AO55" s="53">
        <f>IF(AJ55&lt;&gt;"",IF(AJ55="o",VLOOKUP(AM55,OpenSect!$A$1:$D$11,3),IF(AJ55="u",VLOOKUP(AM55,UpHill!$A$1:$D$35,3),IF(AJ55="d",VLOOKUP(AM55,DownHill!$A$3:$D$29,3),IF(AJ55="f",VLOOKUP(AM55,FlatUnd!$A$2:$D$30,3),IF(AJ55="t",VLOOKUP(AM55,TimeAdd!$A$1:$D$18,3),IF(AJ55="l",VLOOKUP(AM55,SLimit!$A$1:$D$8,3),AO54)))))),AO54)</f>
        <v>46</v>
      </c>
      <c r="AP55" s="53">
        <f>IF(AJ55&lt;&gt;"",IF(AJ55="o",VLOOKUP(AM55,OpenSect!$A$1:$D$11,4),IF(AJ55="u",VLOOKUP(AM55,UpHill!$A$1:$D$35,4),IF(AJ55="d",VLOOKUP(AM55,DownHill!$A$3:$D$29,4),IF(AJ55="f",VLOOKUP(AM55,FlatUnd!$A$2:$D$30,4),IF(AJ55="t",VLOOKUP(AM55,TimeAdd!$A$1:$D$18,4),IF(AJ55="l",VLOOKUP(AM55,SLimit!$A$1:$D$8,4),AP54)))))),AP54)</f>
        <v>49</v>
      </c>
      <c r="AQ55" s="53" t="str">
        <f t="shared" si="13"/>
        <v>60</v>
      </c>
      <c r="AR55" s="54" t="str">
        <f t="shared" si="14"/>
        <v>Warning - Winding road.</v>
      </c>
      <c r="AS55" s="55"/>
      <c r="AT55" s="55"/>
      <c r="AU55" s="56">
        <f>IF(GroupStTimes!$A$8=0,MIN(CB55,CD55,CF55),MIN(BZ55,CB55,CD55,CF55))</f>
        <v>0.26776620370370374</v>
      </c>
      <c r="AV55" s="56">
        <f>IF(GroupStTimes!$A$8=0,MAX(CC55,CE55,CG55),MAX(CA55,CC55,CE55,CG55))</f>
        <v>0.32917824074074076</v>
      </c>
      <c r="AW55" s="57" t="str">
        <f t="shared" si="15"/>
        <v/>
      </c>
      <c r="AX55" s="58" t="str">
        <f t="shared" si="16"/>
        <v/>
      </c>
      <c r="AY55" s="58" t="str">
        <f t="shared" si="17"/>
        <v/>
      </c>
      <c r="AZ55" s="31">
        <f t="shared" si="18"/>
        <v>11.43</v>
      </c>
      <c r="BA55" s="59">
        <f t="shared" si="19"/>
        <v>0.26582175925925927</v>
      </c>
      <c r="BB55" s="59">
        <f t="shared" si="20"/>
        <v>0.27137731481481486</v>
      </c>
      <c r="BC55" s="59">
        <f t="shared" si="21"/>
        <v>0.27127314814814818</v>
      </c>
      <c r="BD55" s="59">
        <f t="shared" si="22"/>
        <v>0.31710648148148146</v>
      </c>
      <c r="BE55" s="59">
        <f t="shared" si="23"/>
        <v>0.31719907407407405</v>
      </c>
      <c r="BF55" s="59">
        <f t="shared" si="24"/>
        <v>0.32761574074074074</v>
      </c>
      <c r="BG55" s="59">
        <f t="shared" si="25"/>
        <v>0.32780092592592591</v>
      </c>
      <c r="BH55" s="59">
        <f t="shared" si="26"/>
        <v>0.32710648148148147</v>
      </c>
      <c r="BI55" s="31">
        <f t="shared" si="27"/>
        <v>1.7300000000000004</v>
      </c>
      <c r="BJ55" s="61">
        <f t="shared" ref="BJ55:BM55" si="107">IF($AJ54="t",IF(AM53=0,0,$BI55/AM53),IF(AM54=0,0,$BI55/AM54))</f>
        <v>4.6756756756756765E-2</v>
      </c>
      <c r="BK55" s="61">
        <f t="shared" si="107"/>
        <v>4.2195121951219522E-2</v>
      </c>
      <c r="BL55" s="61">
        <f t="shared" si="107"/>
        <v>3.7608695652173924E-2</v>
      </c>
      <c r="BM55" s="61">
        <f t="shared" si="107"/>
        <v>3.5306122448979599E-2</v>
      </c>
      <c r="BN55" s="62">
        <f t="shared" si="29"/>
        <v>0</v>
      </c>
      <c r="BO55" s="62">
        <f t="shared" si="30"/>
        <v>2</v>
      </c>
      <c r="BP55" s="62">
        <f t="shared" si="31"/>
        <v>48</v>
      </c>
      <c r="BQ55" s="62">
        <f t="shared" si="32"/>
        <v>0</v>
      </c>
      <c r="BR55" s="62">
        <f t="shared" si="33"/>
        <v>2</v>
      </c>
      <c r="BS55" s="62">
        <f t="shared" si="34"/>
        <v>32</v>
      </c>
      <c r="BT55" s="62">
        <f t="shared" si="35"/>
        <v>0</v>
      </c>
      <c r="BU55" s="62">
        <f t="shared" si="36"/>
        <v>2</v>
      </c>
      <c r="BV55" s="62">
        <f t="shared" si="37"/>
        <v>15</v>
      </c>
      <c r="BW55" s="62">
        <f t="shared" si="38"/>
        <v>0</v>
      </c>
      <c r="BX55" s="62">
        <f t="shared" si="39"/>
        <v>2</v>
      </c>
      <c r="BY55" s="62">
        <f t="shared" si="40"/>
        <v>7</v>
      </c>
      <c r="BZ55" s="63">
        <f t="shared" si="41"/>
        <v>0.26776620370370374</v>
      </c>
      <c r="CA55" s="63">
        <f t="shared" si="42"/>
        <v>0.27332175925925933</v>
      </c>
      <c r="CB55" s="63">
        <f t="shared" si="43"/>
        <v>0.27303240740740742</v>
      </c>
      <c r="CC55" s="63">
        <f t="shared" si="44"/>
        <v>0.3188657407407407</v>
      </c>
      <c r="CD55" s="63">
        <f t="shared" si="45"/>
        <v>0.31876157407407407</v>
      </c>
      <c r="CE55" s="63">
        <f t="shared" si="46"/>
        <v>0.32917824074074076</v>
      </c>
      <c r="CF55" s="63">
        <f t="shared" si="47"/>
        <v>0.32927083333333335</v>
      </c>
      <c r="CG55" s="63">
        <f t="shared" si="48"/>
        <v>0.3285763888888889</v>
      </c>
      <c r="CH55" s="36"/>
      <c r="CI55" s="36"/>
      <c r="CJ55" s="36"/>
      <c r="CK55" s="36"/>
      <c r="CL55" s="60">
        <v>60</v>
      </c>
    </row>
    <row r="56" spans="1:90" ht="40.5" x14ac:dyDescent="0.25">
      <c r="A56" s="37">
        <v>27</v>
      </c>
      <c r="B56" s="38" t="s">
        <v>71</v>
      </c>
      <c r="C56" s="39" t="s">
        <v>67</v>
      </c>
      <c r="D56" s="39">
        <v>39</v>
      </c>
      <c r="E56" s="39"/>
      <c r="F56" s="64"/>
      <c r="G56" s="40">
        <v>14.11</v>
      </c>
      <c r="H56" s="41">
        <f t="shared" si="4"/>
        <v>14.13</v>
      </c>
      <c r="I56" s="42">
        <v>14.12</v>
      </c>
      <c r="J56" s="43">
        <f t="shared" si="0"/>
        <v>-4.7214353163356465E-4</v>
      </c>
      <c r="K56" s="44">
        <f t="shared" si="1"/>
        <v>-6.6666666666659324E-3</v>
      </c>
      <c r="L56" s="45" t="s">
        <v>72</v>
      </c>
      <c r="M56" s="126" t="s">
        <v>1229</v>
      </c>
      <c r="N56" s="46">
        <f t="shared" si="2"/>
        <v>14.126666666666665</v>
      </c>
      <c r="O56" s="46"/>
      <c r="P56" s="64">
        <v>14.09</v>
      </c>
      <c r="Q56" s="46"/>
      <c r="R56" s="39">
        <v>14.13</v>
      </c>
      <c r="S56" s="46"/>
      <c r="T56" s="40">
        <v>14.16</v>
      </c>
      <c r="U56" s="47" t="str">
        <f t="shared" si="5"/>
        <v/>
      </c>
      <c r="V56" s="47" t="str">
        <f t="shared" si="6"/>
        <v/>
      </c>
      <c r="W56" s="48"/>
      <c r="X56" s="48"/>
      <c r="Y56" s="48"/>
      <c r="Z56" s="48"/>
      <c r="AA56" s="49"/>
      <c r="AB56" s="49"/>
      <c r="AC56" s="50"/>
      <c r="AD56" s="50"/>
      <c r="AE56" s="51">
        <f t="shared" si="7"/>
        <v>27</v>
      </c>
      <c r="AF56" s="51" t="str">
        <f t="shared" si="8"/>
        <v>D</v>
      </c>
      <c r="AG56" s="51" t="str">
        <f t="shared" si="9"/>
        <v>d</v>
      </c>
      <c r="AH56" s="51">
        <f t="shared" si="10"/>
        <v>39</v>
      </c>
      <c r="AI56" s="52">
        <f t="shared" si="11"/>
        <v>14.13</v>
      </c>
      <c r="AJ56" s="68"/>
      <c r="AK56" s="53"/>
      <c r="AL56" s="52"/>
      <c r="AM56" s="53">
        <f t="shared" si="12"/>
        <v>37</v>
      </c>
      <c r="AN56" s="53">
        <f>IF(AJ56&lt;&gt;"",IF(AJ56="o",VLOOKUP(AM56,OpenSect!$A$1:$D$11,2),IF(AJ56="u",VLOOKUP(AM56,UpHill!$A$1:$D$35,2),IF(AJ56="d",VLOOKUP(AM56,DownHill!$A$3:$D$29,2),IF(AJ56="f",VLOOKUP(AM56,FlatUnd!$A$2:$D$30,2),IF(AJ56="t",VLOOKUP(AM56,TimeAdd!$A$1:$D$176,2),IF(AJ56="l",VLOOKUP(AM56,SLimit!$A$1:$D$8,2),AN55)))))),AN55)</f>
        <v>41</v>
      </c>
      <c r="AO56" s="53">
        <f>IF(AJ56&lt;&gt;"",IF(AJ56="o",VLOOKUP(AM56,OpenSect!$A$1:$D$11,3),IF(AJ56="u",VLOOKUP(AM56,UpHill!$A$1:$D$35,3),IF(AJ56="d",VLOOKUP(AM56,DownHill!$A$3:$D$29,3),IF(AJ56="f",VLOOKUP(AM56,FlatUnd!$A$2:$D$30,3),IF(AJ56="t",VLOOKUP(AM56,TimeAdd!$A$1:$D$18,3),IF(AJ56="l",VLOOKUP(AM56,SLimit!$A$1:$D$8,3),AO55)))))),AO55)</f>
        <v>46</v>
      </c>
      <c r="AP56" s="53">
        <f>IF(AJ56&lt;&gt;"",IF(AJ56="o",VLOOKUP(AM56,OpenSect!$A$1:$D$11,4),IF(AJ56="u",VLOOKUP(AM56,UpHill!$A$1:$D$35,4),IF(AJ56="d",VLOOKUP(AM56,DownHill!$A$3:$D$29,4),IF(AJ56="f",VLOOKUP(AM56,FlatUnd!$A$2:$D$30,4),IF(AJ56="t",VLOOKUP(AM56,TimeAdd!$A$1:$D$18,4),IF(AJ56="l",VLOOKUP(AM56,SLimit!$A$1:$D$8,4),AP55)))))),AP55)</f>
        <v>49</v>
      </c>
      <c r="AQ56" s="53" t="str">
        <f t="shared" si="13"/>
        <v>60</v>
      </c>
      <c r="AR56" s="54" t="str">
        <f t="shared" si="14"/>
        <v>R103 Cato Ridge {Straight} / Monteseel {Right}</v>
      </c>
      <c r="AS56" s="55"/>
      <c r="AT56" s="55"/>
      <c r="AU56" s="56">
        <f>IF(GroupStTimes!$A$8=0,MIN(CB56,CD56,CF56),MIN(BZ56,CB56,CD56,CF56))</f>
        <v>0.26886574074074077</v>
      </c>
      <c r="AV56" s="56">
        <f>IF(GroupStTimes!$A$8=0,MAX(CC56,CE56,CG56),MAX(CA56,CC56,CE56,CG56))</f>
        <v>0.33005787037037038</v>
      </c>
      <c r="AW56" s="57" t="str">
        <f t="shared" si="15"/>
        <v/>
      </c>
      <c r="AX56" s="58" t="str">
        <f t="shared" si="16"/>
        <v/>
      </c>
      <c r="AY56" s="58" t="str">
        <f t="shared" si="17"/>
        <v/>
      </c>
      <c r="AZ56" s="31">
        <f t="shared" si="18"/>
        <v>11.43</v>
      </c>
      <c r="BA56" s="59">
        <f t="shared" si="19"/>
        <v>0.26582175925925927</v>
      </c>
      <c r="BB56" s="59">
        <f t="shared" si="20"/>
        <v>0.27137731481481486</v>
      </c>
      <c r="BC56" s="59">
        <f t="shared" si="21"/>
        <v>0.27127314814814818</v>
      </c>
      <c r="BD56" s="59">
        <f t="shared" si="22"/>
        <v>0.31710648148148146</v>
      </c>
      <c r="BE56" s="59">
        <f t="shared" si="23"/>
        <v>0.31719907407407405</v>
      </c>
      <c r="BF56" s="59">
        <f t="shared" si="24"/>
        <v>0.32761574074074074</v>
      </c>
      <c r="BG56" s="59">
        <f t="shared" si="25"/>
        <v>0.32780092592592591</v>
      </c>
      <c r="BH56" s="59">
        <f t="shared" si="26"/>
        <v>0.32710648148148147</v>
      </c>
      <c r="BI56" s="31">
        <f t="shared" si="27"/>
        <v>2.7000000000000011</v>
      </c>
      <c r="BJ56" s="61">
        <f t="shared" ref="BJ56:BM56" si="108">IF($AJ55="t",IF(AM54=0,0,$BI56/AM54),IF(AM55=0,0,$BI56/AM55))</f>
        <v>7.2972972972973005E-2</v>
      </c>
      <c r="BK56" s="61">
        <f t="shared" si="108"/>
        <v>6.5853658536585397E-2</v>
      </c>
      <c r="BL56" s="61">
        <f t="shared" si="108"/>
        <v>5.8695652173913065E-2</v>
      </c>
      <c r="BM56" s="61">
        <f t="shared" si="108"/>
        <v>5.5102040816326553E-2</v>
      </c>
      <c r="BN56" s="62">
        <f t="shared" si="29"/>
        <v>0</v>
      </c>
      <c r="BO56" s="62">
        <f t="shared" si="30"/>
        <v>4</v>
      </c>
      <c r="BP56" s="62">
        <f t="shared" si="31"/>
        <v>23</v>
      </c>
      <c r="BQ56" s="62">
        <f t="shared" si="32"/>
        <v>0</v>
      </c>
      <c r="BR56" s="62">
        <f t="shared" si="33"/>
        <v>3</v>
      </c>
      <c r="BS56" s="62">
        <f t="shared" si="34"/>
        <v>57</v>
      </c>
      <c r="BT56" s="62">
        <f t="shared" si="35"/>
        <v>0</v>
      </c>
      <c r="BU56" s="62">
        <f t="shared" si="36"/>
        <v>3</v>
      </c>
      <c r="BV56" s="62">
        <f t="shared" si="37"/>
        <v>31</v>
      </c>
      <c r="BW56" s="62">
        <f t="shared" si="38"/>
        <v>0</v>
      </c>
      <c r="BX56" s="62">
        <f t="shared" si="39"/>
        <v>3</v>
      </c>
      <c r="BY56" s="62">
        <f t="shared" si="40"/>
        <v>18</v>
      </c>
      <c r="BZ56" s="63">
        <f t="shared" si="41"/>
        <v>0.26886574074074077</v>
      </c>
      <c r="CA56" s="63">
        <f t="shared" si="42"/>
        <v>0.27442129629629636</v>
      </c>
      <c r="CB56" s="63">
        <f t="shared" si="43"/>
        <v>0.27401620370370372</v>
      </c>
      <c r="CC56" s="63">
        <f t="shared" si="44"/>
        <v>0.319849537037037</v>
      </c>
      <c r="CD56" s="63">
        <f t="shared" si="45"/>
        <v>0.31964120370370369</v>
      </c>
      <c r="CE56" s="63">
        <f t="shared" si="46"/>
        <v>0.33005787037037038</v>
      </c>
      <c r="CF56" s="63">
        <f t="shared" si="47"/>
        <v>0.3300925925925926</v>
      </c>
      <c r="CG56" s="63">
        <f t="shared" si="48"/>
        <v>0.32939814814814816</v>
      </c>
      <c r="CH56" s="36"/>
      <c r="CI56" s="36"/>
      <c r="CJ56" s="36"/>
      <c r="CK56" s="36"/>
      <c r="CL56" s="60">
        <v>60</v>
      </c>
    </row>
    <row r="57" spans="1:90" ht="26.25" customHeight="1" x14ac:dyDescent="0.25">
      <c r="A57" s="37">
        <v>27</v>
      </c>
      <c r="B57" s="38" t="s">
        <v>71</v>
      </c>
      <c r="C57" s="69" t="s">
        <v>67</v>
      </c>
      <c r="D57" s="39">
        <v>40</v>
      </c>
      <c r="E57" s="39"/>
      <c r="F57" s="64"/>
      <c r="G57" s="66">
        <v>14.19</v>
      </c>
      <c r="H57" s="41">
        <f t="shared" si="4"/>
        <v>14.17</v>
      </c>
      <c r="I57" s="42">
        <v>14.16</v>
      </c>
      <c r="J57" s="43">
        <f t="shared" si="0"/>
        <v>-9.4161958568727861E-4</v>
      </c>
      <c r="K57" s="44">
        <f t="shared" si="1"/>
        <v>-1.3333333333331865E-2</v>
      </c>
      <c r="L57" s="45" t="s">
        <v>73</v>
      </c>
      <c r="M57" s="126" t="s">
        <v>1229</v>
      </c>
      <c r="N57" s="46">
        <f t="shared" si="2"/>
        <v>14.173333333333332</v>
      </c>
      <c r="O57" s="46"/>
      <c r="P57" s="64">
        <v>14.13</v>
      </c>
      <c r="Q57" s="46"/>
      <c r="R57" s="39">
        <v>14.19</v>
      </c>
      <c r="S57" s="46"/>
      <c r="T57" s="40">
        <v>14.2</v>
      </c>
      <c r="U57" s="47" t="str">
        <f t="shared" si="5"/>
        <v/>
      </c>
      <c r="V57" s="47" t="str">
        <f t="shared" si="6"/>
        <v/>
      </c>
      <c r="W57" s="48"/>
      <c r="X57" s="48"/>
      <c r="Y57" s="48"/>
      <c r="Z57" s="48"/>
      <c r="AA57" s="49"/>
      <c r="AB57" s="49"/>
      <c r="AC57" s="50"/>
      <c r="AD57" s="50"/>
      <c r="AE57" s="51">
        <f t="shared" si="7"/>
        <v>27</v>
      </c>
      <c r="AF57" s="51" t="str">
        <f t="shared" si="8"/>
        <v>D</v>
      </c>
      <c r="AG57" s="51" t="str">
        <f t="shared" si="9"/>
        <v>d</v>
      </c>
      <c r="AH57" s="51">
        <f t="shared" si="10"/>
        <v>40</v>
      </c>
      <c r="AI57" s="52">
        <f t="shared" si="11"/>
        <v>14.17</v>
      </c>
      <c r="AJ57" s="68"/>
      <c r="AK57" s="53"/>
      <c r="AL57" s="52"/>
      <c r="AM57" s="53">
        <f t="shared" si="12"/>
        <v>37</v>
      </c>
      <c r="AN57" s="53">
        <f>IF(AJ57&lt;&gt;"",IF(AJ57="o",VLOOKUP(AM57,OpenSect!$A$1:$D$11,2),IF(AJ57="u",VLOOKUP(AM57,UpHill!$A$1:$D$35,2),IF(AJ57="d",VLOOKUP(AM57,DownHill!$A$3:$D$29,2),IF(AJ57="f",VLOOKUP(AM57,FlatUnd!$A$2:$D$30,2),IF(AJ57="t",VLOOKUP(AM57,TimeAdd!$A$1:$D$176,2),IF(AJ57="l",VLOOKUP(AM57,SLimit!$A$1:$D$8,2),AN56)))))),AN56)</f>
        <v>41</v>
      </c>
      <c r="AO57" s="53">
        <f>IF(AJ57&lt;&gt;"",IF(AJ57="o",VLOOKUP(AM57,OpenSect!$A$1:$D$11,3),IF(AJ57="u",VLOOKUP(AM57,UpHill!$A$1:$D$35,3),IF(AJ57="d",VLOOKUP(AM57,DownHill!$A$3:$D$29,3),IF(AJ57="f",VLOOKUP(AM57,FlatUnd!$A$2:$D$30,3),IF(AJ57="t",VLOOKUP(AM57,TimeAdd!$A$1:$D$18,3),IF(AJ57="l",VLOOKUP(AM57,SLimit!$A$1:$D$8,3),AO56)))))),AO56)</f>
        <v>46</v>
      </c>
      <c r="AP57" s="53">
        <f>IF(AJ57&lt;&gt;"",IF(AJ57="o",VLOOKUP(AM57,OpenSect!$A$1:$D$11,4),IF(AJ57="u",VLOOKUP(AM57,UpHill!$A$1:$D$35,4),IF(AJ57="d",VLOOKUP(AM57,DownHill!$A$3:$D$29,4),IF(AJ57="f",VLOOKUP(AM57,FlatUnd!$A$2:$D$30,4),IF(AJ57="t",VLOOKUP(AM57,TimeAdd!$A$1:$D$18,4),IF(AJ57="l",VLOOKUP(AM57,SLimit!$A$1:$D$8,4),AP56)))))),AP56)</f>
        <v>49</v>
      </c>
      <c r="AQ57" s="53" t="str">
        <f t="shared" si="13"/>
        <v>60</v>
      </c>
      <c r="AR57" s="54" t="str">
        <f t="shared" si="14"/>
        <v xml:space="preserve"> Warning - Sharp curve. {Left}</v>
      </c>
      <c r="AS57" s="55"/>
      <c r="AT57" s="55"/>
      <c r="AU57" s="56">
        <f>IF(GroupStTimes!$A$8=0,MIN(CB57,CD57,CF57),MIN(BZ57,CB57,CD57,CF57))</f>
        <v>0.26891203703703703</v>
      </c>
      <c r="AV57" s="56">
        <f>IF(GroupStTimes!$A$8=0,MAX(CC57,CE57,CG57),MAX(CA57,CC57,CE57,CG57))</f>
        <v>0.3300925925925926</v>
      </c>
      <c r="AW57" s="57" t="str">
        <f t="shared" si="15"/>
        <v/>
      </c>
      <c r="AX57" s="58" t="str">
        <f t="shared" si="16"/>
        <v/>
      </c>
      <c r="AY57" s="58" t="str">
        <f t="shared" si="17"/>
        <v/>
      </c>
      <c r="AZ57" s="31">
        <f t="shared" si="18"/>
        <v>11.43</v>
      </c>
      <c r="BA57" s="59">
        <f t="shared" si="19"/>
        <v>0.26582175925925927</v>
      </c>
      <c r="BB57" s="59">
        <f t="shared" si="20"/>
        <v>0.27137731481481486</v>
      </c>
      <c r="BC57" s="59">
        <f t="shared" si="21"/>
        <v>0.27127314814814818</v>
      </c>
      <c r="BD57" s="59">
        <f t="shared" si="22"/>
        <v>0.31710648148148146</v>
      </c>
      <c r="BE57" s="59">
        <f t="shared" si="23"/>
        <v>0.31719907407407405</v>
      </c>
      <c r="BF57" s="59">
        <f t="shared" si="24"/>
        <v>0.32761574074074074</v>
      </c>
      <c r="BG57" s="59">
        <f t="shared" si="25"/>
        <v>0.32780092592592591</v>
      </c>
      <c r="BH57" s="59">
        <f t="shared" si="26"/>
        <v>0.32710648148148147</v>
      </c>
      <c r="BI57" s="31">
        <f t="shared" si="27"/>
        <v>2.74</v>
      </c>
      <c r="BJ57" s="61">
        <f t="shared" ref="BJ57:BM57" si="109">IF($AJ56="t",IF(AM55=0,0,$BI57/AM55),IF(AM56=0,0,$BI57/AM56))</f>
        <v>7.4054054054054061E-2</v>
      </c>
      <c r="BK57" s="61">
        <f t="shared" si="109"/>
        <v>6.6829268292682931E-2</v>
      </c>
      <c r="BL57" s="61">
        <f t="shared" si="109"/>
        <v>5.9565217391304354E-2</v>
      </c>
      <c r="BM57" s="61">
        <f t="shared" si="109"/>
        <v>5.591836734693878E-2</v>
      </c>
      <c r="BN57" s="62">
        <f t="shared" si="29"/>
        <v>0</v>
      </c>
      <c r="BO57" s="62">
        <f t="shared" si="30"/>
        <v>4</v>
      </c>
      <c r="BP57" s="62">
        <f t="shared" si="31"/>
        <v>27</v>
      </c>
      <c r="BQ57" s="62">
        <f t="shared" si="32"/>
        <v>0</v>
      </c>
      <c r="BR57" s="62">
        <f t="shared" si="33"/>
        <v>4</v>
      </c>
      <c r="BS57" s="62">
        <f t="shared" si="34"/>
        <v>1</v>
      </c>
      <c r="BT57" s="62">
        <f t="shared" si="35"/>
        <v>0</v>
      </c>
      <c r="BU57" s="62">
        <f t="shared" si="36"/>
        <v>3</v>
      </c>
      <c r="BV57" s="62">
        <f t="shared" si="37"/>
        <v>34</v>
      </c>
      <c r="BW57" s="62">
        <f t="shared" si="38"/>
        <v>0</v>
      </c>
      <c r="BX57" s="62">
        <f t="shared" si="39"/>
        <v>3</v>
      </c>
      <c r="BY57" s="62">
        <f t="shared" si="40"/>
        <v>21</v>
      </c>
      <c r="BZ57" s="63">
        <f t="shared" si="41"/>
        <v>0.26891203703703703</v>
      </c>
      <c r="CA57" s="63">
        <f t="shared" si="42"/>
        <v>0.27446759259259262</v>
      </c>
      <c r="CB57" s="63">
        <f t="shared" si="43"/>
        <v>0.27406250000000004</v>
      </c>
      <c r="CC57" s="63">
        <f t="shared" si="44"/>
        <v>0.31989583333333332</v>
      </c>
      <c r="CD57" s="63">
        <f t="shared" si="45"/>
        <v>0.31967592592592592</v>
      </c>
      <c r="CE57" s="63">
        <f t="shared" si="46"/>
        <v>0.3300925925925926</v>
      </c>
      <c r="CF57" s="63">
        <f t="shared" si="47"/>
        <v>0.33012731481481478</v>
      </c>
      <c r="CG57" s="63">
        <f t="shared" si="48"/>
        <v>0.32943287037037033</v>
      </c>
      <c r="CH57" s="36"/>
      <c r="CI57" s="36"/>
      <c r="CJ57" s="36"/>
      <c r="CK57" s="36"/>
      <c r="CL57" s="60">
        <v>60</v>
      </c>
    </row>
    <row r="58" spans="1:90" ht="26.25" customHeight="1" x14ac:dyDescent="0.25">
      <c r="A58" s="37">
        <v>27</v>
      </c>
      <c r="B58" s="38" t="s">
        <v>71</v>
      </c>
      <c r="C58" s="39"/>
      <c r="D58" s="39"/>
      <c r="E58" s="39"/>
      <c r="F58" s="42"/>
      <c r="G58" s="66">
        <v>14.23</v>
      </c>
      <c r="H58" s="41">
        <f t="shared" si="4"/>
        <v>14.22</v>
      </c>
      <c r="I58" s="42">
        <v>14.209999999999999</v>
      </c>
      <c r="J58" s="43">
        <f t="shared" si="0"/>
        <v>-4.691531785128578E-4</v>
      </c>
      <c r="K58" s="44">
        <f t="shared" si="1"/>
        <v>-6.6666666666677088E-3</v>
      </c>
      <c r="L58" s="45" t="s">
        <v>74</v>
      </c>
      <c r="M58" s="126" t="s">
        <v>1229</v>
      </c>
      <c r="N58" s="46">
        <f t="shared" si="2"/>
        <v>14.216666666666667</v>
      </c>
      <c r="O58" s="46"/>
      <c r="P58" s="42">
        <v>14.18</v>
      </c>
      <c r="Q58" s="46"/>
      <c r="R58" s="39">
        <v>14.23</v>
      </c>
      <c r="S58" s="46"/>
      <c r="T58" s="40">
        <v>14.24</v>
      </c>
      <c r="U58" s="47" t="str">
        <f t="shared" si="5"/>
        <v/>
      </c>
      <c r="V58" s="47" t="str">
        <f t="shared" si="6"/>
        <v/>
      </c>
      <c r="W58" s="48"/>
      <c r="X58" s="48"/>
      <c r="Y58" s="48"/>
      <c r="Z58" s="48"/>
      <c r="AA58" s="49"/>
      <c r="AB58" s="49"/>
      <c r="AC58" s="50"/>
      <c r="AD58" s="50"/>
      <c r="AE58" s="51">
        <f t="shared" si="7"/>
        <v>27</v>
      </c>
      <c r="AF58" s="51" t="str">
        <f t="shared" si="8"/>
        <v>D</v>
      </c>
      <c r="AG58" s="51" t="str">
        <f t="shared" si="9"/>
        <v/>
      </c>
      <c r="AH58" s="51" t="str">
        <f t="shared" si="10"/>
        <v/>
      </c>
      <c r="AI58" s="52">
        <f t="shared" si="11"/>
        <v>14.22</v>
      </c>
      <c r="AJ58" s="68"/>
      <c r="AK58" s="53"/>
      <c r="AL58" s="52"/>
      <c r="AM58" s="53">
        <f t="shared" si="12"/>
        <v>37</v>
      </c>
      <c r="AN58" s="53">
        <f>IF(AJ58&lt;&gt;"",IF(AJ58="o",VLOOKUP(AM58,OpenSect!$A$1:$D$11,2),IF(AJ58="u",VLOOKUP(AM58,UpHill!$A$1:$D$35,2),IF(AJ58="d",VLOOKUP(AM58,DownHill!$A$3:$D$29,2),IF(AJ58="f",VLOOKUP(AM58,FlatUnd!$A$2:$D$30,2),IF(AJ58="t",VLOOKUP(AM58,TimeAdd!$A$1:$D$176,2),IF(AJ58="l",VLOOKUP(AM58,SLimit!$A$1:$D$8,2),AN57)))))),AN57)</f>
        <v>41</v>
      </c>
      <c r="AO58" s="53">
        <f>IF(AJ58&lt;&gt;"",IF(AJ58="o",VLOOKUP(AM58,OpenSect!$A$1:$D$11,3),IF(AJ58="u",VLOOKUP(AM58,UpHill!$A$1:$D$35,3),IF(AJ58="d",VLOOKUP(AM58,DownHill!$A$3:$D$29,3),IF(AJ58="f",VLOOKUP(AM58,FlatUnd!$A$2:$D$30,3),IF(AJ58="t",VLOOKUP(AM58,TimeAdd!$A$1:$D$18,3),IF(AJ58="l",VLOOKUP(AM58,SLimit!$A$1:$D$8,3),AO57)))))),AO57)</f>
        <v>46</v>
      </c>
      <c r="AP58" s="53">
        <f>IF(AJ58&lt;&gt;"",IF(AJ58="o",VLOOKUP(AM58,OpenSect!$A$1:$D$11,4),IF(AJ58="u",VLOOKUP(AM58,UpHill!$A$1:$D$35,4),IF(AJ58="d",VLOOKUP(AM58,DownHill!$A$3:$D$29,4),IF(AJ58="f",VLOOKUP(AM58,FlatUnd!$A$2:$D$30,4),IF(AJ58="t",VLOOKUP(AM58,TimeAdd!$A$1:$D$18,4),IF(AJ58="l",VLOOKUP(AM58,SLimit!$A$1:$D$8,4),AP57)))))),AP57)</f>
        <v>49</v>
      </c>
      <c r="AQ58" s="53" t="str">
        <f t="shared" si="13"/>
        <v>60</v>
      </c>
      <c r="AR58" s="54" t="str">
        <f t="shared" si="14"/>
        <v>[Police] {Right}</v>
      </c>
      <c r="AS58" s="55"/>
      <c r="AT58" s="55"/>
      <c r="AU58" s="56">
        <f>IF(GroupStTimes!$A$8=0,MIN(CB58,CD58,CF58),MIN(BZ58,CB58,CD58,CF58))</f>
        <v>0.26895833333333335</v>
      </c>
      <c r="AV58" s="56">
        <f>IF(GroupStTimes!$A$8=0,MAX(CC58,CE58,CG58),MAX(CA58,CC58,CE58,CG58))</f>
        <v>0.33013888888888887</v>
      </c>
      <c r="AW58" s="57" t="str">
        <f t="shared" si="15"/>
        <v/>
      </c>
      <c r="AX58" s="58" t="str">
        <f t="shared" si="16"/>
        <v/>
      </c>
      <c r="AY58" s="58" t="str">
        <f t="shared" si="17"/>
        <v/>
      </c>
      <c r="AZ58" s="31">
        <f t="shared" si="18"/>
        <v>11.43</v>
      </c>
      <c r="BA58" s="59">
        <f t="shared" si="19"/>
        <v>0.26582175925925927</v>
      </c>
      <c r="BB58" s="59">
        <f t="shared" si="20"/>
        <v>0.27137731481481486</v>
      </c>
      <c r="BC58" s="59">
        <f t="shared" si="21"/>
        <v>0.27127314814814818</v>
      </c>
      <c r="BD58" s="59">
        <f t="shared" si="22"/>
        <v>0.31710648148148146</v>
      </c>
      <c r="BE58" s="59">
        <f t="shared" si="23"/>
        <v>0.31719907407407405</v>
      </c>
      <c r="BF58" s="59">
        <f t="shared" si="24"/>
        <v>0.32761574074074074</v>
      </c>
      <c r="BG58" s="59">
        <f t="shared" si="25"/>
        <v>0.32780092592592591</v>
      </c>
      <c r="BH58" s="59">
        <f t="shared" si="26"/>
        <v>0.32710648148148147</v>
      </c>
      <c r="BI58" s="31">
        <f t="shared" si="27"/>
        <v>2.7900000000000009</v>
      </c>
      <c r="BJ58" s="61">
        <f t="shared" ref="BJ58:BM58" si="110">IF($AJ57="t",IF(AM56=0,0,$BI58/AM56),IF(AM57=0,0,$BI58/AM57))</f>
        <v>7.5405405405405426E-2</v>
      </c>
      <c r="BK58" s="61">
        <f t="shared" si="110"/>
        <v>6.8048780487804897E-2</v>
      </c>
      <c r="BL58" s="61">
        <f t="shared" si="110"/>
        <v>6.0652173913043499E-2</v>
      </c>
      <c r="BM58" s="61">
        <f t="shared" si="110"/>
        <v>5.6938775510204098E-2</v>
      </c>
      <c r="BN58" s="62">
        <f t="shared" si="29"/>
        <v>0</v>
      </c>
      <c r="BO58" s="62">
        <f t="shared" si="30"/>
        <v>4</v>
      </c>
      <c r="BP58" s="62">
        <f t="shared" si="31"/>
        <v>31</v>
      </c>
      <c r="BQ58" s="62">
        <f t="shared" si="32"/>
        <v>0</v>
      </c>
      <c r="BR58" s="62">
        <f t="shared" si="33"/>
        <v>4</v>
      </c>
      <c r="BS58" s="62">
        <f t="shared" si="34"/>
        <v>5</v>
      </c>
      <c r="BT58" s="62">
        <f t="shared" si="35"/>
        <v>0</v>
      </c>
      <c r="BU58" s="62">
        <f t="shared" si="36"/>
        <v>3</v>
      </c>
      <c r="BV58" s="62">
        <f t="shared" si="37"/>
        <v>38</v>
      </c>
      <c r="BW58" s="62">
        <f t="shared" si="38"/>
        <v>0</v>
      </c>
      <c r="BX58" s="62">
        <f t="shared" si="39"/>
        <v>3</v>
      </c>
      <c r="BY58" s="62">
        <f t="shared" si="40"/>
        <v>25</v>
      </c>
      <c r="BZ58" s="63">
        <f t="shared" si="41"/>
        <v>0.26895833333333335</v>
      </c>
      <c r="CA58" s="63">
        <f t="shared" si="42"/>
        <v>0.27451388888888895</v>
      </c>
      <c r="CB58" s="63">
        <f t="shared" si="43"/>
        <v>0.27410879629629631</v>
      </c>
      <c r="CC58" s="63">
        <f t="shared" si="44"/>
        <v>0.31994212962962959</v>
      </c>
      <c r="CD58" s="63">
        <f t="shared" si="45"/>
        <v>0.31972222222222219</v>
      </c>
      <c r="CE58" s="63">
        <f t="shared" si="46"/>
        <v>0.33013888888888887</v>
      </c>
      <c r="CF58" s="63">
        <f t="shared" si="47"/>
        <v>0.3301736111111111</v>
      </c>
      <c r="CG58" s="63">
        <f t="shared" si="48"/>
        <v>0.32947916666666666</v>
      </c>
      <c r="CH58" s="36"/>
      <c r="CI58" s="36"/>
      <c r="CJ58" s="36"/>
      <c r="CK58" s="36"/>
      <c r="CL58" s="60">
        <v>60</v>
      </c>
    </row>
    <row r="59" spans="1:90" ht="26.25" customHeight="1" x14ac:dyDescent="0.25">
      <c r="A59" s="37">
        <v>27</v>
      </c>
      <c r="B59" s="38" t="s">
        <v>71</v>
      </c>
      <c r="C59" s="39"/>
      <c r="D59" s="39"/>
      <c r="E59" s="39"/>
      <c r="F59" s="42"/>
      <c r="G59" s="66">
        <v>14.25</v>
      </c>
      <c r="H59" s="41">
        <f t="shared" si="4"/>
        <v>14.24</v>
      </c>
      <c r="I59" s="42">
        <v>14.229999999999999</v>
      </c>
      <c r="J59" s="43">
        <f t="shared" si="0"/>
        <v>-4.6849379245732323E-4</v>
      </c>
      <c r="K59" s="44">
        <f t="shared" si="1"/>
        <v>-6.6666666666677088E-3</v>
      </c>
      <c r="L59" s="45" t="s">
        <v>75</v>
      </c>
      <c r="M59" s="126" t="s">
        <v>1229</v>
      </c>
      <c r="N59" s="46">
        <f t="shared" si="2"/>
        <v>14.236666666666666</v>
      </c>
      <c r="O59" s="46"/>
      <c r="P59" s="42">
        <v>14.2</v>
      </c>
      <c r="Q59" s="46"/>
      <c r="R59" s="39">
        <v>14.25</v>
      </c>
      <c r="S59" s="46"/>
      <c r="T59" s="40">
        <v>14.26</v>
      </c>
      <c r="U59" s="47" t="str">
        <f t="shared" si="5"/>
        <v/>
      </c>
      <c r="V59" s="47" t="str">
        <f t="shared" si="6"/>
        <v/>
      </c>
      <c r="W59" s="48"/>
      <c r="X59" s="48"/>
      <c r="Y59" s="48"/>
      <c r="Z59" s="48"/>
      <c r="AA59" s="49"/>
      <c r="AB59" s="49"/>
      <c r="AC59" s="50"/>
      <c r="AD59" s="50"/>
      <c r="AE59" s="51">
        <f t="shared" si="7"/>
        <v>27</v>
      </c>
      <c r="AF59" s="51" t="str">
        <f t="shared" si="8"/>
        <v>D</v>
      </c>
      <c r="AG59" s="51" t="str">
        <f t="shared" si="9"/>
        <v/>
      </c>
      <c r="AH59" s="51" t="str">
        <f t="shared" si="10"/>
        <v/>
      </c>
      <c r="AI59" s="52">
        <f t="shared" si="11"/>
        <v>14.24</v>
      </c>
      <c r="AJ59" s="68"/>
      <c r="AK59" s="53"/>
      <c r="AL59" s="52"/>
      <c r="AM59" s="53">
        <f t="shared" si="12"/>
        <v>37</v>
      </c>
      <c r="AN59" s="53">
        <f>IF(AJ59&lt;&gt;"",IF(AJ59="o",VLOOKUP(AM59,OpenSect!$A$1:$D$11,2),IF(AJ59="u",VLOOKUP(AM59,UpHill!$A$1:$D$35,2),IF(AJ59="d",VLOOKUP(AM59,DownHill!$A$3:$D$29,2),IF(AJ59="f",VLOOKUP(AM59,FlatUnd!$A$2:$D$30,2),IF(AJ59="t",VLOOKUP(AM59,TimeAdd!$A$1:$D$176,2),IF(AJ59="l",VLOOKUP(AM59,SLimit!$A$1:$D$8,2),AN58)))))),AN58)</f>
        <v>41</v>
      </c>
      <c r="AO59" s="53">
        <f>IF(AJ59&lt;&gt;"",IF(AJ59="o",VLOOKUP(AM59,OpenSect!$A$1:$D$11,3),IF(AJ59="u",VLOOKUP(AM59,UpHill!$A$1:$D$35,3),IF(AJ59="d",VLOOKUP(AM59,DownHill!$A$3:$D$29,3),IF(AJ59="f",VLOOKUP(AM59,FlatUnd!$A$2:$D$30,3),IF(AJ59="t",VLOOKUP(AM59,TimeAdd!$A$1:$D$18,3),IF(AJ59="l",VLOOKUP(AM59,SLimit!$A$1:$D$8,3),AO58)))))),AO58)</f>
        <v>46</v>
      </c>
      <c r="AP59" s="53">
        <f>IF(AJ59&lt;&gt;"",IF(AJ59="o",VLOOKUP(AM59,OpenSect!$A$1:$D$11,4),IF(AJ59="u",VLOOKUP(AM59,UpHill!$A$1:$D$35,4),IF(AJ59="d",VLOOKUP(AM59,DownHill!$A$3:$D$29,4),IF(AJ59="f",VLOOKUP(AM59,FlatUnd!$A$2:$D$30,4),IF(AJ59="t",VLOOKUP(AM59,TimeAdd!$A$1:$D$18,4),IF(AJ59="l",VLOOKUP(AM59,SLimit!$A$1:$D$8,4),AP58)))))),AP58)</f>
        <v>49</v>
      </c>
      <c r="AQ59" s="53" t="str">
        <f t="shared" si="13"/>
        <v>60</v>
      </c>
      <c r="AR59" s="54" t="str">
        <f t="shared" si="14"/>
        <v>Warning - Side road junction {Right}</v>
      </c>
      <c r="AS59" s="55"/>
      <c r="AT59" s="55"/>
      <c r="AU59" s="56">
        <f>IF(GroupStTimes!$A$8=0,MIN(CB59,CD59,CF59),MIN(BZ59,CB59,CD59,CF59))</f>
        <v>0.26898148148148149</v>
      </c>
      <c r="AV59" s="56">
        <f>IF(GroupStTimes!$A$8=0,MAX(CC59,CE59,CG59),MAX(CA59,CC59,CE59,CG59))</f>
        <v>0.330162037037037</v>
      </c>
      <c r="AW59" s="57" t="str">
        <f t="shared" si="15"/>
        <v/>
      </c>
      <c r="AX59" s="58" t="str">
        <f t="shared" si="16"/>
        <v/>
      </c>
      <c r="AY59" s="58" t="str">
        <f t="shared" si="17"/>
        <v/>
      </c>
      <c r="AZ59" s="31">
        <f t="shared" si="18"/>
        <v>11.43</v>
      </c>
      <c r="BA59" s="59">
        <f t="shared" si="19"/>
        <v>0.26582175925925927</v>
      </c>
      <c r="BB59" s="59">
        <f t="shared" si="20"/>
        <v>0.27137731481481486</v>
      </c>
      <c r="BC59" s="59">
        <f t="shared" si="21"/>
        <v>0.27127314814814818</v>
      </c>
      <c r="BD59" s="59">
        <f t="shared" si="22"/>
        <v>0.31710648148148146</v>
      </c>
      <c r="BE59" s="59">
        <f t="shared" si="23"/>
        <v>0.31719907407407405</v>
      </c>
      <c r="BF59" s="59">
        <f t="shared" si="24"/>
        <v>0.32761574074074074</v>
      </c>
      <c r="BG59" s="59">
        <f t="shared" si="25"/>
        <v>0.32780092592592591</v>
      </c>
      <c r="BH59" s="59">
        <f t="shared" si="26"/>
        <v>0.32710648148148147</v>
      </c>
      <c r="BI59" s="31">
        <f t="shared" si="27"/>
        <v>2.8100000000000005</v>
      </c>
      <c r="BJ59" s="61">
        <f t="shared" ref="BJ59:BM59" si="111">IF($AJ58="t",IF(AM57=0,0,$BI59/AM57),IF(AM58=0,0,$BI59/AM58))</f>
        <v>7.5945945945945961E-2</v>
      </c>
      <c r="BK59" s="61">
        <f t="shared" si="111"/>
        <v>6.8536585365853664E-2</v>
      </c>
      <c r="BL59" s="61">
        <f t="shared" si="111"/>
        <v>6.1086956521739143E-2</v>
      </c>
      <c r="BM59" s="61">
        <f t="shared" si="111"/>
        <v>5.7346938775510212E-2</v>
      </c>
      <c r="BN59" s="62">
        <f t="shared" si="29"/>
        <v>0</v>
      </c>
      <c r="BO59" s="62">
        <f t="shared" si="30"/>
        <v>4</v>
      </c>
      <c r="BP59" s="62">
        <f t="shared" si="31"/>
        <v>33</v>
      </c>
      <c r="BQ59" s="62">
        <f t="shared" si="32"/>
        <v>0</v>
      </c>
      <c r="BR59" s="62">
        <f t="shared" si="33"/>
        <v>4</v>
      </c>
      <c r="BS59" s="62">
        <f t="shared" si="34"/>
        <v>7</v>
      </c>
      <c r="BT59" s="62">
        <f t="shared" si="35"/>
        <v>0</v>
      </c>
      <c r="BU59" s="62">
        <f t="shared" si="36"/>
        <v>3</v>
      </c>
      <c r="BV59" s="62">
        <f t="shared" si="37"/>
        <v>40</v>
      </c>
      <c r="BW59" s="62">
        <f t="shared" si="38"/>
        <v>0</v>
      </c>
      <c r="BX59" s="62">
        <f t="shared" si="39"/>
        <v>3</v>
      </c>
      <c r="BY59" s="62">
        <f t="shared" si="40"/>
        <v>26</v>
      </c>
      <c r="BZ59" s="63">
        <f t="shared" si="41"/>
        <v>0.26898148148148149</v>
      </c>
      <c r="CA59" s="63">
        <f t="shared" si="42"/>
        <v>0.27453703703703708</v>
      </c>
      <c r="CB59" s="63">
        <f t="shared" si="43"/>
        <v>0.2741319444444445</v>
      </c>
      <c r="CC59" s="63">
        <f t="shared" si="44"/>
        <v>0.31996527777777778</v>
      </c>
      <c r="CD59" s="63">
        <f t="shared" si="45"/>
        <v>0.31974537037037032</v>
      </c>
      <c r="CE59" s="63">
        <f t="shared" si="46"/>
        <v>0.330162037037037</v>
      </c>
      <c r="CF59" s="63">
        <f t="shared" si="47"/>
        <v>0.33018518518518519</v>
      </c>
      <c r="CG59" s="63">
        <f t="shared" si="48"/>
        <v>0.32949074074074075</v>
      </c>
      <c r="CH59" s="36"/>
      <c r="CI59" s="36"/>
      <c r="CJ59" s="36"/>
      <c r="CK59" s="36"/>
      <c r="CL59" s="60">
        <v>60</v>
      </c>
    </row>
    <row r="60" spans="1:90" ht="26.25" customHeight="1" x14ac:dyDescent="0.25">
      <c r="A60" s="37">
        <v>27</v>
      </c>
      <c r="B60" s="38" t="s">
        <v>71</v>
      </c>
      <c r="C60" s="39"/>
      <c r="D60" s="39"/>
      <c r="E60" s="39"/>
      <c r="F60" s="42"/>
      <c r="G60" s="40">
        <v>14.29</v>
      </c>
      <c r="H60" s="41">
        <f t="shared" si="4"/>
        <v>14.3</v>
      </c>
      <c r="I60" s="42">
        <v>14.29</v>
      </c>
      <c r="J60" s="43">
        <f t="shared" si="0"/>
        <v>-6.9979006298109077E-4</v>
      </c>
      <c r="K60" s="44">
        <f t="shared" si="1"/>
        <v>-9.9999999999997868E-3</v>
      </c>
      <c r="L60" s="45" t="s">
        <v>76</v>
      </c>
      <c r="M60" s="126" t="s">
        <v>1229</v>
      </c>
      <c r="N60" s="46">
        <f t="shared" si="2"/>
        <v>14.299999999999999</v>
      </c>
      <c r="O60" s="46"/>
      <c r="P60" s="42">
        <v>14.26</v>
      </c>
      <c r="Q60" s="46"/>
      <c r="R60" s="39">
        <v>14.31</v>
      </c>
      <c r="S60" s="46"/>
      <c r="T60" s="40">
        <v>14.33</v>
      </c>
      <c r="U60" s="47" t="str">
        <f t="shared" si="5"/>
        <v/>
      </c>
      <c r="V60" s="47" t="str">
        <f t="shared" si="6"/>
        <v/>
      </c>
      <c r="W60" s="48"/>
      <c r="X60" s="48"/>
      <c r="Y60" s="48"/>
      <c r="Z60" s="48"/>
      <c r="AA60" s="49"/>
      <c r="AB60" s="49"/>
      <c r="AC60" s="50"/>
      <c r="AD60" s="50"/>
      <c r="AE60" s="51">
        <f t="shared" si="7"/>
        <v>27</v>
      </c>
      <c r="AF60" s="51" t="str">
        <f t="shared" si="8"/>
        <v>D</v>
      </c>
      <c r="AG60" s="51" t="str">
        <f t="shared" si="9"/>
        <v/>
      </c>
      <c r="AH60" s="51" t="str">
        <f t="shared" si="10"/>
        <v/>
      </c>
      <c r="AI60" s="52">
        <f t="shared" si="11"/>
        <v>14.3</v>
      </c>
      <c r="AJ60" s="68"/>
      <c r="AK60" s="53"/>
      <c r="AL60" s="52"/>
      <c r="AM60" s="53">
        <f t="shared" si="12"/>
        <v>37</v>
      </c>
      <c r="AN60" s="53">
        <f>IF(AJ60&lt;&gt;"",IF(AJ60="o",VLOOKUP(AM60,OpenSect!$A$1:$D$11,2),IF(AJ60="u",VLOOKUP(AM60,UpHill!$A$1:$D$35,2),IF(AJ60="d",VLOOKUP(AM60,DownHill!$A$3:$D$29,2),IF(AJ60="f",VLOOKUP(AM60,FlatUnd!$A$2:$D$30,2),IF(AJ60="t",VLOOKUP(AM60,TimeAdd!$A$1:$D$176,2),IF(AJ60="l",VLOOKUP(AM60,SLimit!$A$1:$D$8,2),AN59)))))),AN59)</f>
        <v>41</v>
      </c>
      <c r="AO60" s="53">
        <f>IF(AJ60&lt;&gt;"",IF(AJ60="o",VLOOKUP(AM60,OpenSect!$A$1:$D$11,3),IF(AJ60="u",VLOOKUP(AM60,UpHill!$A$1:$D$35,3),IF(AJ60="d",VLOOKUP(AM60,DownHill!$A$3:$D$29,3),IF(AJ60="f",VLOOKUP(AM60,FlatUnd!$A$2:$D$30,3),IF(AJ60="t",VLOOKUP(AM60,TimeAdd!$A$1:$D$18,3),IF(AJ60="l",VLOOKUP(AM60,SLimit!$A$1:$D$8,3),AO59)))))),AO59)</f>
        <v>46</v>
      </c>
      <c r="AP60" s="53">
        <f>IF(AJ60&lt;&gt;"",IF(AJ60="o",VLOOKUP(AM60,OpenSect!$A$1:$D$11,4),IF(AJ60="u",VLOOKUP(AM60,UpHill!$A$1:$D$35,4),IF(AJ60="d",VLOOKUP(AM60,DownHill!$A$3:$D$29,4),IF(AJ60="f",VLOOKUP(AM60,FlatUnd!$A$2:$D$30,4),IF(AJ60="t",VLOOKUP(AM60,TimeAdd!$A$1:$D$18,4),IF(AJ60="l",VLOOKUP(AM60,SLimit!$A$1:$D$8,4),AP59)))))),AP59)</f>
        <v>49</v>
      </c>
      <c r="AQ60" s="53" t="str">
        <f t="shared" si="13"/>
        <v>60</v>
      </c>
      <c r="AR60" s="54" t="str">
        <f t="shared" si="14"/>
        <v>3km stone</v>
      </c>
      <c r="AS60" s="55"/>
      <c r="AT60" s="55"/>
      <c r="AU60" s="56">
        <f>IF(GroupStTimes!$A$8=0,MIN(CB60,CD60,CF60),MIN(BZ60,CB60,CD60,CF60))</f>
        <v>0.26905092592592594</v>
      </c>
      <c r="AV60" s="56">
        <f>IF(GroupStTimes!$A$8=0,MAX(CC60,CE60,CG60),MAX(CA60,CC60,CE60,CG60))</f>
        <v>0.33021990740740742</v>
      </c>
      <c r="AW60" s="57" t="str">
        <f t="shared" si="15"/>
        <v/>
      </c>
      <c r="AX60" s="58" t="str">
        <f t="shared" si="16"/>
        <v/>
      </c>
      <c r="AY60" s="58" t="str">
        <f t="shared" si="17"/>
        <v/>
      </c>
      <c r="AZ60" s="31">
        <f t="shared" si="18"/>
        <v>11.43</v>
      </c>
      <c r="BA60" s="59">
        <f t="shared" si="19"/>
        <v>0.26582175925925927</v>
      </c>
      <c r="BB60" s="59">
        <f t="shared" si="20"/>
        <v>0.27137731481481486</v>
      </c>
      <c r="BC60" s="59">
        <f t="shared" si="21"/>
        <v>0.27127314814814818</v>
      </c>
      <c r="BD60" s="59">
        <f t="shared" si="22"/>
        <v>0.31710648148148146</v>
      </c>
      <c r="BE60" s="59">
        <f t="shared" si="23"/>
        <v>0.31719907407407405</v>
      </c>
      <c r="BF60" s="59">
        <f t="shared" si="24"/>
        <v>0.32761574074074074</v>
      </c>
      <c r="BG60" s="59">
        <f t="shared" si="25"/>
        <v>0.32780092592592591</v>
      </c>
      <c r="BH60" s="59">
        <f t="shared" si="26"/>
        <v>0.32710648148148147</v>
      </c>
      <c r="BI60" s="31">
        <f t="shared" si="27"/>
        <v>2.870000000000001</v>
      </c>
      <c r="BJ60" s="61">
        <f t="shared" ref="BJ60:BM60" si="112">IF($AJ59="t",IF(AM58=0,0,$BI60/AM58),IF(AM59=0,0,$BI60/AM59))</f>
        <v>7.7567567567567594E-2</v>
      </c>
      <c r="BK60" s="61">
        <f t="shared" si="112"/>
        <v>7.0000000000000021E-2</v>
      </c>
      <c r="BL60" s="61">
        <f t="shared" si="112"/>
        <v>6.239130434782611E-2</v>
      </c>
      <c r="BM60" s="61">
        <f t="shared" si="112"/>
        <v>5.8571428571428594E-2</v>
      </c>
      <c r="BN60" s="62">
        <f t="shared" si="29"/>
        <v>0</v>
      </c>
      <c r="BO60" s="62">
        <f t="shared" si="30"/>
        <v>4</v>
      </c>
      <c r="BP60" s="62">
        <f t="shared" si="31"/>
        <v>39</v>
      </c>
      <c r="BQ60" s="62">
        <f t="shared" si="32"/>
        <v>0</v>
      </c>
      <c r="BR60" s="62">
        <f t="shared" si="33"/>
        <v>4</v>
      </c>
      <c r="BS60" s="62">
        <f t="shared" si="34"/>
        <v>12</v>
      </c>
      <c r="BT60" s="62">
        <f t="shared" si="35"/>
        <v>0</v>
      </c>
      <c r="BU60" s="62">
        <f t="shared" si="36"/>
        <v>3</v>
      </c>
      <c r="BV60" s="62">
        <f t="shared" si="37"/>
        <v>45</v>
      </c>
      <c r="BW60" s="62">
        <f t="shared" si="38"/>
        <v>0</v>
      </c>
      <c r="BX60" s="62">
        <f t="shared" si="39"/>
        <v>3</v>
      </c>
      <c r="BY60" s="62">
        <f t="shared" si="40"/>
        <v>31</v>
      </c>
      <c r="BZ60" s="63">
        <f t="shared" si="41"/>
        <v>0.26905092592592594</v>
      </c>
      <c r="CA60" s="63">
        <f t="shared" si="42"/>
        <v>0.27460648148148153</v>
      </c>
      <c r="CB60" s="63">
        <f t="shared" si="43"/>
        <v>0.27418981481481486</v>
      </c>
      <c r="CC60" s="63">
        <f t="shared" si="44"/>
        <v>0.32002314814814814</v>
      </c>
      <c r="CD60" s="63">
        <f t="shared" si="45"/>
        <v>0.31980324074074074</v>
      </c>
      <c r="CE60" s="63">
        <f t="shared" si="46"/>
        <v>0.33021990740740742</v>
      </c>
      <c r="CF60" s="63">
        <f t="shared" si="47"/>
        <v>0.33024305555555555</v>
      </c>
      <c r="CG60" s="63">
        <f t="shared" si="48"/>
        <v>0.32954861111111111</v>
      </c>
      <c r="CH60" s="36"/>
      <c r="CI60" s="36"/>
      <c r="CJ60" s="36"/>
      <c r="CK60" s="36"/>
      <c r="CL60" s="60">
        <v>60</v>
      </c>
    </row>
    <row r="61" spans="1:90" ht="26.25" customHeight="1" x14ac:dyDescent="0.25">
      <c r="A61" s="37">
        <v>27</v>
      </c>
      <c r="B61" s="38" t="s">
        <v>71</v>
      </c>
      <c r="C61" s="39"/>
      <c r="D61" s="39"/>
      <c r="E61" s="39"/>
      <c r="F61" s="64"/>
      <c r="G61" s="40">
        <v>14.35</v>
      </c>
      <c r="H61" s="41">
        <f t="shared" si="4"/>
        <v>14.37</v>
      </c>
      <c r="I61" s="42">
        <v>14.36</v>
      </c>
      <c r="J61" s="43">
        <f t="shared" si="0"/>
        <v>-4.6425255338911623E-4</v>
      </c>
      <c r="K61" s="44">
        <f t="shared" si="1"/>
        <v>-6.6666666666677088E-3</v>
      </c>
      <c r="L61" s="45" t="s">
        <v>77</v>
      </c>
      <c r="M61" s="126" t="s">
        <v>1229</v>
      </c>
      <c r="N61" s="46">
        <f t="shared" si="2"/>
        <v>14.366666666666667</v>
      </c>
      <c r="O61" s="46"/>
      <c r="P61" s="64">
        <v>14.33</v>
      </c>
      <c r="Q61" s="46"/>
      <c r="R61" s="39">
        <v>14.37</v>
      </c>
      <c r="S61" s="46"/>
      <c r="T61" s="40">
        <v>14.4</v>
      </c>
      <c r="U61" s="47" t="str">
        <f t="shared" si="5"/>
        <v/>
      </c>
      <c r="V61" s="47" t="str">
        <f t="shared" si="6"/>
        <v/>
      </c>
      <c r="W61" s="48"/>
      <c r="X61" s="48"/>
      <c r="Y61" s="48"/>
      <c r="Z61" s="48"/>
      <c r="AA61" s="49"/>
      <c r="AB61" s="49"/>
      <c r="AC61" s="50"/>
      <c r="AD61" s="50"/>
      <c r="AE61" s="51">
        <f t="shared" si="7"/>
        <v>27</v>
      </c>
      <c r="AF61" s="51" t="str">
        <f t="shared" si="8"/>
        <v>D</v>
      </c>
      <c r="AG61" s="51" t="str">
        <f t="shared" si="9"/>
        <v/>
      </c>
      <c r="AH61" s="51" t="str">
        <f t="shared" si="10"/>
        <v/>
      </c>
      <c r="AI61" s="52">
        <f t="shared" si="11"/>
        <v>14.37</v>
      </c>
      <c r="AJ61" s="68"/>
      <c r="AK61" s="53"/>
      <c r="AL61" s="52"/>
      <c r="AM61" s="53">
        <f t="shared" si="12"/>
        <v>37</v>
      </c>
      <c r="AN61" s="53">
        <f>IF(AJ61&lt;&gt;"",IF(AJ61="o",VLOOKUP(AM61,OpenSect!$A$1:$D$11,2),IF(AJ61="u",VLOOKUP(AM61,UpHill!$A$1:$D$35,2),IF(AJ61="d",VLOOKUP(AM61,DownHill!$A$3:$D$29,2),IF(AJ61="f",VLOOKUP(AM61,FlatUnd!$A$2:$D$30,2),IF(AJ61="t",VLOOKUP(AM61,TimeAdd!$A$1:$D$176,2),IF(AJ61="l",VLOOKUP(AM61,SLimit!$A$1:$D$8,2),AN60)))))),AN60)</f>
        <v>41</v>
      </c>
      <c r="AO61" s="53">
        <f>IF(AJ61&lt;&gt;"",IF(AJ61="o",VLOOKUP(AM61,OpenSect!$A$1:$D$11,3),IF(AJ61="u",VLOOKUP(AM61,UpHill!$A$1:$D$35,3),IF(AJ61="d",VLOOKUP(AM61,DownHill!$A$3:$D$29,3),IF(AJ61="f",VLOOKUP(AM61,FlatUnd!$A$2:$D$30,3),IF(AJ61="t",VLOOKUP(AM61,TimeAdd!$A$1:$D$18,3),IF(AJ61="l",VLOOKUP(AM61,SLimit!$A$1:$D$8,3),AO60)))))),AO60)</f>
        <v>46</v>
      </c>
      <c r="AP61" s="53">
        <f>IF(AJ61&lt;&gt;"",IF(AJ61="o",VLOOKUP(AM61,OpenSect!$A$1:$D$11,4),IF(AJ61="u",VLOOKUP(AM61,UpHill!$A$1:$D$35,4),IF(AJ61="d",VLOOKUP(AM61,DownHill!$A$3:$D$29,4),IF(AJ61="f",VLOOKUP(AM61,FlatUnd!$A$2:$D$30,4),IF(AJ61="t",VLOOKUP(AM61,TimeAdd!$A$1:$D$18,4),IF(AJ61="l",VLOOKUP(AM61,SLimit!$A$1:$D$8,4),AP60)))))),AP60)</f>
        <v>49</v>
      </c>
      <c r="AQ61" s="53" t="str">
        <f t="shared" si="13"/>
        <v>60</v>
      </c>
      <c r="AR61" s="54" t="str">
        <f t="shared" si="14"/>
        <v>Monteseel</v>
      </c>
      <c r="AS61" s="55"/>
      <c r="AT61" s="55"/>
      <c r="AU61" s="56">
        <f>IF(GroupStTimes!$A$8=0,MIN(CB61,CD61,CF61),MIN(BZ61,CB61,CD61,CF61))</f>
        <v>0.26913194444444444</v>
      </c>
      <c r="AV61" s="56">
        <f>IF(GroupStTimes!$A$8=0,MAX(CC61,CE61,CG61),MAX(CA61,CC61,CE61,CG61))</f>
        <v>0.33027777777777778</v>
      </c>
      <c r="AW61" s="57" t="str">
        <f t="shared" si="15"/>
        <v/>
      </c>
      <c r="AX61" s="58" t="str">
        <f t="shared" si="16"/>
        <v/>
      </c>
      <c r="AY61" s="58" t="str">
        <f t="shared" si="17"/>
        <v/>
      </c>
      <c r="AZ61" s="31">
        <f t="shared" si="18"/>
        <v>11.43</v>
      </c>
      <c r="BA61" s="59">
        <f t="shared" si="19"/>
        <v>0.26582175925925927</v>
      </c>
      <c r="BB61" s="59">
        <f t="shared" si="20"/>
        <v>0.27137731481481486</v>
      </c>
      <c r="BC61" s="59">
        <f t="shared" si="21"/>
        <v>0.27127314814814818</v>
      </c>
      <c r="BD61" s="59">
        <f t="shared" si="22"/>
        <v>0.31710648148148146</v>
      </c>
      <c r="BE61" s="59">
        <f t="shared" si="23"/>
        <v>0.31719907407407405</v>
      </c>
      <c r="BF61" s="59">
        <f t="shared" si="24"/>
        <v>0.32761574074074074</v>
      </c>
      <c r="BG61" s="59">
        <f t="shared" si="25"/>
        <v>0.32780092592592591</v>
      </c>
      <c r="BH61" s="59">
        <f t="shared" si="26"/>
        <v>0.32710648148148147</v>
      </c>
      <c r="BI61" s="31">
        <f t="shared" si="27"/>
        <v>2.9399999999999995</v>
      </c>
      <c r="BJ61" s="61">
        <f t="shared" ref="BJ61:BM61" si="113">IF($AJ60="t",IF(AM59=0,0,$BI61/AM59),IF(AM60=0,0,$BI61/AM60))</f>
        <v>7.9459459459459453E-2</v>
      </c>
      <c r="BK61" s="61">
        <f t="shared" si="113"/>
        <v>7.1707317073170726E-2</v>
      </c>
      <c r="BL61" s="61">
        <f t="shared" si="113"/>
        <v>6.3913043478260864E-2</v>
      </c>
      <c r="BM61" s="61">
        <f t="shared" si="113"/>
        <v>5.9999999999999991E-2</v>
      </c>
      <c r="BN61" s="62">
        <f t="shared" si="29"/>
        <v>0</v>
      </c>
      <c r="BO61" s="62">
        <f t="shared" si="30"/>
        <v>4</v>
      </c>
      <c r="BP61" s="62">
        <f t="shared" si="31"/>
        <v>46</v>
      </c>
      <c r="BQ61" s="62">
        <f t="shared" si="32"/>
        <v>0</v>
      </c>
      <c r="BR61" s="62">
        <f t="shared" si="33"/>
        <v>4</v>
      </c>
      <c r="BS61" s="62">
        <f t="shared" si="34"/>
        <v>18</v>
      </c>
      <c r="BT61" s="62">
        <f t="shared" si="35"/>
        <v>0</v>
      </c>
      <c r="BU61" s="62">
        <f t="shared" si="36"/>
        <v>3</v>
      </c>
      <c r="BV61" s="62">
        <f t="shared" si="37"/>
        <v>50</v>
      </c>
      <c r="BW61" s="62">
        <f t="shared" si="38"/>
        <v>0</v>
      </c>
      <c r="BX61" s="62">
        <f t="shared" si="39"/>
        <v>3</v>
      </c>
      <c r="BY61" s="62">
        <f t="shared" si="40"/>
        <v>36</v>
      </c>
      <c r="BZ61" s="63">
        <f t="shared" si="41"/>
        <v>0.26913194444444444</v>
      </c>
      <c r="CA61" s="63">
        <f t="shared" si="42"/>
        <v>0.27468750000000003</v>
      </c>
      <c r="CB61" s="63">
        <f t="shared" si="43"/>
        <v>0.27425925925925931</v>
      </c>
      <c r="CC61" s="63">
        <f t="shared" si="44"/>
        <v>0.3200925925925926</v>
      </c>
      <c r="CD61" s="63">
        <f t="shared" si="45"/>
        <v>0.3198611111111111</v>
      </c>
      <c r="CE61" s="63">
        <f t="shared" si="46"/>
        <v>0.33027777777777778</v>
      </c>
      <c r="CF61" s="63">
        <f t="shared" si="47"/>
        <v>0.33030092592592591</v>
      </c>
      <c r="CG61" s="63">
        <f t="shared" si="48"/>
        <v>0.32960648148148147</v>
      </c>
      <c r="CH61" s="36"/>
      <c r="CI61" s="36"/>
      <c r="CJ61" s="36"/>
      <c r="CK61" s="36"/>
      <c r="CL61" s="60">
        <v>60</v>
      </c>
    </row>
    <row r="62" spans="1:90" ht="26.25" customHeight="1" x14ac:dyDescent="0.25">
      <c r="A62" s="37">
        <v>27</v>
      </c>
      <c r="B62" s="38" t="s">
        <v>71</v>
      </c>
      <c r="C62" s="39" t="s">
        <v>58</v>
      </c>
      <c r="D62" s="39"/>
      <c r="E62" s="39"/>
      <c r="F62" s="42"/>
      <c r="G62" s="40">
        <v>14.65</v>
      </c>
      <c r="H62" s="41">
        <f t="shared" si="4"/>
        <v>14.67</v>
      </c>
      <c r="I62" s="42">
        <v>14.66</v>
      </c>
      <c r="J62" s="43">
        <f t="shared" si="0"/>
        <v>-4.5475216007271024E-4</v>
      </c>
      <c r="K62" s="44">
        <f t="shared" si="1"/>
        <v>-6.6666666666659324E-3</v>
      </c>
      <c r="L62" s="45" t="s">
        <v>78</v>
      </c>
      <c r="M62" s="126" t="s">
        <v>1229</v>
      </c>
      <c r="N62" s="46">
        <f t="shared" si="2"/>
        <v>14.666666666666666</v>
      </c>
      <c r="O62" s="46"/>
      <c r="P62" s="42">
        <v>14.63</v>
      </c>
      <c r="Q62" s="46"/>
      <c r="R62" s="39">
        <v>14.67</v>
      </c>
      <c r="S62" s="46"/>
      <c r="T62" s="40">
        <v>14.7</v>
      </c>
      <c r="U62" s="47">
        <f t="shared" si="5"/>
        <v>29.742059999999999</v>
      </c>
      <c r="V62" s="47">
        <f t="shared" si="6"/>
        <v>30.675709999999999</v>
      </c>
      <c r="W62" s="48">
        <v>29.742059999999999</v>
      </c>
      <c r="X62" s="48">
        <v>30.675709999999999</v>
      </c>
      <c r="Y62" s="48">
        <v>29.742059999999999</v>
      </c>
      <c r="Z62" s="48">
        <v>30.675709999999999</v>
      </c>
      <c r="AA62" s="48">
        <v>29.742069999999998</v>
      </c>
      <c r="AB62" s="48">
        <v>30.675709999999999</v>
      </c>
      <c r="AC62" s="50"/>
      <c r="AD62" s="50"/>
      <c r="AE62" s="51">
        <f t="shared" si="7"/>
        <v>27</v>
      </c>
      <c r="AF62" s="51" t="str">
        <f t="shared" si="8"/>
        <v>D</v>
      </c>
      <c r="AG62" s="51" t="str">
        <f t="shared" si="9"/>
        <v>m</v>
      </c>
      <c r="AH62" s="51" t="str">
        <f t="shared" si="10"/>
        <v/>
      </c>
      <c r="AI62" s="52">
        <f t="shared" si="11"/>
        <v>14.67</v>
      </c>
      <c r="AJ62" s="68"/>
      <c r="AK62" s="53"/>
      <c r="AL62" s="52"/>
      <c r="AM62" s="53">
        <f t="shared" si="12"/>
        <v>37</v>
      </c>
      <c r="AN62" s="53">
        <f>IF(AJ62&lt;&gt;"",IF(AJ62="o",VLOOKUP(AM62,OpenSect!$A$1:$D$11,2),IF(AJ62="u",VLOOKUP(AM62,UpHill!$A$1:$D$35,2),IF(AJ62="d",VLOOKUP(AM62,DownHill!$A$3:$D$29,2),IF(AJ62="f",VLOOKUP(AM62,FlatUnd!$A$2:$D$30,2),IF(AJ62="t",VLOOKUP(AM62,TimeAdd!$A$1:$D$176,2),IF(AJ62="l",VLOOKUP(AM62,SLimit!$A$1:$D$8,2),AN61)))))),AN61)</f>
        <v>41</v>
      </c>
      <c r="AO62" s="53">
        <f>IF(AJ62&lt;&gt;"",IF(AJ62="o",VLOOKUP(AM62,OpenSect!$A$1:$D$11,3),IF(AJ62="u",VLOOKUP(AM62,UpHill!$A$1:$D$35,3),IF(AJ62="d",VLOOKUP(AM62,DownHill!$A$3:$D$29,3),IF(AJ62="f",VLOOKUP(AM62,FlatUnd!$A$2:$D$30,3),IF(AJ62="t",VLOOKUP(AM62,TimeAdd!$A$1:$D$18,3),IF(AJ62="l",VLOOKUP(AM62,SLimit!$A$1:$D$8,3),AO61)))))),AO61)</f>
        <v>46</v>
      </c>
      <c r="AP62" s="53">
        <f>IF(AJ62&lt;&gt;"",IF(AJ62="o",VLOOKUP(AM62,OpenSect!$A$1:$D$11,4),IF(AJ62="u",VLOOKUP(AM62,UpHill!$A$1:$D$35,4),IF(AJ62="d",VLOOKUP(AM62,DownHill!$A$3:$D$29,4),IF(AJ62="f",VLOOKUP(AM62,FlatUnd!$A$2:$D$30,4),IF(AJ62="t",VLOOKUP(AM62,TimeAdd!$A$1:$D$18,4),IF(AJ62="l",VLOOKUP(AM62,SLimit!$A$1:$D$8,4),AP61)))))),AP61)</f>
        <v>49</v>
      </c>
      <c r="AQ62" s="53" t="str">
        <f t="shared" si="13"/>
        <v>60</v>
      </c>
      <c r="AR62" s="54" t="str">
        <f t="shared" si="14"/>
        <v>R103 Cato Ridge 11.</v>
      </c>
      <c r="AS62" s="55"/>
      <c r="AT62" s="55"/>
      <c r="AU62" s="56">
        <f>IF(GroupStTimes!$A$8=0,MIN(CB62,CD62,CF62),MIN(BZ62,CB62,CD62,CF62))</f>
        <v>0.26946759259259262</v>
      </c>
      <c r="AV62" s="56">
        <f>IF(GroupStTimes!$A$8=0,MAX(CC62,CE62,CG62),MAX(CA62,CC62,CE62,CG62))</f>
        <v>0.33055555555555555</v>
      </c>
      <c r="AW62" s="57" t="str">
        <f t="shared" si="15"/>
        <v>29.74206  30.67571</v>
      </c>
      <c r="AX62" s="58" t="str">
        <f t="shared" si="16"/>
        <v/>
      </c>
      <c r="AY62" s="58" t="str">
        <f t="shared" si="17"/>
        <v/>
      </c>
      <c r="AZ62" s="31">
        <f t="shared" si="18"/>
        <v>11.43</v>
      </c>
      <c r="BA62" s="59">
        <f t="shared" si="19"/>
        <v>0.26582175925925927</v>
      </c>
      <c r="BB62" s="59">
        <f t="shared" si="20"/>
        <v>0.27137731481481486</v>
      </c>
      <c r="BC62" s="59">
        <f t="shared" si="21"/>
        <v>0.27127314814814818</v>
      </c>
      <c r="BD62" s="59">
        <f t="shared" si="22"/>
        <v>0.31710648148148146</v>
      </c>
      <c r="BE62" s="59">
        <f t="shared" si="23"/>
        <v>0.31719907407407405</v>
      </c>
      <c r="BF62" s="59">
        <f t="shared" si="24"/>
        <v>0.32761574074074074</v>
      </c>
      <c r="BG62" s="59">
        <f t="shared" si="25"/>
        <v>0.32780092592592591</v>
      </c>
      <c r="BH62" s="59">
        <f t="shared" si="26"/>
        <v>0.32710648148148147</v>
      </c>
      <c r="BI62" s="31">
        <f t="shared" si="27"/>
        <v>3.24</v>
      </c>
      <c r="BJ62" s="61">
        <f t="shared" ref="BJ62:BM62" si="114">IF($AJ61="t",IF(AM60=0,0,$BI62/AM60),IF(AM61=0,0,$BI62/AM61))</f>
        <v>8.7567567567567575E-2</v>
      </c>
      <c r="BK62" s="61">
        <f t="shared" si="114"/>
        <v>7.902439024390244E-2</v>
      </c>
      <c r="BL62" s="61">
        <f t="shared" si="114"/>
        <v>7.0434782608695651E-2</v>
      </c>
      <c r="BM62" s="61">
        <f t="shared" si="114"/>
        <v>6.6122448979591839E-2</v>
      </c>
      <c r="BN62" s="62">
        <f t="shared" si="29"/>
        <v>0</v>
      </c>
      <c r="BO62" s="62">
        <f t="shared" si="30"/>
        <v>5</v>
      </c>
      <c r="BP62" s="62">
        <f t="shared" si="31"/>
        <v>15</v>
      </c>
      <c r="BQ62" s="62">
        <f t="shared" si="32"/>
        <v>0</v>
      </c>
      <c r="BR62" s="62">
        <f t="shared" si="33"/>
        <v>4</v>
      </c>
      <c r="BS62" s="62">
        <f t="shared" si="34"/>
        <v>44</v>
      </c>
      <c r="BT62" s="62">
        <f t="shared" si="35"/>
        <v>0</v>
      </c>
      <c r="BU62" s="62">
        <f t="shared" si="36"/>
        <v>4</v>
      </c>
      <c r="BV62" s="62">
        <f t="shared" si="37"/>
        <v>14</v>
      </c>
      <c r="BW62" s="62">
        <f t="shared" si="38"/>
        <v>0</v>
      </c>
      <c r="BX62" s="62">
        <f t="shared" si="39"/>
        <v>3</v>
      </c>
      <c r="BY62" s="62">
        <f t="shared" si="40"/>
        <v>58</v>
      </c>
      <c r="BZ62" s="63">
        <f t="shared" si="41"/>
        <v>0.26946759259259262</v>
      </c>
      <c r="CA62" s="63">
        <f t="shared" si="42"/>
        <v>0.27502314814814821</v>
      </c>
      <c r="CB62" s="63">
        <f t="shared" si="43"/>
        <v>0.27456018518518521</v>
      </c>
      <c r="CC62" s="63">
        <f t="shared" si="44"/>
        <v>0.32039351851851849</v>
      </c>
      <c r="CD62" s="63">
        <f t="shared" si="45"/>
        <v>0.32013888888888886</v>
      </c>
      <c r="CE62" s="63">
        <f t="shared" si="46"/>
        <v>0.33055555555555555</v>
      </c>
      <c r="CF62" s="63">
        <f t="shared" si="47"/>
        <v>0.33055555555555555</v>
      </c>
      <c r="CG62" s="63">
        <f t="shared" si="48"/>
        <v>0.3298611111111111</v>
      </c>
      <c r="CH62" s="36"/>
      <c r="CI62" s="36"/>
      <c r="CJ62" s="36"/>
      <c r="CK62" s="36"/>
      <c r="CL62" s="60">
        <v>60</v>
      </c>
    </row>
    <row r="63" spans="1:90" ht="26.25" customHeight="1" x14ac:dyDescent="0.25">
      <c r="A63" s="37">
        <v>27</v>
      </c>
      <c r="B63" s="38"/>
      <c r="C63" s="39"/>
      <c r="D63" s="39"/>
      <c r="E63" s="39"/>
      <c r="F63" s="42"/>
      <c r="G63" s="66">
        <v>15.51</v>
      </c>
      <c r="H63" s="41">
        <f t="shared" si="4"/>
        <v>15.45</v>
      </c>
      <c r="I63" s="42">
        <v>15.42</v>
      </c>
      <c r="J63" s="43">
        <f t="shared" si="0"/>
        <v>-2.3778642455684366E-3</v>
      </c>
      <c r="K63" s="44">
        <f t="shared" si="1"/>
        <v>-3.6666666666665293E-2</v>
      </c>
      <c r="L63" s="45" t="s">
        <v>79</v>
      </c>
      <c r="M63" s="126" t="s">
        <v>1229</v>
      </c>
      <c r="N63" s="46">
        <f t="shared" si="2"/>
        <v>15.456666666666665</v>
      </c>
      <c r="O63" s="46"/>
      <c r="P63" s="42">
        <v>15.39</v>
      </c>
      <c r="Q63" s="46"/>
      <c r="R63" s="39">
        <v>15.51</v>
      </c>
      <c r="S63" s="46"/>
      <c r="T63" s="40">
        <v>15.47</v>
      </c>
      <c r="U63" s="47" t="str">
        <f t="shared" si="5"/>
        <v/>
      </c>
      <c r="V63" s="47" t="str">
        <f t="shared" si="6"/>
        <v/>
      </c>
      <c r="W63" s="48"/>
      <c r="X63" s="48"/>
      <c r="Y63" s="48"/>
      <c r="Z63" s="48"/>
      <c r="AA63" s="49"/>
      <c r="AB63" s="49"/>
      <c r="AC63" s="50"/>
      <c r="AD63" s="50"/>
      <c r="AE63" s="51">
        <f t="shared" si="7"/>
        <v>27</v>
      </c>
      <c r="AF63" s="51" t="str">
        <f t="shared" si="8"/>
        <v/>
      </c>
      <c r="AG63" s="51" t="str">
        <f t="shared" si="9"/>
        <v/>
      </c>
      <c r="AH63" s="51" t="str">
        <f t="shared" si="10"/>
        <v/>
      </c>
      <c r="AI63" s="52">
        <f t="shared" si="11"/>
        <v>15.45</v>
      </c>
      <c r="AJ63" s="68"/>
      <c r="AK63" s="53"/>
      <c r="AL63" s="52"/>
      <c r="AM63" s="53">
        <f t="shared" si="12"/>
        <v>37</v>
      </c>
      <c r="AN63" s="53">
        <f>IF(AJ63&lt;&gt;"",IF(AJ63="o",VLOOKUP(AM63,OpenSect!$A$1:$D$11,2),IF(AJ63="u",VLOOKUP(AM63,UpHill!$A$1:$D$35,2),IF(AJ63="d",VLOOKUP(AM63,DownHill!$A$3:$D$29,2),IF(AJ63="f",VLOOKUP(AM63,FlatUnd!$A$2:$D$30,2),IF(AJ63="t",VLOOKUP(AM63,TimeAdd!$A$1:$D$176,2),IF(AJ63="l",VLOOKUP(AM63,SLimit!$A$1:$D$8,2),AN62)))))),AN62)</f>
        <v>41</v>
      </c>
      <c r="AO63" s="53">
        <f>IF(AJ63&lt;&gt;"",IF(AJ63="o",VLOOKUP(AM63,OpenSect!$A$1:$D$11,3),IF(AJ63="u",VLOOKUP(AM63,UpHill!$A$1:$D$35,3),IF(AJ63="d",VLOOKUP(AM63,DownHill!$A$3:$D$29,3),IF(AJ63="f",VLOOKUP(AM63,FlatUnd!$A$2:$D$30,3),IF(AJ63="t",VLOOKUP(AM63,TimeAdd!$A$1:$D$18,3),IF(AJ63="l",VLOOKUP(AM63,SLimit!$A$1:$D$8,3),AO62)))))),AO62)</f>
        <v>46</v>
      </c>
      <c r="AP63" s="53">
        <f>IF(AJ63&lt;&gt;"",IF(AJ63="o",VLOOKUP(AM63,OpenSect!$A$1:$D$11,4),IF(AJ63="u",VLOOKUP(AM63,UpHill!$A$1:$D$35,4),IF(AJ63="d",VLOOKUP(AM63,DownHill!$A$3:$D$29,4),IF(AJ63="f",VLOOKUP(AM63,FlatUnd!$A$2:$D$30,4),IF(AJ63="t",VLOOKUP(AM63,TimeAdd!$A$1:$D$18,4),IF(AJ63="l",VLOOKUP(AM63,SLimit!$A$1:$D$8,4),AP62)))))),AP62)</f>
        <v>49</v>
      </c>
      <c r="AQ63" s="53" t="str">
        <f t="shared" si="13"/>
        <v>60</v>
      </c>
      <c r="AR63" s="54" t="str">
        <f t="shared" si="14"/>
        <v>Warning - Sharp curve {Left}.</v>
      </c>
      <c r="AS63" s="55"/>
      <c r="AT63" s="55"/>
      <c r="AU63" s="56">
        <f>IF(GroupStTimes!$A$8=0,MIN(CB63,CD63,CF63),MIN(BZ63,CB63,CD63,CF63))</f>
        <v>0.27034722222222224</v>
      </c>
      <c r="AV63" s="56">
        <f>IF(GroupStTimes!$A$8=0,MAX(CC63,CE63,CG63),MAX(CA63,CC63,CE63,CG63))</f>
        <v>0.33126157407407408</v>
      </c>
      <c r="AW63" s="57" t="str">
        <f t="shared" si="15"/>
        <v/>
      </c>
      <c r="AX63" s="58" t="str">
        <f t="shared" si="16"/>
        <v/>
      </c>
      <c r="AY63" s="58" t="str">
        <f t="shared" si="17"/>
        <v/>
      </c>
      <c r="AZ63" s="31">
        <f t="shared" si="18"/>
        <v>11.43</v>
      </c>
      <c r="BA63" s="59">
        <f t="shared" si="19"/>
        <v>0.26582175925925927</v>
      </c>
      <c r="BB63" s="59">
        <f t="shared" si="20"/>
        <v>0.27137731481481486</v>
      </c>
      <c r="BC63" s="59">
        <f t="shared" si="21"/>
        <v>0.27127314814814818</v>
      </c>
      <c r="BD63" s="59">
        <f t="shared" si="22"/>
        <v>0.31710648148148146</v>
      </c>
      <c r="BE63" s="59">
        <f t="shared" si="23"/>
        <v>0.31719907407407405</v>
      </c>
      <c r="BF63" s="59">
        <f t="shared" si="24"/>
        <v>0.32761574074074074</v>
      </c>
      <c r="BG63" s="59">
        <f t="shared" si="25"/>
        <v>0.32780092592592591</v>
      </c>
      <c r="BH63" s="59">
        <f t="shared" si="26"/>
        <v>0.32710648148148147</v>
      </c>
      <c r="BI63" s="31">
        <f t="shared" si="27"/>
        <v>4.0199999999999996</v>
      </c>
      <c r="BJ63" s="61">
        <f t="shared" ref="BJ63:BM63" si="115">IF($AJ62="t",IF(AM61=0,0,$BI63/AM61),IF(AM62=0,0,$BI63/AM62))</f>
        <v>0.10864864864864864</v>
      </c>
      <c r="BK63" s="61">
        <f t="shared" si="115"/>
        <v>9.8048780487804868E-2</v>
      </c>
      <c r="BL63" s="61">
        <f t="shared" si="115"/>
        <v>8.7391304347826076E-2</v>
      </c>
      <c r="BM63" s="61">
        <f t="shared" si="115"/>
        <v>8.2040816326530597E-2</v>
      </c>
      <c r="BN63" s="62">
        <f t="shared" si="29"/>
        <v>0</v>
      </c>
      <c r="BO63" s="62">
        <f t="shared" si="30"/>
        <v>6</v>
      </c>
      <c r="BP63" s="62">
        <f t="shared" si="31"/>
        <v>31</v>
      </c>
      <c r="BQ63" s="62">
        <f t="shared" si="32"/>
        <v>0</v>
      </c>
      <c r="BR63" s="62">
        <f t="shared" si="33"/>
        <v>5</v>
      </c>
      <c r="BS63" s="62">
        <f t="shared" si="34"/>
        <v>53</v>
      </c>
      <c r="BT63" s="62">
        <f t="shared" si="35"/>
        <v>0</v>
      </c>
      <c r="BU63" s="62">
        <f t="shared" si="36"/>
        <v>5</v>
      </c>
      <c r="BV63" s="62">
        <f t="shared" si="37"/>
        <v>15</v>
      </c>
      <c r="BW63" s="62">
        <f t="shared" si="38"/>
        <v>0</v>
      </c>
      <c r="BX63" s="62">
        <f t="shared" si="39"/>
        <v>4</v>
      </c>
      <c r="BY63" s="62">
        <f t="shared" si="40"/>
        <v>55</v>
      </c>
      <c r="BZ63" s="63">
        <f t="shared" si="41"/>
        <v>0.27034722222222224</v>
      </c>
      <c r="CA63" s="63">
        <f t="shared" si="42"/>
        <v>0.27590277777777783</v>
      </c>
      <c r="CB63" s="63">
        <f t="shared" si="43"/>
        <v>0.27535879629629634</v>
      </c>
      <c r="CC63" s="63">
        <f t="shared" si="44"/>
        <v>0.32119212962962962</v>
      </c>
      <c r="CD63" s="63">
        <f t="shared" si="45"/>
        <v>0.3208449074074074</v>
      </c>
      <c r="CE63" s="63">
        <f t="shared" si="46"/>
        <v>0.33126157407407408</v>
      </c>
      <c r="CF63" s="63">
        <f t="shared" si="47"/>
        <v>0.33121527777777776</v>
      </c>
      <c r="CG63" s="63">
        <f t="shared" si="48"/>
        <v>0.33052083333333332</v>
      </c>
      <c r="CH63" s="36"/>
      <c r="CI63" s="36"/>
      <c r="CJ63" s="36"/>
      <c r="CK63" s="36"/>
      <c r="CL63" s="60">
        <v>60</v>
      </c>
    </row>
    <row r="64" spans="1:90" ht="26.25" customHeight="1" x14ac:dyDescent="0.25">
      <c r="A64" s="37">
        <v>27</v>
      </c>
      <c r="B64" s="38"/>
      <c r="C64" s="39"/>
      <c r="D64" s="39"/>
      <c r="E64" s="39"/>
      <c r="F64" s="42"/>
      <c r="G64" s="66">
        <v>16.29</v>
      </c>
      <c r="H64" s="41">
        <f t="shared" si="4"/>
        <v>16.27</v>
      </c>
      <c r="I64" s="42">
        <v>16.25</v>
      </c>
      <c r="J64" s="43">
        <f t="shared" si="0"/>
        <v>-1.2307692307692046E-3</v>
      </c>
      <c r="K64" s="44">
        <f t="shared" si="1"/>
        <v>-1.9999999999999574E-2</v>
      </c>
      <c r="L64" s="45" t="s">
        <v>80</v>
      </c>
      <c r="M64" s="126" t="s">
        <v>1229</v>
      </c>
      <c r="N64" s="46">
        <f t="shared" si="2"/>
        <v>16.27</v>
      </c>
      <c r="O64" s="46"/>
      <c r="P64" s="42">
        <v>16.22</v>
      </c>
      <c r="Q64" s="46"/>
      <c r="R64" s="39">
        <v>16.29</v>
      </c>
      <c r="S64" s="46"/>
      <c r="T64" s="40">
        <v>16.3</v>
      </c>
      <c r="U64" s="47" t="str">
        <f t="shared" si="5"/>
        <v/>
      </c>
      <c r="V64" s="47" t="str">
        <f t="shared" si="6"/>
        <v/>
      </c>
      <c r="W64" s="48"/>
      <c r="X64" s="48"/>
      <c r="Y64" s="48"/>
      <c r="Z64" s="48"/>
      <c r="AA64" s="49"/>
      <c r="AB64" s="49"/>
      <c r="AC64" s="50"/>
      <c r="AD64" s="50"/>
      <c r="AE64" s="51">
        <f t="shared" si="7"/>
        <v>27</v>
      </c>
      <c r="AF64" s="51" t="str">
        <f t="shared" si="8"/>
        <v/>
      </c>
      <c r="AG64" s="51" t="str">
        <f t="shared" si="9"/>
        <v/>
      </c>
      <c r="AH64" s="51" t="str">
        <f t="shared" si="10"/>
        <v/>
      </c>
      <c r="AI64" s="52">
        <f t="shared" si="11"/>
        <v>16.27</v>
      </c>
      <c r="AJ64" s="68"/>
      <c r="AK64" s="53"/>
      <c r="AL64" s="52"/>
      <c r="AM64" s="53">
        <f t="shared" si="12"/>
        <v>37</v>
      </c>
      <c r="AN64" s="53">
        <f>IF(AJ64&lt;&gt;"",IF(AJ64="o",VLOOKUP(AM64,OpenSect!$A$1:$D$11,2),IF(AJ64="u",VLOOKUP(AM64,UpHill!$A$1:$D$35,2),IF(AJ64="d",VLOOKUP(AM64,DownHill!$A$3:$D$29,2),IF(AJ64="f",VLOOKUP(AM64,FlatUnd!$A$2:$D$30,2),IF(AJ64="t",VLOOKUP(AM64,TimeAdd!$A$1:$D$176,2),IF(AJ64="l",VLOOKUP(AM64,SLimit!$A$1:$D$8,2),AN63)))))),AN63)</f>
        <v>41</v>
      </c>
      <c r="AO64" s="53">
        <f>IF(AJ64&lt;&gt;"",IF(AJ64="o",VLOOKUP(AM64,OpenSect!$A$1:$D$11,3),IF(AJ64="u",VLOOKUP(AM64,UpHill!$A$1:$D$35,3),IF(AJ64="d",VLOOKUP(AM64,DownHill!$A$3:$D$29,3),IF(AJ64="f",VLOOKUP(AM64,FlatUnd!$A$2:$D$30,3),IF(AJ64="t",VLOOKUP(AM64,TimeAdd!$A$1:$D$18,3),IF(AJ64="l",VLOOKUP(AM64,SLimit!$A$1:$D$8,3),AO63)))))),AO63)</f>
        <v>46</v>
      </c>
      <c r="AP64" s="53">
        <f>IF(AJ64&lt;&gt;"",IF(AJ64="o",VLOOKUP(AM64,OpenSect!$A$1:$D$11,4),IF(AJ64="u",VLOOKUP(AM64,UpHill!$A$1:$D$35,4),IF(AJ64="d",VLOOKUP(AM64,DownHill!$A$3:$D$29,4),IF(AJ64="f",VLOOKUP(AM64,FlatUnd!$A$2:$D$30,4),IF(AJ64="t",VLOOKUP(AM64,TimeAdd!$A$1:$D$18,4),IF(AJ64="l",VLOOKUP(AM64,SLimit!$A$1:$D$8,4),AP63)))))),AP63)</f>
        <v>49</v>
      </c>
      <c r="AQ64" s="53" t="str">
        <f t="shared" si="13"/>
        <v>60</v>
      </c>
      <c r="AR64" s="54" t="str">
        <f t="shared" si="14"/>
        <v>T1 [Generic Scenic] 1000 Hills {Straight}</v>
      </c>
      <c r="AS64" s="55"/>
      <c r="AT64" s="55"/>
      <c r="AU64" s="56">
        <f>IF(GroupStTimes!$A$8=0,MIN(CB64,CD64,CF64),MIN(BZ64,CB64,CD64,CF64))</f>
        <v>0.27127314814814818</v>
      </c>
      <c r="AV64" s="56">
        <f>IF(GroupStTimes!$A$8=0,MAX(CC64,CE64,CG64),MAX(CA64,CC64,CE64,CG64))</f>
        <v>0.33200231481481479</v>
      </c>
      <c r="AW64" s="57" t="str">
        <f t="shared" si="15"/>
        <v/>
      </c>
      <c r="AX64" s="58" t="str">
        <f t="shared" si="16"/>
        <v/>
      </c>
      <c r="AY64" s="58" t="str">
        <f t="shared" si="17"/>
        <v/>
      </c>
      <c r="AZ64" s="31">
        <f t="shared" si="18"/>
        <v>11.43</v>
      </c>
      <c r="BA64" s="59">
        <f t="shared" si="19"/>
        <v>0.26582175925925927</v>
      </c>
      <c r="BB64" s="59">
        <f t="shared" si="20"/>
        <v>0.27137731481481486</v>
      </c>
      <c r="BC64" s="59">
        <f t="shared" si="21"/>
        <v>0.27127314814814818</v>
      </c>
      <c r="BD64" s="59">
        <f t="shared" si="22"/>
        <v>0.31710648148148146</v>
      </c>
      <c r="BE64" s="59">
        <f t="shared" si="23"/>
        <v>0.31719907407407405</v>
      </c>
      <c r="BF64" s="59">
        <f t="shared" si="24"/>
        <v>0.32761574074074074</v>
      </c>
      <c r="BG64" s="59">
        <f t="shared" si="25"/>
        <v>0.32780092592592591</v>
      </c>
      <c r="BH64" s="59">
        <f t="shared" si="26"/>
        <v>0.32710648148148147</v>
      </c>
      <c r="BI64" s="31">
        <f t="shared" si="27"/>
        <v>4.84</v>
      </c>
      <c r="BJ64" s="61">
        <f t="shared" ref="BJ64:BM64" si="116">IF($AJ63="t",IF(AM62=0,0,$BI64/AM62),IF(AM63=0,0,$BI64/AM63))</f>
        <v>0.13081081081081081</v>
      </c>
      <c r="BK64" s="61">
        <f t="shared" si="116"/>
        <v>0.11804878048780487</v>
      </c>
      <c r="BL64" s="61">
        <f t="shared" si="116"/>
        <v>0.10521739130434782</v>
      </c>
      <c r="BM64" s="61">
        <f t="shared" si="116"/>
        <v>9.8775510204081624E-2</v>
      </c>
      <c r="BN64" s="62">
        <f t="shared" si="29"/>
        <v>0</v>
      </c>
      <c r="BO64" s="62">
        <f t="shared" si="30"/>
        <v>7</v>
      </c>
      <c r="BP64" s="62">
        <f t="shared" si="31"/>
        <v>51</v>
      </c>
      <c r="BQ64" s="62">
        <f t="shared" si="32"/>
        <v>0</v>
      </c>
      <c r="BR64" s="62">
        <f t="shared" si="33"/>
        <v>7</v>
      </c>
      <c r="BS64" s="62">
        <f t="shared" si="34"/>
        <v>5</v>
      </c>
      <c r="BT64" s="62">
        <f t="shared" si="35"/>
        <v>0</v>
      </c>
      <c r="BU64" s="62">
        <f t="shared" si="36"/>
        <v>6</v>
      </c>
      <c r="BV64" s="62">
        <f t="shared" si="37"/>
        <v>19</v>
      </c>
      <c r="BW64" s="62">
        <f t="shared" si="38"/>
        <v>0</v>
      </c>
      <c r="BX64" s="62">
        <f t="shared" si="39"/>
        <v>5</v>
      </c>
      <c r="BY64" s="62">
        <f t="shared" si="40"/>
        <v>56</v>
      </c>
      <c r="BZ64" s="63">
        <f t="shared" si="41"/>
        <v>0.27127314814814818</v>
      </c>
      <c r="CA64" s="63">
        <f t="shared" si="42"/>
        <v>0.27682870370370377</v>
      </c>
      <c r="CB64" s="63">
        <f t="shared" si="43"/>
        <v>0.27619212962962963</v>
      </c>
      <c r="CC64" s="63">
        <f t="shared" si="44"/>
        <v>0.32202546296296292</v>
      </c>
      <c r="CD64" s="63">
        <f t="shared" si="45"/>
        <v>0.32158564814814811</v>
      </c>
      <c r="CE64" s="63">
        <f t="shared" si="46"/>
        <v>0.33200231481481479</v>
      </c>
      <c r="CF64" s="63">
        <f t="shared" si="47"/>
        <v>0.3319212962962963</v>
      </c>
      <c r="CG64" s="63">
        <f t="shared" si="48"/>
        <v>0.33122685185185186</v>
      </c>
      <c r="CH64" s="36"/>
      <c r="CI64" s="36"/>
      <c r="CJ64" s="36"/>
      <c r="CK64" s="36"/>
      <c r="CL64" s="60">
        <v>60</v>
      </c>
    </row>
    <row r="65" spans="1:90" ht="26.25" customHeight="1" x14ac:dyDescent="0.25">
      <c r="A65" s="37">
        <v>27</v>
      </c>
      <c r="B65" s="38"/>
      <c r="C65" s="39"/>
      <c r="D65" s="39"/>
      <c r="E65" s="39"/>
      <c r="F65" s="42"/>
      <c r="G65" s="66">
        <v>16.34</v>
      </c>
      <c r="H65" s="41">
        <f t="shared" si="4"/>
        <v>16.329999999999998</v>
      </c>
      <c r="I65" s="42">
        <v>16.32</v>
      </c>
      <c r="J65" s="43">
        <f t="shared" si="0"/>
        <v>-4.0849673202598995E-4</v>
      </c>
      <c r="K65" s="44">
        <f t="shared" si="1"/>
        <v>-6.6666666666641561E-3</v>
      </c>
      <c r="L65" s="45" t="s">
        <v>81</v>
      </c>
      <c r="M65" s="126" t="s">
        <v>1229</v>
      </c>
      <c r="N65" s="46">
        <f t="shared" si="2"/>
        <v>16.326666666666664</v>
      </c>
      <c r="O65" s="46"/>
      <c r="P65" s="42">
        <v>16.29</v>
      </c>
      <c r="Q65" s="46"/>
      <c r="R65" s="39">
        <v>16.34</v>
      </c>
      <c r="S65" s="46"/>
      <c r="T65" s="40">
        <v>16.350000000000001</v>
      </c>
      <c r="U65" s="47" t="str">
        <f t="shared" si="5"/>
        <v/>
      </c>
      <c r="V65" s="47" t="str">
        <f t="shared" si="6"/>
        <v/>
      </c>
      <c r="W65" s="48"/>
      <c r="X65" s="48"/>
      <c r="Y65" s="48"/>
      <c r="Z65" s="48"/>
      <c r="AA65" s="49"/>
      <c r="AB65" s="49"/>
      <c r="AC65" s="50"/>
      <c r="AD65" s="50"/>
      <c r="AE65" s="51">
        <f t="shared" si="7"/>
        <v>27</v>
      </c>
      <c r="AF65" s="51" t="str">
        <f t="shared" si="8"/>
        <v/>
      </c>
      <c r="AG65" s="51" t="str">
        <f t="shared" si="9"/>
        <v/>
      </c>
      <c r="AH65" s="51" t="str">
        <f t="shared" si="10"/>
        <v/>
      </c>
      <c r="AI65" s="52">
        <f t="shared" si="11"/>
        <v>16.329999999999998</v>
      </c>
      <c r="AJ65" s="68"/>
      <c r="AK65" s="53"/>
      <c r="AL65" s="52"/>
      <c r="AM65" s="53">
        <f t="shared" si="12"/>
        <v>37</v>
      </c>
      <c r="AN65" s="53">
        <f>IF(AJ65&lt;&gt;"",IF(AJ65="o",VLOOKUP(AM65,OpenSect!$A$1:$D$11,2),IF(AJ65="u",VLOOKUP(AM65,UpHill!$A$1:$D$35,2),IF(AJ65="d",VLOOKUP(AM65,DownHill!$A$3:$D$29,2),IF(AJ65="f",VLOOKUP(AM65,FlatUnd!$A$2:$D$30,2),IF(AJ65="t",VLOOKUP(AM65,TimeAdd!$A$1:$D$176,2),IF(AJ65="l",VLOOKUP(AM65,SLimit!$A$1:$D$8,2),AN64)))))),AN64)</f>
        <v>41</v>
      </c>
      <c r="AO65" s="53">
        <f>IF(AJ65&lt;&gt;"",IF(AJ65="o",VLOOKUP(AM65,OpenSect!$A$1:$D$11,3),IF(AJ65="u",VLOOKUP(AM65,UpHill!$A$1:$D$35,3),IF(AJ65="d",VLOOKUP(AM65,DownHill!$A$3:$D$29,3),IF(AJ65="f",VLOOKUP(AM65,FlatUnd!$A$2:$D$30,3),IF(AJ65="t",VLOOKUP(AM65,TimeAdd!$A$1:$D$18,3),IF(AJ65="l",VLOOKUP(AM65,SLimit!$A$1:$D$8,3),AO64)))))),AO64)</f>
        <v>46</v>
      </c>
      <c r="AP65" s="53">
        <f>IF(AJ65&lt;&gt;"",IF(AJ65="o",VLOOKUP(AM65,OpenSect!$A$1:$D$11,4),IF(AJ65="u",VLOOKUP(AM65,UpHill!$A$1:$D$35,4),IF(AJ65="d",VLOOKUP(AM65,DownHill!$A$3:$D$29,4),IF(AJ65="f",VLOOKUP(AM65,FlatUnd!$A$2:$D$30,4),IF(AJ65="t",VLOOKUP(AM65,TimeAdd!$A$1:$D$18,4),IF(AJ65="l",VLOOKUP(AM65,SLimit!$A$1:$D$8,4),AP64)))))),AP64)</f>
        <v>49</v>
      </c>
      <c r="AQ65" s="53" t="str">
        <f t="shared" si="13"/>
        <v>60</v>
      </c>
      <c r="AR65" s="54" t="str">
        <f t="shared" si="14"/>
        <v>5km Stone</v>
      </c>
      <c r="AS65" s="55"/>
      <c r="AT65" s="55"/>
      <c r="AU65" s="56">
        <f>IF(GroupStTimes!$A$8=0,MIN(CB65,CD65,CF65),MIN(BZ65,CB65,CD65,CF65))</f>
        <v>0.27134259259259258</v>
      </c>
      <c r="AV65" s="56">
        <f>IF(GroupStTimes!$A$8=0,MAX(CC65,CE65,CG65),MAX(CA65,CC65,CE65,CG65))</f>
        <v>0.33204861111111111</v>
      </c>
      <c r="AW65" s="57" t="str">
        <f t="shared" si="15"/>
        <v/>
      </c>
      <c r="AX65" s="58" t="str">
        <f t="shared" si="16"/>
        <v/>
      </c>
      <c r="AY65" s="58" t="str">
        <f t="shared" si="17"/>
        <v/>
      </c>
      <c r="AZ65" s="31">
        <f t="shared" si="18"/>
        <v>11.43</v>
      </c>
      <c r="BA65" s="59">
        <f t="shared" si="19"/>
        <v>0.26582175925925927</v>
      </c>
      <c r="BB65" s="59">
        <f t="shared" si="20"/>
        <v>0.27137731481481486</v>
      </c>
      <c r="BC65" s="59">
        <f t="shared" si="21"/>
        <v>0.27127314814814818</v>
      </c>
      <c r="BD65" s="59">
        <f t="shared" si="22"/>
        <v>0.31710648148148146</v>
      </c>
      <c r="BE65" s="59">
        <f t="shared" si="23"/>
        <v>0.31719907407407405</v>
      </c>
      <c r="BF65" s="59">
        <f t="shared" si="24"/>
        <v>0.32761574074074074</v>
      </c>
      <c r="BG65" s="59">
        <f t="shared" si="25"/>
        <v>0.32780092592592591</v>
      </c>
      <c r="BH65" s="59">
        <f t="shared" si="26"/>
        <v>0.32710648148148147</v>
      </c>
      <c r="BI65" s="31">
        <f t="shared" si="27"/>
        <v>4.8999999999999986</v>
      </c>
      <c r="BJ65" s="61">
        <f t="shared" ref="BJ65:BM65" si="117">IF($AJ64="t",IF(AM63=0,0,$BI65/AM63),IF(AM64=0,0,$BI65/AM64))</f>
        <v>0.13243243243243238</v>
      </c>
      <c r="BK65" s="61">
        <f t="shared" si="117"/>
        <v>0.11951219512195119</v>
      </c>
      <c r="BL65" s="61">
        <f t="shared" si="117"/>
        <v>0.10652173913043475</v>
      </c>
      <c r="BM65" s="61">
        <f t="shared" si="117"/>
        <v>9.9999999999999978E-2</v>
      </c>
      <c r="BN65" s="62">
        <f t="shared" si="29"/>
        <v>0</v>
      </c>
      <c r="BO65" s="62">
        <f t="shared" si="30"/>
        <v>7</v>
      </c>
      <c r="BP65" s="62">
        <f t="shared" si="31"/>
        <v>57</v>
      </c>
      <c r="BQ65" s="62">
        <f t="shared" si="32"/>
        <v>0</v>
      </c>
      <c r="BR65" s="62">
        <f t="shared" si="33"/>
        <v>7</v>
      </c>
      <c r="BS65" s="62">
        <f t="shared" si="34"/>
        <v>10</v>
      </c>
      <c r="BT65" s="62">
        <f t="shared" si="35"/>
        <v>0</v>
      </c>
      <c r="BU65" s="62">
        <f t="shared" si="36"/>
        <v>6</v>
      </c>
      <c r="BV65" s="62">
        <f t="shared" si="37"/>
        <v>23</v>
      </c>
      <c r="BW65" s="62">
        <f t="shared" si="38"/>
        <v>0</v>
      </c>
      <c r="BX65" s="62">
        <f t="shared" si="39"/>
        <v>6</v>
      </c>
      <c r="BY65" s="62">
        <f t="shared" si="40"/>
        <v>0</v>
      </c>
      <c r="BZ65" s="63">
        <f t="shared" si="41"/>
        <v>0.27134259259259258</v>
      </c>
      <c r="CA65" s="63">
        <f t="shared" si="42"/>
        <v>0.27689814814814817</v>
      </c>
      <c r="CB65" s="63">
        <f t="shared" si="43"/>
        <v>0.27625000000000005</v>
      </c>
      <c r="CC65" s="63">
        <f t="shared" si="44"/>
        <v>0.32208333333333333</v>
      </c>
      <c r="CD65" s="63">
        <f t="shared" si="45"/>
        <v>0.32163194444444443</v>
      </c>
      <c r="CE65" s="63">
        <f t="shared" si="46"/>
        <v>0.33204861111111111</v>
      </c>
      <c r="CF65" s="63">
        <f t="shared" si="47"/>
        <v>0.33196759259259256</v>
      </c>
      <c r="CG65" s="63">
        <f t="shared" si="48"/>
        <v>0.33127314814814812</v>
      </c>
      <c r="CH65" s="36"/>
      <c r="CI65" s="36"/>
      <c r="CJ65" s="36"/>
      <c r="CK65" s="36"/>
      <c r="CL65" s="60">
        <v>60</v>
      </c>
    </row>
    <row r="66" spans="1:90" ht="26.25" customHeight="1" x14ac:dyDescent="0.25">
      <c r="A66" s="37">
        <v>27</v>
      </c>
      <c r="B66" s="38"/>
      <c r="C66" s="39"/>
      <c r="D66" s="39"/>
      <c r="E66" s="39"/>
      <c r="F66" s="42"/>
      <c r="G66" s="66">
        <v>16.39</v>
      </c>
      <c r="H66" s="41">
        <f t="shared" si="4"/>
        <v>16.38</v>
      </c>
      <c r="I66" s="42">
        <v>16.37</v>
      </c>
      <c r="J66" s="43">
        <f t="shared" si="0"/>
        <v>-4.0724903278361078E-4</v>
      </c>
      <c r="K66" s="44">
        <f t="shared" si="1"/>
        <v>-6.6666666666677088E-3</v>
      </c>
      <c r="L66" s="45" t="s">
        <v>82</v>
      </c>
      <c r="M66" s="126" t="s">
        <v>1229</v>
      </c>
      <c r="N66" s="46">
        <f t="shared" si="2"/>
        <v>16.376666666666669</v>
      </c>
      <c r="O66" s="46"/>
      <c r="P66" s="42">
        <v>16.34</v>
      </c>
      <c r="Q66" s="46"/>
      <c r="R66" s="39">
        <v>16.39</v>
      </c>
      <c r="S66" s="46"/>
      <c r="T66" s="40">
        <v>16.399999999999999</v>
      </c>
      <c r="U66" s="47" t="str">
        <f t="shared" si="5"/>
        <v/>
      </c>
      <c r="V66" s="47" t="str">
        <f t="shared" si="6"/>
        <v/>
      </c>
      <c r="W66" s="48"/>
      <c r="X66" s="48"/>
      <c r="Y66" s="48"/>
      <c r="Z66" s="48"/>
      <c r="AA66" s="49"/>
      <c r="AB66" s="49"/>
      <c r="AC66" s="50"/>
      <c r="AD66" s="50"/>
      <c r="AE66" s="51">
        <f t="shared" si="7"/>
        <v>27</v>
      </c>
      <c r="AF66" s="51" t="str">
        <f t="shared" si="8"/>
        <v/>
      </c>
      <c r="AG66" s="51" t="str">
        <f t="shared" si="9"/>
        <v/>
      </c>
      <c r="AH66" s="51" t="str">
        <f t="shared" si="10"/>
        <v/>
      </c>
      <c r="AI66" s="52">
        <f t="shared" si="11"/>
        <v>16.38</v>
      </c>
      <c r="AJ66" s="68"/>
      <c r="AK66" s="53"/>
      <c r="AL66" s="52"/>
      <c r="AM66" s="53">
        <f t="shared" si="12"/>
        <v>37</v>
      </c>
      <c r="AN66" s="53">
        <f>IF(AJ66&lt;&gt;"",IF(AJ66="o",VLOOKUP(AM66,OpenSect!$A$1:$D$11,2),IF(AJ66="u",VLOOKUP(AM66,UpHill!$A$1:$D$35,2),IF(AJ66="d",VLOOKUP(AM66,DownHill!$A$3:$D$29,2),IF(AJ66="f",VLOOKUP(AM66,FlatUnd!$A$2:$D$30,2),IF(AJ66="t",VLOOKUP(AM66,TimeAdd!$A$1:$D$176,2),IF(AJ66="l",VLOOKUP(AM66,SLimit!$A$1:$D$8,2),AN65)))))),AN65)</f>
        <v>41</v>
      </c>
      <c r="AO66" s="53">
        <f>IF(AJ66&lt;&gt;"",IF(AJ66="o",VLOOKUP(AM66,OpenSect!$A$1:$D$11,3),IF(AJ66="u",VLOOKUP(AM66,UpHill!$A$1:$D$35,3),IF(AJ66="d",VLOOKUP(AM66,DownHill!$A$3:$D$29,3),IF(AJ66="f",VLOOKUP(AM66,FlatUnd!$A$2:$D$30,3),IF(AJ66="t",VLOOKUP(AM66,TimeAdd!$A$1:$D$18,3),IF(AJ66="l",VLOOKUP(AM66,SLimit!$A$1:$D$8,3),AO65)))))),AO65)</f>
        <v>46</v>
      </c>
      <c r="AP66" s="53">
        <f>IF(AJ66&lt;&gt;"",IF(AJ66="o",VLOOKUP(AM66,OpenSect!$A$1:$D$11,4),IF(AJ66="u",VLOOKUP(AM66,UpHill!$A$1:$D$35,4),IF(AJ66="d",VLOOKUP(AM66,DownHill!$A$3:$D$29,4),IF(AJ66="f",VLOOKUP(AM66,FlatUnd!$A$2:$D$30,4),IF(AJ66="t",VLOOKUP(AM66,TimeAdd!$A$1:$D$18,4),IF(AJ66="l",VLOOKUP(AM66,SLimit!$A$1:$D$8,4),AP65)))))),AP65)</f>
        <v>49</v>
      </c>
      <c r="AQ66" s="53" t="str">
        <f t="shared" si="13"/>
        <v>60</v>
      </c>
      <c r="AR66" s="54" t="str">
        <f t="shared" si="14"/>
        <v>D1004 {Right}</v>
      </c>
      <c r="AS66" s="55"/>
      <c r="AT66" s="55"/>
      <c r="AU66" s="56">
        <f>IF(GroupStTimes!$A$8=0,MIN(CB66,CD66,CF66),MIN(BZ66,CB66,CD66,CF66))</f>
        <v>0.271400462962963</v>
      </c>
      <c r="AV66" s="56">
        <f>IF(GroupStTimes!$A$8=0,MAX(CC66,CE66,CG66),MAX(CA66,CC66,CE66,CG66))</f>
        <v>0.33209490740740738</v>
      </c>
      <c r="AW66" s="57" t="str">
        <f t="shared" si="15"/>
        <v/>
      </c>
      <c r="AX66" s="58" t="str">
        <f t="shared" si="16"/>
        <v/>
      </c>
      <c r="AY66" s="58" t="str">
        <f t="shared" si="17"/>
        <v/>
      </c>
      <c r="AZ66" s="31">
        <f t="shared" si="18"/>
        <v>11.43</v>
      </c>
      <c r="BA66" s="59">
        <f t="shared" si="19"/>
        <v>0.26582175925925927</v>
      </c>
      <c r="BB66" s="59">
        <f t="shared" si="20"/>
        <v>0.27137731481481486</v>
      </c>
      <c r="BC66" s="59">
        <f t="shared" si="21"/>
        <v>0.27127314814814818</v>
      </c>
      <c r="BD66" s="59">
        <f t="shared" si="22"/>
        <v>0.31710648148148146</v>
      </c>
      <c r="BE66" s="59">
        <f t="shared" si="23"/>
        <v>0.31719907407407405</v>
      </c>
      <c r="BF66" s="59">
        <f t="shared" si="24"/>
        <v>0.32761574074074074</v>
      </c>
      <c r="BG66" s="59">
        <f t="shared" si="25"/>
        <v>0.32780092592592591</v>
      </c>
      <c r="BH66" s="59">
        <f t="shared" si="26"/>
        <v>0.32710648148148147</v>
      </c>
      <c r="BI66" s="31">
        <f t="shared" si="27"/>
        <v>4.9499999999999993</v>
      </c>
      <c r="BJ66" s="61">
        <f t="shared" ref="BJ66:BM66" si="118">IF($AJ65="t",IF(AM64=0,0,$BI66/AM64),IF(AM65=0,0,$BI66/AM65))</f>
        <v>0.13378378378378378</v>
      </c>
      <c r="BK66" s="61">
        <f t="shared" si="118"/>
        <v>0.12073170731707315</v>
      </c>
      <c r="BL66" s="61">
        <f t="shared" si="118"/>
        <v>0.1076086956521739</v>
      </c>
      <c r="BM66" s="61">
        <f t="shared" si="118"/>
        <v>0.1010204081632653</v>
      </c>
      <c r="BN66" s="62">
        <f t="shared" si="29"/>
        <v>0</v>
      </c>
      <c r="BO66" s="62">
        <f t="shared" si="30"/>
        <v>8</v>
      </c>
      <c r="BP66" s="62">
        <f t="shared" si="31"/>
        <v>2</v>
      </c>
      <c r="BQ66" s="62">
        <f t="shared" si="32"/>
        <v>0</v>
      </c>
      <c r="BR66" s="62">
        <f t="shared" si="33"/>
        <v>7</v>
      </c>
      <c r="BS66" s="62">
        <f t="shared" si="34"/>
        <v>15</v>
      </c>
      <c r="BT66" s="62">
        <f t="shared" si="35"/>
        <v>0</v>
      </c>
      <c r="BU66" s="62">
        <f t="shared" si="36"/>
        <v>6</v>
      </c>
      <c r="BV66" s="62">
        <f t="shared" si="37"/>
        <v>27</v>
      </c>
      <c r="BW66" s="62">
        <f t="shared" si="38"/>
        <v>0</v>
      </c>
      <c r="BX66" s="62">
        <f t="shared" si="39"/>
        <v>6</v>
      </c>
      <c r="BY66" s="62">
        <f t="shared" si="40"/>
        <v>4</v>
      </c>
      <c r="BZ66" s="63">
        <f t="shared" si="41"/>
        <v>0.271400462962963</v>
      </c>
      <c r="CA66" s="63">
        <f t="shared" si="42"/>
        <v>0.27695601851851859</v>
      </c>
      <c r="CB66" s="63">
        <f t="shared" si="43"/>
        <v>0.27630787037037041</v>
      </c>
      <c r="CC66" s="63">
        <f t="shared" si="44"/>
        <v>0.32214120370370369</v>
      </c>
      <c r="CD66" s="63">
        <f t="shared" si="45"/>
        <v>0.3216782407407407</v>
      </c>
      <c r="CE66" s="63">
        <f t="shared" si="46"/>
        <v>0.33209490740740738</v>
      </c>
      <c r="CF66" s="63">
        <f t="shared" si="47"/>
        <v>0.33201388888888889</v>
      </c>
      <c r="CG66" s="63">
        <f t="shared" si="48"/>
        <v>0.33131944444444444</v>
      </c>
      <c r="CH66" s="36"/>
      <c r="CI66" s="36"/>
      <c r="CJ66" s="36"/>
      <c r="CK66" s="36"/>
      <c r="CL66" s="60">
        <v>60</v>
      </c>
    </row>
    <row r="67" spans="1:90" ht="40.5" x14ac:dyDescent="0.25">
      <c r="A67" s="37">
        <v>28</v>
      </c>
      <c r="B67" s="38"/>
      <c r="C67" s="39"/>
      <c r="D67" s="39"/>
      <c r="E67" s="39"/>
      <c r="F67" s="42"/>
      <c r="G67" s="66">
        <v>16.47</v>
      </c>
      <c r="H67" s="41">
        <f t="shared" si="4"/>
        <v>16.46</v>
      </c>
      <c r="I67" s="42">
        <v>16.450000000000003</v>
      </c>
      <c r="J67" s="43">
        <f t="shared" si="0"/>
        <v>-4.0526849037472067E-4</v>
      </c>
      <c r="K67" s="44">
        <f t="shared" si="1"/>
        <v>-6.6666666666641561E-3</v>
      </c>
      <c r="L67" s="45" t="s">
        <v>83</v>
      </c>
      <c r="M67" s="126" t="s">
        <v>1229</v>
      </c>
      <c r="N67" s="46">
        <f t="shared" si="2"/>
        <v>16.456666666666667</v>
      </c>
      <c r="O67" s="46"/>
      <c r="P67" s="42">
        <v>16.420000000000002</v>
      </c>
      <c r="Q67" s="46"/>
      <c r="R67" s="39">
        <v>16.47</v>
      </c>
      <c r="S67" s="46"/>
      <c r="T67" s="40">
        <v>16.48</v>
      </c>
      <c r="U67" s="47" t="str">
        <f t="shared" si="5"/>
        <v/>
      </c>
      <c r="V67" s="47" t="str">
        <f t="shared" si="6"/>
        <v/>
      </c>
      <c r="W67" s="48"/>
      <c r="X67" s="48"/>
      <c r="Y67" s="48"/>
      <c r="Z67" s="48"/>
      <c r="AA67" s="49"/>
      <c r="AB67" s="49"/>
      <c r="AC67" s="50"/>
      <c r="AD67" s="50"/>
      <c r="AE67" s="51">
        <f t="shared" si="7"/>
        <v>28</v>
      </c>
      <c r="AF67" s="51" t="str">
        <f t="shared" si="8"/>
        <v/>
      </c>
      <c r="AG67" s="51" t="str">
        <f t="shared" si="9"/>
        <v/>
      </c>
      <c r="AH67" s="51" t="str">
        <f t="shared" si="10"/>
        <v/>
      </c>
      <c r="AI67" s="52">
        <f t="shared" si="11"/>
        <v>16.46</v>
      </c>
      <c r="AJ67" s="68"/>
      <c r="AK67" s="53"/>
      <c r="AL67" s="52"/>
      <c r="AM67" s="53">
        <f t="shared" si="12"/>
        <v>37</v>
      </c>
      <c r="AN67" s="53">
        <f>IF(AJ67&lt;&gt;"",IF(AJ67="o",VLOOKUP(AM67,OpenSect!$A$1:$D$11,2),IF(AJ67="u",VLOOKUP(AM67,UpHill!$A$1:$D$35,2),IF(AJ67="d",VLOOKUP(AM67,DownHill!$A$3:$D$29,2),IF(AJ67="f",VLOOKUP(AM67,FlatUnd!$A$2:$D$30,2),IF(AJ67="t",VLOOKUP(AM67,TimeAdd!$A$1:$D$176,2),IF(AJ67="l",VLOOKUP(AM67,SLimit!$A$1:$D$8,2),AN66)))))),AN66)</f>
        <v>41</v>
      </c>
      <c r="AO67" s="53">
        <f>IF(AJ67&lt;&gt;"",IF(AJ67="o",VLOOKUP(AM67,OpenSect!$A$1:$D$11,3),IF(AJ67="u",VLOOKUP(AM67,UpHill!$A$1:$D$35,3),IF(AJ67="d",VLOOKUP(AM67,DownHill!$A$3:$D$29,3),IF(AJ67="f",VLOOKUP(AM67,FlatUnd!$A$2:$D$30,3),IF(AJ67="t",VLOOKUP(AM67,TimeAdd!$A$1:$D$18,3),IF(AJ67="l",VLOOKUP(AM67,SLimit!$A$1:$D$8,3),AO66)))))),AO66)</f>
        <v>46</v>
      </c>
      <c r="AP67" s="53">
        <f>IF(AJ67&lt;&gt;"",IF(AJ67="o",VLOOKUP(AM67,OpenSect!$A$1:$D$11,4),IF(AJ67="u",VLOOKUP(AM67,UpHill!$A$1:$D$35,4),IF(AJ67="d",VLOOKUP(AM67,DownHill!$A$3:$D$29,4),IF(AJ67="f",VLOOKUP(AM67,FlatUnd!$A$2:$D$30,4),IF(AJ67="t",VLOOKUP(AM67,TimeAdd!$A$1:$D$18,4),IF(AJ67="l",VLOOKUP(AM67,SLimit!$A$1:$D$8,4),AP66)))))),AP66)</f>
        <v>49</v>
      </c>
      <c r="AQ67" s="53" t="str">
        <f t="shared" si="13"/>
        <v>60</v>
      </c>
      <c r="AR67" s="54" t="str">
        <f t="shared" si="14"/>
        <v xml:space="preserve">R103 Cato Ridge {Straight} /{Left} (N3) [Freeway Class A-1] 43 Hammarsdale </v>
      </c>
      <c r="AS67" s="55"/>
      <c r="AT67" s="55"/>
      <c r="AU67" s="56">
        <f>IF(GroupStTimes!$A$8=0,MIN(CB67,CD67,CF67),MIN(BZ67,CB67,CD67,CF67))</f>
        <v>0.27148148148148149</v>
      </c>
      <c r="AV67" s="56">
        <f>IF(GroupStTimes!$A$8=0,MAX(CC67,CE67,CG67),MAX(CA67,CC67,CE67,CG67))</f>
        <v>0.33217592592592593</v>
      </c>
      <c r="AW67" s="57" t="str">
        <f t="shared" si="15"/>
        <v/>
      </c>
      <c r="AX67" s="58" t="str">
        <f t="shared" si="16"/>
        <v/>
      </c>
      <c r="AY67" s="58" t="str">
        <f t="shared" si="17"/>
        <v/>
      </c>
      <c r="AZ67" s="31">
        <f t="shared" si="18"/>
        <v>11.43</v>
      </c>
      <c r="BA67" s="59">
        <f t="shared" si="19"/>
        <v>0.26582175925925927</v>
      </c>
      <c r="BB67" s="59">
        <f t="shared" si="20"/>
        <v>0.27137731481481486</v>
      </c>
      <c r="BC67" s="59">
        <f t="shared" si="21"/>
        <v>0.27127314814814818</v>
      </c>
      <c r="BD67" s="59">
        <f t="shared" si="22"/>
        <v>0.31710648148148146</v>
      </c>
      <c r="BE67" s="59">
        <f t="shared" si="23"/>
        <v>0.31719907407407405</v>
      </c>
      <c r="BF67" s="59">
        <f t="shared" si="24"/>
        <v>0.32761574074074074</v>
      </c>
      <c r="BG67" s="59">
        <f t="shared" si="25"/>
        <v>0.32780092592592591</v>
      </c>
      <c r="BH67" s="59">
        <f t="shared" si="26"/>
        <v>0.32710648148148147</v>
      </c>
      <c r="BI67" s="31">
        <f t="shared" si="27"/>
        <v>5.0300000000000011</v>
      </c>
      <c r="BJ67" s="61">
        <f t="shared" ref="BJ67:BM67" si="119">IF($AJ66="t",IF(AM65=0,0,$BI67/AM65),IF(AM66=0,0,$BI67/AM66))</f>
        <v>0.13594594594594597</v>
      </c>
      <c r="BK67" s="61">
        <f t="shared" si="119"/>
        <v>0.12268292682926832</v>
      </c>
      <c r="BL67" s="61">
        <f t="shared" si="119"/>
        <v>0.10934782608695655</v>
      </c>
      <c r="BM67" s="61">
        <f t="shared" si="119"/>
        <v>0.10265306122448982</v>
      </c>
      <c r="BN67" s="62">
        <f t="shared" si="29"/>
        <v>0</v>
      </c>
      <c r="BO67" s="62">
        <f t="shared" si="30"/>
        <v>8</v>
      </c>
      <c r="BP67" s="62">
        <f t="shared" si="31"/>
        <v>9</v>
      </c>
      <c r="BQ67" s="62">
        <f t="shared" si="32"/>
        <v>0</v>
      </c>
      <c r="BR67" s="62">
        <f t="shared" si="33"/>
        <v>7</v>
      </c>
      <c r="BS67" s="62">
        <f t="shared" si="34"/>
        <v>22</v>
      </c>
      <c r="BT67" s="62">
        <f t="shared" si="35"/>
        <v>0</v>
      </c>
      <c r="BU67" s="62">
        <f t="shared" si="36"/>
        <v>6</v>
      </c>
      <c r="BV67" s="62">
        <f t="shared" si="37"/>
        <v>34</v>
      </c>
      <c r="BW67" s="62">
        <f t="shared" si="38"/>
        <v>0</v>
      </c>
      <c r="BX67" s="62">
        <f t="shared" si="39"/>
        <v>6</v>
      </c>
      <c r="BY67" s="62">
        <f t="shared" si="40"/>
        <v>10</v>
      </c>
      <c r="BZ67" s="63">
        <f t="shared" si="41"/>
        <v>0.27148148148148149</v>
      </c>
      <c r="CA67" s="63">
        <f t="shared" si="42"/>
        <v>0.27703703703703708</v>
      </c>
      <c r="CB67" s="63">
        <f t="shared" si="43"/>
        <v>0.27638888888888891</v>
      </c>
      <c r="CC67" s="63">
        <f t="shared" si="44"/>
        <v>0.32222222222222219</v>
      </c>
      <c r="CD67" s="63">
        <f t="shared" si="45"/>
        <v>0.32175925925925924</v>
      </c>
      <c r="CE67" s="63">
        <f t="shared" si="46"/>
        <v>0.33217592592592593</v>
      </c>
      <c r="CF67" s="63">
        <f t="shared" si="47"/>
        <v>0.33208333333333334</v>
      </c>
      <c r="CG67" s="63">
        <f t="shared" si="48"/>
        <v>0.3313888888888889</v>
      </c>
      <c r="CH67" s="36"/>
      <c r="CI67" s="36"/>
      <c r="CJ67" s="36"/>
      <c r="CK67" s="36"/>
      <c r="CL67" s="60">
        <v>60</v>
      </c>
    </row>
    <row r="68" spans="1:90" ht="26.25" customHeight="1" x14ac:dyDescent="0.25">
      <c r="A68" s="37">
        <v>28</v>
      </c>
      <c r="B68" s="38"/>
      <c r="C68" s="39"/>
      <c r="D68" s="39"/>
      <c r="E68" s="39"/>
      <c r="F68" s="42"/>
      <c r="G68" s="66">
        <v>16.5</v>
      </c>
      <c r="H68" s="41">
        <f t="shared" si="4"/>
        <v>16.48</v>
      </c>
      <c r="I68" s="42">
        <v>16.470000000000002</v>
      </c>
      <c r="J68" s="43">
        <f t="shared" si="0"/>
        <v>-8.0955272212093884E-4</v>
      </c>
      <c r="K68" s="44">
        <f t="shared" si="1"/>
        <v>-1.3333333333331865E-2</v>
      </c>
      <c r="L68" s="45" t="s">
        <v>75</v>
      </c>
      <c r="M68" s="126" t="s">
        <v>1229</v>
      </c>
      <c r="N68" s="46">
        <f t="shared" ref="N68:N131" si="120">IF(P68="",((I68-I67)+H67),IF(R68="",(P68+O68),IF(T68="",((P68+O68)+(R68+Q68))/2,((P68+O68)+(R68+Q68)+(T68+S68))/3)))</f>
        <v>16.483333333333334</v>
      </c>
      <c r="O68" s="46"/>
      <c r="P68" s="42">
        <v>16.440000000000001</v>
      </c>
      <c r="Q68" s="46"/>
      <c r="R68" s="39">
        <v>16.5</v>
      </c>
      <c r="S68" s="46"/>
      <c r="T68" s="40">
        <v>16.510000000000002</v>
      </c>
      <c r="U68" s="47" t="str">
        <f t="shared" si="5"/>
        <v/>
      </c>
      <c r="V68" s="47" t="str">
        <f t="shared" si="6"/>
        <v/>
      </c>
      <c r="W68" s="48"/>
      <c r="X68" s="48"/>
      <c r="Y68" s="48"/>
      <c r="Z68" s="48"/>
      <c r="AA68" s="49"/>
      <c r="AB68" s="49"/>
      <c r="AC68" s="50"/>
      <c r="AD68" s="50"/>
      <c r="AE68" s="51">
        <f t="shared" si="7"/>
        <v>28</v>
      </c>
      <c r="AF68" s="51" t="str">
        <f t="shared" si="8"/>
        <v/>
      </c>
      <c r="AG68" s="51" t="str">
        <f t="shared" si="9"/>
        <v/>
      </c>
      <c r="AH68" s="51" t="str">
        <f t="shared" si="10"/>
        <v/>
      </c>
      <c r="AI68" s="52">
        <f t="shared" si="11"/>
        <v>16.48</v>
      </c>
      <c r="AJ68" s="68"/>
      <c r="AK68" s="53"/>
      <c r="AL68" s="52"/>
      <c r="AM68" s="53">
        <f t="shared" si="12"/>
        <v>37</v>
      </c>
      <c r="AN68" s="53">
        <f>IF(AJ68&lt;&gt;"",IF(AJ68="o",VLOOKUP(AM68,OpenSect!$A$1:$D$11,2),IF(AJ68="u",VLOOKUP(AM68,UpHill!$A$1:$D$35,2),IF(AJ68="d",VLOOKUP(AM68,DownHill!$A$3:$D$29,2),IF(AJ68="f",VLOOKUP(AM68,FlatUnd!$A$2:$D$30,2),IF(AJ68="t",VLOOKUP(AM68,TimeAdd!$A$1:$D$176,2),IF(AJ68="l",VLOOKUP(AM68,SLimit!$A$1:$D$8,2),AN67)))))),AN67)</f>
        <v>41</v>
      </c>
      <c r="AO68" s="53">
        <f>IF(AJ68&lt;&gt;"",IF(AJ68="o",VLOOKUP(AM68,OpenSect!$A$1:$D$11,3),IF(AJ68="u",VLOOKUP(AM68,UpHill!$A$1:$D$35,3),IF(AJ68="d",VLOOKUP(AM68,DownHill!$A$3:$D$29,3),IF(AJ68="f",VLOOKUP(AM68,FlatUnd!$A$2:$D$30,3),IF(AJ68="t",VLOOKUP(AM68,TimeAdd!$A$1:$D$18,3),IF(AJ68="l",VLOOKUP(AM68,SLimit!$A$1:$D$8,3),AO67)))))),AO67)</f>
        <v>46</v>
      </c>
      <c r="AP68" s="53">
        <f>IF(AJ68&lt;&gt;"",IF(AJ68="o",VLOOKUP(AM68,OpenSect!$A$1:$D$11,4),IF(AJ68="u",VLOOKUP(AM68,UpHill!$A$1:$D$35,4),IF(AJ68="d",VLOOKUP(AM68,DownHill!$A$3:$D$29,4),IF(AJ68="f",VLOOKUP(AM68,FlatUnd!$A$2:$D$30,4),IF(AJ68="t",VLOOKUP(AM68,TimeAdd!$A$1:$D$18,4),IF(AJ68="l",VLOOKUP(AM68,SLimit!$A$1:$D$8,4),AP67)))))),AP67)</f>
        <v>49</v>
      </c>
      <c r="AQ68" s="53" t="str">
        <f t="shared" si="13"/>
        <v>60</v>
      </c>
      <c r="AR68" s="54" t="str">
        <f t="shared" si="14"/>
        <v>Warning - Side road junction {Right}</v>
      </c>
      <c r="AS68" s="55"/>
      <c r="AT68" s="55"/>
      <c r="AU68" s="56">
        <f>IF(GroupStTimes!$A$8=0,MIN(CB68,CD68,CF68),MIN(BZ68,CB68,CD68,CF68))</f>
        <v>0.27150462962962962</v>
      </c>
      <c r="AV68" s="56">
        <f>IF(GroupStTimes!$A$8=0,MAX(CC68,CE68,CG68),MAX(CA68,CC68,CE68,CG68))</f>
        <v>0.33218749999999997</v>
      </c>
      <c r="AW68" s="57" t="str">
        <f t="shared" si="15"/>
        <v/>
      </c>
      <c r="AX68" s="58" t="str">
        <f t="shared" si="16"/>
        <v/>
      </c>
      <c r="AY68" s="58" t="str">
        <f t="shared" si="17"/>
        <v/>
      </c>
      <c r="AZ68" s="31">
        <f t="shared" si="18"/>
        <v>11.43</v>
      </c>
      <c r="BA68" s="59">
        <f t="shared" si="19"/>
        <v>0.26582175925925927</v>
      </c>
      <c r="BB68" s="59">
        <f t="shared" si="20"/>
        <v>0.27137731481481486</v>
      </c>
      <c r="BC68" s="59">
        <f t="shared" si="21"/>
        <v>0.27127314814814818</v>
      </c>
      <c r="BD68" s="59">
        <f t="shared" si="22"/>
        <v>0.31710648148148146</v>
      </c>
      <c r="BE68" s="59">
        <f t="shared" si="23"/>
        <v>0.31719907407407405</v>
      </c>
      <c r="BF68" s="59">
        <f t="shared" si="24"/>
        <v>0.32761574074074074</v>
      </c>
      <c r="BG68" s="59">
        <f t="shared" si="25"/>
        <v>0.32780092592592591</v>
      </c>
      <c r="BH68" s="59">
        <f t="shared" si="26"/>
        <v>0.32710648148148147</v>
      </c>
      <c r="BI68" s="31">
        <f t="shared" si="27"/>
        <v>5.0500000000000007</v>
      </c>
      <c r="BJ68" s="61">
        <f t="shared" ref="BJ68:BM68" si="121">IF($AJ67="t",IF(AM66=0,0,$BI68/AM66),IF(AM67=0,0,$BI68/AM67))</f>
        <v>0.13648648648648651</v>
      </c>
      <c r="BK68" s="61">
        <f t="shared" si="121"/>
        <v>0.12317073170731709</v>
      </c>
      <c r="BL68" s="61">
        <f t="shared" si="121"/>
        <v>0.10978260869565219</v>
      </c>
      <c r="BM68" s="61">
        <f t="shared" si="121"/>
        <v>0.10306122448979593</v>
      </c>
      <c r="BN68" s="62">
        <f t="shared" si="29"/>
        <v>0</v>
      </c>
      <c r="BO68" s="62">
        <f t="shared" si="30"/>
        <v>8</v>
      </c>
      <c r="BP68" s="62">
        <f t="shared" si="31"/>
        <v>11</v>
      </c>
      <c r="BQ68" s="62">
        <f t="shared" si="32"/>
        <v>0</v>
      </c>
      <c r="BR68" s="62">
        <f t="shared" si="33"/>
        <v>7</v>
      </c>
      <c r="BS68" s="62">
        <f t="shared" si="34"/>
        <v>23</v>
      </c>
      <c r="BT68" s="62">
        <f t="shared" si="35"/>
        <v>0</v>
      </c>
      <c r="BU68" s="62">
        <f t="shared" si="36"/>
        <v>6</v>
      </c>
      <c r="BV68" s="62">
        <f t="shared" si="37"/>
        <v>35</v>
      </c>
      <c r="BW68" s="62">
        <f t="shared" si="38"/>
        <v>0</v>
      </c>
      <c r="BX68" s="62">
        <f t="shared" si="39"/>
        <v>6</v>
      </c>
      <c r="BY68" s="62">
        <f t="shared" si="40"/>
        <v>11</v>
      </c>
      <c r="BZ68" s="63">
        <f t="shared" si="41"/>
        <v>0.27150462962962962</v>
      </c>
      <c r="CA68" s="63">
        <f t="shared" si="42"/>
        <v>0.27706018518518521</v>
      </c>
      <c r="CB68" s="63">
        <f t="shared" si="43"/>
        <v>0.276400462962963</v>
      </c>
      <c r="CC68" s="63">
        <f t="shared" si="44"/>
        <v>0.32223379629629628</v>
      </c>
      <c r="CD68" s="63">
        <f t="shared" si="45"/>
        <v>0.32177083333333328</v>
      </c>
      <c r="CE68" s="63">
        <f t="shared" si="46"/>
        <v>0.33218749999999997</v>
      </c>
      <c r="CF68" s="63">
        <f t="shared" si="47"/>
        <v>0.33209490740740738</v>
      </c>
      <c r="CG68" s="63">
        <f t="shared" si="48"/>
        <v>0.33140046296296294</v>
      </c>
      <c r="CH68" s="36"/>
      <c r="CI68" s="36"/>
      <c r="CJ68" s="36"/>
      <c r="CK68" s="36"/>
      <c r="CL68" s="60">
        <v>60</v>
      </c>
    </row>
    <row r="69" spans="1:90" ht="26.25" customHeight="1" x14ac:dyDescent="0.25">
      <c r="A69" s="37">
        <v>28</v>
      </c>
      <c r="B69" s="38" t="s">
        <v>84</v>
      </c>
      <c r="C69" s="39" t="s">
        <v>58</v>
      </c>
      <c r="D69" s="39"/>
      <c r="E69" s="39"/>
      <c r="F69" s="42"/>
      <c r="G69" s="40">
        <v>16.66</v>
      </c>
      <c r="H69" s="41">
        <f t="shared" si="4"/>
        <v>16.649999999999999</v>
      </c>
      <c r="I69" s="42">
        <v>16.630000000000003</v>
      </c>
      <c r="J69" s="43">
        <f t="shared" si="0"/>
        <v>-1.8039687312085134E-3</v>
      </c>
      <c r="K69" s="44">
        <f t="shared" si="1"/>
        <v>-2.9999999999997584E-2</v>
      </c>
      <c r="L69" s="45" t="s">
        <v>85</v>
      </c>
      <c r="M69" s="126" t="s">
        <v>1229</v>
      </c>
      <c r="N69" s="46">
        <f t="shared" si="120"/>
        <v>16.66</v>
      </c>
      <c r="O69" s="46"/>
      <c r="P69" s="42">
        <v>16.600000000000001</v>
      </c>
      <c r="Q69" s="46"/>
      <c r="R69" s="39">
        <v>16.68</v>
      </c>
      <c r="S69" s="46"/>
      <c r="T69" s="40">
        <v>16.7</v>
      </c>
      <c r="U69" s="47">
        <f t="shared" si="5"/>
        <v>29.731960000000001</v>
      </c>
      <c r="V69" s="47">
        <f t="shared" si="6"/>
        <v>30.663150000000002</v>
      </c>
      <c r="W69" s="48">
        <v>29.731960000000001</v>
      </c>
      <c r="X69" s="48">
        <v>30.663150000000002</v>
      </c>
      <c r="Y69" s="48">
        <v>29.731960000000001</v>
      </c>
      <c r="Z69" s="48">
        <v>30.663150000000002</v>
      </c>
      <c r="AA69" s="49"/>
      <c r="AB69" s="49"/>
      <c r="AC69" s="50"/>
      <c r="AD69" s="50"/>
      <c r="AE69" s="51">
        <f t="shared" ref="AE69:AE132" si="122">IF(A69="","",A69)</f>
        <v>28</v>
      </c>
      <c r="AF69" s="51" t="str">
        <f t="shared" ref="AF69:AF132" si="123">IF(B69="","",B69)</f>
        <v>U1/2</v>
      </c>
      <c r="AG69" s="51" t="str">
        <f t="shared" ref="AG69:AG132" si="124">IF(C69="","",C69)</f>
        <v>m</v>
      </c>
      <c r="AH69" s="51" t="str">
        <f t="shared" ref="AH69:AH132" si="125">IF(D69="","",D69)</f>
        <v/>
      </c>
      <c r="AI69" s="52">
        <f t="shared" ref="AI69:AI132" si="126">H69</f>
        <v>16.649999999999999</v>
      </c>
      <c r="AJ69" s="68"/>
      <c r="AK69" s="53"/>
      <c r="AL69" s="52"/>
      <c r="AM69" s="53">
        <f t="shared" si="12"/>
        <v>37</v>
      </c>
      <c r="AN69" s="53">
        <f>IF(AJ69&lt;&gt;"",IF(AJ69="o",VLOOKUP(AM69,OpenSect!$A$1:$D$11,2),IF(AJ69="u",VLOOKUP(AM69,UpHill!$A$1:$D$35,2),IF(AJ69="d",VLOOKUP(AM69,DownHill!$A$3:$D$29,2),IF(AJ69="f",VLOOKUP(AM69,FlatUnd!$A$2:$D$30,2),IF(AJ69="t",VLOOKUP(AM69,TimeAdd!$A$1:$D$176,2),IF(AJ69="l",VLOOKUP(AM69,SLimit!$A$1:$D$8,2),AN68)))))),AN68)</f>
        <v>41</v>
      </c>
      <c r="AO69" s="53">
        <f>IF(AJ69&lt;&gt;"",IF(AJ69="o",VLOOKUP(AM69,OpenSect!$A$1:$D$11,3),IF(AJ69="u",VLOOKUP(AM69,UpHill!$A$1:$D$35,3),IF(AJ69="d",VLOOKUP(AM69,DownHill!$A$3:$D$29,3),IF(AJ69="f",VLOOKUP(AM69,FlatUnd!$A$2:$D$30,3),IF(AJ69="t",VLOOKUP(AM69,TimeAdd!$A$1:$D$18,3),IF(AJ69="l",VLOOKUP(AM69,SLimit!$A$1:$D$8,3),AO68)))))),AO68)</f>
        <v>46</v>
      </c>
      <c r="AP69" s="53">
        <f>IF(AJ69&lt;&gt;"",IF(AJ69="o",VLOOKUP(AM69,OpenSect!$A$1:$D$11,4),IF(AJ69="u",VLOOKUP(AM69,UpHill!$A$1:$D$35,4),IF(AJ69="d",VLOOKUP(AM69,DownHill!$A$3:$D$29,4),IF(AJ69="f",VLOOKUP(AM69,FlatUnd!$A$2:$D$30,4),IF(AJ69="t",VLOOKUP(AM69,TimeAdd!$A$1:$D$18,4),IF(AJ69="l",VLOOKUP(AM69,SLimit!$A$1:$D$8,4),AP68)))))),AP68)</f>
        <v>49</v>
      </c>
      <c r="AQ69" s="53" t="str">
        <f t="shared" si="13"/>
        <v>60</v>
      </c>
      <c r="AR69" s="54" t="str">
        <f t="shared" si="14"/>
        <v>Inchanga sta. Control.  Dot on pole and road.</v>
      </c>
      <c r="AS69" s="55"/>
      <c r="AT69" s="55"/>
      <c r="AU69" s="56">
        <f>IF(GroupStTimes!$A$8=0,MIN(CB69,CD69,CF69),MIN(BZ69,CB69,CD69,CF69))</f>
        <v>0.2717013888888889</v>
      </c>
      <c r="AV69" s="56">
        <f>IF(GroupStTimes!$A$8=0,MAX(CC69,CE69,CG69),MAX(CA69,CC69,CE69,CG69))</f>
        <v>0.33234953703703701</v>
      </c>
      <c r="AW69" s="57" t="str">
        <f t="shared" si="15"/>
        <v>29.73196  30.66315</v>
      </c>
      <c r="AX69" s="58" t="str">
        <f t="shared" si="16"/>
        <v/>
      </c>
      <c r="AY69" s="58" t="str">
        <f t="shared" si="17"/>
        <v/>
      </c>
      <c r="AZ69" s="31">
        <f t="shared" si="18"/>
        <v>11.43</v>
      </c>
      <c r="BA69" s="59">
        <f t="shared" si="19"/>
        <v>0.26582175925925927</v>
      </c>
      <c r="BB69" s="59">
        <f t="shared" si="20"/>
        <v>0.27137731481481486</v>
      </c>
      <c r="BC69" s="59">
        <f t="shared" si="21"/>
        <v>0.27127314814814818</v>
      </c>
      <c r="BD69" s="59">
        <f t="shared" si="22"/>
        <v>0.31710648148148146</v>
      </c>
      <c r="BE69" s="59">
        <f t="shared" si="23"/>
        <v>0.31719907407407405</v>
      </c>
      <c r="BF69" s="59">
        <f t="shared" si="24"/>
        <v>0.32761574074074074</v>
      </c>
      <c r="BG69" s="59">
        <f t="shared" si="25"/>
        <v>0.32780092592592591</v>
      </c>
      <c r="BH69" s="59">
        <f t="shared" si="26"/>
        <v>0.32710648148148147</v>
      </c>
      <c r="BI69" s="31">
        <f t="shared" si="27"/>
        <v>5.2199999999999989</v>
      </c>
      <c r="BJ69" s="61">
        <f t="shared" ref="BJ69:BM69" si="127">IF($AJ68="t",IF(AM67=0,0,$BI69/AM67),IF(AM68=0,0,$BI69/AM68))</f>
        <v>0.14108108108108106</v>
      </c>
      <c r="BK69" s="61">
        <f t="shared" si="127"/>
        <v>0.12731707317073168</v>
      </c>
      <c r="BL69" s="61">
        <f t="shared" si="127"/>
        <v>0.1134782608695652</v>
      </c>
      <c r="BM69" s="61">
        <f t="shared" si="127"/>
        <v>0.10653061224489793</v>
      </c>
      <c r="BN69" s="62">
        <f t="shared" si="29"/>
        <v>0</v>
      </c>
      <c r="BO69" s="62">
        <f t="shared" si="30"/>
        <v>8</v>
      </c>
      <c r="BP69" s="62">
        <f t="shared" si="31"/>
        <v>28</v>
      </c>
      <c r="BQ69" s="62">
        <f t="shared" si="32"/>
        <v>0</v>
      </c>
      <c r="BR69" s="62">
        <f t="shared" si="33"/>
        <v>7</v>
      </c>
      <c r="BS69" s="62">
        <f t="shared" si="34"/>
        <v>38</v>
      </c>
      <c r="BT69" s="62">
        <f t="shared" si="35"/>
        <v>0</v>
      </c>
      <c r="BU69" s="62">
        <f t="shared" si="36"/>
        <v>6</v>
      </c>
      <c r="BV69" s="62">
        <f t="shared" si="37"/>
        <v>49</v>
      </c>
      <c r="BW69" s="62">
        <f t="shared" si="38"/>
        <v>0</v>
      </c>
      <c r="BX69" s="62">
        <f t="shared" si="39"/>
        <v>6</v>
      </c>
      <c r="BY69" s="62">
        <f t="shared" si="40"/>
        <v>24</v>
      </c>
      <c r="BZ69" s="63">
        <f t="shared" si="41"/>
        <v>0.2717013888888889</v>
      </c>
      <c r="CA69" s="63">
        <f t="shared" si="42"/>
        <v>0.27725694444444449</v>
      </c>
      <c r="CB69" s="63">
        <f t="shared" si="43"/>
        <v>0.27657407407407408</v>
      </c>
      <c r="CC69" s="63">
        <f t="shared" si="44"/>
        <v>0.32240740740740736</v>
      </c>
      <c r="CD69" s="63">
        <f t="shared" si="45"/>
        <v>0.32193287037037033</v>
      </c>
      <c r="CE69" s="63">
        <f t="shared" si="46"/>
        <v>0.33234953703703701</v>
      </c>
      <c r="CF69" s="63">
        <f t="shared" si="47"/>
        <v>0.33224537037037033</v>
      </c>
      <c r="CG69" s="63">
        <f t="shared" si="48"/>
        <v>0.33155092592592589</v>
      </c>
      <c r="CH69" s="36"/>
      <c r="CI69" s="36"/>
      <c r="CJ69" s="36"/>
      <c r="CK69" s="36"/>
      <c r="CL69" s="60">
        <v>60</v>
      </c>
    </row>
    <row r="70" spans="1:90" ht="26.25" customHeight="1" x14ac:dyDescent="0.25">
      <c r="A70" s="37">
        <v>28</v>
      </c>
      <c r="B70" s="38"/>
      <c r="C70" s="39"/>
      <c r="D70" s="39"/>
      <c r="E70" s="39"/>
      <c r="F70" s="42"/>
      <c r="G70" s="40">
        <v>17.29</v>
      </c>
      <c r="H70" s="41">
        <f t="shared" si="4"/>
        <v>17.3</v>
      </c>
      <c r="I70" s="42">
        <v>17.3</v>
      </c>
      <c r="J70" s="43">
        <f t="shared" ref="J70:J95" si="128">IF(N70="","",IF((I70-$I$4)=0,0,((I70-$I$4-(N70-$N$4))/(I70-$I$4))))</f>
        <v>-1.9267822736013303E-4</v>
      </c>
      <c r="K70" s="44">
        <f t="shared" ref="K70:K95" si="129">(I70-$I$5)-(N70-$N$5)</f>
        <v>-3.3333333333303017E-3</v>
      </c>
      <c r="L70" s="45" t="s">
        <v>86</v>
      </c>
      <c r="M70" s="126" t="s">
        <v>1229</v>
      </c>
      <c r="N70" s="46">
        <f t="shared" si="120"/>
        <v>17.303333333333331</v>
      </c>
      <c r="O70" s="46"/>
      <c r="P70" s="42">
        <v>17.27</v>
      </c>
      <c r="Q70" s="46"/>
      <c r="R70" s="39">
        <v>17.309999999999999</v>
      </c>
      <c r="S70" s="46"/>
      <c r="T70" s="40">
        <v>17.329999999999998</v>
      </c>
      <c r="U70" s="47" t="str">
        <f t="shared" si="5"/>
        <v/>
      </c>
      <c r="V70" s="47" t="str">
        <f t="shared" si="6"/>
        <v/>
      </c>
      <c r="W70" s="48"/>
      <c r="X70" s="48"/>
      <c r="Y70" s="48"/>
      <c r="Z70" s="48"/>
      <c r="AA70" s="49"/>
      <c r="AB70" s="49"/>
      <c r="AC70" s="50"/>
      <c r="AD70" s="50"/>
      <c r="AE70" s="51">
        <f t="shared" si="122"/>
        <v>28</v>
      </c>
      <c r="AF70" s="51" t="str">
        <f t="shared" si="123"/>
        <v/>
      </c>
      <c r="AG70" s="51" t="str">
        <f t="shared" si="124"/>
        <v/>
      </c>
      <c r="AH70" s="51" t="str">
        <f t="shared" si="125"/>
        <v/>
      </c>
      <c r="AI70" s="52">
        <f t="shared" si="126"/>
        <v>17.3</v>
      </c>
      <c r="AJ70" s="68"/>
      <c r="AK70" s="53"/>
      <c r="AL70" s="52"/>
      <c r="AM70" s="53">
        <f t="shared" ref="AM70:AM133" si="130">IF(OR(AJ70="",AJ70="m"),AM69,IF(AH70&lt;&gt;"",AH70,""))</f>
        <v>37</v>
      </c>
      <c r="AN70" s="53">
        <f>IF(AJ70&lt;&gt;"",IF(AJ70="o",VLOOKUP(AM70,OpenSect!$A$1:$D$11,2),IF(AJ70="u",VLOOKUP(AM70,UpHill!$A$1:$D$35,2),IF(AJ70="d",VLOOKUP(AM70,DownHill!$A$3:$D$29,2),IF(AJ70="f",VLOOKUP(AM70,FlatUnd!$A$2:$D$30,2),IF(AJ70="t",VLOOKUP(AM70,TimeAdd!$A$1:$D$176,2),IF(AJ70="l",VLOOKUP(AM70,SLimit!$A$1:$D$8,2),AN69)))))),AN69)</f>
        <v>41</v>
      </c>
      <c r="AO70" s="53">
        <f>IF(AJ70&lt;&gt;"",IF(AJ70="o",VLOOKUP(AM70,OpenSect!$A$1:$D$11,3),IF(AJ70="u",VLOOKUP(AM70,UpHill!$A$1:$D$35,3),IF(AJ70="d",VLOOKUP(AM70,DownHill!$A$3:$D$29,3),IF(AJ70="f",VLOOKUP(AM70,FlatUnd!$A$2:$D$30,3),IF(AJ70="t",VLOOKUP(AM70,TimeAdd!$A$1:$D$18,3),IF(AJ70="l",VLOOKUP(AM70,SLimit!$A$1:$D$8,3),AO69)))))),AO69)</f>
        <v>46</v>
      </c>
      <c r="AP70" s="53">
        <f>IF(AJ70&lt;&gt;"",IF(AJ70="o",VLOOKUP(AM70,OpenSect!$A$1:$D$11,4),IF(AJ70="u",VLOOKUP(AM70,UpHill!$A$1:$D$35,4),IF(AJ70="d",VLOOKUP(AM70,DownHill!$A$3:$D$29,4),IF(AJ70="f",VLOOKUP(AM70,FlatUnd!$A$2:$D$30,4),IF(AJ70="t",VLOOKUP(AM70,TimeAdd!$A$1:$D$18,4),IF(AJ70="l",VLOOKUP(AM70,SLimit!$A$1:$D$8,4),AP69)))))),AP69)</f>
        <v>49</v>
      </c>
      <c r="AQ70" s="53" t="str">
        <f t="shared" ref="AQ70:AQ133" si="131">M70</f>
        <v>60</v>
      </c>
      <c r="AR70" s="54" t="str">
        <f t="shared" ref="AR70:AR133" si="132">L70</f>
        <v>km Stone</v>
      </c>
      <c r="AS70" s="55"/>
      <c r="AT70" s="55"/>
      <c r="AU70" s="56">
        <f>IF(GroupStTimes!$A$8=0,MIN(CB70,CD70,CF70),MIN(BZ70,CB70,CD70,CF70))</f>
        <v>0.27243055555555556</v>
      </c>
      <c r="AV70" s="56">
        <f>IF(GroupStTimes!$A$8=0,MAX(CC70,CE70,CG70),MAX(CA70,CC70,CE70,CG70))</f>
        <v>0.33292824074074073</v>
      </c>
      <c r="AW70" s="57" t="str">
        <f t="shared" ref="AW70:AW133" si="133">IF(U70="","",CONCATENATE(FIXED(U70,5),"  ",FIXED(V70,5)))</f>
        <v/>
      </c>
      <c r="AX70" s="58" t="str">
        <f t="shared" ref="AX70:AX133" si="134">IF(AJ70="m",ROUND(W70,5),"")</f>
        <v/>
      </c>
      <c r="AY70" s="58" t="str">
        <f t="shared" ref="AY70:AY133" si="135">IF(AJ70="m",ROUND(X70,5),"")</f>
        <v/>
      </c>
      <c r="AZ70" s="31">
        <f t="shared" ref="AZ70:AZ133" si="136">IF(AND(AM69=AM68,AN69=AN68,AO69=AO68,AP69=AP68,AJ70&lt;&gt;"t"),AZ69,IF(AJ70="t",AI70,AI69))</f>
        <v>11.43</v>
      </c>
      <c r="BA70" s="59">
        <f t="shared" ref="BA70:BA133" si="137">IF(AND($AM69=$AM68,$AN69=AN68,$AO69=$AO68,$AP69=$AP68,$AJ70&lt;&gt;"t"),BA69,BZ69)</f>
        <v>0.26582175925925927</v>
      </c>
      <c r="BB70" s="59">
        <f t="shared" ref="BB70:BB133" si="138">IF(AND($AM69=$AM68,$AN69=AN68,$AO69=$AO68,$AP69=$AP68,$AJ70&lt;&gt;"t"),BB69,CA69)</f>
        <v>0.27137731481481486</v>
      </c>
      <c r="BC70" s="59">
        <f t="shared" ref="BC70:BC133" si="139">IF(AND($AM69=$AM68,$AN69=AN68,$AO69=$AO68,$AP69=$AP68,$AJ70&lt;&gt;"t"),BC69,CB69)</f>
        <v>0.27127314814814818</v>
      </c>
      <c r="BD70" s="59">
        <f t="shared" ref="BD70:BD133" si="140">IF(AND($AM69=$AM68,$AN69=AN68,$AO69=$AO68,$AP69=$AP68,$AJ70&lt;&gt;"t"),BD69,CC69)</f>
        <v>0.31710648148148146</v>
      </c>
      <c r="BE70" s="59">
        <f t="shared" ref="BE70:BE133" si="141">IF(AND($AM69=$AM68,$AN69=AN68,$AO69=$AO68,$AP69=$AP68,$AJ70&lt;&gt;"t"),BE69,CD69)</f>
        <v>0.31719907407407405</v>
      </c>
      <c r="BF70" s="59">
        <f t="shared" ref="BF70:BF133" si="142">IF(AND($AM69=$AM68,$AN69=AN68,$AO69=$AO68,$AP69=$AP68,$AJ70&lt;&gt;"t"),BF69,CE69)</f>
        <v>0.32761574074074074</v>
      </c>
      <c r="BG70" s="59">
        <f t="shared" ref="BG70:BG133" si="143">IF(AND($AM69=$AM68,$AN69=AN68,$AO69=$AO68,$AP69=$AP68,$AJ70&lt;&gt;"t"),BG69,CF69)</f>
        <v>0.32780092592592591</v>
      </c>
      <c r="BH70" s="59">
        <f t="shared" ref="BH70:BH133" si="144">IF(AND($AM69=$AM68,$AN69=AN68,$AO69=$AO68,$AP69=$AP68,$AJ70&lt;&gt;"t"),BH69,CG69)</f>
        <v>0.32710648148148147</v>
      </c>
      <c r="BI70" s="31">
        <f t="shared" ref="BI70:BI133" si="145">AI70-AZ70</f>
        <v>5.870000000000001</v>
      </c>
      <c r="BJ70" s="61">
        <f t="shared" ref="BJ70:BM70" si="146">IF($AJ69="t",IF(AM68=0,0,$BI70/AM68),IF(AM69=0,0,$BI70/AM69))</f>
        <v>0.15864864864864867</v>
      </c>
      <c r="BK70" s="61">
        <f t="shared" si="146"/>
        <v>0.14317073170731709</v>
      </c>
      <c r="BL70" s="61">
        <f t="shared" si="146"/>
        <v>0.12760869565217395</v>
      </c>
      <c r="BM70" s="61">
        <f t="shared" si="146"/>
        <v>0.11979591836734696</v>
      </c>
      <c r="BN70" s="62">
        <f t="shared" ref="BN70:BN133" si="147">IF(AJ70="t",0,INT(BJ70))</f>
        <v>0</v>
      </c>
      <c r="BO70" s="62">
        <f t="shared" ref="BO70:BO133" si="148">IF(AJ70="t",AM70,IF(INT((BJ70-BN70)*60)&lt;0,1,INT((BJ70-BN70)*60)))</f>
        <v>9</v>
      </c>
      <c r="BP70" s="62">
        <f t="shared" ref="BP70:BP133" si="149">IF(AJ70="t",0,ROUND((((BJ70-BN70)*60)-BO70)*60,0))</f>
        <v>31</v>
      </c>
      <c r="BQ70" s="62">
        <f t="shared" ref="BQ70:BQ133" si="150">IF(AJ70="t",0,INT(BK70))</f>
        <v>0</v>
      </c>
      <c r="BR70" s="62">
        <f t="shared" ref="BR70:BR133" si="151">IF(AJ70="t",AN70,IF(INT((BK70-BQ70)*60)&lt;0,1,INT((BK70-BQ70)*60)))</f>
        <v>8</v>
      </c>
      <c r="BS70" s="62">
        <f t="shared" ref="BS70:BS133" si="152">IF(AJ70="t",0,ROUND((((BK70-BQ70)*60)-BR70)*60,0))</f>
        <v>35</v>
      </c>
      <c r="BT70" s="62">
        <f t="shared" ref="BT70:BT133" si="153">IF(AJ70="t",0,INT(BL70))</f>
        <v>0</v>
      </c>
      <c r="BU70" s="62">
        <f t="shared" ref="BU70:BU133" si="154">IF(AJ70="t",AO70,IF(INT((BL70-BT70)*60)&lt;0,1,INT((BL70-BT70)*60)))</f>
        <v>7</v>
      </c>
      <c r="BV70" s="62">
        <f t="shared" ref="BV70:BV133" si="155">IF(AJ70="t",0,ROUND((((BL70-BT70)*60)-BU70)*60,0))</f>
        <v>39</v>
      </c>
      <c r="BW70" s="62">
        <f t="shared" ref="BW70:BW133" si="156">IF(AJ70="t",0,INT(BM70))</f>
        <v>0</v>
      </c>
      <c r="BX70" s="62">
        <f t="shared" ref="BX70:BX133" si="157">IF(AJ70="t",AP70,IF(INT((BM70-BW70)*60)&lt;0,1,INT((BM70-BW70)*60)))</f>
        <v>7</v>
      </c>
      <c r="BY70" s="62">
        <f t="shared" ref="BY70:BY133" si="158">IF(AJ70="t",0,ROUND((((BM70-BW70)*60)-BX70)*60,0))</f>
        <v>11</v>
      </c>
      <c r="BZ70" s="63">
        <f t="shared" ref="BZ70:BZ133" si="159">BA70+TIME(BN70,BO70,BP70)</f>
        <v>0.27243055555555556</v>
      </c>
      <c r="CA70" s="63">
        <f t="shared" ref="CA70:CA133" si="160">BB70+TIME(BN70,BO70,BP70)</f>
        <v>0.27798611111111116</v>
      </c>
      <c r="CB70" s="63">
        <f t="shared" ref="CB70:CB133" si="161">BC70+TIME(BQ70,BR70,BS70)</f>
        <v>0.27723379629629635</v>
      </c>
      <c r="CC70" s="63">
        <f t="shared" ref="CC70:CC133" si="162">BD70+TIME(BQ70,BR70,BS70)</f>
        <v>0.32306712962962963</v>
      </c>
      <c r="CD70" s="63">
        <f t="shared" ref="CD70:CD133" si="163">BE70+TIME(BT70,BU70,BV70)</f>
        <v>0.32251157407407405</v>
      </c>
      <c r="CE70" s="63">
        <f t="shared" ref="CE70:CE133" si="164">BF70+TIME(BT70,BU70,BV70)</f>
        <v>0.33292824074074073</v>
      </c>
      <c r="CF70" s="63">
        <f t="shared" ref="CF70:CF133" si="165">BG70+TIME(BW70,BX70,BY70)</f>
        <v>0.33278935185185182</v>
      </c>
      <c r="CG70" s="63">
        <f t="shared" ref="CG70:CG133" si="166">BH70+TIME(BW70,BX70,BY70)</f>
        <v>0.33209490740740738</v>
      </c>
      <c r="CH70" s="36"/>
      <c r="CI70" s="36"/>
      <c r="CJ70" s="36"/>
      <c r="CK70" s="36"/>
      <c r="CL70" s="60">
        <v>60</v>
      </c>
    </row>
    <row r="71" spans="1:90" ht="60.75" x14ac:dyDescent="0.25">
      <c r="A71" s="37">
        <v>28</v>
      </c>
      <c r="B71" s="38"/>
      <c r="C71" s="39" t="s">
        <v>25</v>
      </c>
      <c r="D71" s="39">
        <v>36</v>
      </c>
      <c r="E71" s="39"/>
      <c r="F71" s="42"/>
      <c r="G71" s="40">
        <v>18.05</v>
      </c>
      <c r="H71" s="41">
        <f t="shared" ref="H71:H95" si="167">ROUND(IF(G71="",N71,IF(P71="",I71,IF(R71="",(I71+(P71+O71))/2,IF(T71="",(I71+(P71+O71)+(R71+Q71))/3,(I71+(P71+O71)+(R71+Q71)+(T71+S71))/4)))),2)</f>
        <v>18.059999999999999</v>
      </c>
      <c r="I71" s="42">
        <v>18.040000000000003</v>
      </c>
      <c r="J71" s="43">
        <f t="shared" si="128"/>
        <v>-1.2934220251291503E-3</v>
      </c>
      <c r="K71" s="44">
        <f t="shared" si="129"/>
        <v>-2.3333333333329875E-2</v>
      </c>
      <c r="L71" s="45" t="s">
        <v>1509</v>
      </c>
      <c r="M71" s="126" t="s">
        <v>1230</v>
      </c>
      <c r="N71" s="46">
        <f t="shared" si="120"/>
        <v>18.063333333333333</v>
      </c>
      <c r="O71" s="46"/>
      <c r="P71" s="42">
        <v>18.03</v>
      </c>
      <c r="Q71" s="46"/>
      <c r="R71" s="39">
        <v>18.07</v>
      </c>
      <c r="S71" s="46"/>
      <c r="T71" s="40">
        <v>18.09</v>
      </c>
      <c r="U71" s="47" t="str">
        <f t="shared" ref="U71:U131" si="168">IF(W71="","",IF(Y71="",W71,IF(AA71&lt;1,ROUND((Y71+W71)/2,5),IF(AC71&lt;1,ROUND((Y71+AA71+W71)/3,5),ROUND((Y71+AA71+AC71+W71)/4,5)))))</f>
        <v/>
      </c>
      <c r="V71" s="47" t="str">
        <f t="shared" ref="V71:V131" si="169">IF(X71="","",IF(Z71&lt;1,ROUND(X71,5),IF(AB71&lt;1,ROUND((X71+Z71)/2,5),IF(AD71&lt;1,ROUND((X71+Z71+AB71)/3,5),ROUND((X71+Z71+AB71+AD71)/4,5)))))</f>
        <v/>
      </c>
      <c r="W71" s="48"/>
      <c r="X71" s="48"/>
      <c r="Y71" s="48"/>
      <c r="Z71" s="48"/>
      <c r="AA71" s="49"/>
      <c r="AB71" s="49"/>
      <c r="AC71" s="50"/>
      <c r="AD71" s="50"/>
      <c r="AE71" s="51">
        <f t="shared" si="122"/>
        <v>28</v>
      </c>
      <c r="AF71" s="51" t="str">
        <f t="shared" si="123"/>
        <v/>
      </c>
      <c r="AG71" s="51" t="str">
        <f t="shared" si="124"/>
        <v>o</v>
      </c>
      <c r="AH71" s="51">
        <f t="shared" si="125"/>
        <v>36</v>
      </c>
      <c r="AI71" s="52">
        <f t="shared" si="126"/>
        <v>18.059999999999999</v>
      </c>
      <c r="AJ71" s="68" t="s">
        <v>25</v>
      </c>
      <c r="AK71" s="53"/>
      <c r="AL71" s="52"/>
      <c r="AM71" s="53">
        <f t="shared" si="130"/>
        <v>36</v>
      </c>
      <c r="AN71" s="53">
        <f>IF(AJ71&lt;&gt;"",IF(AJ71="o",VLOOKUP(AM71,OpenSect!$A$1:$D$11,2),IF(AJ71="u",VLOOKUP(AM71,UpHill!$A$1:$D$35,2),IF(AJ71="d",VLOOKUP(AM71,DownHill!$A$3:$D$29,2),IF(AJ71="f",VLOOKUP(AM71,FlatUnd!$A$2:$D$30,2),IF(AJ71="t",VLOOKUP(AM71,TimeAdd!$A$1:$D$176,2),IF(AJ71="l",VLOOKUP(AM71,SLimit!$A$1:$D$8,2),AN70)))))),AN70)</f>
        <v>36</v>
      </c>
      <c r="AO71" s="53">
        <f>IF(AJ71&lt;&gt;"",IF(AJ71="o",VLOOKUP(AM71,OpenSect!$A$1:$D$11,3),IF(AJ71="u",VLOOKUP(AM71,UpHill!$A$1:$D$35,3),IF(AJ71="d",VLOOKUP(AM71,DownHill!$A$3:$D$29,3),IF(AJ71="f",VLOOKUP(AM71,FlatUnd!$A$2:$D$30,3),IF(AJ71="t",VLOOKUP(AM71,TimeAdd!$A$1:$D$18,3),IF(AJ71="l",VLOOKUP(AM71,SLimit!$A$1:$D$8,3),AO70)))))),AO70)</f>
        <v>36</v>
      </c>
      <c r="AP71" s="53">
        <f>IF(AJ71&lt;&gt;"",IF(AJ71="o",VLOOKUP(AM71,OpenSect!$A$1:$D$11,4),IF(AJ71="u",VLOOKUP(AM71,UpHill!$A$1:$D$35,4),IF(AJ71="d",VLOOKUP(AM71,DownHill!$A$3:$D$29,4),IF(AJ71="f",VLOOKUP(AM71,FlatUnd!$A$2:$D$30,4),IF(AJ71="t",VLOOKUP(AM71,TimeAdd!$A$1:$D$18,4),IF(AJ71="l",VLOOKUP(AM71,SLimit!$A$1:$D$8,4),AP70)))))),AP70)</f>
        <v>36</v>
      </c>
      <c r="AQ71" s="53" t="str">
        <f t="shared" si="131"/>
        <v>40</v>
      </c>
      <c r="AR71" s="54" t="str">
        <f t="shared" si="132"/>
        <v>40 Speed limit.{ No Controls to 'STOP. T-Junction.  Turn RIGHT.'}  Beware of rumble strips.</v>
      </c>
      <c r="AS71" s="55"/>
      <c r="AT71" s="55"/>
      <c r="AU71" s="56">
        <f>IF(GroupStTimes!$A$8=0,MIN(CB71,CD71,CF71),MIN(BZ71,CB71,CD71,CF71))</f>
        <v>0.27328703703703705</v>
      </c>
      <c r="AV71" s="56">
        <f>IF(GroupStTimes!$A$8=0,MAX(CC71,CE71,CG71),MAX(CA71,CC71,CE71,CG71))</f>
        <v>0.33362268518518517</v>
      </c>
      <c r="AW71" s="57" t="str">
        <f t="shared" si="133"/>
        <v/>
      </c>
      <c r="AX71" s="58" t="str">
        <f t="shared" si="134"/>
        <v/>
      </c>
      <c r="AY71" s="58" t="str">
        <f t="shared" si="135"/>
        <v/>
      </c>
      <c r="AZ71" s="31">
        <f t="shared" si="136"/>
        <v>11.43</v>
      </c>
      <c r="BA71" s="59">
        <f t="shared" si="137"/>
        <v>0.26582175925925927</v>
      </c>
      <c r="BB71" s="59">
        <f t="shared" si="138"/>
        <v>0.27137731481481486</v>
      </c>
      <c r="BC71" s="59">
        <f t="shared" si="139"/>
        <v>0.27127314814814818</v>
      </c>
      <c r="BD71" s="59">
        <f t="shared" si="140"/>
        <v>0.31710648148148146</v>
      </c>
      <c r="BE71" s="59">
        <f t="shared" si="141"/>
        <v>0.31719907407407405</v>
      </c>
      <c r="BF71" s="59">
        <f t="shared" si="142"/>
        <v>0.32761574074074074</v>
      </c>
      <c r="BG71" s="59">
        <f t="shared" si="143"/>
        <v>0.32780092592592591</v>
      </c>
      <c r="BH71" s="59">
        <f t="shared" si="144"/>
        <v>0.32710648148148147</v>
      </c>
      <c r="BI71" s="31">
        <f t="shared" si="145"/>
        <v>6.629999999999999</v>
      </c>
      <c r="BJ71" s="61">
        <f t="shared" ref="BJ71:BM71" si="170">IF($AJ70="t",IF(AM69=0,0,$BI71/AM69),IF(AM70=0,0,$BI71/AM70))</f>
        <v>0.17918918918918916</v>
      </c>
      <c r="BK71" s="61">
        <f t="shared" si="170"/>
        <v>0.16170731707317071</v>
      </c>
      <c r="BL71" s="61">
        <f t="shared" si="170"/>
        <v>0.14413043478260867</v>
      </c>
      <c r="BM71" s="61">
        <f t="shared" si="170"/>
        <v>0.13530612244897958</v>
      </c>
      <c r="BN71" s="62">
        <f t="shared" si="147"/>
        <v>0</v>
      </c>
      <c r="BO71" s="62">
        <f t="shared" si="148"/>
        <v>10</v>
      </c>
      <c r="BP71" s="62">
        <f t="shared" si="149"/>
        <v>45</v>
      </c>
      <c r="BQ71" s="62">
        <f t="shared" si="150"/>
        <v>0</v>
      </c>
      <c r="BR71" s="62">
        <f t="shared" si="151"/>
        <v>9</v>
      </c>
      <c r="BS71" s="62">
        <f t="shared" si="152"/>
        <v>42</v>
      </c>
      <c r="BT71" s="62">
        <f t="shared" si="153"/>
        <v>0</v>
      </c>
      <c r="BU71" s="62">
        <f t="shared" si="154"/>
        <v>8</v>
      </c>
      <c r="BV71" s="62">
        <f t="shared" si="155"/>
        <v>39</v>
      </c>
      <c r="BW71" s="62">
        <f t="shared" si="156"/>
        <v>0</v>
      </c>
      <c r="BX71" s="62">
        <f t="shared" si="157"/>
        <v>8</v>
      </c>
      <c r="BY71" s="62">
        <f t="shared" si="158"/>
        <v>7</v>
      </c>
      <c r="BZ71" s="63">
        <f t="shared" si="159"/>
        <v>0.27328703703703705</v>
      </c>
      <c r="CA71" s="63">
        <f t="shared" si="160"/>
        <v>0.27884259259259264</v>
      </c>
      <c r="CB71" s="63">
        <f t="shared" si="161"/>
        <v>0.27800925925925929</v>
      </c>
      <c r="CC71" s="63">
        <f t="shared" si="162"/>
        <v>0.32384259259259257</v>
      </c>
      <c r="CD71" s="63">
        <f t="shared" si="163"/>
        <v>0.32320601851851849</v>
      </c>
      <c r="CE71" s="63">
        <f t="shared" si="164"/>
        <v>0.33362268518518517</v>
      </c>
      <c r="CF71" s="63">
        <f t="shared" si="165"/>
        <v>0.3334375</v>
      </c>
      <c r="CG71" s="63">
        <f t="shared" si="166"/>
        <v>0.33274305555555556</v>
      </c>
      <c r="CH71" s="36"/>
      <c r="CI71" s="36"/>
      <c r="CJ71" s="36"/>
      <c r="CK71" s="36"/>
      <c r="CL71" s="60">
        <v>60</v>
      </c>
    </row>
    <row r="72" spans="1:90" ht="26.25" customHeight="1" x14ac:dyDescent="0.25">
      <c r="A72" s="37">
        <v>28</v>
      </c>
      <c r="B72" s="38"/>
      <c r="C72" s="39"/>
      <c r="D72" s="39"/>
      <c r="E72" s="39"/>
      <c r="F72" s="42"/>
      <c r="G72" s="40">
        <v>18.13</v>
      </c>
      <c r="H72" s="41">
        <f t="shared" si="167"/>
        <v>18.149999999999999</v>
      </c>
      <c r="I72" s="42">
        <v>18.14</v>
      </c>
      <c r="J72" s="43">
        <f t="shared" si="128"/>
        <v>-7.3502388827628804E-4</v>
      </c>
      <c r="K72" s="44">
        <f t="shared" si="129"/>
        <v>-1.3333333333331865E-2</v>
      </c>
      <c r="L72" s="45" t="s">
        <v>87</v>
      </c>
      <c r="M72" s="126" t="s">
        <v>1230</v>
      </c>
      <c r="N72" s="46">
        <f t="shared" si="120"/>
        <v>18.153333333333332</v>
      </c>
      <c r="O72" s="46"/>
      <c r="P72" s="42">
        <v>18.12</v>
      </c>
      <c r="Q72" s="46"/>
      <c r="R72" s="39">
        <v>18.16</v>
      </c>
      <c r="S72" s="46"/>
      <c r="T72" s="40">
        <v>18.18</v>
      </c>
      <c r="U72" s="47" t="str">
        <f t="shared" si="168"/>
        <v/>
      </c>
      <c r="V72" s="47" t="str">
        <f t="shared" si="169"/>
        <v/>
      </c>
      <c r="W72" s="48"/>
      <c r="X72" s="48"/>
      <c r="Y72" s="48"/>
      <c r="Z72" s="48"/>
      <c r="AA72" s="49"/>
      <c r="AB72" s="49"/>
      <c r="AC72" s="50"/>
      <c r="AD72" s="50"/>
      <c r="AE72" s="51">
        <f t="shared" si="122"/>
        <v>28</v>
      </c>
      <c r="AF72" s="51" t="str">
        <f t="shared" si="123"/>
        <v/>
      </c>
      <c r="AG72" s="51" t="str">
        <f t="shared" si="124"/>
        <v/>
      </c>
      <c r="AH72" s="51" t="str">
        <f t="shared" si="125"/>
        <v/>
      </c>
      <c r="AI72" s="52">
        <f t="shared" si="126"/>
        <v>18.149999999999999</v>
      </c>
      <c r="AJ72" s="68"/>
      <c r="AK72" s="53"/>
      <c r="AL72" s="52"/>
      <c r="AM72" s="53">
        <f t="shared" si="130"/>
        <v>36</v>
      </c>
      <c r="AN72" s="53">
        <f>IF(AJ72&lt;&gt;"",IF(AJ72="o",VLOOKUP(AM72,OpenSect!$A$1:$D$11,2),IF(AJ72="u",VLOOKUP(AM72,UpHill!$A$1:$D$35,2),IF(AJ72="d",VLOOKUP(AM72,DownHill!$A$3:$D$29,2),IF(AJ72="f",VLOOKUP(AM72,FlatUnd!$A$2:$D$30,2),IF(AJ72="t",VLOOKUP(AM72,TimeAdd!$A$1:$D$176,2),IF(AJ72="l",VLOOKUP(AM72,SLimit!$A$1:$D$8,2),AN71)))))),AN71)</f>
        <v>36</v>
      </c>
      <c r="AO72" s="53">
        <f>IF(AJ72&lt;&gt;"",IF(AJ72="o",VLOOKUP(AM72,OpenSect!$A$1:$D$11,3),IF(AJ72="u",VLOOKUP(AM72,UpHill!$A$1:$D$35,3),IF(AJ72="d",VLOOKUP(AM72,DownHill!$A$3:$D$29,3),IF(AJ72="f",VLOOKUP(AM72,FlatUnd!$A$2:$D$30,3),IF(AJ72="t",VLOOKUP(AM72,TimeAdd!$A$1:$D$18,3),IF(AJ72="l",VLOOKUP(AM72,SLimit!$A$1:$D$8,3),AO71)))))),AO71)</f>
        <v>36</v>
      </c>
      <c r="AP72" s="53">
        <f>IF(AJ72&lt;&gt;"",IF(AJ72="o",VLOOKUP(AM72,OpenSect!$A$1:$D$11,4),IF(AJ72="u",VLOOKUP(AM72,UpHill!$A$1:$D$35,4),IF(AJ72="d",VLOOKUP(AM72,DownHill!$A$3:$D$29,4),IF(AJ72="f",VLOOKUP(AM72,FlatUnd!$A$2:$D$30,4),IF(AJ72="t",VLOOKUP(AM72,TimeAdd!$A$1:$D$18,4),IF(AJ72="l",VLOOKUP(AM72,SLimit!$A$1:$D$8,4),AP71)))))),AP71)</f>
        <v>36</v>
      </c>
      <c r="AQ72" s="53" t="str">
        <f t="shared" si="131"/>
        <v>40</v>
      </c>
      <c r="AR72" s="54" t="str">
        <f t="shared" si="132"/>
        <v>[First Aid Post] Fredville Clinic</v>
      </c>
      <c r="AS72" s="55"/>
      <c r="AT72" s="55"/>
      <c r="AU72" s="56">
        <f>IF(GroupStTimes!$A$8=0,MIN(CB72,CD72,CF72),MIN(BZ72,CB72,CD72,CF72))</f>
        <v>0.27339120370370373</v>
      </c>
      <c r="AV72" s="56">
        <f>IF(GroupStTimes!$A$8=0,MAX(CC72,CE72,CG72),MAX(CA72,CC72,CE72,CG72))</f>
        <v>0.33372685185185186</v>
      </c>
      <c r="AW72" s="57" t="str">
        <f t="shared" si="133"/>
        <v/>
      </c>
      <c r="AX72" s="58" t="str">
        <f t="shared" si="134"/>
        <v/>
      </c>
      <c r="AY72" s="58" t="str">
        <f t="shared" si="135"/>
        <v/>
      </c>
      <c r="AZ72" s="31">
        <f t="shared" si="136"/>
        <v>18.059999999999999</v>
      </c>
      <c r="BA72" s="59">
        <f t="shared" si="137"/>
        <v>0.27328703703703705</v>
      </c>
      <c r="BB72" s="59">
        <f t="shared" si="138"/>
        <v>0.27884259259259264</v>
      </c>
      <c r="BC72" s="59">
        <f t="shared" si="139"/>
        <v>0.27800925925925929</v>
      </c>
      <c r="BD72" s="59">
        <f t="shared" si="140"/>
        <v>0.32384259259259257</v>
      </c>
      <c r="BE72" s="59">
        <f t="shared" si="141"/>
        <v>0.32320601851851849</v>
      </c>
      <c r="BF72" s="59">
        <f t="shared" si="142"/>
        <v>0.33362268518518517</v>
      </c>
      <c r="BG72" s="59">
        <f t="shared" si="143"/>
        <v>0.3334375</v>
      </c>
      <c r="BH72" s="59">
        <f t="shared" si="144"/>
        <v>0.33274305555555556</v>
      </c>
      <c r="BI72" s="31">
        <f t="shared" si="145"/>
        <v>8.9999999999999858E-2</v>
      </c>
      <c r="BJ72" s="61">
        <f t="shared" ref="BJ72:BM72" si="171">IF($AJ71="t",IF(AM70=0,0,$BI72/AM70),IF(AM71=0,0,$BI72/AM71))</f>
        <v>2.4999999999999961E-3</v>
      </c>
      <c r="BK72" s="61">
        <f t="shared" si="171"/>
        <v>2.4999999999999961E-3</v>
      </c>
      <c r="BL72" s="61">
        <f t="shared" si="171"/>
        <v>2.4999999999999961E-3</v>
      </c>
      <c r="BM72" s="61">
        <f t="shared" si="171"/>
        <v>2.4999999999999961E-3</v>
      </c>
      <c r="BN72" s="62">
        <f t="shared" si="147"/>
        <v>0</v>
      </c>
      <c r="BO72" s="62">
        <f t="shared" si="148"/>
        <v>0</v>
      </c>
      <c r="BP72" s="62">
        <f t="shared" si="149"/>
        <v>9</v>
      </c>
      <c r="BQ72" s="62">
        <f t="shared" si="150"/>
        <v>0</v>
      </c>
      <c r="BR72" s="62">
        <f t="shared" si="151"/>
        <v>0</v>
      </c>
      <c r="BS72" s="62">
        <f t="shared" si="152"/>
        <v>9</v>
      </c>
      <c r="BT72" s="62">
        <f t="shared" si="153"/>
        <v>0</v>
      </c>
      <c r="BU72" s="62">
        <f t="shared" si="154"/>
        <v>0</v>
      </c>
      <c r="BV72" s="62">
        <f t="shared" si="155"/>
        <v>9</v>
      </c>
      <c r="BW72" s="62">
        <f t="shared" si="156"/>
        <v>0</v>
      </c>
      <c r="BX72" s="62">
        <f t="shared" si="157"/>
        <v>0</v>
      </c>
      <c r="BY72" s="62">
        <f t="shared" si="158"/>
        <v>9</v>
      </c>
      <c r="BZ72" s="63">
        <f t="shared" si="159"/>
        <v>0.27339120370370373</v>
      </c>
      <c r="CA72" s="63">
        <f t="shared" si="160"/>
        <v>0.27894675925925932</v>
      </c>
      <c r="CB72" s="63">
        <f t="shared" si="161"/>
        <v>0.27811342592592597</v>
      </c>
      <c r="CC72" s="63">
        <f t="shared" si="162"/>
        <v>0.32394675925925925</v>
      </c>
      <c r="CD72" s="63">
        <f t="shared" si="163"/>
        <v>0.32331018518518517</v>
      </c>
      <c r="CE72" s="63">
        <f t="shared" si="164"/>
        <v>0.33372685185185186</v>
      </c>
      <c r="CF72" s="63">
        <f t="shared" si="165"/>
        <v>0.33354166666666668</v>
      </c>
      <c r="CG72" s="63">
        <f t="shared" si="166"/>
        <v>0.33284722222222224</v>
      </c>
      <c r="CH72" s="36"/>
      <c r="CI72" s="36"/>
      <c r="CJ72" s="36"/>
      <c r="CK72" s="36"/>
      <c r="CL72" s="60">
        <v>60</v>
      </c>
    </row>
    <row r="73" spans="1:90" ht="26.25" customHeight="1" x14ac:dyDescent="0.25">
      <c r="A73" s="37">
        <v>28</v>
      </c>
      <c r="B73" s="38"/>
      <c r="C73" s="39"/>
      <c r="D73" s="39"/>
      <c r="E73" s="39"/>
      <c r="F73" s="42"/>
      <c r="G73" s="40">
        <v>18.239999999999998</v>
      </c>
      <c r="H73" s="41">
        <f t="shared" si="167"/>
        <v>18.260000000000002</v>
      </c>
      <c r="I73" s="42">
        <v>18.25</v>
      </c>
      <c r="J73" s="43">
        <f t="shared" si="128"/>
        <v>-7.3059360730585565E-4</v>
      </c>
      <c r="K73" s="44">
        <f t="shared" si="129"/>
        <v>-1.3333333333331865E-2</v>
      </c>
      <c r="L73" s="45" t="s">
        <v>88</v>
      </c>
      <c r="M73" s="126" t="s">
        <v>1230</v>
      </c>
      <c r="N73" s="46">
        <f t="shared" si="120"/>
        <v>18.263333333333332</v>
      </c>
      <c r="O73" s="46"/>
      <c r="P73" s="42">
        <v>18.23</v>
      </c>
      <c r="Q73" s="46"/>
      <c r="R73" s="39">
        <v>18.27</v>
      </c>
      <c r="S73" s="46"/>
      <c r="T73" s="40">
        <v>18.29</v>
      </c>
      <c r="U73" s="47" t="str">
        <f t="shared" si="168"/>
        <v/>
      </c>
      <c r="V73" s="47" t="str">
        <f t="shared" si="169"/>
        <v/>
      </c>
      <c r="W73" s="48"/>
      <c r="X73" s="48"/>
      <c r="Y73" s="48"/>
      <c r="Z73" s="48"/>
      <c r="AA73" s="49"/>
      <c r="AB73" s="49"/>
      <c r="AC73" s="50"/>
      <c r="AD73" s="50"/>
      <c r="AE73" s="51">
        <f t="shared" si="122"/>
        <v>28</v>
      </c>
      <c r="AF73" s="51" t="str">
        <f t="shared" si="123"/>
        <v/>
      </c>
      <c r="AG73" s="51" t="str">
        <f t="shared" si="124"/>
        <v/>
      </c>
      <c r="AH73" s="51" t="str">
        <f t="shared" si="125"/>
        <v/>
      </c>
      <c r="AI73" s="52">
        <f t="shared" si="126"/>
        <v>18.260000000000002</v>
      </c>
      <c r="AJ73" s="68"/>
      <c r="AK73" s="53"/>
      <c r="AL73" s="52"/>
      <c r="AM73" s="53">
        <f t="shared" si="130"/>
        <v>36</v>
      </c>
      <c r="AN73" s="53">
        <f>IF(AJ73&lt;&gt;"",IF(AJ73="o",VLOOKUP(AM73,OpenSect!$A$1:$D$11,2),IF(AJ73="u",VLOOKUP(AM73,UpHill!$A$1:$D$35,2),IF(AJ73="d",VLOOKUP(AM73,DownHill!$A$3:$D$29,2),IF(AJ73="f",VLOOKUP(AM73,FlatUnd!$A$2:$D$30,2),IF(AJ73="t",VLOOKUP(AM73,TimeAdd!$A$1:$D$176,2),IF(AJ73="l",VLOOKUP(AM73,SLimit!$A$1:$D$8,2),AN72)))))),AN72)</f>
        <v>36</v>
      </c>
      <c r="AO73" s="53">
        <f>IF(AJ73&lt;&gt;"",IF(AJ73="o",VLOOKUP(AM73,OpenSect!$A$1:$D$11,3),IF(AJ73="u",VLOOKUP(AM73,UpHill!$A$1:$D$35,3),IF(AJ73="d",VLOOKUP(AM73,DownHill!$A$3:$D$29,3),IF(AJ73="f",VLOOKUP(AM73,FlatUnd!$A$2:$D$30,3),IF(AJ73="t",VLOOKUP(AM73,TimeAdd!$A$1:$D$18,3),IF(AJ73="l",VLOOKUP(AM73,SLimit!$A$1:$D$8,3),AO72)))))),AO72)</f>
        <v>36</v>
      </c>
      <c r="AP73" s="53">
        <f>IF(AJ73&lt;&gt;"",IF(AJ73="o",VLOOKUP(AM73,OpenSect!$A$1:$D$11,4),IF(AJ73="u",VLOOKUP(AM73,UpHill!$A$1:$D$35,4),IF(AJ73="d",VLOOKUP(AM73,DownHill!$A$3:$D$29,4),IF(AJ73="f",VLOOKUP(AM73,FlatUnd!$A$2:$D$30,4),IF(AJ73="t",VLOOKUP(AM73,TimeAdd!$A$1:$D$18,4),IF(AJ73="l",VLOOKUP(AM73,SLimit!$A$1:$D$8,4),AP72)))))),AP72)</f>
        <v>36</v>
      </c>
      <c r="AQ73" s="53" t="str">
        <f t="shared" si="131"/>
        <v>40</v>
      </c>
      <c r="AR73" s="54" t="str">
        <f t="shared" si="132"/>
        <v>Warning - Children. Beware of Rumble strips</v>
      </c>
      <c r="AS73" s="55"/>
      <c r="AT73" s="55"/>
      <c r="AU73" s="56">
        <f>IF(GroupStTimes!$A$8=0,MIN(CB73,CD73,CF73),MIN(BZ73,CB73,CD73,CF73))</f>
        <v>0.27351851851851855</v>
      </c>
      <c r="AV73" s="56">
        <f>IF(GroupStTimes!$A$8=0,MAX(CC73,CE73,CG73),MAX(CA73,CC73,CE73,CG73))</f>
        <v>0.33385416666666667</v>
      </c>
      <c r="AW73" s="57" t="str">
        <f t="shared" si="133"/>
        <v/>
      </c>
      <c r="AX73" s="58" t="str">
        <f t="shared" si="134"/>
        <v/>
      </c>
      <c r="AY73" s="58" t="str">
        <f t="shared" si="135"/>
        <v/>
      </c>
      <c r="AZ73" s="31">
        <f t="shared" si="136"/>
        <v>18.059999999999999</v>
      </c>
      <c r="BA73" s="59">
        <f t="shared" si="137"/>
        <v>0.27328703703703705</v>
      </c>
      <c r="BB73" s="59">
        <f t="shared" si="138"/>
        <v>0.27884259259259264</v>
      </c>
      <c r="BC73" s="59">
        <f t="shared" si="139"/>
        <v>0.27800925925925929</v>
      </c>
      <c r="BD73" s="59">
        <f t="shared" si="140"/>
        <v>0.32384259259259257</v>
      </c>
      <c r="BE73" s="59">
        <f t="shared" si="141"/>
        <v>0.32320601851851849</v>
      </c>
      <c r="BF73" s="59">
        <f t="shared" si="142"/>
        <v>0.33362268518518517</v>
      </c>
      <c r="BG73" s="59">
        <f t="shared" si="143"/>
        <v>0.3334375</v>
      </c>
      <c r="BH73" s="59">
        <f t="shared" si="144"/>
        <v>0.33274305555555556</v>
      </c>
      <c r="BI73" s="31">
        <f t="shared" si="145"/>
        <v>0.20000000000000284</v>
      </c>
      <c r="BJ73" s="61">
        <f t="shared" ref="BJ73:BM73" si="172">IF($AJ72="t",IF(AM71=0,0,$BI73/AM71),IF(AM72=0,0,$BI73/AM72))</f>
        <v>5.5555555555556347E-3</v>
      </c>
      <c r="BK73" s="61">
        <f t="shared" si="172"/>
        <v>5.5555555555556347E-3</v>
      </c>
      <c r="BL73" s="61">
        <f t="shared" si="172"/>
        <v>5.5555555555556347E-3</v>
      </c>
      <c r="BM73" s="61">
        <f t="shared" si="172"/>
        <v>5.5555555555556347E-3</v>
      </c>
      <c r="BN73" s="62">
        <f t="shared" si="147"/>
        <v>0</v>
      </c>
      <c r="BO73" s="62">
        <f t="shared" si="148"/>
        <v>0</v>
      </c>
      <c r="BP73" s="62">
        <f t="shared" si="149"/>
        <v>20</v>
      </c>
      <c r="BQ73" s="62">
        <f t="shared" si="150"/>
        <v>0</v>
      </c>
      <c r="BR73" s="62">
        <f t="shared" si="151"/>
        <v>0</v>
      </c>
      <c r="BS73" s="62">
        <f t="shared" si="152"/>
        <v>20</v>
      </c>
      <c r="BT73" s="62">
        <f t="shared" si="153"/>
        <v>0</v>
      </c>
      <c r="BU73" s="62">
        <f t="shared" si="154"/>
        <v>0</v>
      </c>
      <c r="BV73" s="62">
        <f t="shared" si="155"/>
        <v>20</v>
      </c>
      <c r="BW73" s="62">
        <f t="shared" si="156"/>
        <v>0</v>
      </c>
      <c r="BX73" s="62">
        <f t="shared" si="157"/>
        <v>0</v>
      </c>
      <c r="BY73" s="62">
        <f t="shared" si="158"/>
        <v>20</v>
      </c>
      <c r="BZ73" s="63">
        <f t="shared" si="159"/>
        <v>0.27351851851851855</v>
      </c>
      <c r="CA73" s="63">
        <f t="shared" si="160"/>
        <v>0.27907407407407414</v>
      </c>
      <c r="CB73" s="63">
        <f t="shared" si="161"/>
        <v>0.27824074074074079</v>
      </c>
      <c r="CC73" s="63">
        <f t="shared" si="162"/>
        <v>0.32407407407407407</v>
      </c>
      <c r="CD73" s="63">
        <f t="shared" si="163"/>
        <v>0.32343749999999999</v>
      </c>
      <c r="CE73" s="63">
        <f t="shared" si="164"/>
        <v>0.33385416666666667</v>
      </c>
      <c r="CF73" s="63">
        <f t="shared" si="165"/>
        <v>0.3336689814814815</v>
      </c>
      <c r="CG73" s="63">
        <f t="shared" si="166"/>
        <v>0.33297453703703705</v>
      </c>
      <c r="CH73" s="36"/>
      <c r="CI73" s="36"/>
      <c r="CJ73" s="36"/>
      <c r="CK73" s="36"/>
      <c r="CL73" s="60">
        <v>60</v>
      </c>
    </row>
    <row r="74" spans="1:90" ht="26.25" customHeight="1" x14ac:dyDescent="0.25">
      <c r="B74" s="38"/>
      <c r="C74" s="39"/>
      <c r="D74" s="39"/>
      <c r="E74" s="39"/>
      <c r="F74" s="42"/>
      <c r="G74" s="40">
        <v>18.27</v>
      </c>
      <c r="H74" s="41">
        <f t="shared" si="167"/>
        <v>18.28</v>
      </c>
      <c r="I74" s="42">
        <v>18.27</v>
      </c>
      <c r="J74" s="43">
        <f t="shared" si="128"/>
        <v>-9.1224229155258455E-4</v>
      </c>
      <c r="K74" s="44">
        <f t="shared" si="129"/>
        <v>-1.6666666666665719E-2</v>
      </c>
      <c r="L74" s="45" t="s">
        <v>89</v>
      </c>
      <c r="M74" s="126" t="s">
        <v>1230</v>
      </c>
      <c r="N74" s="46">
        <f t="shared" si="120"/>
        <v>18.286666666666665</v>
      </c>
      <c r="O74" s="46"/>
      <c r="P74" s="42">
        <v>18.25</v>
      </c>
      <c r="Q74" s="46"/>
      <c r="R74" s="39">
        <v>18.3</v>
      </c>
      <c r="S74" s="46"/>
      <c r="T74" s="66">
        <v>18.309999999999999</v>
      </c>
      <c r="U74" s="47" t="str">
        <f t="shared" si="168"/>
        <v/>
      </c>
      <c r="V74" s="47" t="str">
        <f t="shared" si="169"/>
        <v/>
      </c>
      <c r="W74" s="48"/>
      <c r="X74" s="48"/>
      <c r="Y74" s="48"/>
      <c r="Z74" s="48"/>
      <c r="AA74" s="49"/>
      <c r="AB74" s="49"/>
      <c r="AC74" s="50"/>
      <c r="AD74" s="50"/>
      <c r="AE74" s="51" t="str">
        <f t="shared" si="122"/>
        <v/>
      </c>
      <c r="AF74" s="51" t="str">
        <f t="shared" si="123"/>
        <v/>
      </c>
      <c r="AG74" s="51" t="str">
        <f t="shared" si="124"/>
        <v/>
      </c>
      <c r="AH74" s="51" t="str">
        <f t="shared" si="125"/>
        <v/>
      </c>
      <c r="AI74" s="52">
        <f t="shared" si="126"/>
        <v>18.28</v>
      </c>
      <c r="AJ74" s="68"/>
      <c r="AK74" s="53"/>
      <c r="AL74" s="52"/>
      <c r="AM74" s="53">
        <f t="shared" si="130"/>
        <v>36</v>
      </c>
      <c r="AN74" s="53">
        <f>IF(AJ74&lt;&gt;"",IF(AJ74="o",VLOOKUP(AM74,OpenSect!$A$1:$D$11,2),IF(AJ74="u",VLOOKUP(AM74,UpHill!$A$1:$D$35,2),IF(AJ74="d",VLOOKUP(AM74,DownHill!$A$3:$D$29,2),IF(AJ74="f",VLOOKUP(AM74,FlatUnd!$A$2:$D$30,2),IF(AJ74="t",VLOOKUP(AM74,TimeAdd!$A$1:$D$176,2),IF(AJ74="l",VLOOKUP(AM74,SLimit!$A$1:$D$8,2),AN73)))))),AN73)</f>
        <v>36</v>
      </c>
      <c r="AO74" s="53">
        <f>IF(AJ74&lt;&gt;"",IF(AJ74="o",VLOOKUP(AM74,OpenSect!$A$1:$D$11,3),IF(AJ74="u",VLOOKUP(AM74,UpHill!$A$1:$D$35,3),IF(AJ74="d",VLOOKUP(AM74,DownHill!$A$3:$D$29,3),IF(AJ74="f",VLOOKUP(AM74,FlatUnd!$A$2:$D$30,3),IF(AJ74="t",VLOOKUP(AM74,TimeAdd!$A$1:$D$18,3),IF(AJ74="l",VLOOKUP(AM74,SLimit!$A$1:$D$8,3),AO73)))))),AO73)</f>
        <v>36</v>
      </c>
      <c r="AP74" s="53">
        <f>IF(AJ74&lt;&gt;"",IF(AJ74="o",VLOOKUP(AM74,OpenSect!$A$1:$D$11,4),IF(AJ74="u",VLOOKUP(AM74,UpHill!$A$1:$D$35,4),IF(AJ74="d",VLOOKUP(AM74,DownHill!$A$3:$D$29,4),IF(AJ74="f",VLOOKUP(AM74,FlatUnd!$A$2:$D$30,4),IF(AJ74="t",VLOOKUP(AM74,TimeAdd!$A$1:$D$18,4),IF(AJ74="l",VLOOKUP(AM74,SLimit!$A$1:$D$8,4),AP73)))))),AP73)</f>
        <v>36</v>
      </c>
      <c r="AQ74" s="53" t="str">
        <f t="shared" si="131"/>
        <v>40</v>
      </c>
      <c r="AR74" s="54" t="str">
        <f t="shared" si="132"/>
        <v>km stone.</v>
      </c>
      <c r="AS74" s="55"/>
      <c r="AT74" s="55"/>
      <c r="AU74" s="56">
        <f>IF(GroupStTimes!$A$8=0,MIN(CB74,CD74,CF74),MIN(BZ74,CB74,CD74,CF74))</f>
        <v>0.27354166666666668</v>
      </c>
      <c r="AV74" s="56">
        <f>IF(GroupStTimes!$A$8=0,MAX(CC74,CE74,CG74),MAX(CA74,CC74,CE74,CG74))</f>
        <v>0.33387731481481481</v>
      </c>
      <c r="AW74" s="57" t="str">
        <f t="shared" si="133"/>
        <v/>
      </c>
      <c r="AX74" s="58" t="str">
        <f t="shared" si="134"/>
        <v/>
      </c>
      <c r="AY74" s="58" t="str">
        <f t="shared" si="135"/>
        <v/>
      </c>
      <c r="AZ74" s="31">
        <f t="shared" si="136"/>
        <v>18.059999999999999</v>
      </c>
      <c r="BA74" s="59">
        <f t="shared" si="137"/>
        <v>0.27328703703703705</v>
      </c>
      <c r="BB74" s="59">
        <f t="shared" si="138"/>
        <v>0.27884259259259264</v>
      </c>
      <c r="BC74" s="59">
        <f t="shared" si="139"/>
        <v>0.27800925925925929</v>
      </c>
      <c r="BD74" s="59">
        <f t="shared" si="140"/>
        <v>0.32384259259259257</v>
      </c>
      <c r="BE74" s="59">
        <f t="shared" si="141"/>
        <v>0.32320601851851849</v>
      </c>
      <c r="BF74" s="59">
        <f t="shared" si="142"/>
        <v>0.33362268518518517</v>
      </c>
      <c r="BG74" s="59">
        <f t="shared" si="143"/>
        <v>0.3334375</v>
      </c>
      <c r="BH74" s="59">
        <f t="shared" si="144"/>
        <v>0.33274305555555556</v>
      </c>
      <c r="BI74" s="31">
        <f t="shared" si="145"/>
        <v>0.22000000000000242</v>
      </c>
      <c r="BJ74" s="61">
        <f t="shared" ref="BJ74:BM74" si="173">IF($AJ73="t",IF(AM72=0,0,$BI74/AM72),IF(AM73=0,0,$BI74/AM73))</f>
        <v>6.1111111111111782E-3</v>
      </c>
      <c r="BK74" s="61">
        <f t="shared" si="173"/>
        <v>6.1111111111111782E-3</v>
      </c>
      <c r="BL74" s="61">
        <f t="shared" si="173"/>
        <v>6.1111111111111782E-3</v>
      </c>
      <c r="BM74" s="61">
        <f t="shared" si="173"/>
        <v>6.1111111111111782E-3</v>
      </c>
      <c r="BN74" s="62">
        <f t="shared" si="147"/>
        <v>0</v>
      </c>
      <c r="BO74" s="62">
        <f t="shared" si="148"/>
        <v>0</v>
      </c>
      <c r="BP74" s="62">
        <f t="shared" si="149"/>
        <v>22</v>
      </c>
      <c r="BQ74" s="62">
        <f t="shared" si="150"/>
        <v>0</v>
      </c>
      <c r="BR74" s="62">
        <f t="shared" si="151"/>
        <v>0</v>
      </c>
      <c r="BS74" s="62">
        <f t="shared" si="152"/>
        <v>22</v>
      </c>
      <c r="BT74" s="62">
        <f t="shared" si="153"/>
        <v>0</v>
      </c>
      <c r="BU74" s="62">
        <f t="shared" si="154"/>
        <v>0</v>
      </c>
      <c r="BV74" s="62">
        <f t="shared" si="155"/>
        <v>22</v>
      </c>
      <c r="BW74" s="62">
        <f t="shared" si="156"/>
        <v>0</v>
      </c>
      <c r="BX74" s="62">
        <f t="shared" si="157"/>
        <v>0</v>
      </c>
      <c r="BY74" s="62">
        <f t="shared" si="158"/>
        <v>22</v>
      </c>
      <c r="BZ74" s="63">
        <f t="shared" si="159"/>
        <v>0.27354166666666668</v>
      </c>
      <c r="CA74" s="63">
        <f t="shared" si="160"/>
        <v>0.27909722222222227</v>
      </c>
      <c r="CB74" s="63">
        <f t="shared" si="161"/>
        <v>0.27826388888888892</v>
      </c>
      <c r="CC74" s="63">
        <f t="shared" si="162"/>
        <v>0.3240972222222222</v>
      </c>
      <c r="CD74" s="63">
        <f t="shared" si="163"/>
        <v>0.32346064814814812</v>
      </c>
      <c r="CE74" s="63">
        <f t="shared" si="164"/>
        <v>0.33387731481481481</v>
      </c>
      <c r="CF74" s="63">
        <f t="shared" si="165"/>
        <v>0.33369212962962963</v>
      </c>
      <c r="CG74" s="63">
        <f t="shared" si="166"/>
        <v>0.33299768518518519</v>
      </c>
      <c r="CH74" s="36"/>
      <c r="CI74" s="36"/>
      <c r="CJ74" s="36"/>
      <c r="CK74" s="36"/>
      <c r="CL74" s="60">
        <v>60</v>
      </c>
    </row>
    <row r="75" spans="1:90" ht="26.25" customHeight="1" x14ac:dyDescent="0.25">
      <c r="A75" s="37">
        <v>28</v>
      </c>
      <c r="B75" s="38"/>
      <c r="C75" s="39"/>
      <c r="D75" s="39"/>
      <c r="E75" s="39"/>
      <c r="F75" s="42"/>
      <c r="G75" s="40">
        <v>18.64</v>
      </c>
      <c r="H75" s="41">
        <f t="shared" si="167"/>
        <v>18.66</v>
      </c>
      <c r="I75" s="42">
        <v>18.649999999999999</v>
      </c>
      <c r="J75" s="43">
        <f t="shared" si="128"/>
        <v>-7.1492403932074352E-4</v>
      </c>
      <c r="K75" s="44">
        <f t="shared" si="129"/>
        <v>-1.3333333333331865E-2</v>
      </c>
      <c r="L75" s="45" t="s">
        <v>75</v>
      </c>
      <c r="M75" s="126" t="s">
        <v>1230</v>
      </c>
      <c r="N75" s="46">
        <f t="shared" si="120"/>
        <v>18.66333333333333</v>
      </c>
      <c r="O75" s="46"/>
      <c r="P75" s="42">
        <v>18.63</v>
      </c>
      <c r="Q75" s="46"/>
      <c r="R75" s="39">
        <v>18.670000000000002</v>
      </c>
      <c r="S75" s="46"/>
      <c r="T75" s="40">
        <v>18.690000000000001</v>
      </c>
      <c r="U75" s="47" t="str">
        <f t="shared" si="168"/>
        <v/>
      </c>
      <c r="V75" s="47" t="str">
        <f t="shared" si="169"/>
        <v/>
      </c>
      <c r="W75" s="48"/>
      <c r="X75" s="48"/>
      <c r="Y75" s="48"/>
      <c r="Z75" s="48"/>
      <c r="AA75" s="49"/>
      <c r="AB75" s="49"/>
      <c r="AC75" s="50"/>
      <c r="AD75" s="50"/>
      <c r="AE75" s="51">
        <f t="shared" si="122"/>
        <v>28</v>
      </c>
      <c r="AF75" s="51" t="str">
        <f t="shared" si="123"/>
        <v/>
      </c>
      <c r="AG75" s="51" t="str">
        <f t="shared" si="124"/>
        <v/>
      </c>
      <c r="AH75" s="51" t="str">
        <f t="shared" si="125"/>
        <v/>
      </c>
      <c r="AI75" s="52">
        <f t="shared" si="126"/>
        <v>18.66</v>
      </c>
      <c r="AJ75" s="68"/>
      <c r="AK75" s="53"/>
      <c r="AL75" s="52"/>
      <c r="AM75" s="53">
        <f t="shared" si="130"/>
        <v>36</v>
      </c>
      <c r="AN75" s="53">
        <f>IF(AJ75&lt;&gt;"",IF(AJ75="o",VLOOKUP(AM75,OpenSect!$A$1:$D$11,2),IF(AJ75="u",VLOOKUP(AM75,UpHill!$A$1:$D$35,2),IF(AJ75="d",VLOOKUP(AM75,DownHill!$A$3:$D$29,2),IF(AJ75="f",VLOOKUP(AM75,FlatUnd!$A$2:$D$30,2),IF(AJ75="t",VLOOKUP(AM75,TimeAdd!$A$1:$D$176,2),IF(AJ75="l",VLOOKUP(AM75,SLimit!$A$1:$D$8,2),AN74)))))),AN74)</f>
        <v>36</v>
      </c>
      <c r="AO75" s="53">
        <f>IF(AJ75&lt;&gt;"",IF(AJ75="o",VLOOKUP(AM75,OpenSect!$A$1:$D$11,3),IF(AJ75="u",VLOOKUP(AM75,UpHill!$A$1:$D$35,3),IF(AJ75="d",VLOOKUP(AM75,DownHill!$A$3:$D$29,3),IF(AJ75="f",VLOOKUP(AM75,FlatUnd!$A$2:$D$30,3),IF(AJ75="t",VLOOKUP(AM75,TimeAdd!$A$1:$D$18,3),IF(AJ75="l",VLOOKUP(AM75,SLimit!$A$1:$D$8,3),AO74)))))),AO74)</f>
        <v>36</v>
      </c>
      <c r="AP75" s="53">
        <f>IF(AJ75&lt;&gt;"",IF(AJ75="o",VLOOKUP(AM75,OpenSect!$A$1:$D$11,4),IF(AJ75="u",VLOOKUP(AM75,UpHill!$A$1:$D$35,4),IF(AJ75="d",VLOOKUP(AM75,DownHill!$A$3:$D$29,4),IF(AJ75="f",VLOOKUP(AM75,FlatUnd!$A$2:$D$30,4),IF(AJ75="t",VLOOKUP(AM75,TimeAdd!$A$1:$D$18,4),IF(AJ75="l",VLOOKUP(AM75,SLimit!$A$1:$D$8,4),AP74)))))),AP74)</f>
        <v>36</v>
      </c>
      <c r="AQ75" s="53" t="str">
        <f t="shared" si="131"/>
        <v>40</v>
      </c>
      <c r="AR75" s="54" t="str">
        <f t="shared" si="132"/>
        <v>Warning - Side road junction {Right}</v>
      </c>
      <c r="AS75" s="55"/>
      <c r="AT75" s="55"/>
      <c r="AU75" s="56">
        <f>IF(GroupStTimes!$A$8=0,MIN(CB75,CD75,CF75),MIN(BZ75,CB75,CD75,CF75))</f>
        <v>0.27398148148148149</v>
      </c>
      <c r="AV75" s="56">
        <f>IF(GroupStTimes!$A$8=0,MAX(CC75,CE75,CG75),MAX(CA75,CC75,CE75,CG75))</f>
        <v>0.33431712962962962</v>
      </c>
      <c r="AW75" s="57" t="str">
        <f t="shared" si="133"/>
        <v/>
      </c>
      <c r="AX75" s="58" t="str">
        <f t="shared" si="134"/>
        <v/>
      </c>
      <c r="AY75" s="58" t="str">
        <f t="shared" si="135"/>
        <v/>
      </c>
      <c r="AZ75" s="31">
        <f t="shared" si="136"/>
        <v>18.059999999999999</v>
      </c>
      <c r="BA75" s="59">
        <f t="shared" si="137"/>
        <v>0.27328703703703705</v>
      </c>
      <c r="BB75" s="59">
        <f t="shared" si="138"/>
        <v>0.27884259259259264</v>
      </c>
      <c r="BC75" s="59">
        <f t="shared" si="139"/>
        <v>0.27800925925925929</v>
      </c>
      <c r="BD75" s="59">
        <f t="shared" si="140"/>
        <v>0.32384259259259257</v>
      </c>
      <c r="BE75" s="59">
        <f t="shared" si="141"/>
        <v>0.32320601851851849</v>
      </c>
      <c r="BF75" s="59">
        <f t="shared" si="142"/>
        <v>0.33362268518518517</v>
      </c>
      <c r="BG75" s="59">
        <f t="shared" si="143"/>
        <v>0.3334375</v>
      </c>
      <c r="BH75" s="59">
        <f t="shared" si="144"/>
        <v>0.33274305555555556</v>
      </c>
      <c r="BI75" s="31">
        <f t="shared" si="145"/>
        <v>0.60000000000000142</v>
      </c>
      <c r="BJ75" s="61">
        <f t="shared" ref="BJ75:BM75" si="174">IF($AJ74="t",IF(AM73=0,0,$BI75/AM73),IF(AM74=0,0,$BI75/AM74))</f>
        <v>1.6666666666666705E-2</v>
      </c>
      <c r="BK75" s="61">
        <f t="shared" si="174"/>
        <v>1.6666666666666705E-2</v>
      </c>
      <c r="BL75" s="61">
        <f t="shared" si="174"/>
        <v>1.6666666666666705E-2</v>
      </c>
      <c r="BM75" s="61">
        <f t="shared" si="174"/>
        <v>1.6666666666666705E-2</v>
      </c>
      <c r="BN75" s="62">
        <f t="shared" si="147"/>
        <v>0</v>
      </c>
      <c r="BO75" s="62">
        <f t="shared" si="148"/>
        <v>1</v>
      </c>
      <c r="BP75" s="62">
        <f t="shared" si="149"/>
        <v>0</v>
      </c>
      <c r="BQ75" s="62">
        <f t="shared" si="150"/>
        <v>0</v>
      </c>
      <c r="BR75" s="62">
        <f t="shared" si="151"/>
        <v>1</v>
      </c>
      <c r="BS75" s="62">
        <f t="shared" si="152"/>
        <v>0</v>
      </c>
      <c r="BT75" s="62">
        <f t="shared" si="153"/>
        <v>0</v>
      </c>
      <c r="BU75" s="62">
        <f t="shared" si="154"/>
        <v>1</v>
      </c>
      <c r="BV75" s="62">
        <f t="shared" si="155"/>
        <v>0</v>
      </c>
      <c r="BW75" s="62">
        <f t="shared" si="156"/>
        <v>0</v>
      </c>
      <c r="BX75" s="62">
        <f t="shared" si="157"/>
        <v>1</v>
      </c>
      <c r="BY75" s="62">
        <f t="shared" si="158"/>
        <v>0</v>
      </c>
      <c r="BZ75" s="63">
        <f t="shared" si="159"/>
        <v>0.27398148148148149</v>
      </c>
      <c r="CA75" s="63">
        <f t="shared" si="160"/>
        <v>0.27953703703703708</v>
      </c>
      <c r="CB75" s="63">
        <f t="shared" si="161"/>
        <v>0.27870370370370373</v>
      </c>
      <c r="CC75" s="63">
        <f t="shared" si="162"/>
        <v>0.32453703703703701</v>
      </c>
      <c r="CD75" s="63">
        <f t="shared" si="163"/>
        <v>0.32390046296296293</v>
      </c>
      <c r="CE75" s="63">
        <f t="shared" si="164"/>
        <v>0.33431712962962962</v>
      </c>
      <c r="CF75" s="63">
        <f t="shared" si="165"/>
        <v>0.33413194444444444</v>
      </c>
      <c r="CG75" s="63">
        <f t="shared" si="166"/>
        <v>0.3334375</v>
      </c>
      <c r="CH75" s="36"/>
      <c r="CI75" s="36"/>
      <c r="CJ75" s="36"/>
      <c r="CK75" s="36"/>
      <c r="CL75" s="60">
        <v>60</v>
      </c>
    </row>
    <row r="76" spans="1:90" ht="40.5" x14ac:dyDescent="0.25">
      <c r="A76" s="37">
        <v>28</v>
      </c>
      <c r="B76" s="38"/>
      <c r="C76" s="39" t="s">
        <v>25</v>
      </c>
      <c r="D76" s="39">
        <v>30</v>
      </c>
      <c r="E76" s="39"/>
      <c r="F76" s="42"/>
      <c r="G76" s="40">
        <v>19.559999999999999</v>
      </c>
      <c r="H76" s="41">
        <f t="shared" si="167"/>
        <v>19.57</v>
      </c>
      <c r="I76" s="42">
        <v>19.559999999999999</v>
      </c>
      <c r="J76" s="43">
        <f t="shared" si="128"/>
        <v>-6.8166325835048152E-4</v>
      </c>
      <c r="K76" s="44">
        <f t="shared" si="129"/>
        <v>-1.3333333333335418E-2</v>
      </c>
      <c r="L76" s="45" t="s">
        <v>1728</v>
      </c>
      <c r="M76" s="126" t="s">
        <v>1229</v>
      </c>
      <c r="N76" s="46">
        <f t="shared" si="120"/>
        <v>19.573333333333334</v>
      </c>
      <c r="O76" s="46"/>
      <c r="P76" s="42">
        <v>19.54</v>
      </c>
      <c r="Q76" s="46"/>
      <c r="R76" s="39">
        <v>19.579999999999998</v>
      </c>
      <c r="S76" s="46"/>
      <c r="T76" s="40">
        <v>19.600000000000001</v>
      </c>
      <c r="U76" s="47" t="str">
        <f t="shared" si="168"/>
        <v/>
      </c>
      <c r="V76" s="47" t="str">
        <f t="shared" si="169"/>
        <v/>
      </c>
      <c r="W76" s="48"/>
      <c r="X76" s="48"/>
      <c r="Y76" s="48"/>
      <c r="Z76" s="48"/>
      <c r="AA76" s="49"/>
      <c r="AB76" s="49"/>
      <c r="AC76" s="50"/>
      <c r="AD76" s="50"/>
      <c r="AE76" s="51">
        <f t="shared" si="122"/>
        <v>28</v>
      </c>
      <c r="AF76" s="51" t="str">
        <f t="shared" si="123"/>
        <v/>
      </c>
      <c r="AG76" s="51" t="str">
        <f t="shared" si="124"/>
        <v>o</v>
      </c>
      <c r="AH76" s="51">
        <f t="shared" si="125"/>
        <v>30</v>
      </c>
      <c r="AI76" s="52">
        <f t="shared" si="126"/>
        <v>19.57</v>
      </c>
      <c r="AJ76" s="68" t="s">
        <v>25</v>
      </c>
      <c r="AK76" s="53"/>
      <c r="AL76" s="52"/>
      <c r="AM76" s="53">
        <f t="shared" si="130"/>
        <v>30</v>
      </c>
      <c r="AN76" s="53">
        <f>IF(AJ76&lt;&gt;"",IF(AJ76="o",VLOOKUP(AM76,OpenSect!$A$1:$D$11,2),IF(AJ76="u",VLOOKUP(AM76,UpHill!$A$1:$D$35,2),IF(AJ76="d",VLOOKUP(AM76,DownHill!$A$3:$D$29,2),IF(AJ76="f",VLOOKUP(AM76,FlatUnd!$A$2:$D$30,2),IF(AJ76="t",VLOOKUP(AM76,TimeAdd!$A$1:$D$176,2),IF(AJ76="l",VLOOKUP(AM76,SLimit!$A$1:$D$8,2),AN75)))))),AN75)</f>
        <v>30</v>
      </c>
      <c r="AO76" s="53">
        <f>IF(AJ76&lt;&gt;"",IF(AJ76="o",VLOOKUP(AM76,OpenSect!$A$1:$D$11,3),IF(AJ76="u",VLOOKUP(AM76,UpHill!$A$1:$D$35,3),IF(AJ76="d",VLOOKUP(AM76,DownHill!$A$3:$D$29,3),IF(AJ76="f",VLOOKUP(AM76,FlatUnd!$A$2:$D$30,3),IF(AJ76="t",VLOOKUP(AM76,TimeAdd!$A$1:$D$18,3),IF(AJ76="l",VLOOKUP(AM76,SLimit!$A$1:$D$8,3),AO75)))))),AO75)</f>
        <v>30</v>
      </c>
      <c r="AP76" s="53">
        <f>IF(AJ76&lt;&gt;"",IF(AJ76="o",VLOOKUP(AM76,OpenSect!$A$1:$D$11,4),IF(AJ76="u",VLOOKUP(AM76,UpHill!$A$1:$D$35,4),IF(AJ76="d",VLOOKUP(AM76,DownHill!$A$3:$D$29,4),IF(AJ76="f",VLOOKUP(AM76,FlatUnd!$A$2:$D$30,4),IF(AJ76="t",VLOOKUP(AM76,TimeAdd!$A$1:$D$18,4),IF(AJ76="l",VLOOKUP(AM76,SLimit!$A$1:$D$8,4),AP75)))))),AP75)</f>
        <v>30</v>
      </c>
      <c r="AQ76" s="53" t="str">
        <f t="shared" si="131"/>
        <v>60</v>
      </c>
      <c r="AR76" s="54" t="str">
        <f t="shared" si="132"/>
        <v>STOP. T-Junction. Turn RIGHT.  Be careful of uneven road surface.</v>
      </c>
      <c r="AS76" s="55"/>
      <c r="AT76" s="55"/>
      <c r="AU76" s="56">
        <f>IF(GroupStTimes!$A$8=0,MIN(CB76,CD76,CF76),MIN(BZ76,CB76,CD76,CF76))</f>
        <v>0.27503472222222225</v>
      </c>
      <c r="AV76" s="56">
        <f>IF(GroupStTimes!$A$8=0,MAX(CC76,CE76,CG76),MAX(CA76,CC76,CE76,CG76))</f>
        <v>0.33537037037037037</v>
      </c>
      <c r="AW76" s="57" t="str">
        <f t="shared" si="133"/>
        <v/>
      </c>
      <c r="AX76" s="58" t="str">
        <f t="shared" si="134"/>
        <v/>
      </c>
      <c r="AY76" s="58" t="str">
        <f t="shared" si="135"/>
        <v/>
      </c>
      <c r="AZ76" s="31">
        <f t="shared" si="136"/>
        <v>18.059999999999999</v>
      </c>
      <c r="BA76" s="59">
        <f t="shared" si="137"/>
        <v>0.27328703703703705</v>
      </c>
      <c r="BB76" s="59">
        <f t="shared" si="138"/>
        <v>0.27884259259259264</v>
      </c>
      <c r="BC76" s="59">
        <f t="shared" si="139"/>
        <v>0.27800925925925929</v>
      </c>
      <c r="BD76" s="59">
        <f t="shared" si="140"/>
        <v>0.32384259259259257</v>
      </c>
      <c r="BE76" s="59">
        <f t="shared" si="141"/>
        <v>0.32320601851851849</v>
      </c>
      <c r="BF76" s="59">
        <f t="shared" si="142"/>
        <v>0.33362268518518517</v>
      </c>
      <c r="BG76" s="59">
        <f t="shared" si="143"/>
        <v>0.3334375</v>
      </c>
      <c r="BH76" s="59">
        <f t="shared" si="144"/>
        <v>0.33274305555555556</v>
      </c>
      <c r="BI76" s="31">
        <f t="shared" si="145"/>
        <v>1.5100000000000016</v>
      </c>
      <c r="BJ76" s="61">
        <f t="shared" ref="BJ76:BM76" si="175">IF($AJ75="t",IF(AM74=0,0,$BI76/AM74),IF(AM75=0,0,$BI76/AM75))</f>
        <v>4.1944444444444486E-2</v>
      </c>
      <c r="BK76" s="61">
        <f t="shared" si="175"/>
        <v>4.1944444444444486E-2</v>
      </c>
      <c r="BL76" s="61">
        <f t="shared" si="175"/>
        <v>4.1944444444444486E-2</v>
      </c>
      <c r="BM76" s="61">
        <f t="shared" si="175"/>
        <v>4.1944444444444486E-2</v>
      </c>
      <c r="BN76" s="62">
        <f t="shared" si="147"/>
        <v>0</v>
      </c>
      <c r="BO76" s="62">
        <f t="shared" si="148"/>
        <v>2</v>
      </c>
      <c r="BP76" s="62">
        <f t="shared" si="149"/>
        <v>31</v>
      </c>
      <c r="BQ76" s="62">
        <f t="shared" si="150"/>
        <v>0</v>
      </c>
      <c r="BR76" s="62">
        <f t="shared" si="151"/>
        <v>2</v>
      </c>
      <c r="BS76" s="62">
        <f t="shared" si="152"/>
        <v>31</v>
      </c>
      <c r="BT76" s="62">
        <f t="shared" si="153"/>
        <v>0</v>
      </c>
      <c r="BU76" s="62">
        <f t="shared" si="154"/>
        <v>2</v>
      </c>
      <c r="BV76" s="62">
        <f t="shared" si="155"/>
        <v>31</v>
      </c>
      <c r="BW76" s="62">
        <f t="shared" si="156"/>
        <v>0</v>
      </c>
      <c r="BX76" s="62">
        <f t="shared" si="157"/>
        <v>2</v>
      </c>
      <c r="BY76" s="62">
        <f t="shared" si="158"/>
        <v>31</v>
      </c>
      <c r="BZ76" s="63">
        <f t="shared" si="159"/>
        <v>0.27503472222222225</v>
      </c>
      <c r="CA76" s="63">
        <f t="shared" si="160"/>
        <v>0.28059027777777784</v>
      </c>
      <c r="CB76" s="63">
        <f t="shared" si="161"/>
        <v>0.27975694444444449</v>
      </c>
      <c r="CC76" s="63">
        <f t="shared" si="162"/>
        <v>0.32559027777777777</v>
      </c>
      <c r="CD76" s="63">
        <f t="shared" si="163"/>
        <v>0.32495370370370369</v>
      </c>
      <c r="CE76" s="63">
        <f t="shared" si="164"/>
        <v>0.33537037037037037</v>
      </c>
      <c r="CF76" s="63">
        <f t="shared" si="165"/>
        <v>0.3351851851851852</v>
      </c>
      <c r="CG76" s="63">
        <f t="shared" si="166"/>
        <v>0.33449074074074076</v>
      </c>
      <c r="CH76" s="36"/>
      <c r="CI76" s="36"/>
      <c r="CJ76" s="36"/>
      <c r="CK76" s="36"/>
      <c r="CL76" s="60">
        <v>60</v>
      </c>
    </row>
    <row r="77" spans="1:90" ht="26.25" customHeight="1" x14ac:dyDescent="0.25">
      <c r="A77" s="37">
        <v>28</v>
      </c>
      <c r="B77" s="38"/>
      <c r="C77" s="39" t="s">
        <v>49</v>
      </c>
      <c r="D77" s="39">
        <v>36</v>
      </c>
      <c r="E77" s="39"/>
      <c r="F77" s="42"/>
      <c r="G77" s="40">
        <v>19.66</v>
      </c>
      <c r="H77" s="41">
        <f t="shared" si="167"/>
        <v>19.68</v>
      </c>
      <c r="I77" s="42">
        <v>19.66</v>
      </c>
      <c r="J77" s="43">
        <f t="shared" si="128"/>
        <v>-1.0172939979653903E-3</v>
      </c>
      <c r="K77" s="44">
        <f t="shared" si="129"/>
        <v>-1.9999999999999574E-2</v>
      </c>
      <c r="L77" s="45" t="s">
        <v>90</v>
      </c>
      <c r="M77" s="126" t="s">
        <v>1229</v>
      </c>
      <c r="N77" s="46">
        <f t="shared" si="120"/>
        <v>19.68</v>
      </c>
      <c r="O77" s="46"/>
      <c r="P77" s="42">
        <v>19.64</v>
      </c>
      <c r="Q77" s="46"/>
      <c r="R77" s="39">
        <v>19.690000000000001</v>
      </c>
      <c r="S77" s="46"/>
      <c r="T77" s="40">
        <v>19.71</v>
      </c>
      <c r="U77" s="47" t="str">
        <f t="shared" si="168"/>
        <v/>
      </c>
      <c r="V77" s="47" t="str">
        <f t="shared" si="169"/>
        <v/>
      </c>
      <c r="W77" s="48"/>
      <c r="X77" s="48"/>
      <c r="Y77" s="48"/>
      <c r="Z77" s="48"/>
      <c r="AA77" s="49"/>
      <c r="AB77" s="49"/>
      <c r="AC77" s="50"/>
      <c r="AD77" s="50"/>
      <c r="AE77" s="51">
        <f t="shared" si="122"/>
        <v>28</v>
      </c>
      <c r="AF77" s="51" t="str">
        <f t="shared" si="123"/>
        <v/>
      </c>
      <c r="AG77" s="51" t="str">
        <f t="shared" si="124"/>
        <v>f</v>
      </c>
      <c r="AH77" s="51">
        <f t="shared" si="125"/>
        <v>36</v>
      </c>
      <c r="AI77" s="52">
        <f t="shared" si="126"/>
        <v>19.68</v>
      </c>
      <c r="AJ77" s="68" t="s">
        <v>67</v>
      </c>
      <c r="AK77" s="53"/>
      <c r="AL77" s="52"/>
      <c r="AM77" s="53">
        <f t="shared" si="130"/>
        <v>36</v>
      </c>
      <c r="AN77" s="53">
        <f>IF(AJ77&lt;&gt;"",IF(AJ77="o",VLOOKUP(AM77,OpenSect!$A$1:$D$11,2),IF(AJ77="u",VLOOKUP(AM77,UpHill!$A$1:$D$35,2),IF(AJ77="d",VLOOKUP(AM77,DownHill!$A$3:$D$29,2),IF(AJ77="f",VLOOKUP(AM77,FlatUnd!$A$2:$D$30,2),IF(AJ77="t",VLOOKUP(AM77,TimeAdd!$A$1:$D$176,2),IF(AJ77="l",VLOOKUP(AM77,SLimit!$A$1:$D$8,2),AN76)))))),AN76)</f>
        <v>40</v>
      </c>
      <c r="AO77" s="53">
        <f>IF(AJ77&lt;&gt;"",IF(AJ77="o",VLOOKUP(AM77,OpenSect!$A$1:$D$11,3),IF(AJ77="u",VLOOKUP(AM77,UpHill!$A$1:$D$35,3),IF(AJ77="d",VLOOKUP(AM77,DownHill!$A$3:$D$29,3),IF(AJ77="f",VLOOKUP(AM77,FlatUnd!$A$2:$D$30,3),IF(AJ77="t",VLOOKUP(AM77,TimeAdd!$A$1:$D$18,3),IF(AJ77="l",VLOOKUP(AM77,SLimit!$A$1:$D$8,3),AO76)))))),AO76)</f>
        <v>44</v>
      </c>
      <c r="AP77" s="53">
        <f>IF(AJ77&lt;&gt;"",IF(AJ77="o",VLOOKUP(AM77,OpenSect!$A$1:$D$11,4),IF(AJ77="u",VLOOKUP(AM77,UpHill!$A$1:$D$35,4),IF(AJ77="d",VLOOKUP(AM77,DownHill!$A$3:$D$29,4),IF(AJ77="f",VLOOKUP(AM77,FlatUnd!$A$2:$D$30,4),IF(AJ77="t",VLOOKUP(AM77,TimeAdd!$A$1:$D$18,4),IF(AJ77="l",VLOOKUP(AM77,SLimit!$A$1:$D$8,4),AP76)))))),AP76)</f>
        <v>47</v>
      </c>
      <c r="AQ77" s="53" t="str">
        <f t="shared" si="131"/>
        <v>60</v>
      </c>
      <c r="AR77" s="54" t="str">
        <f t="shared" si="132"/>
        <v>Warning - Farm Animals</v>
      </c>
      <c r="AS77" s="55"/>
      <c r="AT77" s="55"/>
      <c r="AU77" s="56">
        <f>IF(GroupStTimes!$A$8=0,MIN(CB77,CD77,CF77),MIN(BZ77,CB77,CD77,CF77))</f>
        <v>0.2751851851851852</v>
      </c>
      <c r="AV77" s="56">
        <f>IF(GroupStTimes!$A$8=0,MAX(CC77,CE77,CG77),MAX(CA77,CC77,CE77,CG77))</f>
        <v>0.33552083333333332</v>
      </c>
      <c r="AW77" s="57" t="str">
        <f t="shared" si="133"/>
        <v/>
      </c>
      <c r="AX77" s="58" t="str">
        <f t="shared" si="134"/>
        <v/>
      </c>
      <c r="AY77" s="58" t="str">
        <f t="shared" si="135"/>
        <v/>
      </c>
      <c r="AZ77" s="31">
        <f t="shared" si="136"/>
        <v>19.57</v>
      </c>
      <c r="BA77" s="59">
        <f t="shared" si="137"/>
        <v>0.27503472222222225</v>
      </c>
      <c r="BB77" s="59">
        <f t="shared" si="138"/>
        <v>0.28059027777777784</v>
      </c>
      <c r="BC77" s="59">
        <f t="shared" si="139"/>
        <v>0.27975694444444449</v>
      </c>
      <c r="BD77" s="59">
        <f t="shared" si="140"/>
        <v>0.32559027777777777</v>
      </c>
      <c r="BE77" s="59">
        <f t="shared" si="141"/>
        <v>0.32495370370370369</v>
      </c>
      <c r="BF77" s="59">
        <f t="shared" si="142"/>
        <v>0.33537037037037037</v>
      </c>
      <c r="BG77" s="59">
        <f t="shared" si="143"/>
        <v>0.3351851851851852</v>
      </c>
      <c r="BH77" s="59">
        <f t="shared" si="144"/>
        <v>0.33449074074074076</v>
      </c>
      <c r="BI77" s="31">
        <f t="shared" si="145"/>
        <v>0.10999999999999943</v>
      </c>
      <c r="BJ77" s="61">
        <f t="shared" ref="BJ77:BM77" si="176">IF($AJ76="t",IF(AM75=0,0,$BI77/AM75),IF(AM76=0,0,$BI77/AM76))</f>
        <v>3.6666666666666475E-3</v>
      </c>
      <c r="BK77" s="61">
        <f t="shared" si="176"/>
        <v>3.6666666666666475E-3</v>
      </c>
      <c r="BL77" s="61">
        <f t="shared" si="176"/>
        <v>3.6666666666666475E-3</v>
      </c>
      <c r="BM77" s="61">
        <f t="shared" si="176"/>
        <v>3.6666666666666475E-3</v>
      </c>
      <c r="BN77" s="62">
        <f t="shared" si="147"/>
        <v>0</v>
      </c>
      <c r="BO77" s="62">
        <f t="shared" si="148"/>
        <v>0</v>
      </c>
      <c r="BP77" s="62">
        <f t="shared" si="149"/>
        <v>13</v>
      </c>
      <c r="BQ77" s="62">
        <f t="shared" si="150"/>
        <v>0</v>
      </c>
      <c r="BR77" s="62">
        <f t="shared" si="151"/>
        <v>0</v>
      </c>
      <c r="BS77" s="62">
        <f t="shared" si="152"/>
        <v>13</v>
      </c>
      <c r="BT77" s="62">
        <f t="shared" si="153"/>
        <v>0</v>
      </c>
      <c r="BU77" s="62">
        <f t="shared" si="154"/>
        <v>0</v>
      </c>
      <c r="BV77" s="62">
        <f t="shared" si="155"/>
        <v>13</v>
      </c>
      <c r="BW77" s="62">
        <f t="shared" si="156"/>
        <v>0</v>
      </c>
      <c r="BX77" s="62">
        <f t="shared" si="157"/>
        <v>0</v>
      </c>
      <c r="BY77" s="62">
        <f t="shared" si="158"/>
        <v>13</v>
      </c>
      <c r="BZ77" s="63">
        <f t="shared" si="159"/>
        <v>0.2751851851851852</v>
      </c>
      <c r="CA77" s="63">
        <f t="shared" si="160"/>
        <v>0.28074074074074079</v>
      </c>
      <c r="CB77" s="63">
        <f t="shared" si="161"/>
        <v>0.27990740740740744</v>
      </c>
      <c r="CC77" s="63">
        <f t="shared" si="162"/>
        <v>0.32574074074074072</v>
      </c>
      <c r="CD77" s="63">
        <f t="shared" si="163"/>
        <v>0.32510416666666664</v>
      </c>
      <c r="CE77" s="63">
        <f t="shared" si="164"/>
        <v>0.33552083333333332</v>
      </c>
      <c r="CF77" s="63">
        <f t="shared" si="165"/>
        <v>0.33533564814814815</v>
      </c>
      <c r="CG77" s="63">
        <f t="shared" si="166"/>
        <v>0.3346412037037037</v>
      </c>
      <c r="CH77" s="36"/>
      <c r="CI77" s="36"/>
      <c r="CJ77" s="36"/>
      <c r="CK77" s="36"/>
      <c r="CL77" s="60">
        <v>60</v>
      </c>
    </row>
    <row r="78" spans="1:90" ht="26.25" customHeight="1" x14ac:dyDescent="0.25">
      <c r="A78" s="37">
        <v>28</v>
      </c>
      <c r="B78" s="38"/>
      <c r="C78" s="39"/>
      <c r="D78" s="39"/>
      <c r="E78" s="39"/>
      <c r="F78" s="42"/>
      <c r="G78" s="66">
        <v>20.37</v>
      </c>
      <c r="H78" s="41">
        <f t="shared" si="167"/>
        <v>20.34</v>
      </c>
      <c r="I78" s="42">
        <v>20.32</v>
      </c>
      <c r="J78" s="43">
        <f t="shared" si="128"/>
        <v>-1.4763779527557867E-3</v>
      </c>
      <c r="K78" s="44">
        <f t="shared" si="129"/>
        <v>-2.9999999999997584E-2</v>
      </c>
      <c r="L78" s="70" t="s">
        <v>1224</v>
      </c>
      <c r="M78" s="126" t="s">
        <v>1229</v>
      </c>
      <c r="N78" s="46">
        <f t="shared" si="120"/>
        <v>20.349999999999998</v>
      </c>
      <c r="O78" s="46"/>
      <c r="P78" s="42">
        <v>20.3</v>
      </c>
      <c r="Q78" s="46"/>
      <c r="R78" s="39">
        <v>20.37</v>
      </c>
      <c r="S78" s="46"/>
      <c r="T78" s="40">
        <v>20.38</v>
      </c>
      <c r="U78" s="47" t="str">
        <f t="shared" si="168"/>
        <v/>
      </c>
      <c r="V78" s="47" t="str">
        <f t="shared" si="169"/>
        <v/>
      </c>
      <c r="W78" s="48"/>
      <c r="X78" s="48"/>
      <c r="Y78" s="48"/>
      <c r="Z78" s="48"/>
      <c r="AA78" s="49"/>
      <c r="AB78" s="49"/>
      <c r="AC78" s="50"/>
      <c r="AD78" s="50"/>
      <c r="AE78" s="51">
        <f t="shared" si="122"/>
        <v>28</v>
      </c>
      <c r="AF78" s="51" t="str">
        <f t="shared" si="123"/>
        <v/>
      </c>
      <c r="AG78" s="51" t="str">
        <f t="shared" si="124"/>
        <v/>
      </c>
      <c r="AH78" s="51" t="str">
        <f t="shared" si="125"/>
        <v/>
      </c>
      <c r="AI78" s="52">
        <f t="shared" si="126"/>
        <v>20.34</v>
      </c>
      <c r="AJ78" s="68"/>
      <c r="AK78" s="53"/>
      <c r="AL78" s="52"/>
      <c r="AM78" s="53">
        <f t="shared" si="130"/>
        <v>36</v>
      </c>
      <c r="AN78" s="53">
        <f>IF(AJ78&lt;&gt;"",IF(AJ78="o",VLOOKUP(AM78,OpenSect!$A$1:$D$11,2),IF(AJ78="u",VLOOKUP(AM78,UpHill!$A$1:$D$35,2),IF(AJ78="d",VLOOKUP(AM78,DownHill!$A$3:$D$29,2),IF(AJ78="f",VLOOKUP(AM78,FlatUnd!$A$2:$D$30,2),IF(AJ78="t",VLOOKUP(AM78,TimeAdd!$A$1:$D$176,2),IF(AJ78="l",VLOOKUP(AM78,SLimit!$A$1:$D$8,2),AN77)))))),AN77)</f>
        <v>40</v>
      </c>
      <c r="AO78" s="53">
        <f>IF(AJ78&lt;&gt;"",IF(AJ78="o",VLOOKUP(AM78,OpenSect!$A$1:$D$11,3),IF(AJ78="u",VLOOKUP(AM78,UpHill!$A$1:$D$35,3),IF(AJ78="d",VLOOKUP(AM78,DownHill!$A$3:$D$29,3),IF(AJ78="f",VLOOKUP(AM78,FlatUnd!$A$2:$D$30,3),IF(AJ78="t",VLOOKUP(AM78,TimeAdd!$A$1:$D$18,3),IF(AJ78="l",VLOOKUP(AM78,SLimit!$A$1:$D$8,3),AO77)))))),AO77)</f>
        <v>44</v>
      </c>
      <c r="AP78" s="53">
        <f>IF(AJ78&lt;&gt;"",IF(AJ78="o",VLOOKUP(AM78,OpenSect!$A$1:$D$11,4),IF(AJ78="u",VLOOKUP(AM78,UpHill!$A$1:$D$35,4),IF(AJ78="d",VLOOKUP(AM78,DownHill!$A$3:$D$29,4),IF(AJ78="f",VLOOKUP(AM78,FlatUnd!$A$2:$D$30,4),IF(AJ78="t",VLOOKUP(AM78,TimeAdd!$A$1:$D$18,4),IF(AJ78="l",VLOOKUP(AM78,SLimit!$A$1:$D$8,4),AP77)))))),AP77)</f>
        <v>47</v>
      </c>
      <c r="AQ78" s="53" t="str">
        <f t="shared" si="131"/>
        <v>60</v>
      </c>
      <c r="AR78" s="54" t="str">
        <f t="shared" si="132"/>
        <v>{Left} Value Logistics</v>
      </c>
      <c r="AS78" s="55"/>
      <c r="AT78" s="55"/>
      <c r="AU78" s="56">
        <f>IF(GroupStTimes!$A$8=0,MIN(CB78,CD78,CF78),MIN(BZ78,CB78,CD78,CF78))</f>
        <v>0.2759490740740741</v>
      </c>
      <c r="AV78" s="56">
        <f>IF(GroupStTimes!$A$8=0,MAX(CC78,CE78,CG78),MAX(CA78,CC78,CE78,CG78))</f>
        <v>0.33614583333333331</v>
      </c>
      <c r="AW78" s="57" t="str">
        <f t="shared" si="133"/>
        <v/>
      </c>
      <c r="AX78" s="58" t="str">
        <f t="shared" si="134"/>
        <v/>
      </c>
      <c r="AY78" s="58" t="str">
        <f t="shared" si="135"/>
        <v/>
      </c>
      <c r="AZ78" s="31">
        <f t="shared" si="136"/>
        <v>19.68</v>
      </c>
      <c r="BA78" s="59">
        <f t="shared" si="137"/>
        <v>0.2751851851851852</v>
      </c>
      <c r="BB78" s="59">
        <f t="shared" si="138"/>
        <v>0.28074074074074079</v>
      </c>
      <c r="BC78" s="59">
        <f t="shared" si="139"/>
        <v>0.27990740740740744</v>
      </c>
      <c r="BD78" s="59">
        <f t="shared" si="140"/>
        <v>0.32574074074074072</v>
      </c>
      <c r="BE78" s="59">
        <f t="shared" si="141"/>
        <v>0.32510416666666664</v>
      </c>
      <c r="BF78" s="59">
        <f t="shared" si="142"/>
        <v>0.33552083333333332</v>
      </c>
      <c r="BG78" s="59">
        <f t="shared" si="143"/>
        <v>0.33533564814814815</v>
      </c>
      <c r="BH78" s="59">
        <f t="shared" si="144"/>
        <v>0.3346412037037037</v>
      </c>
      <c r="BI78" s="31">
        <f t="shared" si="145"/>
        <v>0.66000000000000014</v>
      </c>
      <c r="BJ78" s="61">
        <f t="shared" ref="BJ78:BM78" si="177">IF($AJ77="t",IF(AM76=0,0,$BI78/AM76),IF(AM77=0,0,$BI78/AM77))</f>
        <v>1.8333333333333337E-2</v>
      </c>
      <c r="BK78" s="61">
        <f t="shared" si="177"/>
        <v>1.6500000000000004E-2</v>
      </c>
      <c r="BL78" s="61">
        <f t="shared" si="177"/>
        <v>1.5000000000000003E-2</v>
      </c>
      <c r="BM78" s="61">
        <f t="shared" si="177"/>
        <v>1.4042553191489365E-2</v>
      </c>
      <c r="BN78" s="62">
        <f t="shared" si="147"/>
        <v>0</v>
      </c>
      <c r="BO78" s="62">
        <f t="shared" si="148"/>
        <v>1</v>
      </c>
      <c r="BP78" s="62">
        <f t="shared" si="149"/>
        <v>6</v>
      </c>
      <c r="BQ78" s="62">
        <f t="shared" si="150"/>
        <v>0</v>
      </c>
      <c r="BR78" s="62">
        <f t="shared" si="151"/>
        <v>0</v>
      </c>
      <c r="BS78" s="62">
        <f t="shared" si="152"/>
        <v>59</v>
      </c>
      <c r="BT78" s="62">
        <f t="shared" si="153"/>
        <v>0</v>
      </c>
      <c r="BU78" s="62">
        <f t="shared" si="154"/>
        <v>0</v>
      </c>
      <c r="BV78" s="62">
        <f t="shared" si="155"/>
        <v>54</v>
      </c>
      <c r="BW78" s="62">
        <f t="shared" si="156"/>
        <v>0</v>
      </c>
      <c r="BX78" s="62">
        <f t="shared" si="157"/>
        <v>0</v>
      </c>
      <c r="BY78" s="62">
        <f t="shared" si="158"/>
        <v>51</v>
      </c>
      <c r="BZ78" s="63">
        <f t="shared" si="159"/>
        <v>0.2759490740740741</v>
      </c>
      <c r="CA78" s="63">
        <f t="shared" si="160"/>
        <v>0.28150462962962969</v>
      </c>
      <c r="CB78" s="63">
        <f t="shared" si="161"/>
        <v>0.28059027777777779</v>
      </c>
      <c r="CC78" s="63">
        <f t="shared" si="162"/>
        <v>0.32642361111111107</v>
      </c>
      <c r="CD78" s="63">
        <f t="shared" si="163"/>
        <v>0.32572916666666663</v>
      </c>
      <c r="CE78" s="63">
        <f t="shared" si="164"/>
        <v>0.33614583333333331</v>
      </c>
      <c r="CF78" s="63">
        <f t="shared" si="165"/>
        <v>0.33592592592592591</v>
      </c>
      <c r="CG78" s="63">
        <f t="shared" si="166"/>
        <v>0.33523148148148146</v>
      </c>
      <c r="CH78" s="36"/>
      <c r="CI78" s="36"/>
      <c r="CJ78" s="36"/>
      <c r="CK78" s="36"/>
      <c r="CL78" s="60">
        <v>60</v>
      </c>
    </row>
    <row r="79" spans="1:90" ht="26.25" customHeight="1" x14ac:dyDescent="0.25">
      <c r="A79" s="37">
        <v>28</v>
      </c>
      <c r="B79" s="38"/>
      <c r="C79" s="39"/>
      <c r="D79" s="39"/>
      <c r="E79" s="39"/>
      <c r="F79" s="42"/>
      <c r="G79" s="66">
        <v>20.52</v>
      </c>
      <c r="H79" s="41">
        <f t="shared" si="167"/>
        <v>20.5</v>
      </c>
      <c r="I79" s="42">
        <v>20.48</v>
      </c>
      <c r="J79" s="43">
        <f t="shared" si="128"/>
        <v>-1.1393229166666713E-3</v>
      </c>
      <c r="K79" s="44">
        <f t="shared" si="129"/>
        <v>-2.3333333333333428E-2</v>
      </c>
      <c r="L79" s="70" t="s">
        <v>1225</v>
      </c>
      <c r="M79" s="126" t="s">
        <v>1229</v>
      </c>
      <c r="N79" s="46">
        <f t="shared" si="120"/>
        <v>20.503333333333334</v>
      </c>
      <c r="O79" s="46"/>
      <c r="P79" s="42">
        <v>20.46</v>
      </c>
      <c r="Q79" s="46"/>
      <c r="R79" s="39">
        <v>20.52</v>
      </c>
      <c r="S79" s="46"/>
      <c r="T79" s="40">
        <v>20.53</v>
      </c>
      <c r="U79" s="47" t="str">
        <f t="shared" si="168"/>
        <v/>
      </c>
      <c r="V79" s="47" t="str">
        <f t="shared" si="169"/>
        <v/>
      </c>
      <c r="W79" s="48"/>
      <c r="X79" s="48"/>
      <c r="Y79" s="48"/>
      <c r="Z79" s="48"/>
      <c r="AA79" s="49"/>
      <c r="AB79" s="49"/>
      <c r="AC79" s="50"/>
      <c r="AD79" s="50"/>
      <c r="AE79" s="51">
        <f t="shared" si="122"/>
        <v>28</v>
      </c>
      <c r="AF79" s="51" t="str">
        <f t="shared" si="123"/>
        <v/>
      </c>
      <c r="AG79" s="51" t="str">
        <f t="shared" si="124"/>
        <v/>
      </c>
      <c r="AH79" s="51" t="str">
        <f t="shared" si="125"/>
        <v/>
      </c>
      <c r="AI79" s="52">
        <f t="shared" si="126"/>
        <v>20.5</v>
      </c>
      <c r="AJ79" s="68"/>
      <c r="AK79" s="53"/>
      <c r="AL79" s="52"/>
      <c r="AM79" s="53">
        <f t="shared" si="130"/>
        <v>36</v>
      </c>
      <c r="AN79" s="53">
        <f>IF(AJ79&lt;&gt;"",IF(AJ79="o",VLOOKUP(AM79,OpenSect!$A$1:$D$11,2),IF(AJ79="u",VLOOKUP(AM79,UpHill!$A$1:$D$35,2),IF(AJ79="d",VLOOKUP(AM79,DownHill!$A$3:$D$29,2),IF(AJ79="f",VLOOKUP(AM79,FlatUnd!$A$2:$D$30,2),IF(AJ79="t",VLOOKUP(AM79,TimeAdd!$A$1:$D$176,2),IF(AJ79="l",VLOOKUP(AM79,SLimit!$A$1:$D$8,2),AN78)))))),AN78)</f>
        <v>40</v>
      </c>
      <c r="AO79" s="53">
        <f>IF(AJ79&lt;&gt;"",IF(AJ79="o",VLOOKUP(AM79,OpenSect!$A$1:$D$11,3),IF(AJ79="u",VLOOKUP(AM79,UpHill!$A$1:$D$35,3),IF(AJ79="d",VLOOKUP(AM79,DownHill!$A$3:$D$29,3),IF(AJ79="f",VLOOKUP(AM79,FlatUnd!$A$2:$D$30,3),IF(AJ79="t",VLOOKUP(AM79,TimeAdd!$A$1:$D$18,3),IF(AJ79="l",VLOOKUP(AM79,SLimit!$A$1:$D$8,3),AO78)))))),AO78)</f>
        <v>44</v>
      </c>
      <c r="AP79" s="53">
        <f>IF(AJ79&lt;&gt;"",IF(AJ79="o",VLOOKUP(AM79,OpenSect!$A$1:$D$11,4),IF(AJ79="u",VLOOKUP(AM79,UpHill!$A$1:$D$35,4),IF(AJ79="d",VLOOKUP(AM79,DownHill!$A$3:$D$29,4),IF(AJ79="f",VLOOKUP(AM79,FlatUnd!$A$2:$D$30,4),IF(AJ79="t",VLOOKUP(AM79,TimeAdd!$A$1:$D$18,4),IF(AJ79="l",VLOOKUP(AM79,SLimit!$A$1:$D$8,4),AP78)))))),AP78)</f>
        <v>47</v>
      </c>
      <c r="AQ79" s="53" t="str">
        <f t="shared" si="131"/>
        <v>60</v>
      </c>
      <c r="AR79" s="54" t="str">
        <f t="shared" si="132"/>
        <v>{Left} Harrison 3.{ Bad road surface}</v>
      </c>
      <c r="AS79" s="55"/>
      <c r="AT79" s="55"/>
      <c r="AU79" s="56">
        <f>IF(GroupStTimes!$A$8=0,MIN(CB79,CD79,CF79),MIN(BZ79,CB79,CD79,CF79))</f>
        <v>0.27613425925925927</v>
      </c>
      <c r="AV79" s="56">
        <f>IF(GroupStTimes!$A$8=0,MAX(CC79,CE79,CG79),MAX(CA79,CC79,CE79,CG79))</f>
        <v>0.33629629629629626</v>
      </c>
      <c r="AW79" s="57" t="str">
        <f t="shared" si="133"/>
        <v/>
      </c>
      <c r="AX79" s="58" t="str">
        <f t="shared" si="134"/>
        <v/>
      </c>
      <c r="AY79" s="58" t="str">
        <f t="shared" si="135"/>
        <v/>
      </c>
      <c r="AZ79" s="31">
        <f t="shared" si="136"/>
        <v>19.68</v>
      </c>
      <c r="BA79" s="59">
        <f t="shared" si="137"/>
        <v>0.2751851851851852</v>
      </c>
      <c r="BB79" s="59">
        <f t="shared" si="138"/>
        <v>0.28074074074074079</v>
      </c>
      <c r="BC79" s="59">
        <f t="shared" si="139"/>
        <v>0.27990740740740744</v>
      </c>
      <c r="BD79" s="59">
        <f t="shared" si="140"/>
        <v>0.32574074074074072</v>
      </c>
      <c r="BE79" s="59">
        <f t="shared" si="141"/>
        <v>0.32510416666666664</v>
      </c>
      <c r="BF79" s="59">
        <f t="shared" si="142"/>
        <v>0.33552083333333332</v>
      </c>
      <c r="BG79" s="59">
        <f t="shared" si="143"/>
        <v>0.33533564814814815</v>
      </c>
      <c r="BH79" s="59">
        <f t="shared" si="144"/>
        <v>0.3346412037037037</v>
      </c>
      <c r="BI79" s="31">
        <f t="shared" si="145"/>
        <v>0.82000000000000028</v>
      </c>
      <c r="BJ79" s="61">
        <f t="shared" ref="BJ79:BM79" si="178">IF($AJ78="t",IF(AM77=0,0,$BI79/AM77),IF(AM78=0,0,$BI79/AM78))</f>
        <v>2.2777777777777786E-2</v>
      </c>
      <c r="BK79" s="61">
        <f t="shared" si="178"/>
        <v>2.0500000000000008E-2</v>
      </c>
      <c r="BL79" s="61">
        <f t="shared" si="178"/>
        <v>1.8636363636363642E-2</v>
      </c>
      <c r="BM79" s="61">
        <f t="shared" si="178"/>
        <v>1.7446808510638304E-2</v>
      </c>
      <c r="BN79" s="62">
        <f t="shared" si="147"/>
        <v>0</v>
      </c>
      <c r="BO79" s="62">
        <f t="shared" si="148"/>
        <v>1</v>
      </c>
      <c r="BP79" s="62">
        <f t="shared" si="149"/>
        <v>22</v>
      </c>
      <c r="BQ79" s="62">
        <f t="shared" si="150"/>
        <v>0</v>
      </c>
      <c r="BR79" s="62">
        <f t="shared" si="151"/>
        <v>1</v>
      </c>
      <c r="BS79" s="62">
        <f t="shared" si="152"/>
        <v>14</v>
      </c>
      <c r="BT79" s="62">
        <f t="shared" si="153"/>
        <v>0</v>
      </c>
      <c r="BU79" s="62">
        <f t="shared" si="154"/>
        <v>1</v>
      </c>
      <c r="BV79" s="62">
        <f t="shared" si="155"/>
        <v>7</v>
      </c>
      <c r="BW79" s="62">
        <f t="shared" si="156"/>
        <v>0</v>
      </c>
      <c r="BX79" s="62">
        <f t="shared" si="157"/>
        <v>1</v>
      </c>
      <c r="BY79" s="62">
        <f t="shared" si="158"/>
        <v>3</v>
      </c>
      <c r="BZ79" s="63">
        <f t="shared" si="159"/>
        <v>0.27613425925925927</v>
      </c>
      <c r="CA79" s="63">
        <f t="shared" si="160"/>
        <v>0.28168981481481487</v>
      </c>
      <c r="CB79" s="63">
        <f t="shared" si="161"/>
        <v>0.28076388888888892</v>
      </c>
      <c r="CC79" s="63">
        <f t="shared" si="162"/>
        <v>0.32659722222222221</v>
      </c>
      <c r="CD79" s="63">
        <f t="shared" si="163"/>
        <v>0.32587962962962957</v>
      </c>
      <c r="CE79" s="63">
        <f t="shared" si="164"/>
        <v>0.33629629629629626</v>
      </c>
      <c r="CF79" s="63">
        <f t="shared" si="165"/>
        <v>0.33606481481481482</v>
      </c>
      <c r="CG79" s="63">
        <f t="shared" si="166"/>
        <v>0.33537037037037037</v>
      </c>
      <c r="CH79" s="36"/>
      <c r="CI79" s="36"/>
      <c r="CJ79" s="36"/>
      <c r="CK79" s="36"/>
      <c r="CL79" s="60">
        <v>60</v>
      </c>
    </row>
    <row r="80" spans="1:90" ht="26.25" customHeight="1" x14ac:dyDescent="0.25">
      <c r="A80" s="37">
        <v>28</v>
      </c>
      <c r="B80" s="38"/>
      <c r="C80" s="39"/>
      <c r="D80" s="39"/>
      <c r="E80" s="39"/>
      <c r="F80" s="42"/>
      <c r="G80" s="40">
        <v>21.64</v>
      </c>
      <c r="H80" s="41">
        <f t="shared" si="167"/>
        <v>21.66</v>
      </c>
      <c r="I80" s="42">
        <v>21.65</v>
      </c>
      <c r="J80" s="43">
        <f t="shared" si="128"/>
        <v>-6.1585835257883912E-4</v>
      </c>
      <c r="K80" s="44">
        <f t="shared" si="129"/>
        <v>-1.3333333333331865E-2</v>
      </c>
      <c r="L80" s="45" t="s">
        <v>91</v>
      </c>
      <c r="M80" s="126" t="s">
        <v>1229</v>
      </c>
      <c r="N80" s="46">
        <f t="shared" si="120"/>
        <v>21.66333333333333</v>
      </c>
      <c r="O80" s="46"/>
      <c r="P80" s="42">
        <v>21.63</v>
      </c>
      <c r="Q80" s="46"/>
      <c r="R80" s="39">
        <v>21.67</v>
      </c>
      <c r="S80" s="46"/>
      <c r="T80" s="40">
        <v>21.69</v>
      </c>
      <c r="U80" s="47" t="str">
        <f t="shared" si="168"/>
        <v/>
      </c>
      <c r="V80" s="47" t="str">
        <f t="shared" si="169"/>
        <v/>
      </c>
      <c r="W80" s="48"/>
      <c r="X80" s="48"/>
      <c r="Y80" s="48"/>
      <c r="Z80" s="48"/>
      <c r="AA80" s="49"/>
      <c r="AB80" s="49"/>
      <c r="AC80" s="50"/>
      <c r="AD80" s="50"/>
      <c r="AE80" s="51">
        <f t="shared" si="122"/>
        <v>28</v>
      </c>
      <c r="AF80" s="51" t="str">
        <f t="shared" si="123"/>
        <v/>
      </c>
      <c r="AG80" s="51" t="str">
        <f t="shared" si="124"/>
        <v/>
      </c>
      <c r="AH80" s="51" t="str">
        <f t="shared" si="125"/>
        <v/>
      </c>
      <c r="AI80" s="52">
        <f t="shared" si="126"/>
        <v>21.66</v>
      </c>
      <c r="AJ80" s="68"/>
      <c r="AK80" s="53"/>
      <c r="AL80" s="52"/>
      <c r="AM80" s="53">
        <f t="shared" si="130"/>
        <v>36</v>
      </c>
      <c r="AN80" s="53">
        <f>IF(AJ80&lt;&gt;"",IF(AJ80="o",VLOOKUP(AM80,OpenSect!$A$1:$D$11,2),IF(AJ80="u",VLOOKUP(AM80,UpHill!$A$1:$D$35,2),IF(AJ80="d",VLOOKUP(AM80,DownHill!$A$3:$D$29,2),IF(AJ80="f",VLOOKUP(AM80,FlatUnd!$A$2:$D$30,2),IF(AJ80="t",VLOOKUP(AM80,TimeAdd!$A$1:$D$176,2),IF(AJ80="l",VLOOKUP(AM80,SLimit!$A$1:$D$8,2),AN79)))))),AN79)</f>
        <v>40</v>
      </c>
      <c r="AO80" s="53">
        <f>IF(AJ80&lt;&gt;"",IF(AJ80="o",VLOOKUP(AM80,OpenSect!$A$1:$D$11,3),IF(AJ80="u",VLOOKUP(AM80,UpHill!$A$1:$D$35,3),IF(AJ80="d",VLOOKUP(AM80,DownHill!$A$3:$D$29,3),IF(AJ80="f",VLOOKUP(AM80,FlatUnd!$A$2:$D$30,3),IF(AJ80="t",VLOOKUP(AM80,TimeAdd!$A$1:$D$18,3),IF(AJ80="l",VLOOKUP(AM80,SLimit!$A$1:$D$8,3),AO79)))))),AO79)</f>
        <v>44</v>
      </c>
      <c r="AP80" s="53">
        <f>IF(AJ80&lt;&gt;"",IF(AJ80="o",VLOOKUP(AM80,OpenSect!$A$1:$D$11,4),IF(AJ80="u",VLOOKUP(AM80,UpHill!$A$1:$D$35,4),IF(AJ80="d",VLOOKUP(AM80,DownHill!$A$3:$D$29,4),IF(AJ80="f",VLOOKUP(AM80,FlatUnd!$A$2:$D$30,4),IF(AJ80="t",VLOOKUP(AM80,TimeAdd!$A$1:$D$18,4),IF(AJ80="l",VLOOKUP(AM80,SLimit!$A$1:$D$8,4),AP79)))))),AP79)</f>
        <v>47</v>
      </c>
      <c r="AQ80" s="53" t="str">
        <f t="shared" si="131"/>
        <v>60</v>
      </c>
      <c r="AR80" s="54" t="str">
        <f t="shared" si="132"/>
        <v>R103 Frey's Abattoir 6, Cato Ridge 6</v>
      </c>
      <c r="AS80" s="55"/>
      <c r="AT80" s="55"/>
      <c r="AU80" s="56">
        <f>IF(GroupStTimes!$A$8=0,MIN(CB80,CD80,CF80),MIN(BZ80,CB80,CD80,CF80))</f>
        <v>0.27747685185185189</v>
      </c>
      <c r="AV80" s="56">
        <f>IF(GroupStTimes!$A$8=0,MAX(CC80,CE80,CG80),MAX(CA80,CC80,CE80,CG80))</f>
        <v>0.33739583333333334</v>
      </c>
      <c r="AW80" s="57" t="str">
        <f t="shared" si="133"/>
        <v/>
      </c>
      <c r="AX80" s="58" t="str">
        <f t="shared" si="134"/>
        <v/>
      </c>
      <c r="AY80" s="58" t="str">
        <f t="shared" si="135"/>
        <v/>
      </c>
      <c r="AZ80" s="31">
        <f t="shared" si="136"/>
        <v>19.68</v>
      </c>
      <c r="BA80" s="59">
        <f t="shared" si="137"/>
        <v>0.2751851851851852</v>
      </c>
      <c r="BB80" s="59">
        <f t="shared" si="138"/>
        <v>0.28074074074074079</v>
      </c>
      <c r="BC80" s="59">
        <f t="shared" si="139"/>
        <v>0.27990740740740744</v>
      </c>
      <c r="BD80" s="59">
        <f t="shared" si="140"/>
        <v>0.32574074074074072</v>
      </c>
      <c r="BE80" s="59">
        <f t="shared" si="141"/>
        <v>0.32510416666666664</v>
      </c>
      <c r="BF80" s="59">
        <f t="shared" si="142"/>
        <v>0.33552083333333332</v>
      </c>
      <c r="BG80" s="59">
        <f t="shared" si="143"/>
        <v>0.33533564814814815</v>
      </c>
      <c r="BH80" s="59">
        <f t="shared" si="144"/>
        <v>0.3346412037037037</v>
      </c>
      <c r="BI80" s="31">
        <f t="shared" si="145"/>
        <v>1.9800000000000004</v>
      </c>
      <c r="BJ80" s="61">
        <f t="shared" ref="BJ80:BM80" si="179">IF($AJ79="t",IF(AM78=0,0,$BI80/AM78),IF(AM79=0,0,$BI80/AM79))</f>
        <v>5.5000000000000014E-2</v>
      </c>
      <c r="BK80" s="61">
        <f t="shared" si="179"/>
        <v>4.9500000000000009E-2</v>
      </c>
      <c r="BL80" s="61">
        <f t="shared" si="179"/>
        <v>4.5000000000000012E-2</v>
      </c>
      <c r="BM80" s="61">
        <f t="shared" si="179"/>
        <v>4.2127659574468096E-2</v>
      </c>
      <c r="BN80" s="62">
        <f t="shared" si="147"/>
        <v>0</v>
      </c>
      <c r="BO80" s="62">
        <f t="shared" si="148"/>
        <v>3</v>
      </c>
      <c r="BP80" s="62">
        <f t="shared" si="149"/>
        <v>18</v>
      </c>
      <c r="BQ80" s="62">
        <f t="shared" si="150"/>
        <v>0</v>
      </c>
      <c r="BR80" s="62">
        <f t="shared" si="151"/>
        <v>2</v>
      </c>
      <c r="BS80" s="62">
        <f t="shared" si="152"/>
        <v>58</v>
      </c>
      <c r="BT80" s="62">
        <f t="shared" si="153"/>
        <v>0</v>
      </c>
      <c r="BU80" s="62">
        <f t="shared" si="154"/>
        <v>2</v>
      </c>
      <c r="BV80" s="62">
        <f t="shared" si="155"/>
        <v>42</v>
      </c>
      <c r="BW80" s="62">
        <f t="shared" si="156"/>
        <v>0</v>
      </c>
      <c r="BX80" s="62">
        <f t="shared" si="157"/>
        <v>2</v>
      </c>
      <c r="BY80" s="62">
        <f t="shared" si="158"/>
        <v>32</v>
      </c>
      <c r="BZ80" s="63">
        <f t="shared" si="159"/>
        <v>0.27747685185185189</v>
      </c>
      <c r="CA80" s="63">
        <f t="shared" si="160"/>
        <v>0.28303240740740748</v>
      </c>
      <c r="CB80" s="63">
        <f t="shared" si="161"/>
        <v>0.28196759259259263</v>
      </c>
      <c r="CC80" s="63">
        <f t="shared" si="162"/>
        <v>0.32780092592592591</v>
      </c>
      <c r="CD80" s="63">
        <f t="shared" si="163"/>
        <v>0.32697916666666665</v>
      </c>
      <c r="CE80" s="63">
        <f t="shared" si="164"/>
        <v>0.33739583333333334</v>
      </c>
      <c r="CF80" s="63">
        <f t="shared" si="165"/>
        <v>0.33709490740740738</v>
      </c>
      <c r="CG80" s="63">
        <f t="shared" si="166"/>
        <v>0.33640046296296294</v>
      </c>
      <c r="CH80" s="36"/>
      <c r="CI80" s="36"/>
      <c r="CJ80" s="36"/>
      <c r="CK80" s="36"/>
      <c r="CL80" s="60">
        <v>60</v>
      </c>
    </row>
    <row r="81" spans="1:90" ht="26.25" customHeight="1" x14ac:dyDescent="0.25">
      <c r="A81" s="37">
        <v>28</v>
      </c>
      <c r="B81" s="38"/>
      <c r="C81" s="39"/>
      <c r="D81" s="39"/>
      <c r="E81" s="39"/>
      <c r="F81" s="42"/>
      <c r="G81" s="66">
        <v>22.02</v>
      </c>
      <c r="H81" s="41">
        <f t="shared" si="167"/>
        <v>22</v>
      </c>
      <c r="I81" s="42">
        <v>21.99</v>
      </c>
      <c r="J81" s="43">
        <f t="shared" si="128"/>
        <v>-7.5792026678789086E-4</v>
      </c>
      <c r="K81" s="44">
        <f t="shared" si="129"/>
        <v>-1.6666666666665719E-2</v>
      </c>
      <c r="L81" s="45" t="s">
        <v>92</v>
      </c>
      <c r="M81" s="126" t="s">
        <v>1229</v>
      </c>
      <c r="N81" s="46">
        <f t="shared" si="120"/>
        <v>22.006666666666664</v>
      </c>
      <c r="O81" s="46"/>
      <c r="P81" s="42">
        <v>21.97</v>
      </c>
      <c r="Q81" s="46"/>
      <c r="R81" s="39">
        <v>22.02</v>
      </c>
      <c r="S81" s="46"/>
      <c r="T81" s="40">
        <v>22.03</v>
      </c>
      <c r="U81" s="47" t="str">
        <f t="shared" si="168"/>
        <v/>
      </c>
      <c r="V81" s="47" t="str">
        <f t="shared" si="169"/>
        <v/>
      </c>
      <c r="W81" s="48"/>
      <c r="X81" s="48"/>
      <c r="Y81" s="48"/>
      <c r="Z81" s="48"/>
      <c r="AA81" s="49"/>
      <c r="AB81" s="49"/>
      <c r="AC81" s="50"/>
      <c r="AD81" s="50"/>
      <c r="AE81" s="51">
        <f t="shared" si="122"/>
        <v>28</v>
      </c>
      <c r="AF81" s="51" t="str">
        <f t="shared" si="123"/>
        <v/>
      </c>
      <c r="AG81" s="51" t="str">
        <f t="shared" si="124"/>
        <v/>
      </c>
      <c r="AH81" s="51" t="str">
        <f t="shared" si="125"/>
        <v/>
      </c>
      <c r="AI81" s="52">
        <f t="shared" si="126"/>
        <v>22</v>
      </c>
      <c r="AJ81" s="68"/>
      <c r="AK81" s="53"/>
      <c r="AL81" s="52"/>
      <c r="AM81" s="53">
        <f t="shared" si="130"/>
        <v>36</v>
      </c>
      <c r="AN81" s="53">
        <f>IF(AJ81&lt;&gt;"",IF(AJ81="o",VLOOKUP(AM81,OpenSect!$A$1:$D$11,2),IF(AJ81="u",VLOOKUP(AM81,UpHill!$A$1:$D$35,2),IF(AJ81="d",VLOOKUP(AM81,DownHill!$A$3:$D$29,2),IF(AJ81="f",VLOOKUP(AM81,FlatUnd!$A$2:$D$30,2),IF(AJ81="t",VLOOKUP(AM81,TimeAdd!$A$1:$D$176,2),IF(AJ81="l",VLOOKUP(AM81,SLimit!$A$1:$D$8,2),AN80)))))),AN80)</f>
        <v>40</v>
      </c>
      <c r="AO81" s="53">
        <f>IF(AJ81&lt;&gt;"",IF(AJ81="o",VLOOKUP(AM81,OpenSect!$A$1:$D$11,3),IF(AJ81="u",VLOOKUP(AM81,UpHill!$A$1:$D$35,3),IF(AJ81="d",VLOOKUP(AM81,DownHill!$A$3:$D$29,3),IF(AJ81="f",VLOOKUP(AM81,FlatUnd!$A$2:$D$30,3),IF(AJ81="t",VLOOKUP(AM81,TimeAdd!$A$1:$D$18,3),IF(AJ81="l",VLOOKUP(AM81,SLimit!$A$1:$D$8,3),AO80)))))),AO80)</f>
        <v>44</v>
      </c>
      <c r="AP81" s="53">
        <f>IF(AJ81&lt;&gt;"",IF(AJ81="o",VLOOKUP(AM81,OpenSect!$A$1:$D$11,4),IF(AJ81="u",VLOOKUP(AM81,UpHill!$A$1:$D$35,4),IF(AJ81="d",VLOOKUP(AM81,DownHill!$A$3:$D$29,4),IF(AJ81="f",VLOOKUP(AM81,FlatUnd!$A$2:$D$30,4),IF(AJ81="t",VLOOKUP(AM81,TimeAdd!$A$1:$D$18,4),IF(AJ81="l",VLOOKUP(AM81,SLimit!$A$1:$D$8,4),AP80)))))),AP80)</f>
        <v>47</v>
      </c>
      <c r="AQ81" s="53" t="str">
        <f t="shared" si="131"/>
        <v>60</v>
      </c>
      <c r="AR81" s="54" t="str">
        <f t="shared" si="132"/>
        <v>Frey's Abattoir, Nagle Dam {Right}</v>
      </c>
      <c r="AS81" s="55"/>
      <c r="AT81" s="55"/>
      <c r="AU81" s="56">
        <f>IF(GroupStTimes!$A$8=0,MIN(CB81,CD81,CF81),MIN(BZ81,CB81,CD81,CF81))</f>
        <v>0.27787037037037038</v>
      </c>
      <c r="AV81" s="56">
        <f>IF(GroupStTimes!$A$8=0,MAX(CC81,CE81,CG81),MAX(CA81,CC81,CE81,CG81))</f>
        <v>0.33771990740740737</v>
      </c>
      <c r="AW81" s="57" t="str">
        <f t="shared" si="133"/>
        <v/>
      </c>
      <c r="AX81" s="58" t="str">
        <f t="shared" si="134"/>
        <v/>
      </c>
      <c r="AY81" s="58" t="str">
        <f t="shared" si="135"/>
        <v/>
      </c>
      <c r="AZ81" s="31">
        <f t="shared" si="136"/>
        <v>19.68</v>
      </c>
      <c r="BA81" s="59">
        <f t="shared" si="137"/>
        <v>0.2751851851851852</v>
      </c>
      <c r="BB81" s="59">
        <f t="shared" si="138"/>
        <v>0.28074074074074079</v>
      </c>
      <c r="BC81" s="59">
        <f t="shared" si="139"/>
        <v>0.27990740740740744</v>
      </c>
      <c r="BD81" s="59">
        <f t="shared" si="140"/>
        <v>0.32574074074074072</v>
      </c>
      <c r="BE81" s="59">
        <f t="shared" si="141"/>
        <v>0.32510416666666664</v>
      </c>
      <c r="BF81" s="59">
        <f t="shared" si="142"/>
        <v>0.33552083333333332</v>
      </c>
      <c r="BG81" s="59">
        <f t="shared" si="143"/>
        <v>0.33533564814814815</v>
      </c>
      <c r="BH81" s="59">
        <f t="shared" si="144"/>
        <v>0.3346412037037037</v>
      </c>
      <c r="BI81" s="31">
        <f t="shared" si="145"/>
        <v>2.3200000000000003</v>
      </c>
      <c r="BJ81" s="61">
        <f t="shared" ref="BJ81:BM81" si="180">IF($AJ80="t",IF(AM79=0,0,$BI81/AM79),IF(AM80=0,0,$BI81/AM80))</f>
        <v>6.4444444444444457E-2</v>
      </c>
      <c r="BK81" s="61">
        <f t="shared" si="180"/>
        <v>5.800000000000001E-2</v>
      </c>
      <c r="BL81" s="61">
        <f t="shared" si="180"/>
        <v>5.2727272727272734E-2</v>
      </c>
      <c r="BM81" s="61">
        <f t="shared" si="180"/>
        <v>4.9361702127659578E-2</v>
      </c>
      <c r="BN81" s="62">
        <f t="shared" si="147"/>
        <v>0</v>
      </c>
      <c r="BO81" s="62">
        <f t="shared" si="148"/>
        <v>3</v>
      </c>
      <c r="BP81" s="62">
        <f t="shared" si="149"/>
        <v>52</v>
      </c>
      <c r="BQ81" s="62">
        <f t="shared" si="150"/>
        <v>0</v>
      </c>
      <c r="BR81" s="62">
        <f t="shared" si="151"/>
        <v>3</v>
      </c>
      <c r="BS81" s="62">
        <f t="shared" si="152"/>
        <v>29</v>
      </c>
      <c r="BT81" s="62">
        <f t="shared" si="153"/>
        <v>0</v>
      </c>
      <c r="BU81" s="62">
        <f t="shared" si="154"/>
        <v>3</v>
      </c>
      <c r="BV81" s="62">
        <f t="shared" si="155"/>
        <v>10</v>
      </c>
      <c r="BW81" s="62">
        <f t="shared" si="156"/>
        <v>0</v>
      </c>
      <c r="BX81" s="62">
        <f t="shared" si="157"/>
        <v>2</v>
      </c>
      <c r="BY81" s="62">
        <f t="shared" si="158"/>
        <v>58</v>
      </c>
      <c r="BZ81" s="63">
        <f t="shared" si="159"/>
        <v>0.27787037037037038</v>
      </c>
      <c r="CA81" s="63">
        <f t="shared" si="160"/>
        <v>0.28342592592592597</v>
      </c>
      <c r="CB81" s="63">
        <f t="shared" si="161"/>
        <v>0.28232638888888895</v>
      </c>
      <c r="CC81" s="63">
        <f t="shared" si="162"/>
        <v>0.32815972222222223</v>
      </c>
      <c r="CD81" s="63">
        <f t="shared" si="163"/>
        <v>0.32730324074074069</v>
      </c>
      <c r="CE81" s="63">
        <f t="shared" si="164"/>
        <v>0.33771990740740737</v>
      </c>
      <c r="CF81" s="63">
        <f t="shared" si="165"/>
        <v>0.33739583333333334</v>
      </c>
      <c r="CG81" s="63">
        <f t="shared" si="166"/>
        <v>0.3367013888888889</v>
      </c>
      <c r="CH81" s="36"/>
      <c r="CI81" s="36"/>
      <c r="CJ81" s="36"/>
      <c r="CK81" s="36"/>
      <c r="CL81" s="60">
        <v>60</v>
      </c>
    </row>
    <row r="82" spans="1:90" ht="40.5" x14ac:dyDescent="0.25">
      <c r="A82" s="37">
        <v>28</v>
      </c>
      <c r="B82" s="38"/>
      <c r="C82" s="39" t="s">
        <v>58</v>
      </c>
      <c r="D82" s="39"/>
      <c r="E82" s="39"/>
      <c r="F82" s="42"/>
      <c r="G82" s="40">
        <v>23.25</v>
      </c>
      <c r="H82" s="41">
        <f t="shared" si="167"/>
        <v>23.27</v>
      </c>
      <c r="I82" s="42">
        <v>23.25</v>
      </c>
      <c r="J82" s="43">
        <f t="shared" si="128"/>
        <v>-1.0035842293905323E-3</v>
      </c>
      <c r="K82" s="44">
        <f t="shared" si="129"/>
        <v>-2.3333333333329875E-2</v>
      </c>
      <c r="L82" s="45" t="s">
        <v>93</v>
      </c>
      <c r="M82" s="126" t="s">
        <v>1229</v>
      </c>
      <c r="N82" s="46">
        <f t="shared" si="120"/>
        <v>23.27333333333333</v>
      </c>
      <c r="O82" s="46"/>
      <c r="P82" s="42">
        <v>23.24</v>
      </c>
      <c r="Q82" s="46"/>
      <c r="R82" s="39">
        <v>23.28</v>
      </c>
      <c r="S82" s="46"/>
      <c r="T82" s="40">
        <v>23.3</v>
      </c>
      <c r="U82" s="47">
        <f t="shared" si="168"/>
        <v>29.728870000000001</v>
      </c>
      <c r="V82" s="47">
        <f t="shared" si="169"/>
        <v>30.607859999999999</v>
      </c>
      <c r="W82" s="48">
        <v>29.728860000000001</v>
      </c>
      <c r="X82" s="48">
        <v>30.607859999999999</v>
      </c>
      <c r="Y82" s="48">
        <v>29.728870000000001</v>
      </c>
      <c r="Z82" s="48">
        <v>30.607859999999999</v>
      </c>
      <c r="AA82" s="48">
        <v>29.728899999999999</v>
      </c>
      <c r="AB82" s="48">
        <v>30.607849999999999</v>
      </c>
      <c r="AC82" s="49">
        <v>29.728860000000001</v>
      </c>
      <c r="AD82" s="49">
        <v>30.607859999999999</v>
      </c>
      <c r="AE82" s="51">
        <f t="shared" si="122"/>
        <v>28</v>
      </c>
      <c r="AF82" s="51" t="str">
        <f t="shared" si="123"/>
        <v/>
      </c>
      <c r="AG82" s="51" t="str">
        <f t="shared" si="124"/>
        <v>m</v>
      </c>
      <c r="AH82" s="51" t="str">
        <f t="shared" si="125"/>
        <v/>
      </c>
      <c r="AI82" s="52">
        <f t="shared" si="126"/>
        <v>23.27</v>
      </c>
      <c r="AJ82" s="68"/>
      <c r="AK82" s="53"/>
      <c r="AL82" s="52"/>
      <c r="AM82" s="53">
        <f t="shared" si="130"/>
        <v>36</v>
      </c>
      <c r="AN82" s="53">
        <f>IF(AJ82&lt;&gt;"",IF(AJ82="o",VLOOKUP(AM82,OpenSect!$A$1:$D$11,2),IF(AJ82="u",VLOOKUP(AM82,UpHill!$A$1:$D$35,2),IF(AJ82="d",VLOOKUP(AM82,DownHill!$A$3:$D$29,2),IF(AJ82="f",VLOOKUP(AM82,FlatUnd!$A$2:$D$30,2),IF(AJ82="t",VLOOKUP(AM82,TimeAdd!$A$1:$D$176,2),IF(AJ82="l",VLOOKUP(AM82,SLimit!$A$1:$D$8,2),AN81)))))),AN81)</f>
        <v>40</v>
      </c>
      <c r="AO82" s="53">
        <f>IF(AJ82&lt;&gt;"",IF(AJ82="o",VLOOKUP(AM82,OpenSect!$A$1:$D$11,3),IF(AJ82="u",VLOOKUP(AM82,UpHill!$A$1:$D$35,3),IF(AJ82="d",VLOOKUP(AM82,DownHill!$A$3:$D$29,3),IF(AJ82="f",VLOOKUP(AM82,FlatUnd!$A$2:$D$30,3),IF(AJ82="t",VLOOKUP(AM82,TimeAdd!$A$1:$D$18,3),IF(AJ82="l",VLOOKUP(AM82,SLimit!$A$1:$D$8,3),AO81)))))),AO81)</f>
        <v>44</v>
      </c>
      <c r="AP82" s="53">
        <f>IF(AJ82&lt;&gt;"",IF(AJ82="o",VLOOKUP(AM82,OpenSect!$A$1:$D$11,4),IF(AJ82="u",VLOOKUP(AM82,UpHill!$A$1:$D$35,4),IF(AJ82="d",VLOOKUP(AM82,DownHill!$A$3:$D$29,4),IF(AJ82="f",VLOOKUP(AM82,FlatUnd!$A$2:$D$30,4),IF(AJ82="t",VLOOKUP(AM82,TimeAdd!$A$1:$D$18,4),IF(AJ82="l",VLOOKUP(AM82,SLimit!$A$1:$D$8,4),AP81)))))),AP81)</f>
        <v>47</v>
      </c>
      <c r="AQ82" s="53" t="str">
        <f t="shared" si="131"/>
        <v>60</v>
      </c>
      <c r="AR82" s="54" t="str">
        <f t="shared" si="132"/>
        <v>Warning - Construction Vehicles crossing. Dot on pole and road.</v>
      </c>
      <c r="AS82" s="55"/>
      <c r="AT82" s="55"/>
      <c r="AU82" s="56">
        <f>IF(GroupStTimes!$A$8=0,MIN(CB82,CD82,CF82),MIN(BZ82,CB82,CD82,CF82))</f>
        <v>0.27934027777777781</v>
      </c>
      <c r="AV82" s="56">
        <f>IF(GroupStTimes!$A$8=0,MAX(CC82,CE82,CG82),MAX(CA82,CC82,CE82,CG82))</f>
        <v>0.33892361111111108</v>
      </c>
      <c r="AW82" s="57" t="str">
        <f t="shared" si="133"/>
        <v>29.72887  30.60786</v>
      </c>
      <c r="AX82" s="58" t="str">
        <f t="shared" si="134"/>
        <v/>
      </c>
      <c r="AY82" s="58" t="str">
        <f t="shared" si="135"/>
        <v/>
      </c>
      <c r="AZ82" s="31">
        <f t="shared" si="136"/>
        <v>19.68</v>
      </c>
      <c r="BA82" s="59">
        <f t="shared" si="137"/>
        <v>0.2751851851851852</v>
      </c>
      <c r="BB82" s="59">
        <f t="shared" si="138"/>
        <v>0.28074074074074079</v>
      </c>
      <c r="BC82" s="59">
        <f t="shared" si="139"/>
        <v>0.27990740740740744</v>
      </c>
      <c r="BD82" s="59">
        <f t="shared" si="140"/>
        <v>0.32574074074074072</v>
      </c>
      <c r="BE82" s="59">
        <f t="shared" si="141"/>
        <v>0.32510416666666664</v>
      </c>
      <c r="BF82" s="59">
        <f t="shared" si="142"/>
        <v>0.33552083333333332</v>
      </c>
      <c r="BG82" s="59">
        <f t="shared" si="143"/>
        <v>0.33533564814814815</v>
      </c>
      <c r="BH82" s="59">
        <f t="shared" si="144"/>
        <v>0.3346412037037037</v>
      </c>
      <c r="BI82" s="31">
        <f t="shared" si="145"/>
        <v>3.59</v>
      </c>
      <c r="BJ82" s="61">
        <f t="shared" ref="BJ82:BM82" si="181">IF($AJ81="t",IF(AM80=0,0,$BI82/AM80),IF(AM81=0,0,$BI82/AM81))</f>
        <v>9.9722222222222212E-2</v>
      </c>
      <c r="BK82" s="61">
        <f t="shared" si="181"/>
        <v>8.9749999999999996E-2</v>
      </c>
      <c r="BL82" s="61">
        <f t="shared" si="181"/>
        <v>8.1590909090909089E-2</v>
      </c>
      <c r="BM82" s="61">
        <f t="shared" si="181"/>
        <v>7.6382978723404257E-2</v>
      </c>
      <c r="BN82" s="62">
        <f t="shared" si="147"/>
        <v>0</v>
      </c>
      <c r="BO82" s="62">
        <f t="shared" si="148"/>
        <v>5</v>
      </c>
      <c r="BP82" s="62">
        <f t="shared" si="149"/>
        <v>59</v>
      </c>
      <c r="BQ82" s="62">
        <f t="shared" si="150"/>
        <v>0</v>
      </c>
      <c r="BR82" s="62">
        <f t="shared" si="151"/>
        <v>5</v>
      </c>
      <c r="BS82" s="62">
        <f t="shared" si="152"/>
        <v>23</v>
      </c>
      <c r="BT82" s="62">
        <f t="shared" si="153"/>
        <v>0</v>
      </c>
      <c r="BU82" s="62">
        <f t="shared" si="154"/>
        <v>4</v>
      </c>
      <c r="BV82" s="62">
        <f t="shared" si="155"/>
        <v>54</v>
      </c>
      <c r="BW82" s="62">
        <f t="shared" si="156"/>
        <v>0</v>
      </c>
      <c r="BX82" s="62">
        <f t="shared" si="157"/>
        <v>4</v>
      </c>
      <c r="BY82" s="62">
        <f t="shared" si="158"/>
        <v>35</v>
      </c>
      <c r="BZ82" s="63">
        <f t="shared" si="159"/>
        <v>0.27934027777777781</v>
      </c>
      <c r="CA82" s="63">
        <f t="shared" si="160"/>
        <v>0.2848958333333334</v>
      </c>
      <c r="CB82" s="63">
        <f t="shared" si="161"/>
        <v>0.28364583333333337</v>
      </c>
      <c r="CC82" s="63">
        <f t="shared" si="162"/>
        <v>0.32947916666666666</v>
      </c>
      <c r="CD82" s="63">
        <f t="shared" si="163"/>
        <v>0.32850694444444439</v>
      </c>
      <c r="CE82" s="63">
        <f t="shared" si="164"/>
        <v>0.33892361111111108</v>
      </c>
      <c r="CF82" s="63">
        <f t="shared" si="165"/>
        <v>0.3385185185185185</v>
      </c>
      <c r="CG82" s="63">
        <f t="shared" si="166"/>
        <v>0.33782407407407405</v>
      </c>
      <c r="CH82" s="36"/>
      <c r="CI82" s="36"/>
      <c r="CJ82" s="36"/>
      <c r="CK82" s="36"/>
      <c r="CL82" s="60">
        <v>60</v>
      </c>
    </row>
    <row r="83" spans="1:90" ht="26.25" customHeight="1" x14ac:dyDescent="0.25">
      <c r="A83" s="37">
        <v>28</v>
      </c>
      <c r="B83" s="38"/>
      <c r="C83" s="39"/>
      <c r="D83" s="39"/>
      <c r="E83" s="39"/>
      <c r="F83" s="42"/>
      <c r="G83" s="66">
        <v>23.4</v>
      </c>
      <c r="H83" s="41">
        <f t="shared" si="167"/>
        <v>23.38</v>
      </c>
      <c r="I83" s="42">
        <v>23.36</v>
      </c>
      <c r="J83" s="43">
        <f t="shared" si="128"/>
        <v>-9.9885844748843653E-4</v>
      </c>
      <c r="K83" s="44">
        <f t="shared" si="129"/>
        <v>-2.3333333333329875E-2</v>
      </c>
      <c r="L83" s="45" t="s">
        <v>94</v>
      </c>
      <c r="M83" s="126" t="s">
        <v>1229</v>
      </c>
      <c r="N83" s="46">
        <f t="shared" si="120"/>
        <v>23.383333333333329</v>
      </c>
      <c r="O83" s="46"/>
      <c r="P83" s="42">
        <v>23.34</v>
      </c>
      <c r="Q83" s="46"/>
      <c r="R83" s="39">
        <v>23.4</v>
      </c>
      <c r="S83" s="46"/>
      <c r="T83" s="40">
        <v>23.41</v>
      </c>
      <c r="U83" s="47" t="str">
        <f t="shared" si="168"/>
        <v/>
      </c>
      <c r="V83" s="47" t="str">
        <f t="shared" si="169"/>
        <v/>
      </c>
      <c r="W83" s="48"/>
      <c r="X83" s="48"/>
      <c r="Y83" s="48"/>
      <c r="Z83" s="48"/>
      <c r="AA83" s="49"/>
      <c r="AB83" s="49"/>
      <c r="AC83" s="50"/>
      <c r="AD83" s="50"/>
      <c r="AE83" s="51">
        <f t="shared" si="122"/>
        <v>28</v>
      </c>
      <c r="AF83" s="51" t="str">
        <f t="shared" si="123"/>
        <v/>
      </c>
      <c r="AG83" s="51" t="str">
        <f t="shared" si="124"/>
        <v/>
      </c>
      <c r="AH83" s="51" t="str">
        <f t="shared" si="125"/>
        <v/>
      </c>
      <c r="AI83" s="52">
        <f t="shared" si="126"/>
        <v>23.38</v>
      </c>
      <c r="AJ83" s="68"/>
      <c r="AK83" s="53"/>
      <c r="AL83" s="52"/>
      <c r="AM83" s="53">
        <f t="shared" si="130"/>
        <v>36</v>
      </c>
      <c r="AN83" s="53">
        <f>IF(AJ83&lt;&gt;"",IF(AJ83="o",VLOOKUP(AM83,OpenSect!$A$1:$D$11,2),IF(AJ83="u",VLOOKUP(AM83,UpHill!$A$1:$D$35,2),IF(AJ83="d",VLOOKUP(AM83,DownHill!$A$3:$D$29,2),IF(AJ83="f",VLOOKUP(AM83,FlatUnd!$A$2:$D$30,2),IF(AJ83="t",VLOOKUP(AM83,TimeAdd!$A$1:$D$176,2),IF(AJ83="l",VLOOKUP(AM83,SLimit!$A$1:$D$8,2),AN82)))))),AN82)</f>
        <v>40</v>
      </c>
      <c r="AO83" s="53">
        <f>IF(AJ83&lt;&gt;"",IF(AJ83="o",VLOOKUP(AM83,OpenSect!$A$1:$D$11,3),IF(AJ83="u",VLOOKUP(AM83,UpHill!$A$1:$D$35,3),IF(AJ83="d",VLOOKUP(AM83,DownHill!$A$3:$D$29,3),IF(AJ83="f",VLOOKUP(AM83,FlatUnd!$A$2:$D$30,3),IF(AJ83="t",VLOOKUP(AM83,TimeAdd!$A$1:$D$18,3),IF(AJ83="l",VLOOKUP(AM83,SLimit!$A$1:$D$8,3),AO82)))))),AO82)</f>
        <v>44</v>
      </c>
      <c r="AP83" s="53">
        <f>IF(AJ83&lt;&gt;"",IF(AJ83="o",VLOOKUP(AM83,OpenSect!$A$1:$D$11,4),IF(AJ83="u",VLOOKUP(AM83,UpHill!$A$1:$D$35,4),IF(AJ83="d",VLOOKUP(AM83,DownHill!$A$3:$D$29,4),IF(AJ83="f",VLOOKUP(AM83,FlatUnd!$A$2:$D$30,4),IF(AJ83="t",VLOOKUP(AM83,TimeAdd!$A$1:$D$18,4),IF(AJ83="l",VLOOKUP(AM83,SLimit!$A$1:$D$8,4),AP82)))))),AP82)</f>
        <v>47</v>
      </c>
      <c r="AQ83" s="53" t="str">
        <f t="shared" si="131"/>
        <v>60</v>
      </c>
      <c r="AR83" s="54" t="str">
        <f t="shared" si="132"/>
        <v>Overhead Wires</v>
      </c>
      <c r="AS83" s="55"/>
      <c r="AT83" s="55"/>
      <c r="AU83" s="56">
        <f>IF(GroupStTimes!$A$8=0,MIN(CB83,CD83,CF83),MIN(BZ83,CB83,CD83,CF83))</f>
        <v>0.27946759259259263</v>
      </c>
      <c r="AV83" s="56">
        <f>IF(GroupStTimes!$A$8=0,MAX(CC83,CE83,CG83),MAX(CA83,CC83,CE83,CG83))</f>
        <v>0.33902777777777776</v>
      </c>
      <c r="AW83" s="57" t="str">
        <f t="shared" si="133"/>
        <v/>
      </c>
      <c r="AX83" s="58" t="str">
        <f t="shared" si="134"/>
        <v/>
      </c>
      <c r="AY83" s="58" t="str">
        <f t="shared" si="135"/>
        <v/>
      </c>
      <c r="AZ83" s="31">
        <f t="shared" si="136"/>
        <v>19.68</v>
      </c>
      <c r="BA83" s="59">
        <f t="shared" si="137"/>
        <v>0.2751851851851852</v>
      </c>
      <c r="BB83" s="59">
        <f t="shared" si="138"/>
        <v>0.28074074074074079</v>
      </c>
      <c r="BC83" s="59">
        <f t="shared" si="139"/>
        <v>0.27990740740740744</v>
      </c>
      <c r="BD83" s="59">
        <f t="shared" si="140"/>
        <v>0.32574074074074072</v>
      </c>
      <c r="BE83" s="59">
        <f t="shared" si="141"/>
        <v>0.32510416666666664</v>
      </c>
      <c r="BF83" s="59">
        <f t="shared" si="142"/>
        <v>0.33552083333333332</v>
      </c>
      <c r="BG83" s="59">
        <f t="shared" si="143"/>
        <v>0.33533564814814815</v>
      </c>
      <c r="BH83" s="59">
        <f t="shared" si="144"/>
        <v>0.3346412037037037</v>
      </c>
      <c r="BI83" s="31">
        <f t="shared" si="145"/>
        <v>3.6999999999999993</v>
      </c>
      <c r="BJ83" s="61">
        <f t="shared" ref="BJ83:BM83" si="182">IF($AJ82="t",IF(AM81=0,0,$BI83/AM81),IF(AM82=0,0,$BI83/AM82))</f>
        <v>0.10277777777777776</v>
      </c>
      <c r="BK83" s="61">
        <f t="shared" si="182"/>
        <v>9.2499999999999985E-2</v>
      </c>
      <c r="BL83" s="61">
        <f t="shared" si="182"/>
        <v>8.4090909090909077E-2</v>
      </c>
      <c r="BM83" s="61">
        <f t="shared" si="182"/>
        <v>7.8723404255319138E-2</v>
      </c>
      <c r="BN83" s="62">
        <f t="shared" si="147"/>
        <v>0</v>
      </c>
      <c r="BO83" s="62">
        <f t="shared" si="148"/>
        <v>6</v>
      </c>
      <c r="BP83" s="62">
        <f t="shared" si="149"/>
        <v>10</v>
      </c>
      <c r="BQ83" s="62">
        <f t="shared" si="150"/>
        <v>0</v>
      </c>
      <c r="BR83" s="62">
        <f t="shared" si="151"/>
        <v>5</v>
      </c>
      <c r="BS83" s="62">
        <f t="shared" si="152"/>
        <v>33</v>
      </c>
      <c r="BT83" s="62">
        <f t="shared" si="153"/>
        <v>0</v>
      </c>
      <c r="BU83" s="62">
        <f t="shared" si="154"/>
        <v>5</v>
      </c>
      <c r="BV83" s="62">
        <f t="shared" si="155"/>
        <v>3</v>
      </c>
      <c r="BW83" s="62">
        <f t="shared" si="156"/>
        <v>0</v>
      </c>
      <c r="BX83" s="62">
        <f t="shared" si="157"/>
        <v>4</v>
      </c>
      <c r="BY83" s="62">
        <f t="shared" si="158"/>
        <v>43</v>
      </c>
      <c r="BZ83" s="63">
        <f t="shared" si="159"/>
        <v>0.27946759259259263</v>
      </c>
      <c r="CA83" s="63">
        <f t="shared" si="160"/>
        <v>0.28502314814814822</v>
      </c>
      <c r="CB83" s="63">
        <f t="shared" si="161"/>
        <v>0.2837615740740741</v>
      </c>
      <c r="CC83" s="63">
        <f t="shared" si="162"/>
        <v>0.32959490740740738</v>
      </c>
      <c r="CD83" s="63">
        <f t="shared" si="163"/>
        <v>0.32861111111111108</v>
      </c>
      <c r="CE83" s="63">
        <f t="shared" si="164"/>
        <v>0.33902777777777776</v>
      </c>
      <c r="CF83" s="63">
        <f t="shared" si="165"/>
        <v>0.33861111111111108</v>
      </c>
      <c r="CG83" s="63">
        <f t="shared" si="166"/>
        <v>0.33791666666666664</v>
      </c>
      <c r="CH83" s="36"/>
      <c r="CI83" s="36"/>
      <c r="CJ83" s="36"/>
      <c r="CK83" s="36"/>
      <c r="CL83" s="60">
        <v>60</v>
      </c>
    </row>
    <row r="84" spans="1:90" ht="26.25" customHeight="1" x14ac:dyDescent="0.25">
      <c r="A84" s="37">
        <v>28</v>
      </c>
      <c r="B84" s="38"/>
      <c r="C84" s="39"/>
      <c r="D84" s="39"/>
      <c r="E84" s="39"/>
      <c r="F84" s="42"/>
      <c r="G84" s="66">
        <v>23.42</v>
      </c>
      <c r="H84" s="41">
        <f t="shared" si="167"/>
        <v>23.4</v>
      </c>
      <c r="I84" s="42">
        <v>23.380000000000003</v>
      </c>
      <c r="J84" s="43">
        <f t="shared" si="128"/>
        <v>-9.980039920159721E-4</v>
      </c>
      <c r="K84" s="44">
        <f t="shared" si="129"/>
        <v>-2.3333333333333428E-2</v>
      </c>
      <c r="L84" s="45" t="s">
        <v>94</v>
      </c>
      <c r="M84" s="126" t="s">
        <v>1229</v>
      </c>
      <c r="N84" s="46">
        <f t="shared" si="120"/>
        <v>23.403333333333336</v>
      </c>
      <c r="O84" s="46"/>
      <c r="P84" s="42">
        <v>23.360000000000003</v>
      </c>
      <c r="Q84" s="46"/>
      <c r="R84" s="39">
        <v>23.42</v>
      </c>
      <c r="S84" s="46"/>
      <c r="T84" s="40">
        <v>23.43</v>
      </c>
      <c r="U84" s="47" t="str">
        <f t="shared" si="168"/>
        <v/>
      </c>
      <c r="V84" s="47" t="str">
        <f t="shared" si="169"/>
        <v/>
      </c>
      <c r="W84" s="48"/>
      <c r="X84" s="48"/>
      <c r="Y84" s="48"/>
      <c r="Z84" s="48"/>
      <c r="AA84" s="49"/>
      <c r="AB84" s="49"/>
      <c r="AC84" s="50"/>
      <c r="AD84" s="50"/>
      <c r="AE84" s="51">
        <f t="shared" si="122"/>
        <v>28</v>
      </c>
      <c r="AF84" s="51" t="str">
        <f t="shared" si="123"/>
        <v/>
      </c>
      <c r="AG84" s="51" t="str">
        <f t="shared" si="124"/>
        <v/>
      </c>
      <c r="AH84" s="51" t="str">
        <f t="shared" si="125"/>
        <v/>
      </c>
      <c r="AI84" s="52">
        <f t="shared" si="126"/>
        <v>23.4</v>
      </c>
      <c r="AJ84" s="68"/>
      <c r="AK84" s="53"/>
      <c r="AL84" s="52"/>
      <c r="AM84" s="53">
        <f t="shared" si="130"/>
        <v>36</v>
      </c>
      <c r="AN84" s="53">
        <f>IF(AJ84&lt;&gt;"",IF(AJ84="o",VLOOKUP(AM84,OpenSect!$A$1:$D$11,2),IF(AJ84="u",VLOOKUP(AM84,UpHill!$A$1:$D$35,2),IF(AJ84="d",VLOOKUP(AM84,DownHill!$A$3:$D$29,2),IF(AJ84="f",VLOOKUP(AM84,FlatUnd!$A$2:$D$30,2),IF(AJ84="t",VLOOKUP(AM84,TimeAdd!$A$1:$D$176,2),IF(AJ84="l",VLOOKUP(AM84,SLimit!$A$1:$D$8,2),AN83)))))),AN83)</f>
        <v>40</v>
      </c>
      <c r="AO84" s="53">
        <f>IF(AJ84&lt;&gt;"",IF(AJ84="o",VLOOKUP(AM84,OpenSect!$A$1:$D$11,3),IF(AJ84="u",VLOOKUP(AM84,UpHill!$A$1:$D$35,3),IF(AJ84="d",VLOOKUP(AM84,DownHill!$A$3:$D$29,3),IF(AJ84="f",VLOOKUP(AM84,FlatUnd!$A$2:$D$30,3),IF(AJ84="t",VLOOKUP(AM84,TimeAdd!$A$1:$D$18,3),IF(AJ84="l",VLOOKUP(AM84,SLimit!$A$1:$D$8,3),AO83)))))),AO83)</f>
        <v>44</v>
      </c>
      <c r="AP84" s="53">
        <f>IF(AJ84&lt;&gt;"",IF(AJ84="o",VLOOKUP(AM84,OpenSect!$A$1:$D$11,4),IF(AJ84="u",VLOOKUP(AM84,UpHill!$A$1:$D$35,4),IF(AJ84="d",VLOOKUP(AM84,DownHill!$A$3:$D$29,4),IF(AJ84="f",VLOOKUP(AM84,FlatUnd!$A$2:$D$30,4),IF(AJ84="t",VLOOKUP(AM84,TimeAdd!$A$1:$D$18,4),IF(AJ84="l",VLOOKUP(AM84,SLimit!$A$1:$D$8,4),AP83)))))),AP83)</f>
        <v>47</v>
      </c>
      <c r="AQ84" s="53" t="str">
        <f t="shared" si="131"/>
        <v>60</v>
      </c>
      <c r="AR84" s="54" t="str">
        <f t="shared" si="132"/>
        <v>Overhead Wires</v>
      </c>
      <c r="AS84" s="55"/>
      <c r="AT84" s="55"/>
      <c r="AU84" s="56">
        <f>IF(GroupStTimes!$A$8=0,MIN(CB84,CD84,CF84),MIN(BZ84,CB84,CD84,CF84))</f>
        <v>0.27949074074074076</v>
      </c>
      <c r="AV84" s="56">
        <f>IF(GroupStTimes!$A$8=0,MAX(CC84,CE84,CG84),MAX(CA84,CC84,CE84,CG84))</f>
        <v>0.33903935185185186</v>
      </c>
      <c r="AW84" s="57" t="str">
        <f t="shared" si="133"/>
        <v/>
      </c>
      <c r="AX84" s="58" t="str">
        <f t="shared" si="134"/>
        <v/>
      </c>
      <c r="AY84" s="58" t="str">
        <f t="shared" si="135"/>
        <v/>
      </c>
      <c r="AZ84" s="31">
        <f t="shared" si="136"/>
        <v>19.68</v>
      </c>
      <c r="BA84" s="59">
        <f t="shared" si="137"/>
        <v>0.2751851851851852</v>
      </c>
      <c r="BB84" s="59">
        <f t="shared" si="138"/>
        <v>0.28074074074074079</v>
      </c>
      <c r="BC84" s="59">
        <f t="shared" si="139"/>
        <v>0.27990740740740744</v>
      </c>
      <c r="BD84" s="59">
        <f t="shared" si="140"/>
        <v>0.32574074074074072</v>
      </c>
      <c r="BE84" s="59">
        <f t="shared" si="141"/>
        <v>0.32510416666666664</v>
      </c>
      <c r="BF84" s="59">
        <f t="shared" si="142"/>
        <v>0.33552083333333332</v>
      </c>
      <c r="BG84" s="59">
        <f t="shared" si="143"/>
        <v>0.33533564814814815</v>
      </c>
      <c r="BH84" s="59">
        <f t="shared" si="144"/>
        <v>0.3346412037037037</v>
      </c>
      <c r="BI84" s="31">
        <f t="shared" si="145"/>
        <v>3.7199999999999989</v>
      </c>
      <c r="BJ84" s="61">
        <f t="shared" ref="BJ84:BM84" si="183">IF($AJ83="t",IF(AM82=0,0,$BI84/AM82),IF(AM83=0,0,$BI84/AM83))</f>
        <v>0.1033333333333333</v>
      </c>
      <c r="BK84" s="61">
        <f t="shared" si="183"/>
        <v>9.2999999999999972E-2</v>
      </c>
      <c r="BL84" s="61">
        <f t="shared" si="183"/>
        <v>8.4545454545454521E-2</v>
      </c>
      <c r="BM84" s="61">
        <f t="shared" si="183"/>
        <v>7.9148936170212736E-2</v>
      </c>
      <c r="BN84" s="62">
        <f t="shared" si="147"/>
        <v>0</v>
      </c>
      <c r="BO84" s="62">
        <f t="shared" si="148"/>
        <v>6</v>
      </c>
      <c r="BP84" s="62">
        <f t="shared" si="149"/>
        <v>12</v>
      </c>
      <c r="BQ84" s="62">
        <f t="shared" si="150"/>
        <v>0</v>
      </c>
      <c r="BR84" s="62">
        <f t="shared" si="151"/>
        <v>5</v>
      </c>
      <c r="BS84" s="62">
        <f t="shared" si="152"/>
        <v>35</v>
      </c>
      <c r="BT84" s="62">
        <f t="shared" si="153"/>
        <v>0</v>
      </c>
      <c r="BU84" s="62">
        <f t="shared" si="154"/>
        <v>5</v>
      </c>
      <c r="BV84" s="62">
        <f t="shared" si="155"/>
        <v>4</v>
      </c>
      <c r="BW84" s="62">
        <f t="shared" si="156"/>
        <v>0</v>
      </c>
      <c r="BX84" s="62">
        <f t="shared" si="157"/>
        <v>4</v>
      </c>
      <c r="BY84" s="62">
        <f t="shared" si="158"/>
        <v>45</v>
      </c>
      <c r="BZ84" s="63">
        <f t="shared" si="159"/>
        <v>0.27949074074074076</v>
      </c>
      <c r="CA84" s="63">
        <f t="shared" si="160"/>
        <v>0.28504629629629635</v>
      </c>
      <c r="CB84" s="63">
        <f t="shared" si="161"/>
        <v>0.28378472222222223</v>
      </c>
      <c r="CC84" s="63">
        <f t="shared" si="162"/>
        <v>0.32961805555555551</v>
      </c>
      <c r="CD84" s="63">
        <f t="shared" si="163"/>
        <v>0.32862268518518517</v>
      </c>
      <c r="CE84" s="63">
        <f t="shared" si="164"/>
        <v>0.33903935185185186</v>
      </c>
      <c r="CF84" s="63">
        <f t="shared" si="165"/>
        <v>0.33863425925925927</v>
      </c>
      <c r="CG84" s="63">
        <f t="shared" si="166"/>
        <v>0.33793981481481483</v>
      </c>
      <c r="CH84" s="36"/>
      <c r="CI84" s="36"/>
      <c r="CJ84" s="36"/>
      <c r="CK84" s="36"/>
      <c r="CL84" s="60">
        <v>60</v>
      </c>
    </row>
    <row r="85" spans="1:90" ht="26.25" customHeight="1" x14ac:dyDescent="0.25">
      <c r="A85" s="37">
        <v>28</v>
      </c>
      <c r="B85" s="38"/>
      <c r="C85" s="39"/>
      <c r="D85" s="39"/>
      <c r="E85" s="39"/>
      <c r="F85" s="42"/>
      <c r="G85" s="66">
        <v>23.44</v>
      </c>
      <c r="H85" s="41">
        <f t="shared" si="167"/>
        <v>23.42</v>
      </c>
      <c r="I85" s="42">
        <v>23.41</v>
      </c>
      <c r="J85" s="43">
        <f t="shared" si="128"/>
        <v>-7.119464616260452E-4</v>
      </c>
      <c r="K85" s="44">
        <f t="shared" si="129"/>
        <v>-1.6666666666665719E-2</v>
      </c>
      <c r="L85" s="45" t="s">
        <v>94</v>
      </c>
      <c r="M85" s="126" t="s">
        <v>1229</v>
      </c>
      <c r="N85" s="46">
        <f t="shared" si="120"/>
        <v>23.426666666666666</v>
      </c>
      <c r="O85" s="46"/>
      <c r="P85" s="42">
        <v>23.39</v>
      </c>
      <c r="Q85" s="46"/>
      <c r="R85" s="39">
        <v>23.44</v>
      </c>
      <c r="S85" s="46"/>
      <c r="T85" s="40">
        <v>23.45</v>
      </c>
      <c r="U85" s="47" t="str">
        <f t="shared" si="168"/>
        <v/>
      </c>
      <c r="V85" s="47" t="str">
        <f t="shared" si="169"/>
        <v/>
      </c>
      <c r="W85" s="48"/>
      <c r="X85" s="48"/>
      <c r="Y85" s="48"/>
      <c r="Z85" s="48"/>
      <c r="AA85" s="49"/>
      <c r="AB85" s="49"/>
      <c r="AC85" s="50"/>
      <c r="AD85" s="50"/>
      <c r="AE85" s="51">
        <f t="shared" si="122"/>
        <v>28</v>
      </c>
      <c r="AF85" s="51" t="str">
        <f t="shared" si="123"/>
        <v/>
      </c>
      <c r="AG85" s="51" t="str">
        <f t="shared" si="124"/>
        <v/>
      </c>
      <c r="AH85" s="51" t="str">
        <f t="shared" si="125"/>
        <v/>
      </c>
      <c r="AI85" s="52">
        <f t="shared" si="126"/>
        <v>23.42</v>
      </c>
      <c r="AJ85" s="68"/>
      <c r="AK85" s="53"/>
      <c r="AL85" s="52"/>
      <c r="AM85" s="53">
        <f t="shared" si="130"/>
        <v>36</v>
      </c>
      <c r="AN85" s="53">
        <f>IF(AJ85&lt;&gt;"",IF(AJ85="o",VLOOKUP(AM85,OpenSect!$A$1:$D$11,2),IF(AJ85="u",VLOOKUP(AM85,UpHill!$A$1:$D$35,2),IF(AJ85="d",VLOOKUP(AM85,DownHill!$A$3:$D$29,2),IF(AJ85="f",VLOOKUP(AM85,FlatUnd!$A$2:$D$30,2),IF(AJ85="t",VLOOKUP(AM85,TimeAdd!$A$1:$D$176,2),IF(AJ85="l",VLOOKUP(AM85,SLimit!$A$1:$D$8,2),AN84)))))),AN84)</f>
        <v>40</v>
      </c>
      <c r="AO85" s="53">
        <f>IF(AJ85&lt;&gt;"",IF(AJ85="o",VLOOKUP(AM85,OpenSect!$A$1:$D$11,3),IF(AJ85="u",VLOOKUP(AM85,UpHill!$A$1:$D$35,3),IF(AJ85="d",VLOOKUP(AM85,DownHill!$A$3:$D$29,3),IF(AJ85="f",VLOOKUP(AM85,FlatUnd!$A$2:$D$30,3),IF(AJ85="t",VLOOKUP(AM85,TimeAdd!$A$1:$D$18,3),IF(AJ85="l",VLOOKUP(AM85,SLimit!$A$1:$D$8,3),AO84)))))),AO84)</f>
        <v>44</v>
      </c>
      <c r="AP85" s="53">
        <f>IF(AJ85&lt;&gt;"",IF(AJ85="o",VLOOKUP(AM85,OpenSect!$A$1:$D$11,4),IF(AJ85="u",VLOOKUP(AM85,UpHill!$A$1:$D$35,4),IF(AJ85="d",VLOOKUP(AM85,DownHill!$A$3:$D$29,4),IF(AJ85="f",VLOOKUP(AM85,FlatUnd!$A$2:$D$30,4),IF(AJ85="t",VLOOKUP(AM85,TimeAdd!$A$1:$D$18,4),IF(AJ85="l",VLOOKUP(AM85,SLimit!$A$1:$D$8,4),AP84)))))),AP84)</f>
        <v>47</v>
      </c>
      <c r="AQ85" s="53" t="str">
        <f t="shared" si="131"/>
        <v>60</v>
      </c>
      <c r="AR85" s="54" t="str">
        <f t="shared" si="132"/>
        <v>Overhead Wires</v>
      </c>
      <c r="AS85" s="55"/>
      <c r="AT85" s="55"/>
      <c r="AU85" s="56">
        <f>IF(GroupStTimes!$A$8=0,MIN(CB85,CD85,CF85),MIN(BZ85,CB85,CD85,CF85))</f>
        <v>0.2795138888888889</v>
      </c>
      <c r="AV85" s="56">
        <f>IF(GroupStTimes!$A$8=0,MAX(CC85,CE85,CG85),MAX(CA85,CC85,CE85,CG85))</f>
        <v>0.33906249999999999</v>
      </c>
      <c r="AW85" s="57" t="str">
        <f t="shared" si="133"/>
        <v/>
      </c>
      <c r="AX85" s="58" t="str">
        <f t="shared" si="134"/>
        <v/>
      </c>
      <c r="AY85" s="58" t="str">
        <f t="shared" si="135"/>
        <v/>
      </c>
      <c r="AZ85" s="31">
        <f t="shared" si="136"/>
        <v>19.68</v>
      </c>
      <c r="BA85" s="59">
        <f t="shared" si="137"/>
        <v>0.2751851851851852</v>
      </c>
      <c r="BB85" s="59">
        <f t="shared" si="138"/>
        <v>0.28074074074074079</v>
      </c>
      <c r="BC85" s="59">
        <f t="shared" si="139"/>
        <v>0.27990740740740744</v>
      </c>
      <c r="BD85" s="59">
        <f t="shared" si="140"/>
        <v>0.32574074074074072</v>
      </c>
      <c r="BE85" s="59">
        <f t="shared" si="141"/>
        <v>0.32510416666666664</v>
      </c>
      <c r="BF85" s="59">
        <f t="shared" si="142"/>
        <v>0.33552083333333332</v>
      </c>
      <c r="BG85" s="59">
        <f t="shared" si="143"/>
        <v>0.33533564814814815</v>
      </c>
      <c r="BH85" s="59">
        <f t="shared" si="144"/>
        <v>0.3346412037037037</v>
      </c>
      <c r="BI85" s="31">
        <f t="shared" si="145"/>
        <v>3.740000000000002</v>
      </c>
      <c r="BJ85" s="61">
        <f t="shared" ref="BJ85:BM85" si="184">IF($AJ84="t",IF(AM83=0,0,$BI85/AM83),IF(AM84=0,0,$BI85/AM84))</f>
        <v>0.10388888888888895</v>
      </c>
      <c r="BK85" s="61">
        <f t="shared" si="184"/>
        <v>9.3500000000000055E-2</v>
      </c>
      <c r="BL85" s="61">
        <f t="shared" si="184"/>
        <v>8.5000000000000048E-2</v>
      </c>
      <c r="BM85" s="61">
        <f t="shared" si="184"/>
        <v>7.9574468085106431E-2</v>
      </c>
      <c r="BN85" s="62">
        <f t="shared" si="147"/>
        <v>0</v>
      </c>
      <c r="BO85" s="62">
        <f t="shared" si="148"/>
        <v>6</v>
      </c>
      <c r="BP85" s="62">
        <f t="shared" si="149"/>
        <v>14</v>
      </c>
      <c r="BQ85" s="62">
        <f t="shared" si="150"/>
        <v>0</v>
      </c>
      <c r="BR85" s="62">
        <f t="shared" si="151"/>
        <v>5</v>
      </c>
      <c r="BS85" s="62">
        <f t="shared" si="152"/>
        <v>37</v>
      </c>
      <c r="BT85" s="62">
        <f t="shared" si="153"/>
        <v>0</v>
      </c>
      <c r="BU85" s="62">
        <f t="shared" si="154"/>
        <v>5</v>
      </c>
      <c r="BV85" s="62">
        <f t="shared" si="155"/>
        <v>6</v>
      </c>
      <c r="BW85" s="62">
        <f t="shared" si="156"/>
        <v>0</v>
      </c>
      <c r="BX85" s="62">
        <f t="shared" si="157"/>
        <v>4</v>
      </c>
      <c r="BY85" s="62">
        <f t="shared" si="158"/>
        <v>46</v>
      </c>
      <c r="BZ85" s="63">
        <f t="shared" si="159"/>
        <v>0.2795138888888889</v>
      </c>
      <c r="CA85" s="63">
        <f t="shared" si="160"/>
        <v>0.28506944444444449</v>
      </c>
      <c r="CB85" s="63">
        <f t="shared" si="161"/>
        <v>0.28380787037037042</v>
      </c>
      <c r="CC85" s="63">
        <f t="shared" si="162"/>
        <v>0.3296412037037037</v>
      </c>
      <c r="CD85" s="63">
        <f t="shared" si="163"/>
        <v>0.3286458333333333</v>
      </c>
      <c r="CE85" s="63">
        <f t="shared" si="164"/>
        <v>0.33906249999999999</v>
      </c>
      <c r="CF85" s="63">
        <f t="shared" si="165"/>
        <v>0.33864583333333331</v>
      </c>
      <c r="CG85" s="63">
        <f t="shared" si="166"/>
        <v>0.33795138888888887</v>
      </c>
      <c r="CH85" s="36"/>
      <c r="CI85" s="36"/>
      <c r="CJ85" s="36"/>
      <c r="CK85" s="36"/>
      <c r="CL85" s="60">
        <v>60</v>
      </c>
    </row>
    <row r="86" spans="1:90" ht="26.25" customHeight="1" x14ac:dyDescent="0.25">
      <c r="A86" s="37">
        <v>28</v>
      </c>
      <c r="B86" s="38"/>
      <c r="C86" s="39"/>
      <c r="D86" s="39"/>
      <c r="E86" s="39"/>
      <c r="F86" s="42"/>
      <c r="G86" s="66">
        <v>23.47</v>
      </c>
      <c r="H86" s="41">
        <f t="shared" si="167"/>
        <v>23.45</v>
      </c>
      <c r="I86" s="42">
        <v>23.43</v>
      </c>
      <c r="J86" s="43">
        <f t="shared" si="128"/>
        <v>-9.9587423531085901E-4</v>
      </c>
      <c r="K86" s="44">
        <f t="shared" si="129"/>
        <v>-2.3333333333333428E-2</v>
      </c>
      <c r="L86" s="45" t="s">
        <v>94</v>
      </c>
      <c r="M86" s="126" t="s">
        <v>1229</v>
      </c>
      <c r="N86" s="46">
        <f t="shared" si="120"/>
        <v>23.453333333333333</v>
      </c>
      <c r="O86" s="46"/>
      <c r="P86" s="42">
        <v>23.41</v>
      </c>
      <c r="Q86" s="46"/>
      <c r="R86" s="39">
        <v>23.47</v>
      </c>
      <c r="S86" s="46"/>
      <c r="T86" s="40">
        <v>23.48</v>
      </c>
      <c r="U86" s="47" t="str">
        <f t="shared" si="168"/>
        <v/>
      </c>
      <c r="V86" s="47" t="str">
        <f t="shared" si="169"/>
        <v/>
      </c>
      <c r="W86" s="48"/>
      <c r="X86" s="48"/>
      <c r="Y86" s="48"/>
      <c r="Z86" s="48"/>
      <c r="AA86" s="49"/>
      <c r="AB86" s="49"/>
      <c r="AC86" s="50"/>
      <c r="AD86" s="50"/>
      <c r="AE86" s="51">
        <f t="shared" si="122"/>
        <v>28</v>
      </c>
      <c r="AF86" s="51" t="str">
        <f t="shared" si="123"/>
        <v/>
      </c>
      <c r="AG86" s="51" t="str">
        <f t="shared" si="124"/>
        <v/>
      </c>
      <c r="AH86" s="51" t="str">
        <f t="shared" si="125"/>
        <v/>
      </c>
      <c r="AI86" s="52">
        <f t="shared" si="126"/>
        <v>23.45</v>
      </c>
      <c r="AJ86" s="68"/>
      <c r="AK86" s="53"/>
      <c r="AL86" s="52"/>
      <c r="AM86" s="53">
        <f t="shared" si="130"/>
        <v>36</v>
      </c>
      <c r="AN86" s="53">
        <f>IF(AJ86&lt;&gt;"",IF(AJ86="o",VLOOKUP(AM86,OpenSect!$A$1:$D$11,2),IF(AJ86="u",VLOOKUP(AM86,UpHill!$A$1:$D$35,2),IF(AJ86="d",VLOOKUP(AM86,DownHill!$A$3:$D$29,2),IF(AJ86="f",VLOOKUP(AM86,FlatUnd!$A$2:$D$30,2),IF(AJ86="t",VLOOKUP(AM86,TimeAdd!$A$1:$D$176,2),IF(AJ86="l",VLOOKUP(AM86,SLimit!$A$1:$D$8,2),AN85)))))),AN85)</f>
        <v>40</v>
      </c>
      <c r="AO86" s="53">
        <f>IF(AJ86&lt;&gt;"",IF(AJ86="o",VLOOKUP(AM86,OpenSect!$A$1:$D$11,3),IF(AJ86="u",VLOOKUP(AM86,UpHill!$A$1:$D$35,3),IF(AJ86="d",VLOOKUP(AM86,DownHill!$A$3:$D$29,3),IF(AJ86="f",VLOOKUP(AM86,FlatUnd!$A$2:$D$30,3),IF(AJ86="t",VLOOKUP(AM86,TimeAdd!$A$1:$D$18,3),IF(AJ86="l",VLOOKUP(AM86,SLimit!$A$1:$D$8,3),AO85)))))),AO85)</f>
        <v>44</v>
      </c>
      <c r="AP86" s="53">
        <f>IF(AJ86&lt;&gt;"",IF(AJ86="o",VLOOKUP(AM86,OpenSect!$A$1:$D$11,4),IF(AJ86="u",VLOOKUP(AM86,UpHill!$A$1:$D$35,4),IF(AJ86="d",VLOOKUP(AM86,DownHill!$A$3:$D$29,4),IF(AJ86="f",VLOOKUP(AM86,FlatUnd!$A$2:$D$30,4),IF(AJ86="t",VLOOKUP(AM86,TimeAdd!$A$1:$D$18,4),IF(AJ86="l",VLOOKUP(AM86,SLimit!$A$1:$D$8,4),AP85)))))),AP85)</f>
        <v>47</v>
      </c>
      <c r="AQ86" s="53" t="str">
        <f t="shared" si="131"/>
        <v>60</v>
      </c>
      <c r="AR86" s="54" t="str">
        <f t="shared" si="132"/>
        <v>Overhead Wires</v>
      </c>
      <c r="AS86" s="55"/>
      <c r="AT86" s="55"/>
      <c r="AU86" s="56">
        <f>IF(GroupStTimes!$A$8=0,MIN(CB86,CD86,CF86),MIN(BZ86,CB86,CD86,CF86))</f>
        <v>0.27954861111111112</v>
      </c>
      <c r="AV86" s="56">
        <f>IF(GroupStTimes!$A$8=0,MAX(CC86,CE86,CG86),MAX(CA86,CC86,CE86,CG86))</f>
        <v>0.33908564814814812</v>
      </c>
      <c r="AW86" s="57" t="str">
        <f t="shared" si="133"/>
        <v/>
      </c>
      <c r="AX86" s="58" t="str">
        <f t="shared" si="134"/>
        <v/>
      </c>
      <c r="AY86" s="58" t="str">
        <f t="shared" si="135"/>
        <v/>
      </c>
      <c r="AZ86" s="31">
        <f t="shared" si="136"/>
        <v>19.68</v>
      </c>
      <c r="BA86" s="59">
        <f t="shared" si="137"/>
        <v>0.2751851851851852</v>
      </c>
      <c r="BB86" s="59">
        <f t="shared" si="138"/>
        <v>0.28074074074074079</v>
      </c>
      <c r="BC86" s="59">
        <f t="shared" si="139"/>
        <v>0.27990740740740744</v>
      </c>
      <c r="BD86" s="59">
        <f t="shared" si="140"/>
        <v>0.32574074074074072</v>
      </c>
      <c r="BE86" s="59">
        <f t="shared" si="141"/>
        <v>0.32510416666666664</v>
      </c>
      <c r="BF86" s="59">
        <f t="shared" si="142"/>
        <v>0.33552083333333332</v>
      </c>
      <c r="BG86" s="59">
        <f t="shared" si="143"/>
        <v>0.33533564814814815</v>
      </c>
      <c r="BH86" s="59">
        <f t="shared" si="144"/>
        <v>0.3346412037037037</v>
      </c>
      <c r="BI86" s="31">
        <f t="shared" si="145"/>
        <v>3.7699999999999996</v>
      </c>
      <c r="BJ86" s="61">
        <f t="shared" ref="BJ86:BM86" si="185">IF($AJ85="t",IF(AM84=0,0,$BI86/AM84),IF(AM85=0,0,$BI86/AM85))</f>
        <v>0.10472222222222222</v>
      </c>
      <c r="BK86" s="61">
        <f t="shared" si="185"/>
        <v>9.4249999999999987E-2</v>
      </c>
      <c r="BL86" s="61">
        <f t="shared" si="185"/>
        <v>8.5681818181818178E-2</v>
      </c>
      <c r="BM86" s="61">
        <f t="shared" si="185"/>
        <v>8.0212765957446794E-2</v>
      </c>
      <c r="BN86" s="62">
        <f t="shared" si="147"/>
        <v>0</v>
      </c>
      <c r="BO86" s="62">
        <f t="shared" si="148"/>
        <v>6</v>
      </c>
      <c r="BP86" s="62">
        <f t="shared" si="149"/>
        <v>17</v>
      </c>
      <c r="BQ86" s="62">
        <f t="shared" si="150"/>
        <v>0</v>
      </c>
      <c r="BR86" s="62">
        <f t="shared" si="151"/>
        <v>5</v>
      </c>
      <c r="BS86" s="62">
        <f t="shared" si="152"/>
        <v>39</v>
      </c>
      <c r="BT86" s="62">
        <f t="shared" si="153"/>
        <v>0</v>
      </c>
      <c r="BU86" s="62">
        <f t="shared" si="154"/>
        <v>5</v>
      </c>
      <c r="BV86" s="62">
        <f t="shared" si="155"/>
        <v>8</v>
      </c>
      <c r="BW86" s="62">
        <f t="shared" si="156"/>
        <v>0</v>
      </c>
      <c r="BX86" s="62">
        <f t="shared" si="157"/>
        <v>4</v>
      </c>
      <c r="BY86" s="62">
        <f t="shared" si="158"/>
        <v>49</v>
      </c>
      <c r="BZ86" s="63">
        <f t="shared" si="159"/>
        <v>0.27954861111111112</v>
      </c>
      <c r="CA86" s="63">
        <f t="shared" si="160"/>
        <v>0.28510416666666671</v>
      </c>
      <c r="CB86" s="63">
        <f t="shared" si="161"/>
        <v>0.28383101851851855</v>
      </c>
      <c r="CC86" s="63">
        <f t="shared" si="162"/>
        <v>0.32966435185185183</v>
      </c>
      <c r="CD86" s="63">
        <f t="shared" si="163"/>
        <v>0.32866898148148144</v>
      </c>
      <c r="CE86" s="63">
        <f t="shared" si="164"/>
        <v>0.33908564814814812</v>
      </c>
      <c r="CF86" s="63">
        <f t="shared" si="165"/>
        <v>0.33868055555555554</v>
      </c>
      <c r="CG86" s="63">
        <f t="shared" si="166"/>
        <v>0.3379861111111111</v>
      </c>
      <c r="CH86" s="36"/>
      <c r="CI86" s="36"/>
      <c r="CJ86" s="36"/>
      <c r="CK86" s="36"/>
      <c r="CL86" s="60">
        <v>60</v>
      </c>
    </row>
    <row r="87" spans="1:90" ht="26.25" customHeight="1" x14ac:dyDescent="0.25">
      <c r="A87" s="37">
        <v>28</v>
      </c>
      <c r="B87" s="38"/>
      <c r="C87" s="39"/>
      <c r="D87" s="39"/>
      <c r="E87" s="39"/>
      <c r="F87" s="42"/>
      <c r="G87" s="66">
        <v>23.52</v>
      </c>
      <c r="H87" s="41">
        <f t="shared" si="167"/>
        <v>23.5</v>
      </c>
      <c r="I87" s="42">
        <v>23.49</v>
      </c>
      <c r="J87" s="43">
        <f t="shared" si="128"/>
        <v>-7.0952178231867692E-4</v>
      </c>
      <c r="K87" s="44">
        <f t="shared" si="129"/>
        <v>-1.6666666666665719E-2</v>
      </c>
      <c r="L87" s="45" t="s">
        <v>94</v>
      </c>
      <c r="M87" s="126" t="s">
        <v>1229</v>
      </c>
      <c r="N87" s="46">
        <f t="shared" si="120"/>
        <v>23.506666666666664</v>
      </c>
      <c r="O87" s="46"/>
      <c r="P87" s="42">
        <v>23.47</v>
      </c>
      <c r="Q87" s="46"/>
      <c r="R87" s="39">
        <v>23.52</v>
      </c>
      <c r="S87" s="46"/>
      <c r="T87" s="40">
        <v>23.53</v>
      </c>
      <c r="U87" s="47" t="str">
        <f t="shared" si="168"/>
        <v/>
      </c>
      <c r="V87" s="47" t="str">
        <f t="shared" si="169"/>
        <v/>
      </c>
      <c r="W87" s="48"/>
      <c r="X87" s="48"/>
      <c r="Y87" s="48"/>
      <c r="Z87" s="48"/>
      <c r="AA87" s="49"/>
      <c r="AB87" s="49"/>
      <c r="AC87" s="50"/>
      <c r="AD87" s="50"/>
      <c r="AE87" s="51">
        <f t="shared" si="122"/>
        <v>28</v>
      </c>
      <c r="AF87" s="51" t="str">
        <f t="shared" si="123"/>
        <v/>
      </c>
      <c r="AG87" s="51" t="str">
        <f t="shared" si="124"/>
        <v/>
      </c>
      <c r="AH87" s="51" t="str">
        <f t="shared" si="125"/>
        <v/>
      </c>
      <c r="AI87" s="52">
        <f t="shared" si="126"/>
        <v>23.5</v>
      </c>
      <c r="AJ87" s="68"/>
      <c r="AK87" s="53"/>
      <c r="AL87" s="52"/>
      <c r="AM87" s="53">
        <f t="shared" si="130"/>
        <v>36</v>
      </c>
      <c r="AN87" s="53">
        <f>IF(AJ87&lt;&gt;"",IF(AJ87="o",VLOOKUP(AM87,OpenSect!$A$1:$D$11,2),IF(AJ87="u",VLOOKUP(AM87,UpHill!$A$1:$D$35,2),IF(AJ87="d",VLOOKUP(AM87,DownHill!$A$3:$D$29,2),IF(AJ87="f",VLOOKUP(AM87,FlatUnd!$A$2:$D$30,2),IF(AJ87="t",VLOOKUP(AM87,TimeAdd!$A$1:$D$176,2),IF(AJ87="l",VLOOKUP(AM87,SLimit!$A$1:$D$8,2),AN86)))))),AN86)</f>
        <v>40</v>
      </c>
      <c r="AO87" s="53">
        <f>IF(AJ87&lt;&gt;"",IF(AJ87="o",VLOOKUP(AM87,OpenSect!$A$1:$D$11,3),IF(AJ87="u",VLOOKUP(AM87,UpHill!$A$1:$D$35,3),IF(AJ87="d",VLOOKUP(AM87,DownHill!$A$3:$D$29,3),IF(AJ87="f",VLOOKUP(AM87,FlatUnd!$A$2:$D$30,3),IF(AJ87="t",VLOOKUP(AM87,TimeAdd!$A$1:$D$18,3),IF(AJ87="l",VLOOKUP(AM87,SLimit!$A$1:$D$8,3),AO86)))))),AO86)</f>
        <v>44</v>
      </c>
      <c r="AP87" s="53">
        <f>IF(AJ87&lt;&gt;"",IF(AJ87="o",VLOOKUP(AM87,OpenSect!$A$1:$D$11,4),IF(AJ87="u",VLOOKUP(AM87,UpHill!$A$1:$D$35,4),IF(AJ87="d",VLOOKUP(AM87,DownHill!$A$3:$D$29,4),IF(AJ87="f",VLOOKUP(AM87,FlatUnd!$A$2:$D$30,4),IF(AJ87="t",VLOOKUP(AM87,TimeAdd!$A$1:$D$18,4),IF(AJ87="l",VLOOKUP(AM87,SLimit!$A$1:$D$8,4),AP86)))))),AP86)</f>
        <v>47</v>
      </c>
      <c r="AQ87" s="53" t="str">
        <f t="shared" si="131"/>
        <v>60</v>
      </c>
      <c r="AR87" s="54" t="str">
        <f t="shared" si="132"/>
        <v>Overhead Wires</v>
      </c>
      <c r="AS87" s="55"/>
      <c r="AT87" s="55"/>
      <c r="AU87" s="56">
        <f>IF(GroupStTimes!$A$8=0,MIN(CB87,CD87,CF87),MIN(BZ87,CB87,CD87,CF87))</f>
        <v>0.27960648148148148</v>
      </c>
      <c r="AV87" s="56">
        <f>IF(GroupStTimes!$A$8=0,MAX(CC87,CE87,CG87),MAX(CA87,CC87,CE87,CG87))</f>
        <v>0.33914351851851848</v>
      </c>
      <c r="AW87" s="57" t="str">
        <f t="shared" si="133"/>
        <v/>
      </c>
      <c r="AX87" s="58" t="str">
        <f t="shared" si="134"/>
        <v/>
      </c>
      <c r="AY87" s="58" t="str">
        <f t="shared" si="135"/>
        <v/>
      </c>
      <c r="AZ87" s="31">
        <f t="shared" si="136"/>
        <v>19.68</v>
      </c>
      <c r="BA87" s="59">
        <f t="shared" si="137"/>
        <v>0.2751851851851852</v>
      </c>
      <c r="BB87" s="59">
        <f t="shared" si="138"/>
        <v>0.28074074074074079</v>
      </c>
      <c r="BC87" s="59">
        <f t="shared" si="139"/>
        <v>0.27990740740740744</v>
      </c>
      <c r="BD87" s="59">
        <f t="shared" si="140"/>
        <v>0.32574074074074072</v>
      </c>
      <c r="BE87" s="59">
        <f t="shared" si="141"/>
        <v>0.32510416666666664</v>
      </c>
      <c r="BF87" s="59">
        <f t="shared" si="142"/>
        <v>0.33552083333333332</v>
      </c>
      <c r="BG87" s="59">
        <f t="shared" si="143"/>
        <v>0.33533564814814815</v>
      </c>
      <c r="BH87" s="59">
        <f t="shared" si="144"/>
        <v>0.3346412037037037</v>
      </c>
      <c r="BI87" s="31">
        <f t="shared" si="145"/>
        <v>3.8200000000000003</v>
      </c>
      <c r="BJ87" s="61">
        <f t="shared" ref="BJ87:BM87" si="186">IF($AJ86="t",IF(AM85=0,0,$BI87/AM85),IF(AM86=0,0,$BI87/AM86))</f>
        <v>0.10611111111111111</v>
      </c>
      <c r="BK87" s="61">
        <f t="shared" si="186"/>
        <v>9.5500000000000002E-2</v>
      </c>
      <c r="BL87" s="61">
        <f t="shared" si="186"/>
        <v>8.6818181818181822E-2</v>
      </c>
      <c r="BM87" s="61">
        <f t="shared" si="186"/>
        <v>8.1276595744680852E-2</v>
      </c>
      <c r="BN87" s="62">
        <f t="shared" si="147"/>
        <v>0</v>
      </c>
      <c r="BO87" s="62">
        <f t="shared" si="148"/>
        <v>6</v>
      </c>
      <c r="BP87" s="62">
        <f t="shared" si="149"/>
        <v>22</v>
      </c>
      <c r="BQ87" s="62">
        <f t="shared" si="150"/>
        <v>0</v>
      </c>
      <c r="BR87" s="62">
        <f t="shared" si="151"/>
        <v>5</v>
      </c>
      <c r="BS87" s="62">
        <f t="shared" si="152"/>
        <v>44</v>
      </c>
      <c r="BT87" s="62">
        <f t="shared" si="153"/>
        <v>0</v>
      </c>
      <c r="BU87" s="62">
        <f t="shared" si="154"/>
        <v>5</v>
      </c>
      <c r="BV87" s="62">
        <f t="shared" si="155"/>
        <v>13</v>
      </c>
      <c r="BW87" s="62">
        <f t="shared" si="156"/>
        <v>0</v>
      </c>
      <c r="BX87" s="62">
        <f t="shared" si="157"/>
        <v>4</v>
      </c>
      <c r="BY87" s="62">
        <f t="shared" si="158"/>
        <v>53</v>
      </c>
      <c r="BZ87" s="63">
        <f t="shared" si="159"/>
        <v>0.27960648148148148</v>
      </c>
      <c r="CA87" s="63">
        <f t="shared" si="160"/>
        <v>0.28516203703703707</v>
      </c>
      <c r="CB87" s="63">
        <f t="shared" si="161"/>
        <v>0.28388888888888891</v>
      </c>
      <c r="CC87" s="63">
        <f t="shared" si="162"/>
        <v>0.32972222222222219</v>
      </c>
      <c r="CD87" s="63">
        <f t="shared" si="163"/>
        <v>0.3287268518518518</v>
      </c>
      <c r="CE87" s="63">
        <f t="shared" si="164"/>
        <v>0.33914351851851848</v>
      </c>
      <c r="CF87" s="63">
        <f t="shared" si="165"/>
        <v>0.33872685185185186</v>
      </c>
      <c r="CG87" s="63">
        <f t="shared" si="166"/>
        <v>0.33803240740740742</v>
      </c>
      <c r="CH87" s="36"/>
      <c r="CI87" s="36"/>
      <c r="CJ87" s="36"/>
      <c r="CK87" s="36"/>
      <c r="CL87" s="60">
        <v>60</v>
      </c>
    </row>
    <row r="88" spans="1:90" ht="26.25" customHeight="1" x14ac:dyDescent="0.25">
      <c r="A88" s="37">
        <v>28</v>
      </c>
      <c r="B88" s="38"/>
      <c r="C88" s="39"/>
      <c r="D88" s="39"/>
      <c r="E88" s="39"/>
      <c r="F88" s="64"/>
      <c r="G88" s="40">
        <v>24.04</v>
      </c>
      <c r="H88" s="41">
        <f t="shared" si="167"/>
        <v>24.07</v>
      </c>
      <c r="I88" s="42">
        <v>24.06</v>
      </c>
      <c r="J88" s="43">
        <f t="shared" si="128"/>
        <v>-4.1562759767269813E-4</v>
      </c>
      <c r="K88" s="44">
        <f t="shared" si="129"/>
        <v>-1.0000000000005116E-2</v>
      </c>
      <c r="L88" s="45" t="s">
        <v>95</v>
      </c>
      <c r="M88" s="126" t="s">
        <v>1229</v>
      </c>
      <c r="N88" s="46">
        <f t="shared" si="120"/>
        <v>24.070000000000004</v>
      </c>
      <c r="O88" s="46"/>
      <c r="P88" s="64">
        <v>24.04</v>
      </c>
      <c r="Q88" s="46"/>
      <c r="R88" s="39">
        <v>24.07</v>
      </c>
      <c r="S88" s="46"/>
      <c r="T88" s="40">
        <v>24.1</v>
      </c>
      <c r="U88" s="47" t="str">
        <f t="shared" si="168"/>
        <v/>
      </c>
      <c r="V88" s="47" t="str">
        <f t="shared" si="169"/>
        <v/>
      </c>
      <c r="W88" s="48"/>
      <c r="X88" s="48"/>
      <c r="Y88" s="48"/>
      <c r="Z88" s="48"/>
      <c r="AA88" s="49"/>
      <c r="AB88" s="49"/>
      <c r="AC88" s="50"/>
      <c r="AD88" s="50"/>
      <c r="AE88" s="51">
        <f t="shared" si="122"/>
        <v>28</v>
      </c>
      <c r="AF88" s="51" t="str">
        <f t="shared" si="123"/>
        <v/>
      </c>
      <c r="AG88" s="51" t="str">
        <f t="shared" si="124"/>
        <v/>
      </c>
      <c r="AH88" s="51" t="str">
        <f t="shared" si="125"/>
        <v/>
      </c>
      <c r="AI88" s="52">
        <f t="shared" si="126"/>
        <v>24.07</v>
      </c>
      <c r="AJ88" s="68"/>
      <c r="AK88" s="53"/>
      <c r="AL88" s="52"/>
      <c r="AM88" s="53">
        <f t="shared" si="130"/>
        <v>36</v>
      </c>
      <c r="AN88" s="53">
        <f>IF(AJ88&lt;&gt;"",IF(AJ88="o",VLOOKUP(AM88,OpenSect!$A$1:$D$11,2),IF(AJ88="u",VLOOKUP(AM88,UpHill!$A$1:$D$35,2),IF(AJ88="d",VLOOKUP(AM88,DownHill!$A$3:$D$29,2),IF(AJ88="f",VLOOKUP(AM88,FlatUnd!$A$2:$D$30,2),IF(AJ88="t",VLOOKUP(AM88,TimeAdd!$A$1:$D$176,2),IF(AJ88="l",VLOOKUP(AM88,SLimit!$A$1:$D$8,2),AN87)))))),AN87)</f>
        <v>40</v>
      </c>
      <c r="AO88" s="53">
        <f>IF(AJ88&lt;&gt;"",IF(AJ88="o",VLOOKUP(AM88,OpenSect!$A$1:$D$11,3),IF(AJ88="u",VLOOKUP(AM88,UpHill!$A$1:$D$35,3),IF(AJ88="d",VLOOKUP(AM88,DownHill!$A$3:$D$29,3),IF(AJ88="f",VLOOKUP(AM88,FlatUnd!$A$2:$D$30,3),IF(AJ88="t",VLOOKUP(AM88,TimeAdd!$A$1:$D$18,3),IF(AJ88="l",VLOOKUP(AM88,SLimit!$A$1:$D$8,3),AO87)))))),AO87)</f>
        <v>44</v>
      </c>
      <c r="AP88" s="53">
        <f>IF(AJ88&lt;&gt;"",IF(AJ88="o",VLOOKUP(AM88,OpenSect!$A$1:$D$11,4),IF(AJ88="u",VLOOKUP(AM88,UpHill!$A$1:$D$35,4),IF(AJ88="d",VLOOKUP(AM88,DownHill!$A$3:$D$29,4),IF(AJ88="f",VLOOKUP(AM88,FlatUnd!$A$2:$D$30,4),IF(AJ88="t",VLOOKUP(AM88,TimeAdd!$A$1:$D$18,4),IF(AJ88="l",VLOOKUP(AM88,SLimit!$A$1:$D$8,4),AP87)))))),AP87)</f>
        <v>47</v>
      </c>
      <c r="AQ88" s="53" t="str">
        <f t="shared" si="131"/>
        <v>60</v>
      </c>
      <c r="AR88" s="54" t="str">
        <f t="shared" si="132"/>
        <v>Warning - Side road junction {Left}</v>
      </c>
      <c r="AS88" s="55"/>
      <c r="AT88" s="55"/>
      <c r="AU88" s="56">
        <f>IF(GroupStTimes!$A$8=0,MIN(CB88,CD88,CF88),MIN(BZ88,CB88,CD88,CF88))</f>
        <v>0.2802662037037037</v>
      </c>
      <c r="AV88" s="56">
        <f>IF(GroupStTimes!$A$8=0,MAX(CC88,CE88,CG88),MAX(CA88,CC88,CE88,CG88))</f>
        <v>0.33967592592592594</v>
      </c>
      <c r="AW88" s="57" t="str">
        <f t="shared" si="133"/>
        <v/>
      </c>
      <c r="AX88" s="58" t="str">
        <f t="shared" si="134"/>
        <v/>
      </c>
      <c r="AY88" s="58" t="str">
        <f t="shared" si="135"/>
        <v/>
      </c>
      <c r="AZ88" s="31">
        <f t="shared" si="136"/>
        <v>19.68</v>
      </c>
      <c r="BA88" s="59">
        <f t="shared" si="137"/>
        <v>0.2751851851851852</v>
      </c>
      <c r="BB88" s="59">
        <f t="shared" si="138"/>
        <v>0.28074074074074079</v>
      </c>
      <c r="BC88" s="59">
        <f t="shared" si="139"/>
        <v>0.27990740740740744</v>
      </c>
      <c r="BD88" s="59">
        <f t="shared" si="140"/>
        <v>0.32574074074074072</v>
      </c>
      <c r="BE88" s="59">
        <f t="shared" si="141"/>
        <v>0.32510416666666664</v>
      </c>
      <c r="BF88" s="59">
        <f t="shared" si="142"/>
        <v>0.33552083333333332</v>
      </c>
      <c r="BG88" s="59">
        <f t="shared" si="143"/>
        <v>0.33533564814814815</v>
      </c>
      <c r="BH88" s="59">
        <f t="shared" si="144"/>
        <v>0.3346412037037037</v>
      </c>
      <c r="BI88" s="31">
        <f t="shared" si="145"/>
        <v>4.3900000000000006</v>
      </c>
      <c r="BJ88" s="61">
        <f t="shared" ref="BJ88:BM88" si="187">IF($AJ87="t",IF(AM86=0,0,$BI88/AM86),IF(AM87=0,0,$BI88/AM87))</f>
        <v>0.12194444444444447</v>
      </c>
      <c r="BK88" s="61">
        <f t="shared" si="187"/>
        <v>0.10975000000000001</v>
      </c>
      <c r="BL88" s="61">
        <f t="shared" si="187"/>
        <v>9.9772727272727291E-2</v>
      </c>
      <c r="BM88" s="61">
        <f t="shared" si="187"/>
        <v>9.3404255319148949E-2</v>
      </c>
      <c r="BN88" s="62">
        <f t="shared" si="147"/>
        <v>0</v>
      </c>
      <c r="BO88" s="62">
        <f t="shared" si="148"/>
        <v>7</v>
      </c>
      <c r="BP88" s="62">
        <f t="shared" si="149"/>
        <v>19</v>
      </c>
      <c r="BQ88" s="62">
        <f t="shared" si="150"/>
        <v>0</v>
      </c>
      <c r="BR88" s="62">
        <f t="shared" si="151"/>
        <v>6</v>
      </c>
      <c r="BS88" s="62">
        <f t="shared" si="152"/>
        <v>35</v>
      </c>
      <c r="BT88" s="62">
        <f t="shared" si="153"/>
        <v>0</v>
      </c>
      <c r="BU88" s="62">
        <f t="shared" si="154"/>
        <v>5</v>
      </c>
      <c r="BV88" s="62">
        <f t="shared" si="155"/>
        <v>59</v>
      </c>
      <c r="BW88" s="62">
        <f t="shared" si="156"/>
        <v>0</v>
      </c>
      <c r="BX88" s="62">
        <f t="shared" si="157"/>
        <v>5</v>
      </c>
      <c r="BY88" s="62">
        <f t="shared" si="158"/>
        <v>36</v>
      </c>
      <c r="BZ88" s="63">
        <f t="shared" si="159"/>
        <v>0.2802662037037037</v>
      </c>
      <c r="CA88" s="63">
        <f t="shared" si="160"/>
        <v>0.28582175925925929</v>
      </c>
      <c r="CB88" s="63">
        <f t="shared" si="161"/>
        <v>0.28447916666666667</v>
      </c>
      <c r="CC88" s="63">
        <f t="shared" si="162"/>
        <v>0.33031249999999995</v>
      </c>
      <c r="CD88" s="63">
        <f t="shared" si="163"/>
        <v>0.32925925925925925</v>
      </c>
      <c r="CE88" s="63">
        <f t="shared" si="164"/>
        <v>0.33967592592592594</v>
      </c>
      <c r="CF88" s="63">
        <f t="shared" si="165"/>
        <v>0.33922453703703703</v>
      </c>
      <c r="CG88" s="63">
        <f t="shared" si="166"/>
        <v>0.33853009259259259</v>
      </c>
      <c r="CH88" s="36"/>
      <c r="CI88" s="36"/>
      <c r="CJ88" s="36"/>
      <c r="CK88" s="36"/>
      <c r="CL88" s="60">
        <v>60</v>
      </c>
    </row>
    <row r="89" spans="1:90" ht="26.25" customHeight="1" x14ac:dyDescent="0.25">
      <c r="A89" s="37">
        <v>28</v>
      </c>
      <c r="B89" s="38"/>
      <c r="C89" s="39" t="s">
        <v>31</v>
      </c>
      <c r="D89" s="39">
        <v>35</v>
      </c>
      <c r="E89" s="39"/>
      <c r="F89" s="42"/>
      <c r="G89" s="40">
        <v>24.16</v>
      </c>
      <c r="H89" s="41">
        <f t="shared" si="167"/>
        <v>24.18</v>
      </c>
      <c r="I89" s="42">
        <v>24.16</v>
      </c>
      <c r="J89" s="43">
        <f t="shared" si="128"/>
        <v>-8.2781456953625915E-4</v>
      </c>
      <c r="K89" s="44">
        <f t="shared" si="129"/>
        <v>-1.9999999999996021E-2</v>
      </c>
      <c r="L89" s="45" t="s">
        <v>1729</v>
      </c>
      <c r="M89" s="126" t="s">
        <v>1229</v>
      </c>
      <c r="N89" s="46">
        <f t="shared" si="120"/>
        <v>24.179999999999996</v>
      </c>
      <c r="O89" s="46"/>
      <c r="P89" s="42">
        <v>24.14</v>
      </c>
      <c r="Q89" s="46"/>
      <c r="R89" s="39">
        <v>24.19</v>
      </c>
      <c r="S89" s="46"/>
      <c r="T89" s="40">
        <v>24.21</v>
      </c>
      <c r="U89" s="47" t="str">
        <f t="shared" si="168"/>
        <v/>
      </c>
      <c r="V89" s="47" t="str">
        <f t="shared" si="169"/>
        <v/>
      </c>
      <c r="W89" s="48"/>
      <c r="X89" s="48"/>
      <c r="Y89" s="48"/>
      <c r="Z89" s="48"/>
      <c r="AA89" s="49"/>
      <c r="AB89" s="49"/>
      <c r="AC89" s="50"/>
      <c r="AD89" s="50"/>
      <c r="AE89" s="51">
        <f t="shared" si="122"/>
        <v>28</v>
      </c>
      <c r="AF89" s="51" t="str">
        <f t="shared" si="123"/>
        <v/>
      </c>
      <c r="AG89" s="51" t="str">
        <f t="shared" si="124"/>
        <v>l</v>
      </c>
      <c r="AH89" s="51">
        <f t="shared" si="125"/>
        <v>35</v>
      </c>
      <c r="AI89" s="52">
        <f t="shared" si="126"/>
        <v>24.18</v>
      </c>
      <c r="AJ89" s="68" t="s">
        <v>31</v>
      </c>
      <c r="AK89" s="53"/>
      <c r="AL89" s="52"/>
      <c r="AM89" s="53">
        <f t="shared" si="130"/>
        <v>35</v>
      </c>
      <c r="AN89" s="53">
        <f>IF(AJ89&lt;&gt;"",IF(AJ89="o",VLOOKUP(AM89,OpenSect!$A$1:$D$11,2),IF(AJ89="u",VLOOKUP(AM89,UpHill!$A$1:$D$35,2),IF(AJ89="d",VLOOKUP(AM89,DownHill!$A$3:$D$29,2),IF(AJ89="f",VLOOKUP(AM89,FlatUnd!$A$2:$D$30,2),IF(AJ89="t",VLOOKUP(AM89,TimeAdd!$A$1:$D$176,2),IF(AJ89="l",VLOOKUP(AM89,SLimit!$A$1:$D$8,2),AN88)))))),AN88)</f>
        <v>40</v>
      </c>
      <c r="AO89" s="53">
        <f>IF(AJ89&lt;&gt;"",IF(AJ89="o",VLOOKUP(AM89,OpenSect!$A$1:$D$11,3),IF(AJ89="u",VLOOKUP(AM89,UpHill!$A$1:$D$35,3),IF(AJ89="d",VLOOKUP(AM89,DownHill!$A$3:$D$29,3),IF(AJ89="f",VLOOKUP(AM89,FlatUnd!$A$2:$D$30,3),IF(AJ89="t",VLOOKUP(AM89,TimeAdd!$A$1:$D$18,3),IF(AJ89="l",VLOOKUP(AM89,SLimit!$A$1:$D$8,3),AO88)))))),AO88)</f>
        <v>45</v>
      </c>
      <c r="AP89" s="53">
        <f>IF(AJ89&lt;&gt;"",IF(AJ89="o",VLOOKUP(AM89,OpenSect!$A$1:$D$11,4),IF(AJ89="u",VLOOKUP(AM89,UpHill!$A$1:$D$35,4),IF(AJ89="d",VLOOKUP(AM89,DownHill!$A$3:$D$29,4),IF(AJ89="f",VLOOKUP(AM89,FlatUnd!$A$2:$D$30,4),IF(AJ89="t",VLOOKUP(AM89,TimeAdd!$A$1:$D$18,4),IF(AJ89="l",VLOOKUP(AM89,SLimit!$A$1:$D$8,4),AP88)))))),AP88)</f>
        <v>50</v>
      </c>
      <c r="AQ89" s="53" t="str">
        <f t="shared" si="131"/>
        <v>60</v>
      </c>
      <c r="AR89" s="54" t="str">
        <f t="shared" si="132"/>
        <v xml:space="preserve">60 Speed limit.  Be careful of unmarked speed bumps. </v>
      </c>
      <c r="AS89" s="55"/>
      <c r="AT89" s="55"/>
      <c r="AU89" s="56">
        <f>IF(GroupStTimes!$A$8=0,MIN(CB89,CD89,CF89),MIN(BZ89,CB89,CD89,CF89))</f>
        <v>0.28039351851851851</v>
      </c>
      <c r="AV89" s="56">
        <f>IF(GroupStTimes!$A$8=0,MAX(CC89,CE89,CG89),MAX(CA89,CC89,CE89,CG89))</f>
        <v>0.33978009259259256</v>
      </c>
      <c r="AW89" s="57" t="str">
        <f t="shared" si="133"/>
        <v/>
      </c>
      <c r="AX89" s="58" t="str">
        <f t="shared" si="134"/>
        <v/>
      </c>
      <c r="AY89" s="58" t="str">
        <f t="shared" si="135"/>
        <v/>
      </c>
      <c r="AZ89" s="31">
        <f t="shared" si="136"/>
        <v>19.68</v>
      </c>
      <c r="BA89" s="59">
        <f t="shared" si="137"/>
        <v>0.2751851851851852</v>
      </c>
      <c r="BB89" s="59">
        <f t="shared" si="138"/>
        <v>0.28074074074074079</v>
      </c>
      <c r="BC89" s="59">
        <f t="shared" si="139"/>
        <v>0.27990740740740744</v>
      </c>
      <c r="BD89" s="59">
        <f t="shared" si="140"/>
        <v>0.32574074074074072</v>
      </c>
      <c r="BE89" s="59">
        <f t="shared" si="141"/>
        <v>0.32510416666666664</v>
      </c>
      <c r="BF89" s="59">
        <f t="shared" si="142"/>
        <v>0.33552083333333332</v>
      </c>
      <c r="BG89" s="59">
        <f t="shared" si="143"/>
        <v>0.33533564814814815</v>
      </c>
      <c r="BH89" s="59">
        <f t="shared" si="144"/>
        <v>0.3346412037037037</v>
      </c>
      <c r="BI89" s="31">
        <f t="shared" si="145"/>
        <v>4.5</v>
      </c>
      <c r="BJ89" s="61">
        <f t="shared" ref="BJ89:BM89" si="188">IF($AJ88="t",IF(AM87=0,0,$BI89/AM87),IF(AM88=0,0,$BI89/AM88))</f>
        <v>0.125</v>
      </c>
      <c r="BK89" s="61">
        <f t="shared" si="188"/>
        <v>0.1125</v>
      </c>
      <c r="BL89" s="61">
        <f t="shared" si="188"/>
        <v>0.10227272727272728</v>
      </c>
      <c r="BM89" s="61">
        <f t="shared" si="188"/>
        <v>9.5744680851063829E-2</v>
      </c>
      <c r="BN89" s="62">
        <f t="shared" si="147"/>
        <v>0</v>
      </c>
      <c r="BO89" s="62">
        <f t="shared" si="148"/>
        <v>7</v>
      </c>
      <c r="BP89" s="62">
        <f t="shared" si="149"/>
        <v>30</v>
      </c>
      <c r="BQ89" s="62">
        <f t="shared" si="150"/>
        <v>0</v>
      </c>
      <c r="BR89" s="62">
        <f t="shared" si="151"/>
        <v>6</v>
      </c>
      <c r="BS89" s="62">
        <f t="shared" si="152"/>
        <v>45</v>
      </c>
      <c r="BT89" s="62">
        <f t="shared" si="153"/>
        <v>0</v>
      </c>
      <c r="BU89" s="62">
        <f t="shared" si="154"/>
        <v>6</v>
      </c>
      <c r="BV89" s="62">
        <f t="shared" si="155"/>
        <v>8</v>
      </c>
      <c r="BW89" s="62">
        <f t="shared" si="156"/>
        <v>0</v>
      </c>
      <c r="BX89" s="62">
        <f t="shared" si="157"/>
        <v>5</v>
      </c>
      <c r="BY89" s="62">
        <f t="shared" si="158"/>
        <v>45</v>
      </c>
      <c r="BZ89" s="63">
        <f t="shared" si="159"/>
        <v>0.28039351851851851</v>
      </c>
      <c r="CA89" s="63">
        <f t="shared" si="160"/>
        <v>0.28594907407407411</v>
      </c>
      <c r="CB89" s="63">
        <f t="shared" si="161"/>
        <v>0.28459490740740745</v>
      </c>
      <c r="CC89" s="63">
        <f t="shared" si="162"/>
        <v>0.33042824074074073</v>
      </c>
      <c r="CD89" s="63">
        <f t="shared" si="163"/>
        <v>0.32936342592592588</v>
      </c>
      <c r="CE89" s="63">
        <f t="shared" si="164"/>
        <v>0.33978009259259256</v>
      </c>
      <c r="CF89" s="63">
        <f t="shared" si="165"/>
        <v>0.33932870370370372</v>
      </c>
      <c r="CG89" s="63">
        <f t="shared" si="166"/>
        <v>0.33863425925925927</v>
      </c>
      <c r="CH89" s="36"/>
      <c r="CI89" s="36"/>
      <c r="CJ89" s="36"/>
      <c r="CK89" s="36"/>
      <c r="CL89" s="60">
        <v>60</v>
      </c>
    </row>
    <row r="90" spans="1:90" ht="40.5" x14ac:dyDescent="0.25">
      <c r="A90" s="37">
        <v>28</v>
      </c>
      <c r="B90" s="38"/>
      <c r="C90" s="39"/>
      <c r="D90" s="39"/>
      <c r="E90" s="39"/>
      <c r="F90" s="42"/>
      <c r="G90" s="66">
        <v>24.75</v>
      </c>
      <c r="H90" s="41">
        <f t="shared" si="167"/>
        <v>24.73</v>
      </c>
      <c r="I90" s="42">
        <v>24.71</v>
      </c>
      <c r="J90" s="43">
        <f t="shared" si="128"/>
        <v>-9.4428706326723708E-4</v>
      </c>
      <c r="K90" s="44">
        <f t="shared" si="129"/>
        <v>-2.3333333333333428E-2</v>
      </c>
      <c r="L90" s="45" t="s">
        <v>96</v>
      </c>
      <c r="M90" s="126" t="s">
        <v>1229</v>
      </c>
      <c r="N90" s="46">
        <f t="shared" si="120"/>
        <v>24.733333333333334</v>
      </c>
      <c r="O90" s="46"/>
      <c r="P90" s="42">
        <v>24.69</v>
      </c>
      <c r="Q90" s="46"/>
      <c r="R90" s="39">
        <v>24.75</v>
      </c>
      <c r="S90" s="46"/>
      <c r="T90" s="40">
        <v>24.76</v>
      </c>
      <c r="U90" s="47" t="str">
        <f t="shared" si="168"/>
        <v/>
      </c>
      <c r="V90" s="47" t="str">
        <f t="shared" si="169"/>
        <v/>
      </c>
      <c r="W90" s="48"/>
      <c r="X90" s="48"/>
      <c r="Y90" s="48"/>
      <c r="Z90" s="48"/>
      <c r="AA90" s="49"/>
      <c r="AB90" s="49"/>
      <c r="AC90" s="50"/>
      <c r="AD90" s="50"/>
      <c r="AE90" s="51">
        <f t="shared" si="122"/>
        <v>28</v>
      </c>
      <c r="AF90" s="51" t="str">
        <f t="shared" si="123"/>
        <v/>
      </c>
      <c r="AG90" s="51" t="str">
        <f t="shared" si="124"/>
        <v/>
      </c>
      <c r="AH90" s="51" t="str">
        <f t="shared" si="125"/>
        <v/>
      </c>
      <c r="AI90" s="52">
        <f t="shared" si="126"/>
        <v>24.73</v>
      </c>
      <c r="AJ90" s="68"/>
      <c r="AK90" s="53"/>
      <c r="AL90" s="52"/>
      <c r="AM90" s="53">
        <f t="shared" si="130"/>
        <v>35</v>
      </c>
      <c r="AN90" s="53">
        <f>IF(AJ90&lt;&gt;"",IF(AJ90="o",VLOOKUP(AM90,OpenSect!$A$1:$D$11,2),IF(AJ90="u",VLOOKUP(AM90,UpHill!$A$1:$D$35,2),IF(AJ90="d",VLOOKUP(AM90,DownHill!$A$3:$D$29,2),IF(AJ90="f",VLOOKUP(AM90,FlatUnd!$A$2:$D$30,2),IF(AJ90="t",VLOOKUP(AM90,TimeAdd!$A$1:$D$176,2),IF(AJ90="l",VLOOKUP(AM90,SLimit!$A$1:$D$8,2),AN89)))))),AN89)</f>
        <v>40</v>
      </c>
      <c r="AO90" s="53">
        <f>IF(AJ90&lt;&gt;"",IF(AJ90="o",VLOOKUP(AM90,OpenSect!$A$1:$D$11,3),IF(AJ90="u",VLOOKUP(AM90,UpHill!$A$1:$D$35,3),IF(AJ90="d",VLOOKUP(AM90,DownHill!$A$3:$D$29,3),IF(AJ90="f",VLOOKUP(AM90,FlatUnd!$A$2:$D$30,3),IF(AJ90="t",VLOOKUP(AM90,TimeAdd!$A$1:$D$18,3),IF(AJ90="l",VLOOKUP(AM90,SLimit!$A$1:$D$8,3),AO89)))))),AO89)</f>
        <v>45</v>
      </c>
      <c r="AP90" s="53">
        <f>IF(AJ90&lt;&gt;"",IF(AJ90="o",VLOOKUP(AM90,OpenSect!$A$1:$D$11,4),IF(AJ90="u",VLOOKUP(AM90,UpHill!$A$1:$D$35,4),IF(AJ90="d",VLOOKUP(AM90,DownHill!$A$3:$D$29,4),IF(AJ90="f",VLOOKUP(AM90,FlatUnd!$A$2:$D$30,4),IF(AJ90="t",VLOOKUP(AM90,TimeAdd!$A$1:$D$18,4),IF(AJ90="l",VLOOKUP(AM90,SLimit!$A$1:$D$8,4),AP89)))))),AP89)</f>
        <v>50</v>
      </c>
      <c r="AQ90" s="53" t="str">
        <f t="shared" si="131"/>
        <v>60</v>
      </c>
      <c r="AR90" s="54" t="str">
        <f t="shared" si="132"/>
        <v>Combination sign: Warning - Stop. - Warning - Pedestrians. - 250m.</v>
      </c>
      <c r="AS90" s="55"/>
      <c r="AT90" s="55"/>
      <c r="AU90" s="56">
        <f>IF(GroupStTimes!$A$8=0,MIN(CB90,CD90,CF90),MIN(BZ90,CB90,CD90,CF90))</f>
        <v>0.28105324074074073</v>
      </c>
      <c r="AV90" s="56">
        <f>IF(GroupStTimes!$A$8=0,MAX(CC90,CE90,CG90),MAX(CA90,CC90,CE90,CG90))</f>
        <v>0.34028935185185183</v>
      </c>
      <c r="AW90" s="57" t="str">
        <f t="shared" si="133"/>
        <v/>
      </c>
      <c r="AX90" s="58" t="str">
        <f t="shared" si="134"/>
        <v/>
      </c>
      <c r="AY90" s="58" t="str">
        <f t="shared" si="135"/>
        <v/>
      </c>
      <c r="AZ90" s="31">
        <f t="shared" si="136"/>
        <v>24.18</v>
      </c>
      <c r="BA90" s="59">
        <f t="shared" si="137"/>
        <v>0.28039351851851851</v>
      </c>
      <c r="BB90" s="59">
        <f t="shared" si="138"/>
        <v>0.28594907407407411</v>
      </c>
      <c r="BC90" s="59">
        <f t="shared" si="139"/>
        <v>0.28459490740740745</v>
      </c>
      <c r="BD90" s="59">
        <f t="shared" si="140"/>
        <v>0.33042824074074073</v>
      </c>
      <c r="BE90" s="59">
        <f t="shared" si="141"/>
        <v>0.32936342592592588</v>
      </c>
      <c r="BF90" s="59">
        <f t="shared" si="142"/>
        <v>0.33978009259259256</v>
      </c>
      <c r="BG90" s="59">
        <f t="shared" si="143"/>
        <v>0.33932870370370372</v>
      </c>
      <c r="BH90" s="59">
        <f t="shared" si="144"/>
        <v>0.33863425925925927</v>
      </c>
      <c r="BI90" s="31">
        <f t="shared" si="145"/>
        <v>0.55000000000000071</v>
      </c>
      <c r="BJ90" s="61">
        <f t="shared" ref="BJ90:BM90" si="189">IF($AJ89="t",IF(AM88=0,0,$BI90/AM88),IF(AM89=0,0,$BI90/AM89))</f>
        <v>1.5714285714285736E-2</v>
      </c>
      <c r="BK90" s="61">
        <f t="shared" si="189"/>
        <v>1.3750000000000017E-2</v>
      </c>
      <c r="BL90" s="61">
        <f t="shared" si="189"/>
        <v>1.2222222222222238E-2</v>
      </c>
      <c r="BM90" s="61">
        <f t="shared" si="189"/>
        <v>1.1000000000000015E-2</v>
      </c>
      <c r="BN90" s="62">
        <f t="shared" si="147"/>
        <v>0</v>
      </c>
      <c r="BO90" s="62">
        <f t="shared" si="148"/>
        <v>0</v>
      </c>
      <c r="BP90" s="62">
        <f t="shared" si="149"/>
        <v>57</v>
      </c>
      <c r="BQ90" s="62">
        <f t="shared" si="150"/>
        <v>0</v>
      </c>
      <c r="BR90" s="62">
        <f t="shared" si="151"/>
        <v>0</v>
      </c>
      <c r="BS90" s="62">
        <f t="shared" si="152"/>
        <v>50</v>
      </c>
      <c r="BT90" s="62">
        <f t="shared" si="153"/>
        <v>0</v>
      </c>
      <c r="BU90" s="62">
        <f t="shared" si="154"/>
        <v>0</v>
      </c>
      <c r="BV90" s="62">
        <f t="shared" si="155"/>
        <v>44</v>
      </c>
      <c r="BW90" s="62">
        <f t="shared" si="156"/>
        <v>0</v>
      </c>
      <c r="BX90" s="62">
        <f t="shared" si="157"/>
        <v>0</v>
      </c>
      <c r="BY90" s="62">
        <f t="shared" si="158"/>
        <v>40</v>
      </c>
      <c r="BZ90" s="63">
        <f t="shared" si="159"/>
        <v>0.28105324074074073</v>
      </c>
      <c r="CA90" s="63">
        <f t="shared" si="160"/>
        <v>0.28660879629629632</v>
      </c>
      <c r="CB90" s="63">
        <f t="shared" si="161"/>
        <v>0.28517361111111117</v>
      </c>
      <c r="CC90" s="63">
        <f t="shared" si="162"/>
        <v>0.33100694444444445</v>
      </c>
      <c r="CD90" s="63">
        <f t="shared" si="163"/>
        <v>0.32987268518518514</v>
      </c>
      <c r="CE90" s="63">
        <f t="shared" si="164"/>
        <v>0.34028935185185183</v>
      </c>
      <c r="CF90" s="63">
        <f t="shared" si="165"/>
        <v>0.33979166666666666</v>
      </c>
      <c r="CG90" s="63">
        <f t="shared" si="166"/>
        <v>0.33909722222222222</v>
      </c>
      <c r="CH90" s="36"/>
      <c r="CI90" s="36"/>
      <c r="CJ90" s="36"/>
      <c r="CK90" s="36"/>
      <c r="CL90" s="60">
        <v>60</v>
      </c>
    </row>
    <row r="91" spans="1:90" ht="26.25" customHeight="1" x14ac:dyDescent="0.25">
      <c r="A91" s="37">
        <v>28</v>
      </c>
      <c r="B91" s="38"/>
      <c r="C91" s="39" t="s">
        <v>25</v>
      </c>
      <c r="D91" s="39">
        <v>30</v>
      </c>
      <c r="E91" s="39"/>
      <c r="F91" s="42"/>
      <c r="G91" s="40">
        <v>24.74</v>
      </c>
      <c r="H91" s="41">
        <f t="shared" si="167"/>
        <v>24.77</v>
      </c>
      <c r="I91" s="42">
        <v>24.759999999999998</v>
      </c>
      <c r="J91" s="43">
        <f t="shared" si="128"/>
        <v>-4.0387722132478047E-4</v>
      </c>
      <c r="K91" s="44">
        <f t="shared" si="129"/>
        <v>-1.0000000000001563E-2</v>
      </c>
      <c r="L91" s="45" t="s">
        <v>97</v>
      </c>
      <c r="M91" s="126" t="s">
        <v>1229</v>
      </c>
      <c r="N91" s="46">
        <f t="shared" si="120"/>
        <v>24.77</v>
      </c>
      <c r="O91" s="46"/>
      <c r="P91" s="42">
        <v>24.74</v>
      </c>
      <c r="Q91" s="46"/>
      <c r="R91" s="39">
        <v>24.77</v>
      </c>
      <c r="S91" s="46"/>
      <c r="T91" s="40">
        <v>24.8</v>
      </c>
      <c r="U91" s="47" t="str">
        <f t="shared" si="168"/>
        <v/>
      </c>
      <c r="V91" s="47" t="str">
        <f t="shared" si="169"/>
        <v/>
      </c>
      <c r="W91" s="48"/>
      <c r="X91" s="48"/>
      <c r="Y91" s="48"/>
      <c r="Z91" s="48"/>
      <c r="AA91" s="49"/>
      <c r="AB91" s="49"/>
      <c r="AC91" s="50"/>
      <c r="AD91" s="50"/>
      <c r="AE91" s="51">
        <f t="shared" si="122"/>
        <v>28</v>
      </c>
      <c r="AF91" s="51" t="str">
        <f t="shared" si="123"/>
        <v/>
      </c>
      <c r="AG91" s="51" t="str">
        <f t="shared" si="124"/>
        <v>o</v>
      </c>
      <c r="AH91" s="51">
        <f t="shared" si="125"/>
        <v>30</v>
      </c>
      <c r="AI91" s="52">
        <f t="shared" si="126"/>
        <v>24.77</v>
      </c>
      <c r="AJ91" s="68"/>
      <c r="AK91" s="53"/>
      <c r="AL91" s="52"/>
      <c r="AM91" s="53">
        <f t="shared" si="130"/>
        <v>35</v>
      </c>
      <c r="AN91" s="53">
        <f>IF(AJ91&lt;&gt;"",IF(AJ91="o",VLOOKUP(AM91,OpenSect!$A$1:$D$11,2),IF(AJ91="u",VLOOKUP(AM91,UpHill!$A$1:$D$35,2),IF(AJ91="d",VLOOKUP(AM91,DownHill!$A$3:$D$29,2),IF(AJ91="f",VLOOKUP(AM91,FlatUnd!$A$2:$D$30,2),IF(AJ91="t",VLOOKUP(AM91,TimeAdd!$A$1:$D$176,2),IF(AJ91="l",VLOOKUP(AM91,SLimit!$A$1:$D$8,2),AN90)))))),AN90)</f>
        <v>40</v>
      </c>
      <c r="AO91" s="53">
        <f>IF(AJ91&lt;&gt;"",IF(AJ91="o",VLOOKUP(AM91,OpenSect!$A$1:$D$11,3),IF(AJ91="u",VLOOKUP(AM91,UpHill!$A$1:$D$35,3),IF(AJ91="d",VLOOKUP(AM91,DownHill!$A$3:$D$29,3),IF(AJ91="f",VLOOKUP(AM91,FlatUnd!$A$2:$D$30,3),IF(AJ91="t",VLOOKUP(AM91,TimeAdd!$A$1:$D$18,3),IF(AJ91="l",VLOOKUP(AM91,SLimit!$A$1:$D$8,3),AO90)))))),AO90)</f>
        <v>45</v>
      </c>
      <c r="AP91" s="53">
        <f>IF(AJ91&lt;&gt;"",IF(AJ91="o",VLOOKUP(AM91,OpenSect!$A$1:$D$11,4),IF(AJ91="u",VLOOKUP(AM91,UpHill!$A$1:$D$35,4),IF(AJ91="d",VLOOKUP(AM91,DownHill!$A$3:$D$29,4),IF(AJ91="f",VLOOKUP(AM91,FlatUnd!$A$2:$D$30,4),IF(AJ91="t",VLOOKUP(AM91,TimeAdd!$A$1:$D$18,4),IF(AJ91="l",VLOOKUP(AM91,SLimit!$A$1:$D$8,4),AP90)))))),AP90)</f>
        <v>50</v>
      </c>
      <c r="AQ91" s="53" t="str">
        <f t="shared" si="131"/>
        <v>60</v>
      </c>
      <c r="AR91" s="54" t="str">
        <f t="shared" si="132"/>
        <v>60 Speed limit. Start of OPEN SECTION.</v>
      </c>
      <c r="AS91" s="55"/>
      <c r="AT91" s="55"/>
      <c r="AU91" s="56">
        <f>IF(GroupStTimes!$A$8=0,MIN(CB91,CD91,CF91),MIN(BZ91,CB91,CD91,CF91))</f>
        <v>0.28109953703703705</v>
      </c>
      <c r="AV91" s="56">
        <f>IF(GroupStTimes!$A$8=0,MAX(CC91,CE91,CG91),MAX(CA91,CC91,CE91,CG91))</f>
        <v>0.34032407407407406</v>
      </c>
      <c r="AW91" s="57" t="str">
        <f t="shared" si="133"/>
        <v/>
      </c>
      <c r="AX91" s="58" t="str">
        <f t="shared" si="134"/>
        <v/>
      </c>
      <c r="AY91" s="58" t="str">
        <f t="shared" si="135"/>
        <v/>
      </c>
      <c r="AZ91" s="31">
        <f t="shared" si="136"/>
        <v>24.18</v>
      </c>
      <c r="BA91" s="59">
        <f t="shared" si="137"/>
        <v>0.28039351851851851</v>
      </c>
      <c r="BB91" s="59">
        <f t="shared" si="138"/>
        <v>0.28594907407407411</v>
      </c>
      <c r="BC91" s="59">
        <f t="shared" si="139"/>
        <v>0.28459490740740745</v>
      </c>
      <c r="BD91" s="59">
        <f t="shared" si="140"/>
        <v>0.33042824074074073</v>
      </c>
      <c r="BE91" s="59">
        <f t="shared" si="141"/>
        <v>0.32936342592592588</v>
      </c>
      <c r="BF91" s="59">
        <f t="shared" si="142"/>
        <v>0.33978009259259256</v>
      </c>
      <c r="BG91" s="59">
        <f t="shared" si="143"/>
        <v>0.33932870370370372</v>
      </c>
      <c r="BH91" s="59">
        <f t="shared" si="144"/>
        <v>0.33863425925925927</v>
      </c>
      <c r="BI91" s="31">
        <f t="shared" si="145"/>
        <v>0.58999999999999986</v>
      </c>
      <c r="BJ91" s="61">
        <f t="shared" ref="BJ91:BM91" si="190">IF($AJ90="t",IF(AM89=0,0,$BI91/AM89),IF(AM90=0,0,$BI91/AM90))</f>
        <v>1.6857142857142852E-2</v>
      </c>
      <c r="BK91" s="61">
        <f t="shared" si="190"/>
        <v>1.4749999999999996E-2</v>
      </c>
      <c r="BL91" s="61">
        <f t="shared" si="190"/>
        <v>1.3111111111111108E-2</v>
      </c>
      <c r="BM91" s="61">
        <f t="shared" si="190"/>
        <v>1.1799999999999998E-2</v>
      </c>
      <c r="BN91" s="62">
        <f t="shared" si="147"/>
        <v>0</v>
      </c>
      <c r="BO91" s="62">
        <f t="shared" si="148"/>
        <v>1</v>
      </c>
      <c r="BP91" s="62">
        <f t="shared" si="149"/>
        <v>1</v>
      </c>
      <c r="BQ91" s="62">
        <f t="shared" si="150"/>
        <v>0</v>
      </c>
      <c r="BR91" s="62">
        <f t="shared" si="151"/>
        <v>0</v>
      </c>
      <c r="BS91" s="62">
        <f t="shared" si="152"/>
        <v>53</v>
      </c>
      <c r="BT91" s="62">
        <f t="shared" si="153"/>
        <v>0</v>
      </c>
      <c r="BU91" s="62">
        <f t="shared" si="154"/>
        <v>0</v>
      </c>
      <c r="BV91" s="62">
        <f t="shared" si="155"/>
        <v>47</v>
      </c>
      <c r="BW91" s="62">
        <f t="shared" si="156"/>
        <v>0</v>
      </c>
      <c r="BX91" s="62">
        <f t="shared" si="157"/>
        <v>0</v>
      </c>
      <c r="BY91" s="62">
        <f t="shared" si="158"/>
        <v>42</v>
      </c>
      <c r="BZ91" s="63">
        <f t="shared" si="159"/>
        <v>0.28109953703703705</v>
      </c>
      <c r="CA91" s="63">
        <f t="shared" si="160"/>
        <v>0.28665509259259264</v>
      </c>
      <c r="CB91" s="63">
        <f t="shared" si="161"/>
        <v>0.2852083333333334</v>
      </c>
      <c r="CC91" s="63">
        <f t="shared" si="162"/>
        <v>0.33104166666666668</v>
      </c>
      <c r="CD91" s="63">
        <f t="shared" si="163"/>
        <v>0.32990740740740737</v>
      </c>
      <c r="CE91" s="63">
        <f t="shared" si="164"/>
        <v>0.34032407407407406</v>
      </c>
      <c r="CF91" s="63">
        <f t="shared" si="165"/>
        <v>0.33981481481481485</v>
      </c>
      <c r="CG91" s="63">
        <f t="shared" si="166"/>
        <v>0.33912037037037041</v>
      </c>
      <c r="CH91" s="36"/>
      <c r="CI91" s="36"/>
      <c r="CJ91" s="36"/>
      <c r="CK91" s="36"/>
      <c r="CL91" s="60">
        <v>60</v>
      </c>
    </row>
    <row r="92" spans="1:90" ht="40.5" x14ac:dyDescent="0.25">
      <c r="A92" s="37">
        <v>28</v>
      </c>
      <c r="B92" s="38"/>
      <c r="C92" s="39" t="s">
        <v>25</v>
      </c>
      <c r="D92" s="39">
        <v>30</v>
      </c>
      <c r="E92" s="39"/>
      <c r="F92" s="42"/>
      <c r="G92" s="40">
        <v>24.99</v>
      </c>
      <c r="H92" s="41">
        <f t="shared" si="167"/>
        <v>25.01</v>
      </c>
      <c r="I92" s="42">
        <v>24.99</v>
      </c>
      <c r="J92" s="43">
        <f t="shared" si="128"/>
        <v>-1.2004801920768764E-3</v>
      </c>
      <c r="K92" s="44">
        <f t="shared" si="129"/>
        <v>-3.0000000000001137E-2</v>
      </c>
      <c r="L92" s="45" t="s">
        <v>98</v>
      </c>
      <c r="M92" s="126" t="s">
        <v>1229</v>
      </c>
      <c r="N92" s="46">
        <f t="shared" si="120"/>
        <v>25.02</v>
      </c>
      <c r="O92" s="46"/>
      <c r="P92" s="42">
        <v>24.99</v>
      </c>
      <c r="Q92" s="46"/>
      <c r="R92" s="39">
        <v>25.02</v>
      </c>
      <c r="S92" s="46"/>
      <c r="T92" s="40">
        <v>25.05</v>
      </c>
      <c r="U92" s="47" t="str">
        <f t="shared" si="168"/>
        <v/>
      </c>
      <c r="V92" s="47" t="str">
        <f t="shared" si="169"/>
        <v/>
      </c>
      <c r="W92" s="48"/>
      <c r="X92" s="48"/>
      <c r="Y92" s="48"/>
      <c r="Z92" s="48"/>
      <c r="AA92" s="49"/>
      <c r="AB92" s="49"/>
      <c r="AC92" s="50"/>
      <c r="AD92" s="50"/>
      <c r="AE92" s="51">
        <f t="shared" si="122"/>
        <v>28</v>
      </c>
      <c r="AF92" s="51" t="str">
        <f t="shared" si="123"/>
        <v/>
      </c>
      <c r="AG92" s="51" t="str">
        <f t="shared" si="124"/>
        <v>o</v>
      </c>
      <c r="AH92" s="51">
        <f t="shared" si="125"/>
        <v>30</v>
      </c>
      <c r="AI92" s="52">
        <f t="shared" si="126"/>
        <v>25.01</v>
      </c>
      <c r="AJ92" s="68" t="s">
        <v>25</v>
      </c>
      <c r="AK92" s="53"/>
      <c r="AL92" s="52"/>
      <c r="AM92" s="53">
        <f t="shared" si="130"/>
        <v>30</v>
      </c>
      <c r="AN92" s="53">
        <f>IF(AJ92&lt;&gt;"",IF(AJ92="o",VLOOKUP(AM92,OpenSect!$A$1:$D$11,2),IF(AJ92="u",VLOOKUP(AM92,UpHill!$A$1:$D$35,2),IF(AJ92="d",VLOOKUP(AM92,DownHill!$A$3:$D$29,2),IF(AJ92="f",VLOOKUP(AM92,FlatUnd!$A$2:$D$30,2),IF(AJ92="t",VLOOKUP(AM92,TimeAdd!$A$1:$D$176,2),IF(AJ92="l",VLOOKUP(AM92,SLimit!$A$1:$D$8,2),AN91)))))),AN91)</f>
        <v>30</v>
      </c>
      <c r="AO92" s="53">
        <f>IF(AJ92&lt;&gt;"",IF(AJ92="o",VLOOKUP(AM92,OpenSect!$A$1:$D$11,3),IF(AJ92="u",VLOOKUP(AM92,UpHill!$A$1:$D$35,3),IF(AJ92="d",VLOOKUP(AM92,DownHill!$A$3:$D$29,3),IF(AJ92="f",VLOOKUP(AM92,FlatUnd!$A$2:$D$30,3),IF(AJ92="t",VLOOKUP(AM92,TimeAdd!$A$1:$D$18,3),IF(AJ92="l",VLOOKUP(AM92,SLimit!$A$1:$D$8,3),AO91)))))),AO91)</f>
        <v>30</v>
      </c>
      <c r="AP92" s="53">
        <f>IF(AJ92&lt;&gt;"",IF(AJ92="o",VLOOKUP(AM92,OpenSect!$A$1:$D$11,4),IF(AJ92="u",VLOOKUP(AM92,UpHill!$A$1:$D$35,4),IF(AJ92="d",VLOOKUP(AM92,DownHill!$A$3:$D$29,4),IF(AJ92="f",VLOOKUP(AM92,FlatUnd!$A$2:$D$30,4),IF(AJ92="t",VLOOKUP(AM92,TimeAdd!$A$1:$D$18,4),IF(AJ92="l",VLOOKUP(AM92,SLimit!$A$1:$D$8,4),AP91)))))),AP91)</f>
        <v>30</v>
      </c>
      <c r="AQ92" s="53" t="str">
        <f t="shared" si="131"/>
        <v>60</v>
      </c>
      <c r="AR92" s="54" t="str">
        <f t="shared" si="132"/>
        <v>4-Way Stop. Carry Straight On. Bad Road Surface</v>
      </c>
      <c r="AS92" s="55"/>
      <c r="AT92" s="55"/>
      <c r="AU92" s="56">
        <f>IF(GroupStTimes!$A$8=0,MIN(CB92,CD92,CF92),MIN(BZ92,CB92,CD92,CF92))</f>
        <v>0.28137731481481482</v>
      </c>
      <c r="AV92" s="56">
        <f>IF(GroupStTimes!$A$8=0,MAX(CC92,CE92,CG92),MAX(CA92,CC92,CE92,CG92))</f>
        <v>0.34054398148148146</v>
      </c>
      <c r="AW92" s="57" t="str">
        <f t="shared" si="133"/>
        <v/>
      </c>
      <c r="AX92" s="58" t="str">
        <f t="shared" si="134"/>
        <v/>
      </c>
      <c r="AY92" s="58" t="str">
        <f t="shared" si="135"/>
        <v/>
      </c>
      <c r="AZ92" s="31">
        <f t="shared" si="136"/>
        <v>24.18</v>
      </c>
      <c r="BA92" s="59">
        <f t="shared" si="137"/>
        <v>0.28039351851851851</v>
      </c>
      <c r="BB92" s="59">
        <f t="shared" si="138"/>
        <v>0.28594907407407411</v>
      </c>
      <c r="BC92" s="59">
        <f t="shared" si="139"/>
        <v>0.28459490740740745</v>
      </c>
      <c r="BD92" s="59">
        <f t="shared" si="140"/>
        <v>0.33042824074074073</v>
      </c>
      <c r="BE92" s="59">
        <f t="shared" si="141"/>
        <v>0.32936342592592588</v>
      </c>
      <c r="BF92" s="59">
        <f t="shared" si="142"/>
        <v>0.33978009259259256</v>
      </c>
      <c r="BG92" s="59">
        <f t="shared" si="143"/>
        <v>0.33932870370370372</v>
      </c>
      <c r="BH92" s="59">
        <f t="shared" si="144"/>
        <v>0.33863425925925927</v>
      </c>
      <c r="BI92" s="31">
        <f t="shared" si="145"/>
        <v>0.83000000000000185</v>
      </c>
      <c r="BJ92" s="61">
        <f t="shared" ref="BJ92:BM92" si="191">IF($AJ91="t",IF(AM90=0,0,$BI92/AM90),IF(AM91=0,0,$BI92/AM91))</f>
        <v>2.3714285714285768E-2</v>
      </c>
      <c r="BK92" s="61">
        <f t="shared" si="191"/>
        <v>2.0750000000000046E-2</v>
      </c>
      <c r="BL92" s="61">
        <f t="shared" si="191"/>
        <v>1.8444444444444485E-2</v>
      </c>
      <c r="BM92" s="61">
        <f t="shared" si="191"/>
        <v>1.6600000000000038E-2</v>
      </c>
      <c r="BN92" s="62">
        <f t="shared" si="147"/>
        <v>0</v>
      </c>
      <c r="BO92" s="62">
        <f t="shared" si="148"/>
        <v>1</v>
      </c>
      <c r="BP92" s="62">
        <f t="shared" si="149"/>
        <v>25</v>
      </c>
      <c r="BQ92" s="62">
        <f t="shared" si="150"/>
        <v>0</v>
      </c>
      <c r="BR92" s="62">
        <f t="shared" si="151"/>
        <v>1</v>
      </c>
      <c r="BS92" s="62">
        <f t="shared" si="152"/>
        <v>15</v>
      </c>
      <c r="BT92" s="62">
        <f t="shared" si="153"/>
        <v>0</v>
      </c>
      <c r="BU92" s="62">
        <f t="shared" si="154"/>
        <v>1</v>
      </c>
      <c r="BV92" s="62">
        <f t="shared" si="155"/>
        <v>6</v>
      </c>
      <c r="BW92" s="62">
        <f t="shared" si="156"/>
        <v>0</v>
      </c>
      <c r="BX92" s="62">
        <f t="shared" si="157"/>
        <v>0</v>
      </c>
      <c r="BY92" s="62">
        <f t="shared" si="158"/>
        <v>60</v>
      </c>
      <c r="BZ92" s="63">
        <f t="shared" si="159"/>
        <v>0.28137731481481482</v>
      </c>
      <c r="CA92" s="63">
        <f t="shared" si="160"/>
        <v>0.28693287037037041</v>
      </c>
      <c r="CB92" s="63">
        <f t="shared" si="161"/>
        <v>0.28546296296296303</v>
      </c>
      <c r="CC92" s="63">
        <f t="shared" si="162"/>
        <v>0.33129629629629631</v>
      </c>
      <c r="CD92" s="63">
        <f t="shared" si="163"/>
        <v>0.33012731481481478</v>
      </c>
      <c r="CE92" s="63">
        <f t="shared" si="164"/>
        <v>0.34054398148148146</v>
      </c>
      <c r="CF92" s="63">
        <f t="shared" si="165"/>
        <v>0.34002314814814816</v>
      </c>
      <c r="CG92" s="63">
        <f t="shared" si="166"/>
        <v>0.33932870370370372</v>
      </c>
      <c r="CH92" s="36"/>
      <c r="CI92" s="36"/>
      <c r="CJ92" s="36"/>
      <c r="CK92" s="36"/>
      <c r="CL92" s="60">
        <v>60</v>
      </c>
    </row>
    <row r="93" spans="1:90" ht="40.5" x14ac:dyDescent="0.25">
      <c r="A93" s="37">
        <v>28</v>
      </c>
      <c r="B93" s="38"/>
      <c r="C93" s="39"/>
      <c r="D93" s="39"/>
      <c r="E93" s="39"/>
      <c r="F93" s="42"/>
      <c r="G93" s="40">
        <v>25.46</v>
      </c>
      <c r="H93" s="41">
        <f t="shared" si="167"/>
        <v>25.49</v>
      </c>
      <c r="I93" s="42">
        <v>25.470000000000002</v>
      </c>
      <c r="J93" s="43">
        <f t="shared" si="128"/>
        <v>-7.852375343539858E-4</v>
      </c>
      <c r="K93" s="44">
        <f t="shared" si="129"/>
        <v>-1.9999999999996021E-2</v>
      </c>
      <c r="L93" s="45" t="s">
        <v>99</v>
      </c>
      <c r="M93" s="126" t="s">
        <v>1229</v>
      </c>
      <c r="N93" s="46">
        <f t="shared" si="120"/>
        <v>25.49</v>
      </c>
      <c r="O93" s="46"/>
      <c r="P93" s="42">
        <v>25.46</v>
      </c>
      <c r="Q93" s="46"/>
      <c r="R93" s="39">
        <v>25.49</v>
      </c>
      <c r="S93" s="46"/>
      <c r="T93" s="40">
        <v>25.52</v>
      </c>
      <c r="U93" s="47" t="str">
        <f t="shared" si="168"/>
        <v/>
      </c>
      <c r="V93" s="47" t="str">
        <f t="shared" si="169"/>
        <v/>
      </c>
      <c r="W93" s="48"/>
      <c r="X93" s="48"/>
      <c r="Y93" s="48"/>
      <c r="Z93" s="48"/>
      <c r="AA93" s="49"/>
      <c r="AB93" s="49"/>
      <c r="AC93" s="50"/>
      <c r="AD93" s="50"/>
      <c r="AE93" s="51">
        <f t="shared" si="122"/>
        <v>28</v>
      </c>
      <c r="AF93" s="51" t="str">
        <f t="shared" si="123"/>
        <v/>
      </c>
      <c r="AG93" s="51" t="str">
        <f t="shared" si="124"/>
        <v/>
      </c>
      <c r="AH93" s="51" t="str">
        <f t="shared" si="125"/>
        <v/>
      </c>
      <c r="AI93" s="52">
        <f t="shared" si="126"/>
        <v>25.49</v>
      </c>
      <c r="AJ93" s="68"/>
      <c r="AK93" s="53"/>
      <c r="AL93" s="52"/>
      <c r="AM93" s="53">
        <f t="shared" si="130"/>
        <v>30</v>
      </c>
      <c r="AN93" s="53">
        <f>IF(AJ93&lt;&gt;"",IF(AJ93="o",VLOOKUP(AM93,OpenSect!$A$1:$D$11,2),IF(AJ93="u",VLOOKUP(AM93,UpHill!$A$1:$D$35,2),IF(AJ93="d",VLOOKUP(AM93,DownHill!$A$3:$D$29,2),IF(AJ93="f",VLOOKUP(AM93,FlatUnd!$A$2:$D$30,2),IF(AJ93="t",VLOOKUP(AM93,TimeAdd!$A$1:$D$176,2),IF(AJ93="l",VLOOKUP(AM93,SLimit!$A$1:$D$8,2),AN92)))))),AN92)</f>
        <v>30</v>
      </c>
      <c r="AO93" s="53">
        <f>IF(AJ93&lt;&gt;"",IF(AJ93="o",VLOOKUP(AM93,OpenSect!$A$1:$D$11,3),IF(AJ93="u",VLOOKUP(AM93,UpHill!$A$1:$D$35,3),IF(AJ93="d",VLOOKUP(AM93,DownHill!$A$3:$D$29,3),IF(AJ93="f",VLOOKUP(AM93,FlatUnd!$A$2:$D$30,3),IF(AJ93="t",VLOOKUP(AM93,TimeAdd!$A$1:$D$18,3),IF(AJ93="l",VLOOKUP(AM93,SLimit!$A$1:$D$8,3),AO92)))))),AO92)</f>
        <v>30</v>
      </c>
      <c r="AP93" s="53">
        <f>IF(AJ93&lt;&gt;"",IF(AJ93="o",VLOOKUP(AM93,OpenSect!$A$1:$D$11,4),IF(AJ93="u",VLOOKUP(AM93,UpHill!$A$1:$D$35,4),IF(AJ93="d",VLOOKUP(AM93,DownHill!$A$3:$D$29,4),IF(AJ93="f",VLOOKUP(AM93,FlatUnd!$A$2:$D$30,4),IF(AJ93="t",VLOOKUP(AM93,TimeAdd!$A$1:$D$18,4),IF(AJ93="l",VLOOKUP(AM93,SLimit!$A$1:$D$8,4),AP92)))))),AP92)</f>
        <v>30</v>
      </c>
      <c r="AQ93" s="53" t="str">
        <f t="shared" si="131"/>
        <v>60</v>
      </c>
      <c r="AR93" s="54" t="str">
        <f t="shared" si="132"/>
        <v>53. R103 Mpumalanga, Cato Ridge, N3 Pietermaritzburg {Straight} / {Left} N3 Durban</v>
      </c>
      <c r="AS93" s="55"/>
      <c r="AT93" s="55"/>
      <c r="AU93" s="56">
        <f>IF(GroupStTimes!$A$8=0,MIN(CB93,CD93,CF93),MIN(BZ93,CB93,CD93,CF93))</f>
        <v>0.28204861111111112</v>
      </c>
      <c r="AV93" s="56">
        <f>IF(GroupStTimes!$A$8=0,MAX(CC93,CE93,CG93),MAX(CA93,CC93,CE93,CG93))</f>
        <v>0.34121527777777777</v>
      </c>
      <c r="AW93" s="57" t="str">
        <f t="shared" si="133"/>
        <v/>
      </c>
      <c r="AX93" s="58" t="str">
        <f t="shared" si="134"/>
        <v/>
      </c>
      <c r="AY93" s="58" t="str">
        <f t="shared" si="135"/>
        <v/>
      </c>
      <c r="AZ93" s="31">
        <f t="shared" si="136"/>
        <v>25.01</v>
      </c>
      <c r="BA93" s="59">
        <f t="shared" si="137"/>
        <v>0.28137731481481482</v>
      </c>
      <c r="BB93" s="59">
        <f t="shared" si="138"/>
        <v>0.28693287037037041</v>
      </c>
      <c r="BC93" s="59">
        <f t="shared" si="139"/>
        <v>0.28546296296296303</v>
      </c>
      <c r="BD93" s="59">
        <f t="shared" si="140"/>
        <v>0.33129629629629631</v>
      </c>
      <c r="BE93" s="59">
        <f t="shared" si="141"/>
        <v>0.33012731481481478</v>
      </c>
      <c r="BF93" s="59">
        <f t="shared" si="142"/>
        <v>0.34054398148148146</v>
      </c>
      <c r="BG93" s="59">
        <f t="shared" si="143"/>
        <v>0.34002314814814816</v>
      </c>
      <c r="BH93" s="59">
        <f t="shared" si="144"/>
        <v>0.33932870370370372</v>
      </c>
      <c r="BI93" s="31">
        <f t="shared" si="145"/>
        <v>0.47999999999999687</v>
      </c>
      <c r="BJ93" s="61">
        <f t="shared" ref="BJ93:BM93" si="192">IF($AJ92="t",IF(AM91=0,0,$BI93/AM91),IF(AM92=0,0,$BI93/AM92))</f>
        <v>1.5999999999999896E-2</v>
      </c>
      <c r="BK93" s="61">
        <f t="shared" si="192"/>
        <v>1.5999999999999896E-2</v>
      </c>
      <c r="BL93" s="61">
        <f t="shared" si="192"/>
        <v>1.5999999999999896E-2</v>
      </c>
      <c r="BM93" s="61">
        <f t="shared" si="192"/>
        <v>1.5999999999999896E-2</v>
      </c>
      <c r="BN93" s="62">
        <f t="shared" si="147"/>
        <v>0</v>
      </c>
      <c r="BO93" s="62">
        <f t="shared" si="148"/>
        <v>0</v>
      </c>
      <c r="BP93" s="62">
        <f t="shared" si="149"/>
        <v>58</v>
      </c>
      <c r="BQ93" s="62">
        <f t="shared" si="150"/>
        <v>0</v>
      </c>
      <c r="BR93" s="62">
        <f t="shared" si="151"/>
        <v>0</v>
      </c>
      <c r="BS93" s="62">
        <f t="shared" si="152"/>
        <v>58</v>
      </c>
      <c r="BT93" s="62">
        <f t="shared" si="153"/>
        <v>0</v>
      </c>
      <c r="BU93" s="62">
        <f t="shared" si="154"/>
        <v>0</v>
      </c>
      <c r="BV93" s="62">
        <f t="shared" si="155"/>
        <v>58</v>
      </c>
      <c r="BW93" s="62">
        <f t="shared" si="156"/>
        <v>0</v>
      </c>
      <c r="BX93" s="62">
        <f t="shared" si="157"/>
        <v>0</v>
      </c>
      <c r="BY93" s="62">
        <f t="shared" si="158"/>
        <v>58</v>
      </c>
      <c r="BZ93" s="63">
        <f t="shared" si="159"/>
        <v>0.28204861111111112</v>
      </c>
      <c r="CA93" s="63">
        <f t="shared" si="160"/>
        <v>0.28760416666666672</v>
      </c>
      <c r="CB93" s="63">
        <f t="shared" si="161"/>
        <v>0.28613425925925934</v>
      </c>
      <c r="CC93" s="63">
        <f t="shared" si="162"/>
        <v>0.33196759259259262</v>
      </c>
      <c r="CD93" s="63">
        <f t="shared" si="163"/>
        <v>0.33079861111111108</v>
      </c>
      <c r="CE93" s="63">
        <f t="shared" si="164"/>
        <v>0.34121527777777777</v>
      </c>
      <c r="CF93" s="63">
        <f t="shared" si="165"/>
        <v>0.34069444444444447</v>
      </c>
      <c r="CG93" s="63">
        <f t="shared" si="166"/>
        <v>0.34</v>
      </c>
      <c r="CH93" s="36"/>
      <c r="CI93" s="36"/>
      <c r="CJ93" s="36"/>
      <c r="CK93" s="36"/>
      <c r="CL93" s="60">
        <v>60</v>
      </c>
    </row>
    <row r="94" spans="1:90" ht="26.25" customHeight="1" x14ac:dyDescent="0.25">
      <c r="A94" s="37">
        <v>28</v>
      </c>
      <c r="B94" s="38"/>
      <c r="C94" s="39"/>
      <c r="D94" s="39"/>
      <c r="E94" s="39"/>
      <c r="F94" s="42"/>
      <c r="G94" s="66">
        <v>25.67</v>
      </c>
      <c r="H94" s="41">
        <f t="shared" si="167"/>
        <v>25.65</v>
      </c>
      <c r="I94" s="42">
        <v>25.630000000000003</v>
      </c>
      <c r="J94" s="43">
        <f t="shared" si="128"/>
        <v>-1.0404473923786082E-3</v>
      </c>
      <c r="K94" s="44">
        <f t="shared" si="129"/>
        <v>-2.666666666666373E-2</v>
      </c>
      <c r="L94" s="45" t="s">
        <v>100</v>
      </c>
      <c r="M94" s="126" t="s">
        <v>1229</v>
      </c>
      <c r="N94" s="46">
        <f t="shared" si="120"/>
        <v>25.656666666666666</v>
      </c>
      <c r="O94" s="46"/>
      <c r="P94" s="42">
        <v>25.62</v>
      </c>
      <c r="Q94" s="46"/>
      <c r="R94" s="39">
        <v>25.67</v>
      </c>
      <c r="S94" s="46"/>
      <c r="T94" s="40">
        <v>25.68</v>
      </c>
      <c r="U94" s="47" t="str">
        <f t="shared" si="168"/>
        <v/>
      </c>
      <c r="V94" s="47" t="str">
        <f t="shared" si="169"/>
        <v/>
      </c>
      <c r="W94" s="48"/>
      <c r="X94" s="48"/>
      <c r="Y94" s="48"/>
      <c r="Z94" s="48"/>
      <c r="AA94" s="49"/>
      <c r="AB94" s="49"/>
      <c r="AC94" s="50"/>
      <c r="AD94" s="50"/>
      <c r="AE94" s="51">
        <f t="shared" si="122"/>
        <v>28</v>
      </c>
      <c r="AF94" s="51" t="str">
        <f t="shared" si="123"/>
        <v/>
      </c>
      <c r="AG94" s="51" t="str">
        <f t="shared" si="124"/>
        <v/>
      </c>
      <c r="AH94" s="51" t="str">
        <f t="shared" si="125"/>
        <v/>
      </c>
      <c r="AI94" s="52">
        <f t="shared" si="126"/>
        <v>25.65</v>
      </c>
      <c r="AJ94" s="68"/>
      <c r="AK94" s="53"/>
      <c r="AL94" s="52"/>
      <c r="AM94" s="53">
        <f t="shared" si="130"/>
        <v>30</v>
      </c>
      <c r="AN94" s="53">
        <f>IF(AJ94&lt;&gt;"",IF(AJ94="o",VLOOKUP(AM94,OpenSect!$A$1:$D$11,2),IF(AJ94="u",VLOOKUP(AM94,UpHill!$A$1:$D$35,2),IF(AJ94="d",VLOOKUP(AM94,DownHill!$A$3:$D$29,2),IF(AJ94="f",VLOOKUP(AM94,FlatUnd!$A$2:$D$30,2),IF(AJ94="t",VLOOKUP(AM94,TimeAdd!$A$1:$D$176,2),IF(AJ94="l",VLOOKUP(AM94,SLimit!$A$1:$D$8,2),AN93)))))),AN93)</f>
        <v>30</v>
      </c>
      <c r="AO94" s="53">
        <f>IF(AJ94&lt;&gt;"",IF(AJ94="o",VLOOKUP(AM94,OpenSect!$A$1:$D$11,3),IF(AJ94="u",VLOOKUP(AM94,UpHill!$A$1:$D$35,3),IF(AJ94="d",VLOOKUP(AM94,DownHill!$A$3:$D$29,3),IF(AJ94="f",VLOOKUP(AM94,FlatUnd!$A$2:$D$30,3),IF(AJ94="t",VLOOKUP(AM94,TimeAdd!$A$1:$D$18,3),IF(AJ94="l",VLOOKUP(AM94,SLimit!$A$1:$D$8,3),AO93)))))),AO93)</f>
        <v>30</v>
      </c>
      <c r="AP94" s="53">
        <f>IF(AJ94&lt;&gt;"",IF(AJ94="o",VLOOKUP(AM94,OpenSect!$A$1:$D$11,4),IF(AJ94="u",VLOOKUP(AM94,UpHill!$A$1:$D$35,4),IF(AJ94="d",VLOOKUP(AM94,DownHill!$A$3:$D$29,4),IF(AJ94="f",VLOOKUP(AM94,FlatUnd!$A$2:$D$30,4),IF(AJ94="t",VLOOKUP(AM94,TimeAdd!$A$1:$D$18,4),IF(AJ94="l",VLOOKUP(AM94,SLimit!$A$1:$D$8,4),AP93)))))),AP93)</f>
        <v>30</v>
      </c>
      <c r="AQ94" s="53" t="str">
        <f t="shared" si="131"/>
        <v>60</v>
      </c>
      <c r="AR94" s="54" t="str">
        <f t="shared" si="132"/>
        <v>{Left} N3 Durban</v>
      </c>
      <c r="AS94" s="55"/>
      <c r="AT94" s="55"/>
      <c r="AU94" s="56">
        <f>IF(GroupStTimes!$A$8=0,MIN(CB94,CD94,CF94),MIN(BZ94,CB94,CD94,CF94))</f>
        <v>0.28226851851851853</v>
      </c>
      <c r="AV94" s="56">
        <f>IF(GroupStTimes!$A$8=0,MAX(CC94,CE94,CG94),MAX(CA94,CC94,CE94,CG94))</f>
        <v>0.34143518518518517</v>
      </c>
      <c r="AW94" s="57" t="str">
        <f t="shared" si="133"/>
        <v/>
      </c>
      <c r="AX94" s="58" t="str">
        <f t="shared" si="134"/>
        <v/>
      </c>
      <c r="AY94" s="58" t="str">
        <f t="shared" si="135"/>
        <v/>
      </c>
      <c r="AZ94" s="31">
        <f t="shared" si="136"/>
        <v>25.01</v>
      </c>
      <c r="BA94" s="59">
        <f t="shared" si="137"/>
        <v>0.28137731481481482</v>
      </c>
      <c r="BB94" s="59">
        <f t="shared" si="138"/>
        <v>0.28693287037037041</v>
      </c>
      <c r="BC94" s="59">
        <f t="shared" si="139"/>
        <v>0.28546296296296303</v>
      </c>
      <c r="BD94" s="59">
        <f t="shared" si="140"/>
        <v>0.33129629629629631</v>
      </c>
      <c r="BE94" s="59">
        <f t="shared" si="141"/>
        <v>0.33012731481481478</v>
      </c>
      <c r="BF94" s="59">
        <f t="shared" si="142"/>
        <v>0.34054398148148146</v>
      </c>
      <c r="BG94" s="59">
        <f t="shared" si="143"/>
        <v>0.34002314814814816</v>
      </c>
      <c r="BH94" s="59">
        <f t="shared" si="144"/>
        <v>0.33932870370370372</v>
      </c>
      <c r="BI94" s="31">
        <f t="shared" si="145"/>
        <v>0.63999999999999702</v>
      </c>
      <c r="BJ94" s="61">
        <f t="shared" ref="BJ94:BM94" si="193">IF($AJ93="t",IF(AM92=0,0,$BI94/AM92),IF(AM93=0,0,$BI94/AM93))</f>
        <v>2.1333333333333235E-2</v>
      </c>
      <c r="BK94" s="61">
        <f t="shared" si="193"/>
        <v>2.1333333333333235E-2</v>
      </c>
      <c r="BL94" s="61">
        <f t="shared" si="193"/>
        <v>2.1333333333333235E-2</v>
      </c>
      <c r="BM94" s="61">
        <f t="shared" si="193"/>
        <v>2.1333333333333235E-2</v>
      </c>
      <c r="BN94" s="62">
        <f t="shared" si="147"/>
        <v>0</v>
      </c>
      <c r="BO94" s="62">
        <f t="shared" si="148"/>
        <v>1</v>
      </c>
      <c r="BP94" s="62">
        <f t="shared" si="149"/>
        <v>17</v>
      </c>
      <c r="BQ94" s="62">
        <f t="shared" si="150"/>
        <v>0</v>
      </c>
      <c r="BR94" s="62">
        <f t="shared" si="151"/>
        <v>1</v>
      </c>
      <c r="BS94" s="62">
        <f t="shared" si="152"/>
        <v>17</v>
      </c>
      <c r="BT94" s="62">
        <f t="shared" si="153"/>
        <v>0</v>
      </c>
      <c r="BU94" s="62">
        <f t="shared" si="154"/>
        <v>1</v>
      </c>
      <c r="BV94" s="62">
        <f t="shared" si="155"/>
        <v>17</v>
      </c>
      <c r="BW94" s="62">
        <f t="shared" si="156"/>
        <v>0</v>
      </c>
      <c r="BX94" s="62">
        <f t="shared" si="157"/>
        <v>1</v>
      </c>
      <c r="BY94" s="62">
        <f t="shared" si="158"/>
        <v>17</v>
      </c>
      <c r="BZ94" s="63">
        <f t="shared" si="159"/>
        <v>0.28226851851851853</v>
      </c>
      <c r="CA94" s="63">
        <f t="shared" si="160"/>
        <v>0.28782407407407412</v>
      </c>
      <c r="CB94" s="63">
        <f t="shared" si="161"/>
        <v>0.28635416666666674</v>
      </c>
      <c r="CC94" s="63">
        <f t="shared" si="162"/>
        <v>0.33218750000000002</v>
      </c>
      <c r="CD94" s="63">
        <f t="shared" si="163"/>
        <v>0.33101851851851849</v>
      </c>
      <c r="CE94" s="63">
        <f t="shared" si="164"/>
        <v>0.34143518518518517</v>
      </c>
      <c r="CF94" s="63">
        <f t="shared" si="165"/>
        <v>0.34091435185185187</v>
      </c>
      <c r="CG94" s="63">
        <f t="shared" si="166"/>
        <v>0.34021990740740743</v>
      </c>
      <c r="CH94" s="36"/>
      <c r="CI94" s="36"/>
      <c r="CJ94" s="36"/>
      <c r="CK94" s="36"/>
      <c r="CL94" s="60">
        <v>60</v>
      </c>
    </row>
    <row r="95" spans="1:90" ht="26.25" customHeight="1" x14ac:dyDescent="0.25">
      <c r="A95" s="37">
        <v>28</v>
      </c>
      <c r="B95" s="38"/>
      <c r="C95" s="39"/>
      <c r="D95" s="39"/>
      <c r="E95" s="39"/>
      <c r="F95" s="42"/>
      <c r="G95" s="40"/>
      <c r="H95" s="41">
        <f t="shared" si="167"/>
        <v>25.94</v>
      </c>
      <c r="I95" s="42">
        <v>25.950000000000003</v>
      </c>
      <c r="J95" s="43">
        <f t="shared" si="128"/>
        <v>3.8535645472067675E-4</v>
      </c>
      <c r="K95" s="44">
        <f t="shared" si="129"/>
        <v>1.0000000000001563E-2</v>
      </c>
      <c r="L95" s="70" t="s">
        <v>1292</v>
      </c>
      <c r="M95" s="126" t="s">
        <v>1229</v>
      </c>
      <c r="N95" s="46">
        <f t="shared" si="120"/>
        <v>25.94</v>
      </c>
      <c r="O95" s="46"/>
      <c r="P95" s="42">
        <v>25.94</v>
      </c>
      <c r="Q95" s="46"/>
      <c r="R95" s="39"/>
      <c r="S95" s="46"/>
      <c r="T95" s="40"/>
      <c r="U95" s="47" t="str">
        <f t="shared" si="168"/>
        <v/>
      </c>
      <c r="V95" s="47" t="str">
        <f t="shared" si="169"/>
        <v/>
      </c>
      <c r="W95" s="48"/>
      <c r="X95" s="48"/>
      <c r="Y95" s="48"/>
      <c r="Z95" s="48"/>
      <c r="AA95" s="49"/>
      <c r="AB95" s="49"/>
      <c r="AC95" s="50"/>
      <c r="AD95" s="50"/>
      <c r="AE95" s="51">
        <f t="shared" si="122"/>
        <v>28</v>
      </c>
      <c r="AF95" s="51" t="str">
        <f t="shared" si="123"/>
        <v/>
      </c>
      <c r="AG95" s="51" t="str">
        <f t="shared" si="124"/>
        <v/>
      </c>
      <c r="AH95" s="51" t="str">
        <f t="shared" si="125"/>
        <v/>
      </c>
      <c r="AI95" s="52">
        <f t="shared" si="126"/>
        <v>25.94</v>
      </c>
      <c r="AJ95" s="68"/>
      <c r="AK95" s="53"/>
      <c r="AL95" s="52"/>
      <c r="AM95" s="53">
        <f t="shared" si="130"/>
        <v>30</v>
      </c>
      <c r="AN95" s="53">
        <f>IF(AJ95&lt;&gt;"",IF(AJ95="o",VLOOKUP(AM95,OpenSect!$A$1:$D$11,2),IF(AJ95="u",VLOOKUP(AM95,UpHill!$A$1:$D$35,2),IF(AJ95="d",VLOOKUP(AM95,DownHill!$A$3:$D$29,2),IF(AJ95="f",VLOOKUP(AM95,FlatUnd!$A$2:$D$30,2),IF(AJ95="t",VLOOKUP(AM95,TimeAdd!$A$1:$D$176,2),IF(AJ95="l",VLOOKUP(AM95,SLimit!$A$1:$D$8,2),AN94)))))),AN94)</f>
        <v>30</v>
      </c>
      <c r="AO95" s="53">
        <f>IF(AJ95&lt;&gt;"",IF(AJ95="o",VLOOKUP(AM95,OpenSect!$A$1:$D$11,3),IF(AJ95="u",VLOOKUP(AM95,UpHill!$A$1:$D$35,3),IF(AJ95="d",VLOOKUP(AM95,DownHill!$A$3:$D$29,3),IF(AJ95="f",VLOOKUP(AM95,FlatUnd!$A$2:$D$30,3),IF(AJ95="t",VLOOKUP(AM95,TimeAdd!$A$1:$D$18,3),IF(AJ95="l",VLOOKUP(AM95,SLimit!$A$1:$D$8,3),AO94)))))),AO94)</f>
        <v>30</v>
      </c>
      <c r="AP95" s="53">
        <f>IF(AJ95&lt;&gt;"",IF(AJ95="o",VLOOKUP(AM95,OpenSect!$A$1:$D$11,4),IF(AJ95="u",VLOOKUP(AM95,UpHill!$A$1:$D$35,4),IF(AJ95="d",VLOOKUP(AM95,DownHill!$A$3:$D$29,4),IF(AJ95="f",VLOOKUP(AM95,FlatUnd!$A$2:$D$30,4),IF(AJ95="t",VLOOKUP(AM95,TimeAdd!$A$1:$D$18,4),IF(AJ95="l",VLOOKUP(AM95,SLimit!$A$1:$D$8,4),AP94)))))),AP94)</f>
        <v>30</v>
      </c>
      <c r="AQ95" s="53" t="str">
        <f t="shared" si="131"/>
        <v>60</v>
      </c>
      <c r="AR95" s="54" t="str">
        <f t="shared" si="132"/>
        <v>Start of road works</v>
      </c>
      <c r="AS95" s="55"/>
      <c r="AT95" s="55"/>
      <c r="AU95" s="56">
        <f>IF(GroupStTimes!$A$8=0,MIN(CB95,CD95,CF95),MIN(BZ95,CB95,CD95,CF95))</f>
        <v>0.28267361111111111</v>
      </c>
      <c r="AV95" s="56">
        <f>IF(GroupStTimes!$A$8=0,MAX(CC95,CE95,CG95),MAX(CA95,CC95,CE95,CG95))</f>
        <v>0.34184027777777776</v>
      </c>
      <c r="AW95" s="57" t="str">
        <f t="shared" si="133"/>
        <v/>
      </c>
      <c r="AX95" s="58" t="str">
        <f t="shared" si="134"/>
        <v/>
      </c>
      <c r="AY95" s="58" t="str">
        <f t="shared" si="135"/>
        <v/>
      </c>
      <c r="AZ95" s="31">
        <f t="shared" si="136"/>
        <v>25.01</v>
      </c>
      <c r="BA95" s="59">
        <f t="shared" si="137"/>
        <v>0.28137731481481482</v>
      </c>
      <c r="BB95" s="59">
        <f t="shared" si="138"/>
        <v>0.28693287037037041</v>
      </c>
      <c r="BC95" s="59">
        <f t="shared" si="139"/>
        <v>0.28546296296296303</v>
      </c>
      <c r="BD95" s="59">
        <f t="shared" si="140"/>
        <v>0.33129629629629631</v>
      </c>
      <c r="BE95" s="59">
        <f t="shared" si="141"/>
        <v>0.33012731481481478</v>
      </c>
      <c r="BF95" s="59">
        <f t="shared" si="142"/>
        <v>0.34054398148148146</v>
      </c>
      <c r="BG95" s="59">
        <f t="shared" si="143"/>
        <v>0.34002314814814816</v>
      </c>
      <c r="BH95" s="59">
        <f t="shared" si="144"/>
        <v>0.33932870370370372</v>
      </c>
      <c r="BI95" s="31">
        <f t="shared" si="145"/>
        <v>0.92999999999999972</v>
      </c>
      <c r="BJ95" s="61">
        <f t="shared" ref="BJ95:BM95" si="194">IF($AJ94="t",IF(AM93=0,0,$BI95/AM93),IF(AM94=0,0,$BI95/AM94))</f>
        <v>3.0999999999999989E-2</v>
      </c>
      <c r="BK95" s="61">
        <f t="shared" si="194"/>
        <v>3.0999999999999989E-2</v>
      </c>
      <c r="BL95" s="61">
        <f t="shared" si="194"/>
        <v>3.0999999999999989E-2</v>
      </c>
      <c r="BM95" s="61">
        <f t="shared" si="194"/>
        <v>3.0999999999999989E-2</v>
      </c>
      <c r="BN95" s="62">
        <f t="shared" si="147"/>
        <v>0</v>
      </c>
      <c r="BO95" s="62">
        <f t="shared" si="148"/>
        <v>1</v>
      </c>
      <c r="BP95" s="62">
        <f t="shared" si="149"/>
        <v>52</v>
      </c>
      <c r="BQ95" s="62">
        <f t="shared" si="150"/>
        <v>0</v>
      </c>
      <c r="BR95" s="62">
        <f t="shared" si="151"/>
        <v>1</v>
      </c>
      <c r="BS95" s="62">
        <f t="shared" si="152"/>
        <v>52</v>
      </c>
      <c r="BT95" s="62">
        <f t="shared" si="153"/>
        <v>0</v>
      </c>
      <c r="BU95" s="62">
        <f t="shared" si="154"/>
        <v>1</v>
      </c>
      <c r="BV95" s="62">
        <f t="shared" si="155"/>
        <v>52</v>
      </c>
      <c r="BW95" s="62">
        <f t="shared" si="156"/>
        <v>0</v>
      </c>
      <c r="BX95" s="62">
        <f t="shared" si="157"/>
        <v>1</v>
      </c>
      <c r="BY95" s="62">
        <f t="shared" si="158"/>
        <v>52</v>
      </c>
      <c r="BZ95" s="63">
        <f t="shared" si="159"/>
        <v>0.28267361111111111</v>
      </c>
      <c r="CA95" s="63">
        <f t="shared" si="160"/>
        <v>0.2882291666666667</v>
      </c>
      <c r="CB95" s="63">
        <f t="shared" si="161"/>
        <v>0.28675925925925932</v>
      </c>
      <c r="CC95" s="63">
        <f t="shared" si="162"/>
        <v>0.33259259259259261</v>
      </c>
      <c r="CD95" s="63">
        <f t="shared" si="163"/>
        <v>0.33142361111111107</v>
      </c>
      <c r="CE95" s="63">
        <f t="shared" si="164"/>
        <v>0.34184027777777776</v>
      </c>
      <c r="CF95" s="63">
        <f t="shared" si="165"/>
        <v>0.34131944444444445</v>
      </c>
      <c r="CG95" s="63">
        <f t="shared" si="166"/>
        <v>0.34062500000000001</v>
      </c>
      <c r="CH95" s="36"/>
      <c r="CI95" s="36"/>
      <c r="CJ95" s="36"/>
      <c r="CK95" s="36"/>
      <c r="CL95" s="60">
        <v>60</v>
      </c>
    </row>
    <row r="96" spans="1:90" ht="60.75" x14ac:dyDescent="0.25">
      <c r="A96" s="37">
        <v>28</v>
      </c>
      <c r="B96" s="38"/>
      <c r="C96" s="39" t="s">
        <v>67</v>
      </c>
      <c r="D96" s="39">
        <v>40</v>
      </c>
      <c r="E96" s="39"/>
      <c r="F96" s="42"/>
      <c r="G96" s="40">
        <v>26.04</v>
      </c>
      <c r="H96" s="41">
        <f t="shared" ref="H96:H102" si="195">ROUND(IF(G96="",N96,IF(P96="",I96,IF(R96="",(I96+(P96+O96))/2,IF(T96="",(I96+(P96+O96)+(R96+Q96))/3,(I96+(P96+O96)+(R96+Q96)+(T96+S96))/4)))),2)</f>
        <v>26.06</v>
      </c>
      <c r="I96" s="42">
        <v>26.040000000000003</v>
      </c>
      <c r="J96" s="43">
        <f t="shared" ref="J96:J102" si="196">IF(N96="","",IF((I96-$I$4)=0,0,((I96-$I$4-(N96-$N$4))/(I96-$I$4))))</f>
        <v>-1.0240655401944595E-3</v>
      </c>
      <c r="K96" s="44">
        <f t="shared" ref="K96:K102" si="197">(I96-$I$5)-(N96-$N$5)</f>
        <v>-2.666666666666373E-2</v>
      </c>
      <c r="L96" s="45" t="s">
        <v>101</v>
      </c>
      <c r="M96" s="126" t="s">
        <v>1229</v>
      </c>
      <c r="N96" s="46">
        <f t="shared" si="120"/>
        <v>26.066666666666666</v>
      </c>
      <c r="O96" s="46"/>
      <c r="P96" s="42">
        <v>26.03</v>
      </c>
      <c r="Q96" s="46"/>
      <c r="R96" s="39">
        <v>26.07</v>
      </c>
      <c r="S96" s="46"/>
      <c r="T96" s="40">
        <v>26.1</v>
      </c>
      <c r="U96" s="47" t="str">
        <f t="shared" ref="U96:U102" si="198">IF(W96="","",IF(Y96="",W96,IF(AA96&lt;1,ROUND((Y96+W96)/2,5),IF(AC96&lt;1,ROUND((Y96+AA96+W96)/3,5),ROUND((Y96+AA96+AC96+W96)/4,5)))))</f>
        <v/>
      </c>
      <c r="V96" s="47" t="str">
        <f t="shared" ref="V96:V102" si="199">IF(X96="","",IF(Z96&lt;1,ROUND(X96,5),IF(AB96&lt;1,ROUND((X96+Z96)/2,5),IF(AD96&lt;1,ROUND((X96+Z96+AB96)/3,5),ROUND((X96+Z96+AB96+AD96)/4,5)))))</f>
        <v/>
      </c>
      <c r="W96" s="48"/>
      <c r="X96" s="48"/>
      <c r="Y96" s="48"/>
      <c r="Z96" s="48"/>
      <c r="AA96" s="49"/>
      <c r="AB96" s="49"/>
      <c r="AC96" s="50"/>
      <c r="AD96" s="50"/>
      <c r="AE96" s="51">
        <f t="shared" si="122"/>
        <v>28</v>
      </c>
      <c r="AF96" s="51" t="str">
        <f t="shared" si="123"/>
        <v/>
      </c>
      <c r="AG96" s="51" t="str">
        <f t="shared" si="124"/>
        <v>d</v>
      </c>
      <c r="AH96" s="51">
        <f t="shared" si="125"/>
        <v>40</v>
      </c>
      <c r="AI96" s="52">
        <f t="shared" si="126"/>
        <v>26.06</v>
      </c>
      <c r="AJ96" s="68" t="s">
        <v>67</v>
      </c>
      <c r="AK96" s="53"/>
      <c r="AL96" s="52"/>
      <c r="AM96" s="53">
        <f t="shared" si="130"/>
        <v>40</v>
      </c>
      <c r="AN96" s="53">
        <f>IF(AJ96&lt;&gt;"",IF(AJ96="o",VLOOKUP(AM96,OpenSect!$A$1:$D$11,2),IF(AJ96="u",VLOOKUP(AM96,UpHill!$A$1:$D$35,2),IF(AJ96="d",VLOOKUP(AM96,DownHill!$A$3:$D$29,2),IF(AJ96="f",VLOOKUP(AM96,FlatUnd!$A$2:$D$30,2),IF(AJ96="t",VLOOKUP(AM96,TimeAdd!$A$1:$D$176,2),IF(AJ96="l",VLOOKUP(AM96,SLimit!$A$1:$D$8,2),AN95)))))),AN95)</f>
        <v>45</v>
      </c>
      <c r="AO96" s="53">
        <f>IF(AJ96&lt;&gt;"",IF(AJ96="o",VLOOKUP(AM96,OpenSect!$A$1:$D$11,3),IF(AJ96="u",VLOOKUP(AM96,UpHill!$A$1:$D$35,3),IF(AJ96="d",VLOOKUP(AM96,DownHill!$A$3:$D$29,3),IF(AJ96="f",VLOOKUP(AM96,FlatUnd!$A$2:$D$30,3),IF(AJ96="t",VLOOKUP(AM96,TimeAdd!$A$1:$D$18,3),IF(AJ96="l",VLOOKUP(AM96,SLimit!$A$1:$D$8,3),AO95)))))),AO95)</f>
        <v>50</v>
      </c>
      <c r="AP96" s="53">
        <f>IF(AJ96&lt;&gt;"",IF(AJ96="o",VLOOKUP(AM96,OpenSect!$A$1:$D$11,4),IF(AJ96="u",VLOOKUP(AM96,UpHill!$A$1:$D$35,4),IF(AJ96="d",VLOOKUP(AM96,DownHill!$A$3:$D$29,4),IF(AJ96="f",VLOOKUP(AM96,FlatUnd!$A$2:$D$30,4),IF(AJ96="t",VLOOKUP(AM96,TimeAdd!$A$1:$D$18,4),IF(AJ96="l",VLOOKUP(AM96,SLimit!$A$1:$D$8,4),AP95)))))),AP95)</f>
        <v>54</v>
      </c>
      <c r="AQ96" s="53" t="str">
        <f t="shared" si="131"/>
        <v>60</v>
      </c>
      <c r="AR96" s="54" t="str">
        <f t="shared" si="132"/>
        <v>Doornrug Drive.  R103 Camperdown {Right} / {Left} [City Centre] Cato Ridge.  Turn RIGHT to Camperdown</v>
      </c>
      <c r="AS96" s="55"/>
      <c r="AT96" s="55"/>
      <c r="AU96" s="56">
        <f>IF(GroupStTimes!$A$8=0,MIN(CB96,CD96,CF96),MIN(BZ96,CB96,CD96,CF96))</f>
        <v>0.28283564814814816</v>
      </c>
      <c r="AV96" s="56">
        <f>IF(GroupStTimes!$A$8=0,MAX(CC96,CE96,CG96),MAX(CA96,CC96,CE96,CG96))</f>
        <v>0.3420023148148148</v>
      </c>
      <c r="AW96" s="57" t="str">
        <f t="shared" si="133"/>
        <v/>
      </c>
      <c r="AX96" s="58" t="str">
        <f t="shared" si="134"/>
        <v/>
      </c>
      <c r="AY96" s="58" t="str">
        <f t="shared" si="135"/>
        <v/>
      </c>
      <c r="AZ96" s="31">
        <f t="shared" si="136"/>
        <v>25.01</v>
      </c>
      <c r="BA96" s="59">
        <f t="shared" si="137"/>
        <v>0.28137731481481482</v>
      </c>
      <c r="BB96" s="59">
        <f t="shared" si="138"/>
        <v>0.28693287037037041</v>
      </c>
      <c r="BC96" s="59">
        <f t="shared" si="139"/>
        <v>0.28546296296296303</v>
      </c>
      <c r="BD96" s="59">
        <f t="shared" si="140"/>
        <v>0.33129629629629631</v>
      </c>
      <c r="BE96" s="59">
        <f t="shared" si="141"/>
        <v>0.33012731481481478</v>
      </c>
      <c r="BF96" s="59">
        <f t="shared" si="142"/>
        <v>0.34054398148148146</v>
      </c>
      <c r="BG96" s="59">
        <f t="shared" si="143"/>
        <v>0.34002314814814816</v>
      </c>
      <c r="BH96" s="59">
        <f t="shared" si="144"/>
        <v>0.33932870370370372</v>
      </c>
      <c r="BI96" s="31">
        <f t="shared" si="145"/>
        <v>1.0499999999999972</v>
      </c>
      <c r="BJ96" s="61">
        <f t="shared" ref="BJ96:BM96" si="200">IF($AJ95="t",IF(AM94=0,0,$BI96/AM94),IF(AM95=0,0,$BI96/AM95))</f>
        <v>3.4999999999999906E-2</v>
      </c>
      <c r="BK96" s="61">
        <f t="shared" si="200"/>
        <v>3.4999999999999906E-2</v>
      </c>
      <c r="BL96" s="61">
        <f t="shared" si="200"/>
        <v>3.4999999999999906E-2</v>
      </c>
      <c r="BM96" s="61">
        <f t="shared" si="200"/>
        <v>3.4999999999999906E-2</v>
      </c>
      <c r="BN96" s="62">
        <f t="shared" si="147"/>
        <v>0</v>
      </c>
      <c r="BO96" s="62">
        <f t="shared" si="148"/>
        <v>2</v>
      </c>
      <c r="BP96" s="62">
        <f t="shared" si="149"/>
        <v>6</v>
      </c>
      <c r="BQ96" s="62">
        <f t="shared" si="150"/>
        <v>0</v>
      </c>
      <c r="BR96" s="62">
        <f t="shared" si="151"/>
        <v>2</v>
      </c>
      <c r="BS96" s="62">
        <f t="shared" si="152"/>
        <v>6</v>
      </c>
      <c r="BT96" s="62">
        <f t="shared" si="153"/>
        <v>0</v>
      </c>
      <c r="BU96" s="62">
        <f t="shared" si="154"/>
        <v>2</v>
      </c>
      <c r="BV96" s="62">
        <f t="shared" si="155"/>
        <v>6</v>
      </c>
      <c r="BW96" s="62">
        <f t="shared" si="156"/>
        <v>0</v>
      </c>
      <c r="BX96" s="62">
        <f t="shared" si="157"/>
        <v>2</v>
      </c>
      <c r="BY96" s="62">
        <f t="shared" si="158"/>
        <v>6</v>
      </c>
      <c r="BZ96" s="63">
        <f t="shared" si="159"/>
        <v>0.28283564814814816</v>
      </c>
      <c r="CA96" s="63">
        <f t="shared" si="160"/>
        <v>0.28839120370370375</v>
      </c>
      <c r="CB96" s="63">
        <f t="shared" si="161"/>
        <v>0.28692129629629637</v>
      </c>
      <c r="CC96" s="63">
        <f t="shared" si="162"/>
        <v>0.33275462962962965</v>
      </c>
      <c r="CD96" s="63">
        <f t="shared" si="163"/>
        <v>0.33158564814814812</v>
      </c>
      <c r="CE96" s="63">
        <f t="shared" si="164"/>
        <v>0.3420023148148148</v>
      </c>
      <c r="CF96" s="63">
        <f t="shared" si="165"/>
        <v>0.3414814814814815</v>
      </c>
      <c r="CG96" s="63">
        <f t="shared" si="166"/>
        <v>0.34078703703703705</v>
      </c>
      <c r="CH96" s="36"/>
      <c r="CI96" s="36"/>
      <c r="CJ96" s="36"/>
      <c r="CK96" s="36"/>
      <c r="CL96" s="60">
        <v>60</v>
      </c>
    </row>
    <row r="97" spans="1:90" ht="26.25" customHeight="1" x14ac:dyDescent="0.25">
      <c r="A97" s="37">
        <v>28</v>
      </c>
      <c r="B97" s="38"/>
      <c r="C97" s="39"/>
      <c r="D97" s="39"/>
      <c r="E97" s="39"/>
      <c r="F97" s="42"/>
      <c r="G97" s="40">
        <v>26.32</v>
      </c>
      <c r="H97" s="41">
        <f t="shared" si="195"/>
        <v>26.35</v>
      </c>
      <c r="I97" s="42">
        <v>26.330000000000002</v>
      </c>
      <c r="J97" s="43">
        <f t="shared" si="196"/>
        <v>-7.5958982149624079E-4</v>
      </c>
      <c r="K97" s="44">
        <f t="shared" si="197"/>
        <v>-1.9999999999996021E-2</v>
      </c>
      <c r="L97" s="45" t="s">
        <v>102</v>
      </c>
      <c r="M97" s="126" t="s">
        <v>1229</v>
      </c>
      <c r="N97" s="46">
        <f t="shared" si="120"/>
        <v>26.349999999999998</v>
      </c>
      <c r="O97" s="46"/>
      <c r="P97" s="42">
        <v>26.32</v>
      </c>
      <c r="Q97" s="46"/>
      <c r="R97" s="39">
        <v>26.35</v>
      </c>
      <c r="S97" s="46"/>
      <c r="T97" s="40">
        <v>26.38</v>
      </c>
      <c r="U97" s="47" t="str">
        <f t="shared" si="198"/>
        <v/>
      </c>
      <c r="V97" s="47" t="str">
        <f t="shared" si="199"/>
        <v/>
      </c>
      <c r="W97" s="48"/>
      <c r="X97" s="48"/>
      <c r="Y97" s="48"/>
      <c r="Z97" s="48"/>
      <c r="AA97" s="49"/>
      <c r="AB97" s="49"/>
      <c r="AC97" s="50"/>
      <c r="AD97" s="50"/>
      <c r="AE97" s="51">
        <f t="shared" si="122"/>
        <v>28</v>
      </c>
      <c r="AF97" s="51" t="str">
        <f t="shared" si="123"/>
        <v/>
      </c>
      <c r="AG97" s="51" t="str">
        <f t="shared" si="124"/>
        <v/>
      </c>
      <c r="AH97" s="51" t="str">
        <f t="shared" si="125"/>
        <v/>
      </c>
      <c r="AI97" s="52">
        <f t="shared" si="126"/>
        <v>26.35</v>
      </c>
      <c r="AJ97" s="68"/>
      <c r="AK97" s="53"/>
      <c r="AL97" s="52"/>
      <c r="AM97" s="53">
        <f t="shared" si="130"/>
        <v>40</v>
      </c>
      <c r="AN97" s="53">
        <f>IF(AJ97&lt;&gt;"",IF(AJ97="o",VLOOKUP(AM97,OpenSect!$A$1:$D$11,2),IF(AJ97="u",VLOOKUP(AM97,UpHill!$A$1:$D$35,2),IF(AJ97="d",VLOOKUP(AM97,DownHill!$A$3:$D$29,2),IF(AJ97="f",VLOOKUP(AM97,FlatUnd!$A$2:$D$30,2),IF(AJ97="t",VLOOKUP(AM97,TimeAdd!$A$1:$D$176,2),IF(AJ97="l",VLOOKUP(AM97,SLimit!$A$1:$D$8,2),AN96)))))),AN96)</f>
        <v>45</v>
      </c>
      <c r="AO97" s="53">
        <f>IF(AJ97&lt;&gt;"",IF(AJ97="o",VLOOKUP(AM97,OpenSect!$A$1:$D$11,3),IF(AJ97="u",VLOOKUP(AM97,UpHill!$A$1:$D$35,3),IF(AJ97="d",VLOOKUP(AM97,DownHill!$A$3:$D$29,3),IF(AJ97="f",VLOOKUP(AM97,FlatUnd!$A$2:$D$30,3),IF(AJ97="t",VLOOKUP(AM97,TimeAdd!$A$1:$D$18,3),IF(AJ97="l",VLOOKUP(AM97,SLimit!$A$1:$D$8,3),AO96)))))),AO96)</f>
        <v>50</v>
      </c>
      <c r="AP97" s="53">
        <f>IF(AJ97&lt;&gt;"",IF(AJ97="o",VLOOKUP(AM97,OpenSect!$A$1:$D$11,4),IF(AJ97="u",VLOOKUP(AM97,UpHill!$A$1:$D$35,4),IF(AJ97="d",VLOOKUP(AM97,DownHill!$A$3:$D$29,4),IF(AJ97="f",VLOOKUP(AM97,FlatUnd!$A$2:$D$30,4),IF(AJ97="t",VLOOKUP(AM97,TimeAdd!$A$1:$D$18,4),IF(AJ97="l",VLOOKUP(AM97,SLimit!$A$1:$D$8,4),AP96)))))),AP96)</f>
        <v>54</v>
      </c>
      <c r="AQ97" s="53" t="str">
        <f t="shared" si="131"/>
        <v>60</v>
      </c>
      <c r="AR97" s="54" t="str">
        <f t="shared" si="132"/>
        <v>15km stone</v>
      </c>
      <c r="AS97" s="55"/>
      <c r="AT97" s="55"/>
      <c r="AU97" s="56">
        <f>IF(GroupStTimes!$A$8=0,MIN(CB97,CD97,CF97),MIN(BZ97,CB97,CD97,CF97))</f>
        <v>0.28313657407407405</v>
      </c>
      <c r="AV97" s="56">
        <f>IF(GroupStTimes!$A$8=0,MAX(CC97,CE97,CG97),MAX(CA97,CC97,CE97,CG97))</f>
        <v>0.34224537037037034</v>
      </c>
      <c r="AW97" s="57" t="str">
        <f t="shared" si="133"/>
        <v/>
      </c>
      <c r="AX97" s="58" t="str">
        <f t="shared" si="134"/>
        <v/>
      </c>
      <c r="AY97" s="58" t="str">
        <f t="shared" si="135"/>
        <v/>
      </c>
      <c r="AZ97" s="31">
        <f t="shared" si="136"/>
        <v>26.06</v>
      </c>
      <c r="BA97" s="59">
        <f t="shared" si="137"/>
        <v>0.28283564814814816</v>
      </c>
      <c r="BB97" s="59">
        <f t="shared" si="138"/>
        <v>0.28839120370370375</v>
      </c>
      <c r="BC97" s="59">
        <f t="shared" si="139"/>
        <v>0.28692129629629637</v>
      </c>
      <c r="BD97" s="59">
        <f t="shared" si="140"/>
        <v>0.33275462962962965</v>
      </c>
      <c r="BE97" s="59">
        <f t="shared" si="141"/>
        <v>0.33158564814814812</v>
      </c>
      <c r="BF97" s="59">
        <f t="shared" si="142"/>
        <v>0.3420023148148148</v>
      </c>
      <c r="BG97" s="59">
        <f t="shared" si="143"/>
        <v>0.3414814814814815</v>
      </c>
      <c r="BH97" s="59">
        <f t="shared" si="144"/>
        <v>0.34078703703703705</v>
      </c>
      <c r="BI97" s="31">
        <f t="shared" si="145"/>
        <v>0.2900000000000027</v>
      </c>
      <c r="BJ97" s="61">
        <f t="shared" ref="BJ97:BM97" si="201">IF($AJ96="t",IF(AM95=0,0,$BI97/AM95),IF(AM96=0,0,$BI97/AM96))</f>
        <v>7.2500000000000672E-3</v>
      </c>
      <c r="BK97" s="61">
        <f t="shared" si="201"/>
        <v>6.4444444444445043E-3</v>
      </c>
      <c r="BL97" s="61">
        <f t="shared" si="201"/>
        <v>5.8000000000000542E-3</v>
      </c>
      <c r="BM97" s="61">
        <f t="shared" si="201"/>
        <v>5.3703703703704203E-3</v>
      </c>
      <c r="BN97" s="62">
        <f t="shared" si="147"/>
        <v>0</v>
      </c>
      <c r="BO97" s="62">
        <f t="shared" si="148"/>
        <v>0</v>
      </c>
      <c r="BP97" s="62">
        <f t="shared" si="149"/>
        <v>26</v>
      </c>
      <c r="BQ97" s="62">
        <f t="shared" si="150"/>
        <v>0</v>
      </c>
      <c r="BR97" s="62">
        <f t="shared" si="151"/>
        <v>0</v>
      </c>
      <c r="BS97" s="62">
        <f t="shared" si="152"/>
        <v>23</v>
      </c>
      <c r="BT97" s="62">
        <f t="shared" si="153"/>
        <v>0</v>
      </c>
      <c r="BU97" s="62">
        <f t="shared" si="154"/>
        <v>0</v>
      </c>
      <c r="BV97" s="62">
        <f t="shared" si="155"/>
        <v>21</v>
      </c>
      <c r="BW97" s="62">
        <f t="shared" si="156"/>
        <v>0</v>
      </c>
      <c r="BX97" s="62">
        <f t="shared" si="157"/>
        <v>0</v>
      </c>
      <c r="BY97" s="62">
        <f t="shared" si="158"/>
        <v>19</v>
      </c>
      <c r="BZ97" s="63">
        <f t="shared" si="159"/>
        <v>0.28313657407407405</v>
      </c>
      <c r="CA97" s="63">
        <f t="shared" si="160"/>
        <v>0.28869212962962965</v>
      </c>
      <c r="CB97" s="63">
        <f t="shared" si="161"/>
        <v>0.2871875000000001</v>
      </c>
      <c r="CC97" s="63">
        <f t="shared" si="162"/>
        <v>0.33302083333333338</v>
      </c>
      <c r="CD97" s="63">
        <f t="shared" si="163"/>
        <v>0.33182870370370365</v>
      </c>
      <c r="CE97" s="63">
        <f t="shared" si="164"/>
        <v>0.34224537037037034</v>
      </c>
      <c r="CF97" s="63">
        <f t="shared" si="165"/>
        <v>0.3417013888888889</v>
      </c>
      <c r="CG97" s="63">
        <f t="shared" si="166"/>
        <v>0.34100694444444446</v>
      </c>
      <c r="CH97" s="36"/>
      <c r="CI97" s="36"/>
      <c r="CJ97" s="36"/>
      <c r="CK97" s="36"/>
      <c r="CL97" s="60">
        <v>60</v>
      </c>
    </row>
    <row r="98" spans="1:90" ht="26.25" customHeight="1" x14ac:dyDescent="0.25">
      <c r="A98" s="37">
        <v>29</v>
      </c>
      <c r="B98" s="38"/>
      <c r="C98" s="39"/>
      <c r="D98" s="39"/>
      <c r="E98" s="39"/>
      <c r="F98" s="42"/>
      <c r="G98" s="40">
        <v>26.81</v>
      </c>
      <c r="H98" s="41">
        <f t="shared" si="195"/>
        <v>26.83</v>
      </c>
      <c r="I98" s="42">
        <v>26.81</v>
      </c>
      <c r="J98" s="43">
        <f t="shared" si="196"/>
        <v>-8.7032201914708797E-4</v>
      </c>
      <c r="K98" s="44">
        <f t="shared" si="197"/>
        <v>-2.3333333333333428E-2</v>
      </c>
      <c r="L98" s="45" t="s">
        <v>103</v>
      </c>
      <c r="M98" s="126" t="s">
        <v>1231</v>
      </c>
      <c r="N98" s="46">
        <f t="shared" si="120"/>
        <v>26.833333333333332</v>
      </c>
      <c r="O98" s="46"/>
      <c r="P98" s="42">
        <v>26.799999999999997</v>
      </c>
      <c r="Q98" s="46"/>
      <c r="R98" s="39">
        <v>26.84</v>
      </c>
      <c r="S98" s="46"/>
      <c r="T98" s="40">
        <v>26.86</v>
      </c>
      <c r="U98" s="47" t="str">
        <f t="shared" si="198"/>
        <v/>
      </c>
      <c r="V98" s="47" t="str">
        <f t="shared" si="199"/>
        <v/>
      </c>
      <c r="W98" s="48"/>
      <c r="X98" s="48"/>
      <c r="Y98" s="48"/>
      <c r="Z98" s="48"/>
      <c r="AA98" s="49"/>
      <c r="AB98" s="49"/>
      <c r="AC98" s="50"/>
      <c r="AD98" s="50"/>
      <c r="AE98" s="51">
        <f t="shared" si="122"/>
        <v>29</v>
      </c>
      <c r="AF98" s="51" t="str">
        <f t="shared" si="123"/>
        <v/>
      </c>
      <c r="AG98" s="51" t="str">
        <f t="shared" si="124"/>
        <v/>
      </c>
      <c r="AH98" s="51" t="str">
        <f t="shared" si="125"/>
        <v/>
      </c>
      <c r="AI98" s="52">
        <f t="shared" si="126"/>
        <v>26.83</v>
      </c>
      <c r="AJ98" s="68"/>
      <c r="AK98" s="53"/>
      <c r="AL98" s="52"/>
      <c r="AM98" s="53">
        <f t="shared" si="130"/>
        <v>40</v>
      </c>
      <c r="AN98" s="53">
        <f>IF(AJ98&lt;&gt;"",IF(AJ98="o",VLOOKUP(AM98,OpenSect!$A$1:$D$11,2),IF(AJ98="u",VLOOKUP(AM98,UpHill!$A$1:$D$35,2),IF(AJ98="d",VLOOKUP(AM98,DownHill!$A$3:$D$29,2),IF(AJ98="f",VLOOKUP(AM98,FlatUnd!$A$2:$D$30,2),IF(AJ98="t",VLOOKUP(AM98,TimeAdd!$A$1:$D$176,2),IF(AJ98="l",VLOOKUP(AM98,SLimit!$A$1:$D$8,2),AN97)))))),AN97)</f>
        <v>45</v>
      </c>
      <c r="AO98" s="53">
        <f>IF(AJ98&lt;&gt;"",IF(AJ98="o",VLOOKUP(AM98,OpenSect!$A$1:$D$11,3),IF(AJ98="u",VLOOKUP(AM98,UpHill!$A$1:$D$35,3),IF(AJ98="d",VLOOKUP(AM98,DownHill!$A$3:$D$29,3),IF(AJ98="f",VLOOKUP(AM98,FlatUnd!$A$2:$D$30,3),IF(AJ98="t",VLOOKUP(AM98,TimeAdd!$A$1:$D$18,3),IF(AJ98="l",VLOOKUP(AM98,SLimit!$A$1:$D$8,3),AO97)))))),AO97)</f>
        <v>50</v>
      </c>
      <c r="AP98" s="53">
        <f>IF(AJ98&lt;&gt;"",IF(AJ98="o",VLOOKUP(AM98,OpenSect!$A$1:$D$11,4),IF(AJ98="u",VLOOKUP(AM98,UpHill!$A$1:$D$35,4),IF(AJ98="d",VLOOKUP(AM98,DownHill!$A$3:$D$29,4),IF(AJ98="f",VLOOKUP(AM98,FlatUnd!$A$2:$D$30,4),IF(AJ98="t",VLOOKUP(AM98,TimeAdd!$A$1:$D$18,4),IF(AJ98="l",VLOOKUP(AM98,SLimit!$A$1:$D$8,4),AP97)))))),AP97)</f>
        <v>54</v>
      </c>
      <c r="AQ98" s="53" t="str">
        <f t="shared" si="131"/>
        <v>80</v>
      </c>
      <c r="AR98" s="54" t="str">
        <f t="shared" si="132"/>
        <v xml:space="preserve">80 Speed limit </v>
      </c>
      <c r="AS98" s="55"/>
      <c r="AT98" s="55"/>
      <c r="AU98" s="56">
        <f>IF(GroupStTimes!$A$8=0,MIN(CB98,CD98,CF98),MIN(BZ98,CB98,CD98,CF98))</f>
        <v>0.28363425925925928</v>
      </c>
      <c r="AV98" s="56">
        <f>IF(GroupStTimes!$A$8=0,MAX(CC98,CE98,CG98),MAX(CA98,CC98,CE98,CG98))</f>
        <v>0.34263888888888888</v>
      </c>
      <c r="AW98" s="57" t="str">
        <f t="shared" si="133"/>
        <v/>
      </c>
      <c r="AX98" s="58" t="str">
        <f t="shared" si="134"/>
        <v/>
      </c>
      <c r="AY98" s="58" t="str">
        <f t="shared" si="135"/>
        <v/>
      </c>
      <c r="AZ98" s="31">
        <f t="shared" si="136"/>
        <v>26.06</v>
      </c>
      <c r="BA98" s="59">
        <f t="shared" si="137"/>
        <v>0.28283564814814816</v>
      </c>
      <c r="BB98" s="59">
        <f t="shared" si="138"/>
        <v>0.28839120370370375</v>
      </c>
      <c r="BC98" s="59">
        <f t="shared" si="139"/>
        <v>0.28692129629629637</v>
      </c>
      <c r="BD98" s="59">
        <f t="shared" si="140"/>
        <v>0.33275462962962965</v>
      </c>
      <c r="BE98" s="59">
        <f t="shared" si="141"/>
        <v>0.33158564814814812</v>
      </c>
      <c r="BF98" s="59">
        <f t="shared" si="142"/>
        <v>0.3420023148148148</v>
      </c>
      <c r="BG98" s="59">
        <f t="shared" si="143"/>
        <v>0.3414814814814815</v>
      </c>
      <c r="BH98" s="59">
        <f t="shared" si="144"/>
        <v>0.34078703703703705</v>
      </c>
      <c r="BI98" s="31">
        <f t="shared" si="145"/>
        <v>0.76999999999999957</v>
      </c>
      <c r="BJ98" s="61">
        <f t="shared" ref="BJ98:BM98" si="202">IF($AJ97="t",IF(AM96=0,0,$BI98/AM96),IF(AM97=0,0,$BI98/AM97))</f>
        <v>1.9249999999999989E-2</v>
      </c>
      <c r="BK98" s="61">
        <f t="shared" si="202"/>
        <v>1.7111111111111101E-2</v>
      </c>
      <c r="BL98" s="61">
        <f t="shared" si="202"/>
        <v>1.5399999999999992E-2</v>
      </c>
      <c r="BM98" s="61">
        <f t="shared" si="202"/>
        <v>1.4259259259259251E-2</v>
      </c>
      <c r="BN98" s="62">
        <f t="shared" si="147"/>
        <v>0</v>
      </c>
      <c r="BO98" s="62">
        <f t="shared" si="148"/>
        <v>1</v>
      </c>
      <c r="BP98" s="62">
        <f t="shared" si="149"/>
        <v>9</v>
      </c>
      <c r="BQ98" s="62">
        <f t="shared" si="150"/>
        <v>0</v>
      </c>
      <c r="BR98" s="62">
        <f t="shared" si="151"/>
        <v>1</v>
      </c>
      <c r="BS98" s="62">
        <f t="shared" si="152"/>
        <v>2</v>
      </c>
      <c r="BT98" s="62">
        <f t="shared" si="153"/>
        <v>0</v>
      </c>
      <c r="BU98" s="62">
        <f t="shared" si="154"/>
        <v>0</v>
      </c>
      <c r="BV98" s="62">
        <f t="shared" si="155"/>
        <v>55</v>
      </c>
      <c r="BW98" s="62">
        <f t="shared" si="156"/>
        <v>0</v>
      </c>
      <c r="BX98" s="62">
        <f t="shared" si="157"/>
        <v>0</v>
      </c>
      <c r="BY98" s="62">
        <f t="shared" si="158"/>
        <v>51</v>
      </c>
      <c r="BZ98" s="63">
        <f t="shared" si="159"/>
        <v>0.28363425925925928</v>
      </c>
      <c r="CA98" s="63">
        <f t="shared" si="160"/>
        <v>0.28918981481481487</v>
      </c>
      <c r="CB98" s="63">
        <f t="shared" si="161"/>
        <v>0.28763888888888894</v>
      </c>
      <c r="CC98" s="63">
        <f t="shared" si="162"/>
        <v>0.33347222222222223</v>
      </c>
      <c r="CD98" s="63">
        <f t="shared" si="163"/>
        <v>0.3322222222222222</v>
      </c>
      <c r="CE98" s="63">
        <f t="shared" si="164"/>
        <v>0.34263888888888888</v>
      </c>
      <c r="CF98" s="63">
        <f t="shared" si="165"/>
        <v>0.34207175925925926</v>
      </c>
      <c r="CG98" s="63">
        <f t="shared" si="166"/>
        <v>0.34137731481481481</v>
      </c>
      <c r="CH98" s="36"/>
      <c r="CI98" s="36"/>
      <c r="CJ98" s="36"/>
      <c r="CK98" s="36"/>
      <c r="CL98" s="60">
        <v>60</v>
      </c>
    </row>
    <row r="99" spans="1:90" ht="26.25" customHeight="1" x14ac:dyDescent="0.25">
      <c r="A99" s="37">
        <v>29</v>
      </c>
      <c r="B99" s="38"/>
      <c r="C99" s="39"/>
      <c r="D99" s="39"/>
      <c r="E99" s="39"/>
      <c r="F99" s="42"/>
      <c r="G99" s="40">
        <v>26.97</v>
      </c>
      <c r="H99" s="41">
        <f t="shared" si="195"/>
        <v>26.99</v>
      </c>
      <c r="I99" s="42">
        <v>26.97</v>
      </c>
      <c r="J99" s="43">
        <f t="shared" si="196"/>
        <v>-8.6515881844011406E-4</v>
      </c>
      <c r="K99" s="44">
        <f t="shared" si="197"/>
        <v>-2.3333333333329875E-2</v>
      </c>
      <c r="L99" s="45" t="s">
        <v>104</v>
      </c>
      <c r="M99" s="126" t="s">
        <v>1232</v>
      </c>
      <c r="N99" s="46">
        <f t="shared" si="120"/>
        <v>26.993333333333329</v>
      </c>
      <c r="O99" s="46"/>
      <c r="P99" s="42">
        <v>26.959999999999997</v>
      </c>
      <c r="Q99" s="46"/>
      <c r="R99" s="39">
        <v>27</v>
      </c>
      <c r="S99" s="46"/>
      <c r="T99" s="40">
        <v>27.02</v>
      </c>
      <c r="U99" s="47" t="str">
        <f t="shared" si="198"/>
        <v/>
      </c>
      <c r="V99" s="47" t="str">
        <f t="shared" si="199"/>
        <v/>
      </c>
      <c r="W99" s="48"/>
      <c r="X99" s="48"/>
      <c r="Y99" s="48"/>
      <c r="Z99" s="48"/>
      <c r="AA99" s="49"/>
      <c r="AB99" s="49"/>
      <c r="AC99" s="50"/>
      <c r="AD99" s="50"/>
      <c r="AE99" s="51">
        <f t="shared" si="122"/>
        <v>29</v>
      </c>
      <c r="AF99" s="51" t="str">
        <f t="shared" si="123"/>
        <v/>
      </c>
      <c r="AG99" s="51" t="str">
        <f t="shared" si="124"/>
        <v/>
      </c>
      <c r="AH99" s="51" t="str">
        <f t="shared" si="125"/>
        <v/>
      </c>
      <c r="AI99" s="52">
        <f t="shared" si="126"/>
        <v>26.99</v>
      </c>
      <c r="AJ99" s="68"/>
      <c r="AK99" s="53"/>
      <c r="AL99" s="52"/>
      <c r="AM99" s="53">
        <f t="shared" si="130"/>
        <v>40</v>
      </c>
      <c r="AN99" s="53">
        <f>IF(AJ99&lt;&gt;"",IF(AJ99="o",VLOOKUP(AM99,OpenSect!$A$1:$D$11,2),IF(AJ99="u",VLOOKUP(AM99,UpHill!$A$1:$D$35,2),IF(AJ99="d",VLOOKUP(AM99,DownHill!$A$3:$D$29,2),IF(AJ99="f",VLOOKUP(AM99,FlatUnd!$A$2:$D$30,2),IF(AJ99="t",VLOOKUP(AM99,TimeAdd!$A$1:$D$176,2),IF(AJ99="l",VLOOKUP(AM99,SLimit!$A$1:$D$8,2),AN98)))))),AN98)</f>
        <v>45</v>
      </c>
      <c r="AO99" s="53">
        <f>IF(AJ99&lt;&gt;"",IF(AJ99="o",VLOOKUP(AM99,OpenSect!$A$1:$D$11,3),IF(AJ99="u",VLOOKUP(AM99,UpHill!$A$1:$D$35,3),IF(AJ99="d",VLOOKUP(AM99,DownHill!$A$3:$D$29,3),IF(AJ99="f",VLOOKUP(AM99,FlatUnd!$A$2:$D$30,3),IF(AJ99="t",VLOOKUP(AM99,TimeAdd!$A$1:$D$18,3),IF(AJ99="l",VLOOKUP(AM99,SLimit!$A$1:$D$8,3),AO98)))))),AO98)</f>
        <v>50</v>
      </c>
      <c r="AP99" s="53">
        <f>IF(AJ99&lt;&gt;"",IF(AJ99="o",VLOOKUP(AM99,OpenSect!$A$1:$D$11,4),IF(AJ99="u",VLOOKUP(AM99,UpHill!$A$1:$D$35,4),IF(AJ99="d",VLOOKUP(AM99,DownHill!$A$3:$D$29,4),IF(AJ99="f",VLOOKUP(AM99,FlatUnd!$A$2:$D$30,4),IF(AJ99="t",VLOOKUP(AM99,TimeAdd!$A$1:$D$18,4),IF(AJ99="l",VLOOKUP(AM99,SLimit!$A$1:$D$8,4),AP98)))))),AP98)</f>
        <v>54</v>
      </c>
      <c r="AQ99" s="53" t="str">
        <f t="shared" si="131"/>
        <v>100</v>
      </c>
      <c r="AR99" s="54" t="str">
        <f t="shared" si="132"/>
        <v xml:space="preserve">100 Speed limit </v>
      </c>
      <c r="AS99" s="55"/>
      <c r="AT99" s="55"/>
      <c r="AU99" s="56">
        <f>IF(GroupStTimes!$A$8=0,MIN(CB99,CD99,CF99),MIN(BZ99,CB99,CD99,CF99))</f>
        <v>0.28380787037037036</v>
      </c>
      <c r="AV99" s="56">
        <f>IF(GroupStTimes!$A$8=0,MAX(CC99,CE99,CG99),MAX(CA99,CC99,CE99,CG99))</f>
        <v>0.34277777777777774</v>
      </c>
      <c r="AW99" s="57" t="str">
        <f t="shared" si="133"/>
        <v/>
      </c>
      <c r="AX99" s="58" t="str">
        <f t="shared" si="134"/>
        <v/>
      </c>
      <c r="AY99" s="58" t="str">
        <f t="shared" si="135"/>
        <v/>
      </c>
      <c r="AZ99" s="31">
        <f t="shared" si="136"/>
        <v>26.06</v>
      </c>
      <c r="BA99" s="59">
        <f t="shared" si="137"/>
        <v>0.28283564814814816</v>
      </c>
      <c r="BB99" s="59">
        <f t="shared" si="138"/>
        <v>0.28839120370370375</v>
      </c>
      <c r="BC99" s="59">
        <f t="shared" si="139"/>
        <v>0.28692129629629637</v>
      </c>
      <c r="BD99" s="59">
        <f t="shared" si="140"/>
        <v>0.33275462962962965</v>
      </c>
      <c r="BE99" s="59">
        <f t="shared" si="141"/>
        <v>0.33158564814814812</v>
      </c>
      <c r="BF99" s="59">
        <f t="shared" si="142"/>
        <v>0.3420023148148148</v>
      </c>
      <c r="BG99" s="59">
        <f t="shared" si="143"/>
        <v>0.3414814814814815</v>
      </c>
      <c r="BH99" s="59">
        <f t="shared" si="144"/>
        <v>0.34078703703703705</v>
      </c>
      <c r="BI99" s="31">
        <f t="shared" si="145"/>
        <v>0.92999999999999972</v>
      </c>
      <c r="BJ99" s="61">
        <f t="shared" ref="BJ99:BM99" si="203">IF($AJ98="t",IF(AM97=0,0,$BI99/AM97),IF(AM98=0,0,$BI99/AM98))</f>
        <v>2.3249999999999993E-2</v>
      </c>
      <c r="BK99" s="61">
        <f t="shared" si="203"/>
        <v>2.066666666666666E-2</v>
      </c>
      <c r="BL99" s="61">
        <f t="shared" si="203"/>
        <v>1.8599999999999995E-2</v>
      </c>
      <c r="BM99" s="61">
        <f t="shared" si="203"/>
        <v>1.7222222222222219E-2</v>
      </c>
      <c r="BN99" s="62">
        <f t="shared" si="147"/>
        <v>0</v>
      </c>
      <c r="BO99" s="62">
        <f t="shared" si="148"/>
        <v>1</v>
      </c>
      <c r="BP99" s="62">
        <f t="shared" si="149"/>
        <v>24</v>
      </c>
      <c r="BQ99" s="62">
        <f t="shared" si="150"/>
        <v>0</v>
      </c>
      <c r="BR99" s="62">
        <f t="shared" si="151"/>
        <v>1</v>
      </c>
      <c r="BS99" s="62">
        <f t="shared" si="152"/>
        <v>14</v>
      </c>
      <c r="BT99" s="62">
        <f t="shared" si="153"/>
        <v>0</v>
      </c>
      <c r="BU99" s="62">
        <f t="shared" si="154"/>
        <v>1</v>
      </c>
      <c r="BV99" s="62">
        <f t="shared" si="155"/>
        <v>7</v>
      </c>
      <c r="BW99" s="62">
        <f t="shared" si="156"/>
        <v>0</v>
      </c>
      <c r="BX99" s="62">
        <f t="shared" si="157"/>
        <v>1</v>
      </c>
      <c r="BY99" s="62">
        <f t="shared" si="158"/>
        <v>2</v>
      </c>
      <c r="BZ99" s="63">
        <f t="shared" si="159"/>
        <v>0.28380787037037036</v>
      </c>
      <c r="CA99" s="63">
        <f t="shared" si="160"/>
        <v>0.28936342592592595</v>
      </c>
      <c r="CB99" s="63">
        <f t="shared" si="161"/>
        <v>0.28777777777777785</v>
      </c>
      <c r="CC99" s="63">
        <f t="shared" si="162"/>
        <v>0.33361111111111114</v>
      </c>
      <c r="CD99" s="63">
        <f t="shared" si="163"/>
        <v>0.33236111111111105</v>
      </c>
      <c r="CE99" s="63">
        <f t="shared" si="164"/>
        <v>0.34277777777777774</v>
      </c>
      <c r="CF99" s="63">
        <f t="shared" si="165"/>
        <v>0.34219907407407407</v>
      </c>
      <c r="CG99" s="63">
        <f t="shared" si="166"/>
        <v>0.34150462962962963</v>
      </c>
      <c r="CH99" s="36"/>
      <c r="CI99" s="36"/>
      <c r="CJ99" s="36"/>
      <c r="CK99" s="36"/>
      <c r="CL99" s="60">
        <v>60</v>
      </c>
    </row>
    <row r="100" spans="1:90" ht="26.25" customHeight="1" x14ac:dyDescent="0.25">
      <c r="A100" s="37">
        <v>29</v>
      </c>
      <c r="B100" s="38"/>
      <c r="C100" s="39"/>
      <c r="D100" s="39"/>
      <c r="E100" s="39"/>
      <c r="F100" s="42"/>
      <c r="G100" s="40">
        <v>27.28</v>
      </c>
      <c r="H100" s="41">
        <f t="shared" si="195"/>
        <v>27.3</v>
      </c>
      <c r="I100" s="42">
        <v>27.28</v>
      </c>
      <c r="J100" s="43">
        <f t="shared" si="196"/>
        <v>-7.3313782991200785E-4</v>
      </c>
      <c r="K100" s="44">
        <f t="shared" si="197"/>
        <v>-1.9999999999999574E-2</v>
      </c>
      <c r="L100" s="45" t="s">
        <v>95</v>
      </c>
      <c r="M100" s="126" t="s">
        <v>1232</v>
      </c>
      <c r="N100" s="46">
        <f t="shared" si="120"/>
        <v>27.3</v>
      </c>
      <c r="O100" s="46"/>
      <c r="P100" s="42">
        <v>27.27</v>
      </c>
      <c r="Q100" s="46"/>
      <c r="R100" s="39">
        <v>27.3</v>
      </c>
      <c r="S100" s="46"/>
      <c r="T100" s="40">
        <v>27.33</v>
      </c>
      <c r="U100" s="47" t="str">
        <f t="shared" si="198"/>
        <v/>
      </c>
      <c r="V100" s="47" t="str">
        <f t="shared" si="199"/>
        <v/>
      </c>
      <c r="W100" s="48"/>
      <c r="X100" s="48"/>
      <c r="Y100" s="48"/>
      <c r="Z100" s="48"/>
      <c r="AA100" s="49"/>
      <c r="AB100" s="49"/>
      <c r="AC100" s="50"/>
      <c r="AD100" s="50"/>
      <c r="AE100" s="51">
        <f t="shared" si="122"/>
        <v>29</v>
      </c>
      <c r="AF100" s="51" t="str">
        <f t="shared" si="123"/>
        <v/>
      </c>
      <c r="AG100" s="51" t="str">
        <f t="shared" si="124"/>
        <v/>
      </c>
      <c r="AH100" s="51" t="str">
        <f t="shared" si="125"/>
        <v/>
      </c>
      <c r="AI100" s="52">
        <f t="shared" si="126"/>
        <v>27.3</v>
      </c>
      <c r="AJ100" s="68"/>
      <c r="AK100" s="53"/>
      <c r="AL100" s="52"/>
      <c r="AM100" s="53">
        <f t="shared" si="130"/>
        <v>40</v>
      </c>
      <c r="AN100" s="53">
        <f>IF(AJ100&lt;&gt;"",IF(AJ100="o",VLOOKUP(AM100,OpenSect!$A$1:$D$11,2),IF(AJ100="u",VLOOKUP(AM100,UpHill!$A$1:$D$35,2),IF(AJ100="d",VLOOKUP(AM100,DownHill!$A$3:$D$29,2),IF(AJ100="f",VLOOKUP(AM100,FlatUnd!$A$2:$D$30,2),IF(AJ100="t",VLOOKUP(AM100,TimeAdd!$A$1:$D$176,2),IF(AJ100="l",VLOOKUP(AM100,SLimit!$A$1:$D$8,2),AN99)))))),AN99)</f>
        <v>45</v>
      </c>
      <c r="AO100" s="53">
        <f>IF(AJ100&lt;&gt;"",IF(AJ100="o",VLOOKUP(AM100,OpenSect!$A$1:$D$11,3),IF(AJ100="u",VLOOKUP(AM100,UpHill!$A$1:$D$35,3),IF(AJ100="d",VLOOKUP(AM100,DownHill!$A$3:$D$29,3),IF(AJ100="f",VLOOKUP(AM100,FlatUnd!$A$2:$D$30,3),IF(AJ100="t",VLOOKUP(AM100,TimeAdd!$A$1:$D$18,3),IF(AJ100="l",VLOOKUP(AM100,SLimit!$A$1:$D$8,3),AO99)))))),AO99)</f>
        <v>50</v>
      </c>
      <c r="AP100" s="53">
        <f>IF(AJ100&lt;&gt;"",IF(AJ100="o",VLOOKUP(AM100,OpenSect!$A$1:$D$11,4),IF(AJ100="u",VLOOKUP(AM100,UpHill!$A$1:$D$35,4),IF(AJ100="d",VLOOKUP(AM100,DownHill!$A$3:$D$29,4),IF(AJ100="f",VLOOKUP(AM100,FlatUnd!$A$2:$D$30,4),IF(AJ100="t",VLOOKUP(AM100,TimeAdd!$A$1:$D$18,4),IF(AJ100="l",VLOOKUP(AM100,SLimit!$A$1:$D$8,4),AP99)))))),AP99)</f>
        <v>54</v>
      </c>
      <c r="AQ100" s="53" t="str">
        <f t="shared" si="131"/>
        <v>100</v>
      </c>
      <c r="AR100" s="54" t="str">
        <f t="shared" si="132"/>
        <v>Warning - Side road junction {Left}</v>
      </c>
      <c r="AS100" s="55"/>
      <c r="AT100" s="55"/>
      <c r="AU100" s="56">
        <f>IF(GroupStTimes!$A$8=0,MIN(CB100,CD100,CF100),MIN(BZ100,CB100,CD100,CF100))</f>
        <v>0.28413194444444445</v>
      </c>
      <c r="AV100" s="56">
        <f>IF(GroupStTimes!$A$8=0,MAX(CC100,CE100,CG100),MAX(CA100,CC100,CE100,CG100))</f>
        <v>0.34303240740740737</v>
      </c>
      <c r="AW100" s="57" t="str">
        <f t="shared" si="133"/>
        <v/>
      </c>
      <c r="AX100" s="58" t="str">
        <f t="shared" si="134"/>
        <v/>
      </c>
      <c r="AY100" s="58" t="str">
        <f t="shared" si="135"/>
        <v/>
      </c>
      <c r="AZ100" s="31">
        <f t="shared" si="136"/>
        <v>26.06</v>
      </c>
      <c r="BA100" s="59">
        <f t="shared" si="137"/>
        <v>0.28283564814814816</v>
      </c>
      <c r="BB100" s="59">
        <f t="shared" si="138"/>
        <v>0.28839120370370375</v>
      </c>
      <c r="BC100" s="59">
        <f t="shared" si="139"/>
        <v>0.28692129629629637</v>
      </c>
      <c r="BD100" s="59">
        <f t="shared" si="140"/>
        <v>0.33275462962962965</v>
      </c>
      <c r="BE100" s="59">
        <f t="shared" si="141"/>
        <v>0.33158564814814812</v>
      </c>
      <c r="BF100" s="59">
        <f t="shared" si="142"/>
        <v>0.3420023148148148</v>
      </c>
      <c r="BG100" s="59">
        <f t="shared" si="143"/>
        <v>0.3414814814814815</v>
      </c>
      <c r="BH100" s="59">
        <f t="shared" si="144"/>
        <v>0.34078703703703705</v>
      </c>
      <c r="BI100" s="31">
        <f t="shared" si="145"/>
        <v>1.240000000000002</v>
      </c>
      <c r="BJ100" s="61">
        <f t="shared" ref="BJ100:BM100" si="204">IF($AJ99="t",IF(AM98=0,0,$BI100/AM98),IF(AM99=0,0,$BI100/AM99))</f>
        <v>3.1000000000000048E-2</v>
      </c>
      <c r="BK100" s="61">
        <f t="shared" si="204"/>
        <v>2.75555555555556E-2</v>
      </c>
      <c r="BL100" s="61">
        <f t="shared" si="204"/>
        <v>2.4800000000000041E-2</v>
      </c>
      <c r="BM100" s="61">
        <f t="shared" si="204"/>
        <v>2.2962962962963001E-2</v>
      </c>
      <c r="BN100" s="62">
        <f t="shared" si="147"/>
        <v>0</v>
      </c>
      <c r="BO100" s="62">
        <f t="shared" si="148"/>
        <v>1</v>
      </c>
      <c r="BP100" s="62">
        <f t="shared" si="149"/>
        <v>52</v>
      </c>
      <c r="BQ100" s="62">
        <f t="shared" si="150"/>
        <v>0</v>
      </c>
      <c r="BR100" s="62">
        <f t="shared" si="151"/>
        <v>1</v>
      </c>
      <c r="BS100" s="62">
        <f t="shared" si="152"/>
        <v>39</v>
      </c>
      <c r="BT100" s="62">
        <f t="shared" si="153"/>
        <v>0</v>
      </c>
      <c r="BU100" s="62">
        <f t="shared" si="154"/>
        <v>1</v>
      </c>
      <c r="BV100" s="62">
        <f t="shared" si="155"/>
        <v>29</v>
      </c>
      <c r="BW100" s="62">
        <f t="shared" si="156"/>
        <v>0</v>
      </c>
      <c r="BX100" s="62">
        <f t="shared" si="157"/>
        <v>1</v>
      </c>
      <c r="BY100" s="62">
        <f t="shared" si="158"/>
        <v>23</v>
      </c>
      <c r="BZ100" s="63">
        <f t="shared" si="159"/>
        <v>0.28413194444444445</v>
      </c>
      <c r="CA100" s="63">
        <f t="shared" si="160"/>
        <v>0.28968750000000004</v>
      </c>
      <c r="CB100" s="63">
        <f t="shared" si="161"/>
        <v>0.28806712962962971</v>
      </c>
      <c r="CC100" s="63">
        <f t="shared" si="162"/>
        <v>0.333900462962963</v>
      </c>
      <c r="CD100" s="63">
        <f t="shared" si="163"/>
        <v>0.33261574074074068</v>
      </c>
      <c r="CE100" s="63">
        <f t="shared" si="164"/>
        <v>0.34303240740740737</v>
      </c>
      <c r="CF100" s="63">
        <f t="shared" si="165"/>
        <v>0.34244212962962967</v>
      </c>
      <c r="CG100" s="63">
        <f t="shared" si="166"/>
        <v>0.34174768518518522</v>
      </c>
      <c r="CH100" s="36"/>
      <c r="CI100" s="36"/>
      <c r="CJ100" s="36"/>
      <c r="CK100" s="36"/>
      <c r="CL100" s="60">
        <v>60</v>
      </c>
    </row>
    <row r="101" spans="1:90" ht="26.25" customHeight="1" x14ac:dyDescent="0.25">
      <c r="A101" s="37">
        <v>29</v>
      </c>
      <c r="B101" s="38"/>
      <c r="C101" s="39"/>
      <c r="D101" s="39"/>
      <c r="E101" s="39"/>
      <c r="F101" s="42"/>
      <c r="G101" s="40">
        <v>27.3</v>
      </c>
      <c r="H101" s="41">
        <f t="shared" si="195"/>
        <v>27.33</v>
      </c>
      <c r="I101" s="42">
        <v>27.310000000000002</v>
      </c>
      <c r="J101" s="43">
        <f t="shared" si="196"/>
        <v>-7.3233247894529546E-4</v>
      </c>
      <c r="K101" s="44">
        <f t="shared" si="197"/>
        <v>-1.9999999999996021E-2</v>
      </c>
      <c r="L101" s="45" t="s">
        <v>105</v>
      </c>
      <c r="M101" s="126" t="s">
        <v>1232</v>
      </c>
      <c r="N101" s="46">
        <f t="shared" si="120"/>
        <v>27.33</v>
      </c>
      <c r="O101" s="46"/>
      <c r="P101" s="42">
        <v>27.3</v>
      </c>
      <c r="Q101" s="46"/>
      <c r="R101" s="39">
        <v>27.33</v>
      </c>
      <c r="S101" s="46"/>
      <c r="T101" s="40">
        <v>27.36</v>
      </c>
      <c r="U101" s="47" t="str">
        <f t="shared" si="198"/>
        <v/>
      </c>
      <c r="V101" s="47" t="str">
        <f t="shared" si="199"/>
        <v/>
      </c>
      <c r="W101" s="48"/>
      <c r="X101" s="48"/>
      <c r="Y101" s="48"/>
      <c r="Z101" s="48"/>
      <c r="AA101" s="49"/>
      <c r="AB101" s="49"/>
      <c r="AC101" s="50"/>
      <c r="AD101" s="50"/>
      <c r="AE101" s="51">
        <f t="shared" si="122"/>
        <v>29</v>
      </c>
      <c r="AF101" s="51" t="str">
        <f t="shared" si="123"/>
        <v/>
      </c>
      <c r="AG101" s="51" t="str">
        <f t="shared" si="124"/>
        <v/>
      </c>
      <c r="AH101" s="51" t="str">
        <f t="shared" si="125"/>
        <v/>
      </c>
      <c r="AI101" s="52">
        <f t="shared" si="126"/>
        <v>27.33</v>
      </c>
      <c r="AJ101" s="68"/>
      <c r="AK101" s="53"/>
      <c r="AL101" s="52"/>
      <c r="AM101" s="53">
        <f t="shared" si="130"/>
        <v>40</v>
      </c>
      <c r="AN101" s="53">
        <f>IF(AJ101&lt;&gt;"",IF(AJ101="o",VLOOKUP(AM101,OpenSect!$A$1:$D$11,2),IF(AJ101="u",VLOOKUP(AM101,UpHill!$A$1:$D$35,2),IF(AJ101="d",VLOOKUP(AM101,DownHill!$A$3:$D$29,2),IF(AJ101="f",VLOOKUP(AM101,FlatUnd!$A$2:$D$30,2),IF(AJ101="t",VLOOKUP(AM101,TimeAdd!$A$1:$D$176,2),IF(AJ101="l",VLOOKUP(AM101,SLimit!$A$1:$D$8,2),AN100)))))),AN100)</f>
        <v>45</v>
      </c>
      <c r="AO101" s="53">
        <f>IF(AJ101&lt;&gt;"",IF(AJ101="o",VLOOKUP(AM101,OpenSect!$A$1:$D$11,3),IF(AJ101="u",VLOOKUP(AM101,UpHill!$A$1:$D$35,3),IF(AJ101="d",VLOOKUP(AM101,DownHill!$A$3:$D$29,3),IF(AJ101="f",VLOOKUP(AM101,FlatUnd!$A$2:$D$30,3),IF(AJ101="t",VLOOKUP(AM101,TimeAdd!$A$1:$D$18,3),IF(AJ101="l",VLOOKUP(AM101,SLimit!$A$1:$D$8,3),AO100)))))),AO100)</f>
        <v>50</v>
      </c>
      <c r="AP101" s="53">
        <f>IF(AJ101&lt;&gt;"",IF(AJ101="o",VLOOKUP(AM101,OpenSect!$A$1:$D$11,4),IF(AJ101="u",VLOOKUP(AM101,UpHill!$A$1:$D$35,4),IF(AJ101="d",VLOOKUP(AM101,DownHill!$A$3:$D$29,4),IF(AJ101="f",VLOOKUP(AM101,FlatUnd!$A$2:$D$30,4),IF(AJ101="t",VLOOKUP(AM101,TimeAdd!$A$1:$D$18,4),IF(AJ101="l",VLOOKUP(AM101,SLimit!$A$1:$D$8,4),AP100)))))),AP100)</f>
        <v>54</v>
      </c>
      <c r="AQ101" s="53" t="str">
        <f t="shared" si="131"/>
        <v>100</v>
      </c>
      <c r="AR101" s="54" t="str">
        <f t="shared" si="132"/>
        <v>16km stone</v>
      </c>
      <c r="AS101" s="55"/>
      <c r="AT101" s="55"/>
      <c r="AU101" s="56">
        <f>IF(GroupStTimes!$A$8=0,MIN(CB101,CD101,CF101),MIN(BZ101,CB101,CD101,CF101))</f>
        <v>0.28415509259259258</v>
      </c>
      <c r="AV101" s="56">
        <f>IF(GroupStTimes!$A$8=0,MAX(CC101,CE101,CG101),MAX(CA101,CC101,CE101,CG101))</f>
        <v>0.34305555555555556</v>
      </c>
      <c r="AW101" s="57" t="str">
        <f t="shared" si="133"/>
        <v/>
      </c>
      <c r="AX101" s="58" t="str">
        <f t="shared" si="134"/>
        <v/>
      </c>
      <c r="AY101" s="58" t="str">
        <f t="shared" si="135"/>
        <v/>
      </c>
      <c r="AZ101" s="31">
        <f t="shared" si="136"/>
        <v>26.06</v>
      </c>
      <c r="BA101" s="59">
        <f t="shared" si="137"/>
        <v>0.28283564814814816</v>
      </c>
      <c r="BB101" s="59">
        <f t="shared" si="138"/>
        <v>0.28839120370370375</v>
      </c>
      <c r="BC101" s="59">
        <f t="shared" si="139"/>
        <v>0.28692129629629637</v>
      </c>
      <c r="BD101" s="59">
        <f t="shared" si="140"/>
        <v>0.33275462962962965</v>
      </c>
      <c r="BE101" s="59">
        <f t="shared" si="141"/>
        <v>0.33158564814814812</v>
      </c>
      <c r="BF101" s="59">
        <f t="shared" si="142"/>
        <v>0.3420023148148148</v>
      </c>
      <c r="BG101" s="59">
        <f t="shared" si="143"/>
        <v>0.3414814814814815</v>
      </c>
      <c r="BH101" s="59">
        <f t="shared" si="144"/>
        <v>0.34078703703703705</v>
      </c>
      <c r="BI101" s="31">
        <f t="shared" si="145"/>
        <v>1.2699999999999996</v>
      </c>
      <c r="BJ101" s="61">
        <f t="shared" ref="BJ101:BM101" si="205">IF($AJ100="t",IF(AM99=0,0,$BI101/AM99),IF(AM100=0,0,$BI101/AM100))</f>
        <v>3.1749999999999987E-2</v>
      </c>
      <c r="BK101" s="61">
        <f t="shared" si="205"/>
        <v>2.8222222222222211E-2</v>
      </c>
      <c r="BL101" s="61">
        <f t="shared" si="205"/>
        <v>2.5399999999999992E-2</v>
      </c>
      <c r="BM101" s="61">
        <f t="shared" si="205"/>
        <v>2.3518518518518512E-2</v>
      </c>
      <c r="BN101" s="62">
        <f t="shared" si="147"/>
        <v>0</v>
      </c>
      <c r="BO101" s="62">
        <f t="shared" si="148"/>
        <v>1</v>
      </c>
      <c r="BP101" s="62">
        <f t="shared" si="149"/>
        <v>54</v>
      </c>
      <c r="BQ101" s="62">
        <f t="shared" si="150"/>
        <v>0</v>
      </c>
      <c r="BR101" s="62">
        <f t="shared" si="151"/>
        <v>1</v>
      </c>
      <c r="BS101" s="62">
        <f t="shared" si="152"/>
        <v>42</v>
      </c>
      <c r="BT101" s="62">
        <f t="shared" si="153"/>
        <v>0</v>
      </c>
      <c r="BU101" s="62">
        <f t="shared" si="154"/>
        <v>1</v>
      </c>
      <c r="BV101" s="62">
        <f t="shared" si="155"/>
        <v>31</v>
      </c>
      <c r="BW101" s="62">
        <f t="shared" si="156"/>
        <v>0</v>
      </c>
      <c r="BX101" s="62">
        <f t="shared" si="157"/>
        <v>1</v>
      </c>
      <c r="BY101" s="62">
        <f t="shared" si="158"/>
        <v>25</v>
      </c>
      <c r="BZ101" s="63">
        <f t="shared" si="159"/>
        <v>0.28415509259259258</v>
      </c>
      <c r="CA101" s="63">
        <f t="shared" si="160"/>
        <v>0.28971064814814818</v>
      </c>
      <c r="CB101" s="63">
        <f t="shared" si="161"/>
        <v>0.28810185185185194</v>
      </c>
      <c r="CC101" s="63">
        <f t="shared" si="162"/>
        <v>0.33393518518518522</v>
      </c>
      <c r="CD101" s="63">
        <f t="shared" si="163"/>
        <v>0.33263888888888887</v>
      </c>
      <c r="CE101" s="63">
        <f t="shared" si="164"/>
        <v>0.34305555555555556</v>
      </c>
      <c r="CF101" s="63">
        <f t="shared" si="165"/>
        <v>0.3424652777777778</v>
      </c>
      <c r="CG101" s="63">
        <f t="shared" si="166"/>
        <v>0.34177083333333336</v>
      </c>
      <c r="CH101" s="36"/>
      <c r="CI101" s="36"/>
      <c r="CJ101" s="36"/>
      <c r="CK101" s="36"/>
      <c r="CL101" s="60">
        <v>60</v>
      </c>
    </row>
    <row r="102" spans="1:90" ht="26.25" customHeight="1" x14ac:dyDescent="0.25">
      <c r="A102" s="37">
        <v>29</v>
      </c>
      <c r="B102" s="38"/>
      <c r="C102" s="39"/>
      <c r="D102" s="39"/>
      <c r="E102" s="39"/>
      <c r="F102" s="42"/>
      <c r="G102" s="40">
        <v>28.36</v>
      </c>
      <c r="H102" s="41">
        <f t="shared" si="195"/>
        <v>28.38</v>
      </c>
      <c r="I102" s="42">
        <v>28.36</v>
      </c>
      <c r="J102" s="43">
        <f t="shared" si="196"/>
        <v>-8.2275505406663875E-4</v>
      </c>
      <c r="K102" s="44">
        <f t="shared" si="197"/>
        <v>-2.3333333333329875E-2</v>
      </c>
      <c r="L102" s="45" t="s">
        <v>106</v>
      </c>
      <c r="M102" s="126" t="s">
        <v>1232</v>
      </c>
      <c r="N102" s="46">
        <f t="shared" si="120"/>
        <v>28.383333333333329</v>
      </c>
      <c r="O102" s="46"/>
      <c r="P102" s="42">
        <v>28.349999999999998</v>
      </c>
      <c r="Q102" s="46"/>
      <c r="R102" s="39">
        <v>28.39</v>
      </c>
      <c r="S102" s="46"/>
      <c r="T102" s="40">
        <v>28.41</v>
      </c>
      <c r="U102" s="47" t="str">
        <f t="shared" si="198"/>
        <v/>
      </c>
      <c r="V102" s="47" t="str">
        <f t="shared" si="199"/>
        <v/>
      </c>
      <c r="W102" s="48"/>
      <c r="X102" s="48"/>
      <c r="Y102" s="48"/>
      <c r="Z102" s="48"/>
      <c r="AA102" s="49"/>
      <c r="AB102" s="49"/>
      <c r="AC102" s="50"/>
      <c r="AD102" s="50"/>
      <c r="AE102" s="51">
        <f t="shared" si="122"/>
        <v>29</v>
      </c>
      <c r="AF102" s="51" t="str">
        <f t="shared" si="123"/>
        <v/>
      </c>
      <c r="AG102" s="51" t="str">
        <f t="shared" si="124"/>
        <v/>
      </c>
      <c r="AH102" s="51" t="str">
        <f t="shared" si="125"/>
        <v/>
      </c>
      <c r="AI102" s="52">
        <f t="shared" si="126"/>
        <v>28.38</v>
      </c>
      <c r="AJ102" s="68"/>
      <c r="AK102" s="53"/>
      <c r="AL102" s="52"/>
      <c r="AM102" s="53">
        <f t="shared" si="130"/>
        <v>40</v>
      </c>
      <c r="AN102" s="53">
        <f>IF(AJ102&lt;&gt;"",IF(AJ102="o",VLOOKUP(AM102,OpenSect!$A$1:$D$11,2),IF(AJ102="u",VLOOKUP(AM102,UpHill!$A$1:$D$35,2),IF(AJ102="d",VLOOKUP(AM102,DownHill!$A$3:$D$29,2),IF(AJ102="f",VLOOKUP(AM102,FlatUnd!$A$2:$D$30,2),IF(AJ102="t",VLOOKUP(AM102,TimeAdd!$A$1:$D$176,2),IF(AJ102="l",VLOOKUP(AM102,SLimit!$A$1:$D$8,2),AN101)))))),AN101)</f>
        <v>45</v>
      </c>
      <c r="AO102" s="53">
        <f>IF(AJ102&lt;&gt;"",IF(AJ102="o",VLOOKUP(AM102,OpenSect!$A$1:$D$11,3),IF(AJ102="u",VLOOKUP(AM102,UpHill!$A$1:$D$35,3),IF(AJ102="d",VLOOKUP(AM102,DownHill!$A$3:$D$29,3),IF(AJ102="f",VLOOKUP(AM102,FlatUnd!$A$2:$D$30,3),IF(AJ102="t",VLOOKUP(AM102,TimeAdd!$A$1:$D$18,3),IF(AJ102="l",VLOOKUP(AM102,SLimit!$A$1:$D$8,3),AO101)))))),AO101)</f>
        <v>50</v>
      </c>
      <c r="AP102" s="53">
        <f>IF(AJ102&lt;&gt;"",IF(AJ102="o",VLOOKUP(AM102,OpenSect!$A$1:$D$11,4),IF(AJ102="u",VLOOKUP(AM102,UpHill!$A$1:$D$35,4),IF(AJ102="d",VLOOKUP(AM102,DownHill!$A$3:$D$29,4),IF(AJ102="f",VLOOKUP(AM102,FlatUnd!$A$2:$D$30,4),IF(AJ102="t",VLOOKUP(AM102,TimeAdd!$A$1:$D$18,4),IF(AJ102="l",VLOOKUP(AM102,SLimit!$A$1:$D$8,4),AP101)))))),AP101)</f>
        <v>54</v>
      </c>
      <c r="AQ102" s="53" t="str">
        <f t="shared" si="131"/>
        <v>100</v>
      </c>
      <c r="AR102" s="54" t="str">
        <f t="shared" si="132"/>
        <v>17km stone</v>
      </c>
      <c r="AS102" s="55"/>
      <c r="AT102" s="55"/>
      <c r="AU102" s="56">
        <f>IF(GroupStTimes!$A$8=0,MIN(CB102,CD102,CF102),MIN(BZ102,CB102,CD102,CF102))</f>
        <v>0.28525462962962966</v>
      </c>
      <c r="AV102" s="56">
        <f>IF(GroupStTimes!$A$8=0,MAX(CC102,CE102,CG102),MAX(CA102,CC102,CE102,CG102))</f>
        <v>0.34393518518518518</v>
      </c>
      <c r="AW102" s="57" t="str">
        <f t="shared" si="133"/>
        <v/>
      </c>
      <c r="AX102" s="58" t="str">
        <f t="shared" si="134"/>
        <v/>
      </c>
      <c r="AY102" s="58" t="str">
        <f t="shared" si="135"/>
        <v/>
      </c>
      <c r="AZ102" s="31">
        <f t="shared" si="136"/>
        <v>26.06</v>
      </c>
      <c r="BA102" s="59">
        <f t="shared" si="137"/>
        <v>0.28283564814814816</v>
      </c>
      <c r="BB102" s="59">
        <f t="shared" si="138"/>
        <v>0.28839120370370375</v>
      </c>
      <c r="BC102" s="59">
        <f t="shared" si="139"/>
        <v>0.28692129629629637</v>
      </c>
      <c r="BD102" s="59">
        <f t="shared" si="140"/>
        <v>0.33275462962962965</v>
      </c>
      <c r="BE102" s="59">
        <f t="shared" si="141"/>
        <v>0.33158564814814812</v>
      </c>
      <c r="BF102" s="59">
        <f t="shared" si="142"/>
        <v>0.3420023148148148</v>
      </c>
      <c r="BG102" s="59">
        <f t="shared" si="143"/>
        <v>0.3414814814814815</v>
      </c>
      <c r="BH102" s="59">
        <f t="shared" si="144"/>
        <v>0.34078703703703705</v>
      </c>
      <c r="BI102" s="31">
        <f t="shared" si="145"/>
        <v>2.3200000000000003</v>
      </c>
      <c r="BJ102" s="61">
        <f t="shared" ref="BJ102:BM102" si="206">IF($AJ101="t",IF(AM100=0,0,$BI102/AM100),IF(AM101=0,0,$BI102/AM101))</f>
        <v>5.800000000000001E-2</v>
      </c>
      <c r="BK102" s="61">
        <f t="shared" si="206"/>
        <v>5.1555555555555563E-2</v>
      </c>
      <c r="BL102" s="61">
        <f t="shared" si="206"/>
        <v>4.6400000000000004E-2</v>
      </c>
      <c r="BM102" s="61">
        <f t="shared" si="206"/>
        <v>4.2962962962962967E-2</v>
      </c>
      <c r="BN102" s="62">
        <f t="shared" si="147"/>
        <v>0</v>
      </c>
      <c r="BO102" s="62">
        <f t="shared" si="148"/>
        <v>3</v>
      </c>
      <c r="BP102" s="62">
        <f t="shared" si="149"/>
        <v>29</v>
      </c>
      <c r="BQ102" s="62">
        <f t="shared" si="150"/>
        <v>0</v>
      </c>
      <c r="BR102" s="62">
        <f t="shared" si="151"/>
        <v>3</v>
      </c>
      <c r="BS102" s="62">
        <f t="shared" si="152"/>
        <v>6</v>
      </c>
      <c r="BT102" s="62">
        <f t="shared" si="153"/>
        <v>0</v>
      </c>
      <c r="BU102" s="62">
        <f t="shared" si="154"/>
        <v>2</v>
      </c>
      <c r="BV102" s="62">
        <f t="shared" si="155"/>
        <v>47</v>
      </c>
      <c r="BW102" s="62">
        <f t="shared" si="156"/>
        <v>0</v>
      </c>
      <c r="BX102" s="62">
        <f t="shared" si="157"/>
        <v>2</v>
      </c>
      <c r="BY102" s="62">
        <f t="shared" si="158"/>
        <v>35</v>
      </c>
      <c r="BZ102" s="63">
        <f t="shared" si="159"/>
        <v>0.28525462962962966</v>
      </c>
      <c r="CA102" s="63">
        <f t="shared" si="160"/>
        <v>0.29081018518518525</v>
      </c>
      <c r="CB102" s="63">
        <f t="shared" si="161"/>
        <v>0.28907407407407415</v>
      </c>
      <c r="CC102" s="63">
        <f t="shared" si="162"/>
        <v>0.33490740740740743</v>
      </c>
      <c r="CD102" s="63">
        <f t="shared" si="163"/>
        <v>0.33351851851851849</v>
      </c>
      <c r="CE102" s="63">
        <f t="shared" si="164"/>
        <v>0.34393518518518518</v>
      </c>
      <c r="CF102" s="63">
        <f t="shared" si="165"/>
        <v>0.34327546296296296</v>
      </c>
      <c r="CG102" s="63">
        <f t="shared" si="166"/>
        <v>0.34258101851851852</v>
      </c>
      <c r="CH102" s="36"/>
      <c r="CI102" s="36"/>
      <c r="CJ102" s="36"/>
      <c r="CK102" s="36"/>
      <c r="CL102" s="60">
        <v>60</v>
      </c>
    </row>
    <row r="103" spans="1:90" ht="26.25" customHeight="1" x14ac:dyDescent="0.25">
      <c r="A103" s="37">
        <v>29</v>
      </c>
      <c r="B103" s="38"/>
      <c r="C103" s="39"/>
      <c r="D103" s="39"/>
      <c r="E103" s="39"/>
      <c r="F103" s="42"/>
      <c r="G103" s="40">
        <v>29.16</v>
      </c>
      <c r="H103" s="41">
        <f t="shared" ref="H103:H134" si="207">ROUND(IF(G103="",N103,IF(P103="",I103,IF(R103="",(I103+(P103+O103))/2,IF(T103="",(I103+(P103+O103)+(R103+Q103))/3,(I103+(P103+O103)+(R103+Q103)+(T103+S103))/4)))),2)</f>
        <v>29.2</v>
      </c>
      <c r="I103" s="42">
        <v>29.17</v>
      </c>
      <c r="J103" s="43">
        <f t="shared" ref="J103:J130" si="208">IF(N103="","",IF((I103-$I$4)=0,0,((I103-$I$4-(N103-$N$4))/(I103-$I$4))))</f>
        <v>-1.1427265455375879E-3</v>
      </c>
      <c r="K103" s="44">
        <f t="shared" ref="K103:K130" si="209">(I103-$I$5)-(N103-$N$5)</f>
        <v>-3.3333333333331439E-2</v>
      </c>
      <c r="L103" s="45" t="s">
        <v>107</v>
      </c>
      <c r="M103" s="126" t="s">
        <v>1232</v>
      </c>
      <c r="N103" s="46">
        <f t="shared" si="120"/>
        <v>29.203333333333333</v>
      </c>
      <c r="O103" s="46"/>
      <c r="P103" s="42">
        <v>29.16</v>
      </c>
      <c r="Q103" s="46"/>
      <c r="R103" s="39">
        <v>29.21</v>
      </c>
      <c r="S103" s="46"/>
      <c r="T103" s="40">
        <v>29.24</v>
      </c>
      <c r="U103" s="47" t="str">
        <f t="shared" si="168"/>
        <v/>
      </c>
      <c r="V103" s="47" t="str">
        <f t="shared" si="169"/>
        <v/>
      </c>
      <c r="W103" s="48"/>
      <c r="X103" s="48"/>
      <c r="Y103" s="48"/>
      <c r="Z103" s="48"/>
      <c r="AA103" s="49"/>
      <c r="AB103" s="49"/>
      <c r="AC103" s="50"/>
      <c r="AD103" s="50"/>
      <c r="AE103" s="51">
        <f t="shared" si="122"/>
        <v>29</v>
      </c>
      <c r="AF103" s="51" t="str">
        <f t="shared" si="123"/>
        <v/>
      </c>
      <c r="AG103" s="51" t="str">
        <f t="shared" si="124"/>
        <v/>
      </c>
      <c r="AH103" s="51" t="str">
        <f t="shared" si="125"/>
        <v/>
      </c>
      <c r="AI103" s="52">
        <f t="shared" si="126"/>
        <v>29.2</v>
      </c>
      <c r="AJ103" s="68"/>
      <c r="AK103" s="53"/>
      <c r="AL103" s="52"/>
      <c r="AM103" s="53">
        <f t="shared" si="130"/>
        <v>40</v>
      </c>
      <c r="AN103" s="53">
        <f>IF(AJ103&lt;&gt;"",IF(AJ103="o",VLOOKUP(AM103,OpenSect!$A$1:$D$11,2),IF(AJ103="u",VLOOKUP(AM103,UpHill!$A$1:$D$35,2),IF(AJ103="d",VLOOKUP(AM103,DownHill!$A$3:$D$29,2),IF(AJ103="f",VLOOKUP(AM103,FlatUnd!$A$2:$D$30,2),IF(AJ103="t",VLOOKUP(AM103,TimeAdd!$A$1:$D$176,2),IF(AJ103="l",VLOOKUP(AM103,SLimit!$A$1:$D$8,2),AN102)))))),AN102)</f>
        <v>45</v>
      </c>
      <c r="AO103" s="53">
        <f>IF(AJ103&lt;&gt;"",IF(AJ103="o",VLOOKUP(AM103,OpenSect!$A$1:$D$11,3),IF(AJ103="u",VLOOKUP(AM103,UpHill!$A$1:$D$35,3),IF(AJ103="d",VLOOKUP(AM103,DownHill!$A$3:$D$29,3),IF(AJ103="f",VLOOKUP(AM103,FlatUnd!$A$2:$D$30,3),IF(AJ103="t",VLOOKUP(AM103,TimeAdd!$A$1:$D$18,3),IF(AJ103="l",VLOOKUP(AM103,SLimit!$A$1:$D$8,3),AO102)))))),AO102)</f>
        <v>50</v>
      </c>
      <c r="AP103" s="53">
        <f>IF(AJ103&lt;&gt;"",IF(AJ103="o",VLOOKUP(AM103,OpenSect!$A$1:$D$11,4),IF(AJ103="u",VLOOKUP(AM103,UpHill!$A$1:$D$35,4),IF(AJ103="d",VLOOKUP(AM103,DownHill!$A$3:$D$29,4),IF(AJ103="f",VLOOKUP(AM103,FlatUnd!$A$2:$D$30,4),IF(AJ103="t",VLOOKUP(AM103,TimeAdd!$A$1:$D$18,4),IF(AJ103="l",VLOOKUP(AM103,SLimit!$A$1:$D$8,4),AP102)))))),AP102)</f>
        <v>54</v>
      </c>
      <c r="AQ103" s="53" t="str">
        <f t="shared" si="131"/>
        <v>100</v>
      </c>
      <c r="AR103" s="54" t="str">
        <f t="shared" si="132"/>
        <v>Follow road over highway</v>
      </c>
      <c r="AS103" s="55"/>
      <c r="AT103" s="55"/>
      <c r="AU103" s="56">
        <f>IF(GroupStTimes!$A$8=0,MIN(CB103,CD103,CF103),MIN(BZ103,CB103,CD103,CF103))</f>
        <v>0.28611111111111109</v>
      </c>
      <c r="AV103" s="56">
        <f>IF(GroupStTimes!$A$8=0,MAX(CC103,CE103,CG103),MAX(CA103,CC103,CE103,CG103))</f>
        <v>0.34461805555555552</v>
      </c>
      <c r="AW103" s="57" t="str">
        <f t="shared" si="133"/>
        <v/>
      </c>
      <c r="AX103" s="58" t="str">
        <f t="shared" si="134"/>
        <v/>
      </c>
      <c r="AY103" s="58" t="str">
        <f t="shared" si="135"/>
        <v/>
      </c>
      <c r="AZ103" s="31">
        <f t="shared" si="136"/>
        <v>26.06</v>
      </c>
      <c r="BA103" s="59">
        <f t="shared" si="137"/>
        <v>0.28283564814814816</v>
      </c>
      <c r="BB103" s="59">
        <f t="shared" si="138"/>
        <v>0.28839120370370375</v>
      </c>
      <c r="BC103" s="59">
        <f t="shared" si="139"/>
        <v>0.28692129629629637</v>
      </c>
      <c r="BD103" s="59">
        <f t="shared" si="140"/>
        <v>0.33275462962962965</v>
      </c>
      <c r="BE103" s="59">
        <f t="shared" si="141"/>
        <v>0.33158564814814812</v>
      </c>
      <c r="BF103" s="59">
        <f t="shared" si="142"/>
        <v>0.3420023148148148</v>
      </c>
      <c r="BG103" s="59">
        <f t="shared" si="143"/>
        <v>0.3414814814814815</v>
      </c>
      <c r="BH103" s="59">
        <f t="shared" si="144"/>
        <v>0.34078703703703705</v>
      </c>
      <c r="BI103" s="31">
        <f t="shared" si="145"/>
        <v>3.1400000000000006</v>
      </c>
      <c r="BJ103" s="61">
        <f t="shared" ref="BJ103:BM103" si="210">IF($AJ102="t",IF(AM101=0,0,$BI103/AM101),IF(AM102=0,0,$BI103/AM102))</f>
        <v>7.8500000000000014E-2</v>
      </c>
      <c r="BK103" s="61">
        <f t="shared" si="210"/>
        <v>6.9777777777777786E-2</v>
      </c>
      <c r="BL103" s="61">
        <f t="shared" si="210"/>
        <v>6.2800000000000009E-2</v>
      </c>
      <c r="BM103" s="61">
        <f t="shared" si="210"/>
        <v>5.8148148148148157E-2</v>
      </c>
      <c r="BN103" s="62">
        <f t="shared" si="147"/>
        <v>0</v>
      </c>
      <c r="BO103" s="62">
        <f t="shared" si="148"/>
        <v>4</v>
      </c>
      <c r="BP103" s="62">
        <f t="shared" si="149"/>
        <v>43</v>
      </c>
      <c r="BQ103" s="62">
        <f t="shared" si="150"/>
        <v>0</v>
      </c>
      <c r="BR103" s="62">
        <f t="shared" si="151"/>
        <v>4</v>
      </c>
      <c r="BS103" s="62">
        <f t="shared" si="152"/>
        <v>11</v>
      </c>
      <c r="BT103" s="62">
        <f t="shared" si="153"/>
        <v>0</v>
      </c>
      <c r="BU103" s="62">
        <f t="shared" si="154"/>
        <v>3</v>
      </c>
      <c r="BV103" s="62">
        <f t="shared" si="155"/>
        <v>46</v>
      </c>
      <c r="BW103" s="62">
        <f t="shared" si="156"/>
        <v>0</v>
      </c>
      <c r="BX103" s="62">
        <f t="shared" si="157"/>
        <v>3</v>
      </c>
      <c r="BY103" s="62">
        <f t="shared" si="158"/>
        <v>29</v>
      </c>
      <c r="BZ103" s="63">
        <f t="shared" si="159"/>
        <v>0.28611111111111109</v>
      </c>
      <c r="CA103" s="63">
        <f t="shared" si="160"/>
        <v>0.29166666666666669</v>
      </c>
      <c r="CB103" s="63">
        <f t="shared" si="161"/>
        <v>0.28982638888888895</v>
      </c>
      <c r="CC103" s="63">
        <f t="shared" si="162"/>
        <v>0.33565972222222223</v>
      </c>
      <c r="CD103" s="63">
        <f t="shared" si="163"/>
        <v>0.33420138888888884</v>
      </c>
      <c r="CE103" s="63">
        <f t="shared" si="164"/>
        <v>0.34461805555555552</v>
      </c>
      <c r="CF103" s="63">
        <f t="shared" si="165"/>
        <v>0.343900462962963</v>
      </c>
      <c r="CG103" s="63">
        <f t="shared" si="166"/>
        <v>0.34320601851851856</v>
      </c>
      <c r="CH103" s="36"/>
      <c r="CI103" s="36"/>
      <c r="CJ103" s="36"/>
      <c r="CK103" s="36"/>
      <c r="CL103" s="60">
        <v>60</v>
      </c>
    </row>
    <row r="104" spans="1:90" ht="40.5" x14ac:dyDescent="0.25">
      <c r="A104" s="37">
        <v>32</v>
      </c>
      <c r="B104" s="38"/>
      <c r="C104" s="39" t="s">
        <v>67</v>
      </c>
      <c r="D104" s="39">
        <v>40</v>
      </c>
      <c r="E104" s="39"/>
      <c r="F104" s="42"/>
      <c r="G104" s="40">
        <v>29.37</v>
      </c>
      <c r="H104" s="41">
        <f t="shared" si="207"/>
        <v>29.38</v>
      </c>
      <c r="I104" s="42">
        <v>29.36</v>
      </c>
      <c r="J104" s="43">
        <f t="shared" si="208"/>
        <v>-1.0217983651226545E-3</v>
      </c>
      <c r="K104" s="44">
        <f t="shared" si="209"/>
        <v>-3.0000000000001137E-2</v>
      </c>
      <c r="L104" s="45" t="s">
        <v>108</v>
      </c>
      <c r="M104" s="126" t="s">
        <v>1232</v>
      </c>
      <c r="N104" s="46">
        <f t="shared" si="120"/>
        <v>29.39</v>
      </c>
      <c r="O104" s="46"/>
      <c r="P104" s="42">
        <v>29.36</v>
      </c>
      <c r="Q104" s="46"/>
      <c r="R104" s="39">
        <v>29.39</v>
      </c>
      <c r="S104" s="46"/>
      <c r="T104" s="40">
        <v>29.42</v>
      </c>
      <c r="U104" s="47" t="str">
        <f t="shared" si="168"/>
        <v/>
      </c>
      <c r="V104" s="47" t="str">
        <f t="shared" si="169"/>
        <v/>
      </c>
      <c r="W104" s="48"/>
      <c r="X104" s="48"/>
      <c r="Y104" s="48"/>
      <c r="Z104" s="48"/>
      <c r="AA104" s="49"/>
      <c r="AB104" s="49"/>
      <c r="AC104" s="50"/>
      <c r="AD104" s="50"/>
      <c r="AE104" s="51">
        <f t="shared" si="122"/>
        <v>32</v>
      </c>
      <c r="AF104" s="51" t="str">
        <f t="shared" si="123"/>
        <v/>
      </c>
      <c r="AG104" s="51" t="str">
        <f t="shared" si="124"/>
        <v>d</v>
      </c>
      <c r="AH104" s="51">
        <f t="shared" si="125"/>
        <v>40</v>
      </c>
      <c r="AI104" s="52">
        <f t="shared" si="126"/>
        <v>29.38</v>
      </c>
      <c r="AJ104" s="68" t="s">
        <v>67</v>
      </c>
      <c r="AK104" s="53"/>
      <c r="AL104" s="52"/>
      <c r="AM104" s="53">
        <f t="shared" si="130"/>
        <v>40</v>
      </c>
      <c r="AN104" s="53">
        <f>IF(AJ104&lt;&gt;"",IF(AJ104="o",VLOOKUP(AM104,OpenSect!$A$1:$D$11,2),IF(AJ104="u",VLOOKUP(AM104,UpHill!$A$1:$D$35,2),IF(AJ104="d",VLOOKUP(AM104,DownHill!$A$3:$D$29,2),IF(AJ104="f",VLOOKUP(AM104,FlatUnd!$A$2:$D$30,2),IF(AJ104="t",VLOOKUP(AM104,TimeAdd!$A$1:$D$176,2),IF(AJ104="l",VLOOKUP(AM104,SLimit!$A$1:$D$8,2),AN103)))))),AN103)</f>
        <v>45</v>
      </c>
      <c r="AO104" s="53">
        <f>IF(AJ104&lt;&gt;"",IF(AJ104="o",VLOOKUP(AM104,OpenSect!$A$1:$D$11,3),IF(AJ104="u",VLOOKUP(AM104,UpHill!$A$1:$D$35,3),IF(AJ104="d",VLOOKUP(AM104,DownHill!$A$3:$D$29,3),IF(AJ104="f",VLOOKUP(AM104,FlatUnd!$A$2:$D$30,3),IF(AJ104="t",VLOOKUP(AM104,TimeAdd!$A$1:$D$18,3),IF(AJ104="l",VLOOKUP(AM104,SLimit!$A$1:$D$8,3),AO103)))))),AO103)</f>
        <v>50</v>
      </c>
      <c r="AP104" s="53">
        <f>IF(AJ104&lt;&gt;"",IF(AJ104="o",VLOOKUP(AM104,OpenSect!$A$1:$D$11,4),IF(AJ104="u",VLOOKUP(AM104,UpHill!$A$1:$D$35,4),IF(AJ104="d",VLOOKUP(AM104,DownHill!$A$3:$D$29,4),IF(AJ104="f",VLOOKUP(AM104,FlatUnd!$A$2:$D$30,4),IF(AJ104="t",VLOOKUP(AM104,TimeAdd!$A$1:$D$18,4),IF(AJ104="l",VLOOKUP(AM104,SLimit!$A$1:$D$8,4),AP103)))))),AP103)</f>
        <v>54</v>
      </c>
      <c r="AQ104" s="53" t="str">
        <f t="shared" si="131"/>
        <v>100</v>
      </c>
      <c r="AR104" s="54" t="str">
        <f t="shared" si="132"/>
        <v>T-Junction.  Turn LEFT to Camperdown R103.</v>
      </c>
      <c r="AS104" s="55"/>
      <c r="AT104" s="55"/>
      <c r="AU104" s="56">
        <f>IF(GroupStTimes!$A$8=0,MIN(CB104,CD104,CF104),MIN(BZ104,CB104,CD104,CF104))</f>
        <v>0.28629629629629633</v>
      </c>
      <c r="AV104" s="56">
        <f>IF(GroupStTimes!$A$8=0,MAX(CC104,CE104,CG104),MAX(CA104,CC104,CE104,CG104))</f>
        <v>0.34476851851851853</v>
      </c>
      <c r="AW104" s="57" t="str">
        <f t="shared" si="133"/>
        <v/>
      </c>
      <c r="AX104" s="58" t="str">
        <f t="shared" si="134"/>
        <v/>
      </c>
      <c r="AY104" s="58" t="str">
        <f t="shared" si="135"/>
        <v/>
      </c>
      <c r="AZ104" s="31">
        <f t="shared" si="136"/>
        <v>26.06</v>
      </c>
      <c r="BA104" s="59">
        <f t="shared" si="137"/>
        <v>0.28283564814814816</v>
      </c>
      <c r="BB104" s="59">
        <f t="shared" si="138"/>
        <v>0.28839120370370375</v>
      </c>
      <c r="BC104" s="59">
        <f t="shared" si="139"/>
        <v>0.28692129629629637</v>
      </c>
      <c r="BD104" s="59">
        <f t="shared" si="140"/>
        <v>0.33275462962962965</v>
      </c>
      <c r="BE104" s="59">
        <f t="shared" si="141"/>
        <v>0.33158564814814812</v>
      </c>
      <c r="BF104" s="59">
        <f t="shared" si="142"/>
        <v>0.3420023148148148</v>
      </c>
      <c r="BG104" s="59">
        <f t="shared" si="143"/>
        <v>0.3414814814814815</v>
      </c>
      <c r="BH104" s="59">
        <f t="shared" si="144"/>
        <v>0.34078703703703705</v>
      </c>
      <c r="BI104" s="31">
        <f t="shared" si="145"/>
        <v>3.3200000000000003</v>
      </c>
      <c r="BJ104" s="61">
        <f t="shared" ref="BJ104:BM104" si="211">IF($AJ103="t",IF(AM102=0,0,$BI104/AM102),IF(AM103=0,0,$BI104/AM103))</f>
        <v>8.3000000000000004E-2</v>
      </c>
      <c r="BK104" s="61">
        <f t="shared" si="211"/>
        <v>7.3777777777777789E-2</v>
      </c>
      <c r="BL104" s="61">
        <f t="shared" si="211"/>
        <v>6.6400000000000001E-2</v>
      </c>
      <c r="BM104" s="61">
        <f t="shared" si="211"/>
        <v>6.1481481481481484E-2</v>
      </c>
      <c r="BN104" s="62">
        <f t="shared" si="147"/>
        <v>0</v>
      </c>
      <c r="BO104" s="62">
        <f t="shared" si="148"/>
        <v>4</v>
      </c>
      <c r="BP104" s="62">
        <f t="shared" si="149"/>
        <v>59</v>
      </c>
      <c r="BQ104" s="62">
        <f t="shared" si="150"/>
        <v>0</v>
      </c>
      <c r="BR104" s="62">
        <f t="shared" si="151"/>
        <v>4</v>
      </c>
      <c r="BS104" s="62">
        <f t="shared" si="152"/>
        <v>26</v>
      </c>
      <c r="BT104" s="62">
        <f t="shared" si="153"/>
        <v>0</v>
      </c>
      <c r="BU104" s="62">
        <f t="shared" si="154"/>
        <v>3</v>
      </c>
      <c r="BV104" s="62">
        <f t="shared" si="155"/>
        <v>59</v>
      </c>
      <c r="BW104" s="62">
        <f t="shared" si="156"/>
        <v>0</v>
      </c>
      <c r="BX104" s="62">
        <f t="shared" si="157"/>
        <v>3</v>
      </c>
      <c r="BY104" s="62">
        <f t="shared" si="158"/>
        <v>41</v>
      </c>
      <c r="BZ104" s="63">
        <f t="shared" si="159"/>
        <v>0.28629629629629633</v>
      </c>
      <c r="CA104" s="63">
        <f t="shared" si="160"/>
        <v>0.29185185185185192</v>
      </c>
      <c r="CB104" s="63">
        <f t="shared" si="161"/>
        <v>0.29000000000000009</v>
      </c>
      <c r="CC104" s="63">
        <f t="shared" si="162"/>
        <v>0.33583333333333337</v>
      </c>
      <c r="CD104" s="63">
        <f t="shared" si="163"/>
        <v>0.33435185185185184</v>
      </c>
      <c r="CE104" s="63">
        <f t="shared" si="164"/>
        <v>0.34476851851851853</v>
      </c>
      <c r="CF104" s="63">
        <f t="shared" si="165"/>
        <v>0.34403935185185186</v>
      </c>
      <c r="CG104" s="63">
        <f t="shared" si="166"/>
        <v>0.34334490740740742</v>
      </c>
      <c r="CH104" s="36"/>
      <c r="CI104" s="36"/>
      <c r="CJ104" s="36"/>
      <c r="CK104" s="36"/>
      <c r="CL104" s="60">
        <v>60</v>
      </c>
    </row>
    <row r="105" spans="1:90" ht="26.25" customHeight="1" x14ac:dyDescent="0.25">
      <c r="A105" s="37">
        <v>32</v>
      </c>
      <c r="B105" s="38"/>
      <c r="C105" s="39"/>
      <c r="D105" s="39"/>
      <c r="E105" s="39"/>
      <c r="F105" s="42"/>
      <c r="G105" s="40">
        <v>29.62</v>
      </c>
      <c r="H105" s="41">
        <f t="shared" si="207"/>
        <v>29.64</v>
      </c>
      <c r="I105" s="42">
        <v>29.62</v>
      </c>
      <c r="J105" s="43">
        <f t="shared" si="208"/>
        <v>-1.0128291694798796E-3</v>
      </c>
      <c r="K105" s="44">
        <f t="shared" si="209"/>
        <v>-2.9999999999994031E-2</v>
      </c>
      <c r="L105" s="45" t="s">
        <v>109</v>
      </c>
      <c r="M105" s="126" t="s">
        <v>1229</v>
      </c>
      <c r="N105" s="46">
        <f t="shared" si="120"/>
        <v>29.649999999999995</v>
      </c>
      <c r="O105" s="46"/>
      <c r="P105" s="42">
        <v>29.62</v>
      </c>
      <c r="Q105" s="46"/>
      <c r="R105" s="39">
        <v>29.65</v>
      </c>
      <c r="S105" s="46"/>
      <c r="T105" s="40">
        <v>29.68</v>
      </c>
      <c r="U105" s="47" t="str">
        <f t="shared" si="168"/>
        <v/>
      </c>
      <c r="V105" s="47" t="str">
        <f t="shared" si="169"/>
        <v/>
      </c>
      <c r="W105" s="48"/>
      <c r="X105" s="48"/>
      <c r="Y105" s="48"/>
      <c r="Z105" s="48"/>
      <c r="AA105" s="49"/>
      <c r="AB105" s="49"/>
      <c r="AC105" s="50"/>
      <c r="AD105" s="50"/>
      <c r="AE105" s="51">
        <f t="shared" si="122"/>
        <v>32</v>
      </c>
      <c r="AF105" s="51" t="str">
        <f t="shared" si="123"/>
        <v/>
      </c>
      <c r="AG105" s="51" t="str">
        <f t="shared" si="124"/>
        <v/>
      </c>
      <c r="AH105" s="51" t="str">
        <f t="shared" si="125"/>
        <v/>
      </c>
      <c r="AI105" s="52">
        <f t="shared" si="126"/>
        <v>29.64</v>
      </c>
      <c r="AJ105" s="68"/>
      <c r="AK105" s="53"/>
      <c r="AL105" s="52"/>
      <c r="AM105" s="53">
        <f t="shared" si="130"/>
        <v>40</v>
      </c>
      <c r="AN105" s="53">
        <f>IF(AJ105&lt;&gt;"",IF(AJ105="o",VLOOKUP(AM105,OpenSect!$A$1:$D$11,2),IF(AJ105="u",VLOOKUP(AM105,UpHill!$A$1:$D$35,2),IF(AJ105="d",VLOOKUP(AM105,DownHill!$A$3:$D$29,2),IF(AJ105="f",VLOOKUP(AM105,FlatUnd!$A$2:$D$30,2),IF(AJ105="t",VLOOKUP(AM105,TimeAdd!$A$1:$D$176,2),IF(AJ105="l",VLOOKUP(AM105,SLimit!$A$1:$D$8,2),AN104)))))),AN104)</f>
        <v>45</v>
      </c>
      <c r="AO105" s="53">
        <f>IF(AJ105&lt;&gt;"",IF(AJ105="o",VLOOKUP(AM105,OpenSect!$A$1:$D$11,3),IF(AJ105="u",VLOOKUP(AM105,UpHill!$A$1:$D$35,3),IF(AJ105="d",VLOOKUP(AM105,DownHill!$A$3:$D$29,3),IF(AJ105="f",VLOOKUP(AM105,FlatUnd!$A$2:$D$30,3),IF(AJ105="t",VLOOKUP(AM105,TimeAdd!$A$1:$D$18,3),IF(AJ105="l",VLOOKUP(AM105,SLimit!$A$1:$D$8,3),AO104)))))),AO104)</f>
        <v>50</v>
      </c>
      <c r="AP105" s="53">
        <f>IF(AJ105&lt;&gt;"",IF(AJ105="o",VLOOKUP(AM105,OpenSect!$A$1:$D$11,4),IF(AJ105="u",VLOOKUP(AM105,UpHill!$A$1:$D$35,4),IF(AJ105="d",VLOOKUP(AM105,DownHill!$A$3:$D$29,4),IF(AJ105="f",VLOOKUP(AM105,FlatUnd!$A$2:$D$30,4),IF(AJ105="t",VLOOKUP(AM105,TimeAdd!$A$1:$D$18,4),IF(AJ105="l",VLOOKUP(AM105,SLimit!$A$1:$D$8,4),AP104)))))),AP104)</f>
        <v>54</v>
      </c>
      <c r="AQ105" s="53" t="str">
        <f t="shared" si="131"/>
        <v>60</v>
      </c>
      <c r="AR105" s="54" t="str">
        <f t="shared" si="132"/>
        <v>60 Speed limit. Warning - Pedestrian</v>
      </c>
      <c r="AS105" s="55"/>
      <c r="AT105" s="55"/>
      <c r="AU105" s="56">
        <f>IF(GroupStTimes!$A$8=0,MIN(CB105,CD105,CF105),MIN(BZ105,CB105,CD105,CF105))</f>
        <v>0.2865625</v>
      </c>
      <c r="AV105" s="56">
        <f>IF(GroupStTimes!$A$8=0,MAX(CC105,CE105,CG105),MAX(CA105,CC105,CE105,CG105))</f>
        <v>0.34498842592592593</v>
      </c>
      <c r="AW105" s="57" t="str">
        <f t="shared" si="133"/>
        <v/>
      </c>
      <c r="AX105" s="58" t="str">
        <f t="shared" si="134"/>
        <v/>
      </c>
      <c r="AY105" s="58" t="str">
        <f t="shared" si="135"/>
        <v/>
      </c>
      <c r="AZ105" s="31">
        <f t="shared" si="136"/>
        <v>26.06</v>
      </c>
      <c r="BA105" s="59">
        <f t="shared" si="137"/>
        <v>0.28283564814814816</v>
      </c>
      <c r="BB105" s="59">
        <f t="shared" si="138"/>
        <v>0.28839120370370375</v>
      </c>
      <c r="BC105" s="59">
        <f t="shared" si="139"/>
        <v>0.28692129629629637</v>
      </c>
      <c r="BD105" s="59">
        <f t="shared" si="140"/>
        <v>0.33275462962962965</v>
      </c>
      <c r="BE105" s="59">
        <f t="shared" si="141"/>
        <v>0.33158564814814812</v>
      </c>
      <c r="BF105" s="59">
        <f t="shared" si="142"/>
        <v>0.3420023148148148</v>
      </c>
      <c r="BG105" s="59">
        <f t="shared" si="143"/>
        <v>0.3414814814814815</v>
      </c>
      <c r="BH105" s="59">
        <f t="shared" si="144"/>
        <v>0.34078703703703705</v>
      </c>
      <c r="BI105" s="31">
        <f t="shared" si="145"/>
        <v>3.5800000000000018</v>
      </c>
      <c r="BJ105" s="61">
        <f t="shared" ref="BJ105:BM105" si="212">IF($AJ104="t",IF(AM103=0,0,$BI105/AM103),IF(AM104=0,0,$BI105/AM104))</f>
        <v>8.9500000000000052E-2</v>
      </c>
      <c r="BK105" s="61">
        <f t="shared" si="212"/>
        <v>7.9555555555555602E-2</v>
      </c>
      <c r="BL105" s="61">
        <f t="shared" si="212"/>
        <v>7.1600000000000039E-2</v>
      </c>
      <c r="BM105" s="61">
        <f t="shared" si="212"/>
        <v>6.6296296296296325E-2</v>
      </c>
      <c r="BN105" s="62">
        <f t="shared" si="147"/>
        <v>0</v>
      </c>
      <c r="BO105" s="62">
        <f t="shared" si="148"/>
        <v>5</v>
      </c>
      <c r="BP105" s="62">
        <f t="shared" si="149"/>
        <v>22</v>
      </c>
      <c r="BQ105" s="62">
        <f t="shared" si="150"/>
        <v>0</v>
      </c>
      <c r="BR105" s="62">
        <f t="shared" si="151"/>
        <v>4</v>
      </c>
      <c r="BS105" s="62">
        <f t="shared" si="152"/>
        <v>46</v>
      </c>
      <c r="BT105" s="62">
        <f t="shared" si="153"/>
        <v>0</v>
      </c>
      <c r="BU105" s="62">
        <f t="shared" si="154"/>
        <v>4</v>
      </c>
      <c r="BV105" s="62">
        <f t="shared" si="155"/>
        <v>18</v>
      </c>
      <c r="BW105" s="62">
        <f t="shared" si="156"/>
        <v>0</v>
      </c>
      <c r="BX105" s="62">
        <f t="shared" si="157"/>
        <v>3</v>
      </c>
      <c r="BY105" s="62">
        <f t="shared" si="158"/>
        <v>59</v>
      </c>
      <c r="BZ105" s="63">
        <f t="shared" si="159"/>
        <v>0.2865625</v>
      </c>
      <c r="CA105" s="63">
        <f t="shared" si="160"/>
        <v>0.29211805555555559</v>
      </c>
      <c r="CB105" s="63">
        <f t="shared" si="161"/>
        <v>0.29023148148148153</v>
      </c>
      <c r="CC105" s="63">
        <f t="shared" si="162"/>
        <v>0.33606481481481482</v>
      </c>
      <c r="CD105" s="63">
        <f t="shared" si="163"/>
        <v>0.33457175925925925</v>
      </c>
      <c r="CE105" s="63">
        <f t="shared" si="164"/>
        <v>0.34498842592592593</v>
      </c>
      <c r="CF105" s="63">
        <f t="shared" si="165"/>
        <v>0.34424768518518523</v>
      </c>
      <c r="CG105" s="63">
        <f t="shared" si="166"/>
        <v>0.34355324074074078</v>
      </c>
      <c r="CH105" s="36"/>
      <c r="CI105" s="36"/>
      <c r="CJ105" s="36"/>
      <c r="CK105" s="36"/>
      <c r="CL105" s="60">
        <v>60</v>
      </c>
    </row>
    <row r="106" spans="1:90" ht="26.25" customHeight="1" x14ac:dyDescent="0.25">
      <c r="A106" s="37">
        <v>32</v>
      </c>
      <c r="B106" s="38"/>
      <c r="C106" s="39"/>
      <c r="D106" s="39"/>
      <c r="E106" s="39"/>
      <c r="F106" s="42"/>
      <c r="G106" s="40">
        <v>30.13</v>
      </c>
      <c r="H106" s="41">
        <f t="shared" si="207"/>
        <v>30.14</v>
      </c>
      <c r="I106" s="42">
        <v>30.119999999999997</v>
      </c>
      <c r="J106" s="43">
        <f t="shared" si="208"/>
        <v>-7.7467906153165435E-4</v>
      </c>
      <c r="K106" s="44">
        <f t="shared" si="209"/>
        <v>-2.3333333333333428E-2</v>
      </c>
      <c r="L106" s="45" t="s">
        <v>110</v>
      </c>
      <c r="M106" s="126" t="s">
        <v>1229</v>
      </c>
      <c r="N106" s="46">
        <f t="shared" si="120"/>
        <v>30.143333333333331</v>
      </c>
      <c r="O106" s="46"/>
      <c r="P106" s="42">
        <v>30.119999999999997</v>
      </c>
      <c r="Q106" s="46"/>
      <c r="R106" s="39">
        <v>30.15</v>
      </c>
      <c r="S106" s="46"/>
      <c r="T106" s="40">
        <v>30.16</v>
      </c>
      <c r="U106" s="47" t="str">
        <f t="shared" si="168"/>
        <v/>
      </c>
      <c r="V106" s="47" t="str">
        <f t="shared" si="169"/>
        <v/>
      </c>
      <c r="W106" s="48"/>
      <c r="X106" s="48"/>
      <c r="Y106" s="48"/>
      <c r="Z106" s="48"/>
      <c r="AA106" s="49"/>
      <c r="AB106" s="49"/>
      <c r="AC106" s="50"/>
      <c r="AD106" s="50"/>
      <c r="AE106" s="51">
        <f t="shared" si="122"/>
        <v>32</v>
      </c>
      <c r="AF106" s="51" t="str">
        <f t="shared" si="123"/>
        <v/>
      </c>
      <c r="AG106" s="51" t="str">
        <f t="shared" si="124"/>
        <v/>
      </c>
      <c r="AH106" s="51" t="str">
        <f t="shared" si="125"/>
        <v/>
      </c>
      <c r="AI106" s="52">
        <f t="shared" si="126"/>
        <v>30.14</v>
      </c>
      <c r="AJ106" s="68"/>
      <c r="AK106" s="53"/>
      <c r="AL106" s="52"/>
      <c r="AM106" s="53">
        <f t="shared" si="130"/>
        <v>40</v>
      </c>
      <c r="AN106" s="53">
        <f>IF(AJ106&lt;&gt;"",IF(AJ106="o",VLOOKUP(AM106,OpenSect!$A$1:$D$11,2),IF(AJ106="u",VLOOKUP(AM106,UpHill!$A$1:$D$35,2),IF(AJ106="d",VLOOKUP(AM106,DownHill!$A$3:$D$29,2),IF(AJ106="f",VLOOKUP(AM106,FlatUnd!$A$2:$D$30,2),IF(AJ106="t",VLOOKUP(AM106,TimeAdd!$A$1:$D$176,2),IF(AJ106="l",VLOOKUP(AM106,SLimit!$A$1:$D$8,2),AN105)))))),AN105)</f>
        <v>45</v>
      </c>
      <c r="AO106" s="53">
        <f>IF(AJ106&lt;&gt;"",IF(AJ106="o",VLOOKUP(AM106,OpenSect!$A$1:$D$11,3),IF(AJ106="u",VLOOKUP(AM106,UpHill!$A$1:$D$35,3),IF(AJ106="d",VLOOKUP(AM106,DownHill!$A$3:$D$29,3),IF(AJ106="f",VLOOKUP(AM106,FlatUnd!$A$2:$D$30,3),IF(AJ106="t",VLOOKUP(AM106,TimeAdd!$A$1:$D$18,3),IF(AJ106="l",VLOOKUP(AM106,SLimit!$A$1:$D$8,3),AO105)))))),AO105)</f>
        <v>50</v>
      </c>
      <c r="AP106" s="53">
        <f>IF(AJ106&lt;&gt;"",IF(AJ106="o",VLOOKUP(AM106,OpenSect!$A$1:$D$11,4),IF(AJ106="u",VLOOKUP(AM106,UpHill!$A$1:$D$35,4),IF(AJ106="d",VLOOKUP(AM106,DownHill!$A$3:$D$29,4),IF(AJ106="f",VLOOKUP(AM106,FlatUnd!$A$2:$D$30,4),IF(AJ106="t",VLOOKUP(AM106,TimeAdd!$A$1:$D$18,4),IF(AJ106="l",VLOOKUP(AM106,SLimit!$A$1:$D$8,4),AP105)))))),AP105)</f>
        <v>54</v>
      </c>
      <c r="AQ106" s="53" t="str">
        <f t="shared" si="131"/>
        <v>60</v>
      </c>
      <c r="AR106" s="54" t="str">
        <f t="shared" si="132"/>
        <v>19km stone</v>
      </c>
      <c r="AS106" s="55"/>
      <c r="AT106" s="55"/>
      <c r="AU106" s="56">
        <f>IF(GroupStTimes!$A$8=0,MIN(CB106,CD106,CF106),MIN(BZ106,CB106,CD106,CF106))</f>
        <v>0.28708333333333336</v>
      </c>
      <c r="AV106" s="56">
        <f>IF(GroupStTimes!$A$8=0,MAX(CC106,CE106,CG106),MAX(CA106,CC106,CE106,CG106))</f>
        <v>0.34540509259259256</v>
      </c>
      <c r="AW106" s="57" t="str">
        <f t="shared" si="133"/>
        <v/>
      </c>
      <c r="AX106" s="58" t="str">
        <f t="shared" si="134"/>
        <v/>
      </c>
      <c r="AY106" s="58" t="str">
        <f t="shared" si="135"/>
        <v/>
      </c>
      <c r="AZ106" s="31">
        <f t="shared" si="136"/>
        <v>26.06</v>
      </c>
      <c r="BA106" s="59">
        <f t="shared" si="137"/>
        <v>0.28283564814814816</v>
      </c>
      <c r="BB106" s="59">
        <f t="shared" si="138"/>
        <v>0.28839120370370375</v>
      </c>
      <c r="BC106" s="59">
        <f t="shared" si="139"/>
        <v>0.28692129629629637</v>
      </c>
      <c r="BD106" s="59">
        <f t="shared" si="140"/>
        <v>0.33275462962962965</v>
      </c>
      <c r="BE106" s="59">
        <f t="shared" si="141"/>
        <v>0.33158564814814812</v>
      </c>
      <c r="BF106" s="59">
        <f t="shared" si="142"/>
        <v>0.3420023148148148</v>
      </c>
      <c r="BG106" s="59">
        <f t="shared" si="143"/>
        <v>0.3414814814814815</v>
      </c>
      <c r="BH106" s="59">
        <f t="shared" si="144"/>
        <v>0.34078703703703705</v>
      </c>
      <c r="BI106" s="31">
        <f t="shared" si="145"/>
        <v>4.0800000000000018</v>
      </c>
      <c r="BJ106" s="61">
        <f t="shared" ref="BJ106:BM106" si="213">IF($AJ105="t",IF(AM104=0,0,$BI106/AM104),IF(AM105=0,0,$BI106/AM105))</f>
        <v>0.10200000000000005</v>
      </c>
      <c r="BK106" s="61">
        <f t="shared" si="213"/>
        <v>9.0666666666666701E-2</v>
      </c>
      <c r="BL106" s="61">
        <f t="shared" si="213"/>
        <v>8.1600000000000034E-2</v>
      </c>
      <c r="BM106" s="61">
        <f t="shared" si="213"/>
        <v>7.5555555555555584E-2</v>
      </c>
      <c r="BN106" s="62">
        <f t="shared" si="147"/>
        <v>0</v>
      </c>
      <c r="BO106" s="62">
        <f t="shared" si="148"/>
        <v>6</v>
      </c>
      <c r="BP106" s="62">
        <f t="shared" si="149"/>
        <v>7</v>
      </c>
      <c r="BQ106" s="62">
        <f t="shared" si="150"/>
        <v>0</v>
      </c>
      <c r="BR106" s="62">
        <f t="shared" si="151"/>
        <v>5</v>
      </c>
      <c r="BS106" s="62">
        <f t="shared" si="152"/>
        <v>26</v>
      </c>
      <c r="BT106" s="62">
        <f t="shared" si="153"/>
        <v>0</v>
      </c>
      <c r="BU106" s="62">
        <f t="shared" si="154"/>
        <v>4</v>
      </c>
      <c r="BV106" s="62">
        <f t="shared" si="155"/>
        <v>54</v>
      </c>
      <c r="BW106" s="62">
        <f t="shared" si="156"/>
        <v>0</v>
      </c>
      <c r="BX106" s="62">
        <f t="shared" si="157"/>
        <v>4</v>
      </c>
      <c r="BY106" s="62">
        <f t="shared" si="158"/>
        <v>32</v>
      </c>
      <c r="BZ106" s="63">
        <f t="shared" si="159"/>
        <v>0.28708333333333336</v>
      </c>
      <c r="CA106" s="63">
        <f t="shared" si="160"/>
        <v>0.29263888888888895</v>
      </c>
      <c r="CB106" s="63">
        <f t="shared" si="161"/>
        <v>0.29069444444444453</v>
      </c>
      <c r="CC106" s="63">
        <f t="shared" si="162"/>
        <v>0.33652777777777781</v>
      </c>
      <c r="CD106" s="63">
        <f t="shared" si="163"/>
        <v>0.33498842592592587</v>
      </c>
      <c r="CE106" s="63">
        <f t="shared" si="164"/>
        <v>0.34540509259259256</v>
      </c>
      <c r="CF106" s="63">
        <f t="shared" si="165"/>
        <v>0.34462962962962962</v>
      </c>
      <c r="CG106" s="63">
        <f t="shared" si="166"/>
        <v>0.34393518518518518</v>
      </c>
      <c r="CH106" s="36"/>
      <c r="CI106" s="36"/>
      <c r="CJ106" s="36"/>
      <c r="CK106" s="36"/>
      <c r="CL106" s="60">
        <v>60</v>
      </c>
    </row>
    <row r="107" spans="1:90" ht="40.5" x14ac:dyDescent="0.25">
      <c r="A107" s="37">
        <v>32</v>
      </c>
      <c r="B107" s="38"/>
      <c r="C107" s="39" t="s">
        <v>25</v>
      </c>
      <c r="D107" s="39">
        <v>30</v>
      </c>
      <c r="E107" s="39"/>
      <c r="F107" s="42"/>
      <c r="G107" s="40">
        <v>30.53</v>
      </c>
      <c r="H107" s="41">
        <f t="shared" si="207"/>
        <v>30.54</v>
      </c>
      <c r="I107" s="42">
        <v>30.53</v>
      </c>
      <c r="J107" s="43">
        <f t="shared" si="208"/>
        <v>-5.4591112566871008E-4</v>
      </c>
      <c r="K107" s="44">
        <f t="shared" si="209"/>
        <v>-1.6666666666665719E-2</v>
      </c>
      <c r="L107" s="45" t="s">
        <v>111</v>
      </c>
      <c r="M107" s="126" t="s">
        <v>1229</v>
      </c>
      <c r="N107" s="46">
        <f t="shared" si="120"/>
        <v>30.546666666666667</v>
      </c>
      <c r="O107" s="46"/>
      <c r="P107" s="42">
        <v>30.53</v>
      </c>
      <c r="Q107" s="46"/>
      <c r="R107" s="39">
        <v>30.55</v>
      </c>
      <c r="S107" s="46"/>
      <c r="T107" s="40">
        <v>30.56</v>
      </c>
      <c r="U107" s="47" t="str">
        <f t="shared" si="168"/>
        <v/>
      </c>
      <c r="V107" s="47" t="str">
        <f t="shared" si="169"/>
        <v/>
      </c>
      <c r="W107" s="48"/>
      <c r="X107" s="48"/>
      <c r="Y107" s="48"/>
      <c r="Z107" s="48"/>
      <c r="AA107" s="49"/>
      <c r="AB107" s="49"/>
      <c r="AC107" s="50"/>
      <c r="AD107" s="50"/>
      <c r="AE107" s="51">
        <f t="shared" si="122"/>
        <v>32</v>
      </c>
      <c r="AF107" s="51" t="str">
        <f t="shared" si="123"/>
        <v/>
      </c>
      <c r="AG107" s="51" t="str">
        <f t="shared" si="124"/>
        <v>o</v>
      </c>
      <c r="AH107" s="51">
        <f t="shared" si="125"/>
        <v>30</v>
      </c>
      <c r="AI107" s="52">
        <f t="shared" si="126"/>
        <v>30.54</v>
      </c>
      <c r="AJ107" s="68" t="s">
        <v>25</v>
      </c>
      <c r="AK107" s="53"/>
      <c r="AL107" s="52"/>
      <c r="AM107" s="53">
        <f t="shared" si="130"/>
        <v>30</v>
      </c>
      <c r="AN107" s="53">
        <f>IF(AJ107&lt;&gt;"",IF(AJ107="o",VLOOKUP(AM107,OpenSect!$A$1:$D$11,2),IF(AJ107="u",VLOOKUP(AM107,UpHill!$A$1:$D$35,2),IF(AJ107="d",VLOOKUP(AM107,DownHill!$A$3:$D$29,2),IF(AJ107="f",VLOOKUP(AM107,FlatUnd!$A$2:$D$30,2),IF(AJ107="t",VLOOKUP(AM107,TimeAdd!$A$1:$D$176,2),IF(AJ107="l",VLOOKUP(AM107,SLimit!$A$1:$D$8,2),AN106)))))),AN106)</f>
        <v>30</v>
      </c>
      <c r="AO107" s="53">
        <f>IF(AJ107&lt;&gt;"",IF(AJ107="o",VLOOKUP(AM107,OpenSect!$A$1:$D$11,3),IF(AJ107="u",VLOOKUP(AM107,UpHill!$A$1:$D$35,3),IF(AJ107="d",VLOOKUP(AM107,DownHill!$A$3:$D$29,3),IF(AJ107="f",VLOOKUP(AM107,FlatUnd!$A$2:$D$30,3),IF(AJ107="t",VLOOKUP(AM107,TimeAdd!$A$1:$D$18,3),IF(AJ107="l",VLOOKUP(AM107,SLimit!$A$1:$D$8,3),AO106)))))),AO106)</f>
        <v>30</v>
      </c>
      <c r="AP107" s="53">
        <f>IF(AJ107&lt;&gt;"",IF(AJ107="o",VLOOKUP(AM107,OpenSect!$A$1:$D$11,4),IF(AJ107="u",VLOOKUP(AM107,UpHill!$A$1:$D$35,4),IF(AJ107="d",VLOOKUP(AM107,DownHill!$A$3:$D$29,4),IF(AJ107="f",VLOOKUP(AM107,FlatUnd!$A$2:$D$30,4),IF(AJ107="t",VLOOKUP(AM107,TimeAdd!$A$1:$D$18,4),IF(AJ107="l",VLOOKUP(AM107,SLimit!$A$1:$D$8,4),AP106)))))),AP106)</f>
        <v>30</v>
      </c>
      <c r="AQ107" s="53" t="str">
        <f t="shared" si="131"/>
        <v>60</v>
      </c>
      <c r="AR107" s="54" t="str">
        <f t="shared" si="132"/>
        <v>STOP. Turn RIGHT and immediately LEFT to Ashburton on the R103</v>
      </c>
      <c r="AS107" s="55"/>
      <c r="AT107" s="55"/>
      <c r="AU107" s="56">
        <f>IF(GroupStTimes!$A$8=0,MIN(CB107,CD107,CF107),MIN(BZ107,CB107,CD107,CF107))</f>
        <v>0.28750000000000003</v>
      </c>
      <c r="AV107" s="56">
        <f>IF(GroupStTimes!$A$8=0,MAX(CC107,CE107,CG107),MAX(CA107,CC107,CE107,CG107))</f>
        <v>0.34574074074074074</v>
      </c>
      <c r="AW107" s="57" t="str">
        <f t="shared" si="133"/>
        <v/>
      </c>
      <c r="AX107" s="58" t="str">
        <f t="shared" si="134"/>
        <v/>
      </c>
      <c r="AY107" s="58" t="str">
        <f t="shared" si="135"/>
        <v/>
      </c>
      <c r="AZ107" s="31">
        <f t="shared" si="136"/>
        <v>26.06</v>
      </c>
      <c r="BA107" s="59">
        <f t="shared" si="137"/>
        <v>0.28283564814814816</v>
      </c>
      <c r="BB107" s="59">
        <f t="shared" si="138"/>
        <v>0.28839120370370375</v>
      </c>
      <c r="BC107" s="59">
        <f t="shared" si="139"/>
        <v>0.28692129629629637</v>
      </c>
      <c r="BD107" s="59">
        <f t="shared" si="140"/>
        <v>0.33275462962962965</v>
      </c>
      <c r="BE107" s="59">
        <f t="shared" si="141"/>
        <v>0.33158564814814812</v>
      </c>
      <c r="BF107" s="59">
        <f t="shared" si="142"/>
        <v>0.3420023148148148</v>
      </c>
      <c r="BG107" s="59">
        <f t="shared" si="143"/>
        <v>0.3414814814814815</v>
      </c>
      <c r="BH107" s="59">
        <f t="shared" si="144"/>
        <v>0.34078703703703705</v>
      </c>
      <c r="BI107" s="31">
        <f t="shared" si="145"/>
        <v>4.4800000000000004</v>
      </c>
      <c r="BJ107" s="61">
        <f t="shared" ref="BJ107:BM107" si="214">IF($AJ106="t",IF(AM105=0,0,$BI107/AM105),IF(AM106=0,0,$BI107/AM106))</f>
        <v>0.11200000000000002</v>
      </c>
      <c r="BK107" s="61">
        <f t="shared" si="214"/>
        <v>9.9555555555555564E-2</v>
      </c>
      <c r="BL107" s="61">
        <f t="shared" si="214"/>
        <v>8.9600000000000013E-2</v>
      </c>
      <c r="BM107" s="61">
        <f t="shared" si="214"/>
        <v>8.2962962962962974E-2</v>
      </c>
      <c r="BN107" s="62">
        <f t="shared" si="147"/>
        <v>0</v>
      </c>
      <c r="BO107" s="62">
        <f t="shared" si="148"/>
        <v>6</v>
      </c>
      <c r="BP107" s="62">
        <f t="shared" si="149"/>
        <v>43</v>
      </c>
      <c r="BQ107" s="62">
        <f t="shared" si="150"/>
        <v>0</v>
      </c>
      <c r="BR107" s="62">
        <f t="shared" si="151"/>
        <v>5</v>
      </c>
      <c r="BS107" s="62">
        <f t="shared" si="152"/>
        <v>58</v>
      </c>
      <c r="BT107" s="62">
        <f t="shared" si="153"/>
        <v>0</v>
      </c>
      <c r="BU107" s="62">
        <f t="shared" si="154"/>
        <v>5</v>
      </c>
      <c r="BV107" s="62">
        <f t="shared" si="155"/>
        <v>23</v>
      </c>
      <c r="BW107" s="62">
        <f t="shared" si="156"/>
        <v>0</v>
      </c>
      <c r="BX107" s="62">
        <f t="shared" si="157"/>
        <v>4</v>
      </c>
      <c r="BY107" s="62">
        <f t="shared" si="158"/>
        <v>59</v>
      </c>
      <c r="BZ107" s="63">
        <f t="shared" si="159"/>
        <v>0.28750000000000003</v>
      </c>
      <c r="CA107" s="63">
        <f t="shared" si="160"/>
        <v>0.29305555555555562</v>
      </c>
      <c r="CB107" s="63">
        <f t="shared" si="161"/>
        <v>0.29106481481481489</v>
      </c>
      <c r="CC107" s="63">
        <f t="shared" si="162"/>
        <v>0.33689814814814817</v>
      </c>
      <c r="CD107" s="63">
        <f t="shared" si="163"/>
        <v>0.33532407407407405</v>
      </c>
      <c r="CE107" s="63">
        <f t="shared" si="164"/>
        <v>0.34574074074074074</v>
      </c>
      <c r="CF107" s="63">
        <f t="shared" si="165"/>
        <v>0.34494212962962967</v>
      </c>
      <c r="CG107" s="63">
        <f t="shared" si="166"/>
        <v>0.34424768518518523</v>
      </c>
      <c r="CH107" s="36"/>
      <c r="CI107" s="36"/>
      <c r="CJ107" s="36"/>
      <c r="CK107" s="36"/>
      <c r="CL107" s="60">
        <v>60</v>
      </c>
    </row>
    <row r="108" spans="1:90" ht="26.25" customHeight="1" x14ac:dyDescent="0.25">
      <c r="A108" s="37">
        <v>32</v>
      </c>
      <c r="B108" s="38"/>
      <c r="C108" s="39" t="s">
        <v>25</v>
      </c>
      <c r="D108" s="39">
        <v>30</v>
      </c>
      <c r="E108" s="39"/>
      <c r="F108" s="42"/>
      <c r="G108" s="40">
        <v>30.66</v>
      </c>
      <c r="H108" s="41">
        <f t="shared" si="207"/>
        <v>30.67</v>
      </c>
      <c r="I108" s="42">
        <v>30.65</v>
      </c>
      <c r="J108" s="43">
        <f t="shared" si="208"/>
        <v>-9.7879282218612368E-4</v>
      </c>
      <c r="K108" s="44">
        <f t="shared" si="209"/>
        <v>-3.000000000000469E-2</v>
      </c>
      <c r="L108" s="45" t="s">
        <v>112</v>
      </c>
      <c r="M108" s="126" t="s">
        <v>1229</v>
      </c>
      <c r="N108" s="46">
        <f t="shared" si="120"/>
        <v>30.680000000000003</v>
      </c>
      <c r="O108" s="46"/>
      <c r="P108" s="42">
        <v>30.65</v>
      </c>
      <c r="Q108" s="46"/>
      <c r="R108" s="39">
        <v>30.69</v>
      </c>
      <c r="S108" s="46"/>
      <c r="T108" s="40">
        <v>30.7</v>
      </c>
      <c r="U108" s="47" t="str">
        <f t="shared" si="168"/>
        <v/>
      </c>
      <c r="V108" s="47" t="str">
        <f t="shared" si="169"/>
        <v/>
      </c>
      <c r="W108" s="48"/>
      <c r="X108" s="48"/>
      <c r="Y108" s="48"/>
      <c r="Z108" s="48"/>
      <c r="AA108" s="49"/>
      <c r="AB108" s="49"/>
      <c r="AC108" s="50"/>
      <c r="AD108" s="50"/>
      <c r="AE108" s="51">
        <f t="shared" si="122"/>
        <v>32</v>
      </c>
      <c r="AF108" s="51" t="str">
        <f t="shared" si="123"/>
        <v/>
      </c>
      <c r="AG108" s="51" t="str">
        <f t="shared" si="124"/>
        <v>o</v>
      </c>
      <c r="AH108" s="51">
        <f t="shared" si="125"/>
        <v>30</v>
      </c>
      <c r="AI108" s="52">
        <f t="shared" si="126"/>
        <v>30.67</v>
      </c>
      <c r="AJ108" s="68" t="s">
        <v>25</v>
      </c>
      <c r="AK108" s="53"/>
      <c r="AL108" s="52"/>
      <c r="AM108" s="53">
        <f t="shared" si="130"/>
        <v>30</v>
      </c>
      <c r="AN108" s="53">
        <f>IF(AJ108&lt;&gt;"",IF(AJ108="o",VLOOKUP(AM108,OpenSect!$A$1:$D$11,2),IF(AJ108="u",VLOOKUP(AM108,UpHill!$A$1:$D$35,2),IF(AJ108="d",VLOOKUP(AM108,DownHill!$A$3:$D$29,2),IF(AJ108="f",VLOOKUP(AM108,FlatUnd!$A$2:$D$30,2),IF(AJ108="t",VLOOKUP(AM108,TimeAdd!$A$1:$D$176,2),IF(AJ108="l",VLOOKUP(AM108,SLimit!$A$1:$D$8,2),AN107)))))),AN107)</f>
        <v>30</v>
      </c>
      <c r="AO108" s="53">
        <f>IF(AJ108&lt;&gt;"",IF(AJ108="o",VLOOKUP(AM108,OpenSect!$A$1:$D$11,3),IF(AJ108="u",VLOOKUP(AM108,UpHill!$A$1:$D$35,3),IF(AJ108="d",VLOOKUP(AM108,DownHill!$A$3:$D$29,3),IF(AJ108="f",VLOOKUP(AM108,FlatUnd!$A$2:$D$30,3),IF(AJ108="t",VLOOKUP(AM108,TimeAdd!$A$1:$D$18,3),IF(AJ108="l",VLOOKUP(AM108,SLimit!$A$1:$D$8,3),AO107)))))),AO107)</f>
        <v>30</v>
      </c>
      <c r="AP108" s="53">
        <f>IF(AJ108&lt;&gt;"",IF(AJ108="o",VLOOKUP(AM108,OpenSect!$A$1:$D$11,4),IF(AJ108="u",VLOOKUP(AM108,UpHill!$A$1:$D$35,4),IF(AJ108="d",VLOOKUP(AM108,DownHill!$A$3:$D$29,4),IF(AJ108="f",VLOOKUP(AM108,FlatUnd!$A$2:$D$30,4),IF(AJ108="t",VLOOKUP(AM108,TimeAdd!$A$1:$D$18,4),IF(AJ108="l",VLOOKUP(AM108,SLimit!$A$1:$D$8,4),AP107)))))),AP107)</f>
        <v>30</v>
      </c>
      <c r="AQ108" s="53" t="str">
        <f t="shared" si="131"/>
        <v>60</v>
      </c>
      <c r="AR108" s="54" t="str">
        <f t="shared" si="132"/>
        <v>Bear left on slip road (at Parapak Centre)</v>
      </c>
      <c r="AS108" s="55"/>
      <c r="AT108" s="55"/>
      <c r="AU108" s="56">
        <f>IF(GroupStTimes!$A$8=0,MIN(CB108,CD108,CF108),MIN(BZ108,CB108,CD108,CF108))</f>
        <v>0.28768518518518521</v>
      </c>
      <c r="AV108" s="56">
        <f>IF(GroupStTimes!$A$8=0,MAX(CC108,CE108,CG108),MAX(CA108,CC108,CE108,CG108))</f>
        <v>0.34592592592592591</v>
      </c>
      <c r="AW108" s="57" t="str">
        <f t="shared" si="133"/>
        <v/>
      </c>
      <c r="AX108" s="58" t="str">
        <f t="shared" si="134"/>
        <v/>
      </c>
      <c r="AY108" s="58" t="str">
        <f t="shared" si="135"/>
        <v/>
      </c>
      <c r="AZ108" s="31">
        <f t="shared" si="136"/>
        <v>30.54</v>
      </c>
      <c r="BA108" s="59">
        <f t="shared" si="137"/>
        <v>0.28750000000000003</v>
      </c>
      <c r="BB108" s="59">
        <f t="shared" si="138"/>
        <v>0.29305555555555562</v>
      </c>
      <c r="BC108" s="59">
        <f t="shared" si="139"/>
        <v>0.29106481481481489</v>
      </c>
      <c r="BD108" s="59">
        <f t="shared" si="140"/>
        <v>0.33689814814814817</v>
      </c>
      <c r="BE108" s="59">
        <f t="shared" si="141"/>
        <v>0.33532407407407405</v>
      </c>
      <c r="BF108" s="59">
        <f t="shared" si="142"/>
        <v>0.34574074074074074</v>
      </c>
      <c r="BG108" s="59">
        <f t="shared" si="143"/>
        <v>0.34494212962962967</v>
      </c>
      <c r="BH108" s="59">
        <f t="shared" si="144"/>
        <v>0.34424768518518523</v>
      </c>
      <c r="BI108" s="31">
        <f t="shared" si="145"/>
        <v>0.13000000000000256</v>
      </c>
      <c r="BJ108" s="61">
        <f t="shared" ref="BJ108:BM108" si="215">IF($AJ107="t",IF(AM106=0,0,$BI108/AM106),IF(AM107=0,0,$BI108/AM107))</f>
        <v>4.333333333333419E-3</v>
      </c>
      <c r="BK108" s="61">
        <f t="shared" si="215"/>
        <v>4.333333333333419E-3</v>
      </c>
      <c r="BL108" s="61">
        <f t="shared" si="215"/>
        <v>4.333333333333419E-3</v>
      </c>
      <c r="BM108" s="61">
        <f t="shared" si="215"/>
        <v>4.333333333333419E-3</v>
      </c>
      <c r="BN108" s="62">
        <f t="shared" si="147"/>
        <v>0</v>
      </c>
      <c r="BO108" s="62">
        <f t="shared" si="148"/>
        <v>0</v>
      </c>
      <c r="BP108" s="62">
        <f t="shared" si="149"/>
        <v>16</v>
      </c>
      <c r="BQ108" s="62">
        <f t="shared" si="150"/>
        <v>0</v>
      </c>
      <c r="BR108" s="62">
        <f t="shared" si="151"/>
        <v>0</v>
      </c>
      <c r="BS108" s="62">
        <f t="shared" si="152"/>
        <v>16</v>
      </c>
      <c r="BT108" s="62">
        <f t="shared" si="153"/>
        <v>0</v>
      </c>
      <c r="BU108" s="62">
        <f t="shared" si="154"/>
        <v>0</v>
      </c>
      <c r="BV108" s="62">
        <f t="shared" si="155"/>
        <v>16</v>
      </c>
      <c r="BW108" s="62">
        <f t="shared" si="156"/>
        <v>0</v>
      </c>
      <c r="BX108" s="62">
        <f t="shared" si="157"/>
        <v>0</v>
      </c>
      <c r="BY108" s="62">
        <f t="shared" si="158"/>
        <v>16</v>
      </c>
      <c r="BZ108" s="63">
        <f t="shared" si="159"/>
        <v>0.28768518518518521</v>
      </c>
      <c r="CA108" s="63">
        <f t="shared" si="160"/>
        <v>0.2932407407407408</v>
      </c>
      <c r="CB108" s="63">
        <f t="shared" si="161"/>
        <v>0.29125000000000006</v>
      </c>
      <c r="CC108" s="63">
        <f t="shared" si="162"/>
        <v>0.33708333333333335</v>
      </c>
      <c r="CD108" s="63">
        <f t="shared" si="163"/>
        <v>0.33550925925925923</v>
      </c>
      <c r="CE108" s="63">
        <f t="shared" si="164"/>
        <v>0.34592592592592591</v>
      </c>
      <c r="CF108" s="63">
        <f t="shared" si="165"/>
        <v>0.34512731481481485</v>
      </c>
      <c r="CG108" s="63">
        <f t="shared" si="166"/>
        <v>0.3444328703703704</v>
      </c>
      <c r="CH108" s="36"/>
      <c r="CI108" s="36"/>
      <c r="CJ108" s="36"/>
      <c r="CK108" s="36"/>
      <c r="CL108" s="60">
        <v>60</v>
      </c>
    </row>
    <row r="109" spans="1:90" ht="26.25" customHeight="1" x14ac:dyDescent="0.25">
      <c r="A109" s="37">
        <v>32</v>
      </c>
      <c r="B109" s="38"/>
      <c r="C109" s="39" t="s">
        <v>67</v>
      </c>
      <c r="D109" s="39">
        <v>40</v>
      </c>
      <c r="E109" s="39"/>
      <c r="F109" s="42"/>
      <c r="G109" s="40">
        <v>30.7</v>
      </c>
      <c r="H109" s="41">
        <f t="shared" si="207"/>
        <v>30.72</v>
      </c>
      <c r="I109" s="42">
        <v>30.7</v>
      </c>
      <c r="J109" s="43">
        <f t="shared" si="208"/>
        <v>-7.6004343105320611E-4</v>
      </c>
      <c r="K109" s="44">
        <f t="shared" si="209"/>
        <v>-2.3333333333333428E-2</v>
      </c>
      <c r="L109" s="45" t="s">
        <v>113</v>
      </c>
      <c r="M109" s="126" t="s">
        <v>1229</v>
      </c>
      <c r="N109" s="46">
        <f t="shared" si="120"/>
        <v>30.723333333333333</v>
      </c>
      <c r="O109" s="46"/>
      <c r="P109" s="42">
        <v>30.7</v>
      </c>
      <c r="Q109" s="46"/>
      <c r="R109" s="39">
        <v>30.73</v>
      </c>
      <c r="S109" s="46"/>
      <c r="T109" s="40">
        <v>30.74</v>
      </c>
      <c r="U109" s="47" t="str">
        <f t="shared" si="168"/>
        <v/>
      </c>
      <c r="V109" s="47" t="str">
        <f t="shared" si="169"/>
        <v/>
      </c>
      <c r="W109" s="48"/>
      <c r="X109" s="48"/>
      <c r="Y109" s="48"/>
      <c r="Z109" s="48"/>
      <c r="AA109" s="49"/>
      <c r="AB109" s="49"/>
      <c r="AC109" s="50"/>
      <c r="AD109" s="50"/>
      <c r="AE109" s="51">
        <f t="shared" si="122"/>
        <v>32</v>
      </c>
      <c r="AF109" s="51" t="str">
        <f t="shared" si="123"/>
        <v/>
      </c>
      <c r="AG109" s="51" t="str">
        <f t="shared" si="124"/>
        <v>d</v>
      </c>
      <c r="AH109" s="51">
        <f t="shared" si="125"/>
        <v>40</v>
      </c>
      <c r="AI109" s="52">
        <f t="shared" si="126"/>
        <v>30.72</v>
      </c>
      <c r="AJ109" s="68" t="s">
        <v>67</v>
      </c>
      <c r="AK109" s="53"/>
      <c r="AL109" s="52"/>
      <c r="AM109" s="53">
        <f t="shared" si="130"/>
        <v>40</v>
      </c>
      <c r="AN109" s="53">
        <f>IF(AJ109&lt;&gt;"",IF(AJ109="o",VLOOKUP(AM109,OpenSect!$A$1:$D$11,2),IF(AJ109="u",VLOOKUP(AM109,UpHill!$A$1:$D$35,2),IF(AJ109="d",VLOOKUP(AM109,DownHill!$A$3:$D$29,2),IF(AJ109="f",VLOOKUP(AM109,FlatUnd!$A$2:$D$30,2),IF(AJ109="t",VLOOKUP(AM109,TimeAdd!$A$1:$D$176,2),IF(AJ109="l",VLOOKUP(AM109,SLimit!$A$1:$D$8,2),AN108)))))),AN108)</f>
        <v>45</v>
      </c>
      <c r="AO109" s="53">
        <f>IF(AJ109&lt;&gt;"",IF(AJ109="o",VLOOKUP(AM109,OpenSect!$A$1:$D$11,3),IF(AJ109="u",VLOOKUP(AM109,UpHill!$A$1:$D$35,3),IF(AJ109="d",VLOOKUP(AM109,DownHill!$A$3:$D$29,3),IF(AJ109="f",VLOOKUP(AM109,FlatUnd!$A$2:$D$30,3),IF(AJ109="t",VLOOKUP(AM109,TimeAdd!$A$1:$D$18,3),IF(AJ109="l",VLOOKUP(AM109,SLimit!$A$1:$D$8,3),AO108)))))),AO108)</f>
        <v>50</v>
      </c>
      <c r="AP109" s="53">
        <f>IF(AJ109&lt;&gt;"",IF(AJ109="o",VLOOKUP(AM109,OpenSect!$A$1:$D$11,4),IF(AJ109="u",VLOOKUP(AM109,UpHill!$A$1:$D$35,4),IF(AJ109="d",VLOOKUP(AM109,DownHill!$A$3:$D$29,4),IF(AJ109="f",VLOOKUP(AM109,FlatUnd!$A$2:$D$30,4),IF(AJ109="t",VLOOKUP(AM109,TimeAdd!$A$1:$D$18,4),IF(AJ109="l",VLOOKUP(AM109,SLimit!$A$1:$D$8,4),AP108)))))),AP108)</f>
        <v>54</v>
      </c>
      <c r="AQ109" s="53" t="str">
        <f t="shared" si="131"/>
        <v>60</v>
      </c>
      <c r="AR109" s="54" t="str">
        <f t="shared" si="132"/>
        <v>Yield on Road</v>
      </c>
      <c r="AS109" s="55"/>
      <c r="AT109" s="55"/>
      <c r="AU109" s="56">
        <f>IF(GroupStTimes!$A$8=0,MIN(CB109,CD109,CF109),MIN(BZ109,CB109,CD109,CF109))</f>
        <v>0.28775462962962967</v>
      </c>
      <c r="AV109" s="56">
        <f>IF(GroupStTimes!$A$8=0,MAX(CC109,CE109,CG109),MAX(CA109,CC109,CE109,CG109))</f>
        <v>0.34599537037037037</v>
      </c>
      <c r="AW109" s="57" t="str">
        <f t="shared" si="133"/>
        <v/>
      </c>
      <c r="AX109" s="58" t="str">
        <f t="shared" si="134"/>
        <v/>
      </c>
      <c r="AY109" s="58" t="str">
        <f t="shared" si="135"/>
        <v/>
      </c>
      <c r="AZ109" s="31">
        <f t="shared" si="136"/>
        <v>30.54</v>
      </c>
      <c r="BA109" s="59">
        <f t="shared" si="137"/>
        <v>0.28750000000000003</v>
      </c>
      <c r="BB109" s="59">
        <f t="shared" si="138"/>
        <v>0.29305555555555562</v>
      </c>
      <c r="BC109" s="59">
        <f t="shared" si="139"/>
        <v>0.29106481481481489</v>
      </c>
      <c r="BD109" s="59">
        <f t="shared" si="140"/>
        <v>0.33689814814814817</v>
      </c>
      <c r="BE109" s="59">
        <f t="shared" si="141"/>
        <v>0.33532407407407405</v>
      </c>
      <c r="BF109" s="59">
        <f t="shared" si="142"/>
        <v>0.34574074074074074</v>
      </c>
      <c r="BG109" s="59">
        <f t="shared" si="143"/>
        <v>0.34494212962962967</v>
      </c>
      <c r="BH109" s="59">
        <f t="shared" si="144"/>
        <v>0.34424768518518523</v>
      </c>
      <c r="BI109" s="31">
        <f t="shared" si="145"/>
        <v>0.17999999999999972</v>
      </c>
      <c r="BJ109" s="61">
        <f t="shared" ref="BJ109:BM109" si="216">IF($AJ108="t",IF(AM107=0,0,$BI109/AM107),IF(AM108=0,0,$BI109/AM108))</f>
        <v>5.9999999999999906E-3</v>
      </c>
      <c r="BK109" s="61">
        <f t="shared" si="216"/>
        <v>5.9999999999999906E-3</v>
      </c>
      <c r="BL109" s="61">
        <f t="shared" si="216"/>
        <v>5.9999999999999906E-3</v>
      </c>
      <c r="BM109" s="61">
        <f t="shared" si="216"/>
        <v>5.9999999999999906E-3</v>
      </c>
      <c r="BN109" s="62">
        <f t="shared" si="147"/>
        <v>0</v>
      </c>
      <c r="BO109" s="62">
        <f t="shared" si="148"/>
        <v>0</v>
      </c>
      <c r="BP109" s="62">
        <f t="shared" si="149"/>
        <v>22</v>
      </c>
      <c r="BQ109" s="62">
        <f t="shared" si="150"/>
        <v>0</v>
      </c>
      <c r="BR109" s="62">
        <f t="shared" si="151"/>
        <v>0</v>
      </c>
      <c r="BS109" s="62">
        <f t="shared" si="152"/>
        <v>22</v>
      </c>
      <c r="BT109" s="62">
        <f t="shared" si="153"/>
        <v>0</v>
      </c>
      <c r="BU109" s="62">
        <f t="shared" si="154"/>
        <v>0</v>
      </c>
      <c r="BV109" s="62">
        <f t="shared" si="155"/>
        <v>22</v>
      </c>
      <c r="BW109" s="62">
        <f t="shared" si="156"/>
        <v>0</v>
      </c>
      <c r="BX109" s="62">
        <f t="shared" si="157"/>
        <v>0</v>
      </c>
      <c r="BY109" s="62">
        <f t="shared" si="158"/>
        <v>22</v>
      </c>
      <c r="BZ109" s="63">
        <f t="shared" si="159"/>
        <v>0.28775462962962967</v>
      </c>
      <c r="CA109" s="63">
        <f t="shared" si="160"/>
        <v>0.29331018518518526</v>
      </c>
      <c r="CB109" s="63">
        <f t="shared" si="161"/>
        <v>0.29131944444444452</v>
      </c>
      <c r="CC109" s="63">
        <f t="shared" si="162"/>
        <v>0.3371527777777778</v>
      </c>
      <c r="CD109" s="63">
        <f t="shared" si="163"/>
        <v>0.33557870370370368</v>
      </c>
      <c r="CE109" s="63">
        <f t="shared" si="164"/>
        <v>0.34599537037037037</v>
      </c>
      <c r="CF109" s="63">
        <f t="shared" si="165"/>
        <v>0.3451967592592593</v>
      </c>
      <c r="CG109" s="63">
        <f t="shared" si="166"/>
        <v>0.34450231481481486</v>
      </c>
      <c r="CH109" s="36"/>
      <c r="CI109" s="36"/>
      <c r="CJ109" s="36"/>
      <c r="CK109" s="36"/>
      <c r="CL109" s="60">
        <v>60</v>
      </c>
    </row>
    <row r="110" spans="1:90" ht="26.25" customHeight="1" x14ac:dyDescent="0.25">
      <c r="A110" s="37">
        <v>32</v>
      </c>
      <c r="B110" s="38"/>
      <c r="C110" s="39"/>
      <c r="D110" s="39"/>
      <c r="E110" s="39"/>
      <c r="F110" s="42"/>
      <c r="G110" s="40">
        <v>30.96</v>
      </c>
      <c r="H110" s="41">
        <f t="shared" si="207"/>
        <v>30.97</v>
      </c>
      <c r="I110" s="42">
        <v>30.95</v>
      </c>
      <c r="J110" s="43">
        <f t="shared" si="208"/>
        <v>-7.5390414647280872E-4</v>
      </c>
      <c r="K110" s="44">
        <f t="shared" si="209"/>
        <v>-2.3333333333333428E-2</v>
      </c>
      <c r="L110" s="45" t="s">
        <v>114</v>
      </c>
      <c r="M110" s="126" t="s">
        <v>1229</v>
      </c>
      <c r="N110" s="46">
        <f t="shared" si="120"/>
        <v>30.973333333333333</v>
      </c>
      <c r="O110" s="46"/>
      <c r="P110" s="42">
        <v>30.95</v>
      </c>
      <c r="Q110" s="46"/>
      <c r="R110" s="39">
        <v>30.98</v>
      </c>
      <c r="S110" s="46"/>
      <c r="T110" s="40">
        <v>30.99</v>
      </c>
      <c r="U110" s="47" t="str">
        <f t="shared" si="168"/>
        <v/>
      </c>
      <c r="V110" s="47" t="str">
        <f t="shared" si="169"/>
        <v/>
      </c>
      <c r="W110" s="48"/>
      <c r="X110" s="48"/>
      <c r="Y110" s="48"/>
      <c r="Z110" s="48"/>
      <c r="AA110" s="49"/>
      <c r="AB110" s="49"/>
      <c r="AC110" s="50"/>
      <c r="AD110" s="50"/>
      <c r="AE110" s="51">
        <f t="shared" si="122"/>
        <v>32</v>
      </c>
      <c r="AF110" s="51" t="str">
        <f t="shared" si="123"/>
        <v/>
      </c>
      <c r="AG110" s="51" t="str">
        <f t="shared" si="124"/>
        <v/>
      </c>
      <c r="AH110" s="51" t="str">
        <f t="shared" si="125"/>
        <v/>
      </c>
      <c r="AI110" s="52">
        <f t="shared" si="126"/>
        <v>30.97</v>
      </c>
      <c r="AJ110" s="68"/>
      <c r="AK110" s="53"/>
      <c r="AL110" s="52"/>
      <c r="AM110" s="53">
        <f t="shared" si="130"/>
        <v>40</v>
      </c>
      <c r="AN110" s="53">
        <f>IF(AJ110&lt;&gt;"",IF(AJ110="o",VLOOKUP(AM110,OpenSect!$A$1:$D$11,2),IF(AJ110="u",VLOOKUP(AM110,UpHill!$A$1:$D$35,2),IF(AJ110="d",VLOOKUP(AM110,DownHill!$A$3:$D$29,2),IF(AJ110="f",VLOOKUP(AM110,FlatUnd!$A$2:$D$30,2),IF(AJ110="t",VLOOKUP(AM110,TimeAdd!$A$1:$D$176,2),IF(AJ110="l",VLOOKUP(AM110,SLimit!$A$1:$D$8,2),AN109)))))),AN109)</f>
        <v>45</v>
      </c>
      <c r="AO110" s="53">
        <f>IF(AJ110&lt;&gt;"",IF(AJ110="o",VLOOKUP(AM110,OpenSect!$A$1:$D$11,3),IF(AJ110="u",VLOOKUP(AM110,UpHill!$A$1:$D$35,3),IF(AJ110="d",VLOOKUP(AM110,DownHill!$A$3:$D$29,3),IF(AJ110="f",VLOOKUP(AM110,FlatUnd!$A$2:$D$30,3),IF(AJ110="t",VLOOKUP(AM110,TimeAdd!$A$1:$D$18,3),IF(AJ110="l",VLOOKUP(AM110,SLimit!$A$1:$D$8,3),AO109)))))),AO109)</f>
        <v>50</v>
      </c>
      <c r="AP110" s="53">
        <f>IF(AJ110&lt;&gt;"",IF(AJ110="o",VLOOKUP(AM110,OpenSect!$A$1:$D$11,4),IF(AJ110="u",VLOOKUP(AM110,UpHill!$A$1:$D$35,4),IF(AJ110="d",VLOOKUP(AM110,DownHill!$A$3:$D$29,4),IF(AJ110="f",VLOOKUP(AM110,FlatUnd!$A$2:$D$30,4),IF(AJ110="t",VLOOKUP(AM110,TimeAdd!$A$1:$D$18,4),IF(AJ110="l",VLOOKUP(AM110,SLimit!$A$1:$D$8,4),AP109)))))),AP109)</f>
        <v>54</v>
      </c>
      <c r="AQ110" s="53" t="str">
        <f t="shared" si="131"/>
        <v>60</v>
      </c>
      <c r="AR110" s="54" t="str">
        <f t="shared" si="132"/>
        <v>Bridge 1969</v>
      </c>
      <c r="AS110" s="55"/>
      <c r="AT110" s="55"/>
      <c r="AU110" s="56">
        <f>IF(GroupStTimes!$A$8=0,MIN(CB110,CD110,CF110),MIN(BZ110,CB110,CD110,CF110))</f>
        <v>0.28802083333333339</v>
      </c>
      <c r="AV110" s="56">
        <f>IF(GroupStTimes!$A$8=0,MAX(CC110,CE110,CG110),MAX(CA110,CC110,CE110,CG110))</f>
        <v>0.34620370370370368</v>
      </c>
      <c r="AW110" s="57" t="str">
        <f t="shared" si="133"/>
        <v/>
      </c>
      <c r="AX110" s="58" t="str">
        <f t="shared" si="134"/>
        <v/>
      </c>
      <c r="AY110" s="58" t="str">
        <f t="shared" si="135"/>
        <v/>
      </c>
      <c r="AZ110" s="31">
        <f t="shared" si="136"/>
        <v>30.72</v>
      </c>
      <c r="BA110" s="59">
        <f t="shared" si="137"/>
        <v>0.28775462962962967</v>
      </c>
      <c r="BB110" s="59">
        <f t="shared" si="138"/>
        <v>0.29331018518518526</v>
      </c>
      <c r="BC110" s="59">
        <f t="shared" si="139"/>
        <v>0.29131944444444452</v>
      </c>
      <c r="BD110" s="59">
        <f t="shared" si="140"/>
        <v>0.3371527777777778</v>
      </c>
      <c r="BE110" s="59">
        <f t="shared" si="141"/>
        <v>0.33557870370370368</v>
      </c>
      <c r="BF110" s="59">
        <f t="shared" si="142"/>
        <v>0.34599537037037037</v>
      </c>
      <c r="BG110" s="59">
        <f t="shared" si="143"/>
        <v>0.3451967592592593</v>
      </c>
      <c r="BH110" s="59">
        <f t="shared" si="144"/>
        <v>0.34450231481481486</v>
      </c>
      <c r="BI110" s="31">
        <f t="shared" si="145"/>
        <v>0.25</v>
      </c>
      <c r="BJ110" s="61">
        <f t="shared" ref="BJ110:BM110" si="217">IF($AJ109="t",IF(AM108=0,0,$BI110/AM108),IF(AM109=0,0,$BI110/AM109))</f>
        <v>6.2500000000000003E-3</v>
      </c>
      <c r="BK110" s="61">
        <f t="shared" si="217"/>
        <v>5.5555555555555558E-3</v>
      </c>
      <c r="BL110" s="61">
        <f t="shared" si="217"/>
        <v>5.0000000000000001E-3</v>
      </c>
      <c r="BM110" s="61">
        <f t="shared" si="217"/>
        <v>4.6296296296296294E-3</v>
      </c>
      <c r="BN110" s="62">
        <f t="shared" si="147"/>
        <v>0</v>
      </c>
      <c r="BO110" s="62">
        <f t="shared" si="148"/>
        <v>0</v>
      </c>
      <c r="BP110" s="62">
        <f t="shared" si="149"/>
        <v>23</v>
      </c>
      <c r="BQ110" s="62">
        <f t="shared" si="150"/>
        <v>0</v>
      </c>
      <c r="BR110" s="62">
        <f t="shared" si="151"/>
        <v>0</v>
      </c>
      <c r="BS110" s="62">
        <f t="shared" si="152"/>
        <v>20</v>
      </c>
      <c r="BT110" s="62">
        <f t="shared" si="153"/>
        <v>0</v>
      </c>
      <c r="BU110" s="62">
        <f t="shared" si="154"/>
        <v>0</v>
      </c>
      <c r="BV110" s="62">
        <f t="shared" si="155"/>
        <v>18</v>
      </c>
      <c r="BW110" s="62">
        <f t="shared" si="156"/>
        <v>0</v>
      </c>
      <c r="BX110" s="62">
        <f t="shared" si="157"/>
        <v>0</v>
      </c>
      <c r="BY110" s="62">
        <f t="shared" si="158"/>
        <v>17</v>
      </c>
      <c r="BZ110" s="63">
        <f t="shared" si="159"/>
        <v>0.28802083333333339</v>
      </c>
      <c r="CA110" s="63">
        <f t="shared" si="160"/>
        <v>0.29357638888888898</v>
      </c>
      <c r="CB110" s="63">
        <f t="shared" si="161"/>
        <v>0.29155092592592602</v>
      </c>
      <c r="CC110" s="63">
        <f t="shared" si="162"/>
        <v>0.3373842592592593</v>
      </c>
      <c r="CD110" s="63">
        <f t="shared" si="163"/>
        <v>0.335787037037037</v>
      </c>
      <c r="CE110" s="63">
        <f t="shared" si="164"/>
        <v>0.34620370370370368</v>
      </c>
      <c r="CF110" s="63">
        <f t="shared" si="165"/>
        <v>0.34539351851851857</v>
      </c>
      <c r="CG110" s="63">
        <f t="shared" si="166"/>
        <v>0.34469907407407413</v>
      </c>
      <c r="CH110" s="36"/>
      <c r="CI110" s="36"/>
      <c r="CJ110" s="36"/>
      <c r="CK110" s="36"/>
      <c r="CL110" s="60">
        <v>60</v>
      </c>
    </row>
    <row r="111" spans="1:90" ht="26.25" customHeight="1" x14ac:dyDescent="0.25">
      <c r="A111" s="37">
        <v>32</v>
      </c>
      <c r="B111" s="38"/>
      <c r="C111" s="39"/>
      <c r="D111" s="39"/>
      <c r="E111" s="39"/>
      <c r="F111" s="42"/>
      <c r="G111" s="40">
        <v>31.56</v>
      </c>
      <c r="H111" s="41">
        <f t="shared" si="207"/>
        <v>31.57</v>
      </c>
      <c r="I111" s="42">
        <v>31.56</v>
      </c>
      <c r="J111" s="43">
        <f t="shared" si="208"/>
        <v>-5.2809463455859545E-4</v>
      </c>
      <c r="K111" s="44">
        <f t="shared" si="209"/>
        <v>-1.6666666666669272E-2</v>
      </c>
      <c r="L111" s="45" t="s">
        <v>115</v>
      </c>
      <c r="M111" s="126" t="s">
        <v>1229</v>
      </c>
      <c r="N111" s="46">
        <f t="shared" si="120"/>
        <v>31.576666666666668</v>
      </c>
      <c r="O111" s="46"/>
      <c r="P111" s="42">
        <v>31.56</v>
      </c>
      <c r="Q111" s="46"/>
      <c r="R111" s="39">
        <v>31.58</v>
      </c>
      <c r="S111" s="46"/>
      <c r="T111" s="40">
        <v>31.59</v>
      </c>
      <c r="U111" s="47" t="str">
        <f t="shared" si="168"/>
        <v/>
      </c>
      <c r="V111" s="47" t="str">
        <f t="shared" si="169"/>
        <v/>
      </c>
      <c r="W111" s="48"/>
      <c r="X111" s="48"/>
      <c r="Y111" s="48"/>
      <c r="Z111" s="48"/>
      <c r="AA111" s="49"/>
      <c r="AB111" s="49"/>
      <c r="AC111" s="50"/>
      <c r="AD111" s="50"/>
      <c r="AE111" s="51">
        <f t="shared" si="122"/>
        <v>32</v>
      </c>
      <c r="AF111" s="51" t="str">
        <f t="shared" si="123"/>
        <v/>
      </c>
      <c r="AG111" s="51" t="str">
        <f t="shared" si="124"/>
        <v/>
      </c>
      <c r="AH111" s="51" t="str">
        <f t="shared" si="125"/>
        <v/>
      </c>
      <c r="AI111" s="52">
        <f t="shared" si="126"/>
        <v>31.57</v>
      </c>
      <c r="AJ111" s="68"/>
      <c r="AK111" s="53"/>
      <c r="AL111" s="52"/>
      <c r="AM111" s="53">
        <f t="shared" si="130"/>
        <v>40</v>
      </c>
      <c r="AN111" s="53">
        <f>IF(AJ111&lt;&gt;"",IF(AJ111="o",VLOOKUP(AM111,OpenSect!$A$1:$D$11,2),IF(AJ111="u",VLOOKUP(AM111,UpHill!$A$1:$D$35,2),IF(AJ111="d",VLOOKUP(AM111,DownHill!$A$3:$D$29,2),IF(AJ111="f",VLOOKUP(AM111,FlatUnd!$A$2:$D$30,2),IF(AJ111="t",VLOOKUP(AM111,TimeAdd!$A$1:$D$176,2),IF(AJ111="l",VLOOKUP(AM111,SLimit!$A$1:$D$8,2),AN110)))))),AN110)</f>
        <v>45</v>
      </c>
      <c r="AO111" s="53">
        <f>IF(AJ111&lt;&gt;"",IF(AJ111="o",VLOOKUP(AM111,OpenSect!$A$1:$D$11,3),IF(AJ111="u",VLOOKUP(AM111,UpHill!$A$1:$D$35,3),IF(AJ111="d",VLOOKUP(AM111,DownHill!$A$3:$D$29,3),IF(AJ111="f",VLOOKUP(AM111,FlatUnd!$A$2:$D$30,3),IF(AJ111="t",VLOOKUP(AM111,TimeAdd!$A$1:$D$18,3),IF(AJ111="l",VLOOKUP(AM111,SLimit!$A$1:$D$8,3),AO110)))))),AO110)</f>
        <v>50</v>
      </c>
      <c r="AP111" s="53">
        <f>IF(AJ111&lt;&gt;"",IF(AJ111="o",VLOOKUP(AM111,OpenSect!$A$1:$D$11,4),IF(AJ111="u",VLOOKUP(AM111,UpHill!$A$1:$D$35,4),IF(AJ111="d",VLOOKUP(AM111,DownHill!$A$3:$D$29,4),IF(AJ111="f",VLOOKUP(AM111,FlatUnd!$A$2:$D$30,4),IF(AJ111="t",VLOOKUP(AM111,TimeAdd!$A$1:$D$18,4),IF(AJ111="l",VLOOKUP(AM111,SLimit!$A$1:$D$8,4),AP110)))))),AP110)</f>
        <v>54</v>
      </c>
      <c r="AQ111" s="53" t="str">
        <f t="shared" si="131"/>
        <v>60</v>
      </c>
      <c r="AR111" s="54" t="str">
        <f t="shared" si="132"/>
        <v>1km stone</v>
      </c>
      <c r="AS111" s="55"/>
      <c r="AT111" s="55"/>
      <c r="AU111" s="56">
        <f>IF(GroupStTimes!$A$8=0,MIN(CB111,CD111,CF111),MIN(BZ111,CB111,CD111,CF111))</f>
        <v>0.28864583333333338</v>
      </c>
      <c r="AV111" s="56">
        <f>IF(GroupStTimes!$A$8=0,MAX(CC111,CE111,CG111),MAX(CA111,CC111,CE111,CG111))</f>
        <v>0.34670138888888891</v>
      </c>
      <c r="AW111" s="57" t="str">
        <f t="shared" si="133"/>
        <v/>
      </c>
      <c r="AX111" s="58" t="str">
        <f t="shared" si="134"/>
        <v/>
      </c>
      <c r="AY111" s="58" t="str">
        <f t="shared" si="135"/>
        <v/>
      </c>
      <c r="AZ111" s="31">
        <f t="shared" si="136"/>
        <v>30.72</v>
      </c>
      <c r="BA111" s="59">
        <f t="shared" si="137"/>
        <v>0.28775462962962967</v>
      </c>
      <c r="BB111" s="59">
        <f t="shared" si="138"/>
        <v>0.29331018518518526</v>
      </c>
      <c r="BC111" s="59">
        <f t="shared" si="139"/>
        <v>0.29131944444444452</v>
      </c>
      <c r="BD111" s="59">
        <f t="shared" si="140"/>
        <v>0.3371527777777778</v>
      </c>
      <c r="BE111" s="59">
        <f t="shared" si="141"/>
        <v>0.33557870370370368</v>
      </c>
      <c r="BF111" s="59">
        <f t="shared" si="142"/>
        <v>0.34599537037037037</v>
      </c>
      <c r="BG111" s="59">
        <f t="shared" si="143"/>
        <v>0.3451967592592593</v>
      </c>
      <c r="BH111" s="59">
        <f t="shared" si="144"/>
        <v>0.34450231481481486</v>
      </c>
      <c r="BI111" s="31">
        <f t="shared" si="145"/>
        <v>0.85000000000000142</v>
      </c>
      <c r="BJ111" s="61">
        <f t="shared" ref="BJ111:BM111" si="218">IF($AJ110="t",IF(AM109=0,0,$BI111/AM109),IF(AM110=0,0,$BI111/AM110))</f>
        <v>2.1250000000000036E-2</v>
      </c>
      <c r="BK111" s="61">
        <f t="shared" si="218"/>
        <v>1.888888888888892E-2</v>
      </c>
      <c r="BL111" s="61">
        <f t="shared" si="218"/>
        <v>1.7000000000000029E-2</v>
      </c>
      <c r="BM111" s="61">
        <f t="shared" si="218"/>
        <v>1.5740740740740767E-2</v>
      </c>
      <c r="BN111" s="62">
        <f t="shared" si="147"/>
        <v>0</v>
      </c>
      <c r="BO111" s="62">
        <f t="shared" si="148"/>
        <v>1</v>
      </c>
      <c r="BP111" s="62">
        <f t="shared" si="149"/>
        <v>17</v>
      </c>
      <c r="BQ111" s="62">
        <f t="shared" si="150"/>
        <v>0</v>
      </c>
      <c r="BR111" s="62">
        <f t="shared" si="151"/>
        <v>1</v>
      </c>
      <c r="BS111" s="62">
        <f t="shared" si="152"/>
        <v>8</v>
      </c>
      <c r="BT111" s="62">
        <f t="shared" si="153"/>
        <v>0</v>
      </c>
      <c r="BU111" s="62">
        <f t="shared" si="154"/>
        <v>1</v>
      </c>
      <c r="BV111" s="62">
        <f t="shared" si="155"/>
        <v>1</v>
      </c>
      <c r="BW111" s="62">
        <f t="shared" si="156"/>
        <v>0</v>
      </c>
      <c r="BX111" s="62">
        <f t="shared" si="157"/>
        <v>0</v>
      </c>
      <c r="BY111" s="62">
        <f t="shared" si="158"/>
        <v>57</v>
      </c>
      <c r="BZ111" s="63">
        <f t="shared" si="159"/>
        <v>0.28864583333333338</v>
      </c>
      <c r="CA111" s="63">
        <f t="shared" si="160"/>
        <v>0.29420138888888897</v>
      </c>
      <c r="CB111" s="63">
        <f t="shared" si="161"/>
        <v>0.29210648148148155</v>
      </c>
      <c r="CC111" s="63">
        <f t="shared" si="162"/>
        <v>0.33793981481481483</v>
      </c>
      <c r="CD111" s="63">
        <f t="shared" si="163"/>
        <v>0.33628472222222222</v>
      </c>
      <c r="CE111" s="63">
        <f t="shared" si="164"/>
        <v>0.34670138888888891</v>
      </c>
      <c r="CF111" s="63">
        <f t="shared" si="165"/>
        <v>0.34585648148148151</v>
      </c>
      <c r="CG111" s="63">
        <f t="shared" si="166"/>
        <v>0.34516203703703707</v>
      </c>
      <c r="CH111" s="36"/>
      <c r="CI111" s="36"/>
      <c r="CJ111" s="36"/>
      <c r="CK111" s="36"/>
      <c r="CL111" s="60">
        <v>60</v>
      </c>
    </row>
    <row r="112" spans="1:90" ht="26.25" customHeight="1" x14ac:dyDescent="0.25">
      <c r="A112" s="37">
        <v>32</v>
      </c>
      <c r="B112" s="38"/>
      <c r="C112" s="39"/>
      <c r="D112" s="39"/>
      <c r="E112" s="39"/>
      <c r="F112" s="42"/>
      <c r="G112" s="40">
        <v>32.07</v>
      </c>
      <c r="H112" s="41">
        <f t="shared" si="207"/>
        <v>32.090000000000003</v>
      </c>
      <c r="I112" s="42">
        <v>32.07</v>
      </c>
      <c r="J112" s="43">
        <f t="shared" si="208"/>
        <v>-7.2757509614385497E-4</v>
      </c>
      <c r="K112" s="44">
        <f t="shared" si="209"/>
        <v>-2.3333333333333428E-2</v>
      </c>
      <c r="L112" s="45" t="s">
        <v>116</v>
      </c>
      <c r="M112" s="126" t="s">
        <v>1229</v>
      </c>
      <c r="N112" s="46">
        <f t="shared" si="120"/>
        <v>32.093333333333334</v>
      </c>
      <c r="O112" s="46"/>
      <c r="P112" s="42">
        <v>32.07</v>
      </c>
      <c r="Q112" s="46"/>
      <c r="R112" s="39">
        <v>32.1</v>
      </c>
      <c r="S112" s="46"/>
      <c r="T112" s="40">
        <v>32.11</v>
      </c>
      <c r="U112" s="47" t="str">
        <f t="shared" si="168"/>
        <v/>
      </c>
      <c r="V112" s="47" t="str">
        <f t="shared" si="169"/>
        <v/>
      </c>
      <c r="W112" s="48"/>
      <c r="X112" s="48"/>
      <c r="Y112" s="48"/>
      <c r="Z112" s="48"/>
      <c r="AA112" s="49"/>
      <c r="AB112" s="49"/>
      <c r="AC112" s="50"/>
      <c r="AD112" s="50"/>
      <c r="AE112" s="51">
        <f t="shared" si="122"/>
        <v>32</v>
      </c>
      <c r="AF112" s="51" t="str">
        <f t="shared" si="123"/>
        <v/>
      </c>
      <c r="AG112" s="51" t="str">
        <f t="shared" si="124"/>
        <v/>
      </c>
      <c r="AH112" s="51" t="str">
        <f t="shared" si="125"/>
        <v/>
      </c>
      <c r="AI112" s="52">
        <f t="shared" si="126"/>
        <v>32.090000000000003</v>
      </c>
      <c r="AJ112" s="68"/>
      <c r="AK112" s="53"/>
      <c r="AL112" s="52"/>
      <c r="AM112" s="53">
        <f t="shared" si="130"/>
        <v>40</v>
      </c>
      <c r="AN112" s="53">
        <f>IF(AJ112&lt;&gt;"",IF(AJ112="o",VLOOKUP(AM112,OpenSect!$A$1:$D$11,2),IF(AJ112="u",VLOOKUP(AM112,UpHill!$A$1:$D$35,2),IF(AJ112="d",VLOOKUP(AM112,DownHill!$A$3:$D$29,2),IF(AJ112="f",VLOOKUP(AM112,FlatUnd!$A$2:$D$30,2),IF(AJ112="t",VLOOKUP(AM112,TimeAdd!$A$1:$D$176,2),IF(AJ112="l",VLOOKUP(AM112,SLimit!$A$1:$D$8,2),AN111)))))),AN111)</f>
        <v>45</v>
      </c>
      <c r="AO112" s="53">
        <f>IF(AJ112&lt;&gt;"",IF(AJ112="o",VLOOKUP(AM112,OpenSect!$A$1:$D$11,3),IF(AJ112="u",VLOOKUP(AM112,UpHill!$A$1:$D$35,3),IF(AJ112="d",VLOOKUP(AM112,DownHill!$A$3:$D$29,3),IF(AJ112="f",VLOOKUP(AM112,FlatUnd!$A$2:$D$30,3),IF(AJ112="t",VLOOKUP(AM112,TimeAdd!$A$1:$D$18,3),IF(AJ112="l",VLOOKUP(AM112,SLimit!$A$1:$D$8,3),AO111)))))),AO111)</f>
        <v>50</v>
      </c>
      <c r="AP112" s="53">
        <f>IF(AJ112&lt;&gt;"",IF(AJ112="o",VLOOKUP(AM112,OpenSect!$A$1:$D$11,4),IF(AJ112="u",VLOOKUP(AM112,UpHill!$A$1:$D$35,4),IF(AJ112="d",VLOOKUP(AM112,DownHill!$A$3:$D$29,4),IF(AJ112="f",VLOOKUP(AM112,FlatUnd!$A$2:$D$30,4),IF(AJ112="t",VLOOKUP(AM112,TimeAdd!$A$1:$D$18,4),IF(AJ112="l",VLOOKUP(AM112,SLimit!$A$1:$D$8,4),AP111)))))),AP111)</f>
        <v>54</v>
      </c>
      <c r="AQ112" s="53" t="str">
        <f t="shared" si="131"/>
        <v>60</v>
      </c>
      <c r="AR112" s="54" t="str">
        <f t="shared" si="132"/>
        <v>Warning - Gentle Curve {Right}</v>
      </c>
      <c r="AS112" s="55"/>
      <c r="AT112" s="55"/>
      <c r="AU112" s="56">
        <f>IF(GroupStTimes!$A$8=0,MIN(CB112,CD112,CF112),MIN(BZ112,CB112,CD112,CF112))</f>
        <v>0.28917824074074078</v>
      </c>
      <c r="AV112" s="56">
        <f>IF(GroupStTimes!$A$8=0,MAX(CC112,CE112,CG112),MAX(CA112,CC112,CE112,CG112))</f>
        <v>0.34714120370370372</v>
      </c>
      <c r="AW112" s="57" t="str">
        <f t="shared" si="133"/>
        <v/>
      </c>
      <c r="AX112" s="58" t="str">
        <f t="shared" si="134"/>
        <v/>
      </c>
      <c r="AY112" s="58" t="str">
        <f t="shared" si="135"/>
        <v/>
      </c>
      <c r="AZ112" s="31">
        <f t="shared" si="136"/>
        <v>30.72</v>
      </c>
      <c r="BA112" s="59">
        <f t="shared" si="137"/>
        <v>0.28775462962962967</v>
      </c>
      <c r="BB112" s="59">
        <f t="shared" si="138"/>
        <v>0.29331018518518526</v>
      </c>
      <c r="BC112" s="59">
        <f t="shared" si="139"/>
        <v>0.29131944444444452</v>
      </c>
      <c r="BD112" s="59">
        <f t="shared" si="140"/>
        <v>0.3371527777777778</v>
      </c>
      <c r="BE112" s="59">
        <f t="shared" si="141"/>
        <v>0.33557870370370368</v>
      </c>
      <c r="BF112" s="59">
        <f t="shared" si="142"/>
        <v>0.34599537037037037</v>
      </c>
      <c r="BG112" s="59">
        <f t="shared" si="143"/>
        <v>0.3451967592592593</v>
      </c>
      <c r="BH112" s="59">
        <f t="shared" si="144"/>
        <v>0.34450231481481486</v>
      </c>
      <c r="BI112" s="31">
        <f t="shared" si="145"/>
        <v>1.3700000000000045</v>
      </c>
      <c r="BJ112" s="61">
        <f t="shared" ref="BJ112:BM112" si="219">IF($AJ111="t",IF(AM110=0,0,$BI112/AM110),IF(AM111=0,0,$BI112/AM111))</f>
        <v>3.4250000000000114E-2</v>
      </c>
      <c r="BK112" s="61">
        <f t="shared" si="219"/>
        <v>3.0444444444444545E-2</v>
      </c>
      <c r="BL112" s="61">
        <f t="shared" si="219"/>
        <v>2.7400000000000091E-2</v>
      </c>
      <c r="BM112" s="61">
        <f t="shared" si="219"/>
        <v>2.5370370370370456E-2</v>
      </c>
      <c r="BN112" s="62">
        <f t="shared" si="147"/>
        <v>0</v>
      </c>
      <c r="BO112" s="62">
        <f t="shared" si="148"/>
        <v>2</v>
      </c>
      <c r="BP112" s="62">
        <f t="shared" si="149"/>
        <v>3</v>
      </c>
      <c r="BQ112" s="62">
        <f t="shared" si="150"/>
        <v>0</v>
      </c>
      <c r="BR112" s="62">
        <f t="shared" si="151"/>
        <v>1</v>
      </c>
      <c r="BS112" s="62">
        <f t="shared" si="152"/>
        <v>50</v>
      </c>
      <c r="BT112" s="62">
        <f t="shared" si="153"/>
        <v>0</v>
      </c>
      <c r="BU112" s="62">
        <f t="shared" si="154"/>
        <v>1</v>
      </c>
      <c r="BV112" s="62">
        <f t="shared" si="155"/>
        <v>39</v>
      </c>
      <c r="BW112" s="62">
        <f t="shared" si="156"/>
        <v>0</v>
      </c>
      <c r="BX112" s="62">
        <f t="shared" si="157"/>
        <v>1</v>
      </c>
      <c r="BY112" s="62">
        <f t="shared" si="158"/>
        <v>31</v>
      </c>
      <c r="BZ112" s="63">
        <f t="shared" si="159"/>
        <v>0.28917824074074078</v>
      </c>
      <c r="CA112" s="63">
        <f t="shared" si="160"/>
        <v>0.29473379629629637</v>
      </c>
      <c r="CB112" s="63">
        <f t="shared" si="161"/>
        <v>0.29259259259259268</v>
      </c>
      <c r="CC112" s="63">
        <f t="shared" si="162"/>
        <v>0.33842592592592596</v>
      </c>
      <c r="CD112" s="63">
        <f t="shared" si="163"/>
        <v>0.33672453703703703</v>
      </c>
      <c r="CE112" s="63">
        <f t="shared" si="164"/>
        <v>0.34714120370370372</v>
      </c>
      <c r="CF112" s="63">
        <f t="shared" si="165"/>
        <v>0.34625000000000006</v>
      </c>
      <c r="CG112" s="63">
        <f t="shared" si="166"/>
        <v>0.34555555555555562</v>
      </c>
      <c r="CH112" s="36"/>
      <c r="CI112" s="36"/>
      <c r="CJ112" s="36"/>
      <c r="CK112" s="36"/>
      <c r="CL112" s="60">
        <v>60</v>
      </c>
    </row>
    <row r="113" spans="1:90" ht="26.25" customHeight="1" x14ac:dyDescent="0.25">
      <c r="A113" s="37">
        <v>32</v>
      </c>
      <c r="B113" s="38"/>
      <c r="C113" s="39"/>
      <c r="D113" s="39"/>
      <c r="E113" s="39"/>
      <c r="F113" s="42"/>
      <c r="G113" s="40">
        <v>32.47</v>
      </c>
      <c r="H113" s="41">
        <f t="shared" si="207"/>
        <v>32.49</v>
      </c>
      <c r="I113" s="42">
        <v>32.47</v>
      </c>
      <c r="J113" s="43">
        <f t="shared" si="208"/>
        <v>-7.1861205215070615E-4</v>
      </c>
      <c r="K113" s="44">
        <f t="shared" si="209"/>
        <v>-2.3333333333333428E-2</v>
      </c>
      <c r="L113" s="45" t="s">
        <v>95</v>
      </c>
      <c r="M113" s="126" t="s">
        <v>1229</v>
      </c>
      <c r="N113" s="46">
        <f t="shared" si="120"/>
        <v>32.493333333333332</v>
      </c>
      <c r="O113" s="46"/>
      <c r="P113" s="42">
        <v>32.47</v>
      </c>
      <c r="Q113" s="46"/>
      <c r="R113" s="39">
        <v>32.5</v>
      </c>
      <c r="S113" s="46"/>
      <c r="T113" s="40">
        <v>32.51</v>
      </c>
      <c r="U113" s="47" t="str">
        <f t="shared" si="168"/>
        <v/>
      </c>
      <c r="V113" s="47" t="str">
        <f t="shared" si="169"/>
        <v/>
      </c>
      <c r="W113" s="48"/>
      <c r="X113" s="48"/>
      <c r="Y113" s="48"/>
      <c r="Z113" s="48"/>
      <c r="AA113" s="49"/>
      <c r="AB113" s="49"/>
      <c r="AC113" s="50"/>
      <c r="AD113" s="50"/>
      <c r="AE113" s="51">
        <f t="shared" si="122"/>
        <v>32</v>
      </c>
      <c r="AF113" s="51" t="str">
        <f t="shared" si="123"/>
        <v/>
      </c>
      <c r="AG113" s="51" t="str">
        <f t="shared" si="124"/>
        <v/>
      </c>
      <c r="AH113" s="51" t="str">
        <f t="shared" si="125"/>
        <v/>
      </c>
      <c r="AI113" s="52">
        <f t="shared" si="126"/>
        <v>32.49</v>
      </c>
      <c r="AJ113" s="68"/>
      <c r="AK113" s="53"/>
      <c r="AL113" s="52"/>
      <c r="AM113" s="53">
        <f t="shared" si="130"/>
        <v>40</v>
      </c>
      <c r="AN113" s="53">
        <f>IF(AJ113&lt;&gt;"",IF(AJ113="o",VLOOKUP(AM113,OpenSect!$A$1:$D$11,2),IF(AJ113="u",VLOOKUP(AM113,UpHill!$A$1:$D$35,2),IF(AJ113="d",VLOOKUP(AM113,DownHill!$A$3:$D$29,2),IF(AJ113="f",VLOOKUP(AM113,FlatUnd!$A$2:$D$30,2),IF(AJ113="t",VLOOKUP(AM113,TimeAdd!$A$1:$D$176,2),IF(AJ113="l",VLOOKUP(AM113,SLimit!$A$1:$D$8,2),AN112)))))),AN112)</f>
        <v>45</v>
      </c>
      <c r="AO113" s="53">
        <f>IF(AJ113&lt;&gt;"",IF(AJ113="o",VLOOKUP(AM113,OpenSect!$A$1:$D$11,3),IF(AJ113="u",VLOOKUP(AM113,UpHill!$A$1:$D$35,3),IF(AJ113="d",VLOOKUP(AM113,DownHill!$A$3:$D$29,3),IF(AJ113="f",VLOOKUP(AM113,FlatUnd!$A$2:$D$30,3),IF(AJ113="t",VLOOKUP(AM113,TimeAdd!$A$1:$D$18,3),IF(AJ113="l",VLOOKUP(AM113,SLimit!$A$1:$D$8,3),AO112)))))),AO112)</f>
        <v>50</v>
      </c>
      <c r="AP113" s="53">
        <f>IF(AJ113&lt;&gt;"",IF(AJ113="o",VLOOKUP(AM113,OpenSect!$A$1:$D$11,4),IF(AJ113="u",VLOOKUP(AM113,UpHill!$A$1:$D$35,4),IF(AJ113="d",VLOOKUP(AM113,DownHill!$A$3:$D$29,4),IF(AJ113="f",VLOOKUP(AM113,FlatUnd!$A$2:$D$30,4),IF(AJ113="t",VLOOKUP(AM113,TimeAdd!$A$1:$D$18,4),IF(AJ113="l",VLOOKUP(AM113,SLimit!$A$1:$D$8,4),AP112)))))),AP112)</f>
        <v>54</v>
      </c>
      <c r="AQ113" s="53" t="str">
        <f t="shared" si="131"/>
        <v>60</v>
      </c>
      <c r="AR113" s="54" t="str">
        <f t="shared" si="132"/>
        <v>Warning - Side road junction {Left}</v>
      </c>
      <c r="AS113" s="55"/>
      <c r="AT113" s="55"/>
      <c r="AU113" s="56">
        <f>IF(GroupStTimes!$A$8=0,MIN(CB113,CD113,CF113),MIN(BZ113,CB113,CD113,CF113))</f>
        <v>0.28959490740740745</v>
      </c>
      <c r="AV113" s="56">
        <f>IF(GroupStTimes!$A$8=0,MAX(CC113,CE113,CG113),MAX(CA113,CC113,CE113,CG113))</f>
        <v>0.3474652777777778</v>
      </c>
      <c r="AW113" s="57" t="str">
        <f t="shared" si="133"/>
        <v/>
      </c>
      <c r="AX113" s="58" t="str">
        <f t="shared" si="134"/>
        <v/>
      </c>
      <c r="AY113" s="58" t="str">
        <f t="shared" si="135"/>
        <v/>
      </c>
      <c r="AZ113" s="31">
        <f t="shared" si="136"/>
        <v>30.72</v>
      </c>
      <c r="BA113" s="59">
        <f t="shared" si="137"/>
        <v>0.28775462962962967</v>
      </c>
      <c r="BB113" s="59">
        <f t="shared" si="138"/>
        <v>0.29331018518518526</v>
      </c>
      <c r="BC113" s="59">
        <f t="shared" si="139"/>
        <v>0.29131944444444452</v>
      </c>
      <c r="BD113" s="59">
        <f t="shared" si="140"/>
        <v>0.3371527777777778</v>
      </c>
      <c r="BE113" s="59">
        <f t="shared" si="141"/>
        <v>0.33557870370370368</v>
      </c>
      <c r="BF113" s="59">
        <f t="shared" si="142"/>
        <v>0.34599537037037037</v>
      </c>
      <c r="BG113" s="59">
        <f t="shared" si="143"/>
        <v>0.3451967592592593</v>
      </c>
      <c r="BH113" s="59">
        <f t="shared" si="144"/>
        <v>0.34450231481481486</v>
      </c>
      <c r="BI113" s="31">
        <f t="shared" si="145"/>
        <v>1.7700000000000031</v>
      </c>
      <c r="BJ113" s="61">
        <f t="shared" ref="BJ113:BM113" si="220">IF($AJ112="t",IF(AM111=0,0,$BI113/AM111),IF(AM112=0,0,$BI113/AM112))</f>
        <v>4.4250000000000081E-2</v>
      </c>
      <c r="BK113" s="61">
        <f t="shared" si="220"/>
        <v>3.9333333333333401E-2</v>
      </c>
      <c r="BL113" s="61">
        <f t="shared" si="220"/>
        <v>3.5400000000000063E-2</v>
      </c>
      <c r="BM113" s="61">
        <f t="shared" si="220"/>
        <v>3.2777777777777836E-2</v>
      </c>
      <c r="BN113" s="62">
        <f t="shared" si="147"/>
        <v>0</v>
      </c>
      <c r="BO113" s="62">
        <f t="shared" si="148"/>
        <v>2</v>
      </c>
      <c r="BP113" s="62">
        <f t="shared" si="149"/>
        <v>39</v>
      </c>
      <c r="BQ113" s="62">
        <f t="shared" si="150"/>
        <v>0</v>
      </c>
      <c r="BR113" s="62">
        <f t="shared" si="151"/>
        <v>2</v>
      </c>
      <c r="BS113" s="62">
        <f t="shared" si="152"/>
        <v>22</v>
      </c>
      <c r="BT113" s="62">
        <f t="shared" si="153"/>
        <v>0</v>
      </c>
      <c r="BU113" s="62">
        <f t="shared" si="154"/>
        <v>2</v>
      </c>
      <c r="BV113" s="62">
        <f t="shared" si="155"/>
        <v>7</v>
      </c>
      <c r="BW113" s="62">
        <f t="shared" si="156"/>
        <v>0</v>
      </c>
      <c r="BX113" s="62">
        <f t="shared" si="157"/>
        <v>1</v>
      </c>
      <c r="BY113" s="62">
        <f t="shared" si="158"/>
        <v>58</v>
      </c>
      <c r="BZ113" s="63">
        <f t="shared" si="159"/>
        <v>0.28959490740740745</v>
      </c>
      <c r="CA113" s="63">
        <f t="shared" si="160"/>
        <v>0.29515046296296304</v>
      </c>
      <c r="CB113" s="63">
        <f t="shared" si="161"/>
        <v>0.29296296296296304</v>
      </c>
      <c r="CC113" s="63">
        <f t="shared" si="162"/>
        <v>0.33879629629629632</v>
      </c>
      <c r="CD113" s="63">
        <f t="shared" si="163"/>
        <v>0.33704861111111112</v>
      </c>
      <c r="CE113" s="63">
        <f t="shared" si="164"/>
        <v>0.3474652777777778</v>
      </c>
      <c r="CF113" s="63">
        <f t="shared" si="165"/>
        <v>0.34656250000000005</v>
      </c>
      <c r="CG113" s="63">
        <f t="shared" si="166"/>
        <v>0.34586805555555561</v>
      </c>
      <c r="CH113" s="36"/>
      <c r="CI113" s="36"/>
      <c r="CJ113" s="36"/>
      <c r="CK113" s="36"/>
      <c r="CL113" s="60">
        <v>60</v>
      </c>
    </row>
    <row r="114" spans="1:90" ht="26.25" customHeight="1" x14ac:dyDescent="0.25">
      <c r="A114" s="37">
        <v>32</v>
      </c>
      <c r="B114" s="38"/>
      <c r="C114" s="39"/>
      <c r="D114" s="39"/>
      <c r="E114" s="39"/>
      <c r="F114" s="42"/>
      <c r="G114" s="40">
        <v>32.53</v>
      </c>
      <c r="H114" s="41">
        <f t="shared" si="207"/>
        <v>32.54</v>
      </c>
      <c r="I114" s="42">
        <v>32.53</v>
      </c>
      <c r="J114" s="43">
        <f t="shared" si="208"/>
        <v>-5.1234757659593356E-4</v>
      </c>
      <c r="K114" s="44">
        <f t="shared" si="209"/>
        <v>-1.6666666666665719E-2</v>
      </c>
      <c r="L114" s="45" t="s">
        <v>95</v>
      </c>
      <c r="M114" s="126" t="s">
        <v>1229</v>
      </c>
      <c r="N114" s="46">
        <f t="shared" si="120"/>
        <v>32.546666666666667</v>
      </c>
      <c r="O114" s="46"/>
      <c r="P114" s="42">
        <v>32.53</v>
      </c>
      <c r="Q114" s="46"/>
      <c r="R114" s="39">
        <v>32.549999999999997</v>
      </c>
      <c r="S114" s="46"/>
      <c r="T114" s="40">
        <v>32.56</v>
      </c>
      <c r="U114" s="47" t="str">
        <f t="shared" si="168"/>
        <v/>
      </c>
      <c r="V114" s="47" t="str">
        <f t="shared" si="169"/>
        <v/>
      </c>
      <c r="W114" s="48"/>
      <c r="X114" s="48"/>
      <c r="Y114" s="48"/>
      <c r="Z114" s="48"/>
      <c r="AA114" s="49"/>
      <c r="AB114" s="49"/>
      <c r="AC114" s="50"/>
      <c r="AD114" s="50"/>
      <c r="AE114" s="51">
        <f t="shared" si="122"/>
        <v>32</v>
      </c>
      <c r="AF114" s="51" t="str">
        <f t="shared" si="123"/>
        <v/>
      </c>
      <c r="AG114" s="51" t="str">
        <f t="shared" si="124"/>
        <v/>
      </c>
      <c r="AH114" s="51" t="str">
        <f t="shared" si="125"/>
        <v/>
      </c>
      <c r="AI114" s="52">
        <f t="shared" si="126"/>
        <v>32.54</v>
      </c>
      <c r="AJ114" s="68"/>
      <c r="AK114" s="53"/>
      <c r="AL114" s="52"/>
      <c r="AM114" s="53">
        <f t="shared" si="130"/>
        <v>40</v>
      </c>
      <c r="AN114" s="53">
        <f>IF(AJ114&lt;&gt;"",IF(AJ114="o",VLOOKUP(AM114,OpenSect!$A$1:$D$11,2),IF(AJ114="u",VLOOKUP(AM114,UpHill!$A$1:$D$35,2),IF(AJ114="d",VLOOKUP(AM114,DownHill!$A$3:$D$29,2),IF(AJ114="f",VLOOKUP(AM114,FlatUnd!$A$2:$D$30,2),IF(AJ114="t",VLOOKUP(AM114,TimeAdd!$A$1:$D$176,2),IF(AJ114="l",VLOOKUP(AM114,SLimit!$A$1:$D$8,2),AN113)))))),AN113)</f>
        <v>45</v>
      </c>
      <c r="AO114" s="53">
        <f>IF(AJ114&lt;&gt;"",IF(AJ114="o",VLOOKUP(AM114,OpenSect!$A$1:$D$11,3),IF(AJ114="u",VLOOKUP(AM114,UpHill!$A$1:$D$35,3),IF(AJ114="d",VLOOKUP(AM114,DownHill!$A$3:$D$29,3),IF(AJ114="f",VLOOKUP(AM114,FlatUnd!$A$2:$D$30,3),IF(AJ114="t",VLOOKUP(AM114,TimeAdd!$A$1:$D$18,3),IF(AJ114="l",VLOOKUP(AM114,SLimit!$A$1:$D$8,3),AO113)))))),AO113)</f>
        <v>50</v>
      </c>
      <c r="AP114" s="53">
        <f>IF(AJ114&lt;&gt;"",IF(AJ114="o",VLOOKUP(AM114,OpenSect!$A$1:$D$11,4),IF(AJ114="u",VLOOKUP(AM114,UpHill!$A$1:$D$35,4),IF(AJ114="d",VLOOKUP(AM114,DownHill!$A$3:$D$29,4),IF(AJ114="f",VLOOKUP(AM114,FlatUnd!$A$2:$D$30,4),IF(AJ114="t",VLOOKUP(AM114,TimeAdd!$A$1:$D$18,4),IF(AJ114="l",VLOOKUP(AM114,SLimit!$A$1:$D$8,4),AP113)))))),AP113)</f>
        <v>54</v>
      </c>
      <c r="AQ114" s="53" t="str">
        <f t="shared" si="131"/>
        <v>60</v>
      </c>
      <c r="AR114" s="54" t="str">
        <f t="shared" si="132"/>
        <v>Warning - Side road junction {Left}</v>
      </c>
      <c r="AS114" s="55"/>
      <c r="AT114" s="55"/>
      <c r="AU114" s="56">
        <f>IF(GroupStTimes!$A$8=0,MIN(CB114,CD114,CF114),MIN(BZ114,CB114,CD114,CF114))</f>
        <v>0.28965277777777781</v>
      </c>
      <c r="AV114" s="56">
        <f>IF(GroupStTimes!$A$8=0,MAX(CC114,CE114,CG114),MAX(CA114,CC114,CE114,CG114))</f>
        <v>0.34751157407407407</v>
      </c>
      <c r="AW114" s="57" t="str">
        <f t="shared" si="133"/>
        <v/>
      </c>
      <c r="AX114" s="58" t="str">
        <f t="shared" si="134"/>
        <v/>
      </c>
      <c r="AY114" s="58" t="str">
        <f t="shared" si="135"/>
        <v/>
      </c>
      <c r="AZ114" s="31">
        <f t="shared" si="136"/>
        <v>30.72</v>
      </c>
      <c r="BA114" s="59">
        <f t="shared" si="137"/>
        <v>0.28775462962962967</v>
      </c>
      <c r="BB114" s="59">
        <f t="shared" si="138"/>
        <v>0.29331018518518526</v>
      </c>
      <c r="BC114" s="59">
        <f t="shared" si="139"/>
        <v>0.29131944444444452</v>
      </c>
      <c r="BD114" s="59">
        <f t="shared" si="140"/>
        <v>0.3371527777777778</v>
      </c>
      <c r="BE114" s="59">
        <f t="shared" si="141"/>
        <v>0.33557870370370368</v>
      </c>
      <c r="BF114" s="59">
        <f t="shared" si="142"/>
        <v>0.34599537037037037</v>
      </c>
      <c r="BG114" s="59">
        <f t="shared" si="143"/>
        <v>0.3451967592592593</v>
      </c>
      <c r="BH114" s="59">
        <f t="shared" si="144"/>
        <v>0.34450231481481486</v>
      </c>
      <c r="BI114" s="31">
        <f t="shared" si="145"/>
        <v>1.8200000000000003</v>
      </c>
      <c r="BJ114" s="61">
        <f t="shared" ref="BJ114:BM114" si="221">IF($AJ113="t",IF(AM112=0,0,$BI114/AM112),IF(AM113=0,0,$BI114/AM113))</f>
        <v>4.5500000000000006E-2</v>
      </c>
      <c r="BK114" s="61">
        <f t="shared" si="221"/>
        <v>4.044444444444445E-2</v>
      </c>
      <c r="BL114" s="61">
        <f t="shared" si="221"/>
        <v>3.6400000000000009E-2</v>
      </c>
      <c r="BM114" s="61">
        <f t="shared" si="221"/>
        <v>3.3703703703703708E-2</v>
      </c>
      <c r="BN114" s="62">
        <f t="shared" si="147"/>
        <v>0</v>
      </c>
      <c r="BO114" s="62">
        <f t="shared" si="148"/>
        <v>2</v>
      </c>
      <c r="BP114" s="62">
        <f t="shared" si="149"/>
        <v>44</v>
      </c>
      <c r="BQ114" s="62">
        <f t="shared" si="150"/>
        <v>0</v>
      </c>
      <c r="BR114" s="62">
        <f t="shared" si="151"/>
        <v>2</v>
      </c>
      <c r="BS114" s="62">
        <f t="shared" si="152"/>
        <v>26</v>
      </c>
      <c r="BT114" s="62">
        <f t="shared" si="153"/>
        <v>0</v>
      </c>
      <c r="BU114" s="62">
        <f t="shared" si="154"/>
        <v>2</v>
      </c>
      <c r="BV114" s="62">
        <f t="shared" si="155"/>
        <v>11</v>
      </c>
      <c r="BW114" s="62">
        <f t="shared" si="156"/>
        <v>0</v>
      </c>
      <c r="BX114" s="62">
        <f t="shared" si="157"/>
        <v>2</v>
      </c>
      <c r="BY114" s="62">
        <f t="shared" si="158"/>
        <v>1</v>
      </c>
      <c r="BZ114" s="63">
        <f t="shared" si="159"/>
        <v>0.28965277777777781</v>
      </c>
      <c r="CA114" s="63">
        <f t="shared" si="160"/>
        <v>0.29520833333333341</v>
      </c>
      <c r="CB114" s="63">
        <f t="shared" si="161"/>
        <v>0.29300925925925936</v>
      </c>
      <c r="CC114" s="63">
        <f t="shared" si="162"/>
        <v>0.33884259259259264</v>
      </c>
      <c r="CD114" s="63">
        <f t="shared" si="163"/>
        <v>0.33709490740740738</v>
      </c>
      <c r="CE114" s="63">
        <f t="shared" si="164"/>
        <v>0.34751157407407407</v>
      </c>
      <c r="CF114" s="63">
        <f t="shared" si="165"/>
        <v>0.34659722222222228</v>
      </c>
      <c r="CG114" s="63">
        <f t="shared" si="166"/>
        <v>0.34590277777777784</v>
      </c>
      <c r="CH114" s="36"/>
      <c r="CI114" s="36"/>
      <c r="CJ114" s="36"/>
      <c r="CK114" s="36"/>
      <c r="CL114" s="60">
        <v>60</v>
      </c>
    </row>
    <row r="115" spans="1:90" ht="26.25" customHeight="1" x14ac:dyDescent="0.25">
      <c r="A115" s="37">
        <v>32</v>
      </c>
      <c r="B115" s="38"/>
      <c r="C115" s="39"/>
      <c r="D115" s="39"/>
      <c r="E115" s="39"/>
      <c r="F115" s="42"/>
      <c r="G115" s="40">
        <v>33.35</v>
      </c>
      <c r="H115" s="41">
        <f t="shared" si="207"/>
        <v>33.36</v>
      </c>
      <c r="I115" s="42">
        <v>33.340000000000003</v>
      </c>
      <c r="J115" s="43">
        <f t="shared" si="208"/>
        <v>-6.9986002799440384E-4</v>
      </c>
      <c r="K115" s="44">
        <f t="shared" si="209"/>
        <v>-2.3333333333333428E-2</v>
      </c>
      <c r="L115" s="45" t="s">
        <v>117</v>
      </c>
      <c r="M115" s="126" t="s">
        <v>1229</v>
      </c>
      <c r="N115" s="46">
        <f t="shared" si="120"/>
        <v>33.363333333333337</v>
      </c>
      <c r="O115" s="46"/>
      <c r="P115" s="42">
        <v>33.340000000000003</v>
      </c>
      <c r="Q115" s="46"/>
      <c r="R115" s="39">
        <v>33.369999999999997</v>
      </c>
      <c r="S115" s="46"/>
      <c r="T115" s="40">
        <v>33.380000000000003</v>
      </c>
      <c r="U115" s="47" t="str">
        <f t="shared" si="168"/>
        <v/>
      </c>
      <c r="V115" s="47" t="str">
        <f t="shared" si="169"/>
        <v/>
      </c>
      <c r="W115" s="48"/>
      <c r="X115" s="48"/>
      <c r="Y115" s="48"/>
      <c r="Z115" s="48"/>
      <c r="AA115" s="49"/>
      <c r="AB115" s="49"/>
      <c r="AC115" s="50"/>
      <c r="AD115" s="50"/>
      <c r="AE115" s="51">
        <f t="shared" si="122"/>
        <v>32</v>
      </c>
      <c r="AF115" s="51" t="str">
        <f t="shared" si="123"/>
        <v/>
      </c>
      <c r="AG115" s="51" t="str">
        <f t="shared" si="124"/>
        <v/>
      </c>
      <c r="AH115" s="51" t="str">
        <f t="shared" si="125"/>
        <v/>
      </c>
      <c r="AI115" s="52">
        <f t="shared" si="126"/>
        <v>33.36</v>
      </c>
      <c r="AJ115" s="68"/>
      <c r="AK115" s="53"/>
      <c r="AL115" s="52"/>
      <c r="AM115" s="53">
        <f t="shared" si="130"/>
        <v>40</v>
      </c>
      <c r="AN115" s="53">
        <f>IF(AJ115&lt;&gt;"",IF(AJ115="o",VLOOKUP(AM115,OpenSect!$A$1:$D$11,2),IF(AJ115="u",VLOOKUP(AM115,UpHill!$A$1:$D$35,2),IF(AJ115="d",VLOOKUP(AM115,DownHill!$A$3:$D$29,2),IF(AJ115="f",VLOOKUP(AM115,FlatUnd!$A$2:$D$30,2),IF(AJ115="t",VLOOKUP(AM115,TimeAdd!$A$1:$D$176,2),IF(AJ115="l",VLOOKUP(AM115,SLimit!$A$1:$D$8,2),AN114)))))),AN114)</f>
        <v>45</v>
      </c>
      <c r="AO115" s="53">
        <f>IF(AJ115&lt;&gt;"",IF(AJ115="o",VLOOKUP(AM115,OpenSect!$A$1:$D$11,3),IF(AJ115="u",VLOOKUP(AM115,UpHill!$A$1:$D$35,3),IF(AJ115="d",VLOOKUP(AM115,DownHill!$A$3:$D$29,3),IF(AJ115="f",VLOOKUP(AM115,FlatUnd!$A$2:$D$30,3),IF(AJ115="t",VLOOKUP(AM115,TimeAdd!$A$1:$D$18,3),IF(AJ115="l",VLOOKUP(AM115,SLimit!$A$1:$D$8,3),AO114)))))),AO114)</f>
        <v>50</v>
      </c>
      <c r="AP115" s="53">
        <f>IF(AJ115&lt;&gt;"",IF(AJ115="o",VLOOKUP(AM115,OpenSect!$A$1:$D$11,4),IF(AJ115="u",VLOOKUP(AM115,UpHill!$A$1:$D$35,4),IF(AJ115="d",VLOOKUP(AM115,DownHill!$A$3:$D$29,4),IF(AJ115="f",VLOOKUP(AM115,FlatUnd!$A$2:$D$30,4),IF(AJ115="t",VLOOKUP(AM115,TimeAdd!$A$1:$D$18,4),IF(AJ115="l",VLOOKUP(AM115,SLimit!$A$1:$D$8,4),AP114)))))),AP114)</f>
        <v>54</v>
      </c>
      <c r="AQ115" s="53" t="str">
        <f t="shared" si="131"/>
        <v>60</v>
      </c>
      <c r="AR115" s="54" t="str">
        <f t="shared" si="132"/>
        <v>{Left} [Generic Farming].  Instant Turf</v>
      </c>
      <c r="AS115" s="55"/>
      <c r="AT115" s="55"/>
      <c r="AU115" s="56">
        <f>IF(GroupStTimes!$A$8=0,MIN(CB115,CD115,CF115),MIN(BZ115,CB115,CD115,CF115))</f>
        <v>0.2905092592592593</v>
      </c>
      <c r="AV115" s="56">
        <f>IF(GroupStTimes!$A$8=0,MAX(CC115,CE115,CG115),MAX(CA115,CC115,CE115,CG115))</f>
        <v>0.34819444444444442</v>
      </c>
      <c r="AW115" s="57" t="str">
        <f t="shared" si="133"/>
        <v/>
      </c>
      <c r="AX115" s="58" t="str">
        <f t="shared" si="134"/>
        <v/>
      </c>
      <c r="AY115" s="58" t="str">
        <f t="shared" si="135"/>
        <v/>
      </c>
      <c r="AZ115" s="31">
        <f t="shared" si="136"/>
        <v>30.72</v>
      </c>
      <c r="BA115" s="59">
        <f t="shared" si="137"/>
        <v>0.28775462962962967</v>
      </c>
      <c r="BB115" s="59">
        <f t="shared" si="138"/>
        <v>0.29331018518518526</v>
      </c>
      <c r="BC115" s="59">
        <f t="shared" si="139"/>
        <v>0.29131944444444452</v>
      </c>
      <c r="BD115" s="59">
        <f t="shared" si="140"/>
        <v>0.3371527777777778</v>
      </c>
      <c r="BE115" s="59">
        <f t="shared" si="141"/>
        <v>0.33557870370370368</v>
      </c>
      <c r="BF115" s="59">
        <f t="shared" si="142"/>
        <v>0.34599537037037037</v>
      </c>
      <c r="BG115" s="59">
        <f t="shared" si="143"/>
        <v>0.3451967592592593</v>
      </c>
      <c r="BH115" s="59">
        <f t="shared" si="144"/>
        <v>0.34450231481481486</v>
      </c>
      <c r="BI115" s="31">
        <f t="shared" si="145"/>
        <v>2.6400000000000006</v>
      </c>
      <c r="BJ115" s="61">
        <f t="shared" ref="BJ115:BM115" si="222">IF($AJ114="t",IF(AM113=0,0,$BI115/AM113),IF(AM114=0,0,$BI115/AM114))</f>
        <v>6.6000000000000017E-2</v>
      </c>
      <c r="BK115" s="61">
        <f t="shared" si="222"/>
        <v>5.8666666666666679E-2</v>
      </c>
      <c r="BL115" s="61">
        <f t="shared" si="222"/>
        <v>5.2800000000000014E-2</v>
      </c>
      <c r="BM115" s="61">
        <f t="shared" si="222"/>
        <v>4.8888888888888898E-2</v>
      </c>
      <c r="BN115" s="62">
        <f t="shared" si="147"/>
        <v>0</v>
      </c>
      <c r="BO115" s="62">
        <f t="shared" si="148"/>
        <v>3</v>
      </c>
      <c r="BP115" s="62">
        <f t="shared" si="149"/>
        <v>58</v>
      </c>
      <c r="BQ115" s="62">
        <f t="shared" si="150"/>
        <v>0</v>
      </c>
      <c r="BR115" s="62">
        <f t="shared" si="151"/>
        <v>3</v>
      </c>
      <c r="BS115" s="62">
        <f t="shared" si="152"/>
        <v>31</v>
      </c>
      <c r="BT115" s="62">
        <f t="shared" si="153"/>
        <v>0</v>
      </c>
      <c r="BU115" s="62">
        <f t="shared" si="154"/>
        <v>3</v>
      </c>
      <c r="BV115" s="62">
        <f t="shared" si="155"/>
        <v>10</v>
      </c>
      <c r="BW115" s="62">
        <f t="shared" si="156"/>
        <v>0</v>
      </c>
      <c r="BX115" s="62">
        <f t="shared" si="157"/>
        <v>2</v>
      </c>
      <c r="BY115" s="62">
        <f t="shared" si="158"/>
        <v>56</v>
      </c>
      <c r="BZ115" s="63">
        <f t="shared" si="159"/>
        <v>0.2905092592592593</v>
      </c>
      <c r="CA115" s="63">
        <f t="shared" si="160"/>
        <v>0.29606481481481489</v>
      </c>
      <c r="CB115" s="63">
        <f t="shared" si="161"/>
        <v>0.29376157407407416</v>
      </c>
      <c r="CC115" s="63">
        <f t="shared" si="162"/>
        <v>0.33959490740740744</v>
      </c>
      <c r="CD115" s="63">
        <f t="shared" si="163"/>
        <v>0.33777777777777773</v>
      </c>
      <c r="CE115" s="63">
        <f t="shared" si="164"/>
        <v>0.34819444444444442</v>
      </c>
      <c r="CF115" s="63">
        <f t="shared" si="165"/>
        <v>0.34723379629629636</v>
      </c>
      <c r="CG115" s="63">
        <f t="shared" si="166"/>
        <v>0.34653935185185192</v>
      </c>
      <c r="CH115" s="36"/>
      <c r="CI115" s="36"/>
      <c r="CJ115" s="36"/>
      <c r="CK115" s="36"/>
      <c r="CL115" s="60">
        <v>60</v>
      </c>
    </row>
    <row r="116" spans="1:90" ht="40.5" x14ac:dyDescent="0.25">
      <c r="A116" s="37">
        <v>32</v>
      </c>
      <c r="B116" s="38"/>
      <c r="C116" s="39" t="s">
        <v>31</v>
      </c>
      <c r="D116" s="72">
        <v>35</v>
      </c>
      <c r="E116" s="39"/>
      <c r="F116" s="42"/>
      <c r="G116" s="40">
        <v>33.53</v>
      </c>
      <c r="H116" s="41">
        <f t="shared" si="207"/>
        <v>33.54</v>
      </c>
      <c r="I116" s="42">
        <v>33.53</v>
      </c>
      <c r="J116" s="43">
        <f t="shared" si="208"/>
        <v>-4.9706730291278613E-4</v>
      </c>
      <c r="K116" s="44">
        <f t="shared" si="209"/>
        <v>-1.6666666666665719E-2</v>
      </c>
      <c r="L116" s="45" t="s">
        <v>118</v>
      </c>
      <c r="M116" s="126" t="s">
        <v>1229</v>
      </c>
      <c r="N116" s="46">
        <f t="shared" si="120"/>
        <v>33.546666666666667</v>
      </c>
      <c r="O116" s="46"/>
      <c r="P116" s="42">
        <v>33.53</v>
      </c>
      <c r="Q116" s="46"/>
      <c r="R116" s="72">
        <v>33.549999999999997</v>
      </c>
      <c r="S116" s="46"/>
      <c r="T116" s="40">
        <v>33.56</v>
      </c>
      <c r="U116" s="47" t="str">
        <f t="shared" si="168"/>
        <v/>
      </c>
      <c r="V116" s="47" t="str">
        <f t="shared" si="169"/>
        <v/>
      </c>
      <c r="W116" s="48"/>
      <c r="X116" s="48"/>
      <c r="Y116" s="48"/>
      <c r="Z116" s="48"/>
      <c r="AA116" s="49"/>
      <c r="AB116" s="49"/>
      <c r="AC116" s="50"/>
      <c r="AD116" s="50"/>
      <c r="AE116" s="51">
        <f t="shared" si="122"/>
        <v>32</v>
      </c>
      <c r="AF116" s="51" t="str">
        <f t="shared" si="123"/>
        <v/>
      </c>
      <c r="AG116" s="51" t="str">
        <f t="shared" si="124"/>
        <v>l</v>
      </c>
      <c r="AH116" s="51">
        <f t="shared" si="125"/>
        <v>35</v>
      </c>
      <c r="AI116" s="52">
        <f t="shared" si="126"/>
        <v>33.54</v>
      </c>
      <c r="AJ116" s="68" t="s">
        <v>31</v>
      </c>
      <c r="AK116" s="53"/>
      <c r="AL116" s="52"/>
      <c r="AM116" s="53">
        <f t="shared" si="130"/>
        <v>35</v>
      </c>
      <c r="AN116" s="53">
        <f>IF(AJ116&lt;&gt;"",IF(AJ116="o",VLOOKUP(AM116,OpenSect!$A$1:$D$11,2),IF(AJ116="u",VLOOKUP(AM116,UpHill!$A$1:$D$35,2),IF(AJ116="d",VLOOKUP(AM116,DownHill!$A$3:$D$29,2),IF(AJ116="f",VLOOKUP(AM116,FlatUnd!$A$2:$D$30,2),IF(AJ116="t",VLOOKUP(AM116,TimeAdd!$A$1:$D$176,2),IF(AJ116="l",VLOOKUP(AM116,SLimit!$A$1:$D$8,2),AN115)))))),AN115)</f>
        <v>40</v>
      </c>
      <c r="AO116" s="53">
        <f>IF(AJ116&lt;&gt;"",IF(AJ116="o",VLOOKUP(AM116,OpenSect!$A$1:$D$11,3),IF(AJ116="u",VLOOKUP(AM116,UpHill!$A$1:$D$35,3),IF(AJ116="d",VLOOKUP(AM116,DownHill!$A$3:$D$29,3),IF(AJ116="f",VLOOKUP(AM116,FlatUnd!$A$2:$D$30,3),IF(AJ116="t",VLOOKUP(AM116,TimeAdd!$A$1:$D$18,3),IF(AJ116="l",VLOOKUP(AM116,SLimit!$A$1:$D$8,3),AO115)))))),AO115)</f>
        <v>45</v>
      </c>
      <c r="AP116" s="53">
        <f>IF(AJ116&lt;&gt;"",IF(AJ116="o",VLOOKUP(AM116,OpenSect!$A$1:$D$11,4),IF(AJ116="u",VLOOKUP(AM116,UpHill!$A$1:$D$35,4),IF(AJ116="d",VLOOKUP(AM116,DownHill!$A$3:$D$29,4),IF(AJ116="f",VLOOKUP(AM116,FlatUnd!$A$2:$D$30,4),IF(AJ116="t",VLOOKUP(AM116,TimeAdd!$A$1:$D$18,4),IF(AJ116="l",VLOOKUP(AM116,SLimit!$A$1:$D$8,4),AP115)))))),AP115)</f>
        <v>50</v>
      </c>
      <c r="AQ116" s="53" t="str">
        <f t="shared" si="131"/>
        <v>60</v>
      </c>
      <c r="AR116" s="54" t="str">
        <f t="shared" si="132"/>
        <v>[Generic Farming] Instant Turf.{  START of REGULARITY.}</v>
      </c>
      <c r="AS116" s="55"/>
      <c r="AT116" s="55"/>
      <c r="AU116" s="56">
        <f>IF(GroupStTimes!$A$8=0,MIN(CB116,CD116,CF116),MIN(BZ116,CB116,CD116,CF116))</f>
        <v>0.29069444444444448</v>
      </c>
      <c r="AV116" s="56">
        <f>IF(GroupStTimes!$A$8=0,MAX(CC116,CE116,CG116),MAX(CA116,CC116,CE116,CG116))</f>
        <v>0.34834490740740742</v>
      </c>
      <c r="AW116" s="57" t="str">
        <f t="shared" si="133"/>
        <v/>
      </c>
      <c r="AX116" s="58" t="str">
        <f t="shared" si="134"/>
        <v/>
      </c>
      <c r="AY116" s="58" t="str">
        <f t="shared" si="135"/>
        <v/>
      </c>
      <c r="AZ116" s="31">
        <f t="shared" si="136"/>
        <v>30.72</v>
      </c>
      <c r="BA116" s="59">
        <f t="shared" si="137"/>
        <v>0.28775462962962967</v>
      </c>
      <c r="BB116" s="59">
        <f t="shared" si="138"/>
        <v>0.29331018518518526</v>
      </c>
      <c r="BC116" s="59">
        <f t="shared" si="139"/>
        <v>0.29131944444444452</v>
      </c>
      <c r="BD116" s="59">
        <f t="shared" si="140"/>
        <v>0.3371527777777778</v>
      </c>
      <c r="BE116" s="59">
        <f t="shared" si="141"/>
        <v>0.33557870370370368</v>
      </c>
      <c r="BF116" s="59">
        <f t="shared" si="142"/>
        <v>0.34599537037037037</v>
      </c>
      <c r="BG116" s="59">
        <f t="shared" si="143"/>
        <v>0.3451967592592593</v>
      </c>
      <c r="BH116" s="59">
        <f t="shared" si="144"/>
        <v>0.34450231481481486</v>
      </c>
      <c r="BI116" s="31">
        <f t="shared" si="145"/>
        <v>2.8200000000000003</v>
      </c>
      <c r="BJ116" s="61">
        <f t="shared" ref="BJ116:BM116" si="223">IF($AJ115="t",IF(AM114=0,0,$BI116/AM114),IF(AM115=0,0,$BI116/AM115))</f>
        <v>7.0500000000000007E-2</v>
      </c>
      <c r="BK116" s="61">
        <f t="shared" si="223"/>
        <v>6.2666666666666676E-2</v>
      </c>
      <c r="BL116" s="61">
        <f t="shared" si="223"/>
        <v>5.6400000000000006E-2</v>
      </c>
      <c r="BM116" s="61">
        <f t="shared" si="223"/>
        <v>5.2222222222222225E-2</v>
      </c>
      <c r="BN116" s="62">
        <f t="shared" si="147"/>
        <v>0</v>
      </c>
      <c r="BO116" s="62">
        <f t="shared" si="148"/>
        <v>4</v>
      </c>
      <c r="BP116" s="62">
        <f t="shared" si="149"/>
        <v>14</v>
      </c>
      <c r="BQ116" s="62">
        <f t="shared" si="150"/>
        <v>0</v>
      </c>
      <c r="BR116" s="62">
        <f t="shared" si="151"/>
        <v>3</v>
      </c>
      <c r="BS116" s="62">
        <f t="shared" si="152"/>
        <v>46</v>
      </c>
      <c r="BT116" s="62">
        <f t="shared" si="153"/>
        <v>0</v>
      </c>
      <c r="BU116" s="62">
        <f t="shared" si="154"/>
        <v>3</v>
      </c>
      <c r="BV116" s="62">
        <f t="shared" si="155"/>
        <v>23</v>
      </c>
      <c r="BW116" s="62">
        <f t="shared" si="156"/>
        <v>0</v>
      </c>
      <c r="BX116" s="62">
        <f t="shared" si="157"/>
        <v>3</v>
      </c>
      <c r="BY116" s="62">
        <f t="shared" si="158"/>
        <v>8</v>
      </c>
      <c r="BZ116" s="63">
        <f t="shared" si="159"/>
        <v>0.29069444444444448</v>
      </c>
      <c r="CA116" s="63">
        <f t="shared" si="160"/>
        <v>0.29625000000000007</v>
      </c>
      <c r="CB116" s="63">
        <f t="shared" si="161"/>
        <v>0.29393518518518524</v>
      </c>
      <c r="CC116" s="63">
        <f t="shared" si="162"/>
        <v>0.33976851851851853</v>
      </c>
      <c r="CD116" s="63">
        <f t="shared" si="163"/>
        <v>0.33792824074074074</v>
      </c>
      <c r="CE116" s="63">
        <f t="shared" si="164"/>
        <v>0.34834490740740742</v>
      </c>
      <c r="CF116" s="63">
        <f t="shared" si="165"/>
        <v>0.34737268518518521</v>
      </c>
      <c r="CG116" s="63">
        <f t="shared" si="166"/>
        <v>0.34667824074074077</v>
      </c>
      <c r="CH116" s="36"/>
      <c r="CI116" s="36"/>
      <c r="CJ116" s="36"/>
      <c r="CK116" s="36"/>
      <c r="CL116" s="60">
        <v>60</v>
      </c>
    </row>
    <row r="117" spans="1:90" ht="26.25" customHeight="1" x14ac:dyDescent="0.25">
      <c r="A117" s="37">
        <v>32</v>
      </c>
      <c r="B117" s="38"/>
      <c r="C117" s="39"/>
      <c r="D117" s="39"/>
      <c r="E117" s="39"/>
      <c r="F117" s="42"/>
      <c r="G117" s="40">
        <v>33.53</v>
      </c>
      <c r="H117" s="41">
        <f t="shared" si="207"/>
        <v>33.54</v>
      </c>
      <c r="I117" s="42">
        <v>33.53</v>
      </c>
      <c r="J117" s="43">
        <f t="shared" si="208"/>
        <v>-4.9706730291278613E-4</v>
      </c>
      <c r="K117" s="44">
        <f t="shared" si="209"/>
        <v>-1.6666666666665719E-2</v>
      </c>
      <c r="L117" s="45" t="s">
        <v>119</v>
      </c>
      <c r="M117" s="126" t="s">
        <v>1229</v>
      </c>
      <c r="N117" s="46">
        <f t="shared" si="120"/>
        <v>33.546666666666667</v>
      </c>
      <c r="O117" s="46"/>
      <c r="P117" s="42">
        <v>33.53</v>
      </c>
      <c r="Q117" s="46"/>
      <c r="R117" s="39">
        <v>33.549999999999997</v>
      </c>
      <c r="S117" s="46"/>
      <c r="T117" s="40">
        <v>33.56</v>
      </c>
      <c r="U117" s="47" t="str">
        <f t="shared" si="168"/>
        <v/>
      </c>
      <c r="V117" s="47" t="str">
        <f t="shared" si="169"/>
        <v/>
      </c>
      <c r="W117" s="48"/>
      <c r="X117" s="48"/>
      <c r="Y117" s="48"/>
      <c r="Z117" s="48"/>
      <c r="AA117" s="49"/>
      <c r="AB117" s="49"/>
      <c r="AC117" s="50"/>
      <c r="AD117" s="50"/>
      <c r="AE117" s="51">
        <f t="shared" si="122"/>
        <v>32</v>
      </c>
      <c r="AF117" s="51" t="str">
        <f t="shared" si="123"/>
        <v/>
      </c>
      <c r="AG117" s="51" t="str">
        <f t="shared" si="124"/>
        <v/>
      </c>
      <c r="AH117" s="51" t="str">
        <f t="shared" si="125"/>
        <v/>
      </c>
      <c r="AI117" s="52">
        <f t="shared" si="126"/>
        <v>33.54</v>
      </c>
      <c r="AJ117" s="68"/>
      <c r="AK117" s="53"/>
      <c r="AL117" s="52"/>
      <c r="AM117" s="53">
        <f t="shared" si="130"/>
        <v>35</v>
      </c>
      <c r="AN117" s="53">
        <f>IF(AJ117&lt;&gt;"",IF(AJ117="o",VLOOKUP(AM117,OpenSect!$A$1:$D$11,2),IF(AJ117="u",VLOOKUP(AM117,UpHill!$A$1:$D$35,2),IF(AJ117="d",VLOOKUP(AM117,DownHill!$A$3:$D$29,2),IF(AJ117="f",VLOOKUP(AM117,FlatUnd!$A$2:$D$30,2),IF(AJ117="t",VLOOKUP(AM117,TimeAdd!$A$1:$D$176,2),IF(AJ117="l",VLOOKUP(AM117,SLimit!$A$1:$D$8,2),AN116)))))),AN116)</f>
        <v>40</v>
      </c>
      <c r="AO117" s="53">
        <f>IF(AJ117&lt;&gt;"",IF(AJ117="o",VLOOKUP(AM117,OpenSect!$A$1:$D$11,3),IF(AJ117="u",VLOOKUP(AM117,UpHill!$A$1:$D$35,3),IF(AJ117="d",VLOOKUP(AM117,DownHill!$A$3:$D$29,3),IF(AJ117="f",VLOOKUP(AM117,FlatUnd!$A$2:$D$30,3),IF(AJ117="t",VLOOKUP(AM117,TimeAdd!$A$1:$D$18,3),IF(AJ117="l",VLOOKUP(AM117,SLimit!$A$1:$D$8,3),AO116)))))),AO116)</f>
        <v>45</v>
      </c>
      <c r="AP117" s="53">
        <f>IF(AJ117&lt;&gt;"",IF(AJ117="o",VLOOKUP(AM117,OpenSect!$A$1:$D$11,4),IF(AJ117="u",VLOOKUP(AM117,UpHill!$A$1:$D$35,4),IF(AJ117="d",VLOOKUP(AM117,DownHill!$A$3:$D$29,4),IF(AJ117="f",VLOOKUP(AM117,FlatUnd!$A$2:$D$30,4),IF(AJ117="t",VLOOKUP(AM117,TimeAdd!$A$1:$D$18,4),IF(AJ117="l",VLOOKUP(AM117,SLimit!$A$1:$D$8,4),AP116)))))),AP116)</f>
        <v>50</v>
      </c>
      <c r="AQ117" s="53" t="str">
        <f t="shared" si="131"/>
        <v>60</v>
      </c>
      <c r="AR117" s="54" t="str">
        <f t="shared" si="132"/>
        <v>D234</v>
      </c>
      <c r="AS117" s="55"/>
      <c r="AT117" s="55"/>
      <c r="AU117" s="56">
        <f>IF(GroupStTimes!$A$8=0,MIN(CB117,CD117,CF117),MIN(BZ117,CB117,CD117,CF117))</f>
        <v>0.29069444444444448</v>
      </c>
      <c r="AV117" s="56">
        <f>IF(GroupStTimes!$A$8=0,MAX(CC117,CE117,CG117),MAX(CA117,CC117,CE117,CG117))</f>
        <v>0.34834490740740742</v>
      </c>
      <c r="AW117" s="57" t="str">
        <f t="shared" si="133"/>
        <v/>
      </c>
      <c r="AX117" s="58" t="str">
        <f t="shared" si="134"/>
        <v/>
      </c>
      <c r="AY117" s="58" t="str">
        <f t="shared" si="135"/>
        <v/>
      </c>
      <c r="AZ117" s="31">
        <f t="shared" si="136"/>
        <v>33.54</v>
      </c>
      <c r="BA117" s="59">
        <f t="shared" si="137"/>
        <v>0.29069444444444448</v>
      </c>
      <c r="BB117" s="59">
        <f t="shared" si="138"/>
        <v>0.29625000000000007</v>
      </c>
      <c r="BC117" s="59">
        <f t="shared" si="139"/>
        <v>0.29393518518518524</v>
      </c>
      <c r="BD117" s="59">
        <f t="shared" si="140"/>
        <v>0.33976851851851853</v>
      </c>
      <c r="BE117" s="59">
        <f t="shared" si="141"/>
        <v>0.33792824074074074</v>
      </c>
      <c r="BF117" s="59">
        <f t="shared" si="142"/>
        <v>0.34834490740740742</v>
      </c>
      <c r="BG117" s="59">
        <f t="shared" si="143"/>
        <v>0.34737268518518521</v>
      </c>
      <c r="BH117" s="59">
        <f t="shared" si="144"/>
        <v>0.34667824074074077</v>
      </c>
      <c r="BI117" s="31">
        <f t="shared" si="145"/>
        <v>0</v>
      </c>
      <c r="BJ117" s="61">
        <f t="shared" ref="BJ117:BM117" si="224">IF($AJ116="t",IF(AM115=0,0,$BI117/AM115),IF(AM116=0,0,$BI117/AM116))</f>
        <v>0</v>
      </c>
      <c r="BK117" s="61">
        <f t="shared" si="224"/>
        <v>0</v>
      </c>
      <c r="BL117" s="61">
        <f t="shared" si="224"/>
        <v>0</v>
      </c>
      <c r="BM117" s="61">
        <f t="shared" si="224"/>
        <v>0</v>
      </c>
      <c r="BN117" s="62">
        <f t="shared" si="147"/>
        <v>0</v>
      </c>
      <c r="BO117" s="62">
        <f t="shared" si="148"/>
        <v>0</v>
      </c>
      <c r="BP117" s="62">
        <f t="shared" si="149"/>
        <v>0</v>
      </c>
      <c r="BQ117" s="62">
        <f t="shared" si="150"/>
        <v>0</v>
      </c>
      <c r="BR117" s="62">
        <f t="shared" si="151"/>
        <v>0</v>
      </c>
      <c r="BS117" s="62">
        <f t="shared" si="152"/>
        <v>0</v>
      </c>
      <c r="BT117" s="62">
        <f t="shared" si="153"/>
        <v>0</v>
      </c>
      <c r="BU117" s="62">
        <f t="shared" si="154"/>
        <v>0</v>
      </c>
      <c r="BV117" s="62">
        <f t="shared" si="155"/>
        <v>0</v>
      </c>
      <c r="BW117" s="62">
        <f t="shared" si="156"/>
        <v>0</v>
      </c>
      <c r="BX117" s="62">
        <f t="shared" si="157"/>
        <v>0</v>
      </c>
      <c r="BY117" s="62">
        <f t="shared" si="158"/>
        <v>0</v>
      </c>
      <c r="BZ117" s="63">
        <f t="shared" si="159"/>
        <v>0.29069444444444448</v>
      </c>
      <c r="CA117" s="63">
        <f t="shared" si="160"/>
        <v>0.29625000000000007</v>
      </c>
      <c r="CB117" s="63">
        <f t="shared" si="161"/>
        <v>0.29393518518518524</v>
      </c>
      <c r="CC117" s="63">
        <f t="shared" si="162"/>
        <v>0.33976851851851853</v>
      </c>
      <c r="CD117" s="63">
        <f t="shared" si="163"/>
        <v>0.33792824074074074</v>
      </c>
      <c r="CE117" s="63">
        <f t="shared" si="164"/>
        <v>0.34834490740740742</v>
      </c>
      <c r="CF117" s="63">
        <f t="shared" si="165"/>
        <v>0.34737268518518521</v>
      </c>
      <c r="CG117" s="63">
        <f t="shared" si="166"/>
        <v>0.34667824074074077</v>
      </c>
      <c r="CH117" s="36"/>
      <c r="CI117" s="36"/>
      <c r="CJ117" s="36"/>
      <c r="CK117" s="36"/>
      <c r="CL117" s="60">
        <v>60</v>
      </c>
    </row>
    <row r="118" spans="1:90" ht="40.5" x14ac:dyDescent="0.25">
      <c r="A118" s="37">
        <v>32</v>
      </c>
      <c r="B118" s="38"/>
      <c r="C118" s="39"/>
      <c r="D118" s="39"/>
      <c r="E118" s="39"/>
      <c r="F118" s="42"/>
      <c r="G118" s="40">
        <v>33.950000000000003</v>
      </c>
      <c r="H118" s="41">
        <f t="shared" si="207"/>
        <v>33.97</v>
      </c>
      <c r="I118" s="42">
        <v>33.950000000000003</v>
      </c>
      <c r="J118" s="43">
        <f t="shared" si="208"/>
        <v>-6.8728522336770036E-4</v>
      </c>
      <c r="K118" s="44">
        <f t="shared" si="209"/>
        <v>-2.3333333333333428E-2</v>
      </c>
      <c r="L118" s="45" t="s">
        <v>120</v>
      </c>
      <c r="M118" s="126" t="s">
        <v>1229</v>
      </c>
      <c r="N118" s="46">
        <f t="shared" si="120"/>
        <v>33.973333333333336</v>
      </c>
      <c r="O118" s="46"/>
      <c r="P118" s="42">
        <v>33.950000000000003</v>
      </c>
      <c r="Q118" s="46"/>
      <c r="R118" s="39">
        <v>33.979999999999997</v>
      </c>
      <c r="S118" s="46"/>
      <c r="T118" s="40">
        <v>33.99</v>
      </c>
      <c r="U118" s="47" t="str">
        <f t="shared" si="168"/>
        <v/>
      </c>
      <c r="V118" s="47" t="str">
        <f t="shared" si="169"/>
        <v/>
      </c>
      <c r="W118" s="48"/>
      <c r="X118" s="48"/>
      <c r="Y118" s="48"/>
      <c r="Z118" s="48"/>
      <c r="AA118" s="49"/>
      <c r="AB118" s="49"/>
      <c r="AC118" s="50"/>
      <c r="AD118" s="50"/>
      <c r="AE118" s="51">
        <f t="shared" si="122"/>
        <v>32</v>
      </c>
      <c r="AF118" s="51" t="str">
        <f t="shared" si="123"/>
        <v/>
      </c>
      <c r="AG118" s="51" t="str">
        <f t="shared" si="124"/>
        <v/>
      </c>
      <c r="AH118" s="51" t="str">
        <f t="shared" si="125"/>
        <v/>
      </c>
      <c r="AI118" s="52">
        <f t="shared" si="126"/>
        <v>33.97</v>
      </c>
      <c r="AJ118" s="68"/>
      <c r="AK118" s="53"/>
      <c r="AL118" s="52"/>
      <c r="AM118" s="53">
        <f t="shared" si="130"/>
        <v>35</v>
      </c>
      <c r="AN118" s="53">
        <f>IF(AJ118&lt;&gt;"",IF(AJ118="o",VLOOKUP(AM118,OpenSect!$A$1:$D$11,2),IF(AJ118="u",VLOOKUP(AM118,UpHill!$A$1:$D$35,2),IF(AJ118="d",VLOOKUP(AM118,DownHill!$A$3:$D$29,2),IF(AJ118="f",VLOOKUP(AM118,FlatUnd!$A$2:$D$30,2),IF(AJ118="t",VLOOKUP(AM118,TimeAdd!$A$1:$D$176,2),IF(AJ118="l",VLOOKUP(AM118,SLimit!$A$1:$D$8,2),AN117)))))),AN117)</f>
        <v>40</v>
      </c>
      <c r="AO118" s="53">
        <f>IF(AJ118&lt;&gt;"",IF(AJ118="o",VLOOKUP(AM118,OpenSect!$A$1:$D$11,3),IF(AJ118="u",VLOOKUP(AM118,UpHill!$A$1:$D$35,3),IF(AJ118="d",VLOOKUP(AM118,DownHill!$A$3:$D$29,3),IF(AJ118="f",VLOOKUP(AM118,FlatUnd!$A$2:$D$30,3),IF(AJ118="t",VLOOKUP(AM118,TimeAdd!$A$1:$D$18,3),IF(AJ118="l",VLOOKUP(AM118,SLimit!$A$1:$D$8,3),AO117)))))),AO117)</f>
        <v>45</v>
      </c>
      <c r="AP118" s="53">
        <f>IF(AJ118&lt;&gt;"",IF(AJ118="o",VLOOKUP(AM118,OpenSect!$A$1:$D$11,4),IF(AJ118="u",VLOOKUP(AM118,UpHill!$A$1:$D$35,4),IF(AJ118="d",VLOOKUP(AM118,DownHill!$A$3:$D$29,4),IF(AJ118="f",VLOOKUP(AM118,FlatUnd!$A$2:$D$30,4),IF(AJ118="t",VLOOKUP(AM118,TimeAdd!$A$1:$D$18,4),IF(AJ118="l",VLOOKUP(AM118,SLimit!$A$1:$D$8,4),AP117)))))),AP117)</f>
        <v>50</v>
      </c>
      <c r="AQ118" s="53" t="str">
        <f t="shared" si="131"/>
        <v>60</v>
      </c>
      <c r="AR118" s="54" t="str">
        <f t="shared" si="132"/>
        <v>R603 Umlaas Road{Right} / {Left} R603 Umbumbulu</v>
      </c>
      <c r="AS118" s="55"/>
      <c r="AT118" s="55"/>
      <c r="AU118" s="56">
        <f>IF(GroupStTimes!$A$8=0,MIN(CB118,CD118,CF118),MIN(BZ118,CB118,CD118,CF118))</f>
        <v>0.29120370370370374</v>
      </c>
      <c r="AV118" s="56">
        <f>IF(GroupStTimes!$A$8=0,MAX(CC118,CE118,CG118),MAX(CA118,CC118,CE118,CG118))</f>
        <v>0.34873842592592597</v>
      </c>
      <c r="AW118" s="57" t="str">
        <f t="shared" si="133"/>
        <v/>
      </c>
      <c r="AX118" s="58" t="str">
        <f t="shared" si="134"/>
        <v/>
      </c>
      <c r="AY118" s="58" t="str">
        <f t="shared" si="135"/>
        <v/>
      </c>
      <c r="AZ118" s="31">
        <f t="shared" si="136"/>
        <v>33.54</v>
      </c>
      <c r="BA118" s="59">
        <f t="shared" si="137"/>
        <v>0.29069444444444448</v>
      </c>
      <c r="BB118" s="59">
        <f t="shared" si="138"/>
        <v>0.29625000000000007</v>
      </c>
      <c r="BC118" s="59">
        <f t="shared" si="139"/>
        <v>0.29393518518518524</v>
      </c>
      <c r="BD118" s="59">
        <f t="shared" si="140"/>
        <v>0.33976851851851853</v>
      </c>
      <c r="BE118" s="59">
        <f t="shared" si="141"/>
        <v>0.33792824074074074</v>
      </c>
      <c r="BF118" s="59">
        <f t="shared" si="142"/>
        <v>0.34834490740740742</v>
      </c>
      <c r="BG118" s="59">
        <f t="shared" si="143"/>
        <v>0.34737268518518521</v>
      </c>
      <c r="BH118" s="59">
        <f t="shared" si="144"/>
        <v>0.34667824074074077</v>
      </c>
      <c r="BI118" s="31">
        <f t="shared" si="145"/>
        <v>0.42999999999999972</v>
      </c>
      <c r="BJ118" s="61">
        <f t="shared" ref="BJ118:BM118" si="225">IF($AJ117="t",IF(AM116=0,0,$BI118/AM116),IF(AM117=0,0,$BI118/AM117))</f>
        <v>1.2285714285714278E-2</v>
      </c>
      <c r="BK118" s="61">
        <f t="shared" si="225"/>
        <v>1.0749999999999992E-2</v>
      </c>
      <c r="BL118" s="61">
        <f t="shared" si="225"/>
        <v>9.5555555555555498E-3</v>
      </c>
      <c r="BM118" s="61">
        <f t="shared" si="225"/>
        <v>8.5999999999999948E-3</v>
      </c>
      <c r="BN118" s="62">
        <f t="shared" si="147"/>
        <v>0</v>
      </c>
      <c r="BO118" s="62">
        <f t="shared" si="148"/>
        <v>0</v>
      </c>
      <c r="BP118" s="62">
        <f t="shared" si="149"/>
        <v>44</v>
      </c>
      <c r="BQ118" s="62">
        <f t="shared" si="150"/>
        <v>0</v>
      </c>
      <c r="BR118" s="62">
        <f t="shared" si="151"/>
        <v>0</v>
      </c>
      <c r="BS118" s="62">
        <f t="shared" si="152"/>
        <v>39</v>
      </c>
      <c r="BT118" s="62">
        <f t="shared" si="153"/>
        <v>0</v>
      </c>
      <c r="BU118" s="62">
        <f t="shared" si="154"/>
        <v>0</v>
      </c>
      <c r="BV118" s="62">
        <f t="shared" si="155"/>
        <v>34</v>
      </c>
      <c r="BW118" s="62">
        <f t="shared" si="156"/>
        <v>0</v>
      </c>
      <c r="BX118" s="62">
        <f t="shared" si="157"/>
        <v>0</v>
      </c>
      <c r="BY118" s="62">
        <f t="shared" si="158"/>
        <v>31</v>
      </c>
      <c r="BZ118" s="63">
        <f t="shared" si="159"/>
        <v>0.29120370370370374</v>
      </c>
      <c r="CA118" s="63">
        <f t="shared" si="160"/>
        <v>0.29675925925925933</v>
      </c>
      <c r="CB118" s="63">
        <f t="shared" si="161"/>
        <v>0.29438657407407415</v>
      </c>
      <c r="CC118" s="63">
        <f t="shared" si="162"/>
        <v>0.34021990740740743</v>
      </c>
      <c r="CD118" s="63">
        <f t="shared" si="163"/>
        <v>0.33832175925925928</v>
      </c>
      <c r="CE118" s="63">
        <f t="shared" si="164"/>
        <v>0.34873842592592597</v>
      </c>
      <c r="CF118" s="63">
        <f t="shared" si="165"/>
        <v>0.34773148148148153</v>
      </c>
      <c r="CG118" s="63">
        <f t="shared" si="166"/>
        <v>0.34703703703703709</v>
      </c>
      <c r="CH118" s="36"/>
      <c r="CI118" s="36"/>
      <c r="CJ118" s="36"/>
      <c r="CK118" s="36"/>
      <c r="CL118" s="60">
        <v>60</v>
      </c>
    </row>
    <row r="119" spans="1:90" ht="40.5" x14ac:dyDescent="0.25">
      <c r="A119" s="37">
        <v>32</v>
      </c>
      <c r="B119" s="38"/>
      <c r="C119" s="39" t="s">
        <v>25</v>
      </c>
      <c r="D119" s="39">
        <v>30</v>
      </c>
      <c r="E119" s="39"/>
      <c r="F119" s="42"/>
      <c r="G119" s="40">
        <v>34.21</v>
      </c>
      <c r="H119" s="41">
        <f t="shared" si="207"/>
        <v>34.229999999999997</v>
      </c>
      <c r="I119" s="42">
        <v>34.21</v>
      </c>
      <c r="J119" s="43">
        <f t="shared" si="208"/>
        <v>-6.8206177530936649E-4</v>
      </c>
      <c r="K119" s="44">
        <f t="shared" si="209"/>
        <v>-2.3333333333333428E-2</v>
      </c>
      <c r="L119" s="45" t="s">
        <v>121</v>
      </c>
      <c r="M119" s="126" t="s">
        <v>1229</v>
      </c>
      <c r="N119" s="46">
        <f t="shared" si="120"/>
        <v>34.233333333333334</v>
      </c>
      <c r="O119" s="46"/>
      <c r="P119" s="42">
        <v>34.21</v>
      </c>
      <c r="Q119" s="46"/>
      <c r="R119" s="39">
        <v>34.24</v>
      </c>
      <c r="S119" s="46"/>
      <c r="T119" s="40">
        <v>34.25</v>
      </c>
      <c r="U119" s="47" t="str">
        <f t="shared" si="168"/>
        <v/>
      </c>
      <c r="V119" s="47" t="str">
        <f t="shared" si="169"/>
        <v/>
      </c>
      <c r="W119" s="48"/>
      <c r="X119" s="48"/>
      <c r="Y119" s="48"/>
      <c r="Z119" s="48"/>
      <c r="AA119" s="49"/>
      <c r="AB119" s="49"/>
      <c r="AC119" s="50"/>
      <c r="AD119" s="50"/>
      <c r="AE119" s="51">
        <f t="shared" si="122"/>
        <v>32</v>
      </c>
      <c r="AF119" s="51" t="str">
        <f t="shared" si="123"/>
        <v/>
      </c>
      <c r="AG119" s="51" t="str">
        <f t="shared" si="124"/>
        <v>o</v>
      </c>
      <c r="AH119" s="51">
        <f t="shared" si="125"/>
        <v>30</v>
      </c>
      <c r="AI119" s="52">
        <f t="shared" si="126"/>
        <v>34.229999999999997</v>
      </c>
      <c r="AJ119" s="68" t="s">
        <v>25</v>
      </c>
      <c r="AK119" s="53"/>
      <c r="AL119" s="52"/>
      <c r="AM119" s="53">
        <f t="shared" si="130"/>
        <v>30</v>
      </c>
      <c r="AN119" s="53">
        <f>IF(AJ119&lt;&gt;"",IF(AJ119="o",VLOOKUP(AM119,OpenSect!$A$1:$D$11,2),IF(AJ119="u",VLOOKUP(AM119,UpHill!$A$1:$D$35,2),IF(AJ119="d",VLOOKUP(AM119,DownHill!$A$3:$D$29,2),IF(AJ119="f",VLOOKUP(AM119,FlatUnd!$A$2:$D$30,2),IF(AJ119="t",VLOOKUP(AM119,TimeAdd!$A$1:$D$176,2),IF(AJ119="l",VLOOKUP(AM119,SLimit!$A$1:$D$8,2),AN118)))))),AN118)</f>
        <v>30</v>
      </c>
      <c r="AO119" s="53">
        <f>IF(AJ119&lt;&gt;"",IF(AJ119="o",VLOOKUP(AM119,OpenSect!$A$1:$D$11,3),IF(AJ119="u",VLOOKUP(AM119,UpHill!$A$1:$D$35,3),IF(AJ119="d",VLOOKUP(AM119,DownHill!$A$3:$D$29,3),IF(AJ119="f",VLOOKUP(AM119,FlatUnd!$A$2:$D$30,3),IF(AJ119="t",VLOOKUP(AM119,TimeAdd!$A$1:$D$18,3),IF(AJ119="l",VLOOKUP(AM119,SLimit!$A$1:$D$8,3),AO118)))))),AO118)</f>
        <v>30</v>
      </c>
      <c r="AP119" s="53">
        <f>IF(AJ119&lt;&gt;"",IF(AJ119="o",VLOOKUP(AM119,OpenSect!$A$1:$D$11,4),IF(AJ119="u",VLOOKUP(AM119,UpHill!$A$1:$D$35,4),IF(AJ119="d",VLOOKUP(AM119,DownHill!$A$3:$D$29,4),IF(AJ119="f",VLOOKUP(AM119,FlatUnd!$A$2:$D$30,4),IF(AJ119="t",VLOOKUP(AM119,TimeAdd!$A$1:$D$18,4),IF(AJ119="l",VLOOKUP(AM119,SLimit!$A$1:$D$8,4),AP118)))))),AP118)</f>
        <v>30</v>
      </c>
      <c r="AQ119" s="53" t="str">
        <f t="shared" si="131"/>
        <v>60</v>
      </c>
      <c r="AR119" s="54" t="str">
        <f t="shared" si="132"/>
        <v>T-Junction.  STOP.  Turn RIGHT on R603 to Umlaas Road</v>
      </c>
      <c r="AS119" s="55"/>
      <c r="AT119" s="55"/>
      <c r="AU119" s="56">
        <f>IF(GroupStTimes!$A$8=0,MIN(CB119,CD119,CF119),MIN(BZ119,CB119,CD119,CF119))</f>
        <v>0.29151620370370374</v>
      </c>
      <c r="AV119" s="56">
        <f>IF(GroupStTimes!$A$8=0,MAX(CC119,CE119,CG119),MAX(CA119,CC119,CE119,CG119))</f>
        <v>0.3489814814814815</v>
      </c>
      <c r="AW119" s="57" t="str">
        <f t="shared" si="133"/>
        <v/>
      </c>
      <c r="AX119" s="58" t="str">
        <f t="shared" si="134"/>
        <v/>
      </c>
      <c r="AY119" s="58" t="str">
        <f t="shared" si="135"/>
        <v/>
      </c>
      <c r="AZ119" s="31">
        <f t="shared" si="136"/>
        <v>33.54</v>
      </c>
      <c r="BA119" s="59">
        <f t="shared" si="137"/>
        <v>0.29069444444444448</v>
      </c>
      <c r="BB119" s="59">
        <f t="shared" si="138"/>
        <v>0.29625000000000007</v>
      </c>
      <c r="BC119" s="59">
        <f t="shared" si="139"/>
        <v>0.29393518518518524</v>
      </c>
      <c r="BD119" s="59">
        <f t="shared" si="140"/>
        <v>0.33976851851851853</v>
      </c>
      <c r="BE119" s="59">
        <f t="shared" si="141"/>
        <v>0.33792824074074074</v>
      </c>
      <c r="BF119" s="59">
        <f t="shared" si="142"/>
        <v>0.34834490740740742</v>
      </c>
      <c r="BG119" s="59">
        <f t="shared" si="143"/>
        <v>0.34737268518518521</v>
      </c>
      <c r="BH119" s="59">
        <f t="shared" si="144"/>
        <v>0.34667824074074077</v>
      </c>
      <c r="BI119" s="31">
        <f t="shared" si="145"/>
        <v>0.68999999999999773</v>
      </c>
      <c r="BJ119" s="61">
        <f t="shared" ref="BJ119:BM119" si="226">IF($AJ118="t",IF(AM117=0,0,$BI119/AM117),IF(AM118=0,0,$BI119/AM118))</f>
        <v>1.971428571428565E-2</v>
      </c>
      <c r="BK119" s="61">
        <f t="shared" si="226"/>
        <v>1.7249999999999942E-2</v>
      </c>
      <c r="BL119" s="61">
        <f t="shared" si="226"/>
        <v>1.5333333333333282E-2</v>
      </c>
      <c r="BM119" s="61">
        <f t="shared" si="226"/>
        <v>1.3799999999999955E-2</v>
      </c>
      <c r="BN119" s="62">
        <f t="shared" si="147"/>
        <v>0</v>
      </c>
      <c r="BO119" s="62">
        <f t="shared" si="148"/>
        <v>1</v>
      </c>
      <c r="BP119" s="62">
        <f t="shared" si="149"/>
        <v>11</v>
      </c>
      <c r="BQ119" s="62">
        <f t="shared" si="150"/>
        <v>0</v>
      </c>
      <c r="BR119" s="62">
        <f t="shared" si="151"/>
        <v>1</v>
      </c>
      <c r="BS119" s="62">
        <f t="shared" si="152"/>
        <v>2</v>
      </c>
      <c r="BT119" s="62">
        <f t="shared" si="153"/>
        <v>0</v>
      </c>
      <c r="BU119" s="62">
        <f t="shared" si="154"/>
        <v>0</v>
      </c>
      <c r="BV119" s="62">
        <f t="shared" si="155"/>
        <v>55</v>
      </c>
      <c r="BW119" s="62">
        <f t="shared" si="156"/>
        <v>0</v>
      </c>
      <c r="BX119" s="62">
        <f t="shared" si="157"/>
        <v>0</v>
      </c>
      <c r="BY119" s="62">
        <f t="shared" si="158"/>
        <v>50</v>
      </c>
      <c r="BZ119" s="63">
        <f t="shared" si="159"/>
        <v>0.29151620370370374</v>
      </c>
      <c r="CA119" s="63">
        <f t="shared" si="160"/>
        <v>0.29707175925925933</v>
      </c>
      <c r="CB119" s="63">
        <f t="shared" si="161"/>
        <v>0.29465277777777782</v>
      </c>
      <c r="CC119" s="63">
        <f t="shared" si="162"/>
        <v>0.3404861111111111</v>
      </c>
      <c r="CD119" s="63">
        <f t="shared" si="163"/>
        <v>0.33856481481481482</v>
      </c>
      <c r="CE119" s="63">
        <f t="shared" si="164"/>
        <v>0.3489814814814815</v>
      </c>
      <c r="CF119" s="63">
        <f t="shared" si="165"/>
        <v>0.34795138888888894</v>
      </c>
      <c r="CG119" s="63">
        <f t="shared" si="166"/>
        <v>0.34725694444444449</v>
      </c>
      <c r="CH119" s="36"/>
      <c r="CI119" s="36"/>
      <c r="CJ119" s="36"/>
      <c r="CK119" s="36"/>
      <c r="CL119" s="60">
        <v>60</v>
      </c>
    </row>
    <row r="120" spans="1:90" ht="40.5" x14ac:dyDescent="0.25">
      <c r="B120" s="38"/>
      <c r="C120" s="39" t="s">
        <v>25</v>
      </c>
      <c r="D120" s="39">
        <v>30</v>
      </c>
      <c r="E120" s="39"/>
      <c r="F120" s="42"/>
      <c r="G120" s="40">
        <v>35.42</v>
      </c>
      <c r="H120" s="41">
        <f t="shared" si="207"/>
        <v>35.44</v>
      </c>
      <c r="I120" s="42">
        <v>35.43</v>
      </c>
      <c r="J120" s="43">
        <f t="shared" si="208"/>
        <v>-1.8816445573434121E-4</v>
      </c>
      <c r="K120" s="44">
        <f t="shared" si="209"/>
        <v>-6.6666666666677088E-3</v>
      </c>
      <c r="L120" s="70" t="s">
        <v>1737</v>
      </c>
      <c r="M120" s="126" t="s">
        <v>1229</v>
      </c>
      <c r="N120" s="46">
        <f t="shared" si="120"/>
        <v>35.436666666666667</v>
      </c>
      <c r="O120" s="46"/>
      <c r="P120" s="42">
        <v>35.42</v>
      </c>
      <c r="Q120" s="46"/>
      <c r="R120" s="39">
        <v>35.43</v>
      </c>
      <c r="S120" s="46"/>
      <c r="T120" s="66">
        <v>35.46</v>
      </c>
      <c r="U120" s="47" t="str">
        <f t="shared" si="168"/>
        <v/>
      </c>
      <c r="V120" s="47" t="str">
        <f t="shared" si="169"/>
        <v/>
      </c>
      <c r="W120" s="48"/>
      <c r="X120" s="48"/>
      <c r="Y120" s="48"/>
      <c r="Z120" s="48"/>
      <c r="AA120" s="49"/>
      <c r="AB120" s="49"/>
      <c r="AC120" s="50"/>
      <c r="AD120" s="50"/>
      <c r="AE120" s="51" t="str">
        <f t="shared" si="122"/>
        <v/>
      </c>
      <c r="AF120" s="51" t="str">
        <f t="shared" si="123"/>
        <v/>
      </c>
      <c r="AG120" s="51" t="str">
        <f t="shared" si="124"/>
        <v>o</v>
      </c>
      <c r="AH120" s="51">
        <f t="shared" si="125"/>
        <v>30</v>
      </c>
      <c r="AI120" s="52">
        <f t="shared" si="126"/>
        <v>35.44</v>
      </c>
      <c r="AJ120" s="68" t="s">
        <v>25</v>
      </c>
      <c r="AK120" s="53"/>
      <c r="AL120" s="52"/>
      <c r="AM120" s="53">
        <f t="shared" si="130"/>
        <v>30</v>
      </c>
      <c r="AN120" s="53">
        <f>IF(AJ120&lt;&gt;"",IF(AJ120="o",VLOOKUP(AM120,OpenSect!$A$1:$D$11,2),IF(AJ120="u",VLOOKUP(AM120,UpHill!$A$1:$D$35,2),IF(AJ120="d",VLOOKUP(AM120,DownHill!$A$3:$D$29,2),IF(AJ120="f",VLOOKUP(AM120,FlatUnd!$A$2:$D$30,2),IF(AJ120="t",VLOOKUP(AM120,TimeAdd!$A$1:$D$176,2),IF(AJ120="l",VLOOKUP(AM120,SLimit!$A$1:$D$8,2),AN119)))))),AN119)</f>
        <v>30</v>
      </c>
      <c r="AO120" s="53">
        <f>IF(AJ120&lt;&gt;"",IF(AJ120="o",VLOOKUP(AM120,OpenSect!$A$1:$D$11,3),IF(AJ120="u",VLOOKUP(AM120,UpHill!$A$1:$D$35,3),IF(AJ120="d",VLOOKUP(AM120,DownHill!$A$3:$D$29,3),IF(AJ120="f",VLOOKUP(AM120,FlatUnd!$A$2:$D$30,3),IF(AJ120="t",VLOOKUP(AM120,TimeAdd!$A$1:$D$18,3),IF(AJ120="l",VLOOKUP(AM120,SLimit!$A$1:$D$8,3),AO119)))))),AO119)</f>
        <v>30</v>
      </c>
      <c r="AP120" s="53">
        <f>IF(AJ120&lt;&gt;"",IF(AJ120="o",VLOOKUP(AM120,OpenSect!$A$1:$D$11,4),IF(AJ120="u",VLOOKUP(AM120,UpHill!$A$1:$D$35,4),IF(AJ120="d",VLOOKUP(AM120,DownHill!$A$3:$D$29,4),IF(AJ120="f",VLOOKUP(AM120,FlatUnd!$A$2:$D$30,4),IF(AJ120="t",VLOOKUP(AM120,TimeAdd!$A$1:$D$18,4),IF(AJ120="l",VLOOKUP(AM120,SLimit!$A$1:$D$8,4),AP119)))))),AP119)</f>
        <v>30</v>
      </c>
      <c r="AQ120" s="53" t="str">
        <f t="shared" si="131"/>
        <v>60</v>
      </c>
      <c r="AR120" s="54" t="str">
        <f t="shared" si="132"/>
        <v>R103 Camperdown{ Right}.  Carry straight on.</v>
      </c>
      <c r="AS120" s="55"/>
      <c r="AT120" s="55"/>
      <c r="AU120" s="56">
        <f>IF(GroupStTimes!$A$8=0,MIN(CB120,CD120,CF120),MIN(BZ120,CB120,CD120,CF120))</f>
        <v>0.29319444444444448</v>
      </c>
      <c r="AV120" s="56">
        <f>IF(GroupStTimes!$A$8=0,MAX(CC120,CE120,CG120),MAX(CA120,CC120,CE120,CG120))</f>
        <v>0.35065972222222225</v>
      </c>
      <c r="AW120" s="57" t="str">
        <f t="shared" si="133"/>
        <v/>
      </c>
      <c r="AX120" s="58" t="str">
        <f t="shared" si="134"/>
        <v/>
      </c>
      <c r="AY120" s="58" t="str">
        <f t="shared" si="135"/>
        <v/>
      </c>
      <c r="AZ120" s="31">
        <f t="shared" si="136"/>
        <v>34.229999999999997</v>
      </c>
      <c r="BA120" s="59">
        <f t="shared" si="137"/>
        <v>0.29151620370370374</v>
      </c>
      <c r="BB120" s="59">
        <f t="shared" si="138"/>
        <v>0.29707175925925933</v>
      </c>
      <c r="BC120" s="59">
        <f t="shared" si="139"/>
        <v>0.29465277777777782</v>
      </c>
      <c r="BD120" s="59">
        <f t="shared" si="140"/>
        <v>0.3404861111111111</v>
      </c>
      <c r="BE120" s="59">
        <f t="shared" si="141"/>
        <v>0.33856481481481482</v>
      </c>
      <c r="BF120" s="59">
        <f t="shared" si="142"/>
        <v>0.3489814814814815</v>
      </c>
      <c r="BG120" s="59">
        <f t="shared" si="143"/>
        <v>0.34795138888888894</v>
      </c>
      <c r="BH120" s="59">
        <f t="shared" si="144"/>
        <v>0.34725694444444449</v>
      </c>
      <c r="BI120" s="31">
        <f t="shared" si="145"/>
        <v>1.2100000000000009</v>
      </c>
      <c r="BJ120" s="61">
        <f t="shared" ref="BJ120:BM120" si="227">IF($AJ119="t",IF(AM118=0,0,$BI120/AM118),IF(AM119=0,0,$BI120/AM119))</f>
        <v>4.033333333333336E-2</v>
      </c>
      <c r="BK120" s="61">
        <f t="shared" si="227"/>
        <v>4.033333333333336E-2</v>
      </c>
      <c r="BL120" s="61">
        <f t="shared" si="227"/>
        <v>4.033333333333336E-2</v>
      </c>
      <c r="BM120" s="61">
        <f t="shared" si="227"/>
        <v>4.033333333333336E-2</v>
      </c>
      <c r="BN120" s="62">
        <f t="shared" si="147"/>
        <v>0</v>
      </c>
      <c r="BO120" s="62">
        <f t="shared" si="148"/>
        <v>2</v>
      </c>
      <c r="BP120" s="62">
        <f t="shared" si="149"/>
        <v>25</v>
      </c>
      <c r="BQ120" s="62">
        <f t="shared" si="150"/>
        <v>0</v>
      </c>
      <c r="BR120" s="62">
        <f t="shared" si="151"/>
        <v>2</v>
      </c>
      <c r="BS120" s="62">
        <f t="shared" si="152"/>
        <v>25</v>
      </c>
      <c r="BT120" s="62">
        <f t="shared" si="153"/>
        <v>0</v>
      </c>
      <c r="BU120" s="62">
        <f t="shared" si="154"/>
        <v>2</v>
      </c>
      <c r="BV120" s="62">
        <f t="shared" si="155"/>
        <v>25</v>
      </c>
      <c r="BW120" s="62">
        <f t="shared" si="156"/>
        <v>0</v>
      </c>
      <c r="BX120" s="62">
        <f t="shared" si="157"/>
        <v>2</v>
      </c>
      <c r="BY120" s="62">
        <f t="shared" si="158"/>
        <v>25</v>
      </c>
      <c r="BZ120" s="63">
        <f t="shared" si="159"/>
        <v>0.29319444444444448</v>
      </c>
      <c r="CA120" s="63">
        <f t="shared" si="160"/>
        <v>0.29875000000000007</v>
      </c>
      <c r="CB120" s="63">
        <f t="shared" si="161"/>
        <v>0.29633101851851856</v>
      </c>
      <c r="CC120" s="63">
        <f t="shared" si="162"/>
        <v>0.34216435185185184</v>
      </c>
      <c r="CD120" s="63">
        <f t="shared" si="163"/>
        <v>0.34024305555555556</v>
      </c>
      <c r="CE120" s="63">
        <f t="shared" si="164"/>
        <v>0.35065972222222225</v>
      </c>
      <c r="CF120" s="63">
        <f t="shared" si="165"/>
        <v>0.34962962962962968</v>
      </c>
      <c r="CG120" s="63">
        <f t="shared" si="166"/>
        <v>0.34893518518518524</v>
      </c>
      <c r="CH120" s="36"/>
      <c r="CI120" s="36"/>
      <c r="CJ120" s="36"/>
      <c r="CK120" s="36"/>
      <c r="CL120" s="60">
        <v>60</v>
      </c>
    </row>
    <row r="121" spans="1:90" ht="60.75" x14ac:dyDescent="0.25">
      <c r="B121" s="38"/>
      <c r="C121" s="39" t="s">
        <v>25</v>
      </c>
      <c r="D121" s="39">
        <v>30</v>
      </c>
      <c r="E121" s="39"/>
      <c r="F121" s="42"/>
      <c r="G121" s="40">
        <v>36.22</v>
      </c>
      <c r="H121" s="41">
        <f t="shared" si="207"/>
        <v>36.22</v>
      </c>
      <c r="I121" s="42">
        <v>36.22</v>
      </c>
      <c r="J121" s="43">
        <f t="shared" si="208"/>
        <v>0</v>
      </c>
      <c r="K121" s="44">
        <f t="shared" si="209"/>
        <v>0</v>
      </c>
      <c r="L121" s="70" t="s">
        <v>1730</v>
      </c>
      <c r="M121" s="126">
        <v>80</v>
      </c>
      <c r="N121" s="46">
        <f t="shared" si="120"/>
        <v>36.22</v>
      </c>
      <c r="O121" s="46"/>
      <c r="P121" s="42">
        <v>36.22</v>
      </c>
      <c r="Q121" s="46"/>
      <c r="R121" s="39"/>
      <c r="S121" s="46"/>
      <c r="T121" s="40"/>
      <c r="U121" s="47" t="str">
        <f t="shared" si="168"/>
        <v/>
      </c>
      <c r="V121" s="47" t="str">
        <f t="shared" si="169"/>
        <v/>
      </c>
      <c r="W121" s="48"/>
      <c r="X121" s="48"/>
      <c r="Y121" s="48"/>
      <c r="Z121" s="48"/>
      <c r="AA121" s="49"/>
      <c r="AB121" s="49"/>
      <c r="AC121" s="50"/>
      <c r="AD121" s="50"/>
      <c r="AE121" s="51" t="str">
        <f t="shared" si="122"/>
        <v/>
      </c>
      <c r="AF121" s="51" t="str">
        <f t="shared" si="123"/>
        <v/>
      </c>
      <c r="AG121" s="51" t="str">
        <f t="shared" si="124"/>
        <v>o</v>
      </c>
      <c r="AH121" s="51">
        <f t="shared" si="125"/>
        <v>30</v>
      </c>
      <c r="AI121" s="52">
        <f t="shared" si="126"/>
        <v>36.22</v>
      </c>
      <c r="AJ121" s="68" t="s">
        <v>25</v>
      </c>
      <c r="AK121" s="53"/>
      <c r="AL121" s="52"/>
      <c r="AM121" s="53">
        <f t="shared" si="130"/>
        <v>30</v>
      </c>
      <c r="AN121" s="53">
        <f>IF(AJ121&lt;&gt;"",IF(AJ121="o",VLOOKUP(AM121,OpenSect!$A$1:$D$11,2),IF(AJ121="u",VLOOKUP(AM121,UpHill!$A$1:$D$35,2),IF(AJ121="d",VLOOKUP(AM121,DownHill!$A$3:$D$29,2),IF(AJ121="f",VLOOKUP(AM121,FlatUnd!$A$2:$D$30,2),IF(AJ121="t",VLOOKUP(AM121,TimeAdd!$A$1:$D$176,2),IF(AJ121="l",VLOOKUP(AM121,SLimit!$A$1:$D$8,2),AN120)))))),AN120)</f>
        <v>30</v>
      </c>
      <c r="AO121" s="53">
        <f>IF(AJ121&lt;&gt;"",IF(AJ121="o",VLOOKUP(AM121,OpenSect!$A$1:$D$11,3),IF(AJ121="u",VLOOKUP(AM121,UpHill!$A$1:$D$35,3),IF(AJ121="d",VLOOKUP(AM121,DownHill!$A$3:$D$29,3),IF(AJ121="f",VLOOKUP(AM121,FlatUnd!$A$2:$D$30,3),IF(AJ121="t",VLOOKUP(AM121,TimeAdd!$A$1:$D$18,3),IF(AJ121="l",VLOOKUP(AM121,SLimit!$A$1:$D$8,3),AO120)))))),AO120)</f>
        <v>30</v>
      </c>
      <c r="AP121" s="53">
        <f>IF(AJ121&lt;&gt;"",IF(AJ121="o",VLOOKUP(AM121,OpenSect!$A$1:$D$11,4),IF(AJ121="u",VLOOKUP(AM121,UpHill!$A$1:$D$35,4),IF(AJ121="d",VLOOKUP(AM121,DownHill!$A$3:$D$29,4),IF(AJ121="f",VLOOKUP(AM121,FlatUnd!$A$2:$D$30,4),IF(AJ121="t",VLOOKUP(AM121,TimeAdd!$A$1:$D$18,4),IF(AJ121="l",VLOOKUP(AM121,SLimit!$A$1:$D$8,4),AP120)))))),AP120)</f>
        <v>30</v>
      </c>
      <c r="AQ121" s="53">
        <f t="shared" si="131"/>
        <v>80</v>
      </c>
      <c r="AR121" s="54" t="str">
        <f t="shared" si="132"/>
        <v>R56 Richmond,R56 Thornville/R103 Ashburton, (N3) Pietermaritzburg.  Carry straight on.</v>
      </c>
      <c r="AS121" s="55"/>
      <c r="AT121" s="55"/>
      <c r="AU121" s="56">
        <f>IF(GroupStTimes!$A$8=0,MIN(CB121,CD121,CF121),MIN(BZ121,CB121,CD121,CF121))</f>
        <v>0.29428240740740746</v>
      </c>
      <c r="AV121" s="56">
        <f>IF(GroupStTimes!$A$8=0,MAX(CC121,CE121,CG121),MAX(CA121,CC121,CE121,CG121))</f>
        <v>0.35174768518518523</v>
      </c>
      <c r="AW121" s="57" t="str">
        <f t="shared" si="133"/>
        <v/>
      </c>
      <c r="AX121" s="58" t="str">
        <f t="shared" si="134"/>
        <v/>
      </c>
      <c r="AY121" s="58" t="str">
        <f t="shared" si="135"/>
        <v/>
      </c>
      <c r="AZ121" s="31">
        <f t="shared" si="136"/>
        <v>34.229999999999997</v>
      </c>
      <c r="BA121" s="59">
        <f t="shared" si="137"/>
        <v>0.29151620370370374</v>
      </c>
      <c r="BB121" s="59">
        <f t="shared" si="138"/>
        <v>0.29707175925925933</v>
      </c>
      <c r="BC121" s="59">
        <f t="shared" si="139"/>
        <v>0.29465277777777782</v>
      </c>
      <c r="BD121" s="59">
        <f t="shared" si="140"/>
        <v>0.3404861111111111</v>
      </c>
      <c r="BE121" s="59">
        <f t="shared" si="141"/>
        <v>0.33856481481481482</v>
      </c>
      <c r="BF121" s="59">
        <f t="shared" si="142"/>
        <v>0.3489814814814815</v>
      </c>
      <c r="BG121" s="59">
        <f t="shared" si="143"/>
        <v>0.34795138888888894</v>
      </c>
      <c r="BH121" s="59">
        <f t="shared" si="144"/>
        <v>0.34725694444444449</v>
      </c>
      <c r="BI121" s="31">
        <f t="shared" si="145"/>
        <v>1.990000000000002</v>
      </c>
      <c r="BJ121" s="61">
        <f t="shared" ref="BJ121:BM121" si="228">IF($AJ120="t",IF(AM119=0,0,$BI121/AM119),IF(AM120=0,0,$BI121/AM120))</f>
        <v>6.6333333333333397E-2</v>
      </c>
      <c r="BK121" s="61">
        <f t="shared" si="228"/>
        <v>6.6333333333333397E-2</v>
      </c>
      <c r="BL121" s="61">
        <f t="shared" si="228"/>
        <v>6.6333333333333397E-2</v>
      </c>
      <c r="BM121" s="61">
        <f t="shared" si="228"/>
        <v>6.6333333333333397E-2</v>
      </c>
      <c r="BN121" s="62">
        <f t="shared" si="147"/>
        <v>0</v>
      </c>
      <c r="BO121" s="62">
        <f t="shared" si="148"/>
        <v>3</v>
      </c>
      <c r="BP121" s="62">
        <f t="shared" si="149"/>
        <v>59</v>
      </c>
      <c r="BQ121" s="62">
        <f t="shared" si="150"/>
        <v>0</v>
      </c>
      <c r="BR121" s="62">
        <f t="shared" si="151"/>
        <v>3</v>
      </c>
      <c r="BS121" s="62">
        <f t="shared" si="152"/>
        <v>59</v>
      </c>
      <c r="BT121" s="62">
        <f t="shared" si="153"/>
        <v>0</v>
      </c>
      <c r="BU121" s="62">
        <f t="shared" si="154"/>
        <v>3</v>
      </c>
      <c r="BV121" s="62">
        <f t="shared" si="155"/>
        <v>59</v>
      </c>
      <c r="BW121" s="62">
        <f t="shared" si="156"/>
        <v>0</v>
      </c>
      <c r="BX121" s="62">
        <f t="shared" si="157"/>
        <v>3</v>
      </c>
      <c r="BY121" s="62">
        <f t="shared" si="158"/>
        <v>59</v>
      </c>
      <c r="BZ121" s="63">
        <f t="shared" si="159"/>
        <v>0.29428240740740746</v>
      </c>
      <c r="CA121" s="63">
        <f t="shared" si="160"/>
        <v>0.29983796296296306</v>
      </c>
      <c r="CB121" s="63">
        <f t="shared" si="161"/>
        <v>0.29741898148148155</v>
      </c>
      <c r="CC121" s="63">
        <f t="shared" si="162"/>
        <v>0.34325231481481483</v>
      </c>
      <c r="CD121" s="63">
        <f t="shared" si="163"/>
        <v>0.34133101851851855</v>
      </c>
      <c r="CE121" s="63">
        <f t="shared" si="164"/>
        <v>0.35174768518518523</v>
      </c>
      <c r="CF121" s="63">
        <f t="shared" si="165"/>
        <v>0.35071759259259266</v>
      </c>
      <c r="CG121" s="63">
        <f t="shared" si="166"/>
        <v>0.35002314814814822</v>
      </c>
      <c r="CH121" s="36"/>
      <c r="CI121" s="36"/>
      <c r="CJ121" s="36"/>
      <c r="CK121" s="36"/>
      <c r="CL121" s="60">
        <v>60</v>
      </c>
    </row>
    <row r="122" spans="1:90" ht="40.5" x14ac:dyDescent="0.25">
      <c r="A122" s="37">
        <v>32</v>
      </c>
      <c r="B122" s="38" t="s">
        <v>123</v>
      </c>
      <c r="C122" s="39" t="s">
        <v>49</v>
      </c>
      <c r="D122" s="39">
        <v>46</v>
      </c>
      <c r="E122" s="39"/>
      <c r="F122" s="42"/>
      <c r="G122" s="40">
        <v>38.020000000000003</v>
      </c>
      <c r="H122" s="41">
        <f t="shared" si="207"/>
        <v>38.04</v>
      </c>
      <c r="I122" s="42">
        <v>38.020000000000003</v>
      </c>
      <c r="J122" s="43">
        <f t="shared" si="208"/>
        <v>-6.1371208136050295E-4</v>
      </c>
      <c r="K122" s="44">
        <f t="shared" si="209"/>
        <v>-2.3333333333326323E-2</v>
      </c>
      <c r="L122" s="45" t="s">
        <v>124</v>
      </c>
      <c r="M122" s="126">
        <v>80</v>
      </c>
      <c r="N122" s="46">
        <f t="shared" si="120"/>
        <v>38.043333333333329</v>
      </c>
      <c r="O122" s="46"/>
      <c r="P122" s="42">
        <v>38.020000000000003</v>
      </c>
      <c r="Q122" s="46"/>
      <c r="R122" s="39">
        <v>38.049999999999997</v>
      </c>
      <c r="S122" s="46">
        <v>-0.2</v>
      </c>
      <c r="T122" s="40">
        <v>38.26</v>
      </c>
      <c r="U122" s="47" t="str">
        <f t="shared" si="168"/>
        <v/>
      </c>
      <c r="V122" s="47" t="str">
        <f t="shared" si="169"/>
        <v/>
      </c>
      <c r="W122" s="48"/>
      <c r="X122" s="48"/>
      <c r="Y122" s="48"/>
      <c r="Z122" s="48"/>
      <c r="AA122" s="49"/>
      <c r="AB122" s="49"/>
      <c r="AC122" s="50"/>
      <c r="AD122" s="50"/>
      <c r="AE122" s="51">
        <f t="shared" si="122"/>
        <v>32</v>
      </c>
      <c r="AF122" s="51" t="str">
        <f t="shared" si="123"/>
        <v>UD</v>
      </c>
      <c r="AG122" s="51" t="str">
        <f t="shared" si="124"/>
        <v>f</v>
      </c>
      <c r="AH122" s="51">
        <f t="shared" si="125"/>
        <v>46</v>
      </c>
      <c r="AI122" s="52">
        <f t="shared" si="126"/>
        <v>38.04</v>
      </c>
      <c r="AJ122" s="68"/>
      <c r="AK122" s="53"/>
      <c r="AL122" s="52"/>
      <c r="AM122" s="53">
        <f t="shared" si="130"/>
        <v>30</v>
      </c>
      <c r="AN122" s="53">
        <f>IF(AJ122&lt;&gt;"",IF(AJ122="o",VLOOKUP(AM122,OpenSect!$A$1:$D$11,2),IF(AJ122="u",VLOOKUP(AM122,UpHill!$A$1:$D$35,2),IF(AJ122="d",VLOOKUP(AM122,DownHill!$A$3:$D$29,2),IF(AJ122="f",VLOOKUP(AM122,FlatUnd!$A$2:$D$30,2),IF(AJ122="t",VLOOKUP(AM122,TimeAdd!$A$1:$D$176,2),IF(AJ122="l",VLOOKUP(AM122,SLimit!$A$1:$D$8,2),AN121)))))),AN121)</f>
        <v>30</v>
      </c>
      <c r="AO122" s="53">
        <f>IF(AJ122&lt;&gt;"",IF(AJ122="o",VLOOKUP(AM122,OpenSect!$A$1:$D$11,3),IF(AJ122="u",VLOOKUP(AM122,UpHill!$A$1:$D$35,3),IF(AJ122="d",VLOOKUP(AM122,DownHill!$A$3:$D$29,3),IF(AJ122="f",VLOOKUP(AM122,FlatUnd!$A$2:$D$30,3),IF(AJ122="t",VLOOKUP(AM122,TimeAdd!$A$1:$D$18,3),IF(AJ122="l",VLOOKUP(AM122,SLimit!$A$1:$D$8,3),AO121)))))),AO121)</f>
        <v>30</v>
      </c>
      <c r="AP122" s="53">
        <f>IF(AJ122&lt;&gt;"",IF(AJ122="o",VLOOKUP(AM122,OpenSect!$A$1:$D$11,4),IF(AJ122="u",VLOOKUP(AM122,UpHill!$A$1:$D$35,4),IF(AJ122="d",VLOOKUP(AM122,DownHill!$A$3:$D$29,4),IF(AJ122="f",VLOOKUP(AM122,FlatUnd!$A$2:$D$30,4),IF(AJ122="t",VLOOKUP(AM122,TimeAdd!$A$1:$D$18,4),IF(AJ122="l",VLOOKUP(AM122,SLimit!$A$1:$D$8,4),AP121)))))),AP121)</f>
        <v>30</v>
      </c>
      <c r="AQ122" s="53">
        <f t="shared" si="131"/>
        <v>80</v>
      </c>
      <c r="AR122" s="54" t="str">
        <f t="shared" si="132"/>
        <v>[Growmor] Growmor The symbol of Growth.  START of REGULARITY.</v>
      </c>
      <c r="AS122" s="55"/>
      <c r="AT122" s="55"/>
      <c r="AU122" s="56">
        <f>IF(GroupStTimes!$A$8=0,MIN(CB122,CD122,CF122),MIN(BZ122,CB122,CD122,CF122))</f>
        <v>0.2968055555555556</v>
      </c>
      <c r="AV122" s="56">
        <f>IF(GroupStTimes!$A$8=0,MAX(CC122,CE122,CG122),MAX(CA122,CC122,CE122,CG122))</f>
        <v>0.35427083333333337</v>
      </c>
      <c r="AW122" s="57" t="str">
        <f t="shared" si="133"/>
        <v/>
      </c>
      <c r="AX122" s="58" t="str">
        <f t="shared" si="134"/>
        <v/>
      </c>
      <c r="AY122" s="58" t="str">
        <f t="shared" si="135"/>
        <v/>
      </c>
      <c r="AZ122" s="31">
        <f t="shared" si="136"/>
        <v>34.229999999999997</v>
      </c>
      <c r="BA122" s="59">
        <f t="shared" si="137"/>
        <v>0.29151620370370374</v>
      </c>
      <c r="BB122" s="59">
        <f t="shared" si="138"/>
        <v>0.29707175925925933</v>
      </c>
      <c r="BC122" s="59">
        <f t="shared" si="139"/>
        <v>0.29465277777777782</v>
      </c>
      <c r="BD122" s="59">
        <f t="shared" si="140"/>
        <v>0.3404861111111111</v>
      </c>
      <c r="BE122" s="59">
        <f t="shared" si="141"/>
        <v>0.33856481481481482</v>
      </c>
      <c r="BF122" s="59">
        <f t="shared" si="142"/>
        <v>0.3489814814814815</v>
      </c>
      <c r="BG122" s="59">
        <f t="shared" si="143"/>
        <v>0.34795138888888894</v>
      </c>
      <c r="BH122" s="59">
        <f t="shared" si="144"/>
        <v>0.34725694444444449</v>
      </c>
      <c r="BI122" s="31">
        <f t="shared" si="145"/>
        <v>3.8100000000000023</v>
      </c>
      <c r="BJ122" s="61">
        <f t="shared" ref="BJ122:BM122" si="229">IF($AJ121="t",IF(AM120=0,0,$BI122/AM120),IF(AM121=0,0,$BI122/AM121))</f>
        <v>0.12700000000000009</v>
      </c>
      <c r="BK122" s="61">
        <f t="shared" si="229"/>
        <v>0.12700000000000009</v>
      </c>
      <c r="BL122" s="61">
        <f t="shared" si="229"/>
        <v>0.12700000000000009</v>
      </c>
      <c r="BM122" s="61">
        <f t="shared" si="229"/>
        <v>0.12700000000000009</v>
      </c>
      <c r="BN122" s="62">
        <f t="shared" si="147"/>
        <v>0</v>
      </c>
      <c r="BO122" s="62">
        <f t="shared" si="148"/>
        <v>7</v>
      </c>
      <c r="BP122" s="62">
        <f t="shared" si="149"/>
        <v>37</v>
      </c>
      <c r="BQ122" s="62">
        <f t="shared" si="150"/>
        <v>0</v>
      </c>
      <c r="BR122" s="62">
        <f t="shared" si="151"/>
        <v>7</v>
      </c>
      <c r="BS122" s="62">
        <f t="shared" si="152"/>
        <v>37</v>
      </c>
      <c r="BT122" s="62">
        <f t="shared" si="153"/>
        <v>0</v>
      </c>
      <c r="BU122" s="62">
        <f t="shared" si="154"/>
        <v>7</v>
      </c>
      <c r="BV122" s="62">
        <f t="shared" si="155"/>
        <v>37</v>
      </c>
      <c r="BW122" s="62">
        <f t="shared" si="156"/>
        <v>0</v>
      </c>
      <c r="BX122" s="62">
        <f t="shared" si="157"/>
        <v>7</v>
      </c>
      <c r="BY122" s="62">
        <f t="shared" si="158"/>
        <v>37</v>
      </c>
      <c r="BZ122" s="63">
        <f t="shared" si="159"/>
        <v>0.2968055555555556</v>
      </c>
      <c r="CA122" s="63">
        <f t="shared" si="160"/>
        <v>0.30236111111111119</v>
      </c>
      <c r="CB122" s="63">
        <f t="shared" si="161"/>
        <v>0.29994212962962968</v>
      </c>
      <c r="CC122" s="63">
        <f t="shared" si="162"/>
        <v>0.34577546296296297</v>
      </c>
      <c r="CD122" s="63">
        <f t="shared" si="163"/>
        <v>0.34385416666666668</v>
      </c>
      <c r="CE122" s="63">
        <f t="shared" si="164"/>
        <v>0.35427083333333337</v>
      </c>
      <c r="CF122" s="63">
        <f t="shared" si="165"/>
        <v>0.3532407407407408</v>
      </c>
      <c r="CG122" s="63">
        <f t="shared" si="166"/>
        <v>0.35254629629629636</v>
      </c>
      <c r="CH122" s="36"/>
      <c r="CI122" s="36"/>
      <c r="CJ122" s="36"/>
      <c r="CK122" s="36"/>
      <c r="CL122" s="60">
        <v>60</v>
      </c>
    </row>
    <row r="123" spans="1:90" ht="40.5" x14ac:dyDescent="0.25">
      <c r="A123" s="37">
        <v>32</v>
      </c>
      <c r="B123" s="38"/>
      <c r="C123" s="69" t="s">
        <v>49</v>
      </c>
      <c r="D123" s="39">
        <v>46</v>
      </c>
      <c r="E123" s="39"/>
      <c r="F123" s="42"/>
      <c r="G123" s="40">
        <v>38.049999999999997</v>
      </c>
      <c r="H123" s="41">
        <f t="shared" si="207"/>
        <v>38.06</v>
      </c>
      <c r="I123" s="42">
        <v>38.04</v>
      </c>
      <c r="J123" s="43">
        <f t="shared" si="208"/>
        <v>-6.1338941465124682E-4</v>
      </c>
      <c r="K123" s="44">
        <f t="shared" si="209"/>
        <v>-2.3333333333333428E-2</v>
      </c>
      <c r="L123" s="70" t="s">
        <v>1226</v>
      </c>
      <c r="M123" s="126">
        <v>80</v>
      </c>
      <c r="N123" s="46">
        <f t="shared" si="120"/>
        <v>38.063333333333333</v>
      </c>
      <c r="O123" s="46"/>
      <c r="P123" s="42">
        <v>38.04</v>
      </c>
      <c r="Q123" s="46"/>
      <c r="R123" s="39">
        <v>38.07</v>
      </c>
      <c r="S123" s="46">
        <v>-0.2</v>
      </c>
      <c r="T123" s="40">
        <v>38.28</v>
      </c>
      <c r="U123" s="47" t="str">
        <f t="shared" si="168"/>
        <v/>
      </c>
      <c r="V123" s="47" t="str">
        <f t="shared" si="169"/>
        <v/>
      </c>
      <c r="W123" s="48"/>
      <c r="X123" s="48"/>
      <c r="Y123" s="48"/>
      <c r="Z123" s="48"/>
      <c r="AA123" s="49"/>
      <c r="AB123" s="49"/>
      <c r="AC123" s="50"/>
      <c r="AD123" s="50"/>
      <c r="AE123" s="51">
        <f t="shared" si="122"/>
        <v>32</v>
      </c>
      <c r="AF123" s="51" t="str">
        <f t="shared" si="123"/>
        <v/>
      </c>
      <c r="AG123" s="51" t="str">
        <f t="shared" si="124"/>
        <v>f</v>
      </c>
      <c r="AH123" s="51">
        <f t="shared" si="125"/>
        <v>46</v>
      </c>
      <c r="AI123" s="52">
        <f t="shared" si="126"/>
        <v>38.06</v>
      </c>
      <c r="AJ123" s="68" t="s">
        <v>49</v>
      </c>
      <c r="AK123" s="53"/>
      <c r="AL123" s="52"/>
      <c r="AM123" s="53">
        <f t="shared" si="130"/>
        <v>46</v>
      </c>
      <c r="AN123" s="53">
        <f>IF(AJ123&lt;&gt;"",IF(AJ123="o",VLOOKUP(AM123,OpenSect!$A$1:$D$11,2),IF(AJ123="u",VLOOKUP(AM123,UpHill!$A$1:$D$35,2),IF(AJ123="d",VLOOKUP(AM123,DownHill!$A$3:$D$29,2),IF(AJ123="f",VLOOKUP(AM123,FlatUnd!$A$2:$D$30,2),IF(AJ123="t",VLOOKUP(AM123,TimeAdd!$A$1:$D$176,2),IF(AJ123="l",VLOOKUP(AM123,SLimit!$A$1:$D$8,2),AN122)))))),AN122)</f>
        <v>55</v>
      </c>
      <c r="AO123" s="53">
        <f>IF(AJ123&lt;&gt;"",IF(AJ123="o",VLOOKUP(AM123,OpenSect!$A$1:$D$11,3),IF(AJ123="u",VLOOKUP(AM123,UpHill!$A$1:$D$35,3),IF(AJ123="d",VLOOKUP(AM123,DownHill!$A$3:$D$29,3),IF(AJ123="f",VLOOKUP(AM123,FlatUnd!$A$2:$D$30,3),IF(AJ123="t",VLOOKUP(AM123,TimeAdd!$A$1:$D$18,3),IF(AJ123="l",VLOOKUP(AM123,SLimit!$A$1:$D$8,3),AO122)))))),AO122)</f>
        <v>64</v>
      </c>
      <c r="AP123" s="53">
        <f>IF(AJ123&lt;&gt;"",IF(AJ123="o",VLOOKUP(AM123,OpenSect!$A$1:$D$11,4),IF(AJ123="u",VLOOKUP(AM123,UpHill!$A$1:$D$35,4),IF(AJ123="d",VLOOKUP(AM123,DownHill!$A$3:$D$29,4),IF(AJ123="f",VLOOKUP(AM123,FlatUnd!$A$2:$D$30,4),IF(AJ123="t",VLOOKUP(AM123,TimeAdd!$A$1:$D$18,4),IF(AJ123="l",VLOOKUP(AM123,SLimit!$A$1:$D$8,4),AP122)))))),AP122)</f>
        <v>72</v>
      </c>
      <c r="AQ123" s="53">
        <f t="shared" si="131"/>
        <v>80</v>
      </c>
      <c r="AR123" s="54" t="str">
        <f t="shared" si="132"/>
        <v>Constantia Kunsmis.{ Centre of Entrance} START of REGULARITY.</v>
      </c>
      <c r="AS123" s="55"/>
      <c r="AT123" s="55"/>
      <c r="AU123" s="56">
        <f>IF(GroupStTimes!$A$8=0,MIN(CB123,CD123,CF123),MIN(BZ123,CB123,CD123,CF123))</f>
        <v>0.29684027777777783</v>
      </c>
      <c r="AV123" s="56">
        <f>IF(GroupStTimes!$A$8=0,MAX(CC123,CE123,CG123),MAX(CA123,CC123,CE123,CG123))</f>
        <v>0.3543055555555556</v>
      </c>
      <c r="AW123" s="57" t="str">
        <f t="shared" si="133"/>
        <v/>
      </c>
      <c r="AX123" s="58" t="str">
        <f t="shared" si="134"/>
        <v/>
      </c>
      <c r="AY123" s="58" t="str">
        <f t="shared" si="135"/>
        <v/>
      </c>
      <c r="AZ123" s="31">
        <f t="shared" si="136"/>
        <v>34.229999999999997</v>
      </c>
      <c r="BA123" s="59">
        <f t="shared" si="137"/>
        <v>0.29151620370370374</v>
      </c>
      <c r="BB123" s="59">
        <f t="shared" si="138"/>
        <v>0.29707175925925933</v>
      </c>
      <c r="BC123" s="59">
        <f t="shared" si="139"/>
        <v>0.29465277777777782</v>
      </c>
      <c r="BD123" s="59">
        <f t="shared" si="140"/>
        <v>0.3404861111111111</v>
      </c>
      <c r="BE123" s="59">
        <f t="shared" si="141"/>
        <v>0.33856481481481482</v>
      </c>
      <c r="BF123" s="59">
        <f t="shared" si="142"/>
        <v>0.3489814814814815</v>
      </c>
      <c r="BG123" s="59">
        <f t="shared" si="143"/>
        <v>0.34795138888888894</v>
      </c>
      <c r="BH123" s="59">
        <f t="shared" si="144"/>
        <v>0.34725694444444449</v>
      </c>
      <c r="BI123" s="31">
        <f t="shared" si="145"/>
        <v>3.8300000000000054</v>
      </c>
      <c r="BJ123" s="61">
        <f t="shared" ref="BJ123:BM123" si="230">IF($AJ122="t",IF(AM121=0,0,$BI123/AM121),IF(AM122=0,0,$BI123/AM122))</f>
        <v>0.12766666666666684</v>
      </c>
      <c r="BK123" s="61">
        <f t="shared" si="230"/>
        <v>0.12766666666666684</v>
      </c>
      <c r="BL123" s="61">
        <f t="shared" si="230"/>
        <v>0.12766666666666684</v>
      </c>
      <c r="BM123" s="61">
        <f t="shared" si="230"/>
        <v>0.12766666666666684</v>
      </c>
      <c r="BN123" s="62">
        <f t="shared" si="147"/>
        <v>0</v>
      </c>
      <c r="BO123" s="62">
        <f t="shared" si="148"/>
        <v>7</v>
      </c>
      <c r="BP123" s="62">
        <f t="shared" si="149"/>
        <v>40</v>
      </c>
      <c r="BQ123" s="62">
        <f t="shared" si="150"/>
        <v>0</v>
      </c>
      <c r="BR123" s="62">
        <f t="shared" si="151"/>
        <v>7</v>
      </c>
      <c r="BS123" s="62">
        <f t="shared" si="152"/>
        <v>40</v>
      </c>
      <c r="BT123" s="62">
        <f t="shared" si="153"/>
        <v>0</v>
      </c>
      <c r="BU123" s="62">
        <f t="shared" si="154"/>
        <v>7</v>
      </c>
      <c r="BV123" s="62">
        <f t="shared" si="155"/>
        <v>40</v>
      </c>
      <c r="BW123" s="62">
        <f t="shared" si="156"/>
        <v>0</v>
      </c>
      <c r="BX123" s="62">
        <f t="shared" si="157"/>
        <v>7</v>
      </c>
      <c r="BY123" s="62">
        <f t="shared" si="158"/>
        <v>40</v>
      </c>
      <c r="BZ123" s="63">
        <f t="shared" si="159"/>
        <v>0.29684027777777783</v>
      </c>
      <c r="CA123" s="63">
        <f t="shared" si="160"/>
        <v>0.30239583333333342</v>
      </c>
      <c r="CB123" s="63">
        <f t="shared" si="161"/>
        <v>0.29997685185185191</v>
      </c>
      <c r="CC123" s="63">
        <f t="shared" si="162"/>
        <v>0.34581018518518519</v>
      </c>
      <c r="CD123" s="63">
        <f t="shared" si="163"/>
        <v>0.34388888888888891</v>
      </c>
      <c r="CE123" s="63">
        <f t="shared" si="164"/>
        <v>0.3543055555555556</v>
      </c>
      <c r="CF123" s="63">
        <f t="shared" si="165"/>
        <v>0.35327546296296303</v>
      </c>
      <c r="CG123" s="63">
        <f t="shared" si="166"/>
        <v>0.35258101851851859</v>
      </c>
      <c r="CH123" s="36"/>
      <c r="CI123" s="36"/>
      <c r="CJ123" s="36"/>
      <c r="CK123" s="36"/>
      <c r="CL123" s="60">
        <v>60</v>
      </c>
    </row>
    <row r="124" spans="1:90" ht="26.25" customHeight="1" x14ac:dyDescent="0.25">
      <c r="A124" s="37">
        <v>32</v>
      </c>
      <c r="B124" s="38"/>
      <c r="C124" s="39"/>
      <c r="D124" s="39"/>
      <c r="E124" s="39"/>
      <c r="F124" s="42"/>
      <c r="G124" s="66">
        <v>38.78</v>
      </c>
      <c r="H124" s="41">
        <f t="shared" si="207"/>
        <v>38.79</v>
      </c>
      <c r="I124" s="42">
        <v>38.770000000000003</v>
      </c>
      <c r="J124" s="43">
        <f t="shared" si="208"/>
        <v>-6.0183991058360381E-4</v>
      </c>
      <c r="K124" s="44">
        <f t="shared" si="209"/>
        <v>-2.3333333333326323E-2</v>
      </c>
      <c r="L124" s="45" t="s">
        <v>94</v>
      </c>
      <c r="M124" s="126">
        <v>80</v>
      </c>
      <c r="N124" s="46">
        <f t="shared" si="120"/>
        <v>38.793333333333329</v>
      </c>
      <c r="O124" s="46"/>
      <c r="P124" s="42">
        <v>38.770000000000003</v>
      </c>
      <c r="Q124" s="46"/>
      <c r="R124" s="39">
        <v>38.799999999999997</v>
      </c>
      <c r="S124" s="46">
        <v>-0.2</v>
      </c>
      <c r="T124" s="40">
        <v>39.01</v>
      </c>
      <c r="U124" s="47" t="str">
        <f t="shared" si="168"/>
        <v/>
      </c>
      <c r="V124" s="47" t="str">
        <f t="shared" si="169"/>
        <v/>
      </c>
      <c r="W124" s="48"/>
      <c r="X124" s="48"/>
      <c r="Y124" s="48"/>
      <c r="Z124" s="48"/>
      <c r="AA124" s="49"/>
      <c r="AB124" s="49"/>
      <c r="AC124" s="50"/>
      <c r="AD124" s="50"/>
      <c r="AE124" s="51">
        <f t="shared" si="122"/>
        <v>32</v>
      </c>
      <c r="AF124" s="51" t="str">
        <f t="shared" si="123"/>
        <v/>
      </c>
      <c r="AG124" s="51" t="str">
        <f t="shared" si="124"/>
        <v/>
      </c>
      <c r="AH124" s="51" t="str">
        <f t="shared" si="125"/>
        <v/>
      </c>
      <c r="AI124" s="52">
        <f t="shared" si="126"/>
        <v>38.79</v>
      </c>
      <c r="AJ124" s="68"/>
      <c r="AK124" s="53"/>
      <c r="AL124" s="52"/>
      <c r="AM124" s="53">
        <f t="shared" si="130"/>
        <v>46</v>
      </c>
      <c r="AN124" s="53">
        <f>IF(AJ124&lt;&gt;"",IF(AJ124="o",VLOOKUP(AM124,OpenSect!$A$1:$D$11,2),IF(AJ124="u",VLOOKUP(AM124,UpHill!$A$1:$D$35,2),IF(AJ124="d",VLOOKUP(AM124,DownHill!$A$3:$D$29,2),IF(AJ124="f",VLOOKUP(AM124,FlatUnd!$A$2:$D$30,2),IF(AJ124="t",VLOOKUP(AM124,TimeAdd!$A$1:$D$176,2),IF(AJ124="l",VLOOKUP(AM124,SLimit!$A$1:$D$8,2),AN123)))))),AN123)</f>
        <v>55</v>
      </c>
      <c r="AO124" s="53">
        <f>IF(AJ124&lt;&gt;"",IF(AJ124="o",VLOOKUP(AM124,OpenSect!$A$1:$D$11,3),IF(AJ124="u",VLOOKUP(AM124,UpHill!$A$1:$D$35,3),IF(AJ124="d",VLOOKUP(AM124,DownHill!$A$3:$D$29,3),IF(AJ124="f",VLOOKUP(AM124,FlatUnd!$A$2:$D$30,3),IF(AJ124="t",VLOOKUP(AM124,TimeAdd!$A$1:$D$18,3),IF(AJ124="l",VLOOKUP(AM124,SLimit!$A$1:$D$8,3),AO123)))))),AO123)</f>
        <v>64</v>
      </c>
      <c r="AP124" s="53">
        <f>IF(AJ124&lt;&gt;"",IF(AJ124="o",VLOOKUP(AM124,OpenSect!$A$1:$D$11,4),IF(AJ124="u",VLOOKUP(AM124,UpHill!$A$1:$D$35,4),IF(AJ124="d",VLOOKUP(AM124,DownHill!$A$3:$D$29,4),IF(AJ124="f",VLOOKUP(AM124,FlatUnd!$A$2:$D$30,4),IF(AJ124="t",VLOOKUP(AM124,TimeAdd!$A$1:$D$18,4),IF(AJ124="l",VLOOKUP(AM124,SLimit!$A$1:$D$8,4),AP123)))))),AP123)</f>
        <v>72</v>
      </c>
      <c r="AQ124" s="53">
        <f t="shared" si="131"/>
        <v>80</v>
      </c>
      <c r="AR124" s="54" t="str">
        <f t="shared" si="132"/>
        <v>Overhead Wires</v>
      </c>
      <c r="AS124" s="55"/>
      <c r="AT124" s="55"/>
      <c r="AU124" s="56">
        <f>IF(GroupStTimes!$A$8=0,MIN(CB124,CD124,CF124),MIN(BZ124,CB124,CD124,CF124))</f>
        <v>0.29750000000000004</v>
      </c>
      <c r="AV124" s="56">
        <f>IF(GroupStTimes!$A$8=0,MAX(CC124,CE124,CG124),MAX(CA124,CC124,CE124,CG124))</f>
        <v>0.35478009259259263</v>
      </c>
      <c r="AW124" s="57" t="str">
        <f t="shared" si="133"/>
        <v/>
      </c>
      <c r="AX124" s="58" t="str">
        <f t="shared" si="134"/>
        <v/>
      </c>
      <c r="AY124" s="58" t="str">
        <f t="shared" si="135"/>
        <v/>
      </c>
      <c r="AZ124" s="31">
        <f t="shared" si="136"/>
        <v>38.06</v>
      </c>
      <c r="BA124" s="59">
        <f t="shared" si="137"/>
        <v>0.29684027777777783</v>
      </c>
      <c r="BB124" s="59">
        <f t="shared" si="138"/>
        <v>0.30239583333333342</v>
      </c>
      <c r="BC124" s="59">
        <f t="shared" si="139"/>
        <v>0.29997685185185191</v>
      </c>
      <c r="BD124" s="59">
        <f t="shared" si="140"/>
        <v>0.34581018518518519</v>
      </c>
      <c r="BE124" s="59">
        <f t="shared" si="141"/>
        <v>0.34388888888888891</v>
      </c>
      <c r="BF124" s="59">
        <f t="shared" si="142"/>
        <v>0.3543055555555556</v>
      </c>
      <c r="BG124" s="59">
        <f t="shared" si="143"/>
        <v>0.35327546296296303</v>
      </c>
      <c r="BH124" s="59">
        <f t="shared" si="144"/>
        <v>0.35258101851851859</v>
      </c>
      <c r="BI124" s="31">
        <f t="shared" si="145"/>
        <v>0.72999999999999687</v>
      </c>
      <c r="BJ124" s="61">
        <f t="shared" ref="BJ124:BM124" si="231">IF($AJ123="t",IF(AM122=0,0,$BI124/AM122),IF(AM123=0,0,$BI124/AM123))</f>
        <v>1.5869565217391236E-2</v>
      </c>
      <c r="BK124" s="61">
        <f t="shared" si="231"/>
        <v>1.3272727272727216E-2</v>
      </c>
      <c r="BL124" s="61">
        <f t="shared" si="231"/>
        <v>1.1406249999999951E-2</v>
      </c>
      <c r="BM124" s="61">
        <f t="shared" si="231"/>
        <v>1.0138888888888845E-2</v>
      </c>
      <c r="BN124" s="62">
        <f t="shared" si="147"/>
        <v>0</v>
      </c>
      <c r="BO124" s="62">
        <f t="shared" si="148"/>
        <v>0</v>
      </c>
      <c r="BP124" s="62">
        <f t="shared" si="149"/>
        <v>57</v>
      </c>
      <c r="BQ124" s="62">
        <f t="shared" si="150"/>
        <v>0</v>
      </c>
      <c r="BR124" s="62">
        <f t="shared" si="151"/>
        <v>0</v>
      </c>
      <c r="BS124" s="62">
        <f t="shared" si="152"/>
        <v>48</v>
      </c>
      <c r="BT124" s="62">
        <f t="shared" si="153"/>
        <v>0</v>
      </c>
      <c r="BU124" s="62">
        <f t="shared" si="154"/>
        <v>0</v>
      </c>
      <c r="BV124" s="62">
        <f t="shared" si="155"/>
        <v>41</v>
      </c>
      <c r="BW124" s="62">
        <f t="shared" si="156"/>
        <v>0</v>
      </c>
      <c r="BX124" s="62">
        <f t="shared" si="157"/>
        <v>0</v>
      </c>
      <c r="BY124" s="62">
        <f t="shared" si="158"/>
        <v>36</v>
      </c>
      <c r="BZ124" s="63">
        <f t="shared" si="159"/>
        <v>0.29750000000000004</v>
      </c>
      <c r="CA124" s="63">
        <f t="shared" si="160"/>
        <v>0.30305555555555563</v>
      </c>
      <c r="CB124" s="63">
        <f t="shared" si="161"/>
        <v>0.30053240740740744</v>
      </c>
      <c r="CC124" s="63">
        <f t="shared" si="162"/>
        <v>0.34636574074074072</v>
      </c>
      <c r="CD124" s="63">
        <f t="shared" si="163"/>
        <v>0.34436342592592595</v>
      </c>
      <c r="CE124" s="63">
        <f t="shared" si="164"/>
        <v>0.35478009259259263</v>
      </c>
      <c r="CF124" s="63">
        <f t="shared" si="165"/>
        <v>0.3536921296296297</v>
      </c>
      <c r="CG124" s="63">
        <f t="shared" si="166"/>
        <v>0.35299768518518526</v>
      </c>
      <c r="CH124" s="36"/>
      <c r="CI124" s="36"/>
      <c r="CJ124" s="36"/>
      <c r="CK124" s="36"/>
      <c r="CL124" s="60">
        <v>60</v>
      </c>
    </row>
    <row r="125" spans="1:90" ht="26.25" customHeight="1" x14ac:dyDescent="0.25">
      <c r="B125" s="38"/>
      <c r="C125" s="39"/>
      <c r="D125" s="39"/>
      <c r="E125" s="39"/>
      <c r="F125" s="42"/>
      <c r="G125" s="40">
        <v>40.65</v>
      </c>
      <c r="H125" s="41">
        <f t="shared" si="207"/>
        <v>40.659999999999997</v>
      </c>
      <c r="I125" s="42">
        <v>40.64</v>
      </c>
      <c r="J125" s="43">
        <f t="shared" si="208"/>
        <v>-5.7414698162729897E-4</v>
      </c>
      <c r="K125" s="44">
        <f t="shared" si="209"/>
        <v>-2.3333333333333428E-2</v>
      </c>
      <c r="L125" s="45" t="s">
        <v>125</v>
      </c>
      <c r="M125" s="126">
        <v>80</v>
      </c>
      <c r="N125" s="46">
        <f t="shared" si="120"/>
        <v>40.663333333333334</v>
      </c>
      <c r="O125" s="46"/>
      <c r="P125" s="42">
        <v>40.64</v>
      </c>
      <c r="Q125" s="46"/>
      <c r="R125" s="39">
        <v>40.67</v>
      </c>
      <c r="S125" s="46">
        <v>-0.2</v>
      </c>
      <c r="T125" s="66">
        <v>40.880000000000003</v>
      </c>
      <c r="U125" s="47" t="str">
        <f t="shared" si="168"/>
        <v/>
      </c>
      <c r="V125" s="47" t="str">
        <f t="shared" si="169"/>
        <v/>
      </c>
      <c r="W125" s="48"/>
      <c r="X125" s="48"/>
      <c r="Y125" s="48"/>
      <c r="Z125" s="48"/>
      <c r="AA125" s="49"/>
      <c r="AB125" s="49"/>
      <c r="AC125" s="50"/>
      <c r="AD125" s="50"/>
      <c r="AE125" s="51" t="str">
        <f t="shared" si="122"/>
        <v/>
      </c>
      <c r="AF125" s="51" t="str">
        <f t="shared" si="123"/>
        <v/>
      </c>
      <c r="AG125" s="51" t="str">
        <f t="shared" si="124"/>
        <v/>
      </c>
      <c r="AH125" s="51" t="str">
        <f t="shared" si="125"/>
        <v/>
      </c>
      <c r="AI125" s="52">
        <f t="shared" si="126"/>
        <v>40.659999999999997</v>
      </c>
      <c r="AJ125" s="68"/>
      <c r="AK125" s="53"/>
      <c r="AL125" s="52"/>
      <c r="AM125" s="53">
        <f t="shared" si="130"/>
        <v>46</v>
      </c>
      <c r="AN125" s="53">
        <f>IF(AJ125&lt;&gt;"",IF(AJ125="o",VLOOKUP(AM125,OpenSect!$A$1:$D$11,2),IF(AJ125="u",VLOOKUP(AM125,UpHill!$A$1:$D$35,2),IF(AJ125="d",VLOOKUP(AM125,DownHill!$A$3:$D$29,2),IF(AJ125="f",VLOOKUP(AM125,FlatUnd!$A$2:$D$30,2),IF(AJ125="t",VLOOKUP(AM125,TimeAdd!$A$1:$D$176,2),IF(AJ125="l",VLOOKUP(AM125,SLimit!$A$1:$D$8,2),AN124)))))),AN124)</f>
        <v>55</v>
      </c>
      <c r="AO125" s="53">
        <f>IF(AJ125&lt;&gt;"",IF(AJ125="o",VLOOKUP(AM125,OpenSect!$A$1:$D$11,3),IF(AJ125="u",VLOOKUP(AM125,UpHill!$A$1:$D$35,3),IF(AJ125="d",VLOOKUP(AM125,DownHill!$A$3:$D$29,3),IF(AJ125="f",VLOOKUP(AM125,FlatUnd!$A$2:$D$30,3),IF(AJ125="t",VLOOKUP(AM125,TimeAdd!$A$1:$D$18,3),IF(AJ125="l",VLOOKUP(AM125,SLimit!$A$1:$D$8,3),AO124)))))),AO124)</f>
        <v>64</v>
      </c>
      <c r="AP125" s="53">
        <f>IF(AJ125&lt;&gt;"",IF(AJ125="o",VLOOKUP(AM125,OpenSect!$A$1:$D$11,4),IF(AJ125="u",VLOOKUP(AM125,UpHill!$A$1:$D$35,4),IF(AJ125="d",VLOOKUP(AM125,DownHill!$A$3:$D$29,4),IF(AJ125="f",VLOOKUP(AM125,FlatUnd!$A$2:$D$30,4),IF(AJ125="t",VLOOKUP(AM125,TimeAdd!$A$1:$D$18,4),IF(AJ125="l",VLOOKUP(AM125,SLimit!$A$1:$D$8,4),AP124)))))),AP124)</f>
        <v>72</v>
      </c>
      <c r="AQ125" s="53">
        <f t="shared" si="131"/>
        <v>80</v>
      </c>
      <c r="AR125" s="54" t="str">
        <f t="shared" si="132"/>
        <v>km stone.  On right hand side of road.</v>
      </c>
      <c r="AS125" s="55"/>
      <c r="AT125" s="55"/>
      <c r="AU125" s="56">
        <f>IF(GroupStTimes!$A$8=0,MIN(CB125,CD125,CF125),MIN(BZ125,CB125,CD125,CF125))</f>
        <v>0.29918981481481488</v>
      </c>
      <c r="AV125" s="56">
        <f>IF(GroupStTimes!$A$8=0,MAX(CC125,CE125,CG125),MAX(CA125,CC125,CE125,CG125))</f>
        <v>0.35599537037037043</v>
      </c>
      <c r="AW125" s="57" t="str">
        <f t="shared" si="133"/>
        <v/>
      </c>
      <c r="AX125" s="58" t="str">
        <f t="shared" si="134"/>
        <v/>
      </c>
      <c r="AY125" s="58" t="str">
        <f t="shared" si="135"/>
        <v/>
      </c>
      <c r="AZ125" s="31">
        <f t="shared" si="136"/>
        <v>38.06</v>
      </c>
      <c r="BA125" s="59">
        <f t="shared" si="137"/>
        <v>0.29684027777777783</v>
      </c>
      <c r="BB125" s="59">
        <f t="shared" si="138"/>
        <v>0.30239583333333342</v>
      </c>
      <c r="BC125" s="59">
        <f t="shared" si="139"/>
        <v>0.29997685185185191</v>
      </c>
      <c r="BD125" s="59">
        <f t="shared" si="140"/>
        <v>0.34581018518518519</v>
      </c>
      <c r="BE125" s="59">
        <f t="shared" si="141"/>
        <v>0.34388888888888891</v>
      </c>
      <c r="BF125" s="59">
        <f t="shared" si="142"/>
        <v>0.3543055555555556</v>
      </c>
      <c r="BG125" s="59">
        <f t="shared" si="143"/>
        <v>0.35327546296296303</v>
      </c>
      <c r="BH125" s="59">
        <f t="shared" si="144"/>
        <v>0.35258101851851859</v>
      </c>
      <c r="BI125" s="31">
        <f t="shared" si="145"/>
        <v>2.5999999999999943</v>
      </c>
      <c r="BJ125" s="61">
        <f t="shared" ref="BJ125:BM125" si="232">IF($AJ124="t",IF(AM123=0,0,$BI125/AM123),IF(AM124=0,0,$BI125/AM124))</f>
        <v>5.6521739130434658E-2</v>
      </c>
      <c r="BK125" s="61">
        <f t="shared" si="232"/>
        <v>4.7272727272727168E-2</v>
      </c>
      <c r="BL125" s="61">
        <f t="shared" si="232"/>
        <v>4.0624999999999911E-2</v>
      </c>
      <c r="BM125" s="61">
        <f t="shared" si="232"/>
        <v>3.6111111111111031E-2</v>
      </c>
      <c r="BN125" s="62">
        <f t="shared" si="147"/>
        <v>0</v>
      </c>
      <c r="BO125" s="62">
        <f t="shared" si="148"/>
        <v>3</v>
      </c>
      <c r="BP125" s="62">
        <f t="shared" si="149"/>
        <v>23</v>
      </c>
      <c r="BQ125" s="62">
        <f t="shared" si="150"/>
        <v>0</v>
      </c>
      <c r="BR125" s="62">
        <f t="shared" si="151"/>
        <v>2</v>
      </c>
      <c r="BS125" s="62">
        <f t="shared" si="152"/>
        <v>50</v>
      </c>
      <c r="BT125" s="62">
        <f t="shared" si="153"/>
        <v>0</v>
      </c>
      <c r="BU125" s="62">
        <f t="shared" si="154"/>
        <v>2</v>
      </c>
      <c r="BV125" s="62">
        <f t="shared" si="155"/>
        <v>26</v>
      </c>
      <c r="BW125" s="62">
        <f t="shared" si="156"/>
        <v>0</v>
      </c>
      <c r="BX125" s="62">
        <f t="shared" si="157"/>
        <v>2</v>
      </c>
      <c r="BY125" s="62">
        <f t="shared" si="158"/>
        <v>10</v>
      </c>
      <c r="BZ125" s="63">
        <f t="shared" si="159"/>
        <v>0.29918981481481488</v>
      </c>
      <c r="CA125" s="63">
        <f t="shared" si="160"/>
        <v>0.30474537037037047</v>
      </c>
      <c r="CB125" s="63">
        <f t="shared" si="161"/>
        <v>0.30194444444444452</v>
      </c>
      <c r="CC125" s="63">
        <f t="shared" si="162"/>
        <v>0.3477777777777778</v>
      </c>
      <c r="CD125" s="63">
        <f t="shared" si="163"/>
        <v>0.34557870370370375</v>
      </c>
      <c r="CE125" s="63">
        <f t="shared" si="164"/>
        <v>0.35599537037037043</v>
      </c>
      <c r="CF125" s="63">
        <f t="shared" si="165"/>
        <v>0.35478009259259263</v>
      </c>
      <c r="CG125" s="63">
        <f t="shared" si="166"/>
        <v>0.35408564814814819</v>
      </c>
      <c r="CH125" s="36"/>
      <c r="CI125" s="36"/>
      <c r="CJ125" s="36"/>
      <c r="CK125" s="36"/>
      <c r="CL125" s="60">
        <v>60</v>
      </c>
    </row>
    <row r="126" spans="1:90" ht="26.25" customHeight="1" x14ac:dyDescent="0.25">
      <c r="A126" s="37">
        <v>32</v>
      </c>
      <c r="B126" s="38"/>
      <c r="C126" s="39" t="s">
        <v>58</v>
      </c>
      <c r="D126" s="39"/>
      <c r="E126" s="39"/>
      <c r="F126" s="42"/>
      <c r="G126" s="40">
        <v>41.01</v>
      </c>
      <c r="H126" s="41">
        <f t="shared" si="207"/>
        <v>41.02</v>
      </c>
      <c r="I126" s="42">
        <v>41</v>
      </c>
      <c r="J126" s="43">
        <f t="shared" si="208"/>
        <v>-5.6910569105691285E-4</v>
      </c>
      <c r="K126" s="44">
        <f t="shared" si="209"/>
        <v>-2.3333333333333428E-2</v>
      </c>
      <c r="L126" s="45" t="s">
        <v>126</v>
      </c>
      <c r="M126" s="126">
        <v>80</v>
      </c>
      <c r="N126" s="46">
        <f t="shared" si="120"/>
        <v>41.023333333333333</v>
      </c>
      <c r="O126" s="46"/>
      <c r="P126" s="42">
        <v>41</v>
      </c>
      <c r="Q126" s="46"/>
      <c r="R126" s="39">
        <v>41.03</v>
      </c>
      <c r="S126" s="46">
        <v>-0.2</v>
      </c>
      <c r="T126" s="40">
        <v>41.24</v>
      </c>
      <c r="U126" s="47">
        <f t="shared" si="168"/>
        <v>29.73105</v>
      </c>
      <c r="V126" s="47">
        <f t="shared" si="169"/>
        <v>30.44886</v>
      </c>
      <c r="W126" s="48">
        <v>29.73105</v>
      </c>
      <c r="X126" s="71">
        <v>30.448869999999999</v>
      </c>
      <c r="Y126" s="48">
        <v>29.731059999999999</v>
      </c>
      <c r="Z126" s="71">
        <v>30.44885</v>
      </c>
      <c r="AA126" s="48">
        <v>29.731059999999999</v>
      </c>
      <c r="AB126" s="71">
        <v>30.44885</v>
      </c>
      <c r="AC126" s="49">
        <v>29.731030000000001</v>
      </c>
      <c r="AD126" s="49">
        <v>30.448869999999999</v>
      </c>
      <c r="AE126" s="51">
        <f t="shared" si="122"/>
        <v>32</v>
      </c>
      <c r="AF126" s="51" t="str">
        <f t="shared" si="123"/>
        <v/>
      </c>
      <c r="AG126" s="51" t="str">
        <f t="shared" si="124"/>
        <v>m</v>
      </c>
      <c r="AH126" s="51" t="str">
        <f t="shared" si="125"/>
        <v/>
      </c>
      <c r="AI126" s="52">
        <f t="shared" si="126"/>
        <v>41.02</v>
      </c>
      <c r="AJ126" s="68" t="s">
        <v>58</v>
      </c>
      <c r="AK126" s="53"/>
      <c r="AL126" s="52"/>
      <c r="AM126" s="53">
        <f t="shared" si="130"/>
        <v>46</v>
      </c>
      <c r="AN126" s="53">
        <f>IF(AJ126&lt;&gt;"",IF(AJ126="o",VLOOKUP(AM126,OpenSect!$A$1:$D$11,2),IF(AJ126="u",VLOOKUP(AM126,UpHill!$A$1:$D$35,2),IF(AJ126="d",VLOOKUP(AM126,DownHill!$A$3:$D$29,2),IF(AJ126="f",VLOOKUP(AM126,FlatUnd!$A$2:$D$30,2),IF(AJ126="t",VLOOKUP(AM126,TimeAdd!$A$1:$D$176,2),IF(AJ126="l",VLOOKUP(AM126,SLimit!$A$1:$D$8,2),AN125)))))),AN125)</f>
        <v>55</v>
      </c>
      <c r="AO126" s="53">
        <f>IF(AJ126&lt;&gt;"",IF(AJ126="o",VLOOKUP(AM126,OpenSect!$A$1:$D$11,3),IF(AJ126="u",VLOOKUP(AM126,UpHill!$A$1:$D$35,3),IF(AJ126="d",VLOOKUP(AM126,DownHill!$A$3:$D$29,3),IF(AJ126="f",VLOOKUP(AM126,FlatUnd!$A$2:$D$30,3),IF(AJ126="t",VLOOKUP(AM126,TimeAdd!$A$1:$D$18,3),IF(AJ126="l",VLOOKUP(AM126,SLimit!$A$1:$D$8,3),AO125)))))),AO125)</f>
        <v>64</v>
      </c>
      <c r="AP126" s="53">
        <f>IF(AJ126&lt;&gt;"",IF(AJ126="o",VLOOKUP(AM126,OpenSect!$A$1:$D$11,4),IF(AJ126="u",VLOOKUP(AM126,UpHill!$A$1:$D$35,4),IF(AJ126="d",VLOOKUP(AM126,DownHill!$A$3:$D$29,4),IF(AJ126="f",VLOOKUP(AM126,FlatUnd!$A$2:$D$30,4),IF(AJ126="t",VLOOKUP(AM126,TimeAdd!$A$1:$D$18,4),IF(AJ126="l",VLOOKUP(AM126,SLimit!$A$1:$D$8,4),AP125)))))),AP125)</f>
        <v>72</v>
      </c>
      <c r="AQ126" s="53">
        <f t="shared" si="131"/>
        <v>80</v>
      </c>
      <c r="AR126" s="54" t="str">
        <f t="shared" si="132"/>
        <v>D685 Control dot on Pole &amp; Center line.</v>
      </c>
      <c r="AS126" s="55"/>
      <c r="AT126" s="55"/>
      <c r="AU126" s="56">
        <f>IF(GroupStTimes!$A$8=0,MIN(CB126,CD126,CF126),MIN(BZ126,CB126,CD126,CF126))</f>
        <v>0.29952546296296301</v>
      </c>
      <c r="AV126" s="56">
        <f>IF(GroupStTimes!$A$8=0,MAX(CC126,CE126,CG126),MAX(CA126,CC126,CE126,CG126))</f>
        <v>0.35623842592592597</v>
      </c>
      <c r="AW126" s="57" t="str">
        <f t="shared" si="133"/>
        <v>29.73105  30.44886</v>
      </c>
      <c r="AX126" s="58">
        <f t="shared" si="134"/>
        <v>29.73105</v>
      </c>
      <c r="AY126" s="58">
        <f t="shared" si="135"/>
        <v>30.448869999999999</v>
      </c>
      <c r="AZ126" s="31">
        <f t="shared" si="136"/>
        <v>38.06</v>
      </c>
      <c r="BA126" s="59">
        <f t="shared" si="137"/>
        <v>0.29684027777777783</v>
      </c>
      <c r="BB126" s="59">
        <f t="shared" si="138"/>
        <v>0.30239583333333342</v>
      </c>
      <c r="BC126" s="59">
        <f t="shared" si="139"/>
        <v>0.29997685185185191</v>
      </c>
      <c r="BD126" s="59">
        <f t="shared" si="140"/>
        <v>0.34581018518518519</v>
      </c>
      <c r="BE126" s="59">
        <f t="shared" si="141"/>
        <v>0.34388888888888891</v>
      </c>
      <c r="BF126" s="59">
        <f t="shared" si="142"/>
        <v>0.3543055555555556</v>
      </c>
      <c r="BG126" s="59">
        <f t="shared" si="143"/>
        <v>0.35327546296296303</v>
      </c>
      <c r="BH126" s="59">
        <f t="shared" si="144"/>
        <v>0.35258101851851859</v>
      </c>
      <c r="BI126" s="31">
        <f t="shared" si="145"/>
        <v>2.9600000000000009</v>
      </c>
      <c r="BJ126" s="61">
        <f t="shared" ref="BJ126:BM126" si="233">IF($AJ125="t",IF(AM124=0,0,$BI126/AM124),IF(AM125=0,0,$BI126/AM125))</f>
        <v>6.4347826086956536E-2</v>
      </c>
      <c r="BK126" s="61">
        <f t="shared" si="233"/>
        <v>5.3818181818181834E-2</v>
      </c>
      <c r="BL126" s="61">
        <f t="shared" si="233"/>
        <v>4.6250000000000013E-2</v>
      </c>
      <c r="BM126" s="61">
        <f t="shared" si="233"/>
        <v>4.1111111111111126E-2</v>
      </c>
      <c r="BN126" s="62">
        <f t="shared" si="147"/>
        <v>0</v>
      </c>
      <c r="BO126" s="62">
        <f t="shared" si="148"/>
        <v>3</v>
      </c>
      <c r="BP126" s="62">
        <f t="shared" si="149"/>
        <v>52</v>
      </c>
      <c r="BQ126" s="62">
        <f t="shared" si="150"/>
        <v>0</v>
      </c>
      <c r="BR126" s="62">
        <f t="shared" si="151"/>
        <v>3</v>
      </c>
      <c r="BS126" s="62">
        <f t="shared" si="152"/>
        <v>14</v>
      </c>
      <c r="BT126" s="62">
        <f t="shared" si="153"/>
        <v>0</v>
      </c>
      <c r="BU126" s="62">
        <f t="shared" si="154"/>
        <v>2</v>
      </c>
      <c r="BV126" s="62">
        <f t="shared" si="155"/>
        <v>47</v>
      </c>
      <c r="BW126" s="62">
        <f t="shared" si="156"/>
        <v>0</v>
      </c>
      <c r="BX126" s="62">
        <f t="shared" si="157"/>
        <v>2</v>
      </c>
      <c r="BY126" s="62">
        <f t="shared" si="158"/>
        <v>28</v>
      </c>
      <c r="BZ126" s="63">
        <f t="shared" si="159"/>
        <v>0.29952546296296301</v>
      </c>
      <c r="CA126" s="63">
        <f t="shared" si="160"/>
        <v>0.3050810185185186</v>
      </c>
      <c r="CB126" s="63">
        <f t="shared" si="161"/>
        <v>0.30222222222222228</v>
      </c>
      <c r="CC126" s="63">
        <f t="shared" si="162"/>
        <v>0.34805555555555556</v>
      </c>
      <c r="CD126" s="63">
        <f t="shared" si="163"/>
        <v>0.34582175925925929</v>
      </c>
      <c r="CE126" s="63">
        <f t="shared" si="164"/>
        <v>0.35623842592592597</v>
      </c>
      <c r="CF126" s="63">
        <f t="shared" si="165"/>
        <v>0.354988425925926</v>
      </c>
      <c r="CG126" s="63">
        <f t="shared" si="166"/>
        <v>0.35429398148148156</v>
      </c>
      <c r="CH126" s="36"/>
      <c r="CI126" s="36"/>
      <c r="CJ126" s="36"/>
      <c r="CK126" s="36"/>
      <c r="CL126" s="60">
        <v>60</v>
      </c>
    </row>
    <row r="127" spans="1:90" ht="26.25" customHeight="1" x14ac:dyDescent="0.25">
      <c r="A127" s="37">
        <v>33</v>
      </c>
      <c r="B127" s="38" t="s">
        <v>127</v>
      </c>
      <c r="C127" s="39"/>
      <c r="D127" s="39"/>
      <c r="E127" s="39"/>
      <c r="F127" s="42"/>
      <c r="G127" s="66">
        <v>41.09</v>
      </c>
      <c r="H127" s="41">
        <f t="shared" si="207"/>
        <v>41.1</v>
      </c>
      <c r="I127" s="42">
        <v>41.080000000000005</v>
      </c>
      <c r="J127" s="43">
        <f t="shared" si="208"/>
        <v>-5.6799740344027066E-4</v>
      </c>
      <c r="K127" s="44">
        <f t="shared" si="209"/>
        <v>-2.3333333333326323E-2</v>
      </c>
      <c r="L127" s="45" t="s">
        <v>128</v>
      </c>
      <c r="M127" s="126">
        <v>80</v>
      </c>
      <c r="N127" s="46">
        <f t="shared" si="120"/>
        <v>41.103333333333332</v>
      </c>
      <c r="O127" s="46"/>
      <c r="P127" s="42">
        <v>41.080000000000005</v>
      </c>
      <c r="Q127" s="46"/>
      <c r="R127" s="39">
        <v>41.11</v>
      </c>
      <c r="S127" s="46">
        <v>-0.2</v>
      </c>
      <c r="T127" s="40">
        <v>41.32</v>
      </c>
      <c r="U127" s="47" t="str">
        <f t="shared" si="168"/>
        <v/>
      </c>
      <c r="V127" s="47" t="str">
        <f t="shared" si="169"/>
        <v/>
      </c>
      <c r="W127" s="48"/>
      <c r="X127" s="48"/>
      <c r="Y127" s="48"/>
      <c r="Z127" s="48"/>
      <c r="AA127" s="49"/>
      <c r="AB127" s="49"/>
      <c r="AC127" s="50"/>
      <c r="AD127" s="50"/>
      <c r="AE127" s="51">
        <f t="shared" si="122"/>
        <v>33</v>
      </c>
      <c r="AF127" s="51" t="str">
        <f t="shared" si="123"/>
        <v>U1</v>
      </c>
      <c r="AG127" s="51" t="str">
        <f t="shared" si="124"/>
        <v/>
      </c>
      <c r="AH127" s="51" t="str">
        <f t="shared" si="125"/>
        <v/>
      </c>
      <c r="AI127" s="52">
        <f t="shared" si="126"/>
        <v>41.1</v>
      </c>
      <c r="AJ127" s="68"/>
      <c r="AK127" s="53"/>
      <c r="AL127" s="52"/>
      <c r="AM127" s="53">
        <f t="shared" si="130"/>
        <v>46</v>
      </c>
      <c r="AN127" s="53">
        <f>IF(AJ127&lt;&gt;"",IF(AJ127="o",VLOOKUP(AM127,OpenSect!$A$1:$D$11,2),IF(AJ127="u",VLOOKUP(AM127,UpHill!$A$1:$D$35,2),IF(AJ127="d",VLOOKUP(AM127,DownHill!$A$3:$D$29,2),IF(AJ127="f",VLOOKUP(AM127,FlatUnd!$A$2:$D$30,2),IF(AJ127="t",VLOOKUP(AM127,TimeAdd!$A$1:$D$176,2),IF(AJ127="l",VLOOKUP(AM127,SLimit!$A$1:$D$8,2),AN126)))))),AN126)</f>
        <v>55</v>
      </c>
      <c r="AO127" s="53">
        <f>IF(AJ127&lt;&gt;"",IF(AJ127="o",VLOOKUP(AM127,OpenSect!$A$1:$D$11,3),IF(AJ127="u",VLOOKUP(AM127,UpHill!$A$1:$D$35,3),IF(AJ127="d",VLOOKUP(AM127,DownHill!$A$3:$D$29,3),IF(AJ127="f",VLOOKUP(AM127,FlatUnd!$A$2:$D$30,3),IF(AJ127="t",VLOOKUP(AM127,TimeAdd!$A$1:$D$18,3),IF(AJ127="l",VLOOKUP(AM127,SLimit!$A$1:$D$8,3),AO126)))))),AO126)</f>
        <v>64</v>
      </c>
      <c r="AP127" s="53">
        <f>IF(AJ127&lt;&gt;"",IF(AJ127="o",VLOOKUP(AM127,OpenSect!$A$1:$D$11,4),IF(AJ127="u",VLOOKUP(AM127,UpHill!$A$1:$D$35,4),IF(AJ127="d",VLOOKUP(AM127,DownHill!$A$3:$D$29,4),IF(AJ127="f",VLOOKUP(AM127,FlatUnd!$A$2:$D$30,4),IF(AJ127="t",VLOOKUP(AM127,TimeAdd!$A$1:$D$18,4),IF(AJ127="l",VLOOKUP(AM127,SLimit!$A$1:$D$8,4),AP126)))))),AP126)</f>
        <v>72</v>
      </c>
      <c r="AQ127" s="53">
        <f t="shared" si="131"/>
        <v>80</v>
      </c>
      <c r="AR127" s="54" t="str">
        <f t="shared" si="132"/>
        <v>Overhead wires.</v>
      </c>
      <c r="AS127" s="55"/>
      <c r="AT127" s="55"/>
      <c r="AU127" s="56">
        <f>IF(GroupStTimes!$A$8=0,MIN(CB127,CD127,CF127),MIN(BZ127,CB127,CD127,CF127))</f>
        <v>0.29959490740740746</v>
      </c>
      <c r="AV127" s="56">
        <f>IF(GroupStTimes!$A$8=0,MAX(CC127,CE127,CG127),MAX(CA127,CC127,CE127,CG127))</f>
        <v>0.35628472222222224</v>
      </c>
      <c r="AW127" s="57" t="str">
        <f t="shared" si="133"/>
        <v/>
      </c>
      <c r="AX127" s="58" t="str">
        <f t="shared" si="134"/>
        <v/>
      </c>
      <c r="AY127" s="58" t="str">
        <f t="shared" si="135"/>
        <v/>
      </c>
      <c r="AZ127" s="31">
        <f t="shared" si="136"/>
        <v>38.06</v>
      </c>
      <c r="BA127" s="59">
        <f t="shared" si="137"/>
        <v>0.29684027777777783</v>
      </c>
      <c r="BB127" s="59">
        <f t="shared" si="138"/>
        <v>0.30239583333333342</v>
      </c>
      <c r="BC127" s="59">
        <f t="shared" si="139"/>
        <v>0.29997685185185191</v>
      </c>
      <c r="BD127" s="59">
        <f t="shared" si="140"/>
        <v>0.34581018518518519</v>
      </c>
      <c r="BE127" s="59">
        <f t="shared" si="141"/>
        <v>0.34388888888888891</v>
      </c>
      <c r="BF127" s="59">
        <f t="shared" si="142"/>
        <v>0.3543055555555556</v>
      </c>
      <c r="BG127" s="59">
        <f t="shared" si="143"/>
        <v>0.35327546296296303</v>
      </c>
      <c r="BH127" s="59">
        <f t="shared" si="144"/>
        <v>0.35258101851851859</v>
      </c>
      <c r="BI127" s="31">
        <f t="shared" si="145"/>
        <v>3.0399999999999991</v>
      </c>
      <c r="BJ127" s="61">
        <f t="shared" ref="BJ127:BM127" si="234">IF($AJ126="t",IF(AM125=0,0,$BI127/AM125),IF(AM126=0,0,$BI127/AM126))</f>
        <v>6.6086956521739113E-2</v>
      </c>
      <c r="BK127" s="61">
        <f t="shared" si="234"/>
        <v>5.5272727272727258E-2</v>
      </c>
      <c r="BL127" s="61">
        <f t="shared" si="234"/>
        <v>4.7499999999999987E-2</v>
      </c>
      <c r="BM127" s="61">
        <f t="shared" si="234"/>
        <v>4.222222222222221E-2</v>
      </c>
      <c r="BN127" s="62">
        <f t="shared" si="147"/>
        <v>0</v>
      </c>
      <c r="BO127" s="62">
        <f t="shared" si="148"/>
        <v>3</v>
      </c>
      <c r="BP127" s="62">
        <f t="shared" si="149"/>
        <v>58</v>
      </c>
      <c r="BQ127" s="62">
        <f t="shared" si="150"/>
        <v>0</v>
      </c>
      <c r="BR127" s="62">
        <f t="shared" si="151"/>
        <v>3</v>
      </c>
      <c r="BS127" s="62">
        <f t="shared" si="152"/>
        <v>19</v>
      </c>
      <c r="BT127" s="62">
        <f t="shared" si="153"/>
        <v>0</v>
      </c>
      <c r="BU127" s="62">
        <f t="shared" si="154"/>
        <v>2</v>
      </c>
      <c r="BV127" s="62">
        <f t="shared" si="155"/>
        <v>51</v>
      </c>
      <c r="BW127" s="62">
        <f t="shared" si="156"/>
        <v>0</v>
      </c>
      <c r="BX127" s="62">
        <f t="shared" si="157"/>
        <v>2</v>
      </c>
      <c r="BY127" s="62">
        <f t="shared" si="158"/>
        <v>32</v>
      </c>
      <c r="BZ127" s="63">
        <f t="shared" si="159"/>
        <v>0.29959490740740746</v>
      </c>
      <c r="CA127" s="63">
        <f t="shared" si="160"/>
        <v>0.30515046296296305</v>
      </c>
      <c r="CB127" s="63">
        <f t="shared" si="161"/>
        <v>0.30228009259259264</v>
      </c>
      <c r="CC127" s="63">
        <f t="shared" si="162"/>
        <v>0.34811342592592592</v>
      </c>
      <c r="CD127" s="63">
        <f t="shared" si="163"/>
        <v>0.34586805555555555</v>
      </c>
      <c r="CE127" s="63">
        <f t="shared" si="164"/>
        <v>0.35628472222222224</v>
      </c>
      <c r="CF127" s="63">
        <f t="shared" si="165"/>
        <v>0.35503472222222227</v>
      </c>
      <c r="CG127" s="63">
        <f t="shared" si="166"/>
        <v>0.35434027777777782</v>
      </c>
      <c r="CH127" s="36"/>
      <c r="CI127" s="36"/>
      <c r="CJ127" s="36"/>
      <c r="CK127" s="36"/>
      <c r="CL127" s="60">
        <v>60</v>
      </c>
    </row>
    <row r="128" spans="1:90" ht="40.5" x14ac:dyDescent="0.25">
      <c r="A128" s="37">
        <v>33</v>
      </c>
      <c r="B128" s="38"/>
      <c r="C128" s="39"/>
      <c r="D128" s="39"/>
      <c r="E128" s="39"/>
      <c r="F128" s="42"/>
      <c r="G128" s="40">
        <v>42.21</v>
      </c>
      <c r="H128" s="41">
        <f t="shared" si="207"/>
        <v>42.22</v>
      </c>
      <c r="I128" s="42">
        <v>42.2</v>
      </c>
      <c r="J128" s="43">
        <f t="shared" si="208"/>
        <v>-7.1090047393350777E-4</v>
      </c>
      <c r="K128" s="44">
        <f t="shared" si="209"/>
        <v>-2.9999999999994031E-2</v>
      </c>
      <c r="L128" s="45" t="s">
        <v>129</v>
      </c>
      <c r="M128" s="126">
        <v>80</v>
      </c>
      <c r="N128" s="46">
        <f t="shared" si="120"/>
        <v>42.23</v>
      </c>
      <c r="O128" s="46"/>
      <c r="P128" s="42">
        <v>42.2</v>
      </c>
      <c r="Q128" s="46"/>
      <c r="R128" s="39">
        <v>42.24</v>
      </c>
      <c r="S128" s="46">
        <v>-0.2</v>
      </c>
      <c r="T128" s="40">
        <v>42.45</v>
      </c>
      <c r="U128" s="47" t="str">
        <f t="shared" si="168"/>
        <v/>
      </c>
      <c r="V128" s="47" t="str">
        <f t="shared" si="169"/>
        <v/>
      </c>
      <c r="W128" s="48"/>
      <c r="X128" s="48"/>
      <c r="Y128" s="48"/>
      <c r="Z128" s="48"/>
      <c r="AA128" s="49"/>
      <c r="AB128" s="49"/>
      <c r="AC128" s="50"/>
      <c r="AD128" s="50"/>
      <c r="AE128" s="51">
        <f t="shared" si="122"/>
        <v>33</v>
      </c>
      <c r="AF128" s="51" t="str">
        <f t="shared" si="123"/>
        <v/>
      </c>
      <c r="AG128" s="51" t="str">
        <f t="shared" si="124"/>
        <v/>
      </c>
      <c r="AH128" s="51" t="str">
        <f t="shared" si="125"/>
        <v/>
      </c>
      <c r="AI128" s="52">
        <f t="shared" si="126"/>
        <v>42.22</v>
      </c>
      <c r="AJ128" s="68"/>
      <c r="AK128" s="53"/>
      <c r="AL128" s="52"/>
      <c r="AM128" s="53">
        <f t="shared" si="130"/>
        <v>46</v>
      </c>
      <c r="AN128" s="53">
        <f>IF(AJ128&lt;&gt;"",IF(AJ128="o",VLOOKUP(AM128,OpenSect!$A$1:$D$11,2),IF(AJ128="u",VLOOKUP(AM128,UpHill!$A$1:$D$35,2),IF(AJ128="d",VLOOKUP(AM128,DownHill!$A$3:$D$29,2),IF(AJ128="f",VLOOKUP(AM128,FlatUnd!$A$2:$D$30,2),IF(AJ128="t",VLOOKUP(AM128,TimeAdd!$A$1:$D$176,2),IF(AJ128="l",VLOOKUP(AM128,SLimit!$A$1:$D$8,2),AN127)))))),AN127)</f>
        <v>55</v>
      </c>
      <c r="AO128" s="53">
        <f>IF(AJ128&lt;&gt;"",IF(AJ128="o",VLOOKUP(AM128,OpenSect!$A$1:$D$11,3),IF(AJ128="u",VLOOKUP(AM128,UpHill!$A$1:$D$35,3),IF(AJ128="d",VLOOKUP(AM128,DownHill!$A$3:$D$29,3),IF(AJ128="f",VLOOKUP(AM128,FlatUnd!$A$2:$D$30,3),IF(AJ128="t",VLOOKUP(AM128,TimeAdd!$A$1:$D$18,3),IF(AJ128="l",VLOOKUP(AM128,SLimit!$A$1:$D$8,3),AO127)))))),AO127)</f>
        <v>64</v>
      </c>
      <c r="AP128" s="53">
        <f>IF(AJ128&lt;&gt;"",IF(AJ128="o",VLOOKUP(AM128,OpenSect!$A$1:$D$11,4),IF(AJ128="u",VLOOKUP(AM128,UpHill!$A$1:$D$35,4),IF(AJ128="d",VLOOKUP(AM128,DownHill!$A$3:$D$29,4),IF(AJ128="f",VLOOKUP(AM128,FlatUnd!$A$2:$D$30,4),IF(AJ128="t",VLOOKUP(AM128,TimeAdd!$A$1:$D$18,4),IF(AJ128="l",VLOOKUP(AM128,SLimit!$A$1:$D$8,4),AP127)))))),AP127)</f>
        <v>72</v>
      </c>
      <c r="AQ128" s="53">
        <f t="shared" si="131"/>
        <v>80</v>
      </c>
      <c r="AR128" s="54" t="str">
        <f t="shared" si="132"/>
        <v>(R56) Thornville, Richmond {Straight} / Bisley {Right} / {Left} [Train station] Manderston</v>
      </c>
      <c r="AS128" s="55"/>
      <c r="AT128" s="55"/>
      <c r="AU128" s="56">
        <f>IF(GroupStTimes!$A$8=0,MIN(CB128,CD128,CF128),MIN(BZ128,CB128,CD128,CF128))</f>
        <v>0.30061342592592599</v>
      </c>
      <c r="AV128" s="56">
        <f>IF(GroupStTimes!$A$8=0,MAX(CC128,CE128,CG128),MAX(CA128,CC128,CE128,CG128))</f>
        <v>0.35701388888888891</v>
      </c>
      <c r="AW128" s="57" t="str">
        <f t="shared" si="133"/>
        <v/>
      </c>
      <c r="AX128" s="58" t="str">
        <f t="shared" si="134"/>
        <v/>
      </c>
      <c r="AY128" s="58" t="str">
        <f t="shared" si="135"/>
        <v/>
      </c>
      <c r="AZ128" s="31">
        <f t="shared" si="136"/>
        <v>38.06</v>
      </c>
      <c r="BA128" s="59">
        <f t="shared" si="137"/>
        <v>0.29684027777777783</v>
      </c>
      <c r="BB128" s="59">
        <f t="shared" si="138"/>
        <v>0.30239583333333342</v>
      </c>
      <c r="BC128" s="59">
        <f t="shared" si="139"/>
        <v>0.29997685185185191</v>
      </c>
      <c r="BD128" s="59">
        <f t="shared" si="140"/>
        <v>0.34581018518518519</v>
      </c>
      <c r="BE128" s="59">
        <f t="shared" si="141"/>
        <v>0.34388888888888891</v>
      </c>
      <c r="BF128" s="59">
        <f t="shared" si="142"/>
        <v>0.3543055555555556</v>
      </c>
      <c r="BG128" s="59">
        <f t="shared" si="143"/>
        <v>0.35327546296296303</v>
      </c>
      <c r="BH128" s="59">
        <f t="shared" si="144"/>
        <v>0.35258101851851859</v>
      </c>
      <c r="BI128" s="31">
        <f t="shared" si="145"/>
        <v>4.1599999999999966</v>
      </c>
      <c r="BJ128" s="61">
        <f t="shared" ref="BJ128:BM128" si="235">IF($AJ127="t",IF(AM126=0,0,$BI128/AM126),IF(AM127=0,0,$BI128/AM127))</f>
        <v>9.0434782608695571E-2</v>
      </c>
      <c r="BK128" s="61">
        <f t="shared" si="235"/>
        <v>7.5636363636363571E-2</v>
      </c>
      <c r="BL128" s="61">
        <f t="shared" si="235"/>
        <v>6.4999999999999947E-2</v>
      </c>
      <c r="BM128" s="61">
        <f t="shared" si="235"/>
        <v>5.7777777777777733E-2</v>
      </c>
      <c r="BN128" s="62">
        <f t="shared" si="147"/>
        <v>0</v>
      </c>
      <c r="BO128" s="62">
        <f t="shared" si="148"/>
        <v>5</v>
      </c>
      <c r="BP128" s="62">
        <f t="shared" si="149"/>
        <v>26</v>
      </c>
      <c r="BQ128" s="62">
        <f t="shared" si="150"/>
        <v>0</v>
      </c>
      <c r="BR128" s="62">
        <f t="shared" si="151"/>
        <v>4</v>
      </c>
      <c r="BS128" s="62">
        <f t="shared" si="152"/>
        <v>32</v>
      </c>
      <c r="BT128" s="62">
        <f t="shared" si="153"/>
        <v>0</v>
      </c>
      <c r="BU128" s="62">
        <f t="shared" si="154"/>
        <v>3</v>
      </c>
      <c r="BV128" s="62">
        <f t="shared" si="155"/>
        <v>54</v>
      </c>
      <c r="BW128" s="62">
        <f t="shared" si="156"/>
        <v>0</v>
      </c>
      <c r="BX128" s="62">
        <f t="shared" si="157"/>
        <v>3</v>
      </c>
      <c r="BY128" s="62">
        <f t="shared" si="158"/>
        <v>28</v>
      </c>
      <c r="BZ128" s="63">
        <f t="shared" si="159"/>
        <v>0.30061342592592599</v>
      </c>
      <c r="CA128" s="63">
        <f t="shared" si="160"/>
        <v>0.30616898148148158</v>
      </c>
      <c r="CB128" s="63">
        <f t="shared" si="161"/>
        <v>0.30312500000000003</v>
      </c>
      <c r="CC128" s="63">
        <f t="shared" si="162"/>
        <v>0.34895833333333331</v>
      </c>
      <c r="CD128" s="63">
        <f t="shared" si="163"/>
        <v>0.34659722222222222</v>
      </c>
      <c r="CE128" s="63">
        <f t="shared" si="164"/>
        <v>0.35701388888888891</v>
      </c>
      <c r="CF128" s="63">
        <f t="shared" si="165"/>
        <v>0.35568287037037044</v>
      </c>
      <c r="CG128" s="63">
        <f t="shared" si="166"/>
        <v>0.354988425925926</v>
      </c>
      <c r="CH128" s="36"/>
      <c r="CI128" s="36"/>
      <c r="CJ128" s="36"/>
      <c r="CK128" s="36"/>
      <c r="CL128" s="60">
        <v>60</v>
      </c>
    </row>
    <row r="129" spans="1:90" ht="40.5" x14ac:dyDescent="0.25">
      <c r="A129" s="37">
        <v>33</v>
      </c>
      <c r="B129" s="38"/>
      <c r="C129" s="39"/>
      <c r="D129" s="39"/>
      <c r="E129" s="39"/>
      <c r="F129" s="42"/>
      <c r="G129" s="40">
        <v>42.62</v>
      </c>
      <c r="H129" s="41">
        <f t="shared" si="207"/>
        <v>42.63</v>
      </c>
      <c r="I129" s="42">
        <v>42.61</v>
      </c>
      <c r="J129" s="43">
        <f t="shared" si="208"/>
        <v>-7.0406007979333563E-4</v>
      </c>
      <c r="K129" s="44">
        <f t="shared" si="209"/>
        <v>-2.9999999999994031E-2</v>
      </c>
      <c r="L129" s="45" t="s">
        <v>130</v>
      </c>
      <c r="M129" s="126">
        <v>80</v>
      </c>
      <c r="N129" s="46">
        <f t="shared" si="120"/>
        <v>42.639999999999993</v>
      </c>
      <c r="O129" s="46"/>
      <c r="P129" s="42">
        <v>42.61</v>
      </c>
      <c r="Q129" s="46"/>
      <c r="R129" s="39">
        <v>42.65</v>
      </c>
      <c r="S129" s="46">
        <v>-0.2</v>
      </c>
      <c r="T129" s="40">
        <v>42.86</v>
      </c>
      <c r="U129" s="47" t="str">
        <f t="shared" si="168"/>
        <v/>
      </c>
      <c r="V129" s="47" t="str">
        <f t="shared" si="169"/>
        <v/>
      </c>
      <c r="W129" s="48"/>
      <c r="X129" s="48"/>
      <c r="Y129" s="48"/>
      <c r="Z129" s="48"/>
      <c r="AA129" s="49"/>
      <c r="AB129" s="49"/>
      <c r="AC129" s="50"/>
      <c r="AD129" s="50"/>
      <c r="AE129" s="51">
        <f t="shared" si="122"/>
        <v>33</v>
      </c>
      <c r="AF129" s="51" t="str">
        <f t="shared" si="123"/>
        <v/>
      </c>
      <c r="AG129" s="51" t="str">
        <f t="shared" si="124"/>
        <v/>
      </c>
      <c r="AH129" s="51" t="str">
        <f t="shared" si="125"/>
        <v/>
      </c>
      <c r="AI129" s="52">
        <f t="shared" si="126"/>
        <v>42.63</v>
      </c>
      <c r="AJ129" s="68"/>
      <c r="AK129" s="53"/>
      <c r="AL129" s="52"/>
      <c r="AM129" s="53">
        <f t="shared" si="130"/>
        <v>46</v>
      </c>
      <c r="AN129" s="53">
        <f>IF(AJ129&lt;&gt;"",IF(AJ129="o",VLOOKUP(AM129,OpenSect!$A$1:$D$11,2),IF(AJ129="u",VLOOKUP(AM129,UpHill!$A$1:$D$35,2),IF(AJ129="d",VLOOKUP(AM129,DownHill!$A$3:$D$29,2),IF(AJ129="f",VLOOKUP(AM129,FlatUnd!$A$2:$D$30,2),IF(AJ129="t",VLOOKUP(AM129,TimeAdd!$A$1:$D$176,2),IF(AJ129="l",VLOOKUP(AM129,SLimit!$A$1:$D$8,2),AN128)))))),AN128)</f>
        <v>55</v>
      </c>
      <c r="AO129" s="53">
        <f>IF(AJ129&lt;&gt;"",IF(AJ129="o",VLOOKUP(AM129,OpenSect!$A$1:$D$11,3),IF(AJ129="u",VLOOKUP(AM129,UpHill!$A$1:$D$35,3),IF(AJ129="d",VLOOKUP(AM129,DownHill!$A$3:$D$29,3),IF(AJ129="f",VLOOKUP(AM129,FlatUnd!$A$2:$D$30,3),IF(AJ129="t",VLOOKUP(AM129,TimeAdd!$A$1:$D$18,3),IF(AJ129="l",VLOOKUP(AM129,SLimit!$A$1:$D$8,3),AO128)))))),AO128)</f>
        <v>64</v>
      </c>
      <c r="AP129" s="53">
        <f>IF(AJ129&lt;&gt;"",IF(AJ129="o",VLOOKUP(AM129,OpenSect!$A$1:$D$11,4),IF(AJ129="u",VLOOKUP(AM129,UpHill!$A$1:$D$35,4),IF(AJ129="d",VLOOKUP(AM129,DownHill!$A$3:$D$29,4),IF(AJ129="f",VLOOKUP(AM129,FlatUnd!$A$2:$D$30,4),IF(AJ129="t",VLOOKUP(AM129,TimeAdd!$A$1:$D$18,4),IF(AJ129="l",VLOOKUP(AM129,SLimit!$A$1:$D$8,4),AP128)))))),AP128)</f>
        <v>72</v>
      </c>
      <c r="AQ129" s="53">
        <f t="shared" si="131"/>
        <v>80</v>
      </c>
      <c r="AR129" s="54" t="str">
        <f t="shared" si="132"/>
        <v>Bisley 11 {Right} / {Left}[Train station] Manderston 1</v>
      </c>
      <c r="AS129" s="55"/>
      <c r="AT129" s="55"/>
      <c r="AU129" s="56">
        <f>IF(GroupStTimes!$A$8=0,MIN(CB129,CD129,CF129),MIN(BZ129,CB129,CD129,CF129))</f>
        <v>0.30098379629629635</v>
      </c>
      <c r="AV129" s="56">
        <f>IF(GroupStTimes!$A$8=0,MAX(CC129,CE129,CG129),MAX(CA129,CC129,CE129,CG129))</f>
        <v>0.35728009259259264</v>
      </c>
      <c r="AW129" s="57" t="str">
        <f t="shared" si="133"/>
        <v/>
      </c>
      <c r="AX129" s="58" t="str">
        <f t="shared" si="134"/>
        <v/>
      </c>
      <c r="AY129" s="58" t="str">
        <f t="shared" si="135"/>
        <v/>
      </c>
      <c r="AZ129" s="31">
        <f t="shared" si="136"/>
        <v>38.06</v>
      </c>
      <c r="BA129" s="59">
        <f t="shared" si="137"/>
        <v>0.29684027777777783</v>
      </c>
      <c r="BB129" s="59">
        <f t="shared" si="138"/>
        <v>0.30239583333333342</v>
      </c>
      <c r="BC129" s="59">
        <f t="shared" si="139"/>
        <v>0.29997685185185191</v>
      </c>
      <c r="BD129" s="59">
        <f t="shared" si="140"/>
        <v>0.34581018518518519</v>
      </c>
      <c r="BE129" s="59">
        <f t="shared" si="141"/>
        <v>0.34388888888888891</v>
      </c>
      <c r="BF129" s="59">
        <f t="shared" si="142"/>
        <v>0.3543055555555556</v>
      </c>
      <c r="BG129" s="59">
        <f t="shared" si="143"/>
        <v>0.35327546296296303</v>
      </c>
      <c r="BH129" s="59">
        <f t="shared" si="144"/>
        <v>0.35258101851851859</v>
      </c>
      <c r="BI129" s="31">
        <f t="shared" si="145"/>
        <v>4.57</v>
      </c>
      <c r="BJ129" s="61">
        <f t="shared" ref="BJ129:BM129" si="236">IF($AJ128="t",IF(AM127=0,0,$BI129/AM127),IF(AM128=0,0,$BI129/AM128))</f>
        <v>9.9347826086956526E-2</v>
      </c>
      <c r="BK129" s="61">
        <f t="shared" si="236"/>
        <v>8.309090909090909E-2</v>
      </c>
      <c r="BL129" s="61">
        <f t="shared" si="236"/>
        <v>7.1406250000000004E-2</v>
      </c>
      <c r="BM129" s="61">
        <f t="shared" si="236"/>
        <v>6.3472222222222222E-2</v>
      </c>
      <c r="BN129" s="62">
        <f t="shared" si="147"/>
        <v>0</v>
      </c>
      <c r="BO129" s="62">
        <f t="shared" si="148"/>
        <v>5</v>
      </c>
      <c r="BP129" s="62">
        <f t="shared" si="149"/>
        <v>58</v>
      </c>
      <c r="BQ129" s="62">
        <f t="shared" si="150"/>
        <v>0</v>
      </c>
      <c r="BR129" s="62">
        <f t="shared" si="151"/>
        <v>4</v>
      </c>
      <c r="BS129" s="62">
        <f t="shared" si="152"/>
        <v>59</v>
      </c>
      <c r="BT129" s="62">
        <f t="shared" si="153"/>
        <v>0</v>
      </c>
      <c r="BU129" s="62">
        <f t="shared" si="154"/>
        <v>4</v>
      </c>
      <c r="BV129" s="62">
        <f t="shared" si="155"/>
        <v>17</v>
      </c>
      <c r="BW129" s="62">
        <f t="shared" si="156"/>
        <v>0</v>
      </c>
      <c r="BX129" s="62">
        <f t="shared" si="157"/>
        <v>3</v>
      </c>
      <c r="BY129" s="62">
        <f t="shared" si="158"/>
        <v>49</v>
      </c>
      <c r="BZ129" s="63">
        <f t="shared" si="159"/>
        <v>0.30098379629629635</v>
      </c>
      <c r="CA129" s="63">
        <f t="shared" si="160"/>
        <v>0.30653935185185194</v>
      </c>
      <c r="CB129" s="63">
        <f t="shared" si="161"/>
        <v>0.30343750000000008</v>
      </c>
      <c r="CC129" s="63">
        <f t="shared" si="162"/>
        <v>0.34927083333333336</v>
      </c>
      <c r="CD129" s="63">
        <f t="shared" si="163"/>
        <v>0.34686342592592595</v>
      </c>
      <c r="CE129" s="63">
        <f t="shared" si="164"/>
        <v>0.35728009259259264</v>
      </c>
      <c r="CF129" s="63">
        <f t="shared" si="165"/>
        <v>0.35592592592592598</v>
      </c>
      <c r="CG129" s="63">
        <f t="shared" si="166"/>
        <v>0.35523148148148154</v>
      </c>
      <c r="CH129" s="36"/>
      <c r="CI129" s="36"/>
      <c r="CJ129" s="36"/>
      <c r="CK129" s="36"/>
      <c r="CL129" s="60">
        <v>60</v>
      </c>
    </row>
    <row r="130" spans="1:90" ht="26.25" customHeight="1" x14ac:dyDescent="0.25">
      <c r="A130" s="37">
        <v>33</v>
      </c>
      <c r="B130" s="38"/>
      <c r="C130" s="39"/>
      <c r="D130" s="39"/>
      <c r="E130" s="39"/>
      <c r="F130" s="42"/>
      <c r="G130" s="40">
        <v>44.49</v>
      </c>
      <c r="H130" s="41">
        <f t="shared" si="207"/>
        <v>44.25</v>
      </c>
      <c r="I130" s="42">
        <v>44.480000000000004</v>
      </c>
      <c r="J130" s="43">
        <f t="shared" si="208"/>
        <v>6.8195443645084203E-3</v>
      </c>
      <c r="K130" s="44">
        <f t="shared" si="209"/>
        <v>0.30333333333333456</v>
      </c>
      <c r="L130" s="45" t="s">
        <v>131</v>
      </c>
      <c r="M130" s="126">
        <v>80</v>
      </c>
      <c r="N130" s="46">
        <f t="shared" si="120"/>
        <v>44.176666666666669</v>
      </c>
      <c r="O130" s="46"/>
      <c r="P130" s="42">
        <v>44.480000000000004</v>
      </c>
      <c r="Q130" s="46"/>
      <c r="R130" s="39">
        <v>44.52</v>
      </c>
      <c r="S130" s="46">
        <v>-0.2</v>
      </c>
      <c r="T130" s="40">
        <v>43.73</v>
      </c>
      <c r="U130" s="47" t="str">
        <f t="shared" si="168"/>
        <v/>
      </c>
      <c r="V130" s="47" t="str">
        <f t="shared" si="169"/>
        <v/>
      </c>
      <c r="W130" s="48"/>
      <c r="X130" s="48"/>
      <c r="Y130" s="48"/>
      <c r="Z130" s="48"/>
      <c r="AA130" s="49"/>
      <c r="AB130" s="49"/>
      <c r="AC130" s="50"/>
      <c r="AD130" s="50"/>
      <c r="AE130" s="51">
        <f t="shared" si="122"/>
        <v>33</v>
      </c>
      <c r="AF130" s="51" t="str">
        <f t="shared" si="123"/>
        <v/>
      </c>
      <c r="AG130" s="51" t="str">
        <f t="shared" si="124"/>
        <v/>
      </c>
      <c r="AH130" s="51" t="str">
        <f t="shared" si="125"/>
        <v/>
      </c>
      <c r="AI130" s="52">
        <f t="shared" si="126"/>
        <v>44.25</v>
      </c>
      <c r="AJ130" s="68"/>
      <c r="AK130" s="53"/>
      <c r="AL130" s="52"/>
      <c r="AM130" s="53">
        <f t="shared" si="130"/>
        <v>46</v>
      </c>
      <c r="AN130" s="53">
        <f>IF(AJ130&lt;&gt;"",IF(AJ130="o",VLOOKUP(AM130,OpenSect!$A$1:$D$11,2),IF(AJ130="u",VLOOKUP(AM130,UpHill!$A$1:$D$35,2),IF(AJ130="d",VLOOKUP(AM130,DownHill!$A$3:$D$29,2),IF(AJ130="f",VLOOKUP(AM130,FlatUnd!$A$2:$D$30,2),IF(AJ130="t",VLOOKUP(AM130,TimeAdd!$A$1:$D$176,2),IF(AJ130="l",VLOOKUP(AM130,SLimit!$A$1:$D$8,2),AN129)))))),AN129)</f>
        <v>55</v>
      </c>
      <c r="AO130" s="53">
        <f>IF(AJ130&lt;&gt;"",IF(AJ130="o",VLOOKUP(AM130,OpenSect!$A$1:$D$11,3),IF(AJ130="u",VLOOKUP(AM130,UpHill!$A$1:$D$35,3),IF(AJ130="d",VLOOKUP(AM130,DownHill!$A$3:$D$29,3),IF(AJ130="f",VLOOKUP(AM130,FlatUnd!$A$2:$D$30,3),IF(AJ130="t",VLOOKUP(AM130,TimeAdd!$A$1:$D$18,3),IF(AJ130="l",VLOOKUP(AM130,SLimit!$A$1:$D$8,3),AO129)))))),AO129)</f>
        <v>64</v>
      </c>
      <c r="AP130" s="53">
        <f>IF(AJ130&lt;&gt;"",IF(AJ130="o",VLOOKUP(AM130,OpenSect!$A$1:$D$11,4),IF(AJ130="u",VLOOKUP(AM130,UpHill!$A$1:$D$35,4),IF(AJ130="d",VLOOKUP(AM130,DownHill!$A$3:$D$29,4),IF(AJ130="f",VLOOKUP(AM130,FlatUnd!$A$2:$D$30,4),IF(AJ130="t",VLOOKUP(AM130,TimeAdd!$A$1:$D$18,4),IF(AJ130="l",VLOOKUP(AM130,SLimit!$A$1:$D$8,4),AP129)))))),AP129)</f>
        <v>72</v>
      </c>
      <c r="AQ130" s="53">
        <f t="shared" si="131"/>
        <v>80</v>
      </c>
      <c r="AR130" s="54" t="str">
        <f t="shared" si="132"/>
        <v xml:space="preserve"> Warning - Sharp curve. {Right} 80 km/h.</v>
      </c>
      <c r="AS130" s="55"/>
      <c r="AT130" s="55"/>
      <c r="AU130" s="56">
        <f>IF(GroupStTimes!$A$8=0,MIN(CB130,CD130,CF130),MIN(BZ130,CB130,CD130,CF130))</f>
        <v>0.30244212962962969</v>
      </c>
      <c r="AV130" s="56">
        <f>IF(GroupStTimes!$A$8=0,MAX(CC130,CE130,CG130),MAX(CA130,CC130,CE130,CG130))</f>
        <v>0.35833333333333339</v>
      </c>
      <c r="AW130" s="57" t="str">
        <f t="shared" si="133"/>
        <v/>
      </c>
      <c r="AX130" s="58" t="str">
        <f t="shared" si="134"/>
        <v/>
      </c>
      <c r="AY130" s="58" t="str">
        <f t="shared" si="135"/>
        <v/>
      </c>
      <c r="AZ130" s="31">
        <f t="shared" si="136"/>
        <v>38.06</v>
      </c>
      <c r="BA130" s="59">
        <f t="shared" si="137"/>
        <v>0.29684027777777783</v>
      </c>
      <c r="BB130" s="59">
        <f t="shared" si="138"/>
        <v>0.30239583333333342</v>
      </c>
      <c r="BC130" s="59">
        <f t="shared" si="139"/>
        <v>0.29997685185185191</v>
      </c>
      <c r="BD130" s="59">
        <f t="shared" si="140"/>
        <v>0.34581018518518519</v>
      </c>
      <c r="BE130" s="59">
        <f t="shared" si="141"/>
        <v>0.34388888888888891</v>
      </c>
      <c r="BF130" s="59">
        <f t="shared" si="142"/>
        <v>0.3543055555555556</v>
      </c>
      <c r="BG130" s="59">
        <f t="shared" si="143"/>
        <v>0.35327546296296303</v>
      </c>
      <c r="BH130" s="59">
        <f t="shared" si="144"/>
        <v>0.35258101851851859</v>
      </c>
      <c r="BI130" s="31">
        <f t="shared" si="145"/>
        <v>6.1899999999999977</v>
      </c>
      <c r="BJ130" s="61">
        <f t="shared" ref="BJ130:BM130" si="237">IF($AJ129="t",IF(AM128=0,0,$BI130/AM128),IF(AM129=0,0,$BI130/AM129))</f>
        <v>0.13456521739130431</v>
      </c>
      <c r="BK130" s="61">
        <f t="shared" si="237"/>
        <v>0.1125454545454545</v>
      </c>
      <c r="BL130" s="61">
        <f t="shared" si="237"/>
        <v>9.6718749999999964E-2</v>
      </c>
      <c r="BM130" s="61">
        <f t="shared" si="237"/>
        <v>8.5972222222222186E-2</v>
      </c>
      <c r="BN130" s="62">
        <f t="shared" si="147"/>
        <v>0</v>
      </c>
      <c r="BO130" s="62">
        <f t="shared" si="148"/>
        <v>8</v>
      </c>
      <c r="BP130" s="62">
        <f t="shared" si="149"/>
        <v>4</v>
      </c>
      <c r="BQ130" s="62">
        <f t="shared" si="150"/>
        <v>0</v>
      </c>
      <c r="BR130" s="62">
        <f t="shared" si="151"/>
        <v>6</v>
      </c>
      <c r="BS130" s="62">
        <f t="shared" si="152"/>
        <v>45</v>
      </c>
      <c r="BT130" s="62">
        <f t="shared" si="153"/>
        <v>0</v>
      </c>
      <c r="BU130" s="62">
        <f t="shared" si="154"/>
        <v>5</v>
      </c>
      <c r="BV130" s="62">
        <f t="shared" si="155"/>
        <v>48</v>
      </c>
      <c r="BW130" s="62">
        <f t="shared" si="156"/>
        <v>0</v>
      </c>
      <c r="BX130" s="62">
        <f t="shared" si="157"/>
        <v>5</v>
      </c>
      <c r="BY130" s="62">
        <f t="shared" si="158"/>
        <v>9</v>
      </c>
      <c r="BZ130" s="63">
        <f t="shared" si="159"/>
        <v>0.30244212962962969</v>
      </c>
      <c r="CA130" s="63">
        <f t="shared" si="160"/>
        <v>0.30799768518518528</v>
      </c>
      <c r="CB130" s="63">
        <f t="shared" si="161"/>
        <v>0.30466435185185192</v>
      </c>
      <c r="CC130" s="63">
        <f t="shared" si="162"/>
        <v>0.3504976851851852</v>
      </c>
      <c r="CD130" s="63">
        <f t="shared" si="163"/>
        <v>0.34791666666666671</v>
      </c>
      <c r="CE130" s="63">
        <f t="shared" si="164"/>
        <v>0.35833333333333339</v>
      </c>
      <c r="CF130" s="63">
        <f t="shared" si="165"/>
        <v>0.35685185185185192</v>
      </c>
      <c r="CG130" s="63">
        <f t="shared" si="166"/>
        <v>0.35615740740740748</v>
      </c>
      <c r="CH130" s="36"/>
      <c r="CI130" s="36"/>
      <c r="CJ130" s="36"/>
      <c r="CK130" s="36"/>
      <c r="CL130" s="60">
        <v>60</v>
      </c>
    </row>
    <row r="131" spans="1:90" ht="40.5" x14ac:dyDescent="0.25">
      <c r="A131" s="37">
        <v>33</v>
      </c>
      <c r="B131" s="38"/>
      <c r="C131" s="39"/>
      <c r="D131" s="39"/>
      <c r="E131" s="39"/>
      <c r="F131" s="42"/>
      <c r="G131" s="40">
        <v>43.66</v>
      </c>
      <c r="H131" s="41">
        <f t="shared" si="207"/>
        <v>43.68</v>
      </c>
      <c r="I131" s="42">
        <v>43.66</v>
      </c>
      <c r="J131" s="43">
        <f t="shared" ref="J131:J195" si="238">IF(N131="","",IF((I131-$I$4)=0,0,((I131-$I$4-(N131-$N$4))/(I131-$I$4))))</f>
        <v>-6.1078027179731643E-4</v>
      </c>
      <c r="K131" s="44">
        <f t="shared" ref="K131:K195" si="239">(I131-$I$5)-(N131-$N$5)</f>
        <v>-2.6666666666670835E-2</v>
      </c>
      <c r="L131" s="45" t="s">
        <v>132</v>
      </c>
      <c r="M131" s="126">
        <v>80</v>
      </c>
      <c r="N131" s="46">
        <f t="shared" si="120"/>
        <v>43.686666666666667</v>
      </c>
      <c r="O131" s="46"/>
      <c r="P131" s="42">
        <v>43.66</v>
      </c>
      <c r="Q131" s="46"/>
      <c r="R131" s="39">
        <v>43.69</v>
      </c>
      <c r="S131" s="46">
        <v>-0.2</v>
      </c>
      <c r="T131" s="40">
        <v>43.91</v>
      </c>
      <c r="U131" s="47" t="str">
        <f t="shared" si="168"/>
        <v/>
      </c>
      <c r="V131" s="47" t="str">
        <f t="shared" si="169"/>
        <v/>
      </c>
      <c r="W131" s="48"/>
      <c r="X131" s="48"/>
      <c r="Y131" s="48"/>
      <c r="Z131" s="48"/>
      <c r="AA131" s="49"/>
      <c r="AB131" s="49"/>
      <c r="AC131" s="50"/>
      <c r="AD131" s="50"/>
      <c r="AE131" s="51">
        <f t="shared" si="122"/>
        <v>33</v>
      </c>
      <c r="AF131" s="51" t="str">
        <f t="shared" si="123"/>
        <v/>
      </c>
      <c r="AG131" s="51" t="str">
        <f t="shared" si="124"/>
        <v/>
      </c>
      <c r="AH131" s="51" t="str">
        <f t="shared" si="125"/>
        <v/>
      </c>
      <c r="AI131" s="52">
        <f t="shared" si="126"/>
        <v>43.68</v>
      </c>
      <c r="AJ131" s="68"/>
      <c r="AK131" s="53"/>
      <c r="AL131" s="52"/>
      <c r="AM131" s="53">
        <f t="shared" si="130"/>
        <v>46</v>
      </c>
      <c r="AN131" s="53">
        <f>IF(AJ131&lt;&gt;"",IF(AJ131="o",VLOOKUP(AM131,OpenSect!$A$1:$D$11,2),IF(AJ131="u",VLOOKUP(AM131,UpHill!$A$1:$D$35,2),IF(AJ131="d",VLOOKUP(AM131,DownHill!$A$3:$D$29,2),IF(AJ131="f",VLOOKUP(AM131,FlatUnd!$A$2:$D$30,2),IF(AJ131="t",VLOOKUP(AM131,TimeAdd!$A$1:$D$176,2),IF(AJ131="l",VLOOKUP(AM131,SLimit!$A$1:$D$8,2),AN130)))))),AN130)</f>
        <v>55</v>
      </c>
      <c r="AO131" s="53">
        <f>IF(AJ131&lt;&gt;"",IF(AJ131="o",VLOOKUP(AM131,OpenSect!$A$1:$D$11,3),IF(AJ131="u",VLOOKUP(AM131,UpHill!$A$1:$D$35,3),IF(AJ131="d",VLOOKUP(AM131,DownHill!$A$3:$D$29,3),IF(AJ131="f",VLOOKUP(AM131,FlatUnd!$A$2:$D$30,3),IF(AJ131="t",VLOOKUP(AM131,TimeAdd!$A$1:$D$18,3),IF(AJ131="l",VLOOKUP(AM131,SLimit!$A$1:$D$8,3),AO130)))))),AO130)</f>
        <v>64</v>
      </c>
      <c r="AP131" s="53">
        <f>IF(AJ131&lt;&gt;"",IF(AJ131="o",VLOOKUP(AM131,OpenSect!$A$1:$D$11,4),IF(AJ131="u",VLOOKUP(AM131,UpHill!$A$1:$D$35,4),IF(AJ131="d",VLOOKUP(AM131,DownHill!$A$3:$D$29,4),IF(AJ131="f",VLOOKUP(AM131,FlatUnd!$A$2:$D$30,4),IF(AJ131="t",VLOOKUP(AM131,TimeAdd!$A$1:$D$18,4),IF(AJ131="l",VLOOKUP(AM131,SLimit!$A$1:$D$8,4),AP130)))))),AP130)</f>
        <v>72</v>
      </c>
      <c r="AQ131" s="53">
        <f t="shared" si="131"/>
        <v>80</v>
      </c>
      <c r="AR131" s="54" t="str">
        <f t="shared" si="132"/>
        <v>Command sign.  Pedestrian and Pedal Cycle only.</v>
      </c>
      <c r="AS131" s="55"/>
      <c r="AT131" s="55"/>
      <c r="AU131" s="56">
        <f>IF(GroupStTimes!$A$8=0,MIN(CB131,CD131,CF131),MIN(BZ131,CB131,CD131,CF131))</f>
        <v>0.30193287037037042</v>
      </c>
      <c r="AV131" s="56">
        <f>IF(GroupStTimes!$A$8=0,MAX(CC131,CE131,CG131),MAX(CA131,CC131,CE131,CG131))</f>
        <v>0.35796296296296298</v>
      </c>
      <c r="AW131" s="57" t="str">
        <f t="shared" si="133"/>
        <v/>
      </c>
      <c r="AX131" s="58" t="str">
        <f t="shared" si="134"/>
        <v/>
      </c>
      <c r="AY131" s="58" t="str">
        <f t="shared" si="135"/>
        <v/>
      </c>
      <c r="AZ131" s="31">
        <f t="shared" si="136"/>
        <v>38.06</v>
      </c>
      <c r="BA131" s="59">
        <f t="shared" si="137"/>
        <v>0.29684027777777783</v>
      </c>
      <c r="BB131" s="59">
        <f t="shared" si="138"/>
        <v>0.30239583333333342</v>
      </c>
      <c r="BC131" s="59">
        <f t="shared" si="139"/>
        <v>0.29997685185185191</v>
      </c>
      <c r="BD131" s="59">
        <f t="shared" si="140"/>
        <v>0.34581018518518519</v>
      </c>
      <c r="BE131" s="59">
        <f t="shared" si="141"/>
        <v>0.34388888888888891</v>
      </c>
      <c r="BF131" s="59">
        <f t="shared" si="142"/>
        <v>0.3543055555555556</v>
      </c>
      <c r="BG131" s="59">
        <f t="shared" si="143"/>
        <v>0.35327546296296303</v>
      </c>
      <c r="BH131" s="59">
        <f t="shared" si="144"/>
        <v>0.35258101851851859</v>
      </c>
      <c r="BI131" s="31">
        <f t="shared" si="145"/>
        <v>5.6199999999999974</v>
      </c>
      <c r="BJ131" s="61">
        <f t="shared" ref="BJ131:BM131" si="240">IF($AJ130="t",IF(AM129=0,0,$BI131/AM129),IF(AM130=0,0,$BI131/AM130))</f>
        <v>0.1221739130434782</v>
      </c>
      <c r="BK131" s="61">
        <f t="shared" si="240"/>
        <v>0.10218181818181814</v>
      </c>
      <c r="BL131" s="61">
        <f t="shared" si="240"/>
        <v>8.781249999999996E-2</v>
      </c>
      <c r="BM131" s="61">
        <f t="shared" si="240"/>
        <v>7.8055555555555517E-2</v>
      </c>
      <c r="BN131" s="62">
        <f t="shared" si="147"/>
        <v>0</v>
      </c>
      <c r="BO131" s="62">
        <f t="shared" si="148"/>
        <v>7</v>
      </c>
      <c r="BP131" s="62">
        <f t="shared" si="149"/>
        <v>20</v>
      </c>
      <c r="BQ131" s="62">
        <f t="shared" si="150"/>
        <v>0</v>
      </c>
      <c r="BR131" s="62">
        <f t="shared" si="151"/>
        <v>6</v>
      </c>
      <c r="BS131" s="62">
        <f t="shared" si="152"/>
        <v>8</v>
      </c>
      <c r="BT131" s="62">
        <f t="shared" si="153"/>
        <v>0</v>
      </c>
      <c r="BU131" s="62">
        <f t="shared" si="154"/>
        <v>5</v>
      </c>
      <c r="BV131" s="62">
        <f t="shared" si="155"/>
        <v>16</v>
      </c>
      <c r="BW131" s="62">
        <f t="shared" si="156"/>
        <v>0</v>
      </c>
      <c r="BX131" s="62">
        <f t="shared" si="157"/>
        <v>4</v>
      </c>
      <c r="BY131" s="62">
        <f t="shared" si="158"/>
        <v>41</v>
      </c>
      <c r="BZ131" s="63">
        <f t="shared" si="159"/>
        <v>0.30193287037037042</v>
      </c>
      <c r="CA131" s="63">
        <f t="shared" si="160"/>
        <v>0.30748842592592601</v>
      </c>
      <c r="CB131" s="63">
        <f t="shared" si="161"/>
        <v>0.30423611111111115</v>
      </c>
      <c r="CC131" s="63">
        <f t="shared" si="162"/>
        <v>0.35006944444444443</v>
      </c>
      <c r="CD131" s="63">
        <f t="shared" si="163"/>
        <v>0.3475462962962963</v>
      </c>
      <c r="CE131" s="63">
        <f t="shared" si="164"/>
        <v>0.35796296296296298</v>
      </c>
      <c r="CF131" s="63">
        <f t="shared" si="165"/>
        <v>0.35652777777777783</v>
      </c>
      <c r="CG131" s="63">
        <f t="shared" si="166"/>
        <v>0.35583333333333339</v>
      </c>
      <c r="CH131" s="36"/>
      <c r="CI131" s="36"/>
      <c r="CJ131" s="36"/>
      <c r="CK131" s="36"/>
      <c r="CL131" s="60">
        <v>60</v>
      </c>
    </row>
    <row r="132" spans="1:90" ht="40.5" x14ac:dyDescent="0.25">
      <c r="A132" s="37">
        <v>33</v>
      </c>
      <c r="B132" s="38" t="s">
        <v>133</v>
      </c>
      <c r="C132" s="39"/>
      <c r="D132" s="39"/>
      <c r="E132" s="39"/>
      <c r="F132" s="42"/>
      <c r="G132" s="74">
        <v>43.88</v>
      </c>
      <c r="H132" s="41">
        <f t="shared" si="207"/>
        <v>43.89</v>
      </c>
      <c r="I132" s="42">
        <v>43.870000000000005</v>
      </c>
      <c r="J132" s="43">
        <f t="shared" si="238"/>
        <v>-4.5589240939113092E-4</v>
      </c>
      <c r="K132" s="44">
        <f t="shared" si="239"/>
        <v>-1.9999999999988916E-2</v>
      </c>
      <c r="L132" s="45" t="s">
        <v>134</v>
      </c>
      <c r="M132" s="126">
        <v>80</v>
      </c>
      <c r="N132" s="46">
        <f t="shared" ref="N132:N195" si="241">IF(P132="",((I132-I131)+H131),IF(R132="",(P132+O132),IF(T132="",((P132+O132)+(R132+Q132))/2,((P132+O132)+(R132+Q132)+(T132+S132))/3)))</f>
        <v>43.889999999999993</v>
      </c>
      <c r="O132" s="46"/>
      <c r="P132" s="42">
        <v>43.870000000000005</v>
      </c>
      <c r="Q132" s="46"/>
      <c r="R132" s="39">
        <v>43.88</v>
      </c>
      <c r="S132" s="46">
        <v>-0.2</v>
      </c>
      <c r="T132" s="40">
        <v>44.12</v>
      </c>
      <c r="U132" s="47" t="str">
        <f t="shared" ref="U132:U189" si="242">IF(W132="","",IF(Y132="",W132,IF(AA132&lt;1,ROUND((Y132+W132)/2,5),IF(AC132&lt;1,ROUND((Y132+AA132+W132)/3,5),ROUND((Y132+AA132+AC132+W132)/4,5)))))</f>
        <v/>
      </c>
      <c r="V132" s="47" t="str">
        <f t="shared" ref="V132:V189" si="243">IF(X132="","",IF(Z132&lt;1,ROUND(X132,5),IF(AB132&lt;1,ROUND((X132+Z132)/2,5),IF(AD132&lt;1,ROUND((X132+Z132+AB132)/3,5),ROUND((X132+Z132+AB132+AD132)/4,5)))))</f>
        <v/>
      </c>
      <c r="W132" s="48"/>
      <c r="X132" s="48"/>
      <c r="Y132" s="48"/>
      <c r="Z132" s="48"/>
      <c r="AA132" s="49"/>
      <c r="AB132" s="49"/>
      <c r="AC132" s="50"/>
      <c r="AD132" s="50"/>
      <c r="AE132" s="51">
        <f t="shared" si="122"/>
        <v>33</v>
      </c>
      <c r="AF132" s="51" t="str">
        <f t="shared" si="123"/>
        <v>F und</v>
      </c>
      <c r="AG132" s="51" t="str">
        <f t="shared" si="124"/>
        <v/>
      </c>
      <c r="AH132" s="51" t="str">
        <f t="shared" si="125"/>
        <v/>
      </c>
      <c r="AI132" s="52">
        <f t="shared" si="126"/>
        <v>43.89</v>
      </c>
      <c r="AJ132" s="68"/>
      <c r="AK132" s="53"/>
      <c r="AL132" s="52"/>
      <c r="AM132" s="53">
        <f t="shared" si="130"/>
        <v>46</v>
      </c>
      <c r="AN132" s="53">
        <f>IF(AJ132&lt;&gt;"",IF(AJ132="o",VLOOKUP(AM132,OpenSect!$A$1:$D$11,2),IF(AJ132="u",VLOOKUP(AM132,UpHill!$A$1:$D$35,2),IF(AJ132="d",VLOOKUP(AM132,DownHill!$A$3:$D$29,2),IF(AJ132="f",VLOOKUP(AM132,FlatUnd!$A$2:$D$30,2),IF(AJ132="t",VLOOKUP(AM132,TimeAdd!$A$1:$D$176,2),IF(AJ132="l",VLOOKUP(AM132,SLimit!$A$1:$D$8,2),AN131)))))),AN131)</f>
        <v>55</v>
      </c>
      <c r="AO132" s="53">
        <f>IF(AJ132&lt;&gt;"",IF(AJ132="o",VLOOKUP(AM132,OpenSect!$A$1:$D$11,3),IF(AJ132="u",VLOOKUP(AM132,UpHill!$A$1:$D$35,3),IF(AJ132="d",VLOOKUP(AM132,DownHill!$A$3:$D$29,3),IF(AJ132="f",VLOOKUP(AM132,FlatUnd!$A$2:$D$30,3),IF(AJ132="t",VLOOKUP(AM132,TimeAdd!$A$1:$D$18,3),IF(AJ132="l",VLOOKUP(AM132,SLimit!$A$1:$D$8,3),AO131)))))),AO131)</f>
        <v>64</v>
      </c>
      <c r="AP132" s="53">
        <f>IF(AJ132&lt;&gt;"",IF(AJ132="o",VLOOKUP(AM132,OpenSect!$A$1:$D$11,4),IF(AJ132="u",VLOOKUP(AM132,UpHill!$A$1:$D$35,4),IF(AJ132="d",VLOOKUP(AM132,DownHill!$A$3:$D$29,4),IF(AJ132="f",VLOOKUP(AM132,FlatUnd!$A$2:$D$30,4),IF(AJ132="t",VLOOKUP(AM132,TimeAdd!$A$1:$D$18,4),IF(AJ132="l",VLOOKUP(AM132,SLimit!$A$1:$D$8,4),AP131)))))),AP131)</f>
        <v>72</v>
      </c>
      <c r="AQ132" s="53">
        <f t="shared" si="131"/>
        <v>80</v>
      </c>
      <c r="AR132" s="54" t="str">
        <f t="shared" si="132"/>
        <v>(R56) Thornville, Richmond {Straight} / {Left} Mt Pleasent</v>
      </c>
      <c r="AS132" s="55"/>
      <c r="AT132" s="55"/>
      <c r="AU132" s="56">
        <f>IF(GroupStTimes!$A$8=0,MIN(CB132,CD132,CF132),MIN(BZ132,CB132,CD132,CF132))</f>
        <v>0.3021180555555556</v>
      </c>
      <c r="AV132" s="56">
        <f>IF(GroupStTimes!$A$8=0,MAX(CC132,CE132,CG132),MAX(CA132,CC132,CE132,CG132))</f>
        <v>0.35810185185185189</v>
      </c>
      <c r="AW132" s="57" t="str">
        <f t="shared" si="133"/>
        <v/>
      </c>
      <c r="AX132" s="58" t="str">
        <f t="shared" si="134"/>
        <v/>
      </c>
      <c r="AY132" s="58" t="str">
        <f t="shared" si="135"/>
        <v/>
      </c>
      <c r="AZ132" s="31">
        <f t="shared" si="136"/>
        <v>38.06</v>
      </c>
      <c r="BA132" s="59">
        <f t="shared" si="137"/>
        <v>0.29684027777777783</v>
      </c>
      <c r="BB132" s="59">
        <f t="shared" si="138"/>
        <v>0.30239583333333342</v>
      </c>
      <c r="BC132" s="59">
        <f t="shared" si="139"/>
        <v>0.29997685185185191</v>
      </c>
      <c r="BD132" s="59">
        <f t="shared" si="140"/>
        <v>0.34581018518518519</v>
      </c>
      <c r="BE132" s="59">
        <f t="shared" si="141"/>
        <v>0.34388888888888891</v>
      </c>
      <c r="BF132" s="59">
        <f t="shared" si="142"/>
        <v>0.3543055555555556</v>
      </c>
      <c r="BG132" s="59">
        <f t="shared" si="143"/>
        <v>0.35327546296296303</v>
      </c>
      <c r="BH132" s="59">
        <f t="shared" si="144"/>
        <v>0.35258101851851859</v>
      </c>
      <c r="BI132" s="31">
        <f t="shared" si="145"/>
        <v>5.8299999999999983</v>
      </c>
      <c r="BJ132" s="61">
        <f t="shared" ref="BJ132:BM132" si="244">IF($AJ131="t",IF(AM130=0,0,$BI132/AM130),IF(AM131=0,0,$BI132/AM131))</f>
        <v>0.12673913043478258</v>
      </c>
      <c r="BK132" s="61">
        <f t="shared" si="244"/>
        <v>0.10599999999999997</v>
      </c>
      <c r="BL132" s="61">
        <f t="shared" si="244"/>
        <v>9.1093749999999973E-2</v>
      </c>
      <c r="BM132" s="61">
        <f t="shared" si="244"/>
        <v>8.0972222222222195E-2</v>
      </c>
      <c r="BN132" s="62">
        <f t="shared" si="147"/>
        <v>0</v>
      </c>
      <c r="BO132" s="62">
        <f t="shared" si="148"/>
        <v>7</v>
      </c>
      <c r="BP132" s="62">
        <f t="shared" si="149"/>
        <v>36</v>
      </c>
      <c r="BQ132" s="62">
        <f t="shared" si="150"/>
        <v>0</v>
      </c>
      <c r="BR132" s="62">
        <f t="shared" si="151"/>
        <v>6</v>
      </c>
      <c r="BS132" s="62">
        <f t="shared" si="152"/>
        <v>22</v>
      </c>
      <c r="BT132" s="62">
        <f t="shared" si="153"/>
        <v>0</v>
      </c>
      <c r="BU132" s="62">
        <f t="shared" si="154"/>
        <v>5</v>
      </c>
      <c r="BV132" s="62">
        <f t="shared" si="155"/>
        <v>28</v>
      </c>
      <c r="BW132" s="62">
        <f t="shared" si="156"/>
        <v>0</v>
      </c>
      <c r="BX132" s="62">
        <f t="shared" si="157"/>
        <v>4</v>
      </c>
      <c r="BY132" s="62">
        <f t="shared" si="158"/>
        <v>51</v>
      </c>
      <c r="BZ132" s="63">
        <f t="shared" si="159"/>
        <v>0.3021180555555556</v>
      </c>
      <c r="CA132" s="63">
        <f t="shared" si="160"/>
        <v>0.30767361111111119</v>
      </c>
      <c r="CB132" s="63">
        <f t="shared" si="161"/>
        <v>0.3043981481481482</v>
      </c>
      <c r="CC132" s="63">
        <f t="shared" si="162"/>
        <v>0.35023148148148148</v>
      </c>
      <c r="CD132" s="63">
        <f t="shared" si="163"/>
        <v>0.34768518518518521</v>
      </c>
      <c r="CE132" s="63">
        <f t="shared" si="164"/>
        <v>0.35810185185185189</v>
      </c>
      <c r="CF132" s="63">
        <f t="shared" si="165"/>
        <v>0.35664351851851861</v>
      </c>
      <c r="CG132" s="63">
        <f t="shared" si="166"/>
        <v>0.35594907407407417</v>
      </c>
      <c r="CH132" s="36"/>
      <c r="CI132" s="36"/>
      <c r="CJ132" s="36"/>
      <c r="CK132" s="36"/>
      <c r="CL132" s="60">
        <v>60</v>
      </c>
    </row>
    <row r="133" spans="1:90" ht="26.25" customHeight="1" x14ac:dyDescent="0.25">
      <c r="A133" s="37">
        <v>33</v>
      </c>
      <c r="B133" s="38"/>
      <c r="C133" s="39"/>
      <c r="D133" s="39"/>
      <c r="E133" s="39"/>
      <c r="F133" s="42"/>
      <c r="G133" s="66">
        <v>44.03</v>
      </c>
      <c r="H133" s="41">
        <f t="shared" si="207"/>
        <v>44.04</v>
      </c>
      <c r="I133" s="42">
        <v>44.02</v>
      </c>
      <c r="J133" s="43">
        <f t="shared" si="238"/>
        <v>-4.5433893684679734E-4</v>
      </c>
      <c r="K133" s="44">
        <f t="shared" si="239"/>
        <v>-1.9999999999996021E-2</v>
      </c>
      <c r="L133" s="45" t="s">
        <v>135</v>
      </c>
      <c r="M133" s="126">
        <v>80</v>
      </c>
      <c r="N133" s="46">
        <f t="shared" si="241"/>
        <v>44.04</v>
      </c>
      <c r="O133" s="46"/>
      <c r="P133" s="42">
        <v>44.02</v>
      </c>
      <c r="Q133" s="46"/>
      <c r="R133" s="69">
        <v>44.03</v>
      </c>
      <c r="S133" s="46">
        <v>-0.2</v>
      </c>
      <c r="T133" s="40">
        <v>44.27</v>
      </c>
      <c r="U133" s="47" t="str">
        <f t="shared" si="242"/>
        <v/>
      </c>
      <c r="V133" s="47" t="str">
        <f t="shared" si="243"/>
        <v/>
      </c>
      <c r="W133" s="48"/>
      <c r="X133" s="48"/>
      <c r="Y133" s="48"/>
      <c r="Z133" s="48"/>
      <c r="AA133" s="49"/>
      <c r="AB133" s="49"/>
      <c r="AC133" s="50"/>
      <c r="AD133" s="50"/>
      <c r="AE133" s="51">
        <f t="shared" ref="AE133:AE196" si="245">IF(A133="","",A133)</f>
        <v>33</v>
      </c>
      <c r="AF133" s="51" t="str">
        <f t="shared" ref="AF133:AF196" si="246">IF(B133="","",B133)</f>
        <v/>
      </c>
      <c r="AG133" s="51" t="str">
        <f t="shared" ref="AG133:AG196" si="247">IF(C133="","",C133)</f>
        <v/>
      </c>
      <c r="AH133" s="51" t="str">
        <f t="shared" ref="AH133:AH196" si="248">IF(D133="","",D133)</f>
        <v/>
      </c>
      <c r="AI133" s="52">
        <f t="shared" ref="AI133:AI196" si="249">H133</f>
        <v>44.04</v>
      </c>
      <c r="AJ133" s="68"/>
      <c r="AK133" s="53"/>
      <c r="AL133" s="52"/>
      <c r="AM133" s="53">
        <f t="shared" si="130"/>
        <v>46</v>
      </c>
      <c r="AN133" s="53">
        <f>IF(AJ133&lt;&gt;"",IF(AJ133="o",VLOOKUP(AM133,OpenSect!$A$1:$D$11,2),IF(AJ133="u",VLOOKUP(AM133,UpHill!$A$1:$D$35,2),IF(AJ133="d",VLOOKUP(AM133,DownHill!$A$3:$D$29,2),IF(AJ133="f",VLOOKUP(AM133,FlatUnd!$A$2:$D$30,2),IF(AJ133="t",VLOOKUP(AM133,TimeAdd!$A$1:$D$176,2),IF(AJ133="l",VLOOKUP(AM133,SLimit!$A$1:$D$8,2),AN132)))))),AN132)</f>
        <v>55</v>
      </c>
      <c r="AO133" s="53">
        <f>IF(AJ133&lt;&gt;"",IF(AJ133="o",VLOOKUP(AM133,OpenSect!$A$1:$D$11,3),IF(AJ133="u",VLOOKUP(AM133,UpHill!$A$1:$D$35,3),IF(AJ133="d",VLOOKUP(AM133,DownHill!$A$3:$D$29,3),IF(AJ133="f",VLOOKUP(AM133,FlatUnd!$A$2:$D$30,3),IF(AJ133="t",VLOOKUP(AM133,TimeAdd!$A$1:$D$18,3),IF(AJ133="l",VLOOKUP(AM133,SLimit!$A$1:$D$8,3),AO132)))))),AO132)</f>
        <v>64</v>
      </c>
      <c r="AP133" s="53">
        <f>IF(AJ133&lt;&gt;"",IF(AJ133="o",VLOOKUP(AM133,OpenSect!$A$1:$D$11,4),IF(AJ133="u",VLOOKUP(AM133,UpHill!$A$1:$D$35,4),IF(AJ133="d",VLOOKUP(AM133,DownHill!$A$3:$D$29,4),IF(AJ133="f",VLOOKUP(AM133,FlatUnd!$A$2:$D$30,4),IF(AJ133="t",VLOOKUP(AM133,TimeAdd!$A$1:$D$18,4),IF(AJ133="l",VLOOKUP(AM133,SLimit!$A$1:$D$8,4),AP132)))))),AP132)</f>
        <v>72</v>
      </c>
      <c r="AQ133" s="53">
        <f t="shared" si="131"/>
        <v>80</v>
      </c>
      <c r="AR133" s="54" t="str">
        <f t="shared" si="132"/>
        <v>T1.  [Generic Farming]{ Straight}</v>
      </c>
      <c r="AS133" s="55"/>
      <c r="AT133" s="55"/>
      <c r="AU133" s="56">
        <f>IF(GroupStTimes!$A$8=0,MIN(CB133,CD133,CF133),MIN(BZ133,CB133,CD133,CF133))</f>
        <v>0.30225694444444451</v>
      </c>
      <c r="AV133" s="56">
        <f>IF(GroupStTimes!$A$8=0,MAX(CC133,CE133,CG133),MAX(CA133,CC133,CE133,CG133))</f>
        <v>0.35819444444444448</v>
      </c>
      <c r="AW133" s="57" t="str">
        <f t="shared" si="133"/>
        <v/>
      </c>
      <c r="AX133" s="58" t="str">
        <f t="shared" si="134"/>
        <v/>
      </c>
      <c r="AY133" s="58" t="str">
        <f t="shared" si="135"/>
        <v/>
      </c>
      <c r="AZ133" s="31">
        <f t="shared" si="136"/>
        <v>38.06</v>
      </c>
      <c r="BA133" s="59">
        <f t="shared" si="137"/>
        <v>0.29684027777777783</v>
      </c>
      <c r="BB133" s="59">
        <f t="shared" si="138"/>
        <v>0.30239583333333342</v>
      </c>
      <c r="BC133" s="59">
        <f t="shared" si="139"/>
        <v>0.29997685185185191</v>
      </c>
      <c r="BD133" s="59">
        <f t="shared" si="140"/>
        <v>0.34581018518518519</v>
      </c>
      <c r="BE133" s="59">
        <f t="shared" si="141"/>
        <v>0.34388888888888891</v>
      </c>
      <c r="BF133" s="59">
        <f t="shared" si="142"/>
        <v>0.3543055555555556</v>
      </c>
      <c r="BG133" s="59">
        <f t="shared" si="143"/>
        <v>0.35327546296296303</v>
      </c>
      <c r="BH133" s="59">
        <f t="shared" si="144"/>
        <v>0.35258101851851859</v>
      </c>
      <c r="BI133" s="31">
        <f t="shared" si="145"/>
        <v>5.9799999999999969</v>
      </c>
      <c r="BJ133" s="61">
        <f t="shared" ref="BJ133:BM133" si="250">IF($AJ132="t",IF(AM131=0,0,$BI133/AM131),IF(AM132=0,0,$BI133/AM132))</f>
        <v>0.12999999999999992</v>
      </c>
      <c r="BK133" s="61">
        <f t="shared" si="250"/>
        <v>0.10872727272727267</v>
      </c>
      <c r="BL133" s="61">
        <f t="shared" si="250"/>
        <v>9.3437499999999951E-2</v>
      </c>
      <c r="BM133" s="61">
        <f t="shared" si="250"/>
        <v>8.3055555555555508E-2</v>
      </c>
      <c r="BN133" s="62">
        <f t="shared" si="147"/>
        <v>0</v>
      </c>
      <c r="BO133" s="62">
        <f t="shared" si="148"/>
        <v>7</v>
      </c>
      <c r="BP133" s="62">
        <f t="shared" si="149"/>
        <v>48</v>
      </c>
      <c r="BQ133" s="62">
        <f t="shared" si="150"/>
        <v>0</v>
      </c>
      <c r="BR133" s="62">
        <f t="shared" si="151"/>
        <v>6</v>
      </c>
      <c r="BS133" s="62">
        <f t="shared" si="152"/>
        <v>31</v>
      </c>
      <c r="BT133" s="62">
        <f t="shared" si="153"/>
        <v>0</v>
      </c>
      <c r="BU133" s="62">
        <f t="shared" si="154"/>
        <v>5</v>
      </c>
      <c r="BV133" s="62">
        <f t="shared" si="155"/>
        <v>36</v>
      </c>
      <c r="BW133" s="62">
        <f t="shared" si="156"/>
        <v>0</v>
      </c>
      <c r="BX133" s="62">
        <f t="shared" si="157"/>
        <v>4</v>
      </c>
      <c r="BY133" s="62">
        <f t="shared" si="158"/>
        <v>59</v>
      </c>
      <c r="BZ133" s="63">
        <f t="shared" si="159"/>
        <v>0.30225694444444451</v>
      </c>
      <c r="CA133" s="63">
        <f t="shared" si="160"/>
        <v>0.3078125000000001</v>
      </c>
      <c r="CB133" s="63">
        <f t="shared" si="161"/>
        <v>0.30450231481481488</v>
      </c>
      <c r="CC133" s="63">
        <f t="shared" si="162"/>
        <v>0.35033564814814816</v>
      </c>
      <c r="CD133" s="63">
        <f t="shared" si="163"/>
        <v>0.3477777777777778</v>
      </c>
      <c r="CE133" s="63">
        <f t="shared" si="164"/>
        <v>0.35819444444444448</v>
      </c>
      <c r="CF133" s="63">
        <f t="shared" si="165"/>
        <v>0.3567361111111112</v>
      </c>
      <c r="CG133" s="63">
        <f t="shared" si="166"/>
        <v>0.35604166666666676</v>
      </c>
      <c r="CH133" s="36"/>
      <c r="CI133" s="36"/>
      <c r="CJ133" s="36"/>
      <c r="CK133" s="36"/>
      <c r="CL133" s="60">
        <v>60</v>
      </c>
    </row>
    <row r="134" spans="1:90" ht="26.25" customHeight="1" x14ac:dyDescent="0.25">
      <c r="A134" s="37">
        <v>33</v>
      </c>
      <c r="B134" s="38" t="s">
        <v>136</v>
      </c>
      <c r="C134" s="39"/>
      <c r="D134" s="39"/>
      <c r="E134" s="39"/>
      <c r="F134" s="42"/>
      <c r="G134" s="66">
        <v>44.14</v>
      </c>
      <c r="H134" s="41">
        <f t="shared" si="207"/>
        <v>44.15</v>
      </c>
      <c r="I134" s="42">
        <v>44.13</v>
      </c>
      <c r="J134" s="43">
        <f t="shared" si="238"/>
        <v>-4.5320643553145535E-4</v>
      </c>
      <c r="K134" s="44">
        <f t="shared" si="239"/>
        <v>-2.0000000000003126E-2</v>
      </c>
      <c r="L134" s="45" t="s">
        <v>137</v>
      </c>
      <c r="M134" s="126">
        <v>80</v>
      </c>
      <c r="N134" s="46">
        <f t="shared" si="241"/>
        <v>44.150000000000006</v>
      </c>
      <c r="O134" s="46"/>
      <c r="P134" s="42">
        <v>44.13</v>
      </c>
      <c r="Q134" s="46"/>
      <c r="R134" s="39">
        <v>44.14</v>
      </c>
      <c r="S134" s="46">
        <v>-0.2</v>
      </c>
      <c r="T134" s="40">
        <v>44.38</v>
      </c>
      <c r="U134" s="47" t="str">
        <f t="shared" si="242"/>
        <v/>
      </c>
      <c r="V134" s="47" t="str">
        <f t="shared" si="243"/>
        <v/>
      </c>
      <c r="W134" s="48"/>
      <c r="X134" s="48"/>
      <c r="Y134" s="48"/>
      <c r="Z134" s="48"/>
      <c r="AA134" s="49"/>
      <c r="AB134" s="49"/>
      <c r="AC134" s="50"/>
      <c r="AD134" s="50"/>
      <c r="AE134" s="51">
        <f t="shared" si="245"/>
        <v>33</v>
      </c>
      <c r="AF134" s="51" t="str">
        <f t="shared" si="246"/>
        <v>U</v>
      </c>
      <c r="AG134" s="51" t="str">
        <f t="shared" si="247"/>
        <v/>
      </c>
      <c r="AH134" s="51" t="str">
        <f t="shared" si="248"/>
        <v/>
      </c>
      <c r="AI134" s="52">
        <f t="shared" si="249"/>
        <v>44.15</v>
      </c>
      <c r="AJ134" s="68"/>
      <c r="AK134" s="53"/>
      <c r="AL134" s="52"/>
      <c r="AM134" s="53">
        <f t="shared" ref="AM134:AM197" si="251">IF(OR(AJ134="",AJ134="m"),AM133,IF(AH134&lt;&gt;"",AH134,""))</f>
        <v>46</v>
      </c>
      <c r="AN134" s="53">
        <f>IF(AJ134&lt;&gt;"",IF(AJ134="o",VLOOKUP(AM134,OpenSect!$A$1:$D$11,2),IF(AJ134="u",VLOOKUP(AM134,UpHill!$A$1:$D$35,2),IF(AJ134="d",VLOOKUP(AM134,DownHill!$A$3:$D$29,2),IF(AJ134="f",VLOOKUP(AM134,FlatUnd!$A$2:$D$30,2),IF(AJ134="t",VLOOKUP(AM134,TimeAdd!$A$1:$D$176,2),IF(AJ134="l",VLOOKUP(AM134,SLimit!$A$1:$D$8,2),AN133)))))),AN133)</f>
        <v>55</v>
      </c>
      <c r="AO134" s="53">
        <f>IF(AJ134&lt;&gt;"",IF(AJ134="o",VLOOKUP(AM134,OpenSect!$A$1:$D$11,3),IF(AJ134="u",VLOOKUP(AM134,UpHill!$A$1:$D$35,3),IF(AJ134="d",VLOOKUP(AM134,DownHill!$A$3:$D$29,3),IF(AJ134="f",VLOOKUP(AM134,FlatUnd!$A$2:$D$30,3),IF(AJ134="t",VLOOKUP(AM134,TimeAdd!$A$1:$D$18,3),IF(AJ134="l",VLOOKUP(AM134,SLimit!$A$1:$D$8,3),AO133)))))),AO133)</f>
        <v>64</v>
      </c>
      <c r="AP134" s="53">
        <f>IF(AJ134&lt;&gt;"",IF(AJ134="o",VLOOKUP(AM134,OpenSect!$A$1:$D$11,4),IF(AJ134="u",VLOOKUP(AM134,UpHill!$A$1:$D$35,4),IF(AJ134="d",VLOOKUP(AM134,DownHill!$A$3:$D$29,4),IF(AJ134="f",VLOOKUP(AM134,FlatUnd!$A$2:$D$30,4),IF(AJ134="t",VLOOKUP(AM134,TimeAdd!$A$1:$D$18,4),IF(AJ134="l",VLOOKUP(AM134,SLimit!$A$1:$D$8,4),AP133)))))),AP133)</f>
        <v>72</v>
      </c>
      <c r="AQ134" s="53">
        <f t="shared" ref="AQ134:AQ197" si="252">M134</f>
        <v>80</v>
      </c>
      <c r="AR134" s="54" t="str">
        <f t="shared" ref="AR134:AR197" si="253">L134</f>
        <v>{Left} Mt Pleasant 4.{  Power Lines}</v>
      </c>
      <c r="AS134" s="55"/>
      <c r="AT134" s="55"/>
      <c r="AU134" s="56">
        <f>IF(GroupStTimes!$A$8=0,MIN(CB134,CD134,CF134),MIN(BZ134,CB134,CD134,CF134))</f>
        <v>0.30236111111111114</v>
      </c>
      <c r="AV134" s="56">
        <f>IF(GroupStTimes!$A$8=0,MAX(CC134,CE134,CG134),MAX(CA134,CC134,CE134,CG134))</f>
        <v>0.35827546296296298</v>
      </c>
      <c r="AW134" s="57" t="str">
        <f t="shared" ref="AW134:AW197" si="254">IF(U134="","",CONCATENATE(FIXED(U134,5),"  ",FIXED(V134,5)))</f>
        <v/>
      </c>
      <c r="AX134" s="58" t="str">
        <f t="shared" ref="AX134:AX197" si="255">IF(AJ134="m",ROUND(W134,5),"")</f>
        <v/>
      </c>
      <c r="AY134" s="58" t="str">
        <f t="shared" ref="AY134:AY197" si="256">IF(AJ134="m",ROUND(X134,5),"")</f>
        <v/>
      </c>
      <c r="AZ134" s="31">
        <f t="shared" ref="AZ134:AZ197" si="257">IF(AND(AM133=AM132,AN133=AN132,AO133=AO132,AP133=AP132,AJ134&lt;&gt;"t"),AZ133,IF(AJ134="t",AI134,AI133))</f>
        <v>38.06</v>
      </c>
      <c r="BA134" s="59">
        <f t="shared" ref="BA134:BA197" si="258">IF(AND($AM133=$AM132,$AN133=AN132,$AO133=$AO132,$AP133=$AP132,$AJ134&lt;&gt;"t"),BA133,BZ133)</f>
        <v>0.29684027777777783</v>
      </c>
      <c r="BB134" s="59">
        <f t="shared" ref="BB134:BB197" si="259">IF(AND($AM133=$AM132,$AN133=AN132,$AO133=$AO132,$AP133=$AP132,$AJ134&lt;&gt;"t"),BB133,CA133)</f>
        <v>0.30239583333333342</v>
      </c>
      <c r="BC134" s="59">
        <f t="shared" ref="BC134:BC197" si="260">IF(AND($AM133=$AM132,$AN133=AN132,$AO133=$AO132,$AP133=$AP132,$AJ134&lt;&gt;"t"),BC133,CB133)</f>
        <v>0.29997685185185191</v>
      </c>
      <c r="BD134" s="59">
        <f t="shared" ref="BD134:BD197" si="261">IF(AND($AM133=$AM132,$AN133=AN132,$AO133=$AO132,$AP133=$AP132,$AJ134&lt;&gt;"t"),BD133,CC133)</f>
        <v>0.34581018518518519</v>
      </c>
      <c r="BE134" s="59">
        <f t="shared" ref="BE134:BE197" si="262">IF(AND($AM133=$AM132,$AN133=AN132,$AO133=$AO132,$AP133=$AP132,$AJ134&lt;&gt;"t"),BE133,CD133)</f>
        <v>0.34388888888888891</v>
      </c>
      <c r="BF134" s="59">
        <f t="shared" ref="BF134:BF197" si="263">IF(AND($AM133=$AM132,$AN133=AN132,$AO133=$AO132,$AP133=$AP132,$AJ134&lt;&gt;"t"),BF133,CE133)</f>
        <v>0.3543055555555556</v>
      </c>
      <c r="BG134" s="59">
        <f t="shared" ref="BG134:BG197" si="264">IF(AND($AM133=$AM132,$AN133=AN132,$AO133=$AO132,$AP133=$AP132,$AJ134&lt;&gt;"t"),BG133,CF133)</f>
        <v>0.35327546296296303</v>
      </c>
      <c r="BH134" s="59">
        <f t="shared" ref="BH134:BH197" si="265">IF(AND($AM133=$AM132,$AN133=AN132,$AO133=$AO132,$AP133=$AP132,$AJ134&lt;&gt;"t"),BH133,CG133)</f>
        <v>0.35258101851851859</v>
      </c>
      <c r="BI134" s="31">
        <f t="shared" ref="BI134:BI197" si="266">AI134-AZ134</f>
        <v>6.0899999999999963</v>
      </c>
      <c r="BJ134" s="61">
        <f t="shared" ref="BJ134:BM134" si="267">IF($AJ133="t",IF(AM132=0,0,$BI134/AM132),IF(AM133=0,0,$BI134/AM133))</f>
        <v>0.13239130434782601</v>
      </c>
      <c r="BK134" s="61">
        <f t="shared" si="267"/>
        <v>0.11072727272727266</v>
      </c>
      <c r="BL134" s="61">
        <f t="shared" si="267"/>
        <v>9.5156249999999942E-2</v>
      </c>
      <c r="BM134" s="61">
        <f t="shared" si="267"/>
        <v>8.4583333333333288E-2</v>
      </c>
      <c r="BN134" s="62">
        <f t="shared" ref="BN134:BN197" si="268">IF(AJ134="t",0,INT(BJ134))</f>
        <v>0</v>
      </c>
      <c r="BO134" s="62">
        <f t="shared" ref="BO134:BO197" si="269">IF(AJ134="t",AM134,IF(INT((BJ134-BN134)*60)&lt;0,1,INT((BJ134-BN134)*60)))</f>
        <v>7</v>
      </c>
      <c r="BP134" s="62">
        <f t="shared" ref="BP134:BP197" si="270">IF(AJ134="t",0,ROUND((((BJ134-BN134)*60)-BO134)*60,0))</f>
        <v>57</v>
      </c>
      <c r="BQ134" s="62">
        <f t="shared" ref="BQ134:BQ197" si="271">IF(AJ134="t",0,INT(BK134))</f>
        <v>0</v>
      </c>
      <c r="BR134" s="62">
        <f t="shared" ref="BR134:BR197" si="272">IF(AJ134="t",AN134,IF(INT((BK134-BQ134)*60)&lt;0,1,INT((BK134-BQ134)*60)))</f>
        <v>6</v>
      </c>
      <c r="BS134" s="62">
        <f t="shared" ref="BS134:BS197" si="273">IF(AJ134="t",0,ROUND((((BK134-BQ134)*60)-BR134)*60,0))</f>
        <v>39</v>
      </c>
      <c r="BT134" s="62">
        <f t="shared" ref="BT134:BT197" si="274">IF(AJ134="t",0,INT(BL134))</f>
        <v>0</v>
      </c>
      <c r="BU134" s="62">
        <f t="shared" ref="BU134:BU197" si="275">IF(AJ134="t",AO134,IF(INT((BL134-BT134)*60)&lt;0,1,INT((BL134-BT134)*60)))</f>
        <v>5</v>
      </c>
      <c r="BV134" s="62">
        <f t="shared" ref="BV134:BV197" si="276">IF(AJ134="t",0,ROUND((((BL134-BT134)*60)-BU134)*60,0))</f>
        <v>43</v>
      </c>
      <c r="BW134" s="62">
        <f t="shared" ref="BW134:BW197" si="277">IF(AJ134="t",0,INT(BM134))</f>
        <v>0</v>
      </c>
      <c r="BX134" s="62">
        <f t="shared" ref="BX134:BX197" si="278">IF(AJ134="t",AP134,IF(INT((BM134-BW134)*60)&lt;0,1,INT((BM134-BW134)*60)))</f>
        <v>5</v>
      </c>
      <c r="BY134" s="62">
        <f t="shared" ref="BY134:BY197" si="279">IF(AJ134="t",0,ROUND((((BM134-BW134)*60)-BX134)*60,0))</f>
        <v>4</v>
      </c>
      <c r="BZ134" s="63">
        <f t="shared" ref="BZ134:BZ197" si="280">BA134+TIME(BN134,BO134,BP134)</f>
        <v>0.30236111111111114</v>
      </c>
      <c r="CA134" s="63">
        <f t="shared" ref="CA134:CA197" si="281">BB134+TIME(BN134,BO134,BP134)</f>
        <v>0.30791666666666673</v>
      </c>
      <c r="CB134" s="63">
        <f t="shared" ref="CB134:CB197" si="282">BC134+TIME(BQ134,BR134,BS134)</f>
        <v>0.30459490740740747</v>
      </c>
      <c r="CC134" s="63">
        <f t="shared" ref="CC134:CC197" si="283">BD134+TIME(BQ134,BR134,BS134)</f>
        <v>0.35042824074074075</v>
      </c>
      <c r="CD134" s="63">
        <f t="shared" ref="CD134:CD197" si="284">BE134+TIME(BT134,BU134,BV134)</f>
        <v>0.34785879629629629</v>
      </c>
      <c r="CE134" s="63">
        <f t="shared" ref="CE134:CE197" si="285">BF134+TIME(BT134,BU134,BV134)</f>
        <v>0.35827546296296298</v>
      </c>
      <c r="CF134" s="63">
        <f t="shared" ref="CF134:CF197" si="286">BG134+TIME(BW134,BX134,BY134)</f>
        <v>0.35679398148148156</v>
      </c>
      <c r="CG134" s="63">
        <f t="shared" ref="CG134:CG197" si="287">BH134+TIME(BW134,BX134,BY134)</f>
        <v>0.35609953703703712</v>
      </c>
      <c r="CH134" s="36"/>
      <c r="CI134" s="36"/>
      <c r="CJ134" s="36"/>
      <c r="CK134" s="36"/>
      <c r="CL134" s="60">
        <v>60</v>
      </c>
    </row>
    <row r="135" spans="1:90" ht="26.25" customHeight="1" x14ac:dyDescent="0.25">
      <c r="A135" s="37">
        <v>33</v>
      </c>
      <c r="B135" s="38"/>
      <c r="C135" s="39"/>
      <c r="D135" s="39"/>
      <c r="E135" s="39"/>
      <c r="F135" s="42"/>
      <c r="G135" s="66">
        <v>46.37</v>
      </c>
      <c r="H135" s="41">
        <f t="shared" ref="H135:H155" si="288">ROUND(IF(G135="",N135,IF(P135="",I135,IF(R135="",(I135+(P135+O135))/2,IF(T135="",(I135+(P135+O135)+(R135+Q135))/3,(I135+(P135+O135)+(R135+Q135)+(T135+S135))/4)))),2)</f>
        <v>46.38</v>
      </c>
      <c r="I135" s="42">
        <v>46.36</v>
      </c>
      <c r="J135" s="43">
        <f t="shared" si="238"/>
        <v>-4.3140638481440941E-4</v>
      </c>
      <c r="K135" s="44">
        <f t="shared" si="239"/>
        <v>-1.9999999999996021E-2</v>
      </c>
      <c r="L135" s="45" t="s">
        <v>138</v>
      </c>
      <c r="M135" s="126">
        <v>80</v>
      </c>
      <c r="N135" s="46">
        <f t="shared" si="241"/>
        <v>46.379999999999995</v>
      </c>
      <c r="O135" s="46"/>
      <c r="P135" s="42">
        <v>46.36</v>
      </c>
      <c r="Q135" s="46"/>
      <c r="R135" s="39">
        <v>46.37</v>
      </c>
      <c r="S135" s="46">
        <v>-0.2</v>
      </c>
      <c r="T135" s="40">
        <v>46.61</v>
      </c>
      <c r="U135" s="47" t="str">
        <f t="shared" si="242"/>
        <v/>
      </c>
      <c r="V135" s="47" t="str">
        <f t="shared" si="243"/>
        <v/>
      </c>
      <c r="W135" s="48"/>
      <c r="X135" s="48"/>
      <c r="Y135" s="48"/>
      <c r="Z135" s="48"/>
      <c r="AA135" s="49"/>
      <c r="AB135" s="49"/>
      <c r="AC135" s="50"/>
      <c r="AD135" s="50"/>
      <c r="AE135" s="51">
        <f t="shared" si="245"/>
        <v>33</v>
      </c>
      <c r="AF135" s="51" t="str">
        <f t="shared" si="246"/>
        <v/>
      </c>
      <c r="AG135" s="51" t="str">
        <f t="shared" si="247"/>
        <v/>
      </c>
      <c r="AH135" s="51" t="str">
        <f t="shared" si="248"/>
        <v/>
      </c>
      <c r="AI135" s="52">
        <f t="shared" si="249"/>
        <v>46.38</v>
      </c>
      <c r="AJ135" s="68"/>
      <c r="AK135" s="53"/>
      <c r="AL135" s="52"/>
      <c r="AM135" s="53">
        <f t="shared" si="251"/>
        <v>46</v>
      </c>
      <c r="AN135" s="53">
        <f>IF(AJ135&lt;&gt;"",IF(AJ135="o",VLOOKUP(AM135,OpenSect!$A$1:$D$11,2),IF(AJ135="u",VLOOKUP(AM135,UpHill!$A$1:$D$35,2),IF(AJ135="d",VLOOKUP(AM135,DownHill!$A$3:$D$29,2),IF(AJ135="f",VLOOKUP(AM135,FlatUnd!$A$2:$D$30,2),IF(AJ135="t",VLOOKUP(AM135,TimeAdd!$A$1:$D$176,2),IF(AJ135="l",VLOOKUP(AM135,SLimit!$A$1:$D$8,2),AN134)))))),AN134)</f>
        <v>55</v>
      </c>
      <c r="AO135" s="53">
        <f>IF(AJ135&lt;&gt;"",IF(AJ135="o",VLOOKUP(AM135,OpenSect!$A$1:$D$11,3),IF(AJ135="u",VLOOKUP(AM135,UpHill!$A$1:$D$35,3),IF(AJ135="d",VLOOKUP(AM135,DownHill!$A$3:$D$29,3),IF(AJ135="f",VLOOKUP(AM135,FlatUnd!$A$2:$D$30,3),IF(AJ135="t",VLOOKUP(AM135,TimeAdd!$A$1:$D$18,3),IF(AJ135="l",VLOOKUP(AM135,SLimit!$A$1:$D$8,3),AO134)))))),AO134)</f>
        <v>64</v>
      </c>
      <c r="AP135" s="53">
        <f>IF(AJ135&lt;&gt;"",IF(AJ135="o",VLOOKUP(AM135,OpenSect!$A$1:$D$11,4),IF(AJ135="u",VLOOKUP(AM135,UpHill!$A$1:$D$35,4),IF(AJ135="d",VLOOKUP(AM135,DownHill!$A$3:$D$29,4),IF(AJ135="f",VLOOKUP(AM135,FlatUnd!$A$2:$D$30,4),IF(AJ135="t",VLOOKUP(AM135,TimeAdd!$A$1:$D$18,4),IF(AJ135="l",VLOOKUP(AM135,SLimit!$A$1:$D$8,4),AP134)))))),AP134)</f>
        <v>72</v>
      </c>
      <c r="AQ135" s="53">
        <f t="shared" si="252"/>
        <v>80</v>
      </c>
      <c r="AR135" s="54" t="str">
        <f t="shared" si="253"/>
        <v xml:space="preserve">Overhead Powerline </v>
      </c>
      <c r="AS135" s="55"/>
      <c r="AT135" s="55"/>
      <c r="AU135" s="56">
        <f>IF(GroupStTimes!$A$8=0,MIN(CB135,CD135,CF135),MIN(BZ135,CB135,CD135,CF135))</f>
        <v>0.30437500000000006</v>
      </c>
      <c r="AV135" s="56">
        <f>IF(GroupStTimes!$A$8=0,MAX(CC135,CE135,CG135),MAX(CA135,CC135,CE135,CG135))</f>
        <v>0.35972222222222228</v>
      </c>
      <c r="AW135" s="57" t="str">
        <f t="shared" si="254"/>
        <v/>
      </c>
      <c r="AX135" s="58" t="str">
        <f t="shared" si="255"/>
        <v/>
      </c>
      <c r="AY135" s="58" t="str">
        <f t="shared" si="256"/>
        <v/>
      </c>
      <c r="AZ135" s="31">
        <f t="shared" si="257"/>
        <v>38.06</v>
      </c>
      <c r="BA135" s="59">
        <f t="shared" si="258"/>
        <v>0.29684027777777783</v>
      </c>
      <c r="BB135" s="59">
        <f t="shared" si="259"/>
        <v>0.30239583333333342</v>
      </c>
      <c r="BC135" s="59">
        <f t="shared" si="260"/>
        <v>0.29997685185185191</v>
      </c>
      <c r="BD135" s="59">
        <f t="shared" si="261"/>
        <v>0.34581018518518519</v>
      </c>
      <c r="BE135" s="59">
        <f t="shared" si="262"/>
        <v>0.34388888888888891</v>
      </c>
      <c r="BF135" s="59">
        <f t="shared" si="263"/>
        <v>0.3543055555555556</v>
      </c>
      <c r="BG135" s="59">
        <f t="shared" si="264"/>
        <v>0.35327546296296303</v>
      </c>
      <c r="BH135" s="59">
        <f t="shared" si="265"/>
        <v>0.35258101851851859</v>
      </c>
      <c r="BI135" s="31">
        <f t="shared" si="266"/>
        <v>8.32</v>
      </c>
      <c r="BJ135" s="61">
        <f t="shared" ref="BJ135:BM135" si="289">IF($AJ134="t",IF(AM133=0,0,$BI135/AM133),IF(AM134=0,0,$BI135/AM134))</f>
        <v>0.18086956521739131</v>
      </c>
      <c r="BK135" s="61">
        <f t="shared" si="289"/>
        <v>0.15127272727272728</v>
      </c>
      <c r="BL135" s="61">
        <f t="shared" si="289"/>
        <v>0.13</v>
      </c>
      <c r="BM135" s="61">
        <f t="shared" si="289"/>
        <v>0.11555555555555556</v>
      </c>
      <c r="BN135" s="62">
        <f t="shared" si="268"/>
        <v>0</v>
      </c>
      <c r="BO135" s="62">
        <f t="shared" si="269"/>
        <v>10</v>
      </c>
      <c r="BP135" s="62">
        <f t="shared" si="270"/>
        <v>51</v>
      </c>
      <c r="BQ135" s="62">
        <f t="shared" si="271"/>
        <v>0</v>
      </c>
      <c r="BR135" s="62">
        <f t="shared" si="272"/>
        <v>9</v>
      </c>
      <c r="BS135" s="62">
        <f t="shared" si="273"/>
        <v>5</v>
      </c>
      <c r="BT135" s="62">
        <f t="shared" si="274"/>
        <v>0</v>
      </c>
      <c r="BU135" s="62">
        <f t="shared" si="275"/>
        <v>7</v>
      </c>
      <c r="BV135" s="62">
        <f t="shared" si="276"/>
        <v>48</v>
      </c>
      <c r="BW135" s="62">
        <f t="shared" si="277"/>
        <v>0</v>
      </c>
      <c r="BX135" s="62">
        <f t="shared" si="278"/>
        <v>6</v>
      </c>
      <c r="BY135" s="62">
        <f t="shared" si="279"/>
        <v>56</v>
      </c>
      <c r="BZ135" s="63">
        <f t="shared" si="280"/>
        <v>0.30437500000000006</v>
      </c>
      <c r="CA135" s="63">
        <f t="shared" si="281"/>
        <v>0.30993055555555565</v>
      </c>
      <c r="CB135" s="63">
        <f t="shared" si="282"/>
        <v>0.30628472222222231</v>
      </c>
      <c r="CC135" s="63">
        <f t="shared" si="283"/>
        <v>0.35211805555555559</v>
      </c>
      <c r="CD135" s="63">
        <f t="shared" si="284"/>
        <v>0.34930555555555559</v>
      </c>
      <c r="CE135" s="63">
        <f t="shared" si="285"/>
        <v>0.35972222222222228</v>
      </c>
      <c r="CF135" s="63">
        <f t="shared" si="286"/>
        <v>0.35809027777777785</v>
      </c>
      <c r="CG135" s="63">
        <f t="shared" si="287"/>
        <v>0.35739583333333341</v>
      </c>
      <c r="CH135" s="36"/>
      <c r="CI135" s="36"/>
      <c r="CJ135" s="36"/>
      <c r="CK135" s="36"/>
      <c r="CL135" s="60">
        <v>60</v>
      </c>
    </row>
    <row r="136" spans="1:90" ht="40.5" x14ac:dyDescent="0.25">
      <c r="A136" s="37">
        <v>33</v>
      </c>
      <c r="B136" s="38"/>
      <c r="C136" s="39" t="s">
        <v>58</v>
      </c>
      <c r="D136" s="39"/>
      <c r="E136" s="39"/>
      <c r="F136" s="42"/>
      <c r="G136" s="40">
        <v>46.41</v>
      </c>
      <c r="H136" s="41">
        <f t="shared" si="288"/>
        <v>46.42</v>
      </c>
      <c r="I136" s="42">
        <v>46.4</v>
      </c>
      <c r="J136" s="43">
        <f t="shared" si="238"/>
        <v>-6.4655172413795553E-4</v>
      </c>
      <c r="K136" s="44">
        <f t="shared" si="239"/>
        <v>-3.0000000000001137E-2</v>
      </c>
      <c r="L136" s="45" t="s">
        <v>139</v>
      </c>
      <c r="M136" s="126">
        <v>80</v>
      </c>
      <c r="N136" s="46">
        <f t="shared" si="241"/>
        <v>46.43</v>
      </c>
      <c r="O136" s="46"/>
      <c r="P136" s="42">
        <v>46.4</v>
      </c>
      <c r="Q136" s="46"/>
      <c r="R136" s="39">
        <v>46.44</v>
      </c>
      <c r="S136" s="46">
        <v>-0.2</v>
      </c>
      <c r="T136" s="40">
        <v>46.65</v>
      </c>
      <c r="U136" s="47">
        <f t="shared" si="242"/>
        <v>29.745000000000001</v>
      </c>
      <c r="V136" s="47">
        <f t="shared" si="243"/>
        <v>30.40016</v>
      </c>
      <c r="W136" s="48">
        <v>29.74503</v>
      </c>
      <c r="X136" s="48">
        <v>30.400179999999999</v>
      </c>
      <c r="Y136" s="48">
        <v>29.74492</v>
      </c>
      <c r="Z136" s="48">
        <v>30.40015</v>
      </c>
      <c r="AA136" s="48">
        <v>29.745039999999999</v>
      </c>
      <c r="AB136" s="48">
        <v>30.400169999999999</v>
      </c>
      <c r="AC136" s="48">
        <v>29.745010000000001</v>
      </c>
      <c r="AD136" s="48">
        <v>30.400120000000001</v>
      </c>
      <c r="AE136" s="51">
        <f t="shared" si="245"/>
        <v>33</v>
      </c>
      <c r="AF136" s="51" t="str">
        <f t="shared" si="246"/>
        <v/>
      </c>
      <c r="AG136" s="51" t="str">
        <f t="shared" si="247"/>
        <v>m</v>
      </c>
      <c r="AH136" s="51" t="str">
        <f t="shared" si="248"/>
        <v/>
      </c>
      <c r="AI136" s="52">
        <f t="shared" si="249"/>
        <v>46.42</v>
      </c>
      <c r="AJ136" s="68" t="s">
        <v>58</v>
      </c>
      <c r="AK136" s="53"/>
      <c r="AL136" s="52"/>
      <c r="AM136" s="53">
        <f t="shared" si="251"/>
        <v>46</v>
      </c>
      <c r="AN136" s="53">
        <f>IF(AJ136&lt;&gt;"",IF(AJ136="o",VLOOKUP(AM136,OpenSect!$A$1:$D$11,2),IF(AJ136="u",VLOOKUP(AM136,UpHill!$A$1:$D$35,2),IF(AJ136="d",VLOOKUP(AM136,DownHill!$A$3:$D$29,2),IF(AJ136="f",VLOOKUP(AM136,FlatUnd!$A$2:$D$30,2),IF(AJ136="t",VLOOKUP(AM136,TimeAdd!$A$1:$D$176,2),IF(AJ136="l",VLOOKUP(AM136,SLimit!$A$1:$D$8,2),AN135)))))),AN135)</f>
        <v>55</v>
      </c>
      <c r="AO136" s="53">
        <f>IF(AJ136&lt;&gt;"",IF(AJ136="o",VLOOKUP(AM136,OpenSect!$A$1:$D$11,3),IF(AJ136="u",VLOOKUP(AM136,UpHill!$A$1:$D$35,3),IF(AJ136="d",VLOOKUP(AM136,DownHill!$A$3:$D$29,3),IF(AJ136="f",VLOOKUP(AM136,FlatUnd!$A$2:$D$30,3),IF(AJ136="t",VLOOKUP(AM136,TimeAdd!$A$1:$D$18,3),IF(AJ136="l",VLOOKUP(AM136,SLimit!$A$1:$D$8,3),AO135)))))),AO135)</f>
        <v>64</v>
      </c>
      <c r="AP136" s="53">
        <f>IF(AJ136&lt;&gt;"",IF(AJ136="o",VLOOKUP(AM136,OpenSect!$A$1:$D$11,4),IF(AJ136="u",VLOOKUP(AM136,UpHill!$A$1:$D$35,4),IF(AJ136="d",VLOOKUP(AM136,DownHill!$A$3:$D$29,4),IF(AJ136="f",VLOOKUP(AM136,FlatUnd!$A$2:$D$30,4),IF(AJ136="t",VLOOKUP(AM136,TimeAdd!$A$1:$D$18,4),IF(AJ136="l",VLOOKUP(AM136,SLimit!$A$1:$D$8,4),AP135)))))),AP135)</f>
        <v>72</v>
      </c>
      <c r="AQ136" s="53">
        <f t="shared" si="252"/>
        <v>80</v>
      </c>
      <c r="AR136" s="54" t="str">
        <f t="shared" si="253"/>
        <v>Control at start of Armco barrier and drain channel.  Dot on barrier and drain channel</v>
      </c>
      <c r="AS136" s="55"/>
      <c r="AT136" s="55"/>
      <c r="AU136" s="56">
        <f>IF(GroupStTimes!$A$8=0,MIN(CB136,CD136,CF136),MIN(BZ136,CB136,CD136,CF136))</f>
        <v>0.30440972222222229</v>
      </c>
      <c r="AV136" s="56">
        <f>IF(GroupStTimes!$A$8=0,MAX(CC136,CE136,CG136),MAX(CA136,CC136,CE136,CG136))</f>
        <v>0.35974537037037041</v>
      </c>
      <c r="AW136" s="57" t="str">
        <f t="shared" si="254"/>
        <v>29.74500  30.40016</v>
      </c>
      <c r="AX136" s="58">
        <f t="shared" si="255"/>
        <v>29.74503</v>
      </c>
      <c r="AY136" s="58">
        <f t="shared" si="256"/>
        <v>30.400179999999999</v>
      </c>
      <c r="AZ136" s="31">
        <f t="shared" si="257"/>
        <v>38.06</v>
      </c>
      <c r="BA136" s="59">
        <f t="shared" si="258"/>
        <v>0.29684027777777783</v>
      </c>
      <c r="BB136" s="59">
        <f t="shared" si="259"/>
        <v>0.30239583333333342</v>
      </c>
      <c r="BC136" s="59">
        <f t="shared" si="260"/>
        <v>0.29997685185185191</v>
      </c>
      <c r="BD136" s="59">
        <f t="shared" si="261"/>
        <v>0.34581018518518519</v>
      </c>
      <c r="BE136" s="59">
        <f t="shared" si="262"/>
        <v>0.34388888888888891</v>
      </c>
      <c r="BF136" s="59">
        <f t="shared" si="263"/>
        <v>0.3543055555555556</v>
      </c>
      <c r="BG136" s="59">
        <f t="shared" si="264"/>
        <v>0.35327546296296303</v>
      </c>
      <c r="BH136" s="59">
        <f t="shared" si="265"/>
        <v>0.35258101851851859</v>
      </c>
      <c r="BI136" s="31">
        <f t="shared" si="266"/>
        <v>8.36</v>
      </c>
      <c r="BJ136" s="61">
        <f t="shared" ref="BJ136:BM136" si="290">IF($AJ135="t",IF(AM134=0,0,$BI136/AM134),IF(AM135=0,0,$BI136/AM135))</f>
        <v>0.1817391304347826</v>
      </c>
      <c r="BK136" s="61">
        <f t="shared" si="290"/>
        <v>0.152</v>
      </c>
      <c r="BL136" s="61">
        <f t="shared" si="290"/>
        <v>0.13062499999999999</v>
      </c>
      <c r="BM136" s="61">
        <f t="shared" si="290"/>
        <v>0.11611111111111111</v>
      </c>
      <c r="BN136" s="62">
        <f t="shared" si="268"/>
        <v>0</v>
      </c>
      <c r="BO136" s="62">
        <f t="shared" si="269"/>
        <v>10</v>
      </c>
      <c r="BP136" s="62">
        <f t="shared" si="270"/>
        <v>54</v>
      </c>
      <c r="BQ136" s="62">
        <f t="shared" si="271"/>
        <v>0</v>
      </c>
      <c r="BR136" s="62">
        <f t="shared" si="272"/>
        <v>9</v>
      </c>
      <c r="BS136" s="62">
        <f t="shared" si="273"/>
        <v>7</v>
      </c>
      <c r="BT136" s="62">
        <f t="shared" si="274"/>
        <v>0</v>
      </c>
      <c r="BU136" s="62">
        <f t="shared" si="275"/>
        <v>7</v>
      </c>
      <c r="BV136" s="62">
        <f t="shared" si="276"/>
        <v>50</v>
      </c>
      <c r="BW136" s="62">
        <f t="shared" si="277"/>
        <v>0</v>
      </c>
      <c r="BX136" s="62">
        <f t="shared" si="278"/>
        <v>6</v>
      </c>
      <c r="BY136" s="62">
        <f t="shared" si="279"/>
        <v>58</v>
      </c>
      <c r="BZ136" s="63">
        <f t="shared" si="280"/>
        <v>0.30440972222222229</v>
      </c>
      <c r="CA136" s="63">
        <f t="shared" si="281"/>
        <v>0.30996527777777788</v>
      </c>
      <c r="CB136" s="63">
        <f t="shared" si="282"/>
        <v>0.30630787037037044</v>
      </c>
      <c r="CC136" s="63">
        <f t="shared" si="283"/>
        <v>0.35214120370370372</v>
      </c>
      <c r="CD136" s="63">
        <f t="shared" si="284"/>
        <v>0.34932870370370372</v>
      </c>
      <c r="CE136" s="63">
        <f t="shared" si="285"/>
        <v>0.35974537037037041</v>
      </c>
      <c r="CF136" s="63">
        <f t="shared" si="286"/>
        <v>0.35811342592592599</v>
      </c>
      <c r="CG136" s="63">
        <f t="shared" si="287"/>
        <v>0.35741898148148155</v>
      </c>
      <c r="CH136" s="36"/>
      <c r="CI136" s="36"/>
      <c r="CJ136" s="36"/>
      <c r="CK136" s="36"/>
      <c r="CL136" s="60">
        <v>60</v>
      </c>
    </row>
    <row r="137" spans="1:90" ht="26.25" customHeight="1" x14ac:dyDescent="0.25">
      <c r="A137" s="37">
        <v>33</v>
      </c>
      <c r="B137" s="38" t="s">
        <v>136</v>
      </c>
      <c r="C137" s="39"/>
      <c r="D137" s="39"/>
      <c r="E137" s="39"/>
      <c r="F137" s="42"/>
      <c r="G137" s="66">
        <v>46.61</v>
      </c>
      <c r="H137" s="41">
        <f t="shared" si="288"/>
        <v>46.6</v>
      </c>
      <c r="I137" s="42">
        <v>46.58</v>
      </c>
      <c r="J137" s="43">
        <f t="shared" si="238"/>
        <v>-6.4405324173452195E-4</v>
      </c>
      <c r="K137" s="44">
        <f t="shared" si="239"/>
        <v>-2.9999999999994031E-2</v>
      </c>
      <c r="L137" s="45" t="s">
        <v>44</v>
      </c>
      <c r="M137" s="126">
        <v>80</v>
      </c>
      <c r="N137" s="46">
        <f t="shared" si="241"/>
        <v>46.609999999999992</v>
      </c>
      <c r="O137" s="46"/>
      <c r="P137" s="42">
        <v>46.58</v>
      </c>
      <c r="Q137" s="46"/>
      <c r="R137" s="39">
        <v>46.62</v>
      </c>
      <c r="S137" s="46">
        <v>-0.2</v>
      </c>
      <c r="T137" s="40">
        <v>46.83</v>
      </c>
      <c r="U137" s="47" t="str">
        <f t="shared" si="242"/>
        <v/>
      </c>
      <c r="V137" s="47" t="str">
        <f t="shared" si="243"/>
        <v/>
      </c>
      <c r="W137" s="48"/>
      <c r="X137" s="48"/>
      <c r="Y137" s="48"/>
      <c r="Z137" s="48"/>
      <c r="AA137" s="48"/>
      <c r="AB137" s="48"/>
      <c r="AC137" s="49"/>
      <c r="AD137" s="49"/>
      <c r="AE137" s="51">
        <f t="shared" si="245"/>
        <v>33</v>
      </c>
      <c r="AF137" s="51" t="str">
        <f t="shared" si="246"/>
        <v>U</v>
      </c>
      <c r="AG137" s="51" t="str">
        <f t="shared" si="247"/>
        <v/>
      </c>
      <c r="AH137" s="51" t="str">
        <f t="shared" si="248"/>
        <v/>
      </c>
      <c r="AI137" s="52">
        <f t="shared" si="249"/>
        <v>46.6</v>
      </c>
      <c r="AJ137" s="68"/>
      <c r="AK137" s="53"/>
      <c r="AL137" s="52"/>
      <c r="AM137" s="53">
        <f t="shared" si="251"/>
        <v>46</v>
      </c>
      <c r="AN137" s="53">
        <f>IF(AJ137&lt;&gt;"",IF(AJ137="o",VLOOKUP(AM137,OpenSect!$A$1:$D$11,2),IF(AJ137="u",VLOOKUP(AM137,UpHill!$A$1:$D$35,2),IF(AJ137="d",VLOOKUP(AM137,DownHill!$A$3:$D$29,2),IF(AJ137="f",VLOOKUP(AM137,FlatUnd!$A$2:$D$30,2),IF(AJ137="t",VLOOKUP(AM137,TimeAdd!$A$1:$D$176,2),IF(AJ137="l",VLOOKUP(AM137,SLimit!$A$1:$D$8,2),AN136)))))),AN136)</f>
        <v>55</v>
      </c>
      <c r="AO137" s="53">
        <f>IF(AJ137&lt;&gt;"",IF(AJ137="o",VLOOKUP(AM137,OpenSect!$A$1:$D$11,3),IF(AJ137="u",VLOOKUP(AM137,UpHill!$A$1:$D$35,3),IF(AJ137="d",VLOOKUP(AM137,DownHill!$A$3:$D$29,3),IF(AJ137="f",VLOOKUP(AM137,FlatUnd!$A$2:$D$30,3),IF(AJ137="t",VLOOKUP(AM137,TimeAdd!$A$1:$D$18,3),IF(AJ137="l",VLOOKUP(AM137,SLimit!$A$1:$D$8,3),AO136)))))),AO136)</f>
        <v>64</v>
      </c>
      <c r="AP137" s="53">
        <f>IF(AJ137&lt;&gt;"",IF(AJ137="o",VLOOKUP(AM137,OpenSect!$A$1:$D$11,4),IF(AJ137="u",VLOOKUP(AM137,UpHill!$A$1:$D$35,4),IF(AJ137="d",VLOOKUP(AM137,DownHill!$A$3:$D$29,4),IF(AJ137="f",VLOOKUP(AM137,FlatUnd!$A$2:$D$30,4),IF(AJ137="t",VLOOKUP(AM137,TimeAdd!$A$1:$D$18,4),IF(AJ137="l",VLOOKUP(AM137,SLimit!$A$1:$D$8,4),AP136)))))),AP136)</f>
        <v>72</v>
      </c>
      <c r="AQ137" s="53">
        <f t="shared" si="252"/>
        <v>80</v>
      </c>
      <c r="AR137" s="54" t="str">
        <f t="shared" si="253"/>
        <v>Bridge</v>
      </c>
      <c r="AS137" s="55"/>
      <c r="AT137" s="55"/>
      <c r="AU137" s="56">
        <f>IF(GroupStTimes!$A$8=0,MIN(CB137,CD137,CF137),MIN(BZ137,CB137,CD137,CF137))</f>
        <v>0.30457175925925933</v>
      </c>
      <c r="AV137" s="56">
        <f>IF(GroupStTimes!$A$8=0,MAX(CC137,CE137,CG137),MAX(CA137,CC137,CE137,CG137))</f>
        <v>0.35986111111111113</v>
      </c>
      <c r="AW137" s="57" t="str">
        <f t="shared" si="254"/>
        <v/>
      </c>
      <c r="AX137" s="58" t="str">
        <f t="shared" si="255"/>
        <v/>
      </c>
      <c r="AY137" s="58" t="str">
        <f t="shared" si="256"/>
        <v/>
      </c>
      <c r="AZ137" s="31">
        <f t="shared" si="257"/>
        <v>38.06</v>
      </c>
      <c r="BA137" s="59">
        <f t="shared" si="258"/>
        <v>0.29684027777777783</v>
      </c>
      <c r="BB137" s="59">
        <f t="shared" si="259"/>
        <v>0.30239583333333342</v>
      </c>
      <c r="BC137" s="59">
        <f t="shared" si="260"/>
        <v>0.29997685185185191</v>
      </c>
      <c r="BD137" s="59">
        <f t="shared" si="261"/>
        <v>0.34581018518518519</v>
      </c>
      <c r="BE137" s="59">
        <f t="shared" si="262"/>
        <v>0.34388888888888891</v>
      </c>
      <c r="BF137" s="59">
        <f t="shared" si="263"/>
        <v>0.3543055555555556</v>
      </c>
      <c r="BG137" s="59">
        <f t="shared" si="264"/>
        <v>0.35327546296296303</v>
      </c>
      <c r="BH137" s="59">
        <f t="shared" si="265"/>
        <v>0.35258101851851859</v>
      </c>
      <c r="BI137" s="31">
        <f t="shared" si="266"/>
        <v>8.5399999999999991</v>
      </c>
      <c r="BJ137" s="61">
        <f t="shared" ref="BJ137:BM137" si="291">IF($AJ136="t",IF(AM135=0,0,$BI137/AM135),IF(AM136=0,0,$BI137/AM136))</f>
        <v>0.18565217391304345</v>
      </c>
      <c r="BK137" s="61">
        <f t="shared" si="291"/>
        <v>0.15527272727272726</v>
      </c>
      <c r="BL137" s="61">
        <f t="shared" si="291"/>
        <v>0.13343749999999999</v>
      </c>
      <c r="BM137" s="61">
        <f t="shared" si="291"/>
        <v>0.1186111111111111</v>
      </c>
      <c r="BN137" s="62">
        <f t="shared" si="268"/>
        <v>0</v>
      </c>
      <c r="BO137" s="62">
        <f t="shared" si="269"/>
        <v>11</v>
      </c>
      <c r="BP137" s="62">
        <f t="shared" si="270"/>
        <v>8</v>
      </c>
      <c r="BQ137" s="62">
        <f t="shared" si="271"/>
        <v>0</v>
      </c>
      <c r="BR137" s="62">
        <f t="shared" si="272"/>
        <v>9</v>
      </c>
      <c r="BS137" s="62">
        <f t="shared" si="273"/>
        <v>19</v>
      </c>
      <c r="BT137" s="62">
        <f t="shared" si="274"/>
        <v>0</v>
      </c>
      <c r="BU137" s="62">
        <f t="shared" si="275"/>
        <v>8</v>
      </c>
      <c r="BV137" s="62">
        <f t="shared" si="276"/>
        <v>0</v>
      </c>
      <c r="BW137" s="62">
        <f t="shared" si="277"/>
        <v>0</v>
      </c>
      <c r="BX137" s="62">
        <f t="shared" si="278"/>
        <v>7</v>
      </c>
      <c r="BY137" s="62">
        <f t="shared" si="279"/>
        <v>7</v>
      </c>
      <c r="BZ137" s="63">
        <f t="shared" si="280"/>
        <v>0.30457175925925933</v>
      </c>
      <c r="CA137" s="63">
        <f t="shared" si="281"/>
        <v>0.31012731481481493</v>
      </c>
      <c r="CB137" s="63">
        <f t="shared" si="282"/>
        <v>0.30644675925925929</v>
      </c>
      <c r="CC137" s="63">
        <f t="shared" si="283"/>
        <v>0.35228009259259258</v>
      </c>
      <c r="CD137" s="63">
        <f t="shared" si="284"/>
        <v>0.34944444444444445</v>
      </c>
      <c r="CE137" s="63">
        <f t="shared" si="285"/>
        <v>0.35986111111111113</v>
      </c>
      <c r="CF137" s="63">
        <f t="shared" si="286"/>
        <v>0.35821759259259267</v>
      </c>
      <c r="CG137" s="63">
        <f t="shared" si="287"/>
        <v>0.35752314814814823</v>
      </c>
      <c r="CH137" s="36"/>
      <c r="CI137" s="36"/>
      <c r="CJ137" s="36"/>
      <c r="CK137" s="36"/>
      <c r="CL137" s="60">
        <v>60</v>
      </c>
    </row>
    <row r="138" spans="1:90" ht="26.25" customHeight="1" x14ac:dyDescent="0.25">
      <c r="A138" s="37">
        <v>33</v>
      </c>
      <c r="B138" s="38"/>
      <c r="C138" s="39"/>
      <c r="D138" s="39"/>
      <c r="E138" s="39"/>
      <c r="F138" s="42"/>
      <c r="G138" s="66">
        <v>46.73</v>
      </c>
      <c r="H138" s="41">
        <f t="shared" si="288"/>
        <v>46.73</v>
      </c>
      <c r="I138" s="42">
        <v>46.699999999999996</v>
      </c>
      <c r="J138" s="43">
        <f t="shared" si="238"/>
        <v>-7.8515346181288526E-4</v>
      </c>
      <c r="K138" s="44">
        <f t="shared" si="239"/>
        <v>-3.666666666666174E-2</v>
      </c>
      <c r="L138" s="45" t="s">
        <v>140</v>
      </c>
      <c r="M138" s="126">
        <v>80</v>
      </c>
      <c r="N138" s="46">
        <f t="shared" si="241"/>
        <v>46.736666666666657</v>
      </c>
      <c r="O138" s="46"/>
      <c r="P138" s="42">
        <v>46.699999999999996</v>
      </c>
      <c r="Q138" s="46"/>
      <c r="R138" s="39">
        <v>46.75</v>
      </c>
      <c r="S138" s="46">
        <v>-0.2</v>
      </c>
      <c r="T138" s="40">
        <v>46.96</v>
      </c>
      <c r="U138" s="47" t="str">
        <f t="shared" si="242"/>
        <v/>
      </c>
      <c r="V138" s="47" t="str">
        <f t="shared" si="243"/>
        <v/>
      </c>
      <c r="W138" s="48"/>
      <c r="X138" s="48"/>
      <c r="Y138" s="48"/>
      <c r="Z138" s="48"/>
      <c r="AA138" s="48"/>
      <c r="AB138" s="48"/>
      <c r="AC138" s="49"/>
      <c r="AD138" s="49"/>
      <c r="AE138" s="51">
        <f t="shared" si="245"/>
        <v>33</v>
      </c>
      <c r="AF138" s="51" t="str">
        <f t="shared" si="246"/>
        <v/>
      </c>
      <c r="AG138" s="51" t="str">
        <f t="shared" si="247"/>
        <v/>
      </c>
      <c r="AH138" s="51" t="str">
        <f t="shared" si="248"/>
        <v/>
      </c>
      <c r="AI138" s="52">
        <f t="shared" si="249"/>
        <v>46.73</v>
      </c>
      <c r="AJ138" s="68"/>
      <c r="AK138" s="53"/>
      <c r="AL138" s="52"/>
      <c r="AM138" s="53">
        <f t="shared" si="251"/>
        <v>46</v>
      </c>
      <c r="AN138" s="53">
        <f>IF(AJ138&lt;&gt;"",IF(AJ138="o",VLOOKUP(AM138,OpenSect!$A$1:$D$11,2),IF(AJ138="u",VLOOKUP(AM138,UpHill!$A$1:$D$35,2),IF(AJ138="d",VLOOKUP(AM138,DownHill!$A$3:$D$29,2),IF(AJ138="f",VLOOKUP(AM138,FlatUnd!$A$2:$D$30,2),IF(AJ138="t",VLOOKUP(AM138,TimeAdd!$A$1:$D$176,2),IF(AJ138="l",VLOOKUP(AM138,SLimit!$A$1:$D$8,2),AN137)))))),AN137)</f>
        <v>55</v>
      </c>
      <c r="AO138" s="53">
        <f>IF(AJ138&lt;&gt;"",IF(AJ138="o",VLOOKUP(AM138,OpenSect!$A$1:$D$11,3),IF(AJ138="u",VLOOKUP(AM138,UpHill!$A$1:$D$35,3),IF(AJ138="d",VLOOKUP(AM138,DownHill!$A$3:$D$29,3),IF(AJ138="f",VLOOKUP(AM138,FlatUnd!$A$2:$D$30,3),IF(AJ138="t",VLOOKUP(AM138,TimeAdd!$A$1:$D$18,3),IF(AJ138="l",VLOOKUP(AM138,SLimit!$A$1:$D$8,3),AO137)))))),AO137)</f>
        <v>64</v>
      </c>
      <c r="AP138" s="53">
        <f>IF(AJ138&lt;&gt;"",IF(AJ138="o",VLOOKUP(AM138,OpenSect!$A$1:$D$11,4),IF(AJ138="u",VLOOKUP(AM138,UpHill!$A$1:$D$35,4),IF(AJ138="d",VLOOKUP(AM138,DownHill!$A$3:$D$29,4),IF(AJ138="f",VLOOKUP(AM138,FlatUnd!$A$2:$D$30,4),IF(AJ138="t",VLOOKUP(AM138,TimeAdd!$A$1:$D$18,4),IF(AJ138="l",VLOOKUP(AM138,SLimit!$A$1:$D$8,4),AP137)))))),AP137)</f>
        <v>72</v>
      </c>
      <c r="AQ138" s="53">
        <f t="shared" si="252"/>
        <v>80</v>
      </c>
      <c r="AR138" s="54" t="str">
        <f t="shared" si="253"/>
        <v>{Left} P117</v>
      </c>
      <c r="AS138" s="55"/>
      <c r="AT138" s="55"/>
      <c r="AU138" s="56">
        <f>IF(GroupStTimes!$A$8=0,MIN(CB138,CD138,CF138),MIN(BZ138,CB138,CD138,CF138))</f>
        <v>0.30469907407407415</v>
      </c>
      <c r="AV138" s="56">
        <f>IF(GroupStTimes!$A$8=0,MAX(CC138,CE138,CG138),MAX(CA138,CC138,CE138,CG138))</f>
        <v>0.35995370370370372</v>
      </c>
      <c r="AW138" s="57" t="str">
        <f t="shared" si="254"/>
        <v/>
      </c>
      <c r="AX138" s="58" t="str">
        <f t="shared" si="255"/>
        <v/>
      </c>
      <c r="AY138" s="58" t="str">
        <f t="shared" si="256"/>
        <v/>
      </c>
      <c r="AZ138" s="31">
        <f t="shared" si="257"/>
        <v>38.06</v>
      </c>
      <c r="BA138" s="59">
        <f t="shared" si="258"/>
        <v>0.29684027777777783</v>
      </c>
      <c r="BB138" s="59">
        <f t="shared" si="259"/>
        <v>0.30239583333333342</v>
      </c>
      <c r="BC138" s="59">
        <f t="shared" si="260"/>
        <v>0.29997685185185191</v>
      </c>
      <c r="BD138" s="59">
        <f t="shared" si="261"/>
        <v>0.34581018518518519</v>
      </c>
      <c r="BE138" s="59">
        <f t="shared" si="262"/>
        <v>0.34388888888888891</v>
      </c>
      <c r="BF138" s="59">
        <f t="shared" si="263"/>
        <v>0.3543055555555556</v>
      </c>
      <c r="BG138" s="59">
        <f t="shared" si="264"/>
        <v>0.35327546296296303</v>
      </c>
      <c r="BH138" s="59">
        <f t="shared" si="265"/>
        <v>0.35258101851851859</v>
      </c>
      <c r="BI138" s="31">
        <f t="shared" si="266"/>
        <v>8.6699999999999946</v>
      </c>
      <c r="BJ138" s="61">
        <f t="shared" ref="BJ138:BM138" si="292">IF($AJ137="t",IF(AM136=0,0,$BI138/AM136),IF(AM137=0,0,$BI138/AM137))</f>
        <v>0.1884782608695651</v>
      </c>
      <c r="BK138" s="61">
        <f t="shared" si="292"/>
        <v>0.15763636363636355</v>
      </c>
      <c r="BL138" s="61">
        <f t="shared" si="292"/>
        <v>0.13546874999999992</v>
      </c>
      <c r="BM138" s="61">
        <f t="shared" si="292"/>
        <v>0.12041666666666659</v>
      </c>
      <c r="BN138" s="62">
        <f t="shared" si="268"/>
        <v>0</v>
      </c>
      <c r="BO138" s="62">
        <f t="shared" si="269"/>
        <v>11</v>
      </c>
      <c r="BP138" s="62">
        <f t="shared" si="270"/>
        <v>19</v>
      </c>
      <c r="BQ138" s="62">
        <f t="shared" si="271"/>
        <v>0</v>
      </c>
      <c r="BR138" s="62">
        <f t="shared" si="272"/>
        <v>9</v>
      </c>
      <c r="BS138" s="62">
        <f t="shared" si="273"/>
        <v>27</v>
      </c>
      <c r="BT138" s="62">
        <f t="shared" si="274"/>
        <v>0</v>
      </c>
      <c r="BU138" s="62">
        <f t="shared" si="275"/>
        <v>8</v>
      </c>
      <c r="BV138" s="62">
        <f t="shared" si="276"/>
        <v>8</v>
      </c>
      <c r="BW138" s="62">
        <f t="shared" si="277"/>
        <v>0</v>
      </c>
      <c r="BX138" s="62">
        <f t="shared" si="278"/>
        <v>7</v>
      </c>
      <c r="BY138" s="62">
        <f t="shared" si="279"/>
        <v>13</v>
      </c>
      <c r="BZ138" s="63">
        <f t="shared" si="280"/>
        <v>0.30469907407407415</v>
      </c>
      <c r="CA138" s="63">
        <f t="shared" si="281"/>
        <v>0.31025462962962974</v>
      </c>
      <c r="CB138" s="63">
        <f t="shared" si="282"/>
        <v>0.30653935185185194</v>
      </c>
      <c r="CC138" s="63">
        <f t="shared" si="283"/>
        <v>0.35237268518518522</v>
      </c>
      <c r="CD138" s="63">
        <f t="shared" si="284"/>
        <v>0.34953703703703703</v>
      </c>
      <c r="CE138" s="63">
        <f t="shared" si="285"/>
        <v>0.35995370370370372</v>
      </c>
      <c r="CF138" s="63">
        <f t="shared" si="286"/>
        <v>0.35828703703703713</v>
      </c>
      <c r="CG138" s="63">
        <f t="shared" si="287"/>
        <v>0.35759259259259268</v>
      </c>
      <c r="CH138" s="36"/>
      <c r="CI138" s="36"/>
      <c r="CJ138" s="36"/>
      <c r="CK138" s="36"/>
      <c r="CL138" s="60">
        <v>60</v>
      </c>
    </row>
    <row r="139" spans="1:90" ht="26.25" customHeight="1" x14ac:dyDescent="0.25">
      <c r="B139" s="38"/>
      <c r="C139" s="39"/>
      <c r="D139" s="39"/>
      <c r="E139" s="39"/>
      <c r="F139" s="42"/>
      <c r="G139" s="66">
        <v>47.01</v>
      </c>
      <c r="H139" s="41">
        <f t="shared" si="288"/>
        <v>47.01</v>
      </c>
      <c r="I139" s="42">
        <v>47</v>
      </c>
      <c r="J139" s="43">
        <f t="shared" si="238"/>
        <v>-3.5460992907814518E-4</v>
      </c>
      <c r="K139" s="44">
        <f t="shared" si="239"/>
        <v>-1.6666666666672825E-2</v>
      </c>
      <c r="L139" s="45" t="s">
        <v>141</v>
      </c>
      <c r="M139" s="126">
        <v>80</v>
      </c>
      <c r="N139" s="46">
        <f t="shared" si="241"/>
        <v>47.016666666666673</v>
      </c>
      <c r="O139" s="46"/>
      <c r="P139" s="42">
        <v>47</v>
      </c>
      <c r="Q139" s="46"/>
      <c r="R139" s="39">
        <v>47.03</v>
      </c>
      <c r="S139" s="46">
        <v>47.01</v>
      </c>
      <c r="T139" s="40">
        <v>0.01</v>
      </c>
      <c r="U139" s="47" t="str">
        <f t="shared" si="242"/>
        <v/>
      </c>
      <c r="V139" s="47" t="str">
        <f t="shared" si="243"/>
        <v/>
      </c>
      <c r="W139" s="48"/>
      <c r="X139" s="48"/>
      <c r="Y139" s="48"/>
      <c r="Z139" s="48"/>
      <c r="AA139" s="48"/>
      <c r="AB139" s="48"/>
      <c r="AC139" s="49"/>
      <c r="AD139" s="49"/>
      <c r="AE139" s="51" t="str">
        <f t="shared" si="245"/>
        <v/>
      </c>
      <c r="AF139" s="51" t="str">
        <f t="shared" si="246"/>
        <v/>
      </c>
      <c r="AG139" s="51" t="str">
        <f t="shared" si="247"/>
        <v/>
      </c>
      <c r="AH139" s="51" t="str">
        <f t="shared" si="248"/>
        <v/>
      </c>
      <c r="AI139" s="52">
        <f t="shared" si="249"/>
        <v>47.01</v>
      </c>
      <c r="AJ139" s="68"/>
      <c r="AK139" s="53"/>
      <c r="AL139" s="52"/>
      <c r="AM139" s="53">
        <f t="shared" si="251"/>
        <v>46</v>
      </c>
      <c r="AN139" s="53">
        <f>IF(AJ139&lt;&gt;"",IF(AJ139="o",VLOOKUP(AM139,OpenSect!$A$1:$D$11,2),IF(AJ139="u",VLOOKUP(AM139,UpHill!$A$1:$D$35,2),IF(AJ139="d",VLOOKUP(AM139,DownHill!$A$3:$D$29,2),IF(AJ139="f",VLOOKUP(AM139,FlatUnd!$A$2:$D$30,2),IF(AJ139="t",VLOOKUP(AM139,TimeAdd!$A$1:$D$176,2),IF(AJ139="l",VLOOKUP(AM139,SLimit!$A$1:$D$8,2),AN138)))))),AN138)</f>
        <v>55</v>
      </c>
      <c r="AO139" s="53">
        <f>IF(AJ139&lt;&gt;"",IF(AJ139="o",VLOOKUP(AM139,OpenSect!$A$1:$D$11,3),IF(AJ139="u",VLOOKUP(AM139,UpHill!$A$1:$D$35,3),IF(AJ139="d",VLOOKUP(AM139,DownHill!$A$3:$D$29,3),IF(AJ139="f",VLOOKUP(AM139,FlatUnd!$A$2:$D$30,3),IF(AJ139="t",VLOOKUP(AM139,TimeAdd!$A$1:$D$18,3),IF(AJ139="l",VLOOKUP(AM139,SLimit!$A$1:$D$8,3),AO138)))))),AO138)</f>
        <v>64</v>
      </c>
      <c r="AP139" s="53">
        <f>IF(AJ139&lt;&gt;"",IF(AJ139="o",VLOOKUP(AM139,OpenSect!$A$1:$D$11,4),IF(AJ139="u",VLOOKUP(AM139,UpHill!$A$1:$D$35,4),IF(AJ139="d",VLOOKUP(AM139,DownHill!$A$3:$D$29,4),IF(AJ139="f",VLOOKUP(AM139,FlatUnd!$A$2:$D$30,4),IF(AJ139="t",VLOOKUP(AM139,TimeAdd!$A$1:$D$18,4),IF(AJ139="l",VLOOKUP(AM139,SLimit!$A$1:$D$8,4),AP138)))))),AP138)</f>
        <v>72</v>
      </c>
      <c r="AQ139" s="53">
        <f t="shared" si="252"/>
        <v>80</v>
      </c>
      <c r="AR139" s="54" t="str">
        <f t="shared" si="253"/>
        <v>(R56) Thornville 2, Richmond 19.</v>
      </c>
      <c r="AS139" s="55"/>
      <c r="AT139" s="55"/>
      <c r="AU139" s="56">
        <f>IF(GroupStTimes!$A$8=0,MIN(CB139,CD139,CF139),MIN(BZ139,CB139,CD139,CF139))</f>
        <v>0.30494212962962969</v>
      </c>
      <c r="AV139" s="56">
        <f>IF(GroupStTimes!$A$8=0,MAX(CC139,CE139,CG139),MAX(CA139,CC139,CE139,CG139))</f>
        <v>0.36012731481481486</v>
      </c>
      <c r="AW139" s="57" t="str">
        <f t="shared" si="254"/>
        <v/>
      </c>
      <c r="AX139" s="58" t="str">
        <f t="shared" si="255"/>
        <v/>
      </c>
      <c r="AY139" s="58" t="str">
        <f t="shared" si="256"/>
        <v/>
      </c>
      <c r="AZ139" s="31">
        <f t="shared" si="257"/>
        <v>38.06</v>
      </c>
      <c r="BA139" s="59">
        <f t="shared" si="258"/>
        <v>0.29684027777777783</v>
      </c>
      <c r="BB139" s="59">
        <f t="shared" si="259"/>
        <v>0.30239583333333342</v>
      </c>
      <c r="BC139" s="59">
        <f t="shared" si="260"/>
        <v>0.29997685185185191</v>
      </c>
      <c r="BD139" s="59">
        <f t="shared" si="261"/>
        <v>0.34581018518518519</v>
      </c>
      <c r="BE139" s="59">
        <f t="shared" si="262"/>
        <v>0.34388888888888891</v>
      </c>
      <c r="BF139" s="59">
        <f t="shared" si="263"/>
        <v>0.3543055555555556</v>
      </c>
      <c r="BG139" s="59">
        <f t="shared" si="264"/>
        <v>0.35327546296296303</v>
      </c>
      <c r="BH139" s="59">
        <f t="shared" si="265"/>
        <v>0.35258101851851859</v>
      </c>
      <c r="BI139" s="31">
        <f t="shared" si="266"/>
        <v>8.9499999999999957</v>
      </c>
      <c r="BJ139" s="61">
        <f t="shared" ref="BJ139:BM139" si="293">IF($AJ138="t",IF(AM137=0,0,$BI139/AM137),IF(AM138=0,0,$BI139/AM138))</f>
        <v>0.19456521739130425</v>
      </c>
      <c r="BK139" s="61">
        <f t="shared" si="293"/>
        <v>0.16272727272727264</v>
      </c>
      <c r="BL139" s="61">
        <f t="shared" si="293"/>
        <v>0.13984374999999993</v>
      </c>
      <c r="BM139" s="61">
        <f t="shared" si="293"/>
        <v>0.1243055555555555</v>
      </c>
      <c r="BN139" s="62">
        <f t="shared" si="268"/>
        <v>0</v>
      </c>
      <c r="BO139" s="62">
        <f t="shared" si="269"/>
        <v>11</v>
      </c>
      <c r="BP139" s="62">
        <f t="shared" si="270"/>
        <v>40</v>
      </c>
      <c r="BQ139" s="62">
        <f t="shared" si="271"/>
        <v>0</v>
      </c>
      <c r="BR139" s="62">
        <f t="shared" si="272"/>
        <v>9</v>
      </c>
      <c r="BS139" s="62">
        <f t="shared" si="273"/>
        <v>46</v>
      </c>
      <c r="BT139" s="62">
        <f t="shared" si="274"/>
        <v>0</v>
      </c>
      <c r="BU139" s="62">
        <f t="shared" si="275"/>
        <v>8</v>
      </c>
      <c r="BV139" s="62">
        <f t="shared" si="276"/>
        <v>23</v>
      </c>
      <c r="BW139" s="62">
        <f t="shared" si="277"/>
        <v>0</v>
      </c>
      <c r="BX139" s="62">
        <f t="shared" si="278"/>
        <v>7</v>
      </c>
      <c r="BY139" s="62">
        <f t="shared" si="279"/>
        <v>27</v>
      </c>
      <c r="BZ139" s="63">
        <f t="shared" si="280"/>
        <v>0.30494212962962969</v>
      </c>
      <c r="CA139" s="63">
        <f t="shared" si="281"/>
        <v>0.31049768518518528</v>
      </c>
      <c r="CB139" s="63">
        <f t="shared" si="282"/>
        <v>0.30675925925925934</v>
      </c>
      <c r="CC139" s="63">
        <f t="shared" si="283"/>
        <v>0.35259259259259262</v>
      </c>
      <c r="CD139" s="63">
        <f t="shared" si="284"/>
        <v>0.34971064814814817</v>
      </c>
      <c r="CE139" s="63">
        <f t="shared" si="285"/>
        <v>0.36012731481481486</v>
      </c>
      <c r="CF139" s="63">
        <f t="shared" si="286"/>
        <v>0.35844907407407411</v>
      </c>
      <c r="CG139" s="63">
        <f t="shared" si="287"/>
        <v>0.35775462962962967</v>
      </c>
      <c r="CH139" s="36"/>
      <c r="CI139" s="36"/>
      <c r="CJ139" s="36"/>
      <c r="CK139" s="36"/>
      <c r="CL139" s="60">
        <v>60</v>
      </c>
    </row>
    <row r="140" spans="1:90" ht="26.25" customHeight="1" x14ac:dyDescent="0.25">
      <c r="A140" s="37">
        <v>33</v>
      </c>
      <c r="B140" s="38"/>
      <c r="C140" s="39"/>
      <c r="D140" s="39"/>
      <c r="E140" s="39"/>
      <c r="F140" s="42"/>
      <c r="G140" s="66">
        <v>47.1</v>
      </c>
      <c r="H140" s="41">
        <f t="shared" si="288"/>
        <v>47.1</v>
      </c>
      <c r="I140" s="42">
        <v>47.08</v>
      </c>
      <c r="J140" s="43">
        <f t="shared" si="238"/>
        <v>-5.6641178136499003E-4</v>
      </c>
      <c r="K140" s="44">
        <f t="shared" si="239"/>
        <v>-2.666666666666373E-2</v>
      </c>
      <c r="L140" s="45" t="s">
        <v>94</v>
      </c>
      <c r="M140" s="126">
        <v>80</v>
      </c>
      <c r="N140" s="46">
        <f t="shared" si="241"/>
        <v>47.106666666666662</v>
      </c>
      <c r="O140" s="46"/>
      <c r="P140" s="42">
        <v>47.08</v>
      </c>
      <c r="Q140" s="46"/>
      <c r="R140" s="39">
        <v>47.12</v>
      </c>
      <c r="S140" s="46">
        <v>-0.2</v>
      </c>
      <c r="T140" s="40">
        <v>47.32</v>
      </c>
      <c r="U140" s="47" t="str">
        <f t="shared" si="242"/>
        <v/>
      </c>
      <c r="V140" s="47" t="str">
        <f t="shared" si="243"/>
        <v/>
      </c>
      <c r="W140" s="48"/>
      <c r="X140" s="48"/>
      <c r="Y140" s="48"/>
      <c r="Z140" s="48"/>
      <c r="AA140" s="48"/>
      <c r="AB140" s="48"/>
      <c r="AC140" s="49"/>
      <c r="AD140" s="49"/>
      <c r="AE140" s="51">
        <f t="shared" si="245"/>
        <v>33</v>
      </c>
      <c r="AF140" s="51" t="str">
        <f t="shared" si="246"/>
        <v/>
      </c>
      <c r="AG140" s="51" t="str">
        <f t="shared" si="247"/>
        <v/>
      </c>
      <c r="AH140" s="51" t="str">
        <f t="shared" si="248"/>
        <v/>
      </c>
      <c r="AI140" s="52">
        <f t="shared" si="249"/>
        <v>47.1</v>
      </c>
      <c r="AJ140" s="68"/>
      <c r="AK140" s="53"/>
      <c r="AL140" s="52"/>
      <c r="AM140" s="53">
        <f t="shared" si="251"/>
        <v>46</v>
      </c>
      <c r="AN140" s="53">
        <f>IF(AJ140&lt;&gt;"",IF(AJ140="o",VLOOKUP(AM140,OpenSect!$A$1:$D$11,2),IF(AJ140="u",VLOOKUP(AM140,UpHill!$A$1:$D$35,2),IF(AJ140="d",VLOOKUP(AM140,DownHill!$A$3:$D$29,2),IF(AJ140="f",VLOOKUP(AM140,FlatUnd!$A$2:$D$30,2),IF(AJ140="t",VLOOKUP(AM140,TimeAdd!$A$1:$D$176,2),IF(AJ140="l",VLOOKUP(AM140,SLimit!$A$1:$D$8,2),AN139)))))),AN139)</f>
        <v>55</v>
      </c>
      <c r="AO140" s="53">
        <f>IF(AJ140&lt;&gt;"",IF(AJ140="o",VLOOKUP(AM140,OpenSect!$A$1:$D$11,3),IF(AJ140="u",VLOOKUP(AM140,UpHill!$A$1:$D$35,3),IF(AJ140="d",VLOOKUP(AM140,DownHill!$A$3:$D$29,3),IF(AJ140="f",VLOOKUP(AM140,FlatUnd!$A$2:$D$30,3),IF(AJ140="t",VLOOKUP(AM140,TimeAdd!$A$1:$D$18,3),IF(AJ140="l",VLOOKUP(AM140,SLimit!$A$1:$D$8,3),AO139)))))),AO139)</f>
        <v>64</v>
      </c>
      <c r="AP140" s="53">
        <f>IF(AJ140&lt;&gt;"",IF(AJ140="o",VLOOKUP(AM140,OpenSect!$A$1:$D$11,4),IF(AJ140="u",VLOOKUP(AM140,UpHill!$A$1:$D$35,4),IF(AJ140="d",VLOOKUP(AM140,DownHill!$A$3:$D$29,4),IF(AJ140="f",VLOOKUP(AM140,FlatUnd!$A$2:$D$30,4),IF(AJ140="t",VLOOKUP(AM140,TimeAdd!$A$1:$D$18,4),IF(AJ140="l",VLOOKUP(AM140,SLimit!$A$1:$D$8,4),AP139)))))),AP139)</f>
        <v>72</v>
      </c>
      <c r="AQ140" s="53">
        <f t="shared" si="252"/>
        <v>80</v>
      </c>
      <c r="AR140" s="54" t="str">
        <f t="shared" si="253"/>
        <v>Overhead Wires</v>
      </c>
      <c r="AS140" s="55"/>
      <c r="AT140" s="55"/>
      <c r="AU140" s="56">
        <f>IF(GroupStTimes!$A$8=0,MIN(CB140,CD140,CF140),MIN(BZ140,CB140,CD140,CF140))</f>
        <v>0.30502314814814818</v>
      </c>
      <c r="AV140" s="56">
        <f>IF(GroupStTimes!$A$8=0,MAX(CC140,CE140,CG140),MAX(CA140,CC140,CE140,CG140))</f>
        <v>0.36019675925925931</v>
      </c>
      <c r="AW140" s="57" t="str">
        <f t="shared" si="254"/>
        <v/>
      </c>
      <c r="AX140" s="58" t="str">
        <f t="shared" si="255"/>
        <v/>
      </c>
      <c r="AY140" s="58" t="str">
        <f t="shared" si="256"/>
        <v/>
      </c>
      <c r="AZ140" s="31">
        <f t="shared" si="257"/>
        <v>38.06</v>
      </c>
      <c r="BA140" s="59">
        <f t="shared" si="258"/>
        <v>0.29684027777777783</v>
      </c>
      <c r="BB140" s="59">
        <f t="shared" si="259"/>
        <v>0.30239583333333342</v>
      </c>
      <c r="BC140" s="59">
        <f t="shared" si="260"/>
        <v>0.29997685185185191</v>
      </c>
      <c r="BD140" s="59">
        <f t="shared" si="261"/>
        <v>0.34581018518518519</v>
      </c>
      <c r="BE140" s="59">
        <f t="shared" si="262"/>
        <v>0.34388888888888891</v>
      </c>
      <c r="BF140" s="59">
        <f t="shared" si="263"/>
        <v>0.3543055555555556</v>
      </c>
      <c r="BG140" s="59">
        <f t="shared" si="264"/>
        <v>0.35327546296296303</v>
      </c>
      <c r="BH140" s="59">
        <f t="shared" si="265"/>
        <v>0.35258101851851859</v>
      </c>
      <c r="BI140" s="31">
        <f t="shared" si="266"/>
        <v>9.0399999999999991</v>
      </c>
      <c r="BJ140" s="61">
        <f t="shared" ref="BJ140:BM140" si="294">IF($AJ139="t",IF(AM138=0,0,$BI140/AM138),IF(AM139=0,0,$BI140/AM139))</f>
        <v>0.19652173913043477</v>
      </c>
      <c r="BK140" s="61">
        <f t="shared" si="294"/>
        <v>0.16436363636363635</v>
      </c>
      <c r="BL140" s="61">
        <f t="shared" si="294"/>
        <v>0.14124999999999999</v>
      </c>
      <c r="BM140" s="61">
        <f t="shared" si="294"/>
        <v>0.12555555555555553</v>
      </c>
      <c r="BN140" s="62">
        <f t="shared" si="268"/>
        <v>0</v>
      </c>
      <c r="BO140" s="62">
        <f t="shared" si="269"/>
        <v>11</v>
      </c>
      <c r="BP140" s="62">
        <f t="shared" si="270"/>
        <v>47</v>
      </c>
      <c r="BQ140" s="62">
        <f t="shared" si="271"/>
        <v>0</v>
      </c>
      <c r="BR140" s="62">
        <f t="shared" si="272"/>
        <v>9</v>
      </c>
      <c r="BS140" s="62">
        <f t="shared" si="273"/>
        <v>52</v>
      </c>
      <c r="BT140" s="62">
        <f t="shared" si="274"/>
        <v>0</v>
      </c>
      <c r="BU140" s="62">
        <f t="shared" si="275"/>
        <v>8</v>
      </c>
      <c r="BV140" s="62">
        <f t="shared" si="276"/>
        <v>29</v>
      </c>
      <c r="BW140" s="62">
        <f t="shared" si="277"/>
        <v>0</v>
      </c>
      <c r="BX140" s="62">
        <f t="shared" si="278"/>
        <v>7</v>
      </c>
      <c r="BY140" s="62">
        <f t="shared" si="279"/>
        <v>32</v>
      </c>
      <c r="BZ140" s="63">
        <f t="shared" si="280"/>
        <v>0.30502314814814818</v>
      </c>
      <c r="CA140" s="63">
        <f t="shared" si="281"/>
        <v>0.31057870370370377</v>
      </c>
      <c r="CB140" s="63">
        <f t="shared" si="282"/>
        <v>0.30682870370370374</v>
      </c>
      <c r="CC140" s="63">
        <f t="shared" si="283"/>
        <v>0.35266203703703702</v>
      </c>
      <c r="CD140" s="63">
        <f t="shared" si="284"/>
        <v>0.34978009259259263</v>
      </c>
      <c r="CE140" s="63">
        <f t="shared" si="285"/>
        <v>0.36019675925925931</v>
      </c>
      <c r="CF140" s="63">
        <f t="shared" si="286"/>
        <v>0.35850694444444453</v>
      </c>
      <c r="CG140" s="63">
        <f t="shared" si="287"/>
        <v>0.35781250000000009</v>
      </c>
      <c r="CH140" s="36"/>
      <c r="CI140" s="36"/>
      <c r="CJ140" s="36"/>
      <c r="CK140" s="36"/>
      <c r="CL140" s="60">
        <v>60</v>
      </c>
    </row>
    <row r="141" spans="1:90" ht="26.25" customHeight="1" x14ac:dyDescent="0.25">
      <c r="A141" s="37">
        <v>33</v>
      </c>
      <c r="B141" s="38"/>
      <c r="C141" s="39"/>
      <c r="D141" s="39"/>
      <c r="E141" s="39"/>
      <c r="F141" s="42"/>
      <c r="G141" s="40">
        <v>47.17</v>
      </c>
      <c r="H141" s="41">
        <f t="shared" si="288"/>
        <v>47.19</v>
      </c>
      <c r="I141" s="42">
        <v>47.17</v>
      </c>
      <c r="J141" s="43">
        <f t="shared" si="238"/>
        <v>-5.6533107200898306E-4</v>
      </c>
      <c r="K141" s="44">
        <f t="shared" si="239"/>
        <v>-2.666666666666373E-2</v>
      </c>
      <c r="L141" s="45" t="s">
        <v>142</v>
      </c>
      <c r="M141" s="126">
        <v>80</v>
      </c>
      <c r="N141" s="46">
        <f t="shared" si="241"/>
        <v>47.196666666666665</v>
      </c>
      <c r="O141" s="46"/>
      <c r="P141" s="42">
        <v>47.17</v>
      </c>
      <c r="Q141" s="46"/>
      <c r="R141" s="39">
        <v>47.2</v>
      </c>
      <c r="S141" s="46">
        <v>-0.2</v>
      </c>
      <c r="T141" s="40">
        <v>47.42</v>
      </c>
      <c r="U141" s="47" t="str">
        <f t="shared" si="242"/>
        <v/>
      </c>
      <c r="V141" s="47" t="str">
        <f t="shared" si="243"/>
        <v/>
      </c>
      <c r="W141" s="48"/>
      <c r="X141" s="48"/>
      <c r="Y141" s="48"/>
      <c r="Z141" s="48"/>
      <c r="AA141" s="48"/>
      <c r="AB141" s="48"/>
      <c r="AC141" s="49"/>
      <c r="AD141" s="49"/>
      <c r="AE141" s="51">
        <f t="shared" si="245"/>
        <v>33</v>
      </c>
      <c r="AF141" s="51" t="str">
        <f t="shared" si="246"/>
        <v/>
      </c>
      <c r="AG141" s="51" t="str">
        <f t="shared" si="247"/>
        <v/>
      </c>
      <c r="AH141" s="51" t="str">
        <f t="shared" si="248"/>
        <v/>
      </c>
      <c r="AI141" s="52">
        <f t="shared" si="249"/>
        <v>47.19</v>
      </c>
      <c r="AJ141" s="68"/>
      <c r="AK141" s="53"/>
      <c r="AL141" s="52"/>
      <c r="AM141" s="53">
        <f t="shared" si="251"/>
        <v>46</v>
      </c>
      <c r="AN141" s="53">
        <f>IF(AJ141&lt;&gt;"",IF(AJ141="o",VLOOKUP(AM141,OpenSect!$A$1:$D$11,2),IF(AJ141="u",VLOOKUP(AM141,UpHill!$A$1:$D$35,2),IF(AJ141="d",VLOOKUP(AM141,DownHill!$A$3:$D$29,2),IF(AJ141="f",VLOOKUP(AM141,FlatUnd!$A$2:$D$30,2),IF(AJ141="t",VLOOKUP(AM141,TimeAdd!$A$1:$D$176,2),IF(AJ141="l",VLOOKUP(AM141,SLimit!$A$1:$D$8,2),AN140)))))),AN140)</f>
        <v>55</v>
      </c>
      <c r="AO141" s="53">
        <f>IF(AJ141&lt;&gt;"",IF(AJ141="o",VLOOKUP(AM141,OpenSect!$A$1:$D$11,3),IF(AJ141="u",VLOOKUP(AM141,UpHill!$A$1:$D$35,3),IF(AJ141="d",VLOOKUP(AM141,DownHill!$A$3:$D$29,3),IF(AJ141="f",VLOOKUP(AM141,FlatUnd!$A$2:$D$30,3),IF(AJ141="t",VLOOKUP(AM141,TimeAdd!$A$1:$D$18,3),IF(AJ141="l",VLOOKUP(AM141,SLimit!$A$1:$D$8,3),AO140)))))),AO140)</f>
        <v>64</v>
      </c>
      <c r="AP141" s="53">
        <f>IF(AJ141&lt;&gt;"",IF(AJ141="o",VLOOKUP(AM141,OpenSect!$A$1:$D$11,4),IF(AJ141="u",VLOOKUP(AM141,UpHill!$A$1:$D$35,4),IF(AJ141="d",VLOOKUP(AM141,DownHill!$A$3:$D$29,4),IF(AJ141="f",VLOOKUP(AM141,FlatUnd!$A$2:$D$30,4),IF(AJ141="t",VLOOKUP(AM141,TimeAdd!$A$1:$D$18,4),IF(AJ141="l",VLOOKUP(AM141,SLimit!$A$1:$D$8,4),AP140)))))),AP140)</f>
        <v>72</v>
      </c>
      <c r="AQ141" s="53">
        <f t="shared" si="252"/>
        <v>80</v>
      </c>
      <c r="AR141" s="54" t="str">
        <f t="shared" si="253"/>
        <v>Warning - Stop.  400m</v>
      </c>
      <c r="AS141" s="55"/>
      <c r="AT141" s="55"/>
      <c r="AU141" s="56">
        <f>IF(GroupStTimes!$A$8=0,MIN(CB141,CD141,CF141),MIN(BZ141,CB141,CD141,CF141))</f>
        <v>0.30511574074074077</v>
      </c>
      <c r="AV141" s="56">
        <f>IF(GroupStTimes!$A$8=0,MAX(CC141,CE141,CG141),MAX(CA141,CC141,CE141,CG141))</f>
        <v>0.36025462962962967</v>
      </c>
      <c r="AW141" s="57" t="str">
        <f t="shared" si="254"/>
        <v/>
      </c>
      <c r="AX141" s="58" t="str">
        <f t="shared" si="255"/>
        <v/>
      </c>
      <c r="AY141" s="58" t="str">
        <f t="shared" si="256"/>
        <v/>
      </c>
      <c r="AZ141" s="31">
        <f t="shared" si="257"/>
        <v>38.06</v>
      </c>
      <c r="BA141" s="59">
        <f t="shared" si="258"/>
        <v>0.29684027777777783</v>
      </c>
      <c r="BB141" s="59">
        <f t="shared" si="259"/>
        <v>0.30239583333333342</v>
      </c>
      <c r="BC141" s="59">
        <f t="shared" si="260"/>
        <v>0.29997685185185191</v>
      </c>
      <c r="BD141" s="59">
        <f t="shared" si="261"/>
        <v>0.34581018518518519</v>
      </c>
      <c r="BE141" s="59">
        <f t="shared" si="262"/>
        <v>0.34388888888888891</v>
      </c>
      <c r="BF141" s="59">
        <f t="shared" si="263"/>
        <v>0.3543055555555556</v>
      </c>
      <c r="BG141" s="59">
        <f t="shared" si="264"/>
        <v>0.35327546296296303</v>
      </c>
      <c r="BH141" s="59">
        <f t="shared" si="265"/>
        <v>0.35258101851851859</v>
      </c>
      <c r="BI141" s="31">
        <f t="shared" si="266"/>
        <v>9.1299999999999955</v>
      </c>
      <c r="BJ141" s="61">
        <f t="shared" ref="BJ141:BM141" si="295">IF($AJ140="t",IF(AM139=0,0,$BI141/AM139),IF(AM140=0,0,$BI141/AM140))</f>
        <v>0.19847826086956513</v>
      </c>
      <c r="BK141" s="61">
        <f t="shared" si="295"/>
        <v>0.16599999999999993</v>
      </c>
      <c r="BL141" s="61">
        <f t="shared" si="295"/>
        <v>0.14265624999999993</v>
      </c>
      <c r="BM141" s="61">
        <f t="shared" si="295"/>
        <v>0.1268055555555555</v>
      </c>
      <c r="BN141" s="62">
        <f t="shared" si="268"/>
        <v>0</v>
      </c>
      <c r="BO141" s="62">
        <f t="shared" si="269"/>
        <v>11</v>
      </c>
      <c r="BP141" s="62">
        <f t="shared" si="270"/>
        <v>55</v>
      </c>
      <c r="BQ141" s="62">
        <f t="shared" si="271"/>
        <v>0</v>
      </c>
      <c r="BR141" s="62">
        <f t="shared" si="272"/>
        <v>9</v>
      </c>
      <c r="BS141" s="62">
        <f t="shared" si="273"/>
        <v>58</v>
      </c>
      <c r="BT141" s="62">
        <f t="shared" si="274"/>
        <v>0</v>
      </c>
      <c r="BU141" s="62">
        <f t="shared" si="275"/>
        <v>8</v>
      </c>
      <c r="BV141" s="62">
        <f t="shared" si="276"/>
        <v>34</v>
      </c>
      <c r="BW141" s="62">
        <f t="shared" si="277"/>
        <v>0</v>
      </c>
      <c r="BX141" s="62">
        <f t="shared" si="278"/>
        <v>7</v>
      </c>
      <c r="BY141" s="62">
        <f t="shared" si="279"/>
        <v>36</v>
      </c>
      <c r="BZ141" s="63">
        <f t="shared" si="280"/>
        <v>0.30511574074074077</v>
      </c>
      <c r="CA141" s="63">
        <f t="shared" si="281"/>
        <v>0.31067129629629636</v>
      </c>
      <c r="CB141" s="63">
        <f t="shared" si="282"/>
        <v>0.3068981481481482</v>
      </c>
      <c r="CC141" s="63">
        <f t="shared" si="283"/>
        <v>0.35273148148148148</v>
      </c>
      <c r="CD141" s="63">
        <f t="shared" si="284"/>
        <v>0.34983796296296299</v>
      </c>
      <c r="CE141" s="63">
        <f t="shared" si="285"/>
        <v>0.36025462962962967</v>
      </c>
      <c r="CF141" s="63">
        <f t="shared" si="286"/>
        <v>0.3585532407407408</v>
      </c>
      <c r="CG141" s="63">
        <f t="shared" si="287"/>
        <v>0.35785879629629636</v>
      </c>
      <c r="CH141" s="36"/>
      <c r="CI141" s="36"/>
      <c r="CJ141" s="36"/>
      <c r="CK141" s="36"/>
      <c r="CL141" s="60">
        <v>60</v>
      </c>
    </row>
    <row r="142" spans="1:90" ht="26.25" customHeight="1" x14ac:dyDescent="0.25">
      <c r="A142" s="37">
        <v>33</v>
      </c>
      <c r="B142" s="38"/>
      <c r="C142" s="39"/>
      <c r="D142" s="39"/>
      <c r="E142" s="39"/>
      <c r="F142" s="42"/>
      <c r="G142" s="40">
        <v>47.25</v>
      </c>
      <c r="H142" s="41">
        <f t="shared" si="288"/>
        <v>47.26</v>
      </c>
      <c r="I142" s="42">
        <v>47.24</v>
      </c>
      <c r="J142" s="43">
        <f t="shared" si="238"/>
        <v>-6.350550381033263E-4</v>
      </c>
      <c r="K142" s="44">
        <f t="shared" si="239"/>
        <v>-3.0000000000001137E-2</v>
      </c>
      <c r="L142" s="45" t="s">
        <v>143</v>
      </c>
      <c r="M142" s="126">
        <v>80</v>
      </c>
      <c r="N142" s="46">
        <f t="shared" si="241"/>
        <v>47.27</v>
      </c>
      <c r="O142" s="46"/>
      <c r="P142" s="42">
        <v>47.24</v>
      </c>
      <c r="Q142" s="46"/>
      <c r="R142" s="39">
        <v>47.28</v>
      </c>
      <c r="S142" s="46">
        <v>-0.2</v>
      </c>
      <c r="T142" s="40">
        <v>47.49</v>
      </c>
      <c r="U142" s="47" t="str">
        <f t="shared" si="242"/>
        <v/>
      </c>
      <c r="V142" s="47" t="str">
        <f t="shared" si="243"/>
        <v/>
      </c>
      <c r="W142" s="48"/>
      <c r="X142" s="48"/>
      <c r="Y142" s="48"/>
      <c r="Z142" s="48"/>
      <c r="AA142" s="48"/>
      <c r="AB142" s="48"/>
      <c r="AC142" s="49"/>
      <c r="AD142" s="49"/>
      <c r="AE142" s="51">
        <f t="shared" si="245"/>
        <v>33</v>
      </c>
      <c r="AF142" s="51" t="str">
        <f t="shared" si="246"/>
        <v/>
      </c>
      <c r="AG142" s="51" t="str">
        <f t="shared" si="247"/>
        <v/>
      </c>
      <c r="AH142" s="51" t="str">
        <f t="shared" si="248"/>
        <v/>
      </c>
      <c r="AI142" s="52">
        <f t="shared" si="249"/>
        <v>47.26</v>
      </c>
      <c r="AJ142" s="68"/>
      <c r="AK142" s="53"/>
      <c r="AL142" s="52"/>
      <c r="AM142" s="53">
        <f t="shared" si="251"/>
        <v>46</v>
      </c>
      <c r="AN142" s="53">
        <f>IF(AJ142&lt;&gt;"",IF(AJ142="o",VLOOKUP(AM142,OpenSect!$A$1:$D$11,2),IF(AJ142="u",VLOOKUP(AM142,UpHill!$A$1:$D$35,2),IF(AJ142="d",VLOOKUP(AM142,DownHill!$A$3:$D$29,2),IF(AJ142="f",VLOOKUP(AM142,FlatUnd!$A$2:$D$30,2),IF(AJ142="t",VLOOKUP(AM142,TimeAdd!$A$1:$D$176,2),IF(AJ142="l",VLOOKUP(AM142,SLimit!$A$1:$D$8,2),AN141)))))),AN141)</f>
        <v>55</v>
      </c>
      <c r="AO142" s="53">
        <f>IF(AJ142&lt;&gt;"",IF(AJ142="o",VLOOKUP(AM142,OpenSect!$A$1:$D$11,3),IF(AJ142="u",VLOOKUP(AM142,UpHill!$A$1:$D$35,3),IF(AJ142="d",VLOOKUP(AM142,DownHill!$A$3:$D$29,3),IF(AJ142="f",VLOOKUP(AM142,FlatUnd!$A$2:$D$30,3),IF(AJ142="t",VLOOKUP(AM142,TimeAdd!$A$1:$D$18,3),IF(AJ142="l",VLOOKUP(AM142,SLimit!$A$1:$D$8,3),AO141)))))),AO141)</f>
        <v>64</v>
      </c>
      <c r="AP142" s="53">
        <f>IF(AJ142&lt;&gt;"",IF(AJ142="o",VLOOKUP(AM142,OpenSect!$A$1:$D$11,4),IF(AJ142="u",VLOOKUP(AM142,UpHill!$A$1:$D$35,4),IF(AJ142="d",VLOOKUP(AM142,DownHill!$A$3:$D$29,4),IF(AJ142="f",VLOOKUP(AM142,FlatUnd!$A$2:$D$30,4),IF(AJ142="t",VLOOKUP(AM142,TimeAdd!$A$1:$D$18,4),IF(AJ142="l",VLOOKUP(AM142,SLimit!$A$1:$D$8,4),AP141)))))),AP141)</f>
        <v>72</v>
      </c>
      <c r="AQ142" s="53">
        <f t="shared" si="252"/>
        <v>80</v>
      </c>
      <c r="AR142" s="54" t="str">
        <f t="shared" si="253"/>
        <v>80 Speed limit.</v>
      </c>
      <c r="AS142" s="55"/>
      <c r="AT142" s="55"/>
      <c r="AU142" s="56">
        <f>IF(GroupStTimes!$A$8=0,MIN(CB142,CD142,CF142),MIN(BZ142,CB142,CD142,CF142))</f>
        <v>0.30517361111111119</v>
      </c>
      <c r="AV142" s="56">
        <f>IF(GroupStTimes!$A$8=0,MAX(CC142,CE142,CG142),MAX(CA142,CC142,CE142,CG142))</f>
        <v>0.3602893518518519</v>
      </c>
      <c r="AW142" s="57" t="str">
        <f t="shared" si="254"/>
        <v/>
      </c>
      <c r="AX142" s="58" t="str">
        <f t="shared" si="255"/>
        <v/>
      </c>
      <c r="AY142" s="58" t="str">
        <f t="shared" si="256"/>
        <v/>
      </c>
      <c r="AZ142" s="31">
        <f t="shared" si="257"/>
        <v>38.06</v>
      </c>
      <c r="BA142" s="59">
        <f t="shared" si="258"/>
        <v>0.29684027777777783</v>
      </c>
      <c r="BB142" s="59">
        <f t="shared" si="259"/>
        <v>0.30239583333333342</v>
      </c>
      <c r="BC142" s="59">
        <f t="shared" si="260"/>
        <v>0.29997685185185191</v>
      </c>
      <c r="BD142" s="59">
        <f t="shared" si="261"/>
        <v>0.34581018518518519</v>
      </c>
      <c r="BE142" s="59">
        <f t="shared" si="262"/>
        <v>0.34388888888888891</v>
      </c>
      <c r="BF142" s="59">
        <f t="shared" si="263"/>
        <v>0.3543055555555556</v>
      </c>
      <c r="BG142" s="59">
        <f t="shared" si="264"/>
        <v>0.35327546296296303</v>
      </c>
      <c r="BH142" s="59">
        <f t="shared" si="265"/>
        <v>0.35258101851851859</v>
      </c>
      <c r="BI142" s="31">
        <f t="shared" si="266"/>
        <v>9.1999999999999957</v>
      </c>
      <c r="BJ142" s="61">
        <f t="shared" ref="BJ142:BM142" si="296">IF($AJ141="t",IF(AM140=0,0,$BI142/AM140),IF(AM141=0,0,$BI142/AM141))</f>
        <v>0.1999999999999999</v>
      </c>
      <c r="BK142" s="61">
        <f t="shared" si="296"/>
        <v>0.16727272727272718</v>
      </c>
      <c r="BL142" s="61">
        <f t="shared" si="296"/>
        <v>0.14374999999999993</v>
      </c>
      <c r="BM142" s="61">
        <f t="shared" si="296"/>
        <v>0.12777777777777771</v>
      </c>
      <c r="BN142" s="62">
        <f t="shared" si="268"/>
        <v>0</v>
      </c>
      <c r="BO142" s="62">
        <f t="shared" si="269"/>
        <v>12</v>
      </c>
      <c r="BP142" s="62">
        <f t="shared" si="270"/>
        <v>0</v>
      </c>
      <c r="BQ142" s="62">
        <f t="shared" si="271"/>
        <v>0</v>
      </c>
      <c r="BR142" s="62">
        <f t="shared" si="272"/>
        <v>10</v>
      </c>
      <c r="BS142" s="62">
        <f t="shared" si="273"/>
        <v>2</v>
      </c>
      <c r="BT142" s="62">
        <f t="shared" si="274"/>
        <v>0</v>
      </c>
      <c r="BU142" s="62">
        <f t="shared" si="275"/>
        <v>8</v>
      </c>
      <c r="BV142" s="62">
        <f t="shared" si="276"/>
        <v>37</v>
      </c>
      <c r="BW142" s="62">
        <f t="shared" si="277"/>
        <v>0</v>
      </c>
      <c r="BX142" s="62">
        <f t="shared" si="278"/>
        <v>7</v>
      </c>
      <c r="BY142" s="62">
        <f t="shared" si="279"/>
        <v>40</v>
      </c>
      <c r="BZ142" s="63">
        <f t="shared" si="280"/>
        <v>0.30517361111111119</v>
      </c>
      <c r="CA142" s="63">
        <f t="shared" si="281"/>
        <v>0.31072916666666678</v>
      </c>
      <c r="CB142" s="63">
        <f t="shared" si="282"/>
        <v>0.30694444444444452</v>
      </c>
      <c r="CC142" s="63">
        <f t="shared" si="283"/>
        <v>0.3527777777777778</v>
      </c>
      <c r="CD142" s="63">
        <f t="shared" si="284"/>
        <v>0.34987268518518522</v>
      </c>
      <c r="CE142" s="63">
        <f t="shared" si="285"/>
        <v>0.3602893518518519</v>
      </c>
      <c r="CF142" s="63">
        <f t="shared" si="286"/>
        <v>0.35859953703703712</v>
      </c>
      <c r="CG142" s="63">
        <f t="shared" si="287"/>
        <v>0.35790509259259268</v>
      </c>
      <c r="CH142" s="36"/>
      <c r="CI142" s="36"/>
      <c r="CJ142" s="36"/>
      <c r="CK142" s="36"/>
      <c r="CL142" s="60">
        <v>60</v>
      </c>
    </row>
    <row r="143" spans="1:90" ht="40.5" x14ac:dyDescent="0.25">
      <c r="A143" s="37">
        <v>33</v>
      </c>
      <c r="B143" s="38"/>
      <c r="C143" s="39"/>
      <c r="D143" s="39"/>
      <c r="E143" s="39"/>
      <c r="F143" s="42"/>
      <c r="G143" s="40">
        <v>47.34</v>
      </c>
      <c r="H143" s="41">
        <f t="shared" si="288"/>
        <v>47.36</v>
      </c>
      <c r="I143" s="42">
        <v>47.330000000000005</v>
      </c>
      <c r="J143" s="43">
        <f t="shared" si="238"/>
        <v>-7.0427494894002613E-4</v>
      </c>
      <c r="K143" s="44">
        <f t="shared" si="239"/>
        <v>-3.3333333333331439E-2</v>
      </c>
      <c r="L143" s="45" t="s">
        <v>144</v>
      </c>
      <c r="M143" s="126">
        <v>80</v>
      </c>
      <c r="N143" s="46">
        <f t="shared" si="241"/>
        <v>47.363333333333337</v>
      </c>
      <c r="O143" s="46"/>
      <c r="P143" s="42">
        <v>47.330000000000005</v>
      </c>
      <c r="Q143" s="46"/>
      <c r="R143" s="39">
        <v>47.37</v>
      </c>
      <c r="S143" s="46">
        <v>-0.2</v>
      </c>
      <c r="T143" s="40">
        <v>47.59</v>
      </c>
      <c r="U143" s="47" t="str">
        <f t="shared" si="242"/>
        <v/>
      </c>
      <c r="V143" s="47" t="str">
        <f t="shared" si="243"/>
        <v/>
      </c>
      <c r="W143" s="48"/>
      <c r="X143" s="48"/>
      <c r="Y143" s="48"/>
      <c r="Z143" s="48"/>
      <c r="AA143" s="48"/>
      <c r="AB143" s="48"/>
      <c r="AC143" s="49"/>
      <c r="AD143" s="49"/>
      <c r="AE143" s="51">
        <f t="shared" si="245"/>
        <v>33</v>
      </c>
      <c r="AF143" s="51" t="str">
        <f t="shared" si="246"/>
        <v/>
      </c>
      <c r="AG143" s="51" t="str">
        <f t="shared" si="247"/>
        <v/>
      </c>
      <c r="AH143" s="51" t="str">
        <f t="shared" si="248"/>
        <v/>
      </c>
      <c r="AI143" s="52">
        <f t="shared" si="249"/>
        <v>47.36</v>
      </c>
      <c r="AJ143" s="68"/>
      <c r="AK143" s="53"/>
      <c r="AL143" s="52"/>
      <c r="AM143" s="53">
        <f t="shared" si="251"/>
        <v>46</v>
      </c>
      <c r="AN143" s="53">
        <f>IF(AJ143&lt;&gt;"",IF(AJ143="o",VLOOKUP(AM143,OpenSect!$A$1:$D$11,2),IF(AJ143="u",VLOOKUP(AM143,UpHill!$A$1:$D$35,2),IF(AJ143="d",VLOOKUP(AM143,DownHill!$A$3:$D$29,2),IF(AJ143="f",VLOOKUP(AM143,FlatUnd!$A$2:$D$30,2),IF(AJ143="t",VLOOKUP(AM143,TimeAdd!$A$1:$D$176,2),IF(AJ143="l",VLOOKUP(AM143,SLimit!$A$1:$D$8,2),AN142)))))),AN142)</f>
        <v>55</v>
      </c>
      <c r="AO143" s="53">
        <f>IF(AJ143&lt;&gt;"",IF(AJ143="o",VLOOKUP(AM143,OpenSect!$A$1:$D$11,3),IF(AJ143="u",VLOOKUP(AM143,UpHill!$A$1:$D$35,3),IF(AJ143="d",VLOOKUP(AM143,DownHill!$A$3:$D$29,3),IF(AJ143="f",VLOOKUP(AM143,FlatUnd!$A$2:$D$30,3),IF(AJ143="t",VLOOKUP(AM143,TimeAdd!$A$1:$D$18,3),IF(AJ143="l",VLOOKUP(AM143,SLimit!$A$1:$D$8,3),AO142)))))),AO142)</f>
        <v>64</v>
      </c>
      <c r="AP143" s="53">
        <f>IF(AJ143&lt;&gt;"",IF(AJ143="o",VLOOKUP(AM143,OpenSect!$A$1:$D$11,4),IF(AJ143="u",VLOOKUP(AM143,UpHill!$A$1:$D$35,4),IF(AJ143="d",VLOOKUP(AM143,DownHill!$A$3:$D$29,4),IF(AJ143="f",VLOOKUP(AM143,FlatUnd!$A$2:$D$30,4),IF(AJ143="t",VLOOKUP(AM143,TimeAdd!$A$1:$D$18,4),IF(AJ143="l",VLOOKUP(AM143,SLimit!$A$1:$D$8,4),AP142)))))),AP142)</f>
        <v>72</v>
      </c>
      <c r="AQ143" s="53">
        <f t="shared" si="252"/>
        <v>80</v>
      </c>
      <c r="AR143" s="54" t="str">
        <f t="shared" si="253"/>
        <v>R56 Thornville, Pietermaritzburg {Right} / {Left} R56 Richmond</v>
      </c>
      <c r="AS143" s="55"/>
      <c r="AT143" s="55"/>
      <c r="AU143" s="56">
        <f>IF(GroupStTimes!$A$8=0,MIN(CB143,CD143,CF143),MIN(BZ143,CB143,CD143,CF143))</f>
        <v>0.30526620370370378</v>
      </c>
      <c r="AV143" s="56">
        <f>IF(GroupStTimes!$A$8=0,MAX(CC143,CE143,CG143),MAX(CA143,CC143,CE143,CG143))</f>
        <v>0.36035879629629636</v>
      </c>
      <c r="AW143" s="57" t="str">
        <f t="shared" si="254"/>
        <v/>
      </c>
      <c r="AX143" s="58" t="str">
        <f t="shared" si="255"/>
        <v/>
      </c>
      <c r="AY143" s="58" t="str">
        <f t="shared" si="256"/>
        <v/>
      </c>
      <c r="AZ143" s="31">
        <f t="shared" si="257"/>
        <v>38.06</v>
      </c>
      <c r="BA143" s="59">
        <f t="shared" si="258"/>
        <v>0.29684027777777783</v>
      </c>
      <c r="BB143" s="59">
        <f t="shared" si="259"/>
        <v>0.30239583333333342</v>
      </c>
      <c r="BC143" s="59">
        <f t="shared" si="260"/>
        <v>0.29997685185185191</v>
      </c>
      <c r="BD143" s="59">
        <f t="shared" si="261"/>
        <v>0.34581018518518519</v>
      </c>
      <c r="BE143" s="59">
        <f t="shared" si="262"/>
        <v>0.34388888888888891</v>
      </c>
      <c r="BF143" s="59">
        <f t="shared" si="263"/>
        <v>0.3543055555555556</v>
      </c>
      <c r="BG143" s="59">
        <f t="shared" si="264"/>
        <v>0.35327546296296303</v>
      </c>
      <c r="BH143" s="59">
        <f t="shared" si="265"/>
        <v>0.35258101851851859</v>
      </c>
      <c r="BI143" s="31">
        <f t="shared" si="266"/>
        <v>9.2999999999999972</v>
      </c>
      <c r="BJ143" s="61">
        <f t="shared" ref="BJ143:BM143" si="297">IF($AJ142="t",IF(AM141=0,0,$BI143/AM141),IF(AM142=0,0,$BI143/AM142))</f>
        <v>0.2021739130434782</v>
      </c>
      <c r="BK143" s="61">
        <f t="shared" si="297"/>
        <v>0.16909090909090904</v>
      </c>
      <c r="BL143" s="61">
        <f t="shared" si="297"/>
        <v>0.14531249999999996</v>
      </c>
      <c r="BM143" s="61">
        <f t="shared" si="297"/>
        <v>0.12916666666666662</v>
      </c>
      <c r="BN143" s="62">
        <f t="shared" si="268"/>
        <v>0</v>
      </c>
      <c r="BO143" s="62">
        <f t="shared" si="269"/>
        <v>12</v>
      </c>
      <c r="BP143" s="62">
        <f t="shared" si="270"/>
        <v>8</v>
      </c>
      <c r="BQ143" s="62">
        <f t="shared" si="271"/>
        <v>0</v>
      </c>
      <c r="BR143" s="62">
        <f t="shared" si="272"/>
        <v>10</v>
      </c>
      <c r="BS143" s="62">
        <f t="shared" si="273"/>
        <v>9</v>
      </c>
      <c r="BT143" s="62">
        <f t="shared" si="274"/>
        <v>0</v>
      </c>
      <c r="BU143" s="62">
        <f t="shared" si="275"/>
        <v>8</v>
      </c>
      <c r="BV143" s="62">
        <f t="shared" si="276"/>
        <v>43</v>
      </c>
      <c r="BW143" s="62">
        <f t="shared" si="277"/>
        <v>0</v>
      </c>
      <c r="BX143" s="62">
        <f t="shared" si="278"/>
        <v>7</v>
      </c>
      <c r="BY143" s="62">
        <f t="shared" si="279"/>
        <v>45</v>
      </c>
      <c r="BZ143" s="63">
        <f t="shared" si="280"/>
        <v>0.30526620370370378</v>
      </c>
      <c r="CA143" s="63">
        <f t="shared" si="281"/>
        <v>0.31082175925925937</v>
      </c>
      <c r="CB143" s="63">
        <f t="shared" si="282"/>
        <v>0.30702546296296301</v>
      </c>
      <c r="CC143" s="63">
        <f t="shared" si="283"/>
        <v>0.3528587962962963</v>
      </c>
      <c r="CD143" s="63">
        <f t="shared" si="284"/>
        <v>0.34994212962962967</v>
      </c>
      <c r="CE143" s="63">
        <f t="shared" si="285"/>
        <v>0.36035879629629636</v>
      </c>
      <c r="CF143" s="63">
        <f t="shared" si="286"/>
        <v>0.35865740740740748</v>
      </c>
      <c r="CG143" s="63">
        <f t="shared" si="287"/>
        <v>0.35796296296296304</v>
      </c>
      <c r="CH143" s="36"/>
      <c r="CI143" s="36"/>
      <c r="CJ143" s="36"/>
      <c r="CK143" s="36"/>
      <c r="CL143" s="60">
        <v>60</v>
      </c>
    </row>
    <row r="144" spans="1:90" ht="81" x14ac:dyDescent="0.25">
      <c r="A144" s="37">
        <v>33</v>
      </c>
      <c r="B144" s="38"/>
      <c r="C144" s="39" t="s">
        <v>25</v>
      </c>
      <c r="D144" s="39">
        <v>20</v>
      </c>
      <c r="E144" s="39"/>
      <c r="F144" s="42"/>
      <c r="G144" s="40">
        <v>47.4</v>
      </c>
      <c r="H144" s="41">
        <f t="shared" si="288"/>
        <v>47.41</v>
      </c>
      <c r="I144" s="42">
        <v>47.39</v>
      </c>
      <c r="J144" s="43">
        <f t="shared" si="238"/>
        <v>-6.330449461910536E-4</v>
      </c>
      <c r="K144" s="44">
        <f t="shared" si="239"/>
        <v>-2.9999999999994031E-2</v>
      </c>
      <c r="L144" s="70" t="s">
        <v>1227</v>
      </c>
      <c r="M144" s="126">
        <v>80</v>
      </c>
      <c r="N144" s="46">
        <f t="shared" si="241"/>
        <v>47.419999999999995</v>
      </c>
      <c r="O144" s="46"/>
      <c r="P144" s="42">
        <v>47.39</v>
      </c>
      <c r="Q144" s="46"/>
      <c r="R144" s="39">
        <v>47.43</v>
      </c>
      <c r="S144" s="46">
        <v>-0.2</v>
      </c>
      <c r="T144" s="40">
        <v>47.64</v>
      </c>
      <c r="U144" s="47" t="str">
        <f t="shared" si="242"/>
        <v/>
      </c>
      <c r="V144" s="47" t="str">
        <f t="shared" si="243"/>
        <v/>
      </c>
      <c r="W144" s="48"/>
      <c r="X144" s="48"/>
      <c r="Y144" s="48"/>
      <c r="Z144" s="48"/>
      <c r="AA144" s="48"/>
      <c r="AB144" s="48"/>
      <c r="AC144" s="49"/>
      <c r="AD144" s="49"/>
      <c r="AE144" s="51">
        <f t="shared" si="245"/>
        <v>33</v>
      </c>
      <c r="AF144" s="51" t="str">
        <f t="shared" si="246"/>
        <v/>
      </c>
      <c r="AG144" s="51" t="str">
        <f t="shared" si="247"/>
        <v>o</v>
      </c>
      <c r="AH144" s="51">
        <f t="shared" si="248"/>
        <v>20</v>
      </c>
      <c r="AI144" s="52">
        <f t="shared" si="249"/>
        <v>47.41</v>
      </c>
      <c r="AJ144" s="68" t="s">
        <v>25</v>
      </c>
      <c r="AK144" s="53"/>
      <c r="AL144" s="52"/>
      <c r="AM144" s="53">
        <f t="shared" si="251"/>
        <v>20</v>
      </c>
      <c r="AN144" s="53">
        <f>IF(AJ144&lt;&gt;"",IF(AJ144="o",VLOOKUP(AM144,OpenSect!$A$1:$D$11,2),IF(AJ144="u",VLOOKUP(AM144,UpHill!$A$1:$D$35,2),IF(AJ144="d",VLOOKUP(AM144,DownHill!$A$3:$D$29,2),IF(AJ144="f",VLOOKUP(AM144,FlatUnd!$A$2:$D$30,2),IF(AJ144="t",VLOOKUP(AM144,TimeAdd!$A$1:$D$176,2),IF(AJ144="l",VLOOKUP(AM144,SLimit!$A$1:$D$8,2),AN143)))))),AN143)</f>
        <v>20</v>
      </c>
      <c r="AO144" s="53">
        <f>IF(AJ144&lt;&gt;"",IF(AJ144="o",VLOOKUP(AM144,OpenSect!$A$1:$D$11,3),IF(AJ144="u",VLOOKUP(AM144,UpHill!$A$1:$D$35,3),IF(AJ144="d",VLOOKUP(AM144,DownHill!$A$3:$D$29,3),IF(AJ144="f",VLOOKUP(AM144,FlatUnd!$A$2:$D$30,3),IF(AJ144="t",VLOOKUP(AM144,TimeAdd!$A$1:$D$18,3),IF(AJ144="l",VLOOKUP(AM144,SLimit!$A$1:$D$8,3),AO143)))))),AO143)</f>
        <v>20</v>
      </c>
      <c r="AP144" s="53">
        <f>IF(AJ144&lt;&gt;"",IF(AJ144="o",VLOOKUP(AM144,OpenSect!$A$1:$D$11,4),IF(AJ144="u",VLOOKUP(AM144,UpHill!$A$1:$D$35,4),IF(AJ144="d",VLOOKUP(AM144,DownHill!$A$3:$D$29,4),IF(AJ144="f",VLOOKUP(AM144,FlatUnd!$A$2:$D$30,4),IF(AJ144="t",VLOOKUP(AM144,TimeAdd!$A$1:$D$18,4),IF(AJ144="l",VLOOKUP(AM144,SLimit!$A$1:$D$8,4),AP143)))))),AP143)</f>
        <v>20</v>
      </c>
      <c r="AQ144" s="53">
        <f t="shared" si="252"/>
        <v>80</v>
      </c>
      <c r="AR144" s="54" t="str">
        <f t="shared" si="253"/>
        <v>Warning - Speed humps. Be careful of fierce speed bumps.{  No Controls will operate up to 'R56, Thornville 1, Pietermaritzburg 17'.}  START of OPEN SECTION</v>
      </c>
      <c r="AS144" s="55"/>
      <c r="AT144" s="55"/>
      <c r="AU144" s="56">
        <f>IF(GroupStTimes!$A$8=0,MIN(CB144,CD144,CF144),MIN(BZ144,CB144,CD144,CF144))</f>
        <v>0.30531250000000004</v>
      </c>
      <c r="AV144" s="56">
        <f>IF(GroupStTimes!$A$8=0,MAX(CC144,CE144,CG144),MAX(CA144,CC144,CE144,CG144))</f>
        <v>0.36039351851851859</v>
      </c>
      <c r="AW144" s="57" t="str">
        <f t="shared" si="254"/>
        <v/>
      </c>
      <c r="AX144" s="58" t="str">
        <f t="shared" si="255"/>
        <v/>
      </c>
      <c r="AY144" s="58" t="str">
        <f t="shared" si="256"/>
        <v/>
      </c>
      <c r="AZ144" s="31">
        <f t="shared" si="257"/>
        <v>38.06</v>
      </c>
      <c r="BA144" s="59">
        <f t="shared" si="258"/>
        <v>0.29684027777777783</v>
      </c>
      <c r="BB144" s="59">
        <f t="shared" si="259"/>
        <v>0.30239583333333342</v>
      </c>
      <c r="BC144" s="59">
        <f t="shared" si="260"/>
        <v>0.29997685185185191</v>
      </c>
      <c r="BD144" s="59">
        <f t="shared" si="261"/>
        <v>0.34581018518518519</v>
      </c>
      <c r="BE144" s="59">
        <f t="shared" si="262"/>
        <v>0.34388888888888891</v>
      </c>
      <c r="BF144" s="59">
        <f t="shared" si="263"/>
        <v>0.3543055555555556</v>
      </c>
      <c r="BG144" s="59">
        <f t="shared" si="264"/>
        <v>0.35327546296296303</v>
      </c>
      <c r="BH144" s="59">
        <f t="shared" si="265"/>
        <v>0.35258101851851859</v>
      </c>
      <c r="BI144" s="31">
        <f t="shared" si="266"/>
        <v>9.3499999999999943</v>
      </c>
      <c r="BJ144" s="61">
        <f t="shared" ref="BJ144:BM144" si="298">IF($AJ143="t",IF(AM142=0,0,$BI144/AM142),IF(AM143=0,0,$BI144/AM143))</f>
        <v>0.20326086956521727</v>
      </c>
      <c r="BK144" s="61">
        <f t="shared" si="298"/>
        <v>0.1699999999999999</v>
      </c>
      <c r="BL144" s="61">
        <f t="shared" si="298"/>
        <v>0.14609374999999991</v>
      </c>
      <c r="BM144" s="61">
        <f t="shared" si="298"/>
        <v>0.12986111111111104</v>
      </c>
      <c r="BN144" s="62">
        <f t="shared" si="268"/>
        <v>0</v>
      </c>
      <c r="BO144" s="62">
        <f t="shared" si="269"/>
        <v>12</v>
      </c>
      <c r="BP144" s="62">
        <f t="shared" si="270"/>
        <v>12</v>
      </c>
      <c r="BQ144" s="62">
        <f t="shared" si="271"/>
        <v>0</v>
      </c>
      <c r="BR144" s="62">
        <f t="shared" si="272"/>
        <v>10</v>
      </c>
      <c r="BS144" s="62">
        <f t="shared" si="273"/>
        <v>12</v>
      </c>
      <c r="BT144" s="62">
        <f t="shared" si="274"/>
        <v>0</v>
      </c>
      <c r="BU144" s="62">
        <f t="shared" si="275"/>
        <v>8</v>
      </c>
      <c r="BV144" s="62">
        <f t="shared" si="276"/>
        <v>46</v>
      </c>
      <c r="BW144" s="62">
        <f t="shared" si="277"/>
        <v>0</v>
      </c>
      <c r="BX144" s="62">
        <f t="shared" si="278"/>
        <v>7</v>
      </c>
      <c r="BY144" s="62">
        <f t="shared" si="279"/>
        <v>47</v>
      </c>
      <c r="BZ144" s="63">
        <f t="shared" si="280"/>
        <v>0.30531250000000004</v>
      </c>
      <c r="CA144" s="63">
        <f t="shared" si="281"/>
        <v>0.31086805555555563</v>
      </c>
      <c r="CB144" s="63">
        <f t="shared" si="282"/>
        <v>0.30706018518518524</v>
      </c>
      <c r="CC144" s="63">
        <f t="shared" si="283"/>
        <v>0.35289351851851852</v>
      </c>
      <c r="CD144" s="63">
        <f t="shared" si="284"/>
        <v>0.3499768518518519</v>
      </c>
      <c r="CE144" s="63">
        <f t="shared" si="285"/>
        <v>0.36039351851851859</v>
      </c>
      <c r="CF144" s="63">
        <f t="shared" si="286"/>
        <v>0.35868055555555561</v>
      </c>
      <c r="CG144" s="63">
        <f t="shared" si="287"/>
        <v>0.35798611111111117</v>
      </c>
      <c r="CH144" s="36"/>
      <c r="CI144" s="36"/>
      <c r="CJ144" s="36"/>
      <c r="CK144" s="36"/>
      <c r="CL144" s="60">
        <v>60</v>
      </c>
    </row>
    <row r="145" spans="1:90" ht="26.25" customHeight="1" x14ac:dyDescent="0.25">
      <c r="A145" s="37">
        <v>33</v>
      </c>
      <c r="B145" s="38"/>
      <c r="C145" s="39"/>
      <c r="D145" s="39"/>
      <c r="E145" s="39"/>
      <c r="F145" s="42"/>
      <c r="G145" s="66">
        <v>47.43</v>
      </c>
      <c r="H145" s="41">
        <f t="shared" si="288"/>
        <v>47.44</v>
      </c>
      <c r="I145" s="42">
        <v>47.42</v>
      </c>
      <c r="J145" s="43">
        <f t="shared" si="238"/>
        <v>-6.3264445381682897E-4</v>
      </c>
      <c r="K145" s="44">
        <f t="shared" si="239"/>
        <v>-2.9999999999994031E-2</v>
      </c>
      <c r="L145" s="45" t="s">
        <v>145</v>
      </c>
      <c r="M145" s="126">
        <v>80</v>
      </c>
      <c r="N145" s="46">
        <f t="shared" si="241"/>
        <v>47.449999999999996</v>
      </c>
      <c r="O145" s="46"/>
      <c r="P145" s="42">
        <v>47.42</v>
      </c>
      <c r="Q145" s="46"/>
      <c r="R145" s="39">
        <v>47.46</v>
      </c>
      <c r="S145" s="46">
        <v>-0.2</v>
      </c>
      <c r="T145" s="40">
        <v>47.67</v>
      </c>
      <c r="U145" s="47" t="str">
        <f t="shared" si="242"/>
        <v/>
      </c>
      <c r="V145" s="47" t="str">
        <f t="shared" si="243"/>
        <v/>
      </c>
      <c r="W145" s="48"/>
      <c r="X145" s="48"/>
      <c r="Y145" s="48"/>
      <c r="Z145" s="48"/>
      <c r="AA145" s="48"/>
      <c r="AB145" s="48"/>
      <c r="AC145" s="49"/>
      <c r="AD145" s="49"/>
      <c r="AE145" s="51">
        <f t="shared" si="245"/>
        <v>33</v>
      </c>
      <c r="AF145" s="51" t="str">
        <f t="shared" si="246"/>
        <v/>
      </c>
      <c r="AG145" s="51" t="str">
        <f t="shared" si="247"/>
        <v/>
      </c>
      <c r="AH145" s="51" t="str">
        <f t="shared" si="248"/>
        <v/>
      </c>
      <c r="AI145" s="52">
        <f t="shared" si="249"/>
        <v>47.44</v>
      </c>
      <c r="AJ145" s="68"/>
      <c r="AK145" s="53"/>
      <c r="AL145" s="52"/>
      <c r="AM145" s="53">
        <f t="shared" si="251"/>
        <v>20</v>
      </c>
      <c r="AN145" s="53">
        <f>IF(AJ145&lt;&gt;"",IF(AJ145="o",VLOOKUP(AM145,OpenSect!$A$1:$D$11,2),IF(AJ145="u",VLOOKUP(AM145,UpHill!$A$1:$D$35,2),IF(AJ145="d",VLOOKUP(AM145,DownHill!$A$3:$D$29,2),IF(AJ145="f",VLOOKUP(AM145,FlatUnd!$A$2:$D$30,2),IF(AJ145="t",VLOOKUP(AM145,TimeAdd!$A$1:$D$176,2),IF(AJ145="l",VLOOKUP(AM145,SLimit!$A$1:$D$8,2),AN144)))))),AN144)</f>
        <v>20</v>
      </c>
      <c r="AO145" s="53">
        <f>IF(AJ145&lt;&gt;"",IF(AJ145="o",VLOOKUP(AM145,OpenSect!$A$1:$D$11,3),IF(AJ145="u",VLOOKUP(AM145,UpHill!$A$1:$D$35,3),IF(AJ145="d",VLOOKUP(AM145,DownHill!$A$3:$D$29,3),IF(AJ145="f",VLOOKUP(AM145,FlatUnd!$A$2:$D$30,3),IF(AJ145="t",VLOOKUP(AM145,TimeAdd!$A$1:$D$18,3),IF(AJ145="l",VLOOKUP(AM145,SLimit!$A$1:$D$8,3),AO144)))))),AO144)</f>
        <v>20</v>
      </c>
      <c r="AP145" s="53">
        <f>IF(AJ145&lt;&gt;"",IF(AJ145="o",VLOOKUP(AM145,OpenSect!$A$1:$D$11,4),IF(AJ145="u",VLOOKUP(AM145,UpHill!$A$1:$D$35,4),IF(AJ145="d",VLOOKUP(AM145,DownHill!$A$3:$D$29,4),IF(AJ145="f",VLOOKUP(AM145,FlatUnd!$A$2:$D$30,4),IF(AJ145="t",VLOOKUP(AM145,TimeAdd!$A$1:$D$18,4),IF(AJ145="l",VLOOKUP(AM145,SLimit!$A$1:$D$8,4),AP144)))))),AP144)</f>
        <v>20</v>
      </c>
      <c r="AQ145" s="53">
        <f t="shared" si="252"/>
        <v>80</v>
      </c>
      <c r="AR145" s="54" t="str">
        <f t="shared" si="253"/>
        <v xml:space="preserve">Warning - T Junction. </v>
      </c>
      <c r="AS145" s="55"/>
      <c r="AT145" s="55"/>
      <c r="AU145" s="56">
        <f>IF(GroupStTimes!$A$8=0,MIN(CB145,CD145,CF145),MIN(BZ145,CB145,CD145,CF145))</f>
        <v>0.3053703703703704</v>
      </c>
      <c r="AV145" s="56">
        <f>IF(GroupStTimes!$A$8=0,MAX(CC145,CE145,CG145),MAX(CA145,CC145,CE145,CG145))</f>
        <v>0.36045138888888895</v>
      </c>
      <c r="AW145" s="57" t="str">
        <f t="shared" si="254"/>
        <v/>
      </c>
      <c r="AX145" s="58" t="str">
        <f t="shared" si="255"/>
        <v/>
      </c>
      <c r="AY145" s="58" t="str">
        <f t="shared" si="256"/>
        <v/>
      </c>
      <c r="AZ145" s="31">
        <f t="shared" si="257"/>
        <v>47.41</v>
      </c>
      <c r="BA145" s="59">
        <f t="shared" si="258"/>
        <v>0.30531250000000004</v>
      </c>
      <c r="BB145" s="59">
        <f t="shared" si="259"/>
        <v>0.31086805555555563</v>
      </c>
      <c r="BC145" s="59">
        <f t="shared" si="260"/>
        <v>0.30706018518518524</v>
      </c>
      <c r="BD145" s="59">
        <f t="shared" si="261"/>
        <v>0.35289351851851852</v>
      </c>
      <c r="BE145" s="59">
        <f t="shared" si="262"/>
        <v>0.3499768518518519</v>
      </c>
      <c r="BF145" s="59">
        <f t="shared" si="263"/>
        <v>0.36039351851851859</v>
      </c>
      <c r="BG145" s="59">
        <f t="shared" si="264"/>
        <v>0.35868055555555561</v>
      </c>
      <c r="BH145" s="59">
        <f t="shared" si="265"/>
        <v>0.35798611111111117</v>
      </c>
      <c r="BI145" s="31">
        <f t="shared" si="266"/>
        <v>3.0000000000001137E-2</v>
      </c>
      <c r="BJ145" s="61">
        <f t="shared" ref="BJ145:BM145" si="299">IF($AJ144="t",IF(AM143=0,0,$BI145/AM143),IF(AM144=0,0,$BI145/AM144))</f>
        <v>1.5000000000000568E-3</v>
      </c>
      <c r="BK145" s="61">
        <f t="shared" si="299"/>
        <v>1.5000000000000568E-3</v>
      </c>
      <c r="BL145" s="61">
        <f t="shared" si="299"/>
        <v>1.5000000000000568E-3</v>
      </c>
      <c r="BM145" s="61">
        <f t="shared" si="299"/>
        <v>1.5000000000000568E-3</v>
      </c>
      <c r="BN145" s="62">
        <f t="shared" si="268"/>
        <v>0</v>
      </c>
      <c r="BO145" s="62">
        <f t="shared" si="269"/>
        <v>0</v>
      </c>
      <c r="BP145" s="62">
        <f t="shared" si="270"/>
        <v>5</v>
      </c>
      <c r="BQ145" s="62">
        <f t="shared" si="271"/>
        <v>0</v>
      </c>
      <c r="BR145" s="62">
        <f t="shared" si="272"/>
        <v>0</v>
      </c>
      <c r="BS145" s="62">
        <f t="shared" si="273"/>
        <v>5</v>
      </c>
      <c r="BT145" s="62">
        <f t="shared" si="274"/>
        <v>0</v>
      </c>
      <c r="BU145" s="62">
        <f t="shared" si="275"/>
        <v>0</v>
      </c>
      <c r="BV145" s="62">
        <f t="shared" si="276"/>
        <v>5</v>
      </c>
      <c r="BW145" s="62">
        <f t="shared" si="277"/>
        <v>0</v>
      </c>
      <c r="BX145" s="62">
        <f t="shared" si="278"/>
        <v>0</v>
      </c>
      <c r="BY145" s="62">
        <f t="shared" si="279"/>
        <v>5</v>
      </c>
      <c r="BZ145" s="63">
        <f t="shared" si="280"/>
        <v>0.3053703703703704</v>
      </c>
      <c r="CA145" s="63">
        <f t="shared" si="281"/>
        <v>0.31092592592592599</v>
      </c>
      <c r="CB145" s="63">
        <f t="shared" si="282"/>
        <v>0.3071180555555556</v>
      </c>
      <c r="CC145" s="63">
        <f t="shared" si="283"/>
        <v>0.35295138888888888</v>
      </c>
      <c r="CD145" s="63">
        <f t="shared" si="284"/>
        <v>0.35003472222222226</v>
      </c>
      <c r="CE145" s="63">
        <f t="shared" si="285"/>
        <v>0.36045138888888895</v>
      </c>
      <c r="CF145" s="63">
        <f t="shared" si="286"/>
        <v>0.35873842592592597</v>
      </c>
      <c r="CG145" s="63">
        <f t="shared" si="287"/>
        <v>0.35804398148148153</v>
      </c>
      <c r="CH145" s="36"/>
      <c r="CI145" s="36"/>
      <c r="CJ145" s="36"/>
      <c r="CK145" s="36"/>
      <c r="CL145" s="60">
        <v>60</v>
      </c>
    </row>
    <row r="146" spans="1:90" ht="26.25" customHeight="1" x14ac:dyDescent="0.25">
      <c r="A146" s="37">
        <v>33</v>
      </c>
      <c r="B146" s="38"/>
      <c r="C146" s="39"/>
      <c r="D146" s="39"/>
      <c r="E146" s="39"/>
      <c r="F146" s="42"/>
      <c r="G146" s="66">
        <v>47.51</v>
      </c>
      <c r="H146" s="41">
        <f t="shared" si="288"/>
        <v>47.52</v>
      </c>
      <c r="I146" s="42">
        <v>47.5</v>
      </c>
      <c r="J146" s="43">
        <f t="shared" si="238"/>
        <v>-6.315789473682954E-4</v>
      </c>
      <c r="K146" s="44">
        <f t="shared" si="239"/>
        <v>-2.9999999999994031E-2</v>
      </c>
      <c r="L146" s="45" t="s">
        <v>146</v>
      </c>
      <c r="M146" s="126">
        <v>80</v>
      </c>
      <c r="N146" s="46">
        <f t="shared" si="241"/>
        <v>47.529999999999994</v>
      </c>
      <c r="O146" s="46"/>
      <c r="P146" s="42">
        <v>47.5</v>
      </c>
      <c r="Q146" s="46"/>
      <c r="R146" s="39">
        <v>47.54</v>
      </c>
      <c r="S146" s="46">
        <v>-0.2</v>
      </c>
      <c r="T146" s="40">
        <v>47.75</v>
      </c>
      <c r="U146" s="47" t="str">
        <f t="shared" si="242"/>
        <v/>
      </c>
      <c r="V146" s="47" t="str">
        <f t="shared" si="243"/>
        <v/>
      </c>
      <c r="W146" s="48"/>
      <c r="X146" s="48"/>
      <c r="Y146" s="48"/>
      <c r="Z146" s="48"/>
      <c r="AA146" s="48"/>
      <c r="AB146" s="48"/>
      <c r="AC146" s="49"/>
      <c r="AD146" s="49"/>
      <c r="AE146" s="51">
        <f t="shared" si="245"/>
        <v>33</v>
      </c>
      <c r="AF146" s="51" t="str">
        <f t="shared" si="246"/>
        <v/>
      </c>
      <c r="AG146" s="51" t="str">
        <f t="shared" si="247"/>
        <v/>
      </c>
      <c r="AH146" s="51" t="str">
        <f t="shared" si="248"/>
        <v/>
      </c>
      <c r="AI146" s="52">
        <f t="shared" si="249"/>
        <v>47.52</v>
      </c>
      <c r="AJ146" s="68"/>
      <c r="AK146" s="53"/>
      <c r="AL146" s="52"/>
      <c r="AM146" s="53">
        <f t="shared" si="251"/>
        <v>20</v>
      </c>
      <c r="AN146" s="53">
        <f>IF(AJ146&lt;&gt;"",IF(AJ146="o",VLOOKUP(AM146,OpenSect!$A$1:$D$11,2),IF(AJ146="u",VLOOKUP(AM146,UpHill!$A$1:$D$35,2),IF(AJ146="d",VLOOKUP(AM146,DownHill!$A$3:$D$29,2),IF(AJ146="f",VLOOKUP(AM146,FlatUnd!$A$2:$D$30,2),IF(AJ146="t",VLOOKUP(AM146,TimeAdd!$A$1:$D$176,2),IF(AJ146="l",VLOOKUP(AM146,SLimit!$A$1:$D$8,2),AN145)))))),AN145)</f>
        <v>20</v>
      </c>
      <c r="AO146" s="53">
        <f>IF(AJ146&lt;&gt;"",IF(AJ146="o",VLOOKUP(AM146,OpenSect!$A$1:$D$11,3),IF(AJ146="u",VLOOKUP(AM146,UpHill!$A$1:$D$35,3),IF(AJ146="d",VLOOKUP(AM146,DownHill!$A$3:$D$29,3),IF(AJ146="f",VLOOKUP(AM146,FlatUnd!$A$2:$D$30,3),IF(AJ146="t",VLOOKUP(AM146,TimeAdd!$A$1:$D$18,3),IF(AJ146="l",VLOOKUP(AM146,SLimit!$A$1:$D$8,3),AO145)))))),AO145)</f>
        <v>20</v>
      </c>
      <c r="AP146" s="53">
        <f>IF(AJ146&lt;&gt;"",IF(AJ146="o",VLOOKUP(AM146,OpenSect!$A$1:$D$11,4),IF(AJ146="u",VLOOKUP(AM146,UpHill!$A$1:$D$35,4),IF(AJ146="d",VLOOKUP(AM146,DownHill!$A$3:$D$29,4),IF(AJ146="f",VLOOKUP(AM146,FlatUnd!$A$2:$D$30,4),IF(AJ146="t",VLOOKUP(AM146,TimeAdd!$A$1:$D$18,4),IF(AJ146="l",VLOOKUP(AM146,SLimit!$A$1:$D$8,4),AP145)))))),AP145)</f>
        <v>20</v>
      </c>
      <c r="AQ146" s="53">
        <f t="shared" si="252"/>
        <v>80</v>
      </c>
      <c r="AR146" s="54" t="str">
        <f t="shared" si="253"/>
        <v>Prohibition - Stopping prohibited.</v>
      </c>
      <c r="AS146" s="55"/>
      <c r="AT146" s="55"/>
      <c r="AU146" s="56">
        <f>IF(GroupStTimes!$A$8=0,MIN(CB146,CD146,CF146),MIN(BZ146,CB146,CD146,CF146))</f>
        <v>0.30554398148148154</v>
      </c>
      <c r="AV146" s="56">
        <f>IF(GroupStTimes!$A$8=0,MAX(CC146,CE146,CG146),MAX(CA146,CC146,CE146,CG146))</f>
        <v>0.36062500000000008</v>
      </c>
      <c r="AW146" s="57" t="str">
        <f t="shared" si="254"/>
        <v/>
      </c>
      <c r="AX146" s="58" t="str">
        <f t="shared" si="255"/>
        <v/>
      </c>
      <c r="AY146" s="58" t="str">
        <f t="shared" si="256"/>
        <v/>
      </c>
      <c r="AZ146" s="31">
        <f t="shared" si="257"/>
        <v>47.41</v>
      </c>
      <c r="BA146" s="59">
        <f t="shared" si="258"/>
        <v>0.30531250000000004</v>
      </c>
      <c r="BB146" s="59">
        <f t="shared" si="259"/>
        <v>0.31086805555555563</v>
      </c>
      <c r="BC146" s="59">
        <f t="shared" si="260"/>
        <v>0.30706018518518524</v>
      </c>
      <c r="BD146" s="59">
        <f t="shared" si="261"/>
        <v>0.35289351851851852</v>
      </c>
      <c r="BE146" s="59">
        <f t="shared" si="262"/>
        <v>0.3499768518518519</v>
      </c>
      <c r="BF146" s="59">
        <f t="shared" si="263"/>
        <v>0.36039351851851859</v>
      </c>
      <c r="BG146" s="59">
        <f t="shared" si="264"/>
        <v>0.35868055555555561</v>
      </c>
      <c r="BH146" s="59">
        <f t="shared" si="265"/>
        <v>0.35798611111111117</v>
      </c>
      <c r="BI146" s="31">
        <f t="shared" si="266"/>
        <v>0.11000000000000654</v>
      </c>
      <c r="BJ146" s="61">
        <f t="shared" ref="BJ146:BM146" si="300">IF($AJ145="t",IF(AM144=0,0,$BI146/AM144),IF(AM145=0,0,$BI146/AM145))</f>
        <v>5.5000000000003267E-3</v>
      </c>
      <c r="BK146" s="61">
        <f t="shared" si="300"/>
        <v>5.5000000000003267E-3</v>
      </c>
      <c r="BL146" s="61">
        <f t="shared" si="300"/>
        <v>5.5000000000003267E-3</v>
      </c>
      <c r="BM146" s="61">
        <f t="shared" si="300"/>
        <v>5.5000000000003267E-3</v>
      </c>
      <c r="BN146" s="62">
        <f t="shared" si="268"/>
        <v>0</v>
      </c>
      <c r="BO146" s="62">
        <f t="shared" si="269"/>
        <v>0</v>
      </c>
      <c r="BP146" s="62">
        <f t="shared" si="270"/>
        <v>20</v>
      </c>
      <c r="BQ146" s="62">
        <f t="shared" si="271"/>
        <v>0</v>
      </c>
      <c r="BR146" s="62">
        <f t="shared" si="272"/>
        <v>0</v>
      </c>
      <c r="BS146" s="62">
        <f t="shared" si="273"/>
        <v>20</v>
      </c>
      <c r="BT146" s="62">
        <f t="shared" si="274"/>
        <v>0</v>
      </c>
      <c r="BU146" s="62">
        <f t="shared" si="275"/>
        <v>0</v>
      </c>
      <c r="BV146" s="62">
        <f t="shared" si="276"/>
        <v>20</v>
      </c>
      <c r="BW146" s="62">
        <f t="shared" si="277"/>
        <v>0</v>
      </c>
      <c r="BX146" s="62">
        <f t="shared" si="278"/>
        <v>0</v>
      </c>
      <c r="BY146" s="62">
        <f t="shared" si="279"/>
        <v>20</v>
      </c>
      <c r="BZ146" s="63">
        <f t="shared" si="280"/>
        <v>0.30554398148148154</v>
      </c>
      <c r="CA146" s="63">
        <f t="shared" si="281"/>
        <v>0.31109953703703713</v>
      </c>
      <c r="CB146" s="63">
        <f t="shared" si="282"/>
        <v>0.30729166666666674</v>
      </c>
      <c r="CC146" s="63">
        <f t="shared" si="283"/>
        <v>0.35312500000000002</v>
      </c>
      <c r="CD146" s="63">
        <f t="shared" si="284"/>
        <v>0.3502083333333334</v>
      </c>
      <c r="CE146" s="63">
        <f t="shared" si="285"/>
        <v>0.36062500000000008</v>
      </c>
      <c r="CF146" s="63">
        <f t="shared" si="286"/>
        <v>0.35891203703703711</v>
      </c>
      <c r="CG146" s="63">
        <f t="shared" si="287"/>
        <v>0.35821759259259267</v>
      </c>
      <c r="CH146" s="36"/>
      <c r="CI146" s="36"/>
      <c r="CJ146" s="36"/>
      <c r="CK146" s="36"/>
      <c r="CL146" s="60">
        <v>60</v>
      </c>
    </row>
    <row r="147" spans="1:90" ht="40.5" x14ac:dyDescent="0.25">
      <c r="A147" s="37">
        <v>33</v>
      </c>
      <c r="B147" s="38"/>
      <c r="C147" s="39" t="s">
        <v>25</v>
      </c>
      <c r="D147" s="39">
        <v>20</v>
      </c>
      <c r="E147" s="39"/>
      <c r="F147" s="42"/>
      <c r="G147" s="40">
        <v>47.54</v>
      </c>
      <c r="H147" s="41">
        <f t="shared" si="288"/>
        <v>47.55</v>
      </c>
      <c r="I147" s="42">
        <v>47.53</v>
      </c>
      <c r="J147" s="43">
        <f t="shared" si="238"/>
        <v>-6.3118030717444003E-4</v>
      </c>
      <c r="K147" s="44">
        <f t="shared" si="239"/>
        <v>-3.0000000000001137E-2</v>
      </c>
      <c r="L147" s="45" t="s">
        <v>147</v>
      </c>
      <c r="M147" s="126">
        <v>80</v>
      </c>
      <c r="N147" s="46">
        <f t="shared" si="241"/>
        <v>47.56</v>
      </c>
      <c r="O147" s="46"/>
      <c r="P147" s="42">
        <v>47.53</v>
      </c>
      <c r="Q147" s="46"/>
      <c r="R147" s="39">
        <v>47.57</v>
      </c>
      <c r="S147" s="46">
        <v>-0.2</v>
      </c>
      <c r="T147" s="40">
        <v>47.78</v>
      </c>
      <c r="U147" s="47" t="str">
        <f t="shared" si="242"/>
        <v/>
      </c>
      <c r="V147" s="47" t="str">
        <f t="shared" si="243"/>
        <v/>
      </c>
      <c r="W147" s="48"/>
      <c r="X147" s="48"/>
      <c r="Y147" s="48"/>
      <c r="Z147" s="48"/>
      <c r="AA147" s="48"/>
      <c r="AB147" s="48"/>
      <c r="AC147" s="49"/>
      <c r="AD147" s="49"/>
      <c r="AE147" s="51">
        <f t="shared" si="245"/>
        <v>33</v>
      </c>
      <c r="AF147" s="51" t="str">
        <f t="shared" si="246"/>
        <v/>
      </c>
      <c r="AG147" s="51" t="str">
        <f t="shared" si="247"/>
        <v>o</v>
      </c>
      <c r="AH147" s="51">
        <f t="shared" si="248"/>
        <v>20</v>
      </c>
      <c r="AI147" s="52">
        <f t="shared" si="249"/>
        <v>47.55</v>
      </c>
      <c r="AJ147" s="68"/>
      <c r="AK147" s="53"/>
      <c r="AL147" s="52"/>
      <c r="AM147" s="53">
        <f t="shared" si="251"/>
        <v>20</v>
      </c>
      <c r="AN147" s="53">
        <f>IF(AJ147&lt;&gt;"",IF(AJ147="o",VLOOKUP(AM147,OpenSect!$A$1:$D$11,2),IF(AJ147="u",VLOOKUP(AM147,UpHill!$A$1:$D$35,2),IF(AJ147="d",VLOOKUP(AM147,DownHill!$A$3:$D$29,2),IF(AJ147="f",VLOOKUP(AM147,FlatUnd!$A$2:$D$30,2),IF(AJ147="t",VLOOKUP(AM147,TimeAdd!$A$1:$D$176,2),IF(AJ147="l",VLOOKUP(AM147,SLimit!$A$1:$D$8,2),AN146)))))),AN146)</f>
        <v>20</v>
      </c>
      <c r="AO147" s="53">
        <f>IF(AJ147&lt;&gt;"",IF(AJ147="o",VLOOKUP(AM147,OpenSect!$A$1:$D$11,3),IF(AJ147="u",VLOOKUP(AM147,UpHill!$A$1:$D$35,3),IF(AJ147="d",VLOOKUP(AM147,DownHill!$A$3:$D$29,3),IF(AJ147="f",VLOOKUP(AM147,FlatUnd!$A$2:$D$30,3),IF(AJ147="t",VLOOKUP(AM147,TimeAdd!$A$1:$D$18,3),IF(AJ147="l",VLOOKUP(AM147,SLimit!$A$1:$D$8,3),AO146)))))),AO146)</f>
        <v>20</v>
      </c>
      <c r="AP147" s="53">
        <f>IF(AJ147&lt;&gt;"",IF(AJ147="o",VLOOKUP(AM147,OpenSect!$A$1:$D$11,4),IF(AJ147="u",VLOOKUP(AM147,UpHill!$A$1:$D$35,4),IF(AJ147="d",VLOOKUP(AM147,DownHill!$A$3:$D$29,4),IF(AJ147="f",VLOOKUP(AM147,FlatUnd!$A$2:$D$30,4),IF(AJ147="t",VLOOKUP(AM147,TimeAdd!$A$1:$D$18,4),IF(AJ147="l",VLOOKUP(AM147,SLimit!$A$1:$D$8,4),AP146)))))),AP146)</f>
        <v>20</v>
      </c>
      <c r="AQ147" s="53">
        <f t="shared" si="252"/>
        <v>80</v>
      </c>
      <c r="AR147" s="54" t="str">
        <f t="shared" si="253"/>
        <v>Warning - Stop.  100m. Bear RIGHT to T-Junction</v>
      </c>
      <c r="AS147" s="55"/>
      <c r="AT147" s="55"/>
      <c r="AU147" s="56">
        <f>IF(GroupStTimes!$A$8=0,MIN(CB147,CD147,CF147),MIN(BZ147,CB147,CD147,CF147))</f>
        <v>0.3056018518518519</v>
      </c>
      <c r="AV147" s="56">
        <f>IF(GroupStTimes!$A$8=0,MAX(CC147,CE147,CG147),MAX(CA147,CC147,CE147,CG147))</f>
        <v>0.36068287037037045</v>
      </c>
      <c r="AW147" s="57" t="str">
        <f t="shared" si="254"/>
        <v/>
      </c>
      <c r="AX147" s="58" t="str">
        <f t="shared" si="255"/>
        <v/>
      </c>
      <c r="AY147" s="58" t="str">
        <f t="shared" si="256"/>
        <v/>
      </c>
      <c r="AZ147" s="31">
        <f t="shared" si="257"/>
        <v>47.41</v>
      </c>
      <c r="BA147" s="59">
        <f t="shared" si="258"/>
        <v>0.30531250000000004</v>
      </c>
      <c r="BB147" s="59">
        <f t="shared" si="259"/>
        <v>0.31086805555555563</v>
      </c>
      <c r="BC147" s="59">
        <f t="shared" si="260"/>
        <v>0.30706018518518524</v>
      </c>
      <c r="BD147" s="59">
        <f t="shared" si="261"/>
        <v>0.35289351851851852</v>
      </c>
      <c r="BE147" s="59">
        <f t="shared" si="262"/>
        <v>0.3499768518518519</v>
      </c>
      <c r="BF147" s="59">
        <f t="shared" si="263"/>
        <v>0.36039351851851859</v>
      </c>
      <c r="BG147" s="59">
        <f t="shared" si="264"/>
        <v>0.35868055555555561</v>
      </c>
      <c r="BH147" s="59">
        <f t="shared" si="265"/>
        <v>0.35798611111111117</v>
      </c>
      <c r="BI147" s="31">
        <f t="shared" si="266"/>
        <v>0.14000000000000057</v>
      </c>
      <c r="BJ147" s="61">
        <f t="shared" ref="BJ147:BM147" si="301">IF($AJ146="t",IF(AM145=0,0,$BI147/AM145),IF(AM146=0,0,$BI147/AM146))</f>
        <v>7.0000000000000288E-3</v>
      </c>
      <c r="BK147" s="61">
        <f t="shared" si="301"/>
        <v>7.0000000000000288E-3</v>
      </c>
      <c r="BL147" s="61">
        <f t="shared" si="301"/>
        <v>7.0000000000000288E-3</v>
      </c>
      <c r="BM147" s="61">
        <f t="shared" si="301"/>
        <v>7.0000000000000288E-3</v>
      </c>
      <c r="BN147" s="62">
        <f t="shared" si="268"/>
        <v>0</v>
      </c>
      <c r="BO147" s="62">
        <f t="shared" si="269"/>
        <v>0</v>
      </c>
      <c r="BP147" s="62">
        <f t="shared" si="270"/>
        <v>25</v>
      </c>
      <c r="BQ147" s="62">
        <f t="shared" si="271"/>
        <v>0</v>
      </c>
      <c r="BR147" s="62">
        <f t="shared" si="272"/>
        <v>0</v>
      </c>
      <c r="BS147" s="62">
        <f t="shared" si="273"/>
        <v>25</v>
      </c>
      <c r="BT147" s="62">
        <f t="shared" si="274"/>
        <v>0</v>
      </c>
      <c r="BU147" s="62">
        <f t="shared" si="275"/>
        <v>0</v>
      </c>
      <c r="BV147" s="62">
        <f t="shared" si="276"/>
        <v>25</v>
      </c>
      <c r="BW147" s="62">
        <f t="shared" si="277"/>
        <v>0</v>
      </c>
      <c r="BX147" s="62">
        <f t="shared" si="278"/>
        <v>0</v>
      </c>
      <c r="BY147" s="62">
        <f t="shared" si="279"/>
        <v>25</v>
      </c>
      <c r="BZ147" s="63">
        <f t="shared" si="280"/>
        <v>0.3056018518518519</v>
      </c>
      <c r="CA147" s="63">
        <f t="shared" si="281"/>
        <v>0.31115740740740749</v>
      </c>
      <c r="CB147" s="63">
        <f t="shared" si="282"/>
        <v>0.3073495370370371</v>
      </c>
      <c r="CC147" s="63">
        <f t="shared" si="283"/>
        <v>0.35318287037037038</v>
      </c>
      <c r="CD147" s="63">
        <f t="shared" si="284"/>
        <v>0.35026620370370376</v>
      </c>
      <c r="CE147" s="63">
        <f t="shared" si="285"/>
        <v>0.36068287037037045</v>
      </c>
      <c r="CF147" s="63">
        <f t="shared" si="286"/>
        <v>0.35896990740740747</v>
      </c>
      <c r="CG147" s="63">
        <f t="shared" si="287"/>
        <v>0.35827546296296303</v>
      </c>
      <c r="CH147" s="36"/>
      <c r="CI147" s="36"/>
      <c r="CJ147" s="36"/>
      <c r="CK147" s="36"/>
      <c r="CL147" s="60">
        <v>60</v>
      </c>
    </row>
    <row r="148" spans="1:90" ht="26.25" customHeight="1" x14ac:dyDescent="0.25">
      <c r="A148" s="37">
        <v>33</v>
      </c>
      <c r="B148" s="38" t="s">
        <v>136</v>
      </c>
      <c r="C148" s="39" t="s">
        <v>25</v>
      </c>
      <c r="D148" s="39">
        <v>25</v>
      </c>
      <c r="E148" s="39"/>
      <c r="F148" s="42"/>
      <c r="G148" s="40">
        <v>47.64</v>
      </c>
      <c r="H148" s="41">
        <f t="shared" si="288"/>
        <v>47.66</v>
      </c>
      <c r="I148" s="42">
        <v>47.64</v>
      </c>
      <c r="J148" s="43">
        <f t="shared" si="238"/>
        <v>-4.1981528127630409E-4</v>
      </c>
      <c r="K148" s="44">
        <f t="shared" si="239"/>
        <v>-2.0000000000003126E-2</v>
      </c>
      <c r="L148" s="45" t="s">
        <v>148</v>
      </c>
      <c r="M148" s="126">
        <v>80</v>
      </c>
      <c r="N148" s="46">
        <f t="shared" si="241"/>
        <v>47.660000000000004</v>
      </c>
      <c r="O148" s="46"/>
      <c r="P148" s="42">
        <v>47.63</v>
      </c>
      <c r="Q148" s="46"/>
      <c r="R148" s="39">
        <v>47.67</v>
      </c>
      <c r="S148" s="46">
        <v>-0.2</v>
      </c>
      <c r="T148" s="40">
        <v>47.88</v>
      </c>
      <c r="U148" s="47" t="str">
        <f t="shared" si="242"/>
        <v/>
      </c>
      <c r="V148" s="47" t="str">
        <f t="shared" si="243"/>
        <v/>
      </c>
      <c r="W148" s="48"/>
      <c r="X148" s="48"/>
      <c r="Y148" s="48"/>
      <c r="Z148" s="48"/>
      <c r="AA148" s="48"/>
      <c r="AB148" s="48"/>
      <c r="AC148" s="49"/>
      <c r="AD148" s="49"/>
      <c r="AE148" s="51">
        <f t="shared" si="245"/>
        <v>33</v>
      </c>
      <c r="AF148" s="51" t="str">
        <f t="shared" si="246"/>
        <v>U</v>
      </c>
      <c r="AG148" s="51" t="str">
        <f t="shared" si="247"/>
        <v>o</v>
      </c>
      <c r="AH148" s="51">
        <f t="shared" si="248"/>
        <v>25</v>
      </c>
      <c r="AI148" s="52">
        <f t="shared" si="249"/>
        <v>47.66</v>
      </c>
      <c r="AJ148" s="68" t="s">
        <v>25</v>
      </c>
      <c r="AK148" s="53"/>
      <c r="AL148" s="52"/>
      <c r="AM148" s="53">
        <f t="shared" si="251"/>
        <v>25</v>
      </c>
      <c r="AN148" s="53">
        <f>IF(AJ148&lt;&gt;"",IF(AJ148="o",VLOOKUP(AM148,OpenSect!$A$1:$D$11,2),IF(AJ148="u",VLOOKUP(AM148,UpHill!$A$1:$D$35,2),IF(AJ148="d",VLOOKUP(AM148,DownHill!$A$3:$D$29,2),IF(AJ148="f",VLOOKUP(AM148,FlatUnd!$A$2:$D$30,2),IF(AJ148="t",VLOOKUP(AM148,TimeAdd!$A$1:$D$176,2),IF(AJ148="l",VLOOKUP(AM148,SLimit!$A$1:$D$8,2),AN147)))))),AN147)</f>
        <v>25</v>
      </c>
      <c r="AO148" s="53">
        <f>IF(AJ148&lt;&gt;"",IF(AJ148="o",VLOOKUP(AM148,OpenSect!$A$1:$D$11,3),IF(AJ148="u",VLOOKUP(AM148,UpHill!$A$1:$D$35,3),IF(AJ148="d",VLOOKUP(AM148,DownHill!$A$3:$D$29,3),IF(AJ148="f",VLOOKUP(AM148,FlatUnd!$A$2:$D$30,3),IF(AJ148="t",VLOOKUP(AM148,TimeAdd!$A$1:$D$18,3),IF(AJ148="l",VLOOKUP(AM148,SLimit!$A$1:$D$8,3),AO147)))))),AO147)</f>
        <v>25</v>
      </c>
      <c r="AP148" s="53">
        <f>IF(AJ148&lt;&gt;"",IF(AJ148="o",VLOOKUP(AM148,OpenSect!$A$1:$D$11,4),IF(AJ148="u",VLOOKUP(AM148,UpHill!$A$1:$D$35,4),IF(AJ148="d",VLOOKUP(AM148,DownHill!$A$3:$D$29,4),IF(AJ148="f",VLOOKUP(AM148,FlatUnd!$A$2:$D$30,4),IF(AJ148="t",VLOOKUP(AM148,TimeAdd!$A$1:$D$18,4),IF(AJ148="l",VLOOKUP(AM148,SLimit!$A$1:$D$8,4),AP147)))))),AP147)</f>
        <v>25</v>
      </c>
      <c r="AQ148" s="53">
        <f t="shared" si="252"/>
        <v>80</v>
      </c>
      <c r="AR148" s="54" t="str">
        <f t="shared" si="253"/>
        <v>STOP. T-Junction. Turn RIGHT {0km Stone}</v>
      </c>
      <c r="AS148" s="55"/>
      <c r="AT148" s="55"/>
      <c r="AU148" s="56">
        <f>IF(GroupStTimes!$A$8=0,MIN(CB148,CD148,CF148),MIN(BZ148,CB148,CD148,CF148))</f>
        <v>0.3058333333333334</v>
      </c>
      <c r="AV148" s="56">
        <f>IF(GroupStTimes!$A$8=0,MAX(CC148,CE148,CG148),MAX(CA148,CC148,CE148,CG148))</f>
        <v>0.36091435185185194</v>
      </c>
      <c r="AW148" s="57" t="str">
        <f t="shared" si="254"/>
        <v/>
      </c>
      <c r="AX148" s="58" t="str">
        <f t="shared" si="255"/>
        <v/>
      </c>
      <c r="AY148" s="58" t="str">
        <f t="shared" si="256"/>
        <v/>
      </c>
      <c r="AZ148" s="31">
        <f t="shared" si="257"/>
        <v>47.41</v>
      </c>
      <c r="BA148" s="59">
        <f t="shared" si="258"/>
        <v>0.30531250000000004</v>
      </c>
      <c r="BB148" s="59">
        <f t="shared" si="259"/>
        <v>0.31086805555555563</v>
      </c>
      <c r="BC148" s="59">
        <f t="shared" si="260"/>
        <v>0.30706018518518524</v>
      </c>
      <c r="BD148" s="59">
        <f t="shared" si="261"/>
        <v>0.35289351851851852</v>
      </c>
      <c r="BE148" s="59">
        <f t="shared" si="262"/>
        <v>0.3499768518518519</v>
      </c>
      <c r="BF148" s="59">
        <f t="shared" si="263"/>
        <v>0.36039351851851859</v>
      </c>
      <c r="BG148" s="59">
        <f t="shared" si="264"/>
        <v>0.35868055555555561</v>
      </c>
      <c r="BH148" s="59">
        <f t="shared" si="265"/>
        <v>0.35798611111111117</v>
      </c>
      <c r="BI148" s="31">
        <f t="shared" si="266"/>
        <v>0.25</v>
      </c>
      <c r="BJ148" s="61">
        <f t="shared" ref="BJ148:BM148" si="302">IF($AJ147="t",IF(AM146=0,0,$BI148/AM146),IF(AM147=0,0,$BI148/AM147))</f>
        <v>1.2500000000000001E-2</v>
      </c>
      <c r="BK148" s="61">
        <f t="shared" si="302"/>
        <v>1.2500000000000001E-2</v>
      </c>
      <c r="BL148" s="61">
        <f t="shared" si="302"/>
        <v>1.2500000000000001E-2</v>
      </c>
      <c r="BM148" s="61">
        <f t="shared" si="302"/>
        <v>1.2500000000000001E-2</v>
      </c>
      <c r="BN148" s="62">
        <f t="shared" si="268"/>
        <v>0</v>
      </c>
      <c r="BO148" s="62">
        <f t="shared" si="269"/>
        <v>0</v>
      </c>
      <c r="BP148" s="62">
        <f t="shared" si="270"/>
        <v>45</v>
      </c>
      <c r="BQ148" s="62">
        <f t="shared" si="271"/>
        <v>0</v>
      </c>
      <c r="BR148" s="62">
        <f t="shared" si="272"/>
        <v>0</v>
      </c>
      <c r="BS148" s="62">
        <f t="shared" si="273"/>
        <v>45</v>
      </c>
      <c r="BT148" s="62">
        <f t="shared" si="274"/>
        <v>0</v>
      </c>
      <c r="BU148" s="62">
        <f t="shared" si="275"/>
        <v>0</v>
      </c>
      <c r="BV148" s="62">
        <f t="shared" si="276"/>
        <v>45</v>
      </c>
      <c r="BW148" s="62">
        <f t="shared" si="277"/>
        <v>0</v>
      </c>
      <c r="BX148" s="62">
        <f t="shared" si="278"/>
        <v>0</v>
      </c>
      <c r="BY148" s="62">
        <f t="shared" si="279"/>
        <v>45</v>
      </c>
      <c r="BZ148" s="63">
        <f t="shared" si="280"/>
        <v>0.3058333333333334</v>
      </c>
      <c r="CA148" s="63">
        <f t="shared" si="281"/>
        <v>0.31138888888888899</v>
      </c>
      <c r="CB148" s="63">
        <f t="shared" si="282"/>
        <v>0.3075810185185186</v>
      </c>
      <c r="CC148" s="63">
        <f t="shared" si="283"/>
        <v>0.35341435185185188</v>
      </c>
      <c r="CD148" s="63">
        <f t="shared" si="284"/>
        <v>0.35049768518518526</v>
      </c>
      <c r="CE148" s="63">
        <f t="shared" si="285"/>
        <v>0.36091435185185194</v>
      </c>
      <c r="CF148" s="63">
        <f t="shared" si="286"/>
        <v>0.35920138888888897</v>
      </c>
      <c r="CG148" s="63">
        <f t="shared" si="287"/>
        <v>0.35850694444444453</v>
      </c>
      <c r="CH148" s="36"/>
      <c r="CI148" s="36"/>
      <c r="CJ148" s="36"/>
      <c r="CK148" s="36"/>
      <c r="CL148" s="60">
        <v>60</v>
      </c>
    </row>
    <row r="149" spans="1:90" ht="26.25" customHeight="1" x14ac:dyDescent="0.25">
      <c r="A149" s="37">
        <v>33</v>
      </c>
      <c r="B149" s="38" t="s">
        <v>136</v>
      </c>
      <c r="C149" s="39"/>
      <c r="D149" s="39"/>
      <c r="E149" s="39"/>
      <c r="F149" s="42"/>
      <c r="G149" s="40">
        <v>47.67</v>
      </c>
      <c r="H149" s="41">
        <f t="shared" si="288"/>
        <v>47.69</v>
      </c>
      <c r="I149" s="42">
        <v>47.660000000000004</v>
      </c>
      <c r="J149" s="43">
        <f t="shared" si="238"/>
        <v>-6.9939851727510356E-4</v>
      </c>
      <c r="K149" s="44">
        <f t="shared" si="239"/>
        <v>-3.3333333333331439E-2</v>
      </c>
      <c r="L149" s="45" t="s">
        <v>149</v>
      </c>
      <c r="M149" s="126">
        <v>80</v>
      </c>
      <c r="N149" s="46">
        <f t="shared" si="241"/>
        <v>47.693333333333335</v>
      </c>
      <c r="O149" s="46"/>
      <c r="P149" s="42">
        <v>47.660000000000004</v>
      </c>
      <c r="Q149" s="46"/>
      <c r="R149" s="39">
        <v>47.7</v>
      </c>
      <c r="S149" s="46">
        <v>-0.2</v>
      </c>
      <c r="T149" s="40">
        <v>47.92</v>
      </c>
      <c r="U149" s="47" t="str">
        <f t="shared" si="242"/>
        <v/>
      </c>
      <c r="V149" s="47" t="str">
        <f t="shared" si="243"/>
        <v/>
      </c>
      <c r="W149" s="48"/>
      <c r="X149" s="48"/>
      <c r="Y149" s="48"/>
      <c r="Z149" s="48"/>
      <c r="AA149" s="48"/>
      <c r="AB149" s="48"/>
      <c r="AC149" s="49"/>
      <c r="AD149" s="49"/>
      <c r="AE149" s="51">
        <f t="shared" si="245"/>
        <v>33</v>
      </c>
      <c r="AF149" s="51" t="str">
        <f t="shared" si="246"/>
        <v>U</v>
      </c>
      <c r="AG149" s="51" t="str">
        <f t="shared" si="247"/>
        <v/>
      </c>
      <c r="AH149" s="51" t="str">
        <f t="shared" si="248"/>
        <v/>
      </c>
      <c r="AI149" s="52">
        <f t="shared" si="249"/>
        <v>47.69</v>
      </c>
      <c r="AJ149" s="68"/>
      <c r="AK149" s="53"/>
      <c r="AL149" s="52"/>
      <c r="AM149" s="53">
        <f t="shared" si="251"/>
        <v>25</v>
      </c>
      <c r="AN149" s="53">
        <f>IF(AJ149&lt;&gt;"",IF(AJ149="o",VLOOKUP(AM149,OpenSect!$A$1:$D$11,2),IF(AJ149="u",VLOOKUP(AM149,UpHill!$A$1:$D$35,2),IF(AJ149="d",VLOOKUP(AM149,DownHill!$A$3:$D$29,2),IF(AJ149="f",VLOOKUP(AM149,FlatUnd!$A$2:$D$30,2),IF(AJ149="t",VLOOKUP(AM149,TimeAdd!$A$1:$D$176,2),IF(AJ149="l",VLOOKUP(AM149,SLimit!$A$1:$D$8,2),AN148)))))),AN148)</f>
        <v>25</v>
      </c>
      <c r="AO149" s="53">
        <f>IF(AJ149&lt;&gt;"",IF(AJ149="o",VLOOKUP(AM149,OpenSect!$A$1:$D$11,3),IF(AJ149="u",VLOOKUP(AM149,UpHill!$A$1:$D$35,3),IF(AJ149="d",VLOOKUP(AM149,DownHill!$A$3:$D$29,3),IF(AJ149="f",VLOOKUP(AM149,FlatUnd!$A$2:$D$30,3),IF(AJ149="t",VLOOKUP(AM149,TimeAdd!$A$1:$D$18,3),IF(AJ149="l",VLOOKUP(AM149,SLimit!$A$1:$D$8,3),AO148)))))),AO148)</f>
        <v>25</v>
      </c>
      <c r="AP149" s="53">
        <f>IF(AJ149&lt;&gt;"",IF(AJ149="o",VLOOKUP(AM149,OpenSect!$A$1:$D$11,4),IF(AJ149="u",VLOOKUP(AM149,UpHill!$A$1:$D$35,4),IF(AJ149="d",VLOOKUP(AM149,DownHill!$A$3:$D$29,4),IF(AJ149="f",VLOOKUP(AM149,FlatUnd!$A$2:$D$30,4),IF(AJ149="t",VLOOKUP(AM149,TimeAdd!$A$1:$D$18,4),IF(AJ149="l",VLOOKUP(AM149,SLimit!$A$1:$D$8,4),AP148)))))),AP148)</f>
        <v>25</v>
      </c>
      <c r="AQ149" s="53">
        <f t="shared" si="252"/>
        <v>80</v>
      </c>
      <c r="AR149" s="54" t="str">
        <f t="shared" si="253"/>
        <v xml:space="preserve">Warning - Gentle curve{ Left}. </v>
      </c>
      <c r="AS149" s="55"/>
      <c r="AT149" s="55"/>
      <c r="AU149" s="56">
        <f>IF(GroupStTimes!$A$8=0,MIN(CB149,CD149,CF149),MIN(BZ149,CB149,CD149,CF149))</f>
        <v>0.30587962962962972</v>
      </c>
      <c r="AV149" s="56">
        <f>IF(GroupStTimes!$A$8=0,MAX(CC149,CE149,CG149),MAX(CA149,CC149,CE149,CG149))</f>
        <v>0.36096064814814827</v>
      </c>
      <c r="AW149" s="57" t="str">
        <f t="shared" si="254"/>
        <v/>
      </c>
      <c r="AX149" s="58" t="str">
        <f t="shared" si="255"/>
        <v/>
      </c>
      <c r="AY149" s="58" t="str">
        <f t="shared" si="256"/>
        <v/>
      </c>
      <c r="AZ149" s="31">
        <f t="shared" si="257"/>
        <v>47.66</v>
      </c>
      <c r="BA149" s="59">
        <f t="shared" si="258"/>
        <v>0.3058333333333334</v>
      </c>
      <c r="BB149" s="59">
        <f t="shared" si="259"/>
        <v>0.31138888888888899</v>
      </c>
      <c r="BC149" s="59">
        <f t="shared" si="260"/>
        <v>0.3075810185185186</v>
      </c>
      <c r="BD149" s="59">
        <f t="shared" si="261"/>
        <v>0.35341435185185188</v>
      </c>
      <c r="BE149" s="59">
        <f t="shared" si="262"/>
        <v>0.35049768518518526</v>
      </c>
      <c r="BF149" s="59">
        <f t="shared" si="263"/>
        <v>0.36091435185185194</v>
      </c>
      <c r="BG149" s="59">
        <f t="shared" si="264"/>
        <v>0.35920138888888897</v>
      </c>
      <c r="BH149" s="59">
        <f t="shared" si="265"/>
        <v>0.35850694444444453</v>
      </c>
      <c r="BI149" s="31">
        <f t="shared" si="266"/>
        <v>3.0000000000001137E-2</v>
      </c>
      <c r="BJ149" s="61">
        <f t="shared" ref="BJ149:BM149" si="303">IF($AJ148="t",IF(AM147=0,0,$BI149/AM147),IF(AM148=0,0,$BI149/AM148))</f>
        <v>1.2000000000000454E-3</v>
      </c>
      <c r="BK149" s="61">
        <f t="shared" si="303"/>
        <v>1.2000000000000454E-3</v>
      </c>
      <c r="BL149" s="61">
        <f t="shared" si="303"/>
        <v>1.2000000000000454E-3</v>
      </c>
      <c r="BM149" s="61">
        <f t="shared" si="303"/>
        <v>1.2000000000000454E-3</v>
      </c>
      <c r="BN149" s="62">
        <f t="shared" si="268"/>
        <v>0</v>
      </c>
      <c r="BO149" s="62">
        <f t="shared" si="269"/>
        <v>0</v>
      </c>
      <c r="BP149" s="62">
        <f t="shared" si="270"/>
        <v>4</v>
      </c>
      <c r="BQ149" s="62">
        <f t="shared" si="271"/>
        <v>0</v>
      </c>
      <c r="BR149" s="62">
        <f t="shared" si="272"/>
        <v>0</v>
      </c>
      <c r="BS149" s="62">
        <f t="shared" si="273"/>
        <v>4</v>
      </c>
      <c r="BT149" s="62">
        <f t="shared" si="274"/>
        <v>0</v>
      </c>
      <c r="BU149" s="62">
        <f t="shared" si="275"/>
        <v>0</v>
      </c>
      <c r="BV149" s="62">
        <f t="shared" si="276"/>
        <v>4</v>
      </c>
      <c r="BW149" s="62">
        <f t="shared" si="277"/>
        <v>0</v>
      </c>
      <c r="BX149" s="62">
        <f t="shared" si="278"/>
        <v>0</v>
      </c>
      <c r="BY149" s="62">
        <f t="shared" si="279"/>
        <v>4</v>
      </c>
      <c r="BZ149" s="63">
        <f t="shared" si="280"/>
        <v>0.30587962962962972</v>
      </c>
      <c r="CA149" s="63">
        <f t="shared" si="281"/>
        <v>0.31143518518518531</v>
      </c>
      <c r="CB149" s="63">
        <f t="shared" si="282"/>
        <v>0.30762731481481492</v>
      </c>
      <c r="CC149" s="63">
        <f t="shared" si="283"/>
        <v>0.3534606481481482</v>
      </c>
      <c r="CD149" s="63">
        <f t="shared" si="284"/>
        <v>0.35054398148148158</v>
      </c>
      <c r="CE149" s="63">
        <f t="shared" si="285"/>
        <v>0.36096064814814827</v>
      </c>
      <c r="CF149" s="63">
        <f t="shared" si="286"/>
        <v>0.35924768518518529</v>
      </c>
      <c r="CG149" s="63">
        <f t="shared" si="287"/>
        <v>0.35855324074074085</v>
      </c>
      <c r="CH149" s="36"/>
      <c r="CI149" s="36"/>
      <c r="CJ149" s="36"/>
      <c r="CK149" s="36"/>
      <c r="CL149" s="60">
        <v>60</v>
      </c>
    </row>
    <row r="150" spans="1:90" ht="26.25" customHeight="1" x14ac:dyDescent="0.25">
      <c r="A150" s="37">
        <v>33</v>
      </c>
      <c r="B150" s="38" t="s">
        <v>136</v>
      </c>
      <c r="C150" s="39"/>
      <c r="D150" s="39"/>
      <c r="E150" s="39"/>
      <c r="F150" s="42"/>
      <c r="G150" s="66">
        <v>47.79</v>
      </c>
      <c r="H150" s="41">
        <f t="shared" si="288"/>
        <v>47.8</v>
      </c>
      <c r="I150" s="42">
        <v>47.769999999999996</v>
      </c>
      <c r="J150" s="43">
        <f t="shared" si="238"/>
        <v>-6.9778801200206294E-4</v>
      </c>
      <c r="K150" s="44">
        <f t="shared" si="239"/>
        <v>-3.3333333333338544E-2</v>
      </c>
      <c r="L150" s="45" t="s">
        <v>150</v>
      </c>
      <c r="M150" s="126">
        <v>80</v>
      </c>
      <c r="N150" s="46">
        <f t="shared" si="241"/>
        <v>47.803333333333335</v>
      </c>
      <c r="O150" s="46"/>
      <c r="P150" s="42">
        <v>47.769999999999996</v>
      </c>
      <c r="Q150" s="46"/>
      <c r="R150" s="39">
        <v>47.81</v>
      </c>
      <c r="S150" s="46">
        <v>-0.2</v>
      </c>
      <c r="T150" s="40">
        <v>48.03</v>
      </c>
      <c r="U150" s="47" t="str">
        <f t="shared" si="242"/>
        <v/>
      </c>
      <c r="V150" s="47" t="str">
        <f t="shared" si="243"/>
        <v/>
      </c>
      <c r="W150" s="48"/>
      <c r="X150" s="48"/>
      <c r="Y150" s="48"/>
      <c r="Z150" s="48"/>
      <c r="AA150" s="48"/>
      <c r="AB150" s="48"/>
      <c r="AC150" s="49"/>
      <c r="AD150" s="49"/>
      <c r="AE150" s="51">
        <f t="shared" si="245"/>
        <v>33</v>
      </c>
      <c r="AF150" s="51" t="str">
        <f t="shared" si="246"/>
        <v>U</v>
      </c>
      <c r="AG150" s="51" t="str">
        <f t="shared" si="247"/>
        <v/>
      </c>
      <c r="AH150" s="51" t="str">
        <f t="shared" si="248"/>
        <v/>
      </c>
      <c r="AI150" s="52">
        <f t="shared" si="249"/>
        <v>47.8</v>
      </c>
      <c r="AJ150" s="68"/>
      <c r="AK150" s="53"/>
      <c r="AL150" s="52"/>
      <c r="AM150" s="53">
        <f t="shared" si="251"/>
        <v>25</v>
      </c>
      <c r="AN150" s="53">
        <f>IF(AJ150&lt;&gt;"",IF(AJ150="o",VLOOKUP(AM150,OpenSect!$A$1:$D$11,2),IF(AJ150="u",VLOOKUP(AM150,UpHill!$A$1:$D$35,2),IF(AJ150="d",VLOOKUP(AM150,DownHill!$A$3:$D$29,2),IF(AJ150="f",VLOOKUP(AM150,FlatUnd!$A$2:$D$30,2),IF(AJ150="t",VLOOKUP(AM150,TimeAdd!$A$1:$D$176,2),IF(AJ150="l",VLOOKUP(AM150,SLimit!$A$1:$D$8,2),AN149)))))),AN149)</f>
        <v>25</v>
      </c>
      <c r="AO150" s="53">
        <f>IF(AJ150&lt;&gt;"",IF(AJ150="o",VLOOKUP(AM150,OpenSect!$A$1:$D$11,3),IF(AJ150="u",VLOOKUP(AM150,UpHill!$A$1:$D$35,3),IF(AJ150="d",VLOOKUP(AM150,DownHill!$A$3:$D$29,3),IF(AJ150="f",VLOOKUP(AM150,FlatUnd!$A$2:$D$30,3),IF(AJ150="t",VLOOKUP(AM150,TimeAdd!$A$1:$D$18,3),IF(AJ150="l",VLOOKUP(AM150,SLimit!$A$1:$D$8,3),AO149)))))),AO149)</f>
        <v>25</v>
      </c>
      <c r="AP150" s="53">
        <f>IF(AJ150&lt;&gt;"",IF(AJ150="o",VLOOKUP(AM150,OpenSect!$A$1:$D$11,4),IF(AJ150="u",VLOOKUP(AM150,UpHill!$A$1:$D$35,4),IF(AJ150="d",VLOOKUP(AM150,DownHill!$A$3:$D$29,4),IF(AJ150="f",VLOOKUP(AM150,FlatUnd!$A$2:$D$30,4),IF(AJ150="t",VLOOKUP(AM150,TimeAdd!$A$1:$D$18,4),IF(AJ150="l",VLOOKUP(AM150,SLimit!$A$1:$D$8,4),AP149)))))),AP149)</f>
        <v>25</v>
      </c>
      <c r="AQ150" s="53">
        <f t="shared" si="252"/>
        <v>80</v>
      </c>
      <c r="AR150" s="54" t="str">
        <f t="shared" si="253"/>
        <v>Warning - Pedestrian. Caution</v>
      </c>
      <c r="AS150" s="55"/>
      <c r="AT150" s="55"/>
      <c r="AU150" s="56">
        <f>IF(GroupStTimes!$A$8=0,MIN(CB150,CD150,CF150),MIN(BZ150,CB150,CD150,CF150))</f>
        <v>0.3060648148148149</v>
      </c>
      <c r="AV150" s="56">
        <f>IF(GroupStTimes!$A$8=0,MAX(CC150,CE150,CG150),MAX(CA150,CC150,CE150,CG150))</f>
        <v>0.36114583333333344</v>
      </c>
      <c r="AW150" s="57" t="str">
        <f t="shared" si="254"/>
        <v/>
      </c>
      <c r="AX150" s="58" t="str">
        <f t="shared" si="255"/>
        <v/>
      </c>
      <c r="AY150" s="58" t="str">
        <f t="shared" si="256"/>
        <v/>
      </c>
      <c r="AZ150" s="31">
        <f t="shared" si="257"/>
        <v>47.66</v>
      </c>
      <c r="BA150" s="59">
        <f t="shared" si="258"/>
        <v>0.3058333333333334</v>
      </c>
      <c r="BB150" s="59">
        <f t="shared" si="259"/>
        <v>0.31138888888888899</v>
      </c>
      <c r="BC150" s="59">
        <f t="shared" si="260"/>
        <v>0.3075810185185186</v>
      </c>
      <c r="BD150" s="59">
        <f t="shared" si="261"/>
        <v>0.35341435185185188</v>
      </c>
      <c r="BE150" s="59">
        <f t="shared" si="262"/>
        <v>0.35049768518518526</v>
      </c>
      <c r="BF150" s="59">
        <f t="shared" si="263"/>
        <v>0.36091435185185194</v>
      </c>
      <c r="BG150" s="59">
        <f t="shared" si="264"/>
        <v>0.35920138888888897</v>
      </c>
      <c r="BH150" s="59">
        <f t="shared" si="265"/>
        <v>0.35850694444444453</v>
      </c>
      <c r="BI150" s="31">
        <f t="shared" si="266"/>
        <v>0.14000000000000057</v>
      </c>
      <c r="BJ150" s="61">
        <f t="shared" ref="BJ150:BM150" si="304">IF($AJ149="t",IF(AM148=0,0,$BI150/AM148),IF(AM149=0,0,$BI150/AM149))</f>
        <v>5.6000000000000225E-3</v>
      </c>
      <c r="BK150" s="61">
        <f t="shared" si="304"/>
        <v>5.6000000000000225E-3</v>
      </c>
      <c r="BL150" s="61">
        <f t="shared" si="304"/>
        <v>5.6000000000000225E-3</v>
      </c>
      <c r="BM150" s="61">
        <f t="shared" si="304"/>
        <v>5.6000000000000225E-3</v>
      </c>
      <c r="BN150" s="62">
        <f t="shared" si="268"/>
        <v>0</v>
      </c>
      <c r="BO150" s="62">
        <f t="shared" si="269"/>
        <v>0</v>
      </c>
      <c r="BP150" s="62">
        <f t="shared" si="270"/>
        <v>20</v>
      </c>
      <c r="BQ150" s="62">
        <f t="shared" si="271"/>
        <v>0</v>
      </c>
      <c r="BR150" s="62">
        <f t="shared" si="272"/>
        <v>0</v>
      </c>
      <c r="BS150" s="62">
        <f t="shared" si="273"/>
        <v>20</v>
      </c>
      <c r="BT150" s="62">
        <f t="shared" si="274"/>
        <v>0</v>
      </c>
      <c r="BU150" s="62">
        <f t="shared" si="275"/>
        <v>0</v>
      </c>
      <c r="BV150" s="62">
        <f t="shared" si="276"/>
        <v>20</v>
      </c>
      <c r="BW150" s="62">
        <f t="shared" si="277"/>
        <v>0</v>
      </c>
      <c r="BX150" s="62">
        <f t="shared" si="278"/>
        <v>0</v>
      </c>
      <c r="BY150" s="62">
        <f t="shared" si="279"/>
        <v>20</v>
      </c>
      <c r="BZ150" s="63">
        <f t="shared" si="280"/>
        <v>0.3060648148148149</v>
      </c>
      <c r="CA150" s="63">
        <f t="shared" si="281"/>
        <v>0.31162037037037049</v>
      </c>
      <c r="CB150" s="63">
        <f t="shared" si="282"/>
        <v>0.3078125000000001</v>
      </c>
      <c r="CC150" s="63">
        <f t="shared" si="283"/>
        <v>0.35364583333333338</v>
      </c>
      <c r="CD150" s="63">
        <f t="shared" si="284"/>
        <v>0.35072916666666676</v>
      </c>
      <c r="CE150" s="63">
        <f t="shared" si="285"/>
        <v>0.36114583333333344</v>
      </c>
      <c r="CF150" s="63">
        <f t="shared" si="286"/>
        <v>0.35943287037037047</v>
      </c>
      <c r="CG150" s="63">
        <f t="shared" si="287"/>
        <v>0.35873842592592603</v>
      </c>
      <c r="CH150" s="36"/>
      <c r="CI150" s="36"/>
      <c r="CJ150" s="36"/>
      <c r="CK150" s="36"/>
      <c r="CL150" s="60">
        <v>60</v>
      </c>
    </row>
    <row r="151" spans="1:90" ht="40.5" x14ac:dyDescent="0.25">
      <c r="A151" s="37">
        <v>33</v>
      </c>
      <c r="B151" s="38" t="s">
        <v>123</v>
      </c>
      <c r="C151" s="39" t="s">
        <v>49</v>
      </c>
      <c r="D151" s="39">
        <v>42</v>
      </c>
      <c r="E151" s="39"/>
      <c r="F151" s="42"/>
      <c r="G151" s="40">
        <v>47.96</v>
      </c>
      <c r="H151" s="41">
        <f t="shared" si="288"/>
        <v>47.97</v>
      </c>
      <c r="I151" s="42">
        <v>47.940000000000005</v>
      </c>
      <c r="J151" s="43">
        <f t="shared" si="238"/>
        <v>-9.0390766235549306E-4</v>
      </c>
      <c r="K151" s="44">
        <f t="shared" si="239"/>
        <v>-4.3333333333322344E-2</v>
      </c>
      <c r="L151" s="45" t="s">
        <v>151</v>
      </c>
      <c r="M151" s="126">
        <v>80</v>
      </c>
      <c r="N151" s="46">
        <f t="shared" si="241"/>
        <v>47.983333333333327</v>
      </c>
      <c r="O151" s="46"/>
      <c r="P151" s="42">
        <v>47.95</v>
      </c>
      <c r="Q151" s="46"/>
      <c r="R151" s="39">
        <v>47.99</v>
      </c>
      <c r="S151" s="46">
        <v>-0.2</v>
      </c>
      <c r="T151" s="40">
        <v>48.21</v>
      </c>
      <c r="U151" s="47" t="str">
        <f t="shared" si="242"/>
        <v/>
      </c>
      <c r="V151" s="47" t="str">
        <f t="shared" si="243"/>
        <v/>
      </c>
      <c r="W151" s="48"/>
      <c r="X151" s="48"/>
      <c r="Y151" s="48"/>
      <c r="Z151" s="48"/>
      <c r="AA151" s="48"/>
      <c r="AB151" s="48"/>
      <c r="AC151" s="49"/>
      <c r="AD151" s="49"/>
      <c r="AE151" s="51">
        <f t="shared" si="245"/>
        <v>33</v>
      </c>
      <c r="AF151" s="51" t="str">
        <f t="shared" si="246"/>
        <v>UD</v>
      </c>
      <c r="AG151" s="51" t="str">
        <f t="shared" si="247"/>
        <v>f</v>
      </c>
      <c r="AH151" s="51">
        <f t="shared" si="248"/>
        <v>42</v>
      </c>
      <c r="AI151" s="52">
        <f t="shared" si="249"/>
        <v>47.97</v>
      </c>
      <c r="AJ151" s="68" t="s">
        <v>49</v>
      </c>
      <c r="AK151" s="53"/>
      <c r="AL151" s="52"/>
      <c r="AM151" s="53">
        <f t="shared" si="251"/>
        <v>42</v>
      </c>
      <c r="AN151" s="53">
        <f>IF(AJ151&lt;&gt;"",IF(AJ151="o",VLOOKUP(AM151,OpenSect!$A$1:$D$11,2),IF(AJ151="u",VLOOKUP(AM151,UpHill!$A$1:$D$35,2),IF(AJ151="d",VLOOKUP(AM151,DownHill!$A$3:$D$29,2),IF(AJ151="f",VLOOKUP(AM151,FlatUnd!$A$2:$D$30,2),IF(AJ151="t",VLOOKUP(AM151,TimeAdd!$A$1:$D$176,2),IF(AJ151="l",VLOOKUP(AM151,SLimit!$A$1:$D$8,2),AN150)))))),AN150)</f>
        <v>49</v>
      </c>
      <c r="AO151" s="53">
        <f>IF(AJ151&lt;&gt;"",IF(AJ151="o",VLOOKUP(AM151,OpenSect!$A$1:$D$11,3),IF(AJ151="u",VLOOKUP(AM151,UpHill!$A$1:$D$35,3),IF(AJ151="d",VLOOKUP(AM151,DownHill!$A$3:$D$29,3),IF(AJ151="f",VLOOKUP(AM151,FlatUnd!$A$2:$D$30,3),IF(AJ151="t",VLOOKUP(AM151,TimeAdd!$A$1:$D$18,3),IF(AJ151="l",VLOOKUP(AM151,SLimit!$A$1:$D$8,3),AO150)))))),AO150)</f>
        <v>57</v>
      </c>
      <c r="AP151" s="53">
        <f>IF(AJ151&lt;&gt;"",IF(AJ151="o",VLOOKUP(AM151,OpenSect!$A$1:$D$11,4),IF(AJ151="u",VLOOKUP(AM151,UpHill!$A$1:$D$35,4),IF(AJ151="d",VLOOKUP(AM151,DownHill!$A$3:$D$29,4),IF(AJ151="f",VLOOKUP(AM151,FlatUnd!$A$2:$D$30,4),IF(AJ151="t",VLOOKUP(AM151,TimeAdd!$A$1:$D$18,4),IF(AJ151="l",VLOOKUP(AM151,SLimit!$A$1:$D$8,4),AP150)))))),AP150)</f>
        <v>64</v>
      </c>
      <c r="AQ151" s="53">
        <f t="shared" si="252"/>
        <v>80</v>
      </c>
      <c r="AR151" s="54" t="str">
        <f t="shared" si="253"/>
        <v>R56, Thornville 1, Pietermaritzburg 17  {Note C = 57}</v>
      </c>
      <c r="AS151" s="55"/>
      <c r="AT151" s="55"/>
      <c r="AU151" s="56">
        <f>IF(GroupStTimes!$A$8=0,MIN(CB151,CD151,CF151),MIN(BZ151,CB151,CD151,CF151))</f>
        <v>0.30635416666666676</v>
      </c>
      <c r="AV151" s="56">
        <f>IF(GroupStTimes!$A$8=0,MAX(CC151,CE151,CG151),MAX(CA151,CC151,CE151,CG151))</f>
        <v>0.3614351851851853</v>
      </c>
      <c r="AW151" s="57" t="str">
        <f t="shared" si="254"/>
        <v/>
      </c>
      <c r="AX151" s="58" t="str">
        <f t="shared" si="255"/>
        <v/>
      </c>
      <c r="AY151" s="58" t="str">
        <f t="shared" si="256"/>
        <v/>
      </c>
      <c r="AZ151" s="31">
        <f t="shared" si="257"/>
        <v>47.66</v>
      </c>
      <c r="BA151" s="59">
        <f t="shared" si="258"/>
        <v>0.3058333333333334</v>
      </c>
      <c r="BB151" s="59">
        <f t="shared" si="259"/>
        <v>0.31138888888888899</v>
      </c>
      <c r="BC151" s="59">
        <f t="shared" si="260"/>
        <v>0.3075810185185186</v>
      </c>
      <c r="BD151" s="59">
        <f t="shared" si="261"/>
        <v>0.35341435185185188</v>
      </c>
      <c r="BE151" s="59">
        <f t="shared" si="262"/>
        <v>0.35049768518518526</v>
      </c>
      <c r="BF151" s="59">
        <f t="shared" si="263"/>
        <v>0.36091435185185194</v>
      </c>
      <c r="BG151" s="59">
        <f t="shared" si="264"/>
        <v>0.35920138888888897</v>
      </c>
      <c r="BH151" s="59">
        <f t="shared" si="265"/>
        <v>0.35850694444444453</v>
      </c>
      <c r="BI151" s="31">
        <f t="shared" si="266"/>
        <v>0.31000000000000227</v>
      </c>
      <c r="BJ151" s="61">
        <f t="shared" ref="BJ151:BM151" si="305">IF($AJ150="t",IF(AM149=0,0,$BI151/AM149),IF(AM150=0,0,$BI151/AM150))</f>
        <v>1.2400000000000092E-2</v>
      </c>
      <c r="BK151" s="61">
        <f t="shared" si="305"/>
        <v>1.2400000000000092E-2</v>
      </c>
      <c r="BL151" s="61">
        <f t="shared" si="305"/>
        <v>1.2400000000000092E-2</v>
      </c>
      <c r="BM151" s="61">
        <f t="shared" si="305"/>
        <v>1.2400000000000092E-2</v>
      </c>
      <c r="BN151" s="62">
        <f t="shared" si="268"/>
        <v>0</v>
      </c>
      <c r="BO151" s="62">
        <f t="shared" si="269"/>
        <v>0</v>
      </c>
      <c r="BP151" s="62">
        <f t="shared" si="270"/>
        <v>45</v>
      </c>
      <c r="BQ151" s="62">
        <f t="shared" si="271"/>
        <v>0</v>
      </c>
      <c r="BR151" s="62">
        <f t="shared" si="272"/>
        <v>0</v>
      </c>
      <c r="BS151" s="62">
        <f t="shared" si="273"/>
        <v>45</v>
      </c>
      <c r="BT151" s="62">
        <f t="shared" si="274"/>
        <v>0</v>
      </c>
      <c r="BU151" s="62">
        <f t="shared" si="275"/>
        <v>0</v>
      </c>
      <c r="BV151" s="62">
        <f t="shared" si="276"/>
        <v>45</v>
      </c>
      <c r="BW151" s="62">
        <f t="shared" si="277"/>
        <v>0</v>
      </c>
      <c r="BX151" s="62">
        <f t="shared" si="278"/>
        <v>0</v>
      </c>
      <c r="BY151" s="62">
        <f t="shared" si="279"/>
        <v>45</v>
      </c>
      <c r="BZ151" s="63">
        <f t="shared" si="280"/>
        <v>0.30635416666666676</v>
      </c>
      <c r="CA151" s="63">
        <f t="shared" si="281"/>
        <v>0.31190972222222235</v>
      </c>
      <c r="CB151" s="63">
        <f t="shared" si="282"/>
        <v>0.30810185185185196</v>
      </c>
      <c r="CC151" s="63">
        <f t="shared" si="283"/>
        <v>0.35393518518518524</v>
      </c>
      <c r="CD151" s="63">
        <f t="shared" si="284"/>
        <v>0.35101851851851862</v>
      </c>
      <c r="CE151" s="63">
        <f t="shared" si="285"/>
        <v>0.3614351851851853</v>
      </c>
      <c r="CF151" s="63">
        <f t="shared" si="286"/>
        <v>0.35972222222222233</v>
      </c>
      <c r="CG151" s="63">
        <f t="shared" si="287"/>
        <v>0.35902777777777789</v>
      </c>
      <c r="CH151" s="36"/>
      <c r="CI151" s="36"/>
      <c r="CJ151" s="36"/>
      <c r="CK151" s="36"/>
      <c r="CL151" s="60">
        <v>60</v>
      </c>
    </row>
    <row r="152" spans="1:90" ht="26.25" customHeight="1" x14ac:dyDescent="0.25">
      <c r="A152" s="37">
        <v>33</v>
      </c>
      <c r="B152" s="38"/>
      <c r="C152" s="39"/>
      <c r="D152" s="39"/>
      <c r="E152" s="39"/>
      <c r="F152" s="42"/>
      <c r="G152" s="66">
        <v>48.3</v>
      </c>
      <c r="H152" s="41">
        <f t="shared" si="288"/>
        <v>48.32</v>
      </c>
      <c r="I152" s="42">
        <v>48.29</v>
      </c>
      <c r="J152" s="43">
        <f t="shared" si="238"/>
        <v>-7.5930144267263909E-4</v>
      </c>
      <c r="K152" s="44">
        <f t="shared" si="239"/>
        <v>-3.666666666666174E-2</v>
      </c>
      <c r="L152" s="45" t="s">
        <v>44</v>
      </c>
      <c r="M152" s="126">
        <v>80</v>
      </c>
      <c r="N152" s="46">
        <f t="shared" si="241"/>
        <v>48.326666666666661</v>
      </c>
      <c r="O152" s="46"/>
      <c r="P152" s="42">
        <v>48.3</v>
      </c>
      <c r="Q152" s="46"/>
      <c r="R152" s="39">
        <v>48.33</v>
      </c>
      <c r="S152" s="46">
        <v>-0.2</v>
      </c>
      <c r="T152" s="40">
        <v>48.55</v>
      </c>
      <c r="U152" s="47" t="str">
        <f t="shared" si="242"/>
        <v/>
      </c>
      <c r="V152" s="47" t="str">
        <f t="shared" si="243"/>
        <v/>
      </c>
      <c r="W152" s="48"/>
      <c r="X152" s="48"/>
      <c r="Y152" s="48"/>
      <c r="Z152" s="48"/>
      <c r="AA152" s="48"/>
      <c r="AB152" s="48"/>
      <c r="AC152" s="49"/>
      <c r="AD152" s="49"/>
      <c r="AE152" s="51">
        <f t="shared" si="245"/>
        <v>33</v>
      </c>
      <c r="AF152" s="51" t="str">
        <f t="shared" si="246"/>
        <v/>
      </c>
      <c r="AG152" s="51" t="str">
        <f t="shared" si="247"/>
        <v/>
      </c>
      <c r="AH152" s="51" t="str">
        <f t="shared" si="248"/>
        <v/>
      </c>
      <c r="AI152" s="52">
        <f t="shared" si="249"/>
        <v>48.32</v>
      </c>
      <c r="AJ152" s="68"/>
      <c r="AK152" s="53"/>
      <c r="AL152" s="52"/>
      <c r="AM152" s="53">
        <f t="shared" si="251"/>
        <v>42</v>
      </c>
      <c r="AN152" s="53">
        <f>IF(AJ152&lt;&gt;"",IF(AJ152="o",VLOOKUP(AM152,OpenSect!$A$1:$D$11,2),IF(AJ152="u",VLOOKUP(AM152,UpHill!$A$1:$D$35,2),IF(AJ152="d",VLOOKUP(AM152,DownHill!$A$3:$D$29,2),IF(AJ152="f",VLOOKUP(AM152,FlatUnd!$A$2:$D$30,2),IF(AJ152="t",VLOOKUP(AM152,TimeAdd!$A$1:$D$176,2),IF(AJ152="l",VLOOKUP(AM152,SLimit!$A$1:$D$8,2),AN151)))))),AN151)</f>
        <v>49</v>
      </c>
      <c r="AO152" s="53">
        <f>IF(AJ152&lt;&gt;"",IF(AJ152="o",VLOOKUP(AM152,OpenSect!$A$1:$D$11,3),IF(AJ152="u",VLOOKUP(AM152,UpHill!$A$1:$D$35,3),IF(AJ152="d",VLOOKUP(AM152,DownHill!$A$3:$D$29,3),IF(AJ152="f",VLOOKUP(AM152,FlatUnd!$A$2:$D$30,3),IF(AJ152="t",VLOOKUP(AM152,TimeAdd!$A$1:$D$18,3),IF(AJ152="l",VLOOKUP(AM152,SLimit!$A$1:$D$8,3),AO151)))))),AO151)</f>
        <v>57</v>
      </c>
      <c r="AP152" s="53">
        <f>IF(AJ152&lt;&gt;"",IF(AJ152="o",VLOOKUP(AM152,OpenSect!$A$1:$D$11,4),IF(AJ152="u",VLOOKUP(AM152,UpHill!$A$1:$D$35,4),IF(AJ152="d",VLOOKUP(AM152,DownHill!$A$3:$D$29,4),IF(AJ152="f",VLOOKUP(AM152,FlatUnd!$A$2:$D$30,4),IF(AJ152="t",VLOOKUP(AM152,TimeAdd!$A$1:$D$18,4),IF(AJ152="l",VLOOKUP(AM152,SLimit!$A$1:$D$8,4),AP151)))))),AP151)</f>
        <v>64</v>
      </c>
      <c r="AQ152" s="53">
        <f t="shared" si="252"/>
        <v>80</v>
      </c>
      <c r="AR152" s="54" t="str">
        <f t="shared" si="253"/>
        <v>Bridge</v>
      </c>
      <c r="AS152" s="55"/>
      <c r="AT152" s="55"/>
      <c r="AU152" s="56">
        <f>IF(GroupStTimes!$A$8=0,MIN(CB152,CD152,CF152),MIN(BZ152,CB152,CD152,CF152))</f>
        <v>0.30670138888888898</v>
      </c>
      <c r="AV152" s="56">
        <f>IF(GroupStTimes!$A$8=0,MAX(CC152,CE152,CG152),MAX(CA152,CC152,CE152,CG152))</f>
        <v>0.36168981481481494</v>
      </c>
      <c r="AW152" s="57" t="str">
        <f t="shared" si="254"/>
        <v/>
      </c>
      <c r="AX152" s="58" t="str">
        <f t="shared" si="255"/>
        <v/>
      </c>
      <c r="AY152" s="58" t="str">
        <f t="shared" si="256"/>
        <v/>
      </c>
      <c r="AZ152" s="31">
        <f t="shared" si="257"/>
        <v>47.97</v>
      </c>
      <c r="BA152" s="59">
        <f t="shared" si="258"/>
        <v>0.30635416666666676</v>
      </c>
      <c r="BB152" s="59">
        <f t="shared" si="259"/>
        <v>0.31190972222222235</v>
      </c>
      <c r="BC152" s="59">
        <f t="shared" si="260"/>
        <v>0.30810185185185196</v>
      </c>
      <c r="BD152" s="59">
        <f t="shared" si="261"/>
        <v>0.35393518518518524</v>
      </c>
      <c r="BE152" s="59">
        <f t="shared" si="262"/>
        <v>0.35101851851851862</v>
      </c>
      <c r="BF152" s="59">
        <f t="shared" si="263"/>
        <v>0.3614351851851853</v>
      </c>
      <c r="BG152" s="59">
        <f t="shared" si="264"/>
        <v>0.35972222222222233</v>
      </c>
      <c r="BH152" s="59">
        <f t="shared" si="265"/>
        <v>0.35902777777777789</v>
      </c>
      <c r="BI152" s="31">
        <f t="shared" si="266"/>
        <v>0.35000000000000142</v>
      </c>
      <c r="BJ152" s="61">
        <f t="shared" ref="BJ152:BM152" si="306">IF($AJ151="t",IF(AM150=0,0,$BI152/AM150),IF(AM151=0,0,$BI152/AM151))</f>
        <v>8.3333333333333679E-3</v>
      </c>
      <c r="BK152" s="61">
        <f t="shared" si="306"/>
        <v>7.1428571428571721E-3</v>
      </c>
      <c r="BL152" s="61">
        <f t="shared" si="306"/>
        <v>6.1403508771930076E-3</v>
      </c>
      <c r="BM152" s="61">
        <f t="shared" si="306"/>
        <v>5.4687500000000222E-3</v>
      </c>
      <c r="BN152" s="62">
        <f t="shared" si="268"/>
        <v>0</v>
      </c>
      <c r="BO152" s="62">
        <f t="shared" si="269"/>
        <v>0</v>
      </c>
      <c r="BP152" s="62">
        <f t="shared" si="270"/>
        <v>30</v>
      </c>
      <c r="BQ152" s="62">
        <f t="shared" si="271"/>
        <v>0</v>
      </c>
      <c r="BR152" s="62">
        <f t="shared" si="272"/>
        <v>0</v>
      </c>
      <c r="BS152" s="62">
        <f t="shared" si="273"/>
        <v>26</v>
      </c>
      <c r="BT152" s="62">
        <f t="shared" si="274"/>
        <v>0</v>
      </c>
      <c r="BU152" s="62">
        <f t="shared" si="275"/>
        <v>0</v>
      </c>
      <c r="BV152" s="62">
        <f t="shared" si="276"/>
        <v>22</v>
      </c>
      <c r="BW152" s="62">
        <f t="shared" si="277"/>
        <v>0</v>
      </c>
      <c r="BX152" s="62">
        <f t="shared" si="278"/>
        <v>0</v>
      </c>
      <c r="BY152" s="62">
        <f t="shared" si="279"/>
        <v>20</v>
      </c>
      <c r="BZ152" s="63">
        <f t="shared" si="280"/>
        <v>0.30670138888888898</v>
      </c>
      <c r="CA152" s="63">
        <f t="shared" si="281"/>
        <v>0.31225694444444457</v>
      </c>
      <c r="CB152" s="63">
        <f t="shared" si="282"/>
        <v>0.30840277777777786</v>
      </c>
      <c r="CC152" s="63">
        <f t="shared" si="283"/>
        <v>0.35423611111111114</v>
      </c>
      <c r="CD152" s="63">
        <f t="shared" si="284"/>
        <v>0.35127314814814825</v>
      </c>
      <c r="CE152" s="63">
        <f t="shared" si="285"/>
        <v>0.36168981481481494</v>
      </c>
      <c r="CF152" s="63">
        <f t="shared" si="286"/>
        <v>0.35995370370370383</v>
      </c>
      <c r="CG152" s="63">
        <f t="shared" si="287"/>
        <v>0.35925925925925939</v>
      </c>
      <c r="CH152" s="36"/>
      <c r="CI152" s="36"/>
      <c r="CJ152" s="36"/>
      <c r="CK152" s="36"/>
      <c r="CL152" s="60">
        <v>60</v>
      </c>
    </row>
    <row r="153" spans="1:90" ht="26.25" customHeight="1" x14ac:dyDescent="0.25">
      <c r="A153" s="37">
        <v>33</v>
      </c>
      <c r="B153" s="38" t="s">
        <v>127</v>
      </c>
      <c r="C153" s="39"/>
      <c r="D153" s="39"/>
      <c r="E153" s="39"/>
      <c r="F153" s="42"/>
      <c r="G153" s="66">
        <v>48.42</v>
      </c>
      <c r="H153" s="41">
        <f t="shared" si="288"/>
        <v>48.43</v>
      </c>
      <c r="I153" s="42">
        <v>48.400000000000006</v>
      </c>
      <c r="J153" s="43">
        <f t="shared" si="238"/>
        <v>-8.2644628099157104E-4</v>
      </c>
      <c r="K153" s="44">
        <f t="shared" si="239"/>
        <v>-3.9999999999992042E-2</v>
      </c>
      <c r="L153" s="45" t="s">
        <v>152</v>
      </c>
      <c r="M153" s="126">
        <v>80</v>
      </c>
      <c r="N153" s="46">
        <f t="shared" si="241"/>
        <v>48.44</v>
      </c>
      <c r="O153" s="46"/>
      <c r="P153" s="42">
        <v>48.410000000000004</v>
      </c>
      <c r="Q153" s="46"/>
      <c r="R153" s="39">
        <v>48.45</v>
      </c>
      <c r="S153" s="46">
        <v>-0.2</v>
      </c>
      <c r="T153" s="40">
        <v>48.66</v>
      </c>
      <c r="U153" s="47" t="str">
        <f t="shared" si="242"/>
        <v/>
      </c>
      <c r="V153" s="47" t="str">
        <f t="shared" si="243"/>
        <v/>
      </c>
      <c r="W153" s="48"/>
      <c r="X153" s="48"/>
      <c r="Y153" s="48"/>
      <c r="Z153" s="48"/>
      <c r="AA153" s="48"/>
      <c r="AB153" s="48"/>
      <c r="AC153" s="49"/>
      <c r="AD153" s="49"/>
      <c r="AE153" s="51">
        <f t="shared" si="245"/>
        <v>33</v>
      </c>
      <c r="AF153" s="51" t="str">
        <f t="shared" si="246"/>
        <v>U1</v>
      </c>
      <c r="AG153" s="51" t="str">
        <f t="shared" si="247"/>
        <v/>
      </c>
      <c r="AH153" s="51" t="str">
        <f t="shared" si="248"/>
        <v/>
      </c>
      <c r="AI153" s="52">
        <f t="shared" si="249"/>
        <v>48.43</v>
      </c>
      <c r="AJ153" s="68"/>
      <c r="AK153" s="53"/>
      <c r="AL153" s="52"/>
      <c r="AM153" s="53">
        <f t="shared" si="251"/>
        <v>42</v>
      </c>
      <c r="AN153" s="53">
        <f>IF(AJ153&lt;&gt;"",IF(AJ153="o",VLOOKUP(AM153,OpenSect!$A$1:$D$11,2),IF(AJ153="u",VLOOKUP(AM153,UpHill!$A$1:$D$35,2),IF(AJ153="d",VLOOKUP(AM153,DownHill!$A$3:$D$29,2),IF(AJ153="f",VLOOKUP(AM153,FlatUnd!$A$2:$D$30,2),IF(AJ153="t",VLOOKUP(AM153,TimeAdd!$A$1:$D$176,2),IF(AJ153="l",VLOOKUP(AM153,SLimit!$A$1:$D$8,2),AN152)))))),AN152)</f>
        <v>49</v>
      </c>
      <c r="AO153" s="53">
        <f>IF(AJ153&lt;&gt;"",IF(AJ153="o",VLOOKUP(AM153,OpenSect!$A$1:$D$11,3),IF(AJ153="u",VLOOKUP(AM153,UpHill!$A$1:$D$35,3),IF(AJ153="d",VLOOKUP(AM153,DownHill!$A$3:$D$29,3),IF(AJ153="f",VLOOKUP(AM153,FlatUnd!$A$2:$D$30,3),IF(AJ153="t",VLOOKUP(AM153,TimeAdd!$A$1:$D$18,3),IF(AJ153="l",VLOOKUP(AM153,SLimit!$A$1:$D$8,3),AO152)))))),AO152)</f>
        <v>57</v>
      </c>
      <c r="AP153" s="53">
        <f>IF(AJ153&lt;&gt;"",IF(AJ153="o",VLOOKUP(AM153,OpenSect!$A$1:$D$11,4),IF(AJ153="u",VLOOKUP(AM153,UpHill!$A$1:$D$35,4),IF(AJ153="d",VLOOKUP(AM153,DownHill!$A$3:$D$29,4),IF(AJ153="f",VLOOKUP(AM153,FlatUnd!$A$2:$D$30,4),IF(AJ153="t",VLOOKUP(AM153,TimeAdd!$A$1:$D$18,4),IF(AJ153="l",VLOOKUP(AM153,SLimit!$A$1:$D$8,4),AP152)))))),AP152)</f>
        <v>64</v>
      </c>
      <c r="AQ153" s="53">
        <f t="shared" si="252"/>
        <v>80</v>
      </c>
      <c r="AR153" s="54" t="str">
        <f t="shared" si="253"/>
        <v>21km stone</v>
      </c>
      <c r="AS153" s="55"/>
      <c r="AT153" s="55"/>
      <c r="AU153" s="56">
        <f>IF(GroupStTimes!$A$8=0,MIN(CB153,CD153,CF153),MIN(BZ153,CB153,CD153,CF153))</f>
        <v>0.30680555555555566</v>
      </c>
      <c r="AV153" s="56">
        <f>IF(GroupStTimes!$A$8=0,MAX(CC153,CE153,CG153),MAX(CA153,CC153,CE153,CG153))</f>
        <v>0.36177083333333343</v>
      </c>
      <c r="AW153" s="57" t="str">
        <f t="shared" si="254"/>
        <v/>
      </c>
      <c r="AX153" s="58" t="str">
        <f t="shared" si="255"/>
        <v/>
      </c>
      <c r="AY153" s="58" t="str">
        <f t="shared" si="256"/>
        <v/>
      </c>
      <c r="AZ153" s="31">
        <f t="shared" si="257"/>
        <v>47.97</v>
      </c>
      <c r="BA153" s="59">
        <f t="shared" si="258"/>
        <v>0.30635416666666676</v>
      </c>
      <c r="BB153" s="59">
        <f t="shared" si="259"/>
        <v>0.31190972222222235</v>
      </c>
      <c r="BC153" s="59">
        <f t="shared" si="260"/>
        <v>0.30810185185185196</v>
      </c>
      <c r="BD153" s="59">
        <f t="shared" si="261"/>
        <v>0.35393518518518524</v>
      </c>
      <c r="BE153" s="59">
        <f t="shared" si="262"/>
        <v>0.35101851851851862</v>
      </c>
      <c r="BF153" s="59">
        <f t="shared" si="263"/>
        <v>0.3614351851851853</v>
      </c>
      <c r="BG153" s="59">
        <f t="shared" si="264"/>
        <v>0.35972222222222233</v>
      </c>
      <c r="BH153" s="59">
        <f t="shared" si="265"/>
        <v>0.35902777777777789</v>
      </c>
      <c r="BI153" s="31">
        <f t="shared" si="266"/>
        <v>0.46000000000000085</v>
      </c>
      <c r="BJ153" s="61">
        <f t="shared" ref="BJ153:BM153" si="307">IF($AJ152="t",IF(AM151=0,0,$BI153/AM151),IF(AM152=0,0,$BI153/AM152))</f>
        <v>1.0952380952380972E-2</v>
      </c>
      <c r="BK153" s="61">
        <f t="shared" si="307"/>
        <v>9.3877551020408335E-3</v>
      </c>
      <c r="BL153" s="61">
        <f t="shared" si="307"/>
        <v>8.0701754385965069E-3</v>
      </c>
      <c r="BM153" s="61">
        <f t="shared" si="307"/>
        <v>7.1875000000000133E-3</v>
      </c>
      <c r="BN153" s="62">
        <f t="shared" si="268"/>
        <v>0</v>
      </c>
      <c r="BO153" s="62">
        <f t="shared" si="269"/>
        <v>0</v>
      </c>
      <c r="BP153" s="62">
        <f t="shared" si="270"/>
        <v>39</v>
      </c>
      <c r="BQ153" s="62">
        <f t="shared" si="271"/>
        <v>0</v>
      </c>
      <c r="BR153" s="62">
        <f t="shared" si="272"/>
        <v>0</v>
      </c>
      <c r="BS153" s="62">
        <f t="shared" si="273"/>
        <v>34</v>
      </c>
      <c r="BT153" s="62">
        <f t="shared" si="274"/>
        <v>0</v>
      </c>
      <c r="BU153" s="62">
        <f t="shared" si="275"/>
        <v>0</v>
      </c>
      <c r="BV153" s="62">
        <f t="shared" si="276"/>
        <v>29</v>
      </c>
      <c r="BW153" s="62">
        <f t="shared" si="277"/>
        <v>0</v>
      </c>
      <c r="BX153" s="62">
        <f t="shared" si="278"/>
        <v>0</v>
      </c>
      <c r="BY153" s="62">
        <f t="shared" si="279"/>
        <v>26</v>
      </c>
      <c r="BZ153" s="63">
        <f t="shared" si="280"/>
        <v>0.30680555555555566</v>
      </c>
      <c r="CA153" s="63">
        <f t="shared" si="281"/>
        <v>0.31236111111111126</v>
      </c>
      <c r="CB153" s="63">
        <f t="shared" si="282"/>
        <v>0.3084953703703705</v>
      </c>
      <c r="CC153" s="63">
        <f t="shared" si="283"/>
        <v>0.35432870370370378</v>
      </c>
      <c r="CD153" s="63">
        <f t="shared" si="284"/>
        <v>0.35135416666666675</v>
      </c>
      <c r="CE153" s="63">
        <f t="shared" si="285"/>
        <v>0.36177083333333343</v>
      </c>
      <c r="CF153" s="63">
        <f t="shared" si="286"/>
        <v>0.36002314814814823</v>
      </c>
      <c r="CG153" s="63">
        <f t="shared" si="287"/>
        <v>0.35932870370370379</v>
      </c>
      <c r="CH153" s="36"/>
      <c r="CI153" s="36"/>
      <c r="CJ153" s="36"/>
      <c r="CK153" s="36"/>
      <c r="CL153" s="60">
        <v>60</v>
      </c>
    </row>
    <row r="154" spans="1:90" ht="26.25" customHeight="1" x14ac:dyDescent="0.25">
      <c r="A154" s="37">
        <v>33</v>
      </c>
      <c r="B154" s="38" t="s">
        <v>127</v>
      </c>
      <c r="C154" s="39"/>
      <c r="D154" s="39"/>
      <c r="E154" s="39"/>
      <c r="F154" s="42"/>
      <c r="G154" s="66">
        <v>48.7</v>
      </c>
      <c r="H154" s="41">
        <f t="shared" si="288"/>
        <v>48.75</v>
      </c>
      <c r="I154" s="42">
        <v>48.690000000000005</v>
      </c>
      <c r="J154" s="43">
        <f t="shared" si="238"/>
        <v>-1.6430478537687058E-3</v>
      </c>
      <c r="K154" s="44">
        <f t="shared" si="239"/>
        <v>-7.9999999999998295E-2</v>
      </c>
      <c r="L154" s="45" t="s">
        <v>153</v>
      </c>
      <c r="M154" s="126">
        <v>80</v>
      </c>
      <c r="N154" s="46">
        <f t="shared" si="241"/>
        <v>48.77</v>
      </c>
      <c r="O154" s="46"/>
      <c r="P154" s="42">
        <v>48.7</v>
      </c>
      <c r="Q154" s="46"/>
      <c r="R154" s="39">
        <v>48.74</v>
      </c>
      <c r="S154" s="46">
        <v>-0.2</v>
      </c>
      <c r="T154" s="40">
        <v>49.07</v>
      </c>
      <c r="U154" s="47" t="str">
        <f t="shared" si="242"/>
        <v/>
      </c>
      <c r="V154" s="47" t="str">
        <f t="shared" si="243"/>
        <v/>
      </c>
      <c r="W154" s="48"/>
      <c r="X154" s="48"/>
      <c r="Y154" s="48"/>
      <c r="Z154" s="48"/>
      <c r="AA154" s="48"/>
      <c r="AB154" s="48"/>
      <c r="AC154" s="49"/>
      <c r="AD154" s="49"/>
      <c r="AE154" s="51">
        <f t="shared" si="245"/>
        <v>33</v>
      </c>
      <c r="AF154" s="51" t="str">
        <f t="shared" si="246"/>
        <v>U1</v>
      </c>
      <c r="AG154" s="51" t="str">
        <f t="shared" si="247"/>
        <v/>
      </c>
      <c r="AH154" s="51" t="str">
        <f t="shared" si="248"/>
        <v/>
      </c>
      <c r="AI154" s="52">
        <f t="shared" si="249"/>
        <v>48.75</v>
      </c>
      <c r="AJ154" s="68"/>
      <c r="AK154" s="53"/>
      <c r="AL154" s="52"/>
      <c r="AM154" s="53">
        <f t="shared" si="251"/>
        <v>42</v>
      </c>
      <c r="AN154" s="53">
        <f>IF(AJ154&lt;&gt;"",IF(AJ154="o",VLOOKUP(AM154,OpenSect!$A$1:$D$11,2),IF(AJ154="u",VLOOKUP(AM154,UpHill!$A$1:$D$35,2),IF(AJ154="d",VLOOKUP(AM154,DownHill!$A$3:$D$29,2),IF(AJ154="f",VLOOKUP(AM154,FlatUnd!$A$2:$D$30,2),IF(AJ154="t",VLOOKUP(AM154,TimeAdd!$A$1:$D$176,2),IF(AJ154="l",VLOOKUP(AM154,SLimit!$A$1:$D$8,2),AN153)))))),AN153)</f>
        <v>49</v>
      </c>
      <c r="AO154" s="53">
        <f>IF(AJ154&lt;&gt;"",IF(AJ154="o",VLOOKUP(AM154,OpenSect!$A$1:$D$11,3),IF(AJ154="u",VLOOKUP(AM154,UpHill!$A$1:$D$35,3),IF(AJ154="d",VLOOKUP(AM154,DownHill!$A$3:$D$29,3),IF(AJ154="f",VLOOKUP(AM154,FlatUnd!$A$2:$D$30,3),IF(AJ154="t",VLOOKUP(AM154,TimeAdd!$A$1:$D$18,3),IF(AJ154="l",VLOOKUP(AM154,SLimit!$A$1:$D$8,3),AO153)))))),AO153)</f>
        <v>57</v>
      </c>
      <c r="AP154" s="53">
        <f>IF(AJ154&lt;&gt;"",IF(AJ154="o",VLOOKUP(AM154,OpenSect!$A$1:$D$11,4),IF(AJ154="u",VLOOKUP(AM154,UpHill!$A$1:$D$35,4),IF(AJ154="d",VLOOKUP(AM154,DownHill!$A$3:$D$29,4),IF(AJ154="f",VLOOKUP(AM154,FlatUnd!$A$2:$D$30,4),IF(AJ154="t",VLOOKUP(AM154,TimeAdd!$A$1:$D$18,4),IF(AJ154="l",VLOOKUP(AM154,SLimit!$A$1:$D$8,4),AP153)))))),AP153)</f>
        <v>64</v>
      </c>
      <c r="AQ154" s="53">
        <f t="shared" si="252"/>
        <v>80</v>
      </c>
      <c r="AR154" s="54" t="str">
        <f t="shared" si="253"/>
        <v>Overhead Lines</v>
      </c>
      <c r="AS154" s="55"/>
      <c r="AT154" s="55"/>
      <c r="AU154" s="56">
        <f>IF(GroupStTimes!$A$8=0,MIN(CB154,CD154,CF154),MIN(BZ154,CB154,CD154,CF154))</f>
        <v>0.3071296296296297</v>
      </c>
      <c r="AV154" s="56">
        <f>IF(GroupStTimes!$A$8=0,MAX(CC154,CE154,CG154),MAX(CA154,CC154,CE154,CG154))</f>
        <v>0.36200231481481493</v>
      </c>
      <c r="AW154" s="57" t="str">
        <f t="shared" si="254"/>
        <v/>
      </c>
      <c r="AX154" s="58" t="str">
        <f t="shared" si="255"/>
        <v/>
      </c>
      <c r="AY154" s="58" t="str">
        <f t="shared" si="256"/>
        <v/>
      </c>
      <c r="AZ154" s="31">
        <f t="shared" si="257"/>
        <v>47.97</v>
      </c>
      <c r="BA154" s="59">
        <f t="shared" si="258"/>
        <v>0.30635416666666676</v>
      </c>
      <c r="BB154" s="59">
        <f t="shared" si="259"/>
        <v>0.31190972222222235</v>
      </c>
      <c r="BC154" s="59">
        <f t="shared" si="260"/>
        <v>0.30810185185185196</v>
      </c>
      <c r="BD154" s="59">
        <f t="shared" si="261"/>
        <v>0.35393518518518524</v>
      </c>
      <c r="BE154" s="59">
        <f t="shared" si="262"/>
        <v>0.35101851851851862</v>
      </c>
      <c r="BF154" s="59">
        <f t="shared" si="263"/>
        <v>0.3614351851851853</v>
      </c>
      <c r="BG154" s="59">
        <f t="shared" si="264"/>
        <v>0.35972222222222233</v>
      </c>
      <c r="BH154" s="59">
        <f t="shared" si="265"/>
        <v>0.35902777777777789</v>
      </c>
      <c r="BI154" s="31">
        <f t="shared" si="266"/>
        <v>0.78000000000000114</v>
      </c>
      <c r="BJ154" s="61">
        <f t="shared" ref="BJ154:BM154" si="308">IF($AJ153="t",IF(AM152=0,0,$BI154/AM152),IF(AM153=0,0,$BI154/AM153))</f>
        <v>1.85714285714286E-2</v>
      </c>
      <c r="BK154" s="61">
        <f t="shared" si="308"/>
        <v>1.59183673469388E-2</v>
      </c>
      <c r="BL154" s="61">
        <f t="shared" si="308"/>
        <v>1.3684210526315809E-2</v>
      </c>
      <c r="BM154" s="61">
        <f t="shared" si="308"/>
        <v>1.2187500000000018E-2</v>
      </c>
      <c r="BN154" s="62">
        <f t="shared" si="268"/>
        <v>0</v>
      </c>
      <c r="BO154" s="62">
        <f t="shared" si="269"/>
        <v>1</v>
      </c>
      <c r="BP154" s="62">
        <f t="shared" si="270"/>
        <v>7</v>
      </c>
      <c r="BQ154" s="62">
        <f t="shared" si="271"/>
        <v>0</v>
      </c>
      <c r="BR154" s="62">
        <f t="shared" si="272"/>
        <v>0</v>
      </c>
      <c r="BS154" s="62">
        <f t="shared" si="273"/>
        <v>57</v>
      </c>
      <c r="BT154" s="62">
        <f t="shared" si="274"/>
        <v>0</v>
      </c>
      <c r="BU154" s="62">
        <f t="shared" si="275"/>
        <v>0</v>
      </c>
      <c r="BV154" s="62">
        <f t="shared" si="276"/>
        <v>49</v>
      </c>
      <c r="BW154" s="62">
        <f t="shared" si="277"/>
        <v>0</v>
      </c>
      <c r="BX154" s="62">
        <f t="shared" si="278"/>
        <v>0</v>
      </c>
      <c r="BY154" s="62">
        <f t="shared" si="279"/>
        <v>44</v>
      </c>
      <c r="BZ154" s="63">
        <f t="shared" si="280"/>
        <v>0.3071296296296297</v>
      </c>
      <c r="CA154" s="63">
        <f t="shared" si="281"/>
        <v>0.31268518518518529</v>
      </c>
      <c r="CB154" s="63">
        <f t="shared" si="282"/>
        <v>0.30876157407407417</v>
      </c>
      <c r="CC154" s="63">
        <f t="shared" si="283"/>
        <v>0.35459490740740746</v>
      </c>
      <c r="CD154" s="63">
        <f t="shared" si="284"/>
        <v>0.35158564814814824</v>
      </c>
      <c r="CE154" s="63">
        <f t="shared" si="285"/>
        <v>0.36200231481481493</v>
      </c>
      <c r="CF154" s="63">
        <f t="shared" si="286"/>
        <v>0.3602314814814816</v>
      </c>
      <c r="CG154" s="63">
        <f t="shared" si="287"/>
        <v>0.35953703703703715</v>
      </c>
      <c r="CH154" s="36"/>
      <c r="CI154" s="36"/>
      <c r="CJ154" s="36"/>
      <c r="CK154" s="36"/>
      <c r="CL154" s="60">
        <v>60</v>
      </c>
    </row>
    <row r="155" spans="1:90" ht="26.25" customHeight="1" x14ac:dyDescent="0.25">
      <c r="A155" s="37">
        <v>33</v>
      </c>
      <c r="B155" s="38" t="s">
        <v>127</v>
      </c>
      <c r="C155" s="39"/>
      <c r="D155" s="39"/>
      <c r="E155" s="39"/>
      <c r="F155" s="42"/>
      <c r="G155" s="66">
        <v>48.87</v>
      </c>
      <c r="H155" s="41">
        <f t="shared" si="288"/>
        <v>48.87</v>
      </c>
      <c r="I155" s="42">
        <v>48.83</v>
      </c>
      <c r="J155" s="43">
        <f t="shared" si="238"/>
        <v>-1.0922247252370973E-3</v>
      </c>
      <c r="K155" s="44">
        <f t="shared" si="239"/>
        <v>-5.333333333332746E-2</v>
      </c>
      <c r="L155" s="45" t="s">
        <v>153</v>
      </c>
      <c r="M155" s="126">
        <v>80</v>
      </c>
      <c r="N155" s="46">
        <f t="shared" si="241"/>
        <v>48.883333333333326</v>
      </c>
      <c r="O155" s="46"/>
      <c r="P155" s="42">
        <v>48.839999999999996</v>
      </c>
      <c r="Q155" s="46"/>
      <c r="R155" s="39">
        <v>48.89</v>
      </c>
      <c r="S155" s="46">
        <v>-0.2</v>
      </c>
      <c r="T155" s="40">
        <v>49.12</v>
      </c>
      <c r="U155" s="47" t="str">
        <f t="shared" si="242"/>
        <v/>
      </c>
      <c r="V155" s="47" t="str">
        <f t="shared" si="243"/>
        <v/>
      </c>
      <c r="W155" s="48"/>
      <c r="X155" s="48"/>
      <c r="Y155" s="48"/>
      <c r="Z155" s="48"/>
      <c r="AA155" s="48"/>
      <c r="AB155" s="48"/>
      <c r="AC155" s="49"/>
      <c r="AD155" s="49"/>
      <c r="AE155" s="51">
        <f t="shared" si="245"/>
        <v>33</v>
      </c>
      <c r="AF155" s="51" t="str">
        <f t="shared" si="246"/>
        <v>U1</v>
      </c>
      <c r="AG155" s="51" t="str">
        <f t="shared" si="247"/>
        <v/>
      </c>
      <c r="AH155" s="51" t="str">
        <f t="shared" si="248"/>
        <v/>
      </c>
      <c r="AI155" s="52">
        <f t="shared" si="249"/>
        <v>48.87</v>
      </c>
      <c r="AJ155" s="68"/>
      <c r="AK155" s="53"/>
      <c r="AL155" s="52"/>
      <c r="AM155" s="53">
        <f t="shared" si="251"/>
        <v>42</v>
      </c>
      <c r="AN155" s="53">
        <f>IF(AJ155&lt;&gt;"",IF(AJ155="o",VLOOKUP(AM155,OpenSect!$A$1:$D$11,2),IF(AJ155="u",VLOOKUP(AM155,UpHill!$A$1:$D$35,2),IF(AJ155="d",VLOOKUP(AM155,DownHill!$A$3:$D$29,2),IF(AJ155="f",VLOOKUP(AM155,FlatUnd!$A$2:$D$30,2),IF(AJ155="t",VLOOKUP(AM155,TimeAdd!$A$1:$D$176,2),IF(AJ155="l",VLOOKUP(AM155,SLimit!$A$1:$D$8,2),AN154)))))),AN154)</f>
        <v>49</v>
      </c>
      <c r="AO155" s="53">
        <f>IF(AJ155&lt;&gt;"",IF(AJ155="o",VLOOKUP(AM155,OpenSect!$A$1:$D$11,3),IF(AJ155="u",VLOOKUP(AM155,UpHill!$A$1:$D$35,3),IF(AJ155="d",VLOOKUP(AM155,DownHill!$A$3:$D$29,3),IF(AJ155="f",VLOOKUP(AM155,FlatUnd!$A$2:$D$30,3),IF(AJ155="t",VLOOKUP(AM155,TimeAdd!$A$1:$D$18,3),IF(AJ155="l",VLOOKUP(AM155,SLimit!$A$1:$D$8,3),AO154)))))),AO154)</f>
        <v>57</v>
      </c>
      <c r="AP155" s="53">
        <f>IF(AJ155&lt;&gt;"",IF(AJ155="o",VLOOKUP(AM155,OpenSect!$A$1:$D$11,4),IF(AJ155="u",VLOOKUP(AM155,UpHill!$A$1:$D$35,4),IF(AJ155="d",VLOOKUP(AM155,DownHill!$A$3:$D$29,4),IF(AJ155="f",VLOOKUP(AM155,FlatUnd!$A$2:$D$30,4),IF(AJ155="t",VLOOKUP(AM155,TimeAdd!$A$1:$D$18,4),IF(AJ155="l",VLOOKUP(AM155,SLimit!$A$1:$D$8,4),AP154)))))),AP154)</f>
        <v>64</v>
      </c>
      <c r="AQ155" s="53">
        <f t="shared" si="252"/>
        <v>80</v>
      </c>
      <c r="AR155" s="54" t="str">
        <f t="shared" si="253"/>
        <v>Overhead Lines</v>
      </c>
      <c r="AS155" s="55"/>
      <c r="AT155" s="55"/>
      <c r="AU155" s="56">
        <f>IF(GroupStTimes!$A$8=0,MIN(CB155,CD155,CF155),MIN(BZ155,CB155,CD155,CF155))</f>
        <v>0.30724537037037047</v>
      </c>
      <c r="AV155" s="56">
        <f>IF(GroupStTimes!$A$8=0,MAX(CC155,CE155,CG155),MAX(CA155,CC155,CE155,CG155))</f>
        <v>0.36209490740740752</v>
      </c>
      <c r="AW155" s="57" t="str">
        <f t="shared" si="254"/>
        <v/>
      </c>
      <c r="AX155" s="58" t="str">
        <f t="shared" si="255"/>
        <v/>
      </c>
      <c r="AY155" s="58" t="str">
        <f t="shared" si="256"/>
        <v/>
      </c>
      <c r="AZ155" s="31">
        <f t="shared" si="257"/>
        <v>47.97</v>
      </c>
      <c r="BA155" s="59">
        <f t="shared" si="258"/>
        <v>0.30635416666666676</v>
      </c>
      <c r="BB155" s="59">
        <f t="shared" si="259"/>
        <v>0.31190972222222235</v>
      </c>
      <c r="BC155" s="59">
        <f t="shared" si="260"/>
        <v>0.30810185185185196</v>
      </c>
      <c r="BD155" s="59">
        <f t="shared" si="261"/>
        <v>0.35393518518518524</v>
      </c>
      <c r="BE155" s="59">
        <f t="shared" si="262"/>
        <v>0.35101851851851862</v>
      </c>
      <c r="BF155" s="59">
        <f t="shared" si="263"/>
        <v>0.3614351851851853</v>
      </c>
      <c r="BG155" s="59">
        <f t="shared" si="264"/>
        <v>0.35972222222222233</v>
      </c>
      <c r="BH155" s="59">
        <f t="shared" si="265"/>
        <v>0.35902777777777789</v>
      </c>
      <c r="BI155" s="31">
        <f t="shared" si="266"/>
        <v>0.89999999999999858</v>
      </c>
      <c r="BJ155" s="61">
        <f t="shared" ref="BJ155:BM155" si="309">IF($AJ154="t",IF(AM153=0,0,$BI155/AM153),IF(AM154=0,0,$BI155/AM154))</f>
        <v>2.1428571428571394E-2</v>
      </c>
      <c r="BK155" s="61">
        <f t="shared" si="309"/>
        <v>1.8367346938775481E-2</v>
      </c>
      <c r="BL155" s="61">
        <f t="shared" si="309"/>
        <v>1.5789473684210503E-2</v>
      </c>
      <c r="BM155" s="61">
        <f t="shared" si="309"/>
        <v>1.4062499999999978E-2</v>
      </c>
      <c r="BN155" s="62">
        <f t="shared" si="268"/>
        <v>0</v>
      </c>
      <c r="BO155" s="62">
        <f t="shared" si="269"/>
        <v>1</v>
      </c>
      <c r="BP155" s="62">
        <f t="shared" si="270"/>
        <v>17</v>
      </c>
      <c r="BQ155" s="62">
        <f t="shared" si="271"/>
        <v>0</v>
      </c>
      <c r="BR155" s="62">
        <f t="shared" si="272"/>
        <v>1</v>
      </c>
      <c r="BS155" s="62">
        <f t="shared" si="273"/>
        <v>6</v>
      </c>
      <c r="BT155" s="62">
        <f t="shared" si="274"/>
        <v>0</v>
      </c>
      <c r="BU155" s="62">
        <f t="shared" si="275"/>
        <v>0</v>
      </c>
      <c r="BV155" s="62">
        <f t="shared" si="276"/>
        <v>57</v>
      </c>
      <c r="BW155" s="62">
        <f t="shared" si="277"/>
        <v>0</v>
      </c>
      <c r="BX155" s="62">
        <f t="shared" si="278"/>
        <v>0</v>
      </c>
      <c r="BY155" s="62">
        <f t="shared" si="279"/>
        <v>51</v>
      </c>
      <c r="BZ155" s="63">
        <f t="shared" si="280"/>
        <v>0.30724537037037047</v>
      </c>
      <c r="CA155" s="63">
        <f t="shared" si="281"/>
        <v>0.31280092592592607</v>
      </c>
      <c r="CB155" s="63">
        <f t="shared" si="282"/>
        <v>0.30886574074074086</v>
      </c>
      <c r="CC155" s="63">
        <f t="shared" si="283"/>
        <v>0.35469907407407414</v>
      </c>
      <c r="CD155" s="63">
        <f t="shared" si="284"/>
        <v>0.35167824074074083</v>
      </c>
      <c r="CE155" s="63">
        <f t="shared" si="285"/>
        <v>0.36209490740740752</v>
      </c>
      <c r="CF155" s="63">
        <f t="shared" si="286"/>
        <v>0.36031250000000009</v>
      </c>
      <c r="CG155" s="63">
        <f t="shared" si="287"/>
        <v>0.35961805555555565</v>
      </c>
      <c r="CH155" s="36"/>
      <c r="CI155" s="36"/>
      <c r="CJ155" s="36"/>
      <c r="CK155" s="36"/>
      <c r="CL155" s="60">
        <v>60</v>
      </c>
    </row>
    <row r="156" spans="1:90" ht="40.5" x14ac:dyDescent="0.25">
      <c r="B156" s="38"/>
      <c r="C156" s="69" t="s">
        <v>49</v>
      </c>
      <c r="D156" s="39">
        <v>42</v>
      </c>
      <c r="E156" s="39"/>
      <c r="F156" s="42"/>
      <c r="G156" s="66">
        <v>48.9</v>
      </c>
      <c r="H156" s="41">
        <f t="shared" ref="H156" si="310">ROUND(IF(G156="",N156,IF(P156="",I156,IF(R156="",(I156+(P156+O156))/2,IF(T156="",(I156+(P156+O156)+(R156+Q156))/3,(I156+(P156+O156)+(R156+Q156)+(T156+S156))/4)))),2)</f>
        <v>48.86</v>
      </c>
      <c r="I156" s="42">
        <v>48.84</v>
      </c>
      <c r="J156" s="43">
        <f t="shared" si="238"/>
        <v>-4.7775047775047968E-4</v>
      </c>
      <c r="K156" s="44">
        <f t="shared" si="239"/>
        <v>-2.3333333333333428E-2</v>
      </c>
      <c r="L156" s="70" t="s">
        <v>1228</v>
      </c>
      <c r="M156" s="126">
        <v>80</v>
      </c>
      <c r="N156" s="46">
        <f t="shared" si="241"/>
        <v>48.863333333333337</v>
      </c>
      <c r="O156" s="46"/>
      <c r="P156" s="42">
        <v>48.85</v>
      </c>
      <c r="Q156" s="46"/>
      <c r="R156" s="39">
        <v>48.9</v>
      </c>
      <c r="S156" s="46"/>
      <c r="T156" s="40">
        <v>48.84</v>
      </c>
      <c r="U156" s="47"/>
      <c r="V156" s="47"/>
      <c r="W156" s="48"/>
      <c r="X156" s="48"/>
      <c r="Y156" s="48"/>
      <c r="Z156" s="48"/>
      <c r="AA156" s="48"/>
      <c r="AB156" s="48"/>
      <c r="AC156" s="49"/>
      <c r="AD156" s="49"/>
      <c r="AE156" s="51" t="str">
        <f t="shared" si="245"/>
        <v/>
      </c>
      <c r="AF156" s="51" t="str">
        <f t="shared" si="246"/>
        <v/>
      </c>
      <c r="AG156" s="51" t="str">
        <f t="shared" si="247"/>
        <v>f</v>
      </c>
      <c r="AH156" s="51">
        <f t="shared" si="248"/>
        <v>42</v>
      </c>
      <c r="AI156" s="52">
        <f t="shared" si="249"/>
        <v>48.86</v>
      </c>
      <c r="AJ156" s="68" t="s">
        <v>49</v>
      </c>
      <c r="AK156" s="53"/>
      <c r="AL156" s="52"/>
      <c r="AM156" s="53">
        <f t="shared" si="251"/>
        <v>42</v>
      </c>
      <c r="AN156" s="53">
        <f>IF(AJ156&lt;&gt;"",IF(AJ156="o",VLOOKUP(AM156,OpenSect!$A$1:$D$11,2),IF(AJ156="u",VLOOKUP(AM156,UpHill!$A$1:$D$35,2),IF(AJ156="d",VLOOKUP(AM156,DownHill!$A$3:$D$29,2),IF(AJ156="f",VLOOKUP(AM156,FlatUnd!$A$2:$D$30,2),IF(AJ156="t",VLOOKUP(AM156,TimeAdd!$A$1:$D$176,2),IF(AJ156="l",VLOOKUP(AM156,SLimit!$A$1:$D$8,2),AN155)))))),AN155)</f>
        <v>49</v>
      </c>
      <c r="AO156" s="53">
        <f>IF(AJ156&lt;&gt;"",IF(AJ156="o",VLOOKUP(AM156,OpenSect!$A$1:$D$11,3),IF(AJ156="u",VLOOKUP(AM156,UpHill!$A$1:$D$35,3),IF(AJ156="d",VLOOKUP(AM156,DownHill!$A$3:$D$29,3),IF(AJ156="f",VLOOKUP(AM156,FlatUnd!$A$2:$D$30,3),IF(AJ156="t",VLOOKUP(AM156,TimeAdd!$A$1:$D$18,3),IF(AJ156="l",VLOOKUP(AM156,SLimit!$A$1:$D$8,3),AO155)))))),AO155)</f>
        <v>57</v>
      </c>
      <c r="AP156" s="53">
        <f>IF(AJ156&lt;&gt;"",IF(AJ156="o",VLOOKUP(AM156,OpenSect!$A$1:$D$11,4),IF(AJ156="u",VLOOKUP(AM156,UpHill!$A$1:$D$35,4),IF(AJ156="d",VLOOKUP(AM156,DownHill!$A$3:$D$29,4),IF(AJ156="f",VLOOKUP(AM156,FlatUnd!$A$2:$D$30,4),IF(AJ156="t",VLOOKUP(AM156,TimeAdd!$A$1:$D$18,4),IF(AJ156="l",VLOOKUP(AM156,SLimit!$A$1:$D$8,4),AP155)))))),AP155)</f>
        <v>64</v>
      </c>
      <c r="AQ156" s="53">
        <f t="shared" si="252"/>
        <v>80</v>
      </c>
      <c r="AR156" s="54" t="str">
        <f t="shared" si="253"/>
        <v>All Metals Scrapyard  km on left.  START of REGULARITY.</v>
      </c>
      <c r="AS156" s="55"/>
      <c r="AT156" s="55"/>
      <c r="AU156" s="56">
        <f>IF(GroupStTimes!$A$8=0,MIN(CB156,CD156,CF156),MIN(BZ156,CB156,CD156,CF156))</f>
        <v>0.30723379629629638</v>
      </c>
      <c r="AV156" s="56">
        <f>IF(GroupStTimes!$A$8=0,MAX(CC156,CE156,CG156),MAX(CA156,CC156,CE156,CG156))</f>
        <v>0.36208333333333348</v>
      </c>
      <c r="AW156" s="57" t="str">
        <f t="shared" si="254"/>
        <v/>
      </c>
      <c r="AX156" s="58" t="str">
        <f t="shared" si="255"/>
        <v/>
      </c>
      <c r="AY156" s="58" t="str">
        <f t="shared" si="256"/>
        <v/>
      </c>
      <c r="AZ156" s="31">
        <f t="shared" si="257"/>
        <v>47.97</v>
      </c>
      <c r="BA156" s="59">
        <f t="shared" si="258"/>
        <v>0.30635416666666676</v>
      </c>
      <c r="BB156" s="59">
        <f t="shared" si="259"/>
        <v>0.31190972222222235</v>
      </c>
      <c r="BC156" s="59">
        <f t="shared" si="260"/>
        <v>0.30810185185185196</v>
      </c>
      <c r="BD156" s="59">
        <f t="shared" si="261"/>
        <v>0.35393518518518524</v>
      </c>
      <c r="BE156" s="59">
        <f t="shared" si="262"/>
        <v>0.35101851851851862</v>
      </c>
      <c r="BF156" s="59">
        <f t="shared" si="263"/>
        <v>0.3614351851851853</v>
      </c>
      <c r="BG156" s="59">
        <f t="shared" si="264"/>
        <v>0.35972222222222233</v>
      </c>
      <c r="BH156" s="59">
        <f t="shared" si="265"/>
        <v>0.35902777777777789</v>
      </c>
      <c r="BI156" s="31">
        <f t="shared" si="266"/>
        <v>0.89000000000000057</v>
      </c>
      <c r="BJ156" s="61">
        <f t="shared" ref="BJ156:BM156" si="311">IF($AJ155="t",IF(AM154=0,0,$BI156/AM154),IF(AM155=0,0,$BI156/AM155))</f>
        <v>2.1190476190476204E-2</v>
      </c>
      <c r="BK156" s="61">
        <f t="shared" si="311"/>
        <v>1.8163265306122462E-2</v>
      </c>
      <c r="BL156" s="61">
        <f t="shared" si="311"/>
        <v>1.5614035087719308E-2</v>
      </c>
      <c r="BM156" s="61">
        <f t="shared" si="311"/>
        <v>1.3906250000000009E-2</v>
      </c>
      <c r="BN156" s="62">
        <f t="shared" si="268"/>
        <v>0</v>
      </c>
      <c r="BO156" s="62">
        <f t="shared" si="269"/>
        <v>1</v>
      </c>
      <c r="BP156" s="62">
        <f t="shared" si="270"/>
        <v>16</v>
      </c>
      <c r="BQ156" s="62">
        <f t="shared" si="271"/>
        <v>0</v>
      </c>
      <c r="BR156" s="62">
        <f t="shared" si="272"/>
        <v>1</v>
      </c>
      <c r="BS156" s="62">
        <f t="shared" si="273"/>
        <v>5</v>
      </c>
      <c r="BT156" s="62">
        <f t="shared" si="274"/>
        <v>0</v>
      </c>
      <c r="BU156" s="62">
        <f t="shared" si="275"/>
        <v>0</v>
      </c>
      <c r="BV156" s="62">
        <f t="shared" si="276"/>
        <v>56</v>
      </c>
      <c r="BW156" s="62">
        <f t="shared" si="277"/>
        <v>0</v>
      </c>
      <c r="BX156" s="62">
        <f t="shared" si="278"/>
        <v>0</v>
      </c>
      <c r="BY156" s="62">
        <f t="shared" si="279"/>
        <v>50</v>
      </c>
      <c r="BZ156" s="63">
        <f t="shared" si="280"/>
        <v>0.30723379629629638</v>
      </c>
      <c r="CA156" s="63">
        <f t="shared" si="281"/>
        <v>0.31278935185185197</v>
      </c>
      <c r="CB156" s="63">
        <f t="shared" si="282"/>
        <v>0.30885416666666676</v>
      </c>
      <c r="CC156" s="63">
        <f t="shared" si="283"/>
        <v>0.35468750000000004</v>
      </c>
      <c r="CD156" s="63">
        <f t="shared" si="284"/>
        <v>0.35166666666666679</v>
      </c>
      <c r="CE156" s="63">
        <f t="shared" si="285"/>
        <v>0.36208333333333348</v>
      </c>
      <c r="CF156" s="63">
        <f t="shared" si="286"/>
        <v>0.36030092592592605</v>
      </c>
      <c r="CG156" s="63">
        <f t="shared" si="287"/>
        <v>0.35960648148148161</v>
      </c>
      <c r="CH156" s="36"/>
      <c r="CI156" s="36"/>
      <c r="CJ156" s="36"/>
      <c r="CK156" s="36"/>
      <c r="CL156" s="60">
        <v>60</v>
      </c>
    </row>
    <row r="157" spans="1:90" ht="26.25" customHeight="1" x14ac:dyDescent="0.25">
      <c r="A157" s="37">
        <v>33</v>
      </c>
      <c r="B157" s="38" t="s">
        <v>154</v>
      </c>
      <c r="C157" s="39"/>
      <c r="D157" s="39"/>
      <c r="E157" s="39"/>
      <c r="F157" s="42"/>
      <c r="G157" s="66">
        <v>49.26</v>
      </c>
      <c r="H157" s="41">
        <f t="shared" ref="H157:H196" si="312">ROUND(IF(G157="",N157,IF(P157="",I157,IF(R157="",(I157+(P157+O157))/2,IF(T157="",(I157+(P157+O157)+(R157+Q157))/3,(I157+(P157+O157)+(R157+Q157)+(T157+S157))/4)))),2)</f>
        <v>49.26</v>
      </c>
      <c r="I157" s="42">
        <v>49.22</v>
      </c>
      <c r="J157" s="43">
        <f t="shared" si="238"/>
        <v>-9.4812406880657768E-4</v>
      </c>
      <c r="K157" s="44">
        <f t="shared" si="239"/>
        <v>-4.6666666666659751E-2</v>
      </c>
      <c r="L157" s="45" t="s">
        <v>53</v>
      </c>
      <c r="M157" s="126">
        <v>80</v>
      </c>
      <c r="N157" s="46">
        <f t="shared" si="241"/>
        <v>49.266666666666659</v>
      </c>
      <c r="O157" s="46"/>
      <c r="P157" s="42">
        <v>49.23</v>
      </c>
      <c r="Q157" s="46"/>
      <c r="R157" s="39">
        <v>49.28</v>
      </c>
      <c r="S157" s="46">
        <v>-0.2</v>
      </c>
      <c r="T157" s="40">
        <v>49.49</v>
      </c>
      <c r="U157" s="47" t="str">
        <f t="shared" si="242"/>
        <v/>
      </c>
      <c r="V157" s="47" t="str">
        <f t="shared" si="243"/>
        <v/>
      </c>
      <c r="W157" s="48"/>
      <c r="X157" s="48"/>
      <c r="Y157" s="48"/>
      <c r="Z157" s="48"/>
      <c r="AA157" s="48"/>
      <c r="AB157" s="48"/>
      <c r="AC157" s="49"/>
      <c r="AD157" s="49"/>
      <c r="AE157" s="51">
        <f t="shared" si="245"/>
        <v>33</v>
      </c>
      <c r="AF157" s="51" t="str">
        <f t="shared" si="246"/>
        <v>F</v>
      </c>
      <c r="AG157" s="51" t="str">
        <f t="shared" si="247"/>
        <v/>
      </c>
      <c r="AH157" s="51" t="str">
        <f t="shared" si="248"/>
        <v/>
      </c>
      <c r="AI157" s="52">
        <f t="shared" si="249"/>
        <v>49.26</v>
      </c>
      <c r="AJ157" s="68"/>
      <c r="AK157" s="53"/>
      <c r="AL157" s="52"/>
      <c r="AM157" s="53">
        <f t="shared" si="251"/>
        <v>42</v>
      </c>
      <c r="AN157" s="53">
        <f>IF(AJ157&lt;&gt;"",IF(AJ157="o",VLOOKUP(AM157,OpenSect!$A$1:$D$11,2),IF(AJ157="u",VLOOKUP(AM157,UpHill!$A$1:$D$35,2),IF(AJ157="d",VLOOKUP(AM157,DownHill!$A$3:$D$29,2),IF(AJ157="f",VLOOKUP(AM157,FlatUnd!$A$2:$D$30,2),IF(AJ157="t",VLOOKUP(AM157,TimeAdd!$A$1:$D$176,2),IF(AJ157="l",VLOOKUP(AM157,SLimit!$A$1:$D$8,2),AN156)))))),AN156)</f>
        <v>49</v>
      </c>
      <c r="AO157" s="53">
        <f>IF(AJ157&lt;&gt;"",IF(AJ157="o",VLOOKUP(AM157,OpenSect!$A$1:$D$11,3),IF(AJ157="u",VLOOKUP(AM157,UpHill!$A$1:$D$35,3),IF(AJ157="d",VLOOKUP(AM157,DownHill!$A$3:$D$29,3),IF(AJ157="f",VLOOKUP(AM157,FlatUnd!$A$2:$D$30,3),IF(AJ157="t",VLOOKUP(AM157,TimeAdd!$A$1:$D$18,3),IF(AJ157="l",VLOOKUP(AM157,SLimit!$A$1:$D$8,3),AO156)))))),AO156)</f>
        <v>57</v>
      </c>
      <c r="AP157" s="53">
        <f>IF(AJ157&lt;&gt;"",IF(AJ157="o",VLOOKUP(AM157,OpenSect!$A$1:$D$11,4),IF(AJ157="u",VLOOKUP(AM157,UpHill!$A$1:$D$35,4),IF(AJ157="d",VLOOKUP(AM157,DownHill!$A$3:$D$29,4),IF(AJ157="f",VLOOKUP(AM157,FlatUnd!$A$2:$D$30,4),IF(AJ157="t",VLOOKUP(AM157,TimeAdd!$A$1:$D$18,4),IF(AJ157="l",VLOOKUP(AM157,SLimit!$A$1:$D$8,4),AP156)))))),AP156)</f>
        <v>64</v>
      </c>
      <c r="AQ157" s="53">
        <f t="shared" si="252"/>
        <v>80</v>
      </c>
      <c r="AR157" s="54" t="str">
        <f t="shared" si="253"/>
        <v>Warning - Side road junction {Left}.</v>
      </c>
      <c r="AS157" s="55"/>
      <c r="AT157" s="55"/>
      <c r="AU157" s="56">
        <f>IF(GroupStTimes!$A$8=0,MIN(CB157,CD157,CF157),MIN(BZ157,CB157,CD157,CF157))</f>
        <v>0.30763888888888896</v>
      </c>
      <c r="AV157" s="56">
        <f>IF(GroupStTimes!$A$8=0,MAX(CC157,CE157,CG157),MAX(CA157,CC157,CE157,CG157))</f>
        <v>0.36237268518518528</v>
      </c>
      <c r="AW157" s="57" t="str">
        <f t="shared" si="254"/>
        <v/>
      </c>
      <c r="AX157" s="58" t="str">
        <f t="shared" si="255"/>
        <v/>
      </c>
      <c r="AY157" s="58" t="str">
        <f t="shared" si="256"/>
        <v/>
      </c>
      <c r="AZ157" s="31">
        <f t="shared" si="257"/>
        <v>47.97</v>
      </c>
      <c r="BA157" s="59">
        <f t="shared" si="258"/>
        <v>0.30635416666666676</v>
      </c>
      <c r="BB157" s="59">
        <f t="shared" si="259"/>
        <v>0.31190972222222235</v>
      </c>
      <c r="BC157" s="59">
        <f t="shared" si="260"/>
        <v>0.30810185185185196</v>
      </c>
      <c r="BD157" s="59">
        <f t="shared" si="261"/>
        <v>0.35393518518518524</v>
      </c>
      <c r="BE157" s="59">
        <f t="shared" si="262"/>
        <v>0.35101851851851862</v>
      </c>
      <c r="BF157" s="59">
        <f t="shared" si="263"/>
        <v>0.3614351851851853</v>
      </c>
      <c r="BG157" s="59">
        <f t="shared" si="264"/>
        <v>0.35972222222222233</v>
      </c>
      <c r="BH157" s="59">
        <f t="shared" si="265"/>
        <v>0.35902777777777789</v>
      </c>
      <c r="BI157" s="31">
        <f t="shared" si="266"/>
        <v>1.2899999999999991</v>
      </c>
      <c r="BJ157" s="61">
        <f t="shared" ref="BJ157:BM157" si="313">IF($AJ156="t",IF(AM155=0,0,$BI157/AM155),IF(AM156=0,0,$BI157/AM156))</f>
        <v>3.0714285714285694E-2</v>
      </c>
      <c r="BK157" s="61">
        <f t="shared" si="313"/>
        <v>2.6326530612244881E-2</v>
      </c>
      <c r="BL157" s="61">
        <f t="shared" si="313"/>
        <v>2.2631578947368405E-2</v>
      </c>
      <c r="BM157" s="61">
        <f t="shared" si="313"/>
        <v>2.0156249999999987E-2</v>
      </c>
      <c r="BN157" s="62">
        <f t="shared" si="268"/>
        <v>0</v>
      </c>
      <c r="BO157" s="62">
        <f t="shared" si="269"/>
        <v>1</v>
      </c>
      <c r="BP157" s="62">
        <f t="shared" si="270"/>
        <v>51</v>
      </c>
      <c r="BQ157" s="62">
        <f t="shared" si="271"/>
        <v>0</v>
      </c>
      <c r="BR157" s="62">
        <f t="shared" si="272"/>
        <v>1</v>
      </c>
      <c r="BS157" s="62">
        <f t="shared" si="273"/>
        <v>35</v>
      </c>
      <c r="BT157" s="62">
        <f t="shared" si="274"/>
        <v>0</v>
      </c>
      <c r="BU157" s="62">
        <f t="shared" si="275"/>
        <v>1</v>
      </c>
      <c r="BV157" s="62">
        <f t="shared" si="276"/>
        <v>21</v>
      </c>
      <c r="BW157" s="62">
        <f t="shared" si="277"/>
        <v>0</v>
      </c>
      <c r="BX157" s="62">
        <f t="shared" si="278"/>
        <v>1</v>
      </c>
      <c r="BY157" s="62">
        <f t="shared" si="279"/>
        <v>13</v>
      </c>
      <c r="BZ157" s="63">
        <f t="shared" si="280"/>
        <v>0.30763888888888896</v>
      </c>
      <c r="CA157" s="63">
        <f t="shared" si="281"/>
        <v>0.31319444444444455</v>
      </c>
      <c r="CB157" s="63">
        <f t="shared" si="282"/>
        <v>0.30920138888888898</v>
      </c>
      <c r="CC157" s="63">
        <f t="shared" si="283"/>
        <v>0.35503472222222227</v>
      </c>
      <c r="CD157" s="63">
        <f t="shared" si="284"/>
        <v>0.3519560185185186</v>
      </c>
      <c r="CE157" s="63">
        <f t="shared" si="285"/>
        <v>0.36237268518518528</v>
      </c>
      <c r="CF157" s="63">
        <f t="shared" si="286"/>
        <v>0.36056712962962972</v>
      </c>
      <c r="CG157" s="63">
        <f t="shared" si="287"/>
        <v>0.35987268518518528</v>
      </c>
      <c r="CH157" s="36"/>
      <c r="CI157" s="36"/>
      <c r="CJ157" s="36"/>
      <c r="CK157" s="36"/>
      <c r="CL157" s="60">
        <v>60</v>
      </c>
    </row>
    <row r="158" spans="1:90" ht="26.25" customHeight="1" x14ac:dyDescent="0.25">
      <c r="A158" s="37">
        <v>34</v>
      </c>
      <c r="B158" s="38"/>
      <c r="C158" s="39"/>
      <c r="D158" s="39"/>
      <c r="E158" s="39"/>
      <c r="F158" s="42"/>
      <c r="G158" s="66">
        <v>49.439999999999991</v>
      </c>
      <c r="H158" s="41">
        <f t="shared" si="312"/>
        <v>49.43</v>
      </c>
      <c r="I158" s="42">
        <v>49.399999999999991</v>
      </c>
      <c r="J158" s="43">
        <f t="shared" si="238"/>
        <v>-8.0971659919041011E-4</v>
      </c>
      <c r="K158" s="44">
        <f t="shared" si="239"/>
        <v>-4.0000000000006253E-2</v>
      </c>
      <c r="L158" s="45" t="s">
        <v>155</v>
      </c>
      <c r="M158" s="126">
        <v>80</v>
      </c>
      <c r="N158" s="46">
        <f t="shared" si="241"/>
        <v>49.44</v>
      </c>
      <c r="O158" s="46"/>
      <c r="P158" s="42">
        <v>49.409999999999989</v>
      </c>
      <c r="Q158" s="46"/>
      <c r="R158" s="39">
        <v>49.45</v>
      </c>
      <c r="S158" s="46">
        <v>-0.2</v>
      </c>
      <c r="T158" s="40">
        <v>49.66</v>
      </c>
      <c r="U158" s="47" t="str">
        <f t="shared" si="242"/>
        <v/>
      </c>
      <c r="V158" s="47" t="str">
        <f t="shared" si="243"/>
        <v/>
      </c>
      <c r="W158" s="48"/>
      <c r="X158" s="48"/>
      <c r="Y158" s="48"/>
      <c r="Z158" s="48"/>
      <c r="AA158" s="48"/>
      <c r="AB158" s="48"/>
      <c r="AC158" s="49"/>
      <c r="AD158" s="49"/>
      <c r="AE158" s="51">
        <f t="shared" si="245"/>
        <v>34</v>
      </c>
      <c r="AF158" s="51" t="str">
        <f t="shared" si="246"/>
        <v/>
      </c>
      <c r="AG158" s="51" t="str">
        <f t="shared" si="247"/>
        <v/>
      </c>
      <c r="AH158" s="51" t="str">
        <f t="shared" si="248"/>
        <v/>
      </c>
      <c r="AI158" s="52">
        <f t="shared" si="249"/>
        <v>49.43</v>
      </c>
      <c r="AJ158" s="68"/>
      <c r="AK158" s="53"/>
      <c r="AL158" s="52"/>
      <c r="AM158" s="53">
        <f t="shared" si="251"/>
        <v>42</v>
      </c>
      <c r="AN158" s="53">
        <f>IF(AJ158&lt;&gt;"",IF(AJ158="o",VLOOKUP(AM158,OpenSect!$A$1:$D$11,2),IF(AJ158="u",VLOOKUP(AM158,UpHill!$A$1:$D$35,2),IF(AJ158="d",VLOOKUP(AM158,DownHill!$A$3:$D$29,2),IF(AJ158="f",VLOOKUP(AM158,FlatUnd!$A$2:$D$30,2),IF(AJ158="t",VLOOKUP(AM158,TimeAdd!$A$1:$D$176,2),IF(AJ158="l",VLOOKUP(AM158,SLimit!$A$1:$D$8,2),AN157)))))),AN157)</f>
        <v>49</v>
      </c>
      <c r="AO158" s="53">
        <f>IF(AJ158&lt;&gt;"",IF(AJ158="o",VLOOKUP(AM158,OpenSect!$A$1:$D$11,3),IF(AJ158="u",VLOOKUP(AM158,UpHill!$A$1:$D$35,3),IF(AJ158="d",VLOOKUP(AM158,DownHill!$A$3:$D$29,3),IF(AJ158="f",VLOOKUP(AM158,FlatUnd!$A$2:$D$30,3),IF(AJ158="t",VLOOKUP(AM158,TimeAdd!$A$1:$D$18,3),IF(AJ158="l",VLOOKUP(AM158,SLimit!$A$1:$D$8,3),AO157)))))),AO157)</f>
        <v>57</v>
      </c>
      <c r="AP158" s="53">
        <f>IF(AJ158&lt;&gt;"",IF(AJ158="o",VLOOKUP(AM158,OpenSect!$A$1:$D$11,4),IF(AJ158="u",VLOOKUP(AM158,UpHill!$A$1:$D$35,4),IF(AJ158="d",VLOOKUP(AM158,DownHill!$A$3:$D$29,4),IF(AJ158="f",VLOOKUP(AM158,FlatUnd!$A$2:$D$30,4),IF(AJ158="t",VLOOKUP(AM158,TimeAdd!$A$1:$D$18,4),IF(AJ158="l",VLOOKUP(AM158,SLimit!$A$1:$D$8,4),AP157)))))),AP157)</f>
        <v>64</v>
      </c>
      <c r="AQ158" s="53">
        <f t="shared" si="252"/>
        <v>80</v>
      </c>
      <c r="AR158" s="54" t="str">
        <f t="shared" si="253"/>
        <v>22 km stone</v>
      </c>
      <c r="AS158" s="55"/>
      <c r="AT158" s="55"/>
      <c r="AU158" s="56">
        <f>IF(GroupStTimes!$A$8=0,MIN(CB158,CD158,CF158),MIN(BZ158,CB158,CD158,CF158))</f>
        <v>0.30780092592592601</v>
      </c>
      <c r="AV158" s="56">
        <f>IF(GroupStTimes!$A$8=0,MAX(CC158,CE158,CG158),MAX(CA158,CC158,CE158,CG158))</f>
        <v>0.3625000000000001</v>
      </c>
      <c r="AW158" s="57" t="str">
        <f t="shared" si="254"/>
        <v/>
      </c>
      <c r="AX158" s="58" t="str">
        <f t="shared" si="255"/>
        <v/>
      </c>
      <c r="AY158" s="58" t="str">
        <f t="shared" si="256"/>
        <v/>
      </c>
      <c r="AZ158" s="31">
        <f t="shared" si="257"/>
        <v>47.97</v>
      </c>
      <c r="BA158" s="59">
        <f t="shared" si="258"/>
        <v>0.30635416666666676</v>
      </c>
      <c r="BB158" s="59">
        <f t="shared" si="259"/>
        <v>0.31190972222222235</v>
      </c>
      <c r="BC158" s="59">
        <f t="shared" si="260"/>
        <v>0.30810185185185196</v>
      </c>
      <c r="BD158" s="59">
        <f t="shared" si="261"/>
        <v>0.35393518518518524</v>
      </c>
      <c r="BE158" s="59">
        <f t="shared" si="262"/>
        <v>0.35101851851851862</v>
      </c>
      <c r="BF158" s="59">
        <f t="shared" si="263"/>
        <v>0.3614351851851853</v>
      </c>
      <c r="BG158" s="59">
        <f t="shared" si="264"/>
        <v>0.35972222222222233</v>
      </c>
      <c r="BH158" s="59">
        <f t="shared" si="265"/>
        <v>0.35902777777777789</v>
      </c>
      <c r="BI158" s="31">
        <f t="shared" si="266"/>
        <v>1.4600000000000009</v>
      </c>
      <c r="BJ158" s="61">
        <f t="shared" ref="BJ158:BM158" si="314">IF($AJ157="t",IF(AM156=0,0,$BI158/AM156),IF(AM157=0,0,$BI158/AM157))</f>
        <v>3.4761904761904786E-2</v>
      </c>
      <c r="BK158" s="61">
        <f t="shared" si="314"/>
        <v>2.9795918367346956E-2</v>
      </c>
      <c r="BL158" s="61">
        <f t="shared" si="314"/>
        <v>2.5614035087719315E-2</v>
      </c>
      <c r="BM158" s="61">
        <f t="shared" si="314"/>
        <v>2.2812500000000013E-2</v>
      </c>
      <c r="BN158" s="62">
        <f t="shared" si="268"/>
        <v>0</v>
      </c>
      <c r="BO158" s="62">
        <f t="shared" si="269"/>
        <v>2</v>
      </c>
      <c r="BP158" s="62">
        <f t="shared" si="270"/>
        <v>5</v>
      </c>
      <c r="BQ158" s="62">
        <f t="shared" si="271"/>
        <v>0</v>
      </c>
      <c r="BR158" s="62">
        <f t="shared" si="272"/>
        <v>1</v>
      </c>
      <c r="BS158" s="62">
        <f t="shared" si="273"/>
        <v>47</v>
      </c>
      <c r="BT158" s="62">
        <f t="shared" si="274"/>
        <v>0</v>
      </c>
      <c r="BU158" s="62">
        <f t="shared" si="275"/>
        <v>1</v>
      </c>
      <c r="BV158" s="62">
        <f t="shared" si="276"/>
        <v>32</v>
      </c>
      <c r="BW158" s="62">
        <f t="shared" si="277"/>
        <v>0</v>
      </c>
      <c r="BX158" s="62">
        <f t="shared" si="278"/>
        <v>1</v>
      </c>
      <c r="BY158" s="62">
        <f t="shared" si="279"/>
        <v>22</v>
      </c>
      <c r="BZ158" s="63">
        <f t="shared" si="280"/>
        <v>0.30780092592592601</v>
      </c>
      <c r="CA158" s="63">
        <f t="shared" si="281"/>
        <v>0.3133564814814816</v>
      </c>
      <c r="CB158" s="63">
        <f t="shared" si="282"/>
        <v>0.30934027777777789</v>
      </c>
      <c r="CC158" s="63">
        <f t="shared" si="283"/>
        <v>0.35517361111111118</v>
      </c>
      <c r="CD158" s="63">
        <f t="shared" si="284"/>
        <v>0.35208333333333341</v>
      </c>
      <c r="CE158" s="63">
        <f t="shared" si="285"/>
        <v>0.3625000000000001</v>
      </c>
      <c r="CF158" s="63">
        <f t="shared" si="286"/>
        <v>0.36067129629629641</v>
      </c>
      <c r="CG158" s="63">
        <f t="shared" si="287"/>
        <v>0.35997685185185196</v>
      </c>
      <c r="CH158" s="36"/>
      <c r="CI158" s="36"/>
      <c r="CJ158" s="36"/>
      <c r="CK158" s="36"/>
      <c r="CL158" s="60">
        <v>60</v>
      </c>
    </row>
    <row r="159" spans="1:90" ht="40.5" x14ac:dyDescent="0.25">
      <c r="A159" s="37">
        <v>34</v>
      </c>
      <c r="B159" s="38"/>
      <c r="C159" s="39"/>
      <c r="D159" s="39"/>
      <c r="E159" s="39"/>
      <c r="F159" s="42"/>
      <c r="G159" s="66">
        <v>49.6</v>
      </c>
      <c r="H159" s="41">
        <f t="shared" si="312"/>
        <v>49.59</v>
      </c>
      <c r="I159" s="42">
        <v>49.56</v>
      </c>
      <c r="J159" s="43">
        <f t="shared" si="238"/>
        <v>-7.3984396018298717E-4</v>
      </c>
      <c r="K159" s="44">
        <f t="shared" si="239"/>
        <v>-3.6666666666668846E-2</v>
      </c>
      <c r="L159" s="45" t="s">
        <v>156</v>
      </c>
      <c r="M159" s="126">
        <v>80</v>
      </c>
      <c r="N159" s="46">
        <f t="shared" si="241"/>
        <v>49.596666666666671</v>
      </c>
      <c r="O159" s="46"/>
      <c r="P159" s="42">
        <v>49.57</v>
      </c>
      <c r="Q159" s="46"/>
      <c r="R159" s="39">
        <v>49.61</v>
      </c>
      <c r="S159" s="46">
        <v>-0.2</v>
      </c>
      <c r="T159" s="40">
        <v>49.81</v>
      </c>
      <c r="U159" s="47" t="str">
        <f t="shared" si="242"/>
        <v/>
      </c>
      <c r="V159" s="47" t="str">
        <f t="shared" si="243"/>
        <v/>
      </c>
      <c r="W159" s="48"/>
      <c r="X159" s="48"/>
      <c r="Y159" s="48"/>
      <c r="Z159" s="48"/>
      <c r="AA159" s="48"/>
      <c r="AB159" s="48"/>
      <c r="AC159" s="49"/>
      <c r="AD159" s="49"/>
      <c r="AE159" s="51">
        <f t="shared" si="245"/>
        <v>34</v>
      </c>
      <c r="AF159" s="51" t="str">
        <f t="shared" si="246"/>
        <v/>
      </c>
      <c r="AG159" s="51" t="str">
        <f t="shared" si="247"/>
        <v/>
      </c>
      <c r="AH159" s="51" t="str">
        <f t="shared" si="248"/>
        <v/>
      </c>
      <c r="AI159" s="52">
        <f t="shared" si="249"/>
        <v>49.59</v>
      </c>
      <c r="AJ159" s="68"/>
      <c r="AK159" s="53"/>
      <c r="AL159" s="52"/>
      <c r="AM159" s="53">
        <f t="shared" si="251"/>
        <v>42</v>
      </c>
      <c r="AN159" s="53">
        <f>IF(AJ159&lt;&gt;"",IF(AJ159="o",VLOOKUP(AM159,OpenSect!$A$1:$D$11,2),IF(AJ159="u",VLOOKUP(AM159,UpHill!$A$1:$D$35,2),IF(AJ159="d",VLOOKUP(AM159,DownHill!$A$3:$D$29,2),IF(AJ159="f",VLOOKUP(AM159,FlatUnd!$A$2:$D$30,2),IF(AJ159="t",VLOOKUP(AM159,TimeAdd!$A$1:$D$176,2),IF(AJ159="l",VLOOKUP(AM159,SLimit!$A$1:$D$8,2),AN158)))))),AN158)</f>
        <v>49</v>
      </c>
      <c r="AO159" s="53">
        <f>IF(AJ159&lt;&gt;"",IF(AJ159="o",VLOOKUP(AM159,OpenSect!$A$1:$D$11,3),IF(AJ159="u",VLOOKUP(AM159,UpHill!$A$1:$D$35,3),IF(AJ159="d",VLOOKUP(AM159,DownHill!$A$3:$D$29,3),IF(AJ159="f",VLOOKUP(AM159,FlatUnd!$A$2:$D$30,3),IF(AJ159="t",VLOOKUP(AM159,TimeAdd!$A$1:$D$18,3),IF(AJ159="l",VLOOKUP(AM159,SLimit!$A$1:$D$8,3),AO158)))))),AO158)</f>
        <v>57</v>
      </c>
      <c r="AP159" s="53">
        <f>IF(AJ159&lt;&gt;"",IF(AJ159="o",VLOOKUP(AM159,OpenSect!$A$1:$D$11,4),IF(AJ159="u",VLOOKUP(AM159,UpHill!$A$1:$D$35,4),IF(AJ159="d",VLOOKUP(AM159,DownHill!$A$3:$D$29,4),IF(AJ159="f",VLOOKUP(AM159,FlatUnd!$A$2:$D$30,4),IF(AJ159="t",VLOOKUP(AM159,TimeAdd!$A$1:$D$18,4),IF(AJ159="l",VLOOKUP(AM159,SLimit!$A$1:$D$8,4),AP158)))))),AP158)</f>
        <v>64</v>
      </c>
      <c r="AQ159" s="53">
        <f t="shared" si="252"/>
        <v>80</v>
      </c>
      <c r="AR159" s="54" t="str">
        <f t="shared" si="253"/>
        <v>Warning - Farm animals. Impound stray livestock, [Telephone] [RTI] 0800339911</v>
      </c>
      <c r="AS159" s="55"/>
      <c r="AT159" s="55"/>
      <c r="AU159" s="56">
        <f>IF(GroupStTimes!$A$8=0,MIN(CB159,CD159,CF159),MIN(BZ159,CB159,CD159,CF159))</f>
        <v>0.30796296296296305</v>
      </c>
      <c r="AV159" s="56">
        <f>IF(GroupStTimes!$A$8=0,MAX(CC159,CE159,CG159),MAX(CA159,CC159,CE159,CG159))</f>
        <v>0.36261574074074088</v>
      </c>
      <c r="AW159" s="57" t="str">
        <f t="shared" si="254"/>
        <v/>
      </c>
      <c r="AX159" s="58" t="str">
        <f t="shared" si="255"/>
        <v/>
      </c>
      <c r="AY159" s="58" t="str">
        <f t="shared" si="256"/>
        <v/>
      </c>
      <c r="AZ159" s="31">
        <f t="shared" si="257"/>
        <v>47.97</v>
      </c>
      <c r="BA159" s="59">
        <f t="shared" si="258"/>
        <v>0.30635416666666676</v>
      </c>
      <c r="BB159" s="59">
        <f t="shared" si="259"/>
        <v>0.31190972222222235</v>
      </c>
      <c r="BC159" s="59">
        <f t="shared" si="260"/>
        <v>0.30810185185185196</v>
      </c>
      <c r="BD159" s="59">
        <f t="shared" si="261"/>
        <v>0.35393518518518524</v>
      </c>
      <c r="BE159" s="59">
        <f t="shared" si="262"/>
        <v>0.35101851851851862</v>
      </c>
      <c r="BF159" s="59">
        <f t="shared" si="263"/>
        <v>0.3614351851851853</v>
      </c>
      <c r="BG159" s="59">
        <f t="shared" si="264"/>
        <v>0.35972222222222233</v>
      </c>
      <c r="BH159" s="59">
        <f t="shared" si="265"/>
        <v>0.35902777777777789</v>
      </c>
      <c r="BI159" s="31">
        <f t="shared" si="266"/>
        <v>1.6200000000000045</v>
      </c>
      <c r="BJ159" s="61">
        <f t="shared" ref="BJ159:BM159" si="315">IF($AJ158="t",IF(AM157=0,0,$BI159/AM157),IF(AM158=0,0,$BI159/AM158))</f>
        <v>3.857142857142868E-2</v>
      </c>
      <c r="BK159" s="61">
        <f t="shared" si="315"/>
        <v>3.3061224489796009E-2</v>
      </c>
      <c r="BL159" s="61">
        <f t="shared" si="315"/>
        <v>2.8421052631579027E-2</v>
      </c>
      <c r="BM159" s="61">
        <f t="shared" si="315"/>
        <v>2.5312500000000071E-2</v>
      </c>
      <c r="BN159" s="62">
        <f t="shared" si="268"/>
        <v>0</v>
      </c>
      <c r="BO159" s="62">
        <f t="shared" si="269"/>
        <v>2</v>
      </c>
      <c r="BP159" s="62">
        <f t="shared" si="270"/>
        <v>19</v>
      </c>
      <c r="BQ159" s="62">
        <f t="shared" si="271"/>
        <v>0</v>
      </c>
      <c r="BR159" s="62">
        <f t="shared" si="272"/>
        <v>1</v>
      </c>
      <c r="BS159" s="62">
        <f t="shared" si="273"/>
        <v>59</v>
      </c>
      <c r="BT159" s="62">
        <f t="shared" si="274"/>
        <v>0</v>
      </c>
      <c r="BU159" s="62">
        <f t="shared" si="275"/>
        <v>1</v>
      </c>
      <c r="BV159" s="62">
        <f t="shared" si="276"/>
        <v>42</v>
      </c>
      <c r="BW159" s="62">
        <f t="shared" si="277"/>
        <v>0</v>
      </c>
      <c r="BX159" s="62">
        <f t="shared" si="278"/>
        <v>1</v>
      </c>
      <c r="BY159" s="62">
        <f t="shared" si="279"/>
        <v>31</v>
      </c>
      <c r="BZ159" s="63">
        <f t="shared" si="280"/>
        <v>0.30796296296296305</v>
      </c>
      <c r="CA159" s="63">
        <f t="shared" si="281"/>
        <v>0.31351851851851864</v>
      </c>
      <c r="CB159" s="63">
        <f t="shared" si="282"/>
        <v>0.30947916666666675</v>
      </c>
      <c r="CC159" s="63">
        <f t="shared" si="283"/>
        <v>0.35531250000000003</v>
      </c>
      <c r="CD159" s="63">
        <f t="shared" si="284"/>
        <v>0.35219907407407419</v>
      </c>
      <c r="CE159" s="63">
        <f t="shared" si="285"/>
        <v>0.36261574074074088</v>
      </c>
      <c r="CF159" s="63">
        <f t="shared" si="286"/>
        <v>0.36077546296296309</v>
      </c>
      <c r="CG159" s="63">
        <f t="shared" si="287"/>
        <v>0.36008101851851865</v>
      </c>
      <c r="CH159" s="36"/>
      <c r="CI159" s="36"/>
      <c r="CJ159" s="36"/>
      <c r="CK159" s="36"/>
      <c r="CL159" s="60">
        <v>60</v>
      </c>
    </row>
    <row r="160" spans="1:90" ht="26.25" customHeight="1" x14ac:dyDescent="0.25">
      <c r="A160" s="37">
        <v>34</v>
      </c>
      <c r="B160" s="38" t="s">
        <v>157</v>
      </c>
      <c r="C160" s="39"/>
      <c r="D160" s="39"/>
      <c r="E160" s="39"/>
      <c r="F160" s="42"/>
      <c r="G160" s="66">
        <v>49.76</v>
      </c>
      <c r="H160" s="41">
        <f t="shared" si="312"/>
        <v>49.75</v>
      </c>
      <c r="I160" s="42">
        <v>49.72</v>
      </c>
      <c r="J160" s="43">
        <f t="shared" si="238"/>
        <v>-8.0450522928397316E-4</v>
      </c>
      <c r="K160" s="44">
        <f t="shared" si="239"/>
        <v>-3.9999999999999147E-2</v>
      </c>
      <c r="L160" s="45" t="s">
        <v>1272</v>
      </c>
      <c r="M160" s="126">
        <v>80</v>
      </c>
      <c r="N160" s="46">
        <f t="shared" si="241"/>
        <v>49.76</v>
      </c>
      <c r="O160" s="46"/>
      <c r="P160" s="42">
        <v>49.73</v>
      </c>
      <c r="Q160" s="46"/>
      <c r="R160" s="39">
        <v>49.76</v>
      </c>
      <c r="S160" s="46">
        <v>-0.2</v>
      </c>
      <c r="T160" s="40">
        <v>49.99</v>
      </c>
      <c r="U160" s="47" t="str">
        <f t="shared" si="242"/>
        <v/>
      </c>
      <c r="V160" s="47" t="str">
        <f t="shared" si="243"/>
        <v/>
      </c>
      <c r="W160" s="48"/>
      <c r="X160" s="48"/>
      <c r="Y160" s="48"/>
      <c r="Z160" s="48"/>
      <c r="AA160" s="48"/>
      <c r="AB160" s="48"/>
      <c r="AC160" s="49"/>
      <c r="AD160" s="49"/>
      <c r="AE160" s="51">
        <f t="shared" si="245"/>
        <v>34</v>
      </c>
      <c r="AF160" s="51" t="str">
        <f t="shared" si="246"/>
        <v>Ul1/2</v>
      </c>
      <c r="AG160" s="51" t="str">
        <f t="shared" si="247"/>
        <v/>
      </c>
      <c r="AH160" s="51" t="str">
        <f t="shared" si="248"/>
        <v/>
      </c>
      <c r="AI160" s="52">
        <f t="shared" si="249"/>
        <v>49.75</v>
      </c>
      <c r="AJ160" s="68"/>
      <c r="AK160" s="53"/>
      <c r="AL160" s="52"/>
      <c r="AM160" s="53">
        <f t="shared" si="251"/>
        <v>42</v>
      </c>
      <c r="AN160" s="53">
        <f>IF(AJ160&lt;&gt;"",IF(AJ160="o",VLOOKUP(AM160,OpenSect!$A$1:$D$11,2),IF(AJ160="u",VLOOKUP(AM160,UpHill!$A$1:$D$35,2),IF(AJ160="d",VLOOKUP(AM160,DownHill!$A$3:$D$29,2),IF(AJ160="f",VLOOKUP(AM160,FlatUnd!$A$2:$D$30,2),IF(AJ160="t",VLOOKUP(AM160,TimeAdd!$A$1:$D$176,2),IF(AJ160="l",VLOOKUP(AM160,SLimit!$A$1:$D$8,2),AN159)))))),AN159)</f>
        <v>49</v>
      </c>
      <c r="AO160" s="53">
        <f>IF(AJ160&lt;&gt;"",IF(AJ160="o",VLOOKUP(AM160,OpenSect!$A$1:$D$11,3),IF(AJ160="u",VLOOKUP(AM160,UpHill!$A$1:$D$35,3),IF(AJ160="d",VLOOKUP(AM160,DownHill!$A$3:$D$29,3),IF(AJ160="f",VLOOKUP(AM160,FlatUnd!$A$2:$D$30,3),IF(AJ160="t",VLOOKUP(AM160,TimeAdd!$A$1:$D$18,3),IF(AJ160="l",VLOOKUP(AM160,SLimit!$A$1:$D$8,3),AO159)))))),AO159)</f>
        <v>57</v>
      </c>
      <c r="AP160" s="53">
        <f>IF(AJ160&lt;&gt;"",IF(AJ160="o",VLOOKUP(AM160,OpenSect!$A$1:$D$11,4),IF(AJ160="u",VLOOKUP(AM160,UpHill!$A$1:$D$35,4),IF(AJ160="d",VLOOKUP(AM160,DownHill!$A$3:$D$29,4),IF(AJ160="f",VLOOKUP(AM160,FlatUnd!$A$2:$D$30,4),IF(AJ160="t",VLOOKUP(AM160,TimeAdd!$A$1:$D$18,4),IF(AJ160="l",VLOOKUP(AM160,SLimit!$A$1:$D$8,4),AP159)))))),AP159)</f>
        <v>64</v>
      </c>
      <c r="AQ160" s="53">
        <f t="shared" si="252"/>
        <v>80</v>
      </c>
      <c r="AR160" s="54" t="str">
        <f t="shared" si="253"/>
        <v>Diagramatic sign: Additional lane.  250m.</v>
      </c>
      <c r="AS160" s="55"/>
      <c r="AT160" s="55"/>
      <c r="AU160" s="56">
        <f>IF(GroupStTimes!$A$8=0,MIN(CB160,CD160,CF160),MIN(BZ160,CB160,CD160,CF160))</f>
        <v>0.30812500000000009</v>
      </c>
      <c r="AV160" s="56">
        <f>IF(GroupStTimes!$A$8=0,MAX(CC160,CE160,CG160),MAX(CA160,CC160,CE160,CG160))</f>
        <v>0.3627314814814816</v>
      </c>
      <c r="AW160" s="57" t="str">
        <f t="shared" si="254"/>
        <v/>
      </c>
      <c r="AX160" s="58" t="str">
        <f t="shared" si="255"/>
        <v/>
      </c>
      <c r="AY160" s="58" t="str">
        <f t="shared" si="256"/>
        <v/>
      </c>
      <c r="AZ160" s="31">
        <f t="shared" si="257"/>
        <v>47.97</v>
      </c>
      <c r="BA160" s="59">
        <f t="shared" si="258"/>
        <v>0.30635416666666676</v>
      </c>
      <c r="BB160" s="59">
        <f t="shared" si="259"/>
        <v>0.31190972222222235</v>
      </c>
      <c r="BC160" s="59">
        <f t="shared" si="260"/>
        <v>0.30810185185185196</v>
      </c>
      <c r="BD160" s="59">
        <f t="shared" si="261"/>
        <v>0.35393518518518524</v>
      </c>
      <c r="BE160" s="59">
        <f t="shared" si="262"/>
        <v>0.35101851851851862</v>
      </c>
      <c r="BF160" s="59">
        <f t="shared" si="263"/>
        <v>0.3614351851851853</v>
      </c>
      <c r="BG160" s="59">
        <f t="shared" si="264"/>
        <v>0.35972222222222233</v>
      </c>
      <c r="BH160" s="59">
        <f t="shared" si="265"/>
        <v>0.35902777777777789</v>
      </c>
      <c r="BI160" s="31">
        <f t="shared" si="266"/>
        <v>1.7800000000000011</v>
      </c>
      <c r="BJ160" s="61">
        <f t="shared" ref="BJ160:BM160" si="316">IF($AJ159="t",IF(AM158=0,0,$BI160/AM158),IF(AM159=0,0,$BI160/AM159))</f>
        <v>4.2380952380952408E-2</v>
      </c>
      <c r="BK160" s="61">
        <f t="shared" si="316"/>
        <v>3.6326530612244924E-2</v>
      </c>
      <c r="BL160" s="61">
        <f t="shared" si="316"/>
        <v>3.1228070175438615E-2</v>
      </c>
      <c r="BM160" s="61">
        <f t="shared" si="316"/>
        <v>2.7812500000000018E-2</v>
      </c>
      <c r="BN160" s="62">
        <f t="shared" si="268"/>
        <v>0</v>
      </c>
      <c r="BO160" s="62">
        <f t="shared" si="269"/>
        <v>2</v>
      </c>
      <c r="BP160" s="62">
        <f t="shared" si="270"/>
        <v>33</v>
      </c>
      <c r="BQ160" s="62">
        <f t="shared" si="271"/>
        <v>0</v>
      </c>
      <c r="BR160" s="62">
        <f t="shared" si="272"/>
        <v>2</v>
      </c>
      <c r="BS160" s="62">
        <f t="shared" si="273"/>
        <v>11</v>
      </c>
      <c r="BT160" s="62">
        <f t="shared" si="274"/>
        <v>0</v>
      </c>
      <c r="BU160" s="62">
        <f t="shared" si="275"/>
        <v>1</v>
      </c>
      <c r="BV160" s="62">
        <f t="shared" si="276"/>
        <v>52</v>
      </c>
      <c r="BW160" s="62">
        <f t="shared" si="277"/>
        <v>0</v>
      </c>
      <c r="BX160" s="62">
        <f t="shared" si="278"/>
        <v>1</v>
      </c>
      <c r="BY160" s="62">
        <f t="shared" si="279"/>
        <v>40</v>
      </c>
      <c r="BZ160" s="63">
        <f t="shared" si="280"/>
        <v>0.30812500000000009</v>
      </c>
      <c r="CA160" s="63">
        <f t="shared" si="281"/>
        <v>0.31368055555555568</v>
      </c>
      <c r="CB160" s="63">
        <f t="shared" si="282"/>
        <v>0.30961805555555566</v>
      </c>
      <c r="CC160" s="63">
        <f t="shared" si="283"/>
        <v>0.35545138888888894</v>
      </c>
      <c r="CD160" s="63">
        <f t="shared" si="284"/>
        <v>0.35231481481481491</v>
      </c>
      <c r="CE160" s="63">
        <f t="shared" si="285"/>
        <v>0.3627314814814816</v>
      </c>
      <c r="CF160" s="63">
        <f t="shared" si="286"/>
        <v>0.36087962962962972</v>
      </c>
      <c r="CG160" s="63">
        <f t="shared" si="287"/>
        <v>0.36018518518518527</v>
      </c>
      <c r="CH160" s="36"/>
      <c r="CI160" s="36"/>
      <c r="CJ160" s="36"/>
      <c r="CK160" s="36"/>
      <c r="CL160" s="60">
        <v>60</v>
      </c>
    </row>
    <row r="161" spans="1:90" ht="81" x14ac:dyDescent="0.25">
      <c r="A161" s="37">
        <v>34</v>
      </c>
      <c r="B161" s="38"/>
      <c r="C161" s="39" t="s">
        <v>58</v>
      </c>
      <c r="D161" s="39"/>
      <c r="E161" s="39"/>
      <c r="F161" s="42"/>
      <c r="G161" s="40">
        <v>49.99</v>
      </c>
      <c r="H161" s="41">
        <f t="shared" si="312"/>
        <v>50</v>
      </c>
      <c r="I161" s="42">
        <v>49.970000000000006</v>
      </c>
      <c r="J161" s="43">
        <f t="shared" si="238"/>
        <v>-8.6718697885375905E-4</v>
      </c>
      <c r="K161" s="44">
        <f t="shared" si="239"/>
        <v>-4.3333333333322344E-2</v>
      </c>
      <c r="L161" s="45" t="s">
        <v>1731</v>
      </c>
      <c r="M161" s="126">
        <v>80</v>
      </c>
      <c r="N161" s="46">
        <f t="shared" si="241"/>
        <v>50.013333333333328</v>
      </c>
      <c r="O161" s="46"/>
      <c r="P161" s="42">
        <v>49.980000000000004</v>
      </c>
      <c r="Q161" s="46"/>
      <c r="R161" s="39">
        <v>50.02</v>
      </c>
      <c r="S161" s="46">
        <v>-0.2</v>
      </c>
      <c r="T161" s="40">
        <v>50.24</v>
      </c>
      <c r="U161" s="47">
        <f t="shared" si="242"/>
        <v>29.729399999999998</v>
      </c>
      <c r="V161" s="47">
        <f t="shared" si="243"/>
        <v>30.37707</v>
      </c>
      <c r="W161" s="48">
        <v>29.729389999999999</v>
      </c>
      <c r="X161" s="48">
        <v>30.37706</v>
      </c>
      <c r="Y161" s="48">
        <v>29.729389999999999</v>
      </c>
      <c r="Z161" s="48">
        <v>30.377089999999999</v>
      </c>
      <c r="AA161" s="48">
        <v>29.72946</v>
      </c>
      <c r="AB161" s="48">
        <v>30.37706</v>
      </c>
      <c r="AC161" s="48">
        <v>29.729369999999999</v>
      </c>
      <c r="AD161" s="48">
        <v>30.37707</v>
      </c>
      <c r="AE161" s="51">
        <f t="shared" si="245"/>
        <v>34</v>
      </c>
      <c r="AF161" s="51" t="str">
        <f t="shared" si="246"/>
        <v/>
      </c>
      <c r="AG161" s="51" t="str">
        <f t="shared" si="247"/>
        <v>m</v>
      </c>
      <c r="AH161" s="51" t="str">
        <f t="shared" si="248"/>
        <v/>
      </c>
      <c r="AI161" s="52">
        <f t="shared" si="249"/>
        <v>50</v>
      </c>
      <c r="AJ161" s="68" t="s">
        <v>58</v>
      </c>
      <c r="AK161" s="53"/>
      <c r="AL161" s="52"/>
      <c r="AM161" s="53">
        <f t="shared" si="251"/>
        <v>42</v>
      </c>
      <c r="AN161" s="53">
        <f>IF(AJ161&lt;&gt;"",IF(AJ161="o",VLOOKUP(AM161,OpenSect!$A$1:$D$11,2),IF(AJ161="u",VLOOKUP(AM161,UpHill!$A$1:$D$35,2),IF(AJ161="d",VLOOKUP(AM161,DownHill!$A$3:$D$29,2),IF(AJ161="f",VLOOKUP(AM161,FlatUnd!$A$2:$D$30,2),IF(AJ161="t",VLOOKUP(AM161,TimeAdd!$A$1:$D$176,2),IF(AJ161="l",VLOOKUP(AM161,SLimit!$A$1:$D$8,2),AN160)))))),AN160)</f>
        <v>49</v>
      </c>
      <c r="AO161" s="53">
        <f>IF(AJ161&lt;&gt;"",IF(AJ161="o",VLOOKUP(AM161,OpenSect!$A$1:$D$11,3),IF(AJ161="u",VLOOKUP(AM161,UpHill!$A$1:$D$35,3),IF(AJ161="d",VLOOKUP(AM161,DownHill!$A$3:$D$29,3),IF(AJ161="f",VLOOKUP(AM161,FlatUnd!$A$2:$D$30,3),IF(AJ161="t",VLOOKUP(AM161,TimeAdd!$A$1:$D$18,3),IF(AJ161="l",VLOOKUP(AM161,SLimit!$A$1:$D$8,3),AO160)))))),AO160)</f>
        <v>57</v>
      </c>
      <c r="AP161" s="53">
        <f>IF(AJ161&lt;&gt;"",IF(AJ161="o",VLOOKUP(AM161,OpenSect!$A$1:$D$11,4),IF(AJ161="u",VLOOKUP(AM161,UpHill!$A$1:$D$35,4),IF(AJ161="d",VLOOKUP(AM161,DownHill!$A$3:$D$29,4),IF(AJ161="f",VLOOKUP(AM161,FlatUnd!$A$2:$D$30,4),IF(AJ161="t",VLOOKUP(AM161,TimeAdd!$A$1:$D$18,4),IF(AJ161="l",VLOOKUP(AM161,SLimit!$A$1:$D$8,4),AP160)))))),AP160)</f>
        <v>64</v>
      </c>
      <c r="AQ161" s="53">
        <f t="shared" si="252"/>
        <v>80</v>
      </c>
      <c r="AR161" s="54" t="str">
        <f t="shared" si="253"/>
        <v>Diagrammatic sign: Traffic movement affected by obstruction.  250m.  Sign on both sides of road.  Control - Dot on pole and road.</v>
      </c>
      <c r="AS161" s="55"/>
      <c r="AT161" s="55"/>
      <c r="AU161" s="56">
        <f>IF(GroupStTimes!$A$8=0,MIN(CB161,CD161,CF161),MIN(BZ161,CB161,CD161,CF161))</f>
        <v>0.30836805555555563</v>
      </c>
      <c r="AV161" s="56">
        <f>IF(GroupStTimes!$A$8=0,MAX(CC161,CE161,CG161),MAX(CA161,CC161,CE161,CG161))</f>
        <v>0.36291666666666678</v>
      </c>
      <c r="AW161" s="57" t="str">
        <f t="shared" si="254"/>
        <v>29.72940  30.37707</v>
      </c>
      <c r="AX161" s="58">
        <f t="shared" si="255"/>
        <v>29.729389999999999</v>
      </c>
      <c r="AY161" s="58">
        <f t="shared" si="256"/>
        <v>30.37706</v>
      </c>
      <c r="AZ161" s="31">
        <f t="shared" si="257"/>
        <v>47.97</v>
      </c>
      <c r="BA161" s="59">
        <f t="shared" si="258"/>
        <v>0.30635416666666676</v>
      </c>
      <c r="BB161" s="59">
        <f t="shared" si="259"/>
        <v>0.31190972222222235</v>
      </c>
      <c r="BC161" s="59">
        <f t="shared" si="260"/>
        <v>0.30810185185185196</v>
      </c>
      <c r="BD161" s="59">
        <f t="shared" si="261"/>
        <v>0.35393518518518524</v>
      </c>
      <c r="BE161" s="59">
        <f t="shared" si="262"/>
        <v>0.35101851851851862</v>
      </c>
      <c r="BF161" s="59">
        <f t="shared" si="263"/>
        <v>0.3614351851851853</v>
      </c>
      <c r="BG161" s="59">
        <f t="shared" si="264"/>
        <v>0.35972222222222233</v>
      </c>
      <c r="BH161" s="59">
        <f t="shared" si="265"/>
        <v>0.35902777777777789</v>
      </c>
      <c r="BI161" s="31">
        <f t="shared" si="266"/>
        <v>2.0300000000000011</v>
      </c>
      <c r="BJ161" s="61">
        <f t="shared" ref="BJ161:BM161" si="317">IF($AJ160="t",IF(AM159=0,0,$BI161/AM159),IF(AM160=0,0,$BI161/AM160))</f>
        <v>4.833333333333336E-2</v>
      </c>
      <c r="BK161" s="61">
        <f t="shared" si="317"/>
        <v>4.1428571428571453E-2</v>
      </c>
      <c r="BL161" s="61">
        <f t="shared" si="317"/>
        <v>3.561403508771932E-2</v>
      </c>
      <c r="BM161" s="61">
        <f t="shared" si="317"/>
        <v>3.1718750000000018E-2</v>
      </c>
      <c r="BN161" s="62">
        <f t="shared" si="268"/>
        <v>0</v>
      </c>
      <c r="BO161" s="62">
        <f t="shared" si="269"/>
        <v>2</v>
      </c>
      <c r="BP161" s="62">
        <f t="shared" si="270"/>
        <v>54</v>
      </c>
      <c r="BQ161" s="62">
        <f t="shared" si="271"/>
        <v>0</v>
      </c>
      <c r="BR161" s="62">
        <f t="shared" si="272"/>
        <v>2</v>
      </c>
      <c r="BS161" s="62">
        <f t="shared" si="273"/>
        <v>29</v>
      </c>
      <c r="BT161" s="62">
        <f t="shared" si="274"/>
        <v>0</v>
      </c>
      <c r="BU161" s="62">
        <f t="shared" si="275"/>
        <v>2</v>
      </c>
      <c r="BV161" s="62">
        <f t="shared" si="276"/>
        <v>8</v>
      </c>
      <c r="BW161" s="62">
        <f t="shared" si="277"/>
        <v>0</v>
      </c>
      <c r="BX161" s="62">
        <f t="shared" si="278"/>
        <v>1</v>
      </c>
      <c r="BY161" s="62">
        <f t="shared" si="279"/>
        <v>54</v>
      </c>
      <c r="BZ161" s="63">
        <f t="shared" si="280"/>
        <v>0.30836805555555563</v>
      </c>
      <c r="CA161" s="63">
        <f t="shared" si="281"/>
        <v>0.31392361111111122</v>
      </c>
      <c r="CB161" s="63">
        <f t="shared" si="282"/>
        <v>0.30982638888888897</v>
      </c>
      <c r="CC161" s="63">
        <f t="shared" si="283"/>
        <v>0.35565972222222225</v>
      </c>
      <c r="CD161" s="63">
        <f t="shared" si="284"/>
        <v>0.35250000000000009</v>
      </c>
      <c r="CE161" s="63">
        <f t="shared" si="285"/>
        <v>0.36291666666666678</v>
      </c>
      <c r="CF161" s="63">
        <f t="shared" si="286"/>
        <v>0.36104166666666676</v>
      </c>
      <c r="CG161" s="63">
        <f t="shared" si="287"/>
        <v>0.36034722222222232</v>
      </c>
      <c r="CH161" s="36"/>
      <c r="CI161" s="36"/>
      <c r="CJ161" s="36"/>
      <c r="CK161" s="36"/>
      <c r="CL161" s="60">
        <v>60</v>
      </c>
    </row>
    <row r="162" spans="1:90" ht="26.25" customHeight="1" x14ac:dyDescent="0.25">
      <c r="A162" s="37">
        <v>34</v>
      </c>
      <c r="B162" s="38"/>
      <c r="C162" s="39"/>
      <c r="D162" s="39"/>
      <c r="E162" s="39"/>
      <c r="F162" s="42"/>
      <c r="G162" s="66">
        <v>50.37</v>
      </c>
      <c r="H162" s="41">
        <f t="shared" si="312"/>
        <v>50.38</v>
      </c>
      <c r="I162" s="42">
        <v>50.35</v>
      </c>
      <c r="J162" s="43">
        <f t="shared" si="238"/>
        <v>-7.9443892750728979E-4</v>
      </c>
      <c r="K162" s="44">
        <f t="shared" si="239"/>
        <v>-3.9999999999992042E-2</v>
      </c>
      <c r="L162" s="45" t="s">
        <v>158</v>
      </c>
      <c r="M162" s="126">
        <v>80</v>
      </c>
      <c r="N162" s="46">
        <f t="shared" si="241"/>
        <v>50.389999999999993</v>
      </c>
      <c r="O162" s="46"/>
      <c r="P162" s="42">
        <v>50.36</v>
      </c>
      <c r="Q162" s="46"/>
      <c r="R162" s="39">
        <v>50.4</v>
      </c>
      <c r="S162" s="46">
        <v>-0.2</v>
      </c>
      <c r="T162" s="40">
        <v>50.61</v>
      </c>
      <c r="U162" s="47" t="str">
        <f t="shared" si="242"/>
        <v/>
      </c>
      <c r="V162" s="47" t="str">
        <f t="shared" si="243"/>
        <v/>
      </c>
      <c r="W162" s="48"/>
      <c r="X162" s="48"/>
      <c r="Y162" s="48"/>
      <c r="Z162" s="48"/>
      <c r="AA162" s="48"/>
      <c r="AB162" s="48"/>
      <c r="AC162" s="49"/>
      <c r="AD162" s="49"/>
      <c r="AE162" s="51">
        <f t="shared" si="245"/>
        <v>34</v>
      </c>
      <c r="AF162" s="51" t="str">
        <f t="shared" si="246"/>
        <v/>
      </c>
      <c r="AG162" s="51" t="str">
        <f t="shared" si="247"/>
        <v/>
      </c>
      <c r="AH162" s="51" t="str">
        <f t="shared" si="248"/>
        <v/>
      </c>
      <c r="AI162" s="52">
        <f t="shared" si="249"/>
        <v>50.38</v>
      </c>
      <c r="AJ162" s="68"/>
      <c r="AK162" s="53"/>
      <c r="AL162" s="52"/>
      <c r="AM162" s="53">
        <f t="shared" si="251"/>
        <v>42</v>
      </c>
      <c r="AN162" s="53">
        <f>IF(AJ162&lt;&gt;"",IF(AJ162="o",VLOOKUP(AM162,OpenSect!$A$1:$D$11,2),IF(AJ162="u",VLOOKUP(AM162,UpHill!$A$1:$D$35,2),IF(AJ162="d",VLOOKUP(AM162,DownHill!$A$3:$D$29,2),IF(AJ162="f",VLOOKUP(AM162,FlatUnd!$A$2:$D$30,2),IF(AJ162="t",VLOOKUP(AM162,TimeAdd!$A$1:$D$176,2),IF(AJ162="l",VLOOKUP(AM162,SLimit!$A$1:$D$8,2),AN161)))))),AN161)</f>
        <v>49</v>
      </c>
      <c r="AO162" s="53">
        <f>IF(AJ162&lt;&gt;"",IF(AJ162="o",VLOOKUP(AM162,OpenSect!$A$1:$D$11,3),IF(AJ162="u",VLOOKUP(AM162,UpHill!$A$1:$D$35,3),IF(AJ162="d",VLOOKUP(AM162,DownHill!$A$3:$D$29,3),IF(AJ162="f",VLOOKUP(AM162,FlatUnd!$A$2:$D$30,3),IF(AJ162="t",VLOOKUP(AM162,TimeAdd!$A$1:$D$18,3),IF(AJ162="l",VLOOKUP(AM162,SLimit!$A$1:$D$8,3),AO161)))))),AO161)</f>
        <v>57</v>
      </c>
      <c r="AP162" s="53">
        <f>IF(AJ162&lt;&gt;"",IF(AJ162="o",VLOOKUP(AM162,OpenSect!$A$1:$D$11,4),IF(AJ162="u",VLOOKUP(AM162,UpHill!$A$1:$D$35,4),IF(AJ162="d",VLOOKUP(AM162,DownHill!$A$3:$D$29,4),IF(AJ162="f",VLOOKUP(AM162,FlatUnd!$A$2:$D$30,4),IF(AJ162="t",VLOOKUP(AM162,TimeAdd!$A$1:$D$18,4),IF(AJ162="l",VLOOKUP(AM162,SLimit!$A$1:$D$8,4),AP161)))))),AP161)</f>
        <v>64</v>
      </c>
      <c r="AQ162" s="53">
        <f t="shared" si="252"/>
        <v>80</v>
      </c>
      <c r="AR162" s="54" t="str">
        <f t="shared" si="253"/>
        <v>Warning - Winding road.</v>
      </c>
      <c r="AS162" s="55"/>
      <c r="AT162" s="55"/>
      <c r="AU162" s="56">
        <f>IF(GroupStTimes!$A$8=0,MIN(CB162,CD162,CF162),MIN(BZ162,CB162,CD162,CF162))</f>
        <v>0.30875000000000008</v>
      </c>
      <c r="AV162" s="56">
        <f>IF(GroupStTimes!$A$8=0,MAX(CC162,CE162,CG162),MAX(CA162,CC162,CE162,CG162))</f>
        <v>0.36319444444444454</v>
      </c>
      <c r="AW162" s="57" t="str">
        <f t="shared" si="254"/>
        <v/>
      </c>
      <c r="AX162" s="58" t="str">
        <f t="shared" si="255"/>
        <v/>
      </c>
      <c r="AY162" s="58" t="str">
        <f t="shared" si="256"/>
        <v/>
      </c>
      <c r="AZ162" s="31">
        <f t="shared" si="257"/>
        <v>47.97</v>
      </c>
      <c r="BA162" s="59">
        <f t="shared" si="258"/>
        <v>0.30635416666666676</v>
      </c>
      <c r="BB162" s="59">
        <f t="shared" si="259"/>
        <v>0.31190972222222235</v>
      </c>
      <c r="BC162" s="59">
        <f t="shared" si="260"/>
        <v>0.30810185185185196</v>
      </c>
      <c r="BD162" s="59">
        <f t="shared" si="261"/>
        <v>0.35393518518518524</v>
      </c>
      <c r="BE162" s="59">
        <f t="shared" si="262"/>
        <v>0.35101851851851862</v>
      </c>
      <c r="BF162" s="59">
        <f t="shared" si="263"/>
        <v>0.3614351851851853</v>
      </c>
      <c r="BG162" s="59">
        <f t="shared" si="264"/>
        <v>0.35972222222222233</v>
      </c>
      <c r="BH162" s="59">
        <f t="shared" si="265"/>
        <v>0.35902777777777789</v>
      </c>
      <c r="BI162" s="31">
        <f t="shared" si="266"/>
        <v>2.4100000000000037</v>
      </c>
      <c r="BJ162" s="61">
        <f t="shared" ref="BJ162:BM162" si="318">IF($AJ161="t",IF(AM160=0,0,$BI162/AM160),IF(AM161=0,0,$BI162/AM161))</f>
        <v>5.738095238095247E-2</v>
      </c>
      <c r="BK162" s="61">
        <f t="shared" si="318"/>
        <v>4.9183673469387831E-2</v>
      </c>
      <c r="BL162" s="61">
        <f t="shared" si="318"/>
        <v>4.228070175438603E-2</v>
      </c>
      <c r="BM162" s="61">
        <f t="shared" si="318"/>
        <v>3.7656250000000058E-2</v>
      </c>
      <c r="BN162" s="62">
        <f t="shared" si="268"/>
        <v>0</v>
      </c>
      <c r="BO162" s="62">
        <f t="shared" si="269"/>
        <v>3</v>
      </c>
      <c r="BP162" s="62">
        <f t="shared" si="270"/>
        <v>27</v>
      </c>
      <c r="BQ162" s="62">
        <f t="shared" si="271"/>
        <v>0</v>
      </c>
      <c r="BR162" s="62">
        <f t="shared" si="272"/>
        <v>2</v>
      </c>
      <c r="BS162" s="62">
        <f t="shared" si="273"/>
        <v>57</v>
      </c>
      <c r="BT162" s="62">
        <f t="shared" si="274"/>
        <v>0</v>
      </c>
      <c r="BU162" s="62">
        <f t="shared" si="275"/>
        <v>2</v>
      </c>
      <c r="BV162" s="62">
        <f t="shared" si="276"/>
        <v>32</v>
      </c>
      <c r="BW162" s="62">
        <f t="shared" si="277"/>
        <v>0</v>
      </c>
      <c r="BX162" s="62">
        <f t="shared" si="278"/>
        <v>2</v>
      </c>
      <c r="BY162" s="62">
        <f t="shared" si="279"/>
        <v>16</v>
      </c>
      <c r="BZ162" s="63">
        <f t="shared" si="280"/>
        <v>0.30875000000000008</v>
      </c>
      <c r="CA162" s="63">
        <f t="shared" si="281"/>
        <v>0.31430555555555567</v>
      </c>
      <c r="CB162" s="63">
        <f t="shared" si="282"/>
        <v>0.31015046296296306</v>
      </c>
      <c r="CC162" s="63">
        <f t="shared" si="283"/>
        <v>0.35598379629629634</v>
      </c>
      <c r="CD162" s="63">
        <f t="shared" si="284"/>
        <v>0.35277777777777786</v>
      </c>
      <c r="CE162" s="63">
        <f t="shared" si="285"/>
        <v>0.36319444444444454</v>
      </c>
      <c r="CF162" s="63">
        <f t="shared" si="286"/>
        <v>0.36129629629629639</v>
      </c>
      <c r="CG162" s="63">
        <f t="shared" si="287"/>
        <v>0.36060185185185195</v>
      </c>
      <c r="CH162" s="36"/>
      <c r="CI162" s="36"/>
      <c r="CJ162" s="36"/>
      <c r="CK162" s="36"/>
      <c r="CL162" s="60">
        <v>60</v>
      </c>
    </row>
    <row r="163" spans="1:90" ht="26.25" customHeight="1" x14ac:dyDescent="0.25">
      <c r="A163" s="37">
        <v>34</v>
      </c>
      <c r="B163" s="38" t="s">
        <v>159</v>
      </c>
      <c r="C163" s="39"/>
      <c r="D163" s="39"/>
      <c r="E163" s="39"/>
      <c r="F163" s="42"/>
      <c r="G163" s="66">
        <v>50.46</v>
      </c>
      <c r="H163" s="41">
        <f t="shared" si="312"/>
        <v>50.46</v>
      </c>
      <c r="I163" s="42">
        <v>50.43</v>
      </c>
      <c r="J163" s="43">
        <f t="shared" si="238"/>
        <v>-8.5927688545170433E-4</v>
      </c>
      <c r="K163" s="44">
        <f t="shared" si="239"/>
        <v>-4.3333333333329449E-2</v>
      </c>
      <c r="L163" s="45" t="s">
        <v>160</v>
      </c>
      <c r="M163" s="126">
        <v>80</v>
      </c>
      <c r="N163" s="46">
        <f t="shared" si="241"/>
        <v>50.473333333333329</v>
      </c>
      <c r="O163" s="46"/>
      <c r="P163" s="42">
        <v>50.44</v>
      </c>
      <c r="Q163" s="46"/>
      <c r="R163" s="39">
        <v>50.48</v>
      </c>
      <c r="S163" s="46">
        <v>-0.2</v>
      </c>
      <c r="T163" s="40">
        <v>50.7</v>
      </c>
      <c r="U163" s="47" t="str">
        <f t="shared" si="242"/>
        <v/>
      </c>
      <c r="V163" s="47" t="str">
        <f t="shared" si="243"/>
        <v/>
      </c>
      <c r="W163" s="48"/>
      <c r="X163" s="48"/>
      <c r="Y163" s="48"/>
      <c r="Z163" s="48"/>
      <c r="AA163" s="48"/>
      <c r="AB163" s="48"/>
      <c r="AC163" s="49"/>
      <c r="AD163" s="49"/>
      <c r="AE163" s="51">
        <f t="shared" si="245"/>
        <v>34</v>
      </c>
      <c r="AF163" s="51" t="str">
        <f t="shared" si="246"/>
        <v>FU</v>
      </c>
      <c r="AG163" s="51" t="str">
        <f t="shared" si="247"/>
        <v/>
      </c>
      <c r="AH163" s="51" t="str">
        <f t="shared" si="248"/>
        <v/>
      </c>
      <c r="AI163" s="52">
        <f t="shared" si="249"/>
        <v>50.46</v>
      </c>
      <c r="AJ163" s="68"/>
      <c r="AK163" s="53"/>
      <c r="AL163" s="52"/>
      <c r="AM163" s="53">
        <f t="shared" si="251"/>
        <v>42</v>
      </c>
      <c r="AN163" s="53">
        <f>IF(AJ163&lt;&gt;"",IF(AJ163="o",VLOOKUP(AM163,OpenSect!$A$1:$D$11,2),IF(AJ163="u",VLOOKUP(AM163,UpHill!$A$1:$D$35,2),IF(AJ163="d",VLOOKUP(AM163,DownHill!$A$3:$D$29,2),IF(AJ163="f",VLOOKUP(AM163,FlatUnd!$A$2:$D$30,2),IF(AJ163="t",VLOOKUP(AM163,TimeAdd!$A$1:$D$176,2),IF(AJ163="l",VLOOKUP(AM163,SLimit!$A$1:$D$8,2),AN162)))))),AN162)</f>
        <v>49</v>
      </c>
      <c r="AO163" s="53">
        <f>IF(AJ163&lt;&gt;"",IF(AJ163="o",VLOOKUP(AM163,OpenSect!$A$1:$D$11,3),IF(AJ163="u",VLOOKUP(AM163,UpHill!$A$1:$D$35,3),IF(AJ163="d",VLOOKUP(AM163,DownHill!$A$3:$D$29,3),IF(AJ163="f",VLOOKUP(AM163,FlatUnd!$A$2:$D$30,3),IF(AJ163="t",VLOOKUP(AM163,TimeAdd!$A$1:$D$18,3),IF(AJ163="l",VLOOKUP(AM163,SLimit!$A$1:$D$8,3),AO162)))))),AO162)</f>
        <v>57</v>
      </c>
      <c r="AP163" s="53">
        <f>IF(AJ163&lt;&gt;"",IF(AJ163="o",VLOOKUP(AM163,OpenSect!$A$1:$D$11,4),IF(AJ163="u",VLOOKUP(AM163,UpHill!$A$1:$D$35,4),IF(AJ163="d",VLOOKUP(AM163,DownHill!$A$3:$D$29,4),IF(AJ163="f",VLOOKUP(AM163,FlatUnd!$A$2:$D$30,4),IF(AJ163="t",VLOOKUP(AM163,TimeAdd!$A$1:$D$18,4),IF(AJ163="l",VLOOKUP(AM163,SLimit!$A$1:$D$8,4),AP162)))))),AP162)</f>
        <v>64</v>
      </c>
      <c r="AQ163" s="53">
        <f t="shared" si="252"/>
        <v>80</v>
      </c>
      <c r="AR163" s="54" t="str">
        <f t="shared" si="253"/>
        <v>Warning - Farm animals</v>
      </c>
      <c r="AS163" s="55"/>
      <c r="AT163" s="55"/>
      <c r="AU163" s="56">
        <f>IF(GroupStTimes!$A$8=0,MIN(CB163,CD163,CF163),MIN(BZ163,CB163,CD163,CF163))</f>
        <v>0.30881944444444454</v>
      </c>
      <c r="AV163" s="56">
        <f>IF(GroupStTimes!$A$8=0,MAX(CC163,CE163,CG163),MAX(CA163,CC163,CE163,CG163))</f>
        <v>0.36325231481481496</v>
      </c>
      <c r="AW163" s="57" t="str">
        <f t="shared" si="254"/>
        <v/>
      </c>
      <c r="AX163" s="58" t="str">
        <f t="shared" si="255"/>
        <v/>
      </c>
      <c r="AY163" s="58" t="str">
        <f t="shared" si="256"/>
        <v/>
      </c>
      <c r="AZ163" s="31">
        <f t="shared" si="257"/>
        <v>47.97</v>
      </c>
      <c r="BA163" s="59">
        <f t="shared" si="258"/>
        <v>0.30635416666666676</v>
      </c>
      <c r="BB163" s="59">
        <f t="shared" si="259"/>
        <v>0.31190972222222235</v>
      </c>
      <c r="BC163" s="59">
        <f t="shared" si="260"/>
        <v>0.30810185185185196</v>
      </c>
      <c r="BD163" s="59">
        <f t="shared" si="261"/>
        <v>0.35393518518518524</v>
      </c>
      <c r="BE163" s="59">
        <f t="shared" si="262"/>
        <v>0.35101851851851862</v>
      </c>
      <c r="BF163" s="59">
        <f t="shared" si="263"/>
        <v>0.3614351851851853</v>
      </c>
      <c r="BG163" s="59">
        <f t="shared" si="264"/>
        <v>0.35972222222222233</v>
      </c>
      <c r="BH163" s="59">
        <f t="shared" si="265"/>
        <v>0.35902777777777789</v>
      </c>
      <c r="BI163" s="31">
        <f t="shared" si="266"/>
        <v>2.490000000000002</v>
      </c>
      <c r="BJ163" s="61">
        <f t="shared" ref="BJ163:BM163" si="319">IF($AJ162="t",IF(AM161=0,0,$BI163/AM161),IF(AM162=0,0,$BI163/AM162))</f>
        <v>5.928571428571433E-2</v>
      </c>
      <c r="BK163" s="61">
        <f t="shared" si="319"/>
        <v>5.0816326530612285E-2</v>
      </c>
      <c r="BL163" s="61">
        <f t="shared" si="319"/>
        <v>4.3684210526315825E-2</v>
      </c>
      <c r="BM163" s="61">
        <f t="shared" si="319"/>
        <v>3.8906250000000031E-2</v>
      </c>
      <c r="BN163" s="62">
        <f t="shared" si="268"/>
        <v>0</v>
      </c>
      <c r="BO163" s="62">
        <f t="shared" si="269"/>
        <v>3</v>
      </c>
      <c r="BP163" s="62">
        <f t="shared" si="270"/>
        <v>33</v>
      </c>
      <c r="BQ163" s="62">
        <f t="shared" si="271"/>
        <v>0</v>
      </c>
      <c r="BR163" s="62">
        <f t="shared" si="272"/>
        <v>3</v>
      </c>
      <c r="BS163" s="62">
        <f t="shared" si="273"/>
        <v>3</v>
      </c>
      <c r="BT163" s="62">
        <f t="shared" si="274"/>
        <v>0</v>
      </c>
      <c r="BU163" s="62">
        <f t="shared" si="275"/>
        <v>2</v>
      </c>
      <c r="BV163" s="62">
        <f t="shared" si="276"/>
        <v>37</v>
      </c>
      <c r="BW163" s="62">
        <f t="shared" si="277"/>
        <v>0</v>
      </c>
      <c r="BX163" s="62">
        <f t="shared" si="278"/>
        <v>2</v>
      </c>
      <c r="BY163" s="62">
        <f t="shared" si="279"/>
        <v>20</v>
      </c>
      <c r="BZ163" s="63">
        <f t="shared" si="280"/>
        <v>0.30881944444444454</v>
      </c>
      <c r="CA163" s="63">
        <f t="shared" si="281"/>
        <v>0.31437500000000013</v>
      </c>
      <c r="CB163" s="63">
        <f t="shared" si="282"/>
        <v>0.31021990740740751</v>
      </c>
      <c r="CC163" s="63">
        <f t="shared" si="283"/>
        <v>0.3560532407407408</v>
      </c>
      <c r="CD163" s="63">
        <f t="shared" si="284"/>
        <v>0.35283564814814827</v>
      </c>
      <c r="CE163" s="63">
        <f t="shared" si="285"/>
        <v>0.36325231481481496</v>
      </c>
      <c r="CF163" s="63">
        <f t="shared" si="286"/>
        <v>0.36134259259259272</v>
      </c>
      <c r="CG163" s="63">
        <f t="shared" si="287"/>
        <v>0.36064814814814827</v>
      </c>
      <c r="CH163" s="36"/>
      <c r="CI163" s="36"/>
      <c r="CJ163" s="36"/>
      <c r="CK163" s="36"/>
      <c r="CL163" s="60">
        <v>60</v>
      </c>
    </row>
    <row r="164" spans="1:90" ht="36" x14ac:dyDescent="0.25">
      <c r="A164" s="37">
        <v>34</v>
      </c>
      <c r="B164" s="38" t="s">
        <v>161</v>
      </c>
      <c r="C164" s="39"/>
      <c r="D164" s="39"/>
      <c r="E164" s="39"/>
      <c r="F164" s="42"/>
      <c r="G164" s="66">
        <v>52.07</v>
      </c>
      <c r="H164" s="41">
        <f t="shared" si="312"/>
        <v>52.08</v>
      </c>
      <c r="I164" s="42">
        <v>52.04</v>
      </c>
      <c r="J164" s="43">
        <f t="shared" si="238"/>
        <v>-8.96746092749171E-4</v>
      </c>
      <c r="K164" s="44">
        <f t="shared" si="239"/>
        <v>-4.6666666666666856E-2</v>
      </c>
      <c r="L164" s="45" t="s">
        <v>153</v>
      </c>
      <c r="M164" s="126">
        <v>80</v>
      </c>
      <c r="N164" s="46">
        <f t="shared" si="241"/>
        <v>52.086666666666666</v>
      </c>
      <c r="O164" s="46"/>
      <c r="P164" s="42">
        <v>52.05</v>
      </c>
      <c r="Q164" s="46"/>
      <c r="R164" s="39">
        <v>52.1</v>
      </c>
      <c r="S164" s="46">
        <v>-0.2</v>
      </c>
      <c r="T164" s="40">
        <v>52.31</v>
      </c>
      <c r="U164" s="47" t="str">
        <f t="shared" si="242"/>
        <v/>
      </c>
      <c r="V164" s="47" t="str">
        <f t="shared" si="243"/>
        <v/>
      </c>
      <c r="W164" s="48"/>
      <c r="X164" s="48"/>
      <c r="Y164" s="48"/>
      <c r="Z164" s="48"/>
      <c r="AA164" s="48"/>
      <c r="AB164" s="48"/>
      <c r="AC164" s="49"/>
      <c r="AD164" s="49"/>
      <c r="AE164" s="51">
        <f t="shared" si="245"/>
        <v>34</v>
      </c>
      <c r="AF164" s="51" t="str">
        <f t="shared" si="246"/>
        <v>FD Und</v>
      </c>
      <c r="AG164" s="51" t="str">
        <f t="shared" si="247"/>
        <v/>
      </c>
      <c r="AH164" s="51" t="str">
        <f t="shared" si="248"/>
        <v/>
      </c>
      <c r="AI164" s="52">
        <f t="shared" si="249"/>
        <v>52.08</v>
      </c>
      <c r="AJ164" s="68"/>
      <c r="AK164" s="53"/>
      <c r="AL164" s="52"/>
      <c r="AM164" s="53">
        <f t="shared" si="251"/>
        <v>42</v>
      </c>
      <c r="AN164" s="53">
        <f>IF(AJ164&lt;&gt;"",IF(AJ164="o",VLOOKUP(AM164,OpenSect!$A$1:$D$11,2),IF(AJ164="u",VLOOKUP(AM164,UpHill!$A$1:$D$35,2),IF(AJ164="d",VLOOKUP(AM164,DownHill!$A$3:$D$29,2),IF(AJ164="f",VLOOKUP(AM164,FlatUnd!$A$2:$D$30,2),IF(AJ164="t",VLOOKUP(AM164,TimeAdd!$A$1:$D$176,2),IF(AJ164="l",VLOOKUP(AM164,SLimit!$A$1:$D$8,2),AN163)))))),AN163)</f>
        <v>49</v>
      </c>
      <c r="AO164" s="53">
        <f>IF(AJ164&lt;&gt;"",IF(AJ164="o",VLOOKUP(AM164,OpenSect!$A$1:$D$11,3),IF(AJ164="u",VLOOKUP(AM164,UpHill!$A$1:$D$35,3),IF(AJ164="d",VLOOKUP(AM164,DownHill!$A$3:$D$29,3),IF(AJ164="f",VLOOKUP(AM164,FlatUnd!$A$2:$D$30,3),IF(AJ164="t",VLOOKUP(AM164,TimeAdd!$A$1:$D$18,3),IF(AJ164="l",VLOOKUP(AM164,SLimit!$A$1:$D$8,3),AO163)))))),AO163)</f>
        <v>57</v>
      </c>
      <c r="AP164" s="53">
        <f>IF(AJ164&lt;&gt;"",IF(AJ164="o",VLOOKUP(AM164,OpenSect!$A$1:$D$11,4),IF(AJ164="u",VLOOKUP(AM164,UpHill!$A$1:$D$35,4),IF(AJ164="d",VLOOKUP(AM164,DownHill!$A$3:$D$29,4),IF(AJ164="f",VLOOKUP(AM164,FlatUnd!$A$2:$D$30,4),IF(AJ164="t",VLOOKUP(AM164,TimeAdd!$A$1:$D$18,4),IF(AJ164="l",VLOOKUP(AM164,SLimit!$A$1:$D$8,4),AP163)))))),AP163)</f>
        <v>64</v>
      </c>
      <c r="AQ164" s="53">
        <f t="shared" si="252"/>
        <v>80</v>
      </c>
      <c r="AR164" s="54" t="str">
        <f t="shared" si="253"/>
        <v>Overhead Lines</v>
      </c>
      <c r="AS164" s="55"/>
      <c r="AT164" s="55"/>
      <c r="AU164" s="56">
        <f>IF(GroupStTimes!$A$8=0,MIN(CB164,CD164,CF164),MIN(BZ164,CB164,CD164,CF164))</f>
        <v>0.31042824074074082</v>
      </c>
      <c r="AV164" s="56">
        <f>IF(GroupStTimes!$A$8=0,MAX(CC164,CE164,CG164),MAX(CA164,CC164,CE164,CG164))</f>
        <v>0.36444444444444457</v>
      </c>
      <c r="AW164" s="57" t="str">
        <f t="shared" si="254"/>
        <v/>
      </c>
      <c r="AX164" s="58" t="str">
        <f t="shared" si="255"/>
        <v/>
      </c>
      <c r="AY164" s="58" t="str">
        <f t="shared" si="256"/>
        <v/>
      </c>
      <c r="AZ164" s="31">
        <f t="shared" si="257"/>
        <v>47.97</v>
      </c>
      <c r="BA164" s="59">
        <f t="shared" si="258"/>
        <v>0.30635416666666676</v>
      </c>
      <c r="BB164" s="59">
        <f t="shared" si="259"/>
        <v>0.31190972222222235</v>
      </c>
      <c r="BC164" s="59">
        <f t="shared" si="260"/>
        <v>0.30810185185185196</v>
      </c>
      <c r="BD164" s="59">
        <f t="shared" si="261"/>
        <v>0.35393518518518524</v>
      </c>
      <c r="BE164" s="59">
        <f t="shared" si="262"/>
        <v>0.35101851851851862</v>
      </c>
      <c r="BF164" s="59">
        <f t="shared" si="263"/>
        <v>0.3614351851851853</v>
      </c>
      <c r="BG164" s="59">
        <f t="shared" si="264"/>
        <v>0.35972222222222233</v>
      </c>
      <c r="BH164" s="59">
        <f t="shared" si="265"/>
        <v>0.35902777777777789</v>
      </c>
      <c r="BI164" s="31">
        <f t="shared" si="266"/>
        <v>4.1099999999999994</v>
      </c>
      <c r="BJ164" s="61">
        <f t="shared" ref="BJ164:BM164" si="320">IF($AJ163="t",IF(AM162=0,0,$BI164/AM162),IF(AM163=0,0,$BI164/AM163))</f>
        <v>9.7857142857142837E-2</v>
      </c>
      <c r="BK164" s="61">
        <f t="shared" si="320"/>
        <v>8.3877551020408156E-2</v>
      </c>
      <c r="BL164" s="61">
        <f t="shared" si="320"/>
        <v>7.2105263157894728E-2</v>
      </c>
      <c r="BM164" s="61">
        <f t="shared" si="320"/>
        <v>6.4218749999999991E-2</v>
      </c>
      <c r="BN164" s="62">
        <f t="shared" si="268"/>
        <v>0</v>
      </c>
      <c r="BO164" s="62">
        <f t="shared" si="269"/>
        <v>5</v>
      </c>
      <c r="BP164" s="62">
        <f t="shared" si="270"/>
        <v>52</v>
      </c>
      <c r="BQ164" s="62">
        <f t="shared" si="271"/>
        <v>0</v>
      </c>
      <c r="BR164" s="62">
        <f t="shared" si="272"/>
        <v>5</v>
      </c>
      <c r="BS164" s="62">
        <f t="shared" si="273"/>
        <v>2</v>
      </c>
      <c r="BT164" s="62">
        <f t="shared" si="274"/>
        <v>0</v>
      </c>
      <c r="BU164" s="62">
        <f t="shared" si="275"/>
        <v>4</v>
      </c>
      <c r="BV164" s="62">
        <f t="shared" si="276"/>
        <v>20</v>
      </c>
      <c r="BW164" s="62">
        <f t="shared" si="277"/>
        <v>0</v>
      </c>
      <c r="BX164" s="62">
        <f t="shared" si="278"/>
        <v>3</v>
      </c>
      <c r="BY164" s="62">
        <f t="shared" si="279"/>
        <v>51</v>
      </c>
      <c r="BZ164" s="63">
        <f t="shared" si="280"/>
        <v>0.31042824074074082</v>
      </c>
      <c r="CA164" s="63">
        <f t="shared" si="281"/>
        <v>0.31598379629629642</v>
      </c>
      <c r="CB164" s="63">
        <f t="shared" si="282"/>
        <v>0.3115972222222223</v>
      </c>
      <c r="CC164" s="63">
        <f t="shared" si="283"/>
        <v>0.35743055555555558</v>
      </c>
      <c r="CD164" s="63">
        <f t="shared" si="284"/>
        <v>0.35402777777777789</v>
      </c>
      <c r="CE164" s="63">
        <f t="shared" si="285"/>
        <v>0.36444444444444457</v>
      </c>
      <c r="CF164" s="63">
        <f t="shared" si="286"/>
        <v>0.36239583333333342</v>
      </c>
      <c r="CG164" s="63">
        <f t="shared" si="287"/>
        <v>0.36170138888888897</v>
      </c>
      <c r="CH164" s="36"/>
      <c r="CI164" s="36"/>
      <c r="CJ164" s="36"/>
      <c r="CK164" s="36"/>
      <c r="CL164" s="60">
        <v>60</v>
      </c>
    </row>
    <row r="165" spans="1:90" ht="26.25" customHeight="1" x14ac:dyDescent="0.25">
      <c r="A165" s="37">
        <v>34</v>
      </c>
      <c r="B165" s="38"/>
      <c r="C165" s="39"/>
      <c r="D165" s="39"/>
      <c r="E165" s="39"/>
      <c r="F165" s="42"/>
      <c r="G165" s="66">
        <v>52.42</v>
      </c>
      <c r="H165" s="41">
        <f t="shared" si="312"/>
        <v>52.43</v>
      </c>
      <c r="I165" s="42">
        <v>52.400000000000006</v>
      </c>
      <c r="J165" s="43">
        <f t="shared" si="238"/>
        <v>-7.6335877862580229E-4</v>
      </c>
      <c r="K165" s="44">
        <f t="shared" si="239"/>
        <v>-3.9999999999992042E-2</v>
      </c>
      <c r="L165" s="45" t="s">
        <v>162</v>
      </c>
      <c r="M165" s="126">
        <v>80</v>
      </c>
      <c r="N165" s="46">
        <f t="shared" si="241"/>
        <v>52.44</v>
      </c>
      <c r="O165" s="46"/>
      <c r="P165" s="42">
        <v>52.410000000000004</v>
      </c>
      <c r="Q165" s="46"/>
      <c r="R165" s="39">
        <v>52.45</v>
      </c>
      <c r="S165" s="46">
        <v>-0.2</v>
      </c>
      <c r="T165" s="40">
        <v>52.66</v>
      </c>
      <c r="U165" s="47" t="str">
        <f t="shared" si="242"/>
        <v/>
      </c>
      <c r="V165" s="47" t="str">
        <f t="shared" si="243"/>
        <v/>
      </c>
      <c r="W165" s="48"/>
      <c r="X165" s="48"/>
      <c r="Y165" s="48"/>
      <c r="Z165" s="48"/>
      <c r="AA165" s="48"/>
      <c r="AB165" s="48"/>
      <c r="AC165" s="49"/>
      <c r="AD165" s="49"/>
      <c r="AE165" s="51">
        <f t="shared" si="245"/>
        <v>34</v>
      </c>
      <c r="AF165" s="51" t="str">
        <f t="shared" si="246"/>
        <v/>
      </c>
      <c r="AG165" s="51" t="str">
        <f t="shared" si="247"/>
        <v/>
      </c>
      <c r="AH165" s="51" t="str">
        <f t="shared" si="248"/>
        <v/>
      </c>
      <c r="AI165" s="52">
        <f t="shared" si="249"/>
        <v>52.43</v>
      </c>
      <c r="AJ165" s="68"/>
      <c r="AK165" s="53"/>
      <c r="AL165" s="52"/>
      <c r="AM165" s="53">
        <f t="shared" si="251"/>
        <v>42</v>
      </c>
      <c r="AN165" s="53">
        <f>IF(AJ165&lt;&gt;"",IF(AJ165="o",VLOOKUP(AM165,OpenSect!$A$1:$D$11,2),IF(AJ165="u",VLOOKUP(AM165,UpHill!$A$1:$D$35,2),IF(AJ165="d",VLOOKUP(AM165,DownHill!$A$3:$D$29,2),IF(AJ165="f",VLOOKUP(AM165,FlatUnd!$A$2:$D$30,2),IF(AJ165="t",VLOOKUP(AM165,TimeAdd!$A$1:$D$176,2),IF(AJ165="l",VLOOKUP(AM165,SLimit!$A$1:$D$8,2),AN164)))))),AN164)</f>
        <v>49</v>
      </c>
      <c r="AO165" s="53">
        <f>IF(AJ165&lt;&gt;"",IF(AJ165="o",VLOOKUP(AM165,OpenSect!$A$1:$D$11,3),IF(AJ165="u",VLOOKUP(AM165,UpHill!$A$1:$D$35,3),IF(AJ165="d",VLOOKUP(AM165,DownHill!$A$3:$D$29,3),IF(AJ165="f",VLOOKUP(AM165,FlatUnd!$A$2:$D$30,3),IF(AJ165="t",VLOOKUP(AM165,TimeAdd!$A$1:$D$18,3),IF(AJ165="l",VLOOKUP(AM165,SLimit!$A$1:$D$8,3),AO164)))))),AO164)</f>
        <v>57</v>
      </c>
      <c r="AP165" s="53">
        <f>IF(AJ165&lt;&gt;"",IF(AJ165="o",VLOOKUP(AM165,OpenSect!$A$1:$D$11,4),IF(AJ165="u",VLOOKUP(AM165,UpHill!$A$1:$D$35,4),IF(AJ165="d",VLOOKUP(AM165,DownHill!$A$3:$D$29,4),IF(AJ165="f",VLOOKUP(AM165,FlatUnd!$A$2:$D$30,4),IF(AJ165="t",VLOOKUP(AM165,TimeAdd!$A$1:$D$18,4),IF(AJ165="l",VLOOKUP(AM165,SLimit!$A$1:$D$8,4),AP164)))))),AP164)</f>
        <v>64</v>
      </c>
      <c r="AQ165" s="53">
        <f t="shared" si="252"/>
        <v>80</v>
      </c>
      <c r="AR165" s="54" t="str">
        <f t="shared" si="253"/>
        <v>25 km Stone</v>
      </c>
      <c r="AS165" s="55"/>
      <c r="AT165" s="55"/>
      <c r="AU165" s="56">
        <f>IF(GroupStTimes!$A$8=0,MIN(CB165,CD165,CF165),MIN(BZ165,CB165,CD165,CF165))</f>
        <v>0.31077546296296304</v>
      </c>
      <c r="AV165" s="56">
        <f>IF(GroupStTimes!$A$8=0,MAX(CC165,CE165,CG165),MAX(CA165,CC165,CE165,CG165))</f>
        <v>0.3646990740740742</v>
      </c>
      <c r="AW165" s="57" t="str">
        <f t="shared" si="254"/>
        <v/>
      </c>
      <c r="AX165" s="58" t="str">
        <f t="shared" si="255"/>
        <v/>
      </c>
      <c r="AY165" s="58" t="str">
        <f t="shared" si="256"/>
        <v/>
      </c>
      <c r="AZ165" s="31">
        <f t="shared" si="257"/>
        <v>47.97</v>
      </c>
      <c r="BA165" s="59">
        <f t="shared" si="258"/>
        <v>0.30635416666666676</v>
      </c>
      <c r="BB165" s="59">
        <f t="shared" si="259"/>
        <v>0.31190972222222235</v>
      </c>
      <c r="BC165" s="59">
        <f t="shared" si="260"/>
        <v>0.30810185185185196</v>
      </c>
      <c r="BD165" s="59">
        <f t="shared" si="261"/>
        <v>0.35393518518518524</v>
      </c>
      <c r="BE165" s="59">
        <f t="shared" si="262"/>
        <v>0.35101851851851862</v>
      </c>
      <c r="BF165" s="59">
        <f t="shared" si="263"/>
        <v>0.3614351851851853</v>
      </c>
      <c r="BG165" s="59">
        <f t="shared" si="264"/>
        <v>0.35972222222222233</v>
      </c>
      <c r="BH165" s="59">
        <f t="shared" si="265"/>
        <v>0.35902777777777789</v>
      </c>
      <c r="BI165" s="31">
        <f t="shared" si="266"/>
        <v>4.4600000000000009</v>
      </c>
      <c r="BJ165" s="61">
        <f t="shared" ref="BJ165:BM165" si="321">IF($AJ164="t",IF(AM163=0,0,$BI165/AM163),IF(AM164=0,0,$BI165/AM164))</f>
        <v>0.10619047619047621</v>
      </c>
      <c r="BK165" s="61">
        <f t="shared" si="321"/>
        <v>9.1020408163265329E-2</v>
      </c>
      <c r="BL165" s="61">
        <f t="shared" si="321"/>
        <v>7.8245614035087729E-2</v>
      </c>
      <c r="BM165" s="61">
        <f t="shared" si="321"/>
        <v>6.9687500000000013E-2</v>
      </c>
      <c r="BN165" s="62">
        <f t="shared" si="268"/>
        <v>0</v>
      </c>
      <c r="BO165" s="62">
        <f t="shared" si="269"/>
        <v>6</v>
      </c>
      <c r="BP165" s="62">
        <f t="shared" si="270"/>
        <v>22</v>
      </c>
      <c r="BQ165" s="62">
        <f t="shared" si="271"/>
        <v>0</v>
      </c>
      <c r="BR165" s="62">
        <f t="shared" si="272"/>
        <v>5</v>
      </c>
      <c r="BS165" s="62">
        <f t="shared" si="273"/>
        <v>28</v>
      </c>
      <c r="BT165" s="62">
        <f t="shared" si="274"/>
        <v>0</v>
      </c>
      <c r="BU165" s="62">
        <f t="shared" si="275"/>
        <v>4</v>
      </c>
      <c r="BV165" s="62">
        <f t="shared" si="276"/>
        <v>42</v>
      </c>
      <c r="BW165" s="62">
        <f t="shared" si="277"/>
        <v>0</v>
      </c>
      <c r="BX165" s="62">
        <f t="shared" si="278"/>
        <v>4</v>
      </c>
      <c r="BY165" s="62">
        <f t="shared" si="279"/>
        <v>11</v>
      </c>
      <c r="BZ165" s="63">
        <f t="shared" si="280"/>
        <v>0.31077546296296304</v>
      </c>
      <c r="CA165" s="63">
        <f t="shared" si="281"/>
        <v>0.31633101851851864</v>
      </c>
      <c r="CB165" s="63">
        <f t="shared" si="282"/>
        <v>0.31189814814814826</v>
      </c>
      <c r="CC165" s="63">
        <f t="shared" si="283"/>
        <v>0.35773148148148154</v>
      </c>
      <c r="CD165" s="63">
        <f t="shared" si="284"/>
        <v>0.35428240740740752</v>
      </c>
      <c r="CE165" s="63">
        <f t="shared" si="285"/>
        <v>0.3646990740740742</v>
      </c>
      <c r="CF165" s="63">
        <f t="shared" si="286"/>
        <v>0.36262731481481492</v>
      </c>
      <c r="CG165" s="63">
        <f t="shared" si="287"/>
        <v>0.36193287037037047</v>
      </c>
      <c r="CH165" s="36"/>
      <c r="CI165" s="36"/>
      <c r="CJ165" s="36"/>
      <c r="CK165" s="36"/>
      <c r="CL165" s="60">
        <v>60</v>
      </c>
    </row>
    <row r="166" spans="1:90" ht="26.25" customHeight="1" x14ac:dyDescent="0.25">
      <c r="A166" s="37">
        <v>34</v>
      </c>
      <c r="B166" s="38"/>
      <c r="C166" s="39"/>
      <c r="D166" s="39"/>
      <c r="E166" s="39"/>
      <c r="F166" s="42"/>
      <c r="G166" s="66">
        <v>54.49</v>
      </c>
      <c r="H166" s="41">
        <f t="shared" si="312"/>
        <v>54.5</v>
      </c>
      <c r="I166" s="42">
        <v>54.470000000000006</v>
      </c>
      <c r="J166" s="43">
        <f t="shared" si="238"/>
        <v>-7.9554494828937652E-4</v>
      </c>
      <c r="K166" s="44">
        <f t="shared" si="239"/>
        <v>-4.3333333333322344E-2</v>
      </c>
      <c r="L166" s="45" t="s">
        <v>163</v>
      </c>
      <c r="M166" s="126">
        <v>80</v>
      </c>
      <c r="N166" s="46">
        <f t="shared" si="241"/>
        <v>54.513333333333328</v>
      </c>
      <c r="O166" s="46"/>
      <c r="P166" s="42">
        <v>54.480000000000004</v>
      </c>
      <c r="Q166" s="46"/>
      <c r="R166" s="39">
        <v>54.52</v>
      </c>
      <c r="S166" s="46">
        <v>-0.2</v>
      </c>
      <c r="T166" s="40">
        <v>54.74</v>
      </c>
      <c r="U166" s="47" t="str">
        <f t="shared" si="242"/>
        <v/>
      </c>
      <c r="V166" s="47" t="str">
        <f t="shared" si="243"/>
        <v/>
      </c>
      <c r="W166" s="48"/>
      <c r="X166" s="48"/>
      <c r="Y166" s="48"/>
      <c r="Z166" s="48"/>
      <c r="AA166" s="48"/>
      <c r="AB166" s="48"/>
      <c r="AC166" s="49"/>
      <c r="AD166" s="49"/>
      <c r="AE166" s="51">
        <f t="shared" si="245"/>
        <v>34</v>
      </c>
      <c r="AF166" s="51" t="str">
        <f t="shared" si="246"/>
        <v/>
      </c>
      <c r="AG166" s="51" t="str">
        <f t="shared" si="247"/>
        <v/>
      </c>
      <c r="AH166" s="51" t="str">
        <f t="shared" si="248"/>
        <v/>
      </c>
      <c r="AI166" s="52">
        <f t="shared" si="249"/>
        <v>54.5</v>
      </c>
      <c r="AJ166" s="68"/>
      <c r="AK166" s="53"/>
      <c r="AL166" s="52"/>
      <c r="AM166" s="53">
        <f t="shared" si="251"/>
        <v>42</v>
      </c>
      <c r="AN166" s="53">
        <f>IF(AJ166&lt;&gt;"",IF(AJ166="o",VLOOKUP(AM166,OpenSect!$A$1:$D$11,2),IF(AJ166="u",VLOOKUP(AM166,UpHill!$A$1:$D$35,2),IF(AJ166="d",VLOOKUP(AM166,DownHill!$A$3:$D$29,2),IF(AJ166="f",VLOOKUP(AM166,FlatUnd!$A$2:$D$30,2),IF(AJ166="t",VLOOKUP(AM166,TimeAdd!$A$1:$D$176,2),IF(AJ166="l",VLOOKUP(AM166,SLimit!$A$1:$D$8,2),AN165)))))),AN165)</f>
        <v>49</v>
      </c>
      <c r="AO166" s="53">
        <f>IF(AJ166&lt;&gt;"",IF(AJ166="o",VLOOKUP(AM166,OpenSect!$A$1:$D$11,3),IF(AJ166="u",VLOOKUP(AM166,UpHill!$A$1:$D$35,3),IF(AJ166="d",VLOOKUP(AM166,DownHill!$A$3:$D$29,3),IF(AJ166="f",VLOOKUP(AM166,FlatUnd!$A$2:$D$30,3),IF(AJ166="t",VLOOKUP(AM166,TimeAdd!$A$1:$D$18,3),IF(AJ166="l",VLOOKUP(AM166,SLimit!$A$1:$D$8,3),AO165)))))),AO165)</f>
        <v>57</v>
      </c>
      <c r="AP166" s="53">
        <f>IF(AJ166&lt;&gt;"",IF(AJ166="o",VLOOKUP(AM166,OpenSect!$A$1:$D$11,4),IF(AJ166="u",VLOOKUP(AM166,UpHill!$A$1:$D$35,4),IF(AJ166="d",VLOOKUP(AM166,DownHill!$A$3:$D$29,4),IF(AJ166="f",VLOOKUP(AM166,FlatUnd!$A$2:$D$30,4),IF(AJ166="t",VLOOKUP(AM166,TimeAdd!$A$1:$D$18,4),IF(AJ166="l",VLOOKUP(AM166,SLimit!$A$1:$D$8,4),AP165)))))),AP165)</f>
        <v>64</v>
      </c>
      <c r="AQ166" s="53">
        <f t="shared" si="252"/>
        <v>80</v>
      </c>
      <c r="AR166" s="54" t="str">
        <f t="shared" si="253"/>
        <v>27km Stone</v>
      </c>
      <c r="AS166" s="55"/>
      <c r="AT166" s="55"/>
      <c r="AU166" s="56">
        <f>IF(GroupStTimes!$A$8=0,MIN(CB166,CD166,CF166),MIN(BZ166,CB166,CD166,CF166))</f>
        <v>0.31283564814814824</v>
      </c>
      <c r="AV166" s="56">
        <f>IF(GroupStTimes!$A$8=0,MAX(CC166,CE166,CG166),MAX(CA166,CC166,CE166,CG166))</f>
        <v>0.36620370370370381</v>
      </c>
      <c r="AW166" s="57" t="str">
        <f t="shared" si="254"/>
        <v/>
      </c>
      <c r="AX166" s="58" t="str">
        <f t="shared" si="255"/>
        <v/>
      </c>
      <c r="AY166" s="58" t="str">
        <f t="shared" si="256"/>
        <v/>
      </c>
      <c r="AZ166" s="31">
        <f t="shared" si="257"/>
        <v>47.97</v>
      </c>
      <c r="BA166" s="59">
        <f t="shared" si="258"/>
        <v>0.30635416666666676</v>
      </c>
      <c r="BB166" s="59">
        <f t="shared" si="259"/>
        <v>0.31190972222222235</v>
      </c>
      <c r="BC166" s="59">
        <f t="shared" si="260"/>
        <v>0.30810185185185196</v>
      </c>
      <c r="BD166" s="59">
        <f t="shared" si="261"/>
        <v>0.35393518518518524</v>
      </c>
      <c r="BE166" s="59">
        <f t="shared" si="262"/>
        <v>0.35101851851851862</v>
      </c>
      <c r="BF166" s="59">
        <f t="shared" si="263"/>
        <v>0.3614351851851853</v>
      </c>
      <c r="BG166" s="59">
        <f t="shared" si="264"/>
        <v>0.35972222222222233</v>
      </c>
      <c r="BH166" s="59">
        <f t="shared" si="265"/>
        <v>0.35902777777777789</v>
      </c>
      <c r="BI166" s="31">
        <f t="shared" si="266"/>
        <v>6.5300000000000011</v>
      </c>
      <c r="BJ166" s="61">
        <f t="shared" ref="BJ166:BM166" si="322">IF($AJ165="t",IF(AM164=0,0,$BI166/AM164),IF(AM165=0,0,$BI166/AM165))</f>
        <v>0.15547619047619049</v>
      </c>
      <c r="BK166" s="61">
        <f t="shared" si="322"/>
        <v>0.133265306122449</v>
      </c>
      <c r="BL166" s="61">
        <f t="shared" si="322"/>
        <v>0.11456140350877195</v>
      </c>
      <c r="BM166" s="61">
        <f t="shared" si="322"/>
        <v>0.10203125000000002</v>
      </c>
      <c r="BN166" s="62">
        <f t="shared" si="268"/>
        <v>0</v>
      </c>
      <c r="BO166" s="62">
        <f t="shared" si="269"/>
        <v>9</v>
      </c>
      <c r="BP166" s="62">
        <f t="shared" si="270"/>
        <v>20</v>
      </c>
      <c r="BQ166" s="62">
        <f t="shared" si="271"/>
        <v>0</v>
      </c>
      <c r="BR166" s="62">
        <f t="shared" si="272"/>
        <v>7</v>
      </c>
      <c r="BS166" s="62">
        <f t="shared" si="273"/>
        <v>60</v>
      </c>
      <c r="BT166" s="62">
        <f t="shared" si="274"/>
        <v>0</v>
      </c>
      <c r="BU166" s="62">
        <f t="shared" si="275"/>
        <v>6</v>
      </c>
      <c r="BV166" s="62">
        <f t="shared" si="276"/>
        <v>52</v>
      </c>
      <c r="BW166" s="62">
        <f t="shared" si="277"/>
        <v>0</v>
      </c>
      <c r="BX166" s="62">
        <f t="shared" si="278"/>
        <v>6</v>
      </c>
      <c r="BY166" s="62">
        <f t="shared" si="279"/>
        <v>7</v>
      </c>
      <c r="BZ166" s="63">
        <f t="shared" si="280"/>
        <v>0.31283564814814824</v>
      </c>
      <c r="CA166" s="63">
        <f t="shared" si="281"/>
        <v>0.31839120370370383</v>
      </c>
      <c r="CB166" s="63">
        <f t="shared" si="282"/>
        <v>0.3136574074074075</v>
      </c>
      <c r="CC166" s="63">
        <f t="shared" si="283"/>
        <v>0.35949074074074078</v>
      </c>
      <c r="CD166" s="63">
        <f t="shared" si="284"/>
        <v>0.35578703703703712</v>
      </c>
      <c r="CE166" s="63">
        <f t="shared" si="285"/>
        <v>0.36620370370370381</v>
      </c>
      <c r="CF166" s="63">
        <f t="shared" si="286"/>
        <v>0.36396990740740753</v>
      </c>
      <c r="CG166" s="63">
        <f t="shared" si="287"/>
        <v>0.36327546296296309</v>
      </c>
      <c r="CH166" s="36"/>
      <c r="CI166" s="36"/>
      <c r="CJ166" s="36"/>
      <c r="CK166" s="36"/>
      <c r="CL166" s="60">
        <v>60</v>
      </c>
    </row>
    <row r="167" spans="1:90" ht="26.25" customHeight="1" x14ac:dyDescent="0.25">
      <c r="A167" s="37">
        <v>34</v>
      </c>
      <c r="B167" s="38"/>
      <c r="C167" s="39"/>
      <c r="D167" s="39"/>
      <c r="E167" s="39"/>
      <c r="F167" s="42"/>
      <c r="G167" s="40">
        <v>54.54</v>
      </c>
      <c r="H167" s="41">
        <f t="shared" si="312"/>
        <v>54.55</v>
      </c>
      <c r="I167" s="42">
        <v>54.52</v>
      </c>
      <c r="J167" s="43">
        <f t="shared" si="238"/>
        <v>-7.9481535827823633E-4</v>
      </c>
      <c r="K167" s="44">
        <f t="shared" si="239"/>
        <v>-4.3333333333329449E-2</v>
      </c>
      <c r="L167" s="45" t="s">
        <v>164</v>
      </c>
      <c r="M167" s="126">
        <v>80</v>
      </c>
      <c r="N167" s="46">
        <f t="shared" si="241"/>
        <v>54.563333333333333</v>
      </c>
      <c r="O167" s="46"/>
      <c r="P167" s="42">
        <v>54.53</v>
      </c>
      <c r="Q167" s="46"/>
      <c r="R167" s="39">
        <v>54.57</v>
      </c>
      <c r="S167" s="46">
        <v>-0.2</v>
      </c>
      <c r="T167" s="40">
        <v>54.79</v>
      </c>
      <c r="U167" s="47" t="str">
        <f t="shared" si="242"/>
        <v/>
      </c>
      <c r="V167" s="47" t="str">
        <f t="shared" si="243"/>
        <v/>
      </c>
      <c r="W167" s="48"/>
      <c r="X167" s="48"/>
      <c r="Y167" s="48"/>
      <c r="Z167" s="48"/>
      <c r="AA167" s="48"/>
      <c r="AB167" s="48"/>
      <c r="AC167" s="49"/>
      <c r="AD167" s="49"/>
      <c r="AE167" s="51">
        <f t="shared" si="245"/>
        <v>34</v>
      </c>
      <c r="AF167" s="51" t="str">
        <f t="shared" si="246"/>
        <v/>
      </c>
      <c r="AG167" s="51" t="str">
        <f t="shared" si="247"/>
        <v/>
      </c>
      <c r="AH167" s="51" t="str">
        <f t="shared" si="248"/>
        <v/>
      </c>
      <c r="AI167" s="52">
        <f t="shared" si="249"/>
        <v>54.55</v>
      </c>
      <c r="AJ167" s="68"/>
      <c r="AK167" s="53"/>
      <c r="AL167" s="52"/>
      <c r="AM167" s="53">
        <f t="shared" si="251"/>
        <v>42</v>
      </c>
      <c r="AN167" s="53">
        <f>IF(AJ167&lt;&gt;"",IF(AJ167="o",VLOOKUP(AM167,OpenSect!$A$1:$D$11,2),IF(AJ167="u",VLOOKUP(AM167,UpHill!$A$1:$D$35,2),IF(AJ167="d",VLOOKUP(AM167,DownHill!$A$3:$D$29,2),IF(AJ167="f",VLOOKUP(AM167,FlatUnd!$A$2:$D$30,2),IF(AJ167="t",VLOOKUP(AM167,TimeAdd!$A$1:$D$176,2),IF(AJ167="l",VLOOKUP(AM167,SLimit!$A$1:$D$8,2),AN166)))))),AN166)</f>
        <v>49</v>
      </c>
      <c r="AO167" s="53">
        <f>IF(AJ167&lt;&gt;"",IF(AJ167="o",VLOOKUP(AM167,OpenSect!$A$1:$D$11,3),IF(AJ167="u",VLOOKUP(AM167,UpHill!$A$1:$D$35,3),IF(AJ167="d",VLOOKUP(AM167,DownHill!$A$3:$D$29,3),IF(AJ167="f",VLOOKUP(AM167,FlatUnd!$A$2:$D$30,3),IF(AJ167="t",VLOOKUP(AM167,TimeAdd!$A$1:$D$18,3),IF(AJ167="l",VLOOKUP(AM167,SLimit!$A$1:$D$8,3),AO166)))))),AO166)</f>
        <v>57</v>
      </c>
      <c r="AP167" s="53">
        <f>IF(AJ167&lt;&gt;"",IF(AJ167="o",VLOOKUP(AM167,OpenSect!$A$1:$D$11,4),IF(AJ167="u",VLOOKUP(AM167,UpHill!$A$1:$D$35,4),IF(AJ167="d",VLOOKUP(AM167,DownHill!$A$3:$D$29,4),IF(AJ167="f",VLOOKUP(AM167,FlatUnd!$A$2:$D$30,4),IF(AJ167="t",VLOOKUP(AM167,TimeAdd!$A$1:$D$18,4),IF(AJ167="l",VLOOKUP(AM167,SLimit!$A$1:$D$8,4),AP166)))))),AP166)</f>
        <v>64</v>
      </c>
      <c r="AQ167" s="53">
        <f t="shared" si="252"/>
        <v>80</v>
      </c>
      <c r="AR167" s="54" t="str">
        <f t="shared" si="253"/>
        <v>Warning - Gentle curve{ Right}</v>
      </c>
      <c r="AS167" s="55"/>
      <c r="AT167" s="55"/>
      <c r="AU167" s="56">
        <f>IF(GroupStTimes!$A$8=0,MIN(CB167,CD167,CF167),MIN(BZ167,CB167,CD167,CF167))</f>
        <v>0.31288194444444456</v>
      </c>
      <c r="AV167" s="56">
        <f>IF(GroupStTimes!$A$8=0,MAX(CC167,CE167,CG167),MAX(CA167,CC167,CE167,CG167))</f>
        <v>0.36625000000000013</v>
      </c>
      <c r="AW167" s="57" t="str">
        <f t="shared" si="254"/>
        <v/>
      </c>
      <c r="AX167" s="58" t="str">
        <f t="shared" si="255"/>
        <v/>
      </c>
      <c r="AY167" s="58" t="str">
        <f t="shared" si="256"/>
        <v/>
      </c>
      <c r="AZ167" s="31">
        <f t="shared" si="257"/>
        <v>47.97</v>
      </c>
      <c r="BA167" s="59">
        <f t="shared" si="258"/>
        <v>0.30635416666666676</v>
      </c>
      <c r="BB167" s="59">
        <f t="shared" si="259"/>
        <v>0.31190972222222235</v>
      </c>
      <c r="BC167" s="59">
        <f t="shared" si="260"/>
        <v>0.30810185185185196</v>
      </c>
      <c r="BD167" s="59">
        <f t="shared" si="261"/>
        <v>0.35393518518518524</v>
      </c>
      <c r="BE167" s="59">
        <f t="shared" si="262"/>
        <v>0.35101851851851862</v>
      </c>
      <c r="BF167" s="59">
        <f t="shared" si="263"/>
        <v>0.3614351851851853</v>
      </c>
      <c r="BG167" s="59">
        <f t="shared" si="264"/>
        <v>0.35972222222222233</v>
      </c>
      <c r="BH167" s="59">
        <f t="shared" si="265"/>
        <v>0.35902777777777789</v>
      </c>
      <c r="BI167" s="31">
        <f t="shared" si="266"/>
        <v>6.5799999999999983</v>
      </c>
      <c r="BJ167" s="61">
        <f t="shared" ref="BJ167:BM167" si="323">IF($AJ166="t",IF(AM165=0,0,$BI167/AM165),IF(AM166=0,0,$BI167/AM166))</f>
        <v>0.15666666666666662</v>
      </c>
      <c r="BK167" s="61">
        <f t="shared" si="323"/>
        <v>0.13428571428571426</v>
      </c>
      <c r="BL167" s="61">
        <f t="shared" si="323"/>
        <v>0.11543859649122803</v>
      </c>
      <c r="BM167" s="61">
        <f t="shared" si="323"/>
        <v>0.10281249999999997</v>
      </c>
      <c r="BN167" s="62">
        <f t="shared" si="268"/>
        <v>0</v>
      </c>
      <c r="BO167" s="62">
        <f t="shared" si="269"/>
        <v>9</v>
      </c>
      <c r="BP167" s="62">
        <f t="shared" si="270"/>
        <v>24</v>
      </c>
      <c r="BQ167" s="62">
        <f t="shared" si="271"/>
        <v>0</v>
      </c>
      <c r="BR167" s="62">
        <f t="shared" si="272"/>
        <v>8</v>
      </c>
      <c r="BS167" s="62">
        <f t="shared" si="273"/>
        <v>3</v>
      </c>
      <c r="BT167" s="62">
        <f t="shared" si="274"/>
        <v>0</v>
      </c>
      <c r="BU167" s="62">
        <f t="shared" si="275"/>
        <v>6</v>
      </c>
      <c r="BV167" s="62">
        <f t="shared" si="276"/>
        <v>56</v>
      </c>
      <c r="BW167" s="62">
        <f t="shared" si="277"/>
        <v>0</v>
      </c>
      <c r="BX167" s="62">
        <f t="shared" si="278"/>
        <v>6</v>
      </c>
      <c r="BY167" s="62">
        <f t="shared" si="279"/>
        <v>10</v>
      </c>
      <c r="BZ167" s="63">
        <f t="shared" si="280"/>
        <v>0.31288194444444456</v>
      </c>
      <c r="CA167" s="63">
        <f t="shared" si="281"/>
        <v>0.31843750000000015</v>
      </c>
      <c r="CB167" s="63">
        <f t="shared" si="282"/>
        <v>0.31369212962962972</v>
      </c>
      <c r="CC167" s="63">
        <f t="shared" si="283"/>
        <v>0.359525462962963</v>
      </c>
      <c r="CD167" s="63">
        <f t="shared" si="284"/>
        <v>0.35583333333333345</v>
      </c>
      <c r="CE167" s="63">
        <f t="shared" si="285"/>
        <v>0.36625000000000013</v>
      </c>
      <c r="CF167" s="63">
        <f t="shared" si="286"/>
        <v>0.36400462962962976</v>
      </c>
      <c r="CG167" s="63">
        <f t="shared" si="287"/>
        <v>0.36331018518518532</v>
      </c>
      <c r="CH167" s="36"/>
      <c r="CI167" s="36"/>
      <c r="CJ167" s="36"/>
      <c r="CK167" s="36"/>
      <c r="CL167" s="60">
        <v>60</v>
      </c>
    </row>
    <row r="168" spans="1:90" ht="26.25" customHeight="1" x14ac:dyDescent="0.25">
      <c r="A168" s="37">
        <v>34</v>
      </c>
      <c r="B168" s="38"/>
      <c r="C168" s="39"/>
      <c r="D168" s="39"/>
      <c r="E168" s="39"/>
      <c r="F168" s="42"/>
      <c r="G168" s="40">
        <v>55.04</v>
      </c>
      <c r="H168" s="41">
        <f t="shared" si="312"/>
        <v>55.05</v>
      </c>
      <c r="I168" s="42">
        <v>55.02</v>
      </c>
      <c r="J168" s="43">
        <f t="shared" si="238"/>
        <v>-7.8759239064575515E-4</v>
      </c>
      <c r="K168" s="44">
        <f t="shared" si="239"/>
        <v>-4.3333333333329449E-2</v>
      </c>
      <c r="L168" s="45" t="s">
        <v>165</v>
      </c>
      <c r="M168" s="126">
        <v>80</v>
      </c>
      <c r="N168" s="46">
        <f t="shared" si="241"/>
        <v>55.063333333333333</v>
      </c>
      <c r="O168" s="46"/>
      <c r="P168" s="42">
        <v>55.03</v>
      </c>
      <c r="Q168" s="46"/>
      <c r="R168" s="39">
        <v>55.07</v>
      </c>
      <c r="S168" s="46">
        <v>-0.2</v>
      </c>
      <c r="T168" s="40">
        <v>55.29</v>
      </c>
      <c r="U168" s="47" t="str">
        <f t="shared" si="242"/>
        <v/>
      </c>
      <c r="V168" s="47" t="str">
        <f t="shared" si="243"/>
        <v/>
      </c>
      <c r="W168" s="48"/>
      <c r="X168" s="48"/>
      <c r="Y168" s="48"/>
      <c r="Z168" s="48"/>
      <c r="AA168" s="48"/>
      <c r="AB168" s="48"/>
      <c r="AC168" s="49"/>
      <c r="AD168" s="49"/>
      <c r="AE168" s="51">
        <f t="shared" si="245"/>
        <v>34</v>
      </c>
      <c r="AF168" s="51" t="str">
        <f t="shared" si="246"/>
        <v/>
      </c>
      <c r="AG168" s="51" t="str">
        <f t="shared" si="247"/>
        <v/>
      </c>
      <c r="AH168" s="51" t="str">
        <f t="shared" si="248"/>
        <v/>
      </c>
      <c r="AI168" s="52">
        <f t="shared" si="249"/>
        <v>55.05</v>
      </c>
      <c r="AJ168" s="68"/>
      <c r="AK168" s="53"/>
      <c r="AL168" s="52"/>
      <c r="AM168" s="53">
        <f t="shared" si="251"/>
        <v>42</v>
      </c>
      <c r="AN168" s="53">
        <f>IF(AJ168&lt;&gt;"",IF(AJ168="o",VLOOKUP(AM168,OpenSect!$A$1:$D$11,2),IF(AJ168="u",VLOOKUP(AM168,UpHill!$A$1:$D$35,2),IF(AJ168="d",VLOOKUP(AM168,DownHill!$A$3:$D$29,2),IF(AJ168="f",VLOOKUP(AM168,FlatUnd!$A$2:$D$30,2),IF(AJ168="t",VLOOKUP(AM168,TimeAdd!$A$1:$D$176,2),IF(AJ168="l",VLOOKUP(AM168,SLimit!$A$1:$D$8,2),AN167)))))),AN167)</f>
        <v>49</v>
      </c>
      <c r="AO168" s="53">
        <f>IF(AJ168&lt;&gt;"",IF(AJ168="o",VLOOKUP(AM168,OpenSect!$A$1:$D$11,3),IF(AJ168="u",VLOOKUP(AM168,UpHill!$A$1:$D$35,3),IF(AJ168="d",VLOOKUP(AM168,DownHill!$A$3:$D$29,3),IF(AJ168="f",VLOOKUP(AM168,FlatUnd!$A$2:$D$30,3),IF(AJ168="t",VLOOKUP(AM168,TimeAdd!$A$1:$D$18,3),IF(AJ168="l",VLOOKUP(AM168,SLimit!$A$1:$D$8,3),AO167)))))),AO167)</f>
        <v>57</v>
      </c>
      <c r="AP168" s="53">
        <f>IF(AJ168&lt;&gt;"",IF(AJ168="o",VLOOKUP(AM168,OpenSect!$A$1:$D$11,4),IF(AJ168="u",VLOOKUP(AM168,UpHill!$A$1:$D$35,4),IF(AJ168="d",VLOOKUP(AM168,DownHill!$A$3:$D$29,4),IF(AJ168="f",VLOOKUP(AM168,FlatUnd!$A$2:$D$30,4),IF(AJ168="t",VLOOKUP(AM168,TimeAdd!$A$1:$D$18,4),IF(AJ168="l",VLOOKUP(AM168,SLimit!$A$1:$D$8,4),AP167)))))),AP167)</f>
        <v>64</v>
      </c>
      <c r="AQ168" s="53">
        <f t="shared" si="252"/>
        <v>80</v>
      </c>
      <c r="AR168" s="54" t="str">
        <f t="shared" si="253"/>
        <v>Warning - Gentle curve{ Left}</v>
      </c>
      <c r="AS168" s="55"/>
      <c r="AT168" s="55"/>
      <c r="AU168" s="56">
        <f>IF(GroupStTimes!$A$8=0,MIN(CB168,CD168,CF168),MIN(BZ168,CB168,CD168,CF168))</f>
        <v>0.31337962962962973</v>
      </c>
      <c r="AV168" s="56">
        <f>IF(GroupStTimes!$A$8=0,MAX(CC168,CE168,CG168),MAX(CA168,CC168,CE168,CG168))</f>
        <v>0.36660879629629639</v>
      </c>
      <c r="AW168" s="57" t="str">
        <f t="shared" si="254"/>
        <v/>
      </c>
      <c r="AX168" s="58" t="str">
        <f t="shared" si="255"/>
        <v/>
      </c>
      <c r="AY168" s="58" t="str">
        <f t="shared" si="256"/>
        <v/>
      </c>
      <c r="AZ168" s="31">
        <f t="shared" si="257"/>
        <v>47.97</v>
      </c>
      <c r="BA168" s="59">
        <f t="shared" si="258"/>
        <v>0.30635416666666676</v>
      </c>
      <c r="BB168" s="59">
        <f t="shared" si="259"/>
        <v>0.31190972222222235</v>
      </c>
      <c r="BC168" s="59">
        <f t="shared" si="260"/>
        <v>0.30810185185185196</v>
      </c>
      <c r="BD168" s="59">
        <f t="shared" si="261"/>
        <v>0.35393518518518524</v>
      </c>
      <c r="BE168" s="59">
        <f t="shared" si="262"/>
        <v>0.35101851851851862</v>
      </c>
      <c r="BF168" s="59">
        <f t="shared" si="263"/>
        <v>0.3614351851851853</v>
      </c>
      <c r="BG168" s="59">
        <f t="shared" si="264"/>
        <v>0.35972222222222233</v>
      </c>
      <c r="BH168" s="59">
        <f t="shared" si="265"/>
        <v>0.35902777777777789</v>
      </c>
      <c r="BI168" s="31">
        <f t="shared" si="266"/>
        <v>7.0799999999999983</v>
      </c>
      <c r="BJ168" s="61">
        <f t="shared" ref="BJ168:BM168" si="324">IF($AJ167="t",IF(AM166=0,0,$BI168/AM166),IF(AM167=0,0,$BI168/AM167))</f>
        <v>0.16857142857142854</v>
      </c>
      <c r="BK168" s="61">
        <f t="shared" si="324"/>
        <v>0.1444897959183673</v>
      </c>
      <c r="BL168" s="61">
        <f t="shared" si="324"/>
        <v>0.12421052631578944</v>
      </c>
      <c r="BM168" s="61">
        <f t="shared" si="324"/>
        <v>0.11062499999999997</v>
      </c>
      <c r="BN168" s="62">
        <f t="shared" si="268"/>
        <v>0</v>
      </c>
      <c r="BO168" s="62">
        <f t="shared" si="269"/>
        <v>10</v>
      </c>
      <c r="BP168" s="62">
        <f t="shared" si="270"/>
        <v>7</v>
      </c>
      <c r="BQ168" s="62">
        <f t="shared" si="271"/>
        <v>0</v>
      </c>
      <c r="BR168" s="62">
        <f t="shared" si="272"/>
        <v>8</v>
      </c>
      <c r="BS168" s="62">
        <f t="shared" si="273"/>
        <v>40</v>
      </c>
      <c r="BT168" s="62">
        <f t="shared" si="274"/>
        <v>0</v>
      </c>
      <c r="BU168" s="62">
        <f t="shared" si="275"/>
        <v>7</v>
      </c>
      <c r="BV168" s="62">
        <f t="shared" si="276"/>
        <v>27</v>
      </c>
      <c r="BW168" s="62">
        <f t="shared" si="277"/>
        <v>0</v>
      </c>
      <c r="BX168" s="62">
        <f t="shared" si="278"/>
        <v>6</v>
      </c>
      <c r="BY168" s="62">
        <f t="shared" si="279"/>
        <v>38</v>
      </c>
      <c r="BZ168" s="63">
        <f t="shared" si="280"/>
        <v>0.31337962962962973</v>
      </c>
      <c r="CA168" s="63">
        <f t="shared" si="281"/>
        <v>0.31893518518518532</v>
      </c>
      <c r="CB168" s="63">
        <f t="shared" si="282"/>
        <v>0.31412037037037049</v>
      </c>
      <c r="CC168" s="63">
        <f t="shared" si="283"/>
        <v>0.35995370370370378</v>
      </c>
      <c r="CD168" s="63">
        <f t="shared" si="284"/>
        <v>0.35619212962962971</v>
      </c>
      <c r="CE168" s="63">
        <f t="shared" si="285"/>
        <v>0.36660879629629639</v>
      </c>
      <c r="CF168" s="63">
        <f t="shared" si="286"/>
        <v>0.36432870370370379</v>
      </c>
      <c r="CG168" s="63">
        <f t="shared" si="287"/>
        <v>0.36363425925925935</v>
      </c>
      <c r="CH168" s="36"/>
      <c r="CI168" s="36"/>
      <c r="CJ168" s="36"/>
      <c r="CK168" s="36"/>
      <c r="CL168" s="60">
        <v>60</v>
      </c>
    </row>
    <row r="169" spans="1:90" ht="40.5" x14ac:dyDescent="0.25">
      <c r="A169" s="37">
        <v>34</v>
      </c>
      <c r="B169" s="38"/>
      <c r="C169" s="39" t="s">
        <v>58</v>
      </c>
      <c r="D169" s="39"/>
      <c r="E169" s="39"/>
      <c r="F169" s="42"/>
      <c r="G169" s="40">
        <v>55.47</v>
      </c>
      <c r="H169" s="41">
        <f t="shared" si="312"/>
        <v>55.49</v>
      </c>
      <c r="I169" s="42">
        <v>55.449999999999996</v>
      </c>
      <c r="J169" s="43">
        <f t="shared" si="238"/>
        <v>-8.4159903817265943E-4</v>
      </c>
      <c r="K169" s="44">
        <f t="shared" si="239"/>
        <v>-4.6666666666673962E-2</v>
      </c>
      <c r="L169" s="45" t="s">
        <v>166</v>
      </c>
      <c r="M169" s="126">
        <v>80</v>
      </c>
      <c r="N169" s="46">
        <f t="shared" si="241"/>
        <v>55.49666666666667</v>
      </c>
      <c r="O169" s="46"/>
      <c r="P169" s="42">
        <v>55.47</v>
      </c>
      <c r="Q169" s="46"/>
      <c r="R169" s="39">
        <v>55.5</v>
      </c>
      <c r="S169" s="46">
        <v>-0.2</v>
      </c>
      <c r="T169" s="40">
        <v>55.72</v>
      </c>
      <c r="U169" s="47">
        <f t="shared" si="242"/>
        <v>29.682220000000001</v>
      </c>
      <c r="V169" s="47">
        <f t="shared" si="243"/>
        <v>30.381170000000001</v>
      </c>
      <c r="W169" s="48">
        <v>29.682189999999999</v>
      </c>
      <c r="X169" s="48">
        <v>30.381170000000001</v>
      </c>
      <c r="Y169" s="48">
        <v>29.68224</v>
      </c>
      <c r="Z169" s="48">
        <v>30.381160000000001</v>
      </c>
      <c r="AA169" s="48">
        <v>29.68224</v>
      </c>
      <c r="AB169" s="48">
        <v>30.381160000000001</v>
      </c>
      <c r="AC169" s="48">
        <v>29.682210000000001</v>
      </c>
      <c r="AD169" s="48">
        <v>30.381170000000001</v>
      </c>
      <c r="AE169" s="51">
        <f t="shared" si="245"/>
        <v>34</v>
      </c>
      <c r="AF169" s="51" t="str">
        <f t="shared" si="246"/>
        <v/>
      </c>
      <c r="AG169" s="51" t="str">
        <f t="shared" si="247"/>
        <v>m</v>
      </c>
      <c r="AH169" s="51" t="str">
        <f t="shared" si="248"/>
        <v/>
      </c>
      <c r="AI169" s="52">
        <f t="shared" si="249"/>
        <v>55.49</v>
      </c>
      <c r="AJ169" s="68" t="s">
        <v>58</v>
      </c>
      <c r="AK169" s="53"/>
      <c r="AL169" s="52"/>
      <c r="AM169" s="53">
        <f t="shared" si="251"/>
        <v>42</v>
      </c>
      <c r="AN169" s="53">
        <f>IF(AJ169&lt;&gt;"",IF(AJ169="o",VLOOKUP(AM169,OpenSect!$A$1:$D$11,2),IF(AJ169="u",VLOOKUP(AM169,UpHill!$A$1:$D$35,2),IF(AJ169="d",VLOOKUP(AM169,DownHill!$A$3:$D$29,2),IF(AJ169="f",VLOOKUP(AM169,FlatUnd!$A$2:$D$30,2),IF(AJ169="t",VLOOKUP(AM169,TimeAdd!$A$1:$D$176,2),IF(AJ169="l",VLOOKUP(AM169,SLimit!$A$1:$D$8,2),AN168)))))),AN168)</f>
        <v>49</v>
      </c>
      <c r="AO169" s="53">
        <f>IF(AJ169&lt;&gt;"",IF(AJ169="o",VLOOKUP(AM169,OpenSect!$A$1:$D$11,3),IF(AJ169="u",VLOOKUP(AM169,UpHill!$A$1:$D$35,3),IF(AJ169="d",VLOOKUP(AM169,DownHill!$A$3:$D$29,3),IF(AJ169="f",VLOOKUP(AM169,FlatUnd!$A$2:$D$30,3),IF(AJ169="t",VLOOKUP(AM169,TimeAdd!$A$1:$D$18,3),IF(AJ169="l",VLOOKUP(AM169,SLimit!$A$1:$D$8,3),AO168)))))),AO168)</f>
        <v>57</v>
      </c>
      <c r="AP169" s="53">
        <f>IF(AJ169&lt;&gt;"",IF(AJ169="o",VLOOKUP(AM169,OpenSect!$A$1:$D$11,4),IF(AJ169="u",VLOOKUP(AM169,UpHill!$A$1:$D$35,4),IF(AJ169="d",VLOOKUP(AM169,DownHill!$A$3:$D$29,4),IF(AJ169="f",VLOOKUP(AM169,FlatUnd!$A$2:$D$30,4),IF(AJ169="t",VLOOKUP(AM169,TimeAdd!$A$1:$D$18,4),IF(AJ169="l",VLOOKUP(AM169,SLimit!$A$1:$D$8,4),AP168)))))),AP168)</f>
        <v>64</v>
      </c>
      <c r="AQ169" s="53">
        <f t="shared" si="252"/>
        <v>80</v>
      </c>
      <c r="AR169" s="54" t="str">
        <f t="shared" si="253"/>
        <v>Control. Overhead bundle Conductor. Dot on Pole and Road</v>
      </c>
      <c r="AS169" s="55"/>
      <c r="AT169" s="55"/>
      <c r="AU169" s="56">
        <f>IF(GroupStTimes!$A$8=0,MIN(CB169,CD169,CF169),MIN(BZ169,CB169,CD169,CF169))</f>
        <v>0.31381944444444454</v>
      </c>
      <c r="AV169" s="56">
        <f>IF(GroupStTimes!$A$8=0,MAX(CC169,CE169,CG169),MAX(CA169,CC169,CE169,CG169))</f>
        <v>0.36693287037037048</v>
      </c>
      <c r="AW169" s="57" t="str">
        <f t="shared" si="254"/>
        <v>29.68222  30.38117</v>
      </c>
      <c r="AX169" s="58">
        <f t="shared" si="255"/>
        <v>29.682189999999999</v>
      </c>
      <c r="AY169" s="58">
        <f t="shared" si="256"/>
        <v>30.381170000000001</v>
      </c>
      <c r="AZ169" s="31">
        <f t="shared" si="257"/>
        <v>47.97</v>
      </c>
      <c r="BA169" s="59">
        <f t="shared" si="258"/>
        <v>0.30635416666666676</v>
      </c>
      <c r="BB169" s="59">
        <f t="shared" si="259"/>
        <v>0.31190972222222235</v>
      </c>
      <c r="BC169" s="59">
        <f t="shared" si="260"/>
        <v>0.30810185185185196</v>
      </c>
      <c r="BD169" s="59">
        <f t="shared" si="261"/>
        <v>0.35393518518518524</v>
      </c>
      <c r="BE169" s="59">
        <f t="shared" si="262"/>
        <v>0.35101851851851862</v>
      </c>
      <c r="BF169" s="59">
        <f t="shared" si="263"/>
        <v>0.3614351851851853</v>
      </c>
      <c r="BG169" s="59">
        <f t="shared" si="264"/>
        <v>0.35972222222222233</v>
      </c>
      <c r="BH169" s="59">
        <f t="shared" si="265"/>
        <v>0.35902777777777789</v>
      </c>
      <c r="BI169" s="31">
        <f t="shared" si="266"/>
        <v>7.5200000000000031</v>
      </c>
      <c r="BJ169" s="61">
        <f t="shared" ref="BJ169:BM169" si="325">IF($AJ168="t",IF(AM167=0,0,$BI169/AM167),IF(AM168=0,0,$BI169/AM168))</f>
        <v>0.17904761904761912</v>
      </c>
      <c r="BK169" s="61">
        <f t="shared" si="325"/>
        <v>0.1534693877551021</v>
      </c>
      <c r="BL169" s="61">
        <f t="shared" si="325"/>
        <v>0.13192982456140356</v>
      </c>
      <c r="BM169" s="61">
        <f t="shared" si="325"/>
        <v>0.11750000000000005</v>
      </c>
      <c r="BN169" s="62">
        <f t="shared" si="268"/>
        <v>0</v>
      </c>
      <c r="BO169" s="62">
        <f t="shared" si="269"/>
        <v>10</v>
      </c>
      <c r="BP169" s="62">
        <f t="shared" si="270"/>
        <v>45</v>
      </c>
      <c r="BQ169" s="62">
        <f t="shared" si="271"/>
        <v>0</v>
      </c>
      <c r="BR169" s="62">
        <f t="shared" si="272"/>
        <v>9</v>
      </c>
      <c r="BS169" s="62">
        <f t="shared" si="273"/>
        <v>12</v>
      </c>
      <c r="BT169" s="62">
        <f t="shared" si="274"/>
        <v>0</v>
      </c>
      <c r="BU169" s="62">
        <f t="shared" si="275"/>
        <v>7</v>
      </c>
      <c r="BV169" s="62">
        <f t="shared" si="276"/>
        <v>55</v>
      </c>
      <c r="BW169" s="62">
        <f t="shared" si="277"/>
        <v>0</v>
      </c>
      <c r="BX169" s="62">
        <f t="shared" si="278"/>
        <v>7</v>
      </c>
      <c r="BY169" s="62">
        <f t="shared" si="279"/>
        <v>3</v>
      </c>
      <c r="BZ169" s="63">
        <f t="shared" si="280"/>
        <v>0.31381944444444454</v>
      </c>
      <c r="CA169" s="63">
        <f t="shared" si="281"/>
        <v>0.31937500000000013</v>
      </c>
      <c r="CB169" s="63">
        <f t="shared" si="282"/>
        <v>0.31449074074074085</v>
      </c>
      <c r="CC169" s="63">
        <f t="shared" si="283"/>
        <v>0.36032407407407413</v>
      </c>
      <c r="CD169" s="63">
        <f t="shared" si="284"/>
        <v>0.35651620370370379</v>
      </c>
      <c r="CE169" s="63">
        <f t="shared" si="285"/>
        <v>0.36693287037037048</v>
      </c>
      <c r="CF169" s="63">
        <f t="shared" si="286"/>
        <v>0.36461805555555565</v>
      </c>
      <c r="CG169" s="63">
        <f t="shared" si="287"/>
        <v>0.36392361111111121</v>
      </c>
      <c r="CH169" s="36"/>
      <c r="CI169" s="36"/>
      <c r="CJ169" s="36"/>
      <c r="CK169" s="36"/>
      <c r="CL169" s="60">
        <v>60</v>
      </c>
    </row>
    <row r="170" spans="1:90" ht="26.25" customHeight="1" x14ac:dyDescent="0.25">
      <c r="A170" s="37">
        <v>34</v>
      </c>
      <c r="B170" s="38"/>
      <c r="C170" s="39"/>
      <c r="D170" s="39"/>
      <c r="E170" s="39"/>
      <c r="F170" s="42"/>
      <c r="G170" s="40">
        <v>55.56</v>
      </c>
      <c r="H170" s="41">
        <f t="shared" si="312"/>
        <v>55.58</v>
      </c>
      <c r="I170" s="42">
        <v>55.550000000000004</v>
      </c>
      <c r="J170" s="43">
        <f t="shared" si="238"/>
        <v>-7.8007800780071008E-4</v>
      </c>
      <c r="K170" s="44">
        <f t="shared" si="239"/>
        <v>-4.3333333333329449E-2</v>
      </c>
      <c r="L170" s="45" t="s">
        <v>167</v>
      </c>
      <c r="M170" s="126">
        <v>80</v>
      </c>
      <c r="N170" s="46">
        <f t="shared" si="241"/>
        <v>55.593333333333334</v>
      </c>
      <c r="O170" s="46"/>
      <c r="P170" s="42">
        <v>55.56</v>
      </c>
      <c r="Q170" s="46"/>
      <c r="R170" s="39">
        <v>55.6</v>
      </c>
      <c r="S170" s="46">
        <v>-0.2</v>
      </c>
      <c r="T170" s="40">
        <v>55.82</v>
      </c>
      <c r="U170" s="47" t="str">
        <f t="shared" si="242"/>
        <v/>
      </c>
      <c r="V170" s="47" t="str">
        <f t="shared" si="243"/>
        <v/>
      </c>
      <c r="W170" s="48"/>
      <c r="X170" s="48"/>
      <c r="Y170" s="48"/>
      <c r="Z170" s="48"/>
      <c r="AA170" s="48"/>
      <c r="AB170" s="48"/>
      <c r="AC170" s="49"/>
      <c r="AD170" s="49"/>
      <c r="AE170" s="51">
        <f t="shared" si="245"/>
        <v>34</v>
      </c>
      <c r="AF170" s="51" t="str">
        <f t="shared" si="246"/>
        <v/>
      </c>
      <c r="AG170" s="51" t="str">
        <f t="shared" si="247"/>
        <v/>
      </c>
      <c r="AH170" s="51" t="str">
        <f t="shared" si="248"/>
        <v/>
      </c>
      <c r="AI170" s="52">
        <f t="shared" si="249"/>
        <v>55.58</v>
      </c>
      <c r="AJ170" s="68"/>
      <c r="AK170" s="53"/>
      <c r="AL170" s="52"/>
      <c r="AM170" s="53">
        <f t="shared" si="251"/>
        <v>42</v>
      </c>
      <c r="AN170" s="53">
        <f>IF(AJ170&lt;&gt;"",IF(AJ170="o",VLOOKUP(AM170,OpenSect!$A$1:$D$11,2),IF(AJ170="u",VLOOKUP(AM170,UpHill!$A$1:$D$35,2),IF(AJ170="d",VLOOKUP(AM170,DownHill!$A$3:$D$29,2),IF(AJ170="f",VLOOKUP(AM170,FlatUnd!$A$2:$D$30,2),IF(AJ170="t",VLOOKUP(AM170,TimeAdd!$A$1:$D$176,2),IF(AJ170="l",VLOOKUP(AM170,SLimit!$A$1:$D$8,2),AN169)))))),AN169)</f>
        <v>49</v>
      </c>
      <c r="AO170" s="53">
        <f>IF(AJ170&lt;&gt;"",IF(AJ170="o",VLOOKUP(AM170,OpenSect!$A$1:$D$11,3),IF(AJ170="u",VLOOKUP(AM170,UpHill!$A$1:$D$35,3),IF(AJ170="d",VLOOKUP(AM170,DownHill!$A$3:$D$29,3),IF(AJ170="f",VLOOKUP(AM170,FlatUnd!$A$2:$D$30,3),IF(AJ170="t",VLOOKUP(AM170,TimeAdd!$A$1:$D$18,3),IF(AJ170="l",VLOOKUP(AM170,SLimit!$A$1:$D$8,3),AO169)))))),AO169)</f>
        <v>57</v>
      </c>
      <c r="AP170" s="53">
        <f>IF(AJ170&lt;&gt;"",IF(AJ170="o",VLOOKUP(AM170,OpenSect!$A$1:$D$11,4),IF(AJ170="u",VLOOKUP(AM170,UpHill!$A$1:$D$35,4),IF(AJ170="d",VLOOKUP(AM170,DownHill!$A$3:$D$29,4),IF(AJ170="f",VLOOKUP(AM170,FlatUnd!$A$2:$D$30,4),IF(AJ170="t",VLOOKUP(AM170,TimeAdd!$A$1:$D$18,4),IF(AJ170="l",VLOOKUP(AM170,SLimit!$A$1:$D$8,4),AP169)))))),AP169)</f>
        <v>64</v>
      </c>
      <c r="AQ170" s="53">
        <f t="shared" si="252"/>
        <v>80</v>
      </c>
      <c r="AR170" s="54" t="str">
        <f t="shared" si="253"/>
        <v>28km Stone</v>
      </c>
      <c r="AS170" s="55"/>
      <c r="AT170" s="55"/>
      <c r="AU170" s="56">
        <f>IF(GroupStTimes!$A$8=0,MIN(CB170,CD170,CF170),MIN(BZ170,CB170,CD170,CF170))</f>
        <v>0.31390046296296303</v>
      </c>
      <c r="AV170" s="56">
        <f>IF(GroupStTimes!$A$8=0,MAX(CC170,CE170,CG170),MAX(CA170,CC170,CE170,CG170))</f>
        <v>0.36700231481481493</v>
      </c>
      <c r="AW170" s="57" t="str">
        <f t="shared" si="254"/>
        <v/>
      </c>
      <c r="AX170" s="58" t="str">
        <f t="shared" si="255"/>
        <v/>
      </c>
      <c r="AY170" s="58" t="str">
        <f t="shared" si="256"/>
        <v/>
      </c>
      <c r="AZ170" s="31">
        <f t="shared" si="257"/>
        <v>47.97</v>
      </c>
      <c r="BA170" s="59">
        <f t="shared" si="258"/>
        <v>0.30635416666666676</v>
      </c>
      <c r="BB170" s="59">
        <f t="shared" si="259"/>
        <v>0.31190972222222235</v>
      </c>
      <c r="BC170" s="59">
        <f t="shared" si="260"/>
        <v>0.30810185185185196</v>
      </c>
      <c r="BD170" s="59">
        <f t="shared" si="261"/>
        <v>0.35393518518518524</v>
      </c>
      <c r="BE170" s="59">
        <f t="shared" si="262"/>
        <v>0.35101851851851862</v>
      </c>
      <c r="BF170" s="59">
        <f t="shared" si="263"/>
        <v>0.3614351851851853</v>
      </c>
      <c r="BG170" s="59">
        <f t="shared" si="264"/>
        <v>0.35972222222222233</v>
      </c>
      <c r="BH170" s="59">
        <f t="shared" si="265"/>
        <v>0.35902777777777789</v>
      </c>
      <c r="BI170" s="31">
        <f t="shared" si="266"/>
        <v>7.6099999999999994</v>
      </c>
      <c r="BJ170" s="61">
        <f t="shared" ref="BJ170:BM170" si="326">IF($AJ169="t",IF(AM168=0,0,$BI170/AM168),IF(AM169=0,0,$BI170/AM169))</f>
        <v>0.18119047619047618</v>
      </c>
      <c r="BK170" s="61">
        <f t="shared" si="326"/>
        <v>0.15530612244897957</v>
      </c>
      <c r="BL170" s="61">
        <f t="shared" si="326"/>
        <v>0.13350877192982455</v>
      </c>
      <c r="BM170" s="61">
        <f t="shared" si="326"/>
        <v>0.11890624999999999</v>
      </c>
      <c r="BN170" s="62">
        <f t="shared" si="268"/>
        <v>0</v>
      </c>
      <c r="BO170" s="62">
        <f t="shared" si="269"/>
        <v>10</v>
      </c>
      <c r="BP170" s="62">
        <f t="shared" si="270"/>
        <v>52</v>
      </c>
      <c r="BQ170" s="62">
        <f t="shared" si="271"/>
        <v>0</v>
      </c>
      <c r="BR170" s="62">
        <f t="shared" si="272"/>
        <v>9</v>
      </c>
      <c r="BS170" s="62">
        <f t="shared" si="273"/>
        <v>19</v>
      </c>
      <c r="BT170" s="62">
        <f t="shared" si="274"/>
        <v>0</v>
      </c>
      <c r="BU170" s="62">
        <f t="shared" si="275"/>
        <v>8</v>
      </c>
      <c r="BV170" s="62">
        <f t="shared" si="276"/>
        <v>1</v>
      </c>
      <c r="BW170" s="62">
        <f t="shared" si="277"/>
        <v>0</v>
      </c>
      <c r="BX170" s="62">
        <f t="shared" si="278"/>
        <v>7</v>
      </c>
      <c r="BY170" s="62">
        <f t="shared" si="279"/>
        <v>8</v>
      </c>
      <c r="BZ170" s="63">
        <f t="shared" si="280"/>
        <v>0.31390046296296303</v>
      </c>
      <c r="CA170" s="63">
        <f t="shared" si="281"/>
        <v>0.31945601851851863</v>
      </c>
      <c r="CB170" s="63">
        <f t="shared" si="282"/>
        <v>0.31457175925925934</v>
      </c>
      <c r="CC170" s="63">
        <f t="shared" si="283"/>
        <v>0.36040509259259262</v>
      </c>
      <c r="CD170" s="63">
        <f t="shared" si="284"/>
        <v>0.35658564814814825</v>
      </c>
      <c r="CE170" s="63">
        <f t="shared" si="285"/>
        <v>0.36700231481481493</v>
      </c>
      <c r="CF170" s="63">
        <f t="shared" si="286"/>
        <v>0.36467592592592601</v>
      </c>
      <c r="CG170" s="63">
        <f t="shared" si="287"/>
        <v>0.36398148148148157</v>
      </c>
      <c r="CH170" s="36"/>
      <c r="CI170" s="36"/>
      <c r="CJ170" s="36"/>
      <c r="CK170" s="36"/>
      <c r="CL170" s="60">
        <v>60</v>
      </c>
    </row>
    <row r="171" spans="1:90" ht="40.5" x14ac:dyDescent="0.25">
      <c r="A171" s="37">
        <v>34</v>
      </c>
      <c r="B171" s="38"/>
      <c r="C171" s="39"/>
      <c r="D171" s="39"/>
      <c r="E171" s="39"/>
      <c r="F171" s="42"/>
      <c r="G171" s="40">
        <v>55.57</v>
      </c>
      <c r="H171" s="41">
        <f t="shared" si="312"/>
        <v>55.59</v>
      </c>
      <c r="I171" s="42">
        <v>55.56</v>
      </c>
      <c r="J171" s="43">
        <f t="shared" si="238"/>
        <v>-6.5994720422357341E-4</v>
      </c>
      <c r="K171" s="44">
        <f t="shared" si="239"/>
        <v>-3.666666666666174E-2</v>
      </c>
      <c r="L171" s="45" t="s">
        <v>168</v>
      </c>
      <c r="M171" s="126">
        <v>80</v>
      </c>
      <c r="N171" s="46">
        <f t="shared" si="241"/>
        <v>55.596666666666664</v>
      </c>
      <c r="O171" s="46"/>
      <c r="P171" s="42">
        <v>55.57</v>
      </c>
      <c r="Q171" s="46"/>
      <c r="R171" s="39">
        <v>55.6</v>
      </c>
      <c r="S171" s="46">
        <v>-0.2</v>
      </c>
      <c r="T171" s="40">
        <v>55.82</v>
      </c>
      <c r="U171" s="47" t="str">
        <f t="shared" si="242"/>
        <v/>
      </c>
      <c r="V171" s="47" t="str">
        <f t="shared" si="243"/>
        <v/>
      </c>
      <c r="W171" s="48"/>
      <c r="X171" s="48"/>
      <c r="Y171" s="48"/>
      <c r="Z171" s="48"/>
      <c r="AA171" s="48"/>
      <c r="AB171" s="48"/>
      <c r="AC171" s="49"/>
      <c r="AD171" s="49"/>
      <c r="AE171" s="51">
        <f t="shared" si="245"/>
        <v>34</v>
      </c>
      <c r="AF171" s="51" t="str">
        <f t="shared" si="246"/>
        <v/>
      </c>
      <c r="AG171" s="51" t="str">
        <f t="shared" si="247"/>
        <v/>
      </c>
      <c r="AH171" s="51" t="str">
        <f t="shared" si="248"/>
        <v/>
      </c>
      <c r="AI171" s="52">
        <f t="shared" si="249"/>
        <v>55.59</v>
      </c>
      <c r="AJ171" s="68"/>
      <c r="AK171" s="53"/>
      <c r="AL171" s="52"/>
      <c r="AM171" s="53">
        <f t="shared" si="251"/>
        <v>42</v>
      </c>
      <c r="AN171" s="53">
        <f>IF(AJ171&lt;&gt;"",IF(AJ171="o",VLOOKUP(AM171,OpenSect!$A$1:$D$11,2),IF(AJ171="u",VLOOKUP(AM171,UpHill!$A$1:$D$35,2),IF(AJ171="d",VLOOKUP(AM171,DownHill!$A$3:$D$29,2),IF(AJ171="f",VLOOKUP(AM171,FlatUnd!$A$2:$D$30,2),IF(AJ171="t",VLOOKUP(AM171,TimeAdd!$A$1:$D$176,2),IF(AJ171="l",VLOOKUP(AM171,SLimit!$A$1:$D$8,2),AN170)))))),AN170)</f>
        <v>49</v>
      </c>
      <c r="AO171" s="53">
        <f>IF(AJ171&lt;&gt;"",IF(AJ171="o",VLOOKUP(AM171,OpenSect!$A$1:$D$11,3),IF(AJ171="u",VLOOKUP(AM171,UpHill!$A$1:$D$35,3),IF(AJ171="d",VLOOKUP(AM171,DownHill!$A$3:$D$29,3),IF(AJ171="f",VLOOKUP(AM171,FlatUnd!$A$2:$D$30,3),IF(AJ171="t",VLOOKUP(AM171,TimeAdd!$A$1:$D$18,3),IF(AJ171="l",VLOOKUP(AM171,SLimit!$A$1:$D$8,3),AO170)))))),AO170)</f>
        <v>57</v>
      </c>
      <c r="AP171" s="53">
        <f>IF(AJ171&lt;&gt;"",IF(AJ171="o",VLOOKUP(AM171,OpenSect!$A$1:$D$11,4),IF(AJ171="u",VLOOKUP(AM171,UpHill!$A$1:$D$35,4),IF(AJ171="d",VLOOKUP(AM171,DownHill!$A$3:$D$29,4),IF(AJ171="f",VLOOKUP(AM171,FlatUnd!$A$2:$D$30,4),IF(AJ171="t",VLOOKUP(AM171,TimeAdd!$A$1:$D$18,4),IF(AJ171="l",VLOOKUP(AM171,SLimit!$A$1:$D$8,4),AP170)))))),AP170)</f>
        <v>64</v>
      </c>
      <c r="AQ171" s="53">
        <f t="shared" si="252"/>
        <v>80</v>
      </c>
      <c r="AR171" s="54" t="str">
        <f t="shared" si="253"/>
        <v>Combination sign:  Warning - General Warning.  Warning - Pedestrian.  For 2km</v>
      </c>
      <c r="AS171" s="55"/>
      <c r="AT171" s="55"/>
      <c r="AU171" s="56">
        <f>IF(GroupStTimes!$A$8=0,MIN(CB171,CD171,CF171),MIN(BZ171,CB171,CD171,CF171))</f>
        <v>0.31391203703703713</v>
      </c>
      <c r="AV171" s="56">
        <f>IF(GroupStTimes!$A$8=0,MAX(CC171,CE171,CG171),MAX(CA171,CC171,CE171,CG171))</f>
        <v>0.36700231481481493</v>
      </c>
      <c r="AW171" s="57" t="str">
        <f t="shared" si="254"/>
        <v/>
      </c>
      <c r="AX171" s="58" t="str">
        <f t="shared" si="255"/>
        <v/>
      </c>
      <c r="AY171" s="58" t="str">
        <f t="shared" si="256"/>
        <v/>
      </c>
      <c r="AZ171" s="31">
        <f t="shared" si="257"/>
        <v>47.97</v>
      </c>
      <c r="BA171" s="59">
        <f t="shared" si="258"/>
        <v>0.30635416666666676</v>
      </c>
      <c r="BB171" s="59">
        <f t="shared" si="259"/>
        <v>0.31190972222222235</v>
      </c>
      <c r="BC171" s="59">
        <f t="shared" si="260"/>
        <v>0.30810185185185196</v>
      </c>
      <c r="BD171" s="59">
        <f t="shared" si="261"/>
        <v>0.35393518518518524</v>
      </c>
      <c r="BE171" s="59">
        <f t="shared" si="262"/>
        <v>0.35101851851851862</v>
      </c>
      <c r="BF171" s="59">
        <f t="shared" si="263"/>
        <v>0.3614351851851853</v>
      </c>
      <c r="BG171" s="59">
        <f t="shared" si="264"/>
        <v>0.35972222222222233</v>
      </c>
      <c r="BH171" s="59">
        <f t="shared" si="265"/>
        <v>0.35902777777777789</v>
      </c>
      <c r="BI171" s="31">
        <f t="shared" si="266"/>
        <v>7.6200000000000045</v>
      </c>
      <c r="BJ171" s="61">
        <f t="shared" ref="BJ171:BM171" si="327">IF($AJ170="t",IF(AM169=0,0,$BI171/AM169),IF(AM170=0,0,$BI171/AM170))</f>
        <v>0.18142857142857155</v>
      </c>
      <c r="BK171" s="61">
        <f t="shared" si="327"/>
        <v>0.15551020408163274</v>
      </c>
      <c r="BL171" s="61">
        <f t="shared" si="327"/>
        <v>0.13368421052631588</v>
      </c>
      <c r="BM171" s="61">
        <f t="shared" si="327"/>
        <v>0.11906250000000007</v>
      </c>
      <c r="BN171" s="62">
        <f t="shared" si="268"/>
        <v>0</v>
      </c>
      <c r="BO171" s="62">
        <f t="shared" si="269"/>
        <v>10</v>
      </c>
      <c r="BP171" s="62">
        <f t="shared" si="270"/>
        <v>53</v>
      </c>
      <c r="BQ171" s="62">
        <f t="shared" si="271"/>
        <v>0</v>
      </c>
      <c r="BR171" s="62">
        <f t="shared" si="272"/>
        <v>9</v>
      </c>
      <c r="BS171" s="62">
        <f t="shared" si="273"/>
        <v>20</v>
      </c>
      <c r="BT171" s="62">
        <f t="shared" si="274"/>
        <v>0</v>
      </c>
      <c r="BU171" s="62">
        <f t="shared" si="275"/>
        <v>8</v>
      </c>
      <c r="BV171" s="62">
        <f t="shared" si="276"/>
        <v>1</v>
      </c>
      <c r="BW171" s="62">
        <f t="shared" si="277"/>
        <v>0</v>
      </c>
      <c r="BX171" s="62">
        <f t="shared" si="278"/>
        <v>7</v>
      </c>
      <c r="BY171" s="62">
        <f t="shared" si="279"/>
        <v>9</v>
      </c>
      <c r="BZ171" s="63">
        <f t="shared" si="280"/>
        <v>0.31391203703703713</v>
      </c>
      <c r="CA171" s="63">
        <f t="shared" si="281"/>
        <v>0.31946759259259272</v>
      </c>
      <c r="CB171" s="63">
        <f t="shared" si="282"/>
        <v>0.31458333333333344</v>
      </c>
      <c r="CC171" s="63">
        <f t="shared" si="283"/>
        <v>0.36041666666666672</v>
      </c>
      <c r="CD171" s="63">
        <f t="shared" si="284"/>
        <v>0.35658564814814825</v>
      </c>
      <c r="CE171" s="63">
        <f t="shared" si="285"/>
        <v>0.36700231481481493</v>
      </c>
      <c r="CF171" s="63">
        <f t="shared" si="286"/>
        <v>0.36468750000000011</v>
      </c>
      <c r="CG171" s="63">
        <f t="shared" si="287"/>
        <v>0.36399305555555567</v>
      </c>
      <c r="CH171" s="36"/>
      <c r="CI171" s="36"/>
      <c r="CJ171" s="36"/>
      <c r="CK171" s="36"/>
      <c r="CL171" s="60">
        <v>60</v>
      </c>
    </row>
    <row r="172" spans="1:90" ht="26.25" customHeight="1" x14ac:dyDescent="0.25">
      <c r="A172" s="37">
        <v>34</v>
      </c>
      <c r="B172" s="38" t="s">
        <v>67</v>
      </c>
      <c r="C172" s="39"/>
      <c r="D172" s="39"/>
      <c r="E172" s="39"/>
      <c r="F172" s="42"/>
      <c r="G172" s="40">
        <v>56.01</v>
      </c>
      <c r="H172" s="41">
        <f t="shared" si="312"/>
        <v>56.03</v>
      </c>
      <c r="I172" s="42">
        <v>56</v>
      </c>
      <c r="J172" s="43">
        <f t="shared" si="238"/>
        <v>-6.5476190476181681E-4</v>
      </c>
      <c r="K172" s="44">
        <f t="shared" si="239"/>
        <v>-3.666666666666174E-2</v>
      </c>
      <c r="L172" s="45" t="s">
        <v>169</v>
      </c>
      <c r="M172" s="126">
        <v>80</v>
      </c>
      <c r="N172" s="46">
        <f t="shared" si="241"/>
        <v>56.036666666666662</v>
      </c>
      <c r="O172" s="46"/>
      <c r="P172" s="42">
        <v>56.01</v>
      </c>
      <c r="Q172" s="46"/>
      <c r="R172" s="39">
        <v>56.04</v>
      </c>
      <c r="S172" s="46">
        <v>-0.2</v>
      </c>
      <c r="T172" s="40">
        <v>56.26</v>
      </c>
      <c r="U172" s="47" t="str">
        <f t="shared" si="242"/>
        <v/>
      </c>
      <c r="V172" s="47" t="str">
        <f t="shared" si="243"/>
        <v/>
      </c>
      <c r="W172" s="48"/>
      <c r="X172" s="48"/>
      <c r="Y172" s="48"/>
      <c r="Z172" s="48"/>
      <c r="AA172" s="48"/>
      <c r="AB172" s="48"/>
      <c r="AC172" s="49"/>
      <c r="AD172" s="49"/>
      <c r="AE172" s="51">
        <f t="shared" si="245"/>
        <v>34</v>
      </c>
      <c r="AF172" s="51" t="str">
        <f t="shared" si="246"/>
        <v>d</v>
      </c>
      <c r="AG172" s="51" t="str">
        <f t="shared" si="247"/>
        <v/>
      </c>
      <c r="AH172" s="51" t="str">
        <f t="shared" si="248"/>
        <v/>
      </c>
      <c r="AI172" s="52">
        <f t="shared" si="249"/>
        <v>56.03</v>
      </c>
      <c r="AJ172" s="68"/>
      <c r="AK172" s="53"/>
      <c r="AL172" s="52"/>
      <c r="AM172" s="53">
        <f t="shared" si="251"/>
        <v>42</v>
      </c>
      <c r="AN172" s="53">
        <f>IF(AJ172&lt;&gt;"",IF(AJ172="o",VLOOKUP(AM172,OpenSect!$A$1:$D$11,2),IF(AJ172="u",VLOOKUP(AM172,UpHill!$A$1:$D$35,2),IF(AJ172="d",VLOOKUP(AM172,DownHill!$A$3:$D$29,2),IF(AJ172="f",VLOOKUP(AM172,FlatUnd!$A$2:$D$30,2),IF(AJ172="t",VLOOKUP(AM172,TimeAdd!$A$1:$D$176,2),IF(AJ172="l",VLOOKUP(AM172,SLimit!$A$1:$D$8,2),AN171)))))),AN171)</f>
        <v>49</v>
      </c>
      <c r="AO172" s="53">
        <f>IF(AJ172&lt;&gt;"",IF(AJ172="o",VLOOKUP(AM172,OpenSect!$A$1:$D$11,3),IF(AJ172="u",VLOOKUP(AM172,UpHill!$A$1:$D$35,3),IF(AJ172="d",VLOOKUP(AM172,DownHill!$A$3:$D$29,3),IF(AJ172="f",VLOOKUP(AM172,FlatUnd!$A$2:$D$30,3),IF(AJ172="t",VLOOKUP(AM172,TimeAdd!$A$1:$D$18,3),IF(AJ172="l",VLOOKUP(AM172,SLimit!$A$1:$D$8,3),AO171)))))),AO171)</f>
        <v>57</v>
      </c>
      <c r="AP172" s="53">
        <f>IF(AJ172&lt;&gt;"",IF(AJ172="o",VLOOKUP(AM172,OpenSect!$A$1:$D$11,4),IF(AJ172="u",VLOOKUP(AM172,UpHill!$A$1:$D$35,4),IF(AJ172="d",VLOOKUP(AM172,DownHill!$A$3:$D$29,4),IF(AJ172="f",VLOOKUP(AM172,FlatUnd!$A$2:$D$30,4),IF(AJ172="t",VLOOKUP(AM172,TimeAdd!$A$1:$D$18,4),IF(AJ172="l",VLOOKUP(AM172,SLimit!$A$1:$D$8,4),AP171)))))),AP171)</f>
        <v>64</v>
      </c>
      <c r="AQ172" s="53">
        <f t="shared" si="252"/>
        <v>80</v>
      </c>
      <c r="AR172" s="54" t="str">
        <f t="shared" si="253"/>
        <v>Warning - Side road junction{ Left}.</v>
      </c>
      <c r="AS172" s="55"/>
      <c r="AT172" s="55"/>
      <c r="AU172" s="56">
        <f>IF(GroupStTimes!$A$8=0,MIN(CB172,CD172,CF172),MIN(BZ172,CB172,CD172,CF172))</f>
        <v>0.31435185185185194</v>
      </c>
      <c r="AV172" s="56">
        <f>IF(GroupStTimes!$A$8=0,MAX(CC172,CE172,CG172),MAX(CA172,CC172,CE172,CG172))</f>
        <v>0.36732638888888902</v>
      </c>
      <c r="AW172" s="57" t="str">
        <f t="shared" si="254"/>
        <v/>
      </c>
      <c r="AX172" s="58" t="str">
        <f t="shared" si="255"/>
        <v/>
      </c>
      <c r="AY172" s="58" t="str">
        <f t="shared" si="256"/>
        <v/>
      </c>
      <c r="AZ172" s="31">
        <f t="shared" si="257"/>
        <v>47.97</v>
      </c>
      <c r="BA172" s="59">
        <f t="shared" si="258"/>
        <v>0.30635416666666676</v>
      </c>
      <c r="BB172" s="59">
        <f t="shared" si="259"/>
        <v>0.31190972222222235</v>
      </c>
      <c r="BC172" s="59">
        <f t="shared" si="260"/>
        <v>0.30810185185185196</v>
      </c>
      <c r="BD172" s="59">
        <f t="shared" si="261"/>
        <v>0.35393518518518524</v>
      </c>
      <c r="BE172" s="59">
        <f t="shared" si="262"/>
        <v>0.35101851851851862</v>
      </c>
      <c r="BF172" s="59">
        <f t="shared" si="263"/>
        <v>0.3614351851851853</v>
      </c>
      <c r="BG172" s="59">
        <f t="shared" si="264"/>
        <v>0.35972222222222233</v>
      </c>
      <c r="BH172" s="59">
        <f t="shared" si="265"/>
        <v>0.35902777777777789</v>
      </c>
      <c r="BI172" s="31">
        <f t="shared" si="266"/>
        <v>8.0600000000000023</v>
      </c>
      <c r="BJ172" s="61">
        <f t="shared" ref="BJ172:BM172" si="328">IF($AJ171="t",IF(AM170=0,0,$BI172/AM170),IF(AM171=0,0,$BI172/AM171))</f>
        <v>0.19190476190476197</v>
      </c>
      <c r="BK172" s="61">
        <f t="shared" si="328"/>
        <v>0.1644897959183674</v>
      </c>
      <c r="BL172" s="61">
        <f t="shared" si="328"/>
        <v>0.14140350877192986</v>
      </c>
      <c r="BM172" s="61">
        <f t="shared" si="328"/>
        <v>0.12593750000000004</v>
      </c>
      <c r="BN172" s="62">
        <f t="shared" si="268"/>
        <v>0</v>
      </c>
      <c r="BO172" s="62">
        <f t="shared" si="269"/>
        <v>11</v>
      </c>
      <c r="BP172" s="62">
        <f t="shared" si="270"/>
        <v>31</v>
      </c>
      <c r="BQ172" s="62">
        <f t="shared" si="271"/>
        <v>0</v>
      </c>
      <c r="BR172" s="62">
        <f t="shared" si="272"/>
        <v>9</v>
      </c>
      <c r="BS172" s="62">
        <f t="shared" si="273"/>
        <v>52</v>
      </c>
      <c r="BT172" s="62">
        <f t="shared" si="274"/>
        <v>0</v>
      </c>
      <c r="BU172" s="62">
        <f t="shared" si="275"/>
        <v>8</v>
      </c>
      <c r="BV172" s="62">
        <f t="shared" si="276"/>
        <v>29</v>
      </c>
      <c r="BW172" s="62">
        <f t="shared" si="277"/>
        <v>0</v>
      </c>
      <c r="BX172" s="62">
        <f t="shared" si="278"/>
        <v>7</v>
      </c>
      <c r="BY172" s="62">
        <f t="shared" si="279"/>
        <v>33</v>
      </c>
      <c r="BZ172" s="63">
        <f t="shared" si="280"/>
        <v>0.31435185185185194</v>
      </c>
      <c r="CA172" s="63">
        <f t="shared" si="281"/>
        <v>0.31990740740740753</v>
      </c>
      <c r="CB172" s="63">
        <f t="shared" si="282"/>
        <v>0.31495370370370379</v>
      </c>
      <c r="CC172" s="63">
        <f t="shared" si="283"/>
        <v>0.36078703703703707</v>
      </c>
      <c r="CD172" s="63">
        <f t="shared" si="284"/>
        <v>0.35690972222222234</v>
      </c>
      <c r="CE172" s="63">
        <f t="shared" si="285"/>
        <v>0.36732638888888902</v>
      </c>
      <c r="CF172" s="63">
        <f t="shared" si="286"/>
        <v>0.36496527777777787</v>
      </c>
      <c r="CG172" s="63">
        <f t="shared" si="287"/>
        <v>0.36427083333333343</v>
      </c>
      <c r="CH172" s="36"/>
      <c r="CI172" s="36"/>
      <c r="CJ172" s="36"/>
      <c r="CK172" s="36"/>
      <c r="CL172" s="60">
        <v>60</v>
      </c>
    </row>
    <row r="173" spans="1:90" ht="26.25" customHeight="1" x14ac:dyDescent="0.25">
      <c r="A173" s="37">
        <v>34</v>
      </c>
      <c r="B173" s="38"/>
      <c r="C173" s="39"/>
      <c r="D173" s="39"/>
      <c r="E173" s="39"/>
      <c r="F173" s="42"/>
      <c r="G173" s="66">
        <v>57.19</v>
      </c>
      <c r="H173" s="41">
        <f t="shared" si="312"/>
        <v>57.2</v>
      </c>
      <c r="I173" s="42">
        <v>57.17</v>
      </c>
      <c r="J173" s="43">
        <f t="shared" si="238"/>
        <v>-7.5797329601765689E-4</v>
      </c>
      <c r="K173" s="44">
        <f t="shared" si="239"/>
        <v>-4.3333333333329449E-2</v>
      </c>
      <c r="L173" s="45" t="s">
        <v>170</v>
      </c>
      <c r="M173" s="126">
        <v>80</v>
      </c>
      <c r="N173" s="46">
        <f t="shared" si="241"/>
        <v>57.213333333333331</v>
      </c>
      <c r="O173" s="46"/>
      <c r="P173" s="42">
        <v>57.18</v>
      </c>
      <c r="Q173" s="46"/>
      <c r="R173" s="39">
        <v>57.22</v>
      </c>
      <c r="S173" s="46">
        <v>-0.2</v>
      </c>
      <c r="T173" s="40">
        <v>57.44</v>
      </c>
      <c r="U173" s="47" t="str">
        <f t="shared" si="242"/>
        <v/>
      </c>
      <c r="V173" s="47" t="str">
        <f t="shared" si="243"/>
        <v/>
      </c>
      <c r="W173" s="48"/>
      <c r="X173" s="48"/>
      <c r="Y173" s="48"/>
      <c r="Z173" s="48"/>
      <c r="AA173" s="48"/>
      <c r="AB173" s="48"/>
      <c r="AC173" s="49"/>
      <c r="AD173" s="49"/>
      <c r="AE173" s="51">
        <f t="shared" si="245"/>
        <v>34</v>
      </c>
      <c r="AF173" s="51" t="str">
        <f t="shared" si="246"/>
        <v/>
      </c>
      <c r="AG173" s="51" t="str">
        <f t="shared" si="247"/>
        <v/>
      </c>
      <c r="AH173" s="51" t="str">
        <f t="shared" si="248"/>
        <v/>
      </c>
      <c r="AI173" s="52">
        <f t="shared" si="249"/>
        <v>57.2</v>
      </c>
      <c r="AJ173" s="68"/>
      <c r="AK173" s="53"/>
      <c r="AL173" s="52"/>
      <c r="AM173" s="53">
        <f t="shared" si="251"/>
        <v>42</v>
      </c>
      <c r="AN173" s="53">
        <f>IF(AJ173&lt;&gt;"",IF(AJ173="o",VLOOKUP(AM173,OpenSect!$A$1:$D$11,2),IF(AJ173="u",VLOOKUP(AM173,UpHill!$A$1:$D$35,2),IF(AJ173="d",VLOOKUP(AM173,DownHill!$A$3:$D$29,2),IF(AJ173="f",VLOOKUP(AM173,FlatUnd!$A$2:$D$30,2),IF(AJ173="t",VLOOKUP(AM173,TimeAdd!$A$1:$D$176,2),IF(AJ173="l",VLOOKUP(AM173,SLimit!$A$1:$D$8,2),AN172)))))),AN172)</f>
        <v>49</v>
      </c>
      <c r="AO173" s="53">
        <f>IF(AJ173&lt;&gt;"",IF(AJ173="o",VLOOKUP(AM173,OpenSect!$A$1:$D$11,3),IF(AJ173="u",VLOOKUP(AM173,UpHill!$A$1:$D$35,3),IF(AJ173="d",VLOOKUP(AM173,DownHill!$A$3:$D$29,3),IF(AJ173="f",VLOOKUP(AM173,FlatUnd!$A$2:$D$30,3),IF(AJ173="t",VLOOKUP(AM173,TimeAdd!$A$1:$D$18,3),IF(AJ173="l",VLOOKUP(AM173,SLimit!$A$1:$D$8,3),AO172)))))),AO172)</f>
        <v>57</v>
      </c>
      <c r="AP173" s="53">
        <f>IF(AJ173&lt;&gt;"",IF(AJ173="o",VLOOKUP(AM173,OpenSect!$A$1:$D$11,4),IF(AJ173="u",VLOOKUP(AM173,UpHill!$A$1:$D$35,4),IF(AJ173="d",VLOOKUP(AM173,DownHill!$A$3:$D$29,4),IF(AJ173="f",VLOOKUP(AM173,FlatUnd!$A$2:$D$30,4),IF(AJ173="t",VLOOKUP(AM173,TimeAdd!$A$1:$D$18,4),IF(AJ173="l",VLOOKUP(AM173,SLimit!$A$1:$D$8,4),AP172)))))),AP172)</f>
        <v>64</v>
      </c>
      <c r="AQ173" s="53">
        <f t="shared" si="252"/>
        <v>80</v>
      </c>
      <c r="AR173" s="54" t="str">
        <f t="shared" si="253"/>
        <v>Overhead wires</v>
      </c>
      <c r="AS173" s="55"/>
      <c r="AT173" s="55"/>
      <c r="AU173" s="56">
        <f>IF(GroupStTimes!$A$8=0,MIN(CB173,CD173,CF173),MIN(BZ173,CB173,CD173,CF173))</f>
        <v>0.31550925925925938</v>
      </c>
      <c r="AV173" s="56">
        <f>IF(GroupStTimes!$A$8=0,MAX(CC173,CE173,CG173),MAX(CA173,CC173,CE173,CG173))</f>
        <v>0.36818287037037051</v>
      </c>
      <c r="AW173" s="57" t="str">
        <f t="shared" si="254"/>
        <v/>
      </c>
      <c r="AX173" s="58" t="str">
        <f t="shared" si="255"/>
        <v/>
      </c>
      <c r="AY173" s="58" t="str">
        <f t="shared" si="256"/>
        <v/>
      </c>
      <c r="AZ173" s="31">
        <f t="shared" si="257"/>
        <v>47.97</v>
      </c>
      <c r="BA173" s="59">
        <f t="shared" si="258"/>
        <v>0.30635416666666676</v>
      </c>
      <c r="BB173" s="59">
        <f t="shared" si="259"/>
        <v>0.31190972222222235</v>
      </c>
      <c r="BC173" s="59">
        <f t="shared" si="260"/>
        <v>0.30810185185185196</v>
      </c>
      <c r="BD173" s="59">
        <f t="shared" si="261"/>
        <v>0.35393518518518524</v>
      </c>
      <c r="BE173" s="59">
        <f t="shared" si="262"/>
        <v>0.35101851851851862</v>
      </c>
      <c r="BF173" s="59">
        <f t="shared" si="263"/>
        <v>0.3614351851851853</v>
      </c>
      <c r="BG173" s="59">
        <f t="shared" si="264"/>
        <v>0.35972222222222233</v>
      </c>
      <c r="BH173" s="59">
        <f t="shared" si="265"/>
        <v>0.35902777777777789</v>
      </c>
      <c r="BI173" s="31">
        <f t="shared" si="266"/>
        <v>9.230000000000004</v>
      </c>
      <c r="BJ173" s="61">
        <f t="shared" ref="BJ173:BM173" si="329">IF($AJ172="t",IF(AM171=0,0,$BI173/AM171),IF(AM172=0,0,$BI173/AM172))</f>
        <v>0.21976190476190485</v>
      </c>
      <c r="BK173" s="61">
        <f t="shared" si="329"/>
        <v>0.1883673469387756</v>
      </c>
      <c r="BL173" s="61">
        <f t="shared" si="329"/>
        <v>0.16192982456140359</v>
      </c>
      <c r="BM173" s="61">
        <f t="shared" si="329"/>
        <v>0.14421875000000006</v>
      </c>
      <c r="BN173" s="62">
        <f t="shared" si="268"/>
        <v>0</v>
      </c>
      <c r="BO173" s="62">
        <f t="shared" si="269"/>
        <v>13</v>
      </c>
      <c r="BP173" s="62">
        <f t="shared" si="270"/>
        <v>11</v>
      </c>
      <c r="BQ173" s="62">
        <f t="shared" si="271"/>
        <v>0</v>
      </c>
      <c r="BR173" s="62">
        <f t="shared" si="272"/>
        <v>11</v>
      </c>
      <c r="BS173" s="62">
        <f t="shared" si="273"/>
        <v>18</v>
      </c>
      <c r="BT173" s="62">
        <f t="shared" si="274"/>
        <v>0</v>
      </c>
      <c r="BU173" s="62">
        <f t="shared" si="275"/>
        <v>9</v>
      </c>
      <c r="BV173" s="62">
        <f t="shared" si="276"/>
        <v>43</v>
      </c>
      <c r="BW173" s="62">
        <f t="shared" si="277"/>
        <v>0</v>
      </c>
      <c r="BX173" s="62">
        <f t="shared" si="278"/>
        <v>8</v>
      </c>
      <c r="BY173" s="62">
        <f t="shared" si="279"/>
        <v>39</v>
      </c>
      <c r="BZ173" s="63">
        <f t="shared" si="280"/>
        <v>0.31550925925925938</v>
      </c>
      <c r="CA173" s="63">
        <f t="shared" si="281"/>
        <v>0.32106481481481497</v>
      </c>
      <c r="CB173" s="63">
        <f t="shared" si="282"/>
        <v>0.31594907407407419</v>
      </c>
      <c r="CC173" s="63">
        <f t="shared" si="283"/>
        <v>0.36178240740740747</v>
      </c>
      <c r="CD173" s="63">
        <f t="shared" si="284"/>
        <v>0.35776620370370382</v>
      </c>
      <c r="CE173" s="63">
        <f t="shared" si="285"/>
        <v>0.36818287037037051</v>
      </c>
      <c r="CF173" s="63">
        <f t="shared" si="286"/>
        <v>0.36572916666666677</v>
      </c>
      <c r="CG173" s="63">
        <f t="shared" si="287"/>
        <v>0.36503472222222233</v>
      </c>
      <c r="CH173" s="36"/>
      <c r="CI173" s="36"/>
      <c r="CJ173" s="36"/>
      <c r="CK173" s="36"/>
      <c r="CL173" s="60">
        <v>60</v>
      </c>
    </row>
    <row r="174" spans="1:90" ht="26.25" customHeight="1" x14ac:dyDescent="0.25">
      <c r="A174" s="37">
        <v>34</v>
      </c>
      <c r="B174" s="38"/>
      <c r="C174" s="39" t="s">
        <v>31</v>
      </c>
      <c r="D174" s="39">
        <v>30</v>
      </c>
      <c r="E174" s="39"/>
      <c r="F174" s="42"/>
      <c r="G174" s="40">
        <v>57.31</v>
      </c>
      <c r="H174" s="41">
        <f t="shared" si="312"/>
        <v>57.33</v>
      </c>
      <c r="I174" s="42">
        <v>57.300000000000004</v>
      </c>
      <c r="J174" s="43">
        <f t="shared" si="238"/>
        <v>-7.5625363583471986E-4</v>
      </c>
      <c r="K174" s="44">
        <f t="shared" si="239"/>
        <v>-4.3333333333329449E-2</v>
      </c>
      <c r="L174" s="45" t="s">
        <v>97</v>
      </c>
      <c r="M174" s="126" t="s">
        <v>1229</v>
      </c>
      <c r="N174" s="46">
        <f t="shared" si="241"/>
        <v>57.343333333333334</v>
      </c>
      <c r="O174" s="46"/>
      <c r="P174" s="42">
        <v>57.31</v>
      </c>
      <c r="Q174" s="46"/>
      <c r="R174" s="39">
        <v>57.35</v>
      </c>
      <c r="S174" s="46">
        <v>-0.2</v>
      </c>
      <c r="T174" s="40">
        <v>57.57</v>
      </c>
      <c r="U174" s="47" t="str">
        <f t="shared" si="242"/>
        <v/>
      </c>
      <c r="V174" s="47" t="str">
        <f t="shared" si="243"/>
        <v/>
      </c>
      <c r="W174" s="48"/>
      <c r="X174" s="48"/>
      <c r="Y174" s="48"/>
      <c r="Z174" s="48"/>
      <c r="AA174" s="48"/>
      <c r="AB174" s="48"/>
      <c r="AC174" s="49"/>
      <c r="AD174" s="49"/>
      <c r="AE174" s="51">
        <f t="shared" si="245"/>
        <v>34</v>
      </c>
      <c r="AF174" s="51" t="str">
        <f t="shared" si="246"/>
        <v/>
      </c>
      <c r="AG174" s="51" t="str">
        <f t="shared" si="247"/>
        <v>l</v>
      </c>
      <c r="AH174" s="51">
        <f t="shared" si="248"/>
        <v>30</v>
      </c>
      <c r="AI174" s="52">
        <f t="shared" si="249"/>
        <v>57.33</v>
      </c>
      <c r="AJ174" s="68" t="s">
        <v>31</v>
      </c>
      <c r="AK174" s="53"/>
      <c r="AL174" s="52"/>
      <c r="AM174" s="53">
        <f t="shared" si="251"/>
        <v>30</v>
      </c>
      <c r="AN174" s="53">
        <f>IF(AJ174&lt;&gt;"",IF(AJ174="o",VLOOKUP(AM174,OpenSect!$A$1:$D$11,2),IF(AJ174="u",VLOOKUP(AM174,UpHill!$A$1:$D$35,2),IF(AJ174="d",VLOOKUP(AM174,DownHill!$A$3:$D$29,2),IF(AJ174="f",VLOOKUP(AM174,FlatUnd!$A$2:$D$30,2),IF(AJ174="t",VLOOKUP(AM174,TimeAdd!$A$1:$D$176,2),IF(AJ174="l",VLOOKUP(AM174,SLimit!$A$1:$D$8,2),AN173)))))),AN173)</f>
        <v>35</v>
      </c>
      <c r="AO174" s="53">
        <f>IF(AJ174&lt;&gt;"",IF(AJ174="o",VLOOKUP(AM174,OpenSect!$A$1:$D$11,3),IF(AJ174="u",VLOOKUP(AM174,UpHill!$A$1:$D$35,3),IF(AJ174="d",VLOOKUP(AM174,DownHill!$A$3:$D$29,3),IF(AJ174="f",VLOOKUP(AM174,FlatUnd!$A$2:$D$30,3),IF(AJ174="t",VLOOKUP(AM174,TimeAdd!$A$1:$D$18,3),IF(AJ174="l",VLOOKUP(AM174,SLimit!$A$1:$D$8,3),AO173)))))),AO173)</f>
        <v>40</v>
      </c>
      <c r="AP174" s="53">
        <f>IF(AJ174&lt;&gt;"",IF(AJ174="o",VLOOKUP(AM174,OpenSect!$A$1:$D$11,4),IF(AJ174="u",VLOOKUP(AM174,UpHill!$A$1:$D$35,4),IF(AJ174="d",VLOOKUP(AM174,DownHill!$A$3:$D$29,4),IF(AJ174="f",VLOOKUP(AM174,FlatUnd!$A$2:$D$30,4),IF(AJ174="t",VLOOKUP(AM174,TimeAdd!$A$1:$D$18,4),IF(AJ174="l",VLOOKUP(AM174,SLimit!$A$1:$D$8,4),AP173)))))),AP173)</f>
        <v>45</v>
      </c>
      <c r="AQ174" s="53" t="str">
        <f t="shared" si="252"/>
        <v>60</v>
      </c>
      <c r="AR174" s="54" t="str">
        <f t="shared" si="253"/>
        <v>60 Speed limit. Start of OPEN SECTION.</v>
      </c>
      <c r="AS174" s="55"/>
      <c r="AT174" s="55"/>
      <c r="AU174" s="56">
        <f>IF(GroupStTimes!$A$8=0,MIN(CB174,CD174,CF174),MIN(BZ174,CB174,CD174,CF174))</f>
        <v>0.31563657407407419</v>
      </c>
      <c r="AV174" s="56">
        <f>IF(GroupStTimes!$A$8=0,MAX(CC174,CE174,CG174),MAX(CA174,CC174,CE174,CG174))</f>
        <v>0.3682754629629631</v>
      </c>
      <c r="AW174" s="57" t="str">
        <f t="shared" si="254"/>
        <v/>
      </c>
      <c r="AX174" s="58" t="str">
        <f t="shared" si="255"/>
        <v/>
      </c>
      <c r="AY174" s="58" t="str">
        <f t="shared" si="256"/>
        <v/>
      </c>
      <c r="AZ174" s="31">
        <f t="shared" si="257"/>
        <v>47.97</v>
      </c>
      <c r="BA174" s="59">
        <f t="shared" si="258"/>
        <v>0.30635416666666676</v>
      </c>
      <c r="BB174" s="59">
        <f t="shared" si="259"/>
        <v>0.31190972222222235</v>
      </c>
      <c r="BC174" s="59">
        <f t="shared" si="260"/>
        <v>0.30810185185185196</v>
      </c>
      <c r="BD174" s="59">
        <f t="shared" si="261"/>
        <v>0.35393518518518524</v>
      </c>
      <c r="BE174" s="59">
        <f t="shared" si="262"/>
        <v>0.35101851851851862</v>
      </c>
      <c r="BF174" s="59">
        <f t="shared" si="263"/>
        <v>0.3614351851851853</v>
      </c>
      <c r="BG174" s="59">
        <f t="shared" si="264"/>
        <v>0.35972222222222233</v>
      </c>
      <c r="BH174" s="59">
        <f t="shared" si="265"/>
        <v>0.35902777777777789</v>
      </c>
      <c r="BI174" s="31">
        <f t="shared" si="266"/>
        <v>9.36</v>
      </c>
      <c r="BJ174" s="61">
        <f t="shared" ref="BJ174:BM174" si="330">IF($AJ173="t",IF(AM172=0,0,$BI174/AM172),IF(AM173=0,0,$BI174/AM173))</f>
        <v>0.22285714285714284</v>
      </c>
      <c r="BK174" s="61">
        <f t="shared" si="330"/>
        <v>0.19102040816326529</v>
      </c>
      <c r="BL174" s="61">
        <f t="shared" si="330"/>
        <v>0.16421052631578947</v>
      </c>
      <c r="BM174" s="61">
        <f t="shared" si="330"/>
        <v>0.14624999999999999</v>
      </c>
      <c r="BN174" s="62">
        <f t="shared" si="268"/>
        <v>0</v>
      </c>
      <c r="BO174" s="62">
        <f t="shared" si="269"/>
        <v>13</v>
      </c>
      <c r="BP174" s="62">
        <f t="shared" si="270"/>
        <v>22</v>
      </c>
      <c r="BQ174" s="62">
        <f t="shared" si="271"/>
        <v>0</v>
      </c>
      <c r="BR174" s="62">
        <f t="shared" si="272"/>
        <v>11</v>
      </c>
      <c r="BS174" s="62">
        <f t="shared" si="273"/>
        <v>28</v>
      </c>
      <c r="BT174" s="62">
        <f t="shared" si="274"/>
        <v>0</v>
      </c>
      <c r="BU174" s="62">
        <f t="shared" si="275"/>
        <v>9</v>
      </c>
      <c r="BV174" s="62">
        <f t="shared" si="276"/>
        <v>51</v>
      </c>
      <c r="BW174" s="62">
        <f t="shared" si="277"/>
        <v>0</v>
      </c>
      <c r="BX174" s="62">
        <f t="shared" si="278"/>
        <v>8</v>
      </c>
      <c r="BY174" s="62">
        <f t="shared" si="279"/>
        <v>46</v>
      </c>
      <c r="BZ174" s="63">
        <f t="shared" si="280"/>
        <v>0.31563657407407419</v>
      </c>
      <c r="CA174" s="63">
        <f t="shared" si="281"/>
        <v>0.32119212962962979</v>
      </c>
      <c r="CB174" s="63">
        <f t="shared" si="282"/>
        <v>0.31606481481481491</v>
      </c>
      <c r="CC174" s="63">
        <f t="shared" si="283"/>
        <v>0.36189814814814819</v>
      </c>
      <c r="CD174" s="63">
        <f t="shared" si="284"/>
        <v>0.35785879629629641</v>
      </c>
      <c r="CE174" s="63">
        <f t="shared" si="285"/>
        <v>0.3682754629629631</v>
      </c>
      <c r="CF174" s="63">
        <f t="shared" si="286"/>
        <v>0.36581018518518532</v>
      </c>
      <c r="CG174" s="63">
        <f t="shared" si="287"/>
        <v>0.36511574074074088</v>
      </c>
      <c r="CH174" s="36"/>
      <c r="CI174" s="36"/>
      <c r="CJ174" s="36"/>
      <c r="CK174" s="36"/>
      <c r="CL174" s="60">
        <v>60</v>
      </c>
    </row>
    <row r="175" spans="1:90" ht="26.25" customHeight="1" x14ac:dyDescent="0.25">
      <c r="A175" s="37">
        <v>34</v>
      </c>
      <c r="B175" s="38"/>
      <c r="C175" s="39"/>
      <c r="D175" s="39"/>
      <c r="E175" s="39"/>
      <c r="F175" s="42"/>
      <c r="G175" s="66">
        <v>57.37</v>
      </c>
      <c r="H175" s="41">
        <f t="shared" si="312"/>
        <v>57.39</v>
      </c>
      <c r="I175" s="42">
        <v>57.36</v>
      </c>
      <c r="J175" s="43">
        <f t="shared" si="238"/>
        <v>-7.5546257554631377E-4</v>
      </c>
      <c r="K175" s="44">
        <f t="shared" si="239"/>
        <v>-4.3333333333336554E-2</v>
      </c>
      <c r="L175" s="45" t="s">
        <v>95</v>
      </c>
      <c r="M175" s="126" t="s">
        <v>1229</v>
      </c>
      <c r="N175" s="46">
        <f t="shared" si="241"/>
        <v>57.403333333333336</v>
      </c>
      <c r="O175" s="46"/>
      <c r="P175" s="42">
        <v>57.37</v>
      </c>
      <c r="Q175" s="46"/>
      <c r="R175" s="39">
        <v>57.41</v>
      </c>
      <c r="S175" s="46">
        <v>-0.2</v>
      </c>
      <c r="T175" s="40">
        <v>57.63</v>
      </c>
      <c r="U175" s="47" t="str">
        <f t="shared" si="242"/>
        <v/>
      </c>
      <c r="V175" s="47" t="str">
        <f t="shared" si="243"/>
        <v/>
      </c>
      <c r="W175" s="48"/>
      <c r="X175" s="48"/>
      <c r="Y175" s="48"/>
      <c r="Z175" s="48"/>
      <c r="AA175" s="48"/>
      <c r="AB175" s="48"/>
      <c r="AC175" s="49"/>
      <c r="AD175" s="49"/>
      <c r="AE175" s="51">
        <f t="shared" si="245"/>
        <v>34</v>
      </c>
      <c r="AF175" s="51" t="str">
        <f t="shared" si="246"/>
        <v/>
      </c>
      <c r="AG175" s="51" t="str">
        <f t="shared" si="247"/>
        <v/>
      </c>
      <c r="AH175" s="51" t="str">
        <f t="shared" si="248"/>
        <v/>
      </c>
      <c r="AI175" s="52">
        <f t="shared" si="249"/>
        <v>57.39</v>
      </c>
      <c r="AJ175" s="68"/>
      <c r="AK175" s="53"/>
      <c r="AL175" s="52"/>
      <c r="AM175" s="53">
        <f t="shared" si="251"/>
        <v>30</v>
      </c>
      <c r="AN175" s="53">
        <f>IF(AJ175&lt;&gt;"",IF(AJ175="o",VLOOKUP(AM175,OpenSect!$A$1:$D$11,2),IF(AJ175="u",VLOOKUP(AM175,UpHill!$A$1:$D$35,2),IF(AJ175="d",VLOOKUP(AM175,DownHill!$A$3:$D$29,2),IF(AJ175="f",VLOOKUP(AM175,FlatUnd!$A$2:$D$30,2),IF(AJ175="t",VLOOKUP(AM175,TimeAdd!$A$1:$D$176,2),IF(AJ175="l",VLOOKUP(AM175,SLimit!$A$1:$D$8,2),AN174)))))),AN174)</f>
        <v>35</v>
      </c>
      <c r="AO175" s="53">
        <f>IF(AJ175&lt;&gt;"",IF(AJ175="o",VLOOKUP(AM175,OpenSect!$A$1:$D$11,3),IF(AJ175="u",VLOOKUP(AM175,UpHill!$A$1:$D$35,3),IF(AJ175="d",VLOOKUP(AM175,DownHill!$A$3:$D$29,3),IF(AJ175="f",VLOOKUP(AM175,FlatUnd!$A$2:$D$30,3),IF(AJ175="t",VLOOKUP(AM175,TimeAdd!$A$1:$D$18,3),IF(AJ175="l",VLOOKUP(AM175,SLimit!$A$1:$D$8,3),AO174)))))),AO174)</f>
        <v>40</v>
      </c>
      <c r="AP175" s="53">
        <f>IF(AJ175&lt;&gt;"",IF(AJ175="o",VLOOKUP(AM175,OpenSect!$A$1:$D$11,4),IF(AJ175="u",VLOOKUP(AM175,UpHill!$A$1:$D$35,4),IF(AJ175="d",VLOOKUP(AM175,DownHill!$A$3:$D$29,4),IF(AJ175="f",VLOOKUP(AM175,FlatUnd!$A$2:$D$30,4),IF(AJ175="t",VLOOKUP(AM175,TimeAdd!$A$1:$D$18,4),IF(AJ175="l",VLOOKUP(AM175,SLimit!$A$1:$D$8,4),AP174)))))),AP174)</f>
        <v>45</v>
      </c>
      <c r="AQ175" s="53" t="str">
        <f t="shared" si="252"/>
        <v>60</v>
      </c>
      <c r="AR175" s="54" t="str">
        <f t="shared" si="253"/>
        <v>Warning - Side road junction {Left}</v>
      </c>
      <c r="AS175" s="55"/>
      <c r="AT175" s="55"/>
      <c r="AU175" s="56">
        <f>IF(GroupStTimes!$A$8=0,MIN(CB175,CD175,CF175),MIN(BZ175,CB175,CD175,CF175))</f>
        <v>0.31571759259259269</v>
      </c>
      <c r="AV175" s="56">
        <f>IF(GroupStTimes!$A$8=0,MAX(CC175,CE175,CG175),MAX(CA175,CC175,CE175,CG175))</f>
        <v>0.36833333333333346</v>
      </c>
      <c r="AW175" s="57" t="str">
        <f t="shared" si="254"/>
        <v/>
      </c>
      <c r="AX175" s="58" t="str">
        <f t="shared" si="255"/>
        <v/>
      </c>
      <c r="AY175" s="58" t="str">
        <f t="shared" si="256"/>
        <v/>
      </c>
      <c r="AZ175" s="31">
        <f t="shared" si="257"/>
        <v>57.33</v>
      </c>
      <c r="BA175" s="59">
        <f t="shared" si="258"/>
        <v>0.31563657407407419</v>
      </c>
      <c r="BB175" s="59">
        <f t="shared" si="259"/>
        <v>0.32119212962962979</v>
      </c>
      <c r="BC175" s="59">
        <f t="shared" si="260"/>
        <v>0.31606481481481491</v>
      </c>
      <c r="BD175" s="59">
        <f t="shared" si="261"/>
        <v>0.36189814814814819</v>
      </c>
      <c r="BE175" s="59">
        <f t="shared" si="262"/>
        <v>0.35785879629629641</v>
      </c>
      <c r="BF175" s="59">
        <f t="shared" si="263"/>
        <v>0.3682754629629631</v>
      </c>
      <c r="BG175" s="59">
        <f t="shared" si="264"/>
        <v>0.36581018518518532</v>
      </c>
      <c r="BH175" s="59">
        <f t="shared" si="265"/>
        <v>0.36511574074074088</v>
      </c>
      <c r="BI175" s="31">
        <f t="shared" si="266"/>
        <v>6.0000000000002274E-2</v>
      </c>
      <c r="BJ175" s="61">
        <f t="shared" ref="BJ175:BM175" si="331">IF($AJ174="t",IF(AM173=0,0,$BI175/AM173),IF(AM174=0,0,$BI175/AM174))</f>
        <v>2.0000000000000759E-3</v>
      </c>
      <c r="BK175" s="61">
        <f t="shared" si="331"/>
        <v>1.7142857142857792E-3</v>
      </c>
      <c r="BL175" s="61">
        <f t="shared" si="331"/>
        <v>1.5000000000000568E-3</v>
      </c>
      <c r="BM175" s="61">
        <f t="shared" si="331"/>
        <v>1.3333333333333838E-3</v>
      </c>
      <c r="BN175" s="62">
        <f t="shared" si="268"/>
        <v>0</v>
      </c>
      <c r="BO175" s="62">
        <f t="shared" si="269"/>
        <v>0</v>
      </c>
      <c r="BP175" s="62">
        <f t="shared" si="270"/>
        <v>7</v>
      </c>
      <c r="BQ175" s="62">
        <f t="shared" si="271"/>
        <v>0</v>
      </c>
      <c r="BR175" s="62">
        <f t="shared" si="272"/>
        <v>0</v>
      </c>
      <c r="BS175" s="62">
        <f t="shared" si="273"/>
        <v>6</v>
      </c>
      <c r="BT175" s="62">
        <f t="shared" si="274"/>
        <v>0</v>
      </c>
      <c r="BU175" s="62">
        <f t="shared" si="275"/>
        <v>0</v>
      </c>
      <c r="BV175" s="62">
        <f t="shared" si="276"/>
        <v>5</v>
      </c>
      <c r="BW175" s="62">
        <f t="shared" si="277"/>
        <v>0</v>
      </c>
      <c r="BX175" s="62">
        <f t="shared" si="278"/>
        <v>0</v>
      </c>
      <c r="BY175" s="62">
        <f t="shared" si="279"/>
        <v>5</v>
      </c>
      <c r="BZ175" s="63">
        <f t="shared" si="280"/>
        <v>0.31571759259259269</v>
      </c>
      <c r="CA175" s="63">
        <f t="shared" si="281"/>
        <v>0.32127314814814828</v>
      </c>
      <c r="CB175" s="63">
        <f t="shared" si="282"/>
        <v>0.31613425925925936</v>
      </c>
      <c r="CC175" s="63">
        <f t="shared" si="283"/>
        <v>0.36196759259259265</v>
      </c>
      <c r="CD175" s="63">
        <f t="shared" si="284"/>
        <v>0.35791666666666677</v>
      </c>
      <c r="CE175" s="63">
        <f t="shared" si="285"/>
        <v>0.36833333333333346</v>
      </c>
      <c r="CF175" s="63">
        <f t="shared" si="286"/>
        <v>0.36586805555555568</v>
      </c>
      <c r="CG175" s="63">
        <f t="shared" si="287"/>
        <v>0.36517361111111124</v>
      </c>
      <c r="CH175" s="36"/>
      <c r="CI175" s="36"/>
      <c r="CJ175" s="36"/>
      <c r="CK175" s="36"/>
      <c r="CL175" s="60">
        <v>60</v>
      </c>
    </row>
    <row r="176" spans="1:90" ht="26.25" customHeight="1" x14ac:dyDescent="0.25">
      <c r="A176" s="37">
        <v>34</v>
      </c>
      <c r="B176" s="38"/>
      <c r="C176" s="39"/>
      <c r="D176" s="39"/>
      <c r="E176" s="39"/>
      <c r="F176" s="42"/>
      <c r="G176" s="66">
        <v>57.4</v>
      </c>
      <c r="H176" s="41">
        <f t="shared" si="312"/>
        <v>57.41</v>
      </c>
      <c r="I176" s="42">
        <v>57.38</v>
      </c>
      <c r="J176" s="43">
        <f t="shared" si="238"/>
        <v>-7.5519925641900215E-4</v>
      </c>
      <c r="K176" s="44">
        <f t="shared" si="239"/>
        <v>-4.3333333333322344E-2</v>
      </c>
      <c r="L176" s="45" t="s">
        <v>171</v>
      </c>
      <c r="M176" s="126" t="s">
        <v>1229</v>
      </c>
      <c r="N176" s="46">
        <f t="shared" si="241"/>
        <v>57.423333333333325</v>
      </c>
      <c r="O176" s="46"/>
      <c r="P176" s="42">
        <v>57.39</v>
      </c>
      <c r="Q176" s="46"/>
      <c r="R176" s="39">
        <v>57.43</v>
      </c>
      <c r="S176" s="46">
        <v>-0.2</v>
      </c>
      <c r="T176" s="40">
        <v>57.65</v>
      </c>
      <c r="U176" s="47" t="str">
        <f t="shared" si="242"/>
        <v/>
      </c>
      <c r="V176" s="47" t="str">
        <f t="shared" si="243"/>
        <v/>
      </c>
      <c r="W176" s="48"/>
      <c r="X176" s="48"/>
      <c r="Y176" s="48"/>
      <c r="Z176" s="48"/>
      <c r="AA176" s="48"/>
      <c r="AB176" s="48"/>
      <c r="AC176" s="49"/>
      <c r="AD176" s="49"/>
      <c r="AE176" s="51">
        <f t="shared" si="245"/>
        <v>34</v>
      </c>
      <c r="AF176" s="51" t="str">
        <f t="shared" si="246"/>
        <v/>
      </c>
      <c r="AG176" s="51" t="str">
        <f t="shared" si="247"/>
        <v/>
      </c>
      <c r="AH176" s="51" t="str">
        <f t="shared" si="248"/>
        <v/>
      </c>
      <c r="AI176" s="52">
        <f t="shared" si="249"/>
        <v>57.41</v>
      </c>
      <c r="AJ176" s="68"/>
      <c r="AK176" s="53"/>
      <c r="AL176" s="52"/>
      <c r="AM176" s="53">
        <f t="shared" si="251"/>
        <v>30</v>
      </c>
      <c r="AN176" s="53">
        <f>IF(AJ176&lt;&gt;"",IF(AJ176="o",VLOOKUP(AM176,OpenSect!$A$1:$D$11,2),IF(AJ176="u",VLOOKUP(AM176,UpHill!$A$1:$D$35,2),IF(AJ176="d",VLOOKUP(AM176,DownHill!$A$3:$D$29,2),IF(AJ176="f",VLOOKUP(AM176,FlatUnd!$A$2:$D$30,2),IF(AJ176="t",VLOOKUP(AM176,TimeAdd!$A$1:$D$176,2),IF(AJ176="l",VLOOKUP(AM176,SLimit!$A$1:$D$8,2),AN175)))))),AN175)</f>
        <v>35</v>
      </c>
      <c r="AO176" s="53">
        <f>IF(AJ176&lt;&gt;"",IF(AJ176="o",VLOOKUP(AM176,OpenSect!$A$1:$D$11,3),IF(AJ176="u",VLOOKUP(AM176,UpHill!$A$1:$D$35,3),IF(AJ176="d",VLOOKUP(AM176,DownHill!$A$3:$D$29,3),IF(AJ176="f",VLOOKUP(AM176,FlatUnd!$A$2:$D$30,3),IF(AJ176="t",VLOOKUP(AM176,TimeAdd!$A$1:$D$18,3),IF(AJ176="l",VLOOKUP(AM176,SLimit!$A$1:$D$8,3),AO175)))))),AO175)</f>
        <v>40</v>
      </c>
      <c r="AP176" s="53">
        <f>IF(AJ176&lt;&gt;"",IF(AJ176="o",VLOOKUP(AM176,OpenSect!$A$1:$D$11,4),IF(AJ176="u",VLOOKUP(AM176,UpHill!$A$1:$D$35,4),IF(AJ176="d",VLOOKUP(AM176,DownHill!$A$3:$D$29,4),IF(AJ176="f",VLOOKUP(AM176,FlatUnd!$A$2:$D$30,4),IF(AJ176="t",VLOOKUP(AM176,TimeAdd!$A$1:$D$18,4),IF(AJ176="l",VLOOKUP(AM176,SLimit!$A$1:$D$8,4),AP175)))))),AP175)</f>
        <v>45</v>
      </c>
      <c r="AQ176" s="53" t="str">
        <f t="shared" si="252"/>
        <v>60</v>
      </c>
      <c r="AR176" s="54" t="str">
        <f t="shared" si="253"/>
        <v>30km Stone</v>
      </c>
      <c r="AS176" s="55"/>
      <c r="AT176" s="55"/>
      <c r="AU176" s="56">
        <f>IF(GroupStTimes!$A$8=0,MIN(CB176,CD176,CF176),MIN(BZ176,CB176,CD176,CF176))</f>
        <v>0.31575231481481492</v>
      </c>
      <c r="AV176" s="56">
        <f>IF(GroupStTimes!$A$8=0,MAX(CC176,CE176,CG176),MAX(CA176,CC176,CE176,CG176))</f>
        <v>0.36835648148148159</v>
      </c>
      <c r="AW176" s="57" t="str">
        <f t="shared" si="254"/>
        <v/>
      </c>
      <c r="AX176" s="58" t="str">
        <f t="shared" si="255"/>
        <v/>
      </c>
      <c r="AY176" s="58" t="str">
        <f t="shared" si="256"/>
        <v/>
      </c>
      <c r="AZ176" s="31">
        <f t="shared" si="257"/>
        <v>57.33</v>
      </c>
      <c r="BA176" s="59">
        <f t="shared" si="258"/>
        <v>0.31563657407407419</v>
      </c>
      <c r="BB176" s="59">
        <f t="shared" si="259"/>
        <v>0.32119212962962979</v>
      </c>
      <c r="BC176" s="59">
        <f t="shared" si="260"/>
        <v>0.31606481481481491</v>
      </c>
      <c r="BD176" s="59">
        <f t="shared" si="261"/>
        <v>0.36189814814814819</v>
      </c>
      <c r="BE176" s="59">
        <f t="shared" si="262"/>
        <v>0.35785879629629641</v>
      </c>
      <c r="BF176" s="59">
        <f t="shared" si="263"/>
        <v>0.3682754629629631</v>
      </c>
      <c r="BG176" s="59">
        <f t="shared" si="264"/>
        <v>0.36581018518518532</v>
      </c>
      <c r="BH176" s="59">
        <f t="shared" si="265"/>
        <v>0.36511574074074088</v>
      </c>
      <c r="BI176" s="31">
        <f t="shared" si="266"/>
        <v>7.9999999999998295E-2</v>
      </c>
      <c r="BJ176" s="61">
        <f t="shared" ref="BJ176:BM176" si="332">IF($AJ175="t",IF(AM174=0,0,$BI176/AM174),IF(AM175=0,0,$BI176/AM175))</f>
        <v>2.6666666666666098E-3</v>
      </c>
      <c r="BK176" s="61">
        <f t="shared" si="332"/>
        <v>2.2857142857142369E-3</v>
      </c>
      <c r="BL176" s="61">
        <f t="shared" si="332"/>
        <v>1.9999999999999575E-3</v>
      </c>
      <c r="BM176" s="61">
        <f t="shared" si="332"/>
        <v>1.7777777777777399E-3</v>
      </c>
      <c r="BN176" s="62">
        <f t="shared" si="268"/>
        <v>0</v>
      </c>
      <c r="BO176" s="62">
        <f t="shared" si="269"/>
        <v>0</v>
      </c>
      <c r="BP176" s="62">
        <f t="shared" si="270"/>
        <v>10</v>
      </c>
      <c r="BQ176" s="62">
        <f t="shared" si="271"/>
        <v>0</v>
      </c>
      <c r="BR176" s="62">
        <f t="shared" si="272"/>
        <v>0</v>
      </c>
      <c r="BS176" s="62">
        <f t="shared" si="273"/>
        <v>8</v>
      </c>
      <c r="BT176" s="62">
        <f t="shared" si="274"/>
        <v>0</v>
      </c>
      <c r="BU176" s="62">
        <f t="shared" si="275"/>
        <v>0</v>
      </c>
      <c r="BV176" s="62">
        <f t="shared" si="276"/>
        <v>7</v>
      </c>
      <c r="BW176" s="62">
        <f t="shared" si="277"/>
        <v>0</v>
      </c>
      <c r="BX176" s="62">
        <f t="shared" si="278"/>
        <v>0</v>
      </c>
      <c r="BY176" s="62">
        <f t="shared" si="279"/>
        <v>6</v>
      </c>
      <c r="BZ176" s="63">
        <f t="shared" si="280"/>
        <v>0.31575231481481492</v>
      </c>
      <c r="CA176" s="63">
        <f t="shared" si="281"/>
        <v>0.32130787037037051</v>
      </c>
      <c r="CB176" s="63">
        <f t="shared" si="282"/>
        <v>0.3161574074074075</v>
      </c>
      <c r="CC176" s="63">
        <f t="shared" si="283"/>
        <v>0.36199074074074078</v>
      </c>
      <c r="CD176" s="63">
        <f t="shared" si="284"/>
        <v>0.35793981481481491</v>
      </c>
      <c r="CE176" s="63">
        <f t="shared" si="285"/>
        <v>0.36835648148148159</v>
      </c>
      <c r="CF176" s="63">
        <f t="shared" si="286"/>
        <v>0.36587962962962978</v>
      </c>
      <c r="CG176" s="63">
        <f t="shared" si="287"/>
        <v>0.36518518518518533</v>
      </c>
      <c r="CH176" s="36"/>
      <c r="CI176" s="36"/>
      <c r="CJ176" s="36"/>
      <c r="CK176" s="36"/>
      <c r="CL176" s="60">
        <v>60</v>
      </c>
    </row>
    <row r="177" spans="1:90" ht="40.5" x14ac:dyDescent="0.25">
      <c r="A177" s="37">
        <v>34</v>
      </c>
      <c r="B177" s="38"/>
      <c r="C177" s="39" t="s">
        <v>31</v>
      </c>
      <c r="D177" s="39">
        <v>35</v>
      </c>
      <c r="E177" s="39"/>
      <c r="F177" s="42"/>
      <c r="G177" s="40">
        <v>58.1</v>
      </c>
      <c r="H177" s="41">
        <f t="shared" si="312"/>
        <v>58.11</v>
      </c>
      <c r="I177" s="42">
        <v>58.07</v>
      </c>
      <c r="J177" s="43">
        <f t="shared" si="238"/>
        <v>-9.1843177773953102E-4</v>
      </c>
      <c r="K177" s="44">
        <f t="shared" si="239"/>
        <v>-5.3333333333334565E-2</v>
      </c>
      <c r="L177" s="45" t="s">
        <v>1732</v>
      </c>
      <c r="M177" s="126" t="s">
        <v>1229</v>
      </c>
      <c r="N177" s="46">
        <f t="shared" si="241"/>
        <v>58.123333333333335</v>
      </c>
      <c r="O177" s="46"/>
      <c r="P177" s="42">
        <v>58.09</v>
      </c>
      <c r="Q177" s="46"/>
      <c r="R177" s="39">
        <v>58.13</v>
      </c>
      <c r="S177" s="46">
        <v>-0.2</v>
      </c>
      <c r="T177" s="40">
        <v>58.35</v>
      </c>
      <c r="U177" s="47" t="str">
        <f t="shared" si="242"/>
        <v/>
      </c>
      <c r="V177" s="47" t="str">
        <f t="shared" si="243"/>
        <v/>
      </c>
      <c r="W177" s="48"/>
      <c r="X177" s="48"/>
      <c r="Y177" s="48"/>
      <c r="Z177" s="48"/>
      <c r="AA177" s="48"/>
      <c r="AB177" s="48"/>
      <c r="AC177" s="49"/>
      <c r="AD177" s="49"/>
      <c r="AE177" s="51">
        <f t="shared" si="245"/>
        <v>34</v>
      </c>
      <c r="AF177" s="51" t="str">
        <f t="shared" si="246"/>
        <v/>
      </c>
      <c r="AG177" s="51" t="str">
        <f t="shared" si="247"/>
        <v>l</v>
      </c>
      <c r="AH177" s="51">
        <f t="shared" si="248"/>
        <v>35</v>
      </c>
      <c r="AI177" s="52">
        <f t="shared" si="249"/>
        <v>58.11</v>
      </c>
      <c r="AJ177" s="68" t="s">
        <v>31</v>
      </c>
      <c r="AK177" s="53"/>
      <c r="AL177" s="52"/>
      <c r="AM177" s="53">
        <f t="shared" si="251"/>
        <v>35</v>
      </c>
      <c r="AN177" s="53">
        <f>IF(AJ177&lt;&gt;"",IF(AJ177="o",VLOOKUP(AM177,OpenSect!$A$1:$D$11,2),IF(AJ177="u",VLOOKUP(AM177,UpHill!$A$1:$D$35,2),IF(AJ177="d",VLOOKUP(AM177,DownHill!$A$3:$D$29,2),IF(AJ177="f",VLOOKUP(AM177,FlatUnd!$A$2:$D$30,2),IF(AJ177="t",VLOOKUP(AM177,TimeAdd!$A$1:$D$176,2),IF(AJ177="l",VLOOKUP(AM177,SLimit!$A$1:$D$8,2),AN176)))))),AN176)</f>
        <v>40</v>
      </c>
      <c r="AO177" s="53">
        <f>IF(AJ177&lt;&gt;"",IF(AJ177="o",VLOOKUP(AM177,OpenSect!$A$1:$D$11,3),IF(AJ177="u",VLOOKUP(AM177,UpHill!$A$1:$D$35,3),IF(AJ177="d",VLOOKUP(AM177,DownHill!$A$3:$D$29,3),IF(AJ177="f",VLOOKUP(AM177,FlatUnd!$A$2:$D$30,3),IF(AJ177="t",VLOOKUP(AM177,TimeAdd!$A$1:$D$18,3),IF(AJ177="l",VLOOKUP(AM177,SLimit!$A$1:$D$8,3),AO176)))))),AO176)</f>
        <v>45</v>
      </c>
      <c r="AP177" s="53">
        <f>IF(AJ177&lt;&gt;"",IF(AJ177="o",VLOOKUP(AM177,OpenSect!$A$1:$D$11,4),IF(AJ177="u",VLOOKUP(AM177,UpHill!$A$1:$D$35,4),IF(AJ177="d",VLOOKUP(AM177,DownHill!$A$3:$D$29,4),IF(AJ177="f",VLOOKUP(AM177,FlatUnd!$A$2:$D$30,4),IF(AJ177="t",VLOOKUP(AM177,TimeAdd!$A$1:$D$18,4),IF(AJ177="l",VLOOKUP(AM177,SLimit!$A$1:$D$8,4),AP176)))))),AP176)</f>
        <v>50</v>
      </c>
      <c r="AQ177" s="53" t="str">
        <f t="shared" si="252"/>
        <v>60</v>
      </c>
      <c r="AR177" s="54" t="str">
        <f t="shared" si="253"/>
        <v>High Accident zone. Slow down.  Be Careful of bad road surface.</v>
      </c>
      <c r="AS177" s="55"/>
      <c r="AT177" s="55"/>
      <c r="AU177" s="56">
        <f>IF(GroupStTimes!$A$8=0,MIN(CB177,CD177,CF177),MIN(BZ177,CB177,CD177,CF177))</f>
        <v>0.31672453703703718</v>
      </c>
      <c r="AV177" s="56">
        <f>IF(GroupStTimes!$A$8=0,MAX(CC177,CE177,CG177),MAX(CA177,CC177,CE177,CG177))</f>
        <v>0.36908564814814826</v>
      </c>
      <c r="AW177" s="57" t="str">
        <f t="shared" si="254"/>
        <v/>
      </c>
      <c r="AX177" s="58" t="str">
        <f t="shared" si="255"/>
        <v/>
      </c>
      <c r="AY177" s="58" t="str">
        <f t="shared" si="256"/>
        <v/>
      </c>
      <c r="AZ177" s="31">
        <f t="shared" si="257"/>
        <v>57.33</v>
      </c>
      <c r="BA177" s="59">
        <f t="shared" si="258"/>
        <v>0.31563657407407419</v>
      </c>
      <c r="BB177" s="59">
        <f t="shared" si="259"/>
        <v>0.32119212962962979</v>
      </c>
      <c r="BC177" s="59">
        <f t="shared" si="260"/>
        <v>0.31606481481481491</v>
      </c>
      <c r="BD177" s="59">
        <f t="shared" si="261"/>
        <v>0.36189814814814819</v>
      </c>
      <c r="BE177" s="59">
        <f t="shared" si="262"/>
        <v>0.35785879629629641</v>
      </c>
      <c r="BF177" s="59">
        <f t="shared" si="263"/>
        <v>0.3682754629629631</v>
      </c>
      <c r="BG177" s="59">
        <f t="shared" si="264"/>
        <v>0.36581018518518532</v>
      </c>
      <c r="BH177" s="59">
        <f t="shared" si="265"/>
        <v>0.36511574074074088</v>
      </c>
      <c r="BI177" s="31">
        <f t="shared" si="266"/>
        <v>0.78000000000000114</v>
      </c>
      <c r="BJ177" s="61">
        <f t="shared" ref="BJ177:BM177" si="333">IF($AJ176="t",IF(AM175=0,0,$BI177/AM175),IF(AM176=0,0,$BI177/AM176))</f>
        <v>2.6000000000000037E-2</v>
      </c>
      <c r="BK177" s="61">
        <f t="shared" si="333"/>
        <v>2.2285714285714318E-2</v>
      </c>
      <c r="BL177" s="61">
        <f t="shared" si="333"/>
        <v>1.9500000000000028E-2</v>
      </c>
      <c r="BM177" s="61">
        <f t="shared" si="333"/>
        <v>1.733333333333336E-2</v>
      </c>
      <c r="BN177" s="62">
        <f t="shared" si="268"/>
        <v>0</v>
      </c>
      <c r="BO177" s="62">
        <f t="shared" si="269"/>
        <v>1</v>
      </c>
      <c r="BP177" s="62">
        <f t="shared" si="270"/>
        <v>34</v>
      </c>
      <c r="BQ177" s="62">
        <f t="shared" si="271"/>
        <v>0</v>
      </c>
      <c r="BR177" s="62">
        <f t="shared" si="272"/>
        <v>1</v>
      </c>
      <c r="BS177" s="62">
        <f t="shared" si="273"/>
        <v>20</v>
      </c>
      <c r="BT177" s="62">
        <f t="shared" si="274"/>
        <v>0</v>
      </c>
      <c r="BU177" s="62">
        <f t="shared" si="275"/>
        <v>1</v>
      </c>
      <c r="BV177" s="62">
        <f t="shared" si="276"/>
        <v>10</v>
      </c>
      <c r="BW177" s="62">
        <f t="shared" si="277"/>
        <v>0</v>
      </c>
      <c r="BX177" s="62">
        <f t="shared" si="278"/>
        <v>1</v>
      </c>
      <c r="BY177" s="62">
        <f t="shared" si="279"/>
        <v>2</v>
      </c>
      <c r="BZ177" s="63">
        <f t="shared" si="280"/>
        <v>0.31672453703703718</v>
      </c>
      <c r="CA177" s="63">
        <f t="shared" si="281"/>
        <v>0.32228009259259277</v>
      </c>
      <c r="CB177" s="63">
        <f t="shared" si="282"/>
        <v>0.31699074074074085</v>
      </c>
      <c r="CC177" s="63">
        <f t="shared" si="283"/>
        <v>0.36282407407407413</v>
      </c>
      <c r="CD177" s="63">
        <f t="shared" si="284"/>
        <v>0.35866898148148157</v>
      </c>
      <c r="CE177" s="63">
        <f t="shared" si="285"/>
        <v>0.36908564814814826</v>
      </c>
      <c r="CF177" s="63">
        <f t="shared" si="286"/>
        <v>0.3665277777777779</v>
      </c>
      <c r="CG177" s="63">
        <f t="shared" si="287"/>
        <v>0.36583333333333345</v>
      </c>
      <c r="CH177" s="36"/>
      <c r="CI177" s="36"/>
      <c r="CJ177" s="36"/>
      <c r="CK177" s="36"/>
      <c r="CL177" s="60">
        <v>60</v>
      </c>
    </row>
    <row r="178" spans="1:90" ht="26.25" customHeight="1" x14ac:dyDescent="0.25">
      <c r="A178" s="37">
        <v>34</v>
      </c>
      <c r="B178" s="38"/>
      <c r="C178" s="39" t="s">
        <v>31</v>
      </c>
      <c r="D178" s="39">
        <v>35</v>
      </c>
      <c r="E178" s="39"/>
      <c r="F178" s="42"/>
      <c r="G178" s="40">
        <v>58.44</v>
      </c>
      <c r="H178" s="41">
        <f t="shared" si="312"/>
        <v>58.46</v>
      </c>
      <c r="I178" s="42">
        <v>58.419999999999995</v>
      </c>
      <c r="J178" s="43">
        <f t="shared" si="238"/>
        <v>-9.1292936209062944E-4</v>
      </c>
      <c r="K178" s="44">
        <f t="shared" si="239"/>
        <v>-5.3333333333334565E-2</v>
      </c>
      <c r="L178" s="45" t="s">
        <v>28</v>
      </c>
      <c r="M178" s="126" t="s">
        <v>1229</v>
      </c>
      <c r="N178" s="46">
        <f t="shared" si="241"/>
        <v>58.473333333333329</v>
      </c>
      <c r="O178" s="46"/>
      <c r="P178" s="42">
        <v>58.44</v>
      </c>
      <c r="Q178" s="46"/>
      <c r="R178" s="39">
        <v>58.48</v>
      </c>
      <c r="S178" s="46">
        <v>-0.2</v>
      </c>
      <c r="T178" s="40">
        <v>58.7</v>
      </c>
      <c r="U178" s="47" t="str">
        <f t="shared" si="242"/>
        <v/>
      </c>
      <c r="V178" s="47" t="str">
        <f t="shared" si="243"/>
        <v/>
      </c>
      <c r="W178" s="48"/>
      <c r="X178" s="48"/>
      <c r="Y178" s="48"/>
      <c r="Z178" s="48"/>
      <c r="AA178" s="48"/>
      <c r="AB178" s="48"/>
      <c r="AC178" s="49"/>
      <c r="AD178" s="49"/>
      <c r="AE178" s="51">
        <f t="shared" si="245"/>
        <v>34</v>
      </c>
      <c r="AF178" s="51" t="str">
        <f t="shared" si="246"/>
        <v/>
      </c>
      <c r="AG178" s="51" t="str">
        <f t="shared" si="247"/>
        <v>l</v>
      </c>
      <c r="AH178" s="51">
        <f t="shared" si="248"/>
        <v>35</v>
      </c>
      <c r="AI178" s="52">
        <f t="shared" si="249"/>
        <v>58.46</v>
      </c>
      <c r="AJ178" s="68" t="s">
        <v>31</v>
      </c>
      <c r="AK178" s="53"/>
      <c r="AL178" s="52"/>
      <c r="AM178" s="53">
        <f t="shared" si="251"/>
        <v>35</v>
      </c>
      <c r="AN178" s="53">
        <f>IF(AJ178&lt;&gt;"",IF(AJ178="o",VLOOKUP(AM178,OpenSect!$A$1:$D$11,2),IF(AJ178="u",VLOOKUP(AM178,UpHill!$A$1:$D$35,2),IF(AJ178="d",VLOOKUP(AM178,DownHill!$A$3:$D$29,2),IF(AJ178="f",VLOOKUP(AM178,FlatUnd!$A$2:$D$30,2),IF(AJ178="t",VLOOKUP(AM178,TimeAdd!$A$1:$D$176,2),IF(AJ178="l",VLOOKUP(AM178,SLimit!$A$1:$D$8,2),AN177)))))),AN177)</f>
        <v>40</v>
      </c>
      <c r="AO178" s="53">
        <f>IF(AJ178&lt;&gt;"",IF(AJ178="o",VLOOKUP(AM178,OpenSect!$A$1:$D$11,3),IF(AJ178="u",VLOOKUP(AM178,UpHill!$A$1:$D$35,3),IF(AJ178="d",VLOOKUP(AM178,DownHill!$A$3:$D$29,3),IF(AJ178="f",VLOOKUP(AM178,FlatUnd!$A$2:$D$30,3),IF(AJ178="t",VLOOKUP(AM178,TimeAdd!$A$1:$D$18,3),IF(AJ178="l",VLOOKUP(AM178,SLimit!$A$1:$D$8,3),AO177)))))),AO177)</f>
        <v>45</v>
      </c>
      <c r="AP178" s="53">
        <f>IF(AJ178&lt;&gt;"",IF(AJ178="o",VLOOKUP(AM178,OpenSect!$A$1:$D$11,4),IF(AJ178="u",VLOOKUP(AM178,UpHill!$A$1:$D$35,4),IF(AJ178="d",VLOOKUP(AM178,DownHill!$A$3:$D$29,4),IF(AJ178="f",VLOOKUP(AM178,FlatUnd!$A$2:$D$30,4),IF(AJ178="t",VLOOKUP(AM178,TimeAdd!$A$1:$D$18,4),IF(AJ178="l",VLOOKUP(AM178,SLimit!$A$1:$D$8,4),AP177)))))),AP177)</f>
        <v>50</v>
      </c>
      <c r="AQ178" s="53" t="str">
        <f t="shared" si="252"/>
        <v>60</v>
      </c>
      <c r="AR178" s="54" t="str">
        <f t="shared" si="253"/>
        <v>Traffic Light Carry Straight On</v>
      </c>
      <c r="AS178" s="55"/>
      <c r="AT178" s="55"/>
      <c r="AU178" s="56">
        <f>IF(GroupStTimes!$A$8=0,MIN(CB178,CD178,CF178),MIN(BZ178,CB178,CD178,CF178))</f>
        <v>0.31714120370370386</v>
      </c>
      <c r="AV178" s="56">
        <f>IF(GroupStTimes!$A$8=0,MAX(CC178,CE178,CG178),MAX(CA178,CC178,CE178,CG178))</f>
        <v>0.36940972222222235</v>
      </c>
      <c r="AW178" s="57" t="str">
        <f t="shared" si="254"/>
        <v/>
      </c>
      <c r="AX178" s="58" t="str">
        <f t="shared" si="255"/>
        <v/>
      </c>
      <c r="AY178" s="58" t="str">
        <f t="shared" si="256"/>
        <v/>
      </c>
      <c r="AZ178" s="31">
        <f t="shared" si="257"/>
        <v>58.11</v>
      </c>
      <c r="BA178" s="59">
        <f t="shared" si="258"/>
        <v>0.31672453703703718</v>
      </c>
      <c r="BB178" s="59">
        <f t="shared" si="259"/>
        <v>0.32228009259259277</v>
      </c>
      <c r="BC178" s="59">
        <f t="shared" si="260"/>
        <v>0.31699074074074085</v>
      </c>
      <c r="BD178" s="59">
        <f t="shared" si="261"/>
        <v>0.36282407407407413</v>
      </c>
      <c r="BE178" s="59">
        <f t="shared" si="262"/>
        <v>0.35866898148148157</v>
      </c>
      <c r="BF178" s="59">
        <f t="shared" si="263"/>
        <v>0.36908564814814826</v>
      </c>
      <c r="BG178" s="59">
        <f t="shared" si="264"/>
        <v>0.3665277777777779</v>
      </c>
      <c r="BH178" s="59">
        <f t="shared" si="265"/>
        <v>0.36583333333333345</v>
      </c>
      <c r="BI178" s="31">
        <f t="shared" si="266"/>
        <v>0.35000000000000142</v>
      </c>
      <c r="BJ178" s="61">
        <f t="shared" ref="BJ178:BM178" si="334">IF($AJ177="t",IF(AM176=0,0,$BI178/AM176),IF(AM177=0,0,$BI178/AM177))</f>
        <v>1.000000000000004E-2</v>
      </c>
      <c r="BK178" s="61">
        <f t="shared" si="334"/>
        <v>8.7500000000000355E-3</v>
      </c>
      <c r="BL178" s="61">
        <f t="shared" si="334"/>
        <v>7.7777777777778096E-3</v>
      </c>
      <c r="BM178" s="61">
        <f t="shared" si="334"/>
        <v>7.0000000000000288E-3</v>
      </c>
      <c r="BN178" s="62">
        <f t="shared" si="268"/>
        <v>0</v>
      </c>
      <c r="BO178" s="62">
        <f t="shared" si="269"/>
        <v>0</v>
      </c>
      <c r="BP178" s="62">
        <f t="shared" si="270"/>
        <v>36</v>
      </c>
      <c r="BQ178" s="62">
        <f t="shared" si="271"/>
        <v>0</v>
      </c>
      <c r="BR178" s="62">
        <f t="shared" si="272"/>
        <v>0</v>
      </c>
      <c r="BS178" s="62">
        <f t="shared" si="273"/>
        <v>32</v>
      </c>
      <c r="BT178" s="62">
        <f t="shared" si="274"/>
        <v>0</v>
      </c>
      <c r="BU178" s="62">
        <f t="shared" si="275"/>
        <v>0</v>
      </c>
      <c r="BV178" s="62">
        <f t="shared" si="276"/>
        <v>28</v>
      </c>
      <c r="BW178" s="62">
        <f t="shared" si="277"/>
        <v>0</v>
      </c>
      <c r="BX178" s="62">
        <f t="shared" si="278"/>
        <v>0</v>
      </c>
      <c r="BY178" s="62">
        <f t="shared" si="279"/>
        <v>25</v>
      </c>
      <c r="BZ178" s="63">
        <f t="shared" si="280"/>
        <v>0.31714120370370386</v>
      </c>
      <c r="CA178" s="63">
        <f t="shared" si="281"/>
        <v>0.32269675925925945</v>
      </c>
      <c r="CB178" s="63">
        <f t="shared" si="282"/>
        <v>0.3173611111111112</v>
      </c>
      <c r="CC178" s="63">
        <f t="shared" si="283"/>
        <v>0.36319444444444449</v>
      </c>
      <c r="CD178" s="63">
        <f t="shared" si="284"/>
        <v>0.35899305555555566</v>
      </c>
      <c r="CE178" s="63">
        <f t="shared" si="285"/>
        <v>0.36940972222222235</v>
      </c>
      <c r="CF178" s="63">
        <f t="shared" si="286"/>
        <v>0.36681712962962976</v>
      </c>
      <c r="CG178" s="63">
        <f t="shared" si="287"/>
        <v>0.36612268518518531</v>
      </c>
      <c r="CH178" s="36"/>
      <c r="CI178" s="36"/>
      <c r="CJ178" s="36"/>
      <c r="CK178" s="36"/>
      <c r="CL178" s="60">
        <v>60</v>
      </c>
    </row>
    <row r="179" spans="1:90" ht="26.25" customHeight="1" x14ac:dyDescent="0.25">
      <c r="A179" s="37">
        <v>34</v>
      </c>
      <c r="B179" s="38"/>
      <c r="C179" s="39"/>
      <c r="D179" s="39"/>
      <c r="E179" s="39"/>
      <c r="F179" s="42"/>
      <c r="G179" s="66">
        <v>58.55</v>
      </c>
      <c r="H179" s="41">
        <f t="shared" si="312"/>
        <v>58.57</v>
      </c>
      <c r="I179" s="42">
        <v>58.529999999999994</v>
      </c>
      <c r="J179" s="43">
        <f t="shared" si="238"/>
        <v>-9.1121362264380101E-4</v>
      </c>
      <c r="K179" s="44">
        <f t="shared" si="239"/>
        <v>-5.333333333334167E-2</v>
      </c>
      <c r="L179" s="45" t="s">
        <v>172</v>
      </c>
      <c r="M179" s="126" t="s">
        <v>1229</v>
      </c>
      <c r="N179" s="46">
        <f t="shared" si="241"/>
        <v>58.583333333333336</v>
      </c>
      <c r="O179" s="46"/>
      <c r="P179" s="42">
        <v>58.55</v>
      </c>
      <c r="Q179" s="46"/>
      <c r="R179" s="39">
        <v>58.59</v>
      </c>
      <c r="S179" s="46">
        <v>-0.2</v>
      </c>
      <c r="T179" s="40">
        <v>58.81</v>
      </c>
      <c r="U179" s="47" t="str">
        <f t="shared" si="242"/>
        <v/>
      </c>
      <c r="V179" s="47" t="str">
        <f t="shared" si="243"/>
        <v/>
      </c>
      <c r="W179" s="48"/>
      <c r="X179" s="48"/>
      <c r="Y179" s="48"/>
      <c r="Z179" s="48"/>
      <c r="AA179" s="48"/>
      <c r="AB179" s="48"/>
      <c r="AC179" s="49"/>
      <c r="AD179" s="49"/>
      <c r="AE179" s="51">
        <f t="shared" si="245"/>
        <v>34</v>
      </c>
      <c r="AF179" s="51" t="str">
        <f t="shared" si="246"/>
        <v/>
      </c>
      <c r="AG179" s="51" t="str">
        <f t="shared" si="247"/>
        <v/>
      </c>
      <c r="AH179" s="51" t="str">
        <f t="shared" si="248"/>
        <v/>
      </c>
      <c r="AI179" s="52">
        <f t="shared" si="249"/>
        <v>58.57</v>
      </c>
      <c r="AJ179" s="68"/>
      <c r="AK179" s="53"/>
      <c r="AL179" s="52"/>
      <c r="AM179" s="53">
        <f t="shared" si="251"/>
        <v>35</v>
      </c>
      <c r="AN179" s="53">
        <f>IF(AJ179&lt;&gt;"",IF(AJ179="o",VLOOKUP(AM179,OpenSect!$A$1:$D$11,2),IF(AJ179="u",VLOOKUP(AM179,UpHill!$A$1:$D$35,2),IF(AJ179="d",VLOOKUP(AM179,DownHill!$A$3:$D$29,2),IF(AJ179="f",VLOOKUP(AM179,FlatUnd!$A$2:$D$30,2),IF(AJ179="t",VLOOKUP(AM179,TimeAdd!$A$1:$D$176,2),IF(AJ179="l",VLOOKUP(AM179,SLimit!$A$1:$D$8,2),AN178)))))),AN178)</f>
        <v>40</v>
      </c>
      <c r="AO179" s="53">
        <f>IF(AJ179&lt;&gt;"",IF(AJ179="o",VLOOKUP(AM179,OpenSect!$A$1:$D$11,3),IF(AJ179="u",VLOOKUP(AM179,UpHill!$A$1:$D$35,3),IF(AJ179="d",VLOOKUP(AM179,DownHill!$A$3:$D$29,3),IF(AJ179="f",VLOOKUP(AM179,FlatUnd!$A$2:$D$30,3),IF(AJ179="t",VLOOKUP(AM179,TimeAdd!$A$1:$D$18,3),IF(AJ179="l",VLOOKUP(AM179,SLimit!$A$1:$D$8,3),AO178)))))),AO178)</f>
        <v>45</v>
      </c>
      <c r="AP179" s="53">
        <f>IF(AJ179&lt;&gt;"",IF(AJ179="o",VLOOKUP(AM179,OpenSect!$A$1:$D$11,4),IF(AJ179="u",VLOOKUP(AM179,UpHill!$A$1:$D$35,4),IF(AJ179="d",VLOOKUP(AM179,DownHill!$A$3:$D$29,4),IF(AJ179="f",VLOOKUP(AM179,FlatUnd!$A$2:$D$30,4),IF(AJ179="t",VLOOKUP(AM179,TimeAdd!$A$1:$D$18,4),IF(AJ179="l",VLOOKUP(AM179,SLimit!$A$1:$D$8,4),AP178)))))),AP178)</f>
        <v>50</v>
      </c>
      <c r="AQ179" s="53" t="str">
        <f t="shared" si="252"/>
        <v>60</v>
      </c>
      <c r="AR179" s="54" t="str">
        <f t="shared" si="253"/>
        <v>Warning - Speed humps.</v>
      </c>
      <c r="AS179" s="55"/>
      <c r="AT179" s="55"/>
      <c r="AU179" s="56">
        <f>IF(GroupStTimes!$A$8=0,MIN(CB179,CD179,CF179),MIN(BZ179,CB179,CD179,CF179))</f>
        <v>0.31726851851851867</v>
      </c>
      <c r="AV179" s="56">
        <f>IF(GroupStTimes!$A$8=0,MAX(CC179,CE179,CG179),MAX(CA179,CC179,CE179,CG179))</f>
        <v>0.36951388888888897</v>
      </c>
      <c r="AW179" s="57" t="str">
        <f t="shared" si="254"/>
        <v/>
      </c>
      <c r="AX179" s="58" t="str">
        <f t="shared" si="255"/>
        <v/>
      </c>
      <c r="AY179" s="58" t="str">
        <f t="shared" si="256"/>
        <v/>
      </c>
      <c r="AZ179" s="31">
        <f t="shared" si="257"/>
        <v>58.11</v>
      </c>
      <c r="BA179" s="59">
        <f t="shared" si="258"/>
        <v>0.31672453703703718</v>
      </c>
      <c r="BB179" s="59">
        <f t="shared" si="259"/>
        <v>0.32228009259259277</v>
      </c>
      <c r="BC179" s="59">
        <f t="shared" si="260"/>
        <v>0.31699074074074085</v>
      </c>
      <c r="BD179" s="59">
        <f t="shared" si="261"/>
        <v>0.36282407407407413</v>
      </c>
      <c r="BE179" s="59">
        <f t="shared" si="262"/>
        <v>0.35866898148148157</v>
      </c>
      <c r="BF179" s="59">
        <f t="shared" si="263"/>
        <v>0.36908564814814826</v>
      </c>
      <c r="BG179" s="59">
        <f t="shared" si="264"/>
        <v>0.3665277777777779</v>
      </c>
      <c r="BH179" s="59">
        <f t="shared" si="265"/>
        <v>0.36583333333333345</v>
      </c>
      <c r="BI179" s="31">
        <f t="shared" si="266"/>
        <v>0.46000000000000085</v>
      </c>
      <c r="BJ179" s="61">
        <f t="shared" ref="BJ179:BM179" si="335">IF($AJ178="t",IF(AM177=0,0,$BI179/AM177),IF(AM178=0,0,$BI179/AM178))</f>
        <v>1.3142857142857168E-2</v>
      </c>
      <c r="BK179" s="61">
        <f t="shared" si="335"/>
        <v>1.1500000000000021E-2</v>
      </c>
      <c r="BL179" s="61">
        <f t="shared" si="335"/>
        <v>1.0222222222222242E-2</v>
      </c>
      <c r="BM179" s="61">
        <f t="shared" si="335"/>
        <v>9.2000000000000172E-3</v>
      </c>
      <c r="BN179" s="62">
        <f t="shared" si="268"/>
        <v>0</v>
      </c>
      <c r="BO179" s="62">
        <f t="shared" si="269"/>
        <v>0</v>
      </c>
      <c r="BP179" s="62">
        <f t="shared" si="270"/>
        <v>47</v>
      </c>
      <c r="BQ179" s="62">
        <f t="shared" si="271"/>
        <v>0</v>
      </c>
      <c r="BR179" s="62">
        <f t="shared" si="272"/>
        <v>0</v>
      </c>
      <c r="BS179" s="62">
        <f t="shared" si="273"/>
        <v>41</v>
      </c>
      <c r="BT179" s="62">
        <f t="shared" si="274"/>
        <v>0</v>
      </c>
      <c r="BU179" s="62">
        <f t="shared" si="275"/>
        <v>0</v>
      </c>
      <c r="BV179" s="62">
        <f t="shared" si="276"/>
        <v>37</v>
      </c>
      <c r="BW179" s="62">
        <f t="shared" si="277"/>
        <v>0</v>
      </c>
      <c r="BX179" s="62">
        <f t="shared" si="278"/>
        <v>0</v>
      </c>
      <c r="BY179" s="62">
        <f t="shared" si="279"/>
        <v>33</v>
      </c>
      <c r="BZ179" s="63">
        <f t="shared" si="280"/>
        <v>0.31726851851851867</v>
      </c>
      <c r="CA179" s="63">
        <f t="shared" si="281"/>
        <v>0.32282407407407426</v>
      </c>
      <c r="CB179" s="63">
        <f t="shared" si="282"/>
        <v>0.31746527777777789</v>
      </c>
      <c r="CC179" s="63">
        <f t="shared" si="283"/>
        <v>0.36329861111111117</v>
      </c>
      <c r="CD179" s="63">
        <f t="shared" si="284"/>
        <v>0.35909722222222229</v>
      </c>
      <c r="CE179" s="63">
        <f t="shared" si="285"/>
        <v>0.36951388888888897</v>
      </c>
      <c r="CF179" s="63">
        <f t="shared" si="286"/>
        <v>0.36690972222222235</v>
      </c>
      <c r="CG179" s="63">
        <f t="shared" si="287"/>
        <v>0.3662152777777779</v>
      </c>
      <c r="CH179" s="36"/>
      <c r="CI179" s="36"/>
      <c r="CJ179" s="36"/>
      <c r="CK179" s="36"/>
      <c r="CL179" s="60">
        <v>60</v>
      </c>
    </row>
    <row r="180" spans="1:90" ht="26.25" customHeight="1" x14ac:dyDescent="0.25">
      <c r="A180" s="37">
        <v>34</v>
      </c>
      <c r="B180" s="38"/>
      <c r="C180" s="39"/>
      <c r="D180" s="39"/>
      <c r="E180" s="39"/>
      <c r="F180" s="42"/>
      <c r="G180" s="40">
        <v>58.76</v>
      </c>
      <c r="H180" s="41">
        <f t="shared" si="312"/>
        <v>58.77</v>
      </c>
      <c r="I180" s="42">
        <v>58.73</v>
      </c>
      <c r="J180" s="43">
        <f t="shared" si="238"/>
        <v>-9.0811056246100069E-4</v>
      </c>
      <c r="K180" s="44">
        <f t="shared" si="239"/>
        <v>-5.3333333333334565E-2</v>
      </c>
      <c r="L180" s="45" t="s">
        <v>173</v>
      </c>
      <c r="M180" s="126" t="s">
        <v>1229</v>
      </c>
      <c r="N180" s="46">
        <f t="shared" si="241"/>
        <v>58.783333333333331</v>
      </c>
      <c r="O180" s="46"/>
      <c r="P180" s="42">
        <v>58.75</v>
      </c>
      <c r="Q180" s="46"/>
      <c r="R180" s="39">
        <v>58.79</v>
      </c>
      <c r="S180" s="46">
        <v>-0.2</v>
      </c>
      <c r="T180" s="40">
        <v>59.01</v>
      </c>
      <c r="U180" s="47" t="str">
        <f t="shared" si="242"/>
        <v/>
      </c>
      <c r="V180" s="47" t="str">
        <f t="shared" si="243"/>
        <v/>
      </c>
      <c r="W180" s="48"/>
      <c r="X180" s="48"/>
      <c r="Y180" s="48"/>
      <c r="Z180" s="48"/>
      <c r="AA180" s="48"/>
      <c r="AB180" s="48"/>
      <c r="AC180" s="49"/>
      <c r="AD180" s="49"/>
      <c r="AE180" s="51">
        <f t="shared" si="245"/>
        <v>34</v>
      </c>
      <c r="AF180" s="51" t="str">
        <f t="shared" si="246"/>
        <v/>
      </c>
      <c r="AG180" s="51" t="str">
        <f t="shared" si="247"/>
        <v/>
      </c>
      <c r="AH180" s="51" t="str">
        <f t="shared" si="248"/>
        <v/>
      </c>
      <c r="AI180" s="52">
        <f t="shared" si="249"/>
        <v>58.77</v>
      </c>
      <c r="AJ180" s="68"/>
      <c r="AK180" s="53"/>
      <c r="AL180" s="52"/>
      <c r="AM180" s="53">
        <f t="shared" si="251"/>
        <v>35</v>
      </c>
      <c r="AN180" s="53">
        <f>IF(AJ180&lt;&gt;"",IF(AJ180="o",VLOOKUP(AM180,OpenSect!$A$1:$D$11,2),IF(AJ180="u",VLOOKUP(AM180,UpHill!$A$1:$D$35,2),IF(AJ180="d",VLOOKUP(AM180,DownHill!$A$3:$D$29,2),IF(AJ180="f",VLOOKUP(AM180,FlatUnd!$A$2:$D$30,2),IF(AJ180="t",VLOOKUP(AM180,TimeAdd!$A$1:$D$176,2),IF(AJ180="l",VLOOKUP(AM180,SLimit!$A$1:$D$8,2),AN179)))))),AN179)</f>
        <v>40</v>
      </c>
      <c r="AO180" s="53">
        <f>IF(AJ180&lt;&gt;"",IF(AJ180="o",VLOOKUP(AM180,OpenSect!$A$1:$D$11,3),IF(AJ180="u",VLOOKUP(AM180,UpHill!$A$1:$D$35,3),IF(AJ180="d",VLOOKUP(AM180,DownHill!$A$3:$D$29,3),IF(AJ180="f",VLOOKUP(AM180,FlatUnd!$A$2:$D$30,3),IF(AJ180="t",VLOOKUP(AM180,TimeAdd!$A$1:$D$18,3),IF(AJ180="l",VLOOKUP(AM180,SLimit!$A$1:$D$8,3),AO179)))))),AO179)</f>
        <v>45</v>
      </c>
      <c r="AP180" s="53">
        <f>IF(AJ180&lt;&gt;"",IF(AJ180="o",VLOOKUP(AM180,OpenSect!$A$1:$D$11,4),IF(AJ180="u",VLOOKUP(AM180,UpHill!$A$1:$D$35,4),IF(AJ180="d",VLOOKUP(AM180,DownHill!$A$3:$D$29,4),IF(AJ180="f",VLOOKUP(AM180,FlatUnd!$A$2:$D$30,4),IF(AJ180="t",VLOOKUP(AM180,TimeAdd!$A$1:$D$18,4),IF(AJ180="l",VLOOKUP(AM180,SLimit!$A$1:$D$8,4),AP179)))))),AP179)</f>
        <v>50</v>
      </c>
      <c r="AQ180" s="53" t="str">
        <f t="shared" si="252"/>
        <v>60</v>
      </c>
      <c r="AR180" s="54" t="str">
        <f t="shared" si="253"/>
        <v>R56 [City Centre] City/Stad 6</v>
      </c>
      <c r="AS180" s="55"/>
      <c r="AT180" s="55"/>
      <c r="AU180" s="56">
        <f>IF(GroupStTimes!$A$8=0,MIN(CB180,CD180,CF180),MIN(BZ180,CB180,CD180,CF180))</f>
        <v>0.31751157407407421</v>
      </c>
      <c r="AV180" s="56">
        <f>IF(GroupStTimes!$A$8=0,MAX(CC180,CE180,CG180),MAX(CA180,CC180,CE180,CG180))</f>
        <v>0.36969907407407421</v>
      </c>
      <c r="AW180" s="57" t="str">
        <f t="shared" si="254"/>
        <v/>
      </c>
      <c r="AX180" s="58" t="str">
        <f t="shared" si="255"/>
        <v/>
      </c>
      <c r="AY180" s="58" t="str">
        <f t="shared" si="256"/>
        <v/>
      </c>
      <c r="AZ180" s="31">
        <f t="shared" si="257"/>
        <v>58.11</v>
      </c>
      <c r="BA180" s="59">
        <f t="shared" si="258"/>
        <v>0.31672453703703718</v>
      </c>
      <c r="BB180" s="59">
        <f t="shared" si="259"/>
        <v>0.32228009259259277</v>
      </c>
      <c r="BC180" s="59">
        <f t="shared" si="260"/>
        <v>0.31699074074074085</v>
      </c>
      <c r="BD180" s="59">
        <f t="shared" si="261"/>
        <v>0.36282407407407413</v>
      </c>
      <c r="BE180" s="59">
        <f t="shared" si="262"/>
        <v>0.35866898148148157</v>
      </c>
      <c r="BF180" s="59">
        <f t="shared" si="263"/>
        <v>0.36908564814814826</v>
      </c>
      <c r="BG180" s="59">
        <f t="shared" si="264"/>
        <v>0.3665277777777779</v>
      </c>
      <c r="BH180" s="59">
        <f t="shared" si="265"/>
        <v>0.36583333333333345</v>
      </c>
      <c r="BI180" s="31">
        <f t="shared" si="266"/>
        <v>0.66000000000000369</v>
      </c>
      <c r="BJ180" s="61">
        <f t="shared" ref="BJ180:BM180" si="336">IF($AJ179="t",IF(AM178=0,0,$BI180/AM178),IF(AM179=0,0,$BI180/AM179))</f>
        <v>1.8857142857142961E-2</v>
      </c>
      <c r="BK180" s="61">
        <f t="shared" si="336"/>
        <v>1.6500000000000091E-2</v>
      </c>
      <c r="BL180" s="61">
        <f t="shared" si="336"/>
        <v>1.4666666666666748E-2</v>
      </c>
      <c r="BM180" s="61">
        <f t="shared" si="336"/>
        <v>1.3200000000000075E-2</v>
      </c>
      <c r="BN180" s="62">
        <f t="shared" si="268"/>
        <v>0</v>
      </c>
      <c r="BO180" s="62">
        <f t="shared" si="269"/>
        <v>1</v>
      </c>
      <c r="BP180" s="62">
        <f t="shared" si="270"/>
        <v>8</v>
      </c>
      <c r="BQ180" s="62">
        <f t="shared" si="271"/>
        <v>0</v>
      </c>
      <c r="BR180" s="62">
        <f t="shared" si="272"/>
        <v>0</v>
      </c>
      <c r="BS180" s="62">
        <f t="shared" si="273"/>
        <v>59</v>
      </c>
      <c r="BT180" s="62">
        <f t="shared" si="274"/>
        <v>0</v>
      </c>
      <c r="BU180" s="62">
        <f t="shared" si="275"/>
        <v>0</v>
      </c>
      <c r="BV180" s="62">
        <f t="shared" si="276"/>
        <v>53</v>
      </c>
      <c r="BW180" s="62">
        <f t="shared" si="277"/>
        <v>0</v>
      </c>
      <c r="BX180" s="62">
        <f t="shared" si="278"/>
        <v>0</v>
      </c>
      <c r="BY180" s="62">
        <f t="shared" si="279"/>
        <v>48</v>
      </c>
      <c r="BZ180" s="63">
        <f t="shared" si="280"/>
        <v>0.31751157407407421</v>
      </c>
      <c r="CA180" s="63">
        <f t="shared" si="281"/>
        <v>0.3230671296296298</v>
      </c>
      <c r="CB180" s="63">
        <f t="shared" si="282"/>
        <v>0.3176736111111112</v>
      </c>
      <c r="CC180" s="63">
        <f t="shared" si="283"/>
        <v>0.36350694444444448</v>
      </c>
      <c r="CD180" s="63">
        <f t="shared" si="284"/>
        <v>0.35928240740740752</v>
      </c>
      <c r="CE180" s="63">
        <f t="shared" si="285"/>
        <v>0.36969907407407421</v>
      </c>
      <c r="CF180" s="63">
        <f t="shared" si="286"/>
        <v>0.36708333333333343</v>
      </c>
      <c r="CG180" s="63">
        <f t="shared" si="287"/>
        <v>0.36638888888888899</v>
      </c>
      <c r="CH180" s="36"/>
      <c r="CI180" s="36"/>
      <c r="CJ180" s="36"/>
      <c r="CK180" s="36"/>
      <c r="CL180" s="60">
        <v>60</v>
      </c>
    </row>
    <row r="181" spans="1:90" ht="26.25" customHeight="1" x14ac:dyDescent="0.25">
      <c r="A181" s="37">
        <v>34</v>
      </c>
      <c r="B181" s="38"/>
      <c r="C181" s="39"/>
      <c r="D181" s="39"/>
      <c r="E181" s="39"/>
      <c r="F181" s="42"/>
      <c r="G181" s="40">
        <v>58.9</v>
      </c>
      <c r="H181" s="41">
        <f t="shared" si="312"/>
        <v>58.91</v>
      </c>
      <c r="I181" s="42">
        <v>58.87</v>
      </c>
      <c r="J181" s="43">
        <f t="shared" si="238"/>
        <v>-9.0595096540389776E-4</v>
      </c>
      <c r="K181" s="44">
        <f t="shared" si="239"/>
        <v>-5.333333333332746E-2</v>
      </c>
      <c r="L181" s="45" t="s">
        <v>33</v>
      </c>
      <c r="M181" s="126" t="s">
        <v>1229</v>
      </c>
      <c r="N181" s="46">
        <f t="shared" si="241"/>
        <v>58.923333333333325</v>
      </c>
      <c r="O181" s="46"/>
      <c r="P181" s="42">
        <v>58.89</v>
      </c>
      <c r="Q181" s="46"/>
      <c r="R181" s="39">
        <v>58.93</v>
      </c>
      <c r="S181" s="46">
        <v>-0.2</v>
      </c>
      <c r="T181" s="40">
        <v>59.15</v>
      </c>
      <c r="U181" s="47" t="str">
        <f t="shared" si="242"/>
        <v/>
      </c>
      <c r="V181" s="47" t="str">
        <f t="shared" si="243"/>
        <v/>
      </c>
      <c r="W181" s="48"/>
      <c r="X181" s="48"/>
      <c r="Y181" s="48"/>
      <c r="Z181" s="48"/>
      <c r="AA181" s="48"/>
      <c r="AB181" s="48"/>
      <c r="AC181" s="49"/>
      <c r="AD181" s="49"/>
      <c r="AE181" s="51">
        <f t="shared" si="245"/>
        <v>34</v>
      </c>
      <c r="AF181" s="51" t="str">
        <f t="shared" si="246"/>
        <v/>
      </c>
      <c r="AG181" s="51" t="str">
        <f t="shared" si="247"/>
        <v/>
      </c>
      <c r="AH181" s="51" t="str">
        <f t="shared" si="248"/>
        <v/>
      </c>
      <c r="AI181" s="52">
        <f t="shared" si="249"/>
        <v>58.91</v>
      </c>
      <c r="AJ181" s="68"/>
      <c r="AK181" s="53"/>
      <c r="AL181" s="52"/>
      <c r="AM181" s="53">
        <f t="shared" si="251"/>
        <v>35</v>
      </c>
      <c r="AN181" s="53">
        <f>IF(AJ181&lt;&gt;"",IF(AJ181="o",VLOOKUP(AM181,OpenSect!$A$1:$D$11,2),IF(AJ181="u",VLOOKUP(AM181,UpHill!$A$1:$D$35,2),IF(AJ181="d",VLOOKUP(AM181,DownHill!$A$3:$D$29,2),IF(AJ181="f",VLOOKUP(AM181,FlatUnd!$A$2:$D$30,2),IF(AJ181="t",VLOOKUP(AM181,TimeAdd!$A$1:$D$176,2),IF(AJ181="l",VLOOKUP(AM181,SLimit!$A$1:$D$8,2),AN180)))))),AN180)</f>
        <v>40</v>
      </c>
      <c r="AO181" s="53">
        <f>IF(AJ181&lt;&gt;"",IF(AJ181="o",VLOOKUP(AM181,OpenSect!$A$1:$D$11,3),IF(AJ181="u",VLOOKUP(AM181,UpHill!$A$1:$D$35,3),IF(AJ181="d",VLOOKUP(AM181,DownHill!$A$3:$D$29,3),IF(AJ181="f",VLOOKUP(AM181,FlatUnd!$A$2:$D$30,3),IF(AJ181="t",VLOOKUP(AM181,TimeAdd!$A$1:$D$18,3),IF(AJ181="l",VLOOKUP(AM181,SLimit!$A$1:$D$8,3),AO180)))))),AO180)</f>
        <v>45</v>
      </c>
      <c r="AP181" s="53">
        <f>IF(AJ181&lt;&gt;"",IF(AJ181="o",VLOOKUP(AM181,OpenSect!$A$1:$D$11,4),IF(AJ181="u",VLOOKUP(AM181,UpHill!$A$1:$D$35,4),IF(AJ181="d",VLOOKUP(AM181,DownHill!$A$3:$D$29,4),IF(AJ181="f",VLOOKUP(AM181,FlatUnd!$A$2:$D$30,4),IF(AJ181="t",VLOOKUP(AM181,TimeAdd!$A$1:$D$18,4),IF(AJ181="l",VLOOKUP(AM181,SLimit!$A$1:$D$8,4),AP180)))))),AP180)</f>
        <v>50</v>
      </c>
      <c r="AQ181" s="53" t="str">
        <f t="shared" si="252"/>
        <v>60</v>
      </c>
      <c r="AR181" s="54" t="str">
        <f t="shared" si="253"/>
        <v xml:space="preserve">60 Speed limit </v>
      </c>
      <c r="AS181" s="55"/>
      <c r="AT181" s="55"/>
      <c r="AU181" s="56">
        <f>IF(GroupStTimes!$A$8=0,MIN(CB181,CD181,CF181),MIN(BZ181,CB181,CD181,CF181))</f>
        <v>0.31767361111111125</v>
      </c>
      <c r="AV181" s="56">
        <f>IF(GroupStTimes!$A$8=0,MAX(CC181,CE181,CG181),MAX(CA181,CC181,CE181,CG181))</f>
        <v>0.36982638888888902</v>
      </c>
      <c r="AW181" s="57" t="str">
        <f t="shared" si="254"/>
        <v/>
      </c>
      <c r="AX181" s="58" t="str">
        <f t="shared" si="255"/>
        <v/>
      </c>
      <c r="AY181" s="58" t="str">
        <f t="shared" si="256"/>
        <v/>
      </c>
      <c r="AZ181" s="31">
        <f t="shared" si="257"/>
        <v>58.11</v>
      </c>
      <c r="BA181" s="59">
        <f t="shared" si="258"/>
        <v>0.31672453703703718</v>
      </c>
      <c r="BB181" s="59">
        <f t="shared" si="259"/>
        <v>0.32228009259259277</v>
      </c>
      <c r="BC181" s="59">
        <f t="shared" si="260"/>
        <v>0.31699074074074085</v>
      </c>
      <c r="BD181" s="59">
        <f t="shared" si="261"/>
        <v>0.36282407407407413</v>
      </c>
      <c r="BE181" s="59">
        <f t="shared" si="262"/>
        <v>0.35866898148148157</v>
      </c>
      <c r="BF181" s="59">
        <f t="shared" si="263"/>
        <v>0.36908564814814826</v>
      </c>
      <c r="BG181" s="59">
        <f t="shared" si="264"/>
        <v>0.3665277777777779</v>
      </c>
      <c r="BH181" s="59">
        <f t="shared" si="265"/>
        <v>0.36583333333333345</v>
      </c>
      <c r="BI181" s="31">
        <f t="shared" si="266"/>
        <v>0.79999999999999716</v>
      </c>
      <c r="BJ181" s="61">
        <f t="shared" ref="BJ181:BM181" si="337">IF($AJ180="t",IF(AM179=0,0,$BI181/AM179),IF(AM180=0,0,$BI181/AM180))</f>
        <v>2.2857142857142777E-2</v>
      </c>
      <c r="BK181" s="61">
        <f t="shared" si="337"/>
        <v>1.9999999999999928E-2</v>
      </c>
      <c r="BL181" s="61">
        <f t="shared" si="337"/>
        <v>1.7777777777777715E-2</v>
      </c>
      <c r="BM181" s="61">
        <f t="shared" si="337"/>
        <v>1.5999999999999945E-2</v>
      </c>
      <c r="BN181" s="62">
        <f t="shared" si="268"/>
        <v>0</v>
      </c>
      <c r="BO181" s="62">
        <f t="shared" si="269"/>
        <v>1</v>
      </c>
      <c r="BP181" s="62">
        <f t="shared" si="270"/>
        <v>22</v>
      </c>
      <c r="BQ181" s="62">
        <f t="shared" si="271"/>
        <v>0</v>
      </c>
      <c r="BR181" s="62">
        <f t="shared" si="272"/>
        <v>1</v>
      </c>
      <c r="BS181" s="62">
        <f t="shared" si="273"/>
        <v>12</v>
      </c>
      <c r="BT181" s="62">
        <f t="shared" si="274"/>
        <v>0</v>
      </c>
      <c r="BU181" s="62">
        <f t="shared" si="275"/>
        <v>1</v>
      </c>
      <c r="BV181" s="62">
        <f t="shared" si="276"/>
        <v>4</v>
      </c>
      <c r="BW181" s="62">
        <f t="shared" si="277"/>
        <v>0</v>
      </c>
      <c r="BX181" s="62">
        <f t="shared" si="278"/>
        <v>0</v>
      </c>
      <c r="BY181" s="62">
        <f t="shared" si="279"/>
        <v>58</v>
      </c>
      <c r="BZ181" s="63">
        <f t="shared" si="280"/>
        <v>0.31767361111111125</v>
      </c>
      <c r="CA181" s="63">
        <f t="shared" si="281"/>
        <v>0.32322916666666685</v>
      </c>
      <c r="CB181" s="63">
        <f t="shared" si="282"/>
        <v>0.3178240740740742</v>
      </c>
      <c r="CC181" s="63">
        <f t="shared" si="283"/>
        <v>0.36365740740740748</v>
      </c>
      <c r="CD181" s="63">
        <f t="shared" si="284"/>
        <v>0.35940972222222234</v>
      </c>
      <c r="CE181" s="63">
        <f t="shared" si="285"/>
        <v>0.36982638888888902</v>
      </c>
      <c r="CF181" s="63">
        <f t="shared" si="286"/>
        <v>0.36719907407407421</v>
      </c>
      <c r="CG181" s="63">
        <f t="shared" si="287"/>
        <v>0.36650462962962976</v>
      </c>
      <c r="CH181" s="36"/>
      <c r="CI181" s="36"/>
      <c r="CJ181" s="36"/>
      <c r="CK181" s="36"/>
      <c r="CL181" s="60">
        <v>60</v>
      </c>
    </row>
    <row r="182" spans="1:90" ht="26.25" customHeight="1" x14ac:dyDescent="0.25">
      <c r="A182" s="37">
        <v>34</v>
      </c>
      <c r="B182" s="38"/>
      <c r="C182" s="39"/>
      <c r="D182" s="39"/>
      <c r="E182" s="39"/>
      <c r="F182" s="42"/>
      <c r="G182" s="40">
        <v>59.41</v>
      </c>
      <c r="H182" s="41">
        <f t="shared" si="312"/>
        <v>59.42</v>
      </c>
      <c r="I182" s="42">
        <v>59.379999999999995</v>
      </c>
      <c r="J182" s="43">
        <f t="shared" si="238"/>
        <v>-8.981699786686035E-4</v>
      </c>
      <c r="K182" s="44">
        <f t="shared" si="239"/>
        <v>-5.333333333334167E-2</v>
      </c>
      <c r="L182" s="45" t="s">
        <v>174</v>
      </c>
      <c r="M182" s="126" t="s">
        <v>1229</v>
      </c>
      <c r="N182" s="46">
        <f t="shared" si="241"/>
        <v>59.433333333333337</v>
      </c>
      <c r="O182" s="46"/>
      <c r="P182" s="42">
        <v>59.4</v>
      </c>
      <c r="Q182" s="46"/>
      <c r="R182" s="39">
        <v>59.44</v>
      </c>
      <c r="S182" s="46">
        <v>-0.2</v>
      </c>
      <c r="T182" s="40">
        <v>59.66</v>
      </c>
      <c r="U182" s="47" t="str">
        <f t="shared" si="242"/>
        <v/>
      </c>
      <c r="V182" s="47" t="str">
        <f t="shared" si="243"/>
        <v/>
      </c>
      <c r="W182" s="48"/>
      <c r="X182" s="48"/>
      <c r="Y182" s="48"/>
      <c r="Z182" s="48"/>
      <c r="AA182" s="48"/>
      <c r="AB182" s="48"/>
      <c r="AC182" s="49"/>
      <c r="AD182" s="49"/>
      <c r="AE182" s="51">
        <f t="shared" si="245"/>
        <v>34</v>
      </c>
      <c r="AF182" s="51" t="str">
        <f t="shared" si="246"/>
        <v/>
      </c>
      <c r="AG182" s="51" t="str">
        <f t="shared" si="247"/>
        <v/>
      </c>
      <c r="AH182" s="51" t="str">
        <f t="shared" si="248"/>
        <v/>
      </c>
      <c r="AI182" s="52">
        <f t="shared" si="249"/>
        <v>59.42</v>
      </c>
      <c r="AJ182" s="68"/>
      <c r="AK182" s="53"/>
      <c r="AL182" s="52"/>
      <c r="AM182" s="53">
        <f t="shared" si="251"/>
        <v>35</v>
      </c>
      <c r="AN182" s="53">
        <f>IF(AJ182&lt;&gt;"",IF(AJ182="o",VLOOKUP(AM182,OpenSect!$A$1:$D$11,2),IF(AJ182="u",VLOOKUP(AM182,UpHill!$A$1:$D$35,2),IF(AJ182="d",VLOOKUP(AM182,DownHill!$A$3:$D$29,2),IF(AJ182="f",VLOOKUP(AM182,FlatUnd!$A$2:$D$30,2),IF(AJ182="t",VLOOKUP(AM182,TimeAdd!$A$1:$D$176,2),IF(AJ182="l",VLOOKUP(AM182,SLimit!$A$1:$D$8,2),AN181)))))),AN181)</f>
        <v>40</v>
      </c>
      <c r="AO182" s="53">
        <f>IF(AJ182&lt;&gt;"",IF(AJ182="o",VLOOKUP(AM182,OpenSect!$A$1:$D$11,3),IF(AJ182="u",VLOOKUP(AM182,UpHill!$A$1:$D$35,3),IF(AJ182="d",VLOOKUP(AM182,DownHill!$A$3:$D$29,3),IF(AJ182="f",VLOOKUP(AM182,FlatUnd!$A$2:$D$30,3),IF(AJ182="t",VLOOKUP(AM182,TimeAdd!$A$1:$D$18,3),IF(AJ182="l",VLOOKUP(AM182,SLimit!$A$1:$D$8,3),AO181)))))),AO181)</f>
        <v>45</v>
      </c>
      <c r="AP182" s="53">
        <f>IF(AJ182&lt;&gt;"",IF(AJ182="o",VLOOKUP(AM182,OpenSect!$A$1:$D$11,4),IF(AJ182="u",VLOOKUP(AM182,UpHill!$A$1:$D$35,4),IF(AJ182="d",VLOOKUP(AM182,DownHill!$A$3:$D$29,4),IF(AJ182="f",VLOOKUP(AM182,FlatUnd!$A$2:$D$30,4),IF(AJ182="t",VLOOKUP(AM182,TimeAdd!$A$1:$D$18,4),IF(AJ182="l",VLOOKUP(AM182,SLimit!$A$1:$D$8,4),AP181)))))),AP181)</f>
        <v>50</v>
      </c>
      <c r="AQ182" s="53" t="str">
        <f t="shared" si="252"/>
        <v>60</v>
      </c>
      <c r="AR182" s="54" t="str">
        <f t="shared" si="253"/>
        <v>32km Stone</v>
      </c>
      <c r="AS182" s="55"/>
      <c r="AT182" s="55"/>
      <c r="AU182" s="56">
        <f>IF(GroupStTimes!$A$8=0,MIN(CB182,CD182,CF182),MIN(BZ182,CB182,CD182,CF182))</f>
        <v>0.3182870370370372</v>
      </c>
      <c r="AV182" s="56">
        <f>IF(GroupStTimes!$A$8=0,MAX(CC182,CE182,CG182),MAX(CA182,CC182,CE182,CG182))</f>
        <v>0.37030092592592606</v>
      </c>
      <c r="AW182" s="57" t="str">
        <f t="shared" si="254"/>
        <v/>
      </c>
      <c r="AX182" s="58" t="str">
        <f t="shared" si="255"/>
        <v/>
      </c>
      <c r="AY182" s="58" t="str">
        <f t="shared" si="256"/>
        <v/>
      </c>
      <c r="AZ182" s="31">
        <f t="shared" si="257"/>
        <v>58.11</v>
      </c>
      <c r="BA182" s="59">
        <f t="shared" si="258"/>
        <v>0.31672453703703718</v>
      </c>
      <c r="BB182" s="59">
        <f t="shared" si="259"/>
        <v>0.32228009259259277</v>
      </c>
      <c r="BC182" s="59">
        <f t="shared" si="260"/>
        <v>0.31699074074074085</v>
      </c>
      <c r="BD182" s="59">
        <f t="shared" si="261"/>
        <v>0.36282407407407413</v>
      </c>
      <c r="BE182" s="59">
        <f t="shared" si="262"/>
        <v>0.35866898148148157</v>
      </c>
      <c r="BF182" s="59">
        <f t="shared" si="263"/>
        <v>0.36908564814814826</v>
      </c>
      <c r="BG182" s="59">
        <f t="shared" si="264"/>
        <v>0.3665277777777779</v>
      </c>
      <c r="BH182" s="59">
        <f t="shared" si="265"/>
        <v>0.36583333333333345</v>
      </c>
      <c r="BI182" s="31">
        <f t="shared" si="266"/>
        <v>1.3100000000000023</v>
      </c>
      <c r="BJ182" s="61">
        <f t="shared" ref="BJ182:BM182" si="338">IF($AJ181="t",IF(AM180=0,0,$BI182/AM180),IF(AM181=0,0,$BI182/AM181))</f>
        <v>3.7428571428571492E-2</v>
      </c>
      <c r="BK182" s="61">
        <f t="shared" si="338"/>
        <v>3.2750000000000057E-2</v>
      </c>
      <c r="BL182" s="61">
        <f t="shared" si="338"/>
        <v>2.911111111111116E-2</v>
      </c>
      <c r="BM182" s="61">
        <f t="shared" si="338"/>
        <v>2.6200000000000046E-2</v>
      </c>
      <c r="BN182" s="62">
        <f t="shared" si="268"/>
        <v>0</v>
      </c>
      <c r="BO182" s="62">
        <f t="shared" si="269"/>
        <v>2</v>
      </c>
      <c r="BP182" s="62">
        <f t="shared" si="270"/>
        <v>15</v>
      </c>
      <c r="BQ182" s="62">
        <f t="shared" si="271"/>
        <v>0</v>
      </c>
      <c r="BR182" s="62">
        <f t="shared" si="272"/>
        <v>1</v>
      </c>
      <c r="BS182" s="62">
        <f t="shared" si="273"/>
        <v>58</v>
      </c>
      <c r="BT182" s="62">
        <f t="shared" si="274"/>
        <v>0</v>
      </c>
      <c r="BU182" s="62">
        <f t="shared" si="275"/>
        <v>1</v>
      </c>
      <c r="BV182" s="62">
        <f t="shared" si="276"/>
        <v>45</v>
      </c>
      <c r="BW182" s="62">
        <f t="shared" si="277"/>
        <v>0</v>
      </c>
      <c r="BX182" s="62">
        <f t="shared" si="278"/>
        <v>1</v>
      </c>
      <c r="BY182" s="62">
        <f t="shared" si="279"/>
        <v>34</v>
      </c>
      <c r="BZ182" s="63">
        <f t="shared" si="280"/>
        <v>0.3182870370370372</v>
      </c>
      <c r="CA182" s="63">
        <f t="shared" si="281"/>
        <v>0.32384259259259279</v>
      </c>
      <c r="CB182" s="63">
        <f t="shared" si="282"/>
        <v>0.3183564814814816</v>
      </c>
      <c r="CC182" s="63">
        <f t="shared" si="283"/>
        <v>0.36418981481481488</v>
      </c>
      <c r="CD182" s="63">
        <f t="shared" si="284"/>
        <v>0.35988425925925938</v>
      </c>
      <c r="CE182" s="63">
        <f t="shared" si="285"/>
        <v>0.37030092592592606</v>
      </c>
      <c r="CF182" s="63">
        <f t="shared" si="286"/>
        <v>0.36761574074074088</v>
      </c>
      <c r="CG182" s="63">
        <f t="shared" si="287"/>
        <v>0.36692129629629644</v>
      </c>
      <c r="CH182" s="36"/>
      <c r="CI182" s="36"/>
      <c r="CJ182" s="36"/>
      <c r="CK182" s="36"/>
      <c r="CL182" s="60">
        <v>60</v>
      </c>
    </row>
    <row r="183" spans="1:90" ht="26.25" customHeight="1" x14ac:dyDescent="0.25">
      <c r="A183" s="37">
        <v>34</v>
      </c>
      <c r="B183" s="38"/>
      <c r="C183" s="39"/>
      <c r="D183" s="39"/>
      <c r="E183" s="39"/>
      <c r="F183" s="42"/>
      <c r="G183" s="66">
        <v>59.43</v>
      </c>
      <c r="H183" s="41">
        <f t="shared" si="312"/>
        <v>59.44</v>
      </c>
      <c r="I183" s="42">
        <v>59.4</v>
      </c>
      <c r="J183" s="43">
        <f t="shared" si="238"/>
        <v>-8.9786756453413233E-4</v>
      </c>
      <c r="K183" s="44">
        <f t="shared" si="239"/>
        <v>-5.333333333332746E-2</v>
      </c>
      <c r="L183" s="45" t="s">
        <v>175</v>
      </c>
      <c r="M183" s="126" t="s">
        <v>1229</v>
      </c>
      <c r="N183" s="46">
        <f t="shared" si="241"/>
        <v>59.453333333333326</v>
      </c>
      <c r="O183" s="46"/>
      <c r="P183" s="42">
        <v>59.42</v>
      </c>
      <c r="Q183" s="46"/>
      <c r="R183" s="39">
        <v>59.46</v>
      </c>
      <c r="S183" s="46">
        <v>-0.2</v>
      </c>
      <c r="T183" s="40">
        <v>59.68</v>
      </c>
      <c r="U183" s="47" t="str">
        <f t="shared" si="242"/>
        <v/>
      </c>
      <c r="V183" s="47" t="str">
        <f t="shared" si="243"/>
        <v/>
      </c>
      <c r="W183" s="48"/>
      <c r="X183" s="48"/>
      <c r="Y183" s="48"/>
      <c r="Z183" s="48"/>
      <c r="AA183" s="48"/>
      <c r="AB183" s="48"/>
      <c r="AC183" s="49"/>
      <c r="AD183" s="49"/>
      <c r="AE183" s="51">
        <f t="shared" si="245"/>
        <v>34</v>
      </c>
      <c r="AF183" s="51" t="str">
        <f t="shared" si="246"/>
        <v/>
      </c>
      <c r="AG183" s="51" t="str">
        <f t="shared" si="247"/>
        <v/>
      </c>
      <c r="AH183" s="51" t="str">
        <f t="shared" si="248"/>
        <v/>
      </c>
      <c r="AI183" s="52">
        <f t="shared" si="249"/>
        <v>59.44</v>
      </c>
      <c r="AJ183" s="68"/>
      <c r="AK183" s="53"/>
      <c r="AL183" s="52"/>
      <c r="AM183" s="53">
        <f t="shared" si="251"/>
        <v>35</v>
      </c>
      <c r="AN183" s="53">
        <f>IF(AJ183&lt;&gt;"",IF(AJ183="o",VLOOKUP(AM183,OpenSect!$A$1:$D$11,2),IF(AJ183="u",VLOOKUP(AM183,UpHill!$A$1:$D$35,2),IF(AJ183="d",VLOOKUP(AM183,DownHill!$A$3:$D$29,2),IF(AJ183="f",VLOOKUP(AM183,FlatUnd!$A$2:$D$30,2),IF(AJ183="t",VLOOKUP(AM183,TimeAdd!$A$1:$D$176,2),IF(AJ183="l",VLOOKUP(AM183,SLimit!$A$1:$D$8,2),AN182)))))),AN182)</f>
        <v>40</v>
      </c>
      <c r="AO183" s="53">
        <f>IF(AJ183&lt;&gt;"",IF(AJ183="o",VLOOKUP(AM183,OpenSect!$A$1:$D$11,3),IF(AJ183="u",VLOOKUP(AM183,UpHill!$A$1:$D$35,3),IF(AJ183="d",VLOOKUP(AM183,DownHill!$A$3:$D$29,3),IF(AJ183="f",VLOOKUP(AM183,FlatUnd!$A$2:$D$30,3),IF(AJ183="t",VLOOKUP(AM183,TimeAdd!$A$1:$D$18,3),IF(AJ183="l",VLOOKUP(AM183,SLimit!$A$1:$D$8,3),AO182)))))),AO182)</f>
        <v>45</v>
      </c>
      <c r="AP183" s="53">
        <f>IF(AJ183&lt;&gt;"",IF(AJ183="o",VLOOKUP(AM183,OpenSect!$A$1:$D$11,4),IF(AJ183="u",VLOOKUP(AM183,UpHill!$A$1:$D$35,4),IF(AJ183="d",VLOOKUP(AM183,DownHill!$A$3:$D$29,4),IF(AJ183="f",VLOOKUP(AM183,FlatUnd!$A$2:$D$30,4),IF(AJ183="t",VLOOKUP(AM183,TimeAdd!$A$1:$D$18,4),IF(AJ183="l",VLOOKUP(AM183,SLimit!$A$1:$D$8,4),AP182)))))),AP182)</f>
        <v>50</v>
      </c>
      <c r="AQ183" s="53" t="str">
        <f t="shared" si="252"/>
        <v>60</v>
      </c>
      <c r="AR183" s="54" t="str">
        <f t="shared" si="253"/>
        <v>{Right} AFM House of Glory</v>
      </c>
      <c r="AS183" s="55"/>
      <c r="AT183" s="55"/>
      <c r="AU183" s="56">
        <f>IF(GroupStTimes!$A$8=0,MIN(CB183,CD183,CF183),MIN(BZ183,CB183,CD183,CF183))</f>
        <v>0.31831018518518533</v>
      </c>
      <c r="AV183" s="56">
        <f>IF(GroupStTimes!$A$8=0,MAX(CC183,CE183,CG183),MAX(CA183,CC183,CE183,CG183))</f>
        <v>0.3703125000000001</v>
      </c>
      <c r="AW183" s="57" t="str">
        <f t="shared" si="254"/>
        <v/>
      </c>
      <c r="AX183" s="58" t="str">
        <f t="shared" si="255"/>
        <v/>
      </c>
      <c r="AY183" s="58" t="str">
        <f t="shared" si="256"/>
        <v/>
      </c>
      <c r="AZ183" s="31">
        <f t="shared" si="257"/>
        <v>58.11</v>
      </c>
      <c r="BA183" s="59">
        <f t="shared" si="258"/>
        <v>0.31672453703703718</v>
      </c>
      <c r="BB183" s="59">
        <f t="shared" si="259"/>
        <v>0.32228009259259277</v>
      </c>
      <c r="BC183" s="59">
        <f t="shared" si="260"/>
        <v>0.31699074074074085</v>
      </c>
      <c r="BD183" s="59">
        <f t="shared" si="261"/>
        <v>0.36282407407407413</v>
      </c>
      <c r="BE183" s="59">
        <f t="shared" si="262"/>
        <v>0.35866898148148157</v>
      </c>
      <c r="BF183" s="59">
        <f t="shared" si="263"/>
        <v>0.36908564814814826</v>
      </c>
      <c r="BG183" s="59">
        <f t="shared" si="264"/>
        <v>0.3665277777777779</v>
      </c>
      <c r="BH183" s="59">
        <f t="shared" si="265"/>
        <v>0.36583333333333345</v>
      </c>
      <c r="BI183" s="31">
        <f t="shared" si="266"/>
        <v>1.3299999999999983</v>
      </c>
      <c r="BJ183" s="61">
        <f t="shared" ref="BJ183:BM183" si="339">IF($AJ182="t",IF(AM181=0,0,$BI183/AM181),IF(AM182=0,0,$BI183/AM182))</f>
        <v>3.799999999999995E-2</v>
      </c>
      <c r="BK183" s="61">
        <f t="shared" si="339"/>
        <v>3.324999999999996E-2</v>
      </c>
      <c r="BL183" s="61">
        <f t="shared" si="339"/>
        <v>2.9555555555555519E-2</v>
      </c>
      <c r="BM183" s="61">
        <f t="shared" si="339"/>
        <v>2.6599999999999967E-2</v>
      </c>
      <c r="BN183" s="62">
        <f t="shared" si="268"/>
        <v>0</v>
      </c>
      <c r="BO183" s="62">
        <f t="shared" si="269"/>
        <v>2</v>
      </c>
      <c r="BP183" s="62">
        <f t="shared" si="270"/>
        <v>17</v>
      </c>
      <c r="BQ183" s="62">
        <f t="shared" si="271"/>
        <v>0</v>
      </c>
      <c r="BR183" s="62">
        <f t="shared" si="272"/>
        <v>1</v>
      </c>
      <c r="BS183" s="62">
        <f t="shared" si="273"/>
        <v>60</v>
      </c>
      <c r="BT183" s="62">
        <f t="shared" si="274"/>
        <v>0</v>
      </c>
      <c r="BU183" s="62">
        <f t="shared" si="275"/>
        <v>1</v>
      </c>
      <c r="BV183" s="62">
        <f t="shared" si="276"/>
        <v>46</v>
      </c>
      <c r="BW183" s="62">
        <f t="shared" si="277"/>
        <v>0</v>
      </c>
      <c r="BX183" s="62">
        <f t="shared" si="278"/>
        <v>1</v>
      </c>
      <c r="BY183" s="62">
        <f t="shared" si="279"/>
        <v>36</v>
      </c>
      <c r="BZ183" s="63">
        <f t="shared" si="280"/>
        <v>0.31831018518518533</v>
      </c>
      <c r="CA183" s="63">
        <f t="shared" si="281"/>
        <v>0.32386574074074093</v>
      </c>
      <c r="CB183" s="63">
        <f t="shared" si="282"/>
        <v>0.31837962962962973</v>
      </c>
      <c r="CC183" s="63">
        <f t="shared" si="283"/>
        <v>0.36421296296296302</v>
      </c>
      <c r="CD183" s="63">
        <f t="shared" si="284"/>
        <v>0.35989583333333341</v>
      </c>
      <c r="CE183" s="63">
        <f t="shared" si="285"/>
        <v>0.3703125000000001</v>
      </c>
      <c r="CF183" s="63">
        <f t="shared" si="286"/>
        <v>0.36763888888888901</v>
      </c>
      <c r="CG183" s="63">
        <f t="shared" si="287"/>
        <v>0.36694444444444457</v>
      </c>
      <c r="CH183" s="36"/>
      <c r="CI183" s="36"/>
      <c r="CJ183" s="36"/>
      <c r="CK183" s="36"/>
      <c r="CL183" s="60">
        <v>60</v>
      </c>
    </row>
    <row r="184" spans="1:90" ht="26.25" customHeight="1" x14ac:dyDescent="0.25">
      <c r="A184" s="37">
        <v>35</v>
      </c>
      <c r="B184" s="38"/>
      <c r="C184" s="39"/>
      <c r="D184" s="39"/>
      <c r="E184" s="39"/>
      <c r="F184" s="42"/>
      <c r="G184" s="40">
        <v>59.52</v>
      </c>
      <c r="H184" s="41">
        <f t="shared" si="312"/>
        <v>59.54</v>
      </c>
      <c r="I184" s="42">
        <v>59.5</v>
      </c>
      <c r="J184" s="43">
        <f t="shared" si="238"/>
        <v>-8.9635854341750705E-4</v>
      </c>
      <c r="K184" s="44">
        <f t="shared" si="239"/>
        <v>-5.333333333334167E-2</v>
      </c>
      <c r="L184" s="45" t="s">
        <v>33</v>
      </c>
      <c r="M184" s="126" t="s">
        <v>1229</v>
      </c>
      <c r="N184" s="46">
        <f t="shared" si="241"/>
        <v>59.553333333333342</v>
      </c>
      <c r="O184" s="46"/>
      <c r="P184" s="42">
        <v>59.52</v>
      </c>
      <c r="Q184" s="46"/>
      <c r="R184" s="39">
        <v>59.56</v>
      </c>
      <c r="S184" s="46">
        <v>-0.2</v>
      </c>
      <c r="T184" s="40">
        <v>59.78</v>
      </c>
      <c r="U184" s="47" t="str">
        <f t="shared" si="242"/>
        <v/>
      </c>
      <c r="V184" s="47" t="str">
        <f t="shared" si="243"/>
        <v/>
      </c>
      <c r="W184" s="48"/>
      <c r="X184" s="48"/>
      <c r="Y184" s="48"/>
      <c r="Z184" s="48"/>
      <c r="AA184" s="48"/>
      <c r="AB184" s="48"/>
      <c r="AC184" s="49"/>
      <c r="AD184" s="49"/>
      <c r="AE184" s="51">
        <f t="shared" si="245"/>
        <v>35</v>
      </c>
      <c r="AF184" s="51" t="str">
        <f t="shared" si="246"/>
        <v/>
      </c>
      <c r="AG184" s="51" t="str">
        <f t="shared" si="247"/>
        <v/>
      </c>
      <c r="AH184" s="51" t="str">
        <f t="shared" si="248"/>
        <v/>
      </c>
      <c r="AI184" s="52">
        <f t="shared" si="249"/>
        <v>59.54</v>
      </c>
      <c r="AJ184" s="68"/>
      <c r="AK184" s="53"/>
      <c r="AL184" s="52"/>
      <c r="AM184" s="53">
        <f t="shared" si="251"/>
        <v>35</v>
      </c>
      <c r="AN184" s="53">
        <f>IF(AJ184&lt;&gt;"",IF(AJ184="o",VLOOKUP(AM184,OpenSect!$A$1:$D$11,2),IF(AJ184="u",VLOOKUP(AM184,UpHill!$A$1:$D$35,2),IF(AJ184="d",VLOOKUP(AM184,DownHill!$A$3:$D$29,2),IF(AJ184="f",VLOOKUP(AM184,FlatUnd!$A$2:$D$30,2),IF(AJ184="t",VLOOKUP(AM184,TimeAdd!$A$1:$D$176,2),IF(AJ184="l",VLOOKUP(AM184,SLimit!$A$1:$D$8,2),AN183)))))),AN183)</f>
        <v>40</v>
      </c>
      <c r="AO184" s="53">
        <f>IF(AJ184&lt;&gt;"",IF(AJ184="o",VLOOKUP(AM184,OpenSect!$A$1:$D$11,3),IF(AJ184="u",VLOOKUP(AM184,UpHill!$A$1:$D$35,3),IF(AJ184="d",VLOOKUP(AM184,DownHill!$A$3:$D$29,3),IF(AJ184="f",VLOOKUP(AM184,FlatUnd!$A$2:$D$30,3),IF(AJ184="t",VLOOKUP(AM184,TimeAdd!$A$1:$D$18,3),IF(AJ184="l",VLOOKUP(AM184,SLimit!$A$1:$D$8,3),AO183)))))),AO183)</f>
        <v>45</v>
      </c>
      <c r="AP184" s="53">
        <f>IF(AJ184&lt;&gt;"",IF(AJ184="o",VLOOKUP(AM184,OpenSect!$A$1:$D$11,4),IF(AJ184="u",VLOOKUP(AM184,UpHill!$A$1:$D$35,4),IF(AJ184="d",VLOOKUP(AM184,DownHill!$A$3:$D$29,4),IF(AJ184="f",VLOOKUP(AM184,FlatUnd!$A$2:$D$30,4),IF(AJ184="t",VLOOKUP(AM184,TimeAdd!$A$1:$D$18,4),IF(AJ184="l",VLOOKUP(AM184,SLimit!$A$1:$D$8,4),AP183)))))),AP183)</f>
        <v>50</v>
      </c>
      <c r="AQ184" s="53" t="str">
        <f t="shared" si="252"/>
        <v>60</v>
      </c>
      <c r="AR184" s="54" t="str">
        <f t="shared" si="253"/>
        <v xml:space="preserve">60 Speed limit </v>
      </c>
      <c r="AS184" s="55"/>
      <c r="AT184" s="55"/>
      <c r="AU184" s="56">
        <f>IF(GroupStTimes!$A$8=0,MIN(CB184,CD184,CF184),MIN(BZ184,CB184,CD184,CF184))</f>
        <v>0.31842592592592606</v>
      </c>
      <c r="AV184" s="56">
        <f>IF(GroupStTimes!$A$8=0,MAX(CC184,CE184,CG184),MAX(CA184,CC184,CE184,CG184))</f>
        <v>0.37040509259259269</v>
      </c>
      <c r="AW184" s="57" t="str">
        <f t="shared" si="254"/>
        <v/>
      </c>
      <c r="AX184" s="58" t="str">
        <f t="shared" si="255"/>
        <v/>
      </c>
      <c r="AY184" s="58" t="str">
        <f t="shared" si="256"/>
        <v/>
      </c>
      <c r="AZ184" s="31">
        <f t="shared" si="257"/>
        <v>58.11</v>
      </c>
      <c r="BA184" s="59">
        <f t="shared" si="258"/>
        <v>0.31672453703703718</v>
      </c>
      <c r="BB184" s="59">
        <f t="shared" si="259"/>
        <v>0.32228009259259277</v>
      </c>
      <c r="BC184" s="59">
        <f t="shared" si="260"/>
        <v>0.31699074074074085</v>
      </c>
      <c r="BD184" s="59">
        <f t="shared" si="261"/>
        <v>0.36282407407407413</v>
      </c>
      <c r="BE184" s="59">
        <f t="shared" si="262"/>
        <v>0.35866898148148157</v>
      </c>
      <c r="BF184" s="59">
        <f t="shared" si="263"/>
        <v>0.36908564814814826</v>
      </c>
      <c r="BG184" s="59">
        <f t="shared" si="264"/>
        <v>0.3665277777777779</v>
      </c>
      <c r="BH184" s="59">
        <f t="shared" si="265"/>
        <v>0.36583333333333345</v>
      </c>
      <c r="BI184" s="31">
        <f t="shared" si="266"/>
        <v>1.4299999999999997</v>
      </c>
      <c r="BJ184" s="61">
        <f t="shared" ref="BJ184:BM184" si="340">IF($AJ183="t",IF(AM182=0,0,$BI184/AM182),IF(AM183=0,0,$BI184/AM183))</f>
        <v>4.0857142857142849E-2</v>
      </c>
      <c r="BK184" s="61">
        <f t="shared" si="340"/>
        <v>3.574999999999999E-2</v>
      </c>
      <c r="BL184" s="61">
        <f t="shared" si="340"/>
        <v>3.1777777777777773E-2</v>
      </c>
      <c r="BM184" s="61">
        <f t="shared" si="340"/>
        <v>2.8599999999999993E-2</v>
      </c>
      <c r="BN184" s="62">
        <f t="shared" si="268"/>
        <v>0</v>
      </c>
      <c r="BO184" s="62">
        <f t="shared" si="269"/>
        <v>2</v>
      </c>
      <c r="BP184" s="62">
        <f t="shared" si="270"/>
        <v>27</v>
      </c>
      <c r="BQ184" s="62">
        <f t="shared" si="271"/>
        <v>0</v>
      </c>
      <c r="BR184" s="62">
        <f t="shared" si="272"/>
        <v>2</v>
      </c>
      <c r="BS184" s="62">
        <f t="shared" si="273"/>
        <v>9</v>
      </c>
      <c r="BT184" s="62">
        <f t="shared" si="274"/>
        <v>0</v>
      </c>
      <c r="BU184" s="62">
        <f t="shared" si="275"/>
        <v>1</v>
      </c>
      <c r="BV184" s="62">
        <f t="shared" si="276"/>
        <v>54</v>
      </c>
      <c r="BW184" s="62">
        <f t="shared" si="277"/>
        <v>0</v>
      </c>
      <c r="BX184" s="62">
        <f t="shared" si="278"/>
        <v>1</v>
      </c>
      <c r="BY184" s="62">
        <f t="shared" si="279"/>
        <v>43</v>
      </c>
      <c r="BZ184" s="63">
        <f t="shared" si="280"/>
        <v>0.31842592592592606</v>
      </c>
      <c r="CA184" s="63">
        <f t="shared" si="281"/>
        <v>0.32398148148148165</v>
      </c>
      <c r="CB184" s="63">
        <f t="shared" si="282"/>
        <v>0.31848379629629642</v>
      </c>
      <c r="CC184" s="63">
        <f t="shared" si="283"/>
        <v>0.3643171296296297</v>
      </c>
      <c r="CD184" s="63">
        <f t="shared" si="284"/>
        <v>0.359988425925926</v>
      </c>
      <c r="CE184" s="63">
        <f t="shared" si="285"/>
        <v>0.37040509259259269</v>
      </c>
      <c r="CF184" s="63">
        <f t="shared" si="286"/>
        <v>0.36771990740740751</v>
      </c>
      <c r="CG184" s="63">
        <f t="shared" si="287"/>
        <v>0.36702546296296307</v>
      </c>
      <c r="CH184" s="36"/>
      <c r="CI184" s="36"/>
      <c r="CJ184" s="36"/>
      <c r="CK184" s="36"/>
      <c r="CL184" s="60">
        <v>60</v>
      </c>
    </row>
    <row r="185" spans="1:90" ht="40.5" x14ac:dyDescent="0.25">
      <c r="A185" s="37">
        <v>35</v>
      </c>
      <c r="B185" s="38"/>
      <c r="C185" s="39" t="s">
        <v>31</v>
      </c>
      <c r="D185" s="39">
        <v>30</v>
      </c>
      <c r="E185" s="39"/>
      <c r="F185" s="42"/>
      <c r="G185" s="40">
        <v>59.59</v>
      </c>
      <c r="H185" s="41">
        <f t="shared" si="312"/>
        <v>59.6</v>
      </c>
      <c r="I185" s="42">
        <v>59.56</v>
      </c>
      <c r="J185" s="43">
        <f t="shared" si="238"/>
        <v>-8.9545556301770589E-4</v>
      </c>
      <c r="K185" s="44">
        <f t="shared" si="239"/>
        <v>-5.3333333333334565E-2</v>
      </c>
      <c r="L185" s="45" t="s">
        <v>1510</v>
      </c>
      <c r="M185" s="126" t="s">
        <v>1229</v>
      </c>
      <c r="N185" s="46">
        <f t="shared" si="241"/>
        <v>59.613333333333337</v>
      </c>
      <c r="O185" s="46"/>
      <c r="P185" s="42">
        <v>59.580000000000005</v>
      </c>
      <c r="Q185" s="46"/>
      <c r="R185" s="39">
        <v>59.62</v>
      </c>
      <c r="S185" s="46">
        <v>-0.2</v>
      </c>
      <c r="T185" s="40">
        <v>59.84</v>
      </c>
      <c r="U185" s="47" t="str">
        <f t="shared" si="242"/>
        <v/>
      </c>
      <c r="V185" s="47" t="str">
        <f t="shared" si="243"/>
        <v/>
      </c>
      <c r="W185" s="48"/>
      <c r="X185" s="48"/>
      <c r="Y185" s="48"/>
      <c r="Z185" s="48"/>
      <c r="AA185" s="48"/>
      <c r="AB185" s="48"/>
      <c r="AC185" s="49"/>
      <c r="AD185" s="49"/>
      <c r="AE185" s="51">
        <f t="shared" si="245"/>
        <v>35</v>
      </c>
      <c r="AF185" s="51" t="str">
        <f t="shared" si="246"/>
        <v/>
      </c>
      <c r="AG185" s="51" t="str">
        <f t="shared" si="247"/>
        <v>l</v>
      </c>
      <c r="AH185" s="51">
        <f t="shared" si="248"/>
        <v>30</v>
      </c>
      <c r="AI185" s="52">
        <f t="shared" si="249"/>
        <v>59.6</v>
      </c>
      <c r="AJ185" s="68" t="s">
        <v>31</v>
      </c>
      <c r="AK185" s="53"/>
      <c r="AL185" s="52"/>
      <c r="AM185" s="53">
        <f t="shared" si="251"/>
        <v>30</v>
      </c>
      <c r="AN185" s="53">
        <f>IF(AJ185&lt;&gt;"",IF(AJ185="o",VLOOKUP(AM185,OpenSect!$A$1:$D$11,2),IF(AJ185="u",VLOOKUP(AM185,UpHill!$A$1:$D$35,2),IF(AJ185="d",VLOOKUP(AM185,DownHill!$A$3:$D$29,2),IF(AJ185="f",VLOOKUP(AM185,FlatUnd!$A$2:$D$30,2),IF(AJ185="t",VLOOKUP(AM185,TimeAdd!$A$1:$D$176,2),IF(AJ185="l",VLOOKUP(AM185,SLimit!$A$1:$D$8,2),AN184)))))),AN184)</f>
        <v>35</v>
      </c>
      <c r="AO185" s="53">
        <f>IF(AJ185&lt;&gt;"",IF(AJ185="o",VLOOKUP(AM185,OpenSect!$A$1:$D$11,3),IF(AJ185="u",VLOOKUP(AM185,UpHill!$A$1:$D$35,3),IF(AJ185="d",VLOOKUP(AM185,DownHill!$A$3:$D$29,3),IF(AJ185="f",VLOOKUP(AM185,FlatUnd!$A$2:$D$30,3),IF(AJ185="t",VLOOKUP(AM185,TimeAdd!$A$1:$D$18,3),IF(AJ185="l",VLOOKUP(AM185,SLimit!$A$1:$D$8,3),AO184)))))),AO184)</f>
        <v>40</v>
      </c>
      <c r="AP185" s="53">
        <f>IF(AJ185&lt;&gt;"",IF(AJ185="o",VLOOKUP(AM185,OpenSect!$A$1:$D$11,4),IF(AJ185="u",VLOOKUP(AM185,UpHill!$A$1:$D$35,4),IF(AJ185="d",VLOOKUP(AM185,DownHill!$A$3:$D$29,4),IF(AJ185="f",VLOOKUP(AM185,FlatUnd!$A$2:$D$30,4),IF(AJ185="t",VLOOKUP(AM185,TimeAdd!$A$1:$D$18,4),IF(AJ185="l",VLOOKUP(AM185,SLimit!$A$1:$D$8,4),AP184)))))),AP184)</f>
        <v>45</v>
      </c>
      <c r="AQ185" s="53" t="str">
        <f t="shared" si="252"/>
        <v>60</v>
      </c>
      <c r="AR185" s="54" t="str">
        <f t="shared" si="253"/>
        <v>Traffic Light.  Carry straight on{ through 2 more traffic lights}.</v>
      </c>
      <c r="AS185" s="55"/>
      <c r="AT185" s="55"/>
      <c r="AU185" s="56">
        <f>IF(GroupStTimes!$A$8=0,MIN(CB185,CD185,CF185),MIN(BZ185,CB185,CD185,CF185))</f>
        <v>0.31849537037037051</v>
      </c>
      <c r="AV185" s="56">
        <f>IF(GroupStTimes!$A$8=0,MAX(CC185,CE185,CG185),MAX(CA185,CC185,CE185,CG185))</f>
        <v>0.37046296296296305</v>
      </c>
      <c r="AW185" s="57" t="str">
        <f t="shared" si="254"/>
        <v/>
      </c>
      <c r="AX185" s="58" t="str">
        <f t="shared" si="255"/>
        <v/>
      </c>
      <c r="AY185" s="58" t="str">
        <f t="shared" si="256"/>
        <v/>
      </c>
      <c r="AZ185" s="31">
        <f t="shared" si="257"/>
        <v>58.11</v>
      </c>
      <c r="BA185" s="59">
        <f t="shared" si="258"/>
        <v>0.31672453703703718</v>
      </c>
      <c r="BB185" s="59">
        <f t="shared" si="259"/>
        <v>0.32228009259259277</v>
      </c>
      <c r="BC185" s="59">
        <f t="shared" si="260"/>
        <v>0.31699074074074085</v>
      </c>
      <c r="BD185" s="59">
        <f t="shared" si="261"/>
        <v>0.36282407407407413</v>
      </c>
      <c r="BE185" s="59">
        <f t="shared" si="262"/>
        <v>0.35866898148148157</v>
      </c>
      <c r="BF185" s="59">
        <f t="shared" si="263"/>
        <v>0.36908564814814826</v>
      </c>
      <c r="BG185" s="59">
        <f t="shared" si="264"/>
        <v>0.3665277777777779</v>
      </c>
      <c r="BH185" s="59">
        <f t="shared" si="265"/>
        <v>0.36583333333333345</v>
      </c>
      <c r="BI185" s="31">
        <f t="shared" si="266"/>
        <v>1.490000000000002</v>
      </c>
      <c r="BJ185" s="61">
        <f t="shared" ref="BJ185:BM185" si="341">IF($AJ184="t",IF(AM183=0,0,$BI185/AM183),IF(AM184=0,0,$BI185/AM184))</f>
        <v>4.2571428571428628E-2</v>
      </c>
      <c r="BK185" s="61">
        <f t="shared" si="341"/>
        <v>3.7250000000000047E-2</v>
      </c>
      <c r="BL185" s="61">
        <f t="shared" si="341"/>
        <v>3.3111111111111154E-2</v>
      </c>
      <c r="BM185" s="61">
        <f t="shared" si="341"/>
        <v>2.9800000000000038E-2</v>
      </c>
      <c r="BN185" s="62">
        <f t="shared" si="268"/>
        <v>0</v>
      </c>
      <c r="BO185" s="62">
        <f t="shared" si="269"/>
        <v>2</v>
      </c>
      <c r="BP185" s="62">
        <f t="shared" si="270"/>
        <v>33</v>
      </c>
      <c r="BQ185" s="62">
        <f t="shared" si="271"/>
        <v>0</v>
      </c>
      <c r="BR185" s="62">
        <f t="shared" si="272"/>
        <v>2</v>
      </c>
      <c r="BS185" s="62">
        <f t="shared" si="273"/>
        <v>14</v>
      </c>
      <c r="BT185" s="62">
        <f t="shared" si="274"/>
        <v>0</v>
      </c>
      <c r="BU185" s="62">
        <f t="shared" si="275"/>
        <v>1</v>
      </c>
      <c r="BV185" s="62">
        <f t="shared" si="276"/>
        <v>59</v>
      </c>
      <c r="BW185" s="62">
        <f t="shared" si="277"/>
        <v>0</v>
      </c>
      <c r="BX185" s="62">
        <f t="shared" si="278"/>
        <v>1</v>
      </c>
      <c r="BY185" s="62">
        <f t="shared" si="279"/>
        <v>47</v>
      </c>
      <c r="BZ185" s="63">
        <f t="shared" si="280"/>
        <v>0.31849537037037051</v>
      </c>
      <c r="CA185" s="63">
        <f t="shared" si="281"/>
        <v>0.3240509259259261</v>
      </c>
      <c r="CB185" s="63">
        <f t="shared" si="282"/>
        <v>0.31854166666666678</v>
      </c>
      <c r="CC185" s="63">
        <f t="shared" si="283"/>
        <v>0.36437500000000006</v>
      </c>
      <c r="CD185" s="63">
        <f t="shared" si="284"/>
        <v>0.36004629629629636</v>
      </c>
      <c r="CE185" s="63">
        <f t="shared" si="285"/>
        <v>0.37046296296296305</v>
      </c>
      <c r="CF185" s="63">
        <f t="shared" si="286"/>
        <v>0.36776620370370383</v>
      </c>
      <c r="CG185" s="63">
        <f t="shared" si="287"/>
        <v>0.36707175925925939</v>
      </c>
      <c r="CH185" s="36"/>
      <c r="CI185" s="36"/>
      <c r="CJ185" s="36"/>
      <c r="CK185" s="36"/>
      <c r="CL185" s="60">
        <v>60</v>
      </c>
    </row>
    <row r="186" spans="1:90" ht="40.5" x14ac:dyDescent="0.25">
      <c r="A186" s="37">
        <v>35</v>
      </c>
      <c r="B186" s="38"/>
      <c r="C186" s="39"/>
      <c r="D186" s="39"/>
      <c r="E186" s="39"/>
      <c r="F186" s="42"/>
      <c r="G186" s="66">
        <v>60.06</v>
      </c>
      <c r="H186" s="41">
        <f t="shared" si="312"/>
        <v>60.08</v>
      </c>
      <c r="I186" s="42">
        <v>60.03</v>
      </c>
      <c r="J186" s="43">
        <f t="shared" si="238"/>
        <v>-9.9950024987510038E-4</v>
      </c>
      <c r="K186" s="44">
        <f t="shared" si="239"/>
        <v>-6.0000000000002274E-2</v>
      </c>
      <c r="L186" s="45" t="s">
        <v>1273</v>
      </c>
      <c r="M186" s="126" t="s">
        <v>1229</v>
      </c>
      <c r="N186" s="46">
        <f t="shared" si="241"/>
        <v>60.09</v>
      </c>
      <c r="O186" s="46"/>
      <c r="P186" s="42">
        <v>60.050000000000004</v>
      </c>
      <c r="Q186" s="46"/>
      <c r="R186" s="39">
        <v>60.1</v>
      </c>
      <c r="S186" s="46">
        <v>-0.2</v>
      </c>
      <c r="T186" s="40">
        <v>60.32</v>
      </c>
      <c r="U186" s="47" t="str">
        <f t="shared" si="242"/>
        <v/>
      </c>
      <c r="V186" s="47" t="str">
        <f t="shared" si="243"/>
        <v/>
      </c>
      <c r="W186" s="48"/>
      <c r="X186" s="48"/>
      <c r="Y186" s="48"/>
      <c r="Z186" s="48"/>
      <c r="AA186" s="48"/>
      <c r="AB186" s="48"/>
      <c r="AC186" s="49"/>
      <c r="AD186" s="49"/>
      <c r="AE186" s="51">
        <f t="shared" si="245"/>
        <v>35</v>
      </c>
      <c r="AF186" s="51" t="str">
        <f t="shared" si="246"/>
        <v/>
      </c>
      <c r="AG186" s="51" t="str">
        <f t="shared" si="247"/>
        <v/>
      </c>
      <c r="AH186" s="51" t="str">
        <f t="shared" si="248"/>
        <v/>
      </c>
      <c r="AI186" s="52">
        <f t="shared" si="249"/>
        <v>60.08</v>
      </c>
      <c r="AJ186" s="68"/>
      <c r="AK186" s="53"/>
      <c r="AL186" s="52"/>
      <c r="AM186" s="53">
        <f t="shared" si="251"/>
        <v>30</v>
      </c>
      <c r="AN186" s="53">
        <f>IF(AJ186&lt;&gt;"",IF(AJ186="o",VLOOKUP(AM186,OpenSect!$A$1:$D$11,2),IF(AJ186="u",VLOOKUP(AM186,UpHill!$A$1:$D$35,2),IF(AJ186="d",VLOOKUP(AM186,DownHill!$A$3:$D$29,2),IF(AJ186="f",VLOOKUP(AM186,FlatUnd!$A$2:$D$30,2),IF(AJ186="t",VLOOKUP(AM186,TimeAdd!$A$1:$D$176,2),IF(AJ186="l",VLOOKUP(AM186,SLimit!$A$1:$D$8,2),AN185)))))),AN185)</f>
        <v>35</v>
      </c>
      <c r="AO186" s="53">
        <f>IF(AJ186&lt;&gt;"",IF(AJ186="o",VLOOKUP(AM186,OpenSect!$A$1:$D$11,3),IF(AJ186="u",VLOOKUP(AM186,UpHill!$A$1:$D$35,3),IF(AJ186="d",VLOOKUP(AM186,DownHill!$A$3:$D$29,3),IF(AJ186="f",VLOOKUP(AM186,FlatUnd!$A$2:$D$30,3),IF(AJ186="t",VLOOKUP(AM186,TimeAdd!$A$1:$D$18,3),IF(AJ186="l",VLOOKUP(AM186,SLimit!$A$1:$D$8,3),AO185)))))),AO185)</f>
        <v>40</v>
      </c>
      <c r="AP186" s="53">
        <f>IF(AJ186&lt;&gt;"",IF(AJ186="o",VLOOKUP(AM186,OpenSect!$A$1:$D$11,4),IF(AJ186="u",VLOOKUP(AM186,UpHill!$A$1:$D$35,4),IF(AJ186="d",VLOOKUP(AM186,DownHill!$A$3:$D$29,4),IF(AJ186="f",VLOOKUP(AM186,FlatUnd!$A$2:$D$30,4),IF(AJ186="t",VLOOKUP(AM186,TimeAdd!$A$1:$D$18,4),IF(AJ186="l",VLOOKUP(AM186,SLimit!$A$1:$D$8,4),AP185)))))),AP185)</f>
        <v>45</v>
      </c>
      <c r="AQ186" s="53" t="str">
        <f t="shared" si="252"/>
        <v>60</v>
      </c>
      <c r="AR186" s="54" t="str">
        <f t="shared" si="253"/>
        <v>Diagramatic sign:  Warning -  Traffic Light.  350m.</v>
      </c>
      <c r="AS186" s="55"/>
      <c r="AT186" s="55"/>
      <c r="AU186" s="56">
        <f>IF(GroupStTimes!$A$8=0,MIN(CB186,CD186,CF186),MIN(BZ186,CB186,CD186,CF186))</f>
        <v>0.3191087962962964</v>
      </c>
      <c r="AV186" s="56">
        <f>IF(GroupStTimes!$A$8=0,MAX(CC186,CE186,CG186),MAX(CA186,CC186,CE186,CG186))</f>
        <v>0.37096064814814822</v>
      </c>
      <c r="AW186" s="57" t="str">
        <f t="shared" si="254"/>
        <v/>
      </c>
      <c r="AX186" s="58" t="str">
        <f t="shared" si="255"/>
        <v/>
      </c>
      <c r="AY186" s="58" t="str">
        <f t="shared" si="256"/>
        <v/>
      </c>
      <c r="AZ186" s="31">
        <f t="shared" si="257"/>
        <v>59.6</v>
      </c>
      <c r="BA186" s="59">
        <f t="shared" si="258"/>
        <v>0.31849537037037051</v>
      </c>
      <c r="BB186" s="59">
        <f t="shared" si="259"/>
        <v>0.3240509259259261</v>
      </c>
      <c r="BC186" s="59">
        <f t="shared" si="260"/>
        <v>0.31854166666666678</v>
      </c>
      <c r="BD186" s="59">
        <f t="shared" si="261"/>
        <v>0.36437500000000006</v>
      </c>
      <c r="BE186" s="59">
        <f t="shared" si="262"/>
        <v>0.36004629629629636</v>
      </c>
      <c r="BF186" s="59">
        <f t="shared" si="263"/>
        <v>0.37046296296296305</v>
      </c>
      <c r="BG186" s="59">
        <f t="shared" si="264"/>
        <v>0.36776620370370383</v>
      </c>
      <c r="BH186" s="59">
        <f t="shared" si="265"/>
        <v>0.36707175925925939</v>
      </c>
      <c r="BI186" s="31">
        <f t="shared" si="266"/>
        <v>0.47999999999999687</v>
      </c>
      <c r="BJ186" s="61">
        <f t="shared" ref="BJ186:BM186" si="342">IF($AJ185="t",IF(AM184=0,0,$BI186/AM184),IF(AM185=0,0,$BI186/AM185))</f>
        <v>1.5999999999999896E-2</v>
      </c>
      <c r="BK186" s="61">
        <f t="shared" si="342"/>
        <v>1.3714285714285625E-2</v>
      </c>
      <c r="BL186" s="61">
        <f t="shared" si="342"/>
        <v>1.1999999999999922E-2</v>
      </c>
      <c r="BM186" s="61">
        <f t="shared" si="342"/>
        <v>1.0666666666666597E-2</v>
      </c>
      <c r="BN186" s="62">
        <f t="shared" si="268"/>
        <v>0</v>
      </c>
      <c r="BO186" s="62">
        <f t="shared" si="269"/>
        <v>0</v>
      </c>
      <c r="BP186" s="62">
        <f t="shared" si="270"/>
        <v>58</v>
      </c>
      <c r="BQ186" s="62">
        <f t="shared" si="271"/>
        <v>0</v>
      </c>
      <c r="BR186" s="62">
        <f t="shared" si="272"/>
        <v>0</v>
      </c>
      <c r="BS186" s="62">
        <f t="shared" si="273"/>
        <v>49</v>
      </c>
      <c r="BT186" s="62">
        <f t="shared" si="274"/>
        <v>0</v>
      </c>
      <c r="BU186" s="62">
        <f t="shared" si="275"/>
        <v>0</v>
      </c>
      <c r="BV186" s="62">
        <f t="shared" si="276"/>
        <v>43</v>
      </c>
      <c r="BW186" s="62">
        <f t="shared" si="277"/>
        <v>0</v>
      </c>
      <c r="BX186" s="62">
        <f t="shared" si="278"/>
        <v>0</v>
      </c>
      <c r="BY186" s="62">
        <f t="shared" si="279"/>
        <v>38</v>
      </c>
      <c r="BZ186" s="63">
        <f t="shared" si="280"/>
        <v>0.31916666666666682</v>
      </c>
      <c r="CA186" s="63">
        <f t="shared" si="281"/>
        <v>0.32472222222222241</v>
      </c>
      <c r="CB186" s="63">
        <f t="shared" si="282"/>
        <v>0.3191087962962964</v>
      </c>
      <c r="CC186" s="63">
        <f t="shared" si="283"/>
        <v>0.36494212962962969</v>
      </c>
      <c r="CD186" s="63">
        <f t="shared" si="284"/>
        <v>0.36054398148148153</v>
      </c>
      <c r="CE186" s="63">
        <f t="shared" si="285"/>
        <v>0.37096064814814822</v>
      </c>
      <c r="CF186" s="63">
        <f t="shared" si="286"/>
        <v>0.36820601851851864</v>
      </c>
      <c r="CG186" s="63">
        <f t="shared" si="287"/>
        <v>0.3675115740740742</v>
      </c>
      <c r="CH186" s="36"/>
      <c r="CI186" s="36"/>
      <c r="CJ186" s="36"/>
      <c r="CK186" s="36"/>
      <c r="CL186" s="60">
        <v>60</v>
      </c>
    </row>
    <row r="187" spans="1:90" ht="26.25" customHeight="1" x14ac:dyDescent="0.25">
      <c r="A187" s="37">
        <v>35</v>
      </c>
      <c r="B187" s="38"/>
      <c r="C187" s="39"/>
      <c r="D187" s="39"/>
      <c r="E187" s="39"/>
      <c r="F187" s="42"/>
      <c r="G187" s="66">
        <v>60.14</v>
      </c>
      <c r="H187" s="41">
        <f t="shared" si="312"/>
        <v>60.15</v>
      </c>
      <c r="I187" s="42">
        <v>60.11</v>
      </c>
      <c r="J187" s="43">
        <f t="shared" si="238"/>
        <v>-8.8726224144625794E-4</v>
      </c>
      <c r="K187" s="44">
        <f t="shared" si="239"/>
        <v>-5.3333333333334565E-2</v>
      </c>
      <c r="L187" s="45" t="s">
        <v>33</v>
      </c>
      <c r="M187" s="126" t="s">
        <v>1229</v>
      </c>
      <c r="N187" s="46">
        <f t="shared" si="241"/>
        <v>60.163333333333334</v>
      </c>
      <c r="O187" s="46"/>
      <c r="P187" s="42">
        <v>60.13</v>
      </c>
      <c r="Q187" s="46"/>
      <c r="R187" s="39">
        <v>60.17</v>
      </c>
      <c r="S187" s="46">
        <v>-0.2</v>
      </c>
      <c r="T187" s="40">
        <v>60.39</v>
      </c>
      <c r="U187" s="47" t="str">
        <f t="shared" si="242"/>
        <v/>
      </c>
      <c r="V187" s="47" t="str">
        <f t="shared" si="243"/>
        <v/>
      </c>
      <c r="W187" s="48"/>
      <c r="X187" s="48"/>
      <c r="Y187" s="48"/>
      <c r="Z187" s="48"/>
      <c r="AA187" s="48"/>
      <c r="AB187" s="48"/>
      <c r="AC187" s="49"/>
      <c r="AD187" s="49"/>
      <c r="AE187" s="51">
        <f t="shared" si="245"/>
        <v>35</v>
      </c>
      <c r="AF187" s="51" t="str">
        <f t="shared" si="246"/>
        <v/>
      </c>
      <c r="AG187" s="51" t="str">
        <f t="shared" si="247"/>
        <v/>
      </c>
      <c r="AH187" s="51" t="str">
        <f t="shared" si="248"/>
        <v/>
      </c>
      <c r="AI187" s="52">
        <f t="shared" si="249"/>
        <v>60.15</v>
      </c>
      <c r="AJ187" s="68"/>
      <c r="AK187" s="53"/>
      <c r="AL187" s="52"/>
      <c r="AM187" s="53">
        <f t="shared" si="251"/>
        <v>30</v>
      </c>
      <c r="AN187" s="53">
        <f>IF(AJ187&lt;&gt;"",IF(AJ187="o",VLOOKUP(AM187,OpenSect!$A$1:$D$11,2),IF(AJ187="u",VLOOKUP(AM187,UpHill!$A$1:$D$35,2),IF(AJ187="d",VLOOKUP(AM187,DownHill!$A$3:$D$29,2),IF(AJ187="f",VLOOKUP(AM187,FlatUnd!$A$2:$D$30,2),IF(AJ187="t",VLOOKUP(AM187,TimeAdd!$A$1:$D$176,2),IF(AJ187="l",VLOOKUP(AM187,SLimit!$A$1:$D$8,2),AN186)))))),AN186)</f>
        <v>35</v>
      </c>
      <c r="AO187" s="53">
        <f>IF(AJ187&lt;&gt;"",IF(AJ187="o",VLOOKUP(AM187,OpenSect!$A$1:$D$11,3),IF(AJ187="u",VLOOKUP(AM187,UpHill!$A$1:$D$35,3),IF(AJ187="d",VLOOKUP(AM187,DownHill!$A$3:$D$29,3),IF(AJ187="f",VLOOKUP(AM187,FlatUnd!$A$2:$D$30,3),IF(AJ187="t",VLOOKUP(AM187,TimeAdd!$A$1:$D$18,3),IF(AJ187="l",VLOOKUP(AM187,SLimit!$A$1:$D$8,3),AO186)))))),AO186)</f>
        <v>40</v>
      </c>
      <c r="AP187" s="53">
        <f>IF(AJ187&lt;&gt;"",IF(AJ187="o",VLOOKUP(AM187,OpenSect!$A$1:$D$11,4),IF(AJ187="u",VLOOKUP(AM187,UpHill!$A$1:$D$35,4),IF(AJ187="d",VLOOKUP(AM187,DownHill!$A$3:$D$29,4),IF(AJ187="f",VLOOKUP(AM187,FlatUnd!$A$2:$D$30,4),IF(AJ187="t",VLOOKUP(AM187,TimeAdd!$A$1:$D$18,4),IF(AJ187="l",VLOOKUP(AM187,SLimit!$A$1:$D$8,4),AP186)))))),AP186)</f>
        <v>45</v>
      </c>
      <c r="AQ187" s="53" t="str">
        <f t="shared" si="252"/>
        <v>60</v>
      </c>
      <c r="AR187" s="54" t="str">
        <f t="shared" si="253"/>
        <v xml:space="preserve">60 Speed limit </v>
      </c>
      <c r="AS187" s="55"/>
      <c r="AT187" s="55"/>
      <c r="AU187" s="56">
        <f>IF(GroupStTimes!$A$8=0,MIN(CB187,CD187,CF187),MIN(BZ187,CB187,CD187,CF187))</f>
        <v>0.31920138888888899</v>
      </c>
      <c r="AV187" s="56">
        <f>IF(GroupStTimes!$A$8=0,MAX(CC187,CE187,CG187),MAX(CA187,CC187,CE187,CG187))</f>
        <v>0.37103009259259268</v>
      </c>
      <c r="AW187" s="57" t="str">
        <f t="shared" si="254"/>
        <v/>
      </c>
      <c r="AX187" s="58" t="str">
        <f t="shared" si="255"/>
        <v/>
      </c>
      <c r="AY187" s="58" t="str">
        <f t="shared" si="256"/>
        <v/>
      </c>
      <c r="AZ187" s="31">
        <f t="shared" si="257"/>
        <v>59.6</v>
      </c>
      <c r="BA187" s="59">
        <f t="shared" si="258"/>
        <v>0.31849537037037051</v>
      </c>
      <c r="BB187" s="59">
        <f t="shared" si="259"/>
        <v>0.3240509259259261</v>
      </c>
      <c r="BC187" s="59">
        <f t="shared" si="260"/>
        <v>0.31854166666666678</v>
      </c>
      <c r="BD187" s="59">
        <f t="shared" si="261"/>
        <v>0.36437500000000006</v>
      </c>
      <c r="BE187" s="59">
        <f t="shared" si="262"/>
        <v>0.36004629629629636</v>
      </c>
      <c r="BF187" s="59">
        <f t="shared" si="263"/>
        <v>0.37046296296296305</v>
      </c>
      <c r="BG187" s="59">
        <f t="shared" si="264"/>
        <v>0.36776620370370383</v>
      </c>
      <c r="BH187" s="59">
        <f t="shared" si="265"/>
        <v>0.36707175925925939</v>
      </c>
      <c r="BI187" s="31">
        <f t="shared" si="266"/>
        <v>0.54999999999999716</v>
      </c>
      <c r="BJ187" s="61">
        <f t="shared" ref="BJ187:BM187" si="343">IF($AJ186="t",IF(AM185=0,0,$BI187/AM185),IF(AM186=0,0,$BI187/AM186))</f>
        <v>1.833333333333324E-2</v>
      </c>
      <c r="BK187" s="61">
        <f t="shared" si="343"/>
        <v>1.5714285714285632E-2</v>
      </c>
      <c r="BL187" s="61">
        <f t="shared" si="343"/>
        <v>1.3749999999999929E-2</v>
      </c>
      <c r="BM187" s="61">
        <f t="shared" si="343"/>
        <v>1.2222222222222159E-2</v>
      </c>
      <c r="BN187" s="62">
        <f t="shared" si="268"/>
        <v>0</v>
      </c>
      <c r="BO187" s="62">
        <f t="shared" si="269"/>
        <v>1</v>
      </c>
      <c r="BP187" s="62">
        <f t="shared" si="270"/>
        <v>6</v>
      </c>
      <c r="BQ187" s="62">
        <f t="shared" si="271"/>
        <v>0</v>
      </c>
      <c r="BR187" s="62">
        <f t="shared" si="272"/>
        <v>0</v>
      </c>
      <c r="BS187" s="62">
        <f t="shared" si="273"/>
        <v>57</v>
      </c>
      <c r="BT187" s="62">
        <f t="shared" si="274"/>
        <v>0</v>
      </c>
      <c r="BU187" s="62">
        <f t="shared" si="275"/>
        <v>0</v>
      </c>
      <c r="BV187" s="62">
        <f t="shared" si="276"/>
        <v>49</v>
      </c>
      <c r="BW187" s="62">
        <f t="shared" si="277"/>
        <v>0</v>
      </c>
      <c r="BX187" s="62">
        <f t="shared" si="278"/>
        <v>0</v>
      </c>
      <c r="BY187" s="62">
        <f t="shared" si="279"/>
        <v>44</v>
      </c>
      <c r="BZ187" s="63">
        <f t="shared" si="280"/>
        <v>0.31925925925925941</v>
      </c>
      <c r="CA187" s="63">
        <f t="shared" si="281"/>
        <v>0.324814814814815</v>
      </c>
      <c r="CB187" s="63">
        <f t="shared" si="282"/>
        <v>0.31920138888888899</v>
      </c>
      <c r="CC187" s="63">
        <f t="shared" si="283"/>
        <v>0.36503472222222227</v>
      </c>
      <c r="CD187" s="63">
        <f t="shared" si="284"/>
        <v>0.36061342592592599</v>
      </c>
      <c r="CE187" s="63">
        <f t="shared" si="285"/>
        <v>0.37103009259259268</v>
      </c>
      <c r="CF187" s="63">
        <f t="shared" si="286"/>
        <v>0.3682754629629631</v>
      </c>
      <c r="CG187" s="63">
        <f t="shared" si="287"/>
        <v>0.36758101851851865</v>
      </c>
      <c r="CH187" s="36"/>
      <c r="CI187" s="36"/>
      <c r="CJ187" s="36"/>
      <c r="CK187" s="36"/>
      <c r="CL187" s="60">
        <v>60</v>
      </c>
    </row>
    <row r="188" spans="1:90" ht="26.25" customHeight="1" x14ac:dyDescent="0.25">
      <c r="A188" s="37">
        <v>35</v>
      </c>
      <c r="B188" s="38"/>
      <c r="C188" s="39"/>
      <c r="D188" s="39"/>
      <c r="E188" s="39"/>
      <c r="F188" s="42"/>
      <c r="G188" s="66">
        <v>60.33</v>
      </c>
      <c r="H188" s="41">
        <f t="shared" si="312"/>
        <v>60.34</v>
      </c>
      <c r="I188" s="42">
        <v>60.3</v>
      </c>
      <c r="J188" s="43">
        <f t="shared" si="238"/>
        <v>-8.8446655610836767E-4</v>
      </c>
      <c r="K188" s="44">
        <f t="shared" si="239"/>
        <v>-5.3333333333334565E-2</v>
      </c>
      <c r="L188" s="45" t="s">
        <v>176</v>
      </c>
      <c r="M188" s="126" t="s">
        <v>1229</v>
      </c>
      <c r="N188" s="46">
        <f t="shared" si="241"/>
        <v>60.353333333333332</v>
      </c>
      <c r="O188" s="46"/>
      <c r="P188" s="42">
        <v>60.32</v>
      </c>
      <c r="Q188" s="46"/>
      <c r="R188" s="39">
        <v>60.36</v>
      </c>
      <c r="S188" s="46">
        <v>-0.2</v>
      </c>
      <c r="T188" s="73">
        <v>60.58</v>
      </c>
      <c r="U188" s="47" t="str">
        <f t="shared" si="242"/>
        <v/>
      </c>
      <c r="V188" s="47" t="str">
        <f t="shared" si="243"/>
        <v/>
      </c>
      <c r="W188" s="48"/>
      <c r="X188" s="48"/>
      <c r="Y188" s="48"/>
      <c r="Z188" s="48"/>
      <c r="AA188" s="48"/>
      <c r="AB188" s="48"/>
      <c r="AC188" s="49"/>
      <c r="AD188" s="49"/>
      <c r="AE188" s="51">
        <f t="shared" si="245"/>
        <v>35</v>
      </c>
      <c r="AF188" s="51" t="str">
        <f t="shared" si="246"/>
        <v/>
      </c>
      <c r="AG188" s="51" t="str">
        <f t="shared" si="247"/>
        <v/>
      </c>
      <c r="AH188" s="51" t="str">
        <f t="shared" si="248"/>
        <v/>
      </c>
      <c r="AI188" s="52">
        <f t="shared" si="249"/>
        <v>60.34</v>
      </c>
      <c r="AJ188" s="68"/>
      <c r="AK188" s="53"/>
      <c r="AL188" s="52"/>
      <c r="AM188" s="53">
        <f t="shared" si="251"/>
        <v>30</v>
      </c>
      <c r="AN188" s="53">
        <f>IF(AJ188&lt;&gt;"",IF(AJ188="o",VLOOKUP(AM188,OpenSect!$A$1:$D$11,2),IF(AJ188="u",VLOOKUP(AM188,UpHill!$A$1:$D$35,2),IF(AJ188="d",VLOOKUP(AM188,DownHill!$A$3:$D$29,2),IF(AJ188="f",VLOOKUP(AM188,FlatUnd!$A$2:$D$30,2),IF(AJ188="t",VLOOKUP(AM188,TimeAdd!$A$1:$D$176,2),IF(AJ188="l",VLOOKUP(AM188,SLimit!$A$1:$D$8,2),AN187)))))),AN187)</f>
        <v>35</v>
      </c>
      <c r="AO188" s="53">
        <f>IF(AJ188&lt;&gt;"",IF(AJ188="o",VLOOKUP(AM188,OpenSect!$A$1:$D$11,3),IF(AJ188="u",VLOOKUP(AM188,UpHill!$A$1:$D$35,3),IF(AJ188="d",VLOOKUP(AM188,DownHill!$A$3:$D$29,3),IF(AJ188="f",VLOOKUP(AM188,FlatUnd!$A$2:$D$30,3),IF(AJ188="t",VLOOKUP(AM188,TimeAdd!$A$1:$D$18,3),IF(AJ188="l",VLOOKUP(AM188,SLimit!$A$1:$D$8,3),AO187)))))),AO187)</f>
        <v>40</v>
      </c>
      <c r="AP188" s="53">
        <f>IF(AJ188&lt;&gt;"",IF(AJ188="o",VLOOKUP(AM188,OpenSect!$A$1:$D$11,4),IF(AJ188="u",VLOOKUP(AM188,UpHill!$A$1:$D$35,4),IF(AJ188="d",VLOOKUP(AM188,DownHill!$A$3:$D$29,4),IF(AJ188="f",VLOOKUP(AM188,FlatUnd!$A$2:$D$30,4),IF(AJ188="t",VLOOKUP(AM188,TimeAdd!$A$1:$D$18,4),IF(AJ188="l",VLOOKUP(AM188,SLimit!$A$1:$D$8,4),AP187)))))),AP187)</f>
        <v>45</v>
      </c>
      <c r="AQ188" s="53" t="str">
        <f t="shared" si="252"/>
        <v>60</v>
      </c>
      <c r="AR188" s="54" t="str">
        <f t="shared" si="253"/>
        <v>{Left} Ingonyama Trust Board</v>
      </c>
      <c r="AS188" s="55"/>
      <c r="AT188" s="55"/>
      <c r="AU188" s="56">
        <f>IF(GroupStTimes!$A$8=0,MIN(CB188,CD188,CF188),MIN(BZ188,CB188,CD188,CF188))</f>
        <v>0.3194212962962964</v>
      </c>
      <c r="AV188" s="56">
        <f>IF(GroupStTimes!$A$8=0,MAX(CC188,CE188,CG188),MAX(CA188,CC188,CE188,CG188))</f>
        <v>0.37123842592592599</v>
      </c>
      <c r="AW188" s="57" t="str">
        <f t="shared" si="254"/>
        <v/>
      </c>
      <c r="AX188" s="58" t="str">
        <f t="shared" si="255"/>
        <v/>
      </c>
      <c r="AY188" s="58" t="str">
        <f t="shared" si="256"/>
        <v/>
      </c>
      <c r="AZ188" s="31">
        <f t="shared" si="257"/>
        <v>59.6</v>
      </c>
      <c r="BA188" s="59">
        <f t="shared" si="258"/>
        <v>0.31849537037037051</v>
      </c>
      <c r="BB188" s="59">
        <f t="shared" si="259"/>
        <v>0.3240509259259261</v>
      </c>
      <c r="BC188" s="59">
        <f t="shared" si="260"/>
        <v>0.31854166666666678</v>
      </c>
      <c r="BD188" s="59">
        <f t="shared" si="261"/>
        <v>0.36437500000000006</v>
      </c>
      <c r="BE188" s="59">
        <f t="shared" si="262"/>
        <v>0.36004629629629636</v>
      </c>
      <c r="BF188" s="59">
        <f t="shared" si="263"/>
        <v>0.37046296296296305</v>
      </c>
      <c r="BG188" s="59">
        <f t="shared" si="264"/>
        <v>0.36776620370370383</v>
      </c>
      <c r="BH188" s="59">
        <f t="shared" si="265"/>
        <v>0.36707175925925939</v>
      </c>
      <c r="BI188" s="31">
        <f t="shared" si="266"/>
        <v>0.74000000000000199</v>
      </c>
      <c r="BJ188" s="61">
        <f t="shared" ref="BJ188:BM188" si="344">IF($AJ187="t",IF(AM186=0,0,$BI188/AM186),IF(AM187=0,0,$BI188/AM187))</f>
        <v>2.4666666666666733E-2</v>
      </c>
      <c r="BK188" s="61">
        <f t="shared" si="344"/>
        <v>2.1142857142857199E-2</v>
      </c>
      <c r="BL188" s="61">
        <f t="shared" si="344"/>
        <v>1.8500000000000051E-2</v>
      </c>
      <c r="BM188" s="61">
        <f t="shared" si="344"/>
        <v>1.6444444444444487E-2</v>
      </c>
      <c r="BN188" s="62">
        <f t="shared" si="268"/>
        <v>0</v>
      </c>
      <c r="BO188" s="62">
        <f t="shared" si="269"/>
        <v>1</v>
      </c>
      <c r="BP188" s="62">
        <f t="shared" si="270"/>
        <v>29</v>
      </c>
      <c r="BQ188" s="62">
        <f t="shared" si="271"/>
        <v>0</v>
      </c>
      <c r="BR188" s="62">
        <f t="shared" si="272"/>
        <v>1</v>
      </c>
      <c r="BS188" s="62">
        <f t="shared" si="273"/>
        <v>16</v>
      </c>
      <c r="BT188" s="62">
        <f t="shared" si="274"/>
        <v>0</v>
      </c>
      <c r="BU188" s="62">
        <f t="shared" si="275"/>
        <v>1</v>
      </c>
      <c r="BV188" s="62">
        <f t="shared" si="276"/>
        <v>7</v>
      </c>
      <c r="BW188" s="62">
        <f t="shared" si="277"/>
        <v>0</v>
      </c>
      <c r="BX188" s="62">
        <f t="shared" si="278"/>
        <v>0</v>
      </c>
      <c r="BY188" s="62">
        <f t="shared" si="279"/>
        <v>59</v>
      </c>
      <c r="BZ188" s="63">
        <f t="shared" si="280"/>
        <v>0.31952546296296308</v>
      </c>
      <c r="CA188" s="63">
        <f t="shared" si="281"/>
        <v>0.32508101851851867</v>
      </c>
      <c r="CB188" s="63">
        <f t="shared" si="282"/>
        <v>0.3194212962962964</v>
      </c>
      <c r="CC188" s="63">
        <f t="shared" si="283"/>
        <v>0.36525462962962968</v>
      </c>
      <c r="CD188" s="63">
        <f t="shared" si="284"/>
        <v>0.3608217592592593</v>
      </c>
      <c r="CE188" s="63">
        <f t="shared" si="285"/>
        <v>0.37123842592592599</v>
      </c>
      <c r="CF188" s="63">
        <f t="shared" si="286"/>
        <v>0.36844907407407418</v>
      </c>
      <c r="CG188" s="63">
        <f t="shared" si="287"/>
        <v>0.36775462962962974</v>
      </c>
      <c r="CH188" s="36"/>
      <c r="CI188" s="36"/>
      <c r="CJ188" s="36"/>
      <c r="CK188" s="36"/>
      <c r="CL188" s="60">
        <v>60</v>
      </c>
    </row>
    <row r="189" spans="1:90" ht="26.25" customHeight="1" x14ac:dyDescent="0.25">
      <c r="A189" s="37">
        <v>35</v>
      </c>
      <c r="B189" s="38"/>
      <c r="C189" s="39" t="s">
        <v>25</v>
      </c>
      <c r="D189" s="39">
        <v>30</v>
      </c>
      <c r="E189" s="39"/>
      <c r="F189" s="42"/>
      <c r="G189" s="40">
        <v>60.44</v>
      </c>
      <c r="H189" s="41">
        <f t="shared" si="312"/>
        <v>60.45</v>
      </c>
      <c r="I189" s="42">
        <v>60.41</v>
      </c>
      <c r="J189" s="43">
        <f t="shared" si="238"/>
        <v>-8.2767753683172097E-4</v>
      </c>
      <c r="K189" s="44">
        <f t="shared" si="239"/>
        <v>-5.0000000000004263E-2</v>
      </c>
      <c r="L189" s="45" t="s">
        <v>177</v>
      </c>
      <c r="M189" s="126" t="s">
        <v>1229</v>
      </c>
      <c r="N189" s="46">
        <f t="shared" si="241"/>
        <v>60.46</v>
      </c>
      <c r="O189" s="46"/>
      <c r="P189" s="42">
        <v>60.43</v>
      </c>
      <c r="Q189" s="46"/>
      <c r="R189" s="39">
        <v>60.47</v>
      </c>
      <c r="S189" s="46">
        <v>-0.2</v>
      </c>
      <c r="T189" s="40">
        <v>60.68</v>
      </c>
      <c r="U189" s="47" t="str">
        <f t="shared" si="242"/>
        <v/>
      </c>
      <c r="V189" s="47" t="str">
        <f t="shared" si="243"/>
        <v/>
      </c>
      <c r="W189" s="48"/>
      <c r="X189" s="48"/>
      <c r="Y189" s="48"/>
      <c r="Z189" s="48"/>
      <c r="AA189" s="48"/>
      <c r="AB189" s="48"/>
      <c r="AC189" s="49"/>
      <c r="AD189" s="49"/>
      <c r="AE189" s="51">
        <f t="shared" si="245"/>
        <v>35</v>
      </c>
      <c r="AF189" s="51" t="str">
        <f t="shared" si="246"/>
        <v/>
      </c>
      <c r="AG189" s="51" t="str">
        <f t="shared" si="247"/>
        <v>o</v>
      </c>
      <c r="AH189" s="51">
        <f t="shared" si="248"/>
        <v>30</v>
      </c>
      <c r="AI189" s="52">
        <f t="shared" si="249"/>
        <v>60.45</v>
      </c>
      <c r="AJ189" s="68" t="s">
        <v>25</v>
      </c>
      <c r="AK189" s="53"/>
      <c r="AL189" s="52"/>
      <c r="AM189" s="53">
        <f t="shared" si="251"/>
        <v>30</v>
      </c>
      <c r="AN189" s="53">
        <f>IF(AJ189&lt;&gt;"",IF(AJ189="o",VLOOKUP(AM189,OpenSect!$A$1:$D$11,2),IF(AJ189="u",VLOOKUP(AM189,UpHill!$A$1:$D$35,2),IF(AJ189="d",VLOOKUP(AM189,DownHill!$A$3:$D$29,2),IF(AJ189="f",VLOOKUP(AM189,FlatUnd!$A$2:$D$30,2),IF(AJ189="t",VLOOKUP(AM189,TimeAdd!$A$1:$D$176,2),IF(AJ189="l",VLOOKUP(AM189,SLimit!$A$1:$D$8,2),AN188)))))),AN188)</f>
        <v>30</v>
      </c>
      <c r="AO189" s="53">
        <f>IF(AJ189&lt;&gt;"",IF(AJ189="o",VLOOKUP(AM189,OpenSect!$A$1:$D$11,3),IF(AJ189="u",VLOOKUP(AM189,UpHill!$A$1:$D$35,3),IF(AJ189="d",VLOOKUP(AM189,DownHill!$A$3:$D$29,3),IF(AJ189="f",VLOOKUP(AM189,FlatUnd!$A$2:$D$30,3),IF(AJ189="t",VLOOKUP(AM189,TimeAdd!$A$1:$D$18,3),IF(AJ189="l",VLOOKUP(AM189,SLimit!$A$1:$D$8,3),AO188)))))),AO188)</f>
        <v>30</v>
      </c>
      <c r="AP189" s="53">
        <f>IF(AJ189&lt;&gt;"",IF(AJ189="o",VLOOKUP(AM189,OpenSect!$A$1:$D$11,4),IF(AJ189="u",VLOOKUP(AM189,UpHill!$A$1:$D$35,4),IF(AJ189="d",VLOOKUP(AM189,DownHill!$A$3:$D$29,4),IF(AJ189="f",VLOOKUP(AM189,FlatUnd!$A$2:$D$30,4),IF(AJ189="t",VLOOKUP(AM189,TimeAdd!$A$1:$D$18,4),IF(AJ189="l",VLOOKUP(AM189,SLimit!$A$1:$D$8,4),AP188)))))),AP188)</f>
        <v>30</v>
      </c>
      <c r="AQ189" s="53" t="str">
        <f t="shared" si="252"/>
        <v>60</v>
      </c>
      <c r="AR189" s="54" t="str">
        <f t="shared" si="253"/>
        <v>Traffic Light</v>
      </c>
      <c r="AS189" s="55"/>
      <c r="AT189" s="55"/>
      <c r="AU189" s="56">
        <f>IF(GroupStTimes!$A$8=0,MIN(CB189,CD189,CF189),MIN(BZ189,CB189,CD189,CF189))</f>
        <v>0.31954861111111121</v>
      </c>
      <c r="AV189" s="56">
        <f>IF(GroupStTimes!$A$8=0,MAX(CC189,CE189,CG189),MAX(CA189,CC189,CE189,CG189))</f>
        <v>0.37135416666666676</v>
      </c>
      <c r="AW189" s="57" t="str">
        <f t="shared" si="254"/>
        <v/>
      </c>
      <c r="AX189" s="58" t="str">
        <f t="shared" si="255"/>
        <v/>
      </c>
      <c r="AY189" s="58" t="str">
        <f t="shared" si="256"/>
        <v/>
      </c>
      <c r="AZ189" s="31">
        <f t="shared" si="257"/>
        <v>59.6</v>
      </c>
      <c r="BA189" s="59">
        <f t="shared" si="258"/>
        <v>0.31849537037037051</v>
      </c>
      <c r="BB189" s="59">
        <f t="shared" si="259"/>
        <v>0.3240509259259261</v>
      </c>
      <c r="BC189" s="59">
        <f t="shared" si="260"/>
        <v>0.31854166666666678</v>
      </c>
      <c r="BD189" s="59">
        <f t="shared" si="261"/>
        <v>0.36437500000000006</v>
      </c>
      <c r="BE189" s="59">
        <f t="shared" si="262"/>
        <v>0.36004629629629636</v>
      </c>
      <c r="BF189" s="59">
        <f t="shared" si="263"/>
        <v>0.37046296296296305</v>
      </c>
      <c r="BG189" s="59">
        <f t="shared" si="264"/>
        <v>0.36776620370370383</v>
      </c>
      <c r="BH189" s="59">
        <f t="shared" si="265"/>
        <v>0.36707175925925939</v>
      </c>
      <c r="BI189" s="31">
        <f t="shared" si="266"/>
        <v>0.85000000000000142</v>
      </c>
      <c r="BJ189" s="61">
        <f t="shared" ref="BJ189:BM189" si="345">IF($AJ188="t",IF(AM187=0,0,$BI189/AM187),IF(AM188=0,0,$BI189/AM188))</f>
        <v>2.833333333333338E-2</v>
      </c>
      <c r="BK189" s="61">
        <f t="shared" si="345"/>
        <v>2.4285714285714327E-2</v>
      </c>
      <c r="BL189" s="61">
        <f t="shared" si="345"/>
        <v>2.1250000000000036E-2</v>
      </c>
      <c r="BM189" s="61">
        <f t="shared" si="345"/>
        <v>1.888888888888892E-2</v>
      </c>
      <c r="BN189" s="62">
        <f t="shared" si="268"/>
        <v>0</v>
      </c>
      <c r="BO189" s="62">
        <f t="shared" si="269"/>
        <v>1</v>
      </c>
      <c r="BP189" s="62">
        <f t="shared" si="270"/>
        <v>42</v>
      </c>
      <c r="BQ189" s="62">
        <f t="shared" si="271"/>
        <v>0</v>
      </c>
      <c r="BR189" s="62">
        <f t="shared" si="272"/>
        <v>1</v>
      </c>
      <c r="BS189" s="62">
        <f t="shared" si="273"/>
        <v>27</v>
      </c>
      <c r="BT189" s="62">
        <f t="shared" si="274"/>
        <v>0</v>
      </c>
      <c r="BU189" s="62">
        <f t="shared" si="275"/>
        <v>1</v>
      </c>
      <c r="BV189" s="62">
        <f t="shared" si="276"/>
        <v>17</v>
      </c>
      <c r="BW189" s="62">
        <f t="shared" si="277"/>
        <v>0</v>
      </c>
      <c r="BX189" s="62">
        <f t="shared" si="278"/>
        <v>1</v>
      </c>
      <c r="BY189" s="62">
        <f t="shared" si="279"/>
        <v>8</v>
      </c>
      <c r="BZ189" s="63">
        <f t="shared" si="280"/>
        <v>0.31967592592592609</v>
      </c>
      <c r="CA189" s="63">
        <f t="shared" si="281"/>
        <v>0.32523148148148168</v>
      </c>
      <c r="CB189" s="63">
        <f t="shared" si="282"/>
        <v>0.31954861111111121</v>
      </c>
      <c r="CC189" s="63">
        <f t="shared" si="283"/>
        <v>0.3653819444444445</v>
      </c>
      <c r="CD189" s="63">
        <f t="shared" si="284"/>
        <v>0.36093750000000008</v>
      </c>
      <c r="CE189" s="63">
        <f t="shared" si="285"/>
        <v>0.37135416666666676</v>
      </c>
      <c r="CF189" s="63">
        <f t="shared" si="286"/>
        <v>0.36855324074074086</v>
      </c>
      <c r="CG189" s="63">
        <f t="shared" si="287"/>
        <v>0.36785879629629642</v>
      </c>
      <c r="CH189" s="36"/>
      <c r="CI189" s="36"/>
      <c r="CJ189" s="36"/>
      <c r="CK189" s="36"/>
      <c r="CL189" s="60">
        <v>60</v>
      </c>
    </row>
    <row r="190" spans="1:90" ht="26.25" customHeight="1" x14ac:dyDescent="0.25">
      <c r="A190" s="37">
        <v>73</v>
      </c>
      <c r="B190"/>
      <c r="C190" s="37" t="s">
        <v>25</v>
      </c>
      <c r="D190" s="37">
        <v>30</v>
      </c>
      <c r="E190" s="39"/>
      <c r="F190" s="42"/>
      <c r="G190" s="78">
        <v>61.07</v>
      </c>
      <c r="H190" s="41">
        <f t="shared" si="312"/>
        <v>61.04</v>
      </c>
      <c r="I190" s="42">
        <v>61.05</v>
      </c>
      <c r="J190" s="43">
        <f t="shared" si="238"/>
        <v>1.6380016380013122E-4</v>
      </c>
      <c r="K190" s="44">
        <f t="shared" si="239"/>
        <v>9.9999999999980105E-3</v>
      </c>
      <c r="L190" s="91" t="s">
        <v>1196</v>
      </c>
      <c r="M190" s="126" t="s">
        <v>1229</v>
      </c>
      <c r="N190" s="46">
        <f t="shared" si="241"/>
        <v>61.04</v>
      </c>
      <c r="O190" s="46"/>
      <c r="P190" s="42">
        <v>61.07</v>
      </c>
      <c r="Q190" s="46"/>
      <c r="R190" s="39">
        <v>61.01</v>
      </c>
      <c r="S190" s="46"/>
      <c r="T190" s="40"/>
      <c r="U190" s="47" t="str">
        <f t="shared" ref="U190:U242" si="346">IF(W190="","",IF(Y190="",W190,IF(AA190&lt;1,ROUND((Y190+W190)/2,5),IF(AC190&lt;1,ROUND((Y190+AA190+W190)/3,5),ROUND((Y190+AA190+AC190+W190)/4,5)))))</f>
        <v/>
      </c>
      <c r="V190" s="47" t="str">
        <f t="shared" ref="V190:V242" si="347">IF(X190="","",IF(Z190&lt;1,ROUND(X190,5),IF(AB190&lt;1,ROUND((X190+Z190)/2,5),IF(AD190&lt;1,ROUND((X190+Z190+AB190)/3,5),ROUND((X190+Z190+AB190+AD190)/4,5)))))</f>
        <v/>
      </c>
      <c r="W190" s="48"/>
      <c r="X190" s="48"/>
      <c r="Y190" s="48"/>
      <c r="Z190" s="48"/>
      <c r="AA190" s="48"/>
      <c r="AB190" s="48"/>
      <c r="AC190" s="49"/>
      <c r="AD190" s="49"/>
      <c r="AE190" s="51">
        <f t="shared" si="245"/>
        <v>73</v>
      </c>
      <c r="AF190" s="51" t="str">
        <f t="shared" si="246"/>
        <v/>
      </c>
      <c r="AG190" s="51" t="str">
        <f t="shared" si="247"/>
        <v>o</v>
      </c>
      <c r="AH190" s="51">
        <f t="shared" si="248"/>
        <v>30</v>
      </c>
      <c r="AI190" s="52">
        <f t="shared" si="249"/>
        <v>61.04</v>
      </c>
      <c r="AJ190" s="68" t="s">
        <v>25</v>
      </c>
      <c r="AK190" s="53"/>
      <c r="AL190" s="52"/>
      <c r="AM190" s="53">
        <f t="shared" si="251"/>
        <v>30</v>
      </c>
      <c r="AN190" s="53">
        <f>IF(AJ190&lt;&gt;"",IF(AJ190="o",VLOOKUP(AM190,OpenSect!$A$1:$D$11,2),IF(AJ190="u",VLOOKUP(AM190,UpHill!$A$1:$D$35,2),IF(AJ190="d",VLOOKUP(AM190,DownHill!$A$3:$D$29,2),IF(AJ190="f",VLOOKUP(AM190,FlatUnd!$A$2:$D$30,2),IF(AJ190="t",VLOOKUP(AM190,TimeAdd!$A$1:$D$176,2),IF(AJ190="l",VLOOKUP(AM190,SLimit!$A$1:$D$8,2),AN189)))))),AN189)</f>
        <v>30</v>
      </c>
      <c r="AO190" s="53">
        <f>IF(AJ190&lt;&gt;"",IF(AJ190="o",VLOOKUP(AM190,OpenSect!$A$1:$D$11,3),IF(AJ190="u",VLOOKUP(AM190,UpHill!$A$1:$D$35,3),IF(AJ190="d",VLOOKUP(AM190,DownHill!$A$3:$D$29,3),IF(AJ190="f",VLOOKUP(AM190,FlatUnd!$A$2:$D$30,3),IF(AJ190="t",VLOOKUP(AM190,TimeAdd!$A$1:$D$18,3),IF(AJ190="l",VLOOKUP(AM190,SLimit!$A$1:$D$8,3),AO189)))))),AO189)</f>
        <v>30</v>
      </c>
      <c r="AP190" s="53">
        <f>IF(AJ190&lt;&gt;"",IF(AJ190="o",VLOOKUP(AM190,OpenSect!$A$1:$D$11,4),IF(AJ190="u",VLOOKUP(AM190,UpHill!$A$1:$D$35,4),IF(AJ190="d",VLOOKUP(AM190,DownHill!$A$3:$D$29,4),IF(AJ190="f",VLOOKUP(AM190,FlatUnd!$A$2:$D$30,4),IF(AJ190="t",VLOOKUP(AM190,TimeAdd!$A$1:$D$18,4),IF(AJ190="l",VLOOKUP(AM190,SLimit!$A$1:$D$8,4),AP189)))))),AP189)</f>
        <v>30</v>
      </c>
      <c r="AQ190" s="53" t="str">
        <f t="shared" si="252"/>
        <v>60</v>
      </c>
      <c r="AR190" s="54" t="str">
        <f t="shared" si="253"/>
        <v>Traffic light carry straight on.</v>
      </c>
      <c r="AS190" s="55"/>
      <c r="AT190" s="55"/>
      <c r="AU190" s="56">
        <f>IF(GroupStTimes!$A$8=0,MIN(CB190,CD190,CF190),MIN(BZ190,CB190,CD190,CF190))</f>
        <v>0.32037037037037047</v>
      </c>
      <c r="AV190" s="56">
        <f>IF(GroupStTimes!$A$8=0,MAX(CC190,CE190,CG190),MAX(CA190,CC190,CE190,CG190))</f>
        <v>0.37217592592592602</v>
      </c>
      <c r="AW190" s="57" t="str">
        <f t="shared" si="254"/>
        <v/>
      </c>
      <c r="AX190" s="58" t="str">
        <f t="shared" si="255"/>
        <v/>
      </c>
      <c r="AY190" s="58" t="str">
        <f t="shared" si="256"/>
        <v/>
      </c>
      <c r="AZ190" s="31">
        <f t="shared" si="257"/>
        <v>60.45</v>
      </c>
      <c r="BA190" s="59">
        <f t="shared" si="258"/>
        <v>0.31967592592592609</v>
      </c>
      <c r="BB190" s="59">
        <f t="shared" si="259"/>
        <v>0.32523148148148168</v>
      </c>
      <c r="BC190" s="59">
        <f t="shared" si="260"/>
        <v>0.31954861111111121</v>
      </c>
      <c r="BD190" s="59">
        <f t="shared" si="261"/>
        <v>0.3653819444444445</v>
      </c>
      <c r="BE190" s="59">
        <f t="shared" si="262"/>
        <v>0.36093750000000008</v>
      </c>
      <c r="BF190" s="59">
        <f t="shared" si="263"/>
        <v>0.37135416666666676</v>
      </c>
      <c r="BG190" s="59">
        <f t="shared" si="264"/>
        <v>0.36855324074074086</v>
      </c>
      <c r="BH190" s="59">
        <f t="shared" si="265"/>
        <v>0.36785879629629642</v>
      </c>
      <c r="BI190" s="31">
        <f t="shared" si="266"/>
        <v>0.58999999999999631</v>
      </c>
      <c r="BJ190" s="61">
        <f t="shared" ref="BJ190:BM190" si="348">IF($AJ189="t",IF(AM188=0,0,$BI190/AM188),IF(AM189=0,0,$BI190/AM189))</f>
        <v>1.9666666666666544E-2</v>
      </c>
      <c r="BK190" s="61">
        <f t="shared" si="348"/>
        <v>1.9666666666666544E-2</v>
      </c>
      <c r="BL190" s="61">
        <f t="shared" si="348"/>
        <v>1.9666666666666544E-2</v>
      </c>
      <c r="BM190" s="61">
        <f t="shared" si="348"/>
        <v>1.9666666666666544E-2</v>
      </c>
      <c r="BN190" s="62">
        <f t="shared" si="268"/>
        <v>0</v>
      </c>
      <c r="BO190" s="62">
        <f t="shared" si="269"/>
        <v>1</v>
      </c>
      <c r="BP190" s="62">
        <f t="shared" si="270"/>
        <v>11</v>
      </c>
      <c r="BQ190" s="62">
        <f t="shared" si="271"/>
        <v>0</v>
      </c>
      <c r="BR190" s="62">
        <f t="shared" si="272"/>
        <v>1</v>
      </c>
      <c r="BS190" s="62">
        <f t="shared" si="273"/>
        <v>11</v>
      </c>
      <c r="BT190" s="62">
        <f t="shared" si="274"/>
        <v>0</v>
      </c>
      <c r="BU190" s="62">
        <f t="shared" si="275"/>
        <v>1</v>
      </c>
      <c r="BV190" s="62">
        <f t="shared" si="276"/>
        <v>11</v>
      </c>
      <c r="BW190" s="62">
        <f t="shared" si="277"/>
        <v>0</v>
      </c>
      <c r="BX190" s="62">
        <f t="shared" si="278"/>
        <v>1</v>
      </c>
      <c r="BY190" s="62">
        <f t="shared" si="279"/>
        <v>11</v>
      </c>
      <c r="BZ190" s="63">
        <f t="shared" si="280"/>
        <v>0.32049768518518534</v>
      </c>
      <c r="CA190" s="63">
        <f t="shared" si="281"/>
        <v>0.32605324074074093</v>
      </c>
      <c r="CB190" s="63">
        <f t="shared" si="282"/>
        <v>0.32037037037037047</v>
      </c>
      <c r="CC190" s="63">
        <f t="shared" si="283"/>
        <v>0.36620370370370375</v>
      </c>
      <c r="CD190" s="63">
        <f t="shared" si="284"/>
        <v>0.36175925925925934</v>
      </c>
      <c r="CE190" s="63">
        <f t="shared" si="285"/>
        <v>0.37217592592592602</v>
      </c>
      <c r="CF190" s="63">
        <f t="shared" si="286"/>
        <v>0.36937500000000012</v>
      </c>
      <c r="CG190" s="63">
        <f t="shared" si="287"/>
        <v>0.36868055555555568</v>
      </c>
      <c r="CH190" s="36"/>
      <c r="CI190" s="36"/>
      <c r="CJ190" s="36"/>
      <c r="CK190" s="36"/>
      <c r="CL190" s="60">
        <v>60</v>
      </c>
    </row>
    <row r="191" spans="1:90" ht="40.5" x14ac:dyDescent="0.25">
      <c r="A191" s="37">
        <v>73</v>
      </c>
      <c r="B191"/>
      <c r="C191" s="37" t="s">
        <v>25</v>
      </c>
      <c r="D191" s="37">
        <v>30</v>
      </c>
      <c r="E191" s="39"/>
      <c r="F191" s="42"/>
      <c r="G191" s="78">
        <v>61.16</v>
      </c>
      <c r="H191" s="41">
        <f t="shared" si="312"/>
        <v>61.15</v>
      </c>
      <c r="I191" s="42">
        <v>61.139999999999993</v>
      </c>
      <c r="J191" s="43">
        <f t="shared" si="238"/>
        <v>-2.1807872642027183E-4</v>
      </c>
      <c r="K191" s="44">
        <f t="shared" si="239"/>
        <v>-1.3333333333335418E-2</v>
      </c>
      <c r="L191" s="91" t="s">
        <v>1297</v>
      </c>
      <c r="M191" s="126" t="s">
        <v>1229</v>
      </c>
      <c r="N191" s="46">
        <f t="shared" si="241"/>
        <v>61.153333333333329</v>
      </c>
      <c r="O191" s="46"/>
      <c r="P191" s="42">
        <v>61.16</v>
      </c>
      <c r="Q191" s="46"/>
      <c r="R191" s="42">
        <v>61.16</v>
      </c>
      <c r="S191" s="46"/>
      <c r="T191" s="40">
        <v>61.14</v>
      </c>
      <c r="U191" s="47" t="str">
        <f t="shared" si="346"/>
        <v/>
      </c>
      <c r="V191" s="47" t="str">
        <f t="shared" si="347"/>
        <v/>
      </c>
      <c r="W191" s="48"/>
      <c r="X191" s="48"/>
      <c r="Y191" s="48"/>
      <c r="Z191" s="48"/>
      <c r="AA191" s="48"/>
      <c r="AB191" s="48"/>
      <c r="AC191" s="49"/>
      <c r="AD191" s="49"/>
      <c r="AE191" s="51">
        <f t="shared" si="245"/>
        <v>73</v>
      </c>
      <c r="AF191" s="51" t="str">
        <f t="shared" si="246"/>
        <v/>
      </c>
      <c r="AG191" s="51" t="str">
        <f t="shared" si="247"/>
        <v>o</v>
      </c>
      <c r="AH191" s="51">
        <f t="shared" si="248"/>
        <v>30</v>
      </c>
      <c r="AI191" s="52">
        <f t="shared" si="249"/>
        <v>61.15</v>
      </c>
      <c r="AJ191" s="68" t="s">
        <v>25</v>
      </c>
      <c r="AK191" s="53"/>
      <c r="AL191" s="52"/>
      <c r="AM191" s="53">
        <f t="shared" si="251"/>
        <v>30</v>
      </c>
      <c r="AN191" s="53">
        <f>IF(AJ191&lt;&gt;"",IF(AJ191="o",VLOOKUP(AM191,OpenSect!$A$1:$D$11,2),IF(AJ191="u",VLOOKUP(AM191,UpHill!$A$1:$D$35,2),IF(AJ191="d",VLOOKUP(AM191,DownHill!$A$3:$D$29,2),IF(AJ191="f",VLOOKUP(AM191,FlatUnd!$A$2:$D$30,2),IF(AJ191="t",VLOOKUP(AM191,TimeAdd!$A$1:$D$176,2),IF(AJ191="l",VLOOKUP(AM191,SLimit!$A$1:$D$8,2),AN190)))))),AN190)</f>
        <v>30</v>
      </c>
      <c r="AO191" s="53">
        <f>IF(AJ191&lt;&gt;"",IF(AJ191="o",VLOOKUP(AM191,OpenSect!$A$1:$D$11,3),IF(AJ191="u",VLOOKUP(AM191,UpHill!$A$1:$D$35,3),IF(AJ191="d",VLOOKUP(AM191,DownHill!$A$3:$D$29,3),IF(AJ191="f",VLOOKUP(AM191,FlatUnd!$A$2:$D$30,3),IF(AJ191="t",VLOOKUP(AM191,TimeAdd!$A$1:$D$18,3),IF(AJ191="l",VLOOKUP(AM191,SLimit!$A$1:$D$8,3),AO190)))))),AO190)</f>
        <v>30</v>
      </c>
      <c r="AP191" s="53">
        <f>IF(AJ191&lt;&gt;"",IF(AJ191="o",VLOOKUP(AM191,OpenSect!$A$1:$D$11,4),IF(AJ191="u",VLOOKUP(AM191,UpHill!$A$1:$D$35,4),IF(AJ191="d",VLOOKUP(AM191,DownHill!$A$3:$D$29,4),IF(AJ191="f",VLOOKUP(AM191,FlatUnd!$A$2:$D$30,4),IF(AJ191="t",VLOOKUP(AM191,TimeAdd!$A$1:$D$18,4),IF(AJ191="l",VLOOKUP(AM191,SLimit!$A$1:$D$8,4),AP190)))))),AP190)</f>
        <v>30</v>
      </c>
      <c r="AQ191" s="53" t="str">
        <f t="shared" si="252"/>
        <v>60</v>
      </c>
      <c r="AR191" s="54" t="str">
        <f t="shared" si="253"/>
        <v>Take slip road before traffic light. ( French Rd)</v>
      </c>
      <c r="AS191" s="55"/>
      <c r="AT191" s="55"/>
      <c r="AU191" s="56">
        <f>IF(GroupStTimes!$A$8=0,MIN(CB191,CD191,CF191),MIN(BZ191,CB191,CD191,CF191))</f>
        <v>0.32052083333333342</v>
      </c>
      <c r="AV191" s="56">
        <f>IF(GroupStTimes!$A$8=0,MAX(CC191,CE191,CG191),MAX(CA191,CC191,CE191,CG191))</f>
        <v>0.37232638888888897</v>
      </c>
      <c r="AW191" s="57" t="str">
        <f t="shared" si="254"/>
        <v/>
      </c>
      <c r="AX191" s="58" t="str">
        <f t="shared" si="255"/>
        <v/>
      </c>
      <c r="AY191" s="58" t="str">
        <f t="shared" si="256"/>
        <v/>
      </c>
      <c r="AZ191" s="31">
        <f t="shared" si="257"/>
        <v>60.45</v>
      </c>
      <c r="BA191" s="59">
        <f t="shared" si="258"/>
        <v>0.31967592592592609</v>
      </c>
      <c r="BB191" s="59">
        <f t="shared" si="259"/>
        <v>0.32523148148148168</v>
      </c>
      <c r="BC191" s="59">
        <f t="shared" si="260"/>
        <v>0.31954861111111121</v>
      </c>
      <c r="BD191" s="59">
        <f t="shared" si="261"/>
        <v>0.3653819444444445</v>
      </c>
      <c r="BE191" s="59">
        <f t="shared" si="262"/>
        <v>0.36093750000000008</v>
      </c>
      <c r="BF191" s="59">
        <f t="shared" si="263"/>
        <v>0.37135416666666676</v>
      </c>
      <c r="BG191" s="59">
        <f t="shared" si="264"/>
        <v>0.36855324074074086</v>
      </c>
      <c r="BH191" s="59">
        <f t="shared" si="265"/>
        <v>0.36785879629629642</v>
      </c>
      <c r="BI191" s="31">
        <f t="shared" si="266"/>
        <v>0.69999999999999574</v>
      </c>
      <c r="BJ191" s="61">
        <f t="shared" ref="BJ191:BM191" si="349">IF($AJ190="t",IF(AM189=0,0,$BI191/AM189),IF(AM190=0,0,$BI191/AM190))</f>
        <v>2.3333333333333192E-2</v>
      </c>
      <c r="BK191" s="61">
        <f t="shared" si="349"/>
        <v>2.3333333333333192E-2</v>
      </c>
      <c r="BL191" s="61">
        <f t="shared" si="349"/>
        <v>2.3333333333333192E-2</v>
      </c>
      <c r="BM191" s="61">
        <f t="shared" si="349"/>
        <v>2.3333333333333192E-2</v>
      </c>
      <c r="BN191" s="62">
        <f t="shared" si="268"/>
        <v>0</v>
      </c>
      <c r="BO191" s="62">
        <f t="shared" si="269"/>
        <v>1</v>
      </c>
      <c r="BP191" s="62">
        <f t="shared" si="270"/>
        <v>24</v>
      </c>
      <c r="BQ191" s="62">
        <f t="shared" si="271"/>
        <v>0</v>
      </c>
      <c r="BR191" s="62">
        <f t="shared" si="272"/>
        <v>1</v>
      </c>
      <c r="BS191" s="62">
        <f t="shared" si="273"/>
        <v>24</v>
      </c>
      <c r="BT191" s="62">
        <f t="shared" si="274"/>
        <v>0</v>
      </c>
      <c r="BU191" s="62">
        <f t="shared" si="275"/>
        <v>1</v>
      </c>
      <c r="BV191" s="62">
        <f t="shared" si="276"/>
        <v>24</v>
      </c>
      <c r="BW191" s="62">
        <f t="shared" si="277"/>
        <v>0</v>
      </c>
      <c r="BX191" s="62">
        <f t="shared" si="278"/>
        <v>1</v>
      </c>
      <c r="BY191" s="62">
        <f t="shared" si="279"/>
        <v>24</v>
      </c>
      <c r="BZ191" s="63">
        <f t="shared" si="280"/>
        <v>0.32064814814814829</v>
      </c>
      <c r="CA191" s="63">
        <f t="shared" si="281"/>
        <v>0.32620370370370388</v>
      </c>
      <c r="CB191" s="63">
        <f t="shared" si="282"/>
        <v>0.32052083333333342</v>
      </c>
      <c r="CC191" s="63">
        <f t="shared" si="283"/>
        <v>0.3663541666666667</v>
      </c>
      <c r="CD191" s="63">
        <f t="shared" si="284"/>
        <v>0.36190972222222229</v>
      </c>
      <c r="CE191" s="63">
        <f t="shared" si="285"/>
        <v>0.37232638888888897</v>
      </c>
      <c r="CF191" s="63">
        <f t="shared" si="286"/>
        <v>0.36952546296296307</v>
      </c>
      <c r="CG191" s="63">
        <f t="shared" si="287"/>
        <v>0.36883101851851863</v>
      </c>
      <c r="CH191" s="36"/>
      <c r="CI191" s="36"/>
      <c r="CJ191" s="36"/>
      <c r="CK191" s="36"/>
      <c r="CL191" s="60">
        <v>60</v>
      </c>
    </row>
    <row r="192" spans="1:90" ht="26.25" customHeight="1" x14ac:dyDescent="0.25">
      <c r="A192" s="37">
        <v>73</v>
      </c>
      <c r="B192"/>
      <c r="E192" s="39"/>
      <c r="F192" s="42"/>
      <c r="G192" s="78">
        <v>61.21</v>
      </c>
      <c r="H192" s="41">
        <f t="shared" si="312"/>
        <v>61.2</v>
      </c>
      <c r="I192" s="42">
        <v>61.19</v>
      </c>
      <c r="J192" s="43">
        <f t="shared" si="238"/>
        <v>-3.2685079261322321E-4</v>
      </c>
      <c r="K192" s="44">
        <f t="shared" si="239"/>
        <v>-2.0000000000003126E-2</v>
      </c>
      <c r="L192" s="91" t="s">
        <v>1298</v>
      </c>
      <c r="M192" s="126" t="s">
        <v>1229</v>
      </c>
      <c r="N192" s="46">
        <f t="shared" si="241"/>
        <v>61.21</v>
      </c>
      <c r="O192" s="46"/>
      <c r="P192" s="42">
        <v>61.21</v>
      </c>
      <c r="Q192" s="46"/>
      <c r="R192" s="42">
        <v>61.21</v>
      </c>
      <c r="S192" s="46"/>
      <c r="T192" s="40"/>
      <c r="U192" s="47" t="str">
        <f t="shared" si="346"/>
        <v/>
      </c>
      <c r="V192" s="47" t="str">
        <f t="shared" si="347"/>
        <v/>
      </c>
      <c r="W192" s="48"/>
      <c r="X192" s="48"/>
      <c r="Y192" s="48"/>
      <c r="Z192" s="48"/>
      <c r="AA192" s="48"/>
      <c r="AB192" s="48"/>
      <c r="AC192" s="49"/>
      <c r="AD192" s="49"/>
      <c r="AE192" s="51">
        <f t="shared" si="245"/>
        <v>73</v>
      </c>
      <c r="AF192" s="51" t="str">
        <f t="shared" si="246"/>
        <v/>
      </c>
      <c r="AG192" s="51" t="str">
        <f t="shared" si="247"/>
        <v/>
      </c>
      <c r="AH192" s="51" t="str">
        <f t="shared" si="248"/>
        <v/>
      </c>
      <c r="AI192" s="52">
        <f t="shared" si="249"/>
        <v>61.2</v>
      </c>
      <c r="AJ192" s="68"/>
      <c r="AK192" s="53"/>
      <c r="AL192" s="52"/>
      <c r="AM192" s="53">
        <f t="shared" si="251"/>
        <v>30</v>
      </c>
      <c r="AN192" s="53">
        <f>IF(AJ192&lt;&gt;"",IF(AJ192="o",VLOOKUP(AM192,OpenSect!$A$1:$D$11,2),IF(AJ192="u",VLOOKUP(AM192,UpHill!$A$1:$D$35,2),IF(AJ192="d",VLOOKUP(AM192,DownHill!$A$3:$D$29,2),IF(AJ192="f",VLOOKUP(AM192,FlatUnd!$A$2:$D$30,2),IF(AJ192="t",VLOOKUP(AM192,TimeAdd!$A$1:$D$176,2),IF(AJ192="l",VLOOKUP(AM192,SLimit!$A$1:$D$8,2),AN191)))))),AN191)</f>
        <v>30</v>
      </c>
      <c r="AO192" s="53">
        <f>IF(AJ192&lt;&gt;"",IF(AJ192="o",VLOOKUP(AM192,OpenSect!$A$1:$D$11,3),IF(AJ192="u",VLOOKUP(AM192,UpHill!$A$1:$D$35,3),IF(AJ192="d",VLOOKUP(AM192,DownHill!$A$3:$D$29,3),IF(AJ192="f",VLOOKUP(AM192,FlatUnd!$A$2:$D$30,3),IF(AJ192="t",VLOOKUP(AM192,TimeAdd!$A$1:$D$18,3),IF(AJ192="l",VLOOKUP(AM192,SLimit!$A$1:$D$8,3),AO191)))))),AO191)</f>
        <v>30</v>
      </c>
      <c r="AP192" s="53">
        <f>IF(AJ192&lt;&gt;"",IF(AJ192="o",VLOOKUP(AM192,OpenSect!$A$1:$D$11,4),IF(AJ192="u",VLOOKUP(AM192,UpHill!$A$1:$D$35,4),IF(AJ192="d",VLOOKUP(AM192,DownHill!$A$3:$D$29,4),IF(AJ192="f",VLOOKUP(AM192,FlatUnd!$A$2:$D$30,4),IF(AJ192="t",VLOOKUP(AM192,TimeAdd!$A$1:$D$18,4),IF(AJ192="l",VLOOKUP(AM192,SLimit!$A$1:$D$8,4),AP191)))))),AP191)</f>
        <v>30</v>
      </c>
      <c r="AQ192" s="53" t="str">
        <f t="shared" si="252"/>
        <v>60</v>
      </c>
      <c r="AR192" s="54" t="str">
        <f t="shared" si="253"/>
        <v>Join Road.</v>
      </c>
      <c r="AS192" s="55"/>
      <c r="AT192" s="55"/>
      <c r="AU192" s="56">
        <f>IF(GroupStTimes!$A$8=0,MIN(CB192,CD192,CF192),MIN(BZ192,CB192,CD192,CF192))</f>
        <v>0.32059027777777788</v>
      </c>
      <c r="AV192" s="56">
        <f>IF(GroupStTimes!$A$8=0,MAX(CC192,CE192,CG192),MAX(CA192,CC192,CE192,CG192))</f>
        <v>0.37239583333333343</v>
      </c>
      <c r="AW192" s="57" t="str">
        <f t="shared" si="254"/>
        <v/>
      </c>
      <c r="AX192" s="58" t="str">
        <f t="shared" si="255"/>
        <v/>
      </c>
      <c r="AY192" s="58" t="str">
        <f t="shared" si="256"/>
        <v/>
      </c>
      <c r="AZ192" s="31">
        <f t="shared" si="257"/>
        <v>60.45</v>
      </c>
      <c r="BA192" s="59">
        <f t="shared" si="258"/>
        <v>0.31967592592592609</v>
      </c>
      <c r="BB192" s="59">
        <f t="shared" si="259"/>
        <v>0.32523148148148168</v>
      </c>
      <c r="BC192" s="59">
        <f t="shared" si="260"/>
        <v>0.31954861111111121</v>
      </c>
      <c r="BD192" s="59">
        <f t="shared" si="261"/>
        <v>0.3653819444444445</v>
      </c>
      <c r="BE192" s="59">
        <f t="shared" si="262"/>
        <v>0.36093750000000008</v>
      </c>
      <c r="BF192" s="59">
        <f t="shared" si="263"/>
        <v>0.37135416666666676</v>
      </c>
      <c r="BG192" s="59">
        <f t="shared" si="264"/>
        <v>0.36855324074074086</v>
      </c>
      <c r="BH192" s="59">
        <f t="shared" si="265"/>
        <v>0.36785879629629642</v>
      </c>
      <c r="BI192" s="31">
        <f t="shared" si="266"/>
        <v>0.75</v>
      </c>
      <c r="BJ192" s="61">
        <f t="shared" ref="BJ192:BM192" si="350">IF($AJ191="t",IF(AM190=0,0,$BI192/AM190),IF(AM191=0,0,$BI192/AM191))</f>
        <v>2.5000000000000001E-2</v>
      </c>
      <c r="BK192" s="61">
        <f t="shared" si="350"/>
        <v>2.5000000000000001E-2</v>
      </c>
      <c r="BL192" s="61">
        <f t="shared" si="350"/>
        <v>2.5000000000000001E-2</v>
      </c>
      <c r="BM192" s="61">
        <f t="shared" si="350"/>
        <v>2.5000000000000001E-2</v>
      </c>
      <c r="BN192" s="62">
        <f t="shared" si="268"/>
        <v>0</v>
      </c>
      <c r="BO192" s="62">
        <f t="shared" si="269"/>
        <v>1</v>
      </c>
      <c r="BP192" s="62">
        <f t="shared" si="270"/>
        <v>30</v>
      </c>
      <c r="BQ192" s="62">
        <f t="shared" si="271"/>
        <v>0</v>
      </c>
      <c r="BR192" s="62">
        <f t="shared" si="272"/>
        <v>1</v>
      </c>
      <c r="BS192" s="62">
        <f t="shared" si="273"/>
        <v>30</v>
      </c>
      <c r="BT192" s="62">
        <f t="shared" si="274"/>
        <v>0</v>
      </c>
      <c r="BU192" s="62">
        <f t="shared" si="275"/>
        <v>1</v>
      </c>
      <c r="BV192" s="62">
        <f t="shared" si="276"/>
        <v>30</v>
      </c>
      <c r="BW192" s="62">
        <f t="shared" si="277"/>
        <v>0</v>
      </c>
      <c r="BX192" s="62">
        <f t="shared" si="278"/>
        <v>1</v>
      </c>
      <c r="BY192" s="62">
        <f t="shared" si="279"/>
        <v>30</v>
      </c>
      <c r="BZ192" s="63">
        <f t="shared" si="280"/>
        <v>0.32071759259259275</v>
      </c>
      <c r="CA192" s="63">
        <f t="shared" si="281"/>
        <v>0.32627314814814834</v>
      </c>
      <c r="CB192" s="63">
        <f t="shared" si="282"/>
        <v>0.32059027777777788</v>
      </c>
      <c r="CC192" s="63">
        <f t="shared" si="283"/>
        <v>0.36642361111111116</v>
      </c>
      <c r="CD192" s="63">
        <f t="shared" si="284"/>
        <v>0.36197916666666674</v>
      </c>
      <c r="CE192" s="63">
        <f t="shared" si="285"/>
        <v>0.37239583333333343</v>
      </c>
      <c r="CF192" s="63">
        <f t="shared" si="286"/>
        <v>0.36959490740740752</v>
      </c>
      <c r="CG192" s="63">
        <f t="shared" si="287"/>
        <v>0.36890046296296308</v>
      </c>
      <c r="CH192" s="36"/>
      <c r="CI192" s="36"/>
      <c r="CJ192" s="36"/>
      <c r="CK192" s="36"/>
      <c r="CL192" s="60">
        <v>60</v>
      </c>
    </row>
    <row r="193" spans="1:90" ht="40.5" x14ac:dyDescent="0.25">
      <c r="A193" s="37">
        <v>73</v>
      </c>
      <c r="B193"/>
      <c r="C193" s="37" t="s">
        <v>25</v>
      </c>
      <c r="D193" s="37">
        <v>30</v>
      </c>
      <c r="E193" s="39"/>
      <c r="F193" s="42"/>
      <c r="G193" s="78">
        <v>61.45</v>
      </c>
      <c r="H193" s="41">
        <f t="shared" si="312"/>
        <v>61.44</v>
      </c>
      <c r="I193" s="42">
        <v>61.43</v>
      </c>
      <c r="J193" s="43">
        <f t="shared" si="238"/>
        <v>-2.1704921590974145E-4</v>
      </c>
      <c r="K193" s="44">
        <f t="shared" si="239"/>
        <v>-1.3333333333335418E-2</v>
      </c>
      <c r="L193" s="91" t="s">
        <v>1511</v>
      </c>
      <c r="M193" s="126" t="s">
        <v>1229</v>
      </c>
      <c r="N193" s="46">
        <f t="shared" si="241"/>
        <v>61.443333333333335</v>
      </c>
      <c r="O193" s="46"/>
      <c r="P193" s="42">
        <v>61.45</v>
      </c>
      <c r="Q193" s="46"/>
      <c r="R193" s="42">
        <v>61.45</v>
      </c>
      <c r="S193" s="46"/>
      <c r="T193" s="40">
        <v>61.43</v>
      </c>
      <c r="U193" s="47" t="str">
        <f t="shared" si="346"/>
        <v/>
      </c>
      <c r="V193" s="47" t="str">
        <f t="shared" si="347"/>
        <v/>
      </c>
      <c r="W193" s="48"/>
      <c r="X193" s="48"/>
      <c r="Y193" s="48"/>
      <c r="Z193" s="48"/>
      <c r="AA193" s="48"/>
      <c r="AB193" s="48"/>
      <c r="AC193" s="49"/>
      <c r="AD193" s="49"/>
      <c r="AE193" s="51">
        <f t="shared" si="245"/>
        <v>73</v>
      </c>
      <c r="AF193" s="51" t="str">
        <f t="shared" si="246"/>
        <v/>
      </c>
      <c r="AG193" s="51" t="str">
        <f t="shared" si="247"/>
        <v>o</v>
      </c>
      <c r="AH193" s="51">
        <f t="shared" si="248"/>
        <v>30</v>
      </c>
      <c r="AI193" s="52">
        <f t="shared" si="249"/>
        <v>61.44</v>
      </c>
      <c r="AJ193" s="68" t="s">
        <v>25</v>
      </c>
      <c r="AK193" s="53"/>
      <c r="AL193" s="52"/>
      <c r="AM193" s="53">
        <f t="shared" si="251"/>
        <v>30</v>
      </c>
      <c r="AN193" s="53">
        <f>IF(AJ193&lt;&gt;"",IF(AJ193="o",VLOOKUP(AM193,OpenSect!$A$1:$D$11,2),IF(AJ193="u",VLOOKUP(AM193,UpHill!$A$1:$D$35,2),IF(AJ193="d",VLOOKUP(AM193,DownHill!$A$3:$D$29,2),IF(AJ193="f",VLOOKUP(AM193,FlatUnd!$A$2:$D$30,2),IF(AJ193="t",VLOOKUP(AM193,TimeAdd!$A$1:$D$176,2),IF(AJ193="l",VLOOKUP(AM193,SLimit!$A$1:$D$8,2),AN192)))))),AN192)</f>
        <v>30</v>
      </c>
      <c r="AO193" s="53">
        <f>IF(AJ193&lt;&gt;"",IF(AJ193="o",VLOOKUP(AM193,OpenSect!$A$1:$D$11,3),IF(AJ193="u",VLOOKUP(AM193,UpHill!$A$1:$D$35,3),IF(AJ193="d",VLOOKUP(AM193,DownHill!$A$3:$D$29,3),IF(AJ193="f",VLOOKUP(AM193,FlatUnd!$A$2:$D$30,3),IF(AJ193="t",VLOOKUP(AM193,TimeAdd!$A$1:$D$18,3),IF(AJ193="l",VLOOKUP(AM193,SLimit!$A$1:$D$8,3),AO192)))))),AO192)</f>
        <v>30</v>
      </c>
      <c r="AP193" s="53">
        <f>IF(AJ193&lt;&gt;"",IF(AJ193="o",VLOOKUP(AM193,OpenSect!$A$1:$D$11,4),IF(AJ193="u",VLOOKUP(AM193,UpHill!$A$1:$D$35,4),IF(AJ193="d",VLOOKUP(AM193,DownHill!$A$3:$D$29,4),IF(AJ193="f",VLOOKUP(AM193,FlatUnd!$A$2:$D$30,4),IF(AJ193="t",VLOOKUP(AM193,TimeAdd!$A$1:$D$18,4),IF(AJ193="l",VLOOKUP(AM193,SLimit!$A$1:$D$8,4),AP192)))))),AP192)</f>
        <v>30</v>
      </c>
      <c r="AQ193" s="53" t="str">
        <f t="shared" si="252"/>
        <v>60</v>
      </c>
      <c r="AR193" s="54" t="str">
        <f t="shared" si="253"/>
        <v>Traffic light carry straight on through one more traffic light.</v>
      </c>
      <c r="AS193" s="55"/>
      <c r="AT193" s="55"/>
      <c r="AU193" s="56">
        <f>IF(GroupStTimes!$A$8=0,MIN(CB193,CD193,CF193),MIN(BZ193,CB193,CD193,CF193))</f>
        <v>0.320925925925926</v>
      </c>
      <c r="AV193" s="56">
        <f>IF(GroupStTimes!$A$8=0,MAX(CC193,CE193,CG193),MAX(CA193,CC193,CE193,CG193))</f>
        <v>0.37273148148148155</v>
      </c>
      <c r="AW193" s="57" t="str">
        <f t="shared" si="254"/>
        <v/>
      </c>
      <c r="AX193" s="58" t="str">
        <f t="shared" si="255"/>
        <v/>
      </c>
      <c r="AY193" s="58" t="str">
        <f t="shared" si="256"/>
        <v/>
      </c>
      <c r="AZ193" s="31">
        <f t="shared" si="257"/>
        <v>60.45</v>
      </c>
      <c r="BA193" s="59">
        <f t="shared" si="258"/>
        <v>0.31967592592592609</v>
      </c>
      <c r="BB193" s="59">
        <f t="shared" si="259"/>
        <v>0.32523148148148168</v>
      </c>
      <c r="BC193" s="59">
        <f t="shared" si="260"/>
        <v>0.31954861111111121</v>
      </c>
      <c r="BD193" s="59">
        <f t="shared" si="261"/>
        <v>0.3653819444444445</v>
      </c>
      <c r="BE193" s="59">
        <f t="shared" si="262"/>
        <v>0.36093750000000008</v>
      </c>
      <c r="BF193" s="59">
        <f t="shared" si="263"/>
        <v>0.37135416666666676</v>
      </c>
      <c r="BG193" s="59">
        <f t="shared" si="264"/>
        <v>0.36855324074074086</v>
      </c>
      <c r="BH193" s="59">
        <f t="shared" si="265"/>
        <v>0.36785879629629642</v>
      </c>
      <c r="BI193" s="31">
        <f t="shared" si="266"/>
        <v>0.98999999999999488</v>
      </c>
      <c r="BJ193" s="61">
        <f t="shared" ref="BJ193:BM193" si="351">IF($AJ192="t",IF(AM191=0,0,$BI193/AM191),IF(AM192=0,0,$BI193/AM192))</f>
        <v>3.2999999999999828E-2</v>
      </c>
      <c r="BK193" s="61">
        <f t="shared" si="351"/>
        <v>3.2999999999999828E-2</v>
      </c>
      <c r="BL193" s="61">
        <f t="shared" si="351"/>
        <v>3.2999999999999828E-2</v>
      </c>
      <c r="BM193" s="61">
        <f t="shared" si="351"/>
        <v>3.2999999999999828E-2</v>
      </c>
      <c r="BN193" s="62">
        <f t="shared" si="268"/>
        <v>0</v>
      </c>
      <c r="BO193" s="62">
        <f t="shared" si="269"/>
        <v>1</v>
      </c>
      <c r="BP193" s="62">
        <f t="shared" si="270"/>
        <v>59</v>
      </c>
      <c r="BQ193" s="62">
        <f t="shared" si="271"/>
        <v>0</v>
      </c>
      <c r="BR193" s="62">
        <f t="shared" si="272"/>
        <v>1</v>
      </c>
      <c r="BS193" s="62">
        <f t="shared" si="273"/>
        <v>59</v>
      </c>
      <c r="BT193" s="62">
        <f t="shared" si="274"/>
        <v>0</v>
      </c>
      <c r="BU193" s="62">
        <f t="shared" si="275"/>
        <v>1</v>
      </c>
      <c r="BV193" s="62">
        <f t="shared" si="276"/>
        <v>59</v>
      </c>
      <c r="BW193" s="62">
        <f t="shared" si="277"/>
        <v>0</v>
      </c>
      <c r="BX193" s="62">
        <f t="shared" si="278"/>
        <v>1</v>
      </c>
      <c r="BY193" s="62">
        <f t="shared" si="279"/>
        <v>59</v>
      </c>
      <c r="BZ193" s="63">
        <f t="shared" si="280"/>
        <v>0.32105324074074088</v>
      </c>
      <c r="CA193" s="63">
        <f t="shared" si="281"/>
        <v>0.32660879629629647</v>
      </c>
      <c r="CB193" s="63">
        <f t="shared" si="282"/>
        <v>0.320925925925926</v>
      </c>
      <c r="CC193" s="63">
        <f t="shared" si="283"/>
        <v>0.36675925925925928</v>
      </c>
      <c r="CD193" s="63">
        <f t="shared" si="284"/>
        <v>0.36231481481481487</v>
      </c>
      <c r="CE193" s="63">
        <f t="shared" si="285"/>
        <v>0.37273148148148155</v>
      </c>
      <c r="CF193" s="63">
        <f t="shared" si="286"/>
        <v>0.36993055555555565</v>
      </c>
      <c r="CG193" s="63">
        <f t="shared" si="287"/>
        <v>0.36923611111111121</v>
      </c>
      <c r="CH193" s="36"/>
      <c r="CI193" s="36"/>
      <c r="CJ193" s="36"/>
      <c r="CK193" s="36"/>
      <c r="CL193" s="60">
        <v>60</v>
      </c>
    </row>
    <row r="194" spans="1:90" ht="20.25" x14ac:dyDescent="0.25">
      <c r="A194" s="37">
        <v>73</v>
      </c>
      <c r="B194"/>
      <c r="E194" s="39"/>
      <c r="F194" s="42"/>
      <c r="G194" s="78">
        <v>61.67</v>
      </c>
      <c r="H194" s="41">
        <f t="shared" si="312"/>
        <v>61.66</v>
      </c>
      <c r="I194" s="42">
        <v>61.65</v>
      </c>
      <c r="J194" s="43">
        <f t="shared" si="238"/>
        <v>-3.2441200324417077E-4</v>
      </c>
      <c r="K194" s="44">
        <f t="shared" si="239"/>
        <v>-2.0000000000003126E-2</v>
      </c>
      <c r="L194" s="91" t="s">
        <v>1312</v>
      </c>
      <c r="M194" s="126" t="s">
        <v>1229</v>
      </c>
      <c r="N194" s="46">
        <f t="shared" si="241"/>
        <v>61.67</v>
      </c>
      <c r="O194" s="46"/>
      <c r="P194" s="42">
        <v>61.67</v>
      </c>
      <c r="Q194" s="46"/>
      <c r="R194" s="42">
        <v>61.67</v>
      </c>
      <c r="S194" s="46"/>
      <c r="T194" s="40"/>
      <c r="U194" s="47" t="str">
        <f t="shared" si="346"/>
        <v/>
      </c>
      <c r="V194" s="47" t="str">
        <f t="shared" si="347"/>
        <v/>
      </c>
      <c r="W194" s="48"/>
      <c r="X194" s="48"/>
      <c r="Y194" s="48"/>
      <c r="Z194" s="48"/>
      <c r="AA194" s="48"/>
      <c r="AB194" s="48"/>
      <c r="AC194" s="49"/>
      <c r="AD194" s="49"/>
      <c r="AE194" s="51">
        <f t="shared" si="245"/>
        <v>73</v>
      </c>
      <c r="AF194" s="51" t="str">
        <f t="shared" si="246"/>
        <v/>
      </c>
      <c r="AG194" s="51" t="str">
        <f t="shared" si="247"/>
        <v/>
      </c>
      <c r="AH194" s="51" t="str">
        <f t="shared" si="248"/>
        <v/>
      </c>
      <c r="AI194" s="52">
        <f t="shared" si="249"/>
        <v>61.66</v>
      </c>
      <c r="AJ194" s="68"/>
      <c r="AK194" s="53"/>
      <c r="AL194" s="52"/>
      <c r="AM194" s="53">
        <f t="shared" si="251"/>
        <v>30</v>
      </c>
      <c r="AN194" s="53">
        <f>IF(AJ194&lt;&gt;"",IF(AJ194="o",VLOOKUP(AM194,OpenSect!$A$1:$D$11,2),IF(AJ194="u",VLOOKUP(AM194,UpHill!$A$1:$D$35,2),IF(AJ194="d",VLOOKUP(AM194,DownHill!$A$3:$D$29,2),IF(AJ194="f",VLOOKUP(AM194,FlatUnd!$A$2:$D$30,2),IF(AJ194="t",VLOOKUP(AM194,TimeAdd!$A$1:$D$176,2),IF(AJ194="l",VLOOKUP(AM194,SLimit!$A$1:$D$8,2),AN193)))))),AN193)</f>
        <v>30</v>
      </c>
      <c r="AO194" s="53">
        <f>IF(AJ194&lt;&gt;"",IF(AJ194="o",VLOOKUP(AM194,OpenSect!$A$1:$D$11,3),IF(AJ194="u",VLOOKUP(AM194,UpHill!$A$1:$D$35,3),IF(AJ194="d",VLOOKUP(AM194,DownHill!$A$3:$D$29,3),IF(AJ194="f",VLOOKUP(AM194,FlatUnd!$A$2:$D$30,3),IF(AJ194="t",VLOOKUP(AM194,TimeAdd!$A$1:$D$18,3),IF(AJ194="l",VLOOKUP(AM194,SLimit!$A$1:$D$8,3),AO193)))))),AO193)</f>
        <v>30</v>
      </c>
      <c r="AP194" s="53">
        <f>IF(AJ194&lt;&gt;"",IF(AJ194="o",VLOOKUP(AM194,OpenSect!$A$1:$D$11,4),IF(AJ194="u",VLOOKUP(AM194,UpHill!$A$1:$D$35,4),IF(AJ194="d",VLOOKUP(AM194,DownHill!$A$3:$D$29,4),IF(AJ194="f",VLOOKUP(AM194,FlatUnd!$A$2:$D$30,4),IF(AJ194="t",VLOOKUP(AM194,TimeAdd!$A$1:$D$18,4),IF(AJ194="l",VLOOKUP(AM194,SLimit!$A$1:$D$8,4),AP193)))))),AP193)</f>
        <v>30</v>
      </c>
      <c r="AQ194" s="53" t="str">
        <f t="shared" si="252"/>
        <v>60</v>
      </c>
      <c r="AR194" s="54" t="str">
        <f t="shared" si="253"/>
        <v>60 Speed limit. [Camera].</v>
      </c>
      <c r="AS194" s="55"/>
      <c r="AT194" s="55"/>
      <c r="AU194" s="56">
        <f>IF(GroupStTimes!$A$8=0,MIN(CB194,CD194,CF194),MIN(BZ194,CB194,CD194,CF194))</f>
        <v>0.32122685185185196</v>
      </c>
      <c r="AV194" s="56">
        <f>IF(GroupStTimes!$A$8=0,MAX(CC194,CE194,CG194),MAX(CA194,CC194,CE194,CG194))</f>
        <v>0.37303240740740751</v>
      </c>
      <c r="AW194" s="57" t="str">
        <f t="shared" si="254"/>
        <v/>
      </c>
      <c r="AX194" s="58" t="str">
        <f t="shared" si="255"/>
        <v/>
      </c>
      <c r="AY194" s="58" t="str">
        <f t="shared" si="256"/>
        <v/>
      </c>
      <c r="AZ194" s="31">
        <f t="shared" si="257"/>
        <v>60.45</v>
      </c>
      <c r="BA194" s="59">
        <f t="shared" si="258"/>
        <v>0.31967592592592609</v>
      </c>
      <c r="BB194" s="59">
        <f t="shared" si="259"/>
        <v>0.32523148148148168</v>
      </c>
      <c r="BC194" s="59">
        <f t="shared" si="260"/>
        <v>0.31954861111111121</v>
      </c>
      <c r="BD194" s="59">
        <f t="shared" si="261"/>
        <v>0.3653819444444445</v>
      </c>
      <c r="BE194" s="59">
        <f t="shared" si="262"/>
        <v>0.36093750000000008</v>
      </c>
      <c r="BF194" s="59">
        <f t="shared" si="263"/>
        <v>0.37135416666666676</v>
      </c>
      <c r="BG194" s="59">
        <f t="shared" si="264"/>
        <v>0.36855324074074086</v>
      </c>
      <c r="BH194" s="59">
        <f t="shared" si="265"/>
        <v>0.36785879629629642</v>
      </c>
      <c r="BI194" s="31">
        <f t="shared" si="266"/>
        <v>1.2099999999999937</v>
      </c>
      <c r="BJ194" s="61">
        <f t="shared" ref="BJ194:BM194" si="352">IF($AJ193="t",IF(AM192=0,0,$BI194/AM192),IF(AM193=0,0,$BI194/AM193))</f>
        <v>4.0333333333333124E-2</v>
      </c>
      <c r="BK194" s="61">
        <f t="shared" si="352"/>
        <v>4.0333333333333124E-2</v>
      </c>
      <c r="BL194" s="61">
        <f t="shared" si="352"/>
        <v>4.0333333333333124E-2</v>
      </c>
      <c r="BM194" s="61">
        <f t="shared" si="352"/>
        <v>4.0333333333333124E-2</v>
      </c>
      <c r="BN194" s="62">
        <f t="shared" si="268"/>
        <v>0</v>
      </c>
      <c r="BO194" s="62">
        <f t="shared" si="269"/>
        <v>2</v>
      </c>
      <c r="BP194" s="62">
        <f t="shared" si="270"/>
        <v>25</v>
      </c>
      <c r="BQ194" s="62">
        <f t="shared" si="271"/>
        <v>0</v>
      </c>
      <c r="BR194" s="62">
        <f t="shared" si="272"/>
        <v>2</v>
      </c>
      <c r="BS194" s="62">
        <f t="shared" si="273"/>
        <v>25</v>
      </c>
      <c r="BT194" s="62">
        <f t="shared" si="274"/>
        <v>0</v>
      </c>
      <c r="BU194" s="62">
        <f t="shared" si="275"/>
        <v>2</v>
      </c>
      <c r="BV194" s="62">
        <f t="shared" si="276"/>
        <v>25</v>
      </c>
      <c r="BW194" s="62">
        <f t="shared" si="277"/>
        <v>0</v>
      </c>
      <c r="BX194" s="62">
        <f t="shared" si="278"/>
        <v>2</v>
      </c>
      <c r="BY194" s="62">
        <f t="shared" si="279"/>
        <v>25</v>
      </c>
      <c r="BZ194" s="63">
        <f t="shared" si="280"/>
        <v>0.32135416666666683</v>
      </c>
      <c r="CA194" s="63">
        <f t="shared" si="281"/>
        <v>0.32690972222222242</v>
      </c>
      <c r="CB194" s="63">
        <f t="shared" si="282"/>
        <v>0.32122685185185196</v>
      </c>
      <c r="CC194" s="63">
        <f t="shared" si="283"/>
        <v>0.36706018518518524</v>
      </c>
      <c r="CD194" s="63">
        <f t="shared" si="284"/>
        <v>0.36261574074074082</v>
      </c>
      <c r="CE194" s="63">
        <f t="shared" si="285"/>
        <v>0.37303240740740751</v>
      </c>
      <c r="CF194" s="63">
        <f t="shared" si="286"/>
        <v>0.37023148148148161</v>
      </c>
      <c r="CG194" s="63">
        <f t="shared" si="287"/>
        <v>0.36953703703703716</v>
      </c>
      <c r="CH194" s="36"/>
      <c r="CI194" s="36"/>
      <c r="CJ194" s="36"/>
      <c r="CK194" s="36"/>
      <c r="CL194" s="60">
        <v>60</v>
      </c>
    </row>
    <row r="195" spans="1:90" ht="26.25" customHeight="1" x14ac:dyDescent="0.25">
      <c r="A195" s="37">
        <v>73</v>
      </c>
      <c r="B195"/>
      <c r="E195" s="39"/>
      <c r="F195" s="42"/>
      <c r="G195" s="78">
        <v>62.26</v>
      </c>
      <c r="H195" s="41">
        <f t="shared" si="312"/>
        <v>62.25</v>
      </c>
      <c r="I195" s="42">
        <v>62.239999999999995</v>
      </c>
      <c r="J195" s="43">
        <f t="shared" si="238"/>
        <v>-2.1422450728366676E-4</v>
      </c>
      <c r="K195" s="44">
        <f t="shared" si="239"/>
        <v>-1.3333333333335418E-2</v>
      </c>
      <c r="L195" s="91" t="s">
        <v>1196</v>
      </c>
      <c r="M195" s="126" t="s">
        <v>1229</v>
      </c>
      <c r="N195" s="46">
        <f t="shared" si="241"/>
        <v>62.25333333333333</v>
      </c>
      <c r="O195" s="46"/>
      <c r="P195" s="42">
        <v>62.26</v>
      </c>
      <c r="Q195" s="46"/>
      <c r="R195" s="42">
        <v>62.26</v>
      </c>
      <c r="S195" s="46"/>
      <c r="T195" s="40">
        <v>62.24</v>
      </c>
      <c r="U195" s="47" t="str">
        <f t="shared" si="346"/>
        <v/>
      </c>
      <c r="V195" s="47" t="str">
        <f t="shared" si="347"/>
        <v/>
      </c>
      <c r="W195" s="48"/>
      <c r="X195" s="48"/>
      <c r="Y195" s="48"/>
      <c r="Z195" s="48"/>
      <c r="AA195" s="48"/>
      <c r="AB195" s="48"/>
      <c r="AC195" s="49"/>
      <c r="AD195" s="49"/>
      <c r="AE195" s="51">
        <f t="shared" si="245"/>
        <v>73</v>
      </c>
      <c r="AF195" s="51" t="str">
        <f t="shared" si="246"/>
        <v/>
      </c>
      <c r="AG195" s="51" t="str">
        <f t="shared" si="247"/>
        <v/>
      </c>
      <c r="AH195" s="51" t="str">
        <f t="shared" si="248"/>
        <v/>
      </c>
      <c r="AI195" s="52">
        <f t="shared" si="249"/>
        <v>62.25</v>
      </c>
      <c r="AJ195" s="68"/>
      <c r="AK195" s="53"/>
      <c r="AL195" s="52"/>
      <c r="AM195" s="53">
        <f t="shared" si="251"/>
        <v>30</v>
      </c>
      <c r="AN195" s="53">
        <f>IF(AJ195&lt;&gt;"",IF(AJ195="o",VLOOKUP(AM195,OpenSect!$A$1:$D$11,2),IF(AJ195="u",VLOOKUP(AM195,UpHill!$A$1:$D$35,2),IF(AJ195="d",VLOOKUP(AM195,DownHill!$A$3:$D$29,2),IF(AJ195="f",VLOOKUP(AM195,FlatUnd!$A$2:$D$30,2),IF(AJ195="t",VLOOKUP(AM195,TimeAdd!$A$1:$D$176,2),IF(AJ195="l",VLOOKUP(AM195,SLimit!$A$1:$D$8,2),AN194)))))),AN194)</f>
        <v>30</v>
      </c>
      <c r="AO195" s="53">
        <f>IF(AJ195&lt;&gt;"",IF(AJ195="o",VLOOKUP(AM195,OpenSect!$A$1:$D$11,3),IF(AJ195="u",VLOOKUP(AM195,UpHill!$A$1:$D$35,3),IF(AJ195="d",VLOOKUP(AM195,DownHill!$A$3:$D$29,3),IF(AJ195="f",VLOOKUP(AM195,FlatUnd!$A$2:$D$30,3),IF(AJ195="t",VLOOKUP(AM195,TimeAdd!$A$1:$D$18,3),IF(AJ195="l",VLOOKUP(AM195,SLimit!$A$1:$D$8,3),AO194)))))),AO194)</f>
        <v>30</v>
      </c>
      <c r="AP195" s="53">
        <f>IF(AJ195&lt;&gt;"",IF(AJ195="o",VLOOKUP(AM195,OpenSect!$A$1:$D$11,4),IF(AJ195="u",VLOOKUP(AM195,UpHill!$A$1:$D$35,4),IF(AJ195="d",VLOOKUP(AM195,DownHill!$A$3:$D$29,4),IF(AJ195="f",VLOOKUP(AM195,FlatUnd!$A$2:$D$30,4),IF(AJ195="t",VLOOKUP(AM195,TimeAdd!$A$1:$D$18,4),IF(AJ195="l",VLOOKUP(AM195,SLimit!$A$1:$D$8,4),AP194)))))),AP194)</f>
        <v>30</v>
      </c>
      <c r="AQ195" s="53" t="str">
        <f t="shared" si="252"/>
        <v>60</v>
      </c>
      <c r="AR195" s="54" t="str">
        <f t="shared" si="253"/>
        <v>Traffic light carry straight on.</v>
      </c>
      <c r="AS195" s="55"/>
      <c r="AT195" s="55"/>
      <c r="AU195" s="56">
        <f>IF(GroupStTimes!$A$8=0,MIN(CB195,CD195,CF195),MIN(BZ195,CB195,CD195,CF195))</f>
        <v>0.32204861111111122</v>
      </c>
      <c r="AV195" s="56">
        <f>IF(GroupStTimes!$A$8=0,MAX(CC195,CE195,CG195),MAX(CA195,CC195,CE195,CG195))</f>
        <v>0.37385416666666677</v>
      </c>
      <c r="AW195" s="57" t="str">
        <f t="shared" si="254"/>
        <v/>
      </c>
      <c r="AX195" s="58" t="str">
        <f t="shared" si="255"/>
        <v/>
      </c>
      <c r="AY195" s="58" t="str">
        <f t="shared" si="256"/>
        <v/>
      </c>
      <c r="AZ195" s="31">
        <f t="shared" si="257"/>
        <v>60.45</v>
      </c>
      <c r="BA195" s="59">
        <f t="shared" si="258"/>
        <v>0.31967592592592609</v>
      </c>
      <c r="BB195" s="59">
        <f t="shared" si="259"/>
        <v>0.32523148148148168</v>
      </c>
      <c r="BC195" s="59">
        <f t="shared" si="260"/>
        <v>0.31954861111111121</v>
      </c>
      <c r="BD195" s="59">
        <f t="shared" si="261"/>
        <v>0.3653819444444445</v>
      </c>
      <c r="BE195" s="59">
        <f t="shared" si="262"/>
        <v>0.36093750000000008</v>
      </c>
      <c r="BF195" s="59">
        <f t="shared" si="263"/>
        <v>0.37135416666666676</v>
      </c>
      <c r="BG195" s="59">
        <f t="shared" si="264"/>
        <v>0.36855324074074086</v>
      </c>
      <c r="BH195" s="59">
        <f t="shared" si="265"/>
        <v>0.36785879629629642</v>
      </c>
      <c r="BI195" s="31">
        <f t="shared" si="266"/>
        <v>1.7999999999999972</v>
      </c>
      <c r="BJ195" s="61">
        <f t="shared" ref="BJ195:BM195" si="353">IF($AJ194="t",IF(AM193=0,0,$BI195/AM193),IF(AM194=0,0,$BI195/AM194))</f>
        <v>5.9999999999999908E-2</v>
      </c>
      <c r="BK195" s="61">
        <f t="shared" si="353"/>
        <v>5.9999999999999908E-2</v>
      </c>
      <c r="BL195" s="61">
        <f t="shared" si="353"/>
        <v>5.9999999999999908E-2</v>
      </c>
      <c r="BM195" s="61">
        <f t="shared" si="353"/>
        <v>5.9999999999999908E-2</v>
      </c>
      <c r="BN195" s="62">
        <f t="shared" si="268"/>
        <v>0</v>
      </c>
      <c r="BO195" s="62">
        <f t="shared" si="269"/>
        <v>3</v>
      </c>
      <c r="BP195" s="62">
        <f t="shared" si="270"/>
        <v>36</v>
      </c>
      <c r="BQ195" s="62">
        <f t="shared" si="271"/>
        <v>0</v>
      </c>
      <c r="BR195" s="62">
        <f t="shared" si="272"/>
        <v>3</v>
      </c>
      <c r="BS195" s="62">
        <f t="shared" si="273"/>
        <v>36</v>
      </c>
      <c r="BT195" s="62">
        <f t="shared" si="274"/>
        <v>0</v>
      </c>
      <c r="BU195" s="62">
        <f t="shared" si="275"/>
        <v>3</v>
      </c>
      <c r="BV195" s="62">
        <f t="shared" si="276"/>
        <v>36</v>
      </c>
      <c r="BW195" s="62">
        <f t="shared" si="277"/>
        <v>0</v>
      </c>
      <c r="BX195" s="62">
        <f t="shared" si="278"/>
        <v>3</v>
      </c>
      <c r="BY195" s="62">
        <f t="shared" si="279"/>
        <v>36</v>
      </c>
      <c r="BZ195" s="63">
        <f t="shared" si="280"/>
        <v>0.32217592592592609</v>
      </c>
      <c r="CA195" s="63">
        <f t="shared" si="281"/>
        <v>0.32773148148148168</v>
      </c>
      <c r="CB195" s="63">
        <f t="shared" si="282"/>
        <v>0.32204861111111122</v>
      </c>
      <c r="CC195" s="63">
        <f t="shared" si="283"/>
        <v>0.3678819444444445</v>
      </c>
      <c r="CD195" s="63">
        <f t="shared" si="284"/>
        <v>0.36343750000000008</v>
      </c>
      <c r="CE195" s="63">
        <f t="shared" si="285"/>
        <v>0.37385416666666677</v>
      </c>
      <c r="CF195" s="63">
        <f t="shared" si="286"/>
        <v>0.37105324074074086</v>
      </c>
      <c r="CG195" s="63">
        <f t="shared" si="287"/>
        <v>0.37035879629629642</v>
      </c>
      <c r="CH195" s="36"/>
      <c r="CI195" s="36"/>
      <c r="CJ195" s="36"/>
      <c r="CK195" s="36"/>
      <c r="CL195" s="60">
        <v>60</v>
      </c>
    </row>
    <row r="196" spans="1:90" ht="26.25" customHeight="1" x14ac:dyDescent="0.25">
      <c r="A196" s="37">
        <v>73</v>
      </c>
      <c r="B196"/>
      <c r="C196" s="37" t="s">
        <v>25</v>
      </c>
      <c r="D196" s="37">
        <v>30</v>
      </c>
      <c r="E196" s="39"/>
      <c r="F196" s="42"/>
      <c r="G196" s="78">
        <v>62.54</v>
      </c>
      <c r="H196" s="41">
        <f t="shared" si="312"/>
        <v>62.53</v>
      </c>
      <c r="I196" s="42">
        <v>62.519999999999996</v>
      </c>
      <c r="J196" s="43">
        <f t="shared" ref="J196:J248" si="354">IF(N196="","",IF((I196-$I$4)=0,0,((I196-$I$4-(N196-$N$4))/(I196-$I$4))))</f>
        <v>-2.1326508850504509E-4</v>
      </c>
      <c r="K196" s="44">
        <f t="shared" ref="K196:K248" si="355">(I196-$I$5)-(N196-$N$5)</f>
        <v>-1.3333333333335418E-2</v>
      </c>
      <c r="L196" s="91" t="s">
        <v>1016</v>
      </c>
      <c r="M196" s="126" t="s">
        <v>1229</v>
      </c>
      <c r="N196" s="46">
        <f t="shared" ref="N196:N259" si="356">IF(P196="",((I196-I195)+H195),IF(R196="",(P196+O196),IF(T196="",((P196+O196)+(R196+Q196))/2,((P196+O196)+(R196+Q196)+(T196+S196))/3)))</f>
        <v>62.533333333333331</v>
      </c>
      <c r="O196" s="46"/>
      <c r="P196" s="42">
        <v>62.54</v>
      </c>
      <c r="Q196" s="46"/>
      <c r="R196" s="42">
        <v>62.54</v>
      </c>
      <c r="S196" s="46"/>
      <c r="T196" s="40">
        <v>62.52</v>
      </c>
      <c r="U196" s="47" t="str">
        <f t="shared" si="346"/>
        <v/>
      </c>
      <c r="V196" s="47" t="str">
        <f t="shared" si="347"/>
        <v/>
      </c>
      <c r="W196" s="48"/>
      <c r="X196" s="48"/>
      <c r="Y196" s="48"/>
      <c r="Z196" s="48"/>
      <c r="AA196" s="48"/>
      <c r="AB196" s="48"/>
      <c r="AC196" s="49"/>
      <c r="AD196" s="49"/>
      <c r="AE196" s="51">
        <f t="shared" si="245"/>
        <v>73</v>
      </c>
      <c r="AF196" s="51" t="str">
        <f t="shared" si="246"/>
        <v/>
      </c>
      <c r="AG196" s="51" t="str">
        <f t="shared" si="247"/>
        <v>o</v>
      </c>
      <c r="AH196" s="51">
        <f t="shared" si="248"/>
        <v>30</v>
      </c>
      <c r="AI196" s="52">
        <f t="shared" si="249"/>
        <v>62.53</v>
      </c>
      <c r="AJ196" s="68" t="s">
        <v>25</v>
      </c>
      <c r="AK196" s="53"/>
      <c r="AL196" s="52"/>
      <c r="AM196" s="53">
        <f t="shared" si="251"/>
        <v>30</v>
      </c>
      <c r="AN196" s="53">
        <f>IF(AJ196&lt;&gt;"",IF(AJ196="o",VLOOKUP(AM196,OpenSect!$A$1:$D$11,2),IF(AJ196="u",VLOOKUP(AM196,UpHill!$A$1:$D$35,2),IF(AJ196="d",VLOOKUP(AM196,DownHill!$A$3:$D$29,2),IF(AJ196="f",VLOOKUP(AM196,FlatUnd!$A$2:$D$30,2),IF(AJ196="t",VLOOKUP(AM196,TimeAdd!$A$1:$D$176,2),IF(AJ196="l",VLOOKUP(AM196,SLimit!$A$1:$D$8,2),AN195)))))),AN195)</f>
        <v>30</v>
      </c>
      <c r="AO196" s="53">
        <f>IF(AJ196&lt;&gt;"",IF(AJ196="o",VLOOKUP(AM196,OpenSect!$A$1:$D$11,3),IF(AJ196="u",VLOOKUP(AM196,UpHill!$A$1:$D$35,3),IF(AJ196="d",VLOOKUP(AM196,DownHill!$A$3:$D$29,3),IF(AJ196="f",VLOOKUP(AM196,FlatUnd!$A$2:$D$30,3),IF(AJ196="t",VLOOKUP(AM196,TimeAdd!$A$1:$D$18,3),IF(AJ196="l",VLOOKUP(AM196,SLimit!$A$1:$D$8,3),AO195)))))),AO195)</f>
        <v>30</v>
      </c>
      <c r="AP196" s="53">
        <f>IF(AJ196&lt;&gt;"",IF(AJ196="o",VLOOKUP(AM196,OpenSect!$A$1:$D$11,4),IF(AJ196="u",VLOOKUP(AM196,UpHill!$A$1:$D$35,4),IF(AJ196="d",VLOOKUP(AM196,DownHill!$A$3:$D$29,4),IF(AJ196="f",VLOOKUP(AM196,FlatUnd!$A$2:$D$30,4),IF(AJ196="t",VLOOKUP(AM196,TimeAdd!$A$1:$D$18,4),IF(AJ196="l",VLOOKUP(AM196,SLimit!$A$1:$D$8,4),AP195)))))),AP195)</f>
        <v>30</v>
      </c>
      <c r="AQ196" s="53" t="str">
        <f t="shared" si="252"/>
        <v>60</v>
      </c>
      <c r="AR196" s="54" t="str">
        <f t="shared" si="253"/>
        <v>Bridge.</v>
      </c>
      <c r="AS196" s="55"/>
      <c r="AT196" s="55"/>
      <c r="AU196" s="56">
        <f>IF(GroupStTimes!$A$8=0,MIN(CB196,CD196,CF196),MIN(BZ196,CB196,CD196,CF196))</f>
        <v>0.32244212962962976</v>
      </c>
      <c r="AV196" s="56">
        <f>IF(GroupStTimes!$A$8=0,MAX(CC196,CE196,CG196),MAX(CA196,CC196,CE196,CG196))</f>
        <v>0.37424768518518531</v>
      </c>
      <c r="AW196" s="57" t="str">
        <f t="shared" si="254"/>
        <v/>
      </c>
      <c r="AX196" s="58" t="str">
        <f t="shared" si="255"/>
        <v/>
      </c>
      <c r="AY196" s="58" t="str">
        <f t="shared" si="256"/>
        <v/>
      </c>
      <c r="AZ196" s="31">
        <f t="shared" si="257"/>
        <v>60.45</v>
      </c>
      <c r="BA196" s="59">
        <f t="shared" si="258"/>
        <v>0.31967592592592609</v>
      </c>
      <c r="BB196" s="59">
        <f t="shared" si="259"/>
        <v>0.32523148148148168</v>
      </c>
      <c r="BC196" s="59">
        <f t="shared" si="260"/>
        <v>0.31954861111111121</v>
      </c>
      <c r="BD196" s="59">
        <f t="shared" si="261"/>
        <v>0.3653819444444445</v>
      </c>
      <c r="BE196" s="59">
        <f t="shared" si="262"/>
        <v>0.36093750000000008</v>
      </c>
      <c r="BF196" s="59">
        <f t="shared" si="263"/>
        <v>0.37135416666666676</v>
      </c>
      <c r="BG196" s="59">
        <f t="shared" si="264"/>
        <v>0.36855324074074086</v>
      </c>
      <c r="BH196" s="59">
        <f t="shared" si="265"/>
        <v>0.36785879629629642</v>
      </c>
      <c r="BI196" s="31">
        <f t="shared" si="266"/>
        <v>2.0799999999999983</v>
      </c>
      <c r="BJ196" s="61">
        <f t="shared" ref="BJ196:BM196" si="357">IF($AJ195="t",IF(AM194=0,0,$BI196/AM194),IF(AM195=0,0,$BI196/AM195))</f>
        <v>6.9333333333333275E-2</v>
      </c>
      <c r="BK196" s="61">
        <f t="shared" si="357"/>
        <v>6.9333333333333275E-2</v>
      </c>
      <c r="BL196" s="61">
        <f t="shared" si="357"/>
        <v>6.9333333333333275E-2</v>
      </c>
      <c r="BM196" s="61">
        <f t="shared" si="357"/>
        <v>6.9333333333333275E-2</v>
      </c>
      <c r="BN196" s="62">
        <f t="shared" si="268"/>
        <v>0</v>
      </c>
      <c r="BO196" s="62">
        <f t="shared" si="269"/>
        <v>4</v>
      </c>
      <c r="BP196" s="62">
        <f t="shared" si="270"/>
        <v>10</v>
      </c>
      <c r="BQ196" s="62">
        <f t="shared" si="271"/>
        <v>0</v>
      </c>
      <c r="BR196" s="62">
        <f t="shared" si="272"/>
        <v>4</v>
      </c>
      <c r="BS196" s="62">
        <f t="shared" si="273"/>
        <v>10</v>
      </c>
      <c r="BT196" s="62">
        <f t="shared" si="274"/>
        <v>0</v>
      </c>
      <c r="BU196" s="62">
        <f t="shared" si="275"/>
        <v>4</v>
      </c>
      <c r="BV196" s="62">
        <f t="shared" si="276"/>
        <v>10</v>
      </c>
      <c r="BW196" s="62">
        <f t="shared" si="277"/>
        <v>0</v>
      </c>
      <c r="BX196" s="62">
        <f t="shared" si="278"/>
        <v>4</v>
      </c>
      <c r="BY196" s="62">
        <f t="shared" si="279"/>
        <v>10</v>
      </c>
      <c r="BZ196" s="63">
        <f t="shared" si="280"/>
        <v>0.32256944444444463</v>
      </c>
      <c r="CA196" s="63">
        <f t="shared" si="281"/>
        <v>0.32812500000000022</v>
      </c>
      <c r="CB196" s="63">
        <f t="shared" si="282"/>
        <v>0.32244212962962976</v>
      </c>
      <c r="CC196" s="63">
        <f t="shared" si="283"/>
        <v>0.36827546296296304</v>
      </c>
      <c r="CD196" s="63">
        <f t="shared" si="284"/>
        <v>0.36383101851851862</v>
      </c>
      <c r="CE196" s="63">
        <f t="shared" si="285"/>
        <v>0.37424768518518531</v>
      </c>
      <c r="CF196" s="63">
        <f t="shared" si="286"/>
        <v>0.37144675925925941</v>
      </c>
      <c r="CG196" s="63">
        <f t="shared" si="287"/>
        <v>0.37075231481481496</v>
      </c>
      <c r="CH196" s="36"/>
      <c r="CI196" s="36"/>
      <c r="CJ196" s="36"/>
      <c r="CK196" s="36"/>
      <c r="CL196" s="60">
        <v>60</v>
      </c>
    </row>
    <row r="197" spans="1:90" ht="40.5" x14ac:dyDescent="0.25">
      <c r="A197" s="37">
        <v>73</v>
      </c>
      <c r="B197"/>
      <c r="C197" s="37" t="s">
        <v>25</v>
      </c>
      <c r="D197" s="37">
        <v>30</v>
      </c>
      <c r="E197" s="39"/>
      <c r="F197" s="42"/>
      <c r="G197" s="78">
        <v>63.16</v>
      </c>
      <c r="H197" s="41">
        <f t="shared" ref="H197:H249" si="358">ROUND(IF(G197="",N197,IF(P197="",I197,IF(R197="",(I197+(P197+O197))/2,IF(T197="",(I197+(P197+O197)+(R197+Q197))/3,(I197+(P197+O197)+(R197+Q197)+(T197+S197))/4)))),2)</f>
        <v>63.15</v>
      </c>
      <c r="I197" s="42">
        <v>63.129999999999995</v>
      </c>
      <c r="J197" s="43">
        <f t="shared" si="354"/>
        <v>-3.1680658957711276E-4</v>
      </c>
      <c r="K197" s="44">
        <f t="shared" si="355"/>
        <v>-2.0000000000003126E-2</v>
      </c>
      <c r="L197" s="91" t="s">
        <v>1299</v>
      </c>
      <c r="M197" s="126" t="s">
        <v>1229</v>
      </c>
      <c r="N197" s="46">
        <f t="shared" si="356"/>
        <v>63.15</v>
      </c>
      <c r="O197" s="46"/>
      <c r="P197" s="42">
        <v>63.16</v>
      </c>
      <c r="Q197" s="46"/>
      <c r="R197" s="42">
        <v>63.16</v>
      </c>
      <c r="S197" s="46"/>
      <c r="T197" s="40">
        <v>63.13</v>
      </c>
      <c r="U197" s="47" t="str">
        <f t="shared" si="346"/>
        <v/>
      </c>
      <c r="V197" s="47" t="str">
        <f t="shared" si="347"/>
        <v/>
      </c>
      <c r="W197" s="48"/>
      <c r="X197" s="48"/>
      <c r="Y197" s="48"/>
      <c r="Z197" s="48"/>
      <c r="AA197" s="48"/>
      <c r="AB197" s="48"/>
      <c r="AC197" s="49"/>
      <c r="AD197" s="49"/>
      <c r="AE197" s="51">
        <f t="shared" ref="AE197:AE260" si="359">IF(A197="","",A197)</f>
        <v>73</v>
      </c>
      <c r="AF197" s="51" t="str">
        <f t="shared" ref="AF197:AF260" si="360">IF(B197="","",B197)</f>
        <v/>
      </c>
      <c r="AG197" s="51" t="str">
        <f t="shared" ref="AG197:AG260" si="361">IF(C197="","",C197)</f>
        <v>o</v>
      </c>
      <c r="AH197" s="51">
        <f t="shared" ref="AH197:AH260" si="362">IF(D197="","",D197)</f>
        <v>30</v>
      </c>
      <c r="AI197" s="52">
        <f t="shared" ref="AI197:AI260" si="363">H197</f>
        <v>63.15</v>
      </c>
      <c r="AJ197" s="68" t="s">
        <v>25</v>
      </c>
      <c r="AK197" s="53"/>
      <c r="AL197" s="52"/>
      <c r="AM197" s="53">
        <f t="shared" si="251"/>
        <v>30</v>
      </c>
      <c r="AN197" s="53">
        <f>IF(AJ197&lt;&gt;"",IF(AJ197="o",VLOOKUP(AM197,OpenSect!$A$1:$D$11,2),IF(AJ197="u",VLOOKUP(AM197,UpHill!$A$1:$D$35,2),IF(AJ197="d",VLOOKUP(AM197,DownHill!$A$3:$D$29,2),IF(AJ197="f",VLOOKUP(AM197,FlatUnd!$A$2:$D$30,2),IF(AJ197="t",VLOOKUP(AM197,TimeAdd!$A$1:$D$176,2),IF(AJ197="l",VLOOKUP(AM197,SLimit!$A$1:$D$8,2),AN196)))))),AN196)</f>
        <v>30</v>
      </c>
      <c r="AO197" s="53">
        <f>IF(AJ197&lt;&gt;"",IF(AJ197="o",VLOOKUP(AM197,OpenSect!$A$1:$D$11,3),IF(AJ197="u",VLOOKUP(AM197,UpHill!$A$1:$D$35,3),IF(AJ197="d",VLOOKUP(AM197,DownHill!$A$3:$D$29,3),IF(AJ197="f",VLOOKUP(AM197,FlatUnd!$A$2:$D$30,3),IF(AJ197="t",VLOOKUP(AM197,TimeAdd!$A$1:$D$18,3),IF(AJ197="l",VLOOKUP(AM197,SLimit!$A$1:$D$8,3),AO196)))))),AO196)</f>
        <v>30</v>
      </c>
      <c r="AP197" s="53">
        <f>IF(AJ197&lt;&gt;"",IF(AJ197="o",VLOOKUP(AM197,OpenSect!$A$1:$D$11,4),IF(AJ197="u",VLOOKUP(AM197,UpHill!$A$1:$D$35,4),IF(AJ197="d",VLOOKUP(AM197,DownHill!$A$3:$D$29,4),IF(AJ197="f",VLOOKUP(AM197,FlatUnd!$A$2:$D$30,4),IF(AJ197="t",VLOOKUP(AM197,TimeAdd!$A$1:$D$18,4),IF(AJ197="l",VLOOKUP(AM197,SLimit!$A$1:$D$8,4),AP196)))))),AP196)</f>
        <v>30</v>
      </c>
      <c r="AQ197" s="53" t="str">
        <f t="shared" si="252"/>
        <v>60</v>
      </c>
      <c r="AR197" s="54" t="str">
        <f t="shared" si="253"/>
        <v xml:space="preserve">Traffic light. TURN RIGHT in to Moses Mabhida Rd. </v>
      </c>
      <c r="AS197" s="55"/>
      <c r="AT197" s="55"/>
      <c r="AU197" s="56">
        <f>IF(GroupStTimes!$A$8=0,MIN(CB197,CD197,CF197),MIN(BZ197,CB197,CD197,CF197))</f>
        <v>0.32329861111111119</v>
      </c>
      <c r="AV197" s="56">
        <f>IF(GroupStTimes!$A$8=0,MAX(CC197,CE197,CG197),MAX(CA197,CC197,CE197,CG197))</f>
        <v>0.37510416666666674</v>
      </c>
      <c r="AW197" s="57" t="str">
        <f t="shared" si="254"/>
        <v/>
      </c>
      <c r="AX197" s="58" t="str">
        <f t="shared" si="255"/>
        <v/>
      </c>
      <c r="AY197" s="58" t="str">
        <f t="shared" si="256"/>
        <v/>
      </c>
      <c r="AZ197" s="31">
        <f t="shared" si="257"/>
        <v>60.45</v>
      </c>
      <c r="BA197" s="59">
        <f t="shared" si="258"/>
        <v>0.31967592592592609</v>
      </c>
      <c r="BB197" s="59">
        <f t="shared" si="259"/>
        <v>0.32523148148148168</v>
      </c>
      <c r="BC197" s="59">
        <f t="shared" si="260"/>
        <v>0.31954861111111121</v>
      </c>
      <c r="BD197" s="59">
        <f t="shared" si="261"/>
        <v>0.3653819444444445</v>
      </c>
      <c r="BE197" s="59">
        <f t="shared" si="262"/>
        <v>0.36093750000000008</v>
      </c>
      <c r="BF197" s="59">
        <f t="shared" si="263"/>
        <v>0.37135416666666676</v>
      </c>
      <c r="BG197" s="59">
        <f t="shared" si="264"/>
        <v>0.36855324074074086</v>
      </c>
      <c r="BH197" s="59">
        <f t="shared" si="265"/>
        <v>0.36785879629629642</v>
      </c>
      <c r="BI197" s="31">
        <f t="shared" si="266"/>
        <v>2.6999999999999957</v>
      </c>
      <c r="BJ197" s="61">
        <f t="shared" ref="BJ197:BM197" si="364">IF($AJ196="t",IF(AM195=0,0,$BI197/AM195),IF(AM196=0,0,$BI197/AM196))</f>
        <v>8.9999999999999858E-2</v>
      </c>
      <c r="BK197" s="61">
        <f t="shared" si="364"/>
        <v>8.9999999999999858E-2</v>
      </c>
      <c r="BL197" s="61">
        <f t="shared" si="364"/>
        <v>8.9999999999999858E-2</v>
      </c>
      <c r="BM197" s="61">
        <f t="shared" si="364"/>
        <v>8.9999999999999858E-2</v>
      </c>
      <c r="BN197" s="62">
        <f t="shared" si="268"/>
        <v>0</v>
      </c>
      <c r="BO197" s="62">
        <f t="shared" si="269"/>
        <v>5</v>
      </c>
      <c r="BP197" s="62">
        <f t="shared" si="270"/>
        <v>24</v>
      </c>
      <c r="BQ197" s="62">
        <f t="shared" si="271"/>
        <v>0</v>
      </c>
      <c r="BR197" s="62">
        <f t="shared" si="272"/>
        <v>5</v>
      </c>
      <c r="BS197" s="62">
        <f t="shared" si="273"/>
        <v>24</v>
      </c>
      <c r="BT197" s="62">
        <f t="shared" si="274"/>
        <v>0</v>
      </c>
      <c r="BU197" s="62">
        <f t="shared" si="275"/>
        <v>5</v>
      </c>
      <c r="BV197" s="62">
        <f t="shared" si="276"/>
        <v>24</v>
      </c>
      <c r="BW197" s="62">
        <f t="shared" si="277"/>
        <v>0</v>
      </c>
      <c r="BX197" s="62">
        <f t="shared" si="278"/>
        <v>5</v>
      </c>
      <c r="BY197" s="62">
        <f t="shared" si="279"/>
        <v>24</v>
      </c>
      <c r="BZ197" s="63">
        <f t="shared" si="280"/>
        <v>0.32342592592592606</v>
      </c>
      <c r="CA197" s="63">
        <f t="shared" si="281"/>
        <v>0.32898148148148165</v>
      </c>
      <c r="CB197" s="63">
        <f t="shared" si="282"/>
        <v>0.32329861111111119</v>
      </c>
      <c r="CC197" s="63">
        <f t="shared" si="283"/>
        <v>0.36913194444444447</v>
      </c>
      <c r="CD197" s="63">
        <f t="shared" si="284"/>
        <v>0.36468750000000005</v>
      </c>
      <c r="CE197" s="63">
        <f t="shared" si="285"/>
        <v>0.37510416666666674</v>
      </c>
      <c r="CF197" s="63">
        <f t="shared" si="286"/>
        <v>0.37230324074074084</v>
      </c>
      <c r="CG197" s="63">
        <f t="shared" si="287"/>
        <v>0.3716087962962964</v>
      </c>
      <c r="CH197" s="36"/>
      <c r="CI197" s="36"/>
      <c r="CJ197" s="36"/>
      <c r="CK197" s="36"/>
      <c r="CL197" s="60">
        <v>60</v>
      </c>
    </row>
    <row r="198" spans="1:90" ht="26.25" customHeight="1" x14ac:dyDescent="0.25">
      <c r="A198" s="37">
        <v>73</v>
      </c>
      <c r="B198"/>
      <c r="E198" s="39"/>
      <c r="F198" s="42"/>
      <c r="G198" s="78">
        <v>63.39</v>
      </c>
      <c r="H198" s="41">
        <f t="shared" si="358"/>
        <v>63.38</v>
      </c>
      <c r="I198" s="42">
        <v>63.37</v>
      </c>
      <c r="J198" s="43">
        <f t="shared" si="354"/>
        <v>-3.1560675398458463E-4</v>
      </c>
      <c r="K198" s="44">
        <f t="shared" si="355"/>
        <v>-2.0000000000003126E-2</v>
      </c>
      <c r="L198" s="91" t="s">
        <v>497</v>
      </c>
      <c r="M198" s="126" t="s">
        <v>1229</v>
      </c>
      <c r="N198" s="46">
        <f t="shared" si="356"/>
        <v>63.39</v>
      </c>
      <c r="O198" s="46"/>
      <c r="P198" s="42">
        <v>63.39</v>
      </c>
      <c r="Q198" s="46"/>
      <c r="R198" s="42">
        <v>63.39</v>
      </c>
      <c r="S198" s="46"/>
      <c r="T198" s="40"/>
      <c r="U198" s="47" t="str">
        <f t="shared" si="346"/>
        <v/>
      </c>
      <c r="V198" s="47" t="str">
        <f t="shared" si="347"/>
        <v/>
      </c>
      <c r="W198" s="48"/>
      <c r="X198" s="48"/>
      <c r="Y198" s="48"/>
      <c r="Z198" s="48"/>
      <c r="AA198" s="48"/>
      <c r="AB198" s="48"/>
      <c r="AC198" s="49"/>
      <c r="AD198" s="49"/>
      <c r="AE198" s="51">
        <f t="shared" si="359"/>
        <v>73</v>
      </c>
      <c r="AF198" s="51" t="str">
        <f t="shared" si="360"/>
        <v/>
      </c>
      <c r="AG198" s="51" t="str">
        <f t="shared" si="361"/>
        <v/>
      </c>
      <c r="AH198" s="51" t="str">
        <f t="shared" si="362"/>
        <v/>
      </c>
      <c r="AI198" s="52">
        <f t="shared" si="363"/>
        <v>63.38</v>
      </c>
      <c r="AJ198" s="68"/>
      <c r="AK198" s="53"/>
      <c r="AL198" s="52"/>
      <c r="AM198" s="53">
        <f t="shared" ref="AM198:AM261" si="365">IF(OR(AJ198="",AJ198="m"),AM197,IF(AH198&lt;&gt;"",AH198,""))</f>
        <v>30</v>
      </c>
      <c r="AN198" s="53">
        <f>IF(AJ198&lt;&gt;"",IF(AJ198="o",VLOOKUP(AM198,OpenSect!$A$1:$D$11,2),IF(AJ198="u",VLOOKUP(AM198,UpHill!$A$1:$D$35,2),IF(AJ198="d",VLOOKUP(AM198,DownHill!$A$3:$D$29,2),IF(AJ198="f",VLOOKUP(AM198,FlatUnd!$A$2:$D$30,2),IF(AJ198="t",VLOOKUP(AM198,TimeAdd!$A$1:$D$176,2),IF(AJ198="l",VLOOKUP(AM198,SLimit!$A$1:$D$8,2),AN197)))))),AN197)</f>
        <v>30</v>
      </c>
      <c r="AO198" s="53">
        <f>IF(AJ198&lt;&gt;"",IF(AJ198="o",VLOOKUP(AM198,OpenSect!$A$1:$D$11,3),IF(AJ198="u",VLOOKUP(AM198,UpHill!$A$1:$D$35,3),IF(AJ198="d",VLOOKUP(AM198,DownHill!$A$3:$D$29,3),IF(AJ198="f",VLOOKUP(AM198,FlatUnd!$A$2:$D$30,3),IF(AJ198="t",VLOOKUP(AM198,TimeAdd!$A$1:$D$18,3),IF(AJ198="l",VLOOKUP(AM198,SLimit!$A$1:$D$8,3),AO197)))))),AO197)</f>
        <v>30</v>
      </c>
      <c r="AP198" s="53">
        <f>IF(AJ198&lt;&gt;"",IF(AJ198="o",VLOOKUP(AM198,OpenSect!$A$1:$D$11,4),IF(AJ198="u",VLOOKUP(AM198,UpHill!$A$1:$D$35,4),IF(AJ198="d",VLOOKUP(AM198,DownHill!$A$3:$D$29,4),IF(AJ198="f",VLOOKUP(AM198,FlatUnd!$A$2:$D$30,4),IF(AJ198="t",VLOOKUP(AM198,TimeAdd!$A$1:$D$18,4),IF(AJ198="l",VLOOKUP(AM198,SLimit!$A$1:$D$8,4),AP197)))))),AP197)</f>
        <v>30</v>
      </c>
      <c r="AQ198" s="53" t="str">
        <f t="shared" ref="AQ198:AQ261" si="366">M198</f>
        <v>60</v>
      </c>
      <c r="AR198" s="54" t="str">
        <f t="shared" ref="AR198:AR261" si="367">L198</f>
        <v xml:space="preserve">60 Speed limit. </v>
      </c>
      <c r="AS198" s="55"/>
      <c r="AT198" s="55"/>
      <c r="AU198" s="56">
        <f>IF(GroupStTimes!$A$8=0,MIN(CB198,CD198,CF198),MIN(BZ198,CB198,CD198,CF198))</f>
        <v>0.32362268518518528</v>
      </c>
      <c r="AV198" s="56">
        <f>IF(GroupStTimes!$A$8=0,MAX(CC198,CE198,CG198),MAX(CA198,CC198,CE198,CG198))</f>
        <v>0.37542824074074083</v>
      </c>
      <c r="AW198" s="57" t="str">
        <f t="shared" ref="AW198:AW261" si="368">IF(U198="","",CONCATENATE(FIXED(U198,5),"  ",FIXED(V198,5)))</f>
        <v/>
      </c>
      <c r="AX198" s="58" t="str">
        <f t="shared" ref="AX198:AX261" si="369">IF(AJ198="m",ROUND(W198,5),"")</f>
        <v/>
      </c>
      <c r="AY198" s="58" t="str">
        <f t="shared" ref="AY198:AY261" si="370">IF(AJ198="m",ROUND(X198,5),"")</f>
        <v/>
      </c>
      <c r="AZ198" s="31">
        <f t="shared" ref="AZ198:AZ261" si="371">IF(AND(AM197=AM196,AN197=AN196,AO197=AO196,AP197=AP196,AJ198&lt;&gt;"t"),AZ197,IF(AJ198="t",AI198,AI197))</f>
        <v>60.45</v>
      </c>
      <c r="BA198" s="59">
        <f t="shared" ref="BA198:BA261" si="372">IF(AND($AM197=$AM196,$AN197=AN196,$AO197=$AO196,$AP197=$AP196,$AJ198&lt;&gt;"t"),BA197,BZ197)</f>
        <v>0.31967592592592609</v>
      </c>
      <c r="BB198" s="59">
        <f t="shared" ref="BB198:BB261" si="373">IF(AND($AM197=$AM196,$AN197=AN196,$AO197=$AO196,$AP197=$AP196,$AJ198&lt;&gt;"t"),BB197,CA197)</f>
        <v>0.32523148148148168</v>
      </c>
      <c r="BC198" s="59">
        <f t="shared" ref="BC198:BC261" si="374">IF(AND($AM197=$AM196,$AN197=AN196,$AO197=$AO196,$AP197=$AP196,$AJ198&lt;&gt;"t"),BC197,CB197)</f>
        <v>0.31954861111111121</v>
      </c>
      <c r="BD198" s="59">
        <f t="shared" ref="BD198:BD261" si="375">IF(AND($AM197=$AM196,$AN197=AN196,$AO197=$AO196,$AP197=$AP196,$AJ198&lt;&gt;"t"),BD197,CC197)</f>
        <v>0.3653819444444445</v>
      </c>
      <c r="BE198" s="59">
        <f t="shared" ref="BE198:BE261" si="376">IF(AND($AM197=$AM196,$AN197=AN196,$AO197=$AO196,$AP197=$AP196,$AJ198&lt;&gt;"t"),BE197,CD197)</f>
        <v>0.36093750000000008</v>
      </c>
      <c r="BF198" s="59">
        <f t="shared" ref="BF198:BF261" si="377">IF(AND($AM197=$AM196,$AN197=AN196,$AO197=$AO196,$AP197=$AP196,$AJ198&lt;&gt;"t"),BF197,CE197)</f>
        <v>0.37135416666666676</v>
      </c>
      <c r="BG198" s="59">
        <f t="shared" ref="BG198:BG261" si="378">IF(AND($AM197=$AM196,$AN197=AN196,$AO197=$AO196,$AP197=$AP196,$AJ198&lt;&gt;"t"),BG197,CF197)</f>
        <v>0.36855324074074086</v>
      </c>
      <c r="BH198" s="59">
        <f t="shared" ref="BH198:BH261" si="379">IF(AND($AM197=$AM196,$AN197=AN196,$AO197=$AO196,$AP197=$AP196,$AJ198&lt;&gt;"t"),BH197,CG197)</f>
        <v>0.36785879629629642</v>
      </c>
      <c r="BI198" s="31">
        <f t="shared" ref="BI198:BI261" si="380">AI198-AZ198</f>
        <v>2.9299999999999997</v>
      </c>
      <c r="BJ198" s="61">
        <f t="shared" ref="BJ198:BM198" si="381">IF($AJ197="t",IF(AM196=0,0,$BI198/AM196),IF(AM197=0,0,$BI198/AM197))</f>
        <v>9.7666666666666652E-2</v>
      </c>
      <c r="BK198" s="61">
        <f t="shared" si="381"/>
        <v>9.7666666666666652E-2</v>
      </c>
      <c r="BL198" s="61">
        <f t="shared" si="381"/>
        <v>9.7666666666666652E-2</v>
      </c>
      <c r="BM198" s="61">
        <f t="shared" si="381"/>
        <v>9.7666666666666652E-2</v>
      </c>
      <c r="BN198" s="62">
        <f t="shared" ref="BN198:BN261" si="382">IF(AJ198="t",0,INT(BJ198))</f>
        <v>0</v>
      </c>
      <c r="BO198" s="62">
        <f t="shared" ref="BO198:BO261" si="383">IF(AJ198="t",AM198,IF(INT((BJ198-BN198)*60)&lt;0,1,INT((BJ198-BN198)*60)))</f>
        <v>5</v>
      </c>
      <c r="BP198" s="62">
        <f t="shared" ref="BP198:BP261" si="384">IF(AJ198="t",0,ROUND((((BJ198-BN198)*60)-BO198)*60,0))</f>
        <v>52</v>
      </c>
      <c r="BQ198" s="62">
        <f t="shared" ref="BQ198:BQ261" si="385">IF(AJ198="t",0,INT(BK198))</f>
        <v>0</v>
      </c>
      <c r="BR198" s="62">
        <f t="shared" ref="BR198:BR261" si="386">IF(AJ198="t",AN198,IF(INT((BK198-BQ198)*60)&lt;0,1,INT((BK198-BQ198)*60)))</f>
        <v>5</v>
      </c>
      <c r="BS198" s="62">
        <f t="shared" ref="BS198:BS261" si="387">IF(AJ198="t",0,ROUND((((BK198-BQ198)*60)-BR198)*60,0))</f>
        <v>52</v>
      </c>
      <c r="BT198" s="62">
        <f t="shared" ref="BT198:BT261" si="388">IF(AJ198="t",0,INT(BL198))</f>
        <v>0</v>
      </c>
      <c r="BU198" s="62">
        <f t="shared" ref="BU198:BU261" si="389">IF(AJ198="t",AO198,IF(INT((BL198-BT198)*60)&lt;0,1,INT((BL198-BT198)*60)))</f>
        <v>5</v>
      </c>
      <c r="BV198" s="62">
        <f t="shared" ref="BV198:BV261" si="390">IF(AJ198="t",0,ROUND((((BL198-BT198)*60)-BU198)*60,0))</f>
        <v>52</v>
      </c>
      <c r="BW198" s="62">
        <f t="shared" ref="BW198:BW261" si="391">IF(AJ198="t",0,INT(BM198))</f>
        <v>0</v>
      </c>
      <c r="BX198" s="62">
        <f t="shared" ref="BX198:BX261" si="392">IF(AJ198="t",AP198,IF(INT((BM198-BW198)*60)&lt;0,1,INT((BM198-BW198)*60)))</f>
        <v>5</v>
      </c>
      <c r="BY198" s="62">
        <f t="shared" ref="BY198:BY261" si="393">IF(AJ198="t",0,ROUND((((BM198-BW198)*60)-BX198)*60,0))</f>
        <v>52</v>
      </c>
      <c r="BZ198" s="63">
        <f t="shared" ref="BZ198:BZ261" si="394">BA198+TIME(BN198,BO198,BP198)</f>
        <v>0.32375000000000015</v>
      </c>
      <c r="CA198" s="63">
        <f t="shared" ref="CA198:CA261" si="395">BB198+TIME(BN198,BO198,BP198)</f>
        <v>0.32930555555555574</v>
      </c>
      <c r="CB198" s="63">
        <f t="shared" ref="CB198:CB261" si="396">BC198+TIME(BQ198,BR198,BS198)</f>
        <v>0.32362268518518528</v>
      </c>
      <c r="CC198" s="63">
        <f t="shared" ref="CC198:CC261" si="397">BD198+TIME(BQ198,BR198,BS198)</f>
        <v>0.36945601851851856</v>
      </c>
      <c r="CD198" s="63">
        <f t="shared" ref="CD198:CD261" si="398">BE198+TIME(BT198,BU198,BV198)</f>
        <v>0.36501157407407414</v>
      </c>
      <c r="CE198" s="63">
        <f t="shared" ref="CE198:CE261" si="399">BF198+TIME(BT198,BU198,BV198)</f>
        <v>0.37542824074074083</v>
      </c>
      <c r="CF198" s="63">
        <f t="shared" ref="CF198:CF261" si="400">BG198+TIME(BW198,BX198,BY198)</f>
        <v>0.37262731481481493</v>
      </c>
      <c r="CG198" s="63">
        <f t="shared" ref="CG198:CG261" si="401">BH198+TIME(BW198,BX198,BY198)</f>
        <v>0.37193287037037048</v>
      </c>
      <c r="CH198" s="36"/>
      <c r="CI198" s="36"/>
      <c r="CJ198" s="36"/>
      <c r="CK198" s="36"/>
      <c r="CL198" s="60">
        <v>60</v>
      </c>
    </row>
    <row r="199" spans="1:90" ht="121.5" x14ac:dyDescent="0.25">
      <c r="A199" s="37">
        <v>73</v>
      </c>
      <c r="B199"/>
      <c r="C199" s="37" t="s">
        <v>25</v>
      </c>
      <c r="D199" s="37">
        <v>0</v>
      </c>
      <c r="E199" s="39"/>
      <c r="F199" s="42"/>
      <c r="G199" s="78">
        <v>63.56</v>
      </c>
      <c r="H199" s="41">
        <f t="shared" si="358"/>
        <v>63.55</v>
      </c>
      <c r="I199" s="42">
        <v>63.54</v>
      </c>
      <c r="J199" s="43">
        <f t="shared" si="354"/>
        <v>-2.0984156961497351E-4</v>
      </c>
      <c r="K199" s="44">
        <f t="shared" si="355"/>
        <v>-1.3333333333335418E-2</v>
      </c>
      <c r="L199" s="91" t="s">
        <v>1738</v>
      </c>
      <c r="M199" s="126" t="s">
        <v>1229</v>
      </c>
      <c r="N199" s="46">
        <f t="shared" si="356"/>
        <v>63.553333333333335</v>
      </c>
      <c r="O199" s="46"/>
      <c r="P199" s="42">
        <v>63.56</v>
      </c>
      <c r="Q199" s="46"/>
      <c r="R199" s="42">
        <v>63.56</v>
      </c>
      <c r="S199" s="46"/>
      <c r="T199" s="40">
        <v>63.54</v>
      </c>
      <c r="U199" s="47" t="str">
        <f t="shared" si="346"/>
        <v/>
      </c>
      <c r="V199" s="47" t="str">
        <f t="shared" si="347"/>
        <v/>
      </c>
      <c r="W199" s="48"/>
      <c r="X199" s="48"/>
      <c r="Y199" s="48"/>
      <c r="Z199" s="48"/>
      <c r="AA199" s="48"/>
      <c r="AB199" s="48"/>
      <c r="AC199" s="49"/>
      <c r="AD199" s="49"/>
      <c r="AE199" s="51">
        <f t="shared" si="359"/>
        <v>73</v>
      </c>
      <c r="AF199" s="51" t="str">
        <f t="shared" si="360"/>
        <v/>
      </c>
      <c r="AG199" s="51" t="str">
        <f t="shared" si="361"/>
        <v>o</v>
      </c>
      <c r="AH199" s="51">
        <f t="shared" si="362"/>
        <v>0</v>
      </c>
      <c r="AI199" s="52">
        <f t="shared" si="363"/>
        <v>63.55</v>
      </c>
      <c r="AJ199" s="68" t="s">
        <v>25</v>
      </c>
      <c r="AK199" s="53"/>
      <c r="AL199" s="52"/>
      <c r="AM199" s="53">
        <f t="shared" si="365"/>
        <v>0</v>
      </c>
      <c r="AN199" s="53">
        <f>IF(AJ199&lt;&gt;"",IF(AJ199="o",VLOOKUP(AM199,OpenSect!$A$1:$D$11,2),IF(AJ199="u",VLOOKUP(AM199,UpHill!$A$1:$D$35,2),IF(AJ199="d",VLOOKUP(AM199,DownHill!$A$3:$D$29,2),IF(AJ199="f",VLOOKUP(AM199,FlatUnd!$A$2:$D$30,2),IF(AJ199="t",VLOOKUP(AM199,TimeAdd!$A$1:$D$176,2),IF(AJ199="l",VLOOKUP(AM199,SLimit!$A$1:$D$8,2),AN198)))))),AN198)</f>
        <v>0</v>
      </c>
      <c r="AO199" s="53">
        <f>IF(AJ199&lt;&gt;"",IF(AJ199="o",VLOOKUP(AM199,OpenSect!$A$1:$D$11,3),IF(AJ199="u",VLOOKUP(AM199,UpHill!$A$1:$D$35,3),IF(AJ199="d",VLOOKUP(AM199,DownHill!$A$3:$D$29,3),IF(AJ199="f",VLOOKUP(AM199,FlatUnd!$A$2:$D$30,3),IF(AJ199="t",VLOOKUP(AM199,TimeAdd!$A$1:$D$18,3),IF(AJ199="l",VLOOKUP(AM199,SLimit!$A$1:$D$8,3),AO198)))))),AO198)</f>
        <v>0</v>
      </c>
      <c r="AP199" s="53">
        <f>IF(AJ199&lt;&gt;"",IF(AJ199="o",VLOOKUP(AM199,OpenSect!$A$1:$D$11,4),IF(AJ199="u",VLOOKUP(AM199,UpHill!$A$1:$D$35,4),IF(AJ199="d",VLOOKUP(AM199,DownHill!$A$3:$D$29,4),IF(AJ199="f",VLOOKUP(AM199,FlatUnd!$A$2:$D$30,4),IF(AJ199="t",VLOOKUP(AM199,TimeAdd!$A$1:$D$18,4),IF(AJ199="l",VLOOKUP(AM199,SLimit!$A$1:$D$8,4),AP198)))))),AP198)</f>
        <v>0</v>
      </c>
      <c r="AQ199" s="53" t="str">
        <f t="shared" si="366"/>
        <v>60</v>
      </c>
      <c r="AR199" s="54" t="str">
        <f t="shared" si="367"/>
        <v>Entrace to Shell service station.  This is your fuel stop. {Moses Mabhida S/S Manager Roanne Krishnan 061 546 1791 mosesmabhidashell@gmail.com PMB Parking for tender vihicles behind service station building.  Hemlata 074 846 4602}</v>
      </c>
      <c r="AS199" s="55"/>
      <c r="AT199" s="55"/>
      <c r="AU199" s="56">
        <f>IF(GroupStTimes!$A$8=0,MIN(CB199,CD199,CF199),MIN(BZ199,CB199,CD199,CF199))</f>
        <v>0.32385416666666678</v>
      </c>
      <c r="AV199" s="56">
        <f>IF(GroupStTimes!$A$8=0,MAX(CC199,CE199,CG199),MAX(CA199,CC199,CE199,CG199))</f>
        <v>0.37565972222222233</v>
      </c>
      <c r="AW199" s="57" t="str">
        <f t="shared" si="368"/>
        <v/>
      </c>
      <c r="AX199" s="58" t="str">
        <f t="shared" si="369"/>
        <v/>
      </c>
      <c r="AY199" s="58" t="str">
        <f t="shared" si="370"/>
        <v/>
      </c>
      <c r="AZ199" s="31">
        <f t="shared" si="371"/>
        <v>60.45</v>
      </c>
      <c r="BA199" s="59">
        <f t="shared" si="372"/>
        <v>0.31967592592592609</v>
      </c>
      <c r="BB199" s="59">
        <f t="shared" si="373"/>
        <v>0.32523148148148168</v>
      </c>
      <c r="BC199" s="59">
        <f t="shared" si="374"/>
        <v>0.31954861111111121</v>
      </c>
      <c r="BD199" s="59">
        <f t="shared" si="375"/>
        <v>0.3653819444444445</v>
      </c>
      <c r="BE199" s="59">
        <f t="shared" si="376"/>
        <v>0.36093750000000008</v>
      </c>
      <c r="BF199" s="59">
        <f t="shared" si="377"/>
        <v>0.37135416666666676</v>
      </c>
      <c r="BG199" s="59">
        <f t="shared" si="378"/>
        <v>0.36855324074074086</v>
      </c>
      <c r="BH199" s="59">
        <f t="shared" si="379"/>
        <v>0.36785879629629642</v>
      </c>
      <c r="BI199" s="31">
        <f t="shared" si="380"/>
        <v>3.0999999999999943</v>
      </c>
      <c r="BJ199" s="61">
        <f t="shared" ref="BJ199:BM199" si="402">IF($AJ198="t",IF(AM197=0,0,$BI199/AM197),IF(AM198=0,0,$BI199/AM198))</f>
        <v>0.10333333333333314</v>
      </c>
      <c r="BK199" s="61">
        <f t="shared" si="402"/>
        <v>0.10333333333333314</v>
      </c>
      <c r="BL199" s="61">
        <f t="shared" si="402"/>
        <v>0.10333333333333314</v>
      </c>
      <c r="BM199" s="61">
        <f t="shared" si="402"/>
        <v>0.10333333333333314</v>
      </c>
      <c r="BN199" s="62">
        <f t="shared" si="382"/>
        <v>0</v>
      </c>
      <c r="BO199" s="62">
        <f t="shared" si="383"/>
        <v>6</v>
      </c>
      <c r="BP199" s="62">
        <f t="shared" si="384"/>
        <v>12</v>
      </c>
      <c r="BQ199" s="62">
        <f t="shared" si="385"/>
        <v>0</v>
      </c>
      <c r="BR199" s="62">
        <f t="shared" si="386"/>
        <v>6</v>
      </c>
      <c r="BS199" s="62">
        <f t="shared" si="387"/>
        <v>12</v>
      </c>
      <c r="BT199" s="62">
        <f t="shared" si="388"/>
        <v>0</v>
      </c>
      <c r="BU199" s="62">
        <f t="shared" si="389"/>
        <v>6</v>
      </c>
      <c r="BV199" s="62">
        <f t="shared" si="390"/>
        <v>12</v>
      </c>
      <c r="BW199" s="62">
        <f t="shared" si="391"/>
        <v>0</v>
      </c>
      <c r="BX199" s="62">
        <f t="shared" si="392"/>
        <v>6</v>
      </c>
      <c r="BY199" s="62">
        <f t="shared" si="393"/>
        <v>12</v>
      </c>
      <c r="BZ199" s="63">
        <f t="shared" si="394"/>
        <v>0.32398148148148165</v>
      </c>
      <c r="CA199" s="63">
        <f t="shared" si="395"/>
        <v>0.32953703703703724</v>
      </c>
      <c r="CB199" s="63">
        <f t="shared" si="396"/>
        <v>0.32385416666666678</v>
      </c>
      <c r="CC199" s="63">
        <f t="shared" si="397"/>
        <v>0.36968750000000006</v>
      </c>
      <c r="CD199" s="63">
        <f t="shared" si="398"/>
        <v>0.36524305555555564</v>
      </c>
      <c r="CE199" s="63">
        <f t="shared" si="399"/>
        <v>0.37565972222222233</v>
      </c>
      <c r="CF199" s="63">
        <f t="shared" si="400"/>
        <v>0.37285879629629642</v>
      </c>
      <c r="CG199" s="63">
        <f t="shared" si="401"/>
        <v>0.37216435185185198</v>
      </c>
      <c r="CH199" s="36"/>
      <c r="CI199" s="36"/>
      <c r="CJ199" s="36"/>
      <c r="CK199" s="36"/>
      <c r="CL199" s="60">
        <v>60</v>
      </c>
    </row>
    <row r="200" spans="1:90" ht="26.25" customHeight="1" x14ac:dyDescent="0.25">
      <c r="B200"/>
      <c r="C200" s="37" t="s">
        <v>182</v>
      </c>
      <c r="D200" s="37">
        <v>15</v>
      </c>
      <c r="E200" s="39"/>
      <c r="F200" s="42"/>
      <c r="G200" s="78">
        <v>63.56</v>
      </c>
      <c r="H200" s="41">
        <f t="shared" ref="H200" si="403">ROUND(IF(G200="",N200,IF(P200="",I200,IF(R200="",(I200+(P200+O200))/2,IF(T200="",(I200+(P200+O200)+(R200+Q200))/3,(I200+(P200+O200)+(R200+Q200)+(T200+S200))/4)))),2)</f>
        <v>63.55</v>
      </c>
      <c r="I200" s="42">
        <v>63.54</v>
      </c>
      <c r="J200" s="43">
        <f t="shared" ref="J200" si="404">IF(N200="","",IF((I200-$I$4)=0,0,((I200-$I$4-(N200-$N$4))/(I200-$I$4))))</f>
        <v>-2.0984156961497351E-4</v>
      </c>
      <c r="K200" s="44">
        <f t="shared" ref="K200" si="405">(I200-$I$5)-(N200-$N$5)</f>
        <v>-1.3333333333335418E-2</v>
      </c>
      <c r="L200" s="91" t="s">
        <v>1322</v>
      </c>
      <c r="M200" s="126"/>
      <c r="N200" s="46">
        <f t="shared" si="356"/>
        <v>63.553333333333335</v>
      </c>
      <c r="O200" s="46"/>
      <c r="P200" s="42">
        <v>63.56</v>
      </c>
      <c r="Q200" s="46"/>
      <c r="R200" s="42">
        <v>63.56</v>
      </c>
      <c r="S200" s="46"/>
      <c r="T200" s="40">
        <v>63.54</v>
      </c>
      <c r="U200" s="47"/>
      <c r="V200" s="47"/>
      <c r="W200" s="48"/>
      <c r="X200" s="48"/>
      <c r="Y200" s="48"/>
      <c r="Z200" s="48"/>
      <c r="AA200" s="48"/>
      <c r="AB200" s="48"/>
      <c r="AC200" s="49"/>
      <c r="AD200" s="49"/>
      <c r="AE200" s="51" t="str">
        <f t="shared" si="359"/>
        <v/>
      </c>
      <c r="AF200" s="51" t="str">
        <f t="shared" si="360"/>
        <v/>
      </c>
      <c r="AG200" s="51" t="str">
        <f t="shared" si="361"/>
        <v>t</v>
      </c>
      <c r="AH200" s="51">
        <f t="shared" si="362"/>
        <v>15</v>
      </c>
      <c r="AI200" s="52">
        <f t="shared" si="363"/>
        <v>63.55</v>
      </c>
      <c r="AJ200" s="68" t="s">
        <v>182</v>
      </c>
      <c r="AK200" s="53"/>
      <c r="AL200" s="52"/>
      <c r="AM200" s="53">
        <f t="shared" si="365"/>
        <v>15</v>
      </c>
      <c r="AN200" s="53">
        <f>IF(AJ200&lt;&gt;"",IF(AJ200="o",VLOOKUP(AM200,OpenSect!$A$1:$D$11,2),IF(AJ200="u",VLOOKUP(AM200,UpHill!$A$1:$D$35,2),IF(AJ200="d",VLOOKUP(AM200,DownHill!$A$3:$D$29,2),IF(AJ200="f",VLOOKUP(AM200,FlatUnd!$A$2:$D$30,2),IF(AJ200="t",VLOOKUP(AM200,TimeAdd!$A$1:$D$176,2),IF(AJ200="l",VLOOKUP(AM200,SLimit!$A$1:$D$8,2),AN199)))))),AN199)</f>
        <v>20</v>
      </c>
      <c r="AO200" s="53">
        <f>IF(AJ200&lt;&gt;"",IF(AJ200="o",VLOOKUP(AM200,OpenSect!$A$1:$D$11,3),IF(AJ200="u",VLOOKUP(AM200,UpHill!$A$1:$D$35,3),IF(AJ200="d",VLOOKUP(AM200,DownHill!$A$3:$D$29,3),IF(AJ200="f",VLOOKUP(AM200,FlatUnd!$A$2:$D$30,3),IF(AJ200="t",VLOOKUP(AM200,TimeAdd!$A$1:$D$18,3),IF(AJ200="l",VLOOKUP(AM200,SLimit!$A$1:$D$8,3),AO199)))))),AO199)</f>
        <v>20</v>
      </c>
      <c r="AP200" s="53">
        <f>IF(AJ200&lt;&gt;"",IF(AJ200="o",VLOOKUP(AM200,OpenSect!$A$1:$D$11,4),IF(AJ200="u",VLOOKUP(AM200,UpHill!$A$1:$D$35,4),IF(AJ200="d",VLOOKUP(AM200,DownHill!$A$3:$D$29,4),IF(AJ200="f",VLOOKUP(AM200,FlatUnd!$A$2:$D$30,4),IF(AJ200="t",VLOOKUP(AM200,TimeAdd!$A$1:$D$18,4),IF(AJ200="l",VLOOKUP(AM200,SLimit!$A$1:$D$8,4),AP199)))))),AP199)</f>
        <v>25</v>
      </c>
      <c r="AQ200" s="53">
        <f t="shared" si="366"/>
        <v>0</v>
      </c>
      <c r="AR200" s="54" t="str">
        <f t="shared" si="367"/>
        <v>For refueling you have -</v>
      </c>
      <c r="AS200" s="55"/>
      <c r="AT200" s="55"/>
      <c r="AU200" s="56">
        <f>IF(GroupStTimes!$A$8=0,MIN(CB200,CD200,CF200),MIN(BZ200,CB200,CD200,CF200))</f>
        <v>0.33439814814814833</v>
      </c>
      <c r="AV200" s="56">
        <f>IF(GroupStTimes!$A$8=0,MAX(CC200,CE200,CG200),MAX(CA200,CC200,CE200,CG200))</f>
        <v>0.38954861111111122</v>
      </c>
      <c r="AW200" s="57" t="str">
        <f t="shared" si="368"/>
        <v/>
      </c>
      <c r="AX200" s="58" t="str">
        <f t="shared" si="369"/>
        <v/>
      </c>
      <c r="AY200" s="58" t="str">
        <f t="shared" si="370"/>
        <v/>
      </c>
      <c r="AZ200" s="31">
        <f t="shared" si="371"/>
        <v>63.55</v>
      </c>
      <c r="BA200" s="59">
        <f t="shared" si="372"/>
        <v>0.32398148148148165</v>
      </c>
      <c r="BB200" s="59">
        <f t="shared" si="373"/>
        <v>0.32953703703703724</v>
      </c>
      <c r="BC200" s="59">
        <f t="shared" si="374"/>
        <v>0.32385416666666678</v>
      </c>
      <c r="BD200" s="59">
        <f t="shared" si="375"/>
        <v>0.36968750000000006</v>
      </c>
      <c r="BE200" s="59">
        <f t="shared" si="376"/>
        <v>0.36524305555555564</v>
      </c>
      <c r="BF200" s="59">
        <f t="shared" si="377"/>
        <v>0.37565972222222233</v>
      </c>
      <c r="BG200" s="59">
        <f t="shared" si="378"/>
        <v>0.37285879629629642</v>
      </c>
      <c r="BH200" s="59">
        <f t="shared" si="379"/>
        <v>0.37216435185185198</v>
      </c>
      <c r="BI200" s="31">
        <f t="shared" si="380"/>
        <v>0</v>
      </c>
      <c r="BJ200" s="61">
        <f t="shared" ref="BJ200:BM200" si="406">IF($AJ199="t",IF(AM198=0,0,$BI200/AM198),IF(AM199=0,0,$BI200/AM199))</f>
        <v>0</v>
      </c>
      <c r="BK200" s="61">
        <f t="shared" si="406"/>
        <v>0</v>
      </c>
      <c r="BL200" s="61">
        <f t="shared" si="406"/>
        <v>0</v>
      </c>
      <c r="BM200" s="61">
        <f t="shared" si="406"/>
        <v>0</v>
      </c>
      <c r="BN200" s="62">
        <f t="shared" si="382"/>
        <v>0</v>
      </c>
      <c r="BO200" s="62">
        <f t="shared" si="383"/>
        <v>15</v>
      </c>
      <c r="BP200" s="62">
        <f t="shared" si="384"/>
        <v>0</v>
      </c>
      <c r="BQ200" s="62">
        <f t="shared" si="385"/>
        <v>0</v>
      </c>
      <c r="BR200" s="62">
        <f t="shared" si="386"/>
        <v>20</v>
      </c>
      <c r="BS200" s="62">
        <f t="shared" si="387"/>
        <v>0</v>
      </c>
      <c r="BT200" s="62">
        <f t="shared" si="388"/>
        <v>0</v>
      </c>
      <c r="BU200" s="62">
        <f t="shared" si="389"/>
        <v>20</v>
      </c>
      <c r="BV200" s="62">
        <f t="shared" si="390"/>
        <v>0</v>
      </c>
      <c r="BW200" s="62">
        <f t="shared" si="391"/>
        <v>0</v>
      </c>
      <c r="BX200" s="62">
        <f t="shared" si="392"/>
        <v>25</v>
      </c>
      <c r="BY200" s="62">
        <f t="shared" si="393"/>
        <v>0</v>
      </c>
      <c r="BZ200" s="63">
        <f t="shared" si="394"/>
        <v>0.33439814814814833</v>
      </c>
      <c r="CA200" s="63">
        <f t="shared" si="395"/>
        <v>0.33995370370370392</v>
      </c>
      <c r="CB200" s="63">
        <f t="shared" si="396"/>
        <v>0.33774305555555567</v>
      </c>
      <c r="CC200" s="63">
        <f t="shared" si="397"/>
        <v>0.38357638888888895</v>
      </c>
      <c r="CD200" s="63">
        <f t="shared" si="398"/>
        <v>0.37913194444444454</v>
      </c>
      <c r="CE200" s="63">
        <f t="shared" si="399"/>
        <v>0.38954861111111122</v>
      </c>
      <c r="CF200" s="63">
        <f t="shared" si="400"/>
        <v>0.39021990740740753</v>
      </c>
      <c r="CG200" s="63">
        <f t="shared" si="401"/>
        <v>0.38952546296296309</v>
      </c>
      <c r="CH200" s="36"/>
      <c r="CI200" s="36"/>
      <c r="CJ200" s="36"/>
      <c r="CK200" s="36"/>
      <c r="CL200" s="60">
        <v>60</v>
      </c>
    </row>
    <row r="201" spans="1:90" ht="40.5" x14ac:dyDescent="0.25">
      <c r="B201"/>
      <c r="C201" s="37" t="s">
        <v>25</v>
      </c>
      <c r="D201" s="37">
        <v>30</v>
      </c>
      <c r="E201" s="39"/>
      <c r="F201" s="42"/>
      <c r="G201" s="78">
        <v>63.56</v>
      </c>
      <c r="H201" s="41">
        <f t="shared" ref="H201" si="407">ROUND(IF(G201="",N201,IF(P201="",I201,IF(R201="",(I201+(P201+O201))/2,IF(T201="",(I201+(P201+O201)+(R201+Q201))/3,(I201+(P201+O201)+(R201+Q201)+(T201+S201))/4)))),2)</f>
        <v>63.55</v>
      </c>
      <c r="I201" s="42">
        <v>63.54</v>
      </c>
      <c r="J201" s="43">
        <f t="shared" ref="J201" si="408">IF(N201="","",IF((I201-$I$4)=0,0,((I201-$I$4-(N201-$N$4))/(I201-$I$4))))</f>
        <v>-2.0984156961497351E-4</v>
      </c>
      <c r="K201" s="44">
        <f t="shared" ref="K201" si="409">(I201-$I$5)-(N201-$N$5)</f>
        <v>-1.3333333333335418E-2</v>
      </c>
      <c r="L201" s="91" t="s">
        <v>369</v>
      </c>
      <c r="M201" s="126"/>
      <c r="N201" s="46">
        <f t="shared" ref="N201" si="410">IF(P201="",((I201-I200)+H200),IF(R201="",(P201+O201),IF(T201="",((P201+O201)+(R201+Q201))/2,((P201+O201)+(R201+Q201)+(T201+S201))/3)))</f>
        <v>63.553333333333335</v>
      </c>
      <c r="O201" s="46"/>
      <c r="P201" s="42">
        <v>63.56</v>
      </c>
      <c r="Q201" s="46"/>
      <c r="R201" s="42">
        <v>63.56</v>
      </c>
      <c r="S201" s="46"/>
      <c r="T201" s="40">
        <v>63.54</v>
      </c>
      <c r="U201" s="47"/>
      <c r="V201" s="47"/>
      <c r="W201" s="48"/>
      <c r="X201" s="48"/>
      <c r="Y201" s="48"/>
      <c r="Z201" s="48"/>
      <c r="AA201" s="48"/>
      <c r="AB201" s="48"/>
      <c r="AC201" s="49"/>
      <c r="AD201" s="49"/>
      <c r="AE201" s="51" t="str">
        <f t="shared" si="359"/>
        <v/>
      </c>
      <c r="AF201" s="51" t="str">
        <f t="shared" si="360"/>
        <v/>
      </c>
      <c r="AG201" s="51" t="str">
        <f t="shared" si="361"/>
        <v>o</v>
      </c>
      <c r="AH201" s="51">
        <f t="shared" si="362"/>
        <v>30</v>
      </c>
      <c r="AI201" s="52">
        <f t="shared" si="363"/>
        <v>63.55</v>
      </c>
      <c r="AJ201" s="68" t="s">
        <v>25</v>
      </c>
      <c r="AK201" s="53"/>
      <c r="AL201" s="52"/>
      <c r="AM201" s="53">
        <f t="shared" si="365"/>
        <v>30</v>
      </c>
      <c r="AN201" s="53">
        <f>IF(AJ201&lt;&gt;"",IF(AJ201="o",VLOOKUP(AM201,OpenSect!$A$1:$D$11,2),IF(AJ201="u",VLOOKUP(AM201,UpHill!$A$1:$D$35,2),IF(AJ201="d",VLOOKUP(AM201,DownHill!$A$3:$D$29,2),IF(AJ201="f",VLOOKUP(AM201,FlatUnd!$A$2:$D$30,2),IF(AJ201="t",VLOOKUP(AM201,TimeAdd!$A$1:$D$176,2),IF(AJ201="l",VLOOKUP(AM201,SLimit!$A$1:$D$8,2),AN200)))))),AN200)</f>
        <v>30</v>
      </c>
      <c r="AO201" s="53">
        <f>IF(AJ201&lt;&gt;"",IF(AJ201="o",VLOOKUP(AM201,OpenSect!$A$1:$D$11,3),IF(AJ201="u",VLOOKUP(AM201,UpHill!$A$1:$D$35,3),IF(AJ201="d",VLOOKUP(AM201,DownHill!$A$3:$D$29,3),IF(AJ201="f",VLOOKUP(AM201,FlatUnd!$A$2:$D$30,3),IF(AJ201="t",VLOOKUP(AM201,TimeAdd!$A$1:$D$18,3),IF(AJ201="l",VLOOKUP(AM201,SLimit!$A$1:$D$8,3),AO200)))))),AO200)</f>
        <v>30</v>
      </c>
      <c r="AP201" s="53">
        <f>IF(AJ201&lt;&gt;"",IF(AJ201="o",VLOOKUP(AM201,OpenSect!$A$1:$D$11,4),IF(AJ201="u",VLOOKUP(AM201,UpHill!$A$1:$D$35,4),IF(AJ201="d",VLOOKUP(AM201,DownHill!$A$3:$D$29,4),IF(AJ201="f",VLOOKUP(AM201,FlatUnd!$A$2:$D$30,4),IF(AJ201="t",VLOOKUP(AM201,TimeAdd!$A$1:$D$18,4),IF(AJ201="l",VLOOKUP(AM201,SLimit!$A$1:$D$8,4),AP200)))))),AP200)</f>
        <v>30</v>
      </c>
      <c r="AQ201" s="53">
        <f t="shared" si="366"/>
        <v>0</v>
      </c>
      <c r="AR201" s="54" t="str">
        <f t="shared" si="367"/>
        <v>After refueling continue in the same direction as before.</v>
      </c>
      <c r="AS201" s="55"/>
      <c r="AT201" s="55"/>
      <c r="AU201" s="56">
        <f>IF(GroupStTimes!$A$8=0,MIN(CB201,CD201,CF201),MIN(BZ201,CB201,CD201,CF201))</f>
        <v>0.33439814814814833</v>
      </c>
      <c r="AV201" s="56">
        <f>IF(GroupStTimes!$A$8=0,MAX(CC201,CE201,CG201),MAX(CA201,CC201,CE201,CG201))</f>
        <v>0.38954861111111122</v>
      </c>
      <c r="AW201" s="57" t="str">
        <f t="shared" si="368"/>
        <v/>
      </c>
      <c r="AX201" s="58" t="str">
        <f t="shared" si="369"/>
        <v/>
      </c>
      <c r="AY201" s="58" t="str">
        <f t="shared" si="370"/>
        <v/>
      </c>
      <c r="AZ201" s="31">
        <f t="shared" si="371"/>
        <v>63.55</v>
      </c>
      <c r="BA201" s="59">
        <f t="shared" si="372"/>
        <v>0.33439814814814833</v>
      </c>
      <c r="BB201" s="59">
        <f t="shared" si="373"/>
        <v>0.33995370370370392</v>
      </c>
      <c r="BC201" s="59">
        <f t="shared" si="374"/>
        <v>0.33774305555555567</v>
      </c>
      <c r="BD201" s="59">
        <f t="shared" si="375"/>
        <v>0.38357638888888895</v>
      </c>
      <c r="BE201" s="59">
        <f t="shared" si="376"/>
        <v>0.37913194444444454</v>
      </c>
      <c r="BF201" s="59">
        <f t="shared" si="377"/>
        <v>0.38954861111111122</v>
      </c>
      <c r="BG201" s="59">
        <f t="shared" si="378"/>
        <v>0.39021990740740753</v>
      </c>
      <c r="BH201" s="59">
        <f t="shared" si="379"/>
        <v>0.38952546296296309</v>
      </c>
      <c r="BI201" s="31">
        <f t="shared" si="380"/>
        <v>0</v>
      </c>
      <c r="BJ201" s="61">
        <f t="shared" ref="BJ201:BM201" si="411">IF($AJ200="t",IF(AM199=0,0,$BI201/AM199),IF(AM200=0,0,$BI201/AM200))</f>
        <v>0</v>
      </c>
      <c r="BK201" s="61">
        <f t="shared" si="411"/>
        <v>0</v>
      </c>
      <c r="BL201" s="61">
        <f t="shared" si="411"/>
        <v>0</v>
      </c>
      <c r="BM201" s="61">
        <f t="shared" si="411"/>
        <v>0</v>
      </c>
      <c r="BN201" s="62">
        <f t="shared" si="382"/>
        <v>0</v>
      </c>
      <c r="BO201" s="62">
        <f t="shared" si="383"/>
        <v>0</v>
      </c>
      <c r="BP201" s="62">
        <f t="shared" si="384"/>
        <v>0</v>
      </c>
      <c r="BQ201" s="62">
        <f t="shared" si="385"/>
        <v>0</v>
      </c>
      <c r="BR201" s="62">
        <f t="shared" si="386"/>
        <v>0</v>
      </c>
      <c r="BS201" s="62">
        <f t="shared" si="387"/>
        <v>0</v>
      </c>
      <c r="BT201" s="62">
        <f t="shared" si="388"/>
        <v>0</v>
      </c>
      <c r="BU201" s="62">
        <f t="shared" si="389"/>
        <v>0</v>
      </c>
      <c r="BV201" s="62">
        <f t="shared" si="390"/>
        <v>0</v>
      </c>
      <c r="BW201" s="62">
        <f t="shared" si="391"/>
        <v>0</v>
      </c>
      <c r="BX201" s="62">
        <f t="shared" si="392"/>
        <v>0</v>
      </c>
      <c r="BY201" s="62">
        <f t="shared" si="393"/>
        <v>0</v>
      </c>
      <c r="BZ201" s="63">
        <f t="shared" si="394"/>
        <v>0.33439814814814833</v>
      </c>
      <c r="CA201" s="63">
        <f t="shared" si="395"/>
        <v>0.33995370370370392</v>
      </c>
      <c r="CB201" s="63">
        <f t="shared" si="396"/>
        <v>0.33774305555555567</v>
      </c>
      <c r="CC201" s="63">
        <f t="shared" si="397"/>
        <v>0.38357638888888895</v>
      </c>
      <c r="CD201" s="63">
        <f t="shared" si="398"/>
        <v>0.37913194444444454</v>
      </c>
      <c r="CE201" s="63">
        <f t="shared" si="399"/>
        <v>0.38954861111111122</v>
      </c>
      <c r="CF201" s="63">
        <f t="shared" si="400"/>
        <v>0.39021990740740753</v>
      </c>
      <c r="CG201" s="63">
        <f t="shared" si="401"/>
        <v>0.38952546296296309</v>
      </c>
      <c r="CH201" s="36"/>
      <c r="CI201" s="36"/>
      <c r="CJ201" s="36"/>
      <c r="CK201" s="36"/>
      <c r="CL201" s="60">
        <v>60</v>
      </c>
    </row>
    <row r="202" spans="1:90" ht="27" customHeight="1" x14ac:dyDescent="0.25">
      <c r="A202" s="37">
        <v>73</v>
      </c>
      <c r="B202"/>
      <c r="E202" s="39"/>
      <c r="F202" s="42"/>
      <c r="G202" s="78">
        <v>63.79</v>
      </c>
      <c r="H202" s="41">
        <f t="shared" si="358"/>
        <v>63.78</v>
      </c>
      <c r="I202" s="42">
        <v>63.769999999999996</v>
      </c>
      <c r="J202" s="43">
        <f t="shared" si="354"/>
        <v>-3.136270973812628E-4</v>
      </c>
      <c r="K202" s="44">
        <f t="shared" si="355"/>
        <v>-2.0000000000003126E-2</v>
      </c>
      <c r="L202" s="91" t="s">
        <v>1313</v>
      </c>
      <c r="M202" s="126" t="s">
        <v>1229</v>
      </c>
      <c r="N202" s="46">
        <f>IF(P202="",((I202-I199)+H199),IF(R202="",(P202+O202),IF(T202="",((P202+O202)+(R202+Q202))/2,((P202+O202)+(R202+Q202)+(T202+S202))/3)))</f>
        <v>63.79</v>
      </c>
      <c r="O202" s="46"/>
      <c r="P202" s="42">
        <v>63.79</v>
      </c>
      <c r="Q202" s="46"/>
      <c r="R202" s="42">
        <v>63.79</v>
      </c>
      <c r="S202" s="46"/>
      <c r="T202" s="40"/>
      <c r="U202" s="47" t="str">
        <f t="shared" si="346"/>
        <v/>
      </c>
      <c r="V202" s="47" t="str">
        <f t="shared" si="347"/>
        <v/>
      </c>
      <c r="W202" s="48"/>
      <c r="X202" s="48"/>
      <c r="Y202" s="48"/>
      <c r="Z202" s="48"/>
      <c r="AA202" s="48"/>
      <c r="AB202" s="48"/>
      <c r="AC202" s="49"/>
      <c r="AD202" s="49"/>
      <c r="AE202" s="51">
        <f t="shared" si="359"/>
        <v>73</v>
      </c>
      <c r="AF202" s="51" t="str">
        <f t="shared" si="360"/>
        <v/>
      </c>
      <c r="AG202" s="51" t="str">
        <f t="shared" si="361"/>
        <v/>
      </c>
      <c r="AH202" s="51" t="str">
        <f t="shared" si="362"/>
        <v/>
      </c>
      <c r="AI202" s="52">
        <f t="shared" si="363"/>
        <v>63.78</v>
      </c>
      <c r="AJ202" s="68"/>
      <c r="AK202" s="53"/>
      <c r="AL202" s="52"/>
      <c r="AM202" s="53">
        <f t="shared" si="365"/>
        <v>30</v>
      </c>
      <c r="AN202" s="53">
        <f>IF(AJ202&lt;&gt;"",IF(AJ202="o",VLOOKUP(AM202,OpenSect!$A$1:$D$11,2),IF(AJ202="u",VLOOKUP(AM202,UpHill!$A$1:$D$35,2),IF(AJ202="d",VLOOKUP(AM202,DownHill!$A$3:$D$29,2),IF(AJ202="f",VLOOKUP(AM202,FlatUnd!$A$2:$D$30,2),IF(AJ202="t",VLOOKUP(AM202,TimeAdd!$A$1:$D$176,2),IF(AJ202="l",VLOOKUP(AM202,SLimit!$A$1:$D$8,2),AN201)))))),AN201)</f>
        <v>30</v>
      </c>
      <c r="AO202" s="53">
        <f>IF(AJ202&lt;&gt;"",IF(AJ202="o",VLOOKUP(AM202,OpenSect!$A$1:$D$11,3),IF(AJ202="u",VLOOKUP(AM202,UpHill!$A$1:$D$35,3),IF(AJ202="d",VLOOKUP(AM202,DownHill!$A$3:$D$29,3),IF(AJ202="f",VLOOKUP(AM202,FlatUnd!$A$2:$D$30,3),IF(AJ202="t",VLOOKUP(AM202,TimeAdd!$A$1:$D$18,3),IF(AJ202="l",VLOOKUP(AM202,SLimit!$A$1:$D$8,3),AO201)))))),AO201)</f>
        <v>30</v>
      </c>
      <c r="AP202" s="53">
        <f>IF(AJ202&lt;&gt;"",IF(AJ202="o",VLOOKUP(AM202,OpenSect!$A$1:$D$11,4),IF(AJ202="u",VLOOKUP(AM202,UpHill!$A$1:$D$35,4),IF(AJ202="d",VLOOKUP(AM202,DownHill!$A$3:$D$29,4),IF(AJ202="f",VLOOKUP(AM202,FlatUnd!$A$2:$D$30,4),IF(AJ202="t",VLOOKUP(AM202,TimeAdd!$A$1:$D$18,4),IF(AJ202="l",VLOOKUP(AM202,SLimit!$A$1:$D$8,4),AP201)))))),AP201)</f>
        <v>30</v>
      </c>
      <c r="AQ202" s="53" t="str">
        <f t="shared" si="366"/>
        <v>60</v>
      </c>
      <c r="AR202" s="54" t="str">
        <f t="shared" si="367"/>
        <v>Warning - Traffic light</v>
      </c>
      <c r="AS202" s="55"/>
      <c r="AT202" s="55"/>
      <c r="AU202" s="56">
        <f>IF(GroupStTimes!$A$8=0,MIN(CB202,CD202,CF202),MIN(BZ202,CB202,CD202,CF202))</f>
        <v>0.33472222222222242</v>
      </c>
      <c r="AV202" s="56">
        <f>IF(GroupStTimes!$A$8=0,MAX(CC202,CE202,CG202),MAX(CA202,CC202,CE202,CG202))</f>
        <v>0.38987268518518531</v>
      </c>
      <c r="AW202" s="57" t="str">
        <f t="shared" si="368"/>
        <v/>
      </c>
      <c r="AX202" s="58" t="str">
        <f t="shared" si="369"/>
        <v/>
      </c>
      <c r="AY202" s="58" t="str">
        <f t="shared" si="370"/>
        <v/>
      </c>
      <c r="AZ202" s="31">
        <f t="shared" si="371"/>
        <v>63.55</v>
      </c>
      <c r="BA202" s="59">
        <f t="shared" si="372"/>
        <v>0.33439814814814833</v>
      </c>
      <c r="BB202" s="59">
        <f t="shared" si="373"/>
        <v>0.33995370370370392</v>
      </c>
      <c r="BC202" s="59">
        <f t="shared" si="374"/>
        <v>0.33774305555555567</v>
      </c>
      <c r="BD202" s="59">
        <f t="shared" si="375"/>
        <v>0.38357638888888895</v>
      </c>
      <c r="BE202" s="59">
        <f t="shared" si="376"/>
        <v>0.37913194444444454</v>
      </c>
      <c r="BF202" s="59">
        <f t="shared" si="377"/>
        <v>0.38954861111111122</v>
      </c>
      <c r="BG202" s="59">
        <f t="shared" si="378"/>
        <v>0.39021990740740753</v>
      </c>
      <c r="BH202" s="59">
        <f t="shared" si="379"/>
        <v>0.38952546296296309</v>
      </c>
      <c r="BI202" s="31">
        <f t="shared" si="380"/>
        <v>0.23000000000000398</v>
      </c>
      <c r="BJ202" s="61">
        <f t="shared" ref="BJ202:BM202" si="412">IF($AJ201="t",IF(AM200=0,0,$BI202/AM200),IF(AM201=0,0,$BI202/AM201))</f>
        <v>7.666666666666799E-3</v>
      </c>
      <c r="BK202" s="61">
        <f t="shared" si="412"/>
        <v>7.666666666666799E-3</v>
      </c>
      <c r="BL202" s="61">
        <f t="shared" si="412"/>
        <v>7.666666666666799E-3</v>
      </c>
      <c r="BM202" s="61">
        <f t="shared" si="412"/>
        <v>7.666666666666799E-3</v>
      </c>
      <c r="BN202" s="62">
        <f t="shared" si="382"/>
        <v>0</v>
      </c>
      <c r="BO202" s="62">
        <f t="shared" si="383"/>
        <v>0</v>
      </c>
      <c r="BP202" s="62">
        <f t="shared" si="384"/>
        <v>28</v>
      </c>
      <c r="BQ202" s="62">
        <f t="shared" si="385"/>
        <v>0</v>
      </c>
      <c r="BR202" s="62">
        <f t="shared" si="386"/>
        <v>0</v>
      </c>
      <c r="BS202" s="62">
        <f t="shared" si="387"/>
        <v>28</v>
      </c>
      <c r="BT202" s="62">
        <f t="shared" si="388"/>
        <v>0</v>
      </c>
      <c r="BU202" s="62">
        <f t="shared" si="389"/>
        <v>0</v>
      </c>
      <c r="BV202" s="62">
        <f t="shared" si="390"/>
        <v>28</v>
      </c>
      <c r="BW202" s="62">
        <f t="shared" si="391"/>
        <v>0</v>
      </c>
      <c r="BX202" s="62">
        <f t="shared" si="392"/>
        <v>0</v>
      </c>
      <c r="BY202" s="62">
        <f t="shared" si="393"/>
        <v>28</v>
      </c>
      <c r="BZ202" s="63">
        <f t="shared" si="394"/>
        <v>0.33472222222222242</v>
      </c>
      <c r="CA202" s="63">
        <f t="shared" si="395"/>
        <v>0.34027777777777801</v>
      </c>
      <c r="CB202" s="63">
        <f t="shared" si="396"/>
        <v>0.33806712962962976</v>
      </c>
      <c r="CC202" s="63">
        <f t="shared" si="397"/>
        <v>0.38390046296296304</v>
      </c>
      <c r="CD202" s="63">
        <f t="shared" si="398"/>
        <v>0.37945601851851862</v>
      </c>
      <c r="CE202" s="63">
        <f t="shared" si="399"/>
        <v>0.38987268518518531</v>
      </c>
      <c r="CF202" s="63">
        <f t="shared" si="400"/>
        <v>0.39054398148148162</v>
      </c>
      <c r="CG202" s="63">
        <f t="shared" si="401"/>
        <v>0.38984953703703717</v>
      </c>
      <c r="CH202" s="36"/>
      <c r="CI202" s="36"/>
      <c r="CJ202" s="36"/>
      <c r="CK202" s="36"/>
      <c r="CL202" s="60">
        <v>60</v>
      </c>
    </row>
    <row r="203" spans="1:90" ht="26.25" customHeight="1" x14ac:dyDescent="0.25">
      <c r="A203" s="37">
        <v>73</v>
      </c>
      <c r="B203"/>
      <c r="C203" s="37" t="s">
        <v>25</v>
      </c>
      <c r="D203" s="37">
        <v>30</v>
      </c>
      <c r="E203" s="39"/>
      <c r="F203" s="42"/>
      <c r="G203" s="78">
        <v>63.98</v>
      </c>
      <c r="H203" s="41">
        <f t="shared" si="358"/>
        <v>63.97</v>
      </c>
      <c r="I203" s="42">
        <v>63.959999999999994</v>
      </c>
      <c r="J203" s="43">
        <f t="shared" si="354"/>
        <v>-2.0846362309780205E-4</v>
      </c>
      <c r="K203" s="44">
        <f t="shared" si="355"/>
        <v>-1.3333333333335418E-2</v>
      </c>
      <c r="L203" s="91" t="s">
        <v>1300</v>
      </c>
      <c r="M203" s="126" t="s">
        <v>1229</v>
      </c>
      <c r="N203" s="46">
        <f t="shared" si="356"/>
        <v>63.973333333333329</v>
      </c>
      <c r="O203" s="46"/>
      <c r="P203" s="42">
        <v>63.98</v>
      </c>
      <c r="Q203" s="46"/>
      <c r="R203" s="42">
        <v>63.98</v>
      </c>
      <c r="S203" s="46"/>
      <c r="T203" s="40">
        <v>63.96</v>
      </c>
      <c r="U203" s="47" t="str">
        <f t="shared" si="346"/>
        <v/>
      </c>
      <c r="V203" s="47" t="str">
        <f t="shared" si="347"/>
        <v/>
      </c>
      <c r="W203" s="48"/>
      <c r="X203" s="48"/>
      <c r="Y203" s="48"/>
      <c r="Z203" s="48"/>
      <c r="AA203" s="48"/>
      <c r="AB203" s="48"/>
      <c r="AC203" s="49"/>
      <c r="AD203" s="49"/>
      <c r="AE203" s="51">
        <f t="shared" si="359"/>
        <v>73</v>
      </c>
      <c r="AF203" s="51" t="str">
        <f t="shared" si="360"/>
        <v/>
      </c>
      <c r="AG203" s="51" t="str">
        <f t="shared" si="361"/>
        <v>o</v>
      </c>
      <c r="AH203" s="51">
        <f t="shared" si="362"/>
        <v>30</v>
      </c>
      <c r="AI203" s="52">
        <f t="shared" si="363"/>
        <v>63.97</v>
      </c>
      <c r="AJ203" s="68" t="s">
        <v>25</v>
      </c>
      <c r="AK203" s="53"/>
      <c r="AL203" s="52"/>
      <c r="AM203" s="53">
        <f t="shared" si="365"/>
        <v>30</v>
      </c>
      <c r="AN203" s="53">
        <f>IF(AJ203&lt;&gt;"",IF(AJ203="o",VLOOKUP(AM203,OpenSect!$A$1:$D$11,2),IF(AJ203="u",VLOOKUP(AM203,UpHill!$A$1:$D$35,2),IF(AJ203="d",VLOOKUP(AM203,DownHill!$A$3:$D$29,2),IF(AJ203="f",VLOOKUP(AM203,FlatUnd!$A$2:$D$30,2),IF(AJ203="t",VLOOKUP(AM203,TimeAdd!$A$1:$D$176,2),IF(AJ203="l",VLOOKUP(AM203,SLimit!$A$1:$D$8,2),AN202)))))),AN202)</f>
        <v>30</v>
      </c>
      <c r="AO203" s="53">
        <f>IF(AJ203&lt;&gt;"",IF(AJ203="o",VLOOKUP(AM203,OpenSect!$A$1:$D$11,3),IF(AJ203="u",VLOOKUP(AM203,UpHill!$A$1:$D$35,3),IF(AJ203="d",VLOOKUP(AM203,DownHill!$A$3:$D$29,3),IF(AJ203="f",VLOOKUP(AM203,FlatUnd!$A$2:$D$30,3),IF(AJ203="t",VLOOKUP(AM203,TimeAdd!$A$1:$D$18,3),IF(AJ203="l",VLOOKUP(AM203,SLimit!$A$1:$D$8,3),AO202)))))),AO202)</f>
        <v>30</v>
      </c>
      <c r="AP203" s="53">
        <f>IF(AJ203&lt;&gt;"",IF(AJ203="o",VLOOKUP(AM203,OpenSect!$A$1:$D$11,4),IF(AJ203="u",VLOOKUP(AM203,UpHill!$A$1:$D$35,4),IF(AJ203="d",VLOOKUP(AM203,DownHill!$A$3:$D$29,4),IF(AJ203="f",VLOOKUP(AM203,FlatUnd!$A$2:$D$30,4),IF(AJ203="t",VLOOKUP(AM203,TimeAdd!$A$1:$D$18,4),IF(AJ203="l",VLOOKUP(AM203,SLimit!$A$1:$D$8,4),AP202)))))),AP202)</f>
        <v>30</v>
      </c>
      <c r="AQ203" s="53" t="str">
        <f t="shared" si="366"/>
        <v>60</v>
      </c>
      <c r="AR203" s="54" t="str">
        <f t="shared" si="367"/>
        <v>Traffic light Turn LEFT under Railway line.</v>
      </c>
      <c r="AS203" s="55"/>
      <c r="AT203" s="55"/>
      <c r="AU203" s="56">
        <f>IF(GroupStTimes!$A$8=0,MIN(CB203,CD203,CF203),MIN(BZ203,CB203,CD203,CF203))</f>
        <v>0.33497685185185205</v>
      </c>
      <c r="AV203" s="56">
        <f>IF(GroupStTimes!$A$8=0,MAX(CC203,CE203,CG203),MAX(CA203,CC203,CE203,CG203))</f>
        <v>0.39012731481481494</v>
      </c>
      <c r="AW203" s="57" t="str">
        <f t="shared" si="368"/>
        <v/>
      </c>
      <c r="AX203" s="58" t="str">
        <f t="shared" si="369"/>
        <v/>
      </c>
      <c r="AY203" s="58" t="str">
        <f t="shared" si="370"/>
        <v/>
      </c>
      <c r="AZ203" s="31">
        <f t="shared" si="371"/>
        <v>63.55</v>
      </c>
      <c r="BA203" s="59">
        <f t="shared" si="372"/>
        <v>0.33439814814814833</v>
      </c>
      <c r="BB203" s="59">
        <f t="shared" si="373"/>
        <v>0.33995370370370392</v>
      </c>
      <c r="BC203" s="59">
        <f t="shared" si="374"/>
        <v>0.33774305555555567</v>
      </c>
      <c r="BD203" s="59">
        <f t="shared" si="375"/>
        <v>0.38357638888888895</v>
      </c>
      <c r="BE203" s="59">
        <f t="shared" si="376"/>
        <v>0.37913194444444454</v>
      </c>
      <c r="BF203" s="59">
        <f t="shared" si="377"/>
        <v>0.38954861111111122</v>
      </c>
      <c r="BG203" s="59">
        <f t="shared" si="378"/>
        <v>0.39021990740740753</v>
      </c>
      <c r="BH203" s="59">
        <f t="shared" si="379"/>
        <v>0.38952546296296309</v>
      </c>
      <c r="BI203" s="31">
        <f t="shared" si="380"/>
        <v>0.42000000000000171</v>
      </c>
      <c r="BJ203" s="61">
        <f t="shared" ref="BJ203:BM203" si="413">IF($AJ202="t",IF(AM201=0,0,$BI203/AM201),IF(AM202=0,0,$BI203/AM202))</f>
        <v>1.4000000000000058E-2</v>
      </c>
      <c r="BK203" s="61">
        <f t="shared" si="413"/>
        <v>1.4000000000000058E-2</v>
      </c>
      <c r="BL203" s="61">
        <f t="shared" si="413"/>
        <v>1.4000000000000058E-2</v>
      </c>
      <c r="BM203" s="61">
        <f t="shared" si="413"/>
        <v>1.4000000000000058E-2</v>
      </c>
      <c r="BN203" s="62">
        <f t="shared" si="382"/>
        <v>0</v>
      </c>
      <c r="BO203" s="62">
        <f t="shared" si="383"/>
        <v>0</v>
      </c>
      <c r="BP203" s="62">
        <f t="shared" si="384"/>
        <v>50</v>
      </c>
      <c r="BQ203" s="62">
        <f t="shared" si="385"/>
        <v>0</v>
      </c>
      <c r="BR203" s="62">
        <f t="shared" si="386"/>
        <v>0</v>
      </c>
      <c r="BS203" s="62">
        <f t="shared" si="387"/>
        <v>50</v>
      </c>
      <c r="BT203" s="62">
        <f t="shared" si="388"/>
        <v>0</v>
      </c>
      <c r="BU203" s="62">
        <f t="shared" si="389"/>
        <v>0</v>
      </c>
      <c r="BV203" s="62">
        <f t="shared" si="390"/>
        <v>50</v>
      </c>
      <c r="BW203" s="62">
        <f t="shared" si="391"/>
        <v>0</v>
      </c>
      <c r="BX203" s="62">
        <f t="shared" si="392"/>
        <v>0</v>
      </c>
      <c r="BY203" s="62">
        <f t="shared" si="393"/>
        <v>50</v>
      </c>
      <c r="BZ203" s="63">
        <f t="shared" si="394"/>
        <v>0.33497685185185205</v>
      </c>
      <c r="CA203" s="63">
        <f t="shared" si="395"/>
        <v>0.34053240740740764</v>
      </c>
      <c r="CB203" s="63">
        <f t="shared" si="396"/>
        <v>0.33832175925925939</v>
      </c>
      <c r="CC203" s="63">
        <f t="shared" si="397"/>
        <v>0.38415509259259267</v>
      </c>
      <c r="CD203" s="63">
        <f t="shared" si="398"/>
        <v>0.37971064814814826</v>
      </c>
      <c r="CE203" s="63">
        <f t="shared" si="399"/>
        <v>0.39012731481481494</v>
      </c>
      <c r="CF203" s="63">
        <f t="shared" si="400"/>
        <v>0.39079861111111125</v>
      </c>
      <c r="CG203" s="63">
        <f t="shared" si="401"/>
        <v>0.39010416666666681</v>
      </c>
      <c r="CH203" s="36"/>
      <c r="CI203" s="36"/>
      <c r="CJ203" s="36"/>
      <c r="CK203" s="36"/>
      <c r="CL203" s="60">
        <v>60</v>
      </c>
    </row>
    <row r="204" spans="1:90" ht="26.25" customHeight="1" x14ac:dyDescent="0.25">
      <c r="A204" s="37">
        <v>73</v>
      </c>
      <c r="B204"/>
      <c r="E204" s="39"/>
      <c r="F204" s="42"/>
      <c r="G204" s="78">
        <v>64.2</v>
      </c>
      <c r="H204" s="41">
        <f t="shared" si="358"/>
        <v>64.19</v>
      </c>
      <c r="I204" s="42">
        <v>64.180000000000007</v>
      </c>
      <c r="J204" s="43">
        <f t="shared" si="354"/>
        <v>-3.116235587409788E-4</v>
      </c>
      <c r="K204" s="44">
        <f t="shared" si="355"/>
        <v>-1.9999999999996021E-2</v>
      </c>
      <c r="L204" s="91" t="s">
        <v>1314</v>
      </c>
      <c r="M204" s="126" t="s">
        <v>1229</v>
      </c>
      <c r="N204" s="46">
        <f t="shared" si="356"/>
        <v>64.2</v>
      </c>
      <c r="O204" s="46"/>
      <c r="P204" s="42">
        <v>64.2</v>
      </c>
      <c r="Q204" s="46"/>
      <c r="R204" s="42">
        <v>64.2</v>
      </c>
      <c r="S204" s="46"/>
      <c r="T204" s="40"/>
      <c r="U204" s="47" t="str">
        <f t="shared" si="346"/>
        <v/>
      </c>
      <c r="V204" s="47" t="str">
        <f t="shared" si="347"/>
        <v/>
      </c>
      <c r="W204" s="48"/>
      <c r="X204" s="48"/>
      <c r="Y204" s="48"/>
      <c r="Z204" s="48"/>
      <c r="AA204" s="48"/>
      <c r="AB204" s="48"/>
      <c r="AC204" s="49"/>
      <c r="AD204" s="49"/>
      <c r="AE204" s="51">
        <f t="shared" si="359"/>
        <v>73</v>
      </c>
      <c r="AF204" s="51" t="str">
        <f t="shared" si="360"/>
        <v/>
      </c>
      <c r="AG204" s="51" t="str">
        <f t="shared" si="361"/>
        <v/>
      </c>
      <c r="AH204" s="51" t="str">
        <f t="shared" si="362"/>
        <v/>
      </c>
      <c r="AI204" s="52">
        <f t="shared" si="363"/>
        <v>64.19</v>
      </c>
      <c r="AJ204" s="68"/>
      <c r="AK204" s="53"/>
      <c r="AL204" s="52"/>
      <c r="AM204" s="53">
        <f t="shared" si="365"/>
        <v>30</v>
      </c>
      <c r="AN204" s="53">
        <f>IF(AJ204&lt;&gt;"",IF(AJ204="o",VLOOKUP(AM204,OpenSect!$A$1:$D$11,2),IF(AJ204="u",VLOOKUP(AM204,UpHill!$A$1:$D$35,2),IF(AJ204="d",VLOOKUP(AM204,DownHill!$A$3:$D$29,2),IF(AJ204="f",VLOOKUP(AM204,FlatUnd!$A$2:$D$30,2),IF(AJ204="t",VLOOKUP(AM204,TimeAdd!$A$1:$D$176,2),IF(AJ204="l",VLOOKUP(AM204,SLimit!$A$1:$D$8,2),AN203)))))),AN203)</f>
        <v>30</v>
      </c>
      <c r="AO204" s="53">
        <f>IF(AJ204&lt;&gt;"",IF(AJ204="o",VLOOKUP(AM204,OpenSect!$A$1:$D$11,3),IF(AJ204="u",VLOOKUP(AM204,UpHill!$A$1:$D$35,3),IF(AJ204="d",VLOOKUP(AM204,DownHill!$A$3:$D$29,3),IF(AJ204="f",VLOOKUP(AM204,FlatUnd!$A$2:$D$30,3),IF(AJ204="t",VLOOKUP(AM204,TimeAdd!$A$1:$D$18,3),IF(AJ204="l",VLOOKUP(AM204,SLimit!$A$1:$D$8,3),AO203)))))),AO203)</f>
        <v>30</v>
      </c>
      <c r="AP204" s="53">
        <f>IF(AJ204&lt;&gt;"",IF(AJ204="o",VLOOKUP(AM204,OpenSect!$A$1:$D$11,4),IF(AJ204="u",VLOOKUP(AM204,UpHill!$A$1:$D$35,4),IF(AJ204="d",VLOOKUP(AM204,DownHill!$A$3:$D$29,4),IF(AJ204="f",VLOOKUP(AM204,FlatUnd!$A$2:$D$30,4),IF(AJ204="t",VLOOKUP(AM204,TimeAdd!$A$1:$D$18,4),IF(AJ204="l",VLOOKUP(AM204,SLimit!$A$1:$D$8,4),AP203)))))),AP203)</f>
        <v>30</v>
      </c>
      <c r="AQ204" s="53" t="str">
        <f t="shared" si="366"/>
        <v>60</v>
      </c>
      <c r="AR204" s="54" t="str">
        <f t="shared" si="367"/>
        <v>Fort Napier Hospital [Hospital]</v>
      </c>
      <c r="AS204" s="55"/>
      <c r="AT204" s="55"/>
      <c r="AU204" s="56">
        <f>IF(GroupStTimes!$A$8=0,MIN(CB204,CD204,CF204),MIN(BZ204,CB204,CD204,CF204))</f>
        <v>0.33528935185185205</v>
      </c>
      <c r="AV204" s="56">
        <f>IF(GroupStTimes!$A$8=0,MAX(CC204,CE204,CG204),MAX(CA204,CC204,CE204,CG204))</f>
        <v>0.39043981481481493</v>
      </c>
      <c r="AW204" s="57" t="str">
        <f t="shared" si="368"/>
        <v/>
      </c>
      <c r="AX204" s="58" t="str">
        <f t="shared" si="369"/>
        <v/>
      </c>
      <c r="AY204" s="58" t="str">
        <f t="shared" si="370"/>
        <v/>
      </c>
      <c r="AZ204" s="31">
        <f t="shared" si="371"/>
        <v>63.55</v>
      </c>
      <c r="BA204" s="59">
        <f t="shared" si="372"/>
        <v>0.33439814814814833</v>
      </c>
      <c r="BB204" s="59">
        <f t="shared" si="373"/>
        <v>0.33995370370370392</v>
      </c>
      <c r="BC204" s="59">
        <f t="shared" si="374"/>
        <v>0.33774305555555567</v>
      </c>
      <c r="BD204" s="59">
        <f t="shared" si="375"/>
        <v>0.38357638888888895</v>
      </c>
      <c r="BE204" s="59">
        <f t="shared" si="376"/>
        <v>0.37913194444444454</v>
      </c>
      <c r="BF204" s="59">
        <f t="shared" si="377"/>
        <v>0.38954861111111122</v>
      </c>
      <c r="BG204" s="59">
        <f t="shared" si="378"/>
        <v>0.39021990740740753</v>
      </c>
      <c r="BH204" s="59">
        <f t="shared" si="379"/>
        <v>0.38952546296296309</v>
      </c>
      <c r="BI204" s="31">
        <f t="shared" si="380"/>
        <v>0.64000000000000057</v>
      </c>
      <c r="BJ204" s="61">
        <f t="shared" ref="BJ204:BM204" si="414">IF($AJ203="t",IF(AM202=0,0,$BI204/AM202),IF(AM203=0,0,$BI204/AM203))</f>
        <v>2.1333333333333353E-2</v>
      </c>
      <c r="BK204" s="61">
        <f t="shared" si="414"/>
        <v>2.1333333333333353E-2</v>
      </c>
      <c r="BL204" s="61">
        <f t="shared" si="414"/>
        <v>2.1333333333333353E-2</v>
      </c>
      <c r="BM204" s="61">
        <f t="shared" si="414"/>
        <v>2.1333333333333353E-2</v>
      </c>
      <c r="BN204" s="62">
        <f t="shared" si="382"/>
        <v>0</v>
      </c>
      <c r="BO204" s="62">
        <f t="shared" si="383"/>
        <v>1</v>
      </c>
      <c r="BP204" s="62">
        <f t="shared" si="384"/>
        <v>17</v>
      </c>
      <c r="BQ204" s="62">
        <f t="shared" si="385"/>
        <v>0</v>
      </c>
      <c r="BR204" s="62">
        <f t="shared" si="386"/>
        <v>1</v>
      </c>
      <c r="BS204" s="62">
        <f t="shared" si="387"/>
        <v>17</v>
      </c>
      <c r="BT204" s="62">
        <f t="shared" si="388"/>
        <v>0</v>
      </c>
      <c r="BU204" s="62">
        <f t="shared" si="389"/>
        <v>1</v>
      </c>
      <c r="BV204" s="62">
        <f t="shared" si="390"/>
        <v>17</v>
      </c>
      <c r="BW204" s="62">
        <f t="shared" si="391"/>
        <v>0</v>
      </c>
      <c r="BX204" s="62">
        <f t="shared" si="392"/>
        <v>1</v>
      </c>
      <c r="BY204" s="62">
        <f t="shared" si="393"/>
        <v>17</v>
      </c>
      <c r="BZ204" s="63">
        <f t="shared" si="394"/>
        <v>0.33528935185185205</v>
      </c>
      <c r="CA204" s="63">
        <f t="shared" si="395"/>
        <v>0.34084490740740764</v>
      </c>
      <c r="CB204" s="63">
        <f t="shared" si="396"/>
        <v>0.33863425925925938</v>
      </c>
      <c r="CC204" s="63">
        <f t="shared" si="397"/>
        <v>0.38446759259259267</v>
      </c>
      <c r="CD204" s="63">
        <f t="shared" si="398"/>
        <v>0.38002314814814825</v>
      </c>
      <c r="CE204" s="63">
        <f t="shared" si="399"/>
        <v>0.39043981481481493</v>
      </c>
      <c r="CF204" s="63">
        <f t="shared" si="400"/>
        <v>0.39111111111111124</v>
      </c>
      <c r="CG204" s="63">
        <f t="shared" si="401"/>
        <v>0.3904166666666668</v>
      </c>
      <c r="CH204" s="36"/>
      <c r="CI204" s="36"/>
      <c r="CJ204" s="36"/>
      <c r="CK204" s="36"/>
      <c r="CL204" s="60">
        <v>60</v>
      </c>
    </row>
    <row r="205" spans="1:90" ht="26.25" customHeight="1" x14ac:dyDescent="0.25">
      <c r="A205" s="37">
        <v>73</v>
      </c>
      <c r="B205"/>
      <c r="C205" s="37" t="s">
        <v>25</v>
      </c>
      <c r="D205" s="37">
        <v>30</v>
      </c>
      <c r="E205" s="39"/>
      <c r="F205" s="42"/>
      <c r="G205" s="78">
        <v>64.61</v>
      </c>
      <c r="H205" s="41">
        <f t="shared" si="358"/>
        <v>64.59</v>
      </c>
      <c r="I205" s="42">
        <v>64.58</v>
      </c>
      <c r="J205" s="43">
        <f t="shared" si="354"/>
        <v>-2.0646226902036881E-4</v>
      </c>
      <c r="K205" s="44">
        <f t="shared" si="355"/>
        <v>-1.3333333333335418E-2</v>
      </c>
      <c r="L205" s="91" t="s">
        <v>1301</v>
      </c>
      <c r="M205" s="126" t="s">
        <v>1229</v>
      </c>
      <c r="N205" s="46">
        <f t="shared" si="356"/>
        <v>64.593333333333334</v>
      </c>
      <c r="O205" s="46"/>
      <c r="P205" s="42">
        <v>64.61</v>
      </c>
      <c r="Q205" s="46"/>
      <c r="R205" s="42">
        <v>64.61</v>
      </c>
      <c r="S205" s="46"/>
      <c r="T205" s="40">
        <v>64.56</v>
      </c>
      <c r="U205" s="47" t="str">
        <f t="shared" si="346"/>
        <v/>
      </c>
      <c r="V205" s="47" t="str">
        <f t="shared" si="347"/>
        <v/>
      </c>
      <c r="W205" s="48"/>
      <c r="X205" s="48"/>
      <c r="Y205" s="48"/>
      <c r="Z205" s="48"/>
      <c r="AA205" s="48"/>
      <c r="AB205" s="48"/>
      <c r="AC205" s="49"/>
      <c r="AD205" s="49"/>
      <c r="AE205" s="51">
        <f t="shared" si="359"/>
        <v>73</v>
      </c>
      <c r="AF205" s="51" t="str">
        <f t="shared" si="360"/>
        <v/>
      </c>
      <c r="AG205" s="51" t="str">
        <f t="shared" si="361"/>
        <v>o</v>
      </c>
      <c r="AH205" s="51">
        <f t="shared" si="362"/>
        <v>30</v>
      </c>
      <c r="AI205" s="52">
        <f t="shared" si="363"/>
        <v>64.59</v>
      </c>
      <c r="AJ205" s="68" t="s">
        <v>25</v>
      </c>
      <c r="AK205" s="53"/>
      <c r="AL205" s="52"/>
      <c r="AM205" s="53">
        <f t="shared" si="365"/>
        <v>30</v>
      </c>
      <c r="AN205" s="53">
        <f>IF(AJ205&lt;&gt;"",IF(AJ205="o",VLOOKUP(AM205,OpenSect!$A$1:$D$11,2),IF(AJ205="u",VLOOKUP(AM205,UpHill!$A$1:$D$35,2),IF(AJ205="d",VLOOKUP(AM205,DownHill!$A$3:$D$29,2),IF(AJ205="f",VLOOKUP(AM205,FlatUnd!$A$2:$D$30,2),IF(AJ205="t",VLOOKUP(AM205,TimeAdd!$A$1:$D$176,2),IF(AJ205="l",VLOOKUP(AM205,SLimit!$A$1:$D$8,2),AN204)))))),AN204)</f>
        <v>30</v>
      </c>
      <c r="AO205" s="53">
        <f>IF(AJ205&lt;&gt;"",IF(AJ205="o",VLOOKUP(AM205,OpenSect!$A$1:$D$11,3),IF(AJ205="u",VLOOKUP(AM205,UpHill!$A$1:$D$35,3),IF(AJ205="d",VLOOKUP(AM205,DownHill!$A$3:$D$29,3),IF(AJ205="f",VLOOKUP(AM205,FlatUnd!$A$2:$D$30,3),IF(AJ205="t",VLOOKUP(AM205,TimeAdd!$A$1:$D$18,3),IF(AJ205="l",VLOOKUP(AM205,SLimit!$A$1:$D$8,3),AO204)))))),AO204)</f>
        <v>30</v>
      </c>
      <c r="AP205" s="53">
        <f>IF(AJ205&lt;&gt;"",IF(AJ205="o",VLOOKUP(AM205,OpenSect!$A$1:$D$11,4),IF(AJ205="u",VLOOKUP(AM205,UpHill!$A$1:$D$35,4),IF(AJ205="d",VLOOKUP(AM205,DownHill!$A$3:$D$29,4),IF(AJ205="f",VLOOKUP(AM205,FlatUnd!$A$2:$D$30,4),IF(AJ205="t",VLOOKUP(AM205,TimeAdd!$A$1:$D$18,4),IF(AJ205="l",VLOOKUP(AM205,SLimit!$A$1:$D$8,4),AP204)))))),AP204)</f>
        <v>30</v>
      </c>
      <c r="AQ205" s="53" t="str">
        <f t="shared" si="366"/>
        <v>60</v>
      </c>
      <c r="AR205" s="54" t="str">
        <f t="shared" si="367"/>
        <v>Bear RIGHT into Sherwood.</v>
      </c>
      <c r="AS205" s="55"/>
      <c r="AT205" s="55"/>
      <c r="AU205" s="56">
        <f>IF(GroupStTimes!$A$8=0,MIN(CB205,CD205,CF205),MIN(BZ205,CB205,CD205,CF205))</f>
        <v>0.33584490740740758</v>
      </c>
      <c r="AV205" s="56">
        <f>IF(GroupStTimes!$A$8=0,MAX(CC205,CE205,CG205),MAX(CA205,CC205,CE205,CG205))</f>
        <v>0.39099537037037047</v>
      </c>
      <c r="AW205" s="57" t="str">
        <f t="shared" si="368"/>
        <v/>
      </c>
      <c r="AX205" s="58" t="str">
        <f t="shared" si="369"/>
        <v/>
      </c>
      <c r="AY205" s="58" t="str">
        <f t="shared" si="370"/>
        <v/>
      </c>
      <c r="AZ205" s="31">
        <f t="shared" si="371"/>
        <v>63.55</v>
      </c>
      <c r="BA205" s="59">
        <f t="shared" si="372"/>
        <v>0.33439814814814833</v>
      </c>
      <c r="BB205" s="59">
        <f t="shared" si="373"/>
        <v>0.33995370370370392</v>
      </c>
      <c r="BC205" s="59">
        <f t="shared" si="374"/>
        <v>0.33774305555555567</v>
      </c>
      <c r="BD205" s="59">
        <f t="shared" si="375"/>
        <v>0.38357638888888895</v>
      </c>
      <c r="BE205" s="59">
        <f t="shared" si="376"/>
        <v>0.37913194444444454</v>
      </c>
      <c r="BF205" s="59">
        <f t="shared" si="377"/>
        <v>0.38954861111111122</v>
      </c>
      <c r="BG205" s="59">
        <f t="shared" si="378"/>
        <v>0.39021990740740753</v>
      </c>
      <c r="BH205" s="59">
        <f t="shared" si="379"/>
        <v>0.38952546296296309</v>
      </c>
      <c r="BI205" s="31">
        <f t="shared" si="380"/>
        <v>1.0400000000000063</v>
      </c>
      <c r="BJ205" s="61">
        <f t="shared" ref="BJ205:BM205" si="415">IF($AJ204="t",IF(AM203=0,0,$BI205/AM203),IF(AM204=0,0,$BI205/AM204))</f>
        <v>3.4666666666666873E-2</v>
      </c>
      <c r="BK205" s="61">
        <f t="shared" si="415"/>
        <v>3.4666666666666873E-2</v>
      </c>
      <c r="BL205" s="61">
        <f t="shared" si="415"/>
        <v>3.4666666666666873E-2</v>
      </c>
      <c r="BM205" s="61">
        <f t="shared" si="415"/>
        <v>3.4666666666666873E-2</v>
      </c>
      <c r="BN205" s="62">
        <f t="shared" si="382"/>
        <v>0</v>
      </c>
      <c r="BO205" s="62">
        <f t="shared" si="383"/>
        <v>2</v>
      </c>
      <c r="BP205" s="62">
        <f t="shared" si="384"/>
        <v>5</v>
      </c>
      <c r="BQ205" s="62">
        <f t="shared" si="385"/>
        <v>0</v>
      </c>
      <c r="BR205" s="62">
        <f t="shared" si="386"/>
        <v>2</v>
      </c>
      <c r="BS205" s="62">
        <f t="shared" si="387"/>
        <v>5</v>
      </c>
      <c r="BT205" s="62">
        <f t="shared" si="388"/>
        <v>0</v>
      </c>
      <c r="BU205" s="62">
        <f t="shared" si="389"/>
        <v>2</v>
      </c>
      <c r="BV205" s="62">
        <f t="shared" si="390"/>
        <v>5</v>
      </c>
      <c r="BW205" s="62">
        <f t="shared" si="391"/>
        <v>0</v>
      </c>
      <c r="BX205" s="62">
        <f t="shared" si="392"/>
        <v>2</v>
      </c>
      <c r="BY205" s="62">
        <f t="shared" si="393"/>
        <v>5</v>
      </c>
      <c r="BZ205" s="63">
        <f t="shared" si="394"/>
        <v>0.33584490740740758</v>
      </c>
      <c r="CA205" s="63">
        <f t="shared" si="395"/>
        <v>0.34140046296296317</v>
      </c>
      <c r="CB205" s="63">
        <f t="shared" si="396"/>
        <v>0.33918981481481492</v>
      </c>
      <c r="CC205" s="63">
        <f t="shared" si="397"/>
        <v>0.3850231481481482</v>
      </c>
      <c r="CD205" s="63">
        <f t="shared" si="398"/>
        <v>0.38057870370370378</v>
      </c>
      <c r="CE205" s="63">
        <f t="shared" si="399"/>
        <v>0.39099537037037047</v>
      </c>
      <c r="CF205" s="63">
        <f t="shared" si="400"/>
        <v>0.39166666666666677</v>
      </c>
      <c r="CG205" s="63">
        <f t="shared" si="401"/>
        <v>0.39097222222222233</v>
      </c>
      <c r="CH205" s="36"/>
      <c r="CI205" s="36"/>
      <c r="CJ205" s="36"/>
      <c r="CK205" s="36"/>
      <c r="CL205" s="60">
        <v>60</v>
      </c>
    </row>
    <row r="206" spans="1:90" ht="40.5" x14ac:dyDescent="0.25">
      <c r="A206" s="37">
        <v>73</v>
      </c>
      <c r="B206"/>
      <c r="C206" s="37" t="s">
        <v>25</v>
      </c>
      <c r="D206" s="37">
        <v>30</v>
      </c>
      <c r="E206" s="39"/>
      <c r="F206" s="42"/>
      <c r="G206" s="78">
        <v>64.88</v>
      </c>
      <c r="H206" s="41">
        <f t="shared" si="358"/>
        <v>64.87</v>
      </c>
      <c r="I206" s="42">
        <v>64.849999999999994</v>
      </c>
      <c r="J206" s="43">
        <f t="shared" si="354"/>
        <v>-3.0840400925205894E-4</v>
      </c>
      <c r="K206" s="44">
        <f t="shared" si="355"/>
        <v>-1.9999999999996021E-2</v>
      </c>
      <c r="L206" s="91" t="s">
        <v>1733</v>
      </c>
      <c r="M206" s="126" t="s">
        <v>1229</v>
      </c>
      <c r="N206" s="46">
        <f t="shared" si="356"/>
        <v>64.86999999999999</v>
      </c>
      <c r="O206" s="46"/>
      <c r="P206" s="42">
        <v>64.88</v>
      </c>
      <c r="Q206" s="46"/>
      <c r="R206" s="42">
        <v>64.88</v>
      </c>
      <c r="S206" s="46"/>
      <c r="T206" s="40">
        <v>64.849999999999994</v>
      </c>
      <c r="U206" s="47" t="str">
        <f t="shared" si="346"/>
        <v/>
      </c>
      <c r="V206" s="47" t="str">
        <f t="shared" si="347"/>
        <v/>
      </c>
      <c r="W206" s="48"/>
      <c r="X206" s="48"/>
      <c r="Y206" s="48"/>
      <c r="Z206" s="48"/>
      <c r="AA206" s="48"/>
      <c r="AB206" s="48"/>
      <c r="AC206" s="49"/>
      <c r="AD206" s="49"/>
      <c r="AE206" s="51">
        <f t="shared" si="359"/>
        <v>73</v>
      </c>
      <c r="AF206" s="51" t="str">
        <f t="shared" si="360"/>
        <v/>
      </c>
      <c r="AG206" s="51" t="str">
        <f t="shared" si="361"/>
        <v>o</v>
      </c>
      <c r="AH206" s="51">
        <f t="shared" si="362"/>
        <v>30</v>
      </c>
      <c r="AI206" s="52">
        <f t="shared" si="363"/>
        <v>64.87</v>
      </c>
      <c r="AJ206" s="68" t="s">
        <v>25</v>
      </c>
      <c r="AK206" s="53"/>
      <c r="AL206" s="52"/>
      <c r="AM206" s="53">
        <f t="shared" si="365"/>
        <v>30</v>
      </c>
      <c r="AN206" s="53">
        <f>IF(AJ206&lt;&gt;"",IF(AJ206="o",VLOOKUP(AM206,OpenSect!$A$1:$D$11,2),IF(AJ206="u",VLOOKUP(AM206,UpHill!$A$1:$D$35,2),IF(AJ206="d",VLOOKUP(AM206,DownHill!$A$3:$D$29,2),IF(AJ206="f",VLOOKUP(AM206,FlatUnd!$A$2:$D$30,2),IF(AJ206="t",VLOOKUP(AM206,TimeAdd!$A$1:$D$176,2),IF(AJ206="l",VLOOKUP(AM206,SLimit!$A$1:$D$8,2),AN205)))))),AN205)</f>
        <v>30</v>
      </c>
      <c r="AO206" s="53">
        <f>IF(AJ206&lt;&gt;"",IF(AJ206="o",VLOOKUP(AM206,OpenSect!$A$1:$D$11,3),IF(AJ206="u",VLOOKUP(AM206,UpHill!$A$1:$D$35,3),IF(AJ206="d",VLOOKUP(AM206,DownHill!$A$3:$D$29,3),IF(AJ206="f",VLOOKUP(AM206,FlatUnd!$A$2:$D$30,3),IF(AJ206="t",VLOOKUP(AM206,TimeAdd!$A$1:$D$18,3),IF(AJ206="l",VLOOKUP(AM206,SLimit!$A$1:$D$8,3),AO205)))))),AO205)</f>
        <v>30</v>
      </c>
      <c r="AP206" s="53">
        <f>IF(AJ206&lt;&gt;"",IF(AJ206="o",VLOOKUP(AM206,OpenSect!$A$1:$D$11,4),IF(AJ206="u",VLOOKUP(AM206,UpHill!$A$1:$D$35,4),IF(AJ206="d",VLOOKUP(AM206,DownHill!$A$3:$D$29,4),IF(AJ206="f",VLOOKUP(AM206,FlatUnd!$A$2:$D$30,4),IF(AJ206="t",VLOOKUP(AM206,TimeAdd!$A$1:$D$18,4),IF(AJ206="l",VLOOKUP(AM206,SLimit!$A$1:$D$8,4),AP205)))))),AP205)</f>
        <v>30</v>
      </c>
      <c r="AQ206" s="53" t="str">
        <f t="shared" si="366"/>
        <v>60</v>
      </c>
      <c r="AR206" s="54" t="str">
        <f t="shared" si="367"/>
        <v>Continue STRAIGHT it is now Eugene Marais Rd</v>
      </c>
      <c r="AS206" s="55"/>
      <c r="AT206" s="55"/>
      <c r="AU206" s="56">
        <f>IF(GroupStTimes!$A$8=0,MIN(CB206,CD206,CF206),MIN(BZ206,CB206,CD206,CF206))</f>
        <v>0.33622685185185203</v>
      </c>
      <c r="AV206" s="56">
        <f>IF(GroupStTimes!$A$8=0,MAX(CC206,CE206,CG206),MAX(CA206,CC206,CE206,CG206))</f>
        <v>0.39137731481481491</v>
      </c>
      <c r="AW206" s="57" t="str">
        <f t="shared" si="368"/>
        <v/>
      </c>
      <c r="AX206" s="58" t="str">
        <f t="shared" si="369"/>
        <v/>
      </c>
      <c r="AY206" s="58" t="str">
        <f t="shared" si="370"/>
        <v/>
      </c>
      <c r="AZ206" s="31">
        <f t="shared" si="371"/>
        <v>63.55</v>
      </c>
      <c r="BA206" s="59">
        <f t="shared" si="372"/>
        <v>0.33439814814814833</v>
      </c>
      <c r="BB206" s="59">
        <f t="shared" si="373"/>
        <v>0.33995370370370392</v>
      </c>
      <c r="BC206" s="59">
        <f t="shared" si="374"/>
        <v>0.33774305555555567</v>
      </c>
      <c r="BD206" s="59">
        <f t="shared" si="375"/>
        <v>0.38357638888888895</v>
      </c>
      <c r="BE206" s="59">
        <f t="shared" si="376"/>
        <v>0.37913194444444454</v>
      </c>
      <c r="BF206" s="59">
        <f t="shared" si="377"/>
        <v>0.38954861111111122</v>
      </c>
      <c r="BG206" s="59">
        <f t="shared" si="378"/>
        <v>0.39021990740740753</v>
      </c>
      <c r="BH206" s="59">
        <f t="shared" si="379"/>
        <v>0.38952546296296309</v>
      </c>
      <c r="BI206" s="31">
        <f t="shared" si="380"/>
        <v>1.3200000000000074</v>
      </c>
      <c r="BJ206" s="61">
        <f t="shared" ref="BJ206:BM206" si="416">IF($AJ205="t",IF(AM204=0,0,$BI206/AM204),IF(AM205=0,0,$BI206/AM205))</f>
        <v>4.4000000000000247E-2</v>
      </c>
      <c r="BK206" s="61">
        <f t="shared" si="416"/>
        <v>4.4000000000000247E-2</v>
      </c>
      <c r="BL206" s="61">
        <f t="shared" si="416"/>
        <v>4.4000000000000247E-2</v>
      </c>
      <c r="BM206" s="61">
        <f t="shared" si="416"/>
        <v>4.4000000000000247E-2</v>
      </c>
      <c r="BN206" s="62">
        <f t="shared" si="382"/>
        <v>0</v>
      </c>
      <c r="BO206" s="62">
        <f t="shared" si="383"/>
        <v>2</v>
      </c>
      <c r="BP206" s="62">
        <f t="shared" si="384"/>
        <v>38</v>
      </c>
      <c r="BQ206" s="62">
        <f t="shared" si="385"/>
        <v>0</v>
      </c>
      <c r="BR206" s="62">
        <f t="shared" si="386"/>
        <v>2</v>
      </c>
      <c r="BS206" s="62">
        <f t="shared" si="387"/>
        <v>38</v>
      </c>
      <c r="BT206" s="62">
        <f t="shared" si="388"/>
        <v>0</v>
      </c>
      <c r="BU206" s="62">
        <f t="shared" si="389"/>
        <v>2</v>
      </c>
      <c r="BV206" s="62">
        <f t="shared" si="390"/>
        <v>38</v>
      </c>
      <c r="BW206" s="62">
        <f t="shared" si="391"/>
        <v>0</v>
      </c>
      <c r="BX206" s="62">
        <f t="shared" si="392"/>
        <v>2</v>
      </c>
      <c r="BY206" s="62">
        <f t="shared" si="393"/>
        <v>38</v>
      </c>
      <c r="BZ206" s="63">
        <f t="shared" si="394"/>
        <v>0.33622685185185203</v>
      </c>
      <c r="CA206" s="63">
        <f t="shared" si="395"/>
        <v>0.34178240740740762</v>
      </c>
      <c r="CB206" s="63">
        <f t="shared" si="396"/>
        <v>0.33957175925925936</v>
      </c>
      <c r="CC206" s="63">
        <f t="shared" si="397"/>
        <v>0.38540509259259265</v>
      </c>
      <c r="CD206" s="63">
        <f t="shared" si="398"/>
        <v>0.38096064814814823</v>
      </c>
      <c r="CE206" s="63">
        <f t="shared" si="399"/>
        <v>0.39137731481481491</v>
      </c>
      <c r="CF206" s="63">
        <f t="shared" si="400"/>
        <v>0.39204861111111122</v>
      </c>
      <c r="CG206" s="63">
        <f t="shared" si="401"/>
        <v>0.39135416666666678</v>
      </c>
      <c r="CH206" s="36"/>
      <c r="CI206" s="36"/>
      <c r="CJ206" s="36"/>
      <c r="CK206" s="36"/>
      <c r="CL206" s="60">
        <v>60</v>
      </c>
    </row>
    <row r="207" spans="1:90" ht="26.25" customHeight="1" x14ac:dyDescent="0.25">
      <c r="A207" s="37">
        <v>73</v>
      </c>
      <c r="B207"/>
      <c r="E207" s="39"/>
      <c r="F207" s="42"/>
      <c r="G207" s="78">
        <v>65.37</v>
      </c>
      <c r="H207" s="41">
        <f t="shared" si="358"/>
        <v>65.36</v>
      </c>
      <c r="I207" s="42">
        <v>65.34</v>
      </c>
      <c r="J207" s="43">
        <f t="shared" si="354"/>
        <v>-4.5913682277320381E-4</v>
      </c>
      <c r="K207" s="44">
        <f t="shared" si="355"/>
        <v>-3.0000000000001137E-2</v>
      </c>
      <c r="L207" s="91" t="s">
        <v>1302</v>
      </c>
      <c r="M207" s="126" t="s">
        <v>1230</v>
      </c>
      <c r="N207" s="46">
        <f t="shared" si="356"/>
        <v>65.37</v>
      </c>
      <c r="O207" s="46"/>
      <c r="P207" s="42">
        <v>65.37</v>
      </c>
      <c r="Q207" s="46"/>
      <c r="R207" s="42">
        <v>65.37</v>
      </c>
      <c r="S207" s="46"/>
      <c r="T207" s="40"/>
      <c r="U207" s="47" t="str">
        <f t="shared" si="346"/>
        <v/>
      </c>
      <c r="V207" s="47" t="str">
        <f t="shared" si="347"/>
        <v/>
      </c>
      <c r="W207" s="48"/>
      <c r="X207" s="48"/>
      <c r="Y207" s="48"/>
      <c r="Z207" s="48"/>
      <c r="AA207" s="48"/>
      <c r="AB207" s="48"/>
      <c r="AC207" s="49"/>
      <c r="AD207" s="49"/>
      <c r="AE207" s="51">
        <f t="shared" si="359"/>
        <v>73</v>
      </c>
      <c r="AF207" s="51" t="str">
        <f t="shared" si="360"/>
        <v/>
      </c>
      <c r="AG207" s="51" t="str">
        <f t="shared" si="361"/>
        <v/>
      </c>
      <c r="AH207" s="51" t="str">
        <f t="shared" si="362"/>
        <v/>
      </c>
      <c r="AI207" s="52">
        <f t="shared" si="363"/>
        <v>65.36</v>
      </c>
      <c r="AJ207" s="68"/>
      <c r="AK207" s="53"/>
      <c r="AL207" s="52"/>
      <c r="AM207" s="53">
        <f t="shared" si="365"/>
        <v>30</v>
      </c>
      <c r="AN207" s="53">
        <f>IF(AJ207&lt;&gt;"",IF(AJ207="o",VLOOKUP(AM207,OpenSect!$A$1:$D$11,2),IF(AJ207="u",VLOOKUP(AM207,UpHill!$A$1:$D$35,2),IF(AJ207="d",VLOOKUP(AM207,DownHill!$A$3:$D$29,2),IF(AJ207="f",VLOOKUP(AM207,FlatUnd!$A$2:$D$30,2),IF(AJ207="t",VLOOKUP(AM207,TimeAdd!$A$1:$D$176,2),IF(AJ207="l",VLOOKUP(AM207,SLimit!$A$1:$D$8,2),AN206)))))),AN206)</f>
        <v>30</v>
      </c>
      <c r="AO207" s="53">
        <f>IF(AJ207&lt;&gt;"",IF(AJ207="o",VLOOKUP(AM207,OpenSect!$A$1:$D$11,3),IF(AJ207="u",VLOOKUP(AM207,UpHill!$A$1:$D$35,3),IF(AJ207="d",VLOOKUP(AM207,DownHill!$A$3:$D$29,3),IF(AJ207="f",VLOOKUP(AM207,FlatUnd!$A$2:$D$30,3),IF(AJ207="t",VLOOKUP(AM207,TimeAdd!$A$1:$D$18,3),IF(AJ207="l",VLOOKUP(AM207,SLimit!$A$1:$D$8,3),AO206)))))),AO206)</f>
        <v>30</v>
      </c>
      <c r="AP207" s="53">
        <f>IF(AJ207&lt;&gt;"",IF(AJ207="o",VLOOKUP(AM207,OpenSect!$A$1:$D$11,4),IF(AJ207="u",VLOOKUP(AM207,UpHill!$A$1:$D$35,4),IF(AJ207="d",VLOOKUP(AM207,DownHill!$A$3:$D$29,4),IF(AJ207="f",VLOOKUP(AM207,FlatUnd!$A$2:$D$30,4),IF(AJ207="t",VLOOKUP(AM207,TimeAdd!$A$1:$D$18,4),IF(AJ207="l",VLOOKUP(AM207,SLimit!$A$1:$D$8,4),AP206)))))),AP206)</f>
        <v>30</v>
      </c>
      <c r="AQ207" s="53" t="str">
        <f t="shared" si="366"/>
        <v>40</v>
      </c>
      <c r="AR207" s="54" t="str">
        <f t="shared" si="367"/>
        <v xml:space="preserve">40 Speed limit. </v>
      </c>
      <c r="AS207" s="55"/>
      <c r="AT207" s="55"/>
      <c r="AU207" s="56">
        <f>IF(GroupStTimes!$A$8=0,MIN(CB207,CD207,CF207),MIN(BZ207,CB207,CD207,CF207))</f>
        <v>0.33690972222222243</v>
      </c>
      <c r="AV207" s="56">
        <f>IF(GroupStTimes!$A$8=0,MAX(CC207,CE207,CG207),MAX(CA207,CC207,CE207,CG207))</f>
        <v>0.39206018518518532</v>
      </c>
      <c r="AW207" s="57" t="str">
        <f t="shared" si="368"/>
        <v/>
      </c>
      <c r="AX207" s="58" t="str">
        <f t="shared" si="369"/>
        <v/>
      </c>
      <c r="AY207" s="58" t="str">
        <f t="shared" si="370"/>
        <v/>
      </c>
      <c r="AZ207" s="31">
        <f t="shared" si="371"/>
        <v>63.55</v>
      </c>
      <c r="BA207" s="59">
        <f t="shared" si="372"/>
        <v>0.33439814814814833</v>
      </c>
      <c r="BB207" s="59">
        <f t="shared" si="373"/>
        <v>0.33995370370370392</v>
      </c>
      <c r="BC207" s="59">
        <f t="shared" si="374"/>
        <v>0.33774305555555567</v>
      </c>
      <c r="BD207" s="59">
        <f t="shared" si="375"/>
        <v>0.38357638888888895</v>
      </c>
      <c r="BE207" s="59">
        <f t="shared" si="376"/>
        <v>0.37913194444444454</v>
      </c>
      <c r="BF207" s="59">
        <f t="shared" si="377"/>
        <v>0.38954861111111122</v>
      </c>
      <c r="BG207" s="59">
        <f t="shared" si="378"/>
        <v>0.39021990740740753</v>
      </c>
      <c r="BH207" s="59">
        <f t="shared" si="379"/>
        <v>0.38952546296296309</v>
      </c>
      <c r="BI207" s="31">
        <f t="shared" si="380"/>
        <v>1.8100000000000023</v>
      </c>
      <c r="BJ207" s="61">
        <f t="shared" ref="BJ207:BM207" si="417">IF($AJ206="t",IF(AM205=0,0,$BI207/AM205),IF(AM206=0,0,$BI207/AM206))</f>
        <v>6.0333333333333412E-2</v>
      </c>
      <c r="BK207" s="61">
        <f t="shared" si="417"/>
        <v>6.0333333333333412E-2</v>
      </c>
      <c r="BL207" s="61">
        <f t="shared" si="417"/>
        <v>6.0333333333333412E-2</v>
      </c>
      <c r="BM207" s="61">
        <f t="shared" si="417"/>
        <v>6.0333333333333412E-2</v>
      </c>
      <c r="BN207" s="62">
        <f t="shared" si="382"/>
        <v>0</v>
      </c>
      <c r="BO207" s="62">
        <f t="shared" si="383"/>
        <v>3</v>
      </c>
      <c r="BP207" s="62">
        <f t="shared" si="384"/>
        <v>37</v>
      </c>
      <c r="BQ207" s="62">
        <f t="shared" si="385"/>
        <v>0</v>
      </c>
      <c r="BR207" s="62">
        <f t="shared" si="386"/>
        <v>3</v>
      </c>
      <c r="BS207" s="62">
        <f t="shared" si="387"/>
        <v>37</v>
      </c>
      <c r="BT207" s="62">
        <f t="shared" si="388"/>
        <v>0</v>
      </c>
      <c r="BU207" s="62">
        <f t="shared" si="389"/>
        <v>3</v>
      </c>
      <c r="BV207" s="62">
        <f t="shared" si="390"/>
        <v>37</v>
      </c>
      <c r="BW207" s="62">
        <f t="shared" si="391"/>
        <v>0</v>
      </c>
      <c r="BX207" s="62">
        <f t="shared" si="392"/>
        <v>3</v>
      </c>
      <c r="BY207" s="62">
        <f t="shared" si="393"/>
        <v>37</v>
      </c>
      <c r="BZ207" s="63">
        <f t="shared" si="394"/>
        <v>0.33690972222222243</v>
      </c>
      <c r="CA207" s="63">
        <f t="shared" si="395"/>
        <v>0.34246527777777802</v>
      </c>
      <c r="CB207" s="63">
        <f t="shared" si="396"/>
        <v>0.34025462962962977</v>
      </c>
      <c r="CC207" s="63">
        <f t="shared" si="397"/>
        <v>0.38608796296296305</v>
      </c>
      <c r="CD207" s="63">
        <f t="shared" si="398"/>
        <v>0.38164351851851863</v>
      </c>
      <c r="CE207" s="63">
        <f t="shared" si="399"/>
        <v>0.39206018518518532</v>
      </c>
      <c r="CF207" s="63">
        <f t="shared" si="400"/>
        <v>0.39273148148148163</v>
      </c>
      <c r="CG207" s="63">
        <f t="shared" si="401"/>
        <v>0.39203703703703718</v>
      </c>
      <c r="CH207" s="36"/>
      <c r="CI207" s="36"/>
      <c r="CJ207" s="36"/>
      <c r="CK207" s="36"/>
      <c r="CL207" s="60">
        <v>60</v>
      </c>
    </row>
    <row r="208" spans="1:90" ht="26.25" customHeight="1" x14ac:dyDescent="0.25">
      <c r="A208" s="37">
        <v>73</v>
      </c>
      <c r="B208"/>
      <c r="C208" s="37" t="s">
        <v>25</v>
      </c>
      <c r="D208" s="37">
        <v>30</v>
      </c>
      <c r="E208" s="39"/>
      <c r="F208" s="42"/>
      <c r="G208" s="78">
        <v>65.430000000000007</v>
      </c>
      <c r="H208" s="41">
        <f t="shared" si="358"/>
        <v>65.41</v>
      </c>
      <c r="I208" s="42">
        <v>65.39</v>
      </c>
      <c r="J208" s="43">
        <f t="shared" si="354"/>
        <v>-4.0780955293884133E-4</v>
      </c>
      <c r="K208" s="44">
        <f t="shared" si="355"/>
        <v>-2.6666666666670835E-2</v>
      </c>
      <c r="L208" s="91" t="s">
        <v>1303</v>
      </c>
      <c r="M208" s="126" t="s">
        <v>1229</v>
      </c>
      <c r="N208" s="46">
        <f t="shared" si="356"/>
        <v>65.416666666666671</v>
      </c>
      <c r="O208" s="46"/>
      <c r="P208" s="42">
        <v>65.430000000000007</v>
      </c>
      <c r="Q208" s="46"/>
      <c r="R208" s="42">
        <v>65.430000000000007</v>
      </c>
      <c r="S208" s="46"/>
      <c r="T208" s="40">
        <v>65.39</v>
      </c>
      <c r="U208" s="47" t="str">
        <f t="shared" si="346"/>
        <v/>
      </c>
      <c r="V208" s="47" t="str">
        <f t="shared" si="347"/>
        <v/>
      </c>
      <c r="W208" s="48"/>
      <c r="X208" s="48"/>
      <c r="Y208" s="48"/>
      <c r="Z208" s="48"/>
      <c r="AA208" s="48"/>
      <c r="AB208" s="48"/>
      <c r="AC208" s="49"/>
      <c r="AD208" s="49"/>
      <c r="AE208" s="51">
        <f t="shared" si="359"/>
        <v>73</v>
      </c>
      <c r="AF208" s="51" t="str">
        <f t="shared" si="360"/>
        <v/>
      </c>
      <c r="AG208" s="51" t="str">
        <f t="shared" si="361"/>
        <v>o</v>
      </c>
      <c r="AH208" s="51">
        <f t="shared" si="362"/>
        <v>30</v>
      </c>
      <c r="AI208" s="52">
        <f t="shared" si="363"/>
        <v>65.41</v>
      </c>
      <c r="AJ208" s="68" t="s">
        <v>25</v>
      </c>
      <c r="AK208" s="53"/>
      <c r="AL208" s="52"/>
      <c r="AM208" s="53">
        <f t="shared" si="365"/>
        <v>30</v>
      </c>
      <c r="AN208" s="53">
        <f>IF(AJ208&lt;&gt;"",IF(AJ208="o",VLOOKUP(AM208,OpenSect!$A$1:$D$11,2),IF(AJ208="u",VLOOKUP(AM208,UpHill!$A$1:$D$35,2),IF(AJ208="d",VLOOKUP(AM208,DownHill!$A$3:$D$29,2),IF(AJ208="f",VLOOKUP(AM208,FlatUnd!$A$2:$D$30,2),IF(AJ208="t",VLOOKUP(AM208,TimeAdd!$A$1:$D$176,2),IF(AJ208="l",VLOOKUP(AM208,SLimit!$A$1:$D$8,2),AN207)))))),AN207)</f>
        <v>30</v>
      </c>
      <c r="AO208" s="53">
        <f>IF(AJ208&lt;&gt;"",IF(AJ208="o",VLOOKUP(AM208,OpenSect!$A$1:$D$11,3),IF(AJ208="u",VLOOKUP(AM208,UpHill!$A$1:$D$35,3),IF(AJ208="d",VLOOKUP(AM208,DownHill!$A$3:$D$29,3),IF(AJ208="f",VLOOKUP(AM208,FlatUnd!$A$2:$D$30,3),IF(AJ208="t",VLOOKUP(AM208,TimeAdd!$A$1:$D$18,3),IF(AJ208="l",VLOOKUP(AM208,SLimit!$A$1:$D$8,3),AO207)))))),AO207)</f>
        <v>30</v>
      </c>
      <c r="AP208" s="53">
        <f>IF(AJ208&lt;&gt;"",IF(AJ208="o",VLOOKUP(AM208,OpenSect!$A$1:$D$11,4),IF(AJ208="u",VLOOKUP(AM208,UpHill!$A$1:$D$35,4),IF(AJ208="d",VLOOKUP(AM208,DownHill!$A$3:$D$29,4),IF(AJ208="f",VLOOKUP(AM208,FlatUnd!$A$2:$D$30,4),IF(AJ208="t",VLOOKUP(AM208,TimeAdd!$A$1:$D$18,4),IF(AJ208="l",VLOOKUP(AM208,SLimit!$A$1:$D$8,4),AP207)))))),AP207)</f>
        <v>30</v>
      </c>
      <c r="AQ208" s="53" t="str">
        <f t="shared" si="366"/>
        <v>60</v>
      </c>
      <c r="AR208" s="54" t="str">
        <f t="shared" si="367"/>
        <v>Turn RIGHT into Roy Campbell road .</v>
      </c>
      <c r="AS208" s="55"/>
      <c r="AT208" s="55"/>
      <c r="AU208" s="56">
        <f>IF(GroupStTimes!$A$8=0,MIN(CB208,CD208,CF208),MIN(BZ208,CB208,CD208,CF208))</f>
        <v>0.33697916666666683</v>
      </c>
      <c r="AV208" s="56">
        <f>IF(GroupStTimes!$A$8=0,MAX(CC208,CE208,CG208),MAX(CA208,CC208,CE208,CG208))</f>
        <v>0.39212962962962972</v>
      </c>
      <c r="AW208" s="57" t="str">
        <f t="shared" si="368"/>
        <v/>
      </c>
      <c r="AX208" s="58" t="str">
        <f t="shared" si="369"/>
        <v/>
      </c>
      <c r="AY208" s="58" t="str">
        <f t="shared" si="370"/>
        <v/>
      </c>
      <c r="AZ208" s="31">
        <f t="shared" si="371"/>
        <v>63.55</v>
      </c>
      <c r="BA208" s="59">
        <f t="shared" si="372"/>
        <v>0.33439814814814833</v>
      </c>
      <c r="BB208" s="59">
        <f t="shared" si="373"/>
        <v>0.33995370370370392</v>
      </c>
      <c r="BC208" s="59">
        <f t="shared" si="374"/>
        <v>0.33774305555555567</v>
      </c>
      <c r="BD208" s="59">
        <f t="shared" si="375"/>
        <v>0.38357638888888895</v>
      </c>
      <c r="BE208" s="59">
        <f t="shared" si="376"/>
        <v>0.37913194444444454</v>
      </c>
      <c r="BF208" s="59">
        <f t="shared" si="377"/>
        <v>0.38954861111111122</v>
      </c>
      <c r="BG208" s="59">
        <f t="shared" si="378"/>
        <v>0.39021990740740753</v>
      </c>
      <c r="BH208" s="59">
        <f t="shared" si="379"/>
        <v>0.38952546296296309</v>
      </c>
      <c r="BI208" s="31">
        <f t="shared" si="380"/>
        <v>1.8599999999999994</v>
      </c>
      <c r="BJ208" s="61">
        <f t="shared" ref="BJ208:BM208" si="418">IF($AJ207="t",IF(AM206=0,0,$BI208/AM206),IF(AM207=0,0,$BI208/AM207))</f>
        <v>6.1999999999999979E-2</v>
      </c>
      <c r="BK208" s="61">
        <f t="shared" si="418"/>
        <v>6.1999999999999979E-2</v>
      </c>
      <c r="BL208" s="61">
        <f t="shared" si="418"/>
        <v>6.1999999999999979E-2</v>
      </c>
      <c r="BM208" s="61">
        <f t="shared" si="418"/>
        <v>6.1999999999999979E-2</v>
      </c>
      <c r="BN208" s="62">
        <f t="shared" si="382"/>
        <v>0</v>
      </c>
      <c r="BO208" s="62">
        <f t="shared" si="383"/>
        <v>3</v>
      </c>
      <c r="BP208" s="62">
        <f t="shared" si="384"/>
        <v>43</v>
      </c>
      <c r="BQ208" s="62">
        <f t="shared" si="385"/>
        <v>0</v>
      </c>
      <c r="BR208" s="62">
        <f t="shared" si="386"/>
        <v>3</v>
      </c>
      <c r="BS208" s="62">
        <f t="shared" si="387"/>
        <v>43</v>
      </c>
      <c r="BT208" s="62">
        <f t="shared" si="388"/>
        <v>0</v>
      </c>
      <c r="BU208" s="62">
        <f t="shared" si="389"/>
        <v>3</v>
      </c>
      <c r="BV208" s="62">
        <f t="shared" si="390"/>
        <v>43</v>
      </c>
      <c r="BW208" s="62">
        <f t="shared" si="391"/>
        <v>0</v>
      </c>
      <c r="BX208" s="62">
        <f t="shared" si="392"/>
        <v>3</v>
      </c>
      <c r="BY208" s="62">
        <f t="shared" si="393"/>
        <v>43</v>
      </c>
      <c r="BZ208" s="63">
        <f t="shared" si="394"/>
        <v>0.33697916666666683</v>
      </c>
      <c r="CA208" s="63">
        <f t="shared" si="395"/>
        <v>0.34253472222222242</v>
      </c>
      <c r="CB208" s="63">
        <f t="shared" si="396"/>
        <v>0.34032407407407417</v>
      </c>
      <c r="CC208" s="63">
        <f t="shared" si="397"/>
        <v>0.38615740740740745</v>
      </c>
      <c r="CD208" s="63">
        <f t="shared" si="398"/>
        <v>0.38171296296296303</v>
      </c>
      <c r="CE208" s="63">
        <f t="shared" si="399"/>
        <v>0.39212962962962972</v>
      </c>
      <c r="CF208" s="63">
        <f t="shared" si="400"/>
        <v>0.39280092592592603</v>
      </c>
      <c r="CG208" s="63">
        <f t="shared" si="401"/>
        <v>0.39210648148148158</v>
      </c>
      <c r="CH208" s="36"/>
      <c r="CI208" s="36"/>
      <c r="CJ208" s="36"/>
      <c r="CK208" s="36"/>
      <c r="CL208" s="60">
        <v>60</v>
      </c>
    </row>
    <row r="209" spans="1:90" ht="40.5" x14ac:dyDescent="0.25">
      <c r="A209" s="37">
        <v>73</v>
      </c>
      <c r="B209"/>
      <c r="C209" s="37" t="s">
        <v>25</v>
      </c>
      <c r="D209" s="37">
        <v>30</v>
      </c>
      <c r="E209" s="39"/>
      <c r="F209" s="42"/>
      <c r="G209" s="78">
        <v>66.81</v>
      </c>
      <c r="H209" s="41">
        <f t="shared" si="358"/>
        <v>66.790000000000006</v>
      </c>
      <c r="I209" s="42">
        <v>66.77</v>
      </c>
      <c r="J209" s="43">
        <f t="shared" si="354"/>
        <v>-3.9938095951281768E-4</v>
      </c>
      <c r="K209" s="44">
        <f t="shared" si="355"/>
        <v>-2.6666666666670835E-2</v>
      </c>
      <c r="L209" s="91" t="s">
        <v>1323</v>
      </c>
      <c r="M209" s="126" t="s">
        <v>1229</v>
      </c>
      <c r="N209" s="46">
        <f t="shared" si="356"/>
        <v>66.796666666666667</v>
      </c>
      <c r="O209" s="46"/>
      <c r="P209" s="42">
        <v>66.81</v>
      </c>
      <c r="Q209" s="46"/>
      <c r="R209" s="42">
        <v>66.81</v>
      </c>
      <c r="S209" s="46"/>
      <c r="T209" s="40">
        <v>66.77</v>
      </c>
      <c r="U209" s="47" t="str">
        <f t="shared" si="346"/>
        <v/>
      </c>
      <c r="V209" s="47" t="str">
        <f t="shared" si="347"/>
        <v/>
      </c>
      <c r="W209" s="48"/>
      <c r="X209" s="48"/>
      <c r="Y209" s="48"/>
      <c r="Z209" s="48"/>
      <c r="AA209" s="48"/>
      <c r="AB209" s="48"/>
      <c r="AC209" s="49"/>
      <c r="AD209" s="49"/>
      <c r="AE209" s="51">
        <f t="shared" si="359"/>
        <v>73</v>
      </c>
      <c r="AF209" s="51" t="str">
        <f t="shared" si="360"/>
        <v/>
      </c>
      <c r="AG209" s="51" t="str">
        <f t="shared" si="361"/>
        <v>o</v>
      </c>
      <c r="AH209" s="51">
        <f t="shared" si="362"/>
        <v>30</v>
      </c>
      <c r="AI209" s="52">
        <f t="shared" si="363"/>
        <v>66.790000000000006</v>
      </c>
      <c r="AJ209" s="68" t="s">
        <v>25</v>
      </c>
      <c r="AK209" s="53"/>
      <c r="AL209" s="52"/>
      <c r="AM209" s="53">
        <f t="shared" si="365"/>
        <v>30</v>
      </c>
      <c r="AN209" s="53">
        <f>IF(AJ209&lt;&gt;"",IF(AJ209="o",VLOOKUP(AM209,OpenSect!$A$1:$D$11,2),IF(AJ209="u",VLOOKUP(AM209,UpHill!$A$1:$D$35,2),IF(AJ209="d",VLOOKUP(AM209,DownHill!$A$3:$D$29,2),IF(AJ209="f",VLOOKUP(AM209,FlatUnd!$A$2:$D$30,2),IF(AJ209="t",VLOOKUP(AM209,TimeAdd!$A$1:$D$176,2),IF(AJ209="l",VLOOKUP(AM209,SLimit!$A$1:$D$8,2),AN208)))))),AN208)</f>
        <v>30</v>
      </c>
      <c r="AO209" s="53">
        <f>IF(AJ209&lt;&gt;"",IF(AJ209="o",VLOOKUP(AM209,OpenSect!$A$1:$D$11,3),IF(AJ209="u",VLOOKUP(AM209,UpHill!$A$1:$D$35,3),IF(AJ209="d",VLOOKUP(AM209,DownHill!$A$3:$D$29,3),IF(AJ209="f",VLOOKUP(AM209,FlatUnd!$A$2:$D$30,3),IF(AJ209="t",VLOOKUP(AM209,TimeAdd!$A$1:$D$18,3),IF(AJ209="l",VLOOKUP(AM209,SLimit!$A$1:$D$8,3),AO208)))))),AO208)</f>
        <v>30</v>
      </c>
      <c r="AP209" s="53">
        <f>IF(AJ209&lt;&gt;"",IF(AJ209="o",VLOOKUP(AM209,OpenSect!$A$1:$D$11,4),IF(AJ209="u",VLOOKUP(AM209,UpHill!$A$1:$D$35,4),IF(AJ209="d",VLOOKUP(AM209,DownHill!$A$3:$D$29,4),IF(AJ209="f",VLOOKUP(AM209,FlatUnd!$A$2:$D$30,4),IF(AJ209="t",VLOOKUP(AM209,TimeAdd!$A$1:$D$18,4),IF(AJ209="l",VLOOKUP(AM209,SLimit!$A$1:$D$8,4),AP208)))))),AP208)</f>
        <v>30</v>
      </c>
      <c r="AQ209" s="53" t="str">
        <f t="shared" si="366"/>
        <v>60</v>
      </c>
      <c r="AR209" s="54" t="str">
        <f t="shared" si="367"/>
        <v>STOP T Junction. Turn RIGHT (This is Neville Rd )</v>
      </c>
      <c r="AS209" s="55"/>
      <c r="AT209" s="55"/>
      <c r="AU209" s="56">
        <f>IF(GroupStTimes!$A$8=0,MIN(CB209,CD209,CF209),MIN(BZ209,CB209,CD209,CF209))</f>
        <v>0.33890046296296317</v>
      </c>
      <c r="AV209" s="56">
        <f>IF(GroupStTimes!$A$8=0,MAX(CC209,CE209,CG209),MAX(CA209,CC209,CE209,CG209))</f>
        <v>0.39405092592592605</v>
      </c>
      <c r="AW209" s="57" t="str">
        <f t="shared" si="368"/>
        <v/>
      </c>
      <c r="AX209" s="58" t="str">
        <f t="shared" si="369"/>
        <v/>
      </c>
      <c r="AY209" s="58" t="str">
        <f t="shared" si="370"/>
        <v/>
      </c>
      <c r="AZ209" s="31">
        <f t="shared" si="371"/>
        <v>63.55</v>
      </c>
      <c r="BA209" s="59">
        <f t="shared" si="372"/>
        <v>0.33439814814814833</v>
      </c>
      <c r="BB209" s="59">
        <f t="shared" si="373"/>
        <v>0.33995370370370392</v>
      </c>
      <c r="BC209" s="59">
        <f t="shared" si="374"/>
        <v>0.33774305555555567</v>
      </c>
      <c r="BD209" s="59">
        <f t="shared" si="375"/>
        <v>0.38357638888888895</v>
      </c>
      <c r="BE209" s="59">
        <f t="shared" si="376"/>
        <v>0.37913194444444454</v>
      </c>
      <c r="BF209" s="59">
        <f t="shared" si="377"/>
        <v>0.38954861111111122</v>
      </c>
      <c r="BG209" s="59">
        <f t="shared" si="378"/>
        <v>0.39021990740740753</v>
      </c>
      <c r="BH209" s="59">
        <f t="shared" si="379"/>
        <v>0.38952546296296309</v>
      </c>
      <c r="BI209" s="31">
        <f t="shared" si="380"/>
        <v>3.2400000000000091</v>
      </c>
      <c r="BJ209" s="61">
        <f t="shared" ref="BJ209:BM209" si="419">IF($AJ208="t",IF(AM207=0,0,$BI209/AM207),IF(AM208=0,0,$BI209/AM208))</f>
        <v>0.1080000000000003</v>
      </c>
      <c r="BK209" s="61">
        <f t="shared" si="419"/>
        <v>0.1080000000000003</v>
      </c>
      <c r="BL209" s="61">
        <f t="shared" si="419"/>
        <v>0.1080000000000003</v>
      </c>
      <c r="BM209" s="61">
        <f t="shared" si="419"/>
        <v>0.1080000000000003</v>
      </c>
      <c r="BN209" s="62">
        <f t="shared" si="382"/>
        <v>0</v>
      </c>
      <c r="BO209" s="62">
        <f t="shared" si="383"/>
        <v>6</v>
      </c>
      <c r="BP209" s="62">
        <f t="shared" si="384"/>
        <v>29</v>
      </c>
      <c r="BQ209" s="62">
        <f t="shared" si="385"/>
        <v>0</v>
      </c>
      <c r="BR209" s="62">
        <f t="shared" si="386"/>
        <v>6</v>
      </c>
      <c r="BS209" s="62">
        <f t="shared" si="387"/>
        <v>29</v>
      </c>
      <c r="BT209" s="62">
        <f t="shared" si="388"/>
        <v>0</v>
      </c>
      <c r="BU209" s="62">
        <f t="shared" si="389"/>
        <v>6</v>
      </c>
      <c r="BV209" s="62">
        <f t="shared" si="390"/>
        <v>29</v>
      </c>
      <c r="BW209" s="62">
        <f t="shared" si="391"/>
        <v>0</v>
      </c>
      <c r="BX209" s="62">
        <f t="shared" si="392"/>
        <v>6</v>
      </c>
      <c r="BY209" s="62">
        <f t="shared" si="393"/>
        <v>29</v>
      </c>
      <c r="BZ209" s="63">
        <f t="shared" si="394"/>
        <v>0.33890046296296317</v>
      </c>
      <c r="CA209" s="63">
        <f t="shared" si="395"/>
        <v>0.34445601851851876</v>
      </c>
      <c r="CB209" s="63">
        <f t="shared" si="396"/>
        <v>0.34224537037037051</v>
      </c>
      <c r="CC209" s="63">
        <f t="shared" si="397"/>
        <v>0.38807870370370379</v>
      </c>
      <c r="CD209" s="63">
        <f t="shared" si="398"/>
        <v>0.38363425925925937</v>
      </c>
      <c r="CE209" s="63">
        <f t="shared" si="399"/>
        <v>0.39405092592592605</v>
      </c>
      <c r="CF209" s="63">
        <f t="shared" si="400"/>
        <v>0.39472222222222236</v>
      </c>
      <c r="CG209" s="63">
        <f t="shared" si="401"/>
        <v>0.39402777777777792</v>
      </c>
      <c r="CH209" s="36"/>
      <c r="CI209" s="36"/>
      <c r="CJ209" s="36"/>
      <c r="CK209" s="36"/>
      <c r="CL209" s="60">
        <v>60</v>
      </c>
    </row>
    <row r="210" spans="1:90" ht="40.5" x14ac:dyDescent="0.25">
      <c r="A210" s="37">
        <v>73</v>
      </c>
      <c r="B210"/>
      <c r="C210" s="37" t="s">
        <v>25</v>
      </c>
      <c r="D210" s="37">
        <v>36</v>
      </c>
      <c r="E210" s="39"/>
      <c r="F210" s="42"/>
      <c r="G210" s="78">
        <v>67.45</v>
      </c>
      <c r="H210" s="41">
        <f t="shared" si="358"/>
        <v>67.430000000000007</v>
      </c>
      <c r="I210" s="42">
        <v>67.41</v>
      </c>
      <c r="J210" s="43">
        <f t="shared" si="354"/>
        <v>-3.9558918063597147E-4</v>
      </c>
      <c r="K210" s="44">
        <f t="shared" si="355"/>
        <v>-2.6666666666670835E-2</v>
      </c>
      <c r="L210" s="91" t="s">
        <v>1315</v>
      </c>
      <c r="M210" s="126">
        <v>40</v>
      </c>
      <c r="N210" s="46">
        <f t="shared" si="356"/>
        <v>67.436666666666667</v>
      </c>
      <c r="O210" s="46"/>
      <c r="P210" s="42">
        <v>67.45</v>
      </c>
      <c r="Q210" s="46"/>
      <c r="R210" s="42">
        <v>67.45</v>
      </c>
      <c r="S210" s="46"/>
      <c r="T210" s="40">
        <v>67.41</v>
      </c>
      <c r="U210" s="47" t="str">
        <f t="shared" si="346"/>
        <v/>
      </c>
      <c r="V210" s="47" t="str">
        <f t="shared" si="347"/>
        <v/>
      </c>
      <c r="W210" s="48"/>
      <c r="X210" s="48"/>
      <c r="Y210" s="48"/>
      <c r="Z210" s="48"/>
      <c r="AA210" s="48"/>
      <c r="AB210" s="48"/>
      <c r="AC210" s="49"/>
      <c r="AD210" s="49"/>
      <c r="AE210" s="51">
        <f t="shared" si="359"/>
        <v>73</v>
      </c>
      <c r="AF210" s="51" t="str">
        <f t="shared" si="360"/>
        <v/>
      </c>
      <c r="AG210" s="51" t="str">
        <f t="shared" si="361"/>
        <v>o</v>
      </c>
      <c r="AH210" s="51">
        <f t="shared" si="362"/>
        <v>36</v>
      </c>
      <c r="AI210" s="52">
        <f t="shared" si="363"/>
        <v>67.430000000000007</v>
      </c>
      <c r="AJ210" s="68" t="s">
        <v>25</v>
      </c>
      <c r="AK210" s="53"/>
      <c r="AL210" s="52"/>
      <c r="AM210" s="53">
        <f t="shared" si="365"/>
        <v>36</v>
      </c>
      <c r="AN210" s="53">
        <f>IF(AJ210&lt;&gt;"",IF(AJ210="o",VLOOKUP(AM210,OpenSect!$A$1:$D$11,2),IF(AJ210="u",VLOOKUP(AM210,UpHill!$A$1:$D$35,2),IF(AJ210="d",VLOOKUP(AM210,DownHill!$A$3:$D$29,2),IF(AJ210="f",VLOOKUP(AM210,FlatUnd!$A$2:$D$30,2),IF(AJ210="t",VLOOKUP(AM210,TimeAdd!$A$1:$D$176,2),IF(AJ210="l",VLOOKUP(AM210,SLimit!$A$1:$D$8,2),AN209)))))),AN209)</f>
        <v>36</v>
      </c>
      <c r="AO210" s="53">
        <f>IF(AJ210&lt;&gt;"",IF(AJ210="o",VLOOKUP(AM210,OpenSect!$A$1:$D$11,3),IF(AJ210="u",VLOOKUP(AM210,UpHill!$A$1:$D$35,3),IF(AJ210="d",VLOOKUP(AM210,DownHill!$A$3:$D$29,3),IF(AJ210="f",VLOOKUP(AM210,FlatUnd!$A$2:$D$30,3),IF(AJ210="t",VLOOKUP(AM210,TimeAdd!$A$1:$D$18,3),IF(AJ210="l",VLOOKUP(AM210,SLimit!$A$1:$D$8,3),AO209)))))),AO209)</f>
        <v>36</v>
      </c>
      <c r="AP210" s="53">
        <f>IF(AJ210&lt;&gt;"",IF(AJ210="o",VLOOKUP(AM210,OpenSect!$A$1:$D$11,4),IF(AJ210="u",VLOOKUP(AM210,UpHill!$A$1:$D$35,4),IF(AJ210="d",VLOOKUP(AM210,DownHill!$A$3:$D$29,4),IF(AJ210="f",VLOOKUP(AM210,FlatUnd!$A$2:$D$30,4),IF(AJ210="t",VLOOKUP(AM210,TimeAdd!$A$1:$D$18,4),IF(AJ210="l",VLOOKUP(AM210,SLimit!$A$1:$D$8,4),AP209)))))),AP209)</f>
        <v>36</v>
      </c>
      <c r="AQ210" s="53">
        <f t="shared" si="366"/>
        <v>40</v>
      </c>
      <c r="AR210" s="54" t="str">
        <f t="shared" si="367"/>
        <v>Traffic light.  T-Junction Turn LEFT.  This is Zwartkop Rd</v>
      </c>
      <c r="AS210" s="55"/>
      <c r="AT210" s="55"/>
      <c r="AU210" s="56">
        <f>IF(GroupStTimes!$A$8=0,MIN(CB210,CD210,CF210),MIN(BZ210,CB210,CD210,CF210))</f>
        <v>0.33979166666666683</v>
      </c>
      <c r="AV210" s="56">
        <f>IF(GroupStTimes!$A$8=0,MAX(CC210,CE210,CG210),MAX(CA210,CC210,CE210,CG210))</f>
        <v>0.39494212962962971</v>
      </c>
      <c r="AW210" s="57" t="str">
        <f t="shared" si="368"/>
        <v/>
      </c>
      <c r="AX210" s="58" t="str">
        <f t="shared" si="369"/>
        <v/>
      </c>
      <c r="AY210" s="58" t="str">
        <f t="shared" si="370"/>
        <v/>
      </c>
      <c r="AZ210" s="31">
        <f t="shared" si="371"/>
        <v>63.55</v>
      </c>
      <c r="BA210" s="59">
        <f t="shared" si="372"/>
        <v>0.33439814814814833</v>
      </c>
      <c r="BB210" s="59">
        <f t="shared" si="373"/>
        <v>0.33995370370370392</v>
      </c>
      <c r="BC210" s="59">
        <f t="shared" si="374"/>
        <v>0.33774305555555567</v>
      </c>
      <c r="BD210" s="59">
        <f t="shared" si="375"/>
        <v>0.38357638888888895</v>
      </c>
      <c r="BE210" s="59">
        <f t="shared" si="376"/>
        <v>0.37913194444444454</v>
      </c>
      <c r="BF210" s="59">
        <f t="shared" si="377"/>
        <v>0.38954861111111122</v>
      </c>
      <c r="BG210" s="59">
        <f t="shared" si="378"/>
        <v>0.39021990740740753</v>
      </c>
      <c r="BH210" s="59">
        <f t="shared" si="379"/>
        <v>0.38952546296296309</v>
      </c>
      <c r="BI210" s="31">
        <f t="shared" si="380"/>
        <v>3.8800000000000097</v>
      </c>
      <c r="BJ210" s="61">
        <f t="shared" ref="BJ210:BM210" si="420">IF($AJ209="t",IF(AM208=0,0,$BI210/AM208),IF(AM209=0,0,$BI210/AM209))</f>
        <v>0.12933333333333366</v>
      </c>
      <c r="BK210" s="61">
        <f t="shared" si="420"/>
        <v>0.12933333333333366</v>
      </c>
      <c r="BL210" s="61">
        <f t="shared" si="420"/>
        <v>0.12933333333333366</v>
      </c>
      <c r="BM210" s="61">
        <f t="shared" si="420"/>
        <v>0.12933333333333366</v>
      </c>
      <c r="BN210" s="62">
        <f t="shared" si="382"/>
        <v>0</v>
      </c>
      <c r="BO210" s="62">
        <f t="shared" si="383"/>
        <v>7</v>
      </c>
      <c r="BP210" s="62">
        <f t="shared" si="384"/>
        <v>46</v>
      </c>
      <c r="BQ210" s="62">
        <f t="shared" si="385"/>
        <v>0</v>
      </c>
      <c r="BR210" s="62">
        <f t="shared" si="386"/>
        <v>7</v>
      </c>
      <c r="BS210" s="62">
        <f t="shared" si="387"/>
        <v>46</v>
      </c>
      <c r="BT210" s="62">
        <f t="shared" si="388"/>
        <v>0</v>
      </c>
      <c r="BU210" s="62">
        <f t="shared" si="389"/>
        <v>7</v>
      </c>
      <c r="BV210" s="62">
        <f t="shared" si="390"/>
        <v>46</v>
      </c>
      <c r="BW210" s="62">
        <f t="shared" si="391"/>
        <v>0</v>
      </c>
      <c r="BX210" s="62">
        <f t="shared" si="392"/>
        <v>7</v>
      </c>
      <c r="BY210" s="62">
        <f t="shared" si="393"/>
        <v>46</v>
      </c>
      <c r="BZ210" s="63">
        <f t="shared" si="394"/>
        <v>0.33979166666666683</v>
      </c>
      <c r="CA210" s="63">
        <f t="shared" si="395"/>
        <v>0.34534722222222242</v>
      </c>
      <c r="CB210" s="63">
        <f t="shared" si="396"/>
        <v>0.34313657407407416</v>
      </c>
      <c r="CC210" s="63">
        <f t="shared" si="397"/>
        <v>0.38896990740740744</v>
      </c>
      <c r="CD210" s="63">
        <f t="shared" si="398"/>
        <v>0.38452546296296303</v>
      </c>
      <c r="CE210" s="63">
        <f t="shared" si="399"/>
        <v>0.39494212962962971</v>
      </c>
      <c r="CF210" s="63">
        <f t="shared" si="400"/>
        <v>0.39561342592592602</v>
      </c>
      <c r="CG210" s="63">
        <f t="shared" si="401"/>
        <v>0.39491898148148158</v>
      </c>
      <c r="CH210" s="36"/>
      <c r="CI210" s="36"/>
      <c r="CJ210" s="36"/>
      <c r="CK210" s="36"/>
      <c r="CL210" s="60">
        <v>60</v>
      </c>
    </row>
    <row r="211" spans="1:90" ht="26.25" customHeight="1" x14ac:dyDescent="0.25">
      <c r="A211" s="37">
        <v>73</v>
      </c>
      <c r="B211"/>
      <c r="E211" s="39"/>
      <c r="F211" s="42"/>
      <c r="G211" s="78">
        <v>68.02</v>
      </c>
      <c r="H211" s="41">
        <f t="shared" si="358"/>
        <v>68.010000000000005</v>
      </c>
      <c r="I211" s="42">
        <v>67.97999999999999</v>
      </c>
      <c r="J211" s="43">
        <f t="shared" si="354"/>
        <v>-5.8840835539873877E-4</v>
      </c>
      <c r="K211" s="44">
        <f t="shared" si="355"/>
        <v>-4.0000000000006253E-2</v>
      </c>
      <c r="L211" s="91" t="s">
        <v>1304</v>
      </c>
      <c r="M211" s="126">
        <v>40</v>
      </c>
      <c r="N211" s="46">
        <f t="shared" si="356"/>
        <v>68.02</v>
      </c>
      <c r="O211" s="46"/>
      <c r="P211" s="42">
        <v>68.02</v>
      </c>
      <c r="Q211" s="46"/>
      <c r="R211" s="42">
        <v>68.02</v>
      </c>
      <c r="S211" s="46"/>
      <c r="T211" s="40"/>
      <c r="U211" s="47" t="str">
        <f t="shared" si="346"/>
        <v/>
      </c>
      <c r="V211" s="47" t="str">
        <f t="shared" si="347"/>
        <v/>
      </c>
      <c r="W211" s="48"/>
      <c r="X211" s="48"/>
      <c r="Y211" s="48"/>
      <c r="Z211" s="48"/>
      <c r="AA211" s="48"/>
      <c r="AB211" s="48"/>
      <c r="AC211" s="49"/>
      <c r="AD211" s="49"/>
      <c r="AE211" s="51">
        <f t="shared" si="359"/>
        <v>73</v>
      </c>
      <c r="AF211" s="51" t="str">
        <f t="shared" si="360"/>
        <v/>
      </c>
      <c r="AG211" s="51" t="str">
        <f t="shared" si="361"/>
        <v/>
      </c>
      <c r="AH211" s="51" t="str">
        <f t="shared" si="362"/>
        <v/>
      </c>
      <c r="AI211" s="52">
        <f t="shared" si="363"/>
        <v>68.010000000000005</v>
      </c>
      <c r="AJ211" s="68"/>
      <c r="AK211" s="53"/>
      <c r="AL211" s="52"/>
      <c r="AM211" s="53">
        <f t="shared" si="365"/>
        <v>36</v>
      </c>
      <c r="AN211" s="53">
        <f>IF(AJ211&lt;&gt;"",IF(AJ211="o",VLOOKUP(AM211,OpenSect!$A$1:$D$11,2),IF(AJ211="u",VLOOKUP(AM211,UpHill!$A$1:$D$35,2),IF(AJ211="d",VLOOKUP(AM211,DownHill!$A$3:$D$29,2),IF(AJ211="f",VLOOKUP(AM211,FlatUnd!$A$2:$D$30,2),IF(AJ211="t",VLOOKUP(AM211,TimeAdd!$A$1:$D$176,2),IF(AJ211="l",VLOOKUP(AM211,SLimit!$A$1:$D$8,2),AN210)))))),AN210)</f>
        <v>36</v>
      </c>
      <c r="AO211" s="53">
        <f>IF(AJ211&lt;&gt;"",IF(AJ211="o",VLOOKUP(AM211,OpenSect!$A$1:$D$11,3),IF(AJ211="u",VLOOKUP(AM211,UpHill!$A$1:$D$35,3),IF(AJ211="d",VLOOKUP(AM211,DownHill!$A$3:$D$29,3),IF(AJ211="f",VLOOKUP(AM211,FlatUnd!$A$2:$D$30,3),IF(AJ211="t",VLOOKUP(AM211,TimeAdd!$A$1:$D$18,3),IF(AJ211="l",VLOOKUP(AM211,SLimit!$A$1:$D$8,3),AO210)))))),AO210)</f>
        <v>36</v>
      </c>
      <c r="AP211" s="53">
        <f>IF(AJ211&lt;&gt;"",IF(AJ211="o",VLOOKUP(AM211,OpenSect!$A$1:$D$11,4),IF(AJ211="u",VLOOKUP(AM211,UpHill!$A$1:$D$35,4),IF(AJ211="d",VLOOKUP(AM211,DownHill!$A$3:$D$29,4),IF(AJ211="f",VLOOKUP(AM211,FlatUnd!$A$2:$D$30,4),IF(AJ211="t",VLOOKUP(AM211,TimeAdd!$A$1:$D$18,4),IF(AJ211="l",VLOOKUP(AM211,SLimit!$A$1:$D$8,4),AP210)))))),AP210)</f>
        <v>36</v>
      </c>
      <c r="AQ211" s="53">
        <f t="shared" si="366"/>
        <v>40</v>
      </c>
      <c r="AR211" s="54" t="str">
        <f t="shared" si="367"/>
        <v>Warning Children 40 Speed limit.</v>
      </c>
      <c r="AS211" s="55"/>
      <c r="AT211" s="55"/>
      <c r="AU211" s="56">
        <f>IF(GroupStTimes!$A$8=0,MIN(CB211,CD211,CF211),MIN(BZ211,CB211,CD211,CF211))</f>
        <v>0.34046296296296313</v>
      </c>
      <c r="AV211" s="56">
        <f>IF(GroupStTimes!$A$8=0,MAX(CC211,CE211,CG211),MAX(CA211,CC211,CE211,CG211))</f>
        <v>0.39561342592592602</v>
      </c>
      <c r="AW211" s="57" t="str">
        <f t="shared" si="368"/>
        <v/>
      </c>
      <c r="AX211" s="58" t="str">
        <f t="shared" si="369"/>
        <v/>
      </c>
      <c r="AY211" s="58" t="str">
        <f t="shared" si="370"/>
        <v/>
      </c>
      <c r="AZ211" s="31">
        <f t="shared" si="371"/>
        <v>67.430000000000007</v>
      </c>
      <c r="BA211" s="59">
        <f t="shared" si="372"/>
        <v>0.33979166666666683</v>
      </c>
      <c r="BB211" s="59">
        <f t="shared" si="373"/>
        <v>0.34534722222222242</v>
      </c>
      <c r="BC211" s="59">
        <f t="shared" si="374"/>
        <v>0.34313657407407416</v>
      </c>
      <c r="BD211" s="59">
        <f t="shared" si="375"/>
        <v>0.38896990740740744</v>
      </c>
      <c r="BE211" s="59">
        <f t="shared" si="376"/>
        <v>0.38452546296296303</v>
      </c>
      <c r="BF211" s="59">
        <f t="shared" si="377"/>
        <v>0.39494212962962971</v>
      </c>
      <c r="BG211" s="59">
        <f t="shared" si="378"/>
        <v>0.39561342592592602</v>
      </c>
      <c r="BH211" s="59">
        <f t="shared" si="379"/>
        <v>0.39491898148148158</v>
      </c>
      <c r="BI211" s="31">
        <f t="shared" si="380"/>
        <v>0.57999999999999829</v>
      </c>
      <c r="BJ211" s="61">
        <f t="shared" ref="BJ211:BM211" si="421">IF($AJ210="t",IF(AM209=0,0,$BI211/AM209),IF(AM210=0,0,$BI211/AM210))</f>
        <v>1.6111111111111062E-2</v>
      </c>
      <c r="BK211" s="61">
        <f t="shared" si="421"/>
        <v>1.6111111111111062E-2</v>
      </c>
      <c r="BL211" s="61">
        <f t="shared" si="421"/>
        <v>1.6111111111111062E-2</v>
      </c>
      <c r="BM211" s="61">
        <f t="shared" si="421"/>
        <v>1.6111111111111062E-2</v>
      </c>
      <c r="BN211" s="62">
        <f t="shared" si="382"/>
        <v>0</v>
      </c>
      <c r="BO211" s="62">
        <f t="shared" si="383"/>
        <v>0</v>
      </c>
      <c r="BP211" s="62">
        <f t="shared" si="384"/>
        <v>58</v>
      </c>
      <c r="BQ211" s="62">
        <f t="shared" si="385"/>
        <v>0</v>
      </c>
      <c r="BR211" s="62">
        <f t="shared" si="386"/>
        <v>0</v>
      </c>
      <c r="BS211" s="62">
        <f t="shared" si="387"/>
        <v>58</v>
      </c>
      <c r="BT211" s="62">
        <f t="shared" si="388"/>
        <v>0</v>
      </c>
      <c r="BU211" s="62">
        <f t="shared" si="389"/>
        <v>0</v>
      </c>
      <c r="BV211" s="62">
        <f t="shared" si="390"/>
        <v>58</v>
      </c>
      <c r="BW211" s="62">
        <f t="shared" si="391"/>
        <v>0</v>
      </c>
      <c r="BX211" s="62">
        <f t="shared" si="392"/>
        <v>0</v>
      </c>
      <c r="BY211" s="62">
        <f t="shared" si="393"/>
        <v>58</v>
      </c>
      <c r="BZ211" s="63">
        <f t="shared" si="394"/>
        <v>0.34046296296296313</v>
      </c>
      <c r="CA211" s="63">
        <f t="shared" si="395"/>
        <v>0.34601851851851873</v>
      </c>
      <c r="CB211" s="63">
        <f t="shared" si="396"/>
        <v>0.34380787037037047</v>
      </c>
      <c r="CC211" s="63">
        <f t="shared" si="397"/>
        <v>0.38964120370370375</v>
      </c>
      <c r="CD211" s="63">
        <f t="shared" si="398"/>
        <v>0.38519675925925934</v>
      </c>
      <c r="CE211" s="63">
        <f t="shared" si="399"/>
        <v>0.39561342592592602</v>
      </c>
      <c r="CF211" s="63">
        <f t="shared" si="400"/>
        <v>0.39628472222222233</v>
      </c>
      <c r="CG211" s="63">
        <f t="shared" si="401"/>
        <v>0.39559027777777789</v>
      </c>
      <c r="CH211" s="36"/>
      <c r="CI211" s="36"/>
      <c r="CJ211" s="36"/>
      <c r="CK211" s="36"/>
      <c r="CL211" s="60">
        <v>60</v>
      </c>
    </row>
    <row r="212" spans="1:90" ht="26.25" customHeight="1" x14ac:dyDescent="0.25">
      <c r="A212" s="37">
        <v>73</v>
      </c>
      <c r="B212"/>
      <c r="E212" s="39"/>
      <c r="F212" s="42"/>
      <c r="G212" s="78">
        <v>68.06</v>
      </c>
      <c r="H212" s="41">
        <f t="shared" si="358"/>
        <v>68.05</v>
      </c>
      <c r="I212" s="42">
        <v>68.02</v>
      </c>
      <c r="J212" s="43">
        <f t="shared" si="354"/>
        <v>-5.8806233460756039E-4</v>
      </c>
      <c r="K212" s="44">
        <f t="shared" si="355"/>
        <v>-4.0000000000006253E-2</v>
      </c>
      <c r="L212" s="91" t="s">
        <v>1305</v>
      </c>
      <c r="M212" s="126">
        <v>40</v>
      </c>
      <c r="N212" s="46">
        <f t="shared" si="356"/>
        <v>68.06</v>
      </c>
      <c r="O212" s="46"/>
      <c r="P212" s="42">
        <v>68.06</v>
      </c>
      <c r="Q212" s="46"/>
      <c r="R212" s="42">
        <v>68.06</v>
      </c>
      <c r="S212" s="46"/>
      <c r="T212" s="40"/>
      <c r="U212" s="47" t="str">
        <f t="shared" si="346"/>
        <v/>
      </c>
      <c r="V212" s="47" t="str">
        <f t="shared" si="347"/>
        <v/>
      </c>
      <c r="W212" s="48"/>
      <c r="X212" s="48"/>
      <c r="Y212" s="48"/>
      <c r="Z212" s="48"/>
      <c r="AA212" s="48"/>
      <c r="AB212" s="48"/>
      <c r="AC212" s="49"/>
      <c r="AD212" s="49"/>
      <c r="AE212" s="51">
        <f t="shared" si="359"/>
        <v>73</v>
      </c>
      <c r="AF212" s="51" t="str">
        <f t="shared" si="360"/>
        <v/>
      </c>
      <c r="AG212" s="51" t="str">
        <f t="shared" si="361"/>
        <v/>
      </c>
      <c r="AH212" s="51" t="str">
        <f t="shared" si="362"/>
        <v/>
      </c>
      <c r="AI212" s="52">
        <f t="shared" si="363"/>
        <v>68.05</v>
      </c>
      <c r="AJ212" s="68"/>
      <c r="AK212" s="53"/>
      <c r="AL212" s="52"/>
      <c r="AM212" s="53">
        <f t="shared" si="365"/>
        <v>36</v>
      </c>
      <c r="AN212" s="53">
        <f>IF(AJ212&lt;&gt;"",IF(AJ212="o",VLOOKUP(AM212,OpenSect!$A$1:$D$11,2),IF(AJ212="u",VLOOKUP(AM212,UpHill!$A$1:$D$35,2),IF(AJ212="d",VLOOKUP(AM212,DownHill!$A$3:$D$29,2),IF(AJ212="f",VLOOKUP(AM212,FlatUnd!$A$2:$D$30,2),IF(AJ212="t",VLOOKUP(AM212,TimeAdd!$A$1:$D$176,2),IF(AJ212="l",VLOOKUP(AM212,SLimit!$A$1:$D$8,2),AN211)))))),AN211)</f>
        <v>36</v>
      </c>
      <c r="AO212" s="53">
        <f>IF(AJ212&lt;&gt;"",IF(AJ212="o",VLOOKUP(AM212,OpenSect!$A$1:$D$11,3),IF(AJ212="u",VLOOKUP(AM212,UpHill!$A$1:$D$35,3),IF(AJ212="d",VLOOKUP(AM212,DownHill!$A$3:$D$29,3),IF(AJ212="f",VLOOKUP(AM212,FlatUnd!$A$2:$D$30,3),IF(AJ212="t",VLOOKUP(AM212,TimeAdd!$A$1:$D$18,3),IF(AJ212="l",VLOOKUP(AM212,SLimit!$A$1:$D$8,3),AO211)))))),AO211)</f>
        <v>36</v>
      </c>
      <c r="AP212" s="53">
        <f>IF(AJ212&lt;&gt;"",IF(AJ212="o",VLOOKUP(AM212,OpenSect!$A$1:$D$11,4),IF(AJ212="u",VLOOKUP(AM212,UpHill!$A$1:$D$35,4),IF(AJ212="d",VLOOKUP(AM212,DownHill!$A$3:$D$29,4),IF(AJ212="f",VLOOKUP(AM212,FlatUnd!$A$2:$D$30,4),IF(AJ212="t",VLOOKUP(AM212,TimeAdd!$A$1:$D$18,4),IF(AJ212="l",VLOOKUP(AM212,SLimit!$A$1:$D$8,4),AP211)))))),AP211)</f>
        <v>36</v>
      </c>
      <c r="AQ212" s="53">
        <f t="shared" si="366"/>
        <v>40</v>
      </c>
      <c r="AR212" s="54" t="str">
        <f t="shared" si="367"/>
        <v>Warning Speed Bump.</v>
      </c>
      <c r="AS212" s="55"/>
      <c r="AT212" s="55"/>
      <c r="AU212" s="56">
        <f>IF(GroupStTimes!$A$8=0,MIN(CB212,CD212,CF212),MIN(BZ212,CB212,CD212,CF212))</f>
        <v>0.3405092592592594</v>
      </c>
      <c r="AV212" s="56">
        <f>IF(GroupStTimes!$A$8=0,MAX(CC212,CE212,CG212),MAX(CA212,CC212,CE212,CG212))</f>
        <v>0.39565972222222229</v>
      </c>
      <c r="AW212" s="57" t="str">
        <f t="shared" si="368"/>
        <v/>
      </c>
      <c r="AX212" s="58" t="str">
        <f t="shared" si="369"/>
        <v/>
      </c>
      <c r="AY212" s="58" t="str">
        <f t="shared" si="370"/>
        <v/>
      </c>
      <c r="AZ212" s="31">
        <f t="shared" si="371"/>
        <v>67.430000000000007</v>
      </c>
      <c r="BA212" s="59">
        <f t="shared" si="372"/>
        <v>0.33979166666666683</v>
      </c>
      <c r="BB212" s="59">
        <f t="shared" si="373"/>
        <v>0.34534722222222242</v>
      </c>
      <c r="BC212" s="59">
        <f t="shared" si="374"/>
        <v>0.34313657407407416</v>
      </c>
      <c r="BD212" s="59">
        <f t="shared" si="375"/>
        <v>0.38896990740740744</v>
      </c>
      <c r="BE212" s="59">
        <f t="shared" si="376"/>
        <v>0.38452546296296303</v>
      </c>
      <c r="BF212" s="59">
        <f t="shared" si="377"/>
        <v>0.39494212962962971</v>
      </c>
      <c r="BG212" s="59">
        <f t="shared" si="378"/>
        <v>0.39561342592592602</v>
      </c>
      <c r="BH212" s="59">
        <f t="shared" si="379"/>
        <v>0.39491898148148158</v>
      </c>
      <c r="BI212" s="31">
        <f t="shared" si="380"/>
        <v>0.61999999999999034</v>
      </c>
      <c r="BJ212" s="61">
        <f t="shared" ref="BJ212:BM212" si="422">IF($AJ211="t",IF(AM210=0,0,$BI212/AM210),IF(AM211=0,0,$BI212/AM211))</f>
        <v>1.7222222222221955E-2</v>
      </c>
      <c r="BK212" s="61">
        <f t="shared" si="422"/>
        <v>1.7222222222221955E-2</v>
      </c>
      <c r="BL212" s="61">
        <f t="shared" si="422"/>
        <v>1.7222222222221955E-2</v>
      </c>
      <c r="BM212" s="61">
        <f t="shared" si="422"/>
        <v>1.7222222222221955E-2</v>
      </c>
      <c r="BN212" s="62">
        <f t="shared" si="382"/>
        <v>0</v>
      </c>
      <c r="BO212" s="62">
        <f t="shared" si="383"/>
        <v>1</v>
      </c>
      <c r="BP212" s="62">
        <f t="shared" si="384"/>
        <v>2</v>
      </c>
      <c r="BQ212" s="62">
        <f t="shared" si="385"/>
        <v>0</v>
      </c>
      <c r="BR212" s="62">
        <f t="shared" si="386"/>
        <v>1</v>
      </c>
      <c r="BS212" s="62">
        <f t="shared" si="387"/>
        <v>2</v>
      </c>
      <c r="BT212" s="62">
        <f t="shared" si="388"/>
        <v>0</v>
      </c>
      <c r="BU212" s="62">
        <f t="shared" si="389"/>
        <v>1</v>
      </c>
      <c r="BV212" s="62">
        <f t="shared" si="390"/>
        <v>2</v>
      </c>
      <c r="BW212" s="62">
        <f t="shared" si="391"/>
        <v>0</v>
      </c>
      <c r="BX212" s="62">
        <f t="shared" si="392"/>
        <v>1</v>
      </c>
      <c r="BY212" s="62">
        <f t="shared" si="393"/>
        <v>2</v>
      </c>
      <c r="BZ212" s="63">
        <f t="shared" si="394"/>
        <v>0.3405092592592594</v>
      </c>
      <c r="CA212" s="63">
        <f t="shared" si="395"/>
        <v>0.34606481481481499</v>
      </c>
      <c r="CB212" s="63">
        <f t="shared" si="396"/>
        <v>0.34385416666666674</v>
      </c>
      <c r="CC212" s="63">
        <f t="shared" si="397"/>
        <v>0.38968750000000002</v>
      </c>
      <c r="CD212" s="63">
        <f t="shared" si="398"/>
        <v>0.3852430555555556</v>
      </c>
      <c r="CE212" s="63">
        <f t="shared" si="399"/>
        <v>0.39565972222222229</v>
      </c>
      <c r="CF212" s="63">
        <f t="shared" si="400"/>
        <v>0.3963310185185186</v>
      </c>
      <c r="CG212" s="63">
        <f t="shared" si="401"/>
        <v>0.39563657407407415</v>
      </c>
      <c r="CH212" s="36"/>
      <c r="CI212" s="36"/>
      <c r="CJ212" s="36"/>
      <c r="CK212" s="36"/>
      <c r="CL212" s="60">
        <v>60</v>
      </c>
    </row>
    <row r="213" spans="1:90" ht="81" x14ac:dyDescent="0.25">
      <c r="A213" s="37">
        <v>73</v>
      </c>
      <c r="B213"/>
      <c r="E213" s="39"/>
      <c r="F213" s="42"/>
      <c r="G213" s="78">
        <v>68.33</v>
      </c>
      <c r="H213" s="41">
        <f t="shared" si="358"/>
        <v>68.319999999999993</v>
      </c>
      <c r="I213" s="42">
        <v>68.289999999999992</v>
      </c>
      <c r="J213" s="43">
        <f t="shared" si="354"/>
        <v>-5.857372968224668E-4</v>
      </c>
      <c r="K213" s="44">
        <f t="shared" si="355"/>
        <v>-4.0000000000006253E-2</v>
      </c>
      <c r="L213" s="91" t="s">
        <v>1324</v>
      </c>
      <c r="M213" s="126">
        <v>40</v>
      </c>
      <c r="N213" s="46">
        <f t="shared" si="356"/>
        <v>68.33</v>
      </c>
      <c r="O213" s="46"/>
      <c r="P213" s="42">
        <v>68.33</v>
      </c>
      <c r="Q213" s="46"/>
      <c r="R213" s="42">
        <v>68.33</v>
      </c>
      <c r="S213" s="46"/>
      <c r="T213" s="40"/>
      <c r="U213" s="47" t="str">
        <f t="shared" si="346"/>
        <v/>
      </c>
      <c r="V213" s="47" t="str">
        <f t="shared" si="347"/>
        <v/>
      </c>
      <c r="W213" s="48"/>
      <c r="X213" s="48"/>
      <c r="Y213" s="48"/>
      <c r="Z213" s="48"/>
      <c r="AA213" s="48"/>
      <c r="AB213" s="48"/>
      <c r="AC213" s="49"/>
      <c r="AD213" s="49"/>
      <c r="AE213" s="51">
        <f t="shared" si="359"/>
        <v>73</v>
      </c>
      <c r="AF213" s="51" t="str">
        <f t="shared" si="360"/>
        <v/>
      </c>
      <c r="AG213" s="51" t="str">
        <f t="shared" si="361"/>
        <v/>
      </c>
      <c r="AH213" s="51" t="str">
        <f t="shared" si="362"/>
        <v/>
      </c>
      <c r="AI213" s="52">
        <f t="shared" si="363"/>
        <v>68.319999999999993</v>
      </c>
      <c r="AJ213" s="68"/>
      <c r="AK213" s="53"/>
      <c r="AL213" s="52"/>
      <c r="AM213" s="53">
        <f t="shared" si="365"/>
        <v>36</v>
      </c>
      <c r="AN213" s="53">
        <f>IF(AJ213&lt;&gt;"",IF(AJ213="o",VLOOKUP(AM213,OpenSect!$A$1:$D$11,2),IF(AJ213="u",VLOOKUP(AM213,UpHill!$A$1:$D$35,2),IF(AJ213="d",VLOOKUP(AM213,DownHill!$A$3:$D$29,2),IF(AJ213="f",VLOOKUP(AM213,FlatUnd!$A$2:$D$30,2),IF(AJ213="t",VLOOKUP(AM213,TimeAdd!$A$1:$D$176,2),IF(AJ213="l",VLOOKUP(AM213,SLimit!$A$1:$D$8,2),AN212)))))),AN212)</f>
        <v>36</v>
      </c>
      <c r="AO213" s="53">
        <f>IF(AJ213&lt;&gt;"",IF(AJ213="o",VLOOKUP(AM213,OpenSect!$A$1:$D$11,3),IF(AJ213="u",VLOOKUP(AM213,UpHill!$A$1:$D$35,3),IF(AJ213="d",VLOOKUP(AM213,DownHill!$A$3:$D$29,3),IF(AJ213="f",VLOOKUP(AM213,FlatUnd!$A$2:$D$30,3),IF(AJ213="t",VLOOKUP(AM213,TimeAdd!$A$1:$D$18,3),IF(AJ213="l",VLOOKUP(AM213,SLimit!$A$1:$D$8,3),AO212)))))),AO212)</f>
        <v>36</v>
      </c>
      <c r="AP213" s="53">
        <f>IF(AJ213&lt;&gt;"",IF(AJ213="o",VLOOKUP(AM213,OpenSect!$A$1:$D$11,4),IF(AJ213="u",VLOOKUP(AM213,UpHill!$A$1:$D$35,4),IF(AJ213="d",VLOOKUP(AM213,DownHill!$A$3:$D$29,4),IF(AJ213="f",VLOOKUP(AM213,FlatUnd!$A$2:$D$30,4),IF(AJ213="t",VLOOKUP(AM213,TimeAdd!$A$1:$D$18,4),IF(AJ213="l",VLOOKUP(AM213,SLimit!$A$1:$D$8,4),AP212)))))),AP212)</f>
        <v>36</v>
      </c>
      <c r="AQ213" s="53">
        <f t="shared" si="366"/>
        <v>40</v>
      </c>
      <c r="AR213" s="54" t="str">
        <f t="shared" si="367"/>
        <v>Shell Service Station -{At Shell sign at entrance } Greenwood Service Centre . {Owner Dalmain 0824556779 greenwood.s@mweb.co.za spoke to Sipho}</v>
      </c>
      <c r="AS213" s="55"/>
      <c r="AT213" s="55"/>
      <c r="AU213" s="56">
        <f>IF(GroupStTimes!$A$8=0,MIN(CB213,CD213,CF213),MIN(BZ213,CB213,CD213,CF213))</f>
        <v>0.34082175925925939</v>
      </c>
      <c r="AV213" s="56">
        <f>IF(GroupStTimes!$A$8=0,MAX(CC213,CE213,CG213),MAX(CA213,CC213,CE213,CG213))</f>
        <v>0.39597222222222228</v>
      </c>
      <c r="AW213" s="57" t="str">
        <f t="shared" si="368"/>
        <v/>
      </c>
      <c r="AX213" s="58" t="str">
        <f t="shared" si="369"/>
        <v/>
      </c>
      <c r="AY213" s="58" t="str">
        <f t="shared" si="370"/>
        <v/>
      </c>
      <c r="AZ213" s="31">
        <f t="shared" si="371"/>
        <v>67.430000000000007</v>
      </c>
      <c r="BA213" s="59">
        <f t="shared" si="372"/>
        <v>0.33979166666666683</v>
      </c>
      <c r="BB213" s="59">
        <f t="shared" si="373"/>
        <v>0.34534722222222242</v>
      </c>
      <c r="BC213" s="59">
        <f t="shared" si="374"/>
        <v>0.34313657407407416</v>
      </c>
      <c r="BD213" s="59">
        <f t="shared" si="375"/>
        <v>0.38896990740740744</v>
      </c>
      <c r="BE213" s="59">
        <f t="shared" si="376"/>
        <v>0.38452546296296303</v>
      </c>
      <c r="BF213" s="59">
        <f t="shared" si="377"/>
        <v>0.39494212962962971</v>
      </c>
      <c r="BG213" s="59">
        <f t="shared" si="378"/>
        <v>0.39561342592592602</v>
      </c>
      <c r="BH213" s="59">
        <f t="shared" si="379"/>
        <v>0.39491898148148158</v>
      </c>
      <c r="BI213" s="31">
        <f t="shared" si="380"/>
        <v>0.88999999999998636</v>
      </c>
      <c r="BJ213" s="61">
        <f t="shared" ref="BJ213:BM213" si="423">IF($AJ212="t",IF(AM211=0,0,$BI213/AM211),IF(AM212=0,0,$BI213/AM212))</f>
        <v>2.4722222222221844E-2</v>
      </c>
      <c r="BK213" s="61">
        <f t="shared" si="423"/>
        <v>2.4722222222221844E-2</v>
      </c>
      <c r="BL213" s="61">
        <f t="shared" si="423"/>
        <v>2.4722222222221844E-2</v>
      </c>
      <c r="BM213" s="61">
        <f t="shared" si="423"/>
        <v>2.4722222222221844E-2</v>
      </c>
      <c r="BN213" s="62">
        <f t="shared" si="382"/>
        <v>0</v>
      </c>
      <c r="BO213" s="62">
        <f t="shared" si="383"/>
        <v>1</v>
      </c>
      <c r="BP213" s="62">
        <f t="shared" si="384"/>
        <v>29</v>
      </c>
      <c r="BQ213" s="62">
        <f t="shared" si="385"/>
        <v>0</v>
      </c>
      <c r="BR213" s="62">
        <f t="shared" si="386"/>
        <v>1</v>
      </c>
      <c r="BS213" s="62">
        <f t="shared" si="387"/>
        <v>29</v>
      </c>
      <c r="BT213" s="62">
        <f t="shared" si="388"/>
        <v>0</v>
      </c>
      <c r="BU213" s="62">
        <f t="shared" si="389"/>
        <v>1</v>
      </c>
      <c r="BV213" s="62">
        <f t="shared" si="390"/>
        <v>29</v>
      </c>
      <c r="BW213" s="62">
        <f t="shared" si="391"/>
        <v>0</v>
      </c>
      <c r="BX213" s="62">
        <f t="shared" si="392"/>
        <v>1</v>
      </c>
      <c r="BY213" s="62">
        <f t="shared" si="393"/>
        <v>29</v>
      </c>
      <c r="BZ213" s="63">
        <f t="shared" si="394"/>
        <v>0.34082175925925939</v>
      </c>
      <c r="CA213" s="63">
        <f t="shared" si="395"/>
        <v>0.34637731481481498</v>
      </c>
      <c r="CB213" s="63">
        <f t="shared" si="396"/>
        <v>0.34416666666666673</v>
      </c>
      <c r="CC213" s="63">
        <f t="shared" si="397"/>
        <v>0.39</v>
      </c>
      <c r="CD213" s="63">
        <f t="shared" si="398"/>
        <v>0.3855555555555556</v>
      </c>
      <c r="CE213" s="63">
        <f t="shared" si="399"/>
        <v>0.39597222222222228</v>
      </c>
      <c r="CF213" s="63">
        <f t="shared" si="400"/>
        <v>0.39664351851851859</v>
      </c>
      <c r="CG213" s="63">
        <f t="shared" si="401"/>
        <v>0.39594907407407415</v>
      </c>
      <c r="CH213" s="36"/>
      <c r="CI213" s="36"/>
      <c r="CJ213" s="36"/>
      <c r="CK213" s="36"/>
      <c r="CL213" s="60">
        <v>60</v>
      </c>
    </row>
    <row r="214" spans="1:90" ht="26.25" customHeight="1" x14ac:dyDescent="0.25">
      <c r="A214" s="37">
        <v>74</v>
      </c>
      <c r="B214" t="s">
        <v>184</v>
      </c>
      <c r="E214" s="39"/>
      <c r="F214" s="42"/>
      <c r="G214" s="78">
        <v>68.47</v>
      </c>
      <c r="H214" s="41">
        <f t="shared" si="358"/>
        <v>68.459999999999994</v>
      </c>
      <c r="I214" s="42">
        <v>68.429999999999993</v>
      </c>
      <c r="J214" s="43">
        <f t="shared" si="354"/>
        <v>-5.8453894490729586E-4</v>
      </c>
      <c r="K214" s="44">
        <f t="shared" si="355"/>
        <v>-4.0000000000006253E-2</v>
      </c>
      <c r="L214" s="91" t="s">
        <v>1316</v>
      </c>
      <c r="M214" s="126">
        <v>40</v>
      </c>
      <c r="N214" s="46">
        <f t="shared" si="356"/>
        <v>68.47</v>
      </c>
      <c r="O214" s="46"/>
      <c r="P214" s="42">
        <v>68.47</v>
      </c>
      <c r="Q214" s="46"/>
      <c r="R214" s="42">
        <v>68.47</v>
      </c>
      <c r="S214" s="46"/>
      <c r="T214" s="40"/>
      <c r="U214" s="47" t="str">
        <f t="shared" si="346"/>
        <v/>
      </c>
      <c r="V214" s="47" t="str">
        <f t="shared" si="347"/>
        <v/>
      </c>
      <c r="W214" s="48"/>
      <c r="X214" s="48"/>
      <c r="Y214" s="48"/>
      <c r="Z214" s="48"/>
      <c r="AA214" s="48"/>
      <c r="AB214" s="48"/>
      <c r="AC214" s="49"/>
      <c r="AD214" s="49"/>
      <c r="AE214" s="51">
        <f t="shared" si="359"/>
        <v>74</v>
      </c>
      <c r="AF214" s="51" t="str">
        <f t="shared" si="360"/>
        <v>u</v>
      </c>
      <c r="AG214" s="51" t="str">
        <f t="shared" si="361"/>
        <v/>
      </c>
      <c r="AH214" s="51" t="str">
        <f t="shared" si="362"/>
        <v/>
      </c>
      <c r="AI214" s="52">
        <f t="shared" si="363"/>
        <v>68.459999999999994</v>
      </c>
      <c r="AJ214" s="68"/>
      <c r="AK214" s="53"/>
      <c r="AL214" s="52"/>
      <c r="AM214" s="53">
        <f t="shared" si="365"/>
        <v>36</v>
      </c>
      <c r="AN214" s="53">
        <f>IF(AJ214&lt;&gt;"",IF(AJ214="o",VLOOKUP(AM214,OpenSect!$A$1:$D$11,2),IF(AJ214="u",VLOOKUP(AM214,UpHill!$A$1:$D$35,2),IF(AJ214="d",VLOOKUP(AM214,DownHill!$A$3:$D$29,2),IF(AJ214="f",VLOOKUP(AM214,FlatUnd!$A$2:$D$30,2),IF(AJ214="t",VLOOKUP(AM214,TimeAdd!$A$1:$D$176,2),IF(AJ214="l",VLOOKUP(AM214,SLimit!$A$1:$D$8,2),AN213)))))),AN213)</f>
        <v>36</v>
      </c>
      <c r="AO214" s="53">
        <f>IF(AJ214&lt;&gt;"",IF(AJ214="o",VLOOKUP(AM214,OpenSect!$A$1:$D$11,3),IF(AJ214="u",VLOOKUP(AM214,UpHill!$A$1:$D$35,3),IF(AJ214="d",VLOOKUP(AM214,DownHill!$A$3:$D$29,3),IF(AJ214="f",VLOOKUP(AM214,FlatUnd!$A$2:$D$30,3),IF(AJ214="t",VLOOKUP(AM214,TimeAdd!$A$1:$D$18,3),IF(AJ214="l",VLOOKUP(AM214,SLimit!$A$1:$D$8,3),AO213)))))),AO213)</f>
        <v>36</v>
      </c>
      <c r="AP214" s="53">
        <f>IF(AJ214&lt;&gt;"",IF(AJ214="o",VLOOKUP(AM214,OpenSect!$A$1:$D$11,4),IF(AJ214="u",VLOOKUP(AM214,UpHill!$A$1:$D$35,4),IF(AJ214="d",VLOOKUP(AM214,DownHill!$A$3:$D$29,4),IF(AJ214="f",VLOOKUP(AM214,FlatUnd!$A$2:$D$30,4),IF(AJ214="t",VLOOKUP(AM214,TimeAdd!$A$1:$D$18,4),IF(AJ214="l",VLOOKUP(AM214,SLimit!$A$1:$D$8,4),AP213)))))),AP213)</f>
        <v>36</v>
      </c>
      <c r="AQ214" s="53">
        <f t="shared" si="366"/>
        <v>40</v>
      </c>
      <c r="AR214" s="54" t="str">
        <f t="shared" si="367"/>
        <v>[Police] Prestbery</v>
      </c>
      <c r="AS214" s="55"/>
      <c r="AT214" s="55"/>
      <c r="AU214" s="56">
        <f>IF(GroupStTimes!$A$8=0,MIN(CB214,CD214,CF214),MIN(BZ214,CB214,CD214,CF214))</f>
        <v>0.34098379629629644</v>
      </c>
      <c r="AV214" s="56">
        <f>IF(GroupStTimes!$A$8=0,MAX(CC214,CE214,CG214),MAX(CA214,CC214,CE214,CG214))</f>
        <v>0.39613425925925932</v>
      </c>
      <c r="AW214" s="57" t="str">
        <f t="shared" si="368"/>
        <v/>
      </c>
      <c r="AX214" s="58" t="str">
        <f t="shared" si="369"/>
        <v/>
      </c>
      <c r="AY214" s="58" t="str">
        <f t="shared" si="370"/>
        <v/>
      </c>
      <c r="AZ214" s="31">
        <f t="shared" si="371"/>
        <v>67.430000000000007</v>
      </c>
      <c r="BA214" s="59">
        <f t="shared" si="372"/>
        <v>0.33979166666666683</v>
      </c>
      <c r="BB214" s="59">
        <f t="shared" si="373"/>
        <v>0.34534722222222242</v>
      </c>
      <c r="BC214" s="59">
        <f t="shared" si="374"/>
        <v>0.34313657407407416</v>
      </c>
      <c r="BD214" s="59">
        <f t="shared" si="375"/>
        <v>0.38896990740740744</v>
      </c>
      <c r="BE214" s="59">
        <f t="shared" si="376"/>
        <v>0.38452546296296303</v>
      </c>
      <c r="BF214" s="59">
        <f t="shared" si="377"/>
        <v>0.39494212962962971</v>
      </c>
      <c r="BG214" s="59">
        <f t="shared" si="378"/>
        <v>0.39561342592592602</v>
      </c>
      <c r="BH214" s="59">
        <f t="shared" si="379"/>
        <v>0.39491898148148158</v>
      </c>
      <c r="BI214" s="31">
        <f t="shared" si="380"/>
        <v>1.0299999999999869</v>
      </c>
      <c r="BJ214" s="61">
        <f t="shared" ref="BJ214:BM214" si="424">IF($AJ213="t",IF(AM212=0,0,$BI214/AM212),IF(AM213=0,0,$BI214/AM213))</f>
        <v>2.8611111111110747E-2</v>
      </c>
      <c r="BK214" s="61">
        <f t="shared" si="424"/>
        <v>2.8611111111110747E-2</v>
      </c>
      <c r="BL214" s="61">
        <f t="shared" si="424"/>
        <v>2.8611111111110747E-2</v>
      </c>
      <c r="BM214" s="61">
        <f t="shared" si="424"/>
        <v>2.8611111111110747E-2</v>
      </c>
      <c r="BN214" s="62">
        <f t="shared" si="382"/>
        <v>0</v>
      </c>
      <c r="BO214" s="62">
        <f t="shared" si="383"/>
        <v>1</v>
      </c>
      <c r="BP214" s="62">
        <f t="shared" si="384"/>
        <v>43</v>
      </c>
      <c r="BQ214" s="62">
        <f t="shared" si="385"/>
        <v>0</v>
      </c>
      <c r="BR214" s="62">
        <f t="shared" si="386"/>
        <v>1</v>
      </c>
      <c r="BS214" s="62">
        <f t="shared" si="387"/>
        <v>43</v>
      </c>
      <c r="BT214" s="62">
        <f t="shared" si="388"/>
        <v>0</v>
      </c>
      <c r="BU214" s="62">
        <f t="shared" si="389"/>
        <v>1</v>
      </c>
      <c r="BV214" s="62">
        <f t="shared" si="390"/>
        <v>43</v>
      </c>
      <c r="BW214" s="62">
        <f t="shared" si="391"/>
        <v>0</v>
      </c>
      <c r="BX214" s="62">
        <f t="shared" si="392"/>
        <v>1</v>
      </c>
      <c r="BY214" s="62">
        <f t="shared" si="393"/>
        <v>43</v>
      </c>
      <c r="BZ214" s="63">
        <f t="shared" si="394"/>
        <v>0.34098379629629644</v>
      </c>
      <c r="CA214" s="63">
        <f t="shared" si="395"/>
        <v>0.34653935185185203</v>
      </c>
      <c r="CB214" s="63">
        <f t="shared" si="396"/>
        <v>0.34432870370370378</v>
      </c>
      <c r="CC214" s="63">
        <f t="shared" si="397"/>
        <v>0.39016203703703706</v>
      </c>
      <c r="CD214" s="63">
        <f t="shared" si="398"/>
        <v>0.38571759259259264</v>
      </c>
      <c r="CE214" s="63">
        <f t="shared" si="399"/>
        <v>0.39613425925925932</v>
      </c>
      <c r="CF214" s="63">
        <f t="shared" si="400"/>
        <v>0.39680555555555563</v>
      </c>
      <c r="CG214" s="63">
        <f t="shared" si="401"/>
        <v>0.39611111111111119</v>
      </c>
      <c r="CH214" s="36"/>
      <c r="CI214" s="36"/>
      <c r="CJ214" s="36"/>
      <c r="CK214" s="36"/>
      <c r="CL214" s="60">
        <v>60</v>
      </c>
    </row>
    <row r="215" spans="1:90" ht="26.25" customHeight="1" x14ac:dyDescent="0.25">
      <c r="A215" s="37">
        <v>74</v>
      </c>
      <c r="B215" t="s">
        <v>184</v>
      </c>
      <c r="C215" s="37" t="s">
        <v>25</v>
      </c>
      <c r="D215" s="37">
        <v>36</v>
      </c>
      <c r="E215" s="39"/>
      <c r="F215" s="42"/>
      <c r="G215" s="78">
        <v>69.150000000000006</v>
      </c>
      <c r="H215" s="41">
        <f t="shared" si="358"/>
        <v>69.14</v>
      </c>
      <c r="I215" s="42">
        <v>69.11</v>
      </c>
      <c r="J215" s="43">
        <f t="shared" si="354"/>
        <v>-5.7878744031263573E-4</v>
      </c>
      <c r="K215" s="44">
        <f t="shared" si="355"/>
        <v>-4.0000000000006253E-2</v>
      </c>
      <c r="L215" s="91" t="s">
        <v>1317</v>
      </c>
      <c r="M215" s="126">
        <v>40</v>
      </c>
      <c r="N215" s="46">
        <f t="shared" si="356"/>
        <v>69.150000000000006</v>
      </c>
      <c r="O215" s="46"/>
      <c r="P215" s="42">
        <v>69.150000000000006</v>
      </c>
      <c r="Q215" s="46"/>
      <c r="R215" s="42">
        <v>69.150000000000006</v>
      </c>
      <c r="S215" s="46"/>
      <c r="T215" s="40"/>
      <c r="U215" s="47" t="str">
        <f t="shared" si="346"/>
        <v/>
      </c>
      <c r="V215" s="47" t="str">
        <f t="shared" si="347"/>
        <v/>
      </c>
      <c r="W215" s="48"/>
      <c r="X215" s="48"/>
      <c r="Y215" s="48"/>
      <c r="Z215" s="48"/>
      <c r="AA215" s="48"/>
      <c r="AB215" s="48"/>
      <c r="AC215" s="49"/>
      <c r="AD215" s="49"/>
      <c r="AE215" s="51">
        <f t="shared" si="359"/>
        <v>74</v>
      </c>
      <c r="AF215" s="51" t="str">
        <f t="shared" si="360"/>
        <v>u</v>
      </c>
      <c r="AG215" s="51" t="str">
        <f t="shared" si="361"/>
        <v>o</v>
      </c>
      <c r="AH215" s="51">
        <f t="shared" si="362"/>
        <v>36</v>
      </c>
      <c r="AI215" s="52">
        <f t="shared" si="363"/>
        <v>69.14</v>
      </c>
      <c r="AJ215" s="68" t="s">
        <v>25</v>
      </c>
      <c r="AK215" s="53"/>
      <c r="AL215" s="52"/>
      <c r="AM215" s="53">
        <f t="shared" si="365"/>
        <v>36</v>
      </c>
      <c r="AN215" s="53">
        <f>IF(AJ215&lt;&gt;"",IF(AJ215="o",VLOOKUP(AM215,OpenSect!$A$1:$D$11,2),IF(AJ215="u",VLOOKUP(AM215,UpHill!$A$1:$D$35,2),IF(AJ215="d",VLOOKUP(AM215,DownHill!$A$3:$D$29,2),IF(AJ215="f",VLOOKUP(AM215,FlatUnd!$A$2:$D$30,2),IF(AJ215="t",VLOOKUP(AM215,TimeAdd!$A$1:$D$176,2),IF(AJ215="l",VLOOKUP(AM215,SLimit!$A$1:$D$8,2),AN214)))))),AN214)</f>
        <v>36</v>
      </c>
      <c r="AO215" s="53">
        <f>IF(AJ215&lt;&gt;"",IF(AJ215="o",VLOOKUP(AM215,OpenSect!$A$1:$D$11,3),IF(AJ215="u",VLOOKUP(AM215,UpHill!$A$1:$D$35,3),IF(AJ215="d",VLOOKUP(AM215,DownHill!$A$3:$D$29,3),IF(AJ215="f",VLOOKUP(AM215,FlatUnd!$A$2:$D$30,3),IF(AJ215="t",VLOOKUP(AM215,TimeAdd!$A$1:$D$18,3),IF(AJ215="l",VLOOKUP(AM215,SLimit!$A$1:$D$8,3),AO214)))))),AO214)</f>
        <v>36</v>
      </c>
      <c r="AP215" s="53">
        <f>IF(AJ215&lt;&gt;"",IF(AJ215="o",VLOOKUP(AM215,OpenSect!$A$1:$D$11,4),IF(AJ215="u",VLOOKUP(AM215,UpHill!$A$1:$D$35,4),IF(AJ215="d",VLOOKUP(AM215,DownHill!$A$3:$D$29,4),IF(AJ215="f",VLOOKUP(AM215,FlatUnd!$A$2:$D$30,4),IF(AJ215="t",VLOOKUP(AM215,TimeAdd!$A$1:$D$18,4),IF(AJ215="l",VLOOKUP(AM215,SLimit!$A$1:$D$8,4),AP214)))))),AP214)</f>
        <v>36</v>
      </c>
      <c r="AQ215" s="53">
        <f t="shared" si="366"/>
        <v>40</v>
      </c>
      <c r="AR215" s="54" t="str">
        <f t="shared" si="367"/>
        <v>Warning - General Warning. Potholes.</v>
      </c>
      <c r="AS215" s="55"/>
      <c r="AT215" s="55"/>
      <c r="AU215" s="56">
        <f>IF(GroupStTimes!$A$8=0,MIN(CB215,CD215,CF215),MIN(BZ215,CB215,CD215,CF215))</f>
        <v>0.34177083333333347</v>
      </c>
      <c r="AV215" s="56">
        <f>IF(GroupStTimes!$A$8=0,MAX(CC215,CE215,CG215),MAX(CA215,CC215,CE215,CG215))</f>
        <v>0.39692129629629636</v>
      </c>
      <c r="AW215" s="57" t="str">
        <f t="shared" si="368"/>
        <v/>
      </c>
      <c r="AX215" s="58" t="str">
        <f t="shared" si="369"/>
        <v/>
      </c>
      <c r="AY215" s="58" t="str">
        <f t="shared" si="370"/>
        <v/>
      </c>
      <c r="AZ215" s="31">
        <f t="shared" si="371"/>
        <v>67.430000000000007</v>
      </c>
      <c r="BA215" s="59">
        <f t="shared" si="372"/>
        <v>0.33979166666666683</v>
      </c>
      <c r="BB215" s="59">
        <f t="shared" si="373"/>
        <v>0.34534722222222242</v>
      </c>
      <c r="BC215" s="59">
        <f t="shared" si="374"/>
        <v>0.34313657407407416</v>
      </c>
      <c r="BD215" s="59">
        <f t="shared" si="375"/>
        <v>0.38896990740740744</v>
      </c>
      <c r="BE215" s="59">
        <f t="shared" si="376"/>
        <v>0.38452546296296303</v>
      </c>
      <c r="BF215" s="59">
        <f t="shared" si="377"/>
        <v>0.39494212962962971</v>
      </c>
      <c r="BG215" s="59">
        <f t="shared" si="378"/>
        <v>0.39561342592592602</v>
      </c>
      <c r="BH215" s="59">
        <f t="shared" si="379"/>
        <v>0.39491898148148158</v>
      </c>
      <c r="BI215" s="31">
        <f t="shared" si="380"/>
        <v>1.7099999999999937</v>
      </c>
      <c r="BJ215" s="61">
        <f t="shared" ref="BJ215:BM215" si="425">IF($AJ214="t",IF(AM213=0,0,$BI215/AM213),IF(AM214=0,0,$BI215/AM214))</f>
        <v>4.7499999999999827E-2</v>
      </c>
      <c r="BK215" s="61">
        <f t="shared" si="425"/>
        <v>4.7499999999999827E-2</v>
      </c>
      <c r="BL215" s="61">
        <f t="shared" si="425"/>
        <v>4.7499999999999827E-2</v>
      </c>
      <c r="BM215" s="61">
        <f t="shared" si="425"/>
        <v>4.7499999999999827E-2</v>
      </c>
      <c r="BN215" s="62">
        <f t="shared" si="382"/>
        <v>0</v>
      </c>
      <c r="BO215" s="62">
        <f t="shared" si="383"/>
        <v>2</v>
      </c>
      <c r="BP215" s="62">
        <f t="shared" si="384"/>
        <v>51</v>
      </c>
      <c r="BQ215" s="62">
        <f t="shared" si="385"/>
        <v>0</v>
      </c>
      <c r="BR215" s="62">
        <f t="shared" si="386"/>
        <v>2</v>
      </c>
      <c r="BS215" s="62">
        <f t="shared" si="387"/>
        <v>51</v>
      </c>
      <c r="BT215" s="62">
        <f t="shared" si="388"/>
        <v>0</v>
      </c>
      <c r="BU215" s="62">
        <f t="shared" si="389"/>
        <v>2</v>
      </c>
      <c r="BV215" s="62">
        <f t="shared" si="390"/>
        <v>51</v>
      </c>
      <c r="BW215" s="62">
        <f t="shared" si="391"/>
        <v>0</v>
      </c>
      <c r="BX215" s="62">
        <f t="shared" si="392"/>
        <v>2</v>
      </c>
      <c r="BY215" s="62">
        <f t="shared" si="393"/>
        <v>51</v>
      </c>
      <c r="BZ215" s="63">
        <f t="shared" si="394"/>
        <v>0.34177083333333347</v>
      </c>
      <c r="CA215" s="63">
        <f t="shared" si="395"/>
        <v>0.34732638888888906</v>
      </c>
      <c r="CB215" s="63">
        <f t="shared" si="396"/>
        <v>0.34511574074074081</v>
      </c>
      <c r="CC215" s="63">
        <f t="shared" si="397"/>
        <v>0.39094907407407409</v>
      </c>
      <c r="CD215" s="63">
        <f t="shared" si="398"/>
        <v>0.38650462962962967</v>
      </c>
      <c r="CE215" s="63">
        <f t="shared" si="399"/>
        <v>0.39692129629629636</v>
      </c>
      <c r="CF215" s="63">
        <f t="shared" si="400"/>
        <v>0.39759259259259266</v>
      </c>
      <c r="CG215" s="63">
        <f t="shared" si="401"/>
        <v>0.39689814814814822</v>
      </c>
      <c r="CH215" s="36"/>
      <c r="CI215" s="36"/>
      <c r="CJ215" s="36"/>
      <c r="CK215" s="36"/>
      <c r="CL215" s="60">
        <v>60</v>
      </c>
    </row>
    <row r="216" spans="1:90" ht="26.25" customHeight="1" x14ac:dyDescent="0.25">
      <c r="A216" s="37">
        <v>74</v>
      </c>
      <c r="B216" t="s">
        <v>184</v>
      </c>
      <c r="C216" s="37" t="s">
        <v>25</v>
      </c>
      <c r="D216" s="37">
        <v>36</v>
      </c>
      <c r="E216" s="39"/>
      <c r="F216" s="42"/>
      <c r="G216" s="78">
        <v>69.31</v>
      </c>
      <c r="H216" s="41">
        <f t="shared" si="358"/>
        <v>69.3</v>
      </c>
      <c r="I216" s="42">
        <v>69.27</v>
      </c>
      <c r="J216" s="43">
        <f t="shared" si="354"/>
        <v>-5.7745055579625025E-4</v>
      </c>
      <c r="K216" s="44">
        <f t="shared" si="355"/>
        <v>-4.0000000000006253E-2</v>
      </c>
      <c r="L216" s="91" t="s">
        <v>1318</v>
      </c>
      <c r="M216" s="126">
        <v>40</v>
      </c>
      <c r="N216" s="46">
        <f t="shared" si="356"/>
        <v>69.31</v>
      </c>
      <c r="O216" s="46"/>
      <c r="P216" s="42">
        <v>69.31</v>
      </c>
      <c r="Q216" s="46"/>
      <c r="R216" s="42">
        <v>69.31</v>
      </c>
      <c r="S216" s="46"/>
      <c r="T216" s="40"/>
      <c r="U216" s="47" t="str">
        <f t="shared" si="346"/>
        <v/>
      </c>
      <c r="V216" s="47" t="str">
        <f t="shared" si="347"/>
        <v/>
      </c>
      <c r="W216" s="48"/>
      <c r="X216" s="48"/>
      <c r="Y216" s="48"/>
      <c r="Z216" s="48"/>
      <c r="AA216" s="48"/>
      <c r="AB216" s="48"/>
      <c r="AC216" s="49"/>
      <c r="AD216" s="49"/>
      <c r="AE216" s="51">
        <f t="shared" si="359"/>
        <v>74</v>
      </c>
      <c r="AF216" s="51" t="str">
        <f t="shared" si="360"/>
        <v>u</v>
      </c>
      <c r="AG216" s="51" t="str">
        <f t="shared" si="361"/>
        <v>o</v>
      </c>
      <c r="AH216" s="51">
        <f t="shared" si="362"/>
        <v>36</v>
      </c>
      <c r="AI216" s="52">
        <f t="shared" si="363"/>
        <v>69.3</v>
      </c>
      <c r="AJ216" s="68"/>
      <c r="AK216" s="53"/>
      <c r="AL216" s="52"/>
      <c r="AM216" s="53">
        <f t="shared" si="365"/>
        <v>36</v>
      </c>
      <c r="AN216" s="53">
        <f>IF(AJ216&lt;&gt;"",IF(AJ216="o",VLOOKUP(AM216,OpenSect!$A$1:$D$11,2),IF(AJ216="u",VLOOKUP(AM216,UpHill!$A$1:$D$35,2),IF(AJ216="d",VLOOKUP(AM216,DownHill!$A$3:$D$29,2),IF(AJ216="f",VLOOKUP(AM216,FlatUnd!$A$2:$D$30,2),IF(AJ216="t",VLOOKUP(AM216,TimeAdd!$A$1:$D$176,2),IF(AJ216="l",VLOOKUP(AM216,SLimit!$A$1:$D$8,2),AN215)))))),AN215)</f>
        <v>36</v>
      </c>
      <c r="AO216" s="53">
        <f>IF(AJ216&lt;&gt;"",IF(AJ216="o",VLOOKUP(AM216,OpenSect!$A$1:$D$11,3),IF(AJ216="u",VLOOKUP(AM216,UpHill!$A$1:$D$35,3),IF(AJ216="d",VLOOKUP(AM216,DownHill!$A$3:$D$29,3),IF(AJ216="f",VLOOKUP(AM216,FlatUnd!$A$2:$D$30,3),IF(AJ216="t",VLOOKUP(AM216,TimeAdd!$A$1:$D$18,3),IF(AJ216="l",VLOOKUP(AM216,SLimit!$A$1:$D$8,3),AO215)))))),AO215)</f>
        <v>36</v>
      </c>
      <c r="AP216" s="53">
        <f>IF(AJ216&lt;&gt;"",IF(AJ216="o",VLOOKUP(AM216,OpenSect!$A$1:$D$11,4),IF(AJ216="u",VLOOKUP(AM216,UpHill!$A$1:$D$35,4),IF(AJ216="d",VLOOKUP(AM216,DownHill!$A$3:$D$29,4),IF(AJ216="f",VLOOKUP(AM216,FlatUnd!$A$2:$D$30,4),IF(AJ216="t",VLOOKUP(AM216,TimeAdd!$A$1:$D$18,4),IF(AJ216="l",VLOOKUP(AM216,SLimit!$A$1:$D$8,4),AP215)))))),AP215)</f>
        <v>36</v>
      </c>
      <c r="AQ216" s="53">
        <f t="shared" si="366"/>
        <v>40</v>
      </c>
      <c r="AR216" s="54" t="str">
        <f t="shared" si="367"/>
        <v>Warning - Speed Bump. Yalta Rd</v>
      </c>
      <c r="AS216" s="55"/>
      <c r="AT216" s="55"/>
      <c r="AU216" s="56">
        <f>IF(GroupStTimes!$A$8=0,MIN(CB216,CD216,CF216),MIN(BZ216,CB216,CD216,CF216))</f>
        <v>0.3419560185185187</v>
      </c>
      <c r="AV216" s="56">
        <f>IF(GroupStTimes!$A$8=0,MAX(CC216,CE216,CG216),MAX(CA216,CC216,CE216,CG216))</f>
        <v>0.39710648148148159</v>
      </c>
      <c r="AW216" s="57" t="str">
        <f t="shared" si="368"/>
        <v/>
      </c>
      <c r="AX216" s="58" t="str">
        <f t="shared" si="369"/>
        <v/>
      </c>
      <c r="AY216" s="58" t="str">
        <f t="shared" si="370"/>
        <v/>
      </c>
      <c r="AZ216" s="31">
        <f t="shared" si="371"/>
        <v>67.430000000000007</v>
      </c>
      <c r="BA216" s="59">
        <f t="shared" si="372"/>
        <v>0.33979166666666683</v>
      </c>
      <c r="BB216" s="59">
        <f t="shared" si="373"/>
        <v>0.34534722222222242</v>
      </c>
      <c r="BC216" s="59">
        <f t="shared" si="374"/>
        <v>0.34313657407407416</v>
      </c>
      <c r="BD216" s="59">
        <f t="shared" si="375"/>
        <v>0.38896990740740744</v>
      </c>
      <c r="BE216" s="59">
        <f t="shared" si="376"/>
        <v>0.38452546296296303</v>
      </c>
      <c r="BF216" s="59">
        <f t="shared" si="377"/>
        <v>0.39494212962962971</v>
      </c>
      <c r="BG216" s="59">
        <f t="shared" si="378"/>
        <v>0.39561342592592602</v>
      </c>
      <c r="BH216" s="59">
        <f t="shared" si="379"/>
        <v>0.39491898148148158</v>
      </c>
      <c r="BI216" s="31">
        <f t="shared" si="380"/>
        <v>1.8699999999999903</v>
      </c>
      <c r="BJ216" s="61">
        <f t="shared" ref="BJ216:BM216" si="426">IF($AJ215="t",IF(AM214=0,0,$BI216/AM214),IF(AM215=0,0,$BI216/AM215))</f>
        <v>5.1944444444444175E-2</v>
      </c>
      <c r="BK216" s="61">
        <f t="shared" si="426"/>
        <v>5.1944444444444175E-2</v>
      </c>
      <c r="BL216" s="61">
        <f t="shared" si="426"/>
        <v>5.1944444444444175E-2</v>
      </c>
      <c r="BM216" s="61">
        <f t="shared" si="426"/>
        <v>5.1944444444444175E-2</v>
      </c>
      <c r="BN216" s="62">
        <f t="shared" si="382"/>
        <v>0</v>
      </c>
      <c r="BO216" s="62">
        <f t="shared" si="383"/>
        <v>3</v>
      </c>
      <c r="BP216" s="62">
        <f t="shared" si="384"/>
        <v>7</v>
      </c>
      <c r="BQ216" s="62">
        <f t="shared" si="385"/>
        <v>0</v>
      </c>
      <c r="BR216" s="62">
        <f t="shared" si="386"/>
        <v>3</v>
      </c>
      <c r="BS216" s="62">
        <f t="shared" si="387"/>
        <v>7</v>
      </c>
      <c r="BT216" s="62">
        <f t="shared" si="388"/>
        <v>0</v>
      </c>
      <c r="BU216" s="62">
        <f t="shared" si="389"/>
        <v>3</v>
      </c>
      <c r="BV216" s="62">
        <f t="shared" si="390"/>
        <v>7</v>
      </c>
      <c r="BW216" s="62">
        <f t="shared" si="391"/>
        <v>0</v>
      </c>
      <c r="BX216" s="62">
        <f t="shared" si="392"/>
        <v>3</v>
      </c>
      <c r="BY216" s="62">
        <f t="shared" si="393"/>
        <v>7</v>
      </c>
      <c r="BZ216" s="63">
        <f t="shared" si="394"/>
        <v>0.3419560185185187</v>
      </c>
      <c r="CA216" s="63">
        <f t="shared" si="395"/>
        <v>0.34751157407407429</v>
      </c>
      <c r="CB216" s="63">
        <f t="shared" si="396"/>
        <v>0.34530092592592604</v>
      </c>
      <c r="CC216" s="63">
        <f t="shared" si="397"/>
        <v>0.39113425925925932</v>
      </c>
      <c r="CD216" s="63">
        <f t="shared" si="398"/>
        <v>0.3866898148148149</v>
      </c>
      <c r="CE216" s="63">
        <f t="shared" si="399"/>
        <v>0.39710648148148159</v>
      </c>
      <c r="CF216" s="63">
        <f t="shared" si="400"/>
        <v>0.3977777777777779</v>
      </c>
      <c r="CG216" s="63">
        <f t="shared" si="401"/>
        <v>0.39708333333333345</v>
      </c>
      <c r="CH216" s="36"/>
      <c r="CI216" s="36"/>
      <c r="CJ216" s="36"/>
      <c r="CK216" s="36"/>
      <c r="CL216" s="60">
        <v>60</v>
      </c>
    </row>
    <row r="217" spans="1:90" ht="27" customHeight="1" x14ac:dyDescent="0.25">
      <c r="A217" s="37">
        <v>74</v>
      </c>
      <c r="B217" t="s">
        <v>245</v>
      </c>
      <c r="C217" s="37" t="s">
        <v>25</v>
      </c>
      <c r="D217" s="37">
        <v>36</v>
      </c>
      <c r="E217" s="39"/>
      <c r="F217" s="42"/>
      <c r="G217" s="77"/>
      <c r="H217" s="41">
        <f t="shared" si="358"/>
        <v>69.31</v>
      </c>
      <c r="I217" s="42">
        <v>69.27</v>
      </c>
      <c r="J217" s="43">
        <f t="shared" si="354"/>
        <v>-5.7745055579625025E-4</v>
      </c>
      <c r="K217" s="44">
        <f t="shared" si="355"/>
        <v>-4.0000000000006253E-2</v>
      </c>
      <c r="L217" s="91" t="s">
        <v>1302</v>
      </c>
      <c r="M217" s="126">
        <v>40</v>
      </c>
      <c r="N217" s="46">
        <f t="shared" si="356"/>
        <v>69.31</v>
      </c>
      <c r="O217" s="46"/>
      <c r="P217" s="42">
        <v>69.31</v>
      </c>
      <c r="Q217" s="46"/>
      <c r="R217" s="42">
        <v>69.31</v>
      </c>
      <c r="S217" s="46"/>
      <c r="T217" s="40"/>
      <c r="U217" s="47" t="str">
        <f t="shared" si="346"/>
        <v/>
      </c>
      <c r="V217" s="47" t="str">
        <f t="shared" si="347"/>
        <v/>
      </c>
      <c r="W217" s="48"/>
      <c r="X217" s="48"/>
      <c r="Y217" s="48"/>
      <c r="Z217" s="48"/>
      <c r="AA217" s="48"/>
      <c r="AB217" s="48"/>
      <c r="AC217" s="49"/>
      <c r="AD217" s="49"/>
      <c r="AE217" s="51">
        <f t="shared" si="359"/>
        <v>74</v>
      </c>
      <c r="AF217" s="51" t="str">
        <f t="shared" si="360"/>
        <v>u1</v>
      </c>
      <c r="AG217" s="51" t="str">
        <f t="shared" si="361"/>
        <v>o</v>
      </c>
      <c r="AH217" s="51">
        <f t="shared" si="362"/>
        <v>36</v>
      </c>
      <c r="AI217" s="52">
        <f t="shared" si="363"/>
        <v>69.31</v>
      </c>
      <c r="AJ217" s="68"/>
      <c r="AK217" s="53"/>
      <c r="AL217" s="52"/>
      <c r="AM217" s="53">
        <f t="shared" si="365"/>
        <v>36</v>
      </c>
      <c r="AN217" s="53">
        <f>IF(AJ217&lt;&gt;"",IF(AJ217="o",VLOOKUP(AM217,OpenSect!$A$1:$D$11,2),IF(AJ217="u",VLOOKUP(AM217,UpHill!$A$1:$D$35,2),IF(AJ217="d",VLOOKUP(AM217,DownHill!$A$3:$D$29,2),IF(AJ217="f",VLOOKUP(AM217,FlatUnd!$A$2:$D$30,2),IF(AJ217="t",VLOOKUP(AM217,TimeAdd!$A$1:$D$176,2),IF(AJ217="l",VLOOKUP(AM217,SLimit!$A$1:$D$8,2),AN216)))))),AN216)</f>
        <v>36</v>
      </c>
      <c r="AO217" s="53">
        <f>IF(AJ217&lt;&gt;"",IF(AJ217="o",VLOOKUP(AM217,OpenSect!$A$1:$D$11,3),IF(AJ217="u",VLOOKUP(AM217,UpHill!$A$1:$D$35,3),IF(AJ217="d",VLOOKUP(AM217,DownHill!$A$3:$D$29,3),IF(AJ217="f",VLOOKUP(AM217,FlatUnd!$A$2:$D$30,3),IF(AJ217="t",VLOOKUP(AM217,TimeAdd!$A$1:$D$18,3),IF(AJ217="l",VLOOKUP(AM217,SLimit!$A$1:$D$8,3),AO216)))))),AO216)</f>
        <v>36</v>
      </c>
      <c r="AP217" s="53">
        <f>IF(AJ217&lt;&gt;"",IF(AJ217="o",VLOOKUP(AM217,OpenSect!$A$1:$D$11,4),IF(AJ217="u",VLOOKUP(AM217,UpHill!$A$1:$D$35,4),IF(AJ217="d",VLOOKUP(AM217,DownHill!$A$3:$D$29,4),IF(AJ217="f",VLOOKUP(AM217,FlatUnd!$A$2:$D$30,4),IF(AJ217="t",VLOOKUP(AM217,TimeAdd!$A$1:$D$18,4),IF(AJ217="l",VLOOKUP(AM217,SLimit!$A$1:$D$8,4),AP216)))))),AP216)</f>
        <v>36</v>
      </c>
      <c r="AQ217" s="53">
        <f t="shared" si="366"/>
        <v>40</v>
      </c>
      <c r="AR217" s="54" t="str">
        <f t="shared" si="367"/>
        <v xml:space="preserve">40 Speed limit. </v>
      </c>
      <c r="AS217" s="55"/>
      <c r="AT217" s="55"/>
      <c r="AU217" s="56">
        <f>IF(GroupStTimes!$A$8=0,MIN(CB217,CD217,CF217),MIN(BZ217,CB217,CD217,CF217))</f>
        <v>0.34196759259259274</v>
      </c>
      <c r="AV217" s="56">
        <f>IF(GroupStTimes!$A$8=0,MAX(CC217,CE217,CG217),MAX(CA217,CC217,CE217,CG217))</f>
        <v>0.39711805555555563</v>
      </c>
      <c r="AW217" s="57" t="str">
        <f t="shared" si="368"/>
        <v/>
      </c>
      <c r="AX217" s="58" t="str">
        <f t="shared" si="369"/>
        <v/>
      </c>
      <c r="AY217" s="58" t="str">
        <f t="shared" si="370"/>
        <v/>
      </c>
      <c r="AZ217" s="31">
        <f t="shared" si="371"/>
        <v>67.430000000000007</v>
      </c>
      <c r="BA217" s="59">
        <f t="shared" si="372"/>
        <v>0.33979166666666683</v>
      </c>
      <c r="BB217" s="59">
        <f t="shared" si="373"/>
        <v>0.34534722222222242</v>
      </c>
      <c r="BC217" s="59">
        <f t="shared" si="374"/>
        <v>0.34313657407407416</v>
      </c>
      <c r="BD217" s="59">
        <f t="shared" si="375"/>
        <v>0.38896990740740744</v>
      </c>
      <c r="BE217" s="59">
        <f t="shared" si="376"/>
        <v>0.38452546296296303</v>
      </c>
      <c r="BF217" s="59">
        <f t="shared" si="377"/>
        <v>0.39494212962962971</v>
      </c>
      <c r="BG217" s="59">
        <f t="shared" si="378"/>
        <v>0.39561342592592602</v>
      </c>
      <c r="BH217" s="59">
        <f t="shared" si="379"/>
        <v>0.39491898148148158</v>
      </c>
      <c r="BI217" s="31">
        <f t="shared" si="380"/>
        <v>1.8799999999999955</v>
      </c>
      <c r="BJ217" s="61">
        <f t="shared" ref="BJ217:BM217" si="427">IF($AJ216="t",IF(AM215=0,0,$BI217/AM215),IF(AM216=0,0,$BI217/AM216))</f>
        <v>5.2222222222222094E-2</v>
      </c>
      <c r="BK217" s="61">
        <f t="shared" si="427"/>
        <v>5.2222222222222094E-2</v>
      </c>
      <c r="BL217" s="61">
        <f t="shared" si="427"/>
        <v>5.2222222222222094E-2</v>
      </c>
      <c r="BM217" s="61">
        <f t="shared" si="427"/>
        <v>5.2222222222222094E-2</v>
      </c>
      <c r="BN217" s="62">
        <f t="shared" si="382"/>
        <v>0</v>
      </c>
      <c r="BO217" s="62">
        <f t="shared" si="383"/>
        <v>3</v>
      </c>
      <c r="BP217" s="62">
        <f t="shared" si="384"/>
        <v>8</v>
      </c>
      <c r="BQ217" s="62">
        <f t="shared" si="385"/>
        <v>0</v>
      </c>
      <c r="BR217" s="62">
        <f t="shared" si="386"/>
        <v>3</v>
      </c>
      <c r="BS217" s="62">
        <f t="shared" si="387"/>
        <v>8</v>
      </c>
      <c r="BT217" s="62">
        <f t="shared" si="388"/>
        <v>0</v>
      </c>
      <c r="BU217" s="62">
        <f t="shared" si="389"/>
        <v>3</v>
      </c>
      <c r="BV217" s="62">
        <f t="shared" si="390"/>
        <v>8</v>
      </c>
      <c r="BW217" s="62">
        <f t="shared" si="391"/>
        <v>0</v>
      </c>
      <c r="BX217" s="62">
        <f t="shared" si="392"/>
        <v>3</v>
      </c>
      <c r="BY217" s="62">
        <f t="shared" si="393"/>
        <v>8</v>
      </c>
      <c r="BZ217" s="63">
        <f t="shared" si="394"/>
        <v>0.34196759259259274</v>
      </c>
      <c r="CA217" s="63">
        <f t="shared" si="395"/>
        <v>0.34752314814814833</v>
      </c>
      <c r="CB217" s="63">
        <f t="shared" si="396"/>
        <v>0.34531250000000008</v>
      </c>
      <c r="CC217" s="63">
        <f t="shared" si="397"/>
        <v>0.39114583333333336</v>
      </c>
      <c r="CD217" s="63">
        <f t="shared" si="398"/>
        <v>0.38670138888888894</v>
      </c>
      <c r="CE217" s="63">
        <f t="shared" si="399"/>
        <v>0.39711805555555563</v>
      </c>
      <c r="CF217" s="63">
        <f t="shared" si="400"/>
        <v>0.39778935185185194</v>
      </c>
      <c r="CG217" s="63">
        <f t="shared" si="401"/>
        <v>0.39709490740740749</v>
      </c>
      <c r="CH217" s="36"/>
      <c r="CI217" s="36"/>
      <c r="CJ217" s="36"/>
      <c r="CK217" s="36"/>
      <c r="CL217" s="60">
        <v>60</v>
      </c>
    </row>
    <row r="218" spans="1:90" ht="26.25" customHeight="1" x14ac:dyDescent="0.25">
      <c r="A218" s="37">
        <v>74</v>
      </c>
      <c r="B218"/>
      <c r="E218" s="39"/>
      <c r="F218" s="42"/>
      <c r="G218" s="78">
        <v>69.61</v>
      </c>
      <c r="H218" s="41">
        <f t="shared" si="358"/>
        <v>69.599999999999994</v>
      </c>
      <c r="I218" s="42">
        <v>69.569999999999993</v>
      </c>
      <c r="J218" s="43">
        <f t="shared" si="354"/>
        <v>-5.7496047146767654E-4</v>
      </c>
      <c r="K218" s="44">
        <f t="shared" si="355"/>
        <v>-4.0000000000006253E-2</v>
      </c>
      <c r="L218" s="91" t="s">
        <v>1306</v>
      </c>
      <c r="M218" s="126">
        <v>40</v>
      </c>
      <c r="N218" s="46">
        <f t="shared" si="356"/>
        <v>69.61</v>
      </c>
      <c r="O218" s="46"/>
      <c r="P218" s="42">
        <v>69.61</v>
      </c>
      <c r="Q218" s="46"/>
      <c r="R218" s="42">
        <v>69.61</v>
      </c>
      <c r="S218" s="46"/>
      <c r="T218" s="40"/>
      <c r="U218" s="47" t="str">
        <f t="shared" si="346"/>
        <v/>
      </c>
      <c r="V218" s="47" t="str">
        <f t="shared" si="347"/>
        <v/>
      </c>
      <c r="W218" s="48"/>
      <c r="X218" s="48"/>
      <c r="Y218" s="48"/>
      <c r="Z218" s="48"/>
      <c r="AA218" s="48"/>
      <c r="AB218" s="48"/>
      <c r="AC218" s="49"/>
      <c r="AD218" s="49"/>
      <c r="AE218" s="51">
        <f t="shared" si="359"/>
        <v>74</v>
      </c>
      <c r="AF218" s="51" t="str">
        <f t="shared" si="360"/>
        <v/>
      </c>
      <c r="AG218" s="51" t="str">
        <f t="shared" si="361"/>
        <v/>
      </c>
      <c r="AH218" s="51" t="str">
        <f t="shared" si="362"/>
        <v/>
      </c>
      <c r="AI218" s="52">
        <f t="shared" si="363"/>
        <v>69.599999999999994</v>
      </c>
      <c r="AJ218" s="68"/>
      <c r="AK218" s="53"/>
      <c r="AL218" s="52"/>
      <c r="AM218" s="53">
        <f t="shared" si="365"/>
        <v>36</v>
      </c>
      <c r="AN218" s="53">
        <f>IF(AJ218&lt;&gt;"",IF(AJ218="o",VLOOKUP(AM218,OpenSect!$A$1:$D$11,2),IF(AJ218="u",VLOOKUP(AM218,UpHill!$A$1:$D$35,2),IF(AJ218="d",VLOOKUP(AM218,DownHill!$A$3:$D$29,2),IF(AJ218="f",VLOOKUP(AM218,FlatUnd!$A$2:$D$30,2),IF(AJ218="t",VLOOKUP(AM218,TimeAdd!$A$1:$D$176,2),IF(AJ218="l",VLOOKUP(AM218,SLimit!$A$1:$D$8,2),AN217)))))),AN217)</f>
        <v>36</v>
      </c>
      <c r="AO218" s="53">
        <f>IF(AJ218&lt;&gt;"",IF(AJ218="o",VLOOKUP(AM218,OpenSect!$A$1:$D$11,3),IF(AJ218="u",VLOOKUP(AM218,UpHill!$A$1:$D$35,3),IF(AJ218="d",VLOOKUP(AM218,DownHill!$A$3:$D$29,3),IF(AJ218="f",VLOOKUP(AM218,FlatUnd!$A$2:$D$30,3),IF(AJ218="t",VLOOKUP(AM218,TimeAdd!$A$1:$D$18,3),IF(AJ218="l",VLOOKUP(AM218,SLimit!$A$1:$D$8,3),AO217)))))),AO217)</f>
        <v>36</v>
      </c>
      <c r="AP218" s="53">
        <f>IF(AJ218&lt;&gt;"",IF(AJ218="o",VLOOKUP(AM218,OpenSect!$A$1:$D$11,4),IF(AJ218="u",VLOOKUP(AM218,UpHill!$A$1:$D$35,4),IF(AJ218="d",VLOOKUP(AM218,DownHill!$A$3:$D$29,4),IF(AJ218="f",VLOOKUP(AM218,FlatUnd!$A$2:$D$30,4),IF(AJ218="t",VLOOKUP(AM218,TimeAdd!$A$1:$D$18,4),IF(AJ218="l",VLOOKUP(AM218,SLimit!$A$1:$D$8,4),AP217)))))),AP217)</f>
        <v>36</v>
      </c>
      <c r="AQ218" s="53">
        <f t="shared" si="366"/>
        <v>40</v>
      </c>
      <c r="AR218" s="54" t="str">
        <f t="shared" si="367"/>
        <v>Bridge .</v>
      </c>
      <c r="AS218" s="55"/>
      <c r="AT218" s="55"/>
      <c r="AU218" s="56">
        <f>IF(GroupStTimes!$A$8=0,MIN(CB218,CD218,CF218),MIN(BZ218,CB218,CD218,CF218))</f>
        <v>0.34230324074074092</v>
      </c>
      <c r="AV218" s="56">
        <f>IF(GroupStTimes!$A$8=0,MAX(CC218,CE218,CG218),MAX(CA218,CC218,CE218,CG218))</f>
        <v>0.39745370370370381</v>
      </c>
      <c r="AW218" s="57" t="str">
        <f t="shared" si="368"/>
        <v/>
      </c>
      <c r="AX218" s="58" t="str">
        <f t="shared" si="369"/>
        <v/>
      </c>
      <c r="AY218" s="58" t="str">
        <f t="shared" si="370"/>
        <v/>
      </c>
      <c r="AZ218" s="31">
        <f t="shared" si="371"/>
        <v>67.430000000000007</v>
      </c>
      <c r="BA218" s="59">
        <f t="shared" si="372"/>
        <v>0.33979166666666683</v>
      </c>
      <c r="BB218" s="59">
        <f t="shared" si="373"/>
        <v>0.34534722222222242</v>
      </c>
      <c r="BC218" s="59">
        <f t="shared" si="374"/>
        <v>0.34313657407407416</v>
      </c>
      <c r="BD218" s="59">
        <f t="shared" si="375"/>
        <v>0.38896990740740744</v>
      </c>
      <c r="BE218" s="59">
        <f t="shared" si="376"/>
        <v>0.38452546296296303</v>
      </c>
      <c r="BF218" s="59">
        <f t="shared" si="377"/>
        <v>0.39494212962962971</v>
      </c>
      <c r="BG218" s="59">
        <f t="shared" si="378"/>
        <v>0.39561342592592602</v>
      </c>
      <c r="BH218" s="59">
        <f t="shared" si="379"/>
        <v>0.39491898148148158</v>
      </c>
      <c r="BI218" s="31">
        <f t="shared" si="380"/>
        <v>2.1699999999999875</v>
      </c>
      <c r="BJ218" s="61">
        <f t="shared" ref="BJ218:BM218" si="428">IF($AJ217="t",IF(AM216=0,0,$BI218/AM216),IF(AM217=0,0,$BI218/AM217))</f>
        <v>6.027777777777743E-2</v>
      </c>
      <c r="BK218" s="61">
        <f t="shared" si="428"/>
        <v>6.027777777777743E-2</v>
      </c>
      <c r="BL218" s="61">
        <f t="shared" si="428"/>
        <v>6.027777777777743E-2</v>
      </c>
      <c r="BM218" s="61">
        <f t="shared" si="428"/>
        <v>6.027777777777743E-2</v>
      </c>
      <c r="BN218" s="62">
        <f t="shared" si="382"/>
        <v>0</v>
      </c>
      <c r="BO218" s="62">
        <f t="shared" si="383"/>
        <v>3</v>
      </c>
      <c r="BP218" s="62">
        <f t="shared" si="384"/>
        <v>37</v>
      </c>
      <c r="BQ218" s="62">
        <f t="shared" si="385"/>
        <v>0</v>
      </c>
      <c r="BR218" s="62">
        <f t="shared" si="386"/>
        <v>3</v>
      </c>
      <c r="BS218" s="62">
        <f t="shared" si="387"/>
        <v>37</v>
      </c>
      <c r="BT218" s="62">
        <f t="shared" si="388"/>
        <v>0</v>
      </c>
      <c r="BU218" s="62">
        <f t="shared" si="389"/>
        <v>3</v>
      </c>
      <c r="BV218" s="62">
        <f t="shared" si="390"/>
        <v>37</v>
      </c>
      <c r="BW218" s="62">
        <f t="shared" si="391"/>
        <v>0</v>
      </c>
      <c r="BX218" s="62">
        <f t="shared" si="392"/>
        <v>3</v>
      </c>
      <c r="BY218" s="62">
        <f t="shared" si="393"/>
        <v>37</v>
      </c>
      <c r="BZ218" s="63">
        <f t="shared" si="394"/>
        <v>0.34230324074074092</v>
      </c>
      <c r="CA218" s="63">
        <f t="shared" si="395"/>
        <v>0.34785879629629651</v>
      </c>
      <c r="CB218" s="63">
        <f t="shared" si="396"/>
        <v>0.34564814814814826</v>
      </c>
      <c r="CC218" s="63">
        <f t="shared" si="397"/>
        <v>0.39148148148148154</v>
      </c>
      <c r="CD218" s="63">
        <f t="shared" si="398"/>
        <v>0.38703703703703712</v>
      </c>
      <c r="CE218" s="63">
        <f t="shared" si="399"/>
        <v>0.39745370370370381</v>
      </c>
      <c r="CF218" s="63">
        <f t="shared" si="400"/>
        <v>0.39812500000000012</v>
      </c>
      <c r="CG218" s="63">
        <f t="shared" si="401"/>
        <v>0.39743055555555568</v>
      </c>
      <c r="CH218" s="36"/>
      <c r="CI218" s="36"/>
      <c r="CJ218" s="36"/>
      <c r="CK218" s="36"/>
      <c r="CL218" s="60">
        <v>60</v>
      </c>
    </row>
    <row r="219" spans="1:90" ht="26.25" customHeight="1" x14ac:dyDescent="0.25">
      <c r="A219" s="37">
        <v>74</v>
      </c>
      <c r="B219"/>
      <c r="E219" s="39"/>
      <c r="F219" s="42"/>
      <c r="G219" s="78">
        <v>69.89</v>
      </c>
      <c r="H219" s="41">
        <f t="shared" si="358"/>
        <v>69.88</v>
      </c>
      <c r="I219" s="42">
        <v>69.849999999999994</v>
      </c>
      <c r="J219" s="43">
        <f t="shared" si="354"/>
        <v>-5.7265569076601658E-4</v>
      </c>
      <c r="K219" s="44">
        <f t="shared" si="355"/>
        <v>-4.0000000000006253E-2</v>
      </c>
      <c r="L219" s="91" t="s">
        <v>1307</v>
      </c>
      <c r="M219" s="126">
        <v>40</v>
      </c>
      <c r="N219" s="46">
        <f t="shared" si="356"/>
        <v>69.89</v>
      </c>
      <c r="O219" s="46"/>
      <c r="P219" s="42">
        <v>69.89</v>
      </c>
      <c r="Q219" s="46"/>
      <c r="R219" s="42">
        <v>69.89</v>
      </c>
      <c r="S219" s="46"/>
      <c r="T219" s="40"/>
      <c r="U219" s="47" t="str">
        <f t="shared" si="346"/>
        <v/>
      </c>
      <c r="V219" s="47" t="str">
        <f t="shared" si="347"/>
        <v/>
      </c>
      <c r="W219" s="48"/>
      <c r="X219" s="48"/>
      <c r="Y219" s="48"/>
      <c r="Z219" s="48"/>
      <c r="AA219" s="48"/>
      <c r="AB219" s="48"/>
      <c r="AC219" s="49"/>
      <c r="AD219" s="49"/>
      <c r="AE219" s="51">
        <f t="shared" si="359"/>
        <v>74</v>
      </c>
      <c r="AF219" s="51" t="str">
        <f t="shared" si="360"/>
        <v/>
      </c>
      <c r="AG219" s="51" t="str">
        <f t="shared" si="361"/>
        <v/>
      </c>
      <c r="AH219" s="51" t="str">
        <f t="shared" si="362"/>
        <v/>
      </c>
      <c r="AI219" s="52">
        <f t="shared" si="363"/>
        <v>69.88</v>
      </c>
      <c r="AJ219" s="68"/>
      <c r="AK219" s="53"/>
      <c r="AL219" s="52"/>
      <c r="AM219" s="53">
        <f t="shared" si="365"/>
        <v>36</v>
      </c>
      <c r="AN219" s="53">
        <f>IF(AJ219&lt;&gt;"",IF(AJ219="o",VLOOKUP(AM219,OpenSect!$A$1:$D$11,2),IF(AJ219="u",VLOOKUP(AM219,UpHill!$A$1:$D$35,2),IF(AJ219="d",VLOOKUP(AM219,DownHill!$A$3:$D$29,2),IF(AJ219="f",VLOOKUP(AM219,FlatUnd!$A$2:$D$30,2),IF(AJ219="t",VLOOKUP(AM219,TimeAdd!$A$1:$D$176,2),IF(AJ219="l",VLOOKUP(AM219,SLimit!$A$1:$D$8,2),AN218)))))),AN218)</f>
        <v>36</v>
      </c>
      <c r="AO219" s="53">
        <f>IF(AJ219&lt;&gt;"",IF(AJ219="o",VLOOKUP(AM219,OpenSect!$A$1:$D$11,3),IF(AJ219="u",VLOOKUP(AM219,UpHill!$A$1:$D$35,3),IF(AJ219="d",VLOOKUP(AM219,DownHill!$A$3:$D$29,3),IF(AJ219="f",VLOOKUP(AM219,FlatUnd!$A$2:$D$30,3),IF(AJ219="t",VLOOKUP(AM219,TimeAdd!$A$1:$D$18,3),IF(AJ219="l",VLOOKUP(AM219,SLimit!$A$1:$D$8,3),AO218)))))),AO218)</f>
        <v>36</v>
      </c>
      <c r="AP219" s="53">
        <f>IF(AJ219&lt;&gt;"",IF(AJ219="o",VLOOKUP(AM219,OpenSect!$A$1:$D$11,4),IF(AJ219="u",VLOOKUP(AM219,UpHill!$A$1:$D$35,4),IF(AJ219="d",VLOOKUP(AM219,DownHill!$A$3:$D$29,4),IF(AJ219="f",VLOOKUP(AM219,FlatUnd!$A$2:$D$30,4),IF(AJ219="t",VLOOKUP(AM219,TimeAdd!$A$1:$D$18,4),IF(AJ219="l",VLOOKUP(AM219,SLimit!$A$1:$D$8,4),AP218)))))),AP218)</f>
        <v>36</v>
      </c>
      <c r="AQ219" s="53">
        <f t="shared" si="366"/>
        <v>40</v>
      </c>
      <c r="AR219" s="54" t="str">
        <f t="shared" si="367"/>
        <v>Bridge overhead.</v>
      </c>
      <c r="AS219" s="55"/>
      <c r="AT219" s="55"/>
      <c r="AU219" s="56">
        <f>IF(GroupStTimes!$A$8=0,MIN(CB219,CD219,CF219),MIN(BZ219,CB219,CD219,CF219))</f>
        <v>0.34262731481481495</v>
      </c>
      <c r="AV219" s="56">
        <f>IF(GroupStTimes!$A$8=0,MAX(CC219,CE219,CG219),MAX(CA219,CC219,CE219,CG219))</f>
        <v>0.39777777777777784</v>
      </c>
      <c r="AW219" s="57" t="str">
        <f t="shared" si="368"/>
        <v/>
      </c>
      <c r="AX219" s="58" t="str">
        <f t="shared" si="369"/>
        <v/>
      </c>
      <c r="AY219" s="58" t="str">
        <f t="shared" si="370"/>
        <v/>
      </c>
      <c r="AZ219" s="31">
        <f t="shared" si="371"/>
        <v>67.430000000000007</v>
      </c>
      <c r="BA219" s="59">
        <f t="shared" si="372"/>
        <v>0.33979166666666683</v>
      </c>
      <c r="BB219" s="59">
        <f t="shared" si="373"/>
        <v>0.34534722222222242</v>
      </c>
      <c r="BC219" s="59">
        <f t="shared" si="374"/>
        <v>0.34313657407407416</v>
      </c>
      <c r="BD219" s="59">
        <f t="shared" si="375"/>
        <v>0.38896990740740744</v>
      </c>
      <c r="BE219" s="59">
        <f t="shared" si="376"/>
        <v>0.38452546296296303</v>
      </c>
      <c r="BF219" s="59">
        <f t="shared" si="377"/>
        <v>0.39494212962962971</v>
      </c>
      <c r="BG219" s="59">
        <f t="shared" si="378"/>
        <v>0.39561342592592602</v>
      </c>
      <c r="BH219" s="59">
        <f t="shared" si="379"/>
        <v>0.39491898148148158</v>
      </c>
      <c r="BI219" s="31">
        <f t="shared" si="380"/>
        <v>2.4499999999999886</v>
      </c>
      <c r="BJ219" s="61">
        <f t="shared" ref="BJ219:BM219" si="429">IF($AJ218="t",IF(AM217=0,0,$BI219/AM217),IF(AM218=0,0,$BI219/AM218))</f>
        <v>6.8055555555555244E-2</v>
      </c>
      <c r="BK219" s="61">
        <f t="shared" si="429"/>
        <v>6.8055555555555244E-2</v>
      </c>
      <c r="BL219" s="61">
        <f t="shared" si="429"/>
        <v>6.8055555555555244E-2</v>
      </c>
      <c r="BM219" s="61">
        <f t="shared" si="429"/>
        <v>6.8055555555555244E-2</v>
      </c>
      <c r="BN219" s="62">
        <f t="shared" si="382"/>
        <v>0</v>
      </c>
      <c r="BO219" s="62">
        <f t="shared" si="383"/>
        <v>4</v>
      </c>
      <c r="BP219" s="62">
        <f t="shared" si="384"/>
        <v>5</v>
      </c>
      <c r="BQ219" s="62">
        <f t="shared" si="385"/>
        <v>0</v>
      </c>
      <c r="BR219" s="62">
        <f t="shared" si="386"/>
        <v>4</v>
      </c>
      <c r="BS219" s="62">
        <f t="shared" si="387"/>
        <v>5</v>
      </c>
      <c r="BT219" s="62">
        <f t="shared" si="388"/>
        <v>0</v>
      </c>
      <c r="BU219" s="62">
        <f t="shared" si="389"/>
        <v>4</v>
      </c>
      <c r="BV219" s="62">
        <f t="shared" si="390"/>
        <v>5</v>
      </c>
      <c r="BW219" s="62">
        <f t="shared" si="391"/>
        <v>0</v>
      </c>
      <c r="BX219" s="62">
        <f t="shared" si="392"/>
        <v>4</v>
      </c>
      <c r="BY219" s="62">
        <f t="shared" si="393"/>
        <v>5</v>
      </c>
      <c r="BZ219" s="63">
        <f t="shared" si="394"/>
        <v>0.34262731481481495</v>
      </c>
      <c r="CA219" s="63">
        <f t="shared" si="395"/>
        <v>0.34818287037037055</v>
      </c>
      <c r="CB219" s="63">
        <f t="shared" si="396"/>
        <v>0.34597222222222229</v>
      </c>
      <c r="CC219" s="63">
        <f t="shared" si="397"/>
        <v>0.39180555555555557</v>
      </c>
      <c r="CD219" s="63">
        <f t="shared" si="398"/>
        <v>0.38736111111111116</v>
      </c>
      <c r="CE219" s="63">
        <f t="shared" si="399"/>
        <v>0.39777777777777784</v>
      </c>
      <c r="CF219" s="63">
        <f t="shared" si="400"/>
        <v>0.39844907407407415</v>
      </c>
      <c r="CG219" s="63">
        <f t="shared" si="401"/>
        <v>0.39775462962962971</v>
      </c>
      <c r="CH219" s="36"/>
      <c r="CI219" s="36"/>
      <c r="CJ219" s="36"/>
      <c r="CK219" s="36"/>
      <c r="CL219" s="60">
        <v>60</v>
      </c>
    </row>
    <row r="220" spans="1:90" ht="20.25" x14ac:dyDescent="0.25">
      <c r="A220" s="37">
        <v>74</v>
      </c>
      <c r="B220"/>
      <c r="E220" s="39"/>
      <c r="F220" s="42"/>
      <c r="G220" s="78">
        <v>70.13</v>
      </c>
      <c r="H220" s="41">
        <f t="shared" si="358"/>
        <v>70.12</v>
      </c>
      <c r="I220" s="42">
        <v>70.089999999999989</v>
      </c>
      <c r="J220" s="43">
        <f t="shared" si="354"/>
        <v>-5.7069482094458928E-4</v>
      </c>
      <c r="K220" s="44">
        <f t="shared" si="355"/>
        <v>-4.0000000000006253E-2</v>
      </c>
      <c r="L220" s="91" t="s">
        <v>1302</v>
      </c>
      <c r="M220" s="126">
        <v>40</v>
      </c>
      <c r="N220" s="46">
        <f t="shared" si="356"/>
        <v>70.13</v>
      </c>
      <c r="O220" s="46"/>
      <c r="P220" s="42">
        <v>70.13</v>
      </c>
      <c r="Q220" s="46"/>
      <c r="R220" s="42">
        <v>70.13</v>
      </c>
      <c r="S220" s="46"/>
      <c r="T220" s="40"/>
      <c r="U220" s="47" t="str">
        <f t="shared" si="346"/>
        <v/>
      </c>
      <c r="V220" s="47" t="str">
        <f t="shared" si="347"/>
        <v/>
      </c>
      <c r="W220" s="48"/>
      <c r="X220" s="48"/>
      <c r="Y220" s="48"/>
      <c r="Z220" s="48"/>
      <c r="AA220" s="48"/>
      <c r="AB220" s="48"/>
      <c r="AC220" s="49"/>
      <c r="AD220" s="49"/>
      <c r="AE220" s="51">
        <f t="shared" si="359"/>
        <v>74</v>
      </c>
      <c r="AF220" s="51" t="str">
        <f t="shared" si="360"/>
        <v/>
      </c>
      <c r="AG220" s="51" t="str">
        <f t="shared" si="361"/>
        <v/>
      </c>
      <c r="AH220" s="51" t="str">
        <f t="shared" si="362"/>
        <v/>
      </c>
      <c r="AI220" s="52">
        <f t="shared" si="363"/>
        <v>70.12</v>
      </c>
      <c r="AJ220" s="68"/>
      <c r="AK220" s="53"/>
      <c r="AL220" s="52"/>
      <c r="AM220" s="53">
        <f t="shared" si="365"/>
        <v>36</v>
      </c>
      <c r="AN220" s="53">
        <f>IF(AJ220&lt;&gt;"",IF(AJ220="o",VLOOKUP(AM220,OpenSect!$A$1:$D$11,2),IF(AJ220="u",VLOOKUP(AM220,UpHill!$A$1:$D$35,2),IF(AJ220="d",VLOOKUP(AM220,DownHill!$A$3:$D$29,2),IF(AJ220="f",VLOOKUP(AM220,FlatUnd!$A$2:$D$30,2),IF(AJ220="t",VLOOKUP(AM220,TimeAdd!$A$1:$D$176,2),IF(AJ220="l",VLOOKUP(AM220,SLimit!$A$1:$D$8,2),AN219)))))),AN219)</f>
        <v>36</v>
      </c>
      <c r="AO220" s="53">
        <f>IF(AJ220&lt;&gt;"",IF(AJ220="o",VLOOKUP(AM220,OpenSect!$A$1:$D$11,3),IF(AJ220="u",VLOOKUP(AM220,UpHill!$A$1:$D$35,3),IF(AJ220="d",VLOOKUP(AM220,DownHill!$A$3:$D$29,3),IF(AJ220="f",VLOOKUP(AM220,FlatUnd!$A$2:$D$30,3),IF(AJ220="t",VLOOKUP(AM220,TimeAdd!$A$1:$D$18,3),IF(AJ220="l",VLOOKUP(AM220,SLimit!$A$1:$D$8,3),AO219)))))),AO219)</f>
        <v>36</v>
      </c>
      <c r="AP220" s="53">
        <f>IF(AJ220&lt;&gt;"",IF(AJ220="o",VLOOKUP(AM220,OpenSect!$A$1:$D$11,4),IF(AJ220="u",VLOOKUP(AM220,UpHill!$A$1:$D$35,4),IF(AJ220="d",VLOOKUP(AM220,DownHill!$A$3:$D$29,4),IF(AJ220="f",VLOOKUP(AM220,FlatUnd!$A$2:$D$30,4),IF(AJ220="t",VLOOKUP(AM220,TimeAdd!$A$1:$D$18,4),IF(AJ220="l",VLOOKUP(AM220,SLimit!$A$1:$D$8,4),AP219)))))),AP219)</f>
        <v>36</v>
      </c>
      <c r="AQ220" s="53">
        <f t="shared" si="366"/>
        <v>40</v>
      </c>
      <c r="AR220" s="54" t="str">
        <f t="shared" si="367"/>
        <v xml:space="preserve">40 Speed limit. </v>
      </c>
      <c r="AS220" s="55"/>
      <c r="AT220" s="55"/>
      <c r="AU220" s="56">
        <f>IF(GroupStTimes!$A$8=0,MIN(CB220,CD220,CF220),MIN(BZ220,CB220,CD220,CF220))</f>
        <v>0.34290509259259278</v>
      </c>
      <c r="AV220" s="56">
        <f>IF(GroupStTimes!$A$8=0,MAX(CC220,CE220,CG220),MAX(CA220,CC220,CE220,CG220))</f>
        <v>0.39805555555555566</v>
      </c>
      <c r="AW220" s="57" t="str">
        <f t="shared" si="368"/>
        <v/>
      </c>
      <c r="AX220" s="58" t="str">
        <f t="shared" si="369"/>
        <v/>
      </c>
      <c r="AY220" s="58" t="str">
        <f t="shared" si="370"/>
        <v/>
      </c>
      <c r="AZ220" s="31">
        <f t="shared" si="371"/>
        <v>67.430000000000007</v>
      </c>
      <c r="BA220" s="59">
        <f t="shared" si="372"/>
        <v>0.33979166666666683</v>
      </c>
      <c r="BB220" s="59">
        <f t="shared" si="373"/>
        <v>0.34534722222222242</v>
      </c>
      <c r="BC220" s="59">
        <f t="shared" si="374"/>
        <v>0.34313657407407416</v>
      </c>
      <c r="BD220" s="59">
        <f t="shared" si="375"/>
        <v>0.38896990740740744</v>
      </c>
      <c r="BE220" s="59">
        <f t="shared" si="376"/>
        <v>0.38452546296296303</v>
      </c>
      <c r="BF220" s="59">
        <f t="shared" si="377"/>
        <v>0.39494212962962971</v>
      </c>
      <c r="BG220" s="59">
        <f t="shared" si="378"/>
        <v>0.39561342592592602</v>
      </c>
      <c r="BH220" s="59">
        <f t="shared" si="379"/>
        <v>0.39491898148148158</v>
      </c>
      <c r="BI220" s="31">
        <f t="shared" si="380"/>
        <v>2.6899999999999977</v>
      </c>
      <c r="BJ220" s="61">
        <f t="shared" ref="BJ220:BM220" si="430">IF($AJ219="t",IF(AM218=0,0,$BI220/AM218),IF(AM219=0,0,$BI220/AM219))</f>
        <v>7.4722222222222162E-2</v>
      </c>
      <c r="BK220" s="61">
        <f t="shared" si="430"/>
        <v>7.4722222222222162E-2</v>
      </c>
      <c r="BL220" s="61">
        <f t="shared" si="430"/>
        <v>7.4722222222222162E-2</v>
      </c>
      <c r="BM220" s="61">
        <f t="shared" si="430"/>
        <v>7.4722222222222162E-2</v>
      </c>
      <c r="BN220" s="62">
        <f t="shared" si="382"/>
        <v>0</v>
      </c>
      <c r="BO220" s="62">
        <f t="shared" si="383"/>
        <v>4</v>
      </c>
      <c r="BP220" s="62">
        <f t="shared" si="384"/>
        <v>29</v>
      </c>
      <c r="BQ220" s="62">
        <f t="shared" si="385"/>
        <v>0</v>
      </c>
      <c r="BR220" s="62">
        <f t="shared" si="386"/>
        <v>4</v>
      </c>
      <c r="BS220" s="62">
        <f t="shared" si="387"/>
        <v>29</v>
      </c>
      <c r="BT220" s="62">
        <f t="shared" si="388"/>
        <v>0</v>
      </c>
      <c r="BU220" s="62">
        <f t="shared" si="389"/>
        <v>4</v>
      </c>
      <c r="BV220" s="62">
        <f t="shared" si="390"/>
        <v>29</v>
      </c>
      <c r="BW220" s="62">
        <f t="shared" si="391"/>
        <v>0</v>
      </c>
      <c r="BX220" s="62">
        <f t="shared" si="392"/>
        <v>4</v>
      </c>
      <c r="BY220" s="62">
        <f t="shared" si="393"/>
        <v>29</v>
      </c>
      <c r="BZ220" s="63">
        <f t="shared" si="394"/>
        <v>0.34290509259259278</v>
      </c>
      <c r="CA220" s="63">
        <f t="shared" si="395"/>
        <v>0.34846064814814837</v>
      </c>
      <c r="CB220" s="63">
        <f t="shared" si="396"/>
        <v>0.34625000000000011</v>
      </c>
      <c r="CC220" s="63">
        <f t="shared" si="397"/>
        <v>0.39208333333333339</v>
      </c>
      <c r="CD220" s="63">
        <f t="shared" si="398"/>
        <v>0.38763888888888898</v>
      </c>
      <c r="CE220" s="63">
        <f t="shared" si="399"/>
        <v>0.39805555555555566</v>
      </c>
      <c r="CF220" s="63">
        <f t="shared" si="400"/>
        <v>0.39872685185185197</v>
      </c>
      <c r="CG220" s="63">
        <f t="shared" si="401"/>
        <v>0.39803240740740753</v>
      </c>
      <c r="CH220" s="36"/>
      <c r="CI220" s="36"/>
      <c r="CJ220" s="36"/>
      <c r="CK220" s="36"/>
      <c r="CL220" s="60">
        <v>60</v>
      </c>
    </row>
    <row r="221" spans="1:90" ht="26.25" customHeight="1" x14ac:dyDescent="0.25">
      <c r="A221" s="37">
        <v>74</v>
      </c>
      <c r="B221" t="s">
        <v>1293</v>
      </c>
      <c r="E221" s="39"/>
      <c r="F221" s="42"/>
      <c r="G221" s="78">
        <v>70.2</v>
      </c>
      <c r="H221" s="41">
        <f t="shared" si="358"/>
        <v>70.19</v>
      </c>
      <c r="I221" s="42">
        <v>70.16</v>
      </c>
      <c r="J221" s="43">
        <f t="shared" si="354"/>
        <v>-5.7012542759415983E-4</v>
      </c>
      <c r="K221" s="44">
        <f t="shared" si="355"/>
        <v>-4.0000000000006253E-2</v>
      </c>
      <c r="L221" s="91" t="s">
        <v>1305</v>
      </c>
      <c r="M221" s="126">
        <v>40</v>
      </c>
      <c r="N221" s="46">
        <f t="shared" si="356"/>
        <v>70.2</v>
      </c>
      <c r="O221" s="46"/>
      <c r="P221" s="42">
        <v>70.2</v>
      </c>
      <c r="Q221" s="46"/>
      <c r="R221" s="42">
        <v>70.2</v>
      </c>
      <c r="S221" s="46"/>
      <c r="T221" s="40"/>
      <c r="U221" s="47" t="str">
        <f t="shared" si="346"/>
        <v/>
      </c>
      <c r="V221" s="47" t="str">
        <f t="shared" si="347"/>
        <v/>
      </c>
      <c r="W221" s="48"/>
      <c r="X221" s="48"/>
      <c r="Y221" s="48"/>
      <c r="Z221" s="48"/>
      <c r="AA221" s="48"/>
      <c r="AB221" s="48"/>
      <c r="AC221" s="49"/>
      <c r="AD221" s="49"/>
      <c r="AE221" s="51">
        <f t="shared" si="359"/>
        <v>74</v>
      </c>
      <c r="AF221" s="51" t="str">
        <f t="shared" si="360"/>
        <v>u2</v>
      </c>
      <c r="AG221" s="51" t="str">
        <f t="shared" si="361"/>
        <v/>
      </c>
      <c r="AH221" s="51" t="str">
        <f t="shared" si="362"/>
        <v/>
      </c>
      <c r="AI221" s="52">
        <f t="shared" si="363"/>
        <v>70.19</v>
      </c>
      <c r="AJ221" s="68"/>
      <c r="AK221" s="53"/>
      <c r="AL221" s="52"/>
      <c r="AM221" s="53">
        <f t="shared" si="365"/>
        <v>36</v>
      </c>
      <c r="AN221" s="53">
        <f>IF(AJ221&lt;&gt;"",IF(AJ221="o",VLOOKUP(AM221,OpenSect!$A$1:$D$11,2),IF(AJ221="u",VLOOKUP(AM221,UpHill!$A$1:$D$35,2),IF(AJ221="d",VLOOKUP(AM221,DownHill!$A$3:$D$29,2),IF(AJ221="f",VLOOKUP(AM221,FlatUnd!$A$2:$D$30,2),IF(AJ221="t",VLOOKUP(AM221,TimeAdd!$A$1:$D$176,2),IF(AJ221="l",VLOOKUP(AM221,SLimit!$A$1:$D$8,2),AN220)))))),AN220)</f>
        <v>36</v>
      </c>
      <c r="AO221" s="53">
        <f>IF(AJ221&lt;&gt;"",IF(AJ221="o",VLOOKUP(AM221,OpenSect!$A$1:$D$11,3),IF(AJ221="u",VLOOKUP(AM221,UpHill!$A$1:$D$35,3),IF(AJ221="d",VLOOKUP(AM221,DownHill!$A$3:$D$29,3),IF(AJ221="f",VLOOKUP(AM221,FlatUnd!$A$2:$D$30,3),IF(AJ221="t",VLOOKUP(AM221,TimeAdd!$A$1:$D$18,3),IF(AJ221="l",VLOOKUP(AM221,SLimit!$A$1:$D$8,3),AO220)))))),AO220)</f>
        <v>36</v>
      </c>
      <c r="AP221" s="53">
        <f>IF(AJ221&lt;&gt;"",IF(AJ221="o",VLOOKUP(AM221,OpenSect!$A$1:$D$11,4),IF(AJ221="u",VLOOKUP(AM221,UpHill!$A$1:$D$35,4),IF(AJ221="d",VLOOKUP(AM221,DownHill!$A$3:$D$29,4),IF(AJ221="f",VLOOKUP(AM221,FlatUnd!$A$2:$D$30,4),IF(AJ221="t",VLOOKUP(AM221,TimeAdd!$A$1:$D$18,4),IF(AJ221="l",VLOOKUP(AM221,SLimit!$A$1:$D$8,4),AP220)))))),AP220)</f>
        <v>36</v>
      </c>
      <c r="AQ221" s="53">
        <f t="shared" si="366"/>
        <v>40</v>
      </c>
      <c r="AR221" s="54" t="str">
        <f t="shared" si="367"/>
        <v>Warning Speed Bump.</v>
      </c>
      <c r="AS221" s="55"/>
      <c r="AT221" s="55"/>
      <c r="AU221" s="56">
        <f>IF(GroupStTimes!$A$8=0,MIN(CB221,CD221,CF221),MIN(BZ221,CB221,CD221,CF221))</f>
        <v>0.34298611111111127</v>
      </c>
      <c r="AV221" s="56">
        <f>IF(GroupStTimes!$A$8=0,MAX(CC221,CE221,CG221),MAX(CA221,CC221,CE221,CG221))</f>
        <v>0.39813657407407416</v>
      </c>
      <c r="AW221" s="57" t="str">
        <f t="shared" si="368"/>
        <v/>
      </c>
      <c r="AX221" s="58" t="str">
        <f t="shared" si="369"/>
        <v/>
      </c>
      <c r="AY221" s="58" t="str">
        <f t="shared" si="370"/>
        <v/>
      </c>
      <c r="AZ221" s="31">
        <f t="shared" si="371"/>
        <v>67.430000000000007</v>
      </c>
      <c r="BA221" s="59">
        <f t="shared" si="372"/>
        <v>0.33979166666666683</v>
      </c>
      <c r="BB221" s="59">
        <f t="shared" si="373"/>
        <v>0.34534722222222242</v>
      </c>
      <c r="BC221" s="59">
        <f t="shared" si="374"/>
        <v>0.34313657407407416</v>
      </c>
      <c r="BD221" s="59">
        <f t="shared" si="375"/>
        <v>0.38896990740740744</v>
      </c>
      <c r="BE221" s="59">
        <f t="shared" si="376"/>
        <v>0.38452546296296303</v>
      </c>
      <c r="BF221" s="59">
        <f t="shared" si="377"/>
        <v>0.39494212962962971</v>
      </c>
      <c r="BG221" s="59">
        <f t="shared" si="378"/>
        <v>0.39561342592592602</v>
      </c>
      <c r="BH221" s="59">
        <f t="shared" si="379"/>
        <v>0.39491898148148158</v>
      </c>
      <c r="BI221" s="31">
        <f t="shared" si="380"/>
        <v>2.7599999999999909</v>
      </c>
      <c r="BJ221" s="61">
        <f t="shared" ref="BJ221:BM221" si="431">IF($AJ220="t",IF(AM219=0,0,$BI221/AM219),IF(AM220=0,0,$BI221/AM220))</f>
        <v>7.6666666666666411E-2</v>
      </c>
      <c r="BK221" s="61">
        <f t="shared" si="431"/>
        <v>7.6666666666666411E-2</v>
      </c>
      <c r="BL221" s="61">
        <f t="shared" si="431"/>
        <v>7.6666666666666411E-2</v>
      </c>
      <c r="BM221" s="61">
        <f t="shared" si="431"/>
        <v>7.6666666666666411E-2</v>
      </c>
      <c r="BN221" s="62">
        <f t="shared" si="382"/>
        <v>0</v>
      </c>
      <c r="BO221" s="62">
        <f t="shared" si="383"/>
        <v>4</v>
      </c>
      <c r="BP221" s="62">
        <f t="shared" si="384"/>
        <v>36</v>
      </c>
      <c r="BQ221" s="62">
        <f t="shared" si="385"/>
        <v>0</v>
      </c>
      <c r="BR221" s="62">
        <f t="shared" si="386"/>
        <v>4</v>
      </c>
      <c r="BS221" s="62">
        <f t="shared" si="387"/>
        <v>36</v>
      </c>
      <c r="BT221" s="62">
        <f t="shared" si="388"/>
        <v>0</v>
      </c>
      <c r="BU221" s="62">
        <f t="shared" si="389"/>
        <v>4</v>
      </c>
      <c r="BV221" s="62">
        <f t="shared" si="390"/>
        <v>36</v>
      </c>
      <c r="BW221" s="62">
        <f t="shared" si="391"/>
        <v>0</v>
      </c>
      <c r="BX221" s="62">
        <f t="shared" si="392"/>
        <v>4</v>
      </c>
      <c r="BY221" s="62">
        <f t="shared" si="393"/>
        <v>36</v>
      </c>
      <c r="BZ221" s="63">
        <f t="shared" si="394"/>
        <v>0.34298611111111127</v>
      </c>
      <c r="CA221" s="63">
        <f t="shared" si="395"/>
        <v>0.34854166666666686</v>
      </c>
      <c r="CB221" s="63">
        <f t="shared" si="396"/>
        <v>0.34633101851851861</v>
      </c>
      <c r="CC221" s="63">
        <f t="shared" si="397"/>
        <v>0.39216435185185189</v>
      </c>
      <c r="CD221" s="63">
        <f t="shared" si="398"/>
        <v>0.38771990740740747</v>
      </c>
      <c r="CE221" s="63">
        <f t="shared" si="399"/>
        <v>0.39813657407407416</v>
      </c>
      <c r="CF221" s="63">
        <f t="shared" si="400"/>
        <v>0.39880787037037047</v>
      </c>
      <c r="CG221" s="63">
        <f t="shared" si="401"/>
        <v>0.39811342592592602</v>
      </c>
      <c r="CH221" s="36"/>
      <c r="CI221" s="36"/>
      <c r="CJ221" s="36"/>
      <c r="CK221" s="36"/>
      <c r="CL221" s="60">
        <v>60</v>
      </c>
    </row>
    <row r="222" spans="1:90" ht="26.25" customHeight="1" x14ac:dyDescent="0.25">
      <c r="A222" s="37">
        <v>74</v>
      </c>
      <c r="B222" t="s">
        <v>1293</v>
      </c>
      <c r="E222" s="39"/>
      <c r="F222" s="42"/>
      <c r="G222" s="78">
        <v>71.98</v>
      </c>
      <c r="H222" s="41">
        <f t="shared" si="358"/>
        <v>71.97</v>
      </c>
      <c r="I222" s="42">
        <v>71.94</v>
      </c>
      <c r="J222" s="43">
        <f t="shared" si="354"/>
        <v>-5.5601890464284482E-4</v>
      </c>
      <c r="K222" s="44">
        <f t="shared" si="355"/>
        <v>-4.0000000000006253E-2</v>
      </c>
      <c r="L222" s="91" t="s">
        <v>1016</v>
      </c>
      <c r="M222" s="126">
        <v>40</v>
      </c>
      <c r="N222" s="46">
        <f t="shared" si="356"/>
        <v>71.98</v>
      </c>
      <c r="O222" s="46"/>
      <c r="P222" s="42">
        <v>71.98</v>
      </c>
      <c r="Q222" s="46"/>
      <c r="R222" s="42">
        <v>71.98</v>
      </c>
      <c r="S222" s="46"/>
      <c r="T222" s="40"/>
      <c r="U222" s="47" t="str">
        <f t="shared" si="346"/>
        <v/>
      </c>
      <c r="V222" s="47" t="str">
        <f t="shared" si="347"/>
        <v/>
      </c>
      <c r="W222" s="48"/>
      <c r="X222" s="48"/>
      <c r="Y222" s="48"/>
      <c r="Z222" s="48"/>
      <c r="AA222" s="48"/>
      <c r="AB222" s="48"/>
      <c r="AC222" s="49"/>
      <c r="AD222" s="49"/>
      <c r="AE222" s="51">
        <f t="shared" si="359"/>
        <v>74</v>
      </c>
      <c r="AF222" s="51" t="str">
        <f t="shared" si="360"/>
        <v>u2</v>
      </c>
      <c r="AG222" s="51" t="str">
        <f t="shared" si="361"/>
        <v/>
      </c>
      <c r="AH222" s="51" t="str">
        <f t="shared" si="362"/>
        <v/>
      </c>
      <c r="AI222" s="52">
        <f t="shared" si="363"/>
        <v>71.97</v>
      </c>
      <c r="AJ222" s="68"/>
      <c r="AK222" s="53"/>
      <c r="AL222" s="52"/>
      <c r="AM222" s="53">
        <f t="shared" si="365"/>
        <v>36</v>
      </c>
      <c r="AN222" s="53">
        <f>IF(AJ222&lt;&gt;"",IF(AJ222="o",VLOOKUP(AM222,OpenSect!$A$1:$D$11,2),IF(AJ222="u",VLOOKUP(AM222,UpHill!$A$1:$D$35,2),IF(AJ222="d",VLOOKUP(AM222,DownHill!$A$3:$D$29,2),IF(AJ222="f",VLOOKUP(AM222,FlatUnd!$A$2:$D$30,2),IF(AJ222="t",VLOOKUP(AM222,TimeAdd!$A$1:$D$176,2),IF(AJ222="l",VLOOKUP(AM222,SLimit!$A$1:$D$8,2),AN221)))))),AN221)</f>
        <v>36</v>
      </c>
      <c r="AO222" s="53">
        <f>IF(AJ222&lt;&gt;"",IF(AJ222="o",VLOOKUP(AM222,OpenSect!$A$1:$D$11,3),IF(AJ222="u",VLOOKUP(AM222,UpHill!$A$1:$D$35,3),IF(AJ222="d",VLOOKUP(AM222,DownHill!$A$3:$D$29,3),IF(AJ222="f",VLOOKUP(AM222,FlatUnd!$A$2:$D$30,3),IF(AJ222="t",VLOOKUP(AM222,TimeAdd!$A$1:$D$18,3),IF(AJ222="l",VLOOKUP(AM222,SLimit!$A$1:$D$8,3),AO221)))))),AO221)</f>
        <v>36</v>
      </c>
      <c r="AP222" s="53">
        <f>IF(AJ222&lt;&gt;"",IF(AJ222="o",VLOOKUP(AM222,OpenSect!$A$1:$D$11,4),IF(AJ222="u",VLOOKUP(AM222,UpHill!$A$1:$D$35,4),IF(AJ222="d",VLOOKUP(AM222,DownHill!$A$3:$D$29,4),IF(AJ222="f",VLOOKUP(AM222,FlatUnd!$A$2:$D$30,4),IF(AJ222="t",VLOOKUP(AM222,TimeAdd!$A$1:$D$18,4),IF(AJ222="l",VLOOKUP(AM222,SLimit!$A$1:$D$8,4),AP221)))))),AP221)</f>
        <v>36</v>
      </c>
      <c r="AQ222" s="53">
        <f t="shared" si="366"/>
        <v>40</v>
      </c>
      <c r="AR222" s="54" t="str">
        <f t="shared" si="367"/>
        <v>Bridge.</v>
      </c>
      <c r="AS222" s="55"/>
      <c r="AT222" s="55"/>
      <c r="AU222" s="56">
        <f>IF(GroupStTimes!$A$8=0,MIN(CB222,CD222,CF222),MIN(BZ222,CB222,CD222,CF222))</f>
        <v>0.34504629629629646</v>
      </c>
      <c r="AV222" s="56">
        <f>IF(GroupStTimes!$A$8=0,MAX(CC222,CE222,CG222),MAX(CA222,CC222,CE222,CG222))</f>
        <v>0.40019675925925935</v>
      </c>
      <c r="AW222" s="57" t="str">
        <f t="shared" si="368"/>
        <v/>
      </c>
      <c r="AX222" s="58" t="str">
        <f t="shared" si="369"/>
        <v/>
      </c>
      <c r="AY222" s="58" t="str">
        <f t="shared" si="370"/>
        <v/>
      </c>
      <c r="AZ222" s="31">
        <f t="shared" si="371"/>
        <v>67.430000000000007</v>
      </c>
      <c r="BA222" s="59">
        <f t="shared" si="372"/>
        <v>0.33979166666666683</v>
      </c>
      <c r="BB222" s="59">
        <f t="shared" si="373"/>
        <v>0.34534722222222242</v>
      </c>
      <c r="BC222" s="59">
        <f t="shared" si="374"/>
        <v>0.34313657407407416</v>
      </c>
      <c r="BD222" s="59">
        <f t="shared" si="375"/>
        <v>0.38896990740740744</v>
      </c>
      <c r="BE222" s="59">
        <f t="shared" si="376"/>
        <v>0.38452546296296303</v>
      </c>
      <c r="BF222" s="59">
        <f t="shared" si="377"/>
        <v>0.39494212962962971</v>
      </c>
      <c r="BG222" s="59">
        <f t="shared" si="378"/>
        <v>0.39561342592592602</v>
      </c>
      <c r="BH222" s="59">
        <f t="shared" si="379"/>
        <v>0.39491898148148158</v>
      </c>
      <c r="BI222" s="31">
        <f t="shared" si="380"/>
        <v>4.539999999999992</v>
      </c>
      <c r="BJ222" s="61">
        <f t="shared" ref="BJ222:BM222" si="432">IF($AJ221="t",IF(AM220=0,0,$BI222/AM220),IF(AM221=0,0,$BI222/AM221))</f>
        <v>0.1261111111111109</v>
      </c>
      <c r="BK222" s="61">
        <f t="shared" si="432"/>
        <v>0.1261111111111109</v>
      </c>
      <c r="BL222" s="61">
        <f t="shared" si="432"/>
        <v>0.1261111111111109</v>
      </c>
      <c r="BM222" s="61">
        <f t="shared" si="432"/>
        <v>0.1261111111111109</v>
      </c>
      <c r="BN222" s="62">
        <f t="shared" si="382"/>
        <v>0</v>
      </c>
      <c r="BO222" s="62">
        <f t="shared" si="383"/>
        <v>7</v>
      </c>
      <c r="BP222" s="62">
        <f t="shared" si="384"/>
        <v>34</v>
      </c>
      <c r="BQ222" s="62">
        <f t="shared" si="385"/>
        <v>0</v>
      </c>
      <c r="BR222" s="62">
        <f t="shared" si="386"/>
        <v>7</v>
      </c>
      <c r="BS222" s="62">
        <f t="shared" si="387"/>
        <v>34</v>
      </c>
      <c r="BT222" s="62">
        <f t="shared" si="388"/>
        <v>0</v>
      </c>
      <c r="BU222" s="62">
        <f t="shared" si="389"/>
        <v>7</v>
      </c>
      <c r="BV222" s="62">
        <f t="shared" si="390"/>
        <v>34</v>
      </c>
      <c r="BW222" s="62">
        <f t="shared" si="391"/>
        <v>0</v>
      </c>
      <c r="BX222" s="62">
        <f t="shared" si="392"/>
        <v>7</v>
      </c>
      <c r="BY222" s="62">
        <f t="shared" si="393"/>
        <v>34</v>
      </c>
      <c r="BZ222" s="63">
        <f t="shared" si="394"/>
        <v>0.34504629629629646</v>
      </c>
      <c r="CA222" s="63">
        <f t="shared" si="395"/>
        <v>0.35060185185185205</v>
      </c>
      <c r="CB222" s="63">
        <f t="shared" si="396"/>
        <v>0.3483912037037038</v>
      </c>
      <c r="CC222" s="63">
        <f t="shared" si="397"/>
        <v>0.39422453703703708</v>
      </c>
      <c r="CD222" s="63">
        <f t="shared" si="398"/>
        <v>0.38978009259259266</v>
      </c>
      <c r="CE222" s="63">
        <f t="shared" si="399"/>
        <v>0.40019675925925935</v>
      </c>
      <c r="CF222" s="63">
        <f t="shared" si="400"/>
        <v>0.40086805555555566</v>
      </c>
      <c r="CG222" s="63">
        <f t="shared" si="401"/>
        <v>0.40017361111111122</v>
      </c>
      <c r="CH222" s="36"/>
      <c r="CI222" s="36"/>
      <c r="CJ222" s="36"/>
      <c r="CK222" s="36"/>
      <c r="CL222" s="60">
        <v>60</v>
      </c>
    </row>
    <row r="223" spans="1:90" ht="20.25" x14ac:dyDescent="0.25">
      <c r="A223" s="37">
        <v>74</v>
      </c>
      <c r="B223" t="s">
        <v>1293</v>
      </c>
      <c r="C223" s="37" t="s">
        <v>31</v>
      </c>
      <c r="D223" s="37">
        <v>35</v>
      </c>
      <c r="E223" s="39"/>
      <c r="F223" s="42"/>
      <c r="G223" s="78">
        <v>72.680000000000007</v>
      </c>
      <c r="H223" s="41">
        <f t="shared" si="358"/>
        <v>72.650000000000006</v>
      </c>
      <c r="I223" s="42">
        <v>72.610000000000014</v>
      </c>
      <c r="J223" s="43">
        <f t="shared" si="354"/>
        <v>-6.4270302529495732E-4</v>
      </c>
      <c r="K223" s="44">
        <f t="shared" si="355"/>
        <v>-4.6666666666666856E-2</v>
      </c>
      <c r="L223" s="91" t="s">
        <v>497</v>
      </c>
      <c r="M223" s="126" t="s">
        <v>1229</v>
      </c>
      <c r="N223" s="46">
        <f t="shared" si="356"/>
        <v>72.65666666666668</v>
      </c>
      <c r="O223" s="46"/>
      <c r="P223" s="42">
        <v>72.680000000000007</v>
      </c>
      <c r="Q223" s="46"/>
      <c r="R223" s="42">
        <v>72.680000000000007</v>
      </c>
      <c r="S223" s="46"/>
      <c r="T223" s="40">
        <v>72.61</v>
      </c>
      <c r="U223" s="47" t="str">
        <f t="shared" si="346"/>
        <v/>
      </c>
      <c r="V223" s="47" t="str">
        <f t="shared" si="347"/>
        <v/>
      </c>
      <c r="W223" s="48"/>
      <c r="X223" s="48"/>
      <c r="Y223" s="48"/>
      <c r="Z223" s="48"/>
      <c r="AA223" s="48"/>
      <c r="AB223" s="48"/>
      <c r="AC223" s="49"/>
      <c r="AD223" s="49"/>
      <c r="AE223" s="51">
        <f t="shared" si="359"/>
        <v>74</v>
      </c>
      <c r="AF223" s="51" t="str">
        <f t="shared" si="360"/>
        <v>u2</v>
      </c>
      <c r="AG223" s="51" t="str">
        <f t="shared" si="361"/>
        <v>l</v>
      </c>
      <c r="AH223" s="51">
        <f t="shared" si="362"/>
        <v>35</v>
      </c>
      <c r="AI223" s="52">
        <f t="shared" si="363"/>
        <v>72.650000000000006</v>
      </c>
      <c r="AJ223" s="68" t="s">
        <v>25</v>
      </c>
      <c r="AK223" s="53"/>
      <c r="AL223" s="52"/>
      <c r="AM223" s="53">
        <f t="shared" si="365"/>
        <v>35</v>
      </c>
      <c r="AN223" s="53">
        <f>IF(AJ223&lt;&gt;"",IF(AJ223="o",VLOOKUP(AM223,OpenSect!$A$1:$D$11,2),IF(AJ223="u",VLOOKUP(AM223,UpHill!$A$1:$D$35,2),IF(AJ223="d",VLOOKUP(AM223,DownHill!$A$3:$D$29,2),IF(AJ223="f",VLOOKUP(AM223,FlatUnd!$A$2:$D$30,2),IF(AJ223="t",VLOOKUP(AM223,TimeAdd!$A$1:$D$176,2),IF(AJ223="l",VLOOKUP(AM223,SLimit!$A$1:$D$8,2),AN222)))))),AN222)</f>
        <v>35</v>
      </c>
      <c r="AO223" s="53">
        <f>IF(AJ223&lt;&gt;"",IF(AJ223="o",VLOOKUP(AM223,OpenSect!$A$1:$D$11,3),IF(AJ223="u",VLOOKUP(AM223,UpHill!$A$1:$D$35,3),IF(AJ223="d",VLOOKUP(AM223,DownHill!$A$3:$D$29,3),IF(AJ223="f",VLOOKUP(AM223,FlatUnd!$A$2:$D$30,3),IF(AJ223="t",VLOOKUP(AM223,TimeAdd!$A$1:$D$18,3),IF(AJ223="l",VLOOKUP(AM223,SLimit!$A$1:$D$8,3),AO222)))))),AO222)</f>
        <v>35</v>
      </c>
      <c r="AP223" s="53">
        <f>IF(AJ223&lt;&gt;"",IF(AJ223="o",VLOOKUP(AM223,OpenSect!$A$1:$D$11,4),IF(AJ223="u",VLOOKUP(AM223,UpHill!$A$1:$D$35,4),IF(AJ223="d",VLOOKUP(AM223,DownHill!$A$3:$D$29,4),IF(AJ223="f",VLOOKUP(AM223,FlatUnd!$A$2:$D$30,4),IF(AJ223="t",VLOOKUP(AM223,TimeAdd!$A$1:$D$18,4),IF(AJ223="l",VLOOKUP(AM223,SLimit!$A$1:$D$8,4),AP222)))))),AP222)</f>
        <v>35</v>
      </c>
      <c r="AQ223" s="53" t="str">
        <f t="shared" si="366"/>
        <v>60</v>
      </c>
      <c r="AR223" s="54" t="str">
        <f t="shared" si="367"/>
        <v xml:space="preserve">60 Speed limit. </v>
      </c>
      <c r="AS223" s="55"/>
      <c r="AT223" s="55"/>
      <c r="AU223" s="56">
        <f>IF(GroupStTimes!$A$8=0,MIN(CB223,CD223,CF223),MIN(BZ223,CB223,CD223,CF223))</f>
        <v>0.34583333333333349</v>
      </c>
      <c r="AV223" s="56">
        <f>IF(GroupStTimes!$A$8=0,MAX(CC223,CE223,CG223),MAX(CA223,CC223,CE223,CG223))</f>
        <v>0.40098379629629638</v>
      </c>
      <c r="AW223" s="57" t="str">
        <f t="shared" si="368"/>
        <v/>
      </c>
      <c r="AX223" s="58" t="str">
        <f t="shared" si="369"/>
        <v/>
      </c>
      <c r="AY223" s="58" t="str">
        <f t="shared" si="370"/>
        <v/>
      </c>
      <c r="AZ223" s="31">
        <f t="shared" si="371"/>
        <v>67.430000000000007</v>
      </c>
      <c r="BA223" s="59">
        <f t="shared" si="372"/>
        <v>0.33979166666666683</v>
      </c>
      <c r="BB223" s="59">
        <f t="shared" si="373"/>
        <v>0.34534722222222242</v>
      </c>
      <c r="BC223" s="59">
        <f t="shared" si="374"/>
        <v>0.34313657407407416</v>
      </c>
      <c r="BD223" s="59">
        <f t="shared" si="375"/>
        <v>0.38896990740740744</v>
      </c>
      <c r="BE223" s="59">
        <f t="shared" si="376"/>
        <v>0.38452546296296303</v>
      </c>
      <c r="BF223" s="59">
        <f t="shared" si="377"/>
        <v>0.39494212962962971</v>
      </c>
      <c r="BG223" s="59">
        <f t="shared" si="378"/>
        <v>0.39561342592592602</v>
      </c>
      <c r="BH223" s="59">
        <f t="shared" si="379"/>
        <v>0.39491898148148158</v>
      </c>
      <c r="BI223" s="31">
        <f t="shared" si="380"/>
        <v>5.2199999999999989</v>
      </c>
      <c r="BJ223" s="61">
        <f t="shared" ref="BJ223:BM223" si="433">IF($AJ222="t",IF(AM221=0,0,$BI223/AM221),IF(AM222=0,0,$BI223/AM222))</f>
        <v>0.14499999999999996</v>
      </c>
      <c r="BK223" s="61">
        <f t="shared" si="433"/>
        <v>0.14499999999999996</v>
      </c>
      <c r="BL223" s="61">
        <f t="shared" si="433"/>
        <v>0.14499999999999996</v>
      </c>
      <c r="BM223" s="61">
        <f t="shared" si="433"/>
        <v>0.14499999999999996</v>
      </c>
      <c r="BN223" s="62">
        <f t="shared" si="382"/>
        <v>0</v>
      </c>
      <c r="BO223" s="62">
        <f t="shared" si="383"/>
        <v>8</v>
      </c>
      <c r="BP223" s="62">
        <f t="shared" si="384"/>
        <v>42</v>
      </c>
      <c r="BQ223" s="62">
        <f t="shared" si="385"/>
        <v>0</v>
      </c>
      <c r="BR223" s="62">
        <f t="shared" si="386"/>
        <v>8</v>
      </c>
      <c r="BS223" s="62">
        <f t="shared" si="387"/>
        <v>42</v>
      </c>
      <c r="BT223" s="62">
        <f t="shared" si="388"/>
        <v>0</v>
      </c>
      <c r="BU223" s="62">
        <f t="shared" si="389"/>
        <v>8</v>
      </c>
      <c r="BV223" s="62">
        <f t="shared" si="390"/>
        <v>42</v>
      </c>
      <c r="BW223" s="62">
        <f t="shared" si="391"/>
        <v>0</v>
      </c>
      <c r="BX223" s="62">
        <f t="shared" si="392"/>
        <v>8</v>
      </c>
      <c r="BY223" s="62">
        <f t="shared" si="393"/>
        <v>42</v>
      </c>
      <c r="BZ223" s="63">
        <f t="shared" si="394"/>
        <v>0.34583333333333349</v>
      </c>
      <c r="CA223" s="63">
        <f t="shared" si="395"/>
        <v>0.35138888888888908</v>
      </c>
      <c r="CB223" s="63">
        <f t="shared" si="396"/>
        <v>0.34917824074074083</v>
      </c>
      <c r="CC223" s="63">
        <f t="shared" si="397"/>
        <v>0.39501157407407411</v>
      </c>
      <c r="CD223" s="63">
        <f t="shared" si="398"/>
        <v>0.39056712962962969</v>
      </c>
      <c r="CE223" s="63">
        <f t="shared" si="399"/>
        <v>0.40098379629629638</v>
      </c>
      <c r="CF223" s="63">
        <f t="shared" si="400"/>
        <v>0.40165509259259269</v>
      </c>
      <c r="CG223" s="63">
        <f t="shared" si="401"/>
        <v>0.40096064814814825</v>
      </c>
      <c r="CH223" s="36"/>
      <c r="CI223" s="36"/>
      <c r="CJ223" s="36"/>
      <c r="CK223" s="36"/>
      <c r="CL223" s="60">
        <v>60</v>
      </c>
    </row>
    <row r="224" spans="1:90" ht="26.25" customHeight="1" x14ac:dyDescent="0.25">
      <c r="A224" s="37">
        <v>74</v>
      </c>
      <c r="B224" t="s">
        <v>1293</v>
      </c>
      <c r="E224" s="39"/>
      <c r="F224" s="42"/>
      <c r="G224" s="78">
        <v>72.7</v>
      </c>
      <c r="H224" s="41">
        <f t="shared" si="358"/>
        <v>72.680000000000007</v>
      </c>
      <c r="I224" s="42">
        <v>72.63000000000001</v>
      </c>
      <c r="J224" s="43">
        <f t="shared" si="354"/>
        <v>-9.6378906787819314E-4</v>
      </c>
      <c r="K224" s="44">
        <f t="shared" si="355"/>
        <v>-6.9999999999993179E-2</v>
      </c>
      <c r="L224" s="91" t="s">
        <v>1319</v>
      </c>
      <c r="M224" s="126" t="s">
        <v>1229</v>
      </c>
      <c r="N224" s="46">
        <f t="shared" si="356"/>
        <v>72.7</v>
      </c>
      <c r="O224" s="46"/>
      <c r="P224" s="42">
        <v>72.7</v>
      </c>
      <c r="Q224" s="46"/>
      <c r="R224" s="42">
        <v>72.7</v>
      </c>
      <c r="S224" s="46"/>
      <c r="T224" s="40"/>
      <c r="U224" s="47" t="str">
        <f t="shared" si="346"/>
        <v/>
      </c>
      <c r="V224" s="47" t="str">
        <f t="shared" si="347"/>
        <v/>
      </c>
      <c r="W224" s="48"/>
      <c r="X224" s="48"/>
      <c r="Y224" s="48"/>
      <c r="Z224" s="48"/>
      <c r="AA224" s="48"/>
      <c r="AB224" s="48"/>
      <c r="AC224" s="49"/>
      <c r="AD224" s="49"/>
      <c r="AE224" s="51">
        <f t="shared" si="359"/>
        <v>74</v>
      </c>
      <c r="AF224" s="51" t="str">
        <f t="shared" si="360"/>
        <v>u2</v>
      </c>
      <c r="AG224" s="51" t="str">
        <f t="shared" si="361"/>
        <v/>
      </c>
      <c r="AH224" s="51" t="str">
        <f t="shared" si="362"/>
        <v/>
      </c>
      <c r="AI224" s="52">
        <f t="shared" si="363"/>
        <v>72.680000000000007</v>
      </c>
      <c r="AJ224" s="68"/>
      <c r="AK224" s="53"/>
      <c r="AL224" s="52"/>
      <c r="AM224" s="53">
        <f t="shared" si="365"/>
        <v>35</v>
      </c>
      <c r="AN224" s="53">
        <f>IF(AJ224&lt;&gt;"",IF(AJ224="o",VLOOKUP(AM224,OpenSect!$A$1:$D$11,2),IF(AJ224="u",VLOOKUP(AM224,UpHill!$A$1:$D$35,2),IF(AJ224="d",VLOOKUP(AM224,DownHill!$A$3:$D$29,2),IF(AJ224="f",VLOOKUP(AM224,FlatUnd!$A$2:$D$30,2),IF(AJ224="t",VLOOKUP(AM224,TimeAdd!$A$1:$D$176,2),IF(AJ224="l",VLOOKUP(AM224,SLimit!$A$1:$D$8,2),AN223)))))),AN223)</f>
        <v>35</v>
      </c>
      <c r="AO224" s="53">
        <f>IF(AJ224&lt;&gt;"",IF(AJ224="o",VLOOKUP(AM224,OpenSect!$A$1:$D$11,3),IF(AJ224="u",VLOOKUP(AM224,UpHill!$A$1:$D$35,3),IF(AJ224="d",VLOOKUP(AM224,DownHill!$A$3:$D$29,3),IF(AJ224="f",VLOOKUP(AM224,FlatUnd!$A$2:$D$30,3),IF(AJ224="t",VLOOKUP(AM224,TimeAdd!$A$1:$D$18,3),IF(AJ224="l",VLOOKUP(AM224,SLimit!$A$1:$D$8,3),AO223)))))),AO223)</f>
        <v>35</v>
      </c>
      <c r="AP224" s="53">
        <f>IF(AJ224&lt;&gt;"",IF(AJ224="o",VLOOKUP(AM224,OpenSect!$A$1:$D$11,4),IF(AJ224="u",VLOOKUP(AM224,UpHill!$A$1:$D$35,4),IF(AJ224="d",VLOOKUP(AM224,DownHill!$A$3:$D$29,4),IF(AJ224="f",VLOOKUP(AM224,FlatUnd!$A$2:$D$30,4),IF(AJ224="t",VLOOKUP(AM224,TimeAdd!$A$1:$D$18,4),IF(AJ224="l",VLOOKUP(AM224,SLimit!$A$1:$D$8,4),AP223)))))),AP223)</f>
        <v>35</v>
      </c>
      <c r="AQ224" s="53" t="str">
        <f t="shared" si="366"/>
        <v>60</v>
      </c>
      <c r="AR224" s="54" t="str">
        <f t="shared" si="367"/>
        <v>Welcome to Hilton. A healthy place to invest.</v>
      </c>
      <c r="AS224" s="55"/>
      <c r="AT224" s="55"/>
      <c r="AU224" s="56">
        <f>IF(GroupStTimes!$A$8=0,MIN(CB224,CD224,CF224),MIN(BZ224,CB224,CD224,CF224))</f>
        <v>0.34586805555555572</v>
      </c>
      <c r="AV224" s="56">
        <f>IF(GroupStTimes!$A$8=0,MAX(CC224,CE224,CG224),MAX(CA224,CC224,CE224,CG224))</f>
        <v>0.40101851851851861</v>
      </c>
      <c r="AW224" s="57" t="str">
        <f t="shared" si="368"/>
        <v/>
      </c>
      <c r="AX224" s="58" t="str">
        <f t="shared" si="369"/>
        <v/>
      </c>
      <c r="AY224" s="58" t="str">
        <f t="shared" si="370"/>
        <v/>
      </c>
      <c r="AZ224" s="31">
        <f t="shared" si="371"/>
        <v>72.650000000000006</v>
      </c>
      <c r="BA224" s="59">
        <f t="shared" si="372"/>
        <v>0.34583333333333349</v>
      </c>
      <c r="BB224" s="59">
        <f t="shared" si="373"/>
        <v>0.35138888888888908</v>
      </c>
      <c r="BC224" s="59">
        <f t="shared" si="374"/>
        <v>0.34917824074074083</v>
      </c>
      <c r="BD224" s="59">
        <f t="shared" si="375"/>
        <v>0.39501157407407411</v>
      </c>
      <c r="BE224" s="59">
        <f t="shared" si="376"/>
        <v>0.39056712962962969</v>
      </c>
      <c r="BF224" s="59">
        <f t="shared" si="377"/>
        <v>0.40098379629629638</v>
      </c>
      <c r="BG224" s="59">
        <f t="shared" si="378"/>
        <v>0.40165509259259269</v>
      </c>
      <c r="BH224" s="59">
        <f t="shared" si="379"/>
        <v>0.40096064814814825</v>
      </c>
      <c r="BI224" s="31">
        <f t="shared" si="380"/>
        <v>3.0000000000001137E-2</v>
      </c>
      <c r="BJ224" s="61">
        <f t="shared" ref="BJ224:BM224" si="434">IF($AJ223="t",IF(AM222=0,0,$BI224/AM222),IF(AM223=0,0,$BI224/AM223))</f>
        <v>8.5714285714288962E-4</v>
      </c>
      <c r="BK224" s="61">
        <f t="shared" si="434"/>
        <v>8.5714285714288962E-4</v>
      </c>
      <c r="BL224" s="61">
        <f t="shared" si="434"/>
        <v>8.5714285714288962E-4</v>
      </c>
      <c r="BM224" s="61">
        <f t="shared" si="434"/>
        <v>8.5714285714288962E-4</v>
      </c>
      <c r="BN224" s="62">
        <f t="shared" si="382"/>
        <v>0</v>
      </c>
      <c r="BO224" s="62">
        <f t="shared" si="383"/>
        <v>0</v>
      </c>
      <c r="BP224" s="62">
        <f t="shared" si="384"/>
        <v>3</v>
      </c>
      <c r="BQ224" s="62">
        <f t="shared" si="385"/>
        <v>0</v>
      </c>
      <c r="BR224" s="62">
        <f t="shared" si="386"/>
        <v>0</v>
      </c>
      <c r="BS224" s="62">
        <f t="shared" si="387"/>
        <v>3</v>
      </c>
      <c r="BT224" s="62">
        <f t="shared" si="388"/>
        <v>0</v>
      </c>
      <c r="BU224" s="62">
        <f t="shared" si="389"/>
        <v>0</v>
      </c>
      <c r="BV224" s="62">
        <f t="shared" si="390"/>
        <v>3</v>
      </c>
      <c r="BW224" s="62">
        <f t="shared" si="391"/>
        <v>0</v>
      </c>
      <c r="BX224" s="62">
        <f t="shared" si="392"/>
        <v>0</v>
      </c>
      <c r="BY224" s="62">
        <f t="shared" si="393"/>
        <v>3</v>
      </c>
      <c r="BZ224" s="63">
        <f t="shared" si="394"/>
        <v>0.34586805555555572</v>
      </c>
      <c r="CA224" s="63">
        <f t="shared" si="395"/>
        <v>0.35142361111111131</v>
      </c>
      <c r="CB224" s="63">
        <f t="shared" si="396"/>
        <v>0.34921296296296306</v>
      </c>
      <c r="CC224" s="63">
        <f t="shared" si="397"/>
        <v>0.39504629629629634</v>
      </c>
      <c r="CD224" s="63">
        <f t="shared" si="398"/>
        <v>0.39060185185185192</v>
      </c>
      <c r="CE224" s="63">
        <f t="shared" si="399"/>
        <v>0.40101851851851861</v>
      </c>
      <c r="CF224" s="63">
        <f t="shared" si="400"/>
        <v>0.40168981481481492</v>
      </c>
      <c r="CG224" s="63">
        <f t="shared" si="401"/>
        <v>0.40099537037037047</v>
      </c>
      <c r="CH224" s="36"/>
      <c r="CI224" s="36"/>
      <c r="CJ224" s="36"/>
      <c r="CK224" s="36"/>
      <c r="CL224" s="60">
        <v>60</v>
      </c>
    </row>
    <row r="225" spans="1:90" ht="26.25" customHeight="1" x14ac:dyDescent="0.25">
      <c r="A225" s="37">
        <v>74</v>
      </c>
      <c r="B225"/>
      <c r="E225" s="39"/>
      <c r="F225" s="42"/>
      <c r="G225" s="78">
        <v>73.069999999999993</v>
      </c>
      <c r="H225" s="41">
        <f t="shared" si="358"/>
        <v>73.05</v>
      </c>
      <c r="I225" s="42">
        <v>73</v>
      </c>
      <c r="J225" s="43">
        <f t="shared" si="354"/>
        <v>-9.5890410958894762E-4</v>
      </c>
      <c r="K225" s="44">
        <f t="shared" si="355"/>
        <v>-6.9999999999993179E-2</v>
      </c>
      <c r="L225" s="91" t="s">
        <v>1308</v>
      </c>
      <c r="M225" s="126" t="s">
        <v>1229</v>
      </c>
      <c r="N225" s="46">
        <f t="shared" si="356"/>
        <v>73.069999999999993</v>
      </c>
      <c r="O225" s="46"/>
      <c r="P225" s="42">
        <v>73.069999999999993</v>
      </c>
      <c r="Q225" s="46"/>
      <c r="R225" s="42">
        <v>73.069999999999993</v>
      </c>
      <c r="S225" s="46"/>
      <c r="T225" s="40"/>
      <c r="U225" s="47" t="str">
        <f t="shared" si="346"/>
        <v/>
      </c>
      <c r="V225" s="47" t="str">
        <f t="shared" si="347"/>
        <v/>
      </c>
      <c r="W225" s="48"/>
      <c r="X225" s="48"/>
      <c r="Y225" s="48"/>
      <c r="Z225" s="48"/>
      <c r="AA225" s="48"/>
      <c r="AB225" s="48"/>
      <c r="AC225" s="49"/>
      <c r="AD225" s="49"/>
      <c r="AE225" s="51">
        <f t="shared" si="359"/>
        <v>74</v>
      </c>
      <c r="AF225" s="51" t="str">
        <f t="shared" si="360"/>
        <v/>
      </c>
      <c r="AG225" s="51" t="str">
        <f t="shared" si="361"/>
        <v/>
      </c>
      <c r="AH225" s="51" t="str">
        <f t="shared" si="362"/>
        <v/>
      </c>
      <c r="AI225" s="52">
        <f t="shared" si="363"/>
        <v>73.05</v>
      </c>
      <c r="AJ225" s="68"/>
      <c r="AK225" s="53"/>
      <c r="AL225" s="52"/>
      <c r="AM225" s="53">
        <f t="shared" si="365"/>
        <v>35</v>
      </c>
      <c r="AN225" s="53">
        <f>IF(AJ225&lt;&gt;"",IF(AJ225="o",VLOOKUP(AM225,OpenSect!$A$1:$D$11,2),IF(AJ225="u",VLOOKUP(AM225,UpHill!$A$1:$D$35,2),IF(AJ225="d",VLOOKUP(AM225,DownHill!$A$3:$D$29,2),IF(AJ225="f",VLOOKUP(AM225,FlatUnd!$A$2:$D$30,2),IF(AJ225="t",VLOOKUP(AM225,TimeAdd!$A$1:$D$176,2),IF(AJ225="l",VLOOKUP(AM225,SLimit!$A$1:$D$8,2),AN224)))))),AN224)</f>
        <v>35</v>
      </c>
      <c r="AO225" s="53">
        <f>IF(AJ225&lt;&gt;"",IF(AJ225="o",VLOOKUP(AM225,OpenSect!$A$1:$D$11,3),IF(AJ225="u",VLOOKUP(AM225,UpHill!$A$1:$D$35,3),IF(AJ225="d",VLOOKUP(AM225,DownHill!$A$3:$D$29,3),IF(AJ225="f",VLOOKUP(AM225,FlatUnd!$A$2:$D$30,3),IF(AJ225="t",VLOOKUP(AM225,TimeAdd!$A$1:$D$18,3),IF(AJ225="l",VLOOKUP(AM225,SLimit!$A$1:$D$8,3),AO224)))))),AO224)</f>
        <v>35</v>
      </c>
      <c r="AP225" s="53">
        <f>IF(AJ225&lt;&gt;"",IF(AJ225="o",VLOOKUP(AM225,OpenSect!$A$1:$D$11,4),IF(AJ225="u",VLOOKUP(AM225,UpHill!$A$1:$D$35,4),IF(AJ225="d",VLOOKUP(AM225,DownHill!$A$3:$D$29,4),IF(AJ225="f",VLOOKUP(AM225,FlatUnd!$A$2:$D$30,4),IF(AJ225="t",VLOOKUP(AM225,TimeAdd!$A$1:$D$18,4),IF(AJ225="l",VLOOKUP(AM225,SLimit!$A$1:$D$8,4),AP224)))))),AP224)</f>
        <v>35</v>
      </c>
      <c r="AQ225" s="53" t="str">
        <f t="shared" si="366"/>
        <v>60</v>
      </c>
      <c r="AR225" s="54" t="str">
        <f t="shared" si="367"/>
        <v xml:space="preserve">60 Speed limit. Hight accident zone. </v>
      </c>
      <c r="AS225" s="55"/>
      <c r="AT225" s="55"/>
      <c r="AU225" s="56">
        <f>IF(GroupStTimes!$A$8=0,MIN(CB225,CD225,CF225),MIN(BZ225,CB225,CD225,CF225))</f>
        <v>0.34630787037037053</v>
      </c>
      <c r="AV225" s="56">
        <f>IF(GroupStTimes!$A$8=0,MAX(CC225,CE225,CG225),MAX(CA225,CC225,CE225,CG225))</f>
        <v>0.40145833333333342</v>
      </c>
      <c r="AW225" s="57" t="str">
        <f t="shared" si="368"/>
        <v/>
      </c>
      <c r="AX225" s="58" t="str">
        <f t="shared" si="369"/>
        <v/>
      </c>
      <c r="AY225" s="58" t="str">
        <f t="shared" si="370"/>
        <v/>
      </c>
      <c r="AZ225" s="31">
        <f t="shared" si="371"/>
        <v>72.650000000000006</v>
      </c>
      <c r="BA225" s="59">
        <f t="shared" si="372"/>
        <v>0.34583333333333349</v>
      </c>
      <c r="BB225" s="59">
        <f t="shared" si="373"/>
        <v>0.35138888888888908</v>
      </c>
      <c r="BC225" s="59">
        <f t="shared" si="374"/>
        <v>0.34917824074074083</v>
      </c>
      <c r="BD225" s="59">
        <f t="shared" si="375"/>
        <v>0.39501157407407411</v>
      </c>
      <c r="BE225" s="59">
        <f t="shared" si="376"/>
        <v>0.39056712962962969</v>
      </c>
      <c r="BF225" s="59">
        <f t="shared" si="377"/>
        <v>0.40098379629629638</v>
      </c>
      <c r="BG225" s="59">
        <f t="shared" si="378"/>
        <v>0.40165509259259269</v>
      </c>
      <c r="BH225" s="59">
        <f t="shared" si="379"/>
        <v>0.40096064814814825</v>
      </c>
      <c r="BI225" s="31">
        <f t="shared" si="380"/>
        <v>0.39999999999999147</v>
      </c>
      <c r="BJ225" s="61">
        <f t="shared" ref="BJ225:BM225" si="435">IF($AJ224="t",IF(AM223=0,0,$BI225/AM223),IF(AM224=0,0,$BI225/AM224))</f>
        <v>1.1428571428571186E-2</v>
      </c>
      <c r="BK225" s="61">
        <f t="shared" si="435"/>
        <v>1.1428571428571186E-2</v>
      </c>
      <c r="BL225" s="61">
        <f t="shared" si="435"/>
        <v>1.1428571428571186E-2</v>
      </c>
      <c r="BM225" s="61">
        <f t="shared" si="435"/>
        <v>1.1428571428571186E-2</v>
      </c>
      <c r="BN225" s="62">
        <f t="shared" si="382"/>
        <v>0</v>
      </c>
      <c r="BO225" s="62">
        <f t="shared" si="383"/>
        <v>0</v>
      </c>
      <c r="BP225" s="62">
        <f t="shared" si="384"/>
        <v>41</v>
      </c>
      <c r="BQ225" s="62">
        <f t="shared" si="385"/>
        <v>0</v>
      </c>
      <c r="BR225" s="62">
        <f t="shared" si="386"/>
        <v>0</v>
      </c>
      <c r="BS225" s="62">
        <f t="shared" si="387"/>
        <v>41</v>
      </c>
      <c r="BT225" s="62">
        <f t="shared" si="388"/>
        <v>0</v>
      </c>
      <c r="BU225" s="62">
        <f t="shared" si="389"/>
        <v>0</v>
      </c>
      <c r="BV225" s="62">
        <f t="shared" si="390"/>
        <v>41</v>
      </c>
      <c r="BW225" s="62">
        <f t="shared" si="391"/>
        <v>0</v>
      </c>
      <c r="BX225" s="62">
        <f t="shared" si="392"/>
        <v>0</v>
      </c>
      <c r="BY225" s="62">
        <f t="shared" si="393"/>
        <v>41</v>
      </c>
      <c r="BZ225" s="63">
        <f t="shared" si="394"/>
        <v>0.34630787037037053</v>
      </c>
      <c r="CA225" s="63">
        <f t="shared" si="395"/>
        <v>0.35186342592592612</v>
      </c>
      <c r="CB225" s="63">
        <f t="shared" si="396"/>
        <v>0.34965277777777787</v>
      </c>
      <c r="CC225" s="63">
        <f t="shared" si="397"/>
        <v>0.39548611111111115</v>
      </c>
      <c r="CD225" s="63">
        <f t="shared" si="398"/>
        <v>0.39104166666666673</v>
      </c>
      <c r="CE225" s="63">
        <f t="shared" si="399"/>
        <v>0.40145833333333342</v>
      </c>
      <c r="CF225" s="63">
        <f t="shared" si="400"/>
        <v>0.40212962962962973</v>
      </c>
      <c r="CG225" s="63">
        <f t="shared" si="401"/>
        <v>0.40143518518518528</v>
      </c>
      <c r="CH225" s="36"/>
      <c r="CI225" s="36"/>
      <c r="CJ225" s="36"/>
      <c r="CK225" s="36"/>
      <c r="CL225" s="60">
        <v>60</v>
      </c>
    </row>
    <row r="226" spans="1:90" ht="26.25" customHeight="1" x14ac:dyDescent="0.25">
      <c r="A226" s="37">
        <v>74</v>
      </c>
      <c r="B226" t="s">
        <v>1294</v>
      </c>
      <c r="E226" s="39"/>
      <c r="F226" s="42"/>
      <c r="G226" s="78">
        <v>75.099999999999994</v>
      </c>
      <c r="H226" s="41">
        <f t="shared" si="358"/>
        <v>75.099999999999994</v>
      </c>
      <c r="I226" s="42">
        <v>75.050000000000011</v>
      </c>
      <c r="J226" s="43">
        <f t="shared" si="354"/>
        <v>-9.327115256494759E-4</v>
      </c>
      <c r="K226" s="44">
        <f t="shared" si="355"/>
        <v>-6.9999999999993179E-2</v>
      </c>
      <c r="L226" s="91" t="s">
        <v>497</v>
      </c>
      <c r="M226" s="126" t="s">
        <v>1229</v>
      </c>
      <c r="N226" s="46">
        <f t="shared" si="356"/>
        <v>75.12</v>
      </c>
      <c r="O226" s="46"/>
      <c r="P226" s="42">
        <v>75.12</v>
      </c>
      <c r="Q226" s="46"/>
      <c r="R226" s="42">
        <v>75.12</v>
      </c>
      <c r="S226" s="46"/>
      <c r="T226" s="40"/>
      <c r="U226" s="47" t="str">
        <f t="shared" si="346"/>
        <v/>
      </c>
      <c r="V226" s="47" t="str">
        <f t="shared" si="347"/>
        <v/>
      </c>
      <c r="W226" s="48"/>
      <c r="X226" s="48"/>
      <c r="Y226" s="48"/>
      <c r="Z226" s="48"/>
      <c r="AA226" s="48"/>
      <c r="AB226" s="48"/>
      <c r="AC226" s="49"/>
      <c r="AD226" s="49"/>
      <c r="AE226" s="51">
        <f t="shared" si="359"/>
        <v>74</v>
      </c>
      <c r="AF226" s="51" t="str">
        <f t="shared" si="360"/>
        <v>u2,5</v>
      </c>
      <c r="AG226" s="51" t="str">
        <f t="shared" si="361"/>
        <v/>
      </c>
      <c r="AH226" s="51" t="str">
        <f t="shared" si="362"/>
        <v/>
      </c>
      <c r="AI226" s="52">
        <f t="shared" si="363"/>
        <v>75.099999999999994</v>
      </c>
      <c r="AJ226" s="68"/>
      <c r="AK226" s="53"/>
      <c r="AL226" s="52"/>
      <c r="AM226" s="53">
        <f t="shared" si="365"/>
        <v>35</v>
      </c>
      <c r="AN226" s="53">
        <f>IF(AJ226&lt;&gt;"",IF(AJ226="o",VLOOKUP(AM226,OpenSect!$A$1:$D$11,2),IF(AJ226="u",VLOOKUP(AM226,UpHill!$A$1:$D$35,2),IF(AJ226="d",VLOOKUP(AM226,DownHill!$A$3:$D$29,2),IF(AJ226="f",VLOOKUP(AM226,FlatUnd!$A$2:$D$30,2),IF(AJ226="t",VLOOKUP(AM226,TimeAdd!$A$1:$D$176,2),IF(AJ226="l",VLOOKUP(AM226,SLimit!$A$1:$D$8,2),AN225)))))),AN225)</f>
        <v>35</v>
      </c>
      <c r="AO226" s="53">
        <f>IF(AJ226&lt;&gt;"",IF(AJ226="o",VLOOKUP(AM226,OpenSect!$A$1:$D$11,3),IF(AJ226="u",VLOOKUP(AM226,UpHill!$A$1:$D$35,3),IF(AJ226="d",VLOOKUP(AM226,DownHill!$A$3:$D$29,3),IF(AJ226="f",VLOOKUP(AM226,FlatUnd!$A$2:$D$30,3),IF(AJ226="t",VLOOKUP(AM226,TimeAdd!$A$1:$D$18,3),IF(AJ226="l",VLOOKUP(AM226,SLimit!$A$1:$D$8,3),AO225)))))),AO225)</f>
        <v>35</v>
      </c>
      <c r="AP226" s="53">
        <f>IF(AJ226&lt;&gt;"",IF(AJ226="o",VLOOKUP(AM226,OpenSect!$A$1:$D$11,4),IF(AJ226="u",VLOOKUP(AM226,UpHill!$A$1:$D$35,4),IF(AJ226="d",VLOOKUP(AM226,DownHill!$A$3:$D$29,4),IF(AJ226="f",VLOOKUP(AM226,FlatUnd!$A$2:$D$30,4),IF(AJ226="t",VLOOKUP(AM226,TimeAdd!$A$1:$D$18,4),IF(AJ226="l",VLOOKUP(AM226,SLimit!$A$1:$D$8,4),AP225)))))),AP225)</f>
        <v>35</v>
      </c>
      <c r="AQ226" s="53" t="str">
        <f t="shared" si="366"/>
        <v>60</v>
      </c>
      <c r="AR226" s="54" t="str">
        <f t="shared" si="367"/>
        <v xml:space="preserve">60 Speed limit. </v>
      </c>
      <c r="AS226" s="55"/>
      <c r="AT226" s="55"/>
      <c r="AU226" s="56">
        <f>IF(GroupStTimes!$A$8=0,MIN(CB226,CD226,CF226),MIN(BZ226,CB226,CD226,CF226))</f>
        <v>0.34875000000000017</v>
      </c>
      <c r="AV226" s="56">
        <f>IF(GroupStTimes!$A$8=0,MAX(CC226,CE226,CG226),MAX(CA226,CC226,CE226,CG226))</f>
        <v>0.40390046296296306</v>
      </c>
      <c r="AW226" s="57" t="str">
        <f t="shared" si="368"/>
        <v/>
      </c>
      <c r="AX226" s="58" t="str">
        <f t="shared" si="369"/>
        <v/>
      </c>
      <c r="AY226" s="58" t="str">
        <f t="shared" si="370"/>
        <v/>
      </c>
      <c r="AZ226" s="31">
        <f t="shared" si="371"/>
        <v>72.650000000000006</v>
      </c>
      <c r="BA226" s="59">
        <f t="shared" si="372"/>
        <v>0.34583333333333349</v>
      </c>
      <c r="BB226" s="59">
        <f t="shared" si="373"/>
        <v>0.35138888888888908</v>
      </c>
      <c r="BC226" s="59">
        <f t="shared" si="374"/>
        <v>0.34917824074074083</v>
      </c>
      <c r="BD226" s="59">
        <f t="shared" si="375"/>
        <v>0.39501157407407411</v>
      </c>
      <c r="BE226" s="59">
        <f t="shared" si="376"/>
        <v>0.39056712962962969</v>
      </c>
      <c r="BF226" s="59">
        <f t="shared" si="377"/>
        <v>0.40098379629629638</v>
      </c>
      <c r="BG226" s="59">
        <f t="shared" si="378"/>
        <v>0.40165509259259269</v>
      </c>
      <c r="BH226" s="59">
        <f t="shared" si="379"/>
        <v>0.40096064814814825</v>
      </c>
      <c r="BI226" s="31">
        <f t="shared" si="380"/>
        <v>2.4499999999999886</v>
      </c>
      <c r="BJ226" s="61">
        <f t="shared" ref="BJ226:BM226" si="436">IF($AJ225="t",IF(AM224=0,0,$BI226/AM224),IF(AM225=0,0,$BI226/AM225))</f>
        <v>6.9999999999999674E-2</v>
      </c>
      <c r="BK226" s="61">
        <f t="shared" si="436"/>
        <v>6.9999999999999674E-2</v>
      </c>
      <c r="BL226" s="61">
        <f t="shared" si="436"/>
        <v>6.9999999999999674E-2</v>
      </c>
      <c r="BM226" s="61">
        <f t="shared" si="436"/>
        <v>6.9999999999999674E-2</v>
      </c>
      <c r="BN226" s="62">
        <f t="shared" si="382"/>
        <v>0</v>
      </c>
      <c r="BO226" s="62">
        <f t="shared" si="383"/>
        <v>4</v>
      </c>
      <c r="BP226" s="62">
        <f t="shared" si="384"/>
        <v>12</v>
      </c>
      <c r="BQ226" s="62">
        <f t="shared" si="385"/>
        <v>0</v>
      </c>
      <c r="BR226" s="62">
        <f t="shared" si="386"/>
        <v>4</v>
      </c>
      <c r="BS226" s="62">
        <f t="shared" si="387"/>
        <v>12</v>
      </c>
      <c r="BT226" s="62">
        <f t="shared" si="388"/>
        <v>0</v>
      </c>
      <c r="BU226" s="62">
        <f t="shared" si="389"/>
        <v>4</v>
      </c>
      <c r="BV226" s="62">
        <f t="shared" si="390"/>
        <v>12</v>
      </c>
      <c r="BW226" s="62">
        <f t="shared" si="391"/>
        <v>0</v>
      </c>
      <c r="BX226" s="62">
        <f t="shared" si="392"/>
        <v>4</v>
      </c>
      <c r="BY226" s="62">
        <f t="shared" si="393"/>
        <v>12</v>
      </c>
      <c r="BZ226" s="63">
        <f t="shared" si="394"/>
        <v>0.34875000000000017</v>
      </c>
      <c r="CA226" s="63">
        <f t="shared" si="395"/>
        <v>0.35430555555555576</v>
      </c>
      <c r="CB226" s="63">
        <f t="shared" si="396"/>
        <v>0.35209490740740751</v>
      </c>
      <c r="CC226" s="63">
        <f t="shared" si="397"/>
        <v>0.39792824074074079</v>
      </c>
      <c r="CD226" s="63">
        <f t="shared" si="398"/>
        <v>0.39348379629629637</v>
      </c>
      <c r="CE226" s="63">
        <f t="shared" si="399"/>
        <v>0.40390046296296306</v>
      </c>
      <c r="CF226" s="63">
        <f t="shared" si="400"/>
        <v>0.40457175925925937</v>
      </c>
      <c r="CG226" s="63">
        <f t="shared" si="401"/>
        <v>0.40387731481481493</v>
      </c>
      <c r="CH226" s="36"/>
      <c r="CI226" s="36"/>
      <c r="CJ226" s="36"/>
      <c r="CK226" s="36"/>
      <c r="CL226" s="60">
        <v>60</v>
      </c>
    </row>
    <row r="227" spans="1:90" ht="26.25" customHeight="1" x14ac:dyDescent="0.25">
      <c r="A227" s="37">
        <v>74</v>
      </c>
      <c r="B227"/>
      <c r="E227" s="39"/>
      <c r="F227" s="42"/>
      <c r="G227" s="78">
        <v>75.72</v>
      </c>
      <c r="H227" s="41">
        <f t="shared" si="358"/>
        <v>75.72</v>
      </c>
      <c r="I227" s="42">
        <v>75.67</v>
      </c>
      <c r="J227" s="43">
        <f t="shared" si="354"/>
        <v>-9.250693802034251E-4</v>
      </c>
      <c r="K227" s="44">
        <f t="shared" si="355"/>
        <v>-6.9999999999993179E-2</v>
      </c>
      <c r="L227" s="91" t="s">
        <v>497</v>
      </c>
      <c r="M227" s="126" t="s">
        <v>1229</v>
      </c>
      <c r="N227" s="46">
        <f t="shared" si="356"/>
        <v>75.739999999999995</v>
      </c>
      <c r="O227" s="46"/>
      <c r="P227" s="42">
        <v>75.739999999999995</v>
      </c>
      <c r="Q227" s="46"/>
      <c r="R227" s="42">
        <v>75.739999999999995</v>
      </c>
      <c r="S227" s="46"/>
      <c r="T227" s="40"/>
      <c r="U227" s="47" t="str">
        <f t="shared" si="346"/>
        <v/>
      </c>
      <c r="V227" s="47" t="str">
        <f t="shared" si="347"/>
        <v/>
      </c>
      <c r="W227" s="48"/>
      <c r="X227" s="48"/>
      <c r="Y227" s="48"/>
      <c r="Z227" s="48"/>
      <c r="AA227" s="48"/>
      <c r="AB227" s="48"/>
      <c r="AC227" s="49"/>
      <c r="AD227" s="49"/>
      <c r="AE227" s="51">
        <f t="shared" si="359"/>
        <v>74</v>
      </c>
      <c r="AF227" s="51" t="str">
        <f t="shared" si="360"/>
        <v/>
      </c>
      <c r="AG227" s="51" t="str">
        <f t="shared" si="361"/>
        <v/>
      </c>
      <c r="AH227" s="51" t="str">
        <f t="shared" si="362"/>
        <v/>
      </c>
      <c r="AI227" s="52">
        <f t="shared" si="363"/>
        <v>75.72</v>
      </c>
      <c r="AJ227" s="68"/>
      <c r="AK227" s="53"/>
      <c r="AL227" s="52"/>
      <c r="AM227" s="53">
        <f t="shared" si="365"/>
        <v>35</v>
      </c>
      <c r="AN227" s="53">
        <f>IF(AJ227&lt;&gt;"",IF(AJ227="o",VLOOKUP(AM227,OpenSect!$A$1:$D$11,2),IF(AJ227="u",VLOOKUP(AM227,UpHill!$A$1:$D$35,2),IF(AJ227="d",VLOOKUP(AM227,DownHill!$A$3:$D$29,2),IF(AJ227="f",VLOOKUP(AM227,FlatUnd!$A$2:$D$30,2),IF(AJ227="t",VLOOKUP(AM227,TimeAdd!$A$1:$D$176,2),IF(AJ227="l",VLOOKUP(AM227,SLimit!$A$1:$D$8,2),AN226)))))),AN226)</f>
        <v>35</v>
      </c>
      <c r="AO227" s="53">
        <f>IF(AJ227&lt;&gt;"",IF(AJ227="o",VLOOKUP(AM227,OpenSect!$A$1:$D$11,3),IF(AJ227="u",VLOOKUP(AM227,UpHill!$A$1:$D$35,3),IF(AJ227="d",VLOOKUP(AM227,DownHill!$A$3:$D$29,3),IF(AJ227="f",VLOOKUP(AM227,FlatUnd!$A$2:$D$30,3),IF(AJ227="t",VLOOKUP(AM227,TimeAdd!$A$1:$D$18,3),IF(AJ227="l",VLOOKUP(AM227,SLimit!$A$1:$D$8,3),AO226)))))),AO226)</f>
        <v>35</v>
      </c>
      <c r="AP227" s="53">
        <f>IF(AJ227&lt;&gt;"",IF(AJ227="o",VLOOKUP(AM227,OpenSect!$A$1:$D$11,4),IF(AJ227="u",VLOOKUP(AM227,UpHill!$A$1:$D$35,4),IF(AJ227="d",VLOOKUP(AM227,DownHill!$A$3:$D$29,4),IF(AJ227="f",VLOOKUP(AM227,FlatUnd!$A$2:$D$30,4),IF(AJ227="t",VLOOKUP(AM227,TimeAdd!$A$1:$D$18,4),IF(AJ227="l",VLOOKUP(AM227,SLimit!$A$1:$D$8,4),AP226)))))),AP226)</f>
        <v>35</v>
      </c>
      <c r="AQ227" s="53" t="str">
        <f t="shared" si="366"/>
        <v>60</v>
      </c>
      <c r="AR227" s="54" t="str">
        <f t="shared" si="367"/>
        <v xml:space="preserve">60 Speed limit. </v>
      </c>
      <c r="AS227" s="55"/>
      <c r="AT227" s="55"/>
      <c r="AU227" s="56">
        <f>IF(GroupStTimes!$A$8=0,MIN(CB227,CD227,CF227),MIN(BZ227,CB227,CD227,CF227))</f>
        <v>0.34949074074074088</v>
      </c>
      <c r="AV227" s="56">
        <f>IF(GroupStTimes!$A$8=0,MAX(CC227,CE227,CG227),MAX(CA227,CC227,CE227,CG227))</f>
        <v>0.40464120370370377</v>
      </c>
      <c r="AW227" s="57" t="str">
        <f t="shared" si="368"/>
        <v/>
      </c>
      <c r="AX227" s="58" t="str">
        <f t="shared" si="369"/>
        <v/>
      </c>
      <c r="AY227" s="58" t="str">
        <f t="shared" si="370"/>
        <v/>
      </c>
      <c r="AZ227" s="31">
        <f t="shared" si="371"/>
        <v>72.650000000000006</v>
      </c>
      <c r="BA227" s="59">
        <f t="shared" si="372"/>
        <v>0.34583333333333349</v>
      </c>
      <c r="BB227" s="59">
        <f t="shared" si="373"/>
        <v>0.35138888888888908</v>
      </c>
      <c r="BC227" s="59">
        <f t="shared" si="374"/>
        <v>0.34917824074074083</v>
      </c>
      <c r="BD227" s="59">
        <f t="shared" si="375"/>
        <v>0.39501157407407411</v>
      </c>
      <c r="BE227" s="59">
        <f t="shared" si="376"/>
        <v>0.39056712962962969</v>
      </c>
      <c r="BF227" s="59">
        <f t="shared" si="377"/>
        <v>0.40098379629629638</v>
      </c>
      <c r="BG227" s="59">
        <f t="shared" si="378"/>
        <v>0.40165509259259269</v>
      </c>
      <c r="BH227" s="59">
        <f t="shared" si="379"/>
        <v>0.40096064814814825</v>
      </c>
      <c r="BI227" s="31">
        <f t="shared" si="380"/>
        <v>3.0699999999999932</v>
      </c>
      <c r="BJ227" s="61">
        <f t="shared" ref="BJ227:BM227" si="437">IF($AJ226="t",IF(AM225=0,0,$BI227/AM225),IF(AM226=0,0,$BI227/AM226))</f>
        <v>8.7714285714285523E-2</v>
      </c>
      <c r="BK227" s="61">
        <f t="shared" si="437"/>
        <v>8.7714285714285523E-2</v>
      </c>
      <c r="BL227" s="61">
        <f t="shared" si="437"/>
        <v>8.7714285714285523E-2</v>
      </c>
      <c r="BM227" s="61">
        <f t="shared" si="437"/>
        <v>8.7714285714285523E-2</v>
      </c>
      <c r="BN227" s="62">
        <f t="shared" si="382"/>
        <v>0</v>
      </c>
      <c r="BO227" s="62">
        <f t="shared" si="383"/>
        <v>5</v>
      </c>
      <c r="BP227" s="62">
        <f t="shared" si="384"/>
        <v>16</v>
      </c>
      <c r="BQ227" s="62">
        <f t="shared" si="385"/>
        <v>0</v>
      </c>
      <c r="BR227" s="62">
        <f t="shared" si="386"/>
        <v>5</v>
      </c>
      <c r="BS227" s="62">
        <f t="shared" si="387"/>
        <v>16</v>
      </c>
      <c r="BT227" s="62">
        <f t="shared" si="388"/>
        <v>0</v>
      </c>
      <c r="BU227" s="62">
        <f t="shared" si="389"/>
        <v>5</v>
      </c>
      <c r="BV227" s="62">
        <f t="shared" si="390"/>
        <v>16</v>
      </c>
      <c r="BW227" s="62">
        <f t="shared" si="391"/>
        <v>0</v>
      </c>
      <c r="BX227" s="62">
        <f t="shared" si="392"/>
        <v>5</v>
      </c>
      <c r="BY227" s="62">
        <f t="shared" si="393"/>
        <v>16</v>
      </c>
      <c r="BZ227" s="63">
        <f t="shared" si="394"/>
        <v>0.34949074074074088</v>
      </c>
      <c r="CA227" s="63">
        <f t="shared" si="395"/>
        <v>0.35504629629629647</v>
      </c>
      <c r="CB227" s="63">
        <f t="shared" si="396"/>
        <v>0.35283564814814822</v>
      </c>
      <c r="CC227" s="63">
        <f t="shared" si="397"/>
        <v>0.3986689814814815</v>
      </c>
      <c r="CD227" s="63">
        <f t="shared" si="398"/>
        <v>0.39422453703703708</v>
      </c>
      <c r="CE227" s="63">
        <f t="shared" si="399"/>
        <v>0.40464120370370377</v>
      </c>
      <c r="CF227" s="63">
        <f t="shared" si="400"/>
        <v>0.40531250000000008</v>
      </c>
      <c r="CG227" s="63">
        <f t="shared" si="401"/>
        <v>0.40461805555555563</v>
      </c>
      <c r="CH227" s="36"/>
      <c r="CI227" s="36"/>
      <c r="CJ227" s="36"/>
      <c r="CK227" s="36"/>
      <c r="CL227" s="60">
        <v>60</v>
      </c>
    </row>
    <row r="228" spans="1:90" ht="26.25" customHeight="1" x14ac:dyDescent="0.25">
      <c r="A228" s="37">
        <v>74</v>
      </c>
      <c r="B228"/>
      <c r="E228" s="39"/>
      <c r="F228" s="42"/>
      <c r="G228" s="78">
        <v>75.930000000000007</v>
      </c>
      <c r="H228" s="41">
        <f t="shared" si="358"/>
        <v>76.13</v>
      </c>
      <c r="I228" s="42">
        <v>75.87</v>
      </c>
      <c r="J228" s="43">
        <f t="shared" si="354"/>
        <v>-4.5252844778347102E-3</v>
      </c>
      <c r="K228" s="44">
        <f t="shared" si="355"/>
        <v>-0.3433333333333195</v>
      </c>
      <c r="L228" s="91" t="s">
        <v>1320</v>
      </c>
      <c r="M228" s="126" t="s">
        <v>1229</v>
      </c>
      <c r="N228" s="46">
        <f t="shared" si="356"/>
        <v>76.213333333333324</v>
      </c>
      <c r="O228" s="46"/>
      <c r="P228" s="42">
        <v>75.94</v>
      </c>
      <c r="Q228" s="46"/>
      <c r="R228" s="42">
        <v>75.94</v>
      </c>
      <c r="S228" s="46"/>
      <c r="T228" s="40">
        <v>76.760000000000005</v>
      </c>
      <c r="U228" s="47" t="str">
        <f t="shared" si="346"/>
        <v/>
      </c>
      <c r="V228" s="47" t="str">
        <f t="shared" si="347"/>
        <v/>
      </c>
      <c r="W228" s="48"/>
      <c r="X228" s="48"/>
      <c r="Y228" s="48"/>
      <c r="Z228" s="48"/>
      <c r="AA228" s="48"/>
      <c r="AB228" s="48"/>
      <c r="AC228" s="49"/>
      <c r="AD228" s="49"/>
      <c r="AE228" s="51">
        <f t="shared" si="359"/>
        <v>74</v>
      </c>
      <c r="AF228" s="51" t="str">
        <f t="shared" si="360"/>
        <v/>
      </c>
      <c r="AG228" s="51" t="str">
        <f t="shared" si="361"/>
        <v/>
      </c>
      <c r="AH228" s="51" t="str">
        <f t="shared" si="362"/>
        <v/>
      </c>
      <c r="AI228" s="52">
        <f t="shared" si="363"/>
        <v>76.13</v>
      </c>
      <c r="AJ228" s="68"/>
      <c r="AK228" s="53"/>
      <c r="AL228" s="52"/>
      <c r="AM228" s="53">
        <f t="shared" si="365"/>
        <v>35</v>
      </c>
      <c r="AN228" s="53">
        <f>IF(AJ228&lt;&gt;"",IF(AJ228="o",VLOOKUP(AM228,OpenSect!$A$1:$D$11,2),IF(AJ228="u",VLOOKUP(AM228,UpHill!$A$1:$D$35,2),IF(AJ228="d",VLOOKUP(AM228,DownHill!$A$3:$D$29,2),IF(AJ228="f",VLOOKUP(AM228,FlatUnd!$A$2:$D$30,2),IF(AJ228="t",VLOOKUP(AM228,TimeAdd!$A$1:$D$176,2),IF(AJ228="l",VLOOKUP(AM228,SLimit!$A$1:$D$8,2),AN227)))))),AN227)</f>
        <v>35</v>
      </c>
      <c r="AO228" s="53">
        <f>IF(AJ228&lt;&gt;"",IF(AJ228="o",VLOOKUP(AM228,OpenSect!$A$1:$D$11,3),IF(AJ228="u",VLOOKUP(AM228,UpHill!$A$1:$D$35,3),IF(AJ228="d",VLOOKUP(AM228,DownHill!$A$3:$D$29,3),IF(AJ228="f",VLOOKUP(AM228,FlatUnd!$A$2:$D$30,3),IF(AJ228="t",VLOOKUP(AM228,TimeAdd!$A$1:$D$18,3),IF(AJ228="l",VLOOKUP(AM228,SLimit!$A$1:$D$8,3),AO227)))))),AO227)</f>
        <v>35</v>
      </c>
      <c r="AP228" s="53">
        <f>IF(AJ228&lt;&gt;"",IF(AJ228="o",VLOOKUP(AM228,OpenSect!$A$1:$D$11,4),IF(AJ228="u",VLOOKUP(AM228,UpHill!$A$1:$D$35,4),IF(AJ228="d",VLOOKUP(AM228,DownHill!$A$3:$D$29,4),IF(AJ228="f",VLOOKUP(AM228,FlatUnd!$A$2:$D$30,4),IF(AJ228="t",VLOOKUP(AM228,TimeAdd!$A$1:$D$18,4),IF(AJ228="l",VLOOKUP(AM228,SLimit!$A$1:$D$8,4),AP227)))))),AP227)</f>
        <v>35</v>
      </c>
      <c r="AQ228" s="53" t="str">
        <f t="shared" si="366"/>
        <v>60</v>
      </c>
      <c r="AR228" s="54" t="str">
        <f t="shared" si="367"/>
        <v>Prohibition: No stopping.</v>
      </c>
      <c r="AS228" s="55"/>
      <c r="AT228" s="55"/>
      <c r="AU228" s="56">
        <f>IF(GroupStTimes!$A$8=0,MIN(CB228,CD228,CF228),MIN(BZ228,CB228,CD228,CF228))</f>
        <v>0.34997685185185201</v>
      </c>
      <c r="AV228" s="56">
        <f>IF(GroupStTimes!$A$8=0,MAX(CC228,CE228,CG228),MAX(CA228,CC228,CE228,CG228))</f>
        <v>0.4051273148148149</v>
      </c>
      <c r="AW228" s="57" t="str">
        <f t="shared" si="368"/>
        <v/>
      </c>
      <c r="AX228" s="58" t="str">
        <f t="shared" si="369"/>
        <v/>
      </c>
      <c r="AY228" s="58" t="str">
        <f t="shared" si="370"/>
        <v/>
      </c>
      <c r="AZ228" s="31">
        <f t="shared" si="371"/>
        <v>72.650000000000006</v>
      </c>
      <c r="BA228" s="59">
        <f t="shared" si="372"/>
        <v>0.34583333333333349</v>
      </c>
      <c r="BB228" s="59">
        <f t="shared" si="373"/>
        <v>0.35138888888888908</v>
      </c>
      <c r="BC228" s="59">
        <f t="shared" si="374"/>
        <v>0.34917824074074083</v>
      </c>
      <c r="BD228" s="59">
        <f t="shared" si="375"/>
        <v>0.39501157407407411</v>
      </c>
      <c r="BE228" s="59">
        <f t="shared" si="376"/>
        <v>0.39056712962962969</v>
      </c>
      <c r="BF228" s="59">
        <f t="shared" si="377"/>
        <v>0.40098379629629638</v>
      </c>
      <c r="BG228" s="59">
        <f t="shared" si="378"/>
        <v>0.40165509259259269</v>
      </c>
      <c r="BH228" s="59">
        <f t="shared" si="379"/>
        <v>0.40096064814814825</v>
      </c>
      <c r="BI228" s="31">
        <f t="shared" si="380"/>
        <v>3.4799999999999898</v>
      </c>
      <c r="BJ228" s="61">
        <f t="shared" ref="BJ228:BM228" si="438">IF($AJ227="t",IF(AM226=0,0,$BI228/AM226),IF(AM227=0,0,$BI228/AM227))</f>
        <v>9.942857142857113E-2</v>
      </c>
      <c r="BK228" s="61">
        <f t="shared" si="438"/>
        <v>9.942857142857113E-2</v>
      </c>
      <c r="BL228" s="61">
        <f t="shared" si="438"/>
        <v>9.942857142857113E-2</v>
      </c>
      <c r="BM228" s="61">
        <f t="shared" si="438"/>
        <v>9.942857142857113E-2</v>
      </c>
      <c r="BN228" s="62">
        <f t="shared" si="382"/>
        <v>0</v>
      </c>
      <c r="BO228" s="62">
        <f t="shared" si="383"/>
        <v>5</v>
      </c>
      <c r="BP228" s="62">
        <f t="shared" si="384"/>
        <v>58</v>
      </c>
      <c r="BQ228" s="62">
        <f t="shared" si="385"/>
        <v>0</v>
      </c>
      <c r="BR228" s="62">
        <f t="shared" si="386"/>
        <v>5</v>
      </c>
      <c r="BS228" s="62">
        <f t="shared" si="387"/>
        <v>58</v>
      </c>
      <c r="BT228" s="62">
        <f t="shared" si="388"/>
        <v>0</v>
      </c>
      <c r="BU228" s="62">
        <f t="shared" si="389"/>
        <v>5</v>
      </c>
      <c r="BV228" s="62">
        <f t="shared" si="390"/>
        <v>58</v>
      </c>
      <c r="BW228" s="62">
        <f t="shared" si="391"/>
        <v>0</v>
      </c>
      <c r="BX228" s="62">
        <f t="shared" si="392"/>
        <v>5</v>
      </c>
      <c r="BY228" s="62">
        <f t="shared" si="393"/>
        <v>58</v>
      </c>
      <c r="BZ228" s="63">
        <f t="shared" si="394"/>
        <v>0.34997685185185201</v>
      </c>
      <c r="CA228" s="63">
        <f t="shared" si="395"/>
        <v>0.3555324074074076</v>
      </c>
      <c r="CB228" s="63">
        <f t="shared" si="396"/>
        <v>0.35332175925925935</v>
      </c>
      <c r="CC228" s="63">
        <f t="shared" si="397"/>
        <v>0.39915509259259263</v>
      </c>
      <c r="CD228" s="63">
        <f t="shared" si="398"/>
        <v>0.39471064814814821</v>
      </c>
      <c r="CE228" s="63">
        <f t="shared" si="399"/>
        <v>0.4051273148148149</v>
      </c>
      <c r="CF228" s="63">
        <f t="shared" si="400"/>
        <v>0.40579861111111121</v>
      </c>
      <c r="CG228" s="63">
        <f t="shared" si="401"/>
        <v>0.40510416666666677</v>
      </c>
      <c r="CH228" s="36"/>
      <c r="CI228" s="36"/>
      <c r="CJ228" s="36"/>
      <c r="CK228" s="36"/>
      <c r="CL228" s="60">
        <v>60</v>
      </c>
    </row>
    <row r="229" spans="1:90" ht="40.5" x14ac:dyDescent="0.25">
      <c r="A229" s="37">
        <v>74</v>
      </c>
      <c r="B229" t="s">
        <v>154</v>
      </c>
      <c r="C229" s="37" t="s">
        <v>67</v>
      </c>
      <c r="D229" s="37">
        <v>40</v>
      </c>
      <c r="E229" s="39"/>
      <c r="F229" s="42"/>
      <c r="G229" s="78">
        <v>76.849999999999994</v>
      </c>
      <c r="H229" s="41">
        <f t="shared" si="358"/>
        <v>76.819999999999993</v>
      </c>
      <c r="I229" s="42">
        <v>76.759999999999991</v>
      </c>
      <c r="J229" s="43">
        <f t="shared" si="354"/>
        <v>-1.1724856696196382E-3</v>
      </c>
      <c r="K229" s="44">
        <f t="shared" si="355"/>
        <v>-9.0000000000003411E-2</v>
      </c>
      <c r="L229" s="91" t="s">
        <v>1512</v>
      </c>
      <c r="M229" s="126" t="s">
        <v>1229</v>
      </c>
      <c r="N229" s="46">
        <f t="shared" si="356"/>
        <v>76.849999999999994</v>
      </c>
      <c r="O229" s="46"/>
      <c r="P229" s="42">
        <v>76.849999999999994</v>
      </c>
      <c r="Q229" s="46"/>
      <c r="R229" s="42">
        <v>76.849999999999994</v>
      </c>
      <c r="S229" s="46"/>
      <c r="T229" s="40"/>
      <c r="U229" s="47" t="str">
        <f t="shared" si="346"/>
        <v/>
      </c>
      <c r="V229" s="47" t="str">
        <f t="shared" si="347"/>
        <v/>
      </c>
      <c r="W229" s="48"/>
      <c r="X229" s="48"/>
      <c r="Y229" s="48"/>
      <c r="Z229" s="48"/>
      <c r="AA229" s="48"/>
      <c r="AB229" s="48"/>
      <c r="AC229" s="49"/>
      <c r="AD229" s="49"/>
      <c r="AE229" s="51">
        <f t="shared" si="359"/>
        <v>74</v>
      </c>
      <c r="AF229" s="51" t="str">
        <f t="shared" si="360"/>
        <v>F</v>
      </c>
      <c r="AG229" s="51" t="str">
        <f t="shared" si="361"/>
        <v>d</v>
      </c>
      <c r="AH229" s="51">
        <f t="shared" si="362"/>
        <v>40</v>
      </c>
      <c r="AI229" s="52">
        <f t="shared" si="363"/>
        <v>76.819999999999993</v>
      </c>
      <c r="AJ229" s="68" t="s">
        <v>67</v>
      </c>
      <c r="AK229" s="53"/>
      <c r="AL229" s="52"/>
      <c r="AM229" s="53">
        <f t="shared" si="365"/>
        <v>40</v>
      </c>
      <c r="AN229" s="53">
        <f>IF(AJ229&lt;&gt;"",IF(AJ229="o",VLOOKUP(AM229,OpenSect!$A$1:$D$11,2),IF(AJ229="u",VLOOKUP(AM229,UpHill!$A$1:$D$35,2),IF(AJ229="d",VLOOKUP(AM229,DownHill!$A$3:$D$29,2),IF(AJ229="f",VLOOKUP(AM229,FlatUnd!$A$2:$D$30,2),IF(AJ229="t",VLOOKUP(AM229,TimeAdd!$A$1:$D$176,2),IF(AJ229="l",VLOOKUP(AM229,SLimit!$A$1:$D$8,2),AN228)))))),AN228)</f>
        <v>45</v>
      </c>
      <c r="AO229" s="53">
        <f>IF(AJ229&lt;&gt;"",IF(AJ229="o",VLOOKUP(AM229,OpenSect!$A$1:$D$11,3),IF(AJ229="u",VLOOKUP(AM229,UpHill!$A$1:$D$35,3),IF(AJ229="d",VLOOKUP(AM229,DownHill!$A$3:$D$29,3),IF(AJ229="f",VLOOKUP(AM229,FlatUnd!$A$2:$D$30,3),IF(AJ229="t",VLOOKUP(AM229,TimeAdd!$A$1:$D$18,3),IF(AJ229="l",VLOOKUP(AM229,SLimit!$A$1:$D$8,3),AO228)))))),AO228)</f>
        <v>50</v>
      </c>
      <c r="AP229" s="53">
        <f>IF(AJ229&lt;&gt;"",IF(AJ229="o",VLOOKUP(AM229,OpenSect!$A$1:$D$11,4),IF(AJ229="u",VLOOKUP(AM229,UpHill!$A$1:$D$35,4),IF(AJ229="d",VLOOKUP(AM229,DownHill!$A$3:$D$29,4),IF(AJ229="f",VLOOKUP(AM229,FlatUnd!$A$2:$D$30,4),IF(AJ229="t",VLOOKUP(AM229,TimeAdd!$A$1:$D$18,4),IF(AJ229="l",VLOOKUP(AM229,SLimit!$A$1:$D$8,4),AP228)))))),AP228)</f>
        <v>54</v>
      </c>
      <c r="AQ229" s="53" t="str">
        <f t="shared" si="366"/>
        <v>60</v>
      </c>
      <c r="AR229" s="54" t="str">
        <f t="shared" si="367"/>
        <v>Welcome to  Mbutshane Area Sponsored by Build Africa.  START of REGULARITY</v>
      </c>
      <c r="AS229" s="55"/>
      <c r="AT229" s="55"/>
      <c r="AU229" s="56">
        <f>IF(GroupStTimes!$A$8=0,MIN(CB229,CD229,CF229),MIN(BZ229,CB229,CD229,CF229))</f>
        <v>0.35079861111111127</v>
      </c>
      <c r="AV229" s="56">
        <f>IF(GroupStTimes!$A$8=0,MAX(CC229,CE229,CG229),MAX(CA229,CC229,CE229,CG229))</f>
        <v>0.40594907407407416</v>
      </c>
      <c r="AW229" s="57" t="str">
        <f t="shared" si="368"/>
        <v/>
      </c>
      <c r="AX229" s="58" t="str">
        <f t="shared" si="369"/>
        <v/>
      </c>
      <c r="AY229" s="58" t="str">
        <f t="shared" si="370"/>
        <v/>
      </c>
      <c r="AZ229" s="31">
        <f t="shared" si="371"/>
        <v>72.650000000000006</v>
      </c>
      <c r="BA229" s="59">
        <f t="shared" si="372"/>
        <v>0.34583333333333349</v>
      </c>
      <c r="BB229" s="59">
        <f t="shared" si="373"/>
        <v>0.35138888888888908</v>
      </c>
      <c r="BC229" s="59">
        <f t="shared" si="374"/>
        <v>0.34917824074074083</v>
      </c>
      <c r="BD229" s="59">
        <f t="shared" si="375"/>
        <v>0.39501157407407411</v>
      </c>
      <c r="BE229" s="59">
        <f t="shared" si="376"/>
        <v>0.39056712962962969</v>
      </c>
      <c r="BF229" s="59">
        <f t="shared" si="377"/>
        <v>0.40098379629629638</v>
      </c>
      <c r="BG229" s="59">
        <f t="shared" si="378"/>
        <v>0.40165509259259269</v>
      </c>
      <c r="BH229" s="59">
        <f t="shared" si="379"/>
        <v>0.40096064814814825</v>
      </c>
      <c r="BI229" s="31">
        <f t="shared" si="380"/>
        <v>4.1699999999999875</v>
      </c>
      <c r="BJ229" s="61">
        <f t="shared" ref="BJ229:BM229" si="439">IF($AJ228="t",IF(AM227=0,0,$BI229/AM227),IF(AM228=0,0,$BI229/AM228))</f>
        <v>0.11914285714285679</v>
      </c>
      <c r="BK229" s="61">
        <f t="shared" si="439"/>
        <v>0.11914285714285679</v>
      </c>
      <c r="BL229" s="61">
        <f t="shared" si="439"/>
        <v>0.11914285714285679</v>
      </c>
      <c r="BM229" s="61">
        <f t="shared" si="439"/>
        <v>0.11914285714285679</v>
      </c>
      <c r="BN229" s="62">
        <f t="shared" si="382"/>
        <v>0</v>
      </c>
      <c r="BO229" s="62">
        <f t="shared" si="383"/>
        <v>7</v>
      </c>
      <c r="BP229" s="62">
        <f t="shared" si="384"/>
        <v>9</v>
      </c>
      <c r="BQ229" s="62">
        <f t="shared" si="385"/>
        <v>0</v>
      </c>
      <c r="BR229" s="62">
        <f t="shared" si="386"/>
        <v>7</v>
      </c>
      <c r="BS229" s="62">
        <f t="shared" si="387"/>
        <v>9</v>
      </c>
      <c r="BT229" s="62">
        <f t="shared" si="388"/>
        <v>0</v>
      </c>
      <c r="BU229" s="62">
        <f t="shared" si="389"/>
        <v>7</v>
      </c>
      <c r="BV229" s="62">
        <f t="shared" si="390"/>
        <v>9</v>
      </c>
      <c r="BW229" s="62">
        <f t="shared" si="391"/>
        <v>0</v>
      </c>
      <c r="BX229" s="62">
        <f t="shared" si="392"/>
        <v>7</v>
      </c>
      <c r="BY229" s="62">
        <f t="shared" si="393"/>
        <v>9</v>
      </c>
      <c r="BZ229" s="63">
        <f t="shared" si="394"/>
        <v>0.35079861111111127</v>
      </c>
      <c r="CA229" s="63">
        <f t="shared" si="395"/>
        <v>0.35635416666666686</v>
      </c>
      <c r="CB229" s="63">
        <f t="shared" si="396"/>
        <v>0.35414351851851861</v>
      </c>
      <c r="CC229" s="63">
        <f t="shared" si="397"/>
        <v>0.39997685185185189</v>
      </c>
      <c r="CD229" s="63">
        <f t="shared" si="398"/>
        <v>0.39553240740740747</v>
      </c>
      <c r="CE229" s="63">
        <f t="shared" si="399"/>
        <v>0.40594907407407416</v>
      </c>
      <c r="CF229" s="63">
        <f t="shared" si="400"/>
        <v>0.40662037037037047</v>
      </c>
      <c r="CG229" s="63">
        <f t="shared" si="401"/>
        <v>0.40592592592592602</v>
      </c>
      <c r="CH229" s="36"/>
      <c r="CI229" s="36"/>
      <c r="CJ229" s="36"/>
      <c r="CK229" s="36"/>
      <c r="CL229" s="60">
        <v>60</v>
      </c>
    </row>
    <row r="230" spans="1:90" ht="20.25" x14ac:dyDescent="0.25">
      <c r="A230" s="37">
        <v>74</v>
      </c>
      <c r="B230" t="s">
        <v>1295</v>
      </c>
      <c r="E230" s="39"/>
      <c r="F230" s="42"/>
      <c r="G230" s="78">
        <v>77.209999999999994</v>
      </c>
      <c r="H230" s="41">
        <f t="shared" si="358"/>
        <v>77.17</v>
      </c>
      <c r="I230" s="42">
        <v>77.11</v>
      </c>
      <c r="J230" s="43">
        <f t="shared" si="354"/>
        <v>-1.1671637919855196E-3</v>
      </c>
      <c r="K230" s="44">
        <f t="shared" si="355"/>
        <v>-9.0000000000003411E-2</v>
      </c>
      <c r="L230" s="91" t="s">
        <v>1325</v>
      </c>
      <c r="M230" s="126" t="s">
        <v>1229</v>
      </c>
      <c r="N230" s="46">
        <f t="shared" si="356"/>
        <v>77.2</v>
      </c>
      <c r="O230" s="46"/>
      <c r="P230" s="42">
        <v>77.2</v>
      </c>
      <c r="Q230" s="46"/>
      <c r="R230" s="42">
        <v>77.2</v>
      </c>
      <c r="S230" s="46"/>
      <c r="T230" s="40"/>
      <c r="U230" s="47" t="str">
        <f t="shared" si="346"/>
        <v/>
      </c>
      <c r="V230" s="47" t="str">
        <f t="shared" si="347"/>
        <v/>
      </c>
      <c r="W230" s="48"/>
      <c r="X230" s="48"/>
      <c r="Y230" s="48"/>
      <c r="Z230" s="48"/>
      <c r="AA230" s="48"/>
      <c r="AB230" s="48"/>
      <c r="AC230" s="49"/>
      <c r="AD230" s="49"/>
      <c r="AE230" s="51">
        <f t="shared" si="359"/>
        <v>74</v>
      </c>
      <c r="AF230" s="51" t="str">
        <f t="shared" si="360"/>
        <v>u ,5</v>
      </c>
      <c r="AG230" s="51" t="str">
        <f t="shared" si="361"/>
        <v/>
      </c>
      <c r="AH230" s="51" t="str">
        <f t="shared" si="362"/>
        <v/>
      </c>
      <c r="AI230" s="52">
        <f t="shared" si="363"/>
        <v>77.17</v>
      </c>
      <c r="AJ230" s="68"/>
      <c r="AK230" s="53"/>
      <c r="AL230" s="52"/>
      <c r="AM230" s="53">
        <f t="shared" si="365"/>
        <v>40</v>
      </c>
      <c r="AN230" s="53">
        <f>IF(AJ230&lt;&gt;"",IF(AJ230="o",VLOOKUP(AM230,OpenSect!$A$1:$D$11,2),IF(AJ230="u",VLOOKUP(AM230,UpHill!$A$1:$D$35,2),IF(AJ230="d",VLOOKUP(AM230,DownHill!$A$3:$D$29,2),IF(AJ230="f",VLOOKUP(AM230,FlatUnd!$A$2:$D$30,2),IF(AJ230="t",VLOOKUP(AM230,TimeAdd!$A$1:$D$176,2),IF(AJ230="l",VLOOKUP(AM230,SLimit!$A$1:$D$8,2),AN229)))))),AN229)</f>
        <v>45</v>
      </c>
      <c r="AO230" s="53">
        <f>IF(AJ230&lt;&gt;"",IF(AJ230="o",VLOOKUP(AM230,OpenSect!$A$1:$D$11,3),IF(AJ230="u",VLOOKUP(AM230,UpHill!$A$1:$D$35,3),IF(AJ230="d",VLOOKUP(AM230,DownHill!$A$3:$D$29,3),IF(AJ230="f",VLOOKUP(AM230,FlatUnd!$A$2:$D$30,3),IF(AJ230="t",VLOOKUP(AM230,TimeAdd!$A$1:$D$18,3),IF(AJ230="l",VLOOKUP(AM230,SLimit!$A$1:$D$8,3),AO229)))))),AO229)</f>
        <v>50</v>
      </c>
      <c r="AP230" s="53">
        <f>IF(AJ230&lt;&gt;"",IF(AJ230="o",VLOOKUP(AM230,OpenSect!$A$1:$D$11,4),IF(AJ230="u",VLOOKUP(AM230,UpHill!$A$1:$D$35,4),IF(AJ230="d",VLOOKUP(AM230,DownHill!$A$3:$D$29,4),IF(AJ230="f",VLOOKUP(AM230,FlatUnd!$A$2:$D$30,4),IF(AJ230="t",VLOOKUP(AM230,TimeAdd!$A$1:$D$18,4),IF(AJ230="l",VLOOKUP(AM230,SLimit!$A$1:$D$8,4),AP229)))))),AP229)</f>
        <v>54</v>
      </c>
      <c r="AQ230" s="53" t="str">
        <f t="shared" si="366"/>
        <v>60</v>
      </c>
      <c r="AR230" s="54" t="str">
        <f t="shared" si="367"/>
        <v>Tanglewood Nursery.</v>
      </c>
      <c r="AS230" s="55"/>
      <c r="AT230" s="55"/>
      <c r="AU230" s="56">
        <f>IF(GroupStTimes!$A$8=0,MIN(CB230,CD230,CF230),MIN(BZ230,CB230,CD230,CF230))</f>
        <v>0.35116898148148162</v>
      </c>
      <c r="AV230" s="56">
        <f>IF(GroupStTimes!$A$8=0,MAX(CC230,CE230,CG230),MAX(CA230,CC230,CE230,CG230))</f>
        <v>0.40623842592592602</v>
      </c>
      <c r="AW230" s="57" t="str">
        <f t="shared" si="368"/>
        <v/>
      </c>
      <c r="AX230" s="58" t="str">
        <f t="shared" si="369"/>
        <v/>
      </c>
      <c r="AY230" s="58" t="str">
        <f t="shared" si="370"/>
        <v/>
      </c>
      <c r="AZ230" s="31">
        <f t="shared" si="371"/>
        <v>76.819999999999993</v>
      </c>
      <c r="BA230" s="59">
        <f t="shared" si="372"/>
        <v>0.35079861111111127</v>
      </c>
      <c r="BB230" s="59">
        <f t="shared" si="373"/>
        <v>0.35635416666666686</v>
      </c>
      <c r="BC230" s="59">
        <f t="shared" si="374"/>
        <v>0.35414351851851861</v>
      </c>
      <c r="BD230" s="59">
        <f t="shared" si="375"/>
        <v>0.39997685185185189</v>
      </c>
      <c r="BE230" s="59">
        <f t="shared" si="376"/>
        <v>0.39553240740740747</v>
      </c>
      <c r="BF230" s="59">
        <f t="shared" si="377"/>
        <v>0.40594907407407416</v>
      </c>
      <c r="BG230" s="59">
        <f t="shared" si="378"/>
        <v>0.40662037037037047</v>
      </c>
      <c r="BH230" s="59">
        <f t="shared" si="379"/>
        <v>0.40592592592592602</v>
      </c>
      <c r="BI230" s="31">
        <f t="shared" si="380"/>
        <v>0.35000000000000853</v>
      </c>
      <c r="BJ230" s="61">
        <f t="shared" ref="BJ230:BM230" si="440">IF($AJ229="t",IF(AM228=0,0,$BI230/AM228),IF(AM229=0,0,$BI230/AM229))</f>
        <v>8.7500000000002125E-3</v>
      </c>
      <c r="BK230" s="61">
        <f t="shared" si="440"/>
        <v>7.7777777777779675E-3</v>
      </c>
      <c r="BL230" s="61">
        <f t="shared" si="440"/>
        <v>7.0000000000001701E-3</v>
      </c>
      <c r="BM230" s="61">
        <f t="shared" si="440"/>
        <v>6.4814814814816392E-3</v>
      </c>
      <c r="BN230" s="62">
        <f t="shared" si="382"/>
        <v>0</v>
      </c>
      <c r="BO230" s="62">
        <f t="shared" si="383"/>
        <v>0</v>
      </c>
      <c r="BP230" s="62">
        <f t="shared" si="384"/>
        <v>32</v>
      </c>
      <c r="BQ230" s="62">
        <f t="shared" si="385"/>
        <v>0</v>
      </c>
      <c r="BR230" s="62">
        <f t="shared" si="386"/>
        <v>0</v>
      </c>
      <c r="BS230" s="62">
        <f t="shared" si="387"/>
        <v>28</v>
      </c>
      <c r="BT230" s="62">
        <f t="shared" si="388"/>
        <v>0</v>
      </c>
      <c r="BU230" s="62">
        <f t="shared" si="389"/>
        <v>0</v>
      </c>
      <c r="BV230" s="62">
        <f t="shared" si="390"/>
        <v>25</v>
      </c>
      <c r="BW230" s="62">
        <f t="shared" si="391"/>
        <v>0</v>
      </c>
      <c r="BX230" s="62">
        <f t="shared" si="392"/>
        <v>0</v>
      </c>
      <c r="BY230" s="62">
        <f t="shared" si="393"/>
        <v>23</v>
      </c>
      <c r="BZ230" s="63">
        <f t="shared" si="394"/>
        <v>0.35116898148148162</v>
      </c>
      <c r="CA230" s="63">
        <f t="shared" si="395"/>
        <v>0.35672453703703721</v>
      </c>
      <c r="CB230" s="63">
        <f t="shared" si="396"/>
        <v>0.3544675925925927</v>
      </c>
      <c r="CC230" s="63">
        <f t="shared" si="397"/>
        <v>0.40030092592592598</v>
      </c>
      <c r="CD230" s="63">
        <f t="shared" si="398"/>
        <v>0.39582175925925933</v>
      </c>
      <c r="CE230" s="63">
        <f t="shared" si="399"/>
        <v>0.40623842592592602</v>
      </c>
      <c r="CF230" s="63">
        <f t="shared" si="400"/>
        <v>0.40688657407407419</v>
      </c>
      <c r="CG230" s="63">
        <f t="shared" si="401"/>
        <v>0.40619212962962975</v>
      </c>
      <c r="CH230" s="36"/>
      <c r="CI230" s="36"/>
      <c r="CJ230" s="36"/>
      <c r="CK230" s="36"/>
      <c r="CL230" s="60">
        <v>60</v>
      </c>
    </row>
    <row r="231" spans="1:90" ht="36" x14ac:dyDescent="0.25">
      <c r="A231" s="37">
        <v>74</v>
      </c>
      <c r="B231" t="s">
        <v>1296</v>
      </c>
      <c r="E231" s="39"/>
      <c r="F231" s="42"/>
      <c r="G231" s="78">
        <v>77.48</v>
      </c>
      <c r="H231" s="41">
        <f t="shared" si="358"/>
        <v>77.45</v>
      </c>
      <c r="I231" s="42">
        <v>77.39</v>
      </c>
      <c r="J231" s="43">
        <f t="shared" si="354"/>
        <v>-1.1629409484429953E-3</v>
      </c>
      <c r="K231" s="44">
        <f t="shared" si="355"/>
        <v>-9.0000000000003411E-2</v>
      </c>
      <c r="L231" s="91" t="s">
        <v>1309</v>
      </c>
      <c r="M231" s="126" t="s">
        <v>1229</v>
      </c>
      <c r="N231" s="46">
        <f t="shared" si="356"/>
        <v>77.48</v>
      </c>
      <c r="O231" s="46"/>
      <c r="P231" s="42">
        <v>77.48</v>
      </c>
      <c r="Q231" s="46"/>
      <c r="R231" s="42">
        <v>77.48</v>
      </c>
      <c r="S231" s="46"/>
      <c r="T231" s="40"/>
      <c r="U231" s="47" t="str">
        <f t="shared" si="346"/>
        <v/>
      </c>
      <c r="V231" s="47" t="str">
        <f t="shared" si="347"/>
        <v/>
      </c>
      <c r="W231" s="48"/>
      <c r="X231" s="48"/>
      <c r="Y231" s="48"/>
      <c r="Z231" s="48"/>
      <c r="AA231" s="48"/>
      <c r="AB231" s="48"/>
      <c r="AC231" s="49"/>
      <c r="AD231" s="49"/>
      <c r="AE231" s="51">
        <f t="shared" si="359"/>
        <v>74</v>
      </c>
      <c r="AF231" s="51" t="str">
        <f t="shared" si="360"/>
        <v>u1 und</v>
      </c>
      <c r="AG231" s="51" t="str">
        <f t="shared" si="361"/>
        <v/>
      </c>
      <c r="AH231" s="51" t="str">
        <f t="shared" si="362"/>
        <v/>
      </c>
      <c r="AI231" s="52">
        <f t="shared" si="363"/>
        <v>77.45</v>
      </c>
      <c r="AJ231" s="68"/>
      <c r="AK231" s="53"/>
      <c r="AL231" s="52"/>
      <c r="AM231" s="53">
        <f t="shared" si="365"/>
        <v>40</v>
      </c>
      <c r="AN231" s="53">
        <f>IF(AJ231&lt;&gt;"",IF(AJ231="o",VLOOKUP(AM231,OpenSect!$A$1:$D$11,2),IF(AJ231="u",VLOOKUP(AM231,UpHill!$A$1:$D$35,2),IF(AJ231="d",VLOOKUP(AM231,DownHill!$A$3:$D$29,2),IF(AJ231="f",VLOOKUP(AM231,FlatUnd!$A$2:$D$30,2),IF(AJ231="t",VLOOKUP(AM231,TimeAdd!$A$1:$D$176,2),IF(AJ231="l",VLOOKUP(AM231,SLimit!$A$1:$D$8,2),AN230)))))),AN230)</f>
        <v>45</v>
      </c>
      <c r="AO231" s="53">
        <f>IF(AJ231&lt;&gt;"",IF(AJ231="o",VLOOKUP(AM231,OpenSect!$A$1:$D$11,3),IF(AJ231="u",VLOOKUP(AM231,UpHill!$A$1:$D$35,3),IF(AJ231="d",VLOOKUP(AM231,DownHill!$A$3:$D$29,3),IF(AJ231="f",VLOOKUP(AM231,FlatUnd!$A$2:$D$30,3),IF(AJ231="t",VLOOKUP(AM231,TimeAdd!$A$1:$D$18,3),IF(AJ231="l",VLOOKUP(AM231,SLimit!$A$1:$D$8,3),AO230)))))),AO230)</f>
        <v>50</v>
      </c>
      <c r="AP231" s="53">
        <f>IF(AJ231&lt;&gt;"",IF(AJ231="o",VLOOKUP(AM231,OpenSect!$A$1:$D$11,4),IF(AJ231="u",VLOOKUP(AM231,UpHill!$A$1:$D$35,4),IF(AJ231="d",VLOOKUP(AM231,DownHill!$A$3:$D$29,4),IF(AJ231="f",VLOOKUP(AM231,FlatUnd!$A$2:$D$30,4),IF(AJ231="t",VLOOKUP(AM231,TimeAdd!$A$1:$D$18,4),IF(AJ231="l",VLOOKUP(AM231,SLimit!$A$1:$D$8,4),AP230)))))),AP230)</f>
        <v>54</v>
      </c>
      <c r="AQ231" s="53" t="str">
        <f t="shared" si="366"/>
        <v>60</v>
      </c>
      <c r="AR231" s="54" t="str">
        <f t="shared" si="367"/>
        <v>Warning Children. School</v>
      </c>
      <c r="AS231" s="55"/>
      <c r="AT231" s="55"/>
      <c r="AU231" s="56">
        <f>IF(GroupStTimes!$A$8=0,MIN(CB231,CD231,CF231),MIN(BZ231,CB231,CD231,CF231))</f>
        <v>0.35145833333333348</v>
      </c>
      <c r="AV231" s="56">
        <f>IF(GroupStTimes!$A$8=0,MAX(CC231,CE231,CG231),MAX(CA231,CC231,CE231,CG231))</f>
        <v>0.40646990740740752</v>
      </c>
      <c r="AW231" s="57" t="str">
        <f t="shared" si="368"/>
        <v/>
      </c>
      <c r="AX231" s="58" t="str">
        <f t="shared" si="369"/>
        <v/>
      </c>
      <c r="AY231" s="58" t="str">
        <f t="shared" si="370"/>
        <v/>
      </c>
      <c r="AZ231" s="31">
        <f t="shared" si="371"/>
        <v>76.819999999999993</v>
      </c>
      <c r="BA231" s="59">
        <f t="shared" si="372"/>
        <v>0.35079861111111127</v>
      </c>
      <c r="BB231" s="59">
        <f t="shared" si="373"/>
        <v>0.35635416666666686</v>
      </c>
      <c r="BC231" s="59">
        <f t="shared" si="374"/>
        <v>0.35414351851851861</v>
      </c>
      <c r="BD231" s="59">
        <f t="shared" si="375"/>
        <v>0.39997685185185189</v>
      </c>
      <c r="BE231" s="59">
        <f t="shared" si="376"/>
        <v>0.39553240740740747</v>
      </c>
      <c r="BF231" s="59">
        <f t="shared" si="377"/>
        <v>0.40594907407407416</v>
      </c>
      <c r="BG231" s="59">
        <f t="shared" si="378"/>
        <v>0.40662037037037047</v>
      </c>
      <c r="BH231" s="59">
        <f t="shared" si="379"/>
        <v>0.40592592592592602</v>
      </c>
      <c r="BI231" s="31">
        <f t="shared" si="380"/>
        <v>0.63000000000000966</v>
      </c>
      <c r="BJ231" s="61">
        <f t="shared" ref="BJ231:BM231" si="441">IF($AJ230="t",IF(AM229=0,0,$BI231/AM229),IF(AM230=0,0,$BI231/AM230))</f>
        <v>1.5750000000000243E-2</v>
      </c>
      <c r="BK231" s="61">
        <f t="shared" si="441"/>
        <v>1.4000000000000215E-2</v>
      </c>
      <c r="BL231" s="61">
        <f t="shared" si="441"/>
        <v>1.2600000000000193E-2</v>
      </c>
      <c r="BM231" s="61">
        <f t="shared" si="441"/>
        <v>1.1666666666666846E-2</v>
      </c>
      <c r="BN231" s="62">
        <f t="shared" si="382"/>
        <v>0</v>
      </c>
      <c r="BO231" s="62">
        <f t="shared" si="383"/>
        <v>0</v>
      </c>
      <c r="BP231" s="62">
        <f t="shared" si="384"/>
        <v>57</v>
      </c>
      <c r="BQ231" s="62">
        <f t="shared" si="385"/>
        <v>0</v>
      </c>
      <c r="BR231" s="62">
        <f t="shared" si="386"/>
        <v>0</v>
      </c>
      <c r="BS231" s="62">
        <f t="shared" si="387"/>
        <v>50</v>
      </c>
      <c r="BT231" s="62">
        <f t="shared" si="388"/>
        <v>0</v>
      </c>
      <c r="BU231" s="62">
        <f t="shared" si="389"/>
        <v>0</v>
      </c>
      <c r="BV231" s="62">
        <f t="shared" si="390"/>
        <v>45</v>
      </c>
      <c r="BW231" s="62">
        <f t="shared" si="391"/>
        <v>0</v>
      </c>
      <c r="BX231" s="62">
        <f t="shared" si="392"/>
        <v>0</v>
      </c>
      <c r="BY231" s="62">
        <f t="shared" si="393"/>
        <v>42</v>
      </c>
      <c r="BZ231" s="63">
        <f t="shared" si="394"/>
        <v>0.35145833333333348</v>
      </c>
      <c r="CA231" s="63">
        <f t="shared" si="395"/>
        <v>0.35701388888888907</v>
      </c>
      <c r="CB231" s="63">
        <f t="shared" si="396"/>
        <v>0.35472222222222233</v>
      </c>
      <c r="CC231" s="63">
        <f t="shared" si="397"/>
        <v>0.40055555555555561</v>
      </c>
      <c r="CD231" s="63">
        <f t="shared" si="398"/>
        <v>0.39605324074074083</v>
      </c>
      <c r="CE231" s="63">
        <f t="shared" si="399"/>
        <v>0.40646990740740752</v>
      </c>
      <c r="CF231" s="63">
        <f t="shared" si="400"/>
        <v>0.4071064814814816</v>
      </c>
      <c r="CG231" s="63">
        <f t="shared" si="401"/>
        <v>0.40641203703703715</v>
      </c>
      <c r="CH231" s="36"/>
      <c r="CI231" s="36"/>
      <c r="CJ231" s="36"/>
      <c r="CK231" s="36"/>
      <c r="CL231" s="60">
        <v>60</v>
      </c>
    </row>
    <row r="232" spans="1:90" ht="26.25" customHeight="1" x14ac:dyDescent="0.25">
      <c r="A232" s="37">
        <v>74</v>
      </c>
      <c r="B232"/>
      <c r="E232" s="39"/>
      <c r="F232" s="42"/>
      <c r="G232" s="78">
        <v>77.95</v>
      </c>
      <c r="H232" s="41">
        <f t="shared" si="358"/>
        <v>77.92</v>
      </c>
      <c r="I232" s="42">
        <v>77.86</v>
      </c>
      <c r="J232" s="43">
        <f t="shared" si="354"/>
        <v>-1.1559208836373416E-3</v>
      </c>
      <c r="K232" s="44">
        <f t="shared" si="355"/>
        <v>-9.0000000000003411E-2</v>
      </c>
      <c r="L232" s="91" t="s">
        <v>497</v>
      </c>
      <c r="M232" s="126" t="s">
        <v>1229</v>
      </c>
      <c r="N232" s="46">
        <f t="shared" si="356"/>
        <v>77.95</v>
      </c>
      <c r="O232" s="46"/>
      <c r="P232" s="42">
        <v>77.95</v>
      </c>
      <c r="Q232" s="46"/>
      <c r="R232" s="42">
        <v>77.95</v>
      </c>
      <c r="S232" s="46"/>
      <c r="T232" s="40"/>
      <c r="U232" s="47" t="str">
        <f t="shared" si="346"/>
        <v/>
      </c>
      <c r="V232" s="47" t="str">
        <f t="shared" si="347"/>
        <v/>
      </c>
      <c r="W232" s="48"/>
      <c r="X232" s="48"/>
      <c r="Y232" s="48"/>
      <c r="Z232" s="48"/>
      <c r="AA232" s="48"/>
      <c r="AB232" s="48"/>
      <c r="AC232" s="49"/>
      <c r="AD232" s="49"/>
      <c r="AE232" s="51">
        <f t="shared" si="359"/>
        <v>74</v>
      </c>
      <c r="AF232" s="51" t="str">
        <f t="shared" si="360"/>
        <v/>
      </c>
      <c r="AG232" s="51" t="str">
        <f t="shared" si="361"/>
        <v/>
      </c>
      <c r="AH232" s="51" t="str">
        <f t="shared" si="362"/>
        <v/>
      </c>
      <c r="AI232" s="52">
        <f t="shared" si="363"/>
        <v>77.92</v>
      </c>
      <c r="AJ232" s="68"/>
      <c r="AK232" s="53"/>
      <c r="AL232" s="52"/>
      <c r="AM232" s="53">
        <f t="shared" si="365"/>
        <v>40</v>
      </c>
      <c r="AN232" s="53">
        <f>IF(AJ232&lt;&gt;"",IF(AJ232="o",VLOOKUP(AM232,OpenSect!$A$1:$D$11,2),IF(AJ232="u",VLOOKUP(AM232,UpHill!$A$1:$D$35,2),IF(AJ232="d",VLOOKUP(AM232,DownHill!$A$3:$D$29,2),IF(AJ232="f",VLOOKUP(AM232,FlatUnd!$A$2:$D$30,2),IF(AJ232="t",VLOOKUP(AM232,TimeAdd!$A$1:$D$176,2),IF(AJ232="l",VLOOKUP(AM232,SLimit!$A$1:$D$8,2),AN231)))))),AN231)</f>
        <v>45</v>
      </c>
      <c r="AO232" s="53">
        <f>IF(AJ232&lt;&gt;"",IF(AJ232="o",VLOOKUP(AM232,OpenSect!$A$1:$D$11,3),IF(AJ232="u",VLOOKUP(AM232,UpHill!$A$1:$D$35,3),IF(AJ232="d",VLOOKUP(AM232,DownHill!$A$3:$D$29,3),IF(AJ232="f",VLOOKUP(AM232,FlatUnd!$A$2:$D$30,3),IF(AJ232="t",VLOOKUP(AM232,TimeAdd!$A$1:$D$18,3),IF(AJ232="l",VLOOKUP(AM232,SLimit!$A$1:$D$8,3),AO231)))))),AO231)</f>
        <v>50</v>
      </c>
      <c r="AP232" s="53">
        <f>IF(AJ232&lt;&gt;"",IF(AJ232="o",VLOOKUP(AM232,OpenSect!$A$1:$D$11,4),IF(AJ232="u",VLOOKUP(AM232,UpHill!$A$1:$D$35,4),IF(AJ232="d",VLOOKUP(AM232,DownHill!$A$3:$D$29,4),IF(AJ232="f",VLOOKUP(AM232,FlatUnd!$A$2:$D$30,4),IF(AJ232="t",VLOOKUP(AM232,TimeAdd!$A$1:$D$18,4),IF(AJ232="l",VLOOKUP(AM232,SLimit!$A$1:$D$8,4),AP231)))))),AP231)</f>
        <v>54</v>
      </c>
      <c r="AQ232" s="53" t="str">
        <f t="shared" si="366"/>
        <v>60</v>
      </c>
      <c r="AR232" s="54" t="str">
        <f t="shared" si="367"/>
        <v xml:space="preserve">60 Speed limit. </v>
      </c>
      <c r="AS232" s="55"/>
      <c r="AT232" s="55"/>
      <c r="AU232" s="56">
        <f>IF(GroupStTimes!$A$8=0,MIN(CB232,CD232,CF232),MIN(BZ232,CB232,CD232,CF232))</f>
        <v>0.35194444444444462</v>
      </c>
      <c r="AV232" s="56">
        <f>IF(GroupStTimes!$A$8=0,MAX(CC232,CE232,CG232),MAX(CA232,CC232,CE232,CG232))</f>
        <v>0.406863425925926</v>
      </c>
      <c r="AW232" s="57" t="str">
        <f t="shared" si="368"/>
        <v/>
      </c>
      <c r="AX232" s="58" t="str">
        <f t="shared" si="369"/>
        <v/>
      </c>
      <c r="AY232" s="58" t="str">
        <f t="shared" si="370"/>
        <v/>
      </c>
      <c r="AZ232" s="31">
        <f t="shared" si="371"/>
        <v>76.819999999999993</v>
      </c>
      <c r="BA232" s="59">
        <f t="shared" si="372"/>
        <v>0.35079861111111127</v>
      </c>
      <c r="BB232" s="59">
        <f t="shared" si="373"/>
        <v>0.35635416666666686</v>
      </c>
      <c r="BC232" s="59">
        <f t="shared" si="374"/>
        <v>0.35414351851851861</v>
      </c>
      <c r="BD232" s="59">
        <f t="shared" si="375"/>
        <v>0.39997685185185189</v>
      </c>
      <c r="BE232" s="59">
        <f t="shared" si="376"/>
        <v>0.39553240740740747</v>
      </c>
      <c r="BF232" s="59">
        <f t="shared" si="377"/>
        <v>0.40594907407407416</v>
      </c>
      <c r="BG232" s="59">
        <f t="shared" si="378"/>
        <v>0.40662037037037047</v>
      </c>
      <c r="BH232" s="59">
        <f t="shared" si="379"/>
        <v>0.40592592592592602</v>
      </c>
      <c r="BI232" s="31">
        <f t="shared" si="380"/>
        <v>1.1000000000000085</v>
      </c>
      <c r="BJ232" s="61">
        <f t="shared" ref="BJ232:BM232" si="442">IF($AJ231="t",IF(AM230=0,0,$BI232/AM230),IF(AM231=0,0,$BI232/AM231))</f>
        <v>2.7500000000000212E-2</v>
      </c>
      <c r="BK232" s="61">
        <f t="shared" si="442"/>
        <v>2.4444444444444633E-2</v>
      </c>
      <c r="BL232" s="61">
        <f t="shared" si="442"/>
        <v>2.2000000000000172E-2</v>
      </c>
      <c r="BM232" s="61">
        <f t="shared" si="442"/>
        <v>2.0370370370370528E-2</v>
      </c>
      <c r="BN232" s="62">
        <f t="shared" si="382"/>
        <v>0</v>
      </c>
      <c r="BO232" s="62">
        <f t="shared" si="383"/>
        <v>1</v>
      </c>
      <c r="BP232" s="62">
        <f t="shared" si="384"/>
        <v>39</v>
      </c>
      <c r="BQ232" s="62">
        <f t="shared" si="385"/>
        <v>0</v>
      </c>
      <c r="BR232" s="62">
        <f t="shared" si="386"/>
        <v>1</v>
      </c>
      <c r="BS232" s="62">
        <f t="shared" si="387"/>
        <v>28</v>
      </c>
      <c r="BT232" s="62">
        <f t="shared" si="388"/>
        <v>0</v>
      </c>
      <c r="BU232" s="62">
        <f t="shared" si="389"/>
        <v>1</v>
      </c>
      <c r="BV232" s="62">
        <f t="shared" si="390"/>
        <v>19</v>
      </c>
      <c r="BW232" s="62">
        <f t="shared" si="391"/>
        <v>0</v>
      </c>
      <c r="BX232" s="62">
        <f t="shared" si="392"/>
        <v>1</v>
      </c>
      <c r="BY232" s="62">
        <f t="shared" si="393"/>
        <v>13</v>
      </c>
      <c r="BZ232" s="63">
        <f t="shared" si="394"/>
        <v>0.35194444444444462</v>
      </c>
      <c r="CA232" s="63">
        <f t="shared" si="395"/>
        <v>0.35750000000000021</v>
      </c>
      <c r="CB232" s="63">
        <f t="shared" si="396"/>
        <v>0.35516203703703714</v>
      </c>
      <c r="CC232" s="63">
        <f t="shared" si="397"/>
        <v>0.40099537037037042</v>
      </c>
      <c r="CD232" s="63">
        <f t="shared" si="398"/>
        <v>0.39644675925925932</v>
      </c>
      <c r="CE232" s="63">
        <f t="shared" si="399"/>
        <v>0.406863425925926</v>
      </c>
      <c r="CF232" s="63">
        <f t="shared" si="400"/>
        <v>0.40746527777777786</v>
      </c>
      <c r="CG232" s="63">
        <f t="shared" si="401"/>
        <v>0.40677083333333341</v>
      </c>
      <c r="CH232" s="36"/>
      <c r="CI232" s="36"/>
      <c r="CJ232" s="36"/>
      <c r="CK232" s="36"/>
      <c r="CL232" s="60">
        <v>60</v>
      </c>
    </row>
    <row r="233" spans="1:90" ht="60.75" customHeight="1" x14ac:dyDescent="0.25">
      <c r="A233" s="37">
        <v>74</v>
      </c>
      <c r="B233"/>
      <c r="C233" s="37" t="s">
        <v>58</v>
      </c>
      <c r="E233" s="39"/>
      <c r="F233" s="42"/>
      <c r="G233" s="78"/>
      <c r="H233" s="41">
        <f t="shared" si="358"/>
        <v>78.650000000000006</v>
      </c>
      <c r="I233" s="64">
        <v>78.59</v>
      </c>
      <c r="J233" s="43">
        <f t="shared" si="354"/>
        <v>-7.6345591042120209E-4</v>
      </c>
      <c r="K233" s="44">
        <f t="shared" si="355"/>
        <v>-6.0000000000002274E-2</v>
      </c>
      <c r="L233" s="91" t="s">
        <v>1739</v>
      </c>
      <c r="M233" s="126" t="s">
        <v>1229</v>
      </c>
      <c r="N233" s="46">
        <f t="shared" si="356"/>
        <v>78.650000000000006</v>
      </c>
      <c r="O233" s="46"/>
      <c r="P233" s="42"/>
      <c r="Q233" s="46"/>
      <c r="R233" s="42">
        <v>78.59</v>
      </c>
      <c r="S233" s="46"/>
      <c r="T233" s="40">
        <v>78.59</v>
      </c>
      <c r="U233" s="47">
        <f t="shared" si="346"/>
        <v>29.567260000000001</v>
      </c>
      <c r="V233" s="47">
        <f t="shared" si="347"/>
        <v>30.291540000000001</v>
      </c>
      <c r="W233" s="48">
        <v>29.567229999999999</v>
      </c>
      <c r="X233" s="48">
        <v>30.291519999999998</v>
      </c>
      <c r="Y233" s="48">
        <v>29.56729</v>
      </c>
      <c r="Z233" s="48">
        <v>30.291550000000001</v>
      </c>
      <c r="AA233" s="48"/>
      <c r="AB233" s="48"/>
      <c r="AC233" s="49"/>
      <c r="AD233" s="49"/>
      <c r="AE233" s="51">
        <f t="shared" si="359"/>
        <v>74</v>
      </c>
      <c r="AF233" s="51" t="str">
        <f t="shared" si="360"/>
        <v/>
      </c>
      <c r="AG233" s="51" t="str">
        <f t="shared" si="361"/>
        <v>m</v>
      </c>
      <c r="AH233" s="51" t="str">
        <f t="shared" si="362"/>
        <v/>
      </c>
      <c r="AI233" s="52">
        <f t="shared" si="363"/>
        <v>78.650000000000006</v>
      </c>
      <c r="AJ233" s="68" t="s">
        <v>58</v>
      </c>
      <c r="AK233" s="53"/>
      <c r="AL233" s="52"/>
      <c r="AM233" s="53">
        <f t="shared" si="365"/>
        <v>40</v>
      </c>
      <c r="AN233" s="53">
        <f>IF(AJ233&lt;&gt;"",IF(AJ233="o",VLOOKUP(AM233,OpenSect!$A$1:$D$11,2),IF(AJ233="u",VLOOKUP(AM233,UpHill!$A$1:$D$35,2),IF(AJ233="d",VLOOKUP(AM233,DownHill!$A$3:$D$29,2),IF(AJ233="f",VLOOKUP(AM233,FlatUnd!$A$2:$D$30,2),IF(AJ233="t",VLOOKUP(AM233,TimeAdd!$A$1:$D$176,2),IF(AJ233="l",VLOOKUP(AM233,SLimit!$A$1:$D$8,2),AN232)))))),AN232)</f>
        <v>45</v>
      </c>
      <c r="AO233" s="53">
        <f>IF(AJ233&lt;&gt;"",IF(AJ233="o",VLOOKUP(AM233,OpenSect!$A$1:$D$11,3),IF(AJ233="u",VLOOKUP(AM233,UpHill!$A$1:$D$35,3),IF(AJ233="d",VLOOKUP(AM233,DownHill!$A$3:$D$29,3),IF(AJ233="f",VLOOKUP(AM233,FlatUnd!$A$2:$D$30,3),IF(AJ233="t",VLOOKUP(AM233,TimeAdd!$A$1:$D$18,3),IF(AJ233="l",VLOOKUP(AM233,SLimit!$A$1:$D$8,3),AO232)))))),AO232)</f>
        <v>50</v>
      </c>
      <c r="AP233" s="53">
        <f>IF(AJ233&lt;&gt;"",IF(AJ233="o",VLOOKUP(AM233,OpenSect!$A$1:$D$11,4),IF(AJ233="u",VLOOKUP(AM233,UpHill!$A$1:$D$35,4),IF(AJ233="d",VLOOKUP(AM233,DownHill!$A$3:$D$29,4),IF(AJ233="f",VLOOKUP(AM233,FlatUnd!$A$2:$D$30,4),IF(AJ233="t",VLOOKUP(AM233,TimeAdd!$A$1:$D$18,4),IF(AJ233="l",VLOOKUP(AM233,SLimit!$A$1:$D$8,4),AP232)))))),AP232)</f>
        <v>54</v>
      </c>
      <c r="AQ233" s="53" t="str">
        <f t="shared" si="366"/>
        <v>60</v>
      </c>
      <c r="AR233" s="54" t="str">
        <f t="shared" si="367"/>
        <v>Contral @ Gum pole at start of Sumit Rd intersection Marked with Ducktape.</v>
      </c>
      <c r="AS233" s="55"/>
      <c r="AT233" s="55"/>
      <c r="AU233" s="56">
        <f>IF(GroupStTimes!$A$8=0,MIN(CB233,CD233,CF233),MIN(BZ233,CB233,CD233,CF233))</f>
        <v>0.35270833333333351</v>
      </c>
      <c r="AV233" s="56">
        <f>IF(GroupStTimes!$A$8=0,MAX(CC233,CE233,CG233),MAX(CA233,CC233,CE233,CG233))</f>
        <v>0.40747685185185195</v>
      </c>
      <c r="AW233" s="57" t="str">
        <f t="shared" si="368"/>
        <v>29.56726  30.29154</v>
      </c>
      <c r="AX233" s="58">
        <f t="shared" si="369"/>
        <v>29.567229999999999</v>
      </c>
      <c r="AY233" s="58">
        <f t="shared" si="370"/>
        <v>30.291519999999998</v>
      </c>
      <c r="AZ233" s="31">
        <f t="shared" si="371"/>
        <v>76.819999999999993</v>
      </c>
      <c r="BA233" s="59">
        <f t="shared" si="372"/>
        <v>0.35079861111111127</v>
      </c>
      <c r="BB233" s="59">
        <f t="shared" si="373"/>
        <v>0.35635416666666686</v>
      </c>
      <c r="BC233" s="59">
        <f t="shared" si="374"/>
        <v>0.35414351851851861</v>
      </c>
      <c r="BD233" s="59">
        <f t="shared" si="375"/>
        <v>0.39997685185185189</v>
      </c>
      <c r="BE233" s="59">
        <f t="shared" si="376"/>
        <v>0.39553240740740747</v>
      </c>
      <c r="BF233" s="59">
        <f t="shared" si="377"/>
        <v>0.40594907407407416</v>
      </c>
      <c r="BG233" s="59">
        <f t="shared" si="378"/>
        <v>0.40662037037037047</v>
      </c>
      <c r="BH233" s="59">
        <f t="shared" si="379"/>
        <v>0.40592592592592602</v>
      </c>
      <c r="BI233" s="31">
        <f t="shared" si="380"/>
        <v>1.8300000000000125</v>
      </c>
      <c r="BJ233" s="61">
        <f t="shared" ref="BJ233:BM233" si="443">IF($AJ232="t",IF(AM231=0,0,$BI233/AM231),IF(AM232=0,0,$BI233/AM232))</f>
        <v>4.5750000000000311E-2</v>
      </c>
      <c r="BK233" s="61">
        <f t="shared" si="443"/>
        <v>4.0666666666666948E-2</v>
      </c>
      <c r="BL233" s="61">
        <f t="shared" si="443"/>
        <v>3.660000000000025E-2</v>
      </c>
      <c r="BM233" s="61">
        <f t="shared" si="443"/>
        <v>3.3888888888889121E-2</v>
      </c>
      <c r="BN233" s="62">
        <f t="shared" si="382"/>
        <v>0</v>
      </c>
      <c r="BO233" s="62">
        <f t="shared" si="383"/>
        <v>2</v>
      </c>
      <c r="BP233" s="62">
        <f t="shared" si="384"/>
        <v>45</v>
      </c>
      <c r="BQ233" s="62">
        <f t="shared" si="385"/>
        <v>0</v>
      </c>
      <c r="BR233" s="62">
        <f t="shared" si="386"/>
        <v>2</v>
      </c>
      <c r="BS233" s="62">
        <f t="shared" si="387"/>
        <v>26</v>
      </c>
      <c r="BT233" s="62">
        <f t="shared" si="388"/>
        <v>0</v>
      </c>
      <c r="BU233" s="62">
        <f t="shared" si="389"/>
        <v>2</v>
      </c>
      <c r="BV233" s="62">
        <f t="shared" si="390"/>
        <v>12</v>
      </c>
      <c r="BW233" s="62">
        <f t="shared" si="391"/>
        <v>0</v>
      </c>
      <c r="BX233" s="62">
        <f t="shared" si="392"/>
        <v>2</v>
      </c>
      <c r="BY233" s="62">
        <f t="shared" si="393"/>
        <v>2</v>
      </c>
      <c r="BZ233" s="63">
        <f t="shared" si="394"/>
        <v>0.35270833333333351</v>
      </c>
      <c r="CA233" s="63">
        <f t="shared" si="395"/>
        <v>0.3582638888888891</v>
      </c>
      <c r="CB233" s="63">
        <f t="shared" si="396"/>
        <v>0.35583333333333345</v>
      </c>
      <c r="CC233" s="63">
        <f t="shared" si="397"/>
        <v>0.40166666666666673</v>
      </c>
      <c r="CD233" s="63">
        <f t="shared" si="398"/>
        <v>0.39706018518518527</v>
      </c>
      <c r="CE233" s="63">
        <f t="shared" si="399"/>
        <v>0.40747685185185195</v>
      </c>
      <c r="CF233" s="63">
        <f t="shared" si="400"/>
        <v>0.40803240740740748</v>
      </c>
      <c r="CG233" s="63">
        <f t="shared" si="401"/>
        <v>0.40733796296296304</v>
      </c>
      <c r="CH233" s="36"/>
      <c r="CI233" s="36"/>
      <c r="CJ233" s="36"/>
      <c r="CK233" s="36"/>
      <c r="CL233" s="60">
        <v>60</v>
      </c>
    </row>
    <row r="234" spans="1:90" ht="40.5" x14ac:dyDescent="0.25">
      <c r="A234" s="37">
        <v>74</v>
      </c>
      <c r="B234"/>
      <c r="C234" s="37" t="s">
        <v>25</v>
      </c>
      <c r="D234" s="37">
        <v>30</v>
      </c>
      <c r="E234" s="39"/>
      <c r="F234" s="42"/>
      <c r="G234" s="78">
        <v>79.28</v>
      </c>
      <c r="H234" s="41">
        <f t="shared" si="358"/>
        <v>79.239999999999995</v>
      </c>
      <c r="I234" s="42">
        <v>79.19</v>
      </c>
      <c r="J234" s="43">
        <f t="shared" si="354"/>
        <v>-7.5767142315951862E-4</v>
      </c>
      <c r="K234" s="44">
        <f t="shared" si="355"/>
        <v>-6.0000000000002274E-2</v>
      </c>
      <c r="L234" s="91" t="s">
        <v>1734</v>
      </c>
      <c r="M234" s="126" t="s">
        <v>1229</v>
      </c>
      <c r="N234" s="46">
        <f t="shared" si="356"/>
        <v>79.25</v>
      </c>
      <c r="O234" s="46"/>
      <c r="P234" s="42">
        <v>79.28</v>
      </c>
      <c r="Q234" s="46"/>
      <c r="R234" s="42">
        <v>79.28</v>
      </c>
      <c r="S234" s="46"/>
      <c r="T234" s="40">
        <v>79.19</v>
      </c>
      <c r="U234" s="47" t="str">
        <f t="shared" si="346"/>
        <v/>
      </c>
      <c r="V234" s="47" t="str">
        <f t="shared" si="347"/>
        <v/>
      </c>
      <c r="W234" s="48"/>
      <c r="X234" s="48"/>
      <c r="Y234" s="48"/>
      <c r="Z234" s="48"/>
      <c r="AA234" s="48"/>
      <c r="AB234" s="48"/>
      <c r="AC234" s="49"/>
      <c r="AD234" s="49"/>
      <c r="AE234" s="51">
        <f t="shared" si="359"/>
        <v>74</v>
      </c>
      <c r="AF234" s="51" t="str">
        <f t="shared" si="360"/>
        <v/>
      </c>
      <c r="AG234" s="51" t="str">
        <f t="shared" si="361"/>
        <v>o</v>
      </c>
      <c r="AH234" s="51">
        <f t="shared" si="362"/>
        <v>30</v>
      </c>
      <c r="AI234" s="52">
        <f t="shared" si="363"/>
        <v>79.239999999999995</v>
      </c>
      <c r="AJ234" s="68" t="s">
        <v>25</v>
      </c>
      <c r="AK234" s="53"/>
      <c r="AL234" s="52"/>
      <c r="AM234" s="53">
        <f t="shared" si="365"/>
        <v>30</v>
      </c>
      <c r="AN234" s="53">
        <f>IF(AJ234&lt;&gt;"",IF(AJ234="o",VLOOKUP(AM234,OpenSect!$A$1:$D$11,2),IF(AJ234="u",VLOOKUP(AM234,UpHill!$A$1:$D$35,2),IF(AJ234="d",VLOOKUP(AM234,DownHill!$A$3:$D$29,2),IF(AJ234="f",VLOOKUP(AM234,FlatUnd!$A$2:$D$30,2),IF(AJ234="t",VLOOKUP(AM234,TimeAdd!$A$1:$D$176,2),IF(AJ234="l",VLOOKUP(AM234,SLimit!$A$1:$D$8,2),AN233)))))),AN233)</f>
        <v>30</v>
      </c>
      <c r="AO234" s="53">
        <f>IF(AJ234&lt;&gt;"",IF(AJ234="o",VLOOKUP(AM234,OpenSect!$A$1:$D$11,3),IF(AJ234="u",VLOOKUP(AM234,UpHill!$A$1:$D$35,3),IF(AJ234="d",VLOOKUP(AM234,DownHill!$A$3:$D$29,3),IF(AJ234="f",VLOOKUP(AM234,FlatUnd!$A$2:$D$30,3),IF(AJ234="t",VLOOKUP(AM234,TimeAdd!$A$1:$D$18,3),IF(AJ234="l",VLOOKUP(AM234,SLimit!$A$1:$D$8,3),AO233)))))),AO233)</f>
        <v>30</v>
      </c>
      <c r="AP234" s="53">
        <f>IF(AJ234&lt;&gt;"",IF(AJ234="o",VLOOKUP(AM234,OpenSect!$A$1:$D$11,4),IF(AJ234="u",VLOOKUP(AM234,UpHill!$A$1:$D$35,4),IF(AJ234="d",VLOOKUP(AM234,DownHill!$A$3:$D$29,4),IF(AJ234="f",VLOOKUP(AM234,FlatUnd!$A$2:$D$30,4),IF(AJ234="t",VLOOKUP(AM234,TimeAdd!$A$1:$D$18,4),IF(AJ234="l",VLOOKUP(AM234,SLimit!$A$1:$D$8,4),AP233)))))),AP233)</f>
        <v>30</v>
      </c>
      <c r="AQ234" s="53" t="str">
        <f t="shared" si="366"/>
        <v>60</v>
      </c>
      <c r="AR234" s="54" t="str">
        <f t="shared" si="367"/>
        <v>Diagrammatic sign:  Warning Traffic light .200m. START of OPEN SECTION.</v>
      </c>
      <c r="AS234" s="55"/>
      <c r="AT234" s="55"/>
      <c r="AU234" s="56">
        <f>IF(GroupStTimes!$A$8=0,MIN(CB234,CD234,CF234),MIN(BZ234,CB234,CD234,CF234))</f>
        <v>0.3533217592592594</v>
      </c>
      <c r="AV234" s="56">
        <f>IF(GroupStTimes!$A$8=0,MAX(CC234,CE234,CG234),MAX(CA234,CC234,CE234,CG234))</f>
        <v>0.40796296296296303</v>
      </c>
      <c r="AW234" s="57" t="str">
        <f t="shared" si="368"/>
        <v/>
      </c>
      <c r="AX234" s="58" t="str">
        <f t="shared" si="369"/>
        <v/>
      </c>
      <c r="AY234" s="58" t="str">
        <f t="shared" si="370"/>
        <v/>
      </c>
      <c r="AZ234" s="31">
        <f t="shared" si="371"/>
        <v>76.819999999999993</v>
      </c>
      <c r="BA234" s="59">
        <f t="shared" si="372"/>
        <v>0.35079861111111127</v>
      </c>
      <c r="BB234" s="59">
        <f t="shared" si="373"/>
        <v>0.35635416666666686</v>
      </c>
      <c r="BC234" s="59">
        <f t="shared" si="374"/>
        <v>0.35414351851851861</v>
      </c>
      <c r="BD234" s="59">
        <f t="shared" si="375"/>
        <v>0.39997685185185189</v>
      </c>
      <c r="BE234" s="59">
        <f t="shared" si="376"/>
        <v>0.39553240740740747</v>
      </c>
      <c r="BF234" s="59">
        <f t="shared" si="377"/>
        <v>0.40594907407407416</v>
      </c>
      <c r="BG234" s="59">
        <f t="shared" si="378"/>
        <v>0.40662037037037047</v>
      </c>
      <c r="BH234" s="59">
        <f t="shared" si="379"/>
        <v>0.40592592592592602</v>
      </c>
      <c r="BI234" s="31">
        <f t="shared" si="380"/>
        <v>2.4200000000000017</v>
      </c>
      <c r="BJ234" s="61">
        <f t="shared" ref="BJ234:BM234" si="444">IF($AJ233="t",IF(AM232=0,0,$BI234/AM232),IF(AM233=0,0,$BI234/AM233))</f>
        <v>6.050000000000004E-2</v>
      </c>
      <c r="BK234" s="61">
        <f t="shared" si="444"/>
        <v>5.3777777777777813E-2</v>
      </c>
      <c r="BL234" s="61">
        <f t="shared" si="444"/>
        <v>4.8400000000000033E-2</v>
      </c>
      <c r="BM234" s="61">
        <f t="shared" si="444"/>
        <v>4.4814814814814849E-2</v>
      </c>
      <c r="BN234" s="62">
        <f t="shared" si="382"/>
        <v>0</v>
      </c>
      <c r="BO234" s="62">
        <f t="shared" si="383"/>
        <v>3</v>
      </c>
      <c r="BP234" s="62">
        <f t="shared" si="384"/>
        <v>38</v>
      </c>
      <c r="BQ234" s="62">
        <f t="shared" si="385"/>
        <v>0</v>
      </c>
      <c r="BR234" s="62">
        <f t="shared" si="386"/>
        <v>3</v>
      </c>
      <c r="BS234" s="62">
        <f t="shared" si="387"/>
        <v>14</v>
      </c>
      <c r="BT234" s="62">
        <f t="shared" si="388"/>
        <v>0</v>
      </c>
      <c r="BU234" s="62">
        <f t="shared" si="389"/>
        <v>2</v>
      </c>
      <c r="BV234" s="62">
        <f t="shared" si="390"/>
        <v>54</v>
      </c>
      <c r="BW234" s="62">
        <f t="shared" si="391"/>
        <v>0</v>
      </c>
      <c r="BX234" s="62">
        <f t="shared" si="392"/>
        <v>2</v>
      </c>
      <c r="BY234" s="62">
        <f t="shared" si="393"/>
        <v>41</v>
      </c>
      <c r="BZ234" s="63">
        <f t="shared" si="394"/>
        <v>0.3533217592592594</v>
      </c>
      <c r="CA234" s="63">
        <f t="shared" si="395"/>
        <v>0.358877314814815</v>
      </c>
      <c r="CB234" s="63">
        <f t="shared" si="396"/>
        <v>0.35638888888888898</v>
      </c>
      <c r="CC234" s="63">
        <f t="shared" si="397"/>
        <v>0.40222222222222226</v>
      </c>
      <c r="CD234" s="63">
        <f t="shared" si="398"/>
        <v>0.39754629629629634</v>
      </c>
      <c r="CE234" s="63">
        <f t="shared" si="399"/>
        <v>0.40796296296296303</v>
      </c>
      <c r="CF234" s="63">
        <f t="shared" si="400"/>
        <v>0.40848379629629639</v>
      </c>
      <c r="CG234" s="63">
        <f t="shared" si="401"/>
        <v>0.40778935185185194</v>
      </c>
      <c r="CH234" s="36"/>
      <c r="CI234" s="36"/>
      <c r="CJ234" s="36"/>
      <c r="CK234" s="36"/>
      <c r="CL234" s="60">
        <v>60</v>
      </c>
    </row>
    <row r="235" spans="1:90" ht="40.5" x14ac:dyDescent="0.25">
      <c r="A235" s="37">
        <v>74</v>
      </c>
      <c r="B235"/>
      <c r="C235" s="37" t="s">
        <v>25</v>
      </c>
      <c r="D235" s="37">
        <v>30</v>
      </c>
      <c r="E235" s="39"/>
      <c r="F235" s="42"/>
      <c r="G235" s="78">
        <v>79.489999999999995</v>
      </c>
      <c r="H235" s="41">
        <f t="shared" si="358"/>
        <v>79.45</v>
      </c>
      <c r="I235" s="42">
        <v>79.399999999999991</v>
      </c>
      <c r="J235" s="43">
        <f t="shared" si="354"/>
        <v>-7.5566750629725793E-4</v>
      </c>
      <c r="K235" s="44">
        <f t="shared" si="355"/>
        <v>-6.0000000000002274E-2</v>
      </c>
      <c r="L235" s="91" t="s">
        <v>1310</v>
      </c>
      <c r="M235" s="126" t="s">
        <v>1229</v>
      </c>
      <c r="N235" s="46">
        <f t="shared" si="356"/>
        <v>79.459999999999994</v>
      </c>
      <c r="O235" s="46"/>
      <c r="P235" s="42">
        <v>79.489999999999995</v>
      </c>
      <c r="Q235" s="46"/>
      <c r="R235" s="42">
        <v>79.489999999999995</v>
      </c>
      <c r="S235" s="46"/>
      <c r="T235" s="40">
        <v>79.400000000000006</v>
      </c>
      <c r="U235" s="47" t="str">
        <f t="shared" si="346"/>
        <v/>
      </c>
      <c r="V235" s="47" t="str">
        <f t="shared" si="347"/>
        <v/>
      </c>
      <c r="W235" s="48"/>
      <c r="X235" s="48"/>
      <c r="Y235" s="48"/>
      <c r="Z235" s="48"/>
      <c r="AA235" s="48"/>
      <c r="AB235" s="48"/>
      <c r="AC235" s="49"/>
      <c r="AD235" s="49"/>
      <c r="AE235" s="51">
        <f t="shared" si="359"/>
        <v>74</v>
      </c>
      <c r="AF235" s="51" t="str">
        <f t="shared" si="360"/>
        <v/>
      </c>
      <c r="AG235" s="51" t="str">
        <f t="shared" si="361"/>
        <v>o</v>
      </c>
      <c r="AH235" s="51">
        <f t="shared" si="362"/>
        <v>30</v>
      </c>
      <c r="AI235" s="52">
        <f t="shared" si="363"/>
        <v>79.45</v>
      </c>
      <c r="AJ235" s="68" t="s">
        <v>25</v>
      </c>
      <c r="AK235" s="53"/>
      <c r="AL235" s="52"/>
      <c r="AM235" s="53">
        <f t="shared" si="365"/>
        <v>30</v>
      </c>
      <c r="AN235" s="53">
        <f>IF(AJ235&lt;&gt;"",IF(AJ235="o",VLOOKUP(AM235,OpenSect!$A$1:$D$11,2),IF(AJ235="u",VLOOKUP(AM235,UpHill!$A$1:$D$35,2),IF(AJ235="d",VLOOKUP(AM235,DownHill!$A$3:$D$29,2),IF(AJ235="f",VLOOKUP(AM235,FlatUnd!$A$2:$D$30,2),IF(AJ235="t",VLOOKUP(AM235,TimeAdd!$A$1:$D$176,2),IF(AJ235="l",VLOOKUP(AM235,SLimit!$A$1:$D$8,2),AN234)))))),AN234)</f>
        <v>30</v>
      </c>
      <c r="AO235" s="53">
        <f>IF(AJ235&lt;&gt;"",IF(AJ235="o",VLOOKUP(AM235,OpenSect!$A$1:$D$11,3),IF(AJ235="u",VLOOKUP(AM235,UpHill!$A$1:$D$35,3),IF(AJ235="d",VLOOKUP(AM235,DownHill!$A$3:$D$29,3),IF(AJ235="f",VLOOKUP(AM235,FlatUnd!$A$2:$D$30,3),IF(AJ235="t",VLOOKUP(AM235,TimeAdd!$A$1:$D$18,3),IF(AJ235="l",VLOOKUP(AM235,SLimit!$A$1:$D$8,3),AO234)))))),AO234)</f>
        <v>30</v>
      </c>
      <c r="AP235" s="53">
        <f>IF(AJ235&lt;&gt;"",IF(AJ235="o",VLOOKUP(AM235,OpenSect!$A$1:$D$11,4),IF(AJ235="u",VLOOKUP(AM235,UpHill!$A$1:$D$35,4),IF(AJ235="d",VLOOKUP(AM235,DownHill!$A$3:$D$29,4),IF(AJ235="f",VLOOKUP(AM235,FlatUnd!$A$2:$D$30,4),IF(AJ235="t",VLOOKUP(AM235,TimeAdd!$A$1:$D$18,4),IF(AJ235="l",VLOOKUP(AM235,SLimit!$A$1:$D$8,4),AP234)))))),AP234)</f>
        <v>30</v>
      </c>
      <c r="AQ235" s="53" t="str">
        <f t="shared" si="366"/>
        <v>60</v>
      </c>
      <c r="AR235" s="54" t="str">
        <f t="shared" si="367"/>
        <v>Traffic light Turn LEFT on Cedara R103 Howick .</v>
      </c>
      <c r="AS235" s="55"/>
      <c r="AT235" s="55"/>
      <c r="AU235" s="56">
        <f>IF(GroupStTimes!$A$8=0,MIN(CB235,CD235,CF235),MIN(BZ235,CB235,CD235,CF235))</f>
        <v>0.35361111111111126</v>
      </c>
      <c r="AV235" s="56">
        <f>IF(GroupStTimes!$A$8=0,MAX(CC235,CE235,CG235),MAX(CA235,CC235,CE235,CG235))</f>
        <v>0.40825231481481489</v>
      </c>
      <c r="AW235" s="57" t="str">
        <f t="shared" si="368"/>
        <v/>
      </c>
      <c r="AX235" s="58" t="str">
        <f t="shared" si="369"/>
        <v/>
      </c>
      <c r="AY235" s="58" t="str">
        <f t="shared" si="370"/>
        <v/>
      </c>
      <c r="AZ235" s="31">
        <f t="shared" si="371"/>
        <v>79.239999999999995</v>
      </c>
      <c r="BA235" s="59">
        <f t="shared" si="372"/>
        <v>0.3533217592592594</v>
      </c>
      <c r="BB235" s="59">
        <f t="shared" si="373"/>
        <v>0.358877314814815</v>
      </c>
      <c r="BC235" s="59">
        <f t="shared" si="374"/>
        <v>0.35638888888888898</v>
      </c>
      <c r="BD235" s="59">
        <f t="shared" si="375"/>
        <v>0.40222222222222226</v>
      </c>
      <c r="BE235" s="59">
        <f t="shared" si="376"/>
        <v>0.39754629629629634</v>
      </c>
      <c r="BF235" s="59">
        <f t="shared" si="377"/>
        <v>0.40796296296296303</v>
      </c>
      <c r="BG235" s="59">
        <f t="shared" si="378"/>
        <v>0.40848379629629639</v>
      </c>
      <c r="BH235" s="59">
        <f t="shared" si="379"/>
        <v>0.40778935185185194</v>
      </c>
      <c r="BI235" s="31">
        <f t="shared" si="380"/>
        <v>0.21000000000000796</v>
      </c>
      <c r="BJ235" s="61">
        <f t="shared" ref="BJ235:BM235" si="445">IF($AJ234="t",IF(AM233=0,0,$BI235/AM233),IF(AM234=0,0,$BI235/AM234))</f>
        <v>7.0000000000002656E-3</v>
      </c>
      <c r="BK235" s="61">
        <f t="shared" si="445"/>
        <v>7.0000000000002656E-3</v>
      </c>
      <c r="BL235" s="61">
        <f t="shared" si="445"/>
        <v>7.0000000000002656E-3</v>
      </c>
      <c r="BM235" s="61">
        <f t="shared" si="445"/>
        <v>7.0000000000002656E-3</v>
      </c>
      <c r="BN235" s="62">
        <f t="shared" si="382"/>
        <v>0</v>
      </c>
      <c r="BO235" s="62">
        <f t="shared" si="383"/>
        <v>0</v>
      </c>
      <c r="BP235" s="62">
        <f t="shared" si="384"/>
        <v>25</v>
      </c>
      <c r="BQ235" s="62">
        <f t="shared" si="385"/>
        <v>0</v>
      </c>
      <c r="BR235" s="62">
        <f t="shared" si="386"/>
        <v>0</v>
      </c>
      <c r="BS235" s="62">
        <f t="shared" si="387"/>
        <v>25</v>
      </c>
      <c r="BT235" s="62">
        <f t="shared" si="388"/>
        <v>0</v>
      </c>
      <c r="BU235" s="62">
        <f t="shared" si="389"/>
        <v>0</v>
      </c>
      <c r="BV235" s="62">
        <f t="shared" si="390"/>
        <v>25</v>
      </c>
      <c r="BW235" s="62">
        <f t="shared" si="391"/>
        <v>0</v>
      </c>
      <c r="BX235" s="62">
        <f t="shared" si="392"/>
        <v>0</v>
      </c>
      <c r="BY235" s="62">
        <f t="shared" si="393"/>
        <v>25</v>
      </c>
      <c r="BZ235" s="63">
        <f t="shared" si="394"/>
        <v>0.35361111111111126</v>
      </c>
      <c r="CA235" s="63">
        <f t="shared" si="395"/>
        <v>0.35916666666666686</v>
      </c>
      <c r="CB235" s="63">
        <f t="shared" si="396"/>
        <v>0.35667824074074084</v>
      </c>
      <c r="CC235" s="63">
        <f t="shared" si="397"/>
        <v>0.40251157407407412</v>
      </c>
      <c r="CD235" s="63">
        <f t="shared" si="398"/>
        <v>0.3978356481481482</v>
      </c>
      <c r="CE235" s="63">
        <f t="shared" si="399"/>
        <v>0.40825231481481489</v>
      </c>
      <c r="CF235" s="63">
        <f t="shared" si="400"/>
        <v>0.40877314814814825</v>
      </c>
      <c r="CG235" s="63">
        <f t="shared" si="401"/>
        <v>0.4080787037037038</v>
      </c>
      <c r="CH235" s="36"/>
      <c r="CI235" s="36"/>
      <c r="CJ235" s="36"/>
      <c r="CK235" s="36"/>
      <c r="CL235" s="60">
        <v>60</v>
      </c>
    </row>
    <row r="236" spans="1:90" ht="26.25" customHeight="1" x14ac:dyDescent="0.25">
      <c r="A236" s="37">
        <v>39</v>
      </c>
      <c r="B236" s="38"/>
      <c r="C236" s="39"/>
      <c r="D236" s="39"/>
      <c r="E236" s="39"/>
      <c r="F236" s="42"/>
      <c r="G236" s="40">
        <v>75.05</v>
      </c>
      <c r="H236" s="41">
        <f t="shared" ref="H236" si="446">ROUND(IF(G236="",N236,IF(P236="",I236,IF(R236="",(I236+(P236+O236))/2,IF(T236="",(I236+(P236+O236)+(R236+Q236))/3,(I236+(P236+O236)+(R236+Q236)+(T236+S236))/4)))),2)</f>
        <v>79.53</v>
      </c>
      <c r="I236" s="42">
        <v>79.47999999999999</v>
      </c>
      <c r="J236" s="43">
        <f t="shared" ref="J236" si="447">IF(N236="","",IF((I236-$I$4)=0,0,((I236-$I$4-(N236-$N$4))/(I236-$I$4))))</f>
        <v>-7.549068948163347E-4</v>
      </c>
      <c r="K236" s="44">
        <f t="shared" ref="K236" si="448">(I236-$I$5)-(N236-$N$5)</f>
        <v>-6.0000000000002274E-2</v>
      </c>
      <c r="L236" s="45" t="s">
        <v>185</v>
      </c>
      <c r="M236" s="126" t="s">
        <v>1229</v>
      </c>
      <c r="N236" s="46">
        <f t="shared" si="356"/>
        <v>79.539999999999992</v>
      </c>
      <c r="O236" s="46">
        <v>0.02</v>
      </c>
      <c r="P236" s="42">
        <v>79.569999999999993</v>
      </c>
      <c r="Q236" s="46">
        <v>0.02</v>
      </c>
      <c r="R236" s="42">
        <v>79.569999999999993</v>
      </c>
      <c r="S236" s="46">
        <f>4.54-0.2</f>
        <v>4.34</v>
      </c>
      <c r="T236" s="39">
        <v>75.099999999999994</v>
      </c>
      <c r="U236" s="47" t="str">
        <f t="shared" ref="U236" si="449">IF(W236="","",IF(Y236="",W236,IF(AA236&lt;1,ROUND((Y236+W236)/2,5),IF(AC236&lt;1,ROUND((Y236+AA236+W236)/3,5),ROUND((Y236+AA236+AC236+W236)/4,5)))))</f>
        <v/>
      </c>
      <c r="V236" s="47" t="str">
        <f t="shared" ref="V236" si="450">IF(X236="","",IF(Z236&lt;1,ROUND(X236,5),IF(AB236&lt;1,ROUND((X236+Z236)/2,5),IF(AD236&lt;1,ROUND((X236+Z236+AB236)/3,5),ROUND((X236+Z236+AB236+AD236)/4,5)))))</f>
        <v/>
      </c>
      <c r="W236" s="48"/>
      <c r="X236" s="48"/>
      <c r="Y236" s="48"/>
      <c r="Z236" s="48"/>
      <c r="AA236" s="48"/>
      <c r="AB236" s="48"/>
      <c r="AC236" s="49"/>
      <c r="AD236" s="49"/>
      <c r="AE236" s="51">
        <f t="shared" si="359"/>
        <v>39</v>
      </c>
      <c r="AF236" s="51" t="str">
        <f t="shared" si="360"/>
        <v/>
      </c>
      <c r="AG236" s="51" t="str">
        <f t="shared" si="361"/>
        <v/>
      </c>
      <c r="AH236" s="51" t="str">
        <f t="shared" si="362"/>
        <v/>
      </c>
      <c r="AI236" s="52">
        <f t="shared" si="363"/>
        <v>79.53</v>
      </c>
      <c r="AJ236" s="68"/>
      <c r="AK236" s="53"/>
      <c r="AL236" s="52"/>
      <c r="AM236" s="53">
        <f t="shared" si="365"/>
        <v>30</v>
      </c>
      <c r="AN236" s="53">
        <f>IF(AJ236&lt;&gt;"",IF(AJ236="o",VLOOKUP(AM236,OpenSect!$A$1:$D$11,2),IF(AJ236="u",VLOOKUP(AM236,UpHill!$A$1:$D$35,2),IF(AJ236="d",VLOOKUP(AM236,DownHill!$A$3:$D$29,2),IF(AJ236="f",VLOOKUP(AM236,FlatUnd!$A$2:$D$30,2),IF(AJ236="t",VLOOKUP(AM236,TimeAdd!$A$1:$D$176,2),IF(AJ236="l",VLOOKUP(AM236,SLimit!$A$1:$D$8,2),AN235)))))),AN235)</f>
        <v>30</v>
      </c>
      <c r="AO236" s="53">
        <f>IF(AJ236&lt;&gt;"",IF(AJ236="o",VLOOKUP(AM236,OpenSect!$A$1:$D$11,3),IF(AJ236="u",VLOOKUP(AM236,UpHill!$A$1:$D$35,3),IF(AJ236="d",VLOOKUP(AM236,DownHill!$A$3:$D$29,3),IF(AJ236="f",VLOOKUP(AM236,FlatUnd!$A$2:$D$30,3),IF(AJ236="t",VLOOKUP(AM236,TimeAdd!$A$1:$D$18,3),IF(AJ236="l",VLOOKUP(AM236,SLimit!$A$1:$D$8,3),AO235)))))),AO235)</f>
        <v>30</v>
      </c>
      <c r="AP236" s="53">
        <f>IF(AJ236&lt;&gt;"",IF(AJ236="o",VLOOKUP(AM236,OpenSect!$A$1:$D$11,4),IF(AJ236="u",VLOOKUP(AM236,UpHill!$A$1:$D$35,4),IF(AJ236="d",VLOOKUP(AM236,DownHill!$A$3:$D$29,4),IF(AJ236="f",VLOOKUP(AM236,FlatUnd!$A$2:$D$30,4),IF(AJ236="t",VLOOKUP(AM236,TimeAdd!$A$1:$D$18,4),IF(AJ236="l",VLOOKUP(AM236,SLimit!$A$1:$D$8,4),AP235)))))),AP235)</f>
        <v>30</v>
      </c>
      <c r="AQ236" s="53" t="str">
        <f t="shared" si="366"/>
        <v>60</v>
      </c>
      <c r="AR236" s="54" t="str">
        <f t="shared" si="367"/>
        <v>60 Speed limit [Camera]</v>
      </c>
      <c r="AS236" s="55"/>
      <c r="AT236" s="55"/>
      <c r="AU236" s="56">
        <f>IF(GroupStTimes!$A$8=0,MIN(CB236,CD236,CF236),MIN(BZ236,CB236,CD236,CF236))</f>
        <v>0.35372685185185199</v>
      </c>
      <c r="AV236" s="56">
        <f>IF(GroupStTimes!$A$8=0,MAX(CC236,CE236,CG236),MAX(CA236,CC236,CE236,CG236))</f>
        <v>0.40836805555555561</v>
      </c>
      <c r="AW236" s="57" t="str">
        <f t="shared" si="368"/>
        <v/>
      </c>
      <c r="AX236" s="58" t="str">
        <f t="shared" si="369"/>
        <v/>
      </c>
      <c r="AY236" s="58" t="str">
        <f t="shared" si="370"/>
        <v/>
      </c>
      <c r="AZ236" s="31">
        <f t="shared" si="371"/>
        <v>79.239999999999995</v>
      </c>
      <c r="BA236" s="59">
        <f t="shared" si="372"/>
        <v>0.3533217592592594</v>
      </c>
      <c r="BB236" s="59">
        <f t="shared" si="373"/>
        <v>0.358877314814815</v>
      </c>
      <c r="BC236" s="59">
        <f t="shared" si="374"/>
        <v>0.35638888888888898</v>
      </c>
      <c r="BD236" s="59">
        <f t="shared" si="375"/>
        <v>0.40222222222222226</v>
      </c>
      <c r="BE236" s="59">
        <f t="shared" si="376"/>
        <v>0.39754629629629634</v>
      </c>
      <c r="BF236" s="59">
        <f t="shared" si="377"/>
        <v>0.40796296296296303</v>
      </c>
      <c r="BG236" s="59">
        <f t="shared" si="378"/>
        <v>0.40848379629629639</v>
      </c>
      <c r="BH236" s="59">
        <f t="shared" si="379"/>
        <v>0.40778935185185194</v>
      </c>
      <c r="BI236" s="31">
        <f t="shared" si="380"/>
        <v>0.29000000000000625</v>
      </c>
      <c r="BJ236" s="61">
        <f t="shared" ref="BJ236:BM236" si="451">IF($AJ235="t",IF(AM234=0,0,$BI236/AM234),IF(AM235=0,0,$BI236/AM235))</f>
        <v>9.6666666666668753E-3</v>
      </c>
      <c r="BK236" s="61">
        <f t="shared" si="451"/>
        <v>9.6666666666668753E-3</v>
      </c>
      <c r="BL236" s="61">
        <f t="shared" si="451"/>
        <v>9.6666666666668753E-3</v>
      </c>
      <c r="BM236" s="61">
        <f t="shared" si="451"/>
        <v>9.6666666666668753E-3</v>
      </c>
      <c r="BN236" s="62">
        <f t="shared" si="382"/>
        <v>0</v>
      </c>
      <c r="BO236" s="62">
        <f t="shared" si="383"/>
        <v>0</v>
      </c>
      <c r="BP236" s="62">
        <f t="shared" si="384"/>
        <v>35</v>
      </c>
      <c r="BQ236" s="62">
        <f t="shared" si="385"/>
        <v>0</v>
      </c>
      <c r="BR236" s="62">
        <f t="shared" si="386"/>
        <v>0</v>
      </c>
      <c r="BS236" s="62">
        <f t="shared" si="387"/>
        <v>35</v>
      </c>
      <c r="BT236" s="62">
        <f t="shared" si="388"/>
        <v>0</v>
      </c>
      <c r="BU236" s="62">
        <f t="shared" si="389"/>
        <v>0</v>
      </c>
      <c r="BV236" s="62">
        <f t="shared" si="390"/>
        <v>35</v>
      </c>
      <c r="BW236" s="62">
        <f t="shared" si="391"/>
        <v>0</v>
      </c>
      <c r="BX236" s="62">
        <f t="shared" si="392"/>
        <v>0</v>
      </c>
      <c r="BY236" s="62">
        <f t="shared" si="393"/>
        <v>35</v>
      </c>
      <c r="BZ236" s="63">
        <f t="shared" si="394"/>
        <v>0.35372685185185199</v>
      </c>
      <c r="CA236" s="63">
        <f t="shared" si="395"/>
        <v>0.35928240740740758</v>
      </c>
      <c r="CB236" s="63">
        <f t="shared" si="396"/>
        <v>0.35679398148148156</v>
      </c>
      <c r="CC236" s="63">
        <f t="shared" si="397"/>
        <v>0.40262731481481484</v>
      </c>
      <c r="CD236" s="63">
        <f t="shared" si="398"/>
        <v>0.39795138888888892</v>
      </c>
      <c r="CE236" s="63">
        <f t="shared" si="399"/>
        <v>0.40836805555555561</v>
      </c>
      <c r="CF236" s="63">
        <f t="shared" si="400"/>
        <v>0.40888888888888897</v>
      </c>
      <c r="CG236" s="63">
        <f t="shared" si="401"/>
        <v>0.40819444444444453</v>
      </c>
      <c r="CH236" s="36"/>
      <c r="CI236" s="36"/>
      <c r="CJ236" s="36"/>
      <c r="CK236" s="36"/>
      <c r="CL236" s="60">
        <v>60</v>
      </c>
    </row>
    <row r="237" spans="1:90" ht="26.25" customHeight="1" x14ac:dyDescent="0.25">
      <c r="A237" s="37">
        <v>74</v>
      </c>
      <c r="B237"/>
      <c r="C237" s="37" t="s">
        <v>31</v>
      </c>
      <c r="D237" s="37">
        <v>35</v>
      </c>
      <c r="E237" s="39"/>
      <c r="F237" s="42"/>
      <c r="G237" s="42">
        <v>79.59</v>
      </c>
      <c r="H237" s="41">
        <f t="shared" si="358"/>
        <v>79.569999999999993</v>
      </c>
      <c r="I237" s="42">
        <v>79.5</v>
      </c>
      <c r="J237" s="43">
        <f t="shared" si="354"/>
        <v>-1.3836477987421312E-3</v>
      </c>
      <c r="K237" s="44">
        <f t="shared" si="355"/>
        <v>-0.10999999999999943</v>
      </c>
      <c r="L237" s="91" t="s">
        <v>1321</v>
      </c>
      <c r="M237" s="126" t="s">
        <v>1229</v>
      </c>
      <c r="N237" s="46">
        <f t="shared" si="356"/>
        <v>79.61</v>
      </c>
      <c r="O237" s="46">
        <v>0.02</v>
      </c>
      <c r="P237" s="42">
        <v>79.59</v>
      </c>
      <c r="Q237" s="46">
        <v>0.02</v>
      </c>
      <c r="R237" s="42">
        <v>79.59</v>
      </c>
      <c r="S237" s="46">
        <f t="shared" ref="S237:S271" si="452">4.54-0.2</f>
        <v>4.34</v>
      </c>
      <c r="T237" s="78"/>
      <c r="U237" s="47" t="str">
        <f t="shared" si="346"/>
        <v/>
      </c>
      <c r="V237" s="47" t="str">
        <f t="shared" si="347"/>
        <v/>
      </c>
      <c r="W237" s="48"/>
      <c r="X237" s="48"/>
      <c r="Y237" s="48"/>
      <c r="Z237" s="48"/>
      <c r="AA237" s="48"/>
      <c r="AB237" s="48"/>
      <c r="AC237" s="49"/>
      <c r="AD237" s="49"/>
      <c r="AE237" s="51">
        <f t="shared" si="359"/>
        <v>74</v>
      </c>
      <c r="AF237" s="51" t="str">
        <f t="shared" si="360"/>
        <v/>
      </c>
      <c r="AG237" s="51" t="str">
        <f t="shared" si="361"/>
        <v>l</v>
      </c>
      <c r="AH237" s="51">
        <f t="shared" si="362"/>
        <v>35</v>
      </c>
      <c r="AI237" s="52">
        <f t="shared" si="363"/>
        <v>79.569999999999993</v>
      </c>
      <c r="AJ237" s="68" t="s">
        <v>31</v>
      </c>
      <c r="AK237" s="53"/>
      <c r="AL237" s="52"/>
      <c r="AM237" s="53">
        <f t="shared" si="365"/>
        <v>35</v>
      </c>
      <c r="AN237" s="53">
        <f>IF(AJ237&lt;&gt;"",IF(AJ237="o",VLOOKUP(AM237,OpenSect!$A$1:$D$11,2),IF(AJ237="u",VLOOKUP(AM237,UpHill!$A$1:$D$35,2),IF(AJ237="d",VLOOKUP(AM237,DownHill!$A$3:$D$29,2),IF(AJ237="f",VLOOKUP(AM237,FlatUnd!$A$2:$D$30,2),IF(AJ237="t",VLOOKUP(AM237,TimeAdd!$A$1:$D$176,2),IF(AJ237="l",VLOOKUP(AM237,SLimit!$A$1:$D$8,2),AN236)))))),AN236)</f>
        <v>40</v>
      </c>
      <c r="AO237" s="53">
        <f>IF(AJ237&lt;&gt;"",IF(AJ237="o",VLOOKUP(AM237,OpenSect!$A$1:$D$11,3),IF(AJ237="u",VLOOKUP(AM237,UpHill!$A$1:$D$35,3),IF(AJ237="d",VLOOKUP(AM237,DownHill!$A$3:$D$29,3),IF(AJ237="f",VLOOKUP(AM237,FlatUnd!$A$2:$D$30,3),IF(AJ237="t",VLOOKUP(AM237,TimeAdd!$A$1:$D$18,3),IF(AJ237="l",VLOOKUP(AM237,SLimit!$A$1:$D$8,3),AO236)))))),AO236)</f>
        <v>45</v>
      </c>
      <c r="AP237" s="53">
        <f>IF(AJ237&lt;&gt;"",IF(AJ237="o",VLOOKUP(AM237,OpenSect!$A$1:$D$11,4),IF(AJ237="u",VLOOKUP(AM237,UpHill!$A$1:$D$35,4),IF(AJ237="d",VLOOKUP(AM237,DownHill!$A$3:$D$29,4),IF(AJ237="f",VLOOKUP(AM237,FlatUnd!$A$2:$D$30,4),IF(AJ237="t",VLOOKUP(AM237,TimeAdd!$A$1:$D$18,4),IF(AJ237="l",VLOOKUP(AM237,SLimit!$A$1:$D$8,4),AP236)))))),AP236)</f>
        <v>50</v>
      </c>
      <c r="AQ237" s="53" t="str">
        <f t="shared" si="366"/>
        <v>60</v>
      </c>
      <c r="AR237" s="54" t="str">
        <f t="shared" si="367"/>
        <v>{Left }B+B Abbots Cove.</v>
      </c>
      <c r="AS237" s="55"/>
      <c r="AT237" s="55"/>
      <c r="AU237" s="56">
        <f>IF(GroupStTimes!$A$8=0,MIN(CB237,CD237,CF237),MIN(BZ237,CB237,CD237,CF237))</f>
        <v>0.35378472222222235</v>
      </c>
      <c r="AV237" s="56">
        <f>IF(GroupStTimes!$A$8=0,MAX(CC237,CE237,CG237),MAX(CA237,CC237,CE237,CG237))</f>
        <v>0.40842592592592597</v>
      </c>
      <c r="AW237" s="57" t="str">
        <f t="shared" si="368"/>
        <v/>
      </c>
      <c r="AX237" s="58" t="str">
        <f t="shared" si="369"/>
        <v/>
      </c>
      <c r="AY237" s="58" t="str">
        <f t="shared" si="370"/>
        <v/>
      </c>
      <c r="AZ237" s="31">
        <f t="shared" si="371"/>
        <v>79.239999999999995</v>
      </c>
      <c r="BA237" s="59">
        <f t="shared" si="372"/>
        <v>0.3533217592592594</v>
      </c>
      <c r="BB237" s="59">
        <f t="shared" si="373"/>
        <v>0.358877314814815</v>
      </c>
      <c r="BC237" s="59">
        <f t="shared" si="374"/>
        <v>0.35638888888888898</v>
      </c>
      <c r="BD237" s="59">
        <f t="shared" si="375"/>
        <v>0.40222222222222226</v>
      </c>
      <c r="BE237" s="59">
        <f t="shared" si="376"/>
        <v>0.39754629629629634</v>
      </c>
      <c r="BF237" s="59">
        <f t="shared" si="377"/>
        <v>0.40796296296296303</v>
      </c>
      <c r="BG237" s="59">
        <f t="shared" si="378"/>
        <v>0.40848379629629639</v>
      </c>
      <c r="BH237" s="59">
        <f t="shared" si="379"/>
        <v>0.40778935185185194</v>
      </c>
      <c r="BI237" s="31">
        <f t="shared" si="380"/>
        <v>0.32999999999999829</v>
      </c>
      <c r="BJ237" s="61">
        <f t="shared" ref="BJ237:BM237" si="453">IF($AJ236="t",IF(AM235=0,0,$BI237/AM235),IF(AM236=0,0,$BI237/AM236))</f>
        <v>1.0999999999999944E-2</v>
      </c>
      <c r="BK237" s="61">
        <f t="shared" si="453"/>
        <v>1.0999999999999944E-2</v>
      </c>
      <c r="BL237" s="61">
        <f t="shared" si="453"/>
        <v>1.0999999999999944E-2</v>
      </c>
      <c r="BM237" s="61">
        <f t="shared" si="453"/>
        <v>1.0999999999999944E-2</v>
      </c>
      <c r="BN237" s="62">
        <f t="shared" si="382"/>
        <v>0</v>
      </c>
      <c r="BO237" s="62">
        <f t="shared" si="383"/>
        <v>0</v>
      </c>
      <c r="BP237" s="62">
        <f t="shared" si="384"/>
        <v>40</v>
      </c>
      <c r="BQ237" s="62">
        <f t="shared" si="385"/>
        <v>0</v>
      </c>
      <c r="BR237" s="62">
        <f t="shared" si="386"/>
        <v>0</v>
      </c>
      <c r="BS237" s="62">
        <f t="shared" si="387"/>
        <v>40</v>
      </c>
      <c r="BT237" s="62">
        <f t="shared" si="388"/>
        <v>0</v>
      </c>
      <c r="BU237" s="62">
        <f t="shared" si="389"/>
        <v>0</v>
      </c>
      <c r="BV237" s="62">
        <f t="shared" si="390"/>
        <v>40</v>
      </c>
      <c r="BW237" s="62">
        <f t="shared" si="391"/>
        <v>0</v>
      </c>
      <c r="BX237" s="62">
        <f t="shared" si="392"/>
        <v>0</v>
      </c>
      <c r="BY237" s="62">
        <f t="shared" si="393"/>
        <v>40</v>
      </c>
      <c r="BZ237" s="63">
        <f t="shared" si="394"/>
        <v>0.35378472222222235</v>
      </c>
      <c r="CA237" s="63">
        <f t="shared" si="395"/>
        <v>0.35934027777777794</v>
      </c>
      <c r="CB237" s="63">
        <f t="shared" si="396"/>
        <v>0.35685185185185192</v>
      </c>
      <c r="CC237" s="63">
        <f t="shared" si="397"/>
        <v>0.4026851851851852</v>
      </c>
      <c r="CD237" s="63">
        <f t="shared" si="398"/>
        <v>0.39800925925925928</v>
      </c>
      <c r="CE237" s="63">
        <f t="shared" si="399"/>
        <v>0.40842592592592597</v>
      </c>
      <c r="CF237" s="63">
        <f t="shared" si="400"/>
        <v>0.40894675925925933</v>
      </c>
      <c r="CG237" s="63">
        <f t="shared" si="401"/>
        <v>0.40825231481481489</v>
      </c>
      <c r="CH237" s="36"/>
      <c r="CI237" s="36"/>
      <c r="CJ237" s="36"/>
      <c r="CK237" s="36"/>
      <c r="CL237" s="60">
        <v>60</v>
      </c>
    </row>
    <row r="238" spans="1:90" ht="26.25" customHeight="1" x14ac:dyDescent="0.25">
      <c r="A238" s="37">
        <v>39</v>
      </c>
      <c r="B238" s="38"/>
      <c r="C238" s="39"/>
      <c r="D238" s="39"/>
      <c r="E238" s="39"/>
      <c r="F238" s="42"/>
      <c r="G238" s="66">
        <v>75.55</v>
      </c>
      <c r="H238" s="41">
        <f t="shared" si="358"/>
        <v>80.03</v>
      </c>
      <c r="I238" s="42">
        <v>79.989999999999995</v>
      </c>
      <c r="J238" s="43">
        <f t="shared" si="354"/>
        <v>-6.6675001041807322E-4</v>
      </c>
      <c r="K238" s="44">
        <f t="shared" si="355"/>
        <v>-5.333333333334167E-2</v>
      </c>
      <c r="L238" s="45" t="s">
        <v>115</v>
      </c>
      <c r="M238" s="126" t="s">
        <v>1229</v>
      </c>
      <c r="N238" s="46">
        <f t="shared" si="356"/>
        <v>80.043333333333337</v>
      </c>
      <c r="O238" s="46">
        <f>0.02-1.5</f>
        <v>-1.48</v>
      </c>
      <c r="P238" s="42">
        <v>80.08</v>
      </c>
      <c r="Q238" s="46">
        <f>0.02-1.5</f>
        <v>-1.48</v>
      </c>
      <c r="R238" s="42">
        <v>80.08</v>
      </c>
      <c r="S238" s="46">
        <f>4.54-0.2-1.5</f>
        <v>2.84</v>
      </c>
      <c r="T238" s="39">
        <v>80.09</v>
      </c>
      <c r="U238" s="47" t="str">
        <f t="shared" si="346"/>
        <v/>
      </c>
      <c r="V238" s="47" t="str">
        <f t="shared" si="347"/>
        <v/>
      </c>
      <c r="W238" s="48"/>
      <c r="X238" s="48"/>
      <c r="Y238" s="48"/>
      <c r="Z238" s="48"/>
      <c r="AA238" s="48"/>
      <c r="AB238" s="48"/>
      <c r="AC238" s="49"/>
      <c r="AD238" s="49"/>
      <c r="AE238" s="51">
        <f t="shared" si="359"/>
        <v>39</v>
      </c>
      <c r="AF238" s="51" t="str">
        <f t="shared" si="360"/>
        <v/>
      </c>
      <c r="AG238" s="51" t="str">
        <f t="shared" si="361"/>
        <v/>
      </c>
      <c r="AH238" s="51" t="str">
        <f t="shared" si="362"/>
        <v/>
      </c>
      <c r="AI238" s="52">
        <f t="shared" si="363"/>
        <v>80.03</v>
      </c>
      <c r="AJ238" s="68"/>
      <c r="AK238" s="53"/>
      <c r="AL238" s="52"/>
      <c r="AM238" s="53">
        <f t="shared" si="365"/>
        <v>35</v>
      </c>
      <c r="AN238" s="53">
        <f>IF(AJ238&lt;&gt;"",IF(AJ238="o",VLOOKUP(AM238,OpenSect!$A$1:$D$11,2),IF(AJ238="u",VLOOKUP(AM238,UpHill!$A$1:$D$35,2),IF(AJ238="d",VLOOKUP(AM238,DownHill!$A$3:$D$29,2),IF(AJ238="f",VLOOKUP(AM238,FlatUnd!$A$2:$D$30,2),IF(AJ238="t",VLOOKUP(AM238,TimeAdd!$A$1:$D$176,2),IF(AJ238="l",VLOOKUP(AM238,SLimit!$A$1:$D$8,2),AN237)))))),AN237)</f>
        <v>40</v>
      </c>
      <c r="AO238" s="53">
        <f>IF(AJ238&lt;&gt;"",IF(AJ238="o",VLOOKUP(AM238,OpenSect!$A$1:$D$11,3),IF(AJ238="u",VLOOKUP(AM238,UpHill!$A$1:$D$35,3),IF(AJ238="d",VLOOKUP(AM238,DownHill!$A$3:$D$29,3),IF(AJ238="f",VLOOKUP(AM238,FlatUnd!$A$2:$D$30,3),IF(AJ238="t",VLOOKUP(AM238,TimeAdd!$A$1:$D$18,3),IF(AJ238="l",VLOOKUP(AM238,SLimit!$A$1:$D$8,3),AO237)))))),AO237)</f>
        <v>45</v>
      </c>
      <c r="AP238" s="53">
        <f>IF(AJ238&lt;&gt;"",IF(AJ238="o",VLOOKUP(AM238,OpenSect!$A$1:$D$11,4),IF(AJ238="u",VLOOKUP(AM238,UpHill!$A$1:$D$35,4),IF(AJ238="d",VLOOKUP(AM238,DownHill!$A$3:$D$29,4),IF(AJ238="f",VLOOKUP(AM238,FlatUnd!$A$2:$D$30,4),IF(AJ238="t",VLOOKUP(AM238,TimeAdd!$A$1:$D$18,4),IF(AJ238="l",VLOOKUP(AM238,SLimit!$A$1:$D$8,4),AP237)))))),AP237)</f>
        <v>50</v>
      </c>
      <c r="AQ238" s="53" t="str">
        <f t="shared" si="366"/>
        <v>60</v>
      </c>
      <c r="AR238" s="54" t="str">
        <f t="shared" si="367"/>
        <v>1km stone</v>
      </c>
      <c r="AS238" s="55"/>
      <c r="AT238" s="55"/>
      <c r="AU238" s="56">
        <f>IF(GroupStTimes!$A$8=0,MIN(CB238,CD238,CF238),MIN(BZ238,CB238,CD238,CF238))</f>
        <v>0.35432870370370384</v>
      </c>
      <c r="AV238" s="56">
        <f>IF(GroupStTimes!$A$8=0,MAX(CC238,CE238,CG238),MAX(CA238,CC238,CE238,CG238))</f>
        <v>0.40885416666666669</v>
      </c>
      <c r="AW238" s="57" t="str">
        <f t="shared" si="368"/>
        <v/>
      </c>
      <c r="AX238" s="58" t="str">
        <f t="shared" si="369"/>
        <v/>
      </c>
      <c r="AY238" s="58" t="str">
        <f t="shared" si="370"/>
        <v/>
      </c>
      <c r="AZ238" s="31">
        <f t="shared" si="371"/>
        <v>79.569999999999993</v>
      </c>
      <c r="BA238" s="59">
        <f t="shared" si="372"/>
        <v>0.35378472222222235</v>
      </c>
      <c r="BB238" s="59">
        <f t="shared" si="373"/>
        <v>0.35934027777777794</v>
      </c>
      <c r="BC238" s="59">
        <f t="shared" si="374"/>
        <v>0.35685185185185192</v>
      </c>
      <c r="BD238" s="59">
        <f t="shared" si="375"/>
        <v>0.4026851851851852</v>
      </c>
      <c r="BE238" s="59">
        <f t="shared" si="376"/>
        <v>0.39800925925925928</v>
      </c>
      <c r="BF238" s="59">
        <f t="shared" si="377"/>
        <v>0.40842592592592597</v>
      </c>
      <c r="BG238" s="59">
        <f t="shared" si="378"/>
        <v>0.40894675925925933</v>
      </c>
      <c r="BH238" s="59">
        <f t="shared" si="379"/>
        <v>0.40825231481481489</v>
      </c>
      <c r="BI238" s="31">
        <f t="shared" si="380"/>
        <v>0.46000000000000796</v>
      </c>
      <c r="BJ238" s="61">
        <f t="shared" ref="BJ238:BM238" si="454">IF($AJ237="t",IF(AM236=0,0,$BI238/AM236),IF(AM237=0,0,$BI238/AM237))</f>
        <v>1.3142857142857371E-2</v>
      </c>
      <c r="BK238" s="61">
        <f t="shared" si="454"/>
        <v>1.1500000000000199E-2</v>
      </c>
      <c r="BL238" s="61">
        <f t="shared" si="454"/>
        <v>1.02222222222224E-2</v>
      </c>
      <c r="BM238" s="61">
        <f t="shared" si="454"/>
        <v>9.2000000000001594E-3</v>
      </c>
      <c r="BN238" s="62">
        <f t="shared" si="382"/>
        <v>0</v>
      </c>
      <c r="BO238" s="62">
        <f t="shared" si="383"/>
        <v>0</v>
      </c>
      <c r="BP238" s="62">
        <f t="shared" si="384"/>
        <v>47</v>
      </c>
      <c r="BQ238" s="62">
        <f t="shared" si="385"/>
        <v>0</v>
      </c>
      <c r="BR238" s="62">
        <f t="shared" si="386"/>
        <v>0</v>
      </c>
      <c r="BS238" s="62">
        <f t="shared" si="387"/>
        <v>41</v>
      </c>
      <c r="BT238" s="62">
        <f t="shared" si="388"/>
        <v>0</v>
      </c>
      <c r="BU238" s="62">
        <f t="shared" si="389"/>
        <v>0</v>
      </c>
      <c r="BV238" s="62">
        <f t="shared" si="390"/>
        <v>37</v>
      </c>
      <c r="BW238" s="62">
        <f t="shared" si="391"/>
        <v>0</v>
      </c>
      <c r="BX238" s="62">
        <f t="shared" si="392"/>
        <v>0</v>
      </c>
      <c r="BY238" s="62">
        <f t="shared" si="393"/>
        <v>33</v>
      </c>
      <c r="BZ238" s="63">
        <f t="shared" si="394"/>
        <v>0.35432870370370384</v>
      </c>
      <c r="CA238" s="63">
        <f t="shared" si="395"/>
        <v>0.35988425925925943</v>
      </c>
      <c r="CB238" s="63">
        <f t="shared" si="396"/>
        <v>0.35732638888888896</v>
      </c>
      <c r="CC238" s="63">
        <f t="shared" si="397"/>
        <v>0.40315972222222224</v>
      </c>
      <c r="CD238" s="63">
        <f t="shared" si="398"/>
        <v>0.3984375</v>
      </c>
      <c r="CE238" s="63">
        <f t="shared" si="399"/>
        <v>0.40885416666666669</v>
      </c>
      <c r="CF238" s="63">
        <f t="shared" si="400"/>
        <v>0.40932870370370378</v>
      </c>
      <c r="CG238" s="63">
        <f t="shared" si="401"/>
        <v>0.40863425925925934</v>
      </c>
      <c r="CH238" s="36"/>
      <c r="CI238" s="36"/>
      <c r="CJ238" s="36"/>
      <c r="CK238" s="36"/>
      <c r="CL238" s="60">
        <v>60</v>
      </c>
    </row>
    <row r="239" spans="1:90" ht="26.25" customHeight="1" x14ac:dyDescent="0.25">
      <c r="A239" s="37">
        <v>39</v>
      </c>
      <c r="B239" s="38"/>
      <c r="C239" s="39" t="s">
        <v>31</v>
      </c>
      <c r="D239" s="39">
        <v>35</v>
      </c>
      <c r="E239" s="39"/>
      <c r="F239" s="42"/>
      <c r="G239" s="40">
        <v>76.47</v>
      </c>
      <c r="H239" s="41">
        <f t="shared" si="358"/>
        <v>80.95</v>
      </c>
      <c r="I239" s="42">
        <v>80.91</v>
      </c>
      <c r="J239" s="43">
        <f t="shared" si="354"/>
        <v>-6.5916862357344528E-4</v>
      </c>
      <c r="K239" s="44">
        <f t="shared" si="355"/>
        <v>-5.333333333332746E-2</v>
      </c>
      <c r="L239" s="45" t="s">
        <v>186</v>
      </c>
      <c r="M239" s="126" t="s">
        <v>1229</v>
      </c>
      <c r="N239" s="46">
        <f t="shared" si="356"/>
        <v>80.963333333333324</v>
      </c>
      <c r="O239" s="46">
        <f t="shared" ref="O239:O242" si="455">0.02-1.5</f>
        <v>-1.48</v>
      </c>
      <c r="P239" s="42">
        <v>81</v>
      </c>
      <c r="Q239" s="46">
        <f t="shared" ref="Q239:Q242" si="456">0.02-1.5</f>
        <v>-1.48</v>
      </c>
      <c r="R239" s="42">
        <v>81</v>
      </c>
      <c r="S239" s="46">
        <f t="shared" ref="S239:S242" si="457">4.54-0.2-1.5</f>
        <v>2.84</v>
      </c>
      <c r="T239" s="39">
        <v>81.010000000000005</v>
      </c>
      <c r="U239" s="47" t="str">
        <f t="shared" si="346"/>
        <v/>
      </c>
      <c r="V239" s="47" t="str">
        <f t="shared" si="347"/>
        <v/>
      </c>
      <c r="W239" s="48"/>
      <c r="X239" s="48"/>
      <c r="Y239" s="48"/>
      <c r="Z239" s="48"/>
      <c r="AA239" s="48"/>
      <c r="AB239" s="48"/>
      <c r="AC239" s="49"/>
      <c r="AD239" s="49"/>
      <c r="AE239" s="51">
        <f t="shared" si="359"/>
        <v>39</v>
      </c>
      <c r="AF239" s="51" t="str">
        <f t="shared" si="360"/>
        <v/>
      </c>
      <c r="AG239" s="51" t="str">
        <f t="shared" si="361"/>
        <v>l</v>
      </c>
      <c r="AH239" s="51">
        <f t="shared" si="362"/>
        <v>35</v>
      </c>
      <c r="AI239" s="52">
        <f t="shared" si="363"/>
        <v>80.95</v>
      </c>
      <c r="AJ239" s="68"/>
      <c r="AK239" s="53"/>
      <c r="AL239" s="52"/>
      <c r="AM239" s="53">
        <f t="shared" si="365"/>
        <v>35</v>
      </c>
      <c r="AN239" s="53">
        <f>IF(AJ239&lt;&gt;"",IF(AJ239="o",VLOOKUP(AM239,OpenSect!$A$1:$D$11,2),IF(AJ239="u",VLOOKUP(AM239,UpHill!$A$1:$D$35,2),IF(AJ239="d",VLOOKUP(AM239,DownHill!$A$3:$D$29,2),IF(AJ239="f",VLOOKUP(AM239,FlatUnd!$A$2:$D$30,2),IF(AJ239="t",VLOOKUP(AM239,TimeAdd!$A$1:$D$176,2),IF(AJ239="l",VLOOKUP(AM239,SLimit!$A$1:$D$8,2),AN238)))))),AN238)</f>
        <v>40</v>
      </c>
      <c r="AO239" s="53">
        <f>IF(AJ239&lt;&gt;"",IF(AJ239="o",VLOOKUP(AM239,OpenSect!$A$1:$D$11,3),IF(AJ239="u",VLOOKUP(AM239,UpHill!$A$1:$D$35,3),IF(AJ239="d",VLOOKUP(AM239,DownHill!$A$3:$D$29,3),IF(AJ239="f",VLOOKUP(AM239,FlatUnd!$A$2:$D$30,3),IF(AJ239="t",VLOOKUP(AM239,TimeAdd!$A$1:$D$18,3),IF(AJ239="l",VLOOKUP(AM239,SLimit!$A$1:$D$8,3),AO238)))))),AO238)</f>
        <v>45</v>
      </c>
      <c r="AP239" s="53">
        <f>IF(AJ239&lt;&gt;"",IF(AJ239="o",VLOOKUP(AM239,OpenSect!$A$1:$D$11,4),IF(AJ239="u",VLOOKUP(AM239,UpHill!$A$1:$D$35,4),IF(AJ239="d",VLOOKUP(AM239,DownHill!$A$3:$D$29,4),IF(AJ239="f",VLOOKUP(AM239,FlatUnd!$A$2:$D$30,4),IF(AJ239="t",VLOOKUP(AM239,TimeAdd!$A$1:$D$18,4),IF(AJ239="l",VLOOKUP(AM239,SLimit!$A$1:$D$8,4),AP238)))))),AP238)</f>
        <v>50</v>
      </c>
      <c r="AQ239" s="53" t="str">
        <f t="shared" si="366"/>
        <v>60</v>
      </c>
      <c r="AR239" s="54" t="str">
        <f t="shared" si="367"/>
        <v>Rita Lea Country Kitchen</v>
      </c>
      <c r="AS239" s="55"/>
      <c r="AT239" s="55"/>
      <c r="AU239" s="56">
        <f>IF(GroupStTimes!$A$8=0,MIN(CB239,CD239,CF239),MIN(BZ239,CB239,CD239,CF239))</f>
        <v>0.35542824074074086</v>
      </c>
      <c r="AV239" s="56">
        <f>IF(GroupStTimes!$A$8=0,MAX(CC239,CE239,CG239),MAX(CA239,CC239,CE239,CG239))</f>
        <v>0.40969907407407413</v>
      </c>
      <c r="AW239" s="57" t="str">
        <f t="shared" si="368"/>
        <v/>
      </c>
      <c r="AX239" s="58" t="str">
        <f t="shared" si="369"/>
        <v/>
      </c>
      <c r="AY239" s="58" t="str">
        <f t="shared" si="370"/>
        <v/>
      </c>
      <c r="AZ239" s="31">
        <f t="shared" si="371"/>
        <v>79.569999999999993</v>
      </c>
      <c r="BA239" s="59">
        <f t="shared" si="372"/>
        <v>0.35378472222222235</v>
      </c>
      <c r="BB239" s="59">
        <f t="shared" si="373"/>
        <v>0.35934027777777794</v>
      </c>
      <c r="BC239" s="59">
        <f t="shared" si="374"/>
        <v>0.35685185185185192</v>
      </c>
      <c r="BD239" s="59">
        <f t="shared" si="375"/>
        <v>0.4026851851851852</v>
      </c>
      <c r="BE239" s="59">
        <f t="shared" si="376"/>
        <v>0.39800925925925928</v>
      </c>
      <c r="BF239" s="59">
        <f t="shared" si="377"/>
        <v>0.40842592592592597</v>
      </c>
      <c r="BG239" s="59">
        <f t="shared" si="378"/>
        <v>0.40894675925925933</v>
      </c>
      <c r="BH239" s="59">
        <f t="shared" si="379"/>
        <v>0.40825231481481489</v>
      </c>
      <c r="BI239" s="31">
        <f t="shared" si="380"/>
        <v>1.3800000000000097</v>
      </c>
      <c r="BJ239" s="61">
        <f t="shared" ref="BJ239:BM239" si="458">IF($AJ238="t",IF(AM237=0,0,$BI239/AM237),IF(AM238=0,0,$BI239/AM238))</f>
        <v>3.9428571428571701E-2</v>
      </c>
      <c r="BK239" s="61">
        <f t="shared" si="458"/>
        <v>3.4500000000000239E-2</v>
      </c>
      <c r="BL239" s="61">
        <f t="shared" si="458"/>
        <v>3.066666666666688E-2</v>
      </c>
      <c r="BM239" s="61">
        <f t="shared" si="458"/>
        <v>2.7600000000000194E-2</v>
      </c>
      <c r="BN239" s="62">
        <f t="shared" si="382"/>
        <v>0</v>
      </c>
      <c r="BO239" s="62">
        <f t="shared" si="383"/>
        <v>2</v>
      </c>
      <c r="BP239" s="62">
        <f t="shared" si="384"/>
        <v>22</v>
      </c>
      <c r="BQ239" s="62">
        <f t="shared" si="385"/>
        <v>0</v>
      </c>
      <c r="BR239" s="62">
        <f t="shared" si="386"/>
        <v>2</v>
      </c>
      <c r="BS239" s="62">
        <f t="shared" si="387"/>
        <v>4</v>
      </c>
      <c r="BT239" s="62">
        <f t="shared" si="388"/>
        <v>0</v>
      </c>
      <c r="BU239" s="62">
        <f t="shared" si="389"/>
        <v>1</v>
      </c>
      <c r="BV239" s="62">
        <f t="shared" si="390"/>
        <v>50</v>
      </c>
      <c r="BW239" s="62">
        <f t="shared" si="391"/>
        <v>0</v>
      </c>
      <c r="BX239" s="62">
        <f t="shared" si="392"/>
        <v>1</v>
      </c>
      <c r="BY239" s="62">
        <f t="shared" si="393"/>
        <v>39</v>
      </c>
      <c r="BZ239" s="63">
        <f t="shared" si="394"/>
        <v>0.35542824074074086</v>
      </c>
      <c r="CA239" s="63">
        <f t="shared" si="395"/>
        <v>0.36098379629629646</v>
      </c>
      <c r="CB239" s="63">
        <f t="shared" si="396"/>
        <v>0.35828703703703713</v>
      </c>
      <c r="CC239" s="63">
        <f t="shared" si="397"/>
        <v>0.40412037037037041</v>
      </c>
      <c r="CD239" s="63">
        <f t="shared" si="398"/>
        <v>0.39928240740740745</v>
      </c>
      <c r="CE239" s="63">
        <f t="shared" si="399"/>
        <v>0.40969907407407413</v>
      </c>
      <c r="CF239" s="63">
        <f t="shared" si="400"/>
        <v>0.41009259259259268</v>
      </c>
      <c r="CG239" s="63">
        <f t="shared" si="401"/>
        <v>0.40939814814814823</v>
      </c>
      <c r="CH239" s="36"/>
      <c r="CI239" s="36"/>
      <c r="CJ239" s="36"/>
      <c r="CK239" s="36"/>
      <c r="CL239" s="60">
        <v>60</v>
      </c>
    </row>
    <row r="240" spans="1:90" ht="26.25" customHeight="1" x14ac:dyDescent="0.25">
      <c r="A240" s="37">
        <v>39</v>
      </c>
      <c r="B240" s="38"/>
      <c r="C240" s="39"/>
      <c r="D240" s="39"/>
      <c r="E240" s="39"/>
      <c r="F240" s="42"/>
      <c r="G240" s="66">
        <v>76.540000000000006</v>
      </c>
      <c r="H240" s="41">
        <f t="shared" si="358"/>
        <v>81.010000000000005</v>
      </c>
      <c r="I240" s="42">
        <v>80.97</v>
      </c>
      <c r="J240" s="43">
        <f t="shared" si="354"/>
        <v>-6.9984768021066771E-4</v>
      </c>
      <c r="K240" s="44">
        <f t="shared" si="355"/>
        <v>-5.6666666666657761E-2</v>
      </c>
      <c r="L240" s="45" t="s">
        <v>187</v>
      </c>
      <c r="M240" s="126" t="s">
        <v>1229</v>
      </c>
      <c r="N240" s="46">
        <f t="shared" si="356"/>
        <v>81.026666666666657</v>
      </c>
      <c r="O240" s="46">
        <f t="shared" si="455"/>
        <v>-1.48</v>
      </c>
      <c r="P240" s="42">
        <v>81.06</v>
      </c>
      <c r="Q240" s="46">
        <f t="shared" si="456"/>
        <v>-1.48</v>
      </c>
      <c r="R240" s="42">
        <v>81.06</v>
      </c>
      <c r="S240" s="46">
        <f t="shared" si="457"/>
        <v>2.84</v>
      </c>
      <c r="T240" s="39">
        <v>81.08</v>
      </c>
      <c r="U240" s="47" t="str">
        <f t="shared" si="346"/>
        <v/>
      </c>
      <c r="V240" s="47" t="str">
        <f t="shared" si="347"/>
        <v/>
      </c>
      <c r="W240" s="48"/>
      <c r="X240" s="48"/>
      <c r="Y240" s="48"/>
      <c r="Z240" s="48"/>
      <c r="AA240" s="48"/>
      <c r="AB240" s="48"/>
      <c r="AC240" s="49"/>
      <c r="AD240" s="49"/>
      <c r="AE240" s="51">
        <f t="shared" si="359"/>
        <v>39</v>
      </c>
      <c r="AF240" s="51" t="str">
        <f t="shared" si="360"/>
        <v/>
      </c>
      <c r="AG240" s="51" t="str">
        <f t="shared" si="361"/>
        <v/>
      </c>
      <c r="AH240" s="51" t="str">
        <f t="shared" si="362"/>
        <v/>
      </c>
      <c r="AI240" s="52">
        <f t="shared" si="363"/>
        <v>81.010000000000005</v>
      </c>
      <c r="AJ240" s="68"/>
      <c r="AK240" s="53"/>
      <c r="AL240" s="52"/>
      <c r="AM240" s="53">
        <f t="shared" si="365"/>
        <v>35</v>
      </c>
      <c r="AN240" s="53">
        <f>IF(AJ240&lt;&gt;"",IF(AJ240="o",VLOOKUP(AM240,OpenSect!$A$1:$D$11,2),IF(AJ240="u",VLOOKUP(AM240,UpHill!$A$1:$D$35,2),IF(AJ240="d",VLOOKUP(AM240,DownHill!$A$3:$D$29,2),IF(AJ240="f",VLOOKUP(AM240,FlatUnd!$A$2:$D$30,2),IF(AJ240="t",VLOOKUP(AM240,TimeAdd!$A$1:$D$176,2),IF(AJ240="l",VLOOKUP(AM240,SLimit!$A$1:$D$8,2),AN239)))))),AN239)</f>
        <v>40</v>
      </c>
      <c r="AO240" s="53">
        <f>IF(AJ240&lt;&gt;"",IF(AJ240="o",VLOOKUP(AM240,OpenSect!$A$1:$D$11,3),IF(AJ240="u",VLOOKUP(AM240,UpHill!$A$1:$D$35,3),IF(AJ240="d",VLOOKUP(AM240,DownHill!$A$3:$D$29,3),IF(AJ240="f",VLOOKUP(AM240,FlatUnd!$A$2:$D$30,3),IF(AJ240="t",VLOOKUP(AM240,TimeAdd!$A$1:$D$18,3),IF(AJ240="l",VLOOKUP(AM240,SLimit!$A$1:$D$8,3),AO239)))))),AO239)</f>
        <v>45</v>
      </c>
      <c r="AP240" s="53">
        <f>IF(AJ240&lt;&gt;"",IF(AJ240="o",VLOOKUP(AM240,OpenSect!$A$1:$D$11,4),IF(AJ240="u",VLOOKUP(AM240,UpHill!$A$1:$D$35,4),IF(AJ240="d",VLOOKUP(AM240,DownHill!$A$3:$D$29,4),IF(AJ240="f",VLOOKUP(AM240,FlatUnd!$A$2:$D$30,4),IF(AJ240="t",VLOOKUP(AM240,TimeAdd!$A$1:$D$18,4),IF(AJ240="l",VLOOKUP(AM240,SLimit!$A$1:$D$8,4),AP239)))))),AP239)</f>
        <v>50</v>
      </c>
      <c r="AQ240" s="53" t="str">
        <f t="shared" si="366"/>
        <v>60</v>
      </c>
      <c r="AR240" s="54" t="str">
        <f t="shared" si="367"/>
        <v>2km Stone</v>
      </c>
      <c r="AS240" s="55"/>
      <c r="AT240" s="55"/>
      <c r="AU240" s="56">
        <f>IF(GroupStTimes!$A$8=0,MIN(CB240,CD240,CF240),MIN(BZ240,CB240,CD240,CF240))</f>
        <v>0.35549768518518532</v>
      </c>
      <c r="AV240" s="56">
        <f>IF(GroupStTimes!$A$8=0,MAX(CC240,CE240,CG240),MAX(CA240,CC240,CE240,CG240))</f>
        <v>0.40975694444444449</v>
      </c>
      <c r="AW240" s="57" t="str">
        <f t="shared" si="368"/>
        <v/>
      </c>
      <c r="AX240" s="58" t="str">
        <f t="shared" si="369"/>
        <v/>
      </c>
      <c r="AY240" s="58" t="str">
        <f t="shared" si="370"/>
        <v/>
      </c>
      <c r="AZ240" s="31">
        <f t="shared" si="371"/>
        <v>79.569999999999993</v>
      </c>
      <c r="BA240" s="59">
        <f t="shared" si="372"/>
        <v>0.35378472222222235</v>
      </c>
      <c r="BB240" s="59">
        <f t="shared" si="373"/>
        <v>0.35934027777777794</v>
      </c>
      <c r="BC240" s="59">
        <f t="shared" si="374"/>
        <v>0.35685185185185192</v>
      </c>
      <c r="BD240" s="59">
        <f t="shared" si="375"/>
        <v>0.4026851851851852</v>
      </c>
      <c r="BE240" s="59">
        <f t="shared" si="376"/>
        <v>0.39800925925925928</v>
      </c>
      <c r="BF240" s="59">
        <f t="shared" si="377"/>
        <v>0.40842592592592597</v>
      </c>
      <c r="BG240" s="59">
        <f t="shared" si="378"/>
        <v>0.40894675925925933</v>
      </c>
      <c r="BH240" s="59">
        <f t="shared" si="379"/>
        <v>0.40825231481481489</v>
      </c>
      <c r="BI240" s="31">
        <f t="shared" si="380"/>
        <v>1.4400000000000119</v>
      </c>
      <c r="BJ240" s="61">
        <f t="shared" ref="BJ240:BM240" si="459">IF($AJ239="t",IF(AM238=0,0,$BI240/AM238),IF(AM239=0,0,$BI240/AM239))</f>
        <v>4.1142857142857481E-2</v>
      </c>
      <c r="BK240" s="61">
        <f t="shared" si="459"/>
        <v>3.6000000000000296E-2</v>
      </c>
      <c r="BL240" s="61">
        <f t="shared" si="459"/>
        <v>3.2000000000000264E-2</v>
      </c>
      <c r="BM240" s="61">
        <f t="shared" si="459"/>
        <v>2.8800000000000239E-2</v>
      </c>
      <c r="BN240" s="62">
        <f t="shared" si="382"/>
        <v>0</v>
      </c>
      <c r="BO240" s="62">
        <f t="shared" si="383"/>
        <v>2</v>
      </c>
      <c r="BP240" s="62">
        <f t="shared" si="384"/>
        <v>28</v>
      </c>
      <c r="BQ240" s="62">
        <f t="shared" si="385"/>
        <v>0</v>
      </c>
      <c r="BR240" s="62">
        <f t="shared" si="386"/>
        <v>2</v>
      </c>
      <c r="BS240" s="62">
        <f t="shared" si="387"/>
        <v>10</v>
      </c>
      <c r="BT240" s="62">
        <f t="shared" si="388"/>
        <v>0</v>
      </c>
      <c r="BU240" s="62">
        <f t="shared" si="389"/>
        <v>1</v>
      </c>
      <c r="BV240" s="62">
        <f t="shared" si="390"/>
        <v>55</v>
      </c>
      <c r="BW240" s="62">
        <f t="shared" si="391"/>
        <v>0</v>
      </c>
      <c r="BX240" s="62">
        <f t="shared" si="392"/>
        <v>1</v>
      </c>
      <c r="BY240" s="62">
        <f t="shared" si="393"/>
        <v>44</v>
      </c>
      <c r="BZ240" s="63">
        <f t="shared" si="394"/>
        <v>0.35549768518518532</v>
      </c>
      <c r="CA240" s="63">
        <f t="shared" si="395"/>
        <v>0.36105324074074091</v>
      </c>
      <c r="CB240" s="63">
        <f t="shared" si="396"/>
        <v>0.35835648148148153</v>
      </c>
      <c r="CC240" s="63">
        <f t="shared" si="397"/>
        <v>0.40418981481481481</v>
      </c>
      <c r="CD240" s="63">
        <f t="shared" si="398"/>
        <v>0.39934027777777781</v>
      </c>
      <c r="CE240" s="63">
        <f t="shared" si="399"/>
        <v>0.40975694444444449</v>
      </c>
      <c r="CF240" s="63">
        <f t="shared" si="400"/>
        <v>0.41015046296296304</v>
      </c>
      <c r="CG240" s="63">
        <f t="shared" si="401"/>
        <v>0.40945601851851859</v>
      </c>
      <c r="CH240" s="36"/>
      <c r="CI240" s="36"/>
      <c r="CJ240" s="36"/>
      <c r="CK240" s="36"/>
      <c r="CL240" s="60">
        <v>60</v>
      </c>
    </row>
    <row r="241" spans="1:90" ht="26.25" customHeight="1" x14ac:dyDescent="0.25">
      <c r="A241" s="37">
        <v>39</v>
      </c>
      <c r="B241" s="38"/>
      <c r="C241" s="39"/>
      <c r="D241" s="39"/>
      <c r="E241" s="39"/>
      <c r="F241" s="42"/>
      <c r="G241" s="40">
        <v>76.69</v>
      </c>
      <c r="H241" s="41">
        <f t="shared" si="358"/>
        <v>81.150000000000006</v>
      </c>
      <c r="I241" s="42">
        <v>81.11</v>
      </c>
      <c r="J241" s="43">
        <f t="shared" si="354"/>
        <v>-6.9863970739331735E-4</v>
      </c>
      <c r="K241" s="44">
        <f t="shared" si="355"/>
        <v>-5.6666666666671972E-2</v>
      </c>
      <c r="L241" s="45" t="s">
        <v>188</v>
      </c>
      <c r="M241" s="126" t="s">
        <v>1229</v>
      </c>
      <c r="N241" s="46">
        <f t="shared" si="356"/>
        <v>81.166666666666671</v>
      </c>
      <c r="O241" s="46">
        <f t="shared" si="455"/>
        <v>-1.48</v>
      </c>
      <c r="P241" s="42">
        <v>81.2</v>
      </c>
      <c r="Q241" s="46">
        <f t="shared" si="456"/>
        <v>-1.48</v>
      </c>
      <c r="R241" s="42">
        <v>81.2</v>
      </c>
      <c r="S241" s="46">
        <f t="shared" si="457"/>
        <v>2.84</v>
      </c>
      <c r="T241" s="39">
        <v>81.22</v>
      </c>
      <c r="U241" s="47" t="str">
        <f t="shared" si="346"/>
        <v/>
      </c>
      <c r="V241" s="47" t="str">
        <f t="shared" si="347"/>
        <v/>
      </c>
      <c r="W241" s="48"/>
      <c r="X241" s="48"/>
      <c r="Y241" s="48"/>
      <c r="Z241" s="48"/>
      <c r="AA241" s="48"/>
      <c r="AB241" s="48"/>
      <c r="AC241" s="49"/>
      <c r="AD241" s="49"/>
      <c r="AE241" s="51">
        <f t="shared" si="359"/>
        <v>39</v>
      </c>
      <c r="AF241" s="51" t="str">
        <f t="shared" si="360"/>
        <v/>
      </c>
      <c r="AG241" s="51" t="str">
        <f t="shared" si="361"/>
        <v/>
      </c>
      <c r="AH241" s="51" t="str">
        <f t="shared" si="362"/>
        <v/>
      </c>
      <c r="AI241" s="52">
        <f t="shared" si="363"/>
        <v>81.150000000000006</v>
      </c>
      <c r="AJ241" s="68"/>
      <c r="AK241" s="53"/>
      <c r="AL241" s="52"/>
      <c r="AM241" s="53">
        <f t="shared" si="365"/>
        <v>35</v>
      </c>
      <c r="AN241" s="53">
        <f>IF(AJ241&lt;&gt;"",IF(AJ241="o",VLOOKUP(AM241,OpenSect!$A$1:$D$11,2),IF(AJ241="u",VLOOKUP(AM241,UpHill!$A$1:$D$35,2),IF(AJ241="d",VLOOKUP(AM241,DownHill!$A$3:$D$29,2),IF(AJ241="f",VLOOKUP(AM241,FlatUnd!$A$2:$D$30,2),IF(AJ241="t",VLOOKUP(AM241,TimeAdd!$A$1:$D$176,2),IF(AJ241="l",VLOOKUP(AM241,SLimit!$A$1:$D$8,2),AN240)))))),AN240)</f>
        <v>40</v>
      </c>
      <c r="AO241" s="53">
        <f>IF(AJ241&lt;&gt;"",IF(AJ241="o",VLOOKUP(AM241,OpenSect!$A$1:$D$11,3),IF(AJ241="u",VLOOKUP(AM241,UpHill!$A$1:$D$35,3),IF(AJ241="d",VLOOKUP(AM241,DownHill!$A$3:$D$29,3),IF(AJ241="f",VLOOKUP(AM241,FlatUnd!$A$2:$D$30,3),IF(AJ241="t",VLOOKUP(AM241,TimeAdd!$A$1:$D$18,3),IF(AJ241="l",VLOOKUP(AM241,SLimit!$A$1:$D$8,3),AO240)))))),AO240)</f>
        <v>45</v>
      </c>
      <c r="AP241" s="53">
        <f>IF(AJ241&lt;&gt;"",IF(AJ241="o",VLOOKUP(AM241,OpenSect!$A$1:$D$11,4),IF(AJ241="u",VLOOKUP(AM241,UpHill!$A$1:$D$35,4),IF(AJ241="d",VLOOKUP(AM241,DownHill!$A$3:$D$29,4),IF(AJ241="f",VLOOKUP(AM241,FlatUnd!$A$2:$D$30,4),IF(AJ241="t",VLOOKUP(AM241,TimeAdd!$A$1:$D$18,4),IF(AJ241="l",VLOOKUP(AM241,SLimit!$A$1:$D$8,4),AP240)))))),AP240)</f>
        <v>50</v>
      </c>
      <c r="AQ241" s="53" t="str">
        <f t="shared" si="366"/>
        <v>60</v>
      </c>
      <c r="AR241" s="54" t="str">
        <f t="shared" si="367"/>
        <v>B&amp;B Brookdale Cottages {Right}</v>
      </c>
      <c r="AS241" s="55"/>
      <c r="AT241" s="55"/>
      <c r="AU241" s="56">
        <f>IF(GroupStTimes!$A$8=0,MIN(CB241,CD241,CF241),MIN(BZ241,CB241,CD241,CF241))</f>
        <v>0.3556712962962964</v>
      </c>
      <c r="AV241" s="56">
        <f>IF(GroupStTimes!$A$8=0,MAX(CC241,CE241,CG241),MAX(CA241,CC241,CE241,CG241))</f>
        <v>0.40988425925925931</v>
      </c>
      <c r="AW241" s="57" t="str">
        <f t="shared" si="368"/>
        <v/>
      </c>
      <c r="AX241" s="58" t="str">
        <f t="shared" si="369"/>
        <v/>
      </c>
      <c r="AY241" s="58" t="str">
        <f t="shared" si="370"/>
        <v/>
      </c>
      <c r="AZ241" s="31">
        <f t="shared" si="371"/>
        <v>79.569999999999993</v>
      </c>
      <c r="BA241" s="59">
        <f t="shared" si="372"/>
        <v>0.35378472222222235</v>
      </c>
      <c r="BB241" s="59">
        <f t="shared" si="373"/>
        <v>0.35934027777777794</v>
      </c>
      <c r="BC241" s="59">
        <f t="shared" si="374"/>
        <v>0.35685185185185192</v>
      </c>
      <c r="BD241" s="59">
        <f t="shared" si="375"/>
        <v>0.4026851851851852</v>
      </c>
      <c r="BE241" s="59">
        <f t="shared" si="376"/>
        <v>0.39800925925925928</v>
      </c>
      <c r="BF241" s="59">
        <f t="shared" si="377"/>
        <v>0.40842592592592597</v>
      </c>
      <c r="BG241" s="59">
        <f t="shared" si="378"/>
        <v>0.40894675925925933</v>
      </c>
      <c r="BH241" s="59">
        <f t="shared" si="379"/>
        <v>0.40825231481481489</v>
      </c>
      <c r="BI241" s="31">
        <f t="shared" si="380"/>
        <v>1.5800000000000125</v>
      </c>
      <c r="BJ241" s="61">
        <f t="shared" ref="BJ241:BM241" si="460">IF($AJ240="t",IF(AM239=0,0,$BI241/AM239),IF(AM240=0,0,$BI241/AM240))</f>
        <v>4.5142857142857498E-2</v>
      </c>
      <c r="BK241" s="61">
        <f t="shared" si="460"/>
        <v>3.9500000000000313E-2</v>
      </c>
      <c r="BL241" s="61">
        <f t="shared" si="460"/>
        <v>3.5111111111111391E-2</v>
      </c>
      <c r="BM241" s="61">
        <f t="shared" si="460"/>
        <v>3.1600000000000253E-2</v>
      </c>
      <c r="BN241" s="62">
        <f t="shared" si="382"/>
        <v>0</v>
      </c>
      <c r="BO241" s="62">
        <f t="shared" si="383"/>
        <v>2</v>
      </c>
      <c r="BP241" s="62">
        <f t="shared" si="384"/>
        <v>43</v>
      </c>
      <c r="BQ241" s="62">
        <f t="shared" si="385"/>
        <v>0</v>
      </c>
      <c r="BR241" s="62">
        <f t="shared" si="386"/>
        <v>2</v>
      </c>
      <c r="BS241" s="62">
        <f t="shared" si="387"/>
        <v>22</v>
      </c>
      <c r="BT241" s="62">
        <f t="shared" si="388"/>
        <v>0</v>
      </c>
      <c r="BU241" s="62">
        <f t="shared" si="389"/>
        <v>2</v>
      </c>
      <c r="BV241" s="62">
        <f t="shared" si="390"/>
        <v>6</v>
      </c>
      <c r="BW241" s="62">
        <f t="shared" si="391"/>
        <v>0</v>
      </c>
      <c r="BX241" s="62">
        <f t="shared" si="392"/>
        <v>1</v>
      </c>
      <c r="BY241" s="62">
        <f t="shared" si="393"/>
        <v>54</v>
      </c>
      <c r="BZ241" s="63">
        <f t="shared" si="394"/>
        <v>0.3556712962962964</v>
      </c>
      <c r="CA241" s="63">
        <f t="shared" si="395"/>
        <v>0.36122685185185199</v>
      </c>
      <c r="CB241" s="63">
        <f t="shared" si="396"/>
        <v>0.35849537037037044</v>
      </c>
      <c r="CC241" s="63">
        <f t="shared" si="397"/>
        <v>0.40432870370370372</v>
      </c>
      <c r="CD241" s="63">
        <f t="shared" si="398"/>
        <v>0.39946759259259262</v>
      </c>
      <c r="CE241" s="63">
        <f t="shared" si="399"/>
        <v>0.40988425925925931</v>
      </c>
      <c r="CF241" s="63">
        <f t="shared" si="400"/>
        <v>0.41026620370370376</v>
      </c>
      <c r="CG241" s="63">
        <f t="shared" si="401"/>
        <v>0.40957175925925932</v>
      </c>
      <c r="CH241" s="36"/>
      <c r="CI241" s="36"/>
      <c r="CJ241" s="36"/>
      <c r="CK241" s="36"/>
      <c r="CL241" s="60">
        <v>60</v>
      </c>
    </row>
    <row r="242" spans="1:90" ht="26.25" customHeight="1" x14ac:dyDescent="0.25">
      <c r="A242" s="37">
        <v>39</v>
      </c>
      <c r="B242" s="38" t="s">
        <v>49</v>
      </c>
      <c r="C242" s="39" t="s">
        <v>49</v>
      </c>
      <c r="D242" s="39">
        <v>37</v>
      </c>
      <c r="E242" s="39"/>
      <c r="F242" s="42"/>
      <c r="G242" s="40">
        <v>76.760000000000005</v>
      </c>
      <c r="H242" s="41">
        <f t="shared" si="358"/>
        <v>81.239999999999995</v>
      </c>
      <c r="I242" s="42">
        <v>81.2</v>
      </c>
      <c r="J242" s="43">
        <f t="shared" si="354"/>
        <v>-5.7471264367816319E-4</v>
      </c>
      <c r="K242" s="44">
        <f t="shared" si="355"/>
        <v>-4.6666666666666856E-2</v>
      </c>
      <c r="L242" s="45" t="s">
        <v>189</v>
      </c>
      <c r="M242" s="126" t="s">
        <v>1229</v>
      </c>
      <c r="N242" s="46">
        <f t="shared" si="356"/>
        <v>81.24666666666667</v>
      </c>
      <c r="O242" s="46">
        <f t="shared" si="455"/>
        <v>-1.48</v>
      </c>
      <c r="P242" s="42">
        <v>81.28</v>
      </c>
      <c r="Q242" s="46">
        <f t="shared" si="456"/>
        <v>-1.48</v>
      </c>
      <c r="R242" s="42">
        <v>81.28</v>
      </c>
      <c r="S242" s="46">
        <f t="shared" si="457"/>
        <v>2.84</v>
      </c>
      <c r="T242" s="39">
        <v>81.3</v>
      </c>
      <c r="U242" s="47" t="str">
        <f t="shared" si="346"/>
        <v/>
      </c>
      <c r="V242" s="47" t="str">
        <f t="shared" si="347"/>
        <v/>
      </c>
      <c r="W242" s="48"/>
      <c r="X242" s="48"/>
      <c r="Y242" s="48"/>
      <c r="Z242" s="48"/>
      <c r="AA242" s="48"/>
      <c r="AB242" s="48"/>
      <c r="AC242" s="49"/>
      <c r="AD242" s="49"/>
      <c r="AE242" s="51">
        <f t="shared" si="359"/>
        <v>39</v>
      </c>
      <c r="AF242" s="51" t="str">
        <f t="shared" si="360"/>
        <v>f</v>
      </c>
      <c r="AG242" s="51" t="str">
        <f t="shared" si="361"/>
        <v>f</v>
      </c>
      <c r="AH242" s="51">
        <f t="shared" si="362"/>
        <v>37</v>
      </c>
      <c r="AI242" s="52">
        <f t="shared" si="363"/>
        <v>81.239999999999995</v>
      </c>
      <c r="AJ242" s="68" t="s">
        <v>49</v>
      </c>
      <c r="AK242" s="53"/>
      <c r="AL242" s="52"/>
      <c r="AM242" s="53">
        <f t="shared" si="365"/>
        <v>37</v>
      </c>
      <c r="AN242" s="53">
        <f>IF(AJ242&lt;&gt;"",IF(AJ242="o",VLOOKUP(AM242,OpenSect!$A$1:$D$11,2),IF(AJ242="u",VLOOKUP(AM242,UpHill!$A$1:$D$35,2),IF(AJ242="d",VLOOKUP(AM242,DownHill!$A$3:$D$29,2),IF(AJ242="f",VLOOKUP(AM242,FlatUnd!$A$2:$D$30,2),IF(AJ242="t",VLOOKUP(AM242,TimeAdd!$A$1:$D$176,2),IF(AJ242="l",VLOOKUP(AM242,SLimit!$A$1:$D$8,2),AN241)))))),AN241)</f>
        <v>43</v>
      </c>
      <c r="AO242" s="53">
        <f>IF(AJ242&lt;&gt;"",IF(AJ242="o",VLOOKUP(AM242,OpenSect!$A$1:$D$11,3),IF(AJ242="u",VLOOKUP(AM242,UpHill!$A$1:$D$35,3),IF(AJ242="d",VLOOKUP(AM242,DownHill!$A$3:$D$29,3),IF(AJ242="f",VLOOKUP(AM242,FlatUnd!$A$2:$D$30,3),IF(AJ242="t",VLOOKUP(AM242,TimeAdd!$A$1:$D$18,3),IF(AJ242="l",VLOOKUP(AM242,SLimit!$A$1:$D$8,3),AO241)))))),AO241)</f>
        <v>49</v>
      </c>
      <c r="AP242" s="53">
        <f>IF(AJ242&lt;&gt;"",IF(AJ242="o",VLOOKUP(AM242,OpenSect!$A$1:$D$11,4),IF(AJ242="u",VLOOKUP(AM242,UpHill!$A$1:$D$35,4),IF(AJ242="d",VLOOKUP(AM242,DownHill!$A$3:$D$29,4),IF(AJ242="f",VLOOKUP(AM242,FlatUnd!$A$2:$D$30,4),IF(AJ242="t",VLOOKUP(AM242,TimeAdd!$A$1:$D$18,4),IF(AJ242="l",VLOOKUP(AM242,SLimit!$A$1:$D$8,4),AP241)))))),AP241)</f>
        <v>54</v>
      </c>
      <c r="AQ242" s="53" t="str">
        <f t="shared" si="366"/>
        <v>60</v>
      </c>
      <c r="AR242" s="54" t="str">
        <f t="shared" si="367"/>
        <v>Red Posting Box. START of REGULARITY</v>
      </c>
      <c r="AS242" s="55"/>
      <c r="AT242" s="55"/>
      <c r="AU242" s="56">
        <f>IF(GroupStTimes!$A$8=0,MIN(CB242,CD242,CF242),MIN(BZ242,CB242,CD242,CF242))</f>
        <v>0.35577546296296308</v>
      </c>
      <c r="AV242" s="56">
        <f>IF(GroupStTimes!$A$8=0,MAX(CC242,CE242,CG242),MAX(CA242,CC242,CE242,CG242))</f>
        <v>0.4099768518518519</v>
      </c>
      <c r="AW242" s="57" t="str">
        <f t="shared" si="368"/>
        <v/>
      </c>
      <c r="AX242" s="58" t="str">
        <f t="shared" si="369"/>
        <v/>
      </c>
      <c r="AY242" s="58" t="str">
        <f t="shared" si="370"/>
        <v/>
      </c>
      <c r="AZ242" s="31">
        <f t="shared" si="371"/>
        <v>79.569999999999993</v>
      </c>
      <c r="BA242" s="59">
        <f t="shared" si="372"/>
        <v>0.35378472222222235</v>
      </c>
      <c r="BB242" s="59">
        <f t="shared" si="373"/>
        <v>0.35934027777777794</v>
      </c>
      <c r="BC242" s="59">
        <f t="shared" si="374"/>
        <v>0.35685185185185192</v>
      </c>
      <c r="BD242" s="59">
        <f t="shared" si="375"/>
        <v>0.4026851851851852</v>
      </c>
      <c r="BE242" s="59">
        <f t="shared" si="376"/>
        <v>0.39800925925925928</v>
      </c>
      <c r="BF242" s="59">
        <f t="shared" si="377"/>
        <v>0.40842592592592597</v>
      </c>
      <c r="BG242" s="59">
        <f t="shared" si="378"/>
        <v>0.40894675925925933</v>
      </c>
      <c r="BH242" s="59">
        <f t="shared" si="379"/>
        <v>0.40825231481481489</v>
      </c>
      <c r="BI242" s="31">
        <f t="shared" si="380"/>
        <v>1.6700000000000017</v>
      </c>
      <c r="BJ242" s="61">
        <f t="shared" ref="BJ242:BM242" si="461">IF($AJ241="t",IF(AM240=0,0,$BI242/AM240),IF(AM241=0,0,$BI242/AM241))</f>
        <v>4.7714285714285765E-2</v>
      </c>
      <c r="BK242" s="61">
        <f t="shared" si="461"/>
        <v>4.1750000000000044E-2</v>
      </c>
      <c r="BL242" s="61">
        <f t="shared" si="461"/>
        <v>3.711111111111115E-2</v>
      </c>
      <c r="BM242" s="61">
        <f t="shared" si="461"/>
        <v>3.3400000000000034E-2</v>
      </c>
      <c r="BN242" s="62">
        <f t="shared" si="382"/>
        <v>0</v>
      </c>
      <c r="BO242" s="62">
        <f t="shared" si="383"/>
        <v>2</v>
      </c>
      <c r="BP242" s="62">
        <f t="shared" si="384"/>
        <v>52</v>
      </c>
      <c r="BQ242" s="62">
        <f t="shared" si="385"/>
        <v>0</v>
      </c>
      <c r="BR242" s="62">
        <f t="shared" si="386"/>
        <v>2</v>
      </c>
      <c r="BS242" s="62">
        <f t="shared" si="387"/>
        <v>30</v>
      </c>
      <c r="BT242" s="62">
        <f t="shared" si="388"/>
        <v>0</v>
      </c>
      <c r="BU242" s="62">
        <f t="shared" si="389"/>
        <v>2</v>
      </c>
      <c r="BV242" s="62">
        <f t="shared" si="390"/>
        <v>14</v>
      </c>
      <c r="BW242" s="62">
        <f t="shared" si="391"/>
        <v>0</v>
      </c>
      <c r="BX242" s="62">
        <f t="shared" si="392"/>
        <v>2</v>
      </c>
      <c r="BY242" s="62">
        <f t="shared" si="393"/>
        <v>0</v>
      </c>
      <c r="BZ242" s="63">
        <f t="shared" si="394"/>
        <v>0.35577546296296308</v>
      </c>
      <c r="CA242" s="63">
        <f t="shared" si="395"/>
        <v>0.36133101851851868</v>
      </c>
      <c r="CB242" s="63">
        <f t="shared" si="396"/>
        <v>0.35858796296296302</v>
      </c>
      <c r="CC242" s="63">
        <f t="shared" si="397"/>
        <v>0.40442129629629631</v>
      </c>
      <c r="CD242" s="63">
        <f t="shared" si="398"/>
        <v>0.39956018518518521</v>
      </c>
      <c r="CE242" s="63">
        <f t="shared" si="399"/>
        <v>0.4099768518518519</v>
      </c>
      <c r="CF242" s="63">
        <f t="shared" si="400"/>
        <v>0.41033564814814821</v>
      </c>
      <c r="CG242" s="63">
        <f t="shared" si="401"/>
        <v>0.40964120370370377</v>
      </c>
      <c r="CH242" s="36"/>
      <c r="CI242" s="36"/>
      <c r="CJ242" s="36"/>
      <c r="CK242" s="36"/>
      <c r="CL242" s="60">
        <v>60</v>
      </c>
    </row>
    <row r="243" spans="1:90" ht="42.75" customHeight="1" x14ac:dyDescent="0.25">
      <c r="A243" s="37">
        <v>39</v>
      </c>
      <c r="B243" s="38"/>
      <c r="C243" s="39"/>
      <c r="D243" s="39"/>
      <c r="E243" s="39"/>
      <c r="F243" s="42"/>
      <c r="G243" s="66">
        <v>76.930000000000007</v>
      </c>
      <c r="H243" s="41">
        <f t="shared" si="358"/>
        <v>81.42</v>
      </c>
      <c r="I243" s="42">
        <v>81.38000000000001</v>
      </c>
      <c r="J243" s="43">
        <f t="shared" si="354"/>
        <v>-5.7344146801016041E-4</v>
      </c>
      <c r="K243" s="44">
        <f t="shared" si="355"/>
        <v>-4.6666666666666856E-2</v>
      </c>
      <c r="L243" s="45" t="s">
        <v>190</v>
      </c>
      <c r="M243" s="126" t="s">
        <v>1229</v>
      </c>
      <c r="N243" s="46">
        <f t="shared" si="356"/>
        <v>81.426666666666677</v>
      </c>
      <c r="O243" s="46">
        <v>0.02</v>
      </c>
      <c r="P243" s="42">
        <v>81.460000000000008</v>
      </c>
      <c r="Q243" s="46">
        <v>0.02</v>
      </c>
      <c r="R243" s="42">
        <v>81.460000000000008</v>
      </c>
      <c r="S243" s="46">
        <f t="shared" si="452"/>
        <v>4.34</v>
      </c>
      <c r="T243" s="39">
        <v>76.98</v>
      </c>
      <c r="U243" s="47" t="str">
        <f t="shared" ref="U243:U301" si="462">IF(W243="","",IF(Y243="",W243,IF(AA243&lt;1,ROUND((Y243+W243)/2,5),IF(AC243&lt;1,ROUND((Y243+AA243+W243)/3,5),ROUND((Y243+AA243+AC243+W243)/4,5)))))</f>
        <v/>
      </c>
      <c r="V243" s="47" t="str">
        <f t="shared" ref="V243:V301" si="463">IF(X243="","",IF(Z243&lt;1,ROUND(X243,5),IF(AB243&lt;1,ROUND((X243+Z243)/2,5),IF(AD243&lt;1,ROUND((X243+Z243+AB243)/3,5),ROUND((X243+Z243+AB243+AD243)/4,5)))))</f>
        <v/>
      </c>
      <c r="W243" s="48"/>
      <c r="X243" s="48"/>
      <c r="Y243" s="48"/>
      <c r="Z243" s="48"/>
      <c r="AA243" s="48"/>
      <c r="AB243" s="48"/>
      <c r="AC243" s="49"/>
      <c r="AD243" s="49"/>
      <c r="AE243" s="51">
        <f t="shared" si="359"/>
        <v>39</v>
      </c>
      <c r="AF243" s="51" t="str">
        <f t="shared" si="360"/>
        <v/>
      </c>
      <c r="AG243" s="51" t="str">
        <f t="shared" si="361"/>
        <v/>
      </c>
      <c r="AH243" s="51" t="str">
        <f t="shared" si="362"/>
        <v/>
      </c>
      <c r="AI243" s="52">
        <f t="shared" si="363"/>
        <v>81.42</v>
      </c>
      <c r="AJ243" s="68"/>
      <c r="AK243" s="53"/>
      <c r="AL243" s="52"/>
      <c r="AM243" s="53">
        <f t="shared" si="365"/>
        <v>37</v>
      </c>
      <c r="AN243" s="53">
        <f>IF(AJ243&lt;&gt;"",IF(AJ243="o",VLOOKUP(AM243,OpenSect!$A$1:$D$11,2),IF(AJ243="u",VLOOKUP(AM243,UpHill!$A$1:$D$35,2),IF(AJ243="d",VLOOKUP(AM243,DownHill!$A$3:$D$29,2),IF(AJ243="f",VLOOKUP(AM243,FlatUnd!$A$2:$D$30,2),IF(AJ243="t",VLOOKUP(AM243,TimeAdd!$A$1:$D$176,2),IF(AJ243="l",VLOOKUP(AM243,SLimit!$A$1:$D$8,2),AN242)))))),AN242)</f>
        <v>43</v>
      </c>
      <c r="AO243" s="53">
        <f>IF(AJ243&lt;&gt;"",IF(AJ243="o",VLOOKUP(AM243,OpenSect!$A$1:$D$11,3),IF(AJ243="u",VLOOKUP(AM243,UpHill!$A$1:$D$35,3),IF(AJ243="d",VLOOKUP(AM243,DownHill!$A$3:$D$29,3),IF(AJ243="f",VLOOKUP(AM243,FlatUnd!$A$2:$D$30,3),IF(AJ243="t",VLOOKUP(AM243,TimeAdd!$A$1:$D$18,3),IF(AJ243="l",VLOOKUP(AM243,SLimit!$A$1:$D$8,3),AO242)))))),AO242)</f>
        <v>49</v>
      </c>
      <c r="AP243" s="53">
        <f>IF(AJ243&lt;&gt;"",IF(AJ243="o",VLOOKUP(AM243,OpenSect!$A$1:$D$11,4),IF(AJ243="u",VLOOKUP(AM243,UpHill!$A$1:$D$35,4),IF(AJ243="d",VLOOKUP(AM243,DownHill!$A$3:$D$29,4),IF(AJ243="f",VLOOKUP(AM243,FlatUnd!$A$2:$D$30,4),IF(AJ243="t",VLOOKUP(AM243,TimeAdd!$A$1:$D$18,4),IF(AJ243="l",VLOOKUP(AM243,SLimit!$A$1:$D$8,4),AP242)))))),AP242)</f>
        <v>54</v>
      </c>
      <c r="AQ243" s="53" t="str">
        <f t="shared" si="366"/>
        <v>60</v>
      </c>
      <c r="AR243" s="54" t="str">
        <f t="shared" si="367"/>
        <v>Hilton Tennis &amp; Squash Club {Right}.  Control.</v>
      </c>
      <c r="AS243" s="55"/>
      <c r="AT243" s="55"/>
      <c r="AU243" s="56">
        <f>IF(GroupStTimes!$A$8=0,MIN(CB243,CD243,CF243),MIN(BZ243,CB243,CD243,CF243))</f>
        <v>0.3559837962962964</v>
      </c>
      <c r="AV243" s="56">
        <f>IF(GroupStTimes!$A$8=0,MAX(CC243,CE243,CG243),MAX(CA243,CC243,CE243,CG243))</f>
        <v>0.41012731481481485</v>
      </c>
      <c r="AW243" s="57" t="str">
        <f t="shared" si="368"/>
        <v/>
      </c>
      <c r="AX243" s="58" t="str">
        <f t="shared" si="369"/>
        <v/>
      </c>
      <c r="AY243" s="58" t="str">
        <f t="shared" si="370"/>
        <v/>
      </c>
      <c r="AZ243" s="31">
        <f t="shared" si="371"/>
        <v>81.239999999999995</v>
      </c>
      <c r="BA243" s="59">
        <f t="shared" si="372"/>
        <v>0.35577546296296308</v>
      </c>
      <c r="BB243" s="59">
        <f t="shared" si="373"/>
        <v>0.36133101851851868</v>
      </c>
      <c r="BC243" s="59">
        <f t="shared" si="374"/>
        <v>0.35858796296296302</v>
      </c>
      <c r="BD243" s="59">
        <f t="shared" si="375"/>
        <v>0.40442129629629631</v>
      </c>
      <c r="BE243" s="59">
        <f t="shared" si="376"/>
        <v>0.39956018518518521</v>
      </c>
      <c r="BF243" s="59">
        <f t="shared" si="377"/>
        <v>0.4099768518518519</v>
      </c>
      <c r="BG243" s="59">
        <f t="shared" si="378"/>
        <v>0.41033564814814821</v>
      </c>
      <c r="BH243" s="59">
        <f t="shared" si="379"/>
        <v>0.40964120370370377</v>
      </c>
      <c r="BI243" s="31">
        <f t="shared" si="380"/>
        <v>0.18000000000000682</v>
      </c>
      <c r="BJ243" s="61">
        <f t="shared" ref="BJ243:BM243" si="464">IF($AJ242="t",IF(AM241=0,0,$BI243/AM241),IF(AM242=0,0,$BI243/AM242))</f>
        <v>4.8648648648650494E-3</v>
      </c>
      <c r="BK243" s="61">
        <f t="shared" si="464"/>
        <v>4.186046511628066E-3</v>
      </c>
      <c r="BL243" s="61">
        <f t="shared" si="464"/>
        <v>3.6734693877552411E-3</v>
      </c>
      <c r="BM243" s="61">
        <f t="shared" si="464"/>
        <v>3.3333333333334597E-3</v>
      </c>
      <c r="BN243" s="62">
        <f t="shared" si="382"/>
        <v>0</v>
      </c>
      <c r="BO243" s="62">
        <f t="shared" si="383"/>
        <v>0</v>
      </c>
      <c r="BP243" s="62">
        <f t="shared" si="384"/>
        <v>18</v>
      </c>
      <c r="BQ243" s="62">
        <f t="shared" si="385"/>
        <v>0</v>
      </c>
      <c r="BR243" s="62">
        <f t="shared" si="386"/>
        <v>0</v>
      </c>
      <c r="BS243" s="62">
        <f t="shared" si="387"/>
        <v>15</v>
      </c>
      <c r="BT243" s="62">
        <f t="shared" si="388"/>
        <v>0</v>
      </c>
      <c r="BU243" s="62">
        <f t="shared" si="389"/>
        <v>0</v>
      </c>
      <c r="BV243" s="62">
        <f t="shared" si="390"/>
        <v>13</v>
      </c>
      <c r="BW243" s="62">
        <f t="shared" si="391"/>
        <v>0</v>
      </c>
      <c r="BX243" s="62">
        <f t="shared" si="392"/>
        <v>0</v>
      </c>
      <c r="BY243" s="62">
        <f t="shared" si="393"/>
        <v>12</v>
      </c>
      <c r="BZ243" s="63">
        <f t="shared" si="394"/>
        <v>0.3559837962962964</v>
      </c>
      <c r="CA243" s="63">
        <f t="shared" si="395"/>
        <v>0.36153935185185199</v>
      </c>
      <c r="CB243" s="63">
        <f t="shared" si="396"/>
        <v>0.35876157407407416</v>
      </c>
      <c r="CC243" s="63">
        <f t="shared" si="397"/>
        <v>0.40459490740740744</v>
      </c>
      <c r="CD243" s="63">
        <f t="shared" si="398"/>
        <v>0.39971064814814816</v>
      </c>
      <c r="CE243" s="63">
        <f t="shared" si="399"/>
        <v>0.41012731481481485</v>
      </c>
      <c r="CF243" s="63">
        <f t="shared" si="400"/>
        <v>0.41047453703703712</v>
      </c>
      <c r="CG243" s="63">
        <f t="shared" si="401"/>
        <v>0.40978009259259268</v>
      </c>
      <c r="CH243" s="36"/>
      <c r="CI243" s="36"/>
      <c r="CJ243" s="36"/>
      <c r="CK243" s="36"/>
      <c r="CL243" s="60">
        <v>60</v>
      </c>
    </row>
    <row r="244" spans="1:90" ht="40.5" x14ac:dyDescent="0.25">
      <c r="A244" s="37">
        <v>39</v>
      </c>
      <c r="B244" s="38"/>
      <c r="C244" s="39" t="s">
        <v>58</v>
      </c>
      <c r="D244" s="39"/>
      <c r="E244" s="39"/>
      <c r="F244" s="42"/>
      <c r="G244" s="40">
        <v>78.06</v>
      </c>
      <c r="H244" s="41">
        <f t="shared" si="358"/>
        <v>82.55</v>
      </c>
      <c r="I244" s="42">
        <v>82.500000000000014</v>
      </c>
      <c r="J244" s="43">
        <f t="shared" si="354"/>
        <v>-7.6767676767658616E-4</v>
      </c>
      <c r="K244" s="44">
        <f t="shared" si="355"/>
        <v>-6.3333333333318365E-2</v>
      </c>
      <c r="L244" s="45" t="s">
        <v>191</v>
      </c>
      <c r="M244" s="126" t="s">
        <v>1229</v>
      </c>
      <c r="N244" s="46">
        <f t="shared" si="356"/>
        <v>82.563333333333333</v>
      </c>
      <c r="O244" s="46">
        <v>0.02</v>
      </c>
      <c r="P244" s="42">
        <v>82.600000000000009</v>
      </c>
      <c r="Q244" s="46">
        <v>0.02</v>
      </c>
      <c r="R244" s="42">
        <v>82.600000000000009</v>
      </c>
      <c r="S244" s="46">
        <f t="shared" si="452"/>
        <v>4.34</v>
      </c>
      <c r="T244" s="39">
        <v>78.11</v>
      </c>
      <c r="U244" s="47">
        <f t="shared" si="462"/>
        <v>29.5428</v>
      </c>
      <c r="V244" s="47">
        <f t="shared" si="463"/>
        <v>30.281189999999999</v>
      </c>
      <c r="W244" s="48">
        <v>29.542819999999999</v>
      </c>
      <c r="X244" s="48">
        <v>30.281220000000001</v>
      </c>
      <c r="Y244" s="48">
        <v>29.54278</v>
      </c>
      <c r="Z244" s="48">
        <v>30.281199999999998</v>
      </c>
      <c r="AA244" s="48">
        <v>29.5428</v>
      </c>
      <c r="AB244" s="48">
        <v>30.281175000000001</v>
      </c>
      <c r="AC244" s="48">
        <v>29.542809999999999</v>
      </c>
      <c r="AD244" s="48">
        <v>30.281179999999999</v>
      </c>
      <c r="AE244" s="51">
        <f t="shared" si="359"/>
        <v>39</v>
      </c>
      <c r="AF244" s="51" t="str">
        <f t="shared" si="360"/>
        <v/>
      </c>
      <c r="AG244" s="51" t="str">
        <f t="shared" si="361"/>
        <v>m</v>
      </c>
      <c r="AH244" s="51" t="str">
        <f t="shared" si="362"/>
        <v/>
      </c>
      <c r="AI244" s="52">
        <f t="shared" si="363"/>
        <v>82.55</v>
      </c>
      <c r="AJ244" s="68" t="s">
        <v>58</v>
      </c>
      <c r="AK244" s="53"/>
      <c r="AL244" s="52"/>
      <c r="AM244" s="53">
        <f t="shared" si="365"/>
        <v>37</v>
      </c>
      <c r="AN244" s="53">
        <f>IF(AJ244&lt;&gt;"",IF(AJ244="o",VLOOKUP(AM244,OpenSect!$A$1:$D$11,2),IF(AJ244="u",VLOOKUP(AM244,UpHill!$A$1:$D$35,2),IF(AJ244="d",VLOOKUP(AM244,DownHill!$A$3:$D$29,2),IF(AJ244="f",VLOOKUP(AM244,FlatUnd!$A$2:$D$30,2),IF(AJ244="t",VLOOKUP(AM244,TimeAdd!$A$1:$D$176,2),IF(AJ244="l",VLOOKUP(AM244,SLimit!$A$1:$D$8,2),AN243)))))),AN243)</f>
        <v>43</v>
      </c>
      <c r="AO244" s="53">
        <f>IF(AJ244&lt;&gt;"",IF(AJ244="o",VLOOKUP(AM244,OpenSect!$A$1:$D$11,3),IF(AJ244="u",VLOOKUP(AM244,UpHill!$A$1:$D$35,3),IF(AJ244="d",VLOOKUP(AM244,DownHill!$A$3:$D$29,3),IF(AJ244="f",VLOOKUP(AM244,FlatUnd!$A$2:$D$30,3),IF(AJ244="t",VLOOKUP(AM244,TimeAdd!$A$1:$D$18,3),IF(AJ244="l",VLOOKUP(AM244,SLimit!$A$1:$D$8,3),AO243)))))),AO243)</f>
        <v>49</v>
      </c>
      <c r="AP244" s="53">
        <f>IF(AJ244&lt;&gt;"",IF(AJ244="o",VLOOKUP(AM244,OpenSect!$A$1:$D$11,4),IF(AJ244="u",VLOOKUP(AM244,UpHill!$A$1:$D$35,4),IF(AJ244="d",VLOOKUP(AM244,DownHill!$A$3:$D$29,4),IF(AJ244="f",VLOOKUP(AM244,FlatUnd!$A$2:$D$30,4),IF(AJ244="t",VLOOKUP(AM244,TimeAdd!$A$1:$D$18,4),IF(AJ244="l",VLOOKUP(AM244,SLimit!$A$1:$D$8,4),AP243)))))),AP243)</f>
        <v>54</v>
      </c>
      <c r="AQ244" s="53" t="str">
        <f t="shared" si="366"/>
        <v>60</v>
      </c>
      <c r="AR244" s="54" t="str">
        <f t="shared" si="367"/>
        <v>Warning - Stop. 600m.  Control Dot on pole and road.</v>
      </c>
      <c r="AS244" s="55"/>
      <c r="AT244" s="55"/>
      <c r="AU244" s="56">
        <f>IF(GroupStTimes!$A$8=0,MIN(CB244,CD244,CF244),MIN(BZ244,CB244,CD244,CF244))</f>
        <v>0.35724537037037052</v>
      </c>
      <c r="AV244" s="56">
        <f>IF(GroupStTimes!$A$8=0,MAX(CC244,CE244,CG244),MAX(CA244,CC244,CE244,CG244))</f>
        <v>0.41108796296296302</v>
      </c>
      <c r="AW244" s="57" t="str">
        <f t="shared" si="368"/>
        <v>29.54280  30.28119</v>
      </c>
      <c r="AX244" s="58">
        <f t="shared" si="369"/>
        <v>29.542819999999999</v>
      </c>
      <c r="AY244" s="58">
        <f t="shared" si="370"/>
        <v>30.281220000000001</v>
      </c>
      <c r="AZ244" s="31">
        <f t="shared" si="371"/>
        <v>81.239999999999995</v>
      </c>
      <c r="BA244" s="59">
        <f t="shared" si="372"/>
        <v>0.35577546296296308</v>
      </c>
      <c r="BB244" s="59">
        <f t="shared" si="373"/>
        <v>0.36133101851851868</v>
      </c>
      <c r="BC244" s="59">
        <f t="shared" si="374"/>
        <v>0.35858796296296302</v>
      </c>
      <c r="BD244" s="59">
        <f t="shared" si="375"/>
        <v>0.40442129629629631</v>
      </c>
      <c r="BE244" s="59">
        <f t="shared" si="376"/>
        <v>0.39956018518518521</v>
      </c>
      <c r="BF244" s="59">
        <f t="shared" si="377"/>
        <v>0.4099768518518519</v>
      </c>
      <c r="BG244" s="59">
        <f t="shared" si="378"/>
        <v>0.41033564814814821</v>
      </c>
      <c r="BH244" s="59">
        <f t="shared" si="379"/>
        <v>0.40964120370370377</v>
      </c>
      <c r="BI244" s="31">
        <f t="shared" si="380"/>
        <v>1.3100000000000023</v>
      </c>
      <c r="BJ244" s="61">
        <f t="shared" ref="BJ244:BM244" si="465">IF($AJ243="t",IF(AM242=0,0,$BI244/AM242),IF(AM243=0,0,$BI244/AM243))</f>
        <v>3.5405405405405467E-2</v>
      </c>
      <c r="BK244" s="61">
        <f t="shared" si="465"/>
        <v>3.046511627906982E-2</v>
      </c>
      <c r="BL244" s="61">
        <f t="shared" si="465"/>
        <v>2.6734693877551067E-2</v>
      </c>
      <c r="BM244" s="61">
        <f t="shared" si="465"/>
        <v>2.42592592592593E-2</v>
      </c>
      <c r="BN244" s="62">
        <f t="shared" si="382"/>
        <v>0</v>
      </c>
      <c r="BO244" s="62">
        <f t="shared" si="383"/>
        <v>2</v>
      </c>
      <c r="BP244" s="62">
        <f t="shared" si="384"/>
        <v>7</v>
      </c>
      <c r="BQ244" s="62">
        <f t="shared" si="385"/>
        <v>0</v>
      </c>
      <c r="BR244" s="62">
        <f t="shared" si="386"/>
        <v>1</v>
      </c>
      <c r="BS244" s="62">
        <f t="shared" si="387"/>
        <v>50</v>
      </c>
      <c r="BT244" s="62">
        <f t="shared" si="388"/>
        <v>0</v>
      </c>
      <c r="BU244" s="62">
        <f t="shared" si="389"/>
        <v>1</v>
      </c>
      <c r="BV244" s="62">
        <f t="shared" si="390"/>
        <v>36</v>
      </c>
      <c r="BW244" s="62">
        <f t="shared" si="391"/>
        <v>0</v>
      </c>
      <c r="BX244" s="62">
        <f t="shared" si="392"/>
        <v>1</v>
      </c>
      <c r="BY244" s="62">
        <f t="shared" si="393"/>
        <v>27</v>
      </c>
      <c r="BZ244" s="63">
        <f t="shared" si="394"/>
        <v>0.35724537037037052</v>
      </c>
      <c r="CA244" s="63">
        <f t="shared" si="395"/>
        <v>0.36280092592592611</v>
      </c>
      <c r="CB244" s="63">
        <f t="shared" si="396"/>
        <v>0.35986111111111119</v>
      </c>
      <c r="CC244" s="63">
        <f t="shared" si="397"/>
        <v>0.40569444444444447</v>
      </c>
      <c r="CD244" s="63">
        <f t="shared" si="398"/>
        <v>0.40067129629629633</v>
      </c>
      <c r="CE244" s="63">
        <f t="shared" si="399"/>
        <v>0.41108796296296302</v>
      </c>
      <c r="CF244" s="63">
        <f t="shared" si="400"/>
        <v>0.41134259259259265</v>
      </c>
      <c r="CG244" s="63">
        <f t="shared" si="401"/>
        <v>0.41064814814814821</v>
      </c>
      <c r="CH244" s="36"/>
      <c r="CI244" s="36"/>
      <c r="CJ244" s="36"/>
      <c r="CK244" s="36"/>
      <c r="CL244" s="60">
        <v>60</v>
      </c>
    </row>
    <row r="245" spans="1:90" ht="26.25" customHeight="1" x14ac:dyDescent="0.25">
      <c r="A245" s="37">
        <v>39</v>
      </c>
      <c r="B245" s="38"/>
      <c r="C245" s="39"/>
      <c r="D245" s="39"/>
      <c r="E245" s="39"/>
      <c r="F245" s="42"/>
      <c r="G245" s="40">
        <v>78.150000000000006</v>
      </c>
      <c r="H245" s="41">
        <f t="shared" si="358"/>
        <v>82.63</v>
      </c>
      <c r="I245" s="42">
        <v>82.580000000000013</v>
      </c>
      <c r="J245" s="43">
        <f t="shared" si="354"/>
        <v>-8.0729797368186799E-4</v>
      </c>
      <c r="K245" s="44">
        <f t="shared" si="355"/>
        <v>-6.6666666666648666E-2</v>
      </c>
      <c r="L245" s="45" t="s">
        <v>192</v>
      </c>
      <c r="M245" s="126" t="s">
        <v>1229</v>
      </c>
      <c r="N245" s="46">
        <f t="shared" si="356"/>
        <v>82.646666666666661</v>
      </c>
      <c r="O245" s="46">
        <v>0.02</v>
      </c>
      <c r="P245" s="42">
        <v>82.68</v>
      </c>
      <c r="Q245" s="46">
        <v>0.02</v>
      </c>
      <c r="R245" s="42">
        <v>82.68</v>
      </c>
      <c r="S245" s="46">
        <f t="shared" si="452"/>
        <v>4.34</v>
      </c>
      <c r="T245" s="39">
        <v>78.2</v>
      </c>
      <c r="U245" s="47" t="str">
        <f t="shared" si="462"/>
        <v/>
      </c>
      <c r="V245" s="47" t="str">
        <f t="shared" si="463"/>
        <v/>
      </c>
      <c r="W245" s="48"/>
      <c r="X245" s="48"/>
      <c r="Y245" s="48"/>
      <c r="Z245" s="48"/>
      <c r="AA245" s="48"/>
      <c r="AB245" s="48"/>
      <c r="AC245" s="49"/>
      <c r="AD245" s="49"/>
      <c r="AE245" s="51">
        <f t="shared" si="359"/>
        <v>39</v>
      </c>
      <c r="AF245" s="51" t="str">
        <f t="shared" si="360"/>
        <v/>
      </c>
      <c r="AG245" s="51" t="str">
        <f t="shared" si="361"/>
        <v/>
      </c>
      <c r="AH245" s="51" t="str">
        <f t="shared" si="362"/>
        <v/>
      </c>
      <c r="AI245" s="52">
        <f t="shared" si="363"/>
        <v>82.63</v>
      </c>
      <c r="AJ245" s="68"/>
      <c r="AK245" s="53"/>
      <c r="AL245" s="52"/>
      <c r="AM245" s="53">
        <f t="shared" si="365"/>
        <v>37</v>
      </c>
      <c r="AN245" s="53">
        <f>IF(AJ245&lt;&gt;"",IF(AJ245="o",VLOOKUP(AM245,OpenSect!$A$1:$D$11,2),IF(AJ245="u",VLOOKUP(AM245,UpHill!$A$1:$D$35,2),IF(AJ245="d",VLOOKUP(AM245,DownHill!$A$3:$D$29,2),IF(AJ245="f",VLOOKUP(AM245,FlatUnd!$A$2:$D$30,2),IF(AJ245="t",VLOOKUP(AM245,TimeAdd!$A$1:$D$176,2),IF(AJ245="l",VLOOKUP(AM245,SLimit!$A$1:$D$8,2),AN244)))))),AN244)</f>
        <v>43</v>
      </c>
      <c r="AO245" s="53">
        <f>IF(AJ245&lt;&gt;"",IF(AJ245="o",VLOOKUP(AM245,OpenSect!$A$1:$D$11,3),IF(AJ245="u",VLOOKUP(AM245,UpHill!$A$1:$D$35,3),IF(AJ245="d",VLOOKUP(AM245,DownHill!$A$3:$D$29,3),IF(AJ245="f",VLOOKUP(AM245,FlatUnd!$A$2:$D$30,3),IF(AJ245="t",VLOOKUP(AM245,TimeAdd!$A$1:$D$18,3),IF(AJ245="l",VLOOKUP(AM245,SLimit!$A$1:$D$8,3),AO244)))))),AO244)</f>
        <v>49</v>
      </c>
      <c r="AP245" s="53">
        <f>IF(AJ245&lt;&gt;"",IF(AJ245="o",VLOOKUP(AM245,OpenSect!$A$1:$D$11,4),IF(AJ245="u",VLOOKUP(AM245,UpHill!$A$1:$D$35,4),IF(AJ245="d",VLOOKUP(AM245,DownHill!$A$3:$D$29,4),IF(AJ245="f",VLOOKUP(AM245,FlatUnd!$A$2:$D$30,4),IF(AJ245="t",VLOOKUP(AM245,TimeAdd!$A$1:$D$18,4),IF(AJ245="l",VLOOKUP(AM245,SLimit!$A$1:$D$8,4),AP244)))))),AP244)</f>
        <v>54</v>
      </c>
      <c r="AQ245" s="53" t="str">
        <f t="shared" si="366"/>
        <v>60</v>
      </c>
      <c r="AR245" s="54" t="str">
        <f t="shared" si="367"/>
        <v>Warning Priority Cross roads</v>
      </c>
      <c r="AS245" s="55"/>
      <c r="AT245" s="55"/>
      <c r="AU245" s="56">
        <f>IF(GroupStTimes!$A$8=0,MIN(CB245,CD245,CF245),MIN(BZ245,CB245,CD245,CF245))</f>
        <v>0.35733796296296311</v>
      </c>
      <c r="AV245" s="56">
        <f>IF(GroupStTimes!$A$8=0,MAX(CC245,CE245,CG245),MAX(CA245,CC245,CE245,CG245))</f>
        <v>0.41115740740740747</v>
      </c>
      <c r="AW245" s="57" t="str">
        <f t="shared" si="368"/>
        <v/>
      </c>
      <c r="AX245" s="58" t="str">
        <f t="shared" si="369"/>
        <v/>
      </c>
      <c r="AY245" s="58" t="str">
        <f t="shared" si="370"/>
        <v/>
      </c>
      <c r="AZ245" s="31">
        <f t="shared" si="371"/>
        <v>81.239999999999995</v>
      </c>
      <c r="BA245" s="59">
        <f t="shared" si="372"/>
        <v>0.35577546296296308</v>
      </c>
      <c r="BB245" s="59">
        <f t="shared" si="373"/>
        <v>0.36133101851851868</v>
      </c>
      <c r="BC245" s="59">
        <f t="shared" si="374"/>
        <v>0.35858796296296302</v>
      </c>
      <c r="BD245" s="59">
        <f t="shared" si="375"/>
        <v>0.40442129629629631</v>
      </c>
      <c r="BE245" s="59">
        <f t="shared" si="376"/>
        <v>0.39956018518518521</v>
      </c>
      <c r="BF245" s="59">
        <f t="shared" si="377"/>
        <v>0.4099768518518519</v>
      </c>
      <c r="BG245" s="59">
        <f t="shared" si="378"/>
        <v>0.41033564814814821</v>
      </c>
      <c r="BH245" s="59">
        <f t="shared" si="379"/>
        <v>0.40964120370370377</v>
      </c>
      <c r="BI245" s="31">
        <f t="shared" si="380"/>
        <v>1.3900000000000006</v>
      </c>
      <c r="BJ245" s="61">
        <f t="shared" ref="BJ245:BM245" si="466">IF($AJ244="t",IF(AM243=0,0,$BI245/AM243),IF(AM244=0,0,$BI245/AM244))</f>
        <v>3.7567567567567586E-2</v>
      </c>
      <c r="BK245" s="61">
        <f t="shared" si="466"/>
        <v>3.232558139534885E-2</v>
      </c>
      <c r="BL245" s="61">
        <f t="shared" si="466"/>
        <v>2.8367346938775521E-2</v>
      </c>
      <c r="BM245" s="61">
        <f t="shared" si="466"/>
        <v>2.5740740740740752E-2</v>
      </c>
      <c r="BN245" s="62">
        <f t="shared" si="382"/>
        <v>0</v>
      </c>
      <c r="BO245" s="62">
        <f t="shared" si="383"/>
        <v>2</v>
      </c>
      <c r="BP245" s="62">
        <f t="shared" si="384"/>
        <v>15</v>
      </c>
      <c r="BQ245" s="62">
        <f t="shared" si="385"/>
        <v>0</v>
      </c>
      <c r="BR245" s="62">
        <f t="shared" si="386"/>
        <v>1</v>
      </c>
      <c r="BS245" s="62">
        <f t="shared" si="387"/>
        <v>56</v>
      </c>
      <c r="BT245" s="62">
        <f t="shared" si="388"/>
        <v>0</v>
      </c>
      <c r="BU245" s="62">
        <f t="shared" si="389"/>
        <v>1</v>
      </c>
      <c r="BV245" s="62">
        <f t="shared" si="390"/>
        <v>42</v>
      </c>
      <c r="BW245" s="62">
        <f t="shared" si="391"/>
        <v>0</v>
      </c>
      <c r="BX245" s="62">
        <f t="shared" si="392"/>
        <v>1</v>
      </c>
      <c r="BY245" s="62">
        <f t="shared" si="393"/>
        <v>33</v>
      </c>
      <c r="BZ245" s="63">
        <f t="shared" si="394"/>
        <v>0.35733796296296311</v>
      </c>
      <c r="CA245" s="63">
        <f t="shared" si="395"/>
        <v>0.3628935185185187</v>
      </c>
      <c r="CB245" s="63">
        <f t="shared" si="396"/>
        <v>0.35993055555555564</v>
      </c>
      <c r="CC245" s="63">
        <f t="shared" si="397"/>
        <v>0.40576388888888892</v>
      </c>
      <c r="CD245" s="63">
        <f t="shared" si="398"/>
        <v>0.40074074074074079</v>
      </c>
      <c r="CE245" s="63">
        <f t="shared" si="399"/>
        <v>0.41115740740740747</v>
      </c>
      <c r="CF245" s="63">
        <f t="shared" si="400"/>
        <v>0.4114120370370371</v>
      </c>
      <c r="CG245" s="63">
        <f t="shared" si="401"/>
        <v>0.41071759259259266</v>
      </c>
      <c r="CH245" s="36"/>
      <c r="CI245" s="36"/>
      <c r="CJ245" s="36"/>
      <c r="CK245" s="36"/>
      <c r="CL245" s="60">
        <v>60</v>
      </c>
    </row>
    <row r="246" spans="1:90" ht="26.25" customHeight="1" x14ac:dyDescent="0.25">
      <c r="A246" s="37">
        <v>39</v>
      </c>
      <c r="B246" s="38"/>
      <c r="C246" s="39"/>
      <c r="D246" s="39"/>
      <c r="E246" s="39"/>
      <c r="F246" s="42"/>
      <c r="G246" s="40">
        <v>78.510000000000005</v>
      </c>
      <c r="H246" s="41">
        <f t="shared" si="358"/>
        <v>83</v>
      </c>
      <c r="I246" s="42">
        <v>82.950000000000017</v>
      </c>
      <c r="J246" s="43">
        <f t="shared" si="354"/>
        <v>-7.6351215591703855E-4</v>
      </c>
      <c r="K246" s="44">
        <f t="shared" si="355"/>
        <v>-6.3333333333318365E-2</v>
      </c>
      <c r="L246" s="45" t="s">
        <v>193</v>
      </c>
      <c r="M246" s="126" t="s">
        <v>1229</v>
      </c>
      <c r="N246" s="46">
        <f t="shared" si="356"/>
        <v>83.013333333333335</v>
      </c>
      <c r="O246" s="46">
        <v>0.02</v>
      </c>
      <c r="P246" s="42">
        <v>83.050000000000011</v>
      </c>
      <c r="Q246" s="46">
        <v>0.02</v>
      </c>
      <c r="R246" s="42">
        <v>83.050000000000011</v>
      </c>
      <c r="S246" s="46">
        <f t="shared" si="452"/>
        <v>4.34</v>
      </c>
      <c r="T246" s="39">
        <v>78.56</v>
      </c>
      <c r="U246" s="47" t="str">
        <f t="shared" si="462"/>
        <v/>
      </c>
      <c r="V246" s="47" t="str">
        <f t="shared" si="463"/>
        <v/>
      </c>
      <c r="W246" s="48"/>
      <c r="X246" s="48"/>
      <c r="Y246" s="48"/>
      <c r="Z246" s="48"/>
      <c r="AA246" s="48"/>
      <c r="AB246" s="48"/>
      <c r="AC246" s="49"/>
      <c r="AD246" s="49"/>
      <c r="AE246" s="51">
        <f t="shared" si="359"/>
        <v>39</v>
      </c>
      <c r="AF246" s="51" t="str">
        <f t="shared" si="360"/>
        <v/>
      </c>
      <c r="AG246" s="51" t="str">
        <f t="shared" si="361"/>
        <v/>
      </c>
      <c r="AH246" s="51" t="str">
        <f t="shared" si="362"/>
        <v/>
      </c>
      <c r="AI246" s="52">
        <f t="shared" si="363"/>
        <v>83</v>
      </c>
      <c r="AJ246" s="68"/>
      <c r="AK246" s="53"/>
      <c r="AL246" s="52"/>
      <c r="AM246" s="53">
        <f t="shared" si="365"/>
        <v>37</v>
      </c>
      <c r="AN246" s="53">
        <f>IF(AJ246&lt;&gt;"",IF(AJ246="o",VLOOKUP(AM246,OpenSect!$A$1:$D$11,2),IF(AJ246="u",VLOOKUP(AM246,UpHill!$A$1:$D$35,2),IF(AJ246="d",VLOOKUP(AM246,DownHill!$A$3:$D$29,2),IF(AJ246="f",VLOOKUP(AM246,FlatUnd!$A$2:$D$30,2),IF(AJ246="t",VLOOKUP(AM246,TimeAdd!$A$1:$D$176,2),IF(AJ246="l",VLOOKUP(AM246,SLimit!$A$1:$D$8,2),AN245)))))),AN245)</f>
        <v>43</v>
      </c>
      <c r="AO246" s="53">
        <f>IF(AJ246&lt;&gt;"",IF(AJ246="o",VLOOKUP(AM246,OpenSect!$A$1:$D$11,3),IF(AJ246="u",VLOOKUP(AM246,UpHill!$A$1:$D$35,3),IF(AJ246="d",VLOOKUP(AM246,DownHill!$A$3:$D$29,3),IF(AJ246="f",VLOOKUP(AM246,FlatUnd!$A$2:$D$30,3),IF(AJ246="t",VLOOKUP(AM246,TimeAdd!$A$1:$D$18,3),IF(AJ246="l",VLOOKUP(AM246,SLimit!$A$1:$D$8,3),AO245)))))),AO245)</f>
        <v>49</v>
      </c>
      <c r="AP246" s="53">
        <f>IF(AJ246&lt;&gt;"",IF(AJ246="o",VLOOKUP(AM246,OpenSect!$A$1:$D$11,4),IF(AJ246="u",VLOOKUP(AM246,UpHill!$A$1:$D$35,4),IF(AJ246="d",VLOOKUP(AM246,DownHill!$A$3:$D$29,4),IF(AJ246="f",VLOOKUP(AM246,FlatUnd!$A$2:$D$30,4),IF(AJ246="t",VLOOKUP(AM246,TimeAdd!$A$1:$D$18,4),IF(AJ246="l",VLOOKUP(AM246,SLimit!$A$1:$D$8,4),AP245)))))),AP245)</f>
        <v>54</v>
      </c>
      <c r="AQ246" s="53" t="str">
        <f t="shared" si="366"/>
        <v>60</v>
      </c>
      <c r="AR246" s="54" t="str">
        <f t="shared" si="367"/>
        <v>Warning - Stop. 150m.</v>
      </c>
      <c r="AS246" s="55"/>
      <c r="AT246" s="55"/>
      <c r="AU246" s="56">
        <f>IF(GroupStTimes!$A$8=0,MIN(CB246,CD246,CF246),MIN(BZ246,CB246,CD246,CF246))</f>
        <v>0.35775462962962973</v>
      </c>
      <c r="AV246" s="56">
        <f>IF(GroupStTimes!$A$8=0,MAX(CC246,CE246,CG246),MAX(CA246,CC246,CE246,CG246))</f>
        <v>0.41146990740740746</v>
      </c>
      <c r="AW246" s="57" t="str">
        <f t="shared" si="368"/>
        <v/>
      </c>
      <c r="AX246" s="58" t="str">
        <f t="shared" si="369"/>
        <v/>
      </c>
      <c r="AY246" s="58" t="str">
        <f t="shared" si="370"/>
        <v/>
      </c>
      <c r="AZ246" s="31">
        <f t="shared" si="371"/>
        <v>81.239999999999995</v>
      </c>
      <c r="BA246" s="59">
        <f t="shared" si="372"/>
        <v>0.35577546296296308</v>
      </c>
      <c r="BB246" s="59">
        <f t="shared" si="373"/>
        <v>0.36133101851851868</v>
      </c>
      <c r="BC246" s="59">
        <f t="shared" si="374"/>
        <v>0.35858796296296302</v>
      </c>
      <c r="BD246" s="59">
        <f t="shared" si="375"/>
        <v>0.40442129629629631</v>
      </c>
      <c r="BE246" s="59">
        <f t="shared" si="376"/>
        <v>0.39956018518518521</v>
      </c>
      <c r="BF246" s="59">
        <f t="shared" si="377"/>
        <v>0.4099768518518519</v>
      </c>
      <c r="BG246" s="59">
        <f t="shared" si="378"/>
        <v>0.41033564814814821</v>
      </c>
      <c r="BH246" s="59">
        <f t="shared" si="379"/>
        <v>0.40964120370370377</v>
      </c>
      <c r="BI246" s="31">
        <f t="shared" si="380"/>
        <v>1.7600000000000051</v>
      </c>
      <c r="BJ246" s="61">
        <f t="shared" ref="BJ246:BM246" si="467">IF($AJ245="t",IF(AM244=0,0,$BI246/AM244),IF(AM245=0,0,$BI246/AM245))</f>
        <v>4.7567567567567706E-2</v>
      </c>
      <c r="BK246" s="61">
        <f t="shared" si="467"/>
        <v>4.0930232558139656E-2</v>
      </c>
      <c r="BL246" s="61">
        <f t="shared" si="467"/>
        <v>3.591836734693888E-2</v>
      </c>
      <c r="BM246" s="61">
        <f t="shared" si="467"/>
        <v>3.2592592592592687E-2</v>
      </c>
      <c r="BN246" s="62">
        <f t="shared" si="382"/>
        <v>0</v>
      </c>
      <c r="BO246" s="62">
        <f t="shared" si="383"/>
        <v>2</v>
      </c>
      <c r="BP246" s="62">
        <f t="shared" si="384"/>
        <v>51</v>
      </c>
      <c r="BQ246" s="62">
        <f t="shared" si="385"/>
        <v>0</v>
      </c>
      <c r="BR246" s="62">
        <f t="shared" si="386"/>
        <v>2</v>
      </c>
      <c r="BS246" s="62">
        <f t="shared" si="387"/>
        <v>27</v>
      </c>
      <c r="BT246" s="62">
        <f t="shared" si="388"/>
        <v>0</v>
      </c>
      <c r="BU246" s="62">
        <f t="shared" si="389"/>
        <v>2</v>
      </c>
      <c r="BV246" s="62">
        <f t="shared" si="390"/>
        <v>9</v>
      </c>
      <c r="BW246" s="62">
        <f t="shared" si="391"/>
        <v>0</v>
      </c>
      <c r="BX246" s="62">
        <f t="shared" si="392"/>
        <v>1</v>
      </c>
      <c r="BY246" s="62">
        <f t="shared" si="393"/>
        <v>57</v>
      </c>
      <c r="BZ246" s="63">
        <f t="shared" si="394"/>
        <v>0.35775462962962973</v>
      </c>
      <c r="CA246" s="63">
        <f t="shared" si="395"/>
        <v>0.36331018518518532</v>
      </c>
      <c r="CB246" s="63">
        <f t="shared" si="396"/>
        <v>0.3602893518518519</v>
      </c>
      <c r="CC246" s="63">
        <f t="shared" si="397"/>
        <v>0.40612268518518518</v>
      </c>
      <c r="CD246" s="63">
        <f t="shared" si="398"/>
        <v>0.40105324074074078</v>
      </c>
      <c r="CE246" s="63">
        <f t="shared" si="399"/>
        <v>0.41146990740740746</v>
      </c>
      <c r="CF246" s="63">
        <f t="shared" si="400"/>
        <v>0.41168981481481487</v>
      </c>
      <c r="CG246" s="63">
        <f t="shared" si="401"/>
        <v>0.41099537037037043</v>
      </c>
      <c r="CH246" s="36"/>
      <c r="CI246" s="36"/>
      <c r="CJ246" s="36"/>
      <c r="CK246" s="36"/>
      <c r="CL246" s="60">
        <v>60</v>
      </c>
    </row>
    <row r="247" spans="1:90" ht="26.25" customHeight="1" x14ac:dyDescent="0.25">
      <c r="A247" s="37">
        <v>39</v>
      </c>
      <c r="B247" s="38"/>
      <c r="C247" s="39"/>
      <c r="D247" s="39"/>
      <c r="E247" s="39"/>
      <c r="F247" s="42"/>
      <c r="G247" s="40">
        <v>78.540000000000006</v>
      </c>
      <c r="H247" s="41">
        <f t="shared" si="358"/>
        <v>83.03</v>
      </c>
      <c r="I247" s="42">
        <v>82.980000000000018</v>
      </c>
      <c r="J247" s="43">
        <f t="shared" si="354"/>
        <v>-8.0340644331945829E-4</v>
      </c>
      <c r="K247" s="44">
        <f t="shared" si="355"/>
        <v>-6.6666666666648666E-2</v>
      </c>
      <c r="L247" s="45" t="s">
        <v>194</v>
      </c>
      <c r="M247" s="126" t="s">
        <v>1229</v>
      </c>
      <c r="N247" s="46">
        <f t="shared" si="356"/>
        <v>83.046666666666667</v>
      </c>
      <c r="O247" s="46">
        <v>0.02</v>
      </c>
      <c r="P247" s="42">
        <v>83.080000000000013</v>
      </c>
      <c r="Q247" s="46">
        <v>0.02</v>
      </c>
      <c r="R247" s="42">
        <v>83.080000000000013</v>
      </c>
      <c r="S247" s="46">
        <f t="shared" si="452"/>
        <v>4.34</v>
      </c>
      <c r="T247" s="39">
        <v>78.599999999999994</v>
      </c>
      <c r="U247" s="47" t="str">
        <f t="shared" si="462"/>
        <v/>
      </c>
      <c r="V247" s="47" t="str">
        <f t="shared" si="463"/>
        <v/>
      </c>
      <c r="W247" s="48"/>
      <c r="X247" s="48"/>
      <c r="Y247" s="48"/>
      <c r="Z247" s="48"/>
      <c r="AA247" s="48"/>
      <c r="AB247" s="48"/>
      <c r="AC247" s="49"/>
      <c r="AD247" s="49"/>
      <c r="AE247" s="51">
        <f t="shared" si="359"/>
        <v>39</v>
      </c>
      <c r="AF247" s="51" t="str">
        <f t="shared" si="360"/>
        <v/>
      </c>
      <c r="AG247" s="51" t="str">
        <f t="shared" si="361"/>
        <v/>
      </c>
      <c r="AH247" s="51" t="str">
        <f t="shared" si="362"/>
        <v/>
      </c>
      <c r="AI247" s="52">
        <f t="shared" si="363"/>
        <v>83.03</v>
      </c>
      <c r="AJ247" s="68"/>
      <c r="AK247" s="53"/>
      <c r="AL247" s="52"/>
      <c r="AM247" s="53">
        <f t="shared" si="365"/>
        <v>37</v>
      </c>
      <c r="AN247" s="53">
        <f>IF(AJ247&lt;&gt;"",IF(AJ247="o",VLOOKUP(AM247,OpenSect!$A$1:$D$11,2),IF(AJ247="u",VLOOKUP(AM247,UpHill!$A$1:$D$35,2),IF(AJ247="d",VLOOKUP(AM247,DownHill!$A$3:$D$29,2),IF(AJ247="f",VLOOKUP(AM247,FlatUnd!$A$2:$D$30,2),IF(AJ247="t",VLOOKUP(AM247,TimeAdd!$A$1:$D$176,2),IF(AJ247="l",VLOOKUP(AM247,SLimit!$A$1:$D$8,2),AN246)))))),AN246)</f>
        <v>43</v>
      </c>
      <c r="AO247" s="53">
        <f>IF(AJ247&lt;&gt;"",IF(AJ247="o",VLOOKUP(AM247,OpenSect!$A$1:$D$11,3),IF(AJ247="u",VLOOKUP(AM247,UpHill!$A$1:$D$35,3),IF(AJ247="d",VLOOKUP(AM247,DownHill!$A$3:$D$29,3),IF(AJ247="f",VLOOKUP(AM247,FlatUnd!$A$2:$D$30,3),IF(AJ247="t",VLOOKUP(AM247,TimeAdd!$A$1:$D$18,3),IF(AJ247="l",VLOOKUP(AM247,SLimit!$A$1:$D$8,3),AO246)))))),AO246)</f>
        <v>49</v>
      </c>
      <c r="AP247" s="53">
        <f>IF(AJ247&lt;&gt;"",IF(AJ247="o",VLOOKUP(AM247,OpenSect!$A$1:$D$11,4),IF(AJ247="u",VLOOKUP(AM247,UpHill!$A$1:$D$35,4),IF(AJ247="d",VLOOKUP(AM247,DownHill!$A$3:$D$29,4),IF(AJ247="f",VLOOKUP(AM247,FlatUnd!$A$2:$D$30,4),IF(AJ247="t",VLOOKUP(AM247,TimeAdd!$A$1:$D$18,4),IF(AJ247="l",VLOOKUP(AM247,SLimit!$A$1:$D$8,4),AP246)))))),AP246)</f>
        <v>54</v>
      </c>
      <c r="AQ247" s="53" t="str">
        <f t="shared" si="366"/>
        <v>60</v>
      </c>
      <c r="AR247" s="54" t="str">
        <f t="shared" si="367"/>
        <v>4km stone</v>
      </c>
      <c r="AS247" s="55"/>
      <c r="AT247" s="55"/>
      <c r="AU247" s="56">
        <f>IF(GroupStTimes!$A$8=0,MIN(CB247,CD247,CF247),MIN(BZ247,CB247,CD247,CF247))</f>
        <v>0.35778935185185196</v>
      </c>
      <c r="AV247" s="56">
        <f>IF(GroupStTimes!$A$8=0,MAX(CC247,CE247,CG247),MAX(CA247,CC247,CE247,CG247))</f>
        <v>0.41150462962962969</v>
      </c>
      <c r="AW247" s="57" t="str">
        <f t="shared" si="368"/>
        <v/>
      </c>
      <c r="AX247" s="58" t="str">
        <f t="shared" si="369"/>
        <v/>
      </c>
      <c r="AY247" s="58" t="str">
        <f t="shared" si="370"/>
        <v/>
      </c>
      <c r="AZ247" s="31">
        <f t="shared" si="371"/>
        <v>81.239999999999995</v>
      </c>
      <c r="BA247" s="59">
        <f t="shared" si="372"/>
        <v>0.35577546296296308</v>
      </c>
      <c r="BB247" s="59">
        <f t="shared" si="373"/>
        <v>0.36133101851851868</v>
      </c>
      <c r="BC247" s="59">
        <f t="shared" si="374"/>
        <v>0.35858796296296302</v>
      </c>
      <c r="BD247" s="59">
        <f t="shared" si="375"/>
        <v>0.40442129629629631</v>
      </c>
      <c r="BE247" s="59">
        <f t="shared" si="376"/>
        <v>0.39956018518518521</v>
      </c>
      <c r="BF247" s="59">
        <f t="shared" si="377"/>
        <v>0.4099768518518519</v>
      </c>
      <c r="BG247" s="59">
        <f t="shared" si="378"/>
        <v>0.41033564814814821</v>
      </c>
      <c r="BH247" s="59">
        <f t="shared" si="379"/>
        <v>0.40964120370370377</v>
      </c>
      <c r="BI247" s="31">
        <f t="shared" si="380"/>
        <v>1.7900000000000063</v>
      </c>
      <c r="BJ247" s="61">
        <f t="shared" ref="BJ247:BM247" si="468">IF($AJ246="t",IF(AM245=0,0,$BI247/AM245),IF(AM246=0,0,$BI247/AM246))</f>
        <v>4.837837837837855E-2</v>
      </c>
      <c r="BK247" s="61">
        <f t="shared" si="468"/>
        <v>4.162790697674433E-2</v>
      </c>
      <c r="BL247" s="61">
        <f t="shared" si="468"/>
        <v>3.6530612244898085E-2</v>
      </c>
      <c r="BM247" s="61">
        <f t="shared" si="468"/>
        <v>3.3148148148148267E-2</v>
      </c>
      <c r="BN247" s="62">
        <f t="shared" si="382"/>
        <v>0</v>
      </c>
      <c r="BO247" s="62">
        <f t="shared" si="383"/>
        <v>2</v>
      </c>
      <c r="BP247" s="62">
        <f t="shared" si="384"/>
        <v>54</v>
      </c>
      <c r="BQ247" s="62">
        <f t="shared" si="385"/>
        <v>0</v>
      </c>
      <c r="BR247" s="62">
        <f t="shared" si="386"/>
        <v>2</v>
      </c>
      <c r="BS247" s="62">
        <f t="shared" si="387"/>
        <v>30</v>
      </c>
      <c r="BT247" s="62">
        <f t="shared" si="388"/>
        <v>0</v>
      </c>
      <c r="BU247" s="62">
        <f t="shared" si="389"/>
        <v>2</v>
      </c>
      <c r="BV247" s="62">
        <f t="shared" si="390"/>
        <v>12</v>
      </c>
      <c r="BW247" s="62">
        <f t="shared" si="391"/>
        <v>0</v>
      </c>
      <c r="BX247" s="62">
        <f t="shared" si="392"/>
        <v>1</v>
      </c>
      <c r="BY247" s="62">
        <f t="shared" si="393"/>
        <v>59</v>
      </c>
      <c r="BZ247" s="63">
        <f t="shared" si="394"/>
        <v>0.35778935185185196</v>
      </c>
      <c r="CA247" s="63">
        <f t="shared" si="395"/>
        <v>0.36334490740740755</v>
      </c>
      <c r="CB247" s="63">
        <f t="shared" si="396"/>
        <v>0.36032407407407413</v>
      </c>
      <c r="CC247" s="63">
        <f t="shared" si="397"/>
        <v>0.40615740740740741</v>
      </c>
      <c r="CD247" s="63">
        <f t="shared" si="398"/>
        <v>0.40108796296296301</v>
      </c>
      <c r="CE247" s="63">
        <f t="shared" si="399"/>
        <v>0.41150462962962969</v>
      </c>
      <c r="CF247" s="63">
        <f t="shared" si="400"/>
        <v>0.411712962962963</v>
      </c>
      <c r="CG247" s="63">
        <f t="shared" si="401"/>
        <v>0.41101851851851856</v>
      </c>
      <c r="CH247" s="36"/>
      <c r="CI247" s="36"/>
      <c r="CJ247" s="36"/>
      <c r="CK247" s="36"/>
      <c r="CL247" s="60">
        <v>60</v>
      </c>
    </row>
    <row r="248" spans="1:90" ht="26.25" customHeight="1" x14ac:dyDescent="0.25">
      <c r="A248" s="37">
        <v>39</v>
      </c>
      <c r="B248" s="38"/>
      <c r="C248" s="39" t="s">
        <v>49</v>
      </c>
      <c r="D248" s="39">
        <v>36</v>
      </c>
      <c r="E248" s="39"/>
      <c r="F248" s="42"/>
      <c r="G248" s="40">
        <v>78.650000000000006</v>
      </c>
      <c r="H248" s="41">
        <f t="shared" si="358"/>
        <v>83.14</v>
      </c>
      <c r="I248" s="42">
        <v>83.090000000000018</v>
      </c>
      <c r="J248" s="43">
        <f t="shared" si="354"/>
        <v>-8.0234284109595455E-4</v>
      </c>
      <c r="K248" s="44">
        <f t="shared" si="355"/>
        <v>-6.6666666666662877E-2</v>
      </c>
      <c r="L248" s="45" t="s">
        <v>195</v>
      </c>
      <c r="M248" s="126" t="s">
        <v>1229</v>
      </c>
      <c r="N248" s="46">
        <f t="shared" si="356"/>
        <v>83.15666666666668</v>
      </c>
      <c r="O248" s="46">
        <v>0.02</v>
      </c>
      <c r="P248" s="42">
        <v>83.190000000000012</v>
      </c>
      <c r="Q248" s="46">
        <v>0.02</v>
      </c>
      <c r="R248" s="42">
        <v>83.190000000000012</v>
      </c>
      <c r="S248" s="46">
        <f t="shared" si="452"/>
        <v>4.34</v>
      </c>
      <c r="T248" s="39">
        <v>78.709999999999994</v>
      </c>
      <c r="U248" s="47" t="str">
        <f t="shared" si="462"/>
        <v/>
      </c>
      <c r="V248" s="47" t="str">
        <f t="shared" si="463"/>
        <v/>
      </c>
      <c r="W248" s="48"/>
      <c r="X248" s="48"/>
      <c r="Y248" s="48"/>
      <c r="Z248" s="48"/>
      <c r="AA248" s="48"/>
      <c r="AB248" s="48"/>
      <c r="AC248" s="49"/>
      <c r="AD248" s="49"/>
      <c r="AE248" s="51">
        <f t="shared" si="359"/>
        <v>39</v>
      </c>
      <c r="AF248" s="51" t="str">
        <f t="shared" si="360"/>
        <v/>
      </c>
      <c r="AG248" s="51" t="str">
        <f t="shared" si="361"/>
        <v>f</v>
      </c>
      <c r="AH248" s="51">
        <f t="shared" si="362"/>
        <v>36</v>
      </c>
      <c r="AI248" s="52">
        <f t="shared" si="363"/>
        <v>83.14</v>
      </c>
      <c r="AJ248" s="68" t="s">
        <v>49</v>
      </c>
      <c r="AK248" s="53"/>
      <c r="AL248" s="52"/>
      <c r="AM248" s="53">
        <f t="shared" si="365"/>
        <v>36</v>
      </c>
      <c r="AN248" s="53">
        <f>IF(AJ248&lt;&gt;"",IF(AJ248="o",VLOOKUP(AM248,OpenSect!$A$1:$D$11,2),IF(AJ248="u",VLOOKUP(AM248,UpHill!$A$1:$D$35,2),IF(AJ248="d",VLOOKUP(AM248,DownHill!$A$3:$D$29,2),IF(AJ248="f",VLOOKUP(AM248,FlatUnd!$A$2:$D$30,2),IF(AJ248="t",VLOOKUP(AM248,TimeAdd!$A$1:$D$176,2),IF(AJ248="l",VLOOKUP(AM248,SLimit!$A$1:$D$8,2),AN247)))))),AN247)</f>
        <v>41</v>
      </c>
      <c r="AO248" s="53">
        <f>IF(AJ248&lt;&gt;"",IF(AJ248="o",VLOOKUP(AM248,OpenSect!$A$1:$D$11,3),IF(AJ248="u",VLOOKUP(AM248,UpHill!$A$1:$D$35,3),IF(AJ248="d",VLOOKUP(AM248,DownHill!$A$3:$D$29,3),IF(AJ248="f",VLOOKUP(AM248,FlatUnd!$A$2:$D$30,3),IF(AJ248="t",VLOOKUP(AM248,TimeAdd!$A$1:$D$18,3),IF(AJ248="l",VLOOKUP(AM248,SLimit!$A$1:$D$8,3),AO247)))))),AO247)</f>
        <v>47</v>
      </c>
      <c r="AP248" s="53">
        <f>IF(AJ248&lt;&gt;"",IF(AJ248="o",VLOOKUP(AM248,OpenSect!$A$1:$D$11,4),IF(AJ248="u",VLOOKUP(AM248,UpHill!$A$1:$D$35,4),IF(AJ248="d",VLOOKUP(AM248,DownHill!$A$3:$D$29,4),IF(AJ248="f",VLOOKUP(AM248,FlatUnd!$A$2:$D$30,4),IF(AJ248="t",VLOOKUP(AM248,TimeAdd!$A$1:$D$18,4),IF(AJ248="l",VLOOKUP(AM248,SLimit!$A$1:$D$8,4),AP247)))))),AP247)</f>
        <v>52</v>
      </c>
      <c r="AQ248" s="53" t="str">
        <f t="shared" si="366"/>
        <v>60</v>
      </c>
      <c r="AR248" s="54" t="str">
        <f t="shared" si="367"/>
        <v>3-Way STOP. Carry straight on</v>
      </c>
      <c r="AS248" s="55"/>
      <c r="AT248" s="55"/>
      <c r="AU248" s="56">
        <f>IF(GroupStTimes!$A$8=0,MIN(CB248,CD248,CF248),MIN(BZ248,CB248,CD248,CF248))</f>
        <v>0.35791666666666677</v>
      </c>
      <c r="AV248" s="56">
        <f>IF(GroupStTimes!$A$8=0,MAX(CC248,CE248,CG248),MAX(CA248,CC248,CE248,CG248))</f>
        <v>0.41159722222222228</v>
      </c>
      <c r="AW248" s="57" t="str">
        <f t="shared" si="368"/>
        <v/>
      </c>
      <c r="AX248" s="58" t="str">
        <f t="shared" si="369"/>
        <v/>
      </c>
      <c r="AY248" s="58" t="str">
        <f t="shared" si="370"/>
        <v/>
      </c>
      <c r="AZ248" s="31">
        <f t="shared" si="371"/>
        <v>81.239999999999995</v>
      </c>
      <c r="BA248" s="59">
        <f t="shared" si="372"/>
        <v>0.35577546296296308</v>
      </c>
      <c r="BB248" s="59">
        <f t="shared" si="373"/>
        <v>0.36133101851851868</v>
      </c>
      <c r="BC248" s="59">
        <f t="shared" si="374"/>
        <v>0.35858796296296302</v>
      </c>
      <c r="BD248" s="59">
        <f t="shared" si="375"/>
        <v>0.40442129629629631</v>
      </c>
      <c r="BE248" s="59">
        <f t="shared" si="376"/>
        <v>0.39956018518518521</v>
      </c>
      <c r="BF248" s="59">
        <f t="shared" si="377"/>
        <v>0.4099768518518519</v>
      </c>
      <c r="BG248" s="59">
        <f t="shared" si="378"/>
        <v>0.41033564814814821</v>
      </c>
      <c r="BH248" s="59">
        <f t="shared" si="379"/>
        <v>0.40964120370370377</v>
      </c>
      <c r="BI248" s="31">
        <f t="shared" si="380"/>
        <v>1.9000000000000057</v>
      </c>
      <c r="BJ248" s="61">
        <f t="shared" ref="BJ248:BM248" si="469">IF($AJ247="t",IF(AM246=0,0,$BI248/AM246),IF(AM247=0,0,$BI248/AM247))</f>
        <v>5.1351351351351507E-2</v>
      </c>
      <c r="BK248" s="61">
        <f t="shared" si="469"/>
        <v>4.4186046511628038E-2</v>
      </c>
      <c r="BL248" s="61">
        <f t="shared" si="469"/>
        <v>3.8775510204081751E-2</v>
      </c>
      <c r="BM248" s="61">
        <f t="shared" si="469"/>
        <v>3.5185185185185291E-2</v>
      </c>
      <c r="BN248" s="62">
        <f t="shared" si="382"/>
        <v>0</v>
      </c>
      <c r="BO248" s="62">
        <f t="shared" si="383"/>
        <v>3</v>
      </c>
      <c r="BP248" s="62">
        <f t="shared" si="384"/>
        <v>5</v>
      </c>
      <c r="BQ248" s="62">
        <f t="shared" si="385"/>
        <v>0</v>
      </c>
      <c r="BR248" s="62">
        <f t="shared" si="386"/>
        <v>2</v>
      </c>
      <c r="BS248" s="62">
        <f t="shared" si="387"/>
        <v>39</v>
      </c>
      <c r="BT248" s="62">
        <f t="shared" si="388"/>
        <v>0</v>
      </c>
      <c r="BU248" s="62">
        <f t="shared" si="389"/>
        <v>2</v>
      </c>
      <c r="BV248" s="62">
        <f t="shared" si="390"/>
        <v>20</v>
      </c>
      <c r="BW248" s="62">
        <f t="shared" si="391"/>
        <v>0</v>
      </c>
      <c r="BX248" s="62">
        <f t="shared" si="392"/>
        <v>2</v>
      </c>
      <c r="BY248" s="62">
        <f t="shared" si="393"/>
        <v>7</v>
      </c>
      <c r="BZ248" s="63">
        <f t="shared" si="394"/>
        <v>0.35791666666666677</v>
      </c>
      <c r="CA248" s="63">
        <f t="shared" si="395"/>
        <v>0.36347222222222236</v>
      </c>
      <c r="CB248" s="63">
        <f t="shared" si="396"/>
        <v>0.36042824074074081</v>
      </c>
      <c r="CC248" s="63">
        <f t="shared" si="397"/>
        <v>0.40626157407407409</v>
      </c>
      <c r="CD248" s="63">
        <f t="shared" si="398"/>
        <v>0.4011805555555556</v>
      </c>
      <c r="CE248" s="63">
        <f t="shared" si="399"/>
        <v>0.41159722222222228</v>
      </c>
      <c r="CF248" s="63">
        <f t="shared" si="400"/>
        <v>0.41180555555555565</v>
      </c>
      <c r="CG248" s="63">
        <f t="shared" si="401"/>
        <v>0.4111111111111112</v>
      </c>
      <c r="CH248" s="36"/>
      <c r="CI248" s="36"/>
      <c r="CJ248" s="36"/>
      <c r="CK248" s="36"/>
      <c r="CL248" s="60">
        <v>60</v>
      </c>
    </row>
    <row r="249" spans="1:90" ht="26.25" customHeight="1" x14ac:dyDescent="0.25">
      <c r="A249" s="37">
        <v>39</v>
      </c>
      <c r="B249" s="38"/>
      <c r="C249" s="39"/>
      <c r="D249" s="39"/>
      <c r="E249" s="39"/>
      <c r="F249" s="42"/>
      <c r="G249" s="40">
        <v>78.73</v>
      </c>
      <c r="H249" s="41">
        <f t="shared" si="358"/>
        <v>83.22</v>
      </c>
      <c r="I249" s="42">
        <v>83.170000000000016</v>
      </c>
      <c r="J249" s="43">
        <f t="shared" ref="J249:J307" si="470">IF(N249="","",IF((I249-$I$4)=0,0,((I249-$I$4-(N249-$N$4))/(I249-$I$4))))</f>
        <v>-7.6149252534950522E-4</v>
      </c>
      <c r="K249" s="44">
        <f t="shared" ref="K249:K307" si="471">(I249-$I$5)-(N249-$N$5)</f>
        <v>-6.3333333333318365E-2</v>
      </c>
      <c r="L249" s="45" t="s">
        <v>196</v>
      </c>
      <c r="M249" s="126" t="s">
        <v>1229</v>
      </c>
      <c r="N249" s="46">
        <f t="shared" si="356"/>
        <v>83.233333333333334</v>
      </c>
      <c r="O249" s="46">
        <v>0.02</v>
      </c>
      <c r="P249" s="42">
        <v>83.27000000000001</v>
      </c>
      <c r="Q249" s="46">
        <v>0.02</v>
      </c>
      <c r="R249" s="42">
        <v>83.27000000000001</v>
      </c>
      <c r="S249" s="46">
        <f t="shared" si="452"/>
        <v>4.34</v>
      </c>
      <c r="T249" s="39">
        <v>78.78</v>
      </c>
      <c r="U249" s="47" t="str">
        <f t="shared" si="462"/>
        <v/>
      </c>
      <c r="V249" s="47" t="str">
        <f t="shared" si="463"/>
        <v/>
      </c>
      <c r="W249" s="48"/>
      <c r="X249" s="48"/>
      <c r="Y249" s="48"/>
      <c r="Z249" s="48"/>
      <c r="AA249" s="48"/>
      <c r="AB249" s="48"/>
      <c r="AC249" s="49"/>
      <c r="AD249" s="49"/>
      <c r="AE249" s="51">
        <f t="shared" si="359"/>
        <v>39</v>
      </c>
      <c r="AF249" s="51" t="str">
        <f t="shared" si="360"/>
        <v/>
      </c>
      <c r="AG249" s="51" t="str">
        <f t="shared" si="361"/>
        <v/>
      </c>
      <c r="AH249" s="51" t="str">
        <f t="shared" si="362"/>
        <v/>
      </c>
      <c r="AI249" s="52">
        <f t="shared" si="363"/>
        <v>83.22</v>
      </c>
      <c r="AJ249" s="68"/>
      <c r="AK249" s="53"/>
      <c r="AL249" s="52"/>
      <c r="AM249" s="53">
        <f t="shared" si="365"/>
        <v>36</v>
      </c>
      <c r="AN249" s="53">
        <f>IF(AJ249&lt;&gt;"",IF(AJ249="o",VLOOKUP(AM249,OpenSect!$A$1:$D$11,2),IF(AJ249="u",VLOOKUP(AM249,UpHill!$A$1:$D$35,2),IF(AJ249="d",VLOOKUP(AM249,DownHill!$A$3:$D$29,2),IF(AJ249="f",VLOOKUP(AM249,FlatUnd!$A$2:$D$30,2),IF(AJ249="t",VLOOKUP(AM249,TimeAdd!$A$1:$D$176,2),IF(AJ249="l",VLOOKUP(AM249,SLimit!$A$1:$D$8,2),AN248)))))),AN248)</f>
        <v>41</v>
      </c>
      <c r="AO249" s="53">
        <f>IF(AJ249&lt;&gt;"",IF(AJ249="o",VLOOKUP(AM249,OpenSect!$A$1:$D$11,3),IF(AJ249="u",VLOOKUP(AM249,UpHill!$A$1:$D$35,3),IF(AJ249="d",VLOOKUP(AM249,DownHill!$A$3:$D$29,3),IF(AJ249="f",VLOOKUP(AM249,FlatUnd!$A$2:$D$30,3),IF(AJ249="t",VLOOKUP(AM249,TimeAdd!$A$1:$D$18,3),IF(AJ249="l",VLOOKUP(AM249,SLimit!$A$1:$D$8,3),AO248)))))),AO248)</f>
        <v>47</v>
      </c>
      <c r="AP249" s="53">
        <f>IF(AJ249&lt;&gt;"",IF(AJ249="o",VLOOKUP(AM249,OpenSect!$A$1:$D$11,4),IF(AJ249="u",VLOOKUP(AM249,UpHill!$A$1:$D$35,4),IF(AJ249="d",VLOOKUP(AM249,DownHill!$A$3:$D$29,4),IF(AJ249="f",VLOOKUP(AM249,FlatUnd!$A$2:$D$30,4),IF(AJ249="t",VLOOKUP(AM249,TimeAdd!$A$1:$D$18,4),IF(AJ249="l",VLOOKUP(AM249,SLimit!$A$1:$D$8,4),AP248)))))),AP248)</f>
        <v>52</v>
      </c>
      <c r="AQ249" s="53" t="str">
        <f t="shared" si="366"/>
        <v>60</v>
      </c>
      <c r="AR249" s="54" t="str">
        <f t="shared" si="367"/>
        <v>Bridge. B681 1968</v>
      </c>
      <c r="AS249" s="55"/>
      <c r="AT249" s="55"/>
      <c r="AU249" s="56">
        <f>IF(GroupStTimes!$A$8=0,MIN(CB249,CD249,CF249),MIN(BZ249,CB249,CD249,CF249))</f>
        <v>0.35800925925925936</v>
      </c>
      <c r="AV249" s="56">
        <f>IF(GroupStTimes!$A$8=0,MAX(CC249,CE249,CG249),MAX(CA249,CC249,CE249,CG249))</f>
        <v>0.41166666666666674</v>
      </c>
      <c r="AW249" s="57" t="str">
        <f t="shared" si="368"/>
        <v/>
      </c>
      <c r="AX249" s="58" t="str">
        <f t="shared" si="369"/>
        <v/>
      </c>
      <c r="AY249" s="58" t="str">
        <f t="shared" si="370"/>
        <v/>
      </c>
      <c r="AZ249" s="31">
        <f t="shared" si="371"/>
        <v>83.14</v>
      </c>
      <c r="BA249" s="59">
        <f t="shared" si="372"/>
        <v>0.35791666666666677</v>
      </c>
      <c r="BB249" s="59">
        <f t="shared" si="373"/>
        <v>0.36347222222222236</v>
      </c>
      <c r="BC249" s="59">
        <f t="shared" si="374"/>
        <v>0.36042824074074081</v>
      </c>
      <c r="BD249" s="59">
        <f t="shared" si="375"/>
        <v>0.40626157407407409</v>
      </c>
      <c r="BE249" s="59">
        <f t="shared" si="376"/>
        <v>0.4011805555555556</v>
      </c>
      <c r="BF249" s="59">
        <f t="shared" si="377"/>
        <v>0.41159722222222228</v>
      </c>
      <c r="BG249" s="59">
        <f t="shared" si="378"/>
        <v>0.41180555555555565</v>
      </c>
      <c r="BH249" s="59">
        <f t="shared" si="379"/>
        <v>0.4111111111111112</v>
      </c>
      <c r="BI249" s="31">
        <f t="shared" si="380"/>
        <v>7.9999999999998295E-2</v>
      </c>
      <c r="BJ249" s="61">
        <f t="shared" ref="BJ249:BM249" si="472">IF($AJ248="t",IF(AM247=0,0,$BI249/AM247),IF(AM248=0,0,$BI249/AM248))</f>
        <v>2.2222222222221749E-3</v>
      </c>
      <c r="BK249" s="61">
        <f t="shared" si="472"/>
        <v>1.9512195121950803E-3</v>
      </c>
      <c r="BL249" s="61">
        <f t="shared" si="472"/>
        <v>1.7021276595744319E-3</v>
      </c>
      <c r="BM249" s="61">
        <f t="shared" si="472"/>
        <v>1.5384615384615057E-3</v>
      </c>
      <c r="BN249" s="62">
        <f t="shared" si="382"/>
        <v>0</v>
      </c>
      <c r="BO249" s="62">
        <f t="shared" si="383"/>
        <v>0</v>
      </c>
      <c r="BP249" s="62">
        <f t="shared" si="384"/>
        <v>8</v>
      </c>
      <c r="BQ249" s="62">
        <f t="shared" si="385"/>
        <v>0</v>
      </c>
      <c r="BR249" s="62">
        <f t="shared" si="386"/>
        <v>0</v>
      </c>
      <c r="BS249" s="62">
        <f t="shared" si="387"/>
        <v>7</v>
      </c>
      <c r="BT249" s="62">
        <f t="shared" si="388"/>
        <v>0</v>
      </c>
      <c r="BU249" s="62">
        <f t="shared" si="389"/>
        <v>0</v>
      </c>
      <c r="BV249" s="62">
        <f t="shared" si="390"/>
        <v>6</v>
      </c>
      <c r="BW249" s="62">
        <f t="shared" si="391"/>
        <v>0</v>
      </c>
      <c r="BX249" s="62">
        <f t="shared" si="392"/>
        <v>0</v>
      </c>
      <c r="BY249" s="62">
        <f t="shared" si="393"/>
        <v>6</v>
      </c>
      <c r="BZ249" s="63">
        <f t="shared" si="394"/>
        <v>0.35800925925925936</v>
      </c>
      <c r="CA249" s="63">
        <f t="shared" si="395"/>
        <v>0.36356481481481495</v>
      </c>
      <c r="CB249" s="63">
        <f t="shared" si="396"/>
        <v>0.36050925925925931</v>
      </c>
      <c r="CC249" s="63">
        <f t="shared" si="397"/>
        <v>0.40634259259259259</v>
      </c>
      <c r="CD249" s="63">
        <f t="shared" si="398"/>
        <v>0.40125000000000005</v>
      </c>
      <c r="CE249" s="63">
        <f t="shared" si="399"/>
        <v>0.41166666666666674</v>
      </c>
      <c r="CF249" s="63">
        <f t="shared" si="400"/>
        <v>0.4118750000000001</v>
      </c>
      <c r="CG249" s="63">
        <f t="shared" si="401"/>
        <v>0.41118055555555566</v>
      </c>
      <c r="CH249" s="36"/>
      <c r="CI249" s="36"/>
      <c r="CJ249" s="36"/>
      <c r="CK249" s="36"/>
      <c r="CL249" s="60">
        <v>60</v>
      </c>
    </row>
    <row r="250" spans="1:90" ht="26.25" customHeight="1" x14ac:dyDescent="0.25">
      <c r="A250" s="37">
        <v>39</v>
      </c>
      <c r="B250" s="38"/>
      <c r="C250" s="39"/>
      <c r="D250" s="39"/>
      <c r="E250" s="39"/>
      <c r="F250" s="42"/>
      <c r="G250" s="40">
        <v>78.83</v>
      </c>
      <c r="H250" s="41">
        <f t="shared" ref="H250:H308" si="473">ROUND(IF(G250="",N250,IF(P250="",I250,IF(R250="",(I250+(P250+O250))/2,IF(T250="",(I250+(P250+O250)+(R250+Q250))/3,(I250+(P250+O250)+(R250+Q250)+(T250+S250))/4)))),2)</f>
        <v>83.32</v>
      </c>
      <c r="I250" s="42">
        <v>83.27000000000001</v>
      </c>
      <c r="J250" s="43">
        <f t="shared" si="470"/>
        <v>-8.0060846243123162E-4</v>
      </c>
      <c r="K250" s="44">
        <f t="shared" si="471"/>
        <v>-6.6666666666648666E-2</v>
      </c>
      <c r="L250" s="45" t="s">
        <v>197</v>
      </c>
      <c r="M250" s="126" t="s">
        <v>1229</v>
      </c>
      <c r="N250" s="46">
        <f t="shared" si="356"/>
        <v>83.336666666666659</v>
      </c>
      <c r="O250" s="46">
        <v>0.02</v>
      </c>
      <c r="P250" s="42">
        <v>83.37</v>
      </c>
      <c r="Q250" s="46">
        <v>0.02</v>
      </c>
      <c r="R250" s="42">
        <v>83.37</v>
      </c>
      <c r="S250" s="46">
        <f t="shared" si="452"/>
        <v>4.34</v>
      </c>
      <c r="T250" s="39">
        <v>78.89</v>
      </c>
      <c r="U250" s="47" t="str">
        <f t="shared" si="462"/>
        <v/>
      </c>
      <c r="V250" s="47" t="str">
        <f t="shared" si="463"/>
        <v/>
      </c>
      <c r="W250" s="48"/>
      <c r="X250" s="48"/>
      <c r="Y250" s="48"/>
      <c r="Z250" s="48"/>
      <c r="AA250" s="48"/>
      <c r="AB250" s="48"/>
      <c r="AC250" s="49"/>
      <c r="AD250" s="49"/>
      <c r="AE250" s="51">
        <f t="shared" si="359"/>
        <v>39</v>
      </c>
      <c r="AF250" s="51" t="str">
        <f t="shared" si="360"/>
        <v/>
      </c>
      <c r="AG250" s="51" t="str">
        <f t="shared" si="361"/>
        <v/>
      </c>
      <c r="AH250" s="51" t="str">
        <f t="shared" si="362"/>
        <v/>
      </c>
      <c r="AI250" s="52">
        <f t="shared" si="363"/>
        <v>83.32</v>
      </c>
      <c r="AJ250" s="68"/>
      <c r="AK250" s="53"/>
      <c r="AL250" s="52"/>
      <c r="AM250" s="53">
        <f t="shared" si="365"/>
        <v>36</v>
      </c>
      <c r="AN250" s="53">
        <f>IF(AJ250&lt;&gt;"",IF(AJ250="o",VLOOKUP(AM250,OpenSect!$A$1:$D$11,2),IF(AJ250="u",VLOOKUP(AM250,UpHill!$A$1:$D$35,2),IF(AJ250="d",VLOOKUP(AM250,DownHill!$A$3:$D$29,2),IF(AJ250="f",VLOOKUP(AM250,FlatUnd!$A$2:$D$30,2),IF(AJ250="t",VLOOKUP(AM250,TimeAdd!$A$1:$D$176,2),IF(AJ250="l",VLOOKUP(AM250,SLimit!$A$1:$D$8,2),AN249)))))),AN249)</f>
        <v>41</v>
      </c>
      <c r="AO250" s="53">
        <f>IF(AJ250&lt;&gt;"",IF(AJ250="o",VLOOKUP(AM250,OpenSect!$A$1:$D$11,3),IF(AJ250="u",VLOOKUP(AM250,UpHill!$A$1:$D$35,3),IF(AJ250="d",VLOOKUP(AM250,DownHill!$A$3:$D$29,3),IF(AJ250="f",VLOOKUP(AM250,FlatUnd!$A$2:$D$30,3),IF(AJ250="t",VLOOKUP(AM250,TimeAdd!$A$1:$D$18,3),IF(AJ250="l",VLOOKUP(AM250,SLimit!$A$1:$D$8,3),AO249)))))),AO249)</f>
        <v>47</v>
      </c>
      <c r="AP250" s="53">
        <f>IF(AJ250&lt;&gt;"",IF(AJ250="o",VLOOKUP(AM250,OpenSect!$A$1:$D$11,4),IF(AJ250="u",VLOOKUP(AM250,UpHill!$A$1:$D$35,4),IF(AJ250="d",VLOOKUP(AM250,DownHill!$A$3:$D$29,4),IF(AJ250="f",VLOOKUP(AM250,FlatUnd!$A$2:$D$30,4),IF(AJ250="t",VLOOKUP(AM250,TimeAdd!$A$1:$D$18,4),IF(AJ250="l",VLOOKUP(AM250,SLimit!$A$1:$D$8,4),AP249)))))),AP249)</f>
        <v>52</v>
      </c>
      <c r="AQ250" s="53" t="str">
        <f t="shared" si="366"/>
        <v>60</v>
      </c>
      <c r="AR250" s="54" t="str">
        <f t="shared" si="367"/>
        <v>Warning - Stop 200m ahead</v>
      </c>
      <c r="AS250" s="55"/>
      <c r="AT250" s="55"/>
      <c r="AU250" s="56">
        <f>IF(GroupStTimes!$A$8=0,MIN(CB250,CD250,CF250),MIN(BZ250,CB250,CD250,CF250))</f>
        <v>0.35812500000000008</v>
      </c>
      <c r="AV250" s="56">
        <f>IF(GroupStTimes!$A$8=0,MAX(CC250,CE250,CG250),MAX(CA250,CC250,CE250,CG250))</f>
        <v>0.41175925925925932</v>
      </c>
      <c r="AW250" s="57" t="str">
        <f t="shared" si="368"/>
        <v/>
      </c>
      <c r="AX250" s="58" t="str">
        <f t="shared" si="369"/>
        <v/>
      </c>
      <c r="AY250" s="58" t="str">
        <f t="shared" si="370"/>
        <v/>
      </c>
      <c r="AZ250" s="31">
        <f t="shared" si="371"/>
        <v>83.14</v>
      </c>
      <c r="BA250" s="59">
        <f t="shared" si="372"/>
        <v>0.35791666666666677</v>
      </c>
      <c r="BB250" s="59">
        <f t="shared" si="373"/>
        <v>0.36347222222222236</v>
      </c>
      <c r="BC250" s="59">
        <f t="shared" si="374"/>
        <v>0.36042824074074081</v>
      </c>
      <c r="BD250" s="59">
        <f t="shared" si="375"/>
        <v>0.40626157407407409</v>
      </c>
      <c r="BE250" s="59">
        <f t="shared" si="376"/>
        <v>0.4011805555555556</v>
      </c>
      <c r="BF250" s="59">
        <f t="shared" si="377"/>
        <v>0.41159722222222228</v>
      </c>
      <c r="BG250" s="59">
        <f t="shared" si="378"/>
        <v>0.41180555555555565</v>
      </c>
      <c r="BH250" s="59">
        <f t="shared" si="379"/>
        <v>0.4111111111111112</v>
      </c>
      <c r="BI250" s="31">
        <f t="shared" si="380"/>
        <v>0.17999999999999261</v>
      </c>
      <c r="BJ250" s="61">
        <f t="shared" ref="BJ250:BM250" si="474">IF($AJ249="t",IF(AM248=0,0,$BI250/AM248),IF(AM249=0,0,$BI250/AM249))</f>
        <v>4.9999999999997945E-3</v>
      </c>
      <c r="BK250" s="61">
        <f t="shared" si="474"/>
        <v>4.3902439024388444E-3</v>
      </c>
      <c r="BL250" s="61">
        <f t="shared" si="474"/>
        <v>3.829787234042396E-3</v>
      </c>
      <c r="BM250" s="61">
        <f t="shared" si="474"/>
        <v>3.4615384615383194E-3</v>
      </c>
      <c r="BN250" s="62">
        <f t="shared" si="382"/>
        <v>0</v>
      </c>
      <c r="BO250" s="62">
        <f t="shared" si="383"/>
        <v>0</v>
      </c>
      <c r="BP250" s="62">
        <f t="shared" si="384"/>
        <v>18</v>
      </c>
      <c r="BQ250" s="62">
        <f t="shared" si="385"/>
        <v>0</v>
      </c>
      <c r="BR250" s="62">
        <f t="shared" si="386"/>
        <v>0</v>
      </c>
      <c r="BS250" s="62">
        <f t="shared" si="387"/>
        <v>16</v>
      </c>
      <c r="BT250" s="62">
        <f t="shared" si="388"/>
        <v>0</v>
      </c>
      <c r="BU250" s="62">
        <f t="shared" si="389"/>
        <v>0</v>
      </c>
      <c r="BV250" s="62">
        <f t="shared" si="390"/>
        <v>14</v>
      </c>
      <c r="BW250" s="62">
        <f t="shared" si="391"/>
        <v>0</v>
      </c>
      <c r="BX250" s="62">
        <f t="shared" si="392"/>
        <v>0</v>
      </c>
      <c r="BY250" s="62">
        <f t="shared" si="393"/>
        <v>12</v>
      </c>
      <c r="BZ250" s="63">
        <f t="shared" si="394"/>
        <v>0.35812500000000008</v>
      </c>
      <c r="CA250" s="63">
        <f t="shared" si="395"/>
        <v>0.36368055555555567</v>
      </c>
      <c r="CB250" s="63">
        <f t="shared" si="396"/>
        <v>0.36061342592592599</v>
      </c>
      <c r="CC250" s="63">
        <f t="shared" si="397"/>
        <v>0.40644675925925927</v>
      </c>
      <c r="CD250" s="63">
        <f t="shared" si="398"/>
        <v>0.40134259259259264</v>
      </c>
      <c r="CE250" s="63">
        <f t="shared" si="399"/>
        <v>0.41175925925925932</v>
      </c>
      <c r="CF250" s="63">
        <f t="shared" si="400"/>
        <v>0.41194444444444456</v>
      </c>
      <c r="CG250" s="63">
        <f t="shared" si="401"/>
        <v>0.41125000000000012</v>
      </c>
      <c r="CH250" s="36"/>
      <c r="CI250" s="36"/>
      <c r="CJ250" s="36"/>
      <c r="CK250" s="36"/>
      <c r="CL250" s="60">
        <v>60</v>
      </c>
    </row>
    <row r="251" spans="1:90" ht="26.25" customHeight="1" x14ac:dyDescent="0.25">
      <c r="A251" s="37">
        <v>39</v>
      </c>
      <c r="B251" s="38"/>
      <c r="C251" s="39"/>
      <c r="D251" s="39"/>
      <c r="E251" s="39"/>
      <c r="F251" s="42"/>
      <c r="G251" s="40">
        <v>79.010000000000005</v>
      </c>
      <c r="H251" s="41">
        <f t="shared" si="473"/>
        <v>83.4</v>
      </c>
      <c r="I251" s="42">
        <v>83.34</v>
      </c>
      <c r="J251" s="43">
        <f t="shared" si="470"/>
        <v>-9.1992640588754488E-4</v>
      </c>
      <c r="K251" s="44">
        <f t="shared" si="471"/>
        <v>-7.6666666666667993E-2</v>
      </c>
      <c r="L251" s="45" t="s">
        <v>198</v>
      </c>
      <c r="M251" s="126" t="s">
        <v>1229</v>
      </c>
      <c r="N251" s="46">
        <f t="shared" si="356"/>
        <v>83.416666666666671</v>
      </c>
      <c r="O251" s="46">
        <v>0.02</v>
      </c>
      <c r="P251" s="42">
        <v>83.44</v>
      </c>
      <c r="Q251" s="46">
        <v>0.02</v>
      </c>
      <c r="R251" s="42">
        <v>83.44</v>
      </c>
      <c r="S251" s="46">
        <f t="shared" si="452"/>
        <v>4.34</v>
      </c>
      <c r="T251" s="39">
        <v>78.989999999999995</v>
      </c>
      <c r="U251" s="47" t="str">
        <f t="shared" si="462"/>
        <v/>
      </c>
      <c r="V251" s="47" t="str">
        <f t="shared" si="463"/>
        <v/>
      </c>
      <c r="W251" s="48"/>
      <c r="X251" s="48"/>
      <c r="Y251" s="48"/>
      <c r="Z251" s="48"/>
      <c r="AA251" s="48"/>
      <c r="AB251" s="48"/>
      <c r="AC251" s="49"/>
      <c r="AD251" s="49"/>
      <c r="AE251" s="51">
        <f t="shared" si="359"/>
        <v>39</v>
      </c>
      <c r="AF251" s="51" t="str">
        <f t="shared" si="360"/>
        <v/>
      </c>
      <c r="AG251" s="51" t="str">
        <f t="shared" si="361"/>
        <v/>
      </c>
      <c r="AH251" s="51" t="str">
        <f t="shared" si="362"/>
        <v/>
      </c>
      <c r="AI251" s="52">
        <f t="shared" si="363"/>
        <v>83.4</v>
      </c>
      <c r="AJ251" s="68"/>
      <c r="AK251" s="53"/>
      <c r="AL251" s="52"/>
      <c r="AM251" s="53">
        <f t="shared" si="365"/>
        <v>36</v>
      </c>
      <c r="AN251" s="53">
        <f>IF(AJ251&lt;&gt;"",IF(AJ251="o",VLOOKUP(AM251,OpenSect!$A$1:$D$11,2),IF(AJ251="u",VLOOKUP(AM251,UpHill!$A$1:$D$35,2),IF(AJ251="d",VLOOKUP(AM251,DownHill!$A$3:$D$29,2),IF(AJ251="f",VLOOKUP(AM251,FlatUnd!$A$2:$D$30,2),IF(AJ251="t",VLOOKUP(AM251,TimeAdd!$A$1:$D$176,2),IF(AJ251="l",VLOOKUP(AM251,SLimit!$A$1:$D$8,2),AN250)))))),AN250)</f>
        <v>41</v>
      </c>
      <c r="AO251" s="53">
        <f>IF(AJ251&lt;&gt;"",IF(AJ251="o",VLOOKUP(AM251,OpenSect!$A$1:$D$11,3),IF(AJ251="u",VLOOKUP(AM251,UpHill!$A$1:$D$35,3),IF(AJ251="d",VLOOKUP(AM251,DownHill!$A$3:$D$29,3),IF(AJ251="f",VLOOKUP(AM251,FlatUnd!$A$2:$D$30,3),IF(AJ251="t",VLOOKUP(AM251,TimeAdd!$A$1:$D$18,3),IF(AJ251="l",VLOOKUP(AM251,SLimit!$A$1:$D$8,3),AO250)))))),AO250)</f>
        <v>47</v>
      </c>
      <c r="AP251" s="53">
        <f>IF(AJ251&lt;&gt;"",IF(AJ251="o",VLOOKUP(AM251,OpenSect!$A$1:$D$11,4),IF(AJ251="u",VLOOKUP(AM251,UpHill!$A$1:$D$35,4),IF(AJ251="d",VLOOKUP(AM251,DownHill!$A$3:$D$29,4),IF(AJ251="f",VLOOKUP(AM251,FlatUnd!$A$2:$D$30,4),IF(AJ251="t",VLOOKUP(AM251,TimeAdd!$A$1:$D$18,4),IF(AJ251="l",VLOOKUP(AM251,SLimit!$A$1:$D$8,4),AP250)))))),AP250)</f>
        <v>52</v>
      </c>
      <c r="AQ251" s="53" t="str">
        <f t="shared" si="366"/>
        <v>60</v>
      </c>
      <c r="AR251" s="54" t="str">
        <f t="shared" si="367"/>
        <v>{Left} N3 [Toll] Pietermaritzburg</v>
      </c>
      <c r="AS251" s="55"/>
      <c r="AT251" s="55"/>
      <c r="AU251" s="56">
        <f>IF(GroupStTimes!$A$8=0,MIN(CB251,CD251,CF251),MIN(BZ251,CB251,CD251,CF251))</f>
        <v>0.35821759259259267</v>
      </c>
      <c r="AV251" s="56">
        <f>IF(GroupStTimes!$A$8=0,MAX(CC251,CE251,CG251),MAX(CA251,CC251,CE251,CG251))</f>
        <v>0.41182870370370378</v>
      </c>
      <c r="AW251" s="57" t="str">
        <f t="shared" si="368"/>
        <v/>
      </c>
      <c r="AX251" s="58" t="str">
        <f t="shared" si="369"/>
        <v/>
      </c>
      <c r="AY251" s="58" t="str">
        <f t="shared" si="370"/>
        <v/>
      </c>
      <c r="AZ251" s="31">
        <f t="shared" si="371"/>
        <v>83.14</v>
      </c>
      <c r="BA251" s="59">
        <f t="shared" si="372"/>
        <v>0.35791666666666677</v>
      </c>
      <c r="BB251" s="59">
        <f t="shared" si="373"/>
        <v>0.36347222222222236</v>
      </c>
      <c r="BC251" s="59">
        <f t="shared" si="374"/>
        <v>0.36042824074074081</v>
      </c>
      <c r="BD251" s="59">
        <f t="shared" si="375"/>
        <v>0.40626157407407409</v>
      </c>
      <c r="BE251" s="59">
        <f t="shared" si="376"/>
        <v>0.4011805555555556</v>
      </c>
      <c r="BF251" s="59">
        <f t="shared" si="377"/>
        <v>0.41159722222222228</v>
      </c>
      <c r="BG251" s="59">
        <f t="shared" si="378"/>
        <v>0.41180555555555565</v>
      </c>
      <c r="BH251" s="59">
        <f t="shared" si="379"/>
        <v>0.4111111111111112</v>
      </c>
      <c r="BI251" s="31">
        <f t="shared" si="380"/>
        <v>0.26000000000000512</v>
      </c>
      <c r="BJ251" s="61">
        <f t="shared" ref="BJ251:BM251" si="475">IF($AJ250="t",IF(AM249=0,0,$BI251/AM249),IF(AM250=0,0,$BI251/AM250))</f>
        <v>7.2222222222223641E-3</v>
      </c>
      <c r="BK251" s="61">
        <f t="shared" si="475"/>
        <v>6.3414634146342708E-3</v>
      </c>
      <c r="BL251" s="61">
        <f t="shared" si="475"/>
        <v>5.5319148936171297E-3</v>
      </c>
      <c r="BM251" s="61">
        <f t="shared" si="475"/>
        <v>5.0000000000000981E-3</v>
      </c>
      <c r="BN251" s="62">
        <f t="shared" si="382"/>
        <v>0</v>
      </c>
      <c r="BO251" s="62">
        <f t="shared" si="383"/>
        <v>0</v>
      </c>
      <c r="BP251" s="62">
        <f t="shared" si="384"/>
        <v>26</v>
      </c>
      <c r="BQ251" s="62">
        <f t="shared" si="385"/>
        <v>0</v>
      </c>
      <c r="BR251" s="62">
        <f t="shared" si="386"/>
        <v>0</v>
      </c>
      <c r="BS251" s="62">
        <f t="shared" si="387"/>
        <v>23</v>
      </c>
      <c r="BT251" s="62">
        <f t="shared" si="388"/>
        <v>0</v>
      </c>
      <c r="BU251" s="62">
        <f t="shared" si="389"/>
        <v>0</v>
      </c>
      <c r="BV251" s="62">
        <f t="shared" si="390"/>
        <v>20</v>
      </c>
      <c r="BW251" s="62">
        <f t="shared" si="391"/>
        <v>0</v>
      </c>
      <c r="BX251" s="62">
        <f t="shared" si="392"/>
        <v>0</v>
      </c>
      <c r="BY251" s="62">
        <f t="shared" si="393"/>
        <v>18</v>
      </c>
      <c r="BZ251" s="63">
        <f t="shared" si="394"/>
        <v>0.35821759259259267</v>
      </c>
      <c r="CA251" s="63">
        <f t="shared" si="395"/>
        <v>0.36377314814814826</v>
      </c>
      <c r="CB251" s="63">
        <f t="shared" si="396"/>
        <v>0.36069444444444454</v>
      </c>
      <c r="CC251" s="63">
        <f t="shared" si="397"/>
        <v>0.40652777777777782</v>
      </c>
      <c r="CD251" s="63">
        <f t="shared" si="398"/>
        <v>0.40141203703703709</v>
      </c>
      <c r="CE251" s="63">
        <f t="shared" si="399"/>
        <v>0.41182870370370378</v>
      </c>
      <c r="CF251" s="63">
        <f t="shared" si="400"/>
        <v>0.41201388888888896</v>
      </c>
      <c r="CG251" s="63">
        <f t="shared" si="401"/>
        <v>0.41131944444444452</v>
      </c>
      <c r="CH251" s="36"/>
      <c r="CI251" s="36"/>
      <c r="CJ251" s="36"/>
      <c r="CK251" s="36"/>
      <c r="CL251" s="60">
        <v>60</v>
      </c>
    </row>
    <row r="252" spans="1:90" ht="26.25" customHeight="1" x14ac:dyDescent="0.25">
      <c r="A252" s="37">
        <v>39</v>
      </c>
      <c r="B252" s="38"/>
      <c r="C252" s="39"/>
      <c r="D252" s="39"/>
      <c r="E252" s="39"/>
      <c r="F252" s="42"/>
      <c r="G252" s="66">
        <v>79.050000000000011</v>
      </c>
      <c r="H252" s="41">
        <f t="shared" si="473"/>
        <v>83.44</v>
      </c>
      <c r="I252" s="42">
        <v>83.380000000000024</v>
      </c>
      <c r="J252" s="43">
        <f t="shared" si="470"/>
        <v>-9.1948508835036896E-4</v>
      </c>
      <c r="K252" s="44">
        <f t="shared" si="471"/>
        <v>-7.6666666666653782E-2</v>
      </c>
      <c r="L252" s="45" t="s">
        <v>199</v>
      </c>
      <c r="M252" s="126" t="s">
        <v>1229</v>
      </c>
      <c r="N252" s="46">
        <f t="shared" si="356"/>
        <v>83.456666666666678</v>
      </c>
      <c r="O252" s="46">
        <v>0.02</v>
      </c>
      <c r="P252" s="42">
        <v>83.480000000000018</v>
      </c>
      <c r="Q252" s="46">
        <v>0.02</v>
      </c>
      <c r="R252" s="42">
        <v>83.480000000000018</v>
      </c>
      <c r="S252" s="46">
        <f t="shared" si="452"/>
        <v>4.34</v>
      </c>
      <c r="T252" s="39">
        <v>79.03</v>
      </c>
      <c r="U252" s="47" t="str">
        <f t="shared" si="462"/>
        <v/>
      </c>
      <c r="V252" s="47" t="str">
        <f t="shared" si="463"/>
        <v/>
      </c>
      <c r="W252" s="48"/>
      <c r="X252" s="48"/>
      <c r="Y252" s="48"/>
      <c r="Z252" s="48"/>
      <c r="AA252" s="48"/>
      <c r="AB252" s="48"/>
      <c r="AC252" s="49"/>
      <c r="AD252" s="49"/>
      <c r="AE252" s="51">
        <f t="shared" si="359"/>
        <v>39</v>
      </c>
      <c r="AF252" s="51" t="str">
        <f t="shared" si="360"/>
        <v/>
      </c>
      <c r="AG252" s="51" t="str">
        <f t="shared" si="361"/>
        <v/>
      </c>
      <c r="AH252" s="51" t="str">
        <f t="shared" si="362"/>
        <v/>
      </c>
      <c r="AI252" s="52">
        <f t="shared" si="363"/>
        <v>83.44</v>
      </c>
      <c r="AJ252" s="68"/>
      <c r="AK252" s="53"/>
      <c r="AL252" s="52"/>
      <c r="AM252" s="53">
        <f t="shared" si="365"/>
        <v>36</v>
      </c>
      <c r="AN252" s="53">
        <f>IF(AJ252&lt;&gt;"",IF(AJ252="o",VLOOKUP(AM252,OpenSect!$A$1:$D$11,2),IF(AJ252="u",VLOOKUP(AM252,UpHill!$A$1:$D$35,2),IF(AJ252="d",VLOOKUP(AM252,DownHill!$A$3:$D$29,2),IF(AJ252="f",VLOOKUP(AM252,FlatUnd!$A$2:$D$30,2),IF(AJ252="t",VLOOKUP(AM252,TimeAdd!$A$1:$D$176,2),IF(AJ252="l",VLOOKUP(AM252,SLimit!$A$1:$D$8,2),AN251)))))),AN251)</f>
        <v>41</v>
      </c>
      <c r="AO252" s="53">
        <f>IF(AJ252&lt;&gt;"",IF(AJ252="o",VLOOKUP(AM252,OpenSect!$A$1:$D$11,3),IF(AJ252="u",VLOOKUP(AM252,UpHill!$A$1:$D$35,3),IF(AJ252="d",VLOOKUP(AM252,DownHill!$A$3:$D$29,3),IF(AJ252="f",VLOOKUP(AM252,FlatUnd!$A$2:$D$30,3),IF(AJ252="t",VLOOKUP(AM252,TimeAdd!$A$1:$D$18,3),IF(AJ252="l",VLOOKUP(AM252,SLimit!$A$1:$D$8,3),AO251)))))),AO251)</f>
        <v>47</v>
      </c>
      <c r="AP252" s="53">
        <f>IF(AJ252&lt;&gt;"",IF(AJ252="o",VLOOKUP(AM252,OpenSect!$A$1:$D$11,4),IF(AJ252="u",VLOOKUP(AM252,UpHill!$A$1:$D$35,4),IF(AJ252="d",VLOOKUP(AM252,DownHill!$A$3:$D$29,4),IF(AJ252="f",VLOOKUP(AM252,FlatUnd!$A$2:$D$30,4),IF(AJ252="t",VLOOKUP(AM252,TimeAdd!$A$1:$D$18,4),IF(AJ252="l",VLOOKUP(AM252,SLimit!$A$1:$D$8,4),AP251)))))),AP251)</f>
        <v>52</v>
      </c>
      <c r="AQ252" s="53" t="str">
        <f t="shared" si="366"/>
        <v>60</v>
      </c>
      <c r="AR252" s="54" t="str">
        <f t="shared" si="367"/>
        <v>Warning - Stop. 100m.</v>
      </c>
      <c r="AS252" s="55"/>
      <c r="AT252" s="55"/>
      <c r="AU252" s="56">
        <f>IF(GroupStTimes!$A$8=0,MIN(CB252,CD252,CF252),MIN(BZ252,CB252,CD252,CF252))</f>
        <v>0.35826388888888899</v>
      </c>
      <c r="AV252" s="56">
        <f>IF(GroupStTimes!$A$8=0,MAX(CC252,CE252,CG252),MAX(CA252,CC252,CE252,CG252))</f>
        <v>0.41186342592592601</v>
      </c>
      <c r="AW252" s="57" t="str">
        <f t="shared" si="368"/>
        <v/>
      </c>
      <c r="AX252" s="58" t="str">
        <f t="shared" si="369"/>
        <v/>
      </c>
      <c r="AY252" s="58" t="str">
        <f t="shared" si="370"/>
        <v/>
      </c>
      <c r="AZ252" s="31">
        <f t="shared" si="371"/>
        <v>83.14</v>
      </c>
      <c r="BA252" s="59">
        <f t="shared" si="372"/>
        <v>0.35791666666666677</v>
      </c>
      <c r="BB252" s="59">
        <f t="shared" si="373"/>
        <v>0.36347222222222236</v>
      </c>
      <c r="BC252" s="59">
        <f t="shared" si="374"/>
        <v>0.36042824074074081</v>
      </c>
      <c r="BD252" s="59">
        <f t="shared" si="375"/>
        <v>0.40626157407407409</v>
      </c>
      <c r="BE252" s="59">
        <f t="shared" si="376"/>
        <v>0.4011805555555556</v>
      </c>
      <c r="BF252" s="59">
        <f t="shared" si="377"/>
        <v>0.41159722222222228</v>
      </c>
      <c r="BG252" s="59">
        <f t="shared" si="378"/>
        <v>0.41180555555555565</v>
      </c>
      <c r="BH252" s="59">
        <f t="shared" si="379"/>
        <v>0.4111111111111112</v>
      </c>
      <c r="BI252" s="31">
        <f t="shared" si="380"/>
        <v>0.29999999999999716</v>
      </c>
      <c r="BJ252" s="61">
        <f t="shared" ref="BJ252:BM252" si="476">IF($AJ251="t",IF(AM250=0,0,$BI252/AM250),IF(AM251=0,0,$BI252/AM251))</f>
        <v>8.3333333333332552E-3</v>
      </c>
      <c r="BK252" s="61">
        <f t="shared" si="476"/>
        <v>7.3170731707316384E-3</v>
      </c>
      <c r="BL252" s="61">
        <f t="shared" si="476"/>
        <v>6.3829787234041951E-3</v>
      </c>
      <c r="BM252" s="61">
        <f t="shared" si="476"/>
        <v>5.7692307692307149E-3</v>
      </c>
      <c r="BN252" s="62">
        <f t="shared" si="382"/>
        <v>0</v>
      </c>
      <c r="BO252" s="62">
        <f t="shared" si="383"/>
        <v>0</v>
      </c>
      <c r="BP252" s="62">
        <f t="shared" si="384"/>
        <v>30</v>
      </c>
      <c r="BQ252" s="62">
        <f t="shared" si="385"/>
        <v>0</v>
      </c>
      <c r="BR252" s="62">
        <f t="shared" si="386"/>
        <v>0</v>
      </c>
      <c r="BS252" s="62">
        <f t="shared" si="387"/>
        <v>26</v>
      </c>
      <c r="BT252" s="62">
        <f t="shared" si="388"/>
        <v>0</v>
      </c>
      <c r="BU252" s="62">
        <f t="shared" si="389"/>
        <v>0</v>
      </c>
      <c r="BV252" s="62">
        <f t="shared" si="390"/>
        <v>23</v>
      </c>
      <c r="BW252" s="62">
        <f t="shared" si="391"/>
        <v>0</v>
      </c>
      <c r="BX252" s="62">
        <f t="shared" si="392"/>
        <v>0</v>
      </c>
      <c r="BY252" s="62">
        <f t="shared" si="393"/>
        <v>21</v>
      </c>
      <c r="BZ252" s="63">
        <f t="shared" si="394"/>
        <v>0.35826388888888899</v>
      </c>
      <c r="CA252" s="63">
        <f t="shared" si="395"/>
        <v>0.36381944444444458</v>
      </c>
      <c r="CB252" s="63">
        <f t="shared" si="396"/>
        <v>0.36072916666666671</v>
      </c>
      <c r="CC252" s="63">
        <f t="shared" si="397"/>
        <v>0.40656249999999999</v>
      </c>
      <c r="CD252" s="63">
        <f t="shared" si="398"/>
        <v>0.40144675925925932</v>
      </c>
      <c r="CE252" s="63">
        <f t="shared" si="399"/>
        <v>0.41186342592592601</v>
      </c>
      <c r="CF252" s="63">
        <f t="shared" si="400"/>
        <v>0.41204861111111118</v>
      </c>
      <c r="CG252" s="63">
        <f t="shared" si="401"/>
        <v>0.41135416666666674</v>
      </c>
      <c r="CH252" s="36"/>
      <c r="CI252" s="36"/>
      <c r="CJ252" s="36"/>
      <c r="CK252" s="36"/>
      <c r="CL252" s="60">
        <v>60</v>
      </c>
    </row>
    <row r="253" spans="1:90" ht="26.25" customHeight="1" x14ac:dyDescent="0.25">
      <c r="A253" s="37">
        <v>39</v>
      </c>
      <c r="B253" s="38"/>
      <c r="C253" s="69" t="s">
        <v>49</v>
      </c>
      <c r="D253" s="39">
        <v>34</v>
      </c>
      <c r="E253" s="39"/>
      <c r="F253" s="42"/>
      <c r="G253" s="40">
        <v>79.03</v>
      </c>
      <c r="H253" s="41">
        <f t="shared" si="473"/>
        <v>83.52</v>
      </c>
      <c r="I253" s="42">
        <v>83.470000000000013</v>
      </c>
      <c r="J253" s="43">
        <f t="shared" si="470"/>
        <v>-7.5875564074916212E-4</v>
      </c>
      <c r="K253" s="44">
        <f t="shared" si="471"/>
        <v>-6.3333333333332575E-2</v>
      </c>
      <c r="L253" s="45" t="s">
        <v>200</v>
      </c>
      <c r="M253" s="126" t="s">
        <v>1229</v>
      </c>
      <c r="N253" s="46">
        <f t="shared" si="356"/>
        <v>83.533333333333346</v>
      </c>
      <c r="O253" s="46">
        <v>0.02</v>
      </c>
      <c r="P253" s="42">
        <v>83.570000000000007</v>
      </c>
      <c r="Q253" s="46">
        <v>0.02</v>
      </c>
      <c r="R253" s="42">
        <v>83.570000000000007</v>
      </c>
      <c r="S253" s="46">
        <f t="shared" si="452"/>
        <v>4.34</v>
      </c>
      <c r="T253" s="39">
        <v>79.08</v>
      </c>
      <c r="U253" s="47" t="str">
        <f t="shared" si="462"/>
        <v/>
      </c>
      <c r="V253" s="47" t="str">
        <f t="shared" si="463"/>
        <v/>
      </c>
      <c r="W253" s="48"/>
      <c r="X253" s="48"/>
      <c r="Y253" s="48"/>
      <c r="Z253" s="48"/>
      <c r="AA253" s="48"/>
      <c r="AB253" s="48"/>
      <c r="AC253" s="49"/>
      <c r="AD253" s="49"/>
      <c r="AE253" s="51">
        <f t="shared" si="359"/>
        <v>39</v>
      </c>
      <c r="AF253" s="51" t="str">
        <f t="shared" si="360"/>
        <v/>
      </c>
      <c r="AG253" s="51" t="str">
        <f t="shared" si="361"/>
        <v>f</v>
      </c>
      <c r="AH253" s="51">
        <f t="shared" si="362"/>
        <v>34</v>
      </c>
      <c r="AI253" s="52">
        <f t="shared" si="363"/>
        <v>83.52</v>
      </c>
      <c r="AJ253" s="68" t="s">
        <v>49</v>
      </c>
      <c r="AK253" s="53"/>
      <c r="AL253" s="52"/>
      <c r="AM253" s="53">
        <f t="shared" si="365"/>
        <v>34</v>
      </c>
      <c r="AN253" s="53">
        <f>IF(AJ253&lt;&gt;"",IF(AJ253="o",VLOOKUP(AM253,OpenSect!$A$1:$D$11,2),IF(AJ253="u",VLOOKUP(AM253,UpHill!$A$1:$D$35,2),IF(AJ253="d",VLOOKUP(AM253,DownHill!$A$3:$D$29,2),IF(AJ253="f",VLOOKUP(AM253,FlatUnd!$A$2:$D$30,2),IF(AJ253="t",VLOOKUP(AM253,TimeAdd!$A$1:$D$176,2),IF(AJ253="l",VLOOKUP(AM253,SLimit!$A$1:$D$8,2),AN252)))))),AN252)</f>
        <v>39</v>
      </c>
      <c r="AO253" s="53">
        <f>IF(AJ253&lt;&gt;"",IF(AJ253="o",VLOOKUP(AM253,OpenSect!$A$1:$D$11,3),IF(AJ253="u",VLOOKUP(AM253,UpHill!$A$1:$D$35,3),IF(AJ253="d",VLOOKUP(AM253,DownHill!$A$3:$D$29,3),IF(AJ253="f",VLOOKUP(AM253,FlatUnd!$A$2:$D$30,3),IF(AJ253="t",VLOOKUP(AM253,TimeAdd!$A$1:$D$18,3),IF(AJ253="l",VLOOKUP(AM253,SLimit!$A$1:$D$8,3),AO252)))))),AO252)</f>
        <v>44</v>
      </c>
      <c r="AP253" s="53">
        <f>IF(AJ253&lt;&gt;"",IF(AJ253="o",VLOOKUP(AM253,OpenSect!$A$1:$D$11,4),IF(AJ253="u",VLOOKUP(AM253,UpHill!$A$1:$D$35,4),IF(AJ253="d",VLOOKUP(AM253,DownHill!$A$3:$D$29,4),IF(AJ253="f",VLOOKUP(AM253,FlatUnd!$A$2:$D$30,4),IF(AJ253="t",VLOOKUP(AM253,TimeAdd!$A$1:$D$18,4),IF(AJ253="l",VLOOKUP(AM253,SLimit!$A$1:$D$8,4),AP252)))))),AP252)</f>
        <v>49</v>
      </c>
      <c r="AQ253" s="53" t="str">
        <f t="shared" si="366"/>
        <v>60</v>
      </c>
      <c r="AR253" s="54" t="str">
        <f t="shared" si="367"/>
        <v>STOP.  3-Way Stop. Carry straight on.</v>
      </c>
      <c r="AS253" s="55"/>
      <c r="AT253" s="55"/>
      <c r="AU253" s="56">
        <f>IF(GroupStTimes!$A$8=0,MIN(CB253,CD253,CF253),MIN(BZ253,CB253,CD253,CF253))</f>
        <v>0.35835648148148158</v>
      </c>
      <c r="AV253" s="56">
        <f>IF(GroupStTimes!$A$8=0,MAX(CC253,CE253,CG253),MAX(CA253,CC253,CE253,CG253))</f>
        <v>0.41193287037037041</v>
      </c>
      <c r="AW253" s="57" t="str">
        <f t="shared" si="368"/>
        <v/>
      </c>
      <c r="AX253" s="58" t="str">
        <f t="shared" si="369"/>
        <v/>
      </c>
      <c r="AY253" s="58" t="str">
        <f t="shared" si="370"/>
        <v/>
      </c>
      <c r="AZ253" s="31">
        <f t="shared" si="371"/>
        <v>83.14</v>
      </c>
      <c r="BA253" s="59">
        <f t="shared" si="372"/>
        <v>0.35791666666666677</v>
      </c>
      <c r="BB253" s="59">
        <f t="shared" si="373"/>
        <v>0.36347222222222236</v>
      </c>
      <c r="BC253" s="59">
        <f t="shared" si="374"/>
        <v>0.36042824074074081</v>
      </c>
      <c r="BD253" s="59">
        <f t="shared" si="375"/>
        <v>0.40626157407407409</v>
      </c>
      <c r="BE253" s="59">
        <f t="shared" si="376"/>
        <v>0.4011805555555556</v>
      </c>
      <c r="BF253" s="59">
        <f t="shared" si="377"/>
        <v>0.41159722222222228</v>
      </c>
      <c r="BG253" s="59">
        <f t="shared" si="378"/>
        <v>0.41180555555555565</v>
      </c>
      <c r="BH253" s="59">
        <f t="shared" si="379"/>
        <v>0.4111111111111112</v>
      </c>
      <c r="BI253" s="31">
        <f t="shared" si="380"/>
        <v>0.37999999999999545</v>
      </c>
      <c r="BJ253" s="61">
        <f t="shared" ref="BJ253:BM253" si="477">IF($AJ252="t",IF(AM251=0,0,$BI253/AM251),IF(AM252=0,0,$BI253/AM252))</f>
        <v>1.0555555555555429E-2</v>
      </c>
      <c r="BK253" s="61">
        <f t="shared" si="477"/>
        <v>9.2682926829267178E-3</v>
      </c>
      <c r="BL253" s="61">
        <f t="shared" si="477"/>
        <v>8.0851063829786261E-3</v>
      </c>
      <c r="BM253" s="61">
        <f t="shared" si="477"/>
        <v>7.30769230769222E-3</v>
      </c>
      <c r="BN253" s="62">
        <f t="shared" si="382"/>
        <v>0</v>
      </c>
      <c r="BO253" s="62">
        <f t="shared" si="383"/>
        <v>0</v>
      </c>
      <c r="BP253" s="62">
        <f t="shared" si="384"/>
        <v>38</v>
      </c>
      <c r="BQ253" s="62">
        <f t="shared" si="385"/>
        <v>0</v>
      </c>
      <c r="BR253" s="62">
        <f t="shared" si="386"/>
        <v>0</v>
      </c>
      <c r="BS253" s="62">
        <f t="shared" si="387"/>
        <v>33</v>
      </c>
      <c r="BT253" s="62">
        <f t="shared" si="388"/>
        <v>0</v>
      </c>
      <c r="BU253" s="62">
        <f t="shared" si="389"/>
        <v>0</v>
      </c>
      <c r="BV253" s="62">
        <f t="shared" si="390"/>
        <v>29</v>
      </c>
      <c r="BW253" s="62">
        <f t="shared" si="391"/>
        <v>0</v>
      </c>
      <c r="BX253" s="62">
        <f t="shared" si="392"/>
        <v>0</v>
      </c>
      <c r="BY253" s="62">
        <f t="shared" si="393"/>
        <v>26</v>
      </c>
      <c r="BZ253" s="63">
        <f t="shared" si="394"/>
        <v>0.35835648148148158</v>
      </c>
      <c r="CA253" s="63">
        <f t="shared" si="395"/>
        <v>0.36391203703703717</v>
      </c>
      <c r="CB253" s="63">
        <f t="shared" si="396"/>
        <v>0.36081018518518526</v>
      </c>
      <c r="CC253" s="63">
        <f t="shared" si="397"/>
        <v>0.40664351851851854</v>
      </c>
      <c r="CD253" s="63">
        <f t="shared" si="398"/>
        <v>0.40151620370370372</v>
      </c>
      <c r="CE253" s="63">
        <f t="shared" si="399"/>
        <v>0.41193287037037041</v>
      </c>
      <c r="CF253" s="63">
        <f t="shared" si="400"/>
        <v>0.41210648148148155</v>
      </c>
      <c r="CG253" s="63">
        <f t="shared" si="401"/>
        <v>0.4114120370370371</v>
      </c>
      <c r="CH253" s="36"/>
      <c r="CI253" s="36"/>
      <c r="CJ253" s="36"/>
      <c r="CK253" s="36"/>
      <c r="CL253" s="60">
        <v>60</v>
      </c>
    </row>
    <row r="254" spans="1:90" ht="26.25" customHeight="1" x14ac:dyDescent="0.25">
      <c r="A254" s="37">
        <v>39</v>
      </c>
      <c r="B254" s="38" t="s">
        <v>201</v>
      </c>
      <c r="C254" s="39" t="s">
        <v>49</v>
      </c>
      <c r="D254" s="39">
        <v>46</v>
      </c>
      <c r="E254" s="39"/>
      <c r="F254" s="42"/>
      <c r="G254" s="40">
        <v>79.2</v>
      </c>
      <c r="H254" s="41">
        <f t="shared" si="473"/>
        <v>83.69</v>
      </c>
      <c r="I254" s="42">
        <v>83.640000000000015</v>
      </c>
      <c r="J254" s="43">
        <f t="shared" si="470"/>
        <v>-7.9706679419713842E-4</v>
      </c>
      <c r="K254" s="44">
        <f t="shared" si="471"/>
        <v>-6.6666666666648666E-2</v>
      </c>
      <c r="L254" s="45" t="s">
        <v>202</v>
      </c>
      <c r="M254" s="126" t="s">
        <v>1231</v>
      </c>
      <c r="N254" s="46">
        <f t="shared" si="356"/>
        <v>83.706666666666663</v>
      </c>
      <c r="O254" s="46">
        <v>0.02</v>
      </c>
      <c r="P254" s="42">
        <v>83.740000000000009</v>
      </c>
      <c r="Q254" s="46">
        <v>0.02</v>
      </c>
      <c r="R254" s="42">
        <v>83.740000000000009</v>
      </c>
      <c r="S254" s="46">
        <f t="shared" si="452"/>
        <v>4.34</v>
      </c>
      <c r="T254" s="39">
        <v>79.260000000000005</v>
      </c>
      <c r="U254" s="47" t="str">
        <f t="shared" si="462"/>
        <v/>
      </c>
      <c r="V254" s="47" t="str">
        <f t="shared" si="463"/>
        <v/>
      </c>
      <c r="W254" s="48"/>
      <c r="X254" s="48"/>
      <c r="Y254" s="48"/>
      <c r="Z254" s="48"/>
      <c r="AA254" s="48"/>
      <c r="AB254" s="48"/>
      <c r="AC254" s="49"/>
      <c r="AD254" s="49"/>
      <c r="AE254" s="51">
        <f t="shared" si="359"/>
        <v>39</v>
      </c>
      <c r="AF254" s="51" t="str">
        <f t="shared" si="360"/>
        <v>Und</v>
      </c>
      <c r="AG254" s="51" t="str">
        <f t="shared" si="361"/>
        <v>f</v>
      </c>
      <c r="AH254" s="51">
        <f t="shared" si="362"/>
        <v>46</v>
      </c>
      <c r="AI254" s="52">
        <f t="shared" si="363"/>
        <v>83.69</v>
      </c>
      <c r="AJ254" s="68" t="s">
        <v>49</v>
      </c>
      <c r="AK254" s="53"/>
      <c r="AL254" s="52"/>
      <c r="AM254" s="53">
        <f t="shared" si="365"/>
        <v>46</v>
      </c>
      <c r="AN254" s="53">
        <f>IF(AJ254&lt;&gt;"",IF(AJ254="o",VLOOKUP(AM254,OpenSect!$A$1:$D$11,2),IF(AJ254="u",VLOOKUP(AM254,UpHill!$A$1:$D$35,2),IF(AJ254="d",VLOOKUP(AM254,DownHill!$A$3:$D$29,2),IF(AJ254="f",VLOOKUP(AM254,FlatUnd!$A$2:$D$30,2),IF(AJ254="t",VLOOKUP(AM254,TimeAdd!$A$1:$D$176,2),IF(AJ254="l",VLOOKUP(AM254,SLimit!$A$1:$D$8,2),AN253)))))),AN253)</f>
        <v>55</v>
      </c>
      <c r="AO254" s="53">
        <f>IF(AJ254&lt;&gt;"",IF(AJ254="o",VLOOKUP(AM254,OpenSect!$A$1:$D$11,3),IF(AJ254="u",VLOOKUP(AM254,UpHill!$A$1:$D$35,3),IF(AJ254="d",VLOOKUP(AM254,DownHill!$A$3:$D$29,3),IF(AJ254="f",VLOOKUP(AM254,FlatUnd!$A$2:$D$30,3),IF(AJ254="t",VLOOKUP(AM254,TimeAdd!$A$1:$D$18,3),IF(AJ254="l",VLOOKUP(AM254,SLimit!$A$1:$D$8,3),AO253)))))),AO253)</f>
        <v>64</v>
      </c>
      <c r="AP254" s="53">
        <f>IF(AJ254&lt;&gt;"",IF(AJ254="o",VLOOKUP(AM254,OpenSect!$A$1:$D$11,4),IF(AJ254="u",VLOOKUP(AM254,UpHill!$A$1:$D$35,4),IF(AJ254="d",VLOOKUP(AM254,DownHill!$A$3:$D$29,4),IF(AJ254="f",VLOOKUP(AM254,FlatUnd!$A$2:$D$30,4),IF(AJ254="t",VLOOKUP(AM254,TimeAdd!$A$1:$D$18,4),IF(AJ254="l",VLOOKUP(AM254,SLimit!$A$1:$D$8,4),AP253)))))),AP253)</f>
        <v>72</v>
      </c>
      <c r="AQ254" s="53" t="str">
        <f t="shared" si="366"/>
        <v>80</v>
      </c>
      <c r="AR254" s="54" t="str">
        <f t="shared" si="367"/>
        <v>Madrassa An-Noor, for the Blind</v>
      </c>
      <c r="AS254" s="55"/>
      <c r="AT254" s="55"/>
      <c r="AU254" s="56">
        <f>IF(GroupStTimes!$A$8=0,MIN(CB254,CD254,CF254),MIN(BZ254,CB254,CD254,CF254))</f>
        <v>0.35856481481481489</v>
      </c>
      <c r="AV254" s="56">
        <f>IF(GroupStTimes!$A$8=0,MAX(CC254,CE254,CG254),MAX(CA254,CC254,CE254,CG254))</f>
        <v>0.41209490740740745</v>
      </c>
      <c r="AW254" s="57" t="str">
        <f t="shared" si="368"/>
        <v/>
      </c>
      <c r="AX254" s="58" t="str">
        <f t="shared" si="369"/>
        <v/>
      </c>
      <c r="AY254" s="58" t="str">
        <f t="shared" si="370"/>
        <v/>
      </c>
      <c r="AZ254" s="31">
        <f t="shared" si="371"/>
        <v>83.52</v>
      </c>
      <c r="BA254" s="59">
        <f t="shared" si="372"/>
        <v>0.35835648148148158</v>
      </c>
      <c r="BB254" s="59">
        <f t="shared" si="373"/>
        <v>0.36391203703703717</v>
      </c>
      <c r="BC254" s="59">
        <f t="shared" si="374"/>
        <v>0.36081018518518526</v>
      </c>
      <c r="BD254" s="59">
        <f t="shared" si="375"/>
        <v>0.40664351851851854</v>
      </c>
      <c r="BE254" s="59">
        <f t="shared" si="376"/>
        <v>0.40151620370370372</v>
      </c>
      <c r="BF254" s="59">
        <f t="shared" si="377"/>
        <v>0.41193287037037041</v>
      </c>
      <c r="BG254" s="59">
        <f t="shared" si="378"/>
        <v>0.41210648148148155</v>
      </c>
      <c r="BH254" s="59">
        <f t="shared" si="379"/>
        <v>0.4114120370370371</v>
      </c>
      <c r="BI254" s="31">
        <f t="shared" si="380"/>
        <v>0.17000000000000171</v>
      </c>
      <c r="BJ254" s="61">
        <f t="shared" ref="BJ254:BM254" si="478">IF($AJ253="t",IF(AM252=0,0,$BI254/AM252),IF(AM253=0,0,$BI254/AM253))</f>
        <v>5.0000000000000504E-3</v>
      </c>
      <c r="BK254" s="61">
        <f t="shared" si="478"/>
        <v>4.358974358974403E-3</v>
      </c>
      <c r="BL254" s="61">
        <f t="shared" si="478"/>
        <v>3.8636363636364024E-3</v>
      </c>
      <c r="BM254" s="61">
        <f t="shared" si="478"/>
        <v>3.4693877551020755E-3</v>
      </c>
      <c r="BN254" s="62">
        <f t="shared" si="382"/>
        <v>0</v>
      </c>
      <c r="BO254" s="62">
        <f t="shared" si="383"/>
        <v>0</v>
      </c>
      <c r="BP254" s="62">
        <f t="shared" si="384"/>
        <v>18</v>
      </c>
      <c r="BQ254" s="62">
        <f t="shared" si="385"/>
        <v>0</v>
      </c>
      <c r="BR254" s="62">
        <f t="shared" si="386"/>
        <v>0</v>
      </c>
      <c r="BS254" s="62">
        <f t="shared" si="387"/>
        <v>16</v>
      </c>
      <c r="BT254" s="62">
        <f t="shared" si="388"/>
        <v>0</v>
      </c>
      <c r="BU254" s="62">
        <f t="shared" si="389"/>
        <v>0</v>
      </c>
      <c r="BV254" s="62">
        <f t="shared" si="390"/>
        <v>14</v>
      </c>
      <c r="BW254" s="62">
        <f t="shared" si="391"/>
        <v>0</v>
      </c>
      <c r="BX254" s="62">
        <f t="shared" si="392"/>
        <v>0</v>
      </c>
      <c r="BY254" s="62">
        <f t="shared" si="393"/>
        <v>12</v>
      </c>
      <c r="BZ254" s="63">
        <f t="shared" si="394"/>
        <v>0.35856481481481489</v>
      </c>
      <c r="CA254" s="63">
        <f t="shared" si="395"/>
        <v>0.36412037037037048</v>
      </c>
      <c r="CB254" s="63">
        <f t="shared" si="396"/>
        <v>0.36099537037037044</v>
      </c>
      <c r="CC254" s="63">
        <f t="shared" si="397"/>
        <v>0.40682870370370372</v>
      </c>
      <c r="CD254" s="63">
        <f t="shared" si="398"/>
        <v>0.40167824074074077</v>
      </c>
      <c r="CE254" s="63">
        <f t="shared" si="399"/>
        <v>0.41209490740740745</v>
      </c>
      <c r="CF254" s="63">
        <f t="shared" si="400"/>
        <v>0.41224537037037046</v>
      </c>
      <c r="CG254" s="63">
        <f t="shared" si="401"/>
        <v>0.41155092592592601</v>
      </c>
      <c r="CH254" s="36"/>
      <c r="CI254" s="36"/>
      <c r="CJ254" s="36"/>
      <c r="CK254" s="36"/>
      <c r="CL254" s="60">
        <v>60</v>
      </c>
    </row>
    <row r="255" spans="1:90" ht="26.25" customHeight="1" x14ac:dyDescent="0.25">
      <c r="A255" s="37">
        <v>39</v>
      </c>
      <c r="B255" s="38"/>
      <c r="C255" s="39"/>
      <c r="D255" s="39"/>
      <c r="E255" s="39"/>
      <c r="F255" s="42"/>
      <c r="G255" s="66">
        <v>80.31</v>
      </c>
      <c r="H255" s="41">
        <f t="shared" si="473"/>
        <v>84.8</v>
      </c>
      <c r="I255" s="42">
        <v>84.750000000000014</v>
      </c>
      <c r="J255" s="43">
        <f t="shared" si="470"/>
        <v>-7.4729596853472988E-4</v>
      </c>
      <c r="K255" s="44">
        <f t="shared" si="471"/>
        <v>-6.3333333333318365E-2</v>
      </c>
      <c r="L255" s="45" t="s">
        <v>94</v>
      </c>
      <c r="M255" s="126" t="s">
        <v>1231</v>
      </c>
      <c r="N255" s="46">
        <f t="shared" si="356"/>
        <v>84.813333333333333</v>
      </c>
      <c r="O255" s="46">
        <v>0.02</v>
      </c>
      <c r="P255" s="42">
        <v>84.850000000000009</v>
      </c>
      <c r="Q255" s="46">
        <v>0.02</v>
      </c>
      <c r="R255" s="42">
        <v>84.850000000000009</v>
      </c>
      <c r="S255" s="46">
        <f t="shared" si="452"/>
        <v>4.34</v>
      </c>
      <c r="T255" s="39">
        <v>80.36</v>
      </c>
      <c r="U255" s="47" t="str">
        <f t="shared" si="462"/>
        <v/>
      </c>
      <c r="V255" s="47" t="str">
        <f t="shared" si="463"/>
        <v/>
      </c>
      <c r="W255" s="48"/>
      <c r="X255" s="48"/>
      <c r="Y255" s="48"/>
      <c r="Z255" s="48"/>
      <c r="AA255" s="48"/>
      <c r="AB255" s="48"/>
      <c r="AC255" s="49"/>
      <c r="AD255" s="49"/>
      <c r="AE255" s="51">
        <f t="shared" si="359"/>
        <v>39</v>
      </c>
      <c r="AF255" s="51" t="str">
        <f t="shared" si="360"/>
        <v/>
      </c>
      <c r="AG255" s="51" t="str">
        <f t="shared" si="361"/>
        <v/>
      </c>
      <c r="AH255" s="51" t="str">
        <f t="shared" si="362"/>
        <v/>
      </c>
      <c r="AI255" s="52">
        <f t="shared" si="363"/>
        <v>84.8</v>
      </c>
      <c r="AJ255" s="68"/>
      <c r="AK255" s="53"/>
      <c r="AL255" s="52"/>
      <c r="AM255" s="53">
        <f t="shared" si="365"/>
        <v>46</v>
      </c>
      <c r="AN255" s="53">
        <f>IF(AJ255&lt;&gt;"",IF(AJ255="o",VLOOKUP(AM255,OpenSect!$A$1:$D$11,2),IF(AJ255="u",VLOOKUP(AM255,UpHill!$A$1:$D$35,2),IF(AJ255="d",VLOOKUP(AM255,DownHill!$A$3:$D$29,2),IF(AJ255="f",VLOOKUP(AM255,FlatUnd!$A$2:$D$30,2),IF(AJ255="t",VLOOKUP(AM255,TimeAdd!$A$1:$D$176,2),IF(AJ255="l",VLOOKUP(AM255,SLimit!$A$1:$D$8,2),AN254)))))),AN254)</f>
        <v>55</v>
      </c>
      <c r="AO255" s="53">
        <f>IF(AJ255&lt;&gt;"",IF(AJ255="o",VLOOKUP(AM255,OpenSect!$A$1:$D$11,3),IF(AJ255="u",VLOOKUP(AM255,UpHill!$A$1:$D$35,3),IF(AJ255="d",VLOOKUP(AM255,DownHill!$A$3:$D$29,3),IF(AJ255="f",VLOOKUP(AM255,FlatUnd!$A$2:$D$30,3),IF(AJ255="t",VLOOKUP(AM255,TimeAdd!$A$1:$D$18,3),IF(AJ255="l",VLOOKUP(AM255,SLimit!$A$1:$D$8,3),AO254)))))),AO254)</f>
        <v>64</v>
      </c>
      <c r="AP255" s="53">
        <f>IF(AJ255&lt;&gt;"",IF(AJ255="o",VLOOKUP(AM255,OpenSect!$A$1:$D$11,4),IF(AJ255="u",VLOOKUP(AM255,UpHill!$A$1:$D$35,4),IF(AJ255="d",VLOOKUP(AM255,DownHill!$A$3:$D$29,4),IF(AJ255="f",VLOOKUP(AM255,FlatUnd!$A$2:$D$30,4),IF(AJ255="t",VLOOKUP(AM255,TimeAdd!$A$1:$D$18,4),IF(AJ255="l",VLOOKUP(AM255,SLimit!$A$1:$D$8,4),AP254)))))),AP254)</f>
        <v>72</v>
      </c>
      <c r="AQ255" s="53" t="str">
        <f t="shared" si="366"/>
        <v>80</v>
      </c>
      <c r="AR255" s="54" t="str">
        <f t="shared" si="367"/>
        <v>Overhead Wires</v>
      </c>
      <c r="AS255" s="55"/>
      <c r="AT255" s="55"/>
      <c r="AU255" s="56">
        <f>IF(GroupStTimes!$A$8=0,MIN(CB255,CD255,CF255),MIN(BZ255,CB255,CD255,CF255))</f>
        <v>0.35957175925925933</v>
      </c>
      <c r="AV255" s="56">
        <f>IF(GroupStTimes!$A$8=0,MAX(CC255,CE255,CG255),MAX(CA255,CC255,CE255,CG255))</f>
        <v>0.41281250000000003</v>
      </c>
      <c r="AW255" s="57" t="str">
        <f t="shared" si="368"/>
        <v/>
      </c>
      <c r="AX255" s="58" t="str">
        <f t="shared" si="369"/>
        <v/>
      </c>
      <c r="AY255" s="58" t="str">
        <f t="shared" si="370"/>
        <v/>
      </c>
      <c r="AZ255" s="31">
        <f t="shared" si="371"/>
        <v>83.69</v>
      </c>
      <c r="BA255" s="59">
        <f t="shared" si="372"/>
        <v>0.35856481481481489</v>
      </c>
      <c r="BB255" s="59">
        <f t="shared" si="373"/>
        <v>0.36412037037037048</v>
      </c>
      <c r="BC255" s="59">
        <f t="shared" si="374"/>
        <v>0.36099537037037044</v>
      </c>
      <c r="BD255" s="59">
        <f t="shared" si="375"/>
        <v>0.40682870370370372</v>
      </c>
      <c r="BE255" s="59">
        <f t="shared" si="376"/>
        <v>0.40167824074074077</v>
      </c>
      <c r="BF255" s="59">
        <f t="shared" si="377"/>
        <v>0.41209490740740745</v>
      </c>
      <c r="BG255" s="59">
        <f t="shared" si="378"/>
        <v>0.41224537037037046</v>
      </c>
      <c r="BH255" s="59">
        <f t="shared" si="379"/>
        <v>0.41155092592592601</v>
      </c>
      <c r="BI255" s="31">
        <f t="shared" si="380"/>
        <v>1.1099999999999994</v>
      </c>
      <c r="BJ255" s="61">
        <f t="shared" ref="BJ255:BM255" si="479">IF($AJ254="t",IF(AM253=0,0,$BI255/AM253),IF(AM254=0,0,$BI255/AM254))</f>
        <v>2.4130434782608682E-2</v>
      </c>
      <c r="BK255" s="61">
        <f t="shared" si="479"/>
        <v>2.0181818181818172E-2</v>
      </c>
      <c r="BL255" s="61">
        <f t="shared" si="479"/>
        <v>1.7343749999999991E-2</v>
      </c>
      <c r="BM255" s="61">
        <f t="shared" si="479"/>
        <v>1.5416666666666658E-2</v>
      </c>
      <c r="BN255" s="62">
        <f t="shared" si="382"/>
        <v>0</v>
      </c>
      <c r="BO255" s="62">
        <f t="shared" si="383"/>
        <v>1</v>
      </c>
      <c r="BP255" s="62">
        <f t="shared" si="384"/>
        <v>27</v>
      </c>
      <c r="BQ255" s="62">
        <f t="shared" si="385"/>
        <v>0</v>
      </c>
      <c r="BR255" s="62">
        <f t="shared" si="386"/>
        <v>1</v>
      </c>
      <c r="BS255" s="62">
        <f t="shared" si="387"/>
        <v>13</v>
      </c>
      <c r="BT255" s="62">
        <f t="shared" si="388"/>
        <v>0</v>
      </c>
      <c r="BU255" s="62">
        <f t="shared" si="389"/>
        <v>1</v>
      </c>
      <c r="BV255" s="62">
        <f t="shared" si="390"/>
        <v>2</v>
      </c>
      <c r="BW255" s="62">
        <f t="shared" si="391"/>
        <v>0</v>
      </c>
      <c r="BX255" s="62">
        <f t="shared" si="392"/>
        <v>0</v>
      </c>
      <c r="BY255" s="62">
        <f t="shared" si="393"/>
        <v>56</v>
      </c>
      <c r="BZ255" s="63">
        <f t="shared" si="394"/>
        <v>0.35957175925925933</v>
      </c>
      <c r="CA255" s="63">
        <f t="shared" si="395"/>
        <v>0.36512731481481492</v>
      </c>
      <c r="CB255" s="63">
        <f t="shared" si="396"/>
        <v>0.36184027777777783</v>
      </c>
      <c r="CC255" s="63">
        <f t="shared" si="397"/>
        <v>0.40767361111111111</v>
      </c>
      <c r="CD255" s="63">
        <f t="shared" si="398"/>
        <v>0.40239583333333334</v>
      </c>
      <c r="CE255" s="63">
        <f t="shared" si="399"/>
        <v>0.41281250000000003</v>
      </c>
      <c r="CF255" s="63">
        <f t="shared" si="400"/>
        <v>0.41289351851851863</v>
      </c>
      <c r="CG255" s="63">
        <f t="shared" si="401"/>
        <v>0.41219907407407419</v>
      </c>
      <c r="CH255" s="36"/>
      <c r="CI255" s="36"/>
      <c r="CJ255" s="36"/>
      <c r="CK255" s="36"/>
      <c r="CL255" s="60">
        <v>60</v>
      </c>
    </row>
    <row r="256" spans="1:90" ht="26.25" customHeight="1" x14ac:dyDescent="0.25">
      <c r="A256" s="37">
        <v>39</v>
      </c>
      <c r="B256" s="38"/>
      <c r="C256" s="39"/>
      <c r="D256" s="39"/>
      <c r="E256" s="39"/>
      <c r="F256" s="42"/>
      <c r="G256" s="66">
        <v>80.430000000000007</v>
      </c>
      <c r="H256" s="41">
        <f t="shared" si="473"/>
        <v>84.92</v>
      </c>
      <c r="I256" s="42">
        <v>84.870000000000019</v>
      </c>
      <c r="J256" s="43">
        <f t="shared" si="470"/>
        <v>-7.4623934645125895E-4</v>
      </c>
      <c r="K256" s="44">
        <f t="shared" si="471"/>
        <v>-6.3333333333318365E-2</v>
      </c>
      <c r="L256" s="45" t="s">
        <v>94</v>
      </c>
      <c r="M256" s="126" t="s">
        <v>1231</v>
      </c>
      <c r="N256" s="46">
        <f t="shared" si="356"/>
        <v>84.933333333333337</v>
      </c>
      <c r="O256" s="46">
        <v>0.02</v>
      </c>
      <c r="P256" s="42">
        <v>84.970000000000013</v>
      </c>
      <c r="Q256" s="46">
        <v>0.02</v>
      </c>
      <c r="R256" s="42">
        <v>84.970000000000013</v>
      </c>
      <c r="S256" s="46">
        <f t="shared" si="452"/>
        <v>4.34</v>
      </c>
      <c r="T256" s="39">
        <v>80.48</v>
      </c>
      <c r="U256" s="47" t="str">
        <f t="shared" si="462"/>
        <v/>
      </c>
      <c r="V256" s="47" t="str">
        <f t="shared" si="463"/>
        <v/>
      </c>
      <c r="W256" s="48"/>
      <c r="X256" s="48"/>
      <c r="Y256" s="48"/>
      <c r="Z256" s="48"/>
      <c r="AA256" s="48"/>
      <c r="AB256" s="48"/>
      <c r="AC256" s="49"/>
      <c r="AD256" s="49"/>
      <c r="AE256" s="51">
        <f t="shared" si="359"/>
        <v>39</v>
      </c>
      <c r="AF256" s="51" t="str">
        <f t="shared" si="360"/>
        <v/>
      </c>
      <c r="AG256" s="51" t="str">
        <f t="shared" si="361"/>
        <v/>
      </c>
      <c r="AH256" s="51" t="str">
        <f t="shared" si="362"/>
        <v/>
      </c>
      <c r="AI256" s="52">
        <f t="shared" si="363"/>
        <v>84.92</v>
      </c>
      <c r="AJ256" s="68"/>
      <c r="AK256" s="53"/>
      <c r="AL256" s="52"/>
      <c r="AM256" s="53">
        <f t="shared" si="365"/>
        <v>46</v>
      </c>
      <c r="AN256" s="53">
        <f>IF(AJ256&lt;&gt;"",IF(AJ256="o",VLOOKUP(AM256,OpenSect!$A$1:$D$11,2),IF(AJ256="u",VLOOKUP(AM256,UpHill!$A$1:$D$35,2),IF(AJ256="d",VLOOKUP(AM256,DownHill!$A$3:$D$29,2),IF(AJ256="f",VLOOKUP(AM256,FlatUnd!$A$2:$D$30,2),IF(AJ256="t",VLOOKUP(AM256,TimeAdd!$A$1:$D$176,2),IF(AJ256="l",VLOOKUP(AM256,SLimit!$A$1:$D$8,2),AN255)))))),AN255)</f>
        <v>55</v>
      </c>
      <c r="AO256" s="53">
        <f>IF(AJ256&lt;&gt;"",IF(AJ256="o",VLOOKUP(AM256,OpenSect!$A$1:$D$11,3),IF(AJ256="u",VLOOKUP(AM256,UpHill!$A$1:$D$35,3),IF(AJ256="d",VLOOKUP(AM256,DownHill!$A$3:$D$29,3),IF(AJ256="f",VLOOKUP(AM256,FlatUnd!$A$2:$D$30,3),IF(AJ256="t",VLOOKUP(AM256,TimeAdd!$A$1:$D$18,3),IF(AJ256="l",VLOOKUP(AM256,SLimit!$A$1:$D$8,3),AO255)))))),AO255)</f>
        <v>64</v>
      </c>
      <c r="AP256" s="53">
        <f>IF(AJ256&lt;&gt;"",IF(AJ256="o",VLOOKUP(AM256,OpenSect!$A$1:$D$11,4),IF(AJ256="u",VLOOKUP(AM256,UpHill!$A$1:$D$35,4),IF(AJ256="d",VLOOKUP(AM256,DownHill!$A$3:$D$29,4),IF(AJ256="f",VLOOKUP(AM256,FlatUnd!$A$2:$D$30,4),IF(AJ256="t",VLOOKUP(AM256,TimeAdd!$A$1:$D$18,4),IF(AJ256="l",VLOOKUP(AM256,SLimit!$A$1:$D$8,4),AP255)))))),AP255)</f>
        <v>72</v>
      </c>
      <c r="AQ256" s="53" t="str">
        <f t="shared" si="366"/>
        <v>80</v>
      </c>
      <c r="AR256" s="54" t="str">
        <f t="shared" si="367"/>
        <v>Overhead Wires</v>
      </c>
      <c r="AS256" s="55"/>
      <c r="AT256" s="55"/>
      <c r="AU256" s="56">
        <f>IF(GroupStTimes!$A$8=0,MIN(CB256,CD256,CF256),MIN(BZ256,CB256,CD256,CF256))</f>
        <v>0.35967592592592601</v>
      </c>
      <c r="AV256" s="56">
        <f>IF(GroupStTimes!$A$8=0,MAX(CC256,CE256,CG256),MAX(CA256,CC256,CE256,CG256))</f>
        <v>0.41289351851851858</v>
      </c>
      <c r="AW256" s="57" t="str">
        <f t="shared" si="368"/>
        <v/>
      </c>
      <c r="AX256" s="58" t="str">
        <f t="shared" si="369"/>
        <v/>
      </c>
      <c r="AY256" s="58" t="str">
        <f t="shared" si="370"/>
        <v/>
      </c>
      <c r="AZ256" s="31">
        <f t="shared" si="371"/>
        <v>83.69</v>
      </c>
      <c r="BA256" s="59">
        <f t="shared" si="372"/>
        <v>0.35856481481481489</v>
      </c>
      <c r="BB256" s="59">
        <f t="shared" si="373"/>
        <v>0.36412037037037048</v>
      </c>
      <c r="BC256" s="59">
        <f t="shared" si="374"/>
        <v>0.36099537037037044</v>
      </c>
      <c r="BD256" s="59">
        <f t="shared" si="375"/>
        <v>0.40682870370370372</v>
      </c>
      <c r="BE256" s="59">
        <f t="shared" si="376"/>
        <v>0.40167824074074077</v>
      </c>
      <c r="BF256" s="59">
        <f t="shared" si="377"/>
        <v>0.41209490740740745</v>
      </c>
      <c r="BG256" s="59">
        <f t="shared" si="378"/>
        <v>0.41224537037037046</v>
      </c>
      <c r="BH256" s="59">
        <f t="shared" si="379"/>
        <v>0.41155092592592601</v>
      </c>
      <c r="BI256" s="31">
        <f t="shared" si="380"/>
        <v>1.230000000000004</v>
      </c>
      <c r="BJ256" s="61">
        <f t="shared" ref="BJ256:BM256" si="480">IF($AJ255="t",IF(AM254=0,0,$BI256/AM254),IF(AM255=0,0,$BI256/AM255))</f>
        <v>2.6739130434782696E-2</v>
      </c>
      <c r="BK256" s="61">
        <f t="shared" si="480"/>
        <v>2.2363636363636436E-2</v>
      </c>
      <c r="BL256" s="61">
        <f t="shared" si="480"/>
        <v>1.9218750000000062E-2</v>
      </c>
      <c r="BM256" s="61">
        <f t="shared" si="480"/>
        <v>1.7083333333333388E-2</v>
      </c>
      <c r="BN256" s="62">
        <f t="shared" si="382"/>
        <v>0</v>
      </c>
      <c r="BO256" s="62">
        <f t="shared" si="383"/>
        <v>1</v>
      </c>
      <c r="BP256" s="62">
        <f t="shared" si="384"/>
        <v>36</v>
      </c>
      <c r="BQ256" s="62">
        <f t="shared" si="385"/>
        <v>0</v>
      </c>
      <c r="BR256" s="62">
        <f t="shared" si="386"/>
        <v>1</v>
      </c>
      <c r="BS256" s="62">
        <f t="shared" si="387"/>
        <v>21</v>
      </c>
      <c r="BT256" s="62">
        <f t="shared" si="388"/>
        <v>0</v>
      </c>
      <c r="BU256" s="62">
        <f t="shared" si="389"/>
        <v>1</v>
      </c>
      <c r="BV256" s="62">
        <f t="shared" si="390"/>
        <v>9</v>
      </c>
      <c r="BW256" s="62">
        <f t="shared" si="391"/>
        <v>0</v>
      </c>
      <c r="BX256" s="62">
        <f t="shared" si="392"/>
        <v>1</v>
      </c>
      <c r="BY256" s="62">
        <f t="shared" si="393"/>
        <v>2</v>
      </c>
      <c r="BZ256" s="63">
        <f t="shared" si="394"/>
        <v>0.35967592592592601</v>
      </c>
      <c r="CA256" s="63">
        <f t="shared" si="395"/>
        <v>0.3652314814814816</v>
      </c>
      <c r="CB256" s="63">
        <f t="shared" si="396"/>
        <v>0.36193287037037042</v>
      </c>
      <c r="CC256" s="63">
        <f t="shared" si="397"/>
        <v>0.4077662037037037</v>
      </c>
      <c r="CD256" s="63">
        <f t="shared" si="398"/>
        <v>0.40247685185185189</v>
      </c>
      <c r="CE256" s="63">
        <f t="shared" si="399"/>
        <v>0.41289351851851858</v>
      </c>
      <c r="CF256" s="63">
        <f t="shared" si="400"/>
        <v>0.41296296296296303</v>
      </c>
      <c r="CG256" s="63">
        <f t="shared" si="401"/>
        <v>0.41226851851851859</v>
      </c>
      <c r="CH256" s="36"/>
      <c r="CI256" s="36"/>
      <c r="CJ256" s="36"/>
      <c r="CK256" s="36"/>
      <c r="CL256" s="60">
        <v>60</v>
      </c>
    </row>
    <row r="257" spans="1:90" ht="26.25" customHeight="1" x14ac:dyDescent="0.25">
      <c r="A257" s="37">
        <v>39</v>
      </c>
      <c r="B257" s="38"/>
      <c r="C257" s="39"/>
      <c r="D257" s="39"/>
      <c r="E257" s="39"/>
      <c r="F257" s="42"/>
      <c r="G257" s="40">
        <v>80.53</v>
      </c>
      <c r="H257" s="41">
        <f t="shared" si="473"/>
        <v>85.02</v>
      </c>
      <c r="I257" s="42">
        <v>84.970000000000013</v>
      </c>
      <c r="J257" s="43">
        <f t="shared" si="470"/>
        <v>-7.4536110784197444E-4</v>
      </c>
      <c r="K257" s="44">
        <f t="shared" si="471"/>
        <v>-6.3333333333332575E-2</v>
      </c>
      <c r="L257" s="45" t="s">
        <v>203</v>
      </c>
      <c r="M257" s="126" t="s">
        <v>1231</v>
      </c>
      <c r="N257" s="46">
        <f t="shared" si="356"/>
        <v>85.033333333333346</v>
      </c>
      <c r="O257" s="46">
        <v>0.02</v>
      </c>
      <c r="P257" s="42">
        <v>85.070000000000007</v>
      </c>
      <c r="Q257" s="46">
        <v>0.02</v>
      </c>
      <c r="R257" s="42">
        <v>85.070000000000007</v>
      </c>
      <c r="S257" s="46">
        <f t="shared" si="452"/>
        <v>4.34</v>
      </c>
      <c r="T257" s="39">
        <v>80.58</v>
      </c>
      <c r="U257" s="47" t="str">
        <f t="shared" si="462"/>
        <v/>
      </c>
      <c r="V257" s="47" t="str">
        <f t="shared" si="463"/>
        <v/>
      </c>
      <c r="W257" s="48"/>
      <c r="X257" s="48"/>
      <c r="Y257" s="48"/>
      <c r="Z257" s="48"/>
      <c r="AA257" s="48"/>
      <c r="AB257" s="48"/>
      <c r="AC257" s="49"/>
      <c r="AD257" s="49"/>
      <c r="AE257" s="51">
        <f t="shared" si="359"/>
        <v>39</v>
      </c>
      <c r="AF257" s="51" t="str">
        <f t="shared" si="360"/>
        <v/>
      </c>
      <c r="AG257" s="51" t="str">
        <f t="shared" si="361"/>
        <v/>
      </c>
      <c r="AH257" s="51" t="str">
        <f t="shared" si="362"/>
        <v/>
      </c>
      <c r="AI257" s="52">
        <f t="shared" si="363"/>
        <v>85.02</v>
      </c>
      <c r="AJ257" s="68"/>
      <c r="AK257" s="53"/>
      <c r="AL257" s="52"/>
      <c r="AM257" s="53">
        <f t="shared" si="365"/>
        <v>46</v>
      </c>
      <c r="AN257" s="53">
        <f>IF(AJ257&lt;&gt;"",IF(AJ257="o",VLOOKUP(AM257,OpenSect!$A$1:$D$11,2),IF(AJ257="u",VLOOKUP(AM257,UpHill!$A$1:$D$35,2),IF(AJ257="d",VLOOKUP(AM257,DownHill!$A$3:$D$29,2),IF(AJ257="f",VLOOKUP(AM257,FlatUnd!$A$2:$D$30,2),IF(AJ257="t",VLOOKUP(AM257,TimeAdd!$A$1:$D$176,2),IF(AJ257="l",VLOOKUP(AM257,SLimit!$A$1:$D$8,2),AN256)))))),AN256)</f>
        <v>55</v>
      </c>
      <c r="AO257" s="53">
        <f>IF(AJ257&lt;&gt;"",IF(AJ257="o",VLOOKUP(AM257,OpenSect!$A$1:$D$11,3),IF(AJ257="u",VLOOKUP(AM257,UpHill!$A$1:$D$35,3),IF(AJ257="d",VLOOKUP(AM257,DownHill!$A$3:$D$29,3),IF(AJ257="f",VLOOKUP(AM257,FlatUnd!$A$2:$D$30,3),IF(AJ257="t",VLOOKUP(AM257,TimeAdd!$A$1:$D$18,3),IF(AJ257="l",VLOOKUP(AM257,SLimit!$A$1:$D$8,3),AO256)))))),AO256)</f>
        <v>64</v>
      </c>
      <c r="AP257" s="53">
        <f>IF(AJ257&lt;&gt;"",IF(AJ257="o",VLOOKUP(AM257,OpenSect!$A$1:$D$11,4),IF(AJ257="u",VLOOKUP(AM257,UpHill!$A$1:$D$35,4),IF(AJ257="d",VLOOKUP(AM257,DownHill!$A$3:$D$29,4),IF(AJ257="f",VLOOKUP(AM257,FlatUnd!$A$2:$D$30,4),IF(AJ257="t",VLOOKUP(AM257,TimeAdd!$A$1:$D$18,4),IF(AJ257="l",VLOOKUP(AM257,SLimit!$A$1:$D$8,4),AP256)))))),AP256)</f>
        <v>72</v>
      </c>
      <c r="AQ257" s="53" t="str">
        <f t="shared" si="366"/>
        <v>80</v>
      </c>
      <c r="AR257" s="54" t="str">
        <f t="shared" si="367"/>
        <v>6km Stone</v>
      </c>
      <c r="AS257" s="55"/>
      <c r="AT257" s="55"/>
      <c r="AU257" s="56">
        <f>IF(GroupStTimes!$A$8=0,MIN(CB257,CD257,CF257),MIN(BZ257,CB257,CD257,CF257))</f>
        <v>0.3597685185185186</v>
      </c>
      <c r="AV257" s="56">
        <f>IF(GroupStTimes!$A$8=0,MAX(CC257,CE257,CG257),MAX(CA257,CC257,CE257,CG257))</f>
        <v>0.41296296296296303</v>
      </c>
      <c r="AW257" s="57" t="str">
        <f t="shared" si="368"/>
        <v/>
      </c>
      <c r="AX257" s="58" t="str">
        <f t="shared" si="369"/>
        <v/>
      </c>
      <c r="AY257" s="58" t="str">
        <f t="shared" si="370"/>
        <v/>
      </c>
      <c r="AZ257" s="31">
        <f t="shared" si="371"/>
        <v>83.69</v>
      </c>
      <c r="BA257" s="59">
        <f t="shared" si="372"/>
        <v>0.35856481481481489</v>
      </c>
      <c r="BB257" s="59">
        <f t="shared" si="373"/>
        <v>0.36412037037037048</v>
      </c>
      <c r="BC257" s="59">
        <f t="shared" si="374"/>
        <v>0.36099537037037044</v>
      </c>
      <c r="BD257" s="59">
        <f t="shared" si="375"/>
        <v>0.40682870370370372</v>
      </c>
      <c r="BE257" s="59">
        <f t="shared" si="376"/>
        <v>0.40167824074074077</v>
      </c>
      <c r="BF257" s="59">
        <f t="shared" si="377"/>
        <v>0.41209490740740745</v>
      </c>
      <c r="BG257" s="59">
        <f t="shared" si="378"/>
        <v>0.41224537037037046</v>
      </c>
      <c r="BH257" s="59">
        <f t="shared" si="379"/>
        <v>0.41155092592592601</v>
      </c>
      <c r="BI257" s="31">
        <f t="shared" si="380"/>
        <v>1.3299999999999983</v>
      </c>
      <c r="BJ257" s="61">
        <f t="shared" ref="BJ257:BM257" si="481">IF($AJ256="t",IF(AM255=0,0,$BI257/AM255),IF(AM256=0,0,$BI257/AM256))</f>
        <v>2.8913043478260833E-2</v>
      </c>
      <c r="BK257" s="61">
        <f t="shared" si="481"/>
        <v>2.4181818181818152E-2</v>
      </c>
      <c r="BL257" s="61">
        <f t="shared" si="481"/>
        <v>2.0781249999999973E-2</v>
      </c>
      <c r="BM257" s="61">
        <f t="shared" si="481"/>
        <v>1.8472222222222199E-2</v>
      </c>
      <c r="BN257" s="62">
        <f t="shared" si="382"/>
        <v>0</v>
      </c>
      <c r="BO257" s="62">
        <f t="shared" si="383"/>
        <v>1</v>
      </c>
      <c r="BP257" s="62">
        <f t="shared" si="384"/>
        <v>44</v>
      </c>
      <c r="BQ257" s="62">
        <f t="shared" si="385"/>
        <v>0</v>
      </c>
      <c r="BR257" s="62">
        <f t="shared" si="386"/>
        <v>1</v>
      </c>
      <c r="BS257" s="62">
        <f t="shared" si="387"/>
        <v>27</v>
      </c>
      <c r="BT257" s="62">
        <f t="shared" si="388"/>
        <v>0</v>
      </c>
      <c r="BU257" s="62">
        <f t="shared" si="389"/>
        <v>1</v>
      </c>
      <c r="BV257" s="62">
        <f t="shared" si="390"/>
        <v>15</v>
      </c>
      <c r="BW257" s="62">
        <f t="shared" si="391"/>
        <v>0</v>
      </c>
      <c r="BX257" s="62">
        <f t="shared" si="392"/>
        <v>1</v>
      </c>
      <c r="BY257" s="62">
        <f t="shared" si="393"/>
        <v>6</v>
      </c>
      <c r="BZ257" s="63">
        <f t="shared" si="394"/>
        <v>0.3597685185185186</v>
      </c>
      <c r="CA257" s="63">
        <f t="shared" si="395"/>
        <v>0.36532407407407419</v>
      </c>
      <c r="CB257" s="63">
        <f t="shared" si="396"/>
        <v>0.36200231481481487</v>
      </c>
      <c r="CC257" s="63">
        <f t="shared" si="397"/>
        <v>0.40783564814814816</v>
      </c>
      <c r="CD257" s="63">
        <f t="shared" si="398"/>
        <v>0.40254629629629635</v>
      </c>
      <c r="CE257" s="63">
        <f t="shared" si="399"/>
        <v>0.41296296296296303</v>
      </c>
      <c r="CF257" s="63">
        <f t="shared" si="400"/>
        <v>0.41300925925925935</v>
      </c>
      <c r="CG257" s="63">
        <f t="shared" si="401"/>
        <v>0.41231481481481491</v>
      </c>
      <c r="CH257" s="36"/>
      <c r="CI257" s="36"/>
      <c r="CJ257" s="36"/>
      <c r="CK257" s="36"/>
      <c r="CL257" s="60">
        <v>60</v>
      </c>
    </row>
    <row r="258" spans="1:90" ht="26.25" customHeight="1" x14ac:dyDescent="0.25">
      <c r="A258" s="37">
        <v>39</v>
      </c>
      <c r="B258" s="38"/>
      <c r="C258" s="39"/>
      <c r="D258" s="39"/>
      <c r="E258" s="39"/>
      <c r="F258" s="42"/>
      <c r="G258" s="40">
        <v>80.61</v>
      </c>
      <c r="H258" s="41">
        <f t="shared" si="473"/>
        <v>85.11</v>
      </c>
      <c r="I258" s="42">
        <v>85.06</v>
      </c>
      <c r="J258" s="43">
        <f t="shared" si="470"/>
        <v>-7.4457245865662558E-4</v>
      </c>
      <c r="K258" s="44">
        <f t="shared" si="471"/>
        <v>-6.3333333333332575E-2</v>
      </c>
      <c r="L258" s="45" t="s">
        <v>44</v>
      </c>
      <c r="M258" s="126" t="s">
        <v>1231</v>
      </c>
      <c r="N258" s="46">
        <f t="shared" si="356"/>
        <v>85.123333333333335</v>
      </c>
      <c r="O258" s="46">
        <v>0.02</v>
      </c>
      <c r="P258" s="42">
        <v>85.16</v>
      </c>
      <c r="Q258" s="46">
        <v>0.02</v>
      </c>
      <c r="R258" s="42">
        <v>85.16</v>
      </c>
      <c r="S258" s="46">
        <f t="shared" si="452"/>
        <v>4.34</v>
      </c>
      <c r="T258" s="39">
        <v>80.67</v>
      </c>
      <c r="U258" s="47" t="str">
        <f t="shared" si="462"/>
        <v/>
      </c>
      <c r="V258" s="47" t="str">
        <f t="shared" si="463"/>
        <v/>
      </c>
      <c r="W258" s="48"/>
      <c r="X258" s="48"/>
      <c r="Y258" s="48"/>
      <c r="Z258" s="48"/>
      <c r="AA258" s="48"/>
      <c r="AB258" s="48"/>
      <c r="AC258" s="49"/>
      <c r="AD258" s="49"/>
      <c r="AE258" s="51">
        <f t="shared" si="359"/>
        <v>39</v>
      </c>
      <c r="AF258" s="51" t="str">
        <f t="shared" si="360"/>
        <v/>
      </c>
      <c r="AG258" s="51" t="str">
        <f t="shared" si="361"/>
        <v/>
      </c>
      <c r="AH258" s="51" t="str">
        <f t="shared" si="362"/>
        <v/>
      </c>
      <c r="AI258" s="52">
        <f t="shared" si="363"/>
        <v>85.11</v>
      </c>
      <c r="AJ258" s="68"/>
      <c r="AK258" s="53"/>
      <c r="AL258" s="52"/>
      <c r="AM258" s="53">
        <f t="shared" si="365"/>
        <v>46</v>
      </c>
      <c r="AN258" s="53">
        <f>IF(AJ258&lt;&gt;"",IF(AJ258="o",VLOOKUP(AM258,OpenSect!$A$1:$D$11,2),IF(AJ258="u",VLOOKUP(AM258,UpHill!$A$1:$D$35,2),IF(AJ258="d",VLOOKUP(AM258,DownHill!$A$3:$D$29,2),IF(AJ258="f",VLOOKUP(AM258,FlatUnd!$A$2:$D$30,2),IF(AJ258="t",VLOOKUP(AM258,TimeAdd!$A$1:$D$176,2),IF(AJ258="l",VLOOKUP(AM258,SLimit!$A$1:$D$8,2),AN257)))))),AN257)</f>
        <v>55</v>
      </c>
      <c r="AO258" s="53">
        <f>IF(AJ258&lt;&gt;"",IF(AJ258="o",VLOOKUP(AM258,OpenSect!$A$1:$D$11,3),IF(AJ258="u",VLOOKUP(AM258,UpHill!$A$1:$D$35,3),IF(AJ258="d",VLOOKUP(AM258,DownHill!$A$3:$D$29,3),IF(AJ258="f",VLOOKUP(AM258,FlatUnd!$A$2:$D$30,3),IF(AJ258="t",VLOOKUP(AM258,TimeAdd!$A$1:$D$18,3),IF(AJ258="l",VLOOKUP(AM258,SLimit!$A$1:$D$8,3),AO257)))))),AO257)</f>
        <v>64</v>
      </c>
      <c r="AP258" s="53">
        <f>IF(AJ258&lt;&gt;"",IF(AJ258="o",VLOOKUP(AM258,OpenSect!$A$1:$D$11,4),IF(AJ258="u",VLOOKUP(AM258,UpHill!$A$1:$D$35,4),IF(AJ258="d",VLOOKUP(AM258,DownHill!$A$3:$D$29,4),IF(AJ258="f",VLOOKUP(AM258,FlatUnd!$A$2:$D$30,4),IF(AJ258="t",VLOOKUP(AM258,TimeAdd!$A$1:$D$18,4),IF(AJ258="l",VLOOKUP(AM258,SLimit!$A$1:$D$8,4),AP257)))))),AP257)</f>
        <v>72</v>
      </c>
      <c r="AQ258" s="53" t="str">
        <f t="shared" si="366"/>
        <v>80</v>
      </c>
      <c r="AR258" s="54" t="str">
        <f t="shared" si="367"/>
        <v>Bridge</v>
      </c>
      <c r="AS258" s="55"/>
      <c r="AT258" s="55"/>
      <c r="AU258" s="56">
        <f>IF(GroupStTimes!$A$8=0,MIN(CB258,CD258,CF258),MIN(BZ258,CB258,CD258,CF258))</f>
        <v>0.35984953703703709</v>
      </c>
      <c r="AV258" s="56">
        <f>IF(GroupStTimes!$A$8=0,MAX(CC258,CE258,CG258),MAX(CA258,CC258,CE258,CG258))</f>
        <v>0.41302083333333339</v>
      </c>
      <c r="AW258" s="57" t="str">
        <f t="shared" si="368"/>
        <v/>
      </c>
      <c r="AX258" s="58" t="str">
        <f t="shared" si="369"/>
        <v/>
      </c>
      <c r="AY258" s="58" t="str">
        <f t="shared" si="370"/>
        <v/>
      </c>
      <c r="AZ258" s="31">
        <f t="shared" si="371"/>
        <v>83.69</v>
      </c>
      <c r="BA258" s="59">
        <f t="shared" si="372"/>
        <v>0.35856481481481489</v>
      </c>
      <c r="BB258" s="59">
        <f t="shared" si="373"/>
        <v>0.36412037037037048</v>
      </c>
      <c r="BC258" s="59">
        <f t="shared" si="374"/>
        <v>0.36099537037037044</v>
      </c>
      <c r="BD258" s="59">
        <f t="shared" si="375"/>
        <v>0.40682870370370372</v>
      </c>
      <c r="BE258" s="59">
        <f t="shared" si="376"/>
        <v>0.40167824074074077</v>
      </c>
      <c r="BF258" s="59">
        <f t="shared" si="377"/>
        <v>0.41209490740740745</v>
      </c>
      <c r="BG258" s="59">
        <f t="shared" si="378"/>
        <v>0.41224537037037046</v>
      </c>
      <c r="BH258" s="59">
        <f t="shared" si="379"/>
        <v>0.41155092592592601</v>
      </c>
      <c r="BI258" s="31">
        <f t="shared" si="380"/>
        <v>1.4200000000000017</v>
      </c>
      <c r="BJ258" s="61">
        <f t="shared" ref="BJ258:BM258" si="482">IF($AJ257="t",IF(AM256=0,0,$BI258/AM256),IF(AM257=0,0,$BI258/AM257))</f>
        <v>3.0869565217391343E-2</v>
      </c>
      <c r="BK258" s="61">
        <f t="shared" si="482"/>
        <v>2.5818181818181848E-2</v>
      </c>
      <c r="BL258" s="61">
        <f t="shared" si="482"/>
        <v>2.2187500000000027E-2</v>
      </c>
      <c r="BM258" s="61">
        <f t="shared" si="482"/>
        <v>1.9722222222222245E-2</v>
      </c>
      <c r="BN258" s="62">
        <f t="shared" si="382"/>
        <v>0</v>
      </c>
      <c r="BO258" s="62">
        <f t="shared" si="383"/>
        <v>1</v>
      </c>
      <c r="BP258" s="62">
        <f t="shared" si="384"/>
        <v>51</v>
      </c>
      <c r="BQ258" s="62">
        <f t="shared" si="385"/>
        <v>0</v>
      </c>
      <c r="BR258" s="62">
        <f t="shared" si="386"/>
        <v>1</v>
      </c>
      <c r="BS258" s="62">
        <f t="shared" si="387"/>
        <v>33</v>
      </c>
      <c r="BT258" s="62">
        <f t="shared" si="388"/>
        <v>0</v>
      </c>
      <c r="BU258" s="62">
        <f t="shared" si="389"/>
        <v>1</v>
      </c>
      <c r="BV258" s="62">
        <f t="shared" si="390"/>
        <v>20</v>
      </c>
      <c r="BW258" s="62">
        <f t="shared" si="391"/>
        <v>0</v>
      </c>
      <c r="BX258" s="62">
        <f t="shared" si="392"/>
        <v>1</v>
      </c>
      <c r="BY258" s="62">
        <f t="shared" si="393"/>
        <v>11</v>
      </c>
      <c r="BZ258" s="63">
        <f t="shared" si="394"/>
        <v>0.35984953703703709</v>
      </c>
      <c r="CA258" s="63">
        <f t="shared" si="395"/>
        <v>0.36540509259259268</v>
      </c>
      <c r="CB258" s="63">
        <f t="shared" si="396"/>
        <v>0.36207175925925933</v>
      </c>
      <c r="CC258" s="63">
        <f t="shared" si="397"/>
        <v>0.40790509259259261</v>
      </c>
      <c r="CD258" s="63">
        <f t="shared" si="398"/>
        <v>0.40260416666666671</v>
      </c>
      <c r="CE258" s="63">
        <f t="shared" si="399"/>
        <v>0.41302083333333339</v>
      </c>
      <c r="CF258" s="63">
        <f t="shared" si="400"/>
        <v>0.41306712962962971</v>
      </c>
      <c r="CG258" s="63">
        <f t="shared" si="401"/>
        <v>0.41237268518518527</v>
      </c>
      <c r="CH258" s="36"/>
      <c r="CI258" s="36"/>
      <c r="CJ258" s="36"/>
      <c r="CK258" s="36"/>
      <c r="CL258" s="60">
        <v>60</v>
      </c>
    </row>
    <row r="259" spans="1:90" ht="26.25" customHeight="1" x14ac:dyDescent="0.25">
      <c r="A259" s="37">
        <v>39</v>
      </c>
      <c r="B259" s="38"/>
      <c r="C259" s="39"/>
      <c r="D259" s="39"/>
      <c r="E259" s="39"/>
      <c r="F259" s="42"/>
      <c r="G259" s="40">
        <v>80.78</v>
      </c>
      <c r="H259" s="41">
        <f t="shared" si="473"/>
        <v>85.28</v>
      </c>
      <c r="I259" s="42">
        <v>85.23</v>
      </c>
      <c r="J259" s="43">
        <f t="shared" si="470"/>
        <v>-7.4308733231646809E-4</v>
      </c>
      <c r="K259" s="44">
        <f t="shared" si="471"/>
        <v>-6.3333333333332575E-2</v>
      </c>
      <c r="L259" s="45" t="s">
        <v>204</v>
      </c>
      <c r="M259" s="126" t="s">
        <v>1231</v>
      </c>
      <c r="N259" s="46">
        <f t="shared" si="356"/>
        <v>85.293333333333337</v>
      </c>
      <c r="O259" s="46">
        <v>0.02</v>
      </c>
      <c r="P259" s="42">
        <v>85.33</v>
      </c>
      <c r="Q259" s="46">
        <v>0.02</v>
      </c>
      <c r="R259" s="42">
        <v>85.33</v>
      </c>
      <c r="S259" s="46">
        <f t="shared" si="452"/>
        <v>4.34</v>
      </c>
      <c r="T259" s="39">
        <v>80.84</v>
      </c>
      <c r="U259" s="47" t="str">
        <f t="shared" si="462"/>
        <v/>
      </c>
      <c r="V259" s="47" t="str">
        <f t="shared" si="463"/>
        <v/>
      </c>
      <c r="W259" s="48"/>
      <c r="X259" s="48"/>
      <c r="Y259" s="48"/>
      <c r="Z259" s="48"/>
      <c r="AA259" s="48"/>
      <c r="AB259" s="48"/>
      <c r="AC259" s="49"/>
      <c r="AD259" s="49"/>
      <c r="AE259" s="51">
        <f t="shared" si="359"/>
        <v>39</v>
      </c>
      <c r="AF259" s="51" t="str">
        <f t="shared" si="360"/>
        <v/>
      </c>
      <c r="AG259" s="51" t="str">
        <f t="shared" si="361"/>
        <v/>
      </c>
      <c r="AH259" s="51" t="str">
        <f t="shared" si="362"/>
        <v/>
      </c>
      <c r="AI259" s="52">
        <f t="shared" si="363"/>
        <v>85.28</v>
      </c>
      <c r="AJ259" s="68"/>
      <c r="AK259" s="53"/>
      <c r="AL259" s="52"/>
      <c r="AM259" s="53">
        <f t="shared" si="365"/>
        <v>46</v>
      </c>
      <c r="AN259" s="53">
        <f>IF(AJ259&lt;&gt;"",IF(AJ259="o",VLOOKUP(AM259,OpenSect!$A$1:$D$11,2),IF(AJ259="u",VLOOKUP(AM259,UpHill!$A$1:$D$35,2),IF(AJ259="d",VLOOKUP(AM259,DownHill!$A$3:$D$29,2),IF(AJ259="f",VLOOKUP(AM259,FlatUnd!$A$2:$D$30,2),IF(AJ259="t",VLOOKUP(AM259,TimeAdd!$A$1:$D$176,2),IF(AJ259="l",VLOOKUP(AM259,SLimit!$A$1:$D$8,2),AN258)))))),AN258)</f>
        <v>55</v>
      </c>
      <c r="AO259" s="53">
        <f>IF(AJ259&lt;&gt;"",IF(AJ259="o",VLOOKUP(AM259,OpenSect!$A$1:$D$11,3),IF(AJ259="u",VLOOKUP(AM259,UpHill!$A$1:$D$35,3),IF(AJ259="d",VLOOKUP(AM259,DownHill!$A$3:$D$29,3),IF(AJ259="f",VLOOKUP(AM259,FlatUnd!$A$2:$D$30,3),IF(AJ259="t",VLOOKUP(AM259,TimeAdd!$A$1:$D$18,3),IF(AJ259="l",VLOOKUP(AM259,SLimit!$A$1:$D$8,3),AO258)))))),AO258)</f>
        <v>64</v>
      </c>
      <c r="AP259" s="53">
        <f>IF(AJ259&lt;&gt;"",IF(AJ259="o",VLOOKUP(AM259,OpenSect!$A$1:$D$11,4),IF(AJ259="u",VLOOKUP(AM259,UpHill!$A$1:$D$35,4),IF(AJ259="d",VLOOKUP(AM259,DownHill!$A$3:$D$29,4),IF(AJ259="f",VLOOKUP(AM259,FlatUnd!$A$2:$D$30,4),IF(AJ259="t",VLOOKUP(AM259,TimeAdd!$A$1:$D$18,4),IF(AJ259="l",VLOOKUP(AM259,SLimit!$A$1:$D$8,4),AP258)))))),AP258)</f>
        <v>72</v>
      </c>
      <c r="AQ259" s="53" t="str">
        <f t="shared" si="366"/>
        <v>80</v>
      </c>
      <c r="AR259" s="54" t="str">
        <f t="shared" si="367"/>
        <v>Warning - Truck.</v>
      </c>
      <c r="AS259" s="55"/>
      <c r="AT259" s="55"/>
      <c r="AU259" s="56">
        <f>IF(GroupStTimes!$A$8=0,MIN(CB259,CD259,CF259),MIN(BZ259,CB259,CD259,CF259))</f>
        <v>0.3600000000000001</v>
      </c>
      <c r="AV259" s="56">
        <f>IF(GroupStTimes!$A$8=0,MAX(CC259,CE259,CG259),MAX(CA259,CC259,CE259,CG259))</f>
        <v>0.41312500000000002</v>
      </c>
      <c r="AW259" s="57" t="str">
        <f t="shared" si="368"/>
        <v/>
      </c>
      <c r="AX259" s="58" t="str">
        <f t="shared" si="369"/>
        <v/>
      </c>
      <c r="AY259" s="58" t="str">
        <f t="shared" si="370"/>
        <v/>
      </c>
      <c r="AZ259" s="31">
        <f t="shared" si="371"/>
        <v>83.69</v>
      </c>
      <c r="BA259" s="59">
        <f t="shared" si="372"/>
        <v>0.35856481481481489</v>
      </c>
      <c r="BB259" s="59">
        <f t="shared" si="373"/>
        <v>0.36412037037037048</v>
      </c>
      <c r="BC259" s="59">
        <f t="shared" si="374"/>
        <v>0.36099537037037044</v>
      </c>
      <c r="BD259" s="59">
        <f t="shared" si="375"/>
        <v>0.40682870370370372</v>
      </c>
      <c r="BE259" s="59">
        <f t="shared" si="376"/>
        <v>0.40167824074074077</v>
      </c>
      <c r="BF259" s="59">
        <f t="shared" si="377"/>
        <v>0.41209490740740745</v>
      </c>
      <c r="BG259" s="59">
        <f t="shared" si="378"/>
        <v>0.41224537037037046</v>
      </c>
      <c r="BH259" s="59">
        <f t="shared" si="379"/>
        <v>0.41155092592592601</v>
      </c>
      <c r="BI259" s="31">
        <f t="shared" si="380"/>
        <v>1.5900000000000034</v>
      </c>
      <c r="BJ259" s="61">
        <f t="shared" ref="BJ259:BM259" si="483">IF($AJ258="t",IF(AM257=0,0,$BI259/AM257),IF(AM258=0,0,$BI259/AM258))</f>
        <v>3.4565217391304422E-2</v>
      </c>
      <c r="BK259" s="61">
        <f t="shared" si="483"/>
        <v>2.8909090909090971E-2</v>
      </c>
      <c r="BL259" s="61">
        <f t="shared" si="483"/>
        <v>2.4843750000000053E-2</v>
      </c>
      <c r="BM259" s="61">
        <f t="shared" si="483"/>
        <v>2.2083333333333382E-2</v>
      </c>
      <c r="BN259" s="62">
        <f t="shared" si="382"/>
        <v>0</v>
      </c>
      <c r="BO259" s="62">
        <f t="shared" si="383"/>
        <v>2</v>
      </c>
      <c r="BP259" s="62">
        <f t="shared" si="384"/>
        <v>4</v>
      </c>
      <c r="BQ259" s="62">
        <f t="shared" si="385"/>
        <v>0</v>
      </c>
      <c r="BR259" s="62">
        <f t="shared" si="386"/>
        <v>1</v>
      </c>
      <c r="BS259" s="62">
        <f t="shared" si="387"/>
        <v>44</v>
      </c>
      <c r="BT259" s="62">
        <f t="shared" si="388"/>
        <v>0</v>
      </c>
      <c r="BU259" s="62">
        <f t="shared" si="389"/>
        <v>1</v>
      </c>
      <c r="BV259" s="62">
        <f t="shared" si="390"/>
        <v>29</v>
      </c>
      <c r="BW259" s="62">
        <f t="shared" si="391"/>
        <v>0</v>
      </c>
      <c r="BX259" s="62">
        <f t="shared" si="392"/>
        <v>1</v>
      </c>
      <c r="BY259" s="62">
        <f t="shared" si="393"/>
        <v>20</v>
      </c>
      <c r="BZ259" s="63">
        <f t="shared" si="394"/>
        <v>0.3600000000000001</v>
      </c>
      <c r="CA259" s="63">
        <f t="shared" si="395"/>
        <v>0.36555555555555569</v>
      </c>
      <c r="CB259" s="63">
        <f t="shared" si="396"/>
        <v>0.36219907407407415</v>
      </c>
      <c r="CC259" s="63">
        <f t="shared" si="397"/>
        <v>0.40803240740740743</v>
      </c>
      <c r="CD259" s="63">
        <f t="shared" si="398"/>
        <v>0.40270833333333333</v>
      </c>
      <c r="CE259" s="63">
        <f t="shared" si="399"/>
        <v>0.41312500000000002</v>
      </c>
      <c r="CF259" s="63">
        <f t="shared" si="400"/>
        <v>0.4131712962962964</v>
      </c>
      <c r="CG259" s="63">
        <f t="shared" si="401"/>
        <v>0.41247685185185196</v>
      </c>
      <c r="CH259" s="36"/>
      <c r="CI259" s="36"/>
      <c r="CJ259" s="36"/>
      <c r="CK259" s="36"/>
      <c r="CL259" s="60">
        <v>60</v>
      </c>
    </row>
    <row r="260" spans="1:90" ht="26.25" customHeight="1" x14ac:dyDescent="0.25">
      <c r="A260" s="37">
        <v>39</v>
      </c>
      <c r="B260" s="38"/>
      <c r="C260" s="39"/>
      <c r="D260" s="39"/>
      <c r="E260" s="39"/>
      <c r="F260" s="42"/>
      <c r="G260" s="66">
        <v>80.849999999999994</v>
      </c>
      <c r="H260" s="41">
        <f t="shared" si="473"/>
        <v>85.34</v>
      </c>
      <c r="I260" s="42">
        <v>85.29</v>
      </c>
      <c r="J260" s="43">
        <f t="shared" si="470"/>
        <v>-7.4256458357758906E-4</v>
      </c>
      <c r="K260" s="44">
        <f t="shared" si="471"/>
        <v>-6.3333333333332575E-2</v>
      </c>
      <c r="L260" s="45" t="s">
        <v>158</v>
      </c>
      <c r="M260" s="126" t="s">
        <v>1231</v>
      </c>
      <c r="N260" s="46">
        <f t="shared" ref="N260:N323" si="484">IF(P260="",((I260-I259)+H259),IF(R260="",(P260+O260),IF(T260="",((P260+O260)+(R260+Q260))/2,((P260+O260)+(R260+Q260)+(T260+S260))/3)))</f>
        <v>85.353333333333339</v>
      </c>
      <c r="O260" s="46">
        <v>0.02</v>
      </c>
      <c r="P260" s="42">
        <v>85.39</v>
      </c>
      <c r="Q260" s="46">
        <v>0.02</v>
      </c>
      <c r="R260" s="42">
        <v>85.39</v>
      </c>
      <c r="S260" s="46">
        <f t="shared" si="452"/>
        <v>4.34</v>
      </c>
      <c r="T260" s="39">
        <v>80.900000000000006</v>
      </c>
      <c r="U260" s="47" t="str">
        <f t="shared" si="462"/>
        <v/>
      </c>
      <c r="V260" s="47" t="str">
        <f t="shared" si="463"/>
        <v/>
      </c>
      <c r="W260" s="48"/>
      <c r="X260" s="48"/>
      <c r="Y260" s="48"/>
      <c r="Z260" s="48"/>
      <c r="AA260" s="48"/>
      <c r="AB260" s="48"/>
      <c r="AC260" s="49"/>
      <c r="AD260" s="49"/>
      <c r="AE260" s="51">
        <f t="shared" si="359"/>
        <v>39</v>
      </c>
      <c r="AF260" s="51" t="str">
        <f t="shared" si="360"/>
        <v/>
      </c>
      <c r="AG260" s="51" t="str">
        <f t="shared" si="361"/>
        <v/>
      </c>
      <c r="AH260" s="51" t="str">
        <f t="shared" si="362"/>
        <v/>
      </c>
      <c r="AI260" s="52">
        <f t="shared" si="363"/>
        <v>85.34</v>
      </c>
      <c r="AJ260" s="68"/>
      <c r="AK260" s="53"/>
      <c r="AL260" s="52"/>
      <c r="AM260" s="53">
        <f t="shared" si="365"/>
        <v>46</v>
      </c>
      <c r="AN260" s="53">
        <f>IF(AJ260&lt;&gt;"",IF(AJ260="o",VLOOKUP(AM260,OpenSect!$A$1:$D$11,2),IF(AJ260="u",VLOOKUP(AM260,UpHill!$A$1:$D$35,2),IF(AJ260="d",VLOOKUP(AM260,DownHill!$A$3:$D$29,2),IF(AJ260="f",VLOOKUP(AM260,FlatUnd!$A$2:$D$30,2),IF(AJ260="t",VLOOKUP(AM260,TimeAdd!$A$1:$D$176,2),IF(AJ260="l",VLOOKUP(AM260,SLimit!$A$1:$D$8,2),AN259)))))),AN259)</f>
        <v>55</v>
      </c>
      <c r="AO260" s="53">
        <f>IF(AJ260&lt;&gt;"",IF(AJ260="o",VLOOKUP(AM260,OpenSect!$A$1:$D$11,3),IF(AJ260="u",VLOOKUP(AM260,UpHill!$A$1:$D$35,3),IF(AJ260="d",VLOOKUP(AM260,DownHill!$A$3:$D$29,3),IF(AJ260="f",VLOOKUP(AM260,FlatUnd!$A$2:$D$30,3),IF(AJ260="t",VLOOKUP(AM260,TimeAdd!$A$1:$D$18,3),IF(AJ260="l",VLOOKUP(AM260,SLimit!$A$1:$D$8,3),AO259)))))),AO259)</f>
        <v>64</v>
      </c>
      <c r="AP260" s="53">
        <f>IF(AJ260&lt;&gt;"",IF(AJ260="o",VLOOKUP(AM260,OpenSect!$A$1:$D$11,4),IF(AJ260="u",VLOOKUP(AM260,UpHill!$A$1:$D$35,4),IF(AJ260="d",VLOOKUP(AM260,DownHill!$A$3:$D$29,4),IF(AJ260="f",VLOOKUP(AM260,FlatUnd!$A$2:$D$30,4),IF(AJ260="t",VLOOKUP(AM260,TimeAdd!$A$1:$D$18,4),IF(AJ260="l",VLOOKUP(AM260,SLimit!$A$1:$D$8,4),AP259)))))),AP259)</f>
        <v>72</v>
      </c>
      <c r="AQ260" s="53" t="str">
        <f t="shared" si="366"/>
        <v>80</v>
      </c>
      <c r="AR260" s="54" t="str">
        <f t="shared" si="367"/>
        <v>Warning - Winding road.</v>
      </c>
      <c r="AS260" s="55"/>
      <c r="AT260" s="55"/>
      <c r="AU260" s="56">
        <f>IF(GroupStTimes!$A$8=0,MIN(CB260,CD260,CF260),MIN(BZ260,CB260,CD260,CF260))</f>
        <v>0.36005787037037046</v>
      </c>
      <c r="AV260" s="56">
        <f>IF(GroupStTimes!$A$8=0,MAX(CC260,CE260,CG260),MAX(CA260,CC260,CE260,CG260))</f>
        <v>0.41317129629629634</v>
      </c>
      <c r="AW260" s="57" t="str">
        <f t="shared" si="368"/>
        <v/>
      </c>
      <c r="AX260" s="58" t="str">
        <f t="shared" si="369"/>
        <v/>
      </c>
      <c r="AY260" s="58" t="str">
        <f t="shared" si="370"/>
        <v/>
      </c>
      <c r="AZ260" s="31">
        <f t="shared" si="371"/>
        <v>83.69</v>
      </c>
      <c r="BA260" s="59">
        <f t="shared" si="372"/>
        <v>0.35856481481481489</v>
      </c>
      <c r="BB260" s="59">
        <f t="shared" si="373"/>
        <v>0.36412037037037048</v>
      </c>
      <c r="BC260" s="59">
        <f t="shared" si="374"/>
        <v>0.36099537037037044</v>
      </c>
      <c r="BD260" s="59">
        <f t="shared" si="375"/>
        <v>0.40682870370370372</v>
      </c>
      <c r="BE260" s="59">
        <f t="shared" si="376"/>
        <v>0.40167824074074077</v>
      </c>
      <c r="BF260" s="59">
        <f t="shared" si="377"/>
        <v>0.41209490740740745</v>
      </c>
      <c r="BG260" s="59">
        <f t="shared" si="378"/>
        <v>0.41224537037037046</v>
      </c>
      <c r="BH260" s="59">
        <f t="shared" si="379"/>
        <v>0.41155092592592601</v>
      </c>
      <c r="BI260" s="31">
        <f t="shared" si="380"/>
        <v>1.6500000000000057</v>
      </c>
      <c r="BJ260" s="61">
        <f t="shared" ref="BJ260:BM260" si="485">IF($AJ259="t",IF(AM258=0,0,$BI260/AM258),IF(AM259=0,0,$BI260/AM259))</f>
        <v>3.586956521739143E-2</v>
      </c>
      <c r="BK260" s="61">
        <f t="shared" si="485"/>
        <v>3.0000000000000103E-2</v>
      </c>
      <c r="BL260" s="61">
        <f t="shared" si="485"/>
        <v>2.5781250000000089E-2</v>
      </c>
      <c r="BM260" s="61">
        <f t="shared" si="485"/>
        <v>2.2916666666666745E-2</v>
      </c>
      <c r="BN260" s="62">
        <f t="shared" si="382"/>
        <v>0</v>
      </c>
      <c r="BO260" s="62">
        <f t="shared" si="383"/>
        <v>2</v>
      </c>
      <c r="BP260" s="62">
        <f t="shared" si="384"/>
        <v>9</v>
      </c>
      <c r="BQ260" s="62">
        <f t="shared" si="385"/>
        <v>0</v>
      </c>
      <c r="BR260" s="62">
        <f t="shared" si="386"/>
        <v>1</v>
      </c>
      <c r="BS260" s="62">
        <f t="shared" si="387"/>
        <v>48</v>
      </c>
      <c r="BT260" s="62">
        <f t="shared" si="388"/>
        <v>0</v>
      </c>
      <c r="BU260" s="62">
        <f t="shared" si="389"/>
        <v>1</v>
      </c>
      <c r="BV260" s="62">
        <f t="shared" si="390"/>
        <v>33</v>
      </c>
      <c r="BW260" s="62">
        <f t="shared" si="391"/>
        <v>0</v>
      </c>
      <c r="BX260" s="62">
        <f t="shared" si="392"/>
        <v>1</v>
      </c>
      <c r="BY260" s="62">
        <f t="shared" si="393"/>
        <v>23</v>
      </c>
      <c r="BZ260" s="63">
        <f t="shared" si="394"/>
        <v>0.36005787037037046</v>
      </c>
      <c r="CA260" s="63">
        <f t="shared" si="395"/>
        <v>0.36561342592592605</v>
      </c>
      <c r="CB260" s="63">
        <f t="shared" si="396"/>
        <v>0.36224537037037041</v>
      </c>
      <c r="CC260" s="63">
        <f t="shared" si="397"/>
        <v>0.40807870370370369</v>
      </c>
      <c r="CD260" s="63">
        <f t="shared" si="398"/>
        <v>0.40275462962962966</v>
      </c>
      <c r="CE260" s="63">
        <f t="shared" si="399"/>
        <v>0.41317129629629634</v>
      </c>
      <c r="CF260" s="63">
        <f t="shared" si="400"/>
        <v>0.41320601851851863</v>
      </c>
      <c r="CG260" s="63">
        <f t="shared" si="401"/>
        <v>0.41251157407407418</v>
      </c>
      <c r="CH260" s="36"/>
      <c r="CI260" s="36"/>
      <c r="CJ260" s="36"/>
      <c r="CK260" s="36"/>
      <c r="CL260" s="60">
        <v>60</v>
      </c>
    </row>
    <row r="261" spans="1:90" ht="26.25" customHeight="1" x14ac:dyDescent="0.25">
      <c r="A261" s="37">
        <v>39</v>
      </c>
      <c r="B261" s="38"/>
      <c r="C261" s="39"/>
      <c r="D261" s="39"/>
      <c r="E261" s="39"/>
      <c r="F261" s="42"/>
      <c r="G261" s="66">
        <v>80.87</v>
      </c>
      <c r="H261" s="41">
        <f t="shared" si="473"/>
        <v>85.37</v>
      </c>
      <c r="I261" s="42">
        <v>85.320000000000007</v>
      </c>
      <c r="J261" s="43">
        <f t="shared" si="470"/>
        <v>-7.4230348491934322E-4</v>
      </c>
      <c r="K261" s="44">
        <f t="shared" si="471"/>
        <v>-6.3333333333318365E-2</v>
      </c>
      <c r="L261" s="45" t="s">
        <v>205</v>
      </c>
      <c r="M261" s="126" t="s">
        <v>1231</v>
      </c>
      <c r="N261" s="46">
        <f t="shared" si="484"/>
        <v>85.383333333333326</v>
      </c>
      <c r="O261" s="46">
        <v>0.02</v>
      </c>
      <c r="P261" s="42">
        <v>85.42</v>
      </c>
      <c r="Q261" s="46">
        <v>0.02</v>
      </c>
      <c r="R261" s="42">
        <v>85.42</v>
      </c>
      <c r="S261" s="46">
        <f t="shared" si="452"/>
        <v>4.34</v>
      </c>
      <c r="T261" s="39">
        <v>80.930000000000007</v>
      </c>
      <c r="U261" s="47" t="str">
        <f t="shared" si="462"/>
        <v/>
      </c>
      <c r="V261" s="47" t="str">
        <f t="shared" si="463"/>
        <v/>
      </c>
      <c r="W261" s="48"/>
      <c r="X261" s="48"/>
      <c r="Y261" s="48"/>
      <c r="Z261" s="48"/>
      <c r="AA261" s="48"/>
      <c r="AB261" s="48"/>
      <c r="AC261" s="49"/>
      <c r="AD261" s="49"/>
      <c r="AE261" s="51">
        <f t="shared" ref="AE261:AE324" si="486">IF(A261="","",A261)</f>
        <v>39</v>
      </c>
      <c r="AF261" s="51" t="str">
        <f t="shared" ref="AF261:AF324" si="487">IF(B261="","",B261)</f>
        <v/>
      </c>
      <c r="AG261" s="51" t="str">
        <f t="shared" ref="AG261:AG324" si="488">IF(C261="","",C261)</f>
        <v/>
      </c>
      <c r="AH261" s="51" t="str">
        <f t="shared" ref="AH261:AH324" si="489">IF(D261="","",D261)</f>
        <v/>
      </c>
      <c r="AI261" s="52">
        <f t="shared" ref="AI261:AI324" si="490">H261</f>
        <v>85.37</v>
      </c>
      <c r="AJ261" s="68"/>
      <c r="AK261" s="53"/>
      <c r="AL261" s="52"/>
      <c r="AM261" s="53">
        <f t="shared" si="365"/>
        <v>46</v>
      </c>
      <c r="AN261" s="53">
        <f>IF(AJ261&lt;&gt;"",IF(AJ261="o",VLOOKUP(AM261,OpenSect!$A$1:$D$11,2),IF(AJ261="u",VLOOKUP(AM261,UpHill!$A$1:$D$35,2),IF(AJ261="d",VLOOKUP(AM261,DownHill!$A$3:$D$29,2),IF(AJ261="f",VLOOKUP(AM261,FlatUnd!$A$2:$D$30,2),IF(AJ261="t",VLOOKUP(AM261,TimeAdd!$A$1:$D$176,2),IF(AJ261="l",VLOOKUP(AM261,SLimit!$A$1:$D$8,2),AN260)))))),AN260)</f>
        <v>55</v>
      </c>
      <c r="AO261" s="53">
        <f>IF(AJ261&lt;&gt;"",IF(AJ261="o",VLOOKUP(AM261,OpenSect!$A$1:$D$11,3),IF(AJ261="u",VLOOKUP(AM261,UpHill!$A$1:$D$35,3),IF(AJ261="d",VLOOKUP(AM261,DownHill!$A$3:$D$29,3),IF(AJ261="f",VLOOKUP(AM261,FlatUnd!$A$2:$D$30,3),IF(AJ261="t",VLOOKUP(AM261,TimeAdd!$A$1:$D$18,3),IF(AJ261="l",VLOOKUP(AM261,SLimit!$A$1:$D$8,3),AO260)))))),AO260)</f>
        <v>64</v>
      </c>
      <c r="AP261" s="53">
        <f>IF(AJ261&lt;&gt;"",IF(AJ261="o",VLOOKUP(AM261,OpenSect!$A$1:$D$11,4),IF(AJ261="u",VLOOKUP(AM261,UpHill!$A$1:$D$35,4),IF(AJ261="d",VLOOKUP(AM261,DownHill!$A$3:$D$29,4),IF(AJ261="f",VLOOKUP(AM261,FlatUnd!$A$2:$D$30,4),IF(AJ261="t",VLOOKUP(AM261,TimeAdd!$A$1:$D$18,4),IF(AJ261="l",VLOOKUP(AM261,SLimit!$A$1:$D$8,4),AP260)))))),AP260)</f>
        <v>72</v>
      </c>
      <c r="AQ261" s="53" t="str">
        <f t="shared" si="366"/>
        <v>80</v>
      </c>
      <c r="AR261" s="54" t="str">
        <f t="shared" si="367"/>
        <v>Overhead Wire</v>
      </c>
      <c r="AS261" s="55"/>
      <c r="AT261" s="55"/>
      <c r="AU261" s="56">
        <f>IF(GroupStTimes!$A$8=0,MIN(CB261,CD261,CF261),MIN(BZ261,CB261,CD261,CF261))</f>
        <v>0.36008101851851859</v>
      </c>
      <c r="AV261" s="56">
        <f>IF(GroupStTimes!$A$8=0,MAX(CC261,CE261,CG261),MAX(CA261,CC261,CE261,CG261))</f>
        <v>0.41319444444444448</v>
      </c>
      <c r="AW261" s="57" t="str">
        <f t="shared" si="368"/>
        <v/>
      </c>
      <c r="AX261" s="58" t="str">
        <f t="shared" si="369"/>
        <v/>
      </c>
      <c r="AY261" s="58" t="str">
        <f t="shared" si="370"/>
        <v/>
      </c>
      <c r="AZ261" s="31">
        <f t="shared" si="371"/>
        <v>83.69</v>
      </c>
      <c r="BA261" s="59">
        <f t="shared" si="372"/>
        <v>0.35856481481481489</v>
      </c>
      <c r="BB261" s="59">
        <f t="shared" si="373"/>
        <v>0.36412037037037048</v>
      </c>
      <c r="BC261" s="59">
        <f t="shared" si="374"/>
        <v>0.36099537037037044</v>
      </c>
      <c r="BD261" s="59">
        <f t="shared" si="375"/>
        <v>0.40682870370370372</v>
      </c>
      <c r="BE261" s="59">
        <f t="shared" si="376"/>
        <v>0.40167824074074077</v>
      </c>
      <c r="BF261" s="59">
        <f t="shared" si="377"/>
        <v>0.41209490740740745</v>
      </c>
      <c r="BG261" s="59">
        <f t="shared" si="378"/>
        <v>0.41224537037037046</v>
      </c>
      <c r="BH261" s="59">
        <f t="shared" si="379"/>
        <v>0.41155092592592601</v>
      </c>
      <c r="BI261" s="31">
        <f t="shared" si="380"/>
        <v>1.6800000000000068</v>
      </c>
      <c r="BJ261" s="61">
        <f t="shared" ref="BJ261:BM261" si="491">IF($AJ260="t",IF(AM259=0,0,$BI261/AM259),IF(AM260=0,0,$BI261/AM260))</f>
        <v>3.6521739130434931E-2</v>
      </c>
      <c r="BK261" s="61">
        <f t="shared" si="491"/>
        <v>3.0545454545454671E-2</v>
      </c>
      <c r="BL261" s="61">
        <f t="shared" si="491"/>
        <v>2.6250000000000107E-2</v>
      </c>
      <c r="BM261" s="61">
        <f t="shared" si="491"/>
        <v>2.3333333333333428E-2</v>
      </c>
      <c r="BN261" s="62">
        <f t="shared" si="382"/>
        <v>0</v>
      </c>
      <c r="BO261" s="62">
        <f t="shared" si="383"/>
        <v>2</v>
      </c>
      <c r="BP261" s="62">
        <f t="shared" si="384"/>
        <v>11</v>
      </c>
      <c r="BQ261" s="62">
        <f t="shared" si="385"/>
        <v>0</v>
      </c>
      <c r="BR261" s="62">
        <f t="shared" si="386"/>
        <v>1</v>
      </c>
      <c r="BS261" s="62">
        <f t="shared" si="387"/>
        <v>50</v>
      </c>
      <c r="BT261" s="62">
        <f t="shared" si="388"/>
        <v>0</v>
      </c>
      <c r="BU261" s="62">
        <f t="shared" si="389"/>
        <v>1</v>
      </c>
      <c r="BV261" s="62">
        <f t="shared" si="390"/>
        <v>35</v>
      </c>
      <c r="BW261" s="62">
        <f t="shared" si="391"/>
        <v>0</v>
      </c>
      <c r="BX261" s="62">
        <f t="shared" si="392"/>
        <v>1</v>
      </c>
      <c r="BY261" s="62">
        <f t="shared" si="393"/>
        <v>24</v>
      </c>
      <c r="BZ261" s="63">
        <f t="shared" si="394"/>
        <v>0.36008101851851859</v>
      </c>
      <c r="CA261" s="63">
        <f t="shared" si="395"/>
        <v>0.36563657407407418</v>
      </c>
      <c r="CB261" s="63">
        <f t="shared" si="396"/>
        <v>0.3622685185185186</v>
      </c>
      <c r="CC261" s="63">
        <f t="shared" si="397"/>
        <v>0.40810185185185188</v>
      </c>
      <c r="CD261" s="63">
        <f t="shared" si="398"/>
        <v>0.40277777777777779</v>
      </c>
      <c r="CE261" s="63">
        <f t="shared" si="399"/>
        <v>0.41319444444444448</v>
      </c>
      <c r="CF261" s="63">
        <f t="shared" si="400"/>
        <v>0.41321759259259266</v>
      </c>
      <c r="CG261" s="63">
        <f t="shared" si="401"/>
        <v>0.41252314814814822</v>
      </c>
      <c r="CH261" s="36"/>
      <c r="CI261" s="36"/>
      <c r="CJ261" s="36"/>
      <c r="CK261" s="36"/>
      <c r="CL261" s="60">
        <v>60</v>
      </c>
    </row>
    <row r="262" spans="1:90" ht="36" x14ac:dyDescent="0.25">
      <c r="A262" s="37">
        <v>39</v>
      </c>
      <c r="B262" s="38"/>
      <c r="C262" s="39" t="s">
        <v>58</v>
      </c>
      <c r="D262" s="39"/>
      <c r="E262" s="39"/>
      <c r="F262" s="42"/>
      <c r="G262" s="40">
        <v>80.92</v>
      </c>
      <c r="H262" s="41">
        <f t="shared" si="473"/>
        <v>85.42</v>
      </c>
      <c r="I262" s="42">
        <v>85.37</v>
      </c>
      <c r="J262" s="43">
        <f t="shared" si="470"/>
        <v>-7.4186872828080797E-4</v>
      </c>
      <c r="K262" s="44">
        <f t="shared" si="471"/>
        <v>-6.3333333333332575E-2</v>
      </c>
      <c r="L262" s="45" t="s">
        <v>206</v>
      </c>
      <c r="M262" s="126" t="s">
        <v>1231</v>
      </c>
      <c r="N262" s="46">
        <f t="shared" si="484"/>
        <v>85.433333333333337</v>
      </c>
      <c r="O262" s="46">
        <v>0.02</v>
      </c>
      <c r="P262" s="42">
        <v>85.47</v>
      </c>
      <c r="Q262" s="46">
        <v>0.02</v>
      </c>
      <c r="R262" s="42">
        <v>85.47</v>
      </c>
      <c r="S262" s="46">
        <f t="shared" si="452"/>
        <v>4.34</v>
      </c>
      <c r="T262" s="39">
        <v>80.98</v>
      </c>
      <c r="U262" s="47">
        <f t="shared" si="462"/>
        <v>29.527090000000001</v>
      </c>
      <c r="V262" s="47">
        <f t="shared" si="463"/>
        <v>30.259440000000001</v>
      </c>
      <c r="W262" s="48">
        <v>29.527080000000002</v>
      </c>
      <c r="X262" s="48">
        <v>30.259440000000001</v>
      </c>
      <c r="Y262" s="48">
        <v>29.527100000000001</v>
      </c>
      <c r="Z262" s="48">
        <v>30.259449</v>
      </c>
      <c r="AA262" s="48"/>
      <c r="AB262" s="48"/>
      <c r="AC262" s="49"/>
      <c r="AD262" s="49"/>
      <c r="AE262" s="51">
        <f t="shared" si="486"/>
        <v>39</v>
      </c>
      <c r="AF262" s="51" t="str">
        <f t="shared" si="487"/>
        <v/>
      </c>
      <c r="AG262" s="51" t="str">
        <f t="shared" si="488"/>
        <v>m</v>
      </c>
      <c r="AH262" s="51" t="str">
        <f t="shared" si="489"/>
        <v/>
      </c>
      <c r="AI262" s="52">
        <f t="shared" si="490"/>
        <v>85.42</v>
      </c>
      <c r="AJ262" s="68" t="s">
        <v>58</v>
      </c>
      <c r="AK262" s="53"/>
      <c r="AL262" s="52"/>
      <c r="AM262" s="53">
        <f t="shared" ref="AM262:AM325" si="492">IF(OR(AJ262="",AJ262="m"),AM261,IF(AH262&lt;&gt;"",AH262,""))</f>
        <v>46</v>
      </c>
      <c r="AN262" s="53">
        <f>IF(AJ262&lt;&gt;"",IF(AJ262="o",VLOOKUP(AM262,OpenSect!$A$1:$D$11,2),IF(AJ262="u",VLOOKUP(AM262,UpHill!$A$1:$D$35,2),IF(AJ262="d",VLOOKUP(AM262,DownHill!$A$3:$D$29,2),IF(AJ262="f",VLOOKUP(AM262,FlatUnd!$A$2:$D$30,2),IF(AJ262="t",VLOOKUP(AM262,TimeAdd!$A$1:$D$176,2),IF(AJ262="l",VLOOKUP(AM262,SLimit!$A$1:$D$8,2),AN261)))))),AN261)</f>
        <v>55</v>
      </c>
      <c r="AO262" s="53">
        <f>IF(AJ262&lt;&gt;"",IF(AJ262="o",VLOOKUP(AM262,OpenSect!$A$1:$D$11,3),IF(AJ262="u",VLOOKUP(AM262,UpHill!$A$1:$D$35,3),IF(AJ262="d",VLOOKUP(AM262,DownHill!$A$3:$D$29,3),IF(AJ262="f",VLOOKUP(AM262,FlatUnd!$A$2:$D$30,3),IF(AJ262="t",VLOOKUP(AM262,TimeAdd!$A$1:$D$18,3),IF(AJ262="l",VLOOKUP(AM262,SLimit!$A$1:$D$8,3),AO261)))))),AO261)</f>
        <v>64</v>
      </c>
      <c r="AP262" s="53">
        <f>IF(AJ262&lt;&gt;"",IF(AJ262="o",VLOOKUP(AM262,OpenSect!$A$1:$D$11,4),IF(AJ262="u",VLOOKUP(AM262,UpHill!$A$1:$D$35,4),IF(AJ262="d",VLOOKUP(AM262,DownHill!$A$3:$D$29,4),IF(AJ262="f",VLOOKUP(AM262,FlatUnd!$A$2:$D$30,4),IF(AJ262="t",VLOOKUP(AM262,TimeAdd!$A$1:$D$18,4),IF(AJ262="l",VLOOKUP(AM262,SLimit!$A$1:$D$8,4),AP261)))))),AP261)</f>
        <v>72</v>
      </c>
      <c r="AQ262" s="53" t="str">
        <f t="shared" ref="AQ262:AQ325" si="493">M262</f>
        <v>80</v>
      </c>
      <c r="AR262" s="54" t="str">
        <f t="shared" ref="AR262:AR325" si="494">L262</f>
        <v>Warning - Side road junction {Right}.  Control.</v>
      </c>
      <c r="AS262" s="55"/>
      <c r="AT262" s="55"/>
      <c r="AU262" s="56">
        <f>IF(GroupStTimes!$A$8=0,MIN(CB262,CD262,CF262),MIN(BZ262,CB262,CD262,CF262))</f>
        <v>0.36012731481481491</v>
      </c>
      <c r="AV262" s="56">
        <f>IF(GroupStTimes!$A$8=0,MAX(CC262,CE262,CG262),MAX(CA262,CC262,CE262,CG262))</f>
        <v>0.41321759259259266</v>
      </c>
      <c r="AW262" s="57" t="str">
        <f t="shared" ref="AW262:AW325" si="495">IF(U262="","",CONCATENATE(FIXED(U262,5),"  ",FIXED(V262,5)))</f>
        <v>29.52709  30.25944</v>
      </c>
      <c r="AX262" s="58">
        <f t="shared" ref="AX262:AX325" si="496">IF(AJ262="m",ROUND(W262,5),"")</f>
        <v>29.527080000000002</v>
      </c>
      <c r="AY262" s="58">
        <f t="shared" ref="AY262:AY325" si="497">IF(AJ262="m",ROUND(X262,5),"")</f>
        <v>30.259440000000001</v>
      </c>
      <c r="AZ262" s="31">
        <f t="shared" ref="AZ262:AZ325" si="498">IF(AND(AM261=AM260,AN261=AN260,AO261=AO260,AP261=AP260,AJ262&lt;&gt;"t"),AZ261,IF(AJ262="t",AI262,AI261))</f>
        <v>83.69</v>
      </c>
      <c r="BA262" s="59">
        <f t="shared" ref="BA262:BA325" si="499">IF(AND($AM261=$AM260,$AN261=AN260,$AO261=$AO260,$AP261=$AP260,$AJ262&lt;&gt;"t"),BA261,BZ261)</f>
        <v>0.35856481481481489</v>
      </c>
      <c r="BB262" s="59">
        <f t="shared" ref="BB262:BB325" si="500">IF(AND($AM261=$AM260,$AN261=AN260,$AO261=$AO260,$AP261=$AP260,$AJ262&lt;&gt;"t"),BB261,CA261)</f>
        <v>0.36412037037037048</v>
      </c>
      <c r="BC262" s="59">
        <f t="shared" ref="BC262:BC325" si="501">IF(AND($AM261=$AM260,$AN261=AN260,$AO261=$AO260,$AP261=$AP260,$AJ262&lt;&gt;"t"),BC261,CB261)</f>
        <v>0.36099537037037044</v>
      </c>
      <c r="BD262" s="59">
        <f t="shared" ref="BD262:BD325" si="502">IF(AND($AM261=$AM260,$AN261=AN260,$AO261=$AO260,$AP261=$AP260,$AJ262&lt;&gt;"t"),BD261,CC261)</f>
        <v>0.40682870370370372</v>
      </c>
      <c r="BE262" s="59">
        <f t="shared" ref="BE262:BE325" si="503">IF(AND($AM261=$AM260,$AN261=AN260,$AO261=$AO260,$AP261=$AP260,$AJ262&lt;&gt;"t"),BE261,CD261)</f>
        <v>0.40167824074074077</v>
      </c>
      <c r="BF262" s="59">
        <f t="shared" ref="BF262:BF325" si="504">IF(AND($AM261=$AM260,$AN261=AN260,$AO261=$AO260,$AP261=$AP260,$AJ262&lt;&gt;"t"),BF261,CE261)</f>
        <v>0.41209490740740745</v>
      </c>
      <c r="BG262" s="59">
        <f t="shared" ref="BG262:BG325" si="505">IF(AND($AM261=$AM260,$AN261=AN260,$AO261=$AO260,$AP261=$AP260,$AJ262&lt;&gt;"t"),BG261,CF261)</f>
        <v>0.41224537037037046</v>
      </c>
      <c r="BH262" s="59">
        <f t="shared" ref="BH262:BH325" si="506">IF(AND($AM261=$AM260,$AN261=AN260,$AO261=$AO260,$AP261=$AP260,$AJ262&lt;&gt;"t"),BH261,CG261)</f>
        <v>0.41155092592592601</v>
      </c>
      <c r="BI262" s="31">
        <f t="shared" ref="BI262:BI325" si="507">AI262-AZ262</f>
        <v>1.730000000000004</v>
      </c>
      <c r="BJ262" s="61">
        <f t="shared" ref="BJ262:BM262" si="508">IF($AJ261="t",IF(AM260=0,0,$BI262/AM260),IF(AM261=0,0,$BI262/AM261))</f>
        <v>3.7608695652174E-2</v>
      </c>
      <c r="BK262" s="61">
        <f t="shared" si="508"/>
        <v>3.1454545454545527E-2</v>
      </c>
      <c r="BL262" s="61">
        <f t="shared" si="508"/>
        <v>2.7031250000000062E-2</v>
      </c>
      <c r="BM262" s="61">
        <f t="shared" si="508"/>
        <v>2.4027777777777832E-2</v>
      </c>
      <c r="BN262" s="62">
        <f t="shared" ref="BN262:BN325" si="509">IF(AJ262="t",0,INT(BJ262))</f>
        <v>0</v>
      </c>
      <c r="BO262" s="62">
        <f t="shared" ref="BO262:BO325" si="510">IF(AJ262="t",AM262,IF(INT((BJ262-BN262)*60)&lt;0,1,INT((BJ262-BN262)*60)))</f>
        <v>2</v>
      </c>
      <c r="BP262" s="62">
        <f t="shared" ref="BP262:BP325" si="511">IF(AJ262="t",0,ROUND((((BJ262-BN262)*60)-BO262)*60,0))</f>
        <v>15</v>
      </c>
      <c r="BQ262" s="62">
        <f t="shared" ref="BQ262:BQ325" si="512">IF(AJ262="t",0,INT(BK262))</f>
        <v>0</v>
      </c>
      <c r="BR262" s="62">
        <f t="shared" ref="BR262:BR325" si="513">IF(AJ262="t",AN262,IF(INT((BK262-BQ262)*60)&lt;0,1,INT((BK262-BQ262)*60)))</f>
        <v>1</v>
      </c>
      <c r="BS262" s="62">
        <f t="shared" ref="BS262:BS325" si="514">IF(AJ262="t",0,ROUND((((BK262-BQ262)*60)-BR262)*60,0))</f>
        <v>53</v>
      </c>
      <c r="BT262" s="62">
        <f t="shared" ref="BT262:BT325" si="515">IF(AJ262="t",0,INT(BL262))</f>
        <v>0</v>
      </c>
      <c r="BU262" s="62">
        <f t="shared" ref="BU262:BU325" si="516">IF(AJ262="t",AO262,IF(INT((BL262-BT262)*60)&lt;0,1,INT((BL262-BT262)*60)))</f>
        <v>1</v>
      </c>
      <c r="BV262" s="62">
        <f t="shared" ref="BV262:BV325" si="517">IF(AJ262="t",0,ROUND((((BL262-BT262)*60)-BU262)*60,0))</f>
        <v>37</v>
      </c>
      <c r="BW262" s="62">
        <f t="shared" ref="BW262:BW325" si="518">IF(AJ262="t",0,INT(BM262))</f>
        <v>0</v>
      </c>
      <c r="BX262" s="62">
        <f t="shared" ref="BX262:BX325" si="519">IF(AJ262="t",AP262,IF(INT((BM262-BW262)*60)&lt;0,1,INT((BM262-BW262)*60)))</f>
        <v>1</v>
      </c>
      <c r="BY262" s="62">
        <f t="shared" ref="BY262:BY325" si="520">IF(AJ262="t",0,ROUND((((BM262-BW262)*60)-BX262)*60,0))</f>
        <v>27</v>
      </c>
      <c r="BZ262" s="63">
        <f t="shared" ref="BZ262:BZ325" si="521">BA262+TIME(BN262,BO262,BP262)</f>
        <v>0.36012731481481491</v>
      </c>
      <c r="CA262" s="63">
        <f t="shared" ref="CA262:CA325" si="522">BB262+TIME(BN262,BO262,BP262)</f>
        <v>0.36568287037037051</v>
      </c>
      <c r="CB262" s="63">
        <f t="shared" ref="CB262:CB325" si="523">BC262+TIME(BQ262,BR262,BS262)</f>
        <v>0.36230324074074083</v>
      </c>
      <c r="CC262" s="63">
        <f t="shared" ref="CC262:CC325" si="524">BD262+TIME(BQ262,BR262,BS262)</f>
        <v>0.40813657407407411</v>
      </c>
      <c r="CD262" s="63">
        <f t="shared" ref="CD262:CD325" si="525">BE262+TIME(BT262,BU262,BV262)</f>
        <v>0.40280092592592598</v>
      </c>
      <c r="CE262" s="63">
        <f t="shared" ref="CE262:CE325" si="526">BF262+TIME(BT262,BU262,BV262)</f>
        <v>0.41321759259259266</v>
      </c>
      <c r="CF262" s="63">
        <f t="shared" ref="CF262:CF325" si="527">BG262+TIME(BW262,BX262,BY262)</f>
        <v>0.41325231481481489</v>
      </c>
      <c r="CG262" s="63">
        <f t="shared" ref="CG262:CG325" si="528">BH262+TIME(BW262,BX262,BY262)</f>
        <v>0.41255787037037045</v>
      </c>
      <c r="CH262" s="36"/>
      <c r="CI262" s="36"/>
      <c r="CJ262" s="36"/>
      <c r="CK262" s="36"/>
      <c r="CL262" s="60">
        <v>60</v>
      </c>
    </row>
    <row r="263" spans="1:90" ht="26.25" customHeight="1" x14ac:dyDescent="0.25">
      <c r="A263" s="37">
        <v>40</v>
      </c>
      <c r="B263" s="38"/>
      <c r="C263" s="39"/>
      <c r="D263" s="39"/>
      <c r="E263" s="39"/>
      <c r="F263" s="42"/>
      <c r="G263" s="40">
        <v>81.03</v>
      </c>
      <c r="H263" s="41">
        <f t="shared" si="473"/>
        <v>85.52</v>
      </c>
      <c r="I263" s="42">
        <v>85.470000000000013</v>
      </c>
      <c r="J263" s="43">
        <f t="shared" si="470"/>
        <v>-7.8000078000073554E-4</v>
      </c>
      <c r="K263" s="44">
        <f t="shared" si="471"/>
        <v>-6.6666666666662877E-2</v>
      </c>
      <c r="L263" s="45" t="s">
        <v>207</v>
      </c>
      <c r="M263" s="126" t="s">
        <v>1231</v>
      </c>
      <c r="N263" s="46">
        <f t="shared" si="484"/>
        <v>85.536666666666676</v>
      </c>
      <c r="O263" s="46">
        <v>0.02</v>
      </c>
      <c r="P263" s="42">
        <v>85.570000000000007</v>
      </c>
      <c r="Q263" s="46">
        <v>0.02</v>
      </c>
      <c r="R263" s="42">
        <v>85.570000000000007</v>
      </c>
      <c r="S263" s="46">
        <f t="shared" si="452"/>
        <v>4.34</v>
      </c>
      <c r="T263" s="39">
        <v>81.09</v>
      </c>
      <c r="U263" s="47" t="str">
        <f t="shared" si="462"/>
        <v/>
      </c>
      <c r="V263" s="47" t="str">
        <f t="shared" si="463"/>
        <v/>
      </c>
      <c r="W263" s="48"/>
      <c r="X263" s="48"/>
      <c r="Y263" s="48"/>
      <c r="Z263" s="48"/>
      <c r="AA263" s="48"/>
      <c r="AB263" s="48"/>
      <c r="AC263" s="49"/>
      <c r="AD263" s="49"/>
      <c r="AE263" s="51">
        <f t="shared" si="486"/>
        <v>40</v>
      </c>
      <c r="AF263" s="51" t="str">
        <f t="shared" si="487"/>
        <v/>
      </c>
      <c r="AG263" s="51" t="str">
        <f t="shared" si="488"/>
        <v/>
      </c>
      <c r="AH263" s="51" t="str">
        <f t="shared" si="489"/>
        <v/>
      </c>
      <c r="AI263" s="52">
        <f t="shared" si="490"/>
        <v>85.52</v>
      </c>
      <c r="AJ263" s="68"/>
      <c r="AK263" s="53"/>
      <c r="AL263" s="52"/>
      <c r="AM263" s="53">
        <f t="shared" si="492"/>
        <v>46</v>
      </c>
      <c r="AN263" s="53">
        <f>IF(AJ263&lt;&gt;"",IF(AJ263="o",VLOOKUP(AM263,OpenSect!$A$1:$D$11,2),IF(AJ263="u",VLOOKUP(AM263,UpHill!$A$1:$D$35,2),IF(AJ263="d",VLOOKUP(AM263,DownHill!$A$3:$D$29,2),IF(AJ263="f",VLOOKUP(AM263,FlatUnd!$A$2:$D$30,2),IF(AJ263="t",VLOOKUP(AM263,TimeAdd!$A$1:$D$176,2),IF(AJ263="l",VLOOKUP(AM263,SLimit!$A$1:$D$8,2),AN262)))))),AN262)</f>
        <v>55</v>
      </c>
      <c r="AO263" s="53">
        <f>IF(AJ263&lt;&gt;"",IF(AJ263="o",VLOOKUP(AM263,OpenSect!$A$1:$D$11,3),IF(AJ263="u",VLOOKUP(AM263,UpHill!$A$1:$D$35,3),IF(AJ263="d",VLOOKUP(AM263,DownHill!$A$3:$D$29,3),IF(AJ263="f",VLOOKUP(AM263,FlatUnd!$A$2:$D$30,3),IF(AJ263="t",VLOOKUP(AM263,TimeAdd!$A$1:$D$18,3),IF(AJ263="l",VLOOKUP(AM263,SLimit!$A$1:$D$8,3),AO262)))))),AO262)</f>
        <v>64</v>
      </c>
      <c r="AP263" s="53">
        <f>IF(AJ263&lt;&gt;"",IF(AJ263="o",VLOOKUP(AM263,OpenSect!$A$1:$D$11,4),IF(AJ263="u",VLOOKUP(AM263,UpHill!$A$1:$D$35,4),IF(AJ263="d",VLOOKUP(AM263,DownHill!$A$3:$D$29,4),IF(AJ263="f",VLOOKUP(AM263,FlatUnd!$A$2:$D$30,4),IF(AJ263="t",VLOOKUP(AM263,TimeAdd!$A$1:$D$18,4),IF(AJ263="l",VLOOKUP(AM263,SLimit!$A$1:$D$8,4),AP262)))))),AP262)</f>
        <v>72</v>
      </c>
      <c r="AQ263" s="53" t="str">
        <f t="shared" si="493"/>
        <v>80</v>
      </c>
      <c r="AR263" s="54" t="str">
        <f t="shared" si="494"/>
        <v>Dargle Dale Kennels {Right}</v>
      </c>
      <c r="AS263" s="55"/>
      <c r="AT263" s="55"/>
      <c r="AU263" s="56">
        <f>IF(GroupStTimes!$A$8=0,MIN(CB263,CD263,CF263),MIN(BZ263,CB263,CD263,CF263))</f>
        <v>0.3602199074074075</v>
      </c>
      <c r="AV263" s="56">
        <f>IF(GroupStTimes!$A$8=0,MAX(CC263,CE263,CG263),MAX(CA263,CC263,CE263,CG263))</f>
        <v>0.41328703703703706</v>
      </c>
      <c r="AW263" s="57" t="str">
        <f t="shared" si="495"/>
        <v/>
      </c>
      <c r="AX263" s="58" t="str">
        <f t="shared" si="496"/>
        <v/>
      </c>
      <c r="AY263" s="58" t="str">
        <f t="shared" si="497"/>
        <v/>
      </c>
      <c r="AZ263" s="31">
        <f t="shared" si="498"/>
        <v>83.69</v>
      </c>
      <c r="BA263" s="59">
        <f t="shared" si="499"/>
        <v>0.35856481481481489</v>
      </c>
      <c r="BB263" s="59">
        <f t="shared" si="500"/>
        <v>0.36412037037037048</v>
      </c>
      <c r="BC263" s="59">
        <f t="shared" si="501"/>
        <v>0.36099537037037044</v>
      </c>
      <c r="BD263" s="59">
        <f t="shared" si="502"/>
        <v>0.40682870370370372</v>
      </c>
      <c r="BE263" s="59">
        <f t="shared" si="503"/>
        <v>0.40167824074074077</v>
      </c>
      <c r="BF263" s="59">
        <f t="shared" si="504"/>
        <v>0.41209490740740745</v>
      </c>
      <c r="BG263" s="59">
        <f t="shared" si="505"/>
        <v>0.41224537037037046</v>
      </c>
      <c r="BH263" s="59">
        <f t="shared" si="506"/>
        <v>0.41155092592592601</v>
      </c>
      <c r="BI263" s="31">
        <f t="shared" si="507"/>
        <v>1.8299999999999983</v>
      </c>
      <c r="BJ263" s="61">
        <f t="shared" ref="BJ263:BM263" si="529">IF($AJ262="t",IF(AM261=0,0,$BI263/AM261),IF(AM262=0,0,$BI263/AM262))</f>
        <v>3.9782608695652137E-2</v>
      </c>
      <c r="BK263" s="61">
        <f t="shared" si="529"/>
        <v>3.3272727272727239E-2</v>
      </c>
      <c r="BL263" s="61">
        <f t="shared" si="529"/>
        <v>2.8593749999999973E-2</v>
      </c>
      <c r="BM263" s="61">
        <f t="shared" si="529"/>
        <v>2.5416666666666643E-2</v>
      </c>
      <c r="BN263" s="62">
        <f t="shared" si="509"/>
        <v>0</v>
      </c>
      <c r="BO263" s="62">
        <f t="shared" si="510"/>
        <v>2</v>
      </c>
      <c r="BP263" s="62">
        <f t="shared" si="511"/>
        <v>23</v>
      </c>
      <c r="BQ263" s="62">
        <f t="shared" si="512"/>
        <v>0</v>
      </c>
      <c r="BR263" s="62">
        <f t="shared" si="513"/>
        <v>1</v>
      </c>
      <c r="BS263" s="62">
        <f t="shared" si="514"/>
        <v>60</v>
      </c>
      <c r="BT263" s="62">
        <f t="shared" si="515"/>
        <v>0</v>
      </c>
      <c r="BU263" s="62">
        <f t="shared" si="516"/>
        <v>1</v>
      </c>
      <c r="BV263" s="62">
        <f t="shared" si="517"/>
        <v>43</v>
      </c>
      <c r="BW263" s="62">
        <f t="shared" si="518"/>
        <v>0</v>
      </c>
      <c r="BX263" s="62">
        <f t="shared" si="519"/>
        <v>1</v>
      </c>
      <c r="BY263" s="62">
        <f t="shared" si="520"/>
        <v>31</v>
      </c>
      <c r="BZ263" s="63">
        <f t="shared" si="521"/>
        <v>0.3602199074074075</v>
      </c>
      <c r="CA263" s="63">
        <f t="shared" si="522"/>
        <v>0.36577546296296309</v>
      </c>
      <c r="CB263" s="63">
        <f t="shared" si="523"/>
        <v>0.36238425925925932</v>
      </c>
      <c r="CC263" s="63">
        <f t="shared" si="524"/>
        <v>0.4082175925925926</v>
      </c>
      <c r="CD263" s="63">
        <f t="shared" si="525"/>
        <v>0.40287037037037038</v>
      </c>
      <c r="CE263" s="63">
        <f t="shared" si="526"/>
        <v>0.41328703703703706</v>
      </c>
      <c r="CF263" s="63">
        <f t="shared" si="527"/>
        <v>0.41329861111111121</v>
      </c>
      <c r="CG263" s="63">
        <f t="shared" si="528"/>
        <v>0.41260416666666677</v>
      </c>
      <c r="CH263" s="36"/>
      <c r="CI263" s="36"/>
      <c r="CJ263" s="36"/>
      <c r="CK263" s="36"/>
      <c r="CL263" s="60">
        <v>60</v>
      </c>
    </row>
    <row r="264" spans="1:90" ht="26.25" customHeight="1" x14ac:dyDescent="0.25">
      <c r="A264" s="37">
        <v>40</v>
      </c>
      <c r="B264" s="38"/>
      <c r="C264" s="39"/>
      <c r="D264" s="39"/>
      <c r="E264" s="39"/>
      <c r="F264" s="42"/>
      <c r="G264" s="40">
        <v>81.08</v>
      </c>
      <c r="H264" s="41">
        <f t="shared" si="473"/>
        <v>85.57</v>
      </c>
      <c r="I264" s="42">
        <v>85.52000000000001</v>
      </c>
      <c r="J264" s="43">
        <f t="shared" si="470"/>
        <v>-7.4056750857481705E-4</v>
      </c>
      <c r="K264" s="44">
        <f t="shared" si="471"/>
        <v>-6.3333333333318365E-2</v>
      </c>
      <c r="L264" s="45" t="s">
        <v>208</v>
      </c>
      <c r="M264" s="126" t="s">
        <v>1231</v>
      </c>
      <c r="N264" s="46">
        <f t="shared" si="484"/>
        <v>85.583333333333329</v>
      </c>
      <c r="O264" s="46">
        <v>0.02</v>
      </c>
      <c r="P264" s="42">
        <v>85.62</v>
      </c>
      <c r="Q264" s="46">
        <v>0.02</v>
      </c>
      <c r="R264" s="42">
        <v>85.62</v>
      </c>
      <c r="S264" s="46">
        <f t="shared" si="452"/>
        <v>4.34</v>
      </c>
      <c r="T264" s="39">
        <v>81.13</v>
      </c>
      <c r="U264" s="47" t="str">
        <f t="shared" si="462"/>
        <v/>
      </c>
      <c r="V264" s="47" t="str">
        <f t="shared" si="463"/>
        <v/>
      </c>
      <c r="W264" s="48"/>
      <c r="X264" s="48"/>
      <c r="Y264" s="48"/>
      <c r="Z264" s="48"/>
      <c r="AA264" s="48"/>
      <c r="AB264" s="48"/>
      <c r="AC264" s="49"/>
      <c r="AD264" s="49"/>
      <c r="AE264" s="51">
        <f t="shared" si="486"/>
        <v>40</v>
      </c>
      <c r="AF264" s="51" t="str">
        <f t="shared" si="487"/>
        <v/>
      </c>
      <c r="AG264" s="51" t="str">
        <f t="shared" si="488"/>
        <v/>
      </c>
      <c r="AH264" s="51" t="str">
        <f t="shared" si="489"/>
        <v/>
      </c>
      <c r="AI264" s="52">
        <f t="shared" si="490"/>
        <v>85.57</v>
      </c>
      <c r="AJ264" s="68"/>
      <c r="AK264" s="53"/>
      <c r="AL264" s="52"/>
      <c r="AM264" s="53">
        <f t="shared" si="492"/>
        <v>46</v>
      </c>
      <c r="AN264" s="53">
        <f>IF(AJ264&lt;&gt;"",IF(AJ264="o",VLOOKUP(AM264,OpenSect!$A$1:$D$11,2),IF(AJ264="u",VLOOKUP(AM264,UpHill!$A$1:$D$35,2),IF(AJ264="d",VLOOKUP(AM264,DownHill!$A$3:$D$29,2),IF(AJ264="f",VLOOKUP(AM264,FlatUnd!$A$2:$D$30,2),IF(AJ264="t",VLOOKUP(AM264,TimeAdd!$A$1:$D$176,2),IF(AJ264="l",VLOOKUP(AM264,SLimit!$A$1:$D$8,2),AN263)))))),AN263)</f>
        <v>55</v>
      </c>
      <c r="AO264" s="53">
        <f>IF(AJ264&lt;&gt;"",IF(AJ264="o",VLOOKUP(AM264,OpenSect!$A$1:$D$11,3),IF(AJ264="u",VLOOKUP(AM264,UpHill!$A$1:$D$35,3),IF(AJ264="d",VLOOKUP(AM264,DownHill!$A$3:$D$29,3),IF(AJ264="f",VLOOKUP(AM264,FlatUnd!$A$2:$D$30,3),IF(AJ264="t",VLOOKUP(AM264,TimeAdd!$A$1:$D$18,3),IF(AJ264="l",VLOOKUP(AM264,SLimit!$A$1:$D$8,3),AO263)))))),AO263)</f>
        <v>64</v>
      </c>
      <c r="AP264" s="53">
        <f>IF(AJ264&lt;&gt;"",IF(AJ264="o",VLOOKUP(AM264,OpenSect!$A$1:$D$11,4),IF(AJ264="u",VLOOKUP(AM264,UpHill!$A$1:$D$35,4),IF(AJ264="d",VLOOKUP(AM264,DownHill!$A$3:$D$29,4),IF(AJ264="f",VLOOKUP(AM264,FlatUnd!$A$2:$D$30,4),IF(AJ264="t",VLOOKUP(AM264,TimeAdd!$A$1:$D$18,4),IF(AJ264="l",VLOOKUP(AM264,SLimit!$A$1:$D$8,4),AP263)))))),AP263)</f>
        <v>72</v>
      </c>
      <c r="AQ264" s="53" t="str">
        <f t="shared" si="493"/>
        <v>80</v>
      </c>
      <c r="AR264" s="54" t="str">
        <f t="shared" si="494"/>
        <v>D292</v>
      </c>
      <c r="AS264" s="55"/>
      <c r="AT264" s="55"/>
      <c r="AU264" s="56">
        <f>IF(GroupStTimes!$A$8=0,MIN(CB264,CD264,CF264),MIN(BZ264,CB264,CD264,CF264))</f>
        <v>0.36026620370370377</v>
      </c>
      <c r="AV264" s="56">
        <f>IF(GroupStTimes!$A$8=0,MAX(CC264,CE264,CG264),MAX(CA264,CC264,CE264,CG264))</f>
        <v>0.41332175925925929</v>
      </c>
      <c r="AW264" s="57" t="str">
        <f t="shared" si="495"/>
        <v/>
      </c>
      <c r="AX264" s="58" t="str">
        <f t="shared" si="496"/>
        <v/>
      </c>
      <c r="AY264" s="58" t="str">
        <f t="shared" si="497"/>
        <v/>
      </c>
      <c r="AZ264" s="31">
        <f t="shared" si="498"/>
        <v>83.69</v>
      </c>
      <c r="BA264" s="59">
        <f t="shared" si="499"/>
        <v>0.35856481481481489</v>
      </c>
      <c r="BB264" s="59">
        <f t="shared" si="500"/>
        <v>0.36412037037037048</v>
      </c>
      <c r="BC264" s="59">
        <f t="shared" si="501"/>
        <v>0.36099537037037044</v>
      </c>
      <c r="BD264" s="59">
        <f t="shared" si="502"/>
        <v>0.40682870370370372</v>
      </c>
      <c r="BE264" s="59">
        <f t="shared" si="503"/>
        <v>0.40167824074074077</v>
      </c>
      <c r="BF264" s="59">
        <f t="shared" si="504"/>
        <v>0.41209490740740745</v>
      </c>
      <c r="BG264" s="59">
        <f t="shared" si="505"/>
        <v>0.41224537037037046</v>
      </c>
      <c r="BH264" s="59">
        <f t="shared" si="506"/>
        <v>0.41155092592592601</v>
      </c>
      <c r="BI264" s="31">
        <f t="shared" si="507"/>
        <v>1.8799999999999955</v>
      </c>
      <c r="BJ264" s="61">
        <f t="shared" ref="BJ264:BM264" si="530">IF($AJ263="t",IF(AM262=0,0,$BI264/AM262),IF(AM263=0,0,$BI264/AM263))</f>
        <v>4.0869565217391206E-2</v>
      </c>
      <c r="BK264" s="61">
        <f t="shared" si="530"/>
        <v>3.4181818181818098E-2</v>
      </c>
      <c r="BL264" s="61">
        <f t="shared" si="530"/>
        <v>2.9374999999999929E-2</v>
      </c>
      <c r="BM264" s="61">
        <f t="shared" si="530"/>
        <v>2.6111111111111047E-2</v>
      </c>
      <c r="BN264" s="62">
        <f t="shared" si="509"/>
        <v>0</v>
      </c>
      <c r="BO264" s="62">
        <f t="shared" si="510"/>
        <v>2</v>
      </c>
      <c r="BP264" s="62">
        <f t="shared" si="511"/>
        <v>27</v>
      </c>
      <c r="BQ264" s="62">
        <f t="shared" si="512"/>
        <v>0</v>
      </c>
      <c r="BR264" s="62">
        <f t="shared" si="513"/>
        <v>2</v>
      </c>
      <c r="BS264" s="62">
        <f t="shared" si="514"/>
        <v>3</v>
      </c>
      <c r="BT264" s="62">
        <f t="shared" si="515"/>
        <v>0</v>
      </c>
      <c r="BU264" s="62">
        <f t="shared" si="516"/>
        <v>1</v>
      </c>
      <c r="BV264" s="62">
        <f t="shared" si="517"/>
        <v>46</v>
      </c>
      <c r="BW264" s="62">
        <f t="shared" si="518"/>
        <v>0</v>
      </c>
      <c r="BX264" s="62">
        <f t="shared" si="519"/>
        <v>1</v>
      </c>
      <c r="BY264" s="62">
        <f t="shared" si="520"/>
        <v>34</v>
      </c>
      <c r="BZ264" s="63">
        <f t="shared" si="521"/>
        <v>0.36026620370370377</v>
      </c>
      <c r="CA264" s="63">
        <f t="shared" si="522"/>
        <v>0.36582175925925936</v>
      </c>
      <c r="CB264" s="63">
        <f t="shared" si="523"/>
        <v>0.36241898148148155</v>
      </c>
      <c r="CC264" s="63">
        <f t="shared" si="524"/>
        <v>0.40825231481481483</v>
      </c>
      <c r="CD264" s="63">
        <f t="shared" si="525"/>
        <v>0.40290509259259261</v>
      </c>
      <c r="CE264" s="63">
        <f t="shared" si="526"/>
        <v>0.41332175925925929</v>
      </c>
      <c r="CF264" s="63">
        <f t="shared" si="527"/>
        <v>0.41333333333333344</v>
      </c>
      <c r="CG264" s="63">
        <f t="shared" si="528"/>
        <v>0.412638888888889</v>
      </c>
      <c r="CH264" s="36"/>
      <c r="CI264" s="36"/>
      <c r="CJ264" s="36"/>
      <c r="CK264" s="36"/>
      <c r="CL264" s="60">
        <v>60</v>
      </c>
    </row>
    <row r="265" spans="1:90" ht="26.25" customHeight="1" x14ac:dyDescent="0.25">
      <c r="A265" s="37">
        <v>40</v>
      </c>
      <c r="B265" s="38"/>
      <c r="C265" s="39"/>
      <c r="D265" s="39"/>
      <c r="E265" s="39"/>
      <c r="F265" s="42"/>
      <c r="G265" s="40">
        <v>81.14</v>
      </c>
      <c r="H265" s="41">
        <f t="shared" si="473"/>
        <v>85.63</v>
      </c>
      <c r="I265" s="42">
        <v>85.580000000000013</v>
      </c>
      <c r="J265" s="43">
        <f t="shared" si="470"/>
        <v>-7.4004829788873981E-4</v>
      </c>
      <c r="K265" s="44">
        <f t="shared" si="471"/>
        <v>-6.3333333333318365E-2</v>
      </c>
      <c r="L265" s="45" t="s">
        <v>196</v>
      </c>
      <c r="M265" s="126" t="s">
        <v>1231</v>
      </c>
      <c r="N265" s="46">
        <f t="shared" si="484"/>
        <v>85.643333333333331</v>
      </c>
      <c r="O265" s="46">
        <v>0.02</v>
      </c>
      <c r="P265" s="42">
        <v>85.68</v>
      </c>
      <c r="Q265" s="46">
        <v>0.02</v>
      </c>
      <c r="R265" s="42">
        <v>85.68</v>
      </c>
      <c r="S265" s="46">
        <f t="shared" si="452"/>
        <v>4.34</v>
      </c>
      <c r="T265" s="39">
        <v>81.19</v>
      </c>
      <c r="U265" s="47" t="str">
        <f t="shared" si="462"/>
        <v/>
      </c>
      <c r="V265" s="47" t="str">
        <f t="shared" si="463"/>
        <v/>
      </c>
      <c r="W265" s="48"/>
      <c r="X265" s="48"/>
      <c r="Y265" s="48"/>
      <c r="Z265" s="48"/>
      <c r="AA265" s="48"/>
      <c r="AB265" s="48"/>
      <c r="AC265" s="49"/>
      <c r="AD265" s="49"/>
      <c r="AE265" s="51">
        <f t="shared" si="486"/>
        <v>40</v>
      </c>
      <c r="AF265" s="51" t="str">
        <f t="shared" si="487"/>
        <v/>
      </c>
      <c r="AG265" s="51" t="str">
        <f t="shared" si="488"/>
        <v/>
      </c>
      <c r="AH265" s="51" t="str">
        <f t="shared" si="489"/>
        <v/>
      </c>
      <c r="AI265" s="52">
        <f t="shared" si="490"/>
        <v>85.63</v>
      </c>
      <c r="AJ265" s="68"/>
      <c r="AK265" s="53"/>
      <c r="AL265" s="52"/>
      <c r="AM265" s="53">
        <f t="shared" si="492"/>
        <v>46</v>
      </c>
      <c r="AN265" s="53">
        <f>IF(AJ265&lt;&gt;"",IF(AJ265="o",VLOOKUP(AM265,OpenSect!$A$1:$D$11,2),IF(AJ265="u",VLOOKUP(AM265,UpHill!$A$1:$D$35,2),IF(AJ265="d",VLOOKUP(AM265,DownHill!$A$3:$D$29,2),IF(AJ265="f",VLOOKUP(AM265,FlatUnd!$A$2:$D$30,2),IF(AJ265="t",VLOOKUP(AM265,TimeAdd!$A$1:$D$176,2),IF(AJ265="l",VLOOKUP(AM265,SLimit!$A$1:$D$8,2),AN264)))))),AN264)</f>
        <v>55</v>
      </c>
      <c r="AO265" s="53">
        <f>IF(AJ265&lt;&gt;"",IF(AJ265="o",VLOOKUP(AM265,OpenSect!$A$1:$D$11,3),IF(AJ265="u",VLOOKUP(AM265,UpHill!$A$1:$D$35,3),IF(AJ265="d",VLOOKUP(AM265,DownHill!$A$3:$D$29,3),IF(AJ265="f",VLOOKUP(AM265,FlatUnd!$A$2:$D$30,3),IF(AJ265="t",VLOOKUP(AM265,TimeAdd!$A$1:$D$18,3),IF(AJ265="l",VLOOKUP(AM265,SLimit!$A$1:$D$8,3),AO264)))))),AO264)</f>
        <v>64</v>
      </c>
      <c r="AP265" s="53">
        <f>IF(AJ265&lt;&gt;"",IF(AJ265="o",VLOOKUP(AM265,OpenSect!$A$1:$D$11,4),IF(AJ265="u",VLOOKUP(AM265,UpHill!$A$1:$D$35,4),IF(AJ265="d",VLOOKUP(AM265,DownHill!$A$3:$D$29,4),IF(AJ265="f",VLOOKUP(AM265,FlatUnd!$A$2:$D$30,4),IF(AJ265="t",VLOOKUP(AM265,TimeAdd!$A$1:$D$18,4),IF(AJ265="l",VLOOKUP(AM265,SLimit!$A$1:$D$8,4),AP264)))))),AP264)</f>
        <v>72</v>
      </c>
      <c r="AQ265" s="53" t="str">
        <f t="shared" si="493"/>
        <v>80</v>
      </c>
      <c r="AR265" s="54" t="str">
        <f t="shared" si="494"/>
        <v>Bridge. B681 1968</v>
      </c>
      <c r="AS265" s="55"/>
      <c r="AT265" s="55"/>
      <c r="AU265" s="56">
        <f>IF(GroupStTimes!$A$8=0,MIN(CB265,CD265,CF265),MIN(BZ265,CB265,CD265,CF265))</f>
        <v>0.36032407407407413</v>
      </c>
      <c r="AV265" s="56">
        <f>IF(GroupStTimes!$A$8=0,MAX(CC265,CE265,CG265),MAX(CA265,CC265,CE265,CG265))</f>
        <v>0.41335648148148152</v>
      </c>
      <c r="AW265" s="57" t="str">
        <f t="shared" si="495"/>
        <v/>
      </c>
      <c r="AX265" s="58" t="str">
        <f t="shared" si="496"/>
        <v/>
      </c>
      <c r="AY265" s="58" t="str">
        <f t="shared" si="497"/>
        <v/>
      </c>
      <c r="AZ265" s="31">
        <f t="shared" si="498"/>
        <v>83.69</v>
      </c>
      <c r="BA265" s="59">
        <f t="shared" si="499"/>
        <v>0.35856481481481489</v>
      </c>
      <c r="BB265" s="59">
        <f t="shared" si="500"/>
        <v>0.36412037037037048</v>
      </c>
      <c r="BC265" s="59">
        <f t="shared" si="501"/>
        <v>0.36099537037037044</v>
      </c>
      <c r="BD265" s="59">
        <f t="shared" si="502"/>
        <v>0.40682870370370372</v>
      </c>
      <c r="BE265" s="59">
        <f t="shared" si="503"/>
        <v>0.40167824074074077</v>
      </c>
      <c r="BF265" s="59">
        <f t="shared" si="504"/>
        <v>0.41209490740740745</v>
      </c>
      <c r="BG265" s="59">
        <f t="shared" si="505"/>
        <v>0.41224537037037046</v>
      </c>
      <c r="BH265" s="59">
        <f t="shared" si="506"/>
        <v>0.41155092592592601</v>
      </c>
      <c r="BI265" s="31">
        <f t="shared" si="507"/>
        <v>1.9399999999999977</v>
      </c>
      <c r="BJ265" s="61">
        <f t="shared" ref="BJ265:BM265" si="531">IF($AJ264="t",IF(AM263=0,0,$BI265/AM263),IF(AM264=0,0,$BI265/AM264))</f>
        <v>4.2173913043478214E-2</v>
      </c>
      <c r="BK265" s="61">
        <f t="shared" si="531"/>
        <v>3.5272727272727233E-2</v>
      </c>
      <c r="BL265" s="61">
        <f t="shared" si="531"/>
        <v>3.0312499999999964E-2</v>
      </c>
      <c r="BM265" s="61">
        <f t="shared" si="531"/>
        <v>2.6944444444444413E-2</v>
      </c>
      <c r="BN265" s="62">
        <f t="shared" si="509"/>
        <v>0</v>
      </c>
      <c r="BO265" s="62">
        <f t="shared" si="510"/>
        <v>2</v>
      </c>
      <c r="BP265" s="62">
        <f t="shared" si="511"/>
        <v>32</v>
      </c>
      <c r="BQ265" s="62">
        <f t="shared" si="512"/>
        <v>0</v>
      </c>
      <c r="BR265" s="62">
        <f t="shared" si="513"/>
        <v>2</v>
      </c>
      <c r="BS265" s="62">
        <f t="shared" si="514"/>
        <v>7</v>
      </c>
      <c r="BT265" s="62">
        <f t="shared" si="515"/>
        <v>0</v>
      </c>
      <c r="BU265" s="62">
        <f t="shared" si="516"/>
        <v>1</v>
      </c>
      <c r="BV265" s="62">
        <f t="shared" si="517"/>
        <v>49</v>
      </c>
      <c r="BW265" s="62">
        <f t="shared" si="518"/>
        <v>0</v>
      </c>
      <c r="BX265" s="62">
        <f t="shared" si="519"/>
        <v>1</v>
      </c>
      <c r="BY265" s="62">
        <f t="shared" si="520"/>
        <v>37</v>
      </c>
      <c r="BZ265" s="63">
        <f t="shared" si="521"/>
        <v>0.36032407407407413</v>
      </c>
      <c r="CA265" s="63">
        <f t="shared" si="522"/>
        <v>0.36587962962962972</v>
      </c>
      <c r="CB265" s="63">
        <f t="shared" si="523"/>
        <v>0.36246527777777787</v>
      </c>
      <c r="CC265" s="63">
        <f t="shared" si="524"/>
        <v>0.40829861111111115</v>
      </c>
      <c r="CD265" s="63">
        <f t="shared" si="525"/>
        <v>0.40293981481481483</v>
      </c>
      <c r="CE265" s="63">
        <f t="shared" si="526"/>
        <v>0.41335648148148152</v>
      </c>
      <c r="CF265" s="63">
        <f t="shared" si="527"/>
        <v>0.41336805555555567</v>
      </c>
      <c r="CG265" s="63">
        <f t="shared" si="528"/>
        <v>0.41267361111111123</v>
      </c>
      <c r="CH265" s="36"/>
      <c r="CI265" s="36"/>
      <c r="CJ265" s="36"/>
      <c r="CK265" s="36"/>
      <c r="CL265" s="60">
        <v>60</v>
      </c>
    </row>
    <row r="266" spans="1:90" ht="26.25" customHeight="1" x14ac:dyDescent="0.25">
      <c r="A266" s="37">
        <v>40</v>
      </c>
      <c r="B266" s="38"/>
      <c r="C266" s="39" t="s">
        <v>31</v>
      </c>
      <c r="D266" s="39">
        <v>35</v>
      </c>
      <c r="E266" s="39"/>
      <c r="F266" s="42"/>
      <c r="G266" s="40">
        <v>81.400000000000006</v>
      </c>
      <c r="H266" s="41">
        <f t="shared" si="473"/>
        <v>85.89</v>
      </c>
      <c r="I266" s="42">
        <v>85.83</v>
      </c>
      <c r="J266" s="43">
        <f t="shared" si="470"/>
        <v>-9.709114917085263E-4</v>
      </c>
      <c r="K266" s="44">
        <f t="shared" si="471"/>
        <v>-8.3333333333342807E-2</v>
      </c>
      <c r="L266" s="45" t="s">
        <v>209</v>
      </c>
      <c r="M266" s="126" t="s">
        <v>1229</v>
      </c>
      <c r="N266" s="46">
        <f t="shared" si="484"/>
        <v>85.913333333333341</v>
      </c>
      <c r="O266" s="46">
        <v>0.02</v>
      </c>
      <c r="P266" s="42">
        <v>85.95</v>
      </c>
      <c r="Q266" s="46">
        <v>0.02</v>
      </c>
      <c r="R266" s="42">
        <v>85.95</v>
      </c>
      <c r="S266" s="46">
        <f t="shared" si="452"/>
        <v>4.34</v>
      </c>
      <c r="T266" s="39">
        <v>81.459999999999994</v>
      </c>
      <c r="U266" s="47" t="str">
        <f t="shared" si="462"/>
        <v/>
      </c>
      <c r="V266" s="47" t="str">
        <f t="shared" si="463"/>
        <v/>
      </c>
      <c r="W266" s="48"/>
      <c r="X266" s="48"/>
      <c r="Y266" s="48"/>
      <c r="Z266" s="48"/>
      <c r="AA266" s="48"/>
      <c r="AB266" s="48"/>
      <c r="AC266" s="49"/>
      <c r="AD266" s="49"/>
      <c r="AE266" s="51">
        <f t="shared" si="486"/>
        <v>40</v>
      </c>
      <c r="AF266" s="51" t="str">
        <f t="shared" si="487"/>
        <v/>
      </c>
      <c r="AG266" s="51" t="str">
        <f t="shared" si="488"/>
        <v>l</v>
      </c>
      <c r="AH266" s="51">
        <f t="shared" si="489"/>
        <v>35</v>
      </c>
      <c r="AI266" s="52">
        <f t="shared" si="490"/>
        <v>85.89</v>
      </c>
      <c r="AJ266" s="68" t="s">
        <v>31</v>
      </c>
      <c r="AK266" s="53"/>
      <c r="AL266" s="52"/>
      <c r="AM266" s="53">
        <f t="shared" si="492"/>
        <v>35</v>
      </c>
      <c r="AN266" s="53">
        <f>IF(AJ266&lt;&gt;"",IF(AJ266="o",VLOOKUP(AM266,OpenSect!$A$1:$D$11,2),IF(AJ266="u",VLOOKUP(AM266,UpHill!$A$1:$D$35,2),IF(AJ266="d",VLOOKUP(AM266,DownHill!$A$3:$D$29,2),IF(AJ266="f",VLOOKUP(AM266,FlatUnd!$A$2:$D$30,2),IF(AJ266="t",VLOOKUP(AM266,TimeAdd!$A$1:$D$176,2),IF(AJ266="l",VLOOKUP(AM266,SLimit!$A$1:$D$8,2),AN265)))))),AN265)</f>
        <v>40</v>
      </c>
      <c r="AO266" s="53">
        <f>IF(AJ266&lt;&gt;"",IF(AJ266="o",VLOOKUP(AM266,OpenSect!$A$1:$D$11,3),IF(AJ266="u",VLOOKUP(AM266,UpHill!$A$1:$D$35,3),IF(AJ266="d",VLOOKUP(AM266,DownHill!$A$3:$D$29,3),IF(AJ266="f",VLOOKUP(AM266,FlatUnd!$A$2:$D$30,3),IF(AJ266="t",VLOOKUP(AM266,TimeAdd!$A$1:$D$18,3),IF(AJ266="l",VLOOKUP(AM266,SLimit!$A$1:$D$8,3),AO265)))))),AO265)</f>
        <v>45</v>
      </c>
      <c r="AP266" s="53">
        <f>IF(AJ266&lt;&gt;"",IF(AJ266="o",VLOOKUP(AM266,OpenSect!$A$1:$D$11,4),IF(AJ266="u",VLOOKUP(AM266,UpHill!$A$1:$D$35,4),IF(AJ266="d",VLOOKUP(AM266,DownHill!$A$3:$D$29,4),IF(AJ266="f",VLOOKUP(AM266,FlatUnd!$A$2:$D$30,4),IF(AJ266="t",VLOOKUP(AM266,TimeAdd!$A$1:$D$18,4),IF(AJ266="l",VLOOKUP(AM266,SLimit!$A$1:$D$8,4),AP265)))))),AP265)</f>
        <v>50</v>
      </c>
      <c r="AQ266" s="53" t="str">
        <f t="shared" si="493"/>
        <v>60</v>
      </c>
      <c r="AR266" s="54" t="str">
        <f t="shared" si="494"/>
        <v>60 Speed limit</v>
      </c>
      <c r="AS266" s="55"/>
      <c r="AT266" s="55"/>
      <c r="AU266" s="56">
        <f>IF(GroupStTimes!$A$8=0,MIN(CB266,CD266,CF266),MIN(BZ266,CB266,CD266,CF266))</f>
        <v>0.36055555555555563</v>
      </c>
      <c r="AV266" s="56">
        <f>IF(GroupStTimes!$A$8=0,MAX(CC266,CE266,CG266),MAX(CA266,CC266,CE266,CG266))</f>
        <v>0.41353009259259266</v>
      </c>
      <c r="AW266" s="57" t="str">
        <f t="shared" si="495"/>
        <v/>
      </c>
      <c r="AX266" s="58" t="str">
        <f t="shared" si="496"/>
        <v/>
      </c>
      <c r="AY266" s="58" t="str">
        <f t="shared" si="497"/>
        <v/>
      </c>
      <c r="AZ266" s="31">
        <f t="shared" si="498"/>
        <v>83.69</v>
      </c>
      <c r="BA266" s="59">
        <f t="shared" si="499"/>
        <v>0.35856481481481489</v>
      </c>
      <c r="BB266" s="59">
        <f t="shared" si="500"/>
        <v>0.36412037037037048</v>
      </c>
      <c r="BC266" s="59">
        <f t="shared" si="501"/>
        <v>0.36099537037037044</v>
      </c>
      <c r="BD266" s="59">
        <f t="shared" si="502"/>
        <v>0.40682870370370372</v>
      </c>
      <c r="BE266" s="59">
        <f t="shared" si="503"/>
        <v>0.40167824074074077</v>
      </c>
      <c r="BF266" s="59">
        <f t="shared" si="504"/>
        <v>0.41209490740740745</v>
      </c>
      <c r="BG266" s="59">
        <f t="shared" si="505"/>
        <v>0.41224537037037046</v>
      </c>
      <c r="BH266" s="59">
        <f t="shared" si="506"/>
        <v>0.41155092592592601</v>
      </c>
      <c r="BI266" s="31">
        <f t="shared" si="507"/>
        <v>2.2000000000000028</v>
      </c>
      <c r="BJ266" s="61">
        <f t="shared" ref="BJ266:BM266" si="532">IF($AJ265="t",IF(AM264=0,0,$BI266/AM264),IF(AM265=0,0,$BI266/AM265))</f>
        <v>4.7826086956521803E-2</v>
      </c>
      <c r="BK266" s="61">
        <f t="shared" si="532"/>
        <v>4.0000000000000049E-2</v>
      </c>
      <c r="BL266" s="61">
        <f t="shared" si="532"/>
        <v>3.4375000000000044E-2</v>
      </c>
      <c r="BM266" s="61">
        <f t="shared" si="532"/>
        <v>3.0555555555555596E-2</v>
      </c>
      <c r="BN266" s="62">
        <f t="shared" si="509"/>
        <v>0</v>
      </c>
      <c r="BO266" s="62">
        <f t="shared" si="510"/>
        <v>2</v>
      </c>
      <c r="BP266" s="62">
        <f t="shared" si="511"/>
        <v>52</v>
      </c>
      <c r="BQ266" s="62">
        <f t="shared" si="512"/>
        <v>0</v>
      </c>
      <c r="BR266" s="62">
        <f t="shared" si="513"/>
        <v>2</v>
      </c>
      <c r="BS266" s="62">
        <f t="shared" si="514"/>
        <v>24</v>
      </c>
      <c r="BT266" s="62">
        <f t="shared" si="515"/>
        <v>0</v>
      </c>
      <c r="BU266" s="62">
        <f t="shared" si="516"/>
        <v>2</v>
      </c>
      <c r="BV266" s="62">
        <f t="shared" si="517"/>
        <v>4</v>
      </c>
      <c r="BW266" s="62">
        <f t="shared" si="518"/>
        <v>0</v>
      </c>
      <c r="BX266" s="62">
        <f t="shared" si="519"/>
        <v>1</v>
      </c>
      <c r="BY266" s="62">
        <f t="shared" si="520"/>
        <v>50</v>
      </c>
      <c r="BZ266" s="63">
        <f t="shared" si="521"/>
        <v>0.36055555555555563</v>
      </c>
      <c r="CA266" s="63">
        <f t="shared" si="522"/>
        <v>0.36611111111111122</v>
      </c>
      <c r="CB266" s="63">
        <f t="shared" si="523"/>
        <v>0.36266203703703709</v>
      </c>
      <c r="CC266" s="63">
        <f t="shared" si="524"/>
        <v>0.40849537037037037</v>
      </c>
      <c r="CD266" s="63">
        <f t="shared" si="525"/>
        <v>0.40311342592592597</v>
      </c>
      <c r="CE266" s="63">
        <f t="shared" si="526"/>
        <v>0.41353009259259266</v>
      </c>
      <c r="CF266" s="63">
        <f t="shared" si="527"/>
        <v>0.41351851851851862</v>
      </c>
      <c r="CG266" s="63">
        <f t="shared" si="528"/>
        <v>0.41282407407407418</v>
      </c>
      <c r="CH266" s="36"/>
      <c r="CI266" s="36"/>
      <c r="CJ266" s="36"/>
      <c r="CK266" s="36"/>
      <c r="CL266" s="60">
        <v>60</v>
      </c>
    </row>
    <row r="267" spans="1:90" ht="40.5" x14ac:dyDescent="0.25">
      <c r="A267" s="37">
        <v>40</v>
      </c>
      <c r="B267" s="38"/>
      <c r="C267" s="39" t="s">
        <v>25</v>
      </c>
      <c r="D267" s="39">
        <v>30</v>
      </c>
      <c r="E267" s="39"/>
      <c r="F267" s="42"/>
      <c r="G267" s="40">
        <v>81.489999999999995</v>
      </c>
      <c r="H267" s="41">
        <f t="shared" si="473"/>
        <v>85.99</v>
      </c>
      <c r="I267" s="42">
        <v>85.929999999999993</v>
      </c>
      <c r="J267" s="43">
        <f t="shared" si="470"/>
        <v>-8.5340781256066213E-4</v>
      </c>
      <c r="K267" s="44">
        <f t="shared" si="471"/>
        <v>-7.3333333333337691E-2</v>
      </c>
      <c r="L267" s="45" t="s">
        <v>210</v>
      </c>
      <c r="M267" s="126" t="s">
        <v>1229</v>
      </c>
      <c r="N267" s="46">
        <f t="shared" si="484"/>
        <v>86.00333333333333</v>
      </c>
      <c r="O267" s="46">
        <v>0.02</v>
      </c>
      <c r="P267" s="42">
        <v>86.039999999999992</v>
      </c>
      <c r="Q267" s="46">
        <v>0.02</v>
      </c>
      <c r="R267" s="42">
        <v>86.039999999999992</v>
      </c>
      <c r="S267" s="46">
        <f t="shared" si="452"/>
        <v>4.34</v>
      </c>
      <c r="T267" s="39">
        <v>81.55</v>
      </c>
      <c r="U267" s="47" t="str">
        <f t="shared" si="462"/>
        <v/>
      </c>
      <c r="V267" s="47" t="str">
        <f t="shared" si="463"/>
        <v/>
      </c>
      <c r="W267" s="48"/>
      <c r="X267" s="48"/>
      <c r="Y267" s="48"/>
      <c r="Z267" s="48"/>
      <c r="AA267" s="48"/>
      <c r="AB267" s="48"/>
      <c r="AC267" s="49"/>
      <c r="AD267" s="49"/>
      <c r="AE267" s="51">
        <f t="shared" si="486"/>
        <v>40</v>
      </c>
      <c r="AF267" s="51" t="str">
        <f t="shared" si="487"/>
        <v/>
      </c>
      <c r="AG267" s="51" t="str">
        <f t="shared" si="488"/>
        <v>o</v>
      </c>
      <c r="AH267" s="51">
        <f t="shared" si="489"/>
        <v>30</v>
      </c>
      <c r="AI267" s="52">
        <f t="shared" si="490"/>
        <v>85.99</v>
      </c>
      <c r="AJ267" s="68" t="s">
        <v>25</v>
      </c>
      <c r="AK267" s="53"/>
      <c r="AL267" s="52"/>
      <c r="AM267" s="53">
        <f t="shared" si="492"/>
        <v>30</v>
      </c>
      <c r="AN267" s="53">
        <f>IF(AJ267&lt;&gt;"",IF(AJ267="o",VLOOKUP(AM267,OpenSect!$A$1:$D$11,2),IF(AJ267="u",VLOOKUP(AM267,UpHill!$A$1:$D$35,2),IF(AJ267="d",VLOOKUP(AM267,DownHill!$A$3:$D$29,2),IF(AJ267="f",VLOOKUP(AM267,FlatUnd!$A$2:$D$30,2),IF(AJ267="t",VLOOKUP(AM267,TimeAdd!$A$1:$D$176,2),IF(AJ267="l",VLOOKUP(AM267,SLimit!$A$1:$D$8,2),AN266)))))),AN266)</f>
        <v>30</v>
      </c>
      <c r="AO267" s="53">
        <f>IF(AJ267&lt;&gt;"",IF(AJ267="o",VLOOKUP(AM267,OpenSect!$A$1:$D$11,3),IF(AJ267="u",VLOOKUP(AM267,UpHill!$A$1:$D$35,3),IF(AJ267="d",VLOOKUP(AM267,DownHill!$A$3:$D$29,3),IF(AJ267="f",VLOOKUP(AM267,FlatUnd!$A$2:$D$30,3),IF(AJ267="t",VLOOKUP(AM267,TimeAdd!$A$1:$D$18,3),IF(AJ267="l",VLOOKUP(AM267,SLimit!$A$1:$D$8,3),AO266)))))),AO266)</f>
        <v>30</v>
      </c>
      <c r="AP267" s="53">
        <f>IF(AJ267&lt;&gt;"",IF(AJ267="o",VLOOKUP(AM267,OpenSect!$A$1:$D$11,4),IF(AJ267="u",VLOOKUP(AM267,UpHill!$A$1:$D$35,4),IF(AJ267="d",VLOOKUP(AM267,DownHill!$A$3:$D$29,4),IF(AJ267="f",VLOOKUP(AM267,FlatUnd!$A$2:$D$30,4),IF(AJ267="t",VLOOKUP(AM267,TimeAdd!$A$1:$D$18,4),IF(AJ267="l",VLOOKUP(AM267,SLimit!$A$1:$D$8,4),AP266)))))),AP266)</f>
        <v>30</v>
      </c>
      <c r="AQ267" s="53" t="str">
        <f t="shared" si="493"/>
        <v>60</v>
      </c>
      <c r="AR267" s="54" t="str">
        <f t="shared" si="494"/>
        <v>Bear LEFT.  District Drive.{ 7Km Stone}.  START of OPEN SECTION.</v>
      </c>
      <c r="AS267" s="55"/>
      <c r="AT267" s="55"/>
      <c r="AU267" s="56">
        <f>IF(GroupStTimes!$A$8=0,MIN(CB267,CD267,CF267),MIN(BZ267,CB267,CD267,CF267))</f>
        <v>0.36067129629629635</v>
      </c>
      <c r="AV267" s="56">
        <f>IF(GroupStTimes!$A$8=0,MAX(CC267,CE267,CG267),MAX(CA267,CC267,CE267,CG267))</f>
        <v>0.41362268518518525</v>
      </c>
      <c r="AW267" s="57" t="str">
        <f t="shared" si="495"/>
        <v/>
      </c>
      <c r="AX267" s="58" t="str">
        <f t="shared" si="496"/>
        <v/>
      </c>
      <c r="AY267" s="58" t="str">
        <f t="shared" si="497"/>
        <v/>
      </c>
      <c r="AZ267" s="31">
        <f t="shared" si="498"/>
        <v>85.89</v>
      </c>
      <c r="BA267" s="59">
        <f t="shared" si="499"/>
        <v>0.36055555555555563</v>
      </c>
      <c r="BB267" s="59">
        <f t="shared" si="500"/>
        <v>0.36611111111111122</v>
      </c>
      <c r="BC267" s="59">
        <f t="shared" si="501"/>
        <v>0.36266203703703709</v>
      </c>
      <c r="BD267" s="59">
        <f t="shared" si="502"/>
        <v>0.40849537037037037</v>
      </c>
      <c r="BE267" s="59">
        <f t="shared" si="503"/>
        <v>0.40311342592592597</v>
      </c>
      <c r="BF267" s="59">
        <f t="shared" si="504"/>
        <v>0.41353009259259266</v>
      </c>
      <c r="BG267" s="59">
        <f t="shared" si="505"/>
        <v>0.41351851851851862</v>
      </c>
      <c r="BH267" s="59">
        <f t="shared" si="506"/>
        <v>0.41282407407407418</v>
      </c>
      <c r="BI267" s="31">
        <f t="shared" si="507"/>
        <v>9.9999999999994316E-2</v>
      </c>
      <c r="BJ267" s="61">
        <f t="shared" ref="BJ267:BM267" si="533">IF($AJ266="t",IF(AM265=0,0,$BI267/AM265),IF(AM266=0,0,$BI267/AM266))</f>
        <v>2.8571428571426949E-3</v>
      </c>
      <c r="BK267" s="61">
        <f t="shared" si="533"/>
        <v>2.4999999999998578E-3</v>
      </c>
      <c r="BL267" s="61">
        <f t="shared" si="533"/>
        <v>2.222222222222096E-3</v>
      </c>
      <c r="BM267" s="61">
        <f t="shared" si="533"/>
        <v>1.9999999999998864E-3</v>
      </c>
      <c r="BN267" s="62">
        <f t="shared" si="509"/>
        <v>0</v>
      </c>
      <c r="BO267" s="62">
        <f t="shared" si="510"/>
        <v>0</v>
      </c>
      <c r="BP267" s="62">
        <f t="shared" si="511"/>
        <v>10</v>
      </c>
      <c r="BQ267" s="62">
        <f t="shared" si="512"/>
        <v>0</v>
      </c>
      <c r="BR267" s="62">
        <f t="shared" si="513"/>
        <v>0</v>
      </c>
      <c r="BS267" s="62">
        <f t="shared" si="514"/>
        <v>9</v>
      </c>
      <c r="BT267" s="62">
        <f t="shared" si="515"/>
        <v>0</v>
      </c>
      <c r="BU267" s="62">
        <f t="shared" si="516"/>
        <v>0</v>
      </c>
      <c r="BV267" s="62">
        <f t="shared" si="517"/>
        <v>8</v>
      </c>
      <c r="BW267" s="62">
        <f t="shared" si="518"/>
        <v>0</v>
      </c>
      <c r="BX267" s="62">
        <f t="shared" si="519"/>
        <v>0</v>
      </c>
      <c r="BY267" s="62">
        <f t="shared" si="520"/>
        <v>7</v>
      </c>
      <c r="BZ267" s="63">
        <f t="shared" si="521"/>
        <v>0.36067129629629635</v>
      </c>
      <c r="CA267" s="63">
        <f t="shared" si="522"/>
        <v>0.36622685185185194</v>
      </c>
      <c r="CB267" s="63">
        <f t="shared" si="523"/>
        <v>0.36276620370370377</v>
      </c>
      <c r="CC267" s="63">
        <f t="shared" si="524"/>
        <v>0.40859953703703705</v>
      </c>
      <c r="CD267" s="63">
        <f t="shared" si="525"/>
        <v>0.40320601851851856</v>
      </c>
      <c r="CE267" s="63">
        <f t="shared" si="526"/>
        <v>0.41362268518518525</v>
      </c>
      <c r="CF267" s="63">
        <f t="shared" si="527"/>
        <v>0.41359953703703711</v>
      </c>
      <c r="CG267" s="63">
        <f t="shared" si="528"/>
        <v>0.41290509259259267</v>
      </c>
      <c r="CH267" s="36"/>
      <c r="CI267" s="36"/>
      <c r="CJ267" s="36"/>
      <c r="CK267" s="36"/>
      <c r="CL267" s="60">
        <v>60</v>
      </c>
    </row>
    <row r="268" spans="1:90" ht="40.5" x14ac:dyDescent="0.25">
      <c r="A268" s="37">
        <v>40</v>
      </c>
      <c r="B268" s="38"/>
      <c r="C268" s="39"/>
      <c r="D268" s="39"/>
      <c r="E268" s="39"/>
      <c r="F268" s="42"/>
      <c r="G268" s="66">
        <v>81.64</v>
      </c>
      <c r="H268" s="41">
        <f t="shared" si="473"/>
        <v>86.14</v>
      </c>
      <c r="I268" s="42">
        <v>86.08</v>
      </c>
      <c r="J268" s="43">
        <f t="shared" si="470"/>
        <v>-8.5192069392801438E-4</v>
      </c>
      <c r="K268" s="44">
        <f t="shared" si="471"/>
        <v>-7.333333333332348E-2</v>
      </c>
      <c r="L268" s="45" t="s">
        <v>211</v>
      </c>
      <c r="M268" s="126" t="s">
        <v>1229</v>
      </c>
      <c r="N268" s="46">
        <f t="shared" si="484"/>
        <v>86.153333333333322</v>
      </c>
      <c r="O268" s="46">
        <v>0.02</v>
      </c>
      <c r="P268" s="42">
        <v>86.19</v>
      </c>
      <c r="Q268" s="46">
        <v>0.02</v>
      </c>
      <c r="R268" s="42">
        <v>86.19</v>
      </c>
      <c r="S268" s="46">
        <f t="shared" si="452"/>
        <v>4.34</v>
      </c>
      <c r="T268" s="39">
        <v>81.7</v>
      </c>
      <c r="U268" s="47" t="str">
        <f t="shared" si="462"/>
        <v/>
      </c>
      <c r="V268" s="47" t="str">
        <f t="shared" si="463"/>
        <v/>
      </c>
      <c r="W268" s="48"/>
      <c r="X268" s="48"/>
      <c r="Y268" s="48"/>
      <c r="Z268" s="48"/>
      <c r="AA268" s="48"/>
      <c r="AB268" s="48"/>
      <c r="AC268" s="49"/>
      <c r="AD268" s="49"/>
      <c r="AE268" s="51">
        <f t="shared" si="486"/>
        <v>40</v>
      </c>
      <c r="AF268" s="51" t="str">
        <f t="shared" si="487"/>
        <v/>
      </c>
      <c r="AG268" s="51" t="str">
        <f t="shared" si="488"/>
        <v/>
      </c>
      <c r="AH268" s="51" t="str">
        <f t="shared" si="489"/>
        <v/>
      </c>
      <c r="AI268" s="52">
        <f t="shared" si="490"/>
        <v>86.14</v>
      </c>
      <c r="AJ268" s="68"/>
      <c r="AK268" s="53"/>
      <c r="AL268" s="52"/>
      <c r="AM268" s="53">
        <f t="shared" si="492"/>
        <v>30</v>
      </c>
      <c r="AN268" s="53">
        <f>IF(AJ268&lt;&gt;"",IF(AJ268="o",VLOOKUP(AM268,OpenSect!$A$1:$D$11,2),IF(AJ268="u",VLOOKUP(AM268,UpHill!$A$1:$D$35,2),IF(AJ268="d",VLOOKUP(AM268,DownHill!$A$3:$D$29,2),IF(AJ268="f",VLOOKUP(AM268,FlatUnd!$A$2:$D$30,2),IF(AJ268="t",VLOOKUP(AM268,TimeAdd!$A$1:$D$176,2),IF(AJ268="l",VLOOKUP(AM268,SLimit!$A$1:$D$8,2),AN267)))))),AN267)</f>
        <v>30</v>
      </c>
      <c r="AO268" s="53">
        <f>IF(AJ268&lt;&gt;"",IF(AJ268="o",VLOOKUP(AM268,OpenSect!$A$1:$D$11,3),IF(AJ268="u",VLOOKUP(AM268,UpHill!$A$1:$D$35,3),IF(AJ268="d",VLOOKUP(AM268,DownHill!$A$3:$D$29,3),IF(AJ268="f",VLOOKUP(AM268,FlatUnd!$A$2:$D$30,3),IF(AJ268="t",VLOOKUP(AM268,TimeAdd!$A$1:$D$18,3),IF(AJ268="l",VLOOKUP(AM268,SLimit!$A$1:$D$8,3),AO267)))))),AO267)</f>
        <v>30</v>
      </c>
      <c r="AP268" s="53">
        <f>IF(AJ268&lt;&gt;"",IF(AJ268="o",VLOOKUP(AM268,OpenSect!$A$1:$D$11,4),IF(AJ268="u",VLOOKUP(AM268,UpHill!$A$1:$D$35,4),IF(AJ268="d",VLOOKUP(AM268,DownHill!$A$3:$D$29,4),IF(AJ268="f",VLOOKUP(AM268,FlatUnd!$A$2:$D$30,4),IF(AJ268="t",VLOOKUP(AM268,TimeAdd!$A$1:$D$18,4),IF(AJ268="l",VLOOKUP(AM268,SLimit!$A$1:$D$8,4),AP267)))))),AP267)</f>
        <v>30</v>
      </c>
      <c r="AQ268" s="53" t="str">
        <f t="shared" si="493"/>
        <v>60</v>
      </c>
      <c r="AR268" s="54" t="str">
        <f t="shared" si="494"/>
        <v>Birnam Wood {Straight} / R103 Howick {Right}</v>
      </c>
      <c r="AS268" s="55"/>
      <c r="AT268" s="55"/>
      <c r="AU268" s="56">
        <f>IF(GroupStTimes!$A$8=0,MIN(CB268,CD268,CF268),MIN(BZ268,CB268,CD268,CF268))</f>
        <v>0.36087962962962966</v>
      </c>
      <c r="AV268" s="56">
        <f>IF(GroupStTimes!$A$8=0,MAX(CC268,CE268,CG268),MAX(CA268,CC268,CE268,CG268))</f>
        <v>0.41383101851851856</v>
      </c>
      <c r="AW268" s="57" t="str">
        <f t="shared" si="495"/>
        <v/>
      </c>
      <c r="AX268" s="58" t="str">
        <f t="shared" si="496"/>
        <v/>
      </c>
      <c r="AY268" s="58" t="str">
        <f t="shared" si="497"/>
        <v/>
      </c>
      <c r="AZ268" s="31">
        <f t="shared" si="498"/>
        <v>85.99</v>
      </c>
      <c r="BA268" s="59">
        <f t="shared" si="499"/>
        <v>0.36067129629629635</v>
      </c>
      <c r="BB268" s="59">
        <f t="shared" si="500"/>
        <v>0.36622685185185194</v>
      </c>
      <c r="BC268" s="59">
        <f t="shared" si="501"/>
        <v>0.36276620370370377</v>
      </c>
      <c r="BD268" s="59">
        <f t="shared" si="502"/>
        <v>0.40859953703703705</v>
      </c>
      <c r="BE268" s="59">
        <f t="shared" si="503"/>
        <v>0.40320601851851856</v>
      </c>
      <c r="BF268" s="59">
        <f t="shared" si="504"/>
        <v>0.41362268518518525</v>
      </c>
      <c r="BG268" s="59">
        <f t="shared" si="505"/>
        <v>0.41359953703703711</v>
      </c>
      <c r="BH268" s="59">
        <f t="shared" si="506"/>
        <v>0.41290509259259267</v>
      </c>
      <c r="BI268" s="31">
        <f t="shared" si="507"/>
        <v>0.15000000000000568</v>
      </c>
      <c r="BJ268" s="61">
        <f t="shared" ref="BJ268:BM268" si="534">IF($AJ267="t",IF(AM266=0,0,$BI268/AM266),IF(AM267=0,0,$BI268/AM267))</f>
        <v>5.0000000000001892E-3</v>
      </c>
      <c r="BK268" s="61">
        <f t="shared" si="534"/>
        <v>5.0000000000001892E-3</v>
      </c>
      <c r="BL268" s="61">
        <f t="shared" si="534"/>
        <v>5.0000000000001892E-3</v>
      </c>
      <c r="BM268" s="61">
        <f t="shared" si="534"/>
        <v>5.0000000000001892E-3</v>
      </c>
      <c r="BN268" s="62">
        <f t="shared" si="509"/>
        <v>0</v>
      </c>
      <c r="BO268" s="62">
        <f t="shared" si="510"/>
        <v>0</v>
      </c>
      <c r="BP268" s="62">
        <f t="shared" si="511"/>
        <v>18</v>
      </c>
      <c r="BQ268" s="62">
        <f t="shared" si="512"/>
        <v>0</v>
      </c>
      <c r="BR268" s="62">
        <f t="shared" si="513"/>
        <v>0</v>
      </c>
      <c r="BS268" s="62">
        <f t="shared" si="514"/>
        <v>18</v>
      </c>
      <c r="BT268" s="62">
        <f t="shared" si="515"/>
        <v>0</v>
      </c>
      <c r="BU268" s="62">
        <f t="shared" si="516"/>
        <v>0</v>
      </c>
      <c r="BV268" s="62">
        <f t="shared" si="517"/>
        <v>18</v>
      </c>
      <c r="BW268" s="62">
        <f t="shared" si="518"/>
        <v>0</v>
      </c>
      <c r="BX268" s="62">
        <f t="shared" si="519"/>
        <v>0</v>
      </c>
      <c r="BY268" s="62">
        <f t="shared" si="520"/>
        <v>18</v>
      </c>
      <c r="BZ268" s="63">
        <f t="shared" si="521"/>
        <v>0.36087962962962966</v>
      </c>
      <c r="CA268" s="63">
        <f t="shared" si="522"/>
        <v>0.36643518518518525</v>
      </c>
      <c r="CB268" s="63">
        <f t="shared" si="523"/>
        <v>0.36297453703703708</v>
      </c>
      <c r="CC268" s="63">
        <f t="shared" si="524"/>
        <v>0.40880787037037036</v>
      </c>
      <c r="CD268" s="63">
        <f t="shared" si="525"/>
        <v>0.40341435185185187</v>
      </c>
      <c r="CE268" s="63">
        <f t="shared" si="526"/>
        <v>0.41383101851851856</v>
      </c>
      <c r="CF268" s="63">
        <f t="shared" si="527"/>
        <v>0.41380787037037042</v>
      </c>
      <c r="CG268" s="63">
        <f t="shared" si="528"/>
        <v>0.41311342592592598</v>
      </c>
      <c r="CH268" s="36"/>
      <c r="CI268" s="36"/>
      <c r="CJ268" s="36"/>
      <c r="CK268" s="36"/>
      <c r="CL268" s="60">
        <v>60</v>
      </c>
    </row>
    <row r="269" spans="1:90" ht="40.5" x14ac:dyDescent="0.25">
      <c r="A269" s="37">
        <v>40</v>
      </c>
      <c r="B269" s="38"/>
      <c r="C269" s="39" t="s">
        <v>25</v>
      </c>
      <c r="D269" s="39">
        <v>30</v>
      </c>
      <c r="E269" s="39"/>
      <c r="F269" s="42"/>
      <c r="G269" s="40">
        <v>81.75</v>
      </c>
      <c r="H269" s="41">
        <f t="shared" si="473"/>
        <v>86.25</v>
      </c>
      <c r="I269" s="42">
        <v>86.19</v>
      </c>
      <c r="J269" s="43">
        <f t="shared" si="470"/>
        <v>-8.5083343001883614E-4</v>
      </c>
      <c r="K269" s="44">
        <f t="shared" si="471"/>
        <v>-7.333333333332348E-2</v>
      </c>
      <c r="L269" s="45" t="s">
        <v>212</v>
      </c>
      <c r="M269" s="126" t="s">
        <v>1229</v>
      </c>
      <c r="N269" s="46">
        <f t="shared" si="484"/>
        <v>86.263333333333321</v>
      </c>
      <c r="O269" s="46">
        <v>0.02</v>
      </c>
      <c r="P269" s="42">
        <v>86.3</v>
      </c>
      <c r="Q269" s="46">
        <v>0.02</v>
      </c>
      <c r="R269" s="42">
        <v>86.3</v>
      </c>
      <c r="S269" s="46">
        <f t="shared" si="452"/>
        <v>4.34</v>
      </c>
      <c r="T269" s="39">
        <v>81.81</v>
      </c>
      <c r="U269" s="47" t="str">
        <f t="shared" si="462"/>
        <v/>
      </c>
      <c r="V269" s="47" t="str">
        <f t="shared" si="463"/>
        <v/>
      </c>
      <c r="W269" s="48"/>
      <c r="X269" s="48"/>
      <c r="Y269" s="48"/>
      <c r="Z269" s="48"/>
      <c r="AA269" s="48"/>
      <c r="AB269" s="48"/>
      <c r="AC269" s="49"/>
      <c r="AD269" s="49"/>
      <c r="AE269" s="51">
        <f t="shared" si="486"/>
        <v>40</v>
      </c>
      <c r="AF269" s="51" t="str">
        <f t="shared" si="487"/>
        <v/>
      </c>
      <c r="AG269" s="51" t="str">
        <f t="shared" si="488"/>
        <v>o</v>
      </c>
      <c r="AH269" s="51">
        <f t="shared" si="489"/>
        <v>30</v>
      </c>
      <c r="AI269" s="52">
        <f t="shared" si="490"/>
        <v>86.25</v>
      </c>
      <c r="AJ269" s="68" t="s">
        <v>25</v>
      </c>
      <c r="AK269" s="53"/>
      <c r="AL269" s="52"/>
      <c r="AM269" s="53">
        <f t="shared" si="492"/>
        <v>30</v>
      </c>
      <c r="AN269" s="53">
        <f>IF(AJ269&lt;&gt;"",IF(AJ269="o",VLOOKUP(AM269,OpenSect!$A$1:$D$11,2),IF(AJ269="u",VLOOKUP(AM269,UpHill!$A$1:$D$35,2),IF(AJ269="d",VLOOKUP(AM269,DownHill!$A$3:$D$29,2),IF(AJ269="f",VLOOKUP(AM269,FlatUnd!$A$2:$D$30,2),IF(AJ269="t",VLOOKUP(AM269,TimeAdd!$A$1:$D$176,2),IF(AJ269="l",VLOOKUP(AM269,SLimit!$A$1:$D$8,2),AN268)))))),AN268)</f>
        <v>30</v>
      </c>
      <c r="AO269" s="53">
        <f>IF(AJ269&lt;&gt;"",IF(AJ269="o",VLOOKUP(AM269,OpenSect!$A$1:$D$11,3),IF(AJ269="u",VLOOKUP(AM269,UpHill!$A$1:$D$35,3),IF(AJ269="d",VLOOKUP(AM269,DownHill!$A$3:$D$29,3),IF(AJ269="f",VLOOKUP(AM269,FlatUnd!$A$2:$D$30,3),IF(AJ269="t",VLOOKUP(AM269,TimeAdd!$A$1:$D$18,3),IF(AJ269="l",VLOOKUP(AM269,SLimit!$A$1:$D$8,3),AO268)))))),AO268)</f>
        <v>30</v>
      </c>
      <c r="AP269" s="53">
        <f>IF(AJ269&lt;&gt;"",IF(AJ269="o",VLOOKUP(AM269,OpenSect!$A$1:$D$11,4),IF(AJ269="u",VLOOKUP(AM269,UpHill!$A$1:$D$35,4),IF(AJ269="d",VLOOKUP(AM269,DownHill!$A$3:$D$29,4),IF(AJ269="f",VLOOKUP(AM269,FlatUnd!$A$2:$D$30,4),IF(AJ269="t",VLOOKUP(AM269,TimeAdd!$A$1:$D$18,4),IF(AJ269="l",VLOOKUP(AM269,SLimit!$A$1:$D$8,4),AP268)))))),AP268)</f>
        <v>30</v>
      </c>
      <c r="AQ269" s="53" t="str">
        <f t="shared" si="493"/>
        <v>60</v>
      </c>
      <c r="AR269" s="54" t="str">
        <f t="shared" si="494"/>
        <v>R103 Howick 6 {Right}. Turn RIGHT. Wilson Road</v>
      </c>
      <c r="AS269" s="55"/>
      <c r="AT269" s="55"/>
      <c r="AU269" s="56">
        <f>IF(GroupStTimes!$A$8=0,MIN(CB269,CD269,CF269),MIN(BZ269,CB269,CD269,CF269))</f>
        <v>0.36103009259259267</v>
      </c>
      <c r="AV269" s="56">
        <f>IF(GroupStTimes!$A$8=0,MAX(CC269,CE269,CG269),MAX(CA269,CC269,CE269,CG269))</f>
        <v>0.41398148148148156</v>
      </c>
      <c r="AW269" s="57" t="str">
        <f t="shared" si="495"/>
        <v/>
      </c>
      <c r="AX269" s="58" t="str">
        <f t="shared" si="496"/>
        <v/>
      </c>
      <c r="AY269" s="58" t="str">
        <f t="shared" si="497"/>
        <v/>
      </c>
      <c r="AZ269" s="31">
        <f t="shared" si="498"/>
        <v>85.99</v>
      </c>
      <c r="BA269" s="59">
        <f t="shared" si="499"/>
        <v>0.36067129629629635</v>
      </c>
      <c r="BB269" s="59">
        <f t="shared" si="500"/>
        <v>0.36622685185185194</v>
      </c>
      <c r="BC269" s="59">
        <f t="shared" si="501"/>
        <v>0.36276620370370377</v>
      </c>
      <c r="BD269" s="59">
        <f t="shared" si="502"/>
        <v>0.40859953703703705</v>
      </c>
      <c r="BE269" s="59">
        <f t="shared" si="503"/>
        <v>0.40320601851851856</v>
      </c>
      <c r="BF269" s="59">
        <f t="shared" si="504"/>
        <v>0.41362268518518525</v>
      </c>
      <c r="BG269" s="59">
        <f t="shared" si="505"/>
        <v>0.41359953703703711</v>
      </c>
      <c r="BH269" s="59">
        <f t="shared" si="506"/>
        <v>0.41290509259259267</v>
      </c>
      <c r="BI269" s="31">
        <f t="shared" si="507"/>
        <v>0.26000000000000512</v>
      </c>
      <c r="BJ269" s="61">
        <f t="shared" ref="BJ269:BM269" si="535">IF($AJ268="t",IF(AM267=0,0,$BI269/AM267),IF(AM268=0,0,$BI269/AM268))</f>
        <v>8.666666666666838E-3</v>
      </c>
      <c r="BK269" s="61">
        <f t="shared" si="535"/>
        <v>8.666666666666838E-3</v>
      </c>
      <c r="BL269" s="61">
        <f t="shared" si="535"/>
        <v>8.666666666666838E-3</v>
      </c>
      <c r="BM269" s="61">
        <f t="shared" si="535"/>
        <v>8.666666666666838E-3</v>
      </c>
      <c r="BN269" s="62">
        <f t="shared" si="509"/>
        <v>0</v>
      </c>
      <c r="BO269" s="62">
        <f t="shared" si="510"/>
        <v>0</v>
      </c>
      <c r="BP269" s="62">
        <f t="shared" si="511"/>
        <v>31</v>
      </c>
      <c r="BQ269" s="62">
        <f t="shared" si="512"/>
        <v>0</v>
      </c>
      <c r="BR269" s="62">
        <f t="shared" si="513"/>
        <v>0</v>
      </c>
      <c r="BS269" s="62">
        <f t="shared" si="514"/>
        <v>31</v>
      </c>
      <c r="BT269" s="62">
        <f t="shared" si="515"/>
        <v>0</v>
      </c>
      <c r="BU269" s="62">
        <f t="shared" si="516"/>
        <v>0</v>
      </c>
      <c r="BV269" s="62">
        <f t="shared" si="517"/>
        <v>31</v>
      </c>
      <c r="BW269" s="62">
        <f t="shared" si="518"/>
        <v>0</v>
      </c>
      <c r="BX269" s="62">
        <f t="shared" si="519"/>
        <v>0</v>
      </c>
      <c r="BY269" s="62">
        <f t="shared" si="520"/>
        <v>31</v>
      </c>
      <c r="BZ269" s="63">
        <f t="shared" si="521"/>
        <v>0.36103009259259267</v>
      </c>
      <c r="CA269" s="63">
        <f t="shared" si="522"/>
        <v>0.36658564814814826</v>
      </c>
      <c r="CB269" s="63">
        <f t="shared" si="523"/>
        <v>0.36312500000000009</v>
      </c>
      <c r="CC269" s="63">
        <f t="shared" si="524"/>
        <v>0.40895833333333337</v>
      </c>
      <c r="CD269" s="63">
        <f t="shared" si="525"/>
        <v>0.40356481481481488</v>
      </c>
      <c r="CE269" s="63">
        <f t="shared" si="526"/>
        <v>0.41398148148148156</v>
      </c>
      <c r="CF269" s="63">
        <f t="shared" si="527"/>
        <v>0.41395833333333343</v>
      </c>
      <c r="CG269" s="63">
        <f t="shared" si="528"/>
        <v>0.41326388888888899</v>
      </c>
      <c r="CH269" s="36"/>
      <c r="CI269" s="36"/>
      <c r="CJ269" s="36"/>
      <c r="CK269" s="36"/>
      <c r="CL269" s="60">
        <v>60</v>
      </c>
    </row>
    <row r="270" spans="1:90" ht="26.25" customHeight="1" x14ac:dyDescent="0.25">
      <c r="A270" s="37">
        <v>40</v>
      </c>
      <c r="B270" s="38"/>
      <c r="C270" s="39"/>
      <c r="D270" s="39"/>
      <c r="E270" s="39"/>
      <c r="F270" s="42"/>
      <c r="G270" s="40">
        <v>81.760000000000005</v>
      </c>
      <c r="H270" s="41">
        <f t="shared" si="473"/>
        <v>86.26</v>
      </c>
      <c r="I270" s="42">
        <v>86.210000000000008</v>
      </c>
      <c r="J270" s="43">
        <f t="shared" si="470"/>
        <v>-8.1197076905239975E-4</v>
      </c>
      <c r="K270" s="44">
        <f t="shared" si="471"/>
        <v>-7.000000000000739E-2</v>
      </c>
      <c r="L270" s="45" t="s">
        <v>213</v>
      </c>
      <c r="M270" s="126" t="s">
        <v>1229</v>
      </c>
      <c r="N270" s="46">
        <f t="shared" si="484"/>
        <v>86.280000000000015</v>
      </c>
      <c r="O270" s="46">
        <v>0.02</v>
      </c>
      <c r="P270" s="42">
        <v>86.320000000000007</v>
      </c>
      <c r="Q270" s="46">
        <v>0.02</v>
      </c>
      <c r="R270" s="42">
        <v>86.320000000000007</v>
      </c>
      <c r="S270" s="46">
        <f t="shared" si="452"/>
        <v>4.34</v>
      </c>
      <c r="T270" s="39">
        <v>81.819999999999993</v>
      </c>
      <c r="U270" s="47" t="str">
        <f t="shared" si="462"/>
        <v/>
      </c>
      <c r="V270" s="47" t="str">
        <f t="shared" si="463"/>
        <v/>
      </c>
      <c r="W270" s="48"/>
      <c r="X270" s="48"/>
      <c r="Y270" s="48"/>
      <c r="Z270" s="48"/>
      <c r="AA270" s="48"/>
      <c r="AB270" s="48"/>
      <c r="AC270" s="49"/>
      <c r="AD270" s="49"/>
      <c r="AE270" s="51">
        <f t="shared" si="486"/>
        <v>40</v>
      </c>
      <c r="AF270" s="51" t="str">
        <f t="shared" si="487"/>
        <v/>
      </c>
      <c r="AG270" s="51" t="str">
        <f t="shared" si="488"/>
        <v/>
      </c>
      <c r="AH270" s="51" t="str">
        <f t="shared" si="489"/>
        <v/>
      </c>
      <c r="AI270" s="52">
        <f t="shared" si="490"/>
        <v>86.26</v>
      </c>
      <c r="AJ270" s="68"/>
      <c r="AK270" s="53"/>
      <c r="AL270" s="52"/>
      <c r="AM270" s="53">
        <f t="shared" si="492"/>
        <v>30</v>
      </c>
      <c r="AN270" s="53">
        <f>IF(AJ270&lt;&gt;"",IF(AJ270="o",VLOOKUP(AM270,OpenSect!$A$1:$D$11,2),IF(AJ270="u",VLOOKUP(AM270,UpHill!$A$1:$D$35,2),IF(AJ270="d",VLOOKUP(AM270,DownHill!$A$3:$D$29,2),IF(AJ270="f",VLOOKUP(AM270,FlatUnd!$A$2:$D$30,2),IF(AJ270="t",VLOOKUP(AM270,TimeAdd!$A$1:$D$176,2),IF(AJ270="l",VLOOKUP(AM270,SLimit!$A$1:$D$8,2),AN269)))))),AN269)</f>
        <v>30</v>
      </c>
      <c r="AO270" s="53">
        <f>IF(AJ270&lt;&gt;"",IF(AJ270="o",VLOOKUP(AM270,OpenSect!$A$1:$D$11,3),IF(AJ270="u",VLOOKUP(AM270,UpHill!$A$1:$D$35,3),IF(AJ270="d",VLOOKUP(AM270,DownHill!$A$3:$D$29,3),IF(AJ270="f",VLOOKUP(AM270,FlatUnd!$A$2:$D$30,3),IF(AJ270="t",VLOOKUP(AM270,TimeAdd!$A$1:$D$18,3),IF(AJ270="l",VLOOKUP(AM270,SLimit!$A$1:$D$8,3),AO269)))))),AO269)</f>
        <v>30</v>
      </c>
      <c r="AP270" s="53">
        <f>IF(AJ270&lt;&gt;"",IF(AJ270="o",VLOOKUP(AM270,OpenSect!$A$1:$D$11,4),IF(AJ270="u",VLOOKUP(AM270,UpHill!$A$1:$D$35,4),IF(AJ270="d",VLOOKUP(AM270,DownHill!$A$3:$D$29,4),IF(AJ270="f",VLOOKUP(AM270,FlatUnd!$A$2:$D$30,4),IF(AJ270="t",VLOOKUP(AM270,TimeAdd!$A$1:$D$18,4),IF(AJ270="l",VLOOKUP(AM270,SLimit!$A$1:$D$8,4),AP269)))))),AP269)</f>
        <v>30</v>
      </c>
      <c r="AQ270" s="53" t="str">
        <f t="shared" si="493"/>
        <v>60</v>
      </c>
      <c r="AR270" s="54" t="str">
        <f t="shared" si="494"/>
        <v>0km Stone</v>
      </c>
      <c r="AS270" s="55"/>
      <c r="AT270" s="55"/>
      <c r="AU270" s="56">
        <f>IF(GroupStTimes!$A$8=0,MIN(CB270,CD270,CF270),MIN(BZ270,CB270,CD270,CF270))</f>
        <v>0.36104166666666671</v>
      </c>
      <c r="AV270" s="56">
        <f>IF(GroupStTimes!$A$8=0,MAX(CC270,CE270,CG270),MAX(CA270,CC270,CE270,CG270))</f>
        <v>0.4139930555555556</v>
      </c>
      <c r="AW270" s="57" t="str">
        <f t="shared" si="495"/>
        <v/>
      </c>
      <c r="AX270" s="58" t="str">
        <f t="shared" si="496"/>
        <v/>
      </c>
      <c r="AY270" s="58" t="str">
        <f t="shared" si="497"/>
        <v/>
      </c>
      <c r="AZ270" s="31">
        <f t="shared" si="498"/>
        <v>85.99</v>
      </c>
      <c r="BA270" s="59">
        <f t="shared" si="499"/>
        <v>0.36067129629629635</v>
      </c>
      <c r="BB270" s="59">
        <f t="shared" si="500"/>
        <v>0.36622685185185194</v>
      </c>
      <c r="BC270" s="59">
        <f t="shared" si="501"/>
        <v>0.36276620370370377</v>
      </c>
      <c r="BD270" s="59">
        <f t="shared" si="502"/>
        <v>0.40859953703703705</v>
      </c>
      <c r="BE270" s="59">
        <f t="shared" si="503"/>
        <v>0.40320601851851856</v>
      </c>
      <c r="BF270" s="59">
        <f t="shared" si="504"/>
        <v>0.41362268518518525</v>
      </c>
      <c r="BG270" s="59">
        <f t="shared" si="505"/>
        <v>0.41359953703703711</v>
      </c>
      <c r="BH270" s="59">
        <f t="shared" si="506"/>
        <v>0.41290509259259267</v>
      </c>
      <c r="BI270" s="31">
        <f t="shared" si="507"/>
        <v>0.27000000000001023</v>
      </c>
      <c r="BJ270" s="61">
        <f t="shared" ref="BJ270:BM270" si="536">IF($AJ269="t",IF(AM268=0,0,$BI270/AM268),IF(AM269=0,0,$BI270/AM269))</f>
        <v>9.0000000000003411E-3</v>
      </c>
      <c r="BK270" s="61">
        <f t="shared" si="536"/>
        <v>9.0000000000003411E-3</v>
      </c>
      <c r="BL270" s="61">
        <f t="shared" si="536"/>
        <v>9.0000000000003411E-3</v>
      </c>
      <c r="BM270" s="61">
        <f t="shared" si="536"/>
        <v>9.0000000000003411E-3</v>
      </c>
      <c r="BN270" s="62">
        <f t="shared" si="509"/>
        <v>0</v>
      </c>
      <c r="BO270" s="62">
        <f t="shared" si="510"/>
        <v>0</v>
      </c>
      <c r="BP270" s="62">
        <f t="shared" si="511"/>
        <v>32</v>
      </c>
      <c r="BQ270" s="62">
        <f t="shared" si="512"/>
        <v>0</v>
      </c>
      <c r="BR270" s="62">
        <f t="shared" si="513"/>
        <v>0</v>
      </c>
      <c r="BS270" s="62">
        <f t="shared" si="514"/>
        <v>32</v>
      </c>
      <c r="BT270" s="62">
        <f t="shared" si="515"/>
        <v>0</v>
      </c>
      <c r="BU270" s="62">
        <f t="shared" si="516"/>
        <v>0</v>
      </c>
      <c r="BV270" s="62">
        <f t="shared" si="517"/>
        <v>32</v>
      </c>
      <c r="BW270" s="62">
        <f t="shared" si="518"/>
        <v>0</v>
      </c>
      <c r="BX270" s="62">
        <f t="shared" si="519"/>
        <v>0</v>
      </c>
      <c r="BY270" s="62">
        <f t="shared" si="520"/>
        <v>32</v>
      </c>
      <c r="BZ270" s="63">
        <f t="shared" si="521"/>
        <v>0.36104166666666671</v>
      </c>
      <c r="CA270" s="63">
        <f t="shared" si="522"/>
        <v>0.3665972222222223</v>
      </c>
      <c r="CB270" s="63">
        <f t="shared" si="523"/>
        <v>0.36313657407407413</v>
      </c>
      <c r="CC270" s="63">
        <f t="shared" si="524"/>
        <v>0.40896990740740741</v>
      </c>
      <c r="CD270" s="63">
        <f t="shared" si="525"/>
        <v>0.40357638888888892</v>
      </c>
      <c r="CE270" s="63">
        <f t="shared" si="526"/>
        <v>0.4139930555555556</v>
      </c>
      <c r="CF270" s="63">
        <f t="shared" si="527"/>
        <v>0.41396990740740747</v>
      </c>
      <c r="CG270" s="63">
        <f t="shared" si="528"/>
        <v>0.41327546296296302</v>
      </c>
      <c r="CH270" s="36"/>
      <c r="CI270" s="36"/>
      <c r="CJ270" s="36"/>
      <c r="CK270" s="36"/>
      <c r="CL270" s="60">
        <v>60</v>
      </c>
    </row>
    <row r="271" spans="1:90" ht="26.25" customHeight="1" x14ac:dyDescent="0.25">
      <c r="A271" s="37">
        <v>40</v>
      </c>
      <c r="B271" s="38"/>
      <c r="C271" s="39"/>
      <c r="D271" s="39"/>
      <c r="E271" s="39"/>
      <c r="F271" s="42"/>
      <c r="G271" s="40">
        <v>81.849999999999994</v>
      </c>
      <c r="H271" s="41">
        <f t="shared" si="473"/>
        <v>86.35</v>
      </c>
      <c r="I271" s="42">
        <v>86.289999999999992</v>
      </c>
      <c r="J271" s="43">
        <f t="shared" si="470"/>
        <v>-8.4984741375985281E-4</v>
      </c>
      <c r="K271" s="44">
        <f t="shared" si="471"/>
        <v>-7.3333333333337691E-2</v>
      </c>
      <c r="L271" s="45" t="s">
        <v>209</v>
      </c>
      <c r="M271" s="126" t="s">
        <v>1229</v>
      </c>
      <c r="N271" s="46">
        <f t="shared" si="484"/>
        <v>86.36333333333333</v>
      </c>
      <c r="O271" s="46">
        <v>0.02</v>
      </c>
      <c r="P271" s="42">
        <v>86.399999999999991</v>
      </c>
      <c r="Q271" s="46">
        <v>0.02</v>
      </c>
      <c r="R271" s="42">
        <v>86.399999999999991</v>
      </c>
      <c r="S271" s="46">
        <f t="shared" si="452"/>
        <v>4.34</v>
      </c>
      <c r="T271" s="39">
        <v>81.91</v>
      </c>
      <c r="U271" s="47" t="str">
        <f t="shared" si="462"/>
        <v/>
      </c>
      <c r="V271" s="47" t="str">
        <f t="shared" si="463"/>
        <v/>
      </c>
      <c r="W271" s="48"/>
      <c r="X271" s="48"/>
      <c r="Y271" s="48"/>
      <c r="Z271" s="48"/>
      <c r="AA271" s="48"/>
      <c r="AB271" s="48"/>
      <c r="AC271" s="49"/>
      <c r="AD271" s="49"/>
      <c r="AE271" s="51">
        <f t="shared" si="486"/>
        <v>40</v>
      </c>
      <c r="AF271" s="51" t="str">
        <f t="shared" si="487"/>
        <v/>
      </c>
      <c r="AG271" s="51" t="str">
        <f t="shared" si="488"/>
        <v/>
      </c>
      <c r="AH271" s="51" t="str">
        <f t="shared" si="489"/>
        <v/>
      </c>
      <c r="AI271" s="52">
        <f t="shared" si="490"/>
        <v>86.35</v>
      </c>
      <c r="AJ271" s="68"/>
      <c r="AK271" s="53"/>
      <c r="AL271" s="52"/>
      <c r="AM271" s="53">
        <f t="shared" si="492"/>
        <v>30</v>
      </c>
      <c r="AN271" s="53">
        <f>IF(AJ271&lt;&gt;"",IF(AJ271="o",VLOOKUP(AM271,OpenSect!$A$1:$D$11,2),IF(AJ271="u",VLOOKUP(AM271,UpHill!$A$1:$D$35,2),IF(AJ271="d",VLOOKUP(AM271,DownHill!$A$3:$D$29,2),IF(AJ271="f",VLOOKUP(AM271,FlatUnd!$A$2:$D$30,2),IF(AJ271="t",VLOOKUP(AM271,TimeAdd!$A$1:$D$176,2),IF(AJ271="l",VLOOKUP(AM271,SLimit!$A$1:$D$8,2),AN270)))))),AN270)</f>
        <v>30</v>
      </c>
      <c r="AO271" s="53">
        <f>IF(AJ271&lt;&gt;"",IF(AJ271="o",VLOOKUP(AM271,OpenSect!$A$1:$D$11,3),IF(AJ271="u",VLOOKUP(AM271,UpHill!$A$1:$D$35,3),IF(AJ271="d",VLOOKUP(AM271,DownHill!$A$3:$D$29,3),IF(AJ271="f",VLOOKUP(AM271,FlatUnd!$A$2:$D$30,3),IF(AJ271="t",VLOOKUP(AM271,TimeAdd!$A$1:$D$18,3),IF(AJ271="l",VLOOKUP(AM271,SLimit!$A$1:$D$8,3),AO270)))))),AO270)</f>
        <v>30</v>
      </c>
      <c r="AP271" s="53">
        <f>IF(AJ271&lt;&gt;"",IF(AJ271="o",VLOOKUP(AM271,OpenSect!$A$1:$D$11,4),IF(AJ271="u",VLOOKUP(AM271,UpHill!$A$1:$D$35,4),IF(AJ271="d",VLOOKUP(AM271,DownHill!$A$3:$D$29,4),IF(AJ271="f",VLOOKUP(AM271,FlatUnd!$A$2:$D$30,4),IF(AJ271="t",VLOOKUP(AM271,TimeAdd!$A$1:$D$18,4),IF(AJ271="l",VLOOKUP(AM271,SLimit!$A$1:$D$8,4),AP270)))))),AP270)</f>
        <v>30</v>
      </c>
      <c r="AQ271" s="53" t="str">
        <f t="shared" si="493"/>
        <v>60</v>
      </c>
      <c r="AR271" s="54" t="str">
        <f t="shared" si="494"/>
        <v>60 Speed limit</v>
      </c>
      <c r="AS271" s="55"/>
      <c r="AT271" s="55"/>
      <c r="AU271" s="56">
        <f>IF(GroupStTimes!$A$8=0,MIN(CB271,CD271,CF271),MIN(BZ271,CB271,CD271,CF271))</f>
        <v>0.36116898148148152</v>
      </c>
      <c r="AV271" s="56">
        <f>IF(GroupStTimes!$A$8=0,MAX(CC271,CE271,CG271),MAX(CA271,CC271,CE271,CG271))</f>
        <v>0.41412037037037042</v>
      </c>
      <c r="AW271" s="57" t="str">
        <f t="shared" si="495"/>
        <v/>
      </c>
      <c r="AX271" s="58" t="str">
        <f t="shared" si="496"/>
        <v/>
      </c>
      <c r="AY271" s="58" t="str">
        <f t="shared" si="497"/>
        <v/>
      </c>
      <c r="AZ271" s="31">
        <f t="shared" si="498"/>
        <v>85.99</v>
      </c>
      <c r="BA271" s="59">
        <f t="shared" si="499"/>
        <v>0.36067129629629635</v>
      </c>
      <c r="BB271" s="59">
        <f t="shared" si="500"/>
        <v>0.36622685185185194</v>
      </c>
      <c r="BC271" s="59">
        <f t="shared" si="501"/>
        <v>0.36276620370370377</v>
      </c>
      <c r="BD271" s="59">
        <f t="shared" si="502"/>
        <v>0.40859953703703705</v>
      </c>
      <c r="BE271" s="59">
        <f t="shared" si="503"/>
        <v>0.40320601851851856</v>
      </c>
      <c r="BF271" s="59">
        <f t="shared" si="504"/>
        <v>0.41362268518518525</v>
      </c>
      <c r="BG271" s="59">
        <f t="shared" si="505"/>
        <v>0.41359953703703711</v>
      </c>
      <c r="BH271" s="59">
        <f t="shared" si="506"/>
        <v>0.41290509259259267</v>
      </c>
      <c r="BI271" s="31">
        <f t="shared" si="507"/>
        <v>0.35999999999999943</v>
      </c>
      <c r="BJ271" s="61">
        <f t="shared" ref="BJ271:BM271" si="537">IF($AJ270="t",IF(AM269=0,0,$BI271/AM269),IF(AM270=0,0,$BI271/AM270))</f>
        <v>1.1999999999999981E-2</v>
      </c>
      <c r="BK271" s="61">
        <f t="shared" si="537"/>
        <v>1.1999999999999981E-2</v>
      </c>
      <c r="BL271" s="61">
        <f t="shared" si="537"/>
        <v>1.1999999999999981E-2</v>
      </c>
      <c r="BM271" s="61">
        <f t="shared" si="537"/>
        <v>1.1999999999999981E-2</v>
      </c>
      <c r="BN271" s="62">
        <f t="shared" si="509"/>
        <v>0</v>
      </c>
      <c r="BO271" s="62">
        <f t="shared" si="510"/>
        <v>0</v>
      </c>
      <c r="BP271" s="62">
        <f t="shared" si="511"/>
        <v>43</v>
      </c>
      <c r="BQ271" s="62">
        <f t="shared" si="512"/>
        <v>0</v>
      </c>
      <c r="BR271" s="62">
        <f t="shared" si="513"/>
        <v>0</v>
      </c>
      <c r="BS271" s="62">
        <f t="shared" si="514"/>
        <v>43</v>
      </c>
      <c r="BT271" s="62">
        <f t="shared" si="515"/>
        <v>0</v>
      </c>
      <c r="BU271" s="62">
        <f t="shared" si="516"/>
        <v>0</v>
      </c>
      <c r="BV271" s="62">
        <f t="shared" si="517"/>
        <v>43</v>
      </c>
      <c r="BW271" s="62">
        <f t="shared" si="518"/>
        <v>0</v>
      </c>
      <c r="BX271" s="62">
        <f t="shared" si="519"/>
        <v>0</v>
      </c>
      <c r="BY271" s="62">
        <f t="shared" si="520"/>
        <v>43</v>
      </c>
      <c r="BZ271" s="63">
        <f t="shared" si="521"/>
        <v>0.36116898148148152</v>
      </c>
      <c r="CA271" s="63">
        <f t="shared" si="522"/>
        <v>0.36672453703703711</v>
      </c>
      <c r="CB271" s="63">
        <f t="shared" si="523"/>
        <v>0.36326388888888894</v>
      </c>
      <c r="CC271" s="63">
        <f t="shared" si="524"/>
        <v>0.40909722222222222</v>
      </c>
      <c r="CD271" s="63">
        <f t="shared" si="525"/>
        <v>0.40370370370370373</v>
      </c>
      <c r="CE271" s="63">
        <f t="shared" si="526"/>
        <v>0.41412037037037042</v>
      </c>
      <c r="CF271" s="63">
        <f t="shared" si="527"/>
        <v>0.41409722222222228</v>
      </c>
      <c r="CG271" s="63">
        <f t="shared" si="528"/>
        <v>0.41340277777777784</v>
      </c>
      <c r="CH271" s="36"/>
      <c r="CI271" s="36"/>
      <c r="CJ271" s="36"/>
      <c r="CK271" s="36"/>
      <c r="CL271" s="60">
        <v>60</v>
      </c>
    </row>
    <row r="272" spans="1:90" ht="40.5" x14ac:dyDescent="0.25">
      <c r="A272" s="37">
        <v>75</v>
      </c>
      <c r="B272" s="38"/>
      <c r="C272" s="39"/>
      <c r="D272" s="39"/>
      <c r="E272" s="39"/>
      <c r="F272" s="42"/>
      <c r="G272" s="44">
        <v>86.88</v>
      </c>
      <c r="H272" s="41">
        <f t="shared" si="473"/>
        <v>86.81</v>
      </c>
      <c r="I272" s="42">
        <v>86.77</v>
      </c>
      <c r="J272" s="43">
        <f t="shared" si="470"/>
        <v>-8.0673043678682933E-4</v>
      </c>
      <c r="K272" s="44">
        <f t="shared" si="471"/>
        <v>-6.9999999999993179E-2</v>
      </c>
      <c r="L272" s="91" t="s">
        <v>1326</v>
      </c>
      <c r="M272" s="126" t="s">
        <v>1229</v>
      </c>
      <c r="N272" s="46">
        <f t="shared" si="484"/>
        <v>86.839999999999989</v>
      </c>
      <c r="O272" s="46">
        <v>-0.04</v>
      </c>
      <c r="P272" s="42">
        <v>86.88</v>
      </c>
      <c r="Q272" s="46"/>
      <c r="R272" s="39"/>
      <c r="S272" s="46"/>
      <c r="T272" s="40"/>
      <c r="U272" s="47" t="str">
        <f t="shared" si="462"/>
        <v/>
      </c>
      <c r="V272" s="47" t="str">
        <f t="shared" si="463"/>
        <v/>
      </c>
      <c r="W272" s="48"/>
      <c r="X272" s="48"/>
      <c r="Y272" s="48"/>
      <c r="Z272" s="48"/>
      <c r="AA272" s="48"/>
      <c r="AB272" s="48"/>
      <c r="AC272" s="49"/>
      <c r="AD272" s="49"/>
      <c r="AE272" s="51">
        <f t="shared" si="486"/>
        <v>75</v>
      </c>
      <c r="AF272" s="51" t="str">
        <f t="shared" si="487"/>
        <v/>
      </c>
      <c r="AG272" s="51" t="str">
        <f t="shared" si="488"/>
        <v/>
      </c>
      <c r="AH272" s="51" t="str">
        <f t="shared" si="489"/>
        <v/>
      </c>
      <c r="AI272" s="52">
        <f t="shared" si="490"/>
        <v>86.81</v>
      </c>
      <c r="AJ272" s="68"/>
      <c r="AK272" s="53"/>
      <c r="AL272" s="52"/>
      <c r="AM272" s="53">
        <f t="shared" si="492"/>
        <v>30</v>
      </c>
      <c r="AN272" s="53">
        <f>IF(AJ272&lt;&gt;"",IF(AJ272="o",VLOOKUP(AM272,OpenSect!$A$1:$D$11,2),IF(AJ272="u",VLOOKUP(AM272,UpHill!$A$1:$D$35,2),IF(AJ272="d",VLOOKUP(AM272,DownHill!$A$3:$D$29,2),IF(AJ272="f",VLOOKUP(AM272,FlatUnd!$A$2:$D$30,2),IF(AJ272="t",VLOOKUP(AM272,TimeAdd!$A$1:$D$176,2),IF(AJ272="l",VLOOKUP(AM272,SLimit!$A$1:$D$8,2),AN271)))))),AN271)</f>
        <v>30</v>
      </c>
      <c r="AO272" s="53">
        <f>IF(AJ272&lt;&gt;"",IF(AJ272="o",VLOOKUP(AM272,OpenSect!$A$1:$D$11,3),IF(AJ272="u",VLOOKUP(AM272,UpHill!$A$1:$D$35,3),IF(AJ272="d",VLOOKUP(AM272,DownHill!$A$3:$D$29,3),IF(AJ272="f",VLOOKUP(AM272,FlatUnd!$A$2:$D$30,3),IF(AJ272="t",VLOOKUP(AM272,TimeAdd!$A$1:$D$18,3),IF(AJ272="l",VLOOKUP(AM272,SLimit!$A$1:$D$8,3),AO271)))))),AO271)</f>
        <v>30</v>
      </c>
      <c r="AP272" s="53">
        <f>IF(AJ272&lt;&gt;"",IF(AJ272="o",VLOOKUP(AM272,OpenSect!$A$1:$D$11,4),IF(AJ272="u",VLOOKUP(AM272,UpHill!$A$1:$D$35,4),IF(AJ272="d",VLOOKUP(AM272,DownHill!$A$3:$D$29,4),IF(AJ272="f",VLOOKUP(AM272,FlatUnd!$A$2:$D$30,4),IF(AJ272="t",VLOOKUP(AM272,TimeAdd!$A$1:$D$18,4),IF(AJ272="l",VLOOKUP(AM272,SLimit!$A$1:$D$8,4),AP271)))))),AP271)</f>
        <v>30</v>
      </c>
      <c r="AQ272" s="53" t="str">
        <f t="shared" si="493"/>
        <v>60</v>
      </c>
      <c r="AR272" s="54" t="str">
        <f t="shared" si="494"/>
        <v>R617 Howick {Right} / {Left} R617 Boston , Underberg.</v>
      </c>
      <c r="AS272" s="55"/>
      <c r="AT272" s="55"/>
      <c r="AU272" s="56">
        <f>IF(GroupStTimes!$A$8=0,MIN(CB272,CD272,CF272),MIN(BZ272,CB272,CD272,CF272))</f>
        <v>0.3618055555555556</v>
      </c>
      <c r="AV272" s="56">
        <f>IF(GroupStTimes!$A$8=0,MAX(CC272,CE272,CG272),MAX(CA272,CC272,CE272,CG272))</f>
        <v>0.4147569444444445</v>
      </c>
      <c r="AW272" s="57" t="str">
        <f t="shared" si="495"/>
        <v/>
      </c>
      <c r="AX272" s="58" t="str">
        <f t="shared" si="496"/>
        <v/>
      </c>
      <c r="AY272" s="58" t="str">
        <f t="shared" si="497"/>
        <v/>
      </c>
      <c r="AZ272" s="31">
        <f t="shared" si="498"/>
        <v>85.99</v>
      </c>
      <c r="BA272" s="59">
        <f t="shared" si="499"/>
        <v>0.36067129629629635</v>
      </c>
      <c r="BB272" s="59">
        <f t="shared" si="500"/>
        <v>0.36622685185185194</v>
      </c>
      <c r="BC272" s="59">
        <f t="shared" si="501"/>
        <v>0.36276620370370377</v>
      </c>
      <c r="BD272" s="59">
        <f t="shared" si="502"/>
        <v>0.40859953703703705</v>
      </c>
      <c r="BE272" s="59">
        <f t="shared" si="503"/>
        <v>0.40320601851851856</v>
      </c>
      <c r="BF272" s="59">
        <f t="shared" si="504"/>
        <v>0.41362268518518525</v>
      </c>
      <c r="BG272" s="59">
        <f t="shared" si="505"/>
        <v>0.41359953703703711</v>
      </c>
      <c r="BH272" s="59">
        <f t="shared" si="506"/>
        <v>0.41290509259259267</v>
      </c>
      <c r="BI272" s="31">
        <f t="shared" si="507"/>
        <v>0.82000000000000739</v>
      </c>
      <c r="BJ272" s="61">
        <f t="shared" ref="BJ272:BM272" si="538">IF($AJ271="t",IF(AM270=0,0,$BI272/AM270),IF(AM271=0,0,$BI272/AM271))</f>
        <v>2.7333333333333581E-2</v>
      </c>
      <c r="BK272" s="61">
        <f t="shared" si="538"/>
        <v>2.7333333333333581E-2</v>
      </c>
      <c r="BL272" s="61">
        <f t="shared" si="538"/>
        <v>2.7333333333333581E-2</v>
      </c>
      <c r="BM272" s="61">
        <f t="shared" si="538"/>
        <v>2.7333333333333581E-2</v>
      </c>
      <c r="BN272" s="62">
        <f t="shared" si="509"/>
        <v>0</v>
      </c>
      <c r="BO272" s="62">
        <f t="shared" si="510"/>
        <v>1</v>
      </c>
      <c r="BP272" s="62">
        <f t="shared" si="511"/>
        <v>38</v>
      </c>
      <c r="BQ272" s="62">
        <f t="shared" si="512"/>
        <v>0</v>
      </c>
      <c r="BR272" s="62">
        <f t="shared" si="513"/>
        <v>1</v>
      </c>
      <c r="BS272" s="62">
        <f t="shared" si="514"/>
        <v>38</v>
      </c>
      <c r="BT272" s="62">
        <f t="shared" si="515"/>
        <v>0</v>
      </c>
      <c r="BU272" s="62">
        <f t="shared" si="516"/>
        <v>1</v>
      </c>
      <c r="BV272" s="62">
        <f t="shared" si="517"/>
        <v>38</v>
      </c>
      <c r="BW272" s="62">
        <f t="shared" si="518"/>
        <v>0</v>
      </c>
      <c r="BX272" s="62">
        <f t="shared" si="519"/>
        <v>1</v>
      </c>
      <c r="BY272" s="62">
        <f t="shared" si="520"/>
        <v>38</v>
      </c>
      <c r="BZ272" s="63">
        <f t="shared" si="521"/>
        <v>0.3618055555555556</v>
      </c>
      <c r="CA272" s="63">
        <f t="shared" si="522"/>
        <v>0.36736111111111119</v>
      </c>
      <c r="CB272" s="63">
        <f t="shared" si="523"/>
        <v>0.36390046296296302</v>
      </c>
      <c r="CC272" s="63">
        <f t="shared" si="524"/>
        <v>0.4097337962962963</v>
      </c>
      <c r="CD272" s="63">
        <f t="shared" si="525"/>
        <v>0.40434027777777781</v>
      </c>
      <c r="CE272" s="63">
        <f t="shared" si="526"/>
        <v>0.4147569444444445</v>
      </c>
      <c r="CF272" s="63">
        <f t="shared" si="527"/>
        <v>0.41473379629629636</v>
      </c>
      <c r="CG272" s="63">
        <f t="shared" si="528"/>
        <v>0.41403935185185192</v>
      </c>
      <c r="CH272" s="36"/>
      <c r="CI272" s="36"/>
      <c r="CJ272" s="36"/>
      <c r="CK272" s="36"/>
      <c r="CL272" s="60">
        <v>60</v>
      </c>
    </row>
    <row r="273" spans="1:90" ht="26.25" customHeight="1" x14ac:dyDescent="0.25">
      <c r="A273" s="37">
        <v>75</v>
      </c>
      <c r="B273" s="38"/>
      <c r="C273" s="69" t="s">
        <v>25</v>
      </c>
      <c r="D273" s="39">
        <v>30</v>
      </c>
      <c r="E273" s="39"/>
      <c r="F273" s="44"/>
      <c r="G273" s="44">
        <v>87.08</v>
      </c>
      <c r="H273" s="41">
        <f t="shared" si="473"/>
        <v>87.01</v>
      </c>
      <c r="I273" s="42">
        <v>86.97</v>
      </c>
      <c r="J273" s="43">
        <f t="shared" si="470"/>
        <v>-8.0487524433704933E-4</v>
      </c>
      <c r="K273" s="44">
        <f t="shared" si="471"/>
        <v>-6.9999999999993179E-2</v>
      </c>
      <c r="L273" s="91" t="s">
        <v>1327</v>
      </c>
      <c r="M273" s="126" t="s">
        <v>1229</v>
      </c>
      <c r="N273" s="46">
        <f t="shared" si="484"/>
        <v>87.039999999999992</v>
      </c>
      <c r="O273" s="46">
        <v>-0.04</v>
      </c>
      <c r="P273" s="44">
        <v>87.08</v>
      </c>
      <c r="Q273" s="46"/>
      <c r="R273" s="39"/>
      <c r="S273" s="46"/>
      <c r="T273" s="40"/>
      <c r="U273" s="47" t="str">
        <f t="shared" si="462"/>
        <v/>
      </c>
      <c r="V273" s="47" t="str">
        <f t="shared" si="463"/>
        <v/>
      </c>
      <c r="W273" s="48"/>
      <c r="X273" s="48"/>
      <c r="Y273" s="48"/>
      <c r="Z273" s="48"/>
      <c r="AA273" s="48"/>
      <c r="AB273" s="48"/>
      <c r="AC273" s="49"/>
      <c r="AD273" s="49"/>
      <c r="AE273" s="51">
        <f t="shared" si="486"/>
        <v>75</v>
      </c>
      <c r="AF273" s="51" t="str">
        <f t="shared" si="487"/>
        <v/>
      </c>
      <c r="AG273" s="51" t="str">
        <f t="shared" si="488"/>
        <v>o</v>
      </c>
      <c r="AH273" s="51">
        <f t="shared" si="489"/>
        <v>30</v>
      </c>
      <c r="AI273" s="52">
        <f t="shared" si="490"/>
        <v>87.01</v>
      </c>
      <c r="AJ273" s="68" t="s">
        <v>31</v>
      </c>
      <c r="AK273" s="53"/>
      <c r="AL273" s="52"/>
      <c r="AM273" s="53">
        <f t="shared" si="492"/>
        <v>30</v>
      </c>
      <c r="AN273" s="53">
        <f>IF(AJ273&lt;&gt;"",IF(AJ273="o",VLOOKUP(AM273,OpenSect!$A$1:$D$11,2),IF(AJ273="u",VLOOKUP(AM273,UpHill!$A$1:$D$35,2),IF(AJ273="d",VLOOKUP(AM273,DownHill!$A$3:$D$29,2),IF(AJ273="f",VLOOKUP(AM273,FlatUnd!$A$2:$D$30,2),IF(AJ273="t",VLOOKUP(AM273,TimeAdd!$A$1:$D$176,2),IF(AJ273="l",VLOOKUP(AM273,SLimit!$A$1:$D$8,2),AN272)))))),AN272)</f>
        <v>35</v>
      </c>
      <c r="AO273" s="53">
        <f>IF(AJ273&lt;&gt;"",IF(AJ273="o",VLOOKUP(AM273,OpenSect!$A$1:$D$11,3),IF(AJ273="u",VLOOKUP(AM273,UpHill!$A$1:$D$35,3),IF(AJ273="d",VLOOKUP(AM273,DownHill!$A$3:$D$29,3),IF(AJ273="f",VLOOKUP(AM273,FlatUnd!$A$2:$D$30,3),IF(AJ273="t",VLOOKUP(AM273,TimeAdd!$A$1:$D$18,3),IF(AJ273="l",VLOOKUP(AM273,SLimit!$A$1:$D$8,3),AO272)))))),AO272)</f>
        <v>40</v>
      </c>
      <c r="AP273" s="53">
        <f>IF(AJ273&lt;&gt;"",IF(AJ273="o",VLOOKUP(AM273,OpenSect!$A$1:$D$11,4),IF(AJ273="u",VLOOKUP(AM273,UpHill!$A$1:$D$35,4),IF(AJ273="d",VLOOKUP(AM273,DownHill!$A$3:$D$29,4),IF(AJ273="f",VLOOKUP(AM273,FlatUnd!$A$2:$D$30,4),IF(AJ273="t",VLOOKUP(AM273,TimeAdd!$A$1:$D$18,4),IF(AJ273="l",VLOOKUP(AM273,SLimit!$A$1:$D$8,4),AP272)))))),AP272)</f>
        <v>45</v>
      </c>
      <c r="AQ273" s="53" t="str">
        <f t="shared" si="493"/>
        <v>60</v>
      </c>
      <c r="AR273" s="54" t="str">
        <f t="shared" si="494"/>
        <v>STOP Turn RIGHT.</v>
      </c>
      <c r="AS273" s="55"/>
      <c r="AT273" s="55"/>
      <c r="AU273" s="56">
        <f>IF(GroupStTimes!$A$8=0,MIN(CB273,CD273,CF273),MIN(BZ273,CB273,CD273,CF273))</f>
        <v>0.36208333333333337</v>
      </c>
      <c r="AV273" s="56">
        <f>IF(GroupStTimes!$A$8=0,MAX(CC273,CE273,CG273),MAX(CA273,CC273,CE273,CG273))</f>
        <v>0.41503472222222226</v>
      </c>
      <c r="AW273" s="57" t="str">
        <f t="shared" si="495"/>
        <v/>
      </c>
      <c r="AX273" s="58" t="str">
        <f t="shared" si="496"/>
        <v/>
      </c>
      <c r="AY273" s="58" t="str">
        <f t="shared" si="497"/>
        <v/>
      </c>
      <c r="AZ273" s="31">
        <f t="shared" si="498"/>
        <v>85.99</v>
      </c>
      <c r="BA273" s="59">
        <f t="shared" si="499"/>
        <v>0.36067129629629635</v>
      </c>
      <c r="BB273" s="59">
        <f t="shared" si="500"/>
        <v>0.36622685185185194</v>
      </c>
      <c r="BC273" s="59">
        <f t="shared" si="501"/>
        <v>0.36276620370370377</v>
      </c>
      <c r="BD273" s="59">
        <f t="shared" si="502"/>
        <v>0.40859953703703705</v>
      </c>
      <c r="BE273" s="59">
        <f t="shared" si="503"/>
        <v>0.40320601851851856</v>
      </c>
      <c r="BF273" s="59">
        <f t="shared" si="504"/>
        <v>0.41362268518518525</v>
      </c>
      <c r="BG273" s="59">
        <f t="shared" si="505"/>
        <v>0.41359953703703711</v>
      </c>
      <c r="BH273" s="59">
        <f t="shared" si="506"/>
        <v>0.41290509259259267</v>
      </c>
      <c r="BI273" s="31">
        <f t="shared" si="507"/>
        <v>1.0200000000000102</v>
      </c>
      <c r="BJ273" s="61">
        <f t="shared" ref="BJ273:BM273" si="539">IF($AJ272="t",IF(AM271=0,0,$BI273/AM271),IF(AM272=0,0,$BI273/AM272))</f>
        <v>3.4000000000000342E-2</v>
      </c>
      <c r="BK273" s="61">
        <f t="shared" si="539"/>
        <v>3.4000000000000342E-2</v>
      </c>
      <c r="BL273" s="61">
        <f t="shared" si="539"/>
        <v>3.4000000000000342E-2</v>
      </c>
      <c r="BM273" s="61">
        <f t="shared" si="539"/>
        <v>3.4000000000000342E-2</v>
      </c>
      <c r="BN273" s="62">
        <f t="shared" si="509"/>
        <v>0</v>
      </c>
      <c r="BO273" s="62">
        <f t="shared" si="510"/>
        <v>2</v>
      </c>
      <c r="BP273" s="62">
        <f t="shared" si="511"/>
        <v>2</v>
      </c>
      <c r="BQ273" s="62">
        <f t="shared" si="512"/>
        <v>0</v>
      </c>
      <c r="BR273" s="62">
        <f t="shared" si="513"/>
        <v>2</v>
      </c>
      <c r="BS273" s="62">
        <f t="shared" si="514"/>
        <v>2</v>
      </c>
      <c r="BT273" s="62">
        <f t="shared" si="515"/>
        <v>0</v>
      </c>
      <c r="BU273" s="62">
        <f t="shared" si="516"/>
        <v>2</v>
      </c>
      <c r="BV273" s="62">
        <f t="shared" si="517"/>
        <v>2</v>
      </c>
      <c r="BW273" s="62">
        <f t="shared" si="518"/>
        <v>0</v>
      </c>
      <c r="BX273" s="62">
        <f t="shared" si="519"/>
        <v>2</v>
      </c>
      <c r="BY273" s="62">
        <f t="shared" si="520"/>
        <v>2</v>
      </c>
      <c r="BZ273" s="63">
        <f t="shared" si="521"/>
        <v>0.36208333333333337</v>
      </c>
      <c r="CA273" s="63">
        <f t="shared" si="522"/>
        <v>0.36763888888888896</v>
      </c>
      <c r="CB273" s="63">
        <f t="shared" si="523"/>
        <v>0.36417824074074079</v>
      </c>
      <c r="CC273" s="63">
        <f t="shared" si="524"/>
        <v>0.41001157407407407</v>
      </c>
      <c r="CD273" s="63">
        <f t="shared" si="525"/>
        <v>0.40461805555555558</v>
      </c>
      <c r="CE273" s="63">
        <f t="shared" si="526"/>
        <v>0.41503472222222226</v>
      </c>
      <c r="CF273" s="63">
        <f t="shared" si="527"/>
        <v>0.41501157407407413</v>
      </c>
      <c r="CG273" s="63">
        <f t="shared" si="528"/>
        <v>0.41431712962962969</v>
      </c>
      <c r="CH273" s="36"/>
      <c r="CI273" s="36"/>
      <c r="CJ273" s="36"/>
      <c r="CK273" s="36"/>
      <c r="CL273" s="60">
        <v>60</v>
      </c>
    </row>
    <row r="274" spans="1:90" ht="27" customHeight="1" x14ac:dyDescent="0.25">
      <c r="A274" s="37">
        <v>75</v>
      </c>
      <c r="B274" s="38" t="s">
        <v>201</v>
      </c>
      <c r="C274" s="39"/>
      <c r="D274" s="39"/>
      <c r="E274" s="39"/>
      <c r="F274" s="44"/>
      <c r="G274" s="92">
        <v>87.13</v>
      </c>
      <c r="H274" s="41">
        <f t="shared" si="473"/>
        <v>87.06</v>
      </c>
      <c r="I274" s="42">
        <v>87.02</v>
      </c>
      <c r="J274" s="43">
        <f t="shared" si="470"/>
        <v>-8.0441277867149144E-4</v>
      </c>
      <c r="K274" s="44">
        <f t="shared" si="471"/>
        <v>-6.9999999999993179E-2</v>
      </c>
      <c r="L274" s="91" t="s">
        <v>1328</v>
      </c>
      <c r="M274" s="126" t="s">
        <v>1229</v>
      </c>
      <c r="N274" s="46">
        <f t="shared" si="484"/>
        <v>87.089999999999989</v>
      </c>
      <c r="O274" s="46">
        <v>-0.04</v>
      </c>
      <c r="P274" s="44">
        <v>87.13</v>
      </c>
      <c r="Q274" s="46"/>
      <c r="R274" s="39"/>
      <c r="S274" s="46"/>
      <c r="T274" s="40"/>
      <c r="U274" s="47" t="str">
        <f t="shared" si="462"/>
        <v/>
      </c>
      <c r="V274" s="47" t="str">
        <f t="shared" si="463"/>
        <v/>
      </c>
      <c r="W274" s="48"/>
      <c r="X274" s="48"/>
      <c r="Y274" s="48"/>
      <c r="Z274" s="48"/>
      <c r="AA274" s="48"/>
      <c r="AB274" s="48"/>
      <c r="AC274" s="49"/>
      <c r="AD274" s="49"/>
      <c r="AE274" s="51">
        <f t="shared" si="486"/>
        <v>75</v>
      </c>
      <c r="AF274" s="51" t="str">
        <f t="shared" si="487"/>
        <v>Und</v>
      </c>
      <c r="AG274" s="51" t="str">
        <f t="shared" si="488"/>
        <v/>
      </c>
      <c r="AH274" s="51" t="str">
        <f t="shared" si="489"/>
        <v/>
      </c>
      <c r="AI274" s="52">
        <f t="shared" si="490"/>
        <v>87.06</v>
      </c>
      <c r="AJ274" s="68"/>
      <c r="AK274" s="53"/>
      <c r="AL274" s="52"/>
      <c r="AM274" s="53">
        <f t="shared" si="492"/>
        <v>30</v>
      </c>
      <c r="AN274" s="53">
        <f>IF(AJ274&lt;&gt;"",IF(AJ274="o",VLOOKUP(AM274,OpenSect!$A$1:$D$11,2),IF(AJ274="u",VLOOKUP(AM274,UpHill!$A$1:$D$35,2),IF(AJ274="d",VLOOKUP(AM274,DownHill!$A$3:$D$29,2),IF(AJ274="f",VLOOKUP(AM274,FlatUnd!$A$2:$D$30,2),IF(AJ274="t",VLOOKUP(AM274,TimeAdd!$A$1:$D$176,2),IF(AJ274="l",VLOOKUP(AM274,SLimit!$A$1:$D$8,2),AN273)))))),AN273)</f>
        <v>35</v>
      </c>
      <c r="AO274" s="53">
        <f>IF(AJ274&lt;&gt;"",IF(AJ274="o",VLOOKUP(AM274,OpenSect!$A$1:$D$11,3),IF(AJ274="u",VLOOKUP(AM274,UpHill!$A$1:$D$35,3),IF(AJ274="d",VLOOKUP(AM274,DownHill!$A$3:$D$29,3),IF(AJ274="f",VLOOKUP(AM274,FlatUnd!$A$2:$D$30,3),IF(AJ274="t",VLOOKUP(AM274,TimeAdd!$A$1:$D$18,3),IF(AJ274="l",VLOOKUP(AM274,SLimit!$A$1:$D$8,3),AO273)))))),AO273)</f>
        <v>40</v>
      </c>
      <c r="AP274" s="53">
        <f>IF(AJ274&lt;&gt;"",IF(AJ274="o",VLOOKUP(AM274,OpenSect!$A$1:$D$11,4),IF(AJ274="u",VLOOKUP(AM274,UpHill!$A$1:$D$35,4),IF(AJ274="d",VLOOKUP(AM274,DownHill!$A$3:$D$29,4),IF(AJ274="f",VLOOKUP(AM274,FlatUnd!$A$2:$D$30,4),IF(AJ274="t",VLOOKUP(AM274,TimeAdd!$A$1:$D$18,4),IF(AJ274="l",VLOOKUP(AM274,SLimit!$A$1:$D$8,4),AP273)))))),AP273)</f>
        <v>45</v>
      </c>
      <c r="AQ274" s="53" t="str">
        <f t="shared" si="493"/>
        <v>60</v>
      </c>
      <c r="AR274" s="54" t="str">
        <f t="shared" si="494"/>
        <v>Warning Stop 100 m.</v>
      </c>
      <c r="AS274" s="55"/>
      <c r="AT274" s="55"/>
      <c r="AU274" s="56">
        <f>IF(GroupStTimes!$A$8=0,MIN(CB274,CD274,CF274),MIN(BZ274,CB274,CD274,CF274))</f>
        <v>0.36215277777777782</v>
      </c>
      <c r="AV274" s="56">
        <f>IF(GroupStTimes!$A$8=0,MAX(CC274,CE274,CG274),MAX(CA274,CC274,CE274,CG274))</f>
        <v>0.41508101851851859</v>
      </c>
      <c r="AW274" s="57" t="str">
        <f t="shared" si="495"/>
        <v/>
      </c>
      <c r="AX274" s="58" t="str">
        <f t="shared" si="496"/>
        <v/>
      </c>
      <c r="AY274" s="58" t="str">
        <f t="shared" si="497"/>
        <v/>
      </c>
      <c r="AZ274" s="31">
        <f t="shared" si="498"/>
        <v>87.01</v>
      </c>
      <c r="BA274" s="59">
        <f t="shared" si="499"/>
        <v>0.36208333333333337</v>
      </c>
      <c r="BB274" s="59">
        <f t="shared" si="500"/>
        <v>0.36763888888888896</v>
      </c>
      <c r="BC274" s="59">
        <f t="shared" si="501"/>
        <v>0.36417824074074079</v>
      </c>
      <c r="BD274" s="59">
        <f t="shared" si="502"/>
        <v>0.41001157407407407</v>
      </c>
      <c r="BE274" s="59">
        <f t="shared" si="503"/>
        <v>0.40461805555555558</v>
      </c>
      <c r="BF274" s="59">
        <f t="shared" si="504"/>
        <v>0.41503472222222226</v>
      </c>
      <c r="BG274" s="59">
        <f t="shared" si="505"/>
        <v>0.41501157407407413</v>
      </c>
      <c r="BH274" s="59">
        <f t="shared" si="506"/>
        <v>0.41431712962962969</v>
      </c>
      <c r="BI274" s="31">
        <f t="shared" si="507"/>
        <v>4.9999999999997158E-2</v>
      </c>
      <c r="BJ274" s="61">
        <f t="shared" ref="BJ274:BM274" si="540">IF($AJ273="t",IF(AM272=0,0,$BI274/AM272),IF(AM273=0,0,$BI274/AM273))</f>
        <v>1.666666666666572E-3</v>
      </c>
      <c r="BK274" s="61">
        <f t="shared" si="540"/>
        <v>1.4285714285713475E-3</v>
      </c>
      <c r="BL274" s="61">
        <f t="shared" si="540"/>
        <v>1.2499999999999289E-3</v>
      </c>
      <c r="BM274" s="61">
        <f t="shared" si="540"/>
        <v>1.111111111111048E-3</v>
      </c>
      <c r="BN274" s="62">
        <f t="shared" si="509"/>
        <v>0</v>
      </c>
      <c r="BO274" s="62">
        <f t="shared" si="510"/>
        <v>0</v>
      </c>
      <c r="BP274" s="62">
        <f t="shared" si="511"/>
        <v>6</v>
      </c>
      <c r="BQ274" s="62">
        <f t="shared" si="512"/>
        <v>0</v>
      </c>
      <c r="BR274" s="62">
        <f t="shared" si="513"/>
        <v>0</v>
      </c>
      <c r="BS274" s="62">
        <f t="shared" si="514"/>
        <v>5</v>
      </c>
      <c r="BT274" s="62">
        <f t="shared" si="515"/>
        <v>0</v>
      </c>
      <c r="BU274" s="62">
        <f t="shared" si="516"/>
        <v>0</v>
      </c>
      <c r="BV274" s="62">
        <f t="shared" si="517"/>
        <v>4</v>
      </c>
      <c r="BW274" s="62">
        <f t="shared" si="518"/>
        <v>0</v>
      </c>
      <c r="BX274" s="62">
        <f t="shared" si="519"/>
        <v>0</v>
      </c>
      <c r="BY274" s="62">
        <f t="shared" si="520"/>
        <v>4</v>
      </c>
      <c r="BZ274" s="63">
        <f t="shared" si="521"/>
        <v>0.36215277777777782</v>
      </c>
      <c r="CA274" s="63">
        <f t="shared" si="522"/>
        <v>0.36770833333333341</v>
      </c>
      <c r="CB274" s="63">
        <f t="shared" si="523"/>
        <v>0.36423611111111115</v>
      </c>
      <c r="CC274" s="63">
        <f t="shared" si="524"/>
        <v>0.41006944444444443</v>
      </c>
      <c r="CD274" s="63">
        <f t="shared" si="525"/>
        <v>0.4046643518518519</v>
      </c>
      <c r="CE274" s="63">
        <f t="shared" si="526"/>
        <v>0.41508101851851859</v>
      </c>
      <c r="CF274" s="63">
        <f t="shared" si="527"/>
        <v>0.41505787037037045</v>
      </c>
      <c r="CG274" s="63">
        <f t="shared" si="528"/>
        <v>0.41436342592592601</v>
      </c>
      <c r="CH274" s="36"/>
      <c r="CI274" s="36"/>
      <c r="CJ274" s="36"/>
      <c r="CK274" s="36"/>
      <c r="CL274" s="60">
        <v>60</v>
      </c>
    </row>
    <row r="275" spans="1:90" ht="26.25" customHeight="1" x14ac:dyDescent="0.25">
      <c r="A275" s="37">
        <v>75</v>
      </c>
      <c r="B275" s="38"/>
      <c r="C275" s="69" t="s">
        <v>31</v>
      </c>
      <c r="D275" s="39">
        <v>30</v>
      </c>
      <c r="E275" s="39"/>
      <c r="F275" s="44"/>
      <c r="G275" s="92">
        <v>87.22</v>
      </c>
      <c r="H275" s="41">
        <f t="shared" si="473"/>
        <v>87.15</v>
      </c>
      <c r="I275" s="42">
        <v>87.11</v>
      </c>
      <c r="J275" s="43">
        <f t="shared" si="470"/>
        <v>-8.0358167833765562E-4</v>
      </c>
      <c r="K275" s="44">
        <f t="shared" si="471"/>
        <v>-6.9999999999993179E-2</v>
      </c>
      <c r="L275" s="91" t="s">
        <v>1329</v>
      </c>
      <c r="M275" s="126" t="s">
        <v>1229</v>
      </c>
      <c r="N275" s="46">
        <f t="shared" si="484"/>
        <v>87.179999999999993</v>
      </c>
      <c r="O275" s="46">
        <v>-0.04</v>
      </c>
      <c r="P275" s="44">
        <v>87.22</v>
      </c>
      <c r="Q275" s="46"/>
      <c r="R275" s="39"/>
      <c r="S275" s="46"/>
      <c r="T275" s="40"/>
      <c r="U275" s="47" t="str">
        <f t="shared" si="462"/>
        <v/>
      </c>
      <c r="V275" s="47" t="str">
        <f t="shared" si="463"/>
        <v/>
      </c>
      <c r="W275" s="48"/>
      <c r="X275" s="48"/>
      <c r="Y275" s="48"/>
      <c r="Z275" s="48"/>
      <c r="AA275" s="48"/>
      <c r="AB275" s="48"/>
      <c r="AC275" s="49"/>
      <c r="AD275" s="49"/>
      <c r="AE275" s="51">
        <f t="shared" si="486"/>
        <v>75</v>
      </c>
      <c r="AF275" s="51" t="str">
        <f t="shared" si="487"/>
        <v/>
      </c>
      <c r="AG275" s="51" t="str">
        <f t="shared" si="488"/>
        <v>l</v>
      </c>
      <c r="AH275" s="51">
        <f t="shared" si="489"/>
        <v>30</v>
      </c>
      <c r="AI275" s="52">
        <f t="shared" si="490"/>
        <v>87.15</v>
      </c>
      <c r="AJ275" s="68" t="s">
        <v>31</v>
      </c>
      <c r="AK275" s="53"/>
      <c r="AL275" s="52"/>
      <c r="AM275" s="53">
        <f t="shared" si="492"/>
        <v>30</v>
      </c>
      <c r="AN275" s="53">
        <f>IF(AJ275&lt;&gt;"",IF(AJ275="o",VLOOKUP(AM275,OpenSect!$A$1:$D$11,2),IF(AJ275="u",VLOOKUP(AM275,UpHill!$A$1:$D$35,2),IF(AJ275="d",VLOOKUP(AM275,DownHill!$A$3:$D$29,2),IF(AJ275="f",VLOOKUP(AM275,FlatUnd!$A$2:$D$30,2),IF(AJ275="t",VLOOKUP(AM275,TimeAdd!$A$1:$D$176,2),IF(AJ275="l",VLOOKUP(AM275,SLimit!$A$1:$D$8,2),AN274)))))),AN274)</f>
        <v>35</v>
      </c>
      <c r="AO275" s="53">
        <f>IF(AJ275&lt;&gt;"",IF(AJ275="o",VLOOKUP(AM275,OpenSect!$A$1:$D$11,3),IF(AJ275="u",VLOOKUP(AM275,UpHill!$A$1:$D$35,3),IF(AJ275="d",VLOOKUP(AM275,DownHill!$A$3:$D$29,3),IF(AJ275="f",VLOOKUP(AM275,FlatUnd!$A$2:$D$30,3),IF(AJ275="t",VLOOKUP(AM275,TimeAdd!$A$1:$D$18,3),IF(AJ275="l",VLOOKUP(AM275,SLimit!$A$1:$D$8,3),AO274)))))),AO274)</f>
        <v>40</v>
      </c>
      <c r="AP275" s="53">
        <f>IF(AJ275&lt;&gt;"",IF(AJ275="o",VLOOKUP(AM275,OpenSect!$A$1:$D$11,4),IF(AJ275="u",VLOOKUP(AM275,UpHill!$A$1:$D$35,4),IF(AJ275="d",VLOOKUP(AM275,DownHill!$A$3:$D$29,4),IF(AJ275="f",VLOOKUP(AM275,FlatUnd!$A$2:$D$30,4),IF(AJ275="t",VLOOKUP(AM275,TimeAdd!$A$1:$D$18,4),IF(AJ275="l",VLOOKUP(AM275,SLimit!$A$1:$D$8,4),AP274)))))),AP274)</f>
        <v>45</v>
      </c>
      <c r="AQ275" s="53" t="str">
        <f t="shared" si="493"/>
        <v>60</v>
      </c>
      <c r="AR275" s="54" t="str">
        <f t="shared" si="494"/>
        <v>STOP carry straight on.</v>
      </c>
      <c r="AS275" s="55"/>
      <c r="AT275" s="55"/>
      <c r="AU275" s="56">
        <f>IF(GroupStTimes!$A$8=0,MIN(CB275,CD275,CF275),MIN(BZ275,CB275,CD275,CF275))</f>
        <v>0.36228009259259264</v>
      </c>
      <c r="AV275" s="56">
        <f>IF(GroupStTimes!$A$8=0,MAX(CC275,CE275,CG275),MAX(CA275,CC275,CE275,CG275))</f>
        <v>0.41518518518518521</v>
      </c>
      <c r="AW275" s="57" t="str">
        <f t="shared" si="495"/>
        <v/>
      </c>
      <c r="AX275" s="58" t="str">
        <f t="shared" si="496"/>
        <v/>
      </c>
      <c r="AY275" s="58" t="str">
        <f t="shared" si="497"/>
        <v/>
      </c>
      <c r="AZ275" s="31">
        <f t="shared" si="498"/>
        <v>87.01</v>
      </c>
      <c r="BA275" s="59">
        <f t="shared" si="499"/>
        <v>0.36208333333333337</v>
      </c>
      <c r="BB275" s="59">
        <f t="shared" si="500"/>
        <v>0.36763888888888896</v>
      </c>
      <c r="BC275" s="59">
        <f t="shared" si="501"/>
        <v>0.36417824074074079</v>
      </c>
      <c r="BD275" s="59">
        <f t="shared" si="502"/>
        <v>0.41001157407407407</v>
      </c>
      <c r="BE275" s="59">
        <f t="shared" si="503"/>
        <v>0.40461805555555558</v>
      </c>
      <c r="BF275" s="59">
        <f t="shared" si="504"/>
        <v>0.41503472222222226</v>
      </c>
      <c r="BG275" s="59">
        <f t="shared" si="505"/>
        <v>0.41501157407407413</v>
      </c>
      <c r="BH275" s="59">
        <f t="shared" si="506"/>
        <v>0.41431712962962969</v>
      </c>
      <c r="BI275" s="31">
        <f t="shared" si="507"/>
        <v>0.14000000000000057</v>
      </c>
      <c r="BJ275" s="61">
        <f t="shared" ref="BJ275:BM275" si="541">IF($AJ274="t",IF(AM273=0,0,$BI275/AM273),IF(AM274=0,0,$BI275/AM274))</f>
        <v>4.6666666666666853E-3</v>
      </c>
      <c r="BK275" s="61">
        <f t="shared" si="541"/>
        <v>4.0000000000000166E-3</v>
      </c>
      <c r="BL275" s="61">
        <f t="shared" si="541"/>
        <v>3.5000000000000144E-3</v>
      </c>
      <c r="BM275" s="61">
        <f t="shared" si="541"/>
        <v>3.1111111111111239E-3</v>
      </c>
      <c r="BN275" s="62">
        <f t="shared" si="509"/>
        <v>0</v>
      </c>
      <c r="BO275" s="62">
        <f t="shared" si="510"/>
        <v>0</v>
      </c>
      <c r="BP275" s="62">
        <f t="shared" si="511"/>
        <v>17</v>
      </c>
      <c r="BQ275" s="62">
        <f t="shared" si="512"/>
        <v>0</v>
      </c>
      <c r="BR275" s="62">
        <f t="shared" si="513"/>
        <v>0</v>
      </c>
      <c r="BS275" s="62">
        <f t="shared" si="514"/>
        <v>14</v>
      </c>
      <c r="BT275" s="62">
        <f t="shared" si="515"/>
        <v>0</v>
      </c>
      <c r="BU275" s="62">
        <f t="shared" si="516"/>
        <v>0</v>
      </c>
      <c r="BV275" s="62">
        <f t="shared" si="517"/>
        <v>13</v>
      </c>
      <c r="BW275" s="62">
        <f t="shared" si="518"/>
        <v>0</v>
      </c>
      <c r="BX275" s="62">
        <f t="shared" si="519"/>
        <v>0</v>
      </c>
      <c r="BY275" s="62">
        <f t="shared" si="520"/>
        <v>11</v>
      </c>
      <c r="BZ275" s="63">
        <f t="shared" si="521"/>
        <v>0.36228009259259264</v>
      </c>
      <c r="CA275" s="63">
        <f t="shared" si="522"/>
        <v>0.36783564814814823</v>
      </c>
      <c r="CB275" s="63">
        <f t="shared" si="523"/>
        <v>0.36434027777777783</v>
      </c>
      <c r="CC275" s="63">
        <f t="shared" si="524"/>
        <v>0.41017361111111111</v>
      </c>
      <c r="CD275" s="63">
        <f t="shared" si="525"/>
        <v>0.40476851851851853</v>
      </c>
      <c r="CE275" s="63">
        <f t="shared" si="526"/>
        <v>0.41518518518518521</v>
      </c>
      <c r="CF275" s="63">
        <f t="shared" si="527"/>
        <v>0.41513888888888895</v>
      </c>
      <c r="CG275" s="63">
        <f t="shared" si="528"/>
        <v>0.4144444444444445</v>
      </c>
      <c r="CH275" s="36"/>
      <c r="CI275" s="36"/>
      <c r="CJ275" s="36"/>
      <c r="CK275" s="36"/>
      <c r="CL275" s="60">
        <v>60</v>
      </c>
    </row>
    <row r="276" spans="1:90" ht="26.25" customHeight="1" x14ac:dyDescent="0.25">
      <c r="A276" s="37">
        <v>75</v>
      </c>
      <c r="B276" s="38"/>
      <c r="C276" s="39"/>
      <c r="D276" s="39"/>
      <c r="E276" s="39"/>
      <c r="F276" s="44"/>
      <c r="G276" s="92">
        <v>87.28</v>
      </c>
      <c r="H276" s="41">
        <f t="shared" si="473"/>
        <v>87.21</v>
      </c>
      <c r="I276" s="42">
        <v>87.17</v>
      </c>
      <c r="J276" s="43">
        <f t="shared" si="470"/>
        <v>-8.0302856487315792E-4</v>
      </c>
      <c r="K276" s="44">
        <f t="shared" si="471"/>
        <v>-6.9999999999993179E-2</v>
      </c>
      <c r="L276" s="91" t="s">
        <v>1328</v>
      </c>
      <c r="M276" s="126" t="s">
        <v>1229</v>
      </c>
      <c r="N276" s="46">
        <f t="shared" si="484"/>
        <v>87.24</v>
      </c>
      <c r="O276" s="46">
        <v>-0.04</v>
      </c>
      <c r="P276" s="44">
        <v>87.28</v>
      </c>
      <c r="Q276" s="46"/>
      <c r="R276" s="39"/>
      <c r="S276" s="46"/>
      <c r="T276" s="40"/>
      <c r="U276" s="47" t="str">
        <f t="shared" si="462"/>
        <v/>
      </c>
      <c r="V276" s="47" t="str">
        <f t="shared" si="463"/>
        <v/>
      </c>
      <c r="W276" s="48"/>
      <c r="X276" s="48"/>
      <c r="Y276" s="48"/>
      <c r="Z276" s="48"/>
      <c r="AA276" s="48"/>
      <c r="AB276" s="48"/>
      <c r="AC276" s="49"/>
      <c r="AD276" s="49"/>
      <c r="AE276" s="51">
        <f t="shared" si="486"/>
        <v>75</v>
      </c>
      <c r="AF276" s="51" t="str">
        <f t="shared" si="487"/>
        <v/>
      </c>
      <c r="AG276" s="51" t="str">
        <f t="shared" si="488"/>
        <v/>
      </c>
      <c r="AH276" s="51" t="str">
        <f t="shared" si="489"/>
        <v/>
      </c>
      <c r="AI276" s="52">
        <f t="shared" si="490"/>
        <v>87.21</v>
      </c>
      <c r="AJ276" s="68"/>
      <c r="AK276" s="53"/>
      <c r="AL276" s="52"/>
      <c r="AM276" s="53">
        <f t="shared" si="492"/>
        <v>30</v>
      </c>
      <c r="AN276" s="53">
        <f>IF(AJ276&lt;&gt;"",IF(AJ276="o",VLOOKUP(AM276,OpenSect!$A$1:$D$11,2),IF(AJ276="u",VLOOKUP(AM276,UpHill!$A$1:$D$35,2),IF(AJ276="d",VLOOKUP(AM276,DownHill!$A$3:$D$29,2),IF(AJ276="f",VLOOKUP(AM276,FlatUnd!$A$2:$D$30,2),IF(AJ276="t",VLOOKUP(AM276,TimeAdd!$A$1:$D$176,2),IF(AJ276="l",VLOOKUP(AM276,SLimit!$A$1:$D$8,2),AN275)))))),AN275)</f>
        <v>35</v>
      </c>
      <c r="AO276" s="53">
        <f>IF(AJ276&lt;&gt;"",IF(AJ276="o",VLOOKUP(AM276,OpenSect!$A$1:$D$11,3),IF(AJ276="u",VLOOKUP(AM276,UpHill!$A$1:$D$35,3),IF(AJ276="d",VLOOKUP(AM276,DownHill!$A$3:$D$29,3),IF(AJ276="f",VLOOKUP(AM276,FlatUnd!$A$2:$D$30,3),IF(AJ276="t",VLOOKUP(AM276,TimeAdd!$A$1:$D$18,3),IF(AJ276="l",VLOOKUP(AM276,SLimit!$A$1:$D$8,3),AO275)))))),AO275)</f>
        <v>40</v>
      </c>
      <c r="AP276" s="53">
        <f>IF(AJ276&lt;&gt;"",IF(AJ276="o",VLOOKUP(AM276,OpenSect!$A$1:$D$11,4),IF(AJ276="u",VLOOKUP(AM276,UpHill!$A$1:$D$35,4),IF(AJ276="d",VLOOKUP(AM276,DownHill!$A$3:$D$29,4),IF(AJ276="f",VLOOKUP(AM276,FlatUnd!$A$2:$D$30,4),IF(AJ276="t",VLOOKUP(AM276,TimeAdd!$A$1:$D$18,4),IF(AJ276="l",VLOOKUP(AM276,SLimit!$A$1:$D$8,4),AP275)))))),AP275)</f>
        <v>45</v>
      </c>
      <c r="AQ276" s="53" t="str">
        <f t="shared" si="493"/>
        <v>60</v>
      </c>
      <c r="AR276" s="54" t="str">
        <f t="shared" si="494"/>
        <v>Warning Stop 100 m.</v>
      </c>
      <c r="AS276" s="55"/>
      <c r="AT276" s="55"/>
      <c r="AU276" s="56">
        <f>IF(GroupStTimes!$A$8=0,MIN(CB276,CD276,CF276),MIN(BZ276,CB276,CD276,CF276))</f>
        <v>0.36236111111111113</v>
      </c>
      <c r="AV276" s="56">
        <f>IF(GroupStTimes!$A$8=0,MAX(CC276,CE276,CG276),MAX(CA276,CC276,CE276,CG276))</f>
        <v>0.41524305555555557</v>
      </c>
      <c r="AW276" s="57" t="str">
        <f t="shared" si="495"/>
        <v/>
      </c>
      <c r="AX276" s="58" t="str">
        <f t="shared" si="496"/>
        <v/>
      </c>
      <c r="AY276" s="58" t="str">
        <f t="shared" si="497"/>
        <v/>
      </c>
      <c r="AZ276" s="31">
        <f t="shared" si="498"/>
        <v>87.01</v>
      </c>
      <c r="BA276" s="59">
        <f t="shared" si="499"/>
        <v>0.36208333333333337</v>
      </c>
      <c r="BB276" s="59">
        <f t="shared" si="500"/>
        <v>0.36763888888888896</v>
      </c>
      <c r="BC276" s="59">
        <f t="shared" si="501"/>
        <v>0.36417824074074079</v>
      </c>
      <c r="BD276" s="59">
        <f t="shared" si="502"/>
        <v>0.41001157407407407</v>
      </c>
      <c r="BE276" s="59">
        <f t="shared" si="503"/>
        <v>0.40461805555555558</v>
      </c>
      <c r="BF276" s="59">
        <f t="shared" si="504"/>
        <v>0.41503472222222226</v>
      </c>
      <c r="BG276" s="59">
        <f t="shared" si="505"/>
        <v>0.41501157407407413</v>
      </c>
      <c r="BH276" s="59">
        <f t="shared" si="506"/>
        <v>0.41431712962962969</v>
      </c>
      <c r="BI276" s="31">
        <f t="shared" si="507"/>
        <v>0.19999999999998863</v>
      </c>
      <c r="BJ276" s="61">
        <f t="shared" ref="BJ276:BM276" si="542">IF($AJ275="t",IF(AM274=0,0,$BI276/AM274),IF(AM275=0,0,$BI276/AM275))</f>
        <v>6.6666666666662881E-3</v>
      </c>
      <c r="BK276" s="61">
        <f t="shared" si="542"/>
        <v>5.7142857142853899E-3</v>
      </c>
      <c r="BL276" s="61">
        <f t="shared" si="542"/>
        <v>4.9999999999997156E-3</v>
      </c>
      <c r="BM276" s="61">
        <f t="shared" si="542"/>
        <v>4.444444444444192E-3</v>
      </c>
      <c r="BN276" s="62">
        <f t="shared" si="509"/>
        <v>0</v>
      </c>
      <c r="BO276" s="62">
        <f t="shared" si="510"/>
        <v>0</v>
      </c>
      <c r="BP276" s="62">
        <f t="shared" si="511"/>
        <v>24</v>
      </c>
      <c r="BQ276" s="62">
        <f t="shared" si="512"/>
        <v>0</v>
      </c>
      <c r="BR276" s="62">
        <f t="shared" si="513"/>
        <v>0</v>
      </c>
      <c r="BS276" s="62">
        <f t="shared" si="514"/>
        <v>21</v>
      </c>
      <c r="BT276" s="62">
        <f t="shared" si="515"/>
        <v>0</v>
      </c>
      <c r="BU276" s="62">
        <f t="shared" si="516"/>
        <v>0</v>
      </c>
      <c r="BV276" s="62">
        <f t="shared" si="517"/>
        <v>18</v>
      </c>
      <c r="BW276" s="62">
        <f t="shared" si="518"/>
        <v>0</v>
      </c>
      <c r="BX276" s="62">
        <f t="shared" si="519"/>
        <v>0</v>
      </c>
      <c r="BY276" s="62">
        <f t="shared" si="520"/>
        <v>16</v>
      </c>
      <c r="BZ276" s="63">
        <f t="shared" si="521"/>
        <v>0.36236111111111113</v>
      </c>
      <c r="CA276" s="63">
        <f t="shared" si="522"/>
        <v>0.36791666666666673</v>
      </c>
      <c r="CB276" s="63">
        <f t="shared" si="523"/>
        <v>0.36442129629629633</v>
      </c>
      <c r="CC276" s="63">
        <f t="shared" si="524"/>
        <v>0.41025462962962961</v>
      </c>
      <c r="CD276" s="63">
        <f t="shared" si="525"/>
        <v>0.40482638888888889</v>
      </c>
      <c r="CE276" s="63">
        <f t="shared" si="526"/>
        <v>0.41524305555555557</v>
      </c>
      <c r="CF276" s="63">
        <f t="shared" si="527"/>
        <v>0.41519675925925931</v>
      </c>
      <c r="CG276" s="63">
        <f t="shared" si="528"/>
        <v>0.41450231481481487</v>
      </c>
      <c r="CH276" s="36"/>
      <c r="CI276" s="36"/>
      <c r="CJ276" s="36"/>
      <c r="CK276" s="36"/>
      <c r="CL276" s="60">
        <v>60</v>
      </c>
    </row>
    <row r="277" spans="1:90" ht="40.5" x14ac:dyDescent="0.25">
      <c r="A277" s="37">
        <v>75</v>
      </c>
      <c r="B277" s="38"/>
      <c r="C277" s="69" t="s">
        <v>25</v>
      </c>
      <c r="D277" s="39">
        <v>30</v>
      </c>
      <c r="E277" s="39"/>
      <c r="F277" s="44"/>
      <c r="G277" s="92">
        <v>87.38</v>
      </c>
      <c r="H277" s="41">
        <f t="shared" si="473"/>
        <v>87.31</v>
      </c>
      <c r="I277" s="42">
        <v>87.27</v>
      </c>
      <c r="J277" s="43">
        <f t="shared" si="470"/>
        <v>-8.0210839922073085E-4</v>
      </c>
      <c r="K277" s="44">
        <f t="shared" si="471"/>
        <v>-6.9999999999993179E-2</v>
      </c>
      <c r="L277" s="91" t="s">
        <v>1514</v>
      </c>
      <c r="M277" s="126" t="s">
        <v>1229</v>
      </c>
      <c r="N277" s="46">
        <f t="shared" si="484"/>
        <v>87.339999999999989</v>
      </c>
      <c r="O277" s="46">
        <v>-0.04</v>
      </c>
      <c r="P277" s="44">
        <v>87.38</v>
      </c>
      <c r="Q277" s="46"/>
      <c r="R277" s="39"/>
      <c r="S277" s="46"/>
      <c r="T277" s="40"/>
      <c r="U277" s="47" t="str">
        <f t="shared" si="462"/>
        <v/>
      </c>
      <c r="V277" s="47" t="str">
        <f t="shared" si="463"/>
        <v/>
      </c>
      <c r="W277" s="48"/>
      <c r="X277" s="48"/>
      <c r="Y277" s="48"/>
      <c r="Z277" s="48"/>
      <c r="AA277" s="48"/>
      <c r="AB277" s="48"/>
      <c r="AC277" s="49"/>
      <c r="AD277" s="49"/>
      <c r="AE277" s="51">
        <f t="shared" si="486"/>
        <v>75</v>
      </c>
      <c r="AF277" s="51" t="str">
        <f t="shared" si="487"/>
        <v/>
      </c>
      <c r="AG277" s="51" t="str">
        <f t="shared" si="488"/>
        <v>o</v>
      </c>
      <c r="AH277" s="51">
        <f t="shared" si="489"/>
        <v>30</v>
      </c>
      <c r="AI277" s="52">
        <f t="shared" si="490"/>
        <v>87.31</v>
      </c>
      <c r="AJ277" s="68" t="s">
        <v>25</v>
      </c>
      <c r="AK277" s="53"/>
      <c r="AL277" s="52"/>
      <c r="AM277" s="53">
        <f t="shared" si="492"/>
        <v>30</v>
      </c>
      <c r="AN277" s="53">
        <f>IF(AJ277&lt;&gt;"",IF(AJ277="o",VLOOKUP(AM277,OpenSect!$A$1:$D$11,2),IF(AJ277="u",VLOOKUP(AM277,UpHill!$A$1:$D$35,2),IF(AJ277="d",VLOOKUP(AM277,DownHill!$A$3:$D$29,2),IF(AJ277="f",VLOOKUP(AM277,FlatUnd!$A$2:$D$30,2),IF(AJ277="t",VLOOKUP(AM277,TimeAdd!$A$1:$D$176,2),IF(AJ277="l",VLOOKUP(AM277,SLimit!$A$1:$D$8,2),AN276)))))),AN276)</f>
        <v>30</v>
      </c>
      <c r="AO277" s="53">
        <f>IF(AJ277&lt;&gt;"",IF(AJ277="o",VLOOKUP(AM277,OpenSect!$A$1:$D$11,3),IF(AJ277="u",VLOOKUP(AM277,UpHill!$A$1:$D$35,3),IF(AJ277="d",VLOOKUP(AM277,DownHill!$A$3:$D$29,3),IF(AJ277="f",VLOOKUP(AM277,FlatUnd!$A$2:$D$30,3),IF(AJ277="t",VLOOKUP(AM277,TimeAdd!$A$1:$D$18,3),IF(AJ277="l",VLOOKUP(AM277,SLimit!$A$1:$D$8,3),AO276)))))),AO276)</f>
        <v>30</v>
      </c>
      <c r="AP277" s="53">
        <f>IF(AJ277&lt;&gt;"",IF(AJ277="o",VLOOKUP(AM277,OpenSect!$A$1:$D$11,4),IF(AJ277="u",VLOOKUP(AM277,UpHill!$A$1:$D$35,4),IF(AJ277="d",VLOOKUP(AM277,DownHill!$A$3:$D$29,4),IF(AJ277="f",VLOOKUP(AM277,FlatUnd!$A$2:$D$30,4),IF(AJ277="t",VLOOKUP(AM277,TimeAdd!$A$1:$D$18,4),IF(AJ277="l",VLOOKUP(AM277,SLimit!$A$1:$D$8,4),AP276)))))),AP276)</f>
        <v>30</v>
      </c>
      <c r="AQ277" s="53" t="str">
        <f t="shared" si="493"/>
        <v>60</v>
      </c>
      <c r="AR277" s="54" t="str">
        <f t="shared" si="494"/>
        <v>3 Way Stop.   Be carefull of speed bumps ahead .</v>
      </c>
      <c r="AS277" s="55"/>
      <c r="AT277" s="55"/>
      <c r="AU277" s="56">
        <f>IF(GroupStTimes!$A$8=0,MIN(CB277,CD277,CF277),MIN(BZ277,CB277,CD277,CF277))</f>
        <v>0.36250000000000004</v>
      </c>
      <c r="AV277" s="56">
        <f>IF(GroupStTimes!$A$8=0,MAX(CC277,CE277,CG277),MAX(CA277,CC277,CE277,CG277))</f>
        <v>0.41534722222222226</v>
      </c>
      <c r="AW277" s="57" t="str">
        <f t="shared" si="495"/>
        <v/>
      </c>
      <c r="AX277" s="58" t="str">
        <f t="shared" si="496"/>
        <v/>
      </c>
      <c r="AY277" s="58" t="str">
        <f t="shared" si="497"/>
        <v/>
      </c>
      <c r="AZ277" s="31">
        <f t="shared" si="498"/>
        <v>87.01</v>
      </c>
      <c r="BA277" s="59">
        <f t="shared" si="499"/>
        <v>0.36208333333333337</v>
      </c>
      <c r="BB277" s="59">
        <f t="shared" si="500"/>
        <v>0.36763888888888896</v>
      </c>
      <c r="BC277" s="59">
        <f t="shared" si="501"/>
        <v>0.36417824074074079</v>
      </c>
      <c r="BD277" s="59">
        <f t="shared" si="502"/>
        <v>0.41001157407407407</v>
      </c>
      <c r="BE277" s="59">
        <f t="shared" si="503"/>
        <v>0.40461805555555558</v>
      </c>
      <c r="BF277" s="59">
        <f t="shared" si="504"/>
        <v>0.41503472222222226</v>
      </c>
      <c r="BG277" s="59">
        <f t="shared" si="505"/>
        <v>0.41501157407407413</v>
      </c>
      <c r="BH277" s="59">
        <f t="shared" si="506"/>
        <v>0.41431712962962969</v>
      </c>
      <c r="BI277" s="31">
        <f t="shared" si="507"/>
        <v>0.29999999999999716</v>
      </c>
      <c r="BJ277" s="61">
        <f t="shared" ref="BJ277:BM277" si="543">IF($AJ276="t",IF(AM275=0,0,$BI277/AM275),IF(AM276=0,0,$BI277/AM276))</f>
        <v>9.9999999999999048E-3</v>
      </c>
      <c r="BK277" s="61">
        <f t="shared" si="543"/>
        <v>8.5714285714284903E-3</v>
      </c>
      <c r="BL277" s="61">
        <f t="shared" si="543"/>
        <v>7.4999999999999286E-3</v>
      </c>
      <c r="BM277" s="61">
        <f t="shared" si="543"/>
        <v>6.6666666666666038E-3</v>
      </c>
      <c r="BN277" s="62">
        <f t="shared" si="509"/>
        <v>0</v>
      </c>
      <c r="BO277" s="62">
        <f t="shared" si="510"/>
        <v>0</v>
      </c>
      <c r="BP277" s="62">
        <f t="shared" si="511"/>
        <v>36</v>
      </c>
      <c r="BQ277" s="62">
        <f t="shared" si="512"/>
        <v>0</v>
      </c>
      <c r="BR277" s="62">
        <f t="shared" si="513"/>
        <v>0</v>
      </c>
      <c r="BS277" s="62">
        <f t="shared" si="514"/>
        <v>31</v>
      </c>
      <c r="BT277" s="62">
        <f t="shared" si="515"/>
        <v>0</v>
      </c>
      <c r="BU277" s="62">
        <f t="shared" si="516"/>
        <v>0</v>
      </c>
      <c r="BV277" s="62">
        <f t="shared" si="517"/>
        <v>27</v>
      </c>
      <c r="BW277" s="62">
        <f t="shared" si="518"/>
        <v>0</v>
      </c>
      <c r="BX277" s="62">
        <f t="shared" si="519"/>
        <v>0</v>
      </c>
      <c r="BY277" s="62">
        <f t="shared" si="520"/>
        <v>24</v>
      </c>
      <c r="BZ277" s="63">
        <f t="shared" si="521"/>
        <v>0.36250000000000004</v>
      </c>
      <c r="CA277" s="63">
        <f t="shared" si="522"/>
        <v>0.36805555555555564</v>
      </c>
      <c r="CB277" s="63">
        <f t="shared" si="523"/>
        <v>0.3645370370370371</v>
      </c>
      <c r="CC277" s="63">
        <f t="shared" si="524"/>
        <v>0.41037037037037039</v>
      </c>
      <c r="CD277" s="63">
        <f t="shared" si="525"/>
        <v>0.40493055555555557</v>
      </c>
      <c r="CE277" s="63">
        <f t="shared" si="526"/>
        <v>0.41534722222222226</v>
      </c>
      <c r="CF277" s="63">
        <f t="shared" si="527"/>
        <v>0.4152893518518519</v>
      </c>
      <c r="CG277" s="63">
        <f t="shared" si="528"/>
        <v>0.41459490740740745</v>
      </c>
      <c r="CH277" s="36"/>
      <c r="CI277" s="36"/>
      <c r="CJ277" s="36"/>
      <c r="CK277" s="36"/>
      <c r="CL277" s="60">
        <v>60</v>
      </c>
    </row>
    <row r="278" spans="1:90" ht="40.5" x14ac:dyDescent="0.25">
      <c r="A278" s="37">
        <v>75</v>
      </c>
      <c r="B278" s="38"/>
      <c r="C278" s="39"/>
      <c r="D278" s="39"/>
      <c r="E278" s="39"/>
      <c r="F278" s="44"/>
      <c r="G278" s="92">
        <v>87.51</v>
      </c>
      <c r="H278" s="41">
        <f t="shared" si="473"/>
        <v>87.44</v>
      </c>
      <c r="I278" s="42">
        <v>87.4</v>
      </c>
      <c r="J278" s="43">
        <f t="shared" si="470"/>
        <v>-8.0091533180770222E-4</v>
      </c>
      <c r="K278" s="44">
        <f t="shared" si="471"/>
        <v>-6.9999999999993179E-2</v>
      </c>
      <c r="L278" s="91" t="s">
        <v>1513</v>
      </c>
      <c r="M278" s="126" t="s">
        <v>1229</v>
      </c>
      <c r="N278" s="46">
        <f t="shared" si="484"/>
        <v>87.47</v>
      </c>
      <c r="O278" s="46">
        <v>-0.04</v>
      </c>
      <c r="P278" s="44">
        <v>87.51</v>
      </c>
      <c r="Q278" s="46"/>
      <c r="R278" s="39"/>
      <c r="S278" s="46"/>
      <c r="T278" s="40"/>
      <c r="U278" s="47" t="str">
        <f t="shared" si="462"/>
        <v/>
      </c>
      <c r="V278" s="47" t="str">
        <f t="shared" si="463"/>
        <v/>
      </c>
      <c r="W278" s="48"/>
      <c r="X278" s="48"/>
      <c r="Y278" s="48"/>
      <c r="Z278" s="48"/>
      <c r="AA278" s="48"/>
      <c r="AB278" s="48"/>
      <c r="AC278" s="49"/>
      <c r="AD278" s="49"/>
      <c r="AE278" s="51">
        <f t="shared" si="486"/>
        <v>75</v>
      </c>
      <c r="AF278" s="51" t="str">
        <f t="shared" si="487"/>
        <v/>
      </c>
      <c r="AG278" s="51" t="str">
        <f t="shared" si="488"/>
        <v/>
      </c>
      <c r="AH278" s="51" t="str">
        <f t="shared" si="489"/>
        <v/>
      </c>
      <c r="AI278" s="52">
        <f t="shared" si="490"/>
        <v>87.44</v>
      </c>
      <c r="AJ278" s="68"/>
      <c r="AK278" s="53"/>
      <c r="AL278" s="52"/>
      <c r="AM278" s="53">
        <f t="shared" si="492"/>
        <v>30</v>
      </c>
      <c r="AN278" s="53">
        <f>IF(AJ278&lt;&gt;"",IF(AJ278="o",VLOOKUP(AM278,OpenSect!$A$1:$D$11,2),IF(AJ278="u",VLOOKUP(AM278,UpHill!$A$1:$D$35,2),IF(AJ278="d",VLOOKUP(AM278,DownHill!$A$3:$D$29,2),IF(AJ278="f",VLOOKUP(AM278,FlatUnd!$A$2:$D$30,2),IF(AJ278="t",VLOOKUP(AM278,TimeAdd!$A$1:$D$176,2),IF(AJ278="l",VLOOKUP(AM278,SLimit!$A$1:$D$8,2),AN277)))))),AN277)</f>
        <v>30</v>
      </c>
      <c r="AO278" s="53">
        <f>IF(AJ278&lt;&gt;"",IF(AJ278="o",VLOOKUP(AM278,OpenSect!$A$1:$D$11,3),IF(AJ278="u",VLOOKUP(AM278,UpHill!$A$1:$D$35,3),IF(AJ278="d",VLOOKUP(AM278,DownHill!$A$3:$D$29,3),IF(AJ278="f",VLOOKUP(AM278,FlatUnd!$A$2:$D$30,3),IF(AJ278="t",VLOOKUP(AM278,TimeAdd!$A$1:$D$18,3),IF(AJ278="l",VLOOKUP(AM278,SLimit!$A$1:$D$8,3),AO277)))))),AO277)</f>
        <v>30</v>
      </c>
      <c r="AP278" s="53">
        <f>IF(AJ278&lt;&gt;"",IF(AJ278="o",VLOOKUP(AM278,OpenSect!$A$1:$D$11,4),IF(AJ278="u",VLOOKUP(AM278,UpHill!$A$1:$D$35,4),IF(AJ278="d",VLOOKUP(AM278,DownHill!$A$3:$D$29,4),IF(AJ278="f",VLOOKUP(AM278,FlatUnd!$A$2:$D$30,4),IF(AJ278="t",VLOOKUP(AM278,TimeAdd!$A$1:$D$18,4),IF(AJ278="l",VLOOKUP(AM278,SLimit!$A$1:$D$8,4),AP277)))))),AP277)</f>
        <v>30</v>
      </c>
      <c r="AQ278" s="53" t="str">
        <f t="shared" si="493"/>
        <v>60</v>
      </c>
      <c r="AR278" s="54" t="str">
        <f t="shared" si="494"/>
        <v>60 Speed limit. [Camera]. Be carefull of speed bumps ahead.</v>
      </c>
      <c r="AS278" s="55"/>
      <c r="AT278" s="55"/>
      <c r="AU278" s="56">
        <f>IF(GroupStTimes!$A$8=0,MIN(CB278,CD278,CF278),MIN(BZ278,CB278,CD278,CF278))</f>
        <v>0.36268518518518522</v>
      </c>
      <c r="AV278" s="56">
        <f>IF(GroupStTimes!$A$8=0,MAX(CC278,CE278,CG278),MAX(CA278,CC278,CE278,CG278))</f>
        <v>0.41553240740740743</v>
      </c>
      <c r="AW278" s="57" t="str">
        <f t="shared" si="495"/>
        <v/>
      </c>
      <c r="AX278" s="58" t="str">
        <f t="shared" si="496"/>
        <v/>
      </c>
      <c r="AY278" s="58" t="str">
        <f t="shared" si="497"/>
        <v/>
      </c>
      <c r="AZ278" s="31">
        <f t="shared" si="498"/>
        <v>87.31</v>
      </c>
      <c r="BA278" s="59">
        <f t="shared" si="499"/>
        <v>0.36250000000000004</v>
      </c>
      <c r="BB278" s="59">
        <f t="shared" si="500"/>
        <v>0.36805555555555564</v>
      </c>
      <c r="BC278" s="59">
        <f t="shared" si="501"/>
        <v>0.3645370370370371</v>
      </c>
      <c r="BD278" s="59">
        <f t="shared" si="502"/>
        <v>0.41037037037037039</v>
      </c>
      <c r="BE278" s="59">
        <f t="shared" si="503"/>
        <v>0.40493055555555557</v>
      </c>
      <c r="BF278" s="59">
        <f t="shared" si="504"/>
        <v>0.41534722222222226</v>
      </c>
      <c r="BG278" s="59">
        <f t="shared" si="505"/>
        <v>0.4152893518518519</v>
      </c>
      <c r="BH278" s="59">
        <f t="shared" si="506"/>
        <v>0.41459490740740745</v>
      </c>
      <c r="BI278" s="31">
        <f t="shared" si="507"/>
        <v>0.12999999999999545</v>
      </c>
      <c r="BJ278" s="61">
        <f t="shared" ref="BJ278:BM278" si="544">IF($AJ277="t",IF(AM276=0,0,$BI278/AM276),IF(AM277=0,0,$BI278/AM277))</f>
        <v>4.3333333333331813E-3</v>
      </c>
      <c r="BK278" s="61">
        <f t="shared" si="544"/>
        <v>4.3333333333331813E-3</v>
      </c>
      <c r="BL278" s="61">
        <f t="shared" si="544"/>
        <v>4.3333333333331813E-3</v>
      </c>
      <c r="BM278" s="61">
        <f t="shared" si="544"/>
        <v>4.3333333333331813E-3</v>
      </c>
      <c r="BN278" s="62">
        <f t="shared" si="509"/>
        <v>0</v>
      </c>
      <c r="BO278" s="62">
        <f t="shared" si="510"/>
        <v>0</v>
      </c>
      <c r="BP278" s="62">
        <f t="shared" si="511"/>
        <v>16</v>
      </c>
      <c r="BQ278" s="62">
        <f t="shared" si="512"/>
        <v>0</v>
      </c>
      <c r="BR278" s="62">
        <f t="shared" si="513"/>
        <v>0</v>
      </c>
      <c r="BS278" s="62">
        <f t="shared" si="514"/>
        <v>16</v>
      </c>
      <c r="BT278" s="62">
        <f t="shared" si="515"/>
        <v>0</v>
      </c>
      <c r="BU278" s="62">
        <f t="shared" si="516"/>
        <v>0</v>
      </c>
      <c r="BV278" s="62">
        <f t="shared" si="517"/>
        <v>16</v>
      </c>
      <c r="BW278" s="62">
        <f t="shared" si="518"/>
        <v>0</v>
      </c>
      <c r="BX278" s="62">
        <f t="shared" si="519"/>
        <v>0</v>
      </c>
      <c r="BY278" s="62">
        <f t="shared" si="520"/>
        <v>16</v>
      </c>
      <c r="BZ278" s="63">
        <f t="shared" si="521"/>
        <v>0.36268518518518522</v>
      </c>
      <c r="CA278" s="63">
        <f t="shared" si="522"/>
        <v>0.36824074074074081</v>
      </c>
      <c r="CB278" s="63">
        <f t="shared" si="523"/>
        <v>0.36472222222222228</v>
      </c>
      <c r="CC278" s="63">
        <f t="shared" si="524"/>
        <v>0.41055555555555556</v>
      </c>
      <c r="CD278" s="63">
        <f t="shared" si="525"/>
        <v>0.40511574074074075</v>
      </c>
      <c r="CE278" s="63">
        <f t="shared" si="526"/>
        <v>0.41553240740740743</v>
      </c>
      <c r="CF278" s="63">
        <f t="shared" si="527"/>
        <v>0.41547453703703707</v>
      </c>
      <c r="CG278" s="63">
        <f t="shared" si="528"/>
        <v>0.41478009259259263</v>
      </c>
      <c r="CH278" s="36"/>
      <c r="CI278" s="36"/>
      <c r="CJ278" s="36"/>
      <c r="CK278" s="36"/>
      <c r="CL278" s="60">
        <v>60</v>
      </c>
    </row>
    <row r="279" spans="1:90" ht="40.5" x14ac:dyDescent="0.25">
      <c r="A279" s="37">
        <v>75</v>
      </c>
      <c r="B279" s="38"/>
      <c r="C279" s="39"/>
      <c r="D279" s="39"/>
      <c r="E279" s="39"/>
      <c r="F279" s="44"/>
      <c r="G279" s="92">
        <v>88.3</v>
      </c>
      <c r="H279" s="41">
        <f t="shared" si="473"/>
        <v>88.23</v>
      </c>
      <c r="I279" s="42">
        <v>88.19</v>
      </c>
      <c r="J279" s="43">
        <f t="shared" si="470"/>
        <v>-7.9374078693721713E-4</v>
      </c>
      <c r="K279" s="44">
        <f t="shared" si="471"/>
        <v>-6.9999999999993179E-2</v>
      </c>
      <c r="L279" s="91" t="s">
        <v>1330</v>
      </c>
      <c r="M279" s="126" t="s">
        <v>1229</v>
      </c>
      <c r="N279" s="46">
        <f t="shared" si="484"/>
        <v>88.259999999999991</v>
      </c>
      <c r="O279" s="46">
        <v>-0.04</v>
      </c>
      <c r="P279" s="44">
        <v>88.3</v>
      </c>
      <c r="Q279" s="46"/>
      <c r="R279" s="39"/>
      <c r="S279" s="46"/>
      <c r="T279" s="40"/>
      <c r="U279" s="47" t="str">
        <f t="shared" si="462"/>
        <v/>
      </c>
      <c r="V279" s="47" t="str">
        <f t="shared" si="463"/>
        <v/>
      </c>
      <c r="W279" s="48"/>
      <c r="X279" s="48"/>
      <c r="Y279" s="48"/>
      <c r="Z279" s="48"/>
      <c r="AA279" s="48"/>
      <c r="AB279" s="48"/>
      <c r="AC279" s="49"/>
      <c r="AD279" s="49"/>
      <c r="AE279" s="51">
        <f t="shared" si="486"/>
        <v>75</v>
      </c>
      <c r="AF279" s="51" t="str">
        <f t="shared" si="487"/>
        <v/>
      </c>
      <c r="AG279" s="51" t="str">
        <f t="shared" si="488"/>
        <v/>
      </c>
      <c r="AH279" s="51" t="str">
        <f t="shared" si="489"/>
        <v/>
      </c>
      <c r="AI279" s="52">
        <f t="shared" si="490"/>
        <v>88.23</v>
      </c>
      <c r="AJ279" s="68"/>
      <c r="AK279" s="53"/>
      <c r="AL279" s="52"/>
      <c r="AM279" s="53">
        <f t="shared" si="492"/>
        <v>30</v>
      </c>
      <c r="AN279" s="53">
        <f>IF(AJ279&lt;&gt;"",IF(AJ279="o",VLOOKUP(AM279,OpenSect!$A$1:$D$11,2),IF(AJ279="u",VLOOKUP(AM279,UpHill!$A$1:$D$35,2),IF(AJ279="d",VLOOKUP(AM279,DownHill!$A$3:$D$29,2),IF(AJ279="f",VLOOKUP(AM279,FlatUnd!$A$2:$D$30,2),IF(AJ279="t",VLOOKUP(AM279,TimeAdd!$A$1:$D$176,2),IF(AJ279="l",VLOOKUP(AM279,SLimit!$A$1:$D$8,2),AN278)))))),AN278)</f>
        <v>30</v>
      </c>
      <c r="AO279" s="53">
        <f>IF(AJ279&lt;&gt;"",IF(AJ279="o",VLOOKUP(AM279,OpenSect!$A$1:$D$11,3),IF(AJ279="u",VLOOKUP(AM279,UpHill!$A$1:$D$35,3),IF(AJ279="d",VLOOKUP(AM279,DownHill!$A$3:$D$29,3),IF(AJ279="f",VLOOKUP(AM279,FlatUnd!$A$2:$D$30,3),IF(AJ279="t",VLOOKUP(AM279,TimeAdd!$A$1:$D$18,3),IF(AJ279="l",VLOOKUP(AM279,SLimit!$A$1:$D$8,3),AO278)))))),AO278)</f>
        <v>30</v>
      </c>
      <c r="AP279" s="53">
        <f>IF(AJ279&lt;&gt;"",IF(AJ279="o",VLOOKUP(AM279,OpenSect!$A$1:$D$11,4),IF(AJ279="u",VLOOKUP(AM279,UpHill!$A$1:$D$35,4),IF(AJ279="d",VLOOKUP(AM279,DownHill!$A$3:$D$29,4),IF(AJ279="f",VLOOKUP(AM279,FlatUnd!$A$2:$D$30,4),IF(AJ279="t",VLOOKUP(AM279,TimeAdd!$A$1:$D$18,4),IF(AJ279="l",VLOOKUP(AM279,SLimit!$A$1:$D$8,4),AP278)))))),AP278)</f>
        <v>30</v>
      </c>
      <c r="AQ279" s="53" t="str">
        <f t="shared" si="493"/>
        <v>60</v>
      </c>
      <c r="AR279" s="54" t="str">
        <f t="shared" si="494"/>
        <v>40 Speed limit. Be carefull of speed bumps ahead .</v>
      </c>
      <c r="AS279" s="55"/>
      <c r="AT279" s="55"/>
      <c r="AU279" s="56">
        <f>IF(GroupStTimes!$A$8=0,MIN(CB279,CD279,CF279),MIN(BZ279,CB279,CD279,CF279))</f>
        <v>0.36377314814814821</v>
      </c>
      <c r="AV279" s="56">
        <f>IF(GroupStTimes!$A$8=0,MAX(CC279,CE279,CG279),MAX(CA279,CC279,CE279,CG279))</f>
        <v>0.41662037037037042</v>
      </c>
      <c r="AW279" s="57" t="str">
        <f t="shared" si="495"/>
        <v/>
      </c>
      <c r="AX279" s="58" t="str">
        <f t="shared" si="496"/>
        <v/>
      </c>
      <c r="AY279" s="58" t="str">
        <f t="shared" si="497"/>
        <v/>
      </c>
      <c r="AZ279" s="31">
        <f t="shared" si="498"/>
        <v>87.31</v>
      </c>
      <c r="BA279" s="59">
        <f t="shared" si="499"/>
        <v>0.36250000000000004</v>
      </c>
      <c r="BB279" s="59">
        <f t="shared" si="500"/>
        <v>0.36805555555555564</v>
      </c>
      <c r="BC279" s="59">
        <f t="shared" si="501"/>
        <v>0.3645370370370371</v>
      </c>
      <c r="BD279" s="59">
        <f t="shared" si="502"/>
        <v>0.41037037037037039</v>
      </c>
      <c r="BE279" s="59">
        <f t="shared" si="503"/>
        <v>0.40493055555555557</v>
      </c>
      <c r="BF279" s="59">
        <f t="shared" si="504"/>
        <v>0.41534722222222226</v>
      </c>
      <c r="BG279" s="59">
        <f t="shared" si="505"/>
        <v>0.4152893518518519</v>
      </c>
      <c r="BH279" s="59">
        <f t="shared" si="506"/>
        <v>0.41459490740740745</v>
      </c>
      <c r="BI279" s="31">
        <f t="shared" si="507"/>
        <v>0.92000000000000171</v>
      </c>
      <c r="BJ279" s="61">
        <f t="shared" ref="BJ279:BM279" si="545">IF($AJ278="t",IF(AM277=0,0,$BI279/AM277),IF(AM278=0,0,$BI279/AM278))</f>
        <v>3.0666666666666724E-2</v>
      </c>
      <c r="BK279" s="61">
        <f t="shared" si="545"/>
        <v>3.0666666666666724E-2</v>
      </c>
      <c r="BL279" s="61">
        <f t="shared" si="545"/>
        <v>3.0666666666666724E-2</v>
      </c>
      <c r="BM279" s="61">
        <f t="shared" si="545"/>
        <v>3.0666666666666724E-2</v>
      </c>
      <c r="BN279" s="62">
        <f t="shared" si="509"/>
        <v>0</v>
      </c>
      <c r="BO279" s="62">
        <f t="shared" si="510"/>
        <v>1</v>
      </c>
      <c r="BP279" s="62">
        <f t="shared" si="511"/>
        <v>50</v>
      </c>
      <c r="BQ279" s="62">
        <f t="shared" si="512"/>
        <v>0</v>
      </c>
      <c r="BR279" s="62">
        <f t="shared" si="513"/>
        <v>1</v>
      </c>
      <c r="BS279" s="62">
        <f t="shared" si="514"/>
        <v>50</v>
      </c>
      <c r="BT279" s="62">
        <f t="shared" si="515"/>
        <v>0</v>
      </c>
      <c r="BU279" s="62">
        <f t="shared" si="516"/>
        <v>1</v>
      </c>
      <c r="BV279" s="62">
        <f t="shared" si="517"/>
        <v>50</v>
      </c>
      <c r="BW279" s="62">
        <f t="shared" si="518"/>
        <v>0</v>
      </c>
      <c r="BX279" s="62">
        <f t="shared" si="519"/>
        <v>1</v>
      </c>
      <c r="BY279" s="62">
        <f t="shared" si="520"/>
        <v>50</v>
      </c>
      <c r="BZ279" s="63">
        <f t="shared" si="521"/>
        <v>0.36377314814814821</v>
      </c>
      <c r="CA279" s="63">
        <f t="shared" si="522"/>
        <v>0.3693287037037038</v>
      </c>
      <c r="CB279" s="63">
        <f t="shared" si="523"/>
        <v>0.36581018518518527</v>
      </c>
      <c r="CC279" s="63">
        <f t="shared" si="524"/>
        <v>0.41164351851851855</v>
      </c>
      <c r="CD279" s="63">
        <f t="shared" si="525"/>
        <v>0.40620370370370373</v>
      </c>
      <c r="CE279" s="63">
        <f t="shared" si="526"/>
        <v>0.41662037037037042</v>
      </c>
      <c r="CF279" s="63">
        <f t="shared" si="527"/>
        <v>0.41656250000000006</v>
      </c>
      <c r="CG279" s="63">
        <f t="shared" si="528"/>
        <v>0.41586805555555562</v>
      </c>
      <c r="CH279" s="36"/>
      <c r="CI279" s="36"/>
      <c r="CJ279" s="36"/>
      <c r="CK279" s="36"/>
      <c r="CL279" s="60">
        <v>60</v>
      </c>
    </row>
    <row r="280" spans="1:90" ht="26.25" customHeight="1" x14ac:dyDescent="0.25">
      <c r="A280" s="37">
        <v>75</v>
      </c>
      <c r="B280" s="38"/>
      <c r="C280" s="39"/>
      <c r="D280" s="39"/>
      <c r="E280" s="39"/>
      <c r="F280" s="44"/>
      <c r="G280" s="92">
        <v>88.7</v>
      </c>
      <c r="H280" s="41">
        <f t="shared" si="473"/>
        <v>88.63</v>
      </c>
      <c r="I280" s="42">
        <v>88.59</v>
      </c>
      <c r="J280" s="43">
        <f t="shared" si="470"/>
        <v>-7.9015690258486479E-4</v>
      </c>
      <c r="K280" s="44">
        <f t="shared" si="471"/>
        <v>-6.9999999999993179E-2</v>
      </c>
      <c r="L280" s="91" t="s">
        <v>1331</v>
      </c>
      <c r="M280" s="126" t="s">
        <v>1229</v>
      </c>
      <c r="N280" s="46">
        <f t="shared" si="484"/>
        <v>88.66</v>
      </c>
      <c r="O280" s="46">
        <v>-0.04</v>
      </c>
      <c r="P280" s="44">
        <v>88.7</v>
      </c>
      <c r="Q280" s="46"/>
      <c r="R280" s="39"/>
      <c r="S280" s="46"/>
      <c r="T280" s="40"/>
      <c r="U280" s="47" t="str">
        <f t="shared" si="462"/>
        <v/>
      </c>
      <c r="V280" s="47" t="str">
        <f t="shared" si="463"/>
        <v/>
      </c>
      <c r="W280" s="48"/>
      <c r="X280" s="48"/>
      <c r="Y280" s="48"/>
      <c r="Z280" s="48"/>
      <c r="AA280" s="48"/>
      <c r="AB280" s="48"/>
      <c r="AC280" s="49"/>
      <c r="AD280" s="49"/>
      <c r="AE280" s="51">
        <f t="shared" si="486"/>
        <v>75</v>
      </c>
      <c r="AF280" s="51" t="str">
        <f t="shared" si="487"/>
        <v/>
      </c>
      <c r="AG280" s="51" t="str">
        <f t="shared" si="488"/>
        <v/>
      </c>
      <c r="AH280" s="51" t="str">
        <f t="shared" si="489"/>
        <v/>
      </c>
      <c r="AI280" s="52">
        <f t="shared" si="490"/>
        <v>88.63</v>
      </c>
      <c r="AJ280" s="68"/>
      <c r="AK280" s="53"/>
      <c r="AL280" s="52"/>
      <c r="AM280" s="53">
        <f t="shared" si="492"/>
        <v>30</v>
      </c>
      <c r="AN280" s="53">
        <f>IF(AJ280&lt;&gt;"",IF(AJ280="o",VLOOKUP(AM280,OpenSect!$A$1:$D$11,2),IF(AJ280="u",VLOOKUP(AM280,UpHill!$A$1:$D$35,2),IF(AJ280="d",VLOOKUP(AM280,DownHill!$A$3:$D$29,2),IF(AJ280="f",VLOOKUP(AM280,FlatUnd!$A$2:$D$30,2),IF(AJ280="t",VLOOKUP(AM280,TimeAdd!$A$1:$D$176,2),IF(AJ280="l",VLOOKUP(AM280,SLimit!$A$1:$D$8,2),AN279)))))),AN279)</f>
        <v>30</v>
      </c>
      <c r="AO280" s="53">
        <f>IF(AJ280&lt;&gt;"",IF(AJ280="o",VLOOKUP(AM280,OpenSect!$A$1:$D$11,3),IF(AJ280="u",VLOOKUP(AM280,UpHill!$A$1:$D$35,3),IF(AJ280="d",VLOOKUP(AM280,DownHill!$A$3:$D$29,3),IF(AJ280="f",VLOOKUP(AM280,FlatUnd!$A$2:$D$30,3),IF(AJ280="t",VLOOKUP(AM280,TimeAdd!$A$1:$D$18,3),IF(AJ280="l",VLOOKUP(AM280,SLimit!$A$1:$D$8,3),AO279)))))),AO279)</f>
        <v>30</v>
      </c>
      <c r="AP280" s="53">
        <f>IF(AJ280&lt;&gt;"",IF(AJ280="o",VLOOKUP(AM280,OpenSect!$A$1:$D$11,4),IF(AJ280="u",VLOOKUP(AM280,UpHill!$A$1:$D$35,4),IF(AJ280="d",VLOOKUP(AM280,DownHill!$A$3:$D$29,4),IF(AJ280="f",VLOOKUP(AM280,FlatUnd!$A$2:$D$30,4),IF(AJ280="t",VLOOKUP(AM280,TimeAdd!$A$1:$D$18,4),IF(AJ280="l",VLOOKUP(AM280,SLimit!$A$1:$D$8,4),AP279)))))),AP279)</f>
        <v>30</v>
      </c>
      <c r="AQ280" s="53" t="str">
        <f t="shared" si="493"/>
        <v>60</v>
      </c>
      <c r="AR280" s="54" t="str">
        <f t="shared" si="494"/>
        <v xml:space="preserve"> Warning Traffic light .</v>
      </c>
      <c r="AS280" s="55"/>
      <c r="AT280" s="55"/>
      <c r="AU280" s="56">
        <f>IF(GroupStTimes!$A$8=0,MIN(CB280,CD280,CF280),MIN(BZ280,CB280,CD280,CF280))</f>
        <v>0.36432870370370374</v>
      </c>
      <c r="AV280" s="56">
        <f>IF(GroupStTimes!$A$8=0,MAX(CC280,CE280,CG280),MAX(CA280,CC280,CE280,CG280))</f>
        <v>0.41717592592592595</v>
      </c>
      <c r="AW280" s="57" t="str">
        <f t="shared" si="495"/>
        <v/>
      </c>
      <c r="AX280" s="58" t="str">
        <f t="shared" si="496"/>
        <v/>
      </c>
      <c r="AY280" s="58" t="str">
        <f t="shared" si="497"/>
        <v/>
      </c>
      <c r="AZ280" s="31">
        <f t="shared" si="498"/>
        <v>87.31</v>
      </c>
      <c r="BA280" s="59">
        <f t="shared" si="499"/>
        <v>0.36250000000000004</v>
      </c>
      <c r="BB280" s="59">
        <f t="shared" si="500"/>
        <v>0.36805555555555564</v>
      </c>
      <c r="BC280" s="59">
        <f t="shared" si="501"/>
        <v>0.3645370370370371</v>
      </c>
      <c r="BD280" s="59">
        <f t="shared" si="502"/>
        <v>0.41037037037037039</v>
      </c>
      <c r="BE280" s="59">
        <f t="shared" si="503"/>
        <v>0.40493055555555557</v>
      </c>
      <c r="BF280" s="59">
        <f t="shared" si="504"/>
        <v>0.41534722222222226</v>
      </c>
      <c r="BG280" s="59">
        <f t="shared" si="505"/>
        <v>0.4152893518518519</v>
      </c>
      <c r="BH280" s="59">
        <f t="shared" si="506"/>
        <v>0.41459490740740745</v>
      </c>
      <c r="BI280" s="31">
        <f t="shared" si="507"/>
        <v>1.3199999999999932</v>
      </c>
      <c r="BJ280" s="61">
        <f t="shared" ref="BJ280:BM280" si="546">IF($AJ279="t",IF(AM278=0,0,$BI280/AM278),IF(AM279=0,0,$BI280/AM279))</f>
        <v>4.3999999999999775E-2</v>
      </c>
      <c r="BK280" s="61">
        <f t="shared" si="546"/>
        <v>4.3999999999999775E-2</v>
      </c>
      <c r="BL280" s="61">
        <f t="shared" si="546"/>
        <v>4.3999999999999775E-2</v>
      </c>
      <c r="BM280" s="61">
        <f t="shared" si="546"/>
        <v>4.3999999999999775E-2</v>
      </c>
      <c r="BN280" s="62">
        <f t="shared" si="509"/>
        <v>0</v>
      </c>
      <c r="BO280" s="62">
        <f t="shared" si="510"/>
        <v>2</v>
      </c>
      <c r="BP280" s="62">
        <f t="shared" si="511"/>
        <v>38</v>
      </c>
      <c r="BQ280" s="62">
        <f t="shared" si="512"/>
        <v>0</v>
      </c>
      <c r="BR280" s="62">
        <f t="shared" si="513"/>
        <v>2</v>
      </c>
      <c r="BS280" s="62">
        <f t="shared" si="514"/>
        <v>38</v>
      </c>
      <c r="BT280" s="62">
        <f t="shared" si="515"/>
        <v>0</v>
      </c>
      <c r="BU280" s="62">
        <f t="shared" si="516"/>
        <v>2</v>
      </c>
      <c r="BV280" s="62">
        <f t="shared" si="517"/>
        <v>38</v>
      </c>
      <c r="BW280" s="62">
        <f t="shared" si="518"/>
        <v>0</v>
      </c>
      <c r="BX280" s="62">
        <f t="shared" si="519"/>
        <v>2</v>
      </c>
      <c r="BY280" s="62">
        <f t="shared" si="520"/>
        <v>38</v>
      </c>
      <c r="BZ280" s="63">
        <f t="shared" si="521"/>
        <v>0.36432870370370374</v>
      </c>
      <c r="CA280" s="63">
        <f t="shared" si="522"/>
        <v>0.36988425925925933</v>
      </c>
      <c r="CB280" s="63">
        <f t="shared" si="523"/>
        <v>0.3663657407407408</v>
      </c>
      <c r="CC280" s="63">
        <f t="shared" si="524"/>
        <v>0.41219907407407408</v>
      </c>
      <c r="CD280" s="63">
        <f t="shared" si="525"/>
        <v>0.40675925925925926</v>
      </c>
      <c r="CE280" s="63">
        <f t="shared" si="526"/>
        <v>0.41717592592592595</v>
      </c>
      <c r="CF280" s="63">
        <f t="shared" si="527"/>
        <v>0.41711805555555559</v>
      </c>
      <c r="CG280" s="63">
        <f t="shared" si="528"/>
        <v>0.41642361111111115</v>
      </c>
      <c r="CH280" s="36"/>
      <c r="CI280" s="36"/>
      <c r="CJ280" s="36"/>
      <c r="CK280" s="36"/>
      <c r="CL280" s="60">
        <v>60</v>
      </c>
    </row>
    <row r="281" spans="1:90" ht="26.25" customHeight="1" x14ac:dyDescent="0.25">
      <c r="A281" s="37">
        <v>75</v>
      </c>
      <c r="B281" s="38"/>
      <c r="C281" s="39" t="s">
        <v>25</v>
      </c>
      <c r="D281" s="39">
        <v>30</v>
      </c>
      <c r="E281" s="39"/>
      <c r="F281" s="44"/>
      <c r="G281" s="92">
        <v>88.94</v>
      </c>
      <c r="H281" s="41">
        <f t="shared" si="473"/>
        <v>88.87</v>
      </c>
      <c r="I281" s="42">
        <v>88.83</v>
      </c>
      <c r="J281" s="43">
        <f t="shared" si="470"/>
        <v>-7.8802206461773248E-4</v>
      </c>
      <c r="K281" s="44">
        <f t="shared" si="471"/>
        <v>-6.9999999999993179E-2</v>
      </c>
      <c r="L281" s="91" t="s">
        <v>1196</v>
      </c>
      <c r="M281" s="126" t="s">
        <v>1229</v>
      </c>
      <c r="N281" s="46">
        <f t="shared" si="484"/>
        <v>88.899999999999991</v>
      </c>
      <c r="O281" s="46">
        <v>-0.04</v>
      </c>
      <c r="P281" s="44">
        <v>88.94</v>
      </c>
      <c r="Q281" s="46"/>
      <c r="R281" s="39"/>
      <c r="S281" s="46"/>
      <c r="T281" s="40"/>
      <c r="U281" s="47" t="str">
        <f t="shared" si="462"/>
        <v/>
      </c>
      <c r="V281" s="47" t="str">
        <f t="shared" si="463"/>
        <v/>
      </c>
      <c r="W281" s="48"/>
      <c r="X281" s="48"/>
      <c r="Y281" s="48"/>
      <c r="Z281" s="48"/>
      <c r="AA281" s="48"/>
      <c r="AB281" s="48"/>
      <c r="AC281" s="49"/>
      <c r="AD281" s="49"/>
      <c r="AE281" s="51">
        <f t="shared" si="486"/>
        <v>75</v>
      </c>
      <c r="AF281" s="51" t="str">
        <f t="shared" si="487"/>
        <v/>
      </c>
      <c r="AG281" s="51" t="str">
        <f t="shared" si="488"/>
        <v>o</v>
      </c>
      <c r="AH281" s="51">
        <f t="shared" si="489"/>
        <v>30</v>
      </c>
      <c r="AI281" s="52">
        <f t="shared" si="490"/>
        <v>88.87</v>
      </c>
      <c r="AJ281" s="68" t="s">
        <v>25</v>
      </c>
      <c r="AK281" s="53"/>
      <c r="AL281" s="52"/>
      <c r="AM281" s="53">
        <f t="shared" si="492"/>
        <v>30</v>
      </c>
      <c r="AN281" s="53">
        <f>IF(AJ281&lt;&gt;"",IF(AJ281="o",VLOOKUP(AM281,OpenSect!$A$1:$D$11,2),IF(AJ281="u",VLOOKUP(AM281,UpHill!$A$1:$D$35,2),IF(AJ281="d",VLOOKUP(AM281,DownHill!$A$3:$D$29,2),IF(AJ281="f",VLOOKUP(AM281,FlatUnd!$A$2:$D$30,2),IF(AJ281="t",VLOOKUP(AM281,TimeAdd!$A$1:$D$176,2),IF(AJ281="l",VLOOKUP(AM281,SLimit!$A$1:$D$8,2),AN280)))))),AN280)</f>
        <v>30</v>
      </c>
      <c r="AO281" s="53">
        <f>IF(AJ281&lt;&gt;"",IF(AJ281="o",VLOOKUP(AM281,OpenSect!$A$1:$D$11,3),IF(AJ281="u",VLOOKUP(AM281,UpHill!$A$1:$D$35,3),IF(AJ281="d",VLOOKUP(AM281,DownHill!$A$3:$D$29,3),IF(AJ281="f",VLOOKUP(AM281,FlatUnd!$A$2:$D$30,3),IF(AJ281="t",VLOOKUP(AM281,TimeAdd!$A$1:$D$18,3),IF(AJ281="l",VLOOKUP(AM281,SLimit!$A$1:$D$8,3),AO280)))))),AO280)</f>
        <v>30</v>
      </c>
      <c r="AP281" s="53">
        <f>IF(AJ281&lt;&gt;"",IF(AJ281="o",VLOOKUP(AM281,OpenSect!$A$1:$D$11,4),IF(AJ281="u",VLOOKUP(AM281,UpHill!$A$1:$D$35,4),IF(AJ281="d",VLOOKUP(AM281,DownHill!$A$3:$D$29,4),IF(AJ281="f",VLOOKUP(AM281,FlatUnd!$A$2:$D$30,4),IF(AJ281="t",VLOOKUP(AM281,TimeAdd!$A$1:$D$18,4),IF(AJ281="l",VLOOKUP(AM281,SLimit!$A$1:$D$8,4),AP280)))))),AP280)</f>
        <v>30</v>
      </c>
      <c r="AQ281" s="53" t="str">
        <f t="shared" si="493"/>
        <v>60</v>
      </c>
      <c r="AR281" s="54" t="str">
        <f t="shared" si="494"/>
        <v>Traffic light carry straight on.</v>
      </c>
      <c r="AS281" s="55"/>
      <c r="AT281" s="55"/>
      <c r="AU281" s="56">
        <f>IF(GroupStTimes!$A$8=0,MIN(CB281,CD281,CF281),MIN(BZ281,CB281,CD281,CF281))</f>
        <v>0.36466435185185192</v>
      </c>
      <c r="AV281" s="56">
        <f>IF(GroupStTimes!$A$8=0,MAX(CC281,CE281,CG281),MAX(CA281,CC281,CE281,CG281))</f>
        <v>0.41751157407407413</v>
      </c>
      <c r="AW281" s="57" t="str">
        <f t="shared" si="495"/>
        <v/>
      </c>
      <c r="AX281" s="58" t="str">
        <f t="shared" si="496"/>
        <v/>
      </c>
      <c r="AY281" s="58" t="str">
        <f t="shared" si="497"/>
        <v/>
      </c>
      <c r="AZ281" s="31">
        <f t="shared" si="498"/>
        <v>87.31</v>
      </c>
      <c r="BA281" s="59">
        <f t="shared" si="499"/>
        <v>0.36250000000000004</v>
      </c>
      <c r="BB281" s="59">
        <f t="shared" si="500"/>
        <v>0.36805555555555564</v>
      </c>
      <c r="BC281" s="59">
        <f t="shared" si="501"/>
        <v>0.3645370370370371</v>
      </c>
      <c r="BD281" s="59">
        <f t="shared" si="502"/>
        <v>0.41037037037037039</v>
      </c>
      <c r="BE281" s="59">
        <f t="shared" si="503"/>
        <v>0.40493055555555557</v>
      </c>
      <c r="BF281" s="59">
        <f t="shared" si="504"/>
        <v>0.41534722222222226</v>
      </c>
      <c r="BG281" s="59">
        <f t="shared" si="505"/>
        <v>0.4152893518518519</v>
      </c>
      <c r="BH281" s="59">
        <f t="shared" si="506"/>
        <v>0.41459490740740745</v>
      </c>
      <c r="BI281" s="31">
        <f t="shared" si="507"/>
        <v>1.5600000000000023</v>
      </c>
      <c r="BJ281" s="61">
        <f t="shared" ref="BJ281:BM281" si="547">IF($AJ280="t",IF(AM279=0,0,$BI281/AM279),IF(AM280=0,0,$BI281/AM280))</f>
        <v>5.2000000000000074E-2</v>
      </c>
      <c r="BK281" s="61">
        <f t="shared" si="547"/>
        <v>5.2000000000000074E-2</v>
      </c>
      <c r="BL281" s="61">
        <f t="shared" si="547"/>
        <v>5.2000000000000074E-2</v>
      </c>
      <c r="BM281" s="61">
        <f t="shared" si="547"/>
        <v>5.2000000000000074E-2</v>
      </c>
      <c r="BN281" s="62">
        <f t="shared" si="509"/>
        <v>0</v>
      </c>
      <c r="BO281" s="62">
        <f t="shared" si="510"/>
        <v>3</v>
      </c>
      <c r="BP281" s="62">
        <f t="shared" si="511"/>
        <v>7</v>
      </c>
      <c r="BQ281" s="62">
        <f t="shared" si="512"/>
        <v>0</v>
      </c>
      <c r="BR281" s="62">
        <f t="shared" si="513"/>
        <v>3</v>
      </c>
      <c r="BS281" s="62">
        <f t="shared" si="514"/>
        <v>7</v>
      </c>
      <c r="BT281" s="62">
        <f t="shared" si="515"/>
        <v>0</v>
      </c>
      <c r="BU281" s="62">
        <f t="shared" si="516"/>
        <v>3</v>
      </c>
      <c r="BV281" s="62">
        <f t="shared" si="517"/>
        <v>7</v>
      </c>
      <c r="BW281" s="62">
        <f t="shared" si="518"/>
        <v>0</v>
      </c>
      <c r="BX281" s="62">
        <f t="shared" si="519"/>
        <v>3</v>
      </c>
      <c r="BY281" s="62">
        <f t="shared" si="520"/>
        <v>7</v>
      </c>
      <c r="BZ281" s="63">
        <f t="shared" si="521"/>
        <v>0.36466435185185192</v>
      </c>
      <c r="CA281" s="63">
        <f t="shared" si="522"/>
        <v>0.37021990740740751</v>
      </c>
      <c r="CB281" s="63">
        <f t="shared" si="523"/>
        <v>0.36670138888888898</v>
      </c>
      <c r="CC281" s="63">
        <f t="shared" si="524"/>
        <v>0.41253472222222226</v>
      </c>
      <c r="CD281" s="63">
        <f t="shared" si="525"/>
        <v>0.40709490740740745</v>
      </c>
      <c r="CE281" s="63">
        <f t="shared" si="526"/>
        <v>0.41751157407407413</v>
      </c>
      <c r="CF281" s="63">
        <f t="shared" si="527"/>
        <v>0.41745370370370377</v>
      </c>
      <c r="CG281" s="63">
        <f t="shared" si="528"/>
        <v>0.41675925925925933</v>
      </c>
      <c r="CH281" s="36"/>
      <c r="CI281" s="36"/>
      <c r="CJ281" s="36"/>
      <c r="CK281" s="36"/>
      <c r="CL281" s="60">
        <v>60</v>
      </c>
    </row>
    <row r="282" spans="1:90" ht="26.25" customHeight="1" x14ac:dyDescent="0.25">
      <c r="A282" s="37">
        <v>40</v>
      </c>
      <c r="B282" s="38"/>
      <c r="C282" s="39"/>
      <c r="D282" s="39"/>
      <c r="E282" s="39"/>
      <c r="F282" s="42"/>
      <c r="G282" s="40">
        <v>84.55</v>
      </c>
      <c r="H282" s="41">
        <f t="shared" si="473"/>
        <v>88.97</v>
      </c>
      <c r="I282" s="42">
        <v>88.91</v>
      </c>
      <c r="J282" s="43">
        <f t="shared" si="470"/>
        <v>-8.2480410902415586E-4</v>
      </c>
      <c r="K282" s="44">
        <f t="shared" si="471"/>
        <v>-7.3333333333337691E-2</v>
      </c>
      <c r="L282" s="45" t="s">
        <v>44</v>
      </c>
      <c r="M282" s="126" t="s">
        <v>1229</v>
      </c>
      <c r="N282" s="46">
        <f t="shared" si="484"/>
        <v>88.983333333333334</v>
      </c>
      <c r="O282" s="46">
        <f>0.09-0.12</f>
        <v>-0.03</v>
      </c>
      <c r="P282" s="42">
        <v>89.02</v>
      </c>
      <c r="Q282" s="46">
        <f>4.47-0.12</f>
        <v>4.3499999999999996</v>
      </c>
      <c r="R282" s="39">
        <v>84.61</v>
      </c>
      <c r="S282" s="46">
        <f>-0.2+4.47-0.12</f>
        <v>4.1499999999999995</v>
      </c>
      <c r="T282" s="40">
        <v>84.85</v>
      </c>
      <c r="U282" s="47" t="str">
        <f t="shared" si="462"/>
        <v/>
      </c>
      <c r="V282" s="47" t="str">
        <f t="shared" si="463"/>
        <v/>
      </c>
      <c r="W282" s="48"/>
      <c r="X282" s="48"/>
      <c r="Y282" s="48"/>
      <c r="Z282" s="48"/>
      <c r="AA282" s="48"/>
      <c r="AB282" s="48"/>
      <c r="AC282" s="49"/>
      <c r="AD282" s="49"/>
      <c r="AE282" s="51">
        <f t="shared" si="486"/>
        <v>40</v>
      </c>
      <c r="AF282" s="51" t="str">
        <f t="shared" si="487"/>
        <v/>
      </c>
      <c r="AG282" s="51" t="str">
        <f t="shared" si="488"/>
        <v/>
      </c>
      <c r="AH282" s="51" t="str">
        <f t="shared" si="489"/>
        <v/>
      </c>
      <c r="AI282" s="52">
        <f t="shared" si="490"/>
        <v>88.97</v>
      </c>
      <c r="AJ282" s="68"/>
      <c r="AK282" s="53"/>
      <c r="AL282" s="52"/>
      <c r="AM282" s="53">
        <f t="shared" si="492"/>
        <v>30</v>
      </c>
      <c r="AN282" s="53">
        <f>IF(AJ282&lt;&gt;"",IF(AJ282="o",VLOOKUP(AM282,OpenSect!$A$1:$D$11,2),IF(AJ282="u",VLOOKUP(AM282,UpHill!$A$1:$D$35,2),IF(AJ282="d",VLOOKUP(AM282,DownHill!$A$3:$D$29,2),IF(AJ282="f",VLOOKUP(AM282,FlatUnd!$A$2:$D$30,2),IF(AJ282="t",VLOOKUP(AM282,TimeAdd!$A$1:$D$176,2),IF(AJ282="l",VLOOKUP(AM282,SLimit!$A$1:$D$8,2),AN281)))))),AN281)</f>
        <v>30</v>
      </c>
      <c r="AO282" s="53">
        <f>IF(AJ282&lt;&gt;"",IF(AJ282="o",VLOOKUP(AM282,OpenSect!$A$1:$D$11,3),IF(AJ282="u",VLOOKUP(AM282,UpHill!$A$1:$D$35,3),IF(AJ282="d",VLOOKUP(AM282,DownHill!$A$3:$D$29,3),IF(AJ282="f",VLOOKUP(AM282,FlatUnd!$A$2:$D$30,3),IF(AJ282="t",VLOOKUP(AM282,TimeAdd!$A$1:$D$18,3),IF(AJ282="l",VLOOKUP(AM282,SLimit!$A$1:$D$8,3),AO281)))))),AO281)</f>
        <v>30</v>
      </c>
      <c r="AP282" s="53">
        <f>IF(AJ282&lt;&gt;"",IF(AJ282="o",VLOOKUP(AM282,OpenSect!$A$1:$D$11,4),IF(AJ282="u",VLOOKUP(AM282,UpHill!$A$1:$D$35,4),IF(AJ282="d",VLOOKUP(AM282,DownHill!$A$3:$D$29,4),IF(AJ282="f",VLOOKUP(AM282,FlatUnd!$A$2:$D$30,4),IF(AJ282="t",VLOOKUP(AM282,TimeAdd!$A$1:$D$18,4),IF(AJ282="l",VLOOKUP(AM282,SLimit!$A$1:$D$8,4),AP281)))))),AP281)</f>
        <v>30</v>
      </c>
      <c r="AQ282" s="53" t="str">
        <f t="shared" si="493"/>
        <v>60</v>
      </c>
      <c r="AR282" s="54" t="str">
        <f t="shared" si="494"/>
        <v>Bridge</v>
      </c>
      <c r="AS282" s="55"/>
      <c r="AT282" s="55"/>
      <c r="AU282" s="56">
        <f>IF(GroupStTimes!$A$8=0,MIN(CB282,CD282,CF282),MIN(BZ282,CB282,CD282,CF282))</f>
        <v>0.36480324074074078</v>
      </c>
      <c r="AV282" s="56">
        <f>IF(GroupStTimes!$A$8=0,MAX(CC282,CE282,CG282),MAX(CA282,CC282,CE282,CG282))</f>
        <v>0.41765046296296299</v>
      </c>
      <c r="AW282" s="57" t="str">
        <f t="shared" si="495"/>
        <v/>
      </c>
      <c r="AX282" s="58" t="str">
        <f t="shared" si="496"/>
        <v/>
      </c>
      <c r="AY282" s="58" t="str">
        <f t="shared" si="497"/>
        <v/>
      </c>
      <c r="AZ282" s="31">
        <f t="shared" si="498"/>
        <v>87.31</v>
      </c>
      <c r="BA282" s="59">
        <f t="shared" si="499"/>
        <v>0.36250000000000004</v>
      </c>
      <c r="BB282" s="59">
        <f t="shared" si="500"/>
        <v>0.36805555555555564</v>
      </c>
      <c r="BC282" s="59">
        <f t="shared" si="501"/>
        <v>0.3645370370370371</v>
      </c>
      <c r="BD282" s="59">
        <f t="shared" si="502"/>
        <v>0.41037037037037039</v>
      </c>
      <c r="BE282" s="59">
        <f t="shared" si="503"/>
        <v>0.40493055555555557</v>
      </c>
      <c r="BF282" s="59">
        <f t="shared" si="504"/>
        <v>0.41534722222222226</v>
      </c>
      <c r="BG282" s="59">
        <f t="shared" si="505"/>
        <v>0.4152893518518519</v>
      </c>
      <c r="BH282" s="59">
        <f t="shared" si="506"/>
        <v>0.41459490740740745</v>
      </c>
      <c r="BI282" s="31">
        <f t="shared" si="507"/>
        <v>1.6599999999999966</v>
      </c>
      <c r="BJ282" s="61">
        <f t="shared" ref="BJ282:BM282" si="548">IF($AJ281="t",IF(AM280=0,0,$BI282/AM280),IF(AM281=0,0,$BI282/AM281))</f>
        <v>5.5333333333333221E-2</v>
      </c>
      <c r="BK282" s="61">
        <f t="shared" si="548"/>
        <v>5.5333333333333221E-2</v>
      </c>
      <c r="BL282" s="61">
        <f t="shared" si="548"/>
        <v>5.5333333333333221E-2</v>
      </c>
      <c r="BM282" s="61">
        <f t="shared" si="548"/>
        <v>5.5333333333333221E-2</v>
      </c>
      <c r="BN282" s="62">
        <f t="shared" si="509"/>
        <v>0</v>
      </c>
      <c r="BO282" s="62">
        <f t="shared" si="510"/>
        <v>3</v>
      </c>
      <c r="BP282" s="62">
        <f t="shared" si="511"/>
        <v>19</v>
      </c>
      <c r="BQ282" s="62">
        <f t="shared" si="512"/>
        <v>0</v>
      </c>
      <c r="BR282" s="62">
        <f t="shared" si="513"/>
        <v>3</v>
      </c>
      <c r="BS282" s="62">
        <f t="shared" si="514"/>
        <v>19</v>
      </c>
      <c r="BT282" s="62">
        <f t="shared" si="515"/>
        <v>0</v>
      </c>
      <c r="BU282" s="62">
        <f t="shared" si="516"/>
        <v>3</v>
      </c>
      <c r="BV282" s="62">
        <f t="shared" si="517"/>
        <v>19</v>
      </c>
      <c r="BW282" s="62">
        <f t="shared" si="518"/>
        <v>0</v>
      </c>
      <c r="BX282" s="62">
        <f t="shared" si="519"/>
        <v>3</v>
      </c>
      <c r="BY282" s="62">
        <f t="shared" si="520"/>
        <v>19</v>
      </c>
      <c r="BZ282" s="63">
        <f t="shared" si="521"/>
        <v>0.36480324074074078</v>
      </c>
      <c r="CA282" s="63">
        <f t="shared" si="522"/>
        <v>0.37035879629629637</v>
      </c>
      <c r="CB282" s="63">
        <f t="shared" si="523"/>
        <v>0.36684027777777783</v>
      </c>
      <c r="CC282" s="63">
        <f t="shared" si="524"/>
        <v>0.41267361111111112</v>
      </c>
      <c r="CD282" s="63">
        <f t="shared" si="525"/>
        <v>0.4072337962962963</v>
      </c>
      <c r="CE282" s="63">
        <f t="shared" si="526"/>
        <v>0.41765046296296299</v>
      </c>
      <c r="CF282" s="63">
        <f t="shared" si="527"/>
        <v>0.41759259259259263</v>
      </c>
      <c r="CG282" s="63">
        <f t="shared" si="528"/>
        <v>0.41689814814814818</v>
      </c>
      <c r="CH282" s="36"/>
      <c r="CI282" s="36"/>
      <c r="CJ282" s="36"/>
      <c r="CK282" s="36"/>
      <c r="CL282" s="60">
        <v>60</v>
      </c>
    </row>
    <row r="283" spans="1:90" ht="26.25" customHeight="1" x14ac:dyDescent="0.25">
      <c r="A283" s="37">
        <v>40</v>
      </c>
      <c r="B283" s="38"/>
      <c r="C283" s="39" t="s">
        <v>31</v>
      </c>
      <c r="D283" s="39">
        <v>30</v>
      </c>
      <c r="E283" s="39"/>
      <c r="F283" s="42"/>
      <c r="G283" s="40">
        <v>84.61</v>
      </c>
      <c r="H283" s="41">
        <f t="shared" si="473"/>
        <v>89.02</v>
      </c>
      <c r="I283" s="42">
        <v>88.96</v>
      </c>
      <c r="J283" s="43">
        <f t="shared" si="470"/>
        <v>-8.6181055155892773E-4</v>
      </c>
      <c r="K283" s="44">
        <f t="shared" si="471"/>
        <v>-7.6666666666682204E-2</v>
      </c>
      <c r="L283" s="45" t="s">
        <v>185</v>
      </c>
      <c r="M283" s="126" t="s">
        <v>1229</v>
      </c>
      <c r="N283" s="46">
        <f t="shared" si="484"/>
        <v>89.036666666666676</v>
      </c>
      <c r="O283" s="46">
        <f t="shared" ref="O283:O346" si="549">0.09-0.12</f>
        <v>-0.03</v>
      </c>
      <c r="P283" s="42">
        <v>89.08</v>
      </c>
      <c r="Q283" s="46">
        <f t="shared" ref="Q283:Q346" si="550">4.47-0.12</f>
        <v>4.3499999999999996</v>
      </c>
      <c r="R283" s="39">
        <v>84.66</v>
      </c>
      <c r="S283" s="46">
        <f t="shared" ref="S283:S346" si="551">-0.2+4.47-0.12</f>
        <v>4.1499999999999995</v>
      </c>
      <c r="T283" s="40">
        <v>84.9</v>
      </c>
      <c r="U283" s="47" t="str">
        <f t="shared" si="462"/>
        <v/>
      </c>
      <c r="V283" s="47" t="str">
        <f t="shared" si="463"/>
        <v/>
      </c>
      <c r="W283" s="48"/>
      <c r="X283" s="48"/>
      <c r="Y283" s="48"/>
      <c r="Z283" s="48"/>
      <c r="AA283" s="48"/>
      <c r="AB283" s="48"/>
      <c r="AC283" s="49"/>
      <c r="AD283" s="49"/>
      <c r="AE283" s="51">
        <f t="shared" si="486"/>
        <v>40</v>
      </c>
      <c r="AF283" s="51" t="str">
        <f t="shared" si="487"/>
        <v/>
      </c>
      <c r="AG283" s="51" t="str">
        <f t="shared" si="488"/>
        <v>l</v>
      </c>
      <c r="AH283" s="51">
        <f t="shared" si="489"/>
        <v>30</v>
      </c>
      <c r="AI283" s="52">
        <f t="shared" si="490"/>
        <v>89.02</v>
      </c>
      <c r="AJ283" s="68" t="s">
        <v>31</v>
      </c>
      <c r="AK283" s="53"/>
      <c r="AL283" s="52"/>
      <c r="AM283" s="53">
        <f t="shared" si="492"/>
        <v>30</v>
      </c>
      <c r="AN283" s="53">
        <f>IF(AJ283&lt;&gt;"",IF(AJ283="o",VLOOKUP(AM283,OpenSect!$A$1:$D$11,2),IF(AJ283="u",VLOOKUP(AM283,UpHill!$A$1:$D$35,2),IF(AJ283="d",VLOOKUP(AM283,DownHill!$A$3:$D$29,2),IF(AJ283="f",VLOOKUP(AM283,FlatUnd!$A$2:$D$30,2),IF(AJ283="t",VLOOKUP(AM283,TimeAdd!$A$1:$D$176,2),IF(AJ283="l",VLOOKUP(AM283,SLimit!$A$1:$D$8,2),AN282)))))),AN282)</f>
        <v>35</v>
      </c>
      <c r="AO283" s="53">
        <f>IF(AJ283&lt;&gt;"",IF(AJ283="o",VLOOKUP(AM283,OpenSect!$A$1:$D$11,3),IF(AJ283="u",VLOOKUP(AM283,UpHill!$A$1:$D$35,3),IF(AJ283="d",VLOOKUP(AM283,DownHill!$A$3:$D$29,3),IF(AJ283="f",VLOOKUP(AM283,FlatUnd!$A$2:$D$30,3),IF(AJ283="t",VLOOKUP(AM283,TimeAdd!$A$1:$D$18,3),IF(AJ283="l",VLOOKUP(AM283,SLimit!$A$1:$D$8,3),AO282)))))),AO282)</f>
        <v>40</v>
      </c>
      <c r="AP283" s="53">
        <f>IF(AJ283&lt;&gt;"",IF(AJ283="o",VLOOKUP(AM283,OpenSect!$A$1:$D$11,4),IF(AJ283="u",VLOOKUP(AM283,UpHill!$A$1:$D$35,4),IF(AJ283="d",VLOOKUP(AM283,DownHill!$A$3:$D$29,4),IF(AJ283="f",VLOOKUP(AM283,FlatUnd!$A$2:$D$30,4),IF(AJ283="t",VLOOKUP(AM283,TimeAdd!$A$1:$D$18,4),IF(AJ283="l",VLOOKUP(AM283,SLimit!$A$1:$D$8,4),AP282)))))),AP282)</f>
        <v>45</v>
      </c>
      <c r="AQ283" s="53" t="str">
        <f t="shared" si="493"/>
        <v>60</v>
      </c>
      <c r="AR283" s="54" t="str">
        <f t="shared" si="494"/>
        <v>60 Speed limit [Camera]</v>
      </c>
      <c r="AS283" s="55"/>
      <c r="AT283" s="55"/>
      <c r="AU283" s="56">
        <f>IF(GroupStTimes!$A$8=0,MIN(CB283,CD283,CF283),MIN(BZ283,CB283,CD283,CF283))</f>
        <v>0.36487268518518523</v>
      </c>
      <c r="AV283" s="56">
        <f>IF(GroupStTimes!$A$8=0,MAX(CC283,CE283,CG283),MAX(CA283,CC283,CE283,CG283))</f>
        <v>0.41771990740740744</v>
      </c>
      <c r="AW283" s="57" t="str">
        <f t="shared" si="495"/>
        <v/>
      </c>
      <c r="AX283" s="58" t="str">
        <f t="shared" si="496"/>
        <v/>
      </c>
      <c r="AY283" s="58" t="str">
        <f t="shared" si="497"/>
        <v/>
      </c>
      <c r="AZ283" s="31">
        <f t="shared" si="498"/>
        <v>87.31</v>
      </c>
      <c r="BA283" s="59">
        <f t="shared" si="499"/>
        <v>0.36250000000000004</v>
      </c>
      <c r="BB283" s="59">
        <f t="shared" si="500"/>
        <v>0.36805555555555564</v>
      </c>
      <c r="BC283" s="59">
        <f t="shared" si="501"/>
        <v>0.3645370370370371</v>
      </c>
      <c r="BD283" s="59">
        <f t="shared" si="502"/>
        <v>0.41037037037037039</v>
      </c>
      <c r="BE283" s="59">
        <f t="shared" si="503"/>
        <v>0.40493055555555557</v>
      </c>
      <c r="BF283" s="59">
        <f t="shared" si="504"/>
        <v>0.41534722222222226</v>
      </c>
      <c r="BG283" s="59">
        <f t="shared" si="505"/>
        <v>0.4152893518518519</v>
      </c>
      <c r="BH283" s="59">
        <f t="shared" si="506"/>
        <v>0.41459490740740745</v>
      </c>
      <c r="BI283" s="31">
        <f t="shared" si="507"/>
        <v>1.7099999999999937</v>
      </c>
      <c r="BJ283" s="61">
        <f t="shared" ref="BJ283:BM283" si="552">IF($AJ282="t",IF(AM281=0,0,$BI283/AM281),IF(AM282=0,0,$BI283/AM282))</f>
        <v>5.6999999999999794E-2</v>
      </c>
      <c r="BK283" s="61">
        <f t="shared" si="552"/>
        <v>5.6999999999999794E-2</v>
      </c>
      <c r="BL283" s="61">
        <f t="shared" si="552"/>
        <v>5.6999999999999794E-2</v>
      </c>
      <c r="BM283" s="61">
        <f t="shared" si="552"/>
        <v>5.6999999999999794E-2</v>
      </c>
      <c r="BN283" s="62">
        <f t="shared" si="509"/>
        <v>0</v>
      </c>
      <c r="BO283" s="62">
        <f t="shared" si="510"/>
        <v>3</v>
      </c>
      <c r="BP283" s="62">
        <f t="shared" si="511"/>
        <v>25</v>
      </c>
      <c r="BQ283" s="62">
        <f t="shared" si="512"/>
        <v>0</v>
      </c>
      <c r="BR283" s="62">
        <f t="shared" si="513"/>
        <v>3</v>
      </c>
      <c r="BS283" s="62">
        <f t="shared" si="514"/>
        <v>25</v>
      </c>
      <c r="BT283" s="62">
        <f t="shared" si="515"/>
        <v>0</v>
      </c>
      <c r="BU283" s="62">
        <f t="shared" si="516"/>
        <v>3</v>
      </c>
      <c r="BV283" s="62">
        <f t="shared" si="517"/>
        <v>25</v>
      </c>
      <c r="BW283" s="62">
        <f t="shared" si="518"/>
        <v>0</v>
      </c>
      <c r="BX283" s="62">
        <f t="shared" si="519"/>
        <v>3</v>
      </c>
      <c r="BY283" s="62">
        <f t="shared" si="520"/>
        <v>25</v>
      </c>
      <c r="BZ283" s="63">
        <f t="shared" si="521"/>
        <v>0.36487268518518523</v>
      </c>
      <c r="CA283" s="63">
        <f t="shared" si="522"/>
        <v>0.37042824074074082</v>
      </c>
      <c r="CB283" s="63">
        <f t="shared" si="523"/>
        <v>0.36690972222222229</v>
      </c>
      <c r="CC283" s="63">
        <f t="shared" si="524"/>
        <v>0.41274305555555557</v>
      </c>
      <c r="CD283" s="63">
        <f t="shared" si="525"/>
        <v>0.40730324074074076</v>
      </c>
      <c r="CE283" s="63">
        <f t="shared" si="526"/>
        <v>0.41771990740740744</v>
      </c>
      <c r="CF283" s="63">
        <f t="shared" si="527"/>
        <v>0.41766203703703708</v>
      </c>
      <c r="CG283" s="63">
        <f t="shared" si="528"/>
        <v>0.41696759259259264</v>
      </c>
      <c r="CH283" s="36"/>
      <c r="CI283" s="36"/>
      <c r="CJ283" s="36"/>
      <c r="CK283" s="36"/>
      <c r="CL283" s="60">
        <v>60</v>
      </c>
    </row>
    <row r="284" spans="1:90" ht="26.25" customHeight="1" x14ac:dyDescent="0.25">
      <c r="A284" s="37">
        <v>40</v>
      </c>
      <c r="B284" s="38"/>
      <c r="C284" s="39"/>
      <c r="D284" s="39"/>
      <c r="E284" s="39"/>
      <c r="F284" s="42"/>
      <c r="G284" s="40">
        <v>85.3</v>
      </c>
      <c r="H284" s="41">
        <f t="shared" si="473"/>
        <v>89.73</v>
      </c>
      <c r="I284" s="42">
        <v>89.679999999999993</v>
      </c>
      <c r="J284" s="43">
        <f t="shared" si="470"/>
        <v>-6.6904549509369179E-4</v>
      </c>
      <c r="K284" s="44">
        <f t="shared" si="471"/>
        <v>-6.0000000000002274E-2</v>
      </c>
      <c r="L284" s="45" t="s">
        <v>214</v>
      </c>
      <c r="M284" s="126" t="s">
        <v>1229</v>
      </c>
      <c r="N284" s="46">
        <f t="shared" si="484"/>
        <v>89.74</v>
      </c>
      <c r="O284" s="46">
        <f t="shared" si="549"/>
        <v>-0.03</v>
      </c>
      <c r="P284" s="42">
        <v>89.789999999999992</v>
      </c>
      <c r="Q284" s="46">
        <f t="shared" si="550"/>
        <v>4.3499999999999996</v>
      </c>
      <c r="R284" s="39">
        <v>85.36</v>
      </c>
      <c r="S284" s="46">
        <f t="shared" si="551"/>
        <v>4.1499999999999995</v>
      </c>
      <c r="T284" s="40">
        <v>85.6</v>
      </c>
      <c r="U284" s="47" t="str">
        <f t="shared" si="462"/>
        <v/>
      </c>
      <c r="V284" s="47" t="str">
        <f t="shared" si="463"/>
        <v/>
      </c>
      <c r="W284" s="48"/>
      <c r="X284" s="48"/>
      <c r="Y284" s="48"/>
      <c r="Z284" s="48"/>
      <c r="AA284" s="48"/>
      <c r="AB284" s="48"/>
      <c r="AC284" s="49"/>
      <c r="AD284" s="49"/>
      <c r="AE284" s="51">
        <f t="shared" si="486"/>
        <v>40</v>
      </c>
      <c r="AF284" s="51" t="str">
        <f t="shared" si="487"/>
        <v/>
      </c>
      <c r="AG284" s="51" t="str">
        <f t="shared" si="488"/>
        <v/>
      </c>
      <c r="AH284" s="51" t="str">
        <f t="shared" si="489"/>
        <v/>
      </c>
      <c r="AI284" s="52">
        <f t="shared" si="490"/>
        <v>89.73</v>
      </c>
      <c r="AJ284" s="68"/>
      <c r="AK284" s="53"/>
      <c r="AL284" s="52"/>
      <c r="AM284" s="53">
        <f t="shared" si="492"/>
        <v>30</v>
      </c>
      <c r="AN284" s="53">
        <f>IF(AJ284&lt;&gt;"",IF(AJ284="o",VLOOKUP(AM284,OpenSect!$A$1:$D$11,2),IF(AJ284="u",VLOOKUP(AM284,UpHill!$A$1:$D$35,2),IF(AJ284="d",VLOOKUP(AM284,DownHill!$A$3:$D$29,2),IF(AJ284="f",VLOOKUP(AM284,FlatUnd!$A$2:$D$30,2),IF(AJ284="t",VLOOKUP(AM284,TimeAdd!$A$1:$D$176,2),IF(AJ284="l",VLOOKUP(AM284,SLimit!$A$1:$D$8,2),AN283)))))),AN283)</f>
        <v>35</v>
      </c>
      <c r="AO284" s="53">
        <f>IF(AJ284&lt;&gt;"",IF(AJ284="o",VLOOKUP(AM284,OpenSect!$A$1:$D$11,3),IF(AJ284="u",VLOOKUP(AM284,UpHill!$A$1:$D$35,3),IF(AJ284="d",VLOOKUP(AM284,DownHill!$A$3:$D$29,3),IF(AJ284="f",VLOOKUP(AM284,FlatUnd!$A$2:$D$30,3),IF(AJ284="t",VLOOKUP(AM284,TimeAdd!$A$1:$D$18,3),IF(AJ284="l",VLOOKUP(AM284,SLimit!$A$1:$D$8,3),AO283)))))),AO283)</f>
        <v>40</v>
      </c>
      <c r="AP284" s="53">
        <f>IF(AJ284&lt;&gt;"",IF(AJ284="o",VLOOKUP(AM284,OpenSect!$A$1:$D$11,4),IF(AJ284="u",VLOOKUP(AM284,UpHill!$A$1:$D$35,4),IF(AJ284="d",VLOOKUP(AM284,DownHill!$A$3:$D$29,4),IF(AJ284="f",VLOOKUP(AM284,FlatUnd!$A$2:$D$30,4),IF(AJ284="t",VLOOKUP(AM284,TimeAdd!$A$1:$D$18,4),IF(AJ284="l",VLOOKUP(AM284,SLimit!$A$1:$D$8,4),AP283)))))),AP283)</f>
        <v>45</v>
      </c>
      <c r="AQ284" s="53" t="str">
        <f t="shared" si="493"/>
        <v>60</v>
      </c>
      <c r="AR284" s="54" t="str">
        <f t="shared" si="494"/>
        <v>Diagrammatic sign:  Additional lane.  250m</v>
      </c>
      <c r="AS284" s="55"/>
      <c r="AT284" s="55"/>
      <c r="AU284" s="56">
        <f>IF(GroupStTimes!$A$8=0,MIN(CB284,CD284,CF284),MIN(BZ284,CB284,CD284,CF284))</f>
        <v>0.36585648148148153</v>
      </c>
      <c r="AV284" s="56">
        <f>IF(GroupStTimes!$A$8=0,MAX(CC284,CE284,CG284),MAX(CA284,CC284,CE284,CG284))</f>
        <v>0.41846064814814821</v>
      </c>
      <c r="AW284" s="57" t="str">
        <f t="shared" si="495"/>
        <v/>
      </c>
      <c r="AX284" s="58" t="str">
        <f t="shared" si="496"/>
        <v/>
      </c>
      <c r="AY284" s="58" t="str">
        <f t="shared" si="497"/>
        <v/>
      </c>
      <c r="AZ284" s="31">
        <f t="shared" si="498"/>
        <v>89.02</v>
      </c>
      <c r="BA284" s="59">
        <f t="shared" si="499"/>
        <v>0.36487268518518523</v>
      </c>
      <c r="BB284" s="59">
        <f t="shared" si="500"/>
        <v>0.37042824074074082</v>
      </c>
      <c r="BC284" s="59">
        <f t="shared" si="501"/>
        <v>0.36690972222222229</v>
      </c>
      <c r="BD284" s="59">
        <f t="shared" si="502"/>
        <v>0.41274305555555557</v>
      </c>
      <c r="BE284" s="59">
        <f t="shared" si="503"/>
        <v>0.40730324074074076</v>
      </c>
      <c r="BF284" s="59">
        <f t="shared" si="504"/>
        <v>0.41771990740740744</v>
      </c>
      <c r="BG284" s="59">
        <f t="shared" si="505"/>
        <v>0.41766203703703708</v>
      </c>
      <c r="BH284" s="59">
        <f t="shared" si="506"/>
        <v>0.41696759259259264</v>
      </c>
      <c r="BI284" s="31">
        <f t="shared" si="507"/>
        <v>0.71000000000000796</v>
      </c>
      <c r="BJ284" s="61">
        <f t="shared" ref="BJ284:BM284" si="553">IF($AJ283="t",IF(AM282=0,0,$BI284/AM282),IF(AM283=0,0,$BI284/AM283))</f>
        <v>2.3666666666666933E-2</v>
      </c>
      <c r="BK284" s="61">
        <f t="shared" si="553"/>
        <v>2.0285714285714514E-2</v>
      </c>
      <c r="BL284" s="61">
        <f t="shared" si="553"/>
        <v>1.77500000000002E-2</v>
      </c>
      <c r="BM284" s="61">
        <f t="shared" si="553"/>
        <v>1.5777777777777953E-2</v>
      </c>
      <c r="BN284" s="62">
        <f t="shared" si="509"/>
        <v>0</v>
      </c>
      <c r="BO284" s="62">
        <f t="shared" si="510"/>
        <v>1</v>
      </c>
      <c r="BP284" s="62">
        <f t="shared" si="511"/>
        <v>25</v>
      </c>
      <c r="BQ284" s="62">
        <f t="shared" si="512"/>
        <v>0</v>
      </c>
      <c r="BR284" s="62">
        <f t="shared" si="513"/>
        <v>1</v>
      </c>
      <c r="BS284" s="62">
        <f t="shared" si="514"/>
        <v>13</v>
      </c>
      <c r="BT284" s="62">
        <f t="shared" si="515"/>
        <v>0</v>
      </c>
      <c r="BU284" s="62">
        <f t="shared" si="516"/>
        <v>1</v>
      </c>
      <c r="BV284" s="62">
        <f t="shared" si="517"/>
        <v>4</v>
      </c>
      <c r="BW284" s="62">
        <f t="shared" si="518"/>
        <v>0</v>
      </c>
      <c r="BX284" s="62">
        <f t="shared" si="519"/>
        <v>0</v>
      </c>
      <c r="BY284" s="62">
        <f t="shared" si="520"/>
        <v>57</v>
      </c>
      <c r="BZ284" s="63">
        <f t="shared" si="521"/>
        <v>0.36585648148148153</v>
      </c>
      <c r="CA284" s="63">
        <f t="shared" si="522"/>
        <v>0.37141203703703712</v>
      </c>
      <c r="CB284" s="63">
        <f t="shared" si="523"/>
        <v>0.36775462962962968</v>
      </c>
      <c r="CC284" s="63">
        <f t="shared" si="524"/>
        <v>0.41358796296296296</v>
      </c>
      <c r="CD284" s="63">
        <f t="shared" si="525"/>
        <v>0.40804398148148152</v>
      </c>
      <c r="CE284" s="63">
        <f t="shared" si="526"/>
        <v>0.41846064814814821</v>
      </c>
      <c r="CF284" s="63">
        <f t="shared" si="527"/>
        <v>0.4183217592592593</v>
      </c>
      <c r="CG284" s="63">
        <f t="shared" si="528"/>
        <v>0.41762731481481485</v>
      </c>
      <c r="CH284" s="36"/>
      <c r="CI284" s="36"/>
      <c r="CJ284" s="36"/>
      <c r="CK284" s="36"/>
      <c r="CL284" s="60">
        <v>60</v>
      </c>
    </row>
    <row r="285" spans="1:90" ht="26.25" customHeight="1" x14ac:dyDescent="0.25">
      <c r="A285" s="37">
        <v>40</v>
      </c>
      <c r="B285" s="38"/>
      <c r="C285" s="39" t="s">
        <v>31</v>
      </c>
      <c r="D285" s="39">
        <v>30</v>
      </c>
      <c r="E285" s="39"/>
      <c r="F285" s="42"/>
      <c r="G285" s="40">
        <v>85.95</v>
      </c>
      <c r="H285" s="41">
        <f t="shared" si="473"/>
        <v>90.37</v>
      </c>
      <c r="I285" s="42">
        <v>90.320000000000007</v>
      </c>
      <c r="J285" s="43">
        <f t="shared" si="470"/>
        <v>-7.3811632713295682E-4</v>
      </c>
      <c r="K285" s="44">
        <f t="shared" si="471"/>
        <v>-6.6666666666648666E-2</v>
      </c>
      <c r="L285" s="45" t="s">
        <v>215</v>
      </c>
      <c r="M285" s="126" t="s">
        <v>1229</v>
      </c>
      <c r="N285" s="46">
        <f t="shared" si="484"/>
        <v>90.386666666666656</v>
      </c>
      <c r="O285" s="46">
        <f t="shared" si="549"/>
        <v>-0.03</v>
      </c>
      <c r="P285" s="42">
        <v>90.43</v>
      </c>
      <c r="Q285" s="46">
        <f t="shared" si="550"/>
        <v>4.3499999999999996</v>
      </c>
      <c r="R285" s="39">
        <v>86.01</v>
      </c>
      <c r="S285" s="46">
        <f t="shared" si="551"/>
        <v>4.1499999999999995</v>
      </c>
      <c r="T285" s="40">
        <v>86.25</v>
      </c>
      <c r="U285" s="47" t="str">
        <f t="shared" si="462"/>
        <v/>
      </c>
      <c r="V285" s="47" t="str">
        <f t="shared" si="463"/>
        <v/>
      </c>
      <c r="W285" s="48"/>
      <c r="X285" s="48"/>
      <c r="Y285" s="48"/>
      <c r="Z285" s="48"/>
      <c r="AA285" s="48"/>
      <c r="AB285" s="48"/>
      <c r="AC285" s="49"/>
      <c r="AD285" s="49"/>
      <c r="AE285" s="51">
        <f t="shared" si="486"/>
        <v>40</v>
      </c>
      <c r="AF285" s="51" t="str">
        <f t="shared" si="487"/>
        <v/>
      </c>
      <c r="AG285" s="51" t="str">
        <f t="shared" si="488"/>
        <v>l</v>
      </c>
      <c r="AH285" s="51">
        <f t="shared" si="489"/>
        <v>30</v>
      </c>
      <c r="AI285" s="52">
        <f t="shared" si="490"/>
        <v>90.37</v>
      </c>
      <c r="AJ285" s="68" t="s">
        <v>31</v>
      </c>
      <c r="AK285" s="53"/>
      <c r="AL285" s="52"/>
      <c r="AM285" s="53">
        <f t="shared" si="492"/>
        <v>30</v>
      </c>
      <c r="AN285" s="53">
        <f>IF(AJ285&lt;&gt;"",IF(AJ285="o",VLOOKUP(AM285,OpenSect!$A$1:$D$11,2),IF(AJ285="u",VLOOKUP(AM285,UpHill!$A$1:$D$35,2),IF(AJ285="d",VLOOKUP(AM285,DownHill!$A$3:$D$29,2),IF(AJ285="f",VLOOKUP(AM285,FlatUnd!$A$2:$D$30,2),IF(AJ285="t",VLOOKUP(AM285,TimeAdd!$A$1:$D$176,2),IF(AJ285="l",VLOOKUP(AM285,SLimit!$A$1:$D$8,2),AN284)))))),AN284)</f>
        <v>35</v>
      </c>
      <c r="AO285" s="53">
        <f>IF(AJ285&lt;&gt;"",IF(AJ285="o",VLOOKUP(AM285,OpenSect!$A$1:$D$11,3),IF(AJ285="u",VLOOKUP(AM285,UpHill!$A$1:$D$35,3),IF(AJ285="d",VLOOKUP(AM285,DownHill!$A$3:$D$29,3),IF(AJ285="f",VLOOKUP(AM285,FlatUnd!$A$2:$D$30,3),IF(AJ285="t",VLOOKUP(AM285,TimeAdd!$A$1:$D$18,3),IF(AJ285="l",VLOOKUP(AM285,SLimit!$A$1:$D$8,3),AO284)))))),AO284)</f>
        <v>40</v>
      </c>
      <c r="AP285" s="53">
        <f>IF(AJ285&lt;&gt;"",IF(AJ285="o",VLOOKUP(AM285,OpenSect!$A$1:$D$11,4),IF(AJ285="u",VLOOKUP(AM285,UpHill!$A$1:$D$35,4),IF(AJ285="d",VLOOKUP(AM285,DownHill!$A$3:$D$29,4),IF(AJ285="f",VLOOKUP(AM285,FlatUnd!$A$2:$D$30,4),IF(AJ285="t",VLOOKUP(AM285,TimeAdd!$A$1:$D$18,4),IF(AJ285="l",VLOOKUP(AM285,SLimit!$A$1:$D$8,4),AP284)))))),AP284)</f>
        <v>45</v>
      </c>
      <c r="AQ285" s="53" t="str">
        <f t="shared" si="493"/>
        <v>60</v>
      </c>
      <c r="AR285" s="54" t="str">
        <f t="shared" si="494"/>
        <v>Traffic Light. Carry straight on.</v>
      </c>
      <c r="AS285" s="55"/>
      <c r="AT285" s="55"/>
      <c r="AU285" s="56">
        <f>IF(GroupStTimes!$A$8=0,MIN(CB285,CD285,CF285),MIN(BZ285,CB285,CD285,CF285))</f>
        <v>0.36674768518518525</v>
      </c>
      <c r="AV285" s="56">
        <f>IF(GroupStTimes!$A$8=0,MAX(CC285,CE285,CG285),MAX(CA285,CC285,CE285,CG285))</f>
        <v>0.41913194444444446</v>
      </c>
      <c r="AW285" s="57" t="str">
        <f t="shared" si="495"/>
        <v/>
      </c>
      <c r="AX285" s="58" t="str">
        <f t="shared" si="496"/>
        <v/>
      </c>
      <c r="AY285" s="58" t="str">
        <f t="shared" si="497"/>
        <v/>
      </c>
      <c r="AZ285" s="31">
        <f t="shared" si="498"/>
        <v>89.02</v>
      </c>
      <c r="BA285" s="59">
        <f t="shared" si="499"/>
        <v>0.36487268518518523</v>
      </c>
      <c r="BB285" s="59">
        <f t="shared" si="500"/>
        <v>0.37042824074074082</v>
      </c>
      <c r="BC285" s="59">
        <f t="shared" si="501"/>
        <v>0.36690972222222229</v>
      </c>
      <c r="BD285" s="59">
        <f t="shared" si="502"/>
        <v>0.41274305555555557</v>
      </c>
      <c r="BE285" s="59">
        <f t="shared" si="503"/>
        <v>0.40730324074074076</v>
      </c>
      <c r="BF285" s="59">
        <f t="shared" si="504"/>
        <v>0.41771990740740744</v>
      </c>
      <c r="BG285" s="59">
        <f t="shared" si="505"/>
        <v>0.41766203703703708</v>
      </c>
      <c r="BH285" s="59">
        <f t="shared" si="506"/>
        <v>0.41696759259259264</v>
      </c>
      <c r="BI285" s="31">
        <f t="shared" si="507"/>
        <v>1.3500000000000085</v>
      </c>
      <c r="BJ285" s="61">
        <f t="shared" ref="BJ285:BM285" si="554">IF($AJ284="t",IF(AM283=0,0,$BI285/AM283),IF(AM284=0,0,$BI285/AM284))</f>
        <v>4.5000000000000283E-2</v>
      </c>
      <c r="BK285" s="61">
        <f t="shared" si="554"/>
        <v>3.8571428571428812E-2</v>
      </c>
      <c r="BL285" s="61">
        <f t="shared" si="554"/>
        <v>3.375000000000021E-2</v>
      </c>
      <c r="BM285" s="61">
        <f t="shared" si="554"/>
        <v>3.000000000000019E-2</v>
      </c>
      <c r="BN285" s="62">
        <f t="shared" si="509"/>
        <v>0</v>
      </c>
      <c r="BO285" s="62">
        <f t="shared" si="510"/>
        <v>2</v>
      </c>
      <c r="BP285" s="62">
        <f t="shared" si="511"/>
        <v>42</v>
      </c>
      <c r="BQ285" s="62">
        <f t="shared" si="512"/>
        <v>0</v>
      </c>
      <c r="BR285" s="62">
        <f t="shared" si="513"/>
        <v>2</v>
      </c>
      <c r="BS285" s="62">
        <f t="shared" si="514"/>
        <v>19</v>
      </c>
      <c r="BT285" s="62">
        <f t="shared" si="515"/>
        <v>0</v>
      </c>
      <c r="BU285" s="62">
        <f t="shared" si="516"/>
        <v>2</v>
      </c>
      <c r="BV285" s="62">
        <f t="shared" si="517"/>
        <v>2</v>
      </c>
      <c r="BW285" s="62">
        <f t="shared" si="518"/>
        <v>0</v>
      </c>
      <c r="BX285" s="62">
        <f t="shared" si="519"/>
        <v>1</v>
      </c>
      <c r="BY285" s="62">
        <f t="shared" si="520"/>
        <v>48</v>
      </c>
      <c r="BZ285" s="63">
        <f t="shared" si="521"/>
        <v>0.36674768518518525</v>
      </c>
      <c r="CA285" s="63">
        <f t="shared" si="522"/>
        <v>0.37230324074074084</v>
      </c>
      <c r="CB285" s="63">
        <f t="shared" si="523"/>
        <v>0.36851851851851858</v>
      </c>
      <c r="CC285" s="63">
        <f t="shared" si="524"/>
        <v>0.41435185185185186</v>
      </c>
      <c r="CD285" s="63">
        <f t="shared" si="525"/>
        <v>0.40871527777777777</v>
      </c>
      <c r="CE285" s="63">
        <f t="shared" si="526"/>
        <v>0.41913194444444446</v>
      </c>
      <c r="CF285" s="63">
        <f t="shared" si="527"/>
        <v>0.41891203703703705</v>
      </c>
      <c r="CG285" s="63">
        <f t="shared" si="528"/>
        <v>0.41821759259259261</v>
      </c>
      <c r="CH285" s="36"/>
      <c r="CI285" s="36"/>
      <c r="CJ285" s="36"/>
      <c r="CK285" s="36"/>
      <c r="CL285" s="60">
        <v>60</v>
      </c>
    </row>
    <row r="286" spans="1:90" ht="40.5" x14ac:dyDescent="0.25">
      <c r="A286" s="37">
        <v>40</v>
      </c>
      <c r="B286" s="38"/>
      <c r="C286" s="39"/>
      <c r="D286" s="39"/>
      <c r="E286" s="39"/>
      <c r="F286" s="42"/>
      <c r="G286" s="40">
        <v>86.27</v>
      </c>
      <c r="H286" s="41">
        <f t="shared" si="473"/>
        <v>90.69</v>
      </c>
      <c r="I286" s="42">
        <v>90.64</v>
      </c>
      <c r="J286" s="43">
        <f t="shared" si="470"/>
        <v>-7.3551044424826652E-4</v>
      </c>
      <c r="K286" s="44">
        <f t="shared" si="471"/>
        <v>-6.6666666666662877E-2</v>
      </c>
      <c r="L286" s="45" t="s">
        <v>216</v>
      </c>
      <c r="M286" s="126" t="s">
        <v>1229</v>
      </c>
      <c r="N286" s="46">
        <f t="shared" si="484"/>
        <v>90.706666666666663</v>
      </c>
      <c r="O286" s="46">
        <f t="shared" si="549"/>
        <v>-0.03</v>
      </c>
      <c r="P286" s="42">
        <v>90.75</v>
      </c>
      <c r="Q286" s="46">
        <f t="shared" si="550"/>
        <v>4.3499999999999996</v>
      </c>
      <c r="R286" s="39">
        <v>86.33</v>
      </c>
      <c r="S286" s="46">
        <f t="shared" si="551"/>
        <v>4.1499999999999995</v>
      </c>
      <c r="T286" s="40">
        <v>86.57</v>
      </c>
      <c r="U286" s="47" t="str">
        <f t="shared" si="462"/>
        <v/>
      </c>
      <c r="V286" s="47" t="str">
        <f t="shared" si="463"/>
        <v/>
      </c>
      <c r="W286" s="48"/>
      <c r="X286" s="48"/>
      <c r="Y286" s="48"/>
      <c r="Z286" s="48"/>
      <c r="AA286" s="48"/>
      <c r="AB286" s="48"/>
      <c r="AC286" s="49"/>
      <c r="AD286" s="49"/>
      <c r="AE286" s="51">
        <f t="shared" si="486"/>
        <v>40</v>
      </c>
      <c r="AF286" s="51" t="str">
        <f t="shared" si="487"/>
        <v/>
      </c>
      <c r="AG286" s="51" t="str">
        <f t="shared" si="488"/>
        <v/>
      </c>
      <c r="AH286" s="51" t="str">
        <f t="shared" si="489"/>
        <v/>
      </c>
      <c r="AI286" s="52">
        <f t="shared" si="490"/>
        <v>90.69</v>
      </c>
      <c r="AJ286" s="68"/>
      <c r="AK286" s="53"/>
      <c r="AL286" s="52"/>
      <c r="AM286" s="53">
        <f t="shared" si="492"/>
        <v>30</v>
      </c>
      <c r="AN286" s="53">
        <f>IF(AJ286&lt;&gt;"",IF(AJ286="o",VLOOKUP(AM286,OpenSect!$A$1:$D$11,2),IF(AJ286="u",VLOOKUP(AM286,UpHill!$A$1:$D$35,2),IF(AJ286="d",VLOOKUP(AM286,DownHill!$A$3:$D$29,2),IF(AJ286="f",VLOOKUP(AM286,FlatUnd!$A$2:$D$30,2),IF(AJ286="t",VLOOKUP(AM286,TimeAdd!$A$1:$D$176,2),IF(AJ286="l",VLOOKUP(AM286,SLimit!$A$1:$D$8,2),AN285)))))),AN285)</f>
        <v>35</v>
      </c>
      <c r="AO286" s="53">
        <f>IF(AJ286&lt;&gt;"",IF(AJ286="o",VLOOKUP(AM286,OpenSect!$A$1:$D$11,3),IF(AJ286="u",VLOOKUP(AM286,UpHill!$A$1:$D$35,3),IF(AJ286="d",VLOOKUP(AM286,DownHill!$A$3:$D$29,3),IF(AJ286="f",VLOOKUP(AM286,FlatUnd!$A$2:$D$30,3),IF(AJ286="t",VLOOKUP(AM286,TimeAdd!$A$1:$D$18,3),IF(AJ286="l",VLOOKUP(AM286,SLimit!$A$1:$D$8,3),AO285)))))),AO285)</f>
        <v>40</v>
      </c>
      <c r="AP286" s="53">
        <f>IF(AJ286&lt;&gt;"",IF(AJ286="o",VLOOKUP(AM286,OpenSect!$A$1:$D$11,4),IF(AJ286="u",VLOOKUP(AM286,UpHill!$A$1:$D$35,4),IF(AJ286="d",VLOOKUP(AM286,DownHill!$A$3:$D$29,4),IF(AJ286="f",VLOOKUP(AM286,FlatUnd!$A$2:$D$30,4),IF(AJ286="t",VLOOKUP(AM286,TimeAdd!$A$1:$D$18,4),IF(AJ286="l",VLOOKUP(AM286,SLimit!$A$1:$D$8,4),AP285)))))),AP285)</f>
        <v>45</v>
      </c>
      <c r="AQ286" s="53" t="str">
        <f t="shared" si="493"/>
        <v>60</v>
      </c>
      <c r="AR286" s="54" t="str">
        <f t="shared" si="494"/>
        <v>Howick {Straight} / {Left} R103, N3 [Highway], Midmar</v>
      </c>
      <c r="AS286" s="55"/>
      <c r="AT286" s="55"/>
      <c r="AU286" s="56">
        <f>IF(GroupStTimes!$A$8=0,MIN(CB286,CD286,CF286),MIN(BZ286,CB286,CD286,CF286))</f>
        <v>0.36718750000000006</v>
      </c>
      <c r="AV286" s="56">
        <f>IF(GroupStTimes!$A$8=0,MAX(CC286,CE286,CG286),MAX(CA286,CC286,CE286,CG286))</f>
        <v>0.41945601851851855</v>
      </c>
      <c r="AW286" s="57" t="str">
        <f t="shared" si="495"/>
        <v/>
      </c>
      <c r="AX286" s="58" t="str">
        <f t="shared" si="496"/>
        <v/>
      </c>
      <c r="AY286" s="58" t="str">
        <f t="shared" si="497"/>
        <v/>
      </c>
      <c r="AZ286" s="31">
        <f t="shared" si="498"/>
        <v>89.02</v>
      </c>
      <c r="BA286" s="59">
        <f t="shared" si="499"/>
        <v>0.36487268518518523</v>
      </c>
      <c r="BB286" s="59">
        <f t="shared" si="500"/>
        <v>0.37042824074074082</v>
      </c>
      <c r="BC286" s="59">
        <f t="shared" si="501"/>
        <v>0.36690972222222229</v>
      </c>
      <c r="BD286" s="59">
        <f t="shared" si="502"/>
        <v>0.41274305555555557</v>
      </c>
      <c r="BE286" s="59">
        <f t="shared" si="503"/>
        <v>0.40730324074074076</v>
      </c>
      <c r="BF286" s="59">
        <f t="shared" si="504"/>
        <v>0.41771990740740744</v>
      </c>
      <c r="BG286" s="59">
        <f t="shared" si="505"/>
        <v>0.41766203703703708</v>
      </c>
      <c r="BH286" s="59">
        <f t="shared" si="506"/>
        <v>0.41696759259259264</v>
      </c>
      <c r="BI286" s="31">
        <f t="shared" si="507"/>
        <v>1.6700000000000017</v>
      </c>
      <c r="BJ286" s="61">
        <f t="shared" ref="BJ286:BM286" si="555">IF($AJ285="t",IF(AM284=0,0,$BI286/AM284),IF(AM285=0,0,$BI286/AM285))</f>
        <v>5.5666666666666725E-2</v>
      </c>
      <c r="BK286" s="61">
        <f t="shared" si="555"/>
        <v>4.7714285714285765E-2</v>
      </c>
      <c r="BL286" s="61">
        <f t="shared" si="555"/>
        <v>4.1750000000000044E-2</v>
      </c>
      <c r="BM286" s="61">
        <f t="shared" si="555"/>
        <v>3.711111111111115E-2</v>
      </c>
      <c r="BN286" s="62">
        <f t="shared" si="509"/>
        <v>0</v>
      </c>
      <c r="BO286" s="62">
        <f t="shared" si="510"/>
        <v>3</v>
      </c>
      <c r="BP286" s="62">
        <f t="shared" si="511"/>
        <v>20</v>
      </c>
      <c r="BQ286" s="62">
        <f t="shared" si="512"/>
        <v>0</v>
      </c>
      <c r="BR286" s="62">
        <f t="shared" si="513"/>
        <v>2</v>
      </c>
      <c r="BS286" s="62">
        <f t="shared" si="514"/>
        <v>52</v>
      </c>
      <c r="BT286" s="62">
        <f t="shared" si="515"/>
        <v>0</v>
      </c>
      <c r="BU286" s="62">
        <f t="shared" si="516"/>
        <v>2</v>
      </c>
      <c r="BV286" s="62">
        <f t="shared" si="517"/>
        <v>30</v>
      </c>
      <c r="BW286" s="62">
        <f t="shared" si="518"/>
        <v>0</v>
      </c>
      <c r="BX286" s="62">
        <f t="shared" si="519"/>
        <v>2</v>
      </c>
      <c r="BY286" s="62">
        <f t="shared" si="520"/>
        <v>14</v>
      </c>
      <c r="BZ286" s="63">
        <f t="shared" si="521"/>
        <v>0.36718750000000006</v>
      </c>
      <c r="CA286" s="63">
        <f t="shared" si="522"/>
        <v>0.37274305555555565</v>
      </c>
      <c r="CB286" s="63">
        <f t="shared" si="523"/>
        <v>0.36890046296296303</v>
      </c>
      <c r="CC286" s="63">
        <f t="shared" si="524"/>
        <v>0.41473379629629631</v>
      </c>
      <c r="CD286" s="63">
        <f t="shared" si="525"/>
        <v>0.40903935185185186</v>
      </c>
      <c r="CE286" s="63">
        <f t="shared" si="526"/>
        <v>0.41945601851851855</v>
      </c>
      <c r="CF286" s="63">
        <f t="shared" si="527"/>
        <v>0.41921296296296301</v>
      </c>
      <c r="CG286" s="63">
        <f t="shared" si="528"/>
        <v>0.41851851851851857</v>
      </c>
      <c r="CH286" s="36"/>
      <c r="CI286" s="36"/>
      <c r="CJ286" s="36"/>
      <c r="CK286" s="36"/>
      <c r="CL286" s="60">
        <v>60</v>
      </c>
    </row>
    <row r="287" spans="1:90" ht="26.25" customHeight="1" x14ac:dyDescent="0.25">
      <c r="A287" s="37">
        <v>40</v>
      </c>
      <c r="B287" s="38"/>
      <c r="C287" s="39"/>
      <c r="D287" s="39"/>
      <c r="E287" s="39"/>
      <c r="F287" s="42"/>
      <c r="G287" s="66">
        <v>86.29</v>
      </c>
      <c r="H287" s="41">
        <f t="shared" si="473"/>
        <v>90.71</v>
      </c>
      <c r="I287" s="42">
        <v>90.660000000000011</v>
      </c>
      <c r="J287" s="43">
        <f t="shared" si="470"/>
        <v>-6.6181336863007137E-4</v>
      </c>
      <c r="K287" s="44">
        <f t="shared" si="471"/>
        <v>-6.0000000000002274E-2</v>
      </c>
      <c r="L287" s="45" t="s">
        <v>181</v>
      </c>
      <c r="M287" s="126" t="s">
        <v>1229</v>
      </c>
      <c r="N287" s="46">
        <f t="shared" si="484"/>
        <v>90.720000000000013</v>
      </c>
      <c r="O287" s="46">
        <f t="shared" si="549"/>
        <v>-0.03</v>
      </c>
      <c r="P287" s="42">
        <v>90.77000000000001</v>
      </c>
      <c r="Q287" s="46">
        <f t="shared" si="550"/>
        <v>4.3499999999999996</v>
      </c>
      <c r="R287" s="39">
        <v>86.34</v>
      </c>
      <c r="S287" s="46">
        <f t="shared" si="551"/>
        <v>4.1499999999999995</v>
      </c>
      <c r="T287" s="40">
        <v>86.580000000000013</v>
      </c>
      <c r="U287" s="47" t="str">
        <f t="shared" si="462"/>
        <v/>
      </c>
      <c r="V287" s="47" t="str">
        <f t="shared" si="463"/>
        <v/>
      </c>
      <c r="W287" s="48"/>
      <c r="X287" s="48"/>
      <c r="Y287" s="48"/>
      <c r="Z287" s="48"/>
      <c r="AA287" s="48"/>
      <c r="AB287" s="48"/>
      <c r="AC287" s="49"/>
      <c r="AD287" s="49"/>
      <c r="AE287" s="51">
        <f t="shared" si="486"/>
        <v>40</v>
      </c>
      <c r="AF287" s="51" t="str">
        <f t="shared" si="487"/>
        <v/>
      </c>
      <c r="AG287" s="51" t="str">
        <f t="shared" si="488"/>
        <v/>
      </c>
      <c r="AH287" s="51" t="str">
        <f t="shared" si="489"/>
        <v/>
      </c>
      <c r="AI287" s="52">
        <f t="shared" si="490"/>
        <v>90.71</v>
      </c>
      <c r="AJ287" s="68"/>
      <c r="AK287" s="53"/>
      <c r="AL287" s="52"/>
      <c r="AM287" s="53">
        <f t="shared" si="492"/>
        <v>30</v>
      </c>
      <c r="AN287" s="53">
        <f>IF(AJ287&lt;&gt;"",IF(AJ287="o",VLOOKUP(AM287,OpenSect!$A$1:$D$11,2),IF(AJ287="u",VLOOKUP(AM287,UpHill!$A$1:$D$35,2),IF(AJ287="d",VLOOKUP(AM287,DownHill!$A$3:$D$29,2),IF(AJ287="f",VLOOKUP(AM287,FlatUnd!$A$2:$D$30,2),IF(AJ287="t",VLOOKUP(AM287,TimeAdd!$A$1:$D$176,2),IF(AJ287="l",VLOOKUP(AM287,SLimit!$A$1:$D$8,2),AN286)))))),AN286)</f>
        <v>35</v>
      </c>
      <c r="AO287" s="53">
        <f>IF(AJ287&lt;&gt;"",IF(AJ287="o",VLOOKUP(AM287,OpenSect!$A$1:$D$11,3),IF(AJ287="u",VLOOKUP(AM287,UpHill!$A$1:$D$35,3),IF(AJ287="d",VLOOKUP(AM287,DownHill!$A$3:$D$29,3),IF(AJ287="f",VLOOKUP(AM287,FlatUnd!$A$2:$D$30,3),IF(AJ287="t",VLOOKUP(AM287,TimeAdd!$A$1:$D$18,3),IF(AJ287="l",VLOOKUP(AM287,SLimit!$A$1:$D$8,3),AO286)))))),AO286)</f>
        <v>40</v>
      </c>
      <c r="AP287" s="53">
        <f>IF(AJ287&lt;&gt;"",IF(AJ287="o",VLOOKUP(AM287,OpenSect!$A$1:$D$11,4),IF(AJ287="u",VLOOKUP(AM287,UpHill!$A$1:$D$35,4),IF(AJ287="d",VLOOKUP(AM287,DownHill!$A$3:$D$29,4),IF(AJ287="f",VLOOKUP(AM287,FlatUnd!$A$2:$D$30,4),IF(AJ287="t",VLOOKUP(AM287,TimeAdd!$A$1:$D$18,4),IF(AJ287="l",VLOOKUP(AM287,SLimit!$A$1:$D$8,4),AP286)))))),AP286)</f>
        <v>45</v>
      </c>
      <c r="AQ287" s="53" t="str">
        <f t="shared" si="493"/>
        <v>60</v>
      </c>
      <c r="AR287" s="54" t="str">
        <f t="shared" si="494"/>
        <v>Warning - Pedestrian crossing</v>
      </c>
      <c r="AS287" s="55"/>
      <c r="AT287" s="55"/>
      <c r="AU287" s="56">
        <f>IF(GroupStTimes!$A$8=0,MIN(CB287,CD287,CF287),MIN(BZ287,CB287,CD287,CF287))</f>
        <v>0.36722222222222228</v>
      </c>
      <c r="AV287" s="56">
        <f>IF(GroupStTimes!$A$8=0,MAX(CC287,CE287,CG287),MAX(CA287,CC287,CE287,CG287))</f>
        <v>0.41947916666666668</v>
      </c>
      <c r="AW287" s="57" t="str">
        <f t="shared" si="495"/>
        <v/>
      </c>
      <c r="AX287" s="58" t="str">
        <f t="shared" si="496"/>
        <v/>
      </c>
      <c r="AY287" s="58" t="str">
        <f t="shared" si="497"/>
        <v/>
      </c>
      <c r="AZ287" s="31">
        <f t="shared" si="498"/>
        <v>89.02</v>
      </c>
      <c r="BA287" s="59">
        <f t="shared" si="499"/>
        <v>0.36487268518518523</v>
      </c>
      <c r="BB287" s="59">
        <f t="shared" si="500"/>
        <v>0.37042824074074082</v>
      </c>
      <c r="BC287" s="59">
        <f t="shared" si="501"/>
        <v>0.36690972222222229</v>
      </c>
      <c r="BD287" s="59">
        <f t="shared" si="502"/>
        <v>0.41274305555555557</v>
      </c>
      <c r="BE287" s="59">
        <f t="shared" si="503"/>
        <v>0.40730324074074076</v>
      </c>
      <c r="BF287" s="59">
        <f t="shared" si="504"/>
        <v>0.41771990740740744</v>
      </c>
      <c r="BG287" s="59">
        <f t="shared" si="505"/>
        <v>0.41766203703703708</v>
      </c>
      <c r="BH287" s="59">
        <f t="shared" si="506"/>
        <v>0.41696759259259264</v>
      </c>
      <c r="BI287" s="31">
        <f t="shared" si="507"/>
        <v>1.6899999999999977</v>
      </c>
      <c r="BJ287" s="61">
        <f t="shared" ref="BJ287:BM287" si="556">IF($AJ286="t",IF(AM285=0,0,$BI287/AM285),IF(AM286=0,0,$BI287/AM286))</f>
        <v>5.6333333333333256E-2</v>
      </c>
      <c r="BK287" s="61">
        <f t="shared" si="556"/>
        <v>4.8285714285714224E-2</v>
      </c>
      <c r="BL287" s="61">
        <f t="shared" si="556"/>
        <v>4.224999999999994E-2</v>
      </c>
      <c r="BM287" s="61">
        <f t="shared" si="556"/>
        <v>3.7555555555555502E-2</v>
      </c>
      <c r="BN287" s="62">
        <f t="shared" si="509"/>
        <v>0</v>
      </c>
      <c r="BO287" s="62">
        <f t="shared" si="510"/>
        <v>3</v>
      </c>
      <c r="BP287" s="62">
        <f t="shared" si="511"/>
        <v>23</v>
      </c>
      <c r="BQ287" s="62">
        <f t="shared" si="512"/>
        <v>0</v>
      </c>
      <c r="BR287" s="62">
        <f t="shared" si="513"/>
        <v>2</v>
      </c>
      <c r="BS287" s="62">
        <f t="shared" si="514"/>
        <v>54</v>
      </c>
      <c r="BT287" s="62">
        <f t="shared" si="515"/>
        <v>0</v>
      </c>
      <c r="BU287" s="62">
        <f t="shared" si="516"/>
        <v>2</v>
      </c>
      <c r="BV287" s="62">
        <f t="shared" si="517"/>
        <v>32</v>
      </c>
      <c r="BW287" s="62">
        <f t="shared" si="518"/>
        <v>0</v>
      </c>
      <c r="BX287" s="62">
        <f t="shared" si="519"/>
        <v>2</v>
      </c>
      <c r="BY287" s="62">
        <f t="shared" si="520"/>
        <v>15</v>
      </c>
      <c r="BZ287" s="63">
        <f t="shared" si="521"/>
        <v>0.36722222222222228</v>
      </c>
      <c r="CA287" s="63">
        <f t="shared" si="522"/>
        <v>0.37277777777777787</v>
      </c>
      <c r="CB287" s="63">
        <f t="shared" si="523"/>
        <v>0.36892361111111116</v>
      </c>
      <c r="CC287" s="63">
        <f t="shared" si="524"/>
        <v>0.41475694444444444</v>
      </c>
      <c r="CD287" s="63">
        <f t="shared" si="525"/>
        <v>0.4090625</v>
      </c>
      <c r="CE287" s="63">
        <f t="shared" si="526"/>
        <v>0.41947916666666668</v>
      </c>
      <c r="CF287" s="63">
        <f t="shared" si="527"/>
        <v>0.4192245370370371</v>
      </c>
      <c r="CG287" s="63">
        <f t="shared" si="528"/>
        <v>0.41853009259259266</v>
      </c>
      <c r="CH287" s="36"/>
      <c r="CI287" s="36"/>
      <c r="CJ287" s="36"/>
      <c r="CK287" s="36"/>
      <c r="CL287" s="60">
        <v>60</v>
      </c>
    </row>
    <row r="288" spans="1:90" ht="40.5" x14ac:dyDescent="0.25">
      <c r="A288" s="37">
        <v>40</v>
      </c>
      <c r="B288" s="38"/>
      <c r="C288" s="39" t="s">
        <v>25</v>
      </c>
      <c r="D288" s="39">
        <v>30</v>
      </c>
      <c r="E288" s="39"/>
      <c r="F288" s="42"/>
      <c r="G288" s="40">
        <v>86.45</v>
      </c>
      <c r="H288" s="41">
        <f t="shared" si="473"/>
        <v>90.87</v>
      </c>
      <c r="I288" s="42">
        <v>90.82</v>
      </c>
      <c r="J288" s="43">
        <f t="shared" si="470"/>
        <v>-7.7075534023335367E-4</v>
      </c>
      <c r="K288" s="44">
        <f t="shared" si="471"/>
        <v>-6.9999999999993179E-2</v>
      </c>
      <c r="L288" s="45" t="s">
        <v>217</v>
      </c>
      <c r="M288" s="126" t="s">
        <v>1229</v>
      </c>
      <c r="N288" s="46">
        <f t="shared" si="484"/>
        <v>90.889999999999986</v>
      </c>
      <c r="O288" s="46">
        <f t="shared" si="549"/>
        <v>-0.03</v>
      </c>
      <c r="P288" s="42">
        <v>90.94</v>
      </c>
      <c r="Q288" s="46">
        <f t="shared" si="550"/>
        <v>4.3499999999999996</v>
      </c>
      <c r="R288" s="39">
        <v>86.51</v>
      </c>
      <c r="S288" s="46">
        <f t="shared" si="551"/>
        <v>4.1499999999999995</v>
      </c>
      <c r="T288" s="40">
        <v>86.75</v>
      </c>
      <c r="U288" s="47" t="str">
        <f t="shared" si="462"/>
        <v/>
      </c>
      <c r="V288" s="47" t="str">
        <f t="shared" si="463"/>
        <v/>
      </c>
      <c r="W288" s="48"/>
      <c r="X288" s="48"/>
      <c r="Y288" s="48"/>
      <c r="Z288" s="48"/>
      <c r="AA288" s="48"/>
      <c r="AB288" s="48"/>
      <c r="AC288" s="49"/>
      <c r="AD288" s="49"/>
      <c r="AE288" s="51">
        <f t="shared" si="486"/>
        <v>40</v>
      </c>
      <c r="AF288" s="51" t="str">
        <f t="shared" si="487"/>
        <v/>
      </c>
      <c r="AG288" s="51" t="str">
        <f t="shared" si="488"/>
        <v>o</v>
      </c>
      <c r="AH288" s="51">
        <f t="shared" si="489"/>
        <v>30</v>
      </c>
      <c r="AI288" s="52">
        <f t="shared" si="490"/>
        <v>90.87</v>
      </c>
      <c r="AJ288" s="68" t="s">
        <v>25</v>
      </c>
      <c r="AK288" s="53"/>
      <c r="AL288" s="52"/>
      <c r="AM288" s="53">
        <f t="shared" si="492"/>
        <v>30</v>
      </c>
      <c r="AN288" s="53">
        <f>IF(AJ288&lt;&gt;"",IF(AJ288="o",VLOOKUP(AM288,OpenSect!$A$1:$D$11,2),IF(AJ288="u",VLOOKUP(AM288,UpHill!$A$1:$D$35,2),IF(AJ288="d",VLOOKUP(AM288,DownHill!$A$3:$D$29,2),IF(AJ288="f",VLOOKUP(AM288,FlatUnd!$A$2:$D$30,2),IF(AJ288="t",VLOOKUP(AM288,TimeAdd!$A$1:$D$176,2),IF(AJ288="l",VLOOKUP(AM288,SLimit!$A$1:$D$8,2),AN287)))))),AN287)</f>
        <v>30</v>
      </c>
      <c r="AO288" s="53">
        <f>IF(AJ288&lt;&gt;"",IF(AJ288="o",VLOOKUP(AM288,OpenSect!$A$1:$D$11,3),IF(AJ288="u",VLOOKUP(AM288,UpHill!$A$1:$D$35,3),IF(AJ288="d",VLOOKUP(AM288,DownHill!$A$3:$D$29,3),IF(AJ288="f",VLOOKUP(AM288,FlatUnd!$A$2:$D$30,3),IF(AJ288="t",VLOOKUP(AM288,TimeAdd!$A$1:$D$18,3),IF(AJ288="l",VLOOKUP(AM288,SLimit!$A$1:$D$8,3),AO287)))))),AO287)</f>
        <v>30</v>
      </c>
      <c r="AP288" s="53">
        <f>IF(AJ288&lt;&gt;"",IF(AJ288="o",VLOOKUP(AM288,OpenSect!$A$1:$D$11,4),IF(AJ288="u",VLOOKUP(AM288,UpHill!$A$1:$D$35,4),IF(AJ288="d",VLOOKUP(AM288,DownHill!$A$3:$D$29,4),IF(AJ288="f",VLOOKUP(AM288,FlatUnd!$A$2:$D$30,4),IF(AJ288="t",VLOOKUP(AM288,TimeAdd!$A$1:$D$18,4),IF(AJ288="l",VLOOKUP(AM288,SLimit!$A$1:$D$8,4),AP287)))))),AP287)</f>
        <v>30</v>
      </c>
      <c r="AQ288" s="53" t="str">
        <f t="shared" si="493"/>
        <v>60</v>
      </c>
      <c r="AR288" s="54" t="str">
        <f t="shared" si="494"/>
        <v>Pietermaritzburg Recommended Route.  Prepare to turn left</v>
      </c>
      <c r="AS288" s="55"/>
      <c r="AT288" s="55"/>
      <c r="AU288" s="56">
        <f>IF(GroupStTimes!$A$8=0,MIN(CB288,CD288,CF288),MIN(BZ288,CB288,CD288,CF288))</f>
        <v>0.36744212962962969</v>
      </c>
      <c r="AV288" s="56">
        <f>IF(GroupStTimes!$A$8=0,MAX(CC288,CE288,CG288),MAX(CA288,CC288,CE288,CG288))</f>
        <v>0.41965277777777782</v>
      </c>
      <c r="AW288" s="57" t="str">
        <f t="shared" si="495"/>
        <v/>
      </c>
      <c r="AX288" s="58" t="str">
        <f t="shared" si="496"/>
        <v/>
      </c>
      <c r="AY288" s="58" t="str">
        <f t="shared" si="497"/>
        <v/>
      </c>
      <c r="AZ288" s="31">
        <f t="shared" si="498"/>
        <v>89.02</v>
      </c>
      <c r="BA288" s="59">
        <f t="shared" si="499"/>
        <v>0.36487268518518523</v>
      </c>
      <c r="BB288" s="59">
        <f t="shared" si="500"/>
        <v>0.37042824074074082</v>
      </c>
      <c r="BC288" s="59">
        <f t="shared" si="501"/>
        <v>0.36690972222222229</v>
      </c>
      <c r="BD288" s="59">
        <f t="shared" si="502"/>
        <v>0.41274305555555557</v>
      </c>
      <c r="BE288" s="59">
        <f t="shared" si="503"/>
        <v>0.40730324074074076</v>
      </c>
      <c r="BF288" s="59">
        <f t="shared" si="504"/>
        <v>0.41771990740740744</v>
      </c>
      <c r="BG288" s="59">
        <f t="shared" si="505"/>
        <v>0.41766203703703708</v>
      </c>
      <c r="BH288" s="59">
        <f t="shared" si="506"/>
        <v>0.41696759259259264</v>
      </c>
      <c r="BI288" s="31">
        <f t="shared" si="507"/>
        <v>1.8500000000000085</v>
      </c>
      <c r="BJ288" s="61">
        <f t="shared" ref="BJ288:BM288" si="557">IF($AJ287="t",IF(AM286=0,0,$BI288/AM286),IF(AM287=0,0,$BI288/AM287))</f>
        <v>6.1666666666666953E-2</v>
      </c>
      <c r="BK288" s="61">
        <f t="shared" si="557"/>
        <v>5.2857142857143102E-2</v>
      </c>
      <c r="BL288" s="61">
        <f t="shared" si="557"/>
        <v>4.6250000000000215E-2</v>
      </c>
      <c r="BM288" s="61">
        <f t="shared" si="557"/>
        <v>4.11111111111113E-2</v>
      </c>
      <c r="BN288" s="62">
        <f t="shared" si="509"/>
        <v>0</v>
      </c>
      <c r="BO288" s="62">
        <f t="shared" si="510"/>
        <v>3</v>
      </c>
      <c r="BP288" s="62">
        <f t="shared" si="511"/>
        <v>42</v>
      </c>
      <c r="BQ288" s="62">
        <f t="shared" si="512"/>
        <v>0</v>
      </c>
      <c r="BR288" s="62">
        <f t="shared" si="513"/>
        <v>3</v>
      </c>
      <c r="BS288" s="62">
        <f t="shared" si="514"/>
        <v>10</v>
      </c>
      <c r="BT288" s="62">
        <f t="shared" si="515"/>
        <v>0</v>
      </c>
      <c r="BU288" s="62">
        <f t="shared" si="516"/>
        <v>2</v>
      </c>
      <c r="BV288" s="62">
        <f t="shared" si="517"/>
        <v>47</v>
      </c>
      <c r="BW288" s="62">
        <f t="shared" si="518"/>
        <v>0</v>
      </c>
      <c r="BX288" s="62">
        <f t="shared" si="519"/>
        <v>2</v>
      </c>
      <c r="BY288" s="62">
        <f t="shared" si="520"/>
        <v>28</v>
      </c>
      <c r="BZ288" s="63">
        <f t="shared" si="521"/>
        <v>0.36744212962962969</v>
      </c>
      <c r="CA288" s="63">
        <f t="shared" si="522"/>
        <v>0.37299768518518528</v>
      </c>
      <c r="CB288" s="63">
        <f t="shared" si="523"/>
        <v>0.36910879629629634</v>
      </c>
      <c r="CC288" s="63">
        <f t="shared" si="524"/>
        <v>0.41494212962962962</v>
      </c>
      <c r="CD288" s="63">
        <f t="shared" si="525"/>
        <v>0.40923611111111113</v>
      </c>
      <c r="CE288" s="63">
        <f t="shared" si="526"/>
        <v>0.41965277777777782</v>
      </c>
      <c r="CF288" s="63">
        <f t="shared" si="527"/>
        <v>0.41937500000000005</v>
      </c>
      <c r="CG288" s="63">
        <f t="shared" si="528"/>
        <v>0.41868055555555561</v>
      </c>
      <c r="CH288" s="36"/>
      <c r="CI288" s="36"/>
      <c r="CJ288" s="36"/>
      <c r="CK288" s="36"/>
      <c r="CL288" s="60">
        <v>60</v>
      </c>
    </row>
    <row r="289" spans="1:90" ht="26.25" customHeight="1" x14ac:dyDescent="0.25">
      <c r="A289" s="37">
        <v>41</v>
      </c>
      <c r="B289" s="38"/>
      <c r="C289" s="39" t="s">
        <v>25</v>
      </c>
      <c r="D289" s="39">
        <v>30</v>
      </c>
      <c r="E289" s="39"/>
      <c r="F289" s="42"/>
      <c r="G289" s="40">
        <v>86.52</v>
      </c>
      <c r="H289" s="41">
        <f t="shared" si="473"/>
        <v>90.94</v>
      </c>
      <c r="I289" s="42">
        <v>90.9</v>
      </c>
      <c r="J289" s="43">
        <f t="shared" si="470"/>
        <v>-6.2339567290052534E-4</v>
      </c>
      <c r="K289" s="44">
        <f t="shared" si="471"/>
        <v>-5.6666666666657761E-2</v>
      </c>
      <c r="L289" s="45" t="s">
        <v>218</v>
      </c>
      <c r="M289" s="126" t="s">
        <v>1229</v>
      </c>
      <c r="N289" s="46">
        <f t="shared" si="484"/>
        <v>90.956666666666663</v>
      </c>
      <c r="O289" s="46">
        <f t="shared" si="549"/>
        <v>-0.03</v>
      </c>
      <c r="P289" s="42">
        <v>91</v>
      </c>
      <c r="Q289" s="46">
        <f t="shared" si="550"/>
        <v>4.3499999999999996</v>
      </c>
      <c r="R289" s="39">
        <v>86.58</v>
      </c>
      <c r="S289" s="46">
        <f t="shared" si="551"/>
        <v>4.1499999999999995</v>
      </c>
      <c r="T289" s="40">
        <v>86.82</v>
      </c>
      <c r="U289" s="47" t="str">
        <f t="shared" si="462"/>
        <v/>
      </c>
      <c r="V289" s="47" t="str">
        <f t="shared" si="463"/>
        <v/>
      </c>
      <c r="W289" s="48"/>
      <c r="X289" s="48"/>
      <c r="Y289" s="48"/>
      <c r="Z289" s="48"/>
      <c r="AA289" s="48"/>
      <c r="AB289" s="48"/>
      <c r="AC289" s="49"/>
      <c r="AD289" s="49"/>
      <c r="AE289" s="51">
        <f t="shared" si="486"/>
        <v>41</v>
      </c>
      <c r="AF289" s="51" t="str">
        <f t="shared" si="487"/>
        <v/>
      </c>
      <c r="AG289" s="51" t="str">
        <f t="shared" si="488"/>
        <v>o</v>
      </c>
      <c r="AH289" s="51">
        <f t="shared" si="489"/>
        <v>30</v>
      </c>
      <c r="AI289" s="52">
        <f t="shared" si="490"/>
        <v>90.94</v>
      </c>
      <c r="AJ289" s="68" t="s">
        <v>25</v>
      </c>
      <c r="AK289" s="53"/>
      <c r="AL289" s="52"/>
      <c r="AM289" s="53">
        <f t="shared" si="492"/>
        <v>30</v>
      </c>
      <c r="AN289" s="53">
        <f>IF(AJ289&lt;&gt;"",IF(AJ289="o",VLOOKUP(AM289,OpenSect!$A$1:$D$11,2),IF(AJ289="u",VLOOKUP(AM289,UpHill!$A$1:$D$35,2),IF(AJ289="d",VLOOKUP(AM289,DownHill!$A$3:$D$29,2),IF(AJ289="f",VLOOKUP(AM289,FlatUnd!$A$2:$D$30,2),IF(AJ289="t",VLOOKUP(AM289,TimeAdd!$A$1:$D$176,2),IF(AJ289="l",VLOOKUP(AM289,SLimit!$A$1:$D$8,2),AN288)))))),AN288)</f>
        <v>30</v>
      </c>
      <c r="AO289" s="53">
        <f>IF(AJ289&lt;&gt;"",IF(AJ289="o",VLOOKUP(AM289,OpenSect!$A$1:$D$11,3),IF(AJ289="u",VLOOKUP(AM289,UpHill!$A$1:$D$35,3),IF(AJ289="d",VLOOKUP(AM289,DownHill!$A$3:$D$29,3),IF(AJ289="f",VLOOKUP(AM289,FlatUnd!$A$2:$D$30,3),IF(AJ289="t",VLOOKUP(AM289,TimeAdd!$A$1:$D$18,3),IF(AJ289="l",VLOOKUP(AM289,SLimit!$A$1:$D$8,3),AO288)))))),AO288)</f>
        <v>30</v>
      </c>
      <c r="AP289" s="53">
        <f>IF(AJ289&lt;&gt;"",IF(AJ289="o",VLOOKUP(AM289,OpenSect!$A$1:$D$11,4),IF(AJ289="u",VLOOKUP(AM289,UpHill!$A$1:$D$35,4),IF(AJ289="d",VLOOKUP(AM289,DownHill!$A$3:$D$29,4),IF(AJ289="f",VLOOKUP(AM289,FlatUnd!$A$2:$D$30,4),IF(AJ289="t",VLOOKUP(AM289,TimeAdd!$A$1:$D$18,4),IF(AJ289="l",VLOOKUP(AM289,SLimit!$A$1:$D$8,4),AP288)))))),AP288)</f>
        <v>30</v>
      </c>
      <c r="AQ289" s="53" t="str">
        <f t="shared" si="493"/>
        <v>60</v>
      </c>
      <c r="AR289" s="54" t="str">
        <f t="shared" si="494"/>
        <v>Bear left</v>
      </c>
      <c r="AS289" s="55"/>
      <c r="AT289" s="55"/>
      <c r="AU289" s="56">
        <f>IF(GroupStTimes!$A$8=0,MIN(CB289,CD289,CF289),MIN(BZ289,CB289,CD289,CF289))</f>
        <v>0.36753472222222228</v>
      </c>
      <c r="AV289" s="56">
        <f>IF(GroupStTimes!$A$8=0,MAX(CC289,CE289,CG289),MAX(CA289,CC289,CE289,CG289))</f>
        <v>0.41974537037037041</v>
      </c>
      <c r="AW289" s="57" t="str">
        <f t="shared" si="495"/>
        <v/>
      </c>
      <c r="AX289" s="58" t="str">
        <f t="shared" si="496"/>
        <v/>
      </c>
      <c r="AY289" s="58" t="str">
        <f t="shared" si="497"/>
        <v/>
      </c>
      <c r="AZ289" s="31">
        <f t="shared" si="498"/>
        <v>90.87</v>
      </c>
      <c r="BA289" s="59">
        <f t="shared" si="499"/>
        <v>0.36744212962962969</v>
      </c>
      <c r="BB289" s="59">
        <f t="shared" si="500"/>
        <v>0.37299768518518528</v>
      </c>
      <c r="BC289" s="59">
        <f t="shared" si="501"/>
        <v>0.36910879629629634</v>
      </c>
      <c r="BD289" s="59">
        <f t="shared" si="502"/>
        <v>0.41494212962962962</v>
      </c>
      <c r="BE289" s="59">
        <f t="shared" si="503"/>
        <v>0.40923611111111113</v>
      </c>
      <c r="BF289" s="59">
        <f t="shared" si="504"/>
        <v>0.41965277777777782</v>
      </c>
      <c r="BG289" s="59">
        <f t="shared" si="505"/>
        <v>0.41937500000000005</v>
      </c>
      <c r="BH289" s="59">
        <f t="shared" si="506"/>
        <v>0.41868055555555561</v>
      </c>
      <c r="BI289" s="31">
        <f t="shared" si="507"/>
        <v>6.9999999999993179E-2</v>
      </c>
      <c r="BJ289" s="61">
        <f t="shared" ref="BJ289:BM289" si="558">IF($AJ288="t",IF(AM287=0,0,$BI289/AM287),IF(AM288=0,0,$BI289/AM288))</f>
        <v>2.3333333333331058E-3</v>
      </c>
      <c r="BK289" s="61">
        <f t="shared" si="558"/>
        <v>2.3333333333331058E-3</v>
      </c>
      <c r="BL289" s="61">
        <f t="shared" si="558"/>
        <v>2.3333333333331058E-3</v>
      </c>
      <c r="BM289" s="61">
        <f t="shared" si="558"/>
        <v>2.3333333333331058E-3</v>
      </c>
      <c r="BN289" s="62">
        <f t="shared" si="509"/>
        <v>0</v>
      </c>
      <c r="BO289" s="62">
        <f t="shared" si="510"/>
        <v>0</v>
      </c>
      <c r="BP289" s="62">
        <f t="shared" si="511"/>
        <v>8</v>
      </c>
      <c r="BQ289" s="62">
        <f t="shared" si="512"/>
        <v>0</v>
      </c>
      <c r="BR289" s="62">
        <f t="shared" si="513"/>
        <v>0</v>
      </c>
      <c r="BS289" s="62">
        <f t="shared" si="514"/>
        <v>8</v>
      </c>
      <c r="BT289" s="62">
        <f t="shared" si="515"/>
        <v>0</v>
      </c>
      <c r="BU289" s="62">
        <f t="shared" si="516"/>
        <v>0</v>
      </c>
      <c r="BV289" s="62">
        <f t="shared" si="517"/>
        <v>8</v>
      </c>
      <c r="BW289" s="62">
        <f t="shared" si="518"/>
        <v>0</v>
      </c>
      <c r="BX289" s="62">
        <f t="shared" si="519"/>
        <v>0</v>
      </c>
      <c r="BY289" s="62">
        <f t="shared" si="520"/>
        <v>8</v>
      </c>
      <c r="BZ289" s="63">
        <f t="shared" si="521"/>
        <v>0.36753472222222228</v>
      </c>
      <c r="CA289" s="63">
        <f t="shared" si="522"/>
        <v>0.37309027777777787</v>
      </c>
      <c r="CB289" s="63">
        <f t="shared" si="523"/>
        <v>0.36920138888888893</v>
      </c>
      <c r="CC289" s="63">
        <f t="shared" si="524"/>
        <v>0.41503472222222221</v>
      </c>
      <c r="CD289" s="63">
        <f t="shared" si="525"/>
        <v>0.40932870370370372</v>
      </c>
      <c r="CE289" s="63">
        <f t="shared" si="526"/>
        <v>0.41974537037037041</v>
      </c>
      <c r="CF289" s="63">
        <f t="shared" si="527"/>
        <v>0.41946759259259264</v>
      </c>
      <c r="CG289" s="63">
        <f t="shared" si="528"/>
        <v>0.4187731481481482</v>
      </c>
      <c r="CH289" s="36"/>
      <c r="CI289" s="36"/>
      <c r="CJ289" s="36"/>
      <c r="CK289" s="36"/>
      <c r="CL289" s="60">
        <v>60</v>
      </c>
    </row>
    <row r="290" spans="1:90" ht="26.25" customHeight="1" x14ac:dyDescent="0.25">
      <c r="A290" s="37">
        <v>41</v>
      </c>
      <c r="B290" s="38"/>
      <c r="C290" s="39" t="s">
        <v>25</v>
      </c>
      <c r="D290" s="39">
        <v>30</v>
      </c>
      <c r="E290" s="39"/>
      <c r="F290" s="42"/>
      <c r="G290" s="40">
        <v>86.57</v>
      </c>
      <c r="H290" s="41">
        <f t="shared" si="473"/>
        <v>90.99</v>
      </c>
      <c r="I290" s="42">
        <v>90.939999999999984</v>
      </c>
      <c r="J290" s="43">
        <f t="shared" si="470"/>
        <v>-7.6973828898182757E-4</v>
      </c>
      <c r="K290" s="44">
        <f t="shared" si="471"/>
        <v>-7.000000000000739E-2</v>
      </c>
      <c r="L290" s="45" t="s">
        <v>219</v>
      </c>
      <c r="M290" s="126" t="s">
        <v>1229</v>
      </c>
      <c r="N290" s="46">
        <f t="shared" si="484"/>
        <v>91.009999999999991</v>
      </c>
      <c r="O290" s="46">
        <f t="shared" si="549"/>
        <v>-0.03</v>
      </c>
      <c r="P290" s="42">
        <v>91.059999999999988</v>
      </c>
      <c r="Q290" s="46">
        <f t="shared" si="550"/>
        <v>4.3499999999999996</v>
      </c>
      <c r="R290" s="39">
        <v>86.63</v>
      </c>
      <c r="S290" s="46">
        <f t="shared" si="551"/>
        <v>4.1499999999999995</v>
      </c>
      <c r="T290" s="40">
        <v>86.87</v>
      </c>
      <c r="U290" s="47" t="str">
        <f t="shared" si="462"/>
        <v/>
      </c>
      <c r="V290" s="47" t="str">
        <f t="shared" si="463"/>
        <v/>
      </c>
      <c r="W290" s="48"/>
      <c r="X290" s="48"/>
      <c r="Y290" s="48"/>
      <c r="Z290" s="48"/>
      <c r="AA290" s="48"/>
      <c r="AB290" s="48"/>
      <c r="AC290" s="49"/>
      <c r="AD290" s="49"/>
      <c r="AE290" s="51">
        <f t="shared" si="486"/>
        <v>41</v>
      </c>
      <c r="AF290" s="51" t="str">
        <f t="shared" si="487"/>
        <v/>
      </c>
      <c r="AG290" s="51" t="str">
        <f t="shared" si="488"/>
        <v>o</v>
      </c>
      <c r="AH290" s="51">
        <f t="shared" si="489"/>
        <v>30</v>
      </c>
      <c r="AI290" s="52">
        <f t="shared" si="490"/>
        <v>90.99</v>
      </c>
      <c r="AJ290" s="68" t="s">
        <v>25</v>
      </c>
      <c r="AK290" s="53"/>
      <c r="AL290" s="52"/>
      <c r="AM290" s="53">
        <f t="shared" si="492"/>
        <v>30</v>
      </c>
      <c r="AN290" s="53">
        <f>IF(AJ290&lt;&gt;"",IF(AJ290="o",VLOOKUP(AM290,OpenSect!$A$1:$D$11,2),IF(AJ290="u",VLOOKUP(AM290,UpHill!$A$1:$D$35,2),IF(AJ290="d",VLOOKUP(AM290,DownHill!$A$3:$D$29,2),IF(AJ290="f",VLOOKUP(AM290,FlatUnd!$A$2:$D$30,2),IF(AJ290="t",VLOOKUP(AM290,TimeAdd!$A$1:$D$176,2),IF(AJ290="l",VLOOKUP(AM290,SLimit!$A$1:$D$8,2),AN289)))))),AN289)</f>
        <v>30</v>
      </c>
      <c r="AO290" s="53">
        <f>IF(AJ290&lt;&gt;"",IF(AJ290="o",VLOOKUP(AM290,OpenSect!$A$1:$D$11,3),IF(AJ290="u",VLOOKUP(AM290,UpHill!$A$1:$D$35,3),IF(AJ290="d",VLOOKUP(AM290,DownHill!$A$3:$D$29,3),IF(AJ290="f",VLOOKUP(AM290,FlatUnd!$A$2:$D$30,3),IF(AJ290="t",VLOOKUP(AM290,TimeAdd!$A$1:$D$18,3),IF(AJ290="l",VLOOKUP(AM290,SLimit!$A$1:$D$8,3),AO289)))))),AO289)</f>
        <v>30</v>
      </c>
      <c r="AP290" s="53">
        <f>IF(AJ290&lt;&gt;"",IF(AJ290="o",VLOOKUP(AM290,OpenSect!$A$1:$D$11,4),IF(AJ290="u",VLOOKUP(AM290,UpHill!$A$1:$D$35,4),IF(AJ290="d",VLOOKUP(AM290,DownHill!$A$3:$D$29,4),IF(AJ290="f",VLOOKUP(AM290,FlatUnd!$A$2:$D$30,4),IF(AJ290="t",VLOOKUP(AM290,TimeAdd!$A$1:$D$18,4),IF(AJ290="l",VLOOKUP(AM290,SLimit!$A$1:$D$8,4),AP289)))))),AP289)</f>
        <v>30</v>
      </c>
      <c r="AQ290" s="53" t="str">
        <f t="shared" si="493"/>
        <v>60</v>
      </c>
      <c r="AR290" s="54" t="str">
        <f t="shared" si="494"/>
        <v>Yield on road. Turn LEFT</v>
      </c>
      <c r="AS290" s="55"/>
      <c r="AT290" s="55"/>
      <c r="AU290" s="56">
        <f>IF(GroupStTimes!$A$8=0,MIN(CB290,CD290,CF290),MIN(BZ290,CB290,CD290,CF290))</f>
        <v>0.36760416666666673</v>
      </c>
      <c r="AV290" s="56">
        <f>IF(GroupStTimes!$A$8=0,MAX(CC290,CE290,CG290),MAX(CA290,CC290,CE290,CG290))</f>
        <v>0.41981481481481486</v>
      </c>
      <c r="AW290" s="57" t="str">
        <f t="shared" si="495"/>
        <v/>
      </c>
      <c r="AX290" s="58" t="str">
        <f t="shared" si="496"/>
        <v/>
      </c>
      <c r="AY290" s="58" t="str">
        <f t="shared" si="497"/>
        <v/>
      </c>
      <c r="AZ290" s="31">
        <f t="shared" si="498"/>
        <v>90.87</v>
      </c>
      <c r="BA290" s="59">
        <f t="shared" si="499"/>
        <v>0.36744212962962969</v>
      </c>
      <c r="BB290" s="59">
        <f t="shared" si="500"/>
        <v>0.37299768518518528</v>
      </c>
      <c r="BC290" s="59">
        <f t="shared" si="501"/>
        <v>0.36910879629629634</v>
      </c>
      <c r="BD290" s="59">
        <f t="shared" si="502"/>
        <v>0.41494212962962962</v>
      </c>
      <c r="BE290" s="59">
        <f t="shared" si="503"/>
        <v>0.40923611111111113</v>
      </c>
      <c r="BF290" s="59">
        <f t="shared" si="504"/>
        <v>0.41965277777777782</v>
      </c>
      <c r="BG290" s="59">
        <f t="shared" si="505"/>
        <v>0.41937500000000005</v>
      </c>
      <c r="BH290" s="59">
        <f t="shared" si="506"/>
        <v>0.41868055555555561</v>
      </c>
      <c r="BI290" s="31">
        <f t="shared" si="507"/>
        <v>0.11999999999999034</v>
      </c>
      <c r="BJ290" s="61">
        <f t="shared" ref="BJ290:BM290" si="559">IF($AJ289="t",IF(AM288=0,0,$BI290/AM288),IF(AM289=0,0,$BI290/AM289))</f>
        <v>3.9999999999996783E-3</v>
      </c>
      <c r="BK290" s="61">
        <f t="shared" si="559"/>
        <v>3.9999999999996783E-3</v>
      </c>
      <c r="BL290" s="61">
        <f t="shared" si="559"/>
        <v>3.9999999999996783E-3</v>
      </c>
      <c r="BM290" s="61">
        <f t="shared" si="559"/>
        <v>3.9999999999996783E-3</v>
      </c>
      <c r="BN290" s="62">
        <f t="shared" si="509"/>
        <v>0</v>
      </c>
      <c r="BO290" s="62">
        <f t="shared" si="510"/>
        <v>0</v>
      </c>
      <c r="BP290" s="62">
        <f t="shared" si="511"/>
        <v>14</v>
      </c>
      <c r="BQ290" s="62">
        <f t="shared" si="512"/>
        <v>0</v>
      </c>
      <c r="BR290" s="62">
        <f t="shared" si="513"/>
        <v>0</v>
      </c>
      <c r="BS290" s="62">
        <f t="shared" si="514"/>
        <v>14</v>
      </c>
      <c r="BT290" s="62">
        <f t="shared" si="515"/>
        <v>0</v>
      </c>
      <c r="BU290" s="62">
        <f t="shared" si="516"/>
        <v>0</v>
      </c>
      <c r="BV290" s="62">
        <f t="shared" si="517"/>
        <v>14</v>
      </c>
      <c r="BW290" s="62">
        <f t="shared" si="518"/>
        <v>0</v>
      </c>
      <c r="BX290" s="62">
        <f t="shared" si="519"/>
        <v>0</v>
      </c>
      <c r="BY290" s="62">
        <f t="shared" si="520"/>
        <v>14</v>
      </c>
      <c r="BZ290" s="63">
        <f t="shared" si="521"/>
        <v>0.36760416666666673</v>
      </c>
      <c r="CA290" s="63">
        <f t="shared" si="522"/>
        <v>0.37315972222222232</v>
      </c>
      <c r="CB290" s="63">
        <f t="shared" si="523"/>
        <v>0.36927083333333338</v>
      </c>
      <c r="CC290" s="63">
        <f t="shared" si="524"/>
        <v>0.41510416666666666</v>
      </c>
      <c r="CD290" s="63">
        <f t="shared" si="525"/>
        <v>0.40939814814814818</v>
      </c>
      <c r="CE290" s="63">
        <f t="shared" si="526"/>
        <v>0.41981481481481486</v>
      </c>
      <c r="CF290" s="63">
        <f t="shared" si="527"/>
        <v>0.4195370370370371</v>
      </c>
      <c r="CG290" s="63">
        <f t="shared" si="528"/>
        <v>0.41884259259259266</v>
      </c>
      <c r="CH290" s="36"/>
      <c r="CI290" s="36"/>
      <c r="CJ290" s="36"/>
      <c r="CK290" s="36"/>
      <c r="CL290" s="60">
        <v>60</v>
      </c>
    </row>
    <row r="291" spans="1:90" ht="40.5" x14ac:dyDescent="0.25">
      <c r="A291" s="37">
        <v>41</v>
      </c>
      <c r="B291" s="38"/>
      <c r="C291" s="39"/>
      <c r="D291" s="39"/>
      <c r="E291" s="39"/>
      <c r="F291" s="42"/>
      <c r="G291" s="40">
        <v>87.01</v>
      </c>
      <c r="H291" s="41">
        <f t="shared" si="473"/>
        <v>91.43</v>
      </c>
      <c r="I291" s="42">
        <v>91.37</v>
      </c>
      <c r="J291" s="43">
        <f t="shared" si="470"/>
        <v>-8.3907920178032168E-4</v>
      </c>
      <c r="K291" s="44">
        <f t="shared" si="471"/>
        <v>-7.6666666666667993E-2</v>
      </c>
      <c r="L291" s="45" t="s">
        <v>220</v>
      </c>
      <c r="M291" s="126" t="s">
        <v>1230</v>
      </c>
      <c r="N291" s="46">
        <f t="shared" si="484"/>
        <v>91.446666666666673</v>
      </c>
      <c r="O291" s="46">
        <f t="shared" si="549"/>
        <v>-0.03</v>
      </c>
      <c r="P291" s="42">
        <v>91.490000000000009</v>
      </c>
      <c r="Q291" s="46">
        <f t="shared" si="550"/>
        <v>4.3499999999999996</v>
      </c>
      <c r="R291" s="39">
        <v>87.07</v>
      </c>
      <c r="S291" s="46">
        <f t="shared" si="551"/>
        <v>4.1499999999999995</v>
      </c>
      <c r="T291" s="40">
        <v>87.31</v>
      </c>
      <c r="U291" s="47" t="str">
        <f t="shared" si="462"/>
        <v/>
      </c>
      <c r="V291" s="47" t="str">
        <f t="shared" si="463"/>
        <v/>
      </c>
      <c r="W291" s="48"/>
      <c r="X291" s="48"/>
      <c r="Y291" s="48"/>
      <c r="Z291" s="48"/>
      <c r="AA291" s="48"/>
      <c r="AB291" s="48"/>
      <c r="AC291" s="49"/>
      <c r="AD291" s="49"/>
      <c r="AE291" s="51">
        <f t="shared" si="486"/>
        <v>41</v>
      </c>
      <c r="AF291" s="51" t="str">
        <f t="shared" si="487"/>
        <v/>
      </c>
      <c r="AG291" s="51" t="str">
        <f t="shared" si="488"/>
        <v/>
      </c>
      <c r="AH291" s="51" t="str">
        <f t="shared" si="489"/>
        <v/>
      </c>
      <c r="AI291" s="52">
        <f t="shared" si="490"/>
        <v>91.43</v>
      </c>
      <c r="AJ291" s="68"/>
      <c r="AK291" s="53"/>
      <c r="AL291" s="52"/>
      <c r="AM291" s="53">
        <f t="shared" si="492"/>
        <v>30</v>
      </c>
      <c r="AN291" s="53">
        <f>IF(AJ291&lt;&gt;"",IF(AJ291="o",VLOOKUP(AM291,OpenSect!$A$1:$D$11,2),IF(AJ291="u",VLOOKUP(AM291,UpHill!$A$1:$D$35,2),IF(AJ291="d",VLOOKUP(AM291,DownHill!$A$3:$D$29,2),IF(AJ291="f",VLOOKUP(AM291,FlatUnd!$A$2:$D$30,2),IF(AJ291="t",VLOOKUP(AM291,TimeAdd!$A$1:$D$176,2),IF(AJ291="l",VLOOKUP(AM291,SLimit!$A$1:$D$8,2),AN290)))))),AN290)</f>
        <v>30</v>
      </c>
      <c r="AO291" s="53">
        <f>IF(AJ291&lt;&gt;"",IF(AJ291="o",VLOOKUP(AM291,OpenSect!$A$1:$D$11,3),IF(AJ291="u",VLOOKUP(AM291,UpHill!$A$1:$D$35,3),IF(AJ291="d",VLOOKUP(AM291,DownHill!$A$3:$D$29,3),IF(AJ291="f",VLOOKUP(AM291,FlatUnd!$A$2:$D$30,3),IF(AJ291="t",VLOOKUP(AM291,TimeAdd!$A$1:$D$18,3),IF(AJ291="l",VLOOKUP(AM291,SLimit!$A$1:$D$8,3),AO290)))))),AO290)</f>
        <v>30</v>
      </c>
      <c r="AP291" s="53">
        <f>IF(AJ291&lt;&gt;"",IF(AJ291="o",VLOOKUP(AM291,OpenSect!$A$1:$D$11,4),IF(AJ291="u",VLOOKUP(AM291,UpHill!$A$1:$D$35,4),IF(AJ291="d",VLOOKUP(AM291,DownHill!$A$3:$D$29,4),IF(AJ291="f",VLOOKUP(AM291,FlatUnd!$A$2:$D$30,4),IF(AJ291="t",VLOOKUP(AM291,TimeAdd!$A$1:$D$18,4),IF(AJ291="l",VLOOKUP(AM291,SLimit!$A$1:$D$8,4),AP290)))))),AP290)</f>
        <v>30</v>
      </c>
      <c r="AQ291" s="53" t="str">
        <f t="shared" si="493"/>
        <v>40</v>
      </c>
      <c r="AR291" s="54" t="str">
        <f t="shared" si="494"/>
        <v>R103 Midmar 5. Warning - Speed humps. 40 Speed limit.</v>
      </c>
      <c r="AS291" s="55"/>
      <c r="AT291" s="55"/>
      <c r="AU291" s="56">
        <f>IF(GroupStTimes!$A$8=0,MIN(CB291,CD291,CF291),MIN(BZ291,CB291,CD291,CF291))</f>
        <v>0.36821759259259262</v>
      </c>
      <c r="AV291" s="56">
        <f>IF(GroupStTimes!$A$8=0,MAX(CC291,CE291,CG291),MAX(CA291,CC291,CE291,CG291))</f>
        <v>0.42042824074074076</v>
      </c>
      <c r="AW291" s="57" t="str">
        <f t="shared" si="495"/>
        <v/>
      </c>
      <c r="AX291" s="58" t="str">
        <f t="shared" si="496"/>
        <v/>
      </c>
      <c r="AY291" s="58" t="str">
        <f t="shared" si="497"/>
        <v/>
      </c>
      <c r="AZ291" s="31">
        <f t="shared" si="498"/>
        <v>90.87</v>
      </c>
      <c r="BA291" s="59">
        <f t="shared" si="499"/>
        <v>0.36744212962962969</v>
      </c>
      <c r="BB291" s="59">
        <f t="shared" si="500"/>
        <v>0.37299768518518528</v>
      </c>
      <c r="BC291" s="59">
        <f t="shared" si="501"/>
        <v>0.36910879629629634</v>
      </c>
      <c r="BD291" s="59">
        <f t="shared" si="502"/>
        <v>0.41494212962962962</v>
      </c>
      <c r="BE291" s="59">
        <f t="shared" si="503"/>
        <v>0.40923611111111113</v>
      </c>
      <c r="BF291" s="59">
        <f t="shared" si="504"/>
        <v>0.41965277777777782</v>
      </c>
      <c r="BG291" s="59">
        <f t="shared" si="505"/>
        <v>0.41937500000000005</v>
      </c>
      <c r="BH291" s="59">
        <f t="shared" si="506"/>
        <v>0.41868055555555561</v>
      </c>
      <c r="BI291" s="31">
        <f t="shared" si="507"/>
        <v>0.56000000000000227</v>
      </c>
      <c r="BJ291" s="61">
        <f t="shared" ref="BJ291:BM291" si="560">IF($AJ290="t",IF(AM289=0,0,$BI291/AM289),IF(AM290=0,0,$BI291/AM290))</f>
        <v>1.8666666666666741E-2</v>
      </c>
      <c r="BK291" s="61">
        <f t="shared" si="560"/>
        <v>1.8666666666666741E-2</v>
      </c>
      <c r="BL291" s="61">
        <f t="shared" si="560"/>
        <v>1.8666666666666741E-2</v>
      </c>
      <c r="BM291" s="61">
        <f t="shared" si="560"/>
        <v>1.8666666666666741E-2</v>
      </c>
      <c r="BN291" s="62">
        <f t="shared" si="509"/>
        <v>0</v>
      </c>
      <c r="BO291" s="62">
        <f t="shared" si="510"/>
        <v>1</v>
      </c>
      <c r="BP291" s="62">
        <f t="shared" si="511"/>
        <v>7</v>
      </c>
      <c r="BQ291" s="62">
        <f t="shared" si="512"/>
        <v>0</v>
      </c>
      <c r="BR291" s="62">
        <f t="shared" si="513"/>
        <v>1</v>
      </c>
      <c r="BS291" s="62">
        <f t="shared" si="514"/>
        <v>7</v>
      </c>
      <c r="BT291" s="62">
        <f t="shared" si="515"/>
        <v>0</v>
      </c>
      <c r="BU291" s="62">
        <f t="shared" si="516"/>
        <v>1</v>
      </c>
      <c r="BV291" s="62">
        <f t="shared" si="517"/>
        <v>7</v>
      </c>
      <c r="BW291" s="62">
        <f t="shared" si="518"/>
        <v>0</v>
      </c>
      <c r="BX291" s="62">
        <f t="shared" si="519"/>
        <v>1</v>
      </c>
      <c r="BY291" s="62">
        <f t="shared" si="520"/>
        <v>7</v>
      </c>
      <c r="BZ291" s="63">
        <f t="shared" si="521"/>
        <v>0.36821759259259262</v>
      </c>
      <c r="CA291" s="63">
        <f t="shared" si="522"/>
        <v>0.37377314814814822</v>
      </c>
      <c r="CB291" s="63">
        <f t="shared" si="523"/>
        <v>0.36988425925925927</v>
      </c>
      <c r="CC291" s="63">
        <f t="shared" si="524"/>
        <v>0.41571759259259256</v>
      </c>
      <c r="CD291" s="63">
        <f t="shared" si="525"/>
        <v>0.41001157407407407</v>
      </c>
      <c r="CE291" s="63">
        <f t="shared" si="526"/>
        <v>0.42042824074074076</v>
      </c>
      <c r="CF291" s="63">
        <f t="shared" si="527"/>
        <v>0.42015046296296299</v>
      </c>
      <c r="CG291" s="63">
        <f t="shared" si="528"/>
        <v>0.41945601851851855</v>
      </c>
      <c r="CH291" s="36"/>
      <c r="CI291" s="36"/>
      <c r="CJ291" s="36"/>
      <c r="CK291" s="36"/>
      <c r="CL291" s="60">
        <v>60</v>
      </c>
    </row>
    <row r="292" spans="1:90" ht="26.25" customHeight="1" x14ac:dyDescent="0.25">
      <c r="A292" s="37">
        <v>41</v>
      </c>
      <c r="B292" s="38"/>
      <c r="C292" s="39"/>
      <c r="D292" s="39"/>
      <c r="E292" s="39"/>
      <c r="F292" s="42"/>
      <c r="G292" s="40"/>
      <c r="H292" s="41">
        <f t="shared" si="473"/>
        <v>91.56</v>
      </c>
      <c r="I292" s="42">
        <v>91.47</v>
      </c>
      <c r="J292" s="43">
        <f t="shared" si="470"/>
        <v>-9.8392915710072601E-4</v>
      </c>
      <c r="K292" s="44">
        <f t="shared" si="471"/>
        <v>-9.0000000000003411E-2</v>
      </c>
      <c r="L292" s="45"/>
      <c r="M292" s="126" t="s">
        <v>1230</v>
      </c>
      <c r="N292" s="46">
        <f t="shared" si="484"/>
        <v>91.56</v>
      </c>
      <c r="O292" s="46">
        <f t="shared" si="549"/>
        <v>-0.03</v>
      </c>
      <c r="P292" s="42">
        <v>91.59</v>
      </c>
      <c r="Q292" s="46">
        <f t="shared" si="550"/>
        <v>4.3499999999999996</v>
      </c>
      <c r="R292" s="39"/>
      <c r="S292" s="46">
        <f t="shared" si="551"/>
        <v>4.1499999999999995</v>
      </c>
      <c r="T292" s="40"/>
      <c r="U292" s="47" t="str">
        <f t="shared" si="462"/>
        <v/>
      </c>
      <c r="V292" s="47" t="str">
        <f t="shared" si="463"/>
        <v/>
      </c>
      <c r="W292" s="48"/>
      <c r="X292" s="48"/>
      <c r="Y292" s="48"/>
      <c r="Z292" s="48"/>
      <c r="AA292" s="48"/>
      <c r="AB292" s="48"/>
      <c r="AC292" s="49"/>
      <c r="AD292" s="49"/>
      <c r="AE292" s="51">
        <f t="shared" si="486"/>
        <v>41</v>
      </c>
      <c r="AF292" s="51" t="str">
        <f t="shared" si="487"/>
        <v/>
      </c>
      <c r="AG292" s="51" t="str">
        <f t="shared" si="488"/>
        <v/>
      </c>
      <c r="AH292" s="51" t="str">
        <f t="shared" si="489"/>
        <v/>
      </c>
      <c r="AI292" s="52">
        <f t="shared" si="490"/>
        <v>91.56</v>
      </c>
      <c r="AJ292" s="68"/>
      <c r="AK292" s="53"/>
      <c r="AL292" s="52"/>
      <c r="AM292" s="53">
        <f t="shared" si="492"/>
        <v>30</v>
      </c>
      <c r="AN292" s="53">
        <f>IF(AJ292&lt;&gt;"",IF(AJ292="o",VLOOKUP(AM292,OpenSect!$A$1:$D$11,2),IF(AJ292="u",VLOOKUP(AM292,UpHill!$A$1:$D$35,2),IF(AJ292="d",VLOOKUP(AM292,DownHill!$A$3:$D$29,2),IF(AJ292="f",VLOOKUP(AM292,FlatUnd!$A$2:$D$30,2),IF(AJ292="t",VLOOKUP(AM292,TimeAdd!$A$1:$D$176,2),IF(AJ292="l",VLOOKUP(AM292,SLimit!$A$1:$D$8,2),AN291)))))),AN291)</f>
        <v>30</v>
      </c>
      <c r="AO292" s="53">
        <f>IF(AJ292&lt;&gt;"",IF(AJ292="o",VLOOKUP(AM292,OpenSect!$A$1:$D$11,3),IF(AJ292="u",VLOOKUP(AM292,UpHill!$A$1:$D$35,3),IF(AJ292="d",VLOOKUP(AM292,DownHill!$A$3:$D$29,3),IF(AJ292="f",VLOOKUP(AM292,FlatUnd!$A$2:$D$30,3),IF(AJ292="t",VLOOKUP(AM292,TimeAdd!$A$1:$D$18,3),IF(AJ292="l",VLOOKUP(AM292,SLimit!$A$1:$D$8,3),AO291)))))),AO291)</f>
        <v>30</v>
      </c>
      <c r="AP292" s="53">
        <f>IF(AJ292&lt;&gt;"",IF(AJ292="o",VLOOKUP(AM292,OpenSect!$A$1:$D$11,4),IF(AJ292="u",VLOOKUP(AM292,UpHill!$A$1:$D$35,4),IF(AJ292="d",VLOOKUP(AM292,DownHill!$A$3:$D$29,4),IF(AJ292="f",VLOOKUP(AM292,FlatUnd!$A$2:$D$30,4),IF(AJ292="t",VLOOKUP(AM292,TimeAdd!$A$1:$D$18,4),IF(AJ292="l",VLOOKUP(AM292,SLimit!$A$1:$D$8,4),AP291)))))),AP291)</f>
        <v>30</v>
      </c>
      <c r="AQ292" s="53" t="str">
        <f t="shared" si="493"/>
        <v>40</v>
      </c>
      <c r="AR292" s="54">
        <f t="shared" si="494"/>
        <v>0</v>
      </c>
      <c r="AS292" s="55"/>
      <c r="AT292" s="55"/>
      <c r="AU292" s="56">
        <f>IF(GroupStTimes!$A$8=0,MIN(CB292,CD292,CF292),MIN(BZ292,CB292,CD292,CF292))</f>
        <v>0.36840277777777786</v>
      </c>
      <c r="AV292" s="56">
        <f>IF(GroupStTimes!$A$8=0,MAX(CC292,CE292,CG292),MAX(CA292,CC292,CE292,CG292))</f>
        <v>0.42061342592592599</v>
      </c>
      <c r="AW292" s="57" t="str">
        <f t="shared" si="495"/>
        <v/>
      </c>
      <c r="AX292" s="58" t="str">
        <f t="shared" si="496"/>
        <v/>
      </c>
      <c r="AY292" s="58" t="str">
        <f t="shared" si="497"/>
        <v/>
      </c>
      <c r="AZ292" s="31">
        <f t="shared" si="498"/>
        <v>90.87</v>
      </c>
      <c r="BA292" s="59">
        <f t="shared" si="499"/>
        <v>0.36744212962962969</v>
      </c>
      <c r="BB292" s="59">
        <f t="shared" si="500"/>
        <v>0.37299768518518528</v>
      </c>
      <c r="BC292" s="59">
        <f t="shared" si="501"/>
        <v>0.36910879629629634</v>
      </c>
      <c r="BD292" s="59">
        <f t="shared" si="502"/>
        <v>0.41494212962962962</v>
      </c>
      <c r="BE292" s="59">
        <f t="shared" si="503"/>
        <v>0.40923611111111113</v>
      </c>
      <c r="BF292" s="59">
        <f t="shared" si="504"/>
        <v>0.41965277777777782</v>
      </c>
      <c r="BG292" s="59">
        <f t="shared" si="505"/>
        <v>0.41937500000000005</v>
      </c>
      <c r="BH292" s="59">
        <f t="shared" si="506"/>
        <v>0.41868055555555561</v>
      </c>
      <c r="BI292" s="31">
        <f t="shared" si="507"/>
        <v>0.68999999999999773</v>
      </c>
      <c r="BJ292" s="61">
        <f t="shared" ref="BJ292:BM292" si="561">IF($AJ291="t",IF(AM290=0,0,$BI292/AM290),IF(AM291=0,0,$BI292/AM291))</f>
        <v>2.2999999999999923E-2</v>
      </c>
      <c r="BK292" s="61">
        <f t="shared" si="561"/>
        <v>2.2999999999999923E-2</v>
      </c>
      <c r="BL292" s="61">
        <f t="shared" si="561"/>
        <v>2.2999999999999923E-2</v>
      </c>
      <c r="BM292" s="61">
        <f t="shared" si="561"/>
        <v>2.2999999999999923E-2</v>
      </c>
      <c r="BN292" s="62">
        <f t="shared" si="509"/>
        <v>0</v>
      </c>
      <c r="BO292" s="62">
        <f t="shared" si="510"/>
        <v>1</v>
      </c>
      <c r="BP292" s="62">
        <f t="shared" si="511"/>
        <v>23</v>
      </c>
      <c r="BQ292" s="62">
        <f t="shared" si="512"/>
        <v>0</v>
      </c>
      <c r="BR292" s="62">
        <f t="shared" si="513"/>
        <v>1</v>
      </c>
      <c r="BS292" s="62">
        <f t="shared" si="514"/>
        <v>23</v>
      </c>
      <c r="BT292" s="62">
        <f t="shared" si="515"/>
        <v>0</v>
      </c>
      <c r="BU292" s="62">
        <f t="shared" si="516"/>
        <v>1</v>
      </c>
      <c r="BV292" s="62">
        <f t="shared" si="517"/>
        <v>23</v>
      </c>
      <c r="BW292" s="62">
        <f t="shared" si="518"/>
        <v>0</v>
      </c>
      <c r="BX292" s="62">
        <f t="shared" si="519"/>
        <v>1</v>
      </c>
      <c r="BY292" s="62">
        <f t="shared" si="520"/>
        <v>23</v>
      </c>
      <c r="BZ292" s="63">
        <f t="shared" si="521"/>
        <v>0.36840277777777786</v>
      </c>
      <c r="CA292" s="63">
        <f t="shared" si="522"/>
        <v>0.37395833333333345</v>
      </c>
      <c r="CB292" s="63">
        <f t="shared" si="523"/>
        <v>0.37006944444444451</v>
      </c>
      <c r="CC292" s="63">
        <f t="shared" si="524"/>
        <v>0.41590277777777779</v>
      </c>
      <c r="CD292" s="63">
        <f t="shared" si="525"/>
        <v>0.4101967592592593</v>
      </c>
      <c r="CE292" s="63">
        <f t="shared" si="526"/>
        <v>0.42061342592592599</v>
      </c>
      <c r="CF292" s="63">
        <f t="shared" si="527"/>
        <v>0.42033564814814822</v>
      </c>
      <c r="CG292" s="63">
        <f t="shared" si="528"/>
        <v>0.41964120370370378</v>
      </c>
      <c r="CH292" s="36"/>
      <c r="CI292" s="36"/>
      <c r="CJ292" s="36"/>
      <c r="CK292" s="36"/>
      <c r="CL292" s="60">
        <v>60</v>
      </c>
    </row>
    <row r="293" spans="1:90" ht="26.25" customHeight="1" x14ac:dyDescent="0.25">
      <c r="A293" s="37">
        <v>41</v>
      </c>
      <c r="B293" s="38"/>
      <c r="C293" s="39" t="s">
        <v>25</v>
      </c>
      <c r="D293" s="39">
        <v>30</v>
      </c>
      <c r="E293" s="39"/>
      <c r="F293" s="42"/>
      <c r="G293" s="40">
        <v>87.91</v>
      </c>
      <c r="H293" s="41">
        <f t="shared" si="473"/>
        <v>92.27</v>
      </c>
      <c r="I293" s="42">
        <v>92.27</v>
      </c>
      <c r="J293" s="43">
        <f t="shared" si="470"/>
        <v>3.6125862504934455E-5</v>
      </c>
      <c r="K293" s="44">
        <f t="shared" si="471"/>
        <v>3.3333333333303017E-3</v>
      </c>
      <c r="L293" s="45" t="s">
        <v>221</v>
      </c>
      <c r="M293" s="126" t="s">
        <v>1229</v>
      </c>
      <c r="N293" s="46">
        <f t="shared" si="484"/>
        <v>92.266666666666666</v>
      </c>
      <c r="O293" s="46">
        <f t="shared" si="549"/>
        <v>-0.03</v>
      </c>
      <c r="P293" s="42">
        <v>92.39</v>
      </c>
      <c r="Q293" s="46">
        <f t="shared" si="550"/>
        <v>4.3499999999999996</v>
      </c>
      <c r="R293" s="39">
        <v>87.91</v>
      </c>
      <c r="S293" s="46">
        <f t="shared" si="551"/>
        <v>4.1499999999999995</v>
      </c>
      <c r="T293" s="40">
        <v>88.03</v>
      </c>
      <c r="U293" s="47" t="str">
        <f t="shared" si="462"/>
        <v/>
      </c>
      <c r="V293" s="47" t="str">
        <f t="shared" si="463"/>
        <v/>
      </c>
      <c r="W293" s="48"/>
      <c r="X293" s="48"/>
      <c r="Y293" s="48"/>
      <c r="Z293" s="48"/>
      <c r="AA293" s="48"/>
      <c r="AB293" s="48"/>
      <c r="AC293" s="49"/>
      <c r="AD293" s="49"/>
      <c r="AE293" s="51">
        <f t="shared" si="486"/>
        <v>41</v>
      </c>
      <c r="AF293" s="51" t="str">
        <f t="shared" si="487"/>
        <v/>
      </c>
      <c r="AG293" s="51" t="str">
        <f t="shared" si="488"/>
        <v>o</v>
      </c>
      <c r="AH293" s="51">
        <f t="shared" si="489"/>
        <v>30</v>
      </c>
      <c r="AI293" s="52">
        <f t="shared" si="490"/>
        <v>92.27</v>
      </c>
      <c r="AJ293" s="68" t="s">
        <v>25</v>
      </c>
      <c r="AK293" s="53"/>
      <c r="AL293" s="52"/>
      <c r="AM293" s="53">
        <f t="shared" si="492"/>
        <v>30</v>
      </c>
      <c r="AN293" s="53">
        <f>IF(AJ293&lt;&gt;"",IF(AJ293="o",VLOOKUP(AM293,OpenSect!$A$1:$D$11,2),IF(AJ293="u",VLOOKUP(AM293,UpHill!$A$1:$D$35,2),IF(AJ293="d",VLOOKUP(AM293,DownHill!$A$3:$D$29,2),IF(AJ293="f",VLOOKUP(AM293,FlatUnd!$A$2:$D$30,2),IF(AJ293="t",VLOOKUP(AM293,TimeAdd!$A$1:$D$176,2),IF(AJ293="l",VLOOKUP(AM293,SLimit!$A$1:$D$8,2),AN292)))))),AN292)</f>
        <v>30</v>
      </c>
      <c r="AO293" s="53">
        <f>IF(AJ293&lt;&gt;"",IF(AJ293="o",VLOOKUP(AM293,OpenSect!$A$1:$D$11,3),IF(AJ293="u",VLOOKUP(AM293,UpHill!$A$1:$D$35,3),IF(AJ293="d",VLOOKUP(AM293,DownHill!$A$3:$D$29,3),IF(AJ293="f",VLOOKUP(AM293,FlatUnd!$A$2:$D$30,3),IF(AJ293="t",VLOOKUP(AM293,TimeAdd!$A$1:$D$18,3),IF(AJ293="l",VLOOKUP(AM293,SLimit!$A$1:$D$8,3),AO292)))))),AO292)</f>
        <v>30</v>
      </c>
      <c r="AP293" s="53">
        <f>IF(AJ293&lt;&gt;"",IF(AJ293="o",VLOOKUP(AM293,OpenSect!$A$1:$D$11,4),IF(AJ293="u",VLOOKUP(AM293,UpHill!$A$1:$D$35,4),IF(AJ293="d",VLOOKUP(AM293,DownHill!$A$3:$D$29,4),IF(AJ293="f",VLOOKUP(AM293,FlatUnd!$A$2:$D$30,4),IF(AJ293="t",VLOOKUP(AM293,TimeAdd!$A$1:$D$18,4),IF(AJ293="l",VLOOKUP(AM293,SLimit!$A$1:$D$8,4),AP292)))))),AP292)</f>
        <v>30</v>
      </c>
      <c r="AQ293" s="53" t="str">
        <f t="shared" si="493"/>
        <v>60</v>
      </c>
      <c r="AR293" s="54" t="str">
        <f t="shared" si="494"/>
        <v>Traffic Light.  Straight on.</v>
      </c>
      <c r="AS293" s="55"/>
      <c r="AT293" s="55"/>
      <c r="AU293" s="56">
        <f>IF(GroupStTimes!$A$8=0,MIN(CB293,CD293,CF293),MIN(BZ293,CB293,CD293,CF293))</f>
        <v>0.36938657407407416</v>
      </c>
      <c r="AV293" s="56">
        <f>IF(GroupStTimes!$A$8=0,MAX(CC293,CE293,CG293),MAX(CA293,CC293,CE293,CG293))</f>
        <v>0.42159722222222229</v>
      </c>
      <c r="AW293" s="57" t="str">
        <f t="shared" si="495"/>
        <v/>
      </c>
      <c r="AX293" s="58" t="str">
        <f t="shared" si="496"/>
        <v/>
      </c>
      <c r="AY293" s="58" t="str">
        <f t="shared" si="497"/>
        <v/>
      </c>
      <c r="AZ293" s="31">
        <f t="shared" si="498"/>
        <v>90.87</v>
      </c>
      <c r="BA293" s="59">
        <f t="shared" si="499"/>
        <v>0.36744212962962969</v>
      </c>
      <c r="BB293" s="59">
        <f t="shared" si="500"/>
        <v>0.37299768518518528</v>
      </c>
      <c r="BC293" s="59">
        <f t="shared" si="501"/>
        <v>0.36910879629629634</v>
      </c>
      <c r="BD293" s="59">
        <f t="shared" si="502"/>
        <v>0.41494212962962962</v>
      </c>
      <c r="BE293" s="59">
        <f t="shared" si="503"/>
        <v>0.40923611111111113</v>
      </c>
      <c r="BF293" s="59">
        <f t="shared" si="504"/>
        <v>0.41965277777777782</v>
      </c>
      <c r="BG293" s="59">
        <f t="shared" si="505"/>
        <v>0.41937500000000005</v>
      </c>
      <c r="BH293" s="59">
        <f t="shared" si="506"/>
        <v>0.41868055555555561</v>
      </c>
      <c r="BI293" s="31">
        <f t="shared" si="507"/>
        <v>1.3999999999999915</v>
      </c>
      <c r="BJ293" s="61">
        <f t="shared" ref="BJ293:BM293" si="562">IF($AJ292="t",IF(AM291=0,0,$BI293/AM291),IF(AM292=0,0,$BI293/AM292))</f>
        <v>4.6666666666666384E-2</v>
      </c>
      <c r="BK293" s="61">
        <f t="shared" si="562"/>
        <v>4.6666666666666384E-2</v>
      </c>
      <c r="BL293" s="61">
        <f t="shared" si="562"/>
        <v>4.6666666666666384E-2</v>
      </c>
      <c r="BM293" s="61">
        <f t="shared" si="562"/>
        <v>4.6666666666666384E-2</v>
      </c>
      <c r="BN293" s="62">
        <f t="shared" si="509"/>
        <v>0</v>
      </c>
      <c r="BO293" s="62">
        <f t="shared" si="510"/>
        <v>2</v>
      </c>
      <c r="BP293" s="62">
        <f t="shared" si="511"/>
        <v>48</v>
      </c>
      <c r="BQ293" s="62">
        <f t="shared" si="512"/>
        <v>0</v>
      </c>
      <c r="BR293" s="62">
        <f t="shared" si="513"/>
        <v>2</v>
      </c>
      <c r="BS293" s="62">
        <f t="shared" si="514"/>
        <v>48</v>
      </c>
      <c r="BT293" s="62">
        <f t="shared" si="515"/>
        <v>0</v>
      </c>
      <c r="BU293" s="62">
        <f t="shared" si="516"/>
        <v>2</v>
      </c>
      <c r="BV293" s="62">
        <f t="shared" si="517"/>
        <v>48</v>
      </c>
      <c r="BW293" s="62">
        <f t="shared" si="518"/>
        <v>0</v>
      </c>
      <c r="BX293" s="62">
        <f t="shared" si="519"/>
        <v>2</v>
      </c>
      <c r="BY293" s="62">
        <f t="shared" si="520"/>
        <v>48</v>
      </c>
      <c r="BZ293" s="63">
        <f t="shared" si="521"/>
        <v>0.36938657407407416</v>
      </c>
      <c r="CA293" s="63">
        <f t="shared" si="522"/>
        <v>0.37494212962962975</v>
      </c>
      <c r="CB293" s="63">
        <f t="shared" si="523"/>
        <v>0.37105324074074081</v>
      </c>
      <c r="CC293" s="63">
        <f t="shared" si="524"/>
        <v>0.41688657407407409</v>
      </c>
      <c r="CD293" s="63">
        <f t="shared" si="525"/>
        <v>0.4111805555555556</v>
      </c>
      <c r="CE293" s="63">
        <f t="shared" si="526"/>
        <v>0.42159722222222229</v>
      </c>
      <c r="CF293" s="63">
        <f t="shared" si="527"/>
        <v>0.42131944444444452</v>
      </c>
      <c r="CG293" s="63">
        <f t="shared" si="528"/>
        <v>0.42062500000000008</v>
      </c>
      <c r="CH293" s="36"/>
      <c r="CI293" s="36"/>
      <c r="CJ293" s="36"/>
      <c r="CK293" s="36"/>
      <c r="CL293" s="60">
        <v>60</v>
      </c>
    </row>
    <row r="294" spans="1:90" ht="26.25" customHeight="1" x14ac:dyDescent="0.25">
      <c r="A294" s="37">
        <v>41</v>
      </c>
      <c r="B294" s="38"/>
      <c r="C294" s="39"/>
      <c r="D294" s="39"/>
      <c r="E294" s="39"/>
      <c r="F294" s="42"/>
      <c r="G294" s="40">
        <v>88.08</v>
      </c>
      <c r="H294" s="41">
        <f t="shared" si="473"/>
        <v>92.5</v>
      </c>
      <c r="I294" s="42">
        <v>92.44</v>
      </c>
      <c r="J294" s="43">
        <f t="shared" si="470"/>
        <v>-8.2936679648046069E-4</v>
      </c>
      <c r="K294" s="44">
        <f t="shared" si="471"/>
        <v>-7.6666666666653782E-2</v>
      </c>
      <c r="L294" s="45" t="s">
        <v>44</v>
      </c>
      <c r="M294" s="126" t="s">
        <v>1229</v>
      </c>
      <c r="N294" s="46">
        <f t="shared" si="484"/>
        <v>92.516666666666652</v>
      </c>
      <c r="O294" s="46">
        <f t="shared" si="549"/>
        <v>-0.03</v>
      </c>
      <c r="P294" s="42">
        <v>92.56</v>
      </c>
      <c r="Q294" s="46">
        <f t="shared" si="550"/>
        <v>4.3499999999999996</v>
      </c>
      <c r="R294" s="39">
        <v>88.14</v>
      </c>
      <c r="S294" s="46">
        <f t="shared" si="551"/>
        <v>4.1499999999999995</v>
      </c>
      <c r="T294" s="40">
        <v>88.38</v>
      </c>
      <c r="U294" s="47" t="str">
        <f t="shared" si="462"/>
        <v/>
      </c>
      <c r="V294" s="47" t="str">
        <f t="shared" si="463"/>
        <v/>
      </c>
      <c r="W294" s="48"/>
      <c r="X294" s="48"/>
      <c r="Y294" s="48"/>
      <c r="Z294" s="48"/>
      <c r="AA294" s="48"/>
      <c r="AB294" s="48"/>
      <c r="AC294" s="49"/>
      <c r="AD294" s="49"/>
      <c r="AE294" s="51">
        <f t="shared" si="486"/>
        <v>41</v>
      </c>
      <c r="AF294" s="51" t="str">
        <f t="shared" si="487"/>
        <v/>
      </c>
      <c r="AG294" s="51" t="str">
        <f t="shared" si="488"/>
        <v/>
      </c>
      <c r="AH294" s="51" t="str">
        <f t="shared" si="489"/>
        <v/>
      </c>
      <c r="AI294" s="52">
        <f t="shared" si="490"/>
        <v>92.5</v>
      </c>
      <c r="AJ294" s="68"/>
      <c r="AK294" s="53"/>
      <c r="AL294" s="52"/>
      <c r="AM294" s="53">
        <f t="shared" si="492"/>
        <v>30</v>
      </c>
      <c r="AN294" s="53">
        <f>IF(AJ294&lt;&gt;"",IF(AJ294="o",VLOOKUP(AM294,OpenSect!$A$1:$D$11,2),IF(AJ294="u",VLOOKUP(AM294,UpHill!$A$1:$D$35,2),IF(AJ294="d",VLOOKUP(AM294,DownHill!$A$3:$D$29,2),IF(AJ294="f",VLOOKUP(AM294,FlatUnd!$A$2:$D$30,2),IF(AJ294="t",VLOOKUP(AM294,TimeAdd!$A$1:$D$176,2),IF(AJ294="l",VLOOKUP(AM294,SLimit!$A$1:$D$8,2),AN293)))))),AN293)</f>
        <v>30</v>
      </c>
      <c r="AO294" s="53">
        <f>IF(AJ294&lt;&gt;"",IF(AJ294="o",VLOOKUP(AM294,OpenSect!$A$1:$D$11,3),IF(AJ294="u",VLOOKUP(AM294,UpHill!$A$1:$D$35,3),IF(AJ294="d",VLOOKUP(AM294,DownHill!$A$3:$D$29,3),IF(AJ294="f",VLOOKUP(AM294,FlatUnd!$A$2:$D$30,3),IF(AJ294="t",VLOOKUP(AM294,TimeAdd!$A$1:$D$18,3),IF(AJ294="l",VLOOKUP(AM294,SLimit!$A$1:$D$8,3),AO293)))))),AO293)</f>
        <v>30</v>
      </c>
      <c r="AP294" s="53">
        <f>IF(AJ294&lt;&gt;"",IF(AJ294="o",VLOOKUP(AM294,OpenSect!$A$1:$D$11,4),IF(AJ294="u",VLOOKUP(AM294,UpHill!$A$1:$D$35,4),IF(AJ294="d",VLOOKUP(AM294,DownHill!$A$3:$D$29,4),IF(AJ294="f",VLOOKUP(AM294,FlatUnd!$A$2:$D$30,4),IF(AJ294="t",VLOOKUP(AM294,TimeAdd!$A$1:$D$18,4),IF(AJ294="l",VLOOKUP(AM294,SLimit!$A$1:$D$8,4),AP293)))))),AP293)</f>
        <v>30</v>
      </c>
      <c r="AQ294" s="53" t="str">
        <f t="shared" si="493"/>
        <v>60</v>
      </c>
      <c r="AR294" s="54" t="str">
        <f t="shared" si="494"/>
        <v>Bridge</v>
      </c>
      <c r="AS294" s="55"/>
      <c r="AT294" s="55"/>
      <c r="AU294" s="56">
        <f>IF(GroupStTimes!$A$8=0,MIN(CB294,CD294,CF294),MIN(BZ294,CB294,CD294,CF294))</f>
        <v>0.36971064814814819</v>
      </c>
      <c r="AV294" s="56">
        <f>IF(GroupStTimes!$A$8=0,MAX(CC294,CE294,CG294),MAX(CA294,CC294,CE294,CG294))</f>
        <v>0.42192129629629632</v>
      </c>
      <c r="AW294" s="57" t="str">
        <f t="shared" si="495"/>
        <v/>
      </c>
      <c r="AX294" s="58" t="str">
        <f t="shared" si="496"/>
        <v/>
      </c>
      <c r="AY294" s="58" t="str">
        <f t="shared" si="497"/>
        <v/>
      </c>
      <c r="AZ294" s="31">
        <f t="shared" si="498"/>
        <v>90.87</v>
      </c>
      <c r="BA294" s="59">
        <f t="shared" si="499"/>
        <v>0.36744212962962969</v>
      </c>
      <c r="BB294" s="59">
        <f t="shared" si="500"/>
        <v>0.37299768518518528</v>
      </c>
      <c r="BC294" s="59">
        <f t="shared" si="501"/>
        <v>0.36910879629629634</v>
      </c>
      <c r="BD294" s="59">
        <f t="shared" si="502"/>
        <v>0.41494212962962962</v>
      </c>
      <c r="BE294" s="59">
        <f t="shared" si="503"/>
        <v>0.40923611111111113</v>
      </c>
      <c r="BF294" s="59">
        <f t="shared" si="504"/>
        <v>0.41965277777777782</v>
      </c>
      <c r="BG294" s="59">
        <f t="shared" si="505"/>
        <v>0.41937500000000005</v>
      </c>
      <c r="BH294" s="59">
        <f t="shared" si="506"/>
        <v>0.41868055555555561</v>
      </c>
      <c r="BI294" s="31">
        <f t="shared" si="507"/>
        <v>1.6299999999999955</v>
      </c>
      <c r="BJ294" s="61">
        <f t="shared" ref="BJ294:BM294" si="563">IF($AJ293="t",IF(AM292=0,0,$BI294/AM292),IF(AM293=0,0,$BI294/AM293))</f>
        <v>5.4333333333333185E-2</v>
      </c>
      <c r="BK294" s="61">
        <f t="shared" si="563"/>
        <v>5.4333333333333185E-2</v>
      </c>
      <c r="BL294" s="61">
        <f t="shared" si="563"/>
        <v>5.4333333333333185E-2</v>
      </c>
      <c r="BM294" s="61">
        <f t="shared" si="563"/>
        <v>5.4333333333333185E-2</v>
      </c>
      <c r="BN294" s="62">
        <f t="shared" si="509"/>
        <v>0</v>
      </c>
      <c r="BO294" s="62">
        <f t="shared" si="510"/>
        <v>3</v>
      </c>
      <c r="BP294" s="62">
        <f t="shared" si="511"/>
        <v>16</v>
      </c>
      <c r="BQ294" s="62">
        <f t="shared" si="512"/>
        <v>0</v>
      </c>
      <c r="BR294" s="62">
        <f t="shared" si="513"/>
        <v>3</v>
      </c>
      <c r="BS294" s="62">
        <f t="shared" si="514"/>
        <v>16</v>
      </c>
      <c r="BT294" s="62">
        <f t="shared" si="515"/>
        <v>0</v>
      </c>
      <c r="BU294" s="62">
        <f t="shared" si="516"/>
        <v>3</v>
      </c>
      <c r="BV294" s="62">
        <f t="shared" si="517"/>
        <v>16</v>
      </c>
      <c r="BW294" s="62">
        <f t="shared" si="518"/>
        <v>0</v>
      </c>
      <c r="BX294" s="62">
        <f t="shared" si="519"/>
        <v>3</v>
      </c>
      <c r="BY294" s="62">
        <f t="shared" si="520"/>
        <v>16</v>
      </c>
      <c r="BZ294" s="63">
        <f t="shared" si="521"/>
        <v>0.36971064814814819</v>
      </c>
      <c r="CA294" s="63">
        <f t="shared" si="522"/>
        <v>0.37526620370370378</v>
      </c>
      <c r="CB294" s="63">
        <f t="shared" si="523"/>
        <v>0.37137731481481484</v>
      </c>
      <c r="CC294" s="63">
        <f t="shared" si="524"/>
        <v>0.41721064814814812</v>
      </c>
      <c r="CD294" s="63">
        <f t="shared" si="525"/>
        <v>0.41150462962962964</v>
      </c>
      <c r="CE294" s="63">
        <f t="shared" si="526"/>
        <v>0.42192129629629632</v>
      </c>
      <c r="CF294" s="63">
        <f t="shared" si="527"/>
        <v>0.42164351851851856</v>
      </c>
      <c r="CG294" s="63">
        <f t="shared" si="528"/>
        <v>0.42094907407407411</v>
      </c>
      <c r="CH294" s="36"/>
      <c r="CI294" s="36"/>
      <c r="CJ294" s="36"/>
      <c r="CK294" s="36"/>
      <c r="CL294" s="60">
        <v>60</v>
      </c>
    </row>
    <row r="295" spans="1:90" ht="60.75" x14ac:dyDescent="0.25">
      <c r="A295" s="37">
        <v>41</v>
      </c>
      <c r="B295" s="38"/>
      <c r="C295" s="39" t="s">
        <v>25</v>
      </c>
      <c r="D295" s="39">
        <v>35</v>
      </c>
      <c r="E295" s="39"/>
      <c r="F295" s="42"/>
      <c r="G295" s="40">
        <v>88.31</v>
      </c>
      <c r="H295" s="41">
        <f t="shared" si="473"/>
        <v>92.73</v>
      </c>
      <c r="I295" s="42">
        <v>92.679999999999993</v>
      </c>
      <c r="J295" s="43">
        <f t="shared" si="470"/>
        <v>-7.5528700906352391E-4</v>
      </c>
      <c r="K295" s="44">
        <f t="shared" si="471"/>
        <v>-7.000000000000739E-2</v>
      </c>
      <c r="L295" s="45" t="s">
        <v>222</v>
      </c>
      <c r="M295" s="126" t="s">
        <v>1229</v>
      </c>
      <c r="N295" s="46">
        <f t="shared" si="484"/>
        <v>92.75</v>
      </c>
      <c r="O295" s="46">
        <f t="shared" si="549"/>
        <v>-0.03</v>
      </c>
      <c r="P295" s="42">
        <v>92.8</v>
      </c>
      <c r="Q295" s="46">
        <f t="shared" si="550"/>
        <v>4.3499999999999996</v>
      </c>
      <c r="R295" s="39">
        <v>88.37</v>
      </c>
      <c r="S295" s="46">
        <f t="shared" si="551"/>
        <v>4.1499999999999995</v>
      </c>
      <c r="T295" s="40">
        <v>88.610000000000014</v>
      </c>
      <c r="U295" s="47" t="str">
        <f t="shared" si="462"/>
        <v/>
      </c>
      <c r="V295" s="47" t="str">
        <f t="shared" si="463"/>
        <v/>
      </c>
      <c r="W295" s="48"/>
      <c r="X295" s="48"/>
      <c r="Y295" s="48"/>
      <c r="Z295" s="48"/>
      <c r="AA295" s="48"/>
      <c r="AB295" s="48"/>
      <c r="AC295" s="49"/>
      <c r="AD295" s="49"/>
      <c r="AE295" s="51">
        <f t="shared" si="486"/>
        <v>41</v>
      </c>
      <c r="AF295" s="51" t="str">
        <f t="shared" si="487"/>
        <v/>
      </c>
      <c r="AG295" s="51" t="str">
        <f t="shared" si="488"/>
        <v>o</v>
      </c>
      <c r="AH295" s="51">
        <f t="shared" si="489"/>
        <v>35</v>
      </c>
      <c r="AI295" s="52">
        <f t="shared" si="490"/>
        <v>92.73</v>
      </c>
      <c r="AJ295" s="68"/>
      <c r="AK295" s="53"/>
      <c r="AL295" s="52"/>
      <c r="AM295" s="53">
        <f t="shared" si="492"/>
        <v>30</v>
      </c>
      <c r="AN295" s="53">
        <f>IF(AJ295&lt;&gt;"",IF(AJ295="o",VLOOKUP(AM295,OpenSect!$A$1:$D$11,2),IF(AJ295="u",VLOOKUP(AM295,UpHill!$A$1:$D$35,2),IF(AJ295="d",VLOOKUP(AM295,DownHill!$A$3:$D$29,2),IF(AJ295="f",VLOOKUP(AM295,FlatUnd!$A$2:$D$30,2),IF(AJ295="t",VLOOKUP(AM295,TimeAdd!$A$1:$D$176,2),IF(AJ295="l",VLOOKUP(AM295,SLimit!$A$1:$D$8,2),AN294)))))),AN294)</f>
        <v>30</v>
      </c>
      <c r="AO295" s="53">
        <f>IF(AJ295&lt;&gt;"",IF(AJ295="o",VLOOKUP(AM295,OpenSect!$A$1:$D$11,3),IF(AJ295="u",VLOOKUP(AM295,UpHill!$A$1:$D$35,3),IF(AJ295="d",VLOOKUP(AM295,DownHill!$A$3:$D$29,3),IF(AJ295="f",VLOOKUP(AM295,FlatUnd!$A$2:$D$30,3),IF(AJ295="t",VLOOKUP(AM295,TimeAdd!$A$1:$D$18,3),IF(AJ295="l",VLOOKUP(AM295,SLimit!$A$1:$D$8,3),AO294)))))),AO294)</f>
        <v>30</v>
      </c>
      <c r="AP295" s="53">
        <f>IF(AJ295&lt;&gt;"",IF(AJ295="o",VLOOKUP(AM295,OpenSect!$A$1:$D$11,4),IF(AJ295="u",VLOOKUP(AM295,UpHill!$A$1:$D$35,4),IF(AJ295="d",VLOOKUP(AM295,DownHill!$A$3:$D$29,4),IF(AJ295="f",VLOOKUP(AM295,FlatUnd!$A$2:$D$30,4),IF(AJ295="t",VLOOKUP(AM295,TimeAdd!$A$1:$D$18,4),IF(AJ295="l",VLOOKUP(AM295,SLimit!$A$1:$D$8,4),AP294)))))),AP294)</f>
        <v>30</v>
      </c>
      <c r="AQ295" s="53" t="str">
        <f t="shared" si="493"/>
        <v>60</v>
      </c>
      <c r="AR295" s="54" t="str">
        <f t="shared" si="494"/>
        <v>103. R103 Midmar, N3 [Toll route] Harrismith {Straight} / {Left} N3 [Toll route] Pietermaritzburg. START of REGULARITY.</v>
      </c>
      <c r="AS295" s="55"/>
      <c r="AT295" s="55"/>
      <c r="AU295" s="56">
        <f>IF(GroupStTimes!$A$8=0,MIN(CB295,CD295,CF295),MIN(BZ295,CB295,CD295,CF295))</f>
        <v>0.37002314814814818</v>
      </c>
      <c r="AV295" s="56">
        <f>IF(GroupStTimes!$A$8=0,MAX(CC295,CE295,CG295),MAX(CA295,CC295,CE295,CG295))</f>
        <v>0.42223379629629632</v>
      </c>
      <c r="AW295" s="57" t="str">
        <f t="shared" si="495"/>
        <v/>
      </c>
      <c r="AX295" s="58" t="str">
        <f t="shared" si="496"/>
        <v/>
      </c>
      <c r="AY295" s="58" t="str">
        <f t="shared" si="497"/>
        <v/>
      </c>
      <c r="AZ295" s="31">
        <f t="shared" si="498"/>
        <v>90.87</v>
      </c>
      <c r="BA295" s="59">
        <f t="shared" si="499"/>
        <v>0.36744212962962969</v>
      </c>
      <c r="BB295" s="59">
        <f t="shared" si="500"/>
        <v>0.37299768518518528</v>
      </c>
      <c r="BC295" s="59">
        <f t="shared" si="501"/>
        <v>0.36910879629629634</v>
      </c>
      <c r="BD295" s="59">
        <f t="shared" si="502"/>
        <v>0.41494212962962962</v>
      </c>
      <c r="BE295" s="59">
        <f t="shared" si="503"/>
        <v>0.40923611111111113</v>
      </c>
      <c r="BF295" s="59">
        <f t="shared" si="504"/>
        <v>0.41965277777777782</v>
      </c>
      <c r="BG295" s="59">
        <f t="shared" si="505"/>
        <v>0.41937500000000005</v>
      </c>
      <c r="BH295" s="59">
        <f t="shared" si="506"/>
        <v>0.41868055555555561</v>
      </c>
      <c r="BI295" s="31">
        <f t="shared" si="507"/>
        <v>1.8599999999999994</v>
      </c>
      <c r="BJ295" s="61">
        <f t="shared" ref="BJ295:BM295" si="564">IF($AJ294="t",IF(AM293=0,0,$BI295/AM293),IF(AM294=0,0,$BI295/AM294))</f>
        <v>6.1999999999999979E-2</v>
      </c>
      <c r="BK295" s="61">
        <f t="shared" si="564"/>
        <v>6.1999999999999979E-2</v>
      </c>
      <c r="BL295" s="61">
        <f t="shared" si="564"/>
        <v>6.1999999999999979E-2</v>
      </c>
      <c r="BM295" s="61">
        <f t="shared" si="564"/>
        <v>6.1999999999999979E-2</v>
      </c>
      <c r="BN295" s="62">
        <f t="shared" si="509"/>
        <v>0</v>
      </c>
      <c r="BO295" s="62">
        <f t="shared" si="510"/>
        <v>3</v>
      </c>
      <c r="BP295" s="62">
        <f t="shared" si="511"/>
        <v>43</v>
      </c>
      <c r="BQ295" s="62">
        <f t="shared" si="512"/>
        <v>0</v>
      </c>
      <c r="BR295" s="62">
        <f t="shared" si="513"/>
        <v>3</v>
      </c>
      <c r="BS295" s="62">
        <f t="shared" si="514"/>
        <v>43</v>
      </c>
      <c r="BT295" s="62">
        <f t="shared" si="515"/>
        <v>0</v>
      </c>
      <c r="BU295" s="62">
        <f t="shared" si="516"/>
        <v>3</v>
      </c>
      <c r="BV295" s="62">
        <f t="shared" si="517"/>
        <v>43</v>
      </c>
      <c r="BW295" s="62">
        <f t="shared" si="518"/>
        <v>0</v>
      </c>
      <c r="BX295" s="62">
        <f t="shared" si="519"/>
        <v>3</v>
      </c>
      <c r="BY295" s="62">
        <f t="shared" si="520"/>
        <v>43</v>
      </c>
      <c r="BZ295" s="63">
        <f t="shared" si="521"/>
        <v>0.37002314814814818</v>
      </c>
      <c r="CA295" s="63">
        <f t="shared" si="522"/>
        <v>0.37557870370370378</v>
      </c>
      <c r="CB295" s="63">
        <f t="shared" si="523"/>
        <v>0.37168981481481483</v>
      </c>
      <c r="CC295" s="63">
        <f t="shared" si="524"/>
        <v>0.41752314814814812</v>
      </c>
      <c r="CD295" s="63">
        <f t="shared" si="525"/>
        <v>0.41181712962962963</v>
      </c>
      <c r="CE295" s="63">
        <f t="shared" si="526"/>
        <v>0.42223379629629632</v>
      </c>
      <c r="CF295" s="63">
        <f t="shared" si="527"/>
        <v>0.42195601851851855</v>
      </c>
      <c r="CG295" s="63">
        <f t="shared" si="528"/>
        <v>0.42126157407407411</v>
      </c>
      <c r="CH295" s="36"/>
      <c r="CI295" s="36"/>
      <c r="CJ295" s="36"/>
      <c r="CK295" s="36"/>
      <c r="CL295" s="60">
        <v>60</v>
      </c>
    </row>
    <row r="296" spans="1:90" ht="26.25" customHeight="1" x14ac:dyDescent="0.25">
      <c r="A296" s="37">
        <v>41</v>
      </c>
      <c r="B296" s="38"/>
      <c r="C296" s="39"/>
      <c r="D296" s="39"/>
      <c r="E296" s="39"/>
      <c r="F296" s="42"/>
      <c r="G296" s="66">
        <v>88.45</v>
      </c>
      <c r="H296" s="41">
        <f t="shared" si="473"/>
        <v>92.87</v>
      </c>
      <c r="I296" s="42">
        <v>92.81</v>
      </c>
      <c r="J296" s="43">
        <f t="shared" si="470"/>
        <v>-8.2606041015681258E-4</v>
      </c>
      <c r="K296" s="44">
        <f t="shared" si="471"/>
        <v>-7.6666666666653782E-2</v>
      </c>
      <c r="L296" s="45" t="s">
        <v>223</v>
      </c>
      <c r="M296" s="126" t="s">
        <v>1229</v>
      </c>
      <c r="N296" s="46">
        <f t="shared" si="484"/>
        <v>92.886666666666656</v>
      </c>
      <c r="O296" s="46">
        <f t="shared" si="549"/>
        <v>-0.03</v>
      </c>
      <c r="P296" s="42">
        <v>92.93</v>
      </c>
      <c r="Q296" s="46">
        <f t="shared" si="550"/>
        <v>4.3499999999999996</v>
      </c>
      <c r="R296" s="39">
        <v>88.51</v>
      </c>
      <c r="S296" s="46">
        <f t="shared" si="551"/>
        <v>4.1499999999999995</v>
      </c>
      <c r="T296" s="40">
        <v>88.75</v>
      </c>
      <c r="U296" s="47" t="str">
        <f t="shared" si="462"/>
        <v/>
      </c>
      <c r="V296" s="47" t="str">
        <f t="shared" si="463"/>
        <v/>
      </c>
      <c r="W296" s="48"/>
      <c r="X296" s="48"/>
      <c r="Y296" s="48"/>
      <c r="Z296" s="48"/>
      <c r="AA296" s="48"/>
      <c r="AB296" s="48"/>
      <c r="AC296" s="49"/>
      <c r="AD296" s="49"/>
      <c r="AE296" s="51">
        <f t="shared" si="486"/>
        <v>41</v>
      </c>
      <c r="AF296" s="51" t="str">
        <f t="shared" si="487"/>
        <v/>
      </c>
      <c r="AG296" s="51" t="str">
        <f t="shared" si="488"/>
        <v/>
      </c>
      <c r="AH296" s="51" t="str">
        <f t="shared" si="489"/>
        <v/>
      </c>
      <c r="AI296" s="52">
        <f t="shared" si="490"/>
        <v>92.87</v>
      </c>
      <c r="AJ296" s="68"/>
      <c r="AK296" s="53"/>
      <c r="AL296" s="52"/>
      <c r="AM296" s="53">
        <f t="shared" si="492"/>
        <v>30</v>
      </c>
      <c r="AN296" s="53">
        <f>IF(AJ296&lt;&gt;"",IF(AJ296="o",VLOOKUP(AM296,OpenSect!$A$1:$D$11,2),IF(AJ296="u",VLOOKUP(AM296,UpHill!$A$1:$D$35,2),IF(AJ296="d",VLOOKUP(AM296,DownHill!$A$3:$D$29,2),IF(AJ296="f",VLOOKUP(AM296,FlatUnd!$A$2:$D$30,2),IF(AJ296="t",VLOOKUP(AM296,TimeAdd!$A$1:$D$176,2),IF(AJ296="l",VLOOKUP(AM296,SLimit!$A$1:$D$8,2),AN295)))))),AN295)</f>
        <v>30</v>
      </c>
      <c r="AO296" s="53">
        <f>IF(AJ296&lt;&gt;"",IF(AJ296="o",VLOOKUP(AM296,OpenSect!$A$1:$D$11,3),IF(AJ296="u",VLOOKUP(AM296,UpHill!$A$1:$D$35,3),IF(AJ296="d",VLOOKUP(AM296,DownHill!$A$3:$D$29,3),IF(AJ296="f",VLOOKUP(AM296,FlatUnd!$A$2:$D$30,3),IF(AJ296="t",VLOOKUP(AM296,TimeAdd!$A$1:$D$18,3),IF(AJ296="l",VLOOKUP(AM296,SLimit!$A$1:$D$8,3),AO295)))))),AO295)</f>
        <v>30</v>
      </c>
      <c r="AP296" s="53">
        <f>IF(AJ296&lt;&gt;"",IF(AJ296="o",VLOOKUP(AM296,OpenSect!$A$1:$D$11,4),IF(AJ296="u",VLOOKUP(AM296,UpHill!$A$1:$D$35,4),IF(AJ296="d",VLOOKUP(AM296,DownHill!$A$3:$D$29,4),IF(AJ296="f",VLOOKUP(AM296,FlatUnd!$A$2:$D$30,4),IF(AJ296="t",VLOOKUP(AM296,TimeAdd!$A$1:$D$18,4),IF(AJ296="l",VLOOKUP(AM296,SLimit!$A$1:$D$8,4),AP295)))))),AP295)</f>
        <v>30</v>
      </c>
      <c r="AQ296" s="53" t="str">
        <f t="shared" si="493"/>
        <v>60</v>
      </c>
      <c r="AR296" s="54" t="str">
        <f t="shared" si="494"/>
        <v>{Left} N3 [Toll route] Pietermaritzburg</v>
      </c>
      <c r="AS296" s="55"/>
      <c r="AT296" s="55"/>
      <c r="AU296" s="56">
        <f>IF(GroupStTimes!$A$8=0,MIN(CB296,CD296,CF296),MIN(BZ296,CB296,CD296,CF296))</f>
        <v>0.37021990740740746</v>
      </c>
      <c r="AV296" s="56">
        <f>IF(GroupStTimes!$A$8=0,MAX(CC296,CE296,CG296),MAX(CA296,CC296,CE296,CG296))</f>
        <v>0.42243055555555559</v>
      </c>
      <c r="AW296" s="57" t="str">
        <f t="shared" si="495"/>
        <v/>
      </c>
      <c r="AX296" s="58" t="str">
        <f t="shared" si="496"/>
        <v/>
      </c>
      <c r="AY296" s="58" t="str">
        <f t="shared" si="497"/>
        <v/>
      </c>
      <c r="AZ296" s="31">
        <f t="shared" si="498"/>
        <v>90.87</v>
      </c>
      <c r="BA296" s="59">
        <f t="shared" si="499"/>
        <v>0.36744212962962969</v>
      </c>
      <c r="BB296" s="59">
        <f t="shared" si="500"/>
        <v>0.37299768518518528</v>
      </c>
      <c r="BC296" s="59">
        <f t="shared" si="501"/>
        <v>0.36910879629629634</v>
      </c>
      <c r="BD296" s="59">
        <f t="shared" si="502"/>
        <v>0.41494212962962962</v>
      </c>
      <c r="BE296" s="59">
        <f t="shared" si="503"/>
        <v>0.40923611111111113</v>
      </c>
      <c r="BF296" s="59">
        <f t="shared" si="504"/>
        <v>0.41965277777777782</v>
      </c>
      <c r="BG296" s="59">
        <f t="shared" si="505"/>
        <v>0.41937500000000005</v>
      </c>
      <c r="BH296" s="59">
        <f t="shared" si="506"/>
        <v>0.41868055555555561</v>
      </c>
      <c r="BI296" s="31">
        <f t="shared" si="507"/>
        <v>2</v>
      </c>
      <c r="BJ296" s="61">
        <f t="shared" ref="BJ296:BM296" si="565">IF($AJ295="t",IF(AM294=0,0,$BI296/AM294),IF(AM295=0,0,$BI296/AM295))</f>
        <v>6.6666666666666666E-2</v>
      </c>
      <c r="BK296" s="61">
        <f t="shared" si="565"/>
        <v>6.6666666666666666E-2</v>
      </c>
      <c r="BL296" s="61">
        <f t="shared" si="565"/>
        <v>6.6666666666666666E-2</v>
      </c>
      <c r="BM296" s="61">
        <f t="shared" si="565"/>
        <v>6.6666666666666666E-2</v>
      </c>
      <c r="BN296" s="62">
        <f t="shared" si="509"/>
        <v>0</v>
      </c>
      <c r="BO296" s="62">
        <f t="shared" si="510"/>
        <v>4</v>
      </c>
      <c r="BP296" s="62">
        <f t="shared" si="511"/>
        <v>0</v>
      </c>
      <c r="BQ296" s="62">
        <f t="shared" si="512"/>
        <v>0</v>
      </c>
      <c r="BR296" s="62">
        <f t="shared" si="513"/>
        <v>4</v>
      </c>
      <c r="BS296" s="62">
        <f t="shared" si="514"/>
        <v>0</v>
      </c>
      <c r="BT296" s="62">
        <f t="shared" si="515"/>
        <v>0</v>
      </c>
      <c r="BU296" s="62">
        <f t="shared" si="516"/>
        <v>4</v>
      </c>
      <c r="BV296" s="62">
        <f t="shared" si="517"/>
        <v>0</v>
      </c>
      <c r="BW296" s="62">
        <f t="shared" si="518"/>
        <v>0</v>
      </c>
      <c r="BX296" s="62">
        <f t="shared" si="519"/>
        <v>4</v>
      </c>
      <c r="BY296" s="62">
        <f t="shared" si="520"/>
        <v>0</v>
      </c>
      <c r="BZ296" s="63">
        <f t="shared" si="521"/>
        <v>0.37021990740740746</v>
      </c>
      <c r="CA296" s="63">
        <f t="shared" si="522"/>
        <v>0.37577546296296305</v>
      </c>
      <c r="CB296" s="63">
        <f t="shared" si="523"/>
        <v>0.37188657407407411</v>
      </c>
      <c r="CC296" s="63">
        <f t="shared" si="524"/>
        <v>0.41771990740740739</v>
      </c>
      <c r="CD296" s="63">
        <f t="shared" si="525"/>
        <v>0.4120138888888889</v>
      </c>
      <c r="CE296" s="63">
        <f t="shared" si="526"/>
        <v>0.42243055555555559</v>
      </c>
      <c r="CF296" s="63">
        <f t="shared" si="527"/>
        <v>0.42215277777777782</v>
      </c>
      <c r="CG296" s="63">
        <f t="shared" si="528"/>
        <v>0.42145833333333338</v>
      </c>
      <c r="CH296" s="36"/>
      <c r="CI296" s="36"/>
      <c r="CJ296" s="36"/>
      <c r="CK296" s="36"/>
      <c r="CL296" s="60">
        <v>60</v>
      </c>
    </row>
    <row r="297" spans="1:90" ht="26.25" customHeight="1" x14ac:dyDescent="0.25">
      <c r="A297" s="37">
        <v>41</v>
      </c>
      <c r="B297" s="38"/>
      <c r="C297" s="39"/>
      <c r="D297" s="39"/>
      <c r="E297" s="39"/>
      <c r="F297" s="42"/>
      <c r="G297" s="40">
        <v>88.49</v>
      </c>
      <c r="H297" s="41">
        <f t="shared" si="473"/>
        <v>92.91</v>
      </c>
      <c r="I297" s="42">
        <v>92.859999999999985</v>
      </c>
      <c r="J297" s="43">
        <f t="shared" si="470"/>
        <v>-7.5382295929363988E-4</v>
      </c>
      <c r="K297" s="44">
        <f t="shared" si="471"/>
        <v>-7.000000000000739E-2</v>
      </c>
      <c r="L297" s="45" t="s">
        <v>44</v>
      </c>
      <c r="M297" s="126" t="s">
        <v>1229</v>
      </c>
      <c r="N297" s="46">
        <f t="shared" si="484"/>
        <v>92.929999999999993</v>
      </c>
      <c r="O297" s="46">
        <f t="shared" si="549"/>
        <v>-0.03</v>
      </c>
      <c r="P297" s="42">
        <v>92.97999999999999</v>
      </c>
      <c r="Q297" s="46">
        <f t="shared" si="550"/>
        <v>4.3499999999999996</v>
      </c>
      <c r="R297" s="39">
        <v>88.55</v>
      </c>
      <c r="S297" s="46">
        <f t="shared" si="551"/>
        <v>4.1499999999999995</v>
      </c>
      <c r="T297" s="40">
        <v>88.789999999999992</v>
      </c>
      <c r="U297" s="47" t="str">
        <f t="shared" si="462"/>
        <v/>
      </c>
      <c r="V297" s="47" t="str">
        <f t="shared" si="463"/>
        <v/>
      </c>
      <c r="W297" s="48"/>
      <c r="X297" s="48"/>
      <c r="Y297" s="48"/>
      <c r="Z297" s="48"/>
      <c r="AA297" s="48"/>
      <c r="AB297" s="48"/>
      <c r="AC297" s="49"/>
      <c r="AD297" s="49"/>
      <c r="AE297" s="51">
        <f t="shared" si="486"/>
        <v>41</v>
      </c>
      <c r="AF297" s="51" t="str">
        <f t="shared" si="487"/>
        <v/>
      </c>
      <c r="AG297" s="51" t="str">
        <f t="shared" si="488"/>
        <v/>
      </c>
      <c r="AH297" s="51" t="str">
        <f t="shared" si="489"/>
        <v/>
      </c>
      <c r="AI297" s="52">
        <f t="shared" si="490"/>
        <v>92.91</v>
      </c>
      <c r="AJ297" s="68"/>
      <c r="AK297" s="53"/>
      <c r="AL297" s="52"/>
      <c r="AM297" s="53">
        <f t="shared" si="492"/>
        <v>30</v>
      </c>
      <c r="AN297" s="53">
        <f>IF(AJ297&lt;&gt;"",IF(AJ297="o",VLOOKUP(AM297,OpenSect!$A$1:$D$11,2),IF(AJ297="u",VLOOKUP(AM297,UpHill!$A$1:$D$35,2),IF(AJ297="d",VLOOKUP(AM297,DownHill!$A$3:$D$29,2),IF(AJ297="f",VLOOKUP(AM297,FlatUnd!$A$2:$D$30,2),IF(AJ297="t",VLOOKUP(AM297,TimeAdd!$A$1:$D$176,2),IF(AJ297="l",VLOOKUP(AM297,SLimit!$A$1:$D$8,2),AN296)))))),AN296)</f>
        <v>30</v>
      </c>
      <c r="AO297" s="53">
        <f>IF(AJ297&lt;&gt;"",IF(AJ297="o",VLOOKUP(AM297,OpenSect!$A$1:$D$11,3),IF(AJ297="u",VLOOKUP(AM297,UpHill!$A$1:$D$35,3),IF(AJ297="d",VLOOKUP(AM297,DownHill!$A$3:$D$29,3),IF(AJ297="f",VLOOKUP(AM297,FlatUnd!$A$2:$D$30,3),IF(AJ297="t",VLOOKUP(AM297,TimeAdd!$A$1:$D$18,3),IF(AJ297="l",VLOOKUP(AM297,SLimit!$A$1:$D$8,3),AO296)))))),AO296)</f>
        <v>30</v>
      </c>
      <c r="AP297" s="53">
        <f>IF(AJ297&lt;&gt;"",IF(AJ297="o",VLOOKUP(AM297,OpenSect!$A$1:$D$11,4),IF(AJ297="u",VLOOKUP(AM297,UpHill!$A$1:$D$35,4),IF(AJ297="d",VLOOKUP(AM297,DownHill!$A$3:$D$29,4),IF(AJ297="f",VLOOKUP(AM297,FlatUnd!$A$2:$D$30,4),IF(AJ297="t",VLOOKUP(AM297,TimeAdd!$A$1:$D$18,4),IF(AJ297="l",VLOOKUP(AM297,SLimit!$A$1:$D$8,4),AP296)))))),AP296)</f>
        <v>30</v>
      </c>
      <c r="AQ297" s="53" t="str">
        <f t="shared" si="493"/>
        <v>60</v>
      </c>
      <c r="AR297" s="54" t="str">
        <f t="shared" si="494"/>
        <v>Bridge</v>
      </c>
      <c r="AS297" s="55"/>
      <c r="AT297" s="55"/>
      <c r="AU297" s="56">
        <f>IF(GroupStTimes!$A$8=0,MIN(CB297,CD297,CF297),MIN(BZ297,CB297,CD297,CF297))</f>
        <v>0.37027777777777782</v>
      </c>
      <c r="AV297" s="56">
        <f>IF(GroupStTimes!$A$8=0,MAX(CC297,CE297,CG297),MAX(CA297,CC297,CE297,CG297))</f>
        <v>0.42248842592592595</v>
      </c>
      <c r="AW297" s="57" t="str">
        <f t="shared" si="495"/>
        <v/>
      </c>
      <c r="AX297" s="58" t="str">
        <f t="shared" si="496"/>
        <v/>
      </c>
      <c r="AY297" s="58" t="str">
        <f t="shared" si="497"/>
        <v/>
      </c>
      <c r="AZ297" s="31">
        <f t="shared" si="498"/>
        <v>90.87</v>
      </c>
      <c r="BA297" s="59">
        <f t="shared" si="499"/>
        <v>0.36744212962962969</v>
      </c>
      <c r="BB297" s="59">
        <f t="shared" si="500"/>
        <v>0.37299768518518528</v>
      </c>
      <c r="BC297" s="59">
        <f t="shared" si="501"/>
        <v>0.36910879629629634</v>
      </c>
      <c r="BD297" s="59">
        <f t="shared" si="502"/>
        <v>0.41494212962962962</v>
      </c>
      <c r="BE297" s="59">
        <f t="shared" si="503"/>
        <v>0.40923611111111113</v>
      </c>
      <c r="BF297" s="59">
        <f t="shared" si="504"/>
        <v>0.41965277777777782</v>
      </c>
      <c r="BG297" s="59">
        <f t="shared" si="505"/>
        <v>0.41937500000000005</v>
      </c>
      <c r="BH297" s="59">
        <f t="shared" si="506"/>
        <v>0.41868055555555561</v>
      </c>
      <c r="BI297" s="31">
        <f t="shared" si="507"/>
        <v>2.039999999999992</v>
      </c>
      <c r="BJ297" s="61">
        <f t="shared" ref="BJ297:BM297" si="566">IF($AJ296="t",IF(AM295=0,0,$BI297/AM295),IF(AM296=0,0,$BI297/AM296))</f>
        <v>6.7999999999999741E-2</v>
      </c>
      <c r="BK297" s="61">
        <f t="shared" si="566"/>
        <v>6.7999999999999741E-2</v>
      </c>
      <c r="BL297" s="61">
        <f t="shared" si="566"/>
        <v>6.7999999999999741E-2</v>
      </c>
      <c r="BM297" s="61">
        <f t="shared" si="566"/>
        <v>6.7999999999999741E-2</v>
      </c>
      <c r="BN297" s="62">
        <f t="shared" si="509"/>
        <v>0</v>
      </c>
      <c r="BO297" s="62">
        <f t="shared" si="510"/>
        <v>4</v>
      </c>
      <c r="BP297" s="62">
        <f t="shared" si="511"/>
        <v>5</v>
      </c>
      <c r="BQ297" s="62">
        <f t="shared" si="512"/>
        <v>0</v>
      </c>
      <c r="BR297" s="62">
        <f t="shared" si="513"/>
        <v>4</v>
      </c>
      <c r="BS297" s="62">
        <f t="shared" si="514"/>
        <v>5</v>
      </c>
      <c r="BT297" s="62">
        <f t="shared" si="515"/>
        <v>0</v>
      </c>
      <c r="BU297" s="62">
        <f t="shared" si="516"/>
        <v>4</v>
      </c>
      <c r="BV297" s="62">
        <f t="shared" si="517"/>
        <v>5</v>
      </c>
      <c r="BW297" s="62">
        <f t="shared" si="518"/>
        <v>0</v>
      </c>
      <c r="BX297" s="62">
        <f t="shared" si="519"/>
        <v>4</v>
      </c>
      <c r="BY297" s="62">
        <f t="shared" si="520"/>
        <v>5</v>
      </c>
      <c r="BZ297" s="63">
        <f t="shared" si="521"/>
        <v>0.37027777777777782</v>
      </c>
      <c r="CA297" s="63">
        <f t="shared" si="522"/>
        <v>0.37583333333333341</v>
      </c>
      <c r="CB297" s="63">
        <f t="shared" si="523"/>
        <v>0.37194444444444447</v>
      </c>
      <c r="CC297" s="63">
        <f t="shared" si="524"/>
        <v>0.41777777777777775</v>
      </c>
      <c r="CD297" s="63">
        <f t="shared" si="525"/>
        <v>0.41207175925925926</v>
      </c>
      <c r="CE297" s="63">
        <f t="shared" si="526"/>
        <v>0.42248842592592595</v>
      </c>
      <c r="CF297" s="63">
        <f t="shared" si="527"/>
        <v>0.42221064814814818</v>
      </c>
      <c r="CG297" s="63">
        <f t="shared" si="528"/>
        <v>0.42151620370370374</v>
      </c>
      <c r="CH297" s="36"/>
      <c r="CI297" s="36"/>
      <c r="CJ297" s="36"/>
      <c r="CK297" s="36"/>
      <c r="CL297" s="60">
        <v>60</v>
      </c>
    </row>
    <row r="298" spans="1:90" ht="26.25" customHeight="1" x14ac:dyDescent="0.25">
      <c r="A298" s="37">
        <v>41</v>
      </c>
      <c r="B298" s="38"/>
      <c r="C298" s="39"/>
      <c r="D298" s="39"/>
      <c r="E298" s="39"/>
      <c r="F298" s="42"/>
      <c r="G298" s="40">
        <v>88.62</v>
      </c>
      <c r="H298" s="41">
        <f t="shared" si="473"/>
        <v>93.04</v>
      </c>
      <c r="I298" s="42">
        <v>92.99</v>
      </c>
      <c r="J298" s="43">
        <f t="shared" si="470"/>
        <v>-7.5276911495867716E-4</v>
      </c>
      <c r="K298" s="44">
        <f t="shared" si="471"/>
        <v>-7.000000000000739E-2</v>
      </c>
      <c r="L298" s="45" t="s">
        <v>224</v>
      </c>
      <c r="M298" s="126" t="s">
        <v>1229</v>
      </c>
      <c r="N298" s="46">
        <f t="shared" si="484"/>
        <v>93.06</v>
      </c>
      <c r="O298" s="46">
        <f t="shared" si="549"/>
        <v>-0.03</v>
      </c>
      <c r="P298" s="42">
        <v>93.11</v>
      </c>
      <c r="Q298" s="46">
        <f t="shared" si="550"/>
        <v>4.3499999999999996</v>
      </c>
      <c r="R298" s="39">
        <v>88.68</v>
      </c>
      <c r="S298" s="46">
        <f t="shared" si="551"/>
        <v>4.1499999999999995</v>
      </c>
      <c r="T298" s="40">
        <v>88.919999999999987</v>
      </c>
      <c r="U298" s="47" t="str">
        <f t="shared" si="462"/>
        <v/>
      </c>
      <c r="V298" s="47" t="str">
        <f t="shared" si="463"/>
        <v/>
      </c>
      <c r="W298" s="48"/>
      <c r="X298" s="48"/>
      <c r="Y298" s="48"/>
      <c r="Z298" s="48"/>
      <c r="AA298" s="48"/>
      <c r="AB298" s="48"/>
      <c r="AC298" s="49"/>
      <c r="AD298" s="49"/>
      <c r="AE298" s="51">
        <f t="shared" si="486"/>
        <v>41</v>
      </c>
      <c r="AF298" s="51" t="str">
        <f t="shared" si="487"/>
        <v/>
      </c>
      <c r="AG298" s="51" t="str">
        <f t="shared" si="488"/>
        <v/>
      </c>
      <c r="AH298" s="51" t="str">
        <f t="shared" si="489"/>
        <v/>
      </c>
      <c r="AI298" s="52">
        <f t="shared" si="490"/>
        <v>93.04</v>
      </c>
      <c r="AJ298" s="68"/>
      <c r="AK298" s="53"/>
      <c r="AL298" s="52"/>
      <c r="AM298" s="53">
        <f t="shared" si="492"/>
        <v>30</v>
      </c>
      <c r="AN298" s="53">
        <f>IF(AJ298&lt;&gt;"",IF(AJ298="o",VLOOKUP(AM298,OpenSect!$A$1:$D$11,2),IF(AJ298="u",VLOOKUP(AM298,UpHill!$A$1:$D$35,2),IF(AJ298="d",VLOOKUP(AM298,DownHill!$A$3:$D$29,2),IF(AJ298="f",VLOOKUP(AM298,FlatUnd!$A$2:$D$30,2),IF(AJ298="t",VLOOKUP(AM298,TimeAdd!$A$1:$D$176,2),IF(AJ298="l",VLOOKUP(AM298,SLimit!$A$1:$D$8,2),AN297)))))),AN297)</f>
        <v>30</v>
      </c>
      <c r="AO298" s="53">
        <f>IF(AJ298&lt;&gt;"",IF(AJ298="o",VLOOKUP(AM298,OpenSect!$A$1:$D$11,3),IF(AJ298="u",VLOOKUP(AM298,UpHill!$A$1:$D$35,3),IF(AJ298="d",VLOOKUP(AM298,DownHill!$A$3:$D$29,3),IF(AJ298="f",VLOOKUP(AM298,FlatUnd!$A$2:$D$30,3),IF(AJ298="t",VLOOKUP(AM298,TimeAdd!$A$1:$D$18,3),IF(AJ298="l",VLOOKUP(AM298,SLimit!$A$1:$D$8,3),AO297)))))),AO297)</f>
        <v>30</v>
      </c>
      <c r="AP298" s="53">
        <f>IF(AJ298&lt;&gt;"",IF(AJ298="o",VLOOKUP(AM298,OpenSect!$A$1:$D$11,4),IF(AJ298="u",VLOOKUP(AM298,UpHill!$A$1:$D$35,4),IF(AJ298="d",VLOOKUP(AM298,DownHill!$A$3:$D$29,4),IF(AJ298="f",VLOOKUP(AM298,FlatUnd!$A$2:$D$30,4),IF(AJ298="t",VLOOKUP(AM298,TimeAdd!$A$1:$D$18,4),IF(AJ298="l",VLOOKUP(AM298,SLimit!$A$1:$D$8,4),AP297)))))),AP297)</f>
        <v>30</v>
      </c>
      <c r="AQ298" s="53" t="str">
        <f t="shared" si="493"/>
        <v>60</v>
      </c>
      <c r="AR298" s="54" t="str">
        <f t="shared" si="494"/>
        <v>N3 [Toll Route] Harrismith {Right}</v>
      </c>
      <c r="AS298" s="55"/>
      <c r="AT298" s="55"/>
      <c r="AU298" s="56">
        <f>IF(GroupStTimes!$A$8=0,MIN(CB298,CD298,CF298),MIN(BZ298,CB298,CD298,CF298))</f>
        <v>0.37045138888888896</v>
      </c>
      <c r="AV298" s="56">
        <f>IF(GroupStTimes!$A$8=0,MAX(CC298,CE298,CG298),MAX(CA298,CC298,CE298,CG298))</f>
        <v>0.42266203703703709</v>
      </c>
      <c r="AW298" s="57" t="str">
        <f t="shared" si="495"/>
        <v/>
      </c>
      <c r="AX298" s="58" t="str">
        <f t="shared" si="496"/>
        <v/>
      </c>
      <c r="AY298" s="58" t="str">
        <f t="shared" si="497"/>
        <v/>
      </c>
      <c r="AZ298" s="31">
        <f t="shared" si="498"/>
        <v>90.87</v>
      </c>
      <c r="BA298" s="59">
        <f t="shared" si="499"/>
        <v>0.36744212962962969</v>
      </c>
      <c r="BB298" s="59">
        <f t="shared" si="500"/>
        <v>0.37299768518518528</v>
      </c>
      <c r="BC298" s="59">
        <f t="shared" si="501"/>
        <v>0.36910879629629634</v>
      </c>
      <c r="BD298" s="59">
        <f t="shared" si="502"/>
        <v>0.41494212962962962</v>
      </c>
      <c r="BE298" s="59">
        <f t="shared" si="503"/>
        <v>0.40923611111111113</v>
      </c>
      <c r="BF298" s="59">
        <f t="shared" si="504"/>
        <v>0.41965277777777782</v>
      </c>
      <c r="BG298" s="59">
        <f t="shared" si="505"/>
        <v>0.41937500000000005</v>
      </c>
      <c r="BH298" s="59">
        <f t="shared" si="506"/>
        <v>0.41868055555555561</v>
      </c>
      <c r="BI298" s="31">
        <f t="shared" si="507"/>
        <v>2.1700000000000017</v>
      </c>
      <c r="BJ298" s="61">
        <f t="shared" ref="BJ298:BM298" si="567">IF($AJ297="t",IF(AM296=0,0,$BI298/AM296),IF(AM297=0,0,$BI298/AM297))</f>
        <v>7.2333333333333388E-2</v>
      </c>
      <c r="BK298" s="61">
        <f t="shared" si="567"/>
        <v>7.2333333333333388E-2</v>
      </c>
      <c r="BL298" s="61">
        <f t="shared" si="567"/>
        <v>7.2333333333333388E-2</v>
      </c>
      <c r="BM298" s="61">
        <f t="shared" si="567"/>
        <v>7.2333333333333388E-2</v>
      </c>
      <c r="BN298" s="62">
        <f t="shared" si="509"/>
        <v>0</v>
      </c>
      <c r="BO298" s="62">
        <f t="shared" si="510"/>
        <v>4</v>
      </c>
      <c r="BP298" s="62">
        <f t="shared" si="511"/>
        <v>20</v>
      </c>
      <c r="BQ298" s="62">
        <f t="shared" si="512"/>
        <v>0</v>
      </c>
      <c r="BR298" s="62">
        <f t="shared" si="513"/>
        <v>4</v>
      </c>
      <c r="BS298" s="62">
        <f t="shared" si="514"/>
        <v>20</v>
      </c>
      <c r="BT298" s="62">
        <f t="shared" si="515"/>
        <v>0</v>
      </c>
      <c r="BU298" s="62">
        <f t="shared" si="516"/>
        <v>4</v>
      </c>
      <c r="BV298" s="62">
        <f t="shared" si="517"/>
        <v>20</v>
      </c>
      <c r="BW298" s="62">
        <f t="shared" si="518"/>
        <v>0</v>
      </c>
      <c r="BX298" s="62">
        <f t="shared" si="519"/>
        <v>4</v>
      </c>
      <c r="BY298" s="62">
        <f t="shared" si="520"/>
        <v>20</v>
      </c>
      <c r="BZ298" s="63">
        <f t="shared" si="521"/>
        <v>0.37045138888888896</v>
      </c>
      <c r="CA298" s="63">
        <f t="shared" si="522"/>
        <v>0.37600694444444455</v>
      </c>
      <c r="CB298" s="63">
        <f t="shared" si="523"/>
        <v>0.3721180555555556</v>
      </c>
      <c r="CC298" s="63">
        <f t="shared" si="524"/>
        <v>0.41795138888888889</v>
      </c>
      <c r="CD298" s="63">
        <f t="shared" si="525"/>
        <v>0.4122453703703704</v>
      </c>
      <c r="CE298" s="63">
        <f t="shared" si="526"/>
        <v>0.42266203703703709</v>
      </c>
      <c r="CF298" s="63">
        <f t="shared" si="527"/>
        <v>0.42238425925925932</v>
      </c>
      <c r="CG298" s="63">
        <f t="shared" si="528"/>
        <v>0.42168981481481488</v>
      </c>
      <c r="CH298" s="36"/>
      <c r="CI298" s="36"/>
      <c r="CJ298" s="36"/>
      <c r="CK298" s="36"/>
      <c r="CL298" s="60">
        <v>60</v>
      </c>
    </row>
    <row r="299" spans="1:90" ht="26.25" customHeight="1" x14ac:dyDescent="0.25">
      <c r="A299" s="37">
        <v>41</v>
      </c>
      <c r="B299" s="38"/>
      <c r="C299" s="69" t="s">
        <v>49</v>
      </c>
      <c r="D299" s="39">
        <v>44</v>
      </c>
      <c r="E299" s="39"/>
      <c r="F299" s="42"/>
      <c r="G299" s="40">
        <v>88.65</v>
      </c>
      <c r="H299" s="41">
        <f t="shared" si="473"/>
        <v>93.07</v>
      </c>
      <c r="I299" s="42">
        <v>93.01</v>
      </c>
      <c r="J299" s="43">
        <f t="shared" si="470"/>
        <v>-8.242841271546477E-4</v>
      </c>
      <c r="K299" s="44">
        <f t="shared" si="471"/>
        <v>-7.6666666666653782E-2</v>
      </c>
      <c r="L299" s="45" t="s">
        <v>1515</v>
      </c>
      <c r="M299" s="126" t="s">
        <v>1231</v>
      </c>
      <c r="N299" s="46">
        <f t="shared" si="484"/>
        <v>93.086666666666659</v>
      </c>
      <c r="O299" s="46">
        <f t="shared" si="549"/>
        <v>-0.03</v>
      </c>
      <c r="P299" s="42">
        <v>93.13000000000001</v>
      </c>
      <c r="Q299" s="46">
        <f t="shared" si="550"/>
        <v>4.3499999999999996</v>
      </c>
      <c r="R299" s="39">
        <v>88.71</v>
      </c>
      <c r="S299" s="46">
        <f t="shared" si="551"/>
        <v>4.1499999999999995</v>
      </c>
      <c r="T299" s="40">
        <v>88.949999999999989</v>
      </c>
      <c r="U299" s="47" t="str">
        <f t="shared" si="462"/>
        <v/>
      </c>
      <c r="V299" s="47" t="str">
        <f t="shared" si="463"/>
        <v/>
      </c>
      <c r="W299" s="48"/>
      <c r="X299" s="48"/>
      <c r="Y299" s="48"/>
      <c r="Z299" s="48"/>
      <c r="AA299" s="48"/>
      <c r="AB299" s="48"/>
      <c r="AC299" s="49"/>
      <c r="AD299" s="49"/>
      <c r="AE299" s="51">
        <f t="shared" si="486"/>
        <v>41</v>
      </c>
      <c r="AF299" s="51" t="str">
        <f t="shared" si="487"/>
        <v/>
      </c>
      <c r="AG299" s="51" t="str">
        <f t="shared" si="488"/>
        <v>f</v>
      </c>
      <c r="AH299" s="51">
        <f t="shared" si="489"/>
        <v>44</v>
      </c>
      <c r="AI299" s="52">
        <f t="shared" si="490"/>
        <v>93.07</v>
      </c>
      <c r="AJ299" s="68" t="s">
        <v>49</v>
      </c>
      <c r="AK299" s="53"/>
      <c r="AL299" s="52"/>
      <c r="AM299" s="53">
        <f t="shared" si="492"/>
        <v>44</v>
      </c>
      <c r="AN299" s="53">
        <f>IF(AJ299&lt;&gt;"",IF(AJ299="o",VLOOKUP(AM299,OpenSect!$A$1:$D$11,2),IF(AJ299="u",VLOOKUP(AM299,UpHill!$A$1:$D$35,2),IF(AJ299="d",VLOOKUP(AM299,DownHill!$A$3:$D$29,2),IF(AJ299="f",VLOOKUP(AM299,FlatUnd!$A$2:$D$30,2),IF(AJ299="t",VLOOKUP(AM299,TimeAdd!$A$1:$D$176,2),IF(AJ299="l",VLOOKUP(AM299,SLimit!$A$1:$D$8,2),AN298)))))),AN298)</f>
        <v>52</v>
      </c>
      <c r="AO299" s="53">
        <f>IF(AJ299&lt;&gt;"",IF(AJ299="o",VLOOKUP(AM299,OpenSect!$A$1:$D$11,3),IF(AJ299="u",VLOOKUP(AM299,UpHill!$A$1:$D$35,3),IF(AJ299="d",VLOOKUP(AM299,DownHill!$A$3:$D$29,3),IF(AJ299="f",VLOOKUP(AM299,FlatUnd!$A$2:$D$30,3),IF(AJ299="t",VLOOKUP(AM299,TimeAdd!$A$1:$D$18,3),IF(AJ299="l",VLOOKUP(AM299,SLimit!$A$1:$D$8,3),AO298)))))),AO298)</f>
        <v>60</v>
      </c>
      <c r="AP299" s="53">
        <f>IF(AJ299&lt;&gt;"",IF(AJ299="o",VLOOKUP(AM299,OpenSect!$A$1:$D$11,4),IF(AJ299="u",VLOOKUP(AM299,UpHill!$A$1:$D$35,4),IF(AJ299="d",VLOOKUP(AM299,DownHill!$A$3:$D$29,4),IF(AJ299="f",VLOOKUP(AM299,FlatUnd!$A$2:$D$30,4),IF(AJ299="t",VLOOKUP(AM299,TimeAdd!$A$1:$D$18,4),IF(AJ299="l",VLOOKUP(AM299,SLimit!$A$1:$D$8,4),AP298)))))),AP298)</f>
        <v>68</v>
      </c>
      <c r="AQ299" s="53" t="str">
        <f t="shared" si="493"/>
        <v>80</v>
      </c>
      <c r="AR299" s="54" t="str">
        <f t="shared" si="494"/>
        <v>0km Stone.  START of REGULARITY.</v>
      </c>
      <c r="AS299" s="55"/>
      <c r="AT299" s="55"/>
      <c r="AU299" s="56">
        <f>IF(GroupStTimes!$A$8=0,MIN(CB299,CD299,CF299),MIN(BZ299,CB299,CD299,CF299))</f>
        <v>0.37049768518518522</v>
      </c>
      <c r="AV299" s="56">
        <f>IF(GroupStTimes!$A$8=0,MAX(CC299,CE299,CG299),MAX(CA299,CC299,CE299,CG299))</f>
        <v>0.42270833333333335</v>
      </c>
      <c r="AW299" s="57" t="str">
        <f t="shared" si="495"/>
        <v/>
      </c>
      <c r="AX299" s="58" t="str">
        <f t="shared" si="496"/>
        <v/>
      </c>
      <c r="AY299" s="58" t="str">
        <f t="shared" si="497"/>
        <v/>
      </c>
      <c r="AZ299" s="31">
        <f t="shared" si="498"/>
        <v>90.87</v>
      </c>
      <c r="BA299" s="59">
        <f t="shared" si="499"/>
        <v>0.36744212962962969</v>
      </c>
      <c r="BB299" s="59">
        <f t="shared" si="500"/>
        <v>0.37299768518518528</v>
      </c>
      <c r="BC299" s="59">
        <f t="shared" si="501"/>
        <v>0.36910879629629634</v>
      </c>
      <c r="BD299" s="59">
        <f t="shared" si="502"/>
        <v>0.41494212962962962</v>
      </c>
      <c r="BE299" s="59">
        <f t="shared" si="503"/>
        <v>0.40923611111111113</v>
      </c>
      <c r="BF299" s="59">
        <f t="shared" si="504"/>
        <v>0.41965277777777782</v>
      </c>
      <c r="BG299" s="59">
        <f t="shared" si="505"/>
        <v>0.41937500000000005</v>
      </c>
      <c r="BH299" s="59">
        <f t="shared" si="506"/>
        <v>0.41868055555555561</v>
      </c>
      <c r="BI299" s="31">
        <f t="shared" si="507"/>
        <v>2.1999999999999886</v>
      </c>
      <c r="BJ299" s="61">
        <f t="shared" ref="BJ299:BM299" si="568">IF($AJ298="t",IF(AM297=0,0,$BI299/AM297),IF(AM298=0,0,$BI299/AM298))</f>
        <v>7.3333333333332959E-2</v>
      </c>
      <c r="BK299" s="61">
        <f t="shared" si="568"/>
        <v>7.3333333333332959E-2</v>
      </c>
      <c r="BL299" s="61">
        <f t="shared" si="568"/>
        <v>7.3333333333332959E-2</v>
      </c>
      <c r="BM299" s="61">
        <f t="shared" si="568"/>
        <v>7.3333333333332959E-2</v>
      </c>
      <c r="BN299" s="62">
        <f t="shared" si="509"/>
        <v>0</v>
      </c>
      <c r="BO299" s="62">
        <f t="shared" si="510"/>
        <v>4</v>
      </c>
      <c r="BP299" s="62">
        <f t="shared" si="511"/>
        <v>24</v>
      </c>
      <c r="BQ299" s="62">
        <f t="shared" si="512"/>
        <v>0</v>
      </c>
      <c r="BR299" s="62">
        <f t="shared" si="513"/>
        <v>4</v>
      </c>
      <c r="BS299" s="62">
        <f t="shared" si="514"/>
        <v>24</v>
      </c>
      <c r="BT299" s="62">
        <f t="shared" si="515"/>
        <v>0</v>
      </c>
      <c r="BU299" s="62">
        <f t="shared" si="516"/>
        <v>4</v>
      </c>
      <c r="BV299" s="62">
        <f t="shared" si="517"/>
        <v>24</v>
      </c>
      <c r="BW299" s="62">
        <f t="shared" si="518"/>
        <v>0</v>
      </c>
      <c r="BX299" s="62">
        <f t="shared" si="519"/>
        <v>4</v>
      </c>
      <c r="BY299" s="62">
        <f t="shared" si="520"/>
        <v>24</v>
      </c>
      <c r="BZ299" s="63">
        <f t="shared" si="521"/>
        <v>0.37049768518518522</v>
      </c>
      <c r="CA299" s="63">
        <f t="shared" si="522"/>
        <v>0.37605324074074081</v>
      </c>
      <c r="CB299" s="63">
        <f t="shared" si="523"/>
        <v>0.37216435185185187</v>
      </c>
      <c r="CC299" s="63">
        <f t="shared" si="524"/>
        <v>0.41799768518518515</v>
      </c>
      <c r="CD299" s="63">
        <f t="shared" si="525"/>
        <v>0.41229166666666667</v>
      </c>
      <c r="CE299" s="63">
        <f t="shared" si="526"/>
        <v>0.42270833333333335</v>
      </c>
      <c r="CF299" s="63">
        <f t="shared" si="527"/>
        <v>0.42243055555555559</v>
      </c>
      <c r="CG299" s="63">
        <f t="shared" si="528"/>
        <v>0.42173611111111114</v>
      </c>
      <c r="CH299" s="36"/>
      <c r="CI299" s="36"/>
      <c r="CJ299" s="36"/>
      <c r="CK299" s="36"/>
      <c r="CL299" s="60">
        <v>60</v>
      </c>
    </row>
    <row r="300" spans="1:90" ht="26.25" customHeight="1" x14ac:dyDescent="0.25">
      <c r="A300" s="37">
        <v>41</v>
      </c>
      <c r="B300" s="38"/>
      <c r="C300" s="39" t="s">
        <v>49</v>
      </c>
      <c r="D300" s="39">
        <v>44</v>
      </c>
      <c r="E300" s="39"/>
      <c r="F300" s="42"/>
      <c r="G300" s="40">
        <v>88.94</v>
      </c>
      <c r="H300" s="41">
        <f t="shared" si="473"/>
        <v>93.32</v>
      </c>
      <c r="I300" s="42">
        <v>93.14</v>
      </c>
      <c r="J300" s="43">
        <f t="shared" si="470"/>
        <v>-2.5409777396034421E-3</v>
      </c>
      <c r="K300" s="44">
        <f t="shared" si="471"/>
        <v>-0.23666666666666458</v>
      </c>
      <c r="L300" s="45" t="s">
        <v>94</v>
      </c>
      <c r="M300" s="126" t="s">
        <v>1231</v>
      </c>
      <c r="N300" s="46">
        <f t="shared" si="484"/>
        <v>93.376666666666665</v>
      </c>
      <c r="O300" s="46">
        <f t="shared" si="549"/>
        <v>-0.03</v>
      </c>
      <c r="P300" s="42">
        <v>93.26</v>
      </c>
      <c r="Q300" s="46">
        <f t="shared" si="550"/>
        <v>4.3499999999999996</v>
      </c>
      <c r="R300" s="39">
        <v>89</v>
      </c>
      <c r="S300" s="46">
        <f t="shared" si="551"/>
        <v>4.1499999999999995</v>
      </c>
      <c r="T300" s="40">
        <v>89.4</v>
      </c>
      <c r="U300" s="47" t="str">
        <f t="shared" si="462"/>
        <v/>
      </c>
      <c r="V300" s="47" t="str">
        <f t="shared" si="463"/>
        <v/>
      </c>
      <c r="W300" s="48"/>
      <c r="X300" s="48"/>
      <c r="Y300" s="48"/>
      <c r="Z300" s="48"/>
      <c r="AA300" s="48"/>
      <c r="AB300" s="48"/>
      <c r="AC300" s="49"/>
      <c r="AD300" s="49"/>
      <c r="AE300" s="51">
        <f t="shared" si="486"/>
        <v>41</v>
      </c>
      <c r="AF300" s="51" t="str">
        <f t="shared" si="487"/>
        <v/>
      </c>
      <c r="AG300" s="51" t="str">
        <f t="shared" si="488"/>
        <v>f</v>
      </c>
      <c r="AH300" s="51">
        <f t="shared" si="489"/>
        <v>44</v>
      </c>
      <c r="AI300" s="52">
        <f t="shared" si="490"/>
        <v>93.32</v>
      </c>
      <c r="AJ300" s="68"/>
      <c r="AK300" s="53"/>
      <c r="AL300" s="52"/>
      <c r="AM300" s="53">
        <f t="shared" si="492"/>
        <v>44</v>
      </c>
      <c r="AN300" s="53">
        <f>IF(AJ300&lt;&gt;"",IF(AJ300="o",VLOOKUP(AM300,OpenSect!$A$1:$D$11,2),IF(AJ300="u",VLOOKUP(AM300,UpHill!$A$1:$D$35,2),IF(AJ300="d",VLOOKUP(AM300,DownHill!$A$3:$D$29,2),IF(AJ300="f",VLOOKUP(AM300,FlatUnd!$A$2:$D$30,2),IF(AJ300="t",VLOOKUP(AM300,TimeAdd!$A$1:$D$176,2),IF(AJ300="l",VLOOKUP(AM300,SLimit!$A$1:$D$8,2),AN299)))))),AN299)</f>
        <v>52</v>
      </c>
      <c r="AO300" s="53">
        <f>IF(AJ300&lt;&gt;"",IF(AJ300="o",VLOOKUP(AM300,OpenSect!$A$1:$D$11,3),IF(AJ300="u",VLOOKUP(AM300,UpHill!$A$1:$D$35,3),IF(AJ300="d",VLOOKUP(AM300,DownHill!$A$3:$D$29,3),IF(AJ300="f",VLOOKUP(AM300,FlatUnd!$A$2:$D$30,3),IF(AJ300="t",VLOOKUP(AM300,TimeAdd!$A$1:$D$18,3),IF(AJ300="l",VLOOKUP(AM300,SLimit!$A$1:$D$8,3),AO299)))))),AO299)</f>
        <v>60</v>
      </c>
      <c r="AP300" s="53">
        <f>IF(AJ300&lt;&gt;"",IF(AJ300="o",VLOOKUP(AM300,OpenSect!$A$1:$D$11,4),IF(AJ300="u",VLOOKUP(AM300,UpHill!$A$1:$D$35,4),IF(AJ300="d",VLOOKUP(AM300,DownHill!$A$3:$D$29,4),IF(AJ300="f",VLOOKUP(AM300,FlatUnd!$A$2:$D$30,4),IF(AJ300="t",VLOOKUP(AM300,TimeAdd!$A$1:$D$18,4),IF(AJ300="l",VLOOKUP(AM300,SLimit!$A$1:$D$8,4),AP299)))))),AP299)</f>
        <v>68</v>
      </c>
      <c r="AQ300" s="53" t="str">
        <f t="shared" si="493"/>
        <v>80</v>
      </c>
      <c r="AR300" s="54" t="str">
        <f t="shared" si="494"/>
        <v>Overhead Wires</v>
      </c>
      <c r="AS300" s="55"/>
      <c r="AT300" s="55"/>
      <c r="AU300" s="56">
        <f>IF(GroupStTimes!$A$8=0,MIN(CB300,CD300,CF300),MIN(BZ300,CB300,CD300,CF300))</f>
        <v>0.37072916666666672</v>
      </c>
      <c r="AV300" s="56">
        <f>IF(GroupStTimes!$A$8=0,MAX(CC300,CE300,CG300),MAX(CA300,CC300,CE300,CG300))</f>
        <v>0.42288194444444449</v>
      </c>
      <c r="AW300" s="57" t="str">
        <f t="shared" si="495"/>
        <v/>
      </c>
      <c r="AX300" s="58" t="str">
        <f t="shared" si="496"/>
        <v/>
      </c>
      <c r="AY300" s="58" t="str">
        <f t="shared" si="497"/>
        <v/>
      </c>
      <c r="AZ300" s="31">
        <f t="shared" si="498"/>
        <v>93.07</v>
      </c>
      <c r="BA300" s="59">
        <f t="shared" si="499"/>
        <v>0.37049768518518522</v>
      </c>
      <c r="BB300" s="59">
        <f t="shared" si="500"/>
        <v>0.37605324074074081</v>
      </c>
      <c r="BC300" s="59">
        <f t="shared" si="501"/>
        <v>0.37216435185185187</v>
      </c>
      <c r="BD300" s="59">
        <f t="shared" si="502"/>
        <v>0.41799768518518515</v>
      </c>
      <c r="BE300" s="59">
        <f t="shared" si="503"/>
        <v>0.41229166666666667</v>
      </c>
      <c r="BF300" s="59">
        <f t="shared" si="504"/>
        <v>0.42270833333333335</v>
      </c>
      <c r="BG300" s="59">
        <f t="shared" si="505"/>
        <v>0.42243055555555559</v>
      </c>
      <c r="BH300" s="59">
        <f t="shared" si="506"/>
        <v>0.42173611111111114</v>
      </c>
      <c r="BI300" s="31">
        <f t="shared" si="507"/>
        <v>0.25</v>
      </c>
      <c r="BJ300" s="61">
        <f t="shared" ref="BJ300:BM300" si="569">IF($AJ299="t",IF(AM298=0,0,$BI300/AM298),IF(AM299=0,0,$BI300/AM299))</f>
        <v>5.681818181818182E-3</v>
      </c>
      <c r="BK300" s="61">
        <f t="shared" si="569"/>
        <v>4.807692307692308E-3</v>
      </c>
      <c r="BL300" s="61">
        <f t="shared" si="569"/>
        <v>4.1666666666666666E-3</v>
      </c>
      <c r="BM300" s="61">
        <f t="shared" si="569"/>
        <v>3.6764705882352941E-3</v>
      </c>
      <c r="BN300" s="62">
        <f t="shared" si="509"/>
        <v>0</v>
      </c>
      <c r="BO300" s="62">
        <f t="shared" si="510"/>
        <v>0</v>
      </c>
      <c r="BP300" s="62">
        <f t="shared" si="511"/>
        <v>20</v>
      </c>
      <c r="BQ300" s="62">
        <f t="shared" si="512"/>
        <v>0</v>
      </c>
      <c r="BR300" s="62">
        <f t="shared" si="513"/>
        <v>0</v>
      </c>
      <c r="BS300" s="62">
        <f t="shared" si="514"/>
        <v>17</v>
      </c>
      <c r="BT300" s="62">
        <f t="shared" si="515"/>
        <v>0</v>
      </c>
      <c r="BU300" s="62">
        <f t="shared" si="516"/>
        <v>0</v>
      </c>
      <c r="BV300" s="62">
        <f t="shared" si="517"/>
        <v>15</v>
      </c>
      <c r="BW300" s="62">
        <f t="shared" si="518"/>
        <v>0</v>
      </c>
      <c r="BX300" s="62">
        <f t="shared" si="519"/>
        <v>0</v>
      </c>
      <c r="BY300" s="62">
        <f t="shared" si="520"/>
        <v>13</v>
      </c>
      <c r="BZ300" s="63">
        <f t="shared" si="521"/>
        <v>0.37072916666666672</v>
      </c>
      <c r="CA300" s="63">
        <f t="shared" si="522"/>
        <v>0.37628472222222231</v>
      </c>
      <c r="CB300" s="63">
        <f t="shared" si="523"/>
        <v>0.37236111111111114</v>
      </c>
      <c r="CC300" s="63">
        <f t="shared" si="524"/>
        <v>0.41819444444444442</v>
      </c>
      <c r="CD300" s="63">
        <f t="shared" si="525"/>
        <v>0.41246527777777781</v>
      </c>
      <c r="CE300" s="63">
        <f t="shared" si="526"/>
        <v>0.42288194444444449</v>
      </c>
      <c r="CF300" s="63">
        <f t="shared" si="527"/>
        <v>0.42258101851851854</v>
      </c>
      <c r="CG300" s="63">
        <f t="shared" si="528"/>
        <v>0.42188657407407409</v>
      </c>
      <c r="CH300" s="36"/>
      <c r="CI300" s="36"/>
      <c r="CJ300" s="36"/>
      <c r="CK300" s="36"/>
      <c r="CL300" s="60">
        <v>60</v>
      </c>
    </row>
    <row r="301" spans="1:90" ht="26.25" customHeight="1" x14ac:dyDescent="0.25">
      <c r="B301" s="38"/>
      <c r="C301" s="39"/>
      <c r="D301" s="39"/>
      <c r="E301" s="39"/>
      <c r="F301" s="42"/>
      <c r="G301" s="40">
        <v>89.11</v>
      </c>
      <c r="H301" s="41">
        <f t="shared" si="473"/>
        <v>93.44</v>
      </c>
      <c r="I301" s="42">
        <v>93.22</v>
      </c>
      <c r="J301" s="43">
        <f t="shared" si="470"/>
        <v>-3.1466781091324001E-3</v>
      </c>
      <c r="K301" s="44">
        <f t="shared" si="471"/>
        <v>-0.29333333333332234</v>
      </c>
      <c r="L301" s="45" t="s">
        <v>94</v>
      </c>
      <c r="M301" s="126" t="s">
        <v>1231</v>
      </c>
      <c r="N301" s="46">
        <f t="shared" si="484"/>
        <v>93.513333333333321</v>
      </c>
      <c r="O301" s="46">
        <f t="shared" si="549"/>
        <v>-0.03</v>
      </c>
      <c r="P301" s="42">
        <v>93.34</v>
      </c>
      <c r="Q301" s="46">
        <f t="shared" si="550"/>
        <v>4.3499999999999996</v>
      </c>
      <c r="R301" s="39">
        <v>89.17</v>
      </c>
      <c r="S301" s="46">
        <f t="shared" si="551"/>
        <v>4.1499999999999995</v>
      </c>
      <c r="T301" s="66">
        <v>89.56</v>
      </c>
      <c r="U301" s="47" t="str">
        <f t="shared" si="462"/>
        <v/>
      </c>
      <c r="V301" s="47" t="str">
        <f t="shared" si="463"/>
        <v/>
      </c>
      <c r="W301" s="48"/>
      <c r="X301" s="48"/>
      <c r="Y301" s="48"/>
      <c r="Z301" s="48"/>
      <c r="AA301" s="48"/>
      <c r="AB301" s="48"/>
      <c r="AC301" s="49"/>
      <c r="AD301" s="49"/>
      <c r="AE301" s="51" t="str">
        <f t="shared" si="486"/>
        <v/>
      </c>
      <c r="AF301" s="51" t="str">
        <f t="shared" si="487"/>
        <v/>
      </c>
      <c r="AG301" s="51" t="str">
        <f t="shared" si="488"/>
        <v/>
      </c>
      <c r="AH301" s="51" t="str">
        <f t="shared" si="489"/>
        <v/>
      </c>
      <c r="AI301" s="52">
        <f t="shared" si="490"/>
        <v>93.44</v>
      </c>
      <c r="AJ301" s="68"/>
      <c r="AK301" s="53"/>
      <c r="AL301" s="52"/>
      <c r="AM301" s="53">
        <f t="shared" si="492"/>
        <v>44</v>
      </c>
      <c r="AN301" s="53">
        <f>IF(AJ301&lt;&gt;"",IF(AJ301="o",VLOOKUP(AM301,OpenSect!$A$1:$D$11,2),IF(AJ301="u",VLOOKUP(AM301,UpHill!$A$1:$D$35,2),IF(AJ301="d",VLOOKUP(AM301,DownHill!$A$3:$D$29,2),IF(AJ301="f",VLOOKUP(AM301,FlatUnd!$A$2:$D$30,2),IF(AJ301="t",VLOOKUP(AM301,TimeAdd!$A$1:$D$176,2),IF(AJ301="l",VLOOKUP(AM301,SLimit!$A$1:$D$8,2),AN300)))))),AN300)</f>
        <v>52</v>
      </c>
      <c r="AO301" s="53">
        <f>IF(AJ301&lt;&gt;"",IF(AJ301="o",VLOOKUP(AM301,OpenSect!$A$1:$D$11,3),IF(AJ301="u",VLOOKUP(AM301,UpHill!$A$1:$D$35,3),IF(AJ301="d",VLOOKUP(AM301,DownHill!$A$3:$D$29,3),IF(AJ301="f",VLOOKUP(AM301,FlatUnd!$A$2:$D$30,3),IF(AJ301="t",VLOOKUP(AM301,TimeAdd!$A$1:$D$18,3),IF(AJ301="l",VLOOKUP(AM301,SLimit!$A$1:$D$8,3),AO300)))))),AO300)</f>
        <v>60</v>
      </c>
      <c r="AP301" s="53">
        <f>IF(AJ301&lt;&gt;"",IF(AJ301="o",VLOOKUP(AM301,OpenSect!$A$1:$D$11,4),IF(AJ301="u",VLOOKUP(AM301,UpHill!$A$1:$D$35,4),IF(AJ301="d",VLOOKUP(AM301,DownHill!$A$3:$D$29,4),IF(AJ301="f",VLOOKUP(AM301,FlatUnd!$A$2:$D$30,4),IF(AJ301="t",VLOOKUP(AM301,TimeAdd!$A$1:$D$18,4),IF(AJ301="l",VLOOKUP(AM301,SLimit!$A$1:$D$8,4),AP300)))))),AP300)</f>
        <v>68</v>
      </c>
      <c r="AQ301" s="53" t="str">
        <f t="shared" si="493"/>
        <v>80</v>
      </c>
      <c r="AR301" s="54" t="str">
        <f t="shared" si="494"/>
        <v>Overhead Wires</v>
      </c>
      <c r="AS301" s="55"/>
      <c r="AT301" s="55"/>
      <c r="AU301" s="56">
        <f>IF(GroupStTimes!$A$8=0,MIN(CB301,CD301,CF301),MIN(BZ301,CB301,CD301,CF301))</f>
        <v>0.37084490740740744</v>
      </c>
      <c r="AV301" s="56">
        <f>IF(GroupStTimes!$A$8=0,MAX(CC301,CE301,CG301),MAX(CA301,CC301,CE301,CG301))</f>
        <v>0.42296296296296299</v>
      </c>
      <c r="AW301" s="57" t="str">
        <f t="shared" si="495"/>
        <v/>
      </c>
      <c r="AX301" s="58" t="str">
        <f t="shared" si="496"/>
        <v/>
      </c>
      <c r="AY301" s="58" t="str">
        <f t="shared" si="497"/>
        <v/>
      </c>
      <c r="AZ301" s="31">
        <f t="shared" si="498"/>
        <v>93.07</v>
      </c>
      <c r="BA301" s="59">
        <f t="shared" si="499"/>
        <v>0.37049768518518522</v>
      </c>
      <c r="BB301" s="59">
        <f t="shared" si="500"/>
        <v>0.37605324074074081</v>
      </c>
      <c r="BC301" s="59">
        <f t="shared" si="501"/>
        <v>0.37216435185185187</v>
      </c>
      <c r="BD301" s="59">
        <f t="shared" si="502"/>
        <v>0.41799768518518515</v>
      </c>
      <c r="BE301" s="59">
        <f t="shared" si="503"/>
        <v>0.41229166666666667</v>
      </c>
      <c r="BF301" s="59">
        <f t="shared" si="504"/>
        <v>0.42270833333333335</v>
      </c>
      <c r="BG301" s="59">
        <f t="shared" si="505"/>
        <v>0.42243055555555559</v>
      </c>
      <c r="BH301" s="59">
        <f t="shared" si="506"/>
        <v>0.42173611111111114</v>
      </c>
      <c r="BI301" s="31">
        <f t="shared" si="507"/>
        <v>0.37000000000000455</v>
      </c>
      <c r="BJ301" s="61">
        <f t="shared" ref="BJ301:BM301" si="570">IF($AJ300="t",IF(AM299=0,0,$BI301/AM299),IF(AM300=0,0,$BI301/AM300))</f>
        <v>8.4090909090910118E-3</v>
      </c>
      <c r="BK301" s="61">
        <f t="shared" si="570"/>
        <v>7.115384615384703E-3</v>
      </c>
      <c r="BL301" s="61">
        <f t="shared" si="570"/>
        <v>6.1666666666667421E-3</v>
      </c>
      <c r="BM301" s="61">
        <f t="shared" si="570"/>
        <v>5.4411764705883025E-3</v>
      </c>
      <c r="BN301" s="62">
        <f t="shared" si="509"/>
        <v>0</v>
      </c>
      <c r="BO301" s="62">
        <f t="shared" si="510"/>
        <v>0</v>
      </c>
      <c r="BP301" s="62">
        <f t="shared" si="511"/>
        <v>30</v>
      </c>
      <c r="BQ301" s="62">
        <f t="shared" si="512"/>
        <v>0</v>
      </c>
      <c r="BR301" s="62">
        <f t="shared" si="513"/>
        <v>0</v>
      </c>
      <c r="BS301" s="62">
        <f t="shared" si="514"/>
        <v>26</v>
      </c>
      <c r="BT301" s="62">
        <f t="shared" si="515"/>
        <v>0</v>
      </c>
      <c r="BU301" s="62">
        <f t="shared" si="516"/>
        <v>0</v>
      </c>
      <c r="BV301" s="62">
        <f t="shared" si="517"/>
        <v>22</v>
      </c>
      <c r="BW301" s="62">
        <f t="shared" si="518"/>
        <v>0</v>
      </c>
      <c r="BX301" s="62">
        <f t="shared" si="519"/>
        <v>0</v>
      </c>
      <c r="BY301" s="62">
        <f t="shared" si="520"/>
        <v>20</v>
      </c>
      <c r="BZ301" s="63">
        <f t="shared" si="521"/>
        <v>0.37084490740740744</v>
      </c>
      <c r="CA301" s="63">
        <f t="shared" si="522"/>
        <v>0.37640046296296303</v>
      </c>
      <c r="CB301" s="63">
        <f t="shared" si="523"/>
        <v>0.37246527777777777</v>
      </c>
      <c r="CC301" s="63">
        <f t="shared" si="524"/>
        <v>0.41829861111111105</v>
      </c>
      <c r="CD301" s="63">
        <f t="shared" si="525"/>
        <v>0.4125462962962963</v>
      </c>
      <c r="CE301" s="63">
        <f t="shared" si="526"/>
        <v>0.42296296296296299</v>
      </c>
      <c r="CF301" s="63">
        <f t="shared" si="527"/>
        <v>0.42266203703703709</v>
      </c>
      <c r="CG301" s="63">
        <f t="shared" si="528"/>
        <v>0.42196759259259264</v>
      </c>
      <c r="CH301" s="36"/>
      <c r="CI301" s="36"/>
      <c r="CJ301" s="36"/>
      <c r="CK301" s="36"/>
      <c r="CL301" s="60">
        <v>60</v>
      </c>
    </row>
    <row r="302" spans="1:90" ht="26.25" customHeight="1" x14ac:dyDescent="0.25">
      <c r="A302" s="37">
        <v>41</v>
      </c>
      <c r="B302" s="38"/>
      <c r="C302" s="39"/>
      <c r="D302" s="39"/>
      <c r="E302" s="39"/>
      <c r="F302" s="42"/>
      <c r="G302" s="40">
        <v>89.55</v>
      </c>
      <c r="H302" s="41">
        <f t="shared" si="473"/>
        <v>93.97</v>
      </c>
      <c r="I302" s="42">
        <v>93.919999999999987</v>
      </c>
      <c r="J302" s="43">
        <f t="shared" si="470"/>
        <v>-7.4531516183994246E-4</v>
      </c>
      <c r="K302" s="44">
        <f t="shared" si="471"/>
        <v>-7.000000000000739E-2</v>
      </c>
      <c r="L302" s="45" t="s">
        <v>115</v>
      </c>
      <c r="M302" s="126" t="s">
        <v>1231</v>
      </c>
      <c r="N302" s="46">
        <f t="shared" si="484"/>
        <v>93.99</v>
      </c>
      <c r="O302" s="46">
        <f t="shared" si="549"/>
        <v>-0.03</v>
      </c>
      <c r="P302" s="42">
        <v>94.039999999999992</v>
      </c>
      <c r="Q302" s="46">
        <f t="shared" si="550"/>
        <v>4.3499999999999996</v>
      </c>
      <c r="R302" s="39">
        <v>89.61</v>
      </c>
      <c r="S302" s="46">
        <f t="shared" si="551"/>
        <v>4.1499999999999995</v>
      </c>
      <c r="T302" s="40">
        <v>89.85</v>
      </c>
      <c r="U302" s="47" t="str">
        <f t="shared" ref="U302:U367" si="571">IF(W302="","",IF(Y302="",W302,IF(AA302&lt;1,ROUND((Y302+W302)/2,5),IF(AC302&lt;1,ROUND((Y302+AA302+W302)/3,5),ROUND((Y302+AA302+AC302+W302)/4,5)))))</f>
        <v/>
      </c>
      <c r="V302" s="47" t="str">
        <f t="shared" ref="V302:V367" si="572">IF(X302="","",IF(Z302&lt;1,ROUND(X302,5),IF(AB302&lt;1,ROUND((X302+Z302)/2,5),IF(AD302&lt;1,ROUND((X302+Z302+AB302)/3,5),ROUND((X302+Z302+AB302+AD302)/4,5)))))</f>
        <v/>
      </c>
      <c r="W302" s="48"/>
      <c r="X302" s="48"/>
      <c r="Y302" s="48"/>
      <c r="Z302" s="48"/>
      <c r="AA302" s="48"/>
      <c r="AB302" s="48"/>
      <c r="AC302" s="49"/>
      <c r="AD302" s="49"/>
      <c r="AE302" s="51">
        <f t="shared" si="486"/>
        <v>41</v>
      </c>
      <c r="AF302" s="51" t="str">
        <f t="shared" si="487"/>
        <v/>
      </c>
      <c r="AG302" s="51" t="str">
        <f t="shared" si="488"/>
        <v/>
      </c>
      <c r="AH302" s="51" t="str">
        <f t="shared" si="489"/>
        <v/>
      </c>
      <c r="AI302" s="52">
        <f t="shared" si="490"/>
        <v>93.97</v>
      </c>
      <c r="AJ302" s="68"/>
      <c r="AK302" s="53"/>
      <c r="AL302" s="52"/>
      <c r="AM302" s="53">
        <f t="shared" si="492"/>
        <v>44</v>
      </c>
      <c r="AN302" s="53">
        <f>IF(AJ302&lt;&gt;"",IF(AJ302="o",VLOOKUP(AM302,OpenSect!$A$1:$D$11,2),IF(AJ302="u",VLOOKUP(AM302,UpHill!$A$1:$D$35,2),IF(AJ302="d",VLOOKUP(AM302,DownHill!$A$3:$D$29,2),IF(AJ302="f",VLOOKUP(AM302,FlatUnd!$A$2:$D$30,2),IF(AJ302="t",VLOOKUP(AM302,TimeAdd!$A$1:$D$176,2),IF(AJ302="l",VLOOKUP(AM302,SLimit!$A$1:$D$8,2),AN301)))))),AN301)</f>
        <v>52</v>
      </c>
      <c r="AO302" s="53">
        <f>IF(AJ302&lt;&gt;"",IF(AJ302="o",VLOOKUP(AM302,OpenSect!$A$1:$D$11,3),IF(AJ302="u",VLOOKUP(AM302,UpHill!$A$1:$D$35,3),IF(AJ302="d",VLOOKUP(AM302,DownHill!$A$3:$D$29,3),IF(AJ302="f",VLOOKUP(AM302,FlatUnd!$A$2:$D$30,3),IF(AJ302="t",VLOOKUP(AM302,TimeAdd!$A$1:$D$18,3),IF(AJ302="l",VLOOKUP(AM302,SLimit!$A$1:$D$8,3),AO301)))))),AO301)</f>
        <v>60</v>
      </c>
      <c r="AP302" s="53">
        <f>IF(AJ302&lt;&gt;"",IF(AJ302="o",VLOOKUP(AM302,OpenSect!$A$1:$D$11,4),IF(AJ302="u",VLOOKUP(AM302,UpHill!$A$1:$D$35,4),IF(AJ302="d",VLOOKUP(AM302,DownHill!$A$3:$D$29,4),IF(AJ302="f",VLOOKUP(AM302,FlatUnd!$A$2:$D$30,4),IF(AJ302="t",VLOOKUP(AM302,TimeAdd!$A$1:$D$18,4),IF(AJ302="l",VLOOKUP(AM302,SLimit!$A$1:$D$8,4),AP301)))))),AP301)</f>
        <v>68</v>
      </c>
      <c r="AQ302" s="53" t="str">
        <f t="shared" si="493"/>
        <v>80</v>
      </c>
      <c r="AR302" s="54" t="str">
        <f t="shared" si="494"/>
        <v>1km stone</v>
      </c>
      <c r="AS302" s="55"/>
      <c r="AT302" s="55"/>
      <c r="AU302" s="56">
        <f>IF(GroupStTimes!$A$8=0,MIN(CB302,CD302,CF302),MIN(BZ302,CB302,CD302,CF302))</f>
        <v>0.37135416666666671</v>
      </c>
      <c r="AV302" s="56">
        <f>IF(GroupStTimes!$A$8=0,MAX(CC302,CE302,CG302),MAX(CA302,CC302,CE302,CG302))</f>
        <v>0.42333333333333334</v>
      </c>
      <c r="AW302" s="57" t="str">
        <f t="shared" si="495"/>
        <v/>
      </c>
      <c r="AX302" s="58" t="str">
        <f t="shared" si="496"/>
        <v/>
      </c>
      <c r="AY302" s="58" t="str">
        <f t="shared" si="497"/>
        <v/>
      </c>
      <c r="AZ302" s="31">
        <f t="shared" si="498"/>
        <v>93.07</v>
      </c>
      <c r="BA302" s="59">
        <f t="shared" si="499"/>
        <v>0.37049768518518522</v>
      </c>
      <c r="BB302" s="59">
        <f t="shared" si="500"/>
        <v>0.37605324074074081</v>
      </c>
      <c r="BC302" s="59">
        <f t="shared" si="501"/>
        <v>0.37216435185185187</v>
      </c>
      <c r="BD302" s="59">
        <f t="shared" si="502"/>
        <v>0.41799768518518515</v>
      </c>
      <c r="BE302" s="59">
        <f t="shared" si="503"/>
        <v>0.41229166666666667</v>
      </c>
      <c r="BF302" s="59">
        <f t="shared" si="504"/>
        <v>0.42270833333333335</v>
      </c>
      <c r="BG302" s="59">
        <f t="shared" si="505"/>
        <v>0.42243055555555559</v>
      </c>
      <c r="BH302" s="59">
        <f t="shared" si="506"/>
        <v>0.42173611111111114</v>
      </c>
      <c r="BI302" s="31">
        <f t="shared" si="507"/>
        <v>0.90000000000000568</v>
      </c>
      <c r="BJ302" s="61">
        <f t="shared" ref="BJ302:BM302" si="573">IF($AJ301="t",IF(AM300=0,0,$BI302/AM300),IF(AM301=0,0,$BI302/AM301))</f>
        <v>2.0454545454545583E-2</v>
      </c>
      <c r="BK302" s="61">
        <f t="shared" si="573"/>
        <v>1.7307692307692416E-2</v>
      </c>
      <c r="BL302" s="61">
        <f t="shared" si="573"/>
        <v>1.5000000000000095E-2</v>
      </c>
      <c r="BM302" s="61">
        <f t="shared" si="573"/>
        <v>1.3235294117647142E-2</v>
      </c>
      <c r="BN302" s="62">
        <f t="shared" si="509"/>
        <v>0</v>
      </c>
      <c r="BO302" s="62">
        <f t="shared" si="510"/>
        <v>1</v>
      </c>
      <c r="BP302" s="62">
        <f t="shared" si="511"/>
        <v>14</v>
      </c>
      <c r="BQ302" s="62">
        <f t="shared" si="512"/>
        <v>0</v>
      </c>
      <c r="BR302" s="62">
        <f t="shared" si="513"/>
        <v>1</v>
      </c>
      <c r="BS302" s="62">
        <f t="shared" si="514"/>
        <v>2</v>
      </c>
      <c r="BT302" s="62">
        <f t="shared" si="515"/>
        <v>0</v>
      </c>
      <c r="BU302" s="62">
        <f t="shared" si="516"/>
        <v>0</v>
      </c>
      <c r="BV302" s="62">
        <f t="shared" si="517"/>
        <v>54</v>
      </c>
      <c r="BW302" s="62">
        <f t="shared" si="518"/>
        <v>0</v>
      </c>
      <c r="BX302" s="62">
        <f t="shared" si="519"/>
        <v>0</v>
      </c>
      <c r="BY302" s="62">
        <f t="shared" si="520"/>
        <v>48</v>
      </c>
      <c r="BZ302" s="63">
        <f t="shared" si="521"/>
        <v>0.37135416666666671</v>
      </c>
      <c r="CA302" s="63">
        <f t="shared" si="522"/>
        <v>0.3769097222222223</v>
      </c>
      <c r="CB302" s="63">
        <f t="shared" si="523"/>
        <v>0.37288194444444445</v>
      </c>
      <c r="CC302" s="63">
        <f t="shared" si="524"/>
        <v>0.41871527777777773</v>
      </c>
      <c r="CD302" s="63">
        <f t="shared" si="525"/>
        <v>0.41291666666666665</v>
      </c>
      <c r="CE302" s="63">
        <f t="shared" si="526"/>
        <v>0.42333333333333334</v>
      </c>
      <c r="CF302" s="63">
        <f t="shared" si="527"/>
        <v>0.42298611111111112</v>
      </c>
      <c r="CG302" s="63">
        <f t="shared" si="528"/>
        <v>0.42229166666666668</v>
      </c>
      <c r="CH302" s="36"/>
      <c r="CI302" s="36"/>
      <c r="CJ302" s="36"/>
      <c r="CK302" s="36"/>
      <c r="CL302" s="60">
        <v>60</v>
      </c>
    </row>
    <row r="303" spans="1:90" ht="26.25" customHeight="1" x14ac:dyDescent="0.25">
      <c r="A303" s="37">
        <v>41</v>
      </c>
      <c r="B303" s="38"/>
      <c r="C303" s="39"/>
      <c r="D303" s="39"/>
      <c r="E303" s="39"/>
      <c r="F303" s="42"/>
      <c r="G303" s="40">
        <v>90.24</v>
      </c>
      <c r="H303" s="41">
        <f t="shared" ref="H303" si="574">ROUND(IF(G303="",N303,IF(P303="",I303,IF(R303="",(I303+(P303+O303))/2,IF(T303="",(I303+(P303+O303)+(R303+Q303))/3,(I303+(P303+O303)+(R303+Q303)+(T303+S303))/4)))),2)</f>
        <v>94.66</v>
      </c>
      <c r="I303" s="42">
        <v>94.6</v>
      </c>
      <c r="J303" s="43">
        <f t="shared" ref="J303" si="575">IF(N303="","",IF((I303-$I$4)=0,0,((I303-$I$4-(N303-$N$4))/(I303-$I$4))))</f>
        <v>-8.1042988019733612E-4</v>
      </c>
      <c r="K303" s="44">
        <f t="shared" ref="K303" si="576">(I303-$I$5)-(N303-$N$5)</f>
        <v>-7.6666666666667993E-2</v>
      </c>
      <c r="L303" s="45" t="s">
        <v>44</v>
      </c>
      <c r="M303" s="126" t="s">
        <v>1231</v>
      </c>
      <c r="N303" s="46">
        <f t="shared" si="484"/>
        <v>94.676666666666662</v>
      </c>
      <c r="O303" s="46">
        <f t="shared" si="549"/>
        <v>-0.03</v>
      </c>
      <c r="P303" s="42">
        <v>94.72</v>
      </c>
      <c r="Q303" s="46">
        <f t="shared" si="550"/>
        <v>4.3499999999999996</v>
      </c>
      <c r="R303" s="39">
        <v>90.3</v>
      </c>
      <c r="S303" s="46">
        <f t="shared" si="551"/>
        <v>4.1499999999999995</v>
      </c>
      <c r="T303" s="40">
        <v>90.539999999999992</v>
      </c>
      <c r="U303" s="47" t="str">
        <f t="shared" si="571"/>
        <v/>
      </c>
      <c r="V303" s="47" t="str">
        <f t="shared" si="572"/>
        <v/>
      </c>
      <c r="W303" s="48"/>
      <c r="X303" s="48"/>
      <c r="Y303" s="48"/>
      <c r="Z303" s="48"/>
      <c r="AA303" s="48"/>
      <c r="AB303" s="48"/>
      <c r="AC303" s="49"/>
      <c r="AD303" s="49"/>
      <c r="AE303" s="51">
        <f t="shared" si="486"/>
        <v>41</v>
      </c>
      <c r="AF303" s="51" t="str">
        <f t="shared" si="487"/>
        <v/>
      </c>
      <c r="AG303" s="51" t="str">
        <f t="shared" si="488"/>
        <v/>
      </c>
      <c r="AH303" s="51" t="str">
        <f t="shared" si="489"/>
        <v/>
      </c>
      <c r="AI303" s="52">
        <f t="shared" si="490"/>
        <v>94.66</v>
      </c>
      <c r="AJ303" s="68"/>
      <c r="AK303" s="53"/>
      <c r="AL303" s="52"/>
      <c r="AM303" s="53">
        <f t="shared" si="492"/>
        <v>44</v>
      </c>
      <c r="AN303" s="53">
        <f>IF(AJ303&lt;&gt;"",IF(AJ303="o",VLOOKUP(AM303,OpenSect!$A$1:$D$11,2),IF(AJ303="u",VLOOKUP(AM303,UpHill!$A$1:$D$35,2),IF(AJ303="d",VLOOKUP(AM303,DownHill!$A$3:$D$29,2),IF(AJ303="f",VLOOKUP(AM303,FlatUnd!$A$2:$D$30,2),IF(AJ303="t",VLOOKUP(AM303,TimeAdd!$A$1:$D$176,2),IF(AJ303="l",VLOOKUP(AM303,SLimit!$A$1:$D$8,2),AN302)))))),AN302)</f>
        <v>52</v>
      </c>
      <c r="AO303" s="53">
        <f>IF(AJ303&lt;&gt;"",IF(AJ303="o",VLOOKUP(AM303,OpenSect!$A$1:$D$11,3),IF(AJ303="u",VLOOKUP(AM303,UpHill!$A$1:$D$35,3),IF(AJ303="d",VLOOKUP(AM303,DownHill!$A$3:$D$29,3),IF(AJ303="f",VLOOKUP(AM303,FlatUnd!$A$2:$D$30,3),IF(AJ303="t",VLOOKUP(AM303,TimeAdd!$A$1:$D$18,3),IF(AJ303="l",VLOOKUP(AM303,SLimit!$A$1:$D$8,3),AO302)))))),AO302)</f>
        <v>60</v>
      </c>
      <c r="AP303" s="53">
        <f>IF(AJ303&lt;&gt;"",IF(AJ303="o",VLOOKUP(AM303,OpenSect!$A$1:$D$11,4),IF(AJ303="u",VLOOKUP(AM303,UpHill!$A$1:$D$35,4),IF(AJ303="d",VLOOKUP(AM303,DownHill!$A$3:$D$29,4),IF(AJ303="f",VLOOKUP(AM303,FlatUnd!$A$2:$D$30,4),IF(AJ303="t",VLOOKUP(AM303,TimeAdd!$A$1:$D$18,4),IF(AJ303="l",VLOOKUP(AM303,SLimit!$A$1:$D$8,4),AP302)))))),AP302)</f>
        <v>68</v>
      </c>
      <c r="AQ303" s="53" t="str">
        <f t="shared" si="493"/>
        <v>80</v>
      </c>
      <c r="AR303" s="54" t="str">
        <f t="shared" si="494"/>
        <v>Bridge</v>
      </c>
      <c r="AS303" s="55"/>
      <c r="AT303" s="55"/>
      <c r="AU303" s="56">
        <f>IF(GroupStTimes!$A$8=0,MIN(CB303,CD303,CF303),MIN(BZ303,CB303,CD303,CF303))</f>
        <v>0.37200231481481483</v>
      </c>
      <c r="AV303" s="56">
        <f>IF(GroupStTimes!$A$8=0,MAX(CC303,CE303,CG303),MAX(CA303,CC303,CE303,CG303))</f>
        <v>0.42380787037037038</v>
      </c>
      <c r="AW303" s="57" t="str">
        <f t="shared" si="495"/>
        <v/>
      </c>
      <c r="AX303" s="58" t="str">
        <f t="shared" si="496"/>
        <v/>
      </c>
      <c r="AY303" s="58" t="str">
        <f t="shared" si="497"/>
        <v/>
      </c>
      <c r="AZ303" s="31">
        <f t="shared" si="498"/>
        <v>93.07</v>
      </c>
      <c r="BA303" s="59">
        <f t="shared" si="499"/>
        <v>0.37049768518518522</v>
      </c>
      <c r="BB303" s="59">
        <f t="shared" si="500"/>
        <v>0.37605324074074081</v>
      </c>
      <c r="BC303" s="59">
        <f t="shared" si="501"/>
        <v>0.37216435185185187</v>
      </c>
      <c r="BD303" s="59">
        <f t="shared" si="502"/>
        <v>0.41799768518518515</v>
      </c>
      <c r="BE303" s="59">
        <f t="shared" si="503"/>
        <v>0.41229166666666667</v>
      </c>
      <c r="BF303" s="59">
        <f t="shared" si="504"/>
        <v>0.42270833333333335</v>
      </c>
      <c r="BG303" s="59">
        <f t="shared" si="505"/>
        <v>0.42243055555555559</v>
      </c>
      <c r="BH303" s="59">
        <f t="shared" si="506"/>
        <v>0.42173611111111114</v>
      </c>
      <c r="BI303" s="31">
        <f t="shared" si="507"/>
        <v>1.5900000000000034</v>
      </c>
      <c r="BJ303" s="61">
        <f t="shared" ref="BJ303:BM303" si="577">IF($AJ302="t",IF(AM301=0,0,$BI303/AM301),IF(AM302=0,0,$BI303/AM302))</f>
        <v>3.6136363636363716E-2</v>
      </c>
      <c r="BK303" s="61">
        <f t="shared" si="577"/>
        <v>3.0576923076923144E-2</v>
      </c>
      <c r="BL303" s="61">
        <f t="shared" si="577"/>
        <v>2.6500000000000058E-2</v>
      </c>
      <c r="BM303" s="61">
        <f t="shared" si="577"/>
        <v>2.3382352941176521E-2</v>
      </c>
      <c r="BN303" s="62">
        <f t="shared" si="509"/>
        <v>0</v>
      </c>
      <c r="BO303" s="62">
        <f t="shared" si="510"/>
        <v>2</v>
      </c>
      <c r="BP303" s="62">
        <f t="shared" si="511"/>
        <v>10</v>
      </c>
      <c r="BQ303" s="62">
        <f t="shared" si="512"/>
        <v>0</v>
      </c>
      <c r="BR303" s="62">
        <f t="shared" si="513"/>
        <v>1</v>
      </c>
      <c r="BS303" s="62">
        <f t="shared" si="514"/>
        <v>50</v>
      </c>
      <c r="BT303" s="62">
        <f t="shared" si="515"/>
        <v>0</v>
      </c>
      <c r="BU303" s="62">
        <f t="shared" si="516"/>
        <v>1</v>
      </c>
      <c r="BV303" s="62">
        <f t="shared" si="517"/>
        <v>35</v>
      </c>
      <c r="BW303" s="62">
        <f t="shared" si="518"/>
        <v>0</v>
      </c>
      <c r="BX303" s="62">
        <f t="shared" si="519"/>
        <v>1</v>
      </c>
      <c r="BY303" s="62">
        <f t="shared" si="520"/>
        <v>24</v>
      </c>
      <c r="BZ303" s="63">
        <f t="shared" si="521"/>
        <v>0.37200231481481483</v>
      </c>
      <c r="CA303" s="63">
        <f t="shared" si="522"/>
        <v>0.37755787037037042</v>
      </c>
      <c r="CB303" s="63">
        <f t="shared" si="523"/>
        <v>0.37343750000000003</v>
      </c>
      <c r="CC303" s="63">
        <f t="shared" si="524"/>
        <v>0.41927083333333331</v>
      </c>
      <c r="CD303" s="63">
        <f t="shared" si="525"/>
        <v>0.41339120370370369</v>
      </c>
      <c r="CE303" s="63">
        <f t="shared" si="526"/>
        <v>0.42380787037037038</v>
      </c>
      <c r="CF303" s="63">
        <f t="shared" si="527"/>
        <v>0.42340277777777779</v>
      </c>
      <c r="CG303" s="63">
        <f t="shared" si="528"/>
        <v>0.42270833333333335</v>
      </c>
      <c r="CH303" s="36"/>
      <c r="CI303" s="36"/>
      <c r="CJ303" s="36"/>
      <c r="CK303" s="36"/>
      <c r="CL303" s="60">
        <v>60</v>
      </c>
    </row>
    <row r="304" spans="1:90" ht="40.5" x14ac:dyDescent="0.25">
      <c r="B304" s="38"/>
      <c r="C304" s="39"/>
      <c r="D304" s="39"/>
      <c r="E304" s="39"/>
      <c r="F304" s="64"/>
      <c r="G304" s="40"/>
      <c r="H304" s="41">
        <f t="shared" si="473"/>
        <v>94.84</v>
      </c>
      <c r="I304" s="42">
        <v>94.75</v>
      </c>
      <c r="J304" s="43">
        <f t="shared" si="470"/>
        <v>-9.4986807387866402E-4</v>
      </c>
      <c r="K304" s="44">
        <f t="shared" si="471"/>
        <v>-9.0000000000003411E-2</v>
      </c>
      <c r="L304" s="70" t="s">
        <v>1233</v>
      </c>
      <c r="M304" s="126" t="s">
        <v>1231</v>
      </c>
      <c r="N304" s="46">
        <f t="shared" si="484"/>
        <v>94.84</v>
      </c>
      <c r="O304" s="46">
        <f t="shared" si="549"/>
        <v>-0.03</v>
      </c>
      <c r="P304" s="64">
        <v>94.87</v>
      </c>
      <c r="Q304" s="46">
        <f t="shared" si="550"/>
        <v>4.3499999999999996</v>
      </c>
      <c r="R304" s="39"/>
      <c r="S304" s="46">
        <f t="shared" si="551"/>
        <v>4.1499999999999995</v>
      </c>
      <c r="T304" s="40"/>
      <c r="U304" s="47" t="str">
        <f t="shared" si="571"/>
        <v/>
      </c>
      <c r="V304" s="47" t="str">
        <f t="shared" si="572"/>
        <v/>
      </c>
      <c r="W304" s="48"/>
      <c r="X304" s="48"/>
      <c r="Y304" s="48"/>
      <c r="Z304" s="48"/>
      <c r="AA304" s="48"/>
      <c r="AB304" s="48"/>
      <c r="AC304" s="49"/>
      <c r="AD304" s="49"/>
      <c r="AE304" s="51" t="str">
        <f t="shared" si="486"/>
        <v/>
      </c>
      <c r="AF304" s="51" t="str">
        <f t="shared" si="487"/>
        <v/>
      </c>
      <c r="AG304" s="51" t="str">
        <f t="shared" si="488"/>
        <v/>
      </c>
      <c r="AH304" s="51" t="str">
        <f t="shared" si="489"/>
        <v/>
      </c>
      <c r="AI304" s="52">
        <f t="shared" si="490"/>
        <v>94.84</v>
      </c>
      <c r="AJ304" s="68"/>
      <c r="AK304" s="53"/>
      <c r="AL304" s="52"/>
      <c r="AM304" s="53">
        <f t="shared" si="492"/>
        <v>44</v>
      </c>
      <c r="AN304" s="53">
        <f>IF(AJ304&lt;&gt;"",IF(AJ304="o",VLOOKUP(AM304,OpenSect!$A$1:$D$11,2),IF(AJ304="u",VLOOKUP(AM304,UpHill!$A$1:$D$35,2),IF(AJ304="d",VLOOKUP(AM304,DownHill!$A$3:$D$29,2),IF(AJ304="f",VLOOKUP(AM304,FlatUnd!$A$2:$D$30,2),IF(AJ304="t",VLOOKUP(AM304,TimeAdd!$A$1:$D$176,2),IF(AJ304="l",VLOOKUP(AM304,SLimit!$A$1:$D$8,2),AN303)))))),AN303)</f>
        <v>52</v>
      </c>
      <c r="AO304" s="53">
        <f>IF(AJ304&lt;&gt;"",IF(AJ304="o",VLOOKUP(AM304,OpenSect!$A$1:$D$11,3),IF(AJ304="u",VLOOKUP(AM304,UpHill!$A$1:$D$35,3),IF(AJ304="d",VLOOKUP(AM304,DownHill!$A$3:$D$29,3),IF(AJ304="f",VLOOKUP(AM304,FlatUnd!$A$2:$D$30,3),IF(AJ304="t",VLOOKUP(AM304,TimeAdd!$A$1:$D$18,3),IF(AJ304="l",VLOOKUP(AM304,SLimit!$A$1:$D$8,3),AO303)))))),AO303)</f>
        <v>60</v>
      </c>
      <c r="AP304" s="53">
        <f>IF(AJ304&lt;&gt;"",IF(AJ304="o",VLOOKUP(AM304,OpenSect!$A$1:$D$11,4),IF(AJ304="u",VLOOKUP(AM304,UpHill!$A$1:$D$35,4),IF(AJ304="d",VLOOKUP(AM304,DownHill!$A$3:$D$29,4),IF(AJ304="f",VLOOKUP(AM304,FlatUnd!$A$2:$D$30,4),IF(AJ304="t",VLOOKUP(AM304,TimeAdd!$A$1:$D$18,4),IF(AJ304="l",VLOOKUP(AM304,SLimit!$A$1:$D$8,4),AP303)))))),AP303)</f>
        <v>68</v>
      </c>
      <c r="AQ304" s="53" t="str">
        <f t="shared" si="493"/>
        <v>80</v>
      </c>
      <c r="AR304" s="54" t="str">
        <f t="shared" si="494"/>
        <v>Midmar Resort{ Straight}.  {Left}Dept of Water Affairs.</v>
      </c>
      <c r="AS304" s="55"/>
      <c r="AT304" s="55"/>
      <c r="AU304" s="56">
        <f>IF(GroupStTimes!$A$8=0,MIN(CB304,CD304,CF304),MIN(BZ304,CB304,CD304,CF304))</f>
        <v>0.37217592592592597</v>
      </c>
      <c r="AV304" s="56">
        <f>IF(GroupStTimes!$A$8=0,MAX(CC304,CE304,CG304),MAX(CA304,CC304,CE304,CG304))</f>
        <v>0.42393518518518519</v>
      </c>
      <c r="AW304" s="57" t="str">
        <f t="shared" si="495"/>
        <v/>
      </c>
      <c r="AX304" s="58" t="str">
        <f t="shared" si="496"/>
        <v/>
      </c>
      <c r="AY304" s="58" t="str">
        <f t="shared" si="497"/>
        <v/>
      </c>
      <c r="AZ304" s="31">
        <f t="shared" si="498"/>
        <v>93.07</v>
      </c>
      <c r="BA304" s="59">
        <f t="shared" si="499"/>
        <v>0.37049768518518522</v>
      </c>
      <c r="BB304" s="59">
        <f t="shared" si="500"/>
        <v>0.37605324074074081</v>
      </c>
      <c r="BC304" s="59">
        <f t="shared" si="501"/>
        <v>0.37216435185185187</v>
      </c>
      <c r="BD304" s="59">
        <f t="shared" si="502"/>
        <v>0.41799768518518515</v>
      </c>
      <c r="BE304" s="59">
        <f t="shared" si="503"/>
        <v>0.41229166666666667</v>
      </c>
      <c r="BF304" s="59">
        <f t="shared" si="504"/>
        <v>0.42270833333333335</v>
      </c>
      <c r="BG304" s="59">
        <f t="shared" si="505"/>
        <v>0.42243055555555559</v>
      </c>
      <c r="BH304" s="59">
        <f t="shared" si="506"/>
        <v>0.42173611111111114</v>
      </c>
      <c r="BI304" s="31">
        <f t="shared" si="507"/>
        <v>1.7700000000000102</v>
      </c>
      <c r="BJ304" s="61">
        <f t="shared" ref="BJ304:BM304" si="578">IF($AJ303="t",IF(AM302=0,0,$BI304/AM302),IF(AM303=0,0,$BI304/AM303))</f>
        <v>4.0227272727272959E-2</v>
      </c>
      <c r="BK304" s="61">
        <f t="shared" si="578"/>
        <v>3.4038461538461733E-2</v>
      </c>
      <c r="BL304" s="61">
        <f t="shared" si="578"/>
        <v>2.9500000000000172E-2</v>
      </c>
      <c r="BM304" s="61">
        <f t="shared" si="578"/>
        <v>2.6029411764706033E-2</v>
      </c>
      <c r="BN304" s="62">
        <f t="shared" si="509"/>
        <v>0</v>
      </c>
      <c r="BO304" s="62">
        <f t="shared" si="510"/>
        <v>2</v>
      </c>
      <c r="BP304" s="62">
        <f t="shared" si="511"/>
        <v>25</v>
      </c>
      <c r="BQ304" s="62">
        <f t="shared" si="512"/>
        <v>0</v>
      </c>
      <c r="BR304" s="62">
        <f t="shared" si="513"/>
        <v>2</v>
      </c>
      <c r="BS304" s="62">
        <f t="shared" si="514"/>
        <v>3</v>
      </c>
      <c r="BT304" s="62">
        <f t="shared" si="515"/>
        <v>0</v>
      </c>
      <c r="BU304" s="62">
        <f t="shared" si="516"/>
        <v>1</v>
      </c>
      <c r="BV304" s="62">
        <f t="shared" si="517"/>
        <v>46</v>
      </c>
      <c r="BW304" s="62">
        <f t="shared" si="518"/>
        <v>0</v>
      </c>
      <c r="BX304" s="62">
        <f t="shared" si="519"/>
        <v>1</v>
      </c>
      <c r="BY304" s="62">
        <f t="shared" si="520"/>
        <v>34</v>
      </c>
      <c r="BZ304" s="63">
        <f t="shared" si="521"/>
        <v>0.37217592592592597</v>
      </c>
      <c r="CA304" s="63">
        <f t="shared" si="522"/>
        <v>0.37773148148148156</v>
      </c>
      <c r="CB304" s="63">
        <f t="shared" si="523"/>
        <v>0.37358796296296298</v>
      </c>
      <c r="CC304" s="63">
        <f t="shared" si="524"/>
        <v>0.41942129629629626</v>
      </c>
      <c r="CD304" s="63">
        <f t="shared" si="525"/>
        <v>0.41351851851851851</v>
      </c>
      <c r="CE304" s="63">
        <f t="shared" si="526"/>
        <v>0.42393518518518519</v>
      </c>
      <c r="CF304" s="63">
        <f t="shared" si="527"/>
        <v>0.42351851851851857</v>
      </c>
      <c r="CG304" s="63">
        <f t="shared" si="528"/>
        <v>0.42282407407407413</v>
      </c>
      <c r="CH304" s="36"/>
      <c r="CI304" s="36"/>
      <c r="CJ304" s="36"/>
      <c r="CK304" s="36"/>
      <c r="CL304" s="60">
        <v>60</v>
      </c>
    </row>
    <row r="305" spans="1:90" ht="26.25" customHeight="1" x14ac:dyDescent="0.25">
      <c r="A305" s="37">
        <v>41</v>
      </c>
      <c r="B305" s="38"/>
      <c r="C305" s="39"/>
      <c r="D305" s="39"/>
      <c r="E305" s="39"/>
      <c r="F305" s="42"/>
      <c r="G305" s="66">
        <v>90.57</v>
      </c>
      <c r="H305" s="41">
        <f t="shared" si="473"/>
        <v>94.99</v>
      </c>
      <c r="I305" s="42">
        <v>94.929999999999993</v>
      </c>
      <c r="J305" s="43">
        <f t="shared" si="470"/>
        <v>-8.0761262684786689E-4</v>
      </c>
      <c r="K305" s="44">
        <f t="shared" si="471"/>
        <v>-7.6666666666667993E-2</v>
      </c>
      <c r="L305" s="45" t="s">
        <v>187</v>
      </c>
      <c r="M305" s="126" t="s">
        <v>1231</v>
      </c>
      <c r="N305" s="46">
        <f t="shared" si="484"/>
        <v>95.006666666666661</v>
      </c>
      <c r="O305" s="46">
        <f t="shared" si="549"/>
        <v>-0.03</v>
      </c>
      <c r="P305" s="42">
        <v>95.05</v>
      </c>
      <c r="Q305" s="46">
        <f t="shared" si="550"/>
        <v>4.3499999999999996</v>
      </c>
      <c r="R305" s="39">
        <v>90.63</v>
      </c>
      <c r="S305" s="46">
        <f t="shared" si="551"/>
        <v>4.1499999999999995</v>
      </c>
      <c r="T305" s="40">
        <v>90.87</v>
      </c>
      <c r="U305" s="47" t="str">
        <f t="shared" si="571"/>
        <v/>
      </c>
      <c r="V305" s="47" t="str">
        <f t="shared" si="572"/>
        <v/>
      </c>
      <c r="W305" s="48"/>
      <c r="X305" s="48"/>
      <c r="Y305" s="48"/>
      <c r="Z305" s="48"/>
      <c r="AA305" s="48"/>
      <c r="AB305" s="48"/>
      <c r="AC305" s="49"/>
      <c r="AD305" s="49"/>
      <c r="AE305" s="51">
        <f t="shared" si="486"/>
        <v>41</v>
      </c>
      <c r="AF305" s="51" t="str">
        <f t="shared" si="487"/>
        <v/>
      </c>
      <c r="AG305" s="51" t="str">
        <f t="shared" si="488"/>
        <v/>
      </c>
      <c r="AH305" s="51" t="str">
        <f t="shared" si="489"/>
        <v/>
      </c>
      <c r="AI305" s="52">
        <f t="shared" si="490"/>
        <v>94.99</v>
      </c>
      <c r="AJ305" s="68"/>
      <c r="AK305" s="53"/>
      <c r="AL305" s="52"/>
      <c r="AM305" s="53">
        <f t="shared" si="492"/>
        <v>44</v>
      </c>
      <c r="AN305" s="53">
        <f>IF(AJ305&lt;&gt;"",IF(AJ305="o",VLOOKUP(AM305,OpenSect!$A$1:$D$11,2),IF(AJ305="u",VLOOKUP(AM305,UpHill!$A$1:$D$35,2),IF(AJ305="d",VLOOKUP(AM305,DownHill!$A$3:$D$29,2),IF(AJ305="f",VLOOKUP(AM305,FlatUnd!$A$2:$D$30,2),IF(AJ305="t",VLOOKUP(AM305,TimeAdd!$A$1:$D$176,2),IF(AJ305="l",VLOOKUP(AM305,SLimit!$A$1:$D$8,2),AN304)))))),AN304)</f>
        <v>52</v>
      </c>
      <c r="AO305" s="53">
        <f>IF(AJ305&lt;&gt;"",IF(AJ305="o",VLOOKUP(AM305,OpenSect!$A$1:$D$11,3),IF(AJ305="u",VLOOKUP(AM305,UpHill!$A$1:$D$35,3),IF(AJ305="d",VLOOKUP(AM305,DownHill!$A$3:$D$29,3),IF(AJ305="f",VLOOKUP(AM305,FlatUnd!$A$2:$D$30,3),IF(AJ305="t",VLOOKUP(AM305,TimeAdd!$A$1:$D$18,3),IF(AJ305="l",VLOOKUP(AM305,SLimit!$A$1:$D$8,3),AO304)))))),AO304)</f>
        <v>60</v>
      </c>
      <c r="AP305" s="53">
        <f>IF(AJ305&lt;&gt;"",IF(AJ305="o",VLOOKUP(AM305,OpenSect!$A$1:$D$11,4),IF(AJ305="u",VLOOKUP(AM305,UpHill!$A$1:$D$35,4),IF(AJ305="d",VLOOKUP(AM305,DownHill!$A$3:$D$29,4),IF(AJ305="f",VLOOKUP(AM305,FlatUnd!$A$2:$D$30,4),IF(AJ305="t",VLOOKUP(AM305,TimeAdd!$A$1:$D$18,4),IF(AJ305="l",VLOOKUP(AM305,SLimit!$A$1:$D$8,4),AP304)))))),AP304)</f>
        <v>68</v>
      </c>
      <c r="AQ305" s="53" t="str">
        <f t="shared" si="493"/>
        <v>80</v>
      </c>
      <c r="AR305" s="54" t="str">
        <f t="shared" si="494"/>
        <v>2km Stone</v>
      </c>
      <c r="AS305" s="55"/>
      <c r="AT305" s="55"/>
      <c r="AU305" s="56">
        <f>IF(GroupStTimes!$A$8=0,MIN(CB305,CD305,CF305),MIN(BZ305,CB305,CD305,CF305))</f>
        <v>0.37231481481481488</v>
      </c>
      <c r="AV305" s="56">
        <f>IF(GroupStTimes!$A$8=0,MAX(CC305,CE305,CG305),MAX(CA305,CC305,CE305,CG305))</f>
        <v>0.42403935185185188</v>
      </c>
      <c r="AW305" s="57" t="str">
        <f t="shared" si="495"/>
        <v/>
      </c>
      <c r="AX305" s="58" t="str">
        <f t="shared" si="496"/>
        <v/>
      </c>
      <c r="AY305" s="58" t="str">
        <f t="shared" si="497"/>
        <v/>
      </c>
      <c r="AZ305" s="31">
        <f t="shared" si="498"/>
        <v>93.07</v>
      </c>
      <c r="BA305" s="59">
        <f t="shared" si="499"/>
        <v>0.37049768518518522</v>
      </c>
      <c r="BB305" s="59">
        <f t="shared" si="500"/>
        <v>0.37605324074074081</v>
      </c>
      <c r="BC305" s="59">
        <f t="shared" si="501"/>
        <v>0.37216435185185187</v>
      </c>
      <c r="BD305" s="59">
        <f t="shared" si="502"/>
        <v>0.41799768518518515</v>
      </c>
      <c r="BE305" s="59">
        <f t="shared" si="503"/>
        <v>0.41229166666666667</v>
      </c>
      <c r="BF305" s="59">
        <f t="shared" si="504"/>
        <v>0.42270833333333335</v>
      </c>
      <c r="BG305" s="59">
        <f t="shared" si="505"/>
        <v>0.42243055555555559</v>
      </c>
      <c r="BH305" s="59">
        <f t="shared" si="506"/>
        <v>0.42173611111111114</v>
      </c>
      <c r="BI305" s="31">
        <f t="shared" si="507"/>
        <v>1.9200000000000017</v>
      </c>
      <c r="BJ305" s="61">
        <f t="shared" ref="BJ305:BM305" si="579">IF($AJ304="t",IF(AM303=0,0,$BI305/AM303),IF(AM304=0,0,$BI305/AM304))</f>
        <v>4.3636363636363674E-2</v>
      </c>
      <c r="BK305" s="61">
        <f t="shared" si="579"/>
        <v>3.6923076923076954E-2</v>
      </c>
      <c r="BL305" s="61">
        <f t="shared" si="579"/>
        <v>3.2000000000000028E-2</v>
      </c>
      <c r="BM305" s="61">
        <f t="shared" si="579"/>
        <v>2.8235294117647084E-2</v>
      </c>
      <c r="BN305" s="62">
        <f t="shared" si="509"/>
        <v>0</v>
      </c>
      <c r="BO305" s="62">
        <f t="shared" si="510"/>
        <v>2</v>
      </c>
      <c r="BP305" s="62">
        <f t="shared" si="511"/>
        <v>37</v>
      </c>
      <c r="BQ305" s="62">
        <f t="shared" si="512"/>
        <v>0</v>
      </c>
      <c r="BR305" s="62">
        <f t="shared" si="513"/>
        <v>2</v>
      </c>
      <c r="BS305" s="62">
        <f t="shared" si="514"/>
        <v>13</v>
      </c>
      <c r="BT305" s="62">
        <f t="shared" si="515"/>
        <v>0</v>
      </c>
      <c r="BU305" s="62">
        <f t="shared" si="516"/>
        <v>1</v>
      </c>
      <c r="BV305" s="62">
        <f t="shared" si="517"/>
        <v>55</v>
      </c>
      <c r="BW305" s="62">
        <f t="shared" si="518"/>
        <v>0</v>
      </c>
      <c r="BX305" s="62">
        <f t="shared" si="519"/>
        <v>1</v>
      </c>
      <c r="BY305" s="62">
        <f t="shared" si="520"/>
        <v>42</v>
      </c>
      <c r="BZ305" s="63">
        <f t="shared" si="521"/>
        <v>0.37231481481481488</v>
      </c>
      <c r="CA305" s="63">
        <f t="shared" si="522"/>
        <v>0.37787037037037047</v>
      </c>
      <c r="CB305" s="63">
        <f t="shared" si="523"/>
        <v>0.3737037037037037</v>
      </c>
      <c r="CC305" s="63">
        <f t="shared" si="524"/>
        <v>0.41953703703703699</v>
      </c>
      <c r="CD305" s="63">
        <f t="shared" si="525"/>
        <v>0.41362268518518519</v>
      </c>
      <c r="CE305" s="63">
        <f t="shared" si="526"/>
        <v>0.42403935185185188</v>
      </c>
      <c r="CF305" s="63">
        <f t="shared" si="527"/>
        <v>0.42361111111111116</v>
      </c>
      <c r="CG305" s="63">
        <f t="shared" si="528"/>
        <v>0.42291666666666672</v>
      </c>
      <c r="CH305" s="36"/>
      <c r="CI305" s="36"/>
      <c r="CJ305" s="36"/>
      <c r="CK305" s="36"/>
      <c r="CL305" s="60">
        <v>60</v>
      </c>
    </row>
    <row r="306" spans="1:90" ht="39.75" customHeight="1" x14ac:dyDescent="0.25">
      <c r="A306" s="37">
        <v>41</v>
      </c>
      <c r="B306" s="38" t="s">
        <v>201</v>
      </c>
      <c r="C306" s="39"/>
      <c r="D306" s="39"/>
      <c r="E306" s="39"/>
      <c r="F306" s="42"/>
      <c r="G306" s="40">
        <v>91.24</v>
      </c>
      <c r="H306" s="41">
        <f t="shared" si="473"/>
        <v>95.66</v>
      </c>
      <c r="I306" s="42">
        <v>95.609999999999985</v>
      </c>
      <c r="J306" s="43">
        <f t="shared" si="470"/>
        <v>-7.3214098943632881E-4</v>
      </c>
      <c r="K306" s="44">
        <f t="shared" si="471"/>
        <v>-7.000000000000739E-2</v>
      </c>
      <c r="L306" s="45" t="s">
        <v>225</v>
      </c>
      <c r="M306" s="126" t="s">
        <v>1231</v>
      </c>
      <c r="N306" s="46">
        <f t="shared" si="484"/>
        <v>95.679999999999993</v>
      </c>
      <c r="O306" s="46">
        <f t="shared" si="549"/>
        <v>-0.03</v>
      </c>
      <c r="P306" s="42">
        <v>95.72999999999999</v>
      </c>
      <c r="Q306" s="46">
        <f t="shared" si="550"/>
        <v>4.3499999999999996</v>
      </c>
      <c r="R306" s="39">
        <v>91.3</v>
      </c>
      <c r="S306" s="46">
        <f t="shared" si="551"/>
        <v>4.1499999999999995</v>
      </c>
      <c r="T306" s="40">
        <v>91.539999999999992</v>
      </c>
      <c r="U306" s="47" t="str">
        <f t="shared" si="571"/>
        <v/>
      </c>
      <c r="V306" s="47" t="str">
        <f t="shared" si="572"/>
        <v/>
      </c>
      <c r="W306" s="48"/>
      <c r="X306" s="48"/>
      <c r="Y306" s="48"/>
      <c r="Z306" s="48"/>
      <c r="AA306" s="48"/>
      <c r="AB306" s="48"/>
      <c r="AC306" s="49"/>
      <c r="AD306" s="49"/>
      <c r="AE306" s="51">
        <f t="shared" si="486"/>
        <v>41</v>
      </c>
      <c r="AF306" s="51" t="str">
        <f t="shared" si="487"/>
        <v>Und</v>
      </c>
      <c r="AG306" s="51" t="str">
        <f t="shared" si="488"/>
        <v/>
      </c>
      <c r="AH306" s="51" t="str">
        <f t="shared" si="489"/>
        <v/>
      </c>
      <c r="AI306" s="52">
        <f t="shared" si="490"/>
        <v>95.66</v>
      </c>
      <c r="AJ306" s="68"/>
      <c r="AK306" s="53"/>
      <c r="AL306" s="52"/>
      <c r="AM306" s="53">
        <f t="shared" si="492"/>
        <v>44</v>
      </c>
      <c r="AN306" s="53">
        <f>IF(AJ306&lt;&gt;"",IF(AJ306="o",VLOOKUP(AM306,OpenSect!$A$1:$D$11,2),IF(AJ306="u",VLOOKUP(AM306,UpHill!$A$1:$D$35,2),IF(AJ306="d",VLOOKUP(AM306,DownHill!$A$3:$D$29,2),IF(AJ306="f",VLOOKUP(AM306,FlatUnd!$A$2:$D$30,2),IF(AJ306="t",VLOOKUP(AM306,TimeAdd!$A$1:$D$176,2),IF(AJ306="l",VLOOKUP(AM306,SLimit!$A$1:$D$8,2),AN305)))))),AN305)</f>
        <v>52</v>
      </c>
      <c r="AO306" s="53">
        <f>IF(AJ306&lt;&gt;"",IF(AJ306="o",VLOOKUP(AM306,OpenSect!$A$1:$D$11,3),IF(AJ306="u",VLOOKUP(AM306,UpHill!$A$1:$D$35,3),IF(AJ306="d",VLOOKUP(AM306,DownHill!$A$3:$D$29,3),IF(AJ306="f",VLOOKUP(AM306,FlatUnd!$A$2:$D$30,3),IF(AJ306="t",VLOOKUP(AM306,TimeAdd!$A$1:$D$18,3),IF(AJ306="l",VLOOKUP(AM306,SLimit!$A$1:$D$8,3),AO305)))))),AO305)</f>
        <v>60</v>
      </c>
      <c r="AP306" s="53">
        <f>IF(AJ306&lt;&gt;"",IF(AJ306="o",VLOOKUP(AM306,OpenSect!$A$1:$D$11,4),IF(AJ306="u",VLOOKUP(AM306,UpHill!$A$1:$D$35,4),IF(AJ306="d",VLOOKUP(AM306,DownHill!$A$3:$D$29,4),IF(AJ306="f",VLOOKUP(AM306,FlatUnd!$A$2:$D$30,4),IF(AJ306="t",VLOOKUP(AM306,TimeAdd!$A$1:$D$18,4),IF(AJ306="l",VLOOKUP(AM306,SLimit!$A$1:$D$8,4),AP305)))))),AP305)</f>
        <v>68</v>
      </c>
      <c r="AQ306" s="53" t="str">
        <f t="shared" si="493"/>
        <v>80</v>
      </c>
      <c r="AR306" s="54" t="str">
        <f t="shared" si="494"/>
        <v>Wildlands Conservation trust Recycling depot</v>
      </c>
      <c r="AS306" s="55"/>
      <c r="AT306" s="55"/>
      <c r="AU306" s="56">
        <f>IF(GroupStTimes!$A$8=0,MIN(CB306,CD306,CF306),MIN(BZ306,CB306,CD306,CF306))</f>
        <v>0.3729513888888889</v>
      </c>
      <c r="AV306" s="56">
        <f>IF(GroupStTimes!$A$8=0,MAX(CC306,CE306,CG306),MAX(CA306,CC306,CE306,CG306))</f>
        <v>0.42450231481481482</v>
      </c>
      <c r="AW306" s="57" t="str">
        <f t="shared" si="495"/>
        <v/>
      </c>
      <c r="AX306" s="58" t="str">
        <f t="shared" si="496"/>
        <v/>
      </c>
      <c r="AY306" s="58" t="str">
        <f t="shared" si="497"/>
        <v/>
      </c>
      <c r="AZ306" s="31">
        <f t="shared" si="498"/>
        <v>93.07</v>
      </c>
      <c r="BA306" s="59">
        <f t="shared" si="499"/>
        <v>0.37049768518518522</v>
      </c>
      <c r="BB306" s="59">
        <f t="shared" si="500"/>
        <v>0.37605324074074081</v>
      </c>
      <c r="BC306" s="59">
        <f t="shared" si="501"/>
        <v>0.37216435185185187</v>
      </c>
      <c r="BD306" s="59">
        <f t="shared" si="502"/>
        <v>0.41799768518518515</v>
      </c>
      <c r="BE306" s="59">
        <f t="shared" si="503"/>
        <v>0.41229166666666667</v>
      </c>
      <c r="BF306" s="59">
        <f t="shared" si="504"/>
        <v>0.42270833333333335</v>
      </c>
      <c r="BG306" s="59">
        <f t="shared" si="505"/>
        <v>0.42243055555555559</v>
      </c>
      <c r="BH306" s="59">
        <f t="shared" si="506"/>
        <v>0.42173611111111114</v>
      </c>
      <c r="BI306" s="31">
        <f t="shared" si="507"/>
        <v>2.5900000000000034</v>
      </c>
      <c r="BJ306" s="61">
        <f t="shared" ref="BJ306:BM306" si="580">IF($AJ305="t",IF(AM304=0,0,$BI306/AM304),IF(AM305=0,0,$BI306/AM305))</f>
        <v>5.8863636363636444E-2</v>
      </c>
      <c r="BK306" s="61">
        <f t="shared" si="580"/>
        <v>4.9807692307692372E-2</v>
      </c>
      <c r="BL306" s="61">
        <f t="shared" si="580"/>
        <v>4.3166666666666721E-2</v>
      </c>
      <c r="BM306" s="61">
        <f t="shared" si="580"/>
        <v>3.80882352941177E-2</v>
      </c>
      <c r="BN306" s="62">
        <f t="shared" si="509"/>
        <v>0</v>
      </c>
      <c r="BO306" s="62">
        <f t="shared" si="510"/>
        <v>3</v>
      </c>
      <c r="BP306" s="62">
        <f t="shared" si="511"/>
        <v>32</v>
      </c>
      <c r="BQ306" s="62">
        <f t="shared" si="512"/>
        <v>0</v>
      </c>
      <c r="BR306" s="62">
        <f t="shared" si="513"/>
        <v>2</v>
      </c>
      <c r="BS306" s="62">
        <f t="shared" si="514"/>
        <v>59</v>
      </c>
      <c r="BT306" s="62">
        <f t="shared" si="515"/>
        <v>0</v>
      </c>
      <c r="BU306" s="62">
        <f t="shared" si="516"/>
        <v>2</v>
      </c>
      <c r="BV306" s="62">
        <f t="shared" si="517"/>
        <v>35</v>
      </c>
      <c r="BW306" s="62">
        <f t="shared" si="518"/>
        <v>0</v>
      </c>
      <c r="BX306" s="62">
        <f t="shared" si="519"/>
        <v>2</v>
      </c>
      <c r="BY306" s="62">
        <f t="shared" si="520"/>
        <v>17</v>
      </c>
      <c r="BZ306" s="63">
        <f t="shared" si="521"/>
        <v>0.3729513888888889</v>
      </c>
      <c r="CA306" s="63">
        <f t="shared" si="522"/>
        <v>0.37850694444444449</v>
      </c>
      <c r="CB306" s="63">
        <f t="shared" si="523"/>
        <v>0.3742361111111111</v>
      </c>
      <c r="CC306" s="63">
        <f t="shared" si="524"/>
        <v>0.42006944444444438</v>
      </c>
      <c r="CD306" s="63">
        <f t="shared" si="525"/>
        <v>0.41408564814814813</v>
      </c>
      <c r="CE306" s="63">
        <f t="shared" si="526"/>
        <v>0.42450231481481482</v>
      </c>
      <c r="CF306" s="63">
        <f t="shared" si="527"/>
        <v>0.42401620370370374</v>
      </c>
      <c r="CG306" s="63">
        <f t="shared" si="528"/>
        <v>0.4233217592592593</v>
      </c>
      <c r="CH306" s="36"/>
      <c r="CI306" s="36"/>
      <c r="CJ306" s="36"/>
      <c r="CK306" s="36"/>
      <c r="CL306" s="60">
        <v>60</v>
      </c>
    </row>
    <row r="307" spans="1:90" ht="26.25" customHeight="1" x14ac:dyDescent="0.25">
      <c r="A307" s="37">
        <v>41</v>
      </c>
      <c r="B307" s="38"/>
      <c r="C307" s="39"/>
      <c r="D307" s="39"/>
      <c r="E307" s="39"/>
      <c r="F307" s="42"/>
      <c r="G307" s="40">
        <v>91.36</v>
      </c>
      <c r="H307" s="41">
        <f t="shared" si="473"/>
        <v>95.78</v>
      </c>
      <c r="I307" s="42">
        <v>95.72999999999999</v>
      </c>
      <c r="J307" s="43">
        <f t="shared" si="470"/>
        <v>-7.3122323200676279E-4</v>
      </c>
      <c r="K307" s="44">
        <f t="shared" si="471"/>
        <v>-7.000000000000739E-2</v>
      </c>
      <c r="L307" s="45" t="s">
        <v>226</v>
      </c>
      <c r="M307" s="126" t="s">
        <v>1231</v>
      </c>
      <c r="N307" s="46">
        <f t="shared" si="484"/>
        <v>95.8</v>
      </c>
      <c r="O307" s="46">
        <f t="shared" si="549"/>
        <v>-0.03</v>
      </c>
      <c r="P307" s="42">
        <v>95.85</v>
      </c>
      <c r="Q307" s="46">
        <f t="shared" si="550"/>
        <v>4.3499999999999996</v>
      </c>
      <c r="R307" s="39">
        <v>91.42</v>
      </c>
      <c r="S307" s="46">
        <f t="shared" si="551"/>
        <v>4.1499999999999995</v>
      </c>
      <c r="T307" s="40">
        <v>91.66</v>
      </c>
      <c r="U307" s="47" t="str">
        <f t="shared" si="571"/>
        <v/>
      </c>
      <c r="V307" s="47" t="str">
        <f t="shared" si="572"/>
        <v/>
      </c>
      <c r="W307" s="48"/>
      <c r="X307" s="48"/>
      <c r="Y307" s="48"/>
      <c r="Z307" s="48"/>
      <c r="AA307" s="48"/>
      <c r="AB307" s="48"/>
      <c r="AC307" s="49"/>
      <c r="AD307" s="49"/>
      <c r="AE307" s="51">
        <f t="shared" si="486"/>
        <v>41</v>
      </c>
      <c r="AF307" s="51" t="str">
        <f t="shared" si="487"/>
        <v/>
      </c>
      <c r="AG307" s="51" t="str">
        <f t="shared" si="488"/>
        <v/>
      </c>
      <c r="AH307" s="51" t="str">
        <f t="shared" si="489"/>
        <v/>
      </c>
      <c r="AI307" s="52">
        <f t="shared" si="490"/>
        <v>95.78</v>
      </c>
      <c r="AJ307" s="68"/>
      <c r="AK307" s="53"/>
      <c r="AL307" s="52"/>
      <c r="AM307" s="53">
        <f t="shared" si="492"/>
        <v>44</v>
      </c>
      <c r="AN307" s="53">
        <f>IF(AJ307&lt;&gt;"",IF(AJ307="o",VLOOKUP(AM307,OpenSect!$A$1:$D$11,2),IF(AJ307="u",VLOOKUP(AM307,UpHill!$A$1:$D$35,2),IF(AJ307="d",VLOOKUP(AM307,DownHill!$A$3:$D$29,2),IF(AJ307="f",VLOOKUP(AM307,FlatUnd!$A$2:$D$30,2),IF(AJ307="t",VLOOKUP(AM307,TimeAdd!$A$1:$D$176,2),IF(AJ307="l",VLOOKUP(AM307,SLimit!$A$1:$D$8,2),AN306)))))),AN306)</f>
        <v>52</v>
      </c>
      <c r="AO307" s="53">
        <f>IF(AJ307&lt;&gt;"",IF(AJ307="o",VLOOKUP(AM307,OpenSect!$A$1:$D$11,3),IF(AJ307="u",VLOOKUP(AM307,UpHill!$A$1:$D$35,3),IF(AJ307="d",VLOOKUP(AM307,DownHill!$A$3:$D$29,3),IF(AJ307="f",VLOOKUP(AM307,FlatUnd!$A$2:$D$30,3),IF(AJ307="t",VLOOKUP(AM307,TimeAdd!$A$1:$D$18,3),IF(AJ307="l",VLOOKUP(AM307,SLimit!$A$1:$D$8,3),AO306)))))),AO306)</f>
        <v>60</v>
      </c>
      <c r="AP307" s="53">
        <f>IF(AJ307&lt;&gt;"",IF(AJ307="o",VLOOKUP(AM307,OpenSect!$A$1:$D$11,4),IF(AJ307="u",VLOOKUP(AM307,UpHill!$A$1:$D$35,4),IF(AJ307="d",VLOOKUP(AM307,DownHill!$A$3:$D$29,4),IF(AJ307="f",VLOOKUP(AM307,FlatUnd!$A$2:$D$30,4),IF(AJ307="t",VLOOKUP(AM307,TimeAdd!$A$1:$D$18,4),IF(AJ307="l",VLOOKUP(AM307,SLimit!$A$1:$D$8,4),AP306)))))),AP306)</f>
        <v>68</v>
      </c>
      <c r="AQ307" s="53" t="str">
        <f t="shared" si="493"/>
        <v>80</v>
      </c>
      <c r="AR307" s="54" t="str">
        <f t="shared" si="494"/>
        <v>Water Affairs</v>
      </c>
      <c r="AS307" s="55"/>
      <c r="AT307" s="55"/>
      <c r="AU307" s="56">
        <f>IF(GroupStTimes!$A$8=0,MIN(CB307,CD307,CF307),MIN(BZ307,CB307,CD307,CF307))</f>
        <v>0.37306712962962968</v>
      </c>
      <c r="AV307" s="56">
        <f>IF(GroupStTimes!$A$8=0,MAX(CC307,CE307,CG307),MAX(CA307,CC307,CE307,CG307))</f>
        <v>0.42459490740740741</v>
      </c>
      <c r="AW307" s="57" t="str">
        <f t="shared" si="495"/>
        <v/>
      </c>
      <c r="AX307" s="58" t="str">
        <f t="shared" si="496"/>
        <v/>
      </c>
      <c r="AY307" s="58" t="str">
        <f t="shared" si="497"/>
        <v/>
      </c>
      <c r="AZ307" s="31">
        <f t="shared" si="498"/>
        <v>93.07</v>
      </c>
      <c r="BA307" s="59">
        <f t="shared" si="499"/>
        <v>0.37049768518518522</v>
      </c>
      <c r="BB307" s="59">
        <f t="shared" si="500"/>
        <v>0.37605324074074081</v>
      </c>
      <c r="BC307" s="59">
        <f t="shared" si="501"/>
        <v>0.37216435185185187</v>
      </c>
      <c r="BD307" s="59">
        <f t="shared" si="502"/>
        <v>0.41799768518518515</v>
      </c>
      <c r="BE307" s="59">
        <f t="shared" si="503"/>
        <v>0.41229166666666667</v>
      </c>
      <c r="BF307" s="59">
        <f t="shared" si="504"/>
        <v>0.42270833333333335</v>
      </c>
      <c r="BG307" s="59">
        <f t="shared" si="505"/>
        <v>0.42243055555555559</v>
      </c>
      <c r="BH307" s="59">
        <f t="shared" si="506"/>
        <v>0.42173611111111114</v>
      </c>
      <c r="BI307" s="31">
        <f t="shared" si="507"/>
        <v>2.710000000000008</v>
      </c>
      <c r="BJ307" s="61">
        <f t="shared" ref="BJ307:BM307" si="581">IF($AJ306="t",IF(AM305=0,0,$BI307/AM305),IF(AM306=0,0,$BI307/AM306))</f>
        <v>6.1590909090909272E-2</v>
      </c>
      <c r="BK307" s="61">
        <f t="shared" si="581"/>
        <v>5.2115384615384772E-2</v>
      </c>
      <c r="BL307" s="61">
        <f t="shared" si="581"/>
        <v>4.5166666666666799E-2</v>
      </c>
      <c r="BM307" s="61">
        <f t="shared" si="581"/>
        <v>3.9852941176470702E-2</v>
      </c>
      <c r="BN307" s="62">
        <f t="shared" si="509"/>
        <v>0</v>
      </c>
      <c r="BO307" s="62">
        <f t="shared" si="510"/>
        <v>3</v>
      </c>
      <c r="BP307" s="62">
        <f t="shared" si="511"/>
        <v>42</v>
      </c>
      <c r="BQ307" s="62">
        <f t="shared" si="512"/>
        <v>0</v>
      </c>
      <c r="BR307" s="62">
        <f t="shared" si="513"/>
        <v>3</v>
      </c>
      <c r="BS307" s="62">
        <f t="shared" si="514"/>
        <v>8</v>
      </c>
      <c r="BT307" s="62">
        <f t="shared" si="515"/>
        <v>0</v>
      </c>
      <c r="BU307" s="62">
        <f t="shared" si="516"/>
        <v>2</v>
      </c>
      <c r="BV307" s="62">
        <f t="shared" si="517"/>
        <v>43</v>
      </c>
      <c r="BW307" s="62">
        <f t="shared" si="518"/>
        <v>0</v>
      </c>
      <c r="BX307" s="62">
        <f t="shared" si="519"/>
        <v>2</v>
      </c>
      <c r="BY307" s="62">
        <f t="shared" si="520"/>
        <v>23</v>
      </c>
      <c r="BZ307" s="63">
        <f t="shared" si="521"/>
        <v>0.37306712962962968</v>
      </c>
      <c r="CA307" s="63">
        <f t="shared" si="522"/>
        <v>0.37862268518518527</v>
      </c>
      <c r="CB307" s="63">
        <f t="shared" si="523"/>
        <v>0.37434027777777779</v>
      </c>
      <c r="CC307" s="63">
        <f t="shared" si="524"/>
        <v>0.42017361111111107</v>
      </c>
      <c r="CD307" s="63">
        <f t="shared" si="525"/>
        <v>0.41417824074074072</v>
      </c>
      <c r="CE307" s="63">
        <f t="shared" si="526"/>
        <v>0.42459490740740741</v>
      </c>
      <c r="CF307" s="63">
        <f t="shared" si="527"/>
        <v>0.4240856481481482</v>
      </c>
      <c r="CG307" s="63">
        <f t="shared" si="528"/>
        <v>0.42339120370370376</v>
      </c>
      <c r="CH307" s="36"/>
      <c r="CI307" s="36"/>
      <c r="CJ307" s="36"/>
      <c r="CK307" s="36"/>
      <c r="CL307" s="60">
        <v>60</v>
      </c>
    </row>
    <row r="308" spans="1:90" ht="26.25" customHeight="1" x14ac:dyDescent="0.25">
      <c r="A308" s="37">
        <v>41</v>
      </c>
      <c r="B308" s="38"/>
      <c r="C308" s="39"/>
      <c r="D308" s="39"/>
      <c r="E308" s="39"/>
      <c r="F308" s="42"/>
      <c r="G308" s="40">
        <v>91.38</v>
      </c>
      <c r="H308" s="41">
        <f t="shared" si="473"/>
        <v>95.8</v>
      </c>
      <c r="I308" s="42">
        <v>95.749999999999986</v>
      </c>
      <c r="J308" s="43">
        <f t="shared" ref="J308:J374" si="582">IF(N308="","",IF((I308-$I$4)=0,0,((I308-$I$4-(N308-$N$4))/(I308-$I$4))))</f>
        <v>-7.310704960837766E-4</v>
      </c>
      <c r="K308" s="44">
        <f t="shared" ref="K308:K374" si="583">(I308-$I$5)-(N308-$N$5)</f>
        <v>-7.00000000000216E-2</v>
      </c>
      <c r="L308" s="45" t="s">
        <v>158</v>
      </c>
      <c r="M308" s="126" t="s">
        <v>1231</v>
      </c>
      <c r="N308" s="46">
        <f t="shared" si="484"/>
        <v>95.820000000000007</v>
      </c>
      <c r="O308" s="46">
        <f t="shared" si="549"/>
        <v>-0.03</v>
      </c>
      <c r="P308" s="42">
        <v>95.86999999999999</v>
      </c>
      <c r="Q308" s="46">
        <f t="shared" si="550"/>
        <v>4.3499999999999996</v>
      </c>
      <c r="R308" s="39">
        <v>91.44</v>
      </c>
      <c r="S308" s="46">
        <f t="shared" si="551"/>
        <v>4.1499999999999995</v>
      </c>
      <c r="T308" s="40">
        <v>91.68</v>
      </c>
      <c r="U308" s="47" t="str">
        <f t="shared" si="571"/>
        <v/>
      </c>
      <c r="V308" s="47" t="str">
        <f t="shared" si="572"/>
        <v/>
      </c>
      <c r="W308" s="48"/>
      <c r="X308" s="48"/>
      <c r="Y308" s="48"/>
      <c r="Z308" s="48"/>
      <c r="AA308" s="48"/>
      <c r="AB308" s="48"/>
      <c r="AC308" s="49"/>
      <c r="AD308" s="49"/>
      <c r="AE308" s="51">
        <f t="shared" si="486"/>
        <v>41</v>
      </c>
      <c r="AF308" s="51" t="str">
        <f t="shared" si="487"/>
        <v/>
      </c>
      <c r="AG308" s="51" t="str">
        <f t="shared" si="488"/>
        <v/>
      </c>
      <c r="AH308" s="51" t="str">
        <f t="shared" si="489"/>
        <v/>
      </c>
      <c r="AI308" s="52">
        <f t="shared" si="490"/>
        <v>95.8</v>
      </c>
      <c r="AJ308" s="68"/>
      <c r="AK308" s="53"/>
      <c r="AL308" s="52"/>
      <c r="AM308" s="53">
        <f t="shared" si="492"/>
        <v>44</v>
      </c>
      <c r="AN308" s="53">
        <f>IF(AJ308&lt;&gt;"",IF(AJ308="o",VLOOKUP(AM308,OpenSect!$A$1:$D$11,2),IF(AJ308="u",VLOOKUP(AM308,UpHill!$A$1:$D$35,2),IF(AJ308="d",VLOOKUP(AM308,DownHill!$A$3:$D$29,2),IF(AJ308="f",VLOOKUP(AM308,FlatUnd!$A$2:$D$30,2),IF(AJ308="t",VLOOKUP(AM308,TimeAdd!$A$1:$D$176,2),IF(AJ308="l",VLOOKUP(AM308,SLimit!$A$1:$D$8,2),AN307)))))),AN307)</f>
        <v>52</v>
      </c>
      <c r="AO308" s="53">
        <f>IF(AJ308&lt;&gt;"",IF(AJ308="o",VLOOKUP(AM308,OpenSect!$A$1:$D$11,3),IF(AJ308="u",VLOOKUP(AM308,UpHill!$A$1:$D$35,3),IF(AJ308="d",VLOOKUP(AM308,DownHill!$A$3:$D$29,3),IF(AJ308="f",VLOOKUP(AM308,FlatUnd!$A$2:$D$30,3),IF(AJ308="t",VLOOKUP(AM308,TimeAdd!$A$1:$D$18,3),IF(AJ308="l",VLOOKUP(AM308,SLimit!$A$1:$D$8,3),AO307)))))),AO307)</f>
        <v>60</v>
      </c>
      <c r="AP308" s="53">
        <f>IF(AJ308&lt;&gt;"",IF(AJ308="o",VLOOKUP(AM308,OpenSect!$A$1:$D$11,4),IF(AJ308="u",VLOOKUP(AM308,UpHill!$A$1:$D$35,4),IF(AJ308="d",VLOOKUP(AM308,DownHill!$A$3:$D$29,4),IF(AJ308="f",VLOOKUP(AM308,FlatUnd!$A$2:$D$30,4),IF(AJ308="t",VLOOKUP(AM308,TimeAdd!$A$1:$D$18,4),IF(AJ308="l",VLOOKUP(AM308,SLimit!$A$1:$D$8,4),AP307)))))),AP307)</f>
        <v>68</v>
      </c>
      <c r="AQ308" s="53" t="str">
        <f t="shared" si="493"/>
        <v>80</v>
      </c>
      <c r="AR308" s="54" t="str">
        <f t="shared" si="494"/>
        <v>Warning - Winding road.</v>
      </c>
      <c r="AS308" s="55"/>
      <c r="AT308" s="55"/>
      <c r="AU308" s="56">
        <f>IF(GroupStTimes!$A$8=0,MIN(CB308,CD308,CF308),MIN(BZ308,CB308,CD308,CF308))</f>
        <v>0.37307870370370372</v>
      </c>
      <c r="AV308" s="56">
        <f>IF(GroupStTimes!$A$8=0,MAX(CC308,CE308,CG308),MAX(CA308,CC308,CE308,CG308))</f>
        <v>0.4246064814814815</v>
      </c>
      <c r="AW308" s="57" t="str">
        <f t="shared" si="495"/>
        <v/>
      </c>
      <c r="AX308" s="58" t="str">
        <f t="shared" si="496"/>
        <v/>
      </c>
      <c r="AY308" s="58" t="str">
        <f t="shared" si="497"/>
        <v/>
      </c>
      <c r="AZ308" s="31">
        <f t="shared" si="498"/>
        <v>93.07</v>
      </c>
      <c r="BA308" s="59">
        <f t="shared" si="499"/>
        <v>0.37049768518518522</v>
      </c>
      <c r="BB308" s="59">
        <f t="shared" si="500"/>
        <v>0.37605324074074081</v>
      </c>
      <c r="BC308" s="59">
        <f t="shared" si="501"/>
        <v>0.37216435185185187</v>
      </c>
      <c r="BD308" s="59">
        <f t="shared" si="502"/>
        <v>0.41799768518518515</v>
      </c>
      <c r="BE308" s="59">
        <f t="shared" si="503"/>
        <v>0.41229166666666667</v>
      </c>
      <c r="BF308" s="59">
        <f t="shared" si="504"/>
        <v>0.42270833333333335</v>
      </c>
      <c r="BG308" s="59">
        <f t="shared" si="505"/>
        <v>0.42243055555555559</v>
      </c>
      <c r="BH308" s="59">
        <f t="shared" si="506"/>
        <v>0.42173611111111114</v>
      </c>
      <c r="BI308" s="31">
        <f t="shared" si="507"/>
        <v>2.730000000000004</v>
      </c>
      <c r="BJ308" s="61">
        <f t="shared" ref="BJ308:BM308" si="584">IF($AJ307="t",IF(AM306=0,0,$BI308/AM306),IF(AM307=0,0,$BI308/AM307))</f>
        <v>6.2045454545454633E-2</v>
      </c>
      <c r="BK308" s="61">
        <f t="shared" si="584"/>
        <v>5.2500000000000074E-2</v>
      </c>
      <c r="BL308" s="61">
        <f t="shared" si="584"/>
        <v>4.5500000000000068E-2</v>
      </c>
      <c r="BM308" s="61">
        <f t="shared" si="584"/>
        <v>4.0147058823529473E-2</v>
      </c>
      <c r="BN308" s="62">
        <f t="shared" si="509"/>
        <v>0</v>
      </c>
      <c r="BO308" s="62">
        <f t="shared" si="510"/>
        <v>3</v>
      </c>
      <c r="BP308" s="62">
        <f t="shared" si="511"/>
        <v>43</v>
      </c>
      <c r="BQ308" s="62">
        <f t="shared" si="512"/>
        <v>0</v>
      </c>
      <c r="BR308" s="62">
        <f t="shared" si="513"/>
        <v>3</v>
      </c>
      <c r="BS308" s="62">
        <f t="shared" si="514"/>
        <v>9</v>
      </c>
      <c r="BT308" s="62">
        <f t="shared" si="515"/>
        <v>0</v>
      </c>
      <c r="BU308" s="62">
        <f t="shared" si="516"/>
        <v>2</v>
      </c>
      <c r="BV308" s="62">
        <f t="shared" si="517"/>
        <v>44</v>
      </c>
      <c r="BW308" s="62">
        <f t="shared" si="518"/>
        <v>0</v>
      </c>
      <c r="BX308" s="62">
        <f t="shared" si="519"/>
        <v>2</v>
      </c>
      <c r="BY308" s="62">
        <f t="shared" si="520"/>
        <v>25</v>
      </c>
      <c r="BZ308" s="63">
        <f t="shared" si="521"/>
        <v>0.37307870370370372</v>
      </c>
      <c r="CA308" s="63">
        <f t="shared" si="522"/>
        <v>0.37863425925925931</v>
      </c>
      <c r="CB308" s="63">
        <f t="shared" si="523"/>
        <v>0.37435185185185188</v>
      </c>
      <c r="CC308" s="63">
        <f t="shared" si="524"/>
        <v>0.42018518518518516</v>
      </c>
      <c r="CD308" s="63">
        <f t="shared" si="525"/>
        <v>0.41418981481481482</v>
      </c>
      <c r="CE308" s="63">
        <f t="shared" si="526"/>
        <v>0.4246064814814815</v>
      </c>
      <c r="CF308" s="63">
        <f t="shared" si="527"/>
        <v>0.42410879629629633</v>
      </c>
      <c r="CG308" s="63">
        <f t="shared" si="528"/>
        <v>0.42341435185185189</v>
      </c>
      <c r="CH308" s="36"/>
      <c r="CI308" s="36"/>
      <c r="CJ308" s="36"/>
      <c r="CK308" s="36"/>
      <c r="CL308" s="60">
        <v>60</v>
      </c>
    </row>
    <row r="309" spans="1:90" ht="26.25" customHeight="1" x14ac:dyDescent="0.25">
      <c r="A309" s="37">
        <v>41</v>
      </c>
      <c r="B309" s="38"/>
      <c r="C309" s="39"/>
      <c r="D309" s="39"/>
      <c r="E309" s="39"/>
      <c r="F309" s="42"/>
      <c r="G309" s="40">
        <v>91.52</v>
      </c>
      <c r="H309" s="41">
        <f t="shared" ref="H309:H375" si="585">ROUND(IF(G309="",N309,IF(P309="",I309,IF(R309="",(I309+(P309+O309))/2,IF(T309="",(I309+(P309+O309)+(R309+Q309))/3,(I309+(P309+O309)+(R309+Q309)+(T309+S309))/4)))),2)</f>
        <v>95.94</v>
      </c>
      <c r="I309" s="42">
        <v>95.88</v>
      </c>
      <c r="J309" s="43">
        <f t="shared" si="582"/>
        <v>-7.9961062439161444E-4</v>
      </c>
      <c r="K309" s="44">
        <f t="shared" si="583"/>
        <v>-7.6666666666667993E-2</v>
      </c>
      <c r="L309" s="45" t="s">
        <v>76</v>
      </c>
      <c r="M309" s="126" t="s">
        <v>1231</v>
      </c>
      <c r="N309" s="46">
        <f t="shared" si="484"/>
        <v>95.956666666666663</v>
      </c>
      <c r="O309" s="46">
        <f t="shared" si="549"/>
        <v>-0.03</v>
      </c>
      <c r="P309" s="42">
        <v>96</v>
      </c>
      <c r="Q309" s="46">
        <f t="shared" si="550"/>
        <v>4.3499999999999996</v>
      </c>
      <c r="R309" s="39">
        <v>91.58</v>
      </c>
      <c r="S309" s="46">
        <f t="shared" si="551"/>
        <v>4.1499999999999995</v>
      </c>
      <c r="T309" s="40">
        <v>91.82</v>
      </c>
      <c r="U309" s="47" t="str">
        <f t="shared" si="571"/>
        <v/>
      </c>
      <c r="V309" s="47" t="str">
        <f t="shared" si="572"/>
        <v/>
      </c>
      <c r="W309" s="48"/>
      <c r="X309" s="48"/>
      <c r="Y309" s="48"/>
      <c r="Z309" s="48"/>
      <c r="AA309" s="48"/>
      <c r="AB309" s="48"/>
      <c r="AC309" s="49"/>
      <c r="AD309" s="49"/>
      <c r="AE309" s="51">
        <f t="shared" si="486"/>
        <v>41</v>
      </c>
      <c r="AF309" s="51" t="str">
        <f t="shared" si="487"/>
        <v/>
      </c>
      <c r="AG309" s="51" t="str">
        <f t="shared" si="488"/>
        <v/>
      </c>
      <c r="AH309" s="51" t="str">
        <f t="shared" si="489"/>
        <v/>
      </c>
      <c r="AI309" s="52">
        <f t="shared" si="490"/>
        <v>95.94</v>
      </c>
      <c r="AJ309" s="68"/>
      <c r="AK309" s="53"/>
      <c r="AL309" s="52"/>
      <c r="AM309" s="53">
        <f t="shared" si="492"/>
        <v>44</v>
      </c>
      <c r="AN309" s="53">
        <f>IF(AJ309&lt;&gt;"",IF(AJ309="o",VLOOKUP(AM309,OpenSect!$A$1:$D$11,2),IF(AJ309="u",VLOOKUP(AM309,UpHill!$A$1:$D$35,2),IF(AJ309="d",VLOOKUP(AM309,DownHill!$A$3:$D$29,2),IF(AJ309="f",VLOOKUP(AM309,FlatUnd!$A$2:$D$30,2),IF(AJ309="t",VLOOKUP(AM309,TimeAdd!$A$1:$D$176,2),IF(AJ309="l",VLOOKUP(AM309,SLimit!$A$1:$D$8,2),AN308)))))),AN308)</f>
        <v>52</v>
      </c>
      <c r="AO309" s="53">
        <f>IF(AJ309&lt;&gt;"",IF(AJ309="o",VLOOKUP(AM309,OpenSect!$A$1:$D$11,3),IF(AJ309="u",VLOOKUP(AM309,UpHill!$A$1:$D$35,3),IF(AJ309="d",VLOOKUP(AM309,DownHill!$A$3:$D$29,3),IF(AJ309="f",VLOOKUP(AM309,FlatUnd!$A$2:$D$30,3),IF(AJ309="t",VLOOKUP(AM309,TimeAdd!$A$1:$D$18,3),IF(AJ309="l",VLOOKUP(AM309,SLimit!$A$1:$D$8,3),AO308)))))),AO308)</f>
        <v>60</v>
      </c>
      <c r="AP309" s="53">
        <f>IF(AJ309&lt;&gt;"",IF(AJ309="o",VLOOKUP(AM309,OpenSect!$A$1:$D$11,4),IF(AJ309="u",VLOOKUP(AM309,UpHill!$A$1:$D$35,4),IF(AJ309="d",VLOOKUP(AM309,DownHill!$A$3:$D$29,4),IF(AJ309="f",VLOOKUP(AM309,FlatUnd!$A$2:$D$30,4),IF(AJ309="t",VLOOKUP(AM309,TimeAdd!$A$1:$D$18,4),IF(AJ309="l",VLOOKUP(AM309,SLimit!$A$1:$D$8,4),AP308)))))),AP308)</f>
        <v>68</v>
      </c>
      <c r="AQ309" s="53" t="str">
        <f t="shared" si="493"/>
        <v>80</v>
      </c>
      <c r="AR309" s="54" t="str">
        <f t="shared" si="494"/>
        <v>3km stone</v>
      </c>
      <c r="AS309" s="55"/>
      <c r="AT309" s="55"/>
      <c r="AU309" s="56">
        <f>IF(GroupStTimes!$A$8=0,MIN(CB309,CD309,CF309),MIN(BZ309,CB309,CD309,CF309))</f>
        <v>0.37321759259259263</v>
      </c>
      <c r="AV309" s="56">
        <f>IF(GroupStTimes!$A$8=0,MAX(CC309,CE309,CG309),MAX(CA309,CC309,CE309,CG309))</f>
        <v>0.42469907407407409</v>
      </c>
      <c r="AW309" s="57" t="str">
        <f t="shared" si="495"/>
        <v/>
      </c>
      <c r="AX309" s="58" t="str">
        <f t="shared" si="496"/>
        <v/>
      </c>
      <c r="AY309" s="58" t="str">
        <f t="shared" si="497"/>
        <v/>
      </c>
      <c r="AZ309" s="31">
        <f t="shared" si="498"/>
        <v>93.07</v>
      </c>
      <c r="BA309" s="59">
        <f t="shared" si="499"/>
        <v>0.37049768518518522</v>
      </c>
      <c r="BB309" s="59">
        <f t="shared" si="500"/>
        <v>0.37605324074074081</v>
      </c>
      <c r="BC309" s="59">
        <f t="shared" si="501"/>
        <v>0.37216435185185187</v>
      </c>
      <c r="BD309" s="59">
        <f t="shared" si="502"/>
        <v>0.41799768518518515</v>
      </c>
      <c r="BE309" s="59">
        <f t="shared" si="503"/>
        <v>0.41229166666666667</v>
      </c>
      <c r="BF309" s="59">
        <f t="shared" si="504"/>
        <v>0.42270833333333335</v>
      </c>
      <c r="BG309" s="59">
        <f t="shared" si="505"/>
        <v>0.42243055555555559</v>
      </c>
      <c r="BH309" s="59">
        <f t="shared" si="506"/>
        <v>0.42173611111111114</v>
      </c>
      <c r="BI309" s="31">
        <f t="shared" si="507"/>
        <v>2.8700000000000045</v>
      </c>
      <c r="BJ309" s="61">
        <f t="shared" ref="BJ309:BM309" si="586">IF($AJ308="t",IF(AM307=0,0,$BI309/AM307),IF(AM308=0,0,$BI309/AM308))</f>
        <v>6.5227272727272828E-2</v>
      </c>
      <c r="BK309" s="61">
        <f t="shared" si="586"/>
        <v>5.5192307692307777E-2</v>
      </c>
      <c r="BL309" s="61">
        <f t="shared" si="586"/>
        <v>4.7833333333333408E-2</v>
      </c>
      <c r="BM309" s="61">
        <f t="shared" si="586"/>
        <v>4.2205882352941246E-2</v>
      </c>
      <c r="BN309" s="62">
        <f t="shared" si="509"/>
        <v>0</v>
      </c>
      <c r="BO309" s="62">
        <f t="shared" si="510"/>
        <v>3</v>
      </c>
      <c r="BP309" s="62">
        <f t="shared" si="511"/>
        <v>55</v>
      </c>
      <c r="BQ309" s="62">
        <f t="shared" si="512"/>
        <v>0</v>
      </c>
      <c r="BR309" s="62">
        <f t="shared" si="513"/>
        <v>3</v>
      </c>
      <c r="BS309" s="62">
        <f t="shared" si="514"/>
        <v>19</v>
      </c>
      <c r="BT309" s="62">
        <f t="shared" si="515"/>
        <v>0</v>
      </c>
      <c r="BU309" s="62">
        <f t="shared" si="516"/>
        <v>2</v>
      </c>
      <c r="BV309" s="62">
        <f t="shared" si="517"/>
        <v>52</v>
      </c>
      <c r="BW309" s="62">
        <f t="shared" si="518"/>
        <v>0</v>
      </c>
      <c r="BX309" s="62">
        <f t="shared" si="519"/>
        <v>2</v>
      </c>
      <c r="BY309" s="62">
        <f t="shared" si="520"/>
        <v>32</v>
      </c>
      <c r="BZ309" s="63">
        <f t="shared" si="521"/>
        <v>0.37321759259259263</v>
      </c>
      <c r="CA309" s="63">
        <f t="shared" si="522"/>
        <v>0.37877314814814822</v>
      </c>
      <c r="CB309" s="63">
        <f t="shared" si="523"/>
        <v>0.3744675925925926</v>
      </c>
      <c r="CC309" s="63">
        <f t="shared" si="524"/>
        <v>0.42030092592592588</v>
      </c>
      <c r="CD309" s="63">
        <f t="shared" si="525"/>
        <v>0.4142824074074074</v>
      </c>
      <c r="CE309" s="63">
        <f t="shared" si="526"/>
        <v>0.42469907407407409</v>
      </c>
      <c r="CF309" s="63">
        <f t="shared" si="527"/>
        <v>0.42418981481481483</v>
      </c>
      <c r="CG309" s="63">
        <f t="shared" si="528"/>
        <v>0.42349537037037038</v>
      </c>
      <c r="CH309" s="36"/>
      <c r="CI309" s="36"/>
      <c r="CJ309" s="36"/>
      <c r="CK309" s="36"/>
      <c r="CL309" s="60">
        <v>60</v>
      </c>
    </row>
    <row r="310" spans="1:90" ht="40.5" x14ac:dyDescent="0.25">
      <c r="A310" s="37">
        <v>41</v>
      </c>
      <c r="B310" s="38"/>
      <c r="C310" s="39"/>
      <c r="D310" s="39"/>
      <c r="E310" s="39"/>
      <c r="F310" s="42"/>
      <c r="G310" s="66">
        <v>91.59</v>
      </c>
      <c r="H310" s="41">
        <f t="shared" si="585"/>
        <v>96.01</v>
      </c>
      <c r="I310" s="42">
        <v>95.95</v>
      </c>
      <c r="J310" s="43">
        <f t="shared" si="582"/>
        <v>-7.6428695501148415E-4</v>
      </c>
      <c r="K310" s="44">
        <f t="shared" si="583"/>
        <v>-7.3333333333351902E-2</v>
      </c>
      <c r="L310" s="45" t="s">
        <v>227</v>
      </c>
      <c r="M310" s="126" t="s">
        <v>1231</v>
      </c>
      <c r="N310" s="46">
        <f t="shared" si="484"/>
        <v>96.023333333333355</v>
      </c>
      <c r="O310" s="46">
        <f t="shared" si="549"/>
        <v>-0.03</v>
      </c>
      <c r="P310" s="42">
        <v>96.070000000000007</v>
      </c>
      <c r="Q310" s="46">
        <f t="shared" si="550"/>
        <v>4.3499999999999996</v>
      </c>
      <c r="R310" s="39">
        <v>91.65</v>
      </c>
      <c r="S310" s="46">
        <f t="shared" si="551"/>
        <v>4.1499999999999995</v>
      </c>
      <c r="T310" s="40">
        <v>91.88</v>
      </c>
      <c r="U310" s="47" t="str">
        <f t="shared" si="571"/>
        <v/>
      </c>
      <c r="V310" s="47" t="str">
        <f t="shared" si="572"/>
        <v/>
      </c>
      <c r="W310" s="48"/>
      <c r="X310" s="48"/>
      <c r="Y310" s="48"/>
      <c r="Z310" s="48"/>
      <c r="AA310" s="48"/>
      <c r="AB310" s="48"/>
      <c r="AC310" s="49"/>
      <c r="AD310" s="49"/>
      <c r="AE310" s="51">
        <f t="shared" si="486"/>
        <v>41</v>
      </c>
      <c r="AF310" s="51" t="str">
        <f t="shared" si="487"/>
        <v/>
      </c>
      <c r="AG310" s="51" t="str">
        <f t="shared" si="488"/>
        <v/>
      </c>
      <c r="AH310" s="51" t="str">
        <f t="shared" si="489"/>
        <v/>
      </c>
      <c r="AI310" s="52">
        <f t="shared" si="490"/>
        <v>96.01</v>
      </c>
      <c r="AJ310" s="68"/>
      <c r="AK310" s="53"/>
      <c r="AL310" s="52"/>
      <c r="AM310" s="53">
        <f t="shared" si="492"/>
        <v>44</v>
      </c>
      <c r="AN310" s="53">
        <f>IF(AJ310&lt;&gt;"",IF(AJ310="o",VLOOKUP(AM310,OpenSect!$A$1:$D$11,2),IF(AJ310="u",VLOOKUP(AM310,UpHill!$A$1:$D$35,2),IF(AJ310="d",VLOOKUP(AM310,DownHill!$A$3:$D$29,2),IF(AJ310="f",VLOOKUP(AM310,FlatUnd!$A$2:$D$30,2),IF(AJ310="t",VLOOKUP(AM310,TimeAdd!$A$1:$D$176,2),IF(AJ310="l",VLOOKUP(AM310,SLimit!$A$1:$D$8,2),AN309)))))),AN309)</f>
        <v>52</v>
      </c>
      <c r="AO310" s="53">
        <f>IF(AJ310&lt;&gt;"",IF(AJ310="o",VLOOKUP(AM310,OpenSect!$A$1:$D$11,3),IF(AJ310="u",VLOOKUP(AM310,UpHill!$A$1:$D$35,3),IF(AJ310="d",VLOOKUP(AM310,DownHill!$A$3:$D$29,3),IF(AJ310="f",VLOOKUP(AM310,FlatUnd!$A$2:$D$30,3),IF(AJ310="t",VLOOKUP(AM310,TimeAdd!$A$1:$D$18,3),IF(AJ310="l",VLOOKUP(AM310,SLimit!$A$1:$D$8,3),AO309)))))),AO309)</f>
        <v>60</v>
      </c>
      <c r="AP310" s="53">
        <f>IF(AJ310&lt;&gt;"",IF(AJ310="o",VLOOKUP(AM310,OpenSect!$A$1:$D$11,4),IF(AJ310="u",VLOOKUP(AM310,UpHill!$A$1:$D$35,4),IF(AJ310="d",VLOOKUP(AM310,DownHill!$A$3:$D$29,4),IF(AJ310="f",VLOOKUP(AM310,FlatUnd!$A$2:$D$30,4),IF(AJ310="t",VLOOKUP(AM310,TimeAdd!$A$1:$D$18,4),IF(AJ310="l",VLOOKUP(AM310,SLimit!$A$1:$D$8,4),AP309)))))),AP309)</f>
        <v>68</v>
      </c>
      <c r="AQ310" s="53" t="str">
        <f t="shared" si="493"/>
        <v>80</v>
      </c>
      <c r="AR310" s="54" t="str">
        <f t="shared" si="494"/>
        <v>R103 Lions River, Howick {Straight} / {Left} Midmar Oord</v>
      </c>
      <c r="AS310" s="55"/>
      <c r="AT310" s="55"/>
      <c r="AU310" s="56">
        <f>IF(GroupStTimes!$A$8=0,MIN(CB310,CD310,CF310),MIN(BZ310,CB310,CD310,CF310))</f>
        <v>0.37328703703703708</v>
      </c>
      <c r="AV310" s="56">
        <f>IF(GroupStTimes!$A$8=0,MAX(CC310,CE310,CG310),MAX(CA310,CC310,CE310,CG310))</f>
        <v>0.42474537037037041</v>
      </c>
      <c r="AW310" s="57" t="str">
        <f t="shared" si="495"/>
        <v/>
      </c>
      <c r="AX310" s="58" t="str">
        <f t="shared" si="496"/>
        <v/>
      </c>
      <c r="AY310" s="58" t="str">
        <f t="shared" si="497"/>
        <v/>
      </c>
      <c r="AZ310" s="31">
        <f t="shared" si="498"/>
        <v>93.07</v>
      </c>
      <c r="BA310" s="59">
        <f t="shared" si="499"/>
        <v>0.37049768518518522</v>
      </c>
      <c r="BB310" s="59">
        <f t="shared" si="500"/>
        <v>0.37605324074074081</v>
      </c>
      <c r="BC310" s="59">
        <f t="shared" si="501"/>
        <v>0.37216435185185187</v>
      </c>
      <c r="BD310" s="59">
        <f t="shared" si="502"/>
        <v>0.41799768518518515</v>
      </c>
      <c r="BE310" s="59">
        <f t="shared" si="503"/>
        <v>0.41229166666666667</v>
      </c>
      <c r="BF310" s="59">
        <f t="shared" si="504"/>
        <v>0.42270833333333335</v>
      </c>
      <c r="BG310" s="59">
        <f t="shared" si="505"/>
        <v>0.42243055555555559</v>
      </c>
      <c r="BH310" s="59">
        <f t="shared" si="506"/>
        <v>0.42173611111111114</v>
      </c>
      <c r="BI310" s="31">
        <f t="shared" si="507"/>
        <v>2.9400000000000119</v>
      </c>
      <c r="BJ310" s="61">
        <f t="shared" ref="BJ310:BM310" si="587">IF($AJ309="t",IF(AM308=0,0,$BI310/AM308),IF(AM309=0,0,$BI310/AM309))</f>
        <v>6.6818181818182096E-2</v>
      </c>
      <c r="BK310" s="61">
        <f t="shared" si="587"/>
        <v>5.6538461538461766E-2</v>
      </c>
      <c r="BL310" s="61">
        <f t="shared" si="587"/>
        <v>4.9000000000000196E-2</v>
      </c>
      <c r="BM310" s="61">
        <f t="shared" si="587"/>
        <v>4.3235294117647233E-2</v>
      </c>
      <c r="BN310" s="62">
        <f t="shared" si="509"/>
        <v>0</v>
      </c>
      <c r="BO310" s="62">
        <f t="shared" si="510"/>
        <v>4</v>
      </c>
      <c r="BP310" s="62">
        <f t="shared" si="511"/>
        <v>1</v>
      </c>
      <c r="BQ310" s="62">
        <f t="shared" si="512"/>
        <v>0</v>
      </c>
      <c r="BR310" s="62">
        <f t="shared" si="513"/>
        <v>3</v>
      </c>
      <c r="BS310" s="62">
        <f t="shared" si="514"/>
        <v>24</v>
      </c>
      <c r="BT310" s="62">
        <f t="shared" si="515"/>
        <v>0</v>
      </c>
      <c r="BU310" s="62">
        <f t="shared" si="516"/>
        <v>2</v>
      </c>
      <c r="BV310" s="62">
        <f t="shared" si="517"/>
        <v>56</v>
      </c>
      <c r="BW310" s="62">
        <f t="shared" si="518"/>
        <v>0</v>
      </c>
      <c r="BX310" s="62">
        <f t="shared" si="519"/>
        <v>2</v>
      </c>
      <c r="BY310" s="62">
        <f t="shared" si="520"/>
        <v>36</v>
      </c>
      <c r="BZ310" s="63">
        <f t="shared" si="521"/>
        <v>0.37328703703703708</v>
      </c>
      <c r="CA310" s="63">
        <f t="shared" si="522"/>
        <v>0.37884259259259268</v>
      </c>
      <c r="CB310" s="63">
        <f t="shared" si="523"/>
        <v>0.37452546296296296</v>
      </c>
      <c r="CC310" s="63">
        <f t="shared" si="524"/>
        <v>0.42035879629629624</v>
      </c>
      <c r="CD310" s="63">
        <f t="shared" si="525"/>
        <v>0.41432870370370373</v>
      </c>
      <c r="CE310" s="63">
        <f t="shared" si="526"/>
        <v>0.42474537037037041</v>
      </c>
      <c r="CF310" s="63">
        <f t="shared" si="527"/>
        <v>0.42423611111111115</v>
      </c>
      <c r="CG310" s="63">
        <f t="shared" si="528"/>
        <v>0.42354166666666671</v>
      </c>
      <c r="CH310" s="36"/>
      <c r="CI310" s="36"/>
      <c r="CJ310" s="36"/>
      <c r="CK310" s="36"/>
      <c r="CL310" s="60">
        <v>60</v>
      </c>
    </row>
    <row r="311" spans="1:90" ht="26.25" customHeight="1" x14ac:dyDescent="0.25">
      <c r="A311" s="37">
        <v>41</v>
      </c>
      <c r="B311" s="38" t="s">
        <v>228</v>
      </c>
      <c r="C311" s="39"/>
      <c r="D311" s="39"/>
      <c r="E311" s="39"/>
      <c r="F311" s="42"/>
      <c r="G311" s="66">
        <v>91.63000000000001</v>
      </c>
      <c r="H311" s="41">
        <f t="shared" si="585"/>
        <v>96.05</v>
      </c>
      <c r="I311" s="42">
        <v>96</v>
      </c>
      <c r="J311" s="43">
        <f t="shared" si="582"/>
        <v>-7.2916666666674368E-4</v>
      </c>
      <c r="K311" s="44">
        <f t="shared" si="583"/>
        <v>-7.000000000000739E-2</v>
      </c>
      <c r="L311" s="45" t="s">
        <v>95</v>
      </c>
      <c r="M311" s="126" t="s">
        <v>1231</v>
      </c>
      <c r="N311" s="46">
        <f t="shared" si="484"/>
        <v>96.070000000000007</v>
      </c>
      <c r="O311" s="46">
        <f t="shared" si="549"/>
        <v>-0.03</v>
      </c>
      <c r="P311" s="42">
        <v>96.12</v>
      </c>
      <c r="Q311" s="46">
        <f t="shared" si="550"/>
        <v>4.3499999999999996</v>
      </c>
      <c r="R311" s="39">
        <v>91.69</v>
      </c>
      <c r="S311" s="46">
        <f t="shared" si="551"/>
        <v>4.1499999999999995</v>
      </c>
      <c r="T311" s="40">
        <v>91.93</v>
      </c>
      <c r="U311" s="47" t="str">
        <f t="shared" si="571"/>
        <v/>
      </c>
      <c r="V311" s="47" t="str">
        <f t="shared" si="572"/>
        <v/>
      </c>
      <c r="W311" s="48"/>
      <c r="X311" s="48"/>
      <c r="Y311" s="48"/>
      <c r="Z311" s="48"/>
      <c r="AA311" s="48"/>
      <c r="AB311" s="48"/>
      <c r="AC311" s="49"/>
      <c r="AD311" s="49"/>
      <c r="AE311" s="51">
        <f t="shared" si="486"/>
        <v>41</v>
      </c>
      <c r="AF311" s="51" t="str">
        <f t="shared" si="487"/>
        <v>F, und</v>
      </c>
      <c r="AG311" s="51" t="str">
        <f t="shared" si="488"/>
        <v/>
      </c>
      <c r="AH311" s="51" t="str">
        <f t="shared" si="489"/>
        <v/>
      </c>
      <c r="AI311" s="52">
        <f t="shared" si="490"/>
        <v>96.05</v>
      </c>
      <c r="AJ311" s="68"/>
      <c r="AK311" s="53"/>
      <c r="AL311" s="52"/>
      <c r="AM311" s="53">
        <f t="shared" si="492"/>
        <v>44</v>
      </c>
      <c r="AN311" s="53">
        <f>IF(AJ311&lt;&gt;"",IF(AJ311="o",VLOOKUP(AM311,OpenSect!$A$1:$D$11,2),IF(AJ311="u",VLOOKUP(AM311,UpHill!$A$1:$D$35,2),IF(AJ311="d",VLOOKUP(AM311,DownHill!$A$3:$D$29,2),IF(AJ311="f",VLOOKUP(AM311,FlatUnd!$A$2:$D$30,2),IF(AJ311="t",VLOOKUP(AM311,TimeAdd!$A$1:$D$176,2),IF(AJ311="l",VLOOKUP(AM311,SLimit!$A$1:$D$8,2),AN310)))))),AN310)</f>
        <v>52</v>
      </c>
      <c r="AO311" s="53">
        <f>IF(AJ311&lt;&gt;"",IF(AJ311="o",VLOOKUP(AM311,OpenSect!$A$1:$D$11,3),IF(AJ311="u",VLOOKUP(AM311,UpHill!$A$1:$D$35,3),IF(AJ311="d",VLOOKUP(AM311,DownHill!$A$3:$D$29,3),IF(AJ311="f",VLOOKUP(AM311,FlatUnd!$A$2:$D$30,3),IF(AJ311="t",VLOOKUP(AM311,TimeAdd!$A$1:$D$18,3),IF(AJ311="l",VLOOKUP(AM311,SLimit!$A$1:$D$8,3),AO310)))))),AO310)</f>
        <v>60</v>
      </c>
      <c r="AP311" s="53">
        <f>IF(AJ311&lt;&gt;"",IF(AJ311="o",VLOOKUP(AM311,OpenSect!$A$1:$D$11,4),IF(AJ311="u",VLOOKUP(AM311,UpHill!$A$1:$D$35,4),IF(AJ311="d",VLOOKUP(AM311,DownHill!$A$3:$D$29,4),IF(AJ311="f",VLOOKUP(AM311,FlatUnd!$A$2:$D$30,4),IF(AJ311="t",VLOOKUP(AM311,TimeAdd!$A$1:$D$18,4),IF(AJ311="l",VLOOKUP(AM311,SLimit!$A$1:$D$8,4),AP310)))))),AP310)</f>
        <v>68</v>
      </c>
      <c r="AQ311" s="53" t="str">
        <f t="shared" si="493"/>
        <v>80</v>
      </c>
      <c r="AR311" s="54" t="str">
        <f t="shared" si="494"/>
        <v>Warning - Side road junction {Left}</v>
      </c>
      <c r="AS311" s="55"/>
      <c r="AT311" s="55"/>
      <c r="AU311" s="56">
        <f>IF(GroupStTimes!$A$8=0,MIN(CB311,CD311,CF311),MIN(BZ311,CB311,CD311,CF311))</f>
        <v>0.37332175925925931</v>
      </c>
      <c r="AV311" s="56">
        <f>IF(GroupStTimes!$A$8=0,MAX(CC311,CE311,CG311),MAX(CA311,CC311,CE311,CG311))</f>
        <v>0.42478009259259264</v>
      </c>
      <c r="AW311" s="57" t="str">
        <f t="shared" si="495"/>
        <v/>
      </c>
      <c r="AX311" s="58" t="str">
        <f t="shared" si="496"/>
        <v/>
      </c>
      <c r="AY311" s="58" t="str">
        <f t="shared" si="497"/>
        <v/>
      </c>
      <c r="AZ311" s="31">
        <f t="shared" si="498"/>
        <v>93.07</v>
      </c>
      <c r="BA311" s="59">
        <f t="shared" si="499"/>
        <v>0.37049768518518522</v>
      </c>
      <c r="BB311" s="59">
        <f t="shared" si="500"/>
        <v>0.37605324074074081</v>
      </c>
      <c r="BC311" s="59">
        <f t="shared" si="501"/>
        <v>0.37216435185185187</v>
      </c>
      <c r="BD311" s="59">
        <f t="shared" si="502"/>
        <v>0.41799768518518515</v>
      </c>
      <c r="BE311" s="59">
        <f t="shared" si="503"/>
        <v>0.41229166666666667</v>
      </c>
      <c r="BF311" s="59">
        <f t="shared" si="504"/>
        <v>0.42270833333333335</v>
      </c>
      <c r="BG311" s="59">
        <f t="shared" si="505"/>
        <v>0.42243055555555559</v>
      </c>
      <c r="BH311" s="59">
        <f t="shared" si="506"/>
        <v>0.42173611111111114</v>
      </c>
      <c r="BI311" s="31">
        <f t="shared" si="507"/>
        <v>2.980000000000004</v>
      </c>
      <c r="BJ311" s="61">
        <f t="shared" ref="BJ311:BM311" si="588">IF($AJ310="t",IF(AM309=0,0,$BI311/AM309),IF(AM310=0,0,$BI311/AM310))</f>
        <v>6.7727272727272816E-2</v>
      </c>
      <c r="BK311" s="61">
        <f t="shared" si="588"/>
        <v>5.7307692307692386E-2</v>
      </c>
      <c r="BL311" s="61">
        <f t="shared" si="588"/>
        <v>4.9666666666666734E-2</v>
      </c>
      <c r="BM311" s="61">
        <f t="shared" si="588"/>
        <v>4.3823529411764761E-2</v>
      </c>
      <c r="BN311" s="62">
        <f t="shared" si="509"/>
        <v>0</v>
      </c>
      <c r="BO311" s="62">
        <f t="shared" si="510"/>
        <v>4</v>
      </c>
      <c r="BP311" s="62">
        <f t="shared" si="511"/>
        <v>4</v>
      </c>
      <c r="BQ311" s="62">
        <f t="shared" si="512"/>
        <v>0</v>
      </c>
      <c r="BR311" s="62">
        <f t="shared" si="513"/>
        <v>3</v>
      </c>
      <c r="BS311" s="62">
        <f t="shared" si="514"/>
        <v>26</v>
      </c>
      <c r="BT311" s="62">
        <f t="shared" si="515"/>
        <v>0</v>
      </c>
      <c r="BU311" s="62">
        <f t="shared" si="516"/>
        <v>2</v>
      </c>
      <c r="BV311" s="62">
        <f t="shared" si="517"/>
        <v>59</v>
      </c>
      <c r="BW311" s="62">
        <f t="shared" si="518"/>
        <v>0</v>
      </c>
      <c r="BX311" s="62">
        <f t="shared" si="519"/>
        <v>2</v>
      </c>
      <c r="BY311" s="62">
        <f t="shared" si="520"/>
        <v>38</v>
      </c>
      <c r="BZ311" s="63">
        <f t="shared" si="521"/>
        <v>0.37332175925925931</v>
      </c>
      <c r="CA311" s="63">
        <f t="shared" si="522"/>
        <v>0.3788773148148149</v>
      </c>
      <c r="CB311" s="63">
        <f t="shared" si="523"/>
        <v>0.37454861111111115</v>
      </c>
      <c r="CC311" s="63">
        <f t="shared" si="524"/>
        <v>0.42038194444444443</v>
      </c>
      <c r="CD311" s="63">
        <f t="shared" si="525"/>
        <v>0.4143634259259259</v>
      </c>
      <c r="CE311" s="63">
        <f t="shared" si="526"/>
        <v>0.42478009259259264</v>
      </c>
      <c r="CF311" s="63">
        <f t="shared" si="527"/>
        <v>0.42425925925925928</v>
      </c>
      <c r="CG311" s="63">
        <f t="shared" si="528"/>
        <v>0.42356481481481484</v>
      </c>
      <c r="CH311" s="36"/>
      <c r="CI311" s="36"/>
      <c r="CJ311" s="36"/>
      <c r="CK311" s="36"/>
      <c r="CL311" s="60">
        <v>60</v>
      </c>
    </row>
    <row r="312" spans="1:90" ht="40.5" x14ac:dyDescent="0.25">
      <c r="A312" s="37">
        <v>41</v>
      </c>
      <c r="B312" s="38"/>
      <c r="C312" s="39"/>
      <c r="D312" s="39"/>
      <c r="E312" s="39"/>
      <c r="F312" s="42"/>
      <c r="G312" s="66">
        <v>91.770000000000024</v>
      </c>
      <c r="H312" s="41">
        <f t="shared" si="585"/>
        <v>96.19</v>
      </c>
      <c r="I312" s="42">
        <v>96.130000000000024</v>
      </c>
      <c r="J312" s="43">
        <f t="shared" si="582"/>
        <v>-7.9753112105107203E-4</v>
      </c>
      <c r="K312" s="44">
        <f t="shared" si="583"/>
        <v>-7.6666666666639571E-2</v>
      </c>
      <c r="L312" s="45" t="s">
        <v>229</v>
      </c>
      <c r="M312" s="126" t="s">
        <v>1231</v>
      </c>
      <c r="N312" s="46">
        <f t="shared" si="484"/>
        <v>96.206666666666663</v>
      </c>
      <c r="O312" s="46">
        <f t="shared" si="549"/>
        <v>-0.03</v>
      </c>
      <c r="P312" s="42">
        <v>96.250000000000028</v>
      </c>
      <c r="Q312" s="46">
        <f t="shared" si="550"/>
        <v>4.3499999999999996</v>
      </c>
      <c r="R312" s="39">
        <v>91.83</v>
      </c>
      <c r="S312" s="46">
        <f t="shared" si="551"/>
        <v>4.1499999999999995</v>
      </c>
      <c r="T312" s="40">
        <v>92.07</v>
      </c>
      <c r="U312" s="47" t="str">
        <f t="shared" si="571"/>
        <v/>
      </c>
      <c r="V312" s="47" t="str">
        <f t="shared" si="572"/>
        <v/>
      </c>
      <c r="W312" s="48"/>
      <c r="X312" s="48"/>
      <c r="Y312" s="48"/>
      <c r="Z312" s="48"/>
      <c r="AA312" s="48"/>
      <c r="AB312" s="48"/>
      <c r="AC312" s="49"/>
      <c r="AD312" s="49"/>
      <c r="AE312" s="51">
        <f t="shared" si="486"/>
        <v>41</v>
      </c>
      <c r="AF312" s="51" t="str">
        <f t="shared" si="487"/>
        <v/>
      </c>
      <c r="AG312" s="51" t="str">
        <f t="shared" si="488"/>
        <v/>
      </c>
      <c r="AH312" s="51" t="str">
        <f t="shared" si="489"/>
        <v/>
      </c>
      <c r="AI312" s="52">
        <f t="shared" si="490"/>
        <v>96.19</v>
      </c>
      <c r="AJ312" s="68"/>
      <c r="AK312" s="53"/>
      <c r="AL312" s="52"/>
      <c r="AM312" s="53">
        <f t="shared" si="492"/>
        <v>44</v>
      </c>
      <c r="AN312" s="53">
        <f>IF(AJ312&lt;&gt;"",IF(AJ312="o",VLOOKUP(AM312,OpenSect!$A$1:$D$11,2),IF(AJ312="u",VLOOKUP(AM312,UpHill!$A$1:$D$35,2),IF(AJ312="d",VLOOKUP(AM312,DownHill!$A$3:$D$29,2),IF(AJ312="f",VLOOKUP(AM312,FlatUnd!$A$2:$D$30,2),IF(AJ312="t",VLOOKUP(AM312,TimeAdd!$A$1:$D$176,2),IF(AJ312="l",VLOOKUP(AM312,SLimit!$A$1:$D$8,2),AN311)))))),AN311)</f>
        <v>52</v>
      </c>
      <c r="AO312" s="53">
        <f>IF(AJ312&lt;&gt;"",IF(AJ312="o",VLOOKUP(AM312,OpenSect!$A$1:$D$11,3),IF(AJ312="u",VLOOKUP(AM312,UpHill!$A$1:$D$35,3),IF(AJ312="d",VLOOKUP(AM312,DownHill!$A$3:$D$29,3),IF(AJ312="f",VLOOKUP(AM312,FlatUnd!$A$2:$D$30,3),IF(AJ312="t",VLOOKUP(AM312,TimeAdd!$A$1:$D$18,3),IF(AJ312="l",VLOOKUP(AM312,SLimit!$A$1:$D$8,3),AO311)))))),AO311)</f>
        <v>60</v>
      </c>
      <c r="AP312" s="53">
        <f>IF(AJ312&lt;&gt;"",IF(AJ312="o",VLOOKUP(AM312,OpenSect!$A$1:$D$11,4),IF(AJ312="u",VLOOKUP(AM312,UpHill!$A$1:$D$35,4),IF(AJ312="d",VLOOKUP(AM312,DownHill!$A$3:$D$29,4),IF(AJ312="f",VLOOKUP(AM312,FlatUnd!$A$2:$D$30,4),IF(AJ312="t",VLOOKUP(AM312,TimeAdd!$A$1:$D$18,4),IF(AJ312="l",VLOOKUP(AM312,SLimit!$A$1:$D$8,4),AP311)))))),AP311)</f>
        <v>68</v>
      </c>
      <c r="AQ312" s="53" t="str">
        <f t="shared" si="493"/>
        <v>80</v>
      </c>
      <c r="AR312" s="54" t="str">
        <f t="shared" si="494"/>
        <v>{Left} [Provincial Parks Kwa-Zulu Natal] Midmar</v>
      </c>
      <c r="AS312" s="55"/>
      <c r="AT312" s="55"/>
      <c r="AU312" s="56">
        <f>IF(GroupStTimes!$A$8=0,MIN(CB312,CD312,CF312),MIN(BZ312,CB312,CD312,CF312))</f>
        <v>0.37344907407407413</v>
      </c>
      <c r="AV312" s="56">
        <f>IF(GroupStTimes!$A$8=0,MAX(CC312,CE312,CG312),MAX(CA312,CC312,CE312,CG312))</f>
        <v>0.42487268518518523</v>
      </c>
      <c r="AW312" s="57" t="str">
        <f t="shared" si="495"/>
        <v/>
      </c>
      <c r="AX312" s="58" t="str">
        <f t="shared" si="496"/>
        <v/>
      </c>
      <c r="AY312" s="58" t="str">
        <f t="shared" si="497"/>
        <v/>
      </c>
      <c r="AZ312" s="31">
        <f t="shared" si="498"/>
        <v>93.07</v>
      </c>
      <c r="BA312" s="59">
        <f t="shared" si="499"/>
        <v>0.37049768518518522</v>
      </c>
      <c r="BB312" s="59">
        <f t="shared" si="500"/>
        <v>0.37605324074074081</v>
      </c>
      <c r="BC312" s="59">
        <f t="shared" si="501"/>
        <v>0.37216435185185187</v>
      </c>
      <c r="BD312" s="59">
        <f t="shared" si="502"/>
        <v>0.41799768518518515</v>
      </c>
      <c r="BE312" s="59">
        <f t="shared" si="503"/>
        <v>0.41229166666666667</v>
      </c>
      <c r="BF312" s="59">
        <f t="shared" si="504"/>
        <v>0.42270833333333335</v>
      </c>
      <c r="BG312" s="59">
        <f t="shared" si="505"/>
        <v>0.42243055555555559</v>
      </c>
      <c r="BH312" s="59">
        <f t="shared" si="506"/>
        <v>0.42173611111111114</v>
      </c>
      <c r="BI312" s="31">
        <f t="shared" si="507"/>
        <v>3.1200000000000045</v>
      </c>
      <c r="BJ312" s="61">
        <f t="shared" ref="BJ312:BM312" si="589">IF($AJ311="t",IF(AM310=0,0,$BI312/AM310),IF(AM311=0,0,$BI312/AM311))</f>
        <v>7.0909090909091019E-2</v>
      </c>
      <c r="BK312" s="61">
        <f t="shared" si="589"/>
        <v>6.0000000000000088E-2</v>
      </c>
      <c r="BL312" s="61">
        <f t="shared" si="589"/>
        <v>5.2000000000000074E-2</v>
      </c>
      <c r="BM312" s="61">
        <f t="shared" si="589"/>
        <v>4.5882352941176541E-2</v>
      </c>
      <c r="BN312" s="62">
        <f t="shared" si="509"/>
        <v>0</v>
      </c>
      <c r="BO312" s="62">
        <f t="shared" si="510"/>
        <v>4</v>
      </c>
      <c r="BP312" s="62">
        <f t="shared" si="511"/>
        <v>15</v>
      </c>
      <c r="BQ312" s="62">
        <f t="shared" si="512"/>
        <v>0</v>
      </c>
      <c r="BR312" s="62">
        <f t="shared" si="513"/>
        <v>3</v>
      </c>
      <c r="BS312" s="62">
        <f t="shared" si="514"/>
        <v>36</v>
      </c>
      <c r="BT312" s="62">
        <f t="shared" si="515"/>
        <v>0</v>
      </c>
      <c r="BU312" s="62">
        <f t="shared" si="516"/>
        <v>3</v>
      </c>
      <c r="BV312" s="62">
        <f t="shared" si="517"/>
        <v>7</v>
      </c>
      <c r="BW312" s="62">
        <f t="shared" si="518"/>
        <v>0</v>
      </c>
      <c r="BX312" s="62">
        <f t="shared" si="519"/>
        <v>2</v>
      </c>
      <c r="BY312" s="62">
        <f t="shared" si="520"/>
        <v>45</v>
      </c>
      <c r="BZ312" s="63">
        <f t="shared" si="521"/>
        <v>0.37344907407407413</v>
      </c>
      <c r="CA312" s="63">
        <f t="shared" si="522"/>
        <v>0.37900462962962972</v>
      </c>
      <c r="CB312" s="63">
        <f t="shared" si="523"/>
        <v>0.37466435185185187</v>
      </c>
      <c r="CC312" s="63">
        <f t="shared" si="524"/>
        <v>0.42049768518518515</v>
      </c>
      <c r="CD312" s="63">
        <f t="shared" si="525"/>
        <v>0.41445601851851854</v>
      </c>
      <c r="CE312" s="63">
        <f t="shared" si="526"/>
        <v>0.42487268518518523</v>
      </c>
      <c r="CF312" s="63">
        <f t="shared" si="527"/>
        <v>0.42434027777777783</v>
      </c>
      <c r="CG312" s="63">
        <f t="shared" si="528"/>
        <v>0.42364583333333339</v>
      </c>
      <c r="CH312" s="36"/>
      <c r="CI312" s="36"/>
      <c r="CJ312" s="36"/>
      <c r="CK312" s="36"/>
      <c r="CL312" s="60">
        <v>60</v>
      </c>
    </row>
    <row r="313" spans="1:90" ht="26.25" customHeight="1" x14ac:dyDescent="0.25">
      <c r="A313" s="37">
        <v>41</v>
      </c>
      <c r="B313" s="38"/>
      <c r="C313" s="39"/>
      <c r="D313" s="39"/>
      <c r="E313" s="39"/>
      <c r="F313" s="42"/>
      <c r="G313" s="66">
        <v>92.510000000000019</v>
      </c>
      <c r="H313" s="41">
        <f t="shared" si="585"/>
        <v>96.92</v>
      </c>
      <c r="I313" s="42">
        <v>96.870000000000019</v>
      </c>
      <c r="J313" s="43">
        <f t="shared" si="582"/>
        <v>-6.8820756340093586E-4</v>
      </c>
      <c r="K313" s="44">
        <f t="shared" si="583"/>
        <v>-6.6666666666648666E-2</v>
      </c>
      <c r="L313" s="45" t="s">
        <v>194</v>
      </c>
      <c r="M313" s="126" t="s">
        <v>1231</v>
      </c>
      <c r="N313" s="46">
        <f t="shared" si="484"/>
        <v>96.936666666666667</v>
      </c>
      <c r="O313" s="46">
        <f t="shared" si="549"/>
        <v>-0.03</v>
      </c>
      <c r="P313" s="42">
        <v>96.990000000000023</v>
      </c>
      <c r="Q313" s="46">
        <f t="shared" si="550"/>
        <v>4.3499999999999996</v>
      </c>
      <c r="R313" s="39">
        <v>92.56</v>
      </c>
      <c r="S313" s="46">
        <f t="shared" si="551"/>
        <v>4.1499999999999995</v>
      </c>
      <c r="T313" s="40">
        <v>92.789999999999992</v>
      </c>
      <c r="U313" s="47" t="str">
        <f t="shared" si="571"/>
        <v/>
      </c>
      <c r="V313" s="47" t="str">
        <f t="shared" si="572"/>
        <v/>
      </c>
      <c r="W313" s="48"/>
      <c r="X313" s="48"/>
      <c r="Y313" s="48"/>
      <c r="Z313" s="48"/>
      <c r="AA313" s="48"/>
      <c r="AB313" s="48"/>
      <c r="AC313" s="49"/>
      <c r="AD313" s="49"/>
      <c r="AE313" s="51">
        <f t="shared" si="486"/>
        <v>41</v>
      </c>
      <c r="AF313" s="51" t="str">
        <f t="shared" si="487"/>
        <v/>
      </c>
      <c r="AG313" s="51" t="str">
        <f t="shared" si="488"/>
        <v/>
      </c>
      <c r="AH313" s="51" t="str">
        <f t="shared" si="489"/>
        <v/>
      </c>
      <c r="AI313" s="52">
        <f t="shared" si="490"/>
        <v>96.92</v>
      </c>
      <c r="AJ313" s="68"/>
      <c r="AK313" s="53"/>
      <c r="AL313" s="52"/>
      <c r="AM313" s="53">
        <f t="shared" si="492"/>
        <v>44</v>
      </c>
      <c r="AN313" s="53">
        <f>IF(AJ313&lt;&gt;"",IF(AJ313="o",VLOOKUP(AM313,OpenSect!$A$1:$D$11,2),IF(AJ313="u",VLOOKUP(AM313,UpHill!$A$1:$D$35,2),IF(AJ313="d",VLOOKUP(AM313,DownHill!$A$3:$D$29,2),IF(AJ313="f",VLOOKUP(AM313,FlatUnd!$A$2:$D$30,2),IF(AJ313="t",VLOOKUP(AM313,TimeAdd!$A$1:$D$176,2),IF(AJ313="l",VLOOKUP(AM313,SLimit!$A$1:$D$8,2),AN312)))))),AN312)</f>
        <v>52</v>
      </c>
      <c r="AO313" s="53">
        <f>IF(AJ313&lt;&gt;"",IF(AJ313="o",VLOOKUP(AM313,OpenSect!$A$1:$D$11,3),IF(AJ313="u",VLOOKUP(AM313,UpHill!$A$1:$D$35,3),IF(AJ313="d",VLOOKUP(AM313,DownHill!$A$3:$D$29,3),IF(AJ313="f",VLOOKUP(AM313,FlatUnd!$A$2:$D$30,3),IF(AJ313="t",VLOOKUP(AM313,TimeAdd!$A$1:$D$18,3),IF(AJ313="l",VLOOKUP(AM313,SLimit!$A$1:$D$8,3),AO312)))))),AO312)</f>
        <v>60</v>
      </c>
      <c r="AP313" s="53">
        <f>IF(AJ313&lt;&gt;"",IF(AJ313="o",VLOOKUP(AM313,OpenSect!$A$1:$D$11,4),IF(AJ313="u",VLOOKUP(AM313,UpHill!$A$1:$D$35,4),IF(AJ313="d",VLOOKUP(AM313,DownHill!$A$3:$D$29,4),IF(AJ313="f",VLOOKUP(AM313,FlatUnd!$A$2:$D$30,4),IF(AJ313="t",VLOOKUP(AM313,TimeAdd!$A$1:$D$18,4),IF(AJ313="l",VLOOKUP(AM313,SLimit!$A$1:$D$8,4),AP312)))))),AP312)</f>
        <v>68</v>
      </c>
      <c r="AQ313" s="53" t="str">
        <f t="shared" si="493"/>
        <v>80</v>
      </c>
      <c r="AR313" s="54" t="str">
        <f t="shared" si="494"/>
        <v>4km stone</v>
      </c>
      <c r="AS313" s="55"/>
      <c r="AT313" s="55"/>
      <c r="AU313" s="56">
        <f>IF(GroupStTimes!$A$8=0,MIN(CB313,CD313,CF313),MIN(BZ313,CB313,CD313,CF313))</f>
        <v>0.37414351851851857</v>
      </c>
      <c r="AV313" s="56">
        <f>IF(GroupStTimes!$A$8=0,MAX(CC313,CE313,CG313),MAX(CA313,CC313,CE313,CG313))</f>
        <v>0.42538194444444444</v>
      </c>
      <c r="AW313" s="57" t="str">
        <f t="shared" si="495"/>
        <v/>
      </c>
      <c r="AX313" s="58" t="str">
        <f t="shared" si="496"/>
        <v/>
      </c>
      <c r="AY313" s="58" t="str">
        <f t="shared" si="497"/>
        <v/>
      </c>
      <c r="AZ313" s="31">
        <f t="shared" si="498"/>
        <v>93.07</v>
      </c>
      <c r="BA313" s="59">
        <f t="shared" si="499"/>
        <v>0.37049768518518522</v>
      </c>
      <c r="BB313" s="59">
        <f t="shared" si="500"/>
        <v>0.37605324074074081</v>
      </c>
      <c r="BC313" s="59">
        <f t="shared" si="501"/>
        <v>0.37216435185185187</v>
      </c>
      <c r="BD313" s="59">
        <f t="shared" si="502"/>
        <v>0.41799768518518515</v>
      </c>
      <c r="BE313" s="59">
        <f t="shared" si="503"/>
        <v>0.41229166666666667</v>
      </c>
      <c r="BF313" s="59">
        <f t="shared" si="504"/>
        <v>0.42270833333333335</v>
      </c>
      <c r="BG313" s="59">
        <f t="shared" si="505"/>
        <v>0.42243055555555559</v>
      </c>
      <c r="BH313" s="59">
        <f t="shared" si="506"/>
        <v>0.42173611111111114</v>
      </c>
      <c r="BI313" s="31">
        <f t="shared" si="507"/>
        <v>3.8500000000000085</v>
      </c>
      <c r="BJ313" s="61">
        <f t="shared" ref="BJ313:BM313" si="590">IF($AJ312="t",IF(AM311=0,0,$BI313/AM311),IF(AM312=0,0,$BI313/AM312))</f>
        <v>8.7500000000000189E-2</v>
      </c>
      <c r="BK313" s="61">
        <f t="shared" si="590"/>
        <v>7.4038461538461706E-2</v>
      </c>
      <c r="BL313" s="61">
        <f t="shared" si="590"/>
        <v>6.4166666666666802E-2</v>
      </c>
      <c r="BM313" s="61">
        <f t="shared" si="590"/>
        <v>5.6617647058823654E-2</v>
      </c>
      <c r="BN313" s="62">
        <f t="shared" si="509"/>
        <v>0</v>
      </c>
      <c r="BO313" s="62">
        <f t="shared" si="510"/>
        <v>5</v>
      </c>
      <c r="BP313" s="62">
        <f t="shared" si="511"/>
        <v>15</v>
      </c>
      <c r="BQ313" s="62">
        <f t="shared" si="512"/>
        <v>0</v>
      </c>
      <c r="BR313" s="62">
        <f t="shared" si="513"/>
        <v>4</v>
      </c>
      <c r="BS313" s="62">
        <f t="shared" si="514"/>
        <v>27</v>
      </c>
      <c r="BT313" s="62">
        <f t="shared" si="515"/>
        <v>0</v>
      </c>
      <c r="BU313" s="62">
        <f t="shared" si="516"/>
        <v>3</v>
      </c>
      <c r="BV313" s="62">
        <f t="shared" si="517"/>
        <v>51</v>
      </c>
      <c r="BW313" s="62">
        <f t="shared" si="518"/>
        <v>0</v>
      </c>
      <c r="BX313" s="62">
        <f t="shared" si="519"/>
        <v>3</v>
      </c>
      <c r="BY313" s="62">
        <f t="shared" si="520"/>
        <v>24</v>
      </c>
      <c r="BZ313" s="63">
        <f t="shared" si="521"/>
        <v>0.37414351851851857</v>
      </c>
      <c r="CA313" s="63">
        <f t="shared" si="522"/>
        <v>0.37969907407407416</v>
      </c>
      <c r="CB313" s="63">
        <f t="shared" si="523"/>
        <v>0.37525462962962963</v>
      </c>
      <c r="CC313" s="63">
        <f t="shared" si="524"/>
        <v>0.42108796296296291</v>
      </c>
      <c r="CD313" s="63">
        <f t="shared" si="525"/>
        <v>0.41496527777777775</v>
      </c>
      <c r="CE313" s="63">
        <f t="shared" si="526"/>
        <v>0.42538194444444444</v>
      </c>
      <c r="CF313" s="63">
        <f t="shared" si="527"/>
        <v>0.42479166666666668</v>
      </c>
      <c r="CG313" s="63">
        <f t="shared" si="528"/>
        <v>0.42409722222222224</v>
      </c>
      <c r="CH313" s="36"/>
      <c r="CI313" s="36"/>
      <c r="CJ313" s="36"/>
      <c r="CK313" s="36"/>
      <c r="CL313" s="60">
        <v>60</v>
      </c>
    </row>
    <row r="314" spans="1:90" ht="26.25" customHeight="1" x14ac:dyDescent="0.25">
      <c r="A314" s="37">
        <v>41</v>
      </c>
      <c r="B314" s="38"/>
      <c r="C314" s="39"/>
      <c r="D314" s="39"/>
      <c r="E314" s="39"/>
      <c r="F314" s="42"/>
      <c r="G314" s="40">
        <v>93.4</v>
      </c>
      <c r="H314" s="41">
        <f t="shared" si="585"/>
        <v>97.71</v>
      </c>
      <c r="I314" s="42">
        <v>97.67</v>
      </c>
      <c r="J314" s="43">
        <f t="shared" si="582"/>
        <v>-5.8018497662201262E-4</v>
      </c>
      <c r="K314" s="44">
        <f t="shared" si="583"/>
        <v>-5.6666666666671972E-2</v>
      </c>
      <c r="L314" s="45" t="s">
        <v>230</v>
      </c>
      <c r="M314" s="126" t="s">
        <v>1231</v>
      </c>
      <c r="N314" s="46">
        <f t="shared" si="484"/>
        <v>97.726666666666674</v>
      </c>
      <c r="O314" s="46">
        <f t="shared" si="549"/>
        <v>-0.03</v>
      </c>
      <c r="P314" s="42">
        <v>97.79</v>
      </c>
      <c r="Q314" s="46">
        <f t="shared" si="550"/>
        <v>4.3499999999999996</v>
      </c>
      <c r="R314" s="39">
        <v>93.43</v>
      </c>
      <c r="S314" s="46">
        <f t="shared" si="551"/>
        <v>4.1499999999999995</v>
      </c>
      <c r="T314" s="40">
        <v>93.49</v>
      </c>
      <c r="U314" s="47" t="str">
        <f t="shared" si="571"/>
        <v/>
      </c>
      <c r="V314" s="47" t="str">
        <f t="shared" si="572"/>
        <v/>
      </c>
      <c r="W314" s="48"/>
      <c r="X314" s="48"/>
      <c r="Y314" s="48"/>
      <c r="Z314" s="48"/>
      <c r="AA314" s="48"/>
      <c r="AB314" s="48"/>
      <c r="AC314" s="49"/>
      <c r="AD314" s="49"/>
      <c r="AE314" s="51">
        <f t="shared" si="486"/>
        <v>41</v>
      </c>
      <c r="AF314" s="51" t="str">
        <f t="shared" si="487"/>
        <v/>
      </c>
      <c r="AG314" s="51" t="str">
        <f t="shared" si="488"/>
        <v/>
      </c>
      <c r="AH314" s="51" t="str">
        <f t="shared" si="489"/>
        <v/>
      </c>
      <c r="AI314" s="52">
        <f t="shared" si="490"/>
        <v>97.71</v>
      </c>
      <c r="AJ314" s="68"/>
      <c r="AK314" s="53"/>
      <c r="AL314" s="52"/>
      <c r="AM314" s="53">
        <f t="shared" si="492"/>
        <v>44</v>
      </c>
      <c r="AN314" s="53">
        <f>IF(AJ314&lt;&gt;"",IF(AJ314="o",VLOOKUP(AM314,OpenSect!$A$1:$D$11,2),IF(AJ314="u",VLOOKUP(AM314,UpHill!$A$1:$D$35,2),IF(AJ314="d",VLOOKUP(AM314,DownHill!$A$3:$D$29,2),IF(AJ314="f",VLOOKUP(AM314,FlatUnd!$A$2:$D$30,2),IF(AJ314="t",VLOOKUP(AM314,TimeAdd!$A$1:$D$176,2),IF(AJ314="l",VLOOKUP(AM314,SLimit!$A$1:$D$8,2),AN313)))))),AN313)</f>
        <v>52</v>
      </c>
      <c r="AO314" s="53">
        <f>IF(AJ314&lt;&gt;"",IF(AJ314="o",VLOOKUP(AM314,OpenSect!$A$1:$D$11,3),IF(AJ314="u",VLOOKUP(AM314,UpHill!$A$1:$D$35,3),IF(AJ314="d",VLOOKUP(AM314,DownHill!$A$3:$D$29,3),IF(AJ314="f",VLOOKUP(AM314,FlatUnd!$A$2:$D$30,3),IF(AJ314="t",VLOOKUP(AM314,TimeAdd!$A$1:$D$18,3),IF(AJ314="l",VLOOKUP(AM314,SLimit!$A$1:$D$8,3),AO313)))))),AO313)</f>
        <v>60</v>
      </c>
      <c r="AP314" s="53">
        <f>IF(AJ314&lt;&gt;"",IF(AJ314="o",VLOOKUP(AM314,OpenSect!$A$1:$D$11,4),IF(AJ314="u",VLOOKUP(AM314,UpHill!$A$1:$D$35,4),IF(AJ314="d",VLOOKUP(AM314,DownHill!$A$3:$D$29,4),IF(AJ314="f",VLOOKUP(AM314,FlatUnd!$A$2:$D$30,4),IF(AJ314="t",VLOOKUP(AM314,TimeAdd!$A$1:$D$18,4),IF(AJ314="l",VLOOKUP(AM314,SLimit!$A$1:$D$8,4),AP313)))))),AP313)</f>
        <v>68</v>
      </c>
      <c r="AQ314" s="53" t="str">
        <f t="shared" si="493"/>
        <v>80</v>
      </c>
      <c r="AR314" s="54" t="str">
        <f t="shared" si="494"/>
        <v>{Left} Petrus Stroom 8</v>
      </c>
      <c r="AS314" s="55"/>
      <c r="AT314" s="55"/>
      <c r="AU314" s="56">
        <f>IF(GroupStTimes!$A$8=0,MIN(CB314,CD314,CF314),MIN(BZ314,CB314,CD314,CF314))</f>
        <v>0.37489583333333337</v>
      </c>
      <c r="AV314" s="56">
        <f>IF(GroupStTimes!$A$8=0,MAX(CC314,CE314,CG314),MAX(CA314,CC314,CE314,CG314))</f>
        <v>0.42592592592592593</v>
      </c>
      <c r="AW314" s="57" t="str">
        <f t="shared" si="495"/>
        <v/>
      </c>
      <c r="AX314" s="58" t="str">
        <f t="shared" si="496"/>
        <v/>
      </c>
      <c r="AY314" s="58" t="str">
        <f t="shared" si="497"/>
        <v/>
      </c>
      <c r="AZ314" s="31">
        <f t="shared" si="498"/>
        <v>93.07</v>
      </c>
      <c r="BA314" s="59">
        <f t="shared" si="499"/>
        <v>0.37049768518518522</v>
      </c>
      <c r="BB314" s="59">
        <f t="shared" si="500"/>
        <v>0.37605324074074081</v>
      </c>
      <c r="BC314" s="59">
        <f t="shared" si="501"/>
        <v>0.37216435185185187</v>
      </c>
      <c r="BD314" s="59">
        <f t="shared" si="502"/>
        <v>0.41799768518518515</v>
      </c>
      <c r="BE314" s="59">
        <f t="shared" si="503"/>
        <v>0.41229166666666667</v>
      </c>
      <c r="BF314" s="59">
        <f t="shared" si="504"/>
        <v>0.42270833333333335</v>
      </c>
      <c r="BG314" s="59">
        <f t="shared" si="505"/>
        <v>0.42243055555555559</v>
      </c>
      <c r="BH314" s="59">
        <f t="shared" si="506"/>
        <v>0.42173611111111114</v>
      </c>
      <c r="BI314" s="31">
        <f t="shared" si="507"/>
        <v>4.6400000000000006</v>
      </c>
      <c r="BJ314" s="61">
        <f t="shared" ref="BJ314:BM314" si="591">IF($AJ313="t",IF(AM312=0,0,$BI314/AM312),IF(AM313=0,0,$BI314/AM313))</f>
        <v>0.10545454545454547</v>
      </c>
      <c r="BK314" s="61">
        <f t="shared" si="591"/>
        <v>8.9230769230769238E-2</v>
      </c>
      <c r="BL314" s="61">
        <f t="shared" si="591"/>
        <v>7.7333333333333337E-2</v>
      </c>
      <c r="BM314" s="61">
        <f t="shared" si="591"/>
        <v>6.8235294117647061E-2</v>
      </c>
      <c r="BN314" s="62">
        <f t="shared" si="509"/>
        <v>0</v>
      </c>
      <c r="BO314" s="62">
        <f t="shared" si="510"/>
        <v>6</v>
      </c>
      <c r="BP314" s="62">
        <f t="shared" si="511"/>
        <v>20</v>
      </c>
      <c r="BQ314" s="62">
        <f t="shared" si="512"/>
        <v>0</v>
      </c>
      <c r="BR314" s="62">
        <f t="shared" si="513"/>
        <v>5</v>
      </c>
      <c r="BS314" s="62">
        <f t="shared" si="514"/>
        <v>21</v>
      </c>
      <c r="BT314" s="62">
        <f t="shared" si="515"/>
        <v>0</v>
      </c>
      <c r="BU314" s="62">
        <f t="shared" si="516"/>
        <v>4</v>
      </c>
      <c r="BV314" s="62">
        <f t="shared" si="517"/>
        <v>38</v>
      </c>
      <c r="BW314" s="62">
        <f t="shared" si="518"/>
        <v>0</v>
      </c>
      <c r="BX314" s="62">
        <f t="shared" si="519"/>
        <v>4</v>
      </c>
      <c r="BY314" s="62">
        <f t="shared" si="520"/>
        <v>6</v>
      </c>
      <c r="BZ314" s="63">
        <f t="shared" si="521"/>
        <v>0.37489583333333337</v>
      </c>
      <c r="CA314" s="63">
        <f t="shared" si="522"/>
        <v>0.38045138888888896</v>
      </c>
      <c r="CB314" s="63">
        <f t="shared" si="523"/>
        <v>0.37587962962962967</v>
      </c>
      <c r="CC314" s="63">
        <f t="shared" si="524"/>
        <v>0.42171296296296296</v>
      </c>
      <c r="CD314" s="63">
        <f t="shared" si="525"/>
        <v>0.41550925925925924</v>
      </c>
      <c r="CE314" s="63">
        <f t="shared" si="526"/>
        <v>0.42592592592592593</v>
      </c>
      <c r="CF314" s="63">
        <f t="shared" si="527"/>
        <v>0.42527777777777781</v>
      </c>
      <c r="CG314" s="63">
        <f t="shared" si="528"/>
        <v>0.42458333333333337</v>
      </c>
      <c r="CH314" s="36"/>
      <c r="CI314" s="36"/>
      <c r="CJ314" s="36"/>
      <c r="CK314" s="36"/>
      <c r="CL314" s="60">
        <v>60</v>
      </c>
    </row>
    <row r="315" spans="1:90" ht="26.25" customHeight="1" x14ac:dyDescent="0.25">
      <c r="A315" s="37">
        <v>41</v>
      </c>
      <c r="B315" s="38"/>
      <c r="C315" s="39"/>
      <c r="D315" s="39"/>
      <c r="E315" s="39"/>
      <c r="F315" s="42"/>
      <c r="G315" s="66">
        <v>93.240000000000009</v>
      </c>
      <c r="H315" s="41">
        <f t="shared" si="585"/>
        <v>97.76</v>
      </c>
      <c r="I315" s="42">
        <v>97.72</v>
      </c>
      <c r="J315" s="43">
        <f t="shared" si="582"/>
        <v>-5.7988811570493432E-4</v>
      </c>
      <c r="K315" s="44">
        <f t="shared" si="583"/>
        <v>-5.6666666666686183E-2</v>
      </c>
      <c r="L315" s="45" t="s">
        <v>231</v>
      </c>
      <c r="M315" s="126" t="s">
        <v>1231</v>
      </c>
      <c r="N315" s="46">
        <f t="shared" si="484"/>
        <v>97.776666666666685</v>
      </c>
      <c r="O315" s="46">
        <f t="shared" si="549"/>
        <v>-0.03</v>
      </c>
      <c r="P315" s="42">
        <v>97.84</v>
      </c>
      <c r="Q315" s="46">
        <f t="shared" si="550"/>
        <v>4.3499999999999996</v>
      </c>
      <c r="R315" s="39">
        <v>93.37</v>
      </c>
      <c r="S315" s="46">
        <f t="shared" si="551"/>
        <v>4.1499999999999995</v>
      </c>
      <c r="T315" s="40">
        <v>93.65</v>
      </c>
      <c r="U315" s="47" t="str">
        <f t="shared" si="571"/>
        <v/>
      </c>
      <c r="V315" s="47" t="str">
        <f t="shared" si="572"/>
        <v/>
      </c>
      <c r="W315" s="48"/>
      <c r="X315" s="48"/>
      <c r="Y315" s="48"/>
      <c r="Z315" s="48"/>
      <c r="AA315" s="48"/>
      <c r="AB315" s="48"/>
      <c r="AC315" s="49"/>
      <c r="AD315" s="49"/>
      <c r="AE315" s="51">
        <f t="shared" si="486"/>
        <v>41</v>
      </c>
      <c r="AF315" s="51" t="str">
        <f t="shared" si="487"/>
        <v/>
      </c>
      <c r="AG315" s="51" t="str">
        <f t="shared" si="488"/>
        <v/>
      </c>
      <c r="AH315" s="51" t="str">
        <f t="shared" si="489"/>
        <v/>
      </c>
      <c r="AI315" s="52">
        <f t="shared" si="490"/>
        <v>97.76</v>
      </c>
      <c r="AJ315" s="68"/>
      <c r="AK315" s="53"/>
      <c r="AL315" s="52"/>
      <c r="AM315" s="53">
        <f t="shared" si="492"/>
        <v>44</v>
      </c>
      <c r="AN315" s="53">
        <f>IF(AJ315&lt;&gt;"",IF(AJ315="o",VLOOKUP(AM315,OpenSect!$A$1:$D$11,2),IF(AJ315="u",VLOOKUP(AM315,UpHill!$A$1:$D$35,2),IF(AJ315="d",VLOOKUP(AM315,DownHill!$A$3:$D$29,2),IF(AJ315="f",VLOOKUP(AM315,FlatUnd!$A$2:$D$30,2),IF(AJ315="t",VLOOKUP(AM315,TimeAdd!$A$1:$D$176,2),IF(AJ315="l",VLOOKUP(AM315,SLimit!$A$1:$D$8,2),AN314)))))),AN314)</f>
        <v>52</v>
      </c>
      <c r="AO315" s="53">
        <f>IF(AJ315&lt;&gt;"",IF(AJ315="o",VLOOKUP(AM315,OpenSect!$A$1:$D$11,3),IF(AJ315="u",VLOOKUP(AM315,UpHill!$A$1:$D$35,3),IF(AJ315="d",VLOOKUP(AM315,DownHill!$A$3:$D$29,3),IF(AJ315="f",VLOOKUP(AM315,FlatUnd!$A$2:$D$30,3),IF(AJ315="t",VLOOKUP(AM315,TimeAdd!$A$1:$D$18,3),IF(AJ315="l",VLOOKUP(AM315,SLimit!$A$1:$D$8,3),AO314)))))),AO314)</f>
        <v>60</v>
      </c>
      <c r="AP315" s="53">
        <f>IF(AJ315&lt;&gt;"",IF(AJ315="o",VLOOKUP(AM315,OpenSect!$A$1:$D$11,4),IF(AJ315="u",VLOOKUP(AM315,UpHill!$A$1:$D$35,4),IF(AJ315="d",VLOOKUP(AM315,DownHill!$A$3:$D$29,4),IF(AJ315="f",VLOOKUP(AM315,FlatUnd!$A$2:$D$30,4),IF(AJ315="t",VLOOKUP(AM315,TimeAdd!$A$1:$D$18,4),IF(AJ315="l",VLOOKUP(AM315,SLimit!$A$1:$D$8,4),AP314)))))),AP314)</f>
        <v>68</v>
      </c>
      <c r="AQ315" s="53" t="str">
        <f t="shared" si="493"/>
        <v>80</v>
      </c>
      <c r="AR315" s="54" t="str">
        <f t="shared" si="494"/>
        <v>Warning - Sharp curve {Right}.</v>
      </c>
      <c r="AS315" s="55"/>
      <c r="AT315" s="55"/>
      <c r="AU315" s="56">
        <f>IF(GroupStTimes!$A$8=0,MIN(CB315,CD315,CF315),MIN(BZ315,CB315,CD315,CF315))</f>
        <v>0.37494212962962964</v>
      </c>
      <c r="AV315" s="56">
        <f>IF(GroupStTimes!$A$8=0,MAX(CC315,CE315,CG315),MAX(CA315,CC315,CE315,CG315))</f>
        <v>0.42596064814814816</v>
      </c>
      <c r="AW315" s="57" t="str">
        <f t="shared" si="495"/>
        <v/>
      </c>
      <c r="AX315" s="58" t="str">
        <f t="shared" si="496"/>
        <v/>
      </c>
      <c r="AY315" s="58" t="str">
        <f t="shared" si="497"/>
        <v/>
      </c>
      <c r="AZ315" s="31">
        <f t="shared" si="498"/>
        <v>93.07</v>
      </c>
      <c r="BA315" s="59">
        <f t="shared" si="499"/>
        <v>0.37049768518518522</v>
      </c>
      <c r="BB315" s="59">
        <f t="shared" si="500"/>
        <v>0.37605324074074081</v>
      </c>
      <c r="BC315" s="59">
        <f t="shared" si="501"/>
        <v>0.37216435185185187</v>
      </c>
      <c r="BD315" s="59">
        <f t="shared" si="502"/>
        <v>0.41799768518518515</v>
      </c>
      <c r="BE315" s="59">
        <f t="shared" si="503"/>
        <v>0.41229166666666667</v>
      </c>
      <c r="BF315" s="59">
        <f t="shared" si="504"/>
        <v>0.42270833333333335</v>
      </c>
      <c r="BG315" s="59">
        <f t="shared" si="505"/>
        <v>0.42243055555555559</v>
      </c>
      <c r="BH315" s="59">
        <f t="shared" si="506"/>
        <v>0.42173611111111114</v>
      </c>
      <c r="BI315" s="31">
        <f t="shared" si="507"/>
        <v>4.6900000000000119</v>
      </c>
      <c r="BJ315" s="61">
        <f t="shared" ref="BJ315:BM315" si="592">IF($AJ314="t",IF(AM313=0,0,$BI315/AM313),IF(AM314=0,0,$BI315/AM314))</f>
        <v>0.10659090909090936</v>
      </c>
      <c r="BK315" s="61">
        <f t="shared" si="592"/>
        <v>9.0192307692307919E-2</v>
      </c>
      <c r="BL315" s="61">
        <f t="shared" si="592"/>
        <v>7.816666666666687E-2</v>
      </c>
      <c r="BM315" s="61">
        <f t="shared" si="592"/>
        <v>6.8970588235294297E-2</v>
      </c>
      <c r="BN315" s="62">
        <f t="shared" si="509"/>
        <v>0</v>
      </c>
      <c r="BO315" s="62">
        <f t="shared" si="510"/>
        <v>6</v>
      </c>
      <c r="BP315" s="62">
        <f t="shared" si="511"/>
        <v>24</v>
      </c>
      <c r="BQ315" s="62">
        <f t="shared" si="512"/>
        <v>0</v>
      </c>
      <c r="BR315" s="62">
        <f t="shared" si="513"/>
        <v>5</v>
      </c>
      <c r="BS315" s="62">
        <f t="shared" si="514"/>
        <v>25</v>
      </c>
      <c r="BT315" s="62">
        <f t="shared" si="515"/>
        <v>0</v>
      </c>
      <c r="BU315" s="62">
        <f t="shared" si="516"/>
        <v>4</v>
      </c>
      <c r="BV315" s="62">
        <f t="shared" si="517"/>
        <v>41</v>
      </c>
      <c r="BW315" s="62">
        <f t="shared" si="518"/>
        <v>0</v>
      </c>
      <c r="BX315" s="62">
        <f t="shared" si="519"/>
        <v>4</v>
      </c>
      <c r="BY315" s="62">
        <f t="shared" si="520"/>
        <v>8</v>
      </c>
      <c r="BZ315" s="63">
        <f t="shared" si="521"/>
        <v>0.37494212962962964</v>
      </c>
      <c r="CA315" s="63">
        <f t="shared" si="522"/>
        <v>0.38049768518518523</v>
      </c>
      <c r="CB315" s="63">
        <f t="shared" si="523"/>
        <v>0.37592592592592594</v>
      </c>
      <c r="CC315" s="63">
        <f t="shared" si="524"/>
        <v>0.42175925925925922</v>
      </c>
      <c r="CD315" s="63">
        <f t="shared" si="525"/>
        <v>0.41554398148148147</v>
      </c>
      <c r="CE315" s="63">
        <f t="shared" si="526"/>
        <v>0.42596064814814816</v>
      </c>
      <c r="CF315" s="63">
        <f t="shared" si="527"/>
        <v>0.42530092592592594</v>
      </c>
      <c r="CG315" s="63">
        <f t="shared" si="528"/>
        <v>0.4246064814814815</v>
      </c>
      <c r="CH315" s="36"/>
      <c r="CI315" s="36"/>
      <c r="CJ315" s="36"/>
      <c r="CK315" s="36"/>
      <c r="CL315" s="60">
        <v>60</v>
      </c>
    </row>
    <row r="316" spans="1:90" ht="26.25" customHeight="1" x14ac:dyDescent="0.25">
      <c r="A316" s="37">
        <v>41</v>
      </c>
      <c r="B316" s="38"/>
      <c r="C316" s="39"/>
      <c r="D316" s="39"/>
      <c r="E316" s="39"/>
      <c r="F316" s="42"/>
      <c r="G316" s="40">
        <v>93.49</v>
      </c>
      <c r="H316" s="41">
        <f t="shared" si="585"/>
        <v>97.91</v>
      </c>
      <c r="I316" s="42">
        <v>97.859999999999985</v>
      </c>
      <c r="J316" s="43">
        <f t="shared" si="582"/>
        <v>-7.1530758226044753E-4</v>
      </c>
      <c r="K316" s="44">
        <f t="shared" si="583"/>
        <v>-7.000000000000739E-2</v>
      </c>
      <c r="L316" s="45" t="s">
        <v>81</v>
      </c>
      <c r="M316" s="126" t="s">
        <v>1231</v>
      </c>
      <c r="N316" s="46">
        <f t="shared" si="484"/>
        <v>97.929999999999993</v>
      </c>
      <c r="O316" s="46">
        <f t="shared" si="549"/>
        <v>-0.03</v>
      </c>
      <c r="P316" s="42">
        <v>97.97999999999999</v>
      </c>
      <c r="Q316" s="46">
        <f t="shared" si="550"/>
        <v>4.3499999999999996</v>
      </c>
      <c r="R316" s="39">
        <v>93.55</v>
      </c>
      <c r="S316" s="46">
        <f t="shared" si="551"/>
        <v>4.1499999999999995</v>
      </c>
      <c r="T316" s="40">
        <v>93.789999999999992</v>
      </c>
      <c r="U316" s="47" t="str">
        <f t="shared" si="571"/>
        <v/>
      </c>
      <c r="V316" s="47" t="str">
        <f t="shared" si="572"/>
        <v/>
      </c>
      <c r="W316" s="48"/>
      <c r="X316" s="48"/>
      <c r="Y316" s="48"/>
      <c r="Z316" s="48"/>
      <c r="AA316" s="48"/>
      <c r="AB316" s="48"/>
      <c r="AC316" s="49"/>
      <c r="AD316" s="49"/>
      <c r="AE316" s="51">
        <f t="shared" si="486"/>
        <v>41</v>
      </c>
      <c r="AF316" s="51" t="str">
        <f t="shared" si="487"/>
        <v/>
      </c>
      <c r="AG316" s="51" t="str">
        <f t="shared" si="488"/>
        <v/>
      </c>
      <c r="AH316" s="51" t="str">
        <f t="shared" si="489"/>
        <v/>
      </c>
      <c r="AI316" s="52">
        <f t="shared" si="490"/>
        <v>97.91</v>
      </c>
      <c r="AJ316" s="68"/>
      <c r="AK316" s="53"/>
      <c r="AL316" s="52"/>
      <c r="AM316" s="53">
        <f t="shared" si="492"/>
        <v>44</v>
      </c>
      <c r="AN316" s="53">
        <f>IF(AJ316&lt;&gt;"",IF(AJ316="o",VLOOKUP(AM316,OpenSect!$A$1:$D$11,2),IF(AJ316="u",VLOOKUP(AM316,UpHill!$A$1:$D$35,2),IF(AJ316="d",VLOOKUP(AM316,DownHill!$A$3:$D$29,2),IF(AJ316="f",VLOOKUP(AM316,FlatUnd!$A$2:$D$30,2),IF(AJ316="t",VLOOKUP(AM316,TimeAdd!$A$1:$D$176,2),IF(AJ316="l",VLOOKUP(AM316,SLimit!$A$1:$D$8,2),AN315)))))),AN315)</f>
        <v>52</v>
      </c>
      <c r="AO316" s="53">
        <f>IF(AJ316&lt;&gt;"",IF(AJ316="o",VLOOKUP(AM316,OpenSect!$A$1:$D$11,3),IF(AJ316="u",VLOOKUP(AM316,UpHill!$A$1:$D$35,3),IF(AJ316="d",VLOOKUP(AM316,DownHill!$A$3:$D$29,3),IF(AJ316="f",VLOOKUP(AM316,FlatUnd!$A$2:$D$30,3),IF(AJ316="t",VLOOKUP(AM316,TimeAdd!$A$1:$D$18,3),IF(AJ316="l",VLOOKUP(AM316,SLimit!$A$1:$D$8,3),AO315)))))),AO315)</f>
        <v>60</v>
      </c>
      <c r="AP316" s="53">
        <f>IF(AJ316&lt;&gt;"",IF(AJ316="o",VLOOKUP(AM316,OpenSect!$A$1:$D$11,4),IF(AJ316="u",VLOOKUP(AM316,UpHill!$A$1:$D$35,4),IF(AJ316="d",VLOOKUP(AM316,DownHill!$A$3:$D$29,4),IF(AJ316="f",VLOOKUP(AM316,FlatUnd!$A$2:$D$30,4),IF(AJ316="t",VLOOKUP(AM316,TimeAdd!$A$1:$D$18,4),IF(AJ316="l",VLOOKUP(AM316,SLimit!$A$1:$D$8,4),AP315)))))),AP315)</f>
        <v>68</v>
      </c>
      <c r="AQ316" s="53" t="str">
        <f t="shared" si="493"/>
        <v>80</v>
      </c>
      <c r="AR316" s="54" t="str">
        <f t="shared" si="494"/>
        <v>5km Stone</v>
      </c>
      <c r="AS316" s="55"/>
      <c r="AT316" s="55"/>
      <c r="AU316" s="56">
        <f>IF(GroupStTimes!$A$8=0,MIN(CB316,CD316,CF316),MIN(BZ316,CB316,CD316,CF316))</f>
        <v>0.37508101851851855</v>
      </c>
      <c r="AV316" s="56">
        <f>IF(GroupStTimes!$A$8=0,MAX(CC316,CE316,CG316),MAX(CA316,CC316,CE316,CG316))</f>
        <v>0.42606481481481484</v>
      </c>
      <c r="AW316" s="57" t="str">
        <f t="shared" si="495"/>
        <v/>
      </c>
      <c r="AX316" s="58" t="str">
        <f t="shared" si="496"/>
        <v/>
      </c>
      <c r="AY316" s="58" t="str">
        <f t="shared" si="497"/>
        <v/>
      </c>
      <c r="AZ316" s="31">
        <f t="shared" si="498"/>
        <v>93.07</v>
      </c>
      <c r="BA316" s="59">
        <f t="shared" si="499"/>
        <v>0.37049768518518522</v>
      </c>
      <c r="BB316" s="59">
        <f t="shared" si="500"/>
        <v>0.37605324074074081</v>
      </c>
      <c r="BC316" s="59">
        <f t="shared" si="501"/>
        <v>0.37216435185185187</v>
      </c>
      <c r="BD316" s="59">
        <f t="shared" si="502"/>
        <v>0.41799768518518515</v>
      </c>
      <c r="BE316" s="59">
        <f t="shared" si="503"/>
        <v>0.41229166666666667</v>
      </c>
      <c r="BF316" s="59">
        <f t="shared" si="504"/>
        <v>0.42270833333333335</v>
      </c>
      <c r="BG316" s="59">
        <f t="shared" si="505"/>
        <v>0.42243055555555559</v>
      </c>
      <c r="BH316" s="59">
        <f t="shared" si="506"/>
        <v>0.42173611111111114</v>
      </c>
      <c r="BI316" s="31">
        <f t="shared" si="507"/>
        <v>4.8400000000000034</v>
      </c>
      <c r="BJ316" s="61">
        <f t="shared" ref="BJ316:BM316" si="593">IF($AJ315="t",IF(AM314=0,0,$BI316/AM314),IF(AM315=0,0,$BI316/AM315))</f>
        <v>0.11000000000000008</v>
      </c>
      <c r="BK316" s="61">
        <f t="shared" si="593"/>
        <v>9.307692307692314E-2</v>
      </c>
      <c r="BL316" s="61">
        <f t="shared" si="593"/>
        <v>8.066666666666672E-2</v>
      </c>
      <c r="BM316" s="61">
        <f t="shared" si="593"/>
        <v>7.1176470588235341E-2</v>
      </c>
      <c r="BN316" s="62">
        <f t="shared" si="509"/>
        <v>0</v>
      </c>
      <c r="BO316" s="62">
        <f t="shared" si="510"/>
        <v>6</v>
      </c>
      <c r="BP316" s="62">
        <f t="shared" si="511"/>
        <v>36</v>
      </c>
      <c r="BQ316" s="62">
        <f t="shared" si="512"/>
        <v>0</v>
      </c>
      <c r="BR316" s="62">
        <f t="shared" si="513"/>
        <v>5</v>
      </c>
      <c r="BS316" s="62">
        <f t="shared" si="514"/>
        <v>35</v>
      </c>
      <c r="BT316" s="62">
        <f t="shared" si="515"/>
        <v>0</v>
      </c>
      <c r="BU316" s="62">
        <f t="shared" si="516"/>
        <v>4</v>
      </c>
      <c r="BV316" s="62">
        <f t="shared" si="517"/>
        <v>50</v>
      </c>
      <c r="BW316" s="62">
        <f t="shared" si="518"/>
        <v>0</v>
      </c>
      <c r="BX316" s="62">
        <f t="shared" si="519"/>
        <v>4</v>
      </c>
      <c r="BY316" s="62">
        <f t="shared" si="520"/>
        <v>16</v>
      </c>
      <c r="BZ316" s="63">
        <f t="shared" si="521"/>
        <v>0.37508101851851855</v>
      </c>
      <c r="CA316" s="63">
        <f t="shared" si="522"/>
        <v>0.38063657407407414</v>
      </c>
      <c r="CB316" s="63">
        <f t="shared" si="523"/>
        <v>0.37604166666666666</v>
      </c>
      <c r="CC316" s="63">
        <f t="shared" si="524"/>
        <v>0.42187499999999994</v>
      </c>
      <c r="CD316" s="63">
        <f t="shared" si="525"/>
        <v>0.41564814814814816</v>
      </c>
      <c r="CE316" s="63">
        <f t="shared" si="526"/>
        <v>0.42606481481481484</v>
      </c>
      <c r="CF316" s="63">
        <f t="shared" si="527"/>
        <v>0.42539351851851853</v>
      </c>
      <c r="CG316" s="63">
        <f t="shared" si="528"/>
        <v>0.42469907407407409</v>
      </c>
      <c r="CH316" s="36"/>
      <c r="CI316" s="36"/>
      <c r="CJ316" s="36"/>
      <c r="CK316" s="36"/>
      <c r="CL316" s="60">
        <v>60</v>
      </c>
    </row>
    <row r="317" spans="1:90" ht="40.5" x14ac:dyDescent="0.25">
      <c r="A317" s="37">
        <v>41</v>
      </c>
      <c r="B317" s="38"/>
      <c r="C317" s="39"/>
      <c r="D317" s="39"/>
      <c r="E317" s="39"/>
      <c r="F317" s="42"/>
      <c r="G317" s="40">
        <v>93.5</v>
      </c>
      <c r="H317" s="41">
        <f t="shared" si="585"/>
        <v>97.92</v>
      </c>
      <c r="I317" s="42">
        <v>97.86999999999999</v>
      </c>
      <c r="J317" s="43">
        <f t="shared" si="582"/>
        <v>-7.152344947381384E-4</v>
      </c>
      <c r="K317" s="44">
        <f t="shared" si="583"/>
        <v>-7.00000000000216E-2</v>
      </c>
      <c r="L317" s="45" t="s">
        <v>232</v>
      </c>
      <c r="M317" s="126" t="s">
        <v>1231</v>
      </c>
      <c r="N317" s="46">
        <f t="shared" si="484"/>
        <v>97.940000000000012</v>
      </c>
      <c r="O317" s="46">
        <f t="shared" si="549"/>
        <v>-0.03</v>
      </c>
      <c r="P317" s="42">
        <v>97.99</v>
      </c>
      <c r="Q317" s="46">
        <f t="shared" si="550"/>
        <v>4.3499999999999996</v>
      </c>
      <c r="R317" s="39">
        <v>93.56</v>
      </c>
      <c r="S317" s="46">
        <f t="shared" si="551"/>
        <v>4.1499999999999995</v>
      </c>
      <c r="T317" s="40">
        <v>93.800000000000011</v>
      </c>
      <c r="U317" s="47" t="str">
        <f t="shared" si="571"/>
        <v/>
      </c>
      <c r="V317" s="47" t="str">
        <f t="shared" si="572"/>
        <v/>
      </c>
      <c r="W317" s="48"/>
      <c r="X317" s="48"/>
      <c r="Y317" s="48"/>
      <c r="Z317" s="48"/>
      <c r="AA317" s="48"/>
      <c r="AB317" s="48"/>
      <c r="AC317" s="49"/>
      <c r="AD317" s="49"/>
      <c r="AE317" s="51">
        <f t="shared" si="486"/>
        <v>41</v>
      </c>
      <c r="AF317" s="51" t="str">
        <f t="shared" si="487"/>
        <v/>
      </c>
      <c r="AG317" s="51" t="str">
        <f t="shared" si="488"/>
        <v/>
      </c>
      <c r="AH317" s="51" t="str">
        <f t="shared" si="489"/>
        <v/>
      </c>
      <c r="AI317" s="52">
        <f t="shared" si="490"/>
        <v>97.92</v>
      </c>
      <c r="AJ317" s="68"/>
      <c r="AK317" s="53"/>
      <c r="AL317" s="52"/>
      <c r="AM317" s="53">
        <f t="shared" si="492"/>
        <v>44</v>
      </c>
      <c r="AN317" s="53">
        <f>IF(AJ317&lt;&gt;"",IF(AJ317="o",VLOOKUP(AM317,OpenSect!$A$1:$D$11,2),IF(AJ317="u",VLOOKUP(AM317,UpHill!$A$1:$D$35,2),IF(AJ317="d",VLOOKUP(AM317,DownHill!$A$3:$D$29,2),IF(AJ317="f",VLOOKUP(AM317,FlatUnd!$A$2:$D$30,2),IF(AJ317="t",VLOOKUP(AM317,TimeAdd!$A$1:$D$176,2),IF(AJ317="l",VLOOKUP(AM317,SLimit!$A$1:$D$8,2),AN316)))))),AN316)</f>
        <v>52</v>
      </c>
      <c r="AO317" s="53">
        <f>IF(AJ317&lt;&gt;"",IF(AJ317="o",VLOOKUP(AM317,OpenSect!$A$1:$D$11,3),IF(AJ317="u",VLOOKUP(AM317,UpHill!$A$1:$D$35,3),IF(AJ317="d",VLOOKUP(AM317,DownHill!$A$3:$D$29,3),IF(AJ317="f",VLOOKUP(AM317,FlatUnd!$A$2:$D$30,3),IF(AJ317="t",VLOOKUP(AM317,TimeAdd!$A$1:$D$18,3),IF(AJ317="l",VLOOKUP(AM317,SLimit!$A$1:$D$8,3),AO316)))))),AO316)</f>
        <v>60</v>
      </c>
      <c r="AP317" s="53">
        <f>IF(AJ317&lt;&gt;"",IF(AJ317="o",VLOOKUP(AM317,OpenSect!$A$1:$D$11,4),IF(AJ317="u",VLOOKUP(AM317,UpHill!$A$1:$D$35,4),IF(AJ317="d",VLOOKUP(AM317,DownHill!$A$3:$D$29,4),IF(AJ317="f",VLOOKUP(AM317,FlatUnd!$A$2:$D$30,4),IF(AJ317="t",VLOOKUP(AM317,TimeAdd!$A$1:$D$18,4),IF(AJ317="l",VLOOKUP(AM317,SLimit!$A$1:$D$8,4),AP316)))))),AP316)</f>
        <v>68</v>
      </c>
      <c r="AQ317" s="53" t="str">
        <f t="shared" si="493"/>
        <v>80</v>
      </c>
      <c r="AR317" s="54" t="str">
        <f t="shared" si="494"/>
        <v>R103 Lions River {Straight} / (N3) [Toll route][Highway] 107, Howick {Right}</v>
      </c>
      <c r="AS317" s="55"/>
      <c r="AT317" s="55"/>
      <c r="AU317" s="56">
        <f>IF(GroupStTimes!$A$8=0,MIN(CB317,CD317,CF317),MIN(BZ317,CB317,CD317,CF317))</f>
        <v>0.37509259259259264</v>
      </c>
      <c r="AV317" s="56">
        <f>IF(GroupStTimes!$A$8=0,MAX(CC317,CE317,CG317),MAX(CA317,CC317,CE317,CG317))</f>
        <v>0.42607638888888894</v>
      </c>
      <c r="AW317" s="57" t="str">
        <f t="shared" si="495"/>
        <v/>
      </c>
      <c r="AX317" s="58" t="str">
        <f t="shared" si="496"/>
        <v/>
      </c>
      <c r="AY317" s="58" t="str">
        <f t="shared" si="497"/>
        <v/>
      </c>
      <c r="AZ317" s="31">
        <f t="shared" si="498"/>
        <v>93.07</v>
      </c>
      <c r="BA317" s="59">
        <f t="shared" si="499"/>
        <v>0.37049768518518522</v>
      </c>
      <c r="BB317" s="59">
        <f t="shared" si="500"/>
        <v>0.37605324074074081</v>
      </c>
      <c r="BC317" s="59">
        <f t="shared" si="501"/>
        <v>0.37216435185185187</v>
      </c>
      <c r="BD317" s="59">
        <f t="shared" si="502"/>
        <v>0.41799768518518515</v>
      </c>
      <c r="BE317" s="59">
        <f t="shared" si="503"/>
        <v>0.41229166666666667</v>
      </c>
      <c r="BF317" s="59">
        <f t="shared" si="504"/>
        <v>0.42270833333333335</v>
      </c>
      <c r="BG317" s="59">
        <f t="shared" si="505"/>
        <v>0.42243055555555559</v>
      </c>
      <c r="BH317" s="59">
        <f t="shared" si="506"/>
        <v>0.42173611111111114</v>
      </c>
      <c r="BI317" s="31">
        <f t="shared" si="507"/>
        <v>4.8500000000000085</v>
      </c>
      <c r="BJ317" s="61">
        <f t="shared" ref="BJ317:BM317" si="594">IF($AJ316="t",IF(AM315=0,0,$BI317/AM315),IF(AM316=0,0,$BI317/AM316))</f>
        <v>0.11022727272727292</v>
      </c>
      <c r="BK317" s="61">
        <f t="shared" si="594"/>
        <v>9.3269230769230937E-2</v>
      </c>
      <c r="BL317" s="61">
        <f t="shared" si="594"/>
        <v>8.0833333333333479E-2</v>
      </c>
      <c r="BM317" s="61">
        <f t="shared" si="594"/>
        <v>7.1323529411764827E-2</v>
      </c>
      <c r="BN317" s="62">
        <f t="shared" si="509"/>
        <v>0</v>
      </c>
      <c r="BO317" s="62">
        <f t="shared" si="510"/>
        <v>6</v>
      </c>
      <c r="BP317" s="62">
        <f t="shared" si="511"/>
        <v>37</v>
      </c>
      <c r="BQ317" s="62">
        <f t="shared" si="512"/>
        <v>0</v>
      </c>
      <c r="BR317" s="62">
        <f t="shared" si="513"/>
        <v>5</v>
      </c>
      <c r="BS317" s="62">
        <f t="shared" si="514"/>
        <v>36</v>
      </c>
      <c r="BT317" s="62">
        <f t="shared" si="515"/>
        <v>0</v>
      </c>
      <c r="BU317" s="62">
        <f t="shared" si="516"/>
        <v>4</v>
      </c>
      <c r="BV317" s="62">
        <f t="shared" si="517"/>
        <v>51</v>
      </c>
      <c r="BW317" s="62">
        <f t="shared" si="518"/>
        <v>0</v>
      </c>
      <c r="BX317" s="62">
        <f t="shared" si="519"/>
        <v>4</v>
      </c>
      <c r="BY317" s="62">
        <f t="shared" si="520"/>
        <v>17</v>
      </c>
      <c r="BZ317" s="63">
        <f t="shared" si="521"/>
        <v>0.37509259259259264</v>
      </c>
      <c r="CA317" s="63">
        <f t="shared" si="522"/>
        <v>0.38064814814814824</v>
      </c>
      <c r="CB317" s="63">
        <f t="shared" si="523"/>
        <v>0.37605324074074076</v>
      </c>
      <c r="CC317" s="63">
        <f t="shared" si="524"/>
        <v>0.42188657407407404</v>
      </c>
      <c r="CD317" s="63">
        <f t="shared" si="525"/>
        <v>0.41565972222222225</v>
      </c>
      <c r="CE317" s="63">
        <f t="shared" si="526"/>
        <v>0.42607638888888894</v>
      </c>
      <c r="CF317" s="63">
        <f t="shared" si="527"/>
        <v>0.42540509259259263</v>
      </c>
      <c r="CG317" s="63">
        <f t="shared" si="528"/>
        <v>0.42471064814814818</v>
      </c>
      <c r="CH317" s="36"/>
      <c r="CI317" s="36"/>
      <c r="CJ317" s="36"/>
      <c r="CK317" s="36"/>
      <c r="CL317" s="60">
        <v>60</v>
      </c>
    </row>
    <row r="318" spans="1:90" ht="40.5" x14ac:dyDescent="0.25">
      <c r="A318" s="37">
        <v>42</v>
      </c>
      <c r="B318" s="38"/>
      <c r="C318" s="39"/>
      <c r="D318" s="39"/>
      <c r="E318" s="39"/>
      <c r="F318" s="42"/>
      <c r="G318" s="40">
        <v>93.76</v>
      </c>
      <c r="H318" s="41">
        <f t="shared" si="585"/>
        <v>98.17</v>
      </c>
      <c r="I318" s="42">
        <v>98.12</v>
      </c>
      <c r="J318" s="43">
        <f t="shared" si="582"/>
        <v>-7.1341214838980215E-4</v>
      </c>
      <c r="K318" s="44">
        <f t="shared" si="583"/>
        <v>-7.000000000000739E-2</v>
      </c>
      <c r="L318" s="45" t="s">
        <v>233</v>
      </c>
      <c r="M318" s="126" t="s">
        <v>1231</v>
      </c>
      <c r="N318" s="46">
        <f t="shared" si="484"/>
        <v>98.190000000000012</v>
      </c>
      <c r="O318" s="46">
        <f t="shared" si="549"/>
        <v>-0.03</v>
      </c>
      <c r="P318" s="42">
        <v>98.240000000000009</v>
      </c>
      <c r="Q318" s="46">
        <f t="shared" si="550"/>
        <v>4.3499999999999996</v>
      </c>
      <c r="R318" s="39">
        <v>93.81</v>
      </c>
      <c r="S318" s="46">
        <f t="shared" si="551"/>
        <v>4.1499999999999995</v>
      </c>
      <c r="T318" s="40">
        <v>94.050000000000011</v>
      </c>
      <c r="U318" s="47" t="str">
        <f t="shared" si="571"/>
        <v/>
      </c>
      <c r="V318" s="47" t="str">
        <f t="shared" si="572"/>
        <v/>
      </c>
      <c r="W318" s="48"/>
      <c r="X318" s="48"/>
      <c r="Y318" s="48"/>
      <c r="Z318" s="48"/>
      <c r="AA318" s="48"/>
      <c r="AB318" s="48"/>
      <c r="AC318" s="49"/>
      <c r="AD318" s="49"/>
      <c r="AE318" s="51">
        <f t="shared" si="486"/>
        <v>42</v>
      </c>
      <c r="AF318" s="51" t="str">
        <f t="shared" si="487"/>
        <v/>
      </c>
      <c r="AG318" s="51" t="str">
        <f t="shared" si="488"/>
        <v/>
      </c>
      <c r="AH318" s="51" t="str">
        <f t="shared" si="489"/>
        <v/>
      </c>
      <c r="AI318" s="52">
        <f t="shared" si="490"/>
        <v>98.17</v>
      </c>
      <c r="AJ318" s="68"/>
      <c r="AK318" s="53"/>
      <c r="AL318" s="52"/>
      <c r="AM318" s="53">
        <f t="shared" si="492"/>
        <v>44</v>
      </c>
      <c r="AN318" s="53">
        <f>IF(AJ318&lt;&gt;"",IF(AJ318="o",VLOOKUP(AM318,OpenSect!$A$1:$D$11,2),IF(AJ318="u",VLOOKUP(AM318,UpHill!$A$1:$D$35,2),IF(AJ318="d",VLOOKUP(AM318,DownHill!$A$3:$D$29,2),IF(AJ318="f",VLOOKUP(AM318,FlatUnd!$A$2:$D$30,2),IF(AJ318="t",VLOOKUP(AM318,TimeAdd!$A$1:$D$176,2),IF(AJ318="l",VLOOKUP(AM318,SLimit!$A$1:$D$8,2),AN317)))))),AN317)</f>
        <v>52</v>
      </c>
      <c r="AO318" s="53">
        <f>IF(AJ318&lt;&gt;"",IF(AJ318="o",VLOOKUP(AM318,OpenSect!$A$1:$D$11,3),IF(AJ318="u",VLOOKUP(AM318,UpHill!$A$1:$D$35,3),IF(AJ318="d",VLOOKUP(AM318,DownHill!$A$3:$D$29,3),IF(AJ318="f",VLOOKUP(AM318,FlatUnd!$A$2:$D$30,3),IF(AJ318="t",VLOOKUP(AM318,TimeAdd!$A$1:$D$18,3),IF(AJ318="l",VLOOKUP(AM318,SLimit!$A$1:$D$8,3),AO317)))))),AO317)</f>
        <v>60</v>
      </c>
      <c r="AP318" s="53">
        <f>IF(AJ318&lt;&gt;"",IF(AJ318="o",VLOOKUP(AM318,OpenSect!$A$1:$D$11,4),IF(AJ318="u",VLOOKUP(AM318,UpHill!$A$1:$D$35,4),IF(AJ318="d",VLOOKUP(AM318,DownHill!$A$3:$D$29,4),IF(AJ318="f",VLOOKUP(AM318,FlatUnd!$A$2:$D$30,4),IF(AJ318="t",VLOOKUP(AM318,TimeAdd!$A$1:$D$18,4),IF(AJ318="l",VLOOKUP(AM318,SLimit!$A$1:$D$8,4),AP317)))))),AP317)</f>
        <v>68</v>
      </c>
      <c r="AQ318" s="53" t="str">
        <f t="shared" si="493"/>
        <v>80</v>
      </c>
      <c r="AR318" s="54" t="str">
        <f t="shared" si="494"/>
        <v>(N3) [Toll Route] [Highway] 107, Howick {Right}</v>
      </c>
      <c r="AS318" s="55"/>
      <c r="AT318" s="55"/>
      <c r="AU318" s="56">
        <f>IF(GroupStTimes!$A$8=0,MIN(CB318,CD318,CF318),MIN(BZ318,CB318,CD318,CF318))</f>
        <v>0.37532407407407409</v>
      </c>
      <c r="AV318" s="56">
        <f>IF(GroupStTimes!$A$8=0,MAX(CC318,CE318,CG318),MAX(CA318,CC318,CE318,CG318))</f>
        <v>0.42625000000000002</v>
      </c>
      <c r="AW318" s="57" t="str">
        <f t="shared" si="495"/>
        <v/>
      </c>
      <c r="AX318" s="58" t="str">
        <f t="shared" si="496"/>
        <v/>
      </c>
      <c r="AY318" s="58" t="str">
        <f t="shared" si="497"/>
        <v/>
      </c>
      <c r="AZ318" s="31">
        <f t="shared" si="498"/>
        <v>93.07</v>
      </c>
      <c r="BA318" s="59">
        <f t="shared" si="499"/>
        <v>0.37049768518518522</v>
      </c>
      <c r="BB318" s="59">
        <f t="shared" si="500"/>
        <v>0.37605324074074081</v>
      </c>
      <c r="BC318" s="59">
        <f t="shared" si="501"/>
        <v>0.37216435185185187</v>
      </c>
      <c r="BD318" s="59">
        <f t="shared" si="502"/>
        <v>0.41799768518518515</v>
      </c>
      <c r="BE318" s="59">
        <f t="shared" si="503"/>
        <v>0.41229166666666667</v>
      </c>
      <c r="BF318" s="59">
        <f t="shared" si="504"/>
        <v>0.42270833333333335</v>
      </c>
      <c r="BG318" s="59">
        <f t="shared" si="505"/>
        <v>0.42243055555555559</v>
      </c>
      <c r="BH318" s="59">
        <f t="shared" si="506"/>
        <v>0.42173611111111114</v>
      </c>
      <c r="BI318" s="31">
        <f t="shared" si="507"/>
        <v>5.1000000000000085</v>
      </c>
      <c r="BJ318" s="61">
        <f t="shared" ref="BJ318:BM318" si="595">IF($AJ317="t",IF(AM316=0,0,$BI318/AM316),IF(AM317=0,0,$BI318/AM317))</f>
        <v>0.1159090909090911</v>
      </c>
      <c r="BK318" s="61">
        <f t="shared" si="595"/>
        <v>9.8076923076923242E-2</v>
      </c>
      <c r="BL318" s="61">
        <f t="shared" si="595"/>
        <v>8.5000000000000145E-2</v>
      </c>
      <c r="BM318" s="61">
        <f t="shared" si="595"/>
        <v>7.5000000000000122E-2</v>
      </c>
      <c r="BN318" s="62">
        <f t="shared" si="509"/>
        <v>0</v>
      </c>
      <c r="BO318" s="62">
        <f t="shared" si="510"/>
        <v>6</v>
      </c>
      <c r="BP318" s="62">
        <f t="shared" si="511"/>
        <v>57</v>
      </c>
      <c r="BQ318" s="62">
        <f t="shared" si="512"/>
        <v>0</v>
      </c>
      <c r="BR318" s="62">
        <f t="shared" si="513"/>
        <v>5</v>
      </c>
      <c r="BS318" s="62">
        <f t="shared" si="514"/>
        <v>53</v>
      </c>
      <c r="BT318" s="62">
        <f t="shared" si="515"/>
        <v>0</v>
      </c>
      <c r="BU318" s="62">
        <f t="shared" si="516"/>
        <v>5</v>
      </c>
      <c r="BV318" s="62">
        <f t="shared" si="517"/>
        <v>6</v>
      </c>
      <c r="BW318" s="62">
        <f t="shared" si="518"/>
        <v>0</v>
      </c>
      <c r="BX318" s="62">
        <f t="shared" si="519"/>
        <v>4</v>
      </c>
      <c r="BY318" s="62">
        <f t="shared" si="520"/>
        <v>30</v>
      </c>
      <c r="BZ318" s="63">
        <f t="shared" si="521"/>
        <v>0.37532407407407409</v>
      </c>
      <c r="CA318" s="63">
        <f t="shared" si="522"/>
        <v>0.38087962962962968</v>
      </c>
      <c r="CB318" s="63">
        <f t="shared" si="523"/>
        <v>0.37625000000000003</v>
      </c>
      <c r="CC318" s="63">
        <f t="shared" si="524"/>
        <v>0.42208333333333331</v>
      </c>
      <c r="CD318" s="63">
        <f t="shared" si="525"/>
        <v>0.41583333333333333</v>
      </c>
      <c r="CE318" s="63">
        <f t="shared" si="526"/>
        <v>0.42625000000000002</v>
      </c>
      <c r="CF318" s="63">
        <f t="shared" si="527"/>
        <v>0.42555555555555558</v>
      </c>
      <c r="CG318" s="63">
        <f t="shared" si="528"/>
        <v>0.42486111111111113</v>
      </c>
      <c r="CH318" s="36"/>
      <c r="CI318" s="36"/>
      <c r="CJ318" s="36"/>
      <c r="CK318" s="36"/>
      <c r="CL318" s="60">
        <v>60</v>
      </c>
    </row>
    <row r="319" spans="1:90" ht="40.5" x14ac:dyDescent="0.25">
      <c r="A319" s="37">
        <v>42</v>
      </c>
      <c r="B319" s="38"/>
      <c r="C319" s="39" t="s">
        <v>58</v>
      </c>
      <c r="D319" s="39"/>
      <c r="E319" s="39"/>
      <c r="F319" s="42"/>
      <c r="G319" s="40">
        <v>93.91</v>
      </c>
      <c r="H319" s="41">
        <f t="shared" si="585"/>
        <v>98.33</v>
      </c>
      <c r="I319" s="42">
        <v>98.27</v>
      </c>
      <c r="J319" s="43">
        <f t="shared" si="582"/>
        <v>-8.1408364709486625E-4</v>
      </c>
      <c r="K319" s="44">
        <f t="shared" si="583"/>
        <v>-8.0000000000012506E-2</v>
      </c>
      <c r="L319" s="45" t="s">
        <v>234</v>
      </c>
      <c r="M319" s="126" t="s">
        <v>1231</v>
      </c>
      <c r="N319" s="46">
        <f t="shared" si="484"/>
        <v>98.350000000000009</v>
      </c>
      <c r="O319" s="46">
        <f t="shared" si="549"/>
        <v>-0.03</v>
      </c>
      <c r="P319" s="42">
        <v>98.399999999999991</v>
      </c>
      <c r="Q319" s="46">
        <f t="shared" si="550"/>
        <v>4.3499999999999996</v>
      </c>
      <c r="R319" s="39">
        <v>93.97</v>
      </c>
      <c r="S319" s="46">
        <f t="shared" si="551"/>
        <v>4.1499999999999995</v>
      </c>
      <c r="T319" s="40">
        <v>94.210000000000008</v>
      </c>
      <c r="U319" s="47">
        <f t="shared" si="571"/>
        <v>29.479389999999999</v>
      </c>
      <c r="V319" s="47">
        <f t="shared" si="572"/>
        <v>30.17652</v>
      </c>
      <c r="W319" s="48">
        <v>29.479369999999999</v>
      </c>
      <c r="X319" s="48">
        <v>30.17652</v>
      </c>
      <c r="Y319" s="48">
        <v>29.479340000000001</v>
      </c>
      <c r="Z319" s="48">
        <v>30.176500000000001</v>
      </c>
      <c r="AA319" s="48">
        <v>29.479420000000001</v>
      </c>
      <c r="AB319" s="48">
        <v>30.17652</v>
      </c>
      <c r="AC319" s="48">
        <v>29.479420000000001</v>
      </c>
      <c r="AD319" s="48">
        <v>30.17652</v>
      </c>
      <c r="AE319" s="51">
        <f t="shared" si="486"/>
        <v>42</v>
      </c>
      <c r="AF319" s="51" t="str">
        <f t="shared" si="487"/>
        <v/>
      </c>
      <c r="AG319" s="51" t="str">
        <f t="shared" si="488"/>
        <v>m</v>
      </c>
      <c r="AH319" s="51" t="str">
        <f t="shared" si="489"/>
        <v/>
      </c>
      <c r="AI319" s="52">
        <f t="shared" si="490"/>
        <v>98.33</v>
      </c>
      <c r="AJ319" s="68" t="s">
        <v>58</v>
      </c>
      <c r="AK319" s="53"/>
      <c r="AL319" s="52"/>
      <c r="AM319" s="53">
        <f t="shared" si="492"/>
        <v>44</v>
      </c>
      <c r="AN319" s="53">
        <f>IF(AJ319&lt;&gt;"",IF(AJ319="o",VLOOKUP(AM319,OpenSect!$A$1:$D$11,2),IF(AJ319="u",VLOOKUP(AM319,UpHill!$A$1:$D$35,2),IF(AJ319="d",VLOOKUP(AM319,DownHill!$A$3:$D$29,2),IF(AJ319="f",VLOOKUP(AM319,FlatUnd!$A$2:$D$30,2),IF(AJ319="t",VLOOKUP(AM319,TimeAdd!$A$1:$D$176,2),IF(AJ319="l",VLOOKUP(AM319,SLimit!$A$1:$D$8,2),AN318)))))),AN318)</f>
        <v>52</v>
      </c>
      <c r="AO319" s="53">
        <f>IF(AJ319&lt;&gt;"",IF(AJ319="o",VLOOKUP(AM319,OpenSect!$A$1:$D$11,3),IF(AJ319="u",VLOOKUP(AM319,UpHill!$A$1:$D$35,3),IF(AJ319="d",VLOOKUP(AM319,DownHill!$A$3:$D$29,3),IF(AJ319="f",VLOOKUP(AM319,FlatUnd!$A$2:$D$30,3),IF(AJ319="t",VLOOKUP(AM319,TimeAdd!$A$1:$D$18,3),IF(AJ319="l",VLOOKUP(AM319,SLimit!$A$1:$D$8,3),AO318)))))),AO318)</f>
        <v>60</v>
      </c>
      <c r="AP319" s="53">
        <f>IF(AJ319&lt;&gt;"",IF(AJ319="o",VLOOKUP(AM319,OpenSect!$A$1:$D$11,4),IF(AJ319="u",VLOOKUP(AM319,UpHill!$A$1:$D$35,4),IF(AJ319="d",VLOOKUP(AM319,DownHill!$A$3:$D$29,4),IF(AJ319="f",VLOOKUP(AM319,FlatUnd!$A$2:$D$30,4),IF(AJ319="t",VLOOKUP(AM319,TimeAdd!$A$1:$D$18,4),IF(AJ319="l",VLOOKUP(AM319,SLimit!$A$1:$D$8,4),AP318)))))),AP318)</f>
        <v>68</v>
      </c>
      <c r="AQ319" s="53" t="str">
        <f t="shared" si="493"/>
        <v>80</v>
      </c>
      <c r="AR319" s="54" t="str">
        <f t="shared" si="494"/>
        <v>Control. Prohibition - Stopping. Dot on Pole and Centre Line.</v>
      </c>
      <c r="AS319" s="55"/>
      <c r="AT319" s="55"/>
      <c r="AU319" s="56">
        <f>IF(GroupStTimes!$A$8=0,MIN(CB319,CD319,CF319),MIN(BZ319,CB319,CD319,CF319))</f>
        <v>0.37547453703703709</v>
      </c>
      <c r="AV319" s="56">
        <f>IF(GroupStTimes!$A$8=0,MAX(CC319,CE319,CG319),MAX(CA319,CC319,CE319,CG319))</f>
        <v>0.42636574074074074</v>
      </c>
      <c r="AW319" s="57" t="str">
        <f t="shared" si="495"/>
        <v>29.47939  30.17652</v>
      </c>
      <c r="AX319" s="58">
        <f t="shared" si="496"/>
        <v>29.479369999999999</v>
      </c>
      <c r="AY319" s="58">
        <f t="shared" si="497"/>
        <v>30.17652</v>
      </c>
      <c r="AZ319" s="31">
        <f t="shared" si="498"/>
        <v>93.07</v>
      </c>
      <c r="BA319" s="59">
        <f t="shared" si="499"/>
        <v>0.37049768518518522</v>
      </c>
      <c r="BB319" s="59">
        <f t="shared" si="500"/>
        <v>0.37605324074074081</v>
      </c>
      <c r="BC319" s="59">
        <f t="shared" si="501"/>
        <v>0.37216435185185187</v>
      </c>
      <c r="BD319" s="59">
        <f t="shared" si="502"/>
        <v>0.41799768518518515</v>
      </c>
      <c r="BE319" s="59">
        <f t="shared" si="503"/>
        <v>0.41229166666666667</v>
      </c>
      <c r="BF319" s="59">
        <f t="shared" si="504"/>
        <v>0.42270833333333335</v>
      </c>
      <c r="BG319" s="59">
        <f t="shared" si="505"/>
        <v>0.42243055555555559</v>
      </c>
      <c r="BH319" s="59">
        <f t="shared" si="506"/>
        <v>0.42173611111111114</v>
      </c>
      <c r="BI319" s="31">
        <f t="shared" si="507"/>
        <v>5.2600000000000051</v>
      </c>
      <c r="BJ319" s="61">
        <f t="shared" ref="BJ319:BM319" si="596">IF($AJ318="t",IF(AM317=0,0,$BI319/AM317),IF(AM318=0,0,$BI319/AM318))</f>
        <v>0.11954545454545466</v>
      </c>
      <c r="BK319" s="61">
        <f t="shared" si="596"/>
        <v>0.10115384615384625</v>
      </c>
      <c r="BL319" s="61">
        <f t="shared" si="596"/>
        <v>8.7666666666666754E-2</v>
      </c>
      <c r="BM319" s="61">
        <f t="shared" si="596"/>
        <v>7.7352941176470666E-2</v>
      </c>
      <c r="BN319" s="62">
        <f t="shared" si="509"/>
        <v>0</v>
      </c>
      <c r="BO319" s="62">
        <f t="shared" si="510"/>
        <v>7</v>
      </c>
      <c r="BP319" s="62">
        <f t="shared" si="511"/>
        <v>10</v>
      </c>
      <c r="BQ319" s="62">
        <f t="shared" si="512"/>
        <v>0</v>
      </c>
      <c r="BR319" s="62">
        <f t="shared" si="513"/>
        <v>6</v>
      </c>
      <c r="BS319" s="62">
        <f t="shared" si="514"/>
        <v>4</v>
      </c>
      <c r="BT319" s="62">
        <f t="shared" si="515"/>
        <v>0</v>
      </c>
      <c r="BU319" s="62">
        <f t="shared" si="516"/>
        <v>5</v>
      </c>
      <c r="BV319" s="62">
        <f t="shared" si="517"/>
        <v>16</v>
      </c>
      <c r="BW319" s="62">
        <f t="shared" si="518"/>
        <v>0</v>
      </c>
      <c r="BX319" s="62">
        <f t="shared" si="519"/>
        <v>4</v>
      </c>
      <c r="BY319" s="62">
        <f t="shared" si="520"/>
        <v>38</v>
      </c>
      <c r="BZ319" s="63">
        <f t="shared" si="521"/>
        <v>0.37547453703703709</v>
      </c>
      <c r="CA319" s="63">
        <f t="shared" si="522"/>
        <v>0.38103009259259268</v>
      </c>
      <c r="CB319" s="63">
        <f t="shared" si="523"/>
        <v>0.37637731481481485</v>
      </c>
      <c r="CC319" s="63">
        <f t="shared" si="524"/>
        <v>0.42221064814814813</v>
      </c>
      <c r="CD319" s="63">
        <f t="shared" si="525"/>
        <v>0.41594907407407405</v>
      </c>
      <c r="CE319" s="63">
        <f t="shared" si="526"/>
        <v>0.42636574074074074</v>
      </c>
      <c r="CF319" s="63">
        <f t="shared" si="527"/>
        <v>0.42564814814814816</v>
      </c>
      <c r="CG319" s="63">
        <f t="shared" si="528"/>
        <v>0.42495370370370372</v>
      </c>
      <c r="CH319" s="36"/>
      <c r="CI319" s="36"/>
      <c r="CJ319" s="36"/>
      <c r="CK319" s="36"/>
      <c r="CL319" s="60">
        <v>60</v>
      </c>
    </row>
    <row r="320" spans="1:90" ht="26.25" customHeight="1" x14ac:dyDescent="0.25">
      <c r="A320" s="37">
        <v>42</v>
      </c>
      <c r="B320" s="38"/>
      <c r="C320" s="39"/>
      <c r="D320" s="39"/>
      <c r="E320" s="39"/>
      <c r="F320" s="42"/>
      <c r="G320" s="66">
        <v>94.53</v>
      </c>
      <c r="H320" s="41">
        <f t="shared" si="585"/>
        <v>98.95</v>
      </c>
      <c r="I320" s="42">
        <v>98.88000000000001</v>
      </c>
      <c r="J320" s="43">
        <f t="shared" si="582"/>
        <v>-8.7648327939596584E-4</v>
      </c>
      <c r="K320" s="44">
        <f t="shared" si="583"/>
        <v>-8.6666666666673109E-2</v>
      </c>
      <c r="L320" s="45" t="s">
        <v>203</v>
      </c>
      <c r="M320" s="126" t="s">
        <v>1231</v>
      </c>
      <c r="N320" s="46">
        <f t="shared" si="484"/>
        <v>98.966666666666683</v>
      </c>
      <c r="O320" s="46">
        <f t="shared" si="549"/>
        <v>-0.03</v>
      </c>
      <c r="P320" s="42">
        <v>99.01</v>
      </c>
      <c r="Q320" s="46">
        <f t="shared" si="550"/>
        <v>4.3499999999999996</v>
      </c>
      <c r="R320" s="39">
        <v>94.59</v>
      </c>
      <c r="S320" s="46">
        <f t="shared" si="551"/>
        <v>4.1499999999999995</v>
      </c>
      <c r="T320" s="40">
        <v>94.830000000000013</v>
      </c>
      <c r="U320" s="47" t="str">
        <f t="shared" si="571"/>
        <v/>
      </c>
      <c r="V320" s="47" t="str">
        <f t="shared" si="572"/>
        <v/>
      </c>
      <c r="W320" s="48"/>
      <c r="X320" s="48"/>
      <c r="Y320" s="48"/>
      <c r="Z320" s="48"/>
      <c r="AA320" s="48"/>
      <c r="AB320" s="48"/>
      <c r="AC320" s="49"/>
      <c r="AD320" s="49"/>
      <c r="AE320" s="51">
        <f t="shared" si="486"/>
        <v>42</v>
      </c>
      <c r="AF320" s="51" t="str">
        <f t="shared" si="487"/>
        <v/>
      </c>
      <c r="AG320" s="51" t="str">
        <f t="shared" si="488"/>
        <v/>
      </c>
      <c r="AH320" s="51" t="str">
        <f t="shared" si="489"/>
        <v/>
      </c>
      <c r="AI320" s="52">
        <f t="shared" si="490"/>
        <v>98.95</v>
      </c>
      <c r="AJ320" s="68"/>
      <c r="AK320" s="53"/>
      <c r="AL320" s="52"/>
      <c r="AM320" s="53">
        <f t="shared" si="492"/>
        <v>44</v>
      </c>
      <c r="AN320" s="53">
        <f>IF(AJ320&lt;&gt;"",IF(AJ320="o",VLOOKUP(AM320,OpenSect!$A$1:$D$11,2),IF(AJ320="u",VLOOKUP(AM320,UpHill!$A$1:$D$35,2),IF(AJ320="d",VLOOKUP(AM320,DownHill!$A$3:$D$29,2),IF(AJ320="f",VLOOKUP(AM320,FlatUnd!$A$2:$D$30,2),IF(AJ320="t",VLOOKUP(AM320,TimeAdd!$A$1:$D$176,2),IF(AJ320="l",VLOOKUP(AM320,SLimit!$A$1:$D$8,2),AN319)))))),AN319)</f>
        <v>52</v>
      </c>
      <c r="AO320" s="53">
        <f>IF(AJ320&lt;&gt;"",IF(AJ320="o",VLOOKUP(AM320,OpenSect!$A$1:$D$11,3),IF(AJ320="u",VLOOKUP(AM320,UpHill!$A$1:$D$35,3),IF(AJ320="d",VLOOKUP(AM320,DownHill!$A$3:$D$29,3),IF(AJ320="f",VLOOKUP(AM320,FlatUnd!$A$2:$D$30,3),IF(AJ320="t",VLOOKUP(AM320,TimeAdd!$A$1:$D$18,3),IF(AJ320="l",VLOOKUP(AM320,SLimit!$A$1:$D$8,3),AO319)))))),AO319)</f>
        <v>60</v>
      </c>
      <c r="AP320" s="53">
        <f>IF(AJ320&lt;&gt;"",IF(AJ320="o",VLOOKUP(AM320,OpenSect!$A$1:$D$11,4),IF(AJ320="u",VLOOKUP(AM320,UpHill!$A$1:$D$35,4),IF(AJ320="d",VLOOKUP(AM320,DownHill!$A$3:$D$29,4),IF(AJ320="f",VLOOKUP(AM320,FlatUnd!$A$2:$D$30,4),IF(AJ320="t",VLOOKUP(AM320,TimeAdd!$A$1:$D$18,4),IF(AJ320="l",VLOOKUP(AM320,SLimit!$A$1:$D$8,4),AP319)))))),AP319)</f>
        <v>68</v>
      </c>
      <c r="AQ320" s="53" t="str">
        <f t="shared" si="493"/>
        <v>80</v>
      </c>
      <c r="AR320" s="54" t="str">
        <f t="shared" si="494"/>
        <v>6km Stone</v>
      </c>
      <c r="AS320" s="55"/>
      <c r="AT320" s="55"/>
      <c r="AU320" s="56">
        <f>IF(GroupStTimes!$A$8=0,MIN(CB320,CD320,CF320),MIN(BZ320,CB320,CD320,CF320))</f>
        <v>0.37606481481481485</v>
      </c>
      <c r="AV320" s="56">
        <f>IF(GroupStTimes!$A$8=0,MAX(CC320,CE320,CG320),MAX(CA320,CC320,CE320,CG320))</f>
        <v>0.42679398148148151</v>
      </c>
      <c r="AW320" s="57" t="str">
        <f t="shared" si="495"/>
        <v/>
      </c>
      <c r="AX320" s="58" t="str">
        <f t="shared" si="496"/>
        <v/>
      </c>
      <c r="AY320" s="58" t="str">
        <f t="shared" si="497"/>
        <v/>
      </c>
      <c r="AZ320" s="31">
        <f t="shared" si="498"/>
        <v>93.07</v>
      </c>
      <c r="BA320" s="59">
        <f t="shared" si="499"/>
        <v>0.37049768518518522</v>
      </c>
      <c r="BB320" s="59">
        <f t="shared" si="500"/>
        <v>0.37605324074074081</v>
      </c>
      <c r="BC320" s="59">
        <f t="shared" si="501"/>
        <v>0.37216435185185187</v>
      </c>
      <c r="BD320" s="59">
        <f t="shared" si="502"/>
        <v>0.41799768518518515</v>
      </c>
      <c r="BE320" s="59">
        <f t="shared" si="503"/>
        <v>0.41229166666666667</v>
      </c>
      <c r="BF320" s="59">
        <f t="shared" si="504"/>
        <v>0.42270833333333335</v>
      </c>
      <c r="BG320" s="59">
        <f t="shared" si="505"/>
        <v>0.42243055555555559</v>
      </c>
      <c r="BH320" s="59">
        <f t="shared" si="506"/>
        <v>0.42173611111111114</v>
      </c>
      <c r="BI320" s="31">
        <f t="shared" si="507"/>
        <v>5.8800000000000097</v>
      </c>
      <c r="BJ320" s="61">
        <f t="shared" ref="BJ320:BM320" si="597">IF($AJ319="t",IF(AM318=0,0,$BI320/AM318),IF(AM319=0,0,$BI320/AM319))</f>
        <v>0.13363636363636386</v>
      </c>
      <c r="BK320" s="61">
        <f t="shared" si="597"/>
        <v>0.11307692307692327</v>
      </c>
      <c r="BL320" s="61">
        <f t="shared" si="597"/>
        <v>9.8000000000000156E-2</v>
      </c>
      <c r="BM320" s="61">
        <f t="shared" si="597"/>
        <v>8.6470588235294257E-2</v>
      </c>
      <c r="BN320" s="62">
        <f t="shared" si="509"/>
        <v>0</v>
      </c>
      <c r="BO320" s="62">
        <f t="shared" si="510"/>
        <v>8</v>
      </c>
      <c r="BP320" s="62">
        <f t="shared" si="511"/>
        <v>1</v>
      </c>
      <c r="BQ320" s="62">
        <f t="shared" si="512"/>
        <v>0</v>
      </c>
      <c r="BR320" s="62">
        <f t="shared" si="513"/>
        <v>6</v>
      </c>
      <c r="BS320" s="62">
        <f t="shared" si="514"/>
        <v>47</v>
      </c>
      <c r="BT320" s="62">
        <f t="shared" si="515"/>
        <v>0</v>
      </c>
      <c r="BU320" s="62">
        <f t="shared" si="516"/>
        <v>5</v>
      </c>
      <c r="BV320" s="62">
        <f t="shared" si="517"/>
        <v>53</v>
      </c>
      <c r="BW320" s="62">
        <f t="shared" si="518"/>
        <v>0</v>
      </c>
      <c r="BX320" s="62">
        <f t="shared" si="519"/>
        <v>5</v>
      </c>
      <c r="BY320" s="62">
        <f t="shared" si="520"/>
        <v>11</v>
      </c>
      <c r="BZ320" s="63">
        <f t="shared" si="521"/>
        <v>0.37606481481481485</v>
      </c>
      <c r="CA320" s="63">
        <f t="shared" si="522"/>
        <v>0.38162037037037044</v>
      </c>
      <c r="CB320" s="63">
        <f t="shared" si="523"/>
        <v>0.37687500000000002</v>
      </c>
      <c r="CC320" s="63">
        <f t="shared" si="524"/>
        <v>0.4227083333333333</v>
      </c>
      <c r="CD320" s="63">
        <f t="shared" si="525"/>
        <v>0.41637731481481483</v>
      </c>
      <c r="CE320" s="63">
        <f t="shared" si="526"/>
        <v>0.42679398148148151</v>
      </c>
      <c r="CF320" s="63">
        <f t="shared" si="527"/>
        <v>0.42603009259259261</v>
      </c>
      <c r="CG320" s="63">
        <f t="shared" si="528"/>
        <v>0.42533564814814817</v>
      </c>
      <c r="CH320" s="36"/>
      <c r="CI320" s="36"/>
      <c r="CJ320" s="36"/>
      <c r="CK320" s="36"/>
      <c r="CL320" s="60">
        <v>60</v>
      </c>
    </row>
    <row r="321" spans="1:90" ht="81" x14ac:dyDescent="0.25">
      <c r="A321" s="37">
        <v>42</v>
      </c>
      <c r="B321" s="38"/>
      <c r="C321" s="69" t="s">
        <v>49</v>
      </c>
      <c r="D321" s="39">
        <v>42</v>
      </c>
      <c r="E321" s="39"/>
      <c r="F321" s="42"/>
      <c r="G321" s="40">
        <v>94.6</v>
      </c>
      <c r="H321" s="41">
        <f t="shared" si="585"/>
        <v>99.02</v>
      </c>
      <c r="I321" s="42">
        <v>98.95</v>
      </c>
      <c r="J321" s="43">
        <f t="shared" si="582"/>
        <v>-8.7586323058790408E-4</v>
      </c>
      <c r="K321" s="44">
        <f t="shared" si="583"/>
        <v>-8.6666666666673109E-2</v>
      </c>
      <c r="L321" s="70" t="s">
        <v>1334</v>
      </c>
      <c r="M321" s="126" t="s">
        <v>1231</v>
      </c>
      <c r="N321" s="46">
        <f t="shared" si="484"/>
        <v>99.036666666666676</v>
      </c>
      <c r="O321" s="46">
        <f t="shared" si="549"/>
        <v>-0.03</v>
      </c>
      <c r="P321" s="42">
        <v>99.08</v>
      </c>
      <c r="Q321" s="46">
        <f t="shared" si="550"/>
        <v>4.3499999999999996</v>
      </c>
      <c r="R321" s="39">
        <v>94.66</v>
      </c>
      <c r="S321" s="46">
        <f t="shared" si="551"/>
        <v>4.1499999999999995</v>
      </c>
      <c r="T321" s="40">
        <v>94.9</v>
      </c>
      <c r="U321" s="47" t="str">
        <f t="shared" si="571"/>
        <v/>
      </c>
      <c r="V321" s="47" t="str">
        <f t="shared" si="572"/>
        <v/>
      </c>
      <c r="W321" s="48"/>
      <c r="X321" s="48"/>
      <c r="Y321" s="48"/>
      <c r="Z321" s="48"/>
      <c r="AA321" s="48"/>
      <c r="AB321" s="48"/>
      <c r="AC321" s="49"/>
      <c r="AD321" s="49"/>
      <c r="AE321" s="51">
        <f t="shared" si="486"/>
        <v>42</v>
      </c>
      <c r="AF321" s="51" t="str">
        <f t="shared" si="487"/>
        <v/>
      </c>
      <c r="AG321" s="51" t="str">
        <f t="shared" si="488"/>
        <v>f</v>
      </c>
      <c r="AH321" s="51">
        <f t="shared" si="489"/>
        <v>42</v>
      </c>
      <c r="AI321" s="52">
        <f t="shared" si="490"/>
        <v>99.02</v>
      </c>
      <c r="AJ321" s="68" t="s">
        <v>49</v>
      </c>
      <c r="AK321" s="53"/>
      <c r="AL321" s="52"/>
      <c r="AM321" s="53">
        <f t="shared" si="492"/>
        <v>42</v>
      </c>
      <c r="AN321" s="53">
        <f>IF(AJ321&lt;&gt;"",IF(AJ321="o",VLOOKUP(AM321,OpenSect!$A$1:$D$11,2),IF(AJ321="u",VLOOKUP(AM321,UpHill!$A$1:$D$35,2),IF(AJ321="d",VLOOKUP(AM321,DownHill!$A$3:$D$29,2),IF(AJ321="f",VLOOKUP(AM321,FlatUnd!$A$2:$D$30,2),IF(AJ321="t",VLOOKUP(AM321,TimeAdd!$A$1:$D$176,2),IF(AJ321="l",VLOOKUP(AM321,SLimit!$A$1:$D$8,2),AN320)))))),AN320)</f>
        <v>49</v>
      </c>
      <c r="AO321" s="53">
        <f>IF(AJ321&lt;&gt;"",IF(AJ321="o",VLOOKUP(AM321,OpenSect!$A$1:$D$11,3),IF(AJ321="u",VLOOKUP(AM321,UpHill!$A$1:$D$35,3),IF(AJ321="d",VLOOKUP(AM321,DownHill!$A$3:$D$29,3),IF(AJ321="f",VLOOKUP(AM321,FlatUnd!$A$2:$D$30,3),IF(AJ321="t",VLOOKUP(AM321,TimeAdd!$A$1:$D$18,3),IF(AJ321="l",VLOOKUP(AM321,SLimit!$A$1:$D$8,3),AO320)))))),AO320)</f>
        <v>57</v>
      </c>
      <c r="AP321" s="53">
        <f>IF(AJ321&lt;&gt;"",IF(AJ321="o",VLOOKUP(AM321,OpenSect!$A$1:$D$11,4),IF(AJ321="u",VLOOKUP(AM321,UpHill!$A$1:$D$35,4),IF(AJ321="d",VLOOKUP(AM321,DownHill!$A$3:$D$29,4),IF(AJ321="f",VLOOKUP(AM321,FlatUnd!$A$2:$D$30,4),IF(AJ321="t",VLOOKUP(AM321,TimeAdd!$A$1:$D$18,4),IF(AJ321="l",VLOOKUP(AM321,SLimit!$A$1:$D$8,4),AP320)))))),AP320)</f>
        <v>64</v>
      </c>
      <c r="AQ321" s="53" t="str">
        <f t="shared" si="493"/>
        <v>80</v>
      </c>
      <c r="AR321" s="54" t="str">
        <f t="shared" si="494"/>
        <v>R103 Lions River {Straight} / Curry's Post{ Right}.  START of OPEN SECTION.  Be careful of bad and bumpy road surface ahead.</v>
      </c>
      <c r="AS321" s="55"/>
      <c r="AT321" s="55"/>
      <c r="AU321" s="56">
        <f>IF(GroupStTimes!$A$8=0,MIN(CB321,CD321,CF321),MIN(BZ321,CB321,CD321,CF321))</f>
        <v>0.37613425925925931</v>
      </c>
      <c r="AV321" s="56">
        <f>IF(GroupStTimes!$A$8=0,MAX(CC321,CE321,CG321),MAX(CA321,CC321,CE321,CG321))</f>
        <v>0.42684027777777778</v>
      </c>
      <c r="AW321" s="57" t="str">
        <f t="shared" si="495"/>
        <v/>
      </c>
      <c r="AX321" s="58" t="str">
        <f t="shared" si="496"/>
        <v/>
      </c>
      <c r="AY321" s="58" t="str">
        <f t="shared" si="497"/>
        <v/>
      </c>
      <c r="AZ321" s="31">
        <f t="shared" si="498"/>
        <v>93.07</v>
      </c>
      <c r="BA321" s="59">
        <f t="shared" si="499"/>
        <v>0.37049768518518522</v>
      </c>
      <c r="BB321" s="59">
        <f t="shared" si="500"/>
        <v>0.37605324074074081</v>
      </c>
      <c r="BC321" s="59">
        <f t="shared" si="501"/>
        <v>0.37216435185185187</v>
      </c>
      <c r="BD321" s="59">
        <f t="shared" si="502"/>
        <v>0.41799768518518515</v>
      </c>
      <c r="BE321" s="59">
        <f t="shared" si="503"/>
        <v>0.41229166666666667</v>
      </c>
      <c r="BF321" s="59">
        <f t="shared" si="504"/>
        <v>0.42270833333333335</v>
      </c>
      <c r="BG321" s="59">
        <f t="shared" si="505"/>
        <v>0.42243055555555559</v>
      </c>
      <c r="BH321" s="59">
        <f t="shared" si="506"/>
        <v>0.42173611111111114</v>
      </c>
      <c r="BI321" s="31">
        <f t="shared" si="507"/>
        <v>5.9500000000000028</v>
      </c>
      <c r="BJ321" s="61">
        <f t="shared" ref="BJ321:BM321" si="598">IF($AJ320="t",IF(AM319=0,0,$BI321/AM319),IF(AM320=0,0,$BI321/AM320))</f>
        <v>0.13522727272727278</v>
      </c>
      <c r="BK321" s="61">
        <f t="shared" si="598"/>
        <v>0.11442307692307697</v>
      </c>
      <c r="BL321" s="61">
        <f t="shared" si="598"/>
        <v>9.9166666666666708E-2</v>
      </c>
      <c r="BM321" s="61">
        <f t="shared" si="598"/>
        <v>8.7500000000000036E-2</v>
      </c>
      <c r="BN321" s="62">
        <f t="shared" si="509"/>
        <v>0</v>
      </c>
      <c r="BO321" s="62">
        <f t="shared" si="510"/>
        <v>8</v>
      </c>
      <c r="BP321" s="62">
        <f t="shared" si="511"/>
        <v>7</v>
      </c>
      <c r="BQ321" s="62">
        <f t="shared" si="512"/>
        <v>0</v>
      </c>
      <c r="BR321" s="62">
        <f t="shared" si="513"/>
        <v>6</v>
      </c>
      <c r="BS321" s="62">
        <f t="shared" si="514"/>
        <v>52</v>
      </c>
      <c r="BT321" s="62">
        <f t="shared" si="515"/>
        <v>0</v>
      </c>
      <c r="BU321" s="62">
        <f t="shared" si="516"/>
        <v>5</v>
      </c>
      <c r="BV321" s="62">
        <f t="shared" si="517"/>
        <v>57</v>
      </c>
      <c r="BW321" s="62">
        <f t="shared" si="518"/>
        <v>0</v>
      </c>
      <c r="BX321" s="62">
        <f t="shared" si="519"/>
        <v>5</v>
      </c>
      <c r="BY321" s="62">
        <f t="shared" si="520"/>
        <v>15</v>
      </c>
      <c r="BZ321" s="63">
        <f t="shared" si="521"/>
        <v>0.37613425925925931</v>
      </c>
      <c r="CA321" s="63">
        <f t="shared" si="522"/>
        <v>0.3816898148148149</v>
      </c>
      <c r="CB321" s="63">
        <f t="shared" si="523"/>
        <v>0.37693287037037038</v>
      </c>
      <c r="CC321" s="63">
        <f t="shared" si="524"/>
        <v>0.42276620370370366</v>
      </c>
      <c r="CD321" s="63">
        <f t="shared" si="525"/>
        <v>0.41642361111111109</v>
      </c>
      <c r="CE321" s="63">
        <f t="shared" si="526"/>
        <v>0.42684027777777778</v>
      </c>
      <c r="CF321" s="63">
        <f t="shared" si="527"/>
        <v>0.42607638888888894</v>
      </c>
      <c r="CG321" s="63">
        <f t="shared" si="528"/>
        <v>0.42538194444444449</v>
      </c>
      <c r="CH321" s="36"/>
      <c r="CI321" s="36"/>
      <c r="CJ321" s="36"/>
      <c r="CK321" s="36"/>
      <c r="CL321" s="60">
        <v>60</v>
      </c>
    </row>
    <row r="322" spans="1:90" ht="26.25" customHeight="1" x14ac:dyDescent="0.25">
      <c r="A322" s="37">
        <v>42</v>
      </c>
      <c r="B322" s="38"/>
      <c r="C322" s="39"/>
      <c r="D322" s="39"/>
      <c r="E322" s="39"/>
      <c r="F322" s="42"/>
      <c r="G322" s="66">
        <v>94.72999999999999</v>
      </c>
      <c r="H322" s="41">
        <f t="shared" si="585"/>
        <v>99.15</v>
      </c>
      <c r="I322" s="42">
        <v>99.08</v>
      </c>
      <c r="J322" s="43">
        <f t="shared" si="582"/>
        <v>-8.7471403579605477E-4</v>
      </c>
      <c r="K322" s="44">
        <f t="shared" si="583"/>
        <v>-8.6666666666673109E-2</v>
      </c>
      <c r="L322" s="45" t="s">
        <v>44</v>
      </c>
      <c r="M322" s="126" t="s">
        <v>1231</v>
      </c>
      <c r="N322" s="46">
        <f t="shared" si="484"/>
        <v>99.166666666666671</v>
      </c>
      <c r="O322" s="46">
        <f t="shared" si="549"/>
        <v>-0.03</v>
      </c>
      <c r="P322" s="42">
        <v>99.21</v>
      </c>
      <c r="Q322" s="46">
        <f t="shared" si="550"/>
        <v>4.3499999999999996</v>
      </c>
      <c r="R322" s="39">
        <v>94.79</v>
      </c>
      <c r="S322" s="46">
        <f t="shared" si="551"/>
        <v>4.1499999999999995</v>
      </c>
      <c r="T322" s="40">
        <v>95.03</v>
      </c>
      <c r="U322" s="47" t="str">
        <f t="shared" si="571"/>
        <v/>
      </c>
      <c r="V322" s="47" t="str">
        <f t="shared" si="572"/>
        <v/>
      </c>
      <c r="W322" s="48"/>
      <c r="X322" s="48"/>
      <c r="Y322" s="48"/>
      <c r="Z322" s="48"/>
      <c r="AA322" s="48"/>
      <c r="AB322" s="48"/>
      <c r="AC322" s="49"/>
      <c r="AD322" s="49"/>
      <c r="AE322" s="51">
        <f t="shared" si="486"/>
        <v>42</v>
      </c>
      <c r="AF322" s="51" t="str">
        <f t="shared" si="487"/>
        <v/>
      </c>
      <c r="AG322" s="51" t="str">
        <f t="shared" si="488"/>
        <v/>
      </c>
      <c r="AH322" s="51" t="str">
        <f t="shared" si="489"/>
        <v/>
      </c>
      <c r="AI322" s="52">
        <f t="shared" si="490"/>
        <v>99.15</v>
      </c>
      <c r="AJ322" s="68"/>
      <c r="AK322" s="53"/>
      <c r="AL322" s="52"/>
      <c r="AM322" s="53">
        <f t="shared" si="492"/>
        <v>42</v>
      </c>
      <c r="AN322" s="53">
        <f>IF(AJ322&lt;&gt;"",IF(AJ322="o",VLOOKUP(AM322,OpenSect!$A$1:$D$11,2),IF(AJ322="u",VLOOKUP(AM322,UpHill!$A$1:$D$35,2),IF(AJ322="d",VLOOKUP(AM322,DownHill!$A$3:$D$29,2),IF(AJ322="f",VLOOKUP(AM322,FlatUnd!$A$2:$D$30,2),IF(AJ322="t",VLOOKUP(AM322,TimeAdd!$A$1:$D$176,2),IF(AJ322="l",VLOOKUP(AM322,SLimit!$A$1:$D$8,2),AN321)))))),AN321)</f>
        <v>49</v>
      </c>
      <c r="AO322" s="53">
        <f>IF(AJ322&lt;&gt;"",IF(AJ322="o",VLOOKUP(AM322,OpenSect!$A$1:$D$11,3),IF(AJ322="u",VLOOKUP(AM322,UpHill!$A$1:$D$35,3),IF(AJ322="d",VLOOKUP(AM322,DownHill!$A$3:$D$29,3),IF(AJ322="f",VLOOKUP(AM322,FlatUnd!$A$2:$D$30,3),IF(AJ322="t",VLOOKUP(AM322,TimeAdd!$A$1:$D$18,3),IF(AJ322="l",VLOOKUP(AM322,SLimit!$A$1:$D$8,3),AO321)))))),AO321)</f>
        <v>57</v>
      </c>
      <c r="AP322" s="53">
        <f>IF(AJ322&lt;&gt;"",IF(AJ322="o",VLOOKUP(AM322,OpenSect!$A$1:$D$11,4),IF(AJ322="u",VLOOKUP(AM322,UpHill!$A$1:$D$35,4),IF(AJ322="d",VLOOKUP(AM322,DownHill!$A$3:$D$29,4),IF(AJ322="f",VLOOKUP(AM322,FlatUnd!$A$2:$D$30,4),IF(AJ322="t",VLOOKUP(AM322,TimeAdd!$A$1:$D$18,4),IF(AJ322="l",VLOOKUP(AM322,SLimit!$A$1:$D$8,4),AP321)))))),AP321)</f>
        <v>64</v>
      </c>
      <c r="AQ322" s="53" t="str">
        <f t="shared" si="493"/>
        <v>80</v>
      </c>
      <c r="AR322" s="54" t="str">
        <f t="shared" si="494"/>
        <v>Bridge</v>
      </c>
      <c r="AS322" s="55"/>
      <c r="AT322" s="55"/>
      <c r="AU322" s="56">
        <f>IF(GroupStTimes!$A$8=0,MIN(CB322,CD322,CF322),MIN(BZ322,CB322,CD322,CF322))</f>
        <v>0.37626157407407412</v>
      </c>
      <c r="AV322" s="56">
        <f>IF(GroupStTimes!$A$8=0,MAX(CC322,CE322,CG322),MAX(CA322,CC322,CE322,CG322))</f>
        <v>0.42693287037037037</v>
      </c>
      <c r="AW322" s="57" t="str">
        <f t="shared" si="495"/>
        <v/>
      </c>
      <c r="AX322" s="58" t="str">
        <f t="shared" si="496"/>
        <v/>
      </c>
      <c r="AY322" s="58" t="str">
        <f t="shared" si="497"/>
        <v/>
      </c>
      <c r="AZ322" s="31">
        <f t="shared" si="498"/>
        <v>99.02</v>
      </c>
      <c r="BA322" s="59">
        <f t="shared" si="499"/>
        <v>0.37613425925925931</v>
      </c>
      <c r="BB322" s="59">
        <f t="shared" si="500"/>
        <v>0.3816898148148149</v>
      </c>
      <c r="BC322" s="59">
        <f t="shared" si="501"/>
        <v>0.37693287037037038</v>
      </c>
      <c r="BD322" s="59">
        <f t="shared" si="502"/>
        <v>0.42276620370370366</v>
      </c>
      <c r="BE322" s="59">
        <f t="shared" si="503"/>
        <v>0.41642361111111109</v>
      </c>
      <c r="BF322" s="59">
        <f t="shared" si="504"/>
        <v>0.42684027777777778</v>
      </c>
      <c r="BG322" s="59">
        <f t="shared" si="505"/>
        <v>0.42607638888888894</v>
      </c>
      <c r="BH322" s="59">
        <f t="shared" si="506"/>
        <v>0.42538194444444449</v>
      </c>
      <c r="BI322" s="31">
        <f t="shared" si="507"/>
        <v>0.13000000000000966</v>
      </c>
      <c r="BJ322" s="61">
        <f t="shared" ref="BJ322:BM322" si="599">IF($AJ321="t",IF(AM320=0,0,$BI322/AM320),IF(AM321=0,0,$BI322/AM321))</f>
        <v>3.0952380952383252E-3</v>
      </c>
      <c r="BK322" s="61">
        <f t="shared" si="599"/>
        <v>2.653061224489993E-3</v>
      </c>
      <c r="BL322" s="61">
        <f t="shared" si="599"/>
        <v>2.2807017543861343E-3</v>
      </c>
      <c r="BM322" s="61">
        <f t="shared" si="599"/>
        <v>2.031250000000151E-3</v>
      </c>
      <c r="BN322" s="62">
        <f t="shared" si="509"/>
        <v>0</v>
      </c>
      <c r="BO322" s="62">
        <f t="shared" si="510"/>
        <v>0</v>
      </c>
      <c r="BP322" s="62">
        <f t="shared" si="511"/>
        <v>11</v>
      </c>
      <c r="BQ322" s="62">
        <f t="shared" si="512"/>
        <v>0</v>
      </c>
      <c r="BR322" s="62">
        <f t="shared" si="513"/>
        <v>0</v>
      </c>
      <c r="BS322" s="62">
        <f t="shared" si="514"/>
        <v>10</v>
      </c>
      <c r="BT322" s="62">
        <f t="shared" si="515"/>
        <v>0</v>
      </c>
      <c r="BU322" s="62">
        <f t="shared" si="516"/>
        <v>0</v>
      </c>
      <c r="BV322" s="62">
        <f t="shared" si="517"/>
        <v>8</v>
      </c>
      <c r="BW322" s="62">
        <f t="shared" si="518"/>
        <v>0</v>
      </c>
      <c r="BX322" s="62">
        <f t="shared" si="519"/>
        <v>0</v>
      </c>
      <c r="BY322" s="62">
        <f t="shared" si="520"/>
        <v>7</v>
      </c>
      <c r="BZ322" s="63">
        <f t="shared" si="521"/>
        <v>0.37626157407407412</v>
      </c>
      <c r="CA322" s="63">
        <f t="shared" si="522"/>
        <v>0.38181712962962971</v>
      </c>
      <c r="CB322" s="63">
        <f t="shared" si="523"/>
        <v>0.3770486111111111</v>
      </c>
      <c r="CC322" s="63">
        <f t="shared" si="524"/>
        <v>0.42288194444444438</v>
      </c>
      <c r="CD322" s="63">
        <f t="shared" si="525"/>
        <v>0.41651620370370368</v>
      </c>
      <c r="CE322" s="63">
        <f t="shared" si="526"/>
        <v>0.42693287037037037</v>
      </c>
      <c r="CF322" s="63">
        <f t="shared" si="527"/>
        <v>0.42615740740740743</v>
      </c>
      <c r="CG322" s="63">
        <f t="shared" si="528"/>
        <v>0.42546296296296299</v>
      </c>
      <c r="CH322" s="36"/>
      <c r="CI322" s="36"/>
      <c r="CJ322" s="36"/>
      <c r="CK322" s="36"/>
      <c r="CL322" s="60">
        <v>60</v>
      </c>
    </row>
    <row r="323" spans="1:90" ht="26.25" customHeight="1" x14ac:dyDescent="0.25">
      <c r="A323" s="37">
        <v>42</v>
      </c>
      <c r="B323" s="38"/>
      <c r="C323" s="39"/>
      <c r="D323" s="39"/>
      <c r="E323" s="39"/>
      <c r="F323" s="42"/>
      <c r="G323" s="66">
        <v>94.93</v>
      </c>
      <c r="H323" s="41">
        <f t="shared" si="585"/>
        <v>99.35</v>
      </c>
      <c r="I323" s="42">
        <v>99.280000000000015</v>
      </c>
      <c r="J323" s="43">
        <f t="shared" si="582"/>
        <v>-8.7295192049414668E-4</v>
      </c>
      <c r="K323" s="44">
        <f t="shared" si="583"/>
        <v>-8.6666666666658898E-2</v>
      </c>
      <c r="L323" s="45" t="s">
        <v>235</v>
      </c>
      <c r="M323" s="126" t="s">
        <v>1231</v>
      </c>
      <c r="N323" s="46">
        <f t="shared" si="484"/>
        <v>99.366666666666674</v>
      </c>
      <c r="O323" s="46">
        <f t="shared" si="549"/>
        <v>-0.03</v>
      </c>
      <c r="P323" s="42">
        <v>99.410000000000011</v>
      </c>
      <c r="Q323" s="46">
        <f t="shared" si="550"/>
        <v>4.3499999999999996</v>
      </c>
      <c r="R323" s="39">
        <v>94.99</v>
      </c>
      <c r="S323" s="46">
        <f t="shared" si="551"/>
        <v>4.1499999999999995</v>
      </c>
      <c r="T323" s="40">
        <v>95.22999999999999</v>
      </c>
      <c r="U323" s="47" t="str">
        <f t="shared" si="571"/>
        <v/>
      </c>
      <c r="V323" s="47" t="str">
        <f t="shared" si="572"/>
        <v/>
      </c>
      <c r="W323" s="48"/>
      <c r="X323" s="48"/>
      <c r="Y323" s="48"/>
      <c r="Z323" s="48"/>
      <c r="AA323" s="48"/>
      <c r="AB323" s="48"/>
      <c r="AC323" s="49"/>
      <c r="AD323" s="49"/>
      <c r="AE323" s="51">
        <f t="shared" si="486"/>
        <v>42</v>
      </c>
      <c r="AF323" s="51" t="str">
        <f t="shared" si="487"/>
        <v/>
      </c>
      <c r="AG323" s="51" t="str">
        <f t="shared" si="488"/>
        <v/>
      </c>
      <c r="AH323" s="51" t="str">
        <f t="shared" si="489"/>
        <v/>
      </c>
      <c r="AI323" s="52">
        <f t="shared" si="490"/>
        <v>99.35</v>
      </c>
      <c r="AJ323" s="68"/>
      <c r="AK323" s="53"/>
      <c r="AL323" s="52"/>
      <c r="AM323" s="53">
        <f t="shared" si="492"/>
        <v>42</v>
      </c>
      <c r="AN323" s="53">
        <f>IF(AJ323&lt;&gt;"",IF(AJ323="o",VLOOKUP(AM323,OpenSect!$A$1:$D$11,2),IF(AJ323="u",VLOOKUP(AM323,UpHill!$A$1:$D$35,2),IF(AJ323="d",VLOOKUP(AM323,DownHill!$A$3:$D$29,2),IF(AJ323="f",VLOOKUP(AM323,FlatUnd!$A$2:$D$30,2),IF(AJ323="t",VLOOKUP(AM323,TimeAdd!$A$1:$D$176,2),IF(AJ323="l",VLOOKUP(AM323,SLimit!$A$1:$D$8,2),AN322)))))),AN322)</f>
        <v>49</v>
      </c>
      <c r="AO323" s="53">
        <f>IF(AJ323&lt;&gt;"",IF(AJ323="o",VLOOKUP(AM323,OpenSect!$A$1:$D$11,3),IF(AJ323="u",VLOOKUP(AM323,UpHill!$A$1:$D$35,3),IF(AJ323="d",VLOOKUP(AM323,DownHill!$A$3:$D$29,3),IF(AJ323="f",VLOOKUP(AM323,FlatUnd!$A$2:$D$30,3),IF(AJ323="t",VLOOKUP(AM323,TimeAdd!$A$1:$D$18,3),IF(AJ323="l",VLOOKUP(AM323,SLimit!$A$1:$D$8,3),AO322)))))),AO322)</f>
        <v>57</v>
      </c>
      <c r="AP323" s="53">
        <f>IF(AJ323&lt;&gt;"",IF(AJ323="o",VLOOKUP(AM323,OpenSect!$A$1:$D$11,4),IF(AJ323="u",VLOOKUP(AM323,UpHill!$A$1:$D$35,4),IF(AJ323="d",VLOOKUP(AM323,DownHill!$A$3:$D$29,4),IF(AJ323="f",VLOOKUP(AM323,FlatUnd!$A$2:$D$30,4),IF(AJ323="t",VLOOKUP(AM323,TimeAdd!$A$1:$D$18,4),IF(AJ323="l",VLOOKUP(AM323,SLimit!$A$1:$D$8,4),AP322)))))),AP322)</f>
        <v>64</v>
      </c>
      <c r="AQ323" s="53" t="str">
        <f t="shared" si="493"/>
        <v>80</v>
      </c>
      <c r="AR323" s="54" t="str">
        <f t="shared" si="494"/>
        <v>Curry's Post 19{ Right}</v>
      </c>
      <c r="AS323" s="55"/>
      <c r="AT323" s="55"/>
      <c r="AU323" s="56">
        <f>IF(GroupStTimes!$A$8=0,MIN(CB323,CD323,CF323),MIN(BZ323,CB323,CD323,CF323))</f>
        <v>0.37645833333333339</v>
      </c>
      <c r="AV323" s="56">
        <f>IF(GroupStTimes!$A$8=0,MAX(CC323,CE323,CG323),MAX(CA323,CC323,CE323,CG323))</f>
        <v>0.42708333333333331</v>
      </c>
      <c r="AW323" s="57" t="str">
        <f t="shared" si="495"/>
        <v/>
      </c>
      <c r="AX323" s="58" t="str">
        <f t="shared" si="496"/>
        <v/>
      </c>
      <c r="AY323" s="58" t="str">
        <f t="shared" si="497"/>
        <v/>
      </c>
      <c r="AZ323" s="31">
        <f t="shared" si="498"/>
        <v>99.02</v>
      </c>
      <c r="BA323" s="59">
        <f t="shared" si="499"/>
        <v>0.37613425925925931</v>
      </c>
      <c r="BB323" s="59">
        <f t="shared" si="500"/>
        <v>0.3816898148148149</v>
      </c>
      <c r="BC323" s="59">
        <f t="shared" si="501"/>
        <v>0.37693287037037038</v>
      </c>
      <c r="BD323" s="59">
        <f t="shared" si="502"/>
        <v>0.42276620370370366</v>
      </c>
      <c r="BE323" s="59">
        <f t="shared" si="503"/>
        <v>0.41642361111111109</v>
      </c>
      <c r="BF323" s="59">
        <f t="shared" si="504"/>
        <v>0.42684027777777778</v>
      </c>
      <c r="BG323" s="59">
        <f t="shared" si="505"/>
        <v>0.42607638888888894</v>
      </c>
      <c r="BH323" s="59">
        <f t="shared" si="506"/>
        <v>0.42538194444444449</v>
      </c>
      <c r="BI323" s="31">
        <f t="shared" si="507"/>
        <v>0.32999999999999829</v>
      </c>
      <c r="BJ323" s="61">
        <f t="shared" ref="BJ323:BM323" si="600">IF($AJ322="t",IF(AM321=0,0,$BI323/AM321),IF(AM322=0,0,$BI323/AM322))</f>
        <v>7.857142857142816E-3</v>
      </c>
      <c r="BK323" s="61">
        <f t="shared" si="600"/>
        <v>6.7346938775509858E-3</v>
      </c>
      <c r="BL323" s="61">
        <f t="shared" si="600"/>
        <v>5.7894736842104963E-3</v>
      </c>
      <c r="BM323" s="61">
        <f t="shared" si="600"/>
        <v>5.1562499999999734E-3</v>
      </c>
      <c r="BN323" s="62">
        <f t="shared" si="509"/>
        <v>0</v>
      </c>
      <c r="BO323" s="62">
        <f t="shared" si="510"/>
        <v>0</v>
      </c>
      <c r="BP323" s="62">
        <f t="shared" si="511"/>
        <v>28</v>
      </c>
      <c r="BQ323" s="62">
        <f t="shared" si="512"/>
        <v>0</v>
      </c>
      <c r="BR323" s="62">
        <f t="shared" si="513"/>
        <v>0</v>
      </c>
      <c r="BS323" s="62">
        <f t="shared" si="514"/>
        <v>24</v>
      </c>
      <c r="BT323" s="62">
        <f t="shared" si="515"/>
        <v>0</v>
      </c>
      <c r="BU323" s="62">
        <f t="shared" si="516"/>
        <v>0</v>
      </c>
      <c r="BV323" s="62">
        <f t="shared" si="517"/>
        <v>21</v>
      </c>
      <c r="BW323" s="62">
        <f t="shared" si="518"/>
        <v>0</v>
      </c>
      <c r="BX323" s="62">
        <f t="shared" si="519"/>
        <v>0</v>
      </c>
      <c r="BY323" s="62">
        <f t="shared" si="520"/>
        <v>19</v>
      </c>
      <c r="BZ323" s="63">
        <f t="shared" si="521"/>
        <v>0.37645833333333339</v>
      </c>
      <c r="CA323" s="63">
        <f t="shared" si="522"/>
        <v>0.38201388888888899</v>
      </c>
      <c r="CB323" s="63">
        <f t="shared" si="523"/>
        <v>0.37721064814814814</v>
      </c>
      <c r="CC323" s="63">
        <f t="shared" si="524"/>
        <v>0.42304398148148142</v>
      </c>
      <c r="CD323" s="63">
        <f t="shared" si="525"/>
        <v>0.41666666666666663</v>
      </c>
      <c r="CE323" s="63">
        <f t="shared" si="526"/>
        <v>0.42708333333333331</v>
      </c>
      <c r="CF323" s="63">
        <f t="shared" si="527"/>
        <v>0.42629629629629634</v>
      </c>
      <c r="CG323" s="63">
        <f t="shared" si="528"/>
        <v>0.4256018518518519</v>
      </c>
      <c r="CH323" s="36"/>
      <c r="CI323" s="36"/>
      <c r="CJ323" s="36"/>
      <c r="CK323" s="36"/>
      <c r="CL323" s="60">
        <v>60</v>
      </c>
    </row>
    <row r="324" spans="1:90" ht="26.25" customHeight="1" x14ac:dyDescent="0.25">
      <c r="A324" s="37">
        <v>42</v>
      </c>
      <c r="B324" s="38"/>
      <c r="C324" s="39"/>
      <c r="D324" s="39"/>
      <c r="E324" s="39"/>
      <c r="F324" s="42"/>
      <c r="G324" s="66">
        <v>95.54</v>
      </c>
      <c r="H324" s="41">
        <f t="shared" si="585"/>
        <v>99.96</v>
      </c>
      <c r="I324" s="42">
        <v>99.890000000000015</v>
      </c>
      <c r="J324" s="43">
        <f t="shared" si="582"/>
        <v>-8.6762104982139241E-4</v>
      </c>
      <c r="K324" s="44">
        <f t="shared" si="583"/>
        <v>-8.6666666666658898E-2</v>
      </c>
      <c r="L324" s="45" t="s">
        <v>236</v>
      </c>
      <c r="M324" s="126" t="s">
        <v>1231</v>
      </c>
      <c r="N324" s="46">
        <f t="shared" ref="N324:N387" si="601">IF(P324="",((I324-I323)+H323),IF(R324="",(P324+O324),IF(T324="",((P324+O324)+(R324+Q324))/2,((P324+O324)+(R324+Q324)+(T324+S324))/3)))</f>
        <v>99.976666666666674</v>
      </c>
      <c r="O324" s="46">
        <f t="shared" si="549"/>
        <v>-0.03</v>
      </c>
      <c r="P324" s="42">
        <v>100.02000000000001</v>
      </c>
      <c r="Q324" s="46">
        <f t="shared" si="550"/>
        <v>4.3499999999999996</v>
      </c>
      <c r="R324" s="39">
        <v>95.6</v>
      </c>
      <c r="S324" s="46">
        <f t="shared" si="551"/>
        <v>4.1499999999999995</v>
      </c>
      <c r="T324" s="40">
        <v>95.84</v>
      </c>
      <c r="U324" s="47" t="str">
        <f t="shared" si="571"/>
        <v/>
      </c>
      <c r="V324" s="47" t="str">
        <f t="shared" si="572"/>
        <v/>
      </c>
      <c r="W324" s="48"/>
      <c r="X324" s="48"/>
      <c r="Y324" s="48"/>
      <c r="Z324" s="48"/>
      <c r="AA324" s="48"/>
      <c r="AB324" s="48"/>
      <c r="AC324" s="49"/>
      <c r="AD324" s="49"/>
      <c r="AE324" s="51">
        <f t="shared" si="486"/>
        <v>42</v>
      </c>
      <c r="AF324" s="51" t="str">
        <f t="shared" si="487"/>
        <v/>
      </c>
      <c r="AG324" s="51" t="str">
        <f t="shared" si="488"/>
        <v/>
      </c>
      <c r="AH324" s="51" t="str">
        <f t="shared" si="489"/>
        <v/>
      </c>
      <c r="AI324" s="52">
        <f t="shared" si="490"/>
        <v>99.96</v>
      </c>
      <c r="AJ324" s="68"/>
      <c r="AK324" s="53"/>
      <c r="AL324" s="52"/>
      <c r="AM324" s="53">
        <f t="shared" si="492"/>
        <v>42</v>
      </c>
      <c r="AN324" s="53">
        <f>IF(AJ324&lt;&gt;"",IF(AJ324="o",VLOOKUP(AM324,OpenSect!$A$1:$D$11,2),IF(AJ324="u",VLOOKUP(AM324,UpHill!$A$1:$D$35,2),IF(AJ324="d",VLOOKUP(AM324,DownHill!$A$3:$D$29,2),IF(AJ324="f",VLOOKUP(AM324,FlatUnd!$A$2:$D$30,2),IF(AJ324="t",VLOOKUP(AM324,TimeAdd!$A$1:$D$176,2),IF(AJ324="l",VLOOKUP(AM324,SLimit!$A$1:$D$8,2),AN323)))))),AN323)</f>
        <v>49</v>
      </c>
      <c r="AO324" s="53">
        <f>IF(AJ324&lt;&gt;"",IF(AJ324="o",VLOOKUP(AM324,OpenSect!$A$1:$D$11,3),IF(AJ324="u",VLOOKUP(AM324,UpHill!$A$1:$D$35,3),IF(AJ324="d",VLOOKUP(AM324,DownHill!$A$3:$D$29,3),IF(AJ324="f",VLOOKUP(AM324,FlatUnd!$A$2:$D$30,3),IF(AJ324="t",VLOOKUP(AM324,TimeAdd!$A$1:$D$18,3),IF(AJ324="l",VLOOKUP(AM324,SLimit!$A$1:$D$8,3),AO323)))))),AO323)</f>
        <v>57</v>
      </c>
      <c r="AP324" s="53">
        <f>IF(AJ324&lt;&gt;"",IF(AJ324="o",VLOOKUP(AM324,OpenSect!$A$1:$D$11,4),IF(AJ324="u",VLOOKUP(AM324,UpHill!$A$1:$D$35,4),IF(AJ324="d",VLOOKUP(AM324,DownHill!$A$3:$D$29,4),IF(AJ324="f",VLOOKUP(AM324,FlatUnd!$A$2:$D$30,4),IF(AJ324="t",VLOOKUP(AM324,TimeAdd!$A$1:$D$18,4),IF(AJ324="l",VLOOKUP(AM324,SLimit!$A$1:$D$8,4),AP323)))))),AP323)</f>
        <v>64</v>
      </c>
      <c r="AQ324" s="53" t="str">
        <f t="shared" si="493"/>
        <v>80</v>
      </c>
      <c r="AR324" s="54" t="str">
        <f t="shared" si="494"/>
        <v>7km Stone</v>
      </c>
      <c r="AS324" s="55"/>
      <c r="AT324" s="55"/>
      <c r="AU324" s="56">
        <f>IF(GroupStTimes!$A$8=0,MIN(CB324,CD324,CF324),MIN(BZ324,CB324,CD324,CF324))</f>
        <v>0.37707175925925929</v>
      </c>
      <c r="AV324" s="56">
        <f>IF(GroupStTimes!$A$8=0,MAX(CC324,CE324,CG324),MAX(CA324,CC324,CE324,CG324))</f>
        <v>0.42752314814814812</v>
      </c>
      <c r="AW324" s="57" t="str">
        <f t="shared" si="495"/>
        <v/>
      </c>
      <c r="AX324" s="58" t="str">
        <f t="shared" si="496"/>
        <v/>
      </c>
      <c r="AY324" s="58" t="str">
        <f t="shared" si="497"/>
        <v/>
      </c>
      <c r="AZ324" s="31">
        <f t="shared" si="498"/>
        <v>99.02</v>
      </c>
      <c r="BA324" s="59">
        <f t="shared" si="499"/>
        <v>0.37613425925925931</v>
      </c>
      <c r="BB324" s="59">
        <f t="shared" si="500"/>
        <v>0.3816898148148149</v>
      </c>
      <c r="BC324" s="59">
        <f t="shared" si="501"/>
        <v>0.37693287037037038</v>
      </c>
      <c r="BD324" s="59">
        <f t="shared" si="502"/>
        <v>0.42276620370370366</v>
      </c>
      <c r="BE324" s="59">
        <f t="shared" si="503"/>
        <v>0.41642361111111109</v>
      </c>
      <c r="BF324" s="59">
        <f t="shared" si="504"/>
        <v>0.42684027777777778</v>
      </c>
      <c r="BG324" s="59">
        <f t="shared" si="505"/>
        <v>0.42607638888888894</v>
      </c>
      <c r="BH324" s="59">
        <f t="shared" si="506"/>
        <v>0.42538194444444449</v>
      </c>
      <c r="BI324" s="31">
        <f t="shared" si="507"/>
        <v>0.93999999999999773</v>
      </c>
      <c r="BJ324" s="61">
        <f t="shared" ref="BJ324:BM324" si="602">IF($AJ323="t",IF(AM322=0,0,$BI324/AM322),IF(AM323=0,0,$BI324/AM323))</f>
        <v>2.2380952380952328E-2</v>
      </c>
      <c r="BK324" s="61">
        <f t="shared" si="602"/>
        <v>1.9183673469387708E-2</v>
      </c>
      <c r="BL324" s="61">
        <f t="shared" si="602"/>
        <v>1.64912280701754E-2</v>
      </c>
      <c r="BM324" s="61">
        <f t="shared" si="602"/>
        <v>1.4687499999999964E-2</v>
      </c>
      <c r="BN324" s="62">
        <f t="shared" si="509"/>
        <v>0</v>
      </c>
      <c r="BO324" s="62">
        <f t="shared" si="510"/>
        <v>1</v>
      </c>
      <c r="BP324" s="62">
        <f t="shared" si="511"/>
        <v>21</v>
      </c>
      <c r="BQ324" s="62">
        <f t="shared" si="512"/>
        <v>0</v>
      </c>
      <c r="BR324" s="62">
        <f t="shared" si="513"/>
        <v>1</v>
      </c>
      <c r="BS324" s="62">
        <f t="shared" si="514"/>
        <v>9</v>
      </c>
      <c r="BT324" s="62">
        <f t="shared" si="515"/>
        <v>0</v>
      </c>
      <c r="BU324" s="62">
        <f t="shared" si="516"/>
        <v>0</v>
      </c>
      <c r="BV324" s="62">
        <f t="shared" si="517"/>
        <v>59</v>
      </c>
      <c r="BW324" s="62">
        <f t="shared" si="518"/>
        <v>0</v>
      </c>
      <c r="BX324" s="62">
        <f t="shared" si="519"/>
        <v>0</v>
      </c>
      <c r="BY324" s="62">
        <f t="shared" si="520"/>
        <v>53</v>
      </c>
      <c r="BZ324" s="63">
        <f t="shared" si="521"/>
        <v>0.37707175925925929</v>
      </c>
      <c r="CA324" s="63">
        <f t="shared" si="522"/>
        <v>0.38262731481481488</v>
      </c>
      <c r="CB324" s="63">
        <f t="shared" si="523"/>
        <v>0.3777314814814815</v>
      </c>
      <c r="CC324" s="63">
        <f t="shared" si="524"/>
        <v>0.42356481481481478</v>
      </c>
      <c r="CD324" s="63">
        <f t="shared" si="525"/>
        <v>0.41710648148148144</v>
      </c>
      <c r="CE324" s="63">
        <f t="shared" si="526"/>
        <v>0.42752314814814812</v>
      </c>
      <c r="CF324" s="63">
        <f t="shared" si="527"/>
        <v>0.42668981481481488</v>
      </c>
      <c r="CG324" s="63">
        <f t="shared" si="528"/>
        <v>0.42599537037037044</v>
      </c>
      <c r="CH324" s="36"/>
      <c r="CI324" s="36"/>
      <c r="CJ324" s="36"/>
      <c r="CK324" s="36"/>
      <c r="CL324" s="60">
        <v>60</v>
      </c>
    </row>
    <row r="325" spans="1:90" ht="26.25" customHeight="1" x14ac:dyDescent="0.25">
      <c r="A325" s="37">
        <v>42</v>
      </c>
      <c r="B325" s="38"/>
      <c r="C325" s="39"/>
      <c r="D325" s="39"/>
      <c r="E325" s="39"/>
      <c r="F325" s="42"/>
      <c r="G325" s="40">
        <v>96.54</v>
      </c>
      <c r="H325" s="41">
        <f t="shared" si="585"/>
        <v>100.95</v>
      </c>
      <c r="I325" s="42">
        <v>100.89000000000001</v>
      </c>
      <c r="J325" s="43">
        <f t="shared" si="582"/>
        <v>-8.2598209270818299E-4</v>
      </c>
      <c r="K325" s="44">
        <f t="shared" si="583"/>
        <v>-8.3333333333328596E-2</v>
      </c>
      <c r="L325" s="45" t="s">
        <v>237</v>
      </c>
      <c r="M325" s="126" t="s">
        <v>1231</v>
      </c>
      <c r="N325" s="46">
        <f t="shared" si="601"/>
        <v>100.97333333333334</v>
      </c>
      <c r="O325" s="46">
        <f t="shared" si="549"/>
        <v>-0.03</v>
      </c>
      <c r="P325" s="42">
        <v>101.02000000000001</v>
      </c>
      <c r="Q325" s="46">
        <f t="shared" si="550"/>
        <v>4.3499999999999996</v>
      </c>
      <c r="R325" s="39">
        <v>96.6</v>
      </c>
      <c r="S325" s="46">
        <f t="shared" si="551"/>
        <v>4.1499999999999995</v>
      </c>
      <c r="T325" s="40">
        <v>96.830000000000013</v>
      </c>
      <c r="U325" s="47" t="str">
        <f t="shared" si="571"/>
        <v/>
      </c>
      <c r="V325" s="47" t="str">
        <f t="shared" si="572"/>
        <v/>
      </c>
      <c r="W325" s="48"/>
      <c r="X325" s="48"/>
      <c r="Y325" s="48"/>
      <c r="Z325" s="48"/>
      <c r="AA325" s="48"/>
      <c r="AB325" s="48"/>
      <c r="AC325" s="49"/>
      <c r="AD325" s="49"/>
      <c r="AE325" s="51">
        <f t="shared" ref="AE325:AE388" si="603">IF(A325="","",A325)</f>
        <v>42</v>
      </c>
      <c r="AF325" s="51" t="str">
        <f t="shared" ref="AF325:AF388" si="604">IF(B325="","",B325)</f>
        <v/>
      </c>
      <c r="AG325" s="51" t="str">
        <f t="shared" ref="AG325:AG388" si="605">IF(C325="","",C325)</f>
        <v/>
      </c>
      <c r="AH325" s="51" t="str">
        <f t="shared" ref="AH325:AH388" si="606">IF(D325="","",D325)</f>
        <v/>
      </c>
      <c r="AI325" s="52">
        <f t="shared" ref="AI325:AI388" si="607">H325</f>
        <v>100.95</v>
      </c>
      <c r="AJ325" s="68"/>
      <c r="AK325" s="53"/>
      <c r="AL325" s="52"/>
      <c r="AM325" s="53">
        <f t="shared" si="492"/>
        <v>42</v>
      </c>
      <c r="AN325" s="53">
        <f>IF(AJ325&lt;&gt;"",IF(AJ325="o",VLOOKUP(AM325,OpenSect!$A$1:$D$11,2),IF(AJ325="u",VLOOKUP(AM325,UpHill!$A$1:$D$35,2),IF(AJ325="d",VLOOKUP(AM325,DownHill!$A$3:$D$29,2),IF(AJ325="f",VLOOKUP(AM325,FlatUnd!$A$2:$D$30,2),IF(AJ325="t",VLOOKUP(AM325,TimeAdd!$A$1:$D$176,2),IF(AJ325="l",VLOOKUP(AM325,SLimit!$A$1:$D$8,2),AN324)))))),AN324)</f>
        <v>49</v>
      </c>
      <c r="AO325" s="53">
        <f>IF(AJ325&lt;&gt;"",IF(AJ325="o",VLOOKUP(AM325,OpenSect!$A$1:$D$11,3),IF(AJ325="u",VLOOKUP(AM325,UpHill!$A$1:$D$35,3),IF(AJ325="d",VLOOKUP(AM325,DownHill!$A$3:$D$29,3),IF(AJ325="f",VLOOKUP(AM325,FlatUnd!$A$2:$D$30,3),IF(AJ325="t",VLOOKUP(AM325,TimeAdd!$A$1:$D$18,3),IF(AJ325="l",VLOOKUP(AM325,SLimit!$A$1:$D$8,3),AO324)))))),AO324)</f>
        <v>57</v>
      </c>
      <c r="AP325" s="53">
        <f>IF(AJ325&lt;&gt;"",IF(AJ325="o",VLOOKUP(AM325,OpenSect!$A$1:$D$11,4),IF(AJ325="u",VLOOKUP(AM325,UpHill!$A$1:$D$35,4),IF(AJ325="d",VLOOKUP(AM325,DownHill!$A$3:$D$29,4),IF(AJ325="f",VLOOKUP(AM325,FlatUnd!$A$2:$D$30,4),IF(AJ325="t",VLOOKUP(AM325,TimeAdd!$A$1:$D$18,4),IF(AJ325="l",VLOOKUP(AM325,SLimit!$A$1:$D$8,4),AP324)))))),AP324)</f>
        <v>64</v>
      </c>
      <c r="AQ325" s="53" t="str">
        <f t="shared" si="493"/>
        <v>80</v>
      </c>
      <c r="AR325" s="54" t="str">
        <f t="shared" si="494"/>
        <v>8km Stone</v>
      </c>
      <c r="AS325" s="55"/>
      <c r="AT325" s="55"/>
      <c r="AU325" s="56">
        <f>IF(GroupStTimes!$A$8=0,MIN(CB325,CD325,CF325),MIN(BZ325,CB325,CD325,CF325))</f>
        <v>0.37804398148148155</v>
      </c>
      <c r="AV325" s="56">
        <f>IF(GroupStTimes!$A$8=0,MAX(CC325,CE325,CG325),MAX(CA325,CC325,CE325,CG325))</f>
        <v>0.42825231481481479</v>
      </c>
      <c r="AW325" s="57" t="str">
        <f t="shared" si="495"/>
        <v/>
      </c>
      <c r="AX325" s="58" t="str">
        <f t="shared" si="496"/>
        <v/>
      </c>
      <c r="AY325" s="58" t="str">
        <f t="shared" si="497"/>
        <v/>
      </c>
      <c r="AZ325" s="31">
        <f t="shared" si="498"/>
        <v>99.02</v>
      </c>
      <c r="BA325" s="59">
        <f t="shared" si="499"/>
        <v>0.37613425925925931</v>
      </c>
      <c r="BB325" s="59">
        <f t="shared" si="500"/>
        <v>0.3816898148148149</v>
      </c>
      <c r="BC325" s="59">
        <f t="shared" si="501"/>
        <v>0.37693287037037038</v>
      </c>
      <c r="BD325" s="59">
        <f t="shared" si="502"/>
        <v>0.42276620370370366</v>
      </c>
      <c r="BE325" s="59">
        <f t="shared" si="503"/>
        <v>0.41642361111111109</v>
      </c>
      <c r="BF325" s="59">
        <f t="shared" si="504"/>
        <v>0.42684027777777778</v>
      </c>
      <c r="BG325" s="59">
        <f t="shared" si="505"/>
        <v>0.42607638888888894</v>
      </c>
      <c r="BH325" s="59">
        <f t="shared" si="506"/>
        <v>0.42538194444444449</v>
      </c>
      <c r="BI325" s="31">
        <f t="shared" si="507"/>
        <v>1.9300000000000068</v>
      </c>
      <c r="BJ325" s="61">
        <f t="shared" ref="BJ325:BM325" si="608">IF($AJ324="t",IF(AM323=0,0,$BI325/AM323),IF(AM324=0,0,$BI325/AM324))</f>
        <v>4.5952380952381112E-2</v>
      </c>
      <c r="BK325" s="61">
        <f t="shared" si="608"/>
        <v>3.9387755102040956E-2</v>
      </c>
      <c r="BL325" s="61">
        <f t="shared" si="608"/>
        <v>3.3859649122807138E-2</v>
      </c>
      <c r="BM325" s="61">
        <f t="shared" si="608"/>
        <v>3.0156250000000107E-2</v>
      </c>
      <c r="BN325" s="62">
        <f t="shared" si="509"/>
        <v>0</v>
      </c>
      <c r="BO325" s="62">
        <f t="shared" si="510"/>
        <v>2</v>
      </c>
      <c r="BP325" s="62">
        <f t="shared" si="511"/>
        <v>45</v>
      </c>
      <c r="BQ325" s="62">
        <f t="shared" si="512"/>
        <v>0</v>
      </c>
      <c r="BR325" s="62">
        <f t="shared" si="513"/>
        <v>2</v>
      </c>
      <c r="BS325" s="62">
        <f t="shared" si="514"/>
        <v>22</v>
      </c>
      <c r="BT325" s="62">
        <f t="shared" si="515"/>
        <v>0</v>
      </c>
      <c r="BU325" s="62">
        <f t="shared" si="516"/>
        <v>2</v>
      </c>
      <c r="BV325" s="62">
        <f t="shared" si="517"/>
        <v>2</v>
      </c>
      <c r="BW325" s="62">
        <f t="shared" si="518"/>
        <v>0</v>
      </c>
      <c r="BX325" s="62">
        <f t="shared" si="519"/>
        <v>1</v>
      </c>
      <c r="BY325" s="62">
        <f t="shared" si="520"/>
        <v>49</v>
      </c>
      <c r="BZ325" s="63">
        <f t="shared" si="521"/>
        <v>0.37804398148148155</v>
      </c>
      <c r="CA325" s="63">
        <f t="shared" si="522"/>
        <v>0.38359953703703714</v>
      </c>
      <c r="CB325" s="63">
        <f t="shared" si="523"/>
        <v>0.37857638888888889</v>
      </c>
      <c r="CC325" s="63">
        <f t="shared" si="524"/>
        <v>0.42440972222222217</v>
      </c>
      <c r="CD325" s="63">
        <f t="shared" si="525"/>
        <v>0.41783564814814811</v>
      </c>
      <c r="CE325" s="63">
        <f t="shared" si="526"/>
        <v>0.42825231481481479</v>
      </c>
      <c r="CF325" s="63">
        <f t="shared" si="527"/>
        <v>0.427337962962963</v>
      </c>
      <c r="CG325" s="63">
        <f t="shared" si="528"/>
        <v>0.42664351851851856</v>
      </c>
      <c r="CH325" s="36"/>
      <c r="CI325" s="36"/>
      <c r="CJ325" s="36"/>
      <c r="CK325" s="36"/>
      <c r="CL325" s="60">
        <v>60</v>
      </c>
    </row>
    <row r="326" spans="1:90" ht="26.25" customHeight="1" x14ac:dyDescent="0.25">
      <c r="A326" s="37">
        <v>42</v>
      </c>
      <c r="B326" s="38"/>
      <c r="C326" s="39"/>
      <c r="D326" s="39"/>
      <c r="E326" s="39"/>
      <c r="F326" s="42"/>
      <c r="G326" s="40">
        <v>97.55</v>
      </c>
      <c r="H326" s="41">
        <f t="shared" si="585"/>
        <v>101.96</v>
      </c>
      <c r="I326" s="42">
        <v>101.9</v>
      </c>
      <c r="J326" s="43">
        <f t="shared" si="582"/>
        <v>-8.1779522407584486E-4</v>
      </c>
      <c r="K326" s="44">
        <f t="shared" si="583"/>
        <v>-8.3333333333328596E-2</v>
      </c>
      <c r="L326" s="45" t="s">
        <v>238</v>
      </c>
      <c r="M326" s="126" t="s">
        <v>1231</v>
      </c>
      <c r="N326" s="46">
        <f t="shared" si="601"/>
        <v>101.98333333333333</v>
      </c>
      <c r="O326" s="46">
        <f t="shared" si="549"/>
        <v>-0.03</v>
      </c>
      <c r="P326" s="42">
        <v>102.03</v>
      </c>
      <c r="Q326" s="46">
        <f t="shared" si="550"/>
        <v>4.3499999999999996</v>
      </c>
      <c r="R326" s="39">
        <v>97.61</v>
      </c>
      <c r="S326" s="46">
        <f t="shared" si="551"/>
        <v>4.1499999999999995</v>
      </c>
      <c r="T326" s="66">
        <v>97.84</v>
      </c>
      <c r="U326" s="47" t="str">
        <f t="shared" si="571"/>
        <v/>
      </c>
      <c r="V326" s="47" t="str">
        <f t="shared" si="572"/>
        <v/>
      </c>
      <c r="W326" s="48"/>
      <c r="X326" s="48"/>
      <c r="Y326" s="48"/>
      <c r="Z326" s="48"/>
      <c r="AA326" s="48"/>
      <c r="AB326" s="48"/>
      <c r="AC326" s="49"/>
      <c r="AD326" s="49"/>
      <c r="AE326" s="51">
        <f t="shared" si="603"/>
        <v>42</v>
      </c>
      <c r="AF326" s="51" t="str">
        <f t="shared" si="604"/>
        <v/>
      </c>
      <c r="AG326" s="51" t="str">
        <f t="shared" si="605"/>
        <v/>
      </c>
      <c r="AH326" s="51" t="str">
        <f t="shared" si="606"/>
        <v/>
      </c>
      <c r="AI326" s="52">
        <f t="shared" si="607"/>
        <v>101.96</v>
      </c>
      <c r="AJ326" s="68"/>
      <c r="AK326" s="53"/>
      <c r="AL326" s="52"/>
      <c r="AM326" s="53">
        <f t="shared" ref="AM326:AM389" si="609">IF(OR(AJ326="",AJ326="m"),AM325,IF(AH326&lt;&gt;"",AH326,""))</f>
        <v>42</v>
      </c>
      <c r="AN326" s="53">
        <f>IF(AJ326&lt;&gt;"",IF(AJ326="o",VLOOKUP(AM326,OpenSect!$A$1:$D$11,2),IF(AJ326="u",VLOOKUP(AM326,UpHill!$A$1:$D$35,2),IF(AJ326="d",VLOOKUP(AM326,DownHill!$A$3:$D$29,2),IF(AJ326="f",VLOOKUP(AM326,FlatUnd!$A$2:$D$30,2),IF(AJ326="t",VLOOKUP(AM326,TimeAdd!$A$1:$D$176,2),IF(AJ326="l",VLOOKUP(AM326,SLimit!$A$1:$D$8,2),AN325)))))),AN325)</f>
        <v>49</v>
      </c>
      <c r="AO326" s="53">
        <f>IF(AJ326&lt;&gt;"",IF(AJ326="o",VLOOKUP(AM326,OpenSect!$A$1:$D$11,3),IF(AJ326="u",VLOOKUP(AM326,UpHill!$A$1:$D$35,3),IF(AJ326="d",VLOOKUP(AM326,DownHill!$A$3:$D$29,3),IF(AJ326="f",VLOOKUP(AM326,FlatUnd!$A$2:$D$30,3),IF(AJ326="t",VLOOKUP(AM326,TimeAdd!$A$1:$D$18,3),IF(AJ326="l",VLOOKUP(AM326,SLimit!$A$1:$D$8,3),AO325)))))),AO325)</f>
        <v>57</v>
      </c>
      <c r="AP326" s="53">
        <f>IF(AJ326&lt;&gt;"",IF(AJ326="o",VLOOKUP(AM326,OpenSect!$A$1:$D$11,4),IF(AJ326="u",VLOOKUP(AM326,UpHill!$A$1:$D$35,4),IF(AJ326="d",VLOOKUP(AM326,DownHill!$A$3:$D$29,4),IF(AJ326="f",VLOOKUP(AM326,FlatUnd!$A$2:$D$30,4),IF(AJ326="t",VLOOKUP(AM326,TimeAdd!$A$1:$D$18,4),IF(AJ326="l",VLOOKUP(AM326,SLimit!$A$1:$D$8,4),AP325)))))),AP325)</f>
        <v>64</v>
      </c>
      <c r="AQ326" s="53" t="str">
        <f t="shared" ref="AQ326:AQ389" si="610">M326</f>
        <v>80</v>
      </c>
      <c r="AR326" s="54" t="str">
        <f t="shared" ref="AR326:AR389" si="611">L326</f>
        <v>9 km Stone</v>
      </c>
      <c r="AS326" s="55"/>
      <c r="AT326" s="55"/>
      <c r="AU326" s="56">
        <f>IF(GroupStTimes!$A$8=0,MIN(CB326,CD326,CF326),MIN(BZ326,CB326,CD326,CF326))</f>
        <v>0.37905092592592599</v>
      </c>
      <c r="AV326" s="56">
        <f>IF(GroupStTimes!$A$8=0,MAX(CC326,CE326,CG326),MAX(CA326,CC326,CE326,CG326))</f>
        <v>0.42899305555555556</v>
      </c>
      <c r="AW326" s="57" t="str">
        <f t="shared" ref="AW326:AW389" si="612">IF(U326="","",CONCATENATE(FIXED(U326,5),"  ",FIXED(V326,5)))</f>
        <v/>
      </c>
      <c r="AX326" s="58" t="str">
        <f t="shared" ref="AX326:AX389" si="613">IF(AJ326="m",ROUND(W326,5),"")</f>
        <v/>
      </c>
      <c r="AY326" s="58" t="str">
        <f t="shared" ref="AY326:AY389" si="614">IF(AJ326="m",ROUND(X326,5),"")</f>
        <v/>
      </c>
      <c r="AZ326" s="31">
        <f t="shared" ref="AZ326:AZ389" si="615">IF(AND(AM325=AM324,AN325=AN324,AO325=AO324,AP325=AP324,AJ326&lt;&gt;"t"),AZ325,IF(AJ326="t",AI326,AI325))</f>
        <v>99.02</v>
      </c>
      <c r="BA326" s="59">
        <f t="shared" ref="BA326:BA389" si="616">IF(AND($AM325=$AM324,$AN325=AN324,$AO325=$AO324,$AP325=$AP324,$AJ326&lt;&gt;"t"),BA325,BZ325)</f>
        <v>0.37613425925925931</v>
      </c>
      <c r="BB326" s="59">
        <f t="shared" ref="BB326:BB389" si="617">IF(AND($AM325=$AM324,$AN325=AN324,$AO325=$AO324,$AP325=$AP324,$AJ326&lt;&gt;"t"),BB325,CA325)</f>
        <v>0.3816898148148149</v>
      </c>
      <c r="BC326" s="59">
        <f t="shared" ref="BC326:BC389" si="618">IF(AND($AM325=$AM324,$AN325=AN324,$AO325=$AO324,$AP325=$AP324,$AJ326&lt;&gt;"t"),BC325,CB325)</f>
        <v>0.37693287037037038</v>
      </c>
      <c r="BD326" s="59">
        <f t="shared" ref="BD326:BD389" si="619">IF(AND($AM325=$AM324,$AN325=AN324,$AO325=$AO324,$AP325=$AP324,$AJ326&lt;&gt;"t"),BD325,CC325)</f>
        <v>0.42276620370370366</v>
      </c>
      <c r="BE326" s="59">
        <f t="shared" ref="BE326:BE389" si="620">IF(AND($AM325=$AM324,$AN325=AN324,$AO325=$AO324,$AP325=$AP324,$AJ326&lt;&gt;"t"),BE325,CD325)</f>
        <v>0.41642361111111109</v>
      </c>
      <c r="BF326" s="59">
        <f t="shared" ref="BF326:BF389" si="621">IF(AND($AM325=$AM324,$AN325=AN324,$AO325=$AO324,$AP325=$AP324,$AJ326&lt;&gt;"t"),BF325,CE325)</f>
        <v>0.42684027777777778</v>
      </c>
      <c r="BG326" s="59">
        <f t="shared" ref="BG326:BG389" si="622">IF(AND($AM325=$AM324,$AN325=AN324,$AO325=$AO324,$AP325=$AP324,$AJ326&lt;&gt;"t"),BG325,CF325)</f>
        <v>0.42607638888888894</v>
      </c>
      <c r="BH326" s="59">
        <f t="shared" ref="BH326:BH389" si="623">IF(AND($AM325=$AM324,$AN325=AN324,$AO325=$AO324,$AP325=$AP324,$AJ326&lt;&gt;"t"),BH325,CG325)</f>
        <v>0.42538194444444449</v>
      </c>
      <c r="BI326" s="31">
        <f t="shared" ref="BI326:BI389" si="624">AI326-AZ326</f>
        <v>2.9399999999999977</v>
      </c>
      <c r="BJ326" s="61">
        <f t="shared" ref="BJ326:BM326" si="625">IF($AJ325="t",IF(AM324=0,0,$BI326/AM324),IF(AM325=0,0,$BI326/AM325))</f>
        <v>6.9999999999999951E-2</v>
      </c>
      <c r="BK326" s="61">
        <f t="shared" si="625"/>
        <v>5.9999999999999956E-2</v>
      </c>
      <c r="BL326" s="61">
        <f t="shared" si="625"/>
        <v>5.1578947368421016E-2</v>
      </c>
      <c r="BM326" s="61">
        <f t="shared" si="625"/>
        <v>4.5937499999999964E-2</v>
      </c>
      <c r="BN326" s="62">
        <f t="shared" ref="BN326:BN389" si="626">IF(AJ326="t",0,INT(BJ326))</f>
        <v>0</v>
      </c>
      <c r="BO326" s="62">
        <f t="shared" ref="BO326:BO389" si="627">IF(AJ326="t",AM326,IF(INT((BJ326-BN326)*60)&lt;0,1,INT((BJ326-BN326)*60)))</f>
        <v>4</v>
      </c>
      <c r="BP326" s="62">
        <f t="shared" ref="BP326:BP389" si="628">IF(AJ326="t",0,ROUND((((BJ326-BN326)*60)-BO326)*60,0))</f>
        <v>12</v>
      </c>
      <c r="BQ326" s="62">
        <f t="shared" ref="BQ326:BQ389" si="629">IF(AJ326="t",0,INT(BK326))</f>
        <v>0</v>
      </c>
      <c r="BR326" s="62">
        <f t="shared" ref="BR326:BR389" si="630">IF(AJ326="t",AN326,IF(INT((BK326-BQ326)*60)&lt;0,1,INT((BK326-BQ326)*60)))</f>
        <v>3</v>
      </c>
      <c r="BS326" s="62">
        <f t="shared" ref="BS326:BS389" si="631">IF(AJ326="t",0,ROUND((((BK326-BQ326)*60)-BR326)*60,0))</f>
        <v>36</v>
      </c>
      <c r="BT326" s="62">
        <f t="shared" ref="BT326:BT389" si="632">IF(AJ326="t",0,INT(BL326))</f>
        <v>0</v>
      </c>
      <c r="BU326" s="62">
        <f t="shared" ref="BU326:BU389" si="633">IF(AJ326="t",AO326,IF(INT((BL326-BT326)*60)&lt;0,1,INT((BL326-BT326)*60)))</f>
        <v>3</v>
      </c>
      <c r="BV326" s="62">
        <f t="shared" ref="BV326:BV389" si="634">IF(AJ326="t",0,ROUND((((BL326-BT326)*60)-BU326)*60,0))</f>
        <v>6</v>
      </c>
      <c r="BW326" s="62">
        <f t="shared" ref="BW326:BW389" si="635">IF(AJ326="t",0,INT(BM326))</f>
        <v>0</v>
      </c>
      <c r="BX326" s="62">
        <f t="shared" ref="BX326:BX389" si="636">IF(AJ326="t",AP326,IF(INT((BM326-BW326)*60)&lt;0,1,INT((BM326-BW326)*60)))</f>
        <v>2</v>
      </c>
      <c r="BY326" s="62">
        <f t="shared" ref="BY326:BY389" si="637">IF(AJ326="t",0,ROUND((((BM326-BW326)*60)-BX326)*60,0))</f>
        <v>45</v>
      </c>
      <c r="BZ326" s="63">
        <f t="shared" ref="BZ326:BZ389" si="638">BA326+TIME(BN326,BO326,BP326)</f>
        <v>0.37905092592592599</v>
      </c>
      <c r="CA326" s="63">
        <f t="shared" ref="CA326:CA389" si="639">BB326+TIME(BN326,BO326,BP326)</f>
        <v>0.38460648148148158</v>
      </c>
      <c r="CB326" s="63">
        <f t="shared" ref="CB326:CB389" si="640">BC326+TIME(BQ326,BR326,BS326)</f>
        <v>0.37943287037037038</v>
      </c>
      <c r="CC326" s="63">
        <f t="shared" ref="CC326:CC389" si="641">BD326+TIME(BQ326,BR326,BS326)</f>
        <v>0.42526620370370366</v>
      </c>
      <c r="CD326" s="63">
        <f t="shared" ref="CD326:CD389" si="642">BE326+TIME(BT326,BU326,BV326)</f>
        <v>0.41857638888888887</v>
      </c>
      <c r="CE326" s="63">
        <f t="shared" ref="CE326:CE389" si="643">BF326+TIME(BT326,BU326,BV326)</f>
        <v>0.42899305555555556</v>
      </c>
      <c r="CF326" s="63">
        <f t="shared" ref="CF326:CF389" si="644">BG326+TIME(BW326,BX326,BY326)</f>
        <v>0.42798611111111118</v>
      </c>
      <c r="CG326" s="63">
        <f t="shared" ref="CG326:CG389" si="645">BH326+TIME(BW326,BX326,BY326)</f>
        <v>0.42729166666666674</v>
      </c>
      <c r="CH326" s="36"/>
      <c r="CI326" s="36"/>
      <c r="CJ326" s="36"/>
      <c r="CK326" s="36"/>
      <c r="CL326" s="60">
        <v>60</v>
      </c>
    </row>
    <row r="327" spans="1:90" ht="26.25" customHeight="1" x14ac:dyDescent="0.25">
      <c r="A327" s="37">
        <v>42</v>
      </c>
      <c r="B327" s="38"/>
      <c r="C327" s="39"/>
      <c r="D327" s="39"/>
      <c r="E327" s="39"/>
      <c r="F327" s="42"/>
      <c r="G327" s="66">
        <v>97.889999999999986</v>
      </c>
      <c r="H327" s="41">
        <f t="shared" si="585"/>
        <v>102.3</v>
      </c>
      <c r="I327" s="42">
        <v>102.24</v>
      </c>
      <c r="J327" s="43">
        <f t="shared" si="582"/>
        <v>-8.1507563901939367E-4</v>
      </c>
      <c r="K327" s="44">
        <f t="shared" si="583"/>
        <v>-8.3333333333342807E-2</v>
      </c>
      <c r="L327" s="45" t="s">
        <v>44</v>
      </c>
      <c r="M327" s="126" t="s">
        <v>1231</v>
      </c>
      <c r="N327" s="46">
        <f t="shared" si="601"/>
        <v>102.32333333333334</v>
      </c>
      <c r="O327" s="46">
        <f t="shared" si="549"/>
        <v>-0.03</v>
      </c>
      <c r="P327" s="42">
        <v>102.36999999999999</v>
      </c>
      <c r="Q327" s="46">
        <f t="shared" si="550"/>
        <v>4.3499999999999996</v>
      </c>
      <c r="R327" s="39">
        <v>97.95</v>
      </c>
      <c r="S327" s="46">
        <f t="shared" si="551"/>
        <v>4.1499999999999995</v>
      </c>
      <c r="T327" s="40">
        <v>98.18</v>
      </c>
      <c r="U327" s="47" t="str">
        <f t="shared" si="571"/>
        <v/>
      </c>
      <c r="V327" s="47" t="str">
        <f t="shared" si="572"/>
        <v/>
      </c>
      <c r="W327" s="48"/>
      <c r="X327" s="48"/>
      <c r="Y327" s="48"/>
      <c r="Z327" s="48"/>
      <c r="AA327" s="48"/>
      <c r="AB327" s="48"/>
      <c r="AC327" s="49"/>
      <c r="AD327" s="49"/>
      <c r="AE327" s="51">
        <f t="shared" si="603"/>
        <v>42</v>
      </c>
      <c r="AF327" s="51" t="str">
        <f t="shared" si="604"/>
        <v/>
      </c>
      <c r="AG327" s="51" t="str">
        <f t="shared" si="605"/>
        <v/>
      </c>
      <c r="AH327" s="51" t="str">
        <f t="shared" si="606"/>
        <v/>
      </c>
      <c r="AI327" s="52">
        <f t="shared" si="607"/>
        <v>102.3</v>
      </c>
      <c r="AJ327" s="68"/>
      <c r="AK327" s="53"/>
      <c r="AL327" s="52"/>
      <c r="AM327" s="53">
        <f t="shared" si="609"/>
        <v>42</v>
      </c>
      <c r="AN327" s="53">
        <f>IF(AJ327&lt;&gt;"",IF(AJ327="o",VLOOKUP(AM327,OpenSect!$A$1:$D$11,2),IF(AJ327="u",VLOOKUP(AM327,UpHill!$A$1:$D$35,2),IF(AJ327="d",VLOOKUP(AM327,DownHill!$A$3:$D$29,2),IF(AJ327="f",VLOOKUP(AM327,FlatUnd!$A$2:$D$30,2),IF(AJ327="t",VLOOKUP(AM327,TimeAdd!$A$1:$D$176,2),IF(AJ327="l",VLOOKUP(AM327,SLimit!$A$1:$D$8,2),AN326)))))),AN326)</f>
        <v>49</v>
      </c>
      <c r="AO327" s="53">
        <f>IF(AJ327&lt;&gt;"",IF(AJ327="o",VLOOKUP(AM327,OpenSect!$A$1:$D$11,3),IF(AJ327="u",VLOOKUP(AM327,UpHill!$A$1:$D$35,3),IF(AJ327="d",VLOOKUP(AM327,DownHill!$A$3:$D$29,3),IF(AJ327="f",VLOOKUP(AM327,FlatUnd!$A$2:$D$30,3),IF(AJ327="t",VLOOKUP(AM327,TimeAdd!$A$1:$D$18,3),IF(AJ327="l",VLOOKUP(AM327,SLimit!$A$1:$D$8,3),AO326)))))),AO326)</f>
        <v>57</v>
      </c>
      <c r="AP327" s="53">
        <f>IF(AJ327&lt;&gt;"",IF(AJ327="o",VLOOKUP(AM327,OpenSect!$A$1:$D$11,4),IF(AJ327="u",VLOOKUP(AM327,UpHill!$A$1:$D$35,4),IF(AJ327="d",VLOOKUP(AM327,DownHill!$A$3:$D$29,4),IF(AJ327="f",VLOOKUP(AM327,FlatUnd!$A$2:$D$30,4),IF(AJ327="t",VLOOKUP(AM327,TimeAdd!$A$1:$D$18,4),IF(AJ327="l",VLOOKUP(AM327,SLimit!$A$1:$D$8,4),AP326)))))),AP326)</f>
        <v>64</v>
      </c>
      <c r="AQ327" s="53" t="str">
        <f t="shared" si="610"/>
        <v>80</v>
      </c>
      <c r="AR327" s="54" t="str">
        <f t="shared" si="611"/>
        <v>Bridge</v>
      </c>
      <c r="AS327" s="55"/>
      <c r="AT327" s="55"/>
      <c r="AU327" s="56">
        <f>IF(GroupStTimes!$A$8=0,MIN(CB327,CD327,CF327),MIN(BZ327,CB327,CD327,CF327))</f>
        <v>0.37938657407407411</v>
      </c>
      <c r="AV327" s="56">
        <f>IF(GroupStTimes!$A$8=0,MAX(CC327,CE327,CG327),MAX(CA327,CC327,CE327,CG327))</f>
        <v>0.4292361111111111</v>
      </c>
      <c r="AW327" s="57" t="str">
        <f t="shared" si="612"/>
        <v/>
      </c>
      <c r="AX327" s="58" t="str">
        <f t="shared" si="613"/>
        <v/>
      </c>
      <c r="AY327" s="58" t="str">
        <f t="shared" si="614"/>
        <v/>
      </c>
      <c r="AZ327" s="31">
        <f t="shared" si="615"/>
        <v>99.02</v>
      </c>
      <c r="BA327" s="59">
        <f t="shared" si="616"/>
        <v>0.37613425925925931</v>
      </c>
      <c r="BB327" s="59">
        <f t="shared" si="617"/>
        <v>0.3816898148148149</v>
      </c>
      <c r="BC327" s="59">
        <f t="shared" si="618"/>
        <v>0.37693287037037038</v>
      </c>
      <c r="BD327" s="59">
        <f t="shared" si="619"/>
        <v>0.42276620370370366</v>
      </c>
      <c r="BE327" s="59">
        <f t="shared" si="620"/>
        <v>0.41642361111111109</v>
      </c>
      <c r="BF327" s="59">
        <f t="shared" si="621"/>
        <v>0.42684027777777778</v>
      </c>
      <c r="BG327" s="59">
        <f t="shared" si="622"/>
        <v>0.42607638888888894</v>
      </c>
      <c r="BH327" s="59">
        <f t="shared" si="623"/>
        <v>0.42538194444444449</v>
      </c>
      <c r="BI327" s="31">
        <f t="shared" si="624"/>
        <v>3.2800000000000011</v>
      </c>
      <c r="BJ327" s="61">
        <f t="shared" ref="BJ327:BM327" si="646">IF($AJ326="t",IF(AM325=0,0,$BI327/AM325),IF(AM326=0,0,$BI327/AM326))</f>
        <v>7.809523809523812E-2</v>
      </c>
      <c r="BK327" s="61">
        <f t="shared" si="646"/>
        <v>6.6938775510204107E-2</v>
      </c>
      <c r="BL327" s="61">
        <f t="shared" si="646"/>
        <v>5.7543859649122828E-2</v>
      </c>
      <c r="BM327" s="61">
        <f t="shared" si="646"/>
        <v>5.1250000000000018E-2</v>
      </c>
      <c r="BN327" s="62">
        <f t="shared" si="626"/>
        <v>0</v>
      </c>
      <c r="BO327" s="62">
        <f t="shared" si="627"/>
        <v>4</v>
      </c>
      <c r="BP327" s="62">
        <f t="shared" si="628"/>
        <v>41</v>
      </c>
      <c r="BQ327" s="62">
        <f t="shared" si="629"/>
        <v>0</v>
      </c>
      <c r="BR327" s="62">
        <f t="shared" si="630"/>
        <v>4</v>
      </c>
      <c r="BS327" s="62">
        <f t="shared" si="631"/>
        <v>1</v>
      </c>
      <c r="BT327" s="62">
        <f t="shared" si="632"/>
        <v>0</v>
      </c>
      <c r="BU327" s="62">
        <f t="shared" si="633"/>
        <v>3</v>
      </c>
      <c r="BV327" s="62">
        <f t="shared" si="634"/>
        <v>27</v>
      </c>
      <c r="BW327" s="62">
        <f t="shared" si="635"/>
        <v>0</v>
      </c>
      <c r="BX327" s="62">
        <f t="shared" si="636"/>
        <v>3</v>
      </c>
      <c r="BY327" s="62">
        <f t="shared" si="637"/>
        <v>5</v>
      </c>
      <c r="BZ327" s="63">
        <f t="shared" si="638"/>
        <v>0.37938657407407411</v>
      </c>
      <c r="CA327" s="63">
        <f t="shared" si="639"/>
        <v>0.3849421296296297</v>
      </c>
      <c r="CB327" s="63">
        <f t="shared" si="640"/>
        <v>0.37972222222222224</v>
      </c>
      <c r="CC327" s="63">
        <f t="shared" si="641"/>
        <v>0.42555555555555552</v>
      </c>
      <c r="CD327" s="63">
        <f t="shared" si="642"/>
        <v>0.41881944444444441</v>
      </c>
      <c r="CE327" s="63">
        <f t="shared" si="643"/>
        <v>0.4292361111111111</v>
      </c>
      <c r="CF327" s="63">
        <f t="shared" si="644"/>
        <v>0.42821759259259262</v>
      </c>
      <c r="CG327" s="63">
        <f t="shared" si="645"/>
        <v>0.42752314814814818</v>
      </c>
      <c r="CH327" s="36"/>
      <c r="CI327" s="36"/>
      <c r="CJ327" s="36"/>
      <c r="CK327" s="36"/>
      <c r="CL327" s="60">
        <v>60</v>
      </c>
    </row>
    <row r="328" spans="1:90" ht="26.25" customHeight="1" x14ac:dyDescent="0.25">
      <c r="A328" s="37">
        <v>42</v>
      </c>
      <c r="B328" s="38"/>
      <c r="C328" s="39"/>
      <c r="D328" s="39"/>
      <c r="E328" s="39"/>
      <c r="F328" s="42"/>
      <c r="G328" s="40">
        <v>97.92</v>
      </c>
      <c r="H328" s="41">
        <f t="shared" si="585"/>
        <v>102.34</v>
      </c>
      <c r="I328" s="42">
        <v>102.28</v>
      </c>
      <c r="J328" s="43">
        <f t="shared" si="582"/>
        <v>-7.8216660148609991E-4</v>
      </c>
      <c r="K328" s="44">
        <f t="shared" si="583"/>
        <v>-7.9999999999998295E-2</v>
      </c>
      <c r="L328" s="45" t="s">
        <v>239</v>
      </c>
      <c r="M328" s="126" t="s">
        <v>1231</v>
      </c>
      <c r="N328" s="46">
        <f t="shared" si="601"/>
        <v>102.36</v>
      </c>
      <c r="O328" s="46">
        <f t="shared" si="549"/>
        <v>-0.03</v>
      </c>
      <c r="P328" s="42">
        <v>102.41</v>
      </c>
      <c r="Q328" s="46">
        <f t="shared" si="550"/>
        <v>4.3499999999999996</v>
      </c>
      <c r="R328" s="39">
        <v>97.98</v>
      </c>
      <c r="S328" s="46">
        <f t="shared" si="551"/>
        <v>4.1499999999999995</v>
      </c>
      <c r="T328" s="40">
        <v>98.22</v>
      </c>
      <c r="U328" s="47" t="str">
        <f t="shared" si="571"/>
        <v/>
      </c>
      <c r="V328" s="47" t="str">
        <f t="shared" si="572"/>
        <v/>
      </c>
      <c r="W328" s="48"/>
      <c r="X328" s="48"/>
      <c r="Y328" s="48"/>
      <c r="Z328" s="48"/>
      <c r="AA328" s="48"/>
      <c r="AB328" s="48"/>
      <c r="AC328" s="49"/>
      <c r="AD328" s="49"/>
      <c r="AE328" s="51">
        <f t="shared" si="603"/>
        <v>42</v>
      </c>
      <c r="AF328" s="51" t="str">
        <f t="shared" si="604"/>
        <v/>
      </c>
      <c r="AG328" s="51" t="str">
        <f t="shared" si="605"/>
        <v/>
      </c>
      <c r="AH328" s="51" t="str">
        <f t="shared" si="606"/>
        <v/>
      </c>
      <c r="AI328" s="52">
        <f t="shared" si="607"/>
        <v>102.34</v>
      </c>
      <c r="AJ328" s="68"/>
      <c r="AK328" s="53"/>
      <c r="AL328" s="52"/>
      <c r="AM328" s="53">
        <f t="shared" si="609"/>
        <v>42</v>
      </c>
      <c r="AN328" s="53">
        <f>IF(AJ328&lt;&gt;"",IF(AJ328="o",VLOOKUP(AM328,OpenSect!$A$1:$D$11,2),IF(AJ328="u",VLOOKUP(AM328,UpHill!$A$1:$D$35,2),IF(AJ328="d",VLOOKUP(AM328,DownHill!$A$3:$D$29,2),IF(AJ328="f",VLOOKUP(AM328,FlatUnd!$A$2:$D$30,2),IF(AJ328="t",VLOOKUP(AM328,TimeAdd!$A$1:$D$176,2),IF(AJ328="l",VLOOKUP(AM328,SLimit!$A$1:$D$8,2),AN327)))))),AN327)</f>
        <v>49</v>
      </c>
      <c r="AO328" s="53">
        <f>IF(AJ328&lt;&gt;"",IF(AJ328="o",VLOOKUP(AM328,OpenSect!$A$1:$D$11,3),IF(AJ328="u",VLOOKUP(AM328,UpHill!$A$1:$D$35,3),IF(AJ328="d",VLOOKUP(AM328,DownHill!$A$3:$D$29,3),IF(AJ328="f",VLOOKUP(AM328,FlatUnd!$A$2:$D$30,3),IF(AJ328="t",VLOOKUP(AM328,TimeAdd!$A$1:$D$18,3),IF(AJ328="l",VLOOKUP(AM328,SLimit!$A$1:$D$8,3),AO327)))))),AO327)</f>
        <v>57</v>
      </c>
      <c r="AP328" s="53">
        <f>IF(AJ328&lt;&gt;"",IF(AJ328="o",VLOOKUP(AM328,OpenSect!$A$1:$D$11,4),IF(AJ328="u",VLOOKUP(AM328,UpHill!$A$1:$D$35,4),IF(AJ328="d",VLOOKUP(AM328,DownHill!$A$3:$D$29,4),IF(AJ328="f",VLOOKUP(AM328,FlatUnd!$A$2:$D$30,4),IF(AJ328="t",VLOOKUP(AM328,TimeAdd!$A$1:$D$18,4),IF(AJ328="l",VLOOKUP(AM328,SLimit!$A$1:$D$8,4),AP327)))))),AP327)</f>
        <v>64</v>
      </c>
      <c r="AQ328" s="53" t="str">
        <f t="shared" si="610"/>
        <v>80</v>
      </c>
      <c r="AR328" s="54" t="str">
        <f t="shared" si="611"/>
        <v>80 Speed limit</v>
      </c>
      <c r="AS328" s="55"/>
      <c r="AT328" s="55"/>
      <c r="AU328" s="56">
        <f>IF(GroupStTimes!$A$8=0,MIN(CB328,CD328,CF328),MIN(BZ328,CB328,CD328,CF328))</f>
        <v>0.37943287037037043</v>
      </c>
      <c r="AV328" s="56">
        <f>IF(GroupStTimes!$A$8=0,MAX(CC328,CE328,CG328),MAX(CA328,CC328,CE328,CG328))</f>
        <v>0.42927083333333332</v>
      </c>
      <c r="AW328" s="57" t="str">
        <f t="shared" si="612"/>
        <v/>
      </c>
      <c r="AX328" s="58" t="str">
        <f t="shared" si="613"/>
        <v/>
      </c>
      <c r="AY328" s="58" t="str">
        <f t="shared" si="614"/>
        <v/>
      </c>
      <c r="AZ328" s="31">
        <f t="shared" si="615"/>
        <v>99.02</v>
      </c>
      <c r="BA328" s="59">
        <f t="shared" si="616"/>
        <v>0.37613425925925931</v>
      </c>
      <c r="BB328" s="59">
        <f t="shared" si="617"/>
        <v>0.3816898148148149</v>
      </c>
      <c r="BC328" s="59">
        <f t="shared" si="618"/>
        <v>0.37693287037037038</v>
      </c>
      <c r="BD328" s="59">
        <f t="shared" si="619"/>
        <v>0.42276620370370366</v>
      </c>
      <c r="BE328" s="59">
        <f t="shared" si="620"/>
        <v>0.41642361111111109</v>
      </c>
      <c r="BF328" s="59">
        <f t="shared" si="621"/>
        <v>0.42684027777777778</v>
      </c>
      <c r="BG328" s="59">
        <f t="shared" si="622"/>
        <v>0.42607638888888894</v>
      </c>
      <c r="BH328" s="59">
        <f t="shared" si="623"/>
        <v>0.42538194444444449</v>
      </c>
      <c r="BI328" s="31">
        <f t="shared" si="624"/>
        <v>3.3200000000000074</v>
      </c>
      <c r="BJ328" s="61">
        <f t="shared" ref="BJ328:BM328" si="647">IF($AJ327="t",IF(AM326=0,0,$BI328/AM326),IF(AM327=0,0,$BI328/AM327))</f>
        <v>7.9047619047619228E-2</v>
      </c>
      <c r="BK328" s="61">
        <f t="shared" si="647"/>
        <v>6.7755102040816473E-2</v>
      </c>
      <c r="BL328" s="61">
        <f t="shared" si="647"/>
        <v>5.824561403508785E-2</v>
      </c>
      <c r="BM328" s="61">
        <f t="shared" si="647"/>
        <v>5.1875000000000115E-2</v>
      </c>
      <c r="BN328" s="62">
        <f t="shared" si="626"/>
        <v>0</v>
      </c>
      <c r="BO328" s="62">
        <f t="shared" si="627"/>
        <v>4</v>
      </c>
      <c r="BP328" s="62">
        <f t="shared" si="628"/>
        <v>45</v>
      </c>
      <c r="BQ328" s="62">
        <f t="shared" si="629"/>
        <v>0</v>
      </c>
      <c r="BR328" s="62">
        <f t="shared" si="630"/>
        <v>4</v>
      </c>
      <c r="BS328" s="62">
        <f t="shared" si="631"/>
        <v>4</v>
      </c>
      <c r="BT328" s="62">
        <f t="shared" si="632"/>
        <v>0</v>
      </c>
      <c r="BU328" s="62">
        <f t="shared" si="633"/>
        <v>3</v>
      </c>
      <c r="BV328" s="62">
        <f t="shared" si="634"/>
        <v>30</v>
      </c>
      <c r="BW328" s="62">
        <f t="shared" si="635"/>
        <v>0</v>
      </c>
      <c r="BX328" s="62">
        <f t="shared" si="636"/>
        <v>3</v>
      </c>
      <c r="BY328" s="62">
        <f t="shared" si="637"/>
        <v>7</v>
      </c>
      <c r="BZ328" s="63">
        <f t="shared" si="638"/>
        <v>0.37943287037037043</v>
      </c>
      <c r="CA328" s="63">
        <f t="shared" si="639"/>
        <v>0.38498842592592603</v>
      </c>
      <c r="CB328" s="63">
        <f t="shared" si="640"/>
        <v>0.37975694444444447</v>
      </c>
      <c r="CC328" s="63">
        <f t="shared" si="641"/>
        <v>0.42559027777777775</v>
      </c>
      <c r="CD328" s="63">
        <f t="shared" si="642"/>
        <v>0.41885416666666664</v>
      </c>
      <c r="CE328" s="63">
        <f t="shared" si="643"/>
        <v>0.42927083333333332</v>
      </c>
      <c r="CF328" s="63">
        <f t="shared" si="644"/>
        <v>0.42824074074074081</v>
      </c>
      <c r="CG328" s="63">
        <f t="shared" si="645"/>
        <v>0.42754629629629637</v>
      </c>
      <c r="CH328" s="36"/>
      <c r="CI328" s="36"/>
      <c r="CJ328" s="36"/>
      <c r="CK328" s="36"/>
      <c r="CL328" s="60">
        <v>60</v>
      </c>
    </row>
    <row r="329" spans="1:90" ht="40.5" x14ac:dyDescent="0.25">
      <c r="A329" s="37">
        <v>42</v>
      </c>
      <c r="B329" s="38"/>
      <c r="C329" s="39" t="s">
        <v>58</v>
      </c>
      <c r="D329" s="39"/>
      <c r="E329" s="39"/>
      <c r="F329" s="42"/>
      <c r="G329" s="40">
        <v>98.28</v>
      </c>
      <c r="H329" s="41">
        <f t="shared" si="585"/>
        <v>102.7</v>
      </c>
      <c r="I329" s="42">
        <v>102.64</v>
      </c>
      <c r="J329" s="43">
        <f t="shared" si="582"/>
        <v>-7.4694725902819351E-4</v>
      </c>
      <c r="K329" s="44">
        <f t="shared" si="583"/>
        <v>-7.6666666666653782E-2</v>
      </c>
      <c r="L329" s="45" t="s">
        <v>240</v>
      </c>
      <c r="M329" s="126" t="s">
        <v>1231</v>
      </c>
      <c r="N329" s="46">
        <f t="shared" si="601"/>
        <v>102.71666666666665</v>
      </c>
      <c r="O329" s="46">
        <f t="shared" si="549"/>
        <v>-0.03</v>
      </c>
      <c r="P329" s="42">
        <v>102.77</v>
      </c>
      <c r="Q329" s="46">
        <f t="shared" si="550"/>
        <v>4.3499999999999996</v>
      </c>
      <c r="R329" s="39">
        <v>98.34</v>
      </c>
      <c r="S329" s="46">
        <f t="shared" si="551"/>
        <v>4.1499999999999995</v>
      </c>
      <c r="T329" s="40">
        <v>98.57</v>
      </c>
      <c r="U329" s="47">
        <f t="shared" si="571"/>
        <v>29.461590000000001</v>
      </c>
      <c r="V329" s="47">
        <f t="shared" si="572"/>
        <v>30.148119999999999</v>
      </c>
      <c r="W329" s="48">
        <v>29.461549999999999</v>
      </c>
      <c r="X329" s="48">
        <v>30.14809</v>
      </c>
      <c r="Y329" s="48">
        <v>29.461600000000001</v>
      </c>
      <c r="Z329" s="48">
        <v>30.148111</v>
      </c>
      <c r="AA329" s="48">
        <v>29.46161</v>
      </c>
      <c r="AB329" s="48">
        <v>30.148129999999998</v>
      </c>
      <c r="AC329" s="49">
        <v>29.461590000000001</v>
      </c>
      <c r="AD329" s="49">
        <v>30.148140000000001</v>
      </c>
      <c r="AE329" s="51">
        <f t="shared" si="603"/>
        <v>42</v>
      </c>
      <c r="AF329" s="51" t="str">
        <f t="shared" si="604"/>
        <v/>
      </c>
      <c r="AG329" s="51" t="str">
        <f t="shared" si="605"/>
        <v>m</v>
      </c>
      <c r="AH329" s="51" t="str">
        <f t="shared" si="606"/>
        <v/>
      </c>
      <c r="AI329" s="52">
        <f t="shared" si="607"/>
        <v>102.7</v>
      </c>
      <c r="AJ329" s="68"/>
      <c r="AK329" s="53"/>
      <c r="AL329" s="52"/>
      <c r="AM329" s="53">
        <f t="shared" si="609"/>
        <v>42</v>
      </c>
      <c r="AN329" s="53">
        <f>IF(AJ329&lt;&gt;"",IF(AJ329="o",VLOOKUP(AM329,OpenSect!$A$1:$D$11,2),IF(AJ329="u",VLOOKUP(AM329,UpHill!$A$1:$D$35,2),IF(AJ329="d",VLOOKUP(AM329,DownHill!$A$3:$D$29,2),IF(AJ329="f",VLOOKUP(AM329,FlatUnd!$A$2:$D$30,2),IF(AJ329="t",VLOOKUP(AM329,TimeAdd!$A$1:$D$176,2),IF(AJ329="l",VLOOKUP(AM329,SLimit!$A$1:$D$8,2),AN328)))))),AN328)</f>
        <v>49</v>
      </c>
      <c r="AO329" s="53">
        <f>IF(AJ329&lt;&gt;"",IF(AJ329="o",VLOOKUP(AM329,OpenSect!$A$1:$D$11,3),IF(AJ329="u",VLOOKUP(AM329,UpHill!$A$1:$D$35,3),IF(AJ329="d",VLOOKUP(AM329,DownHill!$A$3:$D$29,3),IF(AJ329="f",VLOOKUP(AM329,FlatUnd!$A$2:$D$30,3),IF(AJ329="t",VLOOKUP(AM329,TimeAdd!$A$1:$D$18,3),IF(AJ329="l",VLOOKUP(AM329,SLimit!$A$1:$D$8,3),AO328)))))),AO328)</f>
        <v>57</v>
      </c>
      <c r="AP329" s="53">
        <f>IF(AJ329&lt;&gt;"",IF(AJ329="o",VLOOKUP(AM329,OpenSect!$A$1:$D$11,4),IF(AJ329="u",VLOOKUP(AM329,UpHill!$A$1:$D$35,4),IF(AJ329="d",VLOOKUP(AM329,DownHill!$A$3:$D$29,4),IF(AJ329="f",VLOOKUP(AM329,FlatUnd!$A$2:$D$30,4),IF(AJ329="t",VLOOKUP(AM329,TimeAdd!$A$1:$D$18,4),IF(AJ329="l",VLOOKUP(AM329,SLimit!$A$1:$D$8,4),AP328)))))),AP328)</f>
        <v>64</v>
      </c>
      <c r="AQ329" s="53" t="str">
        <f t="shared" si="610"/>
        <v>80</v>
      </c>
      <c r="AR329" s="54" t="str">
        <f t="shared" si="611"/>
        <v>Warning - Children.  Control - Dot on pole and road</v>
      </c>
      <c r="AS329" s="55"/>
      <c r="AT329" s="55"/>
      <c r="AU329" s="56">
        <f>IF(GroupStTimes!$A$8=0,MIN(CB329,CD329,CF329),MIN(BZ329,CB329,CD329,CF329))</f>
        <v>0.37978009259259266</v>
      </c>
      <c r="AV329" s="56">
        <f>IF(GroupStTimes!$A$8=0,MAX(CC329,CE329,CG329),MAX(CA329,CC329,CE329,CG329))</f>
        <v>0.42952546296296296</v>
      </c>
      <c r="AW329" s="57" t="str">
        <f t="shared" si="612"/>
        <v>29.46159  30.14812</v>
      </c>
      <c r="AX329" s="58" t="str">
        <f t="shared" si="613"/>
        <v/>
      </c>
      <c r="AY329" s="58" t="str">
        <f t="shared" si="614"/>
        <v/>
      </c>
      <c r="AZ329" s="31">
        <f t="shared" si="615"/>
        <v>99.02</v>
      </c>
      <c r="BA329" s="59">
        <f t="shared" si="616"/>
        <v>0.37613425925925931</v>
      </c>
      <c r="BB329" s="59">
        <f t="shared" si="617"/>
        <v>0.3816898148148149</v>
      </c>
      <c r="BC329" s="59">
        <f t="shared" si="618"/>
        <v>0.37693287037037038</v>
      </c>
      <c r="BD329" s="59">
        <f t="shared" si="619"/>
        <v>0.42276620370370366</v>
      </c>
      <c r="BE329" s="59">
        <f t="shared" si="620"/>
        <v>0.41642361111111109</v>
      </c>
      <c r="BF329" s="59">
        <f t="shared" si="621"/>
        <v>0.42684027777777778</v>
      </c>
      <c r="BG329" s="59">
        <f t="shared" si="622"/>
        <v>0.42607638888888894</v>
      </c>
      <c r="BH329" s="59">
        <f t="shared" si="623"/>
        <v>0.42538194444444449</v>
      </c>
      <c r="BI329" s="31">
        <f t="shared" si="624"/>
        <v>3.6800000000000068</v>
      </c>
      <c r="BJ329" s="61">
        <f t="shared" ref="BJ329:BM329" si="648">IF($AJ328="t",IF(AM327=0,0,$BI329/AM327),IF(AM328=0,0,$BI329/AM328))</f>
        <v>8.7619047619047777E-2</v>
      </c>
      <c r="BK329" s="61">
        <f t="shared" si="648"/>
        <v>7.5102040816326668E-2</v>
      </c>
      <c r="BL329" s="61">
        <f t="shared" si="648"/>
        <v>6.4561403508772056E-2</v>
      </c>
      <c r="BM329" s="61">
        <f t="shared" si="648"/>
        <v>5.7500000000000107E-2</v>
      </c>
      <c r="BN329" s="62">
        <f t="shared" si="626"/>
        <v>0</v>
      </c>
      <c r="BO329" s="62">
        <f t="shared" si="627"/>
        <v>5</v>
      </c>
      <c r="BP329" s="62">
        <f t="shared" si="628"/>
        <v>15</v>
      </c>
      <c r="BQ329" s="62">
        <f t="shared" si="629"/>
        <v>0</v>
      </c>
      <c r="BR329" s="62">
        <f t="shared" si="630"/>
        <v>4</v>
      </c>
      <c r="BS329" s="62">
        <f t="shared" si="631"/>
        <v>30</v>
      </c>
      <c r="BT329" s="62">
        <f t="shared" si="632"/>
        <v>0</v>
      </c>
      <c r="BU329" s="62">
        <f t="shared" si="633"/>
        <v>3</v>
      </c>
      <c r="BV329" s="62">
        <f t="shared" si="634"/>
        <v>52</v>
      </c>
      <c r="BW329" s="62">
        <f t="shared" si="635"/>
        <v>0</v>
      </c>
      <c r="BX329" s="62">
        <f t="shared" si="636"/>
        <v>3</v>
      </c>
      <c r="BY329" s="62">
        <f t="shared" si="637"/>
        <v>27</v>
      </c>
      <c r="BZ329" s="63">
        <f t="shared" si="638"/>
        <v>0.37978009259259266</v>
      </c>
      <c r="CA329" s="63">
        <f t="shared" si="639"/>
        <v>0.38533564814814825</v>
      </c>
      <c r="CB329" s="63">
        <f t="shared" si="640"/>
        <v>0.38005787037037037</v>
      </c>
      <c r="CC329" s="63">
        <f t="shared" si="641"/>
        <v>0.42589120370370365</v>
      </c>
      <c r="CD329" s="63">
        <f t="shared" si="642"/>
        <v>0.41910879629629627</v>
      </c>
      <c r="CE329" s="63">
        <f t="shared" si="643"/>
        <v>0.42952546296296296</v>
      </c>
      <c r="CF329" s="63">
        <f t="shared" si="644"/>
        <v>0.42847222222222225</v>
      </c>
      <c r="CG329" s="63">
        <f t="shared" si="645"/>
        <v>0.42777777777777781</v>
      </c>
      <c r="CH329" s="36"/>
      <c r="CI329" s="36"/>
      <c r="CJ329" s="36"/>
      <c r="CK329" s="36"/>
      <c r="CL329" s="60">
        <v>60</v>
      </c>
    </row>
    <row r="330" spans="1:90" ht="60.75" x14ac:dyDescent="0.25">
      <c r="A330" s="37">
        <v>42</v>
      </c>
      <c r="B330" s="38"/>
      <c r="C330" s="39"/>
      <c r="D330" s="39"/>
      <c r="E330" s="39"/>
      <c r="F330" s="42"/>
      <c r="G330" s="66">
        <v>98.68</v>
      </c>
      <c r="H330" s="41">
        <f t="shared" si="585"/>
        <v>103.1</v>
      </c>
      <c r="I330" s="42">
        <v>103.04</v>
      </c>
      <c r="J330" s="43">
        <f t="shared" si="582"/>
        <v>-7.7639751552793367E-4</v>
      </c>
      <c r="K330" s="44">
        <f t="shared" si="583"/>
        <v>-7.9999999999998295E-2</v>
      </c>
      <c r="L330" s="70" t="s">
        <v>1333</v>
      </c>
      <c r="M330" s="126" t="s">
        <v>1231</v>
      </c>
      <c r="N330" s="46">
        <f t="shared" si="601"/>
        <v>103.12</v>
      </c>
      <c r="O330" s="46">
        <f t="shared" si="549"/>
        <v>-0.03</v>
      </c>
      <c r="P330" s="42">
        <v>103.17</v>
      </c>
      <c r="Q330" s="46">
        <f t="shared" si="550"/>
        <v>4.3499999999999996</v>
      </c>
      <c r="R330" s="39">
        <v>98.74</v>
      </c>
      <c r="S330" s="46">
        <f t="shared" si="551"/>
        <v>4.1499999999999995</v>
      </c>
      <c r="T330" s="40">
        <v>98.97999999999999</v>
      </c>
      <c r="U330" s="47" t="str">
        <f t="shared" si="571"/>
        <v/>
      </c>
      <c r="V330" s="47" t="str">
        <f t="shared" si="572"/>
        <v/>
      </c>
      <c r="W330" s="48"/>
      <c r="X330" s="48"/>
      <c r="Y330" s="48"/>
      <c r="Z330" s="48"/>
      <c r="AA330" s="48"/>
      <c r="AB330" s="48"/>
      <c r="AC330" s="49"/>
      <c r="AD330" s="49"/>
      <c r="AE330" s="51">
        <f t="shared" si="603"/>
        <v>42</v>
      </c>
      <c r="AF330" s="51" t="str">
        <f t="shared" si="604"/>
        <v/>
      </c>
      <c r="AG330" s="51" t="str">
        <f t="shared" si="605"/>
        <v/>
      </c>
      <c r="AH330" s="51" t="str">
        <f t="shared" si="606"/>
        <v/>
      </c>
      <c r="AI330" s="52">
        <f t="shared" si="607"/>
        <v>103.1</v>
      </c>
      <c r="AJ330" s="68"/>
      <c r="AK330" s="53"/>
      <c r="AL330" s="52"/>
      <c r="AM330" s="53">
        <f t="shared" si="609"/>
        <v>42</v>
      </c>
      <c r="AN330" s="53">
        <f>IF(AJ330&lt;&gt;"",IF(AJ330="o",VLOOKUP(AM330,OpenSect!$A$1:$D$11,2),IF(AJ330="u",VLOOKUP(AM330,UpHill!$A$1:$D$35,2),IF(AJ330="d",VLOOKUP(AM330,DownHill!$A$3:$D$29,2),IF(AJ330="f",VLOOKUP(AM330,FlatUnd!$A$2:$D$30,2),IF(AJ330="t",VLOOKUP(AM330,TimeAdd!$A$1:$D$176,2),IF(AJ330="l",VLOOKUP(AM330,SLimit!$A$1:$D$8,2),AN329)))))),AN329)</f>
        <v>49</v>
      </c>
      <c r="AO330" s="53">
        <f>IF(AJ330&lt;&gt;"",IF(AJ330="o",VLOOKUP(AM330,OpenSect!$A$1:$D$11,3),IF(AJ330="u",VLOOKUP(AM330,UpHill!$A$1:$D$35,3),IF(AJ330="d",VLOOKUP(AM330,DownHill!$A$3:$D$29,3),IF(AJ330="f",VLOOKUP(AM330,FlatUnd!$A$2:$D$30,3),IF(AJ330="t",VLOOKUP(AM330,TimeAdd!$A$1:$D$18,3),IF(AJ330="l",VLOOKUP(AM330,SLimit!$A$1:$D$8,3),AO329)))))),AO329)</f>
        <v>57</v>
      </c>
      <c r="AP330" s="53">
        <f>IF(AJ330&lt;&gt;"",IF(AJ330="o",VLOOKUP(AM330,OpenSect!$A$1:$D$11,4),IF(AJ330="u",VLOOKUP(AM330,UpHill!$A$1:$D$35,4),IF(AJ330="d",VLOOKUP(AM330,DownHill!$A$3:$D$29,4),IF(AJ330="f",VLOOKUP(AM330,FlatUnd!$A$2:$D$30,4),IF(AJ330="t",VLOOKUP(AM330,TimeAdd!$A$1:$D$18,4),IF(AJ330="l",VLOOKUP(AM330,SLimit!$A$1:$D$8,4),AP329)))))),AP329)</f>
        <v>64</v>
      </c>
      <c r="AQ330" s="53" t="str">
        <f t="shared" si="610"/>
        <v>80</v>
      </c>
      <c r="AR330" s="54" t="str">
        <f t="shared" si="611"/>
        <v>{Left} Hebron Haven 2, [Accommodation], Everglades 26.  Be carefull of bad road surface ahead.</v>
      </c>
      <c r="AS330" s="55"/>
      <c r="AT330" s="55"/>
      <c r="AU330" s="56">
        <f>IF(GroupStTimes!$A$8=0,MIN(CB330,CD330,CF330),MIN(BZ330,CB330,CD330,CF330))</f>
        <v>0.38018518518518524</v>
      </c>
      <c r="AV330" s="56">
        <f>IF(GroupStTimes!$A$8=0,MAX(CC330,CE330,CG330),MAX(CA330,CC330,CE330,CG330))</f>
        <v>0.42982638888888891</v>
      </c>
      <c r="AW330" s="57" t="str">
        <f t="shared" si="612"/>
        <v/>
      </c>
      <c r="AX330" s="58" t="str">
        <f t="shared" si="613"/>
        <v/>
      </c>
      <c r="AY330" s="58" t="str">
        <f t="shared" si="614"/>
        <v/>
      </c>
      <c r="AZ330" s="31">
        <f t="shared" si="615"/>
        <v>99.02</v>
      </c>
      <c r="BA330" s="59">
        <f t="shared" si="616"/>
        <v>0.37613425925925931</v>
      </c>
      <c r="BB330" s="59">
        <f t="shared" si="617"/>
        <v>0.3816898148148149</v>
      </c>
      <c r="BC330" s="59">
        <f t="shared" si="618"/>
        <v>0.37693287037037038</v>
      </c>
      <c r="BD330" s="59">
        <f t="shared" si="619"/>
        <v>0.42276620370370366</v>
      </c>
      <c r="BE330" s="59">
        <f t="shared" si="620"/>
        <v>0.41642361111111109</v>
      </c>
      <c r="BF330" s="59">
        <f t="shared" si="621"/>
        <v>0.42684027777777778</v>
      </c>
      <c r="BG330" s="59">
        <f t="shared" si="622"/>
        <v>0.42607638888888894</v>
      </c>
      <c r="BH330" s="59">
        <f t="shared" si="623"/>
        <v>0.42538194444444449</v>
      </c>
      <c r="BI330" s="31">
        <f t="shared" si="624"/>
        <v>4.0799999999999983</v>
      </c>
      <c r="BJ330" s="61">
        <f t="shared" ref="BJ330:BM330" si="649">IF($AJ329="t",IF(AM328=0,0,$BI330/AM328),IF(AM329=0,0,$BI330/AM329))</f>
        <v>9.71428571428571E-2</v>
      </c>
      <c r="BK330" s="61">
        <f t="shared" si="649"/>
        <v>8.3265306122448951E-2</v>
      </c>
      <c r="BL330" s="61">
        <f t="shared" si="649"/>
        <v>7.157894736842102E-2</v>
      </c>
      <c r="BM330" s="61">
        <f t="shared" si="649"/>
        <v>6.3749999999999973E-2</v>
      </c>
      <c r="BN330" s="62">
        <f t="shared" si="626"/>
        <v>0</v>
      </c>
      <c r="BO330" s="62">
        <f t="shared" si="627"/>
        <v>5</v>
      </c>
      <c r="BP330" s="62">
        <f t="shared" si="628"/>
        <v>50</v>
      </c>
      <c r="BQ330" s="62">
        <f t="shared" si="629"/>
        <v>0</v>
      </c>
      <c r="BR330" s="62">
        <f t="shared" si="630"/>
        <v>4</v>
      </c>
      <c r="BS330" s="62">
        <f t="shared" si="631"/>
        <v>60</v>
      </c>
      <c r="BT330" s="62">
        <f t="shared" si="632"/>
        <v>0</v>
      </c>
      <c r="BU330" s="62">
        <f t="shared" si="633"/>
        <v>4</v>
      </c>
      <c r="BV330" s="62">
        <f t="shared" si="634"/>
        <v>18</v>
      </c>
      <c r="BW330" s="62">
        <f t="shared" si="635"/>
        <v>0</v>
      </c>
      <c r="BX330" s="62">
        <f t="shared" si="636"/>
        <v>3</v>
      </c>
      <c r="BY330" s="62">
        <f t="shared" si="637"/>
        <v>49</v>
      </c>
      <c r="BZ330" s="63">
        <f t="shared" si="638"/>
        <v>0.38018518518518524</v>
      </c>
      <c r="CA330" s="63">
        <f t="shared" si="639"/>
        <v>0.38574074074074083</v>
      </c>
      <c r="CB330" s="63">
        <f t="shared" si="640"/>
        <v>0.38040509259259259</v>
      </c>
      <c r="CC330" s="63">
        <f t="shared" si="641"/>
        <v>0.42623842592592587</v>
      </c>
      <c r="CD330" s="63">
        <f t="shared" si="642"/>
        <v>0.41940972222222223</v>
      </c>
      <c r="CE330" s="63">
        <f t="shared" si="643"/>
        <v>0.42982638888888891</v>
      </c>
      <c r="CF330" s="63">
        <f t="shared" si="644"/>
        <v>0.42872685185185189</v>
      </c>
      <c r="CG330" s="63">
        <f t="shared" si="645"/>
        <v>0.42803240740740744</v>
      </c>
      <c r="CH330" s="36"/>
      <c r="CI330" s="36"/>
      <c r="CJ330" s="36"/>
      <c r="CK330" s="36"/>
      <c r="CL330" s="60">
        <v>60</v>
      </c>
    </row>
    <row r="331" spans="1:90" ht="26.25" customHeight="1" x14ac:dyDescent="0.25">
      <c r="A331" s="37">
        <v>42</v>
      </c>
      <c r="B331" s="38" t="s">
        <v>201</v>
      </c>
      <c r="C331" s="39"/>
      <c r="D331" s="39"/>
      <c r="E331" s="39"/>
      <c r="F331" s="42"/>
      <c r="G331" s="40">
        <v>98.71</v>
      </c>
      <c r="H331" s="41">
        <f t="shared" si="585"/>
        <v>103.13</v>
      </c>
      <c r="I331" s="42">
        <v>103.07</v>
      </c>
      <c r="J331" s="43">
        <f t="shared" si="582"/>
        <v>-7.7617153390883954E-4</v>
      </c>
      <c r="K331" s="44">
        <f t="shared" si="583"/>
        <v>-7.9999999999984084E-2</v>
      </c>
      <c r="L331" s="45" t="s">
        <v>241</v>
      </c>
      <c r="M331" s="126" t="s">
        <v>1231</v>
      </c>
      <c r="N331" s="46">
        <f t="shared" si="601"/>
        <v>103.14999999999998</v>
      </c>
      <c r="O331" s="46">
        <f t="shared" si="549"/>
        <v>-0.03</v>
      </c>
      <c r="P331" s="42">
        <v>103.19999999999999</v>
      </c>
      <c r="Q331" s="46">
        <f t="shared" si="550"/>
        <v>4.3499999999999996</v>
      </c>
      <c r="R331" s="39">
        <v>98.77</v>
      </c>
      <c r="S331" s="46">
        <f t="shared" si="551"/>
        <v>4.1499999999999995</v>
      </c>
      <c r="T331" s="40">
        <v>99.009999999999991</v>
      </c>
      <c r="U331" s="47" t="str">
        <f t="shared" si="571"/>
        <v/>
      </c>
      <c r="V331" s="47" t="str">
        <f t="shared" si="572"/>
        <v/>
      </c>
      <c r="W331" s="48"/>
      <c r="X331" s="48"/>
      <c r="Y331" s="48"/>
      <c r="Z331" s="48"/>
      <c r="AA331" s="48"/>
      <c r="AB331" s="48"/>
      <c r="AC331" s="49"/>
      <c r="AD331" s="49"/>
      <c r="AE331" s="51">
        <f t="shared" si="603"/>
        <v>42</v>
      </c>
      <c r="AF331" s="51" t="str">
        <f t="shared" si="604"/>
        <v>Und</v>
      </c>
      <c r="AG331" s="51" t="str">
        <f t="shared" si="605"/>
        <v/>
      </c>
      <c r="AH331" s="51" t="str">
        <f t="shared" si="606"/>
        <v/>
      </c>
      <c r="AI331" s="52">
        <f t="shared" si="607"/>
        <v>103.13</v>
      </c>
      <c r="AJ331" s="68"/>
      <c r="AK331" s="53"/>
      <c r="AL331" s="52"/>
      <c r="AM331" s="53">
        <f t="shared" si="609"/>
        <v>42</v>
      </c>
      <c r="AN331" s="53">
        <f>IF(AJ331&lt;&gt;"",IF(AJ331="o",VLOOKUP(AM331,OpenSect!$A$1:$D$11,2),IF(AJ331="u",VLOOKUP(AM331,UpHill!$A$1:$D$35,2),IF(AJ331="d",VLOOKUP(AM331,DownHill!$A$3:$D$29,2),IF(AJ331="f",VLOOKUP(AM331,FlatUnd!$A$2:$D$30,2),IF(AJ331="t",VLOOKUP(AM331,TimeAdd!$A$1:$D$176,2),IF(AJ331="l",VLOOKUP(AM331,SLimit!$A$1:$D$8,2),AN330)))))),AN330)</f>
        <v>49</v>
      </c>
      <c r="AO331" s="53">
        <f>IF(AJ331&lt;&gt;"",IF(AJ331="o",VLOOKUP(AM331,OpenSect!$A$1:$D$11,3),IF(AJ331="u",VLOOKUP(AM331,UpHill!$A$1:$D$35,3),IF(AJ331="d",VLOOKUP(AM331,DownHill!$A$3:$D$29,3),IF(AJ331="f",VLOOKUP(AM331,FlatUnd!$A$2:$D$30,3),IF(AJ331="t",VLOOKUP(AM331,TimeAdd!$A$1:$D$18,3),IF(AJ331="l",VLOOKUP(AM331,SLimit!$A$1:$D$8,3),AO330)))))),AO330)</f>
        <v>57</v>
      </c>
      <c r="AP331" s="53">
        <f>IF(AJ331&lt;&gt;"",IF(AJ331="o",VLOOKUP(AM331,OpenSect!$A$1:$D$11,4),IF(AJ331="u",VLOOKUP(AM331,UpHill!$A$1:$D$35,4),IF(AJ331="d",VLOOKUP(AM331,DownHill!$A$3:$D$29,4),IF(AJ331="f",VLOOKUP(AM331,FlatUnd!$A$2:$D$30,4),IF(AJ331="t",VLOOKUP(AM331,TimeAdd!$A$1:$D$18,4),IF(AJ331="l",VLOOKUP(AM331,SLimit!$A$1:$D$8,4),AP330)))))),AP330)</f>
        <v>64</v>
      </c>
      <c r="AQ331" s="53" t="str">
        <f t="shared" si="610"/>
        <v>80</v>
      </c>
      <c r="AR331" s="54" t="str">
        <f t="shared" si="611"/>
        <v>Warning - Sharp Junction</v>
      </c>
      <c r="AS331" s="55"/>
      <c r="AT331" s="55"/>
      <c r="AU331" s="56">
        <f>IF(GroupStTimes!$A$8=0,MIN(CB331,CD331,CF331),MIN(BZ331,CB331,CD331,CF331))</f>
        <v>0.38020833333333337</v>
      </c>
      <c r="AV331" s="56">
        <f>IF(GroupStTimes!$A$8=0,MAX(CC331,CE331,CG331),MAX(CA331,CC331,CE331,CG331))</f>
        <v>0.42984953703703704</v>
      </c>
      <c r="AW331" s="57" t="str">
        <f t="shared" si="612"/>
        <v/>
      </c>
      <c r="AX331" s="58" t="str">
        <f t="shared" si="613"/>
        <v/>
      </c>
      <c r="AY331" s="58" t="str">
        <f t="shared" si="614"/>
        <v/>
      </c>
      <c r="AZ331" s="31">
        <f t="shared" si="615"/>
        <v>99.02</v>
      </c>
      <c r="BA331" s="59">
        <f t="shared" si="616"/>
        <v>0.37613425925925931</v>
      </c>
      <c r="BB331" s="59">
        <f t="shared" si="617"/>
        <v>0.3816898148148149</v>
      </c>
      <c r="BC331" s="59">
        <f t="shared" si="618"/>
        <v>0.37693287037037038</v>
      </c>
      <c r="BD331" s="59">
        <f t="shared" si="619"/>
        <v>0.42276620370370366</v>
      </c>
      <c r="BE331" s="59">
        <f t="shared" si="620"/>
        <v>0.41642361111111109</v>
      </c>
      <c r="BF331" s="59">
        <f t="shared" si="621"/>
        <v>0.42684027777777778</v>
      </c>
      <c r="BG331" s="59">
        <f t="shared" si="622"/>
        <v>0.42607638888888894</v>
      </c>
      <c r="BH331" s="59">
        <f t="shared" si="623"/>
        <v>0.42538194444444449</v>
      </c>
      <c r="BI331" s="31">
        <f t="shared" si="624"/>
        <v>4.1099999999999994</v>
      </c>
      <c r="BJ331" s="61">
        <f t="shared" ref="BJ331:BM331" si="650">IF($AJ330="t",IF(AM329=0,0,$BI331/AM329),IF(AM330=0,0,$BI331/AM330))</f>
        <v>9.7857142857142837E-2</v>
      </c>
      <c r="BK331" s="61">
        <f t="shared" si="650"/>
        <v>8.3877551020408156E-2</v>
      </c>
      <c r="BL331" s="61">
        <f t="shared" si="650"/>
        <v>7.2105263157894728E-2</v>
      </c>
      <c r="BM331" s="61">
        <f t="shared" si="650"/>
        <v>6.4218749999999991E-2</v>
      </c>
      <c r="BN331" s="62">
        <f t="shared" si="626"/>
        <v>0</v>
      </c>
      <c r="BO331" s="62">
        <f t="shared" si="627"/>
        <v>5</v>
      </c>
      <c r="BP331" s="62">
        <f t="shared" si="628"/>
        <v>52</v>
      </c>
      <c r="BQ331" s="62">
        <f t="shared" si="629"/>
        <v>0</v>
      </c>
      <c r="BR331" s="62">
        <f t="shared" si="630"/>
        <v>5</v>
      </c>
      <c r="BS331" s="62">
        <f t="shared" si="631"/>
        <v>2</v>
      </c>
      <c r="BT331" s="62">
        <f t="shared" si="632"/>
        <v>0</v>
      </c>
      <c r="BU331" s="62">
        <f t="shared" si="633"/>
        <v>4</v>
      </c>
      <c r="BV331" s="62">
        <f t="shared" si="634"/>
        <v>20</v>
      </c>
      <c r="BW331" s="62">
        <f t="shared" si="635"/>
        <v>0</v>
      </c>
      <c r="BX331" s="62">
        <f t="shared" si="636"/>
        <v>3</v>
      </c>
      <c r="BY331" s="62">
        <f t="shared" si="637"/>
        <v>51</v>
      </c>
      <c r="BZ331" s="63">
        <f t="shared" si="638"/>
        <v>0.38020833333333337</v>
      </c>
      <c r="CA331" s="63">
        <f t="shared" si="639"/>
        <v>0.38576388888888896</v>
      </c>
      <c r="CB331" s="63">
        <f t="shared" si="640"/>
        <v>0.38042824074074072</v>
      </c>
      <c r="CC331" s="63">
        <f t="shared" si="641"/>
        <v>0.426261574074074</v>
      </c>
      <c r="CD331" s="63">
        <f t="shared" si="642"/>
        <v>0.41943287037037036</v>
      </c>
      <c r="CE331" s="63">
        <f t="shared" si="643"/>
        <v>0.42984953703703704</v>
      </c>
      <c r="CF331" s="63">
        <f t="shared" si="644"/>
        <v>0.42875000000000002</v>
      </c>
      <c r="CG331" s="63">
        <f t="shared" si="645"/>
        <v>0.42805555555555558</v>
      </c>
      <c r="CH331" s="36"/>
      <c r="CI331" s="36"/>
      <c r="CJ331" s="36"/>
      <c r="CK331" s="36"/>
      <c r="CL331" s="60">
        <v>60</v>
      </c>
    </row>
    <row r="332" spans="1:90" ht="26.25" customHeight="1" x14ac:dyDescent="0.25">
      <c r="A332" s="37">
        <v>42</v>
      </c>
      <c r="B332" s="38"/>
      <c r="C332" s="39"/>
      <c r="D332" s="39"/>
      <c r="E332" s="39"/>
      <c r="F332" s="42"/>
      <c r="G332" s="40">
        <v>99.39</v>
      </c>
      <c r="H332" s="41">
        <f t="shared" si="585"/>
        <v>103.81</v>
      </c>
      <c r="I332" s="42">
        <v>103.75</v>
      </c>
      <c r="J332" s="43">
        <f t="shared" si="582"/>
        <v>-7.7108433734938118E-4</v>
      </c>
      <c r="K332" s="44">
        <f t="shared" si="583"/>
        <v>-7.9999999999998295E-2</v>
      </c>
      <c r="L332" s="45" t="s">
        <v>242</v>
      </c>
      <c r="M332" s="126" t="s">
        <v>1231</v>
      </c>
      <c r="N332" s="46">
        <f t="shared" si="601"/>
        <v>103.83</v>
      </c>
      <c r="O332" s="46">
        <f t="shared" si="549"/>
        <v>-0.03</v>
      </c>
      <c r="P332" s="42">
        <v>103.88</v>
      </c>
      <c r="Q332" s="46">
        <f t="shared" si="550"/>
        <v>4.3499999999999996</v>
      </c>
      <c r="R332" s="39">
        <v>99.45</v>
      </c>
      <c r="S332" s="46">
        <f t="shared" si="551"/>
        <v>4.1499999999999995</v>
      </c>
      <c r="T332" s="40">
        <v>99.69</v>
      </c>
      <c r="U332" s="47" t="str">
        <f t="shared" si="571"/>
        <v/>
      </c>
      <c r="V332" s="47" t="str">
        <f t="shared" si="572"/>
        <v/>
      </c>
      <c r="W332" s="48"/>
      <c r="X332" s="48"/>
      <c r="Y332" s="48"/>
      <c r="Z332" s="48"/>
      <c r="AA332" s="48"/>
      <c r="AB332" s="48"/>
      <c r="AC332" s="49"/>
      <c r="AD332" s="49"/>
      <c r="AE332" s="51">
        <f t="shared" si="603"/>
        <v>42</v>
      </c>
      <c r="AF332" s="51" t="str">
        <f t="shared" si="604"/>
        <v/>
      </c>
      <c r="AG332" s="51" t="str">
        <f t="shared" si="605"/>
        <v/>
      </c>
      <c r="AH332" s="51" t="str">
        <f t="shared" si="606"/>
        <v/>
      </c>
      <c r="AI332" s="52">
        <f t="shared" si="607"/>
        <v>103.81</v>
      </c>
      <c r="AJ332" s="68"/>
      <c r="AK332" s="53"/>
      <c r="AL332" s="52"/>
      <c r="AM332" s="53">
        <f t="shared" si="609"/>
        <v>42</v>
      </c>
      <c r="AN332" s="53">
        <f>IF(AJ332&lt;&gt;"",IF(AJ332="o",VLOOKUP(AM332,OpenSect!$A$1:$D$11,2),IF(AJ332="u",VLOOKUP(AM332,UpHill!$A$1:$D$35,2),IF(AJ332="d",VLOOKUP(AM332,DownHill!$A$3:$D$29,2),IF(AJ332="f",VLOOKUP(AM332,FlatUnd!$A$2:$D$30,2),IF(AJ332="t",VLOOKUP(AM332,TimeAdd!$A$1:$D$176,2),IF(AJ332="l",VLOOKUP(AM332,SLimit!$A$1:$D$8,2),AN331)))))),AN331)</f>
        <v>49</v>
      </c>
      <c r="AO332" s="53">
        <f>IF(AJ332&lt;&gt;"",IF(AJ332="o",VLOOKUP(AM332,OpenSect!$A$1:$D$11,3),IF(AJ332="u",VLOOKUP(AM332,UpHill!$A$1:$D$35,3),IF(AJ332="d",VLOOKUP(AM332,DownHill!$A$3:$D$29,3),IF(AJ332="f",VLOOKUP(AM332,FlatUnd!$A$2:$D$30,3),IF(AJ332="t",VLOOKUP(AM332,TimeAdd!$A$1:$D$18,3),IF(AJ332="l",VLOOKUP(AM332,SLimit!$A$1:$D$8,3),AO331)))))),AO331)</f>
        <v>57</v>
      </c>
      <c r="AP332" s="53">
        <f>IF(AJ332&lt;&gt;"",IF(AJ332="o",VLOOKUP(AM332,OpenSect!$A$1:$D$11,4),IF(AJ332="u",VLOOKUP(AM332,UpHill!$A$1:$D$35,4),IF(AJ332="d",VLOOKUP(AM332,DownHill!$A$3:$D$29,4),IF(AJ332="f",VLOOKUP(AM332,FlatUnd!$A$2:$D$30,4),IF(AJ332="t",VLOOKUP(AM332,TimeAdd!$A$1:$D$18,4),IF(AJ332="l",VLOOKUP(AM332,SLimit!$A$1:$D$8,4),AP331)))))),AP331)</f>
        <v>64</v>
      </c>
      <c r="AQ332" s="53" t="str">
        <f t="shared" si="610"/>
        <v>80</v>
      </c>
      <c r="AR332" s="54" t="str">
        <f t="shared" si="611"/>
        <v>Warning - Priority Crossroad</v>
      </c>
      <c r="AS332" s="55"/>
      <c r="AT332" s="55"/>
      <c r="AU332" s="56">
        <f>IF(GroupStTimes!$A$8=0,MIN(CB332,CD332,CF332),MIN(BZ332,CB332,CD332,CF332))</f>
        <v>0.38089120370370377</v>
      </c>
      <c r="AV332" s="56">
        <f>IF(GroupStTimes!$A$8=0,MAX(CC332,CE332,CG332),MAX(CA332,CC332,CE332,CG332))</f>
        <v>0.43034722222222221</v>
      </c>
      <c r="AW332" s="57" t="str">
        <f t="shared" si="612"/>
        <v/>
      </c>
      <c r="AX332" s="58" t="str">
        <f t="shared" si="613"/>
        <v/>
      </c>
      <c r="AY332" s="58" t="str">
        <f t="shared" si="614"/>
        <v/>
      </c>
      <c r="AZ332" s="31">
        <f t="shared" si="615"/>
        <v>99.02</v>
      </c>
      <c r="BA332" s="59">
        <f t="shared" si="616"/>
        <v>0.37613425925925931</v>
      </c>
      <c r="BB332" s="59">
        <f t="shared" si="617"/>
        <v>0.3816898148148149</v>
      </c>
      <c r="BC332" s="59">
        <f t="shared" si="618"/>
        <v>0.37693287037037038</v>
      </c>
      <c r="BD332" s="59">
        <f t="shared" si="619"/>
        <v>0.42276620370370366</v>
      </c>
      <c r="BE332" s="59">
        <f t="shared" si="620"/>
        <v>0.41642361111111109</v>
      </c>
      <c r="BF332" s="59">
        <f t="shared" si="621"/>
        <v>0.42684027777777778</v>
      </c>
      <c r="BG332" s="59">
        <f t="shared" si="622"/>
        <v>0.42607638888888894</v>
      </c>
      <c r="BH332" s="59">
        <f t="shared" si="623"/>
        <v>0.42538194444444449</v>
      </c>
      <c r="BI332" s="31">
        <f t="shared" si="624"/>
        <v>4.7900000000000063</v>
      </c>
      <c r="BJ332" s="61">
        <f t="shared" ref="BJ332:BM332" si="651">IF($AJ331="t",IF(AM330=0,0,$BI332/AM330),IF(AM331=0,0,$BI332/AM331))</f>
        <v>0.1140476190476192</v>
      </c>
      <c r="BK332" s="61">
        <f t="shared" si="651"/>
        <v>9.7755102040816458E-2</v>
      </c>
      <c r="BL332" s="61">
        <f t="shared" si="651"/>
        <v>8.4035087719298351E-2</v>
      </c>
      <c r="BM332" s="61">
        <f t="shared" si="651"/>
        <v>7.4843750000000098E-2</v>
      </c>
      <c r="BN332" s="62">
        <f t="shared" si="626"/>
        <v>0</v>
      </c>
      <c r="BO332" s="62">
        <f t="shared" si="627"/>
        <v>6</v>
      </c>
      <c r="BP332" s="62">
        <f t="shared" si="628"/>
        <v>51</v>
      </c>
      <c r="BQ332" s="62">
        <f t="shared" si="629"/>
        <v>0</v>
      </c>
      <c r="BR332" s="62">
        <f t="shared" si="630"/>
        <v>5</v>
      </c>
      <c r="BS332" s="62">
        <f t="shared" si="631"/>
        <v>52</v>
      </c>
      <c r="BT332" s="62">
        <f t="shared" si="632"/>
        <v>0</v>
      </c>
      <c r="BU332" s="62">
        <f t="shared" si="633"/>
        <v>5</v>
      </c>
      <c r="BV332" s="62">
        <f t="shared" si="634"/>
        <v>3</v>
      </c>
      <c r="BW332" s="62">
        <f t="shared" si="635"/>
        <v>0</v>
      </c>
      <c r="BX332" s="62">
        <f t="shared" si="636"/>
        <v>4</v>
      </c>
      <c r="BY332" s="62">
        <f t="shared" si="637"/>
        <v>29</v>
      </c>
      <c r="BZ332" s="63">
        <f t="shared" si="638"/>
        <v>0.38089120370370377</v>
      </c>
      <c r="CA332" s="63">
        <f t="shared" si="639"/>
        <v>0.38644675925925936</v>
      </c>
      <c r="CB332" s="63">
        <f t="shared" si="640"/>
        <v>0.38100694444444444</v>
      </c>
      <c r="CC332" s="63">
        <f t="shared" si="641"/>
        <v>0.42684027777777772</v>
      </c>
      <c r="CD332" s="63">
        <f t="shared" si="642"/>
        <v>0.41993055555555553</v>
      </c>
      <c r="CE332" s="63">
        <f t="shared" si="643"/>
        <v>0.43034722222222221</v>
      </c>
      <c r="CF332" s="63">
        <f t="shared" si="644"/>
        <v>0.42918981481481489</v>
      </c>
      <c r="CG332" s="63">
        <f t="shared" si="645"/>
        <v>0.42849537037037044</v>
      </c>
      <c r="CH332" s="36"/>
      <c r="CI332" s="36"/>
      <c r="CJ332" s="36"/>
      <c r="CK332" s="36"/>
      <c r="CL332" s="60">
        <v>60</v>
      </c>
    </row>
    <row r="333" spans="1:90" ht="60.75" x14ac:dyDescent="0.25">
      <c r="B333" s="38"/>
      <c r="C333" s="39"/>
      <c r="D333" s="39"/>
      <c r="E333" s="39"/>
      <c r="F333" s="42"/>
      <c r="G333" s="40"/>
      <c r="H333" s="41">
        <f t="shared" ref="H333" si="652">ROUND(IF(G333="",N333,IF(P333="",I333,IF(R333="",(I333+(P333+O333))/2,IF(T333="",(I333+(P333+O333)+(R333+Q333))/3,(I333+(P333+O333)+(R333+Q333)+(T333+S333))/4)))),2)</f>
        <v>103.89</v>
      </c>
      <c r="I333" s="42">
        <v>103.79</v>
      </c>
      <c r="J333" s="43">
        <f t="shared" ref="J333" si="653">IF(N333="","",IF((I333-$I$4)=0,0,((I333-$I$4-(N333-$N$4))/(I333-$I$4))))</f>
        <v>-9.6348395799204464E-4</v>
      </c>
      <c r="K333" s="44">
        <f t="shared" ref="K333" si="654">(I333-$I$5)-(N333-$N$5)</f>
        <v>-9.9999999999994316E-2</v>
      </c>
      <c r="L333" s="70" t="s">
        <v>1332</v>
      </c>
      <c r="M333" s="126" t="s">
        <v>1231</v>
      </c>
      <c r="N333" s="46">
        <f t="shared" si="601"/>
        <v>103.89</v>
      </c>
      <c r="O333" s="46">
        <f t="shared" si="549"/>
        <v>-0.03</v>
      </c>
      <c r="P333" s="42">
        <v>103.92</v>
      </c>
      <c r="Q333" s="46">
        <f t="shared" si="550"/>
        <v>4.3499999999999996</v>
      </c>
      <c r="R333" s="39"/>
      <c r="S333" s="46">
        <f t="shared" si="551"/>
        <v>4.1499999999999995</v>
      </c>
      <c r="T333" s="40"/>
      <c r="U333" s="47"/>
      <c r="V333" s="47"/>
      <c r="W333" s="48"/>
      <c r="X333" s="48"/>
      <c r="Y333" s="48"/>
      <c r="Z333" s="48"/>
      <c r="AA333" s="48"/>
      <c r="AB333" s="48"/>
      <c r="AC333" s="49"/>
      <c r="AD333" s="49"/>
      <c r="AE333" s="51" t="str">
        <f t="shared" si="603"/>
        <v/>
      </c>
      <c r="AF333" s="51" t="str">
        <f t="shared" si="604"/>
        <v/>
      </c>
      <c r="AG333" s="51" t="str">
        <f t="shared" si="605"/>
        <v/>
      </c>
      <c r="AH333" s="51" t="str">
        <f t="shared" si="606"/>
        <v/>
      </c>
      <c r="AI333" s="52">
        <f t="shared" si="607"/>
        <v>103.89</v>
      </c>
      <c r="AJ333" s="68"/>
      <c r="AK333" s="53"/>
      <c r="AL333" s="52"/>
      <c r="AM333" s="53">
        <f t="shared" si="609"/>
        <v>42</v>
      </c>
      <c r="AN333" s="53">
        <f>IF(AJ333&lt;&gt;"",IF(AJ333="o",VLOOKUP(AM333,OpenSect!$A$1:$D$11,2),IF(AJ333="u",VLOOKUP(AM333,UpHill!$A$1:$D$35,2),IF(AJ333="d",VLOOKUP(AM333,DownHill!$A$3:$D$29,2),IF(AJ333="f",VLOOKUP(AM333,FlatUnd!$A$2:$D$30,2),IF(AJ333="t",VLOOKUP(AM333,TimeAdd!$A$1:$D$176,2),IF(AJ333="l",VLOOKUP(AM333,SLimit!$A$1:$D$8,2),AN332)))))),AN332)</f>
        <v>49</v>
      </c>
      <c r="AO333" s="53">
        <f>IF(AJ333&lt;&gt;"",IF(AJ333="o",VLOOKUP(AM333,OpenSect!$A$1:$D$11,3),IF(AJ333="u",VLOOKUP(AM333,UpHill!$A$1:$D$35,3),IF(AJ333="d",VLOOKUP(AM333,DownHill!$A$3:$D$29,3),IF(AJ333="f",VLOOKUP(AM333,FlatUnd!$A$2:$D$30,3),IF(AJ333="t",VLOOKUP(AM333,TimeAdd!$A$1:$D$18,3),IF(AJ333="l",VLOOKUP(AM333,SLimit!$A$1:$D$8,3),AO332)))))),AO332)</f>
        <v>57</v>
      </c>
      <c r="AP333" s="53">
        <f>IF(AJ333&lt;&gt;"",IF(AJ333="o",VLOOKUP(AM333,OpenSect!$A$1:$D$11,4),IF(AJ333="u",VLOOKUP(AM333,UpHill!$A$1:$D$35,4),IF(AJ333="d",VLOOKUP(AM333,DownHill!$A$3:$D$29,4),IF(AJ333="f",VLOOKUP(AM333,FlatUnd!$A$2:$D$30,4),IF(AJ333="t",VLOOKUP(AM333,TimeAdd!$A$1:$D$18,4),IF(AJ333="l",VLOOKUP(AM333,SLimit!$A$1:$D$8,4),AP332)))))),AP332)</f>
        <v>64</v>
      </c>
      <c r="AQ333" s="53" t="str">
        <f t="shared" si="610"/>
        <v>80</v>
      </c>
      <c r="AR333" s="54" t="str">
        <f t="shared" si="611"/>
        <v>[Farm stall] {Left}Piggly Wiggly [Restaurant][Refreshments]. {Left}[Farm stall] Linen Loft.</v>
      </c>
      <c r="AS333" s="55"/>
      <c r="AT333" s="55"/>
      <c r="AU333" s="56">
        <f>IF(GroupStTimes!$A$8=0,MIN(CB333,CD333,CF333),MIN(BZ333,CB333,CD333,CF333))</f>
        <v>0.38096064814814817</v>
      </c>
      <c r="AV333" s="56">
        <f>IF(GroupStTimes!$A$8=0,MAX(CC333,CE333,CG333),MAX(CA333,CC333,CE333,CG333))</f>
        <v>0.43040509259259258</v>
      </c>
      <c r="AW333" s="57" t="str">
        <f t="shared" si="612"/>
        <v/>
      </c>
      <c r="AX333" s="58" t="str">
        <f t="shared" si="613"/>
        <v/>
      </c>
      <c r="AY333" s="58" t="str">
        <f t="shared" si="614"/>
        <v/>
      </c>
      <c r="AZ333" s="31">
        <f t="shared" si="615"/>
        <v>99.02</v>
      </c>
      <c r="BA333" s="59">
        <f t="shared" si="616"/>
        <v>0.37613425925925931</v>
      </c>
      <c r="BB333" s="59">
        <f t="shared" si="617"/>
        <v>0.3816898148148149</v>
      </c>
      <c r="BC333" s="59">
        <f t="shared" si="618"/>
        <v>0.37693287037037038</v>
      </c>
      <c r="BD333" s="59">
        <f t="shared" si="619"/>
        <v>0.42276620370370366</v>
      </c>
      <c r="BE333" s="59">
        <f t="shared" si="620"/>
        <v>0.41642361111111109</v>
      </c>
      <c r="BF333" s="59">
        <f t="shared" si="621"/>
        <v>0.42684027777777778</v>
      </c>
      <c r="BG333" s="59">
        <f t="shared" si="622"/>
        <v>0.42607638888888894</v>
      </c>
      <c r="BH333" s="59">
        <f t="shared" si="623"/>
        <v>0.42538194444444449</v>
      </c>
      <c r="BI333" s="31">
        <f t="shared" si="624"/>
        <v>4.8700000000000045</v>
      </c>
      <c r="BJ333" s="61">
        <f t="shared" ref="BJ333:BM333" si="655">IF($AJ332="t",IF(AM331=0,0,$BI333/AM331),IF(AM332=0,0,$BI333/AM332))</f>
        <v>0.11595238095238106</v>
      </c>
      <c r="BK333" s="61">
        <f t="shared" si="655"/>
        <v>9.9387755102040912E-2</v>
      </c>
      <c r="BL333" s="61">
        <f t="shared" si="655"/>
        <v>8.5438596491228147E-2</v>
      </c>
      <c r="BM333" s="61">
        <f t="shared" si="655"/>
        <v>7.6093750000000071E-2</v>
      </c>
      <c r="BN333" s="62">
        <f t="shared" si="626"/>
        <v>0</v>
      </c>
      <c r="BO333" s="62">
        <f t="shared" si="627"/>
        <v>6</v>
      </c>
      <c r="BP333" s="62">
        <f t="shared" si="628"/>
        <v>57</v>
      </c>
      <c r="BQ333" s="62">
        <f t="shared" si="629"/>
        <v>0</v>
      </c>
      <c r="BR333" s="62">
        <f t="shared" si="630"/>
        <v>5</v>
      </c>
      <c r="BS333" s="62">
        <f t="shared" si="631"/>
        <v>58</v>
      </c>
      <c r="BT333" s="62">
        <f t="shared" si="632"/>
        <v>0</v>
      </c>
      <c r="BU333" s="62">
        <f t="shared" si="633"/>
        <v>5</v>
      </c>
      <c r="BV333" s="62">
        <f t="shared" si="634"/>
        <v>8</v>
      </c>
      <c r="BW333" s="62">
        <f t="shared" si="635"/>
        <v>0</v>
      </c>
      <c r="BX333" s="62">
        <f t="shared" si="636"/>
        <v>4</v>
      </c>
      <c r="BY333" s="62">
        <f t="shared" si="637"/>
        <v>34</v>
      </c>
      <c r="BZ333" s="63">
        <f t="shared" si="638"/>
        <v>0.38096064814814817</v>
      </c>
      <c r="CA333" s="63">
        <f t="shared" si="639"/>
        <v>0.38651620370370376</v>
      </c>
      <c r="CB333" s="63">
        <f t="shared" si="640"/>
        <v>0.3810763888888889</v>
      </c>
      <c r="CC333" s="63">
        <f t="shared" si="641"/>
        <v>0.42690972222222218</v>
      </c>
      <c r="CD333" s="63">
        <f t="shared" si="642"/>
        <v>0.41998842592592589</v>
      </c>
      <c r="CE333" s="63">
        <f t="shared" si="643"/>
        <v>0.43040509259259258</v>
      </c>
      <c r="CF333" s="63">
        <f t="shared" si="644"/>
        <v>0.42924768518518525</v>
      </c>
      <c r="CG333" s="63">
        <f t="shared" si="645"/>
        <v>0.4285532407407408</v>
      </c>
      <c r="CH333" s="36"/>
      <c r="CI333" s="36"/>
      <c r="CJ333" s="36"/>
      <c r="CK333" s="36"/>
      <c r="CL333" s="60">
        <v>60</v>
      </c>
    </row>
    <row r="334" spans="1:90" ht="26.25" customHeight="1" x14ac:dyDescent="0.25">
      <c r="A334" s="37">
        <v>42</v>
      </c>
      <c r="B334" s="38"/>
      <c r="C334" s="39"/>
      <c r="D334" s="39"/>
      <c r="E334" s="39"/>
      <c r="F334" s="42"/>
      <c r="G334" s="40">
        <v>99.58</v>
      </c>
      <c r="H334" s="41">
        <f t="shared" si="585"/>
        <v>103.99</v>
      </c>
      <c r="I334" s="42">
        <v>103.93</v>
      </c>
      <c r="J334" s="43">
        <f t="shared" si="582"/>
        <v>-8.0182173899080516E-4</v>
      </c>
      <c r="K334" s="44">
        <f t="shared" si="583"/>
        <v>-8.3333333333314386E-2</v>
      </c>
      <c r="L334" s="45" t="s">
        <v>243</v>
      </c>
      <c r="M334" s="126" t="s">
        <v>1231</v>
      </c>
      <c r="N334" s="46">
        <f t="shared" si="601"/>
        <v>104.01333333333332</v>
      </c>
      <c r="O334" s="46">
        <f t="shared" si="549"/>
        <v>-0.03</v>
      </c>
      <c r="P334" s="42">
        <v>104.06</v>
      </c>
      <c r="Q334" s="46">
        <f t="shared" si="550"/>
        <v>4.3499999999999996</v>
      </c>
      <c r="R334" s="39">
        <v>99.64</v>
      </c>
      <c r="S334" s="46">
        <f t="shared" si="551"/>
        <v>4.1499999999999995</v>
      </c>
      <c r="T334" s="40">
        <v>99.87</v>
      </c>
      <c r="U334" s="47" t="str">
        <f t="shared" si="571"/>
        <v/>
      </c>
      <c r="V334" s="47" t="str">
        <f t="shared" si="572"/>
        <v/>
      </c>
      <c r="W334" s="48"/>
      <c r="X334" s="48"/>
      <c r="Y334" s="48"/>
      <c r="Z334" s="48"/>
      <c r="AA334" s="48"/>
      <c r="AB334" s="48"/>
      <c r="AC334" s="49"/>
      <c r="AD334" s="49"/>
      <c r="AE334" s="51">
        <f t="shared" si="603"/>
        <v>42</v>
      </c>
      <c r="AF334" s="51" t="str">
        <f t="shared" si="604"/>
        <v/>
      </c>
      <c r="AG334" s="51" t="str">
        <f t="shared" si="605"/>
        <v/>
      </c>
      <c r="AH334" s="51" t="str">
        <f t="shared" si="606"/>
        <v/>
      </c>
      <c r="AI334" s="52">
        <f t="shared" si="607"/>
        <v>103.99</v>
      </c>
      <c r="AJ334" s="68"/>
      <c r="AK334" s="53"/>
      <c r="AL334" s="52"/>
      <c r="AM334" s="53">
        <f t="shared" si="609"/>
        <v>42</v>
      </c>
      <c r="AN334" s="53">
        <f>IF(AJ334&lt;&gt;"",IF(AJ334="o",VLOOKUP(AM334,OpenSect!$A$1:$D$11,2),IF(AJ334="u",VLOOKUP(AM334,UpHill!$A$1:$D$35,2),IF(AJ334="d",VLOOKUP(AM334,DownHill!$A$3:$D$29,2),IF(AJ334="f",VLOOKUP(AM334,FlatUnd!$A$2:$D$30,2),IF(AJ334="t",VLOOKUP(AM334,TimeAdd!$A$1:$D$176,2),IF(AJ334="l",VLOOKUP(AM334,SLimit!$A$1:$D$8,2),AN333)))))),AN333)</f>
        <v>49</v>
      </c>
      <c r="AO334" s="53">
        <f>IF(AJ334&lt;&gt;"",IF(AJ334="o",VLOOKUP(AM334,OpenSect!$A$1:$D$11,3),IF(AJ334="u",VLOOKUP(AM334,UpHill!$A$1:$D$35,3),IF(AJ334="d",VLOOKUP(AM334,DownHill!$A$3:$D$29,3),IF(AJ334="f",VLOOKUP(AM334,FlatUnd!$A$2:$D$30,3),IF(AJ334="t",VLOOKUP(AM334,TimeAdd!$A$1:$D$18,3),IF(AJ334="l",VLOOKUP(AM334,SLimit!$A$1:$D$8,3),AO333)))))),AO333)</f>
        <v>57</v>
      </c>
      <c r="AP334" s="53">
        <f>IF(AJ334&lt;&gt;"",IF(AJ334="o",VLOOKUP(AM334,OpenSect!$A$1:$D$11,4),IF(AJ334="u",VLOOKUP(AM334,UpHill!$A$1:$D$35,4),IF(AJ334="d",VLOOKUP(AM334,DownHill!$A$3:$D$29,4),IF(AJ334="f",VLOOKUP(AM334,FlatUnd!$A$2:$D$30,4),IF(AJ334="t",VLOOKUP(AM334,TimeAdd!$A$1:$D$18,4),IF(AJ334="l",VLOOKUP(AM334,SLimit!$A$1:$D$8,4),AP333)))))),AP333)</f>
        <v>64</v>
      </c>
      <c r="AQ334" s="53" t="str">
        <f t="shared" si="610"/>
        <v>80</v>
      </c>
      <c r="AR334" s="54" t="str">
        <f t="shared" si="611"/>
        <v>11km Stone</v>
      </c>
      <c r="AS334" s="55"/>
      <c r="AT334" s="55"/>
      <c r="AU334" s="56">
        <f>IF(GroupStTimes!$A$8=0,MIN(CB334,CD334,CF334),MIN(BZ334,CB334,CD334,CF334))</f>
        <v>0.38106481481481486</v>
      </c>
      <c r="AV334" s="56">
        <f>IF(GroupStTimes!$A$8=0,MAX(CC334,CE334,CG334),MAX(CA334,CC334,CE334,CG334))</f>
        <v>0.43047453703703703</v>
      </c>
      <c r="AW334" s="57" t="str">
        <f t="shared" si="612"/>
        <v/>
      </c>
      <c r="AX334" s="58" t="str">
        <f t="shared" si="613"/>
        <v/>
      </c>
      <c r="AY334" s="58" t="str">
        <f t="shared" si="614"/>
        <v/>
      </c>
      <c r="AZ334" s="31">
        <f t="shared" si="615"/>
        <v>99.02</v>
      </c>
      <c r="BA334" s="59">
        <f t="shared" si="616"/>
        <v>0.37613425925925931</v>
      </c>
      <c r="BB334" s="59">
        <f t="shared" si="617"/>
        <v>0.3816898148148149</v>
      </c>
      <c r="BC334" s="59">
        <f t="shared" si="618"/>
        <v>0.37693287037037038</v>
      </c>
      <c r="BD334" s="59">
        <f t="shared" si="619"/>
        <v>0.42276620370370366</v>
      </c>
      <c r="BE334" s="59">
        <f t="shared" si="620"/>
        <v>0.41642361111111109</v>
      </c>
      <c r="BF334" s="59">
        <f t="shared" si="621"/>
        <v>0.42684027777777778</v>
      </c>
      <c r="BG334" s="59">
        <f t="shared" si="622"/>
        <v>0.42607638888888894</v>
      </c>
      <c r="BH334" s="59">
        <f t="shared" si="623"/>
        <v>0.42538194444444449</v>
      </c>
      <c r="BI334" s="31">
        <f t="shared" si="624"/>
        <v>4.9699999999999989</v>
      </c>
      <c r="BJ334" s="61">
        <f t="shared" ref="BJ334:BM334" si="656">IF($AJ333="t",IF(AM332=0,0,$BI334/AM332),IF(AM333=0,0,$BI334/AM333))</f>
        <v>0.1183333333333333</v>
      </c>
      <c r="BK334" s="61">
        <f t="shared" si="656"/>
        <v>0.10142857142857141</v>
      </c>
      <c r="BL334" s="61">
        <f t="shared" si="656"/>
        <v>8.7192982456140336E-2</v>
      </c>
      <c r="BM334" s="61">
        <f t="shared" si="656"/>
        <v>7.7656249999999982E-2</v>
      </c>
      <c r="BN334" s="62">
        <f t="shared" si="626"/>
        <v>0</v>
      </c>
      <c r="BO334" s="62">
        <f t="shared" si="627"/>
        <v>7</v>
      </c>
      <c r="BP334" s="62">
        <f t="shared" si="628"/>
        <v>6</v>
      </c>
      <c r="BQ334" s="62">
        <f t="shared" si="629"/>
        <v>0</v>
      </c>
      <c r="BR334" s="62">
        <f t="shared" si="630"/>
        <v>6</v>
      </c>
      <c r="BS334" s="62">
        <f t="shared" si="631"/>
        <v>5</v>
      </c>
      <c r="BT334" s="62">
        <f t="shared" si="632"/>
        <v>0</v>
      </c>
      <c r="BU334" s="62">
        <f t="shared" si="633"/>
        <v>5</v>
      </c>
      <c r="BV334" s="62">
        <f t="shared" si="634"/>
        <v>14</v>
      </c>
      <c r="BW334" s="62">
        <f t="shared" si="635"/>
        <v>0</v>
      </c>
      <c r="BX334" s="62">
        <f t="shared" si="636"/>
        <v>4</v>
      </c>
      <c r="BY334" s="62">
        <f t="shared" si="637"/>
        <v>40</v>
      </c>
      <c r="BZ334" s="63">
        <f t="shared" si="638"/>
        <v>0.38106481481481486</v>
      </c>
      <c r="CA334" s="63">
        <f t="shared" si="639"/>
        <v>0.38662037037037045</v>
      </c>
      <c r="CB334" s="63">
        <f t="shared" si="640"/>
        <v>0.38115740740740739</v>
      </c>
      <c r="CC334" s="63">
        <f t="shared" si="641"/>
        <v>0.42699074074074067</v>
      </c>
      <c r="CD334" s="63">
        <f t="shared" si="642"/>
        <v>0.42005787037037035</v>
      </c>
      <c r="CE334" s="63">
        <f t="shared" si="643"/>
        <v>0.43047453703703703</v>
      </c>
      <c r="CF334" s="63">
        <f t="shared" si="644"/>
        <v>0.4293171296296297</v>
      </c>
      <c r="CG334" s="63">
        <f t="shared" si="645"/>
        <v>0.42862268518518526</v>
      </c>
      <c r="CH334" s="36"/>
      <c r="CI334" s="36"/>
      <c r="CJ334" s="36"/>
      <c r="CK334" s="36"/>
      <c r="CL334" s="60">
        <v>60</v>
      </c>
    </row>
    <row r="335" spans="1:90" ht="40.5" x14ac:dyDescent="0.25">
      <c r="A335" s="37">
        <v>42</v>
      </c>
      <c r="B335" s="38"/>
      <c r="C335" s="39"/>
      <c r="D335" s="39"/>
      <c r="E335" s="39"/>
      <c r="F335" s="42"/>
      <c r="G335" s="40">
        <v>100.3</v>
      </c>
      <c r="H335" s="41">
        <f t="shared" si="585"/>
        <v>104.73</v>
      </c>
      <c r="I335" s="42">
        <v>104.67</v>
      </c>
      <c r="J335" s="43">
        <f t="shared" si="582"/>
        <v>-7.6430686920797065E-4</v>
      </c>
      <c r="K335" s="44">
        <f t="shared" si="583"/>
        <v>-7.9999999999998295E-2</v>
      </c>
      <c r="L335" s="45" t="s">
        <v>244</v>
      </c>
      <c r="M335" s="126" t="s">
        <v>1231</v>
      </c>
      <c r="N335" s="46">
        <f t="shared" si="601"/>
        <v>104.75</v>
      </c>
      <c r="O335" s="46">
        <f t="shared" si="549"/>
        <v>-0.03</v>
      </c>
      <c r="P335" s="42">
        <v>104.8</v>
      </c>
      <c r="Q335" s="46">
        <f t="shared" si="550"/>
        <v>4.3499999999999996</v>
      </c>
      <c r="R335" s="39">
        <v>100.37</v>
      </c>
      <c r="S335" s="46">
        <f t="shared" si="551"/>
        <v>4.1499999999999995</v>
      </c>
      <c r="T335" s="40">
        <v>100.61000000000001</v>
      </c>
      <c r="U335" s="47" t="str">
        <f t="shared" si="571"/>
        <v/>
      </c>
      <c r="V335" s="47" t="str">
        <f t="shared" si="572"/>
        <v/>
      </c>
      <c r="W335" s="48"/>
      <c r="X335" s="48"/>
      <c r="Y335" s="48"/>
      <c r="Z335" s="48"/>
      <c r="AA335" s="48"/>
      <c r="AB335" s="48"/>
      <c r="AC335" s="49"/>
      <c r="AD335" s="49"/>
      <c r="AE335" s="51">
        <f t="shared" si="603"/>
        <v>42</v>
      </c>
      <c r="AF335" s="51" t="str">
        <f t="shared" si="604"/>
        <v/>
      </c>
      <c r="AG335" s="51" t="str">
        <f t="shared" si="605"/>
        <v/>
      </c>
      <c r="AH335" s="51" t="str">
        <f t="shared" si="606"/>
        <v/>
      </c>
      <c r="AI335" s="52">
        <f t="shared" si="607"/>
        <v>104.73</v>
      </c>
      <c r="AJ335" s="68"/>
      <c r="AK335" s="53"/>
      <c r="AL335" s="52"/>
      <c r="AM335" s="53">
        <f t="shared" si="609"/>
        <v>42</v>
      </c>
      <c r="AN335" s="53">
        <f>IF(AJ335&lt;&gt;"",IF(AJ335="o",VLOOKUP(AM335,OpenSect!$A$1:$D$11,2),IF(AJ335="u",VLOOKUP(AM335,UpHill!$A$1:$D$35,2),IF(AJ335="d",VLOOKUP(AM335,DownHill!$A$3:$D$29,2),IF(AJ335="f",VLOOKUP(AM335,FlatUnd!$A$2:$D$30,2),IF(AJ335="t",VLOOKUP(AM335,TimeAdd!$A$1:$D$176,2),IF(AJ335="l",VLOOKUP(AM335,SLimit!$A$1:$D$8,2),AN334)))))),AN334)</f>
        <v>49</v>
      </c>
      <c r="AO335" s="53">
        <f>IF(AJ335&lt;&gt;"",IF(AJ335="o",VLOOKUP(AM335,OpenSect!$A$1:$D$11,3),IF(AJ335="u",VLOOKUP(AM335,UpHill!$A$1:$D$35,3),IF(AJ335="d",VLOOKUP(AM335,DownHill!$A$3:$D$29,3),IF(AJ335="f",VLOOKUP(AM335,FlatUnd!$A$2:$D$30,3),IF(AJ335="t",VLOOKUP(AM335,TimeAdd!$A$1:$D$18,3),IF(AJ335="l",VLOOKUP(AM335,SLimit!$A$1:$D$8,3),AO334)))))),AO334)</f>
        <v>57</v>
      </c>
      <c r="AP335" s="53">
        <f>IF(AJ335&lt;&gt;"",IF(AJ335="o",VLOOKUP(AM335,OpenSect!$A$1:$D$11,4),IF(AJ335="u",VLOOKUP(AM335,UpHill!$A$1:$D$35,4),IF(AJ335="d",VLOOKUP(AM335,DownHill!$A$3:$D$29,4),IF(AJ335="f",VLOOKUP(AM335,FlatUnd!$A$2:$D$30,4),IF(AJ335="t",VLOOKUP(AM335,TimeAdd!$A$1:$D$18,4),IF(AJ335="l",VLOOKUP(AM335,SLimit!$A$1:$D$8,4),AP334)))))),AP334)</f>
        <v>64</v>
      </c>
      <c r="AQ335" s="53" t="str">
        <f t="shared" si="610"/>
        <v>80</v>
      </c>
      <c r="AR335" s="54" t="str">
        <f t="shared" si="611"/>
        <v>R103 Balgowan {Straight} / Cavershan {Right}</v>
      </c>
      <c r="AS335" s="55"/>
      <c r="AT335" s="55"/>
      <c r="AU335" s="56">
        <f>IF(GroupStTimes!$A$8=0,MIN(CB335,CD335,CF335),MIN(BZ335,CB335,CD335,CF335))</f>
        <v>0.38179398148148147</v>
      </c>
      <c r="AV335" s="56">
        <f>IF(GroupStTimes!$A$8=0,MAX(CC335,CE335,CG335),MAX(CA335,CC335,CE335,CG335))</f>
        <v>0.43101851851851852</v>
      </c>
      <c r="AW335" s="57" t="str">
        <f t="shared" si="612"/>
        <v/>
      </c>
      <c r="AX335" s="58" t="str">
        <f t="shared" si="613"/>
        <v/>
      </c>
      <c r="AY335" s="58" t="str">
        <f t="shared" si="614"/>
        <v/>
      </c>
      <c r="AZ335" s="31">
        <f t="shared" si="615"/>
        <v>99.02</v>
      </c>
      <c r="BA335" s="59">
        <f t="shared" si="616"/>
        <v>0.37613425925925931</v>
      </c>
      <c r="BB335" s="59">
        <f t="shared" si="617"/>
        <v>0.3816898148148149</v>
      </c>
      <c r="BC335" s="59">
        <f t="shared" si="618"/>
        <v>0.37693287037037038</v>
      </c>
      <c r="BD335" s="59">
        <f t="shared" si="619"/>
        <v>0.42276620370370366</v>
      </c>
      <c r="BE335" s="59">
        <f t="shared" si="620"/>
        <v>0.41642361111111109</v>
      </c>
      <c r="BF335" s="59">
        <f t="shared" si="621"/>
        <v>0.42684027777777778</v>
      </c>
      <c r="BG335" s="59">
        <f t="shared" si="622"/>
        <v>0.42607638888888894</v>
      </c>
      <c r="BH335" s="59">
        <f t="shared" si="623"/>
        <v>0.42538194444444449</v>
      </c>
      <c r="BI335" s="31">
        <f t="shared" si="624"/>
        <v>5.710000000000008</v>
      </c>
      <c r="BJ335" s="61">
        <f t="shared" ref="BJ335:BM335" si="657">IF($AJ334="t",IF(AM333=0,0,$BI335/AM333),IF(AM334=0,0,$BI335/AM334))</f>
        <v>0.13595238095238113</v>
      </c>
      <c r="BK335" s="61">
        <f t="shared" si="657"/>
        <v>0.11653061224489812</v>
      </c>
      <c r="BL335" s="61">
        <f t="shared" si="657"/>
        <v>0.10017543859649136</v>
      </c>
      <c r="BM335" s="61">
        <f t="shared" si="657"/>
        <v>8.9218750000000124E-2</v>
      </c>
      <c r="BN335" s="62">
        <f t="shared" si="626"/>
        <v>0</v>
      </c>
      <c r="BO335" s="62">
        <f t="shared" si="627"/>
        <v>8</v>
      </c>
      <c r="BP335" s="62">
        <f t="shared" si="628"/>
        <v>9</v>
      </c>
      <c r="BQ335" s="62">
        <f t="shared" si="629"/>
        <v>0</v>
      </c>
      <c r="BR335" s="62">
        <f t="shared" si="630"/>
        <v>6</v>
      </c>
      <c r="BS335" s="62">
        <f t="shared" si="631"/>
        <v>60</v>
      </c>
      <c r="BT335" s="62">
        <f t="shared" si="632"/>
        <v>0</v>
      </c>
      <c r="BU335" s="62">
        <f t="shared" si="633"/>
        <v>6</v>
      </c>
      <c r="BV335" s="62">
        <f t="shared" si="634"/>
        <v>1</v>
      </c>
      <c r="BW335" s="62">
        <f t="shared" si="635"/>
        <v>0</v>
      </c>
      <c r="BX335" s="62">
        <f t="shared" si="636"/>
        <v>5</v>
      </c>
      <c r="BY335" s="62">
        <f t="shared" si="637"/>
        <v>21</v>
      </c>
      <c r="BZ335" s="63">
        <f t="shared" si="638"/>
        <v>0.38179398148148153</v>
      </c>
      <c r="CA335" s="63">
        <f t="shared" si="639"/>
        <v>0.38734953703703712</v>
      </c>
      <c r="CB335" s="63">
        <f t="shared" si="640"/>
        <v>0.38179398148148147</v>
      </c>
      <c r="CC335" s="63">
        <f t="shared" si="641"/>
        <v>0.42762731481481475</v>
      </c>
      <c r="CD335" s="63">
        <f t="shared" si="642"/>
        <v>0.42060185185185184</v>
      </c>
      <c r="CE335" s="63">
        <f t="shared" si="643"/>
        <v>0.43101851851851852</v>
      </c>
      <c r="CF335" s="63">
        <f t="shared" si="644"/>
        <v>0.42979166666666674</v>
      </c>
      <c r="CG335" s="63">
        <f t="shared" si="645"/>
        <v>0.4290972222222223</v>
      </c>
      <c r="CH335" s="36"/>
      <c r="CI335" s="36"/>
      <c r="CJ335" s="36"/>
      <c r="CK335" s="36"/>
      <c r="CL335" s="60">
        <v>60</v>
      </c>
    </row>
    <row r="336" spans="1:90" ht="40.5" x14ac:dyDescent="0.25">
      <c r="A336" s="37">
        <v>42</v>
      </c>
      <c r="B336" s="38"/>
      <c r="C336" s="39"/>
      <c r="D336" s="39"/>
      <c r="E336" s="39"/>
      <c r="F336" s="42"/>
      <c r="G336" s="40">
        <v>100.48</v>
      </c>
      <c r="H336" s="41">
        <f t="shared" si="585"/>
        <v>104.81</v>
      </c>
      <c r="I336" s="42">
        <v>104.79</v>
      </c>
      <c r="J336" s="43">
        <f t="shared" si="582"/>
        <v>-2.8628685943316284E-4</v>
      </c>
      <c r="K336" s="44">
        <f t="shared" si="583"/>
        <v>-3.0000000000001137E-2</v>
      </c>
      <c r="L336" s="70" t="s">
        <v>1335</v>
      </c>
      <c r="M336" s="126" t="s">
        <v>1231</v>
      </c>
      <c r="N336" s="46">
        <f t="shared" si="601"/>
        <v>104.82000000000001</v>
      </c>
      <c r="O336" s="46">
        <f t="shared" si="549"/>
        <v>-0.03</v>
      </c>
      <c r="P336" s="42">
        <v>104.92</v>
      </c>
      <c r="Q336" s="46">
        <f t="shared" si="550"/>
        <v>4.3499999999999996</v>
      </c>
      <c r="R336" s="39">
        <v>100.44</v>
      </c>
      <c r="S336" s="46">
        <f t="shared" si="551"/>
        <v>4.1499999999999995</v>
      </c>
      <c r="T336" s="40">
        <v>100.63</v>
      </c>
      <c r="U336" s="47" t="str">
        <f t="shared" si="571"/>
        <v/>
      </c>
      <c r="V336" s="47" t="str">
        <f t="shared" si="572"/>
        <v/>
      </c>
      <c r="W336" s="48"/>
      <c r="X336" s="48"/>
      <c r="Y336" s="48"/>
      <c r="Z336" s="48"/>
      <c r="AA336" s="48"/>
      <c r="AB336" s="48"/>
      <c r="AC336" s="49"/>
      <c r="AD336" s="49"/>
      <c r="AE336" s="51">
        <f t="shared" si="603"/>
        <v>42</v>
      </c>
      <c r="AF336" s="51" t="str">
        <f t="shared" si="604"/>
        <v/>
      </c>
      <c r="AG336" s="51" t="str">
        <f t="shared" si="605"/>
        <v/>
      </c>
      <c r="AH336" s="51" t="str">
        <f t="shared" si="606"/>
        <v/>
      </c>
      <c r="AI336" s="52">
        <f t="shared" si="607"/>
        <v>104.81</v>
      </c>
      <c r="AJ336" s="68"/>
      <c r="AK336" s="53"/>
      <c r="AL336" s="52"/>
      <c r="AM336" s="53">
        <f t="shared" si="609"/>
        <v>42</v>
      </c>
      <c r="AN336" s="53">
        <f>IF(AJ336&lt;&gt;"",IF(AJ336="o",VLOOKUP(AM336,OpenSect!$A$1:$D$11,2),IF(AJ336="u",VLOOKUP(AM336,UpHill!$A$1:$D$35,2),IF(AJ336="d",VLOOKUP(AM336,DownHill!$A$3:$D$29,2),IF(AJ336="f",VLOOKUP(AM336,FlatUnd!$A$2:$D$30,2),IF(AJ336="t",VLOOKUP(AM336,TimeAdd!$A$1:$D$176,2),IF(AJ336="l",VLOOKUP(AM336,SLimit!$A$1:$D$8,2),AN335)))))),AN335)</f>
        <v>49</v>
      </c>
      <c r="AO336" s="53">
        <f>IF(AJ336&lt;&gt;"",IF(AJ336="o",VLOOKUP(AM336,OpenSect!$A$1:$D$11,3),IF(AJ336="u",VLOOKUP(AM336,UpHill!$A$1:$D$35,3),IF(AJ336="d",VLOOKUP(AM336,DownHill!$A$3:$D$29,3),IF(AJ336="f",VLOOKUP(AM336,FlatUnd!$A$2:$D$30,3),IF(AJ336="t",VLOOKUP(AM336,TimeAdd!$A$1:$D$18,3),IF(AJ336="l",VLOOKUP(AM336,SLimit!$A$1:$D$8,3),AO335)))))),AO335)</f>
        <v>57</v>
      </c>
      <c r="AP336" s="53">
        <f>IF(AJ336&lt;&gt;"",IF(AJ336="o",VLOOKUP(AM336,OpenSect!$A$1:$D$11,4),IF(AJ336="u",VLOOKUP(AM336,UpHill!$A$1:$D$35,4),IF(AJ336="d",VLOOKUP(AM336,DownHill!$A$3:$D$29,4),IF(AJ336="f",VLOOKUP(AM336,FlatUnd!$A$2:$D$30,4),IF(AJ336="t",VLOOKUP(AM336,TimeAdd!$A$1:$D$18,4),IF(AJ336="l",VLOOKUP(AM336,SLimit!$A$1:$D$8,4),AP335)))))),AP335)</f>
        <v>64</v>
      </c>
      <c r="AQ336" s="53" t="str">
        <f t="shared" si="610"/>
        <v>80</v>
      </c>
      <c r="AR336" s="54" t="str">
        <f t="shared" si="611"/>
        <v>Warning - Side road junction {Right}.  Bad road conditions.</v>
      </c>
      <c r="AS336" s="55"/>
      <c r="AT336" s="55"/>
      <c r="AU336" s="56">
        <f>IF(GroupStTimes!$A$8=0,MIN(CB336,CD336,CF336),MIN(BZ336,CB336,CD336,CF336))</f>
        <v>0.38185185185185183</v>
      </c>
      <c r="AV336" s="56">
        <f>IF(GroupStTimes!$A$8=0,MAX(CC336,CE336,CG336),MAX(CA336,CC336,CE336,CG336))</f>
        <v>0.43107638888888888</v>
      </c>
      <c r="AW336" s="57" t="str">
        <f t="shared" si="612"/>
        <v/>
      </c>
      <c r="AX336" s="58" t="str">
        <f t="shared" si="613"/>
        <v/>
      </c>
      <c r="AY336" s="58" t="str">
        <f t="shared" si="614"/>
        <v/>
      </c>
      <c r="AZ336" s="31">
        <f t="shared" si="615"/>
        <v>99.02</v>
      </c>
      <c r="BA336" s="59">
        <f t="shared" si="616"/>
        <v>0.37613425925925931</v>
      </c>
      <c r="BB336" s="59">
        <f t="shared" si="617"/>
        <v>0.3816898148148149</v>
      </c>
      <c r="BC336" s="59">
        <f t="shared" si="618"/>
        <v>0.37693287037037038</v>
      </c>
      <c r="BD336" s="59">
        <f t="shared" si="619"/>
        <v>0.42276620370370366</v>
      </c>
      <c r="BE336" s="59">
        <f t="shared" si="620"/>
        <v>0.41642361111111109</v>
      </c>
      <c r="BF336" s="59">
        <f t="shared" si="621"/>
        <v>0.42684027777777778</v>
      </c>
      <c r="BG336" s="59">
        <f t="shared" si="622"/>
        <v>0.42607638888888894</v>
      </c>
      <c r="BH336" s="59">
        <f t="shared" si="623"/>
        <v>0.42538194444444449</v>
      </c>
      <c r="BI336" s="31">
        <f t="shared" si="624"/>
        <v>5.7900000000000063</v>
      </c>
      <c r="BJ336" s="61">
        <f t="shared" ref="BJ336:BM336" si="658">IF($AJ335="t",IF(AM334=0,0,$BI336/AM334),IF(AM335=0,0,$BI336/AM335))</f>
        <v>0.13785714285714301</v>
      </c>
      <c r="BK336" s="61">
        <f t="shared" si="658"/>
        <v>0.11816326530612258</v>
      </c>
      <c r="BL336" s="61">
        <f t="shared" si="658"/>
        <v>0.10157894736842116</v>
      </c>
      <c r="BM336" s="61">
        <f t="shared" si="658"/>
        <v>9.0468750000000098E-2</v>
      </c>
      <c r="BN336" s="62">
        <f t="shared" si="626"/>
        <v>0</v>
      </c>
      <c r="BO336" s="62">
        <f t="shared" si="627"/>
        <v>8</v>
      </c>
      <c r="BP336" s="62">
        <f t="shared" si="628"/>
        <v>16</v>
      </c>
      <c r="BQ336" s="62">
        <f t="shared" si="629"/>
        <v>0</v>
      </c>
      <c r="BR336" s="62">
        <f t="shared" si="630"/>
        <v>7</v>
      </c>
      <c r="BS336" s="62">
        <f t="shared" si="631"/>
        <v>5</v>
      </c>
      <c r="BT336" s="62">
        <f t="shared" si="632"/>
        <v>0</v>
      </c>
      <c r="BU336" s="62">
        <f t="shared" si="633"/>
        <v>6</v>
      </c>
      <c r="BV336" s="62">
        <f t="shared" si="634"/>
        <v>6</v>
      </c>
      <c r="BW336" s="62">
        <f t="shared" si="635"/>
        <v>0</v>
      </c>
      <c r="BX336" s="62">
        <f t="shared" si="636"/>
        <v>5</v>
      </c>
      <c r="BY336" s="62">
        <f t="shared" si="637"/>
        <v>26</v>
      </c>
      <c r="BZ336" s="63">
        <f t="shared" si="638"/>
        <v>0.38187500000000008</v>
      </c>
      <c r="CA336" s="63">
        <f t="shared" si="639"/>
        <v>0.38743055555555561</v>
      </c>
      <c r="CB336" s="63">
        <f t="shared" si="640"/>
        <v>0.38185185185185183</v>
      </c>
      <c r="CC336" s="63">
        <f t="shared" si="641"/>
        <v>0.42768518518518511</v>
      </c>
      <c r="CD336" s="63">
        <f t="shared" si="642"/>
        <v>0.4206597222222222</v>
      </c>
      <c r="CE336" s="63">
        <f t="shared" si="643"/>
        <v>0.43107638888888888</v>
      </c>
      <c r="CF336" s="63">
        <f t="shared" si="644"/>
        <v>0.4298495370370371</v>
      </c>
      <c r="CG336" s="63">
        <f t="shared" si="645"/>
        <v>0.42915509259259266</v>
      </c>
      <c r="CH336" s="36"/>
      <c r="CI336" s="36"/>
      <c r="CJ336" s="36"/>
      <c r="CK336" s="36"/>
      <c r="CL336" s="60">
        <v>60</v>
      </c>
    </row>
    <row r="337" spans="1:90" ht="26.25" customHeight="1" x14ac:dyDescent="0.25">
      <c r="A337" s="37">
        <v>42</v>
      </c>
      <c r="B337" s="38" t="s">
        <v>184</v>
      </c>
      <c r="C337" s="39"/>
      <c r="D337" s="39"/>
      <c r="E337" s="39"/>
      <c r="F337" s="42"/>
      <c r="G337" s="40">
        <v>100.49</v>
      </c>
      <c r="H337" s="41">
        <f t="shared" si="585"/>
        <v>104.91</v>
      </c>
      <c r="I337" s="42">
        <v>104.85</v>
      </c>
      <c r="J337" s="43">
        <f t="shared" si="582"/>
        <v>-7.6299475441104722E-4</v>
      </c>
      <c r="K337" s="44">
        <f t="shared" si="583"/>
        <v>-7.9999999999998295E-2</v>
      </c>
      <c r="L337" s="70" t="s">
        <v>1336</v>
      </c>
      <c r="M337" s="126" t="s">
        <v>1231</v>
      </c>
      <c r="N337" s="46">
        <f t="shared" si="601"/>
        <v>104.92999999999999</v>
      </c>
      <c r="O337" s="46">
        <f t="shared" si="549"/>
        <v>-0.03</v>
      </c>
      <c r="P337" s="42">
        <v>104.97999999999999</v>
      </c>
      <c r="Q337" s="46">
        <f t="shared" si="550"/>
        <v>4.3499999999999996</v>
      </c>
      <c r="R337" s="39">
        <v>100.55</v>
      </c>
      <c r="S337" s="46">
        <f t="shared" si="551"/>
        <v>4.1499999999999995</v>
      </c>
      <c r="T337" s="40">
        <v>100.78999999999999</v>
      </c>
      <c r="U337" s="47" t="str">
        <f t="shared" si="571"/>
        <v/>
      </c>
      <c r="V337" s="47" t="str">
        <f t="shared" si="572"/>
        <v/>
      </c>
      <c r="W337" s="48"/>
      <c r="X337" s="48"/>
      <c r="Y337" s="48"/>
      <c r="Z337" s="48"/>
      <c r="AA337" s="48"/>
      <c r="AB337" s="48"/>
      <c r="AC337" s="49"/>
      <c r="AD337" s="49"/>
      <c r="AE337" s="51">
        <f t="shared" si="603"/>
        <v>42</v>
      </c>
      <c r="AF337" s="51" t="str">
        <f t="shared" si="604"/>
        <v>u</v>
      </c>
      <c r="AG337" s="51" t="str">
        <f t="shared" si="605"/>
        <v/>
      </c>
      <c r="AH337" s="51" t="str">
        <f t="shared" si="606"/>
        <v/>
      </c>
      <c r="AI337" s="52">
        <f t="shared" si="607"/>
        <v>104.91</v>
      </c>
      <c r="AJ337" s="68"/>
      <c r="AK337" s="53"/>
      <c r="AL337" s="52"/>
      <c r="AM337" s="53">
        <f t="shared" si="609"/>
        <v>42</v>
      </c>
      <c r="AN337" s="53">
        <f>IF(AJ337&lt;&gt;"",IF(AJ337="o",VLOOKUP(AM337,OpenSect!$A$1:$D$11,2),IF(AJ337="u",VLOOKUP(AM337,UpHill!$A$1:$D$35,2),IF(AJ337="d",VLOOKUP(AM337,DownHill!$A$3:$D$29,2),IF(AJ337="f",VLOOKUP(AM337,FlatUnd!$A$2:$D$30,2),IF(AJ337="t",VLOOKUP(AM337,TimeAdd!$A$1:$D$176,2),IF(AJ337="l",VLOOKUP(AM337,SLimit!$A$1:$D$8,2),AN336)))))),AN336)</f>
        <v>49</v>
      </c>
      <c r="AO337" s="53">
        <f>IF(AJ337&lt;&gt;"",IF(AJ337="o",VLOOKUP(AM337,OpenSect!$A$1:$D$11,3),IF(AJ337="u",VLOOKUP(AM337,UpHill!$A$1:$D$35,3),IF(AJ337="d",VLOOKUP(AM337,DownHill!$A$3:$D$29,3),IF(AJ337="f",VLOOKUP(AM337,FlatUnd!$A$2:$D$30,3),IF(AJ337="t",VLOOKUP(AM337,TimeAdd!$A$1:$D$18,3),IF(AJ337="l",VLOOKUP(AM337,SLimit!$A$1:$D$8,3),AO336)))))),AO336)</f>
        <v>57</v>
      </c>
      <c r="AP337" s="53">
        <f>IF(AJ337&lt;&gt;"",IF(AJ337="o",VLOOKUP(AM337,OpenSect!$A$1:$D$11,4),IF(AJ337="u",VLOOKUP(AM337,UpHill!$A$1:$D$35,4),IF(AJ337="d",VLOOKUP(AM337,DownHill!$A$3:$D$29,4),IF(AJ337="f",VLOOKUP(AM337,FlatUnd!$A$2:$D$30,4),IF(AJ337="t",VLOOKUP(AM337,TimeAdd!$A$1:$D$18,4),IF(AJ337="l",VLOOKUP(AM337,SLimit!$A$1:$D$8,4),AP336)))))),AP336)</f>
        <v>64</v>
      </c>
      <c r="AQ337" s="53" t="str">
        <f t="shared" si="610"/>
        <v>80</v>
      </c>
      <c r="AR337" s="54" t="str">
        <f t="shared" si="611"/>
        <v>Caversham 7.  Bad road conditions.</v>
      </c>
      <c r="AS337" s="55"/>
      <c r="AT337" s="55"/>
      <c r="AU337" s="56">
        <f>IF(GroupStTimes!$A$8=0,MIN(CB337,CD337,CF337),MIN(BZ337,CB337,CD337,CF337))</f>
        <v>0.38194444444444448</v>
      </c>
      <c r="AV337" s="56">
        <f>IF(GroupStTimes!$A$8=0,MAX(CC337,CE337,CG337),MAX(CA337,CC337,CE337,CG337))</f>
        <v>0.43114583333333334</v>
      </c>
      <c r="AW337" s="57" t="str">
        <f t="shared" si="612"/>
        <v/>
      </c>
      <c r="AX337" s="58" t="str">
        <f t="shared" si="613"/>
        <v/>
      </c>
      <c r="AY337" s="58" t="str">
        <f t="shared" si="614"/>
        <v/>
      </c>
      <c r="AZ337" s="31">
        <f t="shared" si="615"/>
        <v>99.02</v>
      </c>
      <c r="BA337" s="59">
        <f t="shared" si="616"/>
        <v>0.37613425925925931</v>
      </c>
      <c r="BB337" s="59">
        <f t="shared" si="617"/>
        <v>0.3816898148148149</v>
      </c>
      <c r="BC337" s="59">
        <f t="shared" si="618"/>
        <v>0.37693287037037038</v>
      </c>
      <c r="BD337" s="59">
        <f t="shared" si="619"/>
        <v>0.42276620370370366</v>
      </c>
      <c r="BE337" s="59">
        <f t="shared" si="620"/>
        <v>0.41642361111111109</v>
      </c>
      <c r="BF337" s="59">
        <f t="shared" si="621"/>
        <v>0.42684027777777778</v>
      </c>
      <c r="BG337" s="59">
        <f t="shared" si="622"/>
        <v>0.42607638888888894</v>
      </c>
      <c r="BH337" s="59">
        <f t="shared" si="623"/>
        <v>0.42538194444444449</v>
      </c>
      <c r="BI337" s="31">
        <f t="shared" si="624"/>
        <v>5.8900000000000006</v>
      </c>
      <c r="BJ337" s="61">
        <f t="shared" ref="BJ337:BM337" si="659">IF($AJ336="t",IF(AM335=0,0,$BI337/AM335),IF(AM336=0,0,$BI337/AM336))</f>
        <v>0.14023809523809525</v>
      </c>
      <c r="BK337" s="61">
        <f t="shared" si="659"/>
        <v>0.12020408163265307</v>
      </c>
      <c r="BL337" s="61">
        <f t="shared" si="659"/>
        <v>0.10333333333333335</v>
      </c>
      <c r="BM337" s="61">
        <f t="shared" si="659"/>
        <v>9.2031250000000009E-2</v>
      </c>
      <c r="BN337" s="62">
        <f t="shared" si="626"/>
        <v>0</v>
      </c>
      <c r="BO337" s="62">
        <f t="shared" si="627"/>
        <v>8</v>
      </c>
      <c r="BP337" s="62">
        <f t="shared" si="628"/>
        <v>25</v>
      </c>
      <c r="BQ337" s="62">
        <f t="shared" si="629"/>
        <v>0</v>
      </c>
      <c r="BR337" s="62">
        <f t="shared" si="630"/>
        <v>7</v>
      </c>
      <c r="BS337" s="62">
        <f t="shared" si="631"/>
        <v>13</v>
      </c>
      <c r="BT337" s="62">
        <f t="shared" si="632"/>
        <v>0</v>
      </c>
      <c r="BU337" s="62">
        <f t="shared" si="633"/>
        <v>6</v>
      </c>
      <c r="BV337" s="62">
        <f t="shared" si="634"/>
        <v>12</v>
      </c>
      <c r="BW337" s="62">
        <f t="shared" si="635"/>
        <v>0</v>
      </c>
      <c r="BX337" s="62">
        <f t="shared" si="636"/>
        <v>5</v>
      </c>
      <c r="BY337" s="62">
        <f t="shared" si="637"/>
        <v>31</v>
      </c>
      <c r="BZ337" s="63">
        <f t="shared" si="638"/>
        <v>0.3819791666666667</v>
      </c>
      <c r="CA337" s="63">
        <f t="shared" si="639"/>
        <v>0.38753472222222229</v>
      </c>
      <c r="CB337" s="63">
        <f t="shared" si="640"/>
        <v>0.38194444444444448</v>
      </c>
      <c r="CC337" s="63">
        <f t="shared" si="641"/>
        <v>0.42777777777777776</v>
      </c>
      <c r="CD337" s="63">
        <f t="shared" si="642"/>
        <v>0.42072916666666665</v>
      </c>
      <c r="CE337" s="63">
        <f t="shared" si="643"/>
        <v>0.43114583333333334</v>
      </c>
      <c r="CF337" s="63">
        <f t="shared" si="644"/>
        <v>0.42990740740740746</v>
      </c>
      <c r="CG337" s="63">
        <f t="shared" si="645"/>
        <v>0.42921296296296302</v>
      </c>
      <c r="CH337" s="36"/>
      <c r="CI337" s="36"/>
      <c r="CJ337" s="36"/>
      <c r="CK337" s="36"/>
      <c r="CL337" s="60">
        <v>60</v>
      </c>
    </row>
    <row r="338" spans="1:90" ht="26.25" customHeight="1" x14ac:dyDescent="0.25">
      <c r="A338" s="37">
        <v>42</v>
      </c>
      <c r="B338" s="38" t="s">
        <v>245</v>
      </c>
      <c r="C338" s="39"/>
      <c r="D338" s="39"/>
      <c r="E338" s="39"/>
      <c r="F338" s="42"/>
      <c r="G338" s="40">
        <v>100.52</v>
      </c>
      <c r="H338" s="41">
        <f t="shared" si="585"/>
        <v>104.94</v>
      </c>
      <c r="I338" s="42">
        <v>104.88</v>
      </c>
      <c r="J338" s="43">
        <f t="shared" si="582"/>
        <v>-7.6277650648358408E-4</v>
      </c>
      <c r="K338" s="44">
        <f t="shared" si="583"/>
        <v>-7.9999999999998295E-2</v>
      </c>
      <c r="L338" s="70" t="s">
        <v>1337</v>
      </c>
      <c r="M338" s="126" t="s">
        <v>1231</v>
      </c>
      <c r="N338" s="46">
        <f t="shared" si="601"/>
        <v>104.96</v>
      </c>
      <c r="O338" s="46">
        <f t="shared" si="549"/>
        <v>-0.03</v>
      </c>
      <c r="P338" s="42">
        <v>105.00999999999999</v>
      </c>
      <c r="Q338" s="46">
        <f t="shared" si="550"/>
        <v>4.3499999999999996</v>
      </c>
      <c r="R338" s="39">
        <v>100.58</v>
      </c>
      <c r="S338" s="46">
        <f t="shared" si="551"/>
        <v>4.1499999999999995</v>
      </c>
      <c r="T338" s="40">
        <v>100.82</v>
      </c>
      <c r="U338" s="47" t="str">
        <f t="shared" si="571"/>
        <v/>
      </c>
      <c r="V338" s="47" t="str">
        <f t="shared" si="572"/>
        <v/>
      </c>
      <c r="W338" s="48"/>
      <c r="X338" s="48"/>
      <c r="Y338" s="48"/>
      <c r="Z338" s="48"/>
      <c r="AA338" s="48"/>
      <c r="AB338" s="48"/>
      <c r="AC338" s="49"/>
      <c r="AD338" s="49"/>
      <c r="AE338" s="51">
        <f t="shared" si="603"/>
        <v>42</v>
      </c>
      <c r="AF338" s="51" t="str">
        <f t="shared" si="604"/>
        <v>u1</v>
      </c>
      <c r="AG338" s="51" t="str">
        <f t="shared" si="605"/>
        <v/>
      </c>
      <c r="AH338" s="51" t="str">
        <f t="shared" si="606"/>
        <v/>
      </c>
      <c r="AI338" s="52">
        <f t="shared" si="607"/>
        <v>104.94</v>
      </c>
      <c r="AJ338" s="68"/>
      <c r="AK338" s="53"/>
      <c r="AL338" s="52"/>
      <c r="AM338" s="53">
        <f t="shared" si="609"/>
        <v>42</v>
      </c>
      <c r="AN338" s="53">
        <f>IF(AJ338&lt;&gt;"",IF(AJ338="o",VLOOKUP(AM338,OpenSect!$A$1:$D$11,2),IF(AJ338="u",VLOOKUP(AM338,UpHill!$A$1:$D$35,2),IF(AJ338="d",VLOOKUP(AM338,DownHill!$A$3:$D$29,2),IF(AJ338="f",VLOOKUP(AM338,FlatUnd!$A$2:$D$30,2),IF(AJ338="t",VLOOKUP(AM338,TimeAdd!$A$1:$D$176,2),IF(AJ338="l",VLOOKUP(AM338,SLimit!$A$1:$D$8,2),AN337)))))),AN337)</f>
        <v>49</v>
      </c>
      <c r="AO338" s="53">
        <f>IF(AJ338&lt;&gt;"",IF(AJ338="o",VLOOKUP(AM338,OpenSect!$A$1:$D$11,3),IF(AJ338="u",VLOOKUP(AM338,UpHill!$A$1:$D$35,3),IF(AJ338="d",VLOOKUP(AM338,DownHill!$A$3:$D$29,3),IF(AJ338="f",VLOOKUP(AM338,FlatUnd!$A$2:$D$30,3),IF(AJ338="t",VLOOKUP(AM338,TimeAdd!$A$1:$D$18,3),IF(AJ338="l",VLOOKUP(AM338,SLimit!$A$1:$D$8,3),AO337)))))),AO337)</f>
        <v>57</v>
      </c>
      <c r="AP338" s="53">
        <f>IF(AJ338&lt;&gt;"",IF(AJ338="o",VLOOKUP(AM338,OpenSect!$A$1:$D$11,4),IF(AJ338="u",VLOOKUP(AM338,UpHill!$A$1:$D$35,4),IF(AJ338="d",VLOOKUP(AM338,DownHill!$A$3:$D$29,4),IF(AJ338="f",VLOOKUP(AM338,FlatUnd!$A$2:$D$30,4),IF(AJ338="t",VLOOKUP(AM338,TimeAdd!$A$1:$D$18,4),IF(AJ338="l",VLOOKUP(AM338,SLimit!$A$1:$D$8,4),AP337)))))),AP337)</f>
        <v>64</v>
      </c>
      <c r="AQ338" s="53" t="str">
        <f t="shared" si="610"/>
        <v>80</v>
      </c>
      <c r="AR338" s="54" t="str">
        <f t="shared" si="611"/>
        <v>12km stone.  Bad road conditions.</v>
      </c>
      <c r="AS338" s="55"/>
      <c r="AT338" s="55"/>
      <c r="AU338" s="56">
        <f>IF(GroupStTimes!$A$8=0,MIN(CB338,CD338,CF338),MIN(BZ338,CB338,CD338,CF338))</f>
        <v>0.38196759259259261</v>
      </c>
      <c r="AV338" s="56">
        <f>IF(GroupStTimes!$A$8=0,MAX(CC338,CE338,CG338),MAX(CA338,CC338,CE338,CG338))</f>
        <v>0.43116898148148147</v>
      </c>
      <c r="AW338" s="57" t="str">
        <f t="shared" si="612"/>
        <v/>
      </c>
      <c r="AX338" s="58" t="str">
        <f t="shared" si="613"/>
        <v/>
      </c>
      <c r="AY338" s="58" t="str">
        <f t="shared" si="614"/>
        <v/>
      </c>
      <c r="AZ338" s="31">
        <f t="shared" si="615"/>
        <v>99.02</v>
      </c>
      <c r="BA338" s="59">
        <f t="shared" si="616"/>
        <v>0.37613425925925931</v>
      </c>
      <c r="BB338" s="59">
        <f t="shared" si="617"/>
        <v>0.3816898148148149</v>
      </c>
      <c r="BC338" s="59">
        <f t="shared" si="618"/>
        <v>0.37693287037037038</v>
      </c>
      <c r="BD338" s="59">
        <f t="shared" si="619"/>
        <v>0.42276620370370366</v>
      </c>
      <c r="BE338" s="59">
        <f t="shared" si="620"/>
        <v>0.41642361111111109</v>
      </c>
      <c r="BF338" s="59">
        <f t="shared" si="621"/>
        <v>0.42684027777777778</v>
      </c>
      <c r="BG338" s="59">
        <f t="shared" si="622"/>
        <v>0.42607638888888894</v>
      </c>
      <c r="BH338" s="59">
        <f t="shared" si="623"/>
        <v>0.42538194444444449</v>
      </c>
      <c r="BI338" s="31">
        <f t="shared" si="624"/>
        <v>5.9200000000000017</v>
      </c>
      <c r="BJ338" s="61">
        <f t="shared" ref="BJ338:BM338" si="660">IF($AJ337="t",IF(AM336=0,0,$BI338/AM336),IF(AM337=0,0,$BI338/AM337))</f>
        <v>0.140952380952381</v>
      </c>
      <c r="BK338" s="61">
        <f t="shared" si="660"/>
        <v>0.12081632653061228</v>
      </c>
      <c r="BL338" s="61">
        <f t="shared" si="660"/>
        <v>0.10385964912280704</v>
      </c>
      <c r="BM338" s="61">
        <f t="shared" si="660"/>
        <v>9.2500000000000027E-2</v>
      </c>
      <c r="BN338" s="62">
        <f t="shared" si="626"/>
        <v>0</v>
      </c>
      <c r="BO338" s="62">
        <f t="shared" si="627"/>
        <v>8</v>
      </c>
      <c r="BP338" s="62">
        <f t="shared" si="628"/>
        <v>27</v>
      </c>
      <c r="BQ338" s="62">
        <f t="shared" si="629"/>
        <v>0</v>
      </c>
      <c r="BR338" s="62">
        <f t="shared" si="630"/>
        <v>7</v>
      </c>
      <c r="BS338" s="62">
        <f t="shared" si="631"/>
        <v>15</v>
      </c>
      <c r="BT338" s="62">
        <f t="shared" si="632"/>
        <v>0</v>
      </c>
      <c r="BU338" s="62">
        <f t="shared" si="633"/>
        <v>6</v>
      </c>
      <c r="BV338" s="62">
        <f t="shared" si="634"/>
        <v>14</v>
      </c>
      <c r="BW338" s="62">
        <f t="shared" si="635"/>
        <v>0</v>
      </c>
      <c r="BX338" s="62">
        <f t="shared" si="636"/>
        <v>5</v>
      </c>
      <c r="BY338" s="62">
        <f t="shared" si="637"/>
        <v>33</v>
      </c>
      <c r="BZ338" s="63">
        <f t="shared" si="638"/>
        <v>0.38200231481481484</v>
      </c>
      <c r="CA338" s="63">
        <f t="shared" si="639"/>
        <v>0.38755787037037043</v>
      </c>
      <c r="CB338" s="63">
        <f t="shared" si="640"/>
        <v>0.38196759259259261</v>
      </c>
      <c r="CC338" s="63">
        <f t="shared" si="641"/>
        <v>0.42780092592592589</v>
      </c>
      <c r="CD338" s="63">
        <f t="shared" si="642"/>
        <v>0.42075231481481479</v>
      </c>
      <c r="CE338" s="63">
        <f t="shared" si="643"/>
        <v>0.43116898148148147</v>
      </c>
      <c r="CF338" s="63">
        <f t="shared" si="644"/>
        <v>0.42993055555555559</v>
      </c>
      <c r="CG338" s="63">
        <f t="shared" si="645"/>
        <v>0.42923611111111115</v>
      </c>
      <c r="CH338" s="36"/>
      <c r="CI338" s="36"/>
      <c r="CJ338" s="36"/>
      <c r="CK338" s="36"/>
      <c r="CL338" s="60">
        <v>60</v>
      </c>
    </row>
    <row r="339" spans="1:90" ht="40.5" x14ac:dyDescent="0.25">
      <c r="A339" s="37">
        <v>42</v>
      </c>
      <c r="B339" s="38" t="s">
        <v>247</v>
      </c>
      <c r="C339" s="39"/>
      <c r="D339" s="39"/>
      <c r="E339" s="39"/>
      <c r="F339" s="42"/>
      <c r="G339" s="40">
        <v>101.3</v>
      </c>
      <c r="H339" s="41">
        <f t="shared" si="585"/>
        <v>105.72</v>
      </c>
      <c r="I339" s="42">
        <v>105.66</v>
      </c>
      <c r="J339" s="43">
        <f t="shared" si="582"/>
        <v>-7.5714556123413119E-4</v>
      </c>
      <c r="K339" s="44">
        <f t="shared" si="583"/>
        <v>-7.9999999999998295E-2</v>
      </c>
      <c r="L339" s="70" t="s">
        <v>1338</v>
      </c>
      <c r="M339" s="126" t="s">
        <v>1231</v>
      </c>
      <c r="N339" s="46">
        <f t="shared" si="601"/>
        <v>105.74</v>
      </c>
      <c r="O339" s="46">
        <f t="shared" si="549"/>
        <v>-0.03</v>
      </c>
      <c r="P339" s="42">
        <v>105.78999999999999</v>
      </c>
      <c r="Q339" s="46">
        <f t="shared" si="550"/>
        <v>4.3499999999999996</v>
      </c>
      <c r="R339" s="39">
        <v>101.36</v>
      </c>
      <c r="S339" s="46">
        <f t="shared" si="551"/>
        <v>4.1499999999999995</v>
      </c>
      <c r="T339" s="40">
        <v>101.6</v>
      </c>
      <c r="U339" s="47" t="str">
        <f t="shared" si="571"/>
        <v/>
      </c>
      <c r="V339" s="47" t="str">
        <f t="shared" si="572"/>
        <v/>
      </c>
      <c r="W339" s="48"/>
      <c r="X339" s="48"/>
      <c r="Y339" s="48"/>
      <c r="Z339" s="48"/>
      <c r="AA339" s="48"/>
      <c r="AB339" s="48"/>
      <c r="AC339" s="49"/>
      <c r="AD339" s="49"/>
      <c r="AE339" s="51">
        <f t="shared" si="603"/>
        <v>42</v>
      </c>
      <c r="AF339" s="51" t="str">
        <f t="shared" si="604"/>
        <v>U1 ½</v>
      </c>
      <c r="AG339" s="51" t="str">
        <f t="shared" si="605"/>
        <v/>
      </c>
      <c r="AH339" s="51" t="str">
        <f t="shared" si="606"/>
        <v/>
      </c>
      <c r="AI339" s="52">
        <f t="shared" si="607"/>
        <v>105.72</v>
      </c>
      <c r="AJ339" s="68"/>
      <c r="AK339" s="53"/>
      <c r="AL339" s="52"/>
      <c r="AM339" s="53">
        <f t="shared" si="609"/>
        <v>42</v>
      </c>
      <c r="AN339" s="53">
        <f>IF(AJ339&lt;&gt;"",IF(AJ339="o",VLOOKUP(AM339,OpenSect!$A$1:$D$11,2),IF(AJ339="u",VLOOKUP(AM339,UpHill!$A$1:$D$35,2),IF(AJ339="d",VLOOKUP(AM339,DownHill!$A$3:$D$29,2),IF(AJ339="f",VLOOKUP(AM339,FlatUnd!$A$2:$D$30,2),IF(AJ339="t",VLOOKUP(AM339,TimeAdd!$A$1:$D$176,2),IF(AJ339="l",VLOOKUP(AM339,SLimit!$A$1:$D$8,2),AN338)))))),AN338)</f>
        <v>49</v>
      </c>
      <c r="AO339" s="53">
        <f>IF(AJ339&lt;&gt;"",IF(AJ339="o",VLOOKUP(AM339,OpenSect!$A$1:$D$11,3),IF(AJ339="u",VLOOKUP(AM339,UpHill!$A$1:$D$35,3),IF(AJ339="d",VLOOKUP(AM339,DownHill!$A$3:$D$29,3),IF(AJ339="f",VLOOKUP(AM339,FlatUnd!$A$2:$D$30,3),IF(AJ339="t",VLOOKUP(AM339,TimeAdd!$A$1:$D$18,3),IF(AJ339="l",VLOOKUP(AM339,SLimit!$A$1:$D$8,3),AO338)))))),AO338)</f>
        <v>57</v>
      </c>
      <c r="AP339" s="53">
        <f>IF(AJ339&lt;&gt;"",IF(AJ339="o",VLOOKUP(AM339,OpenSect!$A$1:$D$11,4),IF(AJ339="u",VLOOKUP(AM339,UpHill!$A$1:$D$35,4),IF(AJ339="d",VLOOKUP(AM339,DownHill!$A$3:$D$29,4),IF(AJ339="f",VLOOKUP(AM339,FlatUnd!$A$2:$D$30,4),IF(AJ339="t",VLOOKUP(AM339,TimeAdd!$A$1:$D$18,4),IF(AJ339="l",VLOOKUP(AM339,SLimit!$A$1:$D$8,4),AP338)))))),AP338)</f>
        <v>64</v>
      </c>
      <c r="AQ339" s="53" t="str">
        <f t="shared" si="610"/>
        <v>80</v>
      </c>
      <c r="AR339" s="54" t="str">
        <f t="shared" si="611"/>
        <v xml:space="preserve"> Warning - Gentle Curve{ Left}.  Bad road conditions.</v>
      </c>
      <c r="AS339" s="55"/>
      <c r="AT339" s="55"/>
      <c r="AU339" s="56">
        <f>IF(GroupStTimes!$A$8=0,MIN(CB339,CD339,CF339),MIN(BZ339,CB339,CD339,CF339))</f>
        <v>0.38262731481481482</v>
      </c>
      <c r="AV339" s="56">
        <f>IF(GroupStTimes!$A$8=0,MAX(CC339,CE339,CG339),MAX(CA339,CC339,CE339,CG339))</f>
        <v>0.4317361111111111</v>
      </c>
      <c r="AW339" s="57" t="str">
        <f t="shared" si="612"/>
        <v/>
      </c>
      <c r="AX339" s="58" t="str">
        <f t="shared" si="613"/>
        <v/>
      </c>
      <c r="AY339" s="58" t="str">
        <f t="shared" si="614"/>
        <v/>
      </c>
      <c r="AZ339" s="31">
        <f t="shared" si="615"/>
        <v>99.02</v>
      </c>
      <c r="BA339" s="59">
        <f t="shared" si="616"/>
        <v>0.37613425925925931</v>
      </c>
      <c r="BB339" s="59">
        <f t="shared" si="617"/>
        <v>0.3816898148148149</v>
      </c>
      <c r="BC339" s="59">
        <f t="shared" si="618"/>
        <v>0.37693287037037038</v>
      </c>
      <c r="BD339" s="59">
        <f t="shared" si="619"/>
        <v>0.42276620370370366</v>
      </c>
      <c r="BE339" s="59">
        <f t="shared" si="620"/>
        <v>0.41642361111111109</v>
      </c>
      <c r="BF339" s="59">
        <f t="shared" si="621"/>
        <v>0.42684027777777778</v>
      </c>
      <c r="BG339" s="59">
        <f t="shared" si="622"/>
        <v>0.42607638888888894</v>
      </c>
      <c r="BH339" s="59">
        <f t="shared" si="623"/>
        <v>0.42538194444444449</v>
      </c>
      <c r="BI339" s="31">
        <f t="shared" si="624"/>
        <v>6.7000000000000028</v>
      </c>
      <c r="BJ339" s="61">
        <f t="shared" ref="BJ339:BM339" si="661">IF($AJ338="t",IF(AM337=0,0,$BI339/AM337),IF(AM338=0,0,$BI339/AM338))</f>
        <v>0.1595238095238096</v>
      </c>
      <c r="BK339" s="61">
        <f t="shared" si="661"/>
        <v>0.13673469387755108</v>
      </c>
      <c r="BL339" s="61">
        <f t="shared" si="661"/>
        <v>0.11754385964912285</v>
      </c>
      <c r="BM339" s="61">
        <f t="shared" si="661"/>
        <v>0.10468750000000004</v>
      </c>
      <c r="BN339" s="62">
        <f t="shared" si="626"/>
        <v>0</v>
      </c>
      <c r="BO339" s="62">
        <f t="shared" si="627"/>
        <v>9</v>
      </c>
      <c r="BP339" s="62">
        <f t="shared" si="628"/>
        <v>34</v>
      </c>
      <c r="BQ339" s="62">
        <f t="shared" si="629"/>
        <v>0</v>
      </c>
      <c r="BR339" s="62">
        <f t="shared" si="630"/>
        <v>8</v>
      </c>
      <c r="BS339" s="62">
        <f t="shared" si="631"/>
        <v>12</v>
      </c>
      <c r="BT339" s="62">
        <f t="shared" si="632"/>
        <v>0</v>
      </c>
      <c r="BU339" s="62">
        <f t="shared" si="633"/>
        <v>7</v>
      </c>
      <c r="BV339" s="62">
        <f t="shared" si="634"/>
        <v>3</v>
      </c>
      <c r="BW339" s="62">
        <f t="shared" si="635"/>
        <v>0</v>
      </c>
      <c r="BX339" s="62">
        <f t="shared" si="636"/>
        <v>6</v>
      </c>
      <c r="BY339" s="62">
        <f t="shared" si="637"/>
        <v>17</v>
      </c>
      <c r="BZ339" s="63">
        <f t="shared" si="638"/>
        <v>0.38277777777777783</v>
      </c>
      <c r="CA339" s="63">
        <f t="shared" si="639"/>
        <v>0.38833333333333342</v>
      </c>
      <c r="CB339" s="63">
        <f t="shared" si="640"/>
        <v>0.38262731481481482</v>
      </c>
      <c r="CC339" s="63">
        <f t="shared" si="641"/>
        <v>0.4284606481481481</v>
      </c>
      <c r="CD339" s="63">
        <f t="shared" si="642"/>
        <v>0.42131944444444441</v>
      </c>
      <c r="CE339" s="63">
        <f t="shared" si="643"/>
        <v>0.4317361111111111</v>
      </c>
      <c r="CF339" s="63">
        <f t="shared" si="644"/>
        <v>0.43043981481481486</v>
      </c>
      <c r="CG339" s="63">
        <f t="shared" si="645"/>
        <v>0.42974537037037042</v>
      </c>
      <c r="CH339" s="36"/>
      <c r="CI339" s="36"/>
      <c r="CJ339" s="36"/>
      <c r="CK339" s="36"/>
      <c r="CL339" s="60">
        <v>60</v>
      </c>
    </row>
    <row r="340" spans="1:90" ht="26.25" customHeight="1" x14ac:dyDescent="0.25">
      <c r="A340" s="37">
        <v>42</v>
      </c>
      <c r="B340" s="38"/>
      <c r="C340" s="39"/>
      <c r="D340" s="39"/>
      <c r="E340" s="39"/>
      <c r="F340" s="42"/>
      <c r="G340" s="40">
        <v>101.53</v>
      </c>
      <c r="H340" s="41">
        <f t="shared" si="585"/>
        <v>105.95</v>
      </c>
      <c r="I340" s="42">
        <v>105.89</v>
      </c>
      <c r="J340" s="43">
        <f t="shared" si="582"/>
        <v>-7.5550099159516957E-4</v>
      </c>
      <c r="K340" s="44">
        <f t="shared" si="583"/>
        <v>-8.0000000000012506E-2</v>
      </c>
      <c r="L340" s="70" t="s">
        <v>1339</v>
      </c>
      <c r="M340" s="126" t="s">
        <v>1231</v>
      </c>
      <c r="N340" s="46">
        <f t="shared" si="601"/>
        <v>105.97000000000001</v>
      </c>
      <c r="O340" s="46">
        <f t="shared" si="549"/>
        <v>-0.03</v>
      </c>
      <c r="P340" s="42">
        <v>106.02</v>
      </c>
      <c r="Q340" s="46">
        <f t="shared" si="550"/>
        <v>4.3499999999999996</v>
      </c>
      <c r="R340" s="39">
        <v>101.59</v>
      </c>
      <c r="S340" s="46">
        <f t="shared" si="551"/>
        <v>4.1499999999999995</v>
      </c>
      <c r="T340" s="40">
        <v>101.83000000000001</v>
      </c>
      <c r="U340" s="47" t="str">
        <f t="shared" si="571"/>
        <v/>
      </c>
      <c r="V340" s="47" t="str">
        <f t="shared" si="572"/>
        <v/>
      </c>
      <c r="W340" s="48"/>
      <c r="X340" s="48"/>
      <c r="Y340" s="48"/>
      <c r="Z340" s="48"/>
      <c r="AA340" s="48"/>
      <c r="AB340" s="48"/>
      <c r="AC340" s="49"/>
      <c r="AD340" s="49"/>
      <c r="AE340" s="51">
        <f t="shared" si="603"/>
        <v>42</v>
      </c>
      <c r="AF340" s="51" t="str">
        <f t="shared" si="604"/>
        <v/>
      </c>
      <c r="AG340" s="51" t="str">
        <f t="shared" si="605"/>
        <v/>
      </c>
      <c r="AH340" s="51" t="str">
        <f t="shared" si="606"/>
        <v/>
      </c>
      <c r="AI340" s="52">
        <f t="shared" si="607"/>
        <v>105.95</v>
      </c>
      <c r="AJ340" s="68"/>
      <c r="AK340" s="53"/>
      <c r="AL340" s="52"/>
      <c r="AM340" s="53">
        <f t="shared" si="609"/>
        <v>42</v>
      </c>
      <c r="AN340" s="53">
        <f>IF(AJ340&lt;&gt;"",IF(AJ340="o",VLOOKUP(AM340,OpenSect!$A$1:$D$11,2),IF(AJ340="u",VLOOKUP(AM340,UpHill!$A$1:$D$35,2),IF(AJ340="d",VLOOKUP(AM340,DownHill!$A$3:$D$29,2),IF(AJ340="f",VLOOKUP(AM340,FlatUnd!$A$2:$D$30,2),IF(AJ340="t",VLOOKUP(AM340,TimeAdd!$A$1:$D$176,2),IF(AJ340="l",VLOOKUP(AM340,SLimit!$A$1:$D$8,2),AN339)))))),AN339)</f>
        <v>49</v>
      </c>
      <c r="AO340" s="53">
        <f>IF(AJ340&lt;&gt;"",IF(AJ340="o",VLOOKUP(AM340,OpenSect!$A$1:$D$11,3),IF(AJ340="u",VLOOKUP(AM340,UpHill!$A$1:$D$35,3),IF(AJ340="d",VLOOKUP(AM340,DownHill!$A$3:$D$29,3),IF(AJ340="f",VLOOKUP(AM340,FlatUnd!$A$2:$D$30,3),IF(AJ340="t",VLOOKUP(AM340,TimeAdd!$A$1:$D$18,3),IF(AJ340="l",VLOOKUP(AM340,SLimit!$A$1:$D$8,3),AO339)))))),AO339)</f>
        <v>57</v>
      </c>
      <c r="AP340" s="53">
        <f>IF(AJ340&lt;&gt;"",IF(AJ340="o",VLOOKUP(AM340,OpenSect!$A$1:$D$11,4),IF(AJ340="u",VLOOKUP(AM340,UpHill!$A$1:$D$35,4),IF(AJ340="d",VLOOKUP(AM340,DownHill!$A$3:$D$29,4),IF(AJ340="f",VLOOKUP(AM340,FlatUnd!$A$2:$D$30,4),IF(AJ340="t",VLOOKUP(AM340,TimeAdd!$A$1:$D$18,4),IF(AJ340="l",VLOOKUP(AM340,SLimit!$A$1:$D$8,4),AP339)))))),AP339)</f>
        <v>64</v>
      </c>
      <c r="AQ340" s="53" t="str">
        <f t="shared" si="610"/>
        <v>80</v>
      </c>
      <c r="AR340" s="54" t="str">
        <f t="shared" si="611"/>
        <v>13km Stone.  Bad road conditions.</v>
      </c>
      <c r="AS340" s="55"/>
      <c r="AT340" s="55"/>
      <c r="AU340" s="56">
        <f>IF(GroupStTimes!$A$8=0,MIN(CB340,CD340,CF340),MIN(BZ340,CB340,CD340,CF340))</f>
        <v>0.38282407407407409</v>
      </c>
      <c r="AV340" s="56">
        <f>IF(GroupStTimes!$A$8=0,MAX(CC340,CE340,CG340),MAX(CA340,CC340,CE340,CG340))</f>
        <v>0.43190972222222224</v>
      </c>
      <c r="AW340" s="57" t="str">
        <f t="shared" si="612"/>
        <v/>
      </c>
      <c r="AX340" s="58" t="str">
        <f t="shared" si="613"/>
        <v/>
      </c>
      <c r="AY340" s="58" t="str">
        <f t="shared" si="614"/>
        <v/>
      </c>
      <c r="AZ340" s="31">
        <f t="shared" si="615"/>
        <v>99.02</v>
      </c>
      <c r="BA340" s="59">
        <f t="shared" si="616"/>
        <v>0.37613425925925931</v>
      </c>
      <c r="BB340" s="59">
        <f t="shared" si="617"/>
        <v>0.3816898148148149</v>
      </c>
      <c r="BC340" s="59">
        <f t="shared" si="618"/>
        <v>0.37693287037037038</v>
      </c>
      <c r="BD340" s="59">
        <f t="shared" si="619"/>
        <v>0.42276620370370366</v>
      </c>
      <c r="BE340" s="59">
        <f t="shared" si="620"/>
        <v>0.41642361111111109</v>
      </c>
      <c r="BF340" s="59">
        <f t="shared" si="621"/>
        <v>0.42684027777777778</v>
      </c>
      <c r="BG340" s="59">
        <f t="shared" si="622"/>
        <v>0.42607638888888894</v>
      </c>
      <c r="BH340" s="59">
        <f t="shared" si="623"/>
        <v>0.42538194444444449</v>
      </c>
      <c r="BI340" s="31">
        <f t="shared" si="624"/>
        <v>6.9300000000000068</v>
      </c>
      <c r="BJ340" s="61">
        <f t="shared" ref="BJ340:BM340" si="662">IF($AJ339="t",IF(AM338=0,0,$BI340/AM338),IF(AM339=0,0,$BI340/AM339))</f>
        <v>0.16500000000000017</v>
      </c>
      <c r="BK340" s="61">
        <f t="shared" si="662"/>
        <v>0.14142857142857157</v>
      </c>
      <c r="BL340" s="61">
        <f t="shared" si="662"/>
        <v>0.12157894736842118</v>
      </c>
      <c r="BM340" s="61">
        <f t="shared" si="662"/>
        <v>0.10828125000000011</v>
      </c>
      <c r="BN340" s="62">
        <f t="shared" si="626"/>
        <v>0</v>
      </c>
      <c r="BO340" s="62">
        <f t="shared" si="627"/>
        <v>9</v>
      </c>
      <c r="BP340" s="62">
        <f t="shared" si="628"/>
        <v>54</v>
      </c>
      <c r="BQ340" s="62">
        <f t="shared" si="629"/>
        <v>0</v>
      </c>
      <c r="BR340" s="62">
        <f t="shared" si="630"/>
        <v>8</v>
      </c>
      <c r="BS340" s="62">
        <f t="shared" si="631"/>
        <v>29</v>
      </c>
      <c r="BT340" s="62">
        <f t="shared" si="632"/>
        <v>0</v>
      </c>
      <c r="BU340" s="62">
        <f t="shared" si="633"/>
        <v>7</v>
      </c>
      <c r="BV340" s="62">
        <f t="shared" si="634"/>
        <v>18</v>
      </c>
      <c r="BW340" s="62">
        <f t="shared" si="635"/>
        <v>0</v>
      </c>
      <c r="BX340" s="62">
        <f t="shared" si="636"/>
        <v>6</v>
      </c>
      <c r="BY340" s="62">
        <f t="shared" si="637"/>
        <v>30</v>
      </c>
      <c r="BZ340" s="63">
        <f t="shared" si="638"/>
        <v>0.38300925925925933</v>
      </c>
      <c r="CA340" s="63">
        <f t="shared" si="639"/>
        <v>0.38856481481481492</v>
      </c>
      <c r="CB340" s="63">
        <f t="shared" si="640"/>
        <v>0.38282407407407409</v>
      </c>
      <c r="CC340" s="63">
        <f t="shared" si="641"/>
        <v>0.42865740740740738</v>
      </c>
      <c r="CD340" s="63">
        <f t="shared" si="642"/>
        <v>0.42149305555555555</v>
      </c>
      <c r="CE340" s="63">
        <f t="shared" si="643"/>
        <v>0.43190972222222224</v>
      </c>
      <c r="CF340" s="63">
        <f t="shared" si="644"/>
        <v>0.43059027777777781</v>
      </c>
      <c r="CG340" s="63">
        <f t="shared" si="645"/>
        <v>0.42989583333333337</v>
      </c>
      <c r="CH340" s="36"/>
      <c r="CI340" s="36"/>
      <c r="CJ340" s="36"/>
      <c r="CK340" s="36"/>
      <c r="CL340" s="60">
        <v>60</v>
      </c>
    </row>
    <row r="341" spans="1:90" ht="26.25" customHeight="1" x14ac:dyDescent="0.25">
      <c r="A341" s="37">
        <v>42</v>
      </c>
      <c r="B341" s="38"/>
      <c r="C341" s="39"/>
      <c r="D341" s="39"/>
      <c r="E341" s="39"/>
      <c r="F341" s="42"/>
      <c r="G341" s="66">
        <v>102.51999999999998</v>
      </c>
      <c r="H341" s="41">
        <f t="shared" si="585"/>
        <v>106.94</v>
      </c>
      <c r="I341" s="42">
        <v>106.87999999999998</v>
      </c>
      <c r="J341" s="43">
        <f t="shared" si="582"/>
        <v>-7.4850299401209319E-4</v>
      </c>
      <c r="K341" s="44">
        <f t="shared" si="583"/>
        <v>-8.0000000000012506E-2</v>
      </c>
      <c r="L341" s="45" t="s">
        <v>248</v>
      </c>
      <c r="M341" s="126" t="s">
        <v>1231</v>
      </c>
      <c r="N341" s="46">
        <f t="shared" si="601"/>
        <v>106.96</v>
      </c>
      <c r="O341" s="46">
        <f t="shared" si="549"/>
        <v>-0.03</v>
      </c>
      <c r="P341" s="42">
        <v>107.00999999999998</v>
      </c>
      <c r="Q341" s="46">
        <f t="shared" si="550"/>
        <v>4.3499999999999996</v>
      </c>
      <c r="R341" s="39">
        <v>102.58</v>
      </c>
      <c r="S341" s="46">
        <f t="shared" si="551"/>
        <v>4.1499999999999995</v>
      </c>
      <c r="T341" s="40">
        <v>102.82</v>
      </c>
      <c r="U341" s="47" t="str">
        <f t="shared" si="571"/>
        <v/>
      </c>
      <c r="V341" s="47" t="str">
        <f t="shared" si="572"/>
        <v/>
      </c>
      <c r="W341" s="48"/>
      <c r="X341" s="48"/>
      <c r="Y341" s="48"/>
      <c r="Z341" s="48"/>
      <c r="AA341" s="48"/>
      <c r="AB341" s="48"/>
      <c r="AC341" s="49"/>
      <c r="AD341" s="49"/>
      <c r="AE341" s="51">
        <f t="shared" si="603"/>
        <v>42</v>
      </c>
      <c r="AF341" s="51" t="str">
        <f t="shared" si="604"/>
        <v/>
      </c>
      <c r="AG341" s="51" t="str">
        <f t="shared" si="605"/>
        <v/>
      </c>
      <c r="AH341" s="51" t="str">
        <f t="shared" si="606"/>
        <v/>
      </c>
      <c r="AI341" s="52">
        <f t="shared" si="607"/>
        <v>106.94</v>
      </c>
      <c r="AJ341" s="68"/>
      <c r="AK341" s="53"/>
      <c r="AL341" s="52"/>
      <c r="AM341" s="53">
        <f t="shared" si="609"/>
        <v>42</v>
      </c>
      <c r="AN341" s="53">
        <f>IF(AJ341&lt;&gt;"",IF(AJ341="o",VLOOKUP(AM341,OpenSect!$A$1:$D$11,2),IF(AJ341="u",VLOOKUP(AM341,UpHill!$A$1:$D$35,2),IF(AJ341="d",VLOOKUP(AM341,DownHill!$A$3:$D$29,2),IF(AJ341="f",VLOOKUP(AM341,FlatUnd!$A$2:$D$30,2),IF(AJ341="t",VLOOKUP(AM341,TimeAdd!$A$1:$D$176,2),IF(AJ341="l",VLOOKUP(AM341,SLimit!$A$1:$D$8,2),AN340)))))),AN340)</f>
        <v>49</v>
      </c>
      <c r="AO341" s="53">
        <f>IF(AJ341&lt;&gt;"",IF(AJ341="o",VLOOKUP(AM341,OpenSect!$A$1:$D$11,3),IF(AJ341="u",VLOOKUP(AM341,UpHill!$A$1:$D$35,3),IF(AJ341="d",VLOOKUP(AM341,DownHill!$A$3:$D$29,3),IF(AJ341="f",VLOOKUP(AM341,FlatUnd!$A$2:$D$30,3),IF(AJ341="t",VLOOKUP(AM341,TimeAdd!$A$1:$D$18,3),IF(AJ341="l",VLOOKUP(AM341,SLimit!$A$1:$D$8,3),AO340)))))),AO340)</f>
        <v>57</v>
      </c>
      <c r="AP341" s="53">
        <f>IF(AJ341&lt;&gt;"",IF(AJ341="o",VLOOKUP(AM341,OpenSect!$A$1:$D$11,4),IF(AJ341="u",VLOOKUP(AM341,UpHill!$A$1:$D$35,4),IF(AJ341="d",VLOOKUP(AM341,DownHill!$A$3:$D$29,4),IF(AJ341="f",VLOOKUP(AM341,FlatUnd!$A$2:$D$30,4),IF(AJ341="t",VLOOKUP(AM341,TimeAdd!$A$1:$D$18,4),IF(AJ341="l",VLOOKUP(AM341,SLimit!$A$1:$D$8,4),AP340)))))),AP340)</f>
        <v>64</v>
      </c>
      <c r="AQ341" s="53" t="str">
        <f t="shared" si="610"/>
        <v>80</v>
      </c>
      <c r="AR341" s="54" t="str">
        <f t="shared" si="611"/>
        <v>14km Stone</v>
      </c>
      <c r="AS341" s="55"/>
      <c r="AT341" s="55"/>
      <c r="AU341" s="56">
        <f>IF(GroupStTimes!$A$8=0,MIN(CB341,CD341,CF341),MIN(BZ341,CB341,CD341,CF341))</f>
        <v>0.38366898148148149</v>
      </c>
      <c r="AV341" s="56">
        <f>IF(GroupStTimes!$A$8=0,MAX(CC341,CE341,CG341),MAX(CA341,CC341,CE341,CG341))</f>
        <v>0.43262731481481481</v>
      </c>
      <c r="AW341" s="57" t="str">
        <f t="shared" si="612"/>
        <v/>
      </c>
      <c r="AX341" s="58" t="str">
        <f t="shared" si="613"/>
        <v/>
      </c>
      <c r="AY341" s="58" t="str">
        <f t="shared" si="614"/>
        <v/>
      </c>
      <c r="AZ341" s="31">
        <f t="shared" si="615"/>
        <v>99.02</v>
      </c>
      <c r="BA341" s="59">
        <f t="shared" si="616"/>
        <v>0.37613425925925931</v>
      </c>
      <c r="BB341" s="59">
        <f t="shared" si="617"/>
        <v>0.3816898148148149</v>
      </c>
      <c r="BC341" s="59">
        <f t="shared" si="618"/>
        <v>0.37693287037037038</v>
      </c>
      <c r="BD341" s="59">
        <f t="shared" si="619"/>
        <v>0.42276620370370366</v>
      </c>
      <c r="BE341" s="59">
        <f t="shared" si="620"/>
        <v>0.41642361111111109</v>
      </c>
      <c r="BF341" s="59">
        <f t="shared" si="621"/>
        <v>0.42684027777777778</v>
      </c>
      <c r="BG341" s="59">
        <f t="shared" si="622"/>
        <v>0.42607638888888894</v>
      </c>
      <c r="BH341" s="59">
        <f t="shared" si="623"/>
        <v>0.42538194444444449</v>
      </c>
      <c r="BI341" s="31">
        <f t="shared" si="624"/>
        <v>7.9200000000000017</v>
      </c>
      <c r="BJ341" s="61">
        <f t="shared" ref="BJ341:BM341" si="663">IF($AJ340="t",IF(AM339=0,0,$BI341/AM339),IF(AM340=0,0,$BI341/AM340))</f>
        <v>0.18857142857142861</v>
      </c>
      <c r="BK341" s="61">
        <f t="shared" si="663"/>
        <v>0.16163265306122451</v>
      </c>
      <c r="BL341" s="61">
        <f t="shared" si="663"/>
        <v>0.13894736842105265</v>
      </c>
      <c r="BM341" s="61">
        <f t="shared" si="663"/>
        <v>0.12375000000000003</v>
      </c>
      <c r="BN341" s="62">
        <f t="shared" si="626"/>
        <v>0</v>
      </c>
      <c r="BO341" s="62">
        <f t="shared" si="627"/>
        <v>11</v>
      </c>
      <c r="BP341" s="62">
        <f t="shared" si="628"/>
        <v>19</v>
      </c>
      <c r="BQ341" s="62">
        <f t="shared" si="629"/>
        <v>0</v>
      </c>
      <c r="BR341" s="62">
        <f t="shared" si="630"/>
        <v>9</v>
      </c>
      <c r="BS341" s="62">
        <f t="shared" si="631"/>
        <v>42</v>
      </c>
      <c r="BT341" s="62">
        <f t="shared" si="632"/>
        <v>0</v>
      </c>
      <c r="BU341" s="62">
        <f t="shared" si="633"/>
        <v>8</v>
      </c>
      <c r="BV341" s="62">
        <f t="shared" si="634"/>
        <v>20</v>
      </c>
      <c r="BW341" s="62">
        <f t="shared" si="635"/>
        <v>0</v>
      </c>
      <c r="BX341" s="62">
        <f t="shared" si="636"/>
        <v>7</v>
      </c>
      <c r="BY341" s="62">
        <f t="shared" si="637"/>
        <v>26</v>
      </c>
      <c r="BZ341" s="63">
        <f t="shared" si="638"/>
        <v>0.38399305555555563</v>
      </c>
      <c r="CA341" s="63">
        <f t="shared" si="639"/>
        <v>0.38954861111111122</v>
      </c>
      <c r="CB341" s="63">
        <f t="shared" si="640"/>
        <v>0.38366898148148149</v>
      </c>
      <c r="CC341" s="63">
        <f t="shared" si="641"/>
        <v>0.42950231481481477</v>
      </c>
      <c r="CD341" s="63">
        <f t="shared" si="642"/>
        <v>0.42221064814814813</v>
      </c>
      <c r="CE341" s="63">
        <f t="shared" si="643"/>
        <v>0.43262731481481481</v>
      </c>
      <c r="CF341" s="63">
        <f t="shared" si="644"/>
        <v>0.43123842592592598</v>
      </c>
      <c r="CG341" s="63">
        <f t="shared" si="645"/>
        <v>0.43054398148148154</v>
      </c>
      <c r="CH341" s="36"/>
      <c r="CI341" s="36"/>
      <c r="CJ341" s="36"/>
      <c r="CK341" s="36"/>
      <c r="CL341" s="60">
        <v>60</v>
      </c>
    </row>
    <row r="342" spans="1:90" ht="40.5" x14ac:dyDescent="0.25">
      <c r="A342" s="37">
        <v>42</v>
      </c>
      <c r="B342" s="38"/>
      <c r="C342" s="39" t="s">
        <v>58</v>
      </c>
      <c r="D342" s="39"/>
      <c r="E342" s="39"/>
      <c r="F342" s="42"/>
      <c r="G342" s="40">
        <v>102.88</v>
      </c>
      <c r="H342" s="41">
        <f t="shared" si="585"/>
        <v>107.3</v>
      </c>
      <c r="I342" s="42">
        <v>107.22999999999999</v>
      </c>
      <c r="J342" s="43">
        <f t="shared" si="582"/>
        <v>-9.014890111599201E-4</v>
      </c>
      <c r="K342" s="44">
        <f t="shared" si="583"/>
        <v>-9.6666666666678225E-2</v>
      </c>
      <c r="L342" s="45" t="s">
        <v>249</v>
      </c>
      <c r="M342" s="126" t="s">
        <v>1231</v>
      </c>
      <c r="N342" s="46">
        <f t="shared" si="601"/>
        <v>107.32666666666667</v>
      </c>
      <c r="O342" s="46">
        <f t="shared" si="549"/>
        <v>-0.03</v>
      </c>
      <c r="P342" s="42">
        <v>107.36999999999999</v>
      </c>
      <c r="Q342" s="46">
        <f t="shared" si="550"/>
        <v>4.3499999999999996</v>
      </c>
      <c r="R342" s="39">
        <v>102.95</v>
      </c>
      <c r="S342" s="46">
        <f t="shared" si="551"/>
        <v>4.1499999999999995</v>
      </c>
      <c r="T342" s="40">
        <v>103.19</v>
      </c>
      <c r="U342" s="47">
        <f t="shared" si="571"/>
        <v>29.449909999999999</v>
      </c>
      <c r="V342" s="47">
        <f t="shared" si="572"/>
        <v>30.11017</v>
      </c>
      <c r="W342" s="48">
        <v>29.4498</v>
      </c>
      <c r="X342" s="48">
        <v>30.110189999999999</v>
      </c>
      <c r="Y342" s="48">
        <v>29.449960000000001</v>
      </c>
      <c r="Z342" s="48">
        <v>30.110140000000001</v>
      </c>
      <c r="AA342" s="48">
        <v>29.4499</v>
      </c>
      <c r="AB342" s="48">
        <v>30.110171000000001</v>
      </c>
      <c r="AC342" s="48">
        <v>29.44998</v>
      </c>
      <c r="AD342" s="48">
        <v>30.11018</v>
      </c>
      <c r="AE342" s="51">
        <f t="shared" si="603"/>
        <v>42</v>
      </c>
      <c r="AF342" s="51" t="str">
        <f t="shared" si="604"/>
        <v/>
      </c>
      <c r="AG342" s="51" t="str">
        <f t="shared" si="605"/>
        <v>m</v>
      </c>
      <c r="AH342" s="51" t="str">
        <f t="shared" si="606"/>
        <v/>
      </c>
      <c r="AI342" s="52">
        <f t="shared" si="607"/>
        <v>107.3</v>
      </c>
      <c r="AJ342" s="68"/>
      <c r="AK342" s="53"/>
      <c r="AL342" s="52"/>
      <c r="AM342" s="53">
        <f t="shared" si="609"/>
        <v>42</v>
      </c>
      <c r="AN342" s="53">
        <f>IF(AJ342&lt;&gt;"",IF(AJ342="o",VLOOKUP(AM342,OpenSect!$A$1:$D$11,2),IF(AJ342="u",VLOOKUP(AM342,UpHill!$A$1:$D$35,2),IF(AJ342="d",VLOOKUP(AM342,DownHill!$A$3:$D$29,2),IF(AJ342="f",VLOOKUP(AM342,FlatUnd!$A$2:$D$30,2),IF(AJ342="t",VLOOKUP(AM342,TimeAdd!$A$1:$D$176,2),IF(AJ342="l",VLOOKUP(AM342,SLimit!$A$1:$D$8,2),AN341)))))),AN341)</f>
        <v>49</v>
      </c>
      <c r="AO342" s="53">
        <f>IF(AJ342&lt;&gt;"",IF(AJ342="o",VLOOKUP(AM342,OpenSect!$A$1:$D$11,3),IF(AJ342="u",VLOOKUP(AM342,UpHill!$A$1:$D$35,3),IF(AJ342="d",VLOOKUP(AM342,DownHill!$A$3:$D$29,3),IF(AJ342="f",VLOOKUP(AM342,FlatUnd!$A$2:$D$30,3),IF(AJ342="t",VLOOKUP(AM342,TimeAdd!$A$1:$D$18,3),IF(AJ342="l",VLOOKUP(AM342,SLimit!$A$1:$D$8,3),AO341)))))),AO341)</f>
        <v>57</v>
      </c>
      <c r="AP342" s="53">
        <f>IF(AJ342&lt;&gt;"",IF(AJ342="o",VLOOKUP(AM342,OpenSect!$A$1:$D$11,4),IF(AJ342="u",VLOOKUP(AM342,UpHill!$A$1:$D$35,4),IF(AJ342="d",VLOOKUP(AM342,DownHill!$A$3:$D$29,4),IF(AJ342="f",VLOOKUP(AM342,FlatUnd!$A$2:$D$30,4),IF(AJ342="t",VLOOKUP(AM342,TimeAdd!$A$1:$D$18,4),IF(AJ342="l",VLOOKUP(AM342,SLimit!$A$1:$D$8,4),AP341)))))),AP341)</f>
        <v>64</v>
      </c>
      <c r="AQ342" s="53" t="str">
        <f t="shared" si="610"/>
        <v>80</v>
      </c>
      <c r="AR342" s="54" t="str">
        <f t="shared" si="611"/>
        <v>Control. [Pottery] Hillford Pottery. Dot on Pole, side of road and Centerline</v>
      </c>
      <c r="AS342" s="55"/>
      <c r="AT342" s="55"/>
      <c r="AU342" s="56">
        <f>IF(GroupStTimes!$A$8=0,MIN(CB342,CD342,CF342),MIN(BZ342,CB342,CD342,CF342))</f>
        <v>0.38396990740740744</v>
      </c>
      <c r="AV342" s="56">
        <f>IF(GroupStTimes!$A$8=0,MAX(CC342,CE342,CG342),MAX(CA342,CC342,CE342,CG342))</f>
        <v>0.43289351851851854</v>
      </c>
      <c r="AW342" s="57" t="str">
        <f t="shared" si="612"/>
        <v>29.44991  30.11017</v>
      </c>
      <c r="AX342" s="58" t="str">
        <f t="shared" si="613"/>
        <v/>
      </c>
      <c r="AY342" s="58" t="str">
        <f t="shared" si="614"/>
        <v/>
      </c>
      <c r="AZ342" s="31">
        <f t="shared" si="615"/>
        <v>99.02</v>
      </c>
      <c r="BA342" s="59">
        <f t="shared" si="616"/>
        <v>0.37613425925925931</v>
      </c>
      <c r="BB342" s="59">
        <f t="shared" si="617"/>
        <v>0.3816898148148149</v>
      </c>
      <c r="BC342" s="59">
        <f t="shared" si="618"/>
        <v>0.37693287037037038</v>
      </c>
      <c r="BD342" s="59">
        <f t="shared" si="619"/>
        <v>0.42276620370370366</v>
      </c>
      <c r="BE342" s="59">
        <f t="shared" si="620"/>
        <v>0.41642361111111109</v>
      </c>
      <c r="BF342" s="59">
        <f t="shared" si="621"/>
        <v>0.42684027777777778</v>
      </c>
      <c r="BG342" s="59">
        <f t="shared" si="622"/>
        <v>0.42607638888888894</v>
      </c>
      <c r="BH342" s="59">
        <f t="shared" si="623"/>
        <v>0.42538194444444449</v>
      </c>
      <c r="BI342" s="31">
        <f t="shared" si="624"/>
        <v>8.2800000000000011</v>
      </c>
      <c r="BJ342" s="61">
        <f t="shared" ref="BJ342:BM342" si="664">IF($AJ341="t",IF(AM340=0,0,$BI342/AM340),IF(AM341=0,0,$BI342/AM341))</f>
        <v>0.19714285714285718</v>
      </c>
      <c r="BK342" s="61">
        <f t="shared" si="664"/>
        <v>0.16897959183673472</v>
      </c>
      <c r="BL342" s="61">
        <f t="shared" si="664"/>
        <v>0.14526315789473687</v>
      </c>
      <c r="BM342" s="61">
        <f t="shared" si="664"/>
        <v>0.12937500000000002</v>
      </c>
      <c r="BN342" s="62">
        <f t="shared" si="626"/>
        <v>0</v>
      </c>
      <c r="BO342" s="62">
        <f t="shared" si="627"/>
        <v>11</v>
      </c>
      <c r="BP342" s="62">
        <f t="shared" si="628"/>
        <v>50</v>
      </c>
      <c r="BQ342" s="62">
        <f t="shared" si="629"/>
        <v>0</v>
      </c>
      <c r="BR342" s="62">
        <f t="shared" si="630"/>
        <v>10</v>
      </c>
      <c r="BS342" s="62">
        <f t="shared" si="631"/>
        <v>8</v>
      </c>
      <c r="BT342" s="62">
        <f t="shared" si="632"/>
        <v>0</v>
      </c>
      <c r="BU342" s="62">
        <f t="shared" si="633"/>
        <v>8</v>
      </c>
      <c r="BV342" s="62">
        <f t="shared" si="634"/>
        <v>43</v>
      </c>
      <c r="BW342" s="62">
        <f t="shared" si="635"/>
        <v>0</v>
      </c>
      <c r="BX342" s="62">
        <f t="shared" si="636"/>
        <v>7</v>
      </c>
      <c r="BY342" s="62">
        <f t="shared" si="637"/>
        <v>46</v>
      </c>
      <c r="BZ342" s="63">
        <f t="shared" si="638"/>
        <v>0.38435185185185189</v>
      </c>
      <c r="CA342" s="63">
        <f t="shared" si="639"/>
        <v>0.38990740740740748</v>
      </c>
      <c r="CB342" s="63">
        <f t="shared" si="640"/>
        <v>0.38396990740740744</v>
      </c>
      <c r="CC342" s="63">
        <f t="shared" si="641"/>
        <v>0.42980324074074072</v>
      </c>
      <c r="CD342" s="63">
        <f t="shared" si="642"/>
        <v>0.42247685185185185</v>
      </c>
      <c r="CE342" s="63">
        <f t="shared" si="643"/>
        <v>0.43289351851851854</v>
      </c>
      <c r="CF342" s="63">
        <f t="shared" si="644"/>
        <v>0.43146990740740743</v>
      </c>
      <c r="CG342" s="63">
        <f t="shared" si="645"/>
        <v>0.43077546296296299</v>
      </c>
      <c r="CH342" s="36"/>
      <c r="CI342" s="36"/>
      <c r="CJ342" s="36"/>
      <c r="CK342" s="36"/>
      <c r="CL342" s="60">
        <v>60</v>
      </c>
    </row>
    <row r="343" spans="1:90" ht="26.25" customHeight="1" x14ac:dyDescent="0.25">
      <c r="A343" s="37">
        <v>42</v>
      </c>
      <c r="B343" s="38"/>
      <c r="C343" s="39"/>
      <c r="D343" s="39"/>
      <c r="E343" s="39"/>
      <c r="F343" s="42"/>
      <c r="G343" s="40">
        <v>103.53</v>
      </c>
      <c r="H343" s="41">
        <f t="shared" si="585"/>
        <v>107.95</v>
      </c>
      <c r="I343" s="42">
        <v>107.88</v>
      </c>
      <c r="J343" s="43">
        <f t="shared" si="582"/>
        <v>-8.9605734767035812E-4</v>
      </c>
      <c r="K343" s="44">
        <f t="shared" si="583"/>
        <v>-9.6666666666678225E-2</v>
      </c>
      <c r="L343" s="45" t="s">
        <v>250</v>
      </c>
      <c r="M343" s="126" t="s">
        <v>1231</v>
      </c>
      <c r="N343" s="46">
        <f t="shared" si="601"/>
        <v>107.97666666666667</v>
      </c>
      <c r="O343" s="46">
        <f t="shared" si="549"/>
        <v>-0.03</v>
      </c>
      <c r="P343" s="42">
        <v>108.02</v>
      </c>
      <c r="Q343" s="46">
        <f t="shared" si="550"/>
        <v>4.3499999999999996</v>
      </c>
      <c r="R343" s="39">
        <v>103.6</v>
      </c>
      <c r="S343" s="46">
        <f t="shared" si="551"/>
        <v>4.1499999999999995</v>
      </c>
      <c r="T343" s="40">
        <v>103.84</v>
      </c>
      <c r="U343" s="47" t="str">
        <f t="shared" si="571"/>
        <v/>
      </c>
      <c r="V343" s="47" t="str">
        <f t="shared" si="572"/>
        <v/>
      </c>
      <c r="W343" s="48"/>
      <c r="X343" s="48"/>
      <c r="Y343" s="48"/>
      <c r="Z343" s="48"/>
      <c r="AA343" s="48"/>
      <c r="AB343" s="48"/>
      <c r="AC343" s="49"/>
      <c r="AD343" s="49"/>
      <c r="AE343" s="51">
        <f t="shared" si="603"/>
        <v>42</v>
      </c>
      <c r="AF343" s="51" t="str">
        <f t="shared" si="604"/>
        <v/>
      </c>
      <c r="AG343" s="51" t="str">
        <f t="shared" si="605"/>
        <v/>
      </c>
      <c r="AH343" s="51" t="str">
        <f t="shared" si="606"/>
        <v/>
      </c>
      <c r="AI343" s="52">
        <f t="shared" si="607"/>
        <v>107.95</v>
      </c>
      <c r="AJ343" s="68"/>
      <c r="AK343" s="53"/>
      <c r="AL343" s="52"/>
      <c r="AM343" s="53">
        <f t="shared" si="609"/>
        <v>42</v>
      </c>
      <c r="AN343" s="53">
        <f>IF(AJ343&lt;&gt;"",IF(AJ343="o",VLOOKUP(AM343,OpenSect!$A$1:$D$11,2),IF(AJ343="u",VLOOKUP(AM343,UpHill!$A$1:$D$35,2),IF(AJ343="d",VLOOKUP(AM343,DownHill!$A$3:$D$29,2),IF(AJ343="f",VLOOKUP(AM343,FlatUnd!$A$2:$D$30,2),IF(AJ343="t",VLOOKUP(AM343,TimeAdd!$A$1:$D$176,2),IF(AJ343="l",VLOOKUP(AM343,SLimit!$A$1:$D$8,2),AN342)))))),AN342)</f>
        <v>49</v>
      </c>
      <c r="AO343" s="53">
        <f>IF(AJ343&lt;&gt;"",IF(AJ343="o",VLOOKUP(AM343,OpenSect!$A$1:$D$11,3),IF(AJ343="u",VLOOKUP(AM343,UpHill!$A$1:$D$35,3),IF(AJ343="d",VLOOKUP(AM343,DownHill!$A$3:$D$29,3),IF(AJ343="f",VLOOKUP(AM343,FlatUnd!$A$2:$D$30,3),IF(AJ343="t",VLOOKUP(AM343,TimeAdd!$A$1:$D$18,3),IF(AJ343="l",VLOOKUP(AM343,SLimit!$A$1:$D$8,3),AO342)))))),AO342)</f>
        <v>57</v>
      </c>
      <c r="AP343" s="53">
        <f>IF(AJ343&lt;&gt;"",IF(AJ343="o",VLOOKUP(AM343,OpenSect!$A$1:$D$11,4),IF(AJ343="u",VLOOKUP(AM343,UpHill!$A$1:$D$35,4),IF(AJ343="d",VLOOKUP(AM343,DownHill!$A$3:$D$29,4),IF(AJ343="f",VLOOKUP(AM343,FlatUnd!$A$2:$D$30,4),IF(AJ343="t",VLOOKUP(AM343,TimeAdd!$A$1:$D$18,4),IF(AJ343="l",VLOOKUP(AM343,SLimit!$A$1:$D$8,4),AP342)))))),AP342)</f>
        <v>64</v>
      </c>
      <c r="AQ343" s="53" t="str">
        <f t="shared" si="610"/>
        <v>80</v>
      </c>
      <c r="AR343" s="54" t="str">
        <f t="shared" si="611"/>
        <v>15km Stone</v>
      </c>
      <c r="AS343" s="55"/>
      <c r="AT343" s="55"/>
      <c r="AU343" s="56">
        <f>IF(GroupStTimes!$A$8=0,MIN(CB343,CD343,CF343),MIN(BZ343,CB343,CD343,CF343))</f>
        <v>0.38452546296296297</v>
      </c>
      <c r="AV343" s="56">
        <f>IF(GroupStTimes!$A$8=0,MAX(CC343,CE343,CG343),MAX(CA343,CC343,CE343,CG343))</f>
        <v>0.43336805555555558</v>
      </c>
      <c r="AW343" s="57" t="str">
        <f t="shared" si="612"/>
        <v/>
      </c>
      <c r="AX343" s="58" t="str">
        <f t="shared" si="613"/>
        <v/>
      </c>
      <c r="AY343" s="58" t="str">
        <f t="shared" si="614"/>
        <v/>
      </c>
      <c r="AZ343" s="31">
        <f t="shared" si="615"/>
        <v>99.02</v>
      </c>
      <c r="BA343" s="59">
        <f t="shared" si="616"/>
        <v>0.37613425925925931</v>
      </c>
      <c r="BB343" s="59">
        <f t="shared" si="617"/>
        <v>0.3816898148148149</v>
      </c>
      <c r="BC343" s="59">
        <f t="shared" si="618"/>
        <v>0.37693287037037038</v>
      </c>
      <c r="BD343" s="59">
        <f t="shared" si="619"/>
        <v>0.42276620370370366</v>
      </c>
      <c r="BE343" s="59">
        <f t="shared" si="620"/>
        <v>0.41642361111111109</v>
      </c>
      <c r="BF343" s="59">
        <f t="shared" si="621"/>
        <v>0.42684027777777778</v>
      </c>
      <c r="BG343" s="59">
        <f t="shared" si="622"/>
        <v>0.42607638888888894</v>
      </c>
      <c r="BH343" s="59">
        <f t="shared" si="623"/>
        <v>0.42538194444444449</v>
      </c>
      <c r="BI343" s="31">
        <f t="shared" si="624"/>
        <v>8.9300000000000068</v>
      </c>
      <c r="BJ343" s="61">
        <f t="shared" ref="BJ343:BM343" si="665">IF($AJ342="t",IF(AM341=0,0,$BI343/AM341),IF(AM342=0,0,$BI343/AM342))</f>
        <v>0.21261904761904779</v>
      </c>
      <c r="BK343" s="61">
        <f t="shared" si="665"/>
        <v>0.1822448979591838</v>
      </c>
      <c r="BL343" s="61">
        <f t="shared" si="665"/>
        <v>0.15666666666666679</v>
      </c>
      <c r="BM343" s="61">
        <f t="shared" si="665"/>
        <v>0.13953125000000011</v>
      </c>
      <c r="BN343" s="62">
        <f t="shared" si="626"/>
        <v>0</v>
      </c>
      <c r="BO343" s="62">
        <f t="shared" si="627"/>
        <v>12</v>
      </c>
      <c r="BP343" s="62">
        <f t="shared" si="628"/>
        <v>45</v>
      </c>
      <c r="BQ343" s="62">
        <f t="shared" si="629"/>
        <v>0</v>
      </c>
      <c r="BR343" s="62">
        <f t="shared" si="630"/>
        <v>10</v>
      </c>
      <c r="BS343" s="62">
        <f t="shared" si="631"/>
        <v>56</v>
      </c>
      <c r="BT343" s="62">
        <f t="shared" si="632"/>
        <v>0</v>
      </c>
      <c r="BU343" s="62">
        <f t="shared" si="633"/>
        <v>9</v>
      </c>
      <c r="BV343" s="62">
        <f t="shared" si="634"/>
        <v>24</v>
      </c>
      <c r="BW343" s="62">
        <f t="shared" si="635"/>
        <v>0</v>
      </c>
      <c r="BX343" s="62">
        <f t="shared" si="636"/>
        <v>8</v>
      </c>
      <c r="BY343" s="62">
        <f t="shared" si="637"/>
        <v>22</v>
      </c>
      <c r="BZ343" s="63">
        <f t="shared" si="638"/>
        <v>0.38498842592592597</v>
      </c>
      <c r="CA343" s="63">
        <f t="shared" si="639"/>
        <v>0.39054398148148156</v>
      </c>
      <c r="CB343" s="63">
        <f t="shared" si="640"/>
        <v>0.38452546296296297</v>
      </c>
      <c r="CC343" s="63">
        <f t="shared" si="641"/>
        <v>0.43035879629629625</v>
      </c>
      <c r="CD343" s="63">
        <f t="shared" si="642"/>
        <v>0.42295138888888889</v>
      </c>
      <c r="CE343" s="63">
        <f t="shared" si="643"/>
        <v>0.43336805555555558</v>
      </c>
      <c r="CF343" s="63">
        <f t="shared" si="644"/>
        <v>0.4318865740740741</v>
      </c>
      <c r="CG343" s="63">
        <f t="shared" si="645"/>
        <v>0.43119212962962966</v>
      </c>
      <c r="CH343" s="36"/>
      <c r="CI343" s="36"/>
      <c r="CJ343" s="36"/>
      <c r="CK343" s="36"/>
      <c r="CL343" s="60">
        <v>60</v>
      </c>
    </row>
    <row r="344" spans="1:90" ht="40.5" x14ac:dyDescent="0.25">
      <c r="A344" s="37">
        <v>42</v>
      </c>
      <c r="B344" s="38"/>
      <c r="C344" s="39" t="s">
        <v>25</v>
      </c>
      <c r="D344" s="39">
        <v>35</v>
      </c>
      <c r="E344" s="39"/>
      <c r="F344" s="42"/>
      <c r="G344" s="40">
        <v>104.1</v>
      </c>
      <c r="H344" s="41">
        <f t="shared" si="585"/>
        <v>108.21</v>
      </c>
      <c r="I344" s="42">
        <v>107.47999999999999</v>
      </c>
      <c r="J344" s="43">
        <f t="shared" si="582"/>
        <v>-9.0559483934996594E-3</v>
      </c>
      <c r="K344" s="44">
        <f t="shared" si="583"/>
        <v>-0.97333333333334338</v>
      </c>
      <c r="L344" s="70" t="s">
        <v>1340</v>
      </c>
      <c r="M344" s="126" t="s">
        <v>1231</v>
      </c>
      <c r="N344" s="46">
        <f t="shared" si="601"/>
        <v>108.45333333333333</v>
      </c>
      <c r="O344" s="46">
        <f t="shared" si="549"/>
        <v>-0.03</v>
      </c>
      <c r="P344" s="42">
        <v>108.47999999999999</v>
      </c>
      <c r="Q344" s="46">
        <f t="shared" si="550"/>
        <v>4.3499999999999996</v>
      </c>
      <c r="R344" s="39">
        <v>104.1</v>
      </c>
      <c r="S344" s="46">
        <f t="shared" si="551"/>
        <v>4.1499999999999995</v>
      </c>
      <c r="T344" s="40">
        <v>104.31</v>
      </c>
      <c r="U344" s="47" t="str">
        <f t="shared" si="571"/>
        <v/>
      </c>
      <c r="V344" s="47" t="str">
        <f t="shared" si="572"/>
        <v/>
      </c>
      <c r="W344" s="48"/>
      <c r="X344" s="48"/>
      <c r="Y344" s="48"/>
      <c r="Z344" s="48"/>
      <c r="AA344" s="48"/>
      <c r="AB344" s="48"/>
      <c r="AC344" s="49"/>
      <c r="AD344" s="49"/>
      <c r="AE344" s="51">
        <f t="shared" si="603"/>
        <v>42</v>
      </c>
      <c r="AF344" s="51" t="str">
        <f t="shared" si="604"/>
        <v/>
      </c>
      <c r="AG344" s="51" t="str">
        <f t="shared" si="605"/>
        <v>o</v>
      </c>
      <c r="AH344" s="51">
        <f t="shared" si="606"/>
        <v>35</v>
      </c>
      <c r="AI344" s="52">
        <f t="shared" si="607"/>
        <v>108.21</v>
      </c>
      <c r="AJ344" s="68" t="s">
        <v>25</v>
      </c>
      <c r="AK344" s="53"/>
      <c r="AL344" s="52"/>
      <c r="AM344" s="53">
        <f t="shared" si="609"/>
        <v>35</v>
      </c>
      <c r="AN344" s="53">
        <f>IF(AJ344&lt;&gt;"",IF(AJ344="o",VLOOKUP(AM344,OpenSect!$A$1:$D$11,2),IF(AJ344="u",VLOOKUP(AM344,UpHill!$A$1:$D$35,2),IF(AJ344="d",VLOOKUP(AM344,DownHill!$A$3:$D$29,2),IF(AJ344="f",VLOOKUP(AM344,FlatUnd!$A$2:$D$30,2),IF(AJ344="t",VLOOKUP(AM344,TimeAdd!$A$1:$D$176,2),IF(AJ344="l",VLOOKUP(AM344,SLimit!$A$1:$D$8,2),AN343)))))),AN343)</f>
        <v>35</v>
      </c>
      <c r="AO344" s="53">
        <f>IF(AJ344&lt;&gt;"",IF(AJ344="o",VLOOKUP(AM344,OpenSect!$A$1:$D$11,3),IF(AJ344="u",VLOOKUP(AM344,UpHill!$A$1:$D$35,3),IF(AJ344="d",VLOOKUP(AM344,DownHill!$A$3:$D$29,3),IF(AJ344="f",VLOOKUP(AM344,FlatUnd!$A$2:$D$30,3),IF(AJ344="t",VLOOKUP(AM344,TimeAdd!$A$1:$D$18,3),IF(AJ344="l",VLOOKUP(AM344,SLimit!$A$1:$D$8,3),AO343)))))),AO343)</f>
        <v>35</v>
      </c>
      <c r="AP344" s="53">
        <f>IF(AJ344&lt;&gt;"",IF(AJ344="o",VLOOKUP(AM344,OpenSect!$A$1:$D$11,4),IF(AJ344="u",VLOOKUP(AM344,UpHill!$A$1:$D$35,4),IF(AJ344="d",VLOOKUP(AM344,DownHill!$A$3:$D$29,4),IF(AJ344="f",VLOOKUP(AM344,FlatUnd!$A$2:$D$30,4),IF(AJ344="t",VLOOKUP(AM344,TimeAdd!$A$1:$D$18,4),IF(AJ344="l",VLOOKUP(AM344,SLimit!$A$1:$D$8,4),AP343)))))),AP343)</f>
        <v>35</v>
      </c>
      <c r="AQ344" s="53" t="str">
        <f t="shared" si="610"/>
        <v>80</v>
      </c>
      <c r="AR344" s="54" t="str">
        <f t="shared" si="611"/>
        <v xml:space="preserve">Overhead Wires.  Be careful of uneven road surface in places and speed bumps. </v>
      </c>
      <c r="AS344" s="55"/>
      <c r="AT344" s="55"/>
      <c r="AU344" s="56">
        <f>IF(GroupStTimes!$A$8=0,MIN(CB344,CD344,CF344),MIN(BZ344,CB344,CD344,CF344))</f>
        <v>0.38474537037037038</v>
      </c>
      <c r="AV344" s="56">
        <f>IF(GroupStTimes!$A$8=0,MAX(CC344,CE344,CG344),MAX(CA344,CC344,CE344,CG344))</f>
        <v>0.43355324074074075</v>
      </c>
      <c r="AW344" s="57" t="str">
        <f t="shared" si="612"/>
        <v/>
      </c>
      <c r="AX344" s="58" t="str">
        <f t="shared" si="613"/>
        <v/>
      </c>
      <c r="AY344" s="58" t="str">
        <f t="shared" si="614"/>
        <v/>
      </c>
      <c r="AZ344" s="31">
        <f t="shared" si="615"/>
        <v>99.02</v>
      </c>
      <c r="BA344" s="59">
        <f t="shared" si="616"/>
        <v>0.37613425925925931</v>
      </c>
      <c r="BB344" s="59">
        <f t="shared" si="617"/>
        <v>0.3816898148148149</v>
      </c>
      <c r="BC344" s="59">
        <f t="shared" si="618"/>
        <v>0.37693287037037038</v>
      </c>
      <c r="BD344" s="59">
        <f t="shared" si="619"/>
        <v>0.42276620370370366</v>
      </c>
      <c r="BE344" s="59">
        <f t="shared" si="620"/>
        <v>0.41642361111111109</v>
      </c>
      <c r="BF344" s="59">
        <f t="shared" si="621"/>
        <v>0.42684027777777778</v>
      </c>
      <c r="BG344" s="59">
        <f t="shared" si="622"/>
        <v>0.42607638888888894</v>
      </c>
      <c r="BH344" s="59">
        <f t="shared" si="623"/>
        <v>0.42538194444444449</v>
      </c>
      <c r="BI344" s="31">
        <f t="shared" si="624"/>
        <v>9.1899999999999977</v>
      </c>
      <c r="BJ344" s="61">
        <f t="shared" ref="BJ344:BM344" si="666">IF($AJ343="t",IF(AM342=0,0,$BI344/AM342),IF(AM343=0,0,$BI344/AM343))</f>
        <v>0.21880952380952376</v>
      </c>
      <c r="BK344" s="61">
        <f t="shared" si="666"/>
        <v>0.18755102040816321</v>
      </c>
      <c r="BL344" s="61">
        <f t="shared" si="666"/>
        <v>0.16122807017543855</v>
      </c>
      <c r="BM344" s="61">
        <f t="shared" si="666"/>
        <v>0.14359374999999996</v>
      </c>
      <c r="BN344" s="62">
        <f t="shared" si="626"/>
        <v>0</v>
      </c>
      <c r="BO344" s="62">
        <f t="shared" si="627"/>
        <v>13</v>
      </c>
      <c r="BP344" s="62">
        <f t="shared" si="628"/>
        <v>8</v>
      </c>
      <c r="BQ344" s="62">
        <f t="shared" si="629"/>
        <v>0</v>
      </c>
      <c r="BR344" s="62">
        <f t="shared" si="630"/>
        <v>11</v>
      </c>
      <c r="BS344" s="62">
        <f t="shared" si="631"/>
        <v>15</v>
      </c>
      <c r="BT344" s="62">
        <f t="shared" si="632"/>
        <v>0</v>
      </c>
      <c r="BU344" s="62">
        <f t="shared" si="633"/>
        <v>9</v>
      </c>
      <c r="BV344" s="62">
        <f t="shared" si="634"/>
        <v>40</v>
      </c>
      <c r="BW344" s="62">
        <f t="shared" si="635"/>
        <v>0</v>
      </c>
      <c r="BX344" s="62">
        <f t="shared" si="636"/>
        <v>8</v>
      </c>
      <c r="BY344" s="62">
        <f t="shared" si="637"/>
        <v>37</v>
      </c>
      <c r="BZ344" s="63">
        <f t="shared" si="638"/>
        <v>0.3852546296296297</v>
      </c>
      <c r="CA344" s="63">
        <f t="shared" si="639"/>
        <v>0.39081018518518529</v>
      </c>
      <c r="CB344" s="63">
        <f t="shared" si="640"/>
        <v>0.38474537037037038</v>
      </c>
      <c r="CC344" s="63">
        <f t="shared" si="641"/>
        <v>0.43057870370370366</v>
      </c>
      <c r="CD344" s="63">
        <f t="shared" si="642"/>
        <v>0.42313657407407407</v>
      </c>
      <c r="CE344" s="63">
        <f t="shared" si="643"/>
        <v>0.43355324074074075</v>
      </c>
      <c r="CF344" s="63">
        <f t="shared" si="644"/>
        <v>0.43206018518518524</v>
      </c>
      <c r="CG344" s="63">
        <f t="shared" si="645"/>
        <v>0.4313657407407408</v>
      </c>
      <c r="CH344" s="36"/>
      <c r="CI344" s="36"/>
      <c r="CJ344" s="36"/>
      <c r="CK344" s="36"/>
      <c r="CL344" s="60">
        <v>60</v>
      </c>
    </row>
    <row r="345" spans="1:90" ht="26.25" customHeight="1" x14ac:dyDescent="0.25">
      <c r="B345" s="38"/>
      <c r="C345" s="39" t="s">
        <v>25</v>
      </c>
      <c r="D345" s="39">
        <v>35</v>
      </c>
      <c r="E345" s="39"/>
      <c r="F345" s="42"/>
      <c r="G345" s="40"/>
      <c r="H345" s="41">
        <f t="shared" ref="H345" si="667">ROUND(IF(G345="",N345,IF(P345="",I345,IF(R345="",(I345+(P345+O345))/2,IF(T345="",(I345+(P345+O345)+(R345+Q345))/3,(I345+(P345+O345)+(R345+Q345)+(T345+S345))/4)))),2)</f>
        <v>108.55</v>
      </c>
      <c r="I345" s="42">
        <v>108.42999999999999</v>
      </c>
      <c r="J345" s="43">
        <f t="shared" ref="J345" si="668">IF(N345="","",IF((I345-$I$4)=0,0,((I345-$I$4-(N345-$N$4))/(I345-$I$4))))</f>
        <v>-1.1067047864982437E-3</v>
      </c>
      <c r="K345" s="44">
        <f t="shared" ref="K345" si="669">(I345-$I$5)-(N345-$N$5)</f>
        <v>-0.12000000000000455</v>
      </c>
      <c r="L345" s="70" t="s">
        <v>1740</v>
      </c>
      <c r="M345" s="126" t="s">
        <v>1231</v>
      </c>
      <c r="N345" s="46">
        <f t="shared" si="601"/>
        <v>108.55</v>
      </c>
      <c r="O345" s="46">
        <f t="shared" si="549"/>
        <v>-0.03</v>
      </c>
      <c r="P345" s="42">
        <v>108.58</v>
      </c>
      <c r="Q345" s="46">
        <f t="shared" si="550"/>
        <v>4.3499999999999996</v>
      </c>
      <c r="R345" s="39"/>
      <c r="S345" s="46">
        <f t="shared" si="551"/>
        <v>4.1499999999999995</v>
      </c>
      <c r="T345" s="40"/>
      <c r="U345" s="47"/>
      <c r="V345" s="47"/>
      <c r="W345" s="48"/>
      <c r="X345" s="48"/>
      <c r="Y345" s="48"/>
      <c r="Z345" s="48"/>
      <c r="AA345" s="48"/>
      <c r="AB345" s="48"/>
      <c r="AC345" s="49"/>
      <c r="AD345" s="49"/>
      <c r="AE345" s="51" t="str">
        <f t="shared" si="603"/>
        <v/>
      </c>
      <c r="AF345" s="51" t="str">
        <f t="shared" si="604"/>
        <v/>
      </c>
      <c r="AG345" s="51" t="str">
        <f t="shared" si="605"/>
        <v>o</v>
      </c>
      <c r="AH345" s="51">
        <f t="shared" si="606"/>
        <v>35</v>
      </c>
      <c r="AI345" s="52">
        <f t="shared" si="607"/>
        <v>108.55</v>
      </c>
      <c r="AJ345" s="68"/>
      <c r="AK345" s="53"/>
      <c r="AL345" s="52"/>
      <c r="AM345" s="53">
        <f t="shared" si="609"/>
        <v>35</v>
      </c>
      <c r="AN345" s="53">
        <f>IF(AJ345&lt;&gt;"",IF(AJ345="o",VLOOKUP(AM345,OpenSect!$A$1:$D$11,2),IF(AJ345="u",VLOOKUP(AM345,UpHill!$A$1:$D$35,2),IF(AJ345="d",VLOOKUP(AM345,DownHill!$A$3:$D$29,2),IF(AJ345="f",VLOOKUP(AM345,FlatUnd!$A$2:$D$30,2),IF(AJ345="t",VLOOKUP(AM345,TimeAdd!$A$1:$D$176,2),IF(AJ345="l",VLOOKUP(AM345,SLimit!$A$1:$D$8,2),AN344)))))),AN344)</f>
        <v>35</v>
      </c>
      <c r="AO345" s="53">
        <f>IF(AJ345&lt;&gt;"",IF(AJ345="o",VLOOKUP(AM345,OpenSect!$A$1:$D$11,3),IF(AJ345="u",VLOOKUP(AM345,UpHill!$A$1:$D$35,3),IF(AJ345="d",VLOOKUP(AM345,DownHill!$A$3:$D$29,3),IF(AJ345="f",VLOOKUP(AM345,FlatUnd!$A$2:$D$30,3),IF(AJ345="t",VLOOKUP(AM345,TimeAdd!$A$1:$D$18,3),IF(AJ345="l",VLOOKUP(AM345,SLimit!$A$1:$D$8,3),AO344)))))),AO344)</f>
        <v>35</v>
      </c>
      <c r="AP345" s="53">
        <f>IF(AJ345&lt;&gt;"",IF(AJ345="o",VLOOKUP(AM345,OpenSect!$A$1:$D$11,4),IF(AJ345="u",VLOOKUP(AM345,UpHill!$A$1:$D$35,4),IF(AJ345="d",VLOOKUP(AM345,DownHill!$A$3:$D$29,4),IF(AJ345="f",VLOOKUP(AM345,FlatUnd!$A$2:$D$30,4),IF(AJ345="t",VLOOKUP(AM345,TimeAdd!$A$1:$D$18,4),IF(AJ345="l",VLOOKUP(AM345,SLimit!$A$1:$D$8,4),AP344)))))),AP344)</f>
        <v>35</v>
      </c>
      <c r="AQ345" s="53" t="str">
        <f t="shared" si="610"/>
        <v>80</v>
      </c>
      <c r="AR345" s="54" t="str">
        <f t="shared" si="611"/>
        <v xml:space="preserve">Overhead wires.   Be careful of uneven road surface in places and speed bumps. </v>
      </c>
      <c r="AS345" s="55"/>
      <c r="AT345" s="55"/>
      <c r="AU345" s="56">
        <f>IF(GroupStTimes!$A$8=0,MIN(CB345,CD345,CF345),MIN(BZ345,CB345,CD345,CF345))</f>
        <v>0.38515046296296296</v>
      </c>
      <c r="AV345" s="56">
        <f>IF(GroupStTimes!$A$8=0,MAX(CC345,CE345,CG345),MAX(CA345,CC345,CE345,CG345))</f>
        <v>0.43395833333333333</v>
      </c>
      <c r="AW345" s="57" t="str">
        <f t="shared" si="612"/>
        <v/>
      </c>
      <c r="AX345" s="58" t="str">
        <f t="shared" si="613"/>
        <v/>
      </c>
      <c r="AY345" s="58" t="str">
        <f t="shared" si="614"/>
        <v/>
      </c>
      <c r="AZ345" s="31">
        <f t="shared" si="615"/>
        <v>108.21</v>
      </c>
      <c r="BA345" s="59">
        <f t="shared" si="616"/>
        <v>0.3852546296296297</v>
      </c>
      <c r="BB345" s="59">
        <f t="shared" si="617"/>
        <v>0.39081018518518529</v>
      </c>
      <c r="BC345" s="59">
        <f t="shared" si="618"/>
        <v>0.38474537037037038</v>
      </c>
      <c r="BD345" s="59">
        <f t="shared" si="619"/>
        <v>0.43057870370370366</v>
      </c>
      <c r="BE345" s="59">
        <f t="shared" si="620"/>
        <v>0.42313657407407407</v>
      </c>
      <c r="BF345" s="59">
        <f t="shared" si="621"/>
        <v>0.43355324074074075</v>
      </c>
      <c r="BG345" s="59">
        <f t="shared" si="622"/>
        <v>0.43206018518518524</v>
      </c>
      <c r="BH345" s="59">
        <f t="shared" si="623"/>
        <v>0.4313657407407408</v>
      </c>
      <c r="BI345" s="31">
        <f t="shared" si="624"/>
        <v>0.34000000000000341</v>
      </c>
      <c r="BJ345" s="61">
        <f t="shared" ref="BJ345:BM345" si="670">IF($AJ344="t",IF(AM343=0,0,$BI345/AM343),IF(AM344=0,0,$BI345/AM344))</f>
        <v>9.7142857142858124E-3</v>
      </c>
      <c r="BK345" s="61">
        <f t="shared" si="670"/>
        <v>9.7142857142858124E-3</v>
      </c>
      <c r="BL345" s="61">
        <f t="shared" si="670"/>
        <v>9.7142857142858124E-3</v>
      </c>
      <c r="BM345" s="61">
        <f t="shared" si="670"/>
        <v>9.7142857142858124E-3</v>
      </c>
      <c r="BN345" s="62">
        <f t="shared" si="626"/>
        <v>0</v>
      </c>
      <c r="BO345" s="62">
        <f t="shared" si="627"/>
        <v>0</v>
      </c>
      <c r="BP345" s="62">
        <f t="shared" si="628"/>
        <v>35</v>
      </c>
      <c r="BQ345" s="62">
        <f t="shared" si="629"/>
        <v>0</v>
      </c>
      <c r="BR345" s="62">
        <f t="shared" si="630"/>
        <v>0</v>
      </c>
      <c r="BS345" s="62">
        <f t="shared" si="631"/>
        <v>35</v>
      </c>
      <c r="BT345" s="62">
        <f t="shared" si="632"/>
        <v>0</v>
      </c>
      <c r="BU345" s="62">
        <f t="shared" si="633"/>
        <v>0</v>
      </c>
      <c r="BV345" s="62">
        <f t="shared" si="634"/>
        <v>35</v>
      </c>
      <c r="BW345" s="62">
        <f t="shared" si="635"/>
        <v>0</v>
      </c>
      <c r="BX345" s="62">
        <f t="shared" si="636"/>
        <v>0</v>
      </c>
      <c r="BY345" s="62">
        <f t="shared" si="637"/>
        <v>35</v>
      </c>
      <c r="BZ345" s="63">
        <f t="shared" si="638"/>
        <v>0.38565972222222228</v>
      </c>
      <c r="CA345" s="63">
        <f t="shared" si="639"/>
        <v>0.39121527777777787</v>
      </c>
      <c r="CB345" s="63">
        <f t="shared" si="640"/>
        <v>0.38515046296296296</v>
      </c>
      <c r="CC345" s="63">
        <f t="shared" si="641"/>
        <v>0.43098379629629624</v>
      </c>
      <c r="CD345" s="63">
        <f t="shared" si="642"/>
        <v>0.42354166666666665</v>
      </c>
      <c r="CE345" s="63">
        <f t="shared" si="643"/>
        <v>0.43395833333333333</v>
      </c>
      <c r="CF345" s="63">
        <f t="shared" si="644"/>
        <v>0.43246527777777782</v>
      </c>
      <c r="CG345" s="63">
        <f t="shared" si="645"/>
        <v>0.43177083333333338</v>
      </c>
      <c r="CH345" s="36"/>
      <c r="CI345" s="36"/>
      <c r="CJ345" s="36"/>
      <c r="CK345" s="36"/>
      <c r="CL345" s="60">
        <v>60</v>
      </c>
    </row>
    <row r="346" spans="1:90" ht="26.25" customHeight="1" x14ac:dyDescent="0.25">
      <c r="A346" s="37">
        <v>42</v>
      </c>
      <c r="B346" s="38"/>
      <c r="C346" s="39"/>
      <c r="D346" s="39"/>
      <c r="E346" s="39"/>
      <c r="F346" s="42"/>
      <c r="G346" s="40">
        <v>104.53</v>
      </c>
      <c r="H346" s="41">
        <f t="shared" si="585"/>
        <v>108.95</v>
      </c>
      <c r="I346" s="42">
        <v>108.86999999999999</v>
      </c>
      <c r="J346" s="43">
        <f t="shared" si="582"/>
        <v>-9.7976179541364337E-4</v>
      </c>
      <c r="K346" s="44">
        <f t="shared" si="583"/>
        <v>-0.10666666666668334</v>
      </c>
      <c r="L346" s="45" t="s">
        <v>251</v>
      </c>
      <c r="M346" s="126" t="s">
        <v>1231</v>
      </c>
      <c r="N346" s="46">
        <f t="shared" si="601"/>
        <v>108.97666666666667</v>
      </c>
      <c r="O346" s="46">
        <f t="shared" si="549"/>
        <v>-0.03</v>
      </c>
      <c r="P346" s="42">
        <v>109.02</v>
      </c>
      <c r="Q346" s="46">
        <f t="shared" si="550"/>
        <v>4.3499999999999996</v>
      </c>
      <c r="R346" s="39">
        <v>104.6</v>
      </c>
      <c r="S346" s="46">
        <f t="shared" si="551"/>
        <v>4.1499999999999995</v>
      </c>
      <c r="T346" s="40">
        <v>104.84</v>
      </c>
      <c r="U346" s="47" t="str">
        <f t="shared" si="571"/>
        <v/>
      </c>
      <c r="V346" s="47" t="str">
        <f t="shared" si="572"/>
        <v/>
      </c>
      <c r="W346" s="48"/>
      <c r="X346" s="48"/>
      <c r="Y346" s="48"/>
      <c r="Z346" s="48"/>
      <c r="AA346" s="48"/>
      <c r="AB346" s="48"/>
      <c r="AC346" s="49"/>
      <c r="AD346" s="49"/>
      <c r="AE346" s="51">
        <f t="shared" si="603"/>
        <v>42</v>
      </c>
      <c r="AF346" s="51" t="str">
        <f t="shared" si="604"/>
        <v/>
      </c>
      <c r="AG346" s="51" t="str">
        <f t="shared" si="605"/>
        <v/>
      </c>
      <c r="AH346" s="51" t="str">
        <f t="shared" si="606"/>
        <v/>
      </c>
      <c r="AI346" s="52">
        <f t="shared" si="607"/>
        <v>108.95</v>
      </c>
      <c r="AJ346" s="68"/>
      <c r="AK346" s="53"/>
      <c r="AL346" s="52"/>
      <c r="AM346" s="53">
        <f t="shared" si="609"/>
        <v>35</v>
      </c>
      <c r="AN346" s="53">
        <f>IF(AJ346&lt;&gt;"",IF(AJ346="o",VLOOKUP(AM346,OpenSect!$A$1:$D$11,2),IF(AJ346="u",VLOOKUP(AM346,UpHill!$A$1:$D$35,2),IF(AJ346="d",VLOOKUP(AM346,DownHill!$A$3:$D$29,2),IF(AJ346="f",VLOOKUP(AM346,FlatUnd!$A$2:$D$30,2),IF(AJ346="t",VLOOKUP(AM346,TimeAdd!$A$1:$D$176,2),IF(AJ346="l",VLOOKUP(AM346,SLimit!$A$1:$D$8,2),AN345)))))),AN345)</f>
        <v>35</v>
      </c>
      <c r="AO346" s="53">
        <f>IF(AJ346&lt;&gt;"",IF(AJ346="o",VLOOKUP(AM346,OpenSect!$A$1:$D$11,3),IF(AJ346="u",VLOOKUP(AM346,UpHill!$A$1:$D$35,3),IF(AJ346="d",VLOOKUP(AM346,DownHill!$A$3:$D$29,3),IF(AJ346="f",VLOOKUP(AM346,FlatUnd!$A$2:$D$30,3),IF(AJ346="t",VLOOKUP(AM346,TimeAdd!$A$1:$D$18,3),IF(AJ346="l",VLOOKUP(AM346,SLimit!$A$1:$D$8,3),AO345)))))),AO345)</f>
        <v>35</v>
      </c>
      <c r="AP346" s="53">
        <f>IF(AJ346&lt;&gt;"",IF(AJ346="o",VLOOKUP(AM346,OpenSect!$A$1:$D$11,4),IF(AJ346="u",VLOOKUP(AM346,UpHill!$A$1:$D$35,4),IF(AJ346="d",VLOOKUP(AM346,DownHill!$A$3:$D$29,4),IF(AJ346="f",VLOOKUP(AM346,FlatUnd!$A$2:$D$30,4),IF(AJ346="t",VLOOKUP(AM346,TimeAdd!$A$1:$D$18,4),IF(AJ346="l",VLOOKUP(AM346,SLimit!$A$1:$D$8,4),AP345)))))),AP345)</f>
        <v>35</v>
      </c>
      <c r="AQ346" s="53" t="str">
        <f t="shared" si="610"/>
        <v>80</v>
      </c>
      <c r="AR346" s="54" t="str">
        <f t="shared" si="611"/>
        <v>16km Stone</v>
      </c>
      <c r="AS346" s="55"/>
      <c r="AT346" s="55"/>
      <c r="AU346" s="56">
        <f>IF(GroupStTimes!$A$8=0,MIN(CB346,CD346,CF346),MIN(BZ346,CB346,CD346,CF346))</f>
        <v>0.385625</v>
      </c>
      <c r="AV346" s="56">
        <f>IF(GroupStTimes!$A$8=0,MAX(CC346,CE346,CG346),MAX(CA346,CC346,CE346,CG346))</f>
        <v>0.43443287037037037</v>
      </c>
      <c r="AW346" s="57" t="str">
        <f t="shared" si="612"/>
        <v/>
      </c>
      <c r="AX346" s="58" t="str">
        <f t="shared" si="613"/>
        <v/>
      </c>
      <c r="AY346" s="58" t="str">
        <f t="shared" si="614"/>
        <v/>
      </c>
      <c r="AZ346" s="31">
        <f t="shared" si="615"/>
        <v>108.21</v>
      </c>
      <c r="BA346" s="59">
        <f t="shared" si="616"/>
        <v>0.3852546296296297</v>
      </c>
      <c r="BB346" s="59">
        <f t="shared" si="617"/>
        <v>0.39081018518518529</v>
      </c>
      <c r="BC346" s="59">
        <f t="shared" si="618"/>
        <v>0.38474537037037038</v>
      </c>
      <c r="BD346" s="59">
        <f t="shared" si="619"/>
        <v>0.43057870370370366</v>
      </c>
      <c r="BE346" s="59">
        <f t="shared" si="620"/>
        <v>0.42313657407407407</v>
      </c>
      <c r="BF346" s="59">
        <f t="shared" si="621"/>
        <v>0.43355324074074075</v>
      </c>
      <c r="BG346" s="59">
        <f t="shared" si="622"/>
        <v>0.43206018518518524</v>
      </c>
      <c r="BH346" s="59">
        <f t="shared" si="623"/>
        <v>0.4313657407407408</v>
      </c>
      <c r="BI346" s="31">
        <f t="shared" si="624"/>
        <v>0.74000000000000909</v>
      </c>
      <c r="BJ346" s="61">
        <f t="shared" ref="BJ346:BM346" si="671">IF($AJ345="t",IF(AM344=0,0,$BI346/AM344),IF(AM345=0,0,$BI346/AM345))</f>
        <v>2.1142857142857404E-2</v>
      </c>
      <c r="BK346" s="61">
        <f t="shared" si="671"/>
        <v>2.1142857142857404E-2</v>
      </c>
      <c r="BL346" s="61">
        <f t="shared" si="671"/>
        <v>2.1142857142857404E-2</v>
      </c>
      <c r="BM346" s="61">
        <f t="shared" si="671"/>
        <v>2.1142857142857404E-2</v>
      </c>
      <c r="BN346" s="62">
        <f t="shared" si="626"/>
        <v>0</v>
      </c>
      <c r="BO346" s="62">
        <f t="shared" si="627"/>
        <v>1</v>
      </c>
      <c r="BP346" s="62">
        <f t="shared" si="628"/>
        <v>16</v>
      </c>
      <c r="BQ346" s="62">
        <f t="shared" si="629"/>
        <v>0</v>
      </c>
      <c r="BR346" s="62">
        <f t="shared" si="630"/>
        <v>1</v>
      </c>
      <c r="BS346" s="62">
        <f t="shared" si="631"/>
        <v>16</v>
      </c>
      <c r="BT346" s="62">
        <f t="shared" si="632"/>
        <v>0</v>
      </c>
      <c r="BU346" s="62">
        <f t="shared" si="633"/>
        <v>1</v>
      </c>
      <c r="BV346" s="62">
        <f t="shared" si="634"/>
        <v>16</v>
      </c>
      <c r="BW346" s="62">
        <f t="shared" si="635"/>
        <v>0</v>
      </c>
      <c r="BX346" s="62">
        <f t="shared" si="636"/>
        <v>1</v>
      </c>
      <c r="BY346" s="62">
        <f t="shared" si="637"/>
        <v>16</v>
      </c>
      <c r="BZ346" s="63">
        <f t="shared" si="638"/>
        <v>0.38613425925925932</v>
      </c>
      <c r="CA346" s="63">
        <f t="shared" si="639"/>
        <v>0.39168981481481491</v>
      </c>
      <c r="CB346" s="63">
        <f t="shared" si="640"/>
        <v>0.385625</v>
      </c>
      <c r="CC346" s="63">
        <f t="shared" si="641"/>
        <v>0.43145833333333328</v>
      </c>
      <c r="CD346" s="63">
        <f t="shared" si="642"/>
        <v>0.42401620370370369</v>
      </c>
      <c r="CE346" s="63">
        <f t="shared" si="643"/>
        <v>0.43443287037037037</v>
      </c>
      <c r="CF346" s="63">
        <f t="shared" si="644"/>
        <v>0.43293981481481486</v>
      </c>
      <c r="CG346" s="63">
        <f t="shared" si="645"/>
        <v>0.43224537037037042</v>
      </c>
      <c r="CH346" s="36"/>
      <c r="CI346" s="36"/>
      <c r="CJ346" s="36"/>
      <c r="CK346" s="36"/>
      <c r="CL346" s="60">
        <v>60</v>
      </c>
    </row>
    <row r="347" spans="1:90" ht="26.25" customHeight="1" x14ac:dyDescent="0.25">
      <c r="A347" s="37">
        <v>42</v>
      </c>
      <c r="B347" s="38" t="s">
        <v>252</v>
      </c>
      <c r="C347" s="39" t="s">
        <v>49</v>
      </c>
      <c r="D347" s="39">
        <v>42</v>
      </c>
      <c r="E347" s="39"/>
      <c r="F347" s="42"/>
      <c r="G347" s="40">
        <v>104.58</v>
      </c>
      <c r="H347" s="41">
        <f t="shared" si="585"/>
        <v>109.01</v>
      </c>
      <c r="I347" s="42">
        <v>108.92999999999999</v>
      </c>
      <c r="J347" s="43">
        <f t="shared" si="582"/>
        <v>-9.1802074726909705E-4</v>
      </c>
      <c r="K347" s="44">
        <f t="shared" si="583"/>
        <v>-0.10000000000002274</v>
      </c>
      <c r="L347" s="45" t="s">
        <v>253</v>
      </c>
      <c r="M347" s="126" t="s">
        <v>1231</v>
      </c>
      <c r="N347" s="46">
        <f t="shared" si="601"/>
        <v>109.03000000000002</v>
      </c>
      <c r="O347" s="46">
        <f t="shared" ref="O347:O410" si="672">0.09-0.12</f>
        <v>-0.03</v>
      </c>
      <c r="P347" s="42">
        <v>109.08</v>
      </c>
      <c r="Q347" s="46">
        <f t="shared" ref="Q347:Q410" si="673">4.47-0.12</f>
        <v>4.3499999999999996</v>
      </c>
      <c r="R347" s="39">
        <v>104.65</v>
      </c>
      <c r="S347" s="46">
        <f t="shared" ref="S347:S410" si="674">-0.2+4.47-0.12</f>
        <v>4.1499999999999995</v>
      </c>
      <c r="T347" s="40">
        <v>104.88999999999999</v>
      </c>
      <c r="U347" s="47" t="str">
        <f t="shared" si="571"/>
        <v/>
      </c>
      <c r="V347" s="47" t="str">
        <f t="shared" si="572"/>
        <v/>
      </c>
      <c r="W347" s="48"/>
      <c r="X347" s="48"/>
      <c r="Y347" s="48"/>
      <c r="Z347" s="48"/>
      <c r="AA347" s="48"/>
      <c r="AB347" s="48"/>
      <c r="AC347" s="49"/>
      <c r="AD347" s="49"/>
      <c r="AE347" s="51">
        <f t="shared" si="603"/>
        <v>42</v>
      </c>
      <c r="AF347" s="51" t="str">
        <f t="shared" si="604"/>
        <v>f u1/2</v>
      </c>
      <c r="AG347" s="51" t="str">
        <f t="shared" si="605"/>
        <v>f</v>
      </c>
      <c r="AH347" s="51">
        <f t="shared" si="606"/>
        <v>42</v>
      </c>
      <c r="AI347" s="52">
        <f t="shared" si="607"/>
        <v>109.01</v>
      </c>
      <c r="AJ347" s="68" t="s">
        <v>49</v>
      </c>
      <c r="AK347" s="53"/>
      <c r="AL347" s="52"/>
      <c r="AM347" s="53">
        <f t="shared" si="609"/>
        <v>42</v>
      </c>
      <c r="AN347" s="53">
        <f>IF(AJ347&lt;&gt;"",IF(AJ347="o",VLOOKUP(AM347,OpenSect!$A$1:$D$11,2),IF(AJ347="u",VLOOKUP(AM347,UpHill!$A$1:$D$35,2),IF(AJ347="d",VLOOKUP(AM347,DownHill!$A$3:$D$29,2),IF(AJ347="f",VLOOKUP(AM347,FlatUnd!$A$2:$D$30,2),IF(AJ347="t",VLOOKUP(AM347,TimeAdd!$A$1:$D$176,2),IF(AJ347="l",VLOOKUP(AM347,SLimit!$A$1:$D$8,2),AN346)))))),AN346)</f>
        <v>49</v>
      </c>
      <c r="AO347" s="53">
        <f>IF(AJ347&lt;&gt;"",IF(AJ347="o",VLOOKUP(AM347,OpenSect!$A$1:$D$11,3),IF(AJ347="u",VLOOKUP(AM347,UpHill!$A$1:$D$35,3),IF(AJ347="d",VLOOKUP(AM347,DownHill!$A$3:$D$29,3),IF(AJ347="f",VLOOKUP(AM347,FlatUnd!$A$2:$D$30,3),IF(AJ347="t",VLOOKUP(AM347,TimeAdd!$A$1:$D$18,3),IF(AJ347="l",VLOOKUP(AM347,SLimit!$A$1:$D$8,3),AO346)))))),AO346)</f>
        <v>57</v>
      </c>
      <c r="AP347" s="53">
        <f>IF(AJ347&lt;&gt;"",IF(AJ347="o",VLOOKUP(AM347,OpenSect!$A$1:$D$11,4),IF(AJ347="u",VLOOKUP(AM347,UpHill!$A$1:$D$35,4),IF(AJ347="d",VLOOKUP(AM347,DownHill!$A$3:$D$29,4),IF(AJ347="f",VLOOKUP(AM347,FlatUnd!$A$2:$D$30,4),IF(AJ347="t",VLOOKUP(AM347,TimeAdd!$A$1:$D$18,4),IF(AJ347="l",VLOOKUP(AM347,SLimit!$A$1:$D$8,4),AP346)))))),AP346)</f>
        <v>64</v>
      </c>
      <c r="AQ347" s="53" t="str">
        <f t="shared" si="610"/>
        <v>80</v>
      </c>
      <c r="AR347" s="54" t="str">
        <f t="shared" si="611"/>
        <v>Bridge.  Road is bumpy</v>
      </c>
      <c r="AS347" s="55"/>
      <c r="AT347" s="55"/>
      <c r="AU347" s="56">
        <f>IF(GroupStTimes!$A$8=0,MIN(CB347,CD347,CF347),MIN(BZ347,CB347,CD347,CF347))</f>
        <v>0.38569444444444445</v>
      </c>
      <c r="AV347" s="56">
        <f>IF(GroupStTimes!$A$8=0,MAX(CC347,CE347,CG347),MAX(CA347,CC347,CE347,CG347))</f>
        <v>0.43450231481481483</v>
      </c>
      <c r="AW347" s="57" t="str">
        <f t="shared" si="612"/>
        <v/>
      </c>
      <c r="AX347" s="58" t="str">
        <f t="shared" si="613"/>
        <v/>
      </c>
      <c r="AY347" s="58" t="str">
        <f t="shared" si="614"/>
        <v/>
      </c>
      <c r="AZ347" s="31">
        <f t="shared" si="615"/>
        <v>108.21</v>
      </c>
      <c r="BA347" s="59">
        <f t="shared" si="616"/>
        <v>0.3852546296296297</v>
      </c>
      <c r="BB347" s="59">
        <f t="shared" si="617"/>
        <v>0.39081018518518529</v>
      </c>
      <c r="BC347" s="59">
        <f t="shared" si="618"/>
        <v>0.38474537037037038</v>
      </c>
      <c r="BD347" s="59">
        <f t="shared" si="619"/>
        <v>0.43057870370370366</v>
      </c>
      <c r="BE347" s="59">
        <f t="shared" si="620"/>
        <v>0.42313657407407407</v>
      </c>
      <c r="BF347" s="59">
        <f t="shared" si="621"/>
        <v>0.43355324074074075</v>
      </c>
      <c r="BG347" s="59">
        <f t="shared" si="622"/>
        <v>0.43206018518518524</v>
      </c>
      <c r="BH347" s="59">
        <f t="shared" si="623"/>
        <v>0.4313657407407408</v>
      </c>
      <c r="BI347" s="31">
        <f t="shared" si="624"/>
        <v>0.80000000000001137</v>
      </c>
      <c r="BJ347" s="61">
        <f t="shared" ref="BJ347:BM347" si="675">IF($AJ346="t",IF(AM345=0,0,$BI347/AM345),IF(AM346=0,0,$BI347/AM346))</f>
        <v>2.2857142857143183E-2</v>
      </c>
      <c r="BK347" s="61">
        <f t="shared" si="675"/>
        <v>2.2857142857143183E-2</v>
      </c>
      <c r="BL347" s="61">
        <f t="shared" si="675"/>
        <v>2.2857142857143183E-2</v>
      </c>
      <c r="BM347" s="61">
        <f t="shared" si="675"/>
        <v>2.2857142857143183E-2</v>
      </c>
      <c r="BN347" s="62">
        <f t="shared" si="626"/>
        <v>0</v>
      </c>
      <c r="BO347" s="62">
        <f t="shared" si="627"/>
        <v>1</v>
      </c>
      <c r="BP347" s="62">
        <f t="shared" si="628"/>
        <v>22</v>
      </c>
      <c r="BQ347" s="62">
        <f t="shared" si="629"/>
        <v>0</v>
      </c>
      <c r="BR347" s="62">
        <f t="shared" si="630"/>
        <v>1</v>
      </c>
      <c r="BS347" s="62">
        <f t="shared" si="631"/>
        <v>22</v>
      </c>
      <c r="BT347" s="62">
        <f t="shared" si="632"/>
        <v>0</v>
      </c>
      <c r="BU347" s="62">
        <f t="shared" si="633"/>
        <v>1</v>
      </c>
      <c r="BV347" s="62">
        <f t="shared" si="634"/>
        <v>22</v>
      </c>
      <c r="BW347" s="62">
        <f t="shared" si="635"/>
        <v>0</v>
      </c>
      <c r="BX347" s="62">
        <f t="shared" si="636"/>
        <v>1</v>
      </c>
      <c r="BY347" s="62">
        <f t="shared" si="637"/>
        <v>22</v>
      </c>
      <c r="BZ347" s="63">
        <f t="shared" si="638"/>
        <v>0.38620370370370377</v>
      </c>
      <c r="CA347" s="63">
        <f t="shared" si="639"/>
        <v>0.39175925925925936</v>
      </c>
      <c r="CB347" s="63">
        <f t="shared" si="640"/>
        <v>0.38569444444444445</v>
      </c>
      <c r="CC347" s="63">
        <f t="shared" si="641"/>
        <v>0.43152777777777773</v>
      </c>
      <c r="CD347" s="63">
        <f t="shared" si="642"/>
        <v>0.42408564814814814</v>
      </c>
      <c r="CE347" s="63">
        <f t="shared" si="643"/>
        <v>0.43450231481481483</v>
      </c>
      <c r="CF347" s="63">
        <f t="shared" si="644"/>
        <v>0.43300925925925932</v>
      </c>
      <c r="CG347" s="63">
        <f t="shared" si="645"/>
        <v>0.43231481481481487</v>
      </c>
      <c r="CH347" s="36"/>
      <c r="CI347" s="36"/>
      <c r="CJ347" s="36"/>
      <c r="CK347" s="36"/>
      <c r="CL347" s="60">
        <v>60</v>
      </c>
    </row>
    <row r="348" spans="1:90" ht="26.25" customHeight="1" x14ac:dyDescent="0.25">
      <c r="A348" s="37">
        <v>42</v>
      </c>
      <c r="B348" s="38"/>
      <c r="C348" s="39"/>
      <c r="D348" s="39"/>
      <c r="E348" s="39"/>
      <c r="F348" s="42"/>
      <c r="G348" s="40">
        <v>105.54</v>
      </c>
      <c r="H348" s="41">
        <f t="shared" si="585"/>
        <v>109.97</v>
      </c>
      <c r="I348" s="42">
        <v>109.89</v>
      </c>
      <c r="J348" s="43">
        <f t="shared" si="582"/>
        <v>-9.4033427366765703E-4</v>
      </c>
      <c r="K348" s="44">
        <f t="shared" si="583"/>
        <v>-0.10333333333333883</v>
      </c>
      <c r="L348" s="45" t="s">
        <v>254</v>
      </c>
      <c r="M348" s="126" t="s">
        <v>1231</v>
      </c>
      <c r="N348" s="46">
        <f t="shared" si="601"/>
        <v>109.99333333333334</v>
      </c>
      <c r="O348" s="46">
        <f t="shared" si="672"/>
        <v>-0.03</v>
      </c>
      <c r="P348" s="42">
        <v>110.04</v>
      </c>
      <c r="Q348" s="46">
        <f t="shared" si="673"/>
        <v>4.3499999999999996</v>
      </c>
      <c r="R348" s="39">
        <v>105.61</v>
      </c>
      <c r="S348" s="46">
        <f t="shared" si="674"/>
        <v>4.1499999999999995</v>
      </c>
      <c r="T348" s="40">
        <v>105.86000000000001</v>
      </c>
      <c r="U348" s="47" t="str">
        <f t="shared" si="571"/>
        <v/>
      </c>
      <c r="V348" s="47" t="str">
        <f t="shared" si="572"/>
        <v/>
      </c>
      <c r="W348" s="48"/>
      <c r="X348" s="48"/>
      <c r="Y348" s="48"/>
      <c r="Z348" s="48"/>
      <c r="AA348" s="48"/>
      <c r="AB348" s="48"/>
      <c r="AC348" s="49"/>
      <c r="AD348" s="49"/>
      <c r="AE348" s="51">
        <f t="shared" si="603"/>
        <v>42</v>
      </c>
      <c r="AF348" s="51" t="str">
        <f t="shared" si="604"/>
        <v/>
      </c>
      <c r="AG348" s="51" t="str">
        <f t="shared" si="605"/>
        <v/>
      </c>
      <c r="AH348" s="51" t="str">
        <f t="shared" si="606"/>
        <v/>
      </c>
      <c r="AI348" s="52">
        <f t="shared" si="607"/>
        <v>109.97</v>
      </c>
      <c r="AJ348" s="68"/>
      <c r="AK348" s="53"/>
      <c r="AL348" s="52"/>
      <c r="AM348" s="53">
        <f t="shared" si="609"/>
        <v>42</v>
      </c>
      <c r="AN348" s="53">
        <f>IF(AJ348&lt;&gt;"",IF(AJ348="o",VLOOKUP(AM348,OpenSect!$A$1:$D$11,2),IF(AJ348="u",VLOOKUP(AM348,UpHill!$A$1:$D$35,2),IF(AJ348="d",VLOOKUP(AM348,DownHill!$A$3:$D$29,2),IF(AJ348="f",VLOOKUP(AM348,FlatUnd!$A$2:$D$30,2),IF(AJ348="t",VLOOKUP(AM348,TimeAdd!$A$1:$D$176,2),IF(AJ348="l",VLOOKUP(AM348,SLimit!$A$1:$D$8,2),AN347)))))),AN347)</f>
        <v>49</v>
      </c>
      <c r="AO348" s="53">
        <f>IF(AJ348&lt;&gt;"",IF(AJ348="o",VLOOKUP(AM348,OpenSect!$A$1:$D$11,3),IF(AJ348="u",VLOOKUP(AM348,UpHill!$A$1:$D$35,3),IF(AJ348="d",VLOOKUP(AM348,DownHill!$A$3:$D$29,3),IF(AJ348="f",VLOOKUP(AM348,FlatUnd!$A$2:$D$30,3),IF(AJ348="t",VLOOKUP(AM348,TimeAdd!$A$1:$D$18,3),IF(AJ348="l",VLOOKUP(AM348,SLimit!$A$1:$D$8,3),AO347)))))),AO347)</f>
        <v>57</v>
      </c>
      <c r="AP348" s="53">
        <f>IF(AJ348&lt;&gt;"",IF(AJ348="o",VLOOKUP(AM348,OpenSect!$A$1:$D$11,4),IF(AJ348="u",VLOOKUP(AM348,UpHill!$A$1:$D$35,4),IF(AJ348="d",VLOOKUP(AM348,DownHill!$A$3:$D$29,4),IF(AJ348="f",VLOOKUP(AM348,FlatUnd!$A$2:$D$30,4),IF(AJ348="t",VLOOKUP(AM348,TimeAdd!$A$1:$D$18,4),IF(AJ348="l",VLOOKUP(AM348,SLimit!$A$1:$D$8,4),AP347)))))),AP347)</f>
        <v>64</v>
      </c>
      <c r="AQ348" s="53" t="str">
        <f t="shared" si="610"/>
        <v>80</v>
      </c>
      <c r="AR348" s="54" t="str">
        <f t="shared" si="611"/>
        <v>17km Stone</v>
      </c>
      <c r="AS348" s="55"/>
      <c r="AT348" s="55"/>
      <c r="AU348" s="56">
        <f>IF(GroupStTimes!$A$8=0,MIN(CB348,CD348,CF348),MIN(BZ348,CB348,CD348,CF348))</f>
        <v>0.38651620370370371</v>
      </c>
      <c r="AV348" s="56">
        <f>IF(GroupStTimes!$A$8=0,MAX(CC348,CE348,CG348),MAX(CA348,CC348,CE348,CG348))</f>
        <v>0.43520833333333336</v>
      </c>
      <c r="AW348" s="57" t="str">
        <f t="shared" si="612"/>
        <v/>
      </c>
      <c r="AX348" s="58" t="str">
        <f t="shared" si="613"/>
        <v/>
      </c>
      <c r="AY348" s="58" t="str">
        <f t="shared" si="614"/>
        <v/>
      </c>
      <c r="AZ348" s="31">
        <f t="shared" si="615"/>
        <v>109.01</v>
      </c>
      <c r="BA348" s="59">
        <f t="shared" si="616"/>
        <v>0.38620370370370377</v>
      </c>
      <c r="BB348" s="59">
        <f t="shared" si="617"/>
        <v>0.39175925925925936</v>
      </c>
      <c r="BC348" s="59">
        <f t="shared" si="618"/>
        <v>0.38569444444444445</v>
      </c>
      <c r="BD348" s="59">
        <f t="shared" si="619"/>
        <v>0.43152777777777773</v>
      </c>
      <c r="BE348" s="59">
        <f t="shared" si="620"/>
        <v>0.42408564814814814</v>
      </c>
      <c r="BF348" s="59">
        <f t="shared" si="621"/>
        <v>0.43450231481481483</v>
      </c>
      <c r="BG348" s="59">
        <f t="shared" si="622"/>
        <v>0.43300925925925932</v>
      </c>
      <c r="BH348" s="59">
        <f t="shared" si="623"/>
        <v>0.43231481481481487</v>
      </c>
      <c r="BI348" s="31">
        <f t="shared" si="624"/>
        <v>0.95999999999999375</v>
      </c>
      <c r="BJ348" s="61">
        <f t="shared" ref="BJ348:BM348" si="676">IF($AJ347="t",IF(AM346=0,0,$BI348/AM346),IF(AM347=0,0,$BI348/AM347))</f>
        <v>2.2857142857142708E-2</v>
      </c>
      <c r="BK348" s="61">
        <f t="shared" si="676"/>
        <v>1.9591836734693752E-2</v>
      </c>
      <c r="BL348" s="61">
        <f t="shared" si="676"/>
        <v>1.6842105263157783E-2</v>
      </c>
      <c r="BM348" s="61">
        <f t="shared" si="676"/>
        <v>1.4999999999999902E-2</v>
      </c>
      <c r="BN348" s="62">
        <f t="shared" si="626"/>
        <v>0</v>
      </c>
      <c r="BO348" s="62">
        <f t="shared" si="627"/>
        <v>1</v>
      </c>
      <c r="BP348" s="62">
        <f t="shared" si="628"/>
        <v>22</v>
      </c>
      <c r="BQ348" s="62">
        <f t="shared" si="629"/>
        <v>0</v>
      </c>
      <c r="BR348" s="62">
        <f t="shared" si="630"/>
        <v>1</v>
      </c>
      <c r="BS348" s="62">
        <f t="shared" si="631"/>
        <v>11</v>
      </c>
      <c r="BT348" s="62">
        <f t="shared" si="632"/>
        <v>0</v>
      </c>
      <c r="BU348" s="62">
        <f t="shared" si="633"/>
        <v>1</v>
      </c>
      <c r="BV348" s="62">
        <f t="shared" si="634"/>
        <v>1</v>
      </c>
      <c r="BW348" s="62">
        <f t="shared" si="635"/>
        <v>0</v>
      </c>
      <c r="BX348" s="62">
        <f t="shared" si="636"/>
        <v>0</v>
      </c>
      <c r="BY348" s="62">
        <f t="shared" si="637"/>
        <v>54</v>
      </c>
      <c r="BZ348" s="63">
        <f t="shared" si="638"/>
        <v>0.38715277777777785</v>
      </c>
      <c r="CA348" s="63">
        <f t="shared" si="639"/>
        <v>0.39270833333333344</v>
      </c>
      <c r="CB348" s="63">
        <f t="shared" si="640"/>
        <v>0.38651620370370371</v>
      </c>
      <c r="CC348" s="63">
        <f t="shared" si="641"/>
        <v>0.43234953703703699</v>
      </c>
      <c r="CD348" s="63">
        <f t="shared" si="642"/>
        <v>0.42479166666666668</v>
      </c>
      <c r="CE348" s="63">
        <f t="shared" si="643"/>
        <v>0.43520833333333336</v>
      </c>
      <c r="CF348" s="63">
        <f t="shared" si="644"/>
        <v>0.4336342592592593</v>
      </c>
      <c r="CG348" s="63">
        <f t="shared" si="645"/>
        <v>0.43293981481481486</v>
      </c>
      <c r="CH348" s="36"/>
      <c r="CI348" s="36"/>
      <c r="CJ348" s="36"/>
      <c r="CK348" s="36"/>
      <c r="CL348" s="60">
        <v>60</v>
      </c>
    </row>
    <row r="349" spans="1:90" ht="26.25" customHeight="1" x14ac:dyDescent="0.25">
      <c r="A349" s="37">
        <v>42</v>
      </c>
      <c r="B349" s="38"/>
      <c r="C349" s="39"/>
      <c r="D349" s="39"/>
      <c r="E349" s="39"/>
      <c r="F349" s="42"/>
      <c r="G349" s="40">
        <v>106.53</v>
      </c>
      <c r="H349" s="41">
        <f t="shared" si="585"/>
        <v>110.96</v>
      </c>
      <c r="I349" s="42">
        <v>110.88</v>
      </c>
      <c r="J349" s="43">
        <f t="shared" si="582"/>
        <v>-9.0187590187597885E-4</v>
      </c>
      <c r="K349" s="44">
        <f t="shared" si="583"/>
        <v>-0.10000000000000853</v>
      </c>
      <c r="L349" s="45" t="s">
        <v>255</v>
      </c>
      <c r="M349" s="126" t="s">
        <v>1231</v>
      </c>
      <c r="N349" s="46">
        <f t="shared" si="601"/>
        <v>110.98</v>
      </c>
      <c r="O349" s="46">
        <f t="shared" si="672"/>
        <v>-0.03</v>
      </c>
      <c r="P349" s="42">
        <v>111.03</v>
      </c>
      <c r="Q349" s="46">
        <f t="shared" si="673"/>
        <v>4.3499999999999996</v>
      </c>
      <c r="R349" s="39">
        <v>106.6</v>
      </c>
      <c r="S349" s="46">
        <f t="shared" si="674"/>
        <v>4.1499999999999995</v>
      </c>
      <c r="T349" s="40">
        <v>106.84</v>
      </c>
      <c r="U349" s="47" t="str">
        <f t="shared" si="571"/>
        <v/>
      </c>
      <c r="V349" s="47" t="str">
        <f t="shared" si="572"/>
        <v/>
      </c>
      <c r="W349" s="48"/>
      <c r="X349" s="48"/>
      <c r="Y349" s="48"/>
      <c r="Z349" s="48"/>
      <c r="AA349" s="48"/>
      <c r="AB349" s="48"/>
      <c r="AC349" s="49"/>
      <c r="AD349" s="49"/>
      <c r="AE349" s="51">
        <f t="shared" si="603"/>
        <v>42</v>
      </c>
      <c r="AF349" s="51" t="str">
        <f t="shared" si="604"/>
        <v/>
      </c>
      <c r="AG349" s="51" t="str">
        <f t="shared" si="605"/>
        <v/>
      </c>
      <c r="AH349" s="51" t="str">
        <f t="shared" si="606"/>
        <v/>
      </c>
      <c r="AI349" s="52">
        <f t="shared" si="607"/>
        <v>110.96</v>
      </c>
      <c r="AJ349" s="68"/>
      <c r="AK349" s="53"/>
      <c r="AL349" s="52"/>
      <c r="AM349" s="53">
        <f t="shared" si="609"/>
        <v>42</v>
      </c>
      <c r="AN349" s="53">
        <f>IF(AJ349&lt;&gt;"",IF(AJ349="o",VLOOKUP(AM349,OpenSect!$A$1:$D$11,2),IF(AJ349="u",VLOOKUP(AM349,UpHill!$A$1:$D$35,2),IF(AJ349="d",VLOOKUP(AM349,DownHill!$A$3:$D$29,2),IF(AJ349="f",VLOOKUP(AM349,FlatUnd!$A$2:$D$30,2),IF(AJ349="t",VLOOKUP(AM349,TimeAdd!$A$1:$D$176,2),IF(AJ349="l",VLOOKUP(AM349,SLimit!$A$1:$D$8,2),AN348)))))),AN348)</f>
        <v>49</v>
      </c>
      <c r="AO349" s="53">
        <f>IF(AJ349&lt;&gt;"",IF(AJ349="o",VLOOKUP(AM349,OpenSect!$A$1:$D$11,3),IF(AJ349="u",VLOOKUP(AM349,UpHill!$A$1:$D$35,3),IF(AJ349="d",VLOOKUP(AM349,DownHill!$A$3:$D$29,3),IF(AJ349="f",VLOOKUP(AM349,FlatUnd!$A$2:$D$30,3),IF(AJ349="t",VLOOKUP(AM349,TimeAdd!$A$1:$D$18,3),IF(AJ349="l",VLOOKUP(AM349,SLimit!$A$1:$D$8,3),AO348)))))),AO348)</f>
        <v>57</v>
      </c>
      <c r="AP349" s="53">
        <f>IF(AJ349&lt;&gt;"",IF(AJ349="o",VLOOKUP(AM349,OpenSect!$A$1:$D$11,4),IF(AJ349="u",VLOOKUP(AM349,UpHill!$A$1:$D$35,4),IF(AJ349="d",VLOOKUP(AM349,DownHill!$A$3:$D$29,4),IF(AJ349="f",VLOOKUP(AM349,FlatUnd!$A$2:$D$30,4),IF(AJ349="t",VLOOKUP(AM349,TimeAdd!$A$1:$D$18,4),IF(AJ349="l",VLOOKUP(AM349,SLimit!$A$1:$D$8,4),AP348)))))),AP348)</f>
        <v>64</v>
      </c>
      <c r="AQ349" s="53" t="str">
        <f t="shared" si="610"/>
        <v>80</v>
      </c>
      <c r="AR349" s="54" t="str">
        <f t="shared" si="611"/>
        <v>18km Stone</v>
      </c>
      <c r="AS349" s="55"/>
      <c r="AT349" s="55"/>
      <c r="AU349" s="56">
        <f>IF(GroupStTimes!$A$8=0,MIN(CB349,CD349,CF349),MIN(BZ349,CB349,CD349,CF349))</f>
        <v>0.38734953703703706</v>
      </c>
      <c r="AV349" s="56">
        <f>IF(GroupStTimes!$A$8=0,MAX(CC349,CE349,CG349),MAX(CA349,CC349,CE349,CG349))</f>
        <v>0.43592592592592594</v>
      </c>
      <c r="AW349" s="57" t="str">
        <f t="shared" si="612"/>
        <v/>
      </c>
      <c r="AX349" s="58" t="str">
        <f t="shared" si="613"/>
        <v/>
      </c>
      <c r="AY349" s="58" t="str">
        <f t="shared" si="614"/>
        <v/>
      </c>
      <c r="AZ349" s="31">
        <f t="shared" si="615"/>
        <v>109.01</v>
      </c>
      <c r="BA349" s="59">
        <f t="shared" si="616"/>
        <v>0.38620370370370377</v>
      </c>
      <c r="BB349" s="59">
        <f t="shared" si="617"/>
        <v>0.39175925925925936</v>
      </c>
      <c r="BC349" s="59">
        <f t="shared" si="618"/>
        <v>0.38569444444444445</v>
      </c>
      <c r="BD349" s="59">
        <f t="shared" si="619"/>
        <v>0.43152777777777773</v>
      </c>
      <c r="BE349" s="59">
        <f t="shared" si="620"/>
        <v>0.42408564814814814</v>
      </c>
      <c r="BF349" s="59">
        <f t="shared" si="621"/>
        <v>0.43450231481481483</v>
      </c>
      <c r="BG349" s="59">
        <f t="shared" si="622"/>
        <v>0.43300925925925932</v>
      </c>
      <c r="BH349" s="59">
        <f t="shared" si="623"/>
        <v>0.43231481481481487</v>
      </c>
      <c r="BI349" s="31">
        <f t="shared" si="624"/>
        <v>1.9499999999999886</v>
      </c>
      <c r="BJ349" s="61">
        <f t="shared" ref="BJ349:BM349" si="677">IF($AJ348="t",IF(AM347=0,0,$BI349/AM347),IF(AM348=0,0,$BI349/AM348))</f>
        <v>4.642857142857116E-2</v>
      </c>
      <c r="BK349" s="61">
        <f t="shared" si="677"/>
        <v>3.9795918367346708E-2</v>
      </c>
      <c r="BL349" s="61">
        <f t="shared" si="677"/>
        <v>3.4210526315789275E-2</v>
      </c>
      <c r="BM349" s="61">
        <f t="shared" si="677"/>
        <v>3.0468749999999822E-2</v>
      </c>
      <c r="BN349" s="62">
        <f t="shared" si="626"/>
        <v>0</v>
      </c>
      <c r="BO349" s="62">
        <f t="shared" si="627"/>
        <v>2</v>
      </c>
      <c r="BP349" s="62">
        <f t="shared" si="628"/>
        <v>47</v>
      </c>
      <c r="BQ349" s="62">
        <f t="shared" si="629"/>
        <v>0</v>
      </c>
      <c r="BR349" s="62">
        <f t="shared" si="630"/>
        <v>2</v>
      </c>
      <c r="BS349" s="62">
        <f t="shared" si="631"/>
        <v>23</v>
      </c>
      <c r="BT349" s="62">
        <f t="shared" si="632"/>
        <v>0</v>
      </c>
      <c r="BU349" s="62">
        <f t="shared" si="633"/>
        <v>2</v>
      </c>
      <c r="BV349" s="62">
        <f t="shared" si="634"/>
        <v>3</v>
      </c>
      <c r="BW349" s="62">
        <f t="shared" si="635"/>
        <v>0</v>
      </c>
      <c r="BX349" s="62">
        <f t="shared" si="636"/>
        <v>1</v>
      </c>
      <c r="BY349" s="62">
        <f t="shared" si="637"/>
        <v>50</v>
      </c>
      <c r="BZ349" s="63">
        <f t="shared" si="638"/>
        <v>0.38813657407407415</v>
      </c>
      <c r="CA349" s="63">
        <f t="shared" si="639"/>
        <v>0.39369212962962974</v>
      </c>
      <c r="CB349" s="63">
        <f t="shared" si="640"/>
        <v>0.38734953703703706</v>
      </c>
      <c r="CC349" s="63">
        <f t="shared" si="641"/>
        <v>0.43318287037037034</v>
      </c>
      <c r="CD349" s="63">
        <f t="shared" si="642"/>
        <v>0.42550925925925925</v>
      </c>
      <c r="CE349" s="63">
        <f t="shared" si="643"/>
        <v>0.43592592592592594</v>
      </c>
      <c r="CF349" s="63">
        <f t="shared" si="644"/>
        <v>0.43428240740740748</v>
      </c>
      <c r="CG349" s="63">
        <f t="shared" si="645"/>
        <v>0.43358796296296304</v>
      </c>
      <c r="CH349" s="36"/>
      <c r="CI349" s="36"/>
      <c r="CJ349" s="36"/>
      <c r="CK349" s="36"/>
      <c r="CL349" s="60">
        <v>60</v>
      </c>
    </row>
    <row r="350" spans="1:90" ht="26.25" customHeight="1" x14ac:dyDescent="0.25">
      <c r="A350" s="37">
        <v>43</v>
      </c>
      <c r="B350" s="38"/>
      <c r="C350" s="39"/>
      <c r="D350" s="39"/>
      <c r="E350" s="39"/>
      <c r="F350" s="42"/>
      <c r="G350" s="66">
        <v>106.57</v>
      </c>
      <c r="H350" s="41">
        <f t="shared" si="585"/>
        <v>111</v>
      </c>
      <c r="I350" s="42">
        <v>110.91999999999999</v>
      </c>
      <c r="J350" s="43">
        <f t="shared" si="582"/>
        <v>-9.0155066714744253E-4</v>
      </c>
      <c r="K350" s="44">
        <f t="shared" si="583"/>
        <v>-9.9999999999994316E-2</v>
      </c>
      <c r="L350" s="45" t="s">
        <v>95</v>
      </c>
      <c r="M350" s="126" t="s">
        <v>1231</v>
      </c>
      <c r="N350" s="46">
        <f t="shared" si="601"/>
        <v>111.01999999999998</v>
      </c>
      <c r="O350" s="46">
        <f t="shared" si="672"/>
        <v>-0.03</v>
      </c>
      <c r="P350" s="42">
        <v>111.07</v>
      </c>
      <c r="Q350" s="46">
        <f t="shared" si="673"/>
        <v>4.3499999999999996</v>
      </c>
      <c r="R350" s="39">
        <v>106.64</v>
      </c>
      <c r="S350" s="46">
        <f t="shared" si="674"/>
        <v>4.1499999999999995</v>
      </c>
      <c r="T350" s="40">
        <v>106.88</v>
      </c>
      <c r="U350" s="47" t="str">
        <f t="shared" si="571"/>
        <v/>
      </c>
      <c r="V350" s="47" t="str">
        <f t="shared" si="572"/>
        <v/>
      </c>
      <c r="W350" s="48"/>
      <c r="X350" s="48"/>
      <c r="Y350" s="48"/>
      <c r="Z350" s="48"/>
      <c r="AA350" s="48"/>
      <c r="AB350" s="48"/>
      <c r="AC350" s="49"/>
      <c r="AD350" s="49"/>
      <c r="AE350" s="51">
        <f t="shared" si="603"/>
        <v>43</v>
      </c>
      <c r="AF350" s="51" t="str">
        <f t="shared" si="604"/>
        <v/>
      </c>
      <c r="AG350" s="51" t="str">
        <f t="shared" si="605"/>
        <v/>
      </c>
      <c r="AH350" s="51" t="str">
        <f t="shared" si="606"/>
        <v/>
      </c>
      <c r="AI350" s="52">
        <f t="shared" si="607"/>
        <v>111</v>
      </c>
      <c r="AJ350" s="68"/>
      <c r="AK350" s="53"/>
      <c r="AL350" s="52"/>
      <c r="AM350" s="53">
        <f t="shared" si="609"/>
        <v>42</v>
      </c>
      <c r="AN350" s="53">
        <f>IF(AJ350&lt;&gt;"",IF(AJ350="o",VLOOKUP(AM350,OpenSect!$A$1:$D$11,2),IF(AJ350="u",VLOOKUP(AM350,UpHill!$A$1:$D$35,2),IF(AJ350="d",VLOOKUP(AM350,DownHill!$A$3:$D$29,2),IF(AJ350="f",VLOOKUP(AM350,FlatUnd!$A$2:$D$30,2),IF(AJ350="t",VLOOKUP(AM350,TimeAdd!$A$1:$D$176,2),IF(AJ350="l",VLOOKUP(AM350,SLimit!$A$1:$D$8,2),AN349)))))),AN349)</f>
        <v>49</v>
      </c>
      <c r="AO350" s="53">
        <f>IF(AJ350&lt;&gt;"",IF(AJ350="o",VLOOKUP(AM350,OpenSect!$A$1:$D$11,3),IF(AJ350="u",VLOOKUP(AM350,UpHill!$A$1:$D$35,3),IF(AJ350="d",VLOOKUP(AM350,DownHill!$A$3:$D$29,3),IF(AJ350="f",VLOOKUP(AM350,FlatUnd!$A$2:$D$30,3),IF(AJ350="t",VLOOKUP(AM350,TimeAdd!$A$1:$D$18,3),IF(AJ350="l",VLOOKUP(AM350,SLimit!$A$1:$D$8,3),AO349)))))),AO349)</f>
        <v>57</v>
      </c>
      <c r="AP350" s="53">
        <f>IF(AJ350&lt;&gt;"",IF(AJ350="o",VLOOKUP(AM350,OpenSect!$A$1:$D$11,4),IF(AJ350="u",VLOOKUP(AM350,UpHill!$A$1:$D$35,4),IF(AJ350="d",VLOOKUP(AM350,DownHill!$A$3:$D$29,4),IF(AJ350="f",VLOOKUP(AM350,FlatUnd!$A$2:$D$30,4),IF(AJ350="t",VLOOKUP(AM350,TimeAdd!$A$1:$D$18,4),IF(AJ350="l",VLOOKUP(AM350,SLimit!$A$1:$D$8,4),AP349)))))),AP349)</f>
        <v>64</v>
      </c>
      <c r="AQ350" s="53" t="str">
        <f t="shared" si="610"/>
        <v>80</v>
      </c>
      <c r="AR350" s="54" t="str">
        <f t="shared" si="611"/>
        <v>Warning - Side road junction {Left}</v>
      </c>
      <c r="AS350" s="55"/>
      <c r="AT350" s="55"/>
      <c r="AU350" s="56">
        <f>IF(GroupStTimes!$A$8=0,MIN(CB350,CD350,CF350),MIN(BZ350,CB350,CD350,CF350))</f>
        <v>0.38738425925925929</v>
      </c>
      <c r="AV350" s="56">
        <f>IF(GroupStTimes!$A$8=0,MAX(CC350,CE350,CG350),MAX(CA350,CC350,CE350,CG350))</f>
        <v>0.43596064814814817</v>
      </c>
      <c r="AW350" s="57" t="str">
        <f t="shared" si="612"/>
        <v/>
      </c>
      <c r="AX350" s="58" t="str">
        <f t="shared" si="613"/>
        <v/>
      </c>
      <c r="AY350" s="58" t="str">
        <f t="shared" si="614"/>
        <v/>
      </c>
      <c r="AZ350" s="31">
        <f t="shared" si="615"/>
        <v>109.01</v>
      </c>
      <c r="BA350" s="59">
        <f t="shared" si="616"/>
        <v>0.38620370370370377</v>
      </c>
      <c r="BB350" s="59">
        <f t="shared" si="617"/>
        <v>0.39175925925925936</v>
      </c>
      <c r="BC350" s="59">
        <f t="shared" si="618"/>
        <v>0.38569444444444445</v>
      </c>
      <c r="BD350" s="59">
        <f t="shared" si="619"/>
        <v>0.43152777777777773</v>
      </c>
      <c r="BE350" s="59">
        <f t="shared" si="620"/>
        <v>0.42408564814814814</v>
      </c>
      <c r="BF350" s="59">
        <f t="shared" si="621"/>
        <v>0.43450231481481483</v>
      </c>
      <c r="BG350" s="59">
        <f t="shared" si="622"/>
        <v>0.43300925925925932</v>
      </c>
      <c r="BH350" s="59">
        <f t="shared" si="623"/>
        <v>0.43231481481481487</v>
      </c>
      <c r="BI350" s="31">
        <f t="shared" si="624"/>
        <v>1.9899999999999949</v>
      </c>
      <c r="BJ350" s="61">
        <f t="shared" ref="BJ350:BM350" si="678">IF($AJ349="t",IF(AM348=0,0,$BI350/AM348),IF(AM349=0,0,$BI350/AM349))</f>
        <v>4.738095238095226E-2</v>
      </c>
      <c r="BK350" s="61">
        <f t="shared" si="678"/>
        <v>4.0612244897959081E-2</v>
      </c>
      <c r="BL350" s="61">
        <f t="shared" si="678"/>
        <v>3.4912280701754297E-2</v>
      </c>
      <c r="BM350" s="61">
        <f t="shared" si="678"/>
        <v>3.109374999999992E-2</v>
      </c>
      <c r="BN350" s="62">
        <f t="shared" si="626"/>
        <v>0</v>
      </c>
      <c r="BO350" s="62">
        <f t="shared" si="627"/>
        <v>2</v>
      </c>
      <c r="BP350" s="62">
        <f t="shared" si="628"/>
        <v>51</v>
      </c>
      <c r="BQ350" s="62">
        <f t="shared" si="629"/>
        <v>0</v>
      </c>
      <c r="BR350" s="62">
        <f t="shared" si="630"/>
        <v>2</v>
      </c>
      <c r="BS350" s="62">
        <f t="shared" si="631"/>
        <v>26</v>
      </c>
      <c r="BT350" s="62">
        <f t="shared" si="632"/>
        <v>0</v>
      </c>
      <c r="BU350" s="62">
        <f t="shared" si="633"/>
        <v>2</v>
      </c>
      <c r="BV350" s="62">
        <f t="shared" si="634"/>
        <v>6</v>
      </c>
      <c r="BW350" s="62">
        <f t="shared" si="635"/>
        <v>0</v>
      </c>
      <c r="BX350" s="62">
        <f t="shared" si="636"/>
        <v>1</v>
      </c>
      <c r="BY350" s="62">
        <f t="shared" si="637"/>
        <v>52</v>
      </c>
      <c r="BZ350" s="63">
        <f t="shared" si="638"/>
        <v>0.38818287037037041</v>
      </c>
      <c r="CA350" s="63">
        <f t="shared" si="639"/>
        <v>0.39373842592592601</v>
      </c>
      <c r="CB350" s="63">
        <f t="shared" si="640"/>
        <v>0.38738425925925929</v>
      </c>
      <c r="CC350" s="63">
        <f t="shared" si="641"/>
        <v>0.43321759259259257</v>
      </c>
      <c r="CD350" s="63">
        <f t="shared" si="642"/>
        <v>0.42554398148148148</v>
      </c>
      <c r="CE350" s="63">
        <f t="shared" si="643"/>
        <v>0.43596064814814817</v>
      </c>
      <c r="CF350" s="63">
        <f t="shared" si="644"/>
        <v>0.43430555555555561</v>
      </c>
      <c r="CG350" s="63">
        <f t="shared" si="645"/>
        <v>0.43361111111111117</v>
      </c>
      <c r="CH350" s="36"/>
      <c r="CI350" s="36"/>
      <c r="CJ350" s="36"/>
      <c r="CK350" s="36"/>
      <c r="CL350" s="60">
        <v>60</v>
      </c>
    </row>
    <row r="351" spans="1:90" ht="26.25" customHeight="1" x14ac:dyDescent="0.25">
      <c r="A351" s="37">
        <v>43</v>
      </c>
      <c r="B351" s="38" t="s">
        <v>256</v>
      </c>
      <c r="C351" s="39"/>
      <c r="D351" s="39"/>
      <c r="E351" s="39"/>
      <c r="F351" s="42"/>
      <c r="G351" s="40">
        <v>106.74</v>
      </c>
      <c r="H351" s="41">
        <f t="shared" si="585"/>
        <v>111.17</v>
      </c>
      <c r="I351" s="42">
        <v>111.08999999999999</v>
      </c>
      <c r="J351" s="43">
        <f t="shared" si="582"/>
        <v>-9.0017103249637903E-4</v>
      </c>
      <c r="K351" s="44">
        <f t="shared" si="583"/>
        <v>-0.10000000000002274</v>
      </c>
      <c r="L351" s="45" t="s">
        <v>257</v>
      </c>
      <c r="M351" s="126" t="s">
        <v>1231</v>
      </c>
      <c r="N351" s="46">
        <f t="shared" si="601"/>
        <v>111.19000000000001</v>
      </c>
      <c r="O351" s="46">
        <f t="shared" si="672"/>
        <v>-0.03</v>
      </c>
      <c r="P351" s="42">
        <v>111.24</v>
      </c>
      <c r="Q351" s="46">
        <f t="shared" si="673"/>
        <v>4.3499999999999996</v>
      </c>
      <c r="R351" s="39">
        <v>106.81</v>
      </c>
      <c r="S351" s="46">
        <f t="shared" si="674"/>
        <v>4.1499999999999995</v>
      </c>
      <c r="T351" s="40">
        <v>107.05000000000001</v>
      </c>
      <c r="U351" s="47" t="str">
        <f t="shared" si="571"/>
        <v/>
      </c>
      <c r="V351" s="47" t="str">
        <f t="shared" si="572"/>
        <v/>
      </c>
      <c r="W351" s="48"/>
      <c r="X351" s="48"/>
      <c r="Y351" s="48"/>
      <c r="Z351" s="48"/>
      <c r="AA351" s="48"/>
      <c r="AB351" s="48"/>
      <c r="AC351" s="49"/>
      <c r="AD351" s="49"/>
      <c r="AE351" s="51">
        <f t="shared" si="603"/>
        <v>43</v>
      </c>
      <c r="AF351" s="51" t="str">
        <f t="shared" si="604"/>
        <v>U ½</v>
      </c>
      <c r="AG351" s="51" t="str">
        <f t="shared" si="605"/>
        <v/>
      </c>
      <c r="AH351" s="51" t="str">
        <f t="shared" si="606"/>
        <v/>
      </c>
      <c r="AI351" s="52">
        <f t="shared" si="607"/>
        <v>111.17</v>
      </c>
      <c r="AJ351" s="68"/>
      <c r="AK351" s="53"/>
      <c r="AL351" s="52"/>
      <c r="AM351" s="53">
        <f t="shared" si="609"/>
        <v>42</v>
      </c>
      <c r="AN351" s="53">
        <f>IF(AJ351&lt;&gt;"",IF(AJ351="o",VLOOKUP(AM351,OpenSect!$A$1:$D$11,2),IF(AJ351="u",VLOOKUP(AM351,UpHill!$A$1:$D$35,2),IF(AJ351="d",VLOOKUP(AM351,DownHill!$A$3:$D$29,2),IF(AJ351="f",VLOOKUP(AM351,FlatUnd!$A$2:$D$30,2),IF(AJ351="t",VLOOKUP(AM351,TimeAdd!$A$1:$D$176,2),IF(AJ351="l",VLOOKUP(AM351,SLimit!$A$1:$D$8,2),AN350)))))),AN350)</f>
        <v>49</v>
      </c>
      <c r="AO351" s="53">
        <f>IF(AJ351&lt;&gt;"",IF(AJ351="o",VLOOKUP(AM351,OpenSect!$A$1:$D$11,3),IF(AJ351="u",VLOOKUP(AM351,UpHill!$A$1:$D$35,3),IF(AJ351="d",VLOOKUP(AM351,DownHill!$A$3:$D$29,3),IF(AJ351="f",VLOOKUP(AM351,FlatUnd!$A$2:$D$30,3),IF(AJ351="t",VLOOKUP(AM351,TimeAdd!$A$1:$D$18,3),IF(AJ351="l",VLOOKUP(AM351,SLimit!$A$1:$D$8,3),AO350)))))),AO350)</f>
        <v>57</v>
      </c>
      <c r="AP351" s="53">
        <f>IF(AJ351&lt;&gt;"",IF(AJ351="o",VLOOKUP(AM351,OpenSect!$A$1:$D$11,4),IF(AJ351="u",VLOOKUP(AM351,UpHill!$A$1:$D$35,4),IF(AJ351="d",VLOOKUP(AM351,DownHill!$A$3:$D$29,4),IF(AJ351="f",VLOOKUP(AM351,FlatUnd!$A$2:$D$30,4),IF(AJ351="t",VLOOKUP(AM351,TimeAdd!$A$1:$D$18,4),IF(AJ351="l",VLOOKUP(AM351,SLimit!$A$1:$D$8,4),AP350)))))),AP350)</f>
        <v>64</v>
      </c>
      <c r="AQ351" s="53" t="str">
        <f t="shared" si="610"/>
        <v>80</v>
      </c>
      <c r="AR351" s="54" t="str">
        <f t="shared" si="611"/>
        <v>D2346.{ Bumpy}</v>
      </c>
      <c r="AS351" s="55"/>
      <c r="AT351" s="55"/>
      <c r="AU351" s="56">
        <f>IF(GroupStTimes!$A$8=0,MIN(CB351,CD351,CF351),MIN(BZ351,CB351,CD351,CF351))</f>
        <v>0.38753472222222224</v>
      </c>
      <c r="AV351" s="56">
        <f>IF(GroupStTimes!$A$8=0,MAX(CC351,CE351,CG351),MAX(CA351,CC351,CE351,CG351))</f>
        <v>0.43607638888888889</v>
      </c>
      <c r="AW351" s="57" t="str">
        <f t="shared" si="612"/>
        <v/>
      </c>
      <c r="AX351" s="58" t="str">
        <f t="shared" si="613"/>
        <v/>
      </c>
      <c r="AY351" s="58" t="str">
        <f t="shared" si="614"/>
        <v/>
      </c>
      <c r="AZ351" s="31">
        <f t="shared" si="615"/>
        <v>109.01</v>
      </c>
      <c r="BA351" s="59">
        <f t="shared" si="616"/>
        <v>0.38620370370370377</v>
      </c>
      <c r="BB351" s="59">
        <f t="shared" si="617"/>
        <v>0.39175925925925936</v>
      </c>
      <c r="BC351" s="59">
        <f t="shared" si="618"/>
        <v>0.38569444444444445</v>
      </c>
      <c r="BD351" s="59">
        <f t="shared" si="619"/>
        <v>0.43152777777777773</v>
      </c>
      <c r="BE351" s="59">
        <f t="shared" si="620"/>
        <v>0.42408564814814814</v>
      </c>
      <c r="BF351" s="59">
        <f t="shared" si="621"/>
        <v>0.43450231481481483</v>
      </c>
      <c r="BG351" s="59">
        <f t="shared" si="622"/>
        <v>0.43300925925925932</v>
      </c>
      <c r="BH351" s="59">
        <f t="shared" si="623"/>
        <v>0.43231481481481487</v>
      </c>
      <c r="BI351" s="31">
        <f t="shared" si="624"/>
        <v>2.1599999999999966</v>
      </c>
      <c r="BJ351" s="61">
        <f t="shared" ref="BJ351:BM351" si="679">IF($AJ350="t",IF(AM349=0,0,$BI351/AM349),IF(AM350=0,0,$BI351/AM350))</f>
        <v>5.1428571428571344E-2</v>
      </c>
      <c r="BK351" s="61">
        <f t="shared" si="679"/>
        <v>4.4081632653061156E-2</v>
      </c>
      <c r="BL351" s="61">
        <f t="shared" si="679"/>
        <v>3.7894736842105203E-2</v>
      </c>
      <c r="BM351" s="61">
        <f t="shared" si="679"/>
        <v>3.3749999999999947E-2</v>
      </c>
      <c r="BN351" s="62">
        <f t="shared" si="626"/>
        <v>0</v>
      </c>
      <c r="BO351" s="62">
        <f t="shared" si="627"/>
        <v>3</v>
      </c>
      <c r="BP351" s="62">
        <f t="shared" si="628"/>
        <v>5</v>
      </c>
      <c r="BQ351" s="62">
        <f t="shared" si="629"/>
        <v>0</v>
      </c>
      <c r="BR351" s="62">
        <f t="shared" si="630"/>
        <v>2</v>
      </c>
      <c r="BS351" s="62">
        <f t="shared" si="631"/>
        <v>39</v>
      </c>
      <c r="BT351" s="62">
        <f t="shared" si="632"/>
        <v>0</v>
      </c>
      <c r="BU351" s="62">
        <f t="shared" si="633"/>
        <v>2</v>
      </c>
      <c r="BV351" s="62">
        <f t="shared" si="634"/>
        <v>16</v>
      </c>
      <c r="BW351" s="62">
        <f t="shared" si="635"/>
        <v>0</v>
      </c>
      <c r="BX351" s="62">
        <f t="shared" si="636"/>
        <v>2</v>
      </c>
      <c r="BY351" s="62">
        <f t="shared" si="637"/>
        <v>1</v>
      </c>
      <c r="BZ351" s="63">
        <f t="shared" si="638"/>
        <v>0.38834490740740746</v>
      </c>
      <c r="CA351" s="63">
        <f t="shared" si="639"/>
        <v>0.39390046296296305</v>
      </c>
      <c r="CB351" s="63">
        <f t="shared" si="640"/>
        <v>0.38753472222222224</v>
      </c>
      <c r="CC351" s="63">
        <f t="shared" si="641"/>
        <v>0.43336805555555552</v>
      </c>
      <c r="CD351" s="63">
        <f t="shared" si="642"/>
        <v>0.4256597222222222</v>
      </c>
      <c r="CE351" s="63">
        <f t="shared" si="643"/>
        <v>0.43607638888888889</v>
      </c>
      <c r="CF351" s="63">
        <f t="shared" si="644"/>
        <v>0.43440972222222229</v>
      </c>
      <c r="CG351" s="63">
        <f t="shared" si="645"/>
        <v>0.43371527777777785</v>
      </c>
      <c r="CH351" s="36"/>
      <c r="CI351" s="36"/>
      <c r="CJ351" s="36"/>
      <c r="CK351" s="36"/>
      <c r="CL351" s="60">
        <v>60</v>
      </c>
    </row>
    <row r="352" spans="1:90" ht="26.25" customHeight="1" x14ac:dyDescent="0.25">
      <c r="A352" s="37">
        <v>43</v>
      </c>
      <c r="B352" s="38"/>
      <c r="C352" s="39"/>
      <c r="D352" s="39"/>
      <c r="E352" s="39"/>
      <c r="F352" s="42"/>
      <c r="G352" s="66">
        <v>107.53999999999999</v>
      </c>
      <c r="H352" s="41">
        <f t="shared" si="585"/>
        <v>111.96</v>
      </c>
      <c r="I352" s="42">
        <v>111.88999999999999</v>
      </c>
      <c r="J352" s="43">
        <f t="shared" si="582"/>
        <v>-8.6394375428258327E-4</v>
      </c>
      <c r="K352" s="44">
        <f t="shared" si="583"/>
        <v>-9.6666666666678225E-2</v>
      </c>
      <c r="L352" s="45" t="s">
        <v>258</v>
      </c>
      <c r="M352" s="126" t="s">
        <v>1231</v>
      </c>
      <c r="N352" s="46">
        <f t="shared" si="601"/>
        <v>111.98666666666666</v>
      </c>
      <c r="O352" s="46">
        <f t="shared" si="672"/>
        <v>-0.03</v>
      </c>
      <c r="P352" s="42">
        <v>112.03999999999999</v>
      </c>
      <c r="Q352" s="46">
        <f t="shared" si="673"/>
        <v>4.3499999999999996</v>
      </c>
      <c r="R352" s="39">
        <v>107.61</v>
      </c>
      <c r="S352" s="46">
        <f t="shared" si="674"/>
        <v>4.1499999999999995</v>
      </c>
      <c r="T352" s="40">
        <v>107.84</v>
      </c>
      <c r="U352" s="47" t="str">
        <f t="shared" si="571"/>
        <v/>
      </c>
      <c r="V352" s="47" t="str">
        <f t="shared" si="572"/>
        <v/>
      </c>
      <c r="W352" s="48"/>
      <c r="X352" s="48"/>
      <c r="Y352" s="48"/>
      <c r="Z352" s="48"/>
      <c r="AA352" s="48"/>
      <c r="AB352" s="48"/>
      <c r="AC352" s="49"/>
      <c r="AD352" s="49"/>
      <c r="AE352" s="51">
        <f t="shared" si="603"/>
        <v>43</v>
      </c>
      <c r="AF352" s="51" t="str">
        <f t="shared" si="604"/>
        <v/>
      </c>
      <c r="AG352" s="51" t="str">
        <f t="shared" si="605"/>
        <v/>
      </c>
      <c r="AH352" s="51" t="str">
        <f t="shared" si="606"/>
        <v/>
      </c>
      <c r="AI352" s="52">
        <f t="shared" si="607"/>
        <v>111.96</v>
      </c>
      <c r="AJ352" s="68"/>
      <c r="AK352" s="53"/>
      <c r="AL352" s="52"/>
      <c r="AM352" s="53">
        <f t="shared" si="609"/>
        <v>42</v>
      </c>
      <c r="AN352" s="53">
        <f>IF(AJ352&lt;&gt;"",IF(AJ352="o",VLOOKUP(AM352,OpenSect!$A$1:$D$11,2),IF(AJ352="u",VLOOKUP(AM352,UpHill!$A$1:$D$35,2),IF(AJ352="d",VLOOKUP(AM352,DownHill!$A$3:$D$29,2),IF(AJ352="f",VLOOKUP(AM352,FlatUnd!$A$2:$D$30,2),IF(AJ352="t",VLOOKUP(AM352,TimeAdd!$A$1:$D$176,2),IF(AJ352="l",VLOOKUP(AM352,SLimit!$A$1:$D$8,2),AN351)))))),AN351)</f>
        <v>49</v>
      </c>
      <c r="AO352" s="53">
        <f>IF(AJ352&lt;&gt;"",IF(AJ352="o",VLOOKUP(AM352,OpenSect!$A$1:$D$11,3),IF(AJ352="u",VLOOKUP(AM352,UpHill!$A$1:$D$35,3),IF(AJ352="d",VLOOKUP(AM352,DownHill!$A$3:$D$29,3),IF(AJ352="f",VLOOKUP(AM352,FlatUnd!$A$2:$D$30,3),IF(AJ352="t",VLOOKUP(AM352,TimeAdd!$A$1:$D$18,3),IF(AJ352="l",VLOOKUP(AM352,SLimit!$A$1:$D$8,3),AO351)))))),AO351)</f>
        <v>57</v>
      </c>
      <c r="AP352" s="53">
        <f>IF(AJ352&lt;&gt;"",IF(AJ352="o",VLOOKUP(AM352,OpenSect!$A$1:$D$11,4),IF(AJ352="u",VLOOKUP(AM352,UpHill!$A$1:$D$35,4),IF(AJ352="d",VLOOKUP(AM352,DownHill!$A$3:$D$29,4),IF(AJ352="f",VLOOKUP(AM352,FlatUnd!$A$2:$D$30,4),IF(AJ352="t",VLOOKUP(AM352,TimeAdd!$A$1:$D$18,4),IF(AJ352="l",VLOOKUP(AM352,SLimit!$A$1:$D$8,4),AP351)))))),AP351)</f>
        <v>64</v>
      </c>
      <c r="AQ352" s="53" t="str">
        <f t="shared" si="610"/>
        <v>80</v>
      </c>
      <c r="AR352" s="54" t="str">
        <f t="shared" si="611"/>
        <v>19km Stone</v>
      </c>
      <c r="AS352" s="55"/>
      <c r="AT352" s="55"/>
      <c r="AU352" s="56">
        <f>IF(GroupStTimes!$A$8=0,MIN(CB352,CD352,CF352),MIN(BZ352,CB352,CD352,CF352))</f>
        <v>0.38820601851851855</v>
      </c>
      <c r="AV352" s="56">
        <f>IF(GroupStTimes!$A$8=0,MAX(CC352,CE352,CG352),MAX(CA352,CC352,CE352,CG352))</f>
        <v>0.43665509259259261</v>
      </c>
      <c r="AW352" s="57" t="str">
        <f t="shared" si="612"/>
        <v/>
      </c>
      <c r="AX352" s="58" t="str">
        <f t="shared" si="613"/>
        <v/>
      </c>
      <c r="AY352" s="58" t="str">
        <f t="shared" si="614"/>
        <v/>
      </c>
      <c r="AZ352" s="31">
        <f t="shared" si="615"/>
        <v>109.01</v>
      </c>
      <c r="BA352" s="59">
        <f t="shared" si="616"/>
        <v>0.38620370370370377</v>
      </c>
      <c r="BB352" s="59">
        <f t="shared" si="617"/>
        <v>0.39175925925925936</v>
      </c>
      <c r="BC352" s="59">
        <f t="shared" si="618"/>
        <v>0.38569444444444445</v>
      </c>
      <c r="BD352" s="59">
        <f t="shared" si="619"/>
        <v>0.43152777777777773</v>
      </c>
      <c r="BE352" s="59">
        <f t="shared" si="620"/>
        <v>0.42408564814814814</v>
      </c>
      <c r="BF352" s="59">
        <f t="shared" si="621"/>
        <v>0.43450231481481483</v>
      </c>
      <c r="BG352" s="59">
        <f t="shared" si="622"/>
        <v>0.43300925925925932</v>
      </c>
      <c r="BH352" s="59">
        <f t="shared" si="623"/>
        <v>0.43231481481481487</v>
      </c>
      <c r="BI352" s="31">
        <f t="shared" si="624"/>
        <v>2.9499999999999886</v>
      </c>
      <c r="BJ352" s="61">
        <f t="shared" ref="BJ352:BM352" si="680">IF($AJ351="t",IF(AM350=0,0,$BI352/AM350),IF(AM351=0,0,$BI352/AM351))</f>
        <v>7.0238095238094961E-2</v>
      </c>
      <c r="BK352" s="61">
        <f t="shared" si="680"/>
        <v>6.0204081632652832E-2</v>
      </c>
      <c r="BL352" s="61">
        <f t="shared" si="680"/>
        <v>5.1754385964912081E-2</v>
      </c>
      <c r="BM352" s="61">
        <f t="shared" si="680"/>
        <v>4.6093749999999822E-2</v>
      </c>
      <c r="BN352" s="62">
        <f t="shared" si="626"/>
        <v>0</v>
      </c>
      <c r="BO352" s="62">
        <f t="shared" si="627"/>
        <v>4</v>
      </c>
      <c r="BP352" s="62">
        <f t="shared" si="628"/>
        <v>13</v>
      </c>
      <c r="BQ352" s="62">
        <f t="shared" si="629"/>
        <v>0</v>
      </c>
      <c r="BR352" s="62">
        <f t="shared" si="630"/>
        <v>3</v>
      </c>
      <c r="BS352" s="62">
        <f t="shared" si="631"/>
        <v>37</v>
      </c>
      <c r="BT352" s="62">
        <f t="shared" si="632"/>
        <v>0</v>
      </c>
      <c r="BU352" s="62">
        <f t="shared" si="633"/>
        <v>3</v>
      </c>
      <c r="BV352" s="62">
        <f t="shared" si="634"/>
        <v>6</v>
      </c>
      <c r="BW352" s="62">
        <f t="shared" si="635"/>
        <v>0</v>
      </c>
      <c r="BX352" s="62">
        <f t="shared" si="636"/>
        <v>2</v>
      </c>
      <c r="BY352" s="62">
        <f t="shared" si="637"/>
        <v>46</v>
      </c>
      <c r="BZ352" s="63">
        <f t="shared" si="638"/>
        <v>0.38913194444444449</v>
      </c>
      <c r="CA352" s="63">
        <f t="shared" si="639"/>
        <v>0.39468750000000008</v>
      </c>
      <c r="CB352" s="63">
        <f t="shared" si="640"/>
        <v>0.38820601851851855</v>
      </c>
      <c r="CC352" s="63">
        <f t="shared" si="641"/>
        <v>0.43403935185185183</v>
      </c>
      <c r="CD352" s="63">
        <f t="shared" si="642"/>
        <v>0.42623842592592592</v>
      </c>
      <c r="CE352" s="63">
        <f t="shared" si="643"/>
        <v>0.43665509259259261</v>
      </c>
      <c r="CF352" s="63">
        <f t="shared" si="644"/>
        <v>0.4349305555555556</v>
      </c>
      <c r="CG352" s="63">
        <f t="shared" si="645"/>
        <v>0.43423611111111116</v>
      </c>
      <c r="CH352" s="36"/>
      <c r="CI352" s="36"/>
      <c r="CJ352" s="36"/>
      <c r="CK352" s="36"/>
      <c r="CL352" s="60">
        <v>60</v>
      </c>
    </row>
    <row r="353" spans="1:90" ht="40.5" x14ac:dyDescent="0.25">
      <c r="B353" s="38"/>
      <c r="C353" s="69" t="s">
        <v>49</v>
      </c>
      <c r="D353" s="39">
        <v>42</v>
      </c>
      <c r="E353" s="39"/>
      <c r="F353" s="42"/>
      <c r="G353" s="40">
        <v>107.81</v>
      </c>
      <c r="H353" s="41">
        <f t="shared" ref="H353" si="681">ROUND(IF(G353="",N353,IF(P353="",I353,IF(R353="",(I353+(P353+O353))/2,IF(T353="",(I353+(P353+O353)+(R353+Q353))/3,(I353+(P353+O353)+(R353+Q353)+(T353+S353))/4)))),2)</f>
        <v>112.24</v>
      </c>
      <c r="I353" s="42">
        <v>112.17</v>
      </c>
      <c r="J353" s="43">
        <f t="shared" ref="J353" si="682">IF(N353="","",IF((I353-$I$4)=0,0,((I353-$I$4-(N353-$N$4))/(I353-$I$4))))</f>
        <v>-8.6178716828620857E-4</v>
      </c>
      <c r="K353" s="44">
        <f t="shared" ref="K353" si="683">(I353-$I$5)-(N353-$N$5)</f>
        <v>-9.6666666666664014E-2</v>
      </c>
      <c r="L353" s="70" t="s">
        <v>1234</v>
      </c>
      <c r="M353" s="126" t="s">
        <v>1231</v>
      </c>
      <c r="N353" s="46">
        <f t="shared" si="601"/>
        <v>112.26666666666667</v>
      </c>
      <c r="O353" s="46">
        <f t="shared" si="672"/>
        <v>-0.03</v>
      </c>
      <c r="P353" s="42">
        <v>112.32000000000001</v>
      </c>
      <c r="Q353" s="46">
        <f t="shared" si="673"/>
        <v>4.3499999999999996</v>
      </c>
      <c r="R353" s="39">
        <v>107.89</v>
      </c>
      <c r="S353" s="46">
        <f t="shared" si="674"/>
        <v>4.1499999999999995</v>
      </c>
      <c r="T353" s="40">
        <v>108.12</v>
      </c>
      <c r="U353" s="47">
        <f t="shared" si="571"/>
        <v>29.415769999999998</v>
      </c>
      <c r="V353" s="47">
        <f t="shared" si="572"/>
        <v>30.088979999999999</v>
      </c>
      <c r="W353" s="48">
        <v>29.415669999999999</v>
      </c>
      <c r="X353" s="48">
        <v>30.08896</v>
      </c>
      <c r="Y353" s="48">
        <v>29.41582</v>
      </c>
      <c r="Z353" s="48">
        <v>30.089009999999998</v>
      </c>
      <c r="AA353" s="48">
        <v>29.41583</v>
      </c>
      <c r="AB353" s="48">
        <v>30.088979999999999</v>
      </c>
      <c r="AC353" s="49"/>
      <c r="AD353" s="49"/>
      <c r="AE353" s="51" t="str">
        <f t="shared" si="603"/>
        <v/>
      </c>
      <c r="AF353" s="51" t="str">
        <f t="shared" si="604"/>
        <v/>
      </c>
      <c r="AG353" s="51" t="str">
        <f t="shared" si="605"/>
        <v>f</v>
      </c>
      <c r="AH353" s="51">
        <f t="shared" si="606"/>
        <v>42</v>
      </c>
      <c r="AI353" s="52">
        <f t="shared" si="607"/>
        <v>112.24</v>
      </c>
      <c r="AJ353" s="68" t="s">
        <v>49</v>
      </c>
      <c r="AK353" s="53"/>
      <c r="AL353" s="52"/>
      <c r="AM353" s="53">
        <f t="shared" si="609"/>
        <v>42</v>
      </c>
      <c r="AN353" s="53">
        <f>IF(AJ353&lt;&gt;"",IF(AJ353="o",VLOOKUP(AM353,OpenSect!$A$1:$D$11,2),IF(AJ353="u",VLOOKUP(AM353,UpHill!$A$1:$D$35,2),IF(AJ353="d",VLOOKUP(AM353,DownHill!$A$3:$D$29,2),IF(AJ353="f",VLOOKUP(AM353,FlatUnd!$A$2:$D$30,2),IF(AJ353="t",VLOOKUP(AM353,TimeAdd!$A$1:$D$176,2),IF(AJ353="l",VLOOKUP(AM353,SLimit!$A$1:$D$8,2),AN352)))))),AN352)</f>
        <v>49</v>
      </c>
      <c r="AO353" s="53">
        <f>IF(AJ353&lt;&gt;"",IF(AJ353="o",VLOOKUP(AM353,OpenSect!$A$1:$D$11,3),IF(AJ353="u",VLOOKUP(AM353,UpHill!$A$1:$D$35,3),IF(AJ353="d",VLOOKUP(AM353,DownHill!$A$3:$D$29,3),IF(AJ353="f",VLOOKUP(AM353,FlatUnd!$A$2:$D$30,3),IF(AJ353="t",VLOOKUP(AM353,TimeAdd!$A$1:$D$18,3),IF(AJ353="l",VLOOKUP(AM353,SLimit!$A$1:$D$8,3),AO352)))))),AO352)</f>
        <v>57</v>
      </c>
      <c r="AP353" s="53">
        <f>IF(AJ353&lt;&gt;"",IF(AJ353="o",VLOOKUP(AM353,OpenSect!$A$1:$D$11,4),IF(AJ353="u",VLOOKUP(AM353,UpHill!$A$1:$D$35,4),IF(AJ353="d",VLOOKUP(AM353,DownHill!$A$3:$D$29,4),IF(AJ353="f",VLOOKUP(AM353,FlatUnd!$A$2:$D$30,4),IF(AJ353="t",VLOOKUP(AM353,TimeAdd!$A$1:$D$18,4),IF(AJ353="l",VLOOKUP(AM353,SLimit!$A$1:$D$8,4),AP352)))))),AP352)</f>
        <v>64</v>
      </c>
      <c r="AQ353" s="53" t="str">
        <f t="shared" si="610"/>
        <v>80</v>
      </c>
      <c r="AR353" s="54" t="str">
        <f t="shared" si="611"/>
        <v>Hum Lilly Lake House.  START of REGULARITY.{ SOR Board}</v>
      </c>
      <c r="AS353" s="55"/>
      <c r="AT353" s="55"/>
      <c r="AU353" s="56">
        <f>IF(GroupStTimes!$A$8=0,MIN(CB353,CD353,CF353),MIN(BZ353,CB353,CD353,CF353))</f>
        <v>0.38843749999999999</v>
      </c>
      <c r="AV353" s="56">
        <f>IF(GroupStTimes!$A$8=0,MAX(CC353,CE353,CG353),MAX(CA353,CC353,CE353,CG353))</f>
        <v>0.43686342592592592</v>
      </c>
      <c r="AW353" s="57" t="str">
        <f t="shared" si="612"/>
        <v>29.41577  30.08898</v>
      </c>
      <c r="AX353" s="58" t="str">
        <f t="shared" si="613"/>
        <v/>
      </c>
      <c r="AY353" s="58" t="str">
        <f t="shared" si="614"/>
        <v/>
      </c>
      <c r="AZ353" s="31">
        <f t="shared" si="615"/>
        <v>109.01</v>
      </c>
      <c r="BA353" s="59">
        <f t="shared" si="616"/>
        <v>0.38620370370370377</v>
      </c>
      <c r="BB353" s="59">
        <f t="shared" si="617"/>
        <v>0.39175925925925936</v>
      </c>
      <c r="BC353" s="59">
        <f t="shared" si="618"/>
        <v>0.38569444444444445</v>
      </c>
      <c r="BD353" s="59">
        <f t="shared" si="619"/>
        <v>0.43152777777777773</v>
      </c>
      <c r="BE353" s="59">
        <f t="shared" si="620"/>
        <v>0.42408564814814814</v>
      </c>
      <c r="BF353" s="59">
        <f t="shared" si="621"/>
        <v>0.43450231481481483</v>
      </c>
      <c r="BG353" s="59">
        <f t="shared" si="622"/>
        <v>0.43300925925925932</v>
      </c>
      <c r="BH353" s="59">
        <f t="shared" si="623"/>
        <v>0.43231481481481487</v>
      </c>
      <c r="BI353" s="31">
        <f t="shared" si="624"/>
        <v>3.2299999999999898</v>
      </c>
      <c r="BJ353" s="61">
        <f t="shared" ref="BJ353:BM353" si="684">IF($AJ352="t",IF(AM351=0,0,$BI353/AM351),IF(AM352=0,0,$BI353/AM352))</f>
        <v>7.6904761904761657E-2</v>
      </c>
      <c r="BK353" s="61">
        <f t="shared" si="684"/>
        <v>6.5918367346938567E-2</v>
      </c>
      <c r="BL353" s="61">
        <f t="shared" si="684"/>
        <v>5.666666666666649E-2</v>
      </c>
      <c r="BM353" s="61">
        <f t="shared" si="684"/>
        <v>5.046874999999984E-2</v>
      </c>
      <c r="BN353" s="62">
        <f t="shared" si="626"/>
        <v>0</v>
      </c>
      <c r="BO353" s="62">
        <f t="shared" si="627"/>
        <v>4</v>
      </c>
      <c r="BP353" s="62">
        <f t="shared" si="628"/>
        <v>37</v>
      </c>
      <c r="BQ353" s="62">
        <f t="shared" si="629"/>
        <v>0</v>
      </c>
      <c r="BR353" s="62">
        <f t="shared" si="630"/>
        <v>3</v>
      </c>
      <c r="BS353" s="62">
        <f t="shared" si="631"/>
        <v>57</v>
      </c>
      <c r="BT353" s="62">
        <f t="shared" si="632"/>
        <v>0</v>
      </c>
      <c r="BU353" s="62">
        <f t="shared" si="633"/>
        <v>3</v>
      </c>
      <c r="BV353" s="62">
        <f t="shared" si="634"/>
        <v>24</v>
      </c>
      <c r="BW353" s="62">
        <f t="shared" si="635"/>
        <v>0</v>
      </c>
      <c r="BX353" s="62">
        <f t="shared" si="636"/>
        <v>3</v>
      </c>
      <c r="BY353" s="62">
        <f t="shared" si="637"/>
        <v>2</v>
      </c>
      <c r="BZ353" s="63">
        <f t="shared" si="638"/>
        <v>0.38940972222222231</v>
      </c>
      <c r="CA353" s="63">
        <f t="shared" si="639"/>
        <v>0.3949652777777779</v>
      </c>
      <c r="CB353" s="63">
        <f t="shared" si="640"/>
        <v>0.38843749999999999</v>
      </c>
      <c r="CC353" s="63">
        <f t="shared" si="641"/>
        <v>0.43427083333333327</v>
      </c>
      <c r="CD353" s="63">
        <f t="shared" si="642"/>
        <v>0.42644675925925923</v>
      </c>
      <c r="CE353" s="63">
        <f t="shared" si="643"/>
        <v>0.43686342592592592</v>
      </c>
      <c r="CF353" s="63">
        <f t="shared" si="644"/>
        <v>0.43511574074074078</v>
      </c>
      <c r="CG353" s="63">
        <f t="shared" si="645"/>
        <v>0.43442129629629633</v>
      </c>
      <c r="CH353" s="36"/>
      <c r="CI353" s="36"/>
      <c r="CJ353" s="36"/>
      <c r="CK353" s="36"/>
      <c r="CL353" s="60">
        <v>60</v>
      </c>
    </row>
    <row r="354" spans="1:90" ht="60.75" x14ac:dyDescent="0.25">
      <c r="A354" s="37">
        <v>43</v>
      </c>
      <c r="B354" s="38"/>
      <c r="C354" s="39" t="s">
        <v>58</v>
      </c>
      <c r="D354" s="39"/>
      <c r="E354" s="39"/>
      <c r="F354" s="42"/>
      <c r="G354" s="40">
        <v>107.81</v>
      </c>
      <c r="H354" s="41">
        <f t="shared" si="585"/>
        <v>112.24</v>
      </c>
      <c r="I354" s="42">
        <v>112.17</v>
      </c>
      <c r="J354" s="43">
        <f t="shared" si="582"/>
        <v>-8.6178716828620857E-4</v>
      </c>
      <c r="K354" s="44">
        <f t="shared" si="583"/>
        <v>-9.6666666666664014E-2</v>
      </c>
      <c r="L354" s="45" t="s">
        <v>259</v>
      </c>
      <c r="M354" s="126" t="s">
        <v>1231</v>
      </c>
      <c r="N354" s="46">
        <f t="shared" si="601"/>
        <v>112.26666666666667</v>
      </c>
      <c r="O354" s="46">
        <f t="shared" si="672"/>
        <v>-0.03</v>
      </c>
      <c r="P354" s="42">
        <v>112.32000000000001</v>
      </c>
      <c r="Q354" s="46">
        <f t="shared" si="673"/>
        <v>4.3499999999999996</v>
      </c>
      <c r="R354" s="39">
        <v>107.89</v>
      </c>
      <c r="S354" s="46">
        <f t="shared" si="674"/>
        <v>4.1499999999999995</v>
      </c>
      <c r="T354" s="40">
        <v>108.12</v>
      </c>
      <c r="U354" s="47">
        <f t="shared" si="571"/>
        <v>29.415780000000002</v>
      </c>
      <c r="V354" s="47">
        <f t="shared" si="572"/>
        <v>30.088979999999999</v>
      </c>
      <c r="W354" s="48">
        <v>29.41581</v>
      </c>
      <c r="X354" s="48">
        <v>30.088979999999999</v>
      </c>
      <c r="Y354" s="48">
        <v>29.415669999999999</v>
      </c>
      <c r="Z354" s="48">
        <v>30.08896</v>
      </c>
      <c r="AA354" s="48">
        <v>29.41582</v>
      </c>
      <c r="AB354" s="48">
        <v>30.089009999999998</v>
      </c>
      <c r="AC354" s="48">
        <v>29.41583</v>
      </c>
      <c r="AD354" s="48">
        <v>30.088979999999999</v>
      </c>
      <c r="AE354" s="51">
        <f t="shared" si="603"/>
        <v>43</v>
      </c>
      <c r="AF354" s="51" t="str">
        <f t="shared" si="604"/>
        <v/>
      </c>
      <c r="AG354" s="51" t="str">
        <f t="shared" si="605"/>
        <v>m</v>
      </c>
      <c r="AH354" s="51" t="str">
        <f t="shared" si="606"/>
        <v/>
      </c>
      <c r="AI354" s="52">
        <f t="shared" si="607"/>
        <v>112.24</v>
      </c>
      <c r="AJ354" s="68"/>
      <c r="AK354" s="53"/>
      <c r="AL354" s="52"/>
      <c r="AM354" s="53">
        <f t="shared" si="609"/>
        <v>42</v>
      </c>
      <c r="AN354" s="53">
        <f>IF(AJ354&lt;&gt;"",IF(AJ354="o",VLOOKUP(AM354,OpenSect!$A$1:$D$11,2),IF(AJ354="u",VLOOKUP(AM354,UpHill!$A$1:$D$35,2),IF(AJ354="d",VLOOKUP(AM354,DownHill!$A$3:$D$29,2),IF(AJ354="f",VLOOKUP(AM354,FlatUnd!$A$2:$D$30,2),IF(AJ354="t",VLOOKUP(AM354,TimeAdd!$A$1:$D$176,2),IF(AJ354="l",VLOOKUP(AM354,SLimit!$A$1:$D$8,2),AN353)))))),AN353)</f>
        <v>49</v>
      </c>
      <c r="AO354" s="53">
        <f>IF(AJ354&lt;&gt;"",IF(AJ354="o",VLOOKUP(AM354,OpenSect!$A$1:$D$11,3),IF(AJ354="u",VLOOKUP(AM354,UpHill!$A$1:$D$35,3),IF(AJ354="d",VLOOKUP(AM354,DownHill!$A$3:$D$29,3),IF(AJ354="f",VLOOKUP(AM354,FlatUnd!$A$2:$D$30,3),IF(AJ354="t",VLOOKUP(AM354,TimeAdd!$A$1:$D$18,3),IF(AJ354="l",VLOOKUP(AM354,SLimit!$A$1:$D$8,3),AO353)))))),AO353)</f>
        <v>57</v>
      </c>
      <c r="AP354" s="53">
        <f>IF(AJ354&lt;&gt;"",IF(AJ354="o",VLOOKUP(AM354,OpenSect!$A$1:$D$11,4),IF(AJ354="u",VLOOKUP(AM354,UpHill!$A$1:$D$35,4),IF(AJ354="d",VLOOKUP(AM354,DownHill!$A$3:$D$29,4),IF(AJ354="f",VLOOKUP(AM354,FlatUnd!$A$2:$D$30,4),IF(AJ354="t",VLOOKUP(AM354,TimeAdd!$A$1:$D$18,4),IF(AJ354="l",VLOOKUP(AM354,SLimit!$A$1:$D$8,4),AP353)))))),AP353)</f>
        <v>64</v>
      </c>
      <c r="AQ354" s="53" t="str">
        <f t="shared" si="610"/>
        <v>80</v>
      </c>
      <c r="AR354" s="54" t="str">
        <f t="shared" si="611"/>
        <v>Control @ Yield sign for traffic coming from Hum Lilly Lake House.  Dot on pole &amp; center of road.</v>
      </c>
      <c r="AS354" s="55"/>
      <c r="AT354" s="55"/>
      <c r="AU354" s="56">
        <f>IF(GroupStTimes!$A$8=0,MIN(CB354,CD354,CF354),MIN(BZ354,CB354,CD354,CF354))</f>
        <v>0.38843749999999999</v>
      </c>
      <c r="AV354" s="56">
        <f>IF(GroupStTimes!$A$8=0,MAX(CC354,CE354,CG354),MAX(CA354,CC354,CE354,CG354))</f>
        <v>0.43686342592592592</v>
      </c>
      <c r="AW354" s="57" t="str">
        <f t="shared" si="612"/>
        <v>29.41578  30.08898</v>
      </c>
      <c r="AX354" s="58" t="str">
        <f t="shared" si="613"/>
        <v/>
      </c>
      <c r="AY354" s="58" t="str">
        <f t="shared" si="614"/>
        <v/>
      </c>
      <c r="AZ354" s="31">
        <f t="shared" si="615"/>
        <v>109.01</v>
      </c>
      <c r="BA354" s="59">
        <f t="shared" si="616"/>
        <v>0.38620370370370377</v>
      </c>
      <c r="BB354" s="59">
        <f t="shared" si="617"/>
        <v>0.39175925925925936</v>
      </c>
      <c r="BC354" s="59">
        <f t="shared" si="618"/>
        <v>0.38569444444444445</v>
      </c>
      <c r="BD354" s="59">
        <f t="shared" si="619"/>
        <v>0.43152777777777773</v>
      </c>
      <c r="BE354" s="59">
        <f t="shared" si="620"/>
        <v>0.42408564814814814</v>
      </c>
      <c r="BF354" s="59">
        <f t="shared" si="621"/>
        <v>0.43450231481481483</v>
      </c>
      <c r="BG354" s="59">
        <f t="shared" si="622"/>
        <v>0.43300925925925932</v>
      </c>
      <c r="BH354" s="59">
        <f t="shared" si="623"/>
        <v>0.43231481481481487</v>
      </c>
      <c r="BI354" s="31">
        <f t="shared" si="624"/>
        <v>3.2299999999999898</v>
      </c>
      <c r="BJ354" s="61">
        <f t="shared" ref="BJ354:BM354" si="685">IF($AJ353="t",IF(AM352=0,0,$BI354/AM352),IF(AM353=0,0,$BI354/AM353))</f>
        <v>7.6904761904761657E-2</v>
      </c>
      <c r="BK354" s="61">
        <f t="shared" si="685"/>
        <v>6.5918367346938567E-2</v>
      </c>
      <c r="BL354" s="61">
        <f t="shared" si="685"/>
        <v>5.666666666666649E-2</v>
      </c>
      <c r="BM354" s="61">
        <f t="shared" si="685"/>
        <v>5.046874999999984E-2</v>
      </c>
      <c r="BN354" s="62">
        <f t="shared" si="626"/>
        <v>0</v>
      </c>
      <c r="BO354" s="62">
        <f t="shared" si="627"/>
        <v>4</v>
      </c>
      <c r="BP354" s="62">
        <f t="shared" si="628"/>
        <v>37</v>
      </c>
      <c r="BQ354" s="62">
        <f t="shared" si="629"/>
        <v>0</v>
      </c>
      <c r="BR354" s="62">
        <f t="shared" si="630"/>
        <v>3</v>
      </c>
      <c r="BS354" s="62">
        <f t="shared" si="631"/>
        <v>57</v>
      </c>
      <c r="BT354" s="62">
        <f t="shared" si="632"/>
        <v>0</v>
      </c>
      <c r="BU354" s="62">
        <f t="shared" si="633"/>
        <v>3</v>
      </c>
      <c r="BV354" s="62">
        <f t="shared" si="634"/>
        <v>24</v>
      </c>
      <c r="BW354" s="62">
        <f t="shared" si="635"/>
        <v>0</v>
      </c>
      <c r="BX354" s="62">
        <f t="shared" si="636"/>
        <v>3</v>
      </c>
      <c r="BY354" s="62">
        <f t="shared" si="637"/>
        <v>2</v>
      </c>
      <c r="BZ354" s="63">
        <f t="shared" si="638"/>
        <v>0.38940972222222231</v>
      </c>
      <c r="CA354" s="63">
        <f t="shared" si="639"/>
        <v>0.3949652777777779</v>
      </c>
      <c r="CB354" s="63">
        <f t="shared" si="640"/>
        <v>0.38843749999999999</v>
      </c>
      <c r="CC354" s="63">
        <f t="shared" si="641"/>
        <v>0.43427083333333327</v>
      </c>
      <c r="CD354" s="63">
        <f t="shared" si="642"/>
        <v>0.42644675925925923</v>
      </c>
      <c r="CE354" s="63">
        <f t="shared" si="643"/>
        <v>0.43686342592592592</v>
      </c>
      <c r="CF354" s="63">
        <f t="shared" si="644"/>
        <v>0.43511574074074078</v>
      </c>
      <c r="CG354" s="63">
        <f t="shared" si="645"/>
        <v>0.43442129629629633</v>
      </c>
      <c r="CH354" s="36"/>
      <c r="CI354" s="36"/>
      <c r="CJ354" s="36"/>
      <c r="CK354" s="36"/>
      <c r="CL354" s="60">
        <v>60</v>
      </c>
    </row>
    <row r="355" spans="1:90" ht="26.25" customHeight="1" x14ac:dyDescent="0.25">
      <c r="A355" s="37">
        <v>43</v>
      </c>
      <c r="B355" s="38"/>
      <c r="C355" s="39"/>
      <c r="D355" s="39"/>
      <c r="E355" s="39"/>
      <c r="F355" s="42"/>
      <c r="G355" s="40">
        <v>108.53</v>
      </c>
      <c r="H355" s="41">
        <f t="shared" si="585"/>
        <v>112.96</v>
      </c>
      <c r="I355" s="42">
        <v>112.89</v>
      </c>
      <c r="J355" s="43">
        <f t="shared" si="582"/>
        <v>-8.562907845394988E-4</v>
      </c>
      <c r="K355" s="44">
        <f t="shared" si="583"/>
        <v>-9.6666666666664014E-2</v>
      </c>
      <c r="L355" s="45" t="s">
        <v>260</v>
      </c>
      <c r="M355" s="126" t="s">
        <v>1231</v>
      </c>
      <c r="N355" s="46">
        <f t="shared" si="601"/>
        <v>112.98666666666666</v>
      </c>
      <c r="O355" s="46">
        <f t="shared" si="672"/>
        <v>-0.03</v>
      </c>
      <c r="P355" s="42">
        <v>113.04</v>
      </c>
      <c r="Q355" s="46">
        <f t="shared" si="673"/>
        <v>4.3499999999999996</v>
      </c>
      <c r="R355" s="39">
        <v>108.6</v>
      </c>
      <c r="S355" s="46">
        <f t="shared" si="674"/>
        <v>4.1499999999999995</v>
      </c>
      <c r="T355" s="40">
        <v>108.85</v>
      </c>
      <c r="U355" s="47" t="str">
        <f t="shared" si="571"/>
        <v/>
      </c>
      <c r="V355" s="47" t="str">
        <f t="shared" si="572"/>
        <v/>
      </c>
      <c r="W355" s="48"/>
      <c r="X355" s="48"/>
      <c r="Y355" s="48"/>
      <c r="Z355" s="48"/>
      <c r="AA355" s="48"/>
      <c r="AB355" s="48"/>
      <c r="AC355" s="49"/>
      <c r="AD355" s="49"/>
      <c r="AE355" s="51">
        <f t="shared" si="603"/>
        <v>43</v>
      </c>
      <c r="AF355" s="51" t="str">
        <f t="shared" si="604"/>
        <v/>
      </c>
      <c r="AG355" s="51" t="str">
        <f t="shared" si="605"/>
        <v/>
      </c>
      <c r="AH355" s="51" t="str">
        <f t="shared" si="606"/>
        <v/>
      </c>
      <c r="AI355" s="52">
        <f t="shared" si="607"/>
        <v>112.96</v>
      </c>
      <c r="AJ355" s="68"/>
      <c r="AK355" s="53"/>
      <c r="AL355" s="52"/>
      <c r="AM355" s="53">
        <f t="shared" si="609"/>
        <v>42</v>
      </c>
      <c r="AN355" s="53">
        <f>IF(AJ355&lt;&gt;"",IF(AJ355="o",VLOOKUP(AM355,OpenSect!$A$1:$D$11,2),IF(AJ355="u",VLOOKUP(AM355,UpHill!$A$1:$D$35,2),IF(AJ355="d",VLOOKUP(AM355,DownHill!$A$3:$D$29,2),IF(AJ355="f",VLOOKUP(AM355,FlatUnd!$A$2:$D$30,2),IF(AJ355="t",VLOOKUP(AM355,TimeAdd!$A$1:$D$176,2),IF(AJ355="l",VLOOKUP(AM355,SLimit!$A$1:$D$8,2),AN354)))))),AN354)</f>
        <v>49</v>
      </c>
      <c r="AO355" s="53">
        <f>IF(AJ355&lt;&gt;"",IF(AJ355="o",VLOOKUP(AM355,OpenSect!$A$1:$D$11,3),IF(AJ355="u",VLOOKUP(AM355,UpHill!$A$1:$D$35,3),IF(AJ355="d",VLOOKUP(AM355,DownHill!$A$3:$D$29,3),IF(AJ355="f",VLOOKUP(AM355,FlatUnd!$A$2:$D$30,3),IF(AJ355="t",VLOOKUP(AM355,TimeAdd!$A$1:$D$18,3),IF(AJ355="l",VLOOKUP(AM355,SLimit!$A$1:$D$8,3),AO354)))))),AO354)</f>
        <v>57</v>
      </c>
      <c r="AP355" s="53">
        <f>IF(AJ355&lt;&gt;"",IF(AJ355="o",VLOOKUP(AM355,OpenSect!$A$1:$D$11,4),IF(AJ355="u",VLOOKUP(AM355,UpHill!$A$1:$D$35,4),IF(AJ355="d",VLOOKUP(AM355,DownHill!$A$3:$D$29,4),IF(AJ355="f",VLOOKUP(AM355,FlatUnd!$A$2:$D$30,4),IF(AJ355="t",VLOOKUP(AM355,TimeAdd!$A$1:$D$18,4),IF(AJ355="l",VLOOKUP(AM355,SLimit!$A$1:$D$8,4),AP354)))))),AP354)</f>
        <v>64</v>
      </c>
      <c r="AQ355" s="53" t="str">
        <f t="shared" si="610"/>
        <v>80</v>
      </c>
      <c r="AR355" s="54" t="str">
        <f t="shared" si="611"/>
        <v>20km Stone</v>
      </c>
      <c r="AS355" s="55"/>
      <c r="AT355" s="55"/>
      <c r="AU355" s="56">
        <f>IF(GroupStTimes!$A$8=0,MIN(CB355,CD355,CF355),MIN(BZ355,CB355,CD355,CF355))</f>
        <v>0.38905092592592594</v>
      </c>
      <c r="AV355" s="56">
        <f>IF(GroupStTimes!$A$8=0,MAX(CC355,CE355,CG355),MAX(CA355,CC355,CE355,CG355))</f>
        <v>0.43738425925925928</v>
      </c>
      <c r="AW355" s="57" t="str">
        <f t="shared" si="612"/>
        <v/>
      </c>
      <c r="AX355" s="58" t="str">
        <f t="shared" si="613"/>
        <v/>
      </c>
      <c r="AY355" s="58" t="str">
        <f t="shared" si="614"/>
        <v/>
      </c>
      <c r="AZ355" s="31">
        <f t="shared" si="615"/>
        <v>109.01</v>
      </c>
      <c r="BA355" s="59">
        <f t="shared" si="616"/>
        <v>0.38620370370370377</v>
      </c>
      <c r="BB355" s="59">
        <f t="shared" si="617"/>
        <v>0.39175925925925936</v>
      </c>
      <c r="BC355" s="59">
        <f t="shared" si="618"/>
        <v>0.38569444444444445</v>
      </c>
      <c r="BD355" s="59">
        <f t="shared" si="619"/>
        <v>0.43152777777777773</v>
      </c>
      <c r="BE355" s="59">
        <f t="shared" si="620"/>
        <v>0.42408564814814814</v>
      </c>
      <c r="BF355" s="59">
        <f t="shared" si="621"/>
        <v>0.43450231481481483</v>
      </c>
      <c r="BG355" s="59">
        <f t="shared" si="622"/>
        <v>0.43300925925925932</v>
      </c>
      <c r="BH355" s="59">
        <f t="shared" si="623"/>
        <v>0.43231481481481487</v>
      </c>
      <c r="BI355" s="31">
        <f t="shared" si="624"/>
        <v>3.9499999999999886</v>
      </c>
      <c r="BJ355" s="61">
        <f t="shared" ref="BJ355:BM355" si="686">IF($AJ354="t",IF(AM353=0,0,$BI355/AM353),IF(AM354=0,0,$BI355/AM354))</f>
        <v>9.4047619047618783E-2</v>
      </c>
      <c r="BK355" s="61">
        <f t="shared" si="686"/>
        <v>8.0612244897958957E-2</v>
      </c>
      <c r="BL355" s="61">
        <f t="shared" si="686"/>
        <v>6.9298245614034887E-2</v>
      </c>
      <c r="BM355" s="61">
        <f t="shared" si="686"/>
        <v>6.1718749999999822E-2</v>
      </c>
      <c r="BN355" s="62">
        <f t="shared" si="626"/>
        <v>0</v>
      </c>
      <c r="BO355" s="62">
        <f t="shared" si="627"/>
        <v>5</v>
      </c>
      <c r="BP355" s="62">
        <f t="shared" si="628"/>
        <v>39</v>
      </c>
      <c r="BQ355" s="62">
        <f t="shared" si="629"/>
        <v>0</v>
      </c>
      <c r="BR355" s="62">
        <f t="shared" si="630"/>
        <v>4</v>
      </c>
      <c r="BS355" s="62">
        <f t="shared" si="631"/>
        <v>50</v>
      </c>
      <c r="BT355" s="62">
        <f t="shared" si="632"/>
        <v>0</v>
      </c>
      <c r="BU355" s="62">
        <f t="shared" si="633"/>
        <v>4</v>
      </c>
      <c r="BV355" s="62">
        <f t="shared" si="634"/>
        <v>9</v>
      </c>
      <c r="BW355" s="62">
        <f t="shared" si="635"/>
        <v>0</v>
      </c>
      <c r="BX355" s="62">
        <f t="shared" si="636"/>
        <v>3</v>
      </c>
      <c r="BY355" s="62">
        <f t="shared" si="637"/>
        <v>42</v>
      </c>
      <c r="BZ355" s="63">
        <f t="shared" si="638"/>
        <v>0.39012731481481489</v>
      </c>
      <c r="CA355" s="63">
        <f t="shared" si="639"/>
        <v>0.39568287037037048</v>
      </c>
      <c r="CB355" s="63">
        <f t="shared" si="640"/>
        <v>0.38905092592592594</v>
      </c>
      <c r="CC355" s="63">
        <f t="shared" si="641"/>
        <v>0.43488425925925922</v>
      </c>
      <c r="CD355" s="63">
        <f t="shared" si="642"/>
        <v>0.42696759259259259</v>
      </c>
      <c r="CE355" s="63">
        <f t="shared" si="643"/>
        <v>0.43738425925925928</v>
      </c>
      <c r="CF355" s="63">
        <f t="shared" si="644"/>
        <v>0.43557870370370377</v>
      </c>
      <c r="CG355" s="63">
        <f t="shared" si="645"/>
        <v>0.43488425925925933</v>
      </c>
      <c r="CH355" s="36"/>
      <c r="CI355" s="36"/>
      <c r="CJ355" s="36"/>
      <c r="CK355" s="36"/>
      <c r="CL355" s="60">
        <v>60</v>
      </c>
    </row>
    <row r="356" spans="1:90" ht="26.25" customHeight="1" x14ac:dyDescent="0.25">
      <c r="A356" s="37">
        <v>43</v>
      </c>
      <c r="B356" s="38"/>
      <c r="C356" s="39"/>
      <c r="D356" s="39"/>
      <c r="E356" s="39"/>
      <c r="F356" s="42"/>
      <c r="G356" s="66">
        <v>109.54000000000002</v>
      </c>
      <c r="H356" s="41">
        <f t="shared" si="585"/>
        <v>113.97</v>
      </c>
      <c r="I356" s="42">
        <v>113.90000000000002</v>
      </c>
      <c r="J356" s="43">
        <f t="shared" si="582"/>
        <v>-8.4869768803028784E-4</v>
      </c>
      <c r="K356" s="44">
        <f t="shared" si="583"/>
        <v>-9.6666666666649803E-2</v>
      </c>
      <c r="L356" s="45" t="s">
        <v>152</v>
      </c>
      <c r="M356" s="126" t="s">
        <v>1231</v>
      </c>
      <c r="N356" s="46">
        <f t="shared" si="601"/>
        <v>113.99666666666667</v>
      </c>
      <c r="O356" s="46">
        <f t="shared" si="672"/>
        <v>-0.03</v>
      </c>
      <c r="P356" s="42">
        <v>114.05000000000003</v>
      </c>
      <c r="Q356" s="46">
        <f t="shared" si="673"/>
        <v>4.3499999999999996</v>
      </c>
      <c r="R356" s="39">
        <v>109.61</v>
      </c>
      <c r="S356" s="46">
        <f t="shared" si="674"/>
        <v>4.1499999999999995</v>
      </c>
      <c r="T356" s="40">
        <v>109.86000000000001</v>
      </c>
      <c r="U356" s="47" t="str">
        <f t="shared" si="571"/>
        <v/>
      </c>
      <c r="V356" s="47" t="str">
        <f t="shared" si="572"/>
        <v/>
      </c>
      <c r="W356" s="48"/>
      <c r="X356" s="48"/>
      <c r="Y356" s="48"/>
      <c r="Z356" s="48"/>
      <c r="AA356" s="48"/>
      <c r="AB356" s="48"/>
      <c r="AC356" s="49"/>
      <c r="AD356" s="49"/>
      <c r="AE356" s="51">
        <f t="shared" si="603"/>
        <v>43</v>
      </c>
      <c r="AF356" s="51" t="str">
        <f t="shared" si="604"/>
        <v/>
      </c>
      <c r="AG356" s="51" t="str">
        <f t="shared" si="605"/>
        <v/>
      </c>
      <c r="AH356" s="51" t="str">
        <f t="shared" si="606"/>
        <v/>
      </c>
      <c r="AI356" s="52">
        <f t="shared" si="607"/>
        <v>113.97</v>
      </c>
      <c r="AJ356" s="68"/>
      <c r="AK356" s="53"/>
      <c r="AL356" s="52"/>
      <c r="AM356" s="53">
        <f t="shared" si="609"/>
        <v>42</v>
      </c>
      <c r="AN356" s="53">
        <f>IF(AJ356&lt;&gt;"",IF(AJ356="o",VLOOKUP(AM356,OpenSect!$A$1:$D$11,2),IF(AJ356="u",VLOOKUP(AM356,UpHill!$A$1:$D$35,2),IF(AJ356="d",VLOOKUP(AM356,DownHill!$A$3:$D$29,2),IF(AJ356="f",VLOOKUP(AM356,FlatUnd!$A$2:$D$30,2),IF(AJ356="t",VLOOKUP(AM356,TimeAdd!$A$1:$D$176,2),IF(AJ356="l",VLOOKUP(AM356,SLimit!$A$1:$D$8,2),AN355)))))),AN355)</f>
        <v>49</v>
      </c>
      <c r="AO356" s="53">
        <f>IF(AJ356&lt;&gt;"",IF(AJ356="o",VLOOKUP(AM356,OpenSect!$A$1:$D$11,3),IF(AJ356="u",VLOOKUP(AM356,UpHill!$A$1:$D$35,3),IF(AJ356="d",VLOOKUP(AM356,DownHill!$A$3:$D$29,3),IF(AJ356="f",VLOOKUP(AM356,FlatUnd!$A$2:$D$30,3),IF(AJ356="t",VLOOKUP(AM356,TimeAdd!$A$1:$D$18,3),IF(AJ356="l",VLOOKUP(AM356,SLimit!$A$1:$D$8,3),AO355)))))),AO355)</f>
        <v>57</v>
      </c>
      <c r="AP356" s="53">
        <f>IF(AJ356&lt;&gt;"",IF(AJ356="o",VLOOKUP(AM356,OpenSect!$A$1:$D$11,4),IF(AJ356="u",VLOOKUP(AM356,UpHill!$A$1:$D$35,4),IF(AJ356="d",VLOOKUP(AM356,DownHill!$A$3:$D$29,4),IF(AJ356="f",VLOOKUP(AM356,FlatUnd!$A$2:$D$30,4),IF(AJ356="t",VLOOKUP(AM356,TimeAdd!$A$1:$D$18,4),IF(AJ356="l",VLOOKUP(AM356,SLimit!$A$1:$D$8,4),AP355)))))),AP355)</f>
        <v>64</v>
      </c>
      <c r="AQ356" s="53" t="str">
        <f t="shared" si="610"/>
        <v>80</v>
      </c>
      <c r="AR356" s="54" t="str">
        <f t="shared" si="611"/>
        <v>21km stone</v>
      </c>
      <c r="AS356" s="55"/>
      <c r="AT356" s="55"/>
      <c r="AU356" s="56">
        <f>IF(GroupStTimes!$A$8=0,MIN(CB356,CD356,CF356),MIN(BZ356,CB356,CD356,CF356))</f>
        <v>0.38990740740740742</v>
      </c>
      <c r="AV356" s="56">
        <f>IF(GroupStTimes!$A$8=0,MAX(CC356,CE356,CG356),MAX(CA356,CC356,CE356,CG356))</f>
        <v>0.43812499999999999</v>
      </c>
      <c r="AW356" s="57" t="str">
        <f t="shared" si="612"/>
        <v/>
      </c>
      <c r="AX356" s="58" t="str">
        <f t="shared" si="613"/>
        <v/>
      </c>
      <c r="AY356" s="58" t="str">
        <f t="shared" si="614"/>
        <v/>
      </c>
      <c r="AZ356" s="31">
        <f t="shared" si="615"/>
        <v>109.01</v>
      </c>
      <c r="BA356" s="59">
        <f t="shared" si="616"/>
        <v>0.38620370370370377</v>
      </c>
      <c r="BB356" s="59">
        <f t="shared" si="617"/>
        <v>0.39175925925925936</v>
      </c>
      <c r="BC356" s="59">
        <f t="shared" si="618"/>
        <v>0.38569444444444445</v>
      </c>
      <c r="BD356" s="59">
        <f t="shared" si="619"/>
        <v>0.43152777777777773</v>
      </c>
      <c r="BE356" s="59">
        <f t="shared" si="620"/>
        <v>0.42408564814814814</v>
      </c>
      <c r="BF356" s="59">
        <f t="shared" si="621"/>
        <v>0.43450231481481483</v>
      </c>
      <c r="BG356" s="59">
        <f t="shared" si="622"/>
        <v>0.43300925925925932</v>
      </c>
      <c r="BH356" s="59">
        <f t="shared" si="623"/>
        <v>0.43231481481481487</v>
      </c>
      <c r="BI356" s="31">
        <f t="shared" si="624"/>
        <v>4.9599999999999937</v>
      </c>
      <c r="BJ356" s="61">
        <f t="shared" ref="BJ356:BM356" si="687">IF($AJ355="t",IF(AM354=0,0,$BI356/AM354),IF(AM355=0,0,$BI356/AM355))</f>
        <v>0.11809523809523795</v>
      </c>
      <c r="BK356" s="61">
        <f t="shared" si="687"/>
        <v>0.10122448979591823</v>
      </c>
      <c r="BL356" s="61">
        <f t="shared" si="687"/>
        <v>8.7017543859649008E-2</v>
      </c>
      <c r="BM356" s="61">
        <f t="shared" si="687"/>
        <v>7.7499999999999902E-2</v>
      </c>
      <c r="BN356" s="62">
        <f t="shared" si="626"/>
        <v>0</v>
      </c>
      <c r="BO356" s="62">
        <f t="shared" si="627"/>
        <v>7</v>
      </c>
      <c r="BP356" s="62">
        <f t="shared" si="628"/>
        <v>5</v>
      </c>
      <c r="BQ356" s="62">
        <f t="shared" si="629"/>
        <v>0</v>
      </c>
      <c r="BR356" s="62">
        <f t="shared" si="630"/>
        <v>6</v>
      </c>
      <c r="BS356" s="62">
        <f t="shared" si="631"/>
        <v>4</v>
      </c>
      <c r="BT356" s="62">
        <f t="shared" si="632"/>
        <v>0</v>
      </c>
      <c r="BU356" s="62">
        <f t="shared" si="633"/>
        <v>5</v>
      </c>
      <c r="BV356" s="62">
        <f t="shared" si="634"/>
        <v>13</v>
      </c>
      <c r="BW356" s="62">
        <f t="shared" si="635"/>
        <v>0</v>
      </c>
      <c r="BX356" s="62">
        <f t="shared" si="636"/>
        <v>4</v>
      </c>
      <c r="BY356" s="62">
        <f t="shared" si="637"/>
        <v>39</v>
      </c>
      <c r="BZ356" s="63">
        <f t="shared" si="638"/>
        <v>0.39112268518518523</v>
      </c>
      <c r="CA356" s="63">
        <f t="shared" si="639"/>
        <v>0.39667824074074082</v>
      </c>
      <c r="CB356" s="63">
        <f t="shared" si="640"/>
        <v>0.38990740740740742</v>
      </c>
      <c r="CC356" s="63">
        <f t="shared" si="641"/>
        <v>0.43574074074074071</v>
      </c>
      <c r="CD356" s="63">
        <f t="shared" si="642"/>
        <v>0.4277083333333333</v>
      </c>
      <c r="CE356" s="63">
        <f t="shared" si="643"/>
        <v>0.43812499999999999</v>
      </c>
      <c r="CF356" s="63">
        <f t="shared" si="644"/>
        <v>0.43623842592592599</v>
      </c>
      <c r="CG356" s="63">
        <f t="shared" si="645"/>
        <v>0.43554398148148155</v>
      </c>
      <c r="CH356" s="36"/>
      <c r="CI356" s="36"/>
      <c r="CJ356" s="36"/>
      <c r="CK356" s="36"/>
      <c r="CL356" s="60">
        <v>60</v>
      </c>
    </row>
    <row r="357" spans="1:90" ht="26.25" customHeight="1" x14ac:dyDescent="0.25">
      <c r="A357" s="37">
        <v>43</v>
      </c>
      <c r="B357" s="38"/>
      <c r="C357" s="39"/>
      <c r="D357" s="39"/>
      <c r="E357" s="39"/>
      <c r="F357" s="42"/>
      <c r="G357" s="40">
        <v>110.52</v>
      </c>
      <c r="H357" s="41">
        <f t="shared" si="585"/>
        <v>114.95</v>
      </c>
      <c r="I357" s="42">
        <v>114.86999999999999</v>
      </c>
      <c r="J357" s="43">
        <f t="shared" si="582"/>
        <v>-8.7054931661898448E-4</v>
      </c>
      <c r="K357" s="44">
        <f t="shared" si="583"/>
        <v>-0.10000000000002274</v>
      </c>
      <c r="L357" s="45" t="s">
        <v>155</v>
      </c>
      <c r="M357" s="126" t="s">
        <v>1231</v>
      </c>
      <c r="N357" s="46">
        <f t="shared" si="601"/>
        <v>114.97000000000001</v>
      </c>
      <c r="O357" s="46">
        <f t="shared" si="672"/>
        <v>-0.03</v>
      </c>
      <c r="P357" s="42">
        <v>115.02</v>
      </c>
      <c r="Q357" s="46">
        <f t="shared" si="673"/>
        <v>4.3499999999999996</v>
      </c>
      <c r="R357" s="39">
        <v>110.59</v>
      </c>
      <c r="S357" s="46">
        <f t="shared" si="674"/>
        <v>4.1499999999999995</v>
      </c>
      <c r="T357" s="40">
        <v>110.83000000000001</v>
      </c>
      <c r="U357" s="47" t="str">
        <f t="shared" si="571"/>
        <v/>
      </c>
      <c r="V357" s="47" t="str">
        <f t="shared" si="572"/>
        <v/>
      </c>
      <c r="W357" s="48"/>
      <c r="X357" s="48"/>
      <c r="Y357" s="48"/>
      <c r="Z357" s="48"/>
      <c r="AA357" s="48"/>
      <c r="AB357" s="48"/>
      <c r="AC357" s="49"/>
      <c r="AD357" s="49"/>
      <c r="AE357" s="51">
        <f t="shared" si="603"/>
        <v>43</v>
      </c>
      <c r="AF357" s="51" t="str">
        <f t="shared" si="604"/>
        <v/>
      </c>
      <c r="AG357" s="51" t="str">
        <f t="shared" si="605"/>
        <v/>
      </c>
      <c r="AH357" s="51" t="str">
        <f t="shared" si="606"/>
        <v/>
      </c>
      <c r="AI357" s="52">
        <f t="shared" si="607"/>
        <v>114.95</v>
      </c>
      <c r="AJ357" s="68"/>
      <c r="AK357" s="53"/>
      <c r="AL357" s="52"/>
      <c r="AM357" s="53">
        <f t="shared" si="609"/>
        <v>42</v>
      </c>
      <c r="AN357" s="53">
        <f>IF(AJ357&lt;&gt;"",IF(AJ357="o",VLOOKUP(AM357,OpenSect!$A$1:$D$11,2),IF(AJ357="u",VLOOKUP(AM357,UpHill!$A$1:$D$35,2),IF(AJ357="d",VLOOKUP(AM357,DownHill!$A$3:$D$29,2),IF(AJ357="f",VLOOKUP(AM357,FlatUnd!$A$2:$D$30,2),IF(AJ357="t",VLOOKUP(AM357,TimeAdd!$A$1:$D$176,2),IF(AJ357="l",VLOOKUP(AM357,SLimit!$A$1:$D$8,2),AN356)))))),AN356)</f>
        <v>49</v>
      </c>
      <c r="AO357" s="53">
        <f>IF(AJ357&lt;&gt;"",IF(AJ357="o",VLOOKUP(AM357,OpenSect!$A$1:$D$11,3),IF(AJ357="u",VLOOKUP(AM357,UpHill!$A$1:$D$35,3),IF(AJ357="d",VLOOKUP(AM357,DownHill!$A$3:$D$29,3),IF(AJ357="f",VLOOKUP(AM357,FlatUnd!$A$2:$D$30,3),IF(AJ357="t",VLOOKUP(AM357,TimeAdd!$A$1:$D$18,3),IF(AJ357="l",VLOOKUP(AM357,SLimit!$A$1:$D$8,3),AO356)))))),AO356)</f>
        <v>57</v>
      </c>
      <c r="AP357" s="53">
        <f>IF(AJ357&lt;&gt;"",IF(AJ357="o",VLOOKUP(AM357,OpenSect!$A$1:$D$11,4),IF(AJ357="u",VLOOKUP(AM357,UpHill!$A$1:$D$35,4),IF(AJ357="d",VLOOKUP(AM357,DownHill!$A$3:$D$29,4),IF(AJ357="f",VLOOKUP(AM357,FlatUnd!$A$2:$D$30,4),IF(AJ357="t",VLOOKUP(AM357,TimeAdd!$A$1:$D$18,4),IF(AJ357="l",VLOOKUP(AM357,SLimit!$A$1:$D$8,4),AP356)))))),AP356)</f>
        <v>64</v>
      </c>
      <c r="AQ357" s="53" t="str">
        <f t="shared" si="610"/>
        <v>80</v>
      </c>
      <c r="AR357" s="54" t="str">
        <f t="shared" si="611"/>
        <v>22 km stone</v>
      </c>
      <c r="AS357" s="55"/>
      <c r="AT357" s="55"/>
      <c r="AU357" s="56">
        <f>IF(GroupStTimes!$A$8=0,MIN(CB357,CD357,CF357),MIN(BZ357,CB357,CD357,CF357))</f>
        <v>0.39074074074074072</v>
      </c>
      <c r="AV357" s="56">
        <f>IF(GroupStTimes!$A$8=0,MAX(CC357,CE357,CG357),MAX(CA357,CC357,CE357,CG357))</f>
        <v>0.43884259259259262</v>
      </c>
      <c r="AW357" s="57" t="str">
        <f t="shared" si="612"/>
        <v/>
      </c>
      <c r="AX357" s="58" t="str">
        <f t="shared" si="613"/>
        <v/>
      </c>
      <c r="AY357" s="58" t="str">
        <f t="shared" si="614"/>
        <v/>
      </c>
      <c r="AZ357" s="31">
        <f t="shared" si="615"/>
        <v>109.01</v>
      </c>
      <c r="BA357" s="59">
        <f t="shared" si="616"/>
        <v>0.38620370370370377</v>
      </c>
      <c r="BB357" s="59">
        <f t="shared" si="617"/>
        <v>0.39175925925925936</v>
      </c>
      <c r="BC357" s="59">
        <f t="shared" si="618"/>
        <v>0.38569444444444445</v>
      </c>
      <c r="BD357" s="59">
        <f t="shared" si="619"/>
        <v>0.43152777777777773</v>
      </c>
      <c r="BE357" s="59">
        <f t="shared" si="620"/>
        <v>0.42408564814814814</v>
      </c>
      <c r="BF357" s="59">
        <f t="shared" si="621"/>
        <v>0.43450231481481483</v>
      </c>
      <c r="BG357" s="59">
        <f t="shared" si="622"/>
        <v>0.43300925925925932</v>
      </c>
      <c r="BH357" s="59">
        <f t="shared" si="623"/>
        <v>0.43231481481481487</v>
      </c>
      <c r="BI357" s="31">
        <f t="shared" si="624"/>
        <v>5.9399999999999977</v>
      </c>
      <c r="BJ357" s="61">
        <f t="shared" ref="BJ357:BM357" si="688">IF($AJ356="t",IF(AM355=0,0,$BI357/AM355),IF(AM356=0,0,$BI357/AM356))</f>
        <v>0.14142857142857138</v>
      </c>
      <c r="BK357" s="61">
        <f t="shared" si="688"/>
        <v>0.12122448979591832</v>
      </c>
      <c r="BL357" s="61">
        <f t="shared" si="688"/>
        <v>0.10421052631578943</v>
      </c>
      <c r="BM357" s="61">
        <f t="shared" si="688"/>
        <v>9.2812499999999964E-2</v>
      </c>
      <c r="BN357" s="62">
        <f t="shared" si="626"/>
        <v>0</v>
      </c>
      <c r="BO357" s="62">
        <f t="shared" si="627"/>
        <v>8</v>
      </c>
      <c r="BP357" s="62">
        <f t="shared" si="628"/>
        <v>29</v>
      </c>
      <c r="BQ357" s="62">
        <f t="shared" si="629"/>
        <v>0</v>
      </c>
      <c r="BR357" s="62">
        <f t="shared" si="630"/>
        <v>7</v>
      </c>
      <c r="BS357" s="62">
        <f t="shared" si="631"/>
        <v>16</v>
      </c>
      <c r="BT357" s="62">
        <f t="shared" si="632"/>
        <v>0</v>
      </c>
      <c r="BU357" s="62">
        <f t="shared" si="633"/>
        <v>6</v>
      </c>
      <c r="BV357" s="62">
        <f t="shared" si="634"/>
        <v>15</v>
      </c>
      <c r="BW357" s="62">
        <f t="shared" si="635"/>
        <v>0</v>
      </c>
      <c r="BX357" s="62">
        <f t="shared" si="636"/>
        <v>5</v>
      </c>
      <c r="BY357" s="62">
        <f t="shared" si="637"/>
        <v>34</v>
      </c>
      <c r="BZ357" s="63">
        <f t="shared" si="638"/>
        <v>0.39209490740740749</v>
      </c>
      <c r="CA357" s="63">
        <f t="shared" si="639"/>
        <v>0.39765046296296308</v>
      </c>
      <c r="CB357" s="63">
        <f t="shared" si="640"/>
        <v>0.39074074074074072</v>
      </c>
      <c r="CC357" s="63">
        <f t="shared" si="641"/>
        <v>0.436574074074074</v>
      </c>
      <c r="CD357" s="63">
        <f t="shared" si="642"/>
        <v>0.42842592592592593</v>
      </c>
      <c r="CE357" s="63">
        <f t="shared" si="643"/>
        <v>0.43884259259259262</v>
      </c>
      <c r="CF357" s="63">
        <f t="shared" si="644"/>
        <v>0.43687500000000007</v>
      </c>
      <c r="CG357" s="63">
        <f t="shared" si="645"/>
        <v>0.43618055555555563</v>
      </c>
      <c r="CH357" s="36"/>
      <c r="CI357" s="36"/>
      <c r="CJ357" s="36"/>
      <c r="CK357" s="36"/>
      <c r="CL357" s="60">
        <v>60</v>
      </c>
    </row>
    <row r="358" spans="1:90" ht="26.25" customHeight="1" x14ac:dyDescent="0.25">
      <c r="A358" s="37">
        <v>43</v>
      </c>
      <c r="B358" s="38"/>
      <c r="C358" s="39"/>
      <c r="D358" s="39"/>
      <c r="E358" s="39"/>
      <c r="F358" s="42"/>
      <c r="G358" s="40">
        <v>111.5</v>
      </c>
      <c r="H358" s="41">
        <f t="shared" si="585"/>
        <v>115.94</v>
      </c>
      <c r="I358" s="42">
        <v>115.86</v>
      </c>
      <c r="J358" s="43">
        <f t="shared" si="582"/>
        <v>-8.6311065078538169E-4</v>
      </c>
      <c r="K358" s="44">
        <f t="shared" si="583"/>
        <v>-9.9999999999994316E-2</v>
      </c>
      <c r="L358" s="45" t="s">
        <v>261</v>
      </c>
      <c r="M358" s="126" t="s">
        <v>1231</v>
      </c>
      <c r="N358" s="46">
        <f t="shared" si="601"/>
        <v>115.96</v>
      </c>
      <c r="O358" s="46">
        <f t="shared" si="672"/>
        <v>-0.03</v>
      </c>
      <c r="P358" s="42">
        <v>116.01</v>
      </c>
      <c r="Q358" s="46">
        <f t="shared" si="673"/>
        <v>4.3499999999999996</v>
      </c>
      <c r="R358" s="39">
        <v>111.58</v>
      </c>
      <c r="S358" s="46">
        <f t="shared" si="674"/>
        <v>4.1499999999999995</v>
      </c>
      <c r="T358" s="40">
        <v>111.82</v>
      </c>
      <c r="U358" s="47" t="str">
        <f t="shared" si="571"/>
        <v/>
      </c>
      <c r="V358" s="47" t="str">
        <f t="shared" si="572"/>
        <v/>
      </c>
      <c r="W358" s="48"/>
      <c r="X358" s="48"/>
      <c r="Y358" s="48"/>
      <c r="Z358" s="48"/>
      <c r="AA358" s="48"/>
      <c r="AB358" s="48"/>
      <c r="AC358" s="49"/>
      <c r="AD358" s="49"/>
      <c r="AE358" s="51">
        <f t="shared" si="603"/>
        <v>43</v>
      </c>
      <c r="AF358" s="51" t="str">
        <f t="shared" si="604"/>
        <v/>
      </c>
      <c r="AG358" s="51" t="str">
        <f t="shared" si="605"/>
        <v/>
      </c>
      <c r="AH358" s="51" t="str">
        <f t="shared" si="606"/>
        <v/>
      </c>
      <c r="AI358" s="52">
        <f t="shared" si="607"/>
        <v>115.94</v>
      </c>
      <c r="AJ358" s="68"/>
      <c r="AK358" s="53"/>
      <c r="AL358" s="52"/>
      <c r="AM358" s="53">
        <f t="shared" si="609"/>
        <v>42</v>
      </c>
      <c r="AN358" s="53">
        <f>IF(AJ358&lt;&gt;"",IF(AJ358="o",VLOOKUP(AM358,OpenSect!$A$1:$D$11,2),IF(AJ358="u",VLOOKUP(AM358,UpHill!$A$1:$D$35,2),IF(AJ358="d",VLOOKUP(AM358,DownHill!$A$3:$D$29,2),IF(AJ358="f",VLOOKUP(AM358,FlatUnd!$A$2:$D$30,2),IF(AJ358="t",VLOOKUP(AM358,TimeAdd!$A$1:$D$176,2),IF(AJ358="l",VLOOKUP(AM358,SLimit!$A$1:$D$8,2),AN357)))))),AN357)</f>
        <v>49</v>
      </c>
      <c r="AO358" s="53">
        <f>IF(AJ358&lt;&gt;"",IF(AJ358="o",VLOOKUP(AM358,OpenSect!$A$1:$D$11,3),IF(AJ358="u",VLOOKUP(AM358,UpHill!$A$1:$D$35,3),IF(AJ358="d",VLOOKUP(AM358,DownHill!$A$3:$D$29,3),IF(AJ358="f",VLOOKUP(AM358,FlatUnd!$A$2:$D$30,3),IF(AJ358="t",VLOOKUP(AM358,TimeAdd!$A$1:$D$18,3),IF(AJ358="l",VLOOKUP(AM358,SLimit!$A$1:$D$8,3),AO357)))))),AO357)</f>
        <v>57</v>
      </c>
      <c r="AP358" s="53">
        <f>IF(AJ358&lt;&gt;"",IF(AJ358="o",VLOOKUP(AM358,OpenSect!$A$1:$D$11,4),IF(AJ358="u",VLOOKUP(AM358,UpHill!$A$1:$D$35,4),IF(AJ358="d",VLOOKUP(AM358,DownHill!$A$3:$D$29,4),IF(AJ358="f",VLOOKUP(AM358,FlatUnd!$A$2:$D$30,4),IF(AJ358="t",VLOOKUP(AM358,TimeAdd!$A$1:$D$18,4),IF(AJ358="l",VLOOKUP(AM358,SLimit!$A$1:$D$8,4),AP357)))))),AP357)</f>
        <v>64</v>
      </c>
      <c r="AQ358" s="53" t="str">
        <f t="shared" si="610"/>
        <v>80</v>
      </c>
      <c r="AR358" s="54" t="str">
        <f t="shared" si="611"/>
        <v>23km stone</v>
      </c>
      <c r="AS358" s="55"/>
      <c r="AT358" s="55"/>
      <c r="AU358" s="56">
        <f>IF(GroupStTimes!$A$8=0,MIN(CB358,CD358,CF358),MIN(BZ358,CB358,CD358,CF358))</f>
        <v>0.39158564814814817</v>
      </c>
      <c r="AV358" s="56">
        <f>IF(GroupStTimes!$A$8=0,MAX(CC358,CE358,CG358),MAX(CA358,CC358,CE358,CG358))</f>
        <v>0.43957175925925929</v>
      </c>
      <c r="AW358" s="57" t="str">
        <f t="shared" si="612"/>
        <v/>
      </c>
      <c r="AX358" s="58" t="str">
        <f t="shared" si="613"/>
        <v/>
      </c>
      <c r="AY358" s="58" t="str">
        <f t="shared" si="614"/>
        <v/>
      </c>
      <c r="AZ358" s="31">
        <f t="shared" si="615"/>
        <v>109.01</v>
      </c>
      <c r="BA358" s="59">
        <f t="shared" si="616"/>
        <v>0.38620370370370377</v>
      </c>
      <c r="BB358" s="59">
        <f t="shared" si="617"/>
        <v>0.39175925925925936</v>
      </c>
      <c r="BC358" s="59">
        <f t="shared" si="618"/>
        <v>0.38569444444444445</v>
      </c>
      <c r="BD358" s="59">
        <f t="shared" si="619"/>
        <v>0.43152777777777773</v>
      </c>
      <c r="BE358" s="59">
        <f t="shared" si="620"/>
        <v>0.42408564814814814</v>
      </c>
      <c r="BF358" s="59">
        <f t="shared" si="621"/>
        <v>0.43450231481481483</v>
      </c>
      <c r="BG358" s="59">
        <f t="shared" si="622"/>
        <v>0.43300925925925932</v>
      </c>
      <c r="BH358" s="59">
        <f t="shared" si="623"/>
        <v>0.43231481481481487</v>
      </c>
      <c r="BI358" s="31">
        <f t="shared" si="624"/>
        <v>6.9299999999999926</v>
      </c>
      <c r="BJ358" s="61">
        <f t="shared" ref="BJ358:BM358" si="689">IF($AJ357="t",IF(AM356=0,0,$BI358/AM356),IF(AM357=0,0,$BI358/AM357))</f>
        <v>0.16499999999999981</v>
      </c>
      <c r="BK358" s="61">
        <f t="shared" si="689"/>
        <v>0.14142857142857126</v>
      </c>
      <c r="BL358" s="61">
        <f t="shared" si="689"/>
        <v>0.12157894736842093</v>
      </c>
      <c r="BM358" s="61">
        <f t="shared" si="689"/>
        <v>0.10828124999999988</v>
      </c>
      <c r="BN358" s="62">
        <f t="shared" si="626"/>
        <v>0</v>
      </c>
      <c r="BO358" s="62">
        <f t="shared" si="627"/>
        <v>9</v>
      </c>
      <c r="BP358" s="62">
        <f t="shared" si="628"/>
        <v>54</v>
      </c>
      <c r="BQ358" s="62">
        <f t="shared" si="629"/>
        <v>0</v>
      </c>
      <c r="BR358" s="62">
        <f t="shared" si="630"/>
        <v>8</v>
      </c>
      <c r="BS358" s="62">
        <f t="shared" si="631"/>
        <v>29</v>
      </c>
      <c r="BT358" s="62">
        <f t="shared" si="632"/>
        <v>0</v>
      </c>
      <c r="BU358" s="62">
        <f t="shared" si="633"/>
        <v>7</v>
      </c>
      <c r="BV358" s="62">
        <f t="shared" si="634"/>
        <v>18</v>
      </c>
      <c r="BW358" s="62">
        <f t="shared" si="635"/>
        <v>0</v>
      </c>
      <c r="BX358" s="62">
        <f t="shared" si="636"/>
        <v>6</v>
      </c>
      <c r="BY358" s="62">
        <f t="shared" si="637"/>
        <v>30</v>
      </c>
      <c r="BZ358" s="63">
        <f t="shared" si="638"/>
        <v>0.39307870370370379</v>
      </c>
      <c r="CA358" s="63">
        <f t="shared" si="639"/>
        <v>0.39863425925925938</v>
      </c>
      <c r="CB358" s="63">
        <f t="shared" si="640"/>
        <v>0.39158564814814817</v>
      </c>
      <c r="CC358" s="63">
        <f t="shared" si="641"/>
        <v>0.43741898148148145</v>
      </c>
      <c r="CD358" s="63">
        <f t="shared" si="642"/>
        <v>0.4291550925925926</v>
      </c>
      <c r="CE358" s="63">
        <f t="shared" si="643"/>
        <v>0.43957175925925929</v>
      </c>
      <c r="CF358" s="63">
        <f t="shared" si="644"/>
        <v>0.43752314814814819</v>
      </c>
      <c r="CG358" s="63">
        <f t="shared" si="645"/>
        <v>0.43682870370370375</v>
      </c>
      <c r="CH358" s="36"/>
      <c r="CI358" s="36"/>
      <c r="CJ358" s="36"/>
      <c r="CK358" s="36"/>
      <c r="CL358" s="60">
        <v>60</v>
      </c>
    </row>
    <row r="359" spans="1:90" ht="40.5" x14ac:dyDescent="0.25">
      <c r="A359" s="37">
        <v>43</v>
      </c>
      <c r="B359" s="38"/>
      <c r="C359" s="39" t="s">
        <v>58</v>
      </c>
      <c r="D359" s="39"/>
      <c r="E359" s="39"/>
      <c r="F359" s="42"/>
      <c r="G359" s="40">
        <v>112.13</v>
      </c>
      <c r="H359" s="41">
        <f t="shared" si="585"/>
        <v>116.56</v>
      </c>
      <c r="I359" s="42">
        <v>116.48</v>
      </c>
      <c r="J359" s="43">
        <f t="shared" si="582"/>
        <v>-9.1575091575081481E-4</v>
      </c>
      <c r="K359" s="44">
        <f t="shared" si="583"/>
        <v>-0.10666666666665492</v>
      </c>
      <c r="L359" s="45" t="s">
        <v>262</v>
      </c>
      <c r="M359" s="126" t="s">
        <v>1231</v>
      </c>
      <c r="N359" s="46">
        <f t="shared" si="601"/>
        <v>116.58666666666666</v>
      </c>
      <c r="O359" s="46">
        <f t="shared" si="672"/>
        <v>-0.03</v>
      </c>
      <c r="P359" s="42">
        <v>116.64</v>
      </c>
      <c r="Q359" s="46">
        <f t="shared" si="673"/>
        <v>4.3499999999999996</v>
      </c>
      <c r="R359" s="39">
        <v>112.2</v>
      </c>
      <c r="S359" s="46">
        <f t="shared" si="674"/>
        <v>4.1499999999999995</v>
      </c>
      <c r="T359" s="40">
        <v>112.44999999999999</v>
      </c>
      <c r="U359" s="47">
        <f t="shared" si="571"/>
        <v>29.394960000000001</v>
      </c>
      <c r="V359" s="47">
        <f t="shared" si="572"/>
        <v>30.05818</v>
      </c>
      <c r="W359" s="48">
        <v>29.394939999999998</v>
      </c>
      <c r="X359" s="48">
        <v>30.05818</v>
      </c>
      <c r="Y359" s="48">
        <v>29.394939999999998</v>
      </c>
      <c r="Z359" s="48">
        <v>30.058160000000001</v>
      </c>
      <c r="AA359" s="48">
        <v>29.39498</v>
      </c>
      <c r="AB359" s="48">
        <v>30.05819</v>
      </c>
      <c r="AC359" s="48">
        <v>29.394960000000001</v>
      </c>
      <c r="AD359" s="48">
        <v>30.058199999999999</v>
      </c>
      <c r="AE359" s="51">
        <f t="shared" si="603"/>
        <v>43</v>
      </c>
      <c r="AF359" s="51" t="str">
        <f t="shared" si="604"/>
        <v/>
      </c>
      <c r="AG359" s="51" t="str">
        <f t="shared" si="605"/>
        <v>m</v>
      </c>
      <c r="AH359" s="51" t="str">
        <f t="shared" si="606"/>
        <v/>
      </c>
      <c r="AI359" s="52">
        <f t="shared" si="607"/>
        <v>116.56</v>
      </c>
      <c r="AJ359" s="68" t="s">
        <v>58</v>
      </c>
      <c r="AK359" s="53"/>
      <c r="AL359" s="52"/>
      <c r="AM359" s="53">
        <f t="shared" si="609"/>
        <v>42</v>
      </c>
      <c r="AN359" s="53">
        <f>IF(AJ359&lt;&gt;"",IF(AJ359="o",VLOOKUP(AM359,OpenSect!$A$1:$D$11,2),IF(AJ359="u",VLOOKUP(AM359,UpHill!$A$1:$D$35,2),IF(AJ359="d",VLOOKUP(AM359,DownHill!$A$3:$D$29,2),IF(AJ359="f",VLOOKUP(AM359,FlatUnd!$A$2:$D$30,2),IF(AJ359="t",VLOOKUP(AM359,TimeAdd!$A$1:$D$176,2),IF(AJ359="l",VLOOKUP(AM359,SLimit!$A$1:$D$8,2),AN358)))))),AN358)</f>
        <v>49</v>
      </c>
      <c r="AO359" s="53">
        <f>IF(AJ359&lt;&gt;"",IF(AJ359="o",VLOOKUP(AM359,OpenSect!$A$1:$D$11,3),IF(AJ359="u",VLOOKUP(AM359,UpHill!$A$1:$D$35,3),IF(AJ359="d",VLOOKUP(AM359,DownHill!$A$3:$D$29,3),IF(AJ359="f",VLOOKUP(AM359,FlatUnd!$A$2:$D$30,3),IF(AJ359="t",VLOOKUP(AM359,TimeAdd!$A$1:$D$18,3),IF(AJ359="l",VLOOKUP(AM359,SLimit!$A$1:$D$8,3),AO358)))))),AO358)</f>
        <v>57</v>
      </c>
      <c r="AP359" s="53">
        <f>IF(AJ359&lt;&gt;"",IF(AJ359="o",VLOOKUP(AM359,OpenSect!$A$1:$D$11,4),IF(AJ359="u",VLOOKUP(AM359,UpHill!$A$1:$D$35,4),IF(AJ359="d",VLOOKUP(AM359,DownHill!$A$3:$D$29,4),IF(AJ359="f",VLOOKUP(AM359,FlatUnd!$A$2:$D$30,4),IF(AJ359="t",VLOOKUP(AM359,TimeAdd!$A$1:$D$18,4),IF(AJ359="l",VLOOKUP(AM359,SLimit!$A$1:$D$8,4),AP358)))))),AP358)</f>
        <v>64</v>
      </c>
      <c r="AQ359" s="53" t="str">
        <f t="shared" si="610"/>
        <v>80</v>
      </c>
      <c r="AR359" s="54" t="str">
        <f t="shared" si="611"/>
        <v>Control @ Renaissance Furniture, Decor &amp; Gifts.  Dot on Pole &amp; Edge of Road</v>
      </c>
      <c r="AS359" s="55"/>
      <c r="AT359" s="55"/>
      <c r="AU359" s="56">
        <f>IF(GroupStTimes!$A$8=0,MIN(CB359,CD359,CF359),MIN(BZ359,CB359,CD359,CF359))</f>
        <v>0.39211805555555557</v>
      </c>
      <c r="AV359" s="56">
        <f>IF(GroupStTimes!$A$8=0,MAX(CC359,CE359,CG359),MAX(CA359,CC359,CE359,CG359))</f>
        <v>0.44002314814814814</v>
      </c>
      <c r="AW359" s="57" t="str">
        <f t="shared" si="612"/>
        <v>29.39496  30.05818</v>
      </c>
      <c r="AX359" s="58">
        <f t="shared" si="613"/>
        <v>29.394939999999998</v>
      </c>
      <c r="AY359" s="58">
        <f t="shared" si="614"/>
        <v>30.05818</v>
      </c>
      <c r="AZ359" s="31">
        <f t="shared" si="615"/>
        <v>109.01</v>
      </c>
      <c r="BA359" s="59">
        <f t="shared" si="616"/>
        <v>0.38620370370370377</v>
      </c>
      <c r="BB359" s="59">
        <f t="shared" si="617"/>
        <v>0.39175925925925936</v>
      </c>
      <c r="BC359" s="59">
        <f t="shared" si="618"/>
        <v>0.38569444444444445</v>
      </c>
      <c r="BD359" s="59">
        <f t="shared" si="619"/>
        <v>0.43152777777777773</v>
      </c>
      <c r="BE359" s="59">
        <f t="shared" si="620"/>
        <v>0.42408564814814814</v>
      </c>
      <c r="BF359" s="59">
        <f t="shared" si="621"/>
        <v>0.43450231481481483</v>
      </c>
      <c r="BG359" s="59">
        <f t="shared" si="622"/>
        <v>0.43300925925925932</v>
      </c>
      <c r="BH359" s="59">
        <f t="shared" si="623"/>
        <v>0.43231481481481487</v>
      </c>
      <c r="BI359" s="31">
        <f t="shared" si="624"/>
        <v>7.5499999999999972</v>
      </c>
      <c r="BJ359" s="61">
        <f t="shared" ref="BJ359:BM359" si="690">IF($AJ358="t",IF(AM357=0,0,$BI359/AM357),IF(AM358=0,0,$BI359/AM358))</f>
        <v>0.17976190476190471</v>
      </c>
      <c r="BK359" s="61">
        <f t="shared" si="690"/>
        <v>0.15408163265306116</v>
      </c>
      <c r="BL359" s="61">
        <f t="shared" si="690"/>
        <v>0.13245614035087713</v>
      </c>
      <c r="BM359" s="61">
        <f t="shared" si="690"/>
        <v>0.11796874999999996</v>
      </c>
      <c r="BN359" s="62">
        <f t="shared" si="626"/>
        <v>0</v>
      </c>
      <c r="BO359" s="62">
        <f t="shared" si="627"/>
        <v>10</v>
      </c>
      <c r="BP359" s="62">
        <f t="shared" si="628"/>
        <v>47</v>
      </c>
      <c r="BQ359" s="62">
        <f t="shared" si="629"/>
        <v>0</v>
      </c>
      <c r="BR359" s="62">
        <f t="shared" si="630"/>
        <v>9</v>
      </c>
      <c r="BS359" s="62">
        <f t="shared" si="631"/>
        <v>15</v>
      </c>
      <c r="BT359" s="62">
        <f t="shared" si="632"/>
        <v>0</v>
      </c>
      <c r="BU359" s="62">
        <f t="shared" si="633"/>
        <v>7</v>
      </c>
      <c r="BV359" s="62">
        <f t="shared" si="634"/>
        <v>57</v>
      </c>
      <c r="BW359" s="62">
        <f t="shared" si="635"/>
        <v>0</v>
      </c>
      <c r="BX359" s="62">
        <f t="shared" si="636"/>
        <v>7</v>
      </c>
      <c r="BY359" s="62">
        <f t="shared" si="637"/>
        <v>5</v>
      </c>
      <c r="BZ359" s="63">
        <f t="shared" si="638"/>
        <v>0.39369212962962968</v>
      </c>
      <c r="CA359" s="63">
        <f t="shared" si="639"/>
        <v>0.39924768518518527</v>
      </c>
      <c r="CB359" s="63">
        <f t="shared" si="640"/>
        <v>0.39211805555555557</v>
      </c>
      <c r="CC359" s="63">
        <f t="shared" si="641"/>
        <v>0.43795138888888885</v>
      </c>
      <c r="CD359" s="63">
        <f t="shared" si="642"/>
        <v>0.42960648148148145</v>
      </c>
      <c r="CE359" s="63">
        <f t="shared" si="643"/>
        <v>0.44002314814814814</v>
      </c>
      <c r="CF359" s="63">
        <f t="shared" si="644"/>
        <v>0.43792824074074077</v>
      </c>
      <c r="CG359" s="63">
        <f t="shared" si="645"/>
        <v>0.43723379629629633</v>
      </c>
      <c r="CH359" s="36"/>
      <c r="CI359" s="36"/>
      <c r="CJ359" s="36"/>
      <c r="CK359" s="36"/>
      <c r="CL359" s="60">
        <v>60</v>
      </c>
    </row>
    <row r="360" spans="1:90" ht="26.25" customHeight="1" x14ac:dyDescent="0.25">
      <c r="A360" s="37">
        <v>43</v>
      </c>
      <c r="B360" s="38"/>
      <c r="C360" s="39"/>
      <c r="D360" s="39"/>
      <c r="E360" s="39"/>
      <c r="F360" s="42"/>
      <c r="G360" s="40">
        <v>112.36</v>
      </c>
      <c r="H360" s="41">
        <f t="shared" si="585"/>
        <v>116.79</v>
      </c>
      <c r="I360" s="42">
        <v>116.71000000000001</v>
      </c>
      <c r="J360" s="43">
        <f t="shared" si="582"/>
        <v>-9.4250706880301112E-4</v>
      </c>
      <c r="K360" s="44">
        <f t="shared" si="583"/>
        <v>-0.10999999999999943</v>
      </c>
      <c r="L360" s="45" t="s">
        <v>263</v>
      </c>
      <c r="M360" s="126" t="s">
        <v>1231</v>
      </c>
      <c r="N360" s="46">
        <f t="shared" si="601"/>
        <v>116.82000000000001</v>
      </c>
      <c r="O360" s="46">
        <f t="shared" si="672"/>
        <v>-0.03</v>
      </c>
      <c r="P360" s="42">
        <v>116.87</v>
      </c>
      <c r="Q360" s="46">
        <f t="shared" si="673"/>
        <v>4.3499999999999996</v>
      </c>
      <c r="R360" s="39">
        <v>112.44</v>
      </c>
      <c r="S360" s="46">
        <f t="shared" si="674"/>
        <v>4.1499999999999995</v>
      </c>
      <c r="T360" s="40">
        <v>112.68</v>
      </c>
      <c r="U360" s="47" t="str">
        <f t="shared" si="571"/>
        <v/>
      </c>
      <c r="V360" s="47" t="str">
        <f t="shared" si="572"/>
        <v/>
      </c>
      <c r="W360" s="48"/>
      <c r="X360" s="48"/>
      <c r="Y360" s="48"/>
      <c r="Z360" s="48"/>
      <c r="AA360" s="48"/>
      <c r="AB360" s="48"/>
      <c r="AC360" s="49"/>
      <c r="AD360" s="49"/>
      <c r="AE360" s="51">
        <f t="shared" si="603"/>
        <v>43</v>
      </c>
      <c r="AF360" s="51" t="str">
        <f t="shared" si="604"/>
        <v/>
      </c>
      <c r="AG360" s="51" t="str">
        <f t="shared" si="605"/>
        <v/>
      </c>
      <c r="AH360" s="51" t="str">
        <f t="shared" si="606"/>
        <v/>
      </c>
      <c r="AI360" s="52">
        <f t="shared" si="607"/>
        <v>116.79</v>
      </c>
      <c r="AJ360" s="68"/>
      <c r="AK360" s="53"/>
      <c r="AL360" s="52"/>
      <c r="AM360" s="53">
        <f t="shared" si="609"/>
        <v>42</v>
      </c>
      <c r="AN360" s="53">
        <f>IF(AJ360&lt;&gt;"",IF(AJ360="o",VLOOKUP(AM360,OpenSect!$A$1:$D$11,2),IF(AJ360="u",VLOOKUP(AM360,UpHill!$A$1:$D$35,2),IF(AJ360="d",VLOOKUP(AM360,DownHill!$A$3:$D$29,2),IF(AJ360="f",VLOOKUP(AM360,FlatUnd!$A$2:$D$30,2),IF(AJ360="t",VLOOKUP(AM360,TimeAdd!$A$1:$D$176,2),IF(AJ360="l",VLOOKUP(AM360,SLimit!$A$1:$D$8,2),AN359)))))),AN359)</f>
        <v>49</v>
      </c>
      <c r="AO360" s="53">
        <f>IF(AJ360&lt;&gt;"",IF(AJ360="o",VLOOKUP(AM360,OpenSect!$A$1:$D$11,3),IF(AJ360="u",VLOOKUP(AM360,UpHill!$A$1:$D$35,3),IF(AJ360="d",VLOOKUP(AM360,DownHill!$A$3:$D$29,3),IF(AJ360="f",VLOOKUP(AM360,FlatUnd!$A$2:$D$30,3),IF(AJ360="t",VLOOKUP(AM360,TimeAdd!$A$1:$D$18,3),IF(AJ360="l",VLOOKUP(AM360,SLimit!$A$1:$D$8,3),AO359)))))),AO359)</f>
        <v>57</v>
      </c>
      <c r="AP360" s="53">
        <f>IF(AJ360&lt;&gt;"",IF(AJ360="o",VLOOKUP(AM360,OpenSect!$A$1:$D$11,4),IF(AJ360="u",VLOOKUP(AM360,UpHill!$A$1:$D$35,4),IF(AJ360="d",VLOOKUP(AM360,DownHill!$A$3:$D$29,4),IF(AJ360="f",VLOOKUP(AM360,FlatUnd!$A$2:$D$30,4),IF(AJ360="t",VLOOKUP(AM360,TimeAdd!$A$1:$D$18,4),IF(AJ360="l",VLOOKUP(AM360,SLimit!$A$1:$D$8,4),AP359)))))),AP359)</f>
        <v>64</v>
      </c>
      <c r="AQ360" s="53" t="str">
        <f t="shared" si="610"/>
        <v>80</v>
      </c>
      <c r="AR360" s="54" t="str">
        <f t="shared" si="611"/>
        <v xml:space="preserve"> Warning - Cross roads</v>
      </c>
      <c r="AS360" s="55"/>
      <c r="AT360" s="55"/>
      <c r="AU360" s="56">
        <f>IF(GroupStTimes!$A$8=0,MIN(CB360,CD360,CF360),MIN(BZ360,CB360,CD360,CF360))</f>
        <v>0.39231481481481484</v>
      </c>
      <c r="AV360" s="56">
        <f>IF(GroupStTimes!$A$8=0,MAX(CC360,CE360,CG360),MAX(CA360,CC360,CE360,CG360))</f>
        <v>0.44018518518518518</v>
      </c>
      <c r="AW360" s="57" t="str">
        <f t="shared" si="612"/>
        <v/>
      </c>
      <c r="AX360" s="58" t="str">
        <f t="shared" si="613"/>
        <v/>
      </c>
      <c r="AY360" s="58" t="str">
        <f t="shared" si="614"/>
        <v/>
      </c>
      <c r="AZ360" s="31">
        <f t="shared" si="615"/>
        <v>109.01</v>
      </c>
      <c r="BA360" s="59">
        <f t="shared" si="616"/>
        <v>0.38620370370370377</v>
      </c>
      <c r="BB360" s="59">
        <f t="shared" si="617"/>
        <v>0.39175925925925936</v>
      </c>
      <c r="BC360" s="59">
        <f t="shared" si="618"/>
        <v>0.38569444444444445</v>
      </c>
      <c r="BD360" s="59">
        <f t="shared" si="619"/>
        <v>0.43152777777777773</v>
      </c>
      <c r="BE360" s="59">
        <f t="shared" si="620"/>
        <v>0.42408564814814814</v>
      </c>
      <c r="BF360" s="59">
        <f t="shared" si="621"/>
        <v>0.43450231481481483</v>
      </c>
      <c r="BG360" s="59">
        <f t="shared" si="622"/>
        <v>0.43300925925925932</v>
      </c>
      <c r="BH360" s="59">
        <f t="shared" si="623"/>
        <v>0.43231481481481487</v>
      </c>
      <c r="BI360" s="31">
        <f t="shared" si="624"/>
        <v>7.7800000000000011</v>
      </c>
      <c r="BJ360" s="61">
        <f t="shared" ref="BJ360:BM360" si="691">IF($AJ359="t",IF(AM358=0,0,$BI360/AM358),IF(AM359=0,0,$BI360/AM359))</f>
        <v>0.18523809523809526</v>
      </c>
      <c r="BK360" s="61">
        <f t="shared" si="691"/>
        <v>0.15877551020408165</v>
      </c>
      <c r="BL360" s="61">
        <f t="shared" si="691"/>
        <v>0.13649122807017547</v>
      </c>
      <c r="BM360" s="61">
        <f t="shared" si="691"/>
        <v>0.12156250000000002</v>
      </c>
      <c r="BN360" s="62">
        <f t="shared" si="626"/>
        <v>0</v>
      </c>
      <c r="BO360" s="62">
        <f t="shared" si="627"/>
        <v>11</v>
      </c>
      <c r="BP360" s="62">
        <f t="shared" si="628"/>
        <v>7</v>
      </c>
      <c r="BQ360" s="62">
        <f t="shared" si="629"/>
        <v>0</v>
      </c>
      <c r="BR360" s="62">
        <f t="shared" si="630"/>
        <v>9</v>
      </c>
      <c r="BS360" s="62">
        <f t="shared" si="631"/>
        <v>32</v>
      </c>
      <c r="BT360" s="62">
        <f t="shared" si="632"/>
        <v>0</v>
      </c>
      <c r="BU360" s="62">
        <f t="shared" si="633"/>
        <v>8</v>
      </c>
      <c r="BV360" s="62">
        <f t="shared" si="634"/>
        <v>11</v>
      </c>
      <c r="BW360" s="62">
        <f t="shared" si="635"/>
        <v>0</v>
      </c>
      <c r="BX360" s="62">
        <f t="shared" si="636"/>
        <v>7</v>
      </c>
      <c r="BY360" s="62">
        <f t="shared" si="637"/>
        <v>18</v>
      </c>
      <c r="BZ360" s="63">
        <f t="shared" si="638"/>
        <v>0.39392361111111118</v>
      </c>
      <c r="CA360" s="63">
        <f t="shared" si="639"/>
        <v>0.39947916666666677</v>
      </c>
      <c r="CB360" s="63">
        <f t="shared" si="640"/>
        <v>0.39231481481481484</v>
      </c>
      <c r="CC360" s="63">
        <f t="shared" si="641"/>
        <v>0.43814814814814812</v>
      </c>
      <c r="CD360" s="63">
        <f t="shared" si="642"/>
        <v>0.42976851851851849</v>
      </c>
      <c r="CE360" s="63">
        <f t="shared" si="643"/>
        <v>0.44018518518518518</v>
      </c>
      <c r="CF360" s="63">
        <f t="shared" si="644"/>
        <v>0.43807870370370378</v>
      </c>
      <c r="CG360" s="63">
        <f t="shared" si="645"/>
        <v>0.43738425925925933</v>
      </c>
      <c r="CH360" s="36"/>
      <c r="CI360" s="36"/>
      <c r="CJ360" s="36"/>
      <c r="CK360" s="36"/>
      <c r="CL360" s="60">
        <v>60</v>
      </c>
    </row>
    <row r="361" spans="1:90" ht="26.25" customHeight="1" x14ac:dyDescent="0.25">
      <c r="A361" s="37">
        <v>43</v>
      </c>
      <c r="B361" s="38" t="s">
        <v>49</v>
      </c>
      <c r="C361" s="39"/>
      <c r="D361" s="39"/>
      <c r="E361" s="39"/>
      <c r="F361" s="42"/>
      <c r="G361" s="40">
        <v>112.49</v>
      </c>
      <c r="H361" s="41">
        <f t="shared" si="585"/>
        <v>116.92</v>
      </c>
      <c r="I361" s="42">
        <v>116.83</v>
      </c>
      <c r="J361" s="43">
        <f t="shared" si="582"/>
        <v>-9.7007047276678889E-4</v>
      </c>
      <c r="K361" s="44">
        <f t="shared" si="583"/>
        <v>-0.11333333333334394</v>
      </c>
      <c r="L361" s="45" t="s">
        <v>264</v>
      </c>
      <c r="M361" s="126" t="s">
        <v>1231</v>
      </c>
      <c r="N361" s="46">
        <f t="shared" si="601"/>
        <v>116.94333333333334</v>
      </c>
      <c r="O361" s="46">
        <f t="shared" si="672"/>
        <v>-0.03</v>
      </c>
      <c r="P361" s="42">
        <v>116.99</v>
      </c>
      <c r="Q361" s="46">
        <f t="shared" si="673"/>
        <v>4.3499999999999996</v>
      </c>
      <c r="R361" s="39">
        <v>112.56</v>
      </c>
      <c r="S361" s="46">
        <f t="shared" si="674"/>
        <v>4.1499999999999995</v>
      </c>
      <c r="T361" s="40">
        <v>112.81</v>
      </c>
      <c r="U361" s="47" t="str">
        <f t="shared" si="571"/>
        <v/>
      </c>
      <c r="V361" s="47" t="str">
        <f t="shared" si="572"/>
        <v/>
      </c>
      <c r="W361" s="48"/>
      <c r="X361" s="48"/>
      <c r="Y361" s="48"/>
      <c r="Z361" s="48"/>
      <c r="AA361" s="48"/>
      <c r="AB361" s="48"/>
      <c r="AC361" s="49"/>
      <c r="AD361" s="49"/>
      <c r="AE361" s="51">
        <f t="shared" si="603"/>
        <v>43</v>
      </c>
      <c r="AF361" s="51" t="str">
        <f t="shared" si="604"/>
        <v>f</v>
      </c>
      <c r="AG361" s="51" t="str">
        <f t="shared" si="605"/>
        <v/>
      </c>
      <c r="AH361" s="51" t="str">
        <f t="shared" si="606"/>
        <v/>
      </c>
      <c r="AI361" s="52">
        <f t="shared" si="607"/>
        <v>116.92</v>
      </c>
      <c r="AJ361" s="68"/>
      <c r="AK361" s="53"/>
      <c r="AL361" s="52"/>
      <c r="AM361" s="53">
        <f t="shared" si="609"/>
        <v>42</v>
      </c>
      <c r="AN361" s="53">
        <f>IF(AJ361&lt;&gt;"",IF(AJ361="o",VLOOKUP(AM361,OpenSect!$A$1:$D$11,2),IF(AJ361="u",VLOOKUP(AM361,UpHill!$A$1:$D$35,2),IF(AJ361="d",VLOOKUP(AM361,DownHill!$A$3:$D$29,2),IF(AJ361="f",VLOOKUP(AM361,FlatUnd!$A$2:$D$30,2),IF(AJ361="t",VLOOKUP(AM361,TimeAdd!$A$1:$D$176,2),IF(AJ361="l",VLOOKUP(AM361,SLimit!$A$1:$D$8,2),AN360)))))),AN360)</f>
        <v>49</v>
      </c>
      <c r="AO361" s="53">
        <f>IF(AJ361&lt;&gt;"",IF(AJ361="o",VLOOKUP(AM361,OpenSect!$A$1:$D$11,3),IF(AJ361="u",VLOOKUP(AM361,UpHill!$A$1:$D$35,3),IF(AJ361="d",VLOOKUP(AM361,DownHill!$A$3:$D$29,3),IF(AJ361="f",VLOOKUP(AM361,FlatUnd!$A$2:$D$30,3),IF(AJ361="t",VLOOKUP(AM361,TimeAdd!$A$1:$D$18,3),IF(AJ361="l",VLOOKUP(AM361,SLimit!$A$1:$D$8,3),AO360)))))),AO360)</f>
        <v>57</v>
      </c>
      <c r="AP361" s="53">
        <f>IF(AJ361&lt;&gt;"",IF(AJ361="o",VLOOKUP(AM361,OpenSect!$A$1:$D$11,4),IF(AJ361="u",VLOOKUP(AM361,UpHill!$A$1:$D$35,4),IF(AJ361="d",VLOOKUP(AM361,DownHill!$A$3:$D$29,4),IF(AJ361="f",VLOOKUP(AM361,FlatUnd!$A$2:$D$30,4),IF(AJ361="t",VLOOKUP(AM361,TimeAdd!$A$1:$D$18,4),IF(AJ361="l",VLOOKUP(AM361,SLimit!$A$1:$D$8,4),AP360)))))),AP360)</f>
        <v>64</v>
      </c>
      <c r="AQ361" s="53" t="str">
        <f t="shared" si="610"/>
        <v>80</v>
      </c>
      <c r="AR361" s="54" t="str">
        <f t="shared" si="611"/>
        <v>Curry's Post 12</v>
      </c>
      <c r="AS361" s="55"/>
      <c r="AT361" s="55"/>
      <c r="AU361" s="56">
        <f>IF(GroupStTimes!$A$8=0,MIN(CB361,CD361,CF361),MIN(BZ361,CB361,CD361,CF361))</f>
        <v>0.39241898148148147</v>
      </c>
      <c r="AV361" s="56">
        <f>IF(GroupStTimes!$A$8=0,MAX(CC361,CE361,CG361),MAX(CA361,CC361,CE361,CG361))</f>
        <v>0.44028935185185186</v>
      </c>
      <c r="AW361" s="57" t="str">
        <f t="shared" si="612"/>
        <v/>
      </c>
      <c r="AX361" s="58" t="str">
        <f t="shared" si="613"/>
        <v/>
      </c>
      <c r="AY361" s="58" t="str">
        <f t="shared" si="614"/>
        <v/>
      </c>
      <c r="AZ361" s="31">
        <f t="shared" si="615"/>
        <v>109.01</v>
      </c>
      <c r="BA361" s="59">
        <f t="shared" si="616"/>
        <v>0.38620370370370377</v>
      </c>
      <c r="BB361" s="59">
        <f t="shared" si="617"/>
        <v>0.39175925925925936</v>
      </c>
      <c r="BC361" s="59">
        <f t="shared" si="618"/>
        <v>0.38569444444444445</v>
      </c>
      <c r="BD361" s="59">
        <f t="shared" si="619"/>
        <v>0.43152777777777773</v>
      </c>
      <c r="BE361" s="59">
        <f t="shared" si="620"/>
        <v>0.42408564814814814</v>
      </c>
      <c r="BF361" s="59">
        <f t="shared" si="621"/>
        <v>0.43450231481481483</v>
      </c>
      <c r="BG361" s="59">
        <f t="shared" si="622"/>
        <v>0.43300925925925932</v>
      </c>
      <c r="BH361" s="59">
        <f t="shared" si="623"/>
        <v>0.43231481481481487</v>
      </c>
      <c r="BI361" s="31">
        <f t="shared" si="624"/>
        <v>7.9099999999999966</v>
      </c>
      <c r="BJ361" s="61">
        <f t="shared" ref="BJ361:BM361" si="692">IF($AJ360="t",IF(AM359=0,0,$BI361/AM359),IF(AM360=0,0,$BI361/AM360))</f>
        <v>0.18833333333333324</v>
      </c>
      <c r="BK361" s="61">
        <f t="shared" si="692"/>
        <v>0.16142857142857137</v>
      </c>
      <c r="BL361" s="61">
        <f t="shared" si="692"/>
        <v>0.13877192982456135</v>
      </c>
      <c r="BM361" s="61">
        <f t="shared" si="692"/>
        <v>0.12359374999999995</v>
      </c>
      <c r="BN361" s="62">
        <f t="shared" si="626"/>
        <v>0</v>
      </c>
      <c r="BO361" s="62">
        <f t="shared" si="627"/>
        <v>11</v>
      </c>
      <c r="BP361" s="62">
        <f t="shared" si="628"/>
        <v>18</v>
      </c>
      <c r="BQ361" s="62">
        <f t="shared" si="629"/>
        <v>0</v>
      </c>
      <c r="BR361" s="62">
        <f t="shared" si="630"/>
        <v>9</v>
      </c>
      <c r="BS361" s="62">
        <f t="shared" si="631"/>
        <v>41</v>
      </c>
      <c r="BT361" s="62">
        <f t="shared" si="632"/>
        <v>0</v>
      </c>
      <c r="BU361" s="62">
        <f t="shared" si="633"/>
        <v>8</v>
      </c>
      <c r="BV361" s="62">
        <f t="shared" si="634"/>
        <v>20</v>
      </c>
      <c r="BW361" s="62">
        <f t="shared" si="635"/>
        <v>0</v>
      </c>
      <c r="BX361" s="62">
        <f t="shared" si="636"/>
        <v>7</v>
      </c>
      <c r="BY361" s="62">
        <f t="shared" si="637"/>
        <v>25</v>
      </c>
      <c r="BZ361" s="63">
        <f t="shared" si="638"/>
        <v>0.394050925925926</v>
      </c>
      <c r="CA361" s="63">
        <f t="shared" si="639"/>
        <v>0.39960648148148159</v>
      </c>
      <c r="CB361" s="63">
        <f t="shared" si="640"/>
        <v>0.39241898148148147</v>
      </c>
      <c r="CC361" s="63">
        <f t="shared" si="641"/>
        <v>0.43825231481481475</v>
      </c>
      <c r="CD361" s="63">
        <f t="shared" si="642"/>
        <v>0.42987268518518518</v>
      </c>
      <c r="CE361" s="63">
        <f t="shared" si="643"/>
        <v>0.44028935185185186</v>
      </c>
      <c r="CF361" s="63">
        <f t="shared" si="644"/>
        <v>0.43815972222222227</v>
      </c>
      <c r="CG361" s="63">
        <f t="shared" si="645"/>
        <v>0.43746527777777783</v>
      </c>
      <c r="CH361" s="36"/>
      <c r="CI361" s="36"/>
      <c r="CJ361" s="36"/>
      <c r="CK361" s="36"/>
      <c r="CL361" s="60">
        <v>60</v>
      </c>
    </row>
    <row r="362" spans="1:90" ht="26.25" customHeight="1" x14ac:dyDescent="0.25">
      <c r="A362" s="37">
        <v>43</v>
      </c>
      <c r="B362" s="38"/>
      <c r="C362" s="39"/>
      <c r="D362" s="39"/>
      <c r="E362" s="39"/>
      <c r="F362" s="42"/>
      <c r="G362" s="66">
        <v>112.50999999999999</v>
      </c>
      <c r="H362" s="41">
        <f t="shared" si="585"/>
        <v>116.94</v>
      </c>
      <c r="I362" s="42">
        <v>116.86</v>
      </c>
      <c r="J362" s="43">
        <f t="shared" si="582"/>
        <v>-9.1277311883154993E-4</v>
      </c>
      <c r="K362" s="44">
        <f t="shared" si="583"/>
        <v>-0.10666666666665492</v>
      </c>
      <c r="L362" s="45" t="s">
        <v>265</v>
      </c>
      <c r="M362" s="126" t="s">
        <v>1231</v>
      </c>
      <c r="N362" s="46">
        <f t="shared" si="601"/>
        <v>116.96666666666665</v>
      </c>
      <c r="O362" s="46">
        <f t="shared" si="672"/>
        <v>-0.03</v>
      </c>
      <c r="P362" s="42">
        <v>117.02</v>
      </c>
      <c r="Q362" s="46">
        <f t="shared" si="673"/>
        <v>4.3499999999999996</v>
      </c>
      <c r="R362" s="39">
        <v>112.58</v>
      </c>
      <c r="S362" s="46">
        <f t="shared" si="674"/>
        <v>4.1499999999999995</v>
      </c>
      <c r="T362" s="40">
        <v>112.83000000000001</v>
      </c>
      <c r="U362" s="47" t="str">
        <f t="shared" si="571"/>
        <v/>
      </c>
      <c r="V362" s="47" t="str">
        <f t="shared" si="572"/>
        <v/>
      </c>
      <c r="W362" s="48"/>
      <c r="X362" s="48"/>
      <c r="Y362" s="48"/>
      <c r="Z362" s="48"/>
      <c r="AA362" s="48"/>
      <c r="AB362" s="48"/>
      <c r="AC362" s="49"/>
      <c r="AD362" s="49"/>
      <c r="AE362" s="51">
        <f t="shared" si="603"/>
        <v>43</v>
      </c>
      <c r="AF362" s="51" t="str">
        <f t="shared" si="604"/>
        <v/>
      </c>
      <c r="AG362" s="51" t="str">
        <f t="shared" si="605"/>
        <v/>
      </c>
      <c r="AH362" s="51" t="str">
        <f t="shared" si="606"/>
        <v/>
      </c>
      <c r="AI362" s="52">
        <f t="shared" si="607"/>
        <v>116.94</v>
      </c>
      <c r="AJ362" s="68"/>
      <c r="AK362" s="53"/>
      <c r="AL362" s="52"/>
      <c r="AM362" s="53">
        <f t="shared" si="609"/>
        <v>42</v>
      </c>
      <c r="AN362" s="53">
        <f>IF(AJ362&lt;&gt;"",IF(AJ362="o",VLOOKUP(AM362,OpenSect!$A$1:$D$11,2),IF(AJ362="u",VLOOKUP(AM362,UpHill!$A$1:$D$35,2),IF(AJ362="d",VLOOKUP(AM362,DownHill!$A$3:$D$29,2),IF(AJ362="f",VLOOKUP(AM362,FlatUnd!$A$2:$D$30,2),IF(AJ362="t",VLOOKUP(AM362,TimeAdd!$A$1:$D$176,2),IF(AJ362="l",VLOOKUP(AM362,SLimit!$A$1:$D$8,2),AN361)))))),AN361)</f>
        <v>49</v>
      </c>
      <c r="AO362" s="53">
        <f>IF(AJ362&lt;&gt;"",IF(AJ362="o",VLOOKUP(AM362,OpenSect!$A$1:$D$11,3),IF(AJ362="u",VLOOKUP(AM362,UpHill!$A$1:$D$35,3),IF(AJ362="d",VLOOKUP(AM362,DownHill!$A$3:$D$29,3),IF(AJ362="f",VLOOKUP(AM362,FlatUnd!$A$2:$D$30,3),IF(AJ362="t",VLOOKUP(AM362,TimeAdd!$A$1:$D$18,3),IF(AJ362="l",VLOOKUP(AM362,SLimit!$A$1:$D$8,3),AO361)))))),AO361)</f>
        <v>57</v>
      </c>
      <c r="AP362" s="53">
        <f>IF(AJ362&lt;&gt;"",IF(AJ362="o",VLOOKUP(AM362,OpenSect!$A$1:$D$11,4),IF(AJ362="u",VLOOKUP(AM362,UpHill!$A$1:$D$35,4),IF(AJ362="d",VLOOKUP(AM362,DownHill!$A$3:$D$29,4),IF(AJ362="f",VLOOKUP(AM362,FlatUnd!$A$2:$D$30,4),IF(AJ362="t",VLOOKUP(AM362,TimeAdd!$A$1:$D$18,4),IF(AJ362="l",VLOOKUP(AM362,SLimit!$A$1:$D$8,4),AP361)))))),AP361)</f>
        <v>64</v>
      </c>
      <c r="AQ362" s="53" t="str">
        <f t="shared" si="610"/>
        <v>80</v>
      </c>
      <c r="AR362" s="54" t="str">
        <f t="shared" si="611"/>
        <v>24km Stone</v>
      </c>
      <c r="AS362" s="55"/>
      <c r="AT362" s="55"/>
      <c r="AU362" s="56">
        <f>IF(GroupStTimes!$A$8=0,MIN(CB362,CD362,CF362),MIN(BZ362,CB362,CD362,CF362))</f>
        <v>0.39244212962962965</v>
      </c>
      <c r="AV362" s="56">
        <f>IF(GroupStTimes!$A$8=0,MAX(CC362,CE362,CG362),MAX(CA362,CC362,CE362,CG362))</f>
        <v>0.44030092592592596</v>
      </c>
      <c r="AW362" s="57" t="str">
        <f t="shared" si="612"/>
        <v/>
      </c>
      <c r="AX362" s="58" t="str">
        <f t="shared" si="613"/>
        <v/>
      </c>
      <c r="AY362" s="58" t="str">
        <f t="shared" si="614"/>
        <v/>
      </c>
      <c r="AZ362" s="31">
        <f t="shared" si="615"/>
        <v>109.01</v>
      </c>
      <c r="BA362" s="59">
        <f t="shared" si="616"/>
        <v>0.38620370370370377</v>
      </c>
      <c r="BB362" s="59">
        <f t="shared" si="617"/>
        <v>0.39175925925925936</v>
      </c>
      <c r="BC362" s="59">
        <f t="shared" si="618"/>
        <v>0.38569444444444445</v>
      </c>
      <c r="BD362" s="59">
        <f t="shared" si="619"/>
        <v>0.43152777777777773</v>
      </c>
      <c r="BE362" s="59">
        <f t="shared" si="620"/>
        <v>0.42408564814814814</v>
      </c>
      <c r="BF362" s="59">
        <f t="shared" si="621"/>
        <v>0.43450231481481483</v>
      </c>
      <c r="BG362" s="59">
        <f t="shared" si="622"/>
        <v>0.43300925925925932</v>
      </c>
      <c r="BH362" s="59">
        <f t="shared" si="623"/>
        <v>0.43231481481481487</v>
      </c>
      <c r="BI362" s="31">
        <f t="shared" si="624"/>
        <v>7.9299999999999926</v>
      </c>
      <c r="BJ362" s="61">
        <f t="shared" ref="BJ362:BM362" si="693">IF($AJ361="t",IF(AM360=0,0,$BI362/AM360),IF(AM361=0,0,$BI362/AM361))</f>
        <v>0.18880952380952362</v>
      </c>
      <c r="BK362" s="61">
        <f t="shared" si="693"/>
        <v>0.16183673469387741</v>
      </c>
      <c r="BL362" s="61">
        <f t="shared" si="693"/>
        <v>0.13912280701754373</v>
      </c>
      <c r="BM362" s="61">
        <f t="shared" si="693"/>
        <v>0.12390624999999988</v>
      </c>
      <c r="BN362" s="62">
        <f t="shared" si="626"/>
        <v>0</v>
      </c>
      <c r="BO362" s="62">
        <f t="shared" si="627"/>
        <v>11</v>
      </c>
      <c r="BP362" s="62">
        <f t="shared" si="628"/>
        <v>20</v>
      </c>
      <c r="BQ362" s="62">
        <f t="shared" si="629"/>
        <v>0</v>
      </c>
      <c r="BR362" s="62">
        <f t="shared" si="630"/>
        <v>9</v>
      </c>
      <c r="BS362" s="62">
        <f t="shared" si="631"/>
        <v>43</v>
      </c>
      <c r="BT362" s="62">
        <f t="shared" si="632"/>
        <v>0</v>
      </c>
      <c r="BU362" s="62">
        <f t="shared" si="633"/>
        <v>8</v>
      </c>
      <c r="BV362" s="62">
        <f t="shared" si="634"/>
        <v>21</v>
      </c>
      <c r="BW362" s="62">
        <f t="shared" si="635"/>
        <v>0</v>
      </c>
      <c r="BX362" s="62">
        <f t="shared" si="636"/>
        <v>7</v>
      </c>
      <c r="BY362" s="62">
        <f t="shared" si="637"/>
        <v>26</v>
      </c>
      <c r="BZ362" s="63">
        <f t="shared" si="638"/>
        <v>0.39407407407407413</v>
      </c>
      <c r="CA362" s="63">
        <f t="shared" si="639"/>
        <v>0.39962962962962972</v>
      </c>
      <c r="CB362" s="63">
        <f t="shared" si="640"/>
        <v>0.39244212962962965</v>
      </c>
      <c r="CC362" s="63">
        <f t="shared" si="641"/>
        <v>0.43827546296296294</v>
      </c>
      <c r="CD362" s="63">
        <f t="shared" si="642"/>
        <v>0.42988425925925927</v>
      </c>
      <c r="CE362" s="63">
        <f t="shared" si="643"/>
        <v>0.44030092592592596</v>
      </c>
      <c r="CF362" s="63">
        <f t="shared" si="644"/>
        <v>0.43817129629629636</v>
      </c>
      <c r="CG362" s="63">
        <f t="shared" si="645"/>
        <v>0.43747685185185192</v>
      </c>
      <c r="CH362" s="36"/>
      <c r="CI362" s="36"/>
      <c r="CJ362" s="36"/>
      <c r="CK362" s="36"/>
      <c r="CL362" s="60">
        <v>60</v>
      </c>
    </row>
    <row r="363" spans="1:90" ht="26.25" customHeight="1" x14ac:dyDescent="0.25">
      <c r="A363" s="37">
        <v>43</v>
      </c>
      <c r="B363" s="38"/>
      <c r="C363" s="39"/>
      <c r="D363" s="39"/>
      <c r="E363" s="39"/>
      <c r="F363" s="42"/>
      <c r="G363" s="66">
        <v>112.55</v>
      </c>
      <c r="H363" s="41">
        <f t="shared" si="585"/>
        <v>116.98</v>
      </c>
      <c r="I363" s="42">
        <v>116.9</v>
      </c>
      <c r="J363" s="43">
        <f t="shared" si="582"/>
        <v>-9.1246079270021312E-4</v>
      </c>
      <c r="K363" s="44">
        <f t="shared" si="583"/>
        <v>-0.10666666666665492</v>
      </c>
      <c r="L363" s="45" t="s">
        <v>95</v>
      </c>
      <c r="M363" s="126" t="s">
        <v>1231</v>
      </c>
      <c r="N363" s="46">
        <f t="shared" si="601"/>
        <v>117.00666666666666</v>
      </c>
      <c r="O363" s="46">
        <f t="shared" si="672"/>
        <v>-0.03</v>
      </c>
      <c r="P363" s="42">
        <v>117.06</v>
      </c>
      <c r="Q363" s="46">
        <f t="shared" si="673"/>
        <v>4.3499999999999996</v>
      </c>
      <c r="R363" s="39">
        <v>112.62</v>
      </c>
      <c r="S363" s="46">
        <f t="shared" si="674"/>
        <v>4.1499999999999995</v>
      </c>
      <c r="T363" s="40">
        <v>112.87</v>
      </c>
      <c r="U363" s="47" t="str">
        <f t="shared" si="571"/>
        <v/>
      </c>
      <c r="V363" s="47" t="str">
        <f t="shared" si="572"/>
        <v/>
      </c>
      <c r="W363" s="48"/>
      <c r="X363" s="48"/>
      <c r="Y363" s="48"/>
      <c r="Z363" s="48"/>
      <c r="AA363" s="48"/>
      <c r="AB363" s="48"/>
      <c r="AC363" s="49"/>
      <c r="AD363" s="49"/>
      <c r="AE363" s="51">
        <f t="shared" si="603"/>
        <v>43</v>
      </c>
      <c r="AF363" s="51" t="str">
        <f t="shared" si="604"/>
        <v/>
      </c>
      <c r="AG363" s="51" t="str">
        <f t="shared" si="605"/>
        <v/>
      </c>
      <c r="AH363" s="51" t="str">
        <f t="shared" si="606"/>
        <v/>
      </c>
      <c r="AI363" s="52">
        <f t="shared" si="607"/>
        <v>116.98</v>
      </c>
      <c r="AJ363" s="68"/>
      <c r="AK363" s="53"/>
      <c r="AL363" s="52"/>
      <c r="AM363" s="53">
        <f t="shared" si="609"/>
        <v>42</v>
      </c>
      <c r="AN363" s="53">
        <f>IF(AJ363&lt;&gt;"",IF(AJ363="o",VLOOKUP(AM363,OpenSect!$A$1:$D$11,2),IF(AJ363="u",VLOOKUP(AM363,UpHill!$A$1:$D$35,2),IF(AJ363="d",VLOOKUP(AM363,DownHill!$A$3:$D$29,2),IF(AJ363="f",VLOOKUP(AM363,FlatUnd!$A$2:$D$30,2),IF(AJ363="t",VLOOKUP(AM363,TimeAdd!$A$1:$D$176,2),IF(AJ363="l",VLOOKUP(AM363,SLimit!$A$1:$D$8,2),AN362)))))),AN362)</f>
        <v>49</v>
      </c>
      <c r="AO363" s="53">
        <f>IF(AJ363&lt;&gt;"",IF(AJ363="o",VLOOKUP(AM363,OpenSect!$A$1:$D$11,3),IF(AJ363="u",VLOOKUP(AM363,UpHill!$A$1:$D$35,3),IF(AJ363="d",VLOOKUP(AM363,DownHill!$A$3:$D$29,3),IF(AJ363="f",VLOOKUP(AM363,FlatUnd!$A$2:$D$30,3),IF(AJ363="t",VLOOKUP(AM363,TimeAdd!$A$1:$D$18,3),IF(AJ363="l",VLOOKUP(AM363,SLimit!$A$1:$D$8,3),AO362)))))),AO362)</f>
        <v>57</v>
      </c>
      <c r="AP363" s="53">
        <f>IF(AJ363&lt;&gt;"",IF(AJ363="o",VLOOKUP(AM363,OpenSect!$A$1:$D$11,4),IF(AJ363="u",VLOOKUP(AM363,UpHill!$A$1:$D$35,4),IF(AJ363="d",VLOOKUP(AM363,DownHill!$A$3:$D$29,4),IF(AJ363="f",VLOOKUP(AM363,FlatUnd!$A$2:$D$30,4),IF(AJ363="t",VLOOKUP(AM363,TimeAdd!$A$1:$D$18,4),IF(AJ363="l",VLOOKUP(AM363,SLimit!$A$1:$D$8,4),AP362)))))),AP362)</f>
        <v>64</v>
      </c>
      <c r="AQ363" s="53" t="str">
        <f t="shared" si="610"/>
        <v>80</v>
      </c>
      <c r="AR363" s="54" t="str">
        <f t="shared" si="611"/>
        <v>Warning - Side road junction {Left}</v>
      </c>
      <c r="AS363" s="55"/>
      <c r="AT363" s="55"/>
      <c r="AU363" s="56">
        <f>IF(GroupStTimes!$A$8=0,MIN(CB363,CD363,CF363),MIN(BZ363,CB363,CD363,CF363))</f>
        <v>0.39247685185185188</v>
      </c>
      <c r="AV363" s="56">
        <f>IF(GroupStTimes!$A$8=0,MAX(CC363,CE363,CG363),MAX(CA363,CC363,CE363,CG363))</f>
        <v>0.44032407407407409</v>
      </c>
      <c r="AW363" s="57" t="str">
        <f t="shared" si="612"/>
        <v/>
      </c>
      <c r="AX363" s="58" t="str">
        <f t="shared" si="613"/>
        <v/>
      </c>
      <c r="AY363" s="58" t="str">
        <f t="shared" si="614"/>
        <v/>
      </c>
      <c r="AZ363" s="31">
        <f t="shared" si="615"/>
        <v>109.01</v>
      </c>
      <c r="BA363" s="59">
        <f t="shared" si="616"/>
        <v>0.38620370370370377</v>
      </c>
      <c r="BB363" s="59">
        <f t="shared" si="617"/>
        <v>0.39175925925925936</v>
      </c>
      <c r="BC363" s="59">
        <f t="shared" si="618"/>
        <v>0.38569444444444445</v>
      </c>
      <c r="BD363" s="59">
        <f t="shared" si="619"/>
        <v>0.43152777777777773</v>
      </c>
      <c r="BE363" s="59">
        <f t="shared" si="620"/>
        <v>0.42408564814814814</v>
      </c>
      <c r="BF363" s="59">
        <f t="shared" si="621"/>
        <v>0.43450231481481483</v>
      </c>
      <c r="BG363" s="59">
        <f t="shared" si="622"/>
        <v>0.43300925925925932</v>
      </c>
      <c r="BH363" s="59">
        <f t="shared" si="623"/>
        <v>0.43231481481481487</v>
      </c>
      <c r="BI363" s="31">
        <f t="shared" si="624"/>
        <v>7.9699999999999989</v>
      </c>
      <c r="BJ363" s="61">
        <f t="shared" ref="BJ363:BM363" si="694">IF($AJ362="t",IF(AM361=0,0,$BI363/AM361),IF(AM362=0,0,$BI363/AM362))</f>
        <v>0.18976190476190474</v>
      </c>
      <c r="BK363" s="61">
        <f t="shared" si="694"/>
        <v>0.16265306122448978</v>
      </c>
      <c r="BL363" s="61">
        <f t="shared" si="694"/>
        <v>0.13982456140350874</v>
      </c>
      <c r="BM363" s="61">
        <f t="shared" si="694"/>
        <v>0.12453124999999998</v>
      </c>
      <c r="BN363" s="62">
        <f t="shared" si="626"/>
        <v>0</v>
      </c>
      <c r="BO363" s="62">
        <f t="shared" si="627"/>
        <v>11</v>
      </c>
      <c r="BP363" s="62">
        <f t="shared" si="628"/>
        <v>23</v>
      </c>
      <c r="BQ363" s="62">
        <f t="shared" si="629"/>
        <v>0</v>
      </c>
      <c r="BR363" s="62">
        <f t="shared" si="630"/>
        <v>9</v>
      </c>
      <c r="BS363" s="62">
        <f t="shared" si="631"/>
        <v>46</v>
      </c>
      <c r="BT363" s="62">
        <f t="shared" si="632"/>
        <v>0</v>
      </c>
      <c r="BU363" s="62">
        <f t="shared" si="633"/>
        <v>8</v>
      </c>
      <c r="BV363" s="62">
        <f t="shared" si="634"/>
        <v>23</v>
      </c>
      <c r="BW363" s="62">
        <f t="shared" si="635"/>
        <v>0</v>
      </c>
      <c r="BX363" s="62">
        <f t="shared" si="636"/>
        <v>7</v>
      </c>
      <c r="BY363" s="62">
        <f t="shared" si="637"/>
        <v>28</v>
      </c>
      <c r="BZ363" s="63">
        <f t="shared" si="638"/>
        <v>0.39410879629629636</v>
      </c>
      <c r="CA363" s="63">
        <f t="shared" si="639"/>
        <v>0.39966435185185195</v>
      </c>
      <c r="CB363" s="63">
        <f t="shared" si="640"/>
        <v>0.39247685185185188</v>
      </c>
      <c r="CC363" s="63">
        <f t="shared" si="641"/>
        <v>0.43831018518518516</v>
      </c>
      <c r="CD363" s="63">
        <f t="shared" si="642"/>
        <v>0.4299074074074074</v>
      </c>
      <c r="CE363" s="63">
        <f t="shared" si="643"/>
        <v>0.44032407407407409</v>
      </c>
      <c r="CF363" s="63">
        <f t="shared" si="644"/>
        <v>0.4381944444444445</v>
      </c>
      <c r="CG363" s="63">
        <f t="shared" si="645"/>
        <v>0.43750000000000006</v>
      </c>
      <c r="CH363" s="36"/>
      <c r="CI363" s="36"/>
      <c r="CJ363" s="36"/>
      <c r="CK363" s="36"/>
      <c r="CL363" s="60">
        <v>60</v>
      </c>
    </row>
    <row r="364" spans="1:90" ht="26.25" customHeight="1" x14ac:dyDescent="0.25">
      <c r="A364" s="37">
        <v>43</v>
      </c>
      <c r="B364" s="38" t="s">
        <v>49</v>
      </c>
      <c r="C364" s="39"/>
      <c r="D364" s="39"/>
      <c r="E364" s="39"/>
      <c r="F364" s="42"/>
      <c r="G364" s="66">
        <v>112.6</v>
      </c>
      <c r="H364" s="41">
        <f t="shared" si="585"/>
        <v>117.03</v>
      </c>
      <c r="I364" s="42">
        <v>116.95</v>
      </c>
      <c r="J364" s="43">
        <f t="shared" si="582"/>
        <v>-9.1207068547802413E-4</v>
      </c>
      <c r="K364" s="44">
        <f t="shared" si="583"/>
        <v>-0.10666666666665492</v>
      </c>
      <c r="L364" s="45" t="s">
        <v>266</v>
      </c>
      <c r="M364" s="126" t="s">
        <v>1231</v>
      </c>
      <c r="N364" s="46">
        <f t="shared" si="601"/>
        <v>117.05666666666666</v>
      </c>
      <c r="O364" s="46">
        <f t="shared" si="672"/>
        <v>-0.03</v>
      </c>
      <c r="P364" s="42">
        <v>117.11</v>
      </c>
      <c r="Q364" s="46">
        <f t="shared" si="673"/>
        <v>4.3499999999999996</v>
      </c>
      <c r="R364" s="39">
        <v>112.67</v>
      </c>
      <c r="S364" s="46">
        <f t="shared" si="674"/>
        <v>4.1499999999999995</v>
      </c>
      <c r="T364" s="40">
        <v>112.91999999999999</v>
      </c>
      <c r="U364" s="47" t="str">
        <f t="shared" si="571"/>
        <v/>
      </c>
      <c r="V364" s="47" t="str">
        <f t="shared" si="572"/>
        <v/>
      </c>
      <c r="W364" s="48"/>
      <c r="X364" s="48"/>
      <c r="Y364" s="48"/>
      <c r="Z364" s="48"/>
      <c r="AA364" s="48"/>
      <c r="AB364" s="48"/>
      <c r="AC364" s="49"/>
      <c r="AD364" s="49"/>
      <c r="AE364" s="51">
        <f t="shared" si="603"/>
        <v>43</v>
      </c>
      <c r="AF364" s="51" t="str">
        <f t="shared" si="604"/>
        <v>f</v>
      </c>
      <c r="AG364" s="51" t="str">
        <f t="shared" si="605"/>
        <v/>
      </c>
      <c r="AH364" s="51" t="str">
        <f t="shared" si="606"/>
        <v/>
      </c>
      <c r="AI364" s="52">
        <f t="shared" si="607"/>
        <v>117.03</v>
      </c>
      <c r="AJ364" s="68"/>
      <c r="AK364" s="53"/>
      <c r="AL364" s="52"/>
      <c r="AM364" s="53">
        <f t="shared" si="609"/>
        <v>42</v>
      </c>
      <c r="AN364" s="53">
        <f>IF(AJ364&lt;&gt;"",IF(AJ364="o",VLOOKUP(AM364,OpenSect!$A$1:$D$11,2),IF(AJ364="u",VLOOKUP(AM364,UpHill!$A$1:$D$35,2),IF(AJ364="d",VLOOKUP(AM364,DownHill!$A$3:$D$29,2),IF(AJ364="f",VLOOKUP(AM364,FlatUnd!$A$2:$D$30,2),IF(AJ364="t",VLOOKUP(AM364,TimeAdd!$A$1:$D$176,2),IF(AJ364="l",VLOOKUP(AM364,SLimit!$A$1:$D$8,2),AN363)))))),AN363)</f>
        <v>49</v>
      </c>
      <c r="AO364" s="53">
        <f>IF(AJ364&lt;&gt;"",IF(AJ364="o",VLOOKUP(AM364,OpenSect!$A$1:$D$11,3),IF(AJ364="u",VLOOKUP(AM364,UpHill!$A$1:$D$35,3),IF(AJ364="d",VLOOKUP(AM364,DownHill!$A$3:$D$29,3),IF(AJ364="f",VLOOKUP(AM364,FlatUnd!$A$2:$D$30,3),IF(AJ364="t",VLOOKUP(AM364,TimeAdd!$A$1:$D$18,3),IF(AJ364="l",VLOOKUP(AM364,SLimit!$A$1:$D$8,3),AO363)))))),AO363)</f>
        <v>57</v>
      </c>
      <c r="AP364" s="53">
        <f>IF(AJ364&lt;&gt;"",IF(AJ364="o",VLOOKUP(AM364,OpenSect!$A$1:$D$11,4),IF(AJ364="u",VLOOKUP(AM364,UpHill!$A$1:$D$35,4),IF(AJ364="d",VLOOKUP(AM364,DownHill!$A$3:$D$29,4),IF(AJ364="f",VLOOKUP(AM364,FlatUnd!$A$2:$D$30,4),IF(AJ364="t",VLOOKUP(AM364,TimeAdd!$A$1:$D$18,4),IF(AJ364="l",VLOOKUP(AM364,SLimit!$A$1:$D$8,4),AP363)))))),AP363)</f>
        <v>64</v>
      </c>
      <c r="AQ364" s="53" t="str">
        <f t="shared" si="610"/>
        <v>80</v>
      </c>
      <c r="AR364" s="54" t="str">
        <f t="shared" si="611"/>
        <v>Michaelhouse Chapel</v>
      </c>
      <c r="AS364" s="55"/>
      <c r="AT364" s="55"/>
      <c r="AU364" s="56">
        <f>IF(GroupStTimes!$A$8=0,MIN(CB364,CD364,CF364),MIN(BZ364,CB364,CD364,CF364))</f>
        <v>0.39251157407407405</v>
      </c>
      <c r="AV364" s="56">
        <f>IF(GroupStTimes!$A$8=0,MAX(CC364,CE364,CG364),MAX(CA364,CC364,CE364,CG364))</f>
        <v>0.44037037037037036</v>
      </c>
      <c r="AW364" s="57" t="str">
        <f t="shared" si="612"/>
        <v/>
      </c>
      <c r="AX364" s="58" t="str">
        <f t="shared" si="613"/>
        <v/>
      </c>
      <c r="AY364" s="58" t="str">
        <f t="shared" si="614"/>
        <v/>
      </c>
      <c r="AZ364" s="31">
        <f t="shared" si="615"/>
        <v>109.01</v>
      </c>
      <c r="BA364" s="59">
        <f t="shared" si="616"/>
        <v>0.38620370370370377</v>
      </c>
      <c r="BB364" s="59">
        <f t="shared" si="617"/>
        <v>0.39175925925925936</v>
      </c>
      <c r="BC364" s="59">
        <f t="shared" si="618"/>
        <v>0.38569444444444445</v>
      </c>
      <c r="BD364" s="59">
        <f t="shared" si="619"/>
        <v>0.43152777777777773</v>
      </c>
      <c r="BE364" s="59">
        <f t="shared" si="620"/>
        <v>0.42408564814814814</v>
      </c>
      <c r="BF364" s="59">
        <f t="shared" si="621"/>
        <v>0.43450231481481483</v>
      </c>
      <c r="BG364" s="59">
        <f t="shared" si="622"/>
        <v>0.43300925925925932</v>
      </c>
      <c r="BH364" s="59">
        <f t="shared" si="623"/>
        <v>0.43231481481481487</v>
      </c>
      <c r="BI364" s="31">
        <f t="shared" si="624"/>
        <v>8.019999999999996</v>
      </c>
      <c r="BJ364" s="61">
        <f t="shared" ref="BJ364:BM364" si="695">IF($AJ363="t",IF(AM362=0,0,$BI364/AM362),IF(AM363=0,0,$BI364/AM363))</f>
        <v>0.19095238095238085</v>
      </c>
      <c r="BK364" s="61">
        <f t="shared" si="695"/>
        <v>0.16367346938775501</v>
      </c>
      <c r="BL364" s="61">
        <f t="shared" si="695"/>
        <v>0.14070175438596486</v>
      </c>
      <c r="BM364" s="61">
        <f t="shared" si="695"/>
        <v>0.12531249999999994</v>
      </c>
      <c r="BN364" s="62">
        <f t="shared" si="626"/>
        <v>0</v>
      </c>
      <c r="BO364" s="62">
        <f t="shared" si="627"/>
        <v>11</v>
      </c>
      <c r="BP364" s="62">
        <f t="shared" si="628"/>
        <v>27</v>
      </c>
      <c r="BQ364" s="62">
        <f t="shared" si="629"/>
        <v>0</v>
      </c>
      <c r="BR364" s="62">
        <f t="shared" si="630"/>
        <v>9</v>
      </c>
      <c r="BS364" s="62">
        <f t="shared" si="631"/>
        <v>49</v>
      </c>
      <c r="BT364" s="62">
        <f t="shared" si="632"/>
        <v>0</v>
      </c>
      <c r="BU364" s="62">
        <f t="shared" si="633"/>
        <v>8</v>
      </c>
      <c r="BV364" s="62">
        <f t="shared" si="634"/>
        <v>27</v>
      </c>
      <c r="BW364" s="62">
        <f t="shared" si="635"/>
        <v>0</v>
      </c>
      <c r="BX364" s="62">
        <f t="shared" si="636"/>
        <v>7</v>
      </c>
      <c r="BY364" s="62">
        <f t="shared" si="637"/>
        <v>31</v>
      </c>
      <c r="BZ364" s="63">
        <f t="shared" si="638"/>
        <v>0.39415509259259268</v>
      </c>
      <c r="CA364" s="63">
        <f t="shared" si="639"/>
        <v>0.39971064814814827</v>
      </c>
      <c r="CB364" s="63">
        <f t="shared" si="640"/>
        <v>0.39251157407407405</v>
      </c>
      <c r="CC364" s="63">
        <f t="shared" si="641"/>
        <v>0.43834490740740734</v>
      </c>
      <c r="CD364" s="63">
        <f t="shared" si="642"/>
        <v>0.42995370370370367</v>
      </c>
      <c r="CE364" s="63">
        <f t="shared" si="643"/>
        <v>0.44037037037037036</v>
      </c>
      <c r="CF364" s="63">
        <f t="shared" si="644"/>
        <v>0.43822916666666673</v>
      </c>
      <c r="CG364" s="63">
        <f t="shared" si="645"/>
        <v>0.43753472222222228</v>
      </c>
      <c r="CH364" s="36"/>
      <c r="CI364" s="36"/>
      <c r="CJ364" s="36"/>
      <c r="CK364" s="36"/>
      <c r="CL364" s="60">
        <v>60</v>
      </c>
    </row>
    <row r="365" spans="1:90" ht="26.25" customHeight="1" x14ac:dyDescent="0.25">
      <c r="A365" s="37">
        <v>43</v>
      </c>
      <c r="B365" s="38"/>
      <c r="C365" s="39"/>
      <c r="D365" s="39"/>
      <c r="E365" s="39"/>
      <c r="F365" s="42"/>
      <c r="G365" s="40">
        <v>112.71</v>
      </c>
      <c r="H365" s="41">
        <f t="shared" si="585"/>
        <v>117.15</v>
      </c>
      <c r="I365" s="42">
        <v>117.06</v>
      </c>
      <c r="J365" s="43">
        <f t="shared" si="582"/>
        <v>-9.6816447405885639E-4</v>
      </c>
      <c r="K365" s="44">
        <f t="shared" si="583"/>
        <v>-0.11333333333332973</v>
      </c>
      <c r="L365" s="70" t="s">
        <v>1341</v>
      </c>
      <c r="M365" s="126" t="s">
        <v>1231</v>
      </c>
      <c r="N365" s="46">
        <f t="shared" si="601"/>
        <v>117.17333333333333</v>
      </c>
      <c r="O365" s="46">
        <f t="shared" si="672"/>
        <v>-0.03</v>
      </c>
      <c r="P365" s="42">
        <v>117.22</v>
      </c>
      <c r="Q365" s="46">
        <f t="shared" si="673"/>
        <v>4.3499999999999996</v>
      </c>
      <c r="R365" s="39">
        <v>112.79</v>
      </c>
      <c r="S365" s="46">
        <f t="shared" si="674"/>
        <v>4.1499999999999995</v>
      </c>
      <c r="T365" s="40">
        <v>113.03999999999999</v>
      </c>
      <c r="U365" s="47" t="str">
        <f t="shared" si="571"/>
        <v/>
      </c>
      <c r="V365" s="47" t="str">
        <f t="shared" si="572"/>
        <v/>
      </c>
      <c r="W365" s="48"/>
      <c r="X365" s="48"/>
      <c r="Y365" s="48"/>
      <c r="Z365" s="48"/>
      <c r="AA365" s="48"/>
      <c r="AB365" s="48"/>
      <c r="AC365" s="49"/>
      <c r="AD365" s="49"/>
      <c r="AE365" s="51">
        <f t="shared" si="603"/>
        <v>43</v>
      </c>
      <c r="AF365" s="51" t="str">
        <f t="shared" si="604"/>
        <v/>
      </c>
      <c r="AG365" s="51" t="str">
        <f t="shared" si="605"/>
        <v/>
      </c>
      <c r="AH365" s="51" t="str">
        <f t="shared" si="606"/>
        <v/>
      </c>
      <c r="AI365" s="52">
        <f t="shared" si="607"/>
        <v>117.15</v>
      </c>
      <c r="AJ365" s="68"/>
      <c r="AK365" s="53"/>
      <c r="AL365" s="52"/>
      <c r="AM365" s="53">
        <f t="shared" si="609"/>
        <v>42</v>
      </c>
      <c r="AN365" s="53">
        <f>IF(AJ365&lt;&gt;"",IF(AJ365="o",VLOOKUP(AM365,OpenSect!$A$1:$D$11,2),IF(AJ365="u",VLOOKUP(AM365,UpHill!$A$1:$D$35,2),IF(AJ365="d",VLOOKUP(AM365,DownHill!$A$3:$D$29,2),IF(AJ365="f",VLOOKUP(AM365,FlatUnd!$A$2:$D$30,2),IF(AJ365="t",VLOOKUP(AM365,TimeAdd!$A$1:$D$176,2),IF(AJ365="l",VLOOKUP(AM365,SLimit!$A$1:$D$8,2),AN364)))))),AN364)</f>
        <v>49</v>
      </c>
      <c r="AO365" s="53">
        <f>IF(AJ365&lt;&gt;"",IF(AJ365="o",VLOOKUP(AM365,OpenSect!$A$1:$D$11,3),IF(AJ365="u",VLOOKUP(AM365,UpHill!$A$1:$D$35,3),IF(AJ365="d",VLOOKUP(AM365,DownHill!$A$3:$D$29,3),IF(AJ365="f",VLOOKUP(AM365,FlatUnd!$A$2:$D$30,3),IF(AJ365="t",VLOOKUP(AM365,TimeAdd!$A$1:$D$18,3),IF(AJ365="l",VLOOKUP(AM365,SLimit!$A$1:$D$8,3),AO364)))))),AO364)</f>
        <v>57</v>
      </c>
      <c r="AP365" s="53">
        <f>IF(AJ365&lt;&gt;"",IF(AJ365="o",VLOOKUP(AM365,OpenSect!$A$1:$D$11,4),IF(AJ365="u",VLOOKUP(AM365,UpHill!$A$1:$D$35,4),IF(AJ365="d",VLOOKUP(AM365,DownHill!$A$3:$D$29,4),IF(AJ365="f",VLOOKUP(AM365,FlatUnd!$A$2:$D$30,4),IF(AJ365="t",VLOOKUP(AM365,TimeAdd!$A$1:$D$18,4),IF(AJ365="l",VLOOKUP(AM365,SLimit!$A$1:$D$8,4),AP364)))))),AP364)</f>
        <v>64</v>
      </c>
      <c r="AQ365" s="53" t="str">
        <f t="shared" si="610"/>
        <v>80</v>
      </c>
      <c r="AR365" s="54" t="str">
        <f t="shared" si="611"/>
        <v>{Left}Michaelhouse</v>
      </c>
      <c r="AS365" s="55"/>
      <c r="AT365" s="55"/>
      <c r="AU365" s="56">
        <f>IF(GroupStTimes!$A$8=0,MIN(CB365,CD365,CF365),MIN(BZ365,CB365,CD365,CF365))</f>
        <v>0.39261574074074074</v>
      </c>
      <c r="AV365" s="56">
        <f>IF(GroupStTimes!$A$8=0,MAX(CC365,CE365,CG365),MAX(CA365,CC365,CE365,CG365))</f>
        <v>0.44045138888888891</v>
      </c>
      <c r="AW365" s="57" t="str">
        <f t="shared" si="612"/>
        <v/>
      </c>
      <c r="AX365" s="58" t="str">
        <f t="shared" si="613"/>
        <v/>
      </c>
      <c r="AY365" s="58" t="str">
        <f t="shared" si="614"/>
        <v/>
      </c>
      <c r="AZ365" s="31">
        <f t="shared" si="615"/>
        <v>109.01</v>
      </c>
      <c r="BA365" s="59">
        <f t="shared" si="616"/>
        <v>0.38620370370370377</v>
      </c>
      <c r="BB365" s="59">
        <f t="shared" si="617"/>
        <v>0.39175925925925936</v>
      </c>
      <c r="BC365" s="59">
        <f t="shared" si="618"/>
        <v>0.38569444444444445</v>
      </c>
      <c r="BD365" s="59">
        <f t="shared" si="619"/>
        <v>0.43152777777777773</v>
      </c>
      <c r="BE365" s="59">
        <f t="shared" si="620"/>
        <v>0.42408564814814814</v>
      </c>
      <c r="BF365" s="59">
        <f t="shared" si="621"/>
        <v>0.43450231481481483</v>
      </c>
      <c r="BG365" s="59">
        <f t="shared" si="622"/>
        <v>0.43300925925925932</v>
      </c>
      <c r="BH365" s="59">
        <f t="shared" si="623"/>
        <v>0.43231481481481487</v>
      </c>
      <c r="BI365" s="31">
        <f t="shared" si="624"/>
        <v>8.14</v>
      </c>
      <c r="BJ365" s="61">
        <f t="shared" ref="BJ365:BM365" si="696">IF($AJ364="t",IF(AM363=0,0,$BI365/AM363),IF(AM364=0,0,$BI365/AM364))</f>
        <v>0.19380952380952382</v>
      </c>
      <c r="BK365" s="61">
        <f t="shared" si="696"/>
        <v>0.16612244897959186</v>
      </c>
      <c r="BL365" s="61">
        <f t="shared" si="696"/>
        <v>0.14280701754385966</v>
      </c>
      <c r="BM365" s="61">
        <f t="shared" si="696"/>
        <v>0.12718750000000001</v>
      </c>
      <c r="BN365" s="62">
        <f t="shared" si="626"/>
        <v>0</v>
      </c>
      <c r="BO365" s="62">
        <f t="shared" si="627"/>
        <v>11</v>
      </c>
      <c r="BP365" s="62">
        <f t="shared" si="628"/>
        <v>38</v>
      </c>
      <c r="BQ365" s="62">
        <f t="shared" si="629"/>
        <v>0</v>
      </c>
      <c r="BR365" s="62">
        <f t="shared" si="630"/>
        <v>9</v>
      </c>
      <c r="BS365" s="62">
        <f t="shared" si="631"/>
        <v>58</v>
      </c>
      <c r="BT365" s="62">
        <f t="shared" si="632"/>
        <v>0</v>
      </c>
      <c r="BU365" s="62">
        <f t="shared" si="633"/>
        <v>8</v>
      </c>
      <c r="BV365" s="62">
        <f t="shared" si="634"/>
        <v>34</v>
      </c>
      <c r="BW365" s="62">
        <f t="shared" si="635"/>
        <v>0</v>
      </c>
      <c r="BX365" s="62">
        <f t="shared" si="636"/>
        <v>7</v>
      </c>
      <c r="BY365" s="62">
        <f t="shared" si="637"/>
        <v>38</v>
      </c>
      <c r="BZ365" s="63">
        <f t="shared" si="638"/>
        <v>0.3942824074074075</v>
      </c>
      <c r="CA365" s="63">
        <f t="shared" si="639"/>
        <v>0.39983796296296309</v>
      </c>
      <c r="CB365" s="63">
        <f t="shared" si="640"/>
        <v>0.39261574074074074</v>
      </c>
      <c r="CC365" s="63">
        <f t="shared" si="641"/>
        <v>0.43844907407407402</v>
      </c>
      <c r="CD365" s="63">
        <f t="shared" si="642"/>
        <v>0.43003472222222222</v>
      </c>
      <c r="CE365" s="63">
        <f t="shared" si="643"/>
        <v>0.44045138888888891</v>
      </c>
      <c r="CF365" s="63">
        <f t="shared" si="644"/>
        <v>0.43831018518518522</v>
      </c>
      <c r="CG365" s="63">
        <f t="shared" si="645"/>
        <v>0.43761574074074078</v>
      </c>
      <c r="CH365" s="36"/>
      <c r="CI365" s="36"/>
      <c r="CJ365" s="36"/>
      <c r="CK365" s="36"/>
      <c r="CL365" s="60">
        <v>60</v>
      </c>
    </row>
    <row r="366" spans="1:90" ht="26.25" customHeight="1" x14ac:dyDescent="0.25">
      <c r="A366" s="37">
        <v>43</v>
      </c>
      <c r="B366" s="38"/>
      <c r="C366" s="39"/>
      <c r="D366" s="39"/>
      <c r="E366" s="39"/>
      <c r="F366" s="42"/>
      <c r="G366" s="40">
        <v>112.95</v>
      </c>
      <c r="H366" s="41">
        <f t="shared" si="585"/>
        <v>117.38</v>
      </c>
      <c r="I366" s="42">
        <v>117.30000000000001</v>
      </c>
      <c r="J366" s="43">
        <f t="shared" si="582"/>
        <v>-9.0934924694517573E-4</v>
      </c>
      <c r="K366" s="44">
        <f t="shared" si="583"/>
        <v>-0.10666666666666913</v>
      </c>
      <c r="L366" s="45" t="s">
        <v>267</v>
      </c>
      <c r="M366" s="126" t="s">
        <v>1231</v>
      </c>
      <c r="N366" s="46">
        <f t="shared" si="601"/>
        <v>117.40666666666668</v>
      </c>
      <c r="O366" s="46">
        <f t="shared" si="672"/>
        <v>-0.03</v>
      </c>
      <c r="P366" s="42">
        <v>117.46000000000001</v>
      </c>
      <c r="Q366" s="46">
        <f t="shared" si="673"/>
        <v>4.3499999999999996</v>
      </c>
      <c r="R366" s="39">
        <v>113.02</v>
      </c>
      <c r="S366" s="46">
        <f t="shared" si="674"/>
        <v>4.1499999999999995</v>
      </c>
      <c r="T366" s="40">
        <v>113.27000000000001</v>
      </c>
      <c r="U366" s="47" t="str">
        <f t="shared" si="571"/>
        <v/>
      </c>
      <c r="V366" s="47" t="str">
        <f t="shared" si="572"/>
        <v/>
      </c>
      <c r="W366" s="48"/>
      <c r="X366" s="48"/>
      <c r="Y366" s="48"/>
      <c r="Z366" s="48"/>
      <c r="AA366" s="48"/>
      <c r="AB366" s="48"/>
      <c r="AC366" s="49"/>
      <c r="AD366" s="49"/>
      <c r="AE366" s="51">
        <f t="shared" si="603"/>
        <v>43</v>
      </c>
      <c r="AF366" s="51" t="str">
        <f t="shared" si="604"/>
        <v/>
      </c>
      <c r="AG366" s="51" t="str">
        <f t="shared" si="605"/>
        <v/>
      </c>
      <c r="AH366" s="51" t="str">
        <f t="shared" si="606"/>
        <v/>
      </c>
      <c r="AI366" s="52">
        <f t="shared" si="607"/>
        <v>117.38</v>
      </c>
      <c r="AJ366" s="68"/>
      <c r="AK366" s="53"/>
      <c r="AL366" s="52"/>
      <c r="AM366" s="53">
        <f t="shared" si="609"/>
        <v>42</v>
      </c>
      <c r="AN366" s="53">
        <f>IF(AJ366&lt;&gt;"",IF(AJ366="o",VLOOKUP(AM366,OpenSect!$A$1:$D$11,2),IF(AJ366="u",VLOOKUP(AM366,UpHill!$A$1:$D$35,2),IF(AJ366="d",VLOOKUP(AM366,DownHill!$A$3:$D$29,2),IF(AJ366="f",VLOOKUP(AM366,FlatUnd!$A$2:$D$30,2),IF(AJ366="t",VLOOKUP(AM366,TimeAdd!$A$1:$D$176,2),IF(AJ366="l",VLOOKUP(AM366,SLimit!$A$1:$D$8,2),AN365)))))),AN365)</f>
        <v>49</v>
      </c>
      <c r="AO366" s="53">
        <f>IF(AJ366&lt;&gt;"",IF(AJ366="o",VLOOKUP(AM366,OpenSect!$A$1:$D$11,3),IF(AJ366="u",VLOOKUP(AM366,UpHill!$A$1:$D$35,3),IF(AJ366="d",VLOOKUP(AM366,DownHill!$A$3:$D$29,3),IF(AJ366="f",VLOOKUP(AM366,FlatUnd!$A$2:$D$30,3),IF(AJ366="t",VLOOKUP(AM366,TimeAdd!$A$1:$D$18,3),IF(AJ366="l",VLOOKUP(AM366,SLimit!$A$1:$D$8,3),AO365)))))),AO365)</f>
        <v>57</v>
      </c>
      <c r="AP366" s="53">
        <f>IF(AJ366&lt;&gt;"",IF(AJ366="o",VLOOKUP(AM366,OpenSect!$A$1:$D$11,4),IF(AJ366="u",VLOOKUP(AM366,UpHill!$A$1:$D$35,4),IF(AJ366="d",VLOOKUP(AM366,DownHill!$A$3:$D$29,4),IF(AJ366="f",VLOOKUP(AM366,FlatUnd!$A$2:$D$30,4),IF(AJ366="t",VLOOKUP(AM366,TimeAdd!$A$1:$D$18,4),IF(AJ366="l",VLOOKUP(AM366,SLimit!$A$1:$D$8,4),AP365)))))),AP365)</f>
        <v>64</v>
      </c>
      <c r="AQ366" s="53" t="str">
        <f t="shared" si="610"/>
        <v>80</v>
      </c>
      <c r="AR366" s="54" t="str">
        <f t="shared" si="611"/>
        <v>R103, Nottingham Road 10, Mooi River 27</v>
      </c>
      <c r="AS366" s="55"/>
      <c r="AT366" s="55"/>
      <c r="AU366" s="56">
        <f>IF(GroupStTimes!$A$8=0,MIN(CB366,CD366,CF366),MIN(BZ366,CB366,CD366,CF366))</f>
        <v>0.39281250000000001</v>
      </c>
      <c r="AV366" s="56">
        <f>IF(GroupStTimes!$A$8=0,MAX(CC366,CE366,CG366),MAX(CA366,CC366,CE366,CG366))</f>
        <v>0.44062499999999999</v>
      </c>
      <c r="AW366" s="57" t="str">
        <f t="shared" si="612"/>
        <v/>
      </c>
      <c r="AX366" s="58" t="str">
        <f t="shared" si="613"/>
        <v/>
      </c>
      <c r="AY366" s="58" t="str">
        <f t="shared" si="614"/>
        <v/>
      </c>
      <c r="AZ366" s="31">
        <f t="shared" si="615"/>
        <v>109.01</v>
      </c>
      <c r="BA366" s="59">
        <f t="shared" si="616"/>
        <v>0.38620370370370377</v>
      </c>
      <c r="BB366" s="59">
        <f t="shared" si="617"/>
        <v>0.39175925925925936</v>
      </c>
      <c r="BC366" s="59">
        <f t="shared" si="618"/>
        <v>0.38569444444444445</v>
      </c>
      <c r="BD366" s="59">
        <f t="shared" si="619"/>
        <v>0.43152777777777773</v>
      </c>
      <c r="BE366" s="59">
        <f t="shared" si="620"/>
        <v>0.42408564814814814</v>
      </c>
      <c r="BF366" s="59">
        <f t="shared" si="621"/>
        <v>0.43450231481481483</v>
      </c>
      <c r="BG366" s="59">
        <f t="shared" si="622"/>
        <v>0.43300925925925932</v>
      </c>
      <c r="BH366" s="59">
        <f t="shared" si="623"/>
        <v>0.43231481481481487</v>
      </c>
      <c r="BI366" s="31">
        <f t="shared" si="624"/>
        <v>8.3699999999999903</v>
      </c>
      <c r="BJ366" s="61">
        <f t="shared" ref="BJ366:BM366" si="697">IF($AJ365="t",IF(AM364=0,0,$BI366/AM364),IF(AM365=0,0,$BI366/AM365))</f>
        <v>0.19928571428571407</v>
      </c>
      <c r="BK366" s="61">
        <f t="shared" si="697"/>
        <v>0.17081632653061204</v>
      </c>
      <c r="BL366" s="61">
        <f t="shared" si="697"/>
        <v>0.14684210526315772</v>
      </c>
      <c r="BM366" s="61">
        <f t="shared" si="697"/>
        <v>0.13078124999999985</v>
      </c>
      <c r="BN366" s="62">
        <f t="shared" si="626"/>
        <v>0</v>
      </c>
      <c r="BO366" s="62">
        <f t="shared" si="627"/>
        <v>11</v>
      </c>
      <c r="BP366" s="62">
        <f t="shared" si="628"/>
        <v>57</v>
      </c>
      <c r="BQ366" s="62">
        <f t="shared" si="629"/>
        <v>0</v>
      </c>
      <c r="BR366" s="62">
        <f t="shared" si="630"/>
        <v>10</v>
      </c>
      <c r="BS366" s="62">
        <f t="shared" si="631"/>
        <v>15</v>
      </c>
      <c r="BT366" s="62">
        <f t="shared" si="632"/>
        <v>0</v>
      </c>
      <c r="BU366" s="62">
        <f t="shared" si="633"/>
        <v>8</v>
      </c>
      <c r="BV366" s="62">
        <f t="shared" si="634"/>
        <v>49</v>
      </c>
      <c r="BW366" s="62">
        <f t="shared" si="635"/>
        <v>0</v>
      </c>
      <c r="BX366" s="62">
        <f t="shared" si="636"/>
        <v>7</v>
      </c>
      <c r="BY366" s="62">
        <f t="shared" si="637"/>
        <v>51</v>
      </c>
      <c r="BZ366" s="63">
        <f t="shared" si="638"/>
        <v>0.3945023148148149</v>
      </c>
      <c r="CA366" s="63">
        <f t="shared" si="639"/>
        <v>0.40005787037037049</v>
      </c>
      <c r="CB366" s="63">
        <f t="shared" si="640"/>
        <v>0.39281250000000001</v>
      </c>
      <c r="CC366" s="63">
        <f t="shared" si="641"/>
        <v>0.43864583333333329</v>
      </c>
      <c r="CD366" s="63">
        <f t="shared" si="642"/>
        <v>0.4302083333333333</v>
      </c>
      <c r="CE366" s="63">
        <f t="shared" si="643"/>
        <v>0.44062499999999999</v>
      </c>
      <c r="CF366" s="63">
        <f t="shared" si="644"/>
        <v>0.43846064814814822</v>
      </c>
      <c r="CG366" s="63">
        <f t="shared" si="645"/>
        <v>0.43776620370370378</v>
      </c>
      <c r="CH366" s="36"/>
      <c r="CI366" s="36"/>
      <c r="CJ366" s="36"/>
      <c r="CK366" s="36"/>
      <c r="CL366" s="60">
        <v>60</v>
      </c>
    </row>
    <row r="367" spans="1:90" ht="26.25" customHeight="1" x14ac:dyDescent="0.25">
      <c r="A367" s="37">
        <v>43</v>
      </c>
      <c r="B367" s="38"/>
      <c r="C367" s="39"/>
      <c r="D367" s="39"/>
      <c r="E367" s="39"/>
      <c r="F367" s="42"/>
      <c r="G367" s="40">
        <v>113.49</v>
      </c>
      <c r="H367" s="41">
        <f t="shared" si="585"/>
        <v>117.93</v>
      </c>
      <c r="I367" s="42">
        <v>117.84</v>
      </c>
      <c r="J367" s="43">
        <f t="shared" si="582"/>
        <v>-9.6175605340571737E-4</v>
      </c>
      <c r="K367" s="44">
        <f t="shared" si="583"/>
        <v>-0.11333333333332973</v>
      </c>
      <c r="L367" s="45" t="s">
        <v>162</v>
      </c>
      <c r="M367" s="126" t="s">
        <v>1231</v>
      </c>
      <c r="N367" s="46">
        <f t="shared" si="601"/>
        <v>117.95333333333333</v>
      </c>
      <c r="O367" s="46">
        <f t="shared" si="672"/>
        <v>-0.03</v>
      </c>
      <c r="P367" s="42">
        <v>118</v>
      </c>
      <c r="Q367" s="46">
        <f t="shared" si="673"/>
        <v>4.3499999999999996</v>
      </c>
      <c r="R367" s="39">
        <v>113.57</v>
      </c>
      <c r="S367" s="46">
        <f t="shared" si="674"/>
        <v>4.1499999999999995</v>
      </c>
      <c r="T367" s="40">
        <v>113.82</v>
      </c>
      <c r="U367" s="47" t="str">
        <f t="shared" si="571"/>
        <v/>
      </c>
      <c r="V367" s="47" t="str">
        <f t="shared" si="572"/>
        <v/>
      </c>
      <c r="W367" s="48"/>
      <c r="X367" s="48"/>
      <c r="Y367" s="48"/>
      <c r="Z367" s="48"/>
      <c r="AA367" s="48"/>
      <c r="AB367" s="48"/>
      <c r="AC367" s="49"/>
      <c r="AD367" s="49"/>
      <c r="AE367" s="51">
        <f t="shared" si="603"/>
        <v>43</v>
      </c>
      <c r="AF367" s="51" t="str">
        <f t="shared" si="604"/>
        <v/>
      </c>
      <c r="AG367" s="51" t="str">
        <f t="shared" si="605"/>
        <v/>
      </c>
      <c r="AH367" s="51" t="str">
        <f t="shared" si="606"/>
        <v/>
      </c>
      <c r="AI367" s="52">
        <f t="shared" si="607"/>
        <v>117.93</v>
      </c>
      <c r="AJ367" s="68"/>
      <c r="AK367" s="53"/>
      <c r="AL367" s="52"/>
      <c r="AM367" s="53">
        <f t="shared" si="609"/>
        <v>42</v>
      </c>
      <c r="AN367" s="53">
        <f>IF(AJ367&lt;&gt;"",IF(AJ367="o",VLOOKUP(AM367,OpenSect!$A$1:$D$11,2),IF(AJ367="u",VLOOKUP(AM367,UpHill!$A$1:$D$35,2),IF(AJ367="d",VLOOKUP(AM367,DownHill!$A$3:$D$29,2),IF(AJ367="f",VLOOKUP(AM367,FlatUnd!$A$2:$D$30,2),IF(AJ367="t",VLOOKUP(AM367,TimeAdd!$A$1:$D$176,2),IF(AJ367="l",VLOOKUP(AM367,SLimit!$A$1:$D$8,2),AN366)))))),AN366)</f>
        <v>49</v>
      </c>
      <c r="AO367" s="53">
        <f>IF(AJ367&lt;&gt;"",IF(AJ367="o",VLOOKUP(AM367,OpenSect!$A$1:$D$11,3),IF(AJ367="u",VLOOKUP(AM367,UpHill!$A$1:$D$35,3),IF(AJ367="d",VLOOKUP(AM367,DownHill!$A$3:$D$29,3),IF(AJ367="f",VLOOKUP(AM367,FlatUnd!$A$2:$D$30,3),IF(AJ367="t",VLOOKUP(AM367,TimeAdd!$A$1:$D$18,3),IF(AJ367="l",VLOOKUP(AM367,SLimit!$A$1:$D$8,3),AO366)))))),AO366)</f>
        <v>57</v>
      </c>
      <c r="AP367" s="53">
        <f>IF(AJ367&lt;&gt;"",IF(AJ367="o",VLOOKUP(AM367,OpenSect!$A$1:$D$11,4),IF(AJ367="u",VLOOKUP(AM367,UpHill!$A$1:$D$35,4),IF(AJ367="d",VLOOKUP(AM367,DownHill!$A$3:$D$29,4),IF(AJ367="f",VLOOKUP(AM367,FlatUnd!$A$2:$D$30,4),IF(AJ367="t",VLOOKUP(AM367,TimeAdd!$A$1:$D$18,4),IF(AJ367="l",VLOOKUP(AM367,SLimit!$A$1:$D$8,4),AP366)))))),AP366)</f>
        <v>64</v>
      </c>
      <c r="AQ367" s="53" t="str">
        <f t="shared" si="610"/>
        <v>80</v>
      </c>
      <c r="AR367" s="54" t="str">
        <f t="shared" si="611"/>
        <v>25 km Stone</v>
      </c>
      <c r="AS367" s="55"/>
      <c r="AT367" s="55"/>
      <c r="AU367" s="56">
        <f>IF(GroupStTimes!$A$8=0,MIN(CB367,CD367,CF367),MIN(BZ367,CB367,CD367,CF367))</f>
        <v>0.39327546296296295</v>
      </c>
      <c r="AV367" s="56">
        <f>IF(GroupStTimes!$A$8=0,MAX(CC367,CE367,CG367),MAX(CA367,CC367,CE367,CG367))</f>
        <v>0.44101851851851853</v>
      </c>
      <c r="AW367" s="57" t="str">
        <f t="shared" si="612"/>
        <v/>
      </c>
      <c r="AX367" s="58" t="str">
        <f t="shared" si="613"/>
        <v/>
      </c>
      <c r="AY367" s="58" t="str">
        <f t="shared" si="614"/>
        <v/>
      </c>
      <c r="AZ367" s="31">
        <f t="shared" si="615"/>
        <v>109.01</v>
      </c>
      <c r="BA367" s="59">
        <f t="shared" si="616"/>
        <v>0.38620370370370377</v>
      </c>
      <c r="BB367" s="59">
        <f t="shared" si="617"/>
        <v>0.39175925925925936</v>
      </c>
      <c r="BC367" s="59">
        <f t="shared" si="618"/>
        <v>0.38569444444444445</v>
      </c>
      <c r="BD367" s="59">
        <f t="shared" si="619"/>
        <v>0.43152777777777773</v>
      </c>
      <c r="BE367" s="59">
        <f t="shared" si="620"/>
        <v>0.42408564814814814</v>
      </c>
      <c r="BF367" s="59">
        <f t="shared" si="621"/>
        <v>0.43450231481481483</v>
      </c>
      <c r="BG367" s="59">
        <f t="shared" si="622"/>
        <v>0.43300925925925932</v>
      </c>
      <c r="BH367" s="59">
        <f t="shared" si="623"/>
        <v>0.43231481481481487</v>
      </c>
      <c r="BI367" s="31">
        <f t="shared" si="624"/>
        <v>8.9200000000000017</v>
      </c>
      <c r="BJ367" s="61">
        <f t="shared" ref="BJ367:BM367" si="698">IF($AJ366="t",IF(AM365=0,0,$BI367/AM365),IF(AM366=0,0,$BI367/AM366))</f>
        <v>0.21238095238095242</v>
      </c>
      <c r="BK367" s="61">
        <f t="shared" si="698"/>
        <v>0.18204081632653066</v>
      </c>
      <c r="BL367" s="61">
        <f t="shared" si="698"/>
        <v>0.15649122807017546</v>
      </c>
      <c r="BM367" s="61">
        <f t="shared" si="698"/>
        <v>0.13937500000000003</v>
      </c>
      <c r="BN367" s="62">
        <f t="shared" si="626"/>
        <v>0</v>
      </c>
      <c r="BO367" s="62">
        <f t="shared" si="627"/>
        <v>12</v>
      </c>
      <c r="BP367" s="62">
        <f t="shared" si="628"/>
        <v>45</v>
      </c>
      <c r="BQ367" s="62">
        <f t="shared" si="629"/>
        <v>0</v>
      </c>
      <c r="BR367" s="62">
        <f t="shared" si="630"/>
        <v>10</v>
      </c>
      <c r="BS367" s="62">
        <f t="shared" si="631"/>
        <v>55</v>
      </c>
      <c r="BT367" s="62">
        <f t="shared" si="632"/>
        <v>0</v>
      </c>
      <c r="BU367" s="62">
        <f t="shared" si="633"/>
        <v>9</v>
      </c>
      <c r="BV367" s="62">
        <f t="shared" si="634"/>
        <v>23</v>
      </c>
      <c r="BW367" s="62">
        <f t="shared" si="635"/>
        <v>0</v>
      </c>
      <c r="BX367" s="62">
        <f t="shared" si="636"/>
        <v>8</v>
      </c>
      <c r="BY367" s="62">
        <f t="shared" si="637"/>
        <v>22</v>
      </c>
      <c r="BZ367" s="63">
        <f t="shared" si="638"/>
        <v>0.39505787037037043</v>
      </c>
      <c r="CA367" s="63">
        <f t="shared" si="639"/>
        <v>0.40061342592592603</v>
      </c>
      <c r="CB367" s="63">
        <f t="shared" si="640"/>
        <v>0.39327546296296295</v>
      </c>
      <c r="CC367" s="63">
        <f t="shared" si="641"/>
        <v>0.43910879629629623</v>
      </c>
      <c r="CD367" s="63">
        <f t="shared" si="642"/>
        <v>0.43060185185185185</v>
      </c>
      <c r="CE367" s="63">
        <f t="shared" si="643"/>
        <v>0.44101851851851853</v>
      </c>
      <c r="CF367" s="63">
        <f t="shared" si="644"/>
        <v>0.43881944444444448</v>
      </c>
      <c r="CG367" s="63">
        <f t="shared" si="645"/>
        <v>0.43812500000000004</v>
      </c>
      <c r="CH367" s="36"/>
      <c r="CI367" s="36"/>
      <c r="CJ367" s="36"/>
      <c r="CK367" s="36"/>
      <c r="CL367" s="60">
        <v>60</v>
      </c>
    </row>
    <row r="368" spans="1:90" ht="26.25" customHeight="1" x14ac:dyDescent="0.25">
      <c r="A368" s="37">
        <v>43</v>
      </c>
      <c r="B368" s="38" t="s">
        <v>256</v>
      </c>
      <c r="C368" s="39" t="s">
        <v>184</v>
      </c>
      <c r="D368" s="39">
        <v>38</v>
      </c>
      <c r="E368" s="39"/>
      <c r="F368" s="42"/>
      <c r="G368" s="40">
        <v>113.98</v>
      </c>
      <c r="H368" s="41">
        <f t="shared" si="585"/>
        <v>118.42</v>
      </c>
      <c r="I368" s="42">
        <v>118.33000000000001</v>
      </c>
      <c r="J368" s="43">
        <f t="shared" si="582"/>
        <v>-9.5777345840724855E-4</v>
      </c>
      <c r="K368" s="44">
        <f t="shared" si="583"/>
        <v>-0.11333333333332973</v>
      </c>
      <c r="L368" s="45" t="s">
        <v>44</v>
      </c>
      <c r="M368" s="126" t="s">
        <v>1231</v>
      </c>
      <c r="N368" s="46">
        <f t="shared" si="601"/>
        <v>118.44333333333334</v>
      </c>
      <c r="O368" s="46">
        <f t="shared" si="672"/>
        <v>-0.03</v>
      </c>
      <c r="P368" s="42">
        <v>118.49000000000001</v>
      </c>
      <c r="Q368" s="46">
        <f t="shared" si="673"/>
        <v>4.3499999999999996</v>
      </c>
      <c r="R368" s="39">
        <v>114.06</v>
      </c>
      <c r="S368" s="46">
        <f t="shared" si="674"/>
        <v>4.1499999999999995</v>
      </c>
      <c r="T368" s="40">
        <v>114.31</v>
      </c>
      <c r="U368" s="47" t="str">
        <f t="shared" ref="U368:U431" si="699">IF(W368="","",IF(Y368="",W368,IF(AA368&lt;1,ROUND((Y368+W368)/2,5),IF(AC368&lt;1,ROUND((Y368+AA368+W368)/3,5),ROUND((Y368+AA368+AC368+W368)/4,5)))))</f>
        <v/>
      </c>
      <c r="V368" s="47" t="str">
        <f t="shared" ref="V368:V431" si="700">IF(X368="","",IF(Z368&lt;1,ROUND(X368,5),IF(AB368&lt;1,ROUND((X368+Z368)/2,5),IF(AD368&lt;1,ROUND((X368+Z368+AB368)/3,5),ROUND((X368+Z368+AB368+AD368)/4,5)))))</f>
        <v/>
      </c>
      <c r="W368" s="48"/>
      <c r="X368" s="48"/>
      <c r="Y368" s="48"/>
      <c r="Z368" s="48"/>
      <c r="AA368" s="48"/>
      <c r="AB368" s="48"/>
      <c r="AC368" s="49"/>
      <c r="AD368" s="49"/>
      <c r="AE368" s="51">
        <f t="shared" si="603"/>
        <v>43</v>
      </c>
      <c r="AF368" s="51" t="str">
        <f t="shared" si="604"/>
        <v>U ½</v>
      </c>
      <c r="AG368" s="51" t="str">
        <f t="shared" si="605"/>
        <v>u</v>
      </c>
      <c r="AH368" s="51">
        <f t="shared" si="606"/>
        <v>38</v>
      </c>
      <c r="AI368" s="52">
        <f t="shared" si="607"/>
        <v>118.42</v>
      </c>
      <c r="AJ368" s="68" t="s">
        <v>184</v>
      </c>
      <c r="AK368" s="53"/>
      <c r="AL368" s="52"/>
      <c r="AM368" s="53">
        <f t="shared" si="609"/>
        <v>38</v>
      </c>
      <c r="AN368" s="53">
        <f>IF(AJ368&lt;&gt;"",IF(AJ368="o",VLOOKUP(AM368,OpenSect!$A$1:$D$11,2),IF(AJ368="u",VLOOKUP(AM368,UpHill!$A$1:$D$35,2),IF(AJ368="d",VLOOKUP(AM368,DownHill!$A$3:$D$29,2),IF(AJ368="f",VLOOKUP(AM368,FlatUnd!$A$2:$D$30,2),IF(AJ368="t",VLOOKUP(AM368,TimeAdd!$A$1:$D$176,2),IF(AJ368="l",VLOOKUP(AM368,SLimit!$A$1:$D$8,2),AN367)))))),AN367)</f>
        <v>45</v>
      </c>
      <c r="AO368" s="53">
        <f>IF(AJ368&lt;&gt;"",IF(AJ368="o",VLOOKUP(AM368,OpenSect!$A$1:$D$11,3),IF(AJ368="u",VLOOKUP(AM368,UpHill!$A$1:$D$35,3),IF(AJ368="d",VLOOKUP(AM368,DownHill!$A$3:$D$29,3),IF(AJ368="f",VLOOKUP(AM368,FlatUnd!$A$2:$D$30,3),IF(AJ368="t",VLOOKUP(AM368,TimeAdd!$A$1:$D$18,3),IF(AJ368="l",VLOOKUP(AM368,SLimit!$A$1:$D$8,3),AO367)))))),AO367)</f>
        <v>54</v>
      </c>
      <c r="AP368" s="53">
        <f>IF(AJ368&lt;&gt;"",IF(AJ368="o",VLOOKUP(AM368,OpenSect!$A$1:$D$11,4),IF(AJ368="u",VLOOKUP(AM368,UpHill!$A$1:$D$35,4),IF(AJ368="d",VLOOKUP(AM368,DownHill!$A$3:$D$29,4),IF(AJ368="f",VLOOKUP(AM368,FlatUnd!$A$2:$D$30,4),IF(AJ368="t",VLOOKUP(AM368,TimeAdd!$A$1:$D$18,4),IF(AJ368="l",VLOOKUP(AM368,SLimit!$A$1:$D$8,4),AP367)))))),AP367)</f>
        <v>62</v>
      </c>
      <c r="AQ368" s="53" t="str">
        <f t="shared" si="610"/>
        <v>80</v>
      </c>
      <c r="AR368" s="54" t="str">
        <f t="shared" si="611"/>
        <v>Bridge</v>
      </c>
      <c r="AS368" s="55"/>
      <c r="AT368" s="55"/>
      <c r="AU368" s="56">
        <f>IF(GroupStTimes!$A$8=0,MIN(CB368,CD368,CF368),MIN(BZ368,CB368,CD368,CF368))</f>
        <v>0.39369212962962963</v>
      </c>
      <c r="AV368" s="56">
        <f>IF(GroupStTimes!$A$8=0,MAX(CC368,CE368,CG368),MAX(CA368,CC368,CE368,CG368))</f>
        <v>0.44137731481481485</v>
      </c>
      <c r="AW368" s="57" t="str">
        <f t="shared" si="612"/>
        <v/>
      </c>
      <c r="AX368" s="58" t="str">
        <f t="shared" si="613"/>
        <v/>
      </c>
      <c r="AY368" s="58" t="str">
        <f t="shared" si="614"/>
        <v/>
      </c>
      <c r="AZ368" s="31">
        <f t="shared" si="615"/>
        <v>109.01</v>
      </c>
      <c r="BA368" s="59">
        <f t="shared" si="616"/>
        <v>0.38620370370370377</v>
      </c>
      <c r="BB368" s="59">
        <f t="shared" si="617"/>
        <v>0.39175925925925936</v>
      </c>
      <c r="BC368" s="59">
        <f t="shared" si="618"/>
        <v>0.38569444444444445</v>
      </c>
      <c r="BD368" s="59">
        <f t="shared" si="619"/>
        <v>0.43152777777777773</v>
      </c>
      <c r="BE368" s="59">
        <f t="shared" si="620"/>
        <v>0.42408564814814814</v>
      </c>
      <c r="BF368" s="59">
        <f t="shared" si="621"/>
        <v>0.43450231481481483</v>
      </c>
      <c r="BG368" s="59">
        <f t="shared" si="622"/>
        <v>0.43300925925925932</v>
      </c>
      <c r="BH368" s="59">
        <f t="shared" si="623"/>
        <v>0.43231481481481487</v>
      </c>
      <c r="BI368" s="31">
        <f t="shared" si="624"/>
        <v>9.4099999999999966</v>
      </c>
      <c r="BJ368" s="61">
        <f t="shared" ref="BJ368:BM368" si="701">IF($AJ367="t",IF(AM366=0,0,$BI368/AM366),IF(AM367=0,0,$BI368/AM367))</f>
        <v>0.22404761904761897</v>
      </c>
      <c r="BK368" s="61">
        <f t="shared" si="701"/>
        <v>0.19204081632653056</v>
      </c>
      <c r="BL368" s="61">
        <f t="shared" si="701"/>
        <v>0.16508771929824556</v>
      </c>
      <c r="BM368" s="61">
        <f t="shared" si="701"/>
        <v>0.14703124999999995</v>
      </c>
      <c r="BN368" s="62">
        <f t="shared" si="626"/>
        <v>0</v>
      </c>
      <c r="BO368" s="62">
        <f t="shared" si="627"/>
        <v>13</v>
      </c>
      <c r="BP368" s="62">
        <f t="shared" si="628"/>
        <v>27</v>
      </c>
      <c r="BQ368" s="62">
        <f t="shared" si="629"/>
        <v>0</v>
      </c>
      <c r="BR368" s="62">
        <f t="shared" si="630"/>
        <v>11</v>
      </c>
      <c r="BS368" s="62">
        <f t="shared" si="631"/>
        <v>31</v>
      </c>
      <c r="BT368" s="62">
        <f t="shared" si="632"/>
        <v>0</v>
      </c>
      <c r="BU368" s="62">
        <f t="shared" si="633"/>
        <v>9</v>
      </c>
      <c r="BV368" s="62">
        <f t="shared" si="634"/>
        <v>54</v>
      </c>
      <c r="BW368" s="62">
        <f t="shared" si="635"/>
        <v>0</v>
      </c>
      <c r="BX368" s="62">
        <f t="shared" si="636"/>
        <v>8</v>
      </c>
      <c r="BY368" s="62">
        <f t="shared" si="637"/>
        <v>49</v>
      </c>
      <c r="BZ368" s="63">
        <f t="shared" si="638"/>
        <v>0.39554398148148157</v>
      </c>
      <c r="CA368" s="63">
        <f t="shared" si="639"/>
        <v>0.40109953703703716</v>
      </c>
      <c r="CB368" s="63">
        <f t="shared" si="640"/>
        <v>0.39369212962962963</v>
      </c>
      <c r="CC368" s="63">
        <f t="shared" si="641"/>
        <v>0.43952546296296291</v>
      </c>
      <c r="CD368" s="63">
        <f t="shared" si="642"/>
        <v>0.43096064814814816</v>
      </c>
      <c r="CE368" s="63">
        <f t="shared" si="643"/>
        <v>0.44137731481481485</v>
      </c>
      <c r="CF368" s="63">
        <f t="shared" si="644"/>
        <v>0.43913194444444448</v>
      </c>
      <c r="CG368" s="63">
        <f t="shared" si="645"/>
        <v>0.43843750000000004</v>
      </c>
      <c r="CH368" s="36"/>
      <c r="CI368" s="36"/>
      <c r="CJ368" s="36"/>
      <c r="CK368" s="36"/>
      <c r="CL368" s="60">
        <v>60</v>
      </c>
    </row>
    <row r="369" spans="1:90" ht="26.25" customHeight="1" x14ac:dyDescent="0.25">
      <c r="A369" s="37">
        <v>43</v>
      </c>
      <c r="B369" s="38" t="s">
        <v>256</v>
      </c>
      <c r="C369" s="39" t="s">
        <v>184</v>
      </c>
      <c r="D369" s="39">
        <v>38</v>
      </c>
      <c r="E369" s="39"/>
      <c r="F369" s="42"/>
      <c r="G369" s="40">
        <v>114.11</v>
      </c>
      <c r="H369" s="41">
        <f t="shared" si="585"/>
        <v>118.55</v>
      </c>
      <c r="I369" s="42">
        <v>118.46000000000001</v>
      </c>
      <c r="J369" s="43">
        <f t="shared" si="582"/>
        <v>-9.5672238167592201E-4</v>
      </c>
      <c r="K369" s="44">
        <f t="shared" si="583"/>
        <v>-0.11333333333332973</v>
      </c>
      <c r="L369" s="45" t="s">
        <v>44</v>
      </c>
      <c r="M369" s="126" t="s">
        <v>1231</v>
      </c>
      <c r="N369" s="46">
        <f t="shared" si="601"/>
        <v>118.57333333333334</v>
      </c>
      <c r="O369" s="46">
        <f t="shared" si="672"/>
        <v>-0.03</v>
      </c>
      <c r="P369" s="42">
        <v>118.62</v>
      </c>
      <c r="Q369" s="46">
        <f t="shared" si="673"/>
        <v>4.3499999999999996</v>
      </c>
      <c r="R369" s="39">
        <v>114.19</v>
      </c>
      <c r="S369" s="46">
        <f t="shared" si="674"/>
        <v>4.1499999999999995</v>
      </c>
      <c r="T369" s="40">
        <v>114.44</v>
      </c>
      <c r="U369" s="47" t="str">
        <f t="shared" si="699"/>
        <v/>
      </c>
      <c r="V369" s="47" t="str">
        <f t="shared" si="700"/>
        <v/>
      </c>
      <c r="W369" s="48"/>
      <c r="X369" s="48"/>
      <c r="Y369" s="48"/>
      <c r="Z369" s="48"/>
      <c r="AA369" s="48"/>
      <c r="AB369" s="48"/>
      <c r="AC369" s="49"/>
      <c r="AD369" s="49"/>
      <c r="AE369" s="51">
        <f t="shared" si="603"/>
        <v>43</v>
      </c>
      <c r="AF369" s="51" t="str">
        <f t="shared" si="604"/>
        <v>U ½</v>
      </c>
      <c r="AG369" s="51" t="str">
        <f t="shared" si="605"/>
        <v>u</v>
      </c>
      <c r="AH369" s="51">
        <f t="shared" si="606"/>
        <v>38</v>
      </c>
      <c r="AI369" s="52">
        <f t="shared" si="607"/>
        <v>118.55</v>
      </c>
      <c r="AJ369" s="68"/>
      <c r="AK369" s="53"/>
      <c r="AL369" s="52"/>
      <c r="AM369" s="53">
        <f t="shared" si="609"/>
        <v>38</v>
      </c>
      <c r="AN369" s="53">
        <f>IF(AJ369&lt;&gt;"",IF(AJ369="o",VLOOKUP(AM369,OpenSect!$A$1:$D$11,2),IF(AJ369="u",VLOOKUP(AM369,UpHill!$A$1:$D$35,2),IF(AJ369="d",VLOOKUP(AM369,DownHill!$A$3:$D$29,2),IF(AJ369="f",VLOOKUP(AM369,FlatUnd!$A$2:$D$30,2),IF(AJ369="t",VLOOKUP(AM369,TimeAdd!$A$1:$D$176,2),IF(AJ369="l",VLOOKUP(AM369,SLimit!$A$1:$D$8,2),AN368)))))),AN368)</f>
        <v>45</v>
      </c>
      <c r="AO369" s="53">
        <f>IF(AJ369&lt;&gt;"",IF(AJ369="o",VLOOKUP(AM369,OpenSect!$A$1:$D$11,3),IF(AJ369="u",VLOOKUP(AM369,UpHill!$A$1:$D$35,3),IF(AJ369="d",VLOOKUP(AM369,DownHill!$A$3:$D$29,3),IF(AJ369="f",VLOOKUP(AM369,FlatUnd!$A$2:$D$30,3),IF(AJ369="t",VLOOKUP(AM369,TimeAdd!$A$1:$D$18,3),IF(AJ369="l",VLOOKUP(AM369,SLimit!$A$1:$D$8,3),AO368)))))),AO368)</f>
        <v>54</v>
      </c>
      <c r="AP369" s="53">
        <f>IF(AJ369&lt;&gt;"",IF(AJ369="o",VLOOKUP(AM369,OpenSect!$A$1:$D$11,4),IF(AJ369="u",VLOOKUP(AM369,UpHill!$A$1:$D$35,4),IF(AJ369="d",VLOOKUP(AM369,DownHill!$A$3:$D$29,4),IF(AJ369="f",VLOOKUP(AM369,FlatUnd!$A$2:$D$30,4),IF(AJ369="t",VLOOKUP(AM369,TimeAdd!$A$1:$D$18,4),IF(AJ369="l",VLOOKUP(AM369,SLimit!$A$1:$D$8,4),AP368)))))),AP368)</f>
        <v>62</v>
      </c>
      <c r="AQ369" s="53" t="str">
        <f t="shared" si="610"/>
        <v>80</v>
      </c>
      <c r="AR369" s="54" t="str">
        <f t="shared" si="611"/>
        <v>Bridge</v>
      </c>
      <c r="AS369" s="55"/>
      <c r="AT369" s="55"/>
      <c r="AU369" s="56">
        <f>IF(GroupStTimes!$A$8=0,MIN(CB369,CD369,CF369),MIN(BZ369,CB369,CD369,CF369))</f>
        <v>0.39380787037037035</v>
      </c>
      <c r="AV369" s="56">
        <f>IF(GroupStTimes!$A$8=0,MAX(CC369,CE369,CG369),MAX(CA369,CC369,CE369,CG369))</f>
        <v>0.44148148148148153</v>
      </c>
      <c r="AW369" s="57" t="str">
        <f t="shared" si="612"/>
        <v/>
      </c>
      <c r="AX369" s="58" t="str">
        <f t="shared" si="613"/>
        <v/>
      </c>
      <c r="AY369" s="58" t="str">
        <f t="shared" si="614"/>
        <v/>
      </c>
      <c r="AZ369" s="31">
        <f t="shared" si="615"/>
        <v>118.42</v>
      </c>
      <c r="BA369" s="59">
        <f t="shared" si="616"/>
        <v>0.39554398148148157</v>
      </c>
      <c r="BB369" s="59">
        <f t="shared" si="617"/>
        <v>0.40109953703703716</v>
      </c>
      <c r="BC369" s="59">
        <f t="shared" si="618"/>
        <v>0.39369212962962963</v>
      </c>
      <c r="BD369" s="59">
        <f t="shared" si="619"/>
        <v>0.43952546296296291</v>
      </c>
      <c r="BE369" s="59">
        <f t="shared" si="620"/>
        <v>0.43096064814814816</v>
      </c>
      <c r="BF369" s="59">
        <f t="shared" si="621"/>
        <v>0.44137731481481485</v>
      </c>
      <c r="BG369" s="59">
        <f t="shared" si="622"/>
        <v>0.43913194444444448</v>
      </c>
      <c r="BH369" s="59">
        <f t="shared" si="623"/>
        <v>0.43843750000000004</v>
      </c>
      <c r="BI369" s="31">
        <f t="shared" si="624"/>
        <v>0.12999999999999545</v>
      </c>
      <c r="BJ369" s="61">
        <f t="shared" ref="BJ369:BM369" si="702">IF($AJ368="t",IF(AM367=0,0,$BI369/AM367),IF(AM368=0,0,$BI369/AM368))</f>
        <v>3.4210526315788278E-3</v>
      </c>
      <c r="BK369" s="61">
        <f t="shared" si="702"/>
        <v>2.8888888888887877E-3</v>
      </c>
      <c r="BL369" s="61">
        <f t="shared" si="702"/>
        <v>2.407407407407323E-3</v>
      </c>
      <c r="BM369" s="61">
        <f t="shared" si="702"/>
        <v>2.0967741935483137E-3</v>
      </c>
      <c r="BN369" s="62">
        <f t="shared" si="626"/>
        <v>0</v>
      </c>
      <c r="BO369" s="62">
        <f t="shared" si="627"/>
        <v>0</v>
      </c>
      <c r="BP369" s="62">
        <f t="shared" si="628"/>
        <v>12</v>
      </c>
      <c r="BQ369" s="62">
        <f t="shared" si="629"/>
        <v>0</v>
      </c>
      <c r="BR369" s="62">
        <f t="shared" si="630"/>
        <v>0</v>
      </c>
      <c r="BS369" s="62">
        <f t="shared" si="631"/>
        <v>10</v>
      </c>
      <c r="BT369" s="62">
        <f t="shared" si="632"/>
        <v>0</v>
      </c>
      <c r="BU369" s="62">
        <f t="shared" si="633"/>
        <v>0</v>
      </c>
      <c r="BV369" s="62">
        <f t="shared" si="634"/>
        <v>9</v>
      </c>
      <c r="BW369" s="62">
        <f t="shared" si="635"/>
        <v>0</v>
      </c>
      <c r="BX369" s="62">
        <f t="shared" si="636"/>
        <v>0</v>
      </c>
      <c r="BY369" s="62">
        <f t="shared" si="637"/>
        <v>8</v>
      </c>
      <c r="BZ369" s="63">
        <f t="shared" si="638"/>
        <v>0.39568287037037048</v>
      </c>
      <c r="CA369" s="63">
        <f t="shared" si="639"/>
        <v>0.40123842592592607</v>
      </c>
      <c r="CB369" s="63">
        <f t="shared" si="640"/>
        <v>0.39380787037037035</v>
      </c>
      <c r="CC369" s="63">
        <f t="shared" si="641"/>
        <v>0.43964120370370363</v>
      </c>
      <c r="CD369" s="63">
        <f t="shared" si="642"/>
        <v>0.43106481481481485</v>
      </c>
      <c r="CE369" s="63">
        <f t="shared" si="643"/>
        <v>0.44148148148148153</v>
      </c>
      <c r="CF369" s="63">
        <f t="shared" si="644"/>
        <v>0.43922453703703707</v>
      </c>
      <c r="CG369" s="63">
        <f t="shared" si="645"/>
        <v>0.43853009259259262</v>
      </c>
      <c r="CH369" s="36"/>
      <c r="CI369" s="36"/>
      <c r="CJ369" s="36"/>
      <c r="CK369" s="36"/>
      <c r="CL369" s="60">
        <v>60</v>
      </c>
    </row>
    <row r="370" spans="1:90" ht="26.25" customHeight="1" x14ac:dyDescent="0.25">
      <c r="A370" s="37">
        <v>43</v>
      </c>
      <c r="B370" s="38" t="s">
        <v>256</v>
      </c>
      <c r="C370" s="39"/>
      <c r="D370" s="39"/>
      <c r="E370" s="39"/>
      <c r="F370" s="42"/>
      <c r="G370" s="40">
        <v>114.49</v>
      </c>
      <c r="H370" s="41">
        <f t="shared" si="585"/>
        <v>118.93</v>
      </c>
      <c r="I370" s="42">
        <v>118.84</v>
      </c>
      <c r="J370" s="43">
        <f t="shared" si="582"/>
        <v>-9.5366318860088967E-4</v>
      </c>
      <c r="K370" s="44">
        <f t="shared" si="583"/>
        <v>-0.11333333333332973</v>
      </c>
      <c r="L370" s="45" t="s">
        <v>268</v>
      </c>
      <c r="M370" s="126" t="s">
        <v>1231</v>
      </c>
      <c r="N370" s="46">
        <f t="shared" si="601"/>
        <v>118.95333333333333</v>
      </c>
      <c r="O370" s="46">
        <f t="shared" si="672"/>
        <v>-0.03</v>
      </c>
      <c r="P370" s="42">
        <v>119</v>
      </c>
      <c r="Q370" s="46">
        <f t="shared" si="673"/>
        <v>4.3499999999999996</v>
      </c>
      <c r="R370" s="39">
        <v>114.57</v>
      </c>
      <c r="S370" s="46">
        <f t="shared" si="674"/>
        <v>4.1499999999999995</v>
      </c>
      <c r="T370" s="40">
        <v>114.82</v>
      </c>
      <c r="U370" s="47" t="str">
        <f t="shared" si="699"/>
        <v/>
      </c>
      <c r="V370" s="47" t="str">
        <f t="shared" si="700"/>
        <v/>
      </c>
      <c r="W370" s="48"/>
      <c r="X370" s="48"/>
      <c r="Y370" s="48"/>
      <c r="Z370" s="48"/>
      <c r="AA370" s="48"/>
      <c r="AB370" s="48"/>
      <c r="AC370" s="49"/>
      <c r="AD370" s="49"/>
      <c r="AE370" s="51">
        <f t="shared" si="603"/>
        <v>43</v>
      </c>
      <c r="AF370" s="51" t="str">
        <f t="shared" si="604"/>
        <v>U ½</v>
      </c>
      <c r="AG370" s="51" t="str">
        <f t="shared" si="605"/>
        <v/>
      </c>
      <c r="AH370" s="51" t="str">
        <f t="shared" si="606"/>
        <v/>
      </c>
      <c r="AI370" s="52">
        <f t="shared" si="607"/>
        <v>118.93</v>
      </c>
      <c r="AJ370" s="68"/>
      <c r="AK370" s="53"/>
      <c r="AL370" s="52"/>
      <c r="AM370" s="53">
        <f t="shared" si="609"/>
        <v>38</v>
      </c>
      <c r="AN370" s="53">
        <f>IF(AJ370&lt;&gt;"",IF(AJ370="o",VLOOKUP(AM370,OpenSect!$A$1:$D$11,2),IF(AJ370="u",VLOOKUP(AM370,UpHill!$A$1:$D$35,2),IF(AJ370="d",VLOOKUP(AM370,DownHill!$A$3:$D$29,2),IF(AJ370="f",VLOOKUP(AM370,FlatUnd!$A$2:$D$30,2),IF(AJ370="t",VLOOKUP(AM370,TimeAdd!$A$1:$D$176,2),IF(AJ370="l",VLOOKUP(AM370,SLimit!$A$1:$D$8,2),AN369)))))),AN369)</f>
        <v>45</v>
      </c>
      <c r="AO370" s="53">
        <f>IF(AJ370&lt;&gt;"",IF(AJ370="o",VLOOKUP(AM370,OpenSect!$A$1:$D$11,3),IF(AJ370="u",VLOOKUP(AM370,UpHill!$A$1:$D$35,3),IF(AJ370="d",VLOOKUP(AM370,DownHill!$A$3:$D$29,3),IF(AJ370="f",VLOOKUP(AM370,FlatUnd!$A$2:$D$30,3),IF(AJ370="t",VLOOKUP(AM370,TimeAdd!$A$1:$D$18,3),IF(AJ370="l",VLOOKUP(AM370,SLimit!$A$1:$D$8,3),AO369)))))),AO369)</f>
        <v>54</v>
      </c>
      <c r="AP370" s="53">
        <f>IF(AJ370&lt;&gt;"",IF(AJ370="o",VLOOKUP(AM370,OpenSect!$A$1:$D$11,4),IF(AJ370="u",VLOOKUP(AM370,UpHill!$A$1:$D$35,4),IF(AJ370="d",VLOOKUP(AM370,DownHill!$A$3:$D$29,4),IF(AJ370="f",VLOOKUP(AM370,FlatUnd!$A$2:$D$30,4),IF(AJ370="t",VLOOKUP(AM370,TimeAdd!$A$1:$D$18,4),IF(AJ370="l",VLOOKUP(AM370,SLimit!$A$1:$D$8,4),AP369)))))),AP369)</f>
        <v>62</v>
      </c>
      <c r="AQ370" s="53" t="str">
        <f t="shared" si="610"/>
        <v>80</v>
      </c>
      <c r="AR370" s="54" t="str">
        <f t="shared" si="611"/>
        <v>26km Stone</v>
      </c>
      <c r="AS370" s="55"/>
      <c r="AT370" s="55"/>
      <c r="AU370" s="56">
        <f>IF(GroupStTimes!$A$8=0,MIN(CB370,CD370,CF370),MIN(BZ370,CB370,CD370,CF370))</f>
        <v>0.39416666666666667</v>
      </c>
      <c r="AV370" s="56">
        <f>IF(GroupStTimes!$A$8=0,MAX(CC370,CE370,CG370),MAX(CA370,CC370,CE370,CG370))</f>
        <v>0.44177083333333339</v>
      </c>
      <c r="AW370" s="57" t="str">
        <f t="shared" si="612"/>
        <v/>
      </c>
      <c r="AX370" s="58" t="str">
        <f t="shared" si="613"/>
        <v/>
      </c>
      <c r="AY370" s="58" t="str">
        <f t="shared" si="614"/>
        <v/>
      </c>
      <c r="AZ370" s="31">
        <f t="shared" si="615"/>
        <v>118.42</v>
      </c>
      <c r="BA370" s="59">
        <f t="shared" si="616"/>
        <v>0.39554398148148157</v>
      </c>
      <c r="BB370" s="59">
        <f t="shared" si="617"/>
        <v>0.40109953703703716</v>
      </c>
      <c r="BC370" s="59">
        <f t="shared" si="618"/>
        <v>0.39369212962962963</v>
      </c>
      <c r="BD370" s="59">
        <f t="shared" si="619"/>
        <v>0.43952546296296291</v>
      </c>
      <c r="BE370" s="59">
        <f t="shared" si="620"/>
        <v>0.43096064814814816</v>
      </c>
      <c r="BF370" s="59">
        <f t="shared" si="621"/>
        <v>0.44137731481481485</v>
      </c>
      <c r="BG370" s="59">
        <f t="shared" si="622"/>
        <v>0.43913194444444448</v>
      </c>
      <c r="BH370" s="59">
        <f t="shared" si="623"/>
        <v>0.43843750000000004</v>
      </c>
      <c r="BI370" s="31">
        <f t="shared" si="624"/>
        <v>0.51000000000000512</v>
      </c>
      <c r="BJ370" s="61">
        <f t="shared" ref="BJ370:BM370" si="703">IF($AJ369="t",IF(AM368=0,0,$BI370/AM368),IF(AM369=0,0,$BI370/AM369))</f>
        <v>1.3421052631579082E-2</v>
      </c>
      <c r="BK370" s="61">
        <f t="shared" si="703"/>
        <v>1.1333333333333447E-2</v>
      </c>
      <c r="BL370" s="61">
        <f t="shared" si="703"/>
        <v>9.44444444444454E-3</v>
      </c>
      <c r="BM370" s="61">
        <f t="shared" si="703"/>
        <v>8.2258064516129853E-3</v>
      </c>
      <c r="BN370" s="62">
        <f t="shared" si="626"/>
        <v>0</v>
      </c>
      <c r="BO370" s="62">
        <f t="shared" si="627"/>
        <v>0</v>
      </c>
      <c r="BP370" s="62">
        <f t="shared" si="628"/>
        <v>48</v>
      </c>
      <c r="BQ370" s="62">
        <f t="shared" si="629"/>
        <v>0</v>
      </c>
      <c r="BR370" s="62">
        <f t="shared" si="630"/>
        <v>0</v>
      </c>
      <c r="BS370" s="62">
        <f t="shared" si="631"/>
        <v>41</v>
      </c>
      <c r="BT370" s="62">
        <f t="shared" si="632"/>
        <v>0</v>
      </c>
      <c r="BU370" s="62">
        <f t="shared" si="633"/>
        <v>0</v>
      </c>
      <c r="BV370" s="62">
        <f t="shared" si="634"/>
        <v>34</v>
      </c>
      <c r="BW370" s="62">
        <f t="shared" si="635"/>
        <v>0</v>
      </c>
      <c r="BX370" s="62">
        <f t="shared" si="636"/>
        <v>0</v>
      </c>
      <c r="BY370" s="62">
        <f t="shared" si="637"/>
        <v>30</v>
      </c>
      <c r="BZ370" s="63">
        <f t="shared" si="638"/>
        <v>0.3960995370370371</v>
      </c>
      <c r="CA370" s="63">
        <f t="shared" si="639"/>
        <v>0.40165509259259269</v>
      </c>
      <c r="CB370" s="63">
        <f t="shared" si="640"/>
        <v>0.39416666666666667</v>
      </c>
      <c r="CC370" s="63">
        <f t="shared" si="641"/>
        <v>0.43999999999999995</v>
      </c>
      <c r="CD370" s="63">
        <f t="shared" si="642"/>
        <v>0.43135416666666671</v>
      </c>
      <c r="CE370" s="63">
        <f t="shared" si="643"/>
        <v>0.44177083333333339</v>
      </c>
      <c r="CF370" s="63">
        <f t="shared" si="644"/>
        <v>0.4394791666666667</v>
      </c>
      <c r="CG370" s="63">
        <f t="shared" si="645"/>
        <v>0.43878472222222226</v>
      </c>
      <c r="CH370" s="36"/>
      <c r="CI370" s="36"/>
      <c r="CJ370" s="36"/>
      <c r="CK370" s="36"/>
      <c r="CL370" s="60">
        <v>60</v>
      </c>
    </row>
    <row r="371" spans="1:90" ht="26.25" customHeight="1" x14ac:dyDescent="0.25">
      <c r="A371" s="37">
        <v>43</v>
      </c>
      <c r="B371" s="38" t="s">
        <v>256</v>
      </c>
      <c r="C371" s="39"/>
      <c r="D371" s="39"/>
      <c r="E371" s="39"/>
      <c r="F371" s="42"/>
      <c r="G371" s="40">
        <v>115.46</v>
      </c>
      <c r="H371" s="41">
        <f t="shared" si="585"/>
        <v>119.9</v>
      </c>
      <c r="I371" s="42">
        <v>119.81</v>
      </c>
      <c r="J371" s="43">
        <f t="shared" si="582"/>
        <v>-9.4594218623929326E-4</v>
      </c>
      <c r="K371" s="44">
        <f t="shared" si="583"/>
        <v>-0.11333333333332973</v>
      </c>
      <c r="L371" s="45" t="s">
        <v>163</v>
      </c>
      <c r="M371" s="126" t="s">
        <v>1231</v>
      </c>
      <c r="N371" s="46">
        <f t="shared" si="601"/>
        <v>119.92333333333333</v>
      </c>
      <c r="O371" s="46">
        <f t="shared" si="672"/>
        <v>-0.03</v>
      </c>
      <c r="P371" s="42">
        <v>119.97</v>
      </c>
      <c r="Q371" s="46">
        <f t="shared" si="673"/>
        <v>4.3499999999999996</v>
      </c>
      <c r="R371" s="39">
        <v>115.54</v>
      </c>
      <c r="S371" s="46">
        <f t="shared" si="674"/>
        <v>4.1499999999999995</v>
      </c>
      <c r="T371" s="40">
        <v>115.78999999999999</v>
      </c>
      <c r="U371" s="47" t="str">
        <f t="shared" si="699"/>
        <v/>
      </c>
      <c r="V371" s="47" t="str">
        <f t="shared" si="700"/>
        <v/>
      </c>
      <c r="W371" s="48"/>
      <c r="X371" s="48"/>
      <c r="Y371" s="48"/>
      <c r="Z371" s="48"/>
      <c r="AA371" s="48"/>
      <c r="AB371" s="48"/>
      <c r="AC371" s="49"/>
      <c r="AD371" s="49"/>
      <c r="AE371" s="51">
        <f t="shared" si="603"/>
        <v>43</v>
      </c>
      <c r="AF371" s="51" t="str">
        <f t="shared" si="604"/>
        <v>U ½</v>
      </c>
      <c r="AG371" s="51" t="str">
        <f t="shared" si="605"/>
        <v/>
      </c>
      <c r="AH371" s="51" t="str">
        <f t="shared" si="606"/>
        <v/>
      </c>
      <c r="AI371" s="52">
        <f t="shared" si="607"/>
        <v>119.9</v>
      </c>
      <c r="AJ371" s="68"/>
      <c r="AK371" s="53"/>
      <c r="AL371" s="52"/>
      <c r="AM371" s="53">
        <f t="shared" si="609"/>
        <v>38</v>
      </c>
      <c r="AN371" s="53">
        <f>IF(AJ371&lt;&gt;"",IF(AJ371="o",VLOOKUP(AM371,OpenSect!$A$1:$D$11,2),IF(AJ371="u",VLOOKUP(AM371,UpHill!$A$1:$D$35,2),IF(AJ371="d",VLOOKUP(AM371,DownHill!$A$3:$D$29,2),IF(AJ371="f",VLOOKUP(AM371,FlatUnd!$A$2:$D$30,2),IF(AJ371="t",VLOOKUP(AM371,TimeAdd!$A$1:$D$176,2),IF(AJ371="l",VLOOKUP(AM371,SLimit!$A$1:$D$8,2),AN370)))))),AN370)</f>
        <v>45</v>
      </c>
      <c r="AO371" s="53">
        <f>IF(AJ371&lt;&gt;"",IF(AJ371="o",VLOOKUP(AM371,OpenSect!$A$1:$D$11,3),IF(AJ371="u",VLOOKUP(AM371,UpHill!$A$1:$D$35,3),IF(AJ371="d",VLOOKUP(AM371,DownHill!$A$3:$D$29,3),IF(AJ371="f",VLOOKUP(AM371,FlatUnd!$A$2:$D$30,3),IF(AJ371="t",VLOOKUP(AM371,TimeAdd!$A$1:$D$18,3),IF(AJ371="l",VLOOKUP(AM371,SLimit!$A$1:$D$8,3),AO370)))))),AO370)</f>
        <v>54</v>
      </c>
      <c r="AP371" s="53">
        <f>IF(AJ371&lt;&gt;"",IF(AJ371="o",VLOOKUP(AM371,OpenSect!$A$1:$D$11,4),IF(AJ371="u",VLOOKUP(AM371,UpHill!$A$1:$D$35,4),IF(AJ371="d",VLOOKUP(AM371,DownHill!$A$3:$D$29,4),IF(AJ371="f",VLOOKUP(AM371,FlatUnd!$A$2:$D$30,4),IF(AJ371="t",VLOOKUP(AM371,TimeAdd!$A$1:$D$18,4),IF(AJ371="l",VLOOKUP(AM371,SLimit!$A$1:$D$8,4),AP370)))))),AP370)</f>
        <v>62</v>
      </c>
      <c r="AQ371" s="53" t="str">
        <f t="shared" si="610"/>
        <v>80</v>
      </c>
      <c r="AR371" s="54" t="str">
        <f t="shared" si="611"/>
        <v>27km Stone</v>
      </c>
      <c r="AS371" s="55"/>
      <c r="AT371" s="55"/>
      <c r="AU371" s="56">
        <f>IF(GroupStTimes!$A$8=0,MIN(CB371,CD371,CF371),MIN(BZ371,CB371,CD371,CF371))</f>
        <v>0.39505787037037038</v>
      </c>
      <c r="AV371" s="56">
        <f>IF(GroupStTimes!$A$8=0,MAX(CC371,CE371,CG371),MAX(CA371,CC371,CE371,CG371))</f>
        <v>0.44252314814814819</v>
      </c>
      <c r="AW371" s="57" t="str">
        <f t="shared" si="612"/>
        <v/>
      </c>
      <c r="AX371" s="58" t="str">
        <f t="shared" si="613"/>
        <v/>
      </c>
      <c r="AY371" s="58" t="str">
        <f t="shared" si="614"/>
        <v/>
      </c>
      <c r="AZ371" s="31">
        <f t="shared" si="615"/>
        <v>118.42</v>
      </c>
      <c r="BA371" s="59">
        <f t="shared" si="616"/>
        <v>0.39554398148148157</v>
      </c>
      <c r="BB371" s="59">
        <f t="shared" si="617"/>
        <v>0.40109953703703716</v>
      </c>
      <c r="BC371" s="59">
        <f t="shared" si="618"/>
        <v>0.39369212962962963</v>
      </c>
      <c r="BD371" s="59">
        <f t="shared" si="619"/>
        <v>0.43952546296296291</v>
      </c>
      <c r="BE371" s="59">
        <f t="shared" si="620"/>
        <v>0.43096064814814816</v>
      </c>
      <c r="BF371" s="59">
        <f t="shared" si="621"/>
        <v>0.44137731481481485</v>
      </c>
      <c r="BG371" s="59">
        <f t="shared" si="622"/>
        <v>0.43913194444444448</v>
      </c>
      <c r="BH371" s="59">
        <f t="shared" si="623"/>
        <v>0.43843750000000004</v>
      </c>
      <c r="BI371" s="31">
        <f t="shared" si="624"/>
        <v>1.480000000000004</v>
      </c>
      <c r="BJ371" s="61">
        <f t="shared" ref="BJ371:BM371" si="704">IF($AJ370="t",IF(AM369=0,0,$BI371/AM369),IF(AM370=0,0,$BI371/AM370))</f>
        <v>3.8947368421052737E-2</v>
      </c>
      <c r="BK371" s="61">
        <f t="shared" si="704"/>
        <v>3.2888888888888974E-2</v>
      </c>
      <c r="BL371" s="61">
        <f t="shared" si="704"/>
        <v>2.7407407407407481E-2</v>
      </c>
      <c r="BM371" s="61">
        <f t="shared" si="704"/>
        <v>2.3870967741935548E-2</v>
      </c>
      <c r="BN371" s="62">
        <f t="shared" si="626"/>
        <v>0</v>
      </c>
      <c r="BO371" s="62">
        <f t="shared" si="627"/>
        <v>2</v>
      </c>
      <c r="BP371" s="62">
        <f t="shared" si="628"/>
        <v>20</v>
      </c>
      <c r="BQ371" s="62">
        <f t="shared" si="629"/>
        <v>0</v>
      </c>
      <c r="BR371" s="62">
        <f t="shared" si="630"/>
        <v>1</v>
      </c>
      <c r="BS371" s="62">
        <f t="shared" si="631"/>
        <v>58</v>
      </c>
      <c r="BT371" s="62">
        <f t="shared" si="632"/>
        <v>0</v>
      </c>
      <c r="BU371" s="62">
        <f t="shared" si="633"/>
        <v>1</v>
      </c>
      <c r="BV371" s="62">
        <f t="shared" si="634"/>
        <v>39</v>
      </c>
      <c r="BW371" s="62">
        <f t="shared" si="635"/>
        <v>0</v>
      </c>
      <c r="BX371" s="62">
        <f t="shared" si="636"/>
        <v>1</v>
      </c>
      <c r="BY371" s="62">
        <f t="shared" si="637"/>
        <v>26</v>
      </c>
      <c r="BZ371" s="63">
        <f t="shared" si="638"/>
        <v>0.39716435185185195</v>
      </c>
      <c r="CA371" s="63">
        <f t="shared" si="639"/>
        <v>0.40271990740740754</v>
      </c>
      <c r="CB371" s="63">
        <f t="shared" si="640"/>
        <v>0.39505787037037038</v>
      </c>
      <c r="CC371" s="63">
        <f t="shared" si="641"/>
        <v>0.44089120370370366</v>
      </c>
      <c r="CD371" s="63">
        <f t="shared" si="642"/>
        <v>0.43210648148148151</v>
      </c>
      <c r="CE371" s="63">
        <f t="shared" si="643"/>
        <v>0.44252314814814819</v>
      </c>
      <c r="CF371" s="63">
        <f t="shared" si="644"/>
        <v>0.44012731481481487</v>
      </c>
      <c r="CG371" s="63">
        <f t="shared" si="645"/>
        <v>0.43943287037037043</v>
      </c>
      <c r="CH371" s="36"/>
      <c r="CI371" s="36"/>
      <c r="CJ371" s="36"/>
      <c r="CK371" s="36"/>
      <c r="CL371" s="60">
        <v>60</v>
      </c>
    </row>
    <row r="372" spans="1:90" ht="40.5" x14ac:dyDescent="0.25">
      <c r="A372" s="37">
        <v>43</v>
      </c>
      <c r="B372" s="38"/>
      <c r="C372" s="39"/>
      <c r="D372" s="39"/>
      <c r="E372" s="39"/>
      <c r="F372" s="42"/>
      <c r="G372" s="40">
        <v>116.51</v>
      </c>
      <c r="H372" s="41">
        <f t="shared" si="585"/>
        <v>120.95</v>
      </c>
      <c r="I372" s="42">
        <v>120.86000000000001</v>
      </c>
      <c r="J372" s="43">
        <f t="shared" si="582"/>
        <v>-9.3772408847699583E-4</v>
      </c>
      <c r="K372" s="44">
        <f t="shared" si="583"/>
        <v>-0.11333333333332973</v>
      </c>
      <c r="L372" s="45" t="s">
        <v>269</v>
      </c>
      <c r="M372" s="126" t="s">
        <v>1231</v>
      </c>
      <c r="N372" s="46">
        <f t="shared" si="601"/>
        <v>120.97333333333334</v>
      </c>
      <c r="O372" s="46">
        <f t="shared" si="672"/>
        <v>-0.03</v>
      </c>
      <c r="P372" s="42">
        <v>121.02000000000001</v>
      </c>
      <c r="Q372" s="46">
        <f t="shared" si="673"/>
        <v>4.3499999999999996</v>
      </c>
      <c r="R372" s="39">
        <v>116.59</v>
      </c>
      <c r="S372" s="46">
        <f t="shared" si="674"/>
        <v>4.1499999999999995</v>
      </c>
      <c r="T372" s="40">
        <v>116.84</v>
      </c>
      <c r="U372" s="47" t="str">
        <f t="shared" si="699"/>
        <v/>
      </c>
      <c r="V372" s="47" t="str">
        <f t="shared" si="700"/>
        <v/>
      </c>
      <c r="W372" s="48"/>
      <c r="X372" s="48"/>
      <c r="Y372" s="48"/>
      <c r="Z372" s="48"/>
      <c r="AA372" s="48"/>
      <c r="AB372" s="48"/>
      <c r="AC372" s="49"/>
      <c r="AD372" s="49"/>
      <c r="AE372" s="51">
        <f t="shared" si="603"/>
        <v>43</v>
      </c>
      <c r="AF372" s="51" t="str">
        <f t="shared" si="604"/>
        <v/>
      </c>
      <c r="AG372" s="51" t="str">
        <f t="shared" si="605"/>
        <v/>
      </c>
      <c r="AH372" s="51" t="str">
        <f t="shared" si="606"/>
        <v/>
      </c>
      <c r="AI372" s="52">
        <f t="shared" si="607"/>
        <v>120.95</v>
      </c>
      <c r="AJ372" s="68"/>
      <c r="AK372" s="53"/>
      <c r="AL372" s="52"/>
      <c r="AM372" s="53">
        <f t="shared" si="609"/>
        <v>38</v>
      </c>
      <c r="AN372" s="53">
        <f>IF(AJ372&lt;&gt;"",IF(AJ372="o",VLOOKUP(AM372,OpenSect!$A$1:$D$11,2),IF(AJ372="u",VLOOKUP(AM372,UpHill!$A$1:$D$35,2),IF(AJ372="d",VLOOKUP(AM372,DownHill!$A$3:$D$29,2),IF(AJ372="f",VLOOKUP(AM372,FlatUnd!$A$2:$D$30,2),IF(AJ372="t",VLOOKUP(AM372,TimeAdd!$A$1:$D$176,2),IF(AJ372="l",VLOOKUP(AM372,SLimit!$A$1:$D$8,2),AN371)))))),AN371)</f>
        <v>45</v>
      </c>
      <c r="AO372" s="53">
        <f>IF(AJ372&lt;&gt;"",IF(AJ372="o",VLOOKUP(AM372,OpenSect!$A$1:$D$11,3),IF(AJ372="u",VLOOKUP(AM372,UpHill!$A$1:$D$35,3),IF(AJ372="d",VLOOKUP(AM372,DownHill!$A$3:$D$29,3),IF(AJ372="f",VLOOKUP(AM372,FlatUnd!$A$2:$D$30,3),IF(AJ372="t",VLOOKUP(AM372,TimeAdd!$A$1:$D$18,3),IF(AJ372="l",VLOOKUP(AM372,SLimit!$A$1:$D$8,3),AO371)))))),AO371)</f>
        <v>54</v>
      </c>
      <c r="AP372" s="53">
        <f>IF(AJ372&lt;&gt;"",IF(AJ372="o",VLOOKUP(AM372,OpenSect!$A$1:$D$11,4),IF(AJ372="u",VLOOKUP(AM372,UpHill!$A$1:$D$35,4),IF(AJ372="d",VLOOKUP(AM372,DownHill!$A$3:$D$29,4),IF(AJ372="f",VLOOKUP(AM372,FlatUnd!$A$2:$D$30,4),IF(AJ372="t",VLOOKUP(AM372,TimeAdd!$A$1:$D$18,4),IF(AJ372="l",VLOOKUP(AM372,SLimit!$A$1:$D$8,4),AP371)))))),AP371)</f>
        <v>62</v>
      </c>
      <c r="AQ372" s="53" t="str">
        <f t="shared" si="610"/>
        <v>80</v>
      </c>
      <c r="AR372" s="54" t="str">
        <f t="shared" si="611"/>
        <v>Warning - Gentle Curve {Right}. {28Km Stone}</v>
      </c>
      <c r="AS372" s="55"/>
      <c r="AT372" s="55"/>
      <c r="AU372" s="56">
        <f>IF(GroupStTimes!$A$8=0,MIN(CB372,CD372,CF372),MIN(BZ372,CB372,CD372,CF372))</f>
        <v>0.39603009259259259</v>
      </c>
      <c r="AV372" s="56">
        <f>IF(GroupStTimes!$A$8=0,MAX(CC372,CE372,CG372),MAX(CA372,CC372,CE372,CG372))</f>
        <v>0.44333333333333336</v>
      </c>
      <c r="AW372" s="57" t="str">
        <f t="shared" si="612"/>
        <v/>
      </c>
      <c r="AX372" s="58" t="str">
        <f t="shared" si="613"/>
        <v/>
      </c>
      <c r="AY372" s="58" t="str">
        <f t="shared" si="614"/>
        <v/>
      </c>
      <c r="AZ372" s="31">
        <f t="shared" si="615"/>
        <v>118.42</v>
      </c>
      <c r="BA372" s="59">
        <f t="shared" si="616"/>
        <v>0.39554398148148157</v>
      </c>
      <c r="BB372" s="59">
        <f t="shared" si="617"/>
        <v>0.40109953703703716</v>
      </c>
      <c r="BC372" s="59">
        <f t="shared" si="618"/>
        <v>0.39369212962962963</v>
      </c>
      <c r="BD372" s="59">
        <f t="shared" si="619"/>
        <v>0.43952546296296291</v>
      </c>
      <c r="BE372" s="59">
        <f t="shared" si="620"/>
        <v>0.43096064814814816</v>
      </c>
      <c r="BF372" s="59">
        <f t="shared" si="621"/>
        <v>0.44137731481481485</v>
      </c>
      <c r="BG372" s="59">
        <f t="shared" si="622"/>
        <v>0.43913194444444448</v>
      </c>
      <c r="BH372" s="59">
        <f t="shared" si="623"/>
        <v>0.43843750000000004</v>
      </c>
      <c r="BI372" s="31">
        <f t="shared" si="624"/>
        <v>2.5300000000000011</v>
      </c>
      <c r="BJ372" s="61">
        <f t="shared" ref="BJ372:BM372" si="705">IF($AJ371="t",IF(AM370=0,0,$BI372/AM370),IF(AM371=0,0,$BI372/AM371))</f>
        <v>6.6578947368421085E-2</v>
      </c>
      <c r="BK372" s="61">
        <f t="shared" si="705"/>
        <v>5.622222222222225E-2</v>
      </c>
      <c r="BL372" s="61">
        <f t="shared" si="705"/>
        <v>4.6851851851851874E-2</v>
      </c>
      <c r="BM372" s="61">
        <f t="shared" si="705"/>
        <v>4.0806451612903243E-2</v>
      </c>
      <c r="BN372" s="62">
        <f t="shared" si="626"/>
        <v>0</v>
      </c>
      <c r="BO372" s="62">
        <f t="shared" si="627"/>
        <v>3</v>
      </c>
      <c r="BP372" s="62">
        <f t="shared" si="628"/>
        <v>60</v>
      </c>
      <c r="BQ372" s="62">
        <f t="shared" si="629"/>
        <v>0</v>
      </c>
      <c r="BR372" s="62">
        <f t="shared" si="630"/>
        <v>3</v>
      </c>
      <c r="BS372" s="62">
        <f t="shared" si="631"/>
        <v>22</v>
      </c>
      <c r="BT372" s="62">
        <f t="shared" si="632"/>
        <v>0</v>
      </c>
      <c r="BU372" s="62">
        <f t="shared" si="633"/>
        <v>2</v>
      </c>
      <c r="BV372" s="62">
        <f t="shared" si="634"/>
        <v>49</v>
      </c>
      <c r="BW372" s="62">
        <f t="shared" si="635"/>
        <v>0</v>
      </c>
      <c r="BX372" s="62">
        <f t="shared" si="636"/>
        <v>2</v>
      </c>
      <c r="BY372" s="62">
        <f t="shared" si="637"/>
        <v>27</v>
      </c>
      <c r="BZ372" s="63">
        <f t="shared" si="638"/>
        <v>0.39832175925925933</v>
      </c>
      <c r="CA372" s="63">
        <f t="shared" si="639"/>
        <v>0.40387731481481493</v>
      </c>
      <c r="CB372" s="63">
        <f t="shared" si="640"/>
        <v>0.39603009259259259</v>
      </c>
      <c r="CC372" s="63">
        <f t="shared" si="641"/>
        <v>0.44186342592592587</v>
      </c>
      <c r="CD372" s="63">
        <f t="shared" si="642"/>
        <v>0.43291666666666667</v>
      </c>
      <c r="CE372" s="63">
        <f t="shared" si="643"/>
        <v>0.44333333333333336</v>
      </c>
      <c r="CF372" s="63">
        <f t="shared" si="644"/>
        <v>0.44083333333333335</v>
      </c>
      <c r="CG372" s="63">
        <f t="shared" si="645"/>
        <v>0.44013888888888891</v>
      </c>
      <c r="CH372" s="36"/>
      <c r="CI372" s="36"/>
      <c r="CJ372" s="36"/>
      <c r="CK372" s="36"/>
      <c r="CL372" s="60">
        <v>60</v>
      </c>
    </row>
    <row r="373" spans="1:90" ht="26.25" customHeight="1" x14ac:dyDescent="0.25">
      <c r="A373" s="37">
        <v>43</v>
      </c>
      <c r="B373" s="38" t="s">
        <v>245</v>
      </c>
      <c r="C373" s="39"/>
      <c r="D373" s="39"/>
      <c r="E373" s="39"/>
      <c r="F373" s="42"/>
      <c r="G373" s="40">
        <v>116.59</v>
      </c>
      <c r="H373" s="41">
        <f t="shared" si="585"/>
        <v>121.03</v>
      </c>
      <c r="I373" s="42">
        <v>120.94000000000001</v>
      </c>
      <c r="J373" s="43">
        <f t="shared" si="582"/>
        <v>-9.3710379802642229E-4</v>
      </c>
      <c r="K373" s="44">
        <f t="shared" si="583"/>
        <v>-0.11333333333331552</v>
      </c>
      <c r="L373" s="45" t="s">
        <v>270</v>
      </c>
      <c r="M373" s="126" t="s">
        <v>1231</v>
      </c>
      <c r="N373" s="46">
        <f t="shared" si="601"/>
        <v>121.05333333333333</v>
      </c>
      <c r="O373" s="46">
        <f t="shared" si="672"/>
        <v>-0.03</v>
      </c>
      <c r="P373" s="42">
        <v>121.10000000000001</v>
      </c>
      <c r="Q373" s="46">
        <f t="shared" si="673"/>
        <v>4.3499999999999996</v>
      </c>
      <c r="R373" s="39">
        <v>116.67</v>
      </c>
      <c r="S373" s="46">
        <f t="shared" si="674"/>
        <v>4.1499999999999995</v>
      </c>
      <c r="T373" s="40">
        <v>116.91999999999999</v>
      </c>
      <c r="U373" s="47" t="str">
        <f t="shared" si="699"/>
        <v/>
      </c>
      <c r="V373" s="47" t="str">
        <f t="shared" si="700"/>
        <v/>
      </c>
      <c r="W373" s="48"/>
      <c r="X373" s="48"/>
      <c r="Y373" s="48"/>
      <c r="Z373" s="48"/>
      <c r="AA373" s="48"/>
      <c r="AB373" s="48"/>
      <c r="AC373" s="49"/>
      <c r="AD373" s="49"/>
      <c r="AE373" s="51">
        <f t="shared" si="603"/>
        <v>43</v>
      </c>
      <c r="AF373" s="51" t="str">
        <f t="shared" si="604"/>
        <v>u1</v>
      </c>
      <c r="AG373" s="51" t="str">
        <f t="shared" si="605"/>
        <v/>
      </c>
      <c r="AH373" s="51" t="str">
        <f t="shared" si="606"/>
        <v/>
      </c>
      <c r="AI373" s="52">
        <f t="shared" si="607"/>
        <v>121.03</v>
      </c>
      <c r="AJ373" s="68"/>
      <c r="AK373" s="53"/>
      <c r="AL373" s="52"/>
      <c r="AM373" s="53">
        <f t="shared" si="609"/>
        <v>38</v>
      </c>
      <c r="AN373" s="53">
        <f>IF(AJ373&lt;&gt;"",IF(AJ373="o",VLOOKUP(AM373,OpenSect!$A$1:$D$11,2),IF(AJ373="u",VLOOKUP(AM373,UpHill!$A$1:$D$35,2),IF(AJ373="d",VLOOKUP(AM373,DownHill!$A$3:$D$29,2),IF(AJ373="f",VLOOKUP(AM373,FlatUnd!$A$2:$D$30,2),IF(AJ373="t",VLOOKUP(AM373,TimeAdd!$A$1:$D$176,2),IF(AJ373="l",VLOOKUP(AM373,SLimit!$A$1:$D$8,2),AN372)))))),AN372)</f>
        <v>45</v>
      </c>
      <c r="AO373" s="53">
        <f>IF(AJ373&lt;&gt;"",IF(AJ373="o",VLOOKUP(AM373,OpenSect!$A$1:$D$11,3),IF(AJ373="u",VLOOKUP(AM373,UpHill!$A$1:$D$35,3),IF(AJ373="d",VLOOKUP(AM373,DownHill!$A$3:$D$29,3),IF(AJ373="f",VLOOKUP(AM373,FlatUnd!$A$2:$D$30,3),IF(AJ373="t",VLOOKUP(AM373,TimeAdd!$A$1:$D$18,3),IF(AJ373="l",VLOOKUP(AM373,SLimit!$A$1:$D$8,3),AO372)))))),AO372)</f>
        <v>54</v>
      </c>
      <c r="AP373" s="53">
        <f>IF(AJ373&lt;&gt;"",IF(AJ373="o",VLOOKUP(AM373,OpenSect!$A$1:$D$11,4),IF(AJ373="u",VLOOKUP(AM373,UpHill!$A$1:$D$35,4),IF(AJ373="d",VLOOKUP(AM373,DownHill!$A$3:$D$29,4),IF(AJ373="f",VLOOKUP(AM373,FlatUnd!$A$2:$D$30,4),IF(AJ373="t",VLOOKUP(AM373,TimeAdd!$A$1:$D$18,4),IF(AJ373="l",VLOOKUP(AM373,SLimit!$A$1:$D$8,4),AP372)))))),AP372)</f>
        <v>62</v>
      </c>
      <c r="AQ373" s="53" t="str">
        <f t="shared" si="610"/>
        <v>80</v>
      </c>
      <c r="AR373" s="54" t="str">
        <f t="shared" si="611"/>
        <v xml:space="preserve"> Warning - Side road junction {Left}</v>
      </c>
      <c r="AS373" s="55"/>
      <c r="AT373" s="55"/>
      <c r="AU373" s="56">
        <f>IF(GroupStTimes!$A$8=0,MIN(CB373,CD373,CF373),MIN(BZ373,CB373,CD373,CF373))</f>
        <v>0.39611111111111114</v>
      </c>
      <c r="AV373" s="56">
        <f>IF(GroupStTimes!$A$8=0,MAX(CC373,CE373,CG373),MAX(CA373,CC373,CE373,CG373))</f>
        <v>0.44339120370370372</v>
      </c>
      <c r="AW373" s="57" t="str">
        <f t="shared" si="612"/>
        <v/>
      </c>
      <c r="AX373" s="58" t="str">
        <f t="shared" si="613"/>
        <v/>
      </c>
      <c r="AY373" s="58" t="str">
        <f t="shared" si="614"/>
        <v/>
      </c>
      <c r="AZ373" s="31">
        <f t="shared" si="615"/>
        <v>118.42</v>
      </c>
      <c r="BA373" s="59">
        <f t="shared" si="616"/>
        <v>0.39554398148148157</v>
      </c>
      <c r="BB373" s="59">
        <f t="shared" si="617"/>
        <v>0.40109953703703716</v>
      </c>
      <c r="BC373" s="59">
        <f t="shared" si="618"/>
        <v>0.39369212962962963</v>
      </c>
      <c r="BD373" s="59">
        <f t="shared" si="619"/>
        <v>0.43952546296296291</v>
      </c>
      <c r="BE373" s="59">
        <f t="shared" si="620"/>
        <v>0.43096064814814816</v>
      </c>
      <c r="BF373" s="59">
        <f t="shared" si="621"/>
        <v>0.44137731481481485</v>
      </c>
      <c r="BG373" s="59">
        <f t="shared" si="622"/>
        <v>0.43913194444444448</v>
      </c>
      <c r="BH373" s="59">
        <f t="shared" si="623"/>
        <v>0.43843750000000004</v>
      </c>
      <c r="BI373" s="31">
        <f t="shared" si="624"/>
        <v>2.6099999999999994</v>
      </c>
      <c r="BJ373" s="61">
        <f t="shared" ref="BJ373:BM373" si="706">IF($AJ372="t",IF(AM371=0,0,$BI373/AM371),IF(AM372=0,0,$BI373/AM372))</f>
        <v>6.8684210526315778E-2</v>
      </c>
      <c r="BK373" s="61">
        <f t="shared" si="706"/>
        <v>5.7999999999999989E-2</v>
      </c>
      <c r="BL373" s="61">
        <f t="shared" si="706"/>
        <v>4.8333333333333325E-2</v>
      </c>
      <c r="BM373" s="61">
        <f t="shared" si="706"/>
        <v>4.2096774193548375E-2</v>
      </c>
      <c r="BN373" s="62">
        <f t="shared" si="626"/>
        <v>0</v>
      </c>
      <c r="BO373" s="62">
        <f t="shared" si="627"/>
        <v>4</v>
      </c>
      <c r="BP373" s="62">
        <f t="shared" si="628"/>
        <v>7</v>
      </c>
      <c r="BQ373" s="62">
        <f t="shared" si="629"/>
        <v>0</v>
      </c>
      <c r="BR373" s="62">
        <f t="shared" si="630"/>
        <v>3</v>
      </c>
      <c r="BS373" s="62">
        <f t="shared" si="631"/>
        <v>29</v>
      </c>
      <c r="BT373" s="62">
        <f t="shared" si="632"/>
        <v>0</v>
      </c>
      <c r="BU373" s="62">
        <f t="shared" si="633"/>
        <v>2</v>
      </c>
      <c r="BV373" s="62">
        <f t="shared" si="634"/>
        <v>54</v>
      </c>
      <c r="BW373" s="62">
        <f t="shared" si="635"/>
        <v>0</v>
      </c>
      <c r="BX373" s="62">
        <f t="shared" si="636"/>
        <v>2</v>
      </c>
      <c r="BY373" s="62">
        <f t="shared" si="637"/>
        <v>32</v>
      </c>
      <c r="BZ373" s="63">
        <f t="shared" si="638"/>
        <v>0.39840277777777788</v>
      </c>
      <c r="CA373" s="63">
        <f t="shared" si="639"/>
        <v>0.40395833333333347</v>
      </c>
      <c r="CB373" s="63">
        <f t="shared" si="640"/>
        <v>0.39611111111111114</v>
      </c>
      <c r="CC373" s="63">
        <f t="shared" si="641"/>
        <v>0.44194444444444442</v>
      </c>
      <c r="CD373" s="63">
        <f t="shared" si="642"/>
        <v>0.43297453703703703</v>
      </c>
      <c r="CE373" s="63">
        <f t="shared" si="643"/>
        <v>0.44339120370370372</v>
      </c>
      <c r="CF373" s="63">
        <f t="shared" si="644"/>
        <v>0.44089120370370372</v>
      </c>
      <c r="CG373" s="63">
        <f t="shared" si="645"/>
        <v>0.44019675925925927</v>
      </c>
      <c r="CH373" s="36"/>
      <c r="CI373" s="36"/>
      <c r="CJ373" s="36"/>
      <c r="CK373" s="36"/>
      <c r="CL373" s="60">
        <v>60</v>
      </c>
    </row>
    <row r="374" spans="1:90" ht="40.5" x14ac:dyDescent="0.25">
      <c r="A374" s="37">
        <v>43</v>
      </c>
      <c r="B374" s="38"/>
      <c r="C374" s="39" t="s">
        <v>58</v>
      </c>
      <c r="D374" s="39"/>
      <c r="E374" s="39"/>
      <c r="F374" s="42"/>
      <c r="G374" s="40">
        <v>117.32</v>
      </c>
      <c r="H374" s="41">
        <f t="shared" si="585"/>
        <v>121.76</v>
      </c>
      <c r="I374" s="42">
        <v>121.67999999999999</v>
      </c>
      <c r="J374" s="43">
        <f t="shared" si="582"/>
        <v>-8.4922200306831888E-4</v>
      </c>
      <c r="K374" s="44">
        <f t="shared" si="583"/>
        <v>-0.10333333333335304</v>
      </c>
      <c r="L374" s="45" t="s">
        <v>271</v>
      </c>
      <c r="M374" s="126" t="s">
        <v>1231</v>
      </c>
      <c r="N374" s="46">
        <f t="shared" si="601"/>
        <v>121.78333333333335</v>
      </c>
      <c r="O374" s="46">
        <f t="shared" si="672"/>
        <v>-0.03</v>
      </c>
      <c r="P374" s="42">
        <v>121.83</v>
      </c>
      <c r="Q374" s="46">
        <f t="shared" si="673"/>
        <v>4.3499999999999996</v>
      </c>
      <c r="R374" s="39">
        <v>117.4</v>
      </c>
      <c r="S374" s="46">
        <f t="shared" si="674"/>
        <v>4.1499999999999995</v>
      </c>
      <c r="T374" s="40">
        <v>117.65</v>
      </c>
      <c r="U374" s="47">
        <f t="shared" si="699"/>
        <v>29.383839999999999</v>
      </c>
      <c r="V374" s="47">
        <f t="shared" si="700"/>
        <v>30.028189999999999</v>
      </c>
      <c r="W374" s="48">
        <v>29.383859999999999</v>
      </c>
      <c r="X374" s="48">
        <v>30.028169999999999</v>
      </c>
      <c r="Y374" s="48">
        <v>29.383790000000001</v>
      </c>
      <c r="Z374" s="48">
        <v>30.028220000000001</v>
      </c>
      <c r="AA374" s="48">
        <v>29.383870000000002</v>
      </c>
      <c r="AB374" s="48">
        <v>30.028199999999998</v>
      </c>
      <c r="AC374" s="48">
        <v>29.38383</v>
      </c>
      <c r="AD374" s="48">
        <v>30.028179999999999</v>
      </c>
      <c r="AE374" s="51">
        <f t="shared" si="603"/>
        <v>43</v>
      </c>
      <c r="AF374" s="51" t="str">
        <f t="shared" si="604"/>
        <v/>
      </c>
      <c r="AG374" s="51" t="str">
        <f t="shared" si="605"/>
        <v>m</v>
      </c>
      <c r="AH374" s="51" t="str">
        <f t="shared" si="606"/>
        <v/>
      </c>
      <c r="AI374" s="52">
        <f t="shared" si="607"/>
        <v>121.76</v>
      </c>
      <c r="AJ374" s="68" t="s">
        <v>58</v>
      </c>
      <c r="AK374" s="53"/>
      <c r="AL374" s="52"/>
      <c r="AM374" s="53">
        <f t="shared" si="609"/>
        <v>38</v>
      </c>
      <c r="AN374" s="53">
        <f>IF(AJ374&lt;&gt;"",IF(AJ374="o",VLOOKUP(AM374,OpenSect!$A$1:$D$11,2),IF(AJ374="u",VLOOKUP(AM374,UpHill!$A$1:$D$35,2),IF(AJ374="d",VLOOKUP(AM374,DownHill!$A$3:$D$29,2),IF(AJ374="f",VLOOKUP(AM374,FlatUnd!$A$2:$D$30,2),IF(AJ374="t",VLOOKUP(AM374,TimeAdd!$A$1:$D$176,2),IF(AJ374="l",VLOOKUP(AM374,SLimit!$A$1:$D$8,2),AN373)))))),AN373)</f>
        <v>45</v>
      </c>
      <c r="AO374" s="53">
        <f>IF(AJ374&lt;&gt;"",IF(AJ374="o",VLOOKUP(AM374,OpenSect!$A$1:$D$11,3),IF(AJ374="u",VLOOKUP(AM374,UpHill!$A$1:$D$35,3),IF(AJ374="d",VLOOKUP(AM374,DownHill!$A$3:$D$29,3),IF(AJ374="f",VLOOKUP(AM374,FlatUnd!$A$2:$D$30,3),IF(AJ374="t",VLOOKUP(AM374,TimeAdd!$A$1:$D$18,3),IF(AJ374="l",VLOOKUP(AM374,SLimit!$A$1:$D$8,3),AO373)))))),AO373)</f>
        <v>54</v>
      </c>
      <c r="AP374" s="53">
        <f>IF(AJ374&lt;&gt;"",IF(AJ374="o",VLOOKUP(AM374,OpenSect!$A$1:$D$11,4),IF(AJ374="u",VLOOKUP(AM374,UpHill!$A$1:$D$35,4),IF(AJ374="d",VLOOKUP(AM374,DownHill!$A$3:$D$29,4),IF(AJ374="f",VLOOKUP(AM374,FlatUnd!$A$2:$D$30,4),IF(AJ374="t",VLOOKUP(AM374,TimeAdd!$A$1:$D$18,4),IF(AJ374="l",VLOOKUP(AM374,SLimit!$A$1:$D$8,4),AP373)))))),AP373)</f>
        <v>62</v>
      </c>
      <c r="AQ374" s="53" t="str">
        <f t="shared" si="610"/>
        <v>80</v>
      </c>
      <c r="AR374" s="54" t="str">
        <f t="shared" si="611"/>
        <v>Warning - Combined curves. Control. Dot on pole &amp; Centre line</v>
      </c>
      <c r="AS374" s="55"/>
      <c r="AT374" s="55"/>
      <c r="AU374" s="56">
        <f>IF(GroupStTimes!$A$8=0,MIN(CB374,CD374,CF374),MIN(BZ374,CB374,CD374,CF374))</f>
        <v>0.39678240740740739</v>
      </c>
      <c r="AV374" s="56">
        <f>IF(GroupStTimes!$A$8=0,MAX(CC374,CE374,CG374),MAX(CA374,CC374,CE374,CG374))</f>
        <v>0.44395833333333334</v>
      </c>
      <c r="AW374" s="57" t="str">
        <f t="shared" si="612"/>
        <v>29.38384  30.02819</v>
      </c>
      <c r="AX374" s="58">
        <f t="shared" si="613"/>
        <v>29.383859999999999</v>
      </c>
      <c r="AY374" s="58">
        <f t="shared" si="614"/>
        <v>30.028169999999999</v>
      </c>
      <c r="AZ374" s="31">
        <f t="shared" si="615"/>
        <v>118.42</v>
      </c>
      <c r="BA374" s="59">
        <f t="shared" si="616"/>
        <v>0.39554398148148157</v>
      </c>
      <c r="BB374" s="59">
        <f t="shared" si="617"/>
        <v>0.40109953703703716</v>
      </c>
      <c r="BC374" s="59">
        <f t="shared" si="618"/>
        <v>0.39369212962962963</v>
      </c>
      <c r="BD374" s="59">
        <f t="shared" si="619"/>
        <v>0.43952546296296291</v>
      </c>
      <c r="BE374" s="59">
        <f t="shared" si="620"/>
        <v>0.43096064814814816</v>
      </c>
      <c r="BF374" s="59">
        <f t="shared" si="621"/>
        <v>0.44137731481481485</v>
      </c>
      <c r="BG374" s="59">
        <f t="shared" si="622"/>
        <v>0.43913194444444448</v>
      </c>
      <c r="BH374" s="59">
        <f t="shared" si="623"/>
        <v>0.43843750000000004</v>
      </c>
      <c r="BI374" s="31">
        <f t="shared" si="624"/>
        <v>3.3400000000000034</v>
      </c>
      <c r="BJ374" s="61">
        <f t="shared" ref="BJ374:BM374" si="707">IF($AJ373="t",IF(AM372=0,0,$BI374/AM372),IF(AM373=0,0,$BI374/AM373))</f>
        <v>8.7894736842105359E-2</v>
      </c>
      <c r="BK374" s="61">
        <f t="shared" si="707"/>
        <v>7.42222222222223E-2</v>
      </c>
      <c r="BL374" s="61">
        <f t="shared" si="707"/>
        <v>6.1851851851851915E-2</v>
      </c>
      <c r="BM374" s="61">
        <f t="shared" si="707"/>
        <v>5.387096774193554E-2</v>
      </c>
      <c r="BN374" s="62">
        <f t="shared" si="626"/>
        <v>0</v>
      </c>
      <c r="BO374" s="62">
        <f t="shared" si="627"/>
        <v>5</v>
      </c>
      <c r="BP374" s="62">
        <f t="shared" si="628"/>
        <v>16</v>
      </c>
      <c r="BQ374" s="62">
        <f t="shared" si="629"/>
        <v>0</v>
      </c>
      <c r="BR374" s="62">
        <f t="shared" si="630"/>
        <v>4</v>
      </c>
      <c r="BS374" s="62">
        <f t="shared" si="631"/>
        <v>27</v>
      </c>
      <c r="BT374" s="62">
        <f t="shared" si="632"/>
        <v>0</v>
      </c>
      <c r="BU374" s="62">
        <f t="shared" si="633"/>
        <v>3</v>
      </c>
      <c r="BV374" s="62">
        <f t="shared" si="634"/>
        <v>43</v>
      </c>
      <c r="BW374" s="62">
        <f t="shared" si="635"/>
        <v>0</v>
      </c>
      <c r="BX374" s="62">
        <f t="shared" si="636"/>
        <v>3</v>
      </c>
      <c r="BY374" s="62">
        <f t="shared" si="637"/>
        <v>14</v>
      </c>
      <c r="BZ374" s="63">
        <f t="shared" si="638"/>
        <v>0.39920138888888895</v>
      </c>
      <c r="CA374" s="63">
        <f t="shared" si="639"/>
        <v>0.40475694444444454</v>
      </c>
      <c r="CB374" s="63">
        <f t="shared" si="640"/>
        <v>0.39678240740740739</v>
      </c>
      <c r="CC374" s="63">
        <f t="shared" si="641"/>
        <v>0.44261574074074067</v>
      </c>
      <c r="CD374" s="63">
        <f t="shared" si="642"/>
        <v>0.43354166666666666</v>
      </c>
      <c r="CE374" s="63">
        <f t="shared" si="643"/>
        <v>0.44395833333333334</v>
      </c>
      <c r="CF374" s="63">
        <f t="shared" si="644"/>
        <v>0.44137731481481485</v>
      </c>
      <c r="CG374" s="63">
        <f t="shared" si="645"/>
        <v>0.44068287037037041</v>
      </c>
      <c r="CH374" s="36"/>
      <c r="CI374" s="36"/>
      <c r="CJ374" s="36"/>
      <c r="CK374" s="36"/>
      <c r="CL374" s="60">
        <v>60</v>
      </c>
    </row>
    <row r="375" spans="1:90" ht="26.25" customHeight="1" x14ac:dyDescent="0.25">
      <c r="A375" s="37">
        <v>43</v>
      </c>
      <c r="B375" s="38"/>
      <c r="C375" s="39"/>
      <c r="D375" s="39"/>
      <c r="E375" s="39"/>
      <c r="F375" s="42"/>
      <c r="G375" s="40">
        <v>117.48</v>
      </c>
      <c r="H375" s="41">
        <f t="shared" si="585"/>
        <v>121.92</v>
      </c>
      <c r="I375" s="42">
        <v>121.86000000000001</v>
      </c>
      <c r="J375" s="43">
        <f t="shared" ref="J375:J438" si="708">IF(N375="","",IF((I375-$I$4)=0,0,((I375-$I$4-(N375-$N$4))/(I375-$I$4))))</f>
        <v>-6.8384484928055622E-4</v>
      </c>
      <c r="K375" s="44">
        <f t="shared" ref="K375:K438" si="709">(I375-$I$5)-(N375-$N$5)</f>
        <v>-8.3333333333328596E-2</v>
      </c>
      <c r="L375" s="45" t="s">
        <v>272</v>
      </c>
      <c r="M375" s="126" t="s">
        <v>1231</v>
      </c>
      <c r="N375" s="46">
        <f t="shared" si="601"/>
        <v>121.94333333333334</v>
      </c>
      <c r="O375" s="46">
        <f t="shared" si="672"/>
        <v>-0.03</v>
      </c>
      <c r="P375" s="42">
        <v>121.99000000000001</v>
      </c>
      <c r="Q375" s="46">
        <f t="shared" si="673"/>
        <v>4.3499999999999996</v>
      </c>
      <c r="R375" s="39">
        <v>117.56</v>
      </c>
      <c r="S375" s="46">
        <f t="shared" si="674"/>
        <v>4.1499999999999995</v>
      </c>
      <c r="T375" s="40">
        <v>117.81</v>
      </c>
      <c r="U375" s="47" t="str">
        <f t="shared" si="699"/>
        <v/>
      </c>
      <c r="V375" s="47" t="str">
        <f t="shared" si="700"/>
        <v/>
      </c>
      <c r="W375" s="48"/>
      <c r="X375" s="48"/>
      <c r="Y375" s="48"/>
      <c r="Z375" s="48"/>
      <c r="AA375" s="48"/>
      <c r="AB375" s="48"/>
      <c r="AC375" s="48"/>
      <c r="AD375" s="48"/>
      <c r="AE375" s="51">
        <f t="shared" si="603"/>
        <v>43</v>
      </c>
      <c r="AF375" s="51" t="str">
        <f t="shared" si="604"/>
        <v/>
      </c>
      <c r="AG375" s="51" t="str">
        <f t="shared" si="605"/>
        <v/>
      </c>
      <c r="AH375" s="51" t="str">
        <f t="shared" si="606"/>
        <v/>
      </c>
      <c r="AI375" s="52">
        <f t="shared" si="607"/>
        <v>121.92</v>
      </c>
      <c r="AJ375" s="68"/>
      <c r="AK375" s="53"/>
      <c r="AL375" s="52"/>
      <c r="AM375" s="53">
        <f t="shared" si="609"/>
        <v>38</v>
      </c>
      <c r="AN375" s="53">
        <f>IF(AJ375&lt;&gt;"",IF(AJ375="o",VLOOKUP(AM375,OpenSect!$A$1:$D$11,2),IF(AJ375="u",VLOOKUP(AM375,UpHill!$A$1:$D$35,2),IF(AJ375="d",VLOOKUP(AM375,DownHill!$A$3:$D$29,2),IF(AJ375="f",VLOOKUP(AM375,FlatUnd!$A$2:$D$30,2),IF(AJ375="t",VLOOKUP(AM375,TimeAdd!$A$1:$D$176,2),IF(AJ375="l",VLOOKUP(AM375,SLimit!$A$1:$D$8,2),AN374)))))),AN374)</f>
        <v>45</v>
      </c>
      <c r="AO375" s="53">
        <f>IF(AJ375&lt;&gt;"",IF(AJ375="o",VLOOKUP(AM375,OpenSect!$A$1:$D$11,3),IF(AJ375="u",VLOOKUP(AM375,UpHill!$A$1:$D$35,3),IF(AJ375="d",VLOOKUP(AM375,DownHill!$A$3:$D$29,3),IF(AJ375="f",VLOOKUP(AM375,FlatUnd!$A$2:$D$30,3),IF(AJ375="t",VLOOKUP(AM375,TimeAdd!$A$1:$D$18,3),IF(AJ375="l",VLOOKUP(AM375,SLimit!$A$1:$D$8,3),AO374)))))),AO374)</f>
        <v>54</v>
      </c>
      <c r="AP375" s="53">
        <f>IF(AJ375&lt;&gt;"",IF(AJ375="o",VLOOKUP(AM375,OpenSect!$A$1:$D$11,4),IF(AJ375="u",VLOOKUP(AM375,UpHill!$A$1:$D$35,4),IF(AJ375="d",VLOOKUP(AM375,DownHill!$A$3:$D$29,4),IF(AJ375="f",VLOOKUP(AM375,FlatUnd!$A$2:$D$30,4),IF(AJ375="t",VLOOKUP(AM375,TimeAdd!$A$1:$D$18,4),IF(AJ375="l",VLOOKUP(AM375,SLimit!$A$1:$D$8,4),AP374)))))),AP374)</f>
        <v>62</v>
      </c>
      <c r="AQ375" s="53" t="str">
        <f t="shared" si="610"/>
        <v>80</v>
      </c>
      <c r="AR375" s="54" t="str">
        <f t="shared" si="611"/>
        <v>29km Stone</v>
      </c>
      <c r="AS375" s="55"/>
      <c r="AT375" s="55"/>
      <c r="AU375" s="56">
        <f>IF(GroupStTimes!$A$8=0,MIN(CB375,CD375,CF375),MIN(BZ375,CB375,CD375,CF375))</f>
        <v>0.39693287037037039</v>
      </c>
      <c r="AV375" s="56">
        <f>IF(GroupStTimes!$A$8=0,MAX(CC375,CE375,CG375),MAX(CA375,CC375,CE375,CG375))</f>
        <v>0.44407407407407412</v>
      </c>
      <c r="AW375" s="57" t="str">
        <f t="shared" si="612"/>
        <v/>
      </c>
      <c r="AX375" s="58" t="str">
        <f t="shared" si="613"/>
        <v/>
      </c>
      <c r="AY375" s="58" t="str">
        <f t="shared" si="614"/>
        <v/>
      </c>
      <c r="AZ375" s="31">
        <f t="shared" si="615"/>
        <v>118.42</v>
      </c>
      <c r="BA375" s="59">
        <f t="shared" si="616"/>
        <v>0.39554398148148157</v>
      </c>
      <c r="BB375" s="59">
        <f t="shared" si="617"/>
        <v>0.40109953703703716</v>
      </c>
      <c r="BC375" s="59">
        <f t="shared" si="618"/>
        <v>0.39369212962962963</v>
      </c>
      <c r="BD375" s="59">
        <f t="shared" si="619"/>
        <v>0.43952546296296291</v>
      </c>
      <c r="BE375" s="59">
        <f t="shared" si="620"/>
        <v>0.43096064814814816</v>
      </c>
      <c r="BF375" s="59">
        <f t="shared" si="621"/>
        <v>0.44137731481481485</v>
      </c>
      <c r="BG375" s="59">
        <f t="shared" si="622"/>
        <v>0.43913194444444448</v>
      </c>
      <c r="BH375" s="59">
        <f t="shared" si="623"/>
        <v>0.43843750000000004</v>
      </c>
      <c r="BI375" s="31">
        <f t="shared" si="624"/>
        <v>3.5</v>
      </c>
      <c r="BJ375" s="61">
        <f t="shared" ref="BJ375:BM375" si="710">IF($AJ374="t",IF(AM373=0,0,$BI375/AM373),IF(AM374=0,0,$BI375/AM374))</f>
        <v>9.2105263157894732E-2</v>
      </c>
      <c r="BK375" s="61">
        <f t="shared" si="710"/>
        <v>7.7777777777777779E-2</v>
      </c>
      <c r="BL375" s="61">
        <f t="shared" si="710"/>
        <v>6.4814814814814811E-2</v>
      </c>
      <c r="BM375" s="61">
        <f t="shared" si="710"/>
        <v>5.6451612903225805E-2</v>
      </c>
      <c r="BN375" s="62">
        <f t="shared" si="626"/>
        <v>0</v>
      </c>
      <c r="BO375" s="62">
        <f t="shared" si="627"/>
        <v>5</v>
      </c>
      <c r="BP375" s="62">
        <f t="shared" si="628"/>
        <v>32</v>
      </c>
      <c r="BQ375" s="62">
        <f t="shared" si="629"/>
        <v>0</v>
      </c>
      <c r="BR375" s="62">
        <f t="shared" si="630"/>
        <v>4</v>
      </c>
      <c r="BS375" s="62">
        <f t="shared" si="631"/>
        <v>40</v>
      </c>
      <c r="BT375" s="62">
        <f t="shared" si="632"/>
        <v>0</v>
      </c>
      <c r="BU375" s="62">
        <f t="shared" si="633"/>
        <v>3</v>
      </c>
      <c r="BV375" s="62">
        <f t="shared" si="634"/>
        <v>53</v>
      </c>
      <c r="BW375" s="62">
        <f t="shared" si="635"/>
        <v>0</v>
      </c>
      <c r="BX375" s="62">
        <f t="shared" si="636"/>
        <v>3</v>
      </c>
      <c r="BY375" s="62">
        <f t="shared" si="637"/>
        <v>23</v>
      </c>
      <c r="BZ375" s="63">
        <f t="shared" si="638"/>
        <v>0.39938657407407419</v>
      </c>
      <c r="CA375" s="63">
        <f t="shared" si="639"/>
        <v>0.40494212962962978</v>
      </c>
      <c r="CB375" s="63">
        <f t="shared" si="640"/>
        <v>0.39693287037037039</v>
      </c>
      <c r="CC375" s="63">
        <f t="shared" si="641"/>
        <v>0.44276620370370368</v>
      </c>
      <c r="CD375" s="63">
        <f t="shared" si="642"/>
        <v>0.43365740740740744</v>
      </c>
      <c r="CE375" s="63">
        <f t="shared" si="643"/>
        <v>0.44407407407407412</v>
      </c>
      <c r="CF375" s="63">
        <f t="shared" si="644"/>
        <v>0.44148148148148153</v>
      </c>
      <c r="CG375" s="63">
        <f t="shared" si="645"/>
        <v>0.44078703703703709</v>
      </c>
      <c r="CH375" s="36"/>
      <c r="CI375" s="36"/>
      <c r="CJ375" s="36"/>
      <c r="CK375" s="36"/>
      <c r="CL375" s="60">
        <v>60</v>
      </c>
    </row>
    <row r="376" spans="1:90" ht="26.25" customHeight="1" x14ac:dyDescent="0.25">
      <c r="A376" s="37">
        <v>43</v>
      </c>
      <c r="B376" s="38"/>
      <c r="C376" s="39" t="s">
        <v>184</v>
      </c>
      <c r="D376" s="39">
        <v>34</v>
      </c>
      <c r="E376" s="39"/>
      <c r="F376" s="42"/>
      <c r="G376" s="40">
        <v>117.48</v>
      </c>
      <c r="H376" s="41">
        <f t="shared" ref="H376:H439" si="711">ROUND(IF(G376="",N376,IF(P376="",I376,IF(R376="",(I376+(P376+O376))/2,IF(T376="",(I376+(P376+O376)+(R376+Q376))/3,(I376+(P376+O376)+(R376+Q376)+(T376+S376))/4)))),2)</f>
        <v>121.93</v>
      </c>
      <c r="I376" s="42">
        <v>121.87</v>
      </c>
      <c r="J376" s="43">
        <f t="shared" si="708"/>
        <v>-6.8378873663189129E-4</v>
      </c>
      <c r="K376" s="44">
        <f t="shared" si="709"/>
        <v>-8.3333333333328596E-2</v>
      </c>
      <c r="L376" s="45" t="s">
        <v>39</v>
      </c>
      <c r="M376" s="126" t="s">
        <v>1229</v>
      </c>
      <c r="N376" s="46">
        <f t="shared" si="601"/>
        <v>121.95333333333333</v>
      </c>
      <c r="O376" s="46">
        <f t="shared" si="672"/>
        <v>-0.03</v>
      </c>
      <c r="P376" s="42">
        <v>122.02000000000001</v>
      </c>
      <c r="Q376" s="46">
        <f t="shared" si="673"/>
        <v>4.3499999999999996</v>
      </c>
      <c r="R376" s="39">
        <v>117.56</v>
      </c>
      <c r="S376" s="46">
        <f t="shared" si="674"/>
        <v>4.1499999999999995</v>
      </c>
      <c r="T376" s="66">
        <v>117.81</v>
      </c>
      <c r="U376" s="47" t="str">
        <f t="shared" si="699"/>
        <v/>
      </c>
      <c r="V376" s="47" t="str">
        <f t="shared" si="700"/>
        <v/>
      </c>
      <c r="W376" s="48"/>
      <c r="X376" s="48"/>
      <c r="Y376" s="48"/>
      <c r="Z376" s="48"/>
      <c r="AA376" s="48"/>
      <c r="AB376" s="48"/>
      <c r="AC376" s="48"/>
      <c r="AD376" s="48"/>
      <c r="AE376" s="51">
        <f t="shared" si="603"/>
        <v>43</v>
      </c>
      <c r="AF376" s="51" t="str">
        <f t="shared" si="604"/>
        <v/>
      </c>
      <c r="AG376" s="51" t="str">
        <f t="shared" si="605"/>
        <v>u</v>
      </c>
      <c r="AH376" s="51">
        <f t="shared" si="606"/>
        <v>34</v>
      </c>
      <c r="AI376" s="52">
        <f t="shared" si="607"/>
        <v>121.93</v>
      </c>
      <c r="AJ376" s="68" t="s">
        <v>184</v>
      </c>
      <c r="AK376" s="53"/>
      <c r="AL376" s="52"/>
      <c r="AM376" s="53">
        <f t="shared" si="609"/>
        <v>34</v>
      </c>
      <c r="AN376" s="53">
        <f>IF(AJ376&lt;&gt;"",IF(AJ376="o",VLOOKUP(AM376,OpenSect!$A$1:$D$11,2),IF(AJ376="u",VLOOKUP(AM376,UpHill!$A$1:$D$35,2),IF(AJ376="d",VLOOKUP(AM376,DownHill!$A$3:$D$29,2),IF(AJ376="f",VLOOKUP(AM376,FlatUnd!$A$2:$D$30,2),IF(AJ376="t",VLOOKUP(AM376,TimeAdd!$A$1:$D$176,2),IF(AJ376="l",VLOOKUP(AM376,SLimit!$A$1:$D$8,2),AN375)))))),AN375)</f>
        <v>40</v>
      </c>
      <c r="AO376" s="53">
        <f>IF(AJ376&lt;&gt;"",IF(AJ376="o",VLOOKUP(AM376,OpenSect!$A$1:$D$11,3),IF(AJ376="u",VLOOKUP(AM376,UpHill!$A$1:$D$35,3),IF(AJ376="d",VLOOKUP(AM376,DownHill!$A$3:$D$29,3),IF(AJ376="f",VLOOKUP(AM376,FlatUnd!$A$2:$D$30,3),IF(AJ376="t",VLOOKUP(AM376,TimeAdd!$A$1:$D$18,3),IF(AJ376="l",VLOOKUP(AM376,SLimit!$A$1:$D$8,3),AO375)))))),AO375)</f>
        <v>47</v>
      </c>
      <c r="AP376" s="53">
        <f>IF(AJ376&lt;&gt;"",IF(AJ376="o",VLOOKUP(AM376,OpenSect!$A$1:$D$11,4),IF(AJ376="u",VLOOKUP(AM376,UpHill!$A$1:$D$35,4),IF(AJ376="d",VLOOKUP(AM376,DownHill!$A$3:$D$29,4),IF(AJ376="f",VLOOKUP(AM376,FlatUnd!$A$2:$D$30,4),IF(AJ376="t",VLOOKUP(AM376,TimeAdd!$A$1:$D$18,4),IF(AJ376="l",VLOOKUP(AM376,SLimit!$A$1:$D$8,4),AP375)))))),AP375)</f>
        <v>54</v>
      </c>
      <c r="AQ376" s="53" t="str">
        <f t="shared" si="610"/>
        <v>60</v>
      </c>
      <c r="AR376" s="54" t="str">
        <f t="shared" si="611"/>
        <v>60 Speed limit.</v>
      </c>
      <c r="AS376" s="55"/>
      <c r="AT376" s="55"/>
      <c r="AU376" s="56">
        <f>IF(GroupStTimes!$A$8=0,MIN(CB376,CD376,CF376),MIN(BZ376,CB376,CD376,CF376))</f>
        <v>0.39694444444444443</v>
      </c>
      <c r="AV376" s="56">
        <f>IF(GroupStTimes!$A$8=0,MAX(CC376,CE376,CG376),MAX(CA376,CC376,CE376,CG376))</f>
        <v>0.44408564814814816</v>
      </c>
      <c r="AW376" s="57" t="str">
        <f t="shared" si="612"/>
        <v/>
      </c>
      <c r="AX376" s="58" t="str">
        <f t="shared" si="613"/>
        <v/>
      </c>
      <c r="AY376" s="58" t="str">
        <f t="shared" si="614"/>
        <v/>
      </c>
      <c r="AZ376" s="31">
        <f t="shared" si="615"/>
        <v>118.42</v>
      </c>
      <c r="BA376" s="59">
        <f t="shared" si="616"/>
        <v>0.39554398148148157</v>
      </c>
      <c r="BB376" s="59">
        <f t="shared" si="617"/>
        <v>0.40109953703703716</v>
      </c>
      <c r="BC376" s="59">
        <f t="shared" si="618"/>
        <v>0.39369212962962963</v>
      </c>
      <c r="BD376" s="59">
        <f t="shared" si="619"/>
        <v>0.43952546296296291</v>
      </c>
      <c r="BE376" s="59">
        <f t="shared" si="620"/>
        <v>0.43096064814814816</v>
      </c>
      <c r="BF376" s="59">
        <f t="shared" si="621"/>
        <v>0.44137731481481485</v>
      </c>
      <c r="BG376" s="59">
        <f t="shared" si="622"/>
        <v>0.43913194444444448</v>
      </c>
      <c r="BH376" s="59">
        <f t="shared" si="623"/>
        <v>0.43843750000000004</v>
      </c>
      <c r="BI376" s="31">
        <f t="shared" si="624"/>
        <v>3.5100000000000051</v>
      </c>
      <c r="BJ376" s="61">
        <f t="shared" ref="BJ376:BM376" si="712">IF($AJ375="t",IF(AM374=0,0,$BI376/AM374),IF(AM375=0,0,$BI376/AM375))</f>
        <v>9.2368421052631711E-2</v>
      </c>
      <c r="BK376" s="61">
        <f t="shared" si="712"/>
        <v>7.8000000000000111E-2</v>
      </c>
      <c r="BL376" s="61">
        <f t="shared" si="712"/>
        <v>6.5000000000000099E-2</v>
      </c>
      <c r="BM376" s="61">
        <f t="shared" si="712"/>
        <v>5.6612903225806532E-2</v>
      </c>
      <c r="BN376" s="62">
        <f t="shared" si="626"/>
        <v>0</v>
      </c>
      <c r="BO376" s="62">
        <f t="shared" si="627"/>
        <v>5</v>
      </c>
      <c r="BP376" s="62">
        <f t="shared" si="628"/>
        <v>33</v>
      </c>
      <c r="BQ376" s="62">
        <f t="shared" si="629"/>
        <v>0</v>
      </c>
      <c r="BR376" s="62">
        <f t="shared" si="630"/>
        <v>4</v>
      </c>
      <c r="BS376" s="62">
        <f t="shared" si="631"/>
        <v>41</v>
      </c>
      <c r="BT376" s="62">
        <f t="shared" si="632"/>
        <v>0</v>
      </c>
      <c r="BU376" s="62">
        <f t="shared" si="633"/>
        <v>3</v>
      </c>
      <c r="BV376" s="62">
        <f t="shared" si="634"/>
        <v>54</v>
      </c>
      <c r="BW376" s="62">
        <f t="shared" si="635"/>
        <v>0</v>
      </c>
      <c r="BX376" s="62">
        <f t="shared" si="636"/>
        <v>3</v>
      </c>
      <c r="BY376" s="62">
        <f t="shared" si="637"/>
        <v>24</v>
      </c>
      <c r="BZ376" s="63">
        <f t="shared" si="638"/>
        <v>0.39939814814814822</v>
      </c>
      <c r="CA376" s="63">
        <f t="shared" si="639"/>
        <v>0.40495370370370382</v>
      </c>
      <c r="CB376" s="63">
        <f t="shared" si="640"/>
        <v>0.39694444444444443</v>
      </c>
      <c r="CC376" s="63">
        <f t="shared" si="641"/>
        <v>0.44277777777777771</v>
      </c>
      <c r="CD376" s="63">
        <f t="shared" si="642"/>
        <v>0.43366898148148147</v>
      </c>
      <c r="CE376" s="63">
        <f t="shared" si="643"/>
        <v>0.44408564814814816</v>
      </c>
      <c r="CF376" s="63">
        <f t="shared" si="644"/>
        <v>0.44149305555555557</v>
      </c>
      <c r="CG376" s="63">
        <f t="shared" si="645"/>
        <v>0.44079861111111113</v>
      </c>
      <c r="CH376" s="36"/>
      <c r="CI376" s="36"/>
      <c r="CJ376" s="36"/>
      <c r="CK376" s="36"/>
      <c r="CL376" s="60">
        <v>60</v>
      </c>
    </row>
    <row r="377" spans="1:90" ht="26.25" customHeight="1" x14ac:dyDescent="0.25">
      <c r="A377" s="37">
        <v>43</v>
      </c>
      <c r="B377" s="38"/>
      <c r="C377" s="39"/>
      <c r="D377" s="39"/>
      <c r="E377" s="39"/>
      <c r="F377" s="42"/>
      <c r="G377" s="40">
        <v>117.54</v>
      </c>
      <c r="H377" s="41">
        <f t="shared" si="711"/>
        <v>121.98</v>
      </c>
      <c r="I377" s="42">
        <v>121.9</v>
      </c>
      <c r="J377" s="43">
        <f t="shared" si="708"/>
        <v>-8.4768936286566535E-4</v>
      </c>
      <c r="K377" s="44">
        <f t="shared" si="709"/>
        <v>-0.10333333333332462</v>
      </c>
      <c r="L377" s="45" t="s">
        <v>180</v>
      </c>
      <c r="M377" s="126" t="s">
        <v>1229</v>
      </c>
      <c r="N377" s="46">
        <f t="shared" si="601"/>
        <v>122.00333333333333</v>
      </c>
      <c r="O377" s="46">
        <f t="shared" si="672"/>
        <v>-0.03</v>
      </c>
      <c r="P377" s="42">
        <v>122.05000000000001</v>
      </c>
      <c r="Q377" s="46">
        <f t="shared" si="673"/>
        <v>4.3499999999999996</v>
      </c>
      <c r="R377" s="39">
        <v>117.62</v>
      </c>
      <c r="S377" s="46">
        <f t="shared" si="674"/>
        <v>4.1499999999999995</v>
      </c>
      <c r="T377" s="40">
        <v>117.87</v>
      </c>
      <c r="U377" s="47" t="str">
        <f t="shared" si="699"/>
        <v/>
      </c>
      <c r="V377" s="47" t="str">
        <f t="shared" si="700"/>
        <v/>
      </c>
      <c r="W377" s="48"/>
      <c r="X377" s="48"/>
      <c r="Y377" s="48"/>
      <c r="Z377" s="48"/>
      <c r="AA377" s="48"/>
      <c r="AB377" s="48"/>
      <c r="AC377" s="48"/>
      <c r="AD377" s="48"/>
      <c r="AE377" s="51">
        <f t="shared" si="603"/>
        <v>43</v>
      </c>
      <c r="AF377" s="51" t="str">
        <f t="shared" si="604"/>
        <v/>
      </c>
      <c r="AG377" s="51" t="str">
        <f t="shared" si="605"/>
        <v/>
      </c>
      <c r="AH377" s="51" t="str">
        <f t="shared" si="606"/>
        <v/>
      </c>
      <c r="AI377" s="52">
        <f t="shared" si="607"/>
        <v>121.98</v>
      </c>
      <c r="AJ377" s="68"/>
      <c r="AK377" s="53"/>
      <c r="AL377" s="52"/>
      <c r="AM377" s="53">
        <f t="shared" si="609"/>
        <v>34</v>
      </c>
      <c r="AN377" s="53">
        <f>IF(AJ377&lt;&gt;"",IF(AJ377="o",VLOOKUP(AM377,OpenSect!$A$1:$D$11,2),IF(AJ377="u",VLOOKUP(AM377,UpHill!$A$1:$D$35,2),IF(AJ377="d",VLOOKUP(AM377,DownHill!$A$3:$D$29,2),IF(AJ377="f",VLOOKUP(AM377,FlatUnd!$A$2:$D$30,2),IF(AJ377="t",VLOOKUP(AM377,TimeAdd!$A$1:$D$176,2),IF(AJ377="l",VLOOKUP(AM377,SLimit!$A$1:$D$8,2),AN376)))))),AN376)</f>
        <v>40</v>
      </c>
      <c r="AO377" s="53">
        <f>IF(AJ377&lt;&gt;"",IF(AJ377="o",VLOOKUP(AM377,OpenSect!$A$1:$D$11,3),IF(AJ377="u",VLOOKUP(AM377,UpHill!$A$1:$D$35,3),IF(AJ377="d",VLOOKUP(AM377,DownHill!$A$3:$D$29,3),IF(AJ377="f",VLOOKUP(AM377,FlatUnd!$A$2:$D$30,3),IF(AJ377="t",VLOOKUP(AM377,TimeAdd!$A$1:$D$18,3),IF(AJ377="l",VLOOKUP(AM377,SLimit!$A$1:$D$8,3),AO376)))))),AO376)</f>
        <v>47</v>
      </c>
      <c r="AP377" s="53">
        <f>IF(AJ377&lt;&gt;"",IF(AJ377="o",VLOOKUP(AM377,OpenSect!$A$1:$D$11,4),IF(AJ377="u",VLOOKUP(AM377,UpHill!$A$1:$D$35,4),IF(AJ377="d",VLOOKUP(AM377,DownHill!$A$3:$D$29,4),IF(AJ377="f",VLOOKUP(AM377,FlatUnd!$A$2:$D$30,4),IF(AJ377="t",VLOOKUP(AM377,TimeAdd!$A$1:$D$18,4),IF(AJ377="l",VLOOKUP(AM377,SLimit!$A$1:$D$8,4),AP376)))))),AP376)</f>
        <v>54</v>
      </c>
      <c r="AQ377" s="53" t="str">
        <f t="shared" si="610"/>
        <v>60</v>
      </c>
      <c r="AR377" s="54" t="str">
        <f t="shared" si="611"/>
        <v>Warning - Children</v>
      </c>
      <c r="AS377" s="55"/>
      <c r="AT377" s="55"/>
      <c r="AU377" s="56">
        <f>IF(GroupStTimes!$A$8=0,MIN(CB377,CD377,CF377),MIN(BZ377,CB377,CD377,CF377))</f>
        <v>0.39699074074074076</v>
      </c>
      <c r="AV377" s="56">
        <f>IF(GroupStTimes!$A$8=0,MAX(CC377,CE377,CG377),MAX(CA377,CC377,CE377,CG377))</f>
        <v>0.44413194444444448</v>
      </c>
      <c r="AW377" s="57" t="str">
        <f t="shared" si="612"/>
        <v/>
      </c>
      <c r="AX377" s="58" t="str">
        <f t="shared" si="613"/>
        <v/>
      </c>
      <c r="AY377" s="58" t="str">
        <f t="shared" si="614"/>
        <v/>
      </c>
      <c r="AZ377" s="31">
        <f t="shared" si="615"/>
        <v>121.93</v>
      </c>
      <c r="BA377" s="59">
        <f t="shared" si="616"/>
        <v>0.39939814814814822</v>
      </c>
      <c r="BB377" s="59">
        <f t="shared" si="617"/>
        <v>0.40495370370370382</v>
      </c>
      <c r="BC377" s="59">
        <f t="shared" si="618"/>
        <v>0.39694444444444443</v>
      </c>
      <c r="BD377" s="59">
        <f t="shared" si="619"/>
        <v>0.44277777777777771</v>
      </c>
      <c r="BE377" s="59">
        <f t="shared" si="620"/>
        <v>0.43366898148148147</v>
      </c>
      <c r="BF377" s="59">
        <f t="shared" si="621"/>
        <v>0.44408564814814816</v>
      </c>
      <c r="BG377" s="59">
        <f t="shared" si="622"/>
        <v>0.44149305555555557</v>
      </c>
      <c r="BH377" s="59">
        <f t="shared" si="623"/>
        <v>0.44079861111111113</v>
      </c>
      <c r="BI377" s="31">
        <f t="shared" si="624"/>
        <v>4.9999999999997158E-2</v>
      </c>
      <c r="BJ377" s="61">
        <f t="shared" ref="BJ377:BM377" si="713">IF($AJ376="t",IF(AM375=0,0,$BI377/AM375),IF(AM376=0,0,$BI377/AM376))</f>
        <v>1.4705882352940341E-3</v>
      </c>
      <c r="BK377" s="61">
        <f t="shared" si="713"/>
        <v>1.2499999999999289E-3</v>
      </c>
      <c r="BL377" s="61">
        <f t="shared" si="713"/>
        <v>1.0638297872339821E-3</v>
      </c>
      <c r="BM377" s="61">
        <f t="shared" si="713"/>
        <v>9.2592592592587327E-4</v>
      </c>
      <c r="BN377" s="62">
        <f t="shared" si="626"/>
        <v>0</v>
      </c>
      <c r="BO377" s="62">
        <f t="shared" si="627"/>
        <v>0</v>
      </c>
      <c r="BP377" s="62">
        <f t="shared" si="628"/>
        <v>5</v>
      </c>
      <c r="BQ377" s="62">
        <f t="shared" si="629"/>
        <v>0</v>
      </c>
      <c r="BR377" s="62">
        <f t="shared" si="630"/>
        <v>0</v>
      </c>
      <c r="BS377" s="62">
        <f t="shared" si="631"/>
        <v>4</v>
      </c>
      <c r="BT377" s="62">
        <f t="shared" si="632"/>
        <v>0</v>
      </c>
      <c r="BU377" s="62">
        <f t="shared" si="633"/>
        <v>0</v>
      </c>
      <c r="BV377" s="62">
        <f t="shared" si="634"/>
        <v>4</v>
      </c>
      <c r="BW377" s="62">
        <f t="shared" si="635"/>
        <v>0</v>
      </c>
      <c r="BX377" s="62">
        <f t="shared" si="636"/>
        <v>0</v>
      </c>
      <c r="BY377" s="62">
        <f t="shared" si="637"/>
        <v>3</v>
      </c>
      <c r="BZ377" s="63">
        <f t="shared" si="638"/>
        <v>0.39945601851851859</v>
      </c>
      <c r="CA377" s="63">
        <f t="shared" si="639"/>
        <v>0.40501157407407418</v>
      </c>
      <c r="CB377" s="63">
        <f t="shared" si="640"/>
        <v>0.39699074074074076</v>
      </c>
      <c r="CC377" s="63">
        <f t="shared" si="641"/>
        <v>0.44282407407407404</v>
      </c>
      <c r="CD377" s="63">
        <f t="shared" si="642"/>
        <v>0.4337152777777778</v>
      </c>
      <c r="CE377" s="63">
        <f t="shared" si="643"/>
        <v>0.44413194444444448</v>
      </c>
      <c r="CF377" s="63">
        <f t="shared" si="644"/>
        <v>0.4415277777777778</v>
      </c>
      <c r="CG377" s="63">
        <f t="shared" si="645"/>
        <v>0.44083333333333335</v>
      </c>
      <c r="CH377" s="36"/>
      <c r="CI377" s="36"/>
      <c r="CJ377" s="36"/>
      <c r="CK377" s="36"/>
      <c r="CL377" s="60">
        <v>60</v>
      </c>
    </row>
    <row r="378" spans="1:90" ht="26.25" customHeight="1" x14ac:dyDescent="0.25">
      <c r="A378" s="37">
        <v>43</v>
      </c>
      <c r="B378" s="38" t="s">
        <v>256</v>
      </c>
      <c r="C378" s="39"/>
      <c r="D378" s="39"/>
      <c r="E378" s="39"/>
      <c r="F378" s="42"/>
      <c r="G378" s="40">
        <v>117.65</v>
      </c>
      <c r="H378" s="41">
        <f t="shared" si="711"/>
        <v>122.1</v>
      </c>
      <c r="I378" s="42">
        <v>122.02</v>
      </c>
      <c r="J378" s="43">
        <f t="shared" si="708"/>
        <v>-8.1953778069175978E-4</v>
      </c>
      <c r="K378" s="44">
        <f t="shared" si="709"/>
        <v>-0.10000000000000853</v>
      </c>
      <c r="L378" s="45" t="s">
        <v>273</v>
      </c>
      <c r="M378" s="126" t="s">
        <v>1229</v>
      </c>
      <c r="N378" s="46">
        <f t="shared" si="601"/>
        <v>122.12</v>
      </c>
      <c r="O378" s="46">
        <f t="shared" si="672"/>
        <v>-0.03</v>
      </c>
      <c r="P378" s="42">
        <v>122.17</v>
      </c>
      <c r="Q378" s="46">
        <f t="shared" si="673"/>
        <v>4.3499999999999996</v>
      </c>
      <c r="R378" s="39">
        <v>117.73</v>
      </c>
      <c r="S378" s="46">
        <f t="shared" si="674"/>
        <v>4.1499999999999995</v>
      </c>
      <c r="T378" s="40">
        <v>117.99000000000001</v>
      </c>
      <c r="U378" s="47" t="str">
        <f t="shared" si="699"/>
        <v/>
      </c>
      <c r="V378" s="47" t="str">
        <f t="shared" si="700"/>
        <v/>
      </c>
      <c r="W378" s="48"/>
      <c r="X378" s="48"/>
      <c r="Y378" s="48"/>
      <c r="Z378" s="48"/>
      <c r="AA378" s="48"/>
      <c r="AB378" s="48"/>
      <c r="AC378" s="48"/>
      <c r="AD378" s="48"/>
      <c r="AE378" s="51">
        <f t="shared" si="603"/>
        <v>43</v>
      </c>
      <c r="AF378" s="51" t="str">
        <f t="shared" si="604"/>
        <v>U ½</v>
      </c>
      <c r="AG378" s="51" t="str">
        <f t="shared" si="605"/>
        <v/>
      </c>
      <c r="AH378" s="51" t="str">
        <f t="shared" si="606"/>
        <v/>
      </c>
      <c r="AI378" s="52">
        <f t="shared" si="607"/>
        <v>122.1</v>
      </c>
      <c r="AJ378" s="68"/>
      <c r="AK378" s="53"/>
      <c r="AL378" s="52"/>
      <c r="AM378" s="53">
        <f t="shared" si="609"/>
        <v>34</v>
      </c>
      <c r="AN378" s="53">
        <f>IF(AJ378&lt;&gt;"",IF(AJ378="o",VLOOKUP(AM378,OpenSect!$A$1:$D$11,2),IF(AJ378="u",VLOOKUP(AM378,UpHill!$A$1:$D$35,2),IF(AJ378="d",VLOOKUP(AM378,DownHill!$A$3:$D$29,2),IF(AJ378="f",VLOOKUP(AM378,FlatUnd!$A$2:$D$30,2),IF(AJ378="t",VLOOKUP(AM378,TimeAdd!$A$1:$D$176,2),IF(AJ378="l",VLOOKUP(AM378,SLimit!$A$1:$D$8,2),AN377)))))),AN377)</f>
        <v>40</v>
      </c>
      <c r="AO378" s="53">
        <f>IF(AJ378&lt;&gt;"",IF(AJ378="o",VLOOKUP(AM378,OpenSect!$A$1:$D$11,3),IF(AJ378="u",VLOOKUP(AM378,UpHill!$A$1:$D$35,3),IF(AJ378="d",VLOOKUP(AM378,DownHill!$A$3:$D$29,3),IF(AJ378="f",VLOOKUP(AM378,FlatUnd!$A$2:$D$30,3),IF(AJ378="t",VLOOKUP(AM378,TimeAdd!$A$1:$D$18,3),IF(AJ378="l",VLOOKUP(AM378,SLimit!$A$1:$D$8,3),AO377)))))),AO377)</f>
        <v>47</v>
      </c>
      <c r="AP378" s="53">
        <f>IF(AJ378&lt;&gt;"",IF(AJ378="o",VLOOKUP(AM378,OpenSect!$A$1:$D$11,4),IF(AJ378="u",VLOOKUP(AM378,UpHill!$A$1:$D$35,4),IF(AJ378="d",VLOOKUP(AM378,DownHill!$A$3:$D$29,4),IF(AJ378="f",VLOOKUP(AM378,FlatUnd!$A$2:$D$30,4),IF(AJ378="t",VLOOKUP(AM378,TimeAdd!$A$1:$D$18,4),IF(AJ378="l",VLOOKUP(AM378,SLimit!$A$1:$D$8,4),AP377)))))),AP377)</f>
        <v>54</v>
      </c>
      <c r="AQ378" s="53" t="str">
        <f t="shared" si="610"/>
        <v>60</v>
      </c>
      <c r="AR378" s="54" t="str">
        <f t="shared" si="611"/>
        <v>D2345. {Right}Asithuthuke School</v>
      </c>
      <c r="AS378" s="55"/>
      <c r="AT378" s="55"/>
      <c r="AU378" s="56">
        <f>IF(GroupStTimes!$A$8=0,MIN(CB378,CD378,CF378),MIN(BZ378,CB378,CD378,CF378))</f>
        <v>0.39711805555555557</v>
      </c>
      <c r="AV378" s="56">
        <f>IF(GroupStTimes!$A$8=0,MAX(CC378,CE378,CG378),MAX(CA378,CC378,CE378,CG378))</f>
        <v>0.44423611111111111</v>
      </c>
      <c r="AW378" s="57" t="str">
        <f t="shared" si="612"/>
        <v/>
      </c>
      <c r="AX378" s="58" t="str">
        <f t="shared" si="613"/>
        <v/>
      </c>
      <c r="AY378" s="58" t="str">
        <f t="shared" si="614"/>
        <v/>
      </c>
      <c r="AZ378" s="31">
        <f t="shared" si="615"/>
        <v>121.93</v>
      </c>
      <c r="BA378" s="59">
        <f t="shared" si="616"/>
        <v>0.39939814814814822</v>
      </c>
      <c r="BB378" s="59">
        <f t="shared" si="617"/>
        <v>0.40495370370370382</v>
      </c>
      <c r="BC378" s="59">
        <f t="shared" si="618"/>
        <v>0.39694444444444443</v>
      </c>
      <c r="BD378" s="59">
        <f t="shared" si="619"/>
        <v>0.44277777777777771</v>
      </c>
      <c r="BE378" s="59">
        <f t="shared" si="620"/>
        <v>0.43366898148148147</v>
      </c>
      <c r="BF378" s="59">
        <f t="shared" si="621"/>
        <v>0.44408564814814816</v>
      </c>
      <c r="BG378" s="59">
        <f t="shared" si="622"/>
        <v>0.44149305555555557</v>
      </c>
      <c r="BH378" s="59">
        <f t="shared" si="623"/>
        <v>0.44079861111111113</v>
      </c>
      <c r="BI378" s="31">
        <f t="shared" si="624"/>
        <v>0.16999999999998749</v>
      </c>
      <c r="BJ378" s="61">
        <f t="shared" ref="BJ378:BM378" si="714">IF($AJ377="t",IF(AM376=0,0,$BI378/AM376),IF(AM377=0,0,$BI378/AM377))</f>
        <v>4.9999999999996323E-3</v>
      </c>
      <c r="BK378" s="61">
        <f t="shared" si="714"/>
        <v>4.2499999999996872E-3</v>
      </c>
      <c r="BL378" s="61">
        <f t="shared" si="714"/>
        <v>3.6170212765954785E-3</v>
      </c>
      <c r="BM378" s="61">
        <f t="shared" si="714"/>
        <v>3.1481481481479166E-3</v>
      </c>
      <c r="BN378" s="62">
        <f t="shared" si="626"/>
        <v>0</v>
      </c>
      <c r="BO378" s="62">
        <f t="shared" si="627"/>
        <v>0</v>
      </c>
      <c r="BP378" s="62">
        <f t="shared" si="628"/>
        <v>18</v>
      </c>
      <c r="BQ378" s="62">
        <f t="shared" si="629"/>
        <v>0</v>
      </c>
      <c r="BR378" s="62">
        <f t="shared" si="630"/>
        <v>0</v>
      </c>
      <c r="BS378" s="62">
        <f t="shared" si="631"/>
        <v>15</v>
      </c>
      <c r="BT378" s="62">
        <f t="shared" si="632"/>
        <v>0</v>
      </c>
      <c r="BU378" s="62">
        <f t="shared" si="633"/>
        <v>0</v>
      </c>
      <c r="BV378" s="62">
        <f t="shared" si="634"/>
        <v>13</v>
      </c>
      <c r="BW378" s="62">
        <f t="shared" si="635"/>
        <v>0</v>
      </c>
      <c r="BX378" s="62">
        <f t="shared" si="636"/>
        <v>0</v>
      </c>
      <c r="BY378" s="62">
        <f t="shared" si="637"/>
        <v>11</v>
      </c>
      <c r="BZ378" s="63">
        <f t="shared" si="638"/>
        <v>0.39960648148148153</v>
      </c>
      <c r="CA378" s="63">
        <f t="shared" si="639"/>
        <v>0.40516203703703713</v>
      </c>
      <c r="CB378" s="63">
        <f t="shared" si="640"/>
        <v>0.39711805555555557</v>
      </c>
      <c r="CC378" s="63">
        <f t="shared" si="641"/>
        <v>0.44295138888888885</v>
      </c>
      <c r="CD378" s="63">
        <f t="shared" si="642"/>
        <v>0.43381944444444442</v>
      </c>
      <c r="CE378" s="63">
        <f t="shared" si="643"/>
        <v>0.44423611111111111</v>
      </c>
      <c r="CF378" s="63">
        <f t="shared" si="644"/>
        <v>0.44162037037037039</v>
      </c>
      <c r="CG378" s="63">
        <f t="shared" si="645"/>
        <v>0.44092592592592594</v>
      </c>
      <c r="CH378" s="36"/>
      <c r="CI378" s="36"/>
      <c r="CJ378" s="36"/>
      <c r="CK378" s="36"/>
      <c r="CL378" s="60">
        <v>60</v>
      </c>
    </row>
    <row r="379" spans="1:90" ht="26.25" customHeight="1" x14ac:dyDescent="0.25">
      <c r="A379" s="37">
        <v>43</v>
      </c>
      <c r="B379" s="38"/>
      <c r="C379" s="39"/>
      <c r="D379" s="39"/>
      <c r="E379" s="39"/>
      <c r="F379" s="42"/>
      <c r="G379" s="66">
        <v>118.48</v>
      </c>
      <c r="H379" s="41">
        <f t="shared" si="711"/>
        <v>122.92</v>
      </c>
      <c r="I379" s="42">
        <v>122.84</v>
      </c>
      <c r="J379" s="43">
        <f t="shared" si="708"/>
        <v>-8.4120264843160885E-4</v>
      </c>
      <c r="K379" s="44">
        <f t="shared" si="709"/>
        <v>-0.10333333333333883</v>
      </c>
      <c r="L379" s="45" t="s">
        <v>274</v>
      </c>
      <c r="M379" s="126" t="s">
        <v>1229</v>
      </c>
      <c r="N379" s="46">
        <f t="shared" si="601"/>
        <v>122.94333333333334</v>
      </c>
      <c r="O379" s="46">
        <f t="shared" si="672"/>
        <v>-0.03</v>
      </c>
      <c r="P379" s="42">
        <v>122.99000000000001</v>
      </c>
      <c r="Q379" s="46">
        <f t="shared" si="673"/>
        <v>4.3499999999999996</v>
      </c>
      <c r="R379" s="39">
        <v>118.56</v>
      </c>
      <c r="S379" s="46">
        <f t="shared" si="674"/>
        <v>4.1499999999999995</v>
      </c>
      <c r="T379" s="40">
        <v>118.81</v>
      </c>
      <c r="U379" s="47" t="str">
        <f t="shared" si="699"/>
        <v/>
      </c>
      <c r="V379" s="47" t="str">
        <f t="shared" si="700"/>
        <v/>
      </c>
      <c r="W379" s="48"/>
      <c r="X379" s="48"/>
      <c r="Y379" s="48"/>
      <c r="Z379" s="48"/>
      <c r="AA379" s="48"/>
      <c r="AB379" s="48"/>
      <c r="AC379" s="48"/>
      <c r="AD379" s="48"/>
      <c r="AE379" s="51">
        <f t="shared" si="603"/>
        <v>43</v>
      </c>
      <c r="AF379" s="51" t="str">
        <f t="shared" si="604"/>
        <v/>
      </c>
      <c r="AG379" s="51" t="str">
        <f t="shared" si="605"/>
        <v/>
      </c>
      <c r="AH379" s="51" t="str">
        <f t="shared" si="606"/>
        <v/>
      </c>
      <c r="AI379" s="52">
        <f t="shared" si="607"/>
        <v>122.92</v>
      </c>
      <c r="AJ379" s="68"/>
      <c r="AK379" s="53"/>
      <c r="AL379" s="52"/>
      <c r="AM379" s="53">
        <f t="shared" si="609"/>
        <v>34</v>
      </c>
      <c r="AN379" s="53">
        <f>IF(AJ379&lt;&gt;"",IF(AJ379="o",VLOOKUP(AM379,OpenSect!$A$1:$D$11,2),IF(AJ379="u",VLOOKUP(AM379,UpHill!$A$1:$D$35,2),IF(AJ379="d",VLOOKUP(AM379,DownHill!$A$3:$D$29,2),IF(AJ379="f",VLOOKUP(AM379,FlatUnd!$A$2:$D$30,2),IF(AJ379="t",VLOOKUP(AM379,TimeAdd!$A$1:$D$176,2),IF(AJ379="l",VLOOKUP(AM379,SLimit!$A$1:$D$8,2),AN378)))))),AN378)</f>
        <v>40</v>
      </c>
      <c r="AO379" s="53">
        <f>IF(AJ379&lt;&gt;"",IF(AJ379="o",VLOOKUP(AM379,OpenSect!$A$1:$D$11,3),IF(AJ379="u",VLOOKUP(AM379,UpHill!$A$1:$D$35,3),IF(AJ379="d",VLOOKUP(AM379,DownHill!$A$3:$D$29,3),IF(AJ379="f",VLOOKUP(AM379,FlatUnd!$A$2:$D$30,3),IF(AJ379="t",VLOOKUP(AM379,TimeAdd!$A$1:$D$18,3),IF(AJ379="l",VLOOKUP(AM379,SLimit!$A$1:$D$8,3),AO378)))))),AO378)</f>
        <v>47</v>
      </c>
      <c r="AP379" s="53">
        <f>IF(AJ379&lt;&gt;"",IF(AJ379="o",VLOOKUP(AM379,OpenSect!$A$1:$D$11,4),IF(AJ379="u",VLOOKUP(AM379,UpHill!$A$1:$D$35,4),IF(AJ379="d",VLOOKUP(AM379,DownHill!$A$3:$D$29,4),IF(AJ379="f",VLOOKUP(AM379,FlatUnd!$A$2:$D$30,4),IF(AJ379="t",VLOOKUP(AM379,TimeAdd!$A$1:$D$18,4),IF(AJ379="l",VLOOKUP(AM379,SLimit!$A$1:$D$8,4),AP378)))))),AP378)</f>
        <v>54</v>
      </c>
      <c r="AQ379" s="53" t="str">
        <f t="shared" si="610"/>
        <v>60</v>
      </c>
      <c r="AR379" s="54" t="str">
        <f t="shared" si="611"/>
        <v>30 km stone</v>
      </c>
      <c r="AS379" s="55"/>
      <c r="AT379" s="55"/>
      <c r="AU379" s="56">
        <f>IF(GroupStTimes!$A$8=0,MIN(CB379,CD379,CF379),MIN(BZ379,CB379,CD379,CF379))</f>
        <v>0.397974537037037</v>
      </c>
      <c r="AV379" s="56">
        <f>IF(GroupStTimes!$A$8=0,MAX(CC379,CE379,CG379),MAX(CA379,CC379,CE379,CG379))</f>
        <v>0.44496527777777778</v>
      </c>
      <c r="AW379" s="57" t="str">
        <f t="shared" si="612"/>
        <v/>
      </c>
      <c r="AX379" s="58" t="str">
        <f t="shared" si="613"/>
        <v/>
      </c>
      <c r="AY379" s="58" t="str">
        <f t="shared" si="614"/>
        <v/>
      </c>
      <c r="AZ379" s="31">
        <f t="shared" si="615"/>
        <v>121.93</v>
      </c>
      <c r="BA379" s="59">
        <f t="shared" si="616"/>
        <v>0.39939814814814822</v>
      </c>
      <c r="BB379" s="59">
        <f t="shared" si="617"/>
        <v>0.40495370370370382</v>
      </c>
      <c r="BC379" s="59">
        <f t="shared" si="618"/>
        <v>0.39694444444444443</v>
      </c>
      <c r="BD379" s="59">
        <f t="shared" si="619"/>
        <v>0.44277777777777771</v>
      </c>
      <c r="BE379" s="59">
        <f t="shared" si="620"/>
        <v>0.43366898148148147</v>
      </c>
      <c r="BF379" s="59">
        <f t="shared" si="621"/>
        <v>0.44408564814814816</v>
      </c>
      <c r="BG379" s="59">
        <f t="shared" si="622"/>
        <v>0.44149305555555557</v>
      </c>
      <c r="BH379" s="59">
        <f t="shared" si="623"/>
        <v>0.44079861111111113</v>
      </c>
      <c r="BI379" s="31">
        <f t="shared" si="624"/>
        <v>0.98999999999999488</v>
      </c>
      <c r="BJ379" s="61">
        <f t="shared" ref="BJ379:BM379" si="715">IF($AJ378="t",IF(AM377=0,0,$BI379/AM377),IF(AM378=0,0,$BI379/AM378))</f>
        <v>2.911764705882338E-2</v>
      </c>
      <c r="BK379" s="61">
        <f t="shared" si="715"/>
        <v>2.4749999999999873E-2</v>
      </c>
      <c r="BL379" s="61">
        <f t="shared" si="715"/>
        <v>2.1063829787233933E-2</v>
      </c>
      <c r="BM379" s="61">
        <f t="shared" si="715"/>
        <v>1.833333333333324E-2</v>
      </c>
      <c r="BN379" s="62">
        <f t="shared" si="626"/>
        <v>0</v>
      </c>
      <c r="BO379" s="62">
        <f t="shared" si="627"/>
        <v>1</v>
      </c>
      <c r="BP379" s="62">
        <f t="shared" si="628"/>
        <v>45</v>
      </c>
      <c r="BQ379" s="62">
        <f t="shared" si="629"/>
        <v>0</v>
      </c>
      <c r="BR379" s="62">
        <f t="shared" si="630"/>
        <v>1</v>
      </c>
      <c r="BS379" s="62">
        <f t="shared" si="631"/>
        <v>29</v>
      </c>
      <c r="BT379" s="62">
        <f t="shared" si="632"/>
        <v>0</v>
      </c>
      <c r="BU379" s="62">
        <f t="shared" si="633"/>
        <v>1</v>
      </c>
      <c r="BV379" s="62">
        <f t="shared" si="634"/>
        <v>16</v>
      </c>
      <c r="BW379" s="62">
        <f t="shared" si="635"/>
        <v>0</v>
      </c>
      <c r="BX379" s="62">
        <f t="shared" si="636"/>
        <v>1</v>
      </c>
      <c r="BY379" s="62">
        <f t="shared" si="637"/>
        <v>6</v>
      </c>
      <c r="BZ379" s="63">
        <f t="shared" si="638"/>
        <v>0.40061342592592603</v>
      </c>
      <c r="CA379" s="63">
        <f t="shared" si="639"/>
        <v>0.40616898148148162</v>
      </c>
      <c r="CB379" s="63">
        <f t="shared" si="640"/>
        <v>0.397974537037037</v>
      </c>
      <c r="CC379" s="63">
        <f t="shared" si="641"/>
        <v>0.44380787037037028</v>
      </c>
      <c r="CD379" s="63">
        <f t="shared" si="642"/>
        <v>0.43454861111111109</v>
      </c>
      <c r="CE379" s="63">
        <f t="shared" si="643"/>
        <v>0.44496527777777778</v>
      </c>
      <c r="CF379" s="63">
        <f t="shared" si="644"/>
        <v>0.44225694444444447</v>
      </c>
      <c r="CG379" s="63">
        <f t="shared" si="645"/>
        <v>0.44156250000000002</v>
      </c>
      <c r="CH379" s="36"/>
      <c r="CI379" s="36"/>
      <c r="CJ379" s="36"/>
      <c r="CK379" s="36"/>
      <c r="CL379" s="60">
        <v>60</v>
      </c>
    </row>
    <row r="380" spans="1:90" ht="26.25" customHeight="1" x14ac:dyDescent="0.25">
      <c r="A380" s="37">
        <v>43</v>
      </c>
      <c r="B380" s="38"/>
      <c r="C380" s="69" t="s">
        <v>67</v>
      </c>
      <c r="D380" s="39">
        <v>40</v>
      </c>
      <c r="E380" s="39"/>
      <c r="F380" s="42"/>
      <c r="G380" s="40">
        <v>118.53</v>
      </c>
      <c r="H380" s="41">
        <f t="shared" si="711"/>
        <v>122.97</v>
      </c>
      <c r="I380" s="42">
        <v>122.89</v>
      </c>
      <c r="J380" s="43">
        <f t="shared" si="708"/>
        <v>-8.4086039005076753E-4</v>
      </c>
      <c r="K380" s="44">
        <f t="shared" si="709"/>
        <v>-0.10333333333333883</v>
      </c>
      <c r="L380" s="45" t="s">
        <v>158</v>
      </c>
      <c r="M380" s="126" t="s">
        <v>1229</v>
      </c>
      <c r="N380" s="46">
        <f t="shared" si="601"/>
        <v>122.99333333333334</v>
      </c>
      <c r="O380" s="46">
        <f t="shared" si="672"/>
        <v>-0.03</v>
      </c>
      <c r="P380" s="42">
        <v>123.04</v>
      </c>
      <c r="Q380" s="46">
        <f t="shared" si="673"/>
        <v>4.3499999999999996</v>
      </c>
      <c r="R380" s="39">
        <v>118.61</v>
      </c>
      <c r="S380" s="46">
        <f t="shared" si="674"/>
        <v>4.1499999999999995</v>
      </c>
      <c r="T380" s="40">
        <v>118.86000000000001</v>
      </c>
      <c r="U380" s="47" t="str">
        <f t="shared" si="699"/>
        <v/>
      </c>
      <c r="V380" s="47" t="str">
        <f t="shared" si="700"/>
        <v/>
      </c>
      <c r="W380" s="48"/>
      <c r="X380" s="48"/>
      <c r="Y380" s="48"/>
      <c r="Z380" s="48"/>
      <c r="AA380" s="48"/>
      <c r="AB380" s="48"/>
      <c r="AC380" s="48"/>
      <c r="AD380" s="48"/>
      <c r="AE380" s="51">
        <f t="shared" si="603"/>
        <v>43</v>
      </c>
      <c r="AF380" s="51" t="str">
        <f t="shared" si="604"/>
        <v/>
      </c>
      <c r="AG380" s="51" t="str">
        <f t="shared" si="605"/>
        <v>d</v>
      </c>
      <c r="AH380" s="51">
        <f t="shared" si="606"/>
        <v>40</v>
      </c>
      <c r="AI380" s="52">
        <f t="shared" si="607"/>
        <v>122.97</v>
      </c>
      <c r="AJ380" s="68"/>
      <c r="AK380" s="53"/>
      <c r="AL380" s="52"/>
      <c r="AM380" s="53">
        <f t="shared" si="609"/>
        <v>34</v>
      </c>
      <c r="AN380" s="53">
        <f>IF(AJ380&lt;&gt;"",IF(AJ380="o",VLOOKUP(AM380,OpenSect!$A$1:$D$11,2),IF(AJ380="u",VLOOKUP(AM380,UpHill!$A$1:$D$35,2),IF(AJ380="d",VLOOKUP(AM380,DownHill!$A$3:$D$29,2),IF(AJ380="f",VLOOKUP(AM380,FlatUnd!$A$2:$D$30,2),IF(AJ380="t",VLOOKUP(AM380,TimeAdd!$A$1:$D$176,2),IF(AJ380="l",VLOOKUP(AM380,SLimit!$A$1:$D$8,2),AN379)))))),AN379)</f>
        <v>40</v>
      </c>
      <c r="AO380" s="53">
        <f>IF(AJ380&lt;&gt;"",IF(AJ380="o",VLOOKUP(AM380,OpenSect!$A$1:$D$11,3),IF(AJ380="u",VLOOKUP(AM380,UpHill!$A$1:$D$35,3),IF(AJ380="d",VLOOKUP(AM380,DownHill!$A$3:$D$29,3),IF(AJ380="f",VLOOKUP(AM380,FlatUnd!$A$2:$D$30,3),IF(AJ380="t",VLOOKUP(AM380,TimeAdd!$A$1:$D$18,3),IF(AJ380="l",VLOOKUP(AM380,SLimit!$A$1:$D$8,3),AO379)))))),AO379)</f>
        <v>47</v>
      </c>
      <c r="AP380" s="53">
        <f>IF(AJ380&lt;&gt;"",IF(AJ380="o",VLOOKUP(AM380,OpenSect!$A$1:$D$11,4),IF(AJ380="u",VLOOKUP(AM380,UpHill!$A$1:$D$35,4),IF(AJ380="d",VLOOKUP(AM380,DownHill!$A$3:$D$29,4),IF(AJ380="f",VLOOKUP(AM380,FlatUnd!$A$2:$D$30,4),IF(AJ380="t",VLOOKUP(AM380,TimeAdd!$A$1:$D$18,4),IF(AJ380="l",VLOOKUP(AM380,SLimit!$A$1:$D$8,4),AP379)))))),AP379)</f>
        <v>54</v>
      </c>
      <c r="AQ380" s="53" t="str">
        <f t="shared" si="610"/>
        <v>60</v>
      </c>
      <c r="AR380" s="54" t="str">
        <f t="shared" si="611"/>
        <v>Warning - Winding road.</v>
      </c>
      <c r="AS380" s="55"/>
      <c r="AT380" s="55"/>
      <c r="AU380" s="56">
        <f>IF(GroupStTimes!$A$8=0,MIN(CB380,CD380,CF380),MIN(BZ380,CB380,CD380,CF380))</f>
        <v>0.39803240740740742</v>
      </c>
      <c r="AV380" s="56">
        <f>IF(GroupStTimes!$A$8=0,MAX(CC380,CE380,CG380),MAX(CA380,CC380,CE380,CG380))</f>
        <v>0.4450115740740741</v>
      </c>
      <c r="AW380" s="57" t="str">
        <f t="shared" si="612"/>
        <v/>
      </c>
      <c r="AX380" s="58" t="str">
        <f t="shared" si="613"/>
        <v/>
      </c>
      <c r="AY380" s="58" t="str">
        <f t="shared" si="614"/>
        <v/>
      </c>
      <c r="AZ380" s="31">
        <f t="shared" si="615"/>
        <v>121.93</v>
      </c>
      <c r="BA380" s="59">
        <f t="shared" si="616"/>
        <v>0.39939814814814822</v>
      </c>
      <c r="BB380" s="59">
        <f t="shared" si="617"/>
        <v>0.40495370370370382</v>
      </c>
      <c r="BC380" s="59">
        <f t="shared" si="618"/>
        <v>0.39694444444444443</v>
      </c>
      <c r="BD380" s="59">
        <f t="shared" si="619"/>
        <v>0.44277777777777771</v>
      </c>
      <c r="BE380" s="59">
        <f t="shared" si="620"/>
        <v>0.43366898148148147</v>
      </c>
      <c r="BF380" s="59">
        <f t="shared" si="621"/>
        <v>0.44408564814814816</v>
      </c>
      <c r="BG380" s="59">
        <f t="shared" si="622"/>
        <v>0.44149305555555557</v>
      </c>
      <c r="BH380" s="59">
        <f t="shared" si="623"/>
        <v>0.44079861111111113</v>
      </c>
      <c r="BI380" s="31">
        <f t="shared" si="624"/>
        <v>1.039999999999992</v>
      </c>
      <c r="BJ380" s="61">
        <f t="shared" ref="BJ380:BM380" si="716">IF($AJ379="t",IF(AM378=0,0,$BI380/AM378),IF(AM379=0,0,$BI380/AM379))</f>
        <v>3.0588235294117413E-2</v>
      </c>
      <c r="BK380" s="61">
        <f t="shared" si="716"/>
        <v>2.5999999999999801E-2</v>
      </c>
      <c r="BL380" s="61">
        <f t="shared" si="716"/>
        <v>2.2127659574467915E-2</v>
      </c>
      <c r="BM380" s="61">
        <f t="shared" si="716"/>
        <v>1.9259259259259112E-2</v>
      </c>
      <c r="BN380" s="62">
        <f t="shared" si="626"/>
        <v>0</v>
      </c>
      <c r="BO380" s="62">
        <f t="shared" si="627"/>
        <v>1</v>
      </c>
      <c r="BP380" s="62">
        <f t="shared" si="628"/>
        <v>50</v>
      </c>
      <c r="BQ380" s="62">
        <f t="shared" si="629"/>
        <v>0</v>
      </c>
      <c r="BR380" s="62">
        <f t="shared" si="630"/>
        <v>1</v>
      </c>
      <c r="BS380" s="62">
        <f t="shared" si="631"/>
        <v>34</v>
      </c>
      <c r="BT380" s="62">
        <f t="shared" si="632"/>
        <v>0</v>
      </c>
      <c r="BU380" s="62">
        <f t="shared" si="633"/>
        <v>1</v>
      </c>
      <c r="BV380" s="62">
        <f t="shared" si="634"/>
        <v>20</v>
      </c>
      <c r="BW380" s="62">
        <f t="shared" si="635"/>
        <v>0</v>
      </c>
      <c r="BX380" s="62">
        <f t="shared" si="636"/>
        <v>1</v>
      </c>
      <c r="BY380" s="62">
        <f t="shared" si="637"/>
        <v>9</v>
      </c>
      <c r="BZ380" s="63">
        <f t="shared" si="638"/>
        <v>0.40067129629629639</v>
      </c>
      <c r="CA380" s="63">
        <f t="shared" si="639"/>
        <v>0.40622685185185198</v>
      </c>
      <c r="CB380" s="63">
        <f t="shared" si="640"/>
        <v>0.39803240740740742</v>
      </c>
      <c r="CC380" s="63">
        <f t="shared" si="641"/>
        <v>0.4438657407407407</v>
      </c>
      <c r="CD380" s="63">
        <f t="shared" si="642"/>
        <v>0.43459490740740742</v>
      </c>
      <c r="CE380" s="63">
        <f t="shared" si="643"/>
        <v>0.4450115740740741</v>
      </c>
      <c r="CF380" s="63">
        <f t="shared" si="644"/>
        <v>0.44229166666666669</v>
      </c>
      <c r="CG380" s="63">
        <f t="shared" si="645"/>
        <v>0.44159722222222225</v>
      </c>
      <c r="CH380" s="36"/>
      <c r="CI380" s="36"/>
      <c r="CJ380" s="36"/>
      <c r="CK380" s="36"/>
      <c r="CL380" s="60">
        <v>60</v>
      </c>
    </row>
    <row r="381" spans="1:90" ht="26.25" customHeight="1" x14ac:dyDescent="0.25">
      <c r="A381" s="37">
        <v>43</v>
      </c>
      <c r="B381" s="38"/>
      <c r="C381" s="69" t="s">
        <v>67</v>
      </c>
      <c r="D381" s="39">
        <v>40</v>
      </c>
      <c r="E381" s="39"/>
      <c r="F381" s="42"/>
      <c r="G381" s="40">
        <v>119.36</v>
      </c>
      <c r="H381" s="41">
        <f t="shared" si="711"/>
        <v>123.8</v>
      </c>
      <c r="I381" s="42">
        <v>123.71000000000001</v>
      </c>
      <c r="J381" s="43">
        <f t="shared" si="708"/>
        <v>-9.1612103575563597E-4</v>
      </c>
      <c r="K381" s="44">
        <f t="shared" si="709"/>
        <v>-0.11333333333332973</v>
      </c>
      <c r="L381" s="45" t="s">
        <v>275</v>
      </c>
      <c r="M381" s="126" t="s">
        <v>1229</v>
      </c>
      <c r="N381" s="46">
        <f t="shared" si="601"/>
        <v>123.82333333333334</v>
      </c>
      <c r="O381" s="46">
        <f t="shared" si="672"/>
        <v>-0.03</v>
      </c>
      <c r="P381" s="42">
        <v>123.87</v>
      </c>
      <c r="Q381" s="46">
        <f t="shared" si="673"/>
        <v>4.3499999999999996</v>
      </c>
      <c r="R381" s="39">
        <v>119.44</v>
      </c>
      <c r="S381" s="46">
        <f t="shared" si="674"/>
        <v>4.1499999999999995</v>
      </c>
      <c r="T381" s="40">
        <v>119.69</v>
      </c>
      <c r="U381" s="47" t="str">
        <f t="shared" si="699"/>
        <v/>
      </c>
      <c r="V381" s="47" t="str">
        <f t="shared" si="700"/>
        <v/>
      </c>
      <c r="W381" s="48"/>
      <c r="X381" s="48"/>
      <c r="Y381" s="48"/>
      <c r="Z381" s="48"/>
      <c r="AA381" s="48"/>
      <c r="AB381" s="48"/>
      <c r="AC381" s="48"/>
      <c r="AD381" s="48"/>
      <c r="AE381" s="51">
        <f t="shared" si="603"/>
        <v>43</v>
      </c>
      <c r="AF381" s="51" t="str">
        <f t="shared" si="604"/>
        <v/>
      </c>
      <c r="AG381" s="51" t="str">
        <f t="shared" si="605"/>
        <v>d</v>
      </c>
      <c r="AH381" s="51">
        <f t="shared" si="606"/>
        <v>40</v>
      </c>
      <c r="AI381" s="52">
        <f t="shared" si="607"/>
        <v>123.8</v>
      </c>
      <c r="AJ381" s="68"/>
      <c r="AK381" s="53"/>
      <c r="AL381" s="52"/>
      <c r="AM381" s="53">
        <f t="shared" si="609"/>
        <v>34</v>
      </c>
      <c r="AN381" s="53">
        <f>IF(AJ381&lt;&gt;"",IF(AJ381="o",VLOOKUP(AM381,OpenSect!$A$1:$D$11,2),IF(AJ381="u",VLOOKUP(AM381,UpHill!$A$1:$D$35,2),IF(AJ381="d",VLOOKUP(AM381,DownHill!$A$3:$D$29,2),IF(AJ381="f",VLOOKUP(AM381,FlatUnd!$A$2:$D$30,2),IF(AJ381="t",VLOOKUP(AM381,TimeAdd!$A$1:$D$176,2),IF(AJ381="l",VLOOKUP(AM381,SLimit!$A$1:$D$8,2),AN380)))))),AN380)</f>
        <v>40</v>
      </c>
      <c r="AO381" s="53">
        <f>IF(AJ381&lt;&gt;"",IF(AJ381="o",VLOOKUP(AM381,OpenSect!$A$1:$D$11,3),IF(AJ381="u",VLOOKUP(AM381,UpHill!$A$1:$D$35,3),IF(AJ381="d",VLOOKUP(AM381,DownHill!$A$3:$D$29,3),IF(AJ381="f",VLOOKUP(AM381,FlatUnd!$A$2:$D$30,3),IF(AJ381="t",VLOOKUP(AM381,TimeAdd!$A$1:$D$18,3),IF(AJ381="l",VLOOKUP(AM381,SLimit!$A$1:$D$8,3),AO380)))))),AO380)</f>
        <v>47</v>
      </c>
      <c r="AP381" s="53">
        <f>IF(AJ381&lt;&gt;"",IF(AJ381="o",VLOOKUP(AM381,OpenSect!$A$1:$D$11,4),IF(AJ381="u",VLOOKUP(AM381,UpHill!$A$1:$D$35,4),IF(AJ381="d",VLOOKUP(AM381,DownHill!$A$3:$D$29,4),IF(AJ381="f",VLOOKUP(AM381,FlatUnd!$A$2:$D$30,4),IF(AJ381="t",VLOOKUP(AM381,TimeAdd!$A$1:$D$18,4),IF(AJ381="l",VLOOKUP(AM381,SLimit!$A$1:$D$8,4),AP380)))))),AP380)</f>
        <v>54</v>
      </c>
      <c r="AQ381" s="53" t="str">
        <f t="shared" si="610"/>
        <v>60</v>
      </c>
      <c r="AR381" s="54" t="str">
        <f t="shared" si="611"/>
        <v>Warning - Trucks</v>
      </c>
      <c r="AS381" s="55"/>
      <c r="AT381" s="55"/>
      <c r="AU381" s="56">
        <f>IF(GroupStTimes!$A$8=0,MIN(CB381,CD381,CF381),MIN(BZ381,CB381,CD381,CF381))</f>
        <v>0.3988888888888889</v>
      </c>
      <c r="AV381" s="56">
        <f>IF(GroupStTimes!$A$8=0,MAX(CC381,CE381,CG381),MAX(CA381,CC381,CE381,CG381))</f>
        <v>0.44574074074074077</v>
      </c>
      <c r="AW381" s="57" t="str">
        <f t="shared" si="612"/>
        <v/>
      </c>
      <c r="AX381" s="58" t="str">
        <f t="shared" si="613"/>
        <v/>
      </c>
      <c r="AY381" s="58" t="str">
        <f t="shared" si="614"/>
        <v/>
      </c>
      <c r="AZ381" s="31">
        <f t="shared" si="615"/>
        <v>121.93</v>
      </c>
      <c r="BA381" s="59">
        <f t="shared" si="616"/>
        <v>0.39939814814814822</v>
      </c>
      <c r="BB381" s="59">
        <f t="shared" si="617"/>
        <v>0.40495370370370382</v>
      </c>
      <c r="BC381" s="59">
        <f t="shared" si="618"/>
        <v>0.39694444444444443</v>
      </c>
      <c r="BD381" s="59">
        <f t="shared" si="619"/>
        <v>0.44277777777777771</v>
      </c>
      <c r="BE381" s="59">
        <f t="shared" si="620"/>
        <v>0.43366898148148147</v>
      </c>
      <c r="BF381" s="59">
        <f t="shared" si="621"/>
        <v>0.44408564814814816</v>
      </c>
      <c r="BG381" s="59">
        <f t="shared" si="622"/>
        <v>0.44149305555555557</v>
      </c>
      <c r="BH381" s="59">
        <f t="shared" si="623"/>
        <v>0.44079861111111113</v>
      </c>
      <c r="BI381" s="31">
        <f t="shared" si="624"/>
        <v>1.8699999999999903</v>
      </c>
      <c r="BJ381" s="61">
        <f t="shared" ref="BJ381:BM381" si="717">IF($AJ380="t",IF(AM379=0,0,$BI381/AM379),IF(AM380=0,0,$BI381/AM380))</f>
        <v>5.4999999999999716E-2</v>
      </c>
      <c r="BK381" s="61">
        <f t="shared" si="717"/>
        <v>4.6749999999999757E-2</v>
      </c>
      <c r="BL381" s="61">
        <f t="shared" si="717"/>
        <v>3.9787234042552987E-2</v>
      </c>
      <c r="BM381" s="61">
        <f t="shared" si="717"/>
        <v>3.4629629629629448E-2</v>
      </c>
      <c r="BN381" s="62">
        <f t="shared" si="626"/>
        <v>0</v>
      </c>
      <c r="BO381" s="62">
        <f t="shared" si="627"/>
        <v>3</v>
      </c>
      <c r="BP381" s="62">
        <f t="shared" si="628"/>
        <v>18</v>
      </c>
      <c r="BQ381" s="62">
        <f t="shared" si="629"/>
        <v>0</v>
      </c>
      <c r="BR381" s="62">
        <f t="shared" si="630"/>
        <v>2</v>
      </c>
      <c r="BS381" s="62">
        <f t="shared" si="631"/>
        <v>48</v>
      </c>
      <c r="BT381" s="62">
        <f t="shared" si="632"/>
        <v>0</v>
      </c>
      <c r="BU381" s="62">
        <f t="shared" si="633"/>
        <v>2</v>
      </c>
      <c r="BV381" s="62">
        <f t="shared" si="634"/>
        <v>23</v>
      </c>
      <c r="BW381" s="62">
        <f t="shared" si="635"/>
        <v>0</v>
      </c>
      <c r="BX381" s="62">
        <f t="shared" si="636"/>
        <v>2</v>
      </c>
      <c r="BY381" s="62">
        <f t="shared" si="637"/>
        <v>5</v>
      </c>
      <c r="BZ381" s="63">
        <f t="shared" si="638"/>
        <v>0.40168981481481492</v>
      </c>
      <c r="CA381" s="63">
        <f t="shared" si="639"/>
        <v>0.40724537037037051</v>
      </c>
      <c r="CB381" s="63">
        <f t="shared" si="640"/>
        <v>0.3988888888888889</v>
      </c>
      <c r="CC381" s="63">
        <f t="shared" si="641"/>
        <v>0.44472222222222219</v>
      </c>
      <c r="CD381" s="63">
        <f t="shared" si="642"/>
        <v>0.43532407407407409</v>
      </c>
      <c r="CE381" s="63">
        <f t="shared" si="643"/>
        <v>0.44574074074074077</v>
      </c>
      <c r="CF381" s="63">
        <f t="shared" si="644"/>
        <v>0.44293981481481481</v>
      </c>
      <c r="CG381" s="63">
        <f t="shared" si="645"/>
        <v>0.44224537037037037</v>
      </c>
      <c r="CH381" s="36"/>
      <c r="CI381" s="36"/>
      <c r="CJ381" s="36"/>
      <c r="CK381" s="36"/>
      <c r="CL381" s="60">
        <v>60</v>
      </c>
    </row>
    <row r="382" spans="1:90" ht="26.25" customHeight="1" x14ac:dyDescent="0.25">
      <c r="A382" s="37">
        <v>44</v>
      </c>
      <c r="B382" s="38"/>
      <c r="C382" s="39"/>
      <c r="D382" s="39"/>
      <c r="E382" s="39"/>
      <c r="F382" s="42"/>
      <c r="G382" s="66">
        <v>119.46000000000001</v>
      </c>
      <c r="H382" s="41">
        <f t="shared" si="711"/>
        <v>123.9</v>
      </c>
      <c r="I382" s="42">
        <v>123.81000000000002</v>
      </c>
      <c r="J382" s="43">
        <f t="shared" si="708"/>
        <v>-9.1538109468795338E-4</v>
      </c>
      <c r="K382" s="44">
        <f t="shared" si="709"/>
        <v>-0.11333333333331552</v>
      </c>
      <c r="L382" s="45" t="s">
        <v>276</v>
      </c>
      <c r="M382" s="126" t="s">
        <v>1229</v>
      </c>
      <c r="N382" s="46">
        <f t="shared" si="601"/>
        <v>123.92333333333333</v>
      </c>
      <c r="O382" s="46">
        <f t="shared" si="672"/>
        <v>-0.03</v>
      </c>
      <c r="P382" s="42">
        <v>123.97000000000001</v>
      </c>
      <c r="Q382" s="46">
        <f t="shared" si="673"/>
        <v>4.3499999999999996</v>
      </c>
      <c r="R382" s="39">
        <v>119.54</v>
      </c>
      <c r="S382" s="46">
        <f t="shared" si="674"/>
        <v>4.1499999999999995</v>
      </c>
      <c r="T382" s="40">
        <v>119.78999999999999</v>
      </c>
      <c r="U382" s="47" t="str">
        <f t="shared" si="699"/>
        <v/>
      </c>
      <c r="V382" s="47" t="str">
        <f t="shared" si="700"/>
        <v/>
      </c>
      <c r="W382" s="48"/>
      <c r="X382" s="48"/>
      <c r="Y382" s="48"/>
      <c r="Z382" s="48"/>
      <c r="AA382" s="48"/>
      <c r="AB382" s="48"/>
      <c r="AC382" s="48"/>
      <c r="AD382" s="48"/>
      <c r="AE382" s="51">
        <f t="shared" si="603"/>
        <v>44</v>
      </c>
      <c r="AF382" s="51" t="str">
        <f t="shared" si="604"/>
        <v/>
      </c>
      <c r="AG382" s="51" t="str">
        <f t="shared" si="605"/>
        <v/>
      </c>
      <c r="AH382" s="51" t="str">
        <f t="shared" si="606"/>
        <v/>
      </c>
      <c r="AI382" s="52">
        <f t="shared" si="607"/>
        <v>123.9</v>
      </c>
      <c r="AJ382" s="68"/>
      <c r="AK382" s="53"/>
      <c r="AL382" s="52"/>
      <c r="AM382" s="53">
        <f t="shared" si="609"/>
        <v>34</v>
      </c>
      <c r="AN382" s="53">
        <f>IF(AJ382&lt;&gt;"",IF(AJ382="o",VLOOKUP(AM382,OpenSect!$A$1:$D$11,2),IF(AJ382="u",VLOOKUP(AM382,UpHill!$A$1:$D$35,2),IF(AJ382="d",VLOOKUP(AM382,DownHill!$A$3:$D$29,2),IF(AJ382="f",VLOOKUP(AM382,FlatUnd!$A$2:$D$30,2),IF(AJ382="t",VLOOKUP(AM382,TimeAdd!$A$1:$D$176,2),IF(AJ382="l",VLOOKUP(AM382,SLimit!$A$1:$D$8,2),AN381)))))),AN381)</f>
        <v>40</v>
      </c>
      <c r="AO382" s="53">
        <f>IF(AJ382&lt;&gt;"",IF(AJ382="o",VLOOKUP(AM382,OpenSect!$A$1:$D$11,3),IF(AJ382="u",VLOOKUP(AM382,UpHill!$A$1:$D$35,3),IF(AJ382="d",VLOOKUP(AM382,DownHill!$A$3:$D$29,3),IF(AJ382="f",VLOOKUP(AM382,FlatUnd!$A$2:$D$30,3),IF(AJ382="t",VLOOKUP(AM382,TimeAdd!$A$1:$D$18,3),IF(AJ382="l",VLOOKUP(AM382,SLimit!$A$1:$D$8,3),AO381)))))),AO381)</f>
        <v>47</v>
      </c>
      <c r="AP382" s="53">
        <f>IF(AJ382&lt;&gt;"",IF(AJ382="o",VLOOKUP(AM382,OpenSect!$A$1:$D$11,4),IF(AJ382="u",VLOOKUP(AM382,UpHill!$A$1:$D$35,4),IF(AJ382="d",VLOOKUP(AM382,DownHill!$A$3:$D$29,4),IF(AJ382="f",VLOOKUP(AM382,FlatUnd!$A$2:$D$30,4),IF(AJ382="t",VLOOKUP(AM382,TimeAdd!$A$1:$D$18,4),IF(AJ382="l",VLOOKUP(AM382,SLimit!$A$1:$D$8,4),AP381)))))),AP381)</f>
        <v>54</v>
      </c>
      <c r="AQ382" s="53" t="str">
        <f t="shared" si="610"/>
        <v>60</v>
      </c>
      <c r="AR382" s="54" t="str">
        <f t="shared" si="611"/>
        <v>31km Stone</v>
      </c>
      <c r="AS382" s="55"/>
      <c r="AT382" s="55"/>
      <c r="AU382" s="56">
        <f>IF(GroupStTimes!$A$8=0,MIN(CB382,CD382,CF382),MIN(BZ382,CB382,CD382,CF382))</f>
        <v>0.39899305555555553</v>
      </c>
      <c r="AV382" s="56">
        <f>IF(GroupStTimes!$A$8=0,MAX(CC382,CE382,CG382),MAX(CA382,CC382,CE382,CG382))</f>
        <v>0.44583333333333336</v>
      </c>
      <c r="AW382" s="57" t="str">
        <f t="shared" si="612"/>
        <v/>
      </c>
      <c r="AX382" s="58" t="str">
        <f t="shared" si="613"/>
        <v/>
      </c>
      <c r="AY382" s="58" t="str">
        <f t="shared" si="614"/>
        <v/>
      </c>
      <c r="AZ382" s="31">
        <f t="shared" si="615"/>
        <v>121.93</v>
      </c>
      <c r="BA382" s="59">
        <f t="shared" si="616"/>
        <v>0.39939814814814822</v>
      </c>
      <c r="BB382" s="59">
        <f t="shared" si="617"/>
        <v>0.40495370370370382</v>
      </c>
      <c r="BC382" s="59">
        <f t="shared" si="618"/>
        <v>0.39694444444444443</v>
      </c>
      <c r="BD382" s="59">
        <f t="shared" si="619"/>
        <v>0.44277777777777771</v>
      </c>
      <c r="BE382" s="59">
        <f t="shared" si="620"/>
        <v>0.43366898148148147</v>
      </c>
      <c r="BF382" s="59">
        <f t="shared" si="621"/>
        <v>0.44408564814814816</v>
      </c>
      <c r="BG382" s="59">
        <f t="shared" si="622"/>
        <v>0.44149305555555557</v>
      </c>
      <c r="BH382" s="59">
        <f t="shared" si="623"/>
        <v>0.44079861111111113</v>
      </c>
      <c r="BI382" s="31">
        <f t="shared" si="624"/>
        <v>1.9699999999999989</v>
      </c>
      <c r="BJ382" s="61">
        <f t="shared" ref="BJ382:BM382" si="718">IF($AJ381="t",IF(AM380=0,0,$BI382/AM380),IF(AM381=0,0,$BI382/AM381))</f>
        <v>5.7941176470588204E-2</v>
      </c>
      <c r="BK382" s="61">
        <f t="shared" si="718"/>
        <v>4.9249999999999974E-2</v>
      </c>
      <c r="BL382" s="61">
        <f t="shared" si="718"/>
        <v>4.1914893617021255E-2</v>
      </c>
      <c r="BM382" s="61">
        <f t="shared" si="718"/>
        <v>3.6481481481481462E-2</v>
      </c>
      <c r="BN382" s="62">
        <f t="shared" si="626"/>
        <v>0</v>
      </c>
      <c r="BO382" s="62">
        <f t="shared" si="627"/>
        <v>3</v>
      </c>
      <c r="BP382" s="62">
        <f t="shared" si="628"/>
        <v>29</v>
      </c>
      <c r="BQ382" s="62">
        <f t="shared" si="629"/>
        <v>0</v>
      </c>
      <c r="BR382" s="62">
        <f t="shared" si="630"/>
        <v>2</v>
      </c>
      <c r="BS382" s="62">
        <f t="shared" si="631"/>
        <v>57</v>
      </c>
      <c r="BT382" s="62">
        <f t="shared" si="632"/>
        <v>0</v>
      </c>
      <c r="BU382" s="62">
        <f t="shared" si="633"/>
        <v>2</v>
      </c>
      <c r="BV382" s="62">
        <f t="shared" si="634"/>
        <v>31</v>
      </c>
      <c r="BW382" s="62">
        <f t="shared" si="635"/>
        <v>0</v>
      </c>
      <c r="BX382" s="62">
        <f t="shared" si="636"/>
        <v>2</v>
      </c>
      <c r="BY382" s="62">
        <f t="shared" si="637"/>
        <v>11</v>
      </c>
      <c r="BZ382" s="63">
        <f t="shared" si="638"/>
        <v>0.40181712962962973</v>
      </c>
      <c r="CA382" s="63">
        <f t="shared" si="639"/>
        <v>0.40737268518518532</v>
      </c>
      <c r="CB382" s="63">
        <f t="shared" si="640"/>
        <v>0.39899305555555553</v>
      </c>
      <c r="CC382" s="63">
        <f t="shared" si="641"/>
        <v>0.44482638888888881</v>
      </c>
      <c r="CD382" s="63">
        <f t="shared" si="642"/>
        <v>0.43541666666666667</v>
      </c>
      <c r="CE382" s="63">
        <f t="shared" si="643"/>
        <v>0.44583333333333336</v>
      </c>
      <c r="CF382" s="63">
        <f t="shared" si="644"/>
        <v>0.44300925925925927</v>
      </c>
      <c r="CG382" s="63">
        <f t="shared" si="645"/>
        <v>0.44231481481481483</v>
      </c>
      <c r="CH382" s="36"/>
      <c r="CI382" s="36"/>
      <c r="CJ382" s="36"/>
      <c r="CK382" s="36"/>
      <c r="CL382" s="60">
        <v>60</v>
      </c>
    </row>
    <row r="383" spans="1:90" ht="26.25" customHeight="1" x14ac:dyDescent="0.25">
      <c r="A383" s="37">
        <v>44</v>
      </c>
      <c r="B383" s="38"/>
      <c r="C383" s="39"/>
      <c r="D383" s="39"/>
      <c r="E383" s="39"/>
      <c r="F383" s="42"/>
      <c r="G383" s="40">
        <v>119.5</v>
      </c>
      <c r="H383" s="41">
        <f t="shared" si="711"/>
        <v>123.94</v>
      </c>
      <c r="I383" s="42">
        <v>123.85000000000001</v>
      </c>
      <c r="J383" s="43">
        <f t="shared" si="708"/>
        <v>-9.1508545283258387E-4</v>
      </c>
      <c r="K383" s="44">
        <f t="shared" si="709"/>
        <v>-0.11333333333331552</v>
      </c>
      <c r="L383" s="45" t="s">
        <v>277</v>
      </c>
      <c r="M383" s="126" t="s">
        <v>1229</v>
      </c>
      <c r="N383" s="46">
        <f t="shared" si="601"/>
        <v>123.96333333333332</v>
      </c>
      <c r="O383" s="46">
        <f t="shared" si="672"/>
        <v>-0.03</v>
      </c>
      <c r="P383" s="42">
        <v>124.01</v>
      </c>
      <c r="Q383" s="46">
        <f t="shared" si="673"/>
        <v>4.3499999999999996</v>
      </c>
      <c r="R383" s="39">
        <v>119.58</v>
      </c>
      <c r="S383" s="46">
        <f t="shared" si="674"/>
        <v>4.1499999999999995</v>
      </c>
      <c r="T383" s="40">
        <v>119.83000000000001</v>
      </c>
      <c r="U383" s="47" t="str">
        <f t="shared" si="699"/>
        <v/>
      </c>
      <c r="V383" s="47" t="str">
        <f t="shared" si="700"/>
        <v/>
      </c>
      <c r="W383" s="48"/>
      <c r="X383" s="48"/>
      <c r="Y383" s="48"/>
      <c r="Z383" s="48"/>
      <c r="AA383" s="48"/>
      <c r="AB383" s="48"/>
      <c r="AC383" s="48"/>
      <c r="AD383" s="48"/>
      <c r="AE383" s="51">
        <f t="shared" si="603"/>
        <v>44</v>
      </c>
      <c r="AF383" s="51" t="str">
        <f t="shared" si="604"/>
        <v/>
      </c>
      <c r="AG383" s="51" t="str">
        <f t="shared" si="605"/>
        <v/>
      </c>
      <c r="AH383" s="51" t="str">
        <f t="shared" si="606"/>
        <v/>
      </c>
      <c r="AI383" s="52">
        <f t="shared" si="607"/>
        <v>123.94</v>
      </c>
      <c r="AJ383" s="68"/>
      <c r="AK383" s="53"/>
      <c r="AL383" s="52"/>
      <c r="AM383" s="53">
        <f t="shared" si="609"/>
        <v>34</v>
      </c>
      <c r="AN383" s="53">
        <f>IF(AJ383&lt;&gt;"",IF(AJ383="o",VLOOKUP(AM383,OpenSect!$A$1:$D$11,2),IF(AJ383="u",VLOOKUP(AM383,UpHill!$A$1:$D$35,2),IF(AJ383="d",VLOOKUP(AM383,DownHill!$A$3:$D$29,2),IF(AJ383="f",VLOOKUP(AM383,FlatUnd!$A$2:$D$30,2),IF(AJ383="t",VLOOKUP(AM383,TimeAdd!$A$1:$D$176,2),IF(AJ383="l",VLOOKUP(AM383,SLimit!$A$1:$D$8,2),AN382)))))),AN382)</f>
        <v>40</v>
      </c>
      <c r="AO383" s="53">
        <f>IF(AJ383&lt;&gt;"",IF(AJ383="o",VLOOKUP(AM383,OpenSect!$A$1:$D$11,3),IF(AJ383="u",VLOOKUP(AM383,UpHill!$A$1:$D$35,3),IF(AJ383="d",VLOOKUP(AM383,DownHill!$A$3:$D$29,3),IF(AJ383="f",VLOOKUP(AM383,FlatUnd!$A$2:$D$30,3),IF(AJ383="t",VLOOKUP(AM383,TimeAdd!$A$1:$D$18,3),IF(AJ383="l",VLOOKUP(AM383,SLimit!$A$1:$D$8,3),AO382)))))),AO382)</f>
        <v>47</v>
      </c>
      <c r="AP383" s="53">
        <f>IF(AJ383&lt;&gt;"",IF(AJ383="o",VLOOKUP(AM383,OpenSect!$A$1:$D$11,4),IF(AJ383="u",VLOOKUP(AM383,UpHill!$A$1:$D$35,4),IF(AJ383="d",VLOOKUP(AM383,DownHill!$A$3:$D$29,4),IF(AJ383="f",VLOOKUP(AM383,FlatUnd!$A$2:$D$30,4),IF(AJ383="t",VLOOKUP(AM383,TimeAdd!$A$1:$D$18,4),IF(AJ383="l",VLOOKUP(AM383,SLimit!$A$1:$D$8,4),AP382)))))),AP382)</f>
        <v>54</v>
      </c>
      <c r="AQ383" s="53" t="str">
        <f t="shared" si="610"/>
        <v>60</v>
      </c>
      <c r="AR383" s="54" t="str">
        <f t="shared" si="611"/>
        <v>D2477</v>
      </c>
      <c r="AS383" s="55"/>
      <c r="AT383" s="55"/>
      <c r="AU383" s="56">
        <f>IF(GroupStTimes!$A$8=0,MIN(CB383,CD383,CF383),MIN(BZ383,CB383,CD383,CF383))</f>
        <v>0.39903935185185185</v>
      </c>
      <c r="AV383" s="56">
        <f>IF(GroupStTimes!$A$8=0,MAX(CC383,CE383,CG383),MAX(CA383,CC383,CE383,CG383))</f>
        <v>0.44586805555555559</v>
      </c>
      <c r="AW383" s="57" t="str">
        <f t="shared" si="612"/>
        <v/>
      </c>
      <c r="AX383" s="58" t="str">
        <f t="shared" si="613"/>
        <v/>
      </c>
      <c r="AY383" s="58" t="str">
        <f t="shared" si="614"/>
        <v/>
      </c>
      <c r="AZ383" s="31">
        <f t="shared" si="615"/>
        <v>121.93</v>
      </c>
      <c r="BA383" s="59">
        <f t="shared" si="616"/>
        <v>0.39939814814814822</v>
      </c>
      <c r="BB383" s="59">
        <f t="shared" si="617"/>
        <v>0.40495370370370382</v>
      </c>
      <c r="BC383" s="59">
        <f t="shared" si="618"/>
        <v>0.39694444444444443</v>
      </c>
      <c r="BD383" s="59">
        <f t="shared" si="619"/>
        <v>0.44277777777777771</v>
      </c>
      <c r="BE383" s="59">
        <f t="shared" si="620"/>
        <v>0.43366898148148147</v>
      </c>
      <c r="BF383" s="59">
        <f t="shared" si="621"/>
        <v>0.44408564814814816</v>
      </c>
      <c r="BG383" s="59">
        <f t="shared" si="622"/>
        <v>0.44149305555555557</v>
      </c>
      <c r="BH383" s="59">
        <f t="shared" si="623"/>
        <v>0.44079861111111113</v>
      </c>
      <c r="BI383" s="31">
        <f t="shared" si="624"/>
        <v>2.0099999999999909</v>
      </c>
      <c r="BJ383" s="61">
        <f t="shared" ref="BJ383:BM383" si="719">IF($AJ382="t",IF(AM381=0,0,$BI383/AM381),IF(AM382=0,0,$BI383/AM382))</f>
        <v>5.9117647058823261E-2</v>
      </c>
      <c r="BK383" s="61">
        <f t="shared" si="719"/>
        <v>5.0249999999999774E-2</v>
      </c>
      <c r="BL383" s="61">
        <f t="shared" si="719"/>
        <v>4.276595744680832E-2</v>
      </c>
      <c r="BM383" s="61">
        <f t="shared" si="719"/>
        <v>3.7222222222222053E-2</v>
      </c>
      <c r="BN383" s="62">
        <f t="shared" si="626"/>
        <v>0</v>
      </c>
      <c r="BO383" s="62">
        <f t="shared" si="627"/>
        <v>3</v>
      </c>
      <c r="BP383" s="62">
        <f t="shared" si="628"/>
        <v>33</v>
      </c>
      <c r="BQ383" s="62">
        <f t="shared" si="629"/>
        <v>0</v>
      </c>
      <c r="BR383" s="62">
        <f t="shared" si="630"/>
        <v>3</v>
      </c>
      <c r="BS383" s="62">
        <f t="shared" si="631"/>
        <v>1</v>
      </c>
      <c r="BT383" s="62">
        <f t="shared" si="632"/>
        <v>0</v>
      </c>
      <c r="BU383" s="62">
        <f t="shared" si="633"/>
        <v>2</v>
      </c>
      <c r="BV383" s="62">
        <f t="shared" si="634"/>
        <v>34</v>
      </c>
      <c r="BW383" s="62">
        <f t="shared" si="635"/>
        <v>0</v>
      </c>
      <c r="BX383" s="62">
        <f t="shared" si="636"/>
        <v>2</v>
      </c>
      <c r="BY383" s="62">
        <f t="shared" si="637"/>
        <v>14</v>
      </c>
      <c r="BZ383" s="63">
        <f t="shared" si="638"/>
        <v>0.401863425925926</v>
      </c>
      <c r="CA383" s="63">
        <f t="shared" si="639"/>
        <v>0.40741898148148159</v>
      </c>
      <c r="CB383" s="63">
        <f t="shared" si="640"/>
        <v>0.39903935185185185</v>
      </c>
      <c r="CC383" s="63">
        <f t="shared" si="641"/>
        <v>0.44487268518518513</v>
      </c>
      <c r="CD383" s="63">
        <f t="shared" si="642"/>
        <v>0.4354513888888889</v>
      </c>
      <c r="CE383" s="63">
        <f t="shared" si="643"/>
        <v>0.44586805555555559</v>
      </c>
      <c r="CF383" s="63">
        <f t="shared" si="644"/>
        <v>0.4430439814814815</v>
      </c>
      <c r="CG383" s="63">
        <f t="shared" si="645"/>
        <v>0.44234953703703705</v>
      </c>
      <c r="CH383" s="36"/>
      <c r="CI383" s="36"/>
      <c r="CJ383" s="36"/>
      <c r="CK383" s="36"/>
      <c r="CL383" s="60">
        <v>60</v>
      </c>
    </row>
    <row r="384" spans="1:90" ht="40.5" x14ac:dyDescent="0.25">
      <c r="A384" s="37">
        <v>44</v>
      </c>
      <c r="B384" s="38"/>
      <c r="C384" s="39"/>
      <c r="D384" s="39"/>
      <c r="E384" s="39"/>
      <c r="F384" s="42"/>
      <c r="G384" s="40">
        <v>120.37</v>
      </c>
      <c r="H384" s="41">
        <f t="shared" si="711"/>
        <v>124.82</v>
      </c>
      <c r="I384" s="42">
        <v>124.73</v>
      </c>
      <c r="J384" s="43">
        <f t="shared" si="708"/>
        <v>-9.0862930596741372E-4</v>
      </c>
      <c r="K384" s="44">
        <f t="shared" si="709"/>
        <v>-0.11333333333331552</v>
      </c>
      <c r="L384" s="45" t="s">
        <v>278</v>
      </c>
      <c r="M384" s="126" t="s">
        <v>1229</v>
      </c>
      <c r="N384" s="46">
        <f t="shared" si="601"/>
        <v>124.84333333333332</v>
      </c>
      <c r="O384" s="46">
        <f t="shared" si="672"/>
        <v>-0.03</v>
      </c>
      <c r="P384" s="42">
        <v>124.89</v>
      </c>
      <c r="Q384" s="46">
        <f t="shared" si="673"/>
        <v>4.3499999999999996</v>
      </c>
      <c r="R384" s="39">
        <v>120.46</v>
      </c>
      <c r="S384" s="46">
        <f t="shared" si="674"/>
        <v>4.1499999999999995</v>
      </c>
      <c r="T384" s="40">
        <v>120.71000000000001</v>
      </c>
      <c r="U384" s="47" t="str">
        <f t="shared" si="699"/>
        <v/>
      </c>
      <c r="V384" s="47" t="str">
        <f t="shared" si="700"/>
        <v/>
      </c>
      <c r="W384" s="48"/>
      <c r="X384" s="48"/>
      <c r="Y384" s="48"/>
      <c r="Z384" s="48"/>
      <c r="AA384" s="48"/>
      <c r="AB384" s="48"/>
      <c r="AC384" s="48"/>
      <c r="AD384" s="48"/>
      <c r="AE384" s="51">
        <f t="shared" si="603"/>
        <v>44</v>
      </c>
      <c r="AF384" s="51" t="str">
        <f t="shared" si="604"/>
        <v/>
      </c>
      <c r="AG384" s="51" t="str">
        <f t="shared" si="605"/>
        <v/>
      </c>
      <c r="AH384" s="51" t="str">
        <f t="shared" si="606"/>
        <v/>
      </c>
      <c r="AI384" s="52">
        <f t="shared" si="607"/>
        <v>124.82</v>
      </c>
      <c r="AJ384" s="68"/>
      <c r="AK384" s="53"/>
      <c r="AL384" s="52"/>
      <c r="AM384" s="53">
        <f t="shared" si="609"/>
        <v>34</v>
      </c>
      <c r="AN384" s="53">
        <f>IF(AJ384&lt;&gt;"",IF(AJ384="o",VLOOKUP(AM384,OpenSect!$A$1:$D$11,2),IF(AJ384="u",VLOOKUP(AM384,UpHill!$A$1:$D$35,2),IF(AJ384="d",VLOOKUP(AM384,DownHill!$A$3:$D$29,2),IF(AJ384="f",VLOOKUP(AM384,FlatUnd!$A$2:$D$30,2),IF(AJ384="t",VLOOKUP(AM384,TimeAdd!$A$1:$D$176,2),IF(AJ384="l",VLOOKUP(AM384,SLimit!$A$1:$D$8,2),AN383)))))),AN383)</f>
        <v>40</v>
      </c>
      <c r="AO384" s="53">
        <f>IF(AJ384&lt;&gt;"",IF(AJ384="o",VLOOKUP(AM384,OpenSect!$A$1:$D$11,3),IF(AJ384="u",VLOOKUP(AM384,UpHill!$A$1:$D$35,3),IF(AJ384="d",VLOOKUP(AM384,DownHill!$A$3:$D$29,3),IF(AJ384="f",VLOOKUP(AM384,FlatUnd!$A$2:$D$30,3),IF(AJ384="t",VLOOKUP(AM384,TimeAdd!$A$1:$D$18,3),IF(AJ384="l",VLOOKUP(AM384,SLimit!$A$1:$D$8,3),AO383)))))),AO383)</f>
        <v>47</v>
      </c>
      <c r="AP384" s="53">
        <f>IF(AJ384&lt;&gt;"",IF(AJ384="o",VLOOKUP(AM384,OpenSect!$A$1:$D$11,4),IF(AJ384="u",VLOOKUP(AM384,UpHill!$A$1:$D$35,4),IF(AJ384="d",VLOOKUP(AM384,DownHill!$A$3:$D$29,4),IF(AJ384="f",VLOOKUP(AM384,FlatUnd!$A$2:$D$30,4),IF(AJ384="t",VLOOKUP(AM384,TimeAdd!$A$1:$D$18,4),IF(AJ384="l",VLOOKUP(AM384,SLimit!$A$1:$D$8,4),AP383)))))),AP383)</f>
        <v>54</v>
      </c>
      <c r="AQ384" s="53" t="str">
        <f t="shared" si="610"/>
        <v>60</v>
      </c>
      <c r="AR384" s="54" t="str">
        <f t="shared" si="611"/>
        <v>Rawdons {Ahead Left} [Accommodation] [Restaurant]</v>
      </c>
      <c r="AS384" s="55"/>
      <c r="AT384" s="55"/>
      <c r="AU384" s="56">
        <f>IF(GroupStTimes!$A$8=0,MIN(CB384,CD384,CF384),MIN(BZ384,CB384,CD384,CF384))</f>
        <v>0.3999537037037037</v>
      </c>
      <c r="AV384" s="56">
        <f>IF(GroupStTimes!$A$8=0,MAX(CC384,CE384,CG384),MAX(CA384,CC384,CE384,CG384))</f>
        <v>0.44664351851851852</v>
      </c>
      <c r="AW384" s="57" t="str">
        <f t="shared" si="612"/>
        <v/>
      </c>
      <c r="AX384" s="58" t="str">
        <f t="shared" si="613"/>
        <v/>
      </c>
      <c r="AY384" s="58" t="str">
        <f t="shared" si="614"/>
        <v/>
      </c>
      <c r="AZ384" s="31">
        <f t="shared" si="615"/>
        <v>121.93</v>
      </c>
      <c r="BA384" s="59">
        <f t="shared" si="616"/>
        <v>0.39939814814814822</v>
      </c>
      <c r="BB384" s="59">
        <f t="shared" si="617"/>
        <v>0.40495370370370382</v>
      </c>
      <c r="BC384" s="59">
        <f t="shared" si="618"/>
        <v>0.39694444444444443</v>
      </c>
      <c r="BD384" s="59">
        <f t="shared" si="619"/>
        <v>0.44277777777777771</v>
      </c>
      <c r="BE384" s="59">
        <f t="shared" si="620"/>
        <v>0.43366898148148147</v>
      </c>
      <c r="BF384" s="59">
        <f t="shared" si="621"/>
        <v>0.44408564814814816</v>
      </c>
      <c r="BG384" s="59">
        <f t="shared" si="622"/>
        <v>0.44149305555555557</v>
      </c>
      <c r="BH384" s="59">
        <f t="shared" si="623"/>
        <v>0.44079861111111113</v>
      </c>
      <c r="BI384" s="31">
        <f t="shared" si="624"/>
        <v>2.8899999999999864</v>
      </c>
      <c r="BJ384" s="61">
        <f t="shared" ref="BJ384:BM384" si="720">IF($AJ383="t",IF(AM382=0,0,$BI384/AM382),IF(AM383=0,0,$BI384/AM383))</f>
        <v>8.4999999999999604E-2</v>
      </c>
      <c r="BK384" s="61">
        <f t="shared" si="720"/>
        <v>7.2249999999999662E-2</v>
      </c>
      <c r="BL384" s="61">
        <f t="shared" si="720"/>
        <v>6.1489361702127369E-2</v>
      </c>
      <c r="BM384" s="61">
        <f t="shared" si="720"/>
        <v>5.3518518518518264E-2</v>
      </c>
      <c r="BN384" s="62">
        <f t="shared" si="626"/>
        <v>0</v>
      </c>
      <c r="BO384" s="62">
        <f t="shared" si="627"/>
        <v>5</v>
      </c>
      <c r="BP384" s="62">
        <f t="shared" si="628"/>
        <v>6</v>
      </c>
      <c r="BQ384" s="62">
        <f t="shared" si="629"/>
        <v>0</v>
      </c>
      <c r="BR384" s="62">
        <f t="shared" si="630"/>
        <v>4</v>
      </c>
      <c r="BS384" s="62">
        <f t="shared" si="631"/>
        <v>20</v>
      </c>
      <c r="BT384" s="62">
        <f t="shared" si="632"/>
        <v>0</v>
      </c>
      <c r="BU384" s="62">
        <f t="shared" si="633"/>
        <v>3</v>
      </c>
      <c r="BV384" s="62">
        <f t="shared" si="634"/>
        <v>41</v>
      </c>
      <c r="BW384" s="62">
        <f t="shared" si="635"/>
        <v>0</v>
      </c>
      <c r="BX384" s="62">
        <f t="shared" si="636"/>
        <v>3</v>
      </c>
      <c r="BY384" s="62">
        <f t="shared" si="637"/>
        <v>13</v>
      </c>
      <c r="BZ384" s="63">
        <f t="shared" si="638"/>
        <v>0.40293981481481489</v>
      </c>
      <c r="CA384" s="63">
        <f t="shared" si="639"/>
        <v>0.40849537037037048</v>
      </c>
      <c r="CB384" s="63">
        <f t="shared" si="640"/>
        <v>0.3999537037037037</v>
      </c>
      <c r="CC384" s="63">
        <f t="shared" si="641"/>
        <v>0.44578703703703698</v>
      </c>
      <c r="CD384" s="63">
        <f t="shared" si="642"/>
        <v>0.43622685185185184</v>
      </c>
      <c r="CE384" s="63">
        <f t="shared" si="643"/>
        <v>0.44664351851851852</v>
      </c>
      <c r="CF384" s="63">
        <f t="shared" si="644"/>
        <v>0.44372685185185184</v>
      </c>
      <c r="CG384" s="63">
        <f t="shared" si="645"/>
        <v>0.4430324074074074</v>
      </c>
      <c r="CH384" s="36"/>
      <c r="CI384" s="36"/>
      <c r="CJ384" s="36"/>
      <c r="CK384" s="36"/>
      <c r="CL384" s="60">
        <v>60</v>
      </c>
    </row>
    <row r="385" spans="1:90" ht="26.25" customHeight="1" x14ac:dyDescent="0.25">
      <c r="A385" s="37">
        <v>44</v>
      </c>
      <c r="B385" s="38"/>
      <c r="C385" s="39"/>
      <c r="D385" s="39"/>
      <c r="E385" s="39"/>
      <c r="F385" s="42"/>
      <c r="G385" s="40">
        <v>120.46</v>
      </c>
      <c r="H385" s="41">
        <f t="shared" si="711"/>
        <v>124.9</v>
      </c>
      <c r="I385" s="42">
        <v>124.82</v>
      </c>
      <c r="J385" s="43">
        <f t="shared" si="708"/>
        <v>-8.8126902739945072E-4</v>
      </c>
      <c r="K385" s="44">
        <f t="shared" si="709"/>
        <v>-0.10999999999999943</v>
      </c>
      <c r="L385" s="45" t="s">
        <v>174</v>
      </c>
      <c r="M385" s="126" t="s">
        <v>1229</v>
      </c>
      <c r="N385" s="46">
        <f t="shared" si="601"/>
        <v>124.92999999999999</v>
      </c>
      <c r="O385" s="46">
        <f t="shared" si="672"/>
        <v>-0.03</v>
      </c>
      <c r="P385" s="42">
        <v>124.97999999999999</v>
      </c>
      <c r="Q385" s="46">
        <f t="shared" si="673"/>
        <v>4.3499999999999996</v>
      </c>
      <c r="R385" s="39">
        <v>120.54</v>
      </c>
      <c r="S385" s="46">
        <f t="shared" si="674"/>
        <v>4.1499999999999995</v>
      </c>
      <c r="T385" s="40">
        <v>120.80000000000001</v>
      </c>
      <c r="U385" s="47" t="str">
        <f t="shared" si="699"/>
        <v/>
      </c>
      <c r="V385" s="47" t="str">
        <f t="shared" si="700"/>
        <v/>
      </c>
      <c r="W385" s="48"/>
      <c r="X385" s="48"/>
      <c r="Y385" s="48"/>
      <c r="Z385" s="48"/>
      <c r="AA385" s="48"/>
      <c r="AB385" s="48"/>
      <c r="AC385" s="48"/>
      <c r="AD385" s="48"/>
      <c r="AE385" s="51">
        <f t="shared" si="603"/>
        <v>44</v>
      </c>
      <c r="AF385" s="51" t="str">
        <f t="shared" si="604"/>
        <v/>
      </c>
      <c r="AG385" s="51" t="str">
        <f t="shared" si="605"/>
        <v/>
      </c>
      <c r="AH385" s="51" t="str">
        <f t="shared" si="606"/>
        <v/>
      </c>
      <c r="AI385" s="52">
        <f t="shared" si="607"/>
        <v>124.9</v>
      </c>
      <c r="AJ385" s="68"/>
      <c r="AK385" s="53"/>
      <c r="AL385" s="52"/>
      <c r="AM385" s="53">
        <f t="shared" si="609"/>
        <v>34</v>
      </c>
      <c r="AN385" s="53">
        <f>IF(AJ385&lt;&gt;"",IF(AJ385="o",VLOOKUP(AM385,OpenSect!$A$1:$D$11,2),IF(AJ385="u",VLOOKUP(AM385,UpHill!$A$1:$D$35,2),IF(AJ385="d",VLOOKUP(AM385,DownHill!$A$3:$D$29,2),IF(AJ385="f",VLOOKUP(AM385,FlatUnd!$A$2:$D$30,2),IF(AJ385="t",VLOOKUP(AM385,TimeAdd!$A$1:$D$176,2),IF(AJ385="l",VLOOKUP(AM385,SLimit!$A$1:$D$8,2),AN384)))))),AN384)</f>
        <v>40</v>
      </c>
      <c r="AO385" s="53">
        <f>IF(AJ385&lt;&gt;"",IF(AJ385="o",VLOOKUP(AM385,OpenSect!$A$1:$D$11,3),IF(AJ385="u",VLOOKUP(AM385,UpHill!$A$1:$D$35,3),IF(AJ385="d",VLOOKUP(AM385,DownHill!$A$3:$D$29,3),IF(AJ385="f",VLOOKUP(AM385,FlatUnd!$A$2:$D$30,3),IF(AJ385="t",VLOOKUP(AM385,TimeAdd!$A$1:$D$18,3),IF(AJ385="l",VLOOKUP(AM385,SLimit!$A$1:$D$8,3),AO384)))))),AO384)</f>
        <v>47</v>
      </c>
      <c r="AP385" s="53">
        <f>IF(AJ385&lt;&gt;"",IF(AJ385="o",VLOOKUP(AM385,OpenSect!$A$1:$D$11,4),IF(AJ385="u",VLOOKUP(AM385,UpHill!$A$1:$D$35,4),IF(AJ385="d",VLOOKUP(AM385,DownHill!$A$3:$D$29,4),IF(AJ385="f",VLOOKUP(AM385,FlatUnd!$A$2:$D$30,4),IF(AJ385="t",VLOOKUP(AM385,TimeAdd!$A$1:$D$18,4),IF(AJ385="l",VLOOKUP(AM385,SLimit!$A$1:$D$8,4),AP384)))))),AP384)</f>
        <v>54</v>
      </c>
      <c r="AQ385" s="53" t="str">
        <f t="shared" si="610"/>
        <v>60</v>
      </c>
      <c r="AR385" s="54" t="str">
        <f t="shared" si="611"/>
        <v>32km Stone</v>
      </c>
      <c r="AS385" s="55"/>
      <c r="AT385" s="55"/>
      <c r="AU385" s="56">
        <f>IF(GroupStTimes!$A$8=0,MIN(CB385,CD385,CF385),MIN(BZ385,CB385,CD385,CF385))</f>
        <v>0.40003472222222219</v>
      </c>
      <c r="AV385" s="56">
        <f>IF(GroupStTimes!$A$8=0,MAX(CC385,CE385,CG385),MAX(CA385,CC385,CE385,CG385))</f>
        <v>0.44671296296296298</v>
      </c>
      <c r="AW385" s="57" t="str">
        <f t="shared" si="612"/>
        <v/>
      </c>
      <c r="AX385" s="58" t="str">
        <f t="shared" si="613"/>
        <v/>
      </c>
      <c r="AY385" s="58" t="str">
        <f t="shared" si="614"/>
        <v/>
      </c>
      <c r="AZ385" s="31">
        <f t="shared" si="615"/>
        <v>121.93</v>
      </c>
      <c r="BA385" s="59">
        <f t="shared" si="616"/>
        <v>0.39939814814814822</v>
      </c>
      <c r="BB385" s="59">
        <f t="shared" si="617"/>
        <v>0.40495370370370382</v>
      </c>
      <c r="BC385" s="59">
        <f t="shared" si="618"/>
        <v>0.39694444444444443</v>
      </c>
      <c r="BD385" s="59">
        <f t="shared" si="619"/>
        <v>0.44277777777777771</v>
      </c>
      <c r="BE385" s="59">
        <f t="shared" si="620"/>
        <v>0.43366898148148147</v>
      </c>
      <c r="BF385" s="59">
        <f t="shared" si="621"/>
        <v>0.44408564814814816</v>
      </c>
      <c r="BG385" s="59">
        <f t="shared" si="622"/>
        <v>0.44149305555555557</v>
      </c>
      <c r="BH385" s="59">
        <f t="shared" si="623"/>
        <v>0.44079861111111113</v>
      </c>
      <c r="BI385" s="31">
        <f t="shared" si="624"/>
        <v>2.9699999999999989</v>
      </c>
      <c r="BJ385" s="61">
        <f t="shared" ref="BJ385:BM385" si="721">IF($AJ384="t",IF(AM383=0,0,$BI385/AM383),IF(AM384=0,0,$BI385/AM384))</f>
        <v>8.735294117647055E-2</v>
      </c>
      <c r="BK385" s="61">
        <f t="shared" si="721"/>
        <v>7.4249999999999969E-2</v>
      </c>
      <c r="BL385" s="61">
        <f t="shared" si="721"/>
        <v>6.3191489361702102E-2</v>
      </c>
      <c r="BM385" s="61">
        <f t="shared" si="721"/>
        <v>5.4999999999999979E-2</v>
      </c>
      <c r="BN385" s="62">
        <f t="shared" si="626"/>
        <v>0</v>
      </c>
      <c r="BO385" s="62">
        <f t="shared" si="627"/>
        <v>5</v>
      </c>
      <c r="BP385" s="62">
        <f t="shared" si="628"/>
        <v>14</v>
      </c>
      <c r="BQ385" s="62">
        <f t="shared" si="629"/>
        <v>0</v>
      </c>
      <c r="BR385" s="62">
        <f t="shared" si="630"/>
        <v>4</v>
      </c>
      <c r="BS385" s="62">
        <f t="shared" si="631"/>
        <v>27</v>
      </c>
      <c r="BT385" s="62">
        <f t="shared" si="632"/>
        <v>0</v>
      </c>
      <c r="BU385" s="62">
        <f t="shared" si="633"/>
        <v>3</v>
      </c>
      <c r="BV385" s="62">
        <f t="shared" si="634"/>
        <v>47</v>
      </c>
      <c r="BW385" s="62">
        <f t="shared" si="635"/>
        <v>0</v>
      </c>
      <c r="BX385" s="62">
        <f t="shared" si="636"/>
        <v>3</v>
      </c>
      <c r="BY385" s="62">
        <f t="shared" si="637"/>
        <v>18</v>
      </c>
      <c r="BZ385" s="63">
        <f t="shared" si="638"/>
        <v>0.40303240740740748</v>
      </c>
      <c r="CA385" s="63">
        <f t="shared" si="639"/>
        <v>0.40858796296296307</v>
      </c>
      <c r="CB385" s="63">
        <f t="shared" si="640"/>
        <v>0.40003472222222219</v>
      </c>
      <c r="CC385" s="63">
        <f t="shared" si="641"/>
        <v>0.44586805555555548</v>
      </c>
      <c r="CD385" s="63">
        <f t="shared" si="642"/>
        <v>0.43629629629629629</v>
      </c>
      <c r="CE385" s="63">
        <f t="shared" si="643"/>
        <v>0.44671296296296298</v>
      </c>
      <c r="CF385" s="63">
        <f t="shared" si="644"/>
        <v>0.44378472222222226</v>
      </c>
      <c r="CG385" s="63">
        <f t="shared" si="645"/>
        <v>0.44309027777777782</v>
      </c>
      <c r="CH385" s="36"/>
      <c r="CI385" s="36"/>
      <c r="CJ385" s="36"/>
      <c r="CK385" s="36"/>
      <c r="CL385" s="60">
        <v>60</v>
      </c>
    </row>
    <row r="386" spans="1:90" ht="60.75" x14ac:dyDescent="0.25">
      <c r="A386" s="37">
        <v>44</v>
      </c>
      <c r="B386" s="38"/>
      <c r="C386" s="69" t="s">
        <v>25</v>
      </c>
      <c r="D386" s="39">
        <v>35</v>
      </c>
      <c r="E386" s="39"/>
      <c r="F386" s="42"/>
      <c r="G386" s="66">
        <v>120.49000000000001</v>
      </c>
      <c r="H386" s="41">
        <f t="shared" si="711"/>
        <v>124.93</v>
      </c>
      <c r="I386" s="42">
        <v>124.84</v>
      </c>
      <c r="J386" s="43">
        <f t="shared" si="708"/>
        <v>-9.3452953113313066E-4</v>
      </c>
      <c r="K386" s="44">
        <f t="shared" si="709"/>
        <v>-0.11666666666666003</v>
      </c>
      <c r="L386" s="70" t="s">
        <v>1235</v>
      </c>
      <c r="M386" s="126" t="s">
        <v>1229</v>
      </c>
      <c r="N386" s="46">
        <f t="shared" si="601"/>
        <v>124.95666666666666</v>
      </c>
      <c r="O386" s="46">
        <f t="shared" si="672"/>
        <v>-0.03</v>
      </c>
      <c r="P386" s="42">
        <v>125.01</v>
      </c>
      <c r="Q386" s="46">
        <f t="shared" si="673"/>
        <v>4.3499999999999996</v>
      </c>
      <c r="R386" s="39">
        <v>120.57</v>
      </c>
      <c r="S386" s="46">
        <f t="shared" si="674"/>
        <v>4.1499999999999995</v>
      </c>
      <c r="T386" s="40">
        <v>120.82</v>
      </c>
      <c r="U386" s="47" t="str">
        <f t="shared" si="699"/>
        <v/>
      </c>
      <c r="V386" s="47" t="str">
        <f t="shared" si="700"/>
        <v/>
      </c>
      <c r="W386" s="48"/>
      <c r="X386" s="48"/>
      <c r="Y386" s="48"/>
      <c r="Z386" s="48"/>
      <c r="AA386" s="48"/>
      <c r="AB386" s="48"/>
      <c r="AC386" s="48"/>
      <c r="AD386" s="48"/>
      <c r="AE386" s="51">
        <f t="shared" si="603"/>
        <v>44</v>
      </c>
      <c r="AF386" s="51" t="str">
        <f t="shared" si="604"/>
        <v/>
      </c>
      <c r="AG386" s="51" t="str">
        <f t="shared" si="605"/>
        <v>o</v>
      </c>
      <c r="AH386" s="51">
        <f t="shared" si="606"/>
        <v>35</v>
      </c>
      <c r="AI386" s="52">
        <f t="shared" si="607"/>
        <v>124.93</v>
      </c>
      <c r="AJ386" s="68" t="s">
        <v>25</v>
      </c>
      <c r="AK386" s="53"/>
      <c r="AL386" s="52"/>
      <c r="AM386" s="53">
        <f t="shared" si="609"/>
        <v>35</v>
      </c>
      <c r="AN386" s="53">
        <f>IF(AJ386&lt;&gt;"",IF(AJ386="o",VLOOKUP(AM386,OpenSect!$A$1:$D$11,2),IF(AJ386="u",VLOOKUP(AM386,UpHill!$A$1:$D$35,2),IF(AJ386="d",VLOOKUP(AM386,DownHill!$A$3:$D$29,2),IF(AJ386="f",VLOOKUP(AM386,FlatUnd!$A$2:$D$30,2),IF(AJ386="t",VLOOKUP(AM386,TimeAdd!$A$1:$D$176,2),IF(AJ386="l",VLOOKUP(AM386,SLimit!$A$1:$D$8,2),AN385)))))),AN385)</f>
        <v>35</v>
      </c>
      <c r="AO386" s="53">
        <f>IF(AJ386&lt;&gt;"",IF(AJ386="o",VLOOKUP(AM386,OpenSect!$A$1:$D$11,3),IF(AJ386="u",VLOOKUP(AM386,UpHill!$A$1:$D$35,3),IF(AJ386="d",VLOOKUP(AM386,DownHill!$A$3:$D$29,3),IF(AJ386="f",VLOOKUP(AM386,FlatUnd!$A$2:$D$30,3),IF(AJ386="t",VLOOKUP(AM386,TimeAdd!$A$1:$D$18,3),IF(AJ386="l",VLOOKUP(AM386,SLimit!$A$1:$D$8,3),AO385)))))),AO385)</f>
        <v>35</v>
      </c>
      <c r="AP386" s="53">
        <f>IF(AJ386&lt;&gt;"",IF(AJ386="o",VLOOKUP(AM386,OpenSect!$A$1:$D$11,4),IF(AJ386="u",VLOOKUP(AM386,UpHill!$A$1:$D$35,4),IF(AJ386="d",VLOOKUP(AM386,DownHill!$A$3:$D$29,4),IF(AJ386="f",VLOOKUP(AM386,FlatUnd!$A$2:$D$30,4),IF(AJ386="t",VLOOKUP(AM386,TimeAdd!$A$1:$D$18,4),IF(AJ386="l",VLOOKUP(AM386,SLimit!$A$1:$D$8,4),AP385)))))),AP385)</f>
        <v>35</v>
      </c>
      <c r="AQ386" s="53" t="str">
        <f t="shared" si="610"/>
        <v>60</v>
      </c>
      <c r="AR386" s="54" t="str">
        <f t="shared" si="611"/>
        <v>Rawdons {Left} [Accommodation] [Restaurant]  START of OPEN SECTION.{Bad road surface ahead}</v>
      </c>
      <c r="AS386" s="55"/>
      <c r="AT386" s="55"/>
      <c r="AU386" s="56">
        <f>IF(GroupStTimes!$A$8=0,MIN(CB386,CD386,CF386),MIN(BZ386,CB386,CD386,CF386))</f>
        <v>0.40006944444444442</v>
      </c>
      <c r="AV386" s="56">
        <f>IF(GroupStTimes!$A$8=0,MAX(CC386,CE386,CG386),MAX(CA386,CC386,CE386,CG386))</f>
        <v>0.44674768518518521</v>
      </c>
      <c r="AW386" s="57" t="str">
        <f t="shared" si="612"/>
        <v/>
      </c>
      <c r="AX386" s="58" t="str">
        <f t="shared" si="613"/>
        <v/>
      </c>
      <c r="AY386" s="58" t="str">
        <f t="shared" si="614"/>
        <v/>
      </c>
      <c r="AZ386" s="31">
        <f t="shared" si="615"/>
        <v>121.93</v>
      </c>
      <c r="BA386" s="59">
        <f t="shared" si="616"/>
        <v>0.39939814814814822</v>
      </c>
      <c r="BB386" s="59">
        <f t="shared" si="617"/>
        <v>0.40495370370370382</v>
      </c>
      <c r="BC386" s="59">
        <f t="shared" si="618"/>
        <v>0.39694444444444443</v>
      </c>
      <c r="BD386" s="59">
        <f t="shared" si="619"/>
        <v>0.44277777777777771</v>
      </c>
      <c r="BE386" s="59">
        <f t="shared" si="620"/>
        <v>0.43366898148148147</v>
      </c>
      <c r="BF386" s="59">
        <f t="shared" si="621"/>
        <v>0.44408564814814816</v>
      </c>
      <c r="BG386" s="59">
        <f t="shared" si="622"/>
        <v>0.44149305555555557</v>
      </c>
      <c r="BH386" s="59">
        <f t="shared" si="623"/>
        <v>0.44079861111111113</v>
      </c>
      <c r="BI386" s="31">
        <f t="shared" si="624"/>
        <v>3</v>
      </c>
      <c r="BJ386" s="61">
        <f t="shared" ref="BJ386:BM386" si="722">IF($AJ385="t",IF(AM384=0,0,$BI386/AM384),IF(AM385=0,0,$BI386/AM385))</f>
        <v>8.8235294117647065E-2</v>
      </c>
      <c r="BK386" s="61">
        <f t="shared" si="722"/>
        <v>7.4999999999999997E-2</v>
      </c>
      <c r="BL386" s="61">
        <f t="shared" si="722"/>
        <v>6.3829787234042548E-2</v>
      </c>
      <c r="BM386" s="61">
        <f t="shared" si="722"/>
        <v>5.5555555555555552E-2</v>
      </c>
      <c r="BN386" s="62">
        <f t="shared" si="626"/>
        <v>0</v>
      </c>
      <c r="BO386" s="62">
        <f t="shared" si="627"/>
        <v>5</v>
      </c>
      <c r="BP386" s="62">
        <f t="shared" si="628"/>
        <v>18</v>
      </c>
      <c r="BQ386" s="62">
        <f t="shared" si="629"/>
        <v>0</v>
      </c>
      <c r="BR386" s="62">
        <f t="shared" si="630"/>
        <v>4</v>
      </c>
      <c r="BS386" s="62">
        <f t="shared" si="631"/>
        <v>30</v>
      </c>
      <c r="BT386" s="62">
        <f t="shared" si="632"/>
        <v>0</v>
      </c>
      <c r="BU386" s="62">
        <f t="shared" si="633"/>
        <v>3</v>
      </c>
      <c r="BV386" s="62">
        <f t="shared" si="634"/>
        <v>50</v>
      </c>
      <c r="BW386" s="62">
        <f t="shared" si="635"/>
        <v>0</v>
      </c>
      <c r="BX386" s="62">
        <f t="shared" si="636"/>
        <v>3</v>
      </c>
      <c r="BY386" s="62">
        <f t="shared" si="637"/>
        <v>20</v>
      </c>
      <c r="BZ386" s="63">
        <f t="shared" si="638"/>
        <v>0.4030787037037038</v>
      </c>
      <c r="CA386" s="63">
        <f t="shared" si="639"/>
        <v>0.40863425925925939</v>
      </c>
      <c r="CB386" s="63">
        <f t="shared" si="640"/>
        <v>0.40006944444444442</v>
      </c>
      <c r="CC386" s="63">
        <f t="shared" si="641"/>
        <v>0.4459027777777777</v>
      </c>
      <c r="CD386" s="63">
        <f t="shared" si="642"/>
        <v>0.43633101851851852</v>
      </c>
      <c r="CE386" s="63">
        <f t="shared" si="643"/>
        <v>0.44674768518518521</v>
      </c>
      <c r="CF386" s="63">
        <f t="shared" si="644"/>
        <v>0.44380787037037039</v>
      </c>
      <c r="CG386" s="63">
        <f t="shared" si="645"/>
        <v>0.44311342592592595</v>
      </c>
      <c r="CH386" s="36"/>
      <c r="CI386" s="36"/>
      <c r="CJ386" s="36"/>
      <c r="CK386" s="36"/>
      <c r="CL386" s="60">
        <v>60</v>
      </c>
    </row>
    <row r="387" spans="1:90" ht="60.75" x14ac:dyDescent="0.25">
      <c r="A387" s="37">
        <v>44</v>
      </c>
      <c r="B387" s="38"/>
      <c r="C387" s="39" t="s">
        <v>58</v>
      </c>
      <c r="D387" s="39"/>
      <c r="E387" s="39"/>
      <c r="F387" s="42"/>
      <c r="G387" s="40">
        <v>121.07</v>
      </c>
      <c r="H387" s="41">
        <f t="shared" si="711"/>
        <v>125.51</v>
      </c>
      <c r="I387" s="42">
        <v>125.42999999999999</v>
      </c>
      <c r="J387" s="43">
        <f t="shared" si="708"/>
        <v>-8.7698317786824239E-4</v>
      </c>
      <c r="K387" s="44">
        <f t="shared" si="709"/>
        <v>-0.11000000000001364</v>
      </c>
      <c r="L387" s="45" t="s">
        <v>279</v>
      </c>
      <c r="M387" s="126" t="s">
        <v>1229</v>
      </c>
      <c r="N387" s="46">
        <f t="shared" si="601"/>
        <v>125.54</v>
      </c>
      <c r="O387" s="46">
        <f t="shared" si="672"/>
        <v>-0.03</v>
      </c>
      <c r="P387" s="42">
        <v>125.58999999999999</v>
      </c>
      <c r="Q387" s="46">
        <f t="shared" si="673"/>
        <v>4.3499999999999996</v>
      </c>
      <c r="R387" s="39">
        <v>121.15</v>
      </c>
      <c r="S387" s="46">
        <f t="shared" si="674"/>
        <v>4.1499999999999995</v>
      </c>
      <c r="T387" s="40">
        <v>121.41</v>
      </c>
      <c r="U387" s="47">
        <f t="shared" si="699"/>
        <v>29.367380000000001</v>
      </c>
      <c r="V387" s="47">
        <f t="shared" si="700"/>
        <v>30.009229999999999</v>
      </c>
      <c r="W387" s="48">
        <v>29.367339999999999</v>
      </c>
      <c r="X387" s="48">
        <v>30.0092</v>
      </c>
      <c r="Y387" s="48">
        <v>29.367339999999999</v>
      </c>
      <c r="Z387" s="48">
        <v>30.0092</v>
      </c>
      <c r="AA387" s="48">
        <v>29.36741</v>
      </c>
      <c r="AB387" s="48">
        <v>30.009250000000002</v>
      </c>
      <c r="AC387" s="48">
        <v>29.36741</v>
      </c>
      <c r="AD387" s="48">
        <v>30.009260000000001</v>
      </c>
      <c r="AE387" s="51">
        <f t="shared" si="603"/>
        <v>44</v>
      </c>
      <c r="AF387" s="51" t="str">
        <f t="shared" si="604"/>
        <v/>
      </c>
      <c r="AG387" s="51" t="str">
        <f t="shared" si="605"/>
        <v>m</v>
      </c>
      <c r="AH387" s="51" t="str">
        <f t="shared" si="606"/>
        <v/>
      </c>
      <c r="AI387" s="52">
        <f t="shared" si="607"/>
        <v>125.51</v>
      </c>
      <c r="AJ387" s="68"/>
      <c r="AK387" s="53"/>
      <c r="AL387" s="52"/>
      <c r="AM387" s="53">
        <f t="shared" si="609"/>
        <v>35</v>
      </c>
      <c r="AN387" s="53">
        <f>IF(AJ387&lt;&gt;"",IF(AJ387="o",VLOOKUP(AM387,OpenSect!$A$1:$D$11,2),IF(AJ387="u",VLOOKUP(AM387,UpHill!$A$1:$D$35,2),IF(AJ387="d",VLOOKUP(AM387,DownHill!$A$3:$D$29,2),IF(AJ387="f",VLOOKUP(AM387,FlatUnd!$A$2:$D$30,2),IF(AJ387="t",VLOOKUP(AM387,TimeAdd!$A$1:$D$176,2),IF(AJ387="l",VLOOKUP(AM387,SLimit!$A$1:$D$8,2),AN386)))))),AN386)</f>
        <v>35</v>
      </c>
      <c r="AO387" s="53">
        <f>IF(AJ387&lt;&gt;"",IF(AJ387="o",VLOOKUP(AM387,OpenSect!$A$1:$D$11,3),IF(AJ387="u",VLOOKUP(AM387,UpHill!$A$1:$D$35,3),IF(AJ387="d",VLOOKUP(AM387,DownHill!$A$3:$D$29,3),IF(AJ387="f",VLOOKUP(AM387,FlatUnd!$A$2:$D$30,3),IF(AJ387="t",VLOOKUP(AM387,TimeAdd!$A$1:$D$18,3),IF(AJ387="l",VLOOKUP(AM387,SLimit!$A$1:$D$8,3),AO386)))))),AO386)</f>
        <v>35</v>
      </c>
      <c r="AP387" s="53">
        <f>IF(AJ387&lt;&gt;"",IF(AJ387="o",VLOOKUP(AM387,OpenSect!$A$1:$D$11,4),IF(AJ387="u",VLOOKUP(AM387,UpHill!$A$1:$D$35,4),IF(AJ387="d",VLOOKUP(AM387,DownHill!$A$3:$D$29,4),IF(AJ387="f",VLOOKUP(AM387,FlatUnd!$A$2:$D$30,4),IF(AJ387="t",VLOOKUP(AM387,TimeAdd!$A$1:$D$18,4),IF(AJ387="l",VLOOKUP(AM387,SLimit!$A$1:$D$8,4),AP386)))))),AP386)</f>
        <v>35</v>
      </c>
      <c r="AQ387" s="53" t="str">
        <f t="shared" si="610"/>
        <v>60</v>
      </c>
      <c r="AR387" s="54" t="str">
        <f t="shared" si="611"/>
        <v>Control @ Gowrie Farm 500m, Golf Course. [Accommodation] [Restaurant] [Golf].  Dot on Pole &amp; Centre line</v>
      </c>
      <c r="AS387" s="55"/>
      <c r="AT387" s="55"/>
      <c r="AU387" s="56">
        <f>IF(GroupStTimes!$A$8=0,MIN(CB387,CD387,CF387),MIN(BZ387,CB387,CD387,CF387))</f>
        <v>0.40076388888888886</v>
      </c>
      <c r="AV387" s="56">
        <f>IF(GroupStTimes!$A$8=0,MAX(CC387,CE387,CG387),MAX(CA387,CC387,CE387,CG387))</f>
        <v>0.44744212962962965</v>
      </c>
      <c r="AW387" s="57" t="str">
        <f t="shared" si="612"/>
        <v>29.36738  30.00923</v>
      </c>
      <c r="AX387" s="58" t="str">
        <f t="shared" si="613"/>
        <v/>
      </c>
      <c r="AY387" s="58" t="str">
        <f t="shared" si="614"/>
        <v/>
      </c>
      <c r="AZ387" s="31">
        <f t="shared" si="615"/>
        <v>124.93</v>
      </c>
      <c r="BA387" s="59">
        <f t="shared" si="616"/>
        <v>0.4030787037037038</v>
      </c>
      <c r="BB387" s="59">
        <f t="shared" si="617"/>
        <v>0.40863425925925939</v>
      </c>
      <c r="BC387" s="59">
        <f t="shared" si="618"/>
        <v>0.40006944444444442</v>
      </c>
      <c r="BD387" s="59">
        <f t="shared" si="619"/>
        <v>0.4459027777777777</v>
      </c>
      <c r="BE387" s="59">
        <f t="shared" si="620"/>
        <v>0.43633101851851852</v>
      </c>
      <c r="BF387" s="59">
        <f t="shared" si="621"/>
        <v>0.44674768518518521</v>
      </c>
      <c r="BG387" s="59">
        <f t="shared" si="622"/>
        <v>0.44380787037037039</v>
      </c>
      <c r="BH387" s="59">
        <f t="shared" si="623"/>
        <v>0.44311342592592595</v>
      </c>
      <c r="BI387" s="31">
        <f t="shared" si="624"/>
        <v>0.57999999999999829</v>
      </c>
      <c r="BJ387" s="61">
        <f t="shared" ref="BJ387:BM387" si="723">IF($AJ386="t",IF(AM385=0,0,$BI387/AM385),IF(AM386=0,0,$BI387/AM386))</f>
        <v>1.6571428571428522E-2</v>
      </c>
      <c r="BK387" s="61">
        <f t="shared" si="723"/>
        <v>1.6571428571428522E-2</v>
      </c>
      <c r="BL387" s="61">
        <f t="shared" si="723"/>
        <v>1.6571428571428522E-2</v>
      </c>
      <c r="BM387" s="61">
        <f t="shared" si="723"/>
        <v>1.6571428571428522E-2</v>
      </c>
      <c r="BN387" s="62">
        <f t="shared" si="626"/>
        <v>0</v>
      </c>
      <c r="BO387" s="62">
        <f t="shared" si="627"/>
        <v>0</v>
      </c>
      <c r="BP387" s="62">
        <f t="shared" si="628"/>
        <v>60</v>
      </c>
      <c r="BQ387" s="62">
        <f t="shared" si="629"/>
        <v>0</v>
      </c>
      <c r="BR387" s="62">
        <f t="shared" si="630"/>
        <v>0</v>
      </c>
      <c r="BS387" s="62">
        <f t="shared" si="631"/>
        <v>60</v>
      </c>
      <c r="BT387" s="62">
        <f t="shared" si="632"/>
        <v>0</v>
      </c>
      <c r="BU387" s="62">
        <f t="shared" si="633"/>
        <v>0</v>
      </c>
      <c r="BV387" s="62">
        <f t="shared" si="634"/>
        <v>60</v>
      </c>
      <c r="BW387" s="62">
        <f t="shared" si="635"/>
        <v>0</v>
      </c>
      <c r="BX387" s="62">
        <f t="shared" si="636"/>
        <v>0</v>
      </c>
      <c r="BY387" s="62">
        <f t="shared" si="637"/>
        <v>60</v>
      </c>
      <c r="BZ387" s="63">
        <f t="shared" si="638"/>
        <v>0.40377314814814824</v>
      </c>
      <c r="CA387" s="63">
        <f t="shared" si="639"/>
        <v>0.40932870370370383</v>
      </c>
      <c r="CB387" s="63">
        <f t="shared" si="640"/>
        <v>0.40076388888888886</v>
      </c>
      <c r="CC387" s="63">
        <f t="shared" si="641"/>
        <v>0.44659722222222215</v>
      </c>
      <c r="CD387" s="63">
        <f t="shared" si="642"/>
        <v>0.43702546296296296</v>
      </c>
      <c r="CE387" s="63">
        <f t="shared" si="643"/>
        <v>0.44744212962962965</v>
      </c>
      <c r="CF387" s="63">
        <f t="shared" si="644"/>
        <v>0.44450231481481484</v>
      </c>
      <c r="CG387" s="63">
        <f t="shared" si="645"/>
        <v>0.44380787037037039</v>
      </c>
      <c r="CH387" s="36"/>
      <c r="CI387" s="36"/>
      <c r="CJ387" s="36"/>
      <c r="CK387" s="36"/>
      <c r="CL387" s="60">
        <v>60</v>
      </c>
    </row>
    <row r="388" spans="1:90" ht="26.25" customHeight="1" x14ac:dyDescent="0.25">
      <c r="A388" s="37">
        <v>44</v>
      </c>
      <c r="B388" s="38"/>
      <c r="C388" s="39"/>
      <c r="D388" s="39"/>
      <c r="E388" s="39"/>
      <c r="F388" s="42"/>
      <c r="G388" s="40">
        <v>121.46</v>
      </c>
      <c r="H388" s="41">
        <f t="shared" si="711"/>
        <v>125.9</v>
      </c>
      <c r="I388" s="42">
        <v>125.81</v>
      </c>
      <c r="J388" s="43">
        <f t="shared" si="708"/>
        <v>-9.0082929284897653E-4</v>
      </c>
      <c r="K388" s="44">
        <f t="shared" si="709"/>
        <v>-0.11333333333332973</v>
      </c>
      <c r="L388" s="45" t="s">
        <v>280</v>
      </c>
      <c r="M388" s="126" t="s">
        <v>1229</v>
      </c>
      <c r="N388" s="46">
        <f t="shared" ref="N388:N451" si="724">IF(P388="",((I388-I387)+H387),IF(R388="",(P388+O388),IF(T388="",((P388+O388)+(R388+Q388))/2,((P388+O388)+(R388+Q388)+(T388+S388))/3)))</f>
        <v>125.92333333333333</v>
      </c>
      <c r="O388" s="46">
        <f t="shared" si="672"/>
        <v>-0.03</v>
      </c>
      <c r="P388" s="42">
        <v>125.97</v>
      </c>
      <c r="Q388" s="46">
        <f t="shared" si="673"/>
        <v>4.3499999999999996</v>
      </c>
      <c r="R388" s="39">
        <v>121.54</v>
      </c>
      <c r="S388" s="46">
        <f t="shared" si="674"/>
        <v>4.1499999999999995</v>
      </c>
      <c r="T388" s="40">
        <v>121.78999999999999</v>
      </c>
      <c r="U388" s="47" t="str">
        <f t="shared" si="699"/>
        <v/>
      </c>
      <c r="V388" s="47" t="str">
        <f t="shared" si="700"/>
        <v/>
      </c>
      <c r="W388" s="48"/>
      <c r="X388" s="48"/>
      <c r="Y388" s="48"/>
      <c r="Z388" s="48"/>
      <c r="AA388" s="48"/>
      <c r="AB388" s="48"/>
      <c r="AC388" s="48"/>
      <c r="AD388" s="48"/>
      <c r="AE388" s="51">
        <f t="shared" si="603"/>
        <v>44</v>
      </c>
      <c r="AF388" s="51" t="str">
        <f t="shared" si="604"/>
        <v/>
      </c>
      <c r="AG388" s="51" t="str">
        <f t="shared" si="605"/>
        <v/>
      </c>
      <c r="AH388" s="51" t="str">
        <f t="shared" si="606"/>
        <v/>
      </c>
      <c r="AI388" s="52">
        <f t="shared" si="607"/>
        <v>125.9</v>
      </c>
      <c r="AJ388" s="68"/>
      <c r="AK388" s="53"/>
      <c r="AL388" s="52"/>
      <c r="AM388" s="53">
        <f t="shared" si="609"/>
        <v>35</v>
      </c>
      <c r="AN388" s="53">
        <f>IF(AJ388&lt;&gt;"",IF(AJ388="o",VLOOKUP(AM388,OpenSect!$A$1:$D$11,2),IF(AJ388="u",VLOOKUP(AM388,UpHill!$A$1:$D$35,2),IF(AJ388="d",VLOOKUP(AM388,DownHill!$A$3:$D$29,2),IF(AJ388="f",VLOOKUP(AM388,FlatUnd!$A$2:$D$30,2),IF(AJ388="t",VLOOKUP(AM388,TimeAdd!$A$1:$D$176,2),IF(AJ388="l",VLOOKUP(AM388,SLimit!$A$1:$D$8,2),AN387)))))),AN387)</f>
        <v>35</v>
      </c>
      <c r="AO388" s="53">
        <f>IF(AJ388&lt;&gt;"",IF(AJ388="o",VLOOKUP(AM388,OpenSect!$A$1:$D$11,3),IF(AJ388="u",VLOOKUP(AM388,UpHill!$A$1:$D$35,3),IF(AJ388="d",VLOOKUP(AM388,DownHill!$A$3:$D$29,3),IF(AJ388="f",VLOOKUP(AM388,FlatUnd!$A$2:$D$30,3),IF(AJ388="t",VLOOKUP(AM388,TimeAdd!$A$1:$D$18,3),IF(AJ388="l",VLOOKUP(AM388,SLimit!$A$1:$D$8,3),AO387)))))),AO387)</f>
        <v>35</v>
      </c>
      <c r="AP388" s="53">
        <f>IF(AJ388&lt;&gt;"",IF(AJ388="o",VLOOKUP(AM388,OpenSect!$A$1:$D$11,4),IF(AJ388="u",VLOOKUP(AM388,UpHill!$A$1:$D$35,4),IF(AJ388="d",VLOOKUP(AM388,DownHill!$A$3:$D$29,4),IF(AJ388="f",VLOOKUP(AM388,FlatUnd!$A$2:$D$30,4),IF(AJ388="t",VLOOKUP(AM388,TimeAdd!$A$1:$D$18,4),IF(AJ388="l",VLOOKUP(AM388,SLimit!$A$1:$D$8,4),AP387)))))),AP387)</f>
        <v>35</v>
      </c>
      <c r="AQ388" s="53" t="str">
        <f t="shared" si="610"/>
        <v>60</v>
      </c>
      <c r="AR388" s="54" t="str">
        <f t="shared" si="611"/>
        <v>33km Stone</v>
      </c>
      <c r="AS388" s="55"/>
      <c r="AT388" s="55"/>
      <c r="AU388" s="56">
        <f>IF(GroupStTimes!$A$8=0,MIN(CB388,CD388,CF388),MIN(BZ388,CB388,CD388,CF388))</f>
        <v>0.40122685185185181</v>
      </c>
      <c r="AV388" s="56">
        <f>IF(GroupStTimes!$A$8=0,MAX(CC388,CE388,CG388),MAX(CA388,CC388,CE388,CG388))</f>
        <v>0.44790509259259259</v>
      </c>
      <c r="AW388" s="57" t="str">
        <f t="shared" si="612"/>
        <v/>
      </c>
      <c r="AX388" s="58" t="str">
        <f t="shared" si="613"/>
        <v/>
      </c>
      <c r="AY388" s="58" t="str">
        <f t="shared" si="614"/>
        <v/>
      </c>
      <c r="AZ388" s="31">
        <f t="shared" si="615"/>
        <v>124.93</v>
      </c>
      <c r="BA388" s="59">
        <f t="shared" si="616"/>
        <v>0.4030787037037038</v>
      </c>
      <c r="BB388" s="59">
        <f t="shared" si="617"/>
        <v>0.40863425925925939</v>
      </c>
      <c r="BC388" s="59">
        <f t="shared" si="618"/>
        <v>0.40006944444444442</v>
      </c>
      <c r="BD388" s="59">
        <f t="shared" si="619"/>
        <v>0.4459027777777777</v>
      </c>
      <c r="BE388" s="59">
        <f t="shared" si="620"/>
        <v>0.43633101851851852</v>
      </c>
      <c r="BF388" s="59">
        <f t="shared" si="621"/>
        <v>0.44674768518518521</v>
      </c>
      <c r="BG388" s="59">
        <f t="shared" si="622"/>
        <v>0.44380787037037039</v>
      </c>
      <c r="BH388" s="59">
        <f t="shared" si="623"/>
        <v>0.44311342592592595</v>
      </c>
      <c r="BI388" s="31">
        <f t="shared" si="624"/>
        <v>0.96999999999999886</v>
      </c>
      <c r="BJ388" s="61">
        <f t="shared" ref="BJ388:BM388" si="725">IF($AJ387="t",IF(AM386=0,0,$BI388/AM386),IF(AM387=0,0,$BI388/AM387))</f>
        <v>2.7714285714285681E-2</v>
      </c>
      <c r="BK388" s="61">
        <f t="shared" si="725"/>
        <v>2.7714285714285681E-2</v>
      </c>
      <c r="BL388" s="61">
        <f t="shared" si="725"/>
        <v>2.7714285714285681E-2</v>
      </c>
      <c r="BM388" s="61">
        <f t="shared" si="725"/>
        <v>2.7714285714285681E-2</v>
      </c>
      <c r="BN388" s="62">
        <f t="shared" si="626"/>
        <v>0</v>
      </c>
      <c r="BO388" s="62">
        <f t="shared" si="627"/>
        <v>1</v>
      </c>
      <c r="BP388" s="62">
        <f t="shared" si="628"/>
        <v>40</v>
      </c>
      <c r="BQ388" s="62">
        <f t="shared" si="629"/>
        <v>0</v>
      </c>
      <c r="BR388" s="62">
        <f t="shared" si="630"/>
        <v>1</v>
      </c>
      <c r="BS388" s="62">
        <f t="shared" si="631"/>
        <v>40</v>
      </c>
      <c r="BT388" s="62">
        <f t="shared" si="632"/>
        <v>0</v>
      </c>
      <c r="BU388" s="62">
        <f t="shared" si="633"/>
        <v>1</v>
      </c>
      <c r="BV388" s="62">
        <f t="shared" si="634"/>
        <v>40</v>
      </c>
      <c r="BW388" s="62">
        <f t="shared" si="635"/>
        <v>0</v>
      </c>
      <c r="BX388" s="62">
        <f t="shared" si="636"/>
        <v>1</v>
      </c>
      <c r="BY388" s="62">
        <f t="shared" si="637"/>
        <v>40</v>
      </c>
      <c r="BZ388" s="63">
        <f t="shared" si="638"/>
        <v>0.40423611111111118</v>
      </c>
      <c r="CA388" s="63">
        <f t="shared" si="639"/>
        <v>0.40979166666666678</v>
      </c>
      <c r="CB388" s="63">
        <f t="shared" si="640"/>
        <v>0.40122685185185181</v>
      </c>
      <c r="CC388" s="63">
        <f t="shared" si="641"/>
        <v>0.44706018518518509</v>
      </c>
      <c r="CD388" s="63">
        <f t="shared" si="642"/>
        <v>0.43748842592592591</v>
      </c>
      <c r="CE388" s="63">
        <f t="shared" si="643"/>
        <v>0.44790509259259259</v>
      </c>
      <c r="CF388" s="63">
        <f t="shared" si="644"/>
        <v>0.44496527777777778</v>
      </c>
      <c r="CG388" s="63">
        <f t="shared" si="645"/>
        <v>0.44427083333333334</v>
      </c>
      <c r="CH388" s="36"/>
      <c r="CI388" s="36"/>
      <c r="CJ388" s="36"/>
      <c r="CK388" s="36"/>
      <c r="CL388" s="60">
        <v>60</v>
      </c>
    </row>
    <row r="389" spans="1:90" ht="40.5" x14ac:dyDescent="0.25">
      <c r="A389" s="37">
        <v>44</v>
      </c>
      <c r="B389" s="38"/>
      <c r="C389" s="39" t="s">
        <v>25</v>
      </c>
      <c r="D389" s="39">
        <v>35</v>
      </c>
      <c r="E389" s="39"/>
      <c r="F389" s="42"/>
      <c r="G389" s="40">
        <v>122.09</v>
      </c>
      <c r="H389" s="41">
        <f t="shared" si="711"/>
        <v>126.53</v>
      </c>
      <c r="I389" s="42">
        <v>126.44000000000001</v>
      </c>
      <c r="J389" s="43">
        <f t="shared" si="708"/>
        <v>-9.2270378572176541E-4</v>
      </c>
      <c r="K389" s="44">
        <f t="shared" si="709"/>
        <v>-0.11666666666666003</v>
      </c>
      <c r="L389" s="70" t="s">
        <v>281</v>
      </c>
      <c r="M389" s="126" t="s">
        <v>1229</v>
      </c>
      <c r="N389" s="46">
        <f t="shared" si="724"/>
        <v>126.55666666666667</v>
      </c>
      <c r="O389" s="46">
        <f t="shared" si="672"/>
        <v>-0.03</v>
      </c>
      <c r="P389" s="42">
        <v>126.60000000000001</v>
      </c>
      <c r="Q389" s="46">
        <f t="shared" si="673"/>
        <v>4.3499999999999996</v>
      </c>
      <c r="R389" s="39">
        <v>122.17</v>
      </c>
      <c r="S389" s="46">
        <f t="shared" si="674"/>
        <v>4.1499999999999995</v>
      </c>
      <c r="T389" s="40">
        <v>122.43</v>
      </c>
      <c r="U389" s="47" t="str">
        <f t="shared" si="699"/>
        <v/>
      </c>
      <c r="V389" s="47" t="str">
        <f t="shared" si="700"/>
        <v/>
      </c>
      <c r="W389" s="48"/>
      <c r="X389" s="48"/>
      <c r="Y389" s="48"/>
      <c r="Z389" s="48"/>
      <c r="AA389" s="48"/>
      <c r="AB389" s="48"/>
      <c r="AC389" s="48"/>
      <c r="AD389" s="48"/>
      <c r="AE389" s="51">
        <f t="shared" ref="AE389:AE452" si="726">IF(A389="","",A389)</f>
        <v>44</v>
      </c>
      <c r="AF389" s="51" t="str">
        <f t="shared" ref="AF389:AF452" si="727">IF(B389="","",B389)</f>
        <v/>
      </c>
      <c r="AG389" s="51" t="str">
        <f t="shared" ref="AG389:AG452" si="728">IF(C389="","",C389)</f>
        <v>o</v>
      </c>
      <c r="AH389" s="51">
        <f t="shared" ref="AH389:AH452" si="729">IF(D389="","",D389)</f>
        <v>35</v>
      </c>
      <c r="AI389" s="52">
        <f t="shared" ref="AI389:AI452" si="730">H389</f>
        <v>126.53</v>
      </c>
      <c r="AJ389" s="68"/>
      <c r="AK389" s="53"/>
      <c r="AL389" s="52"/>
      <c r="AM389" s="53">
        <f t="shared" si="609"/>
        <v>35</v>
      </c>
      <c r="AN389" s="53">
        <f>IF(AJ389&lt;&gt;"",IF(AJ389="o",VLOOKUP(AM389,OpenSect!$A$1:$D$11,2),IF(AJ389="u",VLOOKUP(AM389,UpHill!$A$1:$D$35,2),IF(AJ389="d",VLOOKUP(AM389,DownHill!$A$3:$D$29,2),IF(AJ389="f",VLOOKUP(AM389,FlatUnd!$A$2:$D$30,2),IF(AJ389="t",VLOOKUP(AM389,TimeAdd!$A$1:$D$176,2),IF(AJ389="l",VLOOKUP(AM389,SLimit!$A$1:$D$8,2),AN388)))))),AN388)</f>
        <v>35</v>
      </c>
      <c r="AO389" s="53">
        <f>IF(AJ389&lt;&gt;"",IF(AJ389="o",VLOOKUP(AM389,OpenSect!$A$1:$D$11,3),IF(AJ389="u",VLOOKUP(AM389,UpHill!$A$1:$D$35,3),IF(AJ389="d",VLOOKUP(AM389,DownHill!$A$3:$D$29,3),IF(AJ389="f",VLOOKUP(AM389,FlatUnd!$A$2:$D$30,3),IF(AJ389="t",VLOOKUP(AM389,TimeAdd!$A$1:$D$18,3),IF(AJ389="l",VLOOKUP(AM389,SLimit!$A$1:$D$8,3),AO388)))))),AO388)</f>
        <v>35</v>
      </c>
      <c r="AP389" s="53">
        <f>IF(AJ389&lt;&gt;"",IF(AJ389="o",VLOOKUP(AM389,OpenSect!$A$1:$D$11,4),IF(AJ389="u",VLOOKUP(AM389,UpHill!$A$1:$D$35,4),IF(AJ389="d",VLOOKUP(AM389,DownHill!$A$3:$D$29,4),IF(AJ389="f",VLOOKUP(AM389,FlatUnd!$A$2:$D$30,4),IF(AJ389="t",VLOOKUP(AM389,TimeAdd!$A$1:$D$18,4),IF(AJ389="l",VLOOKUP(AM389,SLimit!$A$1:$D$8,4),AP388)))))),AP388)</f>
        <v>35</v>
      </c>
      <c r="AQ389" s="53" t="str">
        <f t="shared" si="610"/>
        <v>60</v>
      </c>
      <c r="AR389" s="54" t="str">
        <f t="shared" si="611"/>
        <v>60 Speed limit. Nottingham road. Start of OPEN SECTION.</v>
      </c>
      <c r="AS389" s="55"/>
      <c r="AT389" s="55"/>
      <c r="AU389" s="56">
        <f>IF(GroupStTimes!$A$8=0,MIN(CB389,CD389,CF389),MIN(BZ389,CB389,CD389,CF389))</f>
        <v>0.40197916666666667</v>
      </c>
      <c r="AV389" s="56">
        <f>IF(GroupStTimes!$A$8=0,MAX(CC389,CE389,CG389),MAX(CA389,CC389,CE389,CG389))</f>
        <v>0.44865740740740745</v>
      </c>
      <c r="AW389" s="57" t="str">
        <f t="shared" si="612"/>
        <v/>
      </c>
      <c r="AX389" s="58" t="str">
        <f t="shared" si="613"/>
        <v/>
      </c>
      <c r="AY389" s="58" t="str">
        <f t="shared" si="614"/>
        <v/>
      </c>
      <c r="AZ389" s="31">
        <f t="shared" si="615"/>
        <v>124.93</v>
      </c>
      <c r="BA389" s="59">
        <f t="shared" si="616"/>
        <v>0.4030787037037038</v>
      </c>
      <c r="BB389" s="59">
        <f t="shared" si="617"/>
        <v>0.40863425925925939</v>
      </c>
      <c r="BC389" s="59">
        <f t="shared" si="618"/>
        <v>0.40006944444444442</v>
      </c>
      <c r="BD389" s="59">
        <f t="shared" si="619"/>
        <v>0.4459027777777777</v>
      </c>
      <c r="BE389" s="59">
        <f t="shared" si="620"/>
        <v>0.43633101851851852</v>
      </c>
      <c r="BF389" s="59">
        <f t="shared" si="621"/>
        <v>0.44674768518518521</v>
      </c>
      <c r="BG389" s="59">
        <f t="shared" si="622"/>
        <v>0.44380787037037039</v>
      </c>
      <c r="BH389" s="59">
        <f t="shared" si="623"/>
        <v>0.44311342592592595</v>
      </c>
      <c r="BI389" s="31">
        <f t="shared" si="624"/>
        <v>1.5999999999999943</v>
      </c>
      <c r="BJ389" s="61">
        <f t="shared" ref="BJ389:BM389" si="731">IF($AJ388="t",IF(AM387=0,0,$BI389/AM387),IF(AM388=0,0,$BI389/AM388))</f>
        <v>4.5714285714285555E-2</v>
      </c>
      <c r="BK389" s="61">
        <f t="shared" si="731"/>
        <v>4.5714285714285555E-2</v>
      </c>
      <c r="BL389" s="61">
        <f t="shared" si="731"/>
        <v>4.5714285714285555E-2</v>
      </c>
      <c r="BM389" s="61">
        <f t="shared" si="731"/>
        <v>4.5714285714285555E-2</v>
      </c>
      <c r="BN389" s="62">
        <f t="shared" si="626"/>
        <v>0</v>
      </c>
      <c r="BO389" s="62">
        <f t="shared" si="627"/>
        <v>2</v>
      </c>
      <c r="BP389" s="62">
        <f t="shared" si="628"/>
        <v>45</v>
      </c>
      <c r="BQ389" s="62">
        <f t="shared" si="629"/>
        <v>0</v>
      </c>
      <c r="BR389" s="62">
        <f t="shared" si="630"/>
        <v>2</v>
      </c>
      <c r="BS389" s="62">
        <f t="shared" si="631"/>
        <v>45</v>
      </c>
      <c r="BT389" s="62">
        <f t="shared" si="632"/>
        <v>0</v>
      </c>
      <c r="BU389" s="62">
        <f t="shared" si="633"/>
        <v>2</v>
      </c>
      <c r="BV389" s="62">
        <f t="shared" si="634"/>
        <v>45</v>
      </c>
      <c r="BW389" s="62">
        <f t="shared" si="635"/>
        <v>0</v>
      </c>
      <c r="BX389" s="62">
        <f t="shared" si="636"/>
        <v>2</v>
      </c>
      <c r="BY389" s="62">
        <f t="shared" si="637"/>
        <v>45</v>
      </c>
      <c r="BZ389" s="63">
        <f t="shared" si="638"/>
        <v>0.40498842592592604</v>
      </c>
      <c r="CA389" s="63">
        <f t="shared" si="639"/>
        <v>0.41054398148148163</v>
      </c>
      <c r="CB389" s="63">
        <f t="shared" si="640"/>
        <v>0.40197916666666667</v>
      </c>
      <c r="CC389" s="63">
        <f t="shared" si="641"/>
        <v>0.44781249999999995</v>
      </c>
      <c r="CD389" s="63">
        <f t="shared" si="642"/>
        <v>0.43824074074074076</v>
      </c>
      <c r="CE389" s="63">
        <f t="shared" si="643"/>
        <v>0.44865740740740745</v>
      </c>
      <c r="CF389" s="63">
        <f t="shared" si="644"/>
        <v>0.44571759259259264</v>
      </c>
      <c r="CG389" s="63">
        <f t="shared" si="645"/>
        <v>0.4450231481481482</v>
      </c>
      <c r="CH389" s="36"/>
      <c r="CI389" s="36"/>
      <c r="CJ389" s="36"/>
      <c r="CK389" s="36"/>
      <c r="CL389" s="60">
        <v>60</v>
      </c>
    </row>
    <row r="390" spans="1:90" ht="26.25" customHeight="1" x14ac:dyDescent="0.25">
      <c r="A390" s="37">
        <v>44</v>
      </c>
      <c r="B390" s="38"/>
      <c r="C390" s="39"/>
      <c r="D390" s="39"/>
      <c r="E390" s="39"/>
      <c r="F390" s="42"/>
      <c r="G390" s="40">
        <v>122.36</v>
      </c>
      <c r="H390" s="41">
        <f t="shared" si="711"/>
        <v>126.81</v>
      </c>
      <c r="I390" s="42">
        <v>126.72</v>
      </c>
      <c r="J390" s="43">
        <f t="shared" si="708"/>
        <v>-8.94360269360241E-4</v>
      </c>
      <c r="K390" s="44">
        <f t="shared" si="709"/>
        <v>-0.11333333333332973</v>
      </c>
      <c r="L390" s="45" t="s">
        <v>282</v>
      </c>
      <c r="M390" s="126" t="s">
        <v>1229</v>
      </c>
      <c r="N390" s="46">
        <f t="shared" si="724"/>
        <v>126.83333333333333</v>
      </c>
      <c r="O390" s="46">
        <f t="shared" si="672"/>
        <v>-0.03</v>
      </c>
      <c r="P390" s="42">
        <v>126.88</v>
      </c>
      <c r="Q390" s="46">
        <f t="shared" si="673"/>
        <v>4.3499999999999996</v>
      </c>
      <c r="R390" s="39">
        <v>122.45</v>
      </c>
      <c r="S390" s="46">
        <f t="shared" si="674"/>
        <v>4.1499999999999995</v>
      </c>
      <c r="T390" s="40">
        <v>122.69999999999999</v>
      </c>
      <c r="U390" s="47" t="str">
        <f t="shared" si="699"/>
        <v/>
      </c>
      <c r="V390" s="47" t="str">
        <f t="shared" si="700"/>
        <v/>
      </c>
      <c r="W390" s="48"/>
      <c r="X390" s="48"/>
      <c r="Y390" s="48"/>
      <c r="Z390" s="48"/>
      <c r="AA390" s="48"/>
      <c r="AB390" s="48"/>
      <c r="AC390" s="48"/>
      <c r="AD390" s="48"/>
      <c r="AE390" s="51">
        <f t="shared" si="726"/>
        <v>44</v>
      </c>
      <c r="AF390" s="51" t="str">
        <f t="shared" si="727"/>
        <v/>
      </c>
      <c r="AG390" s="51" t="str">
        <f t="shared" si="728"/>
        <v/>
      </c>
      <c r="AH390" s="51" t="str">
        <f t="shared" si="729"/>
        <v/>
      </c>
      <c r="AI390" s="52">
        <f t="shared" si="730"/>
        <v>126.81</v>
      </c>
      <c r="AJ390" s="68"/>
      <c r="AK390" s="53"/>
      <c r="AL390" s="52"/>
      <c r="AM390" s="53">
        <f t="shared" ref="AM390:AM453" si="732">IF(OR(AJ390="",AJ390="m"),AM389,IF(AH390&lt;&gt;"",AH390,""))</f>
        <v>35</v>
      </c>
      <c r="AN390" s="53">
        <f>IF(AJ390&lt;&gt;"",IF(AJ390="o",VLOOKUP(AM390,OpenSect!$A$1:$D$11,2),IF(AJ390="u",VLOOKUP(AM390,UpHill!$A$1:$D$35,2),IF(AJ390="d",VLOOKUP(AM390,DownHill!$A$3:$D$29,2),IF(AJ390="f",VLOOKUP(AM390,FlatUnd!$A$2:$D$30,2),IF(AJ390="t",VLOOKUP(AM390,TimeAdd!$A$1:$D$176,2),IF(AJ390="l",VLOOKUP(AM390,SLimit!$A$1:$D$8,2),AN389)))))),AN389)</f>
        <v>35</v>
      </c>
      <c r="AO390" s="53">
        <f>IF(AJ390&lt;&gt;"",IF(AJ390="o",VLOOKUP(AM390,OpenSect!$A$1:$D$11,3),IF(AJ390="u",VLOOKUP(AM390,UpHill!$A$1:$D$35,3),IF(AJ390="d",VLOOKUP(AM390,DownHill!$A$3:$D$29,3),IF(AJ390="f",VLOOKUP(AM390,FlatUnd!$A$2:$D$30,3),IF(AJ390="t",VLOOKUP(AM390,TimeAdd!$A$1:$D$18,3),IF(AJ390="l",VLOOKUP(AM390,SLimit!$A$1:$D$8,3),AO389)))))),AO389)</f>
        <v>35</v>
      </c>
      <c r="AP390" s="53">
        <f>IF(AJ390&lt;&gt;"",IF(AJ390="o",VLOOKUP(AM390,OpenSect!$A$1:$D$11,4),IF(AJ390="u",VLOOKUP(AM390,UpHill!$A$1:$D$35,4),IF(AJ390="d",VLOOKUP(AM390,DownHill!$A$3:$D$29,4),IF(AJ390="f",VLOOKUP(AM390,FlatUnd!$A$2:$D$30,4),IF(AJ390="t",VLOOKUP(AM390,TimeAdd!$A$1:$D$18,4),IF(AJ390="l",VLOOKUP(AM390,SLimit!$A$1:$D$8,4),AP389)))))),AP389)</f>
        <v>35</v>
      </c>
      <c r="AQ390" s="53" t="str">
        <f t="shared" ref="AQ390:AQ453" si="733">M390</f>
        <v>60</v>
      </c>
      <c r="AR390" s="54" t="str">
        <f t="shared" ref="AR390:AR453" si="734">L390</f>
        <v>Warning - Stop</v>
      </c>
      <c r="AS390" s="55"/>
      <c r="AT390" s="55"/>
      <c r="AU390" s="56">
        <f>IF(GroupStTimes!$A$8=0,MIN(CB390,CD390,CF390),MIN(BZ390,CB390,CD390,CF390))</f>
        <v>0.4023032407407407</v>
      </c>
      <c r="AV390" s="56">
        <f>IF(GroupStTimes!$A$8=0,MAX(CC390,CE390,CG390),MAX(CA390,CC390,CE390,CG390))</f>
        <v>0.44898148148148148</v>
      </c>
      <c r="AW390" s="57" t="str">
        <f t="shared" ref="AW390:AW453" si="735">IF(U390="","",CONCATENATE(FIXED(U390,5),"  ",FIXED(V390,5)))</f>
        <v/>
      </c>
      <c r="AX390" s="58" t="str">
        <f t="shared" ref="AX390:AX453" si="736">IF(AJ390="m",ROUND(W390,5),"")</f>
        <v/>
      </c>
      <c r="AY390" s="58" t="str">
        <f t="shared" ref="AY390:AY453" si="737">IF(AJ390="m",ROUND(X390,5),"")</f>
        <v/>
      </c>
      <c r="AZ390" s="31">
        <f t="shared" ref="AZ390:AZ453" si="738">IF(AND(AM389=AM388,AN389=AN388,AO389=AO388,AP389=AP388,AJ390&lt;&gt;"t"),AZ389,IF(AJ390="t",AI390,AI389))</f>
        <v>124.93</v>
      </c>
      <c r="BA390" s="59">
        <f t="shared" ref="BA390:BA453" si="739">IF(AND($AM389=$AM388,$AN389=AN388,$AO389=$AO388,$AP389=$AP388,$AJ390&lt;&gt;"t"),BA389,BZ389)</f>
        <v>0.4030787037037038</v>
      </c>
      <c r="BB390" s="59">
        <f t="shared" ref="BB390:BB453" si="740">IF(AND($AM389=$AM388,$AN389=AN388,$AO389=$AO388,$AP389=$AP388,$AJ390&lt;&gt;"t"),BB389,CA389)</f>
        <v>0.40863425925925939</v>
      </c>
      <c r="BC390" s="59">
        <f t="shared" ref="BC390:BC453" si="741">IF(AND($AM389=$AM388,$AN389=AN388,$AO389=$AO388,$AP389=$AP388,$AJ390&lt;&gt;"t"),BC389,CB389)</f>
        <v>0.40006944444444442</v>
      </c>
      <c r="BD390" s="59">
        <f t="shared" ref="BD390:BD453" si="742">IF(AND($AM389=$AM388,$AN389=AN388,$AO389=$AO388,$AP389=$AP388,$AJ390&lt;&gt;"t"),BD389,CC389)</f>
        <v>0.4459027777777777</v>
      </c>
      <c r="BE390" s="59">
        <f t="shared" ref="BE390:BE453" si="743">IF(AND($AM389=$AM388,$AN389=AN388,$AO389=$AO388,$AP389=$AP388,$AJ390&lt;&gt;"t"),BE389,CD389)</f>
        <v>0.43633101851851852</v>
      </c>
      <c r="BF390" s="59">
        <f t="shared" ref="BF390:BF453" si="744">IF(AND($AM389=$AM388,$AN389=AN388,$AO389=$AO388,$AP389=$AP388,$AJ390&lt;&gt;"t"),BF389,CE389)</f>
        <v>0.44674768518518521</v>
      </c>
      <c r="BG390" s="59">
        <f t="shared" ref="BG390:BG453" si="745">IF(AND($AM389=$AM388,$AN389=AN388,$AO389=$AO388,$AP389=$AP388,$AJ390&lt;&gt;"t"),BG389,CF389)</f>
        <v>0.44380787037037039</v>
      </c>
      <c r="BH390" s="59">
        <f t="shared" ref="BH390:BH453" si="746">IF(AND($AM389=$AM388,$AN389=AN388,$AO389=$AO388,$AP389=$AP388,$AJ390&lt;&gt;"t"),BH389,CG389)</f>
        <v>0.44311342592592595</v>
      </c>
      <c r="BI390" s="31">
        <f t="shared" ref="BI390:BI453" si="747">AI390-AZ390</f>
        <v>1.8799999999999955</v>
      </c>
      <c r="BJ390" s="61">
        <f t="shared" ref="BJ390:BM390" si="748">IF($AJ389="t",IF(AM388=0,0,$BI390/AM388),IF(AM389=0,0,$BI390/AM389))</f>
        <v>5.3714285714285583E-2</v>
      </c>
      <c r="BK390" s="61">
        <f t="shared" si="748"/>
        <v>5.3714285714285583E-2</v>
      </c>
      <c r="BL390" s="61">
        <f t="shared" si="748"/>
        <v>5.3714285714285583E-2</v>
      </c>
      <c r="BM390" s="61">
        <f t="shared" si="748"/>
        <v>5.3714285714285583E-2</v>
      </c>
      <c r="BN390" s="62">
        <f t="shared" ref="BN390:BN453" si="749">IF(AJ390="t",0,INT(BJ390))</f>
        <v>0</v>
      </c>
      <c r="BO390" s="62">
        <f t="shared" ref="BO390:BO453" si="750">IF(AJ390="t",AM390,IF(INT((BJ390-BN390)*60)&lt;0,1,INT((BJ390-BN390)*60)))</f>
        <v>3</v>
      </c>
      <c r="BP390" s="62">
        <f t="shared" ref="BP390:BP453" si="751">IF(AJ390="t",0,ROUND((((BJ390-BN390)*60)-BO390)*60,0))</f>
        <v>13</v>
      </c>
      <c r="BQ390" s="62">
        <f t="shared" ref="BQ390:BQ453" si="752">IF(AJ390="t",0,INT(BK390))</f>
        <v>0</v>
      </c>
      <c r="BR390" s="62">
        <f t="shared" ref="BR390:BR453" si="753">IF(AJ390="t",AN390,IF(INT((BK390-BQ390)*60)&lt;0,1,INT((BK390-BQ390)*60)))</f>
        <v>3</v>
      </c>
      <c r="BS390" s="62">
        <f t="shared" ref="BS390:BS453" si="754">IF(AJ390="t",0,ROUND((((BK390-BQ390)*60)-BR390)*60,0))</f>
        <v>13</v>
      </c>
      <c r="BT390" s="62">
        <f t="shared" ref="BT390:BT453" si="755">IF(AJ390="t",0,INT(BL390))</f>
        <v>0</v>
      </c>
      <c r="BU390" s="62">
        <f t="shared" ref="BU390:BU453" si="756">IF(AJ390="t",AO390,IF(INT((BL390-BT390)*60)&lt;0,1,INT((BL390-BT390)*60)))</f>
        <v>3</v>
      </c>
      <c r="BV390" s="62">
        <f t="shared" ref="BV390:BV453" si="757">IF(AJ390="t",0,ROUND((((BL390-BT390)*60)-BU390)*60,0))</f>
        <v>13</v>
      </c>
      <c r="BW390" s="62">
        <f t="shared" ref="BW390:BW453" si="758">IF(AJ390="t",0,INT(BM390))</f>
        <v>0</v>
      </c>
      <c r="BX390" s="62">
        <f t="shared" ref="BX390:BX453" si="759">IF(AJ390="t",AP390,IF(INT((BM390-BW390)*60)&lt;0,1,INT((BM390-BW390)*60)))</f>
        <v>3</v>
      </c>
      <c r="BY390" s="62">
        <f t="shared" ref="BY390:BY453" si="760">IF(AJ390="t",0,ROUND((((BM390-BW390)*60)-BX390)*60,0))</f>
        <v>13</v>
      </c>
      <c r="BZ390" s="63">
        <f t="shared" ref="BZ390:BZ453" si="761">BA390+TIME(BN390,BO390,BP390)</f>
        <v>0.40531250000000008</v>
      </c>
      <c r="CA390" s="63">
        <f t="shared" ref="CA390:CA453" si="762">BB390+TIME(BN390,BO390,BP390)</f>
        <v>0.41086805555555567</v>
      </c>
      <c r="CB390" s="63">
        <f t="shared" ref="CB390:CB453" si="763">BC390+TIME(BQ390,BR390,BS390)</f>
        <v>0.4023032407407407</v>
      </c>
      <c r="CC390" s="63">
        <f t="shared" ref="CC390:CC453" si="764">BD390+TIME(BQ390,BR390,BS390)</f>
        <v>0.44813657407407398</v>
      </c>
      <c r="CD390" s="63">
        <f t="shared" ref="CD390:CD453" si="765">BE390+TIME(BT390,BU390,BV390)</f>
        <v>0.4385648148148148</v>
      </c>
      <c r="CE390" s="63">
        <f t="shared" ref="CE390:CE453" si="766">BF390+TIME(BT390,BU390,BV390)</f>
        <v>0.44898148148148148</v>
      </c>
      <c r="CF390" s="63">
        <f t="shared" ref="CF390:CF453" si="767">BG390+TIME(BW390,BX390,BY390)</f>
        <v>0.44604166666666667</v>
      </c>
      <c r="CG390" s="63">
        <f t="shared" ref="CG390:CG453" si="768">BH390+TIME(BW390,BX390,BY390)</f>
        <v>0.44534722222222223</v>
      </c>
      <c r="CH390" s="36"/>
      <c r="CI390" s="36"/>
      <c r="CJ390" s="36"/>
      <c r="CK390" s="36"/>
      <c r="CL390" s="60">
        <v>60</v>
      </c>
    </row>
    <row r="391" spans="1:90" ht="60.75" x14ac:dyDescent="0.25">
      <c r="A391" s="37">
        <v>44</v>
      </c>
      <c r="B391" s="38"/>
      <c r="C391" s="39"/>
      <c r="D391" s="39"/>
      <c r="E391" s="39"/>
      <c r="F391" s="42"/>
      <c r="G391" s="66">
        <v>122.39999999999999</v>
      </c>
      <c r="H391" s="41">
        <f t="shared" si="711"/>
        <v>126.85</v>
      </c>
      <c r="I391" s="42">
        <v>126.77</v>
      </c>
      <c r="J391" s="43">
        <f t="shared" si="708"/>
        <v>-8.6771318135205045E-4</v>
      </c>
      <c r="K391" s="44">
        <f t="shared" si="709"/>
        <v>-0.10999999999999943</v>
      </c>
      <c r="L391" s="45" t="s">
        <v>283</v>
      </c>
      <c r="M391" s="126" t="s">
        <v>1229</v>
      </c>
      <c r="N391" s="46">
        <f t="shared" si="724"/>
        <v>126.88</v>
      </c>
      <c r="O391" s="46">
        <f t="shared" si="672"/>
        <v>-0.03</v>
      </c>
      <c r="P391" s="42">
        <v>126.92999999999999</v>
      </c>
      <c r="Q391" s="46">
        <f t="shared" si="673"/>
        <v>4.3499999999999996</v>
      </c>
      <c r="R391" s="39">
        <v>122.49</v>
      </c>
      <c r="S391" s="46">
        <f t="shared" si="674"/>
        <v>4.1499999999999995</v>
      </c>
      <c r="T391" s="40">
        <v>122.75</v>
      </c>
      <c r="U391" s="47" t="str">
        <f t="shared" si="699"/>
        <v/>
      </c>
      <c r="V391" s="47" t="str">
        <f t="shared" si="700"/>
        <v/>
      </c>
      <c r="W391" s="48"/>
      <c r="X391" s="48"/>
      <c r="Y391" s="48"/>
      <c r="Z391" s="48"/>
      <c r="AA391" s="48"/>
      <c r="AB391" s="48"/>
      <c r="AC391" s="48"/>
      <c r="AD391" s="48"/>
      <c r="AE391" s="51">
        <f t="shared" si="726"/>
        <v>44</v>
      </c>
      <c r="AF391" s="51" t="str">
        <f t="shared" si="727"/>
        <v/>
      </c>
      <c r="AG391" s="51" t="str">
        <f t="shared" si="728"/>
        <v/>
      </c>
      <c r="AH391" s="51" t="str">
        <f t="shared" si="729"/>
        <v/>
      </c>
      <c r="AI391" s="52">
        <f t="shared" si="730"/>
        <v>126.85</v>
      </c>
      <c r="AJ391" s="68"/>
      <c r="AK391" s="53"/>
      <c r="AL391" s="52"/>
      <c r="AM391" s="53">
        <f t="shared" si="732"/>
        <v>35</v>
      </c>
      <c r="AN391" s="53">
        <f>IF(AJ391&lt;&gt;"",IF(AJ391="o",VLOOKUP(AM391,OpenSect!$A$1:$D$11,2),IF(AJ391="u",VLOOKUP(AM391,UpHill!$A$1:$D$35,2),IF(AJ391="d",VLOOKUP(AM391,DownHill!$A$3:$D$29,2),IF(AJ391="f",VLOOKUP(AM391,FlatUnd!$A$2:$D$30,2),IF(AJ391="t",VLOOKUP(AM391,TimeAdd!$A$1:$D$176,2),IF(AJ391="l",VLOOKUP(AM391,SLimit!$A$1:$D$8,2),AN390)))))),AN390)</f>
        <v>35</v>
      </c>
      <c r="AO391" s="53">
        <f>IF(AJ391&lt;&gt;"",IF(AJ391="o",VLOOKUP(AM391,OpenSect!$A$1:$D$11,3),IF(AJ391="u",VLOOKUP(AM391,UpHill!$A$1:$D$35,3),IF(AJ391="d",VLOOKUP(AM391,DownHill!$A$3:$D$29,3),IF(AJ391="f",VLOOKUP(AM391,FlatUnd!$A$2:$D$30,3),IF(AJ391="t",VLOOKUP(AM391,TimeAdd!$A$1:$D$18,3),IF(AJ391="l",VLOOKUP(AM391,SLimit!$A$1:$D$8,3),AO390)))))),AO390)</f>
        <v>35</v>
      </c>
      <c r="AP391" s="53">
        <f>IF(AJ391&lt;&gt;"",IF(AJ391="o",VLOOKUP(AM391,OpenSect!$A$1:$D$11,4),IF(AJ391="u",VLOOKUP(AM391,UpHill!$A$1:$D$35,4),IF(AJ391="d",VLOOKUP(AM391,DownHill!$A$3:$D$29,4),IF(AJ391="f",VLOOKUP(AM391,FlatUnd!$A$2:$D$30,4),IF(AJ391="t",VLOOKUP(AM391,TimeAdd!$A$1:$D$18,4),IF(AJ391="l",VLOOKUP(AM391,SLimit!$A$1:$D$8,4),AP390)))))),AP390)</f>
        <v>35</v>
      </c>
      <c r="AQ391" s="53" t="str">
        <f t="shared" si="733"/>
        <v>60</v>
      </c>
      <c r="AR391" s="54" t="str">
        <f t="shared" si="734"/>
        <v>N3 [Highway] 132, Curry's Post {Straight} / {Left} R103 [Centre] Nottingham Road, Rosetta</v>
      </c>
      <c r="AS391" s="55"/>
      <c r="AT391" s="55"/>
      <c r="AU391" s="56">
        <f>IF(GroupStTimes!$A$8=0,MIN(CB391,CD391,CF391),MIN(BZ391,CB391,CD391,CF391))</f>
        <v>0.40234953703703702</v>
      </c>
      <c r="AV391" s="56">
        <f>IF(GroupStTimes!$A$8=0,MAX(CC391,CE391,CG391),MAX(CA391,CC391,CE391,CG391))</f>
        <v>0.4490277777777778</v>
      </c>
      <c r="AW391" s="57" t="str">
        <f t="shared" si="735"/>
        <v/>
      </c>
      <c r="AX391" s="58" t="str">
        <f t="shared" si="736"/>
        <v/>
      </c>
      <c r="AY391" s="58" t="str">
        <f t="shared" si="737"/>
        <v/>
      </c>
      <c r="AZ391" s="31">
        <f t="shared" si="738"/>
        <v>124.93</v>
      </c>
      <c r="BA391" s="59">
        <f t="shared" si="739"/>
        <v>0.4030787037037038</v>
      </c>
      <c r="BB391" s="59">
        <f t="shared" si="740"/>
        <v>0.40863425925925939</v>
      </c>
      <c r="BC391" s="59">
        <f t="shared" si="741"/>
        <v>0.40006944444444442</v>
      </c>
      <c r="BD391" s="59">
        <f t="shared" si="742"/>
        <v>0.4459027777777777</v>
      </c>
      <c r="BE391" s="59">
        <f t="shared" si="743"/>
        <v>0.43633101851851852</v>
      </c>
      <c r="BF391" s="59">
        <f t="shared" si="744"/>
        <v>0.44674768518518521</v>
      </c>
      <c r="BG391" s="59">
        <f t="shared" si="745"/>
        <v>0.44380787037037039</v>
      </c>
      <c r="BH391" s="59">
        <f t="shared" si="746"/>
        <v>0.44311342592592595</v>
      </c>
      <c r="BI391" s="31">
        <f t="shared" si="747"/>
        <v>1.9199999999999875</v>
      </c>
      <c r="BJ391" s="61">
        <f t="shared" ref="BJ391:BM391" si="769">IF($AJ390="t",IF(AM389=0,0,$BI391/AM389),IF(AM390=0,0,$BI391/AM390))</f>
        <v>5.48571428571425E-2</v>
      </c>
      <c r="BK391" s="61">
        <f t="shared" si="769"/>
        <v>5.48571428571425E-2</v>
      </c>
      <c r="BL391" s="61">
        <f t="shared" si="769"/>
        <v>5.48571428571425E-2</v>
      </c>
      <c r="BM391" s="61">
        <f t="shared" si="769"/>
        <v>5.48571428571425E-2</v>
      </c>
      <c r="BN391" s="62">
        <f t="shared" si="749"/>
        <v>0</v>
      </c>
      <c r="BO391" s="62">
        <f t="shared" si="750"/>
        <v>3</v>
      </c>
      <c r="BP391" s="62">
        <f t="shared" si="751"/>
        <v>17</v>
      </c>
      <c r="BQ391" s="62">
        <f t="shared" si="752"/>
        <v>0</v>
      </c>
      <c r="BR391" s="62">
        <f t="shared" si="753"/>
        <v>3</v>
      </c>
      <c r="BS391" s="62">
        <f t="shared" si="754"/>
        <v>17</v>
      </c>
      <c r="BT391" s="62">
        <f t="shared" si="755"/>
        <v>0</v>
      </c>
      <c r="BU391" s="62">
        <f t="shared" si="756"/>
        <v>3</v>
      </c>
      <c r="BV391" s="62">
        <f t="shared" si="757"/>
        <v>17</v>
      </c>
      <c r="BW391" s="62">
        <f t="shared" si="758"/>
        <v>0</v>
      </c>
      <c r="BX391" s="62">
        <f t="shared" si="759"/>
        <v>3</v>
      </c>
      <c r="BY391" s="62">
        <f t="shared" si="760"/>
        <v>17</v>
      </c>
      <c r="BZ391" s="63">
        <f t="shared" si="761"/>
        <v>0.4053587962962964</v>
      </c>
      <c r="CA391" s="63">
        <f t="shared" si="762"/>
        <v>0.41091435185185199</v>
      </c>
      <c r="CB391" s="63">
        <f t="shared" si="763"/>
        <v>0.40234953703703702</v>
      </c>
      <c r="CC391" s="63">
        <f t="shared" si="764"/>
        <v>0.4481828703703703</v>
      </c>
      <c r="CD391" s="63">
        <f t="shared" si="765"/>
        <v>0.43861111111111112</v>
      </c>
      <c r="CE391" s="63">
        <f t="shared" si="766"/>
        <v>0.4490277777777778</v>
      </c>
      <c r="CF391" s="63">
        <f t="shared" si="767"/>
        <v>0.44608796296296299</v>
      </c>
      <c r="CG391" s="63">
        <f t="shared" si="768"/>
        <v>0.44539351851851855</v>
      </c>
      <c r="CH391" s="36"/>
      <c r="CI391" s="36"/>
      <c r="CJ391" s="36"/>
      <c r="CK391" s="36"/>
      <c r="CL391" s="60">
        <v>60</v>
      </c>
    </row>
    <row r="392" spans="1:90" ht="26.25" customHeight="1" x14ac:dyDescent="0.25">
      <c r="A392" s="37">
        <v>44</v>
      </c>
      <c r="B392" s="38"/>
      <c r="C392" s="39"/>
      <c r="D392" s="39"/>
      <c r="E392" s="39"/>
      <c r="F392" s="42"/>
      <c r="G392" s="40">
        <v>122.46</v>
      </c>
      <c r="H392" s="41">
        <f t="shared" si="711"/>
        <v>126.9</v>
      </c>
      <c r="I392" s="42">
        <v>126.82</v>
      </c>
      <c r="J392" s="43">
        <f t="shared" si="708"/>
        <v>-8.6737107711716956E-4</v>
      </c>
      <c r="K392" s="44">
        <f t="shared" si="709"/>
        <v>-0.10999999999999943</v>
      </c>
      <c r="L392" s="45" t="s">
        <v>284</v>
      </c>
      <c r="M392" s="126" t="s">
        <v>1229</v>
      </c>
      <c r="N392" s="46">
        <f t="shared" si="724"/>
        <v>126.92999999999999</v>
      </c>
      <c r="O392" s="46">
        <f t="shared" si="672"/>
        <v>-0.03</v>
      </c>
      <c r="P392" s="42">
        <v>126.97999999999999</v>
      </c>
      <c r="Q392" s="46">
        <f t="shared" si="673"/>
        <v>4.3499999999999996</v>
      </c>
      <c r="R392" s="39">
        <v>122.54</v>
      </c>
      <c r="S392" s="46">
        <f t="shared" si="674"/>
        <v>4.1499999999999995</v>
      </c>
      <c r="T392" s="40">
        <v>122.80000000000001</v>
      </c>
      <c r="U392" s="47" t="str">
        <f t="shared" si="699"/>
        <v/>
      </c>
      <c r="V392" s="47" t="str">
        <f t="shared" si="700"/>
        <v/>
      </c>
      <c r="W392" s="48"/>
      <c r="X392" s="48"/>
      <c r="Y392" s="48"/>
      <c r="Z392" s="48"/>
      <c r="AA392" s="48"/>
      <c r="AB392" s="48"/>
      <c r="AC392" s="48"/>
      <c r="AD392" s="48"/>
      <c r="AE392" s="51">
        <f t="shared" si="726"/>
        <v>44</v>
      </c>
      <c r="AF392" s="51" t="str">
        <f t="shared" si="727"/>
        <v/>
      </c>
      <c r="AG392" s="51" t="str">
        <f t="shared" si="728"/>
        <v/>
      </c>
      <c r="AH392" s="51" t="str">
        <f t="shared" si="729"/>
        <v/>
      </c>
      <c r="AI392" s="52">
        <f t="shared" si="730"/>
        <v>126.9</v>
      </c>
      <c r="AJ392" s="68"/>
      <c r="AK392" s="53"/>
      <c r="AL392" s="52"/>
      <c r="AM392" s="53">
        <f t="shared" si="732"/>
        <v>35</v>
      </c>
      <c r="AN392" s="53">
        <f>IF(AJ392&lt;&gt;"",IF(AJ392="o",VLOOKUP(AM392,OpenSect!$A$1:$D$11,2),IF(AJ392="u",VLOOKUP(AM392,UpHill!$A$1:$D$35,2),IF(AJ392="d",VLOOKUP(AM392,DownHill!$A$3:$D$29,2),IF(AJ392="f",VLOOKUP(AM392,FlatUnd!$A$2:$D$30,2),IF(AJ392="t",VLOOKUP(AM392,TimeAdd!$A$1:$D$176,2),IF(AJ392="l",VLOOKUP(AM392,SLimit!$A$1:$D$8,2),AN391)))))),AN391)</f>
        <v>35</v>
      </c>
      <c r="AO392" s="53">
        <f>IF(AJ392&lt;&gt;"",IF(AJ392="o",VLOOKUP(AM392,OpenSect!$A$1:$D$11,3),IF(AJ392="u",VLOOKUP(AM392,UpHill!$A$1:$D$35,3),IF(AJ392="d",VLOOKUP(AM392,DownHill!$A$3:$D$29,3),IF(AJ392="f",VLOOKUP(AM392,FlatUnd!$A$2:$D$30,3),IF(AJ392="t",VLOOKUP(AM392,TimeAdd!$A$1:$D$18,3),IF(AJ392="l",VLOOKUP(AM392,SLimit!$A$1:$D$8,3),AO391)))))),AO391)</f>
        <v>35</v>
      </c>
      <c r="AP392" s="53">
        <f>IF(AJ392&lt;&gt;"",IF(AJ392="o",VLOOKUP(AM392,OpenSect!$A$1:$D$11,4),IF(AJ392="u",VLOOKUP(AM392,UpHill!$A$1:$D$35,4),IF(AJ392="d",VLOOKUP(AM392,DownHill!$A$3:$D$29,4),IF(AJ392="f",VLOOKUP(AM392,FlatUnd!$A$2:$D$30,4),IF(AJ392="t",VLOOKUP(AM392,TimeAdd!$A$1:$D$18,4),IF(AJ392="l",VLOOKUP(AM392,SLimit!$A$1:$D$8,4),AP391)))))),AP391)</f>
        <v>35</v>
      </c>
      <c r="AQ392" s="53" t="str">
        <f t="shared" si="733"/>
        <v>60</v>
      </c>
      <c r="AR392" s="54" t="str">
        <f t="shared" si="734"/>
        <v>34km Stone</v>
      </c>
      <c r="AS392" s="55"/>
      <c r="AT392" s="55"/>
      <c r="AU392" s="56">
        <f>IF(GroupStTimes!$A$8=0,MIN(CB392,CD392,CF392),MIN(BZ392,CB392,CD392,CF392))</f>
        <v>0.40241898148148147</v>
      </c>
      <c r="AV392" s="56">
        <f>IF(GroupStTimes!$A$8=0,MAX(CC392,CE392,CG392),MAX(CA392,CC392,CE392,CG392))</f>
        <v>0.44909722222222226</v>
      </c>
      <c r="AW392" s="57" t="str">
        <f t="shared" si="735"/>
        <v/>
      </c>
      <c r="AX392" s="58" t="str">
        <f t="shared" si="736"/>
        <v/>
      </c>
      <c r="AY392" s="58" t="str">
        <f t="shared" si="737"/>
        <v/>
      </c>
      <c r="AZ392" s="31">
        <f t="shared" si="738"/>
        <v>124.93</v>
      </c>
      <c r="BA392" s="59">
        <f t="shared" si="739"/>
        <v>0.4030787037037038</v>
      </c>
      <c r="BB392" s="59">
        <f t="shared" si="740"/>
        <v>0.40863425925925939</v>
      </c>
      <c r="BC392" s="59">
        <f t="shared" si="741"/>
        <v>0.40006944444444442</v>
      </c>
      <c r="BD392" s="59">
        <f t="shared" si="742"/>
        <v>0.4459027777777777</v>
      </c>
      <c r="BE392" s="59">
        <f t="shared" si="743"/>
        <v>0.43633101851851852</v>
      </c>
      <c r="BF392" s="59">
        <f t="shared" si="744"/>
        <v>0.44674768518518521</v>
      </c>
      <c r="BG392" s="59">
        <f t="shared" si="745"/>
        <v>0.44380787037037039</v>
      </c>
      <c r="BH392" s="59">
        <f t="shared" si="746"/>
        <v>0.44311342592592595</v>
      </c>
      <c r="BI392" s="31">
        <f t="shared" si="747"/>
        <v>1.9699999999999989</v>
      </c>
      <c r="BJ392" s="61">
        <f t="shared" ref="BJ392:BM392" si="770">IF($AJ391="t",IF(AM390=0,0,$BI392/AM390),IF(AM391=0,0,$BI392/AM391))</f>
        <v>5.6285714285714251E-2</v>
      </c>
      <c r="BK392" s="61">
        <f t="shared" si="770"/>
        <v>5.6285714285714251E-2</v>
      </c>
      <c r="BL392" s="61">
        <f t="shared" si="770"/>
        <v>5.6285714285714251E-2</v>
      </c>
      <c r="BM392" s="61">
        <f t="shared" si="770"/>
        <v>5.6285714285714251E-2</v>
      </c>
      <c r="BN392" s="62">
        <f t="shared" si="749"/>
        <v>0</v>
      </c>
      <c r="BO392" s="62">
        <f t="shared" si="750"/>
        <v>3</v>
      </c>
      <c r="BP392" s="62">
        <f t="shared" si="751"/>
        <v>23</v>
      </c>
      <c r="BQ392" s="62">
        <f t="shared" si="752"/>
        <v>0</v>
      </c>
      <c r="BR392" s="62">
        <f t="shared" si="753"/>
        <v>3</v>
      </c>
      <c r="BS392" s="62">
        <f t="shared" si="754"/>
        <v>23</v>
      </c>
      <c r="BT392" s="62">
        <f t="shared" si="755"/>
        <v>0</v>
      </c>
      <c r="BU392" s="62">
        <f t="shared" si="756"/>
        <v>3</v>
      </c>
      <c r="BV392" s="62">
        <f t="shared" si="757"/>
        <v>23</v>
      </c>
      <c r="BW392" s="62">
        <f t="shared" si="758"/>
        <v>0</v>
      </c>
      <c r="BX392" s="62">
        <f t="shared" si="759"/>
        <v>3</v>
      </c>
      <c r="BY392" s="62">
        <f t="shared" si="760"/>
        <v>23</v>
      </c>
      <c r="BZ392" s="63">
        <f t="shared" si="761"/>
        <v>0.40542824074074085</v>
      </c>
      <c r="CA392" s="63">
        <f t="shared" si="762"/>
        <v>0.41098379629629644</v>
      </c>
      <c r="CB392" s="63">
        <f t="shared" si="763"/>
        <v>0.40241898148148147</v>
      </c>
      <c r="CC392" s="63">
        <f t="shared" si="764"/>
        <v>0.44825231481481476</v>
      </c>
      <c r="CD392" s="63">
        <f t="shared" si="765"/>
        <v>0.43868055555555557</v>
      </c>
      <c r="CE392" s="63">
        <f t="shared" si="766"/>
        <v>0.44909722222222226</v>
      </c>
      <c r="CF392" s="63">
        <f t="shared" si="767"/>
        <v>0.44615740740740745</v>
      </c>
      <c r="CG392" s="63">
        <f t="shared" si="768"/>
        <v>0.445462962962963</v>
      </c>
      <c r="CH392" s="36"/>
      <c r="CI392" s="36"/>
      <c r="CJ392" s="36"/>
      <c r="CK392" s="36"/>
      <c r="CL392" s="60">
        <v>60</v>
      </c>
    </row>
    <row r="393" spans="1:90" ht="40.5" x14ac:dyDescent="0.25">
      <c r="A393" s="37">
        <v>44</v>
      </c>
      <c r="B393" s="38"/>
      <c r="C393" s="39" t="s">
        <v>25</v>
      </c>
      <c r="D393" s="39">
        <v>35</v>
      </c>
      <c r="E393" s="39"/>
      <c r="F393" s="42"/>
      <c r="G393" s="40">
        <v>122.73</v>
      </c>
      <c r="H393" s="41">
        <f t="shared" si="711"/>
        <v>127.16</v>
      </c>
      <c r="I393" s="42">
        <v>127.08000000000001</v>
      </c>
      <c r="J393" s="43">
        <f t="shared" si="708"/>
        <v>-8.3936627845978217E-4</v>
      </c>
      <c r="K393" s="44">
        <f t="shared" si="709"/>
        <v>-0.10666666666666913</v>
      </c>
      <c r="L393" s="70" t="s">
        <v>1236</v>
      </c>
      <c r="M393" s="126" t="s">
        <v>1229</v>
      </c>
      <c r="N393" s="46">
        <f t="shared" si="724"/>
        <v>127.18666666666668</v>
      </c>
      <c r="O393" s="46">
        <f t="shared" si="672"/>
        <v>-0.03</v>
      </c>
      <c r="P393" s="42">
        <v>127.24000000000001</v>
      </c>
      <c r="Q393" s="46">
        <f t="shared" si="673"/>
        <v>4.3499999999999996</v>
      </c>
      <c r="R393" s="39">
        <v>122.8</v>
      </c>
      <c r="S393" s="46">
        <f t="shared" si="674"/>
        <v>4.1499999999999995</v>
      </c>
      <c r="T393" s="40">
        <v>123.05000000000001</v>
      </c>
      <c r="U393" s="47" t="str">
        <f t="shared" si="699"/>
        <v/>
      </c>
      <c r="V393" s="47" t="str">
        <f t="shared" si="700"/>
        <v/>
      </c>
      <c r="W393" s="48"/>
      <c r="X393" s="48"/>
      <c r="Y393" s="48"/>
      <c r="Z393" s="48"/>
      <c r="AA393" s="48"/>
      <c r="AB393" s="48"/>
      <c r="AC393" s="48"/>
      <c r="AD393" s="48"/>
      <c r="AE393" s="51">
        <f t="shared" si="726"/>
        <v>44</v>
      </c>
      <c r="AF393" s="51" t="str">
        <f t="shared" si="727"/>
        <v/>
      </c>
      <c r="AG393" s="51" t="str">
        <f t="shared" si="728"/>
        <v>o</v>
      </c>
      <c r="AH393" s="51">
        <f t="shared" si="729"/>
        <v>35</v>
      </c>
      <c r="AI393" s="52">
        <f t="shared" si="730"/>
        <v>127.16</v>
      </c>
      <c r="AJ393" s="68" t="s">
        <v>25</v>
      </c>
      <c r="AK393" s="53"/>
      <c r="AL393" s="52"/>
      <c r="AM393" s="53">
        <f t="shared" si="732"/>
        <v>35</v>
      </c>
      <c r="AN393" s="53">
        <f>IF(AJ393&lt;&gt;"",IF(AJ393="o",VLOOKUP(AM393,OpenSect!$A$1:$D$11,2),IF(AJ393="u",VLOOKUP(AM393,UpHill!$A$1:$D$35,2),IF(AJ393="d",VLOOKUP(AM393,DownHill!$A$3:$D$29,2),IF(AJ393="f",VLOOKUP(AM393,FlatUnd!$A$2:$D$30,2),IF(AJ393="t",VLOOKUP(AM393,TimeAdd!$A$1:$D$176,2),IF(AJ393="l",VLOOKUP(AM393,SLimit!$A$1:$D$8,2),AN392)))))),AN392)</f>
        <v>35</v>
      </c>
      <c r="AO393" s="53">
        <f>IF(AJ393&lt;&gt;"",IF(AJ393="o",VLOOKUP(AM393,OpenSect!$A$1:$D$11,3),IF(AJ393="u",VLOOKUP(AM393,UpHill!$A$1:$D$35,3),IF(AJ393="d",VLOOKUP(AM393,DownHill!$A$3:$D$29,3),IF(AJ393="f",VLOOKUP(AM393,FlatUnd!$A$2:$D$30,3),IF(AJ393="t",VLOOKUP(AM393,TimeAdd!$A$1:$D$18,3),IF(AJ393="l",VLOOKUP(AM393,SLimit!$A$1:$D$8,3),AO392)))))),AO392)</f>
        <v>35</v>
      </c>
      <c r="AP393" s="53">
        <f>IF(AJ393&lt;&gt;"",IF(AJ393="o",VLOOKUP(AM393,OpenSect!$A$1:$D$11,4),IF(AJ393="u",VLOOKUP(AM393,UpHill!$A$1:$D$35,4),IF(AJ393="d",VLOOKUP(AM393,DownHill!$A$3:$D$29,4),IF(AJ393="f",VLOOKUP(AM393,FlatUnd!$A$2:$D$30,4),IF(AJ393="t",VLOOKUP(AM393,TimeAdd!$A$1:$D$18,4),IF(AJ393="l",VLOOKUP(AM393,SLimit!$A$1:$D$8,4),AP392)))))),AP392)</f>
        <v>35</v>
      </c>
      <c r="AQ393" s="53" t="str">
        <f t="shared" si="733"/>
        <v>60</v>
      </c>
      <c r="AR393" s="54" t="str">
        <f t="shared" si="734"/>
        <v>Fork LEFT to R103 [Centre] Nottingham Road, Rosetta</v>
      </c>
      <c r="AS393" s="55"/>
      <c r="AT393" s="55"/>
      <c r="AU393" s="56">
        <f>IF(GroupStTimes!$A$8=0,MIN(CB393,CD393,CF393),MIN(BZ393,CB393,CD393,CF393))</f>
        <v>0.40271990740740737</v>
      </c>
      <c r="AV393" s="56">
        <f>IF(GroupStTimes!$A$8=0,MAX(CC393,CE393,CG393),MAX(CA393,CC393,CE393,CG393))</f>
        <v>0.44939814814814816</v>
      </c>
      <c r="AW393" s="57" t="str">
        <f t="shared" si="735"/>
        <v/>
      </c>
      <c r="AX393" s="58" t="str">
        <f t="shared" si="736"/>
        <v/>
      </c>
      <c r="AY393" s="58" t="str">
        <f t="shared" si="737"/>
        <v/>
      </c>
      <c r="AZ393" s="31">
        <f t="shared" si="738"/>
        <v>124.93</v>
      </c>
      <c r="BA393" s="59">
        <f t="shared" si="739"/>
        <v>0.4030787037037038</v>
      </c>
      <c r="BB393" s="59">
        <f t="shared" si="740"/>
        <v>0.40863425925925939</v>
      </c>
      <c r="BC393" s="59">
        <f t="shared" si="741"/>
        <v>0.40006944444444442</v>
      </c>
      <c r="BD393" s="59">
        <f t="shared" si="742"/>
        <v>0.4459027777777777</v>
      </c>
      <c r="BE393" s="59">
        <f t="shared" si="743"/>
        <v>0.43633101851851852</v>
      </c>
      <c r="BF393" s="59">
        <f t="shared" si="744"/>
        <v>0.44674768518518521</v>
      </c>
      <c r="BG393" s="59">
        <f t="shared" si="745"/>
        <v>0.44380787037037039</v>
      </c>
      <c r="BH393" s="59">
        <f t="shared" si="746"/>
        <v>0.44311342592592595</v>
      </c>
      <c r="BI393" s="31">
        <f t="shared" si="747"/>
        <v>2.2299999999999898</v>
      </c>
      <c r="BJ393" s="61">
        <f t="shared" ref="BJ393:BM393" si="771">IF($AJ392="t",IF(AM391=0,0,$BI393/AM391),IF(AM392=0,0,$BI393/AM392))</f>
        <v>6.3714285714285418E-2</v>
      </c>
      <c r="BK393" s="61">
        <f t="shared" si="771"/>
        <v>6.3714285714285418E-2</v>
      </c>
      <c r="BL393" s="61">
        <f t="shared" si="771"/>
        <v>6.3714285714285418E-2</v>
      </c>
      <c r="BM393" s="61">
        <f t="shared" si="771"/>
        <v>6.3714285714285418E-2</v>
      </c>
      <c r="BN393" s="62">
        <f t="shared" si="749"/>
        <v>0</v>
      </c>
      <c r="BO393" s="62">
        <f t="shared" si="750"/>
        <v>3</v>
      </c>
      <c r="BP393" s="62">
        <f t="shared" si="751"/>
        <v>49</v>
      </c>
      <c r="BQ393" s="62">
        <f t="shared" si="752"/>
        <v>0</v>
      </c>
      <c r="BR393" s="62">
        <f t="shared" si="753"/>
        <v>3</v>
      </c>
      <c r="BS393" s="62">
        <f t="shared" si="754"/>
        <v>49</v>
      </c>
      <c r="BT393" s="62">
        <f t="shared" si="755"/>
        <v>0</v>
      </c>
      <c r="BU393" s="62">
        <f t="shared" si="756"/>
        <v>3</v>
      </c>
      <c r="BV393" s="62">
        <f t="shared" si="757"/>
        <v>49</v>
      </c>
      <c r="BW393" s="62">
        <f t="shared" si="758"/>
        <v>0</v>
      </c>
      <c r="BX393" s="62">
        <f t="shared" si="759"/>
        <v>3</v>
      </c>
      <c r="BY393" s="62">
        <f t="shared" si="760"/>
        <v>49</v>
      </c>
      <c r="BZ393" s="63">
        <f t="shared" si="761"/>
        <v>0.40572916666666675</v>
      </c>
      <c r="CA393" s="63">
        <f t="shared" si="762"/>
        <v>0.41128472222222234</v>
      </c>
      <c r="CB393" s="63">
        <f t="shared" si="763"/>
        <v>0.40271990740740737</v>
      </c>
      <c r="CC393" s="63">
        <f t="shared" si="764"/>
        <v>0.44855324074074066</v>
      </c>
      <c r="CD393" s="63">
        <f t="shared" si="765"/>
        <v>0.43898148148148147</v>
      </c>
      <c r="CE393" s="63">
        <f t="shared" si="766"/>
        <v>0.44939814814814816</v>
      </c>
      <c r="CF393" s="63">
        <f t="shared" si="767"/>
        <v>0.44645833333333335</v>
      </c>
      <c r="CG393" s="63">
        <f t="shared" si="768"/>
        <v>0.4457638888888889</v>
      </c>
      <c r="CH393" s="36"/>
      <c r="CI393" s="36"/>
      <c r="CJ393" s="36"/>
      <c r="CK393" s="36"/>
      <c r="CL393" s="60">
        <v>60</v>
      </c>
    </row>
    <row r="394" spans="1:90" ht="26.25" customHeight="1" x14ac:dyDescent="0.25">
      <c r="A394" s="37">
        <v>44</v>
      </c>
      <c r="B394" s="38"/>
      <c r="C394" s="39" t="s">
        <v>25</v>
      </c>
      <c r="D394" s="39">
        <v>35</v>
      </c>
      <c r="E394" s="39"/>
      <c r="F394" s="42"/>
      <c r="G394" s="40">
        <v>122.78</v>
      </c>
      <c r="H394" s="41">
        <f t="shared" si="711"/>
        <v>127.22</v>
      </c>
      <c r="I394" s="42">
        <v>127.13</v>
      </c>
      <c r="J394" s="43">
        <f t="shared" si="708"/>
        <v>-9.4391567686623573E-4</v>
      </c>
      <c r="K394" s="44">
        <f t="shared" si="709"/>
        <v>-0.12000000000000455</v>
      </c>
      <c r="L394" s="45" t="s">
        <v>285</v>
      </c>
      <c r="M394" s="126" t="s">
        <v>1229</v>
      </c>
      <c r="N394" s="46">
        <f t="shared" si="724"/>
        <v>127.25</v>
      </c>
      <c r="O394" s="46">
        <f t="shared" si="672"/>
        <v>-0.03</v>
      </c>
      <c r="P394" s="42">
        <v>127.3</v>
      </c>
      <c r="Q394" s="46">
        <f t="shared" si="673"/>
        <v>4.3499999999999996</v>
      </c>
      <c r="R394" s="39">
        <v>122.86</v>
      </c>
      <c r="S394" s="46">
        <f t="shared" si="674"/>
        <v>4.1499999999999995</v>
      </c>
      <c r="T394" s="40">
        <v>123.12</v>
      </c>
      <c r="U394" s="47" t="str">
        <f t="shared" si="699"/>
        <v/>
      </c>
      <c r="V394" s="47" t="str">
        <f t="shared" si="700"/>
        <v/>
      </c>
      <c r="W394" s="48"/>
      <c r="X394" s="48"/>
      <c r="Y394" s="48"/>
      <c r="Z394" s="48"/>
      <c r="AA394" s="48"/>
      <c r="AB394" s="48"/>
      <c r="AC394" s="48"/>
      <c r="AD394" s="48"/>
      <c r="AE394" s="51">
        <f t="shared" si="726"/>
        <v>44</v>
      </c>
      <c r="AF394" s="51" t="str">
        <f t="shared" si="727"/>
        <v/>
      </c>
      <c r="AG394" s="51" t="str">
        <f t="shared" si="728"/>
        <v>o</v>
      </c>
      <c r="AH394" s="51">
        <f t="shared" si="729"/>
        <v>35</v>
      </c>
      <c r="AI394" s="52">
        <f t="shared" si="730"/>
        <v>127.22</v>
      </c>
      <c r="AJ394" s="68" t="s">
        <v>25</v>
      </c>
      <c r="AK394" s="53"/>
      <c r="AL394" s="52"/>
      <c r="AM394" s="53">
        <f t="shared" si="732"/>
        <v>35</v>
      </c>
      <c r="AN394" s="53">
        <f>IF(AJ394&lt;&gt;"",IF(AJ394="o",VLOOKUP(AM394,OpenSect!$A$1:$D$11,2),IF(AJ394="u",VLOOKUP(AM394,UpHill!$A$1:$D$35,2),IF(AJ394="d",VLOOKUP(AM394,DownHill!$A$3:$D$29,2),IF(AJ394="f",VLOOKUP(AM394,FlatUnd!$A$2:$D$30,2),IF(AJ394="t",VLOOKUP(AM394,TimeAdd!$A$1:$D$176,2),IF(AJ394="l",VLOOKUP(AM394,SLimit!$A$1:$D$8,2),AN393)))))),AN393)</f>
        <v>35</v>
      </c>
      <c r="AO394" s="53">
        <f>IF(AJ394&lt;&gt;"",IF(AJ394="o",VLOOKUP(AM394,OpenSect!$A$1:$D$11,3),IF(AJ394="u",VLOOKUP(AM394,UpHill!$A$1:$D$35,3),IF(AJ394="d",VLOOKUP(AM394,DownHill!$A$3:$D$29,3),IF(AJ394="f",VLOOKUP(AM394,FlatUnd!$A$2:$D$30,3),IF(AJ394="t",VLOOKUP(AM394,TimeAdd!$A$1:$D$18,3),IF(AJ394="l",VLOOKUP(AM394,SLimit!$A$1:$D$8,3),AO393)))))),AO393)</f>
        <v>35</v>
      </c>
      <c r="AP394" s="53">
        <f>IF(AJ394&lt;&gt;"",IF(AJ394="o",VLOOKUP(AM394,OpenSect!$A$1:$D$11,4),IF(AJ394="u",VLOOKUP(AM394,UpHill!$A$1:$D$35,4),IF(AJ394="d",VLOOKUP(AM394,DownHill!$A$3:$D$29,4),IF(AJ394="f",VLOOKUP(AM394,FlatUnd!$A$2:$D$30,4),IF(AJ394="t",VLOOKUP(AM394,TimeAdd!$A$1:$D$18,4),IF(AJ394="l",VLOOKUP(AM394,SLimit!$A$1:$D$8,4),AP393)))))),AP393)</f>
        <v>35</v>
      </c>
      <c r="AQ394" s="53" t="str">
        <f t="shared" si="733"/>
        <v>60</v>
      </c>
      <c r="AR394" s="54" t="str">
        <f t="shared" si="734"/>
        <v>Yield. Straight on. Stay on R103</v>
      </c>
      <c r="AS394" s="55"/>
      <c r="AT394" s="55"/>
      <c r="AU394" s="56">
        <f>IF(GroupStTimes!$A$8=0,MIN(CB394,CD394,CF394),MIN(BZ394,CB394,CD394,CF394))</f>
        <v>0.40280092592592592</v>
      </c>
      <c r="AV394" s="56">
        <f>IF(GroupStTimes!$A$8=0,MAX(CC394,CE394,CG394),MAX(CA394,CC394,CE394,CG394))</f>
        <v>0.44947916666666671</v>
      </c>
      <c r="AW394" s="57" t="str">
        <f t="shared" si="735"/>
        <v/>
      </c>
      <c r="AX394" s="58" t="str">
        <f t="shared" si="736"/>
        <v/>
      </c>
      <c r="AY394" s="58" t="str">
        <f t="shared" si="737"/>
        <v/>
      </c>
      <c r="AZ394" s="31">
        <f t="shared" si="738"/>
        <v>124.93</v>
      </c>
      <c r="BA394" s="59">
        <f t="shared" si="739"/>
        <v>0.4030787037037038</v>
      </c>
      <c r="BB394" s="59">
        <f t="shared" si="740"/>
        <v>0.40863425925925939</v>
      </c>
      <c r="BC394" s="59">
        <f t="shared" si="741"/>
        <v>0.40006944444444442</v>
      </c>
      <c r="BD394" s="59">
        <f t="shared" si="742"/>
        <v>0.4459027777777777</v>
      </c>
      <c r="BE394" s="59">
        <f t="shared" si="743"/>
        <v>0.43633101851851852</v>
      </c>
      <c r="BF394" s="59">
        <f t="shared" si="744"/>
        <v>0.44674768518518521</v>
      </c>
      <c r="BG394" s="59">
        <f t="shared" si="745"/>
        <v>0.44380787037037039</v>
      </c>
      <c r="BH394" s="59">
        <f t="shared" si="746"/>
        <v>0.44311342592592595</v>
      </c>
      <c r="BI394" s="31">
        <f t="shared" si="747"/>
        <v>2.289999999999992</v>
      </c>
      <c r="BJ394" s="61">
        <f t="shared" ref="BJ394:BM394" si="772">IF($AJ393="t",IF(AM392=0,0,$BI394/AM392),IF(AM393=0,0,$BI394/AM393))</f>
        <v>6.5428571428571197E-2</v>
      </c>
      <c r="BK394" s="61">
        <f t="shared" si="772"/>
        <v>6.5428571428571197E-2</v>
      </c>
      <c r="BL394" s="61">
        <f t="shared" si="772"/>
        <v>6.5428571428571197E-2</v>
      </c>
      <c r="BM394" s="61">
        <f t="shared" si="772"/>
        <v>6.5428571428571197E-2</v>
      </c>
      <c r="BN394" s="62">
        <f t="shared" si="749"/>
        <v>0</v>
      </c>
      <c r="BO394" s="62">
        <f t="shared" si="750"/>
        <v>3</v>
      </c>
      <c r="BP394" s="62">
        <f t="shared" si="751"/>
        <v>56</v>
      </c>
      <c r="BQ394" s="62">
        <f t="shared" si="752"/>
        <v>0</v>
      </c>
      <c r="BR394" s="62">
        <f t="shared" si="753"/>
        <v>3</v>
      </c>
      <c r="BS394" s="62">
        <f t="shared" si="754"/>
        <v>56</v>
      </c>
      <c r="BT394" s="62">
        <f t="shared" si="755"/>
        <v>0</v>
      </c>
      <c r="BU394" s="62">
        <f t="shared" si="756"/>
        <v>3</v>
      </c>
      <c r="BV394" s="62">
        <f t="shared" si="757"/>
        <v>56</v>
      </c>
      <c r="BW394" s="62">
        <f t="shared" si="758"/>
        <v>0</v>
      </c>
      <c r="BX394" s="62">
        <f t="shared" si="759"/>
        <v>3</v>
      </c>
      <c r="BY394" s="62">
        <f t="shared" si="760"/>
        <v>56</v>
      </c>
      <c r="BZ394" s="63">
        <f t="shared" si="761"/>
        <v>0.4058101851851853</v>
      </c>
      <c r="CA394" s="63">
        <f t="shared" si="762"/>
        <v>0.41136574074074089</v>
      </c>
      <c r="CB394" s="63">
        <f t="shared" si="763"/>
        <v>0.40280092592592592</v>
      </c>
      <c r="CC394" s="63">
        <f t="shared" si="764"/>
        <v>0.4486342592592592</v>
      </c>
      <c r="CD394" s="63">
        <f t="shared" si="765"/>
        <v>0.43906250000000002</v>
      </c>
      <c r="CE394" s="63">
        <f t="shared" si="766"/>
        <v>0.44947916666666671</v>
      </c>
      <c r="CF394" s="63">
        <f t="shared" si="767"/>
        <v>0.4465393518518519</v>
      </c>
      <c r="CG394" s="63">
        <f t="shared" si="768"/>
        <v>0.44584490740740745</v>
      </c>
      <c r="CH394" s="36"/>
      <c r="CI394" s="36"/>
      <c r="CJ394" s="36"/>
      <c r="CK394" s="36"/>
      <c r="CL394" s="60">
        <v>60</v>
      </c>
    </row>
    <row r="395" spans="1:90" ht="26.25" customHeight="1" x14ac:dyDescent="0.25">
      <c r="A395" s="37">
        <v>44</v>
      </c>
      <c r="B395" s="38"/>
      <c r="C395" s="39"/>
      <c r="D395" s="39"/>
      <c r="E395" s="39"/>
      <c r="F395" s="42"/>
      <c r="G395" s="40">
        <v>122.84</v>
      </c>
      <c r="H395" s="41">
        <f t="shared" si="711"/>
        <v>127.28</v>
      </c>
      <c r="I395" s="42">
        <v>127.19</v>
      </c>
      <c r="J395" s="43">
        <f t="shared" si="708"/>
        <v>-9.4347039861627916E-4</v>
      </c>
      <c r="K395" s="44">
        <f t="shared" si="709"/>
        <v>-0.12000000000000455</v>
      </c>
      <c r="L395" s="45" t="s">
        <v>44</v>
      </c>
      <c r="M395" s="126" t="s">
        <v>1229</v>
      </c>
      <c r="N395" s="46">
        <f t="shared" si="724"/>
        <v>127.31</v>
      </c>
      <c r="O395" s="46">
        <f t="shared" si="672"/>
        <v>-0.03</v>
      </c>
      <c r="P395" s="42">
        <v>127.36</v>
      </c>
      <c r="Q395" s="46">
        <f t="shared" si="673"/>
        <v>4.3499999999999996</v>
      </c>
      <c r="R395" s="39">
        <v>122.92</v>
      </c>
      <c r="S395" s="46">
        <f t="shared" si="674"/>
        <v>4.1499999999999995</v>
      </c>
      <c r="T395" s="40">
        <v>123.18</v>
      </c>
      <c r="U395" s="47" t="str">
        <f t="shared" si="699"/>
        <v/>
      </c>
      <c r="V395" s="47" t="str">
        <f t="shared" si="700"/>
        <v/>
      </c>
      <c r="W395" s="48"/>
      <c r="X395" s="48"/>
      <c r="Y395" s="48"/>
      <c r="Z395" s="48"/>
      <c r="AA395" s="48"/>
      <c r="AB395" s="48"/>
      <c r="AC395" s="48"/>
      <c r="AD395" s="48"/>
      <c r="AE395" s="51">
        <f t="shared" si="726"/>
        <v>44</v>
      </c>
      <c r="AF395" s="51" t="str">
        <f t="shared" si="727"/>
        <v/>
      </c>
      <c r="AG395" s="51" t="str">
        <f t="shared" si="728"/>
        <v/>
      </c>
      <c r="AH395" s="51" t="str">
        <f t="shared" si="729"/>
        <v/>
      </c>
      <c r="AI395" s="52">
        <f t="shared" si="730"/>
        <v>127.28</v>
      </c>
      <c r="AJ395" s="68"/>
      <c r="AK395" s="53"/>
      <c r="AL395" s="52"/>
      <c r="AM395" s="53">
        <f t="shared" si="732"/>
        <v>35</v>
      </c>
      <c r="AN395" s="53">
        <f>IF(AJ395&lt;&gt;"",IF(AJ395="o",VLOOKUP(AM395,OpenSect!$A$1:$D$11,2),IF(AJ395="u",VLOOKUP(AM395,UpHill!$A$1:$D$35,2),IF(AJ395="d",VLOOKUP(AM395,DownHill!$A$3:$D$29,2),IF(AJ395="f",VLOOKUP(AM395,FlatUnd!$A$2:$D$30,2),IF(AJ395="t",VLOOKUP(AM395,TimeAdd!$A$1:$D$176,2),IF(AJ395="l",VLOOKUP(AM395,SLimit!$A$1:$D$8,2),AN394)))))),AN394)</f>
        <v>35</v>
      </c>
      <c r="AO395" s="53">
        <f>IF(AJ395&lt;&gt;"",IF(AJ395="o",VLOOKUP(AM395,OpenSect!$A$1:$D$11,3),IF(AJ395="u",VLOOKUP(AM395,UpHill!$A$1:$D$35,3),IF(AJ395="d",VLOOKUP(AM395,DownHill!$A$3:$D$29,3),IF(AJ395="f",VLOOKUP(AM395,FlatUnd!$A$2:$D$30,3),IF(AJ395="t",VLOOKUP(AM395,TimeAdd!$A$1:$D$18,3),IF(AJ395="l",VLOOKUP(AM395,SLimit!$A$1:$D$8,3),AO394)))))),AO394)</f>
        <v>35</v>
      </c>
      <c r="AP395" s="53">
        <f>IF(AJ395&lt;&gt;"",IF(AJ395="o",VLOOKUP(AM395,OpenSect!$A$1:$D$11,4),IF(AJ395="u",VLOOKUP(AM395,UpHill!$A$1:$D$35,4),IF(AJ395="d",VLOOKUP(AM395,DownHill!$A$3:$D$29,4),IF(AJ395="f",VLOOKUP(AM395,FlatUnd!$A$2:$D$30,4),IF(AJ395="t",VLOOKUP(AM395,TimeAdd!$A$1:$D$18,4),IF(AJ395="l",VLOOKUP(AM395,SLimit!$A$1:$D$8,4),AP394)))))),AP394)</f>
        <v>35</v>
      </c>
      <c r="AQ395" s="53" t="str">
        <f t="shared" si="733"/>
        <v>60</v>
      </c>
      <c r="AR395" s="54" t="str">
        <f t="shared" si="734"/>
        <v>Bridge</v>
      </c>
      <c r="AS395" s="55"/>
      <c r="AT395" s="55"/>
      <c r="AU395" s="56">
        <f>IF(GroupStTimes!$A$8=0,MIN(CB395,CD395,CF395),MIN(BZ395,CB395,CD395,CF395))</f>
        <v>0.40287037037037032</v>
      </c>
      <c r="AV395" s="56">
        <f>IF(GroupStTimes!$A$8=0,MAX(CC395,CE395,CG395),MAX(CA395,CC395,CE395,CG395))</f>
        <v>0.44954861111111111</v>
      </c>
      <c r="AW395" s="57" t="str">
        <f t="shared" si="735"/>
        <v/>
      </c>
      <c r="AX395" s="58" t="str">
        <f t="shared" si="736"/>
        <v/>
      </c>
      <c r="AY395" s="58" t="str">
        <f t="shared" si="737"/>
        <v/>
      </c>
      <c r="AZ395" s="31">
        <f t="shared" si="738"/>
        <v>124.93</v>
      </c>
      <c r="BA395" s="59">
        <f t="shared" si="739"/>
        <v>0.4030787037037038</v>
      </c>
      <c r="BB395" s="59">
        <f t="shared" si="740"/>
        <v>0.40863425925925939</v>
      </c>
      <c r="BC395" s="59">
        <f t="shared" si="741"/>
        <v>0.40006944444444442</v>
      </c>
      <c r="BD395" s="59">
        <f t="shared" si="742"/>
        <v>0.4459027777777777</v>
      </c>
      <c r="BE395" s="59">
        <f t="shared" si="743"/>
        <v>0.43633101851851852</v>
      </c>
      <c r="BF395" s="59">
        <f t="shared" si="744"/>
        <v>0.44674768518518521</v>
      </c>
      <c r="BG395" s="59">
        <f t="shared" si="745"/>
        <v>0.44380787037037039</v>
      </c>
      <c r="BH395" s="59">
        <f t="shared" si="746"/>
        <v>0.44311342592592595</v>
      </c>
      <c r="BI395" s="31">
        <f t="shared" si="747"/>
        <v>2.3499999999999943</v>
      </c>
      <c r="BJ395" s="61">
        <f t="shared" ref="BJ395:BM395" si="773">IF($AJ394="t",IF(AM393=0,0,$BI395/AM393),IF(AM394=0,0,$BI395/AM394))</f>
        <v>6.7142857142856976E-2</v>
      </c>
      <c r="BK395" s="61">
        <f t="shared" si="773"/>
        <v>6.7142857142856976E-2</v>
      </c>
      <c r="BL395" s="61">
        <f t="shared" si="773"/>
        <v>6.7142857142856976E-2</v>
      </c>
      <c r="BM395" s="61">
        <f t="shared" si="773"/>
        <v>6.7142857142856976E-2</v>
      </c>
      <c r="BN395" s="62">
        <f t="shared" si="749"/>
        <v>0</v>
      </c>
      <c r="BO395" s="62">
        <f t="shared" si="750"/>
        <v>4</v>
      </c>
      <c r="BP395" s="62">
        <f t="shared" si="751"/>
        <v>2</v>
      </c>
      <c r="BQ395" s="62">
        <f t="shared" si="752"/>
        <v>0</v>
      </c>
      <c r="BR395" s="62">
        <f t="shared" si="753"/>
        <v>4</v>
      </c>
      <c r="BS395" s="62">
        <f t="shared" si="754"/>
        <v>2</v>
      </c>
      <c r="BT395" s="62">
        <f t="shared" si="755"/>
        <v>0</v>
      </c>
      <c r="BU395" s="62">
        <f t="shared" si="756"/>
        <v>4</v>
      </c>
      <c r="BV395" s="62">
        <f t="shared" si="757"/>
        <v>2</v>
      </c>
      <c r="BW395" s="62">
        <f t="shared" si="758"/>
        <v>0</v>
      </c>
      <c r="BX395" s="62">
        <f t="shared" si="759"/>
        <v>4</v>
      </c>
      <c r="BY395" s="62">
        <f t="shared" si="760"/>
        <v>2</v>
      </c>
      <c r="BZ395" s="63">
        <f t="shared" si="761"/>
        <v>0.4058796296296297</v>
      </c>
      <c r="CA395" s="63">
        <f t="shared" si="762"/>
        <v>0.41143518518518529</v>
      </c>
      <c r="CB395" s="63">
        <f t="shared" si="763"/>
        <v>0.40287037037037032</v>
      </c>
      <c r="CC395" s="63">
        <f t="shared" si="764"/>
        <v>0.4487037037037036</v>
      </c>
      <c r="CD395" s="63">
        <f t="shared" si="765"/>
        <v>0.43913194444444442</v>
      </c>
      <c r="CE395" s="63">
        <f t="shared" si="766"/>
        <v>0.44954861111111111</v>
      </c>
      <c r="CF395" s="63">
        <f t="shared" si="767"/>
        <v>0.4466087962962963</v>
      </c>
      <c r="CG395" s="63">
        <f t="shared" si="768"/>
        <v>0.44591435185185185</v>
      </c>
      <c r="CH395" s="36"/>
      <c r="CI395" s="36"/>
      <c r="CJ395" s="36"/>
      <c r="CK395" s="36"/>
      <c r="CL395" s="60">
        <v>60</v>
      </c>
    </row>
    <row r="396" spans="1:90" ht="40.5" x14ac:dyDescent="0.25">
      <c r="A396" s="37">
        <v>44</v>
      </c>
      <c r="B396" s="38"/>
      <c r="C396" s="39"/>
      <c r="D396" s="39"/>
      <c r="E396" s="39"/>
      <c r="F396" s="42"/>
      <c r="G396" s="40">
        <v>122.92</v>
      </c>
      <c r="H396" s="41">
        <f t="shared" si="711"/>
        <v>127.36</v>
      </c>
      <c r="I396" s="42">
        <v>127.27</v>
      </c>
      <c r="J396" s="43">
        <f t="shared" si="708"/>
        <v>-9.1668630994468482E-4</v>
      </c>
      <c r="K396" s="44">
        <f t="shared" si="709"/>
        <v>-0.11666666666666003</v>
      </c>
      <c r="L396" s="45" t="s">
        <v>286</v>
      </c>
      <c r="M396" s="126" t="s">
        <v>1229</v>
      </c>
      <c r="N396" s="46">
        <f t="shared" si="724"/>
        <v>127.38666666666666</v>
      </c>
      <c r="O396" s="46">
        <f t="shared" si="672"/>
        <v>-0.03</v>
      </c>
      <c r="P396" s="42">
        <v>127.44</v>
      </c>
      <c r="Q396" s="46">
        <f t="shared" si="673"/>
        <v>4.3499999999999996</v>
      </c>
      <c r="R396" s="39">
        <v>123</v>
      </c>
      <c r="S396" s="46">
        <f t="shared" si="674"/>
        <v>4.1499999999999995</v>
      </c>
      <c r="T396" s="40">
        <v>123.25</v>
      </c>
      <c r="U396" s="47" t="str">
        <f t="shared" si="699"/>
        <v/>
      </c>
      <c r="V396" s="47" t="str">
        <f t="shared" si="700"/>
        <v/>
      </c>
      <c r="W396" s="48"/>
      <c r="X396" s="48"/>
      <c r="Y396" s="48"/>
      <c r="Z396" s="48"/>
      <c r="AA396" s="48"/>
      <c r="AB396" s="48"/>
      <c r="AC396" s="48"/>
      <c r="AD396" s="48"/>
      <c r="AE396" s="51">
        <f t="shared" si="726"/>
        <v>44</v>
      </c>
      <c r="AF396" s="51" t="str">
        <f t="shared" si="727"/>
        <v/>
      </c>
      <c r="AG396" s="51" t="str">
        <f t="shared" si="728"/>
        <v/>
      </c>
      <c r="AH396" s="51" t="str">
        <f t="shared" si="729"/>
        <v/>
      </c>
      <c r="AI396" s="52">
        <f t="shared" si="730"/>
        <v>127.36</v>
      </c>
      <c r="AJ396" s="68"/>
      <c r="AK396" s="53"/>
      <c r="AL396" s="52"/>
      <c r="AM396" s="53">
        <f t="shared" si="732"/>
        <v>35</v>
      </c>
      <c r="AN396" s="53">
        <f>IF(AJ396&lt;&gt;"",IF(AJ396="o",VLOOKUP(AM396,OpenSect!$A$1:$D$11,2),IF(AJ396="u",VLOOKUP(AM396,UpHill!$A$1:$D$35,2),IF(AJ396="d",VLOOKUP(AM396,DownHill!$A$3:$D$29,2),IF(AJ396="f",VLOOKUP(AM396,FlatUnd!$A$2:$D$30,2),IF(AJ396="t",VLOOKUP(AM396,TimeAdd!$A$1:$D$176,2),IF(AJ396="l",VLOOKUP(AM396,SLimit!$A$1:$D$8,2),AN395)))))),AN395)</f>
        <v>35</v>
      </c>
      <c r="AO396" s="53">
        <f>IF(AJ396&lt;&gt;"",IF(AJ396="o",VLOOKUP(AM396,OpenSect!$A$1:$D$11,3),IF(AJ396="u",VLOOKUP(AM396,UpHill!$A$1:$D$35,3),IF(AJ396="d",VLOOKUP(AM396,DownHill!$A$3:$D$29,3),IF(AJ396="f",VLOOKUP(AM396,FlatUnd!$A$2:$D$30,3),IF(AJ396="t",VLOOKUP(AM396,TimeAdd!$A$1:$D$18,3),IF(AJ396="l",VLOOKUP(AM396,SLimit!$A$1:$D$8,3),AO395)))))),AO395)</f>
        <v>35</v>
      </c>
      <c r="AP396" s="53">
        <f>IF(AJ396&lt;&gt;"",IF(AJ396="o",VLOOKUP(AM396,OpenSect!$A$1:$D$11,4),IF(AJ396="u",VLOOKUP(AM396,UpHill!$A$1:$D$35,4),IF(AJ396="d",VLOOKUP(AM396,DownHill!$A$3:$D$29,4),IF(AJ396="f",VLOOKUP(AM396,FlatUnd!$A$2:$D$30,4),IF(AJ396="t",VLOOKUP(AM396,TimeAdd!$A$1:$D$18,4),IF(AJ396="l",VLOOKUP(AM396,SLimit!$A$1:$D$8,4),AP395)))))),AP395)</f>
        <v>35</v>
      </c>
      <c r="AQ396" s="53" t="str">
        <f t="shared" si="733"/>
        <v>60</v>
      </c>
      <c r="AR396" s="54" t="str">
        <f t="shared" si="734"/>
        <v>R103 Rosetta {Straight} / {Left} Fort Nottingham</v>
      </c>
      <c r="AS396" s="55"/>
      <c r="AT396" s="55"/>
      <c r="AU396" s="56">
        <f>IF(GroupStTimes!$A$8=0,MIN(CB396,CD396,CF396),MIN(BZ396,CB396,CD396,CF396))</f>
        <v>0.40296296296296297</v>
      </c>
      <c r="AV396" s="56">
        <f>IF(GroupStTimes!$A$8=0,MAX(CC396,CE396,CG396),MAX(CA396,CC396,CE396,CG396))</f>
        <v>0.44964120370370375</v>
      </c>
      <c r="AW396" s="57" t="str">
        <f t="shared" si="735"/>
        <v/>
      </c>
      <c r="AX396" s="58" t="str">
        <f t="shared" si="736"/>
        <v/>
      </c>
      <c r="AY396" s="58" t="str">
        <f t="shared" si="737"/>
        <v/>
      </c>
      <c r="AZ396" s="31">
        <f t="shared" si="738"/>
        <v>124.93</v>
      </c>
      <c r="BA396" s="59">
        <f t="shared" si="739"/>
        <v>0.4030787037037038</v>
      </c>
      <c r="BB396" s="59">
        <f t="shared" si="740"/>
        <v>0.40863425925925939</v>
      </c>
      <c r="BC396" s="59">
        <f t="shared" si="741"/>
        <v>0.40006944444444442</v>
      </c>
      <c r="BD396" s="59">
        <f t="shared" si="742"/>
        <v>0.4459027777777777</v>
      </c>
      <c r="BE396" s="59">
        <f t="shared" si="743"/>
        <v>0.43633101851851852</v>
      </c>
      <c r="BF396" s="59">
        <f t="shared" si="744"/>
        <v>0.44674768518518521</v>
      </c>
      <c r="BG396" s="59">
        <f t="shared" si="745"/>
        <v>0.44380787037037039</v>
      </c>
      <c r="BH396" s="59">
        <f t="shared" si="746"/>
        <v>0.44311342592592595</v>
      </c>
      <c r="BI396" s="31">
        <f t="shared" si="747"/>
        <v>2.4299999999999926</v>
      </c>
      <c r="BJ396" s="61">
        <f t="shared" ref="BJ396:BM396" si="774">IF($AJ395="t",IF(AM394=0,0,$BI396/AM394),IF(AM395=0,0,$BI396/AM395))</f>
        <v>6.9428571428571215E-2</v>
      </c>
      <c r="BK396" s="61">
        <f t="shared" si="774"/>
        <v>6.9428571428571215E-2</v>
      </c>
      <c r="BL396" s="61">
        <f t="shared" si="774"/>
        <v>6.9428571428571215E-2</v>
      </c>
      <c r="BM396" s="61">
        <f t="shared" si="774"/>
        <v>6.9428571428571215E-2</v>
      </c>
      <c r="BN396" s="62">
        <f t="shared" si="749"/>
        <v>0</v>
      </c>
      <c r="BO396" s="62">
        <f t="shared" si="750"/>
        <v>4</v>
      </c>
      <c r="BP396" s="62">
        <f t="shared" si="751"/>
        <v>10</v>
      </c>
      <c r="BQ396" s="62">
        <f t="shared" si="752"/>
        <v>0</v>
      </c>
      <c r="BR396" s="62">
        <f t="shared" si="753"/>
        <v>4</v>
      </c>
      <c r="BS396" s="62">
        <f t="shared" si="754"/>
        <v>10</v>
      </c>
      <c r="BT396" s="62">
        <f t="shared" si="755"/>
        <v>0</v>
      </c>
      <c r="BU396" s="62">
        <f t="shared" si="756"/>
        <v>4</v>
      </c>
      <c r="BV396" s="62">
        <f t="shared" si="757"/>
        <v>10</v>
      </c>
      <c r="BW396" s="62">
        <f t="shared" si="758"/>
        <v>0</v>
      </c>
      <c r="BX396" s="62">
        <f t="shared" si="759"/>
        <v>4</v>
      </c>
      <c r="BY396" s="62">
        <f t="shared" si="760"/>
        <v>10</v>
      </c>
      <c r="BZ396" s="63">
        <f t="shared" si="761"/>
        <v>0.40597222222222235</v>
      </c>
      <c r="CA396" s="63">
        <f t="shared" si="762"/>
        <v>0.41152777777777794</v>
      </c>
      <c r="CB396" s="63">
        <f t="shared" si="763"/>
        <v>0.40296296296296297</v>
      </c>
      <c r="CC396" s="63">
        <f t="shared" si="764"/>
        <v>0.44879629629629625</v>
      </c>
      <c r="CD396" s="63">
        <f t="shared" si="765"/>
        <v>0.43922453703703707</v>
      </c>
      <c r="CE396" s="63">
        <f t="shared" si="766"/>
        <v>0.44964120370370375</v>
      </c>
      <c r="CF396" s="63">
        <f t="shared" si="767"/>
        <v>0.44670138888888894</v>
      </c>
      <c r="CG396" s="63">
        <f t="shared" si="768"/>
        <v>0.4460069444444445</v>
      </c>
      <c r="CH396" s="36"/>
      <c r="CI396" s="36"/>
      <c r="CJ396" s="36"/>
      <c r="CK396" s="36"/>
      <c r="CL396" s="60">
        <v>60</v>
      </c>
    </row>
    <row r="397" spans="1:90" ht="26.25" customHeight="1" x14ac:dyDescent="0.25">
      <c r="A397" s="37">
        <v>44</v>
      </c>
      <c r="B397" s="38"/>
      <c r="C397" s="39"/>
      <c r="D397" s="39"/>
      <c r="E397" s="39"/>
      <c r="F397" s="42"/>
      <c r="G397" s="40">
        <v>123.46</v>
      </c>
      <c r="H397" s="41">
        <f t="shared" si="711"/>
        <v>127.9</v>
      </c>
      <c r="I397" s="42">
        <v>127.80999999999999</v>
      </c>
      <c r="J397" s="43">
        <f t="shared" si="708"/>
        <v>-9.1281329056156998E-4</v>
      </c>
      <c r="K397" s="44">
        <f t="shared" si="709"/>
        <v>-0.11666666666667425</v>
      </c>
      <c r="L397" s="45" t="s">
        <v>287</v>
      </c>
      <c r="M397" s="126" t="s">
        <v>1229</v>
      </c>
      <c r="N397" s="46">
        <f t="shared" si="724"/>
        <v>127.92666666666666</v>
      </c>
      <c r="O397" s="46">
        <f t="shared" si="672"/>
        <v>-0.03</v>
      </c>
      <c r="P397" s="42">
        <v>127.97999999999999</v>
      </c>
      <c r="Q397" s="46">
        <f t="shared" si="673"/>
        <v>4.3499999999999996</v>
      </c>
      <c r="R397" s="39">
        <v>123.54</v>
      </c>
      <c r="S397" s="46">
        <f t="shared" si="674"/>
        <v>4.1499999999999995</v>
      </c>
      <c r="T397" s="40">
        <v>123.78999999999999</v>
      </c>
      <c r="U397" s="47" t="str">
        <f t="shared" si="699"/>
        <v/>
      </c>
      <c r="V397" s="47" t="str">
        <f t="shared" si="700"/>
        <v/>
      </c>
      <c r="W397" s="48"/>
      <c r="X397" s="48"/>
      <c r="Y397" s="48"/>
      <c r="Z397" s="48"/>
      <c r="AA397" s="48"/>
      <c r="AB397" s="48"/>
      <c r="AC397" s="48"/>
      <c r="AD397" s="48"/>
      <c r="AE397" s="51">
        <f t="shared" si="726"/>
        <v>44</v>
      </c>
      <c r="AF397" s="51" t="str">
        <f t="shared" si="727"/>
        <v/>
      </c>
      <c r="AG397" s="51" t="str">
        <f t="shared" si="728"/>
        <v/>
      </c>
      <c r="AH397" s="51" t="str">
        <f t="shared" si="729"/>
        <v/>
      </c>
      <c r="AI397" s="52">
        <f t="shared" si="730"/>
        <v>127.9</v>
      </c>
      <c r="AJ397" s="68"/>
      <c r="AK397" s="53"/>
      <c r="AL397" s="52"/>
      <c r="AM397" s="53">
        <f t="shared" si="732"/>
        <v>35</v>
      </c>
      <c r="AN397" s="53">
        <f>IF(AJ397&lt;&gt;"",IF(AJ397="o",VLOOKUP(AM397,OpenSect!$A$1:$D$11,2),IF(AJ397="u",VLOOKUP(AM397,UpHill!$A$1:$D$35,2),IF(AJ397="d",VLOOKUP(AM397,DownHill!$A$3:$D$29,2),IF(AJ397="f",VLOOKUP(AM397,FlatUnd!$A$2:$D$30,2),IF(AJ397="t",VLOOKUP(AM397,TimeAdd!$A$1:$D$176,2),IF(AJ397="l",VLOOKUP(AM397,SLimit!$A$1:$D$8,2),AN396)))))),AN396)</f>
        <v>35</v>
      </c>
      <c r="AO397" s="53">
        <f>IF(AJ397&lt;&gt;"",IF(AJ397="o",VLOOKUP(AM397,OpenSect!$A$1:$D$11,3),IF(AJ397="u",VLOOKUP(AM397,UpHill!$A$1:$D$35,3),IF(AJ397="d",VLOOKUP(AM397,DownHill!$A$3:$D$29,3),IF(AJ397="f",VLOOKUP(AM397,FlatUnd!$A$2:$D$30,3),IF(AJ397="t",VLOOKUP(AM397,TimeAdd!$A$1:$D$18,3),IF(AJ397="l",VLOOKUP(AM397,SLimit!$A$1:$D$8,3),AO396)))))),AO396)</f>
        <v>35</v>
      </c>
      <c r="AP397" s="53">
        <f>IF(AJ397&lt;&gt;"",IF(AJ397="o",VLOOKUP(AM397,OpenSect!$A$1:$D$11,4),IF(AJ397="u",VLOOKUP(AM397,UpHill!$A$1:$D$35,4),IF(AJ397="d",VLOOKUP(AM397,DownHill!$A$3:$D$29,4),IF(AJ397="f",VLOOKUP(AM397,FlatUnd!$A$2:$D$30,4),IF(AJ397="t",VLOOKUP(AM397,TimeAdd!$A$1:$D$18,4),IF(AJ397="l",VLOOKUP(AM397,SLimit!$A$1:$D$8,4),AP396)))))),AP396)</f>
        <v>35</v>
      </c>
      <c r="AQ397" s="53" t="str">
        <f t="shared" si="733"/>
        <v>60</v>
      </c>
      <c r="AR397" s="54" t="str">
        <f t="shared" si="734"/>
        <v>35km Stone</v>
      </c>
      <c r="AS397" s="55"/>
      <c r="AT397" s="55"/>
      <c r="AU397" s="56">
        <f>IF(GroupStTimes!$A$8=0,MIN(CB397,CD397,CF397),MIN(BZ397,CB397,CD397,CF397))</f>
        <v>0.40359953703703699</v>
      </c>
      <c r="AV397" s="56">
        <f>IF(GroupStTimes!$A$8=0,MAX(CC397,CE397,CG397),MAX(CA397,CC397,CE397,CG397))</f>
        <v>0.45027777777777778</v>
      </c>
      <c r="AW397" s="57" t="str">
        <f t="shared" si="735"/>
        <v/>
      </c>
      <c r="AX397" s="58" t="str">
        <f t="shared" si="736"/>
        <v/>
      </c>
      <c r="AY397" s="58" t="str">
        <f t="shared" si="737"/>
        <v/>
      </c>
      <c r="AZ397" s="31">
        <f t="shared" si="738"/>
        <v>124.93</v>
      </c>
      <c r="BA397" s="59">
        <f t="shared" si="739"/>
        <v>0.4030787037037038</v>
      </c>
      <c r="BB397" s="59">
        <f t="shared" si="740"/>
        <v>0.40863425925925939</v>
      </c>
      <c r="BC397" s="59">
        <f t="shared" si="741"/>
        <v>0.40006944444444442</v>
      </c>
      <c r="BD397" s="59">
        <f t="shared" si="742"/>
        <v>0.4459027777777777</v>
      </c>
      <c r="BE397" s="59">
        <f t="shared" si="743"/>
        <v>0.43633101851851852</v>
      </c>
      <c r="BF397" s="59">
        <f t="shared" si="744"/>
        <v>0.44674768518518521</v>
      </c>
      <c r="BG397" s="59">
        <f t="shared" si="745"/>
        <v>0.44380787037037039</v>
      </c>
      <c r="BH397" s="59">
        <f t="shared" si="746"/>
        <v>0.44311342592592595</v>
      </c>
      <c r="BI397" s="31">
        <f t="shared" si="747"/>
        <v>2.9699999999999989</v>
      </c>
      <c r="BJ397" s="61">
        <f t="shared" ref="BJ397:BM397" si="775">IF($AJ396="t",IF(AM395=0,0,$BI397/AM395),IF(AM396=0,0,$BI397/AM396))</f>
        <v>8.4857142857142825E-2</v>
      </c>
      <c r="BK397" s="61">
        <f t="shared" si="775"/>
        <v>8.4857142857142825E-2</v>
      </c>
      <c r="BL397" s="61">
        <f t="shared" si="775"/>
        <v>8.4857142857142825E-2</v>
      </c>
      <c r="BM397" s="61">
        <f t="shared" si="775"/>
        <v>8.4857142857142825E-2</v>
      </c>
      <c r="BN397" s="62">
        <f t="shared" si="749"/>
        <v>0</v>
      </c>
      <c r="BO397" s="62">
        <f t="shared" si="750"/>
        <v>5</v>
      </c>
      <c r="BP397" s="62">
        <f t="shared" si="751"/>
        <v>5</v>
      </c>
      <c r="BQ397" s="62">
        <f t="shared" si="752"/>
        <v>0</v>
      </c>
      <c r="BR397" s="62">
        <f t="shared" si="753"/>
        <v>5</v>
      </c>
      <c r="BS397" s="62">
        <f t="shared" si="754"/>
        <v>5</v>
      </c>
      <c r="BT397" s="62">
        <f t="shared" si="755"/>
        <v>0</v>
      </c>
      <c r="BU397" s="62">
        <f t="shared" si="756"/>
        <v>5</v>
      </c>
      <c r="BV397" s="62">
        <f t="shared" si="757"/>
        <v>5</v>
      </c>
      <c r="BW397" s="62">
        <f t="shared" si="758"/>
        <v>0</v>
      </c>
      <c r="BX397" s="62">
        <f t="shared" si="759"/>
        <v>5</v>
      </c>
      <c r="BY397" s="62">
        <f t="shared" si="760"/>
        <v>5</v>
      </c>
      <c r="BZ397" s="63">
        <f t="shared" si="761"/>
        <v>0.40660879629629637</v>
      </c>
      <c r="CA397" s="63">
        <f t="shared" si="762"/>
        <v>0.41216435185185196</v>
      </c>
      <c r="CB397" s="63">
        <f t="shared" si="763"/>
        <v>0.40359953703703699</v>
      </c>
      <c r="CC397" s="63">
        <f t="shared" si="764"/>
        <v>0.44943287037037027</v>
      </c>
      <c r="CD397" s="63">
        <f t="shared" si="765"/>
        <v>0.43986111111111109</v>
      </c>
      <c r="CE397" s="63">
        <f t="shared" si="766"/>
        <v>0.45027777777777778</v>
      </c>
      <c r="CF397" s="63">
        <f t="shared" si="767"/>
        <v>0.44733796296296297</v>
      </c>
      <c r="CG397" s="63">
        <f t="shared" si="768"/>
        <v>0.44664351851851852</v>
      </c>
      <c r="CH397" s="36"/>
      <c r="CI397" s="36"/>
      <c r="CJ397" s="36"/>
      <c r="CK397" s="36"/>
      <c r="CL397" s="60">
        <v>60</v>
      </c>
    </row>
    <row r="398" spans="1:90" ht="26.25" customHeight="1" x14ac:dyDescent="0.25">
      <c r="A398" s="37">
        <v>44</v>
      </c>
      <c r="B398" s="38"/>
      <c r="C398" s="39"/>
      <c r="D398" s="39"/>
      <c r="E398" s="39"/>
      <c r="F398" s="42"/>
      <c r="G398" s="40">
        <v>123.5</v>
      </c>
      <c r="H398" s="41">
        <f t="shared" si="711"/>
        <v>127.94</v>
      </c>
      <c r="I398" s="42">
        <v>127.83999999999999</v>
      </c>
      <c r="J398" s="43">
        <f t="shared" si="708"/>
        <v>-9.9082186065914553E-4</v>
      </c>
      <c r="K398" s="44">
        <f t="shared" si="709"/>
        <v>-0.12666666666666515</v>
      </c>
      <c r="L398" s="45" t="s">
        <v>288</v>
      </c>
      <c r="M398" s="126" t="s">
        <v>1229</v>
      </c>
      <c r="N398" s="46">
        <f t="shared" si="724"/>
        <v>127.96666666666665</v>
      </c>
      <c r="O398" s="46">
        <f t="shared" si="672"/>
        <v>-0.03</v>
      </c>
      <c r="P398" s="42">
        <v>128.01</v>
      </c>
      <c r="Q398" s="46">
        <f t="shared" si="673"/>
        <v>4.3499999999999996</v>
      </c>
      <c r="R398" s="39">
        <v>123.58</v>
      </c>
      <c r="S398" s="46">
        <f t="shared" si="674"/>
        <v>4.1499999999999995</v>
      </c>
      <c r="T398" s="40">
        <v>123.84</v>
      </c>
      <c r="U398" s="47" t="str">
        <f t="shared" si="699"/>
        <v/>
      </c>
      <c r="V398" s="47" t="str">
        <f t="shared" si="700"/>
        <v/>
      </c>
      <c r="W398" s="48"/>
      <c r="X398" s="48"/>
      <c r="Y398" s="48"/>
      <c r="Z398" s="48"/>
      <c r="AA398" s="48"/>
      <c r="AB398" s="48"/>
      <c r="AC398" s="48"/>
      <c r="AD398" s="48"/>
      <c r="AE398" s="51">
        <f t="shared" si="726"/>
        <v>44</v>
      </c>
      <c r="AF398" s="51" t="str">
        <f t="shared" si="727"/>
        <v/>
      </c>
      <c r="AG398" s="51" t="str">
        <f t="shared" si="728"/>
        <v/>
      </c>
      <c r="AH398" s="51" t="str">
        <f t="shared" si="729"/>
        <v/>
      </c>
      <c r="AI398" s="52">
        <f t="shared" si="730"/>
        <v>127.94</v>
      </c>
      <c r="AJ398" s="68"/>
      <c r="AK398" s="53"/>
      <c r="AL398" s="52"/>
      <c r="AM398" s="53">
        <f t="shared" si="732"/>
        <v>35</v>
      </c>
      <c r="AN398" s="53">
        <f>IF(AJ398&lt;&gt;"",IF(AJ398="o",VLOOKUP(AM398,OpenSect!$A$1:$D$11,2),IF(AJ398="u",VLOOKUP(AM398,UpHill!$A$1:$D$35,2),IF(AJ398="d",VLOOKUP(AM398,DownHill!$A$3:$D$29,2),IF(AJ398="f",VLOOKUP(AM398,FlatUnd!$A$2:$D$30,2),IF(AJ398="t",VLOOKUP(AM398,TimeAdd!$A$1:$D$176,2),IF(AJ398="l",VLOOKUP(AM398,SLimit!$A$1:$D$8,2),AN397)))))),AN397)</f>
        <v>35</v>
      </c>
      <c r="AO398" s="53">
        <f>IF(AJ398&lt;&gt;"",IF(AJ398="o",VLOOKUP(AM398,OpenSect!$A$1:$D$11,3),IF(AJ398="u",VLOOKUP(AM398,UpHill!$A$1:$D$35,3),IF(AJ398="d",VLOOKUP(AM398,DownHill!$A$3:$D$29,3),IF(AJ398="f",VLOOKUP(AM398,FlatUnd!$A$2:$D$30,3),IF(AJ398="t",VLOOKUP(AM398,TimeAdd!$A$1:$D$18,3),IF(AJ398="l",VLOOKUP(AM398,SLimit!$A$1:$D$8,3),AO397)))))),AO397)</f>
        <v>35</v>
      </c>
      <c r="AP398" s="53">
        <f>IF(AJ398&lt;&gt;"",IF(AJ398="o",VLOOKUP(AM398,OpenSect!$A$1:$D$11,4),IF(AJ398="u",VLOOKUP(AM398,UpHill!$A$1:$D$35,4),IF(AJ398="d",VLOOKUP(AM398,DownHill!$A$3:$D$29,4),IF(AJ398="f",VLOOKUP(AM398,FlatUnd!$A$2:$D$30,4),IF(AJ398="t",VLOOKUP(AM398,TimeAdd!$A$1:$D$18,4),IF(AJ398="l",VLOOKUP(AM398,SLimit!$A$1:$D$8,4),AP397)))))),AP397)</f>
        <v>35</v>
      </c>
      <c r="AQ398" s="53" t="str">
        <f t="shared" si="733"/>
        <v>60</v>
      </c>
      <c r="AR398" s="54" t="str">
        <f t="shared" si="734"/>
        <v>Rosetta 7, Sani Pass 102</v>
      </c>
      <c r="AS398" s="55"/>
      <c r="AT398" s="55"/>
      <c r="AU398" s="56">
        <f>IF(GroupStTimes!$A$8=0,MIN(CB398,CD398,CF398),MIN(BZ398,CB398,CD398,CF398))</f>
        <v>0.40365740740740741</v>
      </c>
      <c r="AV398" s="56">
        <f>IF(GroupStTimes!$A$8=0,MAX(CC398,CE398,CG398),MAX(CA398,CC398,CE398,CG398))</f>
        <v>0.45033564814814819</v>
      </c>
      <c r="AW398" s="57" t="str">
        <f t="shared" si="735"/>
        <v/>
      </c>
      <c r="AX398" s="58" t="str">
        <f t="shared" si="736"/>
        <v/>
      </c>
      <c r="AY398" s="58" t="str">
        <f t="shared" si="737"/>
        <v/>
      </c>
      <c r="AZ398" s="31">
        <f t="shared" si="738"/>
        <v>124.93</v>
      </c>
      <c r="BA398" s="59">
        <f t="shared" si="739"/>
        <v>0.4030787037037038</v>
      </c>
      <c r="BB398" s="59">
        <f t="shared" si="740"/>
        <v>0.40863425925925939</v>
      </c>
      <c r="BC398" s="59">
        <f t="shared" si="741"/>
        <v>0.40006944444444442</v>
      </c>
      <c r="BD398" s="59">
        <f t="shared" si="742"/>
        <v>0.4459027777777777</v>
      </c>
      <c r="BE398" s="59">
        <f t="shared" si="743"/>
        <v>0.43633101851851852</v>
      </c>
      <c r="BF398" s="59">
        <f t="shared" si="744"/>
        <v>0.44674768518518521</v>
      </c>
      <c r="BG398" s="59">
        <f t="shared" si="745"/>
        <v>0.44380787037037039</v>
      </c>
      <c r="BH398" s="59">
        <f t="shared" si="746"/>
        <v>0.44311342592592595</v>
      </c>
      <c r="BI398" s="31">
        <f t="shared" si="747"/>
        <v>3.0099999999999909</v>
      </c>
      <c r="BJ398" s="61">
        <f t="shared" ref="BJ398:BM398" si="776">IF($AJ397="t",IF(AM396=0,0,$BI398/AM396),IF(AM397=0,0,$BI398/AM397))</f>
        <v>8.5999999999999743E-2</v>
      </c>
      <c r="BK398" s="61">
        <f t="shared" si="776"/>
        <v>8.5999999999999743E-2</v>
      </c>
      <c r="BL398" s="61">
        <f t="shared" si="776"/>
        <v>8.5999999999999743E-2</v>
      </c>
      <c r="BM398" s="61">
        <f t="shared" si="776"/>
        <v>8.5999999999999743E-2</v>
      </c>
      <c r="BN398" s="62">
        <f t="shared" si="749"/>
        <v>0</v>
      </c>
      <c r="BO398" s="62">
        <f t="shared" si="750"/>
        <v>5</v>
      </c>
      <c r="BP398" s="62">
        <f t="shared" si="751"/>
        <v>10</v>
      </c>
      <c r="BQ398" s="62">
        <f t="shared" si="752"/>
        <v>0</v>
      </c>
      <c r="BR398" s="62">
        <f t="shared" si="753"/>
        <v>5</v>
      </c>
      <c r="BS398" s="62">
        <f t="shared" si="754"/>
        <v>10</v>
      </c>
      <c r="BT398" s="62">
        <f t="shared" si="755"/>
        <v>0</v>
      </c>
      <c r="BU398" s="62">
        <f t="shared" si="756"/>
        <v>5</v>
      </c>
      <c r="BV398" s="62">
        <f t="shared" si="757"/>
        <v>10</v>
      </c>
      <c r="BW398" s="62">
        <f t="shared" si="758"/>
        <v>0</v>
      </c>
      <c r="BX398" s="62">
        <f t="shared" si="759"/>
        <v>5</v>
      </c>
      <c r="BY398" s="62">
        <f t="shared" si="760"/>
        <v>10</v>
      </c>
      <c r="BZ398" s="63">
        <f t="shared" si="761"/>
        <v>0.40666666666666679</v>
      </c>
      <c r="CA398" s="63">
        <f t="shared" si="762"/>
        <v>0.41222222222222238</v>
      </c>
      <c r="CB398" s="63">
        <f t="shared" si="763"/>
        <v>0.40365740740740741</v>
      </c>
      <c r="CC398" s="63">
        <f t="shared" si="764"/>
        <v>0.44949074074074069</v>
      </c>
      <c r="CD398" s="63">
        <f t="shared" si="765"/>
        <v>0.43991898148148151</v>
      </c>
      <c r="CE398" s="63">
        <f t="shared" si="766"/>
        <v>0.45033564814814819</v>
      </c>
      <c r="CF398" s="63">
        <f t="shared" si="767"/>
        <v>0.44739583333333338</v>
      </c>
      <c r="CG398" s="63">
        <f t="shared" si="768"/>
        <v>0.44670138888888894</v>
      </c>
      <c r="CH398" s="36"/>
      <c r="CI398" s="36"/>
      <c r="CJ398" s="36"/>
      <c r="CK398" s="36"/>
      <c r="CL398" s="60">
        <v>60</v>
      </c>
    </row>
    <row r="399" spans="1:90" ht="40.5" x14ac:dyDescent="0.25">
      <c r="A399" s="37">
        <v>44</v>
      </c>
      <c r="B399" s="38"/>
      <c r="C399" s="39"/>
      <c r="D399" s="39"/>
      <c r="E399" s="39"/>
      <c r="F399" s="42"/>
      <c r="G399" s="40">
        <v>123.71</v>
      </c>
      <c r="H399" s="41">
        <f t="shared" si="711"/>
        <v>128.15</v>
      </c>
      <c r="I399" s="42">
        <v>128.06</v>
      </c>
      <c r="J399" s="43">
        <f t="shared" si="708"/>
        <v>-9.370607527723955E-4</v>
      </c>
      <c r="K399" s="44">
        <f t="shared" si="709"/>
        <v>-0.12000000000003297</v>
      </c>
      <c r="L399" s="45" t="s">
        <v>289</v>
      </c>
      <c r="M399" s="126" t="s">
        <v>1229</v>
      </c>
      <c r="N399" s="46">
        <f t="shared" si="724"/>
        <v>128.18000000000004</v>
      </c>
      <c r="O399" s="46">
        <f t="shared" si="672"/>
        <v>-0.03</v>
      </c>
      <c r="P399" s="42">
        <v>128.22999999999999</v>
      </c>
      <c r="Q399" s="46">
        <f t="shared" si="673"/>
        <v>4.3499999999999996</v>
      </c>
      <c r="R399" s="39">
        <v>123.79</v>
      </c>
      <c r="S399" s="46">
        <f t="shared" si="674"/>
        <v>4.1499999999999995</v>
      </c>
      <c r="T399" s="40">
        <v>124.05000000000001</v>
      </c>
      <c r="U399" s="47" t="str">
        <f t="shared" si="699"/>
        <v/>
      </c>
      <c r="V399" s="47" t="str">
        <f t="shared" si="700"/>
        <v/>
      </c>
      <c r="W399" s="48"/>
      <c r="X399" s="48"/>
      <c r="Y399" s="48"/>
      <c r="Z399" s="48"/>
      <c r="AA399" s="48"/>
      <c r="AB399" s="48"/>
      <c r="AC399" s="48"/>
      <c r="AD399" s="48"/>
      <c r="AE399" s="51">
        <f t="shared" si="726"/>
        <v>44</v>
      </c>
      <c r="AF399" s="51" t="str">
        <f t="shared" si="727"/>
        <v/>
      </c>
      <c r="AG399" s="51" t="str">
        <f t="shared" si="728"/>
        <v/>
      </c>
      <c r="AH399" s="51" t="str">
        <f t="shared" si="729"/>
        <v/>
      </c>
      <c r="AI399" s="52">
        <f t="shared" si="730"/>
        <v>128.15</v>
      </c>
      <c r="AJ399" s="68"/>
      <c r="AK399" s="53"/>
      <c r="AL399" s="52"/>
      <c r="AM399" s="53">
        <f t="shared" si="732"/>
        <v>35</v>
      </c>
      <c r="AN399" s="53">
        <f>IF(AJ399&lt;&gt;"",IF(AJ399="o",VLOOKUP(AM399,OpenSect!$A$1:$D$11,2),IF(AJ399="u",VLOOKUP(AM399,UpHill!$A$1:$D$35,2),IF(AJ399="d",VLOOKUP(AM399,DownHill!$A$3:$D$29,2),IF(AJ399="f",VLOOKUP(AM399,FlatUnd!$A$2:$D$30,2),IF(AJ399="t",VLOOKUP(AM399,TimeAdd!$A$1:$D$176,2),IF(AJ399="l",VLOOKUP(AM399,SLimit!$A$1:$D$8,2),AN398)))))),AN398)</f>
        <v>35</v>
      </c>
      <c r="AO399" s="53">
        <f>IF(AJ399&lt;&gt;"",IF(AJ399="o",VLOOKUP(AM399,OpenSect!$A$1:$D$11,3),IF(AJ399="u",VLOOKUP(AM399,UpHill!$A$1:$D$35,3),IF(AJ399="d",VLOOKUP(AM399,DownHill!$A$3:$D$29,3),IF(AJ399="f",VLOOKUP(AM399,FlatUnd!$A$2:$D$30,3),IF(AJ399="t",VLOOKUP(AM399,TimeAdd!$A$1:$D$18,3),IF(AJ399="l",VLOOKUP(AM399,SLimit!$A$1:$D$8,3),AO398)))))),AO398)</f>
        <v>35</v>
      </c>
      <c r="AP399" s="53">
        <f>IF(AJ399&lt;&gt;"",IF(AJ399="o",VLOOKUP(AM399,OpenSect!$A$1:$D$11,4),IF(AJ399="u",VLOOKUP(AM399,UpHill!$A$1:$D$35,4),IF(AJ399="d",VLOOKUP(AM399,DownHill!$A$3:$D$29,4),IF(AJ399="f",VLOOKUP(AM399,FlatUnd!$A$2:$D$30,4),IF(AJ399="t",VLOOKUP(AM399,TimeAdd!$A$1:$D$18,4),IF(AJ399="l",VLOOKUP(AM399,SLimit!$A$1:$D$8,4),AP398)))))),AP398)</f>
        <v>35</v>
      </c>
      <c r="AQ399" s="53" t="str">
        <f t="shared" si="733"/>
        <v>60</v>
      </c>
      <c r="AR399" s="54" t="str">
        <f t="shared" si="734"/>
        <v>R103 Rosetta, Mooi River {Straight} / {Left} Himeville, Sani Pass</v>
      </c>
      <c r="AS399" s="55"/>
      <c r="AT399" s="55"/>
      <c r="AU399" s="56">
        <f>IF(GroupStTimes!$A$8=0,MIN(CB399,CD399,CF399),MIN(BZ399,CB399,CD399,CF399))</f>
        <v>0.40390046296296295</v>
      </c>
      <c r="AV399" s="56">
        <f>IF(GroupStTimes!$A$8=0,MAX(CC399,CE399,CG399),MAX(CA399,CC399,CE399,CG399))</f>
        <v>0.45057870370370373</v>
      </c>
      <c r="AW399" s="57" t="str">
        <f t="shared" si="735"/>
        <v/>
      </c>
      <c r="AX399" s="58" t="str">
        <f t="shared" si="736"/>
        <v/>
      </c>
      <c r="AY399" s="58" t="str">
        <f t="shared" si="737"/>
        <v/>
      </c>
      <c r="AZ399" s="31">
        <f t="shared" si="738"/>
        <v>124.93</v>
      </c>
      <c r="BA399" s="59">
        <f t="shared" si="739"/>
        <v>0.4030787037037038</v>
      </c>
      <c r="BB399" s="59">
        <f t="shared" si="740"/>
        <v>0.40863425925925939</v>
      </c>
      <c r="BC399" s="59">
        <f t="shared" si="741"/>
        <v>0.40006944444444442</v>
      </c>
      <c r="BD399" s="59">
        <f t="shared" si="742"/>
        <v>0.4459027777777777</v>
      </c>
      <c r="BE399" s="59">
        <f t="shared" si="743"/>
        <v>0.43633101851851852</v>
      </c>
      <c r="BF399" s="59">
        <f t="shared" si="744"/>
        <v>0.44674768518518521</v>
      </c>
      <c r="BG399" s="59">
        <f t="shared" si="745"/>
        <v>0.44380787037037039</v>
      </c>
      <c r="BH399" s="59">
        <f t="shared" si="746"/>
        <v>0.44311342592592595</v>
      </c>
      <c r="BI399" s="31">
        <f t="shared" si="747"/>
        <v>3.2199999999999989</v>
      </c>
      <c r="BJ399" s="61">
        <f t="shared" ref="BJ399:BM399" si="777">IF($AJ398="t",IF(AM397=0,0,$BI399/AM397),IF(AM398=0,0,$BI399/AM398))</f>
        <v>9.1999999999999971E-2</v>
      </c>
      <c r="BK399" s="61">
        <f t="shared" si="777"/>
        <v>9.1999999999999971E-2</v>
      </c>
      <c r="BL399" s="61">
        <f t="shared" si="777"/>
        <v>9.1999999999999971E-2</v>
      </c>
      <c r="BM399" s="61">
        <f t="shared" si="777"/>
        <v>9.1999999999999971E-2</v>
      </c>
      <c r="BN399" s="62">
        <f t="shared" si="749"/>
        <v>0</v>
      </c>
      <c r="BO399" s="62">
        <f t="shared" si="750"/>
        <v>5</v>
      </c>
      <c r="BP399" s="62">
        <f t="shared" si="751"/>
        <v>31</v>
      </c>
      <c r="BQ399" s="62">
        <f t="shared" si="752"/>
        <v>0</v>
      </c>
      <c r="BR399" s="62">
        <f t="shared" si="753"/>
        <v>5</v>
      </c>
      <c r="BS399" s="62">
        <f t="shared" si="754"/>
        <v>31</v>
      </c>
      <c r="BT399" s="62">
        <f t="shared" si="755"/>
        <v>0</v>
      </c>
      <c r="BU399" s="62">
        <f t="shared" si="756"/>
        <v>5</v>
      </c>
      <c r="BV399" s="62">
        <f t="shared" si="757"/>
        <v>31</v>
      </c>
      <c r="BW399" s="62">
        <f t="shared" si="758"/>
        <v>0</v>
      </c>
      <c r="BX399" s="62">
        <f t="shared" si="759"/>
        <v>5</v>
      </c>
      <c r="BY399" s="62">
        <f t="shared" si="760"/>
        <v>31</v>
      </c>
      <c r="BZ399" s="63">
        <f t="shared" si="761"/>
        <v>0.40690972222222233</v>
      </c>
      <c r="CA399" s="63">
        <f t="shared" si="762"/>
        <v>0.41246527777777792</v>
      </c>
      <c r="CB399" s="63">
        <f t="shared" si="763"/>
        <v>0.40390046296296295</v>
      </c>
      <c r="CC399" s="63">
        <f t="shared" si="764"/>
        <v>0.44973379629629623</v>
      </c>
      <c r="CD399" s="63">
        <f t="shared" si="765"/>
        <v>0.44016203703703705</v>
      </c>
      <c r="CE399" s="63">
        <f t="shared" si="766"/>
        <v>0.45057870370370373</v>
      </c>
      <c r="CF399" s="63">
        <f t="shared" si="767"/>
        <v>0.44763888888888892</v>
      </c>
      <c r="CG399" s="63">
        <f t="shared" si="768"/>
        <v>0.44694444444444448</v>
      </c>
      <c r="CH399" s="36"/>
      <c r="CI399" s="36"/>
      <c r="CJ399" s="36"/>
      <c r="CK399" s="36"/>
      <c r="CL399" s="60">
        <v>60</v>
      </c>
    </row>
    <row r="400" spans="1:90" ht="26.25" customHeight="1" x14ac:dyDescent="0.25">
      <c r="A400" s="37">
        <v>44</v>
      </c>
      <c r="B400" s="38"/>
      <c r="C400" s="39"/>
      <c r="D400" s="39"/>
      <c r="E400" s="39"/>
      <c r="F400" s="42"/>
      <c r="G400" s="40">
        <v>123.77</v>
      </c>
      <c r="H400" s="41">
        <f t="shared" si="711"/>
        <v>128.19999999999999</v>
      </c>
      <c r="I400" s="42">
        <v>128.11000000000001</v>
      </c>
      <c r="J400" s="43">
        <f t="shared" si="708"/>
        <v>-9.6271433403564445E-4</v>
      </c>
      <c r="K400" s="44">
        <f t="shared" si="709"/>
        <v>-0.12333333333330643</v>
      </c>
      <c r="L400" s="45" t="s">
        <v>290</v>
      </c>
      <c r="M400" s="126" t="s">
        <v>1229</v>
      </c>
      <c r="N400" s="46">
        <f t="shared" si="724"/>
        <v>128.23333333333332</v>
      </c>
      <c r="O400" s="46">
        <f t="shared" si="672"/>
        <v>-0.03</v>
      </c>
      <c r="P400" s="42">
        <v>128.28</v>
      </c>
      <c r="Q400" s="46">
        <f t="shared" si="673"/>
        <v>4.3499999999999996</v>
      </c>
      <c r="R400" s="39">
        <v>123.85</v>
      </c>
      <c r="S400" s="46">
        <f t="shared" si="674"/>
        <v>4.1499999999999995</v>
      </c>
      <c r="T400" s="40">
        <v>124.1</v>
      </c>
      <c r="U400" s="47" t="str">
        <f t="shared" si="699"/>
        <v/>
      </c>
      <c r="V400" s="47" t="str">
        <f t="shared" si="700"/>
        <v/>
      </c>
      <c r="W400" s="48"/>
      <c r="X400" s="48"/>
      <c r="Y400" s="48"/>
      <c r="Z400" s="48"/>
      <c r="AA400" s="48"/>
      <c r="AB400" s="48"/>
      <c r="AC400" s="48"/>
      <c r="AD400" s="48"/>
      <c r="AE400" s="51">
        <f t="shared" si="726"/>
        <v>44</v>
      </c>
      <c r="AF400" s="51" t="str">
        <f t="shared" si="727"/>
        <v/>
      </c>
      <c r="AG400" s="51" t="str">
        <f t="shared" si="728"/>
        <v/>
      </c>
      <c r="AH400" s="51" t="str">
        <f t="shared" si="729"/>
        <v/>
      </c>
      <c r="AI400" s="52">
        <f t="shared" si="730"/>
        <v>128.19999999999999</v>
      </c>
      <c r="AJ400" s="51"/>
      <c r="AK400" s="53"/>
      <c r="AL400" s="52"/>
      <c r="AM400" s="53">
        <f t="shared" si="732"/>
        <v>35</v>
      </c>
      <c r="AN400" s="53">
        <f>IF(AJ400&lt;&gt;"",IF(AJ400="o",VLOOKUP(AM400,OpenSect!$A$1:$D$11,2),IF(AJ400="u",VLOOKUP(AM400,UpHill!$A$1:$D$35,2),IF(AJ400="d",VLOOKUP(AM400,DownHill!$A$3:$D$29,2),IF(AJ400="f",VLOOKUP(AM400,FlatUnd!$A$2:$D$30,2),IF(AJ400="t",VLOOKUP(AM400,TimeAdd!$A$1:$D$176,2),IF(AJ400="l",VLOOKUP(AM400,SLimit!$A$1:$D$8,2),AN399)))))),AN399)</f>
        <v>35</v>
      </c>
      <c r="AO400" s="53">
        <f>IF(AJ400&lt;&gt;"",IF(AJ400="o",VLOOKUP(AM400,OpenSect!$A$1:$D$11,3),IF(AJ400="u",VLOOKUP(AM400,UpHill!$A$1:$D$35,3),IF(AJ400="d",VLOOKUP(AM400,DownHill!$A$3:$D$29,3),IF(AJ400="f",VLOOKUP(AM400,FlatUnd!$A$2:$D$30,3),IF(AJ400="t",VLOOKUP(AM400,TimeAdd!$A$1:$D$18,3),IF(AJ400="l",VLOOKUP(AM400,SLimit!$A$1:$D$8,3),AO399)))))),AO399)</f>
        <v>35</v>
      </c>
      <c r="AP400" s="53">
        <f>IF(AJ400&lt;&gt;"",IF(AJ400="o",VLOOKUP(AM400,OpenSect!$A$1:$D$11,4),IF(AJ400="u",VLOOKUP(AM400,UpHill!$A$1:$D$35,4),IF(AJ400="d",VLOOKUP(AM400,DownHill!$A$3:$D$29,4),IF(AJ400="f",VLOOKUP(AM400,FlatUnd!$A$2:$D$30,4),IF(AJ400="t",VLOOKUP(AM400,TimeAdd!$A$1:$D$18,4),IF(AJ400="l",VLOOKUP(AM400,SLimit!$A$1:$D$8,4),AP399)))))),AP399)</f>
        <v>35</v>
      </c>
      <c r="AQ400" s="53" t="str">
        <f t="shared" si="733"/>
        <v>60</v>
      </c>
      <c r="AR400" s="54" t="str">
        <f t="shared" si="734"/>
        <v>R103 Rosetta {Straight} / {Left} Lower Loteni</v>
      </c>
      <c r="AS400" s="55"/>
      <c r="AT400" s="55"/>
      <c r="AU400" s="56">
        <f>IF(GroupStTimes!$A$8=0,MIN(CB400,CD400,CF400),MIN(BZ400,CB400,CD400,CF400))</f>
        <v>0.40395833333333331</v>
      </c>
      <c r="AV400" s="56">
        <f>IF(GroupStTimes!$A$8=0,MAX(CC400,CE400,CG400),MAX(CA400,CC400,CE400,CG400))</f>
        <v>0.45063657407407409</v>
      </c>
      <c r="AW400" s="57" t="str">
        <f t="shared" si="735"/>
        <v/>
      </c>
      <c r="AX400" s="58" t="str">
        <f t="shared" si="736"/>
        <v/>
      </c>
      <c r="AY400" s="58" t="str">
        <f t="shared" si="737"/>
        <v/>
      </c>
      <c r="AZ400" s="31">
        <f t="shared" si="738"/>
        <v>124.93</v>
      </c>
      <c r="BA400" s="59">
        <f t="shared" si="739"/>
        <v>0.4030787037037038</v>
      </c>
      <c r="BB400" s="59">
        <f t="shared" si="740"/>
        <v>0.40863425925925939</v>
      </c>
      <c r="BC400" s="59">
        <f t="shared" si="741"/>
        <v>0.40006944444444442</v>
      </c>
      <c r="BD400" s="59">
        <f t="shared" si="742"/>
        <v>0.4459027777777777</v>
      </c>
      <c r="BE400" s="59">
        <f t="shared" si="743"/>
        <v>0.43633101851851852</v>
      </c>
      <c r="BF400" s="59">
        <f t="shared" si="744"/>
        <v>0.44674768518518521</v>
      </c>
      <c r="BG400" s="59">
        <f t="shared" si="745"/>
        <v>0.44380787037037039</v>
      </c>
      <c r="BH400" s="59">
        <f t="shared" si="746"/>
        <v>0.44311342592592595</v>
      </c>
      <c r="BI400" s="31">
        <f t="shared" si="747"/>
        <v>3.2699999999999818</v>
      </c>
      <c r="BJ400" s="61">
        <f t="shared" ref="BJ400:BM400" si="778">IF($AJ399="t",IF(AM398=0,0,$BI400/AM398),IF(AM399=0,0,$BI400/AM399))</f>
        <v>9.3428571428570903E-2</v>
      </c>
      <c r="BK400" s="61">
        <f t="shared" si="778"/>
        <v>9.3428571428570903E-2</v>
      </c>
      <c r="BL400" s="61">
        <f t="shared" si="778"/>
        <v>9.3428571428570903E-2</v>
      </c>
      <c r="BM400" s="61">
        <f t="shared" si="778"/>
        <v>9.3428571428570903E-2</v>
      </c>
      <c r="BN400" s="62">
        <f t="shared" si="749"/>
        <v>0</v>
      </c>
      <c r="BO400" s="62">
        <f t="shared" si="750"/>
        <v>5</v>
      </c>
      <c r="BP400" s="62">
        <f t="shared" si="751"/>
        <v>36</v>
      </c>
      <c r="BQ400" s="62">
        <f t="shared" si="752"/>
        <v>0</v>
      </c>
      <c r="BR400" s="62">
        <f t="shared" si="753"/>
        <v>5</v>
      </c>
      <c r="BS400" s="62">
        <f t="shared" si="754"/>
        <v>36</v>
      </c>
      <c r="BT400" s="62">
        <f t="shared" si="755"/>
        <v>0</v>
      </c>
      <c r="BU400" s="62">
        <f t="shared" si="756"/>
        <v>5</v>
      </c>
      <c r="BV400" s="62">
        <f t="shared" si="757"/>
        <v>36</v>
      </c>
      <c r="BW400" s="62">
        <f t="shared" si="758"/>
        <v>0</v>
      </c>
      <c r="BX400" s="62">
        <f t="shared" si="759"/>
        <v>5</v>
      </c>
      <c r="BY400" s="62">
        <f t="shared" si="760"/>
        <v>36</v>
      </c>
      <c r="BZ400" s="63">
        <f t="shared" si="761"/>
        <v>0.40696759259259269</v>
      </c>
      <c r="CA400" s="63">
        <f t="shared" si="762"/>
        <v>0.41252314814814828</v>
      </c>
      <c r="CB400" s="63">
        <f t="shared" si="763"/>
        <v>0.40395833333333331</v>
      </c>
      <c r="CC400" s="63">
        <f t="shared" si="764"/>
        <v>0.44979166666666659</v>
      </c>
      <c r="CD400" s="63">
        <f t="shared" si="765"/>
        <v>0.44021990740740741</v>
      </c>
      <c r="CE400" s="63">
        <f t="shared" si="766"/>
        <v>0.45063657407407409</v>
      </c>
      <c r="CF400" s="63">
        <f t="shared" si="767"/>
        <v>0.44769675925925928</v>
      </c>
      <c r="CG400" s="63">
        <f t="shared" si="768"/>
        <v>0.44700231481481484</v>
      </c>
      <c r="CH400" s="36"/>
      <c r="CI400" s="36"/>
      <c r="CJ400" s="36"/>
      <c r="CK400" s="36"/>
      <c r="CL400" s="60">
        <v>60</v>
      </c>
    </row>
    <row r="401" spans="1:90" ht="40.5" x14ac:dyDescent="0.25">
      <c r="A401" s="37">
        <v>44</v>
      </c>
      <c r="B401" s="38"/>
      <c r="C401" s="39" t="s">
        <v>25</v>
      </c>
      <c r="D401" s="39">
        <v>35</v>
      </c>
      <c r="E401" s="39"/>
      <c r="F401" s="42"/>
      <c r="G401" s="40">
        <v>124.07</v>
      </c>
      <c r="H401" s="41">
        <f t="shared" si="711"/>
        <v>128.51</v>
      </c>
      <c r="I401" s="42">
        <v>128.41</v>
      </c>
      <c r="J401" s="43">
        <f t="shared" si="708"/>
        <v>-1.0123822132232338E-3</v>
      </c>
      <c r="K401" s="44">
        <f t="shared" si="709"/>
        <v>-0.12999999999999545</v>
      </c>
      <c r="L401" s="70" t="s">
        <v>1342</v>
      </c>
      <c r="M401" s="126" t="s">
        <v>1229</v>
      </c>
      <c r="N401" s="46">
        <f t="shared" si="724"/>
        <v>128.54</v>
      </c>
      <c r="O401" s="46">
        <f t="shared" si="672"/>
        <v>-0.03</v>
      </c>
      <c r="P401" s="42">
        <v>128.59</v>
      </c>
      <c r="Q401" s="46">
        <f t="shared" si="673"/>
        <v>4.3499999999999996</v>
      </c>
      <c r="R401" s="39">
        <v>124.15</v>
      </c>
      <c r="S401" s="46">
        <f t="shared" si="674"/>
        <v>4.1499999999999995</v>
      </c>
      <c r="T401" s="40">
        <v>124.41</v>
      </c>
      <c r="U401" s="47" t="str">
        <f t="shared" si="699"/>
        <v/>
      </c>
      <c r="V401" s="47" t="str">
        <f t="shared" si="700"/>
        <v/>
      </c>
      <c r="W401" s="48"/>
      <c r="X401" s="48"/>
      <c r="Y401" s="48"/>
      <c r="Z401" s="48"/>
      <c r="AA401" s="48"/>
      <c r="AB401" s="48"/>
      <c r="AC401" s="48"/>
      <c r="AD401" s="48"/>
      <c r="AE401" s="51">
        <f t="shared" si="726"/>
        <v>44</v>
      </c>
      <c r="AF401" s="51" t="str">
        <f t="shared" si="727"/>
        <v/>
      </c>
      <c r="AG401" s="51" t="str">
        <f t="shared" si="728"/>
        <v>o</v>
      </c>
      <c r="AH401" s="51">
        <f t="shared" si="729"/>
        <v>35</v>
      </c>
      <c r="AI401" s="52">
        <f t="shared" si="730"/>
        <v>128.51</v>
      </c>
      <c r="AJ401" s="51" t="s">
        <v>25</v>
      </c>
      <c r="AK401" s="53"/>
      <c r="AL401" s="52"/>
      <c r="AM401" s="53">
        <f t="shared" si="732"/>
        <v>35</v>
      </c>
      <c r="AN401" s="53">
        <f>IF(AJ401&lt;&gt;"",IF(AJ401="o",VLOOKUP(AM401,OpenSect!$A$1:$D$11,2),IF(AJ401="u",VLOOKUP(AM401,UpHill!$A$1:$D$35,2),IF(AJ401="d",VLOOKUP(AM401,DownHill!$A$3:$D$29,2),IF(AJ401="f",VLOOKUP(AM401,FlatUnd!$A$2:$D$30,2),IF(AJ401="t",VLOOKUP(AM401,TimeAdd!$A$1:$D$176,2),IF(AJ401="l",VLOOKUP(AM401,SLimit!$A$1:$D$8,2),AN400)))))),AN400)</f>
        <v>35</v>
      </c>
      <c r="AO401" s="53">
        <f>IF(AJ401&lt;&gt;"",IF(AJ401="o",VLOOKUP(AM401,OpenSect!$A$1:$D$11,3),IF(AJ401="u",VLOOKUP(AM401,UpHill!$A$1:$D$35,3),IF(AJ401="d",VLOOKUP(AM401,DownHill!$A$3:$D$29,3),IF(AJ401="f",VLOOKUP(AM401,FlatUnd!$A$2:$D$30,3),IF(AJ401="t",VLOOKUP(AM401,TimeAdd!$A$1:$D$18,3),IF(AJ401="l",VLOOKUP(AM401,SLimit!$A$1:$D$8,3),AO400)))))),AO400)</f>
        <v>35</v>
      </c>
      <c r="AP401" s="53">
        <f>IF(AJ401&lt;&gt;"",IF(AJ401="o",VLOOKUP(AM401,OpenSect!$A$1:$D$11,4),IF(AJ401="u",VLOOKUP(AM401,UpHill!$A$1:$D$35,4),IF(AJ401="d",VLOOKUP(AM401,DownHill!$A$3:$D$29,4),IF(AJ401="f",VLOOKUP(AM401,FlatUnd!$A$2:$D$30,4),IF(AJ401="t",VLOOKUP(AM401,TimeAdd!$A$1:$D$18,4),IF(AJ401="l",VLOOKUP(AM401,SLimit!$A$1:$D$8,4),AP400)))))),AP400)</f>
        <v>35</v>
      </c>
      <c r="AQ401" s="53" t="str">
        <f t="shared" si="733"/>
        <v>60</v>
      </c>
      <c r="AR401" s="54" t="str">
        <f t="shared" si="734"/>
        <v>60 Speed limit. Warning - Speed humps.  Be careful of potholes close to the road verge.</v>
      </c>
      <c r="AS401" s="55"/>
      <c r="AT401" s="55"/>
      <c r="AU401" s="56">
        <f>IF(GroupStTimes!$A$8=0,MIN(CB401,CD401,CF401),MIN(BZ401,CB401,CD401,CF401))</f>
        <v>0.40432870370370366</v>
      </c>
      <c r="AV401" s="56">
        <f>IF(GroupStTimes!$A$8=0,MAX(CC401,CE401,CG401),MAX(CA401,CC401,CE401,CG401))</f>
        <v>0.45100694444444445</v>
      </c>
      <c r="AW401" s="57" t="str">
        <f t="shared" si="735"/>
        <v/>
      </c>
      <c r="AX401" s="58" t="str">
        <f t="shared" si="736"/>
        <v/>
      </c>
      <c r="AY401" s="58" t="str">
        <f t="shared" si="737"/>
        <v/>
      </c>
      <c r="AZ401" s="31">
        <f t="shared" si="738"/>
        <v>124.93</v>
      </c>
      <c r="BA401" s="59">
        <f t="shared" si="739"/>
        <v>0.4030787037037038</v>
      </c>
      <c r="BB401" s="59">
        <f t="shared" si="740"/>
        <v>0.40863425925925939</v>
      </c>
      <c r="BC401" s="59">
        <f t="shared" si="741"/>
        <v>0.40006944444444442</v>
      </c>
      <c r="BD401" s="59">
        <f t="shared" si="742"/>
        <v>0.4459027777777777</v>
      </c>
      <c r="BE401" s="59">
        <f t="shared" si="743"/>
        <v>0.43633101851851852</v>
      </c>
      <c r="BF401" s="59">
        <f t="shared" si="744"/>
        <v>0.44674768518518521</v>
      </c>
      <c r="BG401" s="59">
        <f t="shared" si="745"/>
        <v>0.44380787037037039</v>
      </c>
      <c r="BH401" s="59">
        <f t="shared" si="746"/>
        <v>0.44311342592592595</v>
      </c>
      <c r="BI401" s="31">
        <f t="shared" si="747"/>
        <v>3.5799999999999841</v>
      </c>
      <c r="BJ401" s="61">
        <f t="shared" ref="BJ401:BM401" si="779">IF($AJ400="t",IF(AM399=0,0,$BI401/AM399),IF(AM400=0,0,$BI401/AM400))</f>
        <v>0.10228571428571383</v>
      </c>
      <c r="BK401" s="61">
        <f t="shared" si="779"/>
        <v>0.10228571428571383</v>
      </c>
      <c r="BL401" s="61">
        <f t="shared" si="779"/>
        <v>0.10228571428571383</v>
      </c>
      <c r="BM401" s="61">
        <f t="shared" si="779"/>
        <v>0.10228571428571383</v>
      </c>
      <c r="BN401" s="62">
        <f t="shared" si="749"/>
        <v>0</v>
      </c>
      <c r="BO401" s="62">
        <f t="shared" si="750"/>
        <v>6</v>
      </c>
      <c r="BP401" s="62">
        <f t="shared" si="751"/>
        <v>8</v>
      </c>
      <c r="BQ401" s="62">
        <f t="shared" si="752"/>
        <v>0</v>
      </c>
      <c r="BR401" s="62">
        <f t="shared" si="753"/>
        <v>6</v>
      </c>
      <c r="BS401" s="62">
        <f t="shared" si="754"/>
        <v>8</v>
      </c>
      <c r="BT401" s="62">
        <f t="shared" si="755"/>
        <v>0</v>
      </c>
      <c r="BU401" s="62">
        <f t="shared" si="756"/>
        <v>6</v>
      </c>
      <c r="BV401" s="62">
        <f t="shared" si="757"/>
        <v>8</v>
      </c>
      <c r="BW401" s="62">
        <f t="shared" si="758"/>
        <v>0</v>
      </c>
      <c r="BX401" s="62">
        <f t="shared" si="759"/>
        <v>6</v>
      </c>
      <c r="BY401" s="62">
        <f t="shared" si="760"/>
        <v>8</v>
      </c>
      <c r="BZ401" s="63">
        <f t="shared" si="761"/>
        <v>0.40733796296296304</v>
      </c>
      <c r="CA401" s="63">
        <f t="shared" si="762"/>
        <v>0.41289351851851863</v>
      </c>
      <c r="CB401" s="63">
        <f t="shared" si="763"/>
        <v>0.40432870370370366</v>
      </c>
      <c r="CC401" s="63">
        <f t="shared" si="764"/>
        <v>0.45016203703703694</v>
      </c>
      <c r="CD401" s="63">
        <f t="shared" si="765"/>
        <v>0.44059027777777776</v>
      </c>
      <c r="CE401" s="63">
        <f t="shared" si="766"/>
        <v>0.45100694444444445</v>
      </c>
      <c r="CF401" s="63">
        <f t="shared" si="767"/>
        <v>0.44806712962962963</v>
      </c>
      <c r="CG401" s="63">
        <f t="shared" si="768"/>
        <v>0.44737268518518519</v>
      </c>
      <c r="CH401" s="36"/>
      <c r="CI401" s="36"/>
      <c r="CJ401" s="36"/>
      <c r="CK401" s="36"/>
      <c r="CL401" s="60">
        <v>60</v>
      </c>
    </row>
    <row r="402" spans="1:90" ht="40.5" x14ac:dyDescent="0.25">
      <c r="A402" s="37">
        <v>44</v>
      </c>
      <c r="B402" s="38"/>
      <c r="C402" s="39" t="s">
        <v>25</v>
      </c>
      <c r="D402" s="39">
        <v>35</v>
      </c>
      <c r="E402" s="39"/>
      <c r="F402" s="42"/>
      <c r="G402" s="40">
        <v>124.1</v>
      </c>
      <c r="H402" s="41">
        <f t="shared" si="711"/>
        <v>128.54</v>
      </c>
      <c r="I402" s="42">
        <v>128.45000000000002</v>
      </c>
      <c r="J402" s="43">
        <f t="shared" si="708"/>
        <v>-9.6016608278189823E-4</v>
      </c>
      <c r="K402" s="44">
        <f t="shared" si="709"/>
        <v>-0.12333333333333485</v>
      </c>
      <c r="L402" s="70" t="s">
        <v>291</v>
      </c>
      <c r="M402" s="126" t="s">
        <v>1229</v>
      </c>
      <c r="N402" s="46">
        <f t="shared" si="724"/>
        <v>128.57333333333335</v>
      </c>
      <c r="O402" s="46">
        <f t="shared" si="672"/>
        <v>-0.03</v>
      </c>
      <c r="P402" s="42">
        <v>128.62</v>
      </c>
      <c r="Q402" s="46">
        <f t="shared" si="673"/>
        <v>4.3499999999999996</v>
      </c>
      <c r="R402" s="39">
        <v>124.19</v>
      </c>
      <c r="S402" s="46">
        <f t="shared" si="674"/>
        <v>4.1499999999999995</v>
      </c>
      <c r="T402" s="40">
        <v>124.44</v>
      </c>
      <c r="U402" s="47" t="str">
        <f t="shared" si="699"/>
        <v/>
      </c>
      <c r="V402" s="47" t="str">
        <f t="shared" si="700"/>
        <v/>
      </c>
      <c r="W402" s="48"/>
      <c r="X402" s="48"/>
      <c r="Y402" s="48"/>
      <c r="Z402" s="48"/>
      <c r="AA402" s="48"/>
      <c r="AB402" s="48"/>
      <c r="AC402" s="48"/>
      <c r="AD402" s="48"/>
      <c r="AE402" s="51">
        <f t="shared" si="726"/>
        <v>44</v>
      </c>
      <c r="AF402" s="51" t="str">
        <f t="shared" si="727"/>
        <v/>
      </c>
      <c r="AG402" s="51" t="str">
        <f t="shared" si="728"/>
        <v>o</v>
      </c>
      <c r="AH402" s="51">
        <f t="shared" si="729"/>
        <v>35</v>
      </c>
      <c r="AI402" s="52">
        <f t="shared" si="730"/>
        <v>128.54</v>
      </c>
      <c r="AJ402" s="51"/>
      <c r="AK402" s="53"/>
      <c r="AL402" s="52"/>
      <c r="AM402" s="53">
        <f t="shared" si="732"/>
        <v>35</v>
      </c>
      <c r="AN402" s="53">
        <f>IF(AJ402&lt;&gt;"",IF(AJ402="o",VLOOKUP(AM402,OpenSect!$A$1:$D$11,2),IF(AJ402="u",VLOOKUP(AM402,UpHill!$A$1:$D$35,2),IF(AJ402="d",VLOOKUP(AM402,DownHill!$A$3:$D$29,2),IF(AJ402="f",VLOOKUP(AM402,FlatUnd!$A$2:$D$30,2),IF(AJ402="t",VLOOKUP(AM402,TimeAdd!$A$1:$D$176,2),IF(AJ402="l",VLOOKUP(AM402,SLimit!$A$1:$D$8,2),AN401)))))),AN401)</f>
        <v>35</v>
      </c>
      <c r="AO402" s="53">
        <f>IF(AJ402&lt;&gt;"",IF(AJ402="o",VLOOKUP(AM402,OpenSect!$A$1:$D$11,3),IF(AJ402="u",VLOOKUP(AM402,UpHill!$A$1:$D$35,3),IF(AJ402="d",VLOOKUP(AM402,DownHill!$A$3:$D$29,3),IF(AJ402="f",VLOOKUP(AM402,FlatUnd!$A$2:$D$30,3),IF(AJ402="t",VLOOKUP(AM402,TimeAdd!$A$1:$D$18,3),IF(AJ402="l",VLOOKUP(AM402,SLimit!$A$1:$D$8,3),AO401)))))),AO401)</f>
        <v>35</v>
      </c>
      <c r="AP402" s="53">
        <f>IF(AJ402&lt;&gt;"",IF(AJ402="o",VLOOKUP(AM402,OpenSect!$A$1:$D$11,4),IF(AJ402="u",VLOOKUP(AM402,UpHill!$A$1:$D$35,4),IF(AJ402="d",VLOOKUP(AM402,DownHill!$A$3:$D$29,4),IF(AJ402="f",VLOOKUP(AM402,FlatUnd!$A$2:$D$30,4),IF(AJ402="t",VLOOKUP(AM402,TimeAdd!$A$1:$D$18,4),IF(AJ402="l",VLOOKUP(AM402,SLimit!$A$1:$D$8,4),AP401)))))),AP401)</f>
        <v>35</v>
      </c>
      <c r="AQ402" s="53" t="str">
        <f t="shared" si="733"/>
        <v>60</v>
      </c>
      <c r="AR402" s="54" t="str">
        <f t="shared" si="734"/>
        <v>R103, Rosetta 5, Mooi River 17.  Be careful of potholes close to the road verge.</v>
      </c>
      <c r="AS402" s="55"/>
      <c r="AT402" s="55"/>
      <c r="AU402" s="56">
        <f>IF(GroupStTimes!$A$8=0,MIN(CB402,CD402,CF402),MIN(BZ402,CB402,CD402,CF402))</f>
        <v>0.40436342592592589</v>
      </c>
      <c r="AV402" s="56">
        <f>IF(GroupStTimes!$A$8=0,MAX(CC402,CE402,CG402),MAX(CA402,CC402,CE402,CG402))</f>
        <v>0.45104166666666667</v>
      </c>
      <c r="AW402" s="57" t="str">
        <f t="shared" si="735"/>
        <v/>
      </c>
      <c r="AX402" s="58" t="str">
        <f t="shared" si="736"/>
        <v/>
      </c>
      <c r="AY402" s="58" t="str">
        <f t="shared" si="737"/>
        <v/>
      </c>
      <c r="AZ402" s="31">
        <f t="shared" si="738"/>
        <v>124.93</v>
      </c>
      <c r="BA402" s="59">
        <f t="shared" si="739"/>
        <v>0.4030787037037038</v>
      </c>
      <c r="BB402" s="59">
        <f t="shared" si="740"/>
        <v>0.40863425925925939</v>
      </c>
      <c r="BC402" s="59">
        <f t="shared" si="741"/>
        <v>0.40006944444444442</v>
      </c>
      <c r="BD402" s="59">
        <f t="shared" si="742"/>
        <v>0.4459027777777777</v>
      </c>
      <c r="BE402" s="59">
        <f t="shared" si="743"/>
        <v>0.43633101851851852</v>
      </c>
      <c r="BF402" s="59">
        <f t="shared" si="744"/>
        <v>0.44674768518518521</v>
      </c>
      <c r="BG402" s="59">
        <f t="shared" si="745"/>
        <v>0.44380787037037039</v>
      </c>
      <c r="BH402" s="59">
        <f t="shared" si="746"/>
        <v>0.44311342592592595</v>
      </c>
      <c r="BI402" s="31">
        <f t="shared" si="747"/>
        <v>3.6099999999999852</v>
      </c>
      <c r="BJ402" s="61">
        <f t="shared" ref="BJ402:BM402" si="780">IF($AJ401="t",IF(AM400=0,0,$BI402/AM400),IF(AM401=0,0,$BI402/AM401))</f>
        <v>0.10314285714285672</v>
      </c>
      <c r="BK402" s="61">
        <f t="shared" si="780"/>
        <v>0.10314285714285672</v>
      </c>
      <c r="BL402" s="61">
        <f t="shared" si="780"/>
        <v>0.10314285714285672</v>
      </c>
      <c r="BM402" s="61">
        <f t="shared" si="780"/>
        <v>0.10314285714285672</v>
      </c>
      <c r="BN402" s="62">
        <f t="shared" si="749"/>
        <v>0</v>
      </c>
      <c r="BO402" s="62">
        <f t="shared" si="750"/>
        <v>6</v>
      </c>
      <c r="BP402" s="62">
        <f t="shared" si="751"/>
        <v>11</v>
      </c>
      <c r="BQ402" s="62">
        <f t="shared" si="752"/>
        <v>0</v>
      </c>
      <c r="BR402" s="62">
        <f t="shared" si="753"/>
        <v>6</v>
      </c>
      <c r="BS402" s="62">
        <f t="shared" si="754"/>
        <v>11</v>
      </c>
      <c r="BT402" s="62">
        <f t="shared" si="755"/>
        <v>0</v>
      </c>
      <c r="BU402" s="62">
        <f t="shared" si="756"/>
        <v>6</v>
      </c>
      <c r="BV402" s="62">
        <f t="shared" si="757"/>
        <v>11</v>
      </c>
      <c r="BW402" s="62">
        <f t="shared" si="758"/>
        <v>0</v>
      </c>
      <c r="BX402" s="62">
        <f t="shared" si="759"/>
        <v>6</v>
      </c>
      <c r="BY402" s="62">
        <f t="shared" si="760"/>
        <v>11</v>
      </c>
      <c r="BZ402" s="63">
        <f t="shared" si="761"/>
        <v>0.40737268518518527</v>
      </c>
      <c r="CA402" s="63">
        <f t="shared" si="762"/>
        <v>0.41292824074074086</v>
      </c>
      <c r="CB402" s="63">
        <f t="shared" si="763"/>
        <v>0.40436342592592589</v>
      </c>
      <c r="CC402" s="63">
        <f t="shared" si="764"/>
        <v>0.45019675925925917</v>
      </c>
      <c r="CD402" s="63">
        <f t="shared" si="765"/>
        <v>0.44062499999999999</v>
      </c>
      <c r="CE402" s="63">
        <f t="shared" si="766"/>
        <v>0.45104166666666667</v>
      </c>
      <c r="CF402" s="63">
        <f t="shared" si="767"/>
        <v>0.44810185185185186</v>
      </c>
      <c r="CG402" s="63">
        <f t="shared" si="768"/>
        <v>0.44740740740740742</v>
      </c>
      <c r="CH402" s="36"/>
      <c r="CI402" s="36"/>
      <c r="CJ402" s="36"/>
      <c r="CK402" s="36"/>
      <c r="CL402" s="60">
        <v>60</v>
      </c>
    </row>
    <row r="403" spans="1:90" ht="40.5" x14ac:dyDescent="0.25">
      <c r="A403" s="37">
        <v>44</v>
      </c>
      <c r="B403" s="38"/>
      <c r="C403" s="39"/>
      <c r="D403" s="39"/>
      <c r="E403" s="39"/>
      <c r="F403" s="42"/>
      <c r="G403" s="40">
        <v>124.17</v>
      </c>
      <c r="H403" s="41">
        <f t="shared" si="711"/>
        <v>128.61000000000001</v>
      </c>
      <c r="I403" s="42">
        <v>128.52000000000001</v>
      </c>
      <c r="J403" s="43">
        <f t="shared" si="708"/>
        <v>-9.3370681605957145E-4</v>
      </c>
      <c r="K403" s="44">
        <f t="shared" si="709"/>
        <v>-0.11999999999997613</v>
      </c>
      <c r="L403" s="45" t="s">
        <v>292</v>
      </c>
      <c r="M403" s="126" t="s">
        <v>1229</v>
      </c>
      <c r="N403" s="46">
        <f t="shared" si="724"/>
        <v>128.63999999999999</v>
      </c>
      <c r="O403" s="46">
        <f t="shared" si="672"/>
        <v>-0.03</v>
      </c>
      <c r="P403" s="42">
        <v>128.69</v>
      </c>
      <c r="Q403" s="46">
        <f t="shared" si="673"/>
        <v>4.3499999999999996</v>
      </c>
      <c r="R403" s="39">
        <v>124.25</v>
      </c>
      <c r="S403" s="46">
        <f t="shared" si="674"/>
        <v>4.1499999999999995</v>
      </c>
      <c r="T403" s="40">
        <v>124.50999999999999</v>
      </c>
      <c r="U403" s="47" t="str">
        <f t="shared" si="699"/>
        <v/>
      </c>
      <c r="V403" s="47" t="str">
        <f t="shared" si="700"/>
        <v/>
      </c>
      <c r="W403" s="48"/>
      <c r="X403" s="48"/>
      <c r="Y403" s="48"/>
      <c r="Z403" s="48"/>
      <c r="AA403" s="48"/>
      <c r="AB403" s="48"/>
      <c r="AC403" s="48"/>
      <c r="AD403" s="48"/>
      <c r="AE403" s="51">
        <f t="shared" si="726"/>
        <v>44</v>
      </c>
      <c r="AF403" s="51" t="str">
        <f t="shared" si="727"/>
        <v/>
      </c>
      <c r="AG403" s="51" t="str">
        <f t="shared" si="728"/>
        <v/>
      </c>
      <c r="AH403" s="51" t="str">
        <f t="shared" si="729"/>
        <v/>
      </c>
      <c r="AI403" s="52">
        <f t="shared" si="730"/>
        <v>128.61000000000001</v>
      </c>
      <c r="AJ403" s="51"/>
      <c r="AK403" s="53"/>
      <c r="AL403" s="52"/>
      <c r="AM403" s="53">
        <f t="shared" si="732"/>
        <v>35</v>
      </c>
      <c r="AN403" s="53">
        <f>IF(AJ403&lt;&gt;"",IF(AJ403="o",VLOOKUP(AM403,OpenSect!$A$1:$D$11,2),IF(AJ403="u",VLOOKUP(AM403,UpHill!$A$1:$D$35,2),IF(AJ403="d",VLOOKUP(AM403,DownHill!$A$3:$D$29,2),IF(AJ403="f",VLOOKUP(AM403,FlatUnd!$A$2:$D$30,2),IF(AJ403="t",VLOOKUP(AM403,TimeAdd!$A$1:$D$176,2),IF(AJ403="l",VLOOKUP(AM403,SLimit!$A$1:$D$8,2),AN402)))))),AN402)</f>
        <v>35</v>
      </c>
      <c r="AO403" s="53">
        <f>IF(AJ403&lt;&gt;"",IF(AJ403="o",VLOOKUP(AM403,OpenSect!$A$1:$D$11,3),IF(AJ403="u",VLOOKUP(AM403,UpHill!$A$1:$D$35,3),IF(AJ403="d",VLOOKUP(AM403,DownHill!$A$3:$D$29,3),IF(AJ403="f",VLOOKUP(AM403,FlatUnd!$A$2:$D$30,3),IF(AJ403="t",VLOOKUP(AM403,TimeAdd!$A$1:$D$18,3),IF(AJ403="l",VLOOKUP(AM403,SLimit!$A$1:$D$8,3),AO402)))))),AO402)</f>
        <v>35</v>
      </c>
      <c r="AP403" s="53">
        <f>IF(AJ403&lt;&gt;"",IF(AJ403="o",VLOOKUP(AM403,OpenSect!$A$1:$D$11,4),IF(AJ403="u",VLOOKUP(AM403,UpHill!$A$1:$D$35,4),IF(AJ403="d",VLOOKUP(AM403,DownHill!$A$3:$D$29,4),IF(AJ403="f",VLOOKUP(AM403,FlatUnd!$A$2:$D$30,4),IF(AJ403="t",VLOOKUP(AM403,TimeAdd!$A$1:$D$18,4),IF(AJ403="l",VLOOKUP(AM403,SLimit!$A$1:$D$8,4),AP402)))))),AP402)</f>
        <v>35</v>
      </c>
      <c r="AQ403" s="53" t="str">
        <f t="shared" si="733"/>
        <v>60</v>
      </c>
      <c r="AR403" s="54" t="str">
        <f t="shared" si="734"/>
        <v>Combination sign:  40 Speed limit. Goods Vehicles over 10T. For 10km</v>
      </c>
      <c r="AS403" s="55"/>
      <c r="AT403" s="55"/>
      <c r="AU403" s="56">
        <f>IF(GroupStTimes!$A$8=0,MIN(CB403,CD403,CF403),MIN(BZ403,CB403,CD403,CF403))</f>
        <v>0.40445601851851848</v>
      </c>
      <c r="AV403" s="56">
        <f>IF(GroupStTimes!$A$8=0,MAX(CC403,CE403,CG403),MAX(CA403,CC403,CE403,CG403))</f>
        <v>0.45113425925925926</v>
      </c>
      <c r="AW403" s="57" t="str">
        <f t="shared" si="735"/>
        <v/>
      </c>
      <c r="AX403" s="58" t="str">
        <f t="shared" si="736"/>
        <v/>
      </c>
      <c r="AY403" s="58" t="str">
        <f t="shared" si="737"/>
        <v/>
      </c>
      <c r="AZ403" s="31">
        <f t="shared" si="738"/>
        <v>124.93</v>
      </c>
      <c r="BA403" s="59">
        <f t="shared" si="739"/>
        <v>0.4030787037037038</v>
      </c>
      <c r="BB403" s="59">
        <f t="shared" si="740"/>
        <v>0.40863425925925939</v>
      </c>
      <c r="BC403" s="59">
        <f t="shared" si="741"/>
        <v>0.40006944444444442</v>
      </c>
      <c r="BD403" s="59">
        <f t="shared" si="742"/>
        <v>0.4459027777777777</v>
      </c>
      <c r="BE403" s="59">
        <f t="shared" si="743"/>
        <v>0.43633101851851852</v>
      </c>
      <c r="BF403" s="59">
        <f t="shared" si="744"/>
        <v>0.44674768518518521</v>
      </c>
      <c r="BG403" s="59">
        <f t="shared" si="745"/>
        <v>0.44380787037037039</v>
      </c>
      <c r="BH403" s="59">
        <f t="shared" si="746"/>
        <v>0.44311342592592595</v>
      </c>
      <c r="BI403" s="31">
        <f t="shared" si="747"/>
        <v>3.6800000000000068</v>
      </c>
      <c r="BJ403" s="61">
        <f t="shared" ref="BJ403:BM403" si="781">IF($AJ402="t",IF(AM401=0,0,$BI403/AM401),IF(AM402=0,0,$BI403/AM402))</f>
        <v>0.10514285714285734</v>
      </c>
      <c r="BK403" s="61">
        <f t="shared" si="781"/>
        <v>0.10514285714285734</v>
      </c>
      <c r="BL403" s="61">
        <f t="shared" si="781"/>
        <v>0.10514285714285734</v>
      </c>
      <c r="BM403" s="61">
        <f t="shared" si="781"/>
        <v>0.10514285714285734</v>
      </c>
      <c r="BN403" s="62">
        <f t="shared" si="749"/>
        <v>0</v>
      </c>
      <c r="BO403" s="62">
        <f t="shared" si="750"/>
        <v>6</v>
      </c>
      <c r="BP403" s="62">
        <f t="shared" si="751"/>
        <v>19</v>
      </c>
      <c r="BQ403" s="62">
        <f t="shared" si="752"/>
        <v>0</v>
      </c>
      <c r="BR403" s="62">
        <f t="shared" si="753"/>
        <v>6</v>
      </c>
      <c r="BS403" s="62">
        <f t="shared" si="754"/>
        <v>19</v>
      </c>
      <c r="BT403" s="62">
        <f t="shared" si="755"/>
        <v>0</v>
      </c>
      <c r="BU403" s="62">
        <f t="shared" si="756"/>
        <v>6</v>
      </c>
      <c r="BV403" s="62">
        <f t="shared" si="757"/>
        <v>19</v>
      </c>
      <c r="BW403" s="62">
        <f t="shared" si="758"/>
        <v>0</v>
      </c>
      <c r="BX403" s="62">
        <f t="shared" si="759"/>
        <v>6</v>
      </c>
      <c r="BY403" s="62">
        <f t="shared" si="760"/>
        <v>19</v>
      </c>
      <c r="BZ403" s="63">
        <f t="shared" si="761"/>
        <v>0.40746527777777786</v>
      </c>
      <c r="CA403" s="63">
        <f t="shared" si="762"/>
        <v>0.41302083333333345</v>
      </c>
      <c r="CB403" s="63">
        <f t="shared" si="763"/>
        <v>0.40445601851851848</v>
      </c>
      <c r="CC403" s="63">
        <f t="shared" si="764"/>
        <v>0.45028935185185176</v>
      </c>
      <c r="CD403" s="63">
        <f t="shared" si="765"/>
        <v>0.44071759259259258</v>
      </c>
      <c r="CE403" s="63">
        <f t="shared" si="766"/>
        <v>0.45113425925925926</v>
      </c>
      <c r="CF403" s="63">
        <f t="shared" si="767"/>
        <v>0.44819444444444445</v>
      </c>
      <c r="CG403" s="63">
        <f t="shared" si="768"/>
        <v>0.44750000000000001</v>
      </c>
      <c r="CH403" s="36"/>
      <c r="CI403" s="36"/>
      <c r="CJ403" s="36"/>
      <c r="CK403" s="36"/>
      <c r="CL403" s="60">
        <v>60</v>
      </c>
    </row>
    <row r="404" spans="1:90" ht="40.5" x14ac:dyDescent="0.25">
      <c r="A404" s="37">
        <v>44</v>
      </c>
      <c r="B404" s="38"/>
      <c r="C404" s="39"/>
      <c r="D404" s="39"/>
      <c r="E404" s="39"/>
      <c r="F404" s="42"/>
      <c r="G404" s="40">
        <v>124.21</v>
      </c>
      <c r="H404" s="41">
        <f t="shared" si="711"/>
        <v>128.66</v>
      </c>
      <c r="I404" s="42">
        <v>128.56</v>
      </c>
      <c r="J404" s="43">
        <f t="shared" si="708"/>
        <v>-9.8527276498672667E-4</v>
      </c>
      <c r="K404" s="44">
        <f t="shared" si="709"/>
        <v>-0.12666666666669357</v>
      </c>
      <c r="L404" s="45" t="s">
        <v>293</v>
      </c>
      <c r="M404" s="126" t="s">
        <v>1229</v>
      </c>
      <c r="N404" s="46">
        <f t="shared" si="724"/>
        <v>128.6866666666667</v>
      </c>
      <c r="O404" s="46">
        <f t="shared" si="672"/>
        <v>-0.03</v>
      </c>
      <c r="P404" s="42">
        <v>128.72999999999999</v>
      </c>
      <c r="Q404" s="46">
        <f t="shared" si="673"/>
        <v>4.3499999999999996</v>
      </c>
      <c r="R404" s="39">
        <v>124.3</v>
      </c>
      <c r="S404" s="46">
        <f t="shared" si="674"/>
        <v>4.1499999999999995</v>
      </c>
      <c r="T404" s="40">
        <v>124.56</v>
      </c>
      <c r="U404" s="47" t="str">
        <f t="shared" si="699"/>
        <v/>
      </c>
      <c r="V404" s="47" t="str">
        <f t="shared" si="700"/>
        <v/>
      </c>
      <c r="W404" s="48"/>
      <c r="X404" s="48"/>
      <c r="Y404" s="48"/>
      <c r="Z404" s="48"/>
      <c r="AA404" s="48"/>
      <c r="AB404" s="48"/>
      <c r="AC404" s="48"/>
      <c r="AD404" s="48"/>
      <c r="AE404" s="51">
        <f t="shared" si="726"/>
        <v>44</v>
      </c>
      <c r="AF404" s="51" t="str">
        <f t="shared" si="727"/>
        <v/>
      </c>
      <c r="AG404" s="51" t="str">
        <f t="shared" si="728"/>
        <v/>
      </c>
      <c r="AH404" s="51" t="str">
        <f t="shared" si="729"/>
        <v/>
      </c>
      <c r="AI404" s="52">
        <f t="shared" si="730"/>
        <v>128.66</v>
      </c>
      <c r="AJ404" s="51"/>
      <c r="AK404" s="53"/>
      <c r="AL404" s="52"/>
      <c r="AM404" s="53">
        <f t="shared" si="732"/>
        <v>35</v>
      </c>
      <c r="AN404" s="53">
        <f>IF(AJ404&lt;&gt;"",IF(AJ404="o",VLOOKUP(AM404,OpenSect!$A$1:$D$11,2),IF(AJ404="u",VLOOKUP(AM404,UpHill!$A$1:$D$35,2),IF(AJ404="d",VLOOKUP(AM404,DownHill!$A$3:$D$29,2),IF(AJ404="f",VLOOKUP(AM404,FlatUnd!$A$2:$D$30,2),IF(AJ404="t",VLOOKUP(AM404,TimeAdd!$A$1:$D$176,2),IF(AJ404="l",VLOOKUP(AM404,SLimit!$A$1:$D$8,2),AN403)))))),AN403)</f>
        <v>35</v>
      </c>
      <c r="AO404" s="53">
        <f>IF(AJ404&lt;&gt;"",IF(AJ404="o",VLOOKUP(AM404,OpenSect!$A$1:$D$11,3),IF(AJ404="u",VLOOKUP(AM404,UpHill!$A$1:$D$35,3),IF(AJ404="d",VLOOKUP(AM404,DownHill!$A$3:$D$29,3),IF(AJ404="f",VLOOKUP(AM404,FlatUnd!$A$2:$D$30,3),IF(AJ404="t",VLOOKUP(AM404,TimeAdd!$A$1:$D$18,3),IF(AJ404="l",VLOOKUP(AM404,SLimit!$A$1:$D$8,3),AO403)))))),AO403)</f>
        <v>35</v>
      </c>
      <c r="AP404" s="53">
        <f>IF(AJ404&lt;&gt;"",IF(AJ404="o",VLOOKUP(AM404,OpenSect!$A$1:$D$11,4),IF(AJ404="u",VLOOKUP(AM404,UpHill!$A$1:$D$35,4),IF(AJ404="d",VLOOKUP(AM404,DownHill!$A$3:$D$29,4),IF(AJ404="f",VLOOKUP(AM404,FlatUnd!$A$2:$D$30,4),IF(AJ404="t",VLOOKUP(AM404,TimeAdd!$A$1:$D$18,4),IF(AJ404="l",VLOOKUP(AM404,SLimit!$A$1:$D$8,4),AP403)))))),AP403)</f>
        <v>35</v>
      </c>
      <c r="AQ404" s="53" t="str">
        <f t="shared" si="733"/>
        <v>60</v>
      </c>
      <c r="AR404" s="54" t="str">
        <f t="shared" si="734"/>
        <v>Warning - General Warning.  Warning - Winding road.  For 5km</v>
      </c>
      <c r="AS404" s="55"/>
      <c r="AT404" s="55"/>
      <c r="AU404" s="56">
        <f>IF(GroupStTimes!$A$8=0,MIN(CB404,CD404,CF404),MIN(BZ404,CB404,CD404,CF404))</f>
        <v>0.40451388888888884</v>
      </c>
      <c r="AV404" s="56">
        <f>IF(GroupStTimes!$A$8=0,MAX(CC404,CE404,CG404),MAX(CA404,CC404,CE404,CG404))</f>
        <v>0.45119212962962962</v>
      </c>
      <c r="AW404" s="57" t="str">
        <f t="shared" si="735"/>
        <v/>
      </c>
      <c r="AX404" s="58" t="str">
        <f t="shared" si="736"/>
        <v/>
      </c>
      <c r="AY404" s="58" t="str">
        <f t="shared" si="737"/>
        <v/>
      </c>
      <c r="AZ404" s="31">
        <f t="shared" si="738"/>
        <v>124.93</v>
      </c>
      <c r="BA404" s="59">
        <f t="shared" si="739"/>
        <v>0.4030787037037038</v>
      </c>
      <c r="BB404" s="59">
        <f t="shared" si="740"/>
        <v>0.40863425925925939</v>
      </c>
      <c r="BC404" s="59">
        <f t="shared" si="741"/>
        <v>0.40006944444444442</v>
      </c>
      <c r="BD404" s="59">
        <f t="shared" si="742"/>
        <v>0.4459027777777777</v>
      </c>
      <c r="BE404" s="59">
        <f t="shared" si="743"/>
        <v>0.43633101851851852</v>
      </c>
      <c r="BF404" s="59">
        <f t="shared" si="744"/>
        <v>0.44674768518518521</v>
      </c>
      <c r="BG404" s="59">
        <f t="shared" si="745"/>
        <v>0.44380787037037039</v>
      </c>
      <c r="BH404" s="59">
        <f t="shared" si="746"/>
        <v>0.44311342592592595</v>
      </c>
      <c r="BI404" s="31">
        <f t="shared" si="747"/>
        <v>3.7299999999999898</v>
      </c>
      <c r="BJ404" s="61">
        <f t="shared" ref="BJ404:BM404" si="782">IF($AJ403="t",IF(AM402=0,0,$BI404/AM402),IF(AM403=0,0,$BI404/AM403))</f>
        <v>0.10657142857142828</v>
      </c>
      <c r="BK404" s="61">
        <f t="shared" si="782"/>
        <v>0.10657142857142828</v>
      </c>
      <c r="BL404" s="61">
        <f t="shared" si="782"/>
        <v>0.10657142857142828</v>
      </c>
      <c r="BM404" s="61">
        <f t="shared" si="782"/>
        <v>0.10657142857142828</v>
      </c>
      <c r="BN404" s="62">
        <f t="shared" si="749"/>
        <v>0</v>
      </c>
      <c r="BO404" s="62">
        <f t="shared" si="750"/>
        <v>6</v>
      </c>
      <c r="BP404" s="62">
        <f t="shared" si="751"/>
        <v>24</v>
      </c>
      <c r="BQ404" s="62">
        <f t="shared" si="752"/>
        <v>0</v>
      </c>
      <c r="BR404" s="62">
        <f t="shared" si="753"/>
        <v>6</v>
      </c>
      <c r="BS404" s="62">
        <f t="shared" si="754"/>
        <v>24</v>
      </c>
      <c r="BT404" s="62">
        <f t="shared" si="755"/>
        <v>0</v>
      </c>
      <c r="BU404" s="62">
        <f t="shared" si="756"/>
        <v>6</v>
      </c>
      <c r="BV404" s="62">
        <f t="shared" si="757"/>
        <v>24</v>
      </c>
      <c r="BW404" s="62">
        <f t="shared" si="758"/>
        <v>0</v>
      </c>
      <c r="BX404" s="62">
        <f t="shared" si="759"/>
        <v>6</v>
      </c>
      <c r="BY404" s="62">
        <f t="shared" si="760"/>
        <v>24</v>
      </c>
      <c r="BZ404" s="63">
        <f t="shared" si="761"/>
        <v>0.40752314814814822</v>
      </c>
      <c r="CA404" s="63">
        <f t="shared" si="762"/>
        <v>0.41307870370370381</v>
      </c>
      <c r="CB404" s="63">
        <f t="shared" si="763"/>
        <v>0.40451388888888884</v>
      </c>
      <c r="CC404" s="63">
        <f t="shared" si="764"/>
        <v>0.45034722222222212</v>
      </c>
      <c r="CD404" s="63">
        <f t="shared" si="765"/>
        <v>0.44077546296296294</v>
      </c>
      <c r="CE404" s="63">
        <f t="shared" si="766"/>
        <v>0.45119212962962962</v>
      </c>
      <c r="CF404" s="63">
        <f t="shared" si="767"/>
        <v>0.44825231481481481</v>
      </c>
      <c r="CG404" s="63">
        <f t="shared" si="768"/>
        <v>0.44755787037037037</v>
      </c>
      <c r="CH404" s="36"/>
      <c r="CI404" s="36"/>
      <c r="CJ404" s="36"/>
      <c r="CK404" s="36"/>
      <c r="CL404" s="60">
        <v>60</v>
      </c>
    </row>
    <row r="405" spans="1:90" ht="26.25" customHeight="1" x14ac:dyDescent="0.25">
      <c r="A405" s="37">
        <v>44</v>
      </c>
      <c r="B405" s="38"/>
      <c r="C405" s="39"/>
      <c r="D405" s="39"/>
      <c r="E405" s="39"/>
      <c r="F405" s="42"/>
      <c r="G405" s="40">
        <v>124.47</v>
      </c>
      <c r="H405" s="41">
        <f t="shared" si="711"/>
        <v>128.91</v>
      </c>
      <c r="I405" s="42">
        <v>128.82000000000002</v>
      </c>
      <c r="J405" s="43">
        <f t="shared" si="708"/>
        <v>-9.3153237074991872E-4</v>
      </c>
      <c r="K405" s="44">
        <f t="shared" si="709"/>
        <v>-0.12000000000000455</v>
      </c>
      <c r="L405" s="45" t="s">
        <v>294</v>
      </c>
      <c r="M405" s="126" t="s">
        <v>1229</v>
      </c>
      <c r="N405" s="46">
        <f t="shared" si="724"/>
        <v>128.94000000000003</v>
      </c>
      <c r="O405" s="46">
        <f t="shared" si="672"/>
        <v>-0.03</v>
      </c>
      <c r="P405" s="42">
        <v>128.99</v>
      </c>
      <c r="Q405" s="46">
        <f t="shared" si="673"/>
        <v>4.3499999999999996</v>
      </c>
      <c r="R405" s="39">
        <v>124.55</v>
      </c>
      <c r="S405" s="46">
        <f t="shared" si="674"/>
        <v>4.1499999999999995</v>
      </c>
      <c r="T405" s="40">
        <v>124.81</v>
      </c>
      <c r="U405" s="47" t="str">
        <f t="shared" si="699"/>
        <v/>
      </c>
      <c r="V405" s="47" t="str">
        <f t="shared" si="700"/>
        <v/>
      </c>
      <c r="W405" s="48"/>
      <c r="X405" s="48"/>
      <c r="Y405" s="48"/>
      <c r="Z405" s="48"/>
      <c r="AA405" s="48"/>
      <c r="AB405" s="48"/>
      <c r="AC405" s="48"/>
      <c r="AD405" s="48"/>
      <c r="AE405" s="51">
        <f t="shared" si="726"/>
        <v>44</v>
      </c>
      <c r="AF405" s="51" t="str">
        <f t="shared" si="727"/>
        <v/>
      </c>
      <c r="AG405" s="51" t="str">
        <f t="shared" si="728"/>
        <v/>
      </c>
      <c r="AH405" s="51" t="str">
        <f t="shared" si="729"/>
        <v/>
      </c>
      <c r="AI405" s="52">
        <f t="shared" si="730"/>
        <v>128.91</v>
      </c>
      <c r="AJ405" s="51"/>
      <c r="AK405" s="53"/>
      <c r="AL405" s="52"/>
      <c r="AM405" s="53">
        <f t="shared" si="732"/>
        <v>35</v>
      </c>
      <c r="AN405" s="53">
        <f>IF(AJ405&lt;&gt;"",IF(AJ405="o",VLOOKUP(AM405,OpenSect!$A$1:$D$11,2),IF(AJ405="u",VLOOKUP(AM405,UpHill!$A$1:$D$35,2),IF(AJ405="d",VLOOKUP(AM405,DownHill!$A$3:$D$29,2),IF(AJ405="f",VLOOKUP(AM405,FlatUnd!$A$2:$D$30,2),IF(AJ405="t",VLOOKUP(AM405,TimeAdd!$A$1:$D$176,2),IF(AJ405="l",VLOOKUP(AM405,SLimit!$A$1:$D$8,2),AN404)))))),AN404)</f>
        <v>35</v>
      </c>
      <c r="AO405" s="53">
        <f>IF(AJ405&lt;&gt;"",IF(AJ405="o",VLOOKUP(AM405,OpenSect!$A$1:$D$11,3),IF(AJ405="u",VLOOKUP(AM405,UpHill!$A$1:$D$35,3),IF(AJ405="d",VLOOKUP(AM405,DownHill!$A$3:$D$29,3),IF(AJ405="f",VLOOKUP(AM405,FlatUnd!$A$2:$D$30,3),IF(AJ405="t",VLOOKUP(AM405,TimeAdd!$A$1:$D$18,3),IF(AJ405="l",VLOOKUP(AM405,SLimit!$A$1:$D$8,3),AO404)))))),AO404)</f>
        <v>35</v>
      </c>
      <c r="AP405" s="53">
        <f>IF(AJ405&lt;&gt;"",IF(AJ405="o",VLOOKUP(AM405,OpenSect!$A$1:$D$11,4),IF(AJ405="u",VLOOKUP(AM405,UpHill!$A$1:$D$35,4),IF(AJ405="d",VLOOKUP(AM405,DownHill!$A$3:$D$29,4),IF(AJ405="f",VLOOKUP(AM405,FlatUnd!$A$2:$D$30,4),IF(AJ405="t",VLOOKUP(AM405,TimeAdd!$A$1:$D$18,4),IF(AJ405="l",VLOOKUP(AM405,SLimit!$A$1:$D$8,4),AP404)))))),AP404)</f>
        <v>35</v>
      </c>
      <c r="AQ405" s="53" t="str">
        <f t="shared" si="733"/>
        <v>60</v>
      </c>
      <c r="AR405" s="54" t="str">
        <f t="shared" si="734"/>
        <v>36km Stone</v>
      </c>
      <c r="AS405" s="55"/>
      <c r="AT405" s="55"/>
      <c r="AU405" s="56">
        <f>IF(GroupStTimes!$A$8=0,MIN(CB405,CD405,CF405),MIN(BZ405,CB405,CD405,CF405))</f>
        <v>0.4048032407407407</v>
      </c>
      <c r="AV405" s="56">
        <f>IF(GroupStTimes!$A$8=0,MAX(CC405,CE405,CG405),MAX(CA405,CC405,CE405,CG405))</f>
        <v>0.45148148148148148</v>
      </c>
      <c r="AW405" s="57" t="str">
        <f t="shared" si="735"/>
        <v/>
      </c>
      <c r="AX405" s="58" t="str">
        <f t="shared" si="736"/>
        <v/>
      </c>
      <c r="AY405" s="58" t="str">
        <f t="shared" si="737"/>
        <v/>
      </c>
      <c r="AZ405" s="31">
        <f t="shared" si="738"/>
        <v>124.93</v>
      </c>
      <c r="BA405" s="59">
        <f t="shared" si="739"/>
        <v>0.4030787037037038</v>
      </c>
      <c r="BB405" s="59">
        <f t="shared" si="740"/>
        <v>0.40863425925925939</v>
      </c>
      <c r="BC405" s="59">
        <f t="shared" si="741"/>
        <v>0.40006944444444442</v>
      </c>
      <c r="BD405" s="59">
        <f t="shared" si="742"/>
        <v>0.4459027777777777</v>
      </c>
      <c r="BE405" s="59">
        <f t="shared" si="743"/>
        <v>0.43633101851851852</v>
      </c>
      <c r="BF405" s="59">
        <f t="shared" si="744"/>
        <v>0.44674768518518521</v>
      </c>
      <c r="BG405" s="59">
        <f t="shared" si="745"/>
        <v>0.44380787037037039</v>
      </c>
      <c r="BH405" s="59">
        <f t="shared" si="746"/>
        <v>0.44311342592592595</v>
      </c>
      <c r="BI405" s="31">
        <f t="shared" si="747"/>
        <v>3.9799999999999898</v>
      </c>
      <c r="BJ405" s="61">
        <f t="shared" ref="BJ405:BM405" si="783">IF($AJ404="t",IF(AM403=0,0,$BI405/AM403),IF(AM404=0,0,$BI405/AM404))</f>
        <v>0.11371428571428542</v>
      </c>
      <c r="BK405" s="61">
        <f t="shared" si="783"/>
        <v>0.11371428571428542</v>
      </c>
      <c r="BL405" s="61">
        <f t="shared" si="783"/>
        <v>0.11371428571428542</v>
      </c>
      <c r="BM405" s="61">
        <f t="shared" si="783"/>
        <v>0.11371428571428542</v>
      </c>
      <c r="BN405" s="62">
        <f t="shared" si="749"/>
        <v>0</v>
      </c>
      <c r="BO405" s="62">
        <f t="shared" si="750"/>
        <v>6</v>
      </c>
      <c r="BP405" s="62">
        <f t="shared" si="751"/>
        <v>49</v>
      </c>
      <c r="BQ405" s="62">
        <f t="shared" si="752"/>
        <v>0</v>
      </c>
      <c r="BR405" s="62">
        <f t="shared" si="753"/>
        <v>6</v>
      </c>
      <c r="BS405" s="62">
        <f t="shared" si="754"/>
        <v>49</v>
      </c>
      <c r="BT405" s="62">
        <f t="shared" si="755"/>
        <v>0</v>
      </c>
      <c r="BU405" s="62">
        <f t="shared" si="756"/>
        <v>6</v>
      </c>
      <c r="BV405" s="62">
        <f t="shared" si="757"/>
        <v>49</v>
      </c>
      <c r="BW405" s="62">
        <f t="shared" si="758"/>
        <v>0</v>
      </c>
      <c r="BX405" s="62">
        <f t="shared" si="759"/>
        <v>6</v>
      </c>
      <c r="BY405" s="62">
        <f t="shared" si="760"/>
        <v>49</v>
      </c>
      <c r="BZ405" s="63">
        <f t="shared" si="761"/>
        <v>0.40781250000000008</v>
      </c>
      <c r="CA405" s="63">
        <f t="shared" si="762"/>
        <v>0.41336805555555567</v>
      </c>
      <c r="CB405" s="63">
        <f t="shared" si="763"/>
        <v>0.4048032407407407</v>
      </c>
      <c r="CC405" s="63">
        <f t="shared" si="764"/>
        <v>0.45063657407407398</v>
      </c>
      <c r="CD405" s="63">
        <f t="shared" si="765"/>
        <v>0.4410648148148148</v>
      </c>
      <c r="CE405" s="63">
        <f t="shared" si="766"/>
        <v>0.45148148148148148</v>
      </c>
      <c r="CF405" s="63">
        <f t="shared" si="767"/>
        <v>0.44854166666666667</v>
      </c>
      <c r="CG405" s="63">
        <f t="shared" si="768"/>
        <v>0.44784722222222223</v>
      </c>
      <c r="CH405" s="36"/>
      <c r="CI405" s="36"/>
      <c r="CJ405" s="36"/>
      <c r="CK405" s="36"/>
      <c r="CL405" s="60">
        <v>60</v>
      </c>
    </row>
    <row r="406" spans="1:90" ht="60.75" x14ac:dyDescent="0.25">
      <c r="A406" s="37">
        <v>44</v>
      </c>
      <c r="B406" s="38"/>
      <c r="C406" s="39" t="s">
        <v>67</v>
      </c>
      <c r="D406" s="39">
        <v>40</v>
      </c>
      <c r="E406" s="39"/>
      <c r="F406" s="42"/>
      <c r="G406" s="40">
        <v>124.67</v>
      </c>
      <c r="H406" s="41">
        <f t="shared" si="711"/>
        <v>129.11000000000001</v>
      </c>
      <c r="I406" s="42">
        <v>129.02000000000001</v>
      </c>
      <c r="J406" s="43">
        <f t="shared" si="708"/>
        <v>-9.5592414612700679E-4</v>
      </c>
      <c r="K406" s="44">
        <f t="shared" si="709"/>
        <v>-0.12333333333330643</v>
      </c>
      <c r="L406" s="45" t="s">
        <v>295</v>
      </c>
      <c r="M406" s="126" t="s">
        <v>1229</v>
      </c>
      <c r="N406" s="46">
        <f t="shared" si="724"/>
        <v>129.14333333333332</v>
      </c>
      <c r="O406" s="46">
        <f t="shared" si="672"/>
        <v>-0.03</v>
      </c>
      <c r="P406" s="42">
        <v>129.19</v>
      </c>
      <c r="Q406" s="46">
        <f t="shared" si="673"/>
        <v>4.3499999999999996</v>
      </c>
      <c r="R406" s="39">
        <v>124.76</v>
      </c>
      <c r="S406" s="46">
        <f t="shared" si="674"/>
        <v>4.1499999999999995</v>
      </c>
      <c r="T406" s="40">
        <v>125.00999999999999</v>
      </c>
      <c r="U406" s="47" t="str">
        <f t="shared" si="699"/>
        <v/>
      </c>
      <c r="V406" s="47" t="str">
        <f t="shared" si="700"/>
        <v/>
      </c>
      <c r="W406" s="48"/>
      <c r="X406" s="48"/>
      <c r="Y406" s="48"/>
      <c r="Z406" s="48"/>
      <c r="AA406" s="48"/>
      <c r="AB406" s="48"/>
      <c r="AC406" s="48"/>
      <c r="AD406" s="48"/>
      <c r="AE406" s="51">
        <f t="shared" si="726"/>
        <v>44</v>
      </c>
      <c r="AF406" s="51" t="str">
        <f t="shared" si="727"/>
        <v/>
      </c>
      <c r="AG406" s="51" t="str">
        <f t="shared" si="728"/>
        <v>d</v>
      </c>
      <c r="AH406" s="51">
        <f t="shared" si="729"/>
        <v>40</v>
      </c>
      <c r="AI406" s="52">
        <f t="shared" si="730"/>
        <v>129.11000000000001</v>
      </c>
      <c r="AJ406" s="51" t="s">
        <v>67</v>
      </c>
      <c r="AK406" s="53"/>
      <c r="AL406" s="52"/>
      <c r="AM406" s="53">
        <f t="shared" si="732"/>
        <v>40</v>
      </c>
      <c r="AN406" s="53">
        <f>IF(AJ406&lt;&gt;"",IF(AJ406="o",VLOOKUP(AM406,OpenSect!$A$1:$D$11,2),IF(AJ406="u",VLOOKUP(AM406,UpHill!$A$1:$D$35,2),IF(AJ406="d",VLOOKUP(AM406,DownHill!$A$3:$D$29,2),IF(AJ406="f",VLOOKUP(AM406,FlatUnd!$A$2:$D$30,2),IF(AJ406="t",VLOOKUP(AM406,TimeAdd!$A$1:$D$176,2),IF(AJ406="l",VLOOKUP(AM406,SLimit!$A$1:$D$8,2),AN405)))))),AN405)</f>
        <v>45</v>
      </c>
      <c r="AO406" s="53">
        <f>IF(AJ406&lt;&gt;"",IF(AJ406="o",VLOOKUP(AM406,OpenSect!$A$1:$D$11,3),IF(AJ406="u",VLOOKUP(AM406,UpHill!$A$1:$D$35,3),IF(AJ406="d",VLOOKUP(AM406,DownHill!$A$3:$D$29,3),IF(AJ406="f",VLOOKUP(AM406,FlatUnd!$A$2:$D$30,3),IF(AJ406="t",VLOOKUP(AM406,TimeAdd!$A$1:$D$18,3),IF(AJ406="l",VLOOKUP(AM406,SLimit!$A$1:$D$8,3),AO405)))))),AO405)</f>
        <v>50</v>
      </c>
      <c r="AP406" s="53">
        <f>IF(AJ406&lt;&gt;"",IF(AJ406="o",VLOOKUP(AM406,OpenSect!$A$1:$D$11,4),IF(AJ406="u",VLOOKUP(AM406,UpHill!$A$1:$D$35,4),IF(AJ406="d",VLOOKUP(AM406,DownHill!$A$3:$D$29,4),IF(AJ406="f",VLOOKUP(AM406,FlatUnd!$A$2:$D$30,4),IF(AJ406="t",VLOOKUP(AM406,TimeAdd!$A$1:$D$18,4),IF(AJ406="l",VLOOKUP(AM406,SLimit!$A$1:$D$8,4),AP405)))))),AP405)</f>
        <v>54</v>
      </c>
      <c r="AQ406" s="53" t="str">
        <f t="shared" si="733"/>
        <v>60</v>
      </c>
      <c r="AR406" s="54" t="str">
        <f t="shared" si="734"/>
        <v>Emergency Numbers / KZN RTI 0800339911, (033)3423972, Medical Services 10177. START of REGULARITY</v>
      </c>
      <c r="AS406" s="55"/>
      <c r="AT406" s="55"/>
      <c r="AU406" s="56">
        <f>IF(GroupStTimes!$A$8=0,MIN(CB406,CD406,CF406),MIN(BZ406,CB406,CD406,CF406))</f>
        <v>0.40504629629629629</v>
      </c>
      <c r="AV406" s="56">
        <f>IF(GroupStTimes!$A$8=0,MAX(CC406,CE406,CG406),MAX(CA406,CC406,CE406,CG406))</f>
        <v>0.45172453703703708</v>
      </c>
      <c r="AW406" s="57" t="str">
        <f t="shared" si="735"/>
        <v/>
      </c>
      <c r="AX406" s="58" t="str">
        <f t="shared" si="736"/>
        <v/>
      </c>
      <c r="AY406" s="58" t="str">
        <f t="shared" si="737"/>
        <v/>
      </c>
      <c r="AZ406" s="31">
        <f t="shared" si="738"/>
        <v>124.93</v>
      </c>
      <c r="BA406" s="59">
        <f t="shared" si="739"/>
        <v>0.4030787037037038</v>
      </c>
      <c r="BB406" s="59">
        <f t="shared" si="740"/>
        <v>0.40863425925925939</v>
      </c>
      <c r="BC406" s="59">
        <f t="shared" si="741"/>
        <v>0.40006944444444442</v>
      </c>
      <c r="BD406" s="59">
        <f t="shared" si="742"/>
        <v>0.4459027777777777</v>
      </c>
      <c r="BE406" s="59">
        <f t="shared" si="743"/>
        <v>0.43633101851851852</v>
      </c>
      <c r="BF406" s="59">
        <f t="shared" si="744"/>
        <v>0.44674768518518521</v>
      </c>
      <c r="BG406" s="59">
        <f t="shared" si="745"/>
        <v>0.44380787037037039</v>
      </c>
      <c r="BH406" s="59">
        <f t="shared" si="746"/>
        <v>0.44311342592592595</v>
      </c>
      <c r="BI406" s="31">
        <f t="shared" si="747"/>
        <v>4.1800000000000068</v>
      </c>
      <c r="BJ406" s="61">
        <f t="shared" ref="BJ406:BM406" si="784">IF($AJ405="t",IF(AM404=0,0,$BI406/AM404),IF(AM405=0,0,$BI406/AM405))</f>
        <v>0.11942857142857162</v>
      </c>
      <c r="BK406" s="61">
        <f t="shared" si="784"/>
        <v>0.11942857142857162</v>
      </c>
      <c r="BL406" s="61">
        <f t="shared" si="784"/>
        <v>0.11942857142857162</v>
      </c>
      <c r="BM406" s="61">
        <f t="shared" si="784"/>
        <v>0.11942857142857162</v>
      </c>
      <c r="BN406" s="62">
        <f t="shared" si="749"/>
        <v>0</v>
      </c>
      <c r="BO406" s="62">
        <f t="shared" si="750"/>
        <v>7</v>
      </c>
      <c r="BP406" s="62">
        <f t="shared" si="751"/>
        <v>10</v>
      </c>
      <c r="BQ406" s="62">
        <f t="shared" si="752"/>
        <v>0</v>
      </c>
      <c r="BR406" s="62">
        <f t="shared" si="753"/>
        <v>7</v>
      </c>
      <c r="BS406" s="62">
        <f t="shared" si="754"/>
        <v>10</v>
      </c>
      <c r="BT406" s="62">
        <f t="shared" si="755"/>
        <v>0</v>
      </c>
      <c r="BU406" s="62">
        <f t="shared" si="756"/>
        <v>7</v>
      </c>
      <c r="BV406" s="62">
        <f t="shared" si="757"/>
        <v>10</v>
      </c>
      <c r="BW406" s="62">
        <f t="shared" si="758"/>
        <v>0</v>
      </c>
      <c r="BX406" s="62">
        <f t="shared" si="759"/>
        <v>7</v>
      </c>
      <c r="BY406" s="62">
        <f t="shared" si="760"/>
        <v>10</v>
      </c>
      <c r="BZ406" s="63">
        <f t="shared" si="761"/>
        <v>0.40805555555555567</v>
      </c>
      <c r="CA406" s="63">
        <f t="shared" si="762"/>
        <v>0.41361111111111126</v>
      </c>
      <c r="CB406" s="63">
        <f t="shared" si="763"/>
        <v>0.40504629629629629</v>
      </c>
      <c r="CC406" s="63">
        <f t="shared" si="764"/>
        <v>0.45087962962962957</v>
      </c>
      <c r="CD406" s="63">
        <f t="shared" si="765"/>
        <v>0.44130787037037039</v>
      </c>
      <c r="CE406" s="63">
        <f t="shared" si="766"/>
        <v>0.45172453703703708</v>
      </c>
      <c r="CF406" s="63">
        <f t="shared" si="767"/>
        <v>0.44878472222222227</v>
      </c>
      <c r="CG406" s="63">
        <f t="shared" si="768"/>
        <v>0.44809027777777782</v>
      </c>
      <c r="CH406" s="36"/>
      <c r="CI406" s="36"/>
      <c r="CJ406" s="36"/>
      <c r="CK406" s="36"/>
      <c r="CL406" s="60">
        <v>60</v>
      </c>
    </row>
    <row r="407" spans="1:90" ht="26.25" customHeight="1" x14ac:dyDescent="0.25">
      <c r="A407" s="37">
        <v>44</v>
      </c>
      <c r="B407" s="38"/>
      <c r="C407" s="39"/>
      <c r="D407" s="39"/>
      <c r="E407" s="39"/>
      <c r="F407" s="42"/>
      <c r="G407" s="40">
        <v>124.93</v>
      </c>
      <c r="H407" s="41">
        <f t="shared" si="711"/>
        <v>129.37</v>
      </c>
      <c r="I407" s="42">
        <v>129.28000000000003</v>
      </c>
      <c r="J407" s="43">
        <f t="shared" si="708"/>
        <v>-9.2821782178199332E-4</v>
      </c>
      <c r="K407" s="44">
        <f t="shared" si="709"/>
        <v>-0.11999999999997613</v>
      </c>
      <c r="L407" s="45" t="s">
        <v>239</v>
      </c>
      <c r="M407" s="126" t="s">
        <v>1231</v>
      </c>
      <c r="N407" s="46">
        <f t="shared" si="724"/>
        <v>129.4</v>
      </c>
      <c r="O407" s="46">
        <f t="shared" si="672"/>
        <v>-0.03</v>
      </c>
      <c r="P407" s="42">
        <v>129.45000000000002</v>
      </c>
      <c r="Q407" s="46">
        <f t="shared" si="673"/>
        <v>4.3499999999999996</v>
      </c>
      <c r="R407" s="39">
        <v>125.01</v>
      </c>
      <c r="S407" s="46">
        <f t="shared" si="674"/>
        <v>4.1499999999999995</v>
      </c>
      <c r="T407" s="40">
        <v>125.27000000000001</v>
      </c>
      <c r="U407" s="47" t="str">
        <f t="shared" si="699"/>
        <v/>
      </c>
      <c r="V407" s="47" t="str">
        <f t="shared" si="700"/>
        <v/>
      </c>
      <c r="W407" s="48"/>
      <c r="X407" s="48"/>
      <c r="Y407" s="48"/>
      <c r="Z407" s="48"/>
      <c r="AA407" s="48"/>
      <c r="AB407" s="48"/>
      <c r="AC407" s="48"/>
      <c r="AD407" s="48"/>
      <c r="AE407" s="51">
        <f t="shared" si="726"/>
        <v>44</v>
      </c>
      <c r="AF407" s="51" t="str">
        <f t="shared" si="727"/>
        <v/>
      </c>
      <c r="AG407" s="51" t="str">
        <f t="shared" si="728"/>
        <v/>
      </c>
      <c r="AH407" s="51" t="str">
        <f t="shared" si="729"/>
        <v/>
      </c>
      <c r="AI407" s="52">
        <f t="shared" si="730"/>
        <v>129.37</v>
      </c>
      <c r="AJ407" s="51"/>
      <c r="AK407" s="53"/>
      <c r="AL407" s="52"/>
      <c r="AM407" s="53">
        <f t="shared" si="732"/>
        <v>40</v>
      </c>
      <c r="AN407" s="53">
        <f>IF(AJ407&lt;&gt;"",IF(AJ407="o",VLOOKUP(AM407,OpenSect!$A$1:$D$11,2),IF(AJ407="u",VLOOKUP(AM407,UpHill!$A$1:$D$35,2),IF(AJ407="d",VLOOKUP(AM407,DownHill!$A$3:$D$29,2),IF(AJ407="f",VLOOKUP(AM407,FlatUnd!$A$2:$D$30,2),IF(AJ407="t",VLOOKUP(AM407,TimeAdd!$A$1:$D$176,2),IF(AJ407="l",VLOOKUP(AM407,SLimit!$A$1:$D$8,2),AN406)))))),AN406)</f>
        <v>45</v>
      </c>
      <c r="AO407" s="53">
        <f>IF(AJ407&lt;&gt;"",IF(AJ407="o",VLOOKUP(AM407,OpenSect!$A$1:$D$11,3),IF(AJ407="u",VLOOKUP(AM407,UpHill!$A$1:$D$35,3),IF(AJ407="d",VLOOKUP(AM407,DownHill!$A$3:$D$29,3),IF(AJ407="f",VLOOKUP(AM407,FlatUnd!$A$2:$D$30,3),IF(AJ407="t",VLOOKUP(AM407,TimeAdd!$A$1:$D$18,3),IF(AJ407="l",VLOOKUP(AM407,SLimit!$A$1:$D$8,3),AO406)))))),AO406)</f>
        <v>50</v>
      </c>
      <c r="AP407" s="53">
        <f>IF(AJ407&lt;&gt;"",IF(AJ407="o",VLOOKUP(AM407,OpenSect!$A$1:$D$11,4),IF(AJ407="u",VLOOKUP(AM407,UpHill!$A$1:$D$35,4),IF(AJ407="d",VLOOKUP(AM407,DownHill!$A$3:$D$29,4),IF(AJ407="f",VLOOKUP(AM407,FlatUnd!$A$2:$D$30,4),IF(AJ407="t",VLOOKUP(AM407,TimeAdd!$A$1:$D$18,4),IF(AJ407="l",VLOOKUP(AM407,SLimit!$A$1:$D$8,4),AP406)))))),AP406)</f>
        <v>54</v>
      </c>
      <c r="AQ407" s="53" t="str">
        <f t="shared" si="733"/>
        <v>80</v>
      </c>
      <c r="AR407" s="54" t="str">
        <f t="shared" si="734"/>
        <v>80 Speed limit</v>
      </c>
      <c r="AS407" s="55"/>
      <c r="AT407" s="55"/>
      <c r="AU407" s="56">
        <f>IF(GroupStTimes!$A$8=0,MIN(CB407,CD407,CF407),MIN(BZ407,CB407,CD407,CF407))</f>
        <v>0.40528935185185183</v>
      </c>
      <c r="AV407" s="56">
        <f>IF(GroupStTimes!$A$8=0,MAX(CC407,CE407,CG407),MAX(CA407,CC407,CE407,CG407))</f>
        <v>0.45194444444444448</v>
      </c>
      <c r="AW407" s="57" t="str">
        <f t="shared" si="735"/>
        <v/>
      </c>
      <c r="AX407" s="58" t="str">
        <f t="shared" si="736"/>
        <v/>
      </c>
      <c r="AY407" s="58" t="str">
        <f t="shared" si="737"/>
        <v/>
      </c>
      <c r="AZ407" s="31">
        <f t="shared" si="738"/>
        <v>129.11000000000001</v>
      </c>
      <c r="BA407" s="59">
        <f t="shared" si="739"/>
        <v>0.40805555555555567</v>
      </c>
      <c r="BB407" s="59">
        <f t="shared" si="740"/>
        <v>0.41361111111111126</v>
      </c>
      <c r="BC407" s="59">
        <f t="shared" si="741"/>
        <v>0.40504629629629629</v>
      </c>
      <c r="BD407" s="59">
        <f t="shared" si="742"/>
        <v>0.45087962962962957</v>
      </c>
      <c r="BE407" s="59">
        <f t="shared" si="743"/>
        <v>0.44130787037037039</v>
      </c>
      <c r="BF407" s="59">
        <f t="shared" si="744"/>
        <v>0.45172453703703708</v>
      </c>
      <c r="BG407" s="59">
        <f t="shared" si="745"/>
        <v>0.44878472222222227</v>
      </c>
      <c r="BH407" s="59">
        <f t="shared" si="746"/>
        <v>0.44809027777777782</v>
      </c>
      <c r="BI407" s="31">
        <f t="shared" si="747"/>
        <v>0.25999999999999091</v>
      </c>
      <c r="BJ407" s="61">
        <f t="shared" ref="BJ407:BM407" si="785">IF($AJ406="t",IF(AM405=0,0,$BI407/AM405),IF(AM406=0,0,$BI407/AM406))</f>
        <v>6.4999999999997725E-3</v>
      </c>
      <c r="BK407" s="61">
        <f t="shared" si="785"/>
        <v>5.7777777777775754E-3</v>
      </c>
      <c r="BL407" s="61">
        <f t="shared" si="785"/>
        <v>5.1999999999998185E-3</v>
      </c>
      <c r="BM407" s="61">
        <f t="shared" si="785"/>
        <v>4.814814814814646E-3</v>
      </c>
      <c r="BN407" s="62">
        <f t="shared" si="749"/>
        <v>0</v>
      </c>
      <c r="BO407" s="62">
        <f t="shared" si="750"/>
        <v>0</v>
      </c>
      <c r="BP407" s="62">
        <f t="shared" si="751"/>
        <v>23</v>
      </c>
      <c r="BQ407" s="62">
        <f t="shared" si="752"/>
        <v>0</v>
      </c>
      <c r="BR407" s="62">
        <f t="shared" si="753"/>
        <v>0</v>
      </c>
      <c r="BS407" s="62">
        <f t="shared" si="754"/>
        <v>21</v>
      </c>
      <c r="BT407" s="62">
        <f t="shared" si="755"/>
        <v>0</v>
      </c>
      <c r="BU407" s="62">
        <f t="shared" si="756"/>
        <v>0</v>
      </c>
      <c r="BV407" s="62">
        <f t="shared" si="757"/>
        <v>19</v>
      </c>
      <c r="BW407" s="62">
        <f t="shared" si="758"/>
        <v>0</v>
      </c>
      <c r="BX407" s="62">
        <f t="shared" si="759"/>
        <v>0</v>
      </c>
      <c r="BY407" s="62">
        <f t="shared" si="760"/>
        <v>17</v>
      </c>
      <c r="BZ407" s="63">
        <f t="shared" si="761"/>
        <v>0.4083217592592594</v>
      </c>
      <c r="CA407" s="63">
        <f t="shared" si="762"/>
        <v>0.41387731481481499</v>
      </c>
      <c r="CB407" s="63">
        <f t="shared" si="763"/>
        <v>0.40528935185185183</v>
      </c>
      <c r="CC407" s="63">
        <f t="shared" si="764"/>
        <v>0.45112268518518511</v>
      </c>
      <c r="CD407" s="63">
        <f t="shared" si="765"/>
        <v>0.4415277777777778</v>
      </c>
      <c r="CE407" s="63">
        <f t="shared" si="766"/>
        <v>0.45194444444444448</v>
      </c>
      <c r="CF407" s="63">
        <f t="shared" si="767"/>
        <v>0.44898148148148154</v>
      </c>
      <c r="CG407" s="63">
        <f t="shared" si="768"/>
        <v>0.44828703703703709</v>
      </c>
      <c r="CH407" s="36"/>
      <c r="CI407" s="36"/>
      <c r="CJ407" s="36"/>
      <c r="CK407" s="36"/>
      <c r="CL407" s="60">
        <v>60</v>
      </c>
    </row>
    <row r="408" spans="1:90" ht="26.25" customHeight="1" x14ac:dyDescent="0.25">
      <c r="A408" s="37">
        <v>44</v>
      </c>
      <c r="B408" s="38"/>
      <c r="C408" s="39"/>
      <c r="D408" s="39"/>
      <c r="E408" s="39"/>
      <c r="F408" s="42"/>
      <c r="G408" s="40">
        <v>125.41</v>
      </c>
      <c r="H408" s="41">
        <f t="shared" si="711"/>
        <v>129.86000000000001</v>
      </c>
      <c r="I408" s="42">
        <v>129.77000000000001</v>
      </c>
      <c r="J408" s="43">
        <f t="shared" si="708"/>
        <v>-9.2471295368710884E-4</v>
      </c>
      <c r="K408" s="44">
        <f t="shared" si="709"/>
        <v>-0.11999999999997613</v>
      </c>
      <c r="L408" s="45" t="s">
        <v>296</v>
      </c>
      <c r="M408" s="126" t="s">
        <v>1231</v>
      </c>
      <c r="N408" s="46">
        <f t="shared" si="724"/>
        <v>129.88999999999999</v>
      </c>
      <c r="O408" s="46">
        <f t="shared" si="672"/>
        <v>-0.03</v>
      </c>
      <c r="P408" s="42">
        <v>129.94</v>
      </c>
      <c r="Q408" s="46">
        <f t="shared" si="673"/>
        <v>4.3499999999999996</v>
      </c>
      <c r="R408" s="39">
        <v>125.5</v>
      </c>
      <c r="S408" s="46">
        <f t="shared" si="674"/>
        <v>4.1499999999999995</v>
      </c>
      <c r="T408" s="40">
        <v>125.75999999999999</v>
      </c>
      <c r="U408" s="47" t="str">
        <f t="shared" si="699"/>
        <v/>
      </c>
      <c r="V408" s="47" t="str">
        <f t="shared" si="700"/>
        <v/>
      </c>
      <c r="W408" s="48"/>
      <c r="X408" s="48"/>
      <c r="Y408" s="48"/>
      <c r="Z408" s="48"/>
      <c r="AA408" s="48"/>
      <c r="AB408" s="48"/>
      <c r="AC408" s="48"/>
      <c r="AD408" s="48"/>
      <c r="AE408" s="51">
        <f t="shared" si="726"/>
        <v>44</v>
      </c>
      <c r="AF408" s="51" t="str">
        <f t="shared" si="727"/>
        <v/>
      </c>
      <c r="AG408" s="51" t="str">
        <f t="shared" si="728"/>
        <v/>
      </c>
      <c r="AH408" s="51" t="str">
        <f t="shared" si="729"/>
        <v/>
      </c>
      <c r="AI408" s="52">
        <f t="shared" si="730"/>
        <v>129.86000000000001</v>
      </c>
      <c r="AJ408" s="51"/>
      <c r="AK408" s="53"/>
      <c r="AL408" s="52"/>
      <c r="AM408" s="53">
        <f t="shared" si="732"/>
        <v>40</v>
      </c>
      <c r="AN408" s="53">
        <f>IF(AJ408&lt;&gt;"",IF(AJ408="o",VLOOKUP(AM408,OpenSect!$A$1:$D$11,2),IF(AJ408="u",VLOOKUP(AM408,UpHill!$A$1:$D$35,2),IF(AJ408="d",VLOOKUP(AM408,DownHill!$A$3:$D$29,2),IF(AJ408="f",VLOOKUP(AM408,FlatUnd!$A$2:$D$30,2),IF(AJ408="t",VLOOKUP(AM408,TimeAdd!$A$1:$D$176,2),IF(AJ408="l",VLOOKUP(AM408,SLimit!$A$1:$D$8,2),AN407)))))),AN407)</f>
        <v>45</v>
      </c>
      <c r="AO408" s="53">
        <f>IF(AJ408&lt;&gt;"",IF(AJ408="o",VLOOKUP(AM408,OpenSect!$A$1:$D$11,3),IF(AJ408="u",VLOOKUP(AM408,UpHill!$A$1:$D$35,3),IF(AJ408="d",VLOOKUP(AM408,DownHill!$A$3:$D$29,3),IF(AJ408="f",VLOOKUP(AM408,FlatUnd!$A$2:$D$30,3),IF(AJ408="t",VLOOKUP(AM408,TimeAdd!$A$1:$D$18,3),IF(AJ408="l",VLOOKUP(AM408,SLimit!$A$1:$D$8,3),AO407)))))),AO407)</f>
        <v>50</v>
      </c>
      <c r="AP408" s="53">
        <f>IF(AJ408&lt;&gt;"",IF(AJ408="o",VLOOKUP(AM408,OpenSect!$A$1:$D$11,4),IF(AJ408="u",VLOOKUP(AM408,UpHill!$A$1:$D$35,4),IF(AJ408="d",VLOOKUP(AM408,DownHill!$A$3:$D$29,4),IF(AJ408="f",VLOOKUP(AM408,FlatUnd!$A$2:$D$30,4),IF(AJ408="t",VLOOKUP(AM408,TimeAdd!$A$1:$D$18,4),IF(AJ408="l",VLOOKUP(AM408,SLimit!$A$1:$D$8,4),AP407)))))),AP407)</f>
        <v>54</v>
      </c>
      <c r="AQ408" s="53" t="str">
        <f t="shared" si="733"/>
        <v>80</v>
      </c>
      <c r="AR408" s="54" t="str">
        <f t="shared" si="734"/>
        <v>37km Stone</v>
      </c>
      <c r="AS408" s="55"/>
      <c r="AT408" s="55"/>
      <c r="AU408" s="56">
        <f>IF(GroupStTimes!$A$8=0,MIN(CB408,CD408,CF408),MIN(BZ408,CB408,CD408,CF408))</f>
        <v>0.40574074074074074</v>
      </c>
      <c r="AV408" s="56">
        <f>IF(GroupStTimes!$A$8=0,MAX(CC408,CE408,CG408),MAX(CA408,CC408,CE408,CG408))</f>
        <v>0.45234953703703706</v>
      </c>
      <c r="AW408" s="57" t="str">
        <f t="shared" si="735"/>
        <v/>
      </c>
      <c r="AX408" s="58" t="str">
        <f t="shared" si="736"/>
        <v/>
      </c>
      <c r="AY408" s="58" t="str">
        <f t="shared" si="737"/>
        <v/>
      </c>
      <c r="AZ408" s="31">
        <f t="shared" si="738"/>
        <v>129.11000000000001</v>
      </c>
      <c r="BA408" s="59">
        <f t="shared" si="739"/>
        <v>0.40805555555555567</v>
      </c>
      <c r="BB408" s="59">
        <f t="shared" si="740"/>
        <v>0.41361111111111126</v>
      </c>
      <c r="BC408" s="59">
        <f t="shared" si="741"/>
        <v>0.40504629629629629</v>
      </c>
      <c r="BD408" s="59">
        <f t="shared" si="742"/>
        <v>0.45087962962962957</v>
      </c>
      <c r="BE408" s="59">
        <f t="shared" si="743"/>
        <v>0.44130787037037039</v>
      </c>
      <c r="BF408" s="59">
        <f t="shared" si="744"/>
        <v>0.45172453703703708</v>
      </c>
      <c r="BG408" s="59">
        <f t="shared" si="745"/>
        <v>0.44878472222222227</v>
      </c>
      <c r="BH408" s="59">
        <f t="shared" si="746"/>
        <v>0.44809027777777782</v>
      </c>
      <c r="BI408" s="31">
        <f t="shared" si="747"/>
        <v>0.75</v>
      </c>
      <c r="BJ408" s="61">
        <f t="shared" ref="BJ408:BM408" si="786">IF($AJ407="t",IF(AM406=0,0,$BI408/AM406),IF(AM407=0,0,$BI408/AM407))</f>
        <v>1.8749999999999999E-2</v>
      </c>
      <c r="BK408" s="61">
        <f t="shared" si="786"/>
        <v>1.6666666666666666E-2</v>
      </c>
      <c r="BL408" s="61">
        <f t="shared" si="786"/>
        <v>1.4999999999999999E-2</v>
      </c>
      <c r="BM408" s="61">
        <f t="shared" si="786"/>
        <v>1.3888888888888888E-2</v>
      </c>
      <c r="BN408" s="62">
        <f t="shared" si="749"/>
        <v>0</v>
      </c>
      <c r="BO408" s="62">
        <f t="shared" si="750"/>
        <v>1</v>
      </c>
      <c r="BP408" s="62">
        <f t="shared" si="751"/>
        <v>8</v>
      </c>
      <c r="BQ408" s="62">
        <f t="shared" si="752"/>
        <v>0</v>
      </c>
      <c r="BR408" s="62">
        <f t="shared" si="753"/>
        <v>1</v>
      </c>
      <c r="BS408" s="62">
        <f t="shared" si="754"/>
        <v>0</v>
      </c>
      <c r="BT408" s="62">
        <f t="shared" si="755"/>
        <v>0</v>
      </c>
      <c r="BU408" s="62">
        <f t="shared" si="756"/>
        <v>0</v>
      </c>
      <c r="BV408" s="62">
        <f t="shared" si="757"/>
        <v>54</v>
      </c>
      <c r="BW408" s="62">
        <f t="shared" si="758"/>
        <v>0</v>
      </c>
      <c r="BX408" s="62">
        <f t="shared" si="759"/>
        <v>0</v>
      </c>
      <c r="BY408" s="62">
        <f t="shared" si="760"/>
        <v>50</v>
      </c>
      <c r="BZ408" s="63">
        <f t="shared" si="761"/>
        <v>0.4088425925925927</v>
      </c>
      <c r="CA408" s="63">
        <f t="shared" si="762"/>
        <v>0.41439814814814829</v>
      </c>
      <c r="CB408" s="63">
        <f t="shared" si="763"/>
        <v>0.40574074074074074</v>
      </c>
      <c r="CC408" s="63">
        <f t="shared" si="764"/>
        <v>0.45157407407407402</v>
      </c>
      <c r="CD408" s="63">
        <f t="shared" si="765"/>
        <v>0.44193287037037038</v>
      </c>
      <c r="CE408" s="63">
        <f t="shared" si="766"/>
        <v>0.45234953703703706</v>
      </c>
      <c r="CF408" s="63">
        <f t="shared" si="767"/>
        <v>0.44936342592592599</v>
      </c>
      <c r="CG408" s="63">
        <f t="shared" si="768"/>
        <v>0.44866898148148154</v>
      </c>
      <c r="CH408" s="36"/>
      <c r="CI408" s="36"/>
      <c r="CJ408" s="36"/>
      <c r="CK408" s="36"/>
      <c r="CL408" s="60">
        <v>60</v>
      </c>
    </row>
    <row r="409" spans="1:90" ht="26.25" customHeight="1" x14ac:dyDescent="0.25">
      <c r="A409" s="37">
        <v>45</v>
      </c>
      <c r="B409" s="38"/>
      <c r="C409" s="69" t="s">
        <v>67</v>
      </c>
      <c r="D409" s="39">
        <v>44</v>
      </c>
      <c r="E409" s="39"/>
      <c r="F409" s="42"/>
      <c r="G409" s="40">
        <v>125.58</v>
      </c>
      <c r="H409" s="41">
        <f t="shared" si="711"/>
        <v>130.02000000000001</v>
      </c>
      <c r="I409" s="42">
        <v>129.91999999999999</v>
      </c>
      <c r="J409" s="43">
        <f t="shared" si="708"/>
        <v>-1.0262725779968764E-3</v>
      </c>
      <c r="K409" s="44">
        <f t="shared" si="709"/>
        <v>-0.13333333333335418</v>
      </c>
      <c r="L409" s="45" t="s">
        <v>180</v>
      </c>
      <c r="M409" s="126" t="s">
        <v>1231</v>
      </c>
      <c r="N409" s="46">
        <f t="shared" si="724"/>
        <v>130.05333333333334</v>
      </c>
      <c r="O409" s="46">
        <f t="shared" si="672"/>
        <v>-0.03</v>
      </c>
      <c r="P409" s="42">
        <v>130.1</v>
      </c>
      <c r="Q409" s="46">
        <f t="shared" si="673"/>
        <v>4.3499999999999996</v>
      </c>
      <c r="R409" s="39">
        <v>125.67</v>
      </c>
      <c r="S409" s="46">
        <f t="shared" si="674"/>
        <v>4.1499999999999995</v>
      </c>
      <c r="T409" s="40">
        <v>125.91999999999999</v>
      </c>
      <c r="U409" s="47" t="str">
        <f t="shared" si="699"/>
        <v/>
      </c>
      <c r="V409" s="47" t="str">
        <f t="shared" si="700"/>
        <v/>
      </c>
      <c r="W409" s="48"/>
      <c r="X409" s="48"/>
      <c r="Y409" s="48"/>
      <c r="Z409" s="48"/>
      <c r="AA409" s="48"/>
      <c r="AB409" s="48"/>
      <c r="AC409" s="48"/>
      <c r="AD409" s="48"/>
      <c r="AE409" s="51">
        <f t="shared" si="726"/>
        <v>45</v>
      </c>
      <c r="AF409" s="51" t="str">
        <f t="shared" si="727"/>
        <v/>
      </c>
      <c r="AG409" s="51" t="str">
        <f t="shared" si="728"/>
        <v>d</v>
      </c>
      <c r="AH409" s="51">
        <f t="shared" si="729"/>
        <v>44</v>
      </c>
      <c r="AI409" s="52">
        <f t="shared" si="730"/>
        <v>130.02000000000001</v>
      </c>
      <c r="AJ409" s="51" t="s">
        <v>67</v>
      </c>
      <c r="AK409" s="53"/>
      <c r="AL409" s="52"/>
      <c r="AM409" s="53">
        <f t="shared" si="732"/>
        <v>44</v>
      </c>
      <c r="AN409" s="53">
        <f>IF(AJ409&lt;&gt;"",IF(AJ409="o",VLOOKUP(AM409,OpenSect!$A$1:$D$11,2),IF(AJ409="u",VLOOKUP(AM409,UpHill!$A$1:$D$35,2),IF(AJ409="d",VLOOKUP(AM409,DownHill!$A$3:$D$29,2),IF(AJ409="f",VLOOKUP(AM409,FlatUnd!$A$2:$D$30,2),IF(AJ409="t",VLOOKUP(AM409,TimeAdd!$A$1:$D$176,2),IF(AJ409="l",VLOOKUP(AM409,SLimit!$A$1:$D$8,2),AN408)))))),AN408)</f>
        <v>51</v>
      </c>
      <c r="AO409" s="53">
        <f>IF(AJ409&lt;&gt;"",IF(AJ409="o",VLOOKUP(AM409,OpenSect!$A$1:$D$11,3),IF(AJ409="u",VLOOKUP(AM409,UpHill!$A$1:$D$35,3),IF(AJ409="d",VLOOKUP(AM409,DownHill!$A$3:$D$29,3),IF(AJ409="f",VLOOKUP(AM409,FlatUnd!$A$2:$D$30,3),IF(AJ409="t",VLOOKUP(AM409,TimeAdd!$A$1:$D$18,3),IF(AJ409="l",VLOOKUP(AM409,SLimit!$A$1:$D$8,3),AO408)))))),AO408)</f>
        <v>57</v>
      </c>
      <c r="AP409" s="53">
        <f>IF(AJ409&lt;&gt;"",IF(AJ409="o",VLOOKUP(AM409,OpenSect!$A$1:$D$11,4),IF(AJ409="u",VLOOKUP(AM409,UpHill!$A$1:$D$35,4),IF(AJ409="d",VLOOKUP(AM409,DownHill!$A$3:$D$29,4),IF(AJ409="f",VLOOKUP(AM409,FlatUnd!$A$2:$D$30,4),IF(AJ409="t",VLOOKUP(AM409,TimeAdd!$A$1:$D$18,4),IF(AJ409="l",VLOOKUP(AM409,SLimit!$A$1:$D$8,4),AP408)))))),AP408)</f>
        <v>62</v>
      </c>
      <c r="AQ409" s="53" t="str">
        <f t="shared" si="733"/>
        <v>80</v>
      </c>
      <c r="AR409" s="54" t="str">
        <f t="shared" si="734"/>
        <v>Warning - Children</v>
      </c>
      <c r="AS409" s="55"/>
      <c r="AT409" s="55"/>
      <c r="AU409" s="56">
        <f>IF(GroupStTimes!$A$8=0,MIN(CB409,CD409,CF409),MIN(BZ409,CB409,CD409,CF409))</f>
        <v>0.40589120370370368</v>
      </c>
      <c r="AV409" s="56">
        <f>IF(GroupStTimes!$A$8=0,MAX(CC409,CE409,CG409),MAX(CA409,CC409,CE409,CG409))</f>
        <v>0.45248842592592597</v>
      </c>
      <c r="AW409" s="57" t="str">
        <f t="shared" si="735"/>
        <v/>
      </c>
      <c r="AX409" s="58" t="str">
        <f t="shared" si="736"/>
        <v/>
      </c>
      <c r="AY409" s="58" t="str">
        <f t="shared" si="737"/>
        <v/>
      </c>
      <c r="AZ409" s="31">
        <f t="shared" si="738"/>
        <v>129.11000000000001</v>
      </c>
      <c r="BA409" s="59">
        <f t="shared" si="739"/>
        <v>0.40805555555555567</v>
      </c>
      <c r="BB409" s="59">
        <f t="shared" si="740"/>
        <v>0.41361111111111126</v>
      </c>
      <c r="BC409" s="59">
        <f t="shared" si="741"/>
        <v>0.40504629629629629</v>
      </c>
      <c r="BD409" s="59">
        <f t="shared" si="742"/>
        <v>0.45087962962962957</v>
      </c>
      <c r="BE409" s="59">
        <f t="shared" si="743"/>
        <v>0.44130787037037039</v>
      </c>
      <c r="BF409" s="59">
        <f t="shared" si="744"/>
        <v>0.45172453703703708</v>
      </c>
      <c r="BG409" s="59">
        <f t="shared" si="745"/>
        <v>0.44878472222222227</v>
      </c>
      <c r="BH409" s="59">
        <f t="shared" si="746"/>
        <v>0.44809027777777782</v>
      </c>
      <c r="BI409" s="31">
        <f t="shared" si="747"/>
        <v>0.90999999999999659</v>
      </c>
      <c r="BJ409" s="61">
        <f t="shared" ref="BJ409:BM409" si="787">IF($AJ408="t",IF(AM407=0,0,$BI409/AM407),IF(AM408=0,0,$BI409/AM408))</f>
        <v>2.2749999999999916E-2</v>
      </c>
      <c r="BK409" s="61">
        <f t="shared" si="787"/>
        <v>2.0222222222222145E-2</v>
      </c>
      <c r="BL409" s="61">
        <f t="shared" si="787"/>
        <v>1.8199999999999932E-2</v>
      </c>
      <c r="BM409" s="61">
        <f t="shared" si="787"/>
        <v>1.6851851851851788E-2</v>
      </c>
      <c r="BN409" s="62">
        <f t="shared" si="749"/>
        <v>0</v>
      </c>
      <c r="BO409" s="62">
        <f t="shared" si="750"/>
        <v>1</v>
      </c>
      <c r="BP409" s="62">
        <f t="shared" si="751"/>
        <v>22</v>
      </c>
      <c r="BQ409" s="62">
        <f t="shared" si="752"/>
        <v>0</v>
      </c>
      <c r="BR409" s="62">
        <f t="shared" si="753"/>
        <v>1</v>
      </c>
      <c r="BS409" s="62">
        <f t="shared" si="754"/>
        <v>13</v>
      </c>
      <c r="BT409" s="62">
        <f t="shared" si="755"/>
        <v>0</v>
      </c>
      <c r="BU409" s="62">
        <f t="shared" si="756"/>
        <v>1</v>
      </c>
      <c r="BV409" s="62">
        <f t="shared" si="757"/>
        <v>6</v>
      </c>
      <c r="BW409" s="62">
        <f t="shared" si="758"/>
        <v>0</v>
      </c>
      <c r="BX409" s="62">
        <f t="shared" si="759"/>
        <v>1</v>
      </c>
      <c r="BY409" s="62">
        <f t="shared" si="760"/>
        <v>1</v>
      </c>
      <c r="BZ409" s="63">
        <f t="shared" si="761"/>
        <v>0.40900462962962975</v>
      </c>
      <c r="CA409" s="63">
        <f t="shared" si="762"/>
        <v>0.41456018518518534</v>
      </c>
      <c r="CB409" s="63">
        <f t="shared" si="763"/>
        <v>0.40589120370370368</v>
      </c>
      <c r="CC409" s="63">
        <f t="shared" si="764"/>
        <v>0.45172453703703697</v>
      </c>
      <c r="CD409" s="63">
        <f t="shared" si="765"/>
        <v>0.44207175925925929</v>
      </c>
      <c r="CE409" s="63">
        <f t="shared" si="766"/>
        <v>0.45248842592592597</v>
      </c>
      <c r="CF409" s="63">
        <f t="shared" si="767"/>
        <v>0.4494907407407408</v>
      </c>
      <c r="CG409" s="63">
        <f t="shared" si="768"/>
        <v>0.44879629629629636</v>
      </c>
      <c r="CH409" s="36"/>
      <c r="CI409" s="36"/>
      <c r="CJ409" s="36"/>
      <c r="CK409" s="36"/>
      <c r="CL409" s="60">
        <v>60</v>
      </c>
    </row>
    <row r="410" spans="1:90" ht="26.25" customHeight="1" x14ac:dyDescent="0.25">
      <c r="A410" s="37">
        <v>45</v>
      </c>
      <c r="B410" s="38" t="s">
        <v>245</v>
      </c>
      <c r="C410" s="39"/>
      <c r="D410" s="39"/>
      <c r="E410" s="39"/>
      <c r="F410" s="42"/>
      <c r="G410" s="40">
        <v>126.47</v>
      </c>
      <c r="H410" s="41">
        <f t="shared" si="711"/>
        <v>130.91</v>
      </c>
      <c r="I410" s="42">
        <v>130.82000000000002</v>
      </c>
      <c r="J410" s="43">
        <f t="shared" si="708"/>
        <v>-8.9181063038277196E-4</v>
      </c>
      <c r="K410" s="44">
        <f t="shared" si="709"/>
        <v>-0.11666666666667425</v>
      </c>
      <c r="L410" s="45" t="s">
        <v>297</v>
      </c>
      <c r="M410" s="126" t="s">
        <v>1231</v>
      </c>
      <c r="N410" s="46">
        <f t="shared" si="724"/>
        <v>130.9366666666667</v>
      </c>
      <c r="O410" s="46">
        <f t="shared" si="672"/>
        <v>-0.03</v>
      </c>
      <c r="P410" s="42">
        <v>130.99</v>
      </c>
      <c r="Q410" s="46">
        <f t="shared" si="673"/>
        <v>4.3499999999999996</v>
      </c>
      <c r="R410" s="39">
        <v>126.55</v>
      </c>
      <c r="S410" s="46">
        <f t="shared" si="674"/>
        <v>4.1499999999999995</v>
      </c>
      <c r="T410" s="40">
        <v>126.80000000000001</v>
      </c>
      <c r="U410" s="47" t="str">
        <f t="shared" si="699"/>
        <v/>
      </c>
      <c r="V410" s="47" t="str">
        <f t="shared" si="700"/>
        <v/>
      </c>
      <c r="W410" s="48"/>
      <c r="X410" s="48"/>
      <c r="Y410" s="48"/>
      <c r="Z410" s="48"/>
      <c r="AA410" s="48"/>
      <c r="AB410" s="48"/>
      <c r="AC410" s="48"/>
      <c r="AD410" s="48"/>
      <c r="AE410" s="51">
        <f t="shared" si="726"/>
        <v>45</v>
      </c>
      <c r="AF410" s="51" t="str">
        <f t="shared" si="727"/>
        <v>u1</v>
      </c>
      <c r="AG410" s="51" t="str">
        <f t="shared" si="728"/>
        <v/>
      </c>
      <c r="AH410" s="51" t="str">
        <f t="shared" si="729"/>
        <v/>
      </c>
      <c r="AI410" s="52">
        <f t="shared" si="730"/>
        <v>130.91</v>
      </c>
      <c r="AJ410" s="51"/>
      <c r="AK410" s="53"/>
      <c r="AL410" s="52"/>
      <c r="AM410" s="53">
        <f t="shared" si="732"/>
        <v>44</v>
      </c>
      <c r="AN410" s="53">
        <f>IF(AJ410&lt;&gt;"",IF(AJ410="o",VLOOKUP(AM410,OpenSect!$A$1:$D$11,2),IF(AJ410="u",VLOOKUP(AM410,UpHill!$A$1:$D$35,2),IF(AJ410="d",VLOOKUP(AM410,DownHill!$A$3:$D$29,2),IF(AJ410="f",VLOOKUP(AM410,FlatUnd!$A$2:$D$30,2),IF(AJ410="t",VLOOKUP(AM410,TimeAdd!$A$1:$D$176,2),IF(AJ410="l",VLOOKUP(AM410,SLimit!$A$1:$D$8,2),AN409)))))),AN409)</f>
        <v>51</v>
      </c>
      <c r="AO410" s="53">
        <f>IF(AJ410&lt;&gt;"",IF(AJ410="o",VLOOKUP(AM410,OpenSect!$A$1:$D$11,3),IF(AJ410="u",VLOOKUP(AM410,UpHill!$A$1:$D$35,3),IF(AJ410="d",VLOOKUP(AM410,DownHill!$A$3:$D$29,3),IF(AJ410="f",VLOOKUP(AM410,FlatUnd!$A$2:$D$30,3),IF(AJ410="t",VLOOKUP(AM410,TimeAdd!$A$1:$D$18,3),IF(AJ410="l",VLOOKUP(AM410,SLimit!$A$1:$D$8,3),AO409)))))),AO409)</f>
        <v>57</v>
      </c>
      <c r="AP410" s="53">
        <f>IF(AJ410&lt;&gt;"",IF(AJ410="o",VLOOKUP(AM410,OpenSect!$A$1:$D$11,4),IF(AJ410="u",VLOOKUP(AM410,UpHill!$A$1:$D$35,4),IF(AJ410="d",VLOOKUP(AM410,DownHill!$A$3:$D$29,4),IF(AJ410="f",VLOOKUP(AM410,FlatUnd!$A$2:$D$30,4),IF(AJ410="t",VLOOKUP(AM410,TimeAdd!$A$1:$D$18,4),IF(AJ410="l",VLOOKUP(AM410,SLimit!$A$1:$D$8,4),AP409)))))),AP409)</f>
        <v>62</v>
      </c>
      <c r="AQ410" s="53" t="str">
        <f t="shared" si="733"/>
        <v>80</v>
      </c>
      <c r="AR410" s="54" t="str">
        <f t="shared" si="734"/>
        <v>38km Stone</v>
      </c>
      <c r="AS410" s="55"/>
      <c r="AT410" s="55"/>
      <c r="AU410" s="56">
        <f>IF(GroupStTimes!$A$8=0,MIN(CB410,CD410,CF410),MIN(BZ410,CB410,CD410,CF410))</f>
        <v>0.40662037037037035</v>
      </c>
      <c r="AV410" s="56">
        <f>IF(GroupStTimes!$A$8=0,MAX(CC410,CE410,CG410),MAX(CA410,CC410,CE410,CG410))</f>
        <v>0.45313657407407415</v>
      </c>
      <c r="AW410" s="57" t="str">
        <f t="shared" si="735"/>
        <v/>
      </c>
      <c r="AX410" s="58" t="str">
        <f t="shared" si="736"/>
        <v/>
      </c>
      <c r="AY410" s="58" t="str">
        <f t="shared" si="737"/>
        <v/>
      </c>
      <c r="AZ410" s="31">
        <f t="shared" si="738"/>
        <v>130.02000000000001</v>
      </c>
      <c r="BA410" s="59">
        <f t="shared" si="739"/>
        <v>0.40900462962962975</v>
      </c>
      <c r="BB410" s="59">
        <f t="shared" si="740"/>
        <v>0.41456018518518534</v>
      </c>
      <c r="BC410" s="59">
        <f t="shared" si="741"/>
        <v>0.40589120370370368</v>
      </c>
      <c r="BD410" s="59">
        <f t="shared" si="742"/>
        <v>0.45172453703703697</v>
      </c>
      <c r="BE410" s="59">
        <f t="shared" si="743"/>
        <v>0.44207175925925929</v>
      </c>
      <c r="BF410" s="59">
        <f t="shared" si="744"/>
        <v>0.45248842592592597</v>
      </c>
      <c r="BG410" s="59">
        <f t="shared" si="745"/>
        <v>0.4494907407407408</v>
      </c>
      <c r="BH410" s="59">
        <f t="shared" si="746"/>
        <v>0.44879629629629636</v>
      </c>
      <c r="BI410" s="31">
        <f t="shared" si="747"/>
        <v>0.88999999999998636</v>
      </c>
      <c r="BJ410" s="61">
        <f t="shared" ref="BJ410:BM410" si="788">IF($AJ409="t",IF(AM408=0,0,$BI410/AM408),IF(AM409=0,0,$BI410/AM409))</f>
        <v>2.0227272727272417E-2</v>
      </c>
      <c r="BK410" s="61">
        <f t="shared" si="788"/>
        <v>1.7450980392156597E-2</v>
      </c>
      <c r="BL410" s="61">
        <f t="shared" si="788"/>
        <v>1.561403508771906E-2</v>
      </c>
      <c r="BM410" s="61">
        <f t="shared" si="788"/>
        <v>1.4354838709677199E-2</v>
      </c>
      <c r="BN410" s="62">
        <f t="shared" si="749"/>
        <v>0</v>
      </c>
      <c r="BO410" s="62">
        <f t="shared" si="750"/>
        <v>1</v>
      </c>
      <c r="BP410" s="62">
        <f t="shared" si="751"/>
        <v>13</v>
      </c>
      <c r="BQ410" s="62">
        <f t="shared" si="752"/>
        <v>0</v>
      </c>
      <c r="BR410" s="62">
        <f t="shared" si="753"/>
        <v>1</v>
      </c>
      <c r="BS410" s="62">
        <f t="shared" si="754"/>
        <v>3</v>
      </c>
      <c r="BT410" s="62">
        <f t="shared" si="755"/>
        <v>0</v>
      </c>
      <c r="BU410" s="62">
        <f t="shared" si="756"/>
        <v>0</v>
      </c>
      <c r="BV410" s="62">
        <f t="shared" si="757"/>
        <v>56</v>
      </c>
      <c r="BW410" s="62">
        <f t="shared" si="758"/>
        <v>0</v>
      </c>
      <c r="BX410" s="62">
        <f t="shared" si="759"/>
        <v>0</v>
      </c>
      <c r="BY410" s="62">
        <f t="shared" si="760"/>
        <v>52</v>
      </c>
      <c r="BZ410" s="63">
        <f t="shared" si="761"/>
        <v>0.40984953703703714</v>
      </c>
      <c r="CA410" s="63">
        <f t="shared" si="762"/>
        <v>0.41540509259259273</v>
      </c>
      <c r="CB410" s="63">
        <f t="shared" si="763"/>
        <v>0.40662037037037035</v>
      </c>
      <c r="CC410" s="63">
        <f t="shared" si="764"/>
        <v>0.45245370370370364</v>
      </c>
      <c r="CD410" s="63">
        <f t="shared" si="765"/>
        <v>0.44271990740740746</v>
      </c>
      <c r="CE410" s="63">
        <f t="shared" si="766"/>
        <v>0.45313657407407415</v>
      </c>
      <c r="CF410" s="63">
        <f t="shared" si="767"/>
        <v>0.45009259259259266</v>
      </c>
      <c r="CG410" s="63">
        <f t="shared" si="768"/>
        <v>0.44939814814814821</v>
      </c>
      <c r="CH410" s="36"/>
      <c r="CI410" s="36"/>
      <c r="CJ410" s="36"/>
      <c r="CK410" s="36"/>
      <c r="CL410" s="60">
        <v>60</v>
      </c>
    </row>
    <row r="411" spans="1:90" ht="26.25" customHeight="1" x14ac:dyDescent="0.25">
      <c r="A411" s="37">
        <v>45</v>
      </c>
      <c r="B411" s="38"/>
      <c r="C411" s="39"/>
      <c r="D411" s="39"/>
      <c r="E411" s="39"/>
      <c r="F411" s="42"/>
      <c r="G411" s="40">
        <v>126.74</v>
      </c>
      <c r="H411" s="41">
        <f t="shared" si="711"/>
        <v>131.19</v>
      </c>
      <c r="I411" s="42">
        <v>131.09</v>
      </c>
      <c r="J411" s="43">
        <f t="shared" si="708"/>
        <v>-9.6625727871435768E-4</v>
      </c>
      <c r="K411" s="44">
        <f t="shared" si="709"/>
        <v>-0.12666666666666515</v>
      </c>
      <c r="L411" s="45" t="s">
        <v>298</v>
      </c>
      <c r="M411" s="126" t="s">
        <v>1231</v>
      </c>
      <c r="N411" s="46">
        <f t="shared" si="724"/>
        <v>131.21666666666667</v>
      </c>
      <c r="O411" s="46">
        <f t="shared" ref="O411:O452" si="789">0.09-0.12</f>
        <v>-0.03</v>
      </c>
      <c r="P411" s="42">
        <v>131.26</v>
      </c>
      <c r="Q411" s="46">
        <f t="shared" ref="Q411:Q452" si="790">4.47-0.12</f>
        <v>4.3499999999999996</v>
      </c>
      <c r="R411" s="39">
        <v>126.83</v>
      </c>
      <c r="S411" s="46">
        <f t="shared" ref="S411:S452" si="791">-0.2+4.47-0.12</f>
        <v>4.1499999999999995</v>
      </c>
      <c r="T411" s="40">
        <v>127.09</v>
      </c>
      <c r="U411" s="47" t="str">
        <f t="shared" si="699"/>
        <v/>
      </c>
      <c r="V411" s="47" t="str">
        <f t="shared" si="700"/>
        <v/>
      </c>
      <c r="W411" s="48"/>
      <c r="X411" s="48"/>
      <c r="Y411" s="48"/>
      <c r="Z411" s="48"/>
      <c r="AA411" s="48"/>
      <c r="AB411" s="48"/>
      <c r="AC411" s="48"/>
      <c r="AD411" s="48"/>
      <c r="AE411" s="51">
        <f t="shared" si="726"/>
        <v>45</v>
      </c>
      <c r="AF411" s="51" t="str">
        <f t="shared" si="727"/>
        <v/>
      </c>
      <c r="AG411" s="51" t="str">
        <f t="shared" si="728"/>
        <v/>
      </c>
      <c r="AH411" s="51" t="str">
        <f t="shared" si="729"/>
        <v/>
      </c>
      <c r="AI411" s="52">
        <f t="shared" si="730"/>
        <v>131.19</v>
      </c>
      <c r="AJ411" s="51"/>
      <c r="AK411" s="53"/>
      <c r="AL411" s="52"/>
      <c r="AM411" s="53">
        <f t="shared" si="732"/>
        <v>44</v>
      </c>
      <c r="AN411" s="53">
        <f>IF(AJ411&lt;&gt;"",IF(AJ411="o",VLOOKUP(AM411,OpenSect!$A$1:$D$11,2),IF(AJ411="u",VLOOKUP(AM411,UpHill!$A$1:$D$35,2),IF(AJ411="d",VLOOKUP(AM411,DownHill!$A$3:$D$29,2),IF(AJ411="f",VLOOKUP(AM411,FlatUnd!$A$2:$D$30,2),IF(AJ411="t",VLOOKUP(AM411,TimeAdd!$A$1:$D$176,2),IF(AJ411="l",VLOOKUP(AM411,SLimit!$A$1:$D$8,2),AN410)))))),AN410)</f>
        <v>51</v>
      </c>
      <c r="AO411" s="53">
        <f>IF(AJ411&lt;&gt;"",IF(AJ411="o",VLOOKUP(AM411,OpenSect!$A$1:$D$11,3),IF(AJ411="u",VLOOKUP(AM411,UpHill!$A$1:$D$35,3),IF(AJ411="d",VLOOKUP(AM411,DownHill!$A$3:$D$29,3),IF(AJ411="f",VLOOKUP(AM411,FlatUnd!$A$2:$D$30,3),IF(AJ411="t",VLOOKUP(AM411,TimeAdd!$A$1:$D$18,3),IF(AJ411="l",VLOOKUP(AM411,SLimit!$A$1:$D$8,3),AO410)))))),AO410)</f>
        <v>57</v>
      </c>
      <c r="AP411" s="53">
        <f>IF(AJ411&lt;&gt;"",IF(AJ411="o",VLOOKUP(AM411,OpenSect!$A$1:$D$11,4),IF(AJ411="u",VLOOKUP(AM411,UpHill!$A$1:$D$35,4),IF(AJ411="d",VLOOKUP(AM411,DownHill!$A$3:$D$29,4),IF(AJ411="f",VLOOKUP(AM411,FlatUnd!$A$2:$D$30,4),IF(AJ411="t",VLOOKUP(AM411,TimeAdd!$A$1:$D$18,4),IF(AJ411="l",VLOOKUP(AM411,SLimit!$A$1:$D$8,4),AP410)))))),AP410)</f>
        <v>62</v>
      </c>
      <c r="AQ411" s="53" t="str">
        <f t="shared" si="733"/>
        <v>80</v>
      </c>
      <c r="AR411" s="54" t="str">
        <f t="shared" si="734"/>
        <v>Warning - Combined curves.</v>
      </c>
      <c r="AS411" s="55"/>
      <c r="AT411" s="55"/>
      <c r="AU411" s="56">
        <f>IF(GroupStTimes!$A$8=0,MIN(CB411,CD411,CF411),MIN(BZ411,CB411,CD411,CF411))</f>
        <v>0.40685185185185185</v>
      </c>
      <c r="AV411" s="56">
        <f>IF(GroupStTimes!$A$8=0,MAX(CC411,CE411,CG411),MAX(CA411,CC411,CE411,CG411))</f>
        <v>0.45334490740740746</v>
      </c>
      <c r="AW411" s="57" t="str">
        <f t="shared" si="735"/>
        <v/>
      </c>
      <c r="AX411" s="58" t="str">
        <f t="shared" si="736"/>
        <v/>
      </c>
      <c r="AY411" s="58" t="str">
        <f t="shared" si="737"/>
        <v/>
      </c>
      <c r="AZ411" s="31">
        <f t="shared" si="738"/>
        <v>130.02000000000001</v>
      </c>
      <c r="BA411" s="59">
        <f t="shared" si="739"/>
        <v>0.40900462962962975</v>
      </c>
      <c r="BB411" s="59">
        <f t="shared" si="740"/>
        <v>0.41456018518518534</v>
      </c>
      <c r="BC411" s="59">
        <f t="shared" si="741"/>
        <v>0.40589120370370368</v>
      </c>
      <c r="BD411" s="59">
        <f t="shared" si="742"/>
        <v>0.45172453703703697</v>
      </c>
      <c r="BE411" s="59">
        <f t="shared" si="743"/>
        <v>0.44207175925925929</v>
      </c>
      <c r="BF411" s="59">
        <f t="shared" si="744"/>
        <v>0.45248842592592597</v>
      </c>
      <c r="BG411" s="59">
        <f t="shared" si="745"/>
        <v>0.4494907407407408</v>
      </c>
      <c r="BH411" s="59">
        <f t="shared" si="746"/>
        <v>0.44879629629629636</v>
      </c>
      <c r="BI411" s="31">
        <f t="shared" si="747"/>
        <v>1.1699999999999875</v>
      </c>
      <c r="BJ411" s="61">
        <f t="shared" ref="BJ411:BM411" si="792">IF($AJ410="t",IF(AM409=0,0,$BI411/AM409),IF(AM410=0,0,$BI411/AM410))</f>
        <v>2.6590909090908808E-2</v>
      </c>
      <c r="BK411" s="61">
        <f t="shared" si="792"/>
        <v>2.2941176470587989E-2</v>
      </c>
      <c r="BL411" s="61">
        <f t="shared" si="792"/>
        <v>2.0526315789473466E-2</v>
      </c>
      <c r="BM411" s="61">
        <f t="shared" si="792"/>
        <v>1.8870967741935283E-2</v>
      </c>
      <c r="BN411" s="62">
        <f t="shared" si="749"/>
        <v>0</v>
      </c>
      <c r="BO411" s="62">
        <f t="shared" si="750"/>
        <v>1</v>
      </c>
      <c r="BP411" s="62">
        <f t="shared" si="751"/>
        <v>36</v>
      </c>
      <c r="BQ411" s="62">
        <f t="shared" si="752"/>
        <v>0</v>
      </c>
      <c r="BR411" s="62">
        <f t="shared" si="753"/>
        <v>1</v>
      </c>
      <c r="BS411" s="62">
        <f t="shared" si="754"/>
        <v>23</v>
      </c>
      <c r="BT411" s="62">
        <f t="shared" si="755"/>
        <v>0</v>
      </c>
      <c r="BU411" s="62">
        <f t="shared" si="756"/>
        <v>1</v>
      </c>
      <c r="BV411" s="62">
        <f t="shared" si="757"/>
        <v>14</v>
      </c>
      <c r="BW411" s="62">
        <f t="shared" si="758"/>
        <v>0</v>
      </c>
      <c r="BX411" s="62">
        <f t="shared" si="759"/>
        <v>1</v>
      </c>
      <c r="BY411" s="62">
        <f t="shared" si="760"/>
        <v>8</v>
      </c>
      <c r="BZ411" s="63">
        <f t="shared" si="761"/>
        <v>0.41011574074074086</v>
      </c>
      <c r="CA411" s="63">
        <f t="shared" si="762"/>
        <v>0.41567129629629646</v>
      </c>
      <c r="CB411" s="63">
        <f t="shared" si="763"/>
        <v>0.40685185185185185</v>
      </c>
      <c r="CC411" s="63">
        <f t="shared" si="764"/>
        <v>0.45268518518518513</v>
      </c>
      <c r="CD411" s="63">
        <f t="shared" si="765"/>
        <v>0.44292824074074078</v>
      </c>
      <c r="CE411" s="63">
        <f t="shared" si="766"/>
        <v>0.45334490740740746</v>
      </c>
      <c r="CF411" s="63">
        <f t="shared" si="767"/>
        <v>0.45027777777777783</v>
      </c>
      <c r="CG411" s="63">
        <f t="shared" si="768"/>
        <v>0.44958333333333339</v>
      </c>
      <c r="CH411" s="36"/>
      <c r="CI411" s="36"/>
      <c r="CJ411" s="36"/>
      <c r="CK411" s="36"/>
      <c r="CL411" s="60">
        <v>60</v>
      </c>
    </row>
    <row r="412" spans="1:90" ht="40.5" x14ac:dyDescent="0.25">
      <c r="A412" s="37">
        <v>45</v>
      </c>
      <c r="B412" s="38"/>
      <c r="C412" s="39" t="s">
        <v>58</v>
      </c>
      <c r="D412" s="39"/>
      <c r="E412" s="39"/>
      <c r="F412" s="42"/>
      <c r="G412" s="40">
        <v>126.8</v>
      </c>
      <c r="H412" s="41">
        <f t="shared" si="711"/>
        <v>131.24</v>
      </c>
      <c r="I412" s="42">
        <v>131.15</v>
      </c>
      <c r="J412" s="43">
        <f t="shared" si="708"/>
        <v>-9.403990341845705E-4</v>
      </c>
      <c r="K412" s="44">
        <f t="shared" si="709"/>
        <v>-0.12333333333330643</v>
      </c>
      <c r="L412" s="45" t="s">
        <v>299</v>
      </c>
      <c r="M412" s="126" t="s">
        <v>1231</v>
      </c>
      <c r="N412" s="46">
        <f t="shared" si="724"/>
        <v>131.27333333333331</v>
      </c>
      <c r="O412" s="46">
        <f t="shared" si="789"/>
        <v>-0.03</v>
      </c>
      <c r="P412" s="42">
        <v>131.32</v>
      </c>
      <c r="Q412" s="46">
        <f t="shared" si="790"/>
        <v>4.3499999999999996</v>
      </c>
      <c r="R412" s="39">
        <v>126.89</v>
      </c>
      <c r="S412" s="46">
        <f t="shared" si="791"/>
        <v>4.1499999999999995</v>
      </c>
      <c r="T412" s="66">
        <v>127.14</v>
      </c>
      <c r="U412" s="47">
        <f t="shared" si="699"/>
        <v>29.327559999999998</v>
      </c>
      <c r="V412" s="47">
        <f t="shared" si="700"/>
        <v>29.991219999999998</v>
      </c>
      <c r="W412" s="48">
        <v>29.32752</v>
      </c>
      <c r="X412" s="48">
        <v>29.991209999999999</v>
      </c>
      <c r="Y412" s="48">
        <v>29.32752</v>
      </c>
      <c r="Z412" s="48">
        <v>29.991209999999999</v>
      </c>
      <c r="AA412" s="48">
        <v>29.32761</v>
      </c>
      <c r="AB412" s="48">
        <v>29.991240000000001</v>
      </c>
      <c r="AC412" s="48">
        <v>29.327580000000001</v>
      </c>
      <c r="AD412" s="48">
        <v>29.991230000000002</v>
      </c>
      <c r="AE412" s="51">
        <f t="shared" si="726"/>
        <v>45</v>
      </c>
      <c r="AF412" s="51" t="str">
        <f t="shared" si="727"/>
        <v/>
      </c>
      <c r="AG412" s="51" t="str">
        <f t="shared" si="728"/>
        <v>m</v>
      </c>
      <c r="AH412" s="51" t="str">
        <f t="shared" si="729"/>
        <v/>
      </c>
      <c r="AI412" s="52">
        <f t="shared" si="730"/>
        <v>131.24</v>
      </c>
      <c r="AJ412" s="51" t="s">
        <v>58</v>
      </c>
      <c r="AK412" s="53"/>
      <c r="AL412" s="52"/>
      <c r="AM412" s="53">
        <f t="shared" si="732"/>
        <v>44</v>
      </c>
      <c r="AN412" s="53">
        <f>IF(AJ412&lt;&gt;"",IF(AJ412="o",VLOOKUP(AM412,OpenSect!$A$1:$D$11,2),IF(AJ412="u",VLOOKUP(AM412,UpHill!$A$1:$D$35,2),IF(AJ412="d",VLOOKUP(AM412,DownHill!$A$3:$D$29,2),IF(AJ412="f",VLOOKUP(AM412,FlatUnd!$A$2:$D$30,2),IF(AJ412="t",VLOOKUP(AM412,TimeAdd!$A$1:$D$176,2),IF(AJ412="l",VLOOKUP(AM412,SLimit!$A$1:$D$8,2),AN411)))))),AN411)</f>
        <v>51</v>
      </c>
      <c r="AO412" s="53">
        <f>IF(AJ412&lt;&gt;"",IF(AJ412="o",VLOOKUP(AM412,OpenSect!$A$1:$D$11,3),IF(AJ412="u",VLOOKUP(AM412,UpHill!$A$1:$D$35,3),IF(AJ412="d",VLOOKUP(AM412,DownHill!$A$3:$D$29,3),IF(AJ412="f",VLOOKUP(AM412,FlatUnd!$A$2:$D$30,3),IF(AJ412="t",VLOOKUP(AM412,TimeAdd!$A$1:$D$18,3),IF(AJ412="l",VLOOKUP(AM412,SLimit!$A$1:$D$8,3),AO411)))))),AO411)</f>
        <v>57</v>
      </c>
      <c r="AP412" s="53">
        <f>IF(AJ412&lt;&gt;"",IF(AJ412="o",VLOOKUP(AM412,OpenSect!$A$1:$D$11,4),IF(AJ412="u",VLOOKUP(AM412,UpHill!$A$1:$D$35,4),IF(AJ412="d",VLOOKUP(AM412,DownHill!$A$3:$D$29,4),IF(AJ412="f",VLOOKUP(AM412,FlatUnd!$A$2:$D$30,4),IF(AJ412="t",VLOOKUP(AM412,TimeAdd!$A$1:$D$18,4),IF(AJ412="l",VLOOKUP(AM412,SLimit!$A$1:$D$8,4),AP411)))))),AP411)</f>
        <v>62</v>
      </c>
      <c r="AQ412" s="53" t="str">
        <f t="shared" si="733"/>
        <v>80</v>
      </c>
      <c r="AR412" s="54" t="str">
        <f t="shared" si="734"/>
        <v>Control @ Westview Estate.  Dot on small pole&amp; road center line and edge.</v>
      </c>
      <c r="AS412" s="55"/>
      <c r="AT412" s="55"/>
      <c r="AU412" s="56">
        <f>IF(GroupStTimes!$A$8=0,MIN(CB412,CD412,CF412),MIN(BZ412,CB412,CD412,CF412))</f>
        <v>0.40688657407407408</v>
      </c>
      <c r="AV412" s="56">
        <f>IF(GroupStTimes!$A$8=0,MAX(CC412,CE412,CG412),MAX(CA412,CC412,CE412,CG412))</f>
        <v>0.45337962962962969</v>
      </c>
      <c r="AW412" s="57" t="str">
        <f t="shared" si="735"/>
        <v>29.32756  29.99122</v>
      </c>
      <c r="AX412" s="58">
        <f t="shared" si="736"/>
        <v>29.32752</v>
      </c>
      <c r="AY412" s="58">
        <f t="shared" si="737"/>
        <v>29.991209999999999</v>
      </c>
      <c r="AZ412" s="31">
        <f t="shared" si="738"/>
        <v>130.02000000000001</v>
      </c>
      <c r="BA412" s="59">
        <f t="shared" si="739"/>
        <v>0.40900462962962975</v>
      </c>
      <c r="BB412" s="59">
        <f t="shared" si="740"/>
        <v>0.41456018518518534</v>
      </c>
      <c r="BC412" s="59">
        <f t="shared" si="741"/>
        <v>0.40589120370370368</v>
      </c>
      <c r="BD412" s="59">
        <f t="shared" si="742"/>
        <v>0.45172453703703697</v>
      </c>
      <c r="BE412" s="59">
        <f t="shared" si="743"/>
        <v>0.44207175925925929</v>
      </c>
      <c r="BF412" s="59">
        <f t="shared" si="744"/>
        <v>0.45248842592592597</v>
      </c>
      <c r="BG412" s="59">
        <f t="shared" si="745"/>
        <v>0.4494907407407408</v>
      </c>
      <c r="BH412" s="59">
        <f t="shared" si="746"/>
        <v>0.44879629629629636</v>
      </c>
      <c r="BI412" s="31">
        <f t="shared" si="747"/>
        <v>1.2199999999999989</v>
      </c>
      <c r="BJ412" s="61">
        <f t="shared" ref="BJ412:BM412" si="793">IF($AJ411="t",IF(AM410=0,0,$BI412/AM410),IF(AM411=0,0,$BI412/AM411))</f>
        <v>2.7727272727272701E-2</v>
      </c>
      <c r="BK412" s="61">
        <f t="shared" si="793"/>
        <v>2.3921568627450956E-2</v>
      </c>
      <c r="BL412" s="61">
        <f t="shared" si="793"/>
        <v>2.1403508771929803E-2</v>
      </c>
      <c r="BM412" s="61">
        <f t="shared" si="793"/>
        <v>1.9677419354838691E-2</v>
      </c>
      <c r="BN412" s="62">
        <f t="shared" si="749"/>
        <v>0</v>
      </c>
      <c r="BO412" s="62">
        <f t="shared" si="750"/>
        <v>1</v>
      </c>
      <c r="BP412" s="62">
        <f t="shared" si="751"/>
        <v>40</v>
      </c>
      <c r="BQ412" s="62">
        <f t="shared" si="752"/>
        <v>0</v>
      </c>
      <c r="BR412" s="62">
        <f t="shared" si="753"/>
        <v>1</v>
      </c>
      <c r="BS412" s="62">
        <f t="shared" si="754"/>
        <v>26</v>
      </c>
      <c r="BT412" s="62">
        <f t="shared" si="755"/>
        <v>0</v>
      </c>
      <c r="BU412" s="62">
        <f t="shared" si="756"/>
        <v>1</v>
      </c>
      <c r="BV412" s="62">
        <f t="shared" si="757"/>
        <v>17</v>
      </c>
      <c r="BW412" s="62">
        <f t="shared" si="758"/>
        <v>0</v>
      </c>
      <c r="BX412" s="62">
        <f t="shared" si="759"/>
        <v>1</v>
      </c>
      <c r="BY412" s="62">
        <f t="shared" si="760"/>
        <v>11</v>
      </c>
      <c r="BZ412" s="63">
        <f t="shared" si="761"/>
        <v>0.41016203703703713</v>
      </c>
      <c r="CA412" s="63">
        <f t="shared" si="762"/>
        <v>0.41571759259259272</v>
      </c>
      <c r="CB412" s="63">
        <f t="shared" si="763"/>
        <v>0.40688657407407408</v>
      </c>
      <c r="CC412" s="63">
        <f t="shared" si="764"/>
        <v>0.45271990740740736</v>
      </c>
      <c r="CD412" s="63">
        <f t="shared" si="765"/>
        <v>0.442962962962963</v>
      </c>
      <c r="CE412" s="63">
        <f t="shared" si="766"/>
        <v>0.45337962962962969</v>
      </c>
      <c r="CF412" s="63">
        <f t="shared" si="767"/>
        <v>0.45031250000000006</v>
      </c>
      <c r="CG412" s="63">
        <f t="shared" si="768"/>
        <v>0.44961805555555562</v>
      </c>
      <c r="CH412" s="36"/>
      <c r="CI412" s="36"/>
      <c r="CJ412" s="36"/>
      <c r="CK412" s="36"/>
      <c r="CL412" s="60">
        <v>60</v>
      </c>
    </row>
    <row r="413" spans="1:90" ht="26.25" customHeight="1" x14ac:dyDescent="0.25">
      <c r="A413" s="37">
        <v>45</v>
      </c>
      <c r="B413" s="38"/>
      <c r="C413" s="69" t="s">
        <v>31</v>
      </c>
      <c r="D413" s="39">
        <v>35</v>
      </c>
      <c r="E413" s="39"/>
      <c r="F413" s="42"/>
      <c r="G413" s="66">
        <v>127.14999999999999</v>
      </c>
      <c r="H413" s="41">
        <f t="shared" si="711"/>
        <v>131.59</v>
      </c>
      <c r="I413" s="42">
        <v>131.5</v>
      </c>
      <c r="J413" s="43">
        <f t="shared" si="708"/>
        <v>-9.3789607097593045E-4</v>
      </c>
      <c r="K413" s="44">
        <f t="shared" si="709"/>
        <v>-0.12333333333333485</v>
      </c>
      <c r="L413" s="70" t="s">
        <v>1237</v>
      </c>
      <c r="M413" s="126" t="s">
        <v>1231</v>
      </c>
      <c r="N413" s="46">
        <f t="shared" si="724"/>
        <v>131.62333333333333</v>
      </c>
      <c r="O413" s="46">
        <f t="shared" si="789"/>
        <v>-0.03</v>
      </c>
      <c r="P413" s="42">
        <v>131.66999999999999</v>
      </c>
      <c r="Q413" s="46">
        <f t="shared" si="790"/>
        <v>4.3499999999999996</v>
      </c>
      <c r="R413" s="39">
        <v>127.24</v>
      </c>
      <c r="S413" s="46">
        <f t="shared" si="791"/>
        <v>4.1499999999999995</v>
      </c>
      <c r="T413" s="40">
        <v>127.49</v>
      </c>
      <c r="U413" s="47" t="str">
        <f t="shared" si="699"/>
        <v/>
      </c>
      <c r="V413" s="47" t="str">
        <f t="shared" si="700"/>
        <v/>
      </c>
      <c r="W413" s="48"/>
      <c r="X413" s="48"/>
      <c r="Y413" s="48"/>
      <c r="Z413" s="48"/>
      <c r="AA413" s="48"/>
      <c r="AB413" s="48"/>
      <c r="AC413" s="48"/>
      <c r="AD413" s="48"/>
      <c r="AE413" s="51">
        <f t="shared" si="726"/>
        <v>45</v>
      </c>
      <c r="AF413" s="51" t="str">
        <f t="shared" si="727"/>
        <v/>
      </c>
      <c r="AG413" s="51" t="str">
        <f t="shared" si="728"/>
        <v>l</v>
      </c>
      <c r="AH413" s="51">
        <f t="shared" si="729"/>
        <v>35</v>
      </c>
      <c r="AI413" s="52">
        <f t="shared" si="730"/>
        <v>131.59</v>
      </c>
      <c r="AJ413" s="51" t="s">
        <v>31</v>
      </c>
      <c r="AK413" s="53"/>
      <c r="AL413" s="52"/>
      <c r="AM413" s="53">
        <f t="shared" si="732"/>
        <v>35</v>
      </c>
      <c r="AN413" s="53">
        <f>IF(AJ413&lt;&gt;"",IF(AJ413="o",VLOOKUP(AM413,OpenSect!$A$1:$D$11,2),IF(AJ413="u",VLOOKUP(AM413,UpHill!$A$1:$D$35,2),IF(AJ413="d",VLOOKUP(AM413,DownHill!$A$3:$D$29,2),IF(AJ413="f",VLOOKUP(AM413,FlatUnd!$A$2:$D$30,2),IF(AJ413="t",VLOOKUP(AM413,TimeAdd!$A$1:$D$176,2),IF(AJ413="l",VLOOKUP(AM413,SLimit!$A$1:$D$8,2),AN412)))))),AN412)</f>
        <v>40</v>
      </c>
      <c r="AO413" s="53">
        <f>IF(AJ413&lt;&gt;"",IF(AJ413="o",VLOOKUP(AM413,OpenSect!$A$1:$D$11,3),IF(AJ413="u",VLOOKUP(AM413,UpHill!$A$1:$D$35,3),IF(AJ413="d",VLOOKUP(AM413,DownHill!$A$3:$D$29,3),IF(AJ413="f",VLOOKUP(AM413,FlatUnd!$A$2:$D$30,3),IF(AJ413="t",VLOOKUP(AM413,TimeAdd!$A$1:$D$18,3),IF(AJ413="l",VLOOKUP(AM413,SLimit!$A$1:$D$8,3),AO412)))))),AO412)</f>
        <v>45</v>
      </c>
      <c r="AP413" s="53">
        <f>IF(AJ413&lt;&gt;"",IF(AJ413="o",VLOOKUP(AM413,OpenSect!$A$1:$D$11,4),IF(AJ413="u",VLOOKUP(AM413,UpHill!$A$1:$D$35,4),IF(AJ413="d",VLOOKUP(AM413,DownHill!$A$3:$D$29,4),IF(AJ413="f",VLOOKUP(AM413,FlatUnd!$A$2:$D$30,4),IF(AJ413="t",VLOOKUP(AM413,TimeAdd!$A$1:$D$18,4),IF(AJ413="l",VLOOKUP(AM413,SLimit!$A$1:$D$8,4),AP412)))))),AP412)</f>
        <v>50</v>
      </c>
      <c r="AQ413" s="53" t="str">
        <f t="shared" si="733"/>
        <v>80</v>
      </c>
      <c r="AR413" s="54" t="str">
        <f t="shared" si="734"/>
        <v>Power lines.  START of OPEN SECTION.</v>
      </c>
      <c r="AS413" s="55"/>
      <c r="AT413" s="55"/>
      <c r="AU413" s="56">
        <f>IF(GroupStTimes!$A$8=0,MIN(CB413,CD413,CF413),MIN(BZ413,CB413,CD413,CF413))</f>
        <v>0.40717592592592589</v>
      </c>
      <c r="AV413" s="56">
        <f>IF(GroupStTimes!$A$8=0,MAX(CC413,CE413,CG413),MAX(CA413,CC413,CE413,CG413))</f>
        <v>0.45363425925925932</v>
      </c>
      <c r="AW413" s="57" t="str">
        <f t="shared" si="735"/>
        <v/>
      </c>
      <c r="AX413" s="58" t="str">
        <f t="shared" si="736"/>
        <v/>
      </c>
      <c r="AY413" s="58" t="str">
        <f t="shared" si="737"/>
        <v/>
      </c>
      <c r="AZ413" s="31">
        <f t="shared" si="738"/>
        <v>130.02000000000001</v>
      </c>
      <c r="BA413" s="59">
        <f t="shared" si="739"/>
        <v>0.40900462962962975</v>
      </c>
      <c r="BB413" s="59">
        <f t="shared" si="740"/>
        <v>0.41456018518518534</v>
      </c>
      <c r="BC413" s="59">
        <f t="shared" si="741"/>
        <v>0.40589120370370368</v>
      </c>
      <c r="BD413" s="59">
        <f t="shared" si="742"/>
        <v>0.45172453703703697</v>
      </c>
      <c r="BE413" s="59">
        <f t="shared" si="743"/>
        <v>0.44207175925925929</v>
      </c>
      <c r="BF413" s="59">
        <f t="shared" si="744"/>
        <v>0.45248842592592597</v>
      </c>
      <c r="BG413" s="59">
        <f t="shared" si="745"/>
        <v>0.4494907407407408</v>
      </c>
      <c r="BH413" s="59">
        <f t="shared" si="746"/>
        <v>0.44879629629629636</v>
      </c>
      <c r="BI413" s="31">
        <f t="shared" si="747"/>
        <v>1.5699999999999932</v>
      </c>
      <c r="BJ413" s="61">
        <f t="shared" ref="BJ413:BM413" si="794">IF($AJ412="t",IF(AM411=0,0,$BI413/AM411),IF(AM412=0,0,$BI413/AM412))</f>
        <v>3.568181818181803E-2</v>
      </c>
      <c r="BK413" s="61">
        <f t="shared" si="794"/>
        <v>3.0784313725490061E-2</v>
      </c>
      <c r="BL413" s="61">
        <f t="shared" si="794"/>
        <v>2.7543859649122687E-2</v>
      </c>
      <c r="BM413" s="61">
        <f t="shared" si="794"/>
        <v>2.5322580645161179E-2</v>
      </c>
      <c r="BN413" s="62">
        <f t="shared" si="749"/>
        <v>0</v>
      </c>
      <c r="BO413" s="62">
        <f t="shared" si="750"/>
        <v>2</v>
      </c>
      <c r="BP413" s="62">
        <f t="shared" si="751"/>
        <v>8</v>
      </c>
      <c r="BQ413" s="62">
        <f t="shared" si="752"/>
        <v>0</v>
      </c>
      <c r="BR413" s="62">
        <f t="shared" si="753"/>
        <v>1</v>
      </c>
      <c r="BS413" s="62">
        <f t="shared" si="754"/>
        <v>51</v>
      </c>
      <c r="BT413" s="62">
        <f t="shared" si="755"/>
        <v>0</v>
      </c>
      <c r="BU413" s="62">
        <f t="shared" si="756"/>
        <v>1</v>
      </c>
      <c r="BV413" s="62">
        <f t="shared" si="757"/>
        <v>39</v>
      </c>
      <c r="BW413" s="62">
        <f t="shared" si="758"/>
        <v>0</v>
      </c>
      <c r="BX413" s="62">
        <f t="shared" si="759"/>
        <v>1</v>
      </c>
      <c r="BY413" s="62">
        <f t="shared" si="760"/>
        <v>31</v>
      </c>
      <c r="BZ413" s="63">
        <f t="shared" si="761"/>
        <v>0.41048611111111122</v>
      </c>
      <c r="CA413" s="63">
        <f t="shared" si="762"/>
        <v>0.41604166666666681</v>
      </c>
      <c r="CB413" s="63">
        <f t="shared" si="763"/>
        <v>0.40717592592592589</v>
      </c>
      <c r="CC413" s="63">
        <f t="shared" si="764"/>
        <v>0.45300925925925917</v>
      </c>
      <c r="CD413" s="63">
        <f t="shared" si="765"/>
        <v>0.44321759259259264</v>
      </c>
      <c r="CE413" s="63">
        <f t="shared" si="766"/>
        <v>0.45363425925925932</v>
      </c>
      <c r="CF413" s="63">
        <f t="shared" si="767"/>
        <v>0.45054398148148156</v>
      </c>
      <c r="CG413" s="63">
        <f t="shared" si="768"/>
        <v>0.44984953703703712</v>
      </c>
      <c r="CH413" s="36"/>
      <c r="CI413" s="36"/>
      <c r="CJ413" s="36"/>
      <c r="CK413" s="36"/>
      <c r="CL413" s="60">
        <v>60</v>
      </c>
    </row>
    <row r="414" spans="1:90" ht="26.25" customHeight="1" x14ac:dyDescent="0.25">
      <c r="A414" s="37">
        <v>45</v>
      </c>
      <c r="B414" s="38"/>
      <c r="C414" s="39"/>
      <c r="D414" s="39"/>
      <c r="E414" s="39"/>
      <c r="F414" s="42"/>
      <c r="G414" s="40">
        <v>127.52</v>
      </c>
      <c r="H414" s="41">
        <f t="shared" si="711"/>
        <v>131.96</v>
      </c>
      <c r="I414" s="42">
        <v>131.87</v>
      </c>
      <c r="J414" s="43">
        <f t="shared" si="708"/>
        <v>-9.3526452819697313E-4</v>
      </c>
      <c r="K414" s="44">
        <f t="shared" si="709"/>
        <v>-0.12333333333333485</v>
      </c>
      <c r="L414" s="45" t="s">
        <v>300</v>
      </c>
      <c r="M414" s="126" t="s">
        <v>1231</v>
      </c>
      <c r="N414" s="46">
        <f t="shared" si="724"/>
        <v>131.99333333333334</v>
      </c>
      <c r="O414" s="46">
        <f t="shared" si="789"/>
        <v>-0.03</v>
      </c>
      <c r="P414" s="42">
        <v>132.04</v>
      </c>
      <c r="Q414" s="46">
        <f t="shared" si="790"/>
        <v>4.3499999999999996</v>
      </c>
      <c r="R414" s="39">
        <v>127.61</v>
      </c>
      <c r="S414" s="46">
        <f t="shared" si="791"/>
        <v>4.1499999999999995</v>
      </c>
      <c r="T414" s="40">
        <v>127.86000000000001</v>
      </c>
      <c r="U414" s="47" t="str">
        <f t="shared" si="699"/>
        <v/>
      </c>
      <c r="V414" s="47" t="str">
        <f t="shared" si="700"/>
        <v/>
      </c>
      <c r="W414" s="48"/>
      <c r="X414" s="48"/>
      <c r="Y414" s="48"/>
      <c r="Z414" s="48"/>
      <c r="AA414" s="48"/>
      <c r="AB414" s="48"/>
      <c r="AC414" s="48"/>
      <c r="AD414" s="48"/>
      <c r="AE414" s="51">
        <f t="shared" si="726"/>
        <v>45</v>
      </c>
      <c r="AF414" s="51" t="str">
        <f t="shared" si="727"/>
        <v/>
      </c>
      <c r="AG414" s="51" t="str">
        <f t="shared" si="728"/>
        <v/>
      </c>
      <c r="AH414" s="51" t="str">
        <f t="shared" si="729"/>
        <v/>
      </c>
      <c r="AI414" s="52">
        <f t="shared" si="730"/>
        <v>131.96</v>
      </c>
      <c r="AJ414" s="51"/>
      <c r="AK414" s="53"/>
      <c r="AL414" s="52"/>
      <c r="AM414" s="53">
        <f t="shared" si="732"/>
        <v>35</v>
      </c>
      <c r="AN414" s="53">
        <f>IF(AJ414&lt;&gt;"",IF(AJ414="o",VLOOKUP(AM414,OpenSect!$A$1:$D$11,2),IF(AJ414="u",VLOOKUP(AM414,UpHill!$A$1:$D$35,2),IF(AJ414="d",VLOOKUP(AM414,DownHill!$A$3:$D$29,2),IF(AJ414="f",VLOOKUP(AM414,FlatUnd!$A$2:$D$30,2),IF(AJ414="t",VLOOKUP(AM414,TimeAdd!$A$1:$D$176,2),IF(AJ414="l",VLOOKUP(AM414,SLimit!$A$1:$D$8,2),AN413)))))),AN413)</f>
        <v>40</v>
      </c>
      <c r="AO414" s="53">
        <f>IF(AJ414&lt;&gt;"",IF(AJ414="o",VLOOKUP(AM414,OpenSect!$A$1:$D$11,3),IF(AJ414="u",VLOOKUP(AM414,UpHill!$A$1:$D$35,3),IF(AJ414="d",VLOOKUP(AM414,DownHill!$A$3:$D$29,3),IF(AJ414="f",VLOOKUP(AM414,FlatUnd!$A$2:$D$30,3),IF(AJ414="t",VLOOKUP(AM414,TimeAdd!$A$1:$D$18,3),IF(AJ414="l",VLOOKUP(AM414,SLimit!$A$1:$D$8,3),AO413)))))),AO413)</f>
        <v>45</v>
      </c>
      <c r="AP414" s="53">
        <f>IF(AJ414&lt;&gt;"",IF(AJ414="o",VLOOKUP(AM414,OpenSect!$A$1:$D$11,4),IF(AJ414="u",VLOOKUP(AM414,UpHill!$A$1:$D$35,4),IF(AJ414="d",VLOOKUP(AM414,DownHill!$A$3:$D$29,4),IF(AJ414="f",VLOOKUP(AM414,FlatUnd!$A$2:$D$30,4),IF(AJ414="t",VLOOKUP(AM414,TimeAdd!$A$1:$D$18,4),IF(AJ414="l",VLOOKUP(AM414,SLimit!$A$1:$D$8,4),AP413)))))),AP413)</f>
        <v>50</v>
      </c>
      <c r="AQ414" s="53" t="str">
        <f t="shared" si="733"/>
        <v>80</v>
      </c>
      <c r="AR414" s="54" t="str">
        <f t="shared" si="734"/>
        <v>39km Stone</v>
      </c>
      <c r="AS414" s="55"/>
      <c r="AT414" s="55"/>
      <c r="AU414" s="56">
        <f>IF(GroupStTimes!$A$8=0,MIN(CB414,CD414,CF414),MIN(BZ414,CB414,CD414,CF414))</f>
        <v>0.40755787037037033</v>
      </c>
      <c r="AV414" s="56">
        <f>IF(GroupStTimes!$A$8=0,MAX(CC414,CE414,CG414),MAX(CA414,CC414,CE414,CG414))</f>
        <v>0.45398148148148154</v>
      </c>
      <c r="AW414" s="57" t="str">
        <f t="shared" si="735"/>
        <v/>
      </c>
      <c r="AX414" s="58" t="str">
        <f t="shared" si="736"/>
        <v/>
      </c>
      <c r="AY414" s="58" t="str">
        <f t="shared" si="737"/>
        <v/>
      </c>
      <c r="AZ414" s="31">
        <f t="shared" si="738"/>
        <v>131.59</v>
      </c>
      <c r="BA414" s="59">
        <f t="shared" si="739"/>
        <v>0.41048611111111122</v>
      </c>
      <c r="BB414" s="59">
        <f t="shared" si="740"/>
        <v>0.41604166666666681</v>
      </c>
      <c r="BC414" s="59">
        <f t="shared" si="741"/>
        <v>0.40717592592592589</v>
      </c>
      <c r="BD414" s="59">
        <f t="shared" si="742"/>
        <v>0.45300925925925917</v>
      </c>
      <c r="BE414" s="59">
        <f t="shared" si="743"/>
        <v>0.44321759259259264</v>
      </c>
      <c r="BF414" s="59">
        <f t="shared" si="744"/>
        <v>0.45363425925925932</v>
      </c>
      <c r="BG414" s="59">
        <f t="shared" si="745"/>
        <v>0.45054398148148156</v>
      </c>
      <c r="BH414" s="59">
        <f t="shared" si="746"/>
        <v>0.44984953703703712</v>
      </c>
      <c r="BI414" s="31">
        <f t="shared" si="747"/>
        <v>0.37000000000000455</v>
      </c>
      <c r="BJ414" s="61">
        <f t="shared" ref="BJ414:BM414" si="795">IF($AJ413="t",IF(AM412=0,0,$BI414/AM412),IF(AM413=0,0,$BI414/AM413))</f>
        <v>1.0571428571428702E-2</v>
      </c>
      <c r="BK414" s="61">
        <f t="shared" si="795"/>
        <v>9.250000000000114E-3</v>
      </c>
      <c r="BL414" s="61">
        <f t="shared" si="795"/>
        <v>8.2222222222223234E-3</v>
      </c>
      <c r="BM414" s="61">
        <f t="shared" si="795"/>
        <v>7.4000000000000905E-3</v>
      </c>
      <c r="BN414" s="62">
        <f t="shared" si="749"/>
        <v>0</v>
      </c>
      <c r="BO414" s="62">
        <f t="shared" si="750"/>
        <v>0</v>
      </c>
      <c r="BP414" s="62">
        <f t="shared" si="751"/>
        <v>38</v>
      </c>
      <c r="BQ414" s="62">
        <f t="shared" si="752"/>
        <v>0</v>
      </c>
      <c r="BR414" s="62">
        <f t="shared" si="753"/>
        <v>0</v>
      </c>
      <c r="BS414" s="62">
        <f t="shared" si="754"/>
        <v>33</v>
      </c>
      <c r="BT414" s="62">
        <f t="shared" si="755"/>
        <v>0</v>
      </c>
      <c r="BU414" s="62">
        <f t="shared" si="756"/>
        <v>0</v>
      </c>
      <c r="BV414" s="62">
        <f t="shared" si="757"/>
        <v>30</v>
      </c>
      <c r="BW414" s="62">
        <f t="shared" si="758"/>
        <v>0</v>
      </c>
      <c r="BX414" s="62">
        <f t="shared" si="759"/>
        <v>0</v>
      </c>
      <c r="BY414" s="62">
        <f t="shared" si="760"/>
        <v>27</v>
      </c>
      <c r="BZ414" s="63">
        <f t="shared" si="761"/>
        <v>0.41092592592592603</v>
      </c>
      <c r="CA414" s="63">
        <f t="shared" si="762"/>
        <v>0.41648148148148162</v>
      </c>
      <c r="CB414" s="63">
        <f t="shared" si="763"/>
        <v>0.40755787037037033</v>
      </c>
      <c r="CC414" s="63">
        <f t="shared" si="764"/>
        <v>0.45339120370370362</v>
      </c>
      <c r="CD414" s="63">
        <f t="shared" si="765"/>
        <v>0.44356481481481486</v>
      </c>
      <c r="CE414" s="63">
        <f t="shared" si="766"/>
        <v>0.45398148148148154</v>
      </c>
      <c r="CF414" s="63">
        <f t="shared" si="767"/>
        <v>0.45085648148148155</v>
      </c>
      <c r="CG414" s="63">
        <f t="shared" si="768"/>
        <v>0.45016203703703711</v>
      </c>
      <c r="CH414" s="36"/>
      <c r="CI414" s="36"/>
      <c r="CJ414" s="36"/>
      <c r="CK414" s="36"/>
      <c r="CL414" s="60">
        <v>60</v>
      </c>
    </row>
    <row r="415" spans="1:90" ht="60.75" x14ac:dyDescent="0.25">
      <c r="A415" s="37">
        <v>45</v>
      </c>
      <c r="B415" s="38"/>
      <c r="C415" s="39" t="s">
        <v>31</v>
      </c>
      <c r="D415" s="39">
        <v>35</v>
      </c>
      <c r="E415" s="39"/>
      <c r="F415" s="42"/>
      <c r="G415" s="40">
        <v>127.93</v>
      </c>
      <c r="H415" s="41">
        <f t="shared" si="711"/>
        <v>132.38</v>
      </c>
      <c r="I415" s="42">
        <v>132.28000000000003</v>
      </c>
      <c r="J415" s="43">
        <f t="shared" si="708"/>
        <v>-9.5756476161654592E-4</v>
      </c>
      <c r="K415" s="44">
        <f t="shared" si="709"/>
        <v>-0.12666666666663673</v>
      </c>
      <c r="L415" s="45" t="s">
        <v>301</v>
      </c>
      <c r="M415" s="126" t="s">
        <v>1231</v>
      </c>
      <c r="N415" s="46">
        <f t="shared" si="724"/>
        <v>132.40666666666667</v>
      </c>
      <c r="O415" s="46">
        <f t="shared" si="789"/>
        <v>-0.03</v>
      </c>
      <c r="P415" s="42">
        <v>132.45000000000002</v>
      </c>
      <c r="Q415" s="46">
        <f t="shared" si="790"/>
        <v>4.3499999999999996</v>
      </c>
      <c r="R415" s="39">
        <v>128.02000000000001</v>
      </c>
      <c r="S415" s="46">
        <f t="shared" si="791"/>
        <v>4.1499999999999995</v>
      </c>
      <c r="T415" s="40">
        <v>128.28</v>
      </c>
      <c r="U415" s="47" t="str">
        <f t="shared" si="699"/>
        <v/>
      </c>
      <c r="V415" s="47" t="str">
        <f t="shared" si="700"/>
        <v/>
      </c>
      <c r="W415" s="48"/>
      <c r="X415" s="48"/>
      <c r="Y415" s="48"/>
      <c r="Z415" s="48"/>
      <c r="AA415" s="48"/>
      <c r="AB415" s="48"/>
      <c r="AC415" s="48"/>
      <c r="AD415" s="48"/>
      <c r="AE415" s="51">
        <f t="shared" si="726"/>
        <v>45</v>
      </c>
      <c r="AF415" s="51" t="str">
        <f t="shared" si="727"/>
        <v/>
      </c>
      <c r="AG415" s="51" t="str">
        <f t="shared" si="728"/>
        <v>l</v>
      </c>
      <c r="AH415" s="51">
        <f t="shared" si="729"/>
        <v>35</v>
      </c>
      <c r="AI415" s="52">
        <f t="shared" si="730"/>
        <v>132.38</v>
      </c>
      <c r="AJ415" s="51"/>
      <c r="AK415" s="53"/>
      <c r="AL415" s="52"/>
      <c r="AM415" s="53">
        <f t="shared" si="732"/>
        <v>35</v>
      </c>
      <c r="AN415" s="53">
        <f>IF(AJ415&lt;&gt;"",IF(AJ415="o",VLOOKUP(AM415,OpenSect!$A$1:$D$11,2),IF(AJ415="u",VLOOKUP(AM415,UpHill!$A$1:$D$35,2),IF(AJ415="d",VLOOKUP(AM415,DownHill!$A$3:$D$29,2),IF(AJ415="f",VLOOKUP(AM415,FlatUnd!$A$2:$D$30,2),IF(AJ415="t",VLOOKUP(AM415,TimeAdd!$A$1:$D$176,2),IF(AJ415="l",VLOOKUP(AM415,SLimit!$A$1:$D$8,2),AN414)))))),AN414)</f>
        <v>40</v>
      </c>
      <c r="AO415" s="53">
        <f>IF(AJ415&lt;&gt;"",IF(AJ415="o",VLOOKUP(AM415,OpenSect!$A$1:$D$11,3),IF(AJ415="u",VLOOKUP(AM415,UpHill!$A$1:$D$35,3),IF(AJ415="d",VLOOKUP(AM415,DownHill!$A$3:$D$29,3),IF(AJ415="f",VLOOKUP(AM415,FlatUnd!$A$2:$D$30,3),IF(AJ415="t",VLOOKUP(AM415,TimeAdd!$A$1:$D$18,3),IF(AJ415="l",VLOOKUP(AM415,SLimit!$A$1:$D$8,3),AO414)))))),AO414)</f>
        <v>45</v>
      </c>
      <c r="AP415" s="53">
        <f>IF(AJ415&lt;&gt;"",IF(AJ415="o",VLOOKUP(AM415,OpenSect!$A$1:$D$11,4),IF(AJ415="u",VLOOKUP(AM415,UpHill!$A$1:$D$35,4),IF(AJ415="d",VLOOKUP(AM415,DownHill!$A$3:$D$29,4),IF(AJ415="f",VLOOKUP(AM415,FlatUnd!$A$2:$D$30,4),IF(AJ415="t",VLOOKUP(AM415,TimeAdd!$A$1:$D$18,4),IF(AJ415="l",VLOOKUP(AM415,SLimit!$A$1:$D$8,4),AP414)))))),AP414)</f>
        <v>50</v>
      </c>
      <c r="AQ415" s="53" t="str">
        <f t="shared" si="733"/>
        <v>80</v>
      </c>
      <c r="AR415" s="54" t="str">
        <f t="shared" si="734"/>
        <v>60 Speed limit.{  START of OPEN SECTION.}  No controls will operate until the 80 Speed Limit.</v>
      </c>
      <c r="AS415" s="55"/>
      <c r="AT415" s="55"/>
      <c r="AU415" s="56">
        <f>IF(GroupStTimes!$A$8=0,MIN(CB415,CD415,CF415),MIN(BZ415,CB415,CD415,CF415))</f>
        <v>0.40799768518518514</v>
      </c>
      <c r="AV415" s="56">
        <f>IF(GroupStTimes!$A$8=0,MAX(CC415,CE415,CG415),MAX(CA415,CC415,CE415,CG415))</f>
        <v>0.45436342592592599</v>
      </c>
      <c r="AW415" s="57" t="str">
        <f t="shared" si="735"/>
        <v/>
      </c>
      <c r="AX415" s="58" t="str">
        <f t="shared" si="736"/>
        <v/>
      </c>
      <c r="AY415" s="58" t="str">
        <f t="shared" si="737"/>
        <v/>
      </c>
      <c r="AZ415" s="31">
        <f t="shared" si="738"/>
        <v>131.59</v>
      </c>
      <c r="BA415" s="59">
        <f t="shared" si="739"/>
        <v>0.41048611111111122</v>
      </c>
      <c r="BB415" s="59">
        <f t="shared" si="740"/>
        <v>0.41604166666666681</v>
      </c>
      <c r="BC415" s="59">
        <f t="shared" si="741"/>
        <v>0.40717592592592589</v>
      </c>
      <c r="BD415" s="59">
        <f t="shared" si="742"/>
        <v>0.45300925925925917</v>
      </c>
      <c r="BE415" s="59">
        <f t="shared" si="743"/>
        <v>0.44321759259259264</v>
      </c>
      <c r="BF415" s="59">
        <f t="shared" si="744"/>
        <v>0.45363425925925932</v>
      </c>
      <c r="BG415" s="59">
        <f t="shared" si="745"/>
        <v>0.45054398148148156</v>
      </c>
      <c r="BH415" s="59">
        <f t="shared" si="746"/>
        <v>0.44984953703703712</v>
      </c>
      <c r="BI415" s="31">
        <f t="shared" si="747"/>
        <v>0.78999999999999204</v>
      </c>
      <c r="BJ415" s="61">
        <f t="shared" ref="BJ415:BM415" si="796">IF($AJ414="t",IF(AM413=0,0,$BI415/AM413),IF(AM414=0,0,$BI415/AM414))</f>
        <v>2.2571428571428343E-2</v>
      </c>
      <c r="BK415" s="61">
        <f t="shared" si="796"/>
        <v>1.9749999999999802E-2</v>
      </c>
      <c r="BL415" s="61">
        <f t="shared" si="796"/>
        <v>1.755555555555538E-2</v>
      </c>
      <c r="BM415" s="61">
        <f t="shared" si="796"/>
        <v>1.5799999999999842E-2</v>
      </c>
      <c r="BN415" s="62">
        <f t="shared" si="749"/>
        <v>0</v>
      </c>
      <c r="BO415" s="62">
        <f t="shared" si="750"/>
        <v>1</v>
      </c>
      <c r="BP415" s="62">
        <f t="shared" si="751"/>
        <v>21</v>
      </c>
      <c r="BQ415" s="62">
        <f t="shared" si="752"/>
        <v>0</v>
      </c>
      <c r="BR415" s="62">
        <f t="shared" si="753"/>
        <v>1</v>
      </c>
      <c r="BS415" s="62">
        <f t="shared" si="754"/>
        <v>11</v>
      </c>
      <c r="BT415" s="62">
        <f t="shared" si="755"/>
        <v>0</v>
      </c>
      <c r="BU415" s="62">
        <f t="shared" si="756"/>
        <v>1</v>
      </c>
      <c r="BV415" s="62">
        <f t="shared" si="757"/>
        <v>3</v>
      </c>
      <c r="BW415" s="62">
        <f t="shared" si="758"/>
        <v>0</v>
      </c>
      <c r="BX415" s="62">
        <f t="shared" si="759"/>
        <v>0</v>
      </c>
      <c r="BY415" s="62">
        <f t="shared" si="760"/>
        <v>57</v>
      </c>
      <c r="BZ415" s="63">
        <f t="shared" si="761"/>
        <v>0.4114236111111112</v>
      </c>
      <c r="CA415" s="63">
        <f t="shared" si="762"/>
        <v>0.41697916666666679</v>
      </c>
      <c r="CB415" s="63">
        <f t="shared" si="763"/>
        <v>0.40799768518518514</v>
      </c>
      <c r="CC415" s="63">
        <f t="shared" si="764"/>
        <v>0.45383101851851843</v>
      </c>
      <c r="CD415" s="63">
        <f t="shared" si="765"/>
        <v>0.4439467592592593</v>
      </c>
      <c r="CE415" s="63">
        <f t="shared" si="766"/>
        <v>0.45436342592592599</v>
      </c>
      <c r="CF415" s="63">
        <f t="shared" si="767"/>
        <v>0.45120370370370377</v>
      </c>
      <c r="CG415" s="63">
        <f t="shared" si="768"/>
        <v>0.45050925925925933</v>
      </c>
      <c r="CH415" s="36"/>
      <c r="CI415" s="36"/>
      <c r="CJ415" s="36"/>
      <c r="CK415" s="36"/>
      <c r="CL415" s="60">
        <v>60</v>
      </c>
    </row>
    <row r="416" spans="1:90" ht="26.25" customHeight="1" x14ac:dyDescent="0.25">
      <c r="A416" s="37">
        <v>45</v>
      </c>
      <c r="B416" s="38"/>
      <c r="C416" s="39"/>
      <c r="D416" s="39"/>
      <c r="E416" s="39"/>
      <c r="F416" s="42"/>
      <c r="G416" s="40">
        <v>128.22</v>
      </c>
      <c r="H416" s="41">
        <f t="shared" si="711"/>
        <v>132.66</v>
      </c>
      <c r="I416" s="42">
        <v>132.57000000000002</v>
      </c>
      <c r="J416" s="43">
        <f t="shared" si="708"/>
        <v>-9.3032611701995046E-4</v>
      </c>
      <c r="K416" s="44">
        <f t="shared" si="709"/>
        <v>-0.12333333333333485</v>
      </c>
      <c r="L416" s="45" t="s">
        <v>302</v>
      </c>
      <c r="M416" s="126" t="s">
        <v>1231</v>
      </c>
      <c r="N416" s="46">
        <f t="shared" si="724"/>
        <v>132.69333333333336</v>
      </c>
      <c r="O416" s="46">
        <f t="shared" si="789"/>
        <v>-0.03</v>
      </c>
      <c r="P416" s="42">
        <v>132.74</v>
      </c>
      <c r="Q416" s="46">
        <f t="shared" si="790"/>
        <v>4.3499999999999996</v>
      </c>
      <c r="R416" s="39">
        <v>128.31</v>
      </c>
      <c r="S416" s="46">
        <f t="shared" si="791"/>
        <v>4.1499999999999995</v>
      </c>
      <c r="T416" s="40">
        <v>128.56</v>
      </c>
      <c r="U416" s="47" t="str">
        <f t="shared" si="699"/>
        <v/>
      </c>
      <c r="V416" s="47" t="str">
        <f t="shared" si="700"/>
        <v/>
      </c>
      <c r="W416" s="48"/>
      <c r="X416" s="48"/>
      <c r="Y416" s="48"/>
      <c r="Z416" s="48"/>
      <c r="AA416" s="48"/>
      <c r="AB416" s="48"/>
      <c r="AC416" s="48"/>
      <c r="AD416" s="48"/>
      <c r="AE416" s="51">
        <f t="shared" si="726"/>
        <v>45</v>
      </c>
      <c r="AF416" s="51" t="str">
        <f t="shared" si="727"/>
        <v/>
      </c>
      <c r="AG416" s="51" t="str">
        <f t="shared" si="728"/>
        <v/>
      </c>
      <c r="AH416" s="51" t="str">
        <f t="shared" si="729"/>
        <v/>
      </c>
      <c r="AI416" s="52">
        <f t="shared" si="730"/>
        <v>132.66</v>
      </c>
      <c r="AJ416" s="51"/>
      <c r="AK416" s="53"/>
      <c r="AL416" s="52"/>
      <c r="AM416" s="53">
        <f t="shared" si="732"/>
        <v>35</v>
      </c>
      <c r="AN416" s="53">
        <f>IF(AJ416&lt;&gt;"",IF(AJ416="o",VLOOKUP(AM416,OpenSect!$A$1:$D$11,2),IF(AJ416="u",VLOOKUP(AM416,UpHill!$A$1:$D$35,2),IF(AJ416="d",VLOOKUP(AM416,DownHill!$A$3:$D$29,2),IF(AJ416="f",VLOOKUP(AM416,FlatUnd!$A$2:$D$30,2),IF(AJ416="t",VLOOKUP(AM416,TimeAdd!$A$1:$D$176,2),IF(AJ416="l",VLOOKUP(AM416,SLimit!$A$1:$D$8,2),AN415)))))),AN415)</f>
        <v>40</v>
      </c>
      <c r="AO416" s="53">
        <f>IF(AJ416&lt;&gt;"",IF(AJ416="o",VLOOKUP(AM416,OpenSect!$A$1:$D$11,3),IF(AJ416="u",VLOOKUP(AM416,UpHill!$A$1:$D$35,3),IF(AJ416="d",VLOOKUP(AM416,DownHill!$A$3:$D$29,3),IF(AJ416="f",VLOOKUP(AM416,FlatUnd!$A$2:$D$30,3),IF(AJ416="t",VLOOKUP(AM416,TimeAdd!$A$1:$D$18,3),IF(AJ416="l",VLOOKUP(AM416,SLimit!$A$1:$D$8,3),AO415)))))),AO415)</f>
        <v>45</v>
      </c>
      <c r="AP416" s="53">
        <f>IF(AJ416&lt;&gt;"",IF(AJ416="o",VLOOKUP(AM416,OpenSect!$A$1:$D$11,4),IF(AJ416="u",VLOOKUP(AM416,UpHill!$A$1:$D$35,4),IF(AJ416="d",VLOOKUP(AM416,DownHill!$A$3:$D$29,4),IF(AJ416="f",VLOOKUP(AM416,FlatUnd!$A$2:$D$30,4),IF(AJ416="t",VLOOKUP(AM416,TimeAdd!$A$1:$D$18,4),IF(AJ416="l",VLOOKUP(AM416,SLimit!$A$1:$D$8,4),AP415)))))),AP415)</f>
        <v>50</v>
      </c>
      <c r="AQ416" s="53" t="str">
        <f t="shared" si="733"/>
        <v>80</v>
      </c>
      <c r="AR416" s="54" t="str">
        <f t="shared" si="734"/>
        <v>Warning - Gentle Curve{ Left}.</v>
      </c>
      <c r="AS416" s="55"/>
      <c r="AT416" s="55"/>
      <c r="AU416" s="56">
        <f>IF(GroupStTimes!$A$8=0,MIN(CB416,CD416,CF416),MIN(BZ416,CB416,CD416,CF416))</f>
        <v>0.408287037037037</v>
      </c>
      <c r="AV416" s="56">
        <f>IF(GroupStTimes!$A$8=0,MAX(CC416,CE416,CG416),MAX(CA416,CC416,CE416,CG416))</f>
        <v>0.45462962962962972</v>
      </c>
      <c r="AW416" s="57" t="str">
        <f t="shared" si="735"/>
        <v/>
      </c>
      <c r="AX416" s="58" t="str">
        <f t="shared" si="736"/>
        <v/>
      </c>
      <c r="AY416" s="58" t="str">
        <f t="shared" si="737"/>
        <v/>
      </c>
      <c r="AZ416" s="31">
        <f t="shared" si="738"/>
        <v>131.59</v>
      </c>
      <c r="BA416" s="59">
        <f t="shared" si="739"/>
        <v>0.41048611111111122</v>
      </c>
      <c r="BB416" s="59">
        <f t="shared" si="740"/>
        <v>0.41604166666666681</v>
      </c>
      <c r="BC416" s="59">
        <f t="shared" si="741"/>
        <v>0.40717592592592589</v>
      </c>
      <c r="BD416" s="59">
        <f t="shared" si="742"/>
        <v>0.45300925925925917</v>
      </c>
      <c r="BE416" s="59">
        <f t="shared" si="743"/>
        <v>0.44321759259259264</v>
      </c>
      <c r="BF416" s="59">
        <f t="shared" si="744"/>
        <v>0.45363425925925932</v>
      </c>
      <c r="BG416" s="59">
        <f t="shared" si="745"/>
        <v>0.45054398148148156</v>
      </c>
      <c r="BH416" s="59">
        <f t="shared" si="746"/>
        <v>0.44984953703703712</v>
      </c>
      <c r="BI416" s="31">
        <f t="shared" si="747"/>
        <v>1.0699999999999932</v>
      </c>
      <c r="BJ416" s="61">
        <f t="shared" ref="BJ416:BM416" si="797">IF($AJ415="t",IF(AM414=0,0,$BI416/AM414),IF(AM415=0,0,$BI416/AM415))</f>
        <v>3.0571428571428378E-2</v>
      </c>
      <c r="BK416" s="61">
        <f t="shared" si="797"/>
        <v>2.6749999999999829E-2</v>
      </c>
      <c r="BL416" s="61">
        <f t="shared" si="797"/>
        <v>2.3777777777777627E-2</v>
      </c>
      <c r="BM416" s="61">
        <f t="shared" si="797"/>
        <v>2.1399999999999864E-2</v>
      </c>
      <c r="BN416" s="62">
        <f t="shared" si="749"/>
        <v>0</v>
      </c>
      <c r="BO416" s="62">
        <f t="shared" si="750"/>
        <v>1</v>
      </c>
      <c r="BP416" s="62">
        <f t="shared" si="751"/>
        <v>50</v>
      </c>
      <c r="BQ416" s="62">
        <f t="shared" si="752"/>
        <v>0</v>
      </c>
      <c r="BR416" s="62">
        <f t="shared" si="753"/>
        <v>1</v>
      </c>
      <c r="BS416" s="62">
        <f t="shared" si="754"/>
        <v>36</v>
      </c>
      <c r="BT416" s="62">
        <f t="shared" si="755"/>
        <v>0</v>
      </c>
      <c r="BU416" s="62">
        <f t="shared" si="756"/>
        <v>1</v>
      </c>
      <c r="BV416" s="62">
        <f t="shared" si="757"/>
        <v>26</v>
      </c>
      <c r="BW416" s="62">
        <f t="shared" si="758"/>
        <v>0</v>
      </c>
      <c r="BX416" s="62">
        <f t="shared" si="759"/>
        <v>1</v>
      </c>
      <c r="BY416" s="62">
        <f t="shared" si="760"/>
        <v>17</v>
      </c>
      <c r="BZ416" s="63">
        <f t="shared" si="761"/>
        <v>0.41175925925925938</v>
      </c>
      <c r="CA416" s="63">
        <f t="shared" si="762"/>
        <v>0.41731481481481497</v>
      </c>
      <c r="CB416" s="63">
        <f t="shared" si="763"/>
        <v>0.408287037037037</v>
      </c>
      <c r="CC416" s="63">
        <f t="shared" si="764"/>
        <v>0.45412037037037029</v>
      </c>
      <c r="CD416" s="63">
        <f t="shared" si="765"/>
        <v>0.44421296296296303</v>
      </c>
      <c r="CE416" s="63">
        <f t="shared" si="766"/>
        <v>0.45462962962962972</v>
      </c>
      <c r="CF416" s="63">
        <f t="shared" si="767"/>
        <v>0.45143518518518527</v>
      </c>
      <c r="CG416" s="63">
        <f t="shared" si="768"/>
        <v>0.45074074074074083</v>
      </c>
      <c r="CH416" s="36"/>
      <c r="CI416" s="36"/>
      <c r="CJ416" s="36"/>
      <c r="CK416" s="36"/>
      <c r="CL416" s="60">
        <v>60</v>
      </c>
    </row>
    <row r="417" spans="1:90" ht="26.25" customHeight="1" x14ac:dyDescent="0.25">
      <c r="A417" s="37">
        <v>45</v>
      </c>
      <c r="B417" s="38"/>
      <c r="C417" s="39"/>
      <c r="D417" s="39"/>
      <c r="E417" s="39"/>
      <c r="F417" s="42"/>
      <c r="G417" s="40">
        <v>128.4</v>
      </c>
      <c r="H417" s="41">
        <f t="shared" si="711"/>
        <v>132.84</v>
      </c>
      <c r="I417" s="42">
        <v>132.75000000000003</v>
      </c>
      <c r="J417" s="43">
        <f t="shared" si="708"/>
        <v>-9.0395480225970702E-4</v>
      </c>
      <c r="K417" s="44">
        <f t="shared" si="709"/>
        <v>-0.11999999999997613</v>
      </c>
      <c r="L417" s="45" t="s">
        <v>303</v>
      </c>
      <c r="M417" s="126" t="s">
        <v>1231</v>
      </c>
      <c r="N417" s="46">
        <f t="shared" si="724"/>
        <v>132.87</v>
      </c>
      <c r="O417" s="46">
        <f t="shared" si="789"/>
        <v>-0.03</v>
      </c>
      <c r="P417" s="42">
        <v>132.92000000000002</v>
      </c>
      <c r="Q417" s="46">
        <f t="shared" si="790"/>
        <v>4.3499999999999996</v>
      </c>
      <c r="R417" s="39">
        <v>128.47999999999999</v>
      </c>
      <c r="S417" s="46">
        <f t="shared" si="791"/>
        <v>4.1499999999999995</v>
      </c>
      <c r="T417" s="40">
        <v>128.74</v>
      </c>
      <c r="U417" s="47" t="str">
        <f t="shared" si="699"/>
        <v/>
      </c>
      <c r="V417" s="47" t="str">
        <f t="shared" si="700"/>
        <v/>
      </c>
      <c r="W417" s="48"/>
      <c r="X417" s="48"/>
      <c r="Y417" s="48"/>
      <c r="Z417" s="48"/>
      <c r="AA417" s="48"/>
      <c r="AB417" s="48"/>
      <c r="AC417" s="48"/>
      <c r="AD417" s="48"/>
      <c r="AE417" s="51">
        <f t="shared" si="726"/>
        <v>45</v>
      </c>
      <c r="AF417" s="51" t="str">
        <f t="shared" si="727"/>
        <v/>
      </c>
      <c r="AG417" s="51" t="str">
        <f t="shared" si="728"/>
        <v/>
      </c>
      <c r="AH417" s="51" t="str">
        <f t="shared" si="729"/>
        <v/>
      </c>
      <c r="AI417" s="52">
        <f t="shared" si="730"/>
        <v>132.84</v>
      </c>
      <c r="AJ417" s="51"/>
      <c r="AK417" s="53"/>
      <c r="AL417" s="52"/>
      <c r="AM417" s="53">
        <f t="shared" si="732"/>
        <v>35</v>
      </c>
      <c r="AN417" s="53">
        <f>IF(AJ417&lt;&gt;"",IF(AJ417="o",VLOOKUP(AM417,OpenSect!$A$1:$D$11,2),IF(AJ417="u",VLOOKUP(AM417,UpHill!$A$1:$D$35,2),IF(AJ417="d",VLOOKUP(AM417,DownHill!$A$3:$D$29,2),IF(AJ417="f",VLOOKUP(AM417,FlatUnd!$A$2:$D$30,2),IF(AJ417="t",VLOOKUP(AM417,TimeAdd!$A$1:$D$176,2),IF(AJ417="l",VLOOKUP(AM417,SLimit!$A$1:$D$8,2),AN416)))))),AN416)</f>
        <v>40</v>
      </c>
      <c r="AO417" s="53">
        <f>IF(AJ417&lt;&gt;"",IF(AJ417="o",VLOOKUP(AM417,OpenSect!$A$1:$D$11,3),IF(AJ417="u",VLOOKUP(AM417,UpHill!$A$1:$D$35,3),IF(AJ417="d",VLOOKUP(AM417,DownHill!$A$3:$D$29,3),IF(AJ417="f",VLOOKUP(AM417,FlatUnd!$A$2:$D$30,3),IF(AJ417="t",VLOOKUP(AM417,TimeAdd!$A$1:$D$18,3),IF(AJ417="l",VLOOKUP(AM417,SLimit!$A$1:$D$8,3),AO416)))))),AO416)</f>
        <v>45</v>
      </c>
      <c r="AP417" s="53">
        <f>IF(AJ417&lt;&gt;"",IF(AJ417="o",VLOOKUP(AM417,OpenSect!$A$1:$D$11,4),IF(AJ417="u",VLOOKUP(AM417,UpHill!$A$1:$D$35,4),IF(AJ417="d",VLOOKUP(AM417,DownHill!$A$3:$D$29,4),IF(AJ417="f",VLOOKUP(AM417,FlatUnd!$A$2:$D$30,4),IF(AJ417="t",VLOOKUP(AM417,TimeAdd!$A$1:$D$18,4),IF(AJ417="l",VLOOKUP(AM417,SLimit!$A$1:$D$8,4),AP416)))))),AP416)</f>
        <v>50</v>
      </c>
      <c r="AQ417" s="53" t="str">
        <f t="shared" si="733"/>
        <v>80</v>
      </c>
      <c r="AR417" s="54" t="str">
        <f t="shared" si="734"/>
        <v>40 km stone.</v>
      </c>
      <c r="AS417" s="55"/>
      <c r="AT417" s="55"/>
      <c r="AU417" s="56">
        <f>IF(GroupStTimes!$A$8=0,MIN(CB417,CD417,CF417),MIN(BZ417,CB417,CD417,CF417))</f>
        <v>0.40848379629629628</v>
      </c>
      <c r="AV417" s="56">
        <f>IF(GroupStTimes!$A$8=0,MAX(CC417,CE417,CG417),MAX(CA417,CC417,CE417,CG417))</f>
        <v>0.45479166666666671</v>
      </c>
      <c r="AW417" s="57" t="str">
        <f t="shared" si="735"/>
        <v/>
      </c>
      <c r="AX417" s="58" t="str">
        <f t="shared" si="736"/>
        <v/>
      </c>
      <c r="AY417" s="58" t="str">
        <f t="shared" si="737"/>
        <v/>
      </c>
      <c r="AZ417" s="31">
        <f t="shared" si="738"/>
        <v>131.59</v>
      </c>
      <c r="BA417" s="59">
        <f t="shared" si="739"/>
        <v>0.41048611111111122</v>
      </c>
      <c r="BB417" s="59">
        <f t="shared" si="740"/>
        <v>0.41604166666666681</v>
      </c>
      <c r="BC417" s="59">
        <f t="shared" si="741"/>
        <v>0.40717592592592589</v>
      </c>
      <c r="BD417" s="59">
        <f t="shared" si="742"/>
        <v>0.45300925925925917</v>
      </c>
      <c r="BE417" s="59">
        <f t="shared" si="743"/>
        <v>0.44321759259259264</v>
      </c>
      <c r="BF417" s="59">
        <f t="shared" si="744"/>
        <v>0.45363425925925932</v>
      </c>
      <c r="BG417" s="59">
        <f t="shared" si="745"/>
        <v>0.45054398148148156</v>
      </c>
      <c r="BH417" s="59">
        <f t="shared" si="746"/>
        <v>0.44984953703703712</v>
      </c>
      <c r="BI417" s="31">
        <f t="shared" si="747"/>
        <v>1.25</v>
      </c>
      <c r="BJ417" s="61">
        <f t="shared" ref="BJ417:BM417" si="798">IF($AJ416="t",IF(AM415=0,0,$BI417/AM415),IF(AM416=0,0,$BI417/AM416))</f>
        <v>3.5714285714285712E-2</v>
      </c>
      <c r="BK417" s="61">
        <f t="shared" si="798"/>
        <v>3.125E-2</v>
      </c>
      <c r="BL417" s="61">
        <f t="shared" si="798"/>
        <v>2.7777777777777776E-2</v>
      </c>
      <c r="BM417" s="61">
        <f t="shared" si="798"/>
        <v>2.5000000000000001E-2</v>
      </c>
      <c r="BN417" s="62">
        <f t="shared" si="749"/>
        <v>0</v>
      </c>
      <c r="BO417" s="62">
        <f t="shared" si="750"/>
        <v>2</v>
      </c>
      <c r="BP417" s="62">
        <f t="shared" si="751"/>
        <v>9</v>
      </c>
      <c r="BQ417" s="62">
        <f t="shared" si="752"/>
        <v>0</v>
      </c>
      <c r="BR417" s="62">
        <f t="shared" si="753"/>
        <v>1</v>
      </c>
      <c r="BS417" s="62">
        <f t="shared" si="754"/>
        <v>53</v>
      </c>
      <c r="BT417" s="62">
        <f t="shared" si="755"/>
        <v>0</v>
      </c>
      <c r="BU417" s="62">
        <f t="shared" si="756"/>
        <v>1</v>
      </c>
      <c r="BV417" s="62">
        <f t="shared" si="757"/>
        <v>40</v>
      </c>
      <c r="BW417" s="62">
        <f t="shared" si="758"/>
        <v>0</v>
      </c>
      <c r="BX417" s="62">
        <f t="shared" si="759"/>
        <v>1</v>
      </c>
      <c r="BY417" s="62">
        <f t="shared" si="760"/>
        <v>30</v>
      </c>
      <c r="BZ417" s="63">
        <f t="shared" si="761"/>
        <v>0.41197916666666679</v>
      </c>
      <c r="CA417" s="63">
        <f t="shared" si="762"/>
        <v>0.41753472222222238</v>
      </c>
      <c r="CB417" s="63">
        <f t="shared" si="763"/>
        <v>0.40848379629629628</v>
      </c>
      <c r="CC417" s="63">
        <f t="shared" si="764"/>
        <v>0.45431712962962956</v>
      </c>
      <c r="CD417" s="63">
        <f t="shared" si="765"/>
        <v>0.44437500000000002</v>
      </c>
      <c r="CE417" s="63">
        <f t="shared" si="766"/>
        <v>0.45479166666666671</v>
      </c>
      <c r="CF417" s="63">
        <f t="shared" si="767"/>
        <v>0.45158564814814822</v>
      </c>
      <c r="CG417" s="63">
        <f t="shared" si="768"/>
        <v>0.45089120370370378</v>
      </c>
      <c r="CH417" s="36"/>
      <c r="CI417" s="36"/>
      <c r="CJ417" s="36"/>
      <c r="CK417" s="36"/>
      <c r="CL417" s="60">
        <v>60</v>
      </c>
    </row>
    <row r="418" spans="1:90" ht="26.25" customHeight="1" x14ac:dyDescent="0.25">
      <c r="A418" s="37">
        <v>45</v>
      </c>
      <c r="B418" s="38"/>
      <c r="C418" s="39"/>
      <c r="D418" s="39"/>
      <c r="E418" s="39"/>
      <c r="F418" s="42"/>
      <c r="G418" s="40">
        <v>128.72999999999999</v>
      </c>
      <c r="H418" s="41">
        <f t="shared" si="711"/>
        <v>133.16999999999999</v>
      </c>
      <c r="I418" s="42">
        <v>133.08000000000001</v>
      </c>
      <c r="J418" s="43">
        <f t="shared" si="708"/>
        <v>-9.267608456066639E-4</v>
      </c>
      <c r="K418" s="44">
        <f t="shared" si="709"/>
        <v>-0.12333333333333485</v>
      </c>
      <c r="L418" s="45" t="s">
        <v>160</v>
      </c>
      <c r="M418" s="126" t="s">
        <v>1231</v>
      </c>
      <c r="N418" s="46">
        <f t="shared" si="724"/>
        <v>133.20333333333335</v>
      </c>
      <c r="O418" s="46">
        <f t="shared" si="789"/>
        <v>-0.03</v>
      </c>
      <c r="P418" s="42">
        <v>133.25</v>
      </c>
      <c r="Q418" s="46">
        <f t="shared" si="790"/>
        <v>4.3499999999999996</v>
      </c>
      <c r="R418" s="39">
        <v>128.82</v>
      </c>
      <c r="S418" s="46">
        <f t="shared" si="791"/>
        <v>4.1499999999999995</v>
      </c>
      <c r="T418" s="40">
        <v>129.07</v>
      </c>
      <c r="U418" s="47" t="str">
        <f t="shared" si="699"/>
        <v/>
      </c>
      <c r="V418" s="47" t="str">
        <f t="shared" si="700"/>
        <v/>
      </c>
      <c r="W418" s="48"/>
      <c r="X418" s="48"/>
      <c r="Y418" s="48"/>
      <c r="Z418" s="48"/>
      <c r="AA418" s="48"/>
      <c r="AB418" s="48"/>
      <c r="AC418" s="48"/>
      <c r="AD418" s="48"/>
      <c r="AE418" s="51">
        <f t="shared" si="726"/>
        <v>45</v>
      </c>
      <c r="AF418" s="51" t="str">
        <f t="shared" si="727"/>
        <v/>
      </c>
      <c r="AG418" s="51" t="str">
        <f t="shared" si="728"/>
        <v/>
      </c>
      <c r="AH418" s="51" t="str">
        <f t="shared" si="729"/>
        <v/>
      </c>
      <c r="AI418" s="52">
        <f t="shared" si="730"/>
        <v>133.16999999999999</v>
      </c>
      <c r="AJ418" s="51"/>
      <c r="AK418" s="53"/>
      <c r="AL418" s="52"/>
      <c r="AM418" s="53">
        <f t="shared" si="732"/>
        <v>35</v>
      </c>
      <c r="AN418" s="53">
        <f>IF(AJ418&lt;&gt;"",IF(AJ418="o",VLOOKUP(AM418,OpenSect!$A$1:$D$11,2),IF(AJ418="u",VLOOKUP(AM418,UpHill!$A$1:$D$35,2),IF(AJ418="d",VLOOKUP(AM418,DownHill!$A$3:$D$29,2),IF(AJ418="f",VLOOKUP(AM418,FlatUnd!$A$2:$D$30,2),IF(AJ418="t",VLOOKUP(AM418,TimeAdd!$A$1:$D$176,2),IF(AJ418="l",VLOOKUP(AM418,SLimit!$A$1:$D$8,2),AN417)))))),AN417)</f>
        <v>40</v>
      </c>
      <c r="AO418" s="53">
        <f>IF(AJ418&lt;&gt;"",IF(AJ418="o",VLOOKUP(AM418,OpenSect!$A$1:$D$11,3),IF(AJ418="u",VLOOKUP(AM418,UpHill!$A$1:$D$35,3),IF(AJ418="d",VLOOKUP(AM418,DownHill!$A$3:$D$29,3),IF(AJ418="f",VLOOKUP(AM418,FlatUnd!$A$2:$D$30,3),IF(AJ418="t",VLOOKUP(AM418,TimeAdd!$A$1:$D$18,3),IF(AJ418="l",VLOOKUP(AM418,SLimit!$A$1:$D$8,3),AO417)))))),AO417)</f>
        <v>45</v>
      </c>
      <c r="AP418" s="53">
        <f>IF(AJ418&lt;&gt;"",IF(AJ418="o",VLOOKUP(AM418,OpenSect!$A$1:$D$11,4),IF(AJ418="u",VLOOKUP(AM418,UpHill!$A$1:$D$35,4),IF(AJ418="d",VLOOKUP(AM418,DownHill!$A$3:$D$29,4),IF(AJ418="f",VLOOKUP(AM418,FlatUnd!$A$2:$D$30,4),IF(AJ418="t",VLOOKUP(AM418,TimeAdd!$A$1:$D$18,4),IF(AJ418="l",VLOOKUP(AM418,SLimit!$A$1:$D$8,4),AP417)))))),AP417)</f>
        <v>50</v>
      </c>
      <c r="AQ418" s="53" t="str">
        <f t="shared" si="733"/>
        <v>80</v>
      </c>
      <c r="AR418" s="54" t="str">
        <f t="shared" si="734"/>
        <v>Warning - Farm animals</v>
      </c>
      <c r="AS418" s="55"/>
      <c r="AT418" s="55"/>
      <c r="AU418" s="56">
        <f>IF(GroupStTimes!$A$8=0,MIN(CB418,CD418,CF418),MIN(BZ418,CB418,CD418,CF418))</f>
        <v>0.4088194444444444</v>
      </c>
      <c r="AV418" s="56">
        <f>IF(GroupStTimes!$A$8=0,MAX(CC418,CE418,CG418),MAX(CA418,CC418,CE418,CG418))</f>
        <v>0.45509259259259266</v>
      </c>
      <c r="AW418" s="57" t="str">
        <f t="shared" si="735"/>
        <v/>
      </c>
      <c r="AX418" s="58" t="str">
        <f t="shared" si="736"/>
        <v/>
      </c>
      <c r="AY418" s="58" t="str">
        <f t="shared" si="737"/>
        <v/>
      </c>
      <c r="AZ418" s="31">
        <f t="shared" si="738"/>
        <v>131.59</v>
      </c>
      <c r="BA418" s="59">
        <f t="shared" si="739"/>
        <v>0.41048611111111122</v>
      </c>
      <c r="BB418" s="59">
        <f t="shared" si="740"/>
        <v>0.41604166666666681</v>
      </c>
      <c r="BC418" s="59">
        <f t="shared" si="741"/>
        <v>0.40717592592592589</v>
      </c>
      <c r="BD418" s="59">
        <f t="shared" si="742"/>
        <v>0.45300925925925917</v>
      </c>
      <c r="BE418" s="59">
        <f t="shared" si="743"/>
        <v>0.44321759259259264</v>
      </c>
      <c r="BF418" s="59">
        <f t="shared" si="744"/>
        <v>0.45363425925925932</v>
      </c>
      <c r="BG418" s="59">
        <f t="shared" si="745"/>
        <v>0.45054398148148156</v>
      </c>
      <c r="BH418" s="59">
        <f t="shared" si="746"/>
        <v>0.44984953703703712</v>
      </c>
      <c r="BI418" s="31">
        <f t="shared" si="747"/>
        <v>1.5799999999999841</v>
      </c>
      <c r="BJ418" s="61">
        <f t="shared" ref="BJ418:BM418" si="799">IF($AJ417="t",IF(AM416=0,0,$BI418/AM416),IF(AM417=0,0,$BI418/AM417))</f>
        <v>4.5142857142856686E-2</v>
      </c>
      <c r="BK418" s="61">
        <f t="shared" si="799"/>
        <v>3.9499999999999605E-2</v>
      </c>
      <c r="BL418" s="61">
        <f t="shared" si="799"/>
        <v>3.511111111111076E-2</v>
      </c>
      <c r="BM418" s="61">
        <f t="shared" si="799"/>
        <v>3.1599999999999684E-2</v>
      </c>
      <c r="BN418" s="62">
        <f t="shared" si="749"/>
        <v>0</v>
      </c>
      <c r="BO418" s="62">
        <f t="shared" si="750"/>
        <v>2</v>
      </c>
      <c r="BP418" s="62">
        <f t="shared" si="751"/>
        <v>43</v>
      </c>
      <c r="BQ418" s="62">
        <f t="shared" si="752"/>
        <v>0</v>
      </c>
      <c r="BR418" s="62">
        <f t="shared" si="753"/>
        <v>2</v>
      </c>
      <c r="BS418" s="62">
        <f t="shared" si="754"/>
        <v>22</v>
      </c>
      <c r="BT418" s="62">
        <f t="shared" si="755"/>
        <v>0</v>
      </c>
      <c r="BU418" s="62">
        <f t="shared" si="756"/>
        <v>2</v>
      </c>
      <c r="BV418" s="62">
        <f t="shared" si="757"/>
        <v>6</v>
      </c>
      <c r="BW418" s="62">
        <f t="shared" si="758"/>
        <v>0</v>
      </c>
      <c r="BX418" s="62">
        <f t="shared" si="759"/>
        <v>1</v>
      </c>
      <c r="BY418" s="62">
        <f t="shared" si="760"/>
        <v>54</v>
      </c>
      <c r="BZ418" s="63">
        <f t="shared" si="761"/>
        <v>0.41237268518518527</v>
      </c>
      <c r="CA418" s="63">
        <f t="shared" si="762"/>
        <v>0.41792824074074086</v>
      </c>
      <c r="CB418" s="63">
        <f t="shared" si="763"/>
        <v>0.4088194444444444</v>
      </c>
      <c r="CC418" s="63">
        <f t="shared" si="764"/>
        <v>0.45465277777777768</v>
      </c>
      <c r="CD418" s="63">
        <f t="shared" si="765"/>
        <v>0.44467592592592597</v>
      </c>
      <c r="CE418" s="63">
        <f t="shared" si="766"/>
        <v>0.45509259259259266</v>
      </c>
      <c r="CF418" s="63">
        <f t="shared" si="767"/>
        <v>0.45186342592592599</v>
      </c>
      <c r="CG418" s="63">
        <f t="shared" si="768"/>
        <v>0.45116898148148155</v>
      </c>
      <c r="CH418" s="36"/>
      <c r="CI418" s="36"/>
      <c r="CJ418" s="36"/>
      <c r="CK418" s="36"/>
      <c r="CL418" s="60">
        <v>60</v>
      </c>
    </row>
    <row r="419" spans="1:90" ht="26.25" customHeight="1" x14ac:dyDescent="0.25">
      <c r="A419" s="37">
        <v>45</v>
      </c>
      <c r="B419" s="38"/>
      <c r="C419" s="39"/>
      <c r="D419" s="39"/>
      <c r="E419" s="39"/>
      <c r="F419" s="42"/>
      <c r="G419" s="40">
        <v>128.82</v>
      </c>
      <c r="H419" s="41">
        <f t="shared" si="711"/>
        <v>133.37</v>
      </c>
      <c r="I419" s="42">
        <v>133.18</v>
      </c>
      <c r="J419" s="43">
        <f t="shared" si="708"/>
        <v>-1.9021875156429665E-3</v>
      </c>
      <c r="K419" s="44">
        <f t="shared" si="709"/>
        <v>-0.2533333333333303</v>
      </c>
      <c r="L419" s="45" t="s">
        <v>44</v>
      </c>
      <c r="M419" s="126" t="s">
        <v>1231</v>
      </c>
      <c r="N419" s="46">
        <f t="shared" si="724"/>
        <v>133.43333333333334</v>
      </c>
      <c r="O419" s="46">
        <f t="shared" si="789"/>
        <v>-0.03</v>
      </c>
      <c r="P419" s="42">
        <v>133.35</v>
      </c>
      <c r="Q419" s="46">
        <f t="shared" si="790"/>
        <v>4.3499999999999996</v>
      </c>
      <c r="R419" s="39">
        <v>128.94999999999999</v>
      </c>
      <c r="S419" s="46">
        <f t="shared" si="791"/>
        <v>4.1499999999999995</v>
      </c>
      <c r="T419" s="40">
        <v>129.53</v>
      </c>
      <c r="U419" s="47" t="str">
        <f t="shared" si="699"/>
        <v/>
      </c>
      <c r="V419" s="47" t="str">
        <f t="shared" si="700"/>
        <v/>
      </c>
      <c r="W419" s="48"/>
      <c r="X419" s="48"/>
      <c r="Y419" s="48"/>
      <c r="Z419" s="48"/>
      <c r="AA419" s="48"/>
      <c r="AB419" s="48"/>
      <c r="AC419" s="48"/>
      <c r="AD419" s="48"/>
      <c r="AE419" s="51">
        <f t="shared" si="726"/>
        <v>45</v>
      </c>
      <c r="AF419" s="51" t="str">
        <f t="shared" si="727"/>
        <v/>
      </c>
      <c r="AG419" s="51" t="str">
        <f t="shared" si="728"/>
        <v/>
      </c>
      <c r="AH419" s="51" t="str">
        <f t="shared" si="729"/>
        <v/>
      </c>
      <c r="AI419" s="52">
        <f t="shared" si="730"/>
        <v>133.37</v>
      </c>
      <c r="AJ419" s="51"/>
      <c r="AK419" s="53"/>
      <c r="AL419" s="52"/>
      <c r="AM419" s="53">
        <f t="shared" si="732"/>
        <v>35</v>
      </c>
      <c r="AN419" s="53">
        <f>IF(AJ419&lt;&gt;"",IF(AJ419="o",VLOOKUP(AM419,OpenSect!$A$1:$D$11,2),IF(AJ419="u",VLOOKUP(AM419,UpHill!$A$1:$D$35,2),IF(AJ419="d",VLOOKUP(AM419,DownHill!$A$3:$D$29,2),IF(AJ419="f",VLOOKUP(AM419,FlatUnd!$A$2:$D$30,2),IF(AJ419="t",VLOOKUP(AM419,TimeAdd!$A$1:$D$176,2),IF(AJ419="l",VLOOKUP(AM419,SLimit!$A$1:$D$8,2),AN418)))))),AN418)</f>
        <v>40</v>
      </c>
      <c r="AO419" s="53">
        <f>IF(AJ419&lt;&gt;"",IF(AJ419="o",VLOOKUP(AM419,OpenSect!$A$1:$D$11,3),IF(AJ419="u",VLOOKUP(AM419,UpHill!$A$1:$D$35,3),IF(AJ419="d",VLOOKUP(AM419,DownHill!$A$3:$D$29,3),IF(AJ419="f",VLOOKUP(AM419,FlatUnd!$A$2:$D$30,3),IF(AJ419="t",VLOOKUP(AM419,TimeAdd!$A$1:$D$18,3),IF(AJ419="l",VLOOKUP(AM419,SLimit!$A$1:$D$8,3),AO418)))))),AO418)</f>
        <v>45</v>
      </c>
      <c r="AP419" s="53">
        <f>IF(AJ419&lt;&gt;"",IF(AJ419="o",VLOOKUP(AM419,OpenSect!$A$1:$D$11,4),IF(AJ419="u",VLOOKUP(AM419,UpHill!$A$1:$D$35,4),IF(AJ419="d",VLOOKUP(AM419,DownHill!$A$3:$D$29,4),IF(AJ419="f",VLOOKUP(AM419,FlatUnd!$A$2:$D$30,4),IF(AJ419="t",VLOOKUP(AM419,TimeAdd!$A$1:$D$18,4),IF(AJ419="l",VLOOKUP(AM419,SLimit!$A$1:$D$8,4),AP418)))))),AP418)</f>
        <v>50</v>
      </c>
      <c r="AQ419" s="53" t="str">
        <f t="shared" si="733"/>
        <v>80</v>
      </c>
      <c r="AR419" s="54" t="str">
        <f t="shared" si="734"/>
        <v>Bridge</v>
      </c>
      <c r="AS419" s="55"/>
      <c r="AT419" s="55"/>
      <c r="AU419" s="56">
        <f>IF(GroupStTimes!$A$8=0,MIN(CB419,CD419,CF419),MIN(BZ419,CB419,CD419,CF419))</f>
        <v>0.40902777777777771</v>
      </c>
      <c r="AV419" s="56">
        <f>IF(GroupStTimes!$A$8=0,MAX(CC419,CE419,CG419),MAX(CA419,CC419,CE419,CG419))</f>
        <v>0.45527777777777784</v>
      </c>
      <c r="AW419" s="57" t="str">
        <f t="shared" si="735"/>
        <v/>
      </c>
      <c r="AX419" s="58" t="str">
        <f t="shared" si="736"/>
        <v/>
      </c>
      <c r="AY419" s="58" t="str">
        <f t="shared" si="737"/>
        <v/>
      </c>
      <c r="AZ419" s="31">
        <f t="shared" si="738"/>
        <v>131.59</v>
      </c>
      <c r="BA419" s="59">
        <f t="shared" si="739"/>
        <v>0.41048611111111122</v>
      </c>
      <c r="BB419" s="59">
        <f t="shared" si="740"/>
        <v>0.41604166666666681</v>
      </c>
      <c r="BC419" s="59">
        <f t="shared" si="741"/>
        <v>0.40717592592592589</v>
      </c>
      <c r="BD419" s="59">
        <f t="shared" si="742"/>
        <v>0.45300925925925917</v>
      </c>
      <c r="BE419" s="59">
        <f t="shared" si="743"/>
        <v>0.44321759259259264</v>
      </c>
      <c r="BF419" s="59">
        <f t="shared" si="744"/>
        <v>0.45363425925925932</v>
      </c>
      <c r="BG419" s="59">
        <f t="shared" si="745"/>
        <v>0.45054398148148156</v>
      </c>
      <c r="BH419" s="59">
        <f t="shared" si="746"/>
        <v>0.44984953703703712</v>
      </c>
      <c r="BI419" s="31">
        <f t="shared" si="747"/>
        <v>1.7800000000000011</v>
      </c>
      <c r="BJ419" s="61">
        <f t="shared" ref="BJ419:BM419" si="800">IF($AJ418="t",IF(AM417=0,0,$BI419/AM417),IF(AM418=0,0,$BI419/AM418))</f>
        <v>5.0857142857142892E-2</v>
      </c>
      <c r="BK419" s="61">
        <f t="shared" si="800"/>
        <v>4.4500000000000026E-2</v>
      </c>
      <c r="BL419" s="61">
        <f t="shared" si="800"/>
        <v>3.955555555555558E-2</v>
      </c>
      <c r="BM419" s="61">
        <f t="shared" si="800"/>
        <v>3.5600000000000021E-2</v>
      </c>
      <c r="BN419" s="62">
        <f t="shared" si="749"/>
        <v>0</v>
      </c>
      <c r="BO419" s="62">
        <f t="shared" si="750"/>
        <v>3</v>
      </c>
      <c r="BP419" s="62">
        <f t="shared" si="751"/>
        <v>3</v>
      </c>
      <c r="BQ419" s="62">
        <f t="shared" si="752"/>
        <v>0</v>
      </c>
      <c r="BR419" s="62">
        <f t="shared" si="753"/>
        <v>2</v>
      </c>
      <c r="BS419" s="62">
        <f t="shared" si="754"/>
        <v>40</v>
      </c>
      <c r="BT419" s="62">
        <f t="shared" si="755"/>
        <v>0</v>
      </c>
      <c r="BU419" s="62">
        <f t="shared" si="756"/>
        <v>2</v>
      </c>
      <c r="BV419" s="62">
        <f t="shared" si="757"/>
        <v>22</v>
      </c>
      <c r="BW419" s="62">
        <f t="shared" si="758"/>
        <v>0</v>
      </c>
      <c r="BX419" s="62">
        <f t="shared" si="759"/>
        <v>2</v>
      </c>
      <c r="BY419" s="62">
        <f t="shared" si="760"/>
        <v>8</v>
      </c>
      <c r="BZ419" s="63">
        <f t="shared" si="761"/>
        <v>0.41260416666666677</v>
      </c>
      <c r="CA419" s="63">
        <f t="shared" si="762"/>
        <v>0.41815972222222236</v>
      </c>
      <c r="CB419" s="63">
        <f t="shared" si="763"/>
        <v>0.40902777777777771</v>
      </c>
      <c r="CC419" s="63">
        <f t="shared" si="764"/>
        <v>0.45486111111111099</v>
      </c>
      <c r="CD419" s="63">
        <f t="shared" si="765"/>
        <v>0.44486111111111115</v>
      </c>
      <c r="CE419" s="63">
        <f t="shared" si="766"/>
        <v>0.45527777777777784</v>
      </c>
      <c r="CF419" s="63">
        <f t="shared" si="767"/>
        <v>0.45202546296296303</v>
      </c>
      <c r="CG419" s="63">
        <f t="shared" si="768"/>
        <v>0.45133101851851859</v>
      </c>
      <c r="CH419" s="36"/>
      <c r="CI419" s="36"/>
      <c r="CJ419" s="36"/>
      <c r="CK419" s="36"/>
      <c r="CL419" s="60">
        <v>60</v>
      </c>
    </row>
    <row r="420" spans="1:90" ht="26.25" customHeight="1" x14ac:dyDescent="0.25">
      <c r="A420" s="37">
        <v>45</v>
      </c>
      <c r="B420" s="38"/>
      <c r="C420" s="39"/>
      <c r="D420" s="39"/>
      <c r="E420" s="39"/>
      <c r="F420" s="42"/>
      <c r="G420" s="40">
        <v>129.37</v>
      </c>
      <c r="H420" s="41">
        <f t="shared" si="711"/>
        <v>133.81</v>
      </c>
      <c r="I420" s="42">
        <v>133.72000000000003</v>
      </c>
      <c r="J420" s="43">
        <f t="shared" si="708"/>
        <v>-9.223252567552079E-4</v>
      </c>
      <c r="K420" s="44">
        <f t="shared" si="709"/>
        <v>-0.12333333333330643</v>
      </c>
      <c r="L420" s="45" t="s">
        <v>304</v>
      </c>
      <c r="M420" s="126" t="s">
        <v>1231</v>
      </c>
      <c r="N420" s="46">
        <f t="shared" si="724"/>
        <v>133.84333333333333</v>
      </c>
      <c r="O420" s="46">
        <f t="shared" si="789"/>
        <v>-0.03</v>
      </c>
      <c r="P420" s="42">
        <v>133.89000000000001</v>
      </c>
      <c r="Q420" s="46">
        <f t="shared" si="790"/>
        <v>4.3499999999999996</v>
      </c>
      <c r="R420" s="39">
        <v>129.46</v>
      </c>
      <c r="S420" s="46">
        <f t="shared" si="791"/>
        <v>4.1499999999999995</v>
      </c>
      <c r="T420" s="40">
        <v>129.71</v>
      </c>
      <c r="U420" s="47" t="str">
        <f t="shared" si="699"/>
        <v/>
      </c>
      <c r="V420" s="47" t="str">
        <f t="shared" si="700"/>
        <v/>
      </c>
      <c r="W420" s="48"/>
      <c r="X420" s="48"/>
      <c r="Y420" s="48"/>
      <c r="Z420" s="48"/>
      <c r="AA420" s="48"/>
      <c r="AB420" s="48"/>
      <c r="AC420" s="48"/>
      <c r="AD420" s="48"/>
      <c r="AE420" s="51">
        <f t="shared" si="726"/>
        <v>45</v>
      </c>
      <c r="AF420" s="51" t="str">
        <f t="shared" si="727"/>
        <v/>
      </c>
      <c r="AG420" s="51" t="str">
        <f t="shared" si="728"/>
        <v/>
      </c>
      <c r="AH420" s="51" t="str">
        <f t="shared" si="729"/>
        <v/>
      </c>
      <c r="AI420" s="52">
        <f t="shared" si="730"/>
        <v>133.81</v>
      </c>
      <c r="AJ420" s="51"/>
      <c r="AK420" s="53"/>
      <c r="AL420" s="52"/>
      <c r="AM420" s="53">
        <f t="shared" si="732"/>
        <v>35</v>
      </c>
      <c r="AN420" s="53">
        <f>IF(AJ420&lt;&gt;"",IF(AJ420="o",VLOOKUP(AM420,OpenSect!$A$1:$D$11,2),IF(AJ420="u",VLOOKUP(AM420,UpHill!$A$1:$D$35,2),IF(AJ420="d",VLOOKUP(AM420,DownHill!$A$3:$D$29,2),IF(AJ420="f",VLOOKUP(AM420,FlatUnd!$A$2:$D$30,2),IF(AJ420="t",VLOOKUP(AM420,TimeAdd!$A$1:$D$176,2),IF(AJ420="l",VLOOKUP(AM420,SLimit!$A$1:$D$8,2),AN419)))))),AN419)</f>
        <v>40</v>
      </c>
      <c r="AO420" s="53">
        <f>IF(AJ420&lt;&gt;"",IF(AJ420="o",VLOOKUP(AM420,OpenSect!$A$1:$D$11,3),IF(AJ420="u",VLOOKUP(AM420,UpHill!$A$1:$D$35,3),IF(AJ420="d",VLOOKUP(AM420,DownHill!$A$3:$D$29,3),IF(AJ420="f",VLOOKUP(AM420,FlatUnd!$A$2:$D$30,3),IF(AJ420="t",VLOOKUP(AM420,TimeAdd!$A$1:$D$18,3),IF(AJ420="l",VLOOKUP(AM420,SLimit!$A$1:$D$8,3),AO419)))))),AO419)</f>
        <v>45</v>
      </c>
      <c r="AP420" s="53">
        <f>IF(AJ420&lt;&gt;"",IF(AJ420="o",VLOOKUP(AM420,OpenSect!$A$1:$D$11,4),IF(AJ420="u",VLOOKUP(AM420,UpHill!$A$1:$D$35,4),IF(AJ420="d",VLOOKUP(AM420,DownHill!$A$3:$D$29,4),IF(AJ420="f",VLOOKUP(AM420,FlatUnd!$A$2:$D$30,4),IF(AJ420="t",VLOOKUP(AM420,TimeAdd!$A$1:$D$18,4),IF(AJ420="l",VLOOKUP(AM420,SLimit!$A$1:$D$8,4),AP419)))))),AP419)</f>
        <v>50</v>
      </c>
      <c r="AQ420" s="53" t="str">
        <f t="shared" si="733"/>
        <v>80</v>
      </c>
      <c r="AR420" s="54" t="str">
        <f t="shared" si="734"/>
        <v>D146</v>
      </c>
      <c r="AS420" s="55"/>
      <c r="AT420" s="55"/>
      <c r="AU420" s="56">
        <f>IF(GroupStTimes!$A$8=0,MIN(CB420,CD420,CF420),MIN(BZ420,CB420,CD420,CF420))</f>
        <v>0.40949074074074071</v>
      </c>
      <c r="AV420" s="56">
        <f>IF(GroupStTimes!$A$8=0,MAX(CC420,CE420,CG420),MAX(CA420,CC420,CE420,CG420))</f>
        <v>0.45569444444444451</v>
      </c>
      <c r="AW420" s="57" t="str">
        <f t="shared" si="735"/>
        <v/>
      </c>
      <c r="AX420" s="58" t="str">
        <f t="shared" si="736"/>
        <v/>
      </c>
      <c r="AY420" s="58" t="str">
        <f t="shared" si="737"/>
        <v/>
      </c>
      <c r="AZ420" s="31">
        <f t="shared" si="738"/>
        <v>131.59</v>
      </c>
      <c r="BA420" s="59">
        <f t="shared" si="739"/>
        <v>0.41048611111111122</v>
      </c>
      <c r="BB420" s="59">
        <f t="shared" si="740"/>
        <v>0.41604166666666681</v>
      </c>
      <c r="BC420" s="59">
        <f t="shared" si="741"/>
        <v>0.40717592592592589</v>
      </c>
      <c r="BD420" s="59">
        <f t="shared" si="742"/>
        <v>0.45300925925925917</v>
      </c>
      <c r="BE420" s="59">
        <f t="shared" si="743"/>
        <v>0.44321759259259264</v>
      </c>
      <c r="BF420" s="59">
        <f t="shared" si="744"/>
        <v>0.45363425925925932</v>
      </c>
      <c r="BG420" s="59">
        <f t="shared" si="745"/>
        <v>0.45054398148148156</v>
      </c>
      <c r="BH420" s="59">
        <f t="shared" si="746"/>
        <v>0.44984953703703712</v>
      </c>
      <c r="BI420" s="31">
        <f t="shared" si="747"/>
        <v>2.2199999999999989</v>
      </c>
      <c r="BJ420" s="61">
        <f t="shared" ref="BJ420:BM420" si="801">IF($AJ419="t",IF(AM418=0,0,$BI420/AM418),IF(AM419=0,0,$BI420/AM419))</f>
        <v>6.342857142857139E-2</v>
      </c>
      <c r="BK420" s="61">
        <f t="shared" si="801"/>
        <v>5.5499999999999973E-2</v>
      </c>
      <c r="BL420" s="61">
        <f t="shared" si="801"/>
        <v>4.9333333333333305E-2</v>
      </c>
      <c r="BM420" s="61">
        <f t="shared" si="801"/>
        <v>4.4399999999999974E-2</v>
      </c>
      <c r="BN420" s="62">
        <f t="shared" si="749"/>
        <v>0</v>
      </c>
      <c r="BO420" s="62">
        <f t="shared" si="750"/>
        <v>3</v>
      </c>
      <c r="BP420" s="62">
        <f t="shared" si="751"/>
        <v>48</v>
      </c>
      <c r="BQ420" s="62">
        <f t="shared" si="752"/>
        <v>0</v>
      </c>
      <c r="BR420" s="62">
        <f t="shared" si="753"/>
        <v>3</v>
      </c>
      <c r="BS420" s="62">
        <f t="shared" si="754"/>
        <v>20</v>
      </c>
      <c r="BT420" s="62">
        <f t="shared" si="755"/>
        <v>0</v>
      </c>
      <c r="BU420" s="62">
        <f t="shared" si="756"/>
        <v>2</v>
      </c>
      <c r="BV420" s="62">
        <f t="shared" si="757"/>
        <v>58</v>
      </c>
      <c r="BW420" s="62">
        <f t="shared" si="758"/>
        <v>0</v>
      </c>
      <c r="BX420" s="62">
        <f t="shared" si="759"/>
        <v>2</v>
      </c>
      <c r="BY420" s="62">
        <f t="shared" si="760"/>
        <v>40</v>
      </c>
      <c r="BZ420" s="63">
        <f t="shared" si="761"/>
        <v>0.41312500000000013</v>
      </c>
      <c r="CA420" s="63">
        <f t="shared" si="762"/>
        <v>0.41868055555555572</v>
      </c>
      <c r="CB420" s="63">
        <f t="shared" si="763"/>
        <v>0.40949074074074071</v>
      </c>
      <c r="CC420" s="63">
        <f t="shared" si="764"/>
        <v>0.45532407407407399</v>
      </c>
      <c r="CD420" s="63">
        <f t="shared" si="765"/>
        <v>0.44527777777777783</v>
      </c>
      <c r="CE420" s="63">
        <f t="shared" si="766"/>
        <v>0.45569444444444451</v>
      </c>
      <c r="CF420" s="63">
        <f t="shared" si="767"/>
        <v>0.45239583333333339</v>
      </c>
      <c r="CG420" s="63">
        <f t="shared" si="768"/>
        <v>0.45170138888888894</v>
      </c>
      <c r="CH420" s="36"/>
      <c r="CI420" s="36"/>
      <c r="CJ420" s="36"/>
      <c r="CK420" s="36"/>
      <c r="CL420" s="60">
        <v>60</v>
      </c>
    </row>
    <row r="421" spans="1:90" ht="26.25" customHeight="1" x14ac:dyDescent="0.25">
      <c r="A421" s="37">
        <v>45</v>
      </c>
      <c r="B421" s="38"/>
      <c r="C421" s="39"/>
      <c r="D421" s="39"/>
      <c r="E421" s="39"/>
      <c r="F421" s="42"/>
      <c r="G421" s="40">
        <v>129.66999999999999</v>
      </c>
      <c r="H421" s="41">
        <f t="shared" si="711"/>
        <v>134.11000000000001</v>
      </c>
      <c r="I421" s="42">
        <v>134.02000000000001</v>
      </c>
      <c r="J421" s="43">
        <f t="shared" si="708"/>
        <v>-9.2026065761309072E-4</v>
      </c>
      <c r="K421" s="44">
        <f t="shared" si="709"/>
        <v>-0.12333333333330643</v>
      </c>
      <c r="L421" s="45" t="s">
        <v>305</v>
      </c>
      <c r="M421" s="126" t="s">
        <v>1231</v>
      </c>
      <c r="N421" s="46">
        <f t="shared" si="724"/>
        <v>134.14333333333332</v>
      </c>
      <c r="O421" s="46">
        <f t="shared" si="789"/>
        <v>-0.03</v>
      </c>
      <c r="P421" s="42">
        <v>134.19</v>
      </c>
      <c r="Q421" s="46">
        <f t="shared" si="790"/>
        <v>4.3499999999999996</v>
      </c>
      <c r="R421" s="39">
        <v>129.76</v>
      </c>
      <c r="S421" s="46">
        <f t="shared" si="791"/>
        <v>4.1499999999999995</v>
      </c>
      <c r="T421" s="40">
        <v>130.01</v>
      </c>
      <c r="U421" s="47" t="str">
        <f t="shared" si="699"/>
        <v/>
      </c>
      <c r="V421" s="47" t="str">
        <f t="shared" si="700"/>
        <v/>
      </c>
      <c r="W421" s="48"/>
      <c r="X421" s="48"/>
      <c r="Y421" s="48"/>
      <c r="Z421" s="48"/>
      <c r="AA421" s="48"/>
      <c r="AB421" s="48"/>
      <c r="AC421" s="48"/>
      <c r="AD421" s="48"/>
      <c r="AE421" s="51">
        <f t="shared" si="726"/>
        <v>45</v>
      </c>
      <c r="AF421" s="51" t="str">
        <f t="shared" si="727"/>
        <v/>
      </c>
      <c r="AG421" s="51" t="str">
        <f t="shared" si="728"/>
        <v/>
      </c>
      <c r="AH421" s="51" t="str">
        <f t="shared" si="729"/>
        <v/>
      </c>
      <c r="AI421" s="52">
        <f t="shared" si="730"/>
        <v>134.11000000000001</v>
      </c>
      <c r="AJ421" s="51"/>
      <c r="AK421" s="53"/>
      <c r="AL421" s="52"/>
      <c r="AM421" s="53">
        <f t="shared" si="732"/>
        <v>35</v>
      </c>
      <c r="AN421" s="53">
        <f>IF(AJ421&lt;&gt;"",IF(AJ421="o",VLOOKUP(AM421,OpenSect!$A$1:$D$11,2),IF(AJ421="u",VLOOKUP(AM421,UpHill!$A$1:$D$35,2),IF(AJ421="d",VLOOKUP(AM421,DownHill!$A$3:$D$29,2),IF(AJ421="f",VLOOKUP(AM421,FlatUnd!$A$2:$D$30,2),IF(AJ421="t",VLOOKUP(AM421,TimeAdd!$A$1:$D$176,2),IF(AJ421="l",VLOOKUP(AM421,SLimit!$A$1:$D$8,2),AN420)))))),AN420)</f>
        <v>40</v>
      </c>
      <c r="AO421" s="53">
        <f>IF(AJ421&lt;&gt;"",IF(AJ421="o",VLOOKUP(AM421,OpenSect!$A$1:$D$11,3),IF(AJ421="u",VLOOKUP(AM421,UpHill!$A$1:$D$35,3),IF(AJ421="d",VLOOKUP(AM421,DownHill!$A$3:$D$29,3),IF(AJ421="f",VLOOKUP(AM421,FlatUnd!$A$2:$D$30,3),IF(AJ421="t",VLOOKUP(AM421,TimeAdd!$A$1:$D$18,3),IF(AJ421="l",VLOOKUP(AM421,SLimit!$A$1:$D$8,3),AO420)))))),AO420)</f>
        <v>45</v>
      </c>
      <c r="AP421" s="53">
        <f>IF(AJ421&lt;&gt;"",IF(AJ421="o",VLOOKUP(AM421,OpenSect!$A$1:$D$11,4),IF(AJ421="u",VLOOKUP(AM421,UpHill!$A$1:$D$35,4),IF(AJ421="d",VLOOKUP(AM421,DownHill!$A$3:$D$29,4),IF(AJ421="f",VLOOKUP(AM421,FlatUnd!$A$2:$D$30,4),IF(AJ421="t",VLOOKUP(AM421,TimeAdd!$A$1:$D$18,4),IF(AJ421="l",VLOOKUP(AM421,SLimit!$A$1:$D$8,4),AP420)))))),AP420)</f>
        <v>50</v>
      </c>
      <c r="AQ421" s="53" t="str">
        <f t="shared" si="733"/>
        <v>80</v>
      </c>
      <c r="AR421" s="54" t="str">
        <f t="shared" si="734"/>
        <v>Warning - Pedestrian</v>
      </c>
      <c r="AS421" s="55"/>
      <c r="AT421" s="55"/>
      <c r="AU421" s="56">
        <f>IF(GroupStTimes!$A$8=0,MIN(CB421,CD421,CF421),MIN(BZ421,CB421,CD421,CF421))</f>
        <v>0.4098032407407407</v>
      </c>
      <c r="AV421" s="56">
        <f>IF(GroupStTimes!$A$8=0,MAX(CC421,CE421,CG421),MAX(CA421,CC421,CE421,CG421))</f>
        <v>0.45597222222222228</v>
      </c>
      <c r="AW421" s="57" t="str">
        <f t="shared" si="735"/>
        <v/>
      </c>
      <c r="AX421" s="58" t="str">
        <f t="shared" si="736"/>
        <v/>
      </c>
      <c r="AY421" s="58" t="str">
        <f t="shared" si="737"/>
        <v/>
      </c>
      <c r="AZ421" s="31">
        <f t="shared" si="738"/>
        <v>131.59</v>
      </c>
      <c r="BA421" s="59">
        <f t="shared" si="739"/>
        <v>0.41048611111111122</v>
      </c>
      <c r="BB421" s="59">
        <f t="shared" si="740"/>
        <v>0.41604166666666681</v>
      </c>
      <c r="BC421" s="59">
        <f t="shared" si="741"/>
        <v>0.40717592592592589</v>
      </c>
      <c r="BD421" s="59">
        <f t="shared" si="742"/>
        <v>0.45300925925925917</v>
      </c>
      <c r="BE421" s="59">
        <f t="shared" si="743"/>
        <v>0.44321759259259264</v>
      </c>
      <c r="BF421" s="59">
        <f t="shared" si="744"/>
        <v>0.45363425925925932</v>
      </c>
      <c r="BG421" s="59">
        <f t="shared" si="745"/>
        <v>0.45054398148148156</v>
      </c>
      <c r="BH421" s="59">
        <f t="shared" si="746"/>
        <v>0.44984953703703712</v>
      </c>
      <c r="BI421" s="31">
        <f t="shared" si="747"/>
        <v>2.5200000000000102</v>
      </c>
      <c r="BJ421" s="61">
        <f t="shared" ref="BJ421:BM421" si="802">IF($AJ420="t",IF(AM419=0,0,$BI421/AM419),IF(AM420=0,0,$BI421/AM420))</f>
        <v>7.2000000000000286E-2</v>
      </c>
      <c r="BK421" s="61">
        <f t="shared" si="802"/>
        <v>6.300000000000025E-2</v>
      </c>
      <c r="BL421" s="61">
        <f t="shared" si="802"/>
        <v>5.600000000000023E-2</v>
      </c>
      <c r="BM421" s="61">
        <f t="shared" si="802"/>
        <v>5.0400000000000202E-2</v>
      </c>
      <c r="BN421" s="62">
        <f t="shared" si="749"/>
        <v>0</v>
      </c>
      <c r="BO421" s="62">
        <f t="shared" si="750"/>
        <v>4</v>
      </c>
      <c r="BP421" s="62">
        <f t="shared" si="751"/>
        <v>19</v>
      </c>
      <c r="BQ421" s="62">
        <f t="shared" si="752"/>
        <v>0</v>
      </c>
      <c r="BR421" s="62">
        <f t="shared" si="753"/>
        <v>3</v>
      </c>
      <c r="BS421" s="62">
        <f t="shared" si="754"/>
        <v>47</v>
      </c>
      <c r="BT421" s="62">
        <f t="shared" si="755"/>
        <v>0</v>
      </c>
      <c r="BU421" s="62">
        <f t="shared" si="756"/>
        <v>3</v>
      </c>
      <c r="BV421" s="62">
        <f t="shared" si="757"/>
        <v>22</v>
      </c>
      <c r="BW421" s="62">
        <f t="shared" si="758"/>
        <v>0</v>
      </c>
      <c r="BX421" s="62">
        <f t="shared" si="759"/>
        <v>3</v>
      </c>
      <c r="BY421" s="62">
        <f t="shared" si="760"/>
        <v>1</v>
      </c>
      <c r="BZ421" s="63">
        <f t="shared" si="761"/>
        <v>0.41348379629629639</v>
      </c>
      <c r="CA421" s="63">
        <f t="shared" si="762"/>
        <v>0.41903935185185198</v>
      </c>
      <c r="CB421" s="63">
        <f t="shared" si="763"/>
        <v>0.4098032407407407</v>
      </c>
      <c r="CC421" s="63">
        <f t="shared" si="764"/>
        <v>0.45563657407407399</v>
      </c>
      <c r="CD421" s="63">
        <f t="shared" si="765"/>
        <v>0.44555555555555559</v>
      </c>
      <c r="CE421" s="63">
        <f t="shared" si="766"/>
        <v>0.45597222222222228</v>
      </c>
      <c r="CF421" s="63">
        <f t="shared" si="767"/>
        <v>0.45263888888888898</v>
      </c>
      <c r="CG421" s="63">
        <f t="shared" si="768"/>
        <v>0.45194444444444454</v>
      </c>
      <c r="CH421" s="36"/>
      <c r="CI421" s="36"/>
      <c r="CJ421" s="36"/>
      <c r="CK421" s="36"/>
      <c r="CL421" s="60">
        <v>60</v>
      </c>
    </row>
    <row r="422" spans="1:90" ht="40.5" x14ac:dyDescent="0.25">
      <c r="A422" s="37">
        <v>45</v>
      </c>
      <c r="B422" s="38"/>
      <c r="C422" s="39"/>
      <c r="D422" s="39"/>
      <c r="E422" s="39"/>
      <c r="F422" s="42"/>
      <c r="G422" s="40">
        <v>129.72</v>
      </c>
      <c r="H422" s="41">
        <f t="shared" si="711"/>
        <v>134.19999999999999</v>
      </c>
      <c r="I422" s="42">
        <v>134.08000000000001</v>
      </c>
      <c r="J422" s="43">
        <f t="shared" si="708"/>
        <v>-1.1435958631660767E-3</v>
      </c>
      <c r="K422" s="44">
        <f t="shared" si="709"/>
        <v>-0.15333333333330756</v>
      </c>
      <c r="L422" s="45" t="s">
        <v>306</v>
      </c>
      <c r="M422" s="126" t="s">
        <v>1231</v>
      </c>
      <c r="N422" s="46">
        <f t="shared" si="724"/>
        <v>134.23333333333332</v>
      </c>
      <c r="O422" s="46">
        <f t="shared" si="789"/>
        <v>-0.03</v>
      </c>
      <c r="P422" s="42">
        <v>134.25</v>
      </c>
      <c r="Q422" s="46">
        <f t="shared" si="790"/>
        <v>4.3499999999999996</v>
      </c>
      <c r="R422" s="39">
        <v>129.81</v>
      </c>
      <c r="S422" s="46">
        <f t="shared" si="791"/>
        <v>4.1499999999999995</v>
      </c>
      <c r="T422" s="40">
        <v>130.16999999999999</v>
      </c>
      <c r="U422" s="47" t="str">
        <f t="shared" si="699"/>
        <v/>
      </c>
      <c r="V422" s="47" t="str">
        <f t="shared" si="700"/>
        <v/>
      </c>
      <c r="W422" s="48"/>
      <c r="X422" s="48"/>
      <c r="Y422" s="48"/>
      <c r="Z422" s="48"/>
      <c r="AA422" s="48"/>
      <c r="AB422" s="48"/>
      <c r="AC422" s="48"/>
      <c r="AD422" s="48"/>
      <c r="AE422" s="51">
        <f t="shared" si="726"/>
        <v>45</v>
      </c>
      <c r="AF422" s="51" t="str">
        <f t="shared" si="727"/>
        <v/>
      </c>
      <c r="AG422" s="51" t="str">
        <f t="shared" si="728"/>
        <v/>
      </c>
      <c r="AH422" s="51" t="str">
        <f t="shared" si="729"/>
        <v/>
      </c>
      <c r="AI422" s="52">
        <f t="shared" si="730"/>
        <v>134.19999999999999</v>
      </c>
      <c r="AJ422" s="51"/>
      <c r="AK422" s="53"/>
      <c r="AL422" s="52"/>
      <c r="AM422" s="53">
        <f t="shared" si="732"/>
        <v>35</v>
      </c>
      <c r="AN422" s="53">
        <f>IF(AJ422&lt;&gt;"",IF(AJ422="o",VLOOKUP(AM422,OpenSect!$A$1:$D$11,2),IF(AJ422="u",VLOOKUP(AM422,UpHill!$A$1:$D$35,2),IF(AJ422="d",VLOOKUP(AM422,DownHill!$A$3:$D$29,2),IF(AJ422="f",VLOOKUP(AM422,FlatUnd!$A$2:$D$30,2),IF(AJ422="t",VLOOKUP(AM422,TimeAdd!$A$1:$D$176,2),IF(AJ422="l",VLOOKUP(AM422,SLimit!$A$1:$D$8,2),AN421)))))),AN421)</f>
        <v>40</v>
      </c>
      <c r="AO422" s="53">
        <f>IF(AJ422&lt;&gt;"",IF(AJ422="o",VLOOKUP(AM422,OpenSect!$A$1:$D$11,3),IF(AJ422="u",VLOOKUP(AM422,UpHill!$A$1:$D$35,3),IF(AJ422="d",VLOOKUP(AM422,DownHill!$A$3:$D$29,3),IF(AJ422="f",VLOOKUP(AM422,FlatUnd!$A$2:$D$30,3),IF(AJ422="t",VLOOKUP(AM422,TimeAdd!$A$1:$D$18,3),IF(AJ422="l",VLOOKUP(AM422,SLimit!$A$1:$D$8,3),AO421)))))),AO421)</f>
        <v>45</v>
      </c>
      <c r="AP422" s="53">
        <f>IF(AJ422&lt;&gt;"",IF(AJ422="o",VLOOKUP(AM422,OpenSect!$A$1:$D$11,4),IF(AJ422="u",VLOOKUP(AM422,UpHill!$A$1:$D$35,4),IF(AJ422="d",VLOOKUP(AM422,DownHill!$A$3:$D$29,4),IF(AJ422="f",VLOOKUP(AM422,FlatUnd!$A$2:$D$30,4),IF(AJ422="t",VLOOKUP(AM422,TimeAdd!$A$1:$D$18,4),IF(AJ422="l",VLOOKUP(AM422,SLimit!$A$1:$D$8,4),AP421)))))),AP421)</f>
        <v>50</v>
      </c>
      <c r="AQ422" s="53" t="str">
        <f t="shared" si="733"/>
        <v>80</v>
      </c>
      <c r="AR422" s="54" t="str">
        <f t="shared" si="734"/>
        <v>{Left}[Zulu Cultural] Kamberg Camp &amp; Rock Art Centre 41</v>
      </c>
      <c r="AS422" s="55"/>
      <c r="AT422" s="55"/>
      <c r="AU422" s="56">
        <f>IF(GroupStTimes!$A$8=0,MIN(CB422,CD422,CF422),MIN(BZ422,CB422,CD422,CF422))</f>
        <v>0.40989583333333329</v>
      </c>
      <c r="AV422" s="56">
        <f>IF(GroupStTimes!$A$8=0,MAX(CC422,CE422,CG422),MAX(CA422,CC422,CE422,CG422))</f>
        <v>0.45605324074074083</v>
      </c>
      <c r="AW422" s="57" t="str">
        <f t="shared" si="735"/>
        <v/>
      </c>
      <c r="AX422" s="58" t="str">
        <f t="shared" si="736"/>
        <v/>
      </c>
      <c r="AY422" s="58" t="str">
        <f t="shared" si="737"/>
        <v/>
      </c>
      <c r="AZ422" s="31">
        <f t="shared" si="738"/>
        <v>131.59</v>
      </c>
      <c r="BA422" s="59">
        <f t="shared" si="739"/>
        <v>0.41048611111111122</v>
      </c>
      <c r="BB422" s="59">
        <f t="shared" si="740"/>
        <v>0.41604166666666681</v>
      </c>
      <c r="BC422" s="59">
        <f t="shared" si="741"/>
        <v>0.40717592592592589</v>
      </c>
      <c r="BD422" s="59">
        <f t="shared" si="742"/>
        <v>0.45300925925925917</v>
      </c>
      <c r="BE422" s="59">
        <f t="shared" si="743"/>
        <v>0.44321759259259264</v>
      </c>
      <c r="BF422" s="59">
        <f t="shared" si="744"/>
        <v>0.45363425925925932</v>
      </c>
      <c r="BG422" s="59">
        <f t="shared" si="745"/>
        <v>0.45054398148148156</v>
      </c>
      <c r="BH422" s="59">
        <f t="shared" si="746"/>
        <v>0.44984953703703712</v>
      </c>
      <c r="BI422" s="31">
        <f t="shared" si="747"/>
        <v>2.6099999999999852</v>
      </c>
      <c r="BJ422" s="61">
        <f t="shared" ref="BJ422:BM422" si="803">IF($AJ421="t",IF(AM420=0,0,$BI422/AM420),IF(AM421=0,0,$BI422/AM421))</f>
        <v>7.457142857142815E-2</v>
      </c>
      <c r="BK422" s="61">
        <f t="shared" si="803"/>
        <v>6.5249999999999628E-2</v>
      </c>
      <c r="BL422" s="61">
        <f t="shared" si="803"/>
        <v>5.799999999999967E-2</v>
      </c>
      <c r="BM422" s="61">
        <f t="shared" si="803"/>
        <v>5.2199999999999705E-2</v>
      </c>
      <c r="BN422" s="62">
        <f t="shared" si="749"/>
        <v>0</v>
      </c>
      <c r="BO422" s="62">
        <f t="shared" si="750"/>
        <v>4</v>
      </c>
      <c r="BP422" s="62">
        <f t="shared" si="751"/>
        <v>28</v>
      </c>
      <c r="BQ422" s="62">
        <f t="shared" si="752"/>
        <v>0</v>
      </c>
      <c r="BR422" s="62">
        <f t="shared" si="753"/>
        <v>3</v>
      </c>
      <c r="BS422" s="62">
        <f t="shared" si="754"/>
        <v>55</v>
      </c>
      <c r="BT422" s="62">
        <f t="shared" si="755"/>
        <v>0</v>
      </c>
      <c r="BU422" s="62">
        <f t="shared" si="756"/>
        <v>3</v>
      </c>
      <c r="BV422" s="62">
        <f t="shared" si="757"/>
        <v>29</v>
      </c>
      <c r="BW422" s="62">
        <f t="shared" si="758"/>
        <v>0</v>
      </c>
      <c r="BX422" s="62">
        <f t="shared" si="759"/>
        <v>3</v>
      </c>
      <c r="BY422" s="62">
        <f t="shared" si="760"/>
        <v>8</v>
      </c>
      <c r="BZ422" s="63">
        <f t="shared" si="761"/>
        <v>0.41358796296296307</v>
      </c>
      <c r="CA422" s="63">
        <f t="shared" si="762"/>
        <v>0.41914351851851867</v>
      </c>
      <c r="CB422" s="63">
        <f t="shared" si="763"/>
        <v>0.40989583333333329</v>
      </c>
      <c r="CC422" s="63">
        <f t="shared" si="764"/>
        <v>0.45572916666666657</v>
      </c>
      <c r="CD422" s="63">
        <f t="shared" si="765"/>
        <v>0.44563657407407414</v>
      </c>
      <c r="CE422" s="63">
        <f t="shared" si="766"/>
        <v>0.45605324074074083</v>
      </c>
      <c r="CF422" s="63">
        <f t="shared" si="767"/>
        <v>0.45271990740740747</v>
      </c>
      <c r="CG422" s="63">
        <f t="shared" si="768"/>
        <v>0.45202546296296303</v>
      </c>
      <c r="CH422" s="36"/>
      <c r="CI422" s="36"/>
      <c r="CJ422" s="36"/>
      <c r="CK422" s="36"/>
      <c r="CL422" s="60">
        <v>60</v>
      </c>
    </row>
    <row r="423" spans="1:90" ht="40.5" x14ac:dyDescent="0.25">
      <c r="B423" s="38"/>
      <c r="C423" s="39"/>
      <c r="D423" s="39"/>
      <c r="E423" s="39"/>
      <c r="F423" s="42"/>
      <c r="G423" s="40">
        <v>129.84</v>
      </c>
      <c r="H423" s="41">
        <f t="shared" si="711"/>
        <v>134.31</v>
      </c>
      <c r="I423" s="42">
        <v>134.19000000000003</v>
      </c>
      <c r="J423" s="43">
        <f t="shared" si="708"/>
        <v>-1.1923392205079972E-3</v>
      </c>
      <c r="K423" s="44">
        <f t="shared" si="709"/>
        <v>-0.15999999999996817</v>
      </c>
      <c r="L423" s="45" t="s">
        <v>306</v>
      </c>
      <c r="M423" s="126" t="s">
        <v>1231</v>
      </c>
      <c r="N423" s="46">
        <f t="shared" si="724"/>
        <v>134.35</v>
      </c>
      <c r="O423" s="46">
        <f t="shared" si="789"/>
        <v>-0.03</v>
      </c>
      <c r="P423" s="42">
        <v>134.36000000000001</v>
      </c>
      <c r="Q423" s="46">
        <f t="shared" si="790"/>
        <v>4.3499999999999996</v>
      </c>
      <c r="R423" s="39">
        <v>129.93</v>
      </c>
      <c r="S423" s="46">
        <f t="shared" si="791"/>
        <v>4.1499999999999995</v>
      </c>
      <c r="T423" s="66">
        <v>130.29</v>
      </c>
      <c r="U423" s="47" t="str">
        <f t="shared" si="699"/>
        <v/>
      </c>
      <c r="V423" s="47" t="str">
        <f t="shared" si="700"/>
        <v/>
      </c>
      <c r="W423" s="48"/>
      <c r="X423" s="48"/>
      <c r="Y423" s="48"/>
      <c r="Z423" s="48"/>
      <c r="AA423" s="48"/>
      <c r="AB423" s="48"/>
      <c r="AC423" s="48"/>
      <c r="AD423" s="48"/>
      <c r="AE423" s="51" t="str">
        <f t="shared" si="726"/>
        <v/>
      </c>
      <c r="AF423" s="51" t="str">
        <f t="shared" si="727"/>
        <v/>
      </c>
      <c r="AG423" s="51" t="str">
        <f t="shared" si="728"/>
        <v/>
      </c>
      <c r="AH423" s="51" t="str">
        <f t="shared" si="729"/>
        <v/>
      </c>
      <c r="AI423" s="52">
        <f t="shared" si="730"/>
        <v>134.31</v>
      </c>
      <c r="AJ423" s="51"/>
      <c r="AK423" s="53"/>
      <c r="AL423" s="52"/>
      <c r="AM423" s="53">
        <f t="shared" si="732"/>
        <v>35</v>
      </c>
      <c r="AN423" s="53">
        <f>IF(AJ423&lt;&gt;"",IF(AJ423="o",VLOOKUP(AM423,OpenSect!$A$1:$D$11,2),IF(AJ423="u",VLOOKUP(AM423,UpHill!$A$1:$D$35,2),IF(AJ423="d",VLOOKUP(AM423,DownHill!$A$3:$D$29,2),IF(AJ423="f",VLOOKUP(AM423,FlatUnd!$A$2:$D$30,2),IF(AJ423="t",VLOOKUP(AM423,TimeAdd!$A$1:$D$176,2),IF(AJ423="l",VLOOKUP(AM423,SLimit!$A$1:$D$8,2),AN422)))))),AN422)</f>
        <v>40</v>
      </c>
      <c r="AO423" s="53">
        <f>IF(AJ423&lt;&gt;"",IF(AJ423="o",VLOOKUP(AM423,OpenSect!$A$1:$D$11,3),IF(AJ423="u",VLOOKUP(AM423,UpHill!$A$1:$D$35,3),IF(AJ423="d",VLOOKUP(AM423,DownHill!$A$3:$D$29,3),IF(AJ423="f",VLOOKUP(AM423,FlatUnd!$A$2:$D$30,3),IF(AJ423="t",VLOOKUP(AM423,TimeAdd!$A$1:$D$18,3),IF(AJ423="l",VLOOKUP(AM423,SLimit!$A$1:$D$8,3),AO422)))))),AO422)</f>
        <v>45</v>
      </c>
      <c r="AP423" s="53">
        <f>IF(AJ423&lt;&gt;"",IF(AJ423="o",VLOOKUP(AM423,OpenSect!$A$1:$D$11,4),IF(AJ423="u",VLOOKUP(AM423,UpHill!$A$1:$D$35,4),IF(AJ423="d",VLOOKUP(AM423,DownHill!$A$3:$D$29,4),IF(AJ423="f",VLOOKUP(AM423,FlatUnd!$A$2:$D$30,4),IF(AJ423="t",VLOOKUP(AM423,TimeAdd!$A$1:$D$18,4),IF(AJ423="l",VLOOKUP(AM423,SLimit!$A$1:$D$8,4),AP422)))))),AP422)</f>
        <v>50</v>
      </c>
      <c r="AQ423" s="53" t="str">
        <f t="shared" si="733"/>
        <v>80</v>
      </c>
      <c r="AR423" s="54" t="str">
        <f t="shared" si="734"/>
        <v>{Left}[Zulu Cultural] Kamberg Camp &amp; Rock Art Centre 41</v>
      </c>
      <c r="AS423" s="55"/>
      <c r="AT423" s="55"/>
      <c r="AU423" s="56">
        <f>IF(GroupStTimes!$A$8=0,MIN(CB423,CD423,CF423),MIN(BZ423,CB423,CD423,CF423))</f>
        <v>0.41001157407407401</v>
      </c>
      <c r="AV423" s="56">
        <f>IF(GroupStTimes!$A$8=0,MAX(CC423,CE423,CG423),MAX(CA423,CC423,CE423,CG423))</f>
        <v>0.45615740740740746</v>
      </c>
      <c r="AW423" s="57" t="str">
        <f t="shared" si="735"/>
        <v/>
      </c>
      <c r="AX423" s="58" t="str">
        <f t="shared" si="736"/>
        <v/>
      </c>
      <c r="AY423" s="58" t="str">
        <f t="shared" si="737"/>
        <v/>
      </c>
      <c r="AZ423" s="31">
        <f t="shared" si="738"/>
        <v>131.59</v>
      </c>
      <c r="BA423" s="59">
        <f t="shared" si="739"/>
        <v>0.41048611111111122</v>
      </c>
      <c r="BB423" s="59">
        <f t="shared" si="740"/>
        <v>0.41604166666666681</v>
      </c>
      <c r="BC423" s="59">
        <f t="shared" si="741"/>
        <v>0.40717592592592589</v>
      </c>
      <c r="BD423" s="59">
        <f t="shared" si="742"/>
        <v>0.45300925925925917</v>
      </c>
      <c r="BE423" s="59">
        <f t="shared" si="743"/>
        <v>0.44321759259259264</v>
      </c>
      <c r="BF423" s="59">
        <f t="shared" si="744"/>
        <v>0.45363425925925932</v>
      </c>
      <c r="BG423" s="59">
        <f t="shared" si="745"/>
        <v>0.45054398148148156</v>
      </c>
      <c r="BH423" s="59">
        <f t="shared" si="746"/>
        <v>0.44984953703703712</v>
      </c>
      <c r="BI423" s="31">
        <f t="shared" si="747"/>
        <v>2.7199999999999989</v>
      </c>
      <c r="BJ423" s="61">
        <f t="shared" ref="BJ423:BM423" si="804">IF($AJ422="t",IF(AM421=0,0,$BI423/AM421),IF(AM422=0,0,$BI423/AM422))</f>
        <v>7.771428571428568E-2</v>
      </c>
      <c r="BK423" s="61">
        <f t="shared" si="804"/>
        <v>6.7999999999999977E-2</v>
      </c>
      <c r="BL423" s="61">
        <f t="shared" si="804"/>
        <v>6.0444444444444419E-2</v>
      </c>
      <c r="BM423" s="61">
        <f t="shared" si="804"/>
        <v>5.4399999999999976E-2</v>
      </c>
      <c r="BN423" s="62">
        <f t="shared" si="749"/>
        <v>0</v>
      </c>
      <c r="BO423" s="62">
        <f t="shared" si="750"/>
        <v>4</v>
      </c>
      <c r="BP423" s="62">
        <f t="shared" si="751"/>
        <v>40</v>
      </c>
      <c r="BQ423" s="62">
        <f t="shared" si="752"/>
        <v>0</v>
      </c>
      <c r="BR423" s="62">
        <f t="shared" si="753"/>
        <v>4</v>
      </c>
      <c r="BS423" s="62">
        <f t="shared" si="754"/>
        <v>5</v>
      </c>
      <c r="BT423" s="62">
        <f t="shared" si="755"/>
        <v>0</v>
      </c>
      <c r="BU423" s="62">
        <f t="shared" si="756"/>
        <v>3</v>
      </c>
      <c r="BV423" s="62">
        <f t="shared" si="757"/>
        <v>38</v>
      </c>
      <c r="BW423" s="62">
        <f t="shared" si="758"/>
        <v>0</v>
      </c>
      <c r="BX423" s="62">
        <f t="shared" si="759"/>
        <v>3</v>
      </c>
      <c r="BY423" s="62">
        <f t="shared" si="760"/>
        <v>16</v>
      </c>
      <c r="BZ423" s="63">
        <f t="shared" si="761"/>
        <v>0.41372685185185198</v>
      </c>
      <c r="CA423" s="63">
        <f t="shared" si="762"/>
        <v>0.41928240740740758</v>
      </c>
      <c r="CB423" s="63">
        <f t="shared" si="763"/>
        <v>0.41001157407407401</v>
      </c>
      <c r="CC423" s="63">
        <f t="shared" si="764"/>
        <v>0.4558449074074073</v>
      </c>
      <c r="CD423" s="63">
        <f t="shared" si="765"/>
        <v>0.44574074074074077</v>
      </c>
      <c r="CE423" s="63">
        <f t="shared" si="766"/>
        <v>0.45615740740740746</v>
      </c>
      <c r="CF423" s="63">
        <f t="shared" si="767"/>
        <v>0.45281250000000006</v>
      </c>
      <c r="CG423" s="63">
        <f t="shared" si="768"/>
        <v>0.45211805555555562</v>
      </c>
      <c r="CH423" s="36"/>
      <c r="CI423" s="36"/>
      <c r="CJ423" s="36"/>
      <c r="CK423" s="36"/>
      <c r="CL423" s="60">
        <v>60</v>
      </c>
    </row>
    <row r="424" spans="1:90" ht="26.25" customHeight="1" x14ac:dyDescent="0.25">
      <c r="A424" s="37">
        <v>45</v>
      </c>
      <c r="B424" s="38"/>
      <c r="C424" s="39"/>
      <c r="D424" s="39"/>
      <c r="E424" s="39"/>
      <c r="F424" s="42"/>
      <c r="G424" s="40">
        <v>129.85</v>
      </c>
      <c r="H424" s="41">
        <f t="shared" si="711"/>
        <v>134.29</v>
      </c>
      <c r="I424" s="42">
        <v>134.20000000000002</v>
      </c>
      <c r="J424" s="43">
        <f t="shared" si="708"/>
        <v>-8.6934923000502409E-4</v>
      </c>
      <c r="K424" s="44">
        <f t="shared" si="709"/>
        <v>-0.11666666666667425</v>
      </c>
      <c r="L424" s="45" t="s">
        <v>213</v>
      </c>
      <c r="M424" s="126" t="s">
        <v>1231</v>
      </c>
      <c r="N424" s="46">
        <f t="shared" si="724"/>
        <v>134.31666666666669</v>
      </c>
      <c r="O424" s="46">
        <f t="shared" si="789"/>
        <v>-0.03</v>
      </c>
      <c r="P424" s="42">
        <v>134.37</v>
      </c>
      <c r="Q424" s="46">
        <f t="shared" si="790"/>
        <v>4.3499999999999996</v>
      </c>
      <c r="R424" s="39">
        <v>129.93</v>
      </c>
      <c r="S424" s="46">
        <f t="shared" si="791"/>
        <v>4.1499999999999995</v>
      </c>
      <c r="T424" s="40">
        <v>130.18</v>
      </c>
      <c r="U424" s="47" t="str">
        <f t="shared" si="699"/>
        <v/>
      </c>
      <c r="V424" s="47" t="str">
        <f t="shared" si="700"/>
        <v/>
      </c>
      <c r="W424" s="48"/>
      <c r="X424" s="48"/>
      <c r="Y424" s="48"/>
      <c r="Z424" s="48"/>
      <c r="AA424" s="48"/>
      <c r="AB424" s="48"/>
      <c r="AC424" s="48"/>
      <c r="AD424" s="48"/>
      <c r="AE424" s="51">
        <f t="shared" si="726"/>
        <v>45</v>
      </c>
      <c r="AF424" s="51" t="str">
        <f t="shared" si="727"/>
        <v/>
      </c>
      <c r="AG424" s="51" t="str">
        <f t="shared" si="728"/>
        <v/>
      </c>
      <c r="AH424" s="51" t="str">
        <f t="shared" si="729"/>
        <v/>
      </c>
      <c r="AI424" s="52">
        <f t="shared" si="730"/>
        <v>134.29</v>
      </c>
      <c r="AJ424" s="51"/>
      <c r="AK424" s="53"/>
      <c r="AL424" s="52"/>
      <c r="AM424" s="53">
        <f t="shared" si="732"/>
        <v>35</v>
      </c>
      <c r="AN424" s="53">
        <f>IF(AJ424&lt;&gt;"",IF(AJ424="o",VLOOKUP(AM424,OpenSect!$A$1:$D$11,2),IF(AJ424="u",VLOOKUP(AM424,UpHill!$A$1:$D$35,2),IF(AJ424="d",VLOOKUP(AM424,DownHill!$A$3:$D$29,2),IF(AJ424="f",VLOOKUP(AM424,FlatUnd!$A$2:$D$30,2),IF(AJ424="t",VLOOKUP(AM424,TimeAdd!$A$1:$D$176,2),IF(AJ424="l",VLOOKUP(AM424,SLimit!$A$1:$D$8,2),AN423)))))),AN423)</f>
        <v>40</v>
      </c>
      <c r="AO424" s="53">
        <f>IF(AJ424&lt;&gt;"",IF(AJ424="o",VLOOKUP(AM424,OpenSect!$A$1:$D$11,3),IF(AJ424="u",VLOOKUP(AM424,UpHill!$A$1:$D$35,3),IF(AJ424="d",VLOOKUP(AM424,DownHill!$A$3:$D$29,3),IF(AJ424="f",VLOOKUP(AM424,FlatUnd!$A$2:$D$30,3),IF(AJ424="t",VLOOKUP(AM424,TimeAdd!$A$1:$D$18,3),IF(AJ424="l",VLOOKUP(AM424,SLimit!$A$1:$D$8,3),AO423)))))),AO423)</f>
        <v>45</v>
      </c>
      <c r="AP424" s="53">
        <f>IF(AJ424&lt;&gt;"",IF(AJ424="o",VLOOKUP(AM424,OpenSect!$A$1:$D$11,4),IF(AJ424="u",VLOOKUP(AM424,UpHill!$A$1:$D$35,4),IF(AJ424="d",VLOOKUP(AM424,DownHill!$A$3:$D$29,4),IF(AJ424="f",VLOOKUP(AM424,FlatUnd!$A$2:$D$30,4),IF(AJ424="t",VLOOKUP(AM424,TimeAdd!$A$1:$D$18,4),IF(AJ424="l",VLOOKUP(AM424,SLimit!$A$1:$D$8,4),AP423)))))),AP423)</f>
        <v>50</v>
      </c>
      <c r="AQ424" s="53" t="str">
        <f t="shared" si="733"/>
        <v>80</v>
      </c>
      <c r="AR424" s="54" t="str">
        <f t="shared" si="734"/>
        <v>0km Stone</v>
      </c>
      <c r="AS424" s="55"/>
      <c r="AT424" s="55"/>
      <c r="AU424" s="56">
        <f>IF(GroupStTimes!$A$8=0,MIN(CB424,CD424,CF424),MIN(BZ424,CB424,CD424,CF424))</f>
        <v>0.40998842592592588</v>
      </c>
      <c r="AV424" s="56">
        <f>IF(GroupStTimes!$A$8=0,MAX(CC424,CE424,CG424),MAX(CA424,CC424,CE424,CG424))</f>
        <v>0.45613425925925932</v>
      </c>
      <c r="AW424" s="57" t="str">
        <f t="shared" si="735"/>
        <v/>
      </c>
      <c r="AX424" s="58" t="str">
        <f t="shared" si="736"/>
        <v/>
      </c>
      <c r="AY424" s="58" t="str">
        <f t="shared" si="737"/>
        <v/>
      </c>
      <c r="AZ424" s="31">
        <f t="shared" si="738"/>
        <v>131.59</v>
      </c>
      <c r="BA424" s="59">
        <f t="shared" si="739"/>
        <v>0.41048611111111122</v>
      </c>
      <c r="BB424" s="59">
        <f t="shared" si="740"/>
        <v>0.41604166666666681</v>
      </c>
      <c r="BC424" s="59">
        <f t="shared" si="741"/>
        <v>0.40717592592592589</v>
      </c>
      <c r="BD424" s="59">
        <f t="shared" si="742"/>
        <v>0.45300925925925917</v>
      </c>
      <c r="BE424" s="59">
        <f t="shared" si="743"/>
        <v>0.44321759259259264</v>
      </c>
      <c r="BF424" s="59">
        <f t="shared" si="744"/>
        <v>0.45363425925925932</v>
      </c>
      <c r="BG424" s="59">
        <f t="shared" si="745"/>
        <v>0.45054398148148156</v>
      </c>
      <c r="BH424" s="59">
        <f t="shared" si="746"/>
        <v>0.44984953703703712</v>
      </c>
      <c r="BI424" s="31">
        <f t="shared" si="747"/>
        <v>2.6999999999999886</v>
      </c>
      <c r="BJ424" s="61">
        <f t="shared" ref="BJ424:BM424" si="805">IF($AJ423="t",IF(AM422=0,0,$BI424/AM422),IF(AM423=0,0,$BI424/AM423))</f>
        <v>7.7142857142856819E-2</v>
      </c>
      <c r="BK424" s="61">
        <f t="shared" si="805"/>
        <v>6.7499999999999713E-2</v>
      </c>
      <c r="BL424" s="61">
        <f t="shared" si="805"/>
        <v>5.9999999999999748E-2</v>
      </c>
      <c r="BM424" s="61">
        <f t="shared" si="805"/>
        <v>5.399999999999977E-2</v>
      </c>
      <c r="BN424" s="62">
        <f t="shared" si="749"/>
        <v>0</v>
      </c>
      <c r="BO424" s="62">
        <f t="shared" si="750"/>
        <v>4</v>
      </c>
      <c r="BP424" s="62">
        <f t="shared" si="751"/>
        <v>38</v>
      </c>
      <c r="BQ424" s="62">
        <f t="shared" si="752"/>
        <v>0</v>
      </c>
      <c r="BR424" s="62">
        <f t="shared" si="753"/>
        <v>4</v>
      </c>
      <c r="BS424" s="62">
        <f t="shared" si="754"/>
        <v>3</v>
      </c>
      <c r="BT424" s="62">
        <f t="shared" si="755"/>
        <v>0</v>
      </c>
      <c r="BU424" s="62">
        <f t="shared" si="756"/>
        <v>3</v>
      </c>
      <c r="BV424" s="62">
        <f t="shared" si="757"/>
        <v>36</v>
      </c>
      <c r="BW424" s="62">
        <f t="shared" si="758"/>
        <v>0</v>
      </c>
      <c r="BX424" s="62">
        <f t="shared" si="759"/>
        <v>3</v>
      </c>
      <c r="BY424" s="62">
        <f t="shared" si="760"/>
        <v>14</v>
      </c>
      <c r="BZ424" s="63">
        <f t="shared" si="761"/>
        <v>0.4137037037037038</v>
      </c>
      <c r="CA424" s="63">
        <f t="shared" si="762"/>
        <v>0.41925925925925939</v>
      </c>
      <c r="CB424" s="63">
        <f t="shared" si="763"/>
        <v>0.40998842592592588</v>
      </c>
      <c r="CC424" s="63">
        <f t="shared" si="764"/>
        <v>0.45582175925925916</v>
      </c>
      <c r="CD424" s="63">
        <f t="shared" si="765"/>
        <v>0.44571759259259264</v>
      </c>
      <c r="CE424" s="63">
        <f t="shared" si="766"/>
        <v>0.45613425925925932</v>
      </c>
      <c r="CF424" s="63">
        <f t="shared" si="767"/>
        <v>0.45278935185185193</v>
      </c>
      <c r="CG424" s="63">
        <f t="shared" si="768"/>
        <v>0.45209490740740749</v>
      </c>
      <c r="CH424" s="36"/>
      <c r="CI424" s="36"/>
      <c r="CJ424" s="36"/>
      <c r="CK424" s="36"/>
      <c r="CL424" s="60">
        <v>60</v>
      </c>
    </row>
    <row r="425" spans="1:90" ht="60.75" x14ac:dyDescent="0.25">
      <c r="A425" s="37">
        <v>45</v>
      </c>
      <c r="B425" s="38"/>
      <c r="C425" s="69" t="s">
        <v>49</v>
      </c>
      <c r="D425" s="39">
        <v>34</v>
      </c>
      <c r="E425" s="39"/>
      <c r="F425" s="42"/>
      <c r="G425" s="40">
        <v>130.25</v>
      </c>
      <c r="H425" s="41">
        <f t="shared" si="711"/>
        <v>134.69</v>
      </c>
      <c r="I425" s="42">
        <v>134.59</v>
      </c>
      <c r="J425" s="43">
        <f t="shared" si="708"/>
        <v>-9.4112985115287276E-4</v>
      </c>
      <c r="K425" s="44">
        <f t="shared" si="709"/>
        <v>-0.12666666666666515</v>
      </c>
      <c r="L425" s="70" t="s">
        <v>1238</v>
      </c>
      <c r="M425" s="126" t="s">
        <v>1229</v>
      </c>
      <c r="N425" s="46">
        <f t="shared" si="724"/>
        <v>134.71666666666667</v>
      </c>
      <c r="O425" s="46">
        <f t="shared" si="789"/>
        <v>-0.03</v>
      </c>
      <c r="P425" s="42">
        <v>134.77000000000001</v>
      </c>
      <c r="Q425" s="46">
        <f t="shared" si="790"/>
        <v>4.3499999999999996</v>
      </c>
      <c r="R425" s="39">
        <v>130.33000000000001</v>
      </c>
      <c r="S425" s="46">
        <f t="shared" si="791"/>
        <v>4.1499999999999995</v>
      </c>
      <c r="T425" s="40">
        <v>130.58000000000001</v>
      </c>
      <c r="U425" s="47" t="str">
        <f t="shared" si="699"/>
        <v/>
      </c>
      <c r="V425" s="47" t="str">
        <f t="shared" si="700"/>
        <v/>
      </c>
      <c r="W425" s="48"/>
      <c r="X425" s="48"/>
      <c r="Y425" s="48"/>
      <c r="Z425" s="48"/>
      <c r="AA425" s="48"/>
      <c r="AB425" s="48"/>
      <c r="AC425" s="48"/>
      <c r="AD425" s="48"/>
      <c r="AE425" s="51">
        <f t="shared" si="726"/>
        <v>45</v>
      </c>
      <c r="AF425" s="51" t="str">
        <f t="shared" si="727"/>
        <v/>
      </c>
      <c r="AG425" s="51" t="str">
        <f t="shared" si="728"/>
        <v>f</v>
      </c>
      <c r="AH425" s="51">
        <f t="shared" si="729"/>
        <v>34</v>
      </c>
      <c r="AI425" s="52">
        <f t="shared" si="730"/>
        <v>134.69</v>
      </c>
      <c r="AJ425" s="51" t="s">
        <v>49</v>
      </c>
      <c r="AK425" s="53"/>
      <c r="AL425" s="52"/>
      <c r="AM425" s="53">
        <f t="shared" si="732"/>
        <v>34</v>
      </c>
      <c r="AN425" s="53">
        <f>IF(AJ425&lt;&gt;"",IF(AJ425="o",VLOOKUP(AM425,OpenSect!$A$1:$D$11,2),IF(AJ425="u",VLOOKUP(AM425,UpHill!$A$1:$D$35,2),IF(AJ425="d",VLOOKUP(AM425,DownHill!$A$3:$D$29,2),IF(AJ425="f",VLOOKUP(AM425,FlatUnd!$A$2:$D$30,2),IF(AJ425="t",VLOOKUP(AM425,TimeAdd!$A$1:$D$176,2),IF(AJ425="l",VLOOKUP(AM425,SLimit!$A$1:$D$8,2),AN424)))))),AN424)</f>
        <v>39</v>
      </c>
      <c r="AO425" s="53">
        <f>IF(AJ425&lt;&gt;"",IF(AJ425="o",VLOOKUP(AM425,OpenSect!$A$1:$D$11,3),IF(AJ425="u",VLOOKUP(AM425,UpHill!$A$1:$D$35,3),IF(AJ425="d",VLOOKUP(AM425,DownHill!$A$3:$D$29,3),IF(AJ425="f",VLOOKUP(AM425,FlatUnd!$A$2:$D$30,3),IF(AJ425="t",VLOOKUP(AM425,TimeAdd!$A$1:$D$18,3),IF(AJ425="l",VLOOKUP(AM425,SLimit!$A$1:$D$8,3),AO424)))))),AO424)</f>
        <v>44</v>
      </c>
      <c r="AP425" s="53">
        <f>IF(AJ425&lt;&gt;"",IF(AJ425="o",VLOOKUP(AM425,OpenSect!$A$1:$D$11,4),IF(AJ425="u",VLOOKUP(AM425,UpHill!$A$1:$D$35,4),IF(AJ425="d",VLOOKUP(AM425,DownHill!$A$3:$D$29,4),IF(AJ425="f",VLOOKUP(AM425,FlatUnd!$A$2:$D$30,4),IF(AJ425="t",VLOOKUP(AM425,TimeAdd!$A$1:$D$18,4),IF(AJ425="l",VLOOKUP(AM425,SLimit!$A$1:$D$8,4),AP424)))))),AP424)</f>
        <v>49</v>
      </c>
      <c r="AQ425" s="53" t="str">
        <f t="shared" si="733"/>
        <v>60</v>
      </c>
      <c r="AR425" s="54" t="str">
        <f t="shared" si="734"/>
        <v>60 Speed limit.  START of REGULARITY.  Be carefulof uneven road surface and road edge up to Mooiriver.</v>
      </c>
      <c r="AS425" s="55"/>
      <c r="AT425" s="55"/>
      <c r="AU425" s="56">
        <f>IF(GroupStTimes!$A$8=0,MIN(CB425,CD425,CF425),MIN(BZ425,CB425,CD425,CF425))</f>
        <v>0.41040509259259256</v>
      </c>
      <c r="AV425" s="56">
        <f>IF(GroupStTimes!$A$8=0,MAX(CC425,CE425,CG425),MAX(CA425,CC425,CE425,CG425))</f>
        <v>0.45650462962962968</v>
      </c>
      <c r="AW425" s="57" t="str">
        <f t="shared" si="735"/>
        <v/>
      </c>
      <c r="AX425" s="58" t="str">
        <f t="shared" si="736"/>
        <v/>
      </c>
      <c r="AY425" s="58" t="str">
        <f t="shared" si="737"/>
        <v/>
      </c>
      <c r="AZ425" s="31">
        <f t="shared" si="738"/>
        <v>131.59</v>
      </c>
      <c r="BA425" s="59">
        <f t="shared" si="739"/>
        <v>0.41048611111111122</v>
      </c>
      <c r="BB425" s="59">
        <f t="shared" si="740"/>
        <v>0.41604166666666681</v>
      </c>
      <c r="BC425" s="59">
        <f t="shared" si="741"/>
        <v>0.40717592592592589</v>
      </c>
      <c r="BD425" s="59">
        <f t="shared" si="742"/>
        <v>0.45300925925925917</v>
      </c>
      <c r="BE425" s="59">
        <f t="shared" si="743"/>
        <v>0.44321759259259264</v>
      </c>
      <c r="BF425" s="59">
        <f t="shared" si="744"/>
        <v>0.45363425925925932</v>
      </c>
      <c r="BG425" s="59">
        <f t="shared" si="745"/>
        <v>0.45054398148148156</v>
      </c>
      <c r="BH425" s="59">
        <f t="shared" si="746"/>
        <v>0.44984953703703712</v>
      </c>
      <c r="BI425" s="31">
        <f t="shared" si="747"/>
        <v>3.0999999999999943</v>
      </c>
      <c r="BJ425" s="61">
        <f t="shared" ref="BJ425:BM425" si="806">IF($AJ424="t",IF(AM423=0,0,$BI425/AM423),IF(AM424=0,0,$BI425/AM424))</f>
        <v>8.8571428571428412E-2</v>
      </c>
      <c r="BK425" s="61">
        <f t="shared" si="806"/>
        <v>7.7499999999999861E-2</v>
      </c>
      <c r="BL425" s="61">
        <f t="shared" si="806"/>
        <v>6.8888888888888763E-2</v>
      </c>
      <c r="BM425" s="61">
        <f t="shared" si="806"/>
        <v>6.1999999999999889E-2</v>
      </c>
      <c r="BN425" s="62">
        <f t="shared" si="749"/>
        <v>0</v>
      </c>
      <c r="BO425" s="62">
        <f t="shared" si="750"/>
        <v>5</v>
      </c>
      <c r="BP425" s="62">
        <f t="shared" si="751"/>
        <v>19</v>
      </c>
      <c r="BQ425" s="62">
        <f t="shared" si="752"/>
        <v>0</v>
      </c>
      <c r="BR425" s="62">
        <f t="shared" si="753"/>
        <v>4</v>
      </c>
      <c r="BS425" s="62">
        <f t="shared" si="754"/>
        <v>39</v>
      </c>
      <c r="BT425" s="62">
        <f t="shared" si="755"/>
        <v>0</v>
      </c>
      <c r="BU425" s="62">
        <f t="shared" si="756"/>
        <v>4</v>
      </c>
      <c r="BV425" s="62">
        <f t="shared" si="757"/>
        <v>8</v>
      </c>
      <c r="BW425" s="62">
        <f t="shared" si="758"/>
        <v>0</v>
      </c>
      <c r="BX425" s="62">
        <f t="shared" si="759"/>
        <v>3</v>
      </c>
      <c r="BY425" s="62">
        <f t="shared" si="760"/>
        <v>43</v>
      </c>
      <c r="BZ425" s="63">
        <f t="shared" si="761"/>
        <v>0.41417824074074083</v>
      </c>
      <c r="CA425" s="63">
        <f t="shared" si="762"/>
        <v>0.41973379629629642</v>
      </c>
      <c r="CB425" s="63">
        <f t="shared" si="763"/>
        <v>0.41040509259259256</v>
      </c>
      <c r="CC425" s="63">
        <f t="shared" si="764"/>
        <v>0.45623842592592584</v>
      </c>
      <c r="CD425" s="63">
        <f t="shared" si="765"/>
        <v>0.44608796296296299</v>
      </c>
      <c r="CE425" s="63">
        <f t="shared" si="766"/>
        <v>0.45650462962962968</v>
      </c>
      <c r="CF425" s="63">
        <f t="shared" si="767"/>
        <v>0.45312500000000006</v>
      </c>
      <c r="CG425" s="63">
        <f t="shared" si="768"/>
        <v>0.45243055555555561</v>
      </c>
      <c r="CH425" s="36"/>
      <c r="CI425" s="36"/>
      <c r="CJ425" s="36"/>
      <c r="CK425" s="36"/>
      <c r="CL425" s="60">
        <v>60</v>
      </c>
    </row>
    <row r="426" spans="1:90" ht="26.25" customHeight="1" x14ac:dyDescent="0.25">
      <c r="A426" s="37">
        <v>45</v>
      </c>
      <c r="B426" s="38"/>
      <c r="C426" s="69" t="s">
        <v>67</v>
      </c>
      <c r="D426" s="39">
        <v>41</v>
      </c>
      <c r="E426" s="39"/>
      <c r="F426" s="42"/>
      <c r="G426" s="40">
        <v>130.56</v>
      </c>
      <c r="H426" s="41">
        <f t="shared" si="711"/>
        <v>134.97</v>
      </c>
      <c r="I426" s="42">
        <v>134.9</v>
      </c>
      <c r="J426" s="43">
        <f t="shared" si="708"/>
        <v>-6.9187052137385991E-4</v>
      </c>
      <c r="K426" s="44">
        <f t="shared" si="709"/>
        <v>-9.3333333333333712E-2</v>
      </c>
      <c r="L426" s="45" t="s">
        <v>307</v>
      </c>
      <c r="M426" s="126" t="s">
        <v>1229</v>
      </c>
      <c r="N426" s="46">
        <f t="shared" si="724"/>
        <v>134.99333333333334</v>
      </c>
      <c r="O426" s="46">
        <f t="shared" si="789"/>
        <v>-0.03</v>
      </c>
      <c r="P426" s="42">
        <v>135.08000000000001</v>
      </c>
      <c r="Q426" s="46">
        <f t="shared" si="790"/>
        <v>4.3499999999999996</v>
      </c>
      <c r="R426" s="39">
        <v>130.54</v>
      </c>
      <c r="S426" s="46">
        <f t="shared" si="791"/>
        <v>4.1499999999999995</v>
      </c>
      <c r="T426" s="40">
        <v>130.88999999999999</v>
      </c>
      <c r="U426" s="47" t="str">
        <f t="shared" si="699"/>
        <v/>
      </c>
      <c r="V426" s="47" t="str">
        <f t="shared" si="700"/>
        <v/>
      </c>
      <c r="W426" s="48"/>
      <c r="X426" s="48"/>
      <c r="Y426" s="48"/>
      <c r="Z426" s="48"/>
      <c r="AA426" s="48"/>
      <c r="AB426" s="48"/>
      <c r="AC426" s="48"/>
      <c r="AD426" s="48"/>
      <c r="AE426" s="51">
        <f t="shared" si="726"/>
        <v>45</v>
      </c>
      <c r="AF426" s="51" t="str">
        <f t="shared" si="727"/>
        <v/>
      </c>
      <c r="AG426" s="51" t="str">
        <f t="shared" si="728"/>
        <v>d</v>
      </c>
      <c r="AH426" s="51">
        <f t="shared" si="729"/>
        <v>41</v>
      </c>
      <c r="AI426" s="52">
        <f t="shared" si="730"/>
        <v>134.97</v>
      </c>
      <c r="AJ426" s="51"/>
      <c r="AK426" s="53"/>
      <c r="AL426" s="52"/>
      <c r="AM426" s="53">
        <f t="shared" si="732"/>
        <v>34</v>
      </c>
      <c r="AN426" s="53">
        <f>IF(AJ426&lt;&gt;"",IF(AJ426="o",VLOOKUP(AM426,OpenSect!$A$1:$D$11,2),IF(AJ426="u",VLOOKUP(AM426,UpHill!$A$1:$D$35,2),IF(AJ426="d",VLOOKUP(AM426,DownHill!$A$3:$D$29,2),IF(AJ426="f",VLOOKUP(AM426,FlatUnd!$A$2:$D$30,2),IF(AJ426="t",VLOOKUP(AM426,TimeAdd!$A$1:$D$176,2),IF(AJ426="l",VLOOKUP(AM426,SLimit!$A$1:$D$8,2),AN425)))))),AN425)</f>
        <v>39</v>
      </c>
      <c r="AO426" s="53">
        <f>IF(AJ426&lt;&gt;"",IF(AJ426="o",VLOOKUP(AM426,OpenSect!$A$1:$D$11,3),IF(AJ426="u",VLOOKUP(AM426,UpHill!$A$1:$D$35,3),IF(AJ426="d",VLOOKUP(AM426,DownHill!$A$3:$D$29,3),IF(AJ426="f",VLOOKUP(AM426,FlatUnd!$A$2:$D$30,3),IF(AJ426="t",VLOOKUP(AM426,TimeAdd!$A$1:$D$18,3),IF(AJ426="l",VLOOKUP(AM426,SLimit!$A$1:$D$8,3),AO425)))))),AO425)</f>
        <v>44</v>
      </c>
      <c r="AP426" s="53">
        <f>IF(AJ426&lt;&gt;"",IF(AJ426="o",VLOOKUP(AM426,OpenSect!$A$1:$D$11,4),IF(AJ426="u",VLOOKUP(AM426,UpHill!$A$1:$D$35,4),IF(AJ426="d",VLOOKUP(AM426,DownHill!$A$3:$D$29,4),IF(AJ426="f",VLOOKUP(AM426,FlatUnd!$A$2:$D$30,4),IF(AJ426="t",VLOOKUP(AM426,TimeAdd!$A$1:$D$18,4),IF(AJ426="l",VLOOKUP(AM426,SLimit!$A$1:$D$8,4),AP425)))))),AP425)</f>
        <v>49</v>
      </c>
      <c r="AQ426" s="53" t="str">
        <f t="shared" si="733"/>
        <v>60</v>
      </c>
      <c r="AR426" s="54" t="str">
        <f t="shared" si="734"/>
        <v>Bridge.  START of REGULARITY.</v>
      </c>
      <c r="AS426" s="55"/>
      <c r="AT426" s="55"/>
      <c r="AU426" s="56">
        <f>IF(GroupStTimes!$A$8=0,MIN(CB426,CD426,CF426),MIN(BZ426,CB426,CD426,CF426))</f>
        <v>0.41070601851851846</v>
      </c>
      <c r="AV426" s="56">
        <f>IF(GroupStTimes!$A$8=0,MAX(CC426,CE426,CG426),MAX(CA426,CC426,CE426,CG426))</f>
        <v>0.4567708333333334</v>
      </c>
      <c r="AW426" s="57" t="str">
        <f t="shared" si="735"/>
        <v/>
      </c>
      <c r="AX426" s="58" t="str">
        <f t="shared" si="736"/>
        <v/>
      </c>
      <c r="AY426" s="58" t="str">
        <f t="shared" si="737"/>
        <v/>
      </c>
      <c r="AZ426" s="31">
        <f t="shared" si="738"/>
        <v>134.69</v>
      </c>
      <c r="BA426" s="59">
        <f t="shared" si="739"/>
        <v>0.41417824074074083</v>
      </c>
      <c r="BB426" s="59">
        <f t="shared" si="740"/>
        <v>0.41973379629629642</v>
      </c>
      <c r="BC426" s="59">
        <f t="shared" si="741"/>
        <v>0.41040509259259256</v>
      </c>
      <c r="BD426" s="59">
        <f t="shared" si="742"/>
        <v>0.45623842592592584</v>
      </c>
      <c r="BE426" s="59">
        <f t="shared" si="743"/>
        <v>0.44608796296296299</v>
      </c>
      <c r="BF426" s="59">
        <f t="shared" si="744"/>
        <v>0.45650462962962968</v>
      </c>
      <c r="BG426" s="59">
        <f t="shared" si="745"/>
        <v>0.45312500000000006</v>
      </c>
      <c r="BH426" s="59">
        <f t="shared" si="746"/>
        <v>0.45243055555555561</v>
      </c>
      <c r="BI426" s="31">
        <f t="shared" si="747"/>
        <v>0.28000000000000114</v>
      </c>
      <c r="BJ426" s="61">
        <f t="shared" ref="BJ426:BM426" si="807">IF($AJ425="t",IF(AM424=0,0,$BI426/AM424),IF(AM425=0,0,$BI426/AM425))</f>
        <v>8.2352941176470924E-3</v>
      </c>
      <c r="BK426" s="61">
        <f t="shared" si="807"/>
        <v>7.179487179487209E-3</v>
      </c>
      <c r="BL426" s="61">
        <f t="shared" si="807"/>
        <v>6.3636363636363899E-3</v>
      </c>
      <c r="BM426" s="61">
        <f t="shared" si="807"/>
        <v>5.7142857142857377E-3</v>
      </c>
      <c r="BN426" s="62">
        <f t="shared" si="749"/>
        <v>0</v>
      </c>
      <c r="BO426" s="62">
        <f t="shared" si="750"/>
        <v>0</v>
      </c>
      <c r="BP426" s="62">
        <f t="shared" si="751"/>
        <v>30</v>
      </c>
      <c r="BQ426" s="62">
        <f t="shared" si="752"/>
        <v>0</v>
      </c>
      <c r="BR426" s="62">
        <f t="shared" si="753"/>
        <v>0</v>
      </c>
      <c r="BS426" s="62">
        <f t="shared" si="754"/>
        <v>26</v>
      </c>
      <c r="BT426" s="62">
        <f t="shared" si="755"/>
        <v>0</v>
      </c>
      <c r="BU426" s="62">
        <f t="shared" si="756"/>
        <v>0</v>
      </c>
      <c r="BV426" s="62">
        <f t="shared" si="757"/>
        <v>23</v>
      </c>
      <c r="BW426" s="62">
        <f t="shared" si="758"/>
        <v>0</v>
      </c>
      <c r="BX426" s="62">
        <f t="shared" si="759"/>
        <v>0</v>
      </c>
      <c r="BY426" s="62">
        <f t="shared" si="760"/>
        <v>21</v>
      </c>
      <c r="BZ426" s="63">
        <f t="shared" si="761"/>
        <v>0.41452546296296305</v>
      </c>
      <c r="CA426" s="63">
        <f t="shared" si="762"/>
        <v>0.42008101851851865</v>
      </c>
      <c r="CB426" s="63">
        <f t="shared" si="763"/>
        <v>0.41070601851851846</v>
      </c>
      <c r="CC426" s="63">
        <f t="shared" si="764"/>
        <v>0.45653935185185174</v>
      </c>
      <c r="CD426" s="63">
        <f t="shared" si="765"/>
        <v>0.44635416666666672</v>
      </c>
      <c r="CE426" s="63">
        <f t="shared" si="766"/>
        <v>0.4567708333333334</v>
      </c>
      <c r="CF426" s="63">
        <f t="shared" si="767"/>
        <v>0.45336805555555559</v>
      </c>
      <c r="CG426" s="63">
        <f t="shared" si="768"/>
        <v>0.45267361111111115</v>
      </c>
      <c r="CH426" s="36"/>
      <c r="CI426" s="36"/>
      <c r="CJ426" s="36"/>
      <c r="CK426" s="36"/>
      <c r="CL426" s="60">
        <v>60</v>
      </c>
    </row>
    <row r="427" spans="1:90" ht="40.5" x14ac:dyDescent="0.25">
      <c r="A427" s="37">
        <v>45</v>
      </c>
      <c r="B427" s="38"/>
      <c r="C427" s="69" t="s">
        <v>67</v>
      </c>
      <c r="D427" s="39">
        <v>39</v>
      </c>
      <c r="E427" s="39"/>
      <c r="F427" s="42"/>
      <c r="G427" s="40">
        <v>130.59</v>
      </c>
      <c r="H427" s="41">
        <f t="shared" si="711"/>
        <v>135.03</v>
      </c>
      <c r="I427" s="42">
        <v>134.93</v>
      </c>
      <c r="J427" s="43">
        <f t="shared" si="708"/>
        <v>-9.8816670372307239E-4</v>
      </c>
      <c r="K427" s="44">
        <f t="shared" si="709"/>
        <v>-0.13333333333335418</v>
      </c>
      <c r="L427" s="45" t="s">
        <v>308</v>
      </c>
      <c r="M427" s="126" t="s">
        <v>1231</v>
      </c>
      <c r="N427" s="46">
        <f t="shared" si="724"/>
        <v>135.06333333333336</v>
      </c>
      <c r="O427" s="46">
        <f t="shared" si="789"/>
        <v>-0.03</v>
      </c>
      <c r="P427" s="42">
        <v>135.11000000000001</v>
      </c>
      <c r="Q427" s="46">
        <f t="shared" si="790"/>
        <v>4.3499999999999996</v>
      </c>
      <c r="R427" s="39">
        <v>130.68</v>
      </c>
      <c r="S427" s="46">
        <f t="shared" si="791"/>
        <v>4.1499999999999995</v>
      </c>
      <c r="T427" s="40">
        <v>130.93</v>
      </c>
      <c r="U427" s="47" t="str">
        <f t="shared" si="699"/>
        <v/>
      </c>
      <c r="V427" s="47" t="str">
        <f t="shared" si="700"/>
        <v/>
      </c>
      <c r="W427" s="48"/>
      <c r="X427" s="48"/>
      <c r="Y427" s="48"/>
      <c r="Z427" s="48"/>
      <c r="AA427" s="48"/>
      <c r="AB427" s="48"/>
      <c r="AC427" s="48"/>
      <c r="AD427" s="48"/>
      <c r="AE427" s="51">
        <f t="shared" si="726"/>
        <v>45</v>
      </c>
      <c r="AF427" s="51" t="str">
        <f t="shared" si="727"/>
        <v/>
      </c>
      <c r="AG427" s="51" t="str">
        <f t="shared" si="728"/>
        <v>d</v>
      </c>
      <c r="AH427" s="51">
        <f t="shared" si="729"/>
        <v>39</v>
      </c>
      <c r="AI427" s="52">
        <f t="shared" si="730"/>
        <v>135.03</v>
      </c>
      <c r="AJ427" s="51" t="s">
        <v>49</v>
      </c>
      <c r="AK427" s="53"/>
      <c r="AL427" s="52"/>
      <c r="AM427" s="53">
        <f t="shared" si="732"/>
        <v>39</v>
      </c>
      <c r="AN427" s="53">
        <f>IF(AJ427&lt;&gt;"",IF(AJ427="o",VLOOKUP(AM427,OpenSect!$A$1:$D$11,2),IF(AJ427="u",VLOOKUP(AM427,UpHill!$A$1:$D$35,2),IF(AJ427="d",VLOOKUP(AM427,DownHill!$A$3:$D$29,2),IF(AJ427="f",VLOOKUP(AM427,FlatUnd!$A$2:$D$30,2),IF(AJ427="t",VLOOKUP(AM427,TimeAdd!$A$1:$D$176,2),IF(AJ427="l",VLOOKUP(AM427,SLimit!$A$1:$D$8,2),AN426)))))),AN426)</f>
        <v>45</v>
      </c>
      <c r="AO427" s="53">
        <f>IF(AJ427&lt;&gt;"",IF(AJ427="o",VLOOKUP(AM427,OpenSect!$A$1:$D$11,3),IF(AJ427="u",VLOOKUP(AM427,UpHill!$A$1:$D$35,3),IF(AJ427="d",VLOOKUP(AM427,DownHill!$A$3:$D$29,3),IF(AJ427="f",VLOOKUP(AM427,FlatUnd!$A$2:$D$30,3),IF(AJ427="t",VLOOKUP(AM427,TimeAdd!$A$1:$D$18,3),IF(AJ427="l",VLOOKUP(AM427,SLimit!$A$1:$D$8,3),AO426)))))),AO426)</f>
        <v>52</v>
      </c>
      <c r="AP427" s="53">
        <f>IF(AJ427&lt;&gt;"",IF(AJ427="o",VLOOKUP(AM427,OpenSect!$A$1:$D$11,4),IF(AJ427="u",VLOOKUP(AM427,UpHill!$A$1:$D$35,4),IF(AJ427="d",VLOOKUP(AM427,DownHill!$A$3:$D$29,4),IF(AJ427="f",VLOOKUP(AM427,FlatUnd!$A$2:$D$30,4),IF(AJ427="t",VLOOKUP(AM427,TimeAdd!$A$1:$D$18,4),IF(AJ427="l",VLOOKUP(AM427,SLimit!$A$1:$D$8,4),AP426)))))),AP426)</f>
        <v>58</v>
      </c>
      <c r="AQ427" s="53" t="str">
        <f t="shared" si="733"/>
        <v>80</v>
      </c>
      <c r="AR427" s="54" t="str">
        <f t="shared" si="734"/>
        <v>80 Speed limit.  Be careful of bad road verge up to Mooi river.</v>
      </c>
      <c r="AS427" s="55"/>
      <c r="AT427" s="55"/>
      <c r="AU427" s="56">
        <f>IF(GroupStTimes!$A$8=0,MIN(CB427,CD427,CF427),MIN(BZ427,CB427,CD427,CF427))</f>
        <v>0.41076388888888887</v>
      </c>
      <c r="AV427" s="56">
        <f>IF(GroupStTimes!$A$8=0,MAX(CC427,CE427,CG427),MAX(CA427,CC427,CE427,CG427))</f>
        <v>0.45682870370370376</v>
      </c>
      <c r="AW427" s="57" t="str">
        <f t="shared" si="735"/>
        <v/>
      </c>
      <c r="AX427" s="58" t="str">
        <f t="shared" si="736"/>
        <v/>
      </c>
      <c r="AY427" s="58" t="str">
        <f t="shared" si="737"/>
        <v/>
      </c>
      <c r="AZ427" s="31">
        <f t="shared" si="738"/>
        <v>134.69</v>
      </c>
      <c r="BA427" s="59">
        <f t="shared" si="739"/>
        <v>0.41417824074074083</v>
      </c>
      <c r="BB427" s="59">
        <f t="shared" si="740"/>
        <v>0.41973379629629642</v>
      </c>
      <c r="BC427" s="59">
        <f t="shared" si="741"/>
        <v>0.41040509259259256</v>
      </c>
      <c r="BD427" s="59">
        <f t="shared" si="742"/>
        <v>0.45623842592592584</v>
      </c>
      <c r="BE427" s="59">
        <f t="shared" si="743"/>
        <v>0.44608796296296299</v>
      </c>
      <c r="BF427" s="59">
        <f t="shared" si="744"/>
        <v>0.45650462962962968</v>
      </c>
      <c r="BG427" s="59">
        <f t="shared" si="745"/>
        <v>0.45312500000000006</v>
      </c>
      <c r="BH427" s="59">
        <f t="shared" si="746"/>
        <v>0.45243055555555561</v>
      </c>
      <c r="BI427" s="31">
        <f t="shared" si="747"/>
        <v>0.34000000000000341</v>
      </c>
      <c r="BJ427" s="61">
        <f t="shared" ref="BJ427:BM427" si="808">IF($AJ426="t",IF(AM425=0,0,$BI427/AM425),IF(AM426=0,0,$BI427/AM426))</f>
        <v>1.0000000000000101E-2</v>
      </c>
      <c r="BK427" s="61">
        <f t="shared" si="808"/>
        <v>8.717948717948806E-3</v>
      </c>
      <c r="BL427" s="61">
        <f t="shared" si="808"/>
        <v>7.7272727272728048E-3</v>
      </c>
      <c r="BM427" s="61">
        <f t="shared" si="808"/>
        <v>6.938775510204151E-3</v>
      </c>
      <c r="BN427" s="62">
        <f t="shared" si="749"/>
        <v>0</v>
      </c>
      <c r="BO427" s="62">
        <f t="shared" si="750"/>
        <v>0</v>
      </c>
      <c r="BP427" s="62">
        <f t="shared" si="751"/>
        <v>36</v>
      </c>
      <c r="BQ427" s="62">
        <f t="shared" si="752"/>
        <v>0</v>
      </c>
      <c r="BR427" s="62">
        <f t="shared" si="753"/>
        <v>0</v>
      </c>
      <c r="BS427" s="62">
        <f t="shared" si="754"/>
        <v>31</v>
      </c>
      <c r="BT427" s="62">
        <f t="shared" si="755"/>
        <v>0</v>
      </c>
      <c r="BU427" s="62">
        <f t="shared" si="756"/>
        <v>0</v>
      </c>
      <c r="BV427" s="62">
        <f t="shared" si="757"/>
        <v>28</v>
      </c>
      <c r="BW427" s="62">
        <f t="shared" si="758"/>
        <v>0</v>
      </c>
      <c r="BX427" s="62">
        <f t="shared" si="759"/>
        <v>0</v>
      </c>
      <c r="BY427" s="62">
        <f t="shared" si="760"/>
        <v>25</v>
      </c>
      <c r="BZ427" s="63">
        <f t="shared" si="761"/>
        <v>0.41459490740740751</v>
      </c>
      <c r="CA427" s="63">
        <f t="shared" si="762"/>
        <v>0.4201504629629631</v>
      </c>
      <c r="CB427" s="63">
        <f t="shared" si="763"/>
        <v>0.41076388888888887</v>
      </c>
      <c r="CC427" s="63">
        <f t="shared" si="764"/>
        <v>0.45659722222222215</v>
      </c>
      <c r="CD427" s="63">
        <f t="shared" si="765"/>
        <v>0.44641203703703708</v>
      </c>
      <c r="CE427" s="63">
        <f t="shared" si="766"/>
        <v>0.45682870370370376</v>
      </c>
      <c r="CF427" s="63">
        <f t="shared" si="767"/>
        <v>0.45341435185185192</v>
      </c>
      <c r="CG427" s="63">
        <f t="shared" si="768"/>
        <v>0.45271990740740747</v>
      </c>
      <c r="CH427" s="36"/>
      <c r="CI427" s="36"/>
      <c r="CJ427" s="36"/>
      <c r="CK427" s="36"/>
      <c r="CL427" s="60">
        <v>60</v>
      </c>
    </row>
    <row r="428" spans="1:90" ht="26.25" customHeight="1" x14ac:dyDescent="0.25">
      <c r="A428" s="37">
        <v>45</v>
      </c>
      <c r="B428" s="38"/>
      <c r="C428" s="39"/>
      <c r="D428" s="39"/>
      <c r="E428" s="39"/>
      <c r="F428" s="42"/>
      <c r="G428" s="40">
        <v>130.77000000000001</v>
      </c>
      <c r="H428" s="41">
        <f t="shared" si="711"/>
        <v>135.21</v>
      </c>
      <c r="I428" s="42">
        <v>135.11000000000001</v>
      </c>
      <c r="J428" s="43">
        <f t="shared" si="708"/>
        <v>-9.3750770976733873E-4</v>
      </c>
      <c r="K428" s="44">
        <f t="shared" si="709"/>
        <v>-0.12666666666666515</v>
      </c>
      <c r="L428" s="45" t="s">
        <v>309</v>
      </c>
      <c r="M428" s="126" t="s">
        <v>1231</v>
      </c>
      <c r="N428" s="46">
        <f t="shared" si="724"/>
        <v>135.23666666666668</v>
      </c>
      <c r="O428" s="46">
        <f t="shared" si="789"/>
        <v>-0.03</v>
      </c>
      <c r="P428" s="42">
        <v>135.29000000000002</v>
      </c>
      <c r="Q428" s="46">
        <f t="shared" si="790"/>
        <v>4.3499999999999996</v>
      </c>
      <c r="R428" s="39">
        <v>130.85</v>
      </c>
      <c r="S428" s="46">
        <f t="shared" si="791"/>
        <v>4.1499999999999995</v>
      </c>
      <c r="T428" s="40">
        <v>131.1</v>
      </c>
      <c r="U428" s="47" t="str">
        <f t="shared" si="699"/>
        <v/>
      </c>
      <c r="V428" s="47" t="str">
        <f t="shared" si="700"/>
        <v/>
      </c>
      <c r="W428" s="48"/>
      <c r="X428" s="48"/>
      <c r="Y428" s="48"/>
      <c r="Z428" s="48"/>
      <c r="AA428" s="48"/>
      <c r="AB428" s="48"/>
      <c r="AC428" s="48"/>
      <c r="AD428" s="48"/>
      <c r="AE428" s="51">
        <f t="shared" si="726"/>
        <v>45</v>
      </c>
      <c r="AF428" s="51" t="str">
        <f t="shared" si="727"/>
        <v/>
      </c>
      <c r="AG428" s="51" t="str">
        <f t="shared" si="728"/>
        <v/>
      </c>
      <c r="AH428" s="51" t="str">
        <f t="shared" si="729"/>
        <v/>
      </c>
      <c r="AI428" s="52">
        <f t="shared" si="730"/>
        <v>135.21</v>
      </c>
      <c r="AJ428" s="51"/>
      <c r="AK428" s="53"/>
      <c r="AL428" s="52"/>
      <c r="AM428" s="53">
        <f t="shared" si="732"/>
        <v>39</v>
      </c>
      <c r="AN428" s="53">
        <f>IF(AJ428&lt;&gt;"",IF(AJ428="o",VLOOKUP(AM428,OpenSect!$A$1:$D$11,2),IF(AJ428="u",VLOOKUP(AM428,UpHill!$A$1:$D$35,2),IF(AJ428="d",VLOOKUP(AM428,DownHill!$A$3:$D$29,2),IF(AJ428="f",VLOOKUP(AM428,FlatUnd!$A$2:$D$30,2),IF(AJ428="t",VLOOKUP(AM428,TimeAdd!$A$1:$D$176,2),IF(AJ428="l",VLOOKUP(AM428,SLimit!$A$1:$D$8,2),AN427)))))),AN427)</f>
        <v>45</v>
      </c>
      <c r="AO428" s="53">
        <f>IF(AJ428&lt;&gt;"",IF(AJ428="o",VLOOKUP(AM428,OpenSect!$A$1:$D$11,3),IF(AJ428="u",VLOOKUP(AM428,UpHill!$A$1:$D$35,3),IF(AJ428="d",VLOOKUP(AM428,DownHill!$A$3:$D$29,3),IF(AJ428="f",VLOOKUP(AM428,FlatUnd!$A$2:$D$30,3),IF(AJ428="t",VLOOKUP(AM428,TimeAdd!$A$1:$D$18,3),IF(AJ428="l",VLOOKUP(AM428,SLimit!$A$1:$D$8,3),AO427)))))),AO427)</f>
        <v>52</v>
      </c>
      <c r="AP428" s="53">
        <f>IF(AJ428&lt;&gt;"",IF(AJ428="o",VLOOKUP(AM428,OpenSect!$A$1:$D$11,4),IF(AJ428="u",VLOOKUP(AM428,UpHill!$A$1:$D$35,4),IF(AJ428="d",VLOOKUP(AM428,DownHill!$A$3:$D$29,4),IF(AJ428="f",VLOOKUP(AM428,FlatUnd!$A$2:$D$30,4),IF(AJ428="t",VLOOKUP(AM428,TimeAdd!$A$1:$D$18,4),IF(AJ428="l",VLOOKUP(AM428,SLimit!$A$1:$D$8,4),AP427)))))),AP427)</f>
        <v>58</v>
      </c>
      <c r="AQ428" s="53" t="str">
        <f t="shared" si="733"/>
        <v>80</v>
      </c>
      <c r="AR428" s="54" t="str">
        <f t="shared" si="734"/>
        <v>Prohibition - Stopping.</v>
      </c>
      <c r="AS428" s="55"/>
      <c r="AT428" s="55"/>
      <c r="AU428" s="56">
        <f>IF(GroupStTimes!$A$8=0,MIN(CB428,CD428,CF428),MIN(BZ428,CB428,CD428,CF428))</f>
        <v>0.41092592592592592</v>
      </c>
      <c r="AV428" s="56">
        <f>IF(GroupStTimes!$A$8=0,MAX(CC428,CE428,CG428),MAX(CA428,CC428,CE428,CG428))</f>
        <v>0.45696759259259268</v>
      </c>
      <c r="AW428" s="57" t="str">
        <f t="shared" si="735"/>
        <v/>
      </c>
      <c r="AX428" s="58" t="str">
        <f t="shared" si="736"/>
        <v/>
      </c>
      <c r="AY428" s="58" t="str">
        <f t="shared" si="737"/>
        <v/>
      </c>
      <c r="AZ428" s="31">
        <f t="shared" si="738"/>
        <v>135.03</v>
      </c>
      <c r="BA428" s="59">
        <f t="shared" si="739"/>
        <v>0.41459490740740751</v>
      </c>
      <c r="BB428" s="59">
        <f t="shared" si="740"/>
        <v>0.4201504629629631</v>
      </c>
      <c r="BC428" s="59">
        <f t="shared" si="741"/>
        <v>0.41076388888888887</v>
      </c>
      <c r="BD428" s="59">
        <f t="shared" si="742"/>
        <v>0.45659722222222215</v>
      </c>
      <c r="BE428" s="59">
        <f t="shared" si="743"/>
        <v>0.44641203703703708</v>
      </c>
      <c r="BF428" s="59">
        <f t="shared" si="744"/>
        <v>0.45682870370370376</v>
      </c>
      <c r="BG428" s="59">
        <f t="shared" si="745"/>
        <v>0.45341435185185192</v>
      </c>
      <c r="BH428" s="59">
        <f t="shared" si="746"/>
        <v>0.45271990740740747</v>
      </c>
      <c r="BI428" s="31">
        <f t="shared" si="747"/>
        <v>0.18000000000000682</v>
      </c>
      <c r="BJ428" s="61">
        <f t="shared" ref="BJ428:BM428" si="809">IF($AJ427="t",IF(AM426=0,0,$BI428/AM426),IF(AM427=0,0,$BI428/AM427))</f>
        <v>4.6153846153847902E-3</v>
      </c>
      <c r="BK428" s="61">
        <f t="shared" si="809"/>
        <v>4.0000000000001519E-3</v>
      </c>
      <c r="BL428" s="61">
        <f t="shared" si="809"/>
        <v>3.4615384615385926E-3</v>
      </c>
      <c r="BM428" s="61">
        <f t="shared" si="809"/>
        <v>3.1034482758621864E-3</v>
      </c>
      <c r="BN428" s="62">
        <f t="shared" si="749"/>
        <v>0</v>
      </c>
      <c r="BO428" s="62">
        <f t="shared" si="750"/>
        <v>0</v>
      </c>
      <c r="BP428" s="62">
        <f t="shared" si="751"/>
        <v>17</v>
      </c>
      <c r="BQ428" s="62">
        <f t="shared" si="752"/>
        <v>0</v>
      </c>
      <c r="BR428" s="62">
        <f t="shared" si="753"/>
        <v>0</v>
      </c>
      <c r="BS428" s="62">
        <f t="shared" si="754"/>
        <v>14</v>
      </c>
      <c r="BT428" s="62">
        <f t="shared" si="755"/>
        <v>0</v>
      </c>
      <c r="BU428" s="62">
        <f t="shared" si="756"/>
        <v>0</v>
      </c>
      <c r="BV428" s="62">
        <f t="shared" si="757"/>
        <v>12</v>
      </c>
      <c r="BW428" s="62">
        <f t="shared" si="758"/>
        <v>0</v>
      </c>
      <c r="BX428" s="62">
        <f t="shared" si="759"/>
        <v>0</v>
      </c>
      <c r="BY428" s="62">
        <f t="shared" si="760"/>
        <v>11</v>
      </c>
      <c r="BZ428" s="63">
        <f t="shared" si="761"/>
        <v>0.41479166666666678</v>
      </c>
      <c r="CA428" s="63">
        <f t="shared" si="762"/>
        <v>0.42034722222222237</v>
      </c>
      <c r="CB428" s="63">
        <f t="shared" si="763"/>
        <v>0.41092592592592592</v>
      </c>
      <c r="CC428" s="63">
        <f t="shared" si="764"/>
        <v>0.4567592592592592</v>
      </c>
      <c r="CD428" s="63">
        <f t="shared" si="765"/>
        <v>0.44655092592592599</v>
      </c>
      <c r="CE428" s="63">
        <f t="shared" si="766"/>
        <v>0.45696759259259268</v>
      </c>
      <c r="CF428" s="63">
        <f t="shared" si="767"/>
        <v>0.45354166666666673</v>
      </c>
      <c r="CG428" s="63">
        <f t="shared" si="768"/>
        <v>0.45284722222222229</v>
      </c>
      <c r="CH428" s="36"/>
      <c r="CI428" s="36"/>
      <c r="CJ428" s="36"/>
      <c r="CK428" s="36"/>
      <c r="CL428" s="60">
        <v>60</v>
      </c>
    </row>
    <row r="429" spans="1:90" ht="26.25" customHeight="1" x14ac:dyDescent="0.25">
      <c r="A429" s="37">
        <v>45</v>
      </c>
      <c r="B429" s="38"/>
      <c r="C429" s="39"/>
      <c r="D429" s="39"/>
      <c r="E429" s="39"/>
      <c r="F429" s="42"/>
      <c r="G429" s="40">
        <v>130.86000000000001</v>
      </c>
      <c r="H429" s="41">
        <f t="shared" si="711"/>
        <v>135.30000000000001</v>
      </c>
      <c r="I429" s="42">
        <v>135.20000000000002</v>
      </c>
      <c r="J429" s="43">
        <f t="shared" si="708"/>
        <v>-9.3688362919131017E-4</v>
      </c>
      <c r="K429" s="44">
        <f t="shared" si="709"/>
        <v>-0.12666666666666515</v>
      </c>
      <c r="L429" s="45" t="s">
        <v>115</v>
      </c>
      <c r="M429" s="126" t="s">
        <v>1231</v>
      </c>
      <c r="N429" s="46">
        <f t="shared" si="724"/>
        <v>135.32666666666668</v>
      </c>
      <c r="O429" s="46">
        <f t="shared" si="789"/>
        <v>-0.03</v>
      </c>
      <c r="P429" s="42">
        <v>135.38000000000002</v>
      </c>
      <c r="Q429" s="46">
        <f t="shared" si="790"/>
        <v>4.3499999999999996</v>
      </c>
      <c r="R429" s="39">
        <v>130.94</v>
      </c>
      <c r="S429" s="46">
        <f t="shared" si="791"/>
        <v>4.1499999999999995</v>
      </c>
      <c r="T429" s="40">
        <v>131.19</v>
      </c>
      <c r="U429" s="47" t="str">
        <f t="shared" si="699"/>
        <v/>
      </c>
      <c r="V429" s="47" t="str">
        <f t="shared" si="700"/>
        <v/>
      </c>
      <c r="W429" s="48"/>
      <c r="X429" s="48"/>
      <c r="Y429" s="48"/>
      <c r="Z429" s="48"/>
      <c r="AA429" s="48"/>
      <c r="AB429" s="48"/>
      <c r="AC429" s="48"/>
      <c r="AD429" s="48"/>
      <c r="AE429" s="51">
        <f t="shared" si="726"/>
        <v>45</v>
      </c>
      <c r="AF429" s="51" t="str">
        <f t="shared" si="727"/>
        <v/>
      </c>
      <c r="AG429" s="51" t="str">
        <f t="shared" si="728"/>
        <v/>
      </c>
      <c r="AH429" s="51" t="str">
        <f t="shared" si="729"/>
        <v/>
      </c>
      <c r="AI429" s="52">
        <f t="shared" si="730"/>
        <v>135.30000000000001</v>
      </c>
      <c r="AJ429" s="51"/>
      <c r="AK429" s="53"/>
      <c r="AL429" s="52"/>
      <c r="AM429" s="53">
        <f t="shared" si="732"/>
        <v>39</v>
      </c>
      <c r="AN429" s="53">
        <f>IF(AJ429&lt;&gt;"",IF(AJ429="o",VLOOKUP(AM429,OpenSect!$A$1:$D$11,2),IF(AJ429="u",VLOOKUP(AM429,UpHill!$A$1:$D$35,2),IF(AJ429="d",VLOOKUP(AM429,DownHill!$A$3:$D$29,2),IF(AJ429="f",VLOOKUP(AM429,FlatUnd!$A$2:$D$30,2),IF(AJ429="t",VLOOKUP(AM429,TimeAdd!$A$1:$D$176,2),IF(AJ429="l",VLOOKUP(AM429,SLimit!$A$1:$D$8,2),AN428)))))),AN428)</f>
        <v>45</v>
      </c>
      <c r="AO429" s="53">
        <f>IF(AJ429&lt;&gt;"",IF(AJ429="o",VLOOKUP(AM429,OpenSect!$A$1:$D$11,3),IF(AJ429="u",VLOOKUP(AM429,UpHill!$A$1:$D$35,3),IF(AJ429="d",VLOOKUP(AM429,DownHill!$A$3:$D$29,3),IF(AJ429="f",VLOOKUP(AM429,FlatUnd!$A$2:$D$30,3),IF(AJ429="t",VLOOKUP(AM429,TimeAdd!$A$1:$D$18,3),IF(AJ429="l",VLOOKUP(AM429,SLimit!$A$1:$D$8,3),AO428)))))),AO428)</f>
        <v>52</v>
      </c>
      <c r="AP429" s="53">
        <f>IF(AJ429&lt;&gt;"",IF(AJ429="o",VLOOKUP(AM429,OpenSect!$A$1:$D$11,4),IF(AJ429="u",VLOOKUP(AM429,UpHill!$A$1:$D$35,4),IF(AJ429="d",VLOOKUP(AM429,DownHill!$A$3:$D$29,4),IF(AJ429="f",VLOOKUP(AM429,FlatUnd!$A$2:$D$30,4),IF(AJ429="t",VLOOKUP(AM429,TimeAdd!$A$1:$D$18,4),IF(AJ429="l",VLOOKUP(AM429,SLimit!$A$1:$D$8,4),AP428)))))),AP428)</f>
        <v>58</v>
      </c>
      <c r="AQ429" s="53" t="str">
        <f t="shared" si="733"/>
        <v>80</v>
      </c>
      <c r="AR429" s="54" t="str">
        <f t="shared" si="734"/>
        <v>1km stone</v>
      </c>
      <c r="AS429" s="55"/>
      <c r="AT429" s="55"/>
      <c r="AU429" s="56">
        <f>IF(GroupStTimes!$A$8=0,MIN(CB429,CD429,CF429),MIN(BZ429,CB429,CD429,CF429))</f>
        <v>0.41101851851851851</v>
      </c>
      <c r="AV429" s="56">
        <f>IF(GroupStTimes!$A$8=0,MAX(CC429,CE429,CG429),MAX(CA429,CC429,CE429,CG429))</f>
        <v>0.45704861111111117</v>
      </c>
      <c r="AW429" s="57" t="str">
        <f t="shared" si="735"/>
        <v/>
      </c>
      <c r="AX429" s="58" t="str">
        <f t="shared" si="736"/>
        <v/>
      </c>
      <c r="AY429" s="58" t="str">
        <f t="shared" si="737"/>
        <v/>
      </c>
      <c r="AZ429" s="31">
        <f t="shared" si="738"/>
        <v>135.03</v>
      </c>
      <c r="BA429" s="59">
        <f t="shared" si="739"/>
        <v>0.41459490740740751</v>
      </c>
      <c r="BB429" s="59">
        <f t="shared" si="740"/>
        <v>0.4201504629629631</v>
      </c>
      <c r="BC429" s="59">
        <f t="shared" si="741"/>
        <v>0.41076388888888887</v>
      </c>
      <c r="BD429" s="59">
        <f t="shared" si="742"/>
        <v>0.45659722222222215</v>
      </c>
      <c r="BE429" s="59">
        <f t="shared" si="743"/>
        <v>0.44641203703703708</v>
      </c>
      <c r="BF429" s="59">
        <f t="shared" si="744"/>
        <v>0.45682870370370376</v>
      </c>
      <c r="BG429" s="59">
        <f t="shared" si="745"/>
        <v>0.45341435185185192</v>
      </c>
      <c r="BH429" s="59">
        <f t="shared" si="746"/>
        <v>0.45271990740740747</v>
      </c>
      <c r="BI429" s="31">
        <f t="shared" si="747"/>
        <v>0.27000000000001023</v>
      </c>
      <c r="BJ429" s="61">
        <f t="shared" ref="BJ429:BM429" si="810">IF($AJ428="t",IF(AM427=0,0,$BI429/AM427),IF(AM428=0,0,$BI429/AM428))</f>
        <v>6.9230769230771852E-3</v>
      </c>
      <c r="BK429" s="61">
        <f t="shared" si="810"/>
        <v>6.0000000000002274E-3</v>
      </c>
      <c r="BL429" s="61">
        <f t="shared" si="810"/>
        <v>5.1923076923078891E-3</v>
      </c>
      <c r="BM429" s="61">
        <f t="shared" si="810"/>
        <v>4.65517241379328E-3</v>
      </c>
      <c r="BN429" s="62">
        <f t="shared" si="749"/>
        <v>0</v>
      </c>
      <c r="BO429" s="62">
        <f t="shared" si="750"/>
        <v>0</v>
      </c>
      <c r="BP429" s="62">
        <f t="shared" si="751"/>
        <v>25</v>
      </c>
      <c r="BQ429" s="62">
        <f t="shared" si="752"/>
        <v>0</v>
      </c>
      <c r="BR429" s="62">
        <f t="shared" si="753"/>
        <v>0</v>
      </c>
      <c r="BS429" s="62">
        <f t="shared" si="754"/>
        <v>22</v>
      </c>
      <c r="BT429" s="62">
        <f t="shared" si="755"/>
        <v>0</v>
      </c>
      <c r="BU429" s="62">
        <f t="shared" si="756"/>
        <v>0</v>
      </c>
      <c r="BV429" s="62">
        <f t="shared" si="757"/>
        <v>19</v>
      </c>
      <c r="BW429" s="62">
        <f t="shared" si="758"/>
        <v>0</v>
      </c>
      <c r="BX429" s="62">
        <f t="shared" si="759"/>
        <v>0</v>
      </c>
      <c r="BY429" s="62">
        <f t="shared" si="760"/>
        <v>17</v>
      </c>
      <c r="BZ429" s="63">
        <f t="shared" si="761"/>
        <v>0.41488425925925937</v>
      </c>
      <c r="CA429" s="63">
        <f t="shared" si="762"/>
        <v>0.42043981481481496</v>
      </c>
      <c r="CB429" s="63">
        <f t="shared" si="763"/>
        <v>0.41101851851851851</v>
      </c>
      <c r="CC429" s="63">
        <f t="shared" si="764"/>
        <v>0.45685185185185179</v>
      </c>
      <c r="CD429" s="63">
        <f t="shared" si="765"/>
        <v>0.44663194444444448</v>
      </c>
      <c r="CE429" s="63">
        <f t="shared" si="766"/>
        <v>0.45704861111111117</v>
      </c>
      <c r="CF429" s="63">
        <f t="shared" si="767"/>
        <v>0.45361111111111119</v>
      </c>
      <c r="CG429" s="63">
        <f t="shared" si="768"/>
        <v>0.45291666666666675</v>
      </c>
      <c r="CH429" s="36"/>
      <c r="CI429" s="36"/>
      <c r="CJ429" s="36"/>
      <c r="CK429" s="36"/>
      <c r="CL429" s="60">
        <v>60</v>
      </c>
    </row>
    <row r="430" spans="1:90" ht="60.75" x14ac:dyDescent="0.25">
      <c r="A430" s="37">
        <v>45</v>
      </c>
      <c r="B430" s="38" t="s">
        <v>310</v>
      </c>
      <c r="C430" s="39" t="s">
        <v>49</v>
      </c>
      <c r="D430" s="39">
        <v>41</v>
      </c>
      <c r="E430" s="39"/>
      <c r="F430" s="42"/>
      <c r="G430" s="40">
        <v>131.06</v>
      </c>
      <c r="H430" s="41">
        <f t="shared" si="711"/>
        <v>135.5</v>
      </c>
      <c r="I430" s="42">
        <v>135.4</v>
      </c>
      <c r="J430" s="43">
        <f t="shared" si="708"/>
        <v>-9.8473658296400102E-4</v>
      </c>
      <c r="K430" s="44">
        <f t="shared" si="709"/>
        <v>-0.13333333333332575</v>
      </c>
      <c r="L430" s="45" t="s">
        <v>311</v>
      </c>
      <c r="M430" s="126" t="s">
        <v>1231</v>
      </c>
      <c r="N430" s="46">
        <f t="shared" si="724"/>
        <v>135.53333333333333</v>
      </c>
      <c r="O430" s="46">
        <f t="shared" si="789"/>
        <v>-0.03</v>
      </c>
      <c r="P430" s="42">
        <v>135.58000000000001</v>
      </c>
      <c r="Q430" s="46">
        <f t="shared" si="790"/>
        <v>4.3499999999999996</v>
      </c>
      <c r="R430" s="39">
        <v>131.15</v>
      </c>
      <c r="S430" s="46">
        <f t="shared" si="791"/>
        <v>4.1499999999999995</v>
      </c>
      <c r="T430" s="40">
        <v>131.4</v>
      </c>
      <c r="U430" s="47" t="str">
        <f t="shared" si="699"/>
        <v/>
      </c>
      <c r="V430" s="47" t="str">
        <f t="shared" si="700"/>
        <v/>
      </c>
      <c r="W430" s="48"/>
      <c r="X430" s="48"/>
      <c r="Y430" s="48"/>
      <c r="Z430" s="48"/>
      <c r="AA430" s="48"/>
      <c r="AB430" s="48"/>
      <c r="AC430" s="48"/>
      <c r="AD430" s="48"/>
      <c r="AE430" s="51">
        <f t="shared" si="726"/>
        <v>45</v>
      </c>
      <c r="AF430" s="51" t="str">
        <f t="shared" si="727"/>
        <v>ud l</v>
      </c>
      <c r="AG430" s="51" t="str">
        <f t="shared" si="728"/>
        <v>f</v>
      </c>
      <c r="AH430" s="51">
        <f t="shared" si="729"/>
        <v>41</v>
      </c>
      <c r="AI430" s="52">
        <f t="shared" si="730"/>
        <v>135.5</v>
      </c>
      <c r="AJ430" s="51"/>
      <c r="AK430" s="53"/>
      <c r="AL430" s="52"/>
      <c r="AM430" s="53">
        <f t="shared" si="732"/>
        <v>39</v>
      </c>
      <c r="AN430" s="53">
        <f>IF(AJ430&lt;&gt;"",IF(AJ430="o",VLOOKUP(AM430,OpenSect!$A$1:$D$11,2),IF(AJ430="u",VLOOKUP(AM430,UpHill!$A$1:$D$35,2),IF(AJ430="d",VLOOKUP(AM430,DownHill!$A$3:$D$29,2),IF(AJ430="f",VLOOKUP(AM430,FlatUnd!$A$2:$D$30,2),IF(AJ430="t",VLOOKUP(AM430,TimeAdd!$A$1:$D$176,2),IF(AJ430="l",VLOOKUP(AM430,SLimit!$A$1:$D$8,2),AN429)))))),AN429)</f>
        <v>45</v>
      </c>
      <c r="AO430" s="53">
        <f>IF(AJ430&lt;&gt;"",IF(AJ430="o",VLOOKUP(AM430,OpenSect!$A$1:$D$11,3),IF(AJ430="u",VLOOKUP(AM430,UpHill!$A$1:$D$35,3),IF(AJ430="d",VLOOKUP(AM430,DownHill!$A$3:$D$29,3),IF(AJ430="f",VLOOKUP(AM430,FlatUnd!$A$2:$D$30,3),IF(AJ430="t",VLOOKUP(AM430,TimeAdd!$A$1:$D$18,3),IF(AJ430="l",VLOOKUP(AM430,SLimit!$A$1:$D$8,3),AO429)))))),AO429)</f>
        <v>52</v>
      </c>
      <c r="AP430" s="53">
        <f>IF(AJ430&lt;&gt;"",IF(AJ430="o",VLOOKUP(AM430,OpenSect!$A$1:$D$11,4),IF(AJ430="u",VLOOKUP(AM430,UpHill!$A$1:$D$35,4),IF(AJ430="d",VLOOKUP(AM430,DownHill!$A$3:$D$29,4),IF(AJ430="f",VLOOKUP(AM430,FlatUnd!$A$2:$D$30,4),IF(AJ430="t",VLOOKUP(AM430,TimeAdd!$A$1:$D$18,4),IF(AJ430="l",VLOOKUP(AM430,SLimit!$A$1:$D$8,4),AP429)))))),AP429)</f>
        <v>58</v>
      </c>
      <c r="AQ430" s="53" t="str">
        <f t="shared" si="733"/>
        <v>80</v>
      </c>
      <c r="AR430" s="54" t="str">
        <f t="shared" si="734"/>
        <v>80 Speed limit. [Camera].{  START of REGULARITY - not good for out of place 1 km stone.}</v>
      </c>
      <c r="AS430" s="55"/>
      <c r="AT430" s="55"/>
      <c r="AU430" s="56">
        <f>IF(GroupStTimes!$A$8=0,MIN(CB430,CD430,CF430),MIN(BZ430,CB430,CD430,CF430))</f>
        <v>0.41120370370370368</v>
      </c>
      <c r="AV430" s="56">
        <f>IF(GroupStTimes!$A$8=0,MAX(CC430,CE430,CG430),MAX(CA430,CC430,CE430,CG430))</f>
        <v>0.45721064814814821</v>
      </c>
      <c r="AW430" s="57" t="str">
        <f t="shared" si="735"/>
        <v/>
      </c>
      <c r="AX430" s="58" t="str">
        <f t="shared" si="736"/>
        <v/>
      </c>
      <c r="AY430" s="58" t="str">
        <f t="shared" si="737"/>
        <v/>
      </c>
      <c r="AZ430" s="31">
        <f t="shared" si="738"/>
        <v>135.03</v>
      </c>
      <c r="BA430" s="59">
        <f t="shared" si="739"/>
        <v>0.41459490740740751</v>
      </c>
      <c r="BB430" s="59">
        <f t="shared" si="740"/>
        <v>0.4201504629629631</v>
      </c>
      <c r="BC430" s="59">
        <f t="shared" si="741"/>
        <v>0.41076388888888887</v>
      </c>
      <c r="BD430" s="59">
        <f t="shared" si="742"/>
        <v>0.45659722222222215</v>
      </c>
      <c r="BE430" s="59">
        <f t="shared" si="743"/>
        <v>0.44641203703703708</v>
      </c>
      <c r="BF430" s="59">
        <f t="shared" si="744"/>
        <v>0.45682870370370376</v>
      </c>
      <c r="BG430" s="59">
        <f t="shared" si="745"/>
        <v>0.45341435185185192</v>
      </c>
      <c r="BH430" s="59">
        <f t="shared" si="746"/>
        <v>0.45271990740740747</v>
      </c>
      <c r="BI430" s="31">
        <f t="shared" si="747"/>
        <v>0.46999999999999886</v>
      </c>
      <c r="BJ430" s="61">
        <f t="shared" ref="BJ430:BM430" si="811">IF($AJ429="t",IF(AM428=0,0,$BI430/AM428),IF(AM429=0,0,$BI430/AM429))</f>
        <v>1.2051282051282022E-2</v>
      </c>
      <c r="BK430" s="61">
        <f t="shared" si="811"/>
        <v>1.0444444444444419E-2</v>
      </c>
      <c r="BL430" s="61">
        <f t="shared" si="811"/>
        <v>9.0384615384615161E-3</v>
      </c>
      <c r="BM430" s="61">
        <f t="shared" si="811"/>
        <v>8.1034482758620494E-3</v>
      </c>
      <c r="BN430" s="62">
        <f t="shared" si="749"/>
        <v>0</v>
      </c>
      <c r="BO430" s="62">
        <f t="shared" si="750"/>
        <v>0</v>
      </c>
      <c r="BP430" s="62">
        <f t="shared" si="751"/>
        <v>43</v>
      </c>
      <c r="BQ430" s="62">
        <f t="shared" si="752"/>
        <v>0</v>
      </c>
      <c r="BR430" s="62">
        <f t="shared" si="753"/>
        <v>0</v>
      </c>
      <c r="BS430" s="62">
        <f t="shared" si="754"/>
        <v>38</v>
      </c>
      <c r="BT430" s="62">
        <f t="shared" si="755"/>
        <v>0</v>
      </c>
      <c r="BU430" s="62">
        <f t="shared" si="756"/>
        <v>0</v>
      </c>
      <c r="BV430" s="62">
        <f t="shared" si="757"/>
        <v>33</v>
      </c>
      <c r="BW430" s="62">
        <f t="shared" si="758"/>
        <v>0</v>
      </c>
      <c r="BX430" s="62">
        <f t="shared" si="759"/>
        <v>0</v>
      </c>
      <c r="BY430" s="62">
        <f t="shared" si="760"/>
        <v>29</v>
      </c>
      <c r="BZ430" s="63">
        <f t="shared" si="761"/>
        <v>0.41509259259259268</v>
      </c>
      <c r="CA430" s="63">
        <f t="shared" si="762"/>
        <v>0.42064814814814827</v>
      </c>
      <c r="CB430" s="63">
        <f t="shared" si="763"/>
        <v>0.41120370370370368</v>
      </c>
      <c r="CC430" s="63">
        <f t="shared" si="764"/>
        <v>0.45703703703703696</v>
      </c>
      <c r="CD430" s="63">
        <f t="shared" si="765"/>
        <v>0.44679398148148153</v>
      </c>
      <c r="CE430" s="63">
        <f t="shared" si="766"/>
        <v>0.45721064814814821</v>
      </c>
      <c r="CF430" s="63">
        <f t="shared" si="767"/>
        <v>0.45375000000000004</v>
      </c>
      <c r="CG430" s="63">
        <f t="shared" si="768"/>
        <v>0.4530555555555556</v>
      </c>
      <c r="CH430" s="36"/>
      <c r="CI430" s="36"/>
      <c r="CJ430" s="36"/>
      <c r="CK430" s="36"/>
      <c r="CL430" s="60">
        <v>60</v>
      </c>
    </row>
    <row r="431" spans="1:90" ht="26.25" customHeight="1" x14ac:dyDescent="0.25">
      <c r="A431" s="37">
        <v>45</v>
      </c>
      <c r="B431" s="38"/>
      <c r="C431" s="39"/>
      <c r="D431" s="39"/>
      <c r="E431" s="39"/>
      <c r="F431" s="42"/>
      <c r="G431" s="40">
        <v>131.16999999999999</v>
      </c>
      <c r="H431" s="41">
        <f t="shared" si="711"/>
        <v>135.62</v>
      </c>
      <c r="I431" s="42">
        <v>135.51999999999998</v>
      </c>
      <c r="J431" s="43">
        <f t="shared" si="708"/>
        <v>-9.3467138921683268E-4</v>
      </c>
      <c r="K431" s="44">
        <f t="shared" si="709"/>
        <v>-0.12666666666666515</v>
      </c>
      <c r="L431" s="45" t="s">
        <v>94</v>
      </c>
      <c r="M431" s="126" t="s">
        <v>1231</v>
      </c>
      <c r="N431" s="46">
        <f t="shared" si="724"/>
        <v>135.64666666666665</v>
      </c>
      <c r="O431" s="46">
        <f t="shared" si="789"/>
        <v>-0.03</v>
      </c>
      <c r="P431" s="42">
        <v>135.69999999999999</v>
      </c>
      <c r="Q431" s="46">
        <f t="shared" si="790"/>
        <v>4.3499999999999996</v>
      </c>
      <c r="R431" s="39">
        <v>131.26</v>
      </c>
      <c r="S431" s="46">
        <f t="shared" si="791"/>
        <v>4.1499999999999995</v>
      </c>
      <c r="T431" s="40">
        <v>131.51</v>
      </c>
      <c r="U431" s="47" t="str">
        <f t="shared" si="699"/>
        <v/>
      </c>
      <c r="V431" s="47" t="str">
        <f t="shared" si="700"/>
        <v/>
      </c>
      <c r="W431" s="48"/>
      <c r="X431" s="48"/>
      <c r="Y431" s="48"/>
      <c r="Z431" s="48"/>
      <c r="AA431" s="48"/>
      <c r="AB431" s="48"/>
      <c r="AC431" s="48"/>
      <c r="AD431" s="48"/>
      <c r="AE431" s="51">
        <f t="shared" si="726"/>
        <v>45</v>
      </c>
      <c r="AF431" s="51" t="str">
        <f t="shared" si="727"/>
        <v/>
      </c>
      <c r="AG431" s="51" t="str">
        <f t="shared" si="728"/>
        <v/>
      </c>
      <c r="AH431" s="51" t="str">
        <f t="shared" si="729"/>
        <v/>
      </c>
      <c r="AI431" s="52">
        <f t="shared" si="730"/>
        <v>135.62</v>
      </c>
      <c r="AJ431" s="51"/>
      <c r="AK431" s="53"/>
      <c r="AL431" s="52"/>
      <c r="AM431" s="53">
        <f t="shared" si="732"/>
        <v>39</v>
      </c>
      <c r="AN431" s="53">
        <f>IF(AJ431&lt;&gt;"",IF(AJ431="o",VLOOKUP(AM431,OpenSect!$A$1:$D$11,2),IF(AJ431="u",VLOOKUP(AM431,UpHill!$A$1:$D$35,2),IF(AJ431="d",VLOOKUP(AM431,DownHill!$A$3:$D$29,2),IF(AJ431="f",VLOOKUP(AM431,FlatUnd!$A$2:$D$30,2),IF(AJ431="t",VLOOKUP(AM431,TimeAdd!$A$1:$D$176,2),IF(AJ431="l",VLOOKUP(AM431,SLimit!$A$1:$D$8,2),AN430)))))),AN430)</f>
        <v>45</v>
      </c>
      <c r="AO431" s="53">
        <f>IF(AJ431&lt;&gt;"",IF(AJ431="o",VLOOKUP(AM431,OpenSect!$A$1:$D$11,3),IF(AJ431="u",VLOOKUP(AM431,UpHill!$A$1:$D$35,3),IF(AJ431="d",VLOOKUP(AM431,DownHill!$A$3:$D$29,3),IF(AJ431="f",VLOOKUP(AM431,FlatUnd!$A$2:$D$30,3),IF(AJ431="t",VLOOKUP(AM431,TimeAdd!$A$1:$D$18,3),IF(AJ431="l",VLOOKUP(AM431,SLimit!$A$1:$D$8,3),AO430)))))),AO430)</f>
        <v>52</v>
      </c>
      <c r="AP431" s="53">
        <f>IF(AJ431&lt;&gt;"",IF(AJ431="o",VLOOKUP(AM431,OpenSect!$A$1:$D$11,4),IF(AJ431="u",VLOOKUP(AM431,UpHill!$A$1:$D$35,4),IF(AJ431="d",VLOOKUP(AM431,DownHill!$A$3:$D$29,4),IF(AJ431="f",VLOOKUP(AM431,FlatUnd!$A$2:$D$30,4),IF(AJ431="t",VLOOKUP(AM431,TimeAdd!$A$1:$D$18,4),IF(AJ431="l",VLOOKUP(AM431,SLimit!$A$1:$D$8,4),AP430)))))),AP430)</f>
        <v>58</v>
      </c>
      <c r="AQ431" s="53" t="str">
        <f t="shared" si="733"/>
        <v>80</v>
      </c>
      <c r="AR431" s="54" t="str">
        <f t="shared" si="734"/>
        <v>Overhead Wires</v>
      </c>
      <c r="AS431" s="55"/>
      <c r="AT431" s="55"/>
      <c r="AU431" s="56">
        <f>IF(GroupStTimes!$A$8=0,MIN(CB431,CD431,CF431),MIN(BZ431,CB431,CD431,CF431))</f>
        <v>0.41130787037037037</v>
      </c>
      <c r="AV431" s="56">
        <f>IF(GroupStTimes!$A$8=0,MAX(CC431,CE431,CG431),MAX(CA431,CC431,CE431,CG431))</f>
        <v>0.4573032407407408</v>
      </c>
      <c r="AW431" s="57" t="str">
        <f t="shared" si="735"/>
        <v/>
      </c>
      <c r="AX431" s="58" t="str">
        <f t="shared" si="736"/>
        <v/>
      </c>
      <c r="AY431" s="58" t="str">
        <f t="shared" si="737"/>
        <v/>
      </c>
      <c r="AZ431" s="31">
        <f t="shared" si="738"/>
        <v>135.03</v>
      </c>
      <c r="BA431" s="59">
        <f t="shared" si="739"/>
        <v>0.41459490740740751</v>
      </c>
      <c r="BB431" s="59">
        <f t="shared" si="740"/>
        <v>0.4201504629629631</v>
      </c>
      <c r="BC431" s="59">
        <f t="shared" si="741"/>
        <v>0.41076388888888887</v>
      </c>
      <c r="BD431" s="59">
        <f t="shared" si="742"/>
        <v>0.45659722222222215</v>
      </c>
      <c r="BE431" s="59">
        <f t="shared" si="743"/>
        <v>0.44641203703703708</v>
      </c>
      <c r="BF431" s="59">
        <f t="shared" si="744"/>
        <v>0.45682870370370376</v>
      </c>
      <c r="BG431" s="59">
        <f t="shared" si="745"/>
        <v>0.45341435185185192</v>
      </c>
      <c r="BH431" s="59">
        <f t="shared" si="746"/>
        <v>0.45271990740740747</v>
      </c>
      <c r="BI431" s="31">
        <f t="shared" si="747"/>
        <v>0.59000000000000341</v>
      </c>
      <c r="BJ431" s="61">
        <f t="shared" ref="BJ431:BM431" si="812">IF($AJ430="t",IF(AM429=0,0,$BI431/AM429),IF(AM430=0,0,$BI431/AM430))</f>
        <v>1.5128205128205216E-2</v>
      </c>
      <c r="BK431" s="61">
        <f t="shared" si="812"/>
        <v>1.3111111111111186E-2</v>
      </c>
      <c r="BL431" s="61">
        <f t="shared" si="812"/>
        <v>1.1346153846153912E-2</v>
      </c>
      <c r="BM431" s="61">
        <f t="shared" si="812"/>
        <v>1.0172413793103506E-2</v>
      </c>
      <c r="BN431" s="62">
        <f t="shared" si="749"/>
        <v>0</v>
      </c>
      <c r="BO431" s="62">
        <f t="shared" si="750"/>
        <v>0</v>
      </c>
      <c r="BP431" s="62">
        <f t="shared" si="751"/>
        <v>54</v>
      </c>
      <c r="BQ431" s="62">
        <f t="shared" si="752"/>
        <v>0</v>
      </c>
      <c r="BR431" s="62">
        <f t="shared" si="753"/>
        <v>0</v>
      </c>
      <c r="BS431" s="62">
        <f t="shared" si="754"/>
        <v>47</v>
      </c>
      <c r="BT431" s="62">
        <f t="shared" si="755"/>
        <v>0</v>
      </c>
      <c r="BU431" s="62">
        <f t="shared" si="756"/>
        <v>0</v>
      </c>
      <c r="BV431" s="62">
        <f t="shared" si="757"/>
        <v>41</v>
      </c>
      <c r="BW431" s="62">
        <f t="shared" si="758"/>
        <v>0</v>
      </c>
      <c r="BX431" s="62">
        <f t="shared" si="759"/>
        <v>0</v>
      </c>
      <c r="BY431" s="62">
        <f t="shared" si="760"/>
        <v>37</v>
      </c>
      <c r="BZ431" s="63">
        <f t="shared" si="761"/>
        <v>0.4152199074074075</v>
      </c>
      <c r="CA431" s="63">
        <f t="shared" si="762"/>
        <v>0.42077546296296309</v>
      </c>
      <c r="CB431" s="63">
        <f t="shared" si="763"/>
        <v>0.41130787037037037</v>
      </c>
      <c r="CC431" s="63">
        <f t="shared" si="764"/>
        <v>0.45714120370370365</v>
      </c>
      <c r="CD431" s="63">
        <f t="shared" si="765"/>
        <v>0.44688657407407412</v>
      </c>
      <c r="CE431" s="63">
        <f t="shared" si="766"/>
        <v>0.4573032407407408</v>
      </c>
      <c r="CF431" s="63">
        <f t="shared" si="767"/>
        <v>0.45384259259259263</v>
      </c>
      <c r="CG431" s="63">
        <f t="shared" si="768"/>
        <v>0.45314814814814819</v>
      </c>
      <c r="CH431" s="36"/>
      <c r="CI431" s="36"/>
      <c r="CJ431" s="36"/>
      <c r="CK431" s="36"/>
      <c r="CL431" s="60">
        <v>60</v>
      </c>
    </row>
    <row r="432" spans="1:90" ht="26.25" customHeight="1" x14ac:dyDescent="0.25">
      <c r="A432" s="37">
        <v>45</v>
      </c>
      <c r="B432" s="38"/>
      <c r="C432" s="39"/>
      <c r="D432" s="39"/>
      <c r="E432" s="39"/>
      <c r="F432" s="42"/>
      <c r="G432" s="40">
        <v>132.26</v>
      </c>
      <c r="H432" s="41">
        <f t="shared" si="711"/>
        <v>136.69999999999999</v>
      </c>
      <c r="I432" s="42">
        <v>136.6</v>
      </c>
      <c r="J432" s="43">
        <f t="shared" si="708"/>
        <v>-9.2728160078085764E-4</v>
      </c>
      <c r="K432" s="44">
        <f t="shared" si="709"/>
        <v>-0.12666666666666515</v>
      </c>
      <c r="L432" s="45" t="s">
        <v>187</v>
      </c>
      <c r="M432" s="126" t="s">
        <v>1231</v>
      </c>
      <c r="N432" s="46">
        <f t="shared" si="724"/>
        <v>136.72666666666666</v>
      </c>
      <c r="O432" s="46">
        <f t="shared" si="789"/>
        <v>-0.03</v>
      </c>
      <c r="P432" s="42">
        <v>136.78</v>
      </c>
      <c r="Q432" s="46">
        <f t="shared" si="790"/>
        <v>4.3499999999999996</v>
      </c>
      <c r="R432" s="39">
        <v>132.34</v>
      </c>
      <c r="S432" s="46">
        <f t="shared" si="791"/>
        <v>4.1499999999999995</v>
      </c>
      <c r="T432" s="40">
        <v>132.59</v>
      </c>
      <c r="U432" s="47" t="str">
        <f t="shared" ref="U432:U495" si="813">IF(W432="","",IF(Y432="",W432,IF(AA432&lt;1,ROUND((Y432+W432)/2,5),IF(AC432&lt;1,ROUND((Y432+AA432+W432)/3,5),ROUND((Y432+AA432+AC432+W432)/4,5)))))</f>
        <v/>
      </c>
      <c r="V432" s="47" t="str">
        <f t="shared" ref="V432:V495" si="814">IF(X432="","",IF(Z432&lt;1,ROUND(X432,5),IF(AB432&lt;1,ROUND((X432+Z432)/2,5),IF(AD432&lt;1,ROUND((X432+Z432+AB432)/3,5),ROUND((X432+Z432+AB432+AD432)/4,5)))))</f>
        <v/>
      </c>
      <c r="W432" s="48"/>
      <c r="X432" s="48"/>
      <c r="Y432" s="48"/>
      <c r="Z432" s="48"/>
      <c r="AA432" s="48"/>
      <c r="AB432" s="48"/>
      <c r="AC432" s="48"/>
      <c r="AD432" s="48"/>
      <c r="AE432" s="51">
        <f t="shared" si="726"/>
        <v>45</v>
      </c>
      <c r="AF432" s="51" t="str">
        <f t="shared" si="727"/>
        <v/>
      </c>
      <c r="AG432" s="51" t="str">
        <f t="shared" si="728"/>
        <v/>
      </c>
      <c r="AH432" s="51" t="str">
        <f t="shared" si="729"/>
        <v/>
      </c>
      <c r="AI432" s="52">
        <f t="shared" si="730"/>
        <v>136.69999999999999</v>
      </c>
      <c r="AJ432" s="51"/>
      <c r="AK432" s="53"/>
      <c r="AL432" s="52"/>
      <c r="AM432" s="53">
        <f t="shared" si="732"/>
        <v>39</v>
      </c>
      <c r="AN432" s="53">
        <f>IF(AJ432&lt;&gt;"",IF(AJ432="o",VLOOKUP(AM432,OpenSect!$A$1:$D$11,2),IF(AJ432="u",VLOOKUP(AM432,UpHill!$A$1:$D$35,2),IF(AJ432="d",VLOOKUP(AM432,DownHill!$A$3:$D$29,2),IF(AJ432="f",VLOOKUP(AM432,FlatUnd!$A$2:$D$30,2),IF(AJ432="t",VLOOKUP(AM432,TimeAdd!$A$1:$D$176,2),IF(AJ432="l",VLOOKUP(AM432,SLimit!$A$1:$D$8,2),AN431)))))),AN431)</f>
        <v>45</v>
      </c>
      <c r="AO432" s="53">
        <f>IF(AJ432&lt;&gt;"",IF(AJ432="o",VLOOKUP(AM432,OpenSect!$A$1:$D$11,3),IF(AJ432="u",VLOOKUP(AM432,UpHill!$A$1:$D$35,3),IF(AJ432="d",VLOOKUP(AM432,DownHill!$A$3:$D$29,3),IF(AJ432="f",VLOOKUP(AM432,FlatUnd!$A$2:$D$30,3),IF(AJ432="t",VLOOKUP(AM432,TimeAdd!$A$1:$D$18,3),IF(AJ432="l",VLOOKUP(AM432,SLimit!$A$1:$D$8,3),AO431)))))),AO431)</f>
        <v>52</v>
      </c>
      <c r="AP432" s="53">
        <f>IF(AJ432&lt;&gt;"",IF(AJ432="o",VLOOKUP(AM432,OpenSect!$A$1:$D$11,4),IF(AJ432="u",VLOOKUP(AM432,UpHill!$A$1:$D$35,4),IF(AJ432="d",VLOOKUP(AM432,DownHill!$A$3:$D$29,4),IF(AJ432="f",VLOOKUP(AM432,FlatUnd!$A$2:$D$30,4),IF(AJ432="t",VLOOKUP(AM432,TimeAdd!$A$1:$D$18,4),IF(AJ432="l",VLOOKUP(AM432,SLimit!$A$1:$D$8,4),AP431)))))),AP431)</f>
        <v>58</v>
      </c>
      <c r="AQ432" s="53" t="str">
        <f t="shared" si="733"/>
        <v>80</v>
      </c>
      <c r="AR432" s="54" t="str">
        <f t="shared" si="734"/>
        <v>2km Stone</v>
      </c>
      <c r="AS432" s="55"/>
      <c r="AT432" s="55"/>
      <c r="AU432" s="56">
        <f>IF(GroupStTimes!$A$8=0,MIN(CB432,CD432,CF432),MIN(BZ432,CB432,CD432,CF432))</f>
        <v>0.4123148148148148</v>
      </c>
      <c r="AV432" s="56">
        <f>IF(GroupStTimes!$A$8=0,MAX(CC432,CE432,CG432),MAX(CA432,CC432,CE432,CG432))</f>
        <v>0.45817129629629638</v>
      </c>
      <c r="AW432" s="57" t="str">
        <f t="shared" si="735"/>
        <v/>
      </c>
      <c r="AX432" s="58" t="str">
        <f t="shared" si="736"/>
        <v/>
      </c>
      <c r="AY432" s="58" t="str">
        <f t="shared" si="737"/>
        <v/>
      </c>
      <c r="AZ432" s="31">
        <f t="shared" si="738"/>
        <v>135.03</v>
      </c>
      <c r="BA432" s="59">
        <f t="shared" si="739"/>
        <v>0.41459490740740751</v>
      </c>
      <c r="BB432" s="59">
        <f t="shared" si="740"/>
        <v>0.4201504629629631</v>
      </c>
      <c r="BC432" s="59">
        <f t="shared" si="741"/>
        <v>0.41076388888888887</v>
      </c>
      <c r="BD432" s="59">
        <f t="shared" si="742"/>
        <v>0.45659722222222215</v>
      </c>
      <c r="BE432" s="59">
        <f t="shared" si="743"/>
        <v>0.44641203703703708</v>
      </c>
      <c r="BF432" s="59">
        <f t="shared" si="744"/>
        <v>0.45682870370370376</v>
      </c>
      <c r="BG432" s="59">
        <f t="shared" si="745"/>
        <v>0.45341435185185192</v>
      </c>
      <c r="BH432" s="59">
        <f t="shared" si="746"/>
        <v>0.45271990740740747</v>
      </c>
      <c r="BI432" s="31">
        <f t="shared" si="747"/>
        <v>1.6699999999999875</v>
      </c>
      <c r="BJ432" s="61">
        <f t="shared" ref="BJ432:BM432" si="815">IF($AJ431="t",IF(AM430=0,0,$BI432/AM430),IF(AM431=0,0,$BI432/AM431))</f>
        <v>4.2820512820512503E-2</v>
      </c>
      <c r="BK432" s="61">
        <f t="shared" si="815"/>
        <v>3.7111111111110831E-2</v>
      </c>
      <c r="BL432" s="61">
        <f t="shared" si="815"/>
        <v>3.2115384615384372E-2</v>
      </c>
      <c r="BM432" s="61">
        <f t="shared" si="815"/>
        <v>2.8793103448275646E-2</v>
      </c>
      <c r="BN432" s="62">
        <f t="shared" si="749"/>
        <v>0</v>
      </c>
      <c r="BO432" s="62">
        <f t="shared" si="750"/>
        <v>2</v>
      </c>
      <c r="BP432" s="62">
        <f t="shared" si="751"/>
        <v>34</v>
      </c>
      <c r="BQ432" s="62">
        <f t="shared" si="752"/>
        <v>0</v>
      </c>
      <c r="BR432" s="62">
        <f t="shared" si="753"/>
        <v>2</v>
      </c>
      <c r="BS432" s="62">
        <f t="shared" si="754"/>
        <v>14</v>
      </c>
      <c r="BT432" s="62">
        <f t="shared" si="755"/>
        <v>0</v>
      </c>
      <c r="BU432" s="62">
        <f t="shared" si="756"/>
        <v>1</v>
      </c>
      <c r="BV432" s="62">
        <f t="shared" si="757"/>
        <v>56</v>
      </c>
      <c r="BW432" s="62">
        <f t="shared" si="758"/>
        <v>0</v>
      </c>
      <c r="BX432" s="62">
        <f t="shared" si="759"/>
        <v>1</v>
      </c>
      <c r="BY432" s="62">
        <f t="shared" si="760"/>
        <v>44</v>
      </c>
      <c r="BZ432" s="63">
        <f t="shared" si="761"/>
        <v>0.41637731481481494</v>
      </c>
      <c r="CA432" s="63">
        <f t="shared" si="762"/>
        <v>0.42193287037037053</v>
      </c>
      <c r="CB432" s="63">
        <f t="shared" si="763"/>
        <v>0.4123148148148148</v>
      </c>
      <c r="CC432" s="63">
        <f t="shared" si="764"/>
        <v>0.45814814814814808</v>
      </c>
      <c r="CD432" s="63">
        <f t="shared" si="765"/>
        <v>0.4477546296296297</v>
      </c>
      <c r="CE432" s="63">
        <f t="shared" si="766"/>
        <v>0.45817129629629638</v>
      </c>
      <c r="CF432" s="63">
        <f t="shared" si="767"/>
        <v>0.45461805555555562</v>
      </c>
      <c r="CG432" s="63">
        <f t="shared" si="768"/>
        <v>0.45392361111111118</v>
      </c>
      <c r="CH432" s="36"/>
      <c r="CI432" s="36"/>
      <c r="CJ432" s="36"/>
      <c r="CK432" s="36"/>
      <c r="CL432" s="60">
        <v>60</v>
      </c>
    </row>
    <row r="433" spans="1:90" ht="40.5" x14ac:dyDescent="0.25">
      <c r="A433" s="37">
        <v>45</v>
      </c>
      <c r="B433" s="38"/>
      <c r="C433" s="39"/>
      <c r="D433" s="39"/>
      <c r="E433" s="39"/>
      <c r="F433" s="42"/>
      <c r="G433" s="40">
        <v>133.15</v>
      </c>
      <c r="H433" s="41">
        <f t="shared" si="711"/>
        <v>137.59</v>
      </c>
      <c r="I433" s="42">
        <v>137.49</v>
      </c>
      <c r="J433" s="43">
        <f t="shared" si="708"/>
        <v>-9.6976749824224126E-4</v>
      </c>
      <c r="K433" s="44">
        <f t="shared" si="709"/>
        <v>-0.13333333333332575</v>
      </c>
      <c r="L433" s="70" t="s">
        <v>1239</v>
      </c>
      <c r="M433" s="126" t="s">
        <v>1231</v>
      </c>
      <c r="N433" s="46">
        <f t="shared" si="724"/>
        <v>137.62333333333333</v>
      </c>
      <c r="O433" s="46">
        <f t="shared" si="789"/>
        <v>-0.03</v>
      </c>
      <c r="P433" s="42">
        <v>137.67000000000002</v>
      </c>
      <c r="Q433" s="46">
        <f t="shared" si="790"/>
        <v>4.3499999999999996</v>
      </c>
      <c r="R433" s="39">
        <v>133.24</v>
      </c>
      <c r="S433" s="46">
        <f t="shared" si="791"/>
        <v>4.1499999999999995</v>
      </c>
      <c r="T433" s="40">
        <v>133.49</v>
      </c>
      <c r="U433" s="47" t="str">
        <f t="shared" si="813"/>
        <v/>
      </c>
      <c r="V433" s="47" t="str">
        <f t="shared" si="814"/>
        <v/>
      </c>
      <c r="W433" s="48"/>
      <c r="X433" s="48"/>
      <c r="Y433" s="48"/>
      <c r="Z433" s="48"/>
      <c r="AA433" s="48"/>
      <c r="AB433" s="48"/>
      <c r="AC433" s="48"/>
      <c r="AD433" s="48"/>
      <c r="AE433" s="51">
        <f t="shared" si="726"/>
        <v>45</v>
      </c>
      <c r="AF433" s="51" t="str">
        <f t="shared" si="727"/>
        <v/>
      </c>
      <c r="AG433" s="51" t="str">
        <f t="shared" si="728"/>
        <v/>
      </c>
      <c r="AH433" s="51" t="str">
        <f t="shared" si="729"/>
        <v/>
      </c>
      <c r="AI433" s="52">
        <f t="shared" si="730"/>
        <v>137.59</v>
      </c>
      <c r="AJ433" s="51"/>
      <c r="AK433" s="53"/>
      <c r="AL433" s="52"/>
      <c r="AM433" s="53">
        <f t="shared" si="732"/>
        <v>39</v>
      </c>
      <c r="AN433" s="53">
        <f>IF(AJ433&lt;&gt;"",IF(AJ433="o",VLOOKUP(AM433,OpenSect!$A$1:$D$11,2),IF(AJ433="u",VLOOKUP(AM433,UpHill!$A$1:$D$35,2),IF(AJ433="d",VLOOKUP(AM433,DownHill!$A$3:$D$29,2),IF(AJ433="f",VLOOKUP(AM433,FlatUnd!$A$2:$D$30,2),IF(AJ433="t",VLOOKUP(AM433,TimeAdd!$A$1:$D$176,2),IF(AJ433="l",VLOOKUP(AM433,SLimit!$A$1:$D$8,2),AN432)))))),AN432)</f>
        <v>45</v>
      </c>
      <c r="AO433" s="53">
        <f>IF(AJ433&lt;&gt;"",IF(AJ433="o",VLOOKUP(AM433,OpenSect!$A$1:$D$11,3),IF(AJ433="u",VLOOKUP(AM433,UpHill!$A$1:$D$35,3),IF(AJ433="d",VLOOKUP(AM433,DownHill!$A$3:$D$29,3),IF(AJ433="f",VLOOKUP(AM433,FlatUnd!$A$2:$D$30,3),IF(AJ433="t",VLOOKUP(AM433,TimeAdd!$A$1:$D$18,3),IF(AJ433="l",VLOOKUP(AM433,SLimit!$A$1:$D$8,3),AO432)))))),AO432)</f>
        <v>52</v>
      </c>
      <c r="AP433" s="53">
        <f>IF(AJ433&lt;&gt;"",IF(AJ433="o",VLOOKUP(AM433,OpenSect!$A$1:$D$11,4),IF(AJ433="u",VLOOKUP(AM433,UpHill!$A$1:$D$35,4),IF(AJ433="d",VLOOKUP(AM433,DownHill!$A$3:$D$29,4),IF(AJ433="f",VLOOKUP(AM433,FlatUnd!$A$2:$D$30,4),IF(AJ433="t",VLOOKUP(AM433,TimeAdd!$A$1:$D$18,4),IF(AJ433="l",VLOOKUP(AM433,SLimit!$A$1:$D$8,4),AP432)))))),AP432)</f>
        <v>58</v>
      </c>
      <c r="AQ433" s="53" t="str">
        <f t="shared" si="733"/>
        <v>80</v>
      </c>
      <c r="AR433" s="54" t="str">
        <f t="shared" si="734"/>
        <v>40 Speed limit.  Removed! 2023-02-24.  Pole still there.</v>
      </c>
      <c r="AS433" s="55"/>
      <c r="AT433" s="55"/>
      <c r="AU433" s="56">
        <f>IF(GroupStTimes!$A$8=0,MIN(CB433,CD433,CF433),MIN(BZ433,CB433,CD433,CF433))</f>
        <v>0.41313657407407406</v>
      </c>
      <c r="AV433" s="56">
        <f>IF(GroupStTimes!$A$8=0,MAX(CC433,CE433,CG433),MAX(CA433,CC433,CE433,CG433))</f>
        <v>0.45896990740740734</v>
      </c>
      <c r="AW433" s="57" t="str">
        <f t="shared" si="735"/>
        <v/>
      </c>
      <c r="AX433" s="58" t="str">
        <f t="shared" si="736"/>
        <v/>
      </c>
      <c r="AY433" s="58" t="str">
        <f t="shared" si="737"/>
        <v/>
      </c>
      <c r="AZ433" s="31">
        <f t="shared" si="738"/>
        <v>135.03</v>
      </c>
      <c r="BA433" s="59">
        <f t="shared" si="739"/>
        <v>0.41459490740740751</v>
      </c>
      <c r="BB433" s="59">
        <f t="shared" si="740"/>
        <v>0.4201504629629631</v>
      </c>
      <c r="BC433" s="59">
        <f t="shared" si="741"/>
        <v>0.41076388888888887</v>
      </c>
      <c r="BD433" s="59">
        <f t="shared" si="742"/>
        <v>0.45659722222222215</v>
      </c>
      <c r="BE433" s="59">
        <f t="shared" si="743"/>
        <v>0.44641203703703708</v>
      </c>
      <c r="BF433" s="59">
        <f t="shared" si="744"/>
        <v>0.45682870370370376</v>
      </c>
      <c r="BG433" s="59">
        <f t="shared" si="745"/>
        <v>0.45341435185185192</v>
      </c>
      <c r="BH433" s="59">
        <f t="shared" si="746"/>
        <v>0.45271990740740747</v>
      </c>
      <c r="BI433" s="31">
        <f t="shared" si="747"/>
        <v>2.5600000000000023</v>
      </c>
      <c r="BJ433" s="61">
        <f t="shared" ref="BJ433:BM433" si="816">IF($AJ432="t",IF(AM431=0,0,$BI433/AM431),IF(AM432=0,0,$BI433/AM432))</f>
        <v>6.5641025641025696E-2</v>
      </c>
      <c r="BK433" s="61">
        <f t="shared" si="816"/>
        <v>5.688888888888894E-2</v>
      </c>
      <c r="BL433" s="61">
        <f t="shared" si="816"/>
        <v>4.9230769230769272E-2</v>
      </c>
      <c r="BM433" s="61">
        <f t="shared" si="816"/>
        <v>4.4137931034482797E-2</v>
      </c>
      <c r="BN433" s="62">
        <f t="shared" si="749"/>
        <v>0</v>
      </c>
      <c r="BO433" s="62">
        <f t="shared" si="750"/>
        <v>3</v>
      </c>
      <c r="BP433" s="62">
        <f t="shared" si="751"/>
        <v>56</v>
      </c>
      <c r="BQ433" s="62">
        <f t="shared" si="752"/>
        <v>0</v>
      </c>
      <c r="BR433" s="62">
        <f t="shared" si="753"/>
        <v>3</v>
      </c>
      <c r="BS433" s="62">
        <f t="shared" si="754"/>
        <v>25</v>
      </c>
      <c r="BT433" s="62">
        <f t="shared" si="755"/>
        <v>0</v>
      </c>
      <c r="BU433" s="62">
        <f t="shared" si="756"/>
        <v>2</v>
      </c>
      <c r="BV433" s="62">
        <f t="shared" si="757"/>
        <v>57</v>
      </c>
      <c r="BW433" s="62">
        <f t="shared" si="758"/>
        <v>0</v>
      </c>
      <c r="BX433" s="62">
        <f t="shared" si="759"/>
        <v>2</v>
      </c>
      <c r="BY433" s="62">
        <f t="shared" si="760"/>
        <v>39</v>
      </c>
      <c r="BZ433" s="63">
        <f t="shared" si="761"/>
        <v>0.41732638888888901</v>
      </c>
      <c r="CA433" s="63">
        <f t="shared" si="762"/>
        <v>0.4228819444444446</v>
      </c>
      <c r="CB433" s="63">
        <f t="shared" si="763"/>
        <v>0.41313657407407406</v>
      </c>
      <c r="CC433" s="63">
        <f t="shared" si="764"/>
        <v>0.45896990740740734</v>
      </c>
      <c r="CD433" s="63">
        <f t="shared" si="765"/>
        <v>0.44846064814814818</v>
      </c>
      <c r="CE433" s="63">
        <f t="shared" si="766"/>
        <v>0.45887731481481486</v>
      </c>
      <c r="CF433" s="63">
        <f t="shared" si="767"/>
        <v>0.4552546296296297</v>
      </c>
      <c r="CG433" s="63">
        <f t="shared" si="768"/>
        <v>0.45456018518518526</v>
      </c>
      <c r="CH433" s="36"/>
      <c r="CI433" s="36"/>
      <c r="CJ433" s="36"/>
      <c r="CK433" s="36"/>
      <c r="CL433" s="60">
        <v>60</v>
      </c>
    </row>
    <row r="434" spans="1:90" ht="26.25" customHeight="1" x14ac:dyDescent="0.25">
      <c r="A434" s="37">
        <v>45</v>
      </c>
      <c r="B434" s="38"/>
      <c r="C434" s="39"/>
      <c r="D434" s="39"/>
      <c r="E434" s="39"/>
      <c r="F434" s="42"/>
      <c r="G434" s="40">
        <v>133.22999999999999</v>
      </c>
      <c r="H434" s="41">
        <f t="shared" si="711"/>
        <v>137.66999999999999</v>
      </c>
      <c r="I434" s="42">
        <v>137.57</v>
      </c>
      <c r="J434" s="43">
        <f t="shared" si="708"/>
        <v>-9.6920355697720565E-4</v>
      </c>
      <c r="K434" s="44">
        <f t="shared" si="709"/>
        <v>-0.13333333333335418</v>
      </c>
      <c r="L434" s="45" t="s">
        <v>76</v>
      </c>
      <c r="M434" s="126" t="s">
        <v>1231</v>
      </c>
      <c r="N434" s="46">
        <f t="shared" si="724"/>
        <v>137.70333333333335</v>
      </c>
      <c r="O434" s="46">
        <f t="shared" si="789"/>
        <v>-0.03</v>
      </c>
      <c r="P434" s="42">
        <v>137.75</v>
      </c>
      <c r="Q434" s="46">
        <f t="shared" si="790"/>
        <v>4.3499999999999996</v>
      </c>
      <c r="R434" s="39">
        <v>133.32</v>
      </c>
      <c r="S434" s="46">
        <f t="shared" si="791"/>
        <v>4.1499999999999995</v>
      </c>
      <c r="T434" s="40">
        <v>133.57</v>
      </c>
      <c r="U434" s="47" t="str">
        <f t="shared" si="813"/>
        <v/>
      </c>
      <c r="V434" s="47" t="str">
        <f t="shared" si="814"/>
        <v/>
      </c>
      <c r="W434" s="48"/>
      <c r="X434" s="48"/>
      <c r="Y434" s="48"/>
      <c r="Z434" s="48"/>
      <c r="AA434" s="48"/>
      <c r="AB434" s="48"/>
      <c r="AC434" s="48"/>
      <c r="AD434" s="48"/>
      <c r="AE434" s="51">
        <f t="shared" si="726"/>
        <v>45</v>
      </c>
      <c r="AF434" s="51" t="str">
        <f t="shared" si="727"/>
        <v/>
      </c>
      <c r="AG434" s="51" t="str">
        <f t="shared" si="728"/>
        <v/>
      </c>
      <c r="AH434" s="51" t="str">
        <f t="shared" si="729"/>
        <v/>
      </c>
      <c r="AI434" s="52">
        <f t="shared" si="730"/>
        <v>137.66999999999999</v>
      </c>
      <c r="AJ434" s="51"/>
      <c r="AK434" s="53"/>
      <c r="AL434" s="52"/>
      <c r="AM434" s="53">
        <f t="shared" si="732"/>
        <v>39</v>
      </c>
      <c r="AN434" s="53">
        <f>IF(AJ434&lt;&gt;"",IF(AJ434="o",VLOOKUP(AM434,OpenSect!$A$1:$D$11,2),IF(AJ434="u",VLOOKUP(AM434,UpHill!$A$1:$D$35,2),IF(AJ434="d",VLOOKUP(AM434,DownHill!$A$3:$D$29,2),IF(AJ434="f",VLOOKUP(AM434,FlatUnd!$A$2:$D$30,2),IF(AJ434="t",VLOOKUP(AM434,TimeAdd!$A$1:$D$176,2),IF(AJ434="l",VLOOKUP(AM434,SLimit!$A$1:$D$8,2),AN433)))))),AN433)</f>
        <v>45</v>
      </c>
      <c r="AO434" s="53">
        <f>IF(AJ434&lt;&gt;"",IF(AJ434="o",VLOOKUP(AM434,OpenSect!$A$1:$D$11,3),IF(AJ434="u",VLOOKUP(AM434,UpHill!$A$1:$D$35,3),IF(AJ434="d",VLOOKUP(AM434,DownHill!$A$3:$D$29,3),IF(AJ434="f",VLOOKUP(AM434,FlatUnd!$A$2:$D$30,3),IF(AJ434="t",VLOOKUP(AM434,TimeAdd!$A$1:$D$18,3),IF(AJ434="l",VLOOKUP(AM434,SLimit!$A$1:$D$8,3),AO433)))))),AO433)</f>
        <v>52</v>
      </c>
      <c r="AP434" s="53">
        <f>IF(AJ434&lt;&gt;"",IF(AJ434="o",VLOOKUP(AM434,OpenSect!$A$1:$D$11,4),IF(AJ434="u",VLOOKUP(AM434,UpHill!$A$1:$D$35,4),IF(AJ434="d",VLOOKUP(AM434,DownHill!$A$3:$D$29,4),IF(AJ434="f",VLOOKUP(AM434,FlatUnd!$A$2:$D$30,4),IF(AJ434="t",VLOOKUP(AM434,TimeAdd!$A$1:$D$18,4),IF(AJ434="l",VLOOKUP(AM434,SLimit!$A$1:$D$8,4),AP433)))))),AP433)</f>
        <v>58</v>
      </c>
      <c r="AQ434" s="53" t="str">
        <f t="shared" si="733"/>
        <v>80</v>
      </c>
      <c r="AR434" s="54" t="str">
        <f t="shared" si="734"/>
        <v>3km stone</v>
      </c>
      <c r="AS434" s="55"/>
      <c r="AT434" s="55"/>
      <c r="AU434" s="56">
        <f>IF(GroupStTimes!$A$8=0,MIN(CB434,CD434,CF434),MIN(BZ434,CB434,CD434,CF434))</f>
        <v>0.41320601851851851</v>
      </c>
      <c r="AV434" s="56">
        <f>IF(GroupStTimes!$A$8=0,MAX(CC434,CE434,CG434),MAX(CA434,CC434,CE434,CG434))</f>
        <v>0.4590393518518518</v>
      </c>
      <c r="AW434" s="57" t="str">
        <f t="shared" si="735"/>
        <v/>
      </c>
      <c r="AX434" s="58" t="str">
        <f t="shared" si="736"/>
        <v/>
      </c>
      <c r="AY434" s="58" t="str">
        <f t="shared" si="737"/>
        <v/>
      </c>
      <c r="AZ434" s="31">
        <f t="shared" si="738"/>
        <v>135.03</v>
      </c>
      <c r="BA434" s="59">
        <f t="shared" si="739"/>
        <v>0.41459490740740751</v>
      </c>
      <c r="BB434" s="59">
        <f t="shared" si="740"/>
        <v>0.4201504629629631</v>
      </c>
      <c r="BC434" s="59">
        <f t="shared" si="741"/>
        <v>0.41076388888888887</v>
      </c>
      <c r="BD434" s="59">
        <f t="shared" si="742"/>
        <v>0.45659722222222215</v>
      </c>
      <c r="BE434" s="59">
        <f t="shared" si="743"/>
        <v>0.44641203703703708</v>
      </c>
      <c r="BF434" s="59">
        <f t="shared" si="744"/>
        <v>0.45682870370370376</v>
      </c>
      <c r="BG434" s="59">
        <f t="shared" si="745"/>
        <v>0.45341435185185192</v>
      </c>
      <c r="BH434" s="59">
        <f t="shared" si="746"/>
        <v>0.45271990740740747</v>
      </c>
      <c r="BI434" s="31">
        <f t="shared" si="747"/>
        <v>2.6399999999999864</v>
      </c>
      <c r="BJ434" s="61">
        <f t="shared" ref="BJ434:BM434" si="817">IF($AJ433="t",IF(AM432=0,0,$BI434/AM432),IF(AM433=0,0,$BI434/AM433))</f>
        <v>6.7692307692307344E-2</v>
      </c>
      <c r="BK434" s="61">
        <f t="shared" si="817"/>
        <v>5.866666666666636E-2</v>
      </c>
      <c r="BL434" s="61">
        <f t="shared" si="817"/>
        <v>5.0769230769230504E-2</v>
      </c>
      <c r="BM434" s="61">
        <f t="shared" si="817"/>
        <v>4.5517241379310111E-2</v>
      </c>
      <c r="BN434" s="62">
        <f t="shared" si="749"/>
        <v>0</v>
      </c>
      <c r="BO434" s="62">
        <f t="shared" si="750"/>
        <v>4</v>
      </c>
      <c r="BP434" s="62">
        <f t="shared" si="751"/>
        <v>4</v>
      </c>
      <c r="BQ434" s="62">
        <f t="shared" si="752"/>
        <v>0</v>
      </c>
      <c r="BR434" s="62">
        <f t="shared" si="753"/>
        <v>3</v>
      </c>
      <c r="BS434" s="62">
        <f t="shared" si="754"/>
        <v>31</v>
      </c>
      <c r="BT434" s="62">
        <f t="shared" si="755"/>
        <v>0</v>
      </c>
      <c r="BU434" s="62">
        <f t="shared" si="756"/>
        <v>3</v>
      </c>
      <c r="BV434" s="62">
        <f t="shared" si="757"/>
        <v>3</v>
      </c>
      <c r="BW434" s="62">
        <f t="shared" si="758"/>
        <v>0</v>
      </c>
      <c r="BX434" s="62">
        <f t="shared" si="759"/>
        <v>2</v>
      </c>
      <c r="BY434" s="62">
        <f t="shared" si="760"/>
        <v>44</v>
      </c>
      <c r="BZ434" s="63">
        <f t="shared" si="761"/>
        <v>0.4174189814814816</v>
      </c>
      <c r="CA434" s="63">
        <f t="shared" si="762"/>
        <v>0.42297453703703719</v>
      </c>
      <c r="CB434" s="63">
        <f t="shared" si="763"/>
        <v>0.41320601851851851</v>
      </c>
      <c r="CC434" s="63">
        <f t="shared" si="764"/>
        <v>0.4590393518518518</v>
      </c>
      <c r="CD434" s="63">
        <f t="shared" si="765"/>
        <v>0.44853009259259263</v>
      </c>
      <c r="CE434" s="63">
        <f t="shared" si="766"/>
        <v>0.45894675925925932</v>
      </c>
      <c r="CF434" s="63">
        <f t="shared" si="767"/>
        <v>0.45531250000000006</v>
      </c>
      <c r="CG434" s="63">
        <f t="shared" si="768"/>
        <v>0.45461805555555562</v>
      </c>
      <c r="CH434" s="36"/>
      <c r="CI434" s="36"/>
      <c r="CJ434" s="36"/>
      <c r="CK434" s="36"/>
      <c r="CL434" s="60">
        <v>60</v>
      </c>
    </row>
    <row r="435" spans="1:90" ht="26.25" customHeight="1" x14ac:dyDescent="0.25">
      <c r="A435" s="37">
        <v>45</v>
      </c>
      <c r="B435" s="38" t="s">
        <v>312</v>
      </c>
      <c r="C435" s="39"/>
      <c r="D435" s="39"/>
      <c r="E435" s="39"/>
      <c r="F435" s="42"/>
      <c r="G435" s="40">
        <v>134.19999999999999</v>
      </c>
      <c r="H435" s="41">
        <f t="shared" si="711"/>
        <v>138.63999999999999</v>
      </c>
      <c r="I435" s="42">
        <v>138.54</v>
      </c>
      <c r="J435" s="43">
        <f t="shared" si="708"/>
        <v>-9.14296713343909E-4</v>
      </c>
      <c r="K435" s="44">
        <f t="shared" si="709"/>
        <v>-0.12666666666666515</v>
      </c>
      <c r="L435" s="45" t="s">
        <v>194</v>
      </c>
      <c r="M435" s="126" t="s">
        <v>1231</v>
      </c>
      <c r="N435" s="46">
        <f t="shared" si="724"/>
        <v>138.66666666666666</v>
      </c>
      <c r="O435" s="46">
        <f t="shared" si="789"/>
        <v>-0.03</v>
      </c>
      <c r="P435" s="42">
        <v>138.72</v>
      </c>
      <c r="Q435" s="46">
        <f t="shared" si="790"/>
        <v>4.3499999999999996</v>
      </c>
      <c r="R435" s="39">
        <v>134.28</v>
      </c>
      <c r="S435" s="46">
        <f t="shared" si="791"/>
        <v>4.1499999999999995</v>
      </c>
      <c r="T435" s="40">
        <v>134.53</v>
      </c>
      <c r="U435" s="47" t="str">
        <f t="shared" si="813"/>
        <v/>
      </c>
      <c r="V435" s="47" t="str">
        <f t="shared" si="814"/>
        <v/>
      </c>
      <c r="W435" s="48"/>
      <c r="X435" s="48"/>
      <c r="Y435" s="48"/>
      <c r="Z435" s="48"/>
      <c r="AA435" s="48"/>
      <c r="AB435" s="48"/>
      <c r="AC435" s="48"/>
      <c r="AD435" s="48"/>
      <c r="AE435" s="51">
        <f t="shared" si="726"/>
        <v>45</v>
      </c>
      <c r="AF435" s="51" t="str">
        <f t="shared" si="727"/>
        <v>ul</v>
      </c>
      <c r="AG435" s="51" t="str">
        <f t="shared" si="728"/>
        <v/>
      </c>
      <c r="AH435" s="51" t="str">
        <f t="shared" si="729"/>
        <v/>
      </c>
      <c r="AI435" s="52">
        <f t="shared" si="730"/>
        <v>138.63999999999999</v>
      </c>
      <c r="AJ435" s="51"/>
      <c r="AK435" s="53"/>
      <c r="AL435" s="52"/>
      <c r="AM435" s="53">
        <f t="shared" si="732"/>
        <v>39</v>
      </c>
      <c r="AN435" s="53">
        <f>IF(AJ435&lt;&gt;"",IF(AJ435="o",VLOOKUP(AM435,OpenSect!$A$1:$D$11,2),IF(AJ435="u",VLOOKUP(AM435,UpHill!$A$1:$D$35,2),IF(AJ435="d",VLOOKUP(AM435,DownHill!$A$3:$D$29,2),IF(AJ435="f",VLOOKUP(AM435,FlatUnd!$A$2:$D$30,2),IF(AJ435="t",VLOOKUP(AM435,TimeAdd!$A$1:$D$176,2),IF(AJ435="l",VLOOKUP(AM435,SLimit!$A$1:$D$8,2),AN434)))))),AN434)</f>
        <v>45</v>
      </c>
      <c r="AO435" s="53">
        <f>IF(AJ435&lt;&gt;"",IF(AJ435="o",VLOOKUP(AM435,OpenSect!$A$1:$D$11,3),IF(AJ435="u",VLOOKUP(AM435,UpHill!$A$1:$D$35,3),IF(AJ435="d",VLOOKUP(AM435,DownHill!$A$3:$D$29,3),IF(AJ435="f",VLOOKUP(AM435,FlatUnd!$A$2:$D$30,3),IF(AJ435="t",VLOOKUP(AM435,TimeAdd!$A$1:$D$18,3),IF(AJ435="l",VLOOKUP(AM435,SLimit!$A$1:$D$8,3),AO434)))))),AO434)</f>
        <v>52</v>
      </c>
      <c r="AP435" s="53">
        <f>IF(AJ435&lt;&gt;"",IF(AJ435="o",VLOOKUP(AM435,OpenSect!$A$1:$D$11,4),IF(AJ435="u",VLOOKUP(AM435,UpHill!$A$1:$D$35,4),IF(AJ435="d",VLOOKUP(AM435,DownHill!$A$3:$D$29,4),IF(AJ435="f",VLOOKUP(AM435,FlatUnd!$A$2:$D$30,4),IF(AJ435="t",VLOOKUP(AM435,TimeAdd!$A$1:$D$18,4),IF(AJ435="l",VLOOKUP(AM435,SLimit!$A$1:$D$8,4),AP434)))))),AP434)</f>
        <v>58</v>
      </c>
      <c r="AQ435" s="53" t="str">
        <f t="shared" si="733"/>
        <v>80</v>
      </c>
      <c r="AR435" s="54" t="str">
        <f t="shared" si="734"/>
        <v>4km stone</v>
      </c>
      <c r="AS435" s="55"/>
      <c r="AT435" s="55"/>
      <c r="AU435" s="56">
        <f>IF(GroupStTimes!$A$8=0,MIN(CB435,CD435,CF435),MIN(BZ435,CB435,CD435,CF435))</f>
        <v>0.41410879629629627</v>
      </c>
      <c r="AV435" s="56">
        <f>IF(GroupStTimes!$A$8=0,MAX(CC435,CE435,CG435),MAX(CA435,CC435,CE435,CG435))</f>
        <v>0.45994212962962955</v>
      </c>
      <c r="AW435" s="57" t="str">
        <f t="shared" si="735"/>
        <v/>
      </c>
      <c r="AX435" s="58" t="str">
        <f t="shared" si="736"/>
        <v/>
      </c>
      <c r="AY435" s="58" t="str">
        <f t="shared" si="737"/>
        <v/>
      </c>
      <c r="AZ435" s="31">
        <f t="shared" si="738"/>
        <v>135.03</v>
      </c>
      <c r="BA435" s="59">
        <f t="shared" si="739"/>
        <v>0.41459490740740751</v>
      </c>
      <c r="BB435" s="59">
        <f t="shared" si="740"/>
        <v>0.4201504629629631</v>
      </c>
      <c r="BC435" s="59">
        <f t="shared" si="741"/>
        <v>0.41076388888888887</v>
      </c>
      <c r="BD435" s="59">
        <f t="shared" si="742"/>
        <v>0.45659722222222215</v>
      </c>
      <c r="BE435" s="59">
        <f t="shared" si="743"/>
        <v>0.44641203703703708</v>
      </c>
      <c r="BF435" s="59">
        <f t="shared" si="744"/>
        <v>0.45682870370370376</v>
      </c>
      <c r="BG435" s="59">
        <f t="shared" si="745"/>
        <v>0.45341435185185192</v>
      </c>
      <c r="BH435" s="59">
        <f t="shared" si="746"/>
        <v>0.45271990740740747</v>
      </c>
      <c r="BI435" s="31">
        <f t="shared" si="747"/>
        <v>3.6099999999999852</v>
      </c>
      <c r="BJ435" s="61">
        <f t="shared" ref="BJ435:BM435" si="818">IF($AJ434="t",IF(AM433=0,0,$BI435/AM433),IF(AM434=0,0,$BI435/AM434))</f>
        <v>9.2564102564102191E-2</v>
      </c>
      <c r="BK435" s="61">
        <f t="shared" si="818"/>
        <v>8.0222222222221889E-2</v>
      </c>
      <c r="BL435" s="61">
        <f t="shared" si="818"/>
        <v>6.9423076923076643E-2</v>
      </c>
      <c r="BM435" s="61">
        <f t="shared" si="818"/>
        <v>6.2241379310344576E-2</v>
      </c>
      <c r="BN435" s="62">
        <f t="shared" si="749"/>
        <v>0</v>
      </c>
      <c r="BO435" s="62">
        <f t="shared" si="750"/>
        <v>5</v>
      </c>
      <c r="BP435" s="62">
        <f t="shared" si="751"/>
        <v>33</v>
      </c>
      <c r="BQ435" s="62">
        <f t="shared" si="752"/>
        <v>0</v>
      </c>
      <c r="BR435" s="62">
        <f t="shared" si="753"/>
        <v>4</v>
      </c>
      <c r="BS435" s="62">
        <f t="shared" si="754"/>
        <v>49</v>
      </c>
      <c r="BT435" s="62">
        <f t="shared" si="755"/>
        <v>0</v>
      </c>
      <c r="BU435" s="62">
        <f t="shared" si="756"/>
        <v>4</v>
      </c>
      <c r="BV435" s="62">
        <f t="shared" si="757"/>
        <v>10</v>
      </c>
      <c r="BW435" s="62">
        <f t="shared" si="758"/>
        <v>0</v>
      </c>
      <c r="BX435" s="62">
        <f t="shared" si="759"/>
        <v>3</v>
      </c>
      <c r="BY435" s="62">
        <f t="shared" si="760"/>
        <v>44</v>
      </c>
      <c r="BZ435" s="63">
        <f t="shared" si="761"/>
        <v>0.41844907407407417</v>
      </c>
      <c r="CA435" s="63">
        <f t="shared" si="762"/>
        <v>0.42400462962962976</v>
      </c>
      <c r="CB435" s="63">
        <f t="shared" si="763"/>
        <v>0.41410879629629627</v>
      </c>
      <c r="CC435" s="63">
        <f t="shared" si="764"/>
        <v>0.45994212962962955</v>
      </c>
      <c r="CD435" s="63">
        <f t="shared" si="765"/>
        <v>0.44930555555555562</v>
      </c>
      <c r="CE435" s="63">
        <f t="shared" si="766"/>
        <v>0.45972222222222231</v>
      </c>
      <c r="CF435" s="63">
        <f t="shared" si="767"/>
        <v>0.45600694444444451</v>
      </c>
      <c r="CG435" s="63">
        <f t="shared" si="768"/>
        <v>0.45531250000000006</v>
      </c>
      <c r="CH435" s="36"/>
      <c r="CI435" s="36"/>
      <c r="CJ435" s="36"/>
      <c r="CK435" s="36"/>
      <c r="CL435" s="60">
        <v>60</v>
      </c>
    </row>
    <row r="436" spans="1:90" ht="40.5" x14ac:dyDescent="0.25">
      <c r="A436" s="37">
        <v>45</v>
      </c>
      <c r="B436" s="38" t="s">
        <v>312</v>
      </c>
      <c r="C436" s="39" t="s">
        <v>58</v>
      </c>
      <c r="D436" s="39"/>
      <c r="E436" s="39"/>
      <c r="F436" s="42"/>
      <c r="G436" s="40">
        <v>134.69999999999999</v>
      </c>
      <c r="H436" s="41">
        <f t="shared" si="711"/>
        <v>139.13</v>
      </c>
      <c r="I436" s="42">
        <v>139.02999999999997</v>
      </c>
      <c r="J436" s="43">
        <f t="shared" si="708"/>
        <v>-9.5902562996011073E-4</v>
      </c>
      <c r="K436" s="44">
        <f t="shared" si="709"/>
        <v>-0.13333333333335418</v>
      </c>
      <c r="L436" s="45" t="s">
        <v>313</v>
      </c>
      <c r="M436" s="126" t="s">
        <v>1231</v>
      </c>
      <c r="N436" s="46">
        <f t="shared" si="724"/>
        <v>139.16333333333333</v>
      </c>
      <c r="O436" s="46">
        <f t="shared" si="789"/>
        <v>-0.03</v>
      </c>
      <c r="P436" s="42">
        <v>139.20999999999998</v>
      </c>
      <c r="Q436" s="46">
        <f t="shared" si="790"/>
        <v>4.3499999999999996</v>
      </c>
      <c r="R436" s="39">
        <v>134.78</v>
      </c>
      <c r="S436" s="46">
        <f t="shared" si="791"/>
        <v>4.1499999999999995</v>
      </c>
      <c r="T436" s="40">
        <v>135.03</v>
      </c>
      <c r="U436" s="47">
        <f t="shared" si="813"/>
        <v>29.264900000000001</v>
      </c>
      <c r="V436" s="47">
        <f t="shared" si="814"/>
        <v>29.983499999999999</v>
      </c>
      <c r="W436" s="48">
        <v>29.264900000000001</v>
      </c>
      <c r="X436" s="48">
        <v>29.98349</v>
      </c>
      <c r="Y436" s="48">
        <v>29.264900000000001</v>
      </c>
      <c r="Z436" s="48">
        <v>29.98349</v>
      </c>
      <c r="AA436" s="48">
        <v>29.264900000000001</v>
      </c>
      <c r="AB436" s="48">
        <v>29.98349</v>
      </c>
      <c r="AC436" s="48">
        <v>29.264890000000001</v>
      </c>
      <c r="AD436" s="48">
        <v>29.983529999999998</v>
      </c>
      <c r="AE436" s="51">
        <f t="shared" si="726"/>
        <v>45</v>
      </c>
      <c r="AF436" s="51" t="str">
        <f t="shared" si="727"/>
        <v>ul</v>
      </c>
      <c r="AG436" s="51" t="str">
        <f t="shared" si="728"/>
        <v>m</v>
      </c>
      <c r="AH436" s="51" t="str">
        <f t="shared" si="729"/>
        <v/>
      </c>
      <c r="AI436" s="52">
        <f t="shared" si="730"/>
        <v>139.13</v>
      </c>
      <c r="AJ436" s="51"/>
      <c r="AK436" s="53"/>
      <c r="AL436" s="52"/>
      <c r="AM436" s="53">
        <f t="shared" si="732"/>
        <v>39</v>
      </c>
      <c r="AN436" s="53">
        <f>IF(AJ436&lt;&gt;"",IF(AJ436="o",VLOOKUP(AM436,OpenSect!$A$1:$D$11,2),IF(AJ436="u",VLOOKUP(AM436,UpHill!$A$1:$D$35,2),IF(AJ436="d",VLOOKUP(AM436,DownHill!$A$3:$D$29,2),IF(AJ436="f",VLOOKUP(AM436,FlatUnd!$A$2:$D$30,2),IF(AJ436="t",VLOOKUP(AM436,TimeAdd!$A$1:$D$176,2),IF(AJ436="l",VLOOKUP(AM436,SLimit!$A$1:$D$8,2),AN435)))))),AN435)</f>
        <v>45</v>
      </c>
      <c r="AO436" s="53">
        <f>IF(AJ436&lt;&gt;"",IF(AJ436="o",VLOOKUP(AM436,OpenSect!$A$1:$D$11,3),IF(AJ436="u",VLOOKUP(AM436,UpHill!$A$1:$D$35,3),IF(AJ436="d",VLOOKUP(AM436,DownHill!$A$3:$D$29,3),IF(AJ436="f",VLOOKUP(AM436,FlatUnd!$A$2:$D$30,3),IF(AJ436="t",VLOOKUP(AM436,TimeAdd!$A$1:$D$18,3),IF(AJ436="l",VLOOKUP(AM436,SLimit!$A$1:$D$8,3),AO435)))))),AO435)</f>
        <v>52</v>
      </c>
      <c r="AP436" s="53">
        <f>IF(AJ436&lt;&gt;"",IF(AJ436="o",VLOOKUP(AM436,OpenSect!$A$1:$D$11,4),IF(AJ436="u",VLOOKUP(AM436,UpHill!$A$1:$D$35,4),IF(AJ436="d",VLOOKUP(AM436,DownHill!$A$3:$D$29,4),IF(AJ436="f",VLOOKUP(AM436,FlatUnd!$A$2:$D$30,4),IF(AJ436="t",VLOOKUP(AM436,TimeAdd!$A$1:$D$18,4),IF(AJ436="l",VLOOKUP(AM436,SLimit!$A$1:$D$8,4),AP435)))))),AP435)</f>
        <v>58</v>
      </c>
      <c r="AQ436" s="53" t="str">
        <f t="shared" si="733"/>
        <v>80</v>
      </c>
      <c r="AR436" s="54" t="str">
        <f t="shared" si="734"/>
        <v>Warning - Gentle Curve {Right}.  Control. Dot on pole and Centre line</v>
      </c>
      <c r="AS436" s="55"/>
      <c r="AT436" s="55"/>
      <c r="AU436" s="56">
        <f>IF(GroupStTimes!$A$8=0,MIN(CB436,CD436,CF436),MIN(BZ436,CB436,CD436,CF436))</f>
        <v>0.41456018518518517</v>
      </c>
      <c r="AV436" s="56">
        <f>IF(GroupStTimes!$A$8=0,MAX(CC436,CE436,CG436),MAX(CA436,CC436,CE436,CG436))</f>
        <v>0.46039351851851845</v>
      </c>
      <c r="AW436" s="57" t="str">
        <f t="shared" si="735"/>
        <v>29.26490  29.98350</v>
      </c>
      <c r="AX436" s="58" t="str">
        <f t="shared" si="736"/>
        <v/>
      </c>
      <c r="AY436" s="58" t="str">
        <f t="shared" si="737"/>
        <v/>
      </c>
      <c r="AZ436" s="31">
        <f t="shared" si="738"/>
        <v>135.03</v>
      </c>
      <c r="BA436" s="59">
        <f t="shared" si="739"/>
        <v>0.41459490740740751</v>
      </c>
      <c r="BB436" s="59">
        <f t="shared" si="740"/>
        <v>0.4201504629629631</v>
      </c>
      <c r="BC436" s="59">
        <f t="shared" si="741"/>
        <v>0.41076388888888887</v>
      </c>
      <c r="BD436" s="59">
        <f t="shared" si="742"/>
        <v>0.45659722222222215</v>
      </c>
      <c r="BE436" s="59">
        <f t="shared" si="743"/>
        <v>0.44641203703703708</v>
      </c>
      <c r="BF436" s="59">
        <f t="shared" si="744"/>
        <v>0.45682870370370376</v>
      </c>
      <c r="BG436" s="59">
        <f t="shared" si="745"/>
        <v>0.45341435185185192</v>
      </c>
      <c r="BH436" s="59">
        <f t="shared" si="746"/>
        <v>0.45271990740740747</v>
      </c>
      <c r="BI436" s="31">
        <f t="shared" si="747"/>
        <v>4.0999999999999943</v>
      </c>
      <c r="BJ436" s="61">
        <f t="shared" ref="BJ436:BM436" si="819">IF($AJ435="t",IF(AM434=0,0,$BI436/AM434),IF(AM435=0,0,$BI436/AM435))</f>
        <v>0.10512820512820498</v>
      </c>
      <c r="BK436" s="61">
        <f t="shared" si="819"/>
        <v>9.111111111111099E-2</v>
      </c>
      <c r="BL436" s="61">
        <f t="shared" si="819"/>
        <v>7.8846153846153733E-2</v>
      </c>
      <c r="BM436" s="61">
        <f t="shared" si="819"/>
        <v>7.0689655172413698E-2</v>
      </c>
      <c r="BN436" s="62">
        <f t="shared" si="749"/>
        <v>0</v>
      </c>
      <c r="BO436" s="62">
        <f t="shared" si="750"/>
        <v>6</v>
      </c>
      <c r="BP436" s="62">
        <f t="shared" si="751"/>
        <v>18</v>
      </c>
      <c r="BQ436" s="62">
        <f t="shared" si="752"/>
        <v>0</v>
      </c>
      <c r="BR436" s="62">
        <f t="shared" si="753"/>
        <v>5</v>
      </c>
      <c r="BS436" s="62">
        <f t="shared" si="754"/>
        <v>28</v>
      </c>
      <c r="BT436" s="62">
        <f t="shared" si="755"/>
        <v>0</v>
      </c>
      <c r="BU436" s="62">
        <f t="shared" si="756"/>
        <v>4</v>
      </c>
      <c r="BV436" s="62">
        <f t="shared" si="757"/>
        <v>44</v>
      </c>
      <c r="BW436" s="62">
        <f t="shared" si="758"/>
        <v>0</v>
      </c>
      <c r="BX436" s="62">
        <f t="shared" si="759"/>
        <v>4</v>
      </c>
      <c r="BY436" s="62">
        <f t="shared" si="760"/>
        <v>14</v>
      </c>
      <c r="BZ436" s="63">
        <f t="shared" si="761"/>
        <v>0.41896990740740753</v>
      </c>
      <c r="CA436" s="63">
        <f t="shared" si="762"/>
        <v>0.42452546296296312</v>
      </c>
      <c r="CB436" s="63">
        <f t="shared" si="763"/>
        <v>0.41456018518518517</v>
      </c>
      <c r="CC436" s="63">
        <f t="shared" si="764"/>
        <v>0.46039351851851845</v>
      </c>
      <c r="CD436" s="63">
        <f t="shared" si="765"/>
        <v>0.44969907407407411</v>
      </c>
      <c r="CE436" s="63">
        <f t="shared" si="766"/>
        <v>0.4601157407407408</v>
      </c>
      <c r="CF436" s="63">
        <f t="shared" si="767"/>
        <v>0.45635416666666673</v>
      </c>
      <c r="CG436" s="63">
        <f t="shared" si="768"/>
        <v>0.45565972222222229</v>
      </c>
      <c r="CH436" s="36"/>
      <c r="CI436" s="36"/>
      <c r="CJ436" s="36"/>
      <c r="CK436" s="36"/>
      <c r="CL436" s="60">
        <v>60</v>
      </c>
    </row>
    <row r="437" spans="1:90" ht="26.25" customHeight="1" x14ac:dyDescent="0.25">
      <c r="A437" s="37">
        <v>45</v>
      </c>
      <c r="B437" s="38" t="s">
        <v>312</v>
      </c>
      <c r="C437" s="39"/>
      <c r="D437" s="39"/>
      <c r="E437" s="39"/>
      <c r="F437" s="42"/>
      <c r="G437" s="40">
        <v>135.22999999999999</v>
      </c>
      <c r="H437" s="41">
        <f t="shared" si="711"/>
        <v>139.66999999999999</v>
      </c>
      <c r="I437" s="42">
        <v>139.57</v>
      </c>
      <c r="J437" s="43">
        <f t="shared" si="708"/>
        <v>-9.3143225621569021E-4</v>
      </c>
      <c r="K437" s="44">
        <f t="shared" si="709"/>
        <v>-0.13000000000002387</v>
      </c>
      <c r="L437" s="45" t="s">
        <v>81</v>
      </c>
      <c r="M437" s="126" t="s">
        <v>1231</v>
      </c>
      <c r="N437" s="46">
        <f t="shared" si="724"/>
        <v>139.70000000000002</v>
      </c>
      <c r="O437" s="46">
        <f t="shared" si="789"/>
        <v>-0.03</v>
      </c>
      <c r="P437" s="42">
        <v>139.75</v>
      </c>
      <c r="Q437" s="46">
        <f t="shared" si="790"/>
        <v>4.3499999999999996</v>
      </c>
      <c r="R437" s="39">
        <v>135.31</v>
      </c>
      <c r="S437" s="46">
        <f t="shared" si="791"/>
        <v>4.1499999999999995</v>
      </c>
      <c r="T437" s="40">
        <v>135.57</v>
      </c>
      <c r="U437" s="47" t="str">
        <f t="shared" si="813"/>
        <v/>
      </c>
      <c r="V437" s="47" t="str">
        <f t="shared" si="814"/>
        <v/>
      </c>
      <c r="W437" s="48"/>
      <c r="X437" s="48"/>
      <c r="Y437" s="48"/>
      <c r="Z437" s="48"/>
      <c r="AA437" s="48"/>
      <c r="AB437" s="48"/>
      <c r="AC437" s="48"/>
      <c r="AD437" s="48"/>
      <c r="AE437" s="51">
        <f t="shared" si="726"/>
        <v>45</v>
      </c>
      <c r="AF437" s="51" t="str">
        <f t="shared" si="727"/>
        <v>ul</v>
      </c>
      <c r="AG437" s="51" t="str">
        <f t="shared" si="728"/>
        <v/>
      </c>
      <c r="AH437" s="51" t="str">
        <f t="shared" si="729"/>
        <v/>
      </c>
      <c r="AI437" s="52">
        <f t="shared" si="730"/>
        <v>139.66999999999999</v>
      </c>
      <c r="AJ437" s="51"/>
      <c r="AK437" s="53"/>
      <c r="AL437" s="52"/>
      <c r="AM437" s="53">
        <f t="shared" si="732"/>
        <v>39</v>
      </c>
      <c r="AN437" s="53">
        <f>IF(AJ437&lt;&gt;"",IF(AJ437="o",VLOOKUP(AM437,OpenSect!$A$1:$D$11,2),IF(AJ437="u",VLOOKUP(AM437,UpHill!$A$1:$D$35,2),IF(AJ437="d",VLOOKUP(AM437,DownHill!$A$3:$D$29,2),IF(AJ437="f",VLOOKUP(AM437,FlatUnd!$A$2:$D$30,2),IF(AJ437="t",VLOOKUP(AM437,TimeAdd!$A$1:$D$176,2),IF(AJ437="l",VLOOKUP(AM437,SLimit!$A$1:$D$8,2),AN436)))))),AN436)</f>
        <v>45</v>
      </c>
      <c r="AO437" s="53">
        <f>IF(AJ437&lt;&gt;"",IF(AJ437="o",VLOOKUP(AM437,OpenSect!$A$1:$D$11,3),IF(AJ437="u",VLOOKUP(AM437,UpHill!$A$1:$D$35,3),IF(AJ437="d",VLOOKUP(AM437,DownHill!$A$3:$D$29,3),IF(AJ437="f",VLOOKUP(AM437,FlatUnd!$A$2:$D$30,3),IF(AJ437="t",VLOOKUP(AM437,TimeAdd!$A$1:$D$18,3),IF(AJ437="l",VLOOKUP(AM437,SLimit!$A$1:$D$8,3),AO436)))))),AO436)</f>
        <v>52</v>
      </c>
      <c r="AP437" s="53">
        <f>IF(AJ437&lt;&gt;"",IF(AJ437="o",VLOOKUP(AM437,OpenSect!$A$1:$D$11,4),IF(AJ437="u",VLOOKUP(AM437,UpHill!$A$1:$D$35,4),IF(AJ437="d",VLOOKUP(AM437,DownHill!$A$3:$D$29,4),IF(AJ437="f",VLOOKUP(AM437,FlatUnd!$A$2:$D$30,4),IF(AJ437="t",VLOOKUP(AM437,TimeAdd!$A$1:$D$18,4),IF(AJ437="l",VLOOKUP(AM437,SLimit!$A$1:$D$8,4),AP436)))))),AP436)</f>
        <v>58</v>
      </c>
      <c r="AQ437" s="53" t="str">
        <f t="shared" si="733"/>
        <v>80</v>
      </c>
      <c r="AR437" s="54" t="str">
        <f t="shared" si="734"/>
        <v>5km Stone</v>
      </c>
      <c r="AS437" s="55"/>
      <c r="AT437" s="55"/>
      <c r="AU437" s="56">
        <f>IF(GroupStTimes!$A$8=0,MIN(CB437,CD437,CF437),MIN(BZ437,CB437,CD437,CF437))</f>
        <v>0.41505787037037034</v>
      </c>
      <c r="AV437" s="56">
        <f>IF(GroupStTimes!$A$8=0,MAX(CC437,CE437,CG437),MAX(CA437,CC437,CE437,CG437))</f>
        <v>0.46089120370370362</v>
      </c>
      <c r="AW437" s="57" t="str">
        <f t="shared" si="735"/>
        <v/>
      </c>
      <c r="AX437" s="58" t="str">
        <f t="shared" si="736"/>
        <v/>
      </c>
      <c r="AY437" s="58" t="str">
        <f t="shared" si="737"/>
        <v/>
      </c>
      <c r="AZ437" s="31">
        <f t="shared" si="738"/>
        <v>135.03</v>
      </c>
      <c r="BA437" s="59">
        <f t="shared" si="739"/>
        <v>0.41459490740740751</v>
      </c>
      <c r="BB437" s="59">
        <f t="shared" si="740"/>
        <v>0.4201504629629631</v>
      </c>
      <c r="BC437" s="59">
        <f t="shared" si="741"/>
        <v>0.41076388888888887</v>
      </c>
      <c r="BD437" s="59">
        <f t="shared" si="742"/>
        <v>0.45659722222222215</v>
      </c>
      <c r="BE437" s="59">
        <f t="shared" si="743"/>
        <v>0.44641203703703708</v>
      </c>
      <c r="BF437" s="59">
        <f t="shared" si="744"/>
        <v>0.45682870370370376</v>
      </c>
      <c r="BG437" s="59">
        <f t="shared" si="745"/>
        <v>0.45341435185185192</v>
      </c>
      <c r="BH437" s="59">
        <f t="shared" si="746"/>
        <v>0.45271990740740747</v>
      </c>
      <c r="BI437" s="31">
        <f t="shared" si="747"/>
        <v>4.6399999999999864</v>
      </c>
      <c r="BJ437" s="61">
        <f t="shared" ref="BJ437:BM437" si="820">IF($AJ436="t",IF(AM435=0,0,$BI437/AM435),IF(AM436=0,0,$BI437/AM436))</f>
        <v>0.11897435897435862</v>
      </c>
      <c r="BK437" s="61">
        <f t="shared" si="820"/>
        <v>0.10311111111111081</v>
      </c>
      <c r="BL437" s="61">
        <f t="shared" si="820"/>
        <v>8.9230769230768975E-2</v>
      </c>
      <c r="BM437" s="61">
        <f t="shared" si="820"/>
        <v>7.9999999999999766E-2</v>
      </c>
      <c r="BN437" s="62">
        <f t="shared" si="749"/>
        <v>0</v>
      </c>
      <c r="BO437" s="62">
        <f t="shared" si="750"/>
        <v>7</v>
      </c>
      <c r="BP437" s="62">
        <f t="shared" si="751"/>
        <v>8</v>
      </c>
      <c r="BQ437" s="62">
        <f t="shared" si="752"/>
        <v>0</v>
      </c>
      <c r="BR437" s="62">
        <f t="shared" si="753"/>
        <v>6</v>
      </c>
      <c r="BS437" s="62">
        <f t="shared" si="754"/>
        <v>11</v>
      </c>
      <c r="BT437" s="62">
        <f t="shared" si="755"/>
        <v>0</v>
      </c>
      <c r="BU437" s="62">
        <f t="shared" si="756"/>
        <v>5</v>
      </c>
      <c r="BV437" s="62">
        <f t="shared" si="757"/>
        <v>21</v>
      </c>
      <c r="BW437" s="62">
        <f t="shared" si="758"/>
        <v>0</v>
      </c>
      <c r="BX437" s="62">
        <f t="shared" si="759"/>
        <v>4</v>
      </c>
      <c r="BY437" s="62">
        <f t="shared" si="760"/>
        <v>48</v>
      </c>
      <c r="BZ437" s="63">
        <f t="shared" si="761"/>
        <v>0.41954861111111119</v>
      </c>
      <c r="CA437" s="63">
        <f t="shared" si="762"/>
        <v>0.42510416666666678</v>
      </c>
      <c r="CB437" s="63">
        <f t="shared" si="763"/>
        <v>0.41505787037037034</v>
      </c>
      <c r="CC437" s="63">
        <f t="shared" si="764"/>
        <v>0.46089120370370362</v>
      </c>
      <c r="CD437" s="63">
        <f t="shared" si="765"/>
        <v>0.45012731481481488</v>
      </c>
      <c r="CE437" s="63">
        <f t="shared" si="766"/>
        <v>0.46054398148148157</v>
      </c>
      <c r="CF437" s="63">
        <f t="shared" si="767"/>
        <v>0.45674768518518527</v>
      </c>
      <c r="CG437" s="63">
        <f t="shared" si="768"/>
        <v>0.45605324074074083</v>
      </c>
      <c r="CH437" s="36"/>
      <c r="CI437" s="36"/>
      <c r="CJ437" s="36"/>
      <c r="CK437" s="36"/>
      <c r="CL437" s="60">
        <v>60</v>
      </c>
    </row>
    <row r="438" spans="1:90" ht="40.5" x14ac:dyDescent="0.25">
      <c r="B438" s="38"/>
      <c r="C438" s="39" t="s">
        <v>58</v>
      </c>
      <c r="D438" s="39"/>
      <c r="E438" s="39"/>
      <c r="F438" s="42"/>
      <c r="G438" s="40">
        <v>135.93</v>
      </c>
      <c r="H438" s="41">
        <f t="shared" si="711"/>
        <v>140.37</v>
      </c>
      <c r="I438" s="42">
        <v>140.28200000000001</v>
      </c>
      <c r="J438" s="43">
        <f t="shared" si="708"/>
        <v>-8.696767938867003E-4</v>
      </c>
      <c r="K438" s="44">
        <f t="shared" si="709"/>
        <v>-0.1220000000000141</v>
      </c>
      <c r="L438" s="45" t="s">
        <v>314</v>
      </c>
      <c r="M438" s="126" t="s">
        <v>1231</v>
      </c>
      <c r="N438" s="46">
        <f t="shared" si="724"/>
        <v>140.40400000000002</v>
      </c>
      <c r="O438" s="46">
        <f t="shared" si="789"/>
        <v>-0.03</v>
      </c>
      <c r="P438" s="42">
        <v>140.46200000000002</v>
      </c>
      <c r="Q438" s="46">
        <f t="shared" si="790"/>
        <v>4.3499999999999996</v>
      </c>
      <c r="R438" s="39">
        <v>136.01</v>
      </c>
      <c r="S438" s="46">
        <f t="shared" si="791"/>
        <v>4.1499999999999995</v>
      </c>
      <c r="T438" s="66">
        <v>136.27000000000001</v>
      </c>
      <c r="U438" s="47">
        <f t="shared" si="813"/>
        <v>29.25497</v>
      </c>
      <c r="V438" s="47">
        <f t="shared" si="814"/>
        <v>29.988379999999999</v>
      </c>
      <c r="W438" s="48">
        <v>29.254950000000001</v>
      </c>
      <c r="X438" s="48">
        <v>29.98837</v>
      </c>
      <c r="Y438" s="48">
        <v>29.254950000000001</v>
      </c>
      <c r="Z438" s="48">
        <v>29.98837</v>
      </c>
      <c r="AA438" s="48">
        <v>29.255019999999998</v>
      </c>
      <c r="AB438" s="48">
        <v>29.988399999999999</v>
      </c>
      <c r="AC438" s="48"/>
      <c r="AD438" s="48"/>
      <c r="AE438" s="51" t="str">
        <f t="shared" si="726"/>
        <v/>
      </c>
      <c r="AF438" s="51" t="str">
        <f t="shared" si="727"/>
        <v/>
      </c>
      <c r="AG438" s="51" t="str">
        <f t="shared" si="728"/>
        <v>m</v>
      </c>
      <c r="AH438" s="51" t="str">
        <f t="shared" si="729"/>
        <v/>
      </c>
      <c r="AI438" s="52">
        <f t="shared" si="730"/>
        <v>140.37</v>
      </c>
      <c r="AJ438" s="51" t="s">
        <v>58</v>
      </c>
      <c r="AK438" s="53"/>
      <c r="AL438" s="52"/>
      <c r="AM438" s="53">
        <f t="shared" si="732"/>
        <v>39</v>
      </c>
      <c r="AN438" s="53">
        <f>IF(AJ438&lt;&gt;"",IF(AJ438="o",VLOOKUP(AM438,OpenSect!$A$1:$D$11,2),IF(AJ438="u",VLOOKUP(AM438,UpHill!$A$1:$D$35,2),IF(AJ438="d",VLOOKUP(AM438,DownHill!$A$3:$D$29,2),IF(AJ438="f",VLOOKUP(AM438,FlatUnd!$A$2:$D$30,2),IF(AJ438="t",VLOOKUP(AM438,TimeAdd!$A$1:$D$176,2),IF(AJ438="l",VLOOKUP(AM438,SLimit!$A$1:$D$8,2),AN437)))))),AN437)</f>
        <v>45</v>
      </c>
      <c r="AO438" s="53">
        <f>IF(AJ438&lt;&gt;"",IF(AJ438="o",VLOOKUP(AM438,OpenSect!$A$1:$D$11,3),IF(AJ438="u",VLOOKUP(AM438,UpHill!$A$1:$D$35,3),IF(AJ438="d",VLOOKUP(AM438,DownHill!$A$3:$D$29,3),IF(AJ438="f",VLOOKUP(AM438,FlatUnd!$A$2:$D$30,3),IF(AJ438="t",VLOOKUP(AM438,TimeAdd!$A$1:$D$18,3),IF(AJ438="l",VLOOKUP(AM438,SLimit!$A$1:$D$8,3),AO437)))))),AO437)</f>
        <v>52</v>
      </c>
      <c r="AP438" s="53">
        <f>IF(AJ438&lt;&gt;"",IF(AJ438="o",VLOOKUP(AM438,OpenSect!$A$1:$D$11,4),IF(AJ438="u",VLOOKUP(AM438,UpHill!$A$1:$D$35,4),IF(AJ438="d",VLOOKUP(AM438,DownHill!$A$3:$D$29,4),IF(AJ438="f",VLOOKUP(AM438,FlatUnd!$A$2:$D$30,4),IF(AJ438="t",VLOOKUP(AM438,TimeAdd!$A$1:$D$18,4),IF(AJ438="l",VLOOKUP(AM438,SLimit!$A$1:$D$8,4),AP437)))))),AP437)</f>
        <v>58</v>
      </c>
      <c r="AQ438" s="53" t="str">
        <f t="shared" si="733"/>
        <v>80</v>
      </c>
      <c r="AR438" s="54" t="str">
        <f t="shared" si="734"/>
        <v>Control [Umgeni Water] Mearns dam{ Left}. Dot on pole and road.</v>
      </c>
      <c r="AS438" s="55"/>
      <c r="AT438" s="55"/>
      <c r="AU438" s="56">
        <f>IF(GroupStTimes!$A$8=0,MIN(CB438,CD438,CF438),MIN(BZ438,CB438,CD438,CF438))</f>
        <v>0.41570601851851852</v>
      </c>
      <c r="AV438" s="56">
        <f>IF(GroupStTimes!$A$8=0,MAX(CC438,CE438,CG438),MAX(CA438,CC438,CE438,CG438))</f>
        <v>0.4615393518518518</v>
      </c>
      <c r="AW438" s="57" t="str">
        <f t="shared" si="735"/>
        <v>29.25497  29.98838</v>
      </c>
      <c r="AX438" s="58">
        <f t="shared" si="736"/>
        <v>29.254950000000001</v>
      </c>
      <c r="AY438" s="58">
        <f t="shared" si="737"/>
        <v>29.98837</v>
      </c>
      <c r="AZ438" s="31">
        <f t="shared" si="738"/>
        <v>135.03</v>
      </c>
      <c r="BA438" s="59">
        <f t="shared" si="739"/>
        <v>0.41459490740740751</v>
      </c>
      <c r="BB438" s="59">
        <f t="shared" si="740"/>
        <v>0.4201504629629631</v>
      </c>
      <c r="BC438" s="59">
        <f t="shared" si="741"/>
        <v>0.41076388888888887</v>
      </c>
      <c r="BD438" s="59">
        <f t="shared" si="742"/>
        <v>0.45659722222222215</v>
      </c>
      <c r="BE438" s="59">
        <f t="shared" si="743"/>
        <v>0.44641203703703708</v>
      </c>
      <c r="BF438" s="59">
        <f t="shared" si="744"/>
        <v>0.45682870370370376</v>
      </c>
      <c r="BG438" s="59">
        <f t="shared" si="745"/>
        <v>0.45341435185185192</v>
      </c>
      <c r="BH438" s="59">
        <f t="shared" si="746"/>
        <v>0.45271990740740747</v>
      </c>
      <c r="BI438" s="31">
        <f t="shared" si="747"/>
        <v>5.3400000000000034</v>
      </c>
      <c r="BJ438" s="61">
        <f t="shared" ref="BJ438:BM438" si="821">IF($AJ437="t",IF(AM436=0,0,$BI438/AM436),IF(AM437=0,0,$BI438/AM437))</f>
        <v>0.13692307692307701</v>
      </c>
      <c r="BK438" s="61">
        <f t="shared" si="821"/>
        <v>0.11866666666666674</v>
      </c>
      <c r="BL438" s="61">
        <f t="shared" si="821"/>
        <v>0.10269230769230776</v>
      </c>
      <c r="BM438" s="61">
        <f t="shared" si="821"/>
        <v>9.2068965517241433E-2</v>
      </c>
      <c r="BN438" s="62">
        <f t="shared" si="749"/>
        <v>0</v>
      </c>
      <c r="BO438" s="62">
        <f t="shared" si="750"/>
        <v>8</v>
      </c>
      <c r="BP438" s="62">
        <f t="shared" si="751"/>
        <v>13</v>
      </c>
      <c r="BQ438" s="62">
        <f t="shared" si="752"/>
        <v>0</v>
      </c>
      <c r="BR438" s="62">
        <f t="shared" si="753"/>
        <v>7</v>
      </c>
      <c r="BS438" s="62">
        <f t="shared" si="754"/>
        <v>7</v>
      </c>
      <c r="BT438" s="62">
        <f t="shared" si="755"/>
        <v>0</v>
      </c>
      <c r="BU438" s="62">
        <f t="shared" si="756"/>
        <v>6</v>
      </c>
      <c r="BV438" s="62">
        <f t="shared" si="757"/>
        <v>10</v>
      </c>
      <c r="BW438" s="62">
        <f t="shared" si="758"/>
        <v>0</v>
      </c>
      <c r="BX438" s="62">
        <f t="shared" si="759"/>
        <v>5</v>
      </c>
      <c r="BY438" s="62">
        <f t="shared" si="760"/>
        <v>31</v>
      </c>
      <c r="BZ438" s="63">
        <f t="shared" si="761"/>
        <v>0.42030092592592605</v>
      </c>
      <c r="CA438" s="63">
        <f t="shared" si="762"/>
        <v>0.42585648148148164</v>
      </c>
      <c r="CB438" s="63">
        <f t="shared" si="763"/>
        <v>0.41570601851851852</v>
      </c>
      <c r="CC438" s="63">
        <f t="shared" si="764"/>
        <v>0.4615393518518518</v>
      </c>
      <c r="CD438" s="63">
        <f t="shared" si="765"/>
        <v>0.45069444444444451</v>
      </c>
      <c r="CE438" s="63">
        <f t="shared" si="766"/>
        <v>0.46111111111111119</v>
      </c>
      <c r="CF438" s="63">
        <f t="shared" si="767"/>
        <v>0.45724537037037044</v>
      </c>
      <c r="CG438" s="63">
        <f t="shared" si="768"/>
        <v>0.456550925925926</v>
      </c>
      <c r="CH438" s="36"/>
      <c r="CI438" s="36"/>
      <c r="CJ438" s="36"/>
      <c r="CK438" s="36"/>
      <c r="CL438" s="60">
        <v>60</v>
      </c>
    </row>
    <row r="439" spans="1:90" ht="26.25" customHeight="1" x14ac:dyDescent="0.25">
      <c r="A439" s="37">
        <v>45</v>
      </c>
      <c r="B439" s="38" t="s">
        <v>315</v>
      </c>
      <c r="C439" s="39"/>
      <c r="D439" s="39"/>
      <c r="E439" s="39"/>
      <c r="F439" s="42"/>
      <c r="G439" s="40">
        <v>136.18</v>
      </c>
      <c r="H439" s="41">
        <f t="shared" si="711"/>
        <v>140.61000000000001</v>
      </c>
      <c r="I439" s="42">
        <v>140.51</v>
      </c>
      <c r="J439" s="43">
        <f t="shared" ref="J439:J501" si="822">IF(N439="","",IF((I439-$I$4)=0,0,((I439-$I$4-(N439-$N$4))/(I439-$I$4))))</f>
        <v>-9.4892415723667894E-4</v>
      </c>
      <c r="K439" s="44">
        <f t="shared" ref="K439:K501" si="823">(I439-$I$5)-(N439-$N$5)</f>
        <v>-0.13333333333332575</v>
      </c>
      <c r="L439" s="45" t="s">
        <v>203</v>
      </c>
      <c r="M439" s="126" t="s">
        <v>1231</v>
      </c>
      <c r="N439" s="46">
        <f t="shared" si="724"/>
        <v>140.64333333333332</v>
      </c>
      <c r="O439" s="46">
        <f t="shared" si="789"/>
        <v>-0.03</v>
      </c>
      <c r="P439" s="42">
        <v>140.69</v>
      </c>
      <c r="Q439" s="46">
        <f t="shared" si="790"/>
        <v>4.3499999999999996</v>
      </c>
      <c r="R439" s="39">
        <v>136.26</v>
      </c>
      <c r="S439" s="46">
        <f t="shared" si="791"/>
        <v>4.1499999999999995</v>
      </c>
      <c r="T439" s="40">
        <v>136.51</v>
      </c>
      <c r="U439" s="47" t="str">
        <f t="shared" si="813"/>
        <v/>
      </c>
      <c r="V439" s="47" t="str">
        <f t="shared" si="814"/>
        <v/>
      </c>
      <c r="W439" s="48"/>
      <c r="X439" s="48"/>
      <c r="Y439" s="48"/>
      <c r="Z439" s="48"/>
      <c r="AA439" s="48"/>
      <c r="AB439" s="48"/>
      <c r="AC439" s="48"/>
      <c r="AD439" s="48"/>
      <c r="AE439" s="51">
        <f t="shared" si="726"/>
        <v>45</v>
      </c>
      <c r="AF439" s="51" t="str">
        <f t="shared" si="727"/>
        <v>fd</v>
      </c>
      <c r="AG439" s="51" t="str">
        <f t="shared" si="728"/>
        <v/>
      </c>
      <c r="AH439" s="51" t="str">
        <f t="shared" si="729"/>
        <v/>
      </c>
      <c r="AI439" s="52">
        <f t="shared" si="730"/>
        <v>140.61000000000001</v>
      </c>
      <c r="AJ439" s="51"/>
      <c r="AK439" s="53"/>
      <c r="AL439" s="52"/>
      <c r="AM439" s="53">
        <f t="shared" si="732"/>
        <v>39</v>
      </c>
      <c r="AN439" s="53">
        <f>IF(AJ439&lt;&gt;"",IF(AJ439="o",VLOOKUP(AM439,OpenSect!$A$1:$D$11,2),IF(AJ439="u",VLOOKUP(AM439,UpHill!$A$1:$D$35,2),IF(AJ439="d",VLOOKUP(AM439,DownHill!$A$3:$D$29,2),IF(AJ439="f",VLOOKUP(AM439,FlatUnd!$A$2:$D$30,2),IF(AJ439="t",VLOOKUP(AM439,TimeAdd!$A$1:$D$176,2),IF(AJ439="l",VLOOKUP(AM439,SLimit!$A$1:$D$8,2),AN438)))))),AN438)</f>
        <v>45</v>
      </c>
      <c r="AO439" s="53">
        <f>IF(AJ439&lt;&gt;"",IF(AJ439="o",VLOOKUP(AM439,OpenSect!$A$1:$D$11,3),IF(AJ439="u",VLOOKUP(AM439,UpHill!$A$1:$D$35,3),IF(AJ439="d",VLOOKUP(AM439,DownHill!$A$3:$D$29,3),IF(AJ439="f",VLOOKUP(AM439,FlatUnd!$A$2:$D$30,3),IF(AJ439="t",VLOOKUP(AM439,TimeAdd!$A$1:$D$18,3),IF(AJ439="l",VLOOKUP(AM439,SLimit!$A$1:$D$8,3),AO438)))))),AO438)</f>
        <v>52</v>
      </c>
      <c r="AP439" s="53">
        <f>IF(AJ439&lt;&gt;"",IF(AJ439="o",VLOOKUP(AM439,OpenSect!$A$1:$D$11,4),IF(AJ439="u",VLOOKUP(AM439,UpHill!$A$1:$D$35,4),IF(AJ439="d",VLOOKUP(AM439,DownHill!$A$3:$D$29,4),IF(AJ439="f",VLOOKUP(AM439,FlatUnd!$A$2:$D$30,4),IF(AJ439="t",VLOOKUP(AM439,TimeAdd!$A$1:$D$18,4),IF(AJ439="l",VLOOKUP(AM439,SLimit!$A$1:$D$8,4),AP438)))))),AP438)</f>
        <v>58</v>
      </c>
      <c r="AQ439" s="53" t="str">
        <f t="shared" si="733"/>
        <v>80</v>
      </c>
      <c r="AR439" s="54" t="str">
        <f t="shared" si="734"/>
        <v>6km Stone</v>
      </c>
      <c r="AS439" s="55"/>
      <c r="AT439" s="55"/>
      <c r="AU439" s="56">
        <f>IF(GroupStTimes!$A$8=0,MIN(CB439,CD439,CF439),MIN(BZ439,CB439,CD439,CF439))</f>
        <v>0.41592592592592592</v>
      </c>
      <c r="AV439" s="56">
        <f>IF(GroupStTimes!$A$8=0,MAX(CC439,CE439,CG439),MAX(CA439,CC439,CE439,CG439))</f>
        <v>0.4617592592592592</v>
      </c>
      <c r="AW439" s="57" t="str">
        <f t="shared" si="735"/>
        <v/>
      </c>
      <c r="AX439" s="58" t="str">
        <f t="shared" si="736"/>
        <v/>
      </c>
      <c r="AY439" s="58" t="str">
        <f t="shared" si="737"/>
        <v/>
      </c>
      <c r="AZ439" s="31">
        <f t="shared" si="738"/>
        <v>135.03</v>
      </c>
      <c r="BA439" s="59">
        <f t="shared" si="739"/>
        <v>0.41459490740740751</v>
      </c>
      <c r="BB439" s="59">
        <f t="shared" si="740"/>
        <v>0.4201504629629631</v>
      </c>
      <c r="BC439" s="59">
        <f t="shared" si="741"/>
        <v>0.41076388888888887</v>
      </c>
      <c r="BD439" s="59">
        <f t="shared" si="742"/>
        <v>0.45659722222222215</v>
      </c>
      <c r="BE439" s="59">
        <f t="shared" si="743"/>
        <v>0.44641203703703708</v>
      </c>
      <c r="BF439" s="59">
        <f t="shared" si="744"/>
        <v>0.45682870370370376</v>
      </c>
      <c r="BG439" s="59">
        <f t="shared" si="745"/>
        <v>0.45341435185185192</v>
      </c>
      <c r="BH439" s="59">
        <f t="shared" si="746"/>
        <v>0.45271990740740747</v>
      </c>
      <c r="BI439" s="31">
        <f t="shared" si="747"/>
        <v>5.5800000000000125</v>
      </c>
      <c r="BJ439" s="61">
        <f t="shared" ref="BJ439:BM439" si="824">IF($AJ438="t",IF(AM437=0,0,$BI439/AM437),IF(AM438=0,0,$BI439/AM438))</f>
        <v>0.14307692307692341</v>
      </c>
      <c r="BK439" s="61">
        <f t="shared" si="824"/>
        <v>0.12400000000000028</v>
      </c>
      <c r="BL439" s="61">
        <f t="shared" si="824"/>
        <v>0.10730769230769255</v>
      </c>
      <c r="BM439" s="61">
        <f t="shared" si="824"/>
        <v>9.6206896551724347E-2</v>
      </c>
      <c r="BN439" s="62">
        <f t="shared" si="749"/>
        <v>0</v>
      </c>
      <c r="BO439" s="62">
        <f t="shared" si="750"/>
        <v>8</v>
      </c>
      <c r="BP439" s="62">
        <f t="shared" si="751"/>
        <v>35</v>
      </c>
      <c r="BQ439" s="62">
        <f t="shared" si="752"/>
        <v>0</v>
      </c>
      <c r="BR439" s="62">
        <f t="shared" si="753"/>
        <v>7</v>
      </c>
      <c r="BS439" s="62">
        <f t="shared" si="754"/>
        <v>26</v>
      </c>
      <c r="BT439" s="62">
        <f t="shared" si="755"/>
        <v>0</v>
      </c>
      <c r="BU439" s="62">
        <f t="shared" si="756"/>
        <v>6</v>
      </c>
      <c r="BV439" s="62">
        <f t="shared" si="757"/>
        <v>26</v>
      </c>
      <c r="BW439" s="62">
        <f t="shared" si="758"/>
        <v>0</v>
      </c>
      <c r="BX439" s="62">
        <f t="shared" si="759"/>
        <v>5</v>
      </c>
      <c r="BY439" s="62">
        <f t="shared" si="760"/>
        <v>46</v>
      </c>
      <c r="BZ439" s="63">
        <f t="shared" si="761"/>
        <v>0.42055555555555568</v>
      </c>
      <c r="CA439" s="63">
        <f t="shared" si="762"/>
        <v>0.42611111111111127</v>
      </c>
      <c r="CB439" s="63">
        <f t="shared" si="763"/>
        <v>0.41592592592592592</v>
      </c>
      <c r="CC439" s="63">
        <f t="shared" si="764"/>
        <v>0.4617592592592592</v>
      </c>
      <c r="CD439" s="63">
        <f t="shared" si="765"/>
        <v>0.45087962962962969</v>
      </c>
      <c r="CE439" s="63">
        <f t="shared" si="766"/>
        <v>0.46129629629629637</v>
      </c>
      <c r="CF439" s="63">
        <f t="shared" si="767"/>
        <v>0.45741898148148152</v>
      </c>
      <c r="CG439" s="63">
        <f t="shared" si="768"/>
        <v>0.45672453703703708</v>
      </c>
      <c r="CH439" s="36"/>
      <c r="CI439" s="36"/>
      <c r="CJ439" s="36"/>
      <c r="CK439" s="36"/>
      <c r="CL439" s="60">
        <v>60</v>
      </c>
    </row>
    <row r="440" spans="1:90" ht="26.25" customHeight="1" x14ac:dyDescent="0.25">
      <c r="B440" s="38"/>
      <c r="C440" s="39"/>
      <c r="D440" s="39"/>
      <c r="E440" s="39"/>
      <c r="F440" s="42"/>
      <c r="G440" s="40">
        <v>137.13</v>
      </c>
      <c r="H440" s="41">
        <f t="shared" ref="H440:H502" si="825">ROUND(IF(G440="",N440,IF(P440="",I440,IF(R440="",(I440+(P440+O440))/2,IF(T440="",(I440+(P440+O440)+(R440+Q440))/3,(I440+(P440+O440)+(R440+Q440)+(T440+S440))/4)))),2)</f>
        <v>141.57</v>
      </c>
      <c r="I440" s="42">
        <v>141.47</v>
      </c>
      <c r="J440" s="43">
        <f t="shared" si="822"/>
        <v>-8.953606182700583E-4</v>
      </c>
      <c r="K440" s="44">
        <f t="shared" si="823"/>
        <v>-0.12666666666666515</v>
      </c>
      <c r="L440" s="70" t="s">
        <v>1240</v>
      </c>
      <c r="M440" s="126" t="s">
        <v>1231</v>
      </c>
      <c r="N440" s="46">
        <f t="shared" si="724"/>
        <v>141.59666666666666</v>
      </c>
      <c r="O440" s="46">
        <f t="shared" si="789"/>
        <v>-0.03</v>
      </c>
      <c r="P440" s="42">
        <v>141.65</v>
      </c>
      <c r="Q440" s="46">
        <f t="shared" si="790"/>
        <v>4.3499999999999996</v>
      </c>
      <c r="R440" s="39">
        <v>137.21</v>
      </c>
      <c r="S440" s="46">
        <f t="shared" si="791"/>
        <v>4.1499999999999995</v>
      </c>
      <c r="T440" s="66">
        <v>137.46</v>
      </c>
      <c r="U440" s="47" t="str">
        <f t="shared" si="813"/>
        <v/>
      </c>
      <c r="V440" s="47" t="str">
        <f t="shared" si="814"/>
        <v/>
      </c>
      <c r="W440" s="48"/>
      <c r="X440" s="48"/>
      <c r="Y440" s="48"/>
      <c r="Z440" s="48"/>
      <c r="AA440" s="48"/>
      <c r="AB440" s="48"/>
      <c r="AC440" s="48"/>
      <c r="AD440" s="48"/>
      <c r="AE440" s="51" t="str">
        <f t="shared" si="726"/>
        <v/>
      </c>
      <c r="AF440" s="51" t="str">
        <f t="shared" si="727"/>
        <v/>
      </c>
      <c r="AG440" s="51" t="str">
        <f t="shared" si="728"/>
        <v/>
      </c>
      <c r="AH440" s="51" t="str">
        <f t="shared" si="729"/>
        <v/>
      </c>
      <c r="AI440" s="52">
        <f t="shared" si="730"/>
        <v>141.57</v>
      </c>
      <c r="AJ440" s="51"/>
      <c r="AK440" s="53"/>
      <c r="AL440" s="52"/>
      <c r="AM440" s="53">
        <f t="shared" si="732"/>
        <v>39</v>
      </c>
      <c r="AN440" s="53">
        <f>IF(AJ440&lt;&gt;"",IF(AJ440="o",VLOOKUP(AM440,OpenSect!$A$1:$D$11,2),IF(AJ440="u",VLOOKUP(AM440,UpHill!$A$1:$D$35,2),IF(AJ440="d",VLOOKUP(AM440,DownHill!$A$3:$D$29,2),IF(AJ440="f",VLOOKUP(AM440,FlatUnd!$A$2:$D$30,2),IF(AJ440="t",VLOOKUP(AM440,TimeAdd!$A$1:$D$176,2),IF(AJ440="l",VLOOKUP(AM440,SLimit!$A$1:$D$8,2),AN439)))))),AN439)</f>
        <v>45</v>
      </c>
      <c r="AO440" s="53">
        <f>IF(AJ440&lt;&gt;"",IF(AJ440="o",VLOOKUP(AM440,OpenSect!$A$1:$D$11,3),IF(AJ440="u",VLOOKUP(AM440,UpHill!$A$1:$D$35,3),IF(AJ440="d",VLOOKUP(AM440,DownHill!$A$3:$D$29,3),IF(AJ440="f",VLOOKUP(AM440,FlatUnd!$A$2:$D$30,3),IF(AJ440="t",VLOOKUP(AM440,TimeAdd!$A$1:$D$18,3),IF(AJ440="l",VLOOKUP(AM440,SLimit!$A$1:$D$8,3),AO439)))))),AO439)</f>
        <v>52</v>
      </c>
      <c r="AP440" s="53">
        <f>IF(AJ440&lt;&gt;"",IF(AJ440="o",VLOOKUP(AM440,OpenSect!$A$1:$D$11,4),IF(AJ440="u",VLOOKUP(AM440,UpHill!$A$1:$D$35,4),IF(AJ440="d",VLOOKUP(AM440,DownHill!$A$3:$D$29,4),IF(AJ440="f",VLOOKUP(AM440,FlatUnd!$A$2:$D$30,4),IF(AJ440="t",VLOOKUP(AM440,TimeAdd!$A$1:$D$18,4),IF(AJ440="l",VLOOKUP(AM440,SLimit!$A$1:$D$8,4),AP439)))))),AP439)</f>
        <v>58</v>
      </c>
      <c r="AQ440" s="53" t="str">
        <f t="shared" si="733"/>
        <v>80</v>
      </c>
      <c r="AR440" s="54" t="str">
        <f t="shared" si="734"/>
        <v>Mooi Loft{ Straight} 7km.  Gone.</v>
      </c>
      <c r="AS440" s="55"/>
      <c r="AT440" s="55"/>
      <c r="AU440" s="56">
        <f>IF(GroupStTimes!$A$8=0,MIN(CB440,CD440,CF440),MIN(BZ440,CB440,CD440,CF440))</f>
        <v>0.41681712962962963</v>
      </c>
      <c r="AV440" s="56">
        <f>IF(GroupStTimes!$A$8=0,MAX(CC440,CE440,CG440),MAX(CA440,CC440,CE440,CG440))</f>
        <v>0.46265046296296292</v>
      </c>
      <c r="AW440" s="57" t="str">
        <f t="shared" si="735"/>
        <v/>
      </c>
      <c r="AX440" s="58" t="str">
        <f t="shared" si="736"/>
        <v/>
      </c>
      <c r="AY440" s="58" t="str">
        <f t="shared" si="737"/>
        <v/>
      </c>
      <c r="AZ440" s="31">
        <f t="shared" si="738"/>
        <v>135.03</v>
      </c>
      <c r="BA440" s="59">
        <f t="shared" si="739"/>
        <v>0.41459490740740751</v>
      </c>
      <c r="BB440" s="59">
        <f t="shared" si="740"/>
        <v>0.4201504629629631</v>
      </c>
      <c r="BC440" s="59">
        <f t="shared" si="741"/>
        <v>0.41076388888888887</v>
      </c>
      <c r="BD440" s="59">
        <f t="shared" si="742"/>
        <v>0.45659722222222215</v>
      </c>
      <c r="BE440" s="59">
        <f t="shared" si="743"/>
        <v>0.44641203703703708</v>
      </c>
      <c r="BF440" s="59">
        <f t="shared" si="744"/>
        <v>0.45682870370370376</v>
      </c>
      <c r="BG440" s="59">
        <f t="shared" si="745"/>
        <v>0.45341435185185192</v>
      </c>
      <c r="BH440" s="59">
        <f t="shared" si="746"/>
        <v>0.45271990740740747</v>
      </c>
      <c r="BI440" s="31">
        <f t="shared" si="747"/>
        <v>6.539999999999992</v>
      </c>
      <c r="BJ440" s="61">
        <f t="shared" ref="BJ440:BM440" si="826">IF($AJ439="t",IF(AM438=0,0,$BI440/AM438),IF(AM439=0,0,$BI440/AM439))</f>
        <v>0.1676923076923075</v>
      </c>
      <c r="BK440" s="61">
        <f t="shared" si="826"/>
        <v>0.14533333333333315</v>
      </c>
      <c r="BL440" s="61">
        <f t="shared" si="826"/>
        <v>0.12576923076923061</v>
      </c>
      <c r="BM440" s="61">
        <f t="shared" si="826"/>
        <v>0.11275862068965503</v>
      </c>
      <c r="BN440" s="62">
        <f t="shared" si="749"/>
        <v>0</v>
      </c>
      <c r="BO440" s="62">
        <f t="shared" si="750"/>
        <v>10</v>
      </c>
      <c r="BP440" s="62">
        <f t="shared" si="751"/>
        <v>4</v>
      </c>
      <c r="BQ440" s="62">
        <f t="shared" si="752"/>
        <v>0</v>
      </c>
      <c r="BR440" s="62">
        <f t="shared" si="753"/>
        <v>8</v>
      </c>
      <c r="BS440" s="62">
        <f t="shared" si="754"/>
        <v>43</v>
      </c>
      <c r="BT440" s="62">
        <f t="shared" si="755"/>
        <v>0</v>
      </c>
      <c r="BU440" s="62">
        <f t="shared" si="756"/>
        <v>7</v>
      </c>
      <c r="BV440" s="62">
        <f t="shared" si="757"/>
        <v>33</v>
      </c>
      <c r="BW440" s="62">
        <f t="shared" si="758"/>
        <v>0</v>
      </c>
      <c r="BX440" s="62">
        <f t="shared" si="759"/>
        <v>6</v>
      </c>
      <c r="BY440" s="62">
        <f t="shared" si="760"/>
        <v>46</v>
      </c>
      <c r="BZ440" s="63">
        <f t="shared" si="761"/>
        <v>0.42158564814814825</v>
      </c>
      <c r="CA440" s="63">
        <f t="shared" si="762"/>
        <v>0.42714120370370384</v>
      </c>
      <c r="CB440" s="63">
        <f t="shared" si="763"/>
        <v>0.41681712962962963</v>
      </c>
      <c r="CC440" s="63">
        <f t="shared" si="764"/>
        <v>0.46265046296296292</v>
      </c>
      <c r="CD440" s="63">
        <f t="shared" si="765"/>
        <v>0.45165509259259262</v>
      </c>
      <c r="CE440" s="63">
        <f t="shared" si="766"/>
        <v>0.46207175925925931</v>
      </c>
      <c r="CF440" s="63">
        <f t="shared" si="767"/>
        <v>0.45811342592592597</v>
      </c>
      <c r="CG440" s="63">
        <f t="shared" si="768"/>
        <v>0.45741898148148152</v>
      </c>
      <c r="CH440" s="36"/>
      <c r="CI440" s="36"/>
      <c r="CJ440" s="36"/>
      <c r="CK440" s="36"/>
      <c r="CL440" s="60">
        <v>60</v>
      </c>
    </row>
    <row r="441" spans="1:90" ht="26.25" customHeight="1" x14ac:dyDescent="0.25">
      <c r="A441" s="37">
        <v>45</v>
      </c>
      <c r="B441" s="38"/>
      <c r="C441" s="39"/>
      <c r="D441" s="39"/>
      <c r="E441" s="39"/>
      <c r="F441" s="42"/>
      <c r="G441" s="40">
        <v>137.19</v>
      </c>
      <c r="H441" s="41">
        <f t="shared" si="825"/>
        <v>141.63</v>
      </c>
      <c r="I441" s="42">
        <v>141.53</v>
      </c>
      <c r="J441" s="43">
        <f t="shared" si="822"/>
        <v>-9.4208530582438887E-4</v>
      </c>
      <c r="K441" s="44">
        <f t="shared" si="823"/>
        <v>-0.13333333333332575</v>
      </c>
      <c r="L441" s="45" t="s">
        <v>236</v>
      </c>
      <c r="M441" s="126" t="s">
        <v>1231</v>
      </c>
      <c r="N441" s="46">
        <f t="shared" si="724"/>
        <v>141.66333333333333</v>
      </c>
      <c r="O441" s="46">
        <f t="shared" si="789"/>
        <v>-0.03</v>
      </c>
      <c r="P441" s="42">
        <v>141.71</v>
      </c>
      <c r="Q441" s="46">
        <f t="shared" si="790"/>
        <v>4.3499999999999996</v>
      </c>
      <c r="R441" s="39">
        <v>137.28</v>
      </c>
      <c r="S441" s="46">
        <f t="shared" si="791"/>
        <v>4.1499999999999995</v>
      </c>
      <c r="T441" s="40">
        <v>137.53</v>
      </c>
      <c r="U441" s="47" t="str">
        <f t="shared" si="813"/>
        <v/>
      </c>
      <c r="V441" s="47" t="str">
        <f t="shared" si="814"/>
        <v/>
      </c>
      <c r="W441" s="48"/>
      <c r="X441" s="48"/>
      <c r="Y441" s="48"/>
      <c r="Z441" s="48"/>
      <c r="AA441" s="48"/>
      <c r="AB441" s="48"/>
      <c r="AC441" s="48"/>
      <c r="AD441" s="48"/>
      <c r="AE441" s="51">
        <f t="shared" si="726"/>
        <v>45</v>
      </c>
      <c r="AF441" s="51" t="str">
        <f t="shared" si="727"/>
        <v/>
      </c>
      <c r="AG441" s="51" t="str">
        <f t="shared" si="728"/>
        <v/>
      </c>
      <c r="AH441" s="51" t="str">
        <f t="shared" si="729"/>
        <v/>
      </c>
      <c r="AI441" s="52">
        <f t="shared" si="730"/>
        <v>141.63</v>
      </c>
      <c r="AJ441" s="51"/>
      <c r="AK441" s="53"/>
      <c r="AL441" s="52"/>
      <c r="AM441" s="53">
        <f t="shared" si="732"/>
        <v>39</v>
      </c>
      <c r="AN441" s="53">
        <f>IF(AJ441&lt;&gt;"",IF(AJ441="o",VLOOKUP(AM441,OpenSect!$A$1:$D$11,2),IF(AJ441="u",VLOOKUP(AM441,UpHill!$A$1:$D$35,2),IF(AJ441="d",VLOOKUP(AM441,DownHill!$A$3:$D$29,2),IF(AJ441="f",VLOOKUP(AM441,FlatUnd!$A$2:$D$30,2),IF(AJ441="t",VLOOKUP(AM441,TimeAdd!$A$1:$D$176,2),IF(AJ441="l",VLOOKUP(AM441,SLimit!$A$1:$D$8,2),AN440)))))),AN440)</f>
        <v>45</v>
      </c>
      <c r="AO441" s="53">
        <f>IF(AJ441&lt;&gt;"",IF(AJ441="o",VLOOKUP(AM441,OpenSect!$A$1:$D$11,3),IF(AJ441="u",VLOOKUP(AM441,UpHill!$A$1:$D$35,3),IF(AJ441="d",VLOOKUP(AM441,DownHill!$A$3:$D$29,3),IF(AJ441="f",VLOOKUP(AM441,FlatUnd!$A$2:$D$30,3),IF(AJ441="t",VLOOKUP(AM441,TimeAdd!$A$1:$D$18,3),IF(AJ441="l",VLOOKUP(AM441,SLimit!$A$1:$D$8,3),AO440)))))),AO440)</f>
        <v>52</v>
      </c>
      <c r="AP441" s="53">
        <f>IF(AJ441&lt;&gt;"",IF(AJ441="o",VLOOKUP(AM441,OpenSect!$A$1:$D$11,4),IF(AJ441="u",VLOOKUP(AM441,UpHill!$A$1:$D$35,4),IF(AJ441="d",VLOOKUP(AM441,DownHill!$A$3:$D$29,4),IF(AJ441="f",VLOOKUP(AM441,FlatUnd!$A$2:$D$30,4),IF(AJ441="t",VLOOKUP(AM441,TimeAdd!$A$1:$D$18,4),IF(AJ441="l",VLOOKUP(AM441,SLimit!$A$1:$D$8,4),AP440)))))),AP440)</f>
        <v>58</v>
      </c>
      <c r="AQ441" s="53" t="str">
        <f t="shared" si="733"/>
        <v>80</v>
      </c>
      <c r="AR441" s="54" t="str">
        <f t="shared" si="734"/>
        <v>7km Stone</v>
      </c>
      <c r="AS441" s="55"/>
      <c r="AT441" s="55"/>
      <c r="AU441" s="56">
        <f>IF(GroupStTimes!$A$8=0,MIN(CB441,CD441,CF441),MIN(BZ441,CB441,CD441,CF441))</f>
        <v>0.416875</v>
      </c>
      <c r="AV441" s="56">
        <f>IF(GroupStTimes!$A$8=0,MAX(CC441,CE441,CG441),MAX(CA441,CC441,CE441,CG441))</f>
        <v>0.46270833333333328</v>
      </c>
      <c r="AW441" s="57" t="str">
        <f t="shared" si="735"/>
        <v/>
      </c>
      <c r="AX441" s="58" t="str">
        <f t="shared" si="736"/>
        <v/>
      </c>
      <c r="AY441" s="58" t="str">
        <f t="shared" si="737"/>
        <v/>
      </c>
      <c r="AZ441" s="31">
        <f t="shared" si="738"/>
        <v>135.03</v>
      </c>
      <c r="BA441" s="59">
        <f t="shared" si="739"/>
        <v>0.41459490740740751</v>
      </c>
      <c r="BB441" s="59">
        <f t="shared" si="740"/>
        <v>0.4201504629629631</v>
      </c>
      <c r="BC441" s="59">
        <f t="shared" si="741"/>
        <v>0.41076388888888887</v>
      </c>
      <c r="BD441" s="59">
        <f t="shared" si="742"/>
        <v>0.45659722222222215</v>
      </c>
      <c r="BE441" s="59">
        <f t="shared" si="743"/>
        <v>0.44641203703703708</v>
      </c>
      <c r="BF441" s="59">
        <f t="shared" si="744"/>
        <v>0.45682870370370376</v>
      </c>
      <c r="BG441" s="59">
        <f t="shared" si="745"/>
        <v>0.45341435185185192</v>
      </c>
      <c r="BH441" s="59">
        <f t="shared" si="746"/>
        <v>0.45271990740740747</v>
      </c>
      <c r="BI441" s="31">
        <f t="shared" si="747"/>
        <v>6.5999999999999943</v>
      </c>
      <c r="BJ441" s="61">
        <f t="shared" ref="BJ441:BM441" si="827">IF($AJ440="t",IF(AM439=0,0,$BI441/AM439),IF(AM440=0,0,$BI441/AM440))</f>
        <v>0.16923076923076907</v>
      </c>
      <c r="BK441" s="61">
        <f t="shared" si="827"/>
        <v>0.14666666666666653</v>
      </c>
      <c r="BL441" s="61">
        <f t="shared" si="827"/>
        <v>0.12692307692307681</v>
      </c>
      <c r="BM441" s="61">
        <f t="shared" si="827"/>
        <v>0.11379310344827577</v>
      </c>
      <c r="BN441" s="62">
        <f t="shared" si="749"/>
        <v>0</v>
      </c>
      <c r="BO441" s="62">
        <f t="shared" si="750"/>
        <v>10</v>
      </c>
      <c r="BP441" s="62">
        <f t="shared" si="751"/>
        <v>9</v>
      </c>
      <c r="BQ441" s="62">
        <f t="shared" si="752"/>
        <v>0</v>
      </c>
      <c r="BR441" s="62">
        <f t="shared" si="753"/>
        <v>8</v>
      </c>
      <c r="BS441" s="62">
        <f t="shared" si="754"/>
        <v>48</v>
      </c>
      <c r="BT441" s="62">
        <f t="shared" si="755"/>
        <v>0</v>
      </c>
      <c r="BU441" s="62">
        <f t="shared" si="756"/>
        <v>7</v>
      </c>
      <c r="BV441" s="62">
        <f t="shared" si="757"/>
        <v>37</v>
      </c>
      <c r="BW441" s="62">
        <f t="shared" si="758"/>
        <v>0</v>
      </c>
      <c r="BX441" s="62">
        <f t="shared" si="759"/>
        <v>6</v>
      </c>
      <c r="BY441" s="62">
        <f t="shared" si="760"/>
        <v>50</v>
      </c>
      <c r="BZ441" s="63">
        <f t="shared" si="761"/>
        <v>0.42164351851851861</v>
      </c>
      <c r="CA441" s="63">
        <f t="shared" si="762"/>
        <v>0.4271990740740742</v>
      </c>
      <c r="CB441" s="63">
        <f t="shared" si="763"/>
        <v>0.416875</v>
      </c>
      <c r="CC441" s="63">
        <f t="shared" si="764"/>
        <v>0.46270833333333328</v>
      </c>
      <c r="CD441" s="63">
        <f t="shared" si="765"/>
        <v>0.45170138888888894</v>
      </c>
      <c r="CE441" s="63">
        <f t="shared" si="766"/>
        <v>0.46211805555555563</v>
      </c>
      <c r="CF441" s="63">
        <f t="shared" si="767"/>
        <v>0.45815972222222229</v>
      </c>
      <c r="CG441" s="63">
        <f t="shared" si="768"/>
        <v>0.45746527777777785</v>
      </c>
      <c r="CH441" s="36"/>
      <c r="CI441" s="36"/>
      <c r="CJ441" s="36"/>
      <c r="CK441" s="36"/>
      <c r="CL441" s="60">
        <v>60</v>
      </c>
    </row>
    <row r="442" spans="1:90" ht="60.75" x14ac:dyDescent="0.25">
      <c r="B442" s="38"/>
      <c r="C442" s="39" t="s">
        <v>25</v>
      </c>
      <c r="D442" s="39">
        <v>35</v>
      </c>
      <c r="E442" s="39"/>
      <c r="F442" s="42"/>
      <c r="G442" s="40">
        <v>137.69</v>
      </c>
      <c r="H442" s="41">
        <f t="shared" si="825"/>
        <v>142.13999999999999</v>
      </c>
      <c r="I442" s="42">
        <v>142.03</v>
      </c>
      <c r="J442" s="43">
        <f t="shared" si="822"/>
        <v>-1.0091764650659485E-3</v>
      </c>
      <c r="K442" s="44">
        <f t="shared" si="823"/>
        <v>-0.14333333333331666</v>
      </c>
      <c r="L442" s="70" t="s">
        <v>1241</v>
      </c>
      <c r="M442" s="126" t="s">
        <v>1231</v>
      </c>
      <c r="N442" s="46">
        <f t="shared" si="724"/>
        <v>142.17333333333332</v>
      </c>
      <c r="O442" s="46">
        <f t="shared" si="789"/>
        <v>-0.03</v>
      </c>
      <c r="P442" s="42">
        <v>142.22</v>
      </c>
      <c r="Q442" s="46">
        <f t="shared" si="790"/>
        <v>4.3499999999999996</v>
      </c>
      <c r="R442" s="39">
        <v>137.78</v>
      </c>
      <c r="S442" s="46">
        <f t="shared" si="791"/>
        <v>4.1499999999999995</v>
      </c>
      <c r="T442" s="66">
        <v>138.05000000000001</v>
      </c>
      <c r="U442" s="47" t="str">
        <f t="shared" si="813"/>
        <v/>
      </c>
      <c r="V442" s="47" t="str">
        <f t="shared" si="814"/>
        <v/>
      </c>
      <c r="W442" s="48"/>
      <c r="X442" s="48"/>
      <c r="Y442" s="48"/>
      <c r="Z442" s="48"/>
      <c r="AA442" s="48"/>
      <c r="AB442" s="48"/>
      <c r="AC442" s="48"/>
      <c r="AD442" s="48"/>
      <c r="AE442" s="51" t="str">
        <f t="shared" si="726"/>
        <v/>
      </c>
      <c r="AF442" s="51" t="str">
        <f t="shared" si="727"/>
        <v/>
      </c>
      <c r="AG442" s="51" t="str">
        <f t="shared" si="728"/>
        <v>o</v>
      </c>
      <c r="AH442" s="51">
        <f t="shared" si="729"/>
        <v>35</v>
      </c>
      <c r="AI442" s="52">
        <f t="shared" si="730"/>
        <v>142.13999999999999</v>
      </c>
      <c r="AJ442" s="51" t="s">
        <v>25</v>
      </c>
      <c r="AK442" s="53"/>
      <c r="AL442" s="52"/>
      <c r="AM442" s="53">
        <f t="shared" si="732"/>
        <v>35</v>
      </c>
      <c r="AN442" s="53">
        <f>IF(AJ442&lt;&gt;"",IF(AJ442="o",VLOOKUP(AM442,OpenSect!$A$1:$D$11,2),IF(AJ442="u",VLOOKUP(AM442,UpHill!$A$1:$D$35,2),IF(AJ442="d",VLOOKUP(AM442,DownHill!$A$3:$D$29,2),IF(AJ442="f",VLOOKUP(AM442,FlatUnd!$A$2:$D$30,2),IF(AJ442="t",VLOOKUP(AM442,TimeAdd!$A$1:$D$176,2),IF(AJ442="l",VLOOKUP(AM442,SLimit!$A$1:$D$8,2),AN441)))))),AN441)</f>
        <v>35</v>
      </c>
      <c r="AO442" s="53">
        <f>IF(AJ442&lt;&gt;"",IF(AJ442="o",VLOOKUP(AM442,OpenSect!$A$1:$D$11,3),IF(AJ442="u",VLOOKUP(AM442,UpHill!$A$1:$D$35,3),IF(AJ442="d",VLOOKUP(AM442,DownHill!$A$3:$D$29,3),IF(AJ442="f",VLOOKUP(AM442,FlatUnd!$A$2:$D$30,3),IF(AJ442="t",VLOOKUP(AM442,TimeAdd!$A$1:$D$18,3),IF(AJ442="l",VLOOKUP(AM442,SLimit!$A$1:$D$8,3),AO441)))))),AO441)</f>
        <v>35</v>
      </c>
      <c r="AP442" s="53">
        <f>IF(AJ442&lt;&gt;"",IF(AJ442="o",VLOOKUP(AM442,OpenSect!$A$1:$D$11,4),IF(AJ442="u",VLOOKUP(AM442,UpHill!$A$1:$D$35,4),IF(AJ442="d",VLOOKUP(AM442,DownHill!$A$3:$D$29,4),IF(AJ442="f",VLOOKUP(AM442,FlatUnd!$A$2:$D$30,4),IF(AJ442="t",VLOOKUP(AM442,TimeAdd!$A$1:$D$18,4),IF(AJ442="l",VLOOKUP(AM442,SLimit!$A$1:$D$8,4),AP441)))))),AP441)</f>
        <v>35</v>
      </c>
      <c r="AQ442" s="53" t="str">
        <f t="shared" si="733"/>
        <v>80</v>
      </c>
      <c r="AR442" s="54" t="str">
        <f t="shared" si="734"/>
        <v xml:space="preserve">Mearns.{ Stone wing walls @ entrance}  START of OPEN SECTION.  Beware of pot holes!  </v>
      </c>
      <c r="AS442" s="55"/>
      <c r="AT442" s="55"/>
      <c r="AU442" s="56">
        <f>IF(GroupStTimes!$A$8=0,MIN(CB442,CD442,CF442),MIN(BZ442,CB442,CD442,CF442))</f>
        <v>0.41734953703703703</v>
      </c>
      <c r="AV442" s="56">
        <f>IF(GroupStTimes!$A$8=0,MAX(CC442,CE442,CG442),MAX(CA442,CC442,CE442,CG442))</f>
        <v>0.46318287037037031</v>
      </c>
      <c r="AW442" s="57" t="str">
        <f t="shared" si="735"/>
        <v/>
      </c>
      <c r="AX442" s="58" t="str">
        <f t="shared" si="736"/>
        <v/>
      </c>
      <c r="AY442" s="58" t="str">
        <f t="shared" si="737"/>
        <v/>
      </c>
      <c r="AZ442" s="31">
        <f t="shared" si="738"/>
        <v>135.03</v>
      </c>
      <c r="BA442" s="59">
        <f t="shared" si="739"/>
        <v>0.41459490740740751</v>
      </c>
      <c r="BB442" s="59">
        <f t="shared" si="740"/>
        <v>0.4201504629629631</v>
      </c>
      <c r="BC442" s="59">
        <f t="shared" si="741"/>
        <v>0.41076388888888887</v>
      </c>
      <c r="BD442" s="59">
        <f t="shared" si="742"/>
        <v>0.45659722222222215</v>
      </c>
      <c r="BE442" s="59">
        <f t="shared" si="743"/>
        <v>0.44641203703703708</v>
      </c>
      <c r="BF442" s="59">
        <f t="shared" si="744"/>
        <v>0.45682870370370376</v>
      </c>
      <c r="BG442" s="59">
        <f t="shared" si="745"/>
        <v>0.45341435185185192</v>
      </c>
      <c r="BH442" s="59">
        <f t="shared" si="746"/>
        <v>0.45271990740740747</v>
      </c>
      <c r="BI442" s="31">
        <f t="shared" si="747"/>
        <v>7.1099999999999852</v>
      </c>
      <c r="BJ442" s="61">
        <f t="shared" ref="BJ442:BM442" si="828">IF($AJ441="t",IF(AM440=0,0,$BI442/AM440),IF(AM441=0,0,$BI442/AM441))</f>
        <v>0.18230769230769192</v>
      </c>
      <c r="BK442" s="61">
        <f t="shared" si="828"/>
        <v>0.15799999999999967</v>
      </c>
      <c r="BL442" s="61">
        <f t="shared" si="828"/>
        <v>0.13673076923076893</v>
      </c>
      <c r="BM442" s="61">
        <f t="shared" si="828"/>
        <v>0.12258620689655148</v>
      </c>
      <c r="BN442" s="62">
        <f t="shared" si="749"/>
        <v>0</v>
      </c>
      <c r="BO442" s="62">
        <f t="shared" si="750"/>
        <v>10</v>
      </c>
      <c r="BP442" s="62">
        <f t="shared" si="751"/>
        <v>56</v>
      </c>
      <c r="BQ442" s="62">
        <f t="shared" si="752"/>
        <v>0</v>
      </c>
      <c r="BR442" s="62">
        <f t="shared" si="753"/>
        <v>9</v>
      </c>
      <c r="BS442" s="62">
        <f t="shared" si="754"/>
        <v>29</v>
      </c>
      <c r="BT442" s="62">
        <f t="shared" si="755"/>
        <v>0</v>
      </c>
      <c r="BU442" s="62">
        <f t="shared" si="756"/>
        <v>8</v>
      </c>
      <c r="BV442" s="62">
        <f t="shared" si="757"/>
        <v>12</v>
      </c>
      <c r="BW442" s="62">
        <f t="shared" si="758"/>
        <v>0</v>
      </c>
      <c r="BX442" s="62">
        <f t="shared" si="759"/>
        <v>7</v>
      </c>
      <c r="BY442" s="62">
        <f t="shared" si="760"/>
        <v>21</v>
      </c>
      <c r="BZ442" s="63">
        <f t="shared" si="761"/>
        <v>0.4221875000000001</v>
      </c>
      <c r="CA442" s="63">
        <f t="shared" si="762"/>
        <v>0.4277430555555557</v>
      </c>
      <c r="CB442" s="63">
        <f t="shared" si="763"/>
        <v>0.41734953703703703</v>
      </c>
      <c r="CC442" s="63">
        <f t="shared" si="764"/>
        <v>0.46318287037037031</v>
      </c>
      <c r="CD442" s="63">
        <f t="shared" si="765"/>
        <v>0.45210648148148153</v>
      </c>
      <c r="CE442" s="63">
        <f t="shared" si="766"/>
        <v>0.46252314814814821</v>
      </c>
      <c r="CF442" s="63">
        <f t="shared" si="767"/>
        <v>0.4585185185185186</v>
      </c>
      <c r="CG442" s="63">
        <f t="shared" si="768"/>
        <v>0.45782407407407416</v>
      </c>
      <c r="CH442" s="36"/>
      <c r="CI442" s="36"/>
      <c r="CJ442" s="36"/>
      <c r="CK442" s="36"/>
      <c r="CL442" s="60">
        <v>60</v>
      </c>
    </row>
    <row r="443" spans="1:90" ht="26.25" customHeight="1" x14ac:dyDescent="0.25">
      <c r="A443" s="37">
        <v>45</v>
      </c>
      <c r="B443" s="38"/>
      <c r="C443" s="39"/>
      <c r="D443" s="39"/>
      <c r="E443" s="39"/>
      <c r="F443" s="42"/>
      <c r="G443" s="40">
        <v>138.02000000000001</v>
      </c>
      <c r="H443" s="41">
        <f t="shared" si="825"/>
        <v>142.46</v>
      </c>
      <c r="I443" s="42">
        <v>142.36000000000001</v>
      </c>
      <c r="J443" s="43">
        <f t="shared" si="822"/>
        <v>-9.6000749274133214E-4</v>
      </c>
      <c r="K443" s="44">
        <f t="shared" si="823"/>
        <v>-0.13666666666665606</v>
      </c>
      <c r="L443" s="45" t="s">
        <v>44</v>
      </c>
      <c r="M443" s="126" t="s">
        <v>1231</v>
      </c>
      <c r="N443" s="46">
        <f t="shared" si="724"/>
        <v>142.49666666666667</v>
      </c>
      <c r="O443" s="46">
        <f t="shared" si="789"/>
        <v>-0.03</v>
      </c>
      <c r="P443" s="42">
        <v>142.55000000000001</v>
      </c>
      <c r="Q443" s="46">
        <f t="shared" si="790"/>
        <v>4.3499999999999996</v>
      </c>
      <c r="R443" s="39">
        <v>138.11000000000001</v>
      </c>
      <c r="S443" s="46">
        <f t="shared" si="791"/>
        <v>4.1499999999999995</v>
      </c>
      <c r="T443" s="40">
        <v>138.35999999999999</v>
      </c>
      <c r="U443" s="47" t="str">
        <f t="shared" si="813"/>
        <v/>
      </c>
      <c r="V443" s="47" t="str">
        <f t="shared" si="814"/>
        <v/>
      </c>
      <c r="W443" s="48"/>
      <c r="X443" s="48"/>
      <c r="Y443" s="48"/>
      <c r="Z443" s="48"/>
      <c r="AA443" s="48"/>
      <c r="AB443" s="48"/>
      <c r="AC443" s="48"/>
      <c r="AD443" s="48"/>
      <c r="AE443" s="51">
        <f t="shared" si="726"/>
        <v>45</v>
      </c>
      <c r="AF443" s="51" t="str">
        <f t="shared" si="727"/>
        <v/>
      </c>
      <c r="AG443" s="51" t="str">
        <f t="shared" si="728"/>
        <v/>
      </c>
      <c r="AH443" s="51" t="str">
        <f t="shared" si="729"/>
        <v/>
      </c>
      <c r="AI443" s="52">
        <f t="shared" si="730"/>
        <v>142.46</v>
      </c>
      <c r="AJ443" s="51"/>
      <c r="AK443" s="53"/>
      <c r="AL443" s="52"/>
      <c r="AM443" s="53">
        <f t="shared" si="732"/>
        <v>35</v>
      </c>
      <c r="AN443" s="53">
        <f>IF(AJ443&lt;&gt;"",IF(AJ443="o",VLOOKUP(AM443,OpenSect!$A$1:$D$11,2),IF(AJ443="u",VLOOKUP(AM443,UpHill!$A$1:$D$35,2),IF(AJ443="d",VLOOKUP(AM443,DownHill!$A$3:$D$29,2),IF(AJ443="f",VLOOKUP(AM443,FlatUnd!$A$2:$D$30,2),IF(AJ443="t",VLOOKUP(AM443,TimeAdd!$A$1:$D$176,2),IF(AJ443="l",VLOOKUP(AM443,SLimit!$A$1:$D$8,2),AN442)))))),AN442)</f>
        <v>35</v>
      </c>
      <c r="AO443" s="53">
        <f>IF(AJ443&lt;&gt;"",IF(AJ443="o",VLOOKUP(AM443,OpenSect!$A$1:$D$11,3),IF(AJ443="u",VLOOKUP(AM443,UpHill!$A$1:$D$35,3),IF(AJ443="d",VLOOKUP(AM443,DownHill!$A$3:$D$29,3),IF(AJ443="f",VLOOKUP(AM443,FlatUnd!$A$2:$D$30,3),IF(AJ443="t",VLOOKUP(AM443,TimeAdd!$A$1:$D$18,3),IF(AJ443="l",VLOOKUP(AM443,SLimit!$A$1:$D$8,3),AO442)))))),AO442)</f>
        <v>35</v>
      </c>
      <c r="AP443" s="53">
        <f>IF(AJ443&lt;&gt;"",IF(AJ443="o",VLOOKUP(AM443,OpenSect!$A$1:$D$11,4),IF(AJ443="u",VLOOKUP(AM443,UpHill!$A$1:$D$35,4),IF(AJ443="d",VLOOKUP(AM443,DownHill!$A$3:$D$29,4),IF(AJ443="f",VLOOKUP(AM443,FlatUnd!$A$2:$D$30,4),IF(AJ443="t",VLOOKUP(AM443,TimeAdd!$A$1:$D$18,4),IF(AJ443="l",VLOOKUP(AM443,SLimit!$A$1:$D$8,4),AP442)))))),AP442)</f>
        <v>35</v>
      </c>
      <c r="AQ443" s="53" t="str">
        <f t="shared" si="733"/>
        <v>80</v>
      </c>
      <c r="AR443" s="54" t="str">
        <f t="shared" si="734"/>
        <v>Bridge</v>
      </c>
      <c r="AS443" s="55"/>
      <c r="AT443" s="55"/>
      <c r="AU443" s="56">
        <f>IF(GroupStTimes!$A$8=0,MIN(CB443,CD443,CF443),MIN(BZ443,CB443,CD443,CF443))</f>
        <v>0.41773148148148148</v>
      </c>
      <c r="AV443" s="56">
        <f>IF(GroupStTimes!$A$8=0,MAX(CC443,CE443,CG443),MAX(CA443,CC443,CE443,CG443))</f>
        <v>0.46356481481481476</v>
      </c>
      <c r="AW443" s="57" t="str">
        <f t="shared" si="735"/>
        <v/>
      </c>
      <c r="AX443" s="58" t="str">
        <f t="shared" si="736"/>
        <v/>
      </c>
      <c r="AY443" s="58" t="str">
        <f t="shared" si="737"/>
        <v/>
      </c>
      <c r="AZ443" s="31">
        <f t="shared" si="738"/>
        <v>142.13999999999999</v>
      </c>
      <c r="BA443" s="59">
        <f t="shared" si="739"/>
        <v>0.4221875000000001</v>
      </c>
      <c r="BB443" s="59">
        <f t="shared" si="740"/>
        <v>0.4277430555555557</v>
      </c>
      <c r="BC443" s="59">
        <f t="shared" si="741"/>
        <v>0.41734953703703703</v>
      </c>
      <c r="BD443" s="59">
        <f t="shared" si="742"/>
        <v>0.46318287037037031</v>
      </c>
      <c r="BE443" s="59">
        <f t="shared" si="743"/>
        <v>0.45210648148148153</v>
      </c>
      <c r="BF443" s="59">
        <f t="shared" si="744"/>
        <v>0.46252314814814821</v>
      </c>
      <c r="BG443" s="59">
        <f t="shared" si="745"/>
        <v>0.4585185185185186</v>
      </c>
      <c r="BH443" s="59">
        <f t="shared" si="746"/>
        <v>0.45782407407407416</v>
      </c>
      <c r="BI443" s="31">
        <f t="shared" si="747"/>
        <v>0.3200000000000216</v>
      </c>
      <c r="BJ443" s="61">
        <f t="shared" ref="BJ443:BM443" si="829">IF($AJ442="t",IF(AM441=0,0,$BI443/AM441),IF(AM442=0,0,$BI443/AM442))</f>
        <v>9.1428571428577594E-3</v>
      </c>
      <c r="BK443" s="61">
        <f t="shared" si="829"/>
        <v>9.1428571428577594E-3</v>
      </c>
      <c r="BL443" s="61">
        <f t="shared" si="829"/>
        <v>9.1428571428577594E-3</v>
      </c>
      <c r="BM443" s="61">
        <f t="shared" si="829"/>
        <v>9.1428571428577594E-3</v>
      </c>
      <c r="BN443" s="62">
        <f t="shared" si="749"/>
        <v>0</v>
      </c>
      <c r="BO443" s="62">
        <f t="shared" si="750"/>
        <v>0</v>
      </c>
      <c r="BP443" s="62">
        <f t="shared" si="751"/>
        <v>33</v>
      </c>
      <c r="BQ443" s="62">
        <f t="shared" si="752"/>
        <v>0</v>
      </c>
      <c r="BR443" s="62">
        <f t="shared" si="753"/>
        <v>0</v>
      </c>
      <c r="BS443" s="62">
        <f t="shared" si="754"/>
        <v>33</v>
      </c>
      <c r="BT443" s="62">
        <f t="shared" si="755"/>
        <v>0</v>
      </c>
      <c r="BU443" s="62">
        <f t="shared" si="756"/>
        <v>0</v>
      </c>
      <c r="BV443" s="62">
        <f t="shared" si="757"/>
        <v>33</v>
      </c>
      <c r="BW443" s="62">
        <f t="shared" si="758"/>
        <v>0</v>
      </c>
      <c r="BX443" s="62">
        <f t="shared" si="759"/>
        <v>0</v>
      </c>
      <c r="BY443" s="62">
        <f t="shared" si="760"/>
        <v>33</v>
      </c>
      <c r="BZ443" s="63">
        <f t="shared" si="761"/>
        <v>0.42256944444444455</v>
      </c>
      <c r="CA443" s="63">
        <f t="shared" si="762"/>
        <v>0.42812500000000014</v>
      </c>
      <c r="CB443" s="63">
        <f t="shared" si="763"/>
        <v>0.41773148148148148</v>
      </c>
      <c r="CC443" s="63">
        <f t="shared" si="764"/>
        <v>0.46356481481481476</v>
      </c>
      <c r="CD443" s="63">
        <f t="shared" si="765"/>
        <v>0.45248842592592597</v>
      </c>
      <c r="CE443" s="63">
        <f t="shared" si="766"/>
        <v>0.46290509259259266</v>
      </c>
      <c r="CF443" s="63">
        <f t="shared" si="767"/>
        <v>0.45890046296296305</v>
      </c>
      <c r="CG443" s="63">
        <f t="shared" si="768"/>
        <v>0.45820601851851861</v>
      </c>
      <c r="CH443" s="36"/>
      <c r="CI443" s="36"/>
      <c r="CJ443" s="36"/>
      <c r="CK443" s="36"/>
      <c r="CL443" s="60">
        <v>60</v>
      </c>
    </row>
    <row r="444" spans="1:90" ht="26.25" customHeight="1" x14ac:dyDescent="0.25">
      <c r="A444" s="37">
        <v>45</v>
      </c>
      <c r="B444" s="38"/>
      <c r="C444" s="39"/>
      <c r="D444" s="39"/>
      <c r="E444" s="39"/>
      <c r="F444" s="42"/>
      <c r="G444" s="40">
        <v>138.19999999999999</v>
      </c>
      <c r="H444" s="41">
        <f t="shared" si="825"/>
        <v>142.63999999999999</v>
      </c>
      <c r="I444" s="42">
        <v>142.54</v>
      </c>
      <c r="J444" s="43">
        <f t="shared" si="822"/>
        <v>-9.5879519199281653E-4</v>
      </c>
      <c r="K444" s="44">
        <f t="shared" si="823"/>
        <v>-0.13666666666665606</v>
      </c>
      <c r="L444" s="45" t="s">
        <v>237</v>
      </c>
      <c r="M444" s="126" t="s">
        <v>1231</v>
      </c>
      <c r="N444" s="46">
        <f t="shared" si="724"/>
        <v>142.67666666666665</v>
      </c>
      <c r="O444" s="46">
        <f t="shared" si="789"/>
        <v>-0.03</v>
      </c>
      <c r="P444" s="42">
        <v>142.72999999999999</v>
      </c>
      <c r="Q444" s="46">
        <f t="shared" si="790"/>
        <v>4.3499999999999996</v>
      </c>
      <c r="R444" s="39">
        <v>138.29</v>
      </c>
      <c r="S444" s="46">
        <f t="shared" si="791"/>
        <v>4.1499999999999995</v>
      </c>
      <c r="T444" s="40">
        <v>138.54</v>
      </c>
      <c r="U444" s="47" t="str">
        <f t="shared" si="813"/>
        <v/>
      </c>
      <c r="V444" s="47" t="str">
        <f t="shared" si="814"/>
        <v/>
      </c>
      <c r="W444" s="48"/>
      <c r="X444" s="48"/>
      <c r="Y444" s="48"/>
      <c r="Z444" s="48"/>
      <c r="AA444" s="48"/>
      <c r="AB444" s="48"/>
      <c r="AC444" s="48"/>
      <c r="AD444" s="48"/>
      <c r="AE444" s="51">
        <f t="shared" si="726"/>
        <v>45</v>
      </c>
      <c r="AF444" s="51" t="str">
        <f t="shared" si="727"/>
        <v/>
      </c>
      <c r="AG444" s="51" t="str">
        <f t="shared" si="728"/>
        <v/>
      </c>
      <c r="AH444" s="51" t="str">
        <f t="shared" si="729"/>
        <v/>
      </c>
      <c r="AI444" s="52">
        <f t="shared" si="730"/>
        <v>142.63999999999999</v>
      </c>
      <c r="AJ444" s="51"/>
      <c r="AK444" s="53"/>
      <c r="AL444" s="52"/>
      <c r="AM444" s="53">
        <f t="shared" si="732"/>
        <v>35</v>
      </c>
      <c r="AN444" s="53">
        <f>IF(AJ444&lt;&gt;"",IF(AJ444="o",VLOOKUP(AM444,OpenSect!$A$1:$D$11,2),IF(AJ444="u",VLOOKUP(AM444,UpHill!$A$1:$D$35,2),IF(AJ444="d",VLOOKUP(AM444,DownHill!$A$3:$D$29,2),IF(AJ444="f",VLOOKUP(AM444,FlatUnd!$A$2:$D$30,2),IF(AJ444="t",VLOOKUP(AM444,TimeAdd!$A$1:$D$176,2),IF(AJ444="l",VLOOKUP(AM444,SLimit!$A$1:$D$8,2),AN443)))))),AN443)</f>
        <v>35</v>
      </c>
      <c r="AO444" s="53">
        <f>IF(AJ444&lt;&gt;"",IF(AJ444="o",VLOOKUP(AM444,OpenSect!$A$1:$D$11,3),IF(AJ444="u",VLOOKUP(AM444,UpHill!$A$1:$D$35,3),IF(AJ444="d",VLOOKUP(AM444,DownHill!$A$3:$D$29,3),IF(AJ444="f",VLOOKUP(AM444,FlatUnd!$A$2:$D$30,3),IF(AJ444="t",VLOOKUP(AM444,TimeAdd!$A$1:$D$18,3),IF(AJ444="l",VLOOKUP(AM444,SLimit!$A$1:$D$8,3),AO443)))))),AO443)</f>
        <v>35</v>
      </c>
      <c r="AP444" s="53">
        <f>IF(AJ444&lt;&gt;"",IF(AJ444="o",VLOOKUP(AM444,OpenSect!$A$1:$D$11,4),IF(AJ444="u",VLOOKUP(AM444,UpHill!$A$1:$D$35,4),IF(AJ444="d",VLOOKUP(AM444,DownHill!$A$3:$D$29,4),IF(AJ444="f",VLOOKUP(AM444,FlatUnd!$A$2:$D$30,4),IF(AJ444="t",VLOOKUP(AM444,TimeAdd!$A$1:$D$18,4),IF(AJ444="l",VLOOKUP(AM444,SLimit!$A$1:$D$8,4),AP443)))))),AP443)</f>
        <v>35</v>
      </c>
      <c r="AQ444" s="53" t="str">
        <f t="shared" si="733"/>
        <v>80</v>
      </c>
      <c r="AR444" s="54" t="str">
        <f t="shared" si="734"/>
        <v>8km Stone</v>
      </c>
      <c r="AS444" s="55"/>
      <c r="AT444" s="55"/>
      <c r="AU444" s="56">
        <f>IF(GroupStTimes!$A$8=0,MIN(CB444,CD444,CF444),MIN(BZ444,CB444,CD444,CF444))</f>
        <v>0.41793981481481479</v>
      </c>
      <c r="AV444" s="56">
        <f>IF(GroupStTimes!$A$8=0,MAX(CC444,CE444,CG444),MAX(CA444,CC444,CE444,CG444))</f>
        <v>0.46377314814814807</v>
      </c>
      <c r="AW444" s="57" t="str">
        <f t="shared" si="735"/>
        <v/>
      </c>
      <c r="AX444" s="58" t="str">
        <f t="shared" si="736"/>
        <v/>
      </c>
      <c r="AY444" s="58" t="str">
        <f t="shared" si="737"/>
        <v/>
      </c>
      <c r="AZ444" s="31">
        <f t="shared" si="738"/>
        <v>142.13999999999999</v>
      </c>
      <c r="BA444" s="59">
        <f t="shared" si="739"/>
        <v>0.4221875000000001</v>
      </c>
      <c r="BB444" s="59">
        <f t="shared" si="740"/>
        <v>0.4277430555555557</v>
      </c>
      <c r="BC444" s="59">
        <f t="shared" si="741"/>
        <v>0.41734953703703703</v>
      </c>
      <c r="BD444" s="59">
        <f t="shared" si="742"/>
        <v>0.46318287037037031</v>
      </c>
      <c r="BE444" s="59">
        <f t="shared" si="743"/>
        <v>0.45210648148148153</v>
      </c>
      <c r="BF444" s="59">
        <f t="shared" si="744"/>
        <v>0.46252314814814821</v>
      </c>
      <c r="BG444" s="59">
        <f t="shared" si="745"/>
        <v>0.4585185185185186</v>
      </c>
      <c r="BH444" s="59">
        <f t="shared" si="746"/>
        <v>0.45782407407407416</v>
      </c>
      <c r="BI444" s="31">
        <f t="shared" si="747"/>
        <v>0.5</v>
      </c>
      <c r="BJ444" s="61">
        <f t="shared" ref="BJ444:BM444" si="830">IF($AJ443="t",IF(AM442=0,0,$BI444/AM442),IF(AM443=0,0,$BI444/AM443))</f>
        <v>1.4285714285714285E-2</v>
      </c>
      <c r="BK444" s="61">
        <f t="shared" si="830"/>
        <v>1.4285714285714285E-2</v>
      </c>
      <c r="BL444" s="61">
        <f t="shared" si="830"/>
        <v>1.4285714285714285E-2</v>
      </c>
      <c r="BM444" s="61">
        <f t="shared" si="830"/>
        <v>1.4285714285714285E-2</v>
      </c>
      <c r="BN444" s="62">
        <f t="shared" si="749"/>
        <v>0</v>
      </c>
      <c r="BO444" s="62">
        <f t="shared" si="750"/>
        <v>0</v>
      </c>
      <c r="BP444" s="62">
        <f t="shared" si="751"/>
        <v>51</v>
      </c>
      <c r="BQ444" s="62">
        <f t="shared" si="752"/>
        <v>0</v>
      </c>
      <c r="BR444" s="62">
        <f t="shared" si="753"/>
        <v>0</v>
      </c>
      <c r="BS444" s="62">
        <f t="shared" si="754"/>
        <v>51</v>
      </c>
      <c r="BT444" s="62">
        <f t="shared" si="755"/>
        <v>0</v>
      </c>
      <c r="BU444" s="62">
        <f t="shared" si="756"/>
        <v>0</v>
      </c>
      <c r="BV444" s="62">
        <f t="shared" si="757"/>
        <v>51</v>
      </c>
      <c r="BW444" s="62">
        <f t="shared" si="758"/>
        <v>0</v>
      </c>
      <c r="BX444" s="62">
        <f t="shared" si="759"/>
        <v>0</v>
      </c>
      <c r="BY444" s="62">
        <f t="shared" si="760"/>
        <v>51</v>
      </c>
      <c r="BZ444" s="63">
        <f t="shared" si="761"/>
        <v>0.42277777777777786</v>
      </c>
      <c r="CA444" s="63">
        <f t="shared" si="762"/>
        <v>0.42833333333333345</v>
      </c>
      <c r="CB444" s="63">
        <f t="shared" si="763"/>
        <v>0.41793981481481479</v>
      </c>
      <c r="CC444" s="63">
        <f t="shared" si="764"/>
        <v>0.46377314814814807</v>
      </c>
      <c r="CD444" s="63">
        <f t="shared" si="765"/>
        <v>0.45269675925925928</v>
      </c>
      <c r="CE444" s="63">
        <f t="shared" si="766"/>
        <v>0.46311342592592597</v>
      </c>
      <c r="CF444" s="63">
        <f t="shared" si="767"/>
        <v>0.45910879629629636</v>
      </c>
      <c r="CG444" s="63">
        <f t="shared" si="768"/>
        <v>0.45841435185185192</v>
      </c>
      <c r="CH444" s="36"/>
      <c r="CI444" s="36"/>
      <c r="CJ444" s="36"/>
      <c r="CK444" s="36"/>
      <c r="CL444" s="60">
        <v>60</v>
      </c>
    </row>
    <row r="445" spans="1:90" ht="26.25" customHeight="1" x14ac:dyDescent="0.25">
      <c r="A445" s="37">
        <v>46</v>
      </c>
      <c r="B445" s="38" t="s">
        <v>316</v>
      </c>
      <c r="C445" s="39"/>
      <c r="D445" s="39"/>
      <c r="E445" s="39"/>
      <c r="F445" s="42"/>
      <c r="G445" s="40">
        <v>138.27000000000001</v>
      </c>
      <c r="H445" s="41">
        <f t="shared" si="825"/>
        <v>142.69999999999999</v>
      </c>
      <c r="I445" s="42">
        <v>142.60000000000002</v>
      </c>
      <c r="J445" s="43">
        <f t="shared" si="822"/>
        <v>-9.5839177185593296E-4</v>
      </c>
      <c r="K445" s="44">
        <f t="shared" si="823"/>
        <v>-0.13666666666665606</v>
      </c>
      <c r="L445" s="45" t="s">
        <v>317</v>
      </c>
      <c r="M445" s="126" t="s">
        <v>1231</v>
      </c>
      <c r="N445" s="46">
        <f t="shared" si="724"/>
        <v>142.73666666666668</v>
      </c>
      <c r="O445" s="46">
        <f t="shared" si="789"/>
        <v>-0.03</v>
      </c>
      <c r="P445" s="42">
        <v>142.79000000000002</v>
      </c>
      <c r="Q445" s="46">
        <f t="shared" si="790"/>
        <v>4.3499999999999996</v>
      </c>
      <c r="R445" s="39">
        <v>138.35</v>
      </c>
      <c r="S445" s="46">
        <f t="shared" si="791"/>
        <v>4.1499999999999995</v>
      </c>
      <c r="T445" s="40">
        <v>138.6</v>
      </c>
      <c r="U445" s="47" t="str">
        <f t="shared" si="813"/>
        <v/>
      </c>
      <c r="V445" s="47" t="str">
        <f t="shared" si="814"/>
        <v/>
      </c>
      <c r="W445" s="48"/>
      <c r="X445" s="48"/>
      <c r="Y445" s="48"/>
      <c r="Z445" s="48"/>
      <c r="AA445" s="48"/>
      <c r="AB445" s="48"/>
      <c r="AC445" s="48"/>
      <c r="AD445" s="48"/>
      <c r="AE445" s="51">
        <f t="shared" si="726"/>
        <v>46</v>
      </c>
      <c r="AF445" s="51" t="str">
        <f t="shared" si="727"/>
        <v>fu</v>
      </c>
      <c r="AG445" s="51" t="str">
        <f t="shared" si="728"/>
        <v/>
      </c>
      <c r="AH445" s="51" t="str">
        <f t="shared" si="729"/>
        <v/>
      </c>
      <c r="AI445" s="52">
        <f t="shared" si="730"/>
        <v>142.69999999999999</v>
      </c>
      <c r="AJ445" s="51"/>
      <c r="AK445" s="53"/>
      <c r="AL445" s="52"/>
      <c r="AM445" s="53">
        <f t="shared" si="732"/>
        <v>35</v>
      </c>
      <c r="AN445" s="53">
        <f>IF(AJ445&lt;&gt;"",IF(AJ445="o",VLOOKUP(AM445,OpenSect!$A$1:$D$11,2),IF(AJ445="u",VLOOKUP(AM445,UpHill!$A$1:$D$35,2),IF(AJ445="d",VLOOKUP(AM445,DownHill!$A$3:$D$29,2),IF(AJ445="f",VLOOKUP(AM445,FlatUnd!$A$2:$D$30,2),IF(AJ445="t",VLOOKUP(AM445,TimeAdd!$A$1:$D$176,2),IF(AJ445="l",VLOOKUP(AM445,SLimit!$A$1:$D$8,2),AN444)))))),AN444)</f>
        <v>35</v>
      </c>
      <c r="AO445" s="53">
        <f>IF(AJ445&lt;&gt;"",IF(AJ445="o",VLOOKUP(AM445,OpenSect!$A$1:$D$11,3),IF(AJ445="u",VLOOKUP(AM445,UpHill!$A$1:$D$35,3),IF(AJ445="d",VLOOKUP(AM445,DownHill!$A$3:$D$29,3),IF(AJ445="f",VLOOKUP(AM445,FlatUnd!$A$2:$D$30,3),IF(AJ445="t",VLOOKUP(AM445,TimeAdd!$A$1:$D$18,3),IF(AJ445="l",VLOOKUP(AM445,SLimit!$A$1:$D$8,3),AO444)))))),AO444)</f>
        <v>35</v>
      </c>
      <c r="AP445" s="53">
        <f>IF(AJ445&lt;&gt;"",IF(AJ445="o",VLOOKUP(AM445,OpenSect!$A$1:$D$11,4),IF(AJ445="u",VLOOKUP(AM445,UpHill!$A$1:$D$35,4),IF(AJ445="d",VLOOKUP(AM445,DownHill!$A$3:$D$29,4),IF(AJ445="f",VLOOKUP(AM445,FlatUnd!$A$2:$D$30,4),IF(AJ445="t",VLOOKUP(AM445,TimeAdd!$A$1:$D$18,4),IF(AJ445="l",VLOOKUP(AM445,SLimit!$A$1:$D$8,4),AP444)))))),AP444)</f>
        <v>35</v>
      </c>
      <c r="AQ445" s="53" t="str">
        <f t="shared" si="733"/>
        <v>80</v>
      </c>
      <c r="AR445" s="54" t="str">
        <f t="shared" si="734"/>
        <v>R103 Mooi River 2.</v>
      </c>
      <c r="AS445" s="55"/>
      <c r="AT445" s="55"/>
      <c r="AU445" s="56">
        <f>IF(GroupStTimes!$A$8=0,MIN(CB445,CD445,CF445),MIN(BZ445,CB445,CD445,CF445))</f>
        <v>0.41802083333333334</v>
      </c>
      <c r="AV445" s="56">
        <f>IF(GroupStTimes!$A$8=0,MAX(CC445,CE445,CG445),MAX(CA445,CC445,CE445,CG445))</f>
        <v>0.46385416666666662</v>
      </c>
      <c r="AW445" s="57" t="str">
        <f t="shared" si="735"/>
        <v/>
      </c>
      <c r="AX445" s="58" t="str">
        <f t="shared" si="736"/>
        <v/>
      </c>
      <c r="AY445" s="58" t="str">
        <f t="shared" si="737"/>
        <v/>
      </c>
      <c r="AZ445" s="31">
        <f t="shared" si="738"/>
        <v>142.13999999999999</v>
      </c>
      <c r="BA445" s="59">
        <f t="shared" si="739"/>
        <v>0.4221875000000001</v>
      </c>
      <c r="BB445" s="59">
        <f t="shared" si="740"/>
        <v>0.4277430555555557</v>
      </c>
      <c r="BC445" s="59">
        <f t="shared" si="741"/>
        <v>0.41734953703703703</v>
      </c>
      <c r="BD445" s="59">
        <f t="shared" si="742"/>
        <v>0.46318287037037031</v>
      </c>
      <c r="BE445" s="59">
        <f t="shared" si="743"/>
        <v>0.45210648148148153</v>
      </c>
      <c r="BF445" s="59">
        <f t="shared" si="744"/>
        <v>0.46252314814814821</v>
      </c>
      <c r="BG445" s="59">
        <f t="shared" si="745"/>
        <v>0.4585185185185186</v>
      </c>
      <c r="BH445" s="59">
        <f t="shared" si="746"/>
        <v>0.45782407407407416</v>
      </c>
      <c r="BI445" s="31">
        <f t="shared" si="747"/>
        <v>0.56000000000000227</v>
      </c>
      <c r="BJ445" s="61">
        <f t="shared" ref="BJ445:BM445" si="831">IF($AJ444="t",IF(AM443=0,0,$BI445/AM443),IF(AM444=0,0,$BI445/AM444))</f>
        <v>1.6000000000000066E-2</v>
      </c>
      <c r="BK445" s="61">
        <f t="shared" si="831"/>
        <v>1.6000000000000066E-2</v>
      </c>
      <c r="BL445" s="61">
        <f t="shared" si="831"/>
        <v>1.6000000000000066E-2</v>
      </c>
      <c r="BM445" s="61">
        <f t="shared" si="831"/>
        <v>1.6000000000000066E-2</v>
      </c>
      <c r="BN445" s="62">
        <f t="shared" si="749"/>
        <v>0</v>
      </c>
      <c r="BO445" s="62">
        <f t="shared" si="750"/>
        <v>0</v>
      </c>
      <c r="BP445" s="62">
        <f t="shared" si="751"/>
        <v>58</v>
      </c>
      <c r="BQ445" s="62">
        <f t="shared" si="752"/>
        <v>0</v>
      </c>
      <c r="BR445" s="62">
        <f t="shared" si="753"/>
        <v>0</v>
      </c>
      <c r="BS445" s="62">
        <f t="shared" si="754"/>
        <v>58</v>
      </c>
      <c r="BT445" s="62">
        <f t="shared" si="755"/>
        <v>0</v>
      </c>
      <c r="BU445" s="62">
        <f t="shared" si="756"/>
        <v>0</v>
      </c>
      <c r="BV445" s="62">
        <f t="shared" si="757"/>
        <v>58</v>
      </c>
      <c r="BW445" s="62">
        <f t="shared" si="758"/>
        <v>0</v>
      </c>
      <c r="BX445" s="62">
        <f t="shared" si="759"/>
        <v>0</v>
      </c>
      <c r="BY445" s="62">
        <f t="shared" si="760"/>
        <v>58</v>
      </c>
      <c r="BZ445" s="63">
        <f t="shared" si="761"/>
        <v>0.42285879629629641</v>
      </c>
      <c r="CA445" s="63">
        <f t="shared" si="762"/>
        <v>0.428414351851852</v>
      </c>
      <c r="CB445" s="63">
        <f t="shared" si="763"/>
        <v>0.41802083333333334</v>
      </c>
      <c r="CC445" s="63">
        <f t="shared" si="764"/>
        <v>0.46385416666666662</v>
      </c>
      <c r="CD445" s="63">
        <f t="shared" si="765"/>
        <v>0.45277777777777783</v>
      </c>
      <c r="CE445" s="63">
        <f t="shared" si="766"/>
        <v>0.46319444444444452</v>
      </c>
      <c r="CF445" s="63">
        <f t="shared" si="767"/>
        <v>0.45918981481481491</v>
      </c>
      <c r="CG445" s="63">
        <f t="shared" si="768"/>
        <v>0.45849537037037047</v>
      </c>
      <c r="CH445" s="36"/>
      <c r="CI445" s="36"/>
      <c r="CJ445" s="36"/>
      <c r="CK445" s="36"/>
      <c r="CL445" s="60">
        <v>60</v>
      </c>
    </row>
    <row r="446" spans="1:90" ht="40.5" x14ac:dyDescent="0.25">
      <c r="A446" s="37">
        <v>46</v>
      </c>
      <c r="B446" s="38"/>
      <c r="C446" s="39" t="s">
        <v>58</v>
      </c>
      <c r="D446" s="39"/>
      <c r="E446" s="39"/>
      <c r="F446" s="42"/>
      <c r="G446" s="40">
        <v>138.41</v>
      </c>
      <c r="H446" s="41">
        <f t="shared" si="825"/>
        <v>142.85</v>
      </c>
      <c r="I446" s="42">
        <v>142.75</v>
      </c>
      <c r="J446" s="43">
        <f t="shared" si="822"/>
        <v>-9.5738470519548906E-4</v>
      </c>
      <c r="K446" s="44">
        <f t="shared" si="823"/>
        <v>-0.13666666666665606</v>
      </c>
      <c r="L446" s="45" t="s">
        <v>318</v>
      </c>
      <c r="M446" s="126" t="s">
        <v>1231</v>
      </c>
      <c r="N446" s="46">
        <f t="shared" si="724"/>
        <v>142.88666666666666</v>
      </c>
      <c r="O446" s="46">
        <f t="shared" si="789"/>
        <v>-0.03</v>
      </c>
      <c r="P446" s="42">
        <v>142.94</v>
      </c>
      <c r="Q446" s="46">
        <f t="shared" si="790"/>
        <v>4.3499999999999996</v>
      </c>
      <c r="R446" s="39">
        <v>138.5</v>
      </c>
      <c r="S446" s="46">
        <f t="shared" si="791"/>
        <v>4.1499999999999995</v>
      </c>
      <c r="T446" s="66">
        <v>138.75</v>
      </c>
      <c r="U446" s="47">
        <f t="shared" si="813"/>
        <v>29.23537</v>
      </c>
      <c r="V446" s="47">
        <f t="shared" si="814"/>
        <v>30.000229999999998</v>
      </c>
      <c r="W446" s="48">
        <v>29.23535</v>
      </c>
      <c r="X446" s="48">
        <v>30.000219999999999</v>
      </c>
      <c r="Y446" s="48">
        <v>29.23535</v>
      </c>
      <c r="Z446" s="48">
        <v>30.000219999999999</v>
      </c>
      <c r="AA446" s="48">
        <v>29.235379999999999</v>
      </c>
      <c r="AB446" s="48">
        <v>30.000240000000002</v>
      </c>
      <c r="AC446" s="48">
        <v>29.235379999999999</v>
      </c>
      <c r="AD446" s="48">
        <v>30.000240000000002</v>
      </c>
      <c r="AE446" s="51">
        <f t="shared" si="726"/>
        <v>46</v>
      </c>
      <c r="AF446" s="51" t="str">
        <f t="shared" si="727"/>
        <v/>
      </c>
      <c r="AG446" s="51" t="str">
        <f t="shared" si="728"/>
        <v>m</v>
      </c>
      <c r="AH446" s="51" t="str">
        <f t="shared" si="729"/>
        <v/>
      </c>
      <c r="AI446" s="52">
        <f t="shared" si="730"/>
        <v>142.85</v>
      </c>
      <c r="AJ446" s="51"/>
      <c r="AK446" s="53"/>
      <c r="AL446" s="52"/>
      <c r="AM446" s="53">
        <f t="shared" si="732"/>
        <v>35</v>
      </c>
      <c r="AN446" s="53">
        <f>IF(AJ446&lt;&gt;"",IF(AJ446="o",VLOOKUP(AM446,OpenSect!$A$1:$D$11,2),IF(AJ446="u",VLOOKUP(AM446,UpHill!$A$1:$D$35,2),IF(AJ446="d",VLOOKUP(AM446,DownHill!$A$3:$D$29,2),IF(AJ446="f",VLOOKUP(AM446,FlatUnd!$A$2:$D$30,2),IF(AJ446="t",VLOOKUP(AM446,TimeAdd!$A$1:$D$176,2),IF(AJ446="l",VLOOKUP(AM446,SLimit!$A$1:$D$8,2),AN445)))))),AN445)</f>
        <v>35</v>
      </c>
      <c r="AO446" s="53">
        <f>IF(AJ446&lt;&gt;"",IF(AJ446="o",VLOOKUP(AM446,OpenSect!$A$1:$D$11,3),IF(AJ446="u",VLOOKUP(AM446,UpHill!$A$1:$D$35,3),IF(AJ446="d",VLOOKUP(AM446,DownHill!$A$3:$D$29,3),IF(AJ446="f",VLOOKUP(AM446,FlatUnd!$A$2:$D$30,3),IF(AJ446="t",VLOOKUP(AM446,TimeAdd!$A$1:$D$18,3),IF(AJ446="l",VLOOKUP(AM446,SLimit!$A$1:$D$8,3),AO445)))))),AO445)</f>
        <v>35</v>
      </c>
      <c r="AP446" s="53">
        <f>IF(AJ446&lt;&gt;"",IF(AJ446="o",VLOOKUP(AM446,OpenSect!$A$1:$D$11,4),IF(AJ446="u",VLOOKUP(AM446,UpHill!$A$1:$D$35,4),IF(AJ446="d",VLOOKUP(AM446,DownHill!$A$3:$D$29,4),IF(AJ446="f",VLOOKUP(AM446,FlatUnd!$A$2:$D$30,4),IF(AJ446="t",VLOOKUP(AM446,TimeAdd!$A$1:$D$18,4),IF(AJ446="l",VLOOKUP(AM446,SLimit!$A$1:$D$8,4),AP445)))))),AP445)</f>
        <v>35</v>
      </c>
      <c r="AQ446" s="53" t="str">
        <f t="shared" si="733"/>
        <v>80</v>
      </c>
      <c r="AR446" s="54" t="str">
        <f t="shared" si="734"/>
        <v>Control @ 2nd big tree @ Layby. Dot on tree and Road</v>
      </c>
      <c r="AS446" s="55"/>
      <c r="AT446" s="55"/>
      <c r="AU446" s="56">
        <f>IF(GroupStTimes!$A$8=0,MIN(CB446,CD446,CF446),MIN(BZ446,CB446,CD446,CF446))</f>
        <v>0.41819444444444442</v>
      </c>
      <c r="AV446" s="56">
        <f>IF(GroupStTimes!$A$8=0,MAX(CC446,CE446,CG446),MAX(CA446,CC446,CE446,CG446))</f>
        <v>0.46402777777777771</v>
      </c>
      <c r="AW446" s="57" t="str">
        <f t="shared" si="735"/>
        <v>29.23537  30.00023</v>
      </c>
      <c r="AX446" s="58" t="str">
        <f t="shared" si="736"/>
        <v/>
      </c>
      <c r="AY446" s="58" t="str">
        <f t="shared" si="737"/>
        <v/>
      </c>
      <c r="AZ446" s="31">
        <f t="shared" si="738"/>
        <v>142.13999999999999</v>
      </c>
      <c r="BA446" s="59">
        <f t="shared" si="739"/>
        <v>0.4221875000000001</v>
      </c>
      <c r="BB446" s="59">
        <f t="shared" si="740"/>
        <v>0.4277430555555557</v>
      </c>
      <c r="BC446" s="59">
        <f t="shared" si="741"/>
        <v>0.41734953703703703</v>
      </c>
      <c r="BD446" s="59">
        <f t="shared" si="742"/>
        <v>0.46318287037037031</v>
      </c>
      <c r="BE446" s="59">
        <f t="shared" si="743"/>
        <v>0.45210648148148153</v>
      </c>
      <c r="BF446" s="59">
        <f t="shared" si="744"/>
        <v>0.46252314814814821</v>
      </c>
      <c r="BG446" s="59">
        <f t="shared" si="745"/>
        <v>0.4585185185185186</v>
      </c>
      <c r="BH446" s="59">
        <f t="shared" si="746"/>
        <v>0.45782407407407416</v>
      </c>
      <c r="BI446" s="31">
        <f t="shared" si="747"/>
        <v>0.71000000000000796</v>
      </c>
      <c r="BJ446" s="61">
        <f t="shared" ref="BJ446:BM446" si="832">IF($AJ445="t",IF(AM444=0,0,$BI446/AM444),IF(AM445=0,0,$BI446/AM445))</f>
        <v>2.0285714285714514E-2</v>
      </c>
      <c r="BK446" s="61">
        <f t="shared" si="832"/>
        <v>2.0285714285714514E-2</v>
      </c>
      <c r="BL446" s="61">
        <f t="shared" si="832"/>
        <v>2.0285714285714514E-2</v>
      </c>
      <c r="BM446" s="61">
        <f t="shared" si="832"/>
        <v>2.0285714285714514E-2</v>
      </c>
      <c r="BN446" s="62">
        <f t="shared" si="749"/>
        <v>0</v>
      </c>
      <c r="BO446" s="62">
        <f t="shared" si="750"/>
        <v>1</v>
      </c>
      <c r="BP446" s="62">
        <f t="shared" si="751"/>
        <v>13</v>
      </c>
      <c r="BQ446" s="62">
        <f t="shared" si="752"/>
        <v>0</v>
      </c>
      <c r="BR446" s="62">
        <f t="shared" si="753"/>
        <v>1</v>
      </c>
      <c r="BS446" s="62">
        <f t="shared" si="754"/>
        <v>13</v>
      </c>
      <c r="BT446" s="62">
        <f t="shared" si="755"/>
        <v>0</v>
      </c>
      <c r="BU446" s="62">
        <f t="shared" si="756"/>
        <v>1</v>
      </c>
      <c r="BV446" s="62">
        <f t="shared" si="757"/>
        <v>13</v>
      </c>
      <c r="BW446" s="62">
        <f t="shared" si="758"/>
        <v>0</v>
      </c>
      <c r="BX446" s="62">
        <f t="shared" si="759"/>
        <v>1</v>
      </c>
      <c r="BY446" s="62">
        <f t="shared" si="760"/>
        <v>13</v>
      </c>
      <c r="BZ446" s="63">
        <f t="shared" si="761"/>
        <v>0.4230324074074075</v>
      </c>
      <c r="CA446" s="63">
        <f t="shared" si="762"/>
        <v>0.42858796296296309</v>
      </c>
      <c r="CB446" s="63">
        <f t="shared" si="763"/>
        <v>0.41819444444444442</v>
      </c>
      <c r="CC446" s="63">
        <f t="shared" si="764"/>
        <v>0.46402777777777771</v>
      </c>
      <c r="CD446" s="63">
        <f t="shared" si="765"/>
        <v>0.45295138888888892</v>
      </c>
      <c r="CE446" s="63">
        <f t="shared" si="766"/>
        <v>0.4633680555555556</v>
      </c>
      <c r="CF446" s="63">
        <f t="shared" si="767"/>
        <v>0.45936342592592599</v>
      </c>
      <c r="CG446" s="63">
        <f t="shared" si="768"/>
        <v>0.45866898148148155</v>
      </c>
      <c r="CH446" s="36"/>
      <c r="CI446" s="36"/>
      <c r="CJ446" s="36"/>
      <c r="CK446" s="36"/>
      <c r="CL446" s="60">
        <v>60</v>
      </c>
    </row>
    <row r="447" spans="1:90" ht="26.25" customHeight="1" x14ac:dyDescent="0.25">
      <c r="A447" s="37">
        <v>46</v>
      </c>
      <c r="B447" s="38"/>
      <c r="C447" s="39"/>
      <c r="D447" s="39"/>
      <c r="E447" s="39"/>
      <c r="F447" s="42"/>
      <c r="G447" s="40">
        <v>139.24</v>
      </c>
      <c r="H447" s="41">
        <f t="shared" si="825"/>
        <v>143.68</v>
      </c>
      <c r="I447" s="42">
        <v>143.57000000000002</v>
      </c>
      <c r="J447" s="43">
        <f t="shared" si="822"/>
        <v>-9.9835155905353933E-4</v>
      </c>
      <c r="K447" s="44">
        <f t="shared" si="823"/>
        <v>-0.14333333333331666</v>
      </c>
      <c r="L447" s="45" t="s">
        <v>319</v>
      </c>
      <c r="M447" s="126" t="s">
        <v>1231</v>
      </c>
      <c r="N447" s="46">
        <f t="shared" si="724"/>
        <v>143.71333333333334</v>
      </c>
      <c r="O447" s="46">
        <f t="shared" si="789"/>
        <v>-0.03</v>
      </c>
      <c r="P447" s="42">
        <v>143.76000000000002</v>
      </c>
      <c r="Q447" s="46">
        <f t="shared" si="790"/>
        <v>4.3499999999999996</v>
      </c>
      <c r="R447" s="39">
        <v>139.33000000000001</v>
      </c>
      <c r="S447" s="46">
        <f t="shared" si="791"/>
        <v>4.1499999999999995</v>
      </c>
      <c r="T447" s="40">
        <v>139.57999999999998</v>
      </c>
      <c r="U447" s="47" t="str">
        <f t="shared" si="813"/>
        <v/>
      </c>
      <c r="V447" s="47" t="str">
        <f t="shared" si="814"/>
        <v/>
      </c>
      <c r="W447" s="48"/>
      <c r="X447" s="48"/>
      <c r="Y447" s="48"/>
      <c r="Z447" s="48"/>
      <c r="AA447" s="48"/>
      <c r="AB447" s="48"/>
      <c r="AC447" s="48"/>
      <c r="AD447" s="48"/>
      <c r="AE447" s="51">
        <f t="shared" si="726"/>
        <v>46</v>
      </c>
      <c r="AF447" s="51" t="str">
        <f t="shared" si="727"/>
        <v/>
      </c>
      <c r="AG447" s="51" t="str">
        <f t="shared" si="728"/>
        <v/>
      </c>
      <c r="AH447" s="51" t="str">
        <f t="shared" si="729"/>
        <v/>
      </c>
      <c r="AI447" s="52">
        <f t="shared" si="730"/>
        <v>143.68</v>
      </c>
      <c r="AJ447" s="51"/>
      <c r="AK447" s="53"/>
      <c r="AL447" s="52"/>
      <c r="AM447" s="53">
        <f t="shared" si="732"/>
        <v>35</v>
      </c>
      <c r="AN447" s="53">
        <f>IF(AJ447&lt;&gt;"",IF(AJ447="o",VLOOKUP(AM447,OpenSect!$A$1:$D$11,2),IF(AJ447="u",VLOOKUP(AM447,UpHill!$A$1:$D$35,2),IF(AJ447="d",VLOOKUP(AM447,DownHill!$A$3:$D$29,2),IF(AJ447="f",VLOOKUP(AM447,FlatUnd!$A$2:$D$30,2),IF(AJ447="t",VLOOKUP(AM447,TimeAdd!$A$1:$D$176,2),IF(AJ447="l",VLOOKUP(AM447,SLimit!$A$1:$D$8,2),AN446)))))),AN446)</f>
        <v>35</v>
      </c>
      <c r="AO447" s="53">
        <f>IF(AJ447&lt;&gt;"",IF(AJ447="o",VLOOKUP(AM447,OpenSect!$A$1:$D$11,3),IF(AJ447="u",VLOOKUP(AM447,UpHill!$A$1:$D$35,3),IF(AJ447="d",VLOOKUP(AM447,DownHill!$A$3:$D$29,3),IF(AJ447="f",VLOOKUP(AM447,FlatUnd!$A$2:$D$30,3),IF(AJ447="t",VLOOKUP(AM447,TimeAdd!$A$1:$D$18,3),IF(AJ447="l",VLOOKUP(AM447,SLimit!$A$1:$D$8,3),AO446)))))),AO446)</f>
        <v>35</v>
      </c>
      <c r="AP447" s="53">
        <f>IF(AJ447&lt;&gt;"",IF(AJ447="o",VLOOKUP(AM447,OpenSect!$A$1:$D$11,4),IF(AJ447="u",VLOOKUP(AM447,UpHill!$A$1:$D$35,4),IF(AJ447="d",VLOOKUP(AM447,DownHill!$A$3:$D$29,4),IF(AJ447="f",VLOOKUP(AM447,FlatUnd!$A$2:$D$30,4),IF(AJ447="t",VLOOKUP(AM447,TimeAdd!$A$1:$D$18,4),IF(AJ447="l",VLOOKUP(AM447,SLimit!$A$1:$D$8,4),AP446)))))),AP446)</f>
        <v>35</v>
      </c>
      <c r="AQ447" s="53" t="str">
        <f t="shared" si="733"/>
        <v>80</v>
      </c>
      <c r="AR447" s="54" t="str">
        <f t="shared" si="734"/>
        <v>9km Stone</v>
      </c>
      <c r="AS447" s="55"/>
      <c r="AT447" s="55"/>
      <c r="AU447" s="56">
        <f>IF(GroupStTimes!$A$8=0,MIN(CB447,CD447,CF447),MIN(BZ447,CB447,CD447,CF447))</f>
        <v>0.41917824074074073</v>
      </c>
      <c r="AV447" s="56">
        <f>IF(GroupStTimes!$A$8=0,MAX(CC447,CE447,CG447),MAX(CA447,CC447,CE447,CG447))</f>
        <v>0.46501157407407401</v>
      </c>
      <c r="AW447" s="57" t="str">
        <f t="shared" si="735"/>
        <v/>
      </c>
      <c r="AX447" s="58" t="str">
        <f t="shared" si="736"/>
        <v/>
      </c>
      <c r="AY447" s="58" t="str">
        <f t="shared" si="737"/>
        <v/>
      </c>
      <c r="AZ447" s="31">
        <f t="shared" si="738"/>
        <v>142.13999999999999</v>
      </c>
      <c r="BA447" s="59">
        <f t="shared" si="739"/>
        <v>0.4221875000000001</v>
      </c>
      <c r="BB447" s="59">
        <f t="shared" si="740"/>
        <v>0.4277430555555557</v>
      </c>
      <c r="BC447" s="59">
        <f t="shared" si="741"/>
        <v>0.41734953703703703</v>
      </c>
      <c r="BD447" s="59">
        <f t="shared" si="742"/>
        <v>0.46318287037037031</v>
      </c>
      <c r="BE447" s="59">
        <f t="shared" si="743"/>
        <v>0.45210648148148153</v>
      </c>
      <c r="BF447" s="59">
        <f t="shared" si="744"/>
        <v>0.46252314814814821</v>
      </c>
      <c r="BG447" s="59">
        <f t="shared" si="745"/>
        <v>0.4585185185185186</v>
      </c>
      <c r="BH447" s="59">
        <f t="shared" si="746"/>
        <v>0.45782407407407416</v>
      </c>
      <c r="BI447" s="31">
        <f t="shared" si="747"/>
        <v>1.5400000000000205</v>
      </c>
      <c r="BJ447" s="61">
        <f t="shared" ref="BJ447:BM447" si="833">IF($AJ446="t",IF(AM445=0,0,$BI447/AM445),IF(AM446=0,0,$BI447/AM446))</f>
        <v>4.4000000000000587E-2</v>
      </c>
      <c r="BK447" s="61">
        <f t="shared" si="833"/>
        <v>4.4000000000000587E-2</v>
      </c>
      <c r="BL447" s="61">
        <f t="shared" si="833"/>
        <v>4.4000000000000587E-2</v>
      </c>
      <c r="BM447" s="61">
        <f t="shared" si="833"/>
        <v>4.4000000000000587E-2</v>
      </c>
      <c r="BN447" s="62">
        <f t="shared" si="749"/>
        <v>0</v>
      </c>
      <c r="BO447" s="62">
        <f t="shared" si="750"/>
        <v>2</v>
      </c>
      <c r="BP447" s="62">
        <f t="shared" si="751"/>
        <v>38</v>
      </c>
      <c r="BQ447" s="62">
        <f t="shared" si="752"/>
        <v>0</v>
      </c>
      <c r="BR447" s="62">
        <f t="shared" si="753"/>
        <v>2</v>
      </c>
      <c r="BS447" s="62">
        <f t="shared" si="754"/>
        <v>38</v>
      </c>
      <c r="BT447" s="62">
        <f t="shared" si="755"/>
        <v>0</v>
      </c>
      <c r="BU447" s="62">
        <f t="shared" si="756"/>
        <v>2</v>
      </c>
      <c r="BV447" s="62">
        <f t="shared" si="757"/>
        <v>38</v>
      </c>
      <c r="BW447" s="62">
        <f t="shared" si="758"/>
        <v>0</v>
      </c>
      <c r="BX447" s="62">
        <f t="shared" si="759"/>
        <v>2</v>
      </c>
      <c r="BY447" s="62">
        <f t="shared" si="760"/>
        <v>38</v>
      </c>
      <c r="BZ447" s="63">
        <f t="shared" si="761"/>
        <v>0.4240162037037038</v>
      </c>
      <c r="CA447" s="63">
        <f t="shared" si="762"/>
        <v>0.42957175925925939</v>
      </c>
      <c r="CB447" s="63">
        <f t="shared" si="763"/>
        <v>0.41917824074074073</v>
      </c>
      <c r="CC447" s="63">
        <f t="shared" si="764"/>
        <v>0.46501157407407401</v>
      </c>
      <c r="CD447" s="63">
        <f t="shared" si="765"/>
        <v>0.45393518518518522</v>
      </c>
      <c r="CE447" s="63">
        <f t="shared" si="766"/>
        <v>0.4643518518518519</v>
      </c>
      <c r="CF447" s="63">
        <f t="shared" si="767"/>
        <v>0.4603472222222223</v>
      </c>
      <c r="CG447" s="63">
        <f t="shared" si="768"/>
        <v>0.45965277777777785</v>
      </c>
      <c r="CH447" s="36"/>
      <c r="CI447" s="36"/>
      <c r="CJ447" s="36"/>
      <c r="CK447" s="36"/>
      <c r="CL447" s="60">
        <v>60</v>
      </c>
    </row>
    <row r="448" spans="1:90" ht="26.25" customHeight="1" x14ac:dyDescent="0.25">
      <c r="A448" s="37">
        <v>46</v>
      </c>
      <c r="B448" s="38"/>
      <c r="C448" s="69" t="s">
        <v>25</v>
      </c>
      <c r="D448" s="39">
        <v>35</v>
      </c>
      <c r="E448" s="39"/>
      <c r="F448" s="42"/>
      <c r="G448" s="40">
        <v>139.47999999999999</v>
      </c>
      <c r="H448" s="41">
        <f t="shared" si="825"/>
        <v>143.91</v>
      </c>
      <c r="I448" s="42">
        <v>143.81</v>
      </c>
      <c r="J448" s="43">
        <f t="shared" si="822"/>
        <v>-9.503279790465508E-4</v>
      </c>
      <c r="K448" s="44">
        <f t="shared" si="823"/>
        <v>-0.13666666666668448</v>
      </c>
      <c r="L448" s="45" t="s">
        <v>320</v>
      </c>
      <c r="M448" s="126" t="s">
        <v>1231</v>
      </c>
      <c r="N448" s="46">
        <f t="shared" si="724"/>
        <v>143.94666666666669</v>
      </c>
      <c r="O448" s="46">
        <f t="shared" si="789"/>
        <v>-0.03</v>
      </c>
      <c r="P448" s="42">
        <v>144</v>
      </c>
      <c r="Q448" s="46">
        <f t="shared" si="790"/>
        <v>4.3499999999999996</v>
      </c>
      <c r="R448" s="39">
        <v>139.56</v>
      </c>
      <c r="S448" s="46">
        <f t="shared" si="791"/>
        <v>4.1499999999999995</v>
      </c>
      <c r="T448" s="40">
        <v>139.81</v>
      </c>
      <c r="U448" s="47" t="str">
        <f t="shared" si="813"/>
        <v/>
      </c>
      <c r="V448" s="47" t="str">
        <f t="shared" si="814"/>
        <v/>
      </c>
      <c r="W448" s="48"/>
      <c r="X448" s="48"/>
      <c r="Y448" s="48"/>
      <c r="Z448" s="48"/>
      <c r="AA448" s="48"/>
      <c r="AB448" s="48"/>
      <c r="AC448" s="48"/>
      <c r="AD448" s="48"/>
      <c r="AE448" s="51">
        <f t="shared" si="726"/>
        <v>46</v>
      </c>
      <c r="AF448" s="51" t="str">
        <f t="shared" si="727"/>
        <v/>
      </c>
      <c r="AG448" s="51" t="str">
        <f t="shared" si="728"/>
        <v>o</v>
      </c>
      <c r="AH448" s="51">
        <f t="shared" si="729"/>
        <v>35</v>
      </c>
      <c r="AI448" s="52">
        <f t="shared" si="730"/>
        <v>143.91</v>
      </c>
      <c r="AJ448" s="51" t="s">
        <v>25</v>
      </c>
      <c r="AK448" s="53"/>
      <c r="AL448" s="52"/>
      <c r="AM448" s="53">
        <f t="shared" si="732"/>
        <v>35</v>
      </c>
      <c r="AN448" s="53">
        <f>IF(AJ448&lt;&gt;"",IF(AJ448="o",VLOOKUP(AM448,OpenSect!$A$1:$D$11,2),IF(AJ448="u",VLOOKUP(AM448,UpHill!$A$1:$D$35,2),IF(AJ448="d",VLOOKUP(AM448,DownHill!$A$3:$D$29,2),IF(AJ448="f",VLOOKUP(AM448,FlatUnd!$A$2:$D$30,2),IF(AJ448="t",VLOOKUP(AM448,TimeAdd!$A$1:$D$176,2),IF(AJ448="l",VLOOKUP(AM448,SLimit!$A$1:$D$8,2),AN447)))))),AN447)</f>
        <v>35</v>
      </c>
      <c r="AO448" s="53">
        <f>IF(AJ448&lt;&gt;"",IF(AJ448="o",VLOOKUP(AM448,OpenSect!$A$1:$D$11,3),IF(AJ448="u",VLOOKUP(AM448,UpHill!$A$1:$D$35,3),IF(AJ448="d",VLOOKUP(AM448,DownHill!$A$3:$D$29,3),IF(AJ448="f",VLOOKUP(AM448,FlatUnd!$A$2:$D$30,3),IF(AJ448="t",VLOOKUP(AM448,TimeAdd!$A$1:$D$18,3),IF(AJ448="l",VLOOKUP(AM448,SLimit!$A$1:$D$8,3),AO447)))))),AO447)</f>
        <v>35</v>
      </c>
      <c r="AP448" s="53">
        <f>IF(AJ448&lt;&gt;"",IF(AJ448="o",VLOOKUP(AM448,OpenSect!$A$1:$D$11,4),IF(AJ448="u",VLOOKUP(AM448,UpHill!$A$1:$D$35,4),IF(AJ448="d",VLOOKUP(AM448,DownHill!$A$3:$D$29,4),IF(AJ448="f",VLOOKUP(AM448,FlatUnd!$A$2:$D$30,4),IF(AJ448="t",VLOOKUP(AM448,TimeAdd!$A$1:$D$18,4),IF(AJ448="l",VLOOKUP(AM448,SLimit!$A$1:$D$8,4),AP447)))))),AP447)</f>
        <v>35</v>
      </c>
      <c r="AQ448" s="53" t="str">
        <f t="shared" si="733"/>
        <v>80</v>
      </c>
      <c r="AR448" s="54" t="str">
        <f t="shared" si="734"/>
        <v>{Left} [Truck] Mooi River Truck stop</v>
      </c>
      <c r="AS448" s="55"/>
      <c r="AT448" s="55"/>
      <c r="AU448" s="56">
        <f>IF(GroupStTimes!$A$8=0,MIN(CB448,CD448,CF448),MIN(BZ448,CB448,CD448,CF448))</f>
        <v>0.41945601851851849</v>
      </c>
      <c r="AV448" s="56">
        <f>IF(GroupStTimes!$A$8=0,MAX(CC448,CE448,CG448),MAX(CA448,CC448,CE448,CG448))</f>
        <v>0.46528935185185177</v>
      </c>
      <c r="AW448" s="57" t="str">
        <f t="shared" si="735"/>
        <v/>
      </c>
      <c r="AX448" s="58" t="str">
        <f t="shared" si="736"/>
        <v/>
      </c>
      <c r="AY448" s="58" t="str">
        <f t="shared" si="737"/>
        <v/>
      </c>
      <c r="AZ448" s="31">
        <f t="shared" si="738"/>
        <v>142.13999999999999</v>
      </c>
      <c r="BA448" s="59">
        <f t="shared" si="739"/>
        <v>0.4221875000000001</v>
      </c>
      <c r="BB448" s="59">
        <f t="shared" si="740"/>
        <v>0.4277430555555557</v>
      </c>
      <c r="BC448" s="59">
        <f t="shared" si="741"/>
        <v>0.41734953703703703</v>
      </c>
      <c r="BD448" s="59">
        <f t="shared" si="742"/>
        <v>0.46318287037037031</v>
      </c>
      <c r="BE448" s="59">
        <f t="shared" si="743"/>
        <v>0.45210648148148153</v>
      </c>
      <c r="BF448" s="59">
        <f t="shared" si="744"/>
        <v>0.46252314814814821</v>
      </c>
      <c r="BG448" s="59">
        <f t="shared" si="745"/>
        <v>0.4585185185185186</v>
      </c>
      <c r="BH448" s="59">
        <f t="shared" si="746"/>
        <v>0.45782407407407416</v>
      </c>
      <c r="BI448" s="31">
        <f t="shared" si="747"/>
        <v>1.7700000000000102</v>
      </c>
      <c r="BJ448" s="61">
        <f t="shared" ref="BJ448:BM448" si="834">IF($AJ447="t",IF(AM446=0,0,$BI448/AM446),IF(AM447=0,0,$BI448/AM447))</f>
        <v>5.0571428571428864E-2</v>
      </c>
      <c r="BK448" s="61">
        <f t="shared" si="834"/>
        <v>5.0571428571428864E-2</v>
      </c>
      <c r="BL448" s="61">
        <f t="shared" si="834"/>
        <v>5.0571428571428864E-2</v>
      </c>
      <c r="BM448" s="61">
        <f t="shared" si="834"/>
        <v>5.0571428571428864E-2</v>
      </c>
      <c r="BN448" s="62">
        <f t="shared" si="749"/>
        <v>0</v>
      </c>
      <c r="BO448" s="62">
        <f t="shared" si="750"/>
        <v>3</v>
      </c>
      <c r="BP448" s="62">
        <f t="shared" si="751"/>
        <v>2</v>
      </c>
      <c r="BQ448" s="62">
        <f t="shared" si="752"/>
        <v>0</v>
      </c>
      <c r="BR448" s="62">
        <f t="shared" si="753"/>
        <v>3</v>
      </c>
      <c r="BS448" s="62">
        <f t="shared" si="754"/>
        <v>2</v>
      </c>
      <c r="BT448" s="62">
        <f t="shared" si="755"/>
        <v>0</v>
      </c>
      <c r="BU448" s="62">
        <f t="shared" si="756"/>
        <v>3</v>
      </c>
      <c r="BV448" s="62">
        <f t="shared" si="757"/>
        <v>2</v>
      </c>
      <c r="BW448" s="62">
        <f t="shared" si="758"/>
        <v>0</v>
      </c>
      <c r="BX448" s="62">
        <f t="shared" si="759"/>
        <v>3</v>
      </c>
      <c r="BY448" s="62">
        <f t="shared" si="760"/>
        <v>2</v>
      </c>
      <c r="BZ448" s="63">
        <f t="shared" si="761"/>
        <v>0.42429398148148156</v>
      </c>
      <c r="CA448" s="63">
        <f t="shared" si="762"/>
        <v>0.42984953703703715</v>
      </c>
      <c r="CB448" s="63">
        <f t="shared" si="763"/>
        <v>0.41945601851851849</v>
      </c>
      <c r="CC448" s="63">
        <f t="shared" si="764"/>
        <v>0.46528935185185177</v>
      </c>
      <c r="CD448" s="63">
        <f t="shared" si="765"/>
        <v>0.45421296296296299</v>
      </c>
      <c r="CE448" s="63">
        <f t="shared" si="766"/>
        <v>0.46462962962962967</v>
      </c>
      <c r="CF448" s="63">
        <f t="shared" si="767"/>
        <v>0.46062500000000006</v>
      </c>
      <c r="CG448" s="63">
        <f t="shared" si="768"/>
        <v>0.45993055555555562</v>
      </c>
      <c r="CH448" s="36"/>
      <c r="CI448" s="36"/>
      <c r="CJ448" s="36"/>
      <c r="CK448" s="36"/>
      <c r="CL448" s="60">
        <v>60</v>
      </c>
    </row>
    <row r="449" spans="1:90" ht="26.25" customHeight="1" x14ac:dyDescent="0.25">
      <c r="A449" s="37">
        <v>46</v>
      </c>
      <c r="B449" s="38"/>
      <c r="C449" s="39"/>
      <c r="D449" s="39"/>
      <c r="E449" s="39"/>
      <c r="F449" s="42"/>
      <c r="G449" s="40">
        <v>139.71</v>
      </c>
      <c r="H449" s="41">
        <f t="shared" si="825"/>
        <v>144.15</v>
      </c>
      <c r="I449" s="42">
        <v>144.04000000000002</v>
      </c>
      <c r="J449" s="43">
        <f t="shared" si="822"/>
        <v>-9.9509395538264806E-4</v>
      </c>
      <c r="K449" s="44">
        <f t="shared" si="823"/>
        <v>-0.14333333333331666</v>
      </c>
      <c r="L449" s="45" t="s">
        <v>321</v>
      </c>
      <c r="M449" s="126" t="s">
        <v>1229</v>
      </c>
      <c r="N449" s="46">
        <f t="shared" si="724"/>
        <v>144.18333333333334</v>
      </c>
      <c r="O449" s="46">
        <f t="shared" si="789"/>
        <v>-0.03</v>
      </c>
      <c r="P449" s="42">
        <v>144.23000000000002</v>
      </c>
      <c r="Q449" s="46">
        <f t="shared" si="790"/>
        <v>4.3499999999999996</v>
      </c>
      <c r="R449" s="39">
        <v>139.80000000000001</v>
      </c>
      <c r="S449" s="46">
        <f t="shared" si="791"/>
        <v>4.1499999999999995</v>
      </c>
      <c r="T449" s="40">
        <v>140.04999999999998</v>
      </c>
      <c r="U449" s="47" t="str">
        <f t="shared" si="813"/>
        <v/>
      </c>
      <c r="V449" s="47" t="str">
        <f t="shared" si="814"/>
        <v/>
      </c>
      <c r="W449" s="48"/>
      <c r="X449" s="48"/>
      <c r="Y449" s="48"/>
      <c r="Z449" s="48"/>
      <c r="AA449" s="48"/>
      <c r="AB449" s="48"/>
      <c r="AC449" s="48"/>
      <c r="AD449" s="48"/>
      <c r="AE449" s="51">
        <f t="shared" si="726"/>
        <v>46</v>
      </c>
      <c r="AF449" s="51" t="str">
        <f t="shared" si="727"/>
        <v/>
      </c>
      <c r="AG449" s="51" t="str">
        <f t="shared" si="728"/>
        <v/>
      </c>
      <c r="AH449" s="51" t="str">
        <f t="shared" si="729"/>
        <v/>
      </c>
      <c r="AI449" s="52">
        <f t="shared" si="730"/>
        <v>144.15</v>
      </c>
      <c r="AJ449" s="51"/>
      <c r="AK449" s="53"/>
      <c r="AL449" s="52"/>
      <c r="AM449" s="53">
        <f t="shared" si="732"/>
        <v>35</v>
      </c>
      <c r="AN449" s="53">
        <f>IF(AJ449&lt;&gt;"",IF(AJ449="o",VLOOKUP(AM449,OpenSect!$A$1:$D$11,2),IF(AJ449="u",VLOOKUP(AM449,UpHill!$A$1:$D$35,2),IF(AJ449="d",VLOOKUP(AM449,DownHill!$A$3:$D$29,2),IF(AJ449="f",VLOOKUP(AM449,FlatUnd!$A$2:$D$30,2),IF(AJ449="t",VLOOKUP(AM449,TimeAdd!$A$1:$D$176,2),IF(AJ449="l",VLOOKUP(AM449,SLimit!$A$1:$D$8,2),AN448)))))),AN448)</f>
        <v>35</v>
      </c>
      <c r="AO449" s="53">
        <f>IF(AJ449&lt;&gt;"",IF(AJ449="o",VLOOKUP(AM449,OpenSect!$A$1:$D$11,3),IF(AJ449="u",VLOOKUP(AM449,UpHill!$A$1:$D$35,3),IF(AJ449="d",VLOOKUP(AM449,DownHill!$A$3:$D$29,3),IF(AJ449="f",VLOOKUP(AM449,FlatUnd!$A$2:$D$30,3),IF(AJ449="t",VLOOKUP(AM449,TimeAdd!$A$1:$D$18,3),IF(AJ449="l",VLOOKUP(AM449,SLimit!$A$1:$D$8,3),AO448)))))),AO448)</f>
        <v>35</v>
      </c>
      <c r="AP449" s="53">
        <f>IF(AJ449&lt;&gt;"",IF(AJ449="o",VLOOKUP(AM449,OpenSect!$A$1:$D$11,4),IF(AJ449="u",VLOOKUP(AM449,UpHill!$A$1:$D$35,4),IF(AJ449="d",VLOOKUP(AM449,DownHill!$A$3:$D$29,4),IF(AJ449="f",VLOOKUP(AM449,FlatUnd!$A$2:$D$30,4),IF(AJ449="t",VLOOKUP(AM449,TimeAdd!$A$1:$D$18,4),IF(AJ449="l",VLOOKUP(AM449,SLimit!$A$1:$D$8,4),AP448)))))),AP448)</f>
        <v>35</v>
      </c>
      <c r="AQ449" s="53" t="str">
        <f t="shared" si="733"/>
        <v>60</v>
      </c>
      <c r="AR449" s="54" t="str">
        <f t="shared" si="734"/>
        <v>Prohibition - Stopping</v>
      </c>
      <c r="AS449" s="55"/>
      <c r="AT449" s="55"/>
      <c r="AU449" s="56">
        <f>IF(GroupStTimes!$A$8=0,MIN(CB449,CD449,CF449),MIN(BZ449,CB449,CD449,CF449))</f>
        <v>0.41974537037037035</v>
      </c>
      <c r="AV449" s="56">
        <f>IF(GroupStTimes!$A$8=0,MAX(CC449,CE449,CG449),MAX(CA449,CC449,CE449,CG449))</f>
        <v>0.46557870370370363</v>
      </c>
      <c r="AW449" s="57" t="str">
        <f t="shared" si="735"/>
        <v/>
      </c>
      <c r="AX449" s="58" t="str">
        <f t="shared" si="736"/>
        <v/>
      </c>
      <c r="AY449" s="58" t="str">
        <f t="shared" si="737"/>
        <v/>
      </c>
      <c r="AZ449" s="31">
        <f t="shared" si="738"/>
        <v>142.13999999999999</v>
      </c>
      <c r="BA449" s="59">
        <f t="shared" si="739"/>
        <v>0.4221875000000001</v>
      </c>
      <c r="BB449" s="59">
        <f t="shared" si="740"/>
        <v>0.4277430555555557</v>
      </c>
      <c r="BC449" s="59">
        <f t="shared" si="741"/>
        <v>0.41734953703703703</v>
      </c>
      <c r="BD449" s="59">
        <f t="shared" si="742"/>
        <v>0.46318287037037031</v>
      </c>
      <c r="BE449" s="59">
        <f t="shared" si="743"/>
        <v>0.45210648148148153</v>
      </c>
      <c r="BF449" s="59">
        <f t="shared" si="744"/>
        <v>0.46252314814814821</v>
      </c>
      <c r="BG449" s="59">
        <f t="shared" si="745"/>
        <v>0.4585185185185186</v>
      </c>
      <c r="BH449" s="59">
        <f t="shared" si="746"/>
        <v>0.45782407407407416</v>
      </c>
      <c r="BI449" s="31">
        <f t="shared" si="747"/>
        <v>2.0100000000000193</v>
      </c>
      <c r="BJ449" s="61">
        <f t="shared" ref="BJ449:BM449" si="835">IF($AJ448="t",IF(AM447=0,0,$BI449/AM447),IF(AM448=0,0,$BI449/AM448))</f>
        <v>5.7428571428571981E-2</v>
      </c>
      <c r="BK449" s="61">
        <f t="shared" si="835"/>
        <v>5.7428571428571981E-2</v>
      </c>
      <c r="BL449" s="61">
        <f t="shared" si="835"/>
        <v>5.7428571428571981E-2</v>
      </c>
      <c r="BM449" s="61">
        <f t="shared" si="835"/>
        <v>5.7428571428571981E-2</v>
      </c>
      <c r="BN449" s="62">
        <f t="shared" si="749"/>
        <v>0</v>
      </c>
      <c r="BO449" s="62">
        <f t="shared" si="750"/>
        <v>3</v>
      </c>
      <c r="BP449" s="62">
        <f t="shared" si="751"/>
        <v>27</v>
      </c>
      <c r="BQ449" s="62">
        <f t="shared" si="752"/>
        <v>0</v>
      </c>
      <c r="BR449" s="62">
        <f t="shared" si="753"/>
        <v>3</v>
      </c>
      <c r="BS449" s="62">
        <f t="shared" si="754"/>
        <v>27</v>
      </c>
      <c r="BT449" s="62">
        <f t="shared" si="755"/>
        <v>0</v>
      </c>
      <c r="BU449" s="62">
        <f t="shared" si="756"/>
        <v>3</v>
      </c>
      <c r="BV449" s="62">
        <f t="shared" si="757"/>
        <v>27</v>
      </c>
      <c r="BW449" s="62">
        <f t="shared" si="758"/>
        <v>0</v>
      </c>
      <c r="BX449" s="62">
        <f t="shared" si="759"/>
        <v>3</v>
      </c>
      <c r="BY449" s="62">
        <f t="shared" si="760"/>
        <v>27</v>
      </c>
      <c r="BZ449" s="63">
        <f t="shared" si="761"/>
        <v>0.42458333333333342</v>
      </c>
      <c r="CA449" s="63">
        <f t="shared" si="762"/>
        <v>0.43013888888888901</v>
      </c>
      <c r="CB449" s="63">
        <f t="shared" si="763"/>
        <v>0.41974537037037035</v>
      </c>
      <c r="CC449" s="63">
        <f t="shared" si="764"/>
        <v>0.46557870370370363</v>
      </c>
      <c r="CD449" s="63">
        <f t="shared" si="765"/>
        <v>0.45450231481481485</v>
      </c>
      <c r="CE449" s="63">
        <f t="shared" si="766"/>
        <v>0.46491898148148153</v>
      </c>
      <c r="CF449" s="63">
        <f t="shared" si="767"/>
        <v>0.46091435185185192</v>
      </c>
      <c r="CG449" s="63">
        <f t="shared" si="768"/>
        <v>0.46021990740740748</v>
      </c>
      <c r="CH449" s="36"/>
      <c r="CI449" s="36"/>
      <c r="CJ449" s="36"/>
      <c r="CK449" s="36"/>
      <c r="CL449" s="60">
        <v>60</v>
      </c>
    </row>
    <row r="450" spans="1:90" ht="40.5" x14ac:dyDescent="0.25">
      <c r="A450" s="37">
        <v>46</v>
      </c>
      <c r="B450" s="38"/>
      <c r="C450" s="39" t="s">
        <v>25</v>
      </c>
      <c r="D450" s="39">
        <v>35</v>
      </c>
      <c r="E450" s="39"/>
      <c r="F450" s="42"/>
      <c r="G450" s="40">
        <v>139.72999999999999</v>
      </c>
      <c r="H450" s="41">
        <f t="shared" si="825"/>
        <v>144.16999999999999</v>
      </c>
      <c r="I450" s="42">
        <v>144.07</v>
      </c>
      <c r="J450" s="43">
        <f t="shared" si="822"/>
        <v>-9.4861294278256745E-4</v>
      </c>
      <c r="K450" s="44">
        <f t="shared" si="823"/>
        <v>-0.13666666666668448</v>
      </c>
      <c r="L450" s="45" t="s">
        <v>322</v>
      </c>
      <c r="M450" s="126" t="s">
        <v>1229</v>
      </c>
      <c r="N450" s="46">
        <f t="shared" si="724"/>
        <v>144.20666666666668</v>
      </c>
      <c r="O450" s="46">
        <f t="shared" si="789"/>
        <v>-0.03</v>
      </c>
      <c r="P450" s="42">
        <v>144.26</v>
      </c>
      <c r="Q450" s="46">
        <f t="shared" si="790"/>
        <v>4.3499999999999996</v>
      </c>
      <c r="R450" s="39">
        <v>139.82</v>
      </c>
      <c r="S450" s="46">
        <f t="shared" si="791"/>
        <v>4.1499999999999995</v>
      </c>
      <c r="T450" s="40">
        <v>140.07</v>
      </c>
      <c r="U450" s="47" t="str">
        <f t="shared" si="813"/>
        <v/>
      </c>
      <c r="V450" s="47" t="str">
        <f t="shared" si="814"/>
        <v/>
      </c>
      <c r="W450" s="48"/>
      <c r="X450" s="48"/>
      <c r="Y450" s="48"/>
      <c r="Z450" s="48"/>
      <c r="AA450" s="48"/>
      <c r="AB450" s="48"/>
      <c r="AC450" s="48"/>
      <c r="AD450" s="48"/>
      <c r="AE450" s="51">
        <f t="shared" si="726"/>
        <v>46</v>
      </c>
      <c r="AF450" s="51" t="str">
        <f t="shared" si="727"/>
        <v/>
      </c>
      <c r="AG450" s="51" t="str">
        <f t="shared" si="728"/>
        <v>o</v>
      </c>
      <c r="AH450" s="51">
        <f t="shared" si="729"/>
        <v>35</v>
      </c>
      <c r="AI450" s="52">
        <f t="shared" si="730"/>
        <v>144.16999999999999</v>
      </c>
      <c r="AJ450" s="51"/>
      <c r="AK450" s="53"/>
      <c r="AL450" s="52"/>
      <c r="AM450" s="53">
        <f t="shared" si="732"/>
        <v>35</v>
      </c>
      <c r="AN450" s="53">
        <f>IF(AJ450&lt;&gt;"",IF(AJ450="o",VLOOKUP(AM450,OpenSect!$A$1:$D$11,2),IF(AJ450="u",VLOOKUP(AM450,UpHill!$A$1:$D$35,2),IF(AJ450="d",VLOOKUP(AM450,DownHill!$A$3:$D$29,2),IF(AJ450="f",VLOOKUP(AM450,FlatUnd!$A$2:$D$30,2),IF(AJ450="t",VLOOKUP(AM450,TimeAdd!$A$1:$D$176,2),IF(AJ450="l",VLOOKUP(AM450,SLimit!$A$1:$D$8,2),AN449)))))),AN449)</f>
        <v>35</v>
      </c>
      <c r="AO450" s="53">
        <f>IF(AJ450&lt;&gt;"",IF(AJ450="o",VLOOKUP(AM450,OpenSect!$A$1:$D$11,3),IF(AJ450="u",VLOOKUP(AM450,UpHill!$A$1:$D$35,3),IF(AJ450="d",VLOOKUP(AM450,DownHill!$A$3:$D$29,3),IF(AJ450="f",VLOOKUP(AM450,FlatUnd!$A$2:$D$30,3),IF(AJ450="t",VLOOKUP(AM450,TimeAdd!$A$1:$D$18,3),IF(AJ450="l",VLOOKUP(AM450,SLimit!$A$1:$D$8,3),AO449)))))),AO449)</f>
        <v>35</v>
      </c>
      <c r="AP450" s="53">
        <f>IF(AJ450&lt;&gt;"",IF(AJ450="o",VLOOKUP(AM450,OpenSect!$A$1:$D$11,4),IF(AJ450="u",VLOOKUP(AM450,UpHill!$A$1:$D$35,4),IF(AJ450="d",VLOOKUP(AM450,DownHill!$A$3:$D$29,4),IF(AJ450="f",VLOOKUP(AM450,FlatUnd!$A$2:$D$30,4),IF(AJ450="t",VLOOKUP(AM450,TimeAdd!$A$1:$D$18,4),IF(AJ450="l",VLOOKUP(AM450,SLimit!$A$1:$D$8,4),AP449)))))),AP449)</f>
        <v>35</v>
      </c>
      <c r="AQ450" s="53" t="str">
        <f t="shared" si="733"/>
        <v>60</v>
      </c>
      <c r="AR450" s="54" t="str">
        <f t="shared" si="734"/>
        <v>Mpofana Licensing and Testing {Straight} / Mass Bridge {Right}</v>
      </c>
      <c r="AS450" s="55"/>
      <c r="AT450" s="55"/>
      <c r="AU450" s="56">
        <f>IF(GroupStTimes!$A$8=0,MIN(CB450,CD450,CF450),MIN(BZ450,CB450,CD450,CF450))</f>
        <v>0.41976851851851854</v>
      </c>
      <c r="AV450" s="56">
        <f>IF(GroupStTimes!$A$8=0,MAX(CC450,CE450,CG450),MAX(CA450,CC450,CE450,CG450))</f>
        <v>0.46560185185185182</v>
      </c>
      <c r="AW450" s="57" t="str">
        <f t="shared" si="735"/>
        <v/>
      </c>
      <c r="AX450" s="58" t="str">
        <f t="shared" si="736"/>
        <v/>
      </c>
      <c r="AY450" s="58" t="str">
        <f t="shared" si="737"/>
        <v/>
      </c>
      <c r="AZ450" s="31">
        <f t="shared" si="738"/>
        <v>142.13999999999999</v>
      </c>
      <c r="BA450" s="59">
        <f t="shared" si="739"/>
        <v>0.4221875000000001</v>
      </c>
      <c r="BB450" s="59">
        <f t="shared" si="740"/>
        <v>0.4277430555555557</v>
      </c>
      <c r="BC450" s="59">
        <f t="shared" si="741"/>
        <v>0.41734953703703703</v>
      </c>
      <c r="BD450" s="59">
        <f t="shared" si="742"/>
        <v>0.46318287037037031</v>
      </c>
      <c r="BE450" s="59">
        <f t="shared" si="743"/>
        <v>0.45210648148148153</v>
      </c>
      <c r="BF450" s="59">
        <f t="shared" si="744"/>
        <v>0.46252314814814821</v>
      </c>
      <c r="BG450" s="59">
        <f t="shared" si="745"/>
        <v>0.4585185185185186</v>
      </c>
      <c r="BH450" s="59">
        <f t="shared" si="746"/>
        <v>0.45782407407407416</v>
      </c>
      <c r="BI450" s="31">
        <f t="shared" si="747"/>
        <v>2.0300000000000011</v>
      </c>
      <c r="BJ450" s="61">
        <f t="shared" ref="BJ450:BM450" si="836">IF($AJ449="t",IF(AM448=0,0,$BI450/AM448),IF(AM449=0,0,$BI450/AM449))</f>
        <v>5.8000000000000031E-2</v>
      </c>
      <c r="BK450" s="61">
        <f t="shared" si="836"/>
        <v>5.8000000000000031E-2</v>
      </c>
      <c r="BL450" s="61">
        <f t="shared" si="836"/>
        <v>5.8000000000000031E-2</v>
      </c>
      <c r="BM450" s="61">
        <f t="shared" si="836"/>
        <v>5.8000000000000031E-2</v>
      </c>
      <c r="BN450" s="62">
        <f t="shared" si="749"/>
        <v>0</v>
      </c>
      <c r="BO450" s="62">
        <f t="shared" si="750"/>
        <v>3</v>
      </c>
      <c r="BP450" s="62">
        <f t="shared" si="751"/>
        <v>29</v>
      </c>
      <c r="BQ450" s="62">
        <f t="shared" si="752"/>
        <v>0</v>
      </c>
      <c r="BR450" s="62">
        <f t="shared" si="753"/>
        <v>3</v>
      </c>
      <c r="BS450" s="62">
        <f t="shared" si="754"/>
        <v>29</v>
      </c>
      <c r="BT450" s="62">
        <f t="shared" si="755"/>
        <v>0</v>
      </c>
      <c r="BU450" s="62">
        <f t="shared" si="756"/>
        <v>3</v>
      </c>
      <c r="BV450" s="62">
        <f t="shared" si="757"/>
        <v>29</v>
      </c>
      <c r="BW450" s="62">
        <f t="shared" si="758"/>
        <v>0</v>
      </c>
      <c r="BX450" s="62">
        <f t="shared" si="759"/>
        <v>3</v>
      </c>
      <c r="BY450" s="62">
        <f t="shared" si="760"/>
        <v>29</v>
      </c>
      <c r="BZ450" s="63">
        <f t="shared" si="761"/>
        <v>0.42460648148148161</v>
      </c>
      <c r="CA450" s="63">
        <f t="shared" si="762"/>
        <v>0.4301620370370372</v>
      </c>
      <c r="CB450" s="63">
        <f t="shared" si="763"/>
        <v>0.41976851851851854</v>
      </c>
      <c r="CC450" s="63">
        <f t="shared" si="764"/>
        <v>0.46560185185185182</v>
      </c>
      <c r="CD450" s="63">
        <f t="shared" si="765"/>
        <v>0.45452546296296303</v>
      </c>
      <c r="CE450" s="63">
        <f t="shared" si="766"/>
        <v>0.46494212962962972</v>
      </c>
      <c r="CF450" s="63">
        <f t="shared" si="767"/>
        <v>0.46093750000000011</v>
      </c>
      <c r="CG450" s="63">
        <f t="shared" si="768"/>
        <v>0.46024305555555567</v>
      </c>
      <c r="CH450" s="36"/>
      <c r="CI450" s="36"/>
      <c r="CJ450" s="36"/>
      <c r="CK450" s="36"/>
      <c r="CL450" s="60">
        <v>60</v>
      </c>
    </row>
    <row r="451" spans="1:90" ht="60.75" x14ac:dyDescent="0.25">
      <c r="A451" s="37">
        <v>46</v>
      </c>
      <c r="B451" s="38"/>
      <c r="C451" s="39" t="s">
        <v>25</v>
      </c>
      <c r="D451" s="39">
        <v>35</v>
      </c>
      <c r="E451" s="39"/>
      <c r="F451" s="42"/>
      <c r="G451" s="40">
        <v>139.86000000000001</v>
      </c>
      <c r="H451" s="41">
        <f t="shared" si="825"/>
        <v>144.29</v>
      </c>
      <c r="I451" s="42">
        <v>144.20000000000002</v>
      </c>
      <c r="J451" s="43">
        <f t="shared" si="822"/>
        <v>-8.5529357373998903E-4</v>
      </c>
      <c r="K451" s="44">
        <f t="shared" si="823"/>
        <v>-0.12333333333330643</v>
      </c>
      <c r="L451" s="70" t="s">
        <v>1343</v>
      </c>
      <c r="M451" s="126" t="s">
        <v>1229</v>
      </c>
      <c r="N451" s="46">
        <f t="shared" si="724"/>
        <v>144.32333333333332</v>
      </c>
      <c r="O451" s="46">
        <f t="shared" si="789"/>
        <v>-0.03</v>
      </c>
      <c r="P451" s="42">
        <v>144.39000000000001</v>
      </c>
      <c r="Q451" s="46">
        <f t="shared" si="790"/>
        <v>4.3499999999999996</v>
      </c>
      <c r="R451" s="39">
        <v>139.94</v>
      </c>
      <c r="S451" s="46">
        <f t="shared" si="791"/>
        <v>4.1499999999999995</v>
      </c>
      <c r="T451" s="40">
        <v>140.16999999999999</v>
      </c>
      <c r="U451" s="47" t="str">
        <f t="shared" si="813"/>
        <v/>
      </c>
      <c r="V451" s="47" t="str">
        <f t="shared" si="814"/>
        <v/>
      </c>
      <c r="W451" s="48"/>
      <c r="X451" s="48"/>
      <c r="Y451" s="48"/>
      <c r="Z451" s="48"/>
      <c r="AA451" s="48"/>
      <c r="AB451" s="48"/>
      <c r="AC451" s="48"/>
      <c r="AD451" s="48"/>
      <c r="AE451" s="51">
        <f t="shared" si="726"/>
        <v>46</v>
      </c>
      <c r="AF451" s="51" t="str">
        <f t="shared" si="727"/>
        <v/>
      </c>
      <c r="AG451" s="51" t="str">
        <f t="shared" si="728"/>
        <v>o</v>
      </c>
      <c r="AH451" s="51">
        <f t="shared" si="729"/>
        <v>35</v>
      </c>
      <c r="AI451" s="52">
        <f t="shared" si="730"/>
        <v>144.29</v>
      </c>
      <c r="AJ451" s="51"/>
      <c r="AK451" s="53"/>
      <c r="AL451" s="52"/>
      <c r="AM451" s="53">
        <f t="shared" si="732"/>
        <v>35</v>
      </c>
      <c r="AN451" s="53">
        <f>IF(AJ451&lt;&gt;"",IF(AJ451="o",VLOOKUP(AM451,OpenSect!$A$1:$D$11,2),IF(AJ451="u",VLOOKUP(AM451,UpHill!$A$1:$D$35,2),IF(AJ451="d",VLOOKUP(AM451,DownHill!$A$3:$D$29,2),IF(AJ451="f",VLOOKUP(AM451,FlatUnd!$A$2:$D$30,2),IF(AJ451="t",VLOOKUP(AM451,TimeAdd!$A$1:$D$176,2),IF(AJ451="l",VLOOKUP(AM451,SLimit!$A$1:$D$8,2),AN450)))))),AN450)</f>
        <v>35</v>
      </c>
      <c r="AO451" s="53">
        <f>IF(AJ451&lt;&gt;"",IF(AJ451="o",VLOOKUP(AM451,OpenSect!$A$1:$D$11,3),IF(AJ451="u",VLOOKUP(AM451,UpHill!$A$1:$D$35,3),IF(AJ451="d",VLOOKUP(AM451,DownHill!$A$3:$D$29,3),IF(AJ451="f",VLOOKUP(AM451,FlatUnd!$A$2:$D$30,3),IF(AJ451="t",VLOOKUP(AM451,TimeAdd!$A$1:$D$18,3),IF(AJ451="l",VLOOKUP(AM451,SLimit!$A$1:$D$8,3),AO450)))))),AO450)</f>
        <v>35</v>
      </c>
      <c r="AP451" s="53">
        <f>IF(AJ451&lt;&gt;"",IF(AJ451="o",VLOOKUP(AM451,OpenSect!$A$1:$D$11,4),IF(AJ451="u",VLOOKUP(AM451,UpHill!$A$1:$D$35,4),IF(AJ451="d",VLOOKUP(AM451,DownHill!$A$3:$D$29,4),IF(AJ451="f",VLOOKUP(AM451,FlatUnd!$A$2:$D$30,4),IF(AJ451="t",VLOOKUP(AM451,TimeAdd!$A$1:$D$18,4),IF(AJ451="l",VLOOKUP(AM451,SLimit!$A$1:$D$8,4),AP450)))))),AP450)</f>
        <v>35</v>
      </c>
      <c r="AQ451" s="53" t="str">
        <f t="shared" si="733"/>
        <v>60</v>
      </c>
      <c r="AR451" s="54" t="str">
        <f t="shared" si="734"/>
        <v>Mpofana Licensing and Testing {Straight} / Mass Bridge {Right}.{ Start of OPEN SECTION.}</v>
      </c>
      <c r="AS451" s="55"/>
      <c r="AT451" s="55"/>
      <c r="AU451" s="56">
        <f>IF(GroupStTimes!$A$8=0,MIN(CB451,CD451,CF451),MIN(BZ451,CB451,CD451,CF451))</f>
        <v>0.4199074074074074</v>
      </c>
      <c r="AV451" s="56">
        <f>IF(GroupStTimes!$A$8=0,MAX(CC451,CE451,CG451),MAX(CA451,CC451,CE451,CG451))</f>
        <v>0.46574074074074068</v>
      </c>
      <c r="AW451" s="57" t="str">
        <f t="shared" si="735"/>
        <v/>
      </c>
      <c r="AX451" s="58" t="str">
        <f t="shared" si="736"/>
        <v/>
      </c>
      <c r="AY451" s="58" t="str">
        <f t="shared" si="737"/>
        <v/>
      </c>
      <c r="AZ451" s="31">
        <f t="shared" si="738"/>
        <v>142.13999999999999</v>
      </c>
      <c r="BA451" s="59">
        <f t="shared" si="739"/>
        <v>0.4221875000000001</v>
      </c>
      <c r="BB451" s="59">
        <f t="shared" si="740"/>
        <v>0.4277430555555557</v>
      </c>
      <c r="BC451" s="59">
        <f t="shared" si="741"/>
        <v>0.41734953703703703</v>
      </c>
      <c r="BD451" s="59">
        <f t="shared" si="742"/>
        <v>0.46318287037037031</v>
      </c>
      <c r="BE451" s="59">
        <f t="shared" si="743"/>
        <v>0.45210648148148153</v>
      </c>
      <c r="BF451" s="59">
        <f t="shared" si="744"/>
        <v>0.46252314814814821</v>
      </c>
      <c r="BG451" s="59">
        <f t="shared" si="745"/>
        <v>0.4585185185185186</v>
      </c>
      <c r="BH451" s="59">
        <f t="shared" si="746"/>
        <v>0.45782407407407416</v>
      </c>
      <c r="BI451" s="31">
        <f t="shared" si="747"/>
        <v>2.1500000000000057</v>
      </c>
      <c r="BJ451" s="61">
        <f t="shared" ref="BJ451:BM451" si="837">IF($AJ450="t",IF(AM449=0,0,$BI451/AM449),IF(AM450=0,0,$BI451/AM450))</f>
        <v>6.1428571428571589E-2</v>
      </c>
      <c r="BK451" s="61">
        <f t="shared" si="837"/>
        <v>6.1428571428571589E-2</v>
      </c>
      <c r="BL451" s="61">
        <f t="shared" si="837"/>
        <v>6.1428571428571589E-2</v>
      </c>
      <c r="BM451" s="61">
        <f t="shared" si="837"/>
        <v>6.1428571428571589E-2</v>
      </c>
      <c r="BN451" s="62">
        <f t="shared" si="749"/>
        <v>0</v>
      </c>
      <c r="BO451" s="62">
        <f t="shared" si="750"/>
        <v>3</v>
      </c>
      <c r="BP451" s="62">
        <f t="shared" si="751"/>
        <v>41</v>
      </c>
      <c r="BQ451" s="62">
        <f t="shared" si="752"/>
        <v>0</v>
      </c>
      <c r="BR451" s="62">
        <f t="shared" si="753"/>
        <v>3</v>
      </c>
      <c r="BS451" s="62">
        <f t="shared" si="754"/>
        <v>41</v>
      </c>
      <c r="BT451" s="62">
        <f t="shared" si="755"/>
        <v>0</v>
      </c>
      <c r="BU451" s="62">
        <f t="shared" si="756"/>
        <v>3</v>
      </c>
      <c r="BV451" s="62">
        <f t="shared" si="757"/>
        <v>41</v>
      </c>
      <c r="BW451" s="62">
        <f t="shared" si="758"/>
        <v>0</v>
      </c>
      <c r="BX451" s="62">
        <f t="shared" si="759"/>
        <v>3</v>
      </c>
      <c r="BY451" s="62">
        <f t="shared" si="760"/>
        <v>41</v>
      </c>
      <c r="BZ451" s="63">
        <f t="shared" si="761"/>
        <v>0.42474537037037047</v>
      </c>
      <c r="CA451" s="63">
        <f t="shared" si="762"/>
        <v>0.43030092592592606</v>
      </c>
      <c r="CB451" s="63">
        <f t="shared" si="763"/>
        <v>0.4199074074074074</v>
      </c>
      <c r="CC451" s="63">
        <f t="shared" si="764"/>
        <v>0.46574074074074068</v>
      </c>
      <c r="CD451" s="63">
        <f t="shared" si="765"/>
        <v>0.45466435185185189</v>
      </c>
      <c r="CE451" s="63">
        <f t="shared" si="766"/>
        <v>0.46508101851851857</v>
      </c>
      <c r="CF451" s="63">
        <f t="shared" si="767"/>
        <v>0.46107638888888897</v>
      </c>
      <c r="CG451" s="63">
        <f t="shared" si="768"/>
        <v>0.46038194444444452</v>
      </c>
      <c r="CH451" s="36"/>
      <c r="CI451" s="36"/>
      <c r="CJ451" s="36"/>
      <c r="CK451" s="36"/>
      <c r="CL451" s="60">
        <v>60</v>
      </c>
    </row>
    <row r="452" spans="1:90" ht="40.5" x14ac:dyDescent="0.25">
      <c r="A452" s="37">
        <v>46</v>
      </c>
      <c r="B452" s="38"/>
      <c r="C452" s="39" t="s">
        <v>25</v>
      </c>
      <c r="D452" s="39">
        <v>30</v>
      </c>
      <c r="E452" s="39"/>
      <c r="F452" s="42"/>
      <c r="G452" s="40">
        <v>139.97999999999999</v>
      </c>
      <c r="H452" s="41">
        <f t="shared" si="825"/>
        <v>144.41999999999999</v>
      </c>
      <c r="I452" s="42">
        <v>144.32</v>
      </c>
      <c r="J452" s="43">
        <f t="shared" si="822"/>
        <v>-9.4696969696982038E-4</v>
      </c>
      <c r="K452" s="44">
        <f t="shared" si="823"/>
        <v>-0.13666666666668448</v>
      </c>
      <c r="L452" s="45" t="s">
        <v>323</v>
      </c>
      <c r="M452" s="126" t="s">
        <v>1229</v>
      </c>
      <c r="N452" s="46">
        <f t="shared" ref="N452:N515" si="838">IF(P452="",((I452-I451)+H451),IF(R452="",(P452+O452),IF(T452="",((P452+O452)+(R452+Q452))/2,((P452+O452)+(R452+Q452)+(T452+S452))/3)))</f>
        <v>144.45666666666668</v>
      </c>
      <c r="O452" s="46">
        <f t="shared" si="789"/>
        <v>-0.03</v>
      </c>
      <c r="P452" s="42">
        <v>144.51</v>
      </c>
      <c r="Q452" s="46">
        <f t="shared" si="790"/>
        <v>4.3499999999999996</v>
      </c>
      <c r="R452" s="39">
        <v>140.07</v>
      </c>
      <c r="S452" s="46">
        <f t="shared" si="791"/>
        <v>4.1499999999999995</v>
      </c>
      <c r="T452" s="40">
        <v>140.32</v>
      </c>
      <c r="U452" s="47" t="str">
        <f t="shared" si="813"/>
        <v/>
      </c>
      <c r="V452" s="47" t="str">
        <f t="shared" si="814"/>
        <v/>
      </c>
      <c r="W452" s="48"/>
      <c r="X452" s="48"/>
      <c r="Y452" s="48"/>
      <c r="Z452" s="48"/>
      <c r="AA452" s="48"/>
      <c r="AB452" s="48"/>
      <c r="AC452" s="48"/>
      <c r="AD452" s="48"/>
      <c r="AE452" s="51">
        <f t="shared" si="726"/>
        <v>46</v>
      </c>
      <c r="AF452" s="51" t="str">
        <f t="shared" si="727"/>
        <v/>
      </c>
      <c r="AG452" s="51" t="str">
        <f t="shared" si="728"/>
        <v>o</v>
      </c>
      <c r="AH452" s="51">
        <f t="shared" si="729"/>
        <v>30</v>
      </c>
      <c r="AI452" s="52">
        <f t="shared" si="730"/>
        <v>144.41999999999999</v>
      </c>
      <c r="AJ452" s="51" t="s">
        <v>25</v>
      </c>
      <c r="AK452" s="53"/>
      <c r="AL452" s="52"/>
      <c r="AM452" s="53">
        <f t="shared" si="732"/>
        <v>30</v>
      </c>
      <c r="AN452" s="53">
        <f>IF(AJ452&lt;&gt;"",IF(AJ452="o",VLOOKUP(AM452,OpenSect!$A$1:$D$11,2),IF(AJ452="u",VLOOKUP(AM452,UpHill!$A$1:$D$35,2),IF(AJ452="d",VLOOKUP(AM452,DownHill!$A$3:$D$29,2),IF(AJ452="f",VLOOKUP(AM452,FlatUnd!$A$2:$D$30,2),IF(AJ452="t",VLOOKUP(AM452,TimeAdd!$A$1:$D$176,2),IF(AJ452="l",VLOOKUP(AM452,SLimit!$A$1:$D$8,2),AN451)))))),AN451)</f>
        <v>30</v>
      </c>
      <c r="AO452" s="53">
        <f>IF(AJ452&lt;&gt;"",IF(AJ452="o",VLOOKUP(AM452,OpenSect!$A$1:$D$11,3),IF(AJ452="u",VLOOKUP(AM452,UpHill!$A$1:$D$35,3),IF(AJ452="d",VLOOKUP(AM452,DownHill!$A$3:$D$29,3),IF(AJ452="f",VLOOKUP(AM452,FlatUnd!$A$2:$D$30,3),IF(AJ452="t",VLOOKUP(AM452,TimeAdd!$A$1:$D$18,3),IF(AJ452="l",VLOOKUP(AM452,SLimit!$A$1:$D$8,3),AO451)))))),AO451)</f>
        <v>30</v>
      </c>
      <c r="AP452" s="53">
        <f>IF(AJ452&lt;&gt;"",IF(AJ452="o",VLOOKUP(AM452,OpenSect!$A$1:$D$11,4),IF(AJ452="u",VLOOKUP(AM452,UpHill!$A$1:$D$35,4),IF(AJ452="d",VLOOKUP(AM452,DownHill!$A$3:$D$29,4),IF(AJ452="f",VLOOKUP(AM452,FlatUnd!$A$2:$D$30,4),IF(AJ452="t",VLOOKUP(AM452,TimeAdd!$A$1:$D$18,4),IF(AJ452="l",VLOOKUP(AM452,SLimit!$A$1:$D$8,4),AP451)))))),AP451)</f>
        <v>30</v>
      </c>
      <c r="AQ452" s="53" t="str">
        <f t="shared" si="733"/>
        <v>60</v>
      </c>
      <c r="AR452" s="54" t="str">
        <f t="shared" si="734"/>
        <v>Mpofana Licensing and Testing {Right}. Turn LEFT to Engen Filling station</v>
      </c>
      <c r="AS452" s="55"/>
      <c r="AT452" s="55"/>
      <c r="AU452" s="56">
        <f>IF(GroupStTimes!$A$8=0,MIN(CB452,CD452,CF452),MIN(BZ452,CB452,CD452,CF452))</f>
        <v>0.42006944444444444</v>
      </c>
      <c r="AV452" s="56">
        <f>IF(GroupStTimes!$A$8=0,MAX(CC452,CE452,CG452),MAX(CA452,CC452,CE452,CG452))</f>
        <v>0.46590277777777772</v>
      </c>
      <c r="AW452" s="57" t="str">
        <f t="shared" si="735"/>
        <v/>
      </c>
      <c r="AX452" s="58" t="str">
        <f t="shared" si="736"/>
        <v/>
      </c>
      <c r="AY452" s="58" t="str">
        <f t="shared" si="737"/>
        <v/>
      </c>
      <c r="AZ452" s="31">
        <f t="shared" si="738"/>
        <v>142.13999999999999</v>
      </c>
      <c r="BA452" s="59">
        <f t="shared" si="739"/>
        <v>0.4221875000000001</v>
      </c>
      <c r="BB452" s="59">
        <f t="shared" si="740"/>
        <v>0.4277430555555557</v>
      </c>
      <c r="BC452" s="59">
        <f t="shared" si="741"/>
        <v>0.41734953703703703</v>
      </c>
      <c r="BD452" s="59">
        <f t="shared" si="742"/>
        <v>0.46318287037037031</v>
      </c>
      <c r="BE452" s="59">
        <f t="shared" si="743"/>
        <v>0.45210648148148153</v>
      </c>
      <c r="BF452" s="59">
        <f t="shared" si="744"/>
        <v>0.46252314814814821</v>
      </c>
      <c r="BG452" s="59">
        <f t="shared" si="745"/>
        <v>0.4585185185185186</v>
      </c>
      <c r="BH452" s="59">
        <f t="shared" si="746"/>
        <v>0.45782407407407416</v>
      </c>
      <c r="BI452" s="31">
        <f t="shared" si="747"/>
        <v>2.2800000000000011</v>
      </c>
      <c r="BJ452" s="61">
        <f t="shared" ref="BJ452:BM452" si="839">IF($AJ451="t",IF(AM450=0,0,$BI452/AM450),IF(AM451=0,0,$BI452/AM451))</f>
        <v>6.5142857142857169E-2</v>
      </c>
      <c r="BK452" s="61">
        <f t="shared" si="839"/>
        <v>6.5142857142857169E-2</v>
      </c>
      <c r="BL452" s="61">
        <f t="shared" si="839"/>
        <v>6.5142857142857169E-2</v>
      </c>
      <c r="BM452" s="61">
        <f t="shared" si="839"/>
        <v>6.5142857142857169E-2</v>
      </c>
      <c r="BN452" s="62">
        <f t="shared" si="749"/>
        <v>0</v>
      </c>
      <c r="BO452" s="62">
        <f t="shared" si="750"/>
        <v>3</v>
      </c>
      <c r="BP452" s="62">
        <f t="shared" si="751"/>
        <v>55</v>
      </c>
      <c r="BQ452" s="62">
        <f t="shared" si="752"/>
        <v>0</v>
      </c>
      <c r="BR452" s="62">
        <f t="shared" si="753"/>
        <v>3</v>
      </c>
      <c r="BS452" s="62">
        <f t="shared" si="754"/>
        <v>55</v>
      </c>
      <c r="BT452" s="62">
        <f t="shared" si="755"/>
        <v>0</v>
      </c>
      <c r="BU452" s="62">
        <f t="shared" si="756"/>
        <v>3</v>
      </c>
      <c r="BV452" s="62">
        <f t="shared" si="757"/>
        <v>55</v>
      </c>
      <c r="BW452" s="62">
        <f t="shared" si="758"/>
        <v>0</v>
      </c>
      <c r="BX452" s="62">
        <f t="shared" si="759"/>
        <v>3</v>
      </c>
      <c r="BY452" s="62">
        <f t="shared" si="760"/>
        <v>55</v>
      </c>
      <c r="BZ452" s="63">
        <f t="shared" si="761"/>
        <v>0.42490740740740751</v>
      </c>
      <c r="CA452" s="63">
        <f t="shared" si="762"/>
        <v>0.4304629629629631</v>
      </c>
      <c r="CB452" s="63">
        <f t="shared" si="763"/>
        <v>0.42006944444444444</v>
      </c>
      <c r="CC452" s="63">
        <f t="shared" si="764"/>
        <v>0.46590277777777772</v>
      </c>
      <c r="CD452" s="63">
        <f t="shared" si="765"/>
        <v>0.45482638888888893</v>
      </c>
      <c r="CE452" s="63">
        <f t="shared" si="766"/>
        <v>0.46524305555555562</v>
      </c>
      <c r="CF452" s="63">
        <f t="shared" si="767"/>
        <v>0.46123842592592601</v>
      </c>
      <c r="CG452" s="63">
        <f t="shared" si="768"/>
        <v>0.46054398148148157</v>
      </c>
      <c r="CH452" s="36"/>
      <c r="CI452" s="36"/>
      <c r="CJ452" s="36"/>
      <c r="CK452" s="36"/>
      <c r="CL452" s="60">
        <v>60</v>
      </c>
    </row>
    <row r="453" spans="1:90" ht="81" x14ac:dyDescent="0.25">
      <c r="B453" s="38"/>
      <c r="C453" s="39" t="s">
        <v>25</v>
      </c>
      <c r="D453" s="39">
        <v>0</v>
      </c>
      <c r="E453" s="39"/>
      <c r="F453" s="42"/>
      <c r="G453" s="42">
        <v>144.58000000000001</v>
      </c>
      <c r="H453" s="41">
        <f t="shared" si="825"/>
        <v>144.58000000000001</v>
      </c>
      <c r="I453" s="42">
        <v>144.58000000000001</v>
      </c>
      <c r="J453" s="43">
        <f t="shared" si="822"/>
        <v>-6.9165859731632525E-4</v>
      </c>
      <c r="K453" s="44">
        <f t="shared" si="823"/>
        <v>-9.9999999999994316E-2</v>
      </c>
      <c r="L453" s="70" t="s">
        <v>1742</v>
      </c>
      <c r="M453" s="126" t="s">
        <v>1229</v>
      </c>
      <c r="N453" s="46">
        <f t="shared" si="838"/>
        <v>144.68</v>
      </c>
      <c r="O453" s="46"/>
      <c r="P453" s="42"/>
      <c r="Q453" s="46"/>
      <c r="R453" s="39"/>
      <c r="S453" s="46"/>
      <c r="T453" s="40"/>
      <c r="U453" s="47" t="str">
        <f t="shared" si="813"/>
        <v/>
      </c>
      <c r="V453" s="47" t="str">
        <f t="shared" si="814"/>
        <v/>
      </c>
      <c r="W453" s="48"/>
      <c r="X453" s="48"/>
      <c r="Y453" s="48"/>
      <c r="Z453" s="48"/>
      <c r="AA453" s="48"/>
      <c r="AB453" s="48"/>
      <c r="AC453" s="48"/>
      <c r="AD453" s="48"/>
      <c r="AE453" s="51" t="str">
        <f t="shared" ref="AE453:AE516" si="840">IF(A453="","",A453)</f>
        <v/>
      </c>
      <c r="AF453" s="51" t="str">
        <f t="shared" ref="AF453:AF516" si="841">IF(B453="","",B453)</f>
        <v/>
      </c>
      <c r="AG453" s="51" t="str">
        <f t="shared" ref="AG453:AG516" si="842">IF(C453="","",C453)</f>
        <v>o</v>
      </c>
      <c r="AH453" s="51">
        <f t="shared" ref="AH453:AH516" si="843">IF(D453="","",D453)</f>
        <v>0</v>
      </c>
      <c r="AI453" s="52">
        <f t="shared" ref="AI453:AI516" si="844">H453</f>
        <v>144.58000000000001</v>
      </c>
      <c r="AJ453" s="51" t="s">
        <v>25</v>
      </c>
      <c r="AK453" s="53"/>
      <c r="AL453" s="52"/>
      <c r="AM453" s="53">
        <f t="shared" si="732"/>
        <v>0</v>
      </c>
      <c r="AN453" s="53">
        <f>IF(AJ453&lt;&gt;"",IF(AJ453="o",VLOOKUP(AM453,OpenSect!$A$1:$D$11,2),IF(AJ453="u",VLOOKUP(AM453,UpHill!$A$1:$D$35,2),IF(AJ453="d",VLOOKUP(AM453,DownHill!$A$3:$D$29,2),IF(AJ453="f",VLOOKUP(AM453,FlatUnd!$A$2:$D$30,2),IF(AJ453="t",VLOOKUP(AM453,TimeAdd!$A$1:$D$176,2),IF(AJ453="l",VLOOKUP(AM453,SLimit!$A$1:$D$8,2),AN452)))))),AN452)</f>
        <v>0</v>
      </c>
      <c r="AO453" s="53">
        <f>IF(AJ453&lt;&gt;"",IF(AJ453="o",VLOOKUP(AM453,OpenSect!$A$1:$D$11,3),IF(AJ453="u",VLOOKUP(AM453,UpHill!$A$1:$D$35,3),IF(AJ453="d",VLOOKUP(AM453,DownHill!$A$3:$D$29,3),IF(AJ453="f",VLOOKUP(AM453,FlatUnd!$A$2:$D$30,3),IF(AJ453="t",VLOOKUP(AM453,TimeAdd!$A$1:$D$18,3),IF(AJ453="l",VLOOKUP(AM453,SLimit!$A$1:$D$8,3),AO452)))))),AO452)</f>
        <v>0</v>
      </c>
      <c r="AP453" s="53">
        <f>IF(AJ453&lt;&gt;"",IF(AJ453="o",VLOOKUP(AM453,OpenSect!$A$1:$D$11,4),IF(AJ453="u",VLOOKUP(AM453,UpHill!$A$1:$D$35,4),IF(AJ453="d",VLOOKUP(AM453,DownHill!$A$3:$D$29,4),IF(AJ453="f",VLOOKUP(AM453,FlatUnd!$A$2:$D$30,4),IF(AJ453="t",VLOOKUP(AM453,TimeAdd!$A$1:$D$18,4),IF(AJ453="l",VLOOKUP(AM453,SLimit!$A$1:$D$8,4),AP452)))))),AP452)</f>
        <v>0</v>
      </c>
      <c r="AQ453" s="53" t="str">
        <f t="shared" si="733"/>
        <v>60</v>
      </c>
      <c r="AR453" s="54" t="str">
        <f t="shared" si="734"/>
        <v>Turn LEFT to Mooi 1-Stop.  Engen Filling Station. Refuel Stop.  {Donovan Carter 0721476868 Bheki mooi1stop@futurenet.co.za 081 744 6871}</v>
      </c>
      <c r="AS453" s="55"/>
      <c r="AT453" s="55"/>
      <c r="AU453" s="56">
        <f>IF(GroupStTimes!$A$8=0,MIN(CB453,CD453,CF453),MIN(BZ453,CB453,CD453,CF453))</f>
        <v>0.42028935185185184</v>
      </c>
      <c r="AV453" s="56">
        <f>IF(GroupStTimes!$A$8=0,MAX(CC453,CE453,CG453),MAX(CA453,CC453,CE453,CG453))</f>
        <v>0.46612268518518513</v>
      </c>
      <c r="AW453" s="57" t="str">
        <f t="shared" si="735"/>
        <v/>
      </c>
      <c r="AX453" s="58" t="str">
        <f t="shared" si="736"/>
        <v/>
      </c>
      <c r="AY453" s="58" t="str">
        <f t="shared" si="737"/>
        <v/>
      </c>
      <c r="AZ453" s="31">
        <f t="shared" si="738"/>
        <v>144.41999999999999</v>
      </c>
      <c r="BA453" s="59">
        <f t="shared" si="739"/>
        <v>0.42490740740740751</v>
      </c>
      <c r="BB453" s="59">
        <f t="shared" si="740"/>
        <v>0.4304629629629631</v>
      </c>
      <c r="BC453" s="59">
        <f t="shared" si="741"/>
        <v>0.42006944444444444</v>
      </c>
      <c r="BD453" s="59">
        <f t="shared" si="742"/>
        <v>0.46590277777777772</v>
      </c>
      <c r="BE453" s="59">
        <f t="shared" si="743"/>
        <v>0.45482638888888893</v>
      </c>
      <c r="BF453" s="59">
        <f t="shared" si="744"/>
        <v>0.46524305555555562</v>
      </c>
      <c r="BG453" s="59">
        <f t="shared" si="745"/>
        <v>0.46123842592592601</v>
      </c>
      <c r="BH453" s="59">
        <f t="shared" si="746"/>
        <v>0.46054398148148157</v>
      </c>
      <c r="BI453" s="31">
        <f t="shared" si="747"/>
        <v>0.16000000000002501</v>
      </c>
      <c r="BJ453" s="61">
        <f t="shared" ref="BJ453:BM453" si="845">IF($AJ452="t",IF(AM451=0,0,$BI453/AM451),IF(AM452=0,0,$BI453/AM452))</f>
        <v>5.3333333333341667E-3</v>
      </c>
      <c r="BK453" s="61">
        <f t="shared" si="845"/>
        <v>5.3333333333341667E-3</v>
      </c>
      <c r="BL453" s="61">
        <f t="shared" si="845"/>
        <v>5.3333333333341667E-3</v>
      </c>
      <c r="BM453" s="61">
        <f t="shared" si="845"/>
        <v>5.3333333333341667E-3</v>
      </c>
      <c r="BN453" s="62">
        <f t="shared" si="749"/>
        <v>0</v>
      </c>
      <c r="BO453" s="62">
        <f t="shared" si="750"/>
        <v>0</v>
      </c>
      <c r="BP453" s="62">
        <f t="shared" si="751"/>
        <v>19</v>
      </c>
      <c r="BQ453" s="62">
        <f t="shared" si="752"/>
        <v>0</v>
      </c>
      <c r="BR453" s="62">
        <f t="shared" si="753"/>
        <v>0</v>
      </c>
      <c r="BS453" s="62">
        <f t="shared" si="754"/>
        <v>19</v>
      </c>
      <c r="BT453" s="62">
        <f t="shared" si="755"/>
        <v>0</v>
      </c>
      <c r="BU453" s="62">
        <f t="shared" si="756"/>
        <v>0</v>
      </c>
      <c r="BV453" s="62">
        <f t="shared" si="757"/>
        <v>19</v>
      </c>
      <c r="BW453" s="62">
        <f t="shared" si="758"/>
        <v>0</v>
      </c>
      <c r="BX453" s="62">
        <f t="shared" si="759"/>
        <v>0</v>
      </c>
      <c r="BY453" s="62">
        <f t="shared" si="760"/>
        <v>19</v>
      </c>
      <c r="BZ453" s="63">
        <f t="shared" si="761"/>
        <v>0.42512731481481492</v>
      </c>
      <c r="CA453" s="63">
        <f t="shared" si="762"/>
        <v>0.43068287037037051</v>
      </c>
      <c r="CB453" s="63">
        <f t="shared" si="763"/>
        <v>0.42028935185185184</v>
      </c>
      <c r="CC453" s="63">
        <f t="shared" si="764"/>
        <v>0.46612268518518513</v>
      </c>
      <c r="CD453" s="63">
        <f t="shared" si="765"/>
        <v>0.45504629629629634</v>
      </c>
      <c r="CE453" s="63">
        <f t="shared" si="766"/>
        <v>0.46546296296296302</v>
      </c>
      <c r="CF453" s="63">
        <f t="shared" si="767"/>
        <v>0.46145833333333341</v>
      </c>
      <c r="CG453" s="63">
        <f t="shared" si="768"/>
        <v>0.46076388888888897</v>
      </c>
      <c r="CH453" s="36"/>
      <c r="CI453" s="36"/>
      <c r="CJ453" s="36"/>
      <c r="CK453" s="36"/>
      <c r="CL453" s="60">
        <v>60</v>
      </c>
    </row>
    <row r="454" spans="1:90" ht="26.25" customHeight="1" x14ac:dyDescent="0.25">
      <c r="B454" s="38"/>
      <c r="C454" s="39" t="s">
        <v>182</v>
      </c>
      <c r="D454" s="39">
        <v>10</v>
      </c>
      <c r="E454" s="39"/>
      <c r="F454" s="42"/>
      <c r="G454" s="42">
        <v>144.58000000000001</v>
      </c>
      <c r="H454" s="41">
        <f t="shared" si="825"/>
        <v>144.58000000000001</v>
      </c>
      <c r="I454" s="42">
        <v>144.58000000000001</v>
      </c>
      <c r="J454" s="43">
        <f t="shared" si="822"/>
        <v>0</v>
      </c>
      <c r="K454" s="44">
        <f t="shared" si="823"/>
        <v>0</v>
      </c>
      <c r="L454" s="45" t="s">
        <v>324</v>
      </c>
      <c r="M454" s="126" t="s">
        <v>1229</v>
      </c>
      <c r="N454" s="46">
        <f t="shared" si="838"/>
        <v>144.58000000000001</v>
      </c>
      <c r="O454" s="46"/>
      <c r="P454" s="42"/>
      <c r="Q454" s="46"/>
      <c r="R454" s="39"/>
      <c r="S454" s="46"/>
      <c r="T454" s="40"/>
      <c r="U454" s="47" t="str">
        <f t="shared" si="813"/>
        <v/>
      </c>
      <c r="V454" s="47" t="str">
        <f t="shared" si="814"/>
        <v/>
      </c>
      <c r="W454" s="48"/>
      <c r="X454" s="48"/>
      <c r="Y454" s="48"/>
      <c r="Z454" s="48"/>
      <c r="AA454" s="48"/>
      <c r="AB454" s="48"/>
      <c r="AC454" s="48"/>
      <c r="AD454" s="48"/>
      <c r="AE454" s="51" t="str">
        <f t="shared" si="840"/>
        <v/>
      </c>
      <c r="AF454" s="51" t="str">
        <f t="shared" si="841"/>
        <v/>
      </c>
      <c r="AG454" s="51" t="str">
        <f t="shared" si="842"/>
        <v>t</v>
      </c>
      <c r="AH454" s="51">
        <f t="shared" si="843"/>
        <v>10</v>
      </c>
      <c r="AI454" s="52">
        <f t="shared" si="844"/>
        <v>144.58000000000001</v>
      </c>
      <c r="AJ454" s="51" t="s">
        <v>182</v>
      </c>
      <c r="AK454" s="53"/>
      <c r="AL454" s="52"/>
      <c r="AM454" s="53">
        <f t="shared" ref="AM454:AM517" si="846">IF(OR(AJ454="",AJ454="m"),AM453,IF(AH454&lt;&gt;"",AH454,""))</f>
        <v>10</v>
      </c>
      <c r="AN454" s="53">
        <f>IF(AJ454&lt;&gt;"",IF(AJ454="o",VLOOKUP(AM454,OpenSect!$A$1:$D$11,2),IF(AJ454="u",VLOOKUP(AM454,UpHill!$A$1:$D$35,2),IF(AJ454="d",VLOOKUP(AM454,DownHill!$A$3:$D$29,2),IF(AJ454="f",VLOOKUP(AM454,FlatUnd!$A$2:$D$30,2),IF(AJ454="t",VLOOKUP(AM454,TimeAdd!$A$1:$D$176,2),IF(AJ454="l",VLOOKUP(AM454,SLimit!$A$1:$D$8,2),AN453)))))),AN453)</f>
        <v>15</v>
      </c>
      <c r="AO454" s="53">
        <f>IF(AJ454&lt;&gt;"",IF(AJ454="o",VLOOKUP(AM454,OpenSect!$A$1:$D$11,3),IF(AJ454="u",VLOOKUP(AM454,UpHill!$A$1:$D$35,3),IF(AJ454="d",VLOOKUP(AM454,DownHill!$A$3:$D$29,3),IF(AJ454="f",VLOOKUP(AM454,FlatUnd!$A$2:$D$30,3),IF(AJ454="t",VLOOKUP(AM454,TimeAdd!$A$1:$D$18,3),IF(AJ454="l",VLOOKUP(AM454,SLimit!$A$1:$D$8,3),AO453)))))),AO453)</f>
        <v>15</v>
      </c>
      <c r="AP454" s="53">
        <f>IF(AJ454&lt;&gt;"",IF(AJ454="o",VLOOKUP(AM454,OpenSect!$A$1:$D$11,4),IF(AJ454="u",VLOOKUP(AM454,UpHill!$A$1:$D$35,4),IF(AJ454="d",VLOOKUP(AM454,DownHill!$A$3:$D$29,4),IF(AJ454="f",VLOOKUP(AM454,FlatUnd!$A$2:$D$30,4),IF(AJ454="t",VLOOKUP(AM454,TimeAdd!$A$1:$D$18,4),IF(AJ454="l",VLOOKUP(AM454,SLimit!$A$1:$D$8,4),AP453)))))),AP453)</f>
        <v>20</v>
      </c>
      <c r="AQ454" s="53" t="str">
        <f t="shared" ref="AQ454:AQ517" si="847">M454</f>
        <v>60</v>
      </c>
      <c r="AR454" s="54" t="str">
        <f t="shared" ref="AR454:AR517" si="848">L454</f>
        <v>For refueling you have</v>
      </c>
      <c r="AS454" s="55"/>
      <c r="AT454" s="55"/>
      <c r="AU454" s="56">
        <f>IF(GroupStTimes!$A$8=0,MIN(CB454,CD454,CF454),MIN(BZ454,CB454,CD454,CF454))</f>
        <v>0.43070601851851853</v>
      </c>
      <c r="AV454" s="56">
        <f>IF(GroupStTimes!$A$8=0,MAX(CC454,CE454,CG454),MAX(CA454,CC454,CE454,CG454))</f>
        <v>0.47653935185185181</v>
      </c>
      <c r="AW454" s="57" t="str">
        <f t="shared" ref="AW454:AW517" si="849">IF(U454="","",CONCATENATE(FIXED(U454,5),"  ",FIXED(V454,5)))</f>
        <v/>
      </c>
      <c r="AX454" s="58" t="str">
        <f t="shared" ref="AX454:AX517" si="850">IF(AJ454="m",ROUND(W454,5),"")</f>
        <v/>
      </c>
      <c r="AY454" s="58" t="str">
        <f t="shared" ref="AY454:AY517" si="851">IF(AJ454="m",ROUND(X454,5),"")</f>
        <v/>
      </c>
      <c r="AZ454" s="31">
        <f t="shared" ref="AZ454:AZ517" si="852">IF(AND(AM453=AM452,AN453=AN452,AO453=AO452,AP453=AP452,AJ454&lt;&gt;"t"),AZ453,IF(AJ454="t",AI454,AI453))</f>
        <v>144.58000000000001</v>
      </c>
      <c r="BA454" s="59">
        <f t="shared" ref="BA454:BA517" si="853">IF(AND($AM453=$AM452,$AN453=AN452,$AO453=$AO452,$AP453=$AP452,$AJ454&lt;&gt;"t"),BA453,BZ453)</f>
        <v>0.42512731481481492</v>
      </c>
      <c r="BB454" s="59">
        <f t="shared" ref="BB454:BB517" si="854">IF(AND($AM453=$AM452,$AN453=AN452,$AO453=$AO452,$AP453=$AP452,$AJ454&lt;&gt;"t"),BB453,CA453)</f>
        <v>0.43068287037037051</v>
      </c>
      <c r="BC454" s="59">
        <f t="shared" ref="BC454:BC517" si="855">IF(AND($AM453=$AM452,$AN453=AN452,$AO453=$AO452,$AP453=$AP452,$AJ454&lt;&gt;"t"),BC453,CB453)</f>
        <v>0.42028935185185184</v>
      </c>
      <c r="BD454" s="59">
        <f t="shared" ref="BD454:BD517" si="856">IF(AND($AM453=$AM452,$AN453=AN452,$AO453=$AO452,$AP453=$AP452,$AJ454&lt;&gt;"t"),BD453,CC453)</f>
        <v>0.46612268518518513</v>
      </c>
      <c r="BE454" s="59">
        <f t="shared" ref="BE454:BE517" si="857">IF(AND($AM453=$AM452,$AN453=AN452,$AO453=$AO452,$AP453=$AP452,$AJ454&lt;&gt;"t"),BE453,CD453)</f>
        <v>0.45504629629629634</v>
      </c>
      <c r="BF454" s="59">
        <f t="shared" ref="BF454:BF517" si="858">IF(AND($AM453=$AM452,$AN453=AN452,$AO453=$AO452,$AP453=$AP452,$AJ454&lt;&gt;"t"),BF453,CE453)</f>
        <v>0.46546296296296302</v>
      </c>
      <c r="BG454" s="59">
        <f t="shared" ref="BG454:BG517" si="859">IF(AND($AM453=$AM452,$AN453=AN452,$AO453=$AO452,$AP453=$AP452,$AJ454&lt;&gt;"t"),BG453,CF453)</f>
        <v>0.46145833333333341</v>
      </c>
      <c r="BH454" s="59">
        <f t="shared" ref="BH454:BH517" si="860">IF(AND($AM453=$AM452,$AN453=AN452,$AO453=$AO452,$AP453=$AP452,$AJ454&lt;&gt;"t"),BH453,CG453)</f>
        <v>0.46076388888888897</v>
      </c>
      <c r="BI454" s="31">
        <f t="shared" ref="BI454:BI517" si="861">AI454-AZ454</f>
        <v>0</v>
      </c>
      <c r="BJ454" s="61">
        <f t="shared" ref="BJ454:BM454" si="862">IF($AJ453="t",IF(AM452=0,0,$BI454/AM452),IF(AM453=0,0,$BI454/AM453))</f>
        <v>0</v>
      </c>
      <c r="BK454" s="61">
        <f t="shared" si="862"/>
        <v>0</v>
      </c>
      <c r="BL454" s="61">
        <f t="shared" si="862"/>
        <v>0</v>
      </c>
      <c r="BM454" s="61">
        <f t="shared" si="862"/>
        <v>0</v>
      </c>
      <c r="BN454" s="62">
        <f t="shared" ref="BN454:BN517" si="863">IF(AJ454="t",0,INT(BJ454))</f>
        <v>0</v>
      </c>
      <c r="BO454" s="62">
        <f t="shared" ref="BO454:BO517" si="864">IF(AJ454="t",AM454,IF(INT((BJ454-BN454)*60)&lt;0,1,INT((BJ454-BN454)*60)))</f>
        <v>10</v>
      </c>
      <c r="BP454" s="62">
        <f t="shared" ref="BP454:BP517" si="865">IF(AJ454="t",0,ROUND((((BJ454-BN454)*60)-BO454)*60,0))</f>
        <v>0</v>
      </c>
      <c r="BQ454" s="62">
        <f t="shared" ref="BQ454:BQ517" si="866">IF(AJ454="t",0,INT(BK454))</f>
        <v>0</v>
      </c>
      <c r="BR454" s="62">
        <f t="shared" ref="BR454:BR517" si="867">IF(AJ454="t",AN454,IF(INT((BK454-BQ454)*60)&lt;0,1,INT((BK454-BQ454)*60)))</f>
        <v>15</v>
      </c>
      <c r="BS454" s="62">
        <f t="shared" ref="BS454:BS517" si="868">IF(AJ454="t",0,ROUND((((BK454-BQ454)*60)-BR454)*60,0))</f>
        <v>0</v>
      </c>
      <c r="BT454" s="62">
        <f t="shared" ref="BT454:BT517" si="869">IF(AJ454="t",0,INT(BL454))</f>
        <v>0</v>
      </c>
      <c r="BU454" s="62">
        <f t="shared" ref="BU454:BU517" si="870">IF(AJ454="t",AO454,IF(INT((BL454-BT454)*60)&lt;0,1,INT((BL454-BT454)*60)))</f>
        <v>15</v>
      </c>
      <c r="BV454" s="62">
        <f t="shared" ref="BV454:BV517" si="871">IF(AJ454="t",0,ROUND((((BL454-BT454)*60)-BU454)*60,0))</f>
        <v>0</v>
      </c>
      <c r="BW454" s="62">
        <f t="shared" ref="BW454:BW517" si="872">IF(AJ454="t",0,INT(BM454))</f>
        <v>0</v>
      </c>
      <c r="BX454" s="62">
        <f t="shared" ref="BX454:BX517" si="873">IF(AJ454="t",AP454,IF(INT((BM454-BW454)*60)&lt;0,1,INT((BM454-BW454)*60)))</f>
        <v>20</v>
      </c>
      <c r="BY454" s="62">
        <f t="shared" ref="BY454:BY517" si="874">IF(AJ454="t",0,ROUND((((BM454-BW454)*60)-BX454)*60,0))</f>
        <v>0</v>
      </c>
      <c r="BZ454" s="63">
        <f t="shared" ref="BZ454:BZ517" si="875">BA454+TIME(BN454,BO454,BP454)</f>
        <v>0.43207175925925934</v>
      </c>
      <c r="CA454" s="63">
        <f t="shared" ref="CA454:CA517" si="876">BB454+TIME(BN454,BO454,BP454)</f>
        <v>0.43762731481481493</v>
      </c>
      <c r="CB454" s="63">
        <f t="shared" ref="CB454:CB517" si="877">BC454+TIME(BQ454,BR454,BS454)</f>
        <v>0.43070601851851853</v>
      </c>
      <c r="CC454" s="63">
        <f t="shared" ref="CC454:CC517" si="878">BD454+TIME(BQ454,BR454,BS454)</f>
        <v>0.47653935185185181</v>
      </c>
      <c r="CD454" s="63">
        <f t="shared" ref="CD454:CD517" si="879">BE454+TIME(BT454,BU454,BV454)</f>
        <v>0.46546296296296302</v>
      </c>
      <c r="CE454" s="63">
        <f t="shared" ref="CE454:CE517" si="880">BF454+TIME(BT454,BU454,BV454)</f>
        <v>0.47587962962962971</v>
      </c>
      <c r="CF454" s="63">
        <f t="shared" ref="CF454:CF517" si="881">BG454+TIME(BW454,BX454,BY454)</f>
        <v>0.47534722222222231</v>
      </c>
      <c r="CG454" s="63">
        <f t="shared" ref="CG454:CG517" si="882">BH454+TIME(BW454,BX454,BY454)</f>
        <v>0.47465277777777787</v>
      </c>
      <c r="CH454" s="36"/>
      <c r="CI454" s="36"/>
      <c r="CJ454" s="36"/>
      <c r="CK454" s="36"/>
      <c r="CL454" s="60">
        <v>60</v>
      </c>
    </row>
    <row r="455" spans="1:90" ht="40.5" x14ac:dyDescent="0.25">
      <c r="B455" s="38"/>
      <c r="C455" s="39" t="s">
        <v>25</v>
      </c>
      <c r="D455" s="39">
        <v>30</v>
      </c>
      <c r="E455" s="39"/>
      <c r="F455" s="42"/>
      <c r="G455" s="42">
        <v>144.58000000000001</v>
      </c>
      <c r="H455" s="41">
        <f t="shared" si="825"/>
        <v>144.58000000000001</v>
      </c>
      <c r="I455" s="42">
        <v>144.58000000000001</v>
      </c>
      <c r="J455" s="43">
        <f t="shared" si="822"/>
        <v>0</v>
      </c>
      <c r="K455" s="44">
        <f t="shared" si="823"/>
        <v>0</v>
      </c>
      <c r="L455" s="45" t="s">
        <v>1743</v>
      </c>
      <c r="M455" s="126" t="s">
        <v>1229</v>
      </c>
      <c r="N455" s="46">
        <f t="shared" si="838"/>
        <v>144.58000000000001</v>
      </c>
      <c r="O455" s="46"/>
      <c r="P455" s="42"/>
      <c r="Q455" s="46"/>
      <c r="R455" s="39"/>
      <c r="S455" s="46"/>
      <c r="T455" s="40"/>
      <c r="U455" s="47" t="str">
        <f t="shared" si="813"/>
        <v/>
      </c>
      <c r="V455" s="47" t="str">
        <f t="shared" si="814"/>
        <v/>
      </c>
      <c r="W455" s="48"/>
      <c r="X455" s="48"/>
      <c r="Y455" s="48"/>
      <c r="Z455" s="48"/>
      <c r="AA455" s="48"/>
      <c r="AB455" s="48"/>
      <c r="AC455" s="48"/>
      <c r="AD455" s="48"/>
      <c r="AE455" s="51" t="str">
        <f t="shared" si="840"/>
        <v/>
      </c>
      <c r="AF455" s="51" t="str">
        <f t="shared" si="841"/>
        <v/>
      </c>
      <c r="AG455" s="51" t="str">
        <f t="shared" si="842"/>
        <v>o</v>
      </c>
      <c r="AH455" s="51">
        <f t="shared" si="843"/>
        <v>30</v>
      </c>
      <c r="AI455" s="52">
        <f t="shared" si="844"/>
        <v>144.58000000000001</v>
      </c>
      <c r="AJ455" s="51" t="s">
        <v>25</v>
      </c>
      <c r="AK455" s="53"/>
      <c r="AL455" s="52"/>
      <c r="AM455" s="53">
        <f t="shared" si="846"/>
        <v>30</v>
      </c>
      <c r="AN455" s="53">
        <f>IF(AJ455&lt;&gt;"",IF(AJ455="o",VLOOKUP(AM455,OpenSect!$A$1:$D$11,2),IF(AJ455="u",VLOOKUP(AM455,UpHill!$A$1:$D$35,2),IF(AJ455="d",VLOOKUP(AM455,DownHill!$A$3:$D$29,2),IF(AJ455="f",VLOOKUP(AM455,FlatUnd!$A$2:$D$30,2),IF(AJ455="t",VLOOKUP(AM455,TimeAdd!$A$1:$D$176,2),IF(AJ455="l",VLOOKUP(AM455,SLimit!$A$1:$D$8,2),AN454)))))),AN454)</f>
        <v>30</v>
      </c>
      <c r="AO455" s="53">
        <f>IF(AJ455&lt;&gt;"",IF(AJ455="o",VLOOKUP(AM455,OpenSect!$A$1:$D$11,3),IF(AJ455="u",VLOOKUP(AM455,UpHill!$A$1:$D$35,3),IF(AJ455="d",VLOOKUP(AM455,DownHill!$A$3:$D$29,3),IF(AJ455="f",VLOOKUP(AM455,FlatUnd!$A$2:$D$30,3),IF(AJ455="t",VLOOKUP(AM455,TimeAdd!$A$1:$D$18,3),IF(AJ455="l",VLOOKUP(AM455,SLimit!$A$1:$D$8,3),AO454)))))),AO454)</f>
        <v>30</v>
      </c>
      <c r="AP455" s="53">
        <f>IF(AJ455&lt;&gt;"",IF(AJ455="o",VLOOKUP(AM455,OpenSect!$A$1:$D$11,4),IF(AJ455="u",VLOOKUP(AM455,UpHill!$A$1:$D$35,4),IF(AJ455="d",VLOOKUP(AM455,DownHill!$A$3:$D$29,4),IF(AJ455="f",VLOOKUP(AM455,FlatUnd!$A$2:$D$30,4),IF(AJ455="t",VLOOKUP(AM455,TimeAdd!$A$1:$D$18,4),IF(AJ455="l",VLOOKUP(AM455,SLimit!$A$1:$D$8,4),AP454)))))),AP454)</f>
        <v>30</v>
      </c>
      <c r="AQ455" s="53" t="str">
        <f t="shared" si="847"/>
        <v>60</v>
      </c>
      <c r="AR455" s="54" t="str">
        <f t="shared" si="848"/>
        <v>After refueling return to main road and continue in the same direction as before.</v>
      </c>
      <c r="AS455" s="55"/>
      <c r="AT455" s="55"/>
      <c r="AU455" s="56">
        <f>IF(GroupStTimes!$A$8=0,MIN(CB455,CD455,CF455),MIN(BZ455,CB455,CD455,CF455))</f>
        <v>0.43070601851851853</v>
      </c>
      <c r="AV455" s="56">
        <f>IF(GroupStTimes!$A$8=0,MAX(CC455,CE455,CG455),MAX(CA455,CC455,CE455,CG455))</f>
        <v>0.47653935185185181</v>
      </c>
      <c r="AW455" s="57" t="str">
        <f t="shared" si="849"/>
        <v/>
      </c>
      <c r="AX455" s="58" t="str">
        <f t="shared" si="850"/>
        <v/>
      </c>
      <c r="AY455" s="58" t="str">
        <f t="shared" si="851"/>
        <v/>
      </c>
      <c r="AZ455" s="31">
        <f t="shared" si="852"/>
        <v>144.58000000000001</v>
      </c>
      <c r="BA455" s="59">
        <f t="shared" si="853"/>
        <v>0.43207175925925934</v>
      </c>
      <c r="BB455" s="59">
        <f t="shared" si="854"/>
        <v>0.43762731481481493</v>
      </c>
      <c r="BC455" s="59">
        <f t="shared" si="855"/>
        <v>0.43070601851851853</v>
      </c>
      <c r="BD455" s="59">
        <f t="shared" si="856"/>
        <v>0.47653935185185181</v>
      </c>
      <c r="BE455" s="59">
        <f t="shared" si="857"/>
        <v>0.46546296296296302</v>
      </c>
      <c r="BF455" s="59">
        <f t="shared" si="858"/>
        <v>0.47587962962962971</v>
      </c>
      <c r="BG455" s="59">
        <f t="shared" si="859"/>
        <v>0.47534722222222231</v>
      </c>
      <c r="BH455" s="59">
        <f t="shared" si="860"/>
        <v>0.47465277777777787</v>
      </c>
      <c r="BI455" s="31">
        <f t="shared" si="861"/>
        <v>0</v>
      </c>
      <c r="BJ455" s="61">
        <f t="shared" ref="BJ455:BM455" si="883">IF($AJ454="t",IF(AM453=0,0,$BI455/AM453),IF(AM454=0,0,$BI455/AM454))</f>
        <v>0</v>
      </c>
      <c r="BK455" s="61">
        <f t="shared" si="883"/>
        <v>0</v>
      </c>
      <c r="BL455" s="61">
        <f t="shared" si="883"/>
        <v>0</v>
      </c>
      <c r="BM455" s="61">
        <f t="shared" si="883"/>
        <v>0</v>
      </c>
      <c r="BN455" s="62">
        <f t="shared" si="863"/>
        <v>0</v>
      </c>
      <c r="BO455" s="62">
        <f t="shared" si="864"/>
        <v>0</v>
      </c>
      <c r="BP455" s="62">
        <f t="shared" si="865"/>
        <v>0</v>
      </c>
      <c r="BQ455" s="62">
        <f t="shared" si="866"/>
        <v>0</v>
      </c>
      <c r="BR455" s="62">
        <f t="shared" si="867"/>
        <v>0</v>
      </c>
      <c r="BS455" s="62">
        <f t="shared" si="868"/>
        <v>0</v>
      </c>
      <c r="BT455" s="62">
        <f t="shared" si="869"/>
        <v>0</v>
      </c>
      <c r="BU455" s="62">
        <f t="shared" si="870"/>
        <v>0</v>
      </c>
      <c r="BV455" s="62">
        <f t="shared" si="871"/>
        <v>0</v>
      </c>
      <c r="BW455" s="62">
        <f t="shared" si="872"/>
        <v>0</v>
      </c>
      <c r="BX455" s="62">
        <f t="shared" si="873"/>
        <v>0</v>
      </c>
      <c r="BY455" s="62">
        <f t="shared" si="874"/>
        <v>0</v>
      </c>
      <c r="BZ455" s="63">
        <f t="shared" si="875"/>
        <v>0.43207175925925934</v>
      </c>
      <c r="CA455" s="63">
        <f t="shared" si="876"/>
        <v>0.43762731481481493</v>
      </c>
      <c r="CB455" s="63">
        <f t="shared" si="877"/>
        <v>0.43070601851851853</v>
      </c>
      <c r="CC455" s="63">
        <f t="shared" si="878"/>
        <v>0.47653935185185181</v>
      </c>
      <c r="CD455" s="63">
        <f t="shared" si="879"/>
        <v>0.46546296296296302</v>
      </c>
      <c r="CE455" s="63">
        <f t="shared" si="880"/>
        <v>0.47587962962962971</v>
      </c>
      <c r="CF455" s="63">
        <f t="shared" si="881"/>
        <v>0.47534722222222231</v>
      </c>
      <c r="CG455" s="63">
        <f t="shared" si="882"/>
        <v>0.47465277777777787</v>
      </c>
      <c r="CH455" s="36"/>
      <c r="CI455" s="36"/>
      <c r="CJ455" s="36"/>
      <c r="CK455" s="36"/>
      <c r="CL455" s="60">
        <v>60</v>
      </c>
    </row>
    <row r="456" spans="1:90" ht="26.25" customHeight="1" x14ac:dyDescent="0.25">
      <c r="B456" s="38"/>
      <c r="C456" s="39" t="s">
        <v>31</v>
      </c>
      <c r="D456" s="39">
        <v>35</v>
      </c>
      <c r="E456" s="39"/>
      <c r="F456" s="42"/>
      <c r="G456" s="42">
        <v>144.6</v>
      </c>
      <c r="H456" s="41">
        <f t="shared" si="825"/>
        <v>144.6</v>
      </c>
      <c r="I456" s="42">
        <v>144.6</v>
      </c>
      <c r="J456" s="43">
        <f t="shared" si="822"/>
        <v>0</v>
      </c>
      <c r="K456" s="44">
        <f t="shared" si="823"/>
        <v>0</v>
      </c>
      <c r="L456" s="45" t="s">
        <v>1741</v>
      </c>
      <c r="M456" s="126" t="s">
        <v>1229</v>
      </c>
      <c r="N456" s="46">
        <f t="shared" si="838"/>
        <v>144.6</v>
      </c>
      <c r="O456" s="46"/>
      <c r="P456" s="42"/>
      <c r="Q456" s="46"/>
      <c r="R456" s="39"/>
      <c r="S456" s="46"/>
      <c r="T456" s="40"/>
      <c r="U456" s="47" t="str">
        <f t="shared" si="813"/>
        <v/>
      </c>
      <c r="V456" s="47" t="str">
        <f t="shared" si="814"/>
        <v/>
      </c>
      <c r="W456" s="48"/>
      <c r="X456" s="48"/>
      <c r="Y456" s="48"/>
      <c r="Z456" s="48"/>
      <c r="AA456" s="48"/>
      <c r="AB456" s="48"/>
      <c r="AC456" s="48"/>
      <c r="AD456" s="48"/>
      <c r="AE456" s="51" t="str">
        <f t="shared" si="840"/>
        <v/>
      </c>
      <c r="AF456" s="51" t="str">
        <f t="shared" si="841"/>
        <v/>
      </c>
      <c r="AG456" s="51" t="str">
        <f t="shared" si="842"/>
        <v>l</v>
      </c>
      <c r="AH456" s="51">
        <f t="shared" si="843"/>
        <v>35</v>
      </c>
      <c r="AI456" s="52">
        <f t="shared" si="844"/>
        <v>144.6</v>
      </c>
      <c r="AJ456" s="51" t="s">
        <v>31</v>
      </c>
      <c r="AK456" s="53"/>
      <c r="AL456" s="52"/>
      <c r="AM456" s="53">
        <f t="shared" si="846"/>
        <v>35</v>
      </c>
      <c r="AN456" s="53">
        <f>IF(AJ456&lt;&gt;"",IF(AJ456="o",VLOOKUP(AM456,OpenSect!$A$1:$D$11,2),IF(AJ456="u",VLOOKUP(AM456,UpHill!$A$1:$D$35,2),IF(AJ456="d",VLOOKUP(AM456,DownHill!$A$3:$D$29,2),IF(AJ456="f",VLOOKUP(AM456,FlatUnd!$A$2:$D$30,2),IF(AJ456="t",VLOOKUP(AM456,TimeAdd!$A$1:$D$176,2),IF(AJ456="l",VLOOKUP(AM456,SLimit!$A$1:$D$8,2),AN455)))))),AN455)</f>
        <v>40</v>
      </c>
      <c r="AO456" s="53">
        <f>IF(AJ456&lt;&gt;"",IF(AJ456="o",VLOOKUP(AM456,OpenSect!$A$1:$D$11,3),IF(AJ456="u",VLOOKUP(AM456,UpHill!$A$1:$D$35,3),IF(AJ456="d",VLOOKUP(AM456,DownHill!$A$3:$D$29,3),IF(AJ456="f",VLOOKUP(AM456,FlatUnd!$A$2:$D$30,3),IF(AJ456="t",VLOOKUP(AM456,TimeAdd!$A$1:$D$18,3),IF(AJ456="l",VLOOKUP(AM456,SLimit!$A$1:$D$8,3),AO455)))))),AO455)</f>
        <v>45</v>
      </c>
      <c r="AP456" s="53">
        <f>IF(AJ456&lt;&gt;"",IF(AJ456="o",VLOOKUP(AM456,OpenSect!$A$1:$D$11,4),IF(AJ456="u",VLOOKUP(AM456,UpHill!$A$1:$D$35,4),IF(AJ456="d",VLOOKUP(AM456,DownHill!$A$3:$D$29,4),IF(AJ456="f",VLOOKUP(AM456,FlatUnd!$A$2:$D$30,4),IF(AJ456="t",VLOOKUP(AM456,TimeAdd!$A$1:$D$18,4),IF(AJ456="l",VLOOKUP(AM456,SLimit!$A$1:$D$8,4),AP455)))))),AP455)</f>
        <v>50</v>
      </c>
      <c r="AQ456" s="53" t="str">
        <f t="shared" si="847"/>
        <v>60</v>
      </c>
      <c r="AR456" s="54" t="str">
        <f t="shared" si="848"/>
        <v>[Rest area Class 3]Mooi 1-Stop.</v>
      </c>
      <c r="AS456" s="55"/>
      <c r="AT456" s="55"/>
      <c r="AU456" s="56">
        <f>IF(GroupStTimes!$A$8=0,MIN(CB456,CD456,CF456),MIN(BZ456,CB456,CD456,CF456))</f>
        <v>0.43072916666666666</v>
      </c>
      <c r="AV456" s="56">
        <f>IF(GroupStTimes!$A$8=0,MAX(CC456,CE456,CG456),MAX(CA456,CC456,CE456,CG456))</f>
        <v>0.47656249999999994</v>
      </c>
      <c r="AW456" s="57" t="str">
        <f t="shared" si="849"/>
        <v/>
      </c>
      <c r="AX456" s="58" t="str">
        <f t="shared" si="850"/>
        <v/>
      </c>
      <c r="AY456" s="58" t="str">
        <f t="shared" si="851"/>
        <v/>
      </c>
      <c r="AZ456" s="31">
        <f t="shared" si="852"/>
        <v>144.58000000000001</v>
      </c>
      <c r="BA456" s="59">
        <f t="shared" si="853"/>
        <v>0.43207175925925934</v>
      </c>
      <c r="BB456" s="59">
        <f t="shared" si="854"/>
        <v>0.43762731481481493</v>
      </c>
      <c r="BC456" s="59">
        <f t="shared" si="855"/>
        <v>0.43070601851851853</v>
      </c>
      <c r="BD456" s="59">
        <f t="shared" si="856"/>
        <v>0.47653935185185181</v>
      </c>
      <c r="BE456" s="59">
        <f t="shared" si="857"/>
        <v>0.46546296296296302</v>
      </c>
      <c r="BF456" s="59">
        <f t="shared" si="858"/>
        <v>0.47587962962962971</v>
      </c>
      <c r="BG456" s="59">
        <f t="shared" si="859"/>
        <v>0.47534722222222231</v>
      </c>
      <c r="BH456" s="59">
        <f t="shared" si="860"/>
        <v>0.47465277777777787</v>
      </c>
      <c r="BI456" s="31">
        <f t="shared" si="861"/>
        <v>1.999999999998181E-2</v>
      </c>
      <c r="BJ456" s="61">
        <f t="shared" ref="BJ456:BM456" si="884">IF($AJ455="t",IF(AM454=0,0,$BI456/AM454),IF(AM455=0,0,$BI456/AM455))</f>
        <v>6.6666666666606036E-4</v>
      </c>
      <c r="BK456" s="61">
        <f t="shared" si="884"/>
        <v>6.6666666666606036E-4</v>
      </c>
      <c r="BL456" s="61">
        <f t="shared" si="884"/>
        <v>6.6666666666606036E-4</v>
      </c>
      <c r="BM456" s="61">
        <f t="shared" si="884"/>
        <v>6.6666666666606036E-4</v>
      </c>
      <c r="BN456" s="62">
        <f t="shared" si="863"/>
        <v>0</v>
      </c>
      <c r="BO456" s="62">
        <f t="shared" si="864"/>
        <v>0</v>
      </c>
      <c r="BP456" s="62">
        <f t="shared" si="865"/>
        <v>2</v>
      </c>
      <c r="BQ456" s="62">
        <f t="shared" si="866"/>
        <v>0</v>
      </c>
      <c r="BR456" s="62">
        <f t="shared" si="867"/>
        <v>0</v>
      </c>
      <c r="BS456" s="62">
        <f t="shared" si="868"/>
        <v>2</v>
      </c>
      <c r="BT456" s="62">
        <f t="shared" si="869"/>
        <v>0</v>
      </c>
      <c r="BU456" s="62">
        <f t="shared" si="870"/>
        <v>0</v>
      </c>
      <c r="BV456" s="62">
        <f t="shared" si="871"/>
        <v>2</v>
      </c>
      <c r="BW456" s="62">
        <f t="shared" si="872"/>
        <v>0</v>
      </c>
      <c r="BX456" s="62">
        <f t="shared" si="873"/>
        <v>0</v>
      </c>
      <c r="BY456" s="62">
        <f t="shared" si="874"/>
        <v>2</v>
      </c>
      <c r="BZ456" s="63">
        <f t="shared" si="875"/>
        <v>0.43209490740740747</v>
      </c>
      <c r="CA456" s="63">
        <f t="shared" si="876"/>
        <v>0.43765046296296306</v>
      </c>
      <c r="CB456" s="63">
        <f t="shared" si="877"/>
        <v>0.43072916666666666</v>
      </c>
      <c r="CC456" s="63">
        <f t="shared" si="878"/>
        <v>0.47656249999999994</v>
      </c>
      <c r="CD456" s="63">
        <f t="shared" si="879"/>
        <v>0.46548611111111116</v>
      </c>
      <c r="CE456" s="63">
        <f t="shared" si="880"/>
        <v>0.47590277777777784</v>
      </c>
      <c r="CF456" s="63">
        <f t="shared" si="881"/>
        <v>0.47537037037037044</v>
      </c>
      <c r="CG456" s="63">
        <f t="shared" si="882"/>
        <v>0.474675925925926</v>
      </c>
      <c r="CH456" s="36"/>
      <c r="CI456" s="36"/>
      <c r="CJ456" s="36"/>
      <c r="CK456" s="36"/>
      <c r="CL456" s="60">
        <v>60</v>
      </c>
    </row>
    <row r="457" spans="1:90" ht="26.25" customHeight="1" x14ac:dyDescent="0.25">
      <c r="A457" s="37">
        <v>46</v>
      </c>
      <c r="B457" s="38"/>
      <c r="C457" s="39"/>
      <c r="D457" s="39"/>
      <c r="E457" s="39"/>
      <c r="F457" s="42"/>
      <c r="G457" s="40">
        <v>140.32</v>
      </c>
      <c r="H457" s="41">
        <f t="shared" si="825"/>
        <v>144.71</v>
      </c>
      <c r="I457" s="42">
        <v>144.60999999999999</v>
      </c>
      <c r="J457" s="43">
        <f t="shared" si="822"/>
        <v>-9.4507064979382129E-4</v>
      </c>
      <c r="K457" s="44">
        <f t="shared" si="823"/>
        <v>-0.13666666666668448</v>
      </c>
      <c r="L457" s="45" t="s">
        <v>325</v>
      </c>
      <c r="M457" s="126" t="s">
        <v>1229</v>
      </c>
      <c r="N457" s="46">
        <f t="shared" si="838"/>
        <v>144.74666666666667</v>
      </c>
      <c r="O457" s="46">
        <f>0.09-0.17</f>
        <v>-8.0000000000000016E-2</v>
      </c>
      <c r="P457" s="42">
        <v>144.85</v>
      </c>
      <c r="Q457" s="46">
        <f>4.47-0.17</f>
        <v>4.3</v>
      </c>
      <c r="R457" s="39">
        <v>140.41</v>
      </c>
      <c r="S457" s="46">
        <f>-0.2+4.47-0.17</f>
        <v>4.0999999999999996</v>
      </c>
      <c r="T457" s="40">
        <v>140.66</v>
      </c>
      <c r="U457" s="47" t="str">
        <f t="shared" si="813"/>
        <v/>
      </c>
      <c r="V457" s="47" t="str">
        <f t="shared" si="814"/>
        <v/>
      </c>
      <c r="W457" s="48"/>
      <c r="X457" s="48"/>
      <c r="Y457" s="48"/>
      <c r="Z457" s="48"/>
      <c r="AA457" s="48"/>
      <c r="AB457" s="48"/>
      <c r="AC457" s="48"/>
      <c r="AD457" s="48"/>
      <c r="AE457" s="51">
        <f t="shared" si="840"/>
        <v>46</v>
      </c>
      <c r="AF457" s="51" t="str">
        <f t="shared" si="841"/>
        <v/>
      </c>
      <c r="AG457" s="51" t="str">
        <f t="shared" si="842"/>
        <v/>
      </c>
      <c r="AH457" s="51" t="str">
        <f t="shared" si="843"/>
        <v/>
      </c>
      <c r="AI457" s="52">
        <f t="shared" si="844"/>
        <v>144.71</v>
      </c>
      <c r="AJ457" s="51"/>
      <c r="AK457" s="53"/>
      <c r="AL457" s="52"/>
      <c r="AM457" s="53">
        <f t="shared" si="846"/>
        <v>35</v>
      </c>
      <c r="AN457" s="53">
        <f>IF(AJ457&lt;&gt;"",IF(AJ457="o",VLOOKUP(AM457,OpenSect!$A$1:$D$11,2),IF(AJ457="u",VLOOKUP(AM457,UpHill!$A$1:$D$35,2),IF(AJ457="d",VLOOKUP(AM457,DownHill!$A$3:$D$29,2),IF(AJ457="f",VLOOKUP(AM457,FlatUnd!$A$2:$D$30,2),IF(AJ457="t",VLOOKUP(AM457,TimeAdd!$A$1:$D$176,2),IF(AJ457="l",VLOOKUP(AM457,SLimit!$A$1:$D$8,2),AN456)))))),AN456)</f>
        <v>40</v>
      </c>
      <c r="AO457" s="53">
        <f>IF(AJ457&lt;&gt;"",IF(AJ457="o",VLOOKUP(AM457,OpenSect!$A$1:$D$11,3),IF(AJ457="u",VLOOKUP(AM457,UpHill!$A$1:$D$35,3),IF(AJ457="d",VLOOKUP(AM457,DownHill!$A$3:$D$29,3),IF(AJ457="f",VLOOKUP(AM457,FlatUnd!$A$2:$D$30,3),IF(AJ457="t",VLOOKUP(AM457,TimeAdd!$A$1:$D$18,3),IF(AJ457="l",VLOOKUP(AM457,SLimit!$A$1:$D$8,3),AO456)))))),AO456)</f>
        <v>45</v>
      </c>
      <c r="AP457" s="53">
        <f>IF(AJ457&lt;&gt;"",IF(AJ457="o",VLOOKUP(AM457,OpenSect!$A$1:$D$11,4),IF(AJ457="u",VLOOKUP(AM457,UpHill!$A$1:$D$35,4),IF(AJ457="d",VLOOKUP(AM457,DownHill!$A$3:$D$29,4),IF(AJ457="f",VLOOKUP(AM457,FlatUnd!$A$2:$D$30,4),IF(AJ457="t",VLOOKUP(AM457,TimeAdd!$A$1:$D$18,4),IF(AJ457="l",VLOOKUP(AM457,SLimit!$A$1:$D$8,4),AP456)))))),AP456)</f>
        <v>50</v>
      </c>
      <c r="AQ457" s="53" t="str">
        <f t="shared" si="847"/>
        <v>60</v>
      </c>
      <c r="AR457" s="54" t="str">
        <f t="shared" si="848"/>
        <v>10km Stone</v>
      </c>
      <c r="AS457" s="55"/>
      <c r="AT457" s="55"/>
      <c r="AU457" s="56">
        <f>IF(GroupStTimes!$A$8=0,MIN(CB457,CD457,CF457),MIN(BZ457,CB457,CD457,CF457))</f>
        <v>0.43084490740740738</v>
      </c>
      <c r="AV457" s="56">
        <f>IF(GroupStTimes!$A$8=0,MAX(CC457,CE457,CG457),MAX(CA457,CC457,CE457,CG457))</f>
        <v>0.47667824074074067</v>
      </c>
      <c r="AW457" s="57" t="str">
        <f t="shared" si="849"/>
        <v/>
      </c>
      <c r="AX457" s="58" t="str">
        <f t="shared" si="850"/>
        <v/>
      </c>
      <c r="AY457" s="58" t="str">
        <f t="shared" si="851"/>
        <v/>
      </c>
      <c r="AZ457" s="31">
        <f t="shared" si="852"/>
        <v>144.6</v>
      </c>
      <c r="BA457" s="59">
        <f t="shared" si="853"/>
        <v>0.43209490740740747</v>
      </c>
      <c r="BB457" s="59">
        <f t="shared" si="854"/>
        <v>0.43765046296296306</v>
      </c>
      <c r="BC457" s="59">
        <f t="shared" si="855"/>
        <v>0.43072916666666666</v>
      </c>
      <c r="BD457" s="59">
        <f t="shared" si="856"/>
        <v>0.47656249999999994</v>
      </c>
      <c r="BE457" s="59">
        <f t="shared" si="857"/>
        <v>0.46548611111111116</v>
      </c>
      <c r="BF457" s="59">
        <f t="shared" si="858"/>
        <v>0.47590277777777784</v>
      </c>
      <c r="BG457" s="59">
        <f t="shared" si="859"/>
        <v>0.47537037037037044</v>
      </c>
      <c r="BH457" s="59">
        <f t="shared" si="860"/>
        <v>0.474675925925926</v>
      </c>
      <c r="BI457" s="31">
        <f t="shared" si="861"/>
        <v>0.11000000000001364</v>
      </c>
      <c r="BJ457" s="61">
        <f t="shared" ref="BJ457:BM457" si="885">IF($AJ456="t",IF(AM455=0,0,$BI457/AM455),IF(AM456=0,0,$BI457/AM456))</f>
        <v>3.1428571428575324E-3</v>
      </c>
      <c r="BK457" s="61">
        <f t="shared" si="885"/>
        <v>2.7500000000003411E-3</v>
      </c>
      <c r="BL457" s="61">
        <f t="shared" si="885"/>
        <v>2.4444444444447475E-3</v>
      </c>
      <c r="BM457" s="61">
        <f t="shared" si="885"/>
        <v>2.2000000000002729E-3</v>
      </c>
      <c r="BN457" s="62">
        <f t="shared" si="863"/>
        <v>0</v>
      </c>
      <c r="BO457" s="62">
        <f t="shared" si="864"/>
        <v>0</v>
      </c>
      <c r="BP457" s="62">
        <f t="shared" si="865"/>
        <v>11</v>
      </c>
      <c r="BQ457" s="62">
        <f t="shared" si="866"/>
        <v>0</v>
      </c>
      <c r="BR457" s="62">
        <f t="shared" si="867"/>
        <v>0</v>
      </c>
      <c r="BS457" s="62">
        <f t="shared" si="868"/>
        <v>10</v>
      </c>
      <c r="BT457" s="62">
        <f t="shared" si="869"/>
        <v>0</v>
      </c>
      <c r="BU457" s="62">
        <f t="shared" si="870"/>
        <v>0</v>
      </c>
      <c r="BV457" s="62">
        <f t="shared" si="871"/>
        <v>9</v>
      </c>
      <c r="BW457" s="62">
        <f t="shared" si="872"/>
        <v>0</v>
      </c>
      <c r="BX457" s="62">
        <f t="shared" si="873"/>
        <v>0</v>
      </c>
      <c r="BY457" s="62">
        <f t="shared" si="874"/>
        <v>8</v>
      </c>
      <c r="BZ457" s="63">
        <f t="shared" si="875"/>
        <v>0.43222222222222229</v>
      </c>
      <c r="CA457" s="63">
        <f t="shared" si="876"/>
        <v>0.43777777777777788</v>
      </c>
      <c r="CB457" s="63">
        <f t="shared" si="877"/>
        <v>0.43084490740740738</v>
      </c>
      <c r="CC457" s="63">
        <f t="shared" si="878"/>
        <v>0.47667824074074067</v>
      </c>
      <c r="CD457" s="63">
        <f t="shared" si="879"/>
        <v>0.46559027777777784</v>
      </c>
      <c r="CE457" s="63">
        <f t="shared" si="880"/>
        <v>0.47600694444444452</v>
      </c>
      <c r="CF457" s="63">
        <f t="shared" si="881"/>
        <v>0.47546296296296303</v>
      </c>
      <c r="CG457" s="63">
        <f t="shared" si="882"/>
        <v>0.47476851851851859</v>
      </c>
      <c r="CH457" s="36"/>
      <c r="CI457" s="36"/>
      <c r="CJ457" s="36"/>
      <c r="CK457" s="36"/>
      <c r="CL457" s="60">
        <v>60</v>
      </c>
    </row>
    <row r="458" spans="1:90" ht="26.25" customHeight="1" x14ac:dyDescent="0.25">
      <c r="A458" s="37">
        <v>46</v>
      </c>
      <c r="B458" s="38"/>
      <c r="C458" s="39"/>
      <c r="D458" s="39"/>
      <c r="E458" s="39"/>
      <c r="F458" s="42"/>
      <c r="G458" s="40">
        <v>140.34</v>
      </c>
      <c r="H458" s="41">
        <f t="shared" si="825"/>
        <v>144.72999999999999</v>
      </c>
      <c r="I458" s="42">
        <v>144.63</v>
      </c>
      <c r="J458" s="43">
        <f t="shared" si="822"/>
        <v>-8.9884532946135284E-4</v>
      </c>
      <c r="K458" s="44">
        <f t="shared" si="823"/>
        <v>-0.12999999999999545</v>
      </c>
      <c r="L458" s="45" t="s">
        <v>326</v>
      </c>
      <c r="M458" s="126" t="s">
        <v>1229</v>
      </c>
      <c r="N458" s="46">
        <f t="shared" si="838"/>
        <v>144.76</v>
      </c>
      <c r="O458" s="46">
        <f t="shared" ref="O458:O521" si="886">0.09-0.17</f>
        <v>-8.0000000000000016E-2</v>
      </c>
      <c r="P458" s="42">
        <v>144.87</v>
      </c>
      <c r="Q458" s="46">
        <f t="shared" ref="Q458:Q521" si="887">4.47-0.17</f>
        <v>4.3</v>
      </c>
      <c r="R458" s="39">
        <v>140.41999999999999</v>
      </c>
      <c r="S458" s="46">
        <f t="shared" ref="S458:S521" si="888">-0.2+4.47-0.17</f>
        <v>4.0999999999999996</v>
      </c>
      <c r="T458" s="40">
        <v>140.66999999999999</v>
      </c>
      <c r="U458" s="47" t="str">
        <f t="shared" si="813"/>
        <v/>
      </c>
      <c r="V458" s="47" t="str">
        <f t="shared" si="814"/>
        <v/>
      </c>
      <c r="W458" s="48"/>
      <c r="X458" s="48"/>
      <c r="Y458" s="48"/>
      <c r="Z458" s="48"/>
      <c r="AA458" s="48"/>
      <c r="AB458" s="48"/>
      <c r="AC458" s="48"/>
      <c r="AD458" s="48"/>
      <c r="AE458" s="51">
        <f t="shared" si="840"/>
        <v>46</v>
      </c>
      <c r="AF458" s="51" t="str">
        <f t="shared" si="841"/>
        <v/>
      </c>
      <c r="AG458" s="51" t="str">
        <f t="shared" si="842"/>
        <v/>
      </c>
      <c r="AH458" s="51" t="str">
        <f t="shared" si="843"/>
        <v/>
      </c>
      <c r="AI458" s="52">
        <f t="shared" si="844"/>
        <v>144.72999999999999</v>
      </c>
      <c r="AJ458" s="51"/>
      <c r="AK458" s="53"/>
      <c r="AL458" s="52"/>
      <c r="AM458" s="53">
        <f t="shared" si="846"/>
        <v>35</v>
      </c>
      <c r="AN458" s="53">
        <f>IF(AJ458&lt;&gt;"",IF(AJ458="o",VLOOKUP(AM458,OpenSect!$A$1:$D$11,2),IF(AJ458="u",VLOOKUP(AM458,UpHill!$A$1:$D$35,2),IF(AJ458="d",VLOOKUP(AM458,DownHill!$A$3:$D$29,2),IF(AJ458="f",VLOOKUP(AM458,FlatUnd!$A$2:$D$30,2),IF(AJ458="t",VLOOKUP(AM458,TimeAdd!$A$1:$D$176,2),IF(AJ458="l",VLOOKUP(AM458,SLimit!$A$1:$D$8,2),AN457)))))),AN457)</f>
        <v>40</v>
      </c>
      <c r="AO458" s="53">
        <f>IF(AJ458&lt;&gt;"",IF(AJ458="o",VLOOKUP(AM458,OpenSect!$A$1:$D$11,3),IF(AJ458="u",VLOOKUP(AM458,UpHill!$A$1:$D$35,3),IF(AJ458="d",VLOOKUP(AM458,DownHill!$A$3:$D$29,3),IF(AJ458="f",VLOOKUP(AM458,FlatUnd!$A$2:$D$30,3),IF(AJ458="t",VLOOKUP(AM458,TimeAdd!$A$1:$D$18,3),IF(AJ458="l",VLOOKUP(AM458,SLimit!$A$1:$D$8,3),AO457)))))),AO457)</f>
        <v>45</v>
      </c>
      <c r="AP458" s="53">
        <f>IF(AJ458&lt;&gt;"",IF(AJ458="o",VLOOKUP(AM458,OpenSect!$A$1:$D$11,4),IF(AJ458="u",VLOOKUP(AM458,UpHill!$A$1:$D$35,4),IF(AJ458="d",VLOOKUP(AM458,DownHill!$A$3:$D$29,4),IF(AJ458="f",VLOOKUP(AM458,FlatUnd!$A$2:$D$30,4),IF(AJ458="t",VLOOKUP(AM458,TimeAdd!$A$1:$D$18,4),IF(AJ458="l",VLOOKUP(AM458,SLimit!$A$1:$D$8,4),AP457)))))),AP457)</f>
        <v>50</v>
      </c>
      <c r="AQ458" s="53" t="str">
        <f t="shared" si="847"/>
        <v>60</v>
      </c>
      <c r="AR458" s="54" t="str">
        <f t="shared" si="848"/>
        <v>(R103) Mooi River 1, (R622) Greytown 75</v>
      </c>
      <c r="AS458" s="55"/>
      <c r="AT458" s="55"/>
      <c r="AU458" s="56">
        <f>IF(GroupStTimes!$A$8=0,MIN(CB458,CD458,CF458),MIN(BZ458,CB458,CD458,CF458))</f>
        <v>0.43086805555555557</v>
      </c>
      <c r="AV458" s="56">
        <f>IF(GroupStTimes!$A$8=0,MAX(CC458,CE458,CG458),MAX(CA458,CC458,CE458,CG458))</f>
        <v>0.47670138888888886</v>
      </c>
      <c r="AW458" s="57" t="str">
        <f t="shared" si="849"/>
        <v/>
      </c>
      <c r="AX458" s="58" t="str">
        <f t="shared" si="850"/>
        <v/>
      </c>
      <c r="AY458" s="58" t="str">
        <f t="shared" si="851"/>
        <v/>
      </c>
      <c r="AZ458" s="31">
        <f t="shared" si="852"/>
        <v>144.6</v>
      </c>
      <c r="BA458" s="59">
        <f t="shared" si="853"/>
        <v>0.43209490740740747</v>
      </c>
      <c r="BB458" s="59">
        <f t="shared" si="854"/>
        <v>0.43765046296296306</v>
      </c>
      <c r="BC458" s="59">
        <f t="shared" si="855"/>
        <v>0.43072916666666666</v>
      </c>
      <c r="BD458" s="59">
        <f t="shared" si="856"/>
        <v>0.47656249999999994</v>
      </c>
      <c r="BE458" s="59">
        <f t="shared" si="857"/>
        <v>0.46548611111111116</v>
      </c>
      <c r="BF458" s="59">
        <f t="shared" si="858"/>
        <v>0.47590277777777784</v>
      </c>
      <c r="BG458" s="59">
        <f t="shared" si="859"/>
        <v>0.47537037037037044</v>
      </c>
      <c r="BH458" s="59">
        <f t="shared" si="860"/>
        <v>0.474675925925926</v>
      </c>
      <c r="BI458" s="31">
        <f t="shared" si="861"/>
        <v>0.12999999999999545</v>
      </c>
      <c r="BJ458" s="61">
        <f t="shared" ref="BJ458:BM458" si="889">IF($AJ457="t",IF(AM456=0,0,$BI458/AM456),IF(AM457=0,0,$BI458/AM457))</f>
        <v>3.7142857142855846E-3</v>
      </c>
      <c r="BK458" s="61">
        <f t="shared" si="889"/>
        <v>3.2499999999998862E-3</v>
      </c>
      <c r="BL458" s="61">
        <f t="shared" si="889"/>
        <v>2.8888888888887877E-3</v>
      </c>
      <c r="BM458" s="61">
        <f t="shared" si="889"/>
        <v>2.5999999999999092E-3</v>
      </c>
      <c r="BN458" s="62">
        <f t="shared" si="863"/>
        <v>0</v>
      </c>
      <c r="BO458" s="62">
        <f t="shared" si="864"/>
        <v>0</v>
      </c>
      <c r="BP458" s="62">
        <f t="shared" si="865"/>
        <v>13</v>
      </c>
      <c r="BQ458" s="62">
        <f t="shared" si="866"/>
        <v>0</v>
      </c>
      <c r="BR458" s="62">
        <f t="shared" si="867"/>
        <v>0</v>
      </c>
      <c r="BS458" s="62">
        <f t="shared" si="868"/>
        <v>12</v>
      </c>
      <c r="BT458" s="62">
        <f t="shared" si="869"/>
        <v>0</v>
      </c>
      <c r="BU458" s="62">
        <f t="shared" si="870"/>
        <v>0</v>
      </c>
      <c r="BV458" s="62">
        <f t="shared" si="871"/>
        <v>10</v>
      </c>
      <c r="BW458" s="62">
        <f t="shared" si="872"/>
        <v>0</v>
      </c>
      <c r="BX458" s="62">
        <f t="shared" si="873"/>
        <v>0</v>
      </c>
      <c r="BY458" s="62">
        <f t="shared" si="874"/>
        <v>9</v>
      </c>
      <c r="BZ458" s="63">
        <f t="shared" si="875"/>
        <v>0.43224537037037042</v>
      </c>
      <c r="CA458" s="63">
        <f t="shared" si="876"/>
        <v>0.43780092592592601</v>
      </c>
      <c r="CB458" s="63">
        <f t="shared" si="877"/>
        <v>0.43086805555555557</v>
      </c>
      <c r="CC458" s="63">
        <f t="shared" si="878"/>
        <v>0.47670138888888886</v>
      </c>
      <c r="CD458" s="63">
        <f t="shared" si="879"/>
        <v>0.46560185185185188</v>
      </c>
      <c r="CE458" s="63">
        <f t="shared" si="880"/>
        <v>0.47601851851851856</v>
      </c>
      <c r="CF458" s="63">
        <f t="shared" si="881"/>
        <v>0.47547453703703713</v>
      </c>
      <c r="CG458" s="63">
        <f t="shared" si="882"/>
        <v>0.47478009259259268</v>
      </c>
      <c r="CH458" s="36"/>
      <c r="CI458" s="36"/>
      <c r="CJ458" s="36"/>
      <c r="CK458" s="36"/>
      <c r="CL458" s="60">
        <v>60</v>
      </c>
    </row>
    <row r="459" spans="1:90" ht="26.25" customHeight="1" x14ac:dyDescent="0.25">
      <c r="B459" s="38"/>
      <c r="C459" s="39"/>
      <c r="D459" s="39"/>
      <c r="E459" s="39"/>
      <c r="F459" s="42"/>
      <c r="G459" s="40"/>
      <c r="H459" s="41">
        <f>ROUND(IF(G459="",N459,IF(P459="",I459,IF(R459="",(I459+(P459+O459))/2,IF(T459="",(I459+(P459+O459)+(R459+Q459))/3,(I459+(P459+O459)+(R459+Q459)+(T459+S459))/4)))),2)</f>
        <v>145.41999999999999</v>
      </c>
      <c r="I459" s="42">
        <v>145.26</v>
      </c>
      <c r="J459" s="43">
        <f t="shared" si="822"/>
        <v>-1.1014732204323047E-3</v>
      </c>
      <c r="K459" s="44">
        <f t="shared" si="823"/>
        <v>-0.15999999999999659</v>
      </c>
      <c r="L459" s="70" t="s">
        <v>1242</v>
      </c>
      <c r="M459" s="126" t="s">
        <v>1229</v>
      </c>
      <c r="N459" s="46">
        <f t="shared" si="838"/>
        <v>145.41999999999999</v>
      </c>
      <c r="O459" s="46">
        <f t="shared" si="886"/>
        <v>-8.0000000000000016E-2</v>
      </c>
      <c r="P459" s="42">
        <v>145.5</v>
      </c>
      <c r="Q459" s="46">
        <f t="shared" si="887"/>
        <v>4.3</v>
      </c>
      <c r="R459" s="39"/>
      <c r="S459" s="46">
        <f t="shared" si="888"/>
        <v>4.0999999999999996</v>
      </c>
      <c r="T459" s="40"/>
      <c r="U459" s="47" t="str">
        <f t="shared" si="813"/>
        <v/>
      </c>
      <c r="V459" s="47" t="str">
        <f t="shared" si="814"/>
        <v/>
      </c>
      <c r="W459" s="48"/>
      <c r="X459" s="48"/>
      <c r="Y459" s="48"/>
      <c r="Z459" s="48"/>
      <c r="AA459" s="48"/>
      <c r="AB459" s="48"/>
      <c r="AC459" s="48"/>
      <c r="AD459" s="48"/>
      <c r="AE459" s="51" t="str">
        <f t="shared" si="840"/>
        <v/>
      </c>
      <c r="AF459" s="51" t="str">
        <f t="shared" si="841"/>
        <v/>
      </c>
      <c r="AG459" s="51" t="str">
        <f t="shared" si="842"/>
        <v/>
      </c>
      <c r="AH459" s="51" t="str">
        <f t="shared" si="843"/>
        <v/>
      </c>
      <c r="AI459" s="52">
        <f t="shared" si="844"/>
        <v>145.41999999999999</v>
      </c>
      <c r="AJ459" s="51"/>
      <c r="AK459" s="53"/>
      <c r="AL459" s="52"/>
      <c r="AM459" s="53">
        <f t="shared" si="846"/>
        <v>35</v>
      </c>
      <c r="AN459" s="53">
        <f>IF(AJ459&lt;&gt;"",IF(AJ459="o",VLOOKUP(AM459,OpenSect!$A$1:$D$11,2),IF(AJ459="u",VLOOKUP(AM459,UpHill!$A$1:$D$35,2),IF(AJ459="d",VLOOKUP(AM459,DownHill!$A$3:$D$29,2),IF(AJ459="f",VLOOKUP(AM459,FlatUnd!$A$2:$D$30,2),IF(AJ459="t",VLOOKUP(AM459,TimeAdd!$A$1:$D$176,2),IF(AJ459="l",VLOOKUP(AM459,SLimit!$A$1:$D$8,2),AN458)))))),AN458)</f>
        <v>40</v>
      </c>
      <c r="AO459" s="53">
        <f>IF(AJ459&lt;&gt;"",IF(AJ459="o",VLOOKUP(AM459,OpenSect!$A$1:$D$11,3),IF(AJ459="u",VLOOKUP(AM459,UpHill!$A$1:$D$35,3),IF(AJ459="d",VLOOKUP(AM459,DownHill!$A$3:$D$29,3),IF(AJ459="f",VLOOKUP(AM459,FlatUnd!$A$2:$D$30,3),IF(AJ459="t",VLOOKUP(AM459,TimeAdd!$A$1:$D$18,3),IF(AJ459="l",VLOOKUP(AM459,SLimit!$A$1:$D$8,3),AO458)))))),AO458)</f>
        <v>45</v>
      </c>
      <c r="AP459" s="53">
        <f>IF(AJ459&lt;&gt;"",IF(AJ459="o",VLOOKUP(AM459,OpenSect!$A$1:$D$11,4),IF(AJ459="u",VLOOKUP(AM459,UpHill!$A$1:$D$35,4),IF(AJ459="d",VLOOKUP(AM459,DownHill!$A$3:$D$29,4),IF(AJ459="f",VLOOKUP(AM459,FlatUnd!$A$2:$D$30,4),IF(AJ459="t",VLOOKUP(AM459,TimeAdd!$A$1:$D$18,4),IF(AJ459="l",VLOOKUP(AM459,SLimit!$A$1:$D$8,4),AP458)))))),AP458)</f>
        <v>50</v>
      </c>
      <c r="AQ459" s="53" t="str">
        <f t="shared" si="847"/>
        <v>60</v>
      </c>
      <c r="AR459" s="54" t="str">
        <f t="shared" si="848"/>
        <v>Sierra Ranch 14km {Right}</v>
      </c>
      <c r="AS459" s="55"/>
      <c r="AT459" s="55"/>
      <c r="AU459" s="56">
        <f>IF(GroupStTimes!$A$8=0,MIN(CB459,CD459,CF459),MIN(BZ459,CB459,CD459,CF459))</f>
        <v>0.43158564814814815</v>
      </c>
      <c r="AV459" s="56">
        <f>IF(GroupStTimes!$A$8=0,MAX(CC459,CE459,CG459),MAX(CA459,CC459,CE459,CG459))</f>
        <v>0.47741898148148143</v>
      </c>
      <c r="AW459" s="57" t="str">
        <f t="shared" si="849"/>
        <v/>
      </c>
      <c r="AX459" s="58" t="str">
        <f t="shared" si="850"/>
        <v/>
      </c>
      <c r="AY459" s="58" t="str">
        <f t="shared" si="851"/>
        <v/>
      </c>
      <c r="AZ459" s="31">
        <f t="shared" si="852"/>
        <v>144.6</v>
      </c>
      <c r="BA459" s="59">
        <f t="shared" si="853"/>
        <v>0.43209490740740747</v>
      </c>
      <c r="BB459" s="59">
        <f t="shared" si="854"/>
        <v>0.43765046296296306</v>
      </c>
      <c r="BC459" s="59">
        <f t="shared" si="855"/>
        <v>0.43072916666666666</v>
      </c>
      <c r="BD459" s="59">
        <f t="shared" si="856"/>
        <v>0.47656249999999994</v>
      </c>
      <c r="BE459" s="59">
        <f t="shared" si="857"/>
        <v>0.46548611111111116</v>
      </c>
      <c r="BF459" s="59">
        <f t="shared" si="858"/>
        <v>0.47590277777777784</v>
      </c>
      <c r="BG459" s="59">
        <f t="shared" si="859"/>
        <v>0.47537037037037044</v>
      </c>
      <c r="BH459" s="59">
        <f t="shared" si="860"/>
        <v>0.474675925925926</v>
      </c>
      <c r="BI459" s="31">
        <f t="shared" si="861"/>
        <v>0.81999999999999318</v>
      </c>
      <c r="BJ459" s="61">
        <f t="shared" ref="BJ459:BM459" si="890">IF($AJ458="t",IF(AM457=0,0,$BI459/AM457),IF(AM458=0,0,$BI459/AM458))</f>
        <v>2.3428571428571233E-2</v>
      </c>
      <c r="BK459" s="61">
        <f t="shared" si="890"/>
        <v>2.0499999999999831E-2</v>
      </c>
      <c r="BL459" s="61">
        <f t="shared" si="890"/>
        <v>1.822222222222207E-2</v>
      </c>
      <c r="BM459" s="61">
        <f t="shared" si="890"/>
        <v>1.6399999999999863E-2</v>
      </c>
      <c r="BN459" s="62">
        <f t="shared" si="863"/>
        <v>0</v>
      </c>
      <c r="BO459" s="62">
        <f t="shared" si="864"/>
        <v>1</v>
      </c>
      <c r="BP459" s="62">
        <f t="shared" si="865"/>
        <v>24</v>
      </c>
      <c r="BQ459" s="62">
        <f t="shared" si="866"/>
        <v>0</v>
      </c>
      <c r="BR459" s="62">
        <f t="shared" si="867"/>
        <v>1</v>
      </c>
      <c r="BS459" s="62">
        <f t="shared" si="868"/>
        <v>14</v>
      </c>
      <c r="BT459" s="62">
        <f t="shared" si="869"/>
        <v>0</v>
      </c>
      <c r="BU459" s="62">
        <f t="shared" si="870"/>
        <v>1</v>
      </c>
      <c r="BV459" s="62">
        <f t="shared" si="871"/>
        <v>6</v>
      </c>
      <c r="BW459" s="62">
        <f t="shared" si="872"/>
        <v>0</v>
      </c>
      <c r="BX459" s="62">
        <f t="shared" si="873"/>
        <v>0</v>
      </c>
      <c r="BY459" s="62">
        <f t="shared" si="874"/>
        <v>59</v>
      </c>
      <c r="BZ459" s="63">
        <f t="shared" si="875"/>
        <v>0.43306712962962968</v>
      </c>
      <c r="CA459" s="63">
        <f t="shared" si="876"/>
        <v>0.43862268518518527</v>
      </c>
      <c r="CB459" s="63">
        <f t="shared" si="877"/>
        <v>0.43158564814814815</v>
      </c>
      <c r="CC459" s="63">
        <f t="shared" si="878"/>
        <v>0.47741898148148143</v>
      </c>
      <c r="CD459" s="63">
        <f t="shared" si="879"/>
        <v>0.46625000000000005</v>
      </c>
      <c r="CE459" s="63">
        <f t="shared" si="880"/>
        <v>0.47666666666666674</v>
      </c>
      <c r="CF459" s="63">
        <f t="shared" si="881"/>
        <v>0.47605324074074079</v>
      </c>
      <c r="CG459" s="63">
        <f t="shared" si="882"/>
        <v>0.47535879629629635</v>
      </c>
      <c r="CH459" s="36"/>
      <c r="CI459" s="36"/>
      <c r="CJ459" s="36"/>
      <c r="CK459" s="36"/>
      <c r="CL459" s="60">
        <v>60</v>
      </c>
    </row>
    <row r="460" spans="1:90" ht="26.25" customHeight="1" x14ac:dyDescent="0.25">
      <c r="A460" s="37">
        <v>46</v>
      </c>
      <c r="B460" s="38"/>
      <c r="C460" s="39"/>
      <c r="D460" s="39"/>
      <c r="E460" s="39"/>
      <c r="F460" s="42"/>
      <c r="G460" s="40">
        <v>141.09</v>
      </c>
      <c r="H460" s="41">
        <f t="shared" si="825"/>
        <v>145.47</v>
      </c>
      <c r="I460" s="42">
        <v>145.37</v>
      </c>
      <c r="J460" s="43">
        <f t="shared" si="822"/>
        <v>-9.4012978377007667E-4</v>
      </c>
      <c r="K460" s="44">
        <f t="shared" si="823"/>
        <v>-0.13666666666665606</v>
      </c>
      <c r="L460" s="45" t="s">
        <v>243</v>
      </c>
      <c r="M460" s="126" t="s">
        <v>1229</v>
      </c>
      <c r="N460" s="46">
        <f t="shared" si="838"/>
        <v>145.50666666666666</v>
      </c>
      <c r="O460" s="46">
        <f t="shared" si="886"/>
        <v>-8.0000000000000016E-2</v>
      </c>
      <c r="P460" s="42">
        <v>145.61000000000001</v>
      </c>
      <c r="Q460" s="46">
        <f t="shared" si="887"/>
        <v>4.3</v>
      </c>
      <c r="R460" s="39">
        <v>141.16999999999999</v>
      </c>
      <c r="S460" s="46">
        <f t="shared" si="888"/>
        <v>4.0999999999999996</v>
      </c>
      <c r="T460" s="40">
        <v>141.41999999999999</v>
      </c>
      <c r="U460" s="47" t="str">
        <f t="shared" si="813"/>
        <v/>
      </c>
      <c r="V460" s="47" t="str">
        <f t="shared" si="814"/>
        <v/>
      </c>
      <c r="W460" s="48"/>
      <c r="X460" s="48"/>
      <c r="Y460" s="48"/>
      <c r="Z460" s="48"/>
      <c r="AA460" s="48"/>
      <c r="AB460" s="48"/>
      <c r="AC460" s="48"/>
      <c r="AD460" s="48"/>
      <c r="AE460" s="51">
        <f t="shared" si="840"/>
        <v>46</v>
      </c>
      <c r="AF460" s="51" t="str">
        <f t="shared" si="841"/>
        <v/>
      </c>
      <c r="AG460" s="51" t="str">
        <f t="shared" si="842"/>
        <v/>
      </c>
      <c r="AH460" s="51" t="str">
        <f t="shared" si="843"/>
        <v/>
      </c>
      <c r="AI460" s="52">
        <f t="shared" si="844"/>
        <v>145.47</v>
      </c>
      <c r="AJ460" s="51"/>
      <c r="AK460" s="53"/>
      <c r="AL460" s="52"/>
      <c r="AM460" s="53">
        <f t="shared" si="846"/>
        <v>35</v>
      </c>
      <c r="AN460" s="53">
        <f>IF(AJ460&lt;&gt;"",IF(AJ460="o",VLOOKUP(AM460,OpenSect!$A$1:$D$11,2),IF(AJ460="u",VLOOKUP(AM460,UpHill!$A$1:$D$35,2),IF(AJ460="d",VLOOKUP(AM460,DownHill!$A$3:$D$29,2),IF(AJ460="f",VLOOKUP(AM460,FlatUnd!$A$2:$D$30,2),IF(AJ460="t",VLOOKUP(AM460,TimeAdd!$A$1:$D$176,2),IF(AJ460="l",VLOOKUP(AM460,SLimit!$A$1:$D$8,2),AN459)))))),AN459)</f>
        <v>40</v>
      </c>
      <c r="AO460" s="53">
        <f>IF(AJ460&lt;&gt;"",IF(AJ460="o",VLOOKUP(AM460,OpenSect!$A$1:$D$11,3),IF(AJ460="u",VLOOKUP(AM460,UpHill!$A$1:$D$35,3),IF(AJ460="d",VLOOKUP(AM460,DownHill!$A$3:$D$29,3),IF(AJ460="f",VLOOKUP(AM460,FlatUnd!$A$2:$D$30,3),IF(AJ460="t",VLOOKUP(AM460,TimeAdd!$A$1:$D$18,3),IF(AJ460="l",VLOOKUP(AM460,SLimit!$A$1:$D$8,3),AO459)))))),AO459)</f>
        <v>45</v>
      </c>
      <c r="AP460" s="53">
        <f>IF(AJ460&lt;&gt;"",IF(AJ460="o",VLOOKUP(AM460,OpenSect!$A$1:$D$11,4),IF(AJ460="u",VLOOKUP(AM460,UpHill!$A$1:$D$35,4),IF(AJ460="d",VLOOKUP(AM460,DownHill!$A$3:$D$29,4),IF(AJ460="f",VLOOKUP(AM460,FlatUnd!$A$2:$D$30,4),IF(AJ460="t",VLOOKUP(AM460,TimeAdd!$A$1:$D$18,4),IF(AJ460="l",VLOOKUP(AM460,SLimit!$A$1:$D$8,4),AP459)))))),AP459)</f>
        <v>50</v>
      </c>
      <c r="AQ460" s="53" t="str">
        <f t="shared" si="847"/>
        <v>60</v>
      </c>
      <c r="AR460" s="54" t="str">
        <f t="shared" si="848"/>
        <v>11km Stone</v>
      </c>
      <c r="AS460" s="55"/>
      <c r="AT460" s="55"/>
      <c r="AU460" s="56">
        <f>IF(GroupStTimes!$A$8=0,MIN(CB460,CD460,CF460),MIN(BZ460,CB460,CD460,CF460))</f>
        <v>0.43163194444444442</v>
      </c>
      <c r="AV460" s="56">
        <f>IF(GroupStTimes!$A$8=0,MAX(CC460,CE460,CG460),MAX(CA460,CC460,CE460,CG460))</f>
        <v>0.4774652777777777</v>
      </c>
      <c r="AW460" s="57" t="str">
        <f t="shared" si="849"/>
        <v/>
      </c>
      <c r="AX460" s="58" t="str">
        <f t="shared" si="850"/>
        <v/>
      </c>
      <c r="AY460" s="58" t="str">
        <f t="shared" si="851"/>
        <v/>
      </c>
      <c r="AZ460" s="31">
        <f t="shared" si="852"/>
        <v>144.6</v>
      </c>
      <c r="BA460" s="59">
        <f t="shared" si="853"/>
        <v>0.43209490740740747</v>
      </c>
      <c r="BB460" s="59">
        <f t="shared" si="854"/>
        <v>0.43765046296296306</v>
      </c>
      <c r="BC460" s="59">
        <f t="shared" si="855"/>
        <v>0.43072916666666666</v>
      </c>
      <c r="BD460" s="59">
        <f t="shared" si="856"/>
        <v>0.47656249999999994</v>
      </c>
      <c r="BE460" s="59">
        <f t="shared" si="857"/>
        <v>0.46548611111111116</v>
      </c>
      <c r="BF460" s="59">
        <f t="shared" si="858"/>
        <v>0.47590277777777784</v>
      </c>
      <c r="BG460" s="59">
        <f t="shared" si="859"/>
        <v>0.47537037037037044</v>
      </c>
      <c r="BH460" s="59">
        <f t="shared" si="860"/>
        <v>0.474675925925926</v>
      </c>
      <c r="BI460" s="31">
        <f t="shared" si="861"/>
        <v>0.87000000000000455</v>
      </c>
      <c r="BJ460" s="61">
        <f t="shared" ref="BJ460:BM460" si="891">IF($AJ459="t",IF(AM458=0,0,$BI460/AM458),IF(AM459=0,0,$BI460/AM459))</f>
        <v>2.4857142857142987E-2</v>
      </c>
      <c r="BK460" s="61">
        <f t="shared" si="891"/>
        <v>2.1750000000000113E-2</v>
      </c>
      <c r="BL460" s="61">
        <f t="shared" si="891"/>
        <v>1.9333333333333435E-2</v>
      </c>
      <c r="BM460" s="61">
        <f t="shared" si="891"/>
        <v>1.7400000000000092E-2</v>
      </c>
      <c r="BN460" s="62">
        <f t="shared" si="863"/>
        <v>0</v>
      </c>
      <c r="BO460" s="62">
        <f t="shared" si="864"/>
        <v>1</v>
      </c>
      <c r="BP460" s="62">
        <f t="shared" si="865"/>
        <v>29</v>
      </c>
      <c r="BQ460" s="62">
        <f t="shared" si="866"/>
        <v>0</v>
      </c>
      <c r="BR460" s="62">
        <f t="shared" si="867"/>
        <v>1</v>
      </c>
      <c r="BS460" s="62">
        <f t="shared" si="868"/>
        <v>18</v>
      </c>
      <c r="BT460" s="62">
        <f t="shared" si="869"/>
        <v>0</v>
      </c>
      <c r="BU460" s="62">
        <f t="shared" si="870"/>
        <v>1</v>
      </c>
      <c r="BV460" s="62">
        <f t="shared" si="871"/>
        <v>10</v>
      </c>
      <c r="BW460" s="62">
        <f t="shared" si="872"/>
        <v>0</v>
      </c>
      <c r="BX460" s="62">
        <f t="shared" si="873"/>
        <v>1</v>
      </c>
      <c r="BY460" s="62">
        <f t="shared" si="874"/>
        <v>3</v>
      </c>
      <c r="BZ460" s="63">
        <f t="shared" si="875"/>
        <v>0.43312500000000004</v>
      </c>
      <c r="CA460" s="63">
        <f t="shared" si="876"/>
        <v>0.43868055555555563</v>
      </c>
      <c r="CB460" s="63">
        <f t="shared" si="877"/>
        <v>0.43163194444444442</v>
      </c>
      <c r="CC460" s="63">
        <f t="shared" si="878"/>
        <v>0.4774652777777777</v>
      </c>
      <c r="CD460" s="63">
        <f t="shared" si="879"/>
        <v>0.46629629629629632</v>
      </c>
      <c r="CE460" s="63">
        <f t="shared" si="880"/>
        <v>0.476712962962963</v>
      </c>
      <c r="CF460" s="63">
        <f t="shared" si="881"/>
        <v>0.47609953703703711</v>
      </c>
      <c r="CG460" s="63">
        <f t="shared" si="882"/>
        <v>0.47540509259259267</v>
      </c>
      <c r="CH460" s="36"/>
      <c r="CI460" s="36"/>
      <c r="CJ460" s="36"/>
      <c r="CK460" s="36"/>
      <c r="CL460" s="60">
        <v>60</v>
      </c>
    </row>
    <row r="461" spans="1:90" ht="26.25" customHeight="1" x14ac:dyDescent="0.25">
      <c r="A461" s="37">
        <v>46</v>
      </c>
      <c r="B461" s="38"/>
      <c r="C461" s="39"/>
      <c r="D461" s="39"/>
      <c r="E461" s="39"/>
      <c r="F461" s="42"/>
      <c r="G461" s="40">
        <v>141.34</v>
      </c>
      <c r="H461" s="41">
        <f t="shared" si="825"/>
        <v>145.72999999999999</v>
      </c>
      <c r="I461" s="42">
        <v>145.63</v>
      </c>
      <c r="J461" s="43">
        <f t="shared" si="822"/>
        <v>-8.9267321293686364E-4</v>
      </c>
      <c r="K461" s="44">
        <f t="shared" si="823"/>
        <v>-0.12999999999999545</v>
      </c>
      <c r="L461" s="45" t="s">
        <v>44</v>
      </c>
      <c r="M461" s="126" t="s">
        <v>1229</v>
      </c>
      <c r="N461" s="46">
        <f t="shared" si="838"/>
        <v>145.76</v>
      </c>
      <c r="O461" s="46">
        <f t="shared" si="886"/>
        <v>-8.0000000000000016E-2</v>
      </c>
      <c r="P461" s="42">
        <v>145.87</v>
      </c>
      <c r="Q461" s="46">
        <f t="shared" si="887"/>
        <v>4.3</v>
      </c>
      <c r="R461" s="39">
        <v>141.41999999999999</v>
      </c>
      <c r="S461" s="46">
        <f t="shared" si="888"/>
        <v>4.0999999999999996</v>
      </c>
      <c r="T461" s="40">
        <v>141.66999999999999</v>
      </c>
      <c r="U461" s="47" t="str">
        <f t="shared" si="813"/>
        <v/>
      </c>
      <c r="V461" s="47" t="str">
        <f t="shared" si="814"/>
        <v/>
      </c>
      <c r="W461" s="48"/>
      <c r="X461" s="48"/>
      <c r="Y461" s="48"/>
      <c r="Z461" s="48"/>
      <c r="AA461" s="48"/>
      <c r="AB461" s="48"/>
      <c r="AC461" s="48"/>
      <c r="AD461" s="48"/>
      <c r="AE461" s="51">
        <f t="shared" si="840"/>
        <v>46</v>
      </c>
      <c r="AF461" s="51" t="str">
        <f t="shared" si="841"/>
        <v/>
      </c>
      <c r="AG461" s="51" t="str">
        <f t="shared" si="842"/>
        <v/>
      </c>
      <c r="AH461" s="51" t="str">
        <f t="shared" si="843"/>
        <v/>
      </c>
      <c r="AI461" s="52">
        <f t="shared" si="844"/>
        <v>145.72999999999999</v>
      </c>
      <c r="AJ461" s="51"/>
      <c r="AK461" s="53"/>
      <c r="AL461" s="52"/>
      <c r="AM461" s="53">
        <f t="shared" si="846"/>
        <v>35</v>
      </c>
      <c r="AN461" s="53">
        <f>IF(AJ461&lt;&gt;"",IF(AJ461="o",VLOOKUP(AM461,OpenSect!$A$1:$D$11,2),IF(AJ461="u",VLOOKUP(AM461,UpHill!$A$1:$D$35,2),IF(AJ461="d",VLOOKUP(AM461,DownHill!$A$3:$D$29,2),IF(AJ461="f",VLOOKUP(AM461,FlatUnd!$A$2:$D$30,2),IF(AJ461="t",VLOOKUP(AM461,TimeAdd!$A$1:$D$176,2),IF(AJ461="l",VLOOKUP(AM461,SLimit!$A$1:$D$8,2),AN460)))))),AN460)</f>
        <v>40</v>
      </c>
      <c r="AO461" s="53">
        <f>IF(AJ461&lt;&gt;"",IF(AJ461="o",VLOOKUP(AM461,OpenSect!$A$1:$D$11,3),IF(AJ461="u",VLOOKUP(AM461,UpHill!$A$1:$D$35,3),IF(AJ461="d",VLOOKUP(AM461,DownHill!$A$3:$D$29,3),IF(AJ461="f",VLOOKUP(AM461,FlatUnd!$A$2:$D$30,3),IF(AJ461="t",VLOOKUP(AM461,TimeAdd!$A$1:$D$18,3),IF(AJ461="l",VLOOKUP(AM461,SLimit!$A$1:$D$8,3),AO460)))))),AO460)</f>
        <v>45</v>
      </c>
      <c r="AP461" s="53">
        <f>IF(AJ461&lt;&gt;"",IF(AJ461="o",VLOOKUP(AM461,OpenSect!$A$1:$D$11,4),IF(AJ461="u",VLOOKUP(AM461,UpHill!$A$1:$D$35,4),IF(AJ461="d",VLOOKUP(AM461,DownHill!$A$3:$D$29,4),IF(AJ461="f",VLOOKUP(AM461,FlatUnd!$A$2:$D$30,4),IF(AJ461="t",VLOOKUP(AM461,TimeAdd!$A$1:$D$18,4),IF(AJ461="l",VLOOKUP(AM461,SLimit!$A$1:$D$8,4),AP460)))))),AP460)</f>
        <v>50</v>
      </c>
      <c r="AQ461" s="53" t="str">
        <f t="shared" si="847"/>
        <v>60</v>
      </c>
      <c r="AR461" s="54" t="str">
        <f t="shared" si="848"/>
        <v>Bridge</v>
      </c>
      <c r="AS461" s="55"/>
      <c r="AT461" s="55"/>
      <c r="AU461" s="56">
        <f>IF(GroupStTimes!$A$8=0,MIN(CB461,CD461,CF461),MIN(BZ461,CB461,CD461,CF461))</f>
        <v>0.43190972222222224</v>
      </c>
      <c r="AV461" s="56">
        <f>IF(GroupStTimes!$A$8=0,MAX(CC461,CE461,CG461),MAX(CA461,CC461,CE461,CG461))</f>
        <v>0.47774305555555552</v>
      </c>
      <c r="AW461" s="57" t="str">
        <f t="shared" si="849"/>
        <v/>
      </c>
      <c r="AX461" s="58" t="str">
        <f t="shared" si="850"/>
        <v/>
      </c>
      <c r="AY461" s="58" t="str">
        <f t="shared" si="851"/>
        <v/>
      </c>
      <c r="AZ461" s="31">
        <f t="shared" si="852"/>
        <v>144.6</v>
      </c>
      <c r="BA461" s="59">
        <f t="shared" si="853"/>
        <v>0.43209490740740747</v>
      </c>
      <c r="BB461" s="59">
        <f t="shared" si="854"/>
        <v>0.43765046296296306</v>
      </c>
      <c r="BC461" s="59">
        <f t="shared" si="855"/>
        <v>0.43072916666666666</v>
      </c>
      <c r="BD461" s="59">
        <f t="shared" si="856"/>
        <v>0.47656249999999994</v>
      </c>
      <c r="BE461" s="59">
        <f t="shared" si="857"/>
        <v>0.46548611111111116</v>
      </c>
      <c r="BF461" s="59">
        <f t="shared" si="858"/>
        <v>0.47590277777777784</v>
      </c>
      <c r="BG461" s="59">
        <f t="shared" si="859"/>
        <v>0.47537037037037044</v>
      </c>
      <c r="BH461" s="59">
        <f t="shared" si="860"/>
        <v>0.474675925925926</v>
      </c>
      <c r="BI461" s="31">
        <f t="shared" si="861"/>
        <v>1.1299999999999955</v>
      </c>
      <c r="BJ461" s="61">
        <f t="shared" ref="BJ461:BM461" si="892">IF($AJ460="t",IF(AM459=0,0,$BI461/AM459),IF(AM460=0,0,$BI461/AM460))</f>
        <v>3.2285714285714154E-2</v>
      </c>
      <c r="BK461" s="61">
        <f t="shared" si="892"/>
        <v>2.8249999999999886E-2</v>
      </c>
      <c r="BL461" s="61">
        <f t="shared" si="892"/>
        <v>2.5111111111111011E-2</v>
      </c>
      <c r="BM461" s="61">
        <f t="shared" si="892"/>
        <v>2.2599999999999908E-2</v>
      </c>
      <c r="BN461" s="62">
        <f t="shared" si="863"/>
        <v>0</v>
      </c>
      <c r="BO461" s="62">
        <f t="shared" si="864"/>
        <v>1</v>
      </c>
      <c r="BP461" s="62">
        <f t="shared" si="865"/>
        <v>56</v>
      </c>
      <c r="BQ461" s="62">
        <f t="shared" si="866"/>
        <v>0</v>
      </c>
      <c r="BR461" s="62">
        <f t="shared" si="867"/>
        <v>1</v>
      </c>
      <c r="BS461" s="62">
        <f t="shared" si="868"/>
        <v>42</v>
      </c>
      <c r="BT461" s="62">
        <f t="shared" si="869"/>
        <v>0</v>
      </c>
      <c r="BU461" s="62">
        <f t="shared" si="870"/>
        <v>1</v>
      </c>
      <c r="BV461" s="62">
        <f t="shared" si="871"/>
        <v>30</v>
      </c>
      <c r="BW461" s="62">
        <f t="shared" si="872"/>
        <v>0</v>
      </c>
      <c r="BX461" s="62">
        <f t="shared" si="873"/>
        <v>1</v>
      </c>
      <c r="BY461" s="62">
        <f t="shared" si="874"/>
        <v>21</v>
      </c>
      <c r="BZ461" s="63">
        <f t="shared" si="875"/>
        <v>0.43343750000000009</v>
      </c>
      <c r="CA461" s="63">
        <f t="shared" si="876"/>
        <v>0.43899305555555568</v>
      </c>
      <c r="CB461" s="63">
        <f t="shared" si="877"/>
        <v>0.43190972222222224</v>
      </c>
      <c r="CC461" s="63">
        <f t="shared" si="878"/>
        <v>0.47774305555555552</v>
      </c>
      <c r="CD461" s="63">
        <f t="shared" si="879"/>
        <v>0.46652777777777782</v>
      </c>
      <c r="CE461" s="63">
        <f t="shared" si="880"/>
        <v>0.4769444444444445</v>
      </c>
      <c r="CF461" s="63">
        <f t="shared" si="881"/>
        <v>0.47630787037037042</v>
      </c>
      <c r="CG461" s="63">
        <f t="shared" si="882"/>
        <v>0.47561342592592598</v>
      </c>
      <c r="CH461" s="36"/>
      <c r="CI461" s="36"/>
      <c r="CJ461" s="36"/>
      <c r="CK461" s="36"/>
      <c r="CL461" s="60">
        <v>60</v>
      </c>
    </row>
    <row r="462" spans="1:90" ht="26.25" customHeight="1" x14ac:dyDescent="0.25">
      <c r="A462" s="37">
        <v>46</v>
      </c>
      <c r="B462" s="38"/>
      <c r="C462" s="39"/>
      <c r="D462" s="39"/>
      <c r="E462" s="39"/>
      <c r="F462" s="42"/>
      <c r="G462" s="40">
        <v>141.63</v>
      </c>
      <c r="H462" s="41">
        <f t="shared" si="825"/>
        <v>146.01</v>
      </c>
      <c r="I462" s="42">
        <v>145.91999999999999</v>
      </c>
      <c r="J462" s="43">
        <f t="shared" si="822"/>
        <v>-7.9952485380122159E-4</v>
      </c>
      <c r="K462" s="44">
        <f t="shared" si="823"/>
        <v>-0.11666666666667425</v>
      </c>
      <c r="L462" s="45" t="s">
        <v>327</v>
      </c>
      <c r="M462" s="126" t="s">
        <v>1229</v>
      </c>
      <c r="N462" s="46">
        <f t="shared" si="838"/>
        <v>146.03666666666666</v>
      </c>
      <c r="O462" s="46">
        <f t="shared" si="886"/>
        <v>-8.0000000000000016E-2</v>
      </c>
      <c r="P462" s="42">
        <v>146.16</v>
      </c>
      <c r="Q462" s="46">
        <f t="shared" si="887"/>
        <v>4.3</v>
      </c>
      <c r="R462" s="39">
        <v>141.69999999999999</v>
      </c>
      <c r="S462" s="46">
        <f t="shared" si="888"/>
        <v>4.0999999999999996</v>
      </c>
      <c r="T462" s="40">
        <v>141.93</v>
      </c>
      <c r="U462" s="47" t="str">
        <f t="shared" si="813"/>
        <v/>
      </c>
      <c r="V462" s="47" t="str">
        <f t="shared" si="814"/>
        <v/>
      </c>
      <c r="W462" s="48"/>
      <c r="X462" s="48"/>
      <c r="Y462" s="48"/>
      <c r="Z462" s="48"/>
      <c r="AA462" s="48"/>
      <c r="AB462" s="48"/>
      <c r="AC462" s="48"/>
      <c r="AD462" s="48"/>
      <c r="AE462" s="51">
        <f t="shared" si="840"/>
        <v>46</v>
      </c>
      <c r="AF462" s="51" t="str">
        <f t="shared" si="841"/>
        <v/>
      </c>
      <c r="AG462" s="51" t="str">
        <f t="shared" si="842"/>
        <v/>
      </c>
      <c r="AH462" s="51" t="str">
        <f t="shared" si="843"/>
        <v/>
      </c>
      <c r="AI462" s="52">
        <f t="shared" si="844"/>
        <v>146.01</v>
      </c>
      <c r="AJ462" s="51"/>
      <c r="AK462" s="53"/>
      <c r="AL462" s="52"/>
      <c r="AM462" s="53">
        <f t="shared" si="846"/>
        <v>35</v>
      </c>
      <c r="AN462" s="53">
        <f>IF(AJ462&lt;&gt;"",IF(AJ462="o",VLOOKUP(AM462,OpenSect!$A$1:$D$11,2),IF(AJ462="u",VLOOKUP(AM462,UpHill!$A$1:$D$35,2),IF(AJ462="d",VLOOKUP(AM462,DownHill!$A$3:$D$29,2),IF(AJ462="f",VLOOKUP(AM462,FlatUnd!$A$2:$D$30,2),IF(AJ462="t",VLOOKUP(AM462,TimeAdd!$A$1:$D$176,2),IF(AJ462="l",VLOOKUP(AM462,SLimit!$A$1:$D$8,2),AN461)))))),AN461)</f>
        <v>40</v>
      </c>
      <c r="AO462" s="53">
        <f>IF(AJ462&lt;&gt;"",IF(AJ462="o",VLOOKUP(AM462,OpenSect!$A$1:$D$11,3),IF(AJ462="u",VLOOKUP(AM462,UpHill!$A$1:$D$35,3),IF(AJ462="d",VLOOKUP(AM462,DownHill!$A$3:$D$29,3),IF(AJ462="f",VLOOKUP(AM462,FlatUnd!$A$2:$D$30,3),IF(AJ462="t",VLOOKUP(AM462,TimeAdd!$A$1:$D$18,3),IF(AJ462="l",VLOOKUP(AM462,SLimit!$A$1:$D$8,3),AO461)))))),AO461)</f>
        <v>45</v>
      </c>
      <c r="AP462" s="53">
        <f>IF(AJ462&lt;&gt;"",IF(AJ462="o",VLOOKUP(AM462,OpenSect!$A$1:$D$11,4),IF(AJ462="u",VLOOKUP(AM462,UpHill!$A$1:$D$35,4),IF(AJ462="d",VLOOKUP(AM462,DownHill!$A$3:$D$29,4),IF(AJ462="f",VLOOKUP(AM462,FlatUnd!$A$2:$D$30,4),IF(AJ462="t",VLOOKUP(AM462,TimeAdd!$A$1:$D$18,4),IF(AJ462="l",VLOOKUP(AM462,SLimit!$A$1:$D$8,4),AP461)))))),AP461)</f>
        <v>50</v>
      </c>
      <c r="AQ462" s="53" t="str">
        <f t="shared" si="847"/>
        <v>60</v>
      </c>
      <c r="AR462" s="54" t="str">
        <f t="shared" si="848"/>
        <v>Warning - Traffic Circle</v>
      </c>
      <c r="AS462" s="55"/>
      <c r="AT462" s="55"/>
      <c r="AU462" s="56">
        <f>IF(GroupStTimes!$A$8=0,MIN(CB462,CD462,CF462),MIN(BZ462,CB462,CD462,CF462))</f>
        <v>0.4321990740740741</v>
      </c>
      <c r="AV462" s="56">
        <f>IF(GroupStTimes!$A$8=0,MAX(CC462,CE462,CG462),MAX(CA462,CC462,CE462,CG462))</f>
        <v>0.47803240740740738</v>
      </c>
      <c r="AW462" s="57" t="str">
        <f t="shared" si="849"/>
        <v/>
      </c>
      <c r="AX462" s="58" t="str">
        <f t="shared" si="850"/>
        <v/>
      </c>
      <c r="AY462" s="58" t="str">
        <f t="shared" si="851"/>
        <v/>
      </c>
      <c r="AZ462" s="31">
        <f t="shared" si="852"/>
        <v>144.6</v>
      </c>
      <c r="BA462" s="59">
        <f t="shared" si="853"/>
        <v>0.43209490740740747</v>
      </c>
      <c r="BB462" s="59">
        <f t="shared" si="854"/>
        <v>0.43765046296296306</v>
      </c>
      <c r="BC462" s="59">
        <f t="shared" si="855"/>
        <v>0.43072916666666666</v>
      </c>
      <c r="BD462" s="59">
        <f t="shared" si="856"/>
        <v>0.47656249999999994</v>
      </c>
      <c r="BE462" s="59">
        <f t="shared" si="857"/>
        <v>0.46548611111111116</v>
      </c>
      <c r="BF462" s="59">
        <f t="shared" si="858"/>
        <v>0.47590277777777784</v>
      </c>
      <c r="BG462" s="59">
        <f t="shared" si="859"/>
        <v>0.47537037037037044</v>
      </c>
      <c r="BH462" s="59">
        <f t="shared" si="860"/>
        <v>0.474675925925926</v>
      </c>
      <c r="BI462" s="31">
        <f t="shared" si="861"/>
        <v>1.4099999999999966</v>
      </c>
      <c r="BJ462" s="61">
        <f t="shared" ref="BJ462:BM462" si="893">IF($AJ461="t",IF(AM460=0,0,$BI462/AM460),IF(AM461=0,0,$BI462/AM461))</f>
        <v>4.0285714285714189E-2</v>
      </c>
      <c r="BK462" s="61">
        <f t="shared" si="893"/>
        <v>3.5249999999999913E-2</v>
      </c>
      <c r="BL462" s="61">
        <f t="shared" si="893"/>
        <v>3.1333333333333255E-2</v>
      </c>
      <c r="BM462" s="61">
        <f t="shared" si="893"/>
        <v>2.8199999999999933E-2</v>
      </c>
      <c r="BN462" s="62">
        <f t="shared" si="863"/>
        <v>0</v>
      </c>
      <c r="BO462" s="62">
        <f t="shared" si="864"/>
        <v>2</v>
      </c>
      <c r="BP462" s="62">
        <f t="shared" si="865"/>
        <v>25</v>
      </c>
      <c r="BQ462" s="62">
        <f t="shared" si="866"/>
        <v>0</v>
      </c>
      <c r="BR462" s="62">
        <f t="shared" si="867"/>
        <v>2</v>
      </c>
      <c r="BS462" s="62">
        <f t="shared" si="868"/>
        <v>7</v>
      </c>
      <c r="BT462" s="62">
        <f t="shared" si="869"/>
        <v>0</v>
      </c>
      <c r="BU462" s="62">
        <f t="shared" si="870"/>
        <v>1</v>
      </c>
      <c r="BV462" s="62">
        <f t="shared" si="871"/>
        <v>53</v>
      </c>
      <c r="BW462" s="62">
        <f t="shared" si="872"/>
        <v>0</v>
      </c>
      <c r="BX462" s="62">
        <f t="shared" si="873"/>
        <v>1</v>
      </c>
      <c r="BY462" s="62">
        <f t="shared" si="874"/>
        <v>42</v>
      </c>
      <c r="BZ462" s="63">
        <f t="shared" si="875"/>
        <v>0.43377314814814821</v>
      </c>
      <c r="CA462" s="63">
        <f t="shared" si="876"/>
        <v>0.4393287037037038</v>
      </c>
      <c r="CB462" s="63">
        <f t="shared" si="877"/>
        <v>0.4321990740740741</v>
      </c>
      <c r="CC462" s="63">
        <f t="shared" si="878"/>
        <v>0.47803240740740738</v>
      </c>
      <c r="CD462" s="63">
        <f t="shared" si="879"/>
        <v>0.46679398148148155</v>
      </c>
      <c r="CE462" s="63">
        <f t="shared" si="880"/>
        <v>0.47721064814814823</v>
      </c>
      <c r="CF462" s="63">
        <f t="shared" si="881"/>
        <v>0.47655092592592602</v>
      </c>
      <c r="CG462" s="63">
        <f t="shared" si="882"/>
        <v>0.47585648148148157</v>
      </c>
      <c r="CH462" s="36"/>
      <c r="CI462" s="36"/>
      <c r="CJ462" s="36"/>
      <c r="CK462" s="36"/>
      <c r="CL462" s="60">
        <v>60</v>
      </c>
    </row>
    <row r="463" spans="1:90" ht="26.25" customHeight="1" x14ac:dyDescent="0.25">
      <c r="A463" s="37">
        <v>46</v>
      </c>
      <c r="B463" s="38"/>
      <c r="C463" s="39" t="s">
        <v>25</v>
      </c>
      <c r="D463" s="39">
        <v>30</v>
      </c>
      <c r="E463" s="39"/>
      <c r="F463" s="42"/>
      <c r="G463" s="40">
        <v>141.66</v>
      </c>
      <c r="H463" s="41">
        <f t="shared" si="825"/>
        <v>146.05000000000001</v>
      </c>
      <c r="I463" s="42">
        <v>145.94999999999999</v>
      </c>
      <c r="J463" s="43">
        <f t="shared" si="822"/>
        <v>-9.363937421492599E-4</v>
      </c>
      <c r="K463" s="44">
        <f t="shared" si="823"/>
        <v>-0.13666666666668448</v>
      </c>
      <c r="L463" s="45" t="s">
        <v>327</v>
      </c>
      <c r="M463" s="126" t="s">
        <v>1229</v>
      </c>
      <c r="N463" s="46">
        <f t="shared" si="838"/>
        <v>146.08666666666667</v>
      </c>
      <c r="O463" s="46">
        <f t="shared" si="886"/>
        <v>-8.0000000000000016E-2</v>
      </c>
      <c r="P463" s="42">
        <v>146.19</v>
      </c>
      <c r="Q463" s="46">
        <f t="shared" si="887"/>
        <v>4.3</v>
      </c>
      <c r="R463" s="39">
        <v>141.75</v>
      </c>
      <c r="S463" s="46">
        <f t="shared" si="888"/>
        <v>4.0999999999999996</v>
      </c>
      <c r="T463" s="40">
        <v>142</v>
      </c>
      <c r="U463" s="47" t="str">
        <f t="shared" si="813"/>
        <v/>
      </c>
      <c r="V463" s="47" t="str">
        <f t="shared" si="814"/>
        <v/>
      </c>
      <c r="W463" s="48"/>
      <c r="X463" s="48"/>
      <c r="Y463" s="48"/>
      <c r="Z463" s="48"/>
      <c r="AA463" s="48"/>
      <c r="AB463" s="48"/>
      <c r="AC463" s="48"/>
      <c r="AD463" s="48"/>
      <c r="AE463" s="51">
        <f t="shared" si="840"/>
        <v>46</v>
      </c>
      <c r="AF463" s="51" t="str">
        <f t="shared" si="841"/>
        <v/>
      </c>
      <c r="AG463" s="51" t="str">
        <f t="shared" si="842"/>
        <v>o</v>
      </c>
      <c r="AH463" s="51">
        <f t="shared" si="843"/>
        <v>30</v>
      </c>
      <c r="AI463" s="52">
        <f t="shared" si="844"/>
        <v>146.05000000000001</v>
      </c>
      <c r="AJ463" s="51"/>
      <c r="AK463" s="53"/>
      <c r="AL463" s="52"/>
      <c r="AM463" s="53">
        <f t="shared" si="846"/>
        <v>35</v>
      </c>
      <c r="AN463" s="53">
        <f>IF(AJ463&lt;&gt;"",IF(AJ463="o",VLOOKUP(AM463,OpenSect!$A$1:$D$11,2),IF(AJ463="u",VLOOKUP(AM463,UpHill!$A$1:$D$35,2),IF(AJ463="d",VLOOKUP(AM463,DownHill!$A$3:$D$29,2),IF(AJ463="f",VLOOKUP(AM463,FlatUnd!$A$2:$D$30,2),IF(AJ463="t",VLOOKUP(AM463,TimeAdd!$A$1:$D$176,2),IF(AJ463="l",VLOOKUP(AM463,SLimit!$A$1:$D$8,2),AN462)))))),AN462)</f>
        <v>40</v>
      </c>
      <c r="AO463" s="53">
        <f>IF(AJ463&lt;&gt;"",IF(AJ463="o",VLOOKUP(AM463,OpenSect!$A$1:$D$11,3),IF(AJ463="u",VLOOKUP(AM463,UpHill!$A$1:$D$35,3),IF(AJ463="d",VLOOKUP(AM463,DownHill!$A$3:$D$29,3),IF(AJ463="f",VLOOKUP(AM463,FlatUnd!$A$2:$D$30,3),IF(AJ463="t",VLOOKUP(AM463,TimeAdd!$A$1:$D$18,3),IF(AJ463="l",VLOOKUP(AM463,SLimit!$A$1:$D$8,3),AO462)))))),AO462)</f>
        <v>45</v>
      </c>
      <c r="AP463" s="53">
        <f>IF(AJ463&lt;&gt;"",IF(AJ463="o",VLOOKUP(AM463,OpenSect!$A$1:$D$11,4),IF(AJ463="u",VLOOKUP(AM463,UpHill!$A$1:$D$35,4),IF(AJ463="d",VLOOKUP(AM463,DownHill!$A$3:$D$29,4),IF(AJ463="f",VLOOKUP(AM463,FlatUnd!$A$2:$D$30,4),IF(AJ463="t",VLOOKUP(AM463,TimeAdd!$A$1:$D$18,4),IF(AJ463="l",VLOOKUP(AM463,SLimit!$A$1:$D$8,4),AP462)))))),AP462)</f>
        <v>50</v>
      </c>
      <c r="AQ463" s="53" t="str">
        <f t="shared" si="847"/>
        <v>60</v>
      </c>
      <c r="AR463" s="54" t="str">
        <f t="shared" si="848"/>
        <v>Warning - Traffic Circle</v>
      </c>
      <c r="AS463" s="55"/>
      <c r="AT463" s="55"/>
      <c r="AU463" s="56">
        <f>IF(GroupStTimes!$A$8=0,MIN(CB463,CD463,CF463),MIN(BZ463,CB463,CD463,CF463))</f>
        <v>0.43224537037037036</v>
      </c>
      <c r="AV463" s="56">
        <f>IF(GroupStTimes!$A$8=0,MAX(CC463,CE463,CG463),MAX(CA463,CC463,CE463,CG463))</f>
        <v>0.47807870370370364</v>
      </c>
      <c r="AW463" s="57" t="str">
        <f t="shared" si="849"/>
        <v/>
      </c>
      <c r="AX463" s="58" t="str">
        <f t="shared" si="850"/>
        <v/>
      </c>
      <c r="AY463" s="58" t="str">
        <f t="shared" si="851"/>
        <v/>
      </c>
      <c r="AZ463" s="31">
        <f t="shared" si="852"/>
        <v>144.6</v>
      </c>
      <c r="BA463" s="59">
        <f t="shared" si="853"/>
        <v>0.43209490740740747</v>
      </c>
      <c r="BB463" s="59">
        <f t="shared" si="854"/>
        <v>0.43765046296296306</v>
      </c>
      <c r="BC463" s="59">
        <f t="shared" si="855"/>
        <v>0.43072916666666666</v>
      </c>
      <c r="BD463" s="59">
        <f t="shared" si="856"/>
        <v>0.47656249999999994</v>
      </c>
      <c r="BE463" s="59">
        <f t="shared" si="857"/>
        <v>0.46548611111111116</v>
      </c>
      <c r="BF463" s="59">
        <f t="shared" si="858"/>
        <v>0.47590277777777784</v>
      </c>
      <c r="BG463" s="59">
        <f t="shared" si="859"/>
        <v>0.47537037037037044</v>
      </c>
      <c r="BH463" s="59">
        <f t="shared" si="860"/>
        <v>0.474675925925926</v>
      </c>
      <c r="BI463" s="31">
        <f t="shared" si="861"/>
        <v>1.4500000000000171</v>
      </c>
      <c r="BJ463" s="61">
        <f t="shared" ref="BJ463:BM463" si="894">IF($AJ462="t",IF(AM461=0,0,$BI463/AM461),IF(AM462=0,0,$BI463/AM462))</f>
        <v>4.1428571428571918E-2</v>
      </c>
      <c r="BK463" s="61">
        <f t="shared" si="894"/>
        <v>3.6250000000000428E-2</v>
      </c>
      <c r="BL463" s="61">
        <f t="shared" si="894"/>
        <v>3.2222222222222603E-2</v>
      </c>
      <c r="BM463" s="61">
        <f t="shared" si="894"/>
        <v>2.9000000000000341E-2</v>
      </c>
      <c r="BN463" s="62">
        <f t="shared" si="863"/>
        <v>0</v>
      </c>
      <c r="BO463" s="62">
        <f t="shared" si="864"/>
        <v>2</v>
      </c>
      <c r="BP463" s="62">
        <f t="shared" si="865"/>
        <v>29</v>
      </c>
      <c r="BQ463" s="62">
        <f t="shared" si="866"/>
        <v>0</v>
      </c>
      <c r="BR463" s="62">
        <f t="shared" si="867"/>
        <v>2</v>
      </c>
      <c r="BS463" s="62">
        <f t="shared" si="868"/>
        <v>11</v>
      </c>
      <c r="BT463" s="62">
        <f t="shared" si="869"/>
        <v>0</v>
      </c>
      <c r="BU463" s="62">
        <f t="shared" si="870"/>
        <v>1</v>
      </c>
      <c r="BV463" s="62">
        <f t="shared" si="871"/>
        <v>56</v>
      </c>
      <c r="BW463" s="62">
        <f t="shared" si="872"/>
        <v>0</v>
      </c>
      <c r="BX463" s="62">
        <f t="shared" si="873"/>
        <v>1</v>
      </c>
      <c r="BY463" s="62">
        <f t="shared" si="874"/>
        <v>44</v>
      </c>
      <c r="BZ463" s="63">
        <f t="shared" si="875"/>
        <v>0.43381944444444448</v>
      </c>
      <c r="CA463" s="63">
        <f t="shared" si="876"/>
        <v>0.43937500000000007</v>
      </c>
      <c r="CB463" s="63">
        <f t="shared" si="877"/>
        <v>0.43224537037037036</v>
      </c>
      <c r="CC463" s="63">
        <f t="shared" si="878"/>
        <v>0.47807870370370364</v>
      </c>
      <c r="CD463" s="63">
        <f t="shared" si="879"/>
        <v>0.46682870370370377</v>
      </c>
      <c r="CE463" s="63">
        <f t="shared" si="880"/>
        <v>0.47724537037037046</v>
      </c>
      <c r="CF463" s="63">
        <f t="shared" si="881"/>
        <v>0.47657407407407415</v>
      </c>
      <c r="CG463" s="63">
        <f t="shared" si="882"/>
        <v>0.47587962962962971</v>
      </c>
      <c r="CH463" s="36"/>
      <c r="CI463" s="36"/>
      <c r="CJ463" s="36"/>
      <c r="CK463" s="36"/>
      <c r="CL463" s="60">
        <v>60</v>
      </c>
    </row>
    <row r="464" spans="1:90" ht="26.25" customHeight="1" x14ac:dyDescent="0.25">
      <c r="A464" s="37">
        <v>46</v>
      </c>
      <c r="B464" s="38"/>
      <c r="C464" s="39" t="s">
        <v>25</v>
      </c>
      <c r="D464" s="39">
        <v>35</v>
      </c>
      <c r="E464" s="39"/>
      <c r="F464" s="42"/>
      <c r="G464" s="40">
        <v>141.72999999999999</v>
      </c>
      <c r="H464" s="41">
        <f t="shared" si="825"/>
        <v>146.12</v>
      </c>
      <c r="I464" s="42">
        <v>146.01999999999998</v>
      </c>
      <c r="J464" s="43">
        <f t="shared" si="822"/>
        <v>-9.3594484773768026E-4</v>
      </c>
      <c r="K464" s="44">
        <f t="shared" si="823"/>
        <v>-0.13666666666665606</v>
      </c>
      <c r="L464" s="45" t="s">
        <v>328</v>
      </c>
      <c r="M464" s="126" t="s">
        <v>1229</v>
      </c>
      <c r="N464" s="46">
        <f t="shared" si="838"/>
        <v>146.15666666666664</v>
      </c>
      <c r="O464" s="46">
        <f t="shared" si="886"/>
        <v>-8.0000000000000016E-2</v>
      </c>
      <c r="P464" s="42">
        <v>146.26</v>
      </c>
      <c r="Q464" s="46">
        <f t="shared" si="887"/>
        <v>4.3</v>
      </c>
      <c r="R464" s="39">
        <v>141.82</v>
      </c>
      <c r="S464" s="46">
        <f t="shared" si="888"/>
        <v>4.0999999999999996</v>
      </c>
      <c r="T464" s="40">
        <v>142.07</v>
      </c>
      <c r="U464" s="47" t="str">
        <f t="shared" si="813"/>
        <v/>
      </c>
      <c r="V464" s="47" t="str">
        <f t="shared" si="814"/>
        <v/>
      </c>
      <c r="W464" s="48"/>
      <c r="X464" s="48"/>
      <c r="Y464" s="48"/>
      <c r="Z464" s="48"/>
      <c r="AA464" s="48"/>
      <c r="AB464" s="48"/>
      <c r="AC464" s="48"/>
      <c r="AD464" s="48"/>
      <c r="AE464" s="51">
        <f t="shared" si="840"/>
        <v>46</v>
      </c>
      <c r="AF464" s="51" t="str">
        <f t="shared" si="841"/>
        <v/>
      </c>
      <c r="AG464" s="51" t="str">
        <f t="shared" si="842"/>
        <v>o</v>
      </c>
      <c r="AH464" s="51">
        <f t="shared" si="843"/>
        <v>35</v>
      </c>
      <c r="AI464" s="52">
        <f t="shared" si="844"/>
        <v>146.12</v>
      </c>
      <c r="AJ464" s="51" t="s">
        <v>25</v>
      </c>
      <c r="AK464" s="53"/>
      <c r="AL464" s="52"/>
      <c r="AM464" s="53">
        <f t="shared" si="846"/>
        <v>35</v>
      </c>
      <c r="AN464" s="53">
        <f>IF(AJ464&lt;&gt;"",IF(AJ464="o",VLOOKUP(AM464,OpenSect!$A$1:$D$11,2),IF(AJ464="u",VLOOKUP(AM464,UpHill!$A$1:$D$35,2),IF(AJ464="d",VLOOKUP(AM464,DownHill!$A$3:$D$29,2),IF(AJ464="f",VLOOKUP(AM464,FlatUnd!$A$2:$D$30,2),IF(AJ464="t",VLOOKUP(AM464,TimeAdd!$A$1:$D$176,2),IF(AJ464="l",VLOOKUP(AM464,SLimit!$A$1:$D$8,2),AN463)))))),AN463)</f>
        <v>35</v>
      </c>
      <c r="AO464" s="53">
        <f>IF(AJ464&lt;&gt;"",IF(AJ464="o",VLOOKUP(AM464,OpenSect!$A$1:$D$11,3),IF(AJ464="u",VLOOKUP(AM464,UpHill!$A$1:$D$35,3),IF(AJ464="d",VLOOKUP(AM464,DownHill!$A$3:$D$29,3),IF(AJ464="f",VLOOKUP(AM464,FlatUnd!$A$2:$D$30,3),IF(AJ464="t",VLOOKUP(AM464,TimeAdd!$A$1:$D$18,3),IF(AJ464="l",VLOOKUP(AM464,SLimit!$A$1:$D$8,3),AO463)))))),AO463)</f>
        <v>35</v>
      </c>
      <c r="AP464" s="53">
        <f>IF(AJ464&lt;&gt;"",IF(AJ464="o",VLOOKUP(AM464,OpenSect!$A$1:$D$11,4),IF(AJ464="u",VLOOKUP(AM464,UpHill!$A$1:$D$35,4),IF(AJ464="d",VLOOKUP(AM464,DownHill!$A$3:$D$29,4),IF(AJ464="f",VLOOKUP(AM464,FlatUnd!$A$2:$D$30,4),IF(AJ464="t",VLOOKUP(AM464,TimeAdd!$A$1:$D$18,4),IF(AJ464="l",VLOOKUP(AM464,SLimit!$A$1:$D$8,4),AP463)))))),AP463)</f>
        <v>35</v>
      </c>
      <c r="AQ464" s="53" t="str">
        <f t="shared" si="847"/>
        <v>60</v>
      </c>
      <c r="AR464" s="54" t="str">
        <f t="shared" si="848"/>
        <v>Traffic Circle - Leave circle at 2nd exit</v>
      </c>
      <c r="AS464" s="55"/>
      <c r="AT464" s="55"/>
      <c r="AU464" s="56">
        <f>IF(GroupStTimes!$A$8=0,MIN(CB464,CD464,CF464),MIN(BZ464,CB464,CD464,CF464))</f>
        <v>0.43231481481481482</v>
      </c>
      <c r="AV464" s="56">
        <f>IF(GroupStTimes!$A$8=0,MAX(CC464,CE464,CG464),MAX(CA464,CC464,CE464,CG464))</f>
        <v>0.4781481481481481</v>
      </c>
      <c r="AW464" s="57" t="str">
        <f t="shared" si="849"/>
        <v/>
      </c>
      <c r="AX464" s="58" t="str">
        <f t="shared" si="850"/>
        <v/>
      </c>
      <c r="AY464" s="58" t="str">
        <f t="shared" si="851"/>
        <v/>
      </c>
      <c r="AZ464" s="31">
        <f t="shared" si="852"/>
        <v>144.6</v>
      </c>
      <c r="BA464" s="59">
        <f t="shared" si="853"/>
        <v>0.43209490740740747</v>
      </c>
      <c r="BB464" s="59">
        <f t="shared" si="854"/>
        <v>0.43765046296296306</v>
      </c>
      <c r="BC464" s="59">
        <f t="shared" si="855"/>
        <v>0.43072916666666666</v>
      </c>
      <c r="BD464" s="59">
        <f t="shared" si="856"/>
        <v>0.47656249999999994</v>
      </c>
      <c r="BE464" s="59">
        <f t="shared" si="857"/>
        <v>0.46548611111111116</v>
      </c>
      <c r="BF464" s="59">
        <f t="shared" si="858"/>
        <v>0.47590277777777784</v>
      </c>
      <c r="BG464" s="59">
        <f t="shared" si="859"/>
        <v>0.47537037037037044</v>
      </c>
      <c r="BH464" s="59">
        <f t="shared" si="860"/>
        <v>0.474675925925926</v>
      </c>
      <c r="BI464" s="31">
        <f t="shared" si="861"/>
        <v>1.5200000000000102</v>
      </c>
      <c r="BJ464" s="61">
        <f t="shared" ref="BJ464:BM464" si="895">IF($AJ463="t",IF(AM462=0,0,$BI464/AM462),IF(AM463=0,0,$BI464/AM463))</f>
        <v>4.3428571428571719E-2</v>
      </c>
      <c r="BK464" s="61">
        <f t="shared" si="895"/>
        <v>3.8000000000000256E-2</v>
      </c>
      <c r="BL464" s="61">
        <f t="shared" si="895"/>
        <v>3.3777777777778004E-2</v>
      </c>
      <c r="BM464" s="61">
        <f t="shared" si="895"/>
        <v>3.0400000000000205E-2</v>
      </c>
      <c r="BN464" s="62">
        <f t="shared" si="863"/>
        <v>0</v>
      </c>
      <c r="BO464" s="62">
        <f t="shared" si="864"/>
        <v>2</v>
      </c>
      <c r="BP464" s="62">
        <f t="shared" si="865"/>
        <v>36</v>
      </c>
      <c r="BQ464" s="62">
        <f t="shared" si="866"/>
        <v>0</v>
      </c>
      <c r="BR464" s="62">
        <f t="shared" si="867"/>
        <v>2</v>
      </c>
      <c r="BS464" s="62">
        <f t="shared" si="868"/>
        <v>17</v>
      </c>
      <c r="BT464" s="62">
        <f t="shared" si="869"/>
        <v>0</v>
      </c>
      <c r="BU464" s="62">
        <f t="shared" si="870"/>
        <v>2</v>
      </c>
      <c r="BV464" s="62">
        <f t="shared" si="871"/>
        <v>2</v>
      </c>
      <c r="BW464" s="62">
        <f t="shared" si="872"/>
        <v>0</v>
      </c>
      <c r="BX464" s="62">
        <f t="shared" si="873"/>
        <v>1</v>
      </c>
      <c r="BY464" s="62">
        <f t="shared" si="874"/>
        <v>49</v>
      </c>
      <c r="BZ464" s="63">
        <f t="shared" si="875"/>
        <v>0.43390046296296303</v>
      </c>
      <c r="CA464" s="63">
        <f t="shared" si="876"/>
        <v>0.43945601851851862</v>
      </c>
      <c r="CB464" s="63">
        <f t="shared" si="877"/>
        <v>0.43231481481481482</v>
      </c>
      <c r="CC464" s="63">
        <f t="shared" si="878"/>
        <v>0.4781481481481481</v>
      </c>
      <c r="CD464" s="63">
        <f t="shared" si="879"/>
        <v>0.46689814814814817</v>
      </c>
      <c r="CE464" s="63">
        <f t="shared" si="880"/>
        <v>0.47731481481481486</v>
      </c>
      <c r="CF464" s="63">
        <f t="shared" si="881"/>
        <v>0.47663194444444451</v>
      </c>
      <c r="CG464" s="63">
        <f t="shared" si="882"/>
        <v>0.47593750000000007</v>
      </c>
      <c r="CH464" s="36"/>
      <c r="CI464" s="36"/>
      <c r="CJ464" s="36"/>
      <c r="CK464" s="36"/>
      <c r="CL464" s="60">
        <v>60</v>
      </c>
    </row>
    <row r="465" spans="1:90" ht="26.25" customHeight="1" x14ac:dyDescent="0.25">
      <c r="A465" s="37">
        <v>46</v>
      </c>
      <c r="B465" s="38"/>
      <c r="C465" s="39"/>
      <c r="D465" s="39"/>
      <c r="E465" s="39"/>
      <c r="F465" s="42"/>
      <c r="G465" s="40">
        <v>141.77000000000001</v>
      </c>
      <c r="H465" s="41">
        <f t="shared" si="825"/>
        <v>146.16</v>
      </c>
      <c r="I465" s="42">
        <v>146.06</v>
      </c>
      <c r="J465" s="43">
        <f t="shared" si="822"/>
        <v>-8.9004518690945808E-4</v>
      </c>
      <c r="K465" s="44">
        <f t="shared" si="823"/>
        <v>-0.12999999999999545</v>
      </c>
      <c r="L465" s="45" t="s">
        <v>183</v>
      </c>
      <c r="M465" s="126" t="s">
        <v>1229</v>
      </c>
      <c r="N465" s="46">
        <f t="shared" si="838"/>
        <v>146.19</v>
      </c>
      <c r="O465" s="46">
        <f t="shared" si="886"/>
        <v>-8.0000000000000016E-2</v>
      </c>
      <c r="P465" s="42">
        <v>146.30000000000001</v>
      </c>
      <c r="Q465" s="46">
        <f t="shared" si="887"/>
        <v>4.3</v>
      </c>
      <c r="R465" s="39">
        <v>141.85</v>
      </c>
      <c r="S465" s="46">
        <f t="shared" si="888"/>
        <v>4.0999999999999996</v>
      </c>
      <c r="T465" s="40">
        <v>142.1</v>
      </c>
      <c r="U465" s="47" t="str">
        <f t="shared" si="813"/>
        <v/>
      </c>
      <c r="V465" s="47" t="str">
        <f t="shared" si="814"/>
        <v/>
      </c>
      <c r="W465" s="48"/>
      <c r="X465" s="48"/>
      <c r="Y465" s="48"/>
      <c r="Z465" s="48"/>
      <c r="AA465" s="48"/>
      <c r="AB465" s="48"/>
      <c r="AC465" s="48"/>
      <c r="AD465" s="48"/>
      <c r="AE465" s="51">
        <f t="shared" si="840"/>
        <v>46</v>
      </c>
      <c r="AF465" s="51" t="str">
        <f t="shared" si="841"/>
        <v/>
      </c>
      <c r="AG465" s="51" t="str">
        <f t="shared" si="842"/>
        <v/>
      </c>
      <c r="AH465" s="51" t="str">
        <f t="shared" si="843"/>
        <v/>
      </c>
      <c r="AI465" s="52">
        <f t="shared" si="844"/>
        <v>146.16</v>
      </c>
      <c r="AJ465" s="51"/>
      <c r="AK465" s="53"/>
      <c r="AL465" s="52"/>
      <c r="AM465" s="53">
        <f t="shared" si="846"/>
        <v>35</v>
      </c>
      <c r="AN465" s="53">
        <f>IF(AJ465&lt;&gt;"",IF(AJ465="o",VLOOKUP(AM465,OpenSect!$A$1:$D$11,2),IF(AJ465="u",VLOOKUP(AM465,UpHill!$A$1:$D$35,2),IF(AJ465="d",VLOOKUP(AM465,DownHill!$A$3:$D$29,2),IF(AJ465="f",VLOOKUP(AM465,FlatUnd!$A$2:$D$30,2),IF(AJ465="t",VLOOKUP(AM465,TimeAdd!$A$1:$D$176,2),IF(AJ465="l",VLOOKUP(AM465,SLimit!$A$1:$D$8,2),AN464)))))),AN464)</f>
        <v>35</v>
      </c>
      <c r="AO465" s="53">
        <f>IF(AJ465&lt;&gt;"",IF(AJ465="o",VLOOKUP(AM465,OpenSect!$A$1:$D$11,3),IF(AJ465="u",VLOOKUP(AM465,UpHill!$A$1:$D$35,3),IF(AJ465="d",VLOOKUP(AM465,DownHill!$A$3:$D$29,3),IF(AJ465="f",VLOOKUP(AM465,FlatUnd!$A$2:$D$30,3),IF(AJ465="t",VLOOKUP(AM465,TimeAdd!$A$1:$D$18,3),IF(AJ465="l",VLOOKUP(AM465,SLimit!$A$1:$D$8,3),AO464)))))),AO464)</f>
        <v>35</v>
      </c>
      <c r="AP465" s="53">
        <f>IF(AJ465&lt;&gt;"",IF(AJ465="o",VLOOKUP(AM465,OpenSect!$A$1:$D$11,4),IF(AJ465="u",VLOOKUP(AM465,UpHill!$A$1:$D$35,4),IF(AJ465="d",VLOOKUP(AM465,DownHill!$A$3:$D$29,4),IF(AJ465="f",VLOOKUP(AM465,FlatUnd!$A$2:$D$30,4),IF(AJ465="t",VLOOKUP(AM465,TimeAdd!$A$1:$D$18,4),IF(AJ465="l",VLOOKUP(AM465,SLimit!$A$1:$D$8,4),AP464)))))),AP464)</f>
        <v>35</v>
      </c>
      <c r="AQ465" s="53" t="str">
        <f t="shared" si="847"/>
        <v>60</v>
      </c>
      <c r="AR465" s="54" t="str">
        <f t="shared" si="848"/>
        <v>2nd Exit</v>
      </c>
      <c r="AS465" s="55"/>
      <c r="AT465" s="55"/>
      <c r="AU465" s="56">
        <f>IF(GroupStTimes!$A$8=0,MIN(CB465,CD465,CF465),MIN(BZ465,CB465,CD465,CF465))</f>
        <v>0.43236111111111114</v>
      </c>
      <c r="AV465" s="56">
        <f>IF(GroupStTimes!$A$8=0,MAX(CC465,CE465,CG465),MAX(CA465,CC465,CE465,CG465))</f>
        <v>0.47819444444444442</v>
      </c>
      <c r="AW465" s="57" t="str">
        <f t="shared" si="849"/>
        <v/>
      </c>
      <c r="AX465" s="58" t="str">
        <f t="shared" si="850"/>
        <v/>
      </c>
      <c r="AY465" s="58" t="str">
        <f t="shared" si="851"/>
        <v/>
      </c>
      <c r="AZ465" s="31">
        <f t="shared" si="852"/>
        <v>146.12</v>
      </c>
      <c r="BA465" s="59">
        <f t="shared" si="853"/>
        <v>0.43390046296296303</v>
      </c>
      <c r="BB465" s="59">
        <f t="shared" si="854"/>
        <v>0.43945601851851862</v>
      </c>
      <c r="BC465" s="59">
        <f t="shared" si="855"/>
        <v>0.43231481481481482</v>
      </c>
      <c r="BD465" s="59">
        <f t="shared" si="856"/>
        <v>0.4781481481481481</v>
      </c>
      <c r="BE465" s="59">
        <f t="shared" si="857"/>
        <v>0.46689814814814817</v>
      </c>
      <c r="BF465" s="59">
        <f t="shared" si="858"/>
        <v>0.47731481481481486</v>
      </c>
      <c r="BG465" s="59">
        <f t="shared" si="859"/>
        <v>0.47663194444444451</v>
      </c>
      <c r="BH465" s="59">
        <f t="shared" si="860"/>
        <v>0.47593750000000007</v>
      </c>
      <c r="BI465" s="31">
        <f t="shared" si="861"/>
        <v>3.9999999999992042E-2</v>
      </c>
      <c r="BJ465" s="61">
        <f t="shared" ref="BJ465:BM465" si="896">IF($AJ464="t",IF(AM463=0,0,$BI465/AM463),IF(AM464=0,0,$BI465/AM464))</f>
        <v>1.1428571428569155E-3</v>
      </c>
      <c r="BK465" s="61">
        <f t="shared" si="896"/>
        <v>1.1428571428569155E-3</v>
      </c>
      <c r="BL465" s="61">
        <f t="shared" si="896"/>
        <v>1.1428571428569155E-3</v>
      </c>
      <c r="BM465" s="61">
        <f t="shared" si="896"/>
        <v>1.1428571428569155E-3</v>
      </c>
      <c r="BN465" s="62">
        <f t="shared" si="863"/>
        <v>0</v>
      </c>
      <c r="BO465" s="62">
        <f t="shared" si="864"/>
        <v>0</v>
      </c>
      <c r="BP465" s="62">
        <f t="shared" si="865"/>
        <v>4</v>
      </c>
      <c r="BQ465" s="62">
        <f t="shared" si="866"/>
        <v>0</v>
      </c>
      <c r="BR465" s="62">
        <f t="shared" si="867"/>
        <v>0</v>
      </c>
      <c r="BS465" s="62">
        <f t="shared" si="868"/>
        <v>4</v>
      </c>
      <c r="BT465" s="62">
        <f t="shared" si="869"/>
        <v>0</v>
      </c>
      <c r="BU465" s="62">
        <f t="shared" si="870"/>
        <v>0</v>
      </c>
      <c r="BV465" s="62">
        <f t="shared" si="871"/>
        <v>4</v>
      </c>
      <c r="BW465" s="62">
        <f t="shared" si="872"/>
        <v>0</v>
      </c>
      <c r="BX465" s="62">
        <f t="shared" si="873"/>
        <v>0</v>
      </c>
      <c r="BY465" s="62">
        <f t="shared" si="874"/>
        <v>4</v>
      </c>
      <c r="BZ465" s="63">
        <f t="shared" si="875"/>
        <v>0.43394675925925935</v>
      </c>
      <c r="CA465" s="63">
        <f t="shared" si="876"/>
        <v>0.43950231481481494</v>
      </c>
      <c r="CB465" s="63">
        <f t="shared" si="877"/>
        <v>0.43236111111111114</v>
      </c>
      <c r="CC465" s="63">
        <f t="shared" si="878"/>
        <v>0.47819444444444442</v>
      </c>
      <c r="CD465" s="63">
        <f t="shared" si="879"/>
        <v>0.4669444444444445</v>
      </c>
      <c r="CE465" s="63">
        <f t="shared" si="880"/>
        <v>0.47736111111111118</v>
      </c>
      <c r="CF465" s="63">
        <f t="shared" si="881"/>
        <v>0.47667824074074083</v>
      </c>
      <c r="CG465" s="63">
        <f t="shared" si="882"/>
        <v>0.47598379629629639</v>
      </c>
      <c r="CH465" s="36"/>
      <c r="CI465" s="36"/>
      <c r="CJ465" s="36"/>
      <c r="CK465" s="36"/>
      <c r="CL465" s="60">
        <v>60</v>
      </c>
    </row>
    <row r="466" spans="1:90" ht="26.25" customHeight="1" x14ac:dyDescent="0.25">
      <c r="A466" s="37">
        <v>46</v>
      </c>
      <c r="B466" s="38"/>
      <c r="C466" s="39"/>
      <c r="D466" s="39"/>
      <c r="E466" s="39"/>
      <c r="F466" s="42"/>
      <c r="G466" s="40">
        <v>141.80000000000001</v>
      </c>
      <c r="H466" s="41">
        <f t="shared" si="825"/>
        <v>146.19</v>
      </c>
      <c r="I466" s="42">
        <v>146.09</v>
      </c>
      <c r="J466" s="43">
        <f t="shared" si="822"/>
        <v>-8.8986241358063832E-4</v>
      </c>
      <c r="K466" s="44">
        <f t="shared" si="823"/>
        <v>-0.12999999999999545</v>
      </c>
      <c r="L466" s="45" t="s">
        <v>213</v>
      </c>
      <c r="M466" s="126" t="s">
        <v>1229</v>
      </c>
      <c r="N466" s="46">
        <f t="shared" si="838"/>
        <v>146.22</v>
      </c>
      <c r="O466" s="46">
        <f t="shared" si="886"/>
        <v>-8.0000000000000016E-2</v>
      </c>
      <c r="P466" s="42">
        <v>146.33000000000001</v>
      </c>
      <c r="Q466" s="46">
        <f t="shared" si="887"/>
        <v>4.3</v>
      </c>
      <c r="R466" s="39">
        <v>141.88</v>
      </c>
      <c r="S466" s="46">
        <f t="shared" si="888"/>
        <v>4.0999999999999996</v>
      </c>
      <c r="T466" s="40">
        <v>142.13</v>
      </c>
      <c r="U466" s="47" t="str">
        <f t="shared" si="813"/>
        <v/>
      </c>
      <c r="V466" s="47" t="str">
        <f t="shared" si="814"/>
        <v/>
      </c>
      <c r="W466" s="48"/>
      <c r="X466" s="48"/>
      <c r="Y466" s="48"/>
      <c r="Z466" s="48"/>
      <c r="AA466" s="48"/>
      <c r="AB466" s="48"/>
      <c r="AC466" s="48"/>
      <c r="AD466" s="48"/>
      <c r="AE466" s="51">
        <f t="shared" si="840"/>
        <v>46</v>
      </c>
      <c r="AF466" s="51" t="str">
        <f t="shared" si="841"/>
        <v/>
      </c>
      <c r="AG466" s="51" t="str">
        <f t="shared" si="842"/>
        <v/>
      </c>
      <c r="AH466" s="51" t="str">
        <f t="shared" si="843"/>
        <v/>
      </c>
      <c r="AI466" s="52">
        <f t="shared" si="844"/>
        <v>146.19</v>
      </c>
      <c r="AJ466" s="51"/>
      <c r="AK466" s="53"/>
      <c r="AL466" s="52"/>
      <c r="AM466" s="53">
        <f t="shared" si="846"/>
        <v>35</v>
      </c>
      <c r="AN466" s="53">
        <f>IF(AJ466&lt;&gt;"",IF(AJ466="o",VLOOKUP(AM466,OpenSect!$A$1:$D$11,2),IF(AJ466="u",VLOOKUP(AM466,UpHill!$A$1:$D$35,2),IF(AJ466="d",VLOOKUP(AM466,DownHill!$A$3:$D$29,2),IF(AJ466="f",VLOOKUP(AM466,FlatUnd!$A$2:$D$30,2),IF(AJ466="t",VLOOKUP(AM466,TimeAdd!$A$1:$D$176,2),IF(AJ466="l",VLOOKUP(AM466,SLimit!$A$1:$D$8,2),AN465)))))),AN465)</f>
        <v>35</v>
      </c>
      <c r="AO466" s="53">
        <f>IF(AJ466&lt;&gt;"",IF(AJ466="o",VLOOKUP(AM466,OpenSect!$A$1:$D$11,3),IF(AJ466="u",VLOOKUP(AM466,UpHill!$A$1:$D$35,3),IF(AJ466="d",VLOOKUP(AM466,DownHill!$A$3:$D$29,3),IF(AJ466="f",VLOOKUP(AM466,FlatUnd!$A$2:$D$30,3),IF(AJ466="t",VLOOKUP(AM466,TimeAdd!$A$1:$D$18,3),IF(AJ466="l",VLOOKUP(AM466,SLimit!$A$1:$D$8,3),AO465)))))),AO465)</f>
        <v>35</v>
      </c>
      <c r="AP466" s="53">
        <f>IF(AJ466&lt;&gt;"",IF(AJ466="o",VLOOKUP(AM466,OpenSect!$A$1:$D$11,4),IF(AJ466="u",VLOOKUP(AM466,UpHill!$A$1:$D$35,4),IF(AJ466="d",VLOOKUP(AM466,DownHill!$A$3:$D$29,4),IF(AJ466="f",VLOOKUP(AM466,FlatUnd!$A$2:$D$30,4),IF(AJ466="t",VLOOKUP(AM466,TimeAdd!$A$1:$D$18,4),IF(AJ466="l",VLOOKUP(AM466,SLimit!$A$1:$D$8,4),AP465)))))),AP465)</f>
        <v>35</v>
      </c>
      <c r="AQ466" s="53" t="str">
        <f t="shared" si="847"/>
        <v>60</v>
      </c>
      <c r="AR466" s="54" t="str">
        <f t="shared" si="848"/>
        <v>0km Stone</v>
      </c>
      <c r="AS466" s="55"/>
      <c r="AT466" s="55"/>
      <c r="AU466" s="56">
        <f>IF(GroupStTimes!$A$8=0,MIN(CB466,CD466,CF466),MIN(BZ466,CB466,CD466,CF466))</f>
        <v>0.43239583333333331</v>
      </c>
      <c r="AV466" s="56">
        <f>IF(GroupStTimes!$A$8=0,MAX(CC466,CE466,CG466),MAX(CA466,CC466,CE466,CG466))</f>
        <v>0.47822916666666659</v>
      </c>
      <c r="AW466" s="57" t="str">
        <f t="shared" si="849"/>
        <v/>
      </c>
      <c r="AX466" s="58" t="str">
        <f t="shared" si="850"/>
        <v/>
      </c>
      <c r="AY466" s="58" t="str">
        <f t="shared" si="851"/>
        <v/>
      </c>
      <c r="AZ466" s="31">
        <f t="shared" si="852"/>
        <v>146.12</v>
      </c>
      <c r="BA466" s="59">
        <f t="shared" si="853"/>
        <v>0.43390046296296303</v>
      </c>
      <c r="BB466" s="59">
        <f t="shared" si="854"/>
        <v>0.43945601851851862</v>
      </c>
      <c r="BC466" s="59">
        <f t="shared" si="855"/>
        <v>0.43231481481481482</v>
      </c>
      <c r="BD466" s="59">
        <f t="shared" si="856"/>
        <v>0.4781481481481481</v>
      </c>
      <c r="BE466" s="59">
        <f t="shared" si="857"/>
        <v>0.46689814814814817</v>
      </c>
      <c r="BF466" s="59">
        <f t="shared" si="858"/>
        <v>0.47731481481481486</v>
      </c>
      <c r="BG466" s="59">
        <f t="shared" si="859"/>
        <v>0.47663194444444451</v>
      </c>
      <c r="BH466" s="59">
        <f t="shared" si="860"/>
        <v>0.47593750000000007</v>
      </c>
      <c r="BI466" s="31">
        <f t="shared" si="861"/>
        <v>6.9999999999993179E-2</v>
      </c>
      <c r="BJ466" s="61">
        <f t="shared" ref="BJ466:BM466" si="897">IF($AJ465="t",IF(AM464=0,0,$BI466/AM464),IF(AM465=0,0,$BI466/AM465))</f>
        <v>1.9999999999998053E-3</v>
      </c>
      <c r="BK466" s="61">
        <f t="shared" si="897"/>
        <v>1.9999999999998053E-3</v>
      </c>
      <c r="BL466" s="61">
        <f t="shared" si="897"/>
        <v>1.9999999999998053E-3</v>
      </c>
      <c r="BM466" s="61">
        <f t="shared" si="897"/>
        <v>1.9999999999998053E-3</v>
      </c>
      <c r="BN466" s="62">
        <f t="shared" si="863"/>
        <v>0</v>
      </c>
      <c r="BO466" s="62">
        <f t="shared" si="864"/>
        <v>0</v>
      </c>
      <c r="BP466" s="62">
        <f t="shared" si="865"/>
        <v>7</v>
      </c>
      <c r="BQ466" s="62">
        <f t="shared" si="866"/>
        <v>0</v>
      </c>
      <c r="BR466" s="62">
        <f t="shared" si="867"/>
        <v>0</v>
      </c>
      <c r="BS466" s="62">
        <f t="shared" si="868"/>
        <v>7</v>
      </c>
      <c r="BT466" s="62">
        <f t="shared" si="869"/>
        <v>0</v>
      </c>
      <c r="BU466" s="62">
        <f t="shared" si="870"/>
        <v>0</v>
      </c>
      <c r="BV466" s="62">
        <f t="shared" si="871"/>
        <v>7</v>
      </c>
      <c r="BW466" s="62">
        <f t="shared" si="872"/>
        <v>0</v>
      </c>
      <c r="BX466" s="62">
        <f t="shared" si="873"/>
        <v>0</v>
      </c>
      <c r="BY466" s="62">
        <f t="shared" si="874"/>
        <v>7</v>
      </c>
      <c r="BZ466" s="63">
        <f t="shared" si="875"/>
        <v>0.43398148148148152</v>
      </c>
      <c r="CA466" s="63">
        <f t="shared" si="876"/>
        <v>0.43953703703703711</v>
      </c>
      <c r="CB466" s="63">
        <f t="shared" si="877"/>
        <v>0.43239583333333331</v>
      </c>
      <c r="CC466" s="63">
        <f t="shared" si="878"/>
        <v>0.47822916666666659</v>
      </c>
      <c r="CD466" s="63">
        <f t="shared" si="879"/>
        <v>0.46697916666666667</v>
      </c>
      <c r="CE466" s="63">
        <f t="shared" si="880"/>
        <v>0.47739583333333335</v>
      </c>
      <c r="CF466" s="63">
        <f t="shared" si="881"/>
        <v>0.476712962962963</v>
      </c>
      <c r="CG466" s="63">
        <f t="shared" si="882"/>
        <v>0.47601851851851856</v>
      </c>
      <c r="CH466" s="36"/>
      <c r="CI466" s="36"/>
      <c r="CJ466" s="36"/>
      <c r="CK466" s="36"/>
      <c r="CL466" s="60">
        <v>60</v>
      </c>
    </row>
    <row r="467" spans="1:90" ht="26.25" customHeight="1" x14ac:dyDescent="0.25">
      <c r="A467" s="37">
        <v>46</v>
      </c>
      <c r="B467" s="38" t="s">
        <v>312</v>
      </c>
      <c r="C467" s="39"/>
      <c r="D467" s="39"/>
      <c r="E467" s="39"/>
      <c r="F467" s="42"/>
      <c r="G467" s="40">
        <v>141.87</v>
      </c>
      <c r="H467" s="41">
        <f t="shared" si="825"/>
        <v>146.26</v>
      </c>
      <c r="I467" s="42">
        <v>146.16</v>
      </c>
      <c r="J467" s="43">
        <f t="shared" si="822"/>
        <v>-8.8943623426378942E-4</v>
      </c>
      <c r="K467" s="44">
        <f t="shared" si="823"/>
        <v>-0.12999999999999545</v>
      </c>
      <c r="L467" s="45" t="s">
        <v>44</v>
      </c>
      <c r="M467" s="126" t="s">
        <v>1229</v>
      </c>
      <c r="N467" s="46">
        <f t="shared" si="838"/>
        <v>146.29</v>
      </c>
      <c r="O467" s="46">
        <f t="shared" si="886"/>
        <v>-8.0000000000000016E-2</v>
      </c>
      <c r="P467" s="42">
        <v>146.4</v>
      </c>
      <c r="Q467" s="46">
        <f t="shared" si="887"/>
        <v>4.3</v>
      </c>
      <c r="R467" s="39">
        <v>141.94999999999999</v>
      </c>
      <c r="S467" s="46">
        <f t="shared" si="888"/>
        <v>4.0999999999999996</v>
      </c>
      <c r="T467" s="40">
        <v>142.19999999999999</v>
      </c>
      <c r="U467" s="47" t="str">
        <f t="shared" si="813"/>
        <v/>
      </c>
      <c r="V467" s="47" t="str">
        <f t="shared" si="814"/>
        <v/>
      </c>
      <c r="W467" s="48"/>
      <c r="X467" s="48"/>
      <c r="Y467" s="48"/>
      <c r="Z467" s="48"/>
      <c r="AA467" s="48"/>
      <c r="AB467" s="48"/>
      <c r="AC467" s="48"/>
      <c r="AD467" s="48"/>
      <c r="AE467" s="51">
        <f t="shared" si="840"/>
        <v>46</v>
      </c>
      <c r="AF467" s="51" t="str">
        <f t="shared" si="841"/>
        <v>ul</v>
      </c>
      <c r="AG467" s="51" t="str">
        <f t="shared" si="842"/>
        <v/>
      </c>
      <c r="AH467" s="51" t="str">
        <f t="shared" si="843"/>
        <v/>
      </c>
      <c r="AI467" s="52">
        <f t="shared" si="844"/>
        <v>146.26</v>
      </c>
      <c r="AJ467" s="51"/>
      <c r="AK467" s="53"/>
      <c r="AL467" s="52"/>
      <c r="AM467" s="53">
        <f t="shared" si="846"/>
        <v>35</v>
      </c>
      <c r="AN467" s="53">
        <f>IF(AJ467&lt;&gt;"",IF(AJ467="o",VLOOKUP(AM467,OpenSect!$A$1:$D$11,2),IF(AJ467="u",VLOOKUP(AM467,UpHill!$A$1:$D$35,2),IF(AJ467="d",VLOOKUP(AM467,DownHill!$A$3:$D$29,2),IF(AJ467="f",VLOOKUP(AM467,FlatUnd!$A$2:$D$30,2),IF(AJ467="t",VLOOKUP(AM467,TimeAdd!$A$1:$D$176,2),IF(AJ467="l",VLOOKUP(AM467,SLimit!$A$1:$D$8,2),AN466)))))),AN466)</f>
        <v>35</v>
      </c>
      <c r="AO467" s="53">
        <f>IF(AJ467&lt;&gt;"",IF(AJ467="o",VLOOKUP(AM467,OpenSect!$A$1:$D$11,3),IF(AJ467="u",VLOOKUP(AM467,UpHill!$A$1:$D$35,3),IF(AJ467="d",VLOOKUP(AM467,DownHill!$A$3:$D$29,3),IF(AJ467="f",VLOOKUP(AM467,FlatUnd!$A$2:$D$30,3),IF(AJ467="t",VLOOKUP(AM467,TimeAdd!$A$1:$D$18,3),IF(AJ467="l",VLOOKUP(AM467,SLimit!$A$1:$D$8,3),AO466)))))),AO466)</f>
        <v>35</v>
      </c>
      <c r="AP467" s="53">
        <f>IF(AJ467&lt;&gt;"",IF(AJ467="o",VLOOKUP(AM467,OpenSect!$A$1:$D$11,4),IF(AJ467="u",VLOOKUP(AM467,UpHill!$A$1:$D$35,4),IF(AJ467="d",VLOOKUP(AM467,DownHill!$A$3:$D$29,4),IF(AJ467="f",VLOOKUP(AM467,FlatUnd!$A$2:$D$30,4),IF(AJ467="t",VLOOKUP(AM467,TimeAdd!$A$1:$D$18,4),IF(AJ467="l",VLOOKUP(AM467,SLimit!$A$1:$D$8,4),AP466)))))),AP466)</f>
        <v>35</v>
      </c>
      <c r="AQ467" s="53" t="str">
        <f t="shared" si="847"/>
        <v>60</v>
      </c>
      <c r="AR467" s="54" t="str">
        <f t="shared" si="848"/>
        <v>Bridge</v>
      </c>
      <c r="AS467" s="55"/>
      <c r="AT467" s="55"/>
      <c r="AU467" s="56">
        <f>IF(GroupStTimes!$A$8=0,MIN(CB467,CD467,CF467),MIN(BZ467,CB467,CD467,CF467))</f>
        <v>0.43247685185185186</v>
      </c>
      <c r="AV467" s="56">
        <f>IF(GroupStTimes!$A$8=0,MAX(CC467,CE467,CG467),MAX(CA467,CC467,CE467,CG467))</f>
        <v>0.47831018518518514</v>
      </c>
      <c r="AW467" s="57" t="str">
        <f t="shared" si="849"/>
        <v/>
      </c>
      <c r="AX467" s="58" t="str">
        <f t="shared" si="850"/>
        <v/>
      </c>
      <c r="AY467" s="58" t="str">
        <f t="shared" si="851"/>
        <v/>
      </c>
      <c r="AZ467" s="31">
        <f t="shared" si="852"/>
        <v>146.12</v>
      </c>
      <c r="BA467" s="59">
        <f t="shared" si="853"/>
        <v>0.43390046296296303</v>
      </c>
      <c r="BB467" s="59">
        <f t="shared" si="854"/>
        <v>0.43945601851851862</v>
      </c>
      <c r="BC467" s="59">
        <f t="shared" si="855"/>
        <v>0.43231481481481482</v>
      </c>
      <c r="BD467" s="59">
        <f t="shared" si="856"/>
        <v>0.4781481481481481</v>
      </c>
      <c r="BE467" s="59">
        <f t="shared" si="857"/>
        <v>0.46689814814814817</v>
      </c>
      <c r="BF467" s="59">
        <f t="shared" si="858"/>
        <v>0.47731481481481486</v>
      </c>
      <c r="BG467" s="59">
        <f t="shared" si="859"/>
        <v>0.47663194444444451</v>
      </c>
      <c r="BH467" s="59">
        <f t="shared" si="860"/>
        <v>0.47593750000000007</v>
      </c>
      <c r="BI467" s="31">
        <f t="shared" si="861"/>
        <v>0.13999999999998636</v>
      </c>
      <c r="BJ467" s="61">
        <f t="shared" ref="BJ467:BM467" si="898">IF($AJ466="t",IF(AM465=0,0,$BI467/AM465),IF(AM466=0,0,$BI467/AM466))</f>
        <v>3.9999999999996106E-3</v>
      </c>
      <c r="BK467" s="61">
        <f t="shared" si="898"/>
        <v>3.9999999999996106E-3</v>
      </c>
      <c r="BL467" s="61">
        <f t="shared" si="898"/>
        <v>3.9999999999996106E-3</v>
      </c>
      <c r="BM467" s="61">
        <f t="shared" si="898"/>
        <v>3.9999999999996106E-3</v>
      </c>
      <c r="BN467" s="62">
        <f t="shared" si="863"/>
        <v>0</v>
      </c>
      <c r="BO467" s="62">
        <f t="shared" si="864"/>
        <v>0</v>
      </c>
      <c r="BP467" s="62">
        <f t="shared" si="865"/>
        <v>14</v>
      </c>
      <c r="BQ467" s="62">
        <f t="shared" si="866"/>
        <v>0</v>
      </c>
      <c r="BR467" s="62">
        <f t="shared" si="867"/>
        <v>0</v>
      </c>
      <c r="BS467" s="62">
        <f t="shared" si="868"/>
        <v>14</v>
      </c>
      <c r="BT467" s="62">
        <f t="shared" si="869"/>
        <v>0</v>
      </c>
      <c r="BU467" s="62">
        <f t="shared" si="870"/>
        <v>0</v>
      </c>
      <c r="BV467" s="62">
        <f t="shared" si="871"/>
        <v>14</v>
      </c>
      <c r="BW467" s="62">
        <f t="shared" si="872"/>
        <v>0</v>
      </c>
      <c r="BX467" s="62">
        <f t="shared" si="873"/>
        <v>0</v>
      </c>
      <c r="BY467" s="62">
        <f t="shared" si="874"/>
        <v>14</v>
      </c>
      <c r="BZ467" s="63">
        <f t="shared" si="875"/>
        <v>0.43406250000000007</v>
      </c>
      <c r="CA467" s="63">
        <f t="shared" si="876"/>
        <v>0.43961805555555566</v>
      </c>
      <c r="CB467" s="63">
        <f t="shared" si="877"/>
        <v>0.43247685185185186</v>
      </c>
      <c r="CC467" s="63">
        <f t="shared" si="878"/>
        <v>0.47831018518518514</v>
      </c>
      <c r="CD467" s="63">
        <f t="shared" si="879"/>
        <v>0.46706018518518522</v>
      </c>
      <c r="CE467" s="63">
        <f t="shared" si="880"/>
        <v>0.4774768518518519</v>
      </c>
      <c r="CF467" s="63">
        <f t="shared" si="881"/>
        <v>0.47679398148148155</v>
      </c>
      <c r="CG467" s="63">
        <f t="shared" si="882"/>
        <v>0.47609953703703711</v>
      </c>
      <c r="CH467" s="36"/>
      <c r="CI467" s="36"/>
      <c r="CJ467" s="36"/>
      <c r="CK467" s="36"/>
      <c r="CL467" s="60">
        <v>60</v>
      </c>
    </row>
    <row r="468" spans="1:90" ht="26.25" customHeight="1" x14ac:dyDescent="0.25">
      <c r="A468" s="37">
        <v>46</v>
      </c>
      <c r="B468" s="38" t="s">
        <v>312</v>
      </c>
      <c r="C468" s="39"/>
      <c r="D468" s="39"/>
      <c r="E468" s="39"/>
      <c r="F468" s="42"/>
      <c r="G468" s="40">
        <v>142</v>
      </c>
      <c r="H468" s="41">
        <f t="shared" si="825"/>
        <v>146.38999999999999</v>
      </c>
      <c r="I468" s="42">
        <v>146.29</v>
      </c>
      <c r="J468" s="43">
        <f t="shared" si="822"/>
        <v>-9.3421742201575285E-4</v>
      </c>
      <c r="K468" s="44">
        <f t="shared" si="823"/>
        <v>-0.13666666666668448</v>
      </c>
      <c r="L468" s="45" t="s">
        <v>44</v>
      </c>
      <c r="M468" s="126" t="s">
        <v>1229</v>
      </c>
      <c r="N468" s="46">
        <f t="shared" si="838"/>
        <v>146.42666666666668</v>
      </c>
      <c r="O468" s="46">
        <f t="shared" si="886"/>
        <v>-8.0000000000000016E-2</v>
      </c>
      <c r="P468" s="42">
        <v>146.53</v>
      </c>
      <c r="Q468" s="46">
        <f t="shared" si="887"/>
        <v>4.3</v>
      </c>
      <c r="R468" s="39">
        <v>142.09</v>
      </c>
      <c r="S468" s="46">
        <f t="shared" si="888"/>
        <v>4.0999999999999996</v>
      </c>
      <c r="T468" s="40">
        <v>142.34</v>
      </c>
      <c r="U468" s="47" t="str">
        <f t="shared" si="813"/>
        <v/>
      </c>
      <c r="V468" s="47" t="str">
        <f t="shared" si="814"/>
        <v/>
      </c>
      <c r="W468" s="48"/>
      <c r="X468" s="48"/>
      <c r="Y468" s="48"/>
      <c r="Z468" s="48"/>
      <c r="AA468" s="48"/>
      <c r="AB468" s="48"/>
      <c r="AC468" s="48"/>
      <c r="AD468" s="48"/>
      <c r="AE468" s="51">
        <f t="shared" si="840"/>
        <v>46</v>
      </c>
      <c r="AF468" s="51" t="str">
        <f t="shared" si="841"/>
        <v>ul</v>
      </c>
      <c r="AG468" s="51" t="str">
        <f t="shared" si="842"/>
        <v/>
      </c>
      <c r="AH468" s="51" t="str">
        <f t="shared" si="843"/>
        <v/>
      </c>
      <c r="AI468" s="52">
        <f t="shared" si="844"/>
        <v>146.38999999999999</v>
      </c>
      <c r="AJ468" s="51"/>
      <c r="AK468" s="53"/>
      <c r="AL468" s="52"/>
      <c r="AM468" s="53">
        <f t="shared" si="846"/>
        <v>35</v>
      </c>
      <c r="AN468" s="53">
        <f>IF(AJ468&lt;&gt;"",IF(AJ468="o",VLOOKUP(AM468,OpenSect!$A$1:$D$11,2),IF(AJ468="u",VLOOKUP(AM468,UpHill!$A$1:$D$35,2),IF(AJ468="d",VLOOKUP(AM468,DownHill!$A$3:$D$29,2),IF(AJ468="f",VLOOKUP(AM468,FlatUnd!$A$2:$D$30,2),IF(AJ468="t",VLOOKUP(AM468,TimeAdd!$A$1:$D$176,2),IF(AJ468="l",VLOOKUP(AM468,SLimit!$A$1:$D$8,2),AN467)))))),AN467)</f>
        <v>35</v>
      </c>
      <c r="AO468" s="53">
        <f>IF(AJ468&lt;&gt;"",IF(AJ468="o",VLOOKUP(AM468,OpenSect!$A$1:$D$11,3),IF(AJ468="u",VLOOKUP(AM468,UpHill!$A$1:$D$35,3),IF(AJ468="d",VLOOKUP(AM468,DownHill!$A$3:$D$29,3),IF(AJ468="f",VLOOKUP(AM468,FlatUnd!$A$2:$D$30,3),IF(AJ468="t",VLOOKUP(AM468,TimeAdd!$A$1:$D$18,3),IF(AJ468="l",VLOOKUP(AM468,SLimit!$A$1:$D$8,3),AO467)))))),AO467)</f>
        <v>35</v>
      </c>
      <c r="AP468" s="53">
        <f>IF(AJ468&lt;&gt;"",IF(AJ468="o",VLOOKUP(AM468,OpenSect!$A$1:$D$11,4),IF(AJ468="u",VLOOKUP(AM468,UpHill!$A$1:$D$35,4),IF(AJ468="d",VLOOKUP(AM468,DownHill!$A$3:$D$29,4),IF(AJ468="f",VLOOKUP(AM468,FlatUnd!$A$2:$D$30,4),IF(AJ468="t",VLOOKUP(AM468,TimeAdd!$A$1:$D$18,4),IF(AJ468="l",VLOOKUP(AM468,SLimit!$A$1:$D$8,4),AP467)))))),AP467)</f>
        <v>35</v>
      </c>
      <c r="AQ468" s="53" t="str">
        <f t="shared" si="847"/>
        <v>60</v>
      </c>
      <c r="AR468" s="54" t="str">
        <f t="shared" si="848"/>
        <v>Bridge</v>
      </c>
      <c r="AS468" s="55"/>
      <c r="AT468" s="55"/>
      <c r="AU468" s="56">
        <f>IF(GroupStTimes!$A$8=0,MIN(CB468,CD468,CF468),MIN(BZ468,CB468,CD468,CF468))</f>
        <v>0.43263888888888891</v>
      </c>
      <c r="AV468" s="56">
        <f>IF(GroupStTimes!$A$8=0,MAX(CC468,CE468,CG468),MAX(CA468,CC468,CE468,CG468))</f>
        <v>0.47847222222222219</v>
      </c>
      <c r="AW468" s="57" t="str">
        <f t="shared" si="849"/>
        <v/>
      </c>
      <c r="AX468" s="58" t="str">
        <f t="shared" si="850"/>
        <v/>
      </c>
      <c r="AY468" s="58" t="str">
        <f t="shared" si="851"/>
        <v/>
      </c>
      <c r="AZ468" s="31">
        <f t="shared" si="852"/>
        <v>146.12</v>
      </c>
      <c r="BA468" s="59">
        <f t="shared" si="853"/>
        <v>0.43390046296296303</v>
      </c>
      <c r="BB468" s="59">
        <f t="shared" si="854"/>
        <v>0.43945601851851862</v>
      </c>
      <c r="BC468" s="59">
        <f t="shared" si="855"/>
        <v>0.43231481481481482</v>
      </c>
      <c r="BD468" s="59">
        <f t="shared" si="856"/>
        <v>0.4781481481481481</v>
      </c>
      <c r="BE468" s="59">
        <f t="shared" si="857"/>
        <v>0.46689814814814817</v>
      </c>
      <c r="BF468" s="59">
        <f t="shared" si="858"/>
        <v>0.47731481481481486</v>
      </c>
      <c r="BG468" s="59">
        <f t="shared" si="859"/>
        <v>0.47663194444444451</v>
      </c>
      <c r="BH468" s="59">
        <f t="shared" si="860"/>
        <v>0.47593750000000007</v>
      </c>
      <c r="BI468" s="31">
        <f t="shared" si="861"/>
        <v>0.26999999999998181</v>
      </c>
      <c r="BJ468" s="61">
        <f t="shared" ref="BJ468:BM468" si="899">IF($AJ467="t",IF(AM466=0,0,$BI468/AM466),IF(AM467=0,0,$BI468/AM467))</f>
        <v>7.7142857142851948E-3</v>
      </c>
      <c r="BK468" s="61">
        <f t="shared" si="899"/>
        <v>7.7142857142851948E-3</v>
      </c>
      <c r="BL468" s="61">
        <f t="shared" si="899"/>
        <v>7.7142857142851948E-3</v>
      </c>
      <c r="BM468" s="61">
        <f t="shared" si="899"/>
        <v>7.7142857142851948E-3</v>
      </c>
      <c r="BN468" s="62">
        <f t="shared" si="863"/>
        <v>0</v>
      </c>
      <c r="BO468" s="62">
        <f t="shared" si="864"/>
        <v>0</v>
      </c>
      <c r="BP468" s="62">
        <f t="shared" si="865"/>
        <v>28</v>
      </c>
      <c r="BQ468" s="62">
        <f t="shared" si="866"/>
        <v>0</v>
      </c>
      <c r="BR468" s="62">
        <f t="shared" si="867"/>
        <v>0</v>
      </c>
      <c r="BS468" s="62">
        <f t="shared" si="868"/>
        <v>28</v>
      </c>
      <c r="BT468" s="62">
        <f t="shared" si="869"/>
        <v>0</v>
      </c>
      <c r="BU468" s="62">
        <f t="shared" si="870"/>
        <v>0</v>
      </c>
      <c r="BV468" s="62">
        <f t="shared" si="871"/>
        <v>28</v>
      </c>
      <c r="BW468" s="62">
        <f t="shared" si="872"/>
        <v>0</v>
      </c>
      <c r="BX468" s="62">
        <f t="shared" si="873"/>
        <v>0</v>
      </c>
      <c r="BY468" s="62">
        <f t="shared" si="874"/>
        <v>28</v>
      </c>
      <c r="BZ468" s="63">
        <f t="shared" si="875"/>
        <v>0.43422453703703712</v>
      </c>
      <c r="CA468" s="63">
        <f t="shared" si="876"/>
        <v>0.43978009259259271</v>
      </c>
      <c r="CB468" s="63">
        <f t="shared" si="877"/>
        <v>0.43263888888888891</v>
      </c>
      <c r="CC468" s="63">
        <f t="shared" si="878"/>
        <v>0.47847222222222219</v>
      </c>
      <c r="CD468" s="63">
        <f t="shared" si="879"/>
        <v>0.46722222222222226</v>
      </c>
      <c r="CE468" s="63">
        <f t="shared" si="880"/>
        <v>0.47763888888888895</v>
      </c>
      <c r="CF468" s="63">
        <f t="shared" si="881"/>
        <v>0.4769560185185186</v>
      </c>
      <c r="CG468" s="63">
        <f t="shared" si="882"/>
        <v>0.47626157407407416</v>
      </c>
      <c r="CH468" s="36"/>
      <c r="CI468" s="36"/>
      <c r="CJ468" s="36"/>
      <c r="CK468" s="36"/>
      <c r="CL468" s="60">
        <v>60</v>
      </c>
    </row>
    <row r="469" spans="1:90" ht="40.5" x14ac:dyDescent="0.25">
      <c r="A469" s="37">
        <v>46</v>
      </c>
      <c r="B469" s="38" t="s">
        <v>312</v>
      </c>
      <c r="C469" s="39" t="s">
        <v>67</v>
      </c>
      <c r="D469" s="39">
        <v>36</v>
      </c>
      <c r="E469" s="39"/>
      <c r="F469" s="42"/>
      <c r="G469" s="40">
        <v>142.16</v>
      </c>
      <c r="H469" s="41">
        <f t="shared" si="825"/>
        <v>146.55000000000001</v>
      </c>
      <c r="I469" s="42">
        <v>146.44</v>
      </c>
      <c r="J469" s="43">
        <f t="shared" si="822"/>
        <v>-1.0015478466721892E-3</v>
      </c>
      <c r="K469" s="44">
        <f t="shared" si="823"/>
        <v>-0.14666666666667538</v>
      </c>
      <c r="L469" s="45" t="s">
        <v>329</v>
      </c>
      <c r="M469" s="126" t="s">
        <v>1231</v>
      </c>
      <c r="N469" s="46">
        <f t="shared" si="838"/>
        <v>146.58666666666667</v>
      </c>
      <c r="O469" s="46">
        <f t="shared" si="886"/>
        <v>-8.0000000000000016E-2</v>
      </c>
      <c r="P469" s="42">
        <v>146.69</v>
      </c>
      <c r="Q469" s="46">
        <f t="shared" si="887"/>
        <v>4.3</v>
      </c>
      <c r="R469" s="39">
        <v>142.25</v>
      </c>
      <c r="S469" s="46">
        <f t="shared" si="888"/>
        <v>4.0999999999999996</v>
      </c>
      <c r="T469" s="40">
        <v>142.5</v>
      </c>
      <c r="U469" s="47" t="str">
        <f t="shared" si="813"/>
        <v/>
      </c>
      <c r="V469" s="47" t="str">
        <f t="shared" si="814"/>
        <v/>
      </c>
      <c r="W469" s="48"/>
      <c r="X469" s="48"/>
      <c r="Y469" s="48"/>
      <c r="Z469" s="48"/>
      <c r="AA469" s="48"/>
      <c r="AB469" s="48"/>
      <c r="AC469" s="48"/>
      <c r="AD469" s="48"/>
      <c r="AE469" s="51">
        <f t="shared" si="840"/>
        <v>46</v>
      </c>
      <c r="AF469" s="51" t="str">
        <f t="shared" si="841"/>
        <v>ul</v>
      </c>
      <c r="AG469" s="51" t="str">
        <f t="shared" si="842"/>
        <v>d</v>
      </c>
      <c r="AH469" s="51">
        <f t="shared" si="843"/>
        <v>36</v>
      </c>
      <c r="AI469" s="52">
        <f t="shared" si="844"/>
        <v>146.55000000000001</v>
      </c>
      <c r="AJ469" s="51" t="s">
        <v>49</v>
      </c>
      <c r="AK469" s="53"/>
      <c r="AL469" s="52"/>
      <c r="AM469" s="53">
        <f t="shared" si="846"/>
        <v>36</v>
      </c>
      <c r="AN469" s="53">
        <f>IF(AJ469&lt;&gt;"",IF(AJ469="o",VLOOKUP(AM469,OpenSect!$A$1:$D$11,2),IF(AJ469="u",VLOOKUP(AM469,UpHill!$A$1:$D$35,2),IF(AJ469="d",VLOOKUP(AM469,DownHill!$A$3:$D$29,2),IF(AJ469="f",VLOOKUP(AM469,FlatUnd!$A$2:$D$30,2),IF(AJ469="t",VLOOKUP(AM469,TimeAdd!$A$1:$D$176,2),IF(AJ469="l",VLOOKUP(AM469,SLimit!$A$1:$D$8,2),AN468)))))),AN468)</f>
        <v>41</v>
      </c>
      <c r="AO469" s="53">
        <f>IF(AJ469&lt;&gt;"",IF(AJ469="o",VLOOKUP(AM469,OpenSect!$A$1:$D$11,3),IF(AJ469="u",VLOOKUP(AM469,UpHill!$A$1:$D$35,3),IF(AJ469="d",VLOOKUP(AM469,DownHill!$A$3:$D$29,3),IF(AJ469="f",VLOOKUP(AM469,FlatUnd!$A$2:$D$30,3),IF(AJ469="t",VLOOKUP(AM469,TimeAdd!$A$1:$D$18,3),IF(AJ469="l",VLOOKUP(AM469,SLimit!$A$1:$D$8,3),AO468)))))),AO468)</f>
        <v>47</v>
      </c>
      <c r="AP469" s="53">
        <f>IF(AJ469&lt;&gt;"",IF(AJ469="o",VLOOKUP(AM469,OpenSect!$A$1:$D$11,4),IF(AJ469="u",VLOOKUP(AM469,UpHill!$A$1:$D$35,4),IF(AJ469="d",VLOOKUP(AM469,DownHill!$A$3:$D$29,4),IF(AJ469="f",VLOOKUP(AM469,FlatUnd!$A$2:$D$30,4),IF(AJ469="t",VLOOKUP(AM469,TimeAdd!$A$1:$D$18,4),IF(AJ469="l",VLOOKUP(AM469,SLimit!$A$1:$D$8,4),AP468)))))),AP468)</f>
        <v>52</v>
      </c>
      <c r="AQ469" s="53" t="str">
        <f t="shared" si="847"/>
        <v>80</v>
      </c>
      <c r="AR469" s="54" t="str">
        <f t="shared" si="848"/>
        <v>R103 Estcourt 29.  {START of REGULARITY?}</v>
      </c>
      <c r="AS469" s="55"/>
      <c r="AT469" s="55"/>
      <c r="AU469" s="56">
        <f>IF(GroupStTimes!$A$8=0,MIN(CB469,CD469,CF469),MIN(BZ469,CB469,CD469,CF469))</f>
        <v>0.43282407407407408</v>
      </c>
      <c r="AV469" s="56">
        <f>IF(GroupStTimes!$A$8=0,MAX(CC469,CE469,CG469),MAX(CA469,CC469,CE469,CG469))</f>
        <v>0.47865740740740736</v>
      </c>
      <c r="AW469" s="57" t="str">
        <f t="shared" si="849"/>
        <v/>
      </c>
      <c r="AX469" s="58" t="str">
        <f t="shared" si="850"/>
        <v/>
      </c>
      <c r="AY469" s="58" t="str">
        <f t="shared" si="851"/>
        <v/>
      </c>
      <c r="AZ469" s="31">
        <f t="shared" si="852"/>
        <v>146.12</v>
      </c>
      <c r="BA469" s="59">
        <f t="shared" si="853"/>
        <v>0.43390046296296303</v>
      </c>
      <c r="BB469" s="59">
        <f t="shared" si="854"/>
        <v>0.43945601851851862</v>
      </c>
      <c r="BC469" s="59">
        <f t="shared" si="855"/>
        <v>0.43231481481481482</v>
      </c>
      <c r="BD469" s="59">
        <f t="shared" si="856"/>
        <v>0.4781481481481481</v>
      </c>
      <c r="BE469" s="59">
        <f t="shared" si="857"/>
        <v>0.46689814814814817</v>
      </c>
      <c r="BF469" s="59">
        <f t="shared" si="858"/>
        <v>0.47731481481481486</v>
      </c>
      <c r="BG469" s="59">
        <f t="shared" si="859"/>
        <v>0.47663194444444451</v>
      </c>
      <c r="BH469" s="59">
        <f t="shared" si="860"/>
        <v>0.47593750000000007</v>
      </c>
      <c r="BI469" s="31">
        <f t="shared" si="861"/>
        <v>0.43000000000000682</v>
      </c>
      <c r="BJ469" s="61">
        <f t="shared" ref="BJ469:BM469" si="900">IF($AJ468="t",IF(AM467=0,0,$BI469/AM467),IF(AM468=0,0,$BI469/AM468))</f>
        <v>1.2285714285714481E-2</v>
      </c>
      <c r="BK469" s="61">
        <f t="shared" si="900"/>
        <v>1.2285714285714481E-2</v>
      </c>
      <c r="BL469" s="61">
        <f t="shared" si="900"/>
        <v>1.2285714285714481E-2</v>
      </c>
      <c r="BM469" s="61">
        <f t="shared" si="900"/>
        <v>1.2285714285714481E-2</v>
      </c>
      <c r="BN469" s="62">
        <f t="shared" si="863"/>
        <v>0</v>
      </c>
      <c r="BO469" s="62">
        <f t="shared" si="864"/>
        <v>0</v>
      </c>
      <c r="BP469" s="62">
        <f t="shared" si="865"/>
        <v>44</v>
      </c>
      <c r="BQ469" s="62">
        <f t="shared" si="866"/>
        <v>0</v>
      </c>
      <c r="BR469" s="62">
        <f t="shared" si="867"/>
        <v>0</v>
      </c>
      <c r="BS469" s="62">
        <f t="shared" si="868"/>
        <v>44</v>
      </c>
      <c r="BT469" s="62">
        <f t="shared" si="869"/>
        <v>0</v>
      </c>
      <c r="BU469" s="62">
        <f t="shared" si="870"/>
        <v>0</v>
      </c>
      <c r="BV469" s="62">
        <f t="shared" si="871"/>
        <v>44</v>
      </c>
      <c r="BW469" s="62">
        <f t="shared" si="872"/>
        <v>0</v>
      </c>
      <c r="BX469" s="62">
        <f t="shared" si="873"/>
        <v>0</v>
      </c>
      <c r="BY469" s="62">
        <f t="shared" si="874"/>
        <v>44</v>
      </c>
      <c r="BZ469" s="63">
        <f t="shared" si="875"/>
        <v>0.43440972222222229</v>
      </c>
      <c r="CA469" s="63">
        <f t="shared" si="876"/>
        <v>0.43996527777777789</v>
      </c>
      <c r="CB469" s="63">
        <f t="shared" si="877"/>
        <v>0.43282407407407408</v>
      </c>
      <c r="CC469" s="63">
        <f t="shared" si="878"/>
        <v>0.47865740740740736</v>
      </c>
      <c r="CD469" s="63">
        <f t="shared" si="879"/>
        <v>0.46740740740740744</v>
      </c>
      <c r="CE469" s="63">
        <f t="shared" si="880"/>
        <v>0.47782407407407412</v>
      </c>
      <c r="CF469" s="63">
        <f t="shared" si="881"/>
        <v>0.47714120370370378</v>
      </c>
      <c r="CG469" s="63">
        <f t="shared" si="882"/>
        <v>0.47644675925925933</v>
      </c>
      <c r="CH469" s="36"/>
      <c r="CI469" s="36"/>
      <c r="CJ469" s="36"/>
      <c r="CK469" s="36"/>
      <c r="CL469" s="60">
        <v>60</v>
      </c>
    </row>
    <row r="470" spans="1:90" ht="26.25" customHeight="1" x14ac:dyDescent="0.25">
      <c r="A470" s="37">
        <v>46</v>
      </c>
      <c r="B470" s="38"/>
      <c r="C470" s="39"/>
      <c r="D470" s="39"/>
      <c r="E470" s="39"/>
      <c r="F470" s="42"/>
      <c r="G470" s="40">
        <v>142.44999999999999</v>
      </c>
      <c r="H470" s="41">
        <f t="shared" si="825"/>
        <v>146.84</v>
      </c>
      <c r="I470" s="42">
        <v>146.72999999999999</v>
      </c>
      <c r="J470" s="43">
        <f t="shared" si="822"/>
        <v>-1.0222858311184195E-3</v>
      </c>
      <c r="K470" s="44">
        <f t="shared" si="823"/>
        <v>-0.15000000000000568</v>
      </c>
      <c r="L470" s="45" t="s">
        <v>115</v>
      </c>
      <c r="M470" s="126" t="s">
        <v>1231</v>
      </c>
      <c r="N470" s="46">
        <f t="shared" si="838"/>
        <v>146.88</v>
      </c>
      <c r="O470" s="46">
        <f t="shared" si="886"/>
        <v>-8.0000000000000016E-2</v>
      </c>
      <c r="P470" s="42">
        <v>146.97999999999999</v>
      </c>
      <c r="Q470" s="46">
        <f t="shared" si="887"/>
        <v>4.3</v>
      </c>
      <c r="R470" s="39">
        <v>142.54</v>
      </c>
      <c r="S470" s="46">
        <f t="shared" si="888"/>
        <v>4.0999999999999996</v>
      </c>
      <c r="T470" s="40">
        <v>142.79999999999998</v>
      </c>
      <c r="U470" s="47" t="str">
        <f t="shared" si="813"/>
        <v/>
      </c>
      <c r="V470" s="47" t="str">
        <f t="shared" si="814"/>
        <v/>
      </c>
      <c r="W470" s="48"/>
      <c r="X470" s="48"/>
      <c r="Y470" s="48"/>
      <c r="Z470" s="48"/>
      <c r="AA470" s="48"/>
      <c r="AB470" s="48"/>
      <c r="AC470" s="48"/>
      <c r="AD470" s="48"/>
      <c r="AE470" s="51">
        <f t="shared" si="840"/>
        <v>46</v>
      </c>
      <c r="AF470" s="51" t="str">
        <f t="shared" si="841"/>
        <v/>
      </c>
      <c r="AG470" s="51" t="str">
        <f t="shared" si="842"/>
        <v/>
      </c>
      <c r="AH470" s="51" t="str">
        <f t="shared" si="843"/>
        <v/>
      </c>
      <c r="AI470" s="52">
        <f t="shared" si="844"/>
        <v>146.84</v>
      </c>
      <c r="AJ470" s="51"/>
      <c r="AK470" s="53"/>
      <c r="AL470" s="52"/>
      <c r="AM470" s="53">
        <f t="shared" si="846"/>
        <v>36</v>
      </c>
      <c r="AN470" s="53">
        <f>IF(AJ470&lt;&gt;"",IF(AJ470="o",VLOOKUP(AM470,OpenSect!$A$1:$D$11,2),IF(AJ470="u",VLOOKUP(AM470,UpHill!$A$1:$D$35,2),IF(AJ470="d",VLOOKUP(AM470,DownHill!$A$3:$D$29,2),IF(AJ470="f",VLOOKUP(AM470,FlatUnd!$A$2:$D$30,2),IF(AJ470="t",VLOOKUP(AM470,TimeAdd!$A$1:$D$176,2),IF(AJ470="l",VLOOKUP(AM470,SLimit!$A$1:$D$8,2),AN469)))))),AN469)</f>
        <v>41</v>
      </c>
      <c r="AO470" s="53">
        <f>IF(AJ470&lt;&gt;"",IF(AJ470="o",VLOOKUP(AM470,OpenSect!$A$1:$D$11,3),IF(AJ470="u",VLOOKUP(AM470,UpHill!$A$1:$D$35,3),IF(AJ470="d",VLOOKUP(AM470,DownHill!$A$3:$D$29,3),IF(AJ470="f",VLOOKUP(AM470,FlatUnd!$A$2:$D$30,3),IF(AJ470="t",VLOOKUP(AM470,TimeAdd!$A$1:$D$18,3),IF(AJ470="l",VLOOKUP(AM470,SLimit!$A$1:$D$8,3),AO469)))))),AO469)</f>
        <v>47</v>
      </c>
      <c r="AP470" s="53">
        <f>IF(AJ470&lt;&gt;"",IF(AJ470="o",VLOOKUP(AM470,OpenSect!$A$1:$D$11,4),IF(AJ470="u",VLOOKUP(AM470,UpHill!$A$1:$D$35,4),IF(AJ470="d",VLOOKUP(AM470,DownHill!$A$3:$D$29,4),IF(AJ470="f",VLOOKUP(AM470,FlatUnd!$A$2:$D$30,4),IF(AJ470="t",VLOOKUP(AM470,TimeAdd!$A$1:$D$18,4),IF(AJ470="l",VLOOKUP(AM470,SLimit!$A$1:$D$8,4),AP469)))))),AP469)</f>
        <v>52</v>
      </c>
      <c r="AQ470" s="53" t="str">
        <f t="shared" si="847"/>
        <v>80</v>
      </c>
      <c r="AR470" s="54" t="str">
        <f t="shared" si="848"/>
        <v>1km stone</v>
      </c>
      <c r="AS470" s="55"/>
      <c r="AT470" s="55"/>
      <c r="AU470" s="56">
        <f>IF(GroupStTimes!$A$8=0,MIN(CB470,CD470,CF470),MIN(BZ470,CB470,CD470,CF470))</f>
        <v>0.43311342592592594</v>
      </c>
      <c r="AV470" s="56">
        <f>IF(GroupStTimes!$A$8=0,MAX(CC470,CE470,CG470),MAX(CA470,CC470,CE470,CG470))</f>
        <v>0.47894675925925922</v>
      </c>
      <c r="AW470" s="57" t="str">
        <f t="shared" si="849"/>
        <v/>
      </c>
      <c r="AX470" s="58" t="str">
        <f t="shared" si="850"/>
        <v/>
      </c>
      <c r="AY470" s="58" t="str">
        <f t="shared" si="851"/>
        <v/>
      </c>
      <c r="AZ470" s="31">
        <f t="shared" si="852"/>
        <v>146.55000000000001</v>
      </c>
      <c r="BA470" s="59">
        <f t="shared" si="853"/>
        <v>0.43440972222222229</v>
      </c>
      <c r="BB470" s="59">
        <f t="shared" si="854"/>
        <v>0.43996527777777789</v>
      </c>
      <c r="BC470" s="59">
        <f t="shared" si="855"/>
        <v>0.43282407407407408</v>
      </c>
      <c r="BD470" s="59">
        <f t="shared" si="856"/>
        <v>0.47865740740740736</v>
      </c>
      <c r="BE470" s="59">
        <f t="shared" si="857"/>
        <v>0.46740740740740744</v>
      </c>
      <c r="BF470" s="59">
        <f t="shared" si="858"/>
        <v>0.47782407407407412</v>
      </c>
      <c r="BG470" s="59">
        <f t="shared" si="859"/>
        <v>0.47714120370370378</v>
      </c>
      <c r="BH470" s="59">
        <f t="shared" si="860"/>
        <v>0.47644675925925933</v>
      </c>
      <c r="BI470" s="31">
        <f t="shared" si="861"/>
        <v>0.28999999999999204</v>
      </c>
      <c r="BJ470" s="61">
        <f t="shared" ref="BJ470:BM470" si="901">IF($AJ469="t",IF(AM468=0,0,$BI470/AM468),IF(AM469=0,0,$BI470/AM469))</f>
        <v>8.0555555555553351E-3</v>
      </c>
      <c r="BK470" s="61">
        <f t="shared" si="901"/>
        <v>7.073170731707123E-3</v>
      </c>
      <c r="BL470" s="61">
        <f t="shared" si="901"/>
        <v>6.1702127659572772E-3</v>
      </c>
      <c r="BM470" s="61">
        <f t="shared" si="901"/>
        <v>5.5769230769229239E-3</v>
      </c>
      <c r="BN470" s="62">
        <f t="shared" si="863"/>
        <v>0</v>
      </c>
      <c r="BO470" s="62">
        <f t="shared" si="864"/>
        <v>0</v>
      </c>
      <c r="BP470" s="62">
        <f t="shared" si="865"/>
        <v>29</v>
      </c>
      <c r="BQ470" s="62">
        <f t="shared" si="866"/>
        <v>0</v>
      </c>
      <c r="BR470" s="62">
        <f t="shared" si="867"/>
        <v>0</v>
      </c>
      <c r="BS470" s="62">
        <f t="shared" si="868"/>
        <v>25</v>
      </c>
      <c r="BT470" s="62">
        <f t="shared" si="869"/>
        <v>0</v>
      </c>
      <c r="BU470" s="62">
        <f t="shared" si="870"/>
        <v>0</v>
      </c>
      <c r="BV470" s="62">
        <f t="shared" si="871"/>
        <v>22</v>
      </c>
      <c r="BW470" s="62">
        <f t="shared" si="872"/>
        <v>0</v>
      </c>
      <c r="BX470" s="62">
        <f t="shared" si="873"/>
        <v>0</v>
      </c>
      <c r="BY470" s="62">
        <f t="shared" si="874"/>
        <v>20</v>
      </c>
      <c r="BZ470" s="63">
        <f t="shared" si="875"/>
        <v>0.43474537037037042</v>
      </c>
      <c r="CA470" s="63">
        <f t="shared" si="876"/>
        <v>0.44030092592592601</v>
      </c>
      <c r="CB470" s="63">
        <f t="shared" si="877"/>
        <v>0.43311342592592594</v>
      </c>
      <c r="CC470" s="63">
        <f t="shared" si="878"/>
        <v>0.47894675925925922</v>
      </c>
      <c r="CD470" s="63">
        <f t="shared" si="879"/>
        <v>0.46766203703703707</v>
      </c>
      <c r="CE470" s="63">
        <f t="shared" si="880"/>
        <v>0.47807870370370376</v>
      </c>
      <c r="CF470" s="63">
        <f t="shared" si="881"/>
        <v>0.47737268518518527</v>
      </c>
      <c r="CG470" s="63">
        <f t="shared" si="882"/>
        <v>0.47667824074074083</v>
      </c>
      <c r="CH470" s="36"/>
      <c r="CI470" s="36"/>
      <c r="CJ470" s="36"/>
      <c r="CK470" s="36"/>
      <c r="CL470" s="60">
        <v>60</v>
      </c>
    </row>
    <row r="471" spans="1:90" ht="60.75" x14ac:dyDescent="0.25">
      <c r="A471" s="37">
        <v>47</v>
      </c>
      <c r="B471" s="38"/>
      <c r="C471" s="69" t="s">
        <v>67</v>
      </c>
      <c r="D471" s="39">
        <v>39</v>
      </c>
      <c r="E471" s="39"/>
      <c r="F471" s="42"/>
      <c r="G471" s="40">
        <v>143.06</v>
      </c>
      <c r="H471" s="41">
        <f t="shared" si="825"/>
        <v>147.44999999999999</v>
      </c>
      <c r="I471" s="42">
        <v>147.34</v>
      </c>
      <c r="J471" s="43">
        <f t="shared" si="822"/>
        <v>-1.0180534817429462E-3</v>
      </c>
      <c r="K471" s="44">
        <f t="shared" si="823"/>
        <v>-0.15000000000000568</v>
      </c>
      <c r="L471" s="70" t="s">
        <v>1744</v>
      </c>
      <c r="M471" s="126" t="s">
        <v>1231</v>
      </c>
      <c r="N471" s="46">
        <f t="shared" si="838"/>
        <v>147.49</v>
      </c>
      <c r="O471" s="46">
        <f t="shared" si="886"/>
        <v>-8.0000000000000016E-2</v>
      </c>
      <c r="P471" s="42">
        <v>147.6</v>
      </c>
      <c r="Q471" s="46">
        <f t="shared" si="887"/>
        <v>4.3</v>
      </c>
      <c r="R471" s="39">
        <v>143.15</v>
      </c>
      <c r="S471" s="46">
        <f t="shared" si="888"/>
        <v>4.0999999999999996</v>
      </c>
      <c r="T471" s="40">
        <v>143.4</v>
      </c>
      <c r="U471" s="47" t="str">
        <f t="shared" si="813"/>
        <v/>
      </c>
      <c r="V471" s="47" t="str">
        <f t="shared" si="814"/>
        <v/>
      </c>
      <c r="W471" s="48"/>
      <c r="X471" s="48"/>
      <c r="Y471" s="48"/>
      <c r="Z471" s="48"/>
      <c r="AA471" s="48"/>
      <c r="AB471" s="48"/>
      <c r="AC471" s="48"/>
      <c r="AD471" s="48"/>
      <c r="AE471" s="51">
        <f t="shared" si="840"/>
        <v>47</v>
      </c>
      <c r="AF471" s="51" t="str">
        <f t="shared" si="841"/>
        <v/>
      </c>
      <c r="AG471" s="51" t="str">
        <f t="shared" si="842"/>
        <v>d</v>
      </c>
      <c r="AH471" s="51">
        <f t="shared" si="843"/>
        <v>39</v>
      </c>
      <c r="AI471" s="52">
        <f t="shared" si="844"/>
        <v>147.44999999999999</v>
      </c>
      <c r="AJ471" s="51" t="s">
        <v>67</v>
      </c>
      <c r="AK471" s="53"/>
      <c r="AL471" s="52"/>
      <c r="AM471" s="53">
        <f t="shared" si="846"/>
        <v>39</v>
      </c>
      <c r="AN471" s="53">
        <f>IF(AJ471&lt;&gt;"",IF(AJ471="o",VLOOKUP(AM471,OpenSect!$A$1:$D$11,2),IF(AJ471="u",VLOOKUP(AM471,UpHill!$A$1:$D$35,2),IF(AJ471="d",VLOOKUP(AM471,DownHill!$A$3:$D$29,2),IF(AJ471="f",VLOOKUP(AM471,FlatUnd!$A$2:$D$30,2),IF(AJ471="t",VLOOKUP(AM471,TimeAdd!$A$1:$D$176,2),IF(AJ471="l",VLOOKUP(AM471,SLimit!$A$1:$D$8,2),AN470)))))),AN470)</f>
        <v>44</v>
      </c>
      <c r="AO471" s="53">
        <f>IF(AJ471&lt;&gt;"",IF(AJ471="o",VLOOKUP(AM471,OpenSect!$A$1:$D$11,3),IF(AJ471="u",VLOOKUP(AM471,UpHill!$A$1:$D$35,3),IF(AJ471="d",VLOOKUP(AM471,DownHill!$A$3:$D$29,3),IF(AJ471="f",VLOOKUP(AM471,FlatUnd!$A$2:$D$30,3),IF(AJ471="t",VLOOKUP(AM471,TimeAdd!$A$1:$D$18,3),IF(AJ471="l",VLOOKUP(AM471,SLimit!$A$1:$D$8,3),AO470)))))),AO470)</f>
        <v>49</v>
      </c>
      <c r="AP471" s="53">
        <f>IF(AJ471&lt;&gt;"",IF(AJ471="o",VLOOKUP(AM471,OpenSect!$A$1:$D$11,4),IF(AJ471="u",VLOOKUP(AM471,UpHill!$A$1:$D$35,4),IF(AJ471="d",VLOOKUP(AM471,DownHill!$A$3:$D$29,4),IF(AJ471="f",VLOOKUP(AM471,FlatUnd!$A$2:$D$30,4),IF(AJ471="t",VLOOKUP(AM471,TimeAdd!$A$1:$D$18,4),IF(AJ471="l",VLOOKUP(AM471,SLimit!$A$1:$D$8,4),AP470)))))),AP470)</f>
        <v>52</v>
      </c>
      <c r="AQ471" s="53" t="str">
        <f t="shared" si="847"/>
        <v>80</v>
      </c>
      <c r="AR471" s="54" t="str">
        <f t="shared" si="848"/>
        <v>{Left} (N3) [Toll Route] [Highway] 146.  START of REGULARITY.  Be careful of uneven road surface.</v>
      </c>
      <c r="AS471" s="55"/>
      <c r="AT471" s="55"/>
      <c r="AU471" s="56">
        <f>IF(GroupStTimes!$A$8=0,MIN(CB471,CD471,CF471),MIN(BZ471,CB471,CD471,CF471))</f>
        <v>0.43373842592592593</v>
      </c>
      <c r="AV471" s="56">
        <f>IF(GroupStTimes!$A$8=0,MAX(CC471,CE471,CG471),MAX(CA471,CC471,CE471,CG471))</f>
        <v>0.47957175925925921</v>
      </c>
      <c r="AW471" s="57" t="str">
        <f t="shared" si="849"/>
        <v/>
      </c>
      <c r="AX471" s="58" t="str">
        <f t="shared" si="850"/>
        <v/>
      </c>
      <c r="AY471" s="58" t="str">
        <f t="shared" si="851"/>
        <v/>
      </c>
      <c r="AZ471" s="31">
        <f t="shared" si="852"/>
        <v>146.55000000000001</v>
      </c>
      <c r="BA471" s="59">
        <f t="shared" si="853"/>
        <v>0.43440972222222229</v>
      </c>
      <c r="BB471" s="59">
        <f t="shared" si="854"/>
        <v>0.43996527777777789</v>
      </c>
      <c r="BC471" s="59">
        <f t="shared" si="855"/>
        <v>0.43282407407407408</v>
      </c>
      <c r="BD471" s="59">
        <f t="shared" si="856"/>
        <v>0.47865740740740736</v>
      </c>
      <c r="BE471" s="59">
        <f t="shared" si="857"/>
        <v>0.46740740740740744</v>
      </c>
      <c r="BF471" s="59">
        <f t="shared" si="858"/>
        <v>0.47782407407407412</v>
      </c>
      <c r="BG471" s="59">
        <f t="shared" si="859"/>
        <v>0.47714120370370378</v>
      </c>
      <c r="BH471" s="59">
        <f t="shared" si="860"/>
        <v>0.47644675925925933</v>
      </c>
      <c r="BI471" s="31">
        <f t="shared" si="861"/>
        <v>0.89999999999997726</v>
      </c>
      <c r="BJ471" s="61">
        <f t="shared" ref="BJ471:BM471" si="902">IF($AJ470="t",IF(AM469=0,0,$BI471/AM469),IF(AM470=0,0,$BI471/AM470))</f>
        <v>2.499999999999937E-2</v>
      </c>
      <c r="BK471" s="61">
        <f t="shared" si="902"/>
        <v>2.1951219512194569E-2</v>
      </c>
      <c r="BL471" s="61">
        <f t="shared" si="902"/>
        <v>1.9148936170212284E-2</v>
      </c>
      <c r="BM471" s="61">
        <f t="shared" si="902"/>
        <v>1.7307692307691872E-2</v>
      </c>
      <c r="BN471" s="62">
        <f t="shared" si="863"/>
        <v>0</v>
      </c>
      <c r="BO471" s="62">
        <f t="shared" si="864"/>
        <v>1</v>
      </c>
      <c r="BP471" s="62">
        <f t="shared" si="865"/>
        <v>30</v>
      </c>
      <c r="BQ471" s="62">
        <f t="shared" si="866"/>
        <v>0</v>
      </c>
      <c r="BR471" s="62">
        <f t="shared" si="867"/>
        <v>1</v>
      </c>
      <c r="BS471" s="62">
        <f t="shared" si="868"/>
        <v>19</v>
      </c>
      <c r="BT471" s="62">
        <f t="shared" si="869"/>
        <v>0</v>
      </c>
      <c r="BU471" s="62">
        <f t="shared" si="870"/>
        <v>1</v>
      </c>
      <c r="BV471" s="62">
        <f t="shared" si="871"/>
        <v>9</v>
      </c>
      <c r="BW471" s="62">
        <f t="shared" si="872"/>
        <v>0</v>
      </c>
      <c r="BX471" s="62">
        <f t="shared" si="873"/>
        <v>1</v>
      </c>
      <c r="BY471" s="62">
        <f t="shared" si="874"/>
        <v>2</v>
      </c>
      <c r="BZ471" s="63">
        <f t="shared" si="875"/>
        <v>0.43545138888888896</v>
      </c>
      <c r="CA471" s="63">
        <f t="shared" si="876"/>
        <v>0.44100694444444455</v>
      </c>
      <c r="CB471" s="63">
        <f t="shared" si="877"/>
        <v>0.43373842592592593</v>
      </c>
      <c r="CC471" s="63">
        <f t="shared" si="878"/>
        <v>0.47957175925925921</v>
      </c>
      <c r="CD471" s="63">
        <f t="shared" si="879"/>
        <v>0.46820601851851856</v>
      </c>
      <c r="CE471" s="63">
        <f t="shared" si="880"/>
        <v>0.47862268518518525</v>
      </c>
      <c r="CF471" s="63">
        <f t="shared" si="881"/>
        <v>0.47785879629629635</v>
      </c>
      <c r="CG471" s="63">
        <f t="shared" si="882"/>
        <v>0.47716435185185191</v>
      </c>
      <c r="CH471" s="36"/>
      <c r="CI471" s="36"/>
      <c r="CJ471" s="36"/>
      <c r="CK471" s="36"/>
      <c r="CL471" s="60">
        <v>60</v>
      </c>
    </row>
    <row r="472" spans="1:90" ht="26.25" customHeight="1" x14ac:dyDescent="0.25">
      <c r="A472" s="37">
        <v>47</v>
      </c>
      <c r="B472" s="38"/>
      <c r="C472" s="39"/>
      <c r="D472" s="39"/>
      <c r="E472" s="39"/>
      <c r="F472" s="42"/>
      <c r="G472" s="66">
        <v>143.53000000000003</v>
      </c>
      <c r="H472" s="41">
        <f t="shared" si="825"/>
        <v>147.91999999999999</v>
      </c>
      <c r="I472" s="42">
        <v>147.80000000000004</v>
      </c>
      <c r="J472" s="43">
        <f t="shared" si="822"/>
        <v>-1.0599909787999853E-3</v>
      </c>
      <c r="K472" s="44">
        <f t="shared" si="823"/>
        <v>-0.15666666666663787</v>
      </c>
      <c r="L472" s="45" t="s">
        <v>187</v>
      </c>
      <c r="M472" s="126" t="s">
        <v>1231</v>
      </c>
      <c r="N472" s="46">
        <f t="shared" si="838"/>
        <v>147.95666666666668</v>
      </c>
      <c r="O472" s="46">
        <f t="shared" si="886"/>
        <v>-8.0000000000000016E-2</v>
      </c>
      <c r="P472" s="42">
        <v>148.06000000000003</v>
      </c>
      <c r="Q472" s="46">
        <f t="shared" si="887"/>
        <v>4.3</v>
      </c>
      <c r="R472" s="39">
        <v>143.62</v>
      </c>
      <c r="S472" s="46">
        <f t="shared" si="888"/>
        <v>4.0999999999999996</v>
      </c>
      <c r="T472" s="40">
        <v>143.87</v>
      </c>
      <c r="U472" s="47" t="str">
        <f t="shared" si="813"/>
        <v/>
      </c>
      <c r="V472" s="47" t="str">
        <f t="shared" si="814"/>
        <v/>
      </c>
      <c r="W472" s="48"/>
      <c r="X472" s="48"/>
      <c r="Y472" s="48"/>
      <c r="Z472" s="48"/>
      <c r="AA472" s="48"/>
      <c r="AB472" s="48"/>
      <c r="AC472" s="48"/>
      <c r="AD472" s="48"/>
      <c r="AE472" s="51">
        <f t="shared" si="840"/>
        <v>47</v>
      </c>
      <c r="AF472" s="51" t="str">
        <f t="shared" si="841"/>
        <v/>
      </c>
      <c r="AG472" s="51" t="str">
        <f t="shared" si="842"/>
        <v/>
      </c>
      <c r="AH472" s="51" t="str">
        <f t="shared" si="843"/>
        <v/>
      </c>
      <c r="AI472" s="52">
        <f t="shared" si="844"/>
        <v>147.91999999999999</v>
      </c>
      <c r="AJ472" s="51"/>
      <c r="AK472" s="53"/>
      <c r="AL472" s="52"/>
      <c r="AM472" s="53">
        <f t="shared" si="846"/>
        <v>39</v>
      </c>
      <c r="AN472" s="53">
        <f>IF(AJ472&lt;&gt;"",IF(AJ472="o",VLOOKUP(AM472,OpenSect!$A$1:$D$11,2),IF(AJ472="u",VLOOKUP(AM472,UpHill!$A$1:$D$35,2),IF(AJ472="d",VLOOKUP(AM472,DownHill!$A$3:$D$29,2),IF(AJ472="f",VLOOKUP(AM472,FlatUnd!$A$2:$D$30,2),IF(AJ472="t",VLOOKUP(AM472,TimeAdd!$A$1:$D$176,2),IF(AJ472="l",VLOOKUP(AM472,SLimit!$A$1:$D$8,2),AN471)))))),AN471)</f>
        <v>44</v>
      </c>
      <c r="AO472" s="53">
        <f>IF(AJ472&lt;&gt;"",IF(AJ472="o",VLOOKUP(AM472,OpenSect!$A$1:$D$11,3),IF(AJ472="u",VLOOKUP(AM472,UpHill!$A$1:$D$35,3),IF(AJ472="d",VLOOKUP(AM472,DownHill!$A$3:$D$29,3),IF(AJ472="f",VLOOKUP(AM472,FlatUnd!$A$2:$D$30,3),IF(AJ472="t",VLOOKUP(AM472,TimeAdd!$A$1:$D$18,3),IF(AJ472="l",VLOOKUP(AM472,SLimit!$A$1:$D$8,3),AO471)))))),AO471)</f>
        <v>49</v>
      </c>
      <c r="AP472" s="53">
        <f>IF(AJ472&lt;&gt;"",IF(AJ472="o",VLOOKUP(AM472,OpenSect!$A$1:$D$11,4),IF(AJ472="u",VLOOKUP(AM472,UpHill!$A$1:$D$35,4),IF(AJ472="d",VLOOKUP(AM472,DownHill!$A$3:$D$29,4),IF(AJ472="f",VLOOKUP(AM472,FlatUnd!$A$2:$D$30,4),IF(AJ472="t",VLOOKUP(AM472,TimeAdd!$A$1:$D$18,4),IF(AJ472="l",VLOOKUP(AM472,SLimit!$A$1:$D$8,4),AP471)))))),AP471)</f>
        <v>52</v>
      </c>
      <c r="AQ472" s="53" t="str">
        <f t="shared" si="847"/>
        <v>80</v>
      </c>
      <c r="AR472" s="54" t="str">
        <f t="shared" si="848"/>
        <v>2km Stone</v>
      </c>
      <c r="AS472" s="55"/>
      <c r="AT472" s="55"/>
      <c r="AU472" s="56">
        <f>IF(GroupStTimes!$A$8=0,MIN(CB472,CD472,CF472),MIN(BZ472,CB472,CD472,CF472))</f>
        <v>0.43417824074074074</v>
      </c>
      <c r="AV472" s="56">
        <f>IF(GroupStTimes!$A$8=0,MAX(CC472,CE472,CG472),MAX(CA472,CC472,CE472,CG472))</f>
        <v>0.48001157407407402</v>
      </c>
      <c r="AW472" s="57" t="str">
        <f t="shared" si="849"/>
        <v/>
      </c>
      <c r="AX472" s="58" t="str">
        <f t="shared" si="850"/>
        <v/>
      </c>
      <c r="AY472" s="58" t="str">
        <f t="shared" si="851"/>
        <v/>
      </c>
      <c r="AZ472" s="31">
        <f t="shared" si="852"/>
        <v>147.44999999999999</v>
      </c>
      <c r="BA472" s="59">
        <f t="shared" si="853"/>
        <v>0.43545138888888896</v>
      </c>
      <c r="BB472" s="59">
        <f t="shared" si="854"/>
        <v>0.44100694444444455</v>
      </c>
      <c r="BC472" s="59">
        <f t="shared" si="855"/>
        <v>0.43373842592592593</v>
      </c>
      <c r="BD472" s="59">
        <f t="shared" si="856"/>
        <v>0.47957175925925921</v>
      </c>
      <c r="BE472" s="59">
        <f t="shared" si="857"/>
        <v>0.46820601851851856</v>
      </c>
      <c r="BF472" s="59">
        <f t="shared" si="858"/>
        <v>0.47862268518518525</v>
      </c>
      <c r="BG472" s="59">
        <f t="shared" si="859"/>
        <v>0.47785879629629635</v>
      </c>
      <c r="BH472" s="59">
        <f t="shared" si="860"/>
        <v>0.47716435185185191</v>
      </c>
      <c r="BI472" s="31">
        <f t="shared" si="861"/>
        <v>0.46999999999999886</v>
      </c>
      <c r="BJ472" s="61">
        <f t="shared" ref="BJ472:BM472" si="903">IF($AJ471="t",IF(AM470=0,0,$BI472/AM470),IF(AM471=0,0,$BI472/AM471))</f>
        <v>1.2051282051282022E-2</v>
      </c>
      <c r="BK472" s="61">
        <f t="shared" si="903"/>
        <v>1.0681818181818155E-2</v>
      </c>
      <c r="BL472" s="61">
        <f t="shared" si="903"/>
        <v>9.5918367346938538E-3</v>
      </c>
      <c r="BM472" s="61">
        <f t="shared" si="903"/>
        <v>9.0384615384615161E-3</v>
      </c>
      <c r="BN472" s="62">
        <f t="shared" si="863"/>
        <v>0</v>
      </c>
      <c r="BO472" s="62">
        <f t="shared" si="864"/>
        <v>0</v>
      </c>
      <c r="BP472" s="62">
        <f t="shared" si="865"/>
        <v>43</v>
      </c>
      <c r="BQ472" s="62">
        <f t="shared" si="866"/>
        <v>0</v>
      </c>
      <c r="BR472" s="62">
        <f t="shared" si="867"/>
        <v>0</v>
      </c>
      <c r="BS472" s="62">
        <f t="shared" si="868"/>
        <v>38</v>
      </c>
      <c r="BT472" s="62">
        <f t="shared" si="869"/>
        <v>0</v>
      </c>
      <c r="BU472" s="62">
        <f t="shared" si="870"/>
        <v>0</v>
      </c>
      <c r="BV472" s="62">
        <f t="shared" si="871"/>
        <v>35</v>
      </c>
      <c r="BW472" s="62">
        <f t="shared" si="872"/>
        <v>0</v>
      </c>
      <c r="BX472" s="62">
        <f t="shared" si="873"/>
        <v>0</v>
      </c>
      <c r="BY472" s="62">
        <f t="shared" si="874"/>
        <v>33</v>
      </c>
      <c r="BZ472" s="63">
        <f t="shared" si="875"/>
        <v>0.43594907407407413</v>
      </c>
      <c r="CA472" s="63">
        <f t="shared" si="876"/>
        <v>0.44150462962962972</v>
      </c>
      <c r="CB472" s="63">
        <f t="shared" si="877"/>
        <v>0.43417824074074074</v>
      </c>
      <c r="CC472" s="63">
        <f t="shared" si="878"/>
        <v>0.48001157407407402</v>
      </c>
      <c r="CD472" s="63">
        <f t="shared" si="879"/>
        <v>0.46861111111111114</v>
      </c>
      <c r="CE472" s="63">
        <f t="shared" si="880"/>
        <v>0.47902777777777783</v>
      </c>
      <c r="CF472" s="63">
        <f t="shared" si="881"/>
        <v>0.4782407407407408</v>
      </c>
      <c r="CG472" s="63">
        <f t="shared" si="882"/>
        <v>0.47754629629629636</v>
      </c>
      <c r="CH472" s="36"/>
      <c r="CI472" s="36"/>
      <c r="CJ472" s="36"/>
      <c r="CK472" s="36"/>
      <c r="CL472" s="60">
        <v>60</v>
      </c>
    </row>
    <row r="473" spans="1:90" ht="26.25" customHeight="1" x14ac:dyDescent="0.25">
      <c r="A473" s="37">
        <v>47</v>
      </c>
      <c r="B473" s="38"/>
      <c r="C473" s="39"/>
      <c r="D473" s="39"/>
      <c r="E473" s="39"/>
      <c r="F473" s="42"/>
      <c r="G473" s="40">
        <v>144.57</v>
      </c>
      <c r="H473" s="41">
        <f t="shared" si="825"/>
        <v>148.94999999999999</v>
      </c>
      <c r="I473" s="42">
        <v>148.84</v>
      </c>
      <c r="J473" s="43">
        <f t="shared" si="822"/>
        <v>-1.0077936038699656E-3</v>
      </c>
      <c r="K473" s="44">
        <f t="shared" si="823"/>
        <v>-0.15000000000000568</v>
      </c>
      <c r="L473" s="45" t="s">
        <v>76</v>
      </c>
      <c r="M473" s="126" t="s">
        <v>1231</v>
      </c>
      <c r="N473" s="46">
        <f t="shared" si="838"/>
        <v>148.99</v>
      </c>
      <c r="O473" s="46">
        <f t="shared" si="886"/>
        <v>-8.0000000000000016E-2</v>
      </c>
      <c r="P473" s="42">
        <v>149.1</v>
      </c>
      <c r="Q473" s="46">
        <f t="shared" si="887"/>
        <v>4.3</v>
      </c>
      <c r="R473" s="39">
        <v>144.65</v>
      </c>
      <c r="S473" s="46">
        <f t="shared" si="888"/>
        <v>4.0999999999999996</v>
      </c>
      <c r="T473" s="40">
        <v>144.9</v>
      </c>
      <c r="U473" s="47" t="str">
        <f t="shared" si="813"/>
        <v/>
      </c>
      <c r="V473" s="47" t="str">
        <f t="shared" si="814"/>
        <v/>
      </c>
      <c r="W473" s="48"/>
      <c r="X473" s="48"/>
      <c r="Y473" s="48"/>
      <c r="Z473" s="48"/>
      <c r="AA473" s="48"/>
      <c r="AB473" s="48"/>
      <c r="AC473" s="48"/>
      <c r="AD473" s="48"/>
      <c r="AE473" s="51">
        <f t="shared" si="840"/>
        <v>47</v>
      </c>
      <c r="AF473" s="51" t="str">
        <f t="shared" si="841"/>
        <v/>
      </c>
      <c r="AG473" s="51" t="str">
        <f t="shared" si="842"/>
        <v/>
      </c>
      <c r="AH473" s="51" t="str">
        <f t="shared" si="843"/>
        <v/>
      </c>
      <c r="AI473" s="52">
        <f t="shared" si="844"/>
        <v>148.94999999999999</v>
      </c>
      <c r="AJ473" s="51"/>
      <c r="AK473" s="53"/>
      <c r="AL473" s="52"/>
      <c r="AM473" s="53">
        <f t="shared" si="846"/>
        <v>39</v>
      </c>
      <c r="AN473" s="53">
        <f>IF(AJ473&lt;&gt;"",IF(AJ473="o",VLOOKUP(AM473,OpenSect!$A$1:$D$11,2),IF(AJ473="u",VLOOKUP(AM473,UpHill!$A$1:$D$35,2),IF(AJ473="d",VLOOKUP(AM473,DownHill!$A$3:$D$29,2),IF(AJ473="f",VLOOKUP(AM473,FlatUnd!$A$2:$D$30,2),IF(AJ473="t",VLOOKUP(AM473,TimeAdd!$A$1:$D$176,2),IF(AJ473="l",VLOOKUP(AM473,SLimit!$A$1:$D$8,2),AN472)))))),AN472)</f>
        <v>44</v>
      </c>
      <c r="AO473" s="53">
        <f>IF(AJ473&lt;&gt;"",IF(AJ473="o",VLOOKUP(AM473,OpenSect!$A$1:$D$11,3),IF(AJ473="u",VLOOKUP(AM473,UpHill!$A$1:$D$35,3),IF(AJ473="d",VLOOKUP(AM473,DownHill!$A$3:$D$29,3),IF(AJ473="f",VLOOKUP(AM473,FlatUnd!$A$2:$D$30,3),IF(AJ473="t",VLOOKUP(AM473,TimeAdd!$A$1:$D$18,3),IF(AJ473="l",VLOOKUP(AM473,SLimit!$A$1:$D$8,3),AO472)))))),AO472)</f>
        <v>49</v>
      </c>
      <c r="AP473" s="53">
        <f>IF(AJ473&lt;&gt;"",IF(AJ473="o",VLOOKUP(AM473,OpenSect!$A$1:$D$11,4),IF(AJ473="u",VLOOKUP(AM473,UpHill!$A$1:$D$35,4),IF(AJ473="d",VLOOKUP(AM473,DownHill!$A$3:$D$29,4),IF(AJ473="f",VLOOKUP(AM473,FlatUnd!$A$2:$D$30,4),IF(AJ473="t",VLOOKUP(AM473,TimeAdd!$A$1:$D$18,4),IF(AJ473="l",VLOOKUP(AM473,SLimit!$A$1:$D$8,4),AP472)))))),AP472)</f>
        <v>52</v>
      </c>
      <c r="AQ473" s="53" t="str">
        <f t="shared" si="847"/>
        <v>80</v>
      </c>
      <c r="AR473" s="54" t="str">
        <f t="shared" si="848"/>
        <v>3km stone</v>
      </c>
      <c r="AS473" s="55"/>
      <c r="AT473" s="55"/>
      <c r="AU473" s="56">
        <f>IF(GroupStTimes!$A$8=0,MIN(CB473,CD473,CF473),MIN(BZ473,CB473,CD473,CF473))</f>
        <v>0.43516203703703704</v>
      </c>
      <c r="AV473" s="56">
        <f>IF(GroupStTimes!$A$8=0,MAX(CC473,CE473,CG473),MAX(CA473,CC473,CE473,CG473))</f>
        <v>0.48099537037037032</v>
      </c>
      <c r="AW473" s="57" t="str">
        <f t="shared" si="849"/>
        <v/>
      </c>
      <c r="AX473" s="58" t="str">
        <f t="shared" si="850"/>
        <v/>
      </c>
      <c r="AY473" s="58" t="str">
        <f t="shared" si="851"/>
        <v/>
      </c>
      <c r="AZ473" s="31">
        <f t="shared" si="852"/>
        <v>147.44999999999999</v>
      </c>
      <c r="BA473" s="59">
        <f t="shared" si="853"/>
        <v>0.43545138888888896</v>
      </c>
      <c r="BB473" s="59">
        <f t="shared" si="854"/>
        <v>0.44100694444444455</v>
      </c>
      <c r="BC473" s="59">
        <f t="shared" si="855"/>
        <v>0.43373842592592593</v>
      </c>
      <c r="BD473" s="59">
        <f t="shared" si="856"/>
        <v>0.47957175925925921</v>
      </c>
      <c r="BE473" s="59">
        <f t="shared" si="857"/>
        <v>0.46820601851851856</v>
      </c>
      <c r="BF473" s="59">
        <f t="shared" si="858"/>
        <v>0.47862268518518525</v>
      </c>
      <c r="BG473" s="59">
        <f t="shared" si="859"/>
        <v>0.47785879629629635</v>
      </c>
      <c r="BH473" s="59">
        <f t="shared" si="860"/>
        <v>0.47716435185185191</v>
      </c>
      <c r="BI473" s="31">
        <f t="shared" si="861"/>
        <v>1.5</v>
      </c>
      <c r="BJ473" s="61">
        <f t="shared" ref="BJ473:BM473" si="904">IF($AJ472="t",IF(AM471=0,0,$BI473/AM471),IF(AM472=0,0,$BI473/AM472))</f>
        <v>3.8461538461538464E-2</v>
      </c>
      <c r="BK473" s="61">
        <f t="shared" si="904"/>
        <v>3.4090909090909088E-2</v>
      </c>
      <c r="BL473" s="61">
        <f t="shared" si="904"/>
        <v>3.0612244897959183E-2</v>
      </c>
      <c r="BM473" s="61">
        <f t="shared" si="904"/>
        <v>2.8846153846153848E-2</v>
      </c>
      <c r="BN473" s="62">
        <f t="shared" si="863"/>
        <v>0</v>
      </c>
      <c r="BO473" s="62">
        <f t="shared" si="864"/>
        <v>2</v>
      </c>
      <c r="BP473" s="62">
        <f t="shared" si="865"/>
        <v>18</v>
      </c>
      <c r="BQ473" s="62">
        <f t="shared" si="866"/>
        <v>0</v>
      </c>
      <c r="BR473" s="62">
        <f t="shared" si="867"/>
        <v>2</v>
      </c>
      <c r="BS473" s="62">
        <f t="shared" si="868"/>
        <v>3</v>
      </c>
      <c r="BT473" s="62">
        <f t="shared" si="869"/>
        <v>0</v>
      </c>
      <c r="BU473" s="62">
        <f t="shared" si="870"/>
        <v>1</v>
      </c>
      <c r="BV473" s="62">
        <f t="shared" si="871"/>
        <v>50</v>
      </c>
      <c r="BW473" s="62">
        <f t="shared" si="872"/>
        <v>0</v>
      </c>
      <c r="BX473" s="62">
        <f t="shared" si="873"/>
        <v>1</v>
      </c>
      <c r="BY473" s="62">
        <f t="shared" si="874"/>
        <v>44</v>
      </c>
      <c r="BZ473" s="63">
        <f t="shared" si="875"/>
        <v>0.43704861111111121</v>
      </c>
      <c r="CA473" s="63">
        <f t="shared" si="876"/>
        <v>0.4426041666666668</v>
      </c>
      <c r="CB473" s="63">
        <f t="shared" si="877"/>
        <v>0.43516203703703704</v>
      </c>
      <c r="CC473" s="63">
        <f t="shared" si="878"/>
        <v>0.48099537037037032</v>
      </c>
      <c r="CD473" s="63">
        <f t="shared" si="879"/>
        <v>0.46947916666666673</v>
      </c>
      <c r="CE473" s="63">
        <f t="shared" si="880"/>
        <v>0.47989583333333341</v>
      </c>
      <c r="CF473" s="63">
        <f t="shared" si="881"/>
        <v>0.47906250000000006</v>
      </c>
      <c r="CG473" s="63">
        <f t="shared" si="882"/>
        <v>0.47836805555555562</v>
      </c>
      <c r="CH473" s="36"/>
      <c r="CI473" s="36"/>
      <c r="CJ473" s="36"/>
      <c r="CK473" s="36"/>
      <c r="CL473" s="60">
        <v>60</v>
      </c>
    </row>
    <row r="474" spans="1:90" ht="26.25" customHeight="1" x14ac:dyDescent="0.25">
      <c r="A474" s="37">
        <v>47</v>
      </c>
      <c r="B474" s="38" t="s">
        <v>67</v>
      </c>
      <c r="C474" s="39"/>
      <c r="D474" s="39"/>
      <c r="E474" s="39"/>
      <c r="F474" s="42"/>
      <c r="G474" s="40">
        <v>145.27000000000001</v>
      </c>
      <c r="H474" s="41">
        <f t="shared" si="825"/>
        <v>149.66</v>
      </c>
      <c r="I474" s="42">
        <v>149.54000000000002</v>
      </c>
      <c r="J474" s="43">
        <f t="shared" si="822"/>
        <v>-1.0476572600417137E-3</v>
      </c>
      <c r="K474" s="44">
        <f t="shared" si="823"/>
        <v>-0.15666666666663787</v>
      </c>
      <c r="L474" s="45" t="s">
        <v>302</v>
      </c>
      <c r="M474" s="126" t="s">
        <v>1231</v>
      </c>
      <c r="N474" s="46">
        <f t="shared" si="838"/>
        <v>149.69666666666666</v>
      </c>
      <c r="O474" s="46">
        <f t="shared" si="886"/>
        <v>-8.0000000000000016E-2</v>
      </c>
      <c r="P474" s="42">
        <v>149.80000000000001</v>
      </c>
      <c r="Q474" s="46">
        <f t="shared" si="887"/>
        <v>4.3</v>
      </c>
      <c r="R474" s="39">
        <v>145.36000000000001</v>
      </c>
      <c r="S474" s="46">
        <f t="shared" si="888"/>
        <v>4.0999999999999996</v>
      </c>
      <c r="T474" s="40">
        <v>145.60999999999999</v>
      </c>
      <c r="U474" s="47" t="str">
        <f t="shared" si="813"/>
        <v/>
      </c>
      <c r="V474" s="47" t="str">
        <f t="shared" si="814"/>
        <v/>
      </c>
      <c r="W474" s="48"/>
      <c r="X474" s="48"/>
      <c r="Y474" s="48"/>
      <c r="Z474" s="48"/>
      <c r="AA474" s="48"/>
      <c r="AB474" s="48"/>
      <c r="AC474" s="48"/>
      <c r="AD474" s="48"/>
      <c r="AE474" s="51">
        <f t="shared" si="840"/>
        <v>47</v>
      </c>
      <c r="AF474" s="51" t="str">
        <f t="shared" si="841"/>
        <v>d</v>
      </c>
      <c r="AG474" s="51" t="str">
        <f t="shared" si="842"/>
        <v/>
      </c>
      <c r="AH474" s="51" t="str">
        <f t="shared" si="843"/>
        <v/>
      </c>
      <c r="AI474" s="52">
        <f t="shared" si="844"/>
        <v>149.66</v>
      </c>
      <c r="AJ474" s="51"/>
      <c r="AK474" s="53"/>
      <c r="AL474" s="52"/>
      <c r="AM474" s="53">
        <f t="shared" si="846"/>
        <v>39</v>
      </c>
      <c r="AN474" s="53">
        <f>IF(AJ474&lt;&gt;"",IF(AJ474="o",VLOOKUP(AM474,OpenSect!$A$1:$D$11,2),IF(AJ474="u",VLOOKUP(AM474,UpHill!$A$1:$D$35,2),IF(AJ474="d",VLOOKUP(AM474,DownHill!$A$3:$D$29,2),IF(AJ474="f",VLOOKUP(AM474,FlatUnd!$A$2:$D$30,2),IF(AJ474="t",VLOOKUP(AM474,TimeAdd!$A$1:$D$176,2),IF(AJ474="l",VLOOKUP(AM474,SLimit!$A$1:$D$8,2),AN473)))))),AN473)</f>
        <v>44</v>
      </c>
      <c r="AO474" s="53">
        <f>IF(AJ474&lt;&gt;"",IF(AJ474="o",VLOOKUP(AM474,OpenSect!$A$1:$D$11,3),IF(AJ474="u",VLOOKUP(AM474,UpHill!$A$1:$D$35,3),IF(AJ474="d",VLOOKUP(AM474,DownHill!$A$3:$D$29,3),IF(AJ474="f",VLOOKUP(AM474,FlatUnd!$A$2:$D$30,3),IF(AJ474="t",VLOOKUP(AM474,TimeAdd!$A$1:$D$18,3),IF(AJ474="l",VLOOKUP(AM474,SLimit!$A$1:$D$8,3),AO473)))))),AO473)</f>
        <v>49</v>
      </c>
      <c r="AP474" s="53">
        <f>IF(AJ474&lt;&gt;"",IF(AJ474="o",VLOOKUP(AM474,OpenSect!$A$1:$D$11,4),IF(AJ474="u",VLOOKUP(AM474,UpHill!$A$1:$D$35,4),IF(AJ474="d",VLOOKUP(AM474,DownHill!$A$3:$D$29,4),IF(AJ474="f",VLOOKUP(AM474,FlatUnd!$A$2:$D$30,4),IF(AJ474="t",VLOOKUP(AM474,TimeAdd!$A$1:$D$18,4),IF(AJ474="l",VLOOKUP(AM474,SLimit!$A$1:$D$8,4),AP473)))))),AP473)</f>
        <v>52</v>
      </c>
      <c r="AQ474" s="53" t="str">
        <f t="shared" si="847"/>
        <v>80</v>
      </c>
      <c r="AR474" s="54" t="str">
        <f t="shared" si="848"/>
        <v>Warning - Gentle Curve{ Left}.</v>
      </c>
      <c r="AS474" s="55"/>
      <c r="AT474" s="55"/>
      <c r="AU474" s="56">
        <f>IF(GroupStTimes!$A$8=0,MIN(CB474,CD474,CF474),MIN(BZ474,CB474,CD474,CF474))</f>
        <v>0.43583333333333335</v>
      </c>
      <c r="AV474" s="56">
        <f>IF(GroupStTimes!$A$8=0,MAX(CC474,CE474,CG474),MAX(CA474,CC474,CE474,CG474))</f>
        <v>0.48166666666666663</v>
      </c>
      <c r="AW474" s="57" t="str">
        <f t="shared" si="849"/>
        <v/>
      </c>
      <c r="AX474" s="58" t="str">
        <f t="shared" si="850"/>
        <v/>
      </c>
      <c r="AY474" s="58" t="str">
        <f t="shared" si="851"/>
        <v/>
      </c>
      <c r="AZ474" s="31">
        <f t="shared" si="852"/>
        <v>147.44999999999999</v>
      </c>
      <c r="BA474" s="59">
        <f t="shared" si="853"/>
        <v>0.43545138888888896</v>
      </c>
      <c r="BB474" s="59">
        <f t="shared" si="854"/>
        <v>0.44100694444444455</v>
      </c>
      <c r="BC474" s="59">
        <f t="shared" si="855"/>
        <v>0.43373842592592593</v>
      </c>
      <c r="BD474" s="59">
        <f t="shared" si="856"/>
        <v>0.47957175925925921</v>
      </c>
      <c r="BE474" s="59">
        <f t="shared" si="857"/>
        <v>0.46820601851851856</v>
      </c>
      <c r="BF474" s="59">
        <f t="shared" si="858"/>
        <v>0.47862268518518525</v>
      </c>
      <c r="BG474" s="59">
        <f t="shared" si="859"/>
        <v>0.47785879629629635</v>
      </c>
      <c r="BH474" s="59">
        <f t="shared" si="860"/>
        <v>0.47716435185185191</v>
      </c>
      <c r="BI474" s="31">
        <f t="shared" si="861"/>
        <v>2.210000000000008</v>
      </c>
      <c r="BJ474" s="61">
        <f t="shared" ref="BJ474:BM474" si="905">IF($AJ473="t",IF(AM472=0,0,$BI474/AM472),IF(AM473=0,0,$BI474/AM473))</f>
        <v>5.6666666666666872E-2</v>
      </c>
      <c r="BK474" s="61">
        <f t="shared" si="905"/>
        <v>5.0227272727272905E-2</v>
      </c>
      <c r="BL474" s="61">
        <f t="shared" si="905"/>
        <v>4.510204081632669E-2</v>
      </c>
      <c r="BM474" s="61">
        <f t="shared" si="905"/>
        <v>4.2500000000000156E-2</v>
      </c>
      <c r="BN474" s="62">
        <f t="shared" si="863"/>
        <v>0</v>
      </c>
      <c r="BO474" s="62">
        <f t="shared" si="864"/>
        <v>3</v>
      </c>
      <c r="BP474" s="62">
        <f t="shared" si="865"/>
        <v>24</v>
      </c>
      <c r="BQ474" s="62">
        <f t="shared" si="866"/>
        <v>0</v>
      </c>
      <c r="BR474" s="62">
        <f t="shared" si="867"/>
        <v>3</v>
      </c>
      <c r="BS474" s="62">
        <f t="shared" si="868"/>
        <v>1</v>
      </c>
      <c r="BT474" s="62">
        <f t="shared" si="869"/>
        <v>0</v>
      </c>
      <c r="BU474" s="62">
        <f t="shared" si="870"/>
        <v>2</v>
      </c>
      <c r="BV474" s="62">
        <f t="shared" si="871"/>
        <v>42</v>
      </c>
      <c r="BW474" s="62">
        <f t="shared" si="872"/>
        <v>0</v>
      </c>
      <c r="BX474" s="62">
        <f t="shared" si="873"/>
        <v>2</v>
      </c>
      <c r="BY474" s="62">
        <f t="shared" si="874"/>
        <v>33</v>
      </c>
      <c r="BZ474" s="63">
        <f t="shared" si="875"/>
        <v>0.43781250000000005</v>
      </c>
      <c r="CA474" s="63">
        <f t="shared" si="876"/>
        <v>0.44336805555555564</v>
      </c>
      <c r="CB474" s="63">
        <f t="shared" si="877"/>
        <v>0.43583333333333335</v>
      </c>
      <c r="CC474" s="63">
        <f t="shared" si="878"/>
        <v>0.48166666666666663</v>
      </c>
      <c r="CD474" s="63">
        <f t="shared" si="879"/>
        <v>0.47008101851851858</v>
      </c>
      <c r="CE474" s="63">
        <f t="shared" si="880"/>
        <v>0.48049768518518526</v>
      </c>
      <c r="CF474" s="63">
        <f t="shared" si="881"/>
        <v>0.47962962962962968</v>
      </c>
      <c r="CG474" s="63">
        <f t="shared" si="882"/>
        <v>0.47893518518518524</v>
      </c>
      <c r="CH474" s="36"/>
      <c r="CI474" s="36"/>
      <c r="CJ474" s="36"/>
      <c r="CK474" s="36"/>
      <c r="CL474" s="60">
        <v>60</v>
      </c>
    </row>
    <row r="475" spans="1:90" ht="26.25" customHeight="1" x14ac:dyDescent="0.25">
      <c r="A475" s="37">
        <v>47</v>
      </c>
      <c r="B475" s="38" t="s">
        <v>312</v>
      </c>
      <c r="C475" s="39"/>
      <c r="D475" s="39"/>
      <c r="E475" s="39"/>
      <c r="F475" s="42"/>
      <c r="G475" s="40">
        <v>145.59</v>
      </c>
      <c r="H475" s="41">
        <f t="shared" si="825"/>
        <v>149.97999999999999</v>
      </c>
      <c r="I475" s="42">
        <v>149.86000000000001</v>
      </c>
      <c r="J475" s="43">
        <f t="shared" si="822"/>
        <v>-1.0454201699361928E-3</v>
      </c>
      <c r="K475" s="44">
        <f t="shared" si="823"/>
        <v>-0.15666666666663787</v>
      </c>
      <c r="L475" s="45" t="s">
        <v>194</v>
      </c>
      <c r="M475" s="126" t="s">
        <v>1231</v>
      </c>
      <c r="N475" s="46">
        <f t="shared" si="838"/>
        <v>150.01666666666665</v>
      </c>
      <c r="O475" s="46">
        <f t="shared" si="886"/>
        <v>-8.0000000000000016E-2</v>
      </c>
      <c r="P475" s="42">
        <v>150.12</v>
      </c>
      <c r="Q475" s="46">
        <f t="shared" si="887"/>
        <v>4.3</v>
      </c>
      <c r="R475" s="39">
        <v>145.68</v>
      </c>
      <c r="S475" s="46">
        <f t="shared" si="888"/>
        <v>4.0999999999999996</v>
      </c>
      <c r="T475" s="40">
        <v>145.93</v>
      </c>
      <c r="U475" s="47" t="str">
        <f t="shared" si="813"/>
        <v/>
      </c>
      <c r="V475" s="47" t="str">
        <f t="shared" si="814"/>
        <v/>
      </c>
      <c r="W475" s="48"/>
      <c r="X475" s="48"/>
      <c r="Y475" s="48"/>
      <c r="Z475" s="48"/>
      <c r="AA475" s="48"/>
      <c r="AB475" s="48"/>
      <c r="AC475" s="48"/>
      <c r="AD475" s="48"/>
      <c r="AE475" s="51">
        <f t="shared" si="840"/>
        <v>47</v>
      </c>
      <c r="AF475" s="51" t="str">
        <f t="shared" si="841"/>
        <v>ul</v>
      </c>
      <c r="AG475" s="51" t="str">
        <f t="shared" si="842"/>
        <v/>
      </c>
      <c r="AH475" s="51" t="str">
        <f t="shared" si="843"/>
        <v/>
      </c>
      <c r="AI475" s="52">
        <f t="shared" si="844"/>
        <v>149.97999999999999</v>
      </c>
      <c r="AJ475" s="51"/>
      <c r="AK475" s="53"/>
      <c r="AL475" s="52"/>
      <c r="AM475" s="53">
        <f t="shared" si="846"/>
        <v>39</v>
      </c>
      <c r="AN475" s="53">
        <f>IF(AJ475&lt;&gt;"",IF(AJ475="o",VLOOKUP(AM475,OpenSect!$A$1:$D$11,2),IF(AJ475="u",VLOOKUP(AM475,UpHill!$A$1:$D$35,2),IF(AJ475="d",VLOOKUP(AM475,DownHill!$A$3:$D$29,2),IF(AJ475="f",VLOOKUP(AM475,FlatUnd!$A$2:$D$30,2),IF(AJ475="t",VLOOKUP(AM475,TimeAdd!$A$1:$D$176,2),IF(AJ475="l",VLOOKUP(AM475,SLimit!$A$1:$D$8,2),AN474)))))),AN474)</f>
        <v>44</v>
      </c>
      <c r="AO475" s="53">
        <f>IF(AJ475&lt;&gt;"",IF(AJ475="o",VLOOKUP(AM475,OpenSect!$A$1:$D$11,3),IF(AJ475="u",VLOOKUP(AM475,UpHill!$A$1:$D$35,3),IF(AJ475="d",VLOOKUP(AM475,DownHill!$A$3:$D$29,3),IF(AJ475="f",VLOOKUP(AM475,FlatUnd!$A$2:$D$30,3),IF(AJ475="t",VLOOKUP(AM475,TimeAdd!$A$1:$D$18,3),IF(AJ475="l",VLOOKUP(AM475,SLimit!$A$1:$D$8,3),AO474)))))),AO474)</f>
        <v>49</v>
      </c>
      <c r="AP475" s="53">
        <f>IF(AJ475&lt;&gt;"",IF(AJ475="o",VLOOKUP(AM475,OpenSect!$A$1:$D$11,4),IF(AJ475="u",VLOOKUP(AM475,UpHill!$A$1:$D$35,4),IF(AJ475="d",VLOOKUP(AM475,DownHill!$A$3:$D$29,4),IF(AJ475="f",VLOOKUP(AM475,FlatUnd!$A$2:$D$30,4),IF(AJ475="t",VLOOKUP(AM475,TimeAdd!$A$1:$D$18,4),IF(AJ475="l",VLOOKUP(AM475,SLimit!$A$1:$D$8,4),AP474)))))),AP474)</f>
        <v>52</v>
      </c>
      <c r="AQ475" s="53" t="str">
        <f t="shared" si="847"/>
        <v>80</v>
      </c>
      <c r="AR475" s="54" t="str">
        <f t="shared" si="848"/>
        <v>4km stone</v>
      </c>
      <c r="AS475" s="55"/>
      <c r="AT475" s="55"/>
      <c r="AU475" s="56">
        <f>IF(GroupStTimes!$A$8=0,MIN(CB475,CD475,CF475),MIN(BZ475,CB475,CD475,CF475))</f>
        <v>0.43613425925925925</v>
      </c>
      <c r="AV475" s="56">
        <f>IF(GroupStTimes!$A$8=0,MAX(CC475,CE475,CG475),MAX(CA475,CC475,CE475,CG475))</f>
        <v>0.48196759259259253</v>
      </c>
      <c r="AW475" s="57" t="str">
        <f t="shared" si="849"/>
        <v/>
      </c>
      <c r="AX475" s="58" t="str">
        <f t="shared" si="850"/>
        <v/>
      </c>
      <c r="AY475" s="58" t="str">
        <f t="shared" si="851"/>
        <v/>
      </c>
      <c r="AZ475" s="31">
        <f t="shared" si="852"/>
        <v>147.44999999999999</v>
      </c>
      <c r="BA475" s="59">
        <f t="shared" si="853"/>
        <v>0.43545138888888896</v>
      </c>
      <c r="BB475" s="59">
        <f t="shared" si="854"/>
        <v>0.44100694444444455</v>
      </c>
      <c r="BC475" s="59">
        <f t="shared" si="855"/>
        <v>0.43373842592592593</v>
      </c>
      <c r="BD475" s="59">
        <f t="shared" si="856"/>
        <v>0.47957175925925921</v>
      </c>
      <c r="BE475" s="59">
        <f t="shared" si="857"/>
        <v>0.46820601851851856</v>
      </c>
      <c r="BF475" s="59">
        <f t="shared" si="858"/>
        <v>0.47862268518518525</v>
      </c>
      <c r="BG475" s="59">
        <f t="shared" si="859"/>
        <v>0.47785879629629635</v>
      </c>
      <c r="BH475" s="59">
        <f t="shared" si="860"/>
        <v>0.47716435185185191</v>
      </c>
      <c r="BI475" s="31">
        <f t="shared" si="861"/>
        <v>2.5300000000000011</v>
      </c>
      <c r="BJ475" s="61">
        <f t="shared" ref="BJ475:BM475" si="906">IF($AJ474="t",IF(AM473=0,0,$BI475/AM473),IF(AM474=0,0,$BI475/AM474))</f>
        <v>6.4871794871794897E-2</v>
      </c>
      <c r="BK475" s="61">
        <f t="shared" si="906"/>
        <v>5.7500000000000023E-2</v>
      </c>
      <c r="BL475" s="61">
        <f t="shared" si="906"/>
        <v>5.1632653061224512E-2</v>
      </c>
      <c r="BM475" s="61">
        <f t="shared" si="906"/>
        <v>4.8653846153846173E-2</v>
      </c>
      <c r="BN475" s="62">
        <f t="shared" si="863"/>
        <v>0</v>
      </c>
      <c r="BO475" s="62">
        <f t="shared" si="864"/>
        <v>3</v>
      </c>
      <c r="BP475" s="62">
        <f t="shared" si="865"/>
        <v>54</v>
      </c>
      <c r="BQ475" s="62">
        <f t="shared" si="866"/>
        <v>0</v>
      </c>
      <c r="BR475" s="62">
        <f t="shared" si="867"/>
        <v>3</v>
      </c>
      <c r="BS475" s="62">
        <f t="shared" si="868"/>
        <v>27</v>
      </c>
      <c r="BT475" s="62">
        <f t="shared" si="869"/>
        <v>0</v>
      </c>
      <c r="BU475" s="62">
        <f t="shared" si="870"/>
        <v>3</v>
      </c>
      <c r="BV475" s="62">
        <f t="shared" si="871"/>
        <v>6</v>
      </c>
      <c r="BW475" s="62">
        <f t="shared" si="872"/>
        <v>0</v>
      </c>
      <c r="BX475" s="62">
        <f t="shared" si="873"/>
        <v>2</v>
      </c>
      <c r="BY475" s="62">
        <f t="shared" si="874"/>
        <v>55</v>
      </c>
      <c r="BZ475" s="63">
        <f t="shared" si="875"/>
        <v>0.43815972222222227</v>
      </c>
      <c r="CA475" s="63">
        <f t="shared" si="876"/>
        <v>0.44371527777777786</v>
      </c>
      <c r="CB475" s="63">
        <f t="shared" si="877"/>
        <v>0.43613425925925925</v>
      </c>
      <c r="CC475" s="63">
        <f t="shared" si="878"/>
        <v>0.48196759259259253</v>
      </c>
      <c r="CD475" s="63">
        <f t="shared" si="879"/>
        <v>0.47035879629629634</v>
      </c>
      <c r="CE475" s="63">
        <f t="shared" si="880"/>
        <v>0.48077546296296303</v>
      </c>
      <c r="CF475" s="63">
        <f t="shared" si="881"/>
        <v>0.47988425925925932</v>
      </c>
      <c r="CG475" s="63">
        <f t="shared" si="882"/>
        <v>0.47918981481481487</v>
      </c>
      <c r="CH475" s="36"/>
      <c r="CI475" s="36"/>
      <c r="CJ475" s="36"/>
      <c r="CK475" s="36"/>
      <c r="CL475" s="60">
        <v>60</v>
      </c>
    </row>
    <row r="476" spans="1:90" ht="26.25" customHeight="1" x14ac:dyDescent="0.25">
      <c r="A476" s="37">
        <v>47</v>
      </c>
      <c r="B476" s="38" t="s">
        <v>184</v>
      </c>
      <c r="C476" s="39"/>
      <c r="D476" s="39"/>
      <c r="E476" s="39"/>
      <c r="F476" s="42"/>
      <c r="G476" s="40">
        <v>146.61000000000001</v>
      </c>
      <c r="H476" s="41">
        <f t="shared" si="825"/>
        <v>151</v>
      </c>
      <c r="I476" s="42">
        <v>150.89000000000001</v>
      </c>
      <c r="J476" s="43">
        <f t="shared" si="822"/>
        <v>-9.9410166346329933E-4</v>
      </c>
      <c r="K476" s="44">
        <f t="shared" si="823"/>
        <v>-0.14999999999997726</v>
      </c>
      <c r="L476" s="45" t="s">
        <v>81</v>
      </c>
      <c r="M476" s="126" t="s">
        <v>1231</v>
      </c>
      <c r="N476" s="46">
        <f t="shared" si="838"/>
        <v>151.04</v>
      </c>
      <c r="O476" s="46">
        <f t="shared" si="886"/>
        <v>-8.0000000000000016E-2</v>
      </c>
      <c r="P476" s="42">
        <v>151.15</v>
      </c>
      <c r="Q476" s="46">
        <f t="shared" si="887"/>
        <v>4.3</v>
      </c>
      <c r="R476" s="39">
        <v>146.69999999999999</v>
      </c>
      <c r="S476" s="46">
        <f t="shared" si="888"/>
        <v>4.0999999999999996</v>
      </c>
      <c r="T476" s="40">
        <v>146.94999999999999</v>
      </c>
      <c r="U476" s="47" t="str">
        <f t="shared" si="813"/>
        <v/>
      </c>
      <c r="V476" s="47" t="str">
        <f t="shared" si="814"/>
        <v/>
      </c>
      <c r="W476" s="48"/>
      <c r="X476" s="48"/>
      <c r="Y476" s="48"/>
      <c r="Z476" s="48"/>
      <c r="AA476" s="48"/>
      <c r="AB476" s="48"/>
      <c r="AC476" s="48"/>
      <c r="AD476" s="48"/>
      <c r="AE476" s="51">
        <f t="shared" si="840"/>
        <v>47</v>
      </c>
      <c r="AF476" s="51" t="str">
        <f t="shared" si="841"/>
        <v>u</v>
      </c>
      <c r="AG476" s="51" t="str">
        <f t="shared" si="842"/>
        <v/>
      </c>
      <c r="AH476" s="51" t="str">
        <f t="shared" si="843"/>
        <v/>
      </c>
      <c r="AI476" s="52">
        <f t="shared" si="844"/>
        <v>151</v>
      </c>
      <c r="AJ476" s="51"/>
      <c r="AK476" s="53"/>
      <c r="AL476" s="52"/>
      <c r="AM476" s="53">
        <f t="shared" si="846"/>
        <v>39</v>
      </c>
      <c r="AN476" s="53">
        <f>IF(AJ476&lt;&gt;"",IF(AJ476="o",VLOOKUP(AM476,OpenSect!$A$1:$D$11,2),IF(AJ476="u",VLOOKUP(AM476,UpHill!$A$1:$D$35,2),IF(AJ476="d",VLOOKUP(AM476,DownHill!$A$3:$D$29,2),IF(AJ476="f",VLOOKUP(AM476,FlatUnd!$A$2:$D$30,2),IF(AJ476="t",VLOOKUP(AM476,TimeAdd!$A$1:$D$176,2),IF(AJ476="l",VLOOKUP(AM476,SLimit!$A$1:$D$8,2),AN475)))))),AN475)</f>
        <v>44</v>
      </c>
      <c r="AO476" s="53">
        <f>IF(AJ476&lt;&gt;"",IF(AJ476="o",VLOOKUP(AM476,OpenSect!$A$1:$D$11,3),IF(AJ476="u",VLOOKUP(AM476,UpHill!$A$1:$D$35,3),IF(AJ476="d",VLOOKUP(AM476,DownHill!$A$3:$D$29,3),IF(AJ476="f",VLOOKUP(AM476,FlatUnd!$A$2:$D$30,3),IF(AJ476="t",VLOOKUP(AM476,TimeAdd!$A$1:$D$18,3),IF(AJ476="l",VLOOKUP(AM476,SLimit!$A$1:$D$8,3),AO475)))))),AO475)</f>
        <v>49</v>
      </c>
      <c r="AP476" s="53">
        <f>IF(AJ476&lt;&gt;"",IF(AJ476="o",VLOOKUP(AM476,OpenSect!$A$1:$D$11,4),IF(AJ476="u",VLOOKUP(AM476,UpHill!$A$1:$D$35,4),IF(AJ476="d",VLOOKUP(AM476,DownHill!$A$3:$D$29,4),IF(AJ476="f",VLOOKUP(AM476,FlatUnd!$A$2:$D$30,4),IF(AJ476="t",VLOOKUP(AM476,TimeAdd!$A$1:$D$18,4),IF(AJ476="l",VLOOKUP(AM476,SLimit!$A$1:$D$8,4),AP475)))))),AP475)</f>
        <v>52</v>
      </c>
      <c r="AQ476" s="53" t="str">
        <f t="shared" si="847"/>
        <v>80</v>
      </c>
      <c r="AR476" s="54" t="str">
        <f t="shared" si="848"/>
        <v>5km Stone</v>
      </c>
      <c r="AS476" s="55"/>
      <c r="AT476" s="55"/>
      <c r="AU476" s="56">
        <f>IF(GroupStTimes!$A$8=0,MIN(CB476,CD476,CF476),MIN(BZ476,CB476,CD476,CF476))</f>
        <v>0.43709490740740742</v>
      </c>
      <c r="AV476" s="56">
        <f>IF(GroupStTimes!$A$8=0,MAX(CC476,CE476,CG476),MAX(CA476,CC476,CE476,CG476))</f>
        <v>0.4829282407407407</v>
      </c>
      <c r="AW476" s="57" t="str">
        <f t="shared" si="849"/>
        <v/>
      </c>
      <c r="AX476" s="58" t="str">
        <f t="shared" si="850"/>
        <v/>
      </c>
      <c r="AY476" s="58" t="str">
        <f t="shared" si="851"/>
        <v/>
      </c>
      <c r="AZ476" s="31">
        <f t="shared" si="852"/>
        <v>147.44999999999999</v>
      </c>
      <c r="BA476" s="59">
        <f t="shared" si="853"/>
        <v>0.43545138888888896</v>
      </c>
      <c r="BB476" s="59">
        <f t="shared" si="854"/>
        <v>0.44100694444444455</v>
      </c>
      <c r="BC476" s="59">
        <f t="shared" si="855"/>
        <v>0.43373842592592593</v>
      </c>
      <c r="BD476" s="59">
        <f t="shared" si="856"/>
        <v>0.47957175925925921</v>
      </c>
      <c r="BE476" s="59">
        <f t="shared" si="857"/>
        <v>0.46820601851851856</v>
      </c>
      <c r="BF476" s="59">
        <f t="shared" si="858"/>
        <v>0.47862268518518525</v>
      </c>
      <c r="BG476" s="59">
        <f t="shared" si="859"/>
        <v>0.47785879629629635</v>
      </c>
      <c r="BH476" s="59">
        <f t="shared" si="860"/>
        <v>0.47716435185185191</v>
      </c>
      <c r="BI476" s="31">
        <f t="shared" si="861"/>
        <v>3.5500000000000114</v>
      </c>
      <c r="BJ476" s="61">
        <f t="shared" ref="BJ476:BM476" si="907">IF($AJ475="t",IF(AM474=0,0,$BI476/AM474),IF(AM475=0,0,$BI476/AM475))</f>
        <v>9.1025641025641313E-2</v>
      </c>
      <c r="BK476" s="61">
        <f t="shared" si="907"/>
        <v>8.0681818181818438E-2</v>
      </c>
      <c r="BL476" s="61">
        <f t="shared" si="907"/>
        <v>7.2448979591836965E-2</v>
      </c>
      <c r="BM476" s="61">
        <f t="shared" si="907"/>
        <v>6.8269230769230985E-2</v>
      </c>
      <c r="BN476" s="62">
        <f t="shared" si="863"/>
        <v>0</v>
      </c>
      <c r="BO476" s="62">
        <f t="shared" si="864"/>
        <v>5</v>
      </c>
      <c r="BP476" s="62">
        <f t="shared" si="865"/>
        <v>28</v>
      </c>
      <c r="BQ476" s="62">
        <f t="shared" si="866"/>
        <v>0</v>
      </c>
      <c r="BR476" s="62">
        <f t="shared" si="867"/>
        <v>4</v>
      </c>
      <c r="BS476" s="62">
        <f t="shared" si="868"/>
        <v>50</v>
      </c>
      <c r="BT476" s="62">
        <f t="shared" si="869"/>
        <v>0</v>
      </c>
      <c r="BU476" s="62">
        <f t="shared" si="870"/>
        <v>4</v>
      </c>
      <c r="BV476" s="62">
        <f t="shared" si="871"/>
        <v>21</v>
      </c>
      <c r="BW476" s="62">
        <f t="shared" si="872"/>
        <v>0</v>
      </c>
      <c r="BX476" s="62">
        <f t="shared" si="873"/>
        <v>4</v>
      </c>
      <c r="BY476" s="62">
        <f t="shared" si="874"/>
        <v>6</v>
      </c>
      <c r="BZ476" s="63">
        <f t="shared" si="875"/>
        <v>0.43924768518518525</v>
      </c>
      <c r="CA476" s="63">
        <f t="shared" si="876"/>
        <v>0.44480324074074085</v>
      </c>
      <c r="CB476" s="63">
        <f t="shared" si="877"/>
        <v>0.43709490740740742</v>
      </c>
      <c r="CC476" s="63">
        <f t="shared" si="878"/>
        <v>0.4829282407407407</v>
      </c>
      <c r="CD476" s="63">
        <f t="shared" si="879"/>
        <v>0.47122685185185187</v>
      </c>
      <c r="CE476" s="63">
        <f t="shared" si="880"/>
        <v>0.48164351851851855</v>
      </c>
      <c r="CF476" s="63">
        <f t="shared" si="881"/>
        <v>0.48070601851851857</v>
      </c>
      <c r="CG476" s="63">
        <f t="shared" si="882"/>
        <v>0.48001157407407413</v>
      </c>
      <c r="CH476" s="36"/>
      <c r="CI476" s="36"/>
      <c r="CJ476" s="36"/>
      <c r="CK476" s="36"/>
      <c r="CL476" s="60">
        <v>60</v>
      </c>
    </row>
    <row r="477" spans="1:90" ht="26.25" customHeight="1" x14ac:dyDescent="0.25">
      <c r="A477" s="37">
        <v>47</v>
      </c>
      <c r="B477" s="38" t="s">
        <v>184</v>
      </c>
      <c r="C477" s="39"/>
      <c r="D477" s="39"/>
      <c r="E477" s="39"/>
      <c r="F477" s="42"/>
      <c r="G477" s="40">
        <v>146.65</v>
      </c>
      <c r="H477" s="41">
        <f t="shared" si="825"/>
        <v>151.04</v>
      </c>
      <c r="I477" s="42">
        <v>150.92000000000002</v>
      </c>
      <c r="J477" s="43">
        <f t="shared" si="822"/>
        <v>-1.0380775686896226E-3</v>
      </c>
      <c r="K477" s="44">
        <f t="shared" si="823"/>
        <v>-0.15666666666663787</v>
      </c>
      <c r="L477" s="45" t="s">
        <v>330</v>
      </c>
      <c r="M477" s="126" t="s">
        <v>1231</v>
      </c>
      <c r="N477" s="46">
        <f t="shared" si="838"/>
        <v>151.07666666666665</v>
      </c>
      <c r="O477" s="46">
        <f t="shared" si="886"/>
        <v>-8.0000000000000016E-2</v>
      </c>
      <c r="P477" s="42">
        <v>151.18</v>
      </c>
      <c r="Q477" s="46">
        <f t="shared" si="887"/>
        <v>4.3</v>
      </c>
      <c r="R477" s="39">
        <v>146.74</v>
      </c>
      <c r="S477" s="46">
        <f t="shared" si="888"/>
        <v>4.0999999999999996</v>
      </c>
      <c r="T477" s="40">
        <v>146.98999999999998</v>
      </c>
      <c r="U477" s="47" t="str">
        <f t="shared" si="813"/>
        <v/>
      </c>
      <c r="V477" s="47" t="str">
        <f t="shared" si="814"/>
        <v/>
      </c>
      <c r="W477" s="48"/>
      <c r="X477" s="48"/>
      <c r="Y477" s="48"/>
      <c r="Z477" s="48"/>
      <c r="AA477" s="48"/>
      <c r="AB477" s="48"/>
      <c r="AC477" s="48"/>
      <c r="AD477" s="48"/>
      <c r="AE477" s="51">
        <f t="shared" si="840"/>
        <v>47</v>
      </c>
      <c r="AF477" s="51" t="str">
        <f t="shared" si="841"/>
        <v>u</v>
      </c>
      <c r="AG477" s="51" t="str">
        <f t="shared" si="842"/>
        <v/>
      </c>
      <c r="AH477" s="51" t="str">
        <f t="shared" si="843"/>
        <v/>
      </c>
      <c r="AI477" s="52">
        <f t="shared" si="844"/>
        <v>151.04</v>
      </c>
      <c r="AJ477" s="51"/>
      <c r="AK477" s="53"/>
      <c r="AL477" s="52"/>
      <c r="AM477" s="53">
        <f t="shared" si="846"/>
        <v>39</v>
      </c>
      <c r="AN477" s="53">
        <f>IF(AJ477&lt;&gt;"",IF(AJ477="o",VLOOKUP(AM477,OpenSect!$A$1:$D$11,2),IF(AJ477="u",VLOOKUP(AM477,UpHill!$A$1:$D$35,2),IF(AJ477="d",VLOOKUP(AM477,DownHill!$A$3:$D$29,2),IF(AJ477="f",VLOOKUP(AM477,FlatUnd!$A$2:$D$30,2),IF(AJ477="t",VLOOKUP(AM477,TimeAdd!$A$1:$D$176,2),IF(AJ477="l",VLOOKUP(AM477,SLimit!$A$1:$D$8,2),AN476)))))),AN476)</f>
        <v>44</v>
      </c>
      <c r="AO477" s="53">
        <f>IF(AJ477&lt;&gt;"",IF(AJ477="o",VLOOKUP(AM477,OpenSect!$A$1:$D$11,3),IF(AJ477="u",VLOOKUP(AM477,UpHill!$A$1:$D$35,3),IF(AJ477="d",VLOOKUP(AM477,DownHill!$A$3:$D$29,3),IF(AJ477="f",VLOOKUP(AM477,FlatUnd!$A$2:$D$30,3),IF(AJ477="t",VLOOKUP(AM477,TimeAdd!$A$1:$D$18,3),IF(AJ477="l",VLOOKUP(AM477,SLimit!$A$1:$D$8,3),AO476)))))),AO476)</f>
        <v>49</v>
      </c>
      <c r="AP477" s="53">
        <f>IF(AJ477&lt;&gt;"",IF(AJ477="o",VLOOKUP(AM477,OpenSect!$A$1:$D$11,4),IF(AJ477="u",VLOOKUP(AM477,UpHill!$A$1:$D$35,4),IF(AJ477="d",VLOOKUP(AM477,DownHill!$A$3:$D$29,4),IF(AJ477="f",VLOOKUP(AM477,FlatUnd!$A$2:$D$30,4),IF(AJ477="t",VLOOKUP(AM477,TimeAdd!$A$1:$D$18,4),IF(AJ477="l",VLOOKUP(AM477,SLimit!$A$1:$D$8,4),AP476)))))),AP476)</f>
        <v>52</v>
      </c>
      <c r="AQ477" s="53" t="str">
        <f t="shared" si="847"/>
        <v>80</v>
      </c>
      <c r="AR477" s="54" t="str">
        <f t="shared" si="848"/>
        <v>R103 Estcourt {Straight} / Middelrus {Right}</v>
      </c>
      <c r="AS477" s="55"/>
      <c r="AT477" s="55"/>
      <c r="AU477" s="56">
        <f>IF(GroupStTimes!$A$8=0,MIN(CB477,CD477,CF477),MIN(BZ477,CB477,CD477,CF477))</f>
        <v>0.43714120370370368</v>
      </c>
      <c r="AV477" s="56">
        <f>IF(GroupStTimes!$A$8=0,MAX(CC477,CE477,CG477),MAX(CA477,CC477,CE477,CG477))</f>
        <v>0.48297453703703697</v>
      </c>
      <c r="AW477" s="57" t="str">
        <f t="shared" si="849"/>
        <v/>
      </c>
      <c r="AX477" s="58" t="str">
        <f t="shared" si="850"/>
        <v/>
      </c>
      <c r="AY477" s="58" t="str">
        <f t="shared" si="851"/>
        <v/>
      </c>
      <c r="AZ477" s="31">
        <f t="shared" si="852"/>
        <v>147.44999999999999</v>
      </c>
      <c r="BA477" s="59">
        <f t="shared" si="853"/>
        <v>0.43545138888888896</v>
      </c>
      <c r="BB477" s="59">
        <f t="shared" si="854"/>
        <v>0.44100694444444455</v>
      </c>
      <c r="BC477" s="59">
        <f t="shared" si="855"/>
        <v>0.43373842592592593</v>
      </c>
      <c r="BD477" s="59">
        <f t="shared" si="856"/>
        <v>0.47957175925925921</v>
      </c>
      <c r="BE477" s="59">
        <f t="shared" si="857"/>
        <v>0.46820601851851856</v>
      </c>
      <c r="BF477" s="59">
        <f t="shared" si="858"/>
        <v>0.47862268518518525</v>
      </c>
      <c r="BG477" s="59">
        <f t="shared" si="859"/>
        <v>0.47785879629629635</v>
      </c>
      <c r="BH477" s="59">
        <f t="shared" si="860"/>
        <v>0.47716435185185191</v>
      </c>
      <c r="BI477" s="31">
        <f t="shared" si="861"/>
        <v>3.5900000000000034</v>
      </c>
      <c r="BJ477" s="61">
        <f t="shared" ref="BJ477:BM477" si="908">IF($AJ476="t",IF(AM475=0,0,$BI477/AM475),IF(AM476=0,0,$BI477/AM476))</f>
        <v>9.2051282051282143E-2</v>
      </c>
      <c r="BK477" s="61">
        <f t="shared" si="908"/>
        <v>8.1590909090909172E-2</v>
      </c>
      <c r="BL477" s="61">
        <f t="shared" si="908"/>
        <v>7.3265306122449053E-2</v>
      </c>
      <c r="BM477" s="61">
        <f t="shared" si="908"/>
        <v>6.9038461538461604E-2</v>
      </c>
      <c r="BN477" s="62">
        <f t="shared" si="863"/>
        <v>0</v>
      </c>
      <c r="BO477" s="62">
        <f t="shared" si="864"/>
        <v>5</v>
      </c>
      <c r="BP477" s="62">
        <f t="shared" si="865"/>
        <v>31</v>
      </c>
      <c r="BQ477" s="62">
        <f t="shared" si="866"/>
        <v>0</v>
      </c>
      <c r="BR477" s="62">
        <f t="shared" si="867"/>
        <v>4</v>
      </c>
      <c r="BS477" s="62">
        <f t="shared" si="868"/>
        <v>54</v>
      </c>
      <c r="BT477" s="62">
        <f t="shared" si="869"/>
        <v>0</v>
      </c>
      <c r="BU477" s="62">
        <f t="shared" si="870"/>
        <v>4</v>
      </c>
      <c r="BV477" s="62">
        <f t="shared" si="871"/>
        <v>24</v>
      </c>
      <c r="BW477" s="62">
        <f t="shared" si="872"/>
        <v>0</v>
      </c>
      <c r="BX477" s="62">
        <f t="shared" si="873"/>
        <v>4</v>
      </c>
      <c r="BY477" s="62">
        <f t="shared" si="874"/>
        <v>9</v>
      </c>
      <c r="BZ477" s="63">
        <f t="shared" si="875"/>
        <v>0.43928240740740748</v>
      </c>
      <c r="CA477" s="63">
        <f t="shared" si="876"/>
        <v>0.44483796296296307</v>
      </c>
      <c r="CB477" s="63">
        <f t="shared" si="877"/>
        <v>0.43714120370370368</v>
      </c>
      <c r="CC477" s="63">
        <f t="shared" si="878"/>
        <v>0.48297453703703697</v>
      </c>
      <c r="CD477" s="63">
        <f t="shared" si="879"/>
        <v>0.4712615740740741</v>
      </c>
      <c r="CE477" s="63">
        <f t="shared" si="880"/>
        <v>0.48167824074074078</v>
      </c>
      <c r="CF477" s="63">
        <f t="shared" si="881"/>
        <v>0.4807407407407408</v>
      </c>
      <c r="CG477" s="63">
        <f t="shared" si="882"/>
        <v>0.48004629629629636</v>
      </c>
      <c r="CH477" s="36"/>
      <c r="CI477" s="36"/>
      <c r="CJ477" s="36"/>
      <c r="CK477" s="36"/>
      <c r="CL477" s="60">
        <v>60</v>
      </c>
    </row>
    <row r="478" spans="1:90" ht="26.25" customHeight="1" x14ac:dyDescent="0.25">
      <c r="A478" s="37">
        <v>47</v>
      </c>
      <c r="B478" s="38"/>
      <c r="C478" s="39"/>
      <c r="D478" s="39"/>
      <c r="E478" s="39"/>
      <c r="F478" s="42"/>
      <c r="G478" s="40">
        <v>146.91</v>
      </c>
      <c r="H478" s="41">
        <f t="shared" si="825"/>
        <v>151.29</v>
      </c>
      <c r="I478" s="42">
        <v>151.17000000000002</v>
      </c>
      <c r="J478" s="43">
        <f t="shared" si="822"/>
        <v>-1.0363608299704826E-3</v>
      </c>
      <c r="K478" s="44">
        <f t="shared" si="823"/>
        <v>-0.15666666666663787</v>
      </c>
      <c r="L478" s="45" t="s">
        <v>331</v>
      </c>
      <c r="M478" s="126" t="s">
        <v>1231</v>
      </c>
      <c r="N478" s="46">
        <f t="shared" si="838"/>
        <v>151.32666666666665</v>
      </c>
      <c r="O478" s="46">
        <f t="shared" si="886"/>
        <v>-8.0000000000000016E-2</v>
      </c>
      <c r="P478" s="42">
        <v>151.43</v>
      </c>
      <c r="Q478" s="46">
        <f t="shared" si="887"/>
        <v>4.3</v>
      </c>
      <c r="R478" s="39">
        <v>146.99</v>
      </c>
      <c r="S478" s="46">
        <f t="shared" si="888"/>
        <v>4.0999999999999996</v>
      </c>
      <c r="T478" s="40">
        <v>147.23999999999998</v>
      </c>
      <c r="U478" s="47" t="str">
        <f t="shared" si="813"/>
        <v/>
      </c>
      <c r="V478" s="47" t="str">
        <f t="shared" si="814"/>
        <v/>
      </c>
      <c r="W478" s="48"/>
      <c r="X478" s="48"/>
      <c r="Y478" s="48"/>
      <c r="Z478" s="48"/>
      <c r="AA478" s="48"/>
      <c r="AB478" s="48"/>
      <c r="AC478" s="48"/>
      <c r="AD478" s="48"/>
      <c r="AE478" s="51">
        <f t="shared" si="840"/>
        <v>47</v>
      </c>
      <c r="AF478" s="51" t="str">
        <f t="shared" si="841"/>
        <v/>
      </c>
      <c r="AG478" s="51" t="str">
        <f t="shared" si="842"/>
        <v/>
      </c>
      <c r="AH478" s="51" t="str">
        <f t="shared" si="843"/>
        <v/>
      </c>
      <c r="AI478" s="52">
        <f t="shared" si="844"/>
        <v>151.29</v>
      </c>
      <c r="AJ478" s="51"/>
      <c r="AK478" s="53"/>
      <c r="AL478" s="52"/>
      <c r="AM478" s="53">
        <f t="shared" si="846"/>
        <v>39</v>
      </c>
      <c r="AN478" s="53">
        <f>IF(AJ478&lt;&gt;"",IF(AJ478="o",VLOOKUP(AM478,OpenSect!$A$1:$D$11,2),IF(AJ478="u",VLOOKUP(AM478,UpHill!$A$1:$D$35,2),IF(AJ478="d",VLOOKUP(AM478,DownHill!$A$3:$D$29,2),IF(AJ478="f",VLOOKUP(AM478,FlatUnd!$A$2:$D$30,2),IF(AJ478="t",VLOOKUP(AM478,TimeAdd!$A$1:$D$176,2),IF(AJ478="l",VLOOKUP(AM478,SLimit!$A$1:$D$8,2),AN477)))))),AN477)</f>
        <v>44</v>
      </c>
      <c r="AO478" s="53">
        <f>IF(AJ478&lt;&gt;"",IF(AJ478="o",VLOOKUP(AM478,OpenSect!$A$1:$D$11,3),IF(AJ478="u",VLOOKUP(AM478,UpHill!$A$1:$D$35,3),IF(AJ478="d",VLOOKUP(AM478,DownHill!$A$3:$D$29,3),IF(AJ478="f",VLOOKUP(AM478,FlatUnd!$A$2:$D$30,3),IF(AJ478="t",VLOOKUP(AM478,TimeAdd!$A$1:$D$18,3),IF(AJ478="l",VLOOKUP(AM478,SLimit!$A$1:$D$8,3),AO477)))))),AO477)</f>
        <v>49</v>
      </c>
      <c r="AP478" s="53">
        <f>IF(AJ478&lt;&gt;"",IF(AJ478="o",VLOOKUP(AM478,OpenSect!$A$1:$D$11,4),IF(AJ478="u",VLOOKUP(AM478,UpHill!$A$1:$D$35,4),IF(AJ478="d",VLOOKUP(AM478,DownHill!$A$3:$D$29,4),IF(AJ478="f",VLOOKUP(AM478,FlatUnd!$A$2:$D$30,4),IF(AJ478="t",VLOOKUP(AM478,TimeAdd!$A$1:$D$18,4),IF(AJ478="l",VLOOKUP(AM478,SLimit!$A$1:$D$8,4),AP477)))))),AP477)</f>
        <v>52</v>
      </c>
      <c r="AQ478" s="53" t="str">
        <f t="shared" si="847"/>
        <v>80</v>
      </c>
      <c r="AR478" s="54" t="str">
        <f t="shared" si="848"/>
        <v>Middelrus 36 {Right}.</v>
      </c>
      <c r="AS478" s="55"/>
      <c r="AT478" s="55"/>
      <c r="AU478" s="56">
        <f>IF(GroupStTimes!$A$8=0,MIN(CB478,CD478,CF478),MIN(BZ478,CB478,CD478,CF478))</f>
        <v>0.43737268518518518</v>
      </c>
      <c r="AV478" s="56">
        <f>IF(GroupStTimes!$A$8=0,MAX(CC478,CE478,CG478),MAX(CA478,CC478,CE478,CG478))</f>
        <v>0.48320601851851847</v>
      </c>
      <c r="AW478" s="57" t="str">
        <f t="shared" si="849"/>
        <v/>
      </c>
      <c r="AX478" s="58" t="str">
        <f t="shared" si="850"/>
        <v/>
      </c>
      <c r="AY478" s="58" t="str">
        <f t="shared" si="851"/>
        <v/>
      </c>
      <c r="AZ478" s="31">
        <f t="shared" si="852"/>
        <v>147.44999999999999</v>
      </c>
      <c r="BA478" s="59">
        <f t="shared" si="853"/>
        <v>0.43545138888888896</v>
      </c>
      <c r="BB478" s="59">
        <f t="shared" si="854"/>
        <v>0.44100694444444455</v>
      </c>
      <c r="BC478" s="59">
        <f t="shared" si="855"/>
        <v>0.43373842592592593</v>
      </c>
      <c r="BD478" s="59">
        <f t="shared" si="856"/>
        <v>0.47957175925925921</v>
      </c>
      <c r="BE478" s="59">
        <f t="shared" si="857"/>
        <v>0.46820601851851856</v>
      </c>
      <c r="BF478" s="59">
        <f t="shared" si="858"/>
        <v>0.47862268518518525</v>
      </c>
      <c r="BG478" s="59">
        <f t="shared" si="859"/>
        <v>0.47785879629629635</v>
      </c>
      <c r="BH478" s="59">
        <f t="shared" si="860"/>
        <v>0.47716435185185191</v>
      </c>
      <c r="BI478" s="31">
        <f t="shared" si="861"/>
        <v>3.8400000000000034</v>
      </c>
      <c r="BJ478" s="61">
        <f t="shared" ref="BJ478:BM478" si="909">IF($AJ477="t",IF(AM476=0,0,$BI478/AM476),IF(AM477=0,0,$BI478/AM477))</f>
        <v>9.8461538461538545E-2</v>
      </c>
      <c r="BK478" s="61">
        <f t="shared" si="909"/>
        <v>8.7272727272727349E-2</v>
      </c>
      <c r="BL478" s="61">
        <f t="shared" si="909"/>
        <v>7.8367346938775576E-2</v>
      </c>
      <c r="BM478" s="61">
        <f t="shared" si="909"/>
        <v>7.3846153846153909E-2</v>
      </c>
      <c r="BN478" s="62">
        <f t="shared" si="863"/>
        <v>0</v>
      </c>
      <c r="BO478" s="62">
        <f t="shared" si="864"/>
        <v>5</v>
      </c>
      <c r="BP478" s="62">
        <f t="shared" si="865"/>
        <v>54</v>
      </c>
      <c r="BQ478" s="62">
        <f t="shared" si="866"/>
        <v>0</v>
      </c>
      <c r="BR478" s="62">
        <f t="shared" si="867"/>
        <v>5</v>
      </c>
      <c r="BS478" s="62">
        <f t="shared" si="868"/>
        <v>14</v>
      </c>
      <c r="BT478" s="62">
        <f t="shared" si="869"/>
        <v>0</v>
      </c>
      <c r="BU478" s="62">
        <f t="shared" si="870"/>
        <v>4</v>
      </c>
      <c r="BV478" s="62">
        <f t="shared" si="871"/>
        <v>42</v>
      </c>
      <c r="BW478" s="62">
        <f t="shared" si="872"/>
        <v>0</v>
      </c>
      <c r="BX478" s="62">
        <f t="shared" si="873"/>
        <v>4</v>
      </c>
      <c r="BY478" s="62">
        <f t="shared" si="874"/>
        <v>26</v>
      </c>
      <c r="BZ478" s="63">
        <f t="shared" si="875"/>
        <v>0.43954861111111115</v>
      </c>
      <c r="CA478" s="63">
        <f t="shared" si="876"/>
        <v>0.44510416666666675</v>
      </c>
      <c r="CB478" s="63">
        <f t="shared" si="877"/>
        <v>0.43737268518518518</v>
      </c>
      <c r="CC478" s="63">
        <f t="shared" si="878"/>
        <v>0.48320601851851847</v>
      </c>
      <c r="CD478" s="63">
        <f t="shared" si="879"/>
        <v>0.47146990740740746</v>
      </c>
      <c r="CE478" s="63">
        <f t="shared" si="880"/>
        <v>0.48188657407407415</v>
      </c>
      <c r="CF478" s="63">
        <f t="shared" si="881"/>
        <v>0.48093750000000007</v>
      </c>
      <c r="CG478" s="63">
        <f t="shared" si="882"/>
        <v>0.48024305555555563</v>
      </c>
      <c r="CH478" s="36"/>
      <c r="CI478" s="36"/>
      <c r="CJ478" s="36"/>
      <c r="CK478" s="36"/>
      <c r="CL478" s="60">
        <v>60</v>
      </c>
    </row>
    <row r="479" spans="1:90" ht="26.25" customHeight="1" x14ac:dyDescent="0.25">
      <c r="A479" s="37">
        <v>47</v>
      </c>
      <c r="B479" s="38" t="s">
        <v>49</v>
      </c>
      <c r="C479" s="39" t="s">
        <v>49</v>
      </c>
      <c r="D479" s="39">
        <v>45</v>
      </c>
      <c r="E479" s="39"/>
      <c r="F479" s="42"/>
      <c r="G479" s="40">
        <v>147.38999999999999</v>
      </c>
      <c r="H479" s="41">
        <f t="shared" si="825"/>
        <v>151.77000000000001</v>
      </c>
      <c r="I479" s="42">
        <v>151.64999999999998</v>
      </c>
      <c r="J479" s="43">
        <f t="shared" si="822"/>
        <v>-1.0550609957139798E-3</v>
      </c>
      <c r="K479" s="44">
        <f t="shared" si="823"/>
        <v>-0.16000000000002501</v>
      </c>
      <c r="L479" s="45" t="s">
        <v>332</v>
      </c>
      <c r="M479" s="126" t="s">
        <v>1231</v>
      </c>
      <c r="N479" s="46">
        <f t="shared" si="838"/>
        <v>151.81</v>
      </c>
      <c r="O479" s="46">
        <f t="shared" si="886"/>
        <v>-8.0000000000000016E-2</v>
      </c>
      <c r="P479" s="42">
        <v>151.91999999999999</v>
      </c>
      <c r="Q479" s="46">
        <f t="shared" si="887"/>
        <v>4.3</v>
      </c>
      <c r="R479" s="39">
        <v>147.47</v>
      </c>
      <c r="S479" s="46">
        <f t="shared" si="888"/>
        <v>4.0999999999999996</v>
      </c>
      <c r="T479" s="40">
        <v>147.72</v>
      </c>
      <c r="U479" s="47" t="str">
        <f t="shared" si="813"/>
        <v/>
      </c>
      <c r="V479" s="47" t="str">
        <f t="shared" si="814"/>
        <v/>
      </c>
      <c r="W479" s="48"/>
      <c r="X479" s="48"/>
      <c r="Y479" s="48"/>
      <c r="Z479" s="48"/>
      <c r="AA479" s="48"/>
      <c r="AB479" s="48"/>
      <c r="AC479" s="48"/>
      <c r="AD479" s="48"/>
      <c r="AE479" s="51">
        <f t="shared" si="840"/>
        <v>47</v>
      </c>
      <c r="AF479" s="51" t="str">
        <f t="shared" si="841"/>
        <v>f</v>
      </c>
      <c r="AG479" s="51" t="str">
        <f t="shared" si="842"/>
        <v>f</v>
      </c>
      <c r="AH479" s="51">
        <f t="shared" si="843"/>
        <v>45</v>
      </c>
      <c r="AI479" s="52">
        <f t="shared" si="844"/>
        <v>151.77000000000001</v>
      </c>
      <c r="AJ479" s="51" t="s">
        <v>49</v>
      </c>
      <c r="AK479" s="53"/>
      <c r="AL479" s="52"/>
      <c r="AM479" s="53">
        <f t="shared" si="846"/>
        <v>45</v>
      </c>
      <c r="AN479" s="53">
        <f>IF(AJ479&lt;&gt;"",IF(AJ479="o",VLOOKUP(AM479,OpenSect!$A$1:$D$11,2),IF(AJ479="u",VLOOKUP(AM479,UpHill!$A$1:$D$35,2),IF(AJ479="d",VLOOKUP(AM479,DownHill!$A$3:$D$29,2),IF(AJ479="f",VLOOKUP(AM479,FlatUnd!$A$2:$D$30,2),IF(AJ479="t",VLOOKUP(AM479,TimeAdd!$A$1:$D$176,2),IF(AJ479="l",VLOOKUP(AM479,SLimit!$A$1:$D$8,2),AN478)))))),AN478)</f>
        <v>53</v>
      </c>
      <c r="AO479" s="53">
        <f>IF(AJ479&lt;&gt;"",IF(AJ479="o",VLOOKUP(AM479,OpenSect!$A$1:$D$11,3),IF(AJ479="u",VLOOKUP(AM479,UpHill!$A$1:$D$35,3),IF(AJ479="d",VLOOKUP(AM479,DownHill!$A$3:$D$29,3),IF(AJ479="f",VLOOKUP(AM479,FlatUnd!$A$2:$D$30,3),IF(AJ479="t",VLOOKUP(AM479,TimeAdd!$A$1:$D$18,3),IF(AJ479="l",VLOOKUP(AM479,SLimit!$A$1:$D$8,3),AO478)))))),AO478)</f>
        <v>62</v>
      </c>
      <c r="AP479" s="53">
        <f>IF(AJ479&lt;&gt;"",IF(AJ479="o",VLOOKUP(AM479,OpenSect!$A$1:$D$11,4),IF(AJ479="u",VLOOKUP(AM479,UpHill!$A$1:$D$35,4),IF(AJ479="d",VLOOKUP(AM479,DownHill!$A$3:$D$29,4),IF(AJ479="f",VLOOKUP(AM479,FlatUnd!$A$2:$D$30,4),IF(AJ479="t",VLOOKUP(AM479,TimeAdd!$A$1:$D$18,4),IF(AJ479="l",VLOOKUP(AM479,SLimit!$A$1:$D$8,4),AP478)))))),AP478)</f>
        <v>70</v>
      </c>
      <c r="AQ479" s="53" t="str">
        <f t="shared" si="847"/>
        <v>80</v>
      </c>
      <c r="AR479" s="54" t="str">
        <f t="shared" si="848"/>
        <v>Farm road to left</v>
      </c>
      <c r="AS479" s="55"/>
      <c r="AT479" s="55"/>
      <c r="AU479" s="56">
        <f>IF(GroupStTimes!$A$8=0,MIN(CB479,CD479,CF479),MIN(BZ479,CB479,CD479,CF479))</f>
        <v>0.43782407407407409</v>
      </c>
      <c r="AV479" s="56">
        <f>IF(GroupStTimes!$A$8=0,MAX(CC479,CE479,CG479),MAX(CA479,CC479,CE479,CG479))</f>
        <v>0.48365740740740737</v>
      </c>
      <c r="AW479" s="57" t="str">
        <f t="shared" si="849"/>
        <v/>
      </c>
      <c r="AX479" s="58" t="str">
        <f t="shared" si="850"/>
        <v/>
      </c>
      <c r="AY479" s="58" t="str">
        <f t="shared" si="851"/>
        <v/>
      </c>
      <c r="AZ479" s="31">
        <f t="shared" si="852"/>
        <v>147.44999999999999</v>
      </c>
      <c r="BA479" s="59">
        <f t="shared" si="853"/>
        <v>0.43545138888888896</v>
      </c>
      <c r="BB479" s="59">
        <f t="shared" si="854"/>
        <v>0.44100694444444455</v>
      </c>
      <c r="BC479" s="59">
        <f t="shared" si="855"/>
        <v>0.43373842592592593</v>
      </c>
      <c r="BD479" s="59">
        <f t="shared" si="856"/>
        <v>0.47957175925925921</v>
      </c>
      <c r="BE479" s="59">
        <f t="shared" si="857"/>
        <v>0.46820601851851856</v>
      </c>
      <c r="BF479" s="59">
        <f t="shared" si="858"/>
        <v>0.47862268518518525</v>
      </c>
      <c r="BG479" s="59">
        <f t="shared" si="859"/>
        <v>0.47785879629629635</v>
      </c>
      <c r="BH479" s="59">
        <f t="shared" si="860"/>
        <v>0.47716435185185191</v>
      </c>
      <c r="BI479" s="31">
        <f t="shared" si="861"/>
        <v>4.3200000000000216</v>
      </c>
      <c r="BJ479" s="61">
        <f t="shared" ref="BJ479:BM479" si="910">IF($AJ478="t",IF(AM477=0,0,$BI479/AM477),IF(AM478=0,0,$BI479/AM478))</f>
        <v>0.11076923076923133</v>
      </c>
      <c r="BK479" s="61">
        <f t="shared" si="910"/>
        <v>9.8181818181818675E-2</v>
      </c>
      <c r="BL479" s="61">
        <f t="shared" si="910"/>
        <v>8.8163265306122895E-2</v>
      </c>
      <c r="BM479" s="61">
        <f t="shared" si="910"/>
        <v>8.3076923076923492E-2</v>
      </c>
      <c r="BN479" s="62">
        <f t="shared" si="863"/>
        <v>0</v>
      </c>
      <c r="BO479" s="62">
        <f t="shared" si="864"/>
        <v>6</v>
      </c>
      <c r="BP479" s="62">
        <f t="shared" si="865"/>
        <v>39</v>
      </c>
      <c r="BQ479" s="62">
        <f t="shared" si="866"/>
        <v>0</v>
      </c>
      <c r="BR479" s="62">
        <f t="shared" si="867"/>
        <v>5</v>
      </c>
      <c r="BS479" s="62">
        <f t="shared" si="868"/>
        <v>53</v>
      </c>
      <c r="BT479" s="62">
        <f t="shared" si="869"/>
        <v>0</v>
      </c>
      <c r="BU479" s="62">
        <f t="shared" si="870"/>
        <v>5</v>
      </c>
      <c r="BV479" s="62">
        <f t="shared" si="871"/>
        <v>17</v>
      </c>
      <c r="BW479" s="62">
        <f t="shared" si="872"/>
        <v>0</v>
      </c>
      <c r="BX479" s="62">
        <f t="shared" si="873"/>
        <v>4</v>
      </c>
      <c r="BY479" s="62">
        <f t="shared" si="874"/>
        <v>59</v>
      </c>
      <c r="BZ479" s="63">
        <f t="shared" si="875"/>
        <v>0.44006944444444451</v>
      </c>
      <c r="CA479" s="63">
        <f t="shared" si="876"/>
        <v>0.4456250000000001</v>
      </c>
      <c r="CB479" s="63">
        <f t="shared" si="877"/>
        <v>0.43782407407407409</v>
      </c>
      <c r="CC479" s="63">
        <f t="shared" si="878"/>
        <v>0.48365740740740737</v>
      </c>
      <c r="CD479" s="63">
        <f t="shared" si="879"/>
        <v>0.47187500000000004</v>
      </c>
      <c r="CE479" s="63">
        <f t="shared" si="880"/>
        <v>0.48229166666666673</v>
      </c>
      <c r="CF479" s="63">
        <f t="shared" si="881"/>
        <v>0.48131944444444452</v>
      </c>
      <c r="CG479" s="63">
        <f t="shared" si="882"/>
        <v>0.48062500000000008</v>
      </c>
      <c r="CH479" s="36"/>
      <c r="CI479" s="36"/>
      <c r="CJ479" s="36"/>
      <c r="CK479" s="36"/>
      <c r="CL479" s="60">
        <v>60</v>
      </c>
    </row>
    <row r="480" spans="1:90" ht="26.25" customHeight="1" x14ac:dyDescent="0.25">
      <c r="A480" s="37">
        <v>47</v>
      </c>
      <c r="B480" s="38" t="s">
        <v>49</v>
      </c>
      <c r="C480" s="39"/>
      <c r="D480" s="39"/>
      <c r="E480" s="39"/>
      <c r="F480" s="42"/>
      <c r="G480" s="40">
        <v>147.68</v>
      </c>
      <c r="H480" s="41">
        <f t="shared" si="825"/>
        <v>152.06</v>
      </c>
      <c r="I480" s="42">
        <v>151.93</v>
      </c>
      <c r="J480" s="43">
        <f t="shared" si="822"/>
        <v>-1.1408762807434095E-3</v>
      </c>
      <c r="K480" s="44">
        <f t="shared" si="823"/>
        <v>-0.17333333333334622</v>
      </c>
      <c r="L480" s="45" t="s">
        <v>94</v>
      </c>
      <c r="M480" s="126" t="s">
        <v>1231</v>
      </c>
      <c r="N480" s="46">
        <f t="shared" si="838"/>
        <v>152.10333333333335</v>
      </c>
      <c r="O480" s="46">
        <f t="shared" si="886"/>
        <v>-8.0000000000000016E-2</v>
      </c>
      <c r="P480" s="42">
        <v>152.20000000000002</v>
      </c>
      <c r="Q480" s="46">
        <f t="shared" si="887"/>
        <v>4.3</v>
      </c>
      <c r="R480" s="39">
        <v>147.77000000000001</v>
      </c>
      <c r="S480" s="46">
        <f t="shared" si="888"/>
        <v>4.0999999999999996</v>
      </c>
      <c r="T480" s="40">
        <v>148.01999999999998</v>
      </c>
      <c r="U480" s="47" t="str">
        <f t="shared" si="813"/>
        <v/>
      </c>
      <c r="V480" s="47" t="str">
        <f t="shared" si="814"/>
        <v/>
      </c>
      <c r="W480" s="48"/>
      <c r="X480" s="48"/>
      <c r="Y480" s="48"/>
      <c r="Z480" s="48"/>
      <c r="AA480" s="48"/>
      <c r="AB480" s="48"/>
      <c r="AC480" s="48"/>
      <c r="AD480" s="48"/>
      <c r="AE480" s="51">
        <f t="shared" si="840"/>
        <v>47</v>
      </c>
      <c r="AF480" s="51" t="str">
        <f t="shared" si="841"/>
        <v>f</v>
      </c>
      <c r="AG480" s="51" t="str">
        <f t="shared" si="842"/>
        <v/>
      </c>
      <c r="AH480" s="51" t="str">
        <f t="shared" si="843"/>
        <v/>
      </c>
      <c r="AI480" s="52">
        <f t="shared" si="844"/>
        <v>152.06</v>
      </c>
      <c r="AJ480" s="51"/>
      <c r="AK480" s="53"/>
      <c r="AL480" s="52"/>
      <c r="AM480" s="53">
        <f t="shared" si="846"/>
        <v>45</v>
      </c>
      <c r="AN480" s="53">
        <f>IF(AJ480&lt;&gt;"",IF(AJ480="o",VLOOKUP(AM480,OpenSect!$A$1:$D$11,2),IF(AJ480="u",VLOOKUP(AM480,UpHill!$A$1:$D$35,2),IF(AJ480="d",VLOOKUP(AM480,DownHill!$A$3:$D$29,2),IF(AJ480="f",VLOOKUP(AM480,FlatUnd!$A$2:$D$30,2),IF(AJ480="t",VLOOKUP(AM480,TimeAdd!$A$1:$D$176,2),IF(AJ480="l",VLOOKUP(AM480,SLimit!$A$1:$D$8,2),AN479)))))),AN479)</f>
        <v>53</v>
      </c>
      <c r="AO480" s="53">
        <f>IF(AJ480&lt;&gt;"",IF(AJ480="o",VLOOKUP(AM480,OpenSect!$A$1:$D$11,3),IF(AJ480="u",VLOOKUP(AM480,UpHill!$A$1:$D$35,3),IF(AJ480="d",VLOOKUP(AM480,DownHill!$A$3:$D$29,3),IF(AJ480="f",VLOOKUP(AM480,FlatUnd!$A$2:$D$30,3),IF(AJ480="t",VLOOKUP(AM480,TimeAdd!$A$1:$D$18,3),IF(AJ480="l",VLOOKUP(AM480,SLimit!$A$1:$D$8,3),AO479)))))),AO479)</f>
        <v>62</v>
      </c>
      <c r="AP480" s="53">
        <f>IF(AJ480&lt;&gt;"",IF(AJ480="o",VLOOKUP(AM480,OpenSect!$A$1:$D$11,4),IF(AJ480="u",VLOOKUP(AM480,UpHill!$A$1:$D$35,4),IF(AJ480="d",VLOOKUP(AM480,DownHill!$A$3:$D$29,4),IF(AJ480="f",VLOOKUP(AM480,FlatUnd!$A$2:$D$30,4),IF(AJ480="t",VLOOKUP(AM480,TimeAdd!$A$1:$D$18,4),IF(AJ480="l",VLOOKUP(AM480,SLimit!$A$1:$D$8,4),AP479)))))),AP479)</f>
        <v>70</v>
      </c>
      <c r="AQ480" s="53" t="str">
        <f t="shared" si="847"/>
        <v>80</v>
      </c>
      <c r="AR480" s="54" t="str">
        <f t="shared" si="848"/>
        <v>Overhead Wires</v>
      </c>
      <c r="AS480" s="55"/>
      <c r="AT480" s="55"/>
      <c r="AU480" s="56">
        <f>IF(GroupStTimes!$A$8=0,MIN(CB480,CD480,CF480),MIN(BZ480,CB480,CD480,CF480))</f>
        <v>0.43805555555555559</v>
      </c>
      <c r="AV480" s="56">
        <f>IF(GroupStTimes!$A$8=0,MAX(CC480,CE480,CG480),MAX(CA480,CC480,CE480,CG480))</f>
        <v>0.48388888888888887</v>
      </c>
      <c r="AW480" s="57" t="str">
        <f t="shared" si="849"/>
        <v/>
      </c>
      <c r="AX480" s="58" t="str">
        <f t="shared" si="850"/>
        <v/>
      </c>
      <c r="AY480" s="58" t="str">
        <f t="shared" si="851"/>
        <v/>
      </c>
      <c r="AZ480" s="31">
        <f t="shared" si="852"/>
        <v>151.77000000000001</v>
      </c>
      <c r="BA480" s="59">
        <f t="shared" si="853"/>
        <v>0.44006944444444451</v>
      </c>
      <c r="BB480" s="59">
        <f t="shared" si="854"/>
        <v>0.4456250000000001</v>
      </c>
      <c r="BC480" s="59">
        <f t="shared" si="855"/>
        <v>0.43782407407407409</v>
      </c>
      <c r="BD480" s="59">
        <f t="shared" si="856"/>
        <v>0.48365740740740737</v>
      </c>
      <c r="BE480" s="59">
        <f t="shared" si="857"/>
        <v>0.47187500000000004</v>
      </c>
      <c r="BF480" s="59">
        <f t="shared" si="858"/>
        <v>0.48229166666666673</v>
      </c>
      <c r="BG480" s="59">
        <f t="shared" si="859"/>
        <v>0.48131944444444452</v>
      </c>
      <c r="BH480" s="59">
        <f t="shared" si="860"/>
        <v>0.48062500000000008</v>
      </c>
      <c r="BI480" s="31">
        <f t="shared" si="861"/>
        <v>0.28999999999999204</v>
      </c>
      <c r="BJ480" s="61">
        <f t="shared" ref="BJ480:BM480" si="911">IF($AJ479="t",IF(AM478=0,0,$BI480/AM478),IF(AM479=0,0,$BI480/AM479))</f>
        <v>6.4444444444442675E-3</v>
      </c>
      <c r="BK480" s="61">
        <f t="shared" si="911"/>
        <v>5.4716981132073971E-3</v>
      </c>
      <c r="BL480" s="61">
        <f t="shared" si="911"/>
        <v>4.6774193548385816E-3</v>
      </c>
      <c r="BM480" s="61">
        <f t="shared" si="911"/>
        <v>4.1428571428570289E-3</v>
      </c>
      <c r="BN480" s="62">
        <f t="shared" si="863"/>
        <v>0</v>
      </c>
      <c r="BO480" s="62">
        <f t="shared" si="864"/>
        <v>0</v>
      </c>
      <c r="BP480" s="62">
        <f t="shared" si="865"/>
        <v>23</v>
      </c>
      <c r="BQ480" s="62">
        <f t="shared" si="866"/>
        <v>0</v>
      </c>
      <c r="BR480" s="62">
        <f t="shared" si="867"/>
        <v>0</v>
      </c>
      <c r="BS480" s="62">
        <f t="shared" si="868"/>
        <v>20</v>
      </c>
      <c r="BT480" s="62">
        <f t="shared" si="869"/>
        <v>0</v>
      </c>
      <c r="BU480" s="62">
        <f t="shared" si="870"/>
        <v>0</v>
      </c>
      <c r="BV480" s="62">
        <f t="shared" si="871"/>
        <v>17</v>
      </c>
      <c r="BW480" s="62">
        <f t="shared" si="872"/>
        <v>0</v>
      </c>
      <c r="BX480" s="62">
        <f t="shared" si="873"/>
        <v>0</v>
      </c>
      <c r="BY480" s="62">
        <f t="shared" si="874"/>
        <v>15</v>
      </c>
      <c r="BZ480" s="63">
        <f t="shared" si="875"/>
        <v>0.44033564814814824</v>
      </c>
      <c r="CA480" s="63">
        <f t="shared" si="876"/>
        <v>0.44589120370370383</v>
      </c>
      <c r="CB480" s="63">
        <f t="shared" si="877"/>
        <v>0.43805555555555559</v>
      </c>
      <c r="CC480" s="63">
        <f t="shared" si="878"/>
        <v>0.48388888888888887</v>
      </c>
      <c r="CD480" s="63">
        <f t="shared" si="879"/>
        <v>0.47207175925925932</v>
      </c>
      <c r="CE480" s="63">
        <f t="shared" si="880"/>
        <v>0.482488425925926</v>
      </c>
      <c r="CF480" s="63">
        <f t="shared" si="881"/>
        <v>0.48149305555555566</v>
      </c>
      <c r="CG480" s="63">
        <f t="shared" si="882"/>
        <v>0.48079861111111122</v>
      </c>
      <c r="CH480" s="36"/>
      <c r="CI480" s="36"/>
      <c r="CJ480" s="36"/>
      <c r="CK480" s="36"/>
      <c r="CL480" s="60">
        <v>60</v>
      </c>
    </row>
    <row r="481" spans="1:90" ht="26.25" customHeight="1" x14ac:dyDescent="0.25">
      <c r="A481" s="37">
        <v>47</v>
      </c>
      <c r="B481" s="38" t="s">
        <v>316</v>
      </c>
      <c r="C481" s="39"/>
      <c r="D481" s="39"/>
      <c r="E481" s="39"/>
      <c r="F481" s="42"/>
      <c r="G481" s="40">
        <v>147.68</v>
      </c>
      <c r="H481" s="41">
        <f t="shared" si="825"/>
        <v>152.07</v>
      </c>
      <c r="I481" s="42">
        <v>151.94</v>
      </c>
      <c r="J481" s="43">
        <f t="shared" si="822"/>
        <v>-1.0969242244746979E-3</v>
      </c>
      <c r="K481" s="44">
        <f t="shared" si="823"/>
        <v>-0.16666666666668561</v>
      </c>
      <c r="L481" s="45" t="s">
        <v>203</v>
      </c>
      <c r="M481" s="126" t="s">
        <v>1231</v>
      </c>
      <c r="N481" s="46">
        <f t="shared" si="838"/>
        <v>152.10666666666668</v>
      </c>
      <c r="O481" s="46">
        <f t="shared" si="886"/>
        <v>-8.0000000000000016E-2</v>
      </c>
      <c r="P481" s="42">
        <v>152.21</v>
      </c>
      <c r="Q481" s="46">
        <f t="shared" si="887"/>
        <v>4.3</v>
      </c>
      <c r="R481" s="39">
        <v>147.77000000000001</v>
      </c>
      <c r="S481" s="46">
        <f t="shared" si="888"/>
        <v>4.0999999999999996</v>
      </c>
      <c r="T481" s="40">
        <v>148.01999999999998</v>
      </c>
      <c r="U481" s="47" t="str">
        <f t="shared" si="813"/>
        <v/>
      </c>
      <c r="V481" s="47" t="str">
        <f t="shared" si="814"/>
        <v/>
      </c>
      <c r="W481" s="48"/>
      <c r="X481" s="48"/>
      <c r="Y481" s="48"/>
      <c r="Z481" s="48"/>
      <c r="AA481" s="48"/>
      <c r="AB481" s="48"/>
      <c r="AC481" s="48"/>
      <c r="AD481" s="48"/>
      <c r="AE481" s="51">
        <f t="shared" si="840"/>
        <v>47</v>
      </c>
      <c r="AF481" s="51" t="str">
        <f t="shared" si="841"/>
        <v>fu</v>
      </c>
      <c r="AG481" s="51" t="str">
        <f t="shared" si="842"/>
        <v/>
      </c>
      <c r="AH481" s="51" t="str">
        <f t="shared" si="843"/>
        <v/>
      </c>
      <c r="AI481" s="52">
        <f t="shared" si="844"/>
        <v>152.07</v>
      </c>
      <c r="AJ481" s="51"/>
      <c r="AK481" s="53"/>
      <c r="AL481" s="52"/>
      <c r="AM481" s="53">
        <f t="shared" si="846"/>
        <v>45</v>
      </c>
      <c r="AN481" s="53">
        <f>IF(AJ481&lt;&gt;"",IF(AJ481="o",VLOOKUP(AM481,OpenSect!$A$1:$D$11,2),IF(AJ481="u",VLOOKUP(AM481,UpHill!$A$1:$D$35,2),IF(AJ481="d",VLOOKUP(AM481,DownHill!$A$3:$D$29,2),IF(AJ481="f",VLOOKUP(AM481,FlatUnd!$A$2:$D$30,2),IF(AJ481="t",VLOOKUP(AM481,TimeAdd!$A$1:$D$176,2),IF(AJ481="l",VLOOKUP(AM481,SLimit!$A$1:$D$8,2),AN480)))))),AN480)</f>
        <v>53</v>
      </c>
      <c r="AO481" s="53">
        <f>IF(AJ481&lt;&gt;"",IF(AJ481="o",VLOOKUP(AM481,OpenSect!$A$1:$D$11,3),IF(AJ481="u",VLOOKUP(AM481,UpHill!$A$1:$D$35,3),IF(AJ481="d",VLOOKUP(AM481,DownHill!$A$3:$D$29,3),IF(AJ481="f",VLOOKUP(AM481,FlatUnd!$A$2:$D$30,3),IF(AJ481="t",VLOOKUP(AM481,TimeAdd!$A$1:$D$18,3),IF(AJ481="l",VLOOKUP(AM481,SLimit!$A$1:$D$8,3),AO480)))))),AO480)</f>
        <v>62</v>
      </c>
      <c r="AP481" s="53">
        <f>IF(AJ481&lt;&gt;"",IF(AJ481="o",VLOOKUP(AM481,OpenSect!$A$1:$D$11,4),IF(AJ481="u",VLOOKUP(AM481,UpHill!$A$1:$D$35,4),IF(AJ481="d",VLOOKUP(AM481,DownHill!$A$3:$D$29,4),IF(AJ481="f",VLOOKUP(AM481,FlatUnd!$A$2:$D$30,4),IF(AJ481="t",VLOOKUP(AM481,TimeAdd!$A$1:$D$18,4),IF(AJ481="l",VLOOKUP(AM481,SLimit!$A$1:$D$8,4),AP480)))))),AP480)</f>
        <v>70</v>
      </c>
      <c r="AQ481" s="53" t="str">
        <f t="shared" si="847"/>
        <v>80</v>
      </c>
      <c r="AR481" s="54" t="str">
        <f t="shared" si="848"/>
        <v>6km Stone</v>
      </c>
      <c r="AS481" s="55"/>
      <c r="AT481" s="55"/>
      <c r="AU481" s="56">
        <f>IF(GroupStTimes!$A$8=0,MIN(CB481,CD481,CF481),MIN(BZ481,CB481,CD481,CF481))</f>
        <v>0.43805555555555559</v>
      </c>
      <c r="AV481" s="56">
        <f>IF(GroupStTimes!$A$8=0,MAX(CC481,CE481,CG481),MAX(CA481,CC481,CE481,CG481))</f>
        <v>0.48388888888888887</v>
      </c>
      <c r="AW481" s="57" t="str">
        <f t="shared" si="849"/>
        <v/>
      </c>
      <c r="AX481" s="58" t="str">
        <f t="shared" si="850"/>
        <v/>
      </c>
      <c r="AY481" s="58" t="str">
        <f t="shared" si="851"/>
        <v/>
      </c>
      <c r="AZ481" s="31">
        <f t="shared" si="852"/>
        <v>151.77000000000001</v>
      </c>
      <c r="BA481" s="59">
        <f t="shared" si="853"/>
        <v>0.44006944444444451</v>
      </c>
      <c r="BB481" s="59">
        <f t="shared" si="854"/>
        <v>0.4456250000000001</v>
      </c>
      <c r="BC481" s="59">
        <f t="shared" si="855"/>
        <v>0.43782407407407409</v>
      </c>
      <c r="BD481" s="59">
        <f t="shared" si="856"/>
        <v>0.48365740740740737</v>
      </c>
      <c r="BE481" s="59">
        <f t="shared" si="857"/>
        <v>0.47187500000000004</v>
      </c>
      <c r="BF481" s="59">
        <f t="shared" si="858"/>
        <v>0.48229166666666673</v>
      </c>
      <c r="BG481" s="59">
        <f t="shared" si="859"/>
        <v>0.48131944444444452</v>
      </c>
      <c r="BH481" s="59">
        <f t="shared" si="860"/>
        <v>0.48062500000000008</v>
      </c>
      <c r="BI481" s="31">
        <f t="shared" si="861"/>
        <v>0.29999999999998295</v>
      </c>
      <c r="BJ481" s="61">
        <f t="shared" ref="BJ481:BM481" si="912">IF($AJ480="t",IF(AM479=0,0,$BI481/AM479),IF(AM480=0,0,$BI481/AM480))</f>
        <v>6.6666666666662881E-3</v>
      </c>
      <c r="BK481" s="61">
        <f t="shared" si="912"/>
        <v>5.6603773584902439E-3</v>
      </c>
      <c r="BL481" s="61">
        <f t="shared" si="912"/>
        <v>4.8387096774190801E-3</v>
      </c>
      <c r="BM481" s="61">
        <f t="shared" si="912"/>
        <v>4.2857142857140422E-3</v>
      </c>
      <c r="BN481" s="62">
        <f t="shared" si="863"/>
        <v>0</v>
      </c>
      <c r="BO481" s="62">
        <f t="shared" si="864"/>
        <v>0</v>
      </c>
      <c r="BP481" s="62">
        <f t="shared" si="865"/>
        <v>24</v>
      </c>
      <c r="BQ481" s="62">
        <f t="shared" si="866"/>
        <v>0</v>
      </c>
      <c r="BR481" s="62">
        <f t="shared" si="867"/>
        <v>0</v>
      </c>
      <c r="BS481" s="62">
        <f t="shared" si="868"/>
        <v>20</v>
      </c>
      <c r="BT481" s="62">
        <f t="shared" si="869"/>
        <v>0</v>
      </c>
      <c r="BU481" s="62">
        <f t="shared" si="870"/>
        <v>0</v>
      </c>
      <c r="BV481" s="62">
        <f t="shared" si="871"/>
        <v>17</v>
      </c>
      <c r="BW481" s="62">
        <f t="shared" si="872"/>
        <v>0</v>
      </c>
      <c r="BX481" s="62">
        <f t="shared" si="873"/>
        <v>0</v>
      </c>
      <c r="BY481" s="62">
        <f t="shared" si="874"/>
        <v>15</v>
      </c>
      <c r="BZ481" s="63">
        <f t="shared" si="875"/>
        <v>0.44034722222222228</v>
      </c>
      <c r="CA481" s="63">
        <f t="shared" si="876"/>
        <v>0.44590277777777787</v>
      </c>
      <c r="CB481" s="63">
        <f t="shared" si="877"/>
        <v>0.43805555555555559</v>
      </c>
      <c r="CC481" s="63">
        <f t="shared" si="878"/>
        <v>0.48388888888888887</v>
      </c>
      <c r="CD481" s="63">
        <f t="shared" si="879"/>
        <v>0.47207175925925932</v>
      </c>
      <c r="CE481" s="63">
        <f t="shared" si="880"/>
        <v>0.482488425925926</v>
      </c>
      <c r="CF481" s="63">
        <f t="shared" si="881"/>
        <v>0.48149305555555566</v>
      </c>
      <c r="CG481" s="63">
        <f t="shared" si="882"/>
        <v>0.48079861111111122</v>
      </c>
      <c r="CH481" s="36"/>
      <c r="CI481" s="36"/>
      <c r="CJ481" s="36"/>
      <c r="CK481" s="36"/>
      <c r="CL481" s="60">
        <v>60</v>
      </c>
    </row>
    <row r="482" spans="1:90" ht="40.5" x14ac:dyDescent="0.25">
      <c r="A482" s="37">
        <v>47</v>
      </c>
      <c r="B482" s="38"/>
      <c r="C482" s="39" t="s">
        <v>58</v>
      </c>
      <c r="D482" s="39"/>
      <c r="E482" s="39"/>
      <c r="F482" s="42"/>
      <c r="G482" s="40">
        <v>148.5</v>
      </c>
      <c r="H482" s="41">
        <f t="shared" si="825"/>
        <v>152.88999999999999</v>
      </c>
      <c r="I482" s="42">
        <v>152.76999999999998</v>
      </c>
      <c r="J482" s="43">
        <f t="shared" si="822"/>
        <v>-1.0473260456897626E-3</v>
      </c>
      <c r="K482" s="44">
        <f t="shared" si="823"/>
        <v>-0.16000000000002501</v>
      </c>
      <c r="L482" s="45" t="s">
        <v>333</v>
      </c>
      <c r="M482" s="126" t="s">
        <v>1231</v>
      </c>
      <c r="N482" s="46">
        <f t="shared" si="838"/>
        <v>152.93</v>
      </c>
      <c r="O482" s="46">
        <f t="shared" si="886"/>
        <v>-8.0000000000000016E-2</v>
      </c>
      <c r="P482" s="42">
        <v>153.04</v>
      </c>
      <c r="Q482" s="46">
        <f t="shared" si="887"/>
        <v>4.3</v>
      </c>
      <c r="R482" s="39">
        <v>148.59</v>
      </c>
      <c r="S482" s="46">
        <f t="shared" si="888"/>
        <v>4.0999999999999996</v>
      </c>
      <c r="T482" s="66">
        <v>148.84</v>
      </c>
      <c r="U482" s="47">
        <f t="shared" si="813"/>
        <v>29.15268</v>
      </c>
      <c r="V482" s="47">
        <f t="shared" si="814"/>
        <v>30.00198</v>
      </c>
      <c r="W482" s="48">
        <v>29.15268</v>
      </c>
      <c r="X482" s="48">
        <v>30.001930000000002</v>
      </c>
      <c r="Y482" s="48">
        <v>29.15268</v>
      </c>
      <c r="Z482" s="48">
        <v>30.001930000000002</v>
      </c>
      <c r="AA482" s="48">
        <v>29.152660000000001</v>
      </c>
      <c r="AB482" s="48">
        <v>30.002020000000002</v>
      </c>
      <c r="AC482" s="48">
        <v>29.152709999999999</v>
      </c>
      <c r="AD482" s="48">
        <v>30.002020000000002</v>
      </c>
      <c r="AE482" s="51">
        <f t="shared" si="840"/>
        <v>47</v>
      </c>
      <c r="AF482" s="51" t="str">
        <f t="shared" si="841"/>
        <v/>
      </c>
      <c r="AG482" s="51" t="str">
        <f t="shared" si="842"/>
        <v>m</v>
      </c>
      <c r="AH482" s="51" t="str">
        <f t="shared" si="843"/>
        <v/>
      </c>
      <c r="AI482" s="52">
        <f t="shared" si="844"/>
        <v>152.88999999999999</v>
      </c>
      <c r="AJ482" s="51"/>
      <c r="AK482" s="53"/>
      <c r="AL482" s="52"/>
      <c r="AM482" s="53">
        <f t="shared" si="846"/>
        <v>45</v>
      </c>
      <c r="AN482" s="53">
        <f>IF(AJ482&lt;&gt;"",IF(AJ482="o",VLOOKUP(AM482,OpenSect!$A$1:$D$11,2),IF(AJ482="u",VLOOKUP(AM482,UpHill!$A$1:$D$35,2),IF(AJ482="d",VLOOKUP(AM482,DownHill!$A$3:$D$29,2),IF(AJ482="f",VLOOKUP(AM482,FlatUnd!$A$2:$D$30,2),IF(AJ482="t",VLOOKUP(AM482,TimeAdd!$A$1:$D$176,2),IF(AJ482="l",VLOOKUP(AM482,SLimit!$A$1:$D$8,2),AN481)))))),AN481)</f>
        <v>53</v>
      </c>
      <c r="AO482" s="53">
        <f>IF(AJ482&lt;&gt;"",IF(AJ482="o",VLOOKUP(AM482,OpenSect!$A$1:$D$11,3),IF(AJ482="u",VLOOKUP(AM482,UpHill!$A$1:$D$35,3),IF(AJ482="d",VLOOKUP(AM482,DownHill!$A$3:$D$29,3),IF(AJ482="f",VLOOKUP(AM482,FlatUnd!$A$2:$D$30,3),IF(AJ482="t",VLOOKUP(AM482,TimeAdd!$A$1:$D$18,3),IF(AJ482="l",VLOOKUP(AM482,SLimit!$A$1:$D$8,3),AO481)))))),AO481)</f>
        <v>62</v>
      </c>
      <c r="AP482" s="53">
        <f>IF(AJ482&lt;&gt;"",IF(AJ482="o",VLOOKUP(AM482,OpenSect!$A$1:$D$11,4),IF(AJ482="u",VLOOKUP(AM482,UpHill!$A$1:$D$35,4),IF(AJ482="d",VLOOKUP(AM482,DownHill!$A$3:$D$29,4),IF(AJ482="f",VLOOKUP(AM482,FlatUnd!$A$2:$D$30,4),IF(AJ482="t",VLOOKUP(AM482,TimeAdd!$A$1:$D$18,4),IF(AJ482="l",VLOOKUP(AM482,SLimit!$A$1:$D$8,4),AP481)))))),AP481)</f>
        <v>70</v>
      </c>
      <c r="AQ482" s="53" t="str">
        <f t="shared" si="847"/>
        <v>80</v>
      </c>
      <c r="AR482" s="54" t="str">
        <f t="shared" si="848"/>
        <v>Control @ double strain pole on rural line. Dot on fence pole and road center line.</v>
      </c>
      <c r="AS482" s="55"/>
      <c r="AT482" s="55"/>
      <c r="AU482" s="56">
        <f>IF(GroupStTimes!$A$8=0,MIN(CB482,CD482,CF482),MIN(BZ482,CB482,CD482,CF482))</f>
        <v>0.43870370370370371</v>
      </c>
      <c r="AV482" s="56">
        <f>IF(GroupStTimes!$A$8=0,MAX(CC482,CE482,CG482),MAX(CA482,CC482,CE482,CG482))</f>
        <v>0.48453703703703699</v>
      </c>
      <c r="AW482" s="57" t="str">
        <f t="shared" si="849"/>
        <v>29.15268  30.00198</v>
      </c>
      <c r="AX482" s="58" t="str">
        <f t="shared" si="850"/>
        <v/>
      </c>
      <c r="AY482" s="58" t="str">
        <f t="shared" si="851"/>
        <v/>
      </c>
      <c r="AZ482" s="31">
        <f t="shared" si="852"/>
        <v>151.77000000000001</v>
      </c>
      <c r="BA482" s="59">
        <f t="shared" si="853"/>
        <v>0.44006944444444451</v>
      </c>
      <c r="BB482" s="59">
        <f t="shared" si="854"/>
        <v>0.4456250000000001</v>
      </c>
      <c r="BC482" s="59">
        <f t="shared" si="855"/>
        <v>0.43782407407407409</v>
      </c>
      <c r="BD482" s="59">
        <f t="shared" si="856"/>
        <v>0.48365740740740737</v>
      </c>
      <c r="BE482" s="59">
        <f t="shared" si="857"/>
        <v>0.47187500000000004</v>
      </c>
      <c r="BF482" s="59">
        <f t="shared" si="858"/>
        <v>0.48229166666666673</v>
      </c>
      <c r="BG482" s="59">
        <f t="shared" si="859"/>
        <v>0.48131944444444452</v>
      </c>
      <c r="BH482" s="59">
        <f t="shared" si="860"/>
        <v>0.48062500000000008</v>
      </c>
      <c r="BI482" s="31">
        <f t="shared" si="861"/>
        <v>1.1199999999999761</v>
      </c>
      <c r="BJ482" s="61">
        <f t="shared" ref="BJ482:BM482" si="913">IF($AJ481="t",IF(AM480=0,0,$BI482/AM480),IF(AM481=0,0,$BI482/AM481))</f>
        <v>2.4888888888888357E-2</v>
      </c>
      <c r="BK482" s="61">
        <f t="shared" si="913"/>
        <v>2.1132075471697664E-2</v>
      </c>
      <c r="BL482" s="61">
        <f t="shared" si="913"/>
        <v>1.8064516129031875E-2</v>
      </c>
      <c r="BM482" s="61">
        <f t="shared" si="913"/>
        <v>1.599999999999966E-2</v>
      </c>
      <c r="BN482" s="62">
        <f t="shared" si="863"/>
        <v>0</v>
      </c>
      <c r="BO482" s="62">
        <f t="shared" si="864"/>
        <v>1</v>
      </c>
      <c r="BP482" s="62">
        <f t="shared" si="865"/>
        <v>30</v>
      </c>
      <c r="BQ482" s="62">
        <f t="shared" si="866"/>
        <v>0</v>
      </c>
      <c r="BR482" s="62">
        <f t="shared" si="867"/>
        <v>1</v>
      </c>
      <c r="BS482" s="62">
        <f t="shared" si="868"/>
        <v>16</v>
      </c>
      <c r="BT482" s="62">
        <f t="shared" si="869"/>
        <v>0</v>
      </c>
      <c r="BU482" s="62">
        <f t="shared" si="870"/>
        <v>1</v>
      </c>
      <c r="BV482" s="62">
        <f t="shared" si="871"/>
        <v>5</v>
      </c>
      <c r="BW482" s="62">
        <f t="shared" si="872"/>
        <v>0</v>
      </c>
      <c r="BX482" s="62">
        <f t="shared" si="873"/>
        <v>0</v>
      </c>
      <c r="BY482" s="62">
        <f t="shared" si="874"/>
        <v>58</v>
      </c>
      <c r="BZ482" s="63">
        <f t="shared" si="875"/>
        <v>0.44111111111111118</v>
      </c>
      <c r="CA482" s="63">
        <f t="shared" si="876"/>
        <v>0.44666666666666677</v>
      </c>
      <c r="CB482" s="63">
        <f t="shared" si="877"/>
        <v>0.43870370370370371</v>
      </c>
      <c r="CC482" s="63">
        <f t="shared" si="878"/>
        <v>0.48453703703703699</v>
      </c>
      <c r="CD482" s="63">
        <f t="shared" si="879"/>
        <v>0.47262731481481485</v>
      </c>
      <c r="CE482" s="63">
        <f t="shared" si="880"/>
        <v>0.48304398148148153</v>
      </c>
      <c r="CF482" s="63">
        <f t="shared" si="881"/>
        <v>0.48199074074074083</v>
      </c>
      <c r="CG482" s="63">
        <f t="shared" si="882"/>
        <v>0.48129629629629639</v>
      </c>
      <c r="CH482" s="36"/>
      <c r="CI482" s="36"/>
      <c r="CJ482" s="36"/>
      <c r="CK482" s="36"/>
      <c r="CL482" s="60">
        <v>60</v>
      </c>
    </row>
    <row r="483" spans="1:90" ht="26.25" customHeight="1" x14ac:dyDescent="0.25">
      <c r="A483" s="37">
        <v>47</v>
      </c>
      <c r="B483" s="38"/>
      <c r="C483" s="39"/>
      <c r="D483" s="39"/>
      <c r="E483" s="39"/>
      <c r="F483" s="42"/>
      <c r="G483" s="40">
        <v>148.72</v>
      </c>
      <c r="H483" s="41">
        <f t="shared" si="825"/>
        <v>153.1</v>
      </c>
      <c r="I483" s="42">
        <v>152.97</v>
      </c>
      <c r="J483" s="43">
        <f t="shared" si="822"/>
        <v>-1.0895382536880252E-3</v>
      </c>
      <c r="K483" s="44">
        <f t="shared" si="823"/>
        <v>-0.16666666666665719</v>
      </c>
      <c r="L483" s="45" t="s">
        <v>236</v>
      </c>
      <c r="M483" s="126" t="s">
        <v>1231</v>
      </c>
      <c r="N483" s="46">
        <f t="shared" si="838"/>
        <v>153.13666666666666</v>
      </c>
      <c r="O483" s="46">
        <f t="shared" si="886"/>
        <v>-8.0000000000000016E-2</v>
      </c>
      <c r="P483" s="42">
        <v>153.24</v>
      </c>
      <c r="Q483" s="46">
        <f t="shared" si="887"/>
        <v>4.3</v>
      </c>
      <c r="R483" s="39">
        <v>148.80000000000001</v>
      </c>
      <c r="S483" s="46">
        <f t="shared" si="888"/>
        <v>4.0999999999999996</v>
      </c>
      <c r="T483" s="40">
        <v>149.04999999999998</v>
      </c>
      <c r="U483" s="47" t="str">
        <f t="shared" si="813"/>
        <v/>
      </c>
      <c r="V483" s="47" t="str">
        <f t="shared" si="814"/>
        <v/>
      </c>
      <c r="W483" s="48"/>
      <c r="X483" s="48"/>
      <c r="Y483" s="48"/>
      <c r="Z483" s="48"/>
      <c r="AA483" s="48"/>
      <c r="AB483" s="48"/>
      <c r="AC483" s="48"/>
      <c r="AD483" s="48"/>
      <c r="AE483" s="51">
        <f t="shared" si="840"/>
        <v>47</v>
      </c>
      <c r="AF483" s="51" t="str">
        <f t="shared" si="841"/>
        <v/>
      </c>
      <c r="AG483" s="51" t="str">
        <f t="shared" si="842"/>
        <v/>
      </c>
      <c r="AH483" s="51" t="str">
        <f t="shared" si="843"/>
        <v/>
      </c>
      <c r="AI483" s="52">
        <f t="shared" si="844"/>
        <v>153.1</v>
      </c>
      <c r="AJ483" s="51"/>
      <c r="AK483" s="53"/>
      <c r="AL483" s="52"/>
      <c r="AM483" s="53">
        <f t="shared" si="846"/>
        <v>45</v>
      </c>
      <c r="AN483" s="53">
        <f>IF(AJ483&lt;&gt;"",IF(AJ483="o",VLOOKUP(AM483,OpenSect!$A$1:$D$11,2),IF(AJ483="u",VLOOKUP(AM483,UpHill!$A$1:$D$35,2),IF(AJ483="d",VLOOKUP(AM483,DownHill!$A$3:$D$29,2),IF(AJ483="f",VLOOKUP(AM483,FlatUnd!$A$2:$D$30,2),IF(AJ483="t",VLOOKUP(AM483,TimeAdd!$A$1:$D$176,2),IF(AJ483="l",VLOOKUP(AM483,SLimit!$A$1:$D$8,2),AN482)))))),AN482)</f>
        <v>53</v>
      </c>
      <c r="AO483" s="53">
        <f>IF(AJ483&lt;&gt;"",IF(AJ483="o",VLOOKUP(AM483,OpenSect!$A$1:$D$11,3),IF(AJ483="u",VLOOKUP(AM483,UpHill!$A$1:$D$35,3),IF(AJ483="d",VLOOKUP(AM483,DownHill!$A$3:$D$29,3),IF(AJ483="f",VLOOKUP(AM483,FlatUnd!$A$2:$D$30,3),IF(AJ483="t",VLOOKUP(AM483,TimeAdd!$A$1:$D$18,3),IF(AJ483="l",VLOOKUP(AM483,SLimit!$A$1:$D$8,3),AO482)))))),AO482)</f>
        <v>62</v>
      </c>
      <c r="AP483" s="53">
        <f>IF(AJ483&lt;&gt;"",IF(AJ483="o",VLOOKUP(AM483,OpenSect!$A$1:$D$11,4),IF(AJ483="u",VLOOKUP(AM483,UpHill!$A$1:$D$35,4),IF(AJ483="d",VLOOKUP(AM483,DownHill!$A$3:$D$29,4),IF(AJ483="f",VLOOKUP(AM483,FlatUnd!$A$2:$D$30,4),IF(AJ483="t",VLOOKUP(AM483,TimeAdd!$A$1:$D$18,4),IF(AJ483="l",VLOOKUP(AM483,SLimit!$A$1:$D$8,4),AP482)))))),AP482)</f>
        <v>70</v>
      </c>
      <c r="AQ483" s="53" t="str">
        <f t="shared" si="847"/>
        <v>80</v>
      </c>
      <c r="AR483" s="54" t="str">
        <f t="shared" si="848"/>
        <v>7km Stone</v>
      </c>
      <c r="AS483" s="55"/>
      <c r="AT483" s="55"/>
      <c r="AU483" s="56">
        <f>IF(GroupStTimes!$A$8=0,MIN(CB483,CD483,CF483),MIN(BZ483,CB483,CD483,CF483))</f>
        <v>0.43886574074074075</v>
      </c>
      <c r="AV483" s="56">
        <f>IF(GroupStTimes!$A$8=0,MAX(CC483,CE483,CG483),MAX(CA483,CC483,CE483,CG483))</f>
        <v>0.48469907407407403</v>
      </c>
      <c r="AW483" s="57" t="str">
        <f t="shared" si="849"/>
        <v/>
      </c>
      <c r="AX483" s="58" t="str">
        <f t="shared" si="850"/>
        <v/>
      </c>
      <c r="AY483" s="58" t="str">
        <f t="shared" si="851"/>
        <v/>
      </c>
      <c r="AZ483" s="31">
        <f t="shared" si="852"/>
        <v>151.77000000000001</v>
      </c>
      <c r="BA483" s="59">
        <f t="shared" si="853"/>
        <v>0.44006944444444451</v>
      </c>
      <c r="BB483" s="59">
        <f t="shared" si="854"/>
        <v>0.4456250000000001</v>
      </c>
      <c r="BC483" s="59">
        <f t="shared" si="855"/>
        <v>0.43782407407407409</v>
      </c>
      <c r="BD483" s="59">
        <f t="shared" si="856"/>
        <v>0.48365740740740737</v>
      </c>
      <c r="BE483" s="59">
        <f t="shared" si="857"/>
        <v>0.47187500000000004</v>
      </c>
      <c r="BF483" s="59">
        <f t="shared" si="858"/>
        <v>0.48229166666666673</v>
      </c>
      <c r="BG483" s="59">
        <f t="shared" si="859"/>
        <v>0.48131944444444452</v>
      </c>
      <c r="BH483" s="59">
        <f t="shared" si="860"/>
        <v>0.48062500000000008</v>
      </c>
      <c r="BI483" s="31">
        <f t="shared" si="861"/>
        <v>1.3299999999999841</v>
      </c>
      <c r="BJ483" s="61">
        <f t="shared" ref="BJ483:BM483" si="914">IF($AJ482="t",IF(AM481=0,0,$BI483/AM481),IF(AM482=0,0,$BI483/AM482))</f>
        <v>2.9555555555555203E-2</v>
      </c>
      <c r="BK483" s="61">
        <f t="shared" si="914"/>
        <v>2.509433962264121E-2</v>
      </c>
      <c r="BL483" s="61">
        <f t="shared" si="914"/>
        <v>2.1451612903225548E-2</v>
      </c>
      <c r="BM483" s="61">
        <f t="shared" si="914"/>
        <v>1.8999999999999774E-2</v>
      </c>
      <c r="BN483" s="62">
        <f t="shared" si="863"/>
        <v>0</v>
      </c>
      <c r="BO483" s="62">
        <f t="shared" si="864"/>
        <v>1</v>
      </c>
      <c r="BP483" s="62">
        <f t="shared" si="865"/>
        <v>46</v>
      </c>
      <c r="BQ483" s="62">
        <f t="shared" si="866"/>
        <v>0</v>
      </c>
      <c r="BR483" s="62">
        <f t="shared" si="867"/>
        <v>1</v>
      </c>
      <c r="BS483" s="62">
        <f t="shared" si="868"/>
        <v>30</v>
      </c>
      <c r="BT483" s="62">
        <f t="shared" si="869"/>
        <v>0</v>
      </c>
      <c r="BU483" s="62">
        <f t="shared" si="870"/>
        <v>1</v>
      </c>
      <c r="BV483" s="62">
        <f t="shared" si="871"/>
        <v>17</v>
      </c>
      <c r="BW483" s="62">
        <f t="shared" si="872"/>
        <v>0</v>
      </c>
      <c r="BX483" s="62">
        <f t="shared" si="873"/>
        <v>1</v>
      </c>
      <c r="BY483" s="62">
        <f t="shared" si="874"/>
        <v>8</v>
      </c>
      <c r="BZ483" s="63">
        <f t="shared" si="875"/>
        <v>0.44129629629629635</v>
      </c>
      <c r="CA483" s="63">
        <f t="shared" si="876"/>
        <v>0.44685185185185194</v>
      </c>
      <c r="CB483" s="63">
        <f t="shared" si="877"/>
        <v>0.43886574074074075</v>
      </c>
      <c r="CC483" s="63">
        <f t="shared" si="878"/>
        <v>0.48469907407407403</v>
      </c>
      <c r="CD483" s="63">
        <f t="shared" si="879"/>
        <v>0.47276620370370376</v>
      </c>
      <c r="CE483" s="63">
        <f t="shared" si="880"/>
        <v>0.48318287037037044</v>
      </c>
      <c r="CF483" s="63">
        <f t="shared" si="881"/>
        <v>0.48210648148148155</v>
      </c>
      <c r="CG483" s="63">
        <f t="shared" si="882"/>
        <v>0.48141203703703711</v>
      </c>
      <c r="CH483" s="36"/>
      <c r="CI483" s="36"/>
      <c r="CJ483" s="36"/>
      <c r="CK483" s="36"/>
      <c r="CL483" s="60">
        <v>60</v>
      </c>
    </row>
    <row r="484" spans="1:90" ht="26.25" customHeight="1" x14ac:dyDescent="0.25">
      <c r="A484" s="37">
        <v>47</v>
      </c>
      <c r="B484" s="38"/>
      <c r="C484" s="39"/>
      <c r="D484" s="39"/>
      <c r="E484" s="39"/>
      <c r="F484" s="42"/>
      <c r="G484" s="66">
        <v>149.45999999999995</v>
      </c>
      <c r="H484" s="41">
        <f t="shared" si="825"/>
        <v>153.84</v>
      </c>
      <c r="I484" s="42">
        <v>153.71999999999994</v>
      </c>
      <c r="J484" s="43">
        <f t="shared" si="822"/>
        <v>-1.0408534998700564E-3</v>
      </c>
      <c r="K484" s="44">
        <f t="shared" si="823"/>
        <v>-0.16000000000002501</v>
      </c>
      <c r="L484" s="70" t="s">
        <v>1344</v>
      </c>
      <c r="M484" s="126" t="s">
        <v>1231</v>
      </c>
      <c r="N484" s="46">
        <f t="shared" si="838"/>
        <v>153.87999999999997</v>
      </c>
      <c r="O484" s="46">
        <f t="shared" si="886"/>
        <v>-8.0000000000000016E-2</v>
      </c>
      <c r="P484" s="42">
        <v>153.98999999999995</v>
      </c>
      <c r="Q484" s="46">
        <f t="shared" si="887"/>
        <v>4.3</v>
      </c>
      <c r="R484" s="39">
        <v>149.54</v>
      </c>
      <c r="S484" s="46">
        <f t="shared" si="888"/>
        <v>4.0999999999999996</v>
      </c>
      <c r="T484" s="40">
        <v>149.79</v>
      </c>
      <c r="U484" s="47" t="str">
        <f t="shared" si="813"/>
        <v/>
      </c>
      <c r="V484" s="47" t="str">
        <f t="shared" si="814"/>
        <v/>
      </c>
      <c r="W484" s="48"/>
      <c r="X484" s="48"/>
      <c r="Y484" s="48"/>
      <c r="Z484" s="48"/>
      <c r="AA484" s="48"/>
      <c r="AB484" s="48"/>
      <c r="AC484" s="48"/>
      <c r="AD484" s="48"/>
      <c r="AE484" s="51">
        <f t="shared" si="840"/>
        <v>47</v>
      </c>
      <c r="AF484" s="51" t="str">
        <f t="shared" si="841"/>
        <v/>
      </c>
      <c r="AG484" s="51" t="str">
        <f t="shared" si="842"/>
        <v/>
      </c>
      <c r="AH484" s="51" t="str">
        <f t="shared" si="843"/>
        <v/>
      </c>
      <c r="AI484" s="52">
        <f t="shared" si="844"/>
        <v>153.84</v>
      </c>
      <c r="AJ484" s="51"/>
      <c r="AK484" s="53"/>
      <c r="AL484" s="52"/>
      <c r="AM484" s="53">
        <f t="shared" si="846"/>
        <v>45</v>
      </c>
      <c r="AN484" s="53">
        <f>IF(AJ484&lt;&gt;"",IF(AJ484="o",VLOOKUP(AM484,OpenSect!$A$1:$D$11,2),IF(AJ484="u",VLOOKUP(AM484,UpHill!$A$1:$D$35,2),IF(AJ484="d",VLOOKUP(AM484,DownHill!$A$3:$D$29,2),IF(AJ484="f",VLOOKUP(AM484,FlatUnd!$A$2:$D$30,2),IF(AJ484="t",VLOOKUP(AM484,TimeAdd!$A$1:$D$176,2),IF(AJ484="l",VLOOKUP(AM484,SLimit!$A$1:$D$8,2),AN483)))))),AN483)</f>
        <v>53</v>
      </c>
      <c r="AO484" s="53">
        <f>IF(AJ484&lt;&gt;"",IF(AJ484="o",VLOOKUP(AM484,OpenSect!$A$1:$D$11,3),IF(AJ484="u",VLOOKUP(AM484,UpHill!$A$1:$D$35,3),IF(AJ484="d",VLOOKUP(AM484,DownHill!$A$3:$D$29,3),IF(AJ484="f",VLOOKUP(AM484,FlatUnd!$A$2:$D$30,3),IF(AJ484="t",VLOOKUP(AM484,TimeAdd!$A$1:$D$18,3),IF(AJ484="l",VLOOKUP(AM484,SLimit!$A$1:$D$8,3),AO483)))))),AO483)</f>
        <v>62</v>
      </c>
      <c r="AP484" s="53">
        <f>IF(AJ484&lt;&gt;"",IF(AJ484="o",VLOOKUP(AM484,OpenSect!$A$1:$D$11,4),IF(AJ484="u",VLOOKUP(AM484,UpHill!$A$1:$D$35,4),IF(AJ484="d",VLOOKUP(AM484,DownHill!$A$3:$D$29,4),IF(AJ484="f",VLOOKUP(AM484,FlatUnd!$A$2:$D$30,4),IF(AJ484="t",VLOOKUP(AM484,TimeAdd!$A$1:$D$18,4),IF(AJ484="l",VLOOKUP(AM484,SLimit!$A$1:$D$8,4),AP483)))))),AP483)</f>
        <v>70</v>
      </c>
      <c r="AQ484" s="53" t="str">
        <f t="shared" si="847"/>
        <v>80</v>
      </c>
      <c r="AR484" s="54" t="str">
        <f t="shared" si="848"/>
        <v>8km Stone.  About 200m out of place.</v>
      </c>
      <c r="AS484" s="55"/>
      <c r="AT484" s="55"/>
      <c r="AU484" s="56">
        <f>IF(GroupStTimes!$A$8=0,MIN(CB484,CD484,CF484),MIN(BZ484,CB484,CD484,CF484))</f>
        <v>0.43945601851851851</v>
      </c>
      <c r="AV484" s="56">
        <f>IF(GroupStTimes!$A$8=0,MAX(CC484,CE484,CG484),MAX(CA484,CC484,CE484,CG484))</f>
        <v>0.48528935185185179</v>
      </c>
      <c r="AW484" s="57" t="str">
        <f t="shared" si="849"/>
        <v/>
      </c>
      <c r="AX484" s="58" t="str">
        <f t="shared" si="850"/>
        <v/>
      </c>
      <c r="AY484" s="58" t="str">
        <f t="shared" si="851"/>
        <v/>
      </c>
      <c r="AZ484" s="31">
        <f t="shared" si="852"/>
        <v>151.77000000000001</v>
      </c>
      <c r="BA484" s="59">
        <f t="shared" si="853"/>
        <v>0.44006944444444451</v>
      </c>
      <c r="BB484" s="59">
        <f t="shared" si="854"/>
        <v>0.4456250000000001</v>
      </c>
      <c r="BC484" s="59">
        <f t="shared" si="855"/>
        <v>0.43782407407407409</v>
      </c>
      <c r="BD484" s="59">
        <f t="shared" si="856"/>
        <v>0.48365740740740737</v>
      </c>
      <c r="BE484" s="59">
        <f t="shared" si="857"/>
        <v>0.47187500000000004</v>
      </c>
      <c r="BF484" s="59">
        <f t="shared" si="858"/>
        <v>0.48229166666666673</v>
      </c>
      <c r="BG484" s="59">
        <f t="shared" si="859"/>
        <v>0.48131944444444452</v>
      </c>
      <c r="BH484" s="59">
        <f t="shared" si="860"/>
        <v>0.48062500000000008</v>
      </c>
      <c r="BI484" s="31">
        <f t="shared" si="861"/>
        <v>2.0699999999999932</v>
      </c>
      <c r="BJ484" s="61">
        <f t="shared" ref="BJ484:BM484" si="915">IF($AJ483="t",IF(AM482=0,0,$BI484/AM482),IF(AM483=0,0,$BI484/AM483))</f>
        <v>4.5999999999999847E-2</v>
      </c>
      <c r="BK484" s="61">
        <f t="shared" si="915"/>
        <v>3.9056603773584775E-2</v>
      </c>
      <c r="BL484" s="61">
        <f t="shared" si="915"/>
        <v>3.3387096774193437E-2</v>
      </c>
      <c r="BM484" s="61">
        <f t="shared" si="915"/>
        <v>2.9571428571428474E-2</v>
      </c>
      <c r="BN484" s="62">
        <f t="shared" si="863"/>
        <v>0</v>
      </c>
      <c r="BO484" s="62">
        <f t="shared" si="864"/>
        <v>2</v>
      </c>
      <c r="BP484" s="62">
        <f t="shared" si="865"/>
        <v>46</v>
      </c>
      <c r="BQ484" s="62">
        <f t="shared" si="866"/>
        <v>0</v>
      </c>
      <c r="BR484" s="62">
        <f t="shared" si="867"/>
        <v>2</v>
      </c>
      <c r="BS484" s="62">
        <f t="shared" si="868"/>
        <v>21</v>
      </c>
      <c r="BT484" s="62">
        <f t="shared" si="869"/>
        <v>0</v>
      </c>
      <c r="BU484" s="62">
        <f t="shared" si="870"/>
        <v>2</v>
      </c>
      <c r="BV484" s="62">
        <f t="shared" si="871"/>
        <v>0</v>
      </c>
      <c r="BW484" s="62">
        <f t="shared" si="872"/>
        <v>0</v>
      </c>
      <c r="BX484" s="62">
        <f t="shared" si="873"/>
        <v>1</v>
      </c>
      <c r="BY484" s="62">
        <f t="shared" si="874"/>
        <v>46</v>
      </c>
      <c r="BZ484" s="63">
        <f t="shared" si="875"/>
        <v>0.4419907407407408</v>
      </c>
      <c r="CA484" s="63">
        <f t="shared" si="876"/>
        <v>0.44754629629629639</v>
      </c>
      <c r="CB484" s="63">
        <f t="shared" si="877"/>
        <v>0.43945601851851851</v>
      </c>
      <c r="CC484" s="63">
        <f t="shared" si="878"/>
        <v>0.48528935185185179</v>
      </c>
      <c r="CD484" s="63">
        <f t="shared" si="879"/>
        <v>0.47326388888888893</v>
      </c>
      <c r="CE484" s="63">
        <f t="shared" si="880"/>
        <v>0.48368055555555561</v>
      </c>
      <c r="CF484" s="63">
        <f t="shared" si="881"/>
        <v>0.48254629629629636</v>
      </c>
      <c r="CG484" s="63">
        <f t="shared" si="882"/>
        <v>0.48185185185185192</v>
      </c>
      <c r="CH484" s="36"/>
      <c r="CI484" s="36"/>
      <c r="CJ484" s="36"/>
      <c r="CK484" s="36"/>
      <c r="CL484" s="60">
        <v>60</v>
      </c>
    </row>
    <row r="485" spans="1:90" ht="40.5" x14ac:dyDescent="0.25">
      <c r="A485" s="37">
        <v>47</v>
      </c>
      <c r="B485" s="38"/>
      <c r="C485" s="39"/>
      <c r="D485" s="39"/>
      <c r="E485" s="39"/>
      <c r="F485" s="42"/>
      <c r="G485" s="40">
        <v>149.65</v>
      </c>
      <c r="H485" s="41">
        <f t="shared" si="825"/>
        <v>154.04</v>
      </c>
      <c r="I485" s="42">
        <v>153.91</v>
      </c>
      <c r="J485" s="43">
        <f t="shared" si="822"/>
        <v>-1.0828839364996244E-3</v>
      </c>
      <c r="K485" s="44">
        <f t="shared" si="823"/>
        <v>-0.16666666666665719</v>
      </c>
      <c r="L485" s="70" t="s">
        <v>1243</v>
      </c>
      <c r="M485" s="126" t="s">
        <v>1231</v>
      </c>
      <c r="N485" s="46">
        <f t="shared" si="838"/>
        <v>154.07666666666665</v>
      </c>
      <c r="O485" s="46">
        <f t="shared" si="886"/>
        <v>-8.0000000000000016E-2</v>
      </c>
      <c r="P485" s="42">
        <v>154.18</v>
      </c>
      <c r="Q485" s="46">
        <f t="shared" si="887"/>
        <v>4.3</v>
      </c>
      <c r="R485" s="39">
        <v>149.74</v>
      </c>
      <c r="S485" s="46">
        <f t="shared" si="888"/>
        <v>4.0999999999999996</v>
      </c>
      <c r="T485" s="40">
        <v>149.98999999999998</v>
      </c>
      <c r="U485" s="47" t="str">
        <f t="shared" si="813"/>
        <v/>
      </c>
      <c r="V485" s="47" t="str">
        <f t="shared" si="814"/>
        <v/>
      </c>
      <c r="W485" s="48"/>
      <c r="X485" s="48"/>
      <c r="Y485" s="48"/>
      <c r="Z485" s="48"/>
      <c r="AA485" s="48"/>
      <c r="AB485" s="48"/>
      <c r="AC485" s="48"/>
      <c r="AD485" s="48"/>
      <c r="AE485" s="51">
        <f t="shared" si="840"/>
        <v>47</v>
      </c>
      <c r="AF485" s="51" t="str">
        <f t="shared" si="841"/>
        <v/>
      </c>
      <c r="AG485" s="51" t="str">
        <f t="shared" si="842"/>
        <v/>
      </c>
      <c r="AH485" s="51" t="str">
        <f t="shared" si="843"/>
        <v/>
      </c>
      <c r="AI485" s="52">
        <f t="shared" si="844"/>
        <v>154.04</v>
      </c>
      <c r="AJ485" s="51"/>
      <c r="AK485" s="53"/>
      <c r="AL485" s="52"/>
      <c r="AM485" s="53">
        <f t="shared" si="846"/>
        <v>45</v>
      </c>
      <c r="AN485" s="53">
        <f>IF(AJ485&lt;&gt;"",IF(AJ485="o",VLOOKUP(AM485,OpenSect!$A$1:$D$11,2),IF(AJ485="u",VLOOKUP(AM485,UpHill!$A$1:$D$35,2),IF(AJ485="d",VLOOKUP(AM485,DownHill!$A$3:$D$29,2),IF(AJ485="f",VLOOKUP(AM485,FlatUnd!$A$2:$D$30,2),IF(AJ485="t",VLOOKUP(AM485,TimeAdd!$A$1:$D$176,2),IF(AJ485="l",VLOOKUP(AM485,SLimit!$A$1:$D$8,2),AN484)))))),AN484)</f>
        <v>53</v>
      </c>
      <c r="AO485" s="53">
        <f>IF(AJ485&lt;&gt;"",IF(AJ485="o",VLOOKUP(AM485,OpenSect!$A$1:$D$11,3),IF(AJ485="u",VLOOKUP(AM485,UpHill!$A$1:$D$35,3),IF(AJ485="d",VLOOKUP(AM485,DownHill!$A$3:$D$29,3),IF(AJ485="f",VLOOKUP(AM485,FlatUnd!$A$2:$D$30,3),IF(AJ485="t",VLOOKUP(AM485,TimeAdd!$A$1:$D$18,3),IF(AJ485="l",VLOOKUP(AM485,SLimit!$A$1:$D$8,3),AO484)))))),AO484)</f>
        <v>62</v>
      </c>
      <c r="AP485" s="53">
        <f>IF(AJ485&lt;&gt;"",IF(AJ485="o",VLOOKUP(AM485,OpenSect!$A$1:$D$11,4),IF(AJ485="u",VLOOKUP(AM485,UpHill!$A$1:$D$35,4),IF(AJ485="d",VLOOKUP(AM485,DownHill!$A$3:$D$29,4),IF(AJ485="f",VLOOKUP(AM485,FlatUnd!$A$2:$D$30,4),IF(AJ485="t",VLOOKUP(AM485,TimeAdd!$A$1:$D$18,4),IF(AJ485="l",VLOOKUP(AM485,SLimit!$A$1:$D$8,4),AP484)))))),AP484)</f>
        <v>70</v>
      </c>
      <c r="AQ485" s="53" t="str">
        <f t="shared" si="847"/>
        <v>80</v>
      </c>
      <c r="AR485" s="54" t="str">
        <f t="shared" si="848"/>
        <v>{Right} Toll free, N3 Ladysmith, Tolvry.  Missing  2024-01-27.</v>
      </c>
      <c r="AS485" s="55"/>
      <c r="AT485" s="55"/>
      <c r="AU485" s="56">
        <f>IF(GroupStTimes!$A$8=0,MIN(CB485,CD485,CF485),MIN(BZ485,CB485,CD485,CF485))</f>
        <v>0.43960648148148151</v>
      </c>
      <c r="AV485" s="56">
        <f>IF(GroupStTimes!$A$8=0,MAX(CC485,CE485,CG485),MAX(CA485,CC485,CE485,CG485))</f>
        <v>0.4854398148148148</v>
      </c>
      <c r="AW485" s="57" t="str">
        <f t="shared" si="849"/>
        <v/>
      </c>
      <c r="AX485" s="58" t="str">
        <f t="shared" si="850"/>
        <v/>
      </c>
      <c r="AY485" s="58" t="str">
        <f t="shared" si="851"/>
        <v/>
      </c>
      <c r="AZ485" s="31">
        <f t="shared" si="852"/>
        <v>151.77000000000001</v>
      </c>
      <c r="BA485" s="59">
        <f t="shared" si="853"/>
        <v>0.44006944444444451</v>
      </c>
      <c r="BB485" s="59">
        <f t="shared" si="854"/>
        <v>0.4456250000000001</v>
      </c>
      <c r="BC485" s="59">
        <f t="shared" si="855"/>
        <v>0.43782407407407409</v>
      </c>
      <c r="BD485" s="59">
        <f t="shared" si="856"/>
        <v>0.48365740740740737</v>
      </c>
      <c r="BE485" s="59">
        <f t="shared" si="857"/>
        <v>0.47187500000000004</v>
      </c>
      <c r="BF485" s="59">
        <f t="shared" si="858"/>
        <v>0.48229166666666673</v>
      </c>
      <c r="BG485" s="59">
        <f t="shared" si="859"/>
        <v>0.48131944444444452</v>
      </c>
      <c r="BH485" s="59">
        <f t="shared" si="860"/>
        <v>0.48062500000000008</v>
      </c>
      <c r="BI485" s="31">
        <f t="shared" si="861"/>
        <v>2.2699999999999818</v>
      </c>
      <c r="BJ485" s="61">
        <f t="shared" ref="BJ485:BM485" si="916">IF($AJ484="t",IF(AM483=0,0,$BI485/AM483),IF(AM484=0,0,$BI485/AM484))</f>
        <v>5.0444444444444042E-2</v>
      </c>
      <c r="BK485" s="61">
        <f t="shared" si="916"/>
        <v>4.2830188679244943E-2</v>
      </c>
      <c r="BL485" s="61">
        <f t="shared" si="916"/>
        <v>3.6612903225806161E-2</v>
      </c>
      <c r="BM485" s="61">
        <f t="shared" si="916"/>
        <v>3.2428571428571168E-2</v>
      </c>
      <c r="BN485" s="62">
        <f t="shared" si="863"/>
        <v>0</v>
      </c>
      <c r="BO485" s="62">
        <f t="shared" si="864"/>
        <v>3</v>
      </c>
      <c r="BP485" s="62">
        <f t="shared" si="865"/>
        <v>2</v>
      </c>
      <c r="BQ485" s="62">
        <f t="shared" si="866"/>
        <v>0</v>
      </c>
      <c r="BR485" s="62">
        <f t="shared" si="867"/>
        <v>2</v>
      </c>
      <c r="BS485" s="62">
        <f t="shared" si="868"/>
        <v>34</v>
      </c>
      <c r="BT485" s="62">
        <f t="shared" si="869"/>
        <v>0</v>
      </c>
      <c r="BU485" s="62">
        <f t="shared" si="870"/>
        <v>2</v>
      </c>
      <c r="BV485" s="62">
        <f t="shared" si="871"/>
        <v>12</v>
      </c>
      <c r="BW485" s="62">
        <f t="shared" si="872"/>
        <v>0</v>
      </c>
      <c r="BX485" s="62">
        <f t="shared" si="873"/>
        <v>1</v>
      </c>
      <c r="BY485" s="62">
        <f t="shared" si="874"/>
        <v>57</v>
      </c>
      <c r="BZ485" s="63">
        <f t="shared" si="875"/>
        <v>0.44217592592592597</v>
      </c>
      <c r="CA485" s="63">
        <f t="shared" si="876"/>
        <v>0.44773148148148156</v>
      </c>
      <c r="CB485" s="63">
        <f t="shared" si="877"/>
        <v>0.43960648148148151</v>
      </c>
      <c r="CC485" s="63">
        <f t="shared" si="878"/>
        <v>0.4854398148148148</v>
      </c>
      <c r="CD485" s="63">
        <f t="shared" si="879"/>
        <v>0.47340277777777784</v>
      </c>
      <c r="CE485" s="63">
        <f t="shared" si="880"/>
        <v>0.48381944444444452</v>
      </c>
      <c r="CF485" s="63">
        <f t="shared" si="881"/>
        <v>0.48267361111111118</v>
      </c>
      <c r="CG485" s="63">
        <f t="shared" si="882"/>
        <v>0.48197916666666674</v>
      </c>
      <c r="CH485" s="36"/>
      <c r="CI485" s="36"/>
      <c r="CJ485" s="36"/>
      <c r="CK485" s="36"/>
      <c r="CL485" s="60">
        <v>60</v>
      </c>
    </row>
    <row r="486" spans="1:90" ht="26.25" customHeight="1" x14ac:dyDescent="0.25">
      <c r="A486" s="37">
        <v>47</v>
      </c>
      <c r="B486" s="38"/>
      <c r="C486" s="39"/>
      <c r="D486" s="39"/>
      <c r="E486" s="39"/>
      <c r="F486" s="42"/>
      <c r="G486" s="40">
        <v>149.82</v>
      </c>
      <c r="H486" s="41">
        <f t="shared" si="825"/>
        <v>154.21</v>
      </c>
      <c r="I486" s="42">
        <v>154.09</v>
      </c>
      <c r="J486" s="43">
        <f t="shared" si="822"/>
        <v>-1.0383542085793795E-3</v>
      </c>
      <c r="K486" s="44">
        <f t="shared" si="823"/>
        <v>-0.15999999999999659</v>
      </c>
      <c r="L486" s="45" t="s">
        <v>334</v>
      </c>
      <c r="M486" s="126" t="s">
        <v>1231</v>
      </c>
      <c r="N486" s="46">
        <f t="shared" si="838"/>
        <v>154.25</v>
      </c>
      <c r="O486" s="46">
        <f t="shared" si="886"/>
        <v>-8.0000000000000016E-2</v>
      </c>
      <c r="P486" s="42">
        <v>154.36000000000001</v>
      </c>
      <c r="Q486" s="46">
        <f t="shared" si="887"/>
        <v>4.3</v>
      </c>
      <c r="R486" s="39">
        <v>149.91</v>
      </c>
      <c r="S486" s="46">
        <f t="shared" si="888"/>
        <v>4.0999999999999996</v>
      </c>
      <c r="T486" s="40">
        <v>150.16</v>
      </c>
      <c r="U486" s="47" t="str">
        <f t="shared" si="813"/>
        <v/>
      </c>
      <c r="V486" s="47" t="str">
        <f t="shared" si="814"/>
        <v/>
      </c>
      <c r="W486" s="48"/>
      <c r="X486" s="48"/>
      <c r="Y486" s="48"/>
      <c r="Z486" s="48"/>
      <c r="AA486" s="48"/>
      <c r="AB486" s="48"/>
      <c r="AC486" s="48"/>
      <c r="AD486" s="48"/>
      <c r="AE486" s="51">
        <f t="shared" si="840"/>
        <v>47</v>
      </c>
      <c r="AF486" s="51" t="str">
        <f t="shared" si="841"/>
        <v/>
      </c>
      <c r="AG486" s="51" t="str">
        <f t="shared" si="842"/>
        <v/>
      </c>
      <c r="AH486" s="51" t="str">
        <f t="shared" si="843"/>
        <v/>
      </c>
      <c r="AI486" s="52">
        <f t="shared" si="844"/>
        <v>154.21</v>
      </c>
      <c r="AJ486" s="51"/>
      <c r="AK486" s="53"/>
      <c r="AL486" s="52"/>
      <c r="AM486" s="53">
        <f t="shared" si="846"/>
        <v>45</v>
      </c>
      <c r="AN486" s="53">
        <f>IF(AJ486&lt;&gt;"",IF(AJ486="o",VLOOKUP(AM486,OpenSect!$A$1:$D$11,2),IF(AJ486="u",VLOOKUP(AM486,UpHill!$A$1:$D$35,2),IF(AJ486="d",VLOOKUP(AM486,DownHill!$A$3:$D$29,2),IF(AJ486="f",VLOOKUP(AM486,FlatUnd!$A$2:$D$30,2),IF(AJ486="t",VLOOKUP(AM486,TimeAdd!$A$1:$D$176,2),IF(AJ486="l",VLOOKUP(AM486,SLimit!$A$1:$D$8,2),AN485)))))),AN485)</f>
        <v>53</v>
      </c>
      <c r="AO486" s="53">
        <f>IF(AJ486&lt;&gt;"",IF(AJ486="o",VLOOKUP(AM486,OpenSect!$A$1:$D$11,3),IF(AJ486="u",VLOOKUP(AM486,UpHill!$A$1:$D$35,3),IF(AJ486="d",VLOOKUP(AM486,DownHill!$A$3:$D$29,3),IF(AJ486="f",VLOOKUP(AM486,FlatUnd!$A$2:$D$30,3),IF(AJ486="t",VLOOKUP(AM486,TimeAdd!$A$1:$D$18,3),IF(AJ486="l",VLOOKUP(AM486,SLimit!$A$1:$D$8,3),AO485)))))),AO485)</f>
        <v>62</v>
      </c>
      <c r="AP486" s="53">
        <f>IF(AJ486&lt;&gt;"",IF(AJ486="o",VLOOKUP(AM486,OpenSect!$A$1:$D$11,4),IF(AJ486="u",VLOOKUP(AM486,UpHill!$A$1:$D$35,4),IF(AJ486="d",VLOOKUP(AM486,DownHill!$A$3:$D$29,4),IF(AJ486="f",VLOOKUP(AM486,FlatUnd!$A$2:$D$30,4),IF(AJ486="t",VLOOKUP(AM486,TimeAdd!$A$1:$D$18,4),IF(AJ486="l",VLOOKUP(AM486,SLimit!$A$1:$D$8,4),AP485)))))),AP485)</f>
        <v>70</v>
      </c>
      <c r="AQ486" s="53" t="str">
        <f t="shared" si="847"/>
        <v>80</v>
      </c>
      <c r="AR486" s="54" t="str">
        <f t="shared" si="848"/>
        <v>{Left} (N3)[Toll route] [Highway] 152, Hidcote</v>
      </c>
      <c r="AS486" s="55"/>
      <c r="AT486" s="55"/>
      <c r="AU486" s="56">
        <f>IF(GroupStTimes!$A$8=0,MIN(CB486,CD486,CF486),MIN(BZ486,CB486,CD486,CF486))</f>
        <v>0.43974537037037037</v>
      </c>
      <c r="AV486" s="56">
        <f>IF(GroupStTimes!$A$8=0,MAX(CC486,CE486,CG486),MAX(CA486,CC486,CE486,CG486))</f>
        <v>0.48557870370370365</v>
      </c>
      <c r="AW486" s="57" t="str">
        <f t="shared" si="849"/>
        <v/>
      </c>
      <c r="AX486" s="58" t="str">
        <f t="shared" si="850"/>
        <v/>
      </c>
      <c r="AY486" s="58" t="str">
        <f t="shared" si="851"/>
        <v/>
      </c>
      <c r="AZ486" s="31">
        <f t="shared" si="852"/>
        <v>151.77000000000001</v>
      </c>
      <c r="BA486" s="59">
        <f t="shared" si="853"/>
        <v>0.44006944444444451</v>
      </c>
      <c r="BB486" s="59">
        <f t="shared" si="854"/>
        <v>0.4456250000000001</v>
      </c>
      <c r="BC486" s="59">
        <f t="shared" si="855"/>
        <v>0.43782407407407409</v>
      </c>
      <c r="BD486" s="59">
        <f t="shared" si="856"/>
        <v>0.48365740740740737</v>
      </c>
      <c r="BE486" s="59">
        <f t="shared" si="857"/>
        <v>0.47187500000000004</v>
      </c>
      <c r="BF486" s="59">
        <f t="shared" si="858"/>
        <v>0.48229166666666673</v>
      </c>
      <c r="BG486" s="59">
        <f t="shared" si="859"/>
        <v>0.48131944444444452</v>
      </c>
      <c r="BH486" s="59">
        <f t="shared" si="860"/>
        <v>0.48062500000000008</v>
      </c>
      <c r="BI486" s="31">
        <f t="shared" si="861"/>
        <v>2.4399999999999977</v>
      </c>
      <c r="BJ486" s="61">
        <f t="shared" ref="BJ486:BM486" si="917">IF($AJ485="t",IF(AM484=0,0,$BI486/AM484),IF(AM485=0,0,$BI486/AM485))</f>
        <v>5.4222222222222172E-2</v>
      </c>
      <c r="BK486" s="61">
        <f t="shared" si="917"/>
        <v>4.6037735849056557E-2</v>
      </c>
      <c r="BL486" s="61">
        <f t="shared" si="917"/>
        <v>3.9354838709677382E-2</v>
      </c>
      <c r="BM486" s="61">
        <f t="shared" si="917"/>
        <v>3.4857142857142823E-2</v>
      </c>
      <c r="BN486" s="62">
        <f t="shared" si="863"/>
        <v>0</v>
      </c>
      <c r="BO486" s="62">
        <f t="shared" si="864"/>
        <v>3</v>
      </c>
      <c r="BP486" s="62">
        <f t="shared" si="865"/>
        <v>15</v>
      </c>
      <c r="BQ486" s="62">
        <f t="shared" si="866"/>
        <v>0</v>
      </c>
      <c r="BR486" s="62">
        <f t="shared" si="867"/>
        <v>2</v>
      </c>
      <c r="BS486" s="62">
        <f t="shared" si="868"/>
        <v>46</v>
      </c>
      <c r="BT486" s="62">
        <f t="shared" si="869"/>
        <v>0</v>
      </c>
      <c r="BU486" s="62">
        <f t="shared" si="870"/>
        <v>2</v>
      </c>
      <c r="BV486" s="62">
        <f t="shared" si="871"/>
        <v>22</v>
      </c>
      <c r="BW486" s="62">
        <f t="shared" si="872"/>
        <v>0</v>
      </c>
      <c r="BX486" s="62">
        <f t="shared" si="873"/>
        <v>2</v>
      </c>
      <c r="BY486" s="62">
        <f t="shared" si="874"/>
        <v>5</v>
      </c>
      <c r="BZ486" s="63">
        <f t="shared" si="875"/>
        <v>0.44232638888888898</v>
      </c>
      <c r="CA486" s="63">
        <f t="shared" si="876"/>
        <v>0.44788194444444457</v>
      </c>
      <c r="CB486" s="63">
        <f t="shared" si="877"/>
        <v>0.43974537037037037</v>
      </c>
      <c r="CC486" s="63">
        <f t="shared" si="878"/>
        <v>0.48557870370370365</v>
      </c>
      <c r="CD486" s="63">
        <f t="shared" si="879"/>
        <v>0.47351851851851856</v>
      </c>
      <c r="CE486" s="63">
        <f t="shared" si="880"/>
        <v>0.48393518518518525</v>
      </c>
      <c r="CF486" s="63">
        <f t="shared" si="881"/>
        <v>0.48276620370370377</v>
      </c>
      <c r="CG486" s="63">
        <f t="shared" si="882"/>
        <v>0.48207175925925932</v>
      </c>
      <c r="CH486" s="36"/>
      <c r="CI486" s="36"/>
      <c r="CJ486" s="36"/>
      <c r="CK486" s="36"/>
      <c r="CL486" s="60">
        <v>60</v>
      </c>
    </row>
    <row r="487" spans="1:90" ht="40.5" x14ac:dyDescent="0.25">
      <c r="A487" s="37">
        <v>47</v>
      </c>
      <c r="B487" s="38"/>
      <c r="C487" s="39" t="s">
        <v>58</v>
      </c>
      <c r="D487" s="39"/>
      <c r="E487" s="39"/>
      <c r="F487" s="42"/>
      <c r="G487" s="40">
        <v>150.1</v>
      </c>
      <c r="H487" s="41">
        <f t="shared" si="825"/>
        <v>154.49</v>
      </c>
      <c r="I487" s="42">
        <v>154.35999999999999</v>
      </c>
      <c r="J487" s="43">
        <f t="shared" si="822"/>
        <v>-1.1013215859030027E-3</v>
      </c>
      <c r="K487" s="44">
        <f t="shared" si="823"/>
        <v>-0.16999999999998749</v>
      </c>
      <c r="L487" s="45" t="s">
        <v>335</v>
      </c>
      <c r="M487" s="126" t="s">
        <v>1231</v>
      </c>
      <c r="N487" s="46">
        <f t="shared" si="838"/>
        <v>154.52999999999997</v>
      </c>
      <c r="O487" s="46">
        <f t="shared" si="886"/>
        <v>-8.0000000000000016E-2</v>
      </c>
      <c r="P487" s="42">
        <v>154.63999999999999</v>
      </c>
      <c r="Q487" s="46">
        <f t="shared" si="887"/>
        <v>4.3</v>
      </c>
      <c r="R487" s="39">
        <v>150.19</v>
      </c>
      <c r="S487" s="46">
        <f t="shared" si="888"/>
        <v>4.0999999999999996</v>
      </c>
      <c r="T487" s="40">
        <v>150.44</v>
      </c>
      <c r="U487" s="47">
        <f t="shared" si="813"/>
        <v>29.140460000000001</v>
      </c>
      <c r="V487" s="47">
        <f t="shared" si="814"/>
        <v>29.993870000000001</v>
      </c>
      <c r="W487" s="48">
        <v>29.140440000000002</v>
      </c>
      <c r="X487" s="48">
        <v>29.993849999999998</v>
      </c>
      <c r="Y487" s="48">
        <v>29.140440000000002</v>
      </c>
      <c r="Z487" s="48">
        <v>29.993849999999998</v>
      </c>
      <c r="AA487" s="48">
        <v>29.140450000000001</v>
      </c>
      <c r="AB487" s="48">
        <v>29.993880000000001</v>
      </c>
      <c r="AC487" s="48">
        <v>29.14049</v>
      </c>
      <c r="AD487" s="48">
        <v>29.99391</v>
      </c>
      <c r="AE487" s="51">
        <f t="shared" si="840"/>
        <v>47</v>
      </c>
      <c r="AF487" s="51" t="str">
        <f t="shared" si="841"/>
        <v/>
      </c>
      <c r="AG487" s="51" t="str">
        <f t="shared" si="842"/>
        <v>m</v>
      </c>
      <c r="AH487" s="51" t="str">
        <f t="shared" si="843"/>
        <v/>
      </c>
      <c r="AI487" s="52">
        <f t="shared" si="844"/>
        <v>154.49</v>
      </c>
      <c r="AJ487" s="51" t="s">
        <v>58</v>
      </c>
      <c r="AK487" s="53"/>
      <c r="AL487" s="52"/>
      <c r="AM487" s="53">
        <f t="shared" si="846"/>
        <v>45</v>
      </c>
      <c r="AN487" s="53">
        <f>IF(AJ487&lt;&gt;"",IF(AJ487="o",VLOOKUP(AM487,OpenSect!$A$1:$D$11,2),IF(AJ487="u",VLOOKUP(AM487,UpHill!$A$1:$D$35,2),IF(AJ487="d",VLOOKUP(AM487,DownHill!$A$3:$D$29,2),IF(AJ487="f",VLOOKUP(AM487,FlatUnd!$A$2:$D$30,2),IF(AJ487="t",VLOOKUP(AM487,TimeAdd!$A$1:$D$176,2),IF(AJ487="l",VLOOKUP(AM487,SLimit!$A$1:$D$8,2),AN486)))))),AN486)</f>
        <v>53</v>
      </c>
      <c r="AO487" s="53">
        <f>IF(AJ487&lt;&gt;"",IF(AJ487="o",VLOOKUP(AM487,OpenSect!$A$1:$D$11,3),IF(AJ487="u",VLOOKUP(AM487,UpHill!$A$1:$D$35,3),IF(AJ487="d",VLOOKUP(AM487,DownHill!$A$3:$D$29,3),IF(AJ487="f",VLOOKUP(AM487,FlatUnd!$A$2:$D$30,3),IF(AJ487="t",VLOOKUP(AM487,TimeAdd!$A$1:$D$18,3),IF(AJ487="l",VLOOKUP(AM487,SLimit!$A$1:$D$8,3),AO486)))))),AO486)</f>
        <v>62</v>
      </c>
      <c r="AP487" s="53">
        <f>IF(AJ487&lt;&gt;"",IF(AJ487="o",VLOOKUP(AM487,OpenSect!$A$1:$D$11,4),IF(AJ487="u",VLOOKUP(AM487,UpHill!$A$1:$D$35,4),IF(AJ487="d",VLOOKUP(AM487,DownHill!$A$3:$D$29,4),IF(AJ487="f",VLOOKUP(AM487,FlatUnd!$A$2:$D$30,4),IF(AJ487="t",VLOOKUP(AM487,TimeAdd!$A$1:$D$18,4),IF(AJ487="l",VLOOKUP(AM487,SLimit!$A$1:$D$8,4),AP486)))))),AP486)</f>
        <v>70</v>
      </c>
      <c r="AQ487" s="53" t="str">
        <f t="shared" si="847"/>
        <v>80</v>
      </c>
      <c r="AR487" s="54" t="str">
        <f t="shared" si="848"/>
        <v>R103 Estcourt 22. Control. Dot on pole and road</v>
      </c>
      <c r="AS487" s="55"/>
      <c r="AT487" s="55"/>
      <c r="AU487" s="56">
        <f>IF(GroupStTimes!$A$8=0,MIN(CB487,CD487,CF487),MIN(BZ487,CB487,CD487,CF487))</f>
        <v>0.43996527777777777</v>
      </c>
      <c r="AV487" s="56">
        <f>IF(GroupStTimes!$A$8=0,MAX(CC487,CE487,CG487),MAX(CA487,CC487,CE487,CG487))</f>
        <v>0.48579861111111106</v>
      </c>
      <c r="AW487" s="57" t="str">
        <f t="shared" si="849"/>
        <v>29.14046  29.99387</v>
      </c>
      <c r="AX487" s="58">
        <f t="shared" si="850"/>
        <v>29.140440000000002</v>
      </c>
      <c r="AY487" s="58">
        <f t="shared" si="851"/>
        <v>29.993849999999998</v>
      </c>
      <c r="AZ487" s="31">
        <f t="shared" si="852"/>
        <v>151.77000000000001</v>
      </c>
      <c r="BA487" s="59">
        <f t="shared" si="853"/>
        <v>0.44006944444444451</v>
      </c>
      <c r="BB487" s="59">
        <f t="shared" si="854"/>
        <v>0.4456250000000001</v>
      </c>
      <c r="BC487" s="59">
        <f t="shared" si="855"/>
        <v>0.43782407407407409</v>
      </c>
      <c r="BD487" s="59">
        <f t="shared" si="856"/>
        <v>0.48365740740740737</v>
      </c>
      <c r="BE487" s="59">
        <f t="shared" si="857"/>
        <v>0.47187500000000004</v>
      </c>
      <c r="BF487" s="59">
        <f t="shared" si="858"/>
        <v>0.48229166666666673</v>
      </c>
      <c r="BG487" s="59">
        <f t="shared" si="859"/>
        <v>0.48131944444444452</v>
      </c>
      <c r="BH487" s="59">
        <f t="shared" si="860"/>
        <v>0.48062500000000008</v>
      </c>
      <c r="BI487" s="31">
        <f t="shared" si="861"/>
        <v>2.7199999999999989</v>
      </c>
      <c r="BJ487" s="61">
        <f t="shared" ref="BJ487:BM487" si="918">IF($AJ486="t",IF(AM485=0,0,$BI487/AM485),IF(AM486=0,0,$BI487/AM486))</f>
        <v>6.0444444444444419E-2</v>
      </c>
      <c r="BK487" s="61">
        <f t="shared" si="918"/>
        <v>5.132075471698111E-2</v>
      </c>
      <c r="BL487" s="61">
        <f t="shared" si="918"/>
        <v>4.3870967741935468E-2</v>
      </c>
      <c r="BM487" s="61">
        <f t="shared" si="918"/>
        <v>3.885714285714284E-2</v>
      </c>
      <c r="BN487" s="62">
        <f t="shared" si="863"/>
        <v>0</v>
      </c>
      <c r="BO487" s="62">
        <f t="shared" si="864"/>
        <v>3</v>
      </c>
      <c r="BP487" s="62">
        <f t="shared" si="865"/>
        <v>38</v>
      </c>
      <c r="BQ487" s="62">
        <f t="shared" si="866"/>
        <v>0</v>
      </c>
      <c r="BR487" s="62">
        <f t="shared" si="867"/>
        <v>3</v>
      </c>
      <c r="BS487" s="62">
        <f t="shared" si="868"/>
        <v>5</v>
      </c>
      <c r="BT487" s="62">
        <f t="shared" si="869"/>
        <v>0</v>
      </c>
      <c r="BU487" s="62">
        <f t="shared" si="870"/>
        <v>2</v>
      </c>
      <c r="BV487" s="62">
        <f t="shared" si="871"/>
        <v>38</v>
      </c>
      <c r="BW487" s="62">
        <f t="shared" si="872"/>
        <v>0</v>
      </c>
      <c r="BX487" s="62">
        <f t="shared" si="873"/>
        <v>2</v>
      </c>
      <c r="BY487" s="62">
        <f t="shared" si="874"/>
        <v>20</v>
      </c>
      <c r="BZ487" s="63">
        <f t="shared" si="875"/>
        <v>0.44259259259259265</v>
      </c>
      <c r="CA487" s="63">
        <f t="shared" si="876"/>
        <v>0.44814814814814824</v>
      </c>
      <c r="CB487" s="63">
        <f t="shared" si="877"/>
        <v>0.43996527777777777</v>
      </c>
      <c r="CC487" s="63">
        <f t="shared" si="878"/>
        <v>0.48579861111111106</v>
      </c>
      <c r="CD487" s="63">
        <f t="shared" si="879"/>
        <v>0.47370370370370374</v>
      </c>
      <c r="CE487" s="63">
        <f t="shared" si="880"/>
        <v>0.48412037037037042</v>
      </c>
      <c r="CF487" s="63">
        <f t="shared" si="881"/>
        <v>0.48293981481481491</v>
      </c>
      <c r="CG487" s="63">
        <f t="shared" si="882"/>
        <v>0.48224537037037046</v>
      </c>
      <c r="CH487" s="36"/>
      <c r="CI487" s="36"/>
      <c r="CJ487" s="36"/>
      <c r="CK487" s="36"/>
      <c r="CL487" s="60">
        <v>60</v>
      </c>
    </row>
    <row r="488" spans="1:90" ht="26.25" customHeight="1" x14ac:dyDescent="0.25">
      <c r="A488" s="37">
        <v>47</v>
      </c>
      <c r="B488" s="38" t="s">
        <v>336</v>
      </c>
      <c r="C488" s="39"/>
      <c r="D488" s="39"/>
      <c r="E488" s="39"/>
      <c r="F488" s="42"/>
      <c r="G488" s="40">
        <v>150.44999999999999</v>
      </c>
      <c r="H488" s="41">
        <f t="shared" si="825"/>
        <v>154.83000000000001</v>
      </c>
      <c r="I488" s="42">
        <v>154.69999999999999</v>
      </c>
      <c r="J488" s="43">
        <f t="shared" si="822"/>
        <v>-1.1419952596423823E-3</v>
      </c>
      <c r="K488" s="44">
        <f t="shared" si="823"/>
        <v>-0.17666666666667652</v>
      </c>
      <c r="L488" s="45" t="s">
        <v>319</v>
      </c>
      <c r="M488" s="126" t="s">
        <v>1231</v>
      </c>
      <c r="N488" s="46">
        <f t="shared" si="838"/>
        <v>154.87666666666667</v>
      </c>
      <c r="O488" s="46">
        <f t="shared" si="886"/>
        <v>-8.0000000000000016E-2</v>
      </c>
      <c r="P488" s="42">
        <v>154.97999999999999</v>
      </c>
      <c r="Q488" s="46">
        <f t="shared" si="887"/>
        <v>4.3</v>
      </c>
      <c r="R488" s="39">
        <v>150.54</v>
      </c>
      <c r="S488" s="46">
        <f t="shared" si="888"/>
        <v>4.0999999999999996</v>
      </c>
      <c r="T488" s="40">
        <v>150.79</v>
      </c>
      <c r="U488" s="47" t="str">
        <f t="shared" si="813"/>
        <v/>
      </c>
      <c r="V488" s="47" t="str">
        <f t="shared" si="814"/>
        <v/>
      </c>
      <c r="W488" s="48"/>
      <c r="X488" s="48"/>
      <c r="Y488" s="48"/>
      <c r="Z488" s="48"/>
      <c r="AA488" s="48"/>
      <c r="AB488" s="48"/>
      <c r="AC488" s="48"/>
      <c r="AD488" s="48"/>
      <c r="AE488" s="51">
        <f t="shared" si="840"/>
        <v>47</v>
      </c>
      <c r="AF488" s="51" t="str">
        <f t="shared" si="841"/>
        <v>F Und</v>
      </c>
      <c r="AG488" s="51" t="str">
        <f t="shared" si="842"/>
        <v/>
      </c>
      <c r="AH488" s="51" t="str">
        <f t="shared" si="843"/>
        <v/>
      </c>
      <c r="AI488" s="52">
        <f t="shared" si="844"/>
        <v>154.83000000000001</v>
      </c>
      <c r="AJ488" s="51"/>
      <c r="AK488" s="53"/>
      <c r="AL488" s="52"/>
      <c r="AM488" s="53">
        <f t="shared" si="846"/>
        <v>45</v>
      </c>
      <c r="AN488" s="53">
        <f>IF(AJ488&lt;&gt;"",IF(AJ488="o",VLOOKUP(AM488,OpenSect!$A$1:$D$11,2),IF(AJ488="u",VLOOKUP(AM488,UpHill!$A$1:$D$35,2),IF(AJ488="d",VLOOKUP(AM488,DownHill!$A$3:$D$29,2),IF(AJ488="f",VLOOKUP(AM488,FlatUnd!$A$2:$D$30,2),IF(AJ488="t",VLOOKUP(AM488,TimeAdd!$A$1:$D$176,2),IF(AJ488="l",VLOOKUP(AM488,SLimit!$A$1:$D$8,2),AN487)))))),AN487)</f>
        <v>53</v>
      </c>
      <c r="AO488" s="53">
        <f>IF(AJ488&lt;&gt;"",IF(AJ488="o",VLOOKUP(AM488,OpenSect!$A$1:$D$11,3),IF(AJ488="u",VLOOKUP(AM488,UpHill!$A$1:$D$35,3),IF(AJ488="d",VLOOKUP(AM488,DownHill!$A$3:$D$29,3),IF(AJ488="f",VLOOKUP(AM488,FlatUnd!$A$2:$D$30,3),IF(AJ488="t",VLOOKUP(AM488,TimeAdd!$A$1:$D$18,3),IF(AJ488="l",VLOOKUP(AM488,SLimit!$A$1:$D$8,3),AO487)))))),AO487)</f>
        <v>62</v>
      </c>
      <c r="AP488" s="53">
        <f>IF(AJ488&lt;&gt;"",IF(AJ488="o",VLOOKUP(AM488,OpenSect!$A$1:$D$11,4),IF(AJ488="u",VLOOKUP(AM488,UpHill!$A$1:$D$35,4),IF(AJ488="d",VLOOKUP(AM488,DownHill!$A$3:$D$29,4),IF(AJ488="f",VLOOKUP(AM488,FlatUnd!$A$2:$D$30,4),IF(AJ488="t",VLOOKUP(AM488,TimeAdd!$A$1:$D$18,4),IF(AJ488="l",VLOOKUP(AM488,SLimit!$A$1:$D$8,4),AP487)))))),AP487)</f>
        <v>70</v>
      </c>
      <c r="AQ488" s="53" t="str">
        <f t="shared" si="847"/>
        <v>80</v>
      </c>
      <c r="AR488" s="54" t="str">
        <f t="shared" si="848"/>
        <v>9km Stone</v>
      </c>
      <c r="AS488" s="55"/>
      <c r="AT488" s="55"/>
      <c r="AU488" s="56">
        <f>IF(GroupStTimes!$A$8=0,MIN(CB488,CD488,CF488),MIN(BZ488,CB488,CD488,CF488))</f>
        <v>0.4402314814814815</v>
      </c>
      <c r="AV488" s="56">
        <f>IF(GroupStTimes!$A$8=0,MAX(CC488,CE488,CG488),MAX(CA488,CC488,CE488,CG488))</f>
        <v>0.48606481481481478</v>
      </c>
      <c r="AW488" s="57" t="str">
        <f t="shared" si="849"/>
        <v/>
      </c>
      <c r="AX488" s="58" t="str">
        <f t="shared" si="850"/>
        <v/>
      </c>
      <c r="AY488" s="58" t="str">
        <f t="shared" si="851"/>
        <v/>
      </c>
      <c r="AZ488" s="31">
        <f t="shared" si="852"/>
        <v>151.77000000000001</v>
      </c>
      <c r="BA488" s="59">
        <f t="shared" si="853"/>
        <v>0.44006944444444451</v>
      </c>
      <c r="BB488" s="59">
        <f t="shared" si="854"/>
        <v>0.4456250000000001</v>
      </c>
      <c r="BC488" s="59">
        <f t="shared" si="855"/>
        <v>0.43782407407407409</v>
      </c>
      <c r="BD488" s="59">
        <f t="shared" si="856"/>
        <v>0.48365740740740737</v>
      </c>
      <c r="BE488" s="59">
        <f t="shared" si="857"/>
        <v>0.47187500000000004</v>
      </c>
      <c r="BF488" s="59">
        <f t="shared" si="858"/>
        <v>0.48229166666666673</v>
      </c>
      <c r="BG488" s="59">
        <f t="shared" si="859"/>
        <v>0.48131944444444452</v>
      </c>
      <c r="BH488" s="59">
        <f t="shared" si="860"/>
        <v>0.48062500000000008</v>
      </c>
      <c r="BI488" s="31">
        <f t="shared" si="861"/>
        <v>3.0600000000000023</v>
      </c>
      <c r="BJ488" s="61">
        <f t="shared" ref="BJ488:BM488" si="919">IF($AJ487="t",IF(AM486=0,0,$BI488/AM486),IF(AM487=0,0,$BI488/AM487))</f>
        <v>6.8000000000000047E-2</v>
      </c>
      <c r="BK488" s="61">
        <f t="shared" si="919"/>
        <v>5.7735849056603818E-2</v>
      </c>
      <c r="BL488" s="61">
        <f t="shared" si="919"/>
        <v>4.9354838709677454E-2</v>
      </c>
      <c r="BM488" s="61">
        <f t="shared" si="919"/>
        <v>4.3714285714285747E-2</v>
      </c>
      <c r="BN488" s="62">
        <f t="shared" si="863"/>
        <v>0</v>
      </c>
      <c r="BO488" s="62">
        <f t="shared" si="864"/>
        <v>4</v>
      </c>
      <c r="BP488" s="62">
        <f t="shared" si="865"/>
        <v>5</v>
      </c>
      <c r="BQ488" s="62">
        <f t="shared" si="866"/>
        <v>0</v>
      </c>
      <c r="BR488" s="62">
        <f t="shared" si="867"/>
        <v>3</v>
      </c>
      <c r="BS488" s="62">
        <f t="shared" si="868"/>
        <v>28</v>
      </c>
      <c r="BT488" s="62">
        <f t="shared" si="869"/>
        <v>0</v>
      </c>
      <c r="BU488" s="62">
        <f t="shared" si="870"/>
        <v>2</v>
      </c>
      <c r="BV488" s="62">
        <f t="shared" si="871"/>
        <v>58</v>
      </c>
      <c r="BW488" s="62">
        <f t="shared" si="872"/>
        <v>0</v>
      </c>
      <c r="BX488" s="62">
        <f t="shared" si="873"/>
        <v>2</v>
      </c>
      <c r="BY488" s="62">
        <f t="shared" si="874"/>
        <v>37</v>
      </c>
      <c r="BZ488" s="63">
        <f t="shared" si="875"/>
        <v>0.44290509259259264</v>
      </c>
      <c r="CA488" s="63">
        <f t="shared" si="876"/>
        <v>0.44846064814814823</v>
      </c>
      <c r="CB488" s="63">
        <f t="shared" si="877"/>
        <v>0.4402314814814815</v>
      </c>
      <c r="CC488" s="63">
        <f t="shared" si="878"/>
        <v>0.48606481481481478</v>
      </c>
      <c r="CD488" s="63">
        <f t="shared" si="879"/>
        <v>0.47393518518518524</v>
      </c>
      <c r="CE488" s="63">
        <f t="shared" si="880"/>
        <v>0.48435185185185192</v>
      </c>
      <c r="CF488" s="63">
        <f t="shared" si="881"/>
        <v>0.48313657407407418</v>
      </c>
      <c r="CG488" s="63">
        <f t="shared" si="882"/>
        <v>0.48244212962962973</v>
      </c>
      <c r="CH488" s="36"/>
      <c r="CI488" s="36"/>
      <c r="CJ488" s="36"/>
      <c r="CK488" s="36"/>
      <c r="CL488" s="60">
        <v>60</v>
      </c>
    </row>
    <row r="489" spans="1:90" ht="26.25" customHeight="1" x14ac:dyDescent="0.25">
      <c r="A489" s="37">
        <v>47</v>
      </c>
      <c r="B489" s="38"/>
      <c r="C489" s="39"/>
      <c r="D489" s="39"/>
      <c r="E489" s="39"/>
      <c r="F489" s="42"/>
      <c r="G489" s="66">
        <v>151.44</v>
      </c>
      <c r="H489" s="41">
        <f t="shared" si="825"/>
        <v>155.83000000000001</v>
      </c>
      <c r="I489" s="42">
        <v>155.69999999999999</v>
      </c>
      <c r="J489" s="43">
        <f t="shared" si="822"/>
        <v>-1.0918432883751826E-3</v>
      </c>
      <c r="K489" s="44">
        <f t="shared" si="823"/>
        <v>-0.17000000000001592</v>
      </c>
      <c r="L489" s="45" t="s">
        <v>325</v>
      </c>
      <c r="M489" s="126" t="s">
        <v>1231</v>
      </c>
      <c r="N489" s="46">
        <f t="shared" si="838"/>
        <v>155.87</v>
      </c>
      <c r="O489" s="46">
        <f t="shared" si="886"/>
        <v>-8.0000000000000016E-2</v>
      </c>
      <c r="P489" s="42">
        <v>155.97999999999999</v>
      </c>
      <c r="Q489" s="46">
        <f t="shared" si="887"/>
        <v>4.3</v>
      </c>
      <c r="R489" s="39">
        <v>151.53</v>
      </c>
      <c r="S489" s="46">
        <f t="shared" si="888"/>
        <v>4.0999999999999996</v>
      </c>
      <c r="T489" s="40">
        <v>151.78</v>
      </c>
      <c r="U489" s="47" t="str">
        <f t="shared" si="813"/>
        <v/>
      </c>
      <c r="V489" s="47" t="str">
        <f t="shared" si="814"/>
        <v/>
      </c>
      <c r="W489" s="48"/>
      <c r="X489" s="48"/>
      <c r="Y489" s="48"/>
      <c r="Z489" s="48"/>
      <c r="AA489" s="48"/>
      <c r="AB489" s="48"/>
      <c r="AC489" s="48"/>
      <c r="AD489" s="48"/>
      <c r="AE489" s="51">
        <f t="shared" si="840"/>
        <v>47</v>
      </c>
      <c r="AF489" s="51" t="str">
        <f t="shared" si="841"/>
        <v/>
      </c>
      <c r="AG489" s="51" t="str">
        <f t="shared" si="842"/>
        <v/>
      </c>
      <c r="AH489" s="51" t="str">
        <f t="shared" si="843"/>
        <v/>
      </c>
      <c r="AI489" s="52">
        <f t="shared" si="844"/>
        <v>155.83000000000001</v>
      </c>
      <c r="AJ489" s="51"/>
      <c r="AK489" s="53"/>
      <c r="AL489" s="52"/>
      <c r="AM489" s="53">
        <f t="shared" si="846"/>
        <v>45</v>
      </c>
      <c r="AN489" s="53">
        <f>IF(AJ489&lt;&gt;"",IF(AJ489="o",VLOOKUP(AM489,OpenSect!$A$1:$D$11,2),IF(AJ489="u",VLOOKUP(AM489,UpHill!$A$1:$D$35,2),IF(AJ489="d",VLOOKUP(AM489,DownHill!$A$3:$D$29,2),IF(AJ489="f",VLOOKUP(AM489,FlatUnd!$A$2:$D$30,2),IF(AJ489="t",VLOOKUP(AM489,TimeAdd!$A$1:$D$176,2),IF(AJ489="l",VLOOKUP(AM489,SLimit!$A$1:$D$8,2),AN488)))))),AN488)</f>
        <v>53</v>
      </c>
      <c r="AO489" s="53">
        <f>IF(AJ489&lt;&gt;"",IF(AJ489="o",VLOOKUP(AM489,OpenSect!$A$1:$D$11,3),IF(AJ489="u",VLOOKUP(AM489,UpHill!$A$1:$D$35,3),IF(AJ489="d",VLOOKUP(AM489,DownHill!$A$3:$D$29,3),IF(AJ489="f",VLOOKUP(AM489,FlatUnd!$A$2:$D$30,3),IF(AJ489="t",VLOOKUP(AM489,TimeAdd!$A$1:$D$18,3),IF(AJ489="l",VLOOKUP(AM489,SLimit!$A$1:$D$8,3),AO488)))))),AO488)</f>
        <v>62</v>
      </c>
      <c r="AP489" s="53">
        <f>IF(AJ489&lt;&gt;"",IF(AJ489="o",VLOOKUP(AM489,OpenSect!$A$1:$D$11,4),IF(AJ489="u",VLOOKUP(AM489,UpHill!$A$1:$D$35,4),IF(AJ489="d",VLOOKUP(AM489,DownHill!$A$3:$D$29,4),IF(AJ489="f",VLOOKUP(AM489,FlatUnd!$A$2:$D$30,4),IF(AJ489="t",VLOOKUP(AM489,TimeAdd!$A$1:$D$18,4),IF(AJ489="l",VLOOKUP(AM489,SLimit!$A$1:$D$8,4),AP488)))))),AP488)</f>
        <v>70</v>
      </c>
      <c r="AQ489" s="53" t="str">
        <f t="shared" si="847"/>
        <v>80</v>
      </c>
      <c r="AR489" s="54" t="str">
        <f t="shared" si="848"/>
        <v>10km Stone</v>
      </c>
      <c r="AS489" s="55"/>
      <c r="AT489" s="55"/>
      <c r="AU489" s="56">
        <f>IF(GroupStTimes!$A$8=0,MIN(CB489,CD489,CF489),MIN(BZ489,CB489,CD489,CF489))</f>
        <v>0.44101851851851853</v>
      </c>
      <c r="AV489" s="56">
        <f>IF(GroupStTimes!$A$8=0,MAX(CC489,CE489,CG489),MAX(CA489,CC489,CE489,CG489))</f>
        <v>0.48685185185185181</v>
      </c>
      <c r="AW489" s="57" t="str">
        <f t="shared" si="849"/>
        <v/>
      </c>
      <c r="AX489" s="58" t="str">
        <f t="shared" si="850"/>
        <v/>
      </c>
      <c r="AY489" s="58" t="str">
        <f t="shared" si="851"/>
        <v/>
      </c>
      <c r="AZ489" s="31">
        <f t="shared" si="852"/>
        <v>151.77000000000001</v>
      </c>
      <c r="BA489" s="59">
        <f t="shared" si="853"/>
        <v>0.44006944444444451</v>
      </c>
      <c r="BB489" s="59">
        <f t="shared" si="854"/>
        <v>0.4456250000000001</v>
      </c>
      <c r="BC489" s="59">
        <f t="shared" si="855"/>
        <v>0.43782407407407409</v>
      </c>
      <c r="BD489" s="59">
        <f t="shared" si="856"/>
        <v>0.48365740740740737</v>
      </c>
      <c r="BE489" s="59">
        <f t="shared" si="857"/>
        <v>0.47187500000000004</v>
      </c>
      <c r="BF489" s="59">
        <f t="shared" si="858"/>
        <v>0.48229166666666673</v>
      </c>
      <c r="BG489" s="59">
        <f t="shared" si="859"/>
        <v>0.48131944444444452</v>
      </c>
      <c r="BH489" s="59">
        <f t="shared" si="860"/>
        <v>0.48062500000000008</v>
      </c>
      <c r="BI489" s="31">
        <f t="shared" si="861"/>
        <v>4.0600000000000023</v>
      </c>
      <c r="BJ489" s="61">
        <f t="shared" ref="BJ489:BM489" si="920">IF($AJ488="t",IF(AM487=0,0,$BI489/AM487),IF(AM488=0,0,$BI489/AM488))</f>
        <v>9.0222222222222273E-2</v>
      </c>
      <c r="BK489" s="61">
        <f t="shared" si="920"/>
        <v>7.6603773584905707E-2</v>
      </c>
      <c r="BL489" s="61">
        <f t="shared" si="920"/>
        <v>6.5483870967741969E-2</v>
      </c>
      <c r="BM489" s="61">
        <f t="shared" si="920"/>
        <v>5.8000000000000031E-2</v>
      </c>
      <c r="BN489" s="62">
        <f t="shared" si="863"/>
        <v>0</v>
      </c>
      <c r="BO489" s="62">
        <f t="shared" si="864"/>
        <v>5</v>
      </c>
      <c r="BP489" s="62">
        <f t="shared" si="865"/>
        <v>25</v>
      </c>
      <c r="BQ489" s="62">
        <f t="shared" si="866"/>
        <v>0</v>
      </c>
      <c r="BR489" s="62">
        <f t="shared" si="867"/>
        <v>4</v>
      </c>
      <c r="BS489" s="62">
        <f t="shared" si="868"/>
        <v>36</v>
      </c>
      <c r="BT489" s="62">
        <f t="shared" si="869"/>
        <v>0</v>
      </c>
      <c r="BU489" s="62">
        <f t="shared" si="870"/>
        <v>3</v>
      </c>
      <c r="BV489" s="62">
        <f t="shared" si="871"/>
        <v>56</v>
      </c>
      <c r="BW489" s="62">
        <f t="shared" si="872"/>
        <v>0</v>
      </c>
      <c r="BX489" s="62">
        <f t="shared" si="873"/>
        <v>3</v>
      </c>
      <c r="BY489" s="62">
        <f t="shared" si="874"/>
        <v>29</v>
      </c>
      <c r="BZ489" s="63">
        <f t="shared" si="875"/>
        <v>0.44383101851851858</v>
      </c>
      <c r="CA489" s="63">
        <f t="shared" si="876"/>
        <v>0.44938657407407417</v>
      </c>
      <c r="CB489" s="63">
        <f t="shared" si="877"/>
        <v>0.44101851851851853</v>
      </c>
      <c r="CC489" s="63">
        <f t="shared" si="878"/>
        <v>0.48685185185185181</v>
      </c>
      <c r="CD489" s="63">
        <f t="shared" si="879"/>
        <v>0.47460648148148155</v>
      </c>
      <c r="CE489" s="63">
        <f t="shared" si="880"/>
        <v>0.48502314814814823</v>
      </c>
      <c r="CF489" s="63">
        <f t="shared" si="881"/>
        <v>0.48373842592592603</v>
      </c>
      <c r="CG489" s="63">
        <f t="shared" si="882"/>
        <v>0.48304398148148159</v>
      </c>
      <c r="CH489" s="36"/>
      <c r="CI489" s="36"/>
      <c r="CJ489" s="36"/>
      <c r="CK489" s="36"/>
      <c r="CL489" s="60">
        <v>60</v>
      </c>
    </row>
    <row r="490" spans="1:90" ht="26.25" customHeight="1" x14ac:dyDescent="0.25">
      <c r="A490" s="37">
        <v>47</v>
      </c>
      <c r="B490" s="38"/>
      <c r="C490" s="39"/>
      <c r="D490" s="39"/>
      <c r="E490" s="39"/>
      <c r="F490" s="42"/>
      <c r="G490" s="40">
        <v>151.69999999999999</v>
      </c>
      <c r="H490" s="41">
        <f t="shared" si="825"/>
        <v>156.08000000000001</v>
      </c>
      <c r="I490" s="42">
        <v>155.94999999999999</v>
      </c>
      <c r="J490" s="43">
        <f t="shared" si="822"/>
        <v>-1.1328417227744567E-3</v>
      </c>
      <c r="K490" s="44">
        <f t="shared" si="823"/>
        <v>-0.17666666666667652</v>
      </c>
      <c r="L490" s="45" t="s">
        <v>330</v>
      </c>
      <c r="M490" s="126" t="s">
        <v>1231</v>
      </c>
      <c r="N490" s="46">
        <f t="shared" si="838"/>
        <v>156.12666666666667</v>
      </c>
      <c r="O490" s="46">
        <f t="shared" si="886"/>
        <v>-8.0000000000000016E-2</v>
      </c>
      <c r="P490" s="42">
        <v>156.22999999999999</v>
      </c>
      <c r="Q490" s="46">
        <f t="shared" si="887"/>
        <v>4.3</v>
      </c>
      <c r="R490" s="39">
        <v>151.79</v>
      </c>
      <c r="S490" s="46">
        <f t="shared" si="888"/>
        <v>4.0999999999999996</v>
      </c>
      <c r="T490" s="40">
        <v>152.04</v>
      </c>
      <c r="U490" s="47" t="str">
        <f t="shared" si="813"/>
        <v/>
      </c>
      <c r="V490" s="47" t="str">
        <f t="shared" si="814"/>
        <v/>
      </c>
      <c r="W490" s="48"/>
      <c r="X490" s="48"/>
      <c r="Y490" s="48"/>
      <c r="Z490" s="48"/>
      <c r="AA490" s="48"/>
      <c r="AB490" s="48"/>
      <c r="AC490" s="48"/>
      <c r="AD490" s="48"/>
      <c r="AE490" s="51">
        <f t="shared" si="840"/>
        <v>47</v>
      </c>
      <c r="AF490" s="51" t="str">
        <f t="shared" si="841"/>
        <v/>
      </c>
      <c r="AG490" s="51" t="str">
        <f t="shared" si="842"/>
        <v/>
      </c>
      <c r="AH490" s="51" t="str">
        <f t="shared" si="843"/>
        <v/>
      </c>
      <c r="AI490" s="52">
        <f t="shared" si="844"/>
        <v>156.08000000000001</v>
      </c>
      <c r="AJ490" s="51"/>
      <c r="AK490" s="53"/>
      <c r="AL490" s="52"/>
      <c r="AM490" s="53">
        <f t="shared" si="846"/>
        <v>45</v>
      </c>
      <c r="AN490" s="53">
        <f>IF(AJ490&lt;&gt;"",IF(AJ490="o",VLOOKUP(AM490,OpenSect!$A$1:$D$11,2),IF(AJ490="u",VLOOKUP(AM490,UpHill!$A$1:$D$35,2),IF(AJ490="d",VLOOKUP(AM490,DownHill!$A$3:$D$29,2),IF(AJ490="f",VLOOKUP(AM490,FlatUnd!$A$2:$D$30,2),IF(AJ490="t",VLOOKUP(AM490,TimeAdd!$A$1:$D$176,2),IF(AJ490="l",VLOOKUP(AM490,SLimit!$A$1:$D$8,2),AN489)))))),AN489)</f>
        <v>53</v>
      </c>
      <c r="AO490" s="53">
        <f>IF(AJ490&lt;&gt;"",IF(AJ490="o",VLOOKUP(AM490,OpenSect!$A$1:$D$11,3),IF(AJ490="u",VLOOKUP(AM490,UpHill!$A$1:$D$35,3),IF(AJ490="d",VLOOKUP(AM490,DownHill!$A$3:$D$29,3),IF(AJ490="f",VLOOKUP(AM490,FlatUnd!$A$2:$D$30,3),IF(AJ490="t",VLOOKUP(AM490,TimeAdd!$A$1:$D$18,3),IF(AJ490="l",VLOOKUP(AM490,SLimit!$A$1:$D$8,3),AO489)))))),AO489)</f>
        <v>62</v>
      </c>
      <c r="AP490" s="53">
        <f>IF(AJ490&lt;&gt;"",IF(AJ490="o",VLOOKUP(AM490,OpenSect!$A$1:$D$11,4),IF(AJ490="u",VLOOKUP(AM490,UpHill!$A$1:$D$35,4),IF(AJ490="d",VLOOKUP(AM490,DownHill!$A$3:$D$29,4),IF(AJ490="f",VLOOKUP(AM490,FlatUnd!$A$2:$D$30,4),IF(AJ490="t",VLOOKUP(AM490,TimeAdd!$A$1:$D$18,4),IF(AJ490="l",VLOOKUP(AM490,SLimit!$A$1:$D$8,4),AP489)))))),AP489)</f>
        <v>70</v>
      </c>
      <c r="AQ490" s="53" t="str">
        <f t="shared" si="847"/>
        <v>80</v>
      </c>
      <c r="AR490" s="54" t="str">
        <f t="shared" si="848"/>
        <v>R103 Estcourt {Straight} / Middelrus {Right}</v>
      </c>
      <c r="AS490" s="55"/>
      <c r="AT490" s="55"/>
      <c r="AU490" s="56">
        <f>IF(GroupStTimes!$A$8=0,MIN(CB490,CD490,CF490),MIN(BZ490,CB490,CD490,CF490))</f>
        <v>0.4412152777777778</v>
      </c>
      <c r="AV490" s="56">
        <f>IF(GroupStTimes!$A$8=0,MAX(CC490,CE490,CG490),MAX(CA490,CC490,CE490,CG490))</f>
        <v>0.48704861111111108</v>
      </c>
      <c r="AW490" s="57" t="str">
        <f t="shared" si="849"/>
        <v/>
      </c>
      <c r="AX490" s="58" t="str">
        <f t="shared" si="850"/>
        <v/>
      </c>
      <c r="AY490" s="58" t="str">
        <f t="shared" si="851"/>
        <v/>
      </c>
      <c r="AZ490" s="31">
        <f t="shared" si="852"/>
        <v>151.77000000000001</v>
      </c>
      <c r="BA490" s="59">
        <f t="shared" si="853"/>
        <v>0.44006944444444451</v>
      </c>
      <c r="BB490" s="59">
        <f t="shared" si="854"/>
        <v>0.4456250000000001</v>
      </c>
      <c r="BC490" s="59">
        <f t="shared" si="855"/>
        <v>0.43782407407407409</v>
      </c>
      <c r="BD490" s="59">
        <f t="shared" si="856"/>
        <v>0.48365740740740737</v>
      </c>
      <c r="BE490" s="59">
        <f t="shared" si="857"/>
        <v>0.47187500000000004</v>
      </c>
      <c r="BF490" s="59">
        <f t="shared" si="858"/>
        <v>0.48229166666666673</v>
      </c>
      <c r="BG490" s="59">
        <f t="shared" si="859"/>
        <v>0.48131944444444452</v>
      </c>
      <c r="BH490" s="59">
        <f t="shared" si="860"/>
        <v>0.48062500000000008</v>
      </c>
      <c r="BI490" s="31">
        <f t="shared" si="861"/>
        <v>4.3100000000000023</v>
      </c>
      <c r="BJ490" s="61">
        <f t="shared" ref="BJ490:BM490" si="921">IF($AJ489="t",IF(AM488=0,0,$BI490/AM488),IF(AM489=0,0,$BI490/AM489))</f>
        <v>9.5777777777777823E-2</v>
      </c>
      <c r="BK490" s="61">
        <f t="shared" si="921"/>
        <v>8.1320754716981178E-2</v>
      </c>
      <c r="BL490" s="61">
        <f t="shared" si="921"/>
        <v>6.9516129032258095E-2</v>
      </c>
      <c r="BM490" s="61">
        <f t="shared" si="921"/>
        <v>6.1571428571428603E-2</v>
      </c>
      <c r="BN490" s="62">
        <f t="shared" si="863"/>
        <v>0</v>
      </c>
      <c r="BO490" s="62">
        <f t="shared" si="864"/>
        <v>5</v>
      </c>
      <c r="BP490" s="62">
        <f t="shared" si="865"/>
        <v>45</v>
      </c>
      <c r="BQ490" s="62">
        <f t="shared" si="866"/>
        <v>0</v>
      </c>
      <c r="BR490" s="62">
        <f t="shared" si="867"/>
        <v>4</v>
      </c>
      <c r="BS490" s="62">
        <f t="shared" si="868"/>
        <v>53</v>
      </c>
      <c r="BT490" s="62">
        <f t="shared" si="869"/>
        <v>0</v>
      </c>
      <c r="BU490" s="62">
        <f t="shared" si="870"/>
        <v>4</v>
      </c>
      <c r="BV490" s="62">
        <f t="shared" si="871"/>
        <v>10</v>
      </c>
      <c r="BW490" s="62">
        <f t="shared" si="872"/>
        <v>0</v>
      </c>
      <c r="BX490" s="62">
        <f t="shared" si="873"/>
        <v>3</v>
      </c>
      <c r="BY490" s="62">
        <f t="shared" si="874"/>
        <v>42</v>
      </c>
      <c r="BZ490" s="63">
        <f t="shared" si="875"/>
        <v>0.44406250000000008</v>
      </c>
      <c r="CA490" s="63">
        <f t="shared" si="876"/>
        <v>0.44961805555555567</v>
      </c>
      <c r="CB490" s="63">
        <f t="shared" si="877"/>
        <v>0.4412152777777778</v>
      </c>
      <c r="CC490" s="63">
        <f t="shared" si="878"/>
        <v>0.48704861111111108</v>
      </c>
      <c r="CD490" s="63">
        <f t="shared" si="879"/>
        <v>0.47476851851851859</v>
      </c>
      <c r="CE490" s="63">
        <f t="shared" si="880"/>
        <v>0.48518518518518527</v>
      </c>
      <c r="CF490" s="63">
        <f t="shared" si="881"/>
        <v>0.48388888888888898</v>
      </c>
      <c r="CG490" s="63">
        <f t="shared" si="882"/>
        <v>0.48319444444444454</v>
      </c>
      <c r="CH490" s="36"/>
      <c r="CI490" s="36"/>
      <c r="CJ490" s="36"/>
      <c r="CK490" s="36"/>
      <c r="CL490" s="60">
        <v>60</v>
      </c>
    </row>
    <row r="491" spans="1:90" ht="26.25" customHeight="1" x14ac:dyDescent="0.25">
      <c r="A491" s="37">
        <v>47</v>
      </c>
      <c r="B491" s="38" t="s">
        <v>49</v>
      </c>
      <c r="C491" s="39"/>
      <c r="D491" s="39"/>
      <c r="E491" s="39"/>
      <c r="F491" s="42"/>
      <c r="G491" s="40">
        <v>152.15</v>
      </c>
      <c r="H491" s="41">
        <f t="shared" si="825"/>
        <v>156.54</v>
      </c>
      <c r="I491" s="42">
        <v>156.41</v>
      </c>
      <c r="J491" s="43">
        <f t="shared" si="822"/>
        <v>-1.1081985380304725E-3</v>
      </c>
      <c r="K491" s="44">
        <f t="shared" si="823"/>
        <v>-0.17333333333334622</v>
      </c>
      <c r="L491" s="45" t="s">
        <v>337</v>
      </c>
      <c r="M491" s="126" t="s">
        <v>1231</v>
      </c>
      <c r="N491" s="46">
        <f t="shared" si="838"/>
        <v>156.58333333333334</v>
      </c>
      <c r="O491" s="46">
        <f t="shared" si="886"/>
        <v>-8.0000000000000016E-2</v>
      </c>
      <c r="P491" s="42">
        <v>156.69</v>
      </c>
      <c r="Q491" s="46">
        <f t="shared" si="887"/>
        <v>4.3</v>
      </c>
      <c r="R491" s="39">
        <v>152.24</v>
      </c>
      <c r="S491" s="46">
        <f t="shared" si="888"/>
        <v>4.0999999999999996</v>
      </c>
      <c r="T491" s="40">
        <v>152.5</v>
      </c>
      <c r="U491" s="47" t="str">
        <f t="shared" si="813"/>
        <v/>
      </c>
      <c r="V491" s="47" t="str">
        <f t="shared" si="814"/>
        <v/>
      </c>
      <c r="W491" s="48"/>
      <c r="X491" s="48"/>
      <c r="Y491" s="48"/>
      <c r="Z491" s="48"/>
      <c r="AA491" s="48"/>
      <c r="AB491" s="48"/>
      <c r="AC491" s="48"/>
      <c r="AD491" s="48"/>
      <c r="AE491" s="51">
        <f t="shared" si="840"/>
        <v>47</v>
      </c>
      <c r="AF491" s="51" t="str">
        <f t="shared" si="841"/>
        <v>f</v>
      </c>
      <c r="AG491" s="51" t="str">
        <f t="shared" si="842"/>
        <v/>
      </c>
      <c r="AH491" s="51" t="str">
        <f t="shared" si="843"/>
        <v/>
      </c>
      <c r="AI491" s="52">
        <f t="shared" si="844"/>
        <v>156.54</v>
      </c>
      <c r="AJ491" s="51"/>
      <c r="AK491" s="53"/>
      <c r="AL491" s="52"/>
      <c r="AM491" s="53">
        <f t="shared" si="846"/>
        <v>45</v>
      </c>
      <c r="AN491" s="53">
        <f>IF(AJ491&lt;&gt;"",IF(AJ491="o",VLOOKUP(AM491,OpenSect!$A$1:$D$11,2),IF(AJ491="u",VLOOKUP(AM491,UpHill!$A$1:$D$35,2),IF(AJ491="d",VLOOKUP(AM491,DownHill!$A$3:$D$29,2),IF(AJ491="f",VLOOKUP(AM491,FlatUnd!$A$2:$D$30,2),IF(AJ491="t",VLOOKUP(AM491,TimeAdd!$A$1:$D$176,2),IF(AJ491="l",VLOOKUP(AM491,SLimit!$A$1:$D$8,2),AN490)))))),AN490)</f>
        <v>53</v>
      </c>
      <c r="AO491" s="53">
        <f>IF(AJ491&lt;&gt;"",IF(AJ491="o",VLOOKUP(AM491,OpenSect!$A$1:$D$11,3),IF(AJ491="u",VLOOKUP(AM491,UpHill!$A$1:$D$35,3),IF(AJ491="d",VLOOKUP(AM491,DownHill!$A$3:$D$29,3),IF(AJ491="f",VLOOKUP(AM491,FlatUnd!$A$2:$D$30,3),IF(AJ491="t",VLOOKUP(AM491,TimeAdd!$A$1:$D$18,3),IF(AJ491="l",VLOOKUP(AM491,SLimit!$A$1:$D$8,3),AO490)))))),AO490)</f>
        <v>62</v>
      </c>
      <c r="AP491" s="53">
        <f>IF(AJ491&lt;&gt;"",IF(AJ491="o",VLOOKUP(AM491,OpenSect!$A$1:$D$11,4),IF(AJ491="u",VLOOKUP(AM491,UpHill!$A$1:$D$35,4),IF(AJ491="d",VLOOKUP(AM491,DownHill!$A$3:$D$29,4),IF(AJ491="f",VLOOKUP(AM491,FlatUnd!$A$2:$D$30,4),IF(AJ491="t",VLOOKUP(AM491,TimeAdd!$A$1:$D$18,4),IF(AJ491="l",VLOOKUP(AM491,SLimit!$A$1:$D$8,4),AP490)))))),AP490)</f>
        <v>70</v>
      </c>
      <c r="AQ491" s="53" t="str">
        <f t="shared" si="847"/>
        <v>80</v>
      </c>
      <c r="AR491" s="54" t="str">
        <f t="shared" si="848"/>
        <v>Middelrus 35 {Right}</v>
      </c>
      <c r="AS491" s="55"/>
      <c r="AT491" s="55"/>
      <c r="AU491" s="56">
        <f>IF(GroupStTimes!$A$8=0,MIN(CB491,CD491,CF491),MIN(BZ491,CB491,CD491,CF491))</f>
        <v>0.44157407407407406</v>
      </c>
      <c r="AV491" s="56">
        <f>IF(GroupStTimes!$A$8=0,MAX(CC491,CE491,CG491),MAX(CA491,CC491,CE491,CG491))</f>
        <v>0.48740740740740734</v>
      </c>
      <c r="AW491" s="57" t="str">
        <f t="shared" si="849"/>
        <v/>
      </c>
      <c r="AX491" s="58" t="str">
        <f t="shared" si="850"/>
        <v/>
      </c>
      <c r="AY491" s="58" t="str">
        <f t="shared" si="851"/>
        <v/>
      </c>
      <c r="AZ491" s="31">
        <f t="shared" si="852"/>
        <v>151.77000000000001</v>
      </c>
      <c r="BA491" s="59">
        <f t="shared" si="853"/>
        <v>0.44006944444444451</v>
      </c>
      <c r="BB491" s="59">
        <f t="shared" si="854"/>
        <v>0.4456250000000001</v>
      </c>
      <c r="BC491" s="59">
        <f t="shared" si="855"/>
        <v>0.43782407407407409</v>
      </c>
      <c r="BD491" s="59">
        <f t="shared" si="856"/>
        <v>0.48365740740740737</v>
      </c>
      <c r="BE491" s="59">
        <f t="shared" si="857"/>
        <v>0.47187500000000004</v>
      </c>
      <c r="BF491" s="59">
        <f t="shared" si="858"/>
        <v>0.48229166666666673</v>
      </c>
      <c r="BG491" s="59">
        <f t="shared" si="859"/>
        <v>0.48131944444444452</v>
      </c>
      <c r="BH491" s="59">
        <f t="shared" si="860"/>
        <v>0.48062500000000008</v>
      </c>
      <c r="BI491" s="31">
        <f t="shared" si="861"/>
        <v>4.7699999999999818</v>
      </c>
      <c r="BJ491" s="61">
        <f t="shared" ref="BJ491:BM491" si="922">IF($AJ490="t",IF(AM489=0,0,$BI491/AM489),IF(AM490=0,0,$BI491/AM490))</f>
        <v>0.10599999999999959</v>
      </c>
      <c r="BK491" s="61">
        <f t="shared" si="922"/>
        <v>8.9999999999999664E-2</v>
      </c>
      <c r="BL491" s="61">
        <f t="shared" si="922"/>
        <v>7.693548387096745E-2</v>
      </c>
      <c r="BM491" s="61">
        <f t="shared" si="922"/>
        <v>6.814285714285688E-2</v>
      </c>
      <c r="BN491" s="62">
        <f t="shared" si="863"/>
        <v>0</v>
      </c>
      <c r="BO491" s="62">
        <f t="shared" si="864"/>
        <v>6</v>
      </c>
      <c r="BP491" s="62">
        <f t="shared" si="865"/>
        <v>22</v>
      </c>
      <c r="BQ491" s="62">
        <f t="shared" si="866"/>
        <v>0</v>
      </c>
      <c r="BR491" s="62">
        <f t="shared" si="867"/>
        <v>5</v>
      </c>
      <c r="BS491" s="62">
        <f t="shared" si="868"/>
        <v>24</v>
      </c>
      <c r="BT491" s="62">
        <f t="shared" si="869"/>
        <v>0</v>
      </c>
      <c r="BU491" s="62">
        <f t="shared" si="870"/>
        <v>4</v>
      </c>
      <c r="BV491" s="62">
        <f t="shared" si="871"/>
        <v>37</v>
      </c>
      <c r="BW491" s="62">
        <f t="shared" si="872"/>
        <v>0</v>
      </c>
      <c r="BX491" s="62">
        <f t="shared" si="873"/>
        <v>4</v>
      </c>
      <c r="BY491" s="62">
        <f t="shared" si="874"/>
        <v>5</v>
      </c>
      <c r="BZ491" s="63">
        <f t="shared" si="875"/>
        <v>0.4444907407407408</v>
      </c>
      <c r="CA491" s="63">
        <f t="shared" si="876"/>
        <v>0.45004629629629639</v>
      </c>
      <c r="CB491" s="63">
        <f t="shared" si="877"/>
        <v>0.44157407407407406</v>
      </c>
      <c r="CC491" s="63">
        <f t="shared" si="878"/>
        <v>0.48740740740740734</v>
      </c>
      <c r="CD491" s="63">
        <f t="shared" si="879"/>
        <v>0.47508101851851858</v>
      </c>
      <c r="CE491" s="63">
        <f t="shared" si="880"/>
        <v>0.48549768518518527</v>
      </c>
      <c r="CF491" s="63">
        <f t="shared" si="881"/>
        <v>0.48415509259259265</v>
      </c>
      <c r="CG491" s="63">
        <f t="shared" si="882"/>
        <v>0.48346064814814821</v>
      </c>
      <c r="CH491" s="36"/>
      <c r="CI491" s="36"/>
      <c r="CJ491" s="36"/>
      <c r="CK491" s="36"/>
      <c r="CL491" s="60">
        <v>60</v>
      </c>
    </row>
    <row r="492" spans="1:90" ht="26.25" customHeight="1" x14ac:dyDescent="0.25">
      <c r="A492" s="37">
        <v>47</v>
      </c>
      <c r="B492" s="38"/>
      <c r="C492" s="39"/>
      <c r="D492" s="39"/>
      <c r="E492" s="39"/>
      <c r="F492" s="42"/>
      <c r="G492" s="40">
        <v>152.44999999999999</v>
      </c>
      <c r="H492" s="41">
        <f t="shared" si="825"/>
        <v>156.83000000000001</v>
      </c>
      <c r="I492" s="42">
        <v>156.69999999999999</v>
      </c>
      <c r="J492" s="43">
        <f t="shared" si="822"/>
        <v>-1.1274196979366722E-3</v>
      </c>
      <c r="K492" s="44">
        <f t="shared" si="823"/>
        <v>-0.17666666666667652</v>
      </c>
      <c r="L492" s="45" t="s">
        <v>243</v>
      </c>
      <c r="M492" s="126" t="s">
        <v>1231</v>
      </c>
      <c r="N492" s="46">
        <f t="shared" si="838"/>
        <v>156.87666666666667</v>
      </c>
      <c r="O492" s="46">
        <f t="shared" si="886"/>
        <v>-8.0000000000000016E-2</v>
      </c>
      <c r="P492" s="42">
        <v>156.97999999999999</v>
      </c>
      <c r="Q492" s="46">
        <f t="shared" si="887"/>
        <v>4.3</v>
      </c>
      <c r="R492" s="39">
        <v>152.54</v>
      </c>
      <c r="S492" s="46">
        <f t="shared" si="888"/>
        <v>4.0999999999999996</v>
      </c>
      <c r="T492" s="40">
        <v>152.79</v>
      </c>
      <c r="U492" s="47" t="str">
        <f t="shared" si="813"/>
        <v/>
      </c>
      <c r="V492" s="47" t="str">
        <f t="shared" si="814"/>
        <v/>
      </c>
      <c r="W492" s="48"/>
      <c r="X492" s="48"/>
      <c r="Y492" s="48"/>
      <c r="Z492" s="48"/>
      <c r="AA492" s="48"/>
      <c r="AB492" s="48"/>
      <c r="AC492" s="48"/>
      <c r="AD492" s="48"/>
      <c r="AE492" s="51">
        <f t="shared" si="840"/>
        <v>47</v>
      </c>
      <c r="AF492" s="51" t="str">
        <f t="shared" si="841"/>
        <v/>
      </c>
      <c r="AG492" s="51" t="str">
        <f t="shared" si="842"/>
        <v/>
      </c>
      <c r="AH492" s="51" t="str">
        <f t="shared" si="843"/>
        <v/>
      </c>
      <c r="AI492" s="52">
        <f t="shared" si="844"/>
        <v>156.83000000000001</v>
      </c>
      <c r="AJ492" s="51"/>
      <c r="AK492" s="53"/>
      <c r="AL492" s="52"/>
      <c r="AM492" s="53">
        <f t="shared" si="846"/>
        <v>45</v>
      </c>
      <c r="AN492" s="53">
        <f>IF(AJ492&lt;&gt;"",IF(AJ492="o",VLOOKUP(AM492,OpenSect!$A$1:$D$11,2),IF(AJ492="u",VLOOKUP(AM492,UpHill!$A$1:$D$35,2),IF(AJ492="d",VLOOKUP(AM492,DownHill!$A$3:$D$29,2),IF(AJ492="f",VLOOKUP(AM492,FlatUnd!$A$2:$D$30,2),IF(AJ492="t",VLOOKUP(AM492,TimeAdd!$A$1:$D$176,2),IF(AJ492="l",VLOOKUP(AM492,SLimit!$A$1:$D$8,2),AN491)))))),AN491)</f>
        <v>53</v>
      </c>
      <c r="AO492" s="53">
        <f>IF(AJ492&lt;&gt;"",IF(AJ492="o",VLOOKUP(AM492,OpenSect!$A$1:$D$11,3),IF(AJ492="u",VLOOKUP(AM492,UpHill!$A$1:$D$35,3),IF(AJ492="d",VLOOKUP(AM492,DownHill!$A$3:$D$29,3),IF(AJ492="f",VLOOKUP(AM492,FlatUnd!$A$2:$D$30,3),IF(AJ492="t",VLOOKUP(AM492,TimeAdd!$A$1:$D$18,3),IF(AJ492="l",VLOOKUP(AM492,SLimit!$A$1:$D$8,3),AO491)))))),AO491)</f>
        <v>62</v>
      </c>
      <c r="AP492" s="53">
        <f>IF(AJ492&lt;&gt;"",IF(AJ492="o",VLOOKUP(AM492,OpenSect!$A$1:$D$11,4),IF(AJ492="u",VLOOKUP(AM492,UpHill!$A$1:$D$35,4),IF(AJ492="d",VLOOKUP(AM492,DownHill!$A$3:$D$29,4),IF(AJ492="f",VLOOKUP(AM492,FlatUnd!$A$2:$D$30,4),IF(AJ492="t",VLOOKUP(AM492,TimeAdd!$A$1:$D$18,4),IF(AJ492="l",VLOOKUP(AM492,SLimit!$A$1:$D$8,4),AP491)))))),AP491)</f>
        <v>70</v>
      </c>
      <c r="AQ492" s="53" t="str">
        <f t="shared" si="847"/>
        <v>80</v>
      </c>
      <c r="AR492" s="54" t="str">
        <f t="shared" si="848"/>
        <v>11km Stone</v>
      </c>
      <c r="AS492" s="55"/>
      <c r="AT492" s="55"/>
      <c r="AU492" s="56">
        <f>IF(GroupStTimes!$A$8=0,MIN(CB492,CD492,CF492),MIN(BZ492,CB492,CD492,CF492))</f>
        <v>0.44180555555555556</v>
      </c>
      <c r="AV492" s="56">
        <f>IF(GroupStTimes!$A$8=0,MAX(CC492,CE492,CG492),MAX(CA492,CC492,CE492,CG492))</f>
        <v>0.48763888888888884</v>
      </c>
      <c r="AW492" s="57" t="str">
        <f t="shared" si="849"/>
        <v/>
      </c>
      <c r="AX492" s="58" t="str">
        <f t="shared" si="850"/>
        <v/>
      </c>
      <c r="AY492" s="58" t="str">
        <f t="shared" si="851"/>
        <v/>
      </c>
      <c r="AZ492" s="31">
        <f t="shared" si="852"/>
        <v>151.77000000000001</v>
      </c>
      <c r="BA492" s="59">
        <f t="shared" si="853"/>
        <v>0.44006944444444451</v>
      </c>
      <c r="BB492" s="59">
        <f t="shared" si="854"/>
        <v>0.4456250000000001</v>
      </c>
      <c r="BC492" s="59">
        <f t="shared" si="855"/>
        <v>0.43782407407407409</v>
      </c>
      <c r="BD492" s="59">
        <f t="shared" si="856"/>
        <v>0.48365740740740737</v>
      </c>
      <c r="BE492" s="59">
        <f t="shared" si="857"/>
        <v>0.47187500000000004</v>
      </c>
      <c r="BF492" s="59">
        <f t="shared" si="858"/>
        <v>0.48229166666666673</v>
      </c>
      <c r="BG492" s="59">
        <f t="shared" si="859"/>
        <v>0.48131944444444452</v>
      </c>
      <c r="BH492" s="59">
        <f t="shared" si="860"/>
        <v>0.48062500000000008</v>
      </c>
      <c r="BI492" s="31">
        <f t="shared" si="861"/>
        <v>5.0600000000000023</v>
      </c>
      <c r="BJ492" s="61">
        <f t="shared" ref="BJ492:BM492" si="923">IF($AJ491="t",IF(AM490=0,0,$BI492/AM490),IF(AM491=0,0,$BI492/AM491))</f>
        <v>0.1124444444444445</v>
      </c>
      <c r="BK492" s="61">
        <f t="shared" si="923"/>
        <v>9.547169811320759E-2</v>
      </c>
      <c r="BL492" s="61">
        <f t="shared" si="923"/>
        <v>8.1612903225806485E-2</v>
      </c>
      <c r="BM492" s="61">
        <f t="shared" si="923"/>
        <v>7.2285714285714314E-2</v>
      </c>
      <c r="BN492" s="62">
        <f t="shared" si="863"/>
        <v>0</v>
      </c>
      <c r="BO492" s="62">
        <f t="shared" si="864"/>
        <v>6</v>
      </c>
      <c r="BP492" s="62">
        <f t="shared" si="865"/>
        <v>45</v>
      </c>
      <c r="BQ492" s="62">
        <f t="shared" si="866"/>
        <v>0</v>
      </c>
      <c r="BR492" s="62">
        <f t="shared" si="867"/>
        <v>5</v>
      </c>
      <c r="BS492" s="62">
        <f t="shared" si="868"/>
        <v>44</v>
      </c>
      <c r="BT492" s="62">
        <f t="shared" si="869"/>
        <v>0</v>
      </c>
      <c r="BU492" s="62">
        <f t="shared" si="870"/>
        <v>4</v>
      </c>
      <c r="BV492" s="62">
        <f t="shared" si="871"/>
        <v>54</v>
      </c>
      <c r="BW492" s="62">
        <f t="shared" si="872"/>
        <v>0</v>
      </c>
      <c r="BX492" s="62">
        <f t="shared" si="873"/>
        <v>4</v>
      </c>
      <c r="BY492" s="62">
        <f t="shared" si="874"/>
        <v>20</v>
      </c>
      <c r="BZ492" s="63">
        <f t="shared" si="875"/>
        <v>0.44475694444444452</v>
      </c>
      <c r="CA492" s="63">
        <f t="shared" si="876"/>
        <v>0.45031250000000012</v>
      </c>
      <c r="CB492" s="63">
        <f t="shared" si="877"/>
        <v>0.44180555555555556</v>
      </c>
      <c r="CC492" s="63">
        <f t="shared" si="878"/>
        <v>0.48763888888888884</v>
      </c>
      <c r="CD492" s="63">
        <f t="shared" si="879"/>
        <v>0.4752777777777778</v>
      </c>
      <c r="CE492" s="63">
        <f t="shared" si="880"/>
        <v>0.48569444444444448</v>
      </c>
      <c r="CF492" s="63">
        <f t="shared" si="881"/>
        <v>0.48432870370370379</v>
      </c>
      <c r="CG492" s="63">
        <f t="shared" si="882"/>
        <v>0.48363425925925935</v>
      </c>
      <c r="CH492" s="36"/>
      <c r="CI492" s="36"/>
      <c r="CJ492" s="36"/>
      <c r="CK492" s="36"/>
      <c r="CL492" s="60">
        <v>60</v>
      </c>
    </row>
    <row r="493" spans="1:90" ht="26.25" customHeight="1" x14ac:dyDescent="0.25">
      <c r="A493" s="37">
        <v>47</v>
      </c>
      <c r="B493" s="38"/>
      <c r="C493" s="39"/>
      <c r="D493" s="39"/>
      <c r="E493" s="39"/>
      <c r="F493" s="42"/>
      <c r="G493" s="66">
        <v>152.59999999999997</v>
      </c>
      <c r="H493" s="41">
        <f t="shared" si="825"/>
        <v>156.97999999999999</v>
      </c>
      <c r="I493" s="42">
        <v>156.84999999999997</v>
      </c>
      <c r="J493" s="43">
        <f t="shared" si="822"/>
        <v>-1.1263415152481769E-3</v>
      </c>
      <c r="K493" s="44">
        <f t="shared" si="823"/>
        <v>-0.17666666666667652</v>
      </c>
      <c r="L493" s="45" t="s">
        <v>338</v>
      </c>
      <c r="M493" s="126" t="s">
        <v>1231</v>
      </c>
      <c r="N493" s="46">
        <f t="shared" si="838"/>
        <v>157.02666666666664</v>
      </c>
      <c r="O493" s="46">
        <f t="shared" si="886"/>
        <v>-8.0000000000000016E-2</v>
      </c>
      <c r="P493" s="42">
        <v>157.12999999999997</v>
      </c>
      <c r="Q493" s="46">
        <f t="shared" si="887"/>
        <v>4.3</v>
      </c>
      <c r="R493" s="39">
        <v>152.69</v>
      </c>
      <c r="S493" s="46">
        <f t="shared" si="888"/>
        <v>4.0999999999999996</v>
      </c>
      <c r="T493" s="40">
        <v>152.94</v>
      </c>
      <c r="U493" s="47" t="str">
        <f t="shared" si="813"/>
        <v/>
      </c>
      <c r="V493" s="47" t="str">
        <f t="shared" si="814"/>
        <v/>
      </c>
      <c r="W493" s="48"/>
      <c r="X493" s="48"/>
      <c r="Y493" s="48"/>
      <c r="Z493" s="48"/>
      <c r="AA493" s="48"/>
      <c r="AB493" s="48"/>
      <c r="AC493" s="48"/>
      <c r="AD493" s="48"/>
      <c r="AE493" s="51">
        <f t="shared" si="840"/>
        <v>47</v>
      </c>
      <c r="AF493" s="51" t="str">
        <f t="shared" si="841"/>
        <v/>
      </c>
      <c r="AG493" s="51" t="str">
        <f t="shared" si="842"/>
        <v/>
      </c>
      <c r="AH493" s="51" t="str">
        <f t="shared" si="843"/>
        <v/>
      </c>
      <c r="AI493" s="52">
        <f t="shared" si="844"/>
        <v>156.97999999999999</v>
      </c>
      <c r="AJ493" s="51"/>
      <c r="AK493" s="53"/>
      <c r="AL493" s="52"/>
      <c r="AM493" s="53">
        <f t="shared" si="846"/>
        <v>45</v>
      </c>
      <c r="AN493" s="53">
        <f>IF(AJ493&lt;&gt;"",IF(AJ493="o",VLOOKUP(AM493,OpenSect!$A$1:$D$11,2),IF(AJ493="u",VLOOKUP(AM493,UpHill!$A$1:$D$35,2),IF(AJ493="d",VLOOKUP(AM493,DownHill!$A$3:$D$29,2),IF(AJ493="f",VLOOKUP(AM493,FlatUnd!$A$2:$D$30,2),IF(AJ493="t",VLOOKUP(AM493,TimeAdd!$A$1:$D$176,2),IF(AJ493="l",VLOOKUP(AM493,SLimit!$A$1:$D$8,2),AN492)))))),AN492)</f>
        <v>53</v>
      </c>
      <c r="AO493" s="53">
        <f>IF(AJ493&lt;&gt;"",IF(AJ493="o",VLOOKUP(AM493,OpenSect!$A$1:$D$11,3),IF(AJ493="u",VLOOKUP(AM493,UpHill!$A$1:$D$35,3),IF(AJ493="d",VLOOKUP(AM493,DownHill!$A$3:$D$29,3),IF(AJ493="f",VLOOKUP(AM493,FlatUnd!$A$2:$D$30,3),IF(AJ493="t",VLOOKUP(AM493,TimeAdd!$A$1:$D$18,3),IF(AJ493="l",VLOOKUP(AM493,SLimit!$A$1:$D$8,3),AO492)))))),AO492)</f>
        <v>62</v>
      </c>
      <c r="AP493" s="53">
        <f>IF(AJ493&lt;&gt;"",IF(AJ493="o",VLOOKUP(AM493,OpenSect!$A$1:$D$11,4),IF(AJ493="u",VLOOKUP(AM493,UpHill!$A$1:$D$35,4),IF(AJ493="d",VLOOKUP(AM493,DownHill!$A$3:$D$29,4),IF(AJ493="f",VLOOKUP(AM493,FlatUnd!$A$2:$D$30,4),IF(AJ493="t",VLOOKUP(AM493,TimeAdd!$A$1:$D$18,4),IF(AJ493="l",VLOOKUP(AM493,SLimit!$A$1:$D$8,4),AP492)))))),AP492)</f>
        <v>70</v>
      </c>
      <c r="AQ493" s="53" t="str">
        <f t="shared" si="847"/>
        <v>80</v>
      </c>
      <c r="AR493" s="54" t="str">
        <f t="shared" si="848"/>
        <v>Overhead Power lines</v>
      </c>
      <c r="AS493" s="55"/>
      <c r="AT493" s="55"/>
      <c r="AU493" s="56">
        <f>IF(GroupStTimes!$A$8=0,MIN(CB493,CD493,CF493),MIN(BZ493,CB493,CD493,CF493))</f>
        <v>0.44192129629629628</v>
      </c>
      <c r="AV493" s="56">
        <f>IF(GroupStTimes!$A$8=0,MAX(CC493,CE493,CG493),MAX(CA493,CC493,CE493,CG493))</f>
        <v>0.48775462962962957</v>
      </c>
      <c r="AW493" s="57" t="str">
        <f t="shared" si="849"/>
        <v/>
      </c>
      <c r="AX493" s="58" t="str">
        <f t="shared" si="850"/>
        <v/>
      </c>
      <c r="AY493" s="58" t="str">
        <f t="shared" si="851"/>
        <v/>
      </c>
      <c r="AZ493" s="31">
        <f t="shared" si="852"/>
        <v>151.77000000000001</v>
      </c>
      <c r="BA493" s="59">
        <f t="shared" si="853"/>
        <v>0.44006944444444451</v>
      </c>
      <c r="BB493" s="59">
        <f t="shared" si="854"/>
        <v>0.4456250000000001</v>
      </c>
      <c r="BC493" s="59">
        <f t="shared" si="855"/>
        <v>0.43782407407407409</v>
      </c>
      <c r="BD493" s="59">
        <f t="shared" si="856"/>
        <v>0.48365740740740737</v>
      </c>
      <c r="BE493" s="59">
        <f t="shared" si="857"/>
        <v>0.47187500000000004</v>
      </c>
      <c r="BF493" s="59">
        <f t="shared" si="858"/>
        <v>0.48229166666666673</v>
      </c>
      <c r="BG493" s="59">
        <f t="shared" si="859"/>
        <v>0.48131944444444452</v>
      </c>
      <c r="BH493" s="59">
        <f t="shared" si="860"/>
        <v>0.48062500000000008</v>
      </c>
      <c r="BI493" s="31">
        <f t="shared" si="861"/>
        <v>5.2099999999999795</v>
      </c>
      <c r="BJ493" s="61">
        <f t="shared" ref="BJ493:BM493" si="924">IF($AJ492="t",IF(AM491=0,0,$BI493/AM491),IF(AM492=0,0,$BI493/AM492))</f>
        <v>0.11577777777777733</v>
      </c>
      <c r="BK493" s="61">
        <f t="shared" si="924"/>
        <v>9.8301886792452442E-2</v>
      </c>
      <c r="BL493" s="61">
        <f t="shared" si="924"/>
        <v>8.4032258064515794E-2</v>
      </c>
      <c r="BM493" s="61">
        <f t="shared" si="924"/>
        <v>7.4428571428571136E-2</v>
      </c>
      <c r="BN493" s="62">
        <f t="shared" si="863"/>
        <v>0</v>
      </c>
      <c r="BO493" s="62">
        <f t="shared" si="864"/>
        <v>6</v>
      </c>
      <c r="BP493" s="62">
        <f t="shared" si="865"/>
        <v>57</v>
      </c>
      <c r="BQ493" s="62">
        <f t="shared" si="866"/>
        <v>0</v>
      </c>
      <c r="BR493" s="62">
        <f t="shared" si="867"/>
        <v>5</v>
      </c>
      <c r="BS493" s="62">
        <f t="shared" si="868"/>
        <v>54</v>
      </c>
      <c r="BT493" s="62">
        <f t="shared" si="869"/>
        <v>0</v>
      </c>
      <c r="BU493" s="62">
        <f t="shared" si="870"/>
        <v>5</v>
      </c>
      <c r="BV493" s="62">
        <f t="shared" si="871"/>
        <v>3</v>
      </c>
      <c r="BW493" s="62">
        <f t="shared" si="872"/>
        <v>0</v>
      </c>
      <c r="BX493" s="62">
        <f t="shared" si="873"/>
        <v>4</v>
      </c>
      <c r="BY493" s="62">
        <f t="shared" si="874"/>
        <v>28</v>
      </c>
      <c r="BZ493" s="63">
        <f t="shared" si="875"/>
        <v>0.44489583333333338</v>
      </c>
      <c r="CA493" s="63">
        <f t="shared" si="876"/>
        <v>0.45045138888888897</v>
      </c>
      <c r="CB493" s="63">
        <f t="shared" si="877"/>
        <v>0.44192129629629628</v>
      </c>
      <c r="CC493" s="63">
        <f t="shared" si="878"/>
        <v>0.48775462962962957</v>
      </c>
      <c r="CD493" s="63">
        <f t="shared" si="879"/>
        <v>0.47538194444444448</v>
      </c>
      <c r="CE493" s="63">
        <f t="shared" si="880"/>
        <v>0.48579861111111117</v>
      </c>
      <c r="CF493" s="63">
        <f t="shared" si="881"/>
        <v>0.48442129629629638</v>
      </c>
      <c r="CG493" s="63">
        <f t="shared" si="882"/>
        <v>0.48372685185185194</v>
      </c>
      <c r="CH493" s="36"/>
      <c r="CI493" s="36"/>
      <c r="CJ493" s="36"/>
      <c r="CK493" s="36"/>
      <c r="CL493" s="60">
        <v>60</v>
      </c>
    </row>
    <row r="494" spans="1:90" ht="26.25" customHeight="1" x14ac:dyDescent="0.25">
      <c r="A494" s="37">
        <v>47</v>
      </c>
      <c r="B494" s="38"/>
      <c r="C494" s="39"/>
      <c r="D494" s="39"/>
      <c r="E494" s="39"/>
      <c r="F494" s="42"/>
      <c r="G494" s="40">
        <v>153.49</v>
      </c>
      <c r="H494" s="41">
        <f t="shared" si="825"/>
        <v>157.87</v>
      </c>
      <c r="I494" s="42">
        <v>157.74</v>
      </c>
      <c r="J494" s="43">
        <f t="shared" si="822"/>
        <v>-1.1199864756348933E-3</v>
      </c>
      <c r="K494" s="44">
        <f t="shared" si="823"/>
        <v>-0.1766666666666481</v>
      </c>
      <c r="L494" s="45" t="s">
        <v>246</v>
      </c>
      <c r="M494" s="126" t="s">
        <v>1231</v>
      </c>
      <c r="N494" s="46">
        <f t="shared" si="838"/>
        <v>157.91666666666666</v>
      </c>
      <c r="O494" s="46">
        <f t="shared" si="886"/>
        <v>-8.0000000000000016E-2</v>
      </c>
      <c r="P494" s="42">
        <v>158.02000000000001</v>
      </c>
      <c r="Q494" s="46">
        <f t="shared" si="887"/>
        <v>4.3</v>
      </c>
      <c r="R494" s="39">
        <v>153.58000000000001</v>
      </c>
      <c r="S494" s="46">
        <f t="shared" si="888"/>
        <v>4.0999999999999996</v>
      </c>
      <c r="T494" s="40">
        <v>153.82999999999998</v>
      </c>
      <c r="U494" s="47" t="str">
        <f t="shared" si="813"/>
        <v/>
      </c>
      <c r="V494" s="47" t="str">
        <f t="shared" si="814"/>
        <v/>
      </c>
      <c r="W494" s="48"/>
      <c r="X494" s="48"/>
      <c r="Y494" s="48"/>
      <c r="Z494" s="48"/>
      <c r="AA494" s="48"/>
      <c r="AB494" s="48"/>
      <c r="AC494" s="48"/>
      <c r="AD494" s="48"/>
      <c r="AE494" s="51">
        <f t="shared" si="840"/>
        <v>47</v>
      </c>
      <c r="AF494" s="51" t="str">
        <f t="shared" si="841"/>
        <v/>
      </c>
      <c r="AG494" s="51" t="str">
        <f t="shared" si="842"/>
        <v/>
      </c>
      <c r="AH494" s="51" t="str">
        <f t="shared" si="843"/>
        <v/>
      </c>
      <c r="AI494" s="52">
        <f t="shared" si="844"/>
        <v>157.87</v>
      </c>
      <c r="AJ494" s="51"/>
      <c r="AK494" s="53"/>
      <c r="AL494" s="52"/>
      <c r="AM494" s="53">
        <f t="shared" si="846"/>
        <v>45</v>
      </c>
      <c r="AN494" s="53">
        <f>IF(AJ494&lt;&gt;"",IF(AJ494="o",VLOOKUP(AM494,OpenSect!$A$1:$D$11,2),IF(AJ494="u",VLOOKUP(AM494,UpHill!$A$1:$D$35,2),IF(AJ494="d",VLOOKUP(AM494,DownHill!$A$3:$D$29,2),IF(AJ494="f",VLOOKUP(AM494,FlatUnd!$A$2:$D$30,2),IF(AJ494="t",VLOOKUP(AM494,TimeAdd!$A$1:$D$176,2),IF(AJ494="l",VLOOKUP(AM494,SLimit!$A$1:$D$8,2),AN493)))))),AN493)</f>
        <v>53</v>
      </c>
      <c r="AO494" s="53">
        <f>IF(AJ494&lt;&gt;"",IF(AJ494="o",VLOOKUP(AM494,OpenSect!$A$1:$D$11,3),IF(AJ494="u",VLOOKUP(AM494,UpHill!$A$1:$D$35,3),IF(AJ494="d",VLOOKUP(AM494,DownHill!$A$3:$D$29,3),IF(AJ494="f",VLOOKUP(AM494,FlatUnd!$A$2:$D$30,3),IF(AJ494="t",VLOOKUP(AM494,TimeAdd!$A$1:$D$18,3),IF(AJ494="l",VLOOKUP(AM494,SLimit!$A$1:$D$8,3),AO493)))))),AO493)</f>
        <v>62</v>
      </c>
      <c r="AP494" s="53">
        <f>IF(AJ494&lt;&gt;"",IF(AJ494="o",VLOOKUP(AM494,OpenSect!$A$1:$D$11,4),IF(AJ494="u",VLOOKUP(AM494,UpHill!$A$1:$D$35,4),IF(AJ494="d",VLOOKUP(AM494,DownHill!$A$3:$D$29,4),IF(AJ494="f",VLOOKUP(AM494,FlatUnd!$A$2:$D$30,4),IF(AJ494="t",VLOOKUP(AM494,TimeAdd!$A$1:$D$18,4),IF(AJ494="l",VLOOKUP(AM494,SLimit!$A$1:$D$8,4),AP493)))))),AP493)</f>
        <v>70</v>
      </c>
      <c r="AQ494" s="53" t="str">
        <f t="shared" si="847"/>
        <v>80</v>
      </c>
      <c r="AR494" s="54" t="str">
        <f t="shared" si="848"/>
        <v>12km stone</v>
      </c>
      <c r="AS494" s="55"/>
      <c r="AT494" s="55"/>
      <c r="AU494" s="56">
        <f>IF(GroupStTimes!$A$8=0,MIN(CB494,CD494,CF494),MIN(BZ494,CB494,CD494,CF494))</f>
        <v>0.44261574074074073</v>
      </c>
      <c r="AV494" s="56">
        <f>IF(GroupStTimes!$A$8=0,MAX(CC494,CE494,CG494),MAX(CA494,CC494,CE494,CG494))</f>
        <v>0.48844907407407401</v>
      </c>
      <c r="AW494" s="57" t="str">
        <f t="shared" si="849"/>
        <v/>
      </c>
      <c r="AX494" s="58" t="str">
        <f t="shared" si="850"/>
        <v/>
      </c>
      <c r="AY494" s="58" t="str">
        <f t="shared" si="851"/>
        <v/>
      </c>
      <c r="AZ494" s="31">
        <f t="shared" si="852"/>
        <v>151.77000000000001</v>
      </c>
      <c r="BA494" s="59">
        <f t="shared" si="853"/>
        <v>0.44006944444444451</v>
      </c>
      <c r="BB494" s="59">
        <f t="shared" si="854"/>
        <v>0.4456250000000001</v>
      </c>
      <c r="BC494" s="59">
        <f t="shared" si="855"/>
        <v>0.43782407407407409</v>
      </c>
      <c r="BD494" s="59">
        <f t="shared" si="856"/>
        <v>0.48365740740740737</v>
      </c>
      <c r="BE494" s="59">
        <f t="shared" si="857"/>
        <v>0.47187500000000004</v>
      </c>
      <c r="BF494" s="59">
        <f t="shared" si="858"/>
        <v>0.48229166666666673</v>
      </c>
      <c r="BG494" s="59">
        <f t="shared" si="859"/>
        <v>0.48131944444444452</v>
      </c>
      <c r="BH494" s="59">
        <f t="shared" si="860"/>
        <v>0.48062500000000008</v>
      </c>
      <c r="BI494" s="31">
        <f t="shared" si="861"/>
        <v>6.0999999999999943</v>
      </c>
      <c r="BJ494" s="61">
        <f t="shared" ref="BJ494:BM494" si="925">IF($AJ493="t",IF(AM492=0,0,$BI494/AM492),IF(AM493=0,0,$BI494/AM493))</f>
        <v>0.13555555555555543</v>
      </c>
      <c r="BK494" s="61">
        <f t="shared" si="925"/>
        <v>0.1150943396226414</v>
      </c>
      <c r="BL494" s="61">
        <f t="shared" si="925"/>
        <v>9.8387096774193453E-2</v>
      </c>
      <c r="BM494" s="61">
        <f t="shared" si="925"/>
        <v>8.7142857142857064E-2</v>
      </c>
      <c r="BN494" s="62">
        <f t="shared" si="863"/>
        <v>0</v>
      </c>
      <c r="BO494" s="62">
        <f t="shared" si="864"/>
        <v>8</v>
      </c>
      <c r="BP494" s="62">
        <f t="shared" si="865"/>
        <v>8</v>
      </c>
      <c r="BQ494" s="62">
        <f t="shared" si="866"/>
        <v>0</v>
      </c>
      <c r="BR494" s="62">
        <f t="shared" si="867"/>
        <v>6</v>
      </c>
      <c r="BS494" s="62">
        <f t="shared" si="868"/>
        <v>54</v>
      </c>
      <c r="BT494" s="62">
        <f t="shared" si="869"/>
        <v>0</v>
      </c>
      <c r="BU494" s="62">
        <f t="shared" si="870"/>
        <v>5</v>
      </c>
      <c r="BV494" s="62">
        <f t="shared" si="871"/>
        <v>54</v>
      </c>
      <c r="BW494" s="62">
        <f t="shared" si="872"/>
        <v>0</v>
      </c>
      <c r="BX494" s="62">
        <f t="shared" si="873"/>
        <v>5</v>
      </c>
      <c r="BY494" s="62">
        <f t="shared" si="874"/>
        <v>14</v>
      </c>
      <c r="BZ494" s="63">
        <f t="shared" si="875"/>
        <v>0.44571759259259264</v>
      </c>
      <c r="CA494" s="63">
        <f t="shared" si="876"/>
        <v>0.45127314814814823</v>
      </c>
      <c r="CB494" s="63">
        <f t="shared" si="877"/>
        <v>0.44261574074074073</v>
      </c>
      <c r="CC494" s="63">
        <f t="shared" si="878"/>
        <v>0.48844907407407401</v>
      </c>
      <c r="CD494" s="63">
        <f t="shared" si="879"/>
        <v>0.47597222222222224</v>
      </c>
      <c r="CE494" s="63">
        <f t="shared" si="880"/>
        <v>0.48638888888888893</v>
      </c>
      <c r="CF494" s="63">
        <f t="shared" si="881"/>
        <v>0.48495370370370378</v>
      </c>
      <c r="CG494" s="63">
        <f t="shared" si="882"/>
        <v>0.48425925925925933</v>
      </c>
      <c r="CH494" s="36"/>
      <c r="CI494" s="36"/>
      <c r="CJ494" s="36"/>
      <c r="CK494" s="36"/>
      <c r="CL494" s="60">
        <v>60</v>
      </c>
    </row>
    <row r="495" spans="1:90" ht="26.25" customHeight="1" x14ac:dyDescent="0.25">
      <c r="A495" s="37">
        <v>47</v>
      </c>
      <c r="B495" s="38"/>
      <c r="C495" s="39"/>
      <c r="D495" s="39"/>
      <c r="E495" s="39"/>
      <c r="F495" s="42"/>
      <c r="G495" s="40">
        <v>154.44</v>
      </c>
      <c r="H495" s="41">
        <f t="shared" si="825"/>
        <v>158.83000000000001</v>
      </c>
      <c r="I495" s="42">
        <v>158.69999999999999</v>
      </c>
      <c r="J495" s="43">
        <f t="shared" si="822"/>
        <v>-1.0922075194287728E-3</v>
      </c>
      <c r="K495" s="44">
        <f t="shared" si="823"/>
        <v>-0.17333333333334622</v>
      </c>
      <c r="L495" s="45" t="s">
        <v>61</v>
      </c>
      <c r="M495" s="126" t="s">
        <v>1231</v>
      </c>
      <c r="N495" s="46">
        <f t="shared" si="838"/>
        <v>158.87333333333333</v>
      </c>
      <c r="O495" s="46">
        <f t="shared" si="886"/>
        <v>-8.0000000000000016E-2</v>
      </c>
      <c r="P495" s="42">
        <v>158.97999999999999</v>
      </c>
      <c r="Q495" s="46">
        <f t="shared" si="887"/>
        <v>4.3</v>
      </c>
      <c r="R495" s="39">
        <v>154.53</v>
      </c>
      <c r="S495" s="46">
        <f t="shared" si="888"/>
        <v>4.0999999999999996</v>
      </c>
      <c r="T495" s="40">
        <v>154.79</v>
      </c>
      <c r="U495" s="47" t="str">
        <f t="shared" si="813"/>
        <v/>
      </c>
      <c r="V495" s="47" t="str">
        <f t="shared" si="814"/>
        <v/>
      </c>
      <c r="W495" s="48"/>
      <c r="X495" s="48"/>
      <c r="Y495" s="48"/>
      <c r="Z495" s="48"/>
      <c r="AA495" s="48"/>
      <c r="AB495" s="48"/>
      <c r="AC495" s="48"/>
      <c r="AD495" s="48"/>
      <c r="AE495" s="51">
        <f t="shared" si="840"/>
        <v>47</v>
      </c>
      <c r="AF495" s="51" t="str">
        <f t="shared" si="841"/>
        <v/>
      </c>
      <c r="AG495" s="51" t="str">
        <f t="shared" si="842"/>
        <v/>
      </c>
      <c r="AH495" s="51" t="str">
        <f t="shared" si="843"/>
        <v/>
      </c>
      <c r="AI495" s="52">
        <f t="shared" si="844"/>
        <v>158.83000000000001</v>
      </c>
      <c r="AJ495" s="51"/>
      <c r="AK495" s="53"/>
      <c r="AL495" s="52"/>
      <c r="AM495" s="53">
        <f t="shared" si="846"/>
        <v>45</v>
      </c>
      <c r="AN495" s="53">
        <f>IF(AJ495&lt;&gt;"",IF(AJ495="o",VLOOKUP(AM495,OpenSect!$A$1:$D$11,2),IF(AJ495="u",VLOOKUP(AM495,UpHill!$A$1:$D$35,2),IF(AJ495="d",VLOOKUP(AM495,DownHill!$A$3:$D$29,2),IF(AJ495="f",VLOOKUP(AM495,FlatUnd!$A$2:$D$30,2),IF(AJ495="t",VLOOKUP(AM495,TimeAdd!$A$1:$D$176,2),IF(AJ495="l",VLOOKUP(AM495,SLimit!$A$1:$D$8,2),AN494)))))),AN494)</f>
        <v>53</v>
      </c>
      <c r="AO495" s="53">
        <f>IF(AJ495&lt;&gt;"",IF(AJ495="o",VLOOKUP(AM495,OpenSect!$A$1:$D$11,3),IF(AJ495="u",VLOOKUP(AM495,UpHill!$A$1:$D$35,3),IF(AJ495="d",VLOOKUP(AM495,DownHill!$A$3:$D$29,3),IF(AJ495="f",VLOOKUP(AM495,FlatUnd!$A$2:$D$30,3),IF(AJ495="t",VLOOKUP(AM495,TimeAdd!$A$1:$D$18,3),IF(AJ495="l",VLOOKUP(AM495,SLimit!$A$1:$D$8,3),AO494)))))),AO494)</f>
        <v>62</v>
      </c>
      <c r="AP495" s="53">
        <f>IF(AJ495&lt;&gt;"",IF(AJ495="o",VLOOKUP(AM495,OpenSect!$A$1:$D$11,4),IF(AJ495="u",VLOOKUP(AM495,UpHill!$A$1:$D$35,4),IF(AJ495="d",VLOOKUP(AM495,DownHill!$A$3:$D$29,4),IF(AJ495="f",VLOOKUP(AM495,FlatUnd!$A$2:$D$30,4),IF(AJ495="t",VLOOKUP(AM495,TimeAdd!$A$1:$D$18,4),IF(AJ495="l",VLOOKUP(AM495,SLimit!$A$1:$D$8,4),AP494)))))),AP494)</f>
        <v>70</v>
      </c>
      <c r="AQ495" s="53" t="str">
        <f t="shared" si="847"/>
        <v>80</v>
      </c>
      <c r="AR495" s="54" t="str">
        <f t="shared" si="848"/>
        <v>13km Stone</v>
      </c>
      <c r="AS495" s="55"/>
      <c r="AT495" s="55"/>
      <c r="AU495" s="56">
        <f>IF(GroupStTimes!$A$8=0,MIN(CB495,CD495,CF495),MIN(BZ495,CB495,CD495,CF495))</f>
        <v>0.44337962962962962</v>
      </c>
      <c r="AV495" s="56">
        <f>IF(GroupStTimes!$A$8=0,MAX(CC495,CE495,CG495),MAX(CA495,CC495,CE495,CG495))</f>
        <v>0.48921296296296291</v>
      </c>
      <c r="AW495" s="57" t="str">
        <f t="shared" si="849"/>
        <v/>
      </c>
      <c r="AX495" s="58" t="str">
        <f t="shared" si="850"/>
        <v/>
      </c>
      <c r="AY495" s="58" t="str">
        <f t="shared" si="851"/>
        <v/>
      </c>
      <c r="AZ495" s="31">
        <f t="shared" si="852"/>
        <v>151.77000000000001</v>
      </c>
      <c r="BA495" s="59">
        <f t="shared" si="853"/>
        <v>0.44006944444444451</v>
      </c>
      <c r="BB495" s="59">
        <f t="shared" si="854"/>
        <v>0.4456250000000001</v>
      </c>
      <c r="BC495" s="59">
        <f t="shared" si="855"/>
        <v>0.43782407407407409</v>
      </c>
      <c r="BD495" s="59">
        <f t="shared" si="856"/>
        <v>0.48365740740740737</v>
      </c>
      <c r="BE495" s="59">
        <f t="shared" si="857"/>
        <v>0.47187500000000004</v>
      </c>
      <c r="BF495" s="59">
        <f t="shared" si="858"/>
        <v>0.48229166666666673</v>
      </c>
      <c r="BG495" s="59">
        <f t="shared" si="859"/>
        <v>0.48131944444444452</v>
      </c>
      <c r="BH495" s="59">
        <f t="shared" si="860"/>
        <v>0.48062500000000008</v>
      </c>
      <c r="BI495" s="31">
        <f t="shared" si="861"/>
        <v>7.0600000000000023</v>
      </c>
      <c r="BJ495" s="61">
        <f t="shared" ref="BJ495:BM495" si="926">IF($AJ494="t",IF(AM493=0,0,$BI495/AM493),IF(AM494=0,0,$BI495/AM494))</f>
        <v>0.15688888888888894</v>
      </c>
      <c r="BK495" s="61">
        <f t="shared" si="926"/>
        <v>0.13320754716981137</v>
      </c>
      <c r="BL495" s="61">
        <f t="shared" si="926"/>
        <v>0.11387096774193552</v>
      </c>
      <c r="BM495" s="61">
        <f t="shared" si="926"/>
        <v>0.1008571428571429</v>
      </c>
      <c r="BN495" s="62">
        <f t="shared" si="863"/>
        <v>0</v>
      </c>
      <c r="BO495" s="62">
        <f t="shared" si="864"/>
        <v>9</v>
      </c>
      <c r="BP495" s="62">
        <f t="shared" si="865"/>
        <v>25</v>
      </c>
      <c r="BQ495" s="62">
        <f t="shared" si="866"/>
        <v>0</v>
      </c>
      <c r="BR495" s="62">
        <f t="shared" si="867"/>
        <v>7</v>
      </c>
      <c r="BS495" s="62">
        <f t="shared" si="868"/>
        <v>60</v>
      </c>
      <c r="BT495" s="62">
        <f t="shared" si="869"/>
        <v>0</v>
      </c>
      <c r="BU495" s="62">
        <f t="shared" si="870"/>
        <v>6</v>
      </c>
      <c r="BV495" s="62">
        <f t="shared" si="871"/>
        <v>50</v>
      </c>
      <c r="BW495" s="62">
        <f t="shared" si="872"/>
        <v>0</v>
      </c>
      <c r="BX495" s="62">
        <f t="shared" si="873"/>
        <v>6</v>
      </c>
      <c r="BY495" s="62">
        <f t="shared" si="874"/>
        <v>3</v>
      </c>
      <c r="BZ495" s="63">
        <f t="shared" si="875"/>
        <v>0.44660879629629635</v>
      </c>
      <c r="CA495" s="63">
        <f t="shared" si="876"/>
        <v>0.45216435185185194</v>
      </c>
      <c r="CB495" s="63">
        <f t="shared" si="877"/>
        <v>0.44337962962962962</v>
      </c>
      <c r="CC495" s="63">
        <f t="shared" si="878"/>
        <v>0.48921296296296291</v>
      </c>
      <c r="CD495" s="63">
        <f t="shared" si="879"/>
        <v>0.47662037037037042</v>
      </c>
      <c r="CE495" s="63">
        <f t="shared" si="880"/>
        <v>0.4870370370370371</v>
      </c>
      <c r="CF495" s="63">
        <f t="shared" si="881"/>
        <v>0.4855208333333334</v>
      </c>
      <c r="CG495" s="63">
        <f t="shared" si="882"/>
        <v>0.48482638888888896</v>
      </c>
      <c r="CH495" s="36"/>
      <c r="CI495" s="36"/>
      <c r="CJ495" s="36"/>
      <c r="CK495" s="36"/>
      <c r="CL495" s="60">
        <v>60</v>
      </c>
    </row>
    <row r="496" spans="1:90" ht="40.5" x14ac:dyDescent="0.25">
      <c r="A496" s="37">
        <v>47</v>
      </c>
      <c r="B496" s="38" t="s">
        <v>49</v>
      </c>
      <c r="C496" s="39" t="s">
        <v>58</v>
      </c>
      <c r="D496" s="39"/>
      <c r="E496" s="39"/>
      <c r="F496" s="42"/>
      <c r="G496" s="40">
        <v>154.69</v>
      </c>
      <c r="H496" s="41">
        <f t="shared" si="825"/>
        <v>159.08000000000001</v>
      </c>
      <c r="I496" s="42">
        <v>158.94999999999999</v>
      </c>
      <c r="J496" s="43">
        <f t="shared" si="822"/>
        <v>-1.0695187165776403E-3</v>
      </c>
      <c r="K496" s="44">
        <f t="shared" si="823"/>
        <v>-0.17000000000001592</v>
      </c>
      <c r="L496" s="45" t="s">
        <v>1745</v>
      </c>
      <c r="M496" s="126" t="s">
        <v>1231</v>
      </c>
      <c r="N496" s="46">
        <f t="shared" si="838"/>
        <v>159.12</v>
      </c>
      <c r="O496" s="46">
        <f t="shared" si="886"/>
        <v>-8.0000000000000016E-2</v>
      </c>
      <c r="P496" s="42">
        <v>159.22999999999999</v>
      </c>
      <c r="Q496" s="46">
        <f t="shared" si="887"/>
        <v>4.3</v>
      </c>
      <c r="R496" s="39">
        <v>154.78</v>
      </c>
      <c r="S496" s="46">
        <f t="shared" si="888"/>
        <v>4.0999999999999996</v>
      </c>
      <c r="T496" s="40">
        <v>155.03</v>
      </c>
      <c r="U496" s="47">
        <f t="shared" ref="U496:U559" si="927">IF(W496="","",IF(Y496="",W496,IF(AA496&lt;1,ROUND((Y496+W496)/2,5),IF(AC496&lt;1,ROUND((Y496+AA496+W496)/3,5),ROUND((Y496+AA496+AC496+W496)/4,5)))))</f>
        <v>29.106470000000002</v>
      </c>
      <c r="V496" s="47">
        <f t="shared" ref="V496:V559" si="928">IF(X496="","",IF(Z496&lt;1,ROUND(X496,5),IF(AB496&lt;1,ROUND((X496+Z496)/2,5),IF(AD496&lt;1,ROUND((X496+Z496+AB496)/3,5),ROUND((X496+Z496+AB496+AD496)/4,5)))))</f>
        <v>29.97401</v>
      </c>
      <c r="W496" s="48">
        <v>29.106470000000002</v>
      </c>
      <c r="X496" s="48">
        <v>29.974019999999999</v>
      </c>
      <c r="Y496" s="48">
        <v>29.106480000000001</v>
      </c>
      <c r="Z496" s="48">
        <v>29.973990000000001</v>
      </c>
      <c r="AA496" s="48">
        <v>29.106449999999999</v>
      </c>
      <c r="AB496" s="48">
        <v>29.974</v>
      </c>
      <c r="AC496" s="48">
        <v>29.106490000000001</v>
      </c>
      <c r="AD496" s="48">
        <v>29.974029999999999</v>
      </c>
      <c r="AE496" s="51">
        <f t="shared" si="840"/>
        <v>47</v>
      </c>
      <c r="AF496" s="51" t="str">
        <f t="shared" si="841"/>
        <v>f</v>
      </c>
      <c r="AG496" s="51" t="str">
        <f t="shared" si="842"/>
        <v>m</v>
      </c>
      <c r="AH496" s="51" t="str">
        <f t="shared" si="843"/>
        <v/>
      </c>
      <c r="AI496" s="52">
        <f t="shared" si="844"/>
        <v>159.08000000000001</v>
      </c>
      <c r="AJ496" s="51" t="s">
        <v>58</v>
      </c>
      <c r="AK496" s="53"/>
      <c r="AL496" s="52"/>
      <c r="AM496" s="53">
        <f t="shared" si="846"/>
        <v>45</v>
      </c>
      <c r="AN496" s="53">
        <f>IF(AJ496&lt;&gt;"",IF(AJ496="o",VLOOKUP(AM496,OpenSect!$A$1:$D$11,2),IF(AJ496="u",VLOOKUP(AM496,UpHill!$A$1:$D$35,2),IF(AJ496="d",VLOOKUP(AM496,DownHill!$A$3:$D$29,2),IF(AJ496="f",VLOOKUP(AM496,FlatUnd!$A$2:$D$30,2),IF(AJ496="t",VLOOKUP(AM496,TimeAdd!$A$1:$D$176,2),IF(AJ496="l",VLOOKUP(AM496,SLimit!$A$1:$D$8,2),AN495)))))),AN495)</f>
        <v>53</v>
      </c>
      <c r="AO496" s="53">
        <f>IF(AJ496&lt;&gt;"",IF(AJ496="o",VLOOKUP(AM496,OpenSect!$A$1:$D$11,3),IF(AJ496="u",VLOOKUP(AM496,UpHill!$A$1:$D$35,3),IF(AJ496="d",VLOOKUP(AM496,DownHill!$A$3:$D$29,3),IF(AJ496="f",VLOOKUP(AM496,FlatUnd!$A$2:$D$30,3),IF(AJ496="t",VLOOKUP(AM496,TimeAdd!$A$1:$D$18,3),IF(AJ496="l",VLOOKUP(AM496,SLimit!$A$1:$D$8,3),AO495)))))),AO495)</f>
        <v>62</v>
      </c>
      <c r="AP496" s="53">
        <f>IF(AJ496&lt;&gt;"",IF(AJ496="o",VLOOKUP(AM496,OpenSect!$A$1:$D$11,4),IF(AJ496="u",VLOOKUP(AM496,UpHill!$A$1:$D$35,4),IF(AJ496="d",VLOOKUP(AM496,DownHill!$A$3:$D$29,4),IF(AJ496="f",VLOOKUP(AM496,FlatUnd!$A$2:$D$30,4),IF(AJ496="t",VLOOKUP(AM496,TimeAdd!$A$1:$D$18,4),IF(AJ496="l",VLOOKUP(AM496,SLimit!$A$1:$D$8,4),AP495)))))),AP495)</f>
        <v>70</v>
      </c>
      <c r="AQ496" s="53" t="str">
        <f t="shared" si="847"/>
        <v>80</v>
      </c>
      <c r="AR496" s="54" t="str">
        <f t="shared" si="848"/>
        <v>Control at Entrance road to Microwave towers, Dot on Fence post &amp; yellow line</v>
      </c>
      <c r="AS496" s="55"/>
      <c r="AT496" s="55"/>
      <c r="AU496" s="56">
        <f>IF(GroupStTimes!$A$8=0,MIN(CB496,CD496,CF496),MIN(BZ496,CB496,CD496,CF496))</f>
        <v>0.4435763888888889</v>
      </c>
      <c r="AV496" s="56">
        <f>IF(GroupStTimes!$A$8=0,MAX(CC496,CE496,CG496),MAX(CA496,CC496,CE496,CG496))</f>
        <v>0.48940972222222218</v>
      </c>
      <c r="AW496" s="57" t="str">
        <f t="shared" si="849"/>
        <v>29.10647  29.97401</v>
      </c>
      <c r="AX496" s="58">
        <f t="shared" si="850"/>
        <v>29.106470000000002</v>
      </c>
      <c r="AY496" s="58">
        <f t="shared" si="851"/>
        <v>29.974019999999999</v>
      </c>
      <c r="AZ496" s="31">
        <f t="shared" si="852"/>
        <v>151.77000000000001</v>
      </c>
      <c r="BA496" s="59">
        <f t="shared" si="853"/>
        <v>0.44006944444444451</v>
      </c>
      <c r="BB496" s="59">
        <f t="shared" si="854"/>
        <v>0.4456250000000001</v>
      </c>
      <c r="BC496" s="59">
        <f t="shared" si="855"/>
        <v>0.43782407407407409</v>
      </c>
      <c r="BD496" s="59">
        <f t="shared" si="856"/>
        <v>0.48365740740740737</v>
      </c>
      <c r="BE496" s="59">
        <f t="shared" si="857"/>
        <v>0.47187500000000004</v>
      </c>
      <c r="BF496" s="59">
        <f t="shared" si="858"/>
        <v>0.48229166666666673</v>
      </c>
      <c r="BG496" s="59">
        <f t="shared" si="859"/>
        <v>0.48131944444444452</v>
      </c>
      <c r="BH496" s="59">
        <f t="shared" si="860"/>
        <v>0.48062500000000008</v>
      </c>
      <c r="BI496" s="31">
        <f t="shared" si="861"/>
        <v>7.3100000000000023</v>
      </c>
      <c r="BJ496" s="61">
        <f t="shared" ref="BJ496:BM496" si="929">IF($AJ495="t",IF(AM494=0,0,$BI496/AM494),IF(AM495=0,0,$BI496/AM495))</f>
        <v>0.1624444444444445</v>
      </c>
      <c r="BK496" s="61">
        <f t="shared" si="929"/>
        <v>0.13792452830188684</v>
      </c>
      <c r="BL496" s="61">
        <f t="shared" si="929"/>
        <v>0.11790322580645166</v>
      </c>
      <c r="BM496" s="61">
        <f t="shared" si="929"/>
        <v>0.10442857142857147</v>
      </c>
      <c r="BN496" s="62">
        <f t="shared" si="863"/>
        <v>0</v>
      </c>
      <c r="BO496" s="62">
        <f t="shared" si="864"/>
        <v>9</v>
      </c>
      <c r="BP496" s="62">
        <f t="shared" si="865"/>
        <v>45</v>
      </c>
      <c r="BQ496" s="62">
        <f t="shared" si="866"/>
        <v>0</v>
      </c>
      <c r="BR496" s="62">
        <f t="shared" si="867"/>
        <v>8</v>
      </c>
      <c r="BS496" s="62">
        <f t="shared" si="868"/>
        <v>17</v>
      </c>
      <c r="BT496" s="62">
        <f t="shared" si="869"/>
        <v>0</v>
      </c>
      <c r="BU496" s="62">
        <f t="shared" si="870"/>
        <v>7</v>
      </c>
      <c r="BV496" s="62">
        <f t="shared" si="871"/>
        <v>4</v>
      </c>
      <c r="BW496" s="62">
        <f t="shared" si="872"/>
        <v>0</v>
      </c>
      <c r="BX496" s="62">
        <f t="shared" si="873"/>
        <v>6</v>
      </c>
      <c r="BY496" s="62">
        <f t="shared" si="874"/>
        <v>16</v>
      </c>
      <c r="BZ496" s="63">
        <f t="shared" si="875"/>
        <v>0.44684027777777785</v>
      </c>
      <c r="CA496" s="63">
        <f t="shared" si="876"/>
        <v>0.45239583333333344</v>
      </c>
      <c r="CB496" s="63">
        <f t="shared" si="877"/>
        <v>0.4435763888888889</v>
      </c>
      <c r="CC496" s="63">
        <f t="shared" si="878"/>
        <v>0.48940972222222218</v>
      </c>
      <c r="CD496" s="63">
        <f t="shared" si="879"/>
        <v>0.47678240740740746</v>
      </c>
      <c r="CE496" s="63">
        <f t="shared" si="880"/>
        <v>0.48719907407407415</v>
      </c>
      <c r="CF496" s="63">
        <f t="shared" si="881"/>
        <v>0.48567129629629635</v>
      </c>
      <c r="CG496" s="63">
        <f t="shared" si="882"/>
        <v>0.48497685185185191</v>
      </c>
      <c r="CH496" s="36"/>
      <c r="CI496" s="36"/>
      <c r="CJ496" s="36"/>
      <c r="CK496" s="36"/>
      <c r="CL496" s="60">
        <v>60</v>
      </c>
    </row>
    <row r="497" spans="1:90" ht="26.25" customHeight="1" x14ac:dyDescent="0.25">
      <c r="B497" s="38"/>
      <c r="C497" s="69" t="s">
        <v>67</v>
      </c>
      <c r="D497" s="39">
        <v>39</v>
      </c>
      <c r="E497" s="39"/>
      <c r="F497" s="42"/>
      <c r="G497" s="40">
        <v>155.16999999999999</v>
      </c>
      <c r="H497" s="41">
        <f t="shared" si="825"/>
        <v>159.55000000000001</v>
      </c>
      <c r="I497" s="42">
        <v>159.42999999999998</v>
      </c>
      <c r="J497" s="43">
        <f t="shared" si="822"/>
        <v>-1.0244830542141085E-3</v>
      </c>
      <c r="K497" s="44">
        <f t="shared" si="823"/>
        <v>-0.16333333333335531</v>
      </c>
      <c r="L497" s="45" t="s">
        <v>1245</v>
      </c>
      <c r="M497" s="126" t="s">
        <v>1231</v>
      </c>
      <c r="N497" s="46">
        <f t="shared" si="838"/>
        <v>159.59333333333333</v>
      </c>
      <c r="O497" s="46">
        <f t="shared" si="886"/>
        <v>-8.0000000000000016E-2</v>
      </c>
      <c r="P497" s="42">
        <v>159.69999999999999</v>
      </c>
      <c r="Q497" s="46">
        <f t="shared" si="887"/>
        <v>4.3</v>
      </c>
      <c r="R497" s="39">
        <v>155.25</v>
      </c>
      <c r="S497" s="46">
        <f t="shared" si="888"/>
        <v>4.0999999999999996</v>
      </c>
      <c r="T497" s="66">
        <v>155.51</v>
      </c>
      <c r="U497" s="47" t="str">
        <f t="shared" si="927"/>
        <v/>
      </c>
      <c r="V497" s="47" t="str">
        <f t="shared" si="928"/>
        <v/>
      </c>
      <c r="W497" s="48"/>
      <c r="X497" s="48"/>
      <c r="Y497" s="48"/>
      <c r="Z497" s="48"/>
      <c r="AA497" s="48"/>
      <c r="AB497" s="48"/>
      <c r="AC497" s="48"/>
      <c r="AD497" s="48"/>
      <c r="AE497" s="51" t="str">
        <f t="shared" si="840"/>
        <v/>
      </c>
      <c r="AF497" s="51" t="str">
        <f t="shared" si="841"/>
        <v/>
      </c>
      <c r="AG497" s="51" t="str">
        <f t="shared" si="842"/>
        <v>d</v>
      </c>
      <c r="AH497" s="51">
        <f t="shared" si="843"/>
        <v>39</v>
      </c>
      <c r="AI497" s="52">
        <f t="shared" si="844"/>
        <v>159.55000000000001</v>
      </c>
      <c r="AJ497" s="51" t="s">
        <v>49</v>
      </c>
      <c r="AK497" s="53"/>
      <c r="AL497" s="52"/>
      <c r="AM497" s="53">
        <f t="shared" si="846"/>
        <v>39</v>
      </c>
      <c r="AN497" s="53">
        <f>IF(AJ497&lt;&gt;"",IF(AJ497="o",VLOOKUP(AM497,OpenSect!$A$1:$D$11,2),IF(AJ497="u",VLOOKUP(AM497,UpHill!$A$1:$D$35,2),IF(AJ497="d",VLOOKUP(AM497,DownHill!$A$3:$D$29,2),IF(AJ497="f",VLOOKUP(AM497,FlatUnd!$A$2:$D$30,2),IF(AJ497="t",VLOOKUP(AM497,TimeAdd!$A$1:$D$176,2),IF(AJ497="l",VLOOKUP(AM497,SLimit!$A$1:$D$8,2),AN496)))))),AN496)</f>
        <v>45</v>
      </c>
      <c r="AO497" s="53">
        <f>IF(AJ497&lt;&gt;"",IF(AJ497="o",VLOOKUP(AM497,OpenSect!$A$1:$D$11,3),IF(AJ497="u",VLOOKUP(AM497,UpHill!$A$1:$D$35,3),IF(AJ497="d",VLOOKUP(AM497,DownHill!$A$3:$D$29,3),IF(AJ497="f",VLOOKUP(AM497,FlatUnd!$A$2:$D$30,3),IF(AJ497="t",VLOOKUP(AM497,TimeAdd!$A$1:$D$18,3),IF(AJ497="l",VLOOKUP(AM497,SLimit!$A$1:$D$8,3),AO496)))))),AO496)</f>
        <v>52</v>
      </c>
      <c r="AP497" s="53">
        <f>IF(AJ497&lt;&gt;"",IF(AJ497="o",VLOOKUP(AM497,OpenSect!$A$1:$D$11,4),IF(AJ497="u",VLOOKUP(AM497,UpHill!$A$1:$D$35,4),IF(AJ497="d",VLOOKUP(AM497,DownHill!$A$3:$D$29,4),IF(AJ497="f",VLOOKUP(AM497,FlatUnd!$A$2:$D$30,4),IF(AJ497="t",VLOOKUP(AM497,TimeAdd!$A$1:$D$18,4),IF(AJ497="l",VLOOKUP(AM497,SLimit!$A$1:$D$8,4),AP496)))))),AP496)</f>
        <v>58</v>
      </c>
      <c r="AQ497" s="53" t="str">
        <f t="shared" si="847"/>
        <v>80</v>
      </c>
      <c r="AR497" s="54" t="str">
        <f t="shared" si="848"/>
        <v>Tree.  Be careful of uneven road surface.</v>
      </c>
      <c r="AS497" s="55"/>
      <c r="AT497" s="55"/>
      <c r="AU497" s="56">
        <f>IF(GroupStTimes!$A$8=0,MIN(CB497,CD497,CF497),MIN(BZ497,CB497,CD497,CF497))</f>
        <v>0.44393518518518521</v>
      </c>
      <c r="AV497" s="56">
        <f>IF(GroupStTimes!$A$8=0,MAX(CC497,CE497,CG497),MAX(CA497,CC497,CE497,CG497))</f>
        <v>0.48976851851851849</v>
      </c>
      <c r="AW497" s="57" t="str">
        <f t="shared" si="849"/>
        <v/>
      </c>
      <c r="AX497" s="58" t="str">
        <f t="shared" si="850"/>
        <v/>
      </c>
      <c r="AY497" s="58" t="str">
        <f t="shared" si="851"/>
        <v/>
      </c>
      <c r="AZ497" s="31">
        <f t="shared" si="852"/>
        <v>151.77000000000001</v>
      </c>
      <c r="BA497" s="59">
        <f t="shared" si="853"/>
        <v>0.44006944444444451</v>
      </c>
      <c r="BB497" s="59">
        <f t="shared" si="854"/>
        <v>0.4456250000000001</v>
      </c>
      <c r="BC497" s="59">
        <f t="shared" si="855"/>
        <v>0.43782407407407409</v>
      </c>
      <c r="BD497" s="59">
        <f t="shared" si="856"/>
        <v>0.48365740740740737</v>
      </c>
      <c r="BE497" s="59">
        <f t="shared" si="857"/>
        <v>0.47187500000000004</v>
      </c>
      <c r="BF497" s="59">
        <f t="shared" si="858"/>
        <v>0.48229166666666673</v>
      </c>
      <c r="BG497" s="59">
        <f t="shared" si="859"/>
        <v>0.48131944444444452</v>
      </c>
      <c r="BH497" s="59">
        <f t="shared" si="860"/>
        <v>0.48062500000000008</v>
      </c>
      <c r="BI497" s="31">
        <f t="shared" si="861"/>
        <v>7.7800000000000011</v>
      </c>
      <c r="BJ497" s="61">
        <f t="shared" ref="BJ497:BM497" si="930">IF($AJ496="t",IF(AM495=0,0,$BI497/AM495),IF(AM496=0,0,$BI497/AM496))</f>
        <v>0.17288888888888893</v>
      </c>
      <c r="BK497" s="61">
        <f t="shared" si="930"/>
        <v>0.14679245283018871</v>
      </c>
      <c r="BL497" s="61">
        <f t="shared" si="930"/>
        <v>0.12548387096774197</v>
      </c>
      <c r="BM497" s="61">
        <f t="shared" si="930"/>
        <v>0.11114285714285715</v>
      </c>
      <c r="BN497" s="62">
        <f t="shared" si="863"/>
        <v>0</v>
      </c>
      <c r="BO497" s="62">
        <f t="shared" si="864"/>
        <v>10</v>
      </c>
      <c r="BP497" s="62">
        <f t="shared" si="865"/>
        <v>22</v>
      </c>
      <c r="BQ497" s="62">
        <f t="shared" si="866"/>
        <v>0</v>
      </c>
      <c r="BR497" s="62">
        <f t="shared" si="867"/>
        <v>8</v>
      </c>
      <c r="BS497" s="62">
        <f t="shared" si="868"/>
        <v>48</v>
      </c>
      <c r="BT497" s="62">
        <f t="shared" si="869"/>
        <v>0</v>
      </c>
      <c r="BU497" s="62">
        <f t="shared" si="870"/>
        <v>7</v>
      </c>
      <c r="BV497" s="62">
        <f t="shared" si="871"/>
        <v>32</v>
      </c>
      <c r="BW497" s="62">
        <f t="shared" si="872"/>
        <v>0</v>
      </c>
      <c r="BX497" s="62">
        <f t="shared" si="873"/>
        <v>6</v>
      </c>
      <c r="BY497" s="62">
        <f t="shared" si="874"/>
        <v>40</v>
      </c>
      <c r="BZ497" s="63">
        <f t="shared" si="875"/>
        <v>0.44726851851851857</v>
      </c>
      <c r="CA497" s="63">
        <f t="shared" si="876"/>
        <v>0.45282407407407416</v>
      </c>
      <c r="CB497" s="63">
        <f t="shared" si="877"/>
        <v>0.44393518518518521</v>
      </c>
      <c r="CC497" s="63">
        <f t="shared" si="878"/>
        <v>0.48976851851851849</v>
      </c>
      <c r="CD497" s="63">
        <f t="shared" si="879"/>
        <v>0.47710648148148155</v>
      </c>
      <c r="CE497" s="63">
        <f t="shared" si="880"/>
        <v>0.48752314814814823</v>
      </c>
      <c r="CF497" s="63">
        <f t="shared" si="881"/>
        <v>0.48594907407407417</v>
      </c>
      <c r="CG497" s="63">
        <f t="shared" si="882"/>
        <v>0.48525462962962973</v>
      </c>
      <c r="CH497" s="36"/>
      <c r="CI497" s="36"/>
      <c r="CJ497" s="36"/>
      <c r="CK497" s="36"/>
      <c r="CL497" s="60">
        <v>60</v>
      </c>
    </row>
    <row r="498" spans="1:90" ht="26.25" customHeight="1" x14ac:dyDescent="0.25">
      <c r="A498" s="37">
        <v>47</v>
      </c>
      <c r="B498" s="38" t="s">
        <v>67</v>
      </c>
      <c r="C498" s="39"/>
      <c r="D498" s="39"/>
      <c r="E498" s="39"/>
      <c r="F498" s="42"/>
      <c r="G498" s="40">
        <v>155.44999999999999</v>
      </c>
      <c r="H498" s="41">
        <f t="shared" si="825"/>
        <v>159.83000000000001</v>
      </c>
      <c r="I498" s="42">
        <v>159.69999999999999</v>
      </c>
      <c r="J498" s="43">
        <f t="shared" si="822"/>
        <v>-1.0853683990816921E-3</v>
      </c>
      <c r="K498" s="44">
        <f t="shared" si="823"/>
        <v>-0.17333333333334622</v>
      </c>
      <c r="L498" s="45" t="s">
        <v>248</v>
      </c>
      <c r="M498" s="126" t="s">
        <v>1231</v>
      </c>
      <c r="N498" s="46">
        <f t="shared" si="838"/>
        <v>159.87333333333333</v>
      </c>
      <c r="O498" s="46">
        <f t="shared" si="886"/>
        <v>-8.0000000000000016E-2</v>
      </c>
      <c r="P498" s="42">
        <v>159.97999999999999</v>
      </c>
      <c r="Q498" s="46">
        <f t="shared" si="887"/>
        <v>4.3</v>
      </c>
      <c r="R498" s="39">
        <v>155.53</v>
      </c>
      <c r="S498" s="46">
        <f t="shared" si="888"/>
        <v>4.0999999999999996</v>
      </c>
      <c r="T498" s="40">
        <v>155.79</v>
      </c>
      <c r="U498" s="47" t="str">
        <f t="shared" si="927"/>
        <v/>
      </c>
      <c r="V498" s="47" t="str">
        <f t="shared" si="928"/>
        <v/>
      </c>
      <c r="W498" s="48"/>
      <c r="X498" s="48"/>
      <c r="Y498" s="48"/>
      <c r="Z498" s="48"/>
      <c r="AA498" s="48"/>
      <c r="AB498" s="48"/>
      <c r="AC498" s="48"/>
      <c r="AD498" s="48"/>
      <c r="AE498" s="51">
        <f t="shared" si="840"/>
        <v>47</v>
      </c>
      <c r="AF498" s="51" t="str">
        <f t="shared" si="841"/>
        <v>d</v>
      </c>
      <c r="AG498" s="51" t="str">
        <f t="shared" si="842"/>
        <v/>
      </c>
      <c r="AH498" s="51" t="str">
        <f t="shared" si="843"/>
        <v/>
      </c>
      <c r="AI498" s="52">
        <f t="shared" si="844"/>
        <v>159.83000000000001</v>
      </c>
      <c r="AJ498" s="51"/>
      <c r="AK498" s="53"/>
      <c r="AL498" s="52"/>
      <c r="AM498" s="53">
        <f t="shared" si="846"/>
        <v>39</v>
      </c>
      <c r="AN498" s="53">
        <f>IF(AJ498&lt;&gt;"",IF(AJ498="o",VLOOKUP(AM498,OpenSect!$A$1:$D$11,2),IF(AJ498="u",VLOOKUP(AM498,UpHill!$A$1:$D$35,2),IF(AJ498="d",VLOOKUP(AM498,DownHill!$A$3:$D$29,2),IF(AJ498="f",VLOOKUP(AM498,FlatUnd!$A$2:$D$30,2),IF(AJ498="t",VLOOKUP(AM498,TimeAdd!$A$1:$D$176,2),IF(AJ498="l",VLOOKUP(AM498,SLimit!$A$1:$D$8,2),AN497)))))),AN497)</f>
        <v>45</v>
      </c>
      <c r="AO498" s="53">
        <f>IF(AJ498&lt;&gt;"",IF(AJ498="o",VLOOKUP(AM498,OpenSect!$A$1:$D$11,3),IF(AJ498="u",VLOOKUP(AM498,UpHill!$A$1:$D$35,3),IF(AJ498="d",VLOOKUP(AM498,DownHill!$A$3:$D$29,3),IF(AJ498="f",VLOOKUP(AM498,FlatUnd!$A$2:$D$30,3),IF(AJ498="t",VLOOKUP(AM498,TimeAdd!$A$1:$D$18,3),IF(AJ498="l",VLOOKUP(AM498,SLimit!$A$1:$D$8,3),AO497)))))),AO497)</f>
        <v>52</v>
      </c>
      <c r="AP498" s="53">
        <f>IF(AJ498&lt;&gt;"",IF(AJ498="o",VLOOKUP(AM498,OpenSect!$A$1:$D$11,4),IF(AJ498="u",VLOOKUP(AM498,UpHill!$A$1:$D$35,4),IF(AJ498="d",VLOOKUP(AM498,DownHill!$A$3:$D$29,4),IF(AJ498="f",VLOOKUP(AM498,FlatUnd!$A$2:$D$30,4),IF(AJ498="t",VLOOKUP(AM498,TimeAdd!$A$1:$D$18,4),IF(AJ498="l",VLOOKUP(AM498,SLimit!$A$1:$D$8,4),AP497)))))),AP497)</f>
        <v>58</v>
      </c>
      <c r="AQ498" s="53" t="str">
        <f t="shared" si="847"/>
        <v>80</v>
      </c>
      <c r="AR498" s="54" t="str">
        <f t="shared" si="848"/>
        <v>14km Stone</v>
      </c>
      <c r="AS498" s="55"/>
      <c r="AT498" s="55"/>
      <c r="AU498" s="56">
        <f>IF(GroupStTimes!$A$8=0,MIN(CB498,CD498,CF498),MIN(BZ498,CB498,CD498,CF498))</f>
        <v>0.44418981481481484</v>
      </c>
      <c r="AV498" s="56">
        <f>IF(GroupStTimes!$A$8=0,MAX(CC498,CE498,CG498),MAX(CA498,CC498,CE498,CG498))</f>
        <v>0.49002314814814812</v>
      </c>
      <c r="AW498" s="57" t="str">
        <f t="shared" si="849"/>
        <v/>
      </c>
      <c r="AX498" s="58" t="str">
        <f t="shared" si="850"/>
        <v/>
      </c>
      <c r="AY498" s="58" t="str">
        <f t="shared" si="851"/>
        <v/>
      </c>
      <c r="AZ498" s="31">
        <f t="shared" si="852"/>
        <v>159.55000000000001</v>
      </c>
      <c r="BA498" s="59">
        <f t="shared" si="853"/>
        <v>0.44726851851851857</v>
      </c>
      <c r="BB498" s="59">
        <f t="shared" si="854"/>
        <v>0.45282407407407416</v>
      </c>
      <c r="BC498" s="59">
        <f t="shared" si="855"/>
        <v>0.44393518518518521</v>
      </c>
      <c r="BD498" s="59">
        <f t="shared" si="856"/>
        <v>0.48976851851851849</v>
      </c>
      <c r="BE498" s="59">
        <f t="shared" si="857"/>
        <v>0.47710648148148155</v>
      </c>
      <c r="BF498" s="59">
        <f t="shared" si="858"/>
        <v>0.48752314814814823</v>
      </c>
      <c r="BG498" s="59">
        <f t="shared" si="859"/>
        <v>0.48594907407407417</v>
      </c>
      <c r="BH498" s="59">
        <f t="shared" si="860"/>
        <v>0.48525462962962973</v>
      </c>
      <c r="BI498" s="31">
        <f t="shared" si="861"/>
        <v>0.28000000000000114</v>
      </c>
      <c r="BJ498" s="61">
        <f t="shared" ref="BJ498:BM498" si="931">IF($AJ497="t",IF(AM496=0,0,$BI498/AM496),IF(AM497=0,0,$BI498/AM497))</f>
        <v>7.179487179487209E-3</v>
      </c>
      <c r="BK498" s="61">
        <f t="shared" si="931"/>
        <v>6.2222222222222479E-3</v>
      </c>
      <c r="BL498" s="61">
        <f t="shared" si="931"/>
        <v>5.3846153846154061E-3</v>
      </c>
      <c r="BM498" s="61">
        <f t="shared" si="931"/>
        <v>4.8275862068965711E-3</v>
      </c>
      <c r="BN498" s="62">
        <f t="shared" si="863"/>
        <v>0</v>
      </c>
      <c r="BO498" s="62">
        <f t="shared" si="864"/>
        <v>0</v>
      </c>
      <c r="BP498" s="62">
        <f t="shared" si="865"/>
        <v>26</v>
      </c>
      <c r="BQ498" s="62">
        <f t="shared" si="866"/>
        <v>0</v>
      </c>
      <c r="BR498" s="62">
        <f t="shared" si="867"/>
        <v>0</v>
      </c>
      <c r="BS498" s="62">
        <f t="shared" si="868"/>
        <v>22</v>
      </c>
      <c r="BT498" s="62">
        <f t="shared" si="869"/>
        <v>0</v>
      </c>
      <c r="BU498" s="62">
        <f t="shared" si="870"/>
        <v>0</v>
      </c>
      <c r="BV498" s="62">
        <f t="shared" si="871"/>
        <v>19</v>
      </c>
      <c r="BW498" s="62">
        <f t="shared" si="872"/>
        <v>0</v>
      </c>
      <c r="BX498" s="62">
        <f t="shared" si="873"/>
        <v>0</v>
      </c>
      <c r="BY498" s="62">
        <f t="shared" si="874"/>
        <v>17</v>
      </c>
      <c r="BZ498" s="63">
        <f t="shared" si="875"/>
        <v>0.44756944444444446</v>
      </c>
      <c r="CA498" s="63">
        <f t="shared" si="876"/>
        <v>0.45312500000000006</v>
      </c>
      <c r="CB498" s="63">
        <f t="shared" si="877"/>
        <v>0.44418981481481484</v>
      </c>
      <c r="CC498" s="63">
        <f t="shared" si="878"/>
        <v>0.49002314814814812</v>
      </c>
      <c r="CD498" s="63">
        <f t="shared" si="879"/>
        <v>0.47732638888888895</v>
      </c>
      <c r="CE498" s="63">
        <f t="shared" si="880"/>
        <v>0.48774305555555564</v>
      </c>
      <c r="CF498" s="63">
        <f t="shared" si="881"/>
        <v>0.48614583333333344</v>
      </c>
      <c r="CG498" s="63">
        <f t="shared" si="882"/>
        <v>0.485451388888889</v>
      </c>
      <c r="CH498" s="36"/>
      <c r="CI498" s="36"/>
      <c r="CJ498" s="36"/>
      <c r="CK498" s="36"/>
      <c r="CL498" s="60">
        <v>60</v>
      </c>
    </row>
    <row r="499" spans="1:90" ht="26.25" customHeight="1" x14ac:dyDescent="0.25">
      <c r="A499" s="37">
        <v>47</v>
      </c>
      <c r="B499" s="38" t="s">
        <v>339</v>
      </c>
      <c r="C499" s="39" t="s">
        <v>49</v>
      </c>
      <c r="D499" s="39">
        <v>44</v>
      </c>
      <c r="E499" s="39"/>
      <c r="F499" s="42"/>
      <c r="G499" s="40">
        <v>156.04</v>
      </c>
      <c r="H499" s="41">
        <f t="shared" si="825"/>
        <v>160.41999999999999</v>
      </c>
      <c r="I499" s="42">
        <v>160.29</v>
      </c>
      <c r="J499" s="43">
        <f t="shared" si="822"/>
        <v>-1.1021689853807257E-3</v>
      </c>
      <c r="K499" s="44">
        <f t="shared" si="823"/>
        <v>-0.17666666666667652</v>
      </c>
      <c r="L499" s="45" t="s">
        <v>340</v>
      </c>
      <c r="M499" s="126" t="s">
        <v>1231</v>
      </c>
      <c r="N499" s="46">
        <f t="shared" si="838"/>
        <v>160.46666666666667</v>
      </c>
      <c r="O499" s="46">
        <f t="shared" si="886"/>
        <v>-8.0000000000000016E-2</v>
      </c>
      <c r="P499" s="42">
        <v>160.57</v>
      </c>
      <c r="Q499" s="46">
        <f t="shared" si="887"/>
        <v>4.3</v>
      </c>
      <c r="R499" s="39">
        <v>156.13</v>
      </c>
      <c r="S499" s="46">
        <f t="shared" si="888"/>
        <v>4.0999999999999996</v>
      </c>
      <c r="T499" s="40">
        <v>156.38</v>
      </c>
      <c r="U499" s="47" t="str">
        <f t="shared" si="927"/>
        <v/>
      </c>
      <c r="V499" s="47" t="str">
        <f t="shared" si="928"/>
        <v/>
      </c>
      <c r="W499" s="48"/>
      <c r="X499" s="48"/>
      <c r="Y499" s="48"/>
      <c r="Z499" s="48"/>
      <c r="AA499" s="48"/>
      <c r="AB499" s="48"/>
      <c r="AC499" s="48"/>
      <c r="AD499" s="48"/>
      <c r="AE499" s="51">
        <f t="shared" si="840"/>
        <v>47</v>
      </c>
      <c r="AF499" s="51" t="str">
        <f t="shared" si="841"/>
        <v>dl</v>
      </c>
      <c r="AG499" s="51" t="str">
        <f t="shared" si="842"/>
        <v>f</v>
      </c>
      <c r="AH499" s="51">
        <f t="shared" si="843"/>
        <v>44</v>
      </c>
      <c r="AI499" s="52">
        <f t="shared" si="844"/>
        <v>160.41999999999999</v>
      </c>
      <c r="AJ499" s="51"/>
      <c r="AK499" s="53"/>
      <c r="AL499" s="52"/>
      <c r="AM499" s="53">
        <f t="shared" si="846"/>
        <v>39</v>
      </c>
      <c r="AN499" s="53">
        <f>IF(AJ499&lt;&gt;"",IF(AJ499="o",VLOOKUP(AM499,OpenSect!$A$1:$D$11,2),IF(AJ499="u",VLOOKUP(AM499,UpHill!$A$1:$D$35,2),IF(AJ499="d",VLOOKUP(AM499,DownHill!$A$3:$D$29,2),IF(AJ499="f",VLOOKUP(AM499,FlatUnd!$A$2:$D$30,2),IF(AJ499="t",VLOOKUP(AM499,TimeAdd!$A$1:$D$176,2),IF(AJ499="l",VLOOKUP(AM499,SLimit!$A$1:$D$8,2),AN498)))))),AN498)</f>
        <v>45</v>
      </c>
      <c r="AO499" s="53">
        <f>IF(AJ499&lt;&gt;"",IF(AJ499="o",VLOOKUP(AM499,OpenSect!$A$1:$D$11,3),IF(AJ499="u",VLOOKUP(AM499,UpHill!$A$1:$D$35,3),IF(AJ499="d",VLOOKUP(AM499,DownHill!$A$3:$D$29,3),IF(AJ499="f",VLOOKUP(AM499,FlatUnd!$A$2:$D$30,3),IF(AJ499="t",VLOOKUP(AM499,TimeAdd!$A$1:$D$18,3),IF(AJ499="l",VLOOKUP(AM499,SLimit!$A$1:$D$8,3),AO498)))))),AO498)</f>
        <v>52</v>
      </c>
      <c r="AP499" s="53">
        <f>IF(AJ499&lt;&gt;"",IF(AJ499="o",VLOOKUP(AM499,OpenSect!$A$1:$D$11,4),IF(AJ499="u",VLOOKUP(AM499,UpHill!$A$1:$D$35,4),IF(AJ499="d",VLOOKUP(AM499,DownHill!$A$3:$D$29,4),IF(AJ499="f",VLOOKUP(AM499,FlatUnd!$A$2:$D$30,4),IF(AJ499="t",VLOOKUP(AM499,TimeAdd!$A$1:$D$18,4),IF(AJ499="l",VLOOKUP(AM499,SLimit!$A$1:$D$8,4),AP498)))))),AP498)</f>
        <v>58</v>
      </c>
      <c r="AQ499" s="53" t="str">
        <f t="shared" si="847"/>
        <v>80</v>
      </c>
      <c r="AR499" s="54" t="str">
        <f t="shared" si="848"/>
        <v>Rock {With dot on Centerline and Rock}</v>
      </c>
      <c r="AS499" s="55"/>
      <c r="AT499" s="55"/>
      <c r="AU499" s="56">
        <f>IF(GroupStTimes!$A$8=0,MIN(CB499,CD499,CF499),MIN(BZ499,CB499,CD499,CF499))</f>
        <v>0.44474537037037037</v>
      </c>
      <c r="AV499" s="56">
        <f>IF(GroupStTimes!$A$8=0,MAX(CC499,CE499,CG499),MAX(CA499,CC499,CE499,CG499))</f>
        <v>0.49057870370370366</v>
      </c>
      <c r="AW499" s="57" t="str">
        <f t="shared" si="849"/>
        <v/>
      </c>
      <c r="AX499" s="58" t="str">
        <f t="shared" si="850"/>
        <v/>
      </c>
      <c r="AY499" s="58" t="str">
        <f t="shared" si="851"/>
        <v/>
      </c>
      <c r="AZ499" s="31">
        <f t="shared" si="852"/>
        <v>159.55000000000001</v>
      </c>
      <c r="BA499" s="59">
        <f t="shared" si="853"/>
        <v>0.44726851851851857</v>
      </c>
      <c r="BB499" s="59">
        <f t="shared" si="854"/>
        <v>0.45282407407407416</v>
      </c>
      <c r="BC499" s="59">
        <f t="shared" si="855"/>
        <v>0.44393518518518521</v>
      </c>
      <c r="BD499" s="59">
        <f t="shared" si="856"/>
        <v>0.48976851851851849</v>
      </c>
      <c r="BE499" s="59">
        <f t="shared" si="857"/>
        <v>0.47710648148148155</v>
      </c>
      <c r="BF499" s="59">
        <f t="shared" si="858"/>
        <v>0.48752314814814823</v>
      </c>
      <c r="BG499" s="59">
        <f t="shared" si="859"/>
        <v>0.48594907407407417</v>
      </c>
      <c r="BH499" s="59">
        <f t="shared" si="860"/>
        <v>0.48525462962962973</v>
      </c>
      <c r="BI499" s="31">
        <f t="shared" si="861"/>
        <v>0.86999999999997613</v>
      </c>
      <c r="BJ499" s="61">
        <f t="shared" ref="BJ499:BM499" si="932">IF($AJ498="t",IF(AM497=0,0,$BI499/AM497),IF(AM498=0,0,$BI499/AM498))</f>
        <v>2.2307692307691696E-2</v>
      </c>
      <c r="BK499" s="61">
        <f t="shared" si="932"/>
        <v>1.9333333333332803E-2</v>
      </c>
      <c r="BL499" s="61">
        <f t="shared" si="932"/>
        <v>1.6730769230768772E-2</v>
      </c>
      <c r="BM499" s="61">
        <f t="shared" si="932"/>
        <v>1.4999999999999588E-2</v>
      </c>
      <c r="BN499" s="62">
        <f t="shared" si="863"/>
        <v>0</v>
      </c>
      <c r="BO499" s="62">
        <f t="shared" si="864"/>
        <v>1</v>
      </c>
      <c r="BP499" s="62">
        <f t="shared" si="865"/>
        <v>20</v>
      </c>
      <c r="BQ499" s="62">
        <f t="shared" si="866"/>
        <v>0</v>
      </c>
      <c r="BR499" s="62">
        <f t="shared" si="867"/>
        <v>1</v>
      </c>
      <c r="BS499" s="62">
        <f t="shared" si="868"/>
        <v>10</v>
      </c>
      <c r="BT499" s="62">
        <f t="shared" si="869"/>
        <v>0</v>
      </c>
      <c r="BU499" s="62">
        <f t="shared" si="870"/>
        <v>1</v>
      </c>
      <c r="BV499" s="62">
        <f t="shared" si="871"/>
        <v>0</v>
      </c>
      <c r="BW499" s="62">
        <f t="shared" si="872"/>
        <v>0</v>
      </c>
      <c r="BX499" s="62">
        <f t="shared" si="873"/>
        <v>0</v>
      </c>
      <c r="BY499" s="62">
        <f t="shared" si="874"/>
        <v>54</v>
      </c>
      <c r="BZ499" s="63">
        <f t="shared" si="875"/>
        <v>0.44819444444444451</v>
      </c>
      <c r="CA499" s="63">
        <f t="shared" si="876"/>
        <v>0.4537500000000001</v>
      </c>
      <c r="CB499" s="63">
        <f t="shared" si="877"/>
        <v>0.44474537037037037</v>
      </c>
      <c r="CC499" s="63">
        <f t="shared" si="878"/>
        <v>0.49057870370370366</v>
      </c>
      <c r="CD499" s="63">
        <f t="shared" si="879"/>
        <v>0.47780092592592599</v>
      </c>
      <c r="CE499" s="63">
        <f t="shared" si="880"/>
        <v>0.48821759259259268</v>
      </c>
      <c r="CF499" s="63">
        <f t="shared" si="881"/>
        <v>0.48657407407407416</v>
      </c>
      <c r="CG499" s="63">
        <f t="shared" si="882"/>
        <v>0.48587962962962972</v>
      </c>
      <c r="CH499" s="36"/>
      <c r="CI499" s="36"/>
      <c r="CJ499" s="36"/>
      <c r="CK499" s="36"/>
      <c r="CL499" s="60">
        <v>60</v>
      </c>
    </row>
    <row r="500" spans="1:90" ht="40.5" x14ac:dyDescent="0.25">
      <c r="A500" s="37">
        <v>47</v>
      </c>
      <c r="B500" s="38"/>
      <c r="C500" s="39" t="s">
        <v>49</v>
      </c>
      <c r="D500" s="39">
        <v>44</v>
      </c>
      <c r="E500" s="39"/>
      <c r="F500" s="42"/>
      <c r="G500" s="40">
        <v>156.06</v>
      </c>
      <c r="H500" s="41">
        <f t="shared" si="825"/>
        <v>160.44</v>
      </c>
      <c r="I500" s="42">
        <v>160.31</v>
      </c>
      <c r="J500" s="43">
        <f t="shared" si="822"/>
        <v>-1.1020314806729245E-3</v>
      </c>
      <c r="K500" s="44">
        <f t="shared" si="823"/>
        <v>-0.17666666666667652</v>
      </c>
      <c r="L500" s="45" t="s">
        <v>341</v>
      </c>
      <c r="M500" s="126" t="s">
        <v>1231</v>
      </c>
      <c r="N500" s="46">
        <f t="shared" si="838"/>
        <v>160.48666666666668</v>
      </c>
      <c r="O500" s="46">
        <f t="shared" si="886"/>
        <v>-8.0000000000000016E-2</v>
      </c>
      <c r="P500" s="42">
        <v>160.59</v>
      </c>
      <c r="Q500" s="46">
        <f t="shared" si="887"/>
        <v>4.3</v>
      </c>
      <c r="R500" s="39">
        <v>156.15</v>
      </c>
      <c r="S500" s="46">
        <f t="shared" si="888"/>
        <v>4.0999999999999996</v>
      </c>
      <c r="T500" s="66">
        <v>156.4</v>
      </c>
      <c r="U500" s="47" t="str">
        <f t="shared" si="927"/>
        <v/>
      </c>
      <c r="V500" s="47" t="str">
        <f t="shared" si="928"/>
        <v/>
      </c>
      <c r="W500" s="48"/>
      <c r="X500" s="48"/>
      <c r="Y500" s="48"/>
      <c r="Z500" s="48"/>
      <c r="AA500" s="48"/>
      <c r="AB500" s="48"/>
      <c r="AC500" s="48"/>
      <c r="AD500" s="48"/>
      <c r="AE500" s="51">
        <f t="shared" si="840"/>
        <v>47</v>
      </c>
      <c r="AF500" s="51" t="str">
        <f t="shared" si="841"/>
        <v/>
      </c>
      <c r="AG500" s="51" t="str">
        <f t="shared" si="842"/>
        <v>f</v>
      </c>
      <c r="AH500" s="51">
        <f t="shared" si="843"/>
        <v>44</v>
      </c>
      <c r="AI500" s="52">
        <f t="shared" si="844"/>
        <v>160.44</v>
      </c>
      <c r="AJ500" s="51"/>
      <c r="AK500" s="53"/>
      <c r="AL500" s="52"/>
      <c r="AM500" s="53">
        <f t="shared" si="846"/>
        <v>39</v>
      </c>
      <c r="AN500" s="53">
        <f>IF(AJ500&lt;&gt;"",IF(AJ500="o",VLOOKUP(AM500,OpenSect!$A$1:$D$11,2),IF(AJ500="u",VLOOKUP(AM500,UpHill!$A$1:$D$35,2),IF(AJ500="d",VLOOKUP(AM500,DownHill!$A$3:$D$29,2),IF(AJ500="f",VLOOKUP(AM500,FlatUnd!$A$2:$D$30,2),IF(AJ500="t",VLOOKUP(AM500,TimeAdd!$A$1:$D$176,2),IF(AJ500="l",VLOOKUP(AM500,SLimit!$A$1:$D$8,2),AN499)))))),AN499)</f>
        <v>45</v>
      </c>
      <c r="AO500" s="53">
        <f>IF(AJ500&lt;&gt;"",IF(AJ500="o",VLOOKUP(AM500,OpenSect!$A$1:$D$11,3),IF(AJ500="u",VLOOKUP(AM500,UpHill!$A$1:$D$35,3),IF(AJ500="d",VLOOKUP(AM500,DownHill!$A$3:$D$29,3),IF(AJ500="f",VLOOKUP(AM500,FlatUnd!$A$2:$D$30,3),IF(AJ500="t",VLOOKUP(AM500,TimeAdd!$A$1:$D$18,3),IF(AJ500="l",VLOOKUP(AM500,SLimit!$A$1:$D$8,3),AO499)))))),AO499)</f>
        <v>52</v>
      </c>
      <c r="AP500" s="53">
        <f>IF(AJ500&lt;&gt;"",IF(AJ500="o",VLOOKUP(AM500,OpenSect!$A$1:$D$11,4),IF(AJ500="u",VLOOKUP(AM500,UpHill!$A$1:$D$35,4),IF(AJ500="d",VLOOKUP(AM500,DownHill!$A$3:$D$29,4),IF(AJ500="f",VLOOKUP(AM500,FlatUnd!$A$2:$D$30,4),IF(AJ500="t",VLOOKUP(AM500,TimeAdd!$A$1:$D$18,4),IF(AJ500="l",VLOOKUP(AM500,SLimit!$A$1:$D$8,4),AP499)))))),AP499)</f>
        <v>58</v>
      </c>
      <c r="AQ500" s="53" t="str">
        <f t="shared" si="847"/>
        <v>80</v>
      </c>
      <c r="AR500" s="54" t="str">
        <f t="shared" si="848"/>
        <v>Rock {With dot on Centerline and Rock}{ Preferred}</v>
      </c>
      <c r="AS500" s="55"/>
      <c r="AT500" s="55"/>
      <c r="AU500" s="56">
        <f>IF(GroupStTimes!$A$8=0,MIN(CB500,CD500,CF500),MIN(BZ500,CB500,CD500,CF500))</f>
        <v>0.44475694444444447</v>
      </c>
      <c r="AV500" s="56">
        <f>IF(GroupStTimes!$A$8=0,MAX(CC500,CE500,CG500),MAX(CA500,CC500,CE500,CG500))</f>
        <v>0.49059027777777775</v>
      </c>
      <c r="AW500" s="57" t="str">
        <f t="shared" si="849"/>
        <v/>
      </c>
      <c r="AX500" s="58" t="str">
        <f t="shared" si="850"/>
        <v/>
      </c>
      <c r="AY500" s="58" t="str">
        <f t="shared" si="851"/>
        <v/>
      </c>
      <c r="AZ500" s="31">
        <f t="shared" si="852"/>
        <v>159.55000000000001</v>
      </c>
      <c r="BA500" s="59">
        <f t="shared" si="853"/>
        <v>0.44726851851851857</v>
      </c>
      <c r="BB500" s="59">
        <f t="shared" si="854"/>
        <v>0.45282407407407416</v>
      </c>
      <c r="BC500" s="59">
        <f t="shared" si="855"/>
        <v>0.44393518518518521</v>
      </c>
      <c r="BD500" s="59">
        <f t="shared" si="856"/>
        <v>0.48976851851851849</v>
      </c>
      <c r="BE500" s="59">
        <f t="shared" si="857"/>
        <v>0.47710648148148155</v>
      </c>
      <c r="BF500" s="59">
        <f t="shared" si="858"/>
        <v>0.48752314814814823</v>
      </c>
      <c r="BG500" s="59">
        <f t="shared" si="859"/>
        <v>0.48594907407407417</v>
      </c>
      <c r="BH500" s="59">
        <f t="shared" si="860"/>
        <v>0.48525462962962973</v>
      </c>
      <c r="BI500" s="31">
        <f t="shared" si="861"/>
        <v>0.88999999999998636</v>
      </c>
      <c r="BJ500" s="61">
        <f t="shared" ref="BJ500:BM500" si="933">IF($AJ499="t",IF(AM498=0,0,$BI500/AM498),IF(AM499=0,0,$BI500/AM499))</f>
        <v>2.2820512820512472E-2</v>
      </c>
      <c r="BK500" s="61">
        <f t="shared" si="933"/>
        <v>1.9777777777777474E-2</v>
      </c>
      <c r="BL500" s="61">
        <f t="shared" si="933"/>
        <v>1.7115384615384352E-2</v>
      </c>
      <c r="BM500" s="61">
        <f t="shared" si="933"/>
        <v>1.5344827586206661E-2</v>
      </c>
      <c r="BN500" s="62">
        <f t="shared" si="863"/>
        <v>0</v>
      </c>
      <c r="BO500" s="62">
        <f t="shared" si="864"/>
        <v>1</v>
      </c>
      <c r="BP500" s="62">
        <f t="shared" si="865"/>
        <v>22</v>
      </c>
      <c r="BQ500" s="62">
        <f t="shared" si="866"/>
        <v>0</v>
      </c>
      <c r="BR500" s="62">
        <f t="shared" si="867"/>
        <v>1</v>
      </c>
      <c r="BS500" s="62">
        <f t="shared" si="868"/>
        <v>11</v>
      </c>
      <c r="BT500" s="62">
        <f t="shared" si="869"/>
        <v>0</v>
      </c>
      <c r="BU500" s="62">
        <f t="shared" si="870"/>
        <v>1</v>
      </c>
      <c r="BV500" s="62">
        <f t="shared" si="871"/>
        <v>2</v>
      </c>
      <c r="BW500" s="62">
        <f t="shared" si="872"/>
        <v>0</v>
      </c>
      <c r="BX500" s="62">
        <f t="shared" si="873"/>
        <v>0</v>
      </c>
      <c r="BY500" s="62">
        <f t="shared" si="874"/>
        <v>55</v>
      </c>
      <c r="BZ500" s="63">
        <f t="shared" si="875"/>
        <v>0.44821759259259264</v>
      </c>
      <c r="CA500" s="63">
        <f t="shared" si="876"/>
        <v>0.45377314814814823</v>
      </c>
      <c r="CB500" s="63">
        <f t="shared" si="877"/>
        <v>0.44475694444444447</v>
      </c>
      <c r="CC500" s="63">
        <f t="shared" si="878"/>
        <v>0.49059027777777775</v>
      </c>
      <c r="CD500" s="63">
        <f t="shared" si="879"/>
        <v>0.47782407407407412</v>
      </c>
      <c r="CE500" s="63">
        <f t="shared" si="880"/>
        <v>0.48824074074074081</v>
      </c>
      <c r="CF500" s="63">
        <f t="shared" si="881"/>
        <v>0.48658564814814825</v>
      </c>
      <c r="CG500" s="63">
        <f t="shared" si="882"/>
        <v>0.48589120370370381</v>
      </c>
      <c r="CH500" s="36"/>
      <c r="CI500" s="36"/>
      <c r="CJ500" s="36"/>
      <c r="CK500" s="36"/>
      <c r="CL500" s="60">
        <v>60</v>
      </c>
    </row>
    <row r="501" spans="1:90" ht="26.25" customHeight="1" x14ac:dyDescent="0.25">
      <c r="A501" s="37">
        <v>47</v>
      </c>
      <c r="B501" s="38"/>
      <c r="C501" s="39"/>
      <c r="D501" s="39"/>
      <c r="E501" s="39"/>
      <c r="F501" s="42"/>
      <c r="G501" s="40">
        <v>156.47999999999999</v>
      </c>
      <c r="H501" s="41">
        <f t="shared" si="825"/>
        <v>160.86000000000001</v>
      </c>
      <c r="I501" s="42">
        <v>160.72999999999999</v>
      </c>
      <c r="J501" s="43">
        <f t="shared" si="822"/>
        <v>-1.0991517866400056E-3</v>
      </c>
      <c r="K501" s="44">
        <f t="shared" si="823"/>
        <v>-0.1766666666666481</v>
      </c>
      <c r="L501" s="45" t="s">
        <v>250</v>
      </c>
      <c r="M501" s="126" t="s">
        <v>1231</v>
      </c>
      <c r="N501" s="46">
        <f t="shared" si="838"/>
        <v>160.90666666666664</v>
      </c>
      <c r="O501" s="46">
        <f t="shared" si="886"/>
        <v>-8.0000000000000016E-2</v>
      </c>
      <c r="P501" s="42">
        <v>161.01</v>
      </c>
      <c r="Q501" s="46">
        <f t="shared" si="887"/>
        <v>4.3</v>
      </c>
      <c r="R501" s="39">
        <v>156.57</v>
      </c>
      <c r="S501" s="46">
        <f t="shared" si="888"/>
        <v>4.0999999999999996</v>
      </c>
      <c r="T501" s="40">
        <v>156.82</v>
      </c>
      <c r="U501" s="47" t="str">
        <f t="shared" si="927"/>
        <v/>
      </c>
      <c r="V501" s="47" t="str">
        <f t="shared" si="928"/>
        <v/>
      </c>
      <c r="W501" s="48"/>
      <c r="X501" s="48"/>
      <c r="Y501" s="48"/>
      <c r="Z501" s="48"/>
      <c r="AA501" s="48"/>
      <c r="AB501" s="48"/>
      <c r="AC501" s="48"/>
      <c r="AD501" s="48"/>
      <c r="AE501" s="51">
        <f t="shared" si="840"/>
        <v>47</v>
      </c>
      <c r="AF501" s="51" t="str">
        <f t="shared" si="841"/>
        <v/>
      </c>
      <c r="AG501" s="51" t="str">
        <f t="shared" si="842"/>
        <v/>
      </c>
      <c r="AH501" s="51" t="str">
        <f t="shared" si="843"/>
        <v/>
      </c>
      <c r="AI501" s="52">
        <f t="shared" si="844"/>
        <v>160.86000000000001</v>
      </c>
      <c r="AJ501" s="51"/>
      <c r="AK501" s="53"/>
      <c r="AL501" s="52"/>
      <c r="AM501" s="53">
        <f t="shared" si="846"/>
        <v>39</v>
      </c>
      <c r="AN501" s="53">
        <f>IF(AJ501&lt;&gt;"",IF(AJ501="o",VLOOKUP(AM501,OpenSect!$A$1:$D$11,2),IF(AJ501="u",VLOOKUP(AM501,UpHill!$A$1:$D$35,2),IF(AJ501="d",VLOOKUP(AM501,DownHill!$A$3:$D$29,2),IF(AJ501="f",VLOOKUP(AM501,FlatUnd!$A$2:$D$30,2),IF(AJ501="t",VLOOKUP(AM501,TimeAdd!$A$1:$D$176,2),IF(AJ501="l",VLOOKUP(AM501,SLimit!$A$1:$D$8,2),AN500)))))),AN500)</f>
        <v>45</v>
      </c>
      <c r="AO501" s="53">
        <f>IF(AJ501&lt;&gt;"",IF(AJ501="o",VLOOKUP(AM501,OpenSect!$A$1:$D$11,3),IF(AJ501="u",VLOOKUP(AM501,UpHill!$A$1:$D$35,3),IF(AJ501="d",VLOOKUP(AM501,DownHill!$A$3:$D$29,3),IF(AJ501="f",VLOOKUP(AM501,FlatUnd!$A$2:$D$30,3),IF(AJ501="t",VLOOKUP(AM501,TimeAdd!$A$1:$D$18,3),IF(AJ501="l",VLOOKUP(AM501,SLimit!$A$1:$D$8,3),AO500)))))),AO500)</f>
        <v>52</v>
      </c>
      <c r="AP501" s="53">
        <f>IF(AJ501&lt;&gt;"",IF(AJ501="o",VLOOKUP(AM501,OpenSect!$A$1:$D$11,4),IF(AJ501="u",VLOOKUP(AM501,UpHill!$A$1:$D$35,4),IF(AJ501="d",VLOOKUP(AM501,DownHill!$A$3:$D$29,4),IF(AJ501="f",VLOOKUP(AM501,FlatUnd!$A$2:$D$30,4),IF(AJ501="t",VLOOKUP(AM501,TimeAdd!$A$1:$D$18,4),IF(AJ501="l",VLOOKUP(AM501,SLimit!$A$1:$D$8,4),AP500)))))),AP500)</f>
        <v>58</v>
      </c>
      <c r="AQ501" s="53" t="str">
        <f t="shared" si="847"/>
        <v>80</v>
      </c>
      <c r="AR501" s="54" t="str">
        <f t="shared" si="848"/>
        <v>15km Stone</v>
      </c>
      <c r="AS501" s="55"/>
      <c r="AT501" s="55"/>
      <c r="AU501" s="56">
        <f>IF(GroupStTimes!$A$8=0,MIN(CB501,CD501,CF501),MIN(BZ501,CB501,CD501,CF501))</f>
        <v>0.44515046296296301</v>
      </c>
      <c r="AV501" s="56">
        <f>IF(GroupStTimes!$A$8=0,MAX(CC501,CE501,CG501),MAX(CA501,CC501,CE501,CG501))</f>
        <v>0.49098379629629629</v>
      </c>
      <c r="AW501" s="57" t="str">
        <f t="shared" si="849"/>
        <v/>
      </c>
      <c r="AX501" s="58" t="str">
        <f t="shared" si="850"/>
        <v/>
      </c>
      <c r="AY501" s="58" t="str">
        <f t="shared" si="851"/>
        <v/>
      </c>
      <c r="AZ501" s="31">
        <f t="shared" si="852"/>
        <v>159.55000000000001</v>
      </c>
      <c r="BA501" s="59">
        <f t="shared" si="853"/>
        <v>0.44726851851851857</v>
      </c>
      <c r="BB501" s="59">
        <f t="shared" si="854"/>
        <v>0.45282407407407416</v>
      </c>
      <c r="BC501" s="59">
        <f t="shared" si="855"/>
        <v>0.44393518518518521</v>
      </c>
      <c r="BD501" s="59">
        <f t="shared" si="856"/>
        <v>0.48976851851851849</v>
      </c>
      <c r="BE501" s="59">
        <f t="shared" si="857"/>
        <v>0.47710648148148155</v>
      </c>
      <c r="BF501" s="59">
        <f t="shared" si="858"/>
        <v>0.48752314814814823</v>
      </c>
      <c r="BG501" s="59">
        <f t="shared" si="859"/>
        <v>0.48594907407407417</v>
      </c>
      <c r="BH501" s="59">
        <f t="shared" si="860"/>
        <v>0.48525462962962973</v>
      </c>
      <c r="BI501" s="31">
        <f t="shared" si="861"/>
        <v>1.3100000000000023</v>
      </c>
      <c r="BJ501" s="61">
        <f t="shared" ref="BJ501:BM501" si="934">IF($AJ500="t",IF(AM499=0,0,$BI501/AM499),IF(AM500=0,0,$BI501/AM500))</f>
        <v>3.3589743589743648E-2</v>
      </c>
      <c r="BK501" s="61">
        <f t="shared" si="934"/>
        <v>2.911111111111116E-2</v>
      </c>
      <c r="BL501" s="61">
        <f t="shared" si="934"/>
        <v>2.5192307692307736E-2</v>
      </c>
      <c r="BM501" s="61">
        <f t="shared" si="934"/>
        <v>2.2586206896551764E-2</v>
      </c>
      <c r="BN501" s="62">
        <f t="shared" si="863"/>
        <v>0</v>
      </c>
      <c r="BO501" s="62">
        <f t="shared" si="864"/>
        <v>2</v>
      </c>
      <c r="BP501" s="62">
        <f t="shared" si="865"/>
        <v>1</v>
      </c>
      <c r="BQ501" s="62">
        <f t="shared" si="866"/>
        <v>0</v>
      </c>
      <c r="BR501" s="62">
        <f t="shared" si="867"/>
        <v>1</v>
      </c>
      <c r="BS501" s="62">
        <f t="shared" si="868"/>
        <v>45</v>
      </c>
      <c r="BT501" s="62">
        <f t="shared" si="869"/>
        <v>0</v>
      </c>
      <c r="BU501" s="62">
        <f t="shared" si="870"/>
        <v>1</v>
      </c>
      <c r="BV501" s="62">
        <f t="shared" si="871"/>
        <v>31</v>
      </c>
      <c r="BW501" s="62">
        <f t="shared" si="872"/>
        <v>0</v>
      </c>
      <c r="BX501" s="62">
        <f t="shared" si="873"/>
        <v>1</v>
      </c>
      <c r="BY501" s="62">
        <f t="shared" si="874"/>
        <v>21</v>
      </c>
      <c r="BZ501" s="63">
        <f t="shared" si="875"/>
        <v>0.44866898148148154</v>
      </c>
      <c r="CA501" s="63">
        <f t="shared" si="876"/>
        <v>0.45422453703703713</v>
      </c>
      <c r="CB501" s="63">
        <f t="shared" si="877"/>
        <v>0.44515046296296301</v>
      </c>
      <c r="CC501" s="63">
        <f t="shared" si="878"/>
        <v>0.49098379629629629</v>
      </c>
      <c r="CD501" s="63">
        <f t="shared" si="879"/>
        <v>0.47815972222222231</v>
      </c>
      <c r="CE501" s="63">
        <f t="shared" si="880"/>
        <v>0.48857638888888899</v>
      </c>
      <c r="CF501" s="63">
        <f t="shared" si="881"/>
        <v>0.48688657407407415</v>
      </c>
      <c r="CG501" s="63">
        <f t="shared" si="882"/>
        <v>0.48619212962962971</v>
      </c>
      <c r="CH501" s="36"/>
      <c r="CI501" s="36"/>
      <c r="CJ501" s="36"/>
      <c r="CK501" s="36"/>
      <c r="CL501" s="60">
        <v>60</v>
      </c>
    </row>
    <row r="502" spans="1:90" ht="26.25" customHeight="1" x14ac:dyDescent="0.25">
      <c r="A502" s="37">
        <v>48</v>
      </c>
      <c r="E502" s="39"/>
      <c r="F502" s="42"/>
      <c r="G502" s="66">
        <v>157.43999999999997</v>
      </c>
      <c r="H502" s="41">
        <f t="shared" si="825"/>
        <v>161.82</v>
      </c>
      <c r="I502" s="42">
        <v>161.68999999999997</v>
      </c>
      <c r="J502" s="43">
        <f t="shared" ref="J502:J565" si="935">IF(N502="","",IF((I502-$I$4)=0,0,((I502-$I$4-(N502-$N$4))/(I502-$I$4))))</f>
        <v>-1.0926258065846778E-3</v>
      </c>
      <c r="K502" s="44">
        <f t="shared" ref="K502:K565" si="936">(I502-$I$5)-(N502-$N$5)</f>
        <v>-0.17666666666667652</v>
      </c>
      <c r="L502" s="76" t="s">
        <v>342</v>
      </c>
      <c r="M502" s="126" t="s">
        <v>1231</v>
      </c>
      <c r="N502" s="46">
        <f t="shared" si="838"/>
        <v>161.86666666666665</v>
      </c>
      <c r="O502" s="46">
        <f t="shared" si="886"/>
        <v>-8.0000000000000016E-2</v>
      </c>
      <c r="P502" s="42">
        <v>161.96999999999997</v>
      </c>
      <c r="Q502" s="46">
        <f t="shared" si="887"/>
        <v>4.3</v>
      </c>
      <c r="R502" s="37">
        <v>157.53</v>
      </c>
      <c r="S502" s="46">
        <f t="shared" si="888"/>
        <v>4.0999999999999996</v>
      </c>
      <c r="T502" s="40">
        <v>157.78</v>
      </c>
      <c r="U502" s="47" t="str">
        <f t="shared" si="927"/>
        <v/>
      </c>
      <c r="V502" s="47" t="str">
        <f t="shared" si="928"/>
        <v/>
      </c>
      <c r="W502" s="50"/>
      <c r="X502" s="50"/>
      <c r="Y502" s="50"/>
      <c r="Z502" s="50"/>
      <c r="AA502" s="50"/>
      <c r="AB502" s="50"/>
      <c r="AC502" s="50"/>
      <c r="AD502" s="50"/>
      <c r="AE502" s="51">
        <f t="shared" si="840"/>
        <v>48</v>
      </c>
      <c r="AF502" s="51" t="str">
        <f t="shared" si="841"/>
        <v/>
      </c>
      <c r="AG502" s="51" t="str">
        <f t="shared" si="842"/>
        <v/>
      </c>
      <c r="AH502" s="51" t="str">
        <f t="shared" si="843"/>
        <v/>
      </c>
      <c r="AI502" s="52">
        <f t="shared" si="844"/>
        <v>161.82</v>
      </c>
      <c r="AJ502" s="51"/>
      <c r="AK502" s="53"/>
      <c r="AL502" s="52"/>
      <c r="AM502" s="53">
        <f t="shared" si="846"/>
        <v>39</v>
      </c>
      <c r="AN502" s="53">
        <f>IF(AJ502&lt;&gt;"",IF(AJ502="o",VLOOKUP(AM502,OpenSect!$A$1:$D$11,2),IF(AJ502="u",VLOOKUP(AM502,UpHill!$A$1:$D$35,2),IF(AJ502="d",VLOOKUP(AM502,DownHill!$A$3:$D$29,2),IF(AJ502="f",VLOOKUP(AM502,FlatUnd!$A$2:$D$30,2),IF(AJ502="t",VLOOKUP(AM502,TimeAdd!$A$1:$D$176,2),IF(AJ502="l",VLOOKUP(AM502,SLimit!$A$1:$D$8,2),AN501)))))),AN501)</f>
        <v>45</v>
      </c>
      <c r="AO502" s="53">
        <f>IF(AJ502&lt;&gt;"",IF(AJ502="o",VLOOKUP(AM502,OpenSect!$A$1:$D$11,3),IF(AJ502="u",VLOOKUP(AM502,UpHill!$A$1:$D$35,3),IF(AJ502="d",VLOOKUP(AM502,DownHill!$A$3:$D$29,3),IF(AJ502="f",VLOOKUP(AM502,FlatUnd!$A$2:$D$30,3),IF(AJ502="t",VLOOKUP(AM502,TimeAdd!$A$1:$D$18,3),IF(AJ502="l",VLOOKUP(AM502,SLimit!$A$1:$D$8,3),AO501)))))),AO501)</f>
        <v>52</v>
      </c>
      <c r="AP502" s="53">
        <f>IF(AJ502&lt;&gt;"",IF(AJ502="o",VLOOKUP(AM502,OpenSect!$A$1:$D$11,4),IF(AJ502="u",VLOOKUP(AM502,UpHill!$A$1:$D$35,4),IF(AJ502="d",VLOOKUP(AM502,DownHill!$A$3:$D$29,4),IF(AJ502="f",VLOOKUP(AM502,FlatUnd!$A$2:$D$30,4),IF(AJ502="t",VLOOKUP(AM502,TimeAdd!$A$1:$D$18,4),IF(AJ502="l",VLOOKUP(AM502,SLimit!$A$1:$D$8,4),AP501)))))),AP501)</f>
        <v>58</v>
      </c>
      <c r="AQ502" s="53" t="str">
        <f t="shared" si="847"/>
        <v>80</v>
      </c>
      <c r="AR502" s="54" t="str">
        <f t="shared" si="848"/>
        <v>16 km stone.</v>
      </c>
      <c r="AS502" s="55"/>
      <c r="AT502" s="55"/>
      <c r="AU502" s="56">
        <f>IF(GroupStTimes!$A$8=0,MIN(CB502,CD502,CF502),MIN(BZ502,CB502,CD502,CF502))</f>
        <v>0.44604166666666667</v>
      </c>
      <c r="AV502" s="56">
        <f>IF(GroupStTimes!$A$8=0,MAX(CC502,CE502,CG502),MAX(CA502,CC502,CE502,CG502))</f>
        <v>0.49187499999999995</v>
      </c>
      <c r="AW502" s="57" t="str">
        <f t="shared" si="849"/>
        <v/>
      </c>
      <c r="AX502" s="58" t="str">
        <f t="shared" si="850"/>
        <v/>
      </c>
      <c r="AY502" s="58" t="str">
        <f t="shared" si="851"/>
        <v/>
      </c>
      <c r="AZ502" s="31">
        <f t="shared" si="852"/>
        <v>159.55000000000001</v>
      </c>
      <c r="BA502" s="59">
        <f t="shared" si="853"/>
        <v>0.44726851851851857</v>
      </c>
      <c r="BB502" s="59">
        <f t="shared" si="854"/>
        <v>0.45282407407407416</v>
      </c>
      <c r="BC502" s="59">
        <f t="shared" si="855"/>
        <v>0.44393518518518521</v>
      </c>
      <c r="BD502" s="59">
        <f t="shared" si="856"/>
        <v>0.48976851851851849</v>
      </c>
      <c r="BE502" s="59">
        <f t="shared" si="857"/>
        <v>0.47710648148148155</v>
      </c>
      <c r="BF502" s="59">
        <f t="shared" si="858"/>
        <v>0.48752314814814823</v>
      </c>
      <c r="BG502" s="59">
        <f t="shared" si="859"/>
        <v>0.48594907407407417</v>
      </c>
      <c r="BH502" s="59">
        <f t="shared" si="860"/>
        <v>0.48525462962962973</v>
      </c>
      <c r="BI502" s="31">
        <f t="shared" si="861"/>
        <v>2.2699999999999818</v>
      </c>
      <c r="BJ502" s="61">
        <f t="shared" ref="BJ502:BM502" si="937">IF($AJ501="t",IF(AM500=0,0,$BI502/AM500),IF(AM501=0,0,$BI502/AM501))</f>
        <v>5.8205128205127736E-2</v>
      </c>
      <c r="BK502" s="61">
        <f t="shared" si="937"/>
        <v>5.0444444444444042E-2</v>
      </c>
      <c r="BL502" s="61">
        <f t="shared" si="937"/>
        <v>4.3653846153845807E-2</v>
      </c>
      <c r="BM502" s="61">
        <f t="shared" si="937"/>
        <v>3.9137931034482445E-2</v>
      </c>
      <c r="BN502" s="62">
        <f t="shared" si="863"/>
        <v>0</v>
      </c>
      <c r="BO502" s="62">
        <f t="shared" si="864"/>
        <v>3</v>
      </c>
      <c r="BP502" s="62">
        <f t="shared" si="865"/>
        <v>30</v>
      </c>
      <c r="BQ502" s="62">
        <f t="shared" si="866"/>
        <v>0</v>
      </c>
      <c r="BR502" s="62">
        <f t="shared" si="867"/>
        <v>3</v>
      </c>
      <c r="BS502" s="62">
        <f t="shared" si="868"/>
        <v>2</v>
      </c>
      <c r="BT502" s="62">
        <f t="shared" si="869"/>
        <v>0</v>
      </c>
      <c r="BU502" s="62">
        <f t="shared" si="870"/>
        <v>2</v>
      </c>
      <c r="BV502" s="62">
        <f t="shared" si="871"/>
        <v>37</v>
      </c>
      <c r="BW502" s="62">
        <f t="shared" si="872"/>
        <v>0</v>
      </c>
      <c r="BX502" s="62">
        <f t="shared" si="873"/>
        <v>2</v>
      </c>
      <c r="BY502" s="62">
        <f t="shared" si="874"/>
        <v>21</v>
      </c>
      <c r="BZ502" s="63">
        <f t="shared" si="875"/>
        <v>0.44969907407407411</v>
      </c>
      <c r="CA502" s="63">
        <f t="shared" si="876"/>
        <v>0.4552546296296297</v>
      </c>
      <c r="CB502" s="63">
        <f t="shared" si="877"/>
        <v>0.44604166666666667</v>
      </c>
      <c r="CC502" s="63">
        <f t="shared" si="878"/>
        <v>0.49187499999999995</v>
      </c>
      <c r="CD502" s="63">
        <f t="shared" si="879"/>
        <v>0.4789236111111112</v>
      </c>
      <c r="CE502" s="63">
        <f t="shared" si="880"/>
        <v>0.48934027777777789</v>
      </c>
      <c r="CF502" s="63">
        <f t="shared" si="881"/>
        <v>0.48758101851851859</v>
      </c>
      <c r="CG502" s="63">
        <f t="shared" si="882"/>
        <v>0.48688657407407415</v>
      </c>
      <c r="CH502" s="36"/>
      <c r="CI502" s="36"/>
      <c r="CJ502" s="36"/>
      <c r="CK502" s="36"/>
      <c r="CL502" s="60">
        <v>60</v>
      </c>
    </row>
    <row r="503" spans="1:90" ht="26.25" customHeight="1" x14ac:dyDescent="0.25">
      <c r="A503" s="37">
        <v>48</v>
      </c>
      <c r="B503" s="16" t="s">
        <v>71</v>
      </c>
      <c r="E503" s="39"/>
      <c r="F503" s="42"/>
      <c r="G503" s="78">
        <v>158.25</v>
      </c>
      <c r="H503" s="41">
        <f t="shared" ref="H503:H566" si="938">ROUND(IF(G503="",N503,IF(P503="",I503,IF(R503="",(I503+(P503+O503))/2,IF(T503="",(I503+(P503+O503)+(R503+Q503))/3,(I503+(P503+O503)+(R503+Q503)+(T503+S503))/4)))),2)</f>
        <v>162.63</v>
      </c>
      <c r="I503" s="42">
        <v>162.5</v>
      </c>
      <c r="J503" s="43">
        <f t="shared" si="935"/>
        <v>-1.0871794871795478E-3</v>
      </c>
      <c r="K503" s="44">
        <f t="shared" si="936"/>
        <v>-0.17666666666667652</v>
      </c>
      <c r="L503" s="76" t="s">
        <v>343</v>
      </c>
      <c r="M503" s="126" t="s">
        <v>1231</v>
      </c>
      <c r="N503" s="46">
        <f t="shared" si="838"/>
        <v>162.67666666666668</v>
      </c>
      <c r="O503" s="46">
        <f t="shared" si="886"/>
        <v>-8.0000000000000016E-2</v>
      </c>
      <c r="P503" s="42">
        <v>162.78</v>
      </c>
      <c r="Q503" s="46">
        <f t="shared" si="887"/>
        <v>4.3</v>
      </c>
      <c r="R503" s="37">
        <v>158.34</v>
      </c>
      <c r="S503" s="46">
        <f t="shared" si="888"/>
        <v>4.0999999999999996</v>
      </c>
      <c r="T503" s="40">
        <v>158.59</v>
      </c>
      <c r="U503" s="47" t="str">
        <f t="shared" si="927"/>
        <v/>
      </c>
      <c r="V503" s="47" t="str">
        <f t="shared" si="928"/>
        <v/>
      </c>
      <c r="W503" s="50"/>
      <c r="X503" s="50"/>
      <c r="Y503" s="50"/>
      <c r="Z503" s="50"/>
      <c r="AA503" s="50"/>
      <c r="AB503" s="50"/>
      <c r="AC503" s="50"/>
      <c r="AD503" s="50"/>
      <c r="AE503" s="51">
        <f t="shared" si="840"/>
        <v>48</v>
      </c>
      <c r="AF503" s="51" t="str">
        <f t="shared" si="841"/>
        <v>D</v>
      </c>
      <c r="AG503" s="51" t="str">
        <f t="shared" si="842"/>
        <v/>
      </c>
      <c r="AH503" s="51" t="str">
        <f t="shared" si="843"/>
        <v/>
      </c>
      <c r="AI503" s="52">
        <f t="shared" si="844"/>
        <v>162.63</v>
      </c>
      <c r="AJ503" s="51"/>
      <c r="AK503" s="53"/>
      <c r="AL503" s="52"/>
      <c r="AM503" s="53">
        <f t="shared" si="846"/>
        <v>39</v>
      </c>
      <c r="AN503" s="53">
        <f>IF(AJ503&lt;&gt;"",IF(AJ503="o",VLOOKUP(AM503,OpenSect!$A$1:$D$11,2),IF(AJ503="u",VLOOKUP(AM503,UpHill!$A$1:$D$35,2),IF(AJ503="d",VLOOKUP(AM503,DownHill!$A$3:$D$29,2),IF(AJ503="f",VLOOKUP(AM503,FlatUnd!$A$2:$D$30,2),IF(AJ503="t",VLOOKUP(AM503,TimeAdd!$A$1:$D$176,2),IF(AJ503="l",VLOOKUP(AM503,SLimit!$A$1:$D$8,2),AN502)))))),AN502)</f>
        <v>45</v>
      </c>
      <c r="AO503" s="53">
        <f>IF(AJ503&lt;&gt;"",IF(AJ503="o",VLOOKUP(AM503,OpenSect!$A$1:$D$11,3),IF(AJ503="u",VLOOKUP(AM503,UpHill!$A$1:$D$35,3),IF(AJ503="d",VLOOKUP(AM503,DownHill!$A$3:$D$29,3),IF(AJ503="f",VLOOKUP(AM503,FlatUnd!$A$2:$D$30,3),IF(AJ503="t",VLOOKUP(AM503,TimeAdd!$A$1:$D$18,3),IF(AJ503="l",VLOOKUP(AM503,SLimit!$A$1:$D$8,3),AO502)))))),AO502)</f>
        <v>52</v>
      </c>
      <c r="AP503" s="53">
        <f>IF(AJ503&lt;&gt;"",IF(AJ503="o",VLOOKUP(AM503,OpenSect!$A$1:$D$11,4),IF(AJ503="u",VLOOKUP(AM503,UpHill!$A$1:$D$35,4),IF(AJ503="d",VLOOKUP(AM503,DownHill!$A$3:$D$29,4),IF(AJ503="f",VLOOKUP(AM503,FlatUnd!$A$2:$D$30,4),IF(AJ503="t",VLOOKUP(AM503,TimeAdd!$A$1:$D$18,4),IF(AJ503="l",VLOOKUP(AM503,SLimit!$A$1:$D$8,4),AP502)))))),AP502)</f>
        <v>58</v>
      </c>
      <c r="AQ503" s="53" t="str">
        <f t="shared" si="847"/>
        <v>80</v>
      </c>
      <c r="AR503" s="54" t="str">
        <f t="shared" si="848"/>
        <v xml:space="preserve">Warning - Falling rocks. </v>
      </c>
      <c r="AS503" s="55"/>
      <c r="AT503" s="55"/>
      <c r="AU503" s="56">
        <f>IF(GroupStTimes!$A$8=0,MIN(CB503,CD503,CF503),MIN(BZ503,CB503,CD503,CF503))</f>
        <v>0.44678240740740743</v>
      </c>
      <c r="AV503" s="56">
        <f>IF(GroupStTimes!$A$8=0,MAX(CC503,CE503,CG503),MAX(CA503,CC503,CE503,CG503))</f>
        <v>0.49261574074074072</v>
      </c>
      <c r="AW503" s="57" t="str">
        <f t="shared" si="849"/>
        <v/>
      </c>
      <c r="AX503" s="58" t="str">
        <f t="shared" si="850"/>
        <v/>
      </c>
      <c r="AY503" s="58" t="str">
        <f t="shared" si="851"/>
        <v/>
      </c>
      <c r="AZ503" s="31">
        <f t="shared" si="852"/>
        <v>159.55000000000001</v>
      </c>
      <c r="BA503" s="59">
        <f t="shared" si="853"/>
        <v>0.44726851851851857</v>
      </c>
      <c r="BB503" s="59">
        <f t="shared" si="854"/>
        <v>0.45282407407407416</v>
      </c>
      <c r="BC503" s="59">
        <f t="shared" si="855"/>
        <v>0.44393518518518521</v>
      </c>
      <c r="BD503" s="59">
        <f t="shared" si="856"/>
        <v>0.48976851851851849</v>
      </c>
      <c r="BE503" s="59">
        <f t="shared" si="857"/>
        <v>0.47710648148148155</v>
      </c>
      <c r="BF503" s="59">
        <f t="shared" si="858"/>
        <v>0.48752314814814823</v>
      </c>
      <c r="BG503" s="59">
        <f t="shared" si="859"/>
        <v>0.48594907407407417</v>
      </c>
      <c r="BH503" s="59">
        <f t="shared" si="860"/>
        <v>0.48525462962962973</v>
      </c>
      <c r="BI503" s="31">
        <f t="shared" si="861"/>
        <v>3.0799999999999841</v>
      </c>
      <c r="BJ503" s="61">
        <f t="shared" ref="BJ503:BM503" si="939">IF($AJ502="t",IF(AM501=0,0,$BI503/AM501),IF(AM502=0,0,$BI503/AM502))</f>
        <v>7.8974358974358561E-2</v>
      </c>
      <c r="BK503" s="61">
        <f t="shared" si="939"/>
        <v>6.8444444444444086E-2</v>
      </c>
      <c r="BL503" s="61">
        <f t="shared" si="939"/>
        <v>5.9230769230768927E-2</v>
      </c>
      <c r="BM503" s="61">
        <f t="shared" si="939"/>
        <v>5.3103448275861796E-2</v>
      </c>
      <c r="BN503" s="62">
        <f t="shared" si="863"/>
        <v>0</v>
      </c>
      <c r="BO503" s="62">
        <f t="shared" si="864"/>
        <v>4</v>
      </c>
      <c r="BP503" s="62">
        <f t="shared" si="865"/>
        <v>44</v>
      </c>
      <c r="BQ503" s="62">
        <f t="shared" si="866"/>
        <v>0</v>
      </c>
      <c r="BR503" s="62">
        <f t="shared" si="867"/>
        <v>4</v>
      </c>
      <c r="BS503" s="62">
        <f t="shared" si="868"/>
        <v>6</v>
      </c>
      <c r="BT503" s="62">
        <f t="shared" si="869"/>
        <v>0</v>
      </c>
      <c r="BU503" s="62">
        <f t="shared" si="870"/>
        <v>3</v>
      </c>
      <c r="BV503" s="62">
        <f t="shared" si="871"/>
        <v>33</v>
      </c>
      <c r="BW503" s="62">
        <f t="shared" si="872"/>
        <v>0</v>
      </c>
      <c r="BX503" s="62">
        <f t="shared" si="873"/>
        <v>3</v>
      </c>
      <c r="BY503" s="62">
        <f t="shared" si="874"/>
        <v>11</v>
      </c>
      <c r="BZ503" s="63">
        <f t="shared" si="875"/>
        <v>0.4505555555555556</v>
      </c>
      <c r="CA503" s="63">
        <f t="shared" si="876"/>
        <v>0.45611111111111119</v>
      </c>
      <c r="CB503" s="63">
        <f t="shared" si="877"/>
        <v>0.44678240740740743</v>
      </c>
      <c r="CC503" s="63">
        <f t="shared" si="878"/>
        <v>0.49261574074074072</v>
      </c>
      <c r="CD503" s="63">
        <f t="shared" si="879"/>
        <v>0.47957175925925932</v>
      </c>
      <c r="CE503" s="63">
        <f t="shared" si="880"/>
        <v>0.48998842592592601</v>
      </c>
      <c r="CF503" s="63">
        <f t="shared" si="881"/>
        <v>0.48815972222222231</v>
      </c>
      <c r="CG503" s="63">
        <f t="shared" si="882"/>
        <v>0.48746527777777787</v>
      </c>
      <c r="CH503" s="36"/>
      <c r="CI503" s="36"/>
      <c r="CJ503" s="36"/>
      <c r="CK503" s="36"/>
      <c r="CL503" s="60">
        <v>60</v>
      </c>
    </row>
    <row r="504" spans="1:90" ht="40.5" x14ac:dyDescent="0.25">
      <c r="A504" s="37">
        <v>48</v>
      </c>
      <c r="C504" s="37" t="s">
        <v>58</v>
      </c>
      <c r="E504" s="39"/>
      <c r="F504" s="42"/>
      <c r="G504" s="78">
        <v>158.81</v>
      </c>
      <c r="H504" s="41">
        <f t="shared" si="938"/>
        <v>163.19999999999999</v>
      </c>
      <c r="I504" s="42">
        <v>163.07</v>
      </c>
      <c r="J504" s="43">
        <f t="shared" si="935"/>
        <v>-1.0424970871405895E-3</v>
      </c>
      <c r="K504" s="44">
        <f t="shared" si="936"/>
        <v>-0.17000000000001592</v>
      </c>
      <c r="L504" s="76" t="s">
        <v>344</v>
      </c>
      <c r="M504" s="126" t="s">
        <v>1231</v>
      </c>
      <c r="N504" s="46">
        <f t="shared" si="838"/>
        <v>163.24</v>
      </c>
      <c r="O504" s="46">
        <f t="shared" si="886"/>
        <v>-8.0000000000000016E-2</v>
      </c>
      <c r="P504" s="42">
        <v>163.35</v>
      </c>
      <c r="Q504" s="46">
        <f t="shared" si="887"/>
        <v>4.3</v>
      </c>
      <c r="R504" s="37">
        <v>158.9</v>
      </c>
      <c r="S504" s="46">
        <f t="shared" si="888"/>
        <v>4.0999999999999996</v>
      </c>
      <c r="T504" s="40">
        <v>159.15</v>
      </c>
      <c r="U504" s="47">
        <f t="shared" si="927"/>
        <v>29.07525</v>
      </c>
      <c r="V504" s="47">
        <f t="shared" si="928"/>
        <v>29.957380000000001</v>
      </c>
      <c r="W504" s="50">
        <v>29.07525</v>
      </c>
      <c r="X504" s="50">
        <v>29.957360000000001</v>
      </c>
      <c r="Y504" s="50">
        <v>29.075220000000002</v>
      </c>
      <c r="Z504" s="50">
        <v>29.957339999999999</v>
      </c>
      <c r="AA504" s="50">
        <v>29.07525</v>
      </c>
      <c r="AB504" s="50">
        <v>29.9574</v>
      </c>
      <c r="AC504" s="50">
        <v>29.07527</v>
      </c>
      <c r="AD504" s="50">
        <v>29.957419999999999</v>
      </c>
      <c r="AE504" s="51">
        <f t="shared" si="840"/>
        <v>48</v>
      </c>
      <c r="AF504" s="51" t="str">
        <f t="shared" si="841"/>
        <v/>
      </c>
      <c r="AG504" s="51" t="str">
        <f t="shared" si="842"/>
        <v>m</v>
      </c>
      <c r="AH504" s="51" t="str">
        <f t="shared" si="843"/>
        <v/>
      </c>
      <c r="AI504" s="52">
        <f t="shared" si="844"/>
        <v>163.19999999999999</v>
      </c>
      <c r="AJ504" s="51" t="s">
        <v>58</v>
      </c>
      <c r="AK504" s="53"/>
      <c r="AL504" s="52"/>
      <c r="AM504" s="53">
        <f t="shared" si="846"/>
        <v>39</v>
      </c>
      <c r="AN504" s="53">
        <f>IF(AJ504&lt;&gt;"",IF(AJ504="o",VLOOKUP(AM504,OpenSect!$A$1:$D$11,2),IF(AJ504="u",VLOOKUP(AM504,UpHill!$A$1:$D$35,2),IF(AJ504="d",VLOOKUP(AM504,DownHill!$A$3:$D$29,2),IF(AJ504="f",VLOOKUP(AM504,FlatUnd!$A$2:$D$30,2),IF(AJ504="t",VLOOKUP(AM504,TimeAdd!$A$1:$D$176,2),IF(AJ504="l",VLOOKUP(AM504,SLimit!$A$1:$D$8,2),AN503)))))),AN503)</f>
        <v>45</v>
      </c>
      <c r="AO504" s="53">
        <f>IF(AJ504&lt;&gt;"",IF(AJ504="o",VLOOKUP(AM504,OpenSect!$A$1:$D$11,3),IF(AJ504="u",VLOOKUP(AM504,UpHill!$A$1:$D$35,3),IF(AJ504="d",VLOOKUP(AM504,DownHill!$A$3:$D$29,3),IF(AJ504="f",VLOOKUP(AM504,FlatUnd!$A$2:$D$30,3),IF(AJ504="t",VLOOKUP(AM504,TimeAdd!$A$1:$D$18,3),IF(AJ504="l",VLOOKUP(AM504,SLimit!$A$1:$D$8,3),AO503)))))),AO503)</f>
        <v>52</v>
      </c>
      <c r="AP504" s="53">
        <f>IF(AJ504&lt;&gt;"",IF(AJ504="o",VLOOKUP(AM504,OpenSect!$A$1:$D$11,4),IF(AJ504="u",VLOOKUP(AM504,UpHill!$A$1:$D$35,4),IF(AJ504="d",VLOOKUP(AM504,DownHill!$A$3:$D$29,4),IF(AJ504="f",VLOOKUP(AM504,FlatUnd!$A$2:$D$30,4),IF(AJ504="t",VLOOKUP(AM504,TimeAdd!$A$1:$D$18,4),IF(AJ504="l",VLOOKUP(AM504,SLimit!$A$1:$D$8,4),AP503)))))),AP503)</f>
        <v>58</v>
      </c>
      <c r="AQ504" s="53" t="str">
        <f t="shared" si="847"/>
        <v>80</v>
      </c>
      <c r="AR504" s="54" t="str">
        <f t="shared" si="848"/>
        <v>Control @ Warthoghill farm sign on right. Dot on road and Armco.</v>
      </c>
      <c r="AS504" s="55"/>
      <c r="AT504" s="55"/>
      <c r="AU504" s="56">
        <f>IF(GroupStTimes!$A$8=0,MIN(CB504,CD504,CF504),MIN(BZ504,CB504,CD504,CF504))</f>
        <v>0.44731481481481483</v>
      </c>
      <c r="AV504" s="56">
        <f>IF(GroupStTimes!$A$8=0,MAX(CC504,CE504,CG504),MAX(CA504,CC504,CE504,CG504))</f>
        <v>0.49314814814814811</v>
      </c>
      <c r="AW504" s="57" t="str">
        <f t="shared" si="849"/>
        <v>29.07525  29.95738</v>
      </c>
      <c r="AX504" s="58">
        <f t="shared" si="850"/>
        <v>29.07525</v>
      </c>
      <c r="AY504" s="58">
        <f t="shared" si="851"/>
        <v>29.957360000000001</v>
      </c>
      <c r="AZ504" s="31">
        <f t="shared" si="852"/>
        <v>159.55000000000001</v>
      </c>
      <c r="BA504" s="59">
        <f t="shared" si="853"/>
        <v>0.44726851851851857</v>
      </c>
      <c r="BB504" s="59">
        <f t="shared" si="854"/>
        <v>0.45282407407407416</v>
      </c>
      <c r="BC504" s="59">
        <f t="shared" si="855"/>
        <v>0.44393518518518521</v>
      </c>
      <c r="BD504" s="59">
        <f t="shared" si="856"/>
        <v>0.48976851851851849</v>
      </c>
      <c r="BE504" s="59">
        <f t="shared" si="857"/>
        <v>0.47710648148148155</v>
      </c>
      <c r="BF504" s="59">
        <f t="shared" si="858"/>
        <v>0.48752314814814823</v>
      </c>
      <c r="BG504" s="59">
        <f t="shared" si="859"/>
        <v>0.48594907407407417</v>
      </c>
      <c r="BH504" s="59">
        <f t="shared" si="860"/>
        <v>0.48525462962962973</v>
      </c>
      <c r="BI504" s="31">
        <f t="shared" si="861"/>
        <v>3.6499999999999773</v>
      </c>
      <c r="BJ504" s="61">
        <f t="shared" ref="BJ504:BM504" si="940">IF($AJ503="t",IF(AM502=0,0,$BI504/AM502),IF(AM503=0,0,$BI504/AM503))</f>
        <v>9.3589743589743007E-2</v>
      </c>
      <c r="BK504" s="61">
        <f t="shared" si="940"/>
        <v>8.1111111111110606E-2</v>
      </c>
      <c r="BL504" s="61">
        <f t="shared" si="940"/>
        <v>7.0192307692307249E-2</v>
      </c>
      <c r="BM504" s="61">
        <f t="shared" si="940"/>
        <v>6.2931034482758233E-2</v>
      </c>
      <c r="BN504" s="62">
        <f t="shared" si="863"/>
        <v>0</v>
      </c>
      <c r="BO504" s="62">
        <f t="shared" si="864"/>
        <v>5</v>
      </c>
      <c r="BP504" s="62">
        <f t="shared" si="865"/>
        <v>37</v>
      </c>
      <c r="BQ504" s="62">
        <f t="shared" si="866"/>
        <v>0</v>
      </c>
      <c r="BR504" s="62">
        <f t="shared" si="867"/>
        <v>4</v>
      </c>
      <c r="BS504" s="62">
        <f t="shared" si="868"/>
        <v>52</v>
      </c>
      <c r="BT504" s="62">
        <f t="shared" si="869"/>
        <v>0</v>
      </c>
      <c r="BU504" s="62">
        <f t="shared" si="870"/>
        <v>4</v>
      </c>
      <c r="BV504" s="62">
        <f t="shared" si="871"/>
        <v>13</v>
      </c>
      <c r="BW504" s="62">
        <f t="shared" si="872"/>
        <v>0</v>
      </c>
      <c r="BX504" s="62">
        <f t="shared" si="873"/>
        <v>3</v>
      </c>
      <c r="BY504" s="62">
        <f t="shared" si="874"/>
        <v>47</v>
      </c>
      <c r="BZ504" s="63">
        <f t="shared" si="875"/>
        <v>0.45116898148148155</v>
      </c>
      <c r="CA504" s="63">
        <f t="shared" si="876"/>
        <v>0.45672453703703714</v>
      </c>
      <c r="CB504" s="63">
        <f t="shared" si="877"/>
        <v>0.44731481481481483</v>
      </c>
      <c r="CC504" s="63">
        <f t="shared" si="878"/>
        <v>0.49314814814814811</v>
      </c>
      <c r="CD504" s="63">
        <f t="shared" si="879"/>
        <v>0.48003472222222227</v>
      </c>
      <c r="CE504" s="63">
        <f t="shared" si="880"/>
        <v>0.49045138888888895</v>
      </c>
      <c r="CF504" s="63">
        <f t="shared" si="881"/>
        <v>0.48857638888888899</v>
      </c>
      <c r="CG504" s="63">
        <f t="shared" si="882"/>
        <v>0.48788194444444455</v>
      </c>
      <c r="CH504" s="36"/>
      <c r="CI504" s="36"/>
      <c r="CJ504" s="36"/>
      <c r="CK504" s="36"/>
      <c r="CL504" s="60">
        <v>60</v>
      </c>
    </row>
    <row r="505" spans="1:90" ht="26.25" customHeight="1" x14ac:dyDescent="0.25">
      <c r="A505" s="37">
        <v>48</v>
      </c>
      <c r="C505" s="37" t="s">
        <v>49</v>
      </c>
      <c r="E505" s="39"/>
      <c r="F505" s="42"/>
      <c r="G505" s="78">
        <v>159.66</v>
      </c>
      <c r="H505" s="41">
        <f t="shared" si="938"/>
        <v>164.05</v>
      </c>
      <c r="I505" s="42">
        <v>163.92</v>
      </c>
      <c r="J505" s="43">
        <f t="shared" si="935"/>
        <v>-1.0370912640313319E-3</v>
      </c>
      <c r="K505" s="44">
        <f t="shared" si="936"/>
        <v>-0.17000000000001592</v>
      </c>
      <c r="L505" s="76" t="s">
        <v>345</v>
      </c>
      <c r="M505" s="126" t="s">
        <v>1231</v>
      </c>
      <c r="N505" s="46">
        <f t="shared" si="838"/>
        <v>164.09</v>
      </c>
      <c r="O505" s="46">
        <f t="shared" si="886"/>
        <v>-8.0000000000000016E-2</v>
      </c>
      <c r="P505" s="42">
        <v>164.2</v>
      </c>
      <c r="Q505" s="46">
        <f t="shared" si="887"/>
        <v>4.3</v>
      </c>
      <c r="R505" s="37">
        <v>159.75</v>
      </c>
      <c r="S505" s="46">
        <f t="shared" si="888"/>
        <v>4.0999999999999996</v>
      </c>
      <c r="T505" s="40">
        <v>160</v>
      </c>
      <c r="U505" s="47" t="str">
        <f t="shared" si="927"/>
        <v/>
      </c>
      <c r="V505" s="47" t="str">
        <f t="shared" si="928"/>
        <v/>
      </c>
      <c r="W505" s="50"/>
      <c r="X505" s="50"/>
      <c r="Y505" s="50"/>
      <c r="Z505" s="50"/>
      <c r="AA505" s="50"/>
      <c r="AB505" s="50"/>
      <c r="AC505" s="50"/>
      <c r="AD505" s="50"/>
      <c r="AE505" s="51">
        <f t="shared" si="840"/>
        <v>48</v>
      </c>
      <c r="AF505" s="51" t="str">
        <f t="shared" si="841"/>
        <v/>
      </c>
      <c r="AG505" s="51" t="str">
        <f t="shared" si="842"/>
        <v>f</v>
      </c>
      <c r="AH505" s="51" t="str">
        <f t="shared" si="843"/>
        <v/>
      </c>
      <c r="AI505" s="52">
        <f t="shared" si="844"/>
        <v>164.05</v>
      </c>
      <c r="AJ505" s="51"/>
      <c r="AK505" s="53"/>
      <c r="AL505" s="52"/>
      <c r="AM505" s="53">
        <f t="shared" si="846"/>
        <v>39</v>
      </c>
      <c r="AN505" s="53">
        <f>IF(AJ505&lt;&gt;"",IF(AJ505="o",VLOOKUP(AM505,OpenSect!$A$1:$D$11,2),IF(AJ505="u",VLOOKUP(AM505,UpHill!$A$1:$D$35,2),IF(AJ505="d",VLOOKUP(AM505,DownHill!$A$3:$D$29,2),IF(AJ505="f",VLOOKUP(AM505,FlatUnd!$A$2:$D$30,2),IF(AJ505="t",VLOOKUP(AM505,TimeAdd!$A$1:$D$176,2),IF(AJ505="l",VLOOKUP(AM505,SLimit!$A$1:$D$8,2),AN504)))))),AN504)</f>
        <v>45</v>
      </c>
      <c r="AO505" s="53">
        <f>IF(AJ505&lt;&gt;"",IF(AJ505="o",VLOOKUP(AM505,OpenSect!$A$1:$D$11,3),IF(AJ505="u",VLOOKUP(AM505,UpHill!$A$1:$D$35,3),IF(AJ505="d",VLOOKUP(AM505,DownHill!$A$3:$D$29,3),IF(AJ505="f",VLOOKUP(AM505,FlatUnd!$A$2:$D$30,3),IF(AJ505="t",VLOOKUP(AM505,TimeAdd!$A$1:$D$18,3),IF(AJ505="l",VLOOKUP(AM505,SLimit!$A$1:$D$8,3),AO504)))))),AO504)</f>
        <v>52</v>
      </c>
      <c r="AP505" s="53">
        <f>IF(AJ505&lt;&gt;"",IF(AJ505="o",VLOOKUP(AM505,OpenSect!$A$1:$D$11,4),IF(AJ505="u",VLOOKUP(AM505,UpHill!$A$1:$D$35,4),IF(AJ505="d",VLOOKUP(AM505,DownHill!$A$3:$D$29,4),IF(AJ505="f",VLOOKUP(AM505,FlatUnd!$A$2:$D$30,4),IF(AJ505="t",VLOOKUP(AM505,TimeAdd!$A$1:$D$18,4),IF(AJ505="l",VLOOKUP(AM505,SLimit!$A$1:$D$8,4),AP504)))))),AP504)</f>
        <v>58</v>
      </c>
      <c r="AQ505" s="53" t="str">
        <f t="shared" si="847"/>
        <v>80</v>
      </c>
      <c r="AR505" s="54" t="str">
        <f t="shared" si="848"/>
        <v>[Accommodation ][Restaurant]{ right}</v>
      </c>
      <c r="AS505" s="55"/>
      <c r="AT505" s="55"/>
      <c r="AU505" s="56">
        <f>IF(GroupStTimes!$A$8=0,MIN(CB505,CD505,CF505),MIN(BZ505,CB505,CD505,CF505))</f>
        <v>0.44810185185185186</v>
      </c>
      <c r="AV505" s="56">
        <f>IF(GroupStTimes!$A$8=0,MAX(CC505,CE505,CG505),MAX(CA505,CC505,CE505,CG505))</f>
        <v>0.49393518518518514</v>
      </c>
      <c r="AW505" s="57" t="str">
        <f t="shared" si="849"/>
        <v/>
      </c>
      <c r="AX505" s="58" t="str">
        <f t="shared" si="850"/>
        <v/>
      </c>
      <c r="AY505" s="58" t="str">
        <f t="shared" si="851"/>
        <v/>
      </c>
      <c r="AZ505" s="31">
        <f t="shared" si="852"/>
        <v>159.55000000000001</v>
      </c>
      <c r="BA505" s="59">
        <f t="shared" si="853"/>
        <v>0.44726851851851857</v>
      </c>
      <c r="BB505" s="59">
        <f t="shared" si="854"/>
        <v>0.45282407407407416</v>
      </c>
      <c r="BC505" s="59">
        <f t="shared" si="855"/>
        <v>0.44393518518518521</v>
      </c>
      <c r="BD505" s="59">
        <f t="shared" si="856"/>
        <v>0.48976851851851849</v>
      </c>
      <c r="BE505" s="59">
        <f t="shared" si="857"/>
        <v>0.47710648148148155</v>
      </c>
      <c r="BF505" s="59">
        <f t="shared" si="858"/>
        <v>0.48752314814814823</v>
      </c>
      <c r="BG505" s="59">
        <f t="shared" si="859"/>
        <v>0.48594907407407417</v>
      </c>
      <c r="BH505" s="59">
        <f t="shared" si="860"/>
        <v>0.48525462962962973</v>
      </c>
      <c r="BI505" s="31">
        <f t="shared" si="861"/>
        <v>4.5</v>
      </c>
      <c r="BJ505" s="61">
        <f t="shared" ref="BJ505:BM505" si="941">IF($AJ504="t",IF(AM503=0,0,$BI505/AM503),IF(AM504=0,0,$BI505/AM504))</f>
        <v>0.11538461538461539</v>
      </c>
      <c r="BK505" s="61">
        <f t="shared" si="941"/>
        <v>0.1</v>
      </c>
      <c r="BL505" s="61">
        <f t="shared" si="941"/>
        <v>8.6538461538461536E-2</v>
      </c>
      <c r="BM505" s="61">
        <f t="shared" si="941"/>
        <v>7.7586206896551727E-2</v>
      </c>
      <c r="BN505" s="62">
        <f t="shared" si="863"/>
        <v>0</v>
      </c>
      <c r="BO505" s="62">
        <f t="shared" si="864"/>
        <v>6</v>
      </c>
      <c r="BP505" s="62">
        <f t="shared" si="865"/>
        <v>55</v>
      </c>
      <c r="BQ505" s="62">
        <f t="shared" si="866"/>
        <v>0</v>
      </c>
      <c r="BR505" s="62">
        <f t="shared" si="867"/>
        <v>6</v>
      </c>
      <c r="BS505" s="62">
        <f t="shared" si="868"/>
        <v>0</v>
      </c>
      <c r="BT505" s="62">
        <f t="shared" si="869"/>
        <v>0</v>
      </c>
      <c r="BU505" s="62">
        <f t="shared" si="870"/>
        <v>5</v>
      </c>
      <c r="BV505" s="62">
        <f t="shared" si="871"/>
        <v>12</v>
      </c>
      <c r="BW505" s="62">
        <f t="shared" si="872"/>
        <v>0</v>
      </c>
      <c r="BX505" s="62">
        <f t="shared" si="873"/>
        <v>4</v>
      </c>
      <c r="BY505" s="62">
        <f t="shared" si="874"/>
        <v>39</v>
      </c>
      <c r="BZ505" s="63">
        <f t="shared" si="875"/>
        <v>0.4520717592592593</v>
      </c>
      <c r="CA505" s="63">
        <f t="shared" si="876"/>
        <v>0.45762731481481489</v>
      </c>
      <c r="CB505" s="63">
        <f t="shared" si="877"/>
        <v>0.44810185185185186</v>
      </c>
      <c r="CC505" s="63">
        <f t="shared" si="878"/>
        <v>0.49393518518518514</v>
      </c>
      <c r="CD505" s="63">
        <f t="shared" si="879"/>
        <v>0.48071759259259267</v>
      </c>
      <c r="CE505" s="63">
        <f t="shared" si="880"/>
        <v>0.49113425925925935</v>
      </c>
      <c r="CF505" s="63">
        <f t="shared" si="881"/>
        <v>0.48917824074074084</v>
      </c>
      <c r="CG505" s="63">
        <f t="shared" si="882"/>
        <v>0.4884837962962964</v>
      </c>
      <c r="CH505" s="36"/>
      <c r="CI505" s="36"/>
      <c r="CJ505" s="36"/>
      <c r="CK505" s="36"/>
      <c r="CL505" s="60">
        <v>60</v>
      </c>
    </row>
    <row r="506" spans="1:90" ht="26.25" customHeight="1" x14ac:dyDescent="0.25">
      <c r="A506" s="37">
        <v>48</v>
      </c>
      <c r="B506" s="16" t="s">
        <v>201</v>
      </c>
      <c r="E506" s="39"/>
      <c r="F506" s="42"/>
      <c r="G506" s="78">
        <v>160.34</v>
      </c>
      <c r="H506" s="41">
        <f t="shared" si="938"/>
        <v>164.72</v>
      </c>
      <c r="I506" s="42">
        <v>164.59</v>
      </c>
      <c r="J506" s="43">
        <f t="shared" si="935"/>
        <v>-1.0733742430685223E-3</v>
      </c>
      <c r="K506" s="44">
        <f t="shared" si="936"/>
        <v>-0.1766666666666481</v>
      </c>
      <c r="L506" s="76" t="s">
        <v>1246</v>
      </c>
      <c r="M506" s="126" t="s">
        <v>1231</v>
      </c>
      <c r="N506" s="46">
        <f t="shared" si="838"/>
        <v>164.76666666666665</v>
      </c>
      <c r="O506" s="46">
        <f t="shared" si="886"/>
        <v>-8.0000000000000016E-2</v>
      </c>
      <c r="P506" s="42">
        <v>164.87</v>
      </c>
      <c r="Q506" s="46">
        <f t="shared" si="887"/>
        <v>4.3</v>
      </c>
      <c r="R506" s="37">
        <v>160.43</v>
      </c>
      <c r="S506" s="46">
        <f t="shared" si="888"/>
        <v>4.0999999999999996</v>
      </c>
      <c r="T506" s="40">
        <v>160.68</v>
      </c>
      <c r="U506" s="47" t="str">
        <f t="shared" si="927"/>
        <v/>
      </c>
      <c r="V506" s="47" t="str">
        <f t="shared" si="928"/>
        <v/>
      </c>
      <c r="W506" s="50"/>
      <c r="X506" s="50"/>
      <c r="Y506" s="50"/>
      <c r="Z506" s="50"/>
      <c r="AA506" s="50"/>
      <c r="AB506" s="50"/>
      <c r="AC506" s="50"/>
      <c r="AD506" s="50"/>
      <c r="AE506" s="51">
        <f t="shared" si="840"/>
        <v>48</v>
      </c>
      <c r="AF506" s="51" t="str">
        <f t="shared" si="841"/>
        <v>Und</v>
      </c>
      <c r="AG506" s="51" t="str">
        <f t="shared" si="842"/>
        <v/>
      </c>
      <c r="AH506" s="51" t="str">
        <f t="shared" si="843"/>
        <v/>
      </c>
      <c r="AI506" s="52">
        <f t="shared" si="844"/>
        <v>164.72</v>
      </c>
      <c r="AJ506" s="51"/>
      <c r="AK506" s="53"/>
      <c r="AL506" s="52"/>
      <c r="AM506" s="53">
        <f t="shared" si="846"/>
        <v>39</v>
      </c>
      <c r="AN506" s="53">
        <f>IF(AJ506&lt;&gt;"",IF(AJ506="o",VLOOKUP(AM506,OpenSect!$A$1:$D$11,2),IF(AJ506="u",VLOOKUP(AM506,UpHill!$A$1:$D$35,2),IF(AJ506="d",VLOOKUP(AM506,DownHill!$A$3:$D$29,2),IF(AJ506="f",VLOOKUP(AM506,FlatUnd!$A$2:$D$30,2),IF(AJ506="t",VLOOKUP(AM506,TimeAdd!$A$1:$D$176,2),IF(AJ506="l",VLOOKUP(AM506,SLimit!$A$1:$D$8,2),AN505)))))),AN505)</f>
        <v>45</v>
      </c>
      <c r="AO506" s="53">
        <f>IF(AJ506&lt;&gt;"",IF(AJ506="o",VLOOKUP(AM506,OpenSect!$A$1:$D$11,3),IF(AJ506="u",VLOOKUP(AM506,UpHill!$A$1:$D$35,3),IF(AJ506="d",VLOOKUP(AM506,DownHill!$A$3:$D$29,3),IF(AJ506="f",VLOOKUP(AM506,FlatUnd!$A$2:$D$30,3),IF(AJ506="t",VLOOKUP(AM506,TimeAdd!$A$1:$D$18,3),IF(AJ506="l",VLOOKUP(AM506,SLimit!$A$1:$D$8,3),AO505)))))),AO505)</f>
        <v>52</v>
      </c>
      <c r="AP506" s="53">
        <f>IF(AJ506&lt;&gt;"",IF(AJ506="o",VLOOKUP(AM506,OpenSect!$A$1:$D$11,4),IF(AJ506="u",VLOOKUP(AM506,UpHill!$A$1:$D$35,4),IF(AJ506="d",VLOOKUP(AM506,DownHill!$A$3:$D$29,4),IF(AJ506="f",VLOOKUP(AM506,FlatUnd!$A$2:$D$30,4),IF(AJ506="t",VLOOKUP(AM506,TimeAdd!$A$1:$D$18,4),IF(AJ506="l",VLOOKUP(AM506,SLimit!$A$1:$D$8,4),AP505)))))),AP505)</f>
        <v>58</v>
      </c>
      <c r="AQ506" s="53" t="str">
        <f t="shared" si="847"/>
        <v>80</v>
      </c>
      <c r="AR506" s="54" t="str">
        <f t="shared" si="848"/>
        <v>Malanspruit 2{ right} /{ left} Lowlands 9</v>
      </c>
      <c r="AS506" s="55"/>
      <c r="AT506" s="55"/>
      <c r="AU506" s="56">
        <f>IF(GroupStTimes!$A$8=0,MIN(CB506,CD506,CF506),MIN(BZ506,CB506,CD506,CF506))</f>
        <v>0.4487268518518519</v>
      </c>
      <c r="AV506" s="56">
        <f>IF(GroupStTimes!$A$8=0,MAX(CC506,CE506,CG506),MAX(CA506,CC506,CE506,CG506))</f>
        <v>0.49456018518518519</v>
      </c>
      <c r="AW506" s="57" t="str">
        <f t="shared" si="849"/>
        <v/>
      </c>
      <c r="AX506" s="58" t="str">
        <f t="shared" si="850"/>
        <v/>
      </c>
      <c r="AY506" s="58" t="str">
        <f t="shared" si="851"/>
        <v/>
      </c>
      <c r="AZ506" s="31">
        <f t="shared" si="852"/>
        <v>159.55000000000001</v>
      </c>
      <c r="BA506" s="59">
        <f t="shared" si="853"/>
        <v>0.44726851851851857</v>
      </c>
      <c r="BB506" s="59">
        <f t="shared" si="854"/>
        <v>0.45282407407407416</v>
      </c>
      <c r="BC506" s="59">
        <f t="shared" si="855"/>
        <v>0.44393518518518521</v>
      </c>
      <c r="BD506" s="59">
        <f t="shared" si="856"/>
        <v>0.48976851851851849</v>
      </c>
      <c r="BE506" s="59">
        <f t="shared" si="857"/>
        <v>0.47710648148148155</v>
      </c>
      <c r="BF506" s="59">
        <f t="shared" si="858"/>
        <v>0.48752314814814823</v>
      </c>
      <c r="BG506" s="59">
        <f t="shared" si="859"/>
        <v>0.48594907407407417</v>
      </c>
      <c r="BH506" s="59">
        <f t="shared" si="860"/>
        <v>0.48525462962962973</v>
      </c>
      <c r="BI506" s="31">
        <f t="shared" si="861"/>
        <v>5.1699999999999875</v>
      </c>
      <c r="BJ506" s="61">
        <f t="shared" ref="BJ506:BM506" si="942">IF($AJ505="t",IF(AM504=0,0,$BI506/AM504),IF(AM505=0,0,$BI506/AM505))</f>
        <v>0.13256410256410225</v>
      </c>
      <c r="BK506" s="61">
        <f t="shared" si="942"/>
        <v>0.11488888888888861</v>
      </c>
      <c r="BL506" s="61">
        <f t="shared" si="942"/>
        <v>9.9423076923076684E-2</v>
      </c>
      <c r="BM506" s="61">
        <f t="shared" si="942"/>
        <v>8.9137931034482545E-2</v>
      </c>
      <c r="BN506" s="62">
        <f t="shared" si="863"/>
        <v>0</v>
      </c>
      <c r="BO506" s="62">
        <f t="shared" si="864"/>
        <v>7</v>
      </c>
      <c r="BP506" s="62">
        <f t="shared" si="865"/>
        <v>57</v>
      </c>
      <c r="BQ506" s="62">
        <f t="shared" si="866"/>
        <v>0</v>
      </c>
      <c r="BR506" s="62">
        <f t="shared" si="867"/>
        <v>6</v>
      </c>
      <c r="BS506" s="62">
        <f t="shared" si="868"/>
        <v>54</v>
      </c>
      <c r="BT506" s="62">
        <f t="shared" si="869"/>
        <v>0</v>
      </c>
      <c r="BU506" s="62">
        <f t="shared" si="870"/>
        <v>5</v>
      </c>
      <c r="BV506" s="62">
        <f t="shared" si="871"/>
        <v>58</v>
      </c>
      <c r="BW506" s="62">
        <f t="shared" si="872"/>
        <v>0</v>
      </c>
      <c r="BX506" s="62">
        <f t="shared" si="873"/>
        <v>5</v>
      </c>
      <c r="BY506" s="62">
        <f t="shared" si="874"/>
        <v>21</v>
      </c>
      <c r="BZ506" s="63">
        <f t="shared" si="875"/>
        <v>0.45278935185185187</v>
      </c>
      <c r="CA506" s="63">
        <f t="shared" si="876"/>
        <v>0.45834490740740746</v>
      </c>
      <c r="CB506" s="63">
        <f t="shared" si="877"/>
        <v>0.4487268518518519</v>
      </c>
      <c r="CC506" s="63">
        <f t="shared" si="878"/>
        <v>0.49456018518518519</v>
      </c>
      <c r="CD506" s="63">
        <f t="shared" si="879"/>
        <v>0.48125000000000007</v>
      </c>
      <c r="CE506" s="63">
        <f t="shared" si="880"/>
        <v>0.49166666666666675</v>
      </c>
      <c r="CF506" s="63">
        <f t="shared" si="881"/>
        <v>0.48966435185185198</v>
      </c>
      <c r="CG506" s="63">
        <f t="shared" si="882"/>
        <v>0.48896990740740753</v>
      </c>
      <c r="CH506" s="36"/>
      <c r="CI506" s="36"/>
      <c r="CJ506" s="36"/>
      <c r="CK506" s="36"/>
      <c r="CL506" s="60">
        <v>60</v>
      </c>
    </row>
    <row r="507" spans="1:90" ht="26.25" customHeight="1" x14ac:dyDescent="0.25">
      <c r="A507" s="37">
        <v>48</v>
      </c>
      <c r="B507" s="16" t="s">
        <v>127</v>
      </c>
      <c r="C507" s="79" t="s">
        <v>346</v>
      </c>
      <c r="D507" s="37">
        <v>39</v>
      </c>
      <c r="E507" s="39"/>
      <c r="F507" s="42"/>
      <c r="G507" s="78">
        <v>161.29</v>
      </c>
      <c r="H507" s="41">
        <f t="shared" si="938"/>
        <v>165.68</v>
      </c>
      <c r="I507" s="42">
        <v>165.55</v>
      </c>
      <c r="J507" s="43">
        <f t="shared" si="935"/>
        <v>-1.0470150005032787E-3</v>
      </c>
      <c r="K507" s="44">
        <f t="shared" si="936"/>
        <v>-0.1733333333333178</v>
      </c>
      <c r="L507" s="76" t="s">
        <v>347</v>
      </c>
      <c r="M507" s="126" t="s">
        <v>1231</v>
      </c>
      <c r="N507" s="46">
        <f t="shared" si="838"/>
        <v>165.72333333333333</v>
      </c>
      <c r="O507" s="46">
        <f t="shared" si="886"/>
        <v>-8.0000000000000016E-2</v>
      </c>
      <c r="P507" s="42">
        <v>165.83</v>
      </c>
      <c r="Q507" s="46">
        <f t="shared" si="887"/>
        <v>4.3</v>
      </c>
      <c r="R507" s="37">
        <v>161.38</v>
      </c>
      <c r="S507" s="46">
        <f t="shared" si="888"/>
        <v>4.0999999999999996</v>
      </c>
      <c r="T507" s="40">
        <v>161.63999999999999</v>
      </c>
      <c r="U507" s="47" t="str">
        <f t="shared" si="927"/>
        <v/>
      </c>
      <c r="V507" s="47" t="str">
        <f t="shared" si="928"/>
        <v/>
      </c>
      <c r="W507" s="50"/>
      <c r="X507" s="50"/>
      <c r="Y507" s="50"/>
      <c r="Z507" s="50"/>
      <c r="AA507" s="50"/>
      <c r="AB507" s="50"/>
      <c r="AC507" s="50"/>
      <c r="AD507" s="50"/>
      <c r="AE507" s="51">
        <f t="shared" si="840"/>
        <v>48</v>
      </c>
      <c r="AF507" s="51" t="str">
        <f t="shared" si="841"/>
        <v>U1</v>
      </c>
      <c r="AG507" s="51" t="str">
        <f t="shared" si="842"/>
        <v>f/u</v>
      </c>
      <c r="AH507" s="51">
        <f t="shared" si="843"/>
        <v>39</v>
      </c>
      <c r="AI507" s="52">
        <f t="shared" si="844"/>
        <v>165.68</v>
      </c>
      <c r="AJ507" s="51"/>
      <c r="AK507" s="53"/>
      <c r="AL507" s="52"/>
      <c r="AM507" s="53">
        <f t="shared" si="846"/>
        <v>39</v>
      </c>
      <c r="AN507" s="53">
        <f>IF(AJ507&lt;&gt;"",IF(AJ507="o",VLOOKUP(AM507,OpenSect!$A$1:$D$11,2),IF(AJ507="u",VLOOKUP(AM507,UpHill!$A$1:$D$35,2),IF(AJ507="d",VLOOKUP(AM507,DownHill!$A$3:$D$29,2),IF(AJ507="f",VLOOKUP(AM507,FlatUnd!$A$2:$D$30,2),IF(AJ507="t",VLOOKUP(AM507,TimeAdd!$A$1:$D$176,2),IF(AJ507="l",VLOOKUP(AM507,SLimit!$A$1:$D$8,2),AN506)))))),AN506)</f>
        <v>45</v>
      </c>
      <c r="AO507" s="53">
        <f>IF(AJ507&lt;&gt;"",IF(AJ507="o",VLOOKUP(AM507,OpenSect!$A$1:$D$11,3),IF(AJ507="u",VLOOKUP(AM507,UpHill!$A$1:$D$35,3),IF(AJ507="d",VLOOKUP(AM507,DownHill!$A$3:$D$29,3),IF(AJ507="f",VLOOKUP(AM507,FlatUnd!$A$2:$D$30,3),IF(AJ507="t",VLOOKUP(AM507,TimeAdd!$A$1:$D$18,3),IF(AJ507="l",VLOOKUP(AM507,SLimit!$A$1:$D$8,3),AO506)))))),AO506)</f>
        <v>52</v>
      </c>
      <c r="AP507" s="53">
        <f>IF(AJ507&lt;&gt;"",IF(AJ507="o",VLOOKUP(AM507,OpenSect!$A$1:$D$11,4),IF(AJ507="u",VLOOKUP(AM507,UpHill!$A$1:$D$35,4),IF(AJ507="d",VLOOKUP(AM507,DownHill!$A$3:$D$29,4),IF(AJ507="f",VLOOKUP(AM507,FlatUnd!$A$2:$D$30,4),IF(AJ507="t",VLOOKUP(AM507,TimeAdd!$A$1:$D$18,4),IF(AJ507="l",VLOOKUP(AM507,SLimit!$A$1:$D$8,4),AP506)))))),AP506)</f>
        <v>58</v>
      </c>
      <c r="AQ507" s="53" t="str">
        <f t="shared" si="847"/>
        <v>80</v>
      </c>
      <c r="AR507" s="54" t="str">
        <f t="shared" si="848"/>
        <v>Tree { Dot on center line and tree}</v>
      </c>
      <c r="AS507" s="55"/>
      <c r="AT507" s="55"/>
      <c r="AU507" s="56">
        <f>IF(GroupStTimes!$A$8=0,MIN(CB507,CD507,CF507),MIN(BZ507,CB507,CD507,CF507))</f>
        <v>0.44960648148148152</v>
      </c>
      <c r="AV507" s="56">
        <f>IF(GroupStTimes!$A$8=0,MAX(CC507,CE507,CG507),MAX(CA507,CC507,CE507,CG507))</f>
        <v>0.49543981481481481</v>
      </c>
      <c r="AW507" s="57" t="str">
        <f t="shared" si="849"/>
        <v/>
      </c>
      <c r="AX507" s="58" t="str">
        <f t="shared" si="850"/>
        <v/>
      </c>
      <c r="AY507" s="58" t="str">
        <f t="shared" si="851"/>
        <v/>
      </c>
      <c r="AZ507" s="31">
        <f t="shared" si="852"/>
        <v>159.55000000000001</v>
      </c>
      <c r="BA507" s="59">
        <f t="shared" si="853"/>
        <v>0.44726851851851857</v>
      </c>
      <c r="BB507" s="59">
        <f t="shared" si="854"/>
        <v>0.45282407407407416</v>
      </c>
      <c r="BC507" s="59">
        <f t="shared" si="855"/>
        <v>0.44393518518518521</v>
      </c>
      <c r="BD507" s="59">
        <f t="shared" si="856"/>
        <v>0.48976851851851849</v>
      </c>
      <c r="BE507" s="59">
        <f t="shared" si="857"/>
        <v>0.47710648148148155</v>
      </c>
      <c r="BF507" s="59">
        <f t="shared" si="858"/>
        <v>0.48752314814814823</v>
      </c>
      <c r="BG507" s="59">
        <f t="shared" si="859"/>
        <v>0.48594907407407417</v>
      </c>
      <c r="BH507" s="59">
        <f t="shared" si="860"/>
        <v>0.48525462962962973</v>
      </c>
      <c r="BI507" s="31">
        <f t="shared" si="861"/>
        <v>6.1299999999999955</v>
      </c>
      <c r="BJ507" s="61">
        <f t="shared" ref="BJ507:BM507" si="943">IF($AJ506="t",IF(AM505=0,0,$BI507/AM505),IF(AM506=0,0,$BI507/AM506))</f>
        <v>0.15717948717948707</v>
      </c>
      <c r="BK507" s="61">
        <f t="shared" si="943"/>
        <v>0.13622222222222213</v>
      </c>
      <c r="BL507" s="61">
        <f t="shared" si="943"/>
        <v>0.1178846153846153</v>
      </c>
      <c r="BM507" s="61">
        <f t="shared" si="943"/>
        <v>0.10568965517241372</v>
      </c>
      <c r="BN507" s="62">
        <f t="shared" si="863"/>
        <v>0</v>
      </c>
      <c r="BO507" s="62">
        <f t="shared" si="864"/>
        <v>9</v>
      </c>
      <c r="BP507" s="62">
        <f t="shared" si="865"/>
        <v>26</v>
      </c>
      <c r="BQ507" s="62">
        <f t="shared" si="866"/>
        <v>0</v>
      </c>
      <c r="BR507" s="62">
        <f t="shared" si="867"/>
        <v>8</v>
      </c>
      <c r="BS507" s="62">
        <f t="shared" si="868"/>
        <v>10</v>
      </c>
      <c r="BT507" s="62">
        <f t="shared" si="869"/>
        <v>0</v>
      </c>
      <c r="BU507" s="62">
        <f t="shared" si="870"/>
        <v>7</v>
      </c>
      <c r="BV507" s="62">
        <f t="shared" si="871"/>
        <v>4</v>
      </c>
      <c r="BW507" s="62">
        <f t="shared" si="872"/>
        <v>0</v>
      </c>
      <c r="BX507" s="62">
        <f t="shared" si="873"/>
        <v>6</v>
      </c>
      <c r="BY507" s="62">
        <f t="shared" si="874"/>
        <v>20</v>
      </c>
      <c r="BZ507" s="63">
        <f t="shared" si="875"/>
        <v>0.4538194444444445</v>
      </c>
      <c r="CA507" s="63">
        <f t="shared" si="876"/>
        <v>0.45937500000000009</v>
      </c>
      <c r="CB507" s="63">
        <f t="shared" si="877"/>
        <v>0.44960648148148152</v>
      </c>
      <c r="CC507" s="63">
        <f t="shared" si="878"/>
        <v>0.49543981481481481</v>
      </c>
      <c r="CD507" s="63">
        <f t="shared" si="879"/>
        <v>0.48201388888888896</v>
      </c>
      <c r="CE507" s="63">
        <f t="shared" si="880"/>
        <v>0.49243055555555565</v>
      </c>
      <c r="CF507" s="63">
        <f t="shared" si="881"/>
        <v>0.49034722222222232</v>
      </c>
      <c r="CG507" s="63">
        <f t="shared" si="882"/>
        <v>0.48965277777777788</v>
      </c>
      <c r="CH507" s="36"/>
      <c r="CI507" s="36"/>
      <c r="CJ507" s="36"/>
      <c r="CK507" s="36"/>
      <c r="CL507" s="60">
        <v>60</v>
      </c>
    </row>
    <row r="508" spans="1:90" ht="26.25" customHeight="1" x14ac:dyDescent="0.25">
      <c r="A508" s="37">
        <v>48</v>
      </c>
      <c r="E508" s="39"/>
      <c r="F508" s="42"/>
      <c r="G508" s="66">
        <v>161.42000000000004</v>
      </c>
      <c r="H508" s="41">
        <f t="shared" si="938"/>
        <v>165.81</v>
      </c>
      <c r="I508" s="42">
        <v>165.68</v>
      </c>
      <c r="J508" s="43">
        <f t="shared" si="935"/>
        <v>-1.0461934653145689E-3</v>
      </c>
      <c r="K508" s="44">
        <f t="shared" si="936"/>
        <v>-0.1733333333333178</v>
      </c>
      <c r="L508" s="76" t="s">
        <v>348</v>
      </c>
      <c r="M508" s="126" t="s">
        <v>1231</v>
      </c>
      <c r="N508" s="46">
        <f t="shared" si="838"/>
        <v>165.85333333333332</v>
      </c>
      <c r="O508" s="46">
        <f t="shared" si="886"/>
        <v>-8.0000000000000016E-2</v>
      </c>
      <c r="P508" s="42">
        <v>165.96</v>
      </c>
      <c r="Q508" s="46">
        <f t="shared" si="887"/>
        <v>4.3</v>
      </c>
      <c r="R508" s="37">
        <v>161.51</v>
      </c>
      <c r="S508" s="46">
        <f t="shared" si="888"/>
        <v>4.0999999999999996</v>
      </c>
      <c r="T508" s="40">
        <v>161.76999999999998</v>
      </c>
      <c r="U508" s="47" t="str">
        <f t="shared" si="927"/>
        <v/>
      </c>
      <c r="V508" s="47" t="str">
        <f t="shared" si="928"/>
        <v/>
      </c>
      <c r="W508" s="50"/>
      <c r="X508" s="50"/>
      <c r="Y508" s="50"/>
      <c r="Z508" s="50"/>
      <c r="AA508" s="50"/>
      <c r="AB508" s="50"/>
      <c r="AC508" s="50"/>
      <c r="AD508" s="50"/>
      <c r="AE508" s="51">
        <f t="shared" si="840"/>
        <v>48</v>
      </c>
      <c r="AF508" s="51" t="str">
        <f t="shared" si="841"/>
        <v/>
      </c>
      <c r="AG508" s="51" t="str">
        <f t="shared" si="842"/>
        <v/>
      </c>
      <c r="AH508" s="51" t="str">
        <f t="shared" si="843"/>
        <v/>
      </c>
      <c r="AI508" s="52">
        <f t="shared" si="844"/>
        <v>165.81</v>
      </c>
      <c r="AJ508" s="51"/>
      <c r="AK508" s="53"/>
      <c r="AL508" s="52"/>
      <c r="AM508" s="53">
        <f t="shared" si="846"/>
        <v>39</v>
      </c>
      <c r="AN508" s="53">
        <f>IF(AJ508&lt;&gt;"",IF(AJ508="o",VLOOKUP(AM508,OpenSect!$A$1:$D$11,2),IF(AJ508="u",VLOOKUP(AM508,UpHill!$A$1:$D$35,2),IF(AJ508="d",VLOOKUP(AM508,DownHill!$A$3:$D$29,2),IF(AJ508="f",VLOOKUP(AM508,FlatUnd!$A$2:$D$30,2),IF(AJ508="t",VLOOKUP(AM508,TimeAdd!$A$1:$D$176,2),IF(AJ508="l",VLOOKUP(AM508,SLimit!$A$1:$D$8,2),AN507)))))),AN507)</f>
        <v>45</v>
      </c>
      <c r="AO508" s="53">
        <f>IF(AJ508&lt;&gt;"",IF(AJ508="o",VLOOKUP(AM508,OpenSect!$A$1:$D$11,3),IF(AJ508="u",VLOOKUP(AM508,UpHill!$A$1:$D$35,3),IF(AJ508="d",VLOOKUP(AM508,DownHill!$A$3:$D$29,3),IF(AJ508="f",VLOOKUP(AM508,FlatUnd!$A$2:$D$30,3),IF(AJ508="t",VLOOKUP(AM508,TimeAdd!$A$1:$D$18,3),IF(AJ508="l",VLOOKUP(AM508,SLimit!$A$1:$D$8,3),AO507)))))),AO507)</f>
        <v>52</v>
      </c>
      <c r="AP508" s="53">
        <f>IF(AJ508&lt;&gt;"",IF(AJ508="o",VLOOKUP(AM508,OpenSect!$A$1:$D$11,4),IF(AJ508="u",VLOOKUP(AM508,UpHill!$A$1:$D$35,4),IF(AJ508="d",VLOOKUP(AM508,DownHill!$A$3:$D$29,4),IF(AJ508="f",VLOOKUP(AM508,FlatUnd!$A$2:$D$30,4),IF(AJ508="t",VLOOKUP(AM508,TimeAdd!$A$1:$D$18,4),IF(AJ508="l",VLOOKUP(AM508,SLimit!$A$1:$D$8,4),AP507)))))),AP507)</f>
        <v>58</v>
      </c>
      <c r="AQ508" s="53" t="str">
        <f t="shared" si="847"/>
        <v>80</v>
      </c>
      <c r="AR508" s="54" t="str">
        <f t="shared" si="848"/>
        <v>20 km stone.</v>
      </c>
      <c r="AS508" s="55"/>
      <c r="AT508" s="55"/>
      <c r="AU508" s="56">
        <f>IF(GroupStTimes!$A$8=0,MIN(CB508,CD508,CF508),MIN(BZ508,CB508,CD508,CF508))</f>
        <v>0.44973379629629634</v>
      </c>
      <c r="AV508" s="56">
        <f>IF(GroupStTimes!$A$8=0,MAX(CC508,CE508,CG508),MAX(CA508,CC508,CE508,CG508))</f>
        <v>0.49556712962962962</v>
      </c>
      <c r="AW508" s="57" t="str">
        <f t="shared" si="849"/>
        <v/>
      </c>
      <c r="AX508" s="58" t="str">
        <f t="shared" si="850"/>
        <v/>
      </c>
      <c r="AY508" s="58" t="str">
        <f t="shared" si="851"/>
        <v/>
      </c>
      <c r="AZ508" s="31">
        <f t="shared" si="852"/>
        <v>159.55000000000001</v>
      </c>
      <c r="BA508" s="59">
        <f t="shared" si="853"/>
        <v>0.44726851851851857</v>
      </c>
      <c r="BB508" s="59">
        <f t="shared" si="854"/>
        <v>0.45282407407407416</v>
      </c>
      <c r="BC508" s="59">
        <f t="shared" si="855"/>
        <v>0.44393518518518521</v>
      </c>
      <c r="BD508" s="59">
        <f t="shared" si="856"/>
        <v>0.48976851851851849</v>
      </c>
      <c r="BE508" s="59">
        <f t="shared" si="857"/>
        <v>0.47710648148148155</v>
      </c>
      <c r="BF508" s="59">
        <f t="shared" si="858"/>
        <v>0.48752314814814823</v>
      </c>
      <c r="BG508" s="59">
        <f t="shared" si="859"/>
        <v>0.48594907407407417</v>
      </c>
      <c r="BH508" s="59">
        <f t="shared" si="860"/>
        <v>0.48525462962962973</v>
      </c>
      <c r="BI508" s="31">
        <f t="shared" si="861"/>
        <v>6.2599999999999909</v>
      </c>
      <c r="BJ508" s="61">
        <f t="shared" ref="BJ508:BM508" si="944">IF($AJ507="t",IF(AM506=0,0,$BI508/AM506),IF(AM507=0,0,$BI508/AM507))</f>
        <v>0.16051282051282029</v>
      </c>
      <c r="BK508" s="61">
        <f t="shared" si="944"/>
        <v>0.13911111111111091</v>
      </c>
      <c r="BL508" s="61">
        <f t="shared" si="944"/>
        <v>0.12038461538461522</v>
      </c>
      <c r="BM508" s="61">
        <f t="shared" si="944"/>
        <v>0.10793103448275847</v>
      </c>
      <c r="BN508" s="62">
        <f t="shared" si="863"/>
        <v>0</v>
      </c>
      <c r="BO508" s="62">
        <f t="shared" si="864"/>
        <v>9</v>
      </c>
      <c r="BP508" s="62">
        <f t="shared" si="865"/>
        <v>38</v>
      </c>
      <c r="BQ508" s="62">
        <f t="shared" si="866"/>
        <v>0</v>
      </c>
      <c r="BR508" s="62">
        <f t="shared" si="867"/>
        <v>8</v>
      </c>
      <c r="BS508" s="62">
        <f t="shared" si="868"/>
        <v>21</v>
      </c>
      <c r="BT508" s="62">
        <f t="shared" si="869"/>
        <v>0</v>
      </c>
      <c r="BU508" s="62">
        <f t="shared" si="870"/>
        <v>7</v>
      </c>
      <c r="BV508" s="62">
        <f t="shared" si="871"/>
        <v>13</v>
      </c>
      <c r="BW508" s="62">
        <f t="shared" si="872"/>
        <v>0</v>
      </c>
      <c r="BX508" s="62">
        <f t="shared" si="873"/>
        <v>6</v>
      </c>
      <c r="BY508" s="62">
        <f t="shared" si="874"/>
        <v>29</v>
      </c>
      <c r="BZ508" s="63">
        <f t="shared" si="875"/>
        <v>0.45395833333333335</v>
      </c>
      <c r="CA508" s="63">
        <f t="shared" si="876"/>
        <v>0.459513888888889</v>
      </c>
      <c r="CB508" s="63">
        <f t="shared" si="877"/>
        <v>0.44973379629629634</v>
      </c>
      <c r="CC508" s="63">
        <f t="shared" si="878"/>
        <v>0.49556712962962962</v>
      </c>
      <c r="CD508" s="63">
        <f t="shared" si="879"/>
        <v>0.48211805555555565</v>
      </c>
      <c r="CE508" s="63">
        <f t="shared" si="880"/>
        <v>0.49253472222222233</v>
      </c>
      <c r="CF508" s="63">
        <f t="shared" si="881"/>
        <v>0.49045138888888901</v>
      </c>
      <c r="CG508" s="63">
        <f t="shared" si="882"/>
        <v>0.48975694444444456</v>
      </c>
      <c r="CH508" s="36"/>
      <c r="CI508" s="36"/>
      <c r="CJ508" s="36"/>
      <c r="CK508" s="36"/>
      <c r="CL508" s="60">
        <v>60</v>
      </c>
    </row>
    <row r="509" spans="1:90" ht="26.25" customHeight="1" x14ac:dyDescent="0.25">
      <c r="A509" s="37">
        <v>48</v>
      </c>
      <c r="C509" s="37" t="s">
        <v>49</v>
      </c>
      <c r="E509" s="39"/>
      <c r="F509" s="42"/>
      <c r="G509" s="78">
        <v>162.43</v>
      </c>
      <c r="H509" s="41">
        <f t="shared" si="938"/>
        <v>166.81</v>
      </c>
      <c r="I509" s="42">
        <v>166.68</v>
      </c>
      <c r="J509" s="43">
        <f t="shared" si="935"/>
        <v>-1.0599152067835163E-3</v>
      </c>
      <c r="K509" s="44">
        <f t="shared" si="936"/>
        <v>-0.17666666666667652</v>
      </c>
      <c r="L509" s="76" t="s">
        <v>1247</v>
      </c>
      <c r="M509" s="126" t="s">
        <v>1231</v>
      </c>
      <c r="N509" s="46">
        <f t="shared" si="838"/>
        <v>166.85666666666668</v>
      </c>
      <c r="O509" s="46">
        <f t="shared" si="886"/>
        <v>-8.0000000000000016E-2</v>
      </c>
      <c r="P509" s="42">
        <v>166.96</v>
      </c>
      <c r="Q509" s="46">
        <f t="shared" si="887"/>
        <v>4.3</v>
      </c>
      <c r="R509" s="37">
        <v>162.52000000000001</v>
      </c>
      <c r="S509" s="46">
        <f t="shared" si="888"/>
        <v>4.0999999999999996</v>
      </c>
      <c r="T509" s="40">
        <v>162.76999999999998</v>
      </c>
      <c r="U509" s="47" t="str">
        <f t="shared" si="927"/>
        <v/>
      </c>
      <c r="V509" s="47" t="str">
        <f t="shared" si="928"/>
        <v/>
      </c>
      <c r="W509" s="50"/>
      <c r="X509" s="50"/>
      <c r="Y509" s="50"/>
      <c r="Z509" s="50"/>
      <c r="AA509" s="50"/>
      <c r="AB509" s="50"/>
      <c r="AC509" s="50"/>
      <c r="AD509" s="50"/>
      <c r="AE509" s="51">
        <f t="shared" si="840"/>
        <v>48</v>
      </c>
      <c r="AF509" s="51" t="str">
        <f t="shared" si="841"/>
        <v/>
      </c>
      <c r="AG509" s="51" t="str">
        <f t="shared" si="842"/>
        <v>f</v>
      </c>
      <c r="AH509" s="51" t="str">
        <f t="shared" si="843"/>
        <v/>
      </c>
      <c r="AI509" s="52">
        <f t="shared" si="844"/>
        <v>166.81</v>
      </c>
      <c r="AJ509" s="51"/>
      <c r="AK509" s="53"/>
      <c r="AL509" s="52"/>
      <c r="AM509" s="53">
        <f t="shared" si="846"/>
        <v>39</v>
      </c>
      <c r="AN509" s="53">
        <f>IF(AJ509&lt;&gt;"",IF(AJ509="o",VLOOKUP(AM509,OpenSect!$A$1:$D$11,2),IF(AJ509="u",VLOOKUP(AM509,UpHill!$A$1:$D$35,2),IF(AJ509="d",VLOOKUP(AM509,DownHill!$A$3:$D$29,2),IF(AJ509="f",VLOOKUP(AM509,FlatUnd!$A$2:$D$30,2),IF(AJ509="t",VLOOKUP(AM509,TimeAdd!$A$1:$D$176,2),IF(AJ509="l",VLOOKUP(AM509,SLimit!$A$1:$D$8,2),AN508)))))),AN508)</f>
        <v>45</v>
      </c>
      <c r="AO509" s="53">
        <f>IF(AJ509&lt;&gt;"",IF(AJ509="o",VLOOKUP(AM509,OpenSect!$A$1:$D$11,3),IF(AJ509="u",VLOOKUP(AM509,UpHill!$A$1:$D$35,3),IF(AJ509="d",VLOOKUP(AM509,DownHill!$A$3:$D$29,3),IF(AJ509="f",VLOOKUP(AM509,FlatUnd!$A$2:$D$30,3),IF(AJ509="t",VLOOKUP(AM509,TimeAdd!$A$1:$D$18,3),IF(AJ509="l",VLOOKUP(AM509,SLimit!$A$1:$D$8,3),AO508)))))),AO508)</f>
        <v>52</v>
      </c>
      <c r="AP509" s="53">
        <f>IF(AJ509&lt;&gt;"",IF(AJ509="o",VLOOKUP(AM509,OpenSect!$A$1:$D$11,4),IF(AJ509="u",VLOOKUP(AM509,UpHill!$A$1:$D$35,4),IF(AJ509="d",VLOOKUP(AM509,DownHill!$A$3:$D$29,4),IF(AJ509="f",VLOOKUP(AM509,FlatUnd!$A$2:$D$30,4),IF(AJ509="t",VLOOKUP(AM509,TimeAdd!$A$1:$D$18,4),IF(AJ509="l",VLOOKUP(AM509,SLimit!$A$1:$D$8,4),AP508)))))),AP508)</f>
        <v>58</v>
      </c>
      <c r="AQ509" s="53" t="str">
        <f t="shared" si="847"/>
        <v>80</v>
      </c>
      <c r="AR509" s="54" t="str">
        <f t="shared" si="848"/>
        <v>21 km stone.  Road still bumpy.</v>
      </c>
      <c r="AS509" s="55"/>
      <c r="AT509" s="55"/>
      <c r="AU509" s="56">
        <f>IF(GroupStTimes!$A$8=0,MIN(CB509,CD509,CF509),MIN(BZ509,CB509,CD509,CF509))</f>
        <v>0.45065972222222223</v>
      </c>
      <c r="AV509" s="56">
        <f>IF(GroupStTimes!$A$8=0,MAX(CC509,CE509,CG509),MAX(CA509,CC509,CE509,CG509))</f>
        <v>0.49649305555555551</v>
      </c>
      <c r="AW509" s="57" t="str">
        <f t="shared" si="849"/>
        <v/>
      </c>
      <c r="AX509" s="58" t="str">
        <f t="shared" si="850"/>
        <v/>
      </c>
      <c r="AY509" s="58" t="str">
        <f t="shared" si="851"/>
        <v/>
      </c>
      <c r="AZ509" s="31">
        <f t="shared" si="852"/>
        <v>159.55000000000001</v>
      </c>
      <c r="BA509" s="59">
        <f t="shared" si="853"/>
        <v>0.44726851851851857</v>
      </c>
      <c r="BB509" s="59">
        <f t="shared" si="854"/>
        <v>0.45282407407407416</v>
      </c>
      <c r="BC509" s="59">
        <f t="shared" si="855"/>
        <v>0.44393518518518521</v>
      </c>
      <c r="BD509" s="59">
        <f t="shared" si="856"/>
        <v>0.48976851851851849</v>
      </c>
      <c r="BE509" s="59">
        <f t="shared" si="857"/>
        <v>0.47710648148148155</v>
      </c>
      <c r="BF509" s="59">
        <f t="shared" si="858"/>
        <v>0.48752314814814823</v>
      </c>
      <c r="BG509" s="59">
        <f t="shared" si="859"/>
        <v>0.48594907407407417</v>
      </c>
      <c r="BH509" s="59">
        <f t="shared" si="860"/>
        <v>0.48525462962962973</v>
      </c>
      <c r="BI509" s="31">
        <f t="shared" si="861"/>
        <v>7.2599999999999909</v>
      </c>
      <c r="BJ509" s="61">
        <f t="shared" ref="BJ509:BM509" si="945">IF($AJ508="t",IF(AM507=0,0,$BI509/AM507),IF(AM508=0,0,$BI509/AM508))</f>
        <v>0.18615384615384592</v>
      </c>
      <c r="BK509" s="61">
        <f t="shared" si="945"/>
        <v>0.16133333333333313</v>
      </c>
      <c r="BL509" s="61">
        <f t="shared" si="945"/>
        <v>0.13961538461538445</v>
      </c>
      <c r="BM509" s="61">
        <f t="shared" si="945"/>
        <v>0.12517241379310329</v>
      </c>
      <c r="BN509" s="62">
        <f t="shared" si="863"/>
        <v>0</v>
      </c>
      <c r="BO509" s="62">
        <f t="shared" si="864"/>
        <v>11</v>
      </c>
      <c r="BP509" s="62">
        <f t="shared" si="865"/>
        <v>10</v>
      </c>
      <c r="BQ509" s="62">
        <f t="shared" si="866"/>
        <v>0</v>
      </c>
      <c r="BR509" s="62">
        <f t="shared" si="867"/>
        <v>9</v>
      </c>
      <c r="BS509" s="62">
        <f t="shared" si="868"/>
        <v>41</v>
      </c>
      <c r="BT509" s="62">
        <f t="shared" si="869"/>
        <v>0</v>
      </c>
      <c r="BU509" s="62">
        <f t="shared" si="870"/>
        <v>8</v>
      </c>
      <c r="BV509" s="62">
        <f t="shared" si="871"/>
        <v>23</v>
      </c>
      <c r="BW509" s="62">
        <f t="shared" si="872"/>
        <v>0</v>
      </c>
      <c r="BX509" s="62">
        <f t="shared" si="873"/>
        <v>7</v>
      </c>
      <c r="BY509" s="62">
        <f t="shared" si="874"/>
        <v>31</v>
      </c>
      <c r="BZ509" s="63">
        <f t="shared" si="875"/>
        <v>0.4550231481481482</v>
      </c>
      <c r="CA509" s="63">
        <f t="shared" si="876"/>
        <v>0.4605787037037038</v>
      </c>
      <c r="CB509" s="63">
        <f t="shared" si="877"/>
        <v>0.45065972222222223</v>
      </c>
      <c r="CC509" s="63">
        <f t="shared" si="878"/>
        <v>0.49649305555555551</v>
      </c>
      <c r="CD509" s="63">
        <f t="shared" si="879"/>
        <v>0.48292824074074081</v>
      </c>
      <c r="CE509" s="63">
        <f t="shared" si="880"/>
        <v>0.4933449074074075</v>
      </c>
      <c r="CF509" s="63">
        <f t="shared" si="881"/>
        <v>0.49116898148148158</v>
      </c>
      <c r="CG509" s="63">
        <f t="shared" si="882"/>
        <v>0.49047453703703714</v>
      </c>
      <c r="CH509" s="36"/>
      <c r="CI509" s="36"/>
      <c r="CJ509" s="36"/>
      <c r="CK509" s="36"/>
      <c r="CL509" s="60">
        <v>60</v>
      </c>
    </row>
    <row r="510" spans="1:90" ht="26.25" customHeight="1" x14ac:dyDescent="0.25">
      <c r="A510" s="37">
        <v>48</v>
      </c>
      <c r="C510" s="37" t="s">
        <v>49</v>
      </c>
      <c r="D510" s="37">
        <v>49</v>
      </c>
      <c r="E510" s="39"/>
      <c r="F510" s="42"/>
      <c r="G510" s="78">
        <v>163.36000000000001</v>
      </c>
      <c r="H510" s="41">
        <f t="shared" si="938"/>
        <v>167.75</v>
      </c>
      <c r="I510" s="42">
        <v>167.62</v>
      </c>
      <c r="J510" s="43">
        <f t="shared" si="935"/>
        <v>-1.0340850336076708E-3</v>
      </c>
      <c r="K510" s="44">
        <f t="shared" si="936"/>
        <v>-0.1733333333333178</v>
      </c>
      <c r="L510" s="76" t="s">
        <v>349</v>
      </c>
      <c r="M510" s="126" t="s">
        <v>1231</v>
      </c>
      <c r="N510" s="46">
        <f t="shared" si="838"/>
        <v>167.79333333333332</v>
      </c>
      <c r="O510" s="46">
        <f t="shared" si="886"/>
        <v>-8.0000000000000016E-2</v>
      </c>
      <c r="P510" s="42">
        <v>167.9</v>
      </c>
      <c r="Q510" s="46">
        <f t="shared" si="887"/>
        <v>4.3</v>
      </c>
      <c r="R510" s="37">
        <v>163.44999999999999</v>
      </c>
      <c r="S510" s="46">
        <f t="shared" si="888"/>
        <v>4.0999999999999996</v>
      </c>
      <c r="T510" s="40">
        <v>163.70999999999998</v>
      </c>
      <c r="U510" s="47" t="str">
        <f t="shared" si="927"/>
        <v/>
      </c>
      <c r="V510" s="47" t="str">
        <f t="shared" si="928"/>
        <v/>
      </c>
      <c r="W510" s="50"/>
      <c r="X510" s="50"/>
      <c r="Y510" s="50"/>
      <c r="Z510" s="50"/>
      <c r="AA510" s="50"/>
      <c r="AB510" s="50"/>
      <c r="AC510" s="50"/>
      <c r="AD510" s="50"/>
      <c r="AE510" s="51">
        <f t="shared" si="840"/>
        <v>48</v>
      </c>
      <c r="AF510" s="51" t="str">
        <f t="shared" si="841"/>
        <v/>
      </c>
      <c r="AG510" s="51" t="str">
        <f t="shared" si="842"/>
        <v>f</v>
      </c>
      <c r="AH510" s="51">
        <f t="shared" si="843"/>
        <v>49</v>
      </c>
      <c r="AI510" s="52">
        <f t="shared" si="844"/>
        <v>167.75</v>
      </c>
      <c r="AJ510" s="51"/>
      <c r="AK510" s="53"/>
      <c r="AL510" s="52"/>
      <c r="AM510" s="53">
        <f t="shared" si="846"/>
        <v>39</v>
      </c>
      <c r="AN510" s="53">
        <f>IF(AJ510&lt;&gt;"",IF(AJ510="o",VLOOKUP(AM510,OpenSect!$A$1:$D$11,2),IF(AJ510="u",VLOOKUP(AM510,UpHill!$A$1:$D$35,2),IF(AJ510="d",VLOOKUP(AM510,DownHill!$A$3:$D$29,2),IF(AJ510="f",VLOOKUP(AM510,FlatUnd!$A$2:$D$30,2),IF(AJ510="t",VLOOKUP(AM510,TimeAdd!$A$1:$D$176,2),IF(AJ510="l",VLOOKUP(AM510,SLimit!$A$1:$D$8,2),AN509)))))),AN509)</f>
        <v>45</v>
      </c>
      <c r="AO510" s="53">
        <f>IF(AJ510&lt;&gt;"",IF(AJ510="o",VLOOKUP(AM510,OpenSect!$A$1:$D$11,3),IF(AJ510="u",VLOOKUP(AM510,UpHill!$A$1:$D$35,3),IF(AJ510="d",VLOOKUP(AM510,DownHill!$A$3:$D$29,3),IF(AJ510="f",VLOOKUP(AM510,FlatUnd!$A$2:$D$30,3),IF(AJ510="t",VLOOKUP(AM510,TimeAdd!$A$1:$D$18,3),IF(AJ510="l",VLOOKUP(AM510,SLimit!$A$1:$D$8,3),AO509)))))),AO509)</f>
        <v>52</v>
      </c>
      <c r="AP510" s="53">
        <f>IF(AJ510&lt;&gt;"",IF(AJ510="o",VLOOKUP(AM510,OpenSect!$A$1:$D$11,4),IF(AJ510="u",VLOOKUP(AM510,UpHill!$A$1:$D$35,4),IF(AJ510="d",VLOOKUP(AM510,DownHill!$A$3:$D$29,4),IF(AJ510="f",VLOOKUP(AM510,FlatUnd!$A$2:$D$30,4),IF(AJ510="t",VLOOKUP(AM510,TimeAdd!$A$1:$D$18,4),IF(AJ510="l",VLOOKUP(AM510,SLimit!$A$1:$D$8,4),AP509)))))),AP509)</f>
        <v>58</v>
      </c>
      <c r="AQ510" s="53" t="str">
        <f t="shared" si="847"/>
        <v>80</v>
      </c>
      <c r="AR510" s="54" t="str">
        <f t="shared" si="848"/>
        <v>Overhead power lines.</v>
      </c>
      <c r="AS510" s="55"/>
      <c r="AT510" s="55"/>
      <c r="AU510" s="56">
        <f>IF(GroupStTimes!$A$8=0,MIN(CB510,CD510,CF510),MIN(BZ510,CB510,CD510,CF510))</f>
        <v>0.45152777777777781</v>
      </c>
      <c r="AV510" s="56">
        <f>IF(GroupStTimes!$A$8=0,MAX(CC510,CE510,CG510),MAX(CA510,CC510,CE510,CG510))</f>
        <v>0.49736111111111109</v>
      </c>
      <c r="AW510" s="57" t="str">
        <f t="shared" si="849"/>
        <v/>
      </c>
      <c r="AX510" s="58" t="str">
        <f t="shared" si="850"/>
        <v/>
      </c>
      <c r="AY510" s="58" t="str">
        <f t="shared" si="851"/>
        <v/>
      </c>
      <c r="AZ510" s="31">
        <f t="shared" si="852"/>
        <v>159.55000000000001</v>
      </c>
      <c r="BA510" s="59">
        <f t="shared" si="853"/>
        <v>0.44726851851851857</v>
      </c>
      <c r="BB510" s="59">
        <f t="shared" si="854"/>
        <v>0.45282407407407416</v>
      </c>
      <c r="BC510" s="59">
        <f t="shared" si="855"/>
        <v>0.44393518518518521</v>
      </c>
      <c r="BD510" s="59">
        <f t="shared" si="856"/>
        <v>0.48976851851851849</v>
      </c>
      <c r="BE510" s="59">
        <f t="shared" si="857"/>
        <v>0.47710648148148155</v>
      </c>
      <c r="BF510" s="59">
        <f t="shared" si="858"/>
        <v>0.48752314814814823</v>
      </c>
      <c r="BG510" s="59">
        <f t="shared" si="859"/>
        <v>0.48594907407407417</v>
      </c>
      <c r="BH510" s="59">
        <f t="shared" si="860"/>
        <v>0.48525462962962973</v>
      </c>
      <c r="BI510" s="31">
        <f t="shared" si="861"/>
        <v>8.1999999999999886</v>
      </c>
      <c r="BJ510" s="61">
        <f t="shared" ref="BJ510:BM510" si="946">IF($AJ509="t",IF(AM508=0,0,$BI510/AM508),IF(AM509=0,0,$BI510/AM509))</f>
        <v>0.21025641025640995</v>
      </c>
      <c r="BK510" s="61">
        <f t="shared" si="946"/>
        <v>0.18222222222222198</v>
      </c>
      <c r="BL510" s="61">
        <f t="shared" si="946"/>
        <v>0.15769230769230747</v>
      </c>
      <c r="BM510" s="61">
        <f t="shared" si="946"/>
        <v>0.1413793103448274</v>
      </c>
      <c r="BN510" s="62">
        <f t="shared" si="863"/>
        <v>0</v>
      </c>
      <c r="BO510" s="62">
        <f t="shared" si="864"/>
        <v>12</v>
      </c>
      <c r="BP510" s="62">
        <f t="shared" si="865"/>
        <v>37</v>
      </c>
      <c r="BQ510" s="62">
        <f t="shared" si="866"/>
        <v>0</v>
      </c>
      <c r="BR510" s="62">
        <f t="shared" si="867"/>
        <v>10</v>
      </c>
      <c r="BS510" s="62">
        <f t="shared" si="868"/>
        <v>56</v>
      </c>
      <c r="BT510" s="62">
        <f t="shared" si="869"/>
        <v>0</v>
      </c>
      <c r="BU510" s="62">
        <f t="shared" si="870"/>
        <v>9</v>
      </c>
      <c r="BV510" s="62">
        <f t="shared" si="871"/>
        <v>28</v>
      </c>
      <c r="BW510" s="62">
        <f t="shared" si="872"/>
        <v>0</v>
      </c>
      <c r="BX510" s="62">
        <f t="shared" si="873"/>
        <v>8</v>
      </c>
      <c r="BY510" s="62">
        <f t="shared" si="874"/>
        <v>29</v>
      </c>
      <c r="BZ510" s="63">
        <f t="shared" si="875"/>
        <v>0.45603009259259264</v>
      </c>
      <c r="CA510" s="63">
        <f t="shared" si="876"/>
        <v>0.46158564814814823</v>
      </c>
      <c r="CB510" s="63">
        <f t="shared" si="877"/>
        <v>0.45152777777777781</v>
      </c>
      <c r="CC510" s="63">
        <f t="shared" si="878"/>
        <v>0.49736111111111109</v>
      </c>
      <c r="CD510" s="63">
        <f t="shared" si="879"/>
        <v>0.48368055555555561</v>
      </c>
      <c r="CE510" s="63">
        <f t="shared" si="880"/>
        <v>0.4940972222222223</v>
      </c>
      <c r="CF510" s="63">
        <f t="shared" si="881"/>
        <v>0.49184027777777789</v>
      </c>
      <c r="CG510" s="63">
        <f t="shared" si="882"/>
        <v>0.49114583333333345</v>
      </c>
      <c r="CH510" s="36"/>
      <c r="CI510" s="36"/>
      <c r="CJ510" s="36"/>
      <c r="CK510" s="36"/>
      <c r="CL510" s="60">
        <v>60</v>
      </c>
    </row>
    <row r="511" spans="1:90" ht="26.25" customHeight="1" x14ac:dyDescent="0.25">
      <c r="A511" s="37">
        <v>48</v>
      </c>
      <c r="E511" s="39"/>
      <c r="F511" s="42"/>
      <c r="G511" s="66">
        <v>163.41999999999999</v>
      </c>
      <c r="H511" s="41">
        <f t="shared" si="938"/>
        <v>167.81</v>
      </c>
      <c r="I511" s="42">
        <v>167.68</v>
      </c>
      <c r="J511" s="43">
        <f t="shared" si="935"/>
        <v>-1.0138358778625208E-3</v>
      </c>
      <c r="K511" s="44">
        <f t="shared" si="936"/>
        <v>-0.16999999999998749</v>
      </c>
      <c r="L511" s="76" t="s">
        <v>350</v>
      </c>
      <c r="M511" s="126" t="s">
        <v>1231</v>
      </c>
      <c r="N511" s="46">
        <f t="shared" si="838"/>
        <v>167.85</v>
      </c>
      <c r="O511" s="46">
        <f t="shared" si="886"/>
        <v>-8.0000000000000016E-2</v>
      </c>
      <c r="P511" s="42">
        <v>167.96</v>
      </c>
      <c r="Q511" s="46">
        <f t="shared" si="887"/>
        <v>4.3</v>
      </c>
      <c r="R511" s="37">
        <v>163.51</v>
      </c>
      <c r="S511" s="46">
        <f t="shared" si="888"/>
        <v>4.0999999999999996</v>
      </c>
      <c r="T511" s="40">
        <v>163.76</v>
      </c>
      <c r="U511" s="47" t="str">
        <f t="shared" si="927"/>
        <v/>
      </c>
      <c r="V511" s="47" t="str">
        <f t="shared" si="928"/>
        <v/>
      </c>
      <c r="W511" s="50"/>
      <c r="X511" s="50"/>
      <c r="Y511" s="50"/>
      <c r="Z511" s="50"/>
      <c r="AA511" s="50"/>
      <c r="AB511" s="50"/>
      <c r="AC511" s="50"/>
      <c r="AD511" s="50"/>
      <c r="AE511" s="51">
        <f t="shared" si="840"/>
        <v>48</v>
      </c>
      <c r="AF511" s="51" t="str">
        <f t="shared" si="841"/>
        <v/>
      </c>
      <c r="AG511" s="51" t="str">
        <f t="shared" si="842"/>
        <v/>
      </c>
      <c r="AH511" s="51" t="str">
        <f t="shared" si="843"/>
        <v/>
      </c>
      <c r="AI511" s="52">
        <f t="shared" si="844"/>
        <v>167.81</v>
      </c>
      <c r="AJ511" s="51"/>
      <c r="AK511" s="53"/>
      <c r="AL511" s="52"/>
      <c r="AM511" s="53">
        <f t="shared" si="846"/>
        <v>39</v>
      </c>
      <c r="AN511" s="53">
        <f>IF(AJ511&lt;&gt;"",IF(AJ511="o",VLOOKUP(AM511,OpenSect!$A$1:$D$11,2),IF(AJ511="u",VLOOKUP(AM511,UpHill!$A$1:$D$35,2),IF(AJ511="d",VLOOKUP(AM511,DownHill!$A$3:$D$29,2),IF(AJ511="f",VLOOKUP(AM511,FlatUnd!$A$2:$D$30,2),IF(AJ511="t",VLOOKUP(AM511,TimeAdd!$A$1:$D$176,2),IF(AJ511="l",VLOOKUP(AM511,SLimit!$A$1:$D$8,2),AN510)))))),AN510)</f>
        <v>45</v>
      </c>
      <c r="AO511" s="53">
        <f>IF(AJ511&lt;&gt;"",IF(AJ511="o",VLOOKUP(AM511,OpenSect!$A$1:$D$11,3),IF(AJ511="u",VLOOKUP(AM511,UpHill!$A$1:$D$35,3),IF(AJ511="d",VLOOKUP(AM511,DownHill!$A$3:$D$29,3),IF(AJ511="f",VLOOKUP(AM511,FlatUnd!$A$2:$D$30,3),IF(AJ511="t",VLOOKUP(AM511,TimeAdd!$A$1:$D$18,3),IF(AJ511="l",VLOOKUP(AM511,SLimit!$A$1:$D$8,3),AO510)))))),AO510)</f>
        <v>52</v>
      </c>
      <c r="AP511" s="53">
        <f>IF(AJ511&lt;&gt;"",IF(AJ511="o",VLOOKUP(AM511,OpenSect!$A$1:$D$11,4),IF(AJ511="u",VLOOKUP(AM511,UpHill!$A$1:$D$35,4),IF(AJ511="d",VLOOKUP(AM511,DownHill!$A$3:$D$29,4),IF(AJ511="f",VLOOKUP(AM511,FlatUnd!$A$2:$D$30,4),IF(AJ511="t",VLOOKUP(AM511,TimeAdd!$A$1:$D$18,4),IF(AJ511="l",VLOOKUP(AM511,SLimit!$A$1:$D$8,4),AP510)))))),AP510)</f>
        <v>58</v>
      </c>
      <c r="AQ511" s="53" t="str">
        <f t="shared" si="847"/>
        <v>80</v>
      </c>
      <c r="AR511" s="54" t="str">
        <f t="shared" si="848"/>
        <v>22 km stone.</v>
      </c>
      <c r="AS511" s="55"/>
      <c r="AT511" s="55"/>
      <c r="AU511" s="56">
        <f>IF(GroupStTimes!$A$8=0,MIN(CB511,CD511,CF511),MIN(BZ511,CB511,CD511,CF511))</f>
        <v>0.45158564814814817</v>
      </c>
      <c r="AV511" s="56">
        <f>IF(GroupStTimes!$A$8=0,MAX(CC511,CE511,CG511),MAX(CA511,CC511,CE511,CG511))</f>
        <v>0.49741898148148145</v>
      </c>
      <c r="AW511" s="57" t="str">
        <f t="shared" si="849"/>
        <v/>
      </c>
      <c r="AX511" s="58" t="str">
        <f t="shared" si="850"/>
        <v/>
      </c>
      <c r="AY511" s="58" t="str">
        <f t="shared" si="851"/>
        <v/>
      </c>
      <c r="AZ511" s="31">
        <f t="shared" si="852"/>
        <v>159.55000000000001</v>
      </c>
      <c r="BA511" s="59">
        <f t="shared" si="853"/>
        <v>0.44726851851851857</v>
      </c>
      <c r="BB511" s="59">
        <f t="shared" si="854"/>
        <v>0.45282407407407416</v>
      </c>
      <c r="BC511" s="59">
        <f t="shared" si="855"/>
        <v>0.44393518518518521</v>
      </c>
      <c r="BD511" s="59">
        <f t="shared" si="856"/>
        <v>0.48976851851851849</v>
      </c>
      <c r="BE511" s="59">
        <f t="shared" si="857"/>
        <v>0.47710648148148155</v>
      </c>
      <c r="BF511" s="59">
        <f t="shared" si="858"/>
        <v>0.48752314814814823</v>
      </c>
      <c r="BG511" s="59">
        <f t="shared" si="859"/>
        <v>0.48594907407407417</v>
      </c>
      <c r="BH511" s="59">
        <f t="shared" si="860"/>
        <v>0.48525462962962973</v>
      </c>
      <c r="BI511" s="31">
        <f t="shared" si="861"/>
        <v>8.2599999999999909</v>
      </c>
      <c r="BJ511" s="61">
        <f t="shared" ref="BJ511:BM511" si="947">IF($AJ510="t",IF(AM509=0,0,$BI511/AM509),IF(AM510=0,0,$BI511/AM510))</f>
        <v>0.21179487179487155</v>
      </c>
      <c r="BK511" s="61">
        <f t="shared" si="947"/>
        <v>0.18355555555555536</v>
      </c>
      <c r="BL511" s="61">
        <f t="shared" si="947"/>
        <v>0.15884615384615366</v>
      </c>
      <c r="BM511" s="61">
        <f t="shared" si="947"/>
        <v>0.14241379310344812</v>
      </c>
      <c r="BN511" s="62">
        <f t="shared" si="863"/>
        <v>0</v>
      </c>
      <c r="BO511" s="62">
        <f t="shared" si="864"/>
        <v>12</v>
      </c>
      <c r="BP511" s="62">
        <f t="shared" si="865"/>
        <v>42</v>
      </c>
      <c r="BQ511" s="62">
        <f t="shared" si="866"/>
        <v>0</v>
      </c>
      <c r="BR511" s="62">
        <f t="shared" si="867"/>
        <v>11</v>
      </c>
      <c r="BS511" s="62">
        <f t="shared" si="868"/>
        <v>1</v>
      </c>
      <c r="BT511" s="62">
        <f t="shared" si="869"/>
        <v>0</v>
      </c>
      <c r="BU511" s="62">
        <f t="shared" si="870"/>
        <v>9</v>
      </c>
      <c r="BV511" s="62">
        <f t="shared" si="871"/>
        <v>32</v>
      </c>
      <c r="BW511" s="62">
        <f t="shared" si="872"/>
        <v>0</v>
      </c>
      <c r="BX511" s="62">
        <f t="shared" si="873"/>
        <v>8</v>
      </c>
      <c r="BY511" s="62">
        <f t="shared" si="874"/>
        <v>33</v>
      </c>
      <c r="BZ511" s="63">
        <f t="shared" si="875"/>
        <v>0.456087962962963</v>
      </c>
      <c r="CA511" s="63">
        <f t="shared" si="876"/>
        <v>0.46164351851851859</v>
      </c>
      <c r="CB511" s="63">
        <f t="shared" si="877"/>
        <v>0.45158564814814817</v>
      </c>
      <c r="CC511" s="63">
        <f t="shared" si="878"/>
        <v>0.49741898148148145</v>
      </c>
      <c r="CD511" s="63">
        <f t="shared" si="879"/>
        <v>0.48372685185185194</v>
      </c>
      <c r="CE511" s="63">
        <f t="shared" si="880"/>
        <v>0.49414351851851862</v>
      </c>
      <c r="CF511" s="63">
        <f t="shared" si="881"/>
        <v>0.49188657407407416</v>
      </c>
      <c r="CG511" s="63">
        <f t="shared" si="882"/>
        <v>0.49119212962962971</v>
      </c>
      <c r="CH511" s="36"/>
      <c r="CI511" s="36"/>
      <c r="CJ511" s="36"/>
      <c r="CK511" s="36"/>
      <c r="CL511" s="60">
        <v>60</v>
      </c>
    </row>
    <row r="512" spans="1:90" ht="40.5" x14ac:dyDescent="0.25">
      <c r="A512" s="37">
        <v>48</v>
      </c>
      <c r="C512" s="37" t="s">
        <v>58</v>
      </c>
      <c r="E512" s="39"/>
      <c r="F512" s="42"/>
      <c r="G512" s="78">
        <v>164</v>
      </c>
      <c r="H512" s="41">
        <f t="shared" si="938"/>
        <v>168.39</v>
      </c>
      <c r="I512" s="42">
        <v>168.26</v>
      </c>
      <c r="J512" s="43">
        <f t="shared" si="935"/>
        <v>-1.0103411387139898E-3</v>
      </c>
      <c r="K512" s="44">
        <f t="shared" si="936"/>
        <v>-0.17000000000001592</v>
      </c>
      <c r="L512" s="76" t="s">
        <v>351</v>
      </c>
      <c r="M512" s="126" t="s">
        <v>1231</v>
      </c>
      <c r="N512" s="46">
        <f t="shared" si="838"/>
        <v>168.43</v>
      </c>
      <c r="O512" s="46">
        <f t="shared" si="886"/>
        <v>-8.0000000000000016E-2</v>
      </c>
      <c r="P512" s="42">
        <v>168.54</v>
      </c>
      <c r="Q512" s="46">
        <f t="shared" si="887"/>
        <v>4.3</v>
      </c>
      <c r="R512" s="37">
        <v>164.09</v>
      </c>
      <c r="S512" s="46">
        <f t="shared" si="888"/>
        <v>4.0999999999999996</v>
      </c>
      <c r="T512" s="40">
        <v>164.34</v>
      </c>
      <c r="U512" s="47">
        <f t="shared" si="927"/>
        <v>29.052720000000001</v>
      </c>
      <c r="V512" s="47">
        <f t="shared" si="928"/>
        <v>29.921009999999999</v>
      </c>
      <c r="W512" s="50">
        <v>29.05273</v>
      </c>
      <c r="X512" s="50">
        <v>29.920999999999999</v>
      </c>
      <c r="Y512" s="50">
        <v>29.052720000000001</v>
      </c>
      <c r="Z512" s="50">
        <v>29.920950000000001</v>
      </c>
      <c r="AA512" s="50">
        <v>29.052700000000002</v>
      </c>
      <c r="AB512" s="50">
        <v>29.921060000000001</v>
      </c>
      <c r="AC512" s="50">
        <v>29.052720000000001</v>
      </c>
      <c r="AD512" s="50">
        <v>29.921019999999999</v>
      </c>
      <c r="AE512" s="51">
        <f t="shared" si="840"/>
        <v>48</v>
      </c>
      <c r="AF512" s="51" t="str">
        <f t="shared" si="841"/>
        <v/>
      </c>
      <c r="AG512" s="51" t="str">
        <f t="shared" si="842"/>
        <v>m</v>
      </c>
      <c r="AH512" s="51" t="str">
        <f t="shared" si="843"/>
        <v/>
      </c>
      <c r="AI512" s="52">
        <f t="shared" si="844"/>
        <v>168.39</v>
      </c>
      <c r="AJ512" s="51" t="s">
        <v>58</v>
      </c>
      <c r="AK512" s="53"/>
      <c r="AL512" s="52"/>
      <c r="AM512" s="53">
        <f t="shared" si="846"/>
        <v>39</v>
      </c>
      <c r="AN512" s="53">
        <f>IF(AJ512&lt;&gt;"",IF(AJ512="o",VLOOKUP(AM512,OpenSect!$A$1:$D$11,2),IF(AJ512="u",VLOOKUP(AM512,UpHill!$A$1:$D$35,2),IF(AJ512="d",VLOOKUP(AM512,DownHill!$A$3:$D$29,2),IF(AJ512="f",VLOOKUP(AM512,FlatUnd!$A$2:$D$30,2),IF(AJ512="t",VLOOKUP(AM512,TimeAdd!$A$1:$D$176,2),IF(AJ512="l",VLOOKUP(AM512,SLimit!$A$1:$D$8,2),AN511)))))),AN511)</f>
        <v>45</v>
      </c>
      <c r="AO512" s="53">
        <f>IF(AJ512&lt;&gt;"",IF(AJ512="o",VLOOKUP(AM512,OpenSect!$A$1:$D$11,3),IF(AJ512="u",VLOOKUP(AM512,UpHill!$A$1:$D$35,3),IF(AJ512="d",VLOOKUP(AM512,DownHill!$A$3:$D$29,3),IF(AJ512="f",VLOOKUP(AM512,FlatUnd!$A$2:$D$30,3),IF(AJ512="t",VLOOKUP(AM512,TimeAdd!$A$1:$D$18,3),IF(AJ512="l",VLOOKUP(AM512,SLimit!$A$1:$D$8,3),AO511)))))),AO511)</f>
        <v>52</v>
      </c>
      <c r="AP512" s="53">
        <f>IF(AJ512&lt;&gt;"",IF(AJ512="o",VLOOKUP(AM512,OpenSect!$A$1:$D$11,4),IF(AJ512="u",VLOOKUP(AM512,UpHill!$A$1:$D$35,4),IF(AJ512="d",VLOOKUP(AM512,DownHill!$A$3:$D$29,4),IF(AJ512="f",VLOOKUP(AM512,FlatUnd!$A$2:$D$30,4),IF(AJ512="t",VLOOKUP(AM512,TimeAdd!$A$1:$D$18,4),IF(AJ512="l",VLOOKUP(AM512,SLimit!$A$1:$D$8,4),AP511)))))),AP511)</f>
        <v>58</v>
      </c>
      <c r="AQ512" s="53" t="str">
        <f t="shared" si="847"/>
        <v>80</v>
      </c>
      <c r="AR512" s="54" t="str">
        <f t="shared" si="848"/>
        <v>Control @ Concrete fence post. Dot on pole and center line.</v>
      </c>
      <c r="AS512" s="55"/>
      <c r="AT512" s="55"/>
      <c r="AU512" s="56">
        <f>IF(GroupStTimes!$A$8=0,MIN(CB512,CD512,CF512),MIN(BZ512,CB512,CD512,CF512))</f>
        <v>0.45211805555555556</v>
      </c>
      <c r="AV512" s="56">
        <f>IF(GroupStTimes!$A$8=0,MAX(CC512,CE512,CG512),MAX(CA512,CC512,CE512,CG512))</f>
        <v>0.49795138888888885</v>
      </c>
      <c r="AW512" s="57" t="str">
        <f t="shared" si="849"/>
        <v>29.05272  29.92101</v>
      </c>
      <c r="AX512" s="58">
        <f t="shared" si="850"/>
        <v>29.05273</v>
      </c>
      <c r="AY512" s="58">
        <f t="shared" si="851"/>
        <v>29.920999999999999</v>
      </c>
      <c r="AZ512" s="31">
        <f t="shared" si="852"/>
        <v>159.55000000000001</v>
      </c>
      <c r="BA512" s="59">
        <f t="shared" si="853"/>
        <v>0.44726851851851857</v>
      </c>
      <c r="BB512" s="59">
        <f t="shared" si="854"/>
        <v>0.45282407407407416</v>
      </c>
      <c r="BC512" s="59">
        <f t="shared" si="855"/>
        <v>0.44393518518518521</v>
      </c>
      <c r="BD512" s="59">
        <f t="shared" si="856"/>
        <v>0.48976851851851849</v>
      </c>
      <c r="BE512" s="59">
        <f t="shared" si="857"/>
        <v>0.47710648148148155</v>
      </c>
      <c r="BF512" s="59">
        <f t="shared" si="858"/>
        <v>0.48752314814814823</v>
      </c>
      <c r="BG512" s="59">
        <f t="shared" si="859"/>
        <v>0.48594907407407417</v>
      </c>
      <c r="BH512" s="59">
        <f t="shared" si="860"/>
        <v>0.48525462962962973</v>
      </c>
      <c r="BI512" s="31">
        <f t="shared" si="861"/>
        <v>8.839999999999975</v>
      </c>
      <c r="BJ512" s="61">
        <f t="shared" ref="BJ512:BM512" si="948">IF($AJ511="t",IF(AM510=0,0,$BI512/AM510),IF(AM511=0,0,$BI512/AM511))</f>
        <v>0.22666666666666602</v>
      </c>
      <c r="BK512" s="61">
        <f t="shared" si="948"/>
        <v>0.19644444444444389</v>
      </c>
      <c r="BL512" s="61">
        <f t="shared" si="948"/>
        <v>0.16999999999999951</v>
      </c>
      <c r="BM512" s="61">
        <f t="shared" si="948"/>
        <v>0.15241379310344785</v>
      </c>
      <c r="BN512" s="62">
        <f t="shared" si="863"/>
        <v>0</v>
      </c>
      <c r="BO512" s="62">
        <f t="shared" si="864"/>
        <v>13</v>
      </c>
      <c r="BP512" s="62">
        <f t="shared" si="865"/>
        <v>36</v>
      </c>
      <c r="BQ512" s="62">
        <f t="shared" si="866"/>
        <v>0</v>
      </c>
      <c r="BR512" s="62">
        <f t="shared" si="867"/>
        <v>11</v>
      </c>
      <c r="BS512" s="62">
        <f t="shared" si="868"/>
        <v>47</v>
      </c>
      <c r="BT512" s="62">
        <f t="shared" si="869"/>
        <v>0</v>
      </c>
      <c r="BU512" s="62">
        <f t="shared" si="870"/>
        <v>10</v>
      </c>
      <c r="BV512" s="62">
        <f t="shared" si="871"/>
        <v>12</v>
      </c>
      <c r="BW512" s="62">
        <f t="shared" si="872"/>
        <v>0</v>
      </c>
      <c r="BX512" s="62">
        <f t="shared" si="873"/>
        <v>9</v>
      </c>
      <c r="BY512" s="62">
        <f t="shared" si="874"/>
        <v>9</v>
      </c>
      <c r="BZ512" s="63">
        <f t="shared" si="875"/>
        <v>0.45671296296296299</v>
      </c>
      <c r="CA512" s="63">
        <f t="shared" si="876"/>
        <v>0.46226851851851858</v>
      </c>
      <c r="CB512" s="63">
        <f t="shared" si="877"/>
        <v>0.45211805555555556</v>
      </c>
      <c r="CC512" s="63">
        <f t="shared" si="878"/>
        <v>0.49795138888888885</v>
      </c>
      <c r="CD512" s="63">
        <f t="shared" si="879"/>
        <v>0.48418981481481488</v>
      </c>
      <c r="CE512" s="63">
        <f t="shared" si="880"/>
        <v>0.49460648148148156</v>
      </c>
      <c r="CF512" s="63">
        <f t="shared" si="881"/>
        <v>0.49230324074074083</v>
      </c>
      <c r="CG512" s="63">
        <f t="shared" si="882"/>
        <v>0.49160879629629639</v>
      </c>
      <c r="CH512" s="36"/>
      <c r="CI512" s="36"/>
      <c r="CJ512" s="36"/>
      <c r="CK512" s="36"/>
      <c r="CL512" s="60">
        <v>60</v>
      </c>
    </row>
    <row r="513" spans="1:90" ht="26.25" customHeight="1" x14ac:dyDescent="0.25">
      <c r="A513" s="37">
        <v>48</v>
      </c>
      <c r="E513" s="39"/>
      <c r="F513" s="42"/>
      <c r="G513" s="78">
        <v>164.42</v>
      </c>
      <c r="H513" s="41">
        <f t="shared" si="938"/>
        <v>168.8</v>
      </c>
      <c r="I513" s="42">
        <v>168.67</v>
      </c>
      <c r="J513" s="43">
        <f t="shared" si="935"/>
        <v>-1.0474101302346387E-3</v>
      </c>
      <c r="K513" s="44">
        <f t="shared" si="936"/>
        <v>-0.17666666666667652</v>
      </c>
      <c r="L513" s="76" t="s">
        <v>352</v>
      </c>
      <c r="M513" s="126" t="s">
        <v>1231</v>
      </c>
      <c r="N513" s="46">
        <f t="shared" si="838"/>
        <v>168.84666666666666</v>
      </c>
      <c r="O513" s="46">
        <f t="shared" si="886"/>
        <v>-8.0000000000000016E-2</v>
      </c>
      <c r="P513" s="42">
        <v>168.95</v>
      </c>
      <c r="Q513" s="46">
        <f t="shared" si="887"/>
        <v>4.3</v>
      </c>
      <c r="R513" s="37">
        <v>164.51</v>
      </c>
      <c r="S513" s="46">
        <f t="shared" si="888"/>
        <v>4.0999999999999996</v>
      </c>
      <c r="T513" s="40">
        <v>164.76</v>
      </c>
      <c r="U513" s="47" t="str">
        <f t="shared" si="927"/>
        <v/>
      </c>
      <c r="V513" s="47" t="str">
        <f t="shared" si="928"/>
        <v/>
      </c>
      <c r="W513" s="50"/>
      <c r="X513" s="50"/>
      <c r="Y513" s="50"/>
      <c r="Z513" s="50"/>
      <c r="AA513" s="50"/>
      <c r="AB513" s="50"/>
      <c r="AC513" s="50"/>
      <c r="AD513" s="50"/>
      <c r="AE513" s="51">
        <f t="shared" si="840"/>
        <v>48</v>
      </c>
      <c r="AF513" s="51" t="str">
        <f t="shared" si="841"/>
        <v/>
      </c>
      <c r="AG513" s="51" t="str">
        <f t="shared" si="842"/>
        <v/>
      </c>
      <c r="AH513" s="51" t="str">
        <f t="shared" si="843"/>
        <v/>
      </c>
      <c r="AI513" s="52">
        <f t="shared" si="844"/>
        <v>168.8</v>
      </c>
      <c r="AJ513" s="51"/>
      <c r="AK513" s="53"/>
      <c r="AL513" s="52"/>
      <c r="AM513" s="53">
        <f t="shared" si="846"/>
        <v>39</v>
      </c>
      <c r="AN513" s="53">
        <f>IF(AJ513&lt;&gt;"",IF(AJ513="o",VLOOKUP(AM513,OpenSect!$A$1:$D$11,2),IF(AJ513="u",VLOOKUP(AM513,UpHill!$A$1:$D$35,2),IF(AJ513="d",VLOOKUP(AM513,DownHill!$A$3:$D$29,2),IF(AJ513="f",VLOOKUP(AM513,FlatUnd!$A$2:$D$30,2),IF(AJ513="t",VLOOKUP(AM513,TimeAdd!$A$1:$D$176,2),IF(AJ513="l",VLOOKUP(AM513,SLimit!$A$1:$D$8,2),AN512)))))),AN512)</f>
        <v>45</v>
      </c>
      <c r="AO513" s="53">
        <f>IF(AJ513&lt;&gt;"",IF(AJ513="o",VLOOKUP(AM513,OpenSect!$A$1:$D$11,3),IF(AJ513="u",VLOOKUP(AM513,UpHill!$A$1:$D$35,3),IF(AJ513="d",VLOOKUP(AM513,DownHill!$A$3:$D$29,3),IF(AJ513="f",VLOOKUP(AM513,FlatUnd!$A$2:$D$30,3),IF(AJ513="t",VLOOKUP(AM513,TimeAdd!$A$1:$D$18,3),IF(AJ513="l",VLOOKUP(AM513,SLimit!$A$1:$D$8,3),AO512)))))),AO512)</f>
        <v>52</v>
      </c>
      <c r="AP513" s="53">
        <f>IF(AJ513&lt;&gt;"",IF(AJ513="o",VLOOKUP(AM513,OpenSect!$A$1:$D$11,4),IF(AJ513="u",VLOOKUP(AM513,UpHill!$A$1:$D$35,4),IF(AJ513="d",VLOOKUP(AM513,DownHill!$A$3:$D$29,4),IF(AJ513="f",VLOOKUP(AM513,FlatUnd!$A$2:$D$30,4),IF(AJ513="t",VLOOKUP(AM513,TimeAdd!$A$1:$D$18,4),IF(AJ513="l",VLOOKUP(AM513,SLimit!$A$1:$D$8,4),AP512)))))),AP512)</f>
        <v>58</v>
      </c>
      <c r="AQ513" s="53" t="str">
        <f t="shared" si="847"/>
        <v>80</v>
      </c>
      <c r="AR513" s="54" t="str">
        <f t="shared" si="848"/>
        <v>23 km stone.</v>
      </c>
      <c r="AS513" s="55"/>
      <c r="AT513" s="55"/>
      <c r="AU513" s="56">
        <f>IF(GroupStTimes!$A$8=0,MIN(CB513,CD513,CF513),MIN(BZ513,CB513,CD513,CF513))</f>
        <v>0.45250000000000001</v>
      </c>
      <c r="AV513" s="56">
        <f>IF(GroupStTimes!$A$8=0,MAX(CC513,CE513,CG513),MAX(CA513,CC513,CE513,CG513))</f>
        <v>0.49833333333333329</v>
      </c>
      <c r="AW513" s="57" t="str">
        <f t="shared" si="849"/>
        <v/>
      </c>
      <c r="AX513" s="58" t="str">
        <f t="shared" si="850"/>
        <v/>
      </c>
      <c r="AY513" s="58" t="str">
        <f t="shared" si="851"/>
        <v/>
      </c>
      <c r="AZ513" s="31">
        <f t="shared" si="852"/>
        <v>159.55000000000001</v>
      </c>
      <c r="BA513" s="59">
        <f t="shared" si="853"/>
        <v>0.44726851851851857</v>
      </c>
      <c r="BB513" s="59">
        <f t="shared" si="854"/>
        <v>0.45282407407407416</v>
      </c>
      <c r="BC513" s="59">
        <f t="shared" si="855"/>
        <v>0.44393518518518521</v>
      </c>
      <c r="BD513" s="59">
        <f t="shared" si="856"/>
        <v>0.48976851851851849</v>
      </c>
      <c r="BE513" s="59">
        <f t="shared" si="857"/>
        <v>0.47710648148148155</v>
      </c>
      <c r="BF513" s="59">
        <f t="shared" si="858"/>
        <v>0.48752314814814823</v>
      </c>
      <c r="BG513" s="59">
        <f t="shared" si="859"/>
        <v>0.48594907407407417</v>
      </c>
      <c r="BH513" s="59">
        <f t="shared" si="860"/>
        <v>0.48525462962962973</v>
      </c>
      <c r="BI513" s="31">
        <f t="shared" si="861"/>
        <v>9.25</v>
      </c>
      <c r="BJ513" s="61">
        <f t="shared" ref="BJ513:BM513" si="949">IF($AJ512="t",IF(AM511=0,0,$BI513/AM511),IF(AM512=0,0,$BI513/AM512))</f>
        <v>0.23717948717948717</v>
      </c>
      <c r="BK513" s="61">
        <f t="shared" si="949"/>
        <v>0.20555555555555555</v>
      </c>
      <c r="BL513" s="61">
        <f t="shared" si="949"/>
        <v>0.17788461538461539</v>
      </c>
      <c r="BM513" s="61">
        <f t="shared" si="949"/>
        <v>0.15948275862068967</v>
      </c>
      <c r="BN513" s="62">
        <f t="shared" si="863"/>
        <v>0</v>
      </c>
      <c r="BO513" s="62">
        <f t="shared" si="864"/>
        <v>14</v>
      </c>
      <c r="BP513" s="62">
        <f t="shared" si="865"/>
        <v>14</v>
      </c>
      <c r="BQ513" s="62">
        <f t="shared" si="866"/>
        <v>0</v>
      </c>
      <c r="BR513" s="62">
        <f t="shared" si="867"/>
        <v>12</v>
      </c>
      <c r="BS513" s="62">
        <f t="shared" si="868"/>
        <v>20</v>
      </c>
      <c r="BT513" s="62">
        <f t="shared" si="869"/>
        <v>0</v>
      </c>
      <c r="BU513" s="62">
        <f t="shared" si="870"/>
        <v>10</v>
      </c>
      <c r="BV513" s="62">
        <f t="shared" si="871"/>
        <v>40</v>
      </c>
      <c r="BW513" s="62">
        <f t="shared" si="872"/>
        <v>0</v>
      </c>
      <c r="BX513" s="62">
        <f t="shared" si="873"/>
        <v>9</v>
      </c>
      <c r="BY513" s="62">
        <f t="shared" si="874"/>
        <v>34</v>
      </c>
      <c r="BZ513" s="63">
        <f t="shared" si="875"/>
        <v>0.45715277777777785</v>
      </c>
      <c r="CA513" s="63">
        <f t="shared" si="876"/>
        <v>0.46270833333333339</v>
      </c>
      <c r="CB513" s="63">
        <f t="shared" si="877"/>
        <v>0.45250000000000001</v>
      </c>
      <c r="CC513" s="63">
        <f t="shared" si="878"/>
        <v>0.49833333333333329</v>
      </c>
      <c r="CD513" s="63">
        <f t="shared" si="879"/>
        <v>0.48451388888888897</v>
      </c>
      <c r="CE513" s="63">
        <f t="shared" si="880"/>
        <v>0.49493055555555565</v>
      </c>
      <c r="CF513" s="63">
        <f t="shared" si="881"/>
        <v>0.49259259259259269</v>
      </c>
      <c r="CG513" s="63">
        <f t="shared" si="882"/>
        <v>0.49189814814814825</v>
      </c>
      <c r="CH513" s="36"/>
      <c r="CI513" s="36"/>
      <c r="CJ513" s="36"/>
      <c r="CK513" s="36"/>
      <c r="CL513" s="60">
        <v>60</v>
      </c>
    </row>
    <row r="514" spans="1:90" ht="60.75" x14ac:dyDescent="0.25">
      <c r="A514" s="37">
        <v>48</v>
      </c>
      <c r="C514" s="37" t="s">
        <v>31</v>
      </c>
      <c r="D514" s="37">
        <v>30</v>
      </c>
      <c r="E514" s="39"/>
      <c r="F514" s="42"/>
      <c r="G514" s="78">
        <v>164.89</v>
      </c>
      <c r="H514" s="41">
        <f t="shared" si="938"/>
        <v>169.28</v>
      </c>
      <c r="I514" s="42">
        <v>169.15</v>
      </c>
      <c r="J514" s="43">
        <f t="shared" si="935"/>
        <v>-1.0247315006403654E-3</v>
      </c>
      <c r="K514" s="44">
        <f t="shared" si="936"/>
        <v>-0.1733333333333178</v>
      </c>
      <c r="L514" s="76" t="s">
        <v>1248</v>
      </c>
      <c r="M514" s="126" t="s">
        <v>1231</v>
      </c>
      <c r="N514" s="46">
        <f t="shared" si="838"/>
        <v>169.32333333333332</v>
      </c>
      <c r="O514" s="46">
        <f t="shared" si="886"/>
        <v>-8.0000000000000016E-2</v>
      </c>
      <c r="P514" s="42">
        <v>169.43</v>
      </c>
      <c r="Q514" s="46">
        <f t="shared" si="887"/>
        <v>4.3</v>
      </c>
      <c r="R514" s="37">
        <v>164.98</v>
      </c>
      <c r="S514" s="46">
        <f t="shared" si="888"/>
        <v>4.0999999999999996</v>
      </c>
      <c r="T514" s="40">
        <v>165.23999999999998</v>
      </c>
      <c r="U514" s="47" t="str">
        <f t="shared" si="927"/>
        <v/>
      </c>
      <c r="V514" s="47" t="str">
        <f t="shared" si="928"/>
        <v/>
      </c>
      <c r="W514" s="50"/>
      <c r="X514" s="50"/>
      <c r="Y514" s="50"/>
      <c r="Z514" s="50"/>
      <c r="AA514" s="50"/>
      <c r="AB514" s="50"/>
      <c r="AC514" s="50"/>
      <c r="AD514" s="50"/>
      <c r="AE514" s="51">
        <f t="shared" si="840"/>
        <v>48</v>
      </c>
      <c r="AF514" s="51" t="str">
        <f t="shared" si="841"/>
        <v/>
      </c>
      <c r="AG514" s="51" t="str">
        <f t="shared" si="842"/>
        <v>l</v>
      </c>
      <c r="AH514" s="51">
        <f t="shared" si="843"/>
        <v>30</v>
      </c>
      <c r="AI514" s="52">
        <f t="shared" si="844"/>
        <v>169.28</v>
      </c>
      <c r="AJ514" s="51" t="s">
        <v>31</v>
      </c>
      <c r="AK514" s="53"/>
      <c r="AL514" s="52"/>
      <c r="AM514" s="53">
        <f t="shared" si="846"/>
        <v>30</v>
      </c>
      <c r="AN514" s="53">
        <f>IF(AJ514&lt;&gt;"",IF(AJ514="o",VLOOKUP(AM514,OpenSect!$A$1:$D$11,2),IF(AJ514="u",VLOOKUP(AM514,UpHill!$A$1:$D$35,2),IF(AJ514="d",VLOOKUP(AM514,DownHill!$A$3:$D$29,2),IF(AJ514="f",VLOOKUP(AM514,FlatUnd!$A$2:$D$30,2),IF(AJ514="t",VLOOKUP(AM514,TimeAdd!$A$1:$D$176,2),IF(AJ514="l",VLOOKUP(AM514,SLimit!$A$1:$D$8,2),AN513)))))),AN513)</f>
        <v>35</v>
      </c>
      <c r="AO514" s="53">
        <f>IF(AJ514&lt;&gt;"",IF(AJ514="o",VLOOKUP(AM514,OpenSect!$A$1:$D$11,3),IF(AJ514="u",VLOOKUP(AM514,UpHill!$A$1:$D$35,3),IF(AJ514="d",VLOOKUP(AM514,DownHill!$A$3:$D$29,3),IF(AJ514="f",VLOOKUP(AM514,FlatUnd!$A$2:$D$30,3),IF(AJ514="t",VLOOKUP(AM514,TimeAdd!$A$1:$D$18,3),IF(AJ514="l",VLOOKUP(AM514,SLimit!$A$1:$D$8,3),AO513)))))),AO513)</f>
        <v>40</v>
      </c>
      <c r="AP514" s="53">
        <f>IF(AJ514&lt;&gt;"",IF(AJ514="o",VLOOKUP(AM514,OpenSect!$A$1:$D$11,4),IF(AJ514="u",VLOOKUP(AM514,UpHill!$A$1:$D$35,4),IF(AJ514="d",VLOOKUP(AM514,DownHill!$A$3:$D$29,4),IF(AJ514="f",VLOOKUP(AM514,FlatUnd!$A$2:$D$30,4),IF(AJ514="t",VLOOKUP(AM514,TimeAdd!$A$1:$D$18,4),IF(AJ514="l",VLOOKUP(AM514,SLimit!$A$1:$D$8,4),AP513)))))),AP513)</f>
        <v>45</v>
      </c>
      <c r="AQ514" s="53" t="str">
        <f t="shared" si="847"/>
        <v>80</v>
      </c>
      <c r="AR514" s="54" t="str">
        <f t="shared" si="848"/>
        <v>{left} Landfill site 700m.  Be carful of speed bumps, rumble strips and freeroaming animals.  START of OPEN SECTION</v>
      </c>
      <c r="AS514" s="55"/>
      <c r="AT514" s="55"/>
      <c r="AU514" s="56">
        <f>IF(GroupStTimes!$A$8=0,MIN(CB514,CD514,CF514),MIN(BZ514,CB514,CD514,CF514))</f>
        <v>0.45293981481481482</v>
      </c>
      <c r="AV514" s="56">
        <f>IF(GroupStTimes!$A$8=0,MAX(CC514,CE514,CG514),MAX(CA514,CC514,CE514,CG514))</f>
        <v>0.4987731481481481</v>
      </c>
      <c r="AW514" s="57" t="str">
        <f t="shared" si="849"/>
        <v/>
      </c>
      <c r="AX514" s="58" t="str">
        <f t="shared" si="850"/>
        <v/>
      </c>
      <c r="AY514" s="58" t="str">
        <f t="shared" si="851"/>
        <v/>
      </c>
      <c r="AZ514" s="31">
        <f t="shared" si="852"/>
        <v>159.55000000000001</v>
      </c>
      <c r="BA514" s="59">
        <f t="shared" si="853"/>
        <v>0.44726851851851857</v>
      </c>
      <c r="BB514" s="59">
        <f t="shared" si="854"/>
        <v>0.45282407407407416</v>
      </c>
      <c r="BC514" s="59">
        <f t="shared" si="855"/>
        <v>0.44393518518518521</v>
      </c>
      <c r="BD514" s="59">
        <f t="shared" si="856"/>
        <v>0.48976851851851849</v>
      </c>
      <c r="BE514" s="59">
        <f t="shared" si="857"/>
        <v>0.47710648148148155</v>
      </c>
      <c r="BF514" s="59">
        <f t="shared" si="858"/>
        <v>0.48752314814814823</v>
      </c>
      <c r="BG514" s="59">
        <f t="shared" si="859"/>
        <v>0.48594907407407417</v>
      </c>
      <c r="BH514" s="59">
        <f t="shared" si="860"/>
        <v>0.48525462962962973</v>
      </c>
      <c r="BI514" s="31">
        <f t="shared" si="861"/>
        <v>9.7299999999999898</v>
      </c>
      <c r="BJ514" s="61">
        <f t="shared" ref="BJ514:BM514" si="950">IF($AJ513="t",IF(AM512=0,0,$BI514/AM512),IF(AM513=0,0,$BI514/AM513))</f>
        <v>0.24948717948717922</v>
      </c>
      <c r="BK514" s="61">
        <f t="shared" si="950"/>
        <v>0.21622222222222198</v>
      </c>
      <c r="BL514" s="61">
        <f t="shared" si="950"/>
        <v>0.18711538461538441</v>
      </c>
      <c r="BM514" s="61">
        <f t="shared" si="950"/>
        <v>0.167758620689655</v>
      </c>
      <c r="BN514" s="62">
        <f t="shared" si="863"/>
        <v>0</v>
      </c>
      <c r="BO514" s="62">
        <f t="shared" si="864"/>
        <v>14</v>
      </c>
      <c r="BP514" s="62">
        <f t="shared" si="865"/>
        <v>58</v>
      </c>
      <c r="BQ514" s="62">
        <f t="shared" si="866"/>
        <v>0</v>
      </c>
      <c r="BR514" s="62">
        <f t="shared" si="867"/>
        <v>12</v>
      </c>
      <c r="BS514" s="62">
        <f t="shared" si="868"/>
        <v>58</v>
      </c>
      <c r="BT514" s="62">
        <f t="shared" si="869"/>
        <v>0</v>
      </c>
      <c r="BU514" s="62">
        <f t="shared" si="870"/>
        <v>11</v>
      </c>
      <c r="BV514" s="62">
        <f t="shared" si="871"/>
        <v>14</v>
      </c>
      <c r="BW514" s="62">
        <f t="shared" si="872"/>
        <v>0</v>
      </c>
      <c r="BX514" s="62">
        <f t="shared" si="873"/>
        <v>10</v>
      </c>
      <c r="BY514" s="62">
        <f t="shared" si="874"/>
        <v>4</v>
      </c>
      <c r="BZ514" s="63">
        <f t="shared" si="875"/>
        <v>0.45766203703703706</v>
      </c>
      <c r="CA514" s="63">
        <f t="shared" si="876"/>
        <v>0.46321759259259265</v>
      </c>
      <c r="CB514" s="63">
        <f t="shared" si="877"/>
        <v>0.45293981481481482</v>
      </c>
      <c r="CC514" s="63">
        <f t="shared" si="878"/>
        <v>0.4987731481481481</v>
      </c>
      <c r="CD514" s="63">
        <f t="shared" si="879"/>
        <v>0.48490740740740745</v>
      </c>
      <c r="CE514" s="63">
        <f t="shared" si="880"/>
        <v>0.49532407407407414</v>
      </c>
      <c r="CF514" s="63">
        <f t="shared" si="881"/>
        <v>0.49293981481481491</v>
      </c>
      <c r="CG514" s="63">
        <f t="shared" si="882"/>
        <v>0.49224537037037047</v>
      </c>
      <c r="CH514" s="36"/>
      <c r="CI514" s="36"/>
      <c r="CJ514" s="36"/>
      <c r="CK514" s="36"/>
      <c r="CL514" s="60">
        <v>60</v>
      </c>
    </row>
    <row r="515" spans="1:90" ht="81" x14ac:dyDescent="0.25">
      <c r="A515" s="37">
        <v>48</v>
      </c>
      <c r="C515" s="37" t="s">
        <v>31</v>
      </c>
      <c r="D515" s="37">
        <v>30</v>
      </c>
      <c r="E515" s="39"/>
      <c r="F515" s="42"/>
      <c r="G515" s="78">
        <v>165.81</v>
      </c>
      <c r="H515" s="41">
        <f t="shared" si="938"/>
        <v>170.2</v>
      </c>
      <c r="I515" s="42">
        <v>170.06</v>
      </c>
      <c r="J515" s="43">
        <f t="shared" si="935"/>
        <v>-1.0584499588380972E-3</v>
      </c>
      <c r="K515" s="44">
        <f t="shared" si="936"/>
        <v>-0.18000000000000682</v>
      </c>
      <c r="L515" s="76" t="s">
        <v>1768</v>
      </c>
      <c r="M515" s="126" t="s">
        <v>1231</v>
      </c>
      <c r="N515" s="46">
        <f t="shared" si="838"/>
        <v>170.24</v>
      </c>
      <c r="O515" s="46">
        <f t="shared" si="886"/>
        <v>-8.0000000000000016E-2</v>
      </c>
      <c r="P515" s="42">
        <v>170.34</v>
      </c>
      <c r="Q515" s="46">
        <f t="shared" si="887"/>
        <v>4.3</v>
      </c>
      <c r="R515" s="37">
        <v>165.9</v>
      </c>
      <c r="S515" s="46">
        <f t="shared" si="888"/>
        <v>4.0999999999999996</v>
      </c>
      <c r="T515" s="40">
        <v>166.16</v>
      </c>
      <c r="U515" s="47" t="str">
        <f t="shared" si="927"/>
        <v/>
      </c>
      <c r="V515" s="47" t="str">
        <f t="shared" si="928"/>
        <v/>
      </c>
      <c r="W515" s="50"/>
      <c r="X515" s="50"/>
      <c r="Y515" s="50"/>
      <c r="Z515" s="50"/>
      <c r="AA515" s="50"/>
      <c r="AB515" s="50"/>
      <c r="AC515" s="50"/>
      <c r="AD515" s="50"/>
      <c r="AE515" s="51">
        <f t="shared" si="840"/>
        <v>48</v>
      </c>
      <c r="AF515" s="51" t="str">
        <f t="shared" si="841"/>
        <v/>
      </c>
      <c r="AG515" s="51" t="str">
        <f t="shared" si="842"/>
        <v>l</v>
      </c>
      <c r="AH515" s="51">
        <f t="shared" si="843"/>
        <v>30</v>
      </c>
      <c r="AI515" s="52">
        <f t="shared" si="844"/>
        <v>170.2</v>
      </c>
      <c r="AJ515" s="51"/>
      <c r="AK515" s="53"/>
      <c r="AL515" s="52"/>
      <c r="AM515" s="53">
        <f t="shared" si="846"/>
        <v>30</v>
      </c>
      <c r="AN515" s="53">
        <f>IF(AJ515&lt;&gt;"",IF(AJ515="o",VLOOKUP(AM515,OpenSect!$A$1:$D$11,2),IF(AJ515="u",VLOOKUP(AM515,UpHill!$A$1:$D$35,2),IF(AJ515="d",VLOOKUP(AM515,DownHill!$A$3:$D$29,2),IF(AJ515="f",VLOOKUP(AM515,FlatUnd!$A$2:$D$30,2),IF(AJ515="t",VLOOKUP(AM515,TimeAdd!$A$1:$D$176,2),IF(AJ515="l",VLOOKUP(AM515,SLimit!$A$1:$D$8,2),AN514)))))),AN514)</f>
        <v>35</v>
      </c>
      <c r="AO515" s="53">
        <f>IF(AJ515&lt;&gt;"",IF(AJ515="o",VLOOKUP(AM515,OpenSect!$A$1:$D$11,3),IF(AJ515="u",VLOOKUP(AM515,UpHill!$A$1:$D$35,3),IF(AJ515="d",VLOOKUP(AM515,DownHill!$A$3:$D$29,3),IF(AJ515="f",VLOOKUP(AM515,FlatUnd!$A$2:$D$30,3),IF(AJ515="t",VLOOKUP(AM515,TimeAdd!$A$1:$D$18,3),IF(AJ515="l",VLOOKUP(AM515,SLimit!$A$1:$D$8,3),AO514)))))),AO514)</f>
        <v>40</v>
      </c>
      <c r="AP515" s="53">
        <f>IF(AJ515&lt;&gt;"",IF(AJ515="o",VLOOKUP(AM515,OpenSect!$A$1:$D$11,4),IF(AJ515="u",VLOOKUP(AM515,UpHill!$A$1:$D$35,4),IF(AJ515="d",VLOOKUP(AM515,DownHill!$A$3:$D$29,4),IF(AJ515="f",VLOOKUP(AM515,FlatUnd!$A$2:$D$30,4),IF(AJ515="t",VLOOKUP(AM515,TimeAdd!$A$1:$D$18,4),IF(AJ515="l",VLOOKUP(AM515,SLimit!$A$1:$D$8,4),AP514)))))),AP514)</f>
        <v>45</v>
      </c>
      <c r="AQ515" s="53" t="str">
        <f t="shared" si="847"/>
        <v>80</v>
      </c>
      <c r="AR515" s="54" t="str">
        <f t="shared" si="848"/>
        <v>{Warning - Farm animals. SIGN GONE 2024} Be carful of speed bumps, rumble strips and freeroaming animals.  START of OPEN SECTION</v>
      </c>
      <c r="AS515" s="55"/>
      <c r="AT515" s="55"/>
      <c r="AU515" s="56">
        <f>IF(GroupStTimes!$A$8=0,MIN(CB515,CD515,CF515),MIN(BZ515,CB515,CD515,CF515))</f>
        <v>0.45403935185185185</v>
      </c>
      <c r="AV515" s="56">
        <f>IF(GroupStTimes!$A$8=0,MAX(CC515,CE515,CG515),MAX(CA515,CC515,CE515,CG515))</f>
        <v>0.49987268518518513</v>
      </c>
      <c r="AW515" s="57" t="str">
        <f t="shared" si="849"/>
        <v/>
      </c>
      <c r="AX515" s="58" t="str">
        <f t="shared" si="850"/>
        <v/>
      </c>
      <c r="AY515" s="58" t="str">
        <f t="shared" si="851"/>
        <v/>
      </c>
      <c r="AZ515" s="31">
        <f t="shared" si="852"/>
        <v>169.28</v>
      </c>
      <c r="BA515" s="59">
        <f t="shared" si="853"/>
        <v>0.45766203703703706</v>
      </c>
      <c r="BB515" s="59">
        <f t="shared" si="854"/>
        <v>0.46321759259259265</v>
      </c>
      <c r="BC515" s="59">
        <f t="shared" si="855"/>
        <v>0.45293981481481482</v>
      </c>
      <c r="BD515" s="59">
        <f t="shared" si="856"/>
        <v>0.4987731481481481</v>
      </c>
      <c r="BE515" s="59">
        <f t="shared" si="857"/>
        <v>0.48490740740740745</v>
      </c>
      <c r="BF515" s="59">
        <f t="shared" si="858"/>
        <v>0.49532407407407414</v>
      </c>
      <c r="BG515" s="59">
        <f t="shared" si="859"/>
        <v>0.49293981481481491</v>
      </c>
      <c r="BH515" s="59">
        <f t="shared" si="860"/>
        <v>0.49224537037037047</v>
      </c>
      <c r="BI515" s="31">
        <f t="shared" si="861"/>
        <v>0.91999999999998749</v>
      </c>
      <c r="BJ515" s="61">
        <f t="shared" ref="BJ515:BM515" si="951">IF($AJ514="t",IF(AM513=0,0,$BI515/AM513),IF(AM514=0,0,$BI515/AM514))</f>
        <v>3.0666666666666249E-2</v>
      </c>
      <c r="BK515" s="61">
        <f t="shared" si="951"/>
        <v>2.628571428571393E-2</v>
      </c>
      <c r="BL515" s="61">
        <f t="shared" si="951"/>
        <v>2.2999999999999687E-2</v>
      </c>
      <c r="BM515" s="61">
        <f t="shared" si="951"/>
        <v>2.0444444444444168E-2</v>
      </c>
      <c r="BN515" s="62">
        <f t="shared" si="863"/>
        <v>0</v>
      </c>
      <c r="BO515" s="62">
        <f t="shared" si="864"/>
        <v>1</v>
      </c>
      <c r="BP515" s="62">
        <f t="shared" si="865"/>
        <v>50</v>
      </c>
      <c r="BQ515" s="62">
        <f t="shared" si="866"/>
        <v>0</v>
      </c>
      <c r="BR515" s="62">
        <f t="shared" si="867"/>
        <v>1</v>
      </c>
      <c r="BS515" s="62">
        <f t="shared" si="868"/>
        <v>35</v>
      </c>
      <c r="BT515" s="62">
        <f t="shared" si="869"/>
        <v>0</v>
      </c>
      <c r="BU515" s="62">
        <f t="shared" si="870"/>
        <v>1</v>
      </c>
      <c r="BV515" s="62">
        <f t="shared" si="871"/>
        <v>23</v>
      </c>
      <c r="BW515" s="62">
        <f t="shared" si="872"/>
        <v>0</v>
      </c>
      <c r="BX515" s="62">
        <f t="shared" si="873"/>
        <v>1</v>
      </c>
      <c r="BY515" s="62">
        <f t="shared" si="874"/>
        <v>14</v>
      </c>
      <c r="BZ515" s="63">
        <f t="shared" si="875"/>
        <v>0.45893518518518522</v>
      </c>
      <c r="CA515" s="63">
        <f t="shared" si="876"/>
        <v>0.46449074074074082</v>
      </c>
      <c r="CB515" s="63">
        <f t="shared" si="877"/>
        <v>0.45403935185185185</v>
      </c>
      <c r="CC515" s="63">
        <f t="shared" si="878"/>
        <v>0.49987268518518513</v>
      </c>
      <c r="CD515" s="63">
        <f t="shared" si="879"/>
        <v>0.48586805555555562</v>
      </c>
      <c r="CE515" s="63">
        <f t="shared" si="880"/>
        <v>0.49628472222222231</v>
      </c>
      <c r="CF515" s="63">
        <f t="shared" si="881"/>
        <v>0.4937962962962964</v>
      </c>
      <c r="CG515" s="63">
        <f t="shared" si="882"/>
        <v>0.49310185185185196</v>
      </c>
      <c r="CH515" s="36"/>
      <c r="CI515" s="36"/>
      <c r="CJ515" s="36"/>
      <c r="CK515" s="36"/>
      <c r="CL515" s="60">
        <v>60</v>
      </c>
    </row>
    <row r="516" spans="1:90" ht="26.25" customHeight="1" x14ac:dyDescent="0.25">
      <c r="A516" s="37">
        <v>48</v>
      </c>
      <c r="E516" s="39"/>
      <c r="F516" s="42"/>
      <c r="G516" s="78">
        <v>166.12</v>
      </c>
      <c r="H516" s="41">
        <f t="shared" si="938"/>
        <v>170.78</v>
      </c>
      <c r="I516" s="42">
        <v>170.67</v>
      </c>
      <c r="J516" s="43">
        <f t="shared" si="935"/>
        <v>-8.3982734712202884E-4</v>
      </c>
      <c r="K516" s="44">
        <f t="shared" si="936"/>
        <v>-0.14333333333331666</v>
      </c>
      <c r="L516" s="76" t="s">
        <v>353</v>
      </c>
      <c r="M516" s="126" t="s">
        <v>1231</v>
      </c>
      <c r="N516" s="46">
        <f t="shared" ref="N516:N579" si="952">IF(P516="",((I516-I515)+H515),IF(R516="",(P516+O516),IF(T516="",((P516+O516)+(R516+Q516))/2,((P516+O516)+(R516+Q516)+(T516+S516))/3)))</f>
        <v>170.8133333333333</v>
      </c>
      <c r="O516" s="46">
        <f t="shared" si="886"/>
        <v>-8.0000000000000016E-2</v>
      </c>
      <c r="P516" s="42">
        <v>170.95</v>
      </c>
      <c r="Q516" s="46">
        <f t="shared" si="887"/>
        <v>4.3</v>
      </c>
      <c r="R516" s="37">
        <v>166.41</v>
      </c>
      <c r="S516" s="46">
        <f t="shared" si="888"/>
        <v>4.0999999999999996</v>
      </c>
      <c r="T516" s="40">
        <v>166.76</v>
      </c>
      <c r="U516" s="47" t="str">
        <f t="shared" si="927"/>
        <v/>
      </c>
      <c r="V516" s="47" t="str">
        <f t="shared" si="928"/>
        <v/>
      </c>
      <c r="W516" s="50"/>
      <c r="X516" s="50"/>
      <c r="Y516" s="50"/>
      <c r="Z516" s="50"/>
      <c r="AA516" s="50"/>
      <c r="AB516" s="50"/>
      <c r="AC516" s="50"/>
      <c r="AD516" s="50"/>
      <c r="AE516" s="51">
        <f t="shared" si="840"/>
        <v>48</v>
      </c>
      <c r="AF516" s="51" t="str">
        <f t="shared" si="841"/>
        <v/>
      </c>
      <c r="AG516" s="51" t="str">
        <f t="shared" si="842"/>
        <v/>
      </c>
      <c r="AH516" s="51" t="str">
        <f t="shared" si="843"/>
        <v/>
      </c>
      <c r="AI516" s="52">
        <f t="shared" si="844"/>
        <v>170.78</v>
      </c>
      <c r="AJ516" s="51"/>
      <c r="AK516" s="53"/>
      <c r="AL516" s="52"/>
      <c r="AM516" s="53">
        <f t="shared" si="846"/>
        <v>30</v>
      </c>
      <c r="AN516" s="53">
        <f>IF(AJ516&lt;&gt;"",IF(AJ516="o",VLOOKUP(AM516,OpenSect!$A$1:$D$11,2),IF(AJ516="u",VLOOKUP(AM516,UpHill!$A$1:$D$35,2),IF(AJ516="d",VLOOKUP(AM516,DownHill!$A$3:$D$29,2),IF(AJ516="f",VLOOKUP(AM516,FlatUnd!$A$2:$D$30,2),IF(AJ516="t",VLOOKUP(AM516,TimeAdd!$A$1:$D$176,2),IF(AJ516="l",VLOOKUP(AM516,SLimit!$A$1:$D$8,2),AN515)))))),AN515)</f>
        <v>35</v>
      </c>
      <c r="AO516" s="53">
        <f>IF(AJ516&lt;&gt;"",IF(AJ516="o",VLOOKUP(AM516,OpenSect!$A$1:$D$11,3),IF(AJ516="u",VLOOKUP(AM516,UpHill!$A$1:$D$35,3),IF(AJ516="d",VLOOKUP(AM516,DownHill!$A$3:$D$29,3),IF(AJ516="f",VLOOKUP(AM516,FlatUnd!$A$2:$D$30,3),IF(AJ516="t",VLOOKUP(AM516,TimeAdd!$A$1:$D$18,3),IF(AJ516="l",VLOOKUP(AM516,SLimit!$A$1:$D$8,3),AO515)))))),AO515)</f>
        <v>40</v>
      </c>
      <c r="AP516" s="53">
        <f>IF(AJ516&lt;&gt;"",IF(AJ516="o",VLOOKUP(AM516,OpenSect!$A$1:$D$11,4),IF(AJ516="u",VLOOKUP(AM516,UpHill!$A$1:$D$35,4),IF(AJ516="d",VLOOKUP(AM516,DownHill!$A$3:$D$29,4),IF(AJ516="f",VLOOKUP(AM516,FlatUnd!$A$2:$D$30,4),IF(AJ516="t",VLOOKUP(AM516,TimeAdd!$A$1:$D$18,4),IF(AJ516="l",VLOOKUP(AM516,SLimit!$A$1:$D$8,4),AP515)))))),AP515)</f>
        <v>45</v>
      </c>
      <c r="AQ516" s="53" t="str">
        <f t="shared" si="847"/>
        <v>80</v>
      </c>
      <c r="AR516" s="54" t="str">
        <f t="shared" si="848"/>
        <v>25 km stone.</v>
      </c>
      <c r="AS516" s="55"/>
      <c r="AT516" s="55"/>
      <c r="AU516" s="56">
        <f>IF(GroupStTimes!$A$8=0,MIN(CB516,CD516,CF516),MIN(BZ516,CB516,CD516,CF516))</f>
        <v>0.45472222222222225</v>
      </c>
      <c r="AV516" s="56">
        <f>IF(GroupStTimes!$A$8=0,MAX(CC516,CE516,CG516),MAX(CA516,CC516,CE516,CG516))</f>
        <v>0.50055555555555553</v>
      </c>
      <c r="AW516" s="57" t="str">
        <f t="shared" si="849"/>
        <v/>
      </c>
      <c r="AX516" s="58" t="str">
        <f t="shared" si="850"/>
        <v/>
      </c>
      <c r="AY516" s="58" t="str">
        <f t="shared" si="851"/>
        <v/>
      </c>
      <c r="AZ516" s="31">
        <f t="shared" si="852"/>
        <v>169.28</v>
      </c>
      <c r="BA516" s="59">
        <f t="shared" si="853"/>
        <v>0.45766203703703706</v>
      </c>
      <c r="BB516" s="59">
        <f t="shared" si="854"/>
        <v>0.46321759259259265</v>
      </c>
      <c r="BC516" s="59">
        <f t="shared" si="855"/>
        <v>0.45293981481481482</v>
      </c>
      <c r="BD516" s="59">
        <f t="shared" si="856"/>
        <v>0.4987731481481481</v>
      </c>
      <c r="BE516" s="59">
        <f t="shared" si="857"/>
        <v>0.48490740740740745</v>
      </c>
      <c r="BF516" s="59">
        <f t="shared" si="858"/>
        <v>0.49532407407407414</v>
      </c>
      <c r="BG516" s="59">
        <f t="shared" si="859"/>
        <v>0.49293981481481491</v>
      </c>
      <c r="BH516" s="59">
        <f t="shared" si="860"/>
        <v>0.49224537037037047</v>
      </c>
      <c r="BI516" s="31">
        <f t="shared" si="861"/>
        <v>1.5</v>
      </c>
      <c r="BJ516" s="61">
        <f t="shared" ref="BJ516:BM516" si="953">IF($AJ515="t",IF(AM514=0,0,$BI516/AM514),IF(AM515=0,0,$BI516/AM515))</f>
        <v>0.05</v>
      </c>
      <c r="BK516" s="61">
        <f t="shared" si="953"/>
        <v>4.2857142857142858E-2</v>
      </c>
      <c r="BL516" s="61">
        <f t="shared" si="953"/>
        <v>3.7499999999999999E-2</v>
      </c>
      <c r="BM516" s="61">
        <f t="shared" si="953"/>
        <v>3.3333333333333333E-2</v>
      </c>
      <c r="BN516" s="62">
        <f t="shared" si="863"/>
        <v>0</v>
      </c>
      <c r="BO516" s="62">
        <f t="shared" si="864"/>
        <v>3</v>
      </c>
      <c r="BP516" s="62">
        <f t="shared" si="865"/>
        <v>0</v>
      </c>
      <c r="BQ516" s="62">
        <f t="shared" si="866"/>
        <v>0</v>
      </c>
      <c r="BR516" s="62">
        <f t="shared" si="867"/>
        <v>2</v>
      </c>
      <c r="BS516" s="62">
        <f t="shared" si="868"/>
        <v>34</v>
      </c>
      <c r="BT516" s="62">
        <f t="shared" si="869"/>
        <v>0</v>
      </c>
      <c r="BU516" s="62">
        <f t="shared" si="870"/>
        <v>2</v>
      </c>
      <c r="BV516" s="62">
        <f t="shared" si="871"/>
        <v>15</v>
      </c>
      <c r="BW516" s="62">
        <f t="shared" si="872"/>
        <v>0</v>
      </c>
      <c r="BX516" s="62">
        <f t="shared" si="873"/>
        <v>2</v>
      </c>
      <c r="BY516" s="62">
        <f t="shared" si="874"/>
        <v>0</v>
      </c>
      <c r="BZ516" s="63">
        <f t="shared" si="875"/>
        <v>0.45974537037037039</v>
      </c>
      <c r="CA516" s="63">
        <f t="shared" si="876"/>
        <v>0.46530092592592598</v>
      </c>
      <c r="CB516" s="63">
        <f t="shared" si="877"/>
        <v>0.45472222222222225</v>
      </c>
      <c r="CC516" s="63">
        <f t="shared" si="878"/>
        <v>0.50055555555555553</v>
      </c>
      <c r="CD516" s="63">
        <f t="shared" si="879"/>
        <v>0.48646990740740748</v>
      </c>
      <c r="CE516" s="63">
        <f t="shared" si="880"/>
        <v>0.49688657407407416</v>
      </c>
      <c r="CF516" s="63">
        <f t="shared" si="881"/>
        <v>0.4943287037037038</v>
      </c>
      <c r="CG516" s="63">
        <f t="shared" si="882"/>
        <v>0.49363425925925936</v>
      </c>
      <c r="CH516" s="36"/>
      <c r="CI516" s="36"/>
      <c r="CJ516" s="36"/>
      <c r="CK516" s="36"/>
      <c r="CL516" s="60">
        <v>60</v>
      </c>
    </row>
    <row r="517" spans="1:90" ht="26.25" customHeight="1" x14ac:dyDescent="0.25">
      <c r="A517" s="37">
        <v>48</v>
      </c>
      <c r="E517" s="39"/>
      <c r="F517" s="42"/>
      <c r="G517" s="66">
        <v>166.17000000000004</v>
      </c>
      <c r="H517" s="41">
        <f t="shared" si="938"/>
        <v>170.83</v>
      </c>
      <c r="I517" s="42">
        <v>170.72</v>
      </c>
      <c r="J517" s="43">
        <f t="shared" si="935"/>
        <v>-8.3958138081856304E-4</v>
      </c>
      <c r="K517" s="44">
        <f t="shared" si="936"/>
        <v>-0.14333333333334508</v>
      </c>
      <c r="L517" s="76" t="s">
        <v>349</v>
      </c>
      <c r="M517" s="126" t="s">
        <v>1231</v>
      </c>
      <c r="N517" s="46">
        <f t="shared" si="952"/>
        <v>170.86333333333334</v>
      </c>
      <c r="O517" s="46">
        <f t="shared" si="886"/>
        <v>-8.0000000000000016E-2</v>
      </c>
      <c r="P517" s="42">
        <v>171</v>
      </c>
      <c r="Q517" s="46">
        <f t="shared" si="887"/>
        <v>4.3</v>
      </c>
      <c r="R517" s="37">
        <v>166.46</v>
      </c>
      <c r="S517" s="46">
        <f t="shared" si="888"/>
        <v>4.0999999999999996</v>
      </c>
      <c r="T517" s="40">
        <v>166.81</v>
      </c>
      <c r="U517" s="47" t="str">
        <f t="shared" si="927"/>
        <v/>
      </c>
      <c r="V517" s="47" t="str">
        <f t="shared" si="928"/>
        <v/>
      </c>
      <c r="W517" s="50"/>
      <c r="X517" s="50"/>
      <c r="Y517" s="50"/>
      <c r="Z517" s="50"/>
      <c r="AA517" s="50"/>
      <c r="AB517" s="50"/>
      <c r="AC517" s="50"/>
      <c r="AD517" s="50"/>
      <c r="AE517" s="51">
        <f t="shared" ref="AE517:AE580" si="954">IF(A517="","",A517)</f>
        <v>48</v>
      </c>
      <c r="AF517" s="51" t="str">
        <f t="shared" ref="AF517:AF580" si="955">IF(B517="","",B517)</f>
        <v/>
      </c>
      <c r="AG517" s="51" t="str">
        <f t="shared" ref="AG517:AG580" si="956">IF(C517="","",C517)</f>
        <v/>
      </c>
      <c r="AH517" s="51" t="str">
        <f t="shared" ref="AH517:AH580" si="957">IF(D517="","",D517)</f>
        <v/>
      </c>
      <c r="AI517" s="52">
        <f t="shared" ref="AI517:AI580" si="958">H517</f>
        <v>170.83</v>
      </c>
      <c r="AJ517" s="51"/>
      <c r="AK517" s="53"/>
      <c r="AL517" s="52"/>
      <c r="AM517" s="53">
        <f t="shared" si="846"/>
        <v>30</v>
      </c>
      <c r="AN517" s="53">
        <f>IF(AJ517&lt;&gt;"",IF(AJ517="o",VLOOKUP(AM517,OpenSect!$A$1:$D$11,2),IF(AJ517="u",VLOOKUP(AM517,UpHill!$A$1:$D$35,2),IF(AJ517="d",VLOOKUP(AM517,DownHill!$A$3:$D$29,2),IF(AJ517="f",VLOOKUP(AM517,FlatUnd!$A$2:$D$30,2),IF(AJ517="t",VLOOKUP(AM517,TimeAdd!$A$1:$D$176,2),IF(AJ517="l",VLOOKUP(AM517,SLimit!$A$1:$D$8,2),AN516)))))),AN516)</f>
        <v>35</v>
      </c>
      <c r="AO517" s="53">
        <f>IF(AJ517&lt;&gt;"",IF(AJ517="o",VLOOKUP(AM517,OpenSect!$A$1:$D$11,3),IF(AJ517="u",VLOOKUP(AM517,UpHill!$A$1:$D$35,3),IF(AJ517="d",VLOOKUP(AM517,DownHill!$A$3:$D$29,3),IF(AJ517="f",VLOOKUP(AM517,FlatUnd!$A$2:$D$30,3),IF(AJ517="t",VLOOKUP(AM517,TimeAdd!$A$1:$D$18,3),IF(AJ517="l",VLOOKUP(AM517,SLimit!$A$1:$D$8,3),AO516)))))),AO516)</f>
        <v>40</v>
      </c>
      <c r="AP517" s="53">
        <f>IF(AJ517&lt;&gt;"",IF(AJ517="o",VLOOKUP(AM517,OpenSect!$A$1:$D$11,4),IF(AJ517="u",VLOOKUP(AM517,UpHill!$A$1:$D$35,4),IF(AJ517="d",VLOOKUP(AM517,DownHill!$A$3:$D$29,4),IF(AJ517="f",VLOOKUP(AM517,FlatUnd!$A$2:$D$30,4),IF(AJ517="t",VLOOKUP(AM517,TimeAdd!$A$1:$D$18,4),IF(AJ517="l",VLOOKUP(AM517,SLimit!$A$1:$D$8,4),AP516)))))),AP516)</f>
        <v>45</v>
      </c>
      <c r="AQ517" s="53" t="str">
        <f t="shared" si="847"/>
        <v>80</v>
      </c>
      <c r="AR517" s="54" t="str">
        <f t="shared" si="848"/>
        <v>Overhead power lines.</v>
      </c>
      <c r="AS517" s="55"/>
      <c r="AT517" s="55"/>
      <c r="AU517" s="56">
        <f>IF(GroupStTimes!$A$8=0,MIN(CB517,CD517,CF517),MIN(BZ517,CB517,CD517,CF517))</f>
        <v>0.45478009259259261</v>
      </c>
      <c r="AV517" s="56">
        <f>IF(GroupStTimes!$A$8=0,MAX(CC517,CE517,CG517),MAX(CA517,CC517,CE517,CG517))</f>
        <v>0.50061342592592584</v>
      </c>
      <c r="AW517" s="57" t="str">
        <f t="shared" si="849"/>
        <v/>
      </c>
      <c r="AX517" s="58" t="str">
        <f t="shared" si="850"/>
        <v/>
      </c>
      <c r="AY517" s="58" t="str">
        <f t="shared" si="851"/>
        <v/>
      </c>
      <c r="AZ517" s="31">
        <f t="shared" si="852"/>
        <v>169.28</v>
      </c>
      <c r="BA517" s="59">
        <f t="shared" si="853"/>
        <v>0.45766203703703706</v>
      </c>
      <c r="BB517" s="59">
        <f t="shared" si="854"/>
        <v>0.46321759259259265</v>
      </c>
      <c r="BC517" s="59">
        <f t="shared" si="855"/>
        <v>0.45293981481481482</v>
      </c>
      <c r="BD517" s="59">
        <f t="shared" si="856"/>
        <v>0.4987731481481481</v>
      </c>
      <c r="BE517" s="59">
        <f t="shared" si="857"/>
        <v>0.48490740740740745</v>
      </c>
      <c r="BF517" s="59">
        <f t="shared" si="858"/>
        <v>0.49532407407407414</v>
      </c>
      <c r="BG517" s="59">
        <f t="shared" si="859"/>
        <v>0.49293981481481491</v>
      </c>
      <c r="BH517" s="59">
        <f t="shared" si="860"/>
        <v>0.49224537037037047</v>
      </c>
      <c r="BI517" s="31">
        <f t="shared" si="861"/>
        <v>1.5500000000000114</v>
      </c>
      <c r="BJ517" s="61">
        <f t="shared" ref="BJ517:BM517" si="959">IF($AJ516="t",IF(AM515=0,0,$BI517/AM515),IF(AM516=0,0,$BI517/AM516))</f>
        <v>5.1666666666667048E-2</v>
      </c>
      <c r="BK517" s="61">
        <f t="shared" si="959"/>
        <v>4.4285714285714609E-2</v>
      </c>
      <c r="BL517" s="61">
        <f t="shared" si="959"/>
        <v>3.8750000000000284E-2</v>
      </c>
      <c r="BM517" s="61">
        <f t="shared" si="959"/>
        <v>3.4444444444444694E-2</v>
      </c>
      <c r="BN517" s="62">
        <f t="shared" si="863"/>
        <v>0</v>
      </c>
      <c r="BO517" s="62">
        <f t="shared" si="864"/>
        <v>3</v>
      </c>
      <c r="BP517" s="62">
        <f t="shared" si="865"/>
        <v>6</v>
      </c>
      <c r="BQ517" s="62">
        <f t="shared" si="866"/>
        <v>0</v>
      </c>
      <c r="BR517" s="62">
        <f t="shared" si="867"/>
        <v>2</v>
      </c>
      <c r="BS517" s="62">
        <f t="shared" si="868"/>
        <v>39</v>
      </c>
      <c r="BT517" s="62">
        <f t="shared" si="869"/>
        <v>0</v>
      </c>
      <c r="BU517" s="62">
        <f t="shared" si="870"/>
        <v>2</v>
      </c>
      <c r="BV517" s="62">
        <f t="shared" si="871"/>
        <v>20</v>
      </c>
      <c r="BW517" s="62">
        <f t="shared" si="872"/>
        <v>0</v>
      </c>
      <c r="BX517" s="62">
        <f t="shared" si="873"/>
        <v>2</v>
      </c>
      <c r="BY517" s="62">
        <f t="shared" si="874"/>
        <v>4</v>
      </c>
      <c r="BZ517" s="63">
        <f t="shared" si="875"/>
        <v>0.45981481481481484</v>
      </c>
      <c r="CA517" s="63">
        <f t="shared" si="876"/>
        <v>0.46537037037037043</v>
      </c>
      <c r="CB517" s="63">
        <f t="shared" si="877"/>
        <v>0.45478009259259261</v>
      </c>
      <c r="CC517" s="63">
        <f t="shared" si="878"/>
        <v>0.50061342592592584</v>
      </c>
      <c r="CD517" s="63">
        <f t="shared" si="879"/>
        <v>0.48652777777777784</v>
      </c>
      <c r="CE517" s="63">
        <f t="shared" si="880"/>
        <v>0.49694444444444452</v>
      </c>
      <c r="CF517" s="63">
        <f t="shared" si="881"/>
        <v>0.49437500000000012</v>
      </c>
      <c r="CG517" s="63">
        <f t="shared" si="882"/>
        <v>0.49368055555555568</v>
      </c>
      <c r="CH517" s="36"/>
      <c r="CI517" s="36"/>
      <c r="CJ517" s="36"/>
      <c r="CK517" s="36"/>
      <c r="CL517" s="60">
        <v>60</v>
      </c>
    </row>
    <row r="518" spans="1:90" ht="26.25" customHeight="1" x14ac:dyDescent="0.25">
      <c r="A518" s="37">
        <v>48</v>
      </c>
      <c r="C518" s="37" t="s">
        <v>25</v>
      </c>
      <c r="D518" s="37">
        <v>30</v>
      </c>
      <c r="E518" s="39"/>
      <c r="F518" s="42"/>
      <c r="G518" s="78">
        <v>166.69</v>
      </c>
      <c r="H518" s="41">
        <f t="shared" si="938"/>
        <v>171.07</v>
      </c>
      <c r="I518" s="42">
        <v>170.94</v>
      </c>
      <c r="J518" s="43">
        <f t="shared" si="935"/>
        <v>-1.0335010335010913E-3</v>
      </c>
      <c r="K518" s="44">
        <f t="shared" si="936"/>
        <v>-0.17666666666667652</v>
      </c>
      <c r="L518" s="76" t="s">
        <v>354</v>
      </c>
      <c r="M518" s="126" t="s">
        <v>1231</v>
      </c>
      <c r="N518" s="46">
        <f t="shared" si="952"/>
        <v>171.11666666666667</v>
      </c>
      <c r="O518" s="46">
        <f t="shared" si="886"/>
        <v>-8.0000000000000016E-2</v>
      </c>
      <c r="P518" s="42">
        <v>171.22</v>
      </c>
      <c r="Q518" s="46">
        <f t="shared" si="887"/>
        <v>4.3</v>
      </c>
      <c r="R518" s="37">
        <v>166.78</v>
      </c>
      <c r="S518" s="46">
        <f t="shared" si="888"/>
        <v>4.0999999999999996</v>
      </c>
      <c r="T518" s="40">
        <v>167.03</v>
      </c>
      <c r="U518" s="47" t="str">
        <f t="shared" si="927"/>
        <v/>
      </c>
      <c r="V518" s="47" t="str">
        <f t="shared" si="928"/>
        <v/>
      </c>
      <c r="W518" s="50"/>
      <c r="X518" s="50"/>
      <c r="Y518" s="50"/>
      <c r="Z518" s="50"/>
      <c r="AA518" s="50"/>
      <c r="AB518" s="50"/>
      <c r="AC518" s="50"/>
      <c r="AD518" s="50"/>
      <c r="AE518" s="51">
        <f t="shared" si="954"/>
        <v>48</v>
      </c>
      <c r="AF518" s="51" t="str">
        <f t="shared" si="955"/>
        <v/>
      </c>
      <c r="AG518" s="51" t="str">
        <f t="shared" si="956"/>
        <v>o</v>
      </c>
      <c r="AH518" s="51">
        <f t="shared" si="957"/>
        <v>30</v>
      </c>
      <c r="AI518" s="52">
        <f t="shared" si="958"/>
        <v>171.07</v>
      </c>
      <c r="AJ518" s="51" t="s">
        <v>25</v>
      </c>
      <c r="AK518" s="53"/>
      <c r="AL518" s="52"/>
      <c r="AM518" s="53">
        <f t="shared" ref="AM518:AM581" si="960">IF(OR(AJ518="",AJ518="m"),AM517,IF(AH518&lt;&gt;"",AH518,""))</f>
        <v>30</v>
      </c>
      <c r="AN518" s="53">
        <f>IF(AJ518&lt;&gt;"",IF(AJ518="o",VLOOKUP(AM518,OpenSect!$A$1:$D$11,2),IF(AJ518="u",VLOOKUP(AM518,UpHill!$A$1:$D$35,2),IF(AJ518="d",VLOOKUP(AM518,DownHill!$A$3:$D$29,2),IF(AJ518="f",VLOOKUP(AM518,FlatUnd!$A$2:$D$30,2),IF(AJ518="t",VLOOKUP(AM518,TimeAdd!$A$1:$D$176,2),IF(AJ518="l",VLOOKUP(AM518,SLimit!$A$1:$D$8,2),AN517)))))),AN517)</f>
        <v>30</v>
      </c>
      <c r="AO518" s="53">
        <f>IF(AJ518&lt;&gt;"",IF(AJ518="o",VLOOKUP(AM518,OpenSect!$A$1:$D$11,3),IF(AJ518="u",VLOOKUP(AM518,UpHill!$A$1:$D$35,3),IF(AJ518="d",VLOOKUP(AM518,DownHill!$A$3:$D$29,3),IF(AJ518="f",VLOOKUP(AM518,FlatUnd!$A$2:$D$30,3),IF(AJ518="t",VLOOKUP(AM518,TimeAdd!$A$1:$D$18,3),IF(AJ518="l",VLOOKUP(AM518,SLimit!$A$1:$D$8,3),AO517)))))),AO517)</f>
        <v>30</v>
      </c>
      <c r="AP518" s="53">
        <f>IF(AJ518&lt;&gt;"",IF(AJ518="o",VLOOKUP(AM518,OpenSect!$A$1:$D$11,4),IF(AJ518="u",VLOOKUP(AM518,UpHill!$A$1:$D$35,4),IF(AJ518="d",VLOOKUP(AM518,DownHill!$A$3:$D$29,4),IF(AJ518="f",VLOOKUP(AM518,FlatUnd!$A$2:$D$30,4),IF(AJ518="t",VLOOKUP(AM518,TimeAdd!$A$1:$D$18,4),IF(AJ518="l",VLOOKUP(AM518,SLimit!$A$1:$D$8,4),AP517)))))),AP517)</f>
        <v>30</v>
      </c>
      <c r="AQ518" s="53" t="str">
        <f t="shared" ref="AQ518:AQ581" si="961">M518</f>
        <v>80</v>
      </c>
      <c r="AR518" s="54" t="str">
        <f t="shared" ref="AR518:AR581" si="962">L518</f>
        <v>T-Junction. STOP. ( on road ) TURN RIGHT.</v>
      </c>
      <c r="AS518" s="55"/>
      <c r="AT518" s="55"/>
      <c r="AU518" s="56">
        <f>IF(GroupStTimes!$A$8=0,MIN(CB518,CD518,CF518),MIN(BZ518,CB518,CD518,CF518))</f>
        <v>0.45506944444444447</v>
      </c>
      <c r="AV518" s="56">
        <f>IF(GroupStTimes!$A$8=0,MAX(CC518,CE518,CG518),MAX(CA518,CC518,CE518,CG518))</f>
        <v>0.5009027777777777</v>
      </c>
      <c r="AW518" s="57" t="str">
        <f t="shared" ref="AW518:AW581" si="963">IF(U518="","",CONCATENATE(FIXED(U518,5),"  ",FIXED(V518,5)))</f>
        <v/>
      </c>
      <c r="AX518" s="58" t="str">
        <f t="shared" ref="AX518:AX581" si="964">IF(AJ518="m",ROUND(W518,5),"")</f>
        <v/>
      </c>
      <c r="AY518" s="58" t="str">
        <f t="shared" ref="AY518:AY581" si="965">IF(AJ518="m",ROUND(X518,5),"")</f>
        <v/>
      </c>
      <c r="AZ518" s="31">
        <f t="shared" ref="AZ518:AZ581" si="966">IF(AND(AM517=AM516,AN517=AN516,AO517=AO516,AP517=AP516,AJ518&lt;&gt;"t"),AZ517,IF(AJ518="t",AI518,AI517))</f>
        <v>169.28</v>
      </c>
      <c r="BA518" s="59">
        <f t="shared" ref="BA518:BA581" si="967">IF(AND($AM517=$AM516,$AN517=AN516,$AO517=$AO516,$AP517=$AP516,$AJ518&lt;&gt;"t"),BA517,BZ517)</f>
        <v>0.45766203703703706</v>
      </c>
      <c r="BB518" s="59">
        <f t="shared" ref="BB518:BB581" si="968">IF(AND($AM517=$AM516,$AN517=AN516,$AO517=$AO516,$AP517=$AP516,$AJ518&lt;&gt;"t"),BB517,CA517)</f>
        <v>0.46321759259259265</v>
      </c>
      <c r="BC518" s="59">
        <f t="shared" ref="BC518:BC581" si="969">IF(AND($AM517=$AM516,$AN517=AN516,$AO517=$AO516,$AP517=$AP516,$AJ518&lt;&gt;"t"),BC517,CB517)</f>
        <v>0.45293981481481482</v>
      </c>
      <c r="BD518" s="59">
        <f t="shared" ref="BD518:BD581" si="970">IF(AND($AM517=$AM516,$AN517=AN516,$AO517=$AO516,$AP517=$AP516,$AJ518&lt;&gt;"t"),BD517,CC517)</f>
        <v>0.4987731481481481</v>
      </c>
      <c r="BE518" s="59">
        <f t="shared" ref="BE518:BE581" si="971">IF(AND($AM517=$AM516,$AN517=AN516,$AO517=$AO516,$AP517=$AP516,$AJ518&lt;&gt;"t"),BE517,CD517)</f>
        <v>0.48490740740740745</v>
      </c>
      <c r="BF518" s="59">
        <f t="shared" ref="BF518:BF581" si="972">IF(AND($AM517=$AM516,$AN517=AN516,$AO517=$AO516,$AP517=$AP516,$AJ518&lt;&gt;"t"),BF517,CE517)</f>
        <v>0.49532407407407414</v>
      </c>
      <c r="BG518" s="59">
        <f t="shared" ref="BG518:BG581" si="973">IF(AND($AM517=$AM516,$AN517=AN516,$AO517=$AO516,$AP517=$AP516,$AJ518&lt;&gt;"t"),BG517,CF517)</f>
        <v>0.49293981481481491</v>
      </c>
      <c r="BH518" s="59">
        <f t="shared" ref="BH518:BH581" si="974">IF(AND($AM517=$AM516,$AN517=AN516,$AO517=$AO516,$AP517=$AP516,$AJ518&lt;&gt;"t"),BH517,CG517)</f>
        <v>0.49224537037037047</v>
      </c>
      <c r="BI518" s="31">
        <f t="shared" ref="BI518:BI581" si="975">AI518-AZ518</f>
        <v>1.789999999999992</v>
      </c>
      <c r="BJ518" s="61">
        <f t="shared" ref="BJ518:BM518" si="976">IF($AJ517="t",IF(AM516=0,0,$BI518/AM516),IF(AM517=0,0,$BI518/AM517))</f>
        <v>5.9666666666666403E-2</v>
      </c>
      <c r="BK518" s="61">
        <f t="shared" si="976"/>
        <v>5.1142857142856914E-2</v>
      </c>
      <c r="BL518" s="61">
        <f t="shared" si="976"/>
        <v>4.4749999999999804E-2</v>
      </c>
      <c r="BM518" s="61">
        <f t="shared" si="976"/>
        <v>3.97777777777776E-2</v>
      </c>
      <c r="BN518" s="62">
        <f t="shared" ref="BN518:BN581" si="977">IF(AJ518="t",0,INT(BJ518))</f>
        <v>0</v>
      </c>
      <c r="BO518" s="62">
        <f t="shared" ref="BO518:BO581" si="978">IF(AJ518="t",AM518,IF(INT((BJ518-BN518)*60)&lt;0,1,INT((BJ518-BN518)*60)))</f>
        <v>3</v>
      </c>
      <c r="BP518" s="62">
        <f t="shared" ref="BP518:BP581" si="979">IF(AJ518="t",0,ROUND((((BJ518-BN518)*60)-BO518)*60,0))</f>
        <v>35</v>
      </c>
      <c r="BQ518" s="62">
        <f t="shared" ref="BQ518:BQ581" si="980">IF(AJ518="t",0,INT(BK518))</f>
        <v>0</v>
      </c>
      <c r="BR518" s="62">
        <f t="shared" ref="BR518:BR581" si="981">IF(AJ518="t",AN518,IF(INT((BK518-BQ518)*60)&lt;0,1,INT((BK518-BQ518)*60)))</f>
        <v>3</v>
      </c>
      <c r="BS518" s="62">
        <f t="shared" ref="BS518:BS581" si="982">IF(AJ518="t",0,ROUND((((BK518-BQ518)*60)-BR518)*60,0))</f>
        <v>4</v>
      </c>
      <c r="BT518" s="62">
        <f t="shared" ref="BT518:BT581" si="983">IF(AJ518="t",0,INT(BL518))</f>
        <v>0</v>
      </c>
      <c r="BU518" s="62">
        <f t="shared" ref="BU518:BU581" si="984">IF(AJ518="t",AO518,IF(INT((BL518-BT518)*60)&lt;0,1,INT((BL518-BT518)*60)))</f>
        <v>2</v>
      </c>
      <c r="BV518" s="62">
        <f t="shared" ref="BV518:BV581" si="985">IF(AJ518="t",0,ROUND((((BL518-BT518)*60)-BU518)*60,0))</f>
        <v>41</v>
      </c>
      <c r="BW518" s="62">
        <f t="shared" ref="BW518:BW581" si="986">IF(AJ518="t",0,INT(BM518))</f>
        <v>0</v>
      </c>
      <c r="BX518" s="62">
        <f t="shared" ref="BX518:BX581" si="987">IF(AJ518="t",AP518,IF(INT((BM518-BW518)*60)&lt;0,1,INT((BM518-BW518)*60)))</f>
        <v>2</v>
      </c>
      <c r="BY518" s="62">
        <f t="shared" ref="BY518:BY581" si="988">IF(AJ518="t",0,ROUND((((BM518-BW518)*60)-BX518)*60,0))</f>
        <v>23</v>
      </c>
      <c r="BZ518" s="63">
        <f t="shared" ref="BZ518:BZ581" si="989">BA518+TIME(BN518,BO518,BP518)</f>
        <v>0.46015046296296297</v>
      </c>
      <c r="CA518" s="63">
        <f t="shared" ref="CA518:CA581" si="990">BB518+TIME(BN518,BO518,BP518)</f>
        <v>0.46570601851851856</v>
      </c>
      <c r="CB518" s="63">
        <f t="shared" ref="CB518:CB581" si="991">BC518+TIME(BQ518,BR518,BS518)</f>
        <v>0.45506944444444447</v>
      </c>
      <c r="CC518" s="63">
        <f t="shared" ref="CC518:CC581" si="992">BD518+TIME(BQ518,BR518,BS518)</f>
        <v>0.5009027777777777</v>
      </c>
      <c r="CD518" s="63">
        <f t="shared" ref="CD518:CD581" si="993">BE518+TIME(BT518,BU518,BV518)</f>
        <v>0.48677083333333337</v>
      </c>
      <c r="CE518" s="63">
        <f t="shared" ref="CE518:CE581" si="994">BF518+TIME(BT518,BU518,BV518)</f>
        <v>0.49718750000000006</v>
      </c>
      <c r="CF518" s="63">
        <f t="shared" ref="CF518:CF581" si="995">BG518+TIME(BW518,BX518,BY518)</f>
        <v>0.49459490740740752</v>
      </c>
      <c r="CG518" s="63">
        <f t="shared" ref="CG518:CG581" si="996">BH518+TIME(BW518,BX518,BY518)</f>
        <v>0.49390046296296308</v>
      </c>
      <c r="CH518" s="36"/>
      <c r="CI518" s="36"/>
      <c r="CJ518" s="36"/>
      <c r="CK518" s="36"/>
      <c r="CL518" s="60">
        <v>60</v>
      </c>
    </row>
    <row r="519" spans="1:90" ht="25.5" customHeight="1" x14ac:dyDescent="0.25">
      <c r="A519" s="37">
        <v>48</v>
      </c>
      <c r="B519" s="44"/>
      <c r="C519" s="37" t="s">
        <v>49</v>
      </c>
      <c r="D519" s="37">
        <v>46</v>
      </c>
      <c r="E519" s="39"/>
      <c r="F519" s="42"/>
      <c r="G519" s="78">
        <v>167.19</v>
      </c>
      <c r="H519" s="41">
        <f t="shared" si="938"/>
        <v>171.41</v>
      </c>
      <c r="I519" s="42">
        <v>171.26</v>
      </c>
      <c r="J519" s="43">
        <f t="shared" si="935"/>
        <v>-1.1288878508308982E-3</v>
      </c>
      <c r="K519" s="44">
        <f t="shared" si="936"/>
        <v>-0.19333333333329961</v>
      </c>
      <c r="L519" s="76" t="s">
        <v>355</v>
      </c>
      <c r="M519" s="126" t="s">
        <v>1231</v>
      </c>
      <c r="N519" s="46">
        <f t="shared" si="952"/>
        <v>171.45333333333329</v>
      </c>
      <c r="O519" s="46">
        <f t="shared" si="886"/>
        <v>-8.0000000000000016E-2</v>
      </c>
      <c r="P519" s="42">
        <v>171.54</v>
      </c>
      <c r="Q519" s="46">
        <f t="shared" si="887"/>
        <v>4.3</v>
      </c>
      <c r="R519" s="37">
        <v>167.15</v>
      </c>
      <c r="S519" s="46">
        <f t="shared" si="888"/>
        <v>4.0999999999999996</v>
      </c>
      <c r="T519" s="66">
        <v>167.35</v>
      </c>
      <c r="U519" s="47" t="str">
        <f t="shared" si="927"/>
        <v/>
      </c>
      <c r="V519" s="47" t="str">
        <f t="shared" si="928"/>
        <v/>
      </c>
      <c r="W519" s="50"/>
      <c r="X519" s="50"/>
      <c r="Y519" s="50"/>
      <c r="Z519" s="50"/>
      <c r="AA519" s="50"/>
      <c r="AB519" s="50"/>
      <c r="AC519" s="50"/>
      <c r="AD519" s="50"/>
      <c r="AE519" s="51">
        <f t="shared" si="954"/>
        <v>48</v>
      </c>
      <c r="AF519" s="51" t="str">
        <f t="shared" si="955"/>
        <v/>
      </c>
      <c r="AG519" s="51" t="str">
        <f t="shared" si="956"/>
        <v>f</v>
      </c>
      <c r="AH519" s="51">
        <f t="shared" si="957"/>
        <v>46</v>
      </c>
      <c r="AI519" s="52">
        <f t="shared" si="958"/>
        <v>171.41</v>
      </c>
      <c r="AJ519" s="51" t="s">
        <v>49</v>
      </c>
      <c r="AK519" s="53"/>
      <c r="AL519" s="52"/>
      <c r="AM519" s="53">
        <f t="shared" si="960"/>
        <v>46</v>
      </c>
      <c r="AN519" s="53">
        <f>IF(AJ519&lt;&gt;"",IF(AJ519="o",VLOOKUP(AM519,OpenSect!$A$1:$D$11,2),IF(AJ519="u",VLOOKUP(AM519,UpHill!$A$1:$D$35,2),IF(AJ519="d",VLOOKUP(AM519,DownHill!$A$3:$D$29,2),IF(AJ519="f",VLOOKUP(AM519,FlatUnd!$A$2:$D$30,2),IF(AJ519="t",VLOOKUP(AM519,TimeAdd!$A$1:$D$176,2),IF(AJ519="l",VLOOKUP(AM519,SLimit!$A$1:$D$8,2),AN518)))))),AN518)</f>
        <v>55</v>
      </c>
      <c r="AO519" s="53">
        <f>IF(AJ519&lt;&gt;"",IF(AJ519="o",VLOOKUP(AM519,OpenSect!$A$1:$D$11,3),IF(AJ519="u",VLOOKUP(AM519,UpHill!$A$1:$D$35,3),IF(AJ519="d",VLOOKUP(AM519,DownHill!$A$3:$D$29,3),IF(AJ519="f",VLOOKUP(AM519,FlatUnd!$A$2:$D$30,3),IF(AJ519="t",VLOOKUP(AM519,TimeAdd!$A$1:$D$18,3),IF(AJ519="l",VLOOKUP(AM519,SLimit!$A$1:$D$8,3),AO518)))))),AO518)</f>
        <v>64</v>
      </c>
      <c r="AP519" s="53">
        <f>IF(AJ519&lt;&gt;"",IF(AJ519="o",VLOOKUP(AM519,OpenSect!$A$1:$D$11,4),IF(AJ519="u",VLOOKUP(AM519,UpHill!$A$1:$D$35,4),IF(AJ519="d",VLOOKUP(AM519,DownHill!$A$3:$D$29,4),IF(AJ519="f",VLOOKUP(AM519,FlatUnd!$A$2:$D$30,4),IF(AJ519="t",VLOOKUP(AM519,TimeAdd!$A$1:$D$18,4),IF(AJ519="l",VLOOKUP(AM519,SLimit!$A$1:$D$8,4),AP518)))))),AP518)</f>
        <v>72</v>
      </c>
      <c r="AQ519" s="53" t="str">
        <f t="shared" si="961"/>
        <v>80</v>
      </c>
      <c r="AR519" s="54" t="str">
        <f t="shared" si="962"/>
        <v>End of drainage channel.</v>
      </c>
      <c r="AS519" s="55"/>
      <c r="AT519" s="55"/>
      <c r="AU519" s="56">
        <f>IF(GroupStTimes!$A$8=0,MIN(CB519,CD519,CF519),MIN(BZ519,CB519,CD519,CF519))</f>
        <v>0.45554398148148151</v>
      </c>
      <c r="AV519" s="56">
        <f>IF(GroupStTimes!$A$8=0,MAX(CC519,CE519,CG519),MAX(CA519,CC519,CE519,CG519))</f>
        <v>0.50137731481481473</v>
      </c>
      <c r="AW519" s="57" t="str">
        <f t="shared" si="963"/>
        <v/>
      </c>
      <c r="AX519" s="58" t="str">
        <f t="shared" si="964"/>
        <v/>
      </c>
      <c r="AY519" s="58" t="str">
        <f t="shared" si="965"/>
        <v/>
      </c>
      <c r="AZ519" s="31">
        <f t="shared" si="966"/>
        <v>171.07</v>
      </c>
      <c r="BA519" s="59">
        <f t="shared" si="967"/>
        <v>0.46015046296296297</v>
      </c>
      <c r="BB519" s="59">
        <f t="shared" si="968"/>
        <v>0.46570601851851856</v>
      </c>
      <c r="BC519" s="59">
        <f t="shared" si="969"/>
        <v>0.45506944444444447</v>
      </c>
      <c r="BD519" s="59">
        <f t="shared" si="970"/>
        <v>0.5009027777777777</v>
      </c>
      <c r="BE519" s="59">
        <f t="shared" si="971"/>
        <v>0.48677083333333337</v>
      </c>
      <c r="BF519" s="59">
        <f t="shared" si="972"/>
        <v>0.49718750000000006</v>
      </c>
      <c r="BG519" s="59">
        <f t="shared" si="973"/>
        <v>0.49459490740740752</v>
      </c>
      <c r="BH519" s="59">
        <f t="shared" si="974"/>
        <v>0.49390046296296308</v>
      </c>
      <c r="BI519" s="31">
        <f t="shared" si="975"/>
        <v>0.34000000000000341</v>
      </c>
      <c r="BJ519" s="61">
        <f t="shared" ref="BJ519:BM519" si="997">IF($AJ518="t",IF(AM517=0,0,$BI519/AM517),IF(AM518=0,0,$BI519/AM518))</f>
        <v>1.1333333333333447E-2</v>
      </c>
      <c r="BK519" s="61">
        <f t="shared" si="997"/>
        <v>1.1333333333333447E-2</v>
      </c>
      <c r="BL519" s="61">
        <f t="shared" si="997"/>
        <v>1.1333333333333447E-2</v>
      </c>
      <c r="BM519" s="61">
        <f t="shared" si="997"/>
        <v>1.1333333333333447E-2</v>
      </c>
      <c r="BN519" s="62">
        <f t="shared" si="977"/>
        <v>0</v>
      </c>
      <c r="BO519" s="62">
        <f t="shared" si="978"/>
        <v>0</v>
      </c>
      <c r="BP519" s="62">
        <f t="shared" si="979"/>
        <v>41</v>
      </c>
      <c r="BQ519" s="62">
        <f t="shared" si="980"/>
        <v>0</v>
      </c>
      <c r="BR519" s="62">
        <f t="shared" si="981"/>
        <v>0</v>
      </c>
      <c r="BS519" s="62">
        <f t="shared" si="982"/>
        <v>41</v>
      </c>
      <c r="BT519" s="62">
        <f t="shared" si="983"/>
        <v>0</v>
      </c>
      <c r="BU519" s="62">
        <f t="shared" si="984"/>
        <v>0</v>
      </c>
      <c r="BV519" s="62">
        <f t="shared" si="985"/>
        <v>41</v>
      </c>
      <c r="BW519" s="62">
        <f t="shared" si="986"/>
        <v>0</v>
      </c>
      <c r="BX519" s="62">
        <f t="shared" si="987"/>
        <v>0</v>
      </c>
      <c r="BY519" s="62">
        <f t="shared" si="988"/>
        <v>41</v>
      </c>
      <c r="BZ519" s="63">
        <f t="shared" si="989"/>
        <v>0.46062500000000001</v>
      </c>
      <c r="CA519" s="63">
        <f t="shared" si="990"/>
        <v>0.4661805555555556</v>
      </c>
      <c r="CB519" s="63">
        <f t="shared" si="991"/>
        <v>0.45554398148148151</v>
      </c>
      <c r="CC519" s="63">
        <f t="shared" si="992"/>
        <v>0.50137731481481473</v>
      </c>
      <c r="CD519" s="63">
        <f t="shared" si="993"/>
        <v>0.48724537037037041</v>
      </c>
      <c r="CE519" s="63">
        <f t="shared" si="994"/>
        <v>0.4976620370370371</v>
      </c>
      <c r="CF519" s="63">
        <f t="shared" si="995"/>
        <v>0.49506944444444456</v>
      </c>
      <c r="CG519" s="63">
        <f t="shared" si="996"/>
        <v>0.49437500000000012</v>
      </c>
      <c r="CH519" s="36"/>
      <c r="CI519" s="36"/>
      <c r="CJ519" s="36"/>
      <c r="CK519" s="36"/>
      <c r="CL519" s="60">
        <v>60</v>
      </c>
    </row>
    <row r="520" spans="1:90" ht="40.5" x14ac:dyDescent="0.25">
      <c r="A520" s="37">
        <v>48</v>
      </c>
      <c r="C520" s="37" t="s">
        <v>58</v>
      </c>
      <c r="E520" s="39"/>
      <c r="F520" s="42"/>
      <c r="G520" s="78">
        <v>168.14</v>
      </c>
      <c r="H520" s="41">
        <f t="shared" si="938"/>
        <v>172.53</v>
      </c>
      <c r="I520" s="42">
        <v>172.39</v>
      </c>
      <c r="J520" s="43">
        <f t="shared" si="935"/>
        <v>-1.0441440918848846E-3</v>
      </c>
      <c r="K520" s="44">
        <f t="shared" si="936"/>
        <v>-0.18000000000003524</v>
      </c>
      <c r="L520" s="76" t="s">
        <v>356</v>
      </c>
      <c r="M520" s="126" t="s">
        <v>1231</v>
      </c>
      <c r="N520" s="46">
        <f t="shared" si="952"/>
        <v>172.57000000000002</v>
      </c>
      <c r="O520" s="46">
        <f t="shared" si="886"/>
        <v>-8.0000000000000016E-2</v>
      </c>
      <c r="P520" s="42">
        <v>172.67</v>
      </c>
      <c r="Q520" s="46">
        <f t="shared" si="887"/>
        <v>4.3</v>
      </c>
      <c r="R520" s="37">
        <v>168.23</v>
      </c>
      <c r="S520" s="46">
        <f t="shared" si="888"/>
        <v>4.0999999999999996</v>
      </c>
      <c r="T520" s="40">
        <v>168.48999999999998</v>
      </c>
      <c r="U520" s="47">
        <f t="shared" si="927"/>
        <v>29.023669999999999</v>
      </c>
      <c r="V520" s="47">
        <f t="shared" si="928"/>
        <v>29.90053</v>
      </c>
      <c r="W520" s="50">
        <v>29.023700000000002</v>
      </c>
      <c r="X520" s="50">
        <v>29.900500000000001</v>
      </c>
      <c r="Y520" s="50">
        <v>29.023700000000002</v>
      </c>
      <c r="Z520" s="50">
        <v>29.900500000000001</v>
      </c>
      <c r="AA520" s="50">
        <v>29.02364</v>
      </c>
      <c r="AB520" s="50">
        <v>29.900569999999998</v>
      </c>
      <c r="AC520" s="50">
        <v>29.02364</v>
      </c>
      <c r="AD520" s="50">
        <v>29.900559999999999</v>
      </c>
      <c r="AE520" s="51">
        <f t="shared" si="954"/>
        <v>48</v>
      </c>
      <c r="AF520" s="51" t="str">
        <f t="shared" si="955"/>
        <v/>
      </c>
      <c r="AG520" s="51" t="str">
        <f t="shared" si="956"/>
        <v>m</v>
      </c>
      <c r="AH520" s="51" t="str">
        <f t="shared" si="957"/>
        <v/>
      </c>
      <c r="AI520" s="52">
        <f t="shared" si="958"/>
        <v>172.53</v>
      </c>
      <c r="AJ520" s="51"/>
      <c r="AK520" s="53"/>
      <c r="AL520" s="52"/>
      <c r="AM520" s="53">
        <f t="shared" si="960"/>
        <v>46</v>
      </c>
      <c r="AN520" s="53">
        <f>IF(AJ520&lt;&gt;"",IF(AJ520="o",VLOOKUP(AM520,OpenSect!$A$1:$D$11,2),IF(AJ520="u",VLOOKUP(AM520,UpHill!$A$1:$D$35,2),IF(AJ520="d",VLOOKUP(AM520,DownHill!$A$3:$D$29,2),IF(AJ520="f",VLOOKUP(AM520,FlatUnd!$A$2:$D$30,2),IF(AJ520="t",VLOOKUP(AM520,TimeAdd!$A$1:$D$176,2),IF(AJ520="l",VLOOKUP(AM520,SLimit!$A$1:$D$8,2),AN519)))))),AN519)</f>
        <v>55</v>
      </c>
      <c r="AO520" s="53">
        <f>IF(AJ520&lt;&gt;"",IF(AJ520="o",VLOOKUP(AM520,OpenSect!$A$1:$D$11,3),IF(AJ520="u",VLOOKUP(AM520,UpHill!$A$1:$D$35,3),IF(AJ520="d",VLOOKUP(AM520,DownHill!$A$3:$D$29,3),IF(AJ520="f",VLOOKUP(AM520,FlatUnd!$A$2:$D$30,3),IF(AJ520="t",VLOOKUP(AM520,TimeAdd!$A$1:$D$18,3),IF(AJ520="l",VLOOKUP(AM520,SLimit!$A$1:$D$8,3),AO519)))))),AO519)</f>
        <v>64</v>
      </c>
      <c r="AP520" s="53">
        <f>IF(AJ520&lt;&gt;"",IF(AJ520="o",VLOOKUP(AM520,OpenSect!$A$1:$D$11,4),IF(AJ520="u",VLOOKUP(AM520,UpHill!$A$1:$D$35,4),IF(AJ520="d",VLOOKUP(AM520,DownHill!$A$3:$D$29,4),IF(AJ520="f",VLOOKUP(AM520,FlatUnd!$A$2:$D$30,4),IF(AJ520="t",VLOOKUP(AM520,TimeAdd!$A$1:$D$18,4),IF(AJ520="l",VLOOKUP(AM520,SLimit!$A$1:$D$8,4),AP519)))))),AP519)</f>
        <v>72</v>
      </c>
      <c r="AQ520" s="53" t="str">
        <f t="shared" si="961"/>
        <v>80</v>
      </c>
      <c r="AR520" s="54" t="str">
        <f t="shared" si="962"/>
        <v>Control @ catch pit at end of drain channel. Dot on catch pit and center line.</v>
      </c>
      <c r="AS520" s="55"/>
      <c r="AT520" s="55"/>
      <c r="AU520" s="56">
        <f>IF(GroupStTimes!$A$8=0,MIN(CB520,CD520,CF520),MIN(BZ520,CB520,CD520,CF520))</f>
        <v>0.4563888888888889</v>
      </c>
      <c r="AV520" s="56">
        <f>IF(GroupStTimes!$A$8=0,MAX(CC520,CE520,CG520),MAX(CA520,CC520,CE520,CG520))</f>
        <v>0.50222222222222213</v>
      </c>
      <c r="AW520" s="57" t="str">
        <f t="shared" si="963"/>
        <v>29.02367  29.90053</v>
      </c>
      <c r="AX520" s="58" t="str">
        <f t="shared" si="964"/>
        <v/>
      </c>
      <c r="AY520" s="58" t="str">
        <f t="shared" si="965"/>
        <v/>
      </c>
      <c r="AZ520" s="31">
        <f t="shared" si="966"/>
        <v>171.41</v>
      </c>
      <c r="BA520" s="59">
        <f t="shared" si="967"/>
        <v>0.46062500000000001</v>
      </c>
      <c r="BB520" s="59">
        <f t="shared" si="968"/>
        <v>0.4661805555555556</v>
      </c>
      <c r="BC520" s="59">
        <f t="shared" si="969"/>
        <v>0.45554398148148151</v>
      </c>
      <c r="BD520" s="59">
        <f t="shared" si="970"/>
        <v>0.50137731481481473</v>
      </c>
      <c r="BE520" s="59">
        <f t="shared" si="971"/>
        <v>0.48724537037037041</v>
      </c>
      <c r="BF520" s="59">
        <f t="shared" si="972"/>
        <v>0.4976620370370371</v>
      </c>
      <c r="BG520" s="59">
        <f t="shared" si="973"/>
        <v>0.49506944444444456</v>
      </c>
      <c r="BH520" s="59">
        <f t="shared" si="974"/>
        <v>0.49437500000000012</v>
      </c>
      <c r="BI520" s="31">
        <f t="shared" si="975"/>
        <v>1.1200000000000045</v>
      </c>
      <c r="BJ520" s="61">
        <f t="shared" ref="BJ520:BM520" si="998">IF($AJ519="t",IF(AM518=0,0,$BI520/AM518),IF(AM519=0,0,$BI520/AM519))</f>
        <v>2.4347826086956622E-2</v>
      </c>
      <c r="BK520" s="61">
        <f t="shared" si="998"/>
        <v>2.0363636363636445E-2</v>
      </c>
      <c r="BL520" s="61">
        <f t="shared" si="998"/>
        <v>1.7500000000000071E-2</v>
      </c>
      <c r="BM520" s="61">
        <f t="shared" si="998"/>
        <v>1.5555555555555619E-2</v>
      </c>
      <c r="BN520" s="62">
        <f t="shared" si="977"/>
        <v>0</v>
      </c>
      <c r="BO520" s="62">
        <f t="shared" si="978"/>
        <v>1</v>
      </c>
      <c r="BP520" s="62">
        <f t="shared" si="979"/>
        <v>28</v>
      </c>
      <c r="BQ520" s="62">
        <f t="shared" si="980"/>
        <v>0</v>
      </c>
      <c r="BR520" s="62">
        <f t="shared" si="981"/>
        <v>1</v>
      </c>
      <c r="BS520" s="62">
        <f t="shared" si="982"/>
        <v>13</v>
      </c>
      <c r="BT520" s="62">
        <f t="shared" si="983"/>
        <v>0</v>
      </c>
      <c r="BU520" s="62">
        <f t="shared" si="984"/>
        <v>1</v>
      </c>
      <c r="BV520" s="62">
        <f t="shared" si="985"/>
        <v>3</v>
      </c>
      <c r="BW520" s="62">
        <f t="shared" si="986"/>
        <v>0</v>
      </c>
      <c r="BX520" s="62">
        <f t="shared" si="987"/>
        <v>0</v>
      </c>
      <c r="BY520" s="62">
        <f t="shared" si="988"/>
        <v>56</v>
      </c>
      <c r="BZ520" s="63">
        <f t="shared" si="989"/>
        <v>0.46164351851851854</v>
      </c>
      <c r="CA520" s="63">
        <f t="shared" si="990"/>
        <v>0.46719907407407413</v>
      </c>
      <c r="CB520" s="63">
        <f t="shared" si="991"/>
        <v>0.4563888888888889</v>
      </c>
      <c r="CC520" s="63">
        <f t="shared" si="992"/>
        <v>0.50222222222222213</v>
      </c>
      <c r="CD520" s="63">
        <f t="shared" si="993"/>
        <v>0.48797453703703708</v>
      </c>
      <c r="CE520" s="63">
        <f t="shared" si="994"/>
        <v>0.49839120370370377</v>
      </c>
      <c r="CF520" s="63">
        <f t="shared" si="995"/>
        <v>0.49571759259259274</v>
      </c>
      <c r="CG520" s="63">
        <f t="shared" si="996"/>
        <v>0.4950231481481483</v>
      </c>
      <c r="CH520" s="36"/>
      <c r="CI520" s="36"/>
      <c r="CJ520" s="36"/>
      <c r="CK520" s="36"/>
      <c r="CL520" s="60">
        <v>60</v>
      </c>
    </row>
    <row r="521" spans="1:90" ht="40.5" x14ac:dyDescent="0.25">
      <c r="A521" s="37">
        <v>48</v>
      </c>
      <c r="C521" s="37" t="s">
        <v>31</v>
      </c>
      <c r="D521" s="37">
        <v>30</v>
      </c>
      <c r="E521" s="39"/>
      <c r="F521" s="42"/>
      <c r="G521" s="78">
        <v>168.43</v>
      </c>
      <c r="H521" s="41">
        <f t="shared" si="938"/>
        <v>172.83</v>
      </c>
      <c r="I521" s="42">
        <v>172.76</v>
      </c>
      <c r="J521" s="43">
        <f t="shared" si="935"/>
        <v>-5.5954310411375572E-4</v>
      </c>
      <c r="K521" s="44">
        <f t="shared" si="936"/>
        <v>-9.6666666666692436E-2</v>
      </c>
      <c r="L521" s="76" t="s">
        <v>1249</v>
      </c>
      <c r="M521" s="127" t="s">
        <v>1229</v>
      </c>
      <c r="N521" s="46">
        <f t="shared" si="952"/>
        <v>172.85666666666668</v>
      </c>
      <c r="O521" s="46">
        <f t="shared" si="886"/>
        <v>-8.0000000000000016E-2</v>
      </c>
      <c r="P521" s="42">
        <v>172.96</v>
      </c>
      <c r="Q521" s="46">
        <f t="shared" si="887"/>
        <v>4.3</v>
      </c>
      <c r="R521" s="37">
        <v>168.52</v>
      </c>
      <c r="S521" s="46">
        <f t="shared" si="888"/>
        <v>4.0999999999999996</v>
      </c>
      <c r="T521" s="40">
        <v>168.76999999999998</v>
      </c>
      <c r="U521" s="47" t="str">
        <f t="shared" si="927"/>
        <v/>
      </c>
      <c r="V521" s="47" t="str">
        <f t="shared" si="928"/>
        <v/>
      </c>
      <c r="W521" s="50"/>
      <c r="X521" s="50"/>
      <c r="Y521" s="50"/>
      <c r="Z521" s="50"/>
      <c r="AA521" s="50"/>
      <c r="AB521" s="50"/>
      <c r="AC521" s="50"/>
      <c r="AD521" s="50"/>
      <c r="AE521" s="51">
        <f t="shared" si="954"/>
        <v>48</v>
      </c>
      <c r="AF521" s="51" t="str">
        <f t="shared" si="955"/>
        <v/>
      </c>
      <c r="AG521" s="51" t="str">
        <f t="shared" si="956"/>
        <v>l</v>
      </c>
      <c r="AH521" s="51">
        <f t="shared" si="957"/>
        <v>30</v>
      </c>
      <c r="AI521" s="52">
        <f t="shared" si="958"/>
        <v>172.83</v>
      </c>
      <c r="AJ521" s="51" t="s">
        <v>31</v>
      </c>
      <c r="AK521" s="53"/>
      <c r="AL521" s="52"/>
      <c r="AM521" s="53">
        <f t="shared" si="960"/>
        <v>30</v>
      </c>
      <c r="AN521" s="53">
        <f>IF(AJ521&lt;&gt;"",IF(AJ521="o",VLOOKUP(AM521,OpenSect!$A$1:$D$11,2),IF(AJ521="u",VLOOKUP(AM521,UpHill!$A$1:$D$35,2),IF(AJ521="d",VLOOKUP(AM521,DownHill!$A$3:$D$29,2),IF(AJ521="f",VLOOKUP(AM521,FlatUnd!$A$2:$D$30,2),IF(AJ521="t",VLOOKUP(AM521,TimeAdd!$A$1:$D$176,2),IF(AJ521="l",VLOOKUP(AM521,SLimit!$A$1:$D$8,2),AN520)))))),AN520)</f>
        <v>35</v>
      </c>
      <c r="AO521" s="53">
        <f>IF(AJ521&lt;&gt;"",IF(AJ521="o",VLOOKUP(AM521,OpenSect!$A$1:$D$11,3),IF(AJ521="u",VLOOKUP(AM521,UpHill!$A$1:$D$35,3),IF(AJ521="d",VLOOKUP(AM521,DownHill!$A$3:$D$29,3),IF(AJ521="f",VLOOKUP(AM521,FlatUnd!$A$2:$D$30,3),IF(AJ521="t",VLOOKUP(AM521,TimeAdd!$A$1:$D$18,3),IF(AJ521="l",VLOOKUP(AM521,SLimit!$A$1:$D$8,3),AO520)))))),AO520)</f>
        <v>40</v>
      </c>
      <c r="AP521" s="53">
        <f>IF(AJ521&lt;&gt;"",IF(AJ521="o",VLOOKUP(AM521,OpenSect!$A$1:$D$11,4),IF(AJ521="u",VLOOKUP(AM521,UpHill!$A$1:$D$35,4),IF(AJ521="d",VLOOKUP(AM521,DownHill!$A$3:$D$29,4),IF(AJ521="f",VLOOKUP(AM521,FlatUnd!$A$2:$D$30,4),IF(AJ521="t",VLOOKUP(AM521,TimeAdd!$A$1:$D$18,4),IF(AJ521="l",VLOOKUP(AM521,SLimit!$A$1:$D$8,4),AP520)))))),AP520)</f>
        <v>45</v>
      </c>
      <c r="AQ521" s="53" t="str">
        <f t="shared" si="961"/>
        <v>60</v>
      </c>
      <c r="AR521" s="54" t="str">
        <f t="shared" si="962"/>
        <v>60 speed limit. Beware of speed bumps.{ START of Open SECTION.}</v>
      </c>
      <c r="AS521" s="55"/>
      <c r="AT521" s="55"/>
      <c r="AU521" s="56">
        <f>IF(GroupStTimes!$A$8=0,MIN(CB521,CD521,CF521),MIN(BZ521,CB521,CD521,CF521))</f>
        <v>0.4566203703703704</v>
      </c>
      <c r="AV521" s="56">
        <f>IF(GroupStTimes!$A$8=0,MAX(CC521,CE521,CG521),MAX(CA521,CC521,CE521,CG521))</f>
        <v>0.50245370370370357</v>
      </c>
      <c r="AW521" s="57" t="str">
        <f t="shared" si="963"/>
        <v/>
      </c>
      <c r="AX521" s="58" t="str">
        <f t="shared" si="964"/>
        <v/>
      </c>
      <c r="AY521" s="58" t="str">
        <f t="shared" si="965"/>
        <v/>
      </c>
      <c r="AZ521" s="31">
        <f t="shared" si="966"/>
        <v>171.41</v>
      </c>
      <c r="BA521" s="59">
        <f t="shared" si="967"/>
        <v>0.46062500000000001</v>
      </c>
      <c r="BB521" s="59">
        <f t="shared" si="968"/>
        <v>0.4661805555555556</v>
      </c>
      <c r="BC521" s="59">
        <f t="shared" si="969"/>
        <v>0.45554398148148151</v>
      </c>
      <c r="BD521" s="59">
        <f t="shared" si="970"/>
        <v>0.50137731481481473</v>
      </c>
      <c r="BE521" s="59">
        <f t="shared" si="971"/>
        <v>0.48724537037037041</v>
      </c>
      <c r="BF521" s="59">
        <f t="shared" si="972"/>
        <v>0.4976620370370371</v>
      </c>
      <c r="BG521" s="59">
        <f t="shared" si="973"/>
        <v>0.49506944444444456</v>
      </c>
      <c r="BH521" s="59">
        <f t="shared" si="974"/>
        <v>0.49437500000000012</v>
      </c>
      <c r="BI521" s="31">
        <f t="shared" si="975"/>
        <v>1.4200000000000159</v>
      </c>
      <c r="BJ521" s="61">
        <f t="shared" ref="BJ521:BM521" si="999">IF($AJ520="t",IF(AM519=0,0,$BI521/AM519),IF(AM520=0,0,$BI521/AM520))</f>
        <v>3.0869565217391651E-2</v>
      </c>
      <c r="BK521" s="61">
        <f t="shared" si="999"/>
        <v>2.5818181818182108E-2</v>
      </c>
      <c r="BL521" s="61">
        <f t="shared" si="999"/>
        <v>2.2187500000000249E-2</v>
      </c>
      <c r="BM521" s="61">
        <f t="shared" si="999"/>
        <v>1.9722222222222443E-2</v>
      </c>
      <c r="BN521" s="62">
        <f t="shared" si="977"/>
        <v>0</v>
      </c>
      <c r="BO521" s="62">
        <f t="shared" si="978"/>
        <v>1</v>
      </c>
      <c r="BP521" s="62">
        <f t="shared" si="979"/>
        <v>51</v>
      </c>
      <c r="BQ521" s="62">
        <f t="shared" si="980"/>
        <v>0</v>
      </c>
      <c r="BR521" s="62">
        <f t="shared" si="981"/>
        <v>1</v>
      </c>
      <c r="BS521" s="62">
        <f t="shared" si="982"/>
        <v>33</v>
      </c>
      <c r="BT521" s="62">
        <f t="shared" si="983"/>
        <v>0</v>
      </c>
      <c r="BU521" s="62">
        <f t="shared" si="984"/>
        <v>1</v>
      </c>
      <c r="BV521" s="62">
        <f t="shared" si="985"/>
        <v>20</v>
      </c>
      <c r="BW521" s="62">
        <f t="shared" si="986"/>
        <v>0</v>
      </c>
      <c r="BX521" s="62">
        <f t="shared" si="987"/>
        <v>1</v>
      </c>
      <c r="BY521" s="62">
        <f t="shared" si="988"/>
        <v>11</v>
      </c>
      <c r="BZ521" s="63">
        <f t="shared" si="989"/>
        <v>0.46190972222222221</v>
      </c>
      <c r="CA521" s="63">
        <f t="shared" si="990"/>
        <v>0.4674652777777778</v>
      </c>
      <c r="CB521" s="63">
        <f t="shared" si="991"/>
        <v>0.4566203703703704</v>
      </c>
      <c r="CC521" s="63">
        <f t="shared" si="992"/>
        <v>0.50245370370370357</v>
      </c>
      <c r="CD521" s="63">
        <f t="shared" si="993"/>
        <v>0.48817129629629635</v>
      </c>
      <c r="CE521" s="63">
        <f t="shared" si="994"/>
        <v>0.49858796296296304</v>
      </c>
      <c r="CF521" s="63">
        <f t="shared" si="995"/>
        <v>0.49589120370370382</v>
      </c>
      <c r="CG521" s="63">
        <f t="shared" si="996"/>
        <v>0.49519675925925938</v>
      </c>
      <c r="CH521" s="36"/>
      <c r="CI521" s="36"/>
      <c r="CJ521" s="36"/>
      <c r="CK521" s="36"/>
      <c r="CL521" s="60">
        <v>60</v>
      </c>
    </row>
    <row r="522" spans="1:90" ht="26.25" customHeight="1" x14ac:dyDescent="0.25">
      <c r="A522" s="37">
        <v>48</v>
      </c>
      <c r="E522" s="39"/>
      <c r="F522" s="42"/>
      <c r="G522" s="78">
        <v>168.53</v>
      </c>
      <c r="H522" s="41">
        <f t="shared" si="938"/>
        <v>172.91</v>
      </c>
      <c r="I522" s="42">
        <v>172.78</v>
      </c>
      <c r="J522" s="43">
        <f t="shared" si="935"/>
        <v>-1.0224948875256195E-3</v>
      </c>
      <c r="K522" s="44">
        <f t="shared" si="936"/>
        <v>-0.17666666666667652</v>
      </c>
      <c r="L522" s="76" t="s">
        <v>357</v>
      </c>
      <c r="M522" s="127" t="s">
        <v>1229</v>
      </c>
      <c r="N522" s="46">
        <f t="shared" si="952"/>
        <v>172.95666666666668</v>
      </c>
      <c r="O522" s="46">
        <f t="shared" ref="O522:O585" si="1000">0.09-0.17</f>
        <v>-8.0000000000000016E-2</v>
      </c>
      <c r="P522" s="42">
        <v>173.06</v>
      </c>
      <c r="Q522" s="46">
        <f t="shared" ref="Q522:Q585" si="1001">4.47-0.17</f>
        <v>4.3</v>
      </c>
      <c r="R522" s="37">
        <v>168.62</v>
      </c>
      <c r="S522" s="46">
        <f t="shared" ref="S522:S585" si="1002">-0.2+4.47-0.17</f>
        <v>4.0999999999999996</v>
      </c>
      <c r="T522" s="40">
        <v>168.87</v>
      </c>
      <c r="U522" s="47" t="str">
        <f t="shared" si="927"/>
        <v/>
      </c>
      <c r="V522" s="47" t="str">
        <f t="shared" si="928"/>
        <v/>
      </c>
      <c r="W522" s="50"/>
      <c r="X522" s="50"/>
      <c r="Y522" s="50"/>
      <c r="Z522" s="50"/>
      <c r="AA522" s="50"/>
      <c r="AB522" s="50"/>
      <c r="AC522" s="50"/>
      <c r="AD522" s="50"/>
      <c r="AE522" s="51">
        <f t="shared" si="954"/>
        <v>48</v>
      </c>
      <c r="AF522" s="51" t="str">
        <f t="shared" si="955"/>
        <v/>
      </c>
      <c r="AG522" s="51" t="str">
        <f t="shared" si="956"/>
        <v/>
      </c>
      <c r="AH522" s="51" t="str">
        <f t="shared" si="957"/>
        <v/>
      </c>
      <c r="AI522" s="52">
        <f t="shared" si="958"/>
        <v>172.91</v>
      </c>
      <c r="AJ522" s="51"/>
      <c r="AK522" s="53"/>
      <c r="AL522" s="52"/>
      <c r="AM522" s="53">
        <f t="shared" si="960"/>
        <v>30</v>
      </c>
      <c r="AN522" s="53">
        <f>IF(AJ522&lt;&gt;"",IF(AJ522="o",VLOOKUP(AM522,OpenSect!$A$1:$D$11,2),IF(AJ522="u",VLOOKUP(AM522,UpHill!$A$1:$D$35,2),IF(AJ522="d",VLOOKUP(AM522,DownHill!$A$3:$D$29,2),IF(AJ522="f",VLOOKUP(AM522,FlatUnd!$A$2:$D$30,2),IF(AJ522="t",VLOOKUP(AM522,TimeAdd!$A$1:$D$176,2),IF(AJ522="l",VLOOKUP(AM522,SLimit!$A$1:$D$8,2),AN521)))))),AN521)</f>
        <v>35</v>
      </c>
      <c r="AO522" s="53">
        <f>IF(AJ522&lt;&gt;"",IF(AJ522="o",VLOOKUP(AM522,OpenSect!$A$1:$D$11,3),IF(AJ522="u",VLOOKUP(AM522,UpHill!$A$1:$D$35,3),IF(AJ522="d",VLOOKUP(AM522,DownHill!$A$3:$D$29,3),IF(AJ522="f",VLOOKUP(AM522,FlatUnd!$A$2:$D$30,3),IF(AJ522="t",VLOOKUP(AM522,TimeAdd!$A$1:$D$18,3),IF(AJ522="l",VLOOKUP(AM522,SLimit!$A$1:$D$8,3),AO521)))))),AO521)</f>
        <v>40</v>
      </c>
      <c r="AP522" s="53">
        <f>IF(AJ522&lt;&gt;"",IF(AJ522="o",VLOOKUP(AM522,OpenSect!$A$1:$D$11,4),IF(AJ522="u",VLOOKUP(AM522,UpHill!$A$1:$D$35,4),IF(AJ522="d",VLOOKUP(AM522,DownHill!$A$3:$D$29,4),IF(AJ522="f",VLOOKUP(AM522,FlatUnd!$A$2:$D$30,4),IF(AJ522="t",VLOOKUP(AM522,TimeAdd!$A$1:$D$18,4),IF(AJ522="l",VLOOKUP(AM522,SLimit!$A$1:$D$8,4),AP521)))))),AP521)</f>
        <v>45</v>
      </c>
      <c r="AQ522" s="53" t="str">
        <f t="shared" si="961"/>
        <v>60</v>
      </c>
      <c r="AR522" s="54" t="str">
        <f t="shared" si="962"/>
        <v>Warning - Speed bumps.</v>
      </c>
      <c r="AS522" s="55"/>
      <c r="AT522" s="55"/>
      <c r="AU522" s="56">
        <f>IF(GroupStTimes!$A$8=0,MIN(CB522,CD522,CF522),MIN(BZ522,CB522,CD522,CF522))</f>
        <v>0.45671296296296299</v>
      </c>
      <c r="AV522" s="56">
        <f>IF(GroupStTimes!$A$8=0,MAX(CC522,CE522,CG522),MAX(CA522,CC522,CE522,CG522))</f>
        <v>0.50254629629629621</v>
      </c>
      <c r="AW522" s="57" t="str">
        <f t="shared" si="963"/>
        <v/>
      </c>
      <c r="AX522" s="58" t="str">
        <f t="shared" si="964"/>
        <v/>
      </c>
      <c r="AY522" s="58" t="str">
        <f t="shared" si="965"/>
        <v/>
      </c>
      <c r="AZ522" s="31">
        <f t="shared" si="966"/>
        <v>172.83</v>
      </c>
      <c r="BA522" s="59">
        <f t="shared" si="967"/>
        <v>0.46190972222222221</v>
      </c>
      <c r="BB522" s="59">
        <f t="shared" si="968"/>
        <v>0.4674652777777778</v>
      </c>
      <c r="BC522" s="59">
        <f t="shared" si="969"/>
        <v>0.4566203703703704</v>
      </c>
      <c r="BD522" s="59">
        <f t="shared" si="970"/>
        <v>0.50245370370370357</v>
      </c>
      <c r="BE522" s="59">
        <f t="shared" si="971"/>
        <v>0.48817129629629635</v>
      </c>
      <c r="BF522" s="59">
        <f t="shared" si="972"/>
        <v>0.49858796296296304</v>
      </c>
      <c r="BG522" s="59">
        <f t="shared" si="973"/>
        <v>0.49589120370370382</v>
      </c>
      <c r="BH522" s="59">
        <f t="shared" si="974"/>
        <v>0.49519675925925938</v>
      </c>
      <c r="BI522" s="31">
        <f t="shared" si="975"/>
        <v>7.9999999999984084E-2</v>
      </c>
      <c r="BJ522" s="61">
        <f t="shared" ref="BJ522:BM522" si="1003">IF($AJ521="t",IF(AM520=0,0,$BI522/AM520),IF(AM521=0,0,$BI522/AM521))</f>
        <v>2.6666666666661362E-3</v>
      </c>
      <c r="BK522" s="61">
        <f t="shared" si="1003"/>
        <v>2.285714285713831E-3</v>
      </c>
      <c r="BL522" s="61">
        <f t="shared" si="1003"/>
        <v>1.9999999999996019E-3</v>
      </c>
      <c r="BM522" s="61">
        <f t="shared" si="1003"/>
        <v>1.777777777777424E-3</v>
      </c>
      <c r="BN522" s="62">
        <f t="shared" si="977"/>
        <v>0</v>
      </c>
      <c r="BO522" s="62">
        <f t="shared" si="978"/>
        <v>0</v>
      </c>
      <c r="BP522" s="62">
        <f t="shared" si="979"/>
        <v>10</v>
      </c>
      <c r="BQ522" s="62">
        <f t="shared" si="980"/>
        <v>0</v>
      </c>
      <c r="BR522" s="62">
        <f t="shared" si="981"/>
        <v>0</v>
      </c>
      <c r="BS522" s="62">
        <f t="shared" si="982"/>
        <v>8</v>
      </c>
      <c r="BT522" s="62">
        <f t="shared" si="983"/>
        <v>0</v>
      </c>
      <c r="BU522" s="62">
        <f t="shared" si="984"/>
        <v>0</v>
      </c>
      <c r="BV522" s="62">
        <f t="shared" si="985"/>
        <v>7</v>
      </c>
      <c r="BW522" s="62">
        <f t="shared" si="986"/>
        <v>0</v>
      </c>
      <c r="BX522" s="62">
        <f t="shared" si="987"/>
        <v>0</v>
      </c>
      <c r="BY522" s="62">
        <f t="shared" si="988"/>
        <v>6</v>
      </c>
      <c r="BZ522" s="63">
        <f t="shared" si="989"/>
        <v>0.46202546296296293</v>
      </c>
      <c r="CA522" s="63">
        <f t="shared" si="990"/>
        <v>0.46758101851851852</v>
      </c>
      <c r="CB522" s="63">
        <f t="shared" si="991"/>
        <v>0.45671296296296299</v>
      </c>
      <c r="CC522" s="63">
        <f t="shared" si="992"/>
        <v>0.50254629629629621</v>
      </c>
      <c r="CD522" s="63">
        <f t="shared" si="993"/>
        <v>0.48825231481481485</v>
      </c>
      <c r="CE522" s="63">
        <f t="shared" si="994"/>
        <v>0.49866898148148153</v>
      </c>
      <c r="CF522" s="63">
        <f t="shared" si="995"/>
        <v>0.49596064814814828</v>
      </c>
      <c r="CG522" s="63">
        <f t="shared" si="996"/>
        <v>0.49526620370370383</v>
      </c>
      <c r="CH522" s="36"/>
      <c r="CI522" s="36"/>
      <c r="CJ522" s="36"/>
      <c r="CK522" s="36"/>
      <c r="CL522" s="60">
        <v>60</v>
      </c>
    </row>
    <row r="523" spans="1:90" ht="26.25" customHeight="1" x14ac:dyDescent="0.25">
      <c r="A523" s="37">
        <v>48</v>
      </c>
      <c r="E523" s="39"/>
      <c r="F523" s="42"/>
      <c r="G523" s="78">
        <v>168.61</v>
      </c>
      <c r="H523" s="41">
        <f t="shared" si="938"/>
        <v>172.99</v>
      </c>
      <c r="I523" s="42">
        <v>172.86</v>
      </c>
      <c r="J523" s="43">
        <f t="shared" si="935"/>
        <v>-1.0220216745727645E-3</v>
      </c>
      <c r="K523" s="44">
        <f t="shared" si="936"/>
        <v>-0.1766666666666481</v>
      </c>
      <c r="L523" s="76" t="s">
        <v>358</v>
      </c>
      <c r="M523" s="127" t="s">
        <v>1229</v>
      </c>
      <c r="N523" s="46">
        <f t="shared" si="952"/>
        <v>173.03666666666666</v>
      </c>
      <c r="O523" s="46">
        <f t="shared" si="1000"/>
        <v>-8.0000000000000016E-2</v>
      </c>
      <c r="P523" s="42">
        <v>173.14000000000001</v>
      </c>
      <c r="Q523" s="46">
        <f t="shared" si="1001"/>
        <v>4.3</v>
      </c>
      <c r="R523" s="37">
        <v>168.7</v>
      </c>
      <c r="S523" s="46">
        <f t="shared" si="1002"/>
        <v>4.0999999999999996</v>
      </c>
      <c r="T523" s="40">
        <v>168.95</v>
      </c>
      <c r="U523" s="47" t="str">
        <f t="shared" si="927"/>
        <v/>
      </c>
      <c r="V523" s="47" t="str">
        <f t="shared" si="928"/>
        <v/>
      </c>
      <c r="W523" s="50"/>
      <c r="X523" s="50"/>
      <c r="Y523" s="50"/>
      <c r="Z523" s="50"/>
      <c r="AA523" s="50"/>
      <c r="AB523" s="50"/>
      <c r="AC523" s="50"/>
      <c r="AD523" s="50"/>
      <c r="AE523" s="51">
        <f t="shared" si="954"/>
        <v>48</v>
      </c>
      <c r="AF523" s="51" t="str">
        <f t="shared" si="955"/>
        <v/>
      </c>
      <c r="AG523" s="51" t="str">
        <f t="shared" si="956"/>
        <v/>
      </c>
      <c r="AH523" s="51" t="str">
        <f t="shared" si="957"/>
        <v/>
      </c>
      <c r="AI523" s="52">
        <f t="shared" si="958"/>
        <v>172.99</v>
      </c>
      <c r="AJ523" s="51"/>
      <c r="AK523" s="53"/>
      <c r="AL523" s="52"/>
      <c r="AM523" s="53">
        <f t="shared" si="960"/>
        <v>30</v>
      </c>
      <c r="AN523" s="53">
        <f>IF(AJ523&lt;&gt;"",IF(AJ523="o",VLOOKUP(AM523,OpenSect!$A$1:$D$11,2),IF(AJ523="u",VLOOKUP(AM523,UpHill!$A$1:$D$35,2),IF(AJ523="d",VLOOKUP(AM523,DownHill!$A$3:$D$29,2),IF(AJ523="f",VLOOKUP(AM523,FlatUnd!$A$2:$D$30,2),IF(AJ523="t",VLOOKUP(AM523,TimeAdd!$A$1:$D$176,2),IF(AJ523="l",VLOOKUP(AM523,SLimit!$A$1:$D$8,2),AN522)))))),AN522)</f>
        <v>35</v>
      </c>
      <c r="AO523" s="53">
        <f>IF(AJ523&lt;&gt;"",IF(AJ523="o",VLOOKUP(AM523,OpenSect!$A$1:$D$11,3),IF(AJ523="u",VLOOKUP(AM523,UpHill!$A$1:$D$35,3),IF(AJ523="d",VLOOKUP(AM523,DownHill!$A$3:$D$29,3),IF(AJ523="f",VLOOKUP(AM523,FlatUnd!$A$2:$D$30,3),IF(AJ523="t",VLOOKUP(AM523,TimeAdd!$A$1:$D$18,3),IF(AJ523="l",VLOOKUP(AM523,SLimit!$A$1:$D$8,3),AO522)))))),AO522)</f>
        <v>40</v>
      </c>
      <c r="AP523" s="53">
        <f>IF(AJ523&lt;&gt;"",IF(AJ523="o",VLOOKUP(AM523,OpenSect!$A$1:$D$11,4),IF(AJ523="u",VLOOKUP(AM523,UpHill!$A$1:$D$35,4),IF(AJ523="d",VLOOKUP(AM523,DownHill!$A$3:$D$29,4),IF(AJ523="f",VLOOKUP(AM523,FlatUnd!$A$2:$D$30,4),IF(AJ523="t",VLOOKUP(AM523,TimeAdd!$A$1:$D$18,4),IF(AJ523="l",VLOOKUP(AM523,SLimit!$A$1:$D$8,4),AP522)))))),AP522)</f>
        <v>45</v>
      </c>
      <c r="AQ523" s="53" t="str">
        <f t="shared" si="961"/>
        <v>60</v>
      </c>
      <c r="AR523" s="54" t="str">
        <f t="shared" si="962"/>
        <v xml:space="preserve">Warning - Pedestrians.  </v>
      </c>
      <c r="AS523" s="55"/>
      <c r="AT523" s="55"/>
      <c r="AU523" s="56">
        <f>IF(GroupStTimes!$A$8=0,MIN(CB523,CD523,CF523),MIN(BZ523,CB523,CD523,CF523))</f>
        <v>0.45680555555555558</v>
      </c>
      <c r="AV523" s="56">
        <f>IF(GroupStTimes!$A$8=0,MAX(CC523,CE523,CG523),MAX(CA523,CC523,CE523,CG523))</f>
        <v>0.50263888888888875</v>
      </c>
      <c r="AW523" s="57" t="str">
        <f t="shared" si="963"/>
        <v/>
      </c>
      <c r="AX523" s="58" t="str">
        <f t="shared" si="964"/>
        <v/>
      </c>
      <c r="AY523" s="58" t="str">
        <f t="shared" si="965"/>
        <v/>
      </c>
      <c r="AZ523" s="31">
        <f t="shared" si="966"/>
        <v>172.83</v>
      </c>
      <c r="BA523" s="59">
        <f t="shared" si="967"/>
        <v>0.46190972222222221</v>
      </c>
      <c r="BB523" s="59">
        <f t="shared" si="968"/>
        <v>0.4674652777777778</v>
      </c>
      <c r="BC523" s="59">
        <f t="shared" si="969"/>
        <v>0.4566203703703704</v>
      </c>
      <c r="BD523" s="59">
        <f t="shared" si="970"/>
        <v>0.50245370370370357</v>
      </c>
      <c r="BE523" s="59">
        <f t="shared" si="971"/>
        <v>0.48817129629629635</v>
      </c>
      <c r="BF523" s="59">
        <f t="shared" si="972"/>
        <v>0.49858796296296304</v>
      </c>
      <c r="BG523" s="59">
        <f t="shared" si="973"/>
        <v>0.49589120370370382</v>
      </c>
      <c r="BH523" s="59">
        <f t="shared" si="974"/>
        <v>0.49519675925925938</v>
      </c>
      <c r="BI523" s="31">
        <f t="shared" si="975"/>
        <v>0.15999999999999659</v>
      </c>
      <c r="BJ523" s="61">
        <f t="shared" ref="BJ523:BM523" si="1004">IF($AJ522="t",IF(AM521=0,0,$BI523/AM521),IF(AM522=0,0,$BI523/AM522))</f>
        <v>5.3333333333332195E-3</v>
      </c>
      <c r="BK523" s="61">
        <f t="shared" si="1004"/>
        <v>4.5714285714284738E-3</v>
      </c>
      <c r="BL523" s="61">
        <f t="shared" si="1004"/>
        <v>3.9999999999999151E-3</v>
      </c>
      <c r="BM523" s="61">
        <f t="shared" si="1004"/>
        <v>3.5555555555554798E-3</v>
      </c>
      <c r="BN523" s="62">
        <f t="shared" si="977"/>
        <v>0</v>
      </c>
      <c r="BO523" s="62">
        <f t="shared" si="978"/>
        <v>0</v>
      </c>
      <c r="BP523" s="62">
        <f t="shared" si="979"/>
        <v>19</v>
      </c>
      <c r="BQ523" s="62">
        <f t="shared" si="980"/>
        <v>0</v>
      </c>
      <c r="BR523" s="62">
        <f t="shared" si="981"/>
        <v>0</v>
      </c>
      <c r="BS523" s="62">
        <f t="shared" si="982"/>
        <v>16</v>
      </c>
      <c r="BT523" s="62">
        <f t="shared" si="983"/>
        <v>0</v>
      </c>
      <c r="BU523" s="62">
        <f t="shared" si="984"/>
        <v>0</v>
      </c>
      <c r="BV523" s="62">
        <f t="shared" si="985"/>
        <v>14</v>
      </c>
      <c r="BW523" s="62">
        <f t="shared" si="986"/>
        <v>0</v>
      </c>
      <c r="BX523" s="62">
        <f t="shared" si="987"/>
        <v>0</v>
      </c>
      <c r="BY523" s="62">
        <f t="shared" si="988"/>
        <v>13</v>
      </c>
      <c r="BZ523" s="63">
        <f t="shared" si="989"/>
        <v>0.46212962962962961</v>
      </c>
      <c r="CA523" s="63">
        <f t="shared" si="990"/>
        <v>0.4676851851851852</v>
      </c>
      <c r="CB523" s="63">
        <f t="shared" si="991"/>
        <v>0.45680555555555558</v>
      </c>
      <c r="CC523" s="63">
        <f t="shared" si="992"/>
        <v>0.50263888888888875</v>
      </c>
      <c r="CD523" s="63">
        <f t="shared" si="993"/>
        <v>0.4883333333333334</v>
      </c>
      <c r="CE523" s="63">
        <f t="shared" si="994"/>
        <v>0.49875000000000008</v>
      </c>
      <c r="CF523" s="63">
        <f t="shared" si="995"/>
        <v>0.49604166666666677</v>
      </c>
      <c r="CG523" s="63">
        <f t="shared" si="996"/>
        <v>0.49534722222222233</v>
      </c>
      <c r="CH523" s="36"/>
      <c r="CI523" s="36"/>
      <c r="CJ523" s="36"/>
      <c r="CK523" s="36"/>
      <c r="CL523" s="60">
        <v>60</v>
      </c>
    </row>
    <row r="524" spans="1:90" ht="26.25" customHeight="1" x14ac:dyDescent="0.25">
      <c r="A524" s="37">
        <v>48</v>
      </c>
      <c r="E524" s="39"/>
      <c r="F524" s="42"/>
      <c r="G524" s="78">
        <v>168.69</v>
      </c>
      <c r="H524" s="41">
        <f t="shared" si="938"/>
        <v>173.08</v>
      </c>
      <c r="I524" s="42">
        <v>172.95</v>
      </c>
      <c r="J524" s="43">
        <f t="shared" si="935"/>
        <v>-1.0022164402043725E-3</v>
      </c>
      <c r="K524" s="44">
        <f t="shared" si="936"/>
        <v>-0.17333333333334622</v>
      </c>
      <c r="L524" s="76" t="s">
        <v>359</v>
      </c>
      <c r="M524" s="127" t="s">
        <v>1229</v>
      </c>
      <c r="N524" s="46">
        <f t="shared" si="952"/>
        <v>173.12333333333333</v>
      </c>
      <c r="O524" s="46">
        <f t="shared" si="1000"/>
        <v>-8.0000000000000016E-2</v>
      </c>
      <c r="P524" s="42">
        <v>173.23</v>
      </c>
      <c r="Q524" s="46">
        <f t="shared" si="1001"/>
        <v>4.3</v>
      </c>
      <c r="R524" s="37">
        <v>168.78</v>
      </c>
      <c r="S524" s="46">
        <f t="shared" si="1002"/>
        <v>4.0999999999999996</v>
      </c>
      <c r="T524" s="40">
        <v>169.04</v>
      </c>
      <c r="U524" s="47" t="str">
        <f t="shared" si="927"/>
        <v/>
      </c>
      <c r="V524" s="47" t="str">
        <f t="shared" si="928"/>
        <v/>
      </c>
      <c r="W524" s="50"/>
      <c r="X524" s="50"/>
      <c r="Y524" s="50"/>
      <c r="Z524" s="50"/>
      <c r="AA524" s="50"/>
      <c r="AB524" s="50"/>
      <c r="AC524" s="50"/>
      <c r="AD524" s="50"/>
      <c r="AE524" s="51">
        <f t="shared" si="954"/>
        <v>48</v>
      </c>
      <c r="AF524" s="51" t="str">
        <f t="shared" si="955"/>
        <v/>
      </c>
      <c r="AG524" s="51" t="str">
        <f t="shared" si="956"/>
        <v/>
      </c>
      <c r="AH524" s="51" t="str">
        <f t="shared" si="957"/>
        <v/>
      </c>
      <c r="AI524" s="52">
        <f t="shared" si="958"/>
        <v>173.08</v>
      </c>
      <c r="AJ524" s="51"/>
      <c r="AK524" s="53"/>
      <c r="AL524" s="52"/>
      <c r="AM524" s="53">
        <f t="shared" si="960"/>
        <v>30</v>
      </c>
      <c r="AN524" s="53">
        <f>IF(AJ524&lt;&gt;"",IF(AJ524="o",VLOOKUP(AM524,OpenSect!$A$1:$D$11,2),IF(AJ524="u",VLOOKUP(AM524,UpHill!$A$1:$D$35,2),IF(AJ524="d",VLOOKUP(AM524,DownHill!$A$3:$D$29,2),IF(AJ524="f",VLOOKUP(AM524,FlatUnd!$A$2:$D$30,2),IF(AJ524="t",VLOOKUP(AM524,TimeAdd!$A$1:$D$176,2),IF(AJ524="l",VLOOKUP(AM524,SLimit!$A$1:$D$8,2),AN523)))))),AN523)</f>
        <v>35</v>
      </c>
      <c r="AO524" s="53">
        <f>IF(AJ524&lt;&gt;"",IF(AJ524="o",VLOOKUP(AM524,OpenSect!$A$1:$D$11,3),IF(AJ524="u",VLOOKUP(AM524,UpHill!$A$1:$D$35,3),IF(AJ524="d",VLOOKUP(AM524,DownHill!$A$3:$D$29,3),IF(AJ524="f",VLOOKUP(AM524,FlatUnd!$A$2:$D$30,3),IF(AJ524="t",VLOOKUP(AM524,TimeAdd!$A$1:$D$18,3),IF(AJ524="l",VLOOKUP(AM524,SLimit!$A$1:$D$8,3),AO523)))))),AO523)</f>
        <v>40</v>
      </c>
      <c r="AP524" s="53">
        <f>IF(AJ524&lt;&gt;"",IF(AJ524="o",VLOOKUP(AM524,OpenSect!$A$1:$D$11,4),IF(AJ524="u",VLOOKUP(AM524,UpHill!$A$1:$D$35,4),IF(AJ524="d",VLOOKUP(AM524,DownHill!$A$3:$D$29,4),IF(AJ524="f",VLOOKUP(AM524,FlatUnd!$A$2:$D$30,4),IF(AJ524="t",VLOOKUP(AM524,TimeAdd!$A$1:$D$18,4),IF(AJ524="l",VLOOKUP(AM524,SLimit!$A$1:$D$8,4),AP523)))))),AP523)</f>
        <v>45</v>
      </c>
      <c r="AQ524" s="53" t="str">
        <f t="shared" si="961"/>
        <v>60</v>
      </c>
      <c r="AR524" s="54" t="str">
        <f t="shared" si="962"/>
        <v>Warning - Children.</v>
      </c>
      <c r="AS524" s="55"/>
      <c r="AT524" s="55"/>
      <c r="AU524" s="56">
        <f>IF(GroupStTimes!$A$8=0,MIN(CB524,CD524,CF524),MIN(BZ524,CB524,CD524,CF524))</f>
        <v>0.4569212962962963</v>
      </c>
      <c r="AV524" s="56">
        <f>IF(GroupStTimes!$A$8=0,MAX(CC524,CE524,CG524),MAX(CA524,CC524,CE524,CG524))</f>
        <v>0.50275462962962947</v>
      </c>
      <c r="AW524" s="57" t="str">
        <f t="shared" si="963"/>
        <v/>
      </c>
      <c r="AX524" s="58" t="str">
        <f t="shared" si="964"/>
        <v/>
      </c>
      <c r="AY524" s="58" t="str">
        <f t="shared" si="965"/>
        <v/>
      </c>
      <c r="AZ524" s="31">
        <f t="shared" si="966"/>
        <v>172.83</v>
      </c>
      <c r="BA524" s="59">
        <f t="shared" si="967"/>
        <v>0.46190972222222221</v>
      </c>
      <c r="BB524" s="59">
        <f t="shared" si="968"/>
        <v>0.4674652777777778</v>
      </c>
      <c r="BC524" s="59">
        <f t="shared" si="969"/>
        <v>0.4566203703703704</v>
      </c>
      <c r="BD524" s="59">
        <f t="shared" si="970"/>
        <v>0.50245370370370357</v>
      </c>
      <c r="BE524" s="59">
        <f t="shared" si="971"/>
        <v>0.48817129629629635</v>
      </c>
      <c r="BF524" s="59">
        <f t="shared" si="972"/>
        <v>0.49858796296296304</v>
      </c>
      <c r="BG524" s="59">
        <f t="shared" si="973"/>
        <v>0.49589120370370382</v>
      </c>
      <c r="BH524" s="59">
        <f t="shared" si="974"/>
        <v>0.49519675925925938</v>
      </c>
      <c r="BI524" s="31">
        <f t="shared" si="975"/>
        <v>0.25</v>
      </c>
      <c r="BJ524" s="61">
        <f t="shared" ref="BJ524:BM524" si="1005">IF($AJ523="t",IF(AM522=0,0,$BI524/AM522),IF(AM523=0,0,$BI524/AM523))</f>
        <v>8.3333333333333332E-3</v>
      </c>
      <c r="BK524" s="61">
        <f t="shared" si="1005"/>
        <v>7.1428571428571426E-3</v>
      </c>
      <c r="BL524" s="61">
        <f t="shared" si="1005"/>
        <v>6.2500000000000003E-3</v>
      </c>
      <c r="BM524" s="61">
        <f t="shared" si="1005"/>
        <v>5.5555555555555558E-3</v>
      </c>
      <c r="BN524" s="62">
        <f t="shared" si="977"/>
        <v>0</v>
      </c>
      <c r="BO524" s="62">
        <f t="shared" si="978"/>
        <v>0</v>
      </c>
      <c r="BP524" s="62">
        <f t="shared" si="979"/>
        <v>30</v>
      </c>
      <c r="BQ524" s="62">
        <f t="shared" si="980"/>
        <v>0</v>
      </c>
      <c r="BR524" s="62">
        <f t="shared" si="981"/>
        <v>0</v>
      </c>
      <c r="BS524" s="62">
        <f t="shared" si="982"/>
        <v>26</v>
      </c>
      <c r="BT524" s="62">
        <f t="shared" si="983"/>
        <v>0</v>
      </c>
      <c r="BU524" s="62">
        <f t="shared" si="984"/>
        <v>0</v>
      </c>
      <c r="BV524" s="62">
        <f t="shared" si="985"/>
        <v>23</v>
      </c>
      <c r="BW524" s="62">
        <f t="shared" si="986"/>
        <v>0</v>
      </c>
      <c r="BX524" s="62">
        <f t="shared" si="987"/>
        <v>0</v>
      </c>
      <c r="BY524" s="62">
        <f t="shared" si="988"/>
        <v>20</v>
      </c>
      <c r="BZ524" s="63">
        <f t="shared" si="989"/>
        <v>0.46225694444444443</v>
      </c>
      <c r="CA524" s="63">
        <f t="shared" si="990"/>
        <v>0.46781250000000002</v>
      </c>
      <c r="CB524" s="63">
        <f t="shared" si="991"/>
        <v>0.4569212962962963</v>
      </c>
      <c r="CC524" s="63">
        <f t="shared" si="992"/>
        <v>0.50275462962962947</v>
      </c>
      <c r="CD524" s="63">
        <f t="shared" si="993"/>
        <v>0.48843750000000008</v>
      </c>
      <c r="CE524" s="63">
        <f t="shared" si="994"/>
        <v>0.49885416666666677</v>
      </c>
      <c r="CF524" s="63">
        <f t="shared" si="995"/>
        <v>0.49612268518518532</v>
      </c>
      <c r="CG524" s="63">
        <f t="shared" si="996"/>
        <v>0.49542824074074088</v>
      </c>
      <c r="CH524" s="36"/>
      <c r="CI524" s="36"/>
      <c r="CJ524" s="36"/>
      <c r="CK524" s="36"/>
      <c r="CL524" s="60">
        <v>60</v>
      </c>
    </row>
    <row r="525" spans="1:90" ht="26.25" customHeight="1" x14ac:dyDescent="0.25">
      <c r="A525" s="37">
        <v>48</v>
      </c>
      <c r="E525" s="39"/>
      <c r="F525" s="42"/>
      <c r="G525" s="78">
        <v>169.35</v>
      </c>
      <c r="H525" s="41">
        <f t="shared" si="938"/>
        <v>173.74</v>
      </c>
      <c r="I525" s="42">
        <v>173.6</v>
      </c>
      <c r="J525" s="43">
        <f t="shared" si="935"/>
        <v>-1.0368663594468802E-3</v>
      </c>
      <c r="K525" s="44">
        <f t="shared" si="936"/>
        <v>-0.1799999999999784</v>
      </c>
      <c r="L525" s="76" t="s">
        <v>360</v>
      </c>
      <c r="M525" s="127" t="s">
        <v>1229</v>
      </c>
      <c r="N525" s="46">
        <f t="shared" si="952"/>
        <v>173.77999999999997</v>
      </c>
      <c r="O525" s="46">
        <f t="shared" si="1000"/>
        <v>-8.0000000000000016E-2</v>
      </c>
      <c r="P525" s="42">
        <v>173.88</v>
      </c>
      <c r="Q525" s="46">
        <f t="shared" si="1001"/>
        <v>4.3</v>
      </c>
      <c r="R525" s="37">
        <v>169.44</v>
      </c>
      <c r="S525" s="46">
        <f t="shared" si="1002"/>
        <v>4.0999999999999996</v>
      </c>
      <c r="T525" s="40">
        <v>169.7</v>
      </c>
      <c r="U525" s="47" t="str">
        <f t="shared" si="927"/>
        <v/>
      </c>
      <c r="V525" s="47" t="str">
        <f t="shared" si="928"/>
        <v/>
      </c>
      <c r="W525" s="50"/>
      <c r="X525" s="50"/>
      <c r="Y525" s="50"/>
      <c r="Z525" s="50"/>
      <c r="AA525" s="50"/>
      <c r="AB525" s="50"/>
      <c r="AC525" s="50"/>
      <c r="AD525" s="50"/>
      <c r="AE525" s="51">
        <f t="shared" si="954"/>
        <v>48</v>
      </c>
      <c r="AF525" s="51" t="str">
        <f t="shared" si="955"/>
        <v/>
      </c>
      <c r="AG525" s="51" t="str">
        <f t="shared" si="956"/>
        <v/>
      </c>
      <c r="AH525" s="51" t="str">
        <f t="shared" si="957"/>
        <v/>
      </c>
      <c r="AI525" s="52">
        <f t="shared" si="958"/>
        <v>173.74</v>
      </c>
      <c r="AJ525" s="51"/>
      <c r="AK525" s="53"/>
      <c r="AL525" s="52"/>
      <c r="AM525" s="53">
        <f t="shared" si="960"/>
        <v>30</v>
      </c>
      <c r="AN525" s="53">
        <f>IF(AJ525&lt;&gt;"",IF(AJ525="o",VLOOKUP(AM525,OpenSect!$A$1:$D$11,2),IF(AJ525="u",VLOOKUP(AM525,UpHill!$A$1:$D$35,2),IF(AJ525="d",VLOOKUP(AM525,DownHill!$A$3:$D$29,2),IF(AJ525="f",VLOOKUP(AM525,FlatUnd!$A$2:$D$30,2),IF(AJ525="t",VLOOKUP(AM525,TimeAdd!$A$1:$D$176,2),IF(AJ525="l",VLOOKUP(AM525,SLimit!$A$1:$D$8,2),AN524)))))),AN524)</f>
        <v>35</v>
      </c>
      <c r="AO525" s="53">
        <f>IF(AJ525&lt;&gt;"",IF(AJ525="o",VLOOKUP(AM525,OpenSect!$A$1:$D$11,3),IF(AJ525="u",VLOOKUP(AM525,UpHill!$A$1:$D$35,3),IF(AJ525="d",VLOOKUP(AM525,DownHill!$A$3:$D$29,3),IF(AJ525="f",VLOOKUP(AM525,FlatUnd!$A$2:$D$30,3),IF(AJ525="t",VLOOKUP(AM525,TimeAdd!$A$1:$D$18,3),IF(AJ525="l",VLOOKUP(AM525,SLimit!$A$1:$D$8,3),AO524)))))),AO524)</f>
        <v>40</v>
      </c>
      <c r="AP525" s="53">
        <f>IF(AJ525&lt;&gt;"",IF(AJ525="o",VLOOKUP(AM525,OpenSect!$A$1:$D$11,4),IF(AJ525="u",VLOOKUP(AM525,UpHill!$A$1:$D$35,4),IF(AJ525="d",VLOOKUP(AM525,DownHill!$A$3:$D$29,4),IF(AJ525="f",VLOOKUP(AM525,FlatUnd!$A$2:$D$30,4),IF(AJ525="t",VLOOKUP(AM525,TimeAdd!$A$1:$D$18,4),IF(AJ525="l",VLOOKUP(AM525,SLimit!$A$1:$D$8,4),AP524)))))),AP524)</f>
        <v>45</v>
      </c>
      <c r="AQ525" s="53" t="str">
        <f t="shared" si="961"/>
        <v>60</v>
      </c>
      <c r="AR525" s="54" t="str">
        <f t="shared" si="962"/>
        <v>D 500. New Formosa.</v>
      </c>
      <c r="AS525" s="55"/>
      <c r="AT525" s="55"/>
      <c r="AU525" s="56">
        <f>IF(GroupStTimes!$A$8=0,MIN(CB525,CD525,CF525),MIN(BZ525,CB525,CD525,CF525))</f>
        <v>0.45770833333333338</v>
      </c>
      <c r="AV525" s="56">
        <f>IF(GroupStTimes!$A$8=0,MAX(CC525,CE525,CG525),MAX(CA525,CC525,CE525,CG525))</f>
        <v>0.50354166666666655</v>
      </c>
      <c r="AW525" s="57" t="str">
        <f t="shared" si="963"/>
        <v/>
      </c>
      <c r="AX525" s="58" t="str">
        <f t="shared" si="964"/>
        <v/>
      </c>
      <c r="AY525" s="58" t="str">
        <f t="shared" si="965"/>
        <v/>
      </c>
      <c r="AZ525" s="31">
        <f t="shared" si="966"/>
        <v>172.83</v>
      </c>
      <c r="BA525" s="59">
        <f t="shared" si="967"/>
        <v>0.46190972222222221</v>
      </c>
      <c r="BB525" s="59">
        <f t="shared" si="968"/>
        <v>0.4674652777777778</v>
      </c>
      <c r="BC525" s="59">
        <f t="shared" si="969"/>
        <v>0.4566203703703704</v>
      </c>
      <c r="BD525" s="59">
        <f t="shared" si="970"/>
        <v>0.50245370370370357</v>
      </c>
      <c r="BE525" s="59">
        <f t="shared" si="971"/>
        <v>0.48817129629629635</v>
      </c>
      <c r="BF525" s="59">
        <f t="shared" si="972"/>
        <v>0.49858796296296304</v>
      </c>
      <c r="BG525" s="59">
        <f t="shared" si="973"/>
        <v>0.49589120370370382</v>
      </c>
      <c r="BH525" s="59">
        <f t="shared" si="974"/>
        <v>0.49519675925925938</v>
      </c>
      <c r="BI525" s="31">
        <f t="shared" si="975"/>
        <v>0.90999999999999659</v>
      </c>
      <c r="BJ525" s="61">
        <f t="shared" ref="BJ525:BM525" si="1006">IF($AJ524="t",IF(AM523=0,0,$BI525/AM523),IF(AM524=0,0,$BI525/AM524))</f>
        <v>3.0333333333333219E-2</v>
      </c>
      <c r="BK525" s="61">
        <f t="shared" si="1006"/>
        <v>2.5999999999999902E-2</v>
      </c>
      <c r="BL525" s="61">
        <f t="shared" si="1006"/>
        <v>2.2749999999999916E-2</v>
      </c>
      <c r="BM525" s="61">
        <f t="shared" si="1006"/>
        <v>2.0222222222222145E-2</v>
      </c>
      <c r="BN525" s="62">
        <f t="shared" si="977"/>
        <v>0</v>
      </c>
      <c r="BO525" s="62">
        <f t="shared" si="978"/>
        <v>1</v>
      </c>
      <c r="BP525" s="62">
        <f t="shared" si="979"/>
        <v>49</v>
      </c>
      <c r="BQ525" s="62">
        <f t="shared" si="980"/>
        <v>0</v>
      </c>
      <c r="BR525" s="62">
        <f t="shared" si="981"/>
        <v>1</v>
      </c>
      <c r="BS525" s="62">
        <f t="shared" si="982"/>
        <v>34</v>
      </c>
      <c r="BT525" s="62">
        <f t="shared" si="983"/>
        <v>0</v>
      </c>
      <c r="BU525" s="62">
        <f t="shared" si="984"/>
        <v>1</v>
      </c>
      <c r="BV525" s="62">
        <f t="shared" si="985"/>
        <v>22</v>
      </c>
      <c r="BW525" s="62">
        <f t="shared" si="986"/>
        <v>0</v>
      </c>
      <c r="BX525" s="62">
        <f t="shared" si="987"/>
        <v>1</v>
      </c>
      <c r="BY525" s="62">
        <f t="shared" si="988"/>
        <v>13</v>
      </c>
      <c r="BZ525" s="63">
        <f t="shared" si="989"/>
        <v>0.46317129629629628</v>
      </c>
      <c r="CA525" s="63">
        <f t="shared" si="990"/>
        <v>0.46872685185185187</v>
      </c>
      <c r="CB525" s="63">
        <f t="shared" si="991"/>
        <v>0.45770833333333338</v>
      </c>
      <c r="CC525" s="63">
        <f t="shared" si="992"/>
        <v>0.50354166666666655</v>
      </c>
      <c r="CD525" s="63">
        <f t="shared" si="993"/>
        <v>0.48912037037037043</v>
      </c>
      <c r="CE525" s="63">
        <f t="shared" si="994"/>
        <v>0.49953703703703711</v>
      </c>
      <c r="CF525" s="63">
        <f t="shared" si="995"/>
        <v>0.49673611111111121</v>
      </c>
      <c r="CG525" s="63">
        <f t="shared" si="996"/>
        <v>0.49604166666666677</v>
      </c>
      <c r="CH525" s="36"/>
      <c r="CI525" s="36"/>
      <c r="CJ525" s="36"/>
      <c r="CK525" s="36"/>
      <c r="CL525" s="60">
        <v>60</v>
      </c>
    </row>
    <row r="526" spans="1:90" ht="26.25" customHeight="1" x14ac:dyDescent="0.25">
      <c r="A526" s="37">
        <v>48</v>
      </c>
      <c r="E526" s="39"/>
      <c r="F526" s="42"/>
      <c r="G526" s="78">
        <v>169.41</v>
      </c>
      <c r="H526" s="41">
        <f t="shared" si="938"/>
        <v>173.8</v>
      </c>
      <c r="I526" s="42">
        <v>173.66</v>
      </c>
      <c r="J526" s="43">
        <f t="shared" si="935"/>
        <v>-1.0557027141157268E-3</v>
      </c>
      <c r="K526" s="44">
        <f t="shared" si="936"/>
        <v>-0.18333333333333712</v>
      </c>
      <c r="L526" s="76" t="s">
        <v>361</v>
      </c>
      <c r="M526" s="127" t="s">
        <v>1229</v>
      </c>
      <c r="N526" s="46">
        <f t="shared" si="952"/>
        <v>173.84333333333333</v>
      </c>
      <c r="O526" s="46">
        <f t="shared" si="1000"/>
        <v>-8.0000000000000016E-2</v>
      </c>
      <c r="P526" s="42">
        <v>173.94</v>
      </c>
      <c r="Q526" s="46">
        <f t="shared" si="1001"/>
        <v>4.3</v>
      </c>
      <c r="R526" s="37">
        <v>169.5</v>
      </c>
      <c r="S526" s="46">
        <f t="shared" si="1002"/>
        <v>4.0999999999999996</v>
      </c>
      <c r="T526" s="40">
        <v>169.76999999999998</v>
      </c>
      <c r="U526" s="47" t="str">
        <f t="shared" si="927"/>
        <v/>
      </c>
      <c r="V526" s="47" t="str">
        <f t="shared" si="928"/>
        <v/>
      </c>
      <c r="W526" s="50"/>
      <c r="X526" s="50"/>
      <c r="Y526" s="50"/>
      <c r="Z526" s="50"/>
      <c r="AA526" s="50"/>
      <c r="AB526" s="50"/>
      <c r="AC526" s="50"/>
      <c r="AD526" s="50"/>
      <c r="AE526" s="51">
        <f t="shared" si="954"/>
        <v>48</v>
      </c>
      <c r="AF526" s="51" t="str">
        <f t="shared" si="955"/>
        <v/>
      </c>
      <c r="AG526" s="51" t="str">
        <f t="shared" si="956"/>
        <v/>
      </c>
      <c r="AH526" s="51" t="str">
        <f t="shared" si="957"/>
        <v/>
      </c>
      <c r="AI526" s="52">
        <f t="shared" si="958"/>
        <v>173.8</v>
      </c>
      <c r="AJ526" s="51"/>
      <c r="AK526" s="53"/>
      <c r="AL526" s="52"/>
      <c r="AM526" s="53">
        <f t="shared" si="960"/>
        <v>30</v>
      </c>
      <c r="AN526" s="53">
        <f>IF(AJ526&lt;&gt;"",IF(AJ526="o",VLOOKUP(AM526,OpenSect!$A$1:$D$11,2),IF(AJ526="u",VLOOKUP(AM526,UpHill!$A$1:$D$35,2),IF(AJ526="d",VLOOKUP(AM526,DownHill!$A$3:$D$29,2),IF(AJ526="f",VLOOKUP(AM526,FlatUnd!$A$2:$D$30,2),IF(AJ526="t",VLOOKUP(AM526,TimeAdd!$A$1:$D$176,2),IF(AJ526="l",VLOOKUP(AM526,SLimit!$A$1:$D$8,2),AN525)))))),AN525)</f>
        <v>35</v>
      </c>
      <c r="AO526" s="53">
        <f>IF(AJ526&lt;&gt;"",IF(AJ526="o",VLOOKUP(AM526,OpenSect!$A$1:$D$11,3),IF(AJ526="u",VLOOKUP(AM526,UpHill!$A$1:$D$35,3),IF(AJ526="d",VLOOKUP(AM526,DownHill!$A$3:$D$29,3),IF(AJ526="f",VLOOKUP(AM526,FlatUnd!$A$2:$D$30,3),IF(AJ526="t",VLOOKUP(AM526,TimeAdd!$A$1:$D$18,3),IF(AJ526="l",VLOOKUP(AM526,SLimit!$A$1:$D$8,3),AO525)))))),AO525)</f>
        <v>40</v>
      </c>
      <c r="AP526" s="53">
        <f>IF(AJ526&lt;&gt;"",IF(AJ526="o",VLOOKUP(AM526,OpenSect!$A$1:$D$11,4),IF(AJ526="u",VLOOKUP(AM526,UpHill!$A$1:$D$35,4),IF(AJ526="d",VLOOKUP(AM526,DownHill!$A$3:$D$29,4),IF(AJ526="f",VLOOKUP(AM526,FlatUnd!$A$2:$D$30,4),IF(AJ526="t",VLOOKUP(AM526,TimeAdd!$A$1:$D$18,4),IF(AJ526="l",VLOOKUP(AM526,SLimit!$A$1:$D$8,4),AP525)))))),AP525)</f>
        <v>45</v>
      </c>
      <c r="AQ526" s="53" t="str">
        <f t="shared" si="961"/>
        <v>60</v>
      </c>
      <c r="AR526" s="54" t="str">
        <f t="shared" si="962"/>
        <v>?  km stone.</v>
      </c>
      <c r="AS526" s="55"/>
      <c r="AT526" s="55"/>
      <c r="AU526" s="56">
        <f>IF(GroupStTimes!$A$8=0,MIN(CB526,CD526,CF526),MIN(BZ526,CB526,CD526,CF526))</f>
        <v>0.45777777777777778</v>
      </c>
      <c r="AV526" s="56">
        <f>IF(GroupStTimes!$A$8=0,MAX(CC526,CE526,CG526),MAX(CA526,CC526,CE526,CG526))</f>
        <v>0.50361111111111101</v>
      </c>
      <c r="AW526" s="57" t="str">
        <f t="shared" si="963"/>
        <v/>
      </c>
      <c r="AX526" s="58" t="str">
        <f t="shared" si="964"/>
        <v/>
      </c>
      <c r="AY526" s="58" t="str">
        <f t="shared" si="965"/>
        <v/>
      </c>
      <c r="AZ526" s="31">
        <f t="shared" si="966"/>
        <v>172.83</v>
      </c>
      <c r="BA526" s="59">
        <f t="shared" si="967"/>
        <v>0.46190972222222221</v>
      </c>
      <c r="BB526" s="59">
        <f t="shared" si="968"/>
        <v>0.4674652777777778</v>
      </c>
      <c r="BC526" s="59">
        <f t="shared" si="969"/>
        <v>0.4566203703703704</v>
      </c>
      <c r="BD526" s="59">
        <f t="shared" si="970"/>
        <v>0.50245370370370357</v>
      </c>
      <c r="BE526" s="59">
        <f t="shared" si="971"/>
        <v>0.48817129629629635</v>
      </c>
      <c r="BF526" s="59">
        <f t="shared" si="972"/>
        <v>0.49858796296296304</v>
      </c>
      <c r="BG526" s="59">
        <f t="shared" si="973"/>
        <v>0.49589120370370382</v>
      </c>
      <c r="BH526" s="59">
        <f t="shared" si="974"/>
        <v>0.49519675925925938</v>
      </c>
      <c r="BI526" s="31">
        <f t="shared" si="975"/>
        <v>0.96999999999999886</v>
      </c>
      <c r="BJ526" s="61">
        <f t="shared" ref="BJ526:BM526" si="1007">IF($AJ525="t",IF(AM524=0,0,$BI526/AM524),IF(AM525=0,0,$BI526/AM525))</f>
        <v>3.2333333333333297E-2</v>
      </c>
      <c r="BK526" s="61">
        <f t="shared" si="1007"/>
        <v>2.7714285714285681E-2</v>
      </c>
      <c r="BL526" s="61">
        <f t="shared" si="1007"/>
        <v>2.4249999999999973E-2</v>
      </c>
      <c r="BM526" s="61">
        <f t="shared" si="1007"/>
        <v>2.1555555555555529E-2</v>
      </c>
      <c r="BN526" s="62">
        <f t="shared" si="977"/>
        <v>0</v>
      </c>
      <c r="BO526" s="62">
        <f t="shared" si="978"/>
        <v>1</v>
      </c>
      <c r="BP526" s="62">
        <f t="shared" si="979"/>
        <v>56</v>
      </c>
      <c r="BQ526" s="62">
        <f t="shared" si="980"/>
        <v>0</v>
      </c>
      <c r="BR526" s="62">
        <f t="shared" si="981"/>
        <v>1</v>
      </c>
      <c r="BS526" s="62">
        <f t="shared" si="982"/>
        <v>40</v>
      </c>
      <c r="BT526" s="62">
        <f t="shared" si="983"/>
        <v>0</v>
      </c>
      <c r="BU526" s="62">
        <f t="shared" si="984"/>
        <v>1</v>
      </c>
      <c r="BV526" s="62">
        <f t="shared" si="985"/>
        <v>27</v>
      </c>
      <c r="BW526" s="62">
        <f t="shared" si="986"/>
        <v>0</v>
      </c>
      <c r="BX526" s="62">
        <f t="shared" si="987"/>
        <v>1</v>
      </c>
      <c r="BY526" s="62">
        <f t="shared" si="988"/>
        <v>18</v>
      </c>
      <c r="BZ526" s="63">
        <f t="shared" si="989"/>
        <v>0.46325231481481483</v>
      </c>
      <c r="CA526" s="63">
        <f t="shared" si="990"/>
        <v>0.46880787037037042</v>
      </c>
      <c r="CB526" s="63">
        <f t="shared" si="991"/>
        <v>0.45777777777777778</v>
      </c>
      <c r="CC526" s="63">
        <f t="shared" si="992"/>
        <v>0.50361111111111101</v>
      </c>
      <c r="CD526" s="63">
        <f t="shared" si="993"/>
        <v>0.48917824074074079</v>
      </c>
      <c r="CE526" s="63">
        <f t="shared" si="994"/>
        <v>0.49959490740740747</v>
      </c>
      <c r="CF526" s="63">
        <f t="shared" si="995"/>
        <v>0.49679398148148157</v>
      </c>
      <c r="CG526" s="63">
        <f t="shared" si="996"/>
        <v>0.49609953703703713</v>
      </c>
      <c r="CH526" s="36"/>
      <c r="CI526" s="36"/>
      <c r="CJ526" s="36"/>
      <c r="CK526" s="36"/>
      <c r="CL526" s="60">
        <v>60</v>
      </c>
    </row>
    <row r="527" spans="1:90" ht="40.5" x14ac:dyDescent="0.25">
      <c r="A527" s="37">
        <v>48</v>
      </c>
      <c r="E527" s="39"/>
      <c r="F527" s="42"/>
      <c r="G527" s="78">
        <v>169.71</v>
      </c>
      <c r="H527" s="41">
        <f t="shared" si="938"/>
        <v>174.1</v>
      </c>
      <c r="I527" s="42">
        <v>173.97</v>
      </c>
      <c r="J527" s="43">
        <f t="shared" si="935"/>
        <v>-1.015500756835363E-3</v>
      </c>
      <c r="K527" s="44">
        <f t="shared" si="936"/>
        <v>-0.1766666666666481</v>
      </c>
      <c r="L527" s="76" t="s">
        <v>362</v>
      </c>
      <c r="M527" s="127" t="s">
        <v>1229</v>
      </c>
      <c r="N527" s="46">
        <f t="shared" si="952"/>
        <v>174.14666666666665</v>
      </c>
      <c r="O527" s="46">
        <f t="shared" si="1000"/>
        <v>-8.0000000000000016E-2</v>
      </c>
      <c r="P527" s="42">
        <v>174.25</v>
      </c>
      <c r="Q527" s="46">
        <f t="shared" si="1001"/>
        <v>4.3</v>
      </c>
      <c r="R527" s="37">
        <v>169.8</v>
      </c>
      <c r="S527" s="46">
        <f t="shared" si="1002"/>
        <v>4.0999999999999996</v>
      </c>
      <c r="T527" s="40">
        <v>170.07</v>
      </c>
      <c r="U527" s="47" t="str">
        <f t="shared" si="927"/>
        <v/>
      </c>
      <c r="V527" s="47" t="str">
        <f t="shared" si="928"/>
        <v/>
      </c>
      <c r="W527" s="50"/>
      <c r="X527" s="50"/>
      <c r="Y527" s="50"/>
      <c r="Z527" s="50"/>
      <c r="AA527" s="50"/>
      <c r="AB527" s="50"/>
      <c r="AC527" s="50"/>
      <c r="AD527" s="50"/>
      <c r="AE527" s="51">
        <f t="shared" si="954"/>
        <v>48</v>
      </c>
      <c r="AF527" s="51" t="str">
        <f t="shared" si="955"/>
        <v/>
      </c>
      <c r="AG527" s="51" t="str">
        <f t="shared" si="956"/>
        <v/>
      </c>
      <c r="AH527" s="51" t="str">
        <f t="shared" si="957"/>
        <v/>
      </c>
      <c r="AI527" s="52">
        <f t="shared" si="958"/>
        <v>174.1</v>
      </c>
      <c r="AJ527" s="51"/>
      <c r="AK527" s="53"/>
      <c r="AL527" s="52"/>
      <c r="AM527" s="53">
        <f t="shared" si="960"/>
        <v>30</v>
      </c>
      <c r="AN527" s="53">
        <f>IF(AJ527&lt;&gt;"",IF(AJ527="o",VLOOKUP(AM527,OpenSect!$A$1:$D$11,2),IF(AJ527="u",VLOOKUP(AM527,UpHill!$A$1:$D$35,2),IF(AJ527="d",VLOOKUP(AM527,DownHill!$A$3:$D$29,2),IF(AJ527="f",VLOOKUP(AM527,FlatUnd!$A$2:$D$30,2),IF(AJ527="t",VLOOKUP(AM527,TimeAdd!$A$1:$D$176,2),IF(AJ527="l",VLOOKUP(AM527,SLimit!$A$1:$D$8,2),AN526)))))),AN526)</f>
        <v>35</v>
      </c>
      <c r="AO527" s="53">
        <f>IF(AJ527&lt;&gt;"",IF(AJ527="o",VLOOKUP(AM527,OpenSect!$A$1:$D$11,3),IF(AJ527="u",VLOOKUP(AM527,UpHill!$A$1:$D$35,3),IF(AJ527="d",VLOOKUP(AM527,DownHill!$A$3:$D$29,3),IF(AJ527="f",VLOOKUP(AM527,FlatUnd!$A$2:$D$30,3),IF(AJ527="t",VLOOKUP(AM527,TimeAdd!$A$1:$D$18,3),IF(AJ527="l",VLOOKUP(AM527,SLimit!$A$1:$D$8,3),AO526)))))),AO526)</f>
        <v>40</v>
      </c>
      <c r="AP527" s="53">
        <f>IF(AJ527&lt;&gt;"",IF(AJ527="o",VLOOKUP(AM527,OpenSect!$A$1:$D$11,4),IF(AJ527="u",VLOOKUP(AM527,UpHill!$A$1:$D$35,4),IF(AJ527="d",VLOOKUP(AM527,DownHill!$A$3:$D$29,4),IF(AJ527="f",VLOOKUP(AM527,FlatUnd!$A$2:$D$30,4),IF(AJ527="t",VLOOKUP(AM527,TimeAdd!$A$1:$D$18,4),IF(AJ527="l",VLOOKUP(AM527,SLimit!$A$1:$D$8,4),AP526)))))),AP526)</f>
        <v>45</v>
      </c>
      <c r="AQ527" s="53" t="str">
        <f t="shared" si="961"/>
        <v>60</v>
      </c>
      <c r="AR527" s="54" t="str">
        <f t="shared" si="962"/>
        <v>R103 Estcourt / [ Monument ] Durnford {right} [Battle field].</v>
      </c>
      <c r="AS527" s="55"/>
      <c r="AT527" s="55"/>
      <c r="AU527" s="56">
        <f>IF(GroupStTimes!$A$8=0,MIN(CB527,CD527,CF527),MIN(BZ527,CB527,CD527,CF527))</f>
        <v>0.4581365740740741</v>
      </c>
      <c r="AV527" s="56">
        <f>IF(GroupStTimes!$A$8=0,MAX(CC527,CE527,CG527),MAX(CA527,CC527,CE527,CG527))</f>
        <v>0.50396990740740732</v>
      </c>
      <c r="AW527" s="57" t="str">
        <f t="shared" si="963"/>
        <v/>
      </c>
      <c r="AX527" s="58" t="str">
        <f t="shared" si="964"/>
        <v/>
      </c>
      <c r="AY527" s="58" t="str">
        <f t="shared" si="965"/>
        <v/>
      </c>
      <c r="AZ527" s="31">
        <f t="shared" si="966"/>
        <v>172.83</v>
      </c>
      <c r="BA527" s="59">
        <f t="shared" si="967"/>
        <v>0.46190972222222221</v>
      </c>
      <c r="BB527" s="59">
        <f t="shared" si="968"/>
        <v>0.4674652777777778</v>
      </c>
      <c r="BC527" s="59">
        <f t="shared" si="969"/>
        <v>0.4566203703703704</v>
      </c>
      <c r="BD527" s="59">
        <f t="shared" si="970"/>
        <v>0.50245370370370357</v>
      </c>
      <c r="BE527" s="59">
        <f t="shared" si="971"/>
        <v>0.48817129629629635</v>
      </c>
      <c r="BF527" s="59">
        <f t="shared" si="972"/>
        <v>0.49858796296296304</v>
      </c>
      <c r="BG527" s="59">
        <f t="shared" si="973"/>
        <v>0.49589120370370382</v>
      </c>
      <c r="BH527" s="59">
        <f t="shared" si="974"/>
        <v>0.49519675925925938</v>
      </c>
      <c r="BI527" s="31">
        <f t="shared" si="975"/>
        <v>1.2699999999999818</v>
      </c>
      <c r="BJ527" s="61">
        <f t="shared" ref="BJ527:BM527" si="1008">IF($AJ526="t",IF(AM525=0,0,$BI527/AM525),IF(AM526=0,0,$BI527/AM526))</f>
        <v>4.233333333333273E-2</v>
      </c>
      <c r="BK527" s="61">
        <f t="shared" si="1008"/>
        <v>3.6285714285713769E-2</v>
      </c>
      <c r="BL527" s="61">
        <f t="shared" si="1008"/>
        <v>3.1749999999999542E-2</v>
      </c>
      <c r="BM527" s="61">
        <f t="shared" si="1008"/>
        <v>2.8222222222221819E-2</v>
      </c>
      <c r="BN527" s="62">
        <f t="shared" si="977"/>
        <v>0</v>
      </c>
      <c r="BO527" s="62">
        <f t="shared" si="978"/>
        <v>2</v>
      </c>
      <c r="BP527" s="62">
        <f t="shared" si="979"/>
        <v>32</v>
      </c>
      <c r="BQ527" s="62">
        <f t="shared" si="980"/>
        <v>0</v>
      </c>
      <c r="BR527" s="62">
        <f t="shared" si="981"/>
        <v>2</v>
      </c>
      <c r="BS527" s="62">
        <f t="shared" si="982"/>
        <v>11</v>
      </c>
      <c r="BT527" s="62">
        <f t="shared" si="983"/>
        <v>0</v>
      </c>
      <c r="BU527" s="62">
        <f t="shared" si="984"/>
        <v>1</v>
      </c>
      <c r="BV527" s="62">
        <f t="shared" si="985"/>
        <v>54</v>
      </c>
      <c r="BW527" s="62">
        <f t="shared" si="986"/>
        <v>0</v>
      </c>
      <c r="BX527" s="62">
        <f t="shared" si="987"/>
        <v>1</v>
      </c>
      <c r="BY527" s="62">
        <f t="shared" si="988"/>
        <v>42</v>
      </c>
      <c r="BZ527" s="63">
        <f t="shared" si="989"/>
        <v>0.46366898148148145</v>
      </c>
      <c r="CA527" s="63">
        <f t="shared" si="990"/>
        <v>0.46922453703703704</v>
      </c>
      <c r="CB527" s="63">
        <f t="shared" si="991"/>
        <v>0.4581365740740741</v>
      </c>
      <c r="CC527" s="63">
        <f t="shared" si="992"/>
        <v>0.50396990740740732</v>
      </c>
      <c r="CD527" s="63">
        <f t="shared" si="993"/>
        <v>0.48949074074074078</v>
      </c>
      <c r="CE527" s="63">
        <f t="shared" si="994"/>
        <v>0.49990740740740747</v>
      </c>
      <c r="CF527" s="63">
        <f t="shared" si="995"/>
        <v>0.49707175925925939</v>
      </c>
      <c r="CG527" s="63">
        <f t="shared" si="996"/>
        <v>0.49637731481481495</v>
      </c>
      <c r="CH527" s="36"/>
      <c r="CI527" s="36"/>
      <c r="CJ527" s="36"/>
      <c r="CK527" s="36"/>
      <c r="CL527" s="60">
        <v>60</v>
      </c>
    </row>
    <row r="528" spans="1:90" ht="26.25" customHeight="1" x14ac:dyDescent="0.25">
      <c r="A528" s="37">
        <v>48</v>
      </c>
      <c r="E528" s="39"/>
      <c r="F528" s="42"/>
      <c r="G528" s="78">
        <v>169.92</v>
      </c>
      <c r="H528" s="41">
        <f t="shared" si="938"/>
        <v>174.31</v>
      </c>
      <c r="I528" s="42">
        <v>174.17</v>
      </c>
      <c r="J528" s="43">
        <f t="shared" si="935"/>
        <v>-1.0334730435781526E-3</v>
      </c>
      <c r="K528" s="44">
        <f t="shared" si="936"/>
        <v>-0.18000000000000682</v>
      </c>
      <c r="L528" s="76" t="s">
        <v>44</v>
      </c>
      <c r="M528" s="127" t="s">
        <v>1229</v>
      </c>
      <c r="N528" s="46">
        <f t="shared" si="952"/>
        <v>174.35</v>
      </c>
      <c r="O528" s="46">
        <f t="shared" si="1000"/>
        <v>-8.0000000000000016E-2</v>
      </c>
      <c r="P528" s="42">
        <v>174.45</v>
      </c>
      <c r="Q528" s="46">
        <f t="shared" si="1001"/>
        <v>4.3</v>
      </c>
      <c r="R528" s="37">
        <v>170.01</v>
      </c>
      <c r="S528" s="46">
        <f t="shared" si="1002"/>
        <v>4.0999999999999996</v>
      </c>
      <c r="T528" s="40">
        <v>170.26999999999998</v>
      </c>
      <c r="U528" s="47" t="str">
        <f t="shared" si="927"/>
        <v/>
      </c>
      <c r="V528" s="47" t="str">
        <f t="shared" si="928"/>
        <v/>
      </c>
      <c r="W528" s="50"/>
      <c r="X528" s="50"/>
      <c r="Y528" s="50"/>
      <c r="Z528" s="50"/>
      <c r="AA528" s="50"/>
      <c r="AB528" s="50"/>
      <c r="AC528" s="50"/>
      <c r="AD528" s="50"/>
      <c r="AE528" s="51">
        <f t="shared" si="954"/>
        <v>48</v>
      </c>
      <c r="AF528" s="51" t="str">
        <f t="shared" si="955"/>
        <v/>
      </c>
      <c r="AG528" s="51" t="str">
        <f t="shared" si="956"/>
        <v/>
      </c>
      <c r="AH528" s="51" t="str">
        <f t="shared" si="957"/>
        <v/>
      </c>
      <c r="AI528" s="52">
        <f t="shared" si="958"/>
        <v>174.31</v>
      </c>
      <c r="AJ528" s="51"/>
      <c r="AK528" s="53"/>
      <c r="AL528" s="52"/>
      <c r="AM528" s="53">
        <f t="shared" si="960"/>
        <v>30</v>
      </c>
      <c r="AN528" s="53">
        <f>IF(AJ528&lt;&gt;"",IF(AJ528="o",VLOOKUP(AM528,OpenSect!$A$1:$D$11,2),IF(AJ528="u",VLOOKUP(AM528,UpHill!$A$1:$D$35,2),IF(AJ528="d",VLOOKUP(AM528,DownHill!$A$3:$D$29,2),IF(AJ528="f",VLOOKUP(AM528,FlatUnd!$A$2:$D$30,2),IF(AJ528="t",VLOOKUP(AM528,TimeAdd!$A$1:$D$176,2),IF(AJ528="l",VLOOKUP(AM528,SLimit!$A$1:$D$8,2),AN527)))))),AN527)</f>
        <v>35</v>
      </c>
      <c r="AO528" s="53">
        <f>IF(AJ528&lt;&gt;"",IF(AJ528="o",VLOOKUP(AM528,OpenSect!$A$1:$D$11,3),IF(AJ528="u",VLOOKUP(AM528,UpHill!$A$1:$D$35,3),IF(AJ528="d",VLOOKUP(AM528,DownHill!$A$3:$D$29,3),IF(AJ528="f",VLOOKUP(AM528,FlatUnd!$A$2:$D$30,3),IF(AJ528="t",VLOOKUP(AM528,TimeAdd!$A$1:$D$18,3),IF(AJ528="l",VLOOKUP(AM528,SLimit!$A$1:$D$8,3),AO527)))))),AO527)</f>
        <v>40</v>
      </c>
      <c r="AP528" s="53">
        <f>IF(AJ528&lt;&gt;"",IF(AJ528="o",VLOOKUP(AM528,OpenSect!$A$1:$D$11,4),IF(AJ528="u",VLOOKUP(AM528,UpHill!$A$1:$D$35,4),IF(AJ528="d",VLOOKUP(AM528,DownHill!$A$3:$D$29,4),IF(AJ528="f",VLOOKUP(AM528,FlatUnd!$A$2:$D$30,4),IF(AJ528="t",VLOOKUP(AM528,TimeAdd!$A$1:$D$18,4),IF(AJ528="l",VLOOKUP(AM528,SLimit!$A$1:$D$8,4),AP527)))))),AP527)</f>
        <v>45</v>
      </c>
      <c r="AQ528" s="53" t="str">
        <f t="shared" si="961"/>
        <v>60</v>
      </c>
      <c r="AR528" s="54" t="str">
        <f t="shared" si="962"/>
        <v>Bridge</v>
      </c>
      <c r="AS528" s="55"/>
      <c r="AT528" s="55"/>
      <c r="AU528" s="56">
        <f>IF(GroupStTimes!$A$8=0,MIN(CB528,CD528,CF528),MIN(BZ528,CB528,CD528,CF528))</f>
        <v>0.45837962962962964</v>
      </c>
      <c r="AV528" s="56">
        <f>IF(GroupStTimes!$A$8=0,MAX(CC528,CE528,CG528),MAX(CA528,CC528,CE528,CG528))</f>
        <v>0.50421296296296281</v>
      </c>
      <c r="AW528" s="57" t="str">
        <f t="shared" si="963"/>
        <v/>
      </c>
      <c r="AX528" s="58" t="str">
        <f t="shared" si="964"/>
        <v/>
      </c>
      <c r="AY528" s="58" t="str">
        <f t="shared" si="965"/>
        <v/>
      </c>
      <c r="AZ528" s="31">
        <f t="shared" si="966"/>
        <v>172.83</v>
      </c>
      <c r="BA528" s="59">
        <f t="shared" si="967"/>
        <v>0.46190972222222221</v>
      </c>
      <c r="BB528" s="59">
        <f t="shared" si="968"/>
        <v>0.4674652777777778</v>
      </c>
      <c r="BC528" s="59">
        <f t="shared" si="969"/>
        <v>0.4566203703703704</v>
      </c>
      <c r="BD528" s="59">
        <f t="shared" si="970"/>
        <v>0.50245370370370357</v>
      </c>
      <c r="BE528" s="59">
        <f t="shared" si="971"/>
        <v>0.48817129629629635</v>
      </c>
      <c r="BF528" s="59">
        <f t="shared" si="972"/>
        <v>0.49858796296296304</v>
      </c>
      <c r="BG528" s="59">
        <f t="shared" si="973"/>
        <v>0.49589120370370382</v>
      </c>
      <c r="BH528" s="59">
        <f t="shared" si="974"/>
        <v>0.49519675925925938</v>
      </c>
      <c r="BI528" s="31">
        <f t="shared" si="975"/>
        <v>1.4799999999999898</v>
      </c>
      <c r="BJ528" s="61">
        <f t="shared" ref="BJ528:BM528" si="1009">IF($AJ527="t",IF(AM526=0,0,$BI528/AM526),IF(AM527=0,0,$BI528/AM527))</f>
        <v>4.9333333333332993E-2</v>
      </c>
      <c r="BK528" s="61">
        <f t="shared" si="1009"/>
        <v>4.2285714285713996E-2</v>
      </c>
      <c r="BL528" s="61">
        <f t="shared" si="1009"/>
        <v>3.6999999999999741E-2</v>
      </c>
      <c r="BM528" s="61">
        <f t="shared" si="1009"/>
        <v>3.2888888888888662E-2</v>
      </c>
      <c r="BN528" s="62">
        <f t="shared" si="977"/>
        <v>0</v>
      </c>
      <c r="BO528" s="62">
        <f t="shared" si="978"/>
        <v>2</v>
      </c>
      <c r="BP528" s="62">
        <f t="shared" si="979"/>
        <v>58</v>
      </c>
      <c r="BQ528" s="62">
        <f t="shared" si="980"/>
        <v>0</v>
      </c>
      <c r="BR528" s="62">
        <f t="shared" si="981"/>
        <v>2</v>
      </c>
      <c r="BS528" s="62">
        <f t="shared" si="982"/>
        <v>32</v>
      </c>
      <c r="BT528" s="62">
        <f t="shared" si="983"/>
        <v>0</v>
      </c>
      <c r="BU528" s="62">
        <f t="shared" si="984"/>
        <v>2</v>
      </c>
      <c r="BV528" s="62">
        <f t="shared" si="985"/>
        <v>13</v>
      </c>
      <c r="BW528" s="62">
        <f t="shared" si="986"/>
        <v>0</v>
      </c>
      <c r="BX528" s="62">
        <f t="shared" si="987"/>
        <v>1</v>
      </c>
      <c r="BY528" s="62">
        <f t="shared" si="988"/>
        <v>58</v>
      </c>
      <c r="BZ528" s="63">
        <f t="shared" si="989"/>
        <v>0.4639699074074074</v>
      </c>
      <c r="CA528" s="63">
        <f t="shared" si="990"/>
        <v>0.46952546296296299</v>
      </c>
      <c r="CB528" s="63">
        <f t="shared" si="991"/>
        <v>0.45837962962962964</v>
      </c>
      <c r="CC528" s="63">
        <f t="shared" si="992"/>
        <v>0.50421296296296281</v>
      </c>
      <c r="CD528" s="63">
        <f t="shared" si="993"/>
        <v>0.48971064814814819</v>
      </c>
      <c r="CE528" s="63">
        <f t="shared" si="994"/>
        <v>0.50012731481481487</v>
      </c>
      <c r="CF528" s="63">
        <f t="shared" si="995"/>
        <v>0.49725694444444457</v>
      </c>
      <c r="CG528" s="63">
        <f t="shared" si="996"/>
        <v>0.49656250000000013</v>
      </c>
      <c r="CH528" s="36"/>
      <c r="CI528" s="36"/>
      <c r="CJ528" s="36"/>
      <c r="CK528" s="36"/>
      <c r="CL528" s="60">
        <v>60</v>
      </c>
    </row>
    <row r="529" spans="1:90" ht="26.25" customHeight="1" x14ac:dyDescent="0.25">
      <c r="A529" s="37">
        <v>49</v>
      </c>
      <c r="E529" s="39"/>
      <c r="F529" s="42"/>
      <c r="G529" s="78">
        <v>169.99</v>
      </c>
      <c r="H529" s="41">
        <f t="shared" si="938"/>
        <v>174.38</v>
      </c>
      <c r="I529" s="42">
        <v>174.24</v>
      </c>
      <c r="J529" s="43">
        <f t="shared" si="935"/>
        <v>-1.0330578512395454E-3</v>
      </c>
      <c r="K529" s="44">
        <f t="shared" si="936"/>
        <v>-0.1799999999999784</v>
      </c>
      <c r="L529" s="76" t="s">
        <v>363</v>
      </c>
      <c r="M529" s="127" t="s">
        <v>1229</v>
      </c>
      <c r="N529" s="46">
        <f t="shared" si="952"/>
        <v>174.42</v>
      </c>
      <c r="O529" s="46">
        <f t="shared" si="1000"/>
        <v>-8.0000000000000016E-2</v>
      </c>
      <c r="P529" s="42">
        <v>174.52</v>
      </c>
      <c r="Q529" s="46">
        <f t="shared" si="1001"/>
        <v>4.3</v>
      </c>
      <c r="R529" s="37">
        <v>170.08</v>
      </c>
      <c r="S529" s="46">
        <f t="shared" si="1002"/>
        <v>4.0999999999999996</v>
      </c>
      <c r="T529" s="40">
        <v>170.34</v>
      </c>
      <c r="U529" s="47" t="str">
        <f t="shared" si="927"/>
        <v/>
      </c>
      <c r="V529" s="47" t="str">
        <f t="shared" si="928"/>
        <v/>
      </c>
      <c r="W529" s="50"/>
      <c r="X529" s="50"/>
      <c r="Y529" s="50"/>
      <c r="Z529" s="50"/>
      <c r="AA529" s="50"/>
      <c r="AB529" s="50"/>
      <c r="AC529" s="50"/>
      <c r="AD529" s="50"/>
      <c r="AE529" s="51">
        <f t="shared" si="954"/>
        <v>49</v>
      </c>
      <c r="AF529" s="51" t="str">
        <f t="shared" si="955"/>
        <v/>
      </c>
      <c r="AG529" s="51" t="str">
        <f t="shared" si="956"/>
        <v/>
      </c>
      <c r="AH529" s="51" t="str">
        <f t="shared" si="957"/>
        <v/>
      </c>
      <c r="AI529" s="52">
        <f t="shared" si="958"/>
        <v>174.38</v>
      </c>
      <c r="AJ529" s="51"/>
      <c r="AK529" s="53"/>
      <c r="AL529" s="52"/>
      <c r="AM529" s="53">
        <f t="shared" si="960"/>
        <v>30</v>
      </c>
      <c r="AN529" s="53">
        <f>IF(AJ529&lt;&gt;"",IF(AJ529="o",VLOOKUP(AM529,OpenSect!$A$1:$D$11,2),IF(AJ529="u",VLOOKUP(AM529,UpHill!$A$1:$D$35,2),IF(AJ529="d",VLOOKUP(AM529,DownHill!$A$3:$D$29,2),IF(AJ529="f",VLOOKUP(AM529,FlatUnd!$A$2:$D$30,2),IF(AJ529="t",VLOOKUP(AM529,TimeAdd!$A$1:$D$176,2),IF(AJ529="l",VLOOKUP(AM529,SLimit!$A$1:$D$8,2),AN528)))))),AN528)</f>
        <v>35</v>
      </c>
      <c r="AO529" s="53">
        <f>IF(AJ529&lt;&gt;"",IF(AJ529="o",VLOOKUP(AM529,OpenSect!$A$1:$D$11,3),IF(AJ529="u",VLOOKUP(AM529,UpHill!$A$1:$D$35,3),IF(AJ529="d",VLOOKUP(AM529,DownHill!$A$3:$D$29,3),IF(AJ529="f",VLOOKUP(AM529,FlatUnd!$A$2:$D$30,3),IF(AJ529="t",VLOOKUP(AM529,TimeAdd!$A$1:$D$18,3),IF(AJ529="l",VLOOKUP(AM529,SLimit!$A$1:$D$8,3),AO528)))))),AO528)</f>
        <v>40</v>
      </c>
      <c r="AP529" s="53">
        <f>IF(AJ529&lt;&gt;"",IF(AJ529="o",VLOOKUP(AM529,OpenSect!$A$1:$D$11,4),IF(AJ529="u",VLOOKUP(AM529,UpHill!$A$1:$D$35,4),IF(AJ529="d",VLOOKUP(AM529,DownHill!$A$3:$D$29,4),IF(AJ529="f",VLOOKUP(AM529,FlatUnd!$A$2:$D$30,4),IF(AJ529="t",VLOOKUP(AM529,TimeAdd!$A$1:$D$18,4),IF(AJ529="l",VLOOKUP(AM529,SLimit!$A$1:$D$8,4),AP528)))))),AP528)</f>
        <v>45</v>
      </c>
      <c r="AQ529" s="53" t="str">
        <f t="shared" si="961"/>
        <v>60</v>
      </c>
      <c r="AR529" s="54" t="str">
        <f t="shared" si="962"/>
        <v>Warning - Farm animals.</v>
      </c>
      <c r="AS529" s="55"/>
      <c r="AT529" s="55"/>
      <c r="AU529" s="56">
        <f>IF(GroupStTimes!$A$8=0,MIN(CB529,CD529,CF529),MIN(BZ529,CB529,CD529,CF529))</f>
        <v>0.45846064814814819</v>
      </c>
      <c r="AV529" s="56">
        <f>IF(GroupStTimes!$A$8=0,MAX(CC529,CE529,CG529),MAX(CA529,CC529,CE529,CG529))</f>
        <v>0.5042939814814813</v>
      </c>
      <c r="AW529" s="57" t="str">
        <f t="shared" si="963"/>
        <v/>
      </c>
      <c r="AX529" s="58" t="str">
        <f t="shared" si="964"/>
        <v/>
      </c>
      <c r="AY529" s="58" t="str">
        <f t="shared" si="965"/>
        <v/>
      </c>
      <c r="AZ529" s="31">
        <f t="shared" si="966"/>
        <v>172.83</v>
      </c>
      <c r="BA529" s="59">
        <f t="shared" si="967"/>
        <v>0.46190972222222221</v>
      </c>
      <c r="BB529" s="59">
        <f t="shared" si="968"/>
        <v>0.4674652777777778</v>
      </c>
      <c r="BC529" s="59">
        <f t="shared" si="969"/>
        <v>0.4566203703703704</v>
      </c>
      <c r="BD529" s="59">
        <f t="shared" si="970"/>
        <v>0.50245370370370357</v>
      </c>
      <c r="BE529" s="59">
        <f t="shared" si="971"/>
        <v>0.48817129629629635</v>
      </c>
      <c r="BF529" s="59">
        <f t="shared" si="972"/>
        <v>0.49858796296296304</v>
      </c>
      <c r="BG529" s="59">
        <f t="shared" si="973"/>
        <v>0.49589120370370382</v>
      </c>
      <c r="BH529" s="59">
        <f t="shared" si="974"/>
        <v>0.49519675925925938</v>
      </c>
      <c r="BI529" s="31">
        <f t="shared" si="975"/>
        <v>1.5499999999999829</v>
      </c>
      <c r="BJ529" s="61">
        <f t="shared" ref="BJ529:BM529" si="1010">IF($AJ528="t",IF(AM527=0,0,$BI529/AM527),IF(AM528=0,0,$BI529/AM528))</f>
        <v>5.1666666666666097E-2</v>
      </c>
      <c r="BK529" s="61">
        <f t="shared" si="1010"/>
        <v>4.4285714285713797E-2</v>
      </c>
      <c r="BL529" s="61">
        <f t="shared" si="1010"/>
        <v>3.8749999999999576E-2</v>
      </c>
      <c r="BM529" s="61">
        <f t="shared" si="1010"/>
        <v>3.4444444444444063E-2</v>
      </c>
      <c r="BN529" s="62">
        <f t="shared" si="977"/>
        <v>0</v>
      </c>
      <c r="BO529" s="62">
        <f t="shared" si="978"/>
        <v>3</v>
      </c>
      <c r="BP529" s="62">
        <f t="shared" si="979"/>
        <v>6</v>
      </c>
      <c r="BQ529" s="62">
        <f t="shared" si="980"/>
        <v>0</v>
      </c>
      <c r="BR529" s="62">
        <f t="shared" si="981"/>
        <v>2</v>
      </c>
      <c r="BS529" s="62">
        <f t="shared" si="982"/>
        <v>39</v>
      </c>
      <c r="BT529" s="62">
        <f t="shared" si="983"/>
        <v>0</v>
      </c>
      <c r="BU529" s="62">
        <f t="shared" si="984"/>
        <v>2</v>
      </c>
      <c r="BV529" s="62">
        <f t="shared" si="985"/>
        <v>19</v>
      </c>
      <c r="BW529" s="62">
        <f t="shared" si="986"/>
        <v>0</v>
      </c>
      <c r="BX529" s="62">
        <f t="shared" si="987"/>
        <v>2</v>
      </c>
      <c r="BY529" s="62">
        <f t="shared" si="988"/>
        <v>4</v>
      </c>
      <c r="BZ529" s="63">
        <f t="shared" si="989"/>
        <v>0.46406249999999999</v>
      </c>
      <c r="CA529" s="63">
        <f t="shared" si="990"/>
        <v>0.46961805555555558</v>
      </c>
      <c r="CB529" s="63">
        <f t="shared" si="991"/>
        <v>0.45846064814814819</v>
      </c>
      <c r="CC529" s="63">
        <f t="shared" si="992"/>
        <v>0.5042939814814813</v>
      </c>
      <c r="CD529" s="63">
        <f t="shared" si="993"/>
        <v>0.48978009259259264</v>
      </c>
      <c r="CE529" s="63">
        <f t="shared" si="994"/>
        <v>0.50019675925925933</v>
      </c>
      <c r="CF529" s="63">
        <f t="shared" si="995"/>
        <v>0.49732638888888903</v>
      </c>
      <c r="CG529" s="63">
        <f t="shared" si="996"/>
        <v>0.49663194444444458</v>
      </c>
      <c r="CH529" s="36"/>
      <c r="CI529" s="36"/>
      <c r="CJ529" s="36"/>
      <c r="CK529" s="36"/>
      <c r="CL529" s="60">
        <v>60</v>
      </c>
    </row>
    <row r="530" spans="1:90" ht="26.25" customHeight="1" x14ac:dyDescent="0.25">
      <c r="A530" s="37">
        <v>49</v>
      </c>
      <c r="E530" s="39"/>
      <c r="F530" s="42"/>
      <c r="G530" s="78">
        <v>170.02</v>
      </c>
      <c r="H530" s="41">
        <f t="shared" si="938"/>
        <v>174.42</v>
      </c>
      <c r="I530" s="42">
        <v>174.28</v>
      </c>
      <c r="J530" s="43">
        <f t="shared" si="935"/>
        <v>-1.0328207482212923E-3</v>
      </c>
      <c r="K530" s="44">
        <f t="shared" si="936"/>
        <v>-0.18000000000000682</v>
      </c>
      <c r="L530" s="80" t="s">
        <v>364</v>
      </c>
      <c r="M530" s="127" t="s">
        <v>1229</v>
      </c>
      <c r="N530" s="46">
        <f t="shared" si="952"/>
        <v>174.46</v>
      </c>
      <c r="O530" s="46">
        <f t="shared" si="1000"/>
        <v>-8.0000000000000016E-2</v>
      </c>
      <c r="P530" s="42">
        <v>174.56</v>
      </c>
      <c r="Q530" s="46">
        <f t="shared" si="1001"/>
        <v>4.3</v>
      </c>
      <c r="R530" s="37">
        <v>170.12</v>
      </c>
      <c r="S530" s="46">
        <f t="shared" si="1002"/>
        <v>4.0999999999999996</v>
      </c>
      <c r="T530" s="40">
        <v>170.38</v>
      </c>
      <c r="U530" s="47" t="str">
        <f t="shared" si="927"/>
        <v/>
      </c>
      <c r="V530" s="47" t="str">
        <f t="shared" si="928"/>
        <v/>
      </c>
      <c r="W530" s="50"/>
      <c r="X530" s="50"/>
      <c r="Y530" s="50"/>
      <c r="Z530" s="50"/>
      <c r="AA530" s="50"/>
      <c r="AB530" s="50"/>
      <c r="AC530" s="50"/>
      <c r="AD530" s="50"/>
      <c r="AE530" s="51">
        <f t="shared" si="954"/>
        <v>49</v>
      </c>
      <c r="AF530" s="51" t="str">
        <f t="shared" si="955"/>
        <v/>
      </c>
      <c r="AG530" s="51" t="str">
        <f t="shared" si="956"/>
        <v/>
      </c>
      <c r="AH530" s="51" t="str">
        <f t="shared" si="957"/>
        <v/>
      </c>
      <c r="AI530" s="52">
        <f t="shared" si="958"/>
        <v>174.42</v>
      </c>
      <c r="AJ530" s="51"/>
      <c r="AK530" s="53"/>
      <c r="AL530" s="52"/>
      <c r="AM530" s="53">
        <f t="shared" si="960"/>
        <v>30</v>
      </c>
      <c r="AN530" s="53">
        <f>IF(AJ530&lt;&gt;"",IF(AJ530="o",VLOOKUP(AM530,OpenSect!$A$1:$D$11,2),IF(AJ530="u",VLOOKUP(AM530,UpHill!$A$1:$D$35,2),IF(AJ530="d",VLOOKUP(AM530,DownHill!$A$3:$D$29,2),IF(AJ530="f",VLOOKUP(AM530,FlatUnd!$A$2:$D$30,2),IF(AJ530="t",VLOOKUP(AM530,TimeAdd!$A$1:$D$176,2),IF(AJ530="l",VLOOKUP(AM530,SLimit!$A$1:$D$8,2),AN529)))))),AN529)</f>
        <v>35</v>
      </c>
      <c r="AO530" s="53">
        <f>IF(AJ530&lt;&gt;"",IF(AJ530="o",VLOOKUP(AM530,OpenSect!$A$1:$D$11,3),IF(AJ530="u",VLOOKUP(AM530,UpHill!$A$1:$D$35,3),IF(AJ530="d",VLOOKUP(AM530,DownHill!$A$3:$D$29,3),IF(AJ530="f",VLOOKUP(AM530,FlatUnd!$A$2:$D$30,3),IF(AJ530="t",VLOOKUP(AM530,TimeAdd!$A$1:$D$18,3),IF(AJ530="l",VLOOKUP(AM530,SLimit!$A$1:$D$8,3),AO529)))))),AO529)</f>
        <v>40</v>
      </c>
      <c r="AP530" s="53">
        <f>IF(AJ530&lt;&gt;"",IF(AJ530="o",VLOOKUP(AM530,OpenSect!$A$1:$D$11,4),IF(AJ530="u",VLOOKUP(AM530,UpHill!$A$1:$D$35,4),IF(AJ530="d",VLOOKUP(AM530,DownHill!$A$3:$D$29,4),IF(AJ530="f",VLOOKUP(AM530,FlatUnd!$A$2:$D$30,4),IF(AJ530="t",VLOOKUP(AM530,TimeAdd!$A$1:$D$18,4),IF(AJ530="l",VLOOKUP(AM530,SLimit!$A$1:$D$8,4),AP529)))))),AP529)</f>
        <v>45</v>
      </c>
      <c r="AQ530" s="53" t="str">
        <f t="shared" si="961"/>
        <v>60</v>
      </c>
      <c r="AR530" s="54" t="str">
        <f t="shared" si="962"/>
        <v>Warning - 4,62m height restriction.  120 m</v>
      </c>
      <c r="AS530" s="55"/>
      <c r="AT530" s="55"/>
      <c r="AU530" s="56">
        <f>IF(GroupStTimes!$A$8=0,MIN(CB530,CD530,CF530),MIN(BZ530,CB530,CD530,CF530))</f>
        <v>0.45851851851851855</v>
      </c>
      <c r="AV530" s="56">
        <f>IF(GroupStTimes!$A$8=0,MAX(CC530,CE530,CG530),MAX(CA530,CC530,CE530,CG530))</f>
        <v>0.50435185185185172</v>
      </c>
      <c r="AW530" s="57" t="str">
        <f t="shared" si="963"/>
        <v/>
      </c>
      <c r="AX530" s="58" t="str">
        <f t="shared" si="964"/>
        <v/>
      </c>
      <c r="AY530" s="58" t="str">
        <f t="shared" si="965"/>
        <v/>
      </c>
      <c r="AZ530" s="31">
        <f t="shared" si="966"/>
        <v>172.83</v>
      </c>
      <c r="BA530" s="59">
        <f t="shared" si="967"/>
        <v>0.46190972222222221</v>
      </c>
      <c r="BB530" s="59">
        <f t="shared" si="968"/>
        <v>0.4674652777777778</v>
      </c>
      <c r="BC530" s="59">
        <f t="shared" si="969"/>
        <v>0.4566203703703704</v>
      </c>
      <c r="BD530" s="59">
        <f t="shared" si="970"/>
        <v>0.50245370370370357</v>
      </c>
      <c r="BE530" s="59">
        <f t="shared" si="971"/>
        <v>0.48817129629629635</v>
      </c>
      <c r="BF530" s="59">
        <f t="shared" si="972"/>
        <v>0.49858796296296304</v>
      </c>
      <c r="BG530" s="59">
        <f t="shared" si="973"/>
        <v>0.49589120370370382</v>
      </c>
      <c r="BH530" s="59">
        <f t="shared" si="974"/>
        <v>0.49519675925925938</v>
      </c>
      <c r="BI530" s="31">
        <f t="shared" si="975"/>
        <v>1.589999999999975</v>
      </c>
      <c r="BJ530" s="61">
        <f t="shared" ref="BJ530:BM530" si="1011">IF($AJ529="t",IF(AM528=0,0,$BI530/AM528),IF(AM529=0,0,$BI530/AM529))</f>
        <v>5.2999999999999166E-2</v>
      </c>
      <c r="BK530" s="61">
        <f t="shared" si="1011"/>
        <v>4.5428571428570715E-2</v>
      </c>
      <c r="BL530" s="61">
        <f t="shared" si="1011"/>
        <v>3.9749999999999376E-2</v>
      </c>
      <c r="BM530" s="61">
        <f t="shared" si="1011"/>
        <v>3.533333333333278E-2</v>
      </c>
      <c r="BN530" s="62">
        <f t="shared" si="977"/>
        <v>0</v>
      </c>
      <c r="BO530" s="62">
        <f t="shared" si="978"/>
        <v>3</v>
      </c>
      <c r="BP530" s="62">
        <f t="shared" si="979"/>
        <v>11</v>
      </c>
      <c r="BQ530" s="62">
        <f t="shared" si="980"/>
        <v>0</v>
      </c>
      <c r="BR530" s="62">
        <f t="shared" si="981"/>
        <v>2</v>
      </c>
      <c r="BS530" s="62">
        <f t="shared" si="982"/>
        <v>44</v>
      </c>
      <c r="BT530" s="62">
        <f t="shared" si="983"/>
        <v>0</v>
      </c>
      <c r="BU530" s="62">
        <f t="shared" si="984"/>
        <v>2</v>
      </c>
      <c r="BV530" s="62">
        <f t="shared" si="985"/>
        <v>23</v>
      </c>
      <c r="BW530" s="62">
        <f t="shared" si="986"/>
        <v>0</v>
      </c>
      <c r="BX530" s="62">
        <f t="shared" si="987"/>
        <v>2</v>
      </c>
      <c r="BY530" s="62">
        <f t="shared" si="988"/>
        <v>7</v>
      </c>
      <c r="BZ530" s="63">
        <f t="shared" si="989"/>
        <v>0.46412037037037035</v>
      </c>
      <c r="CA530" s="63">
        <f t="shared" si="990"/>
        <v>0.46967592592592594</v>
      </c>
      <c r="CB530" s="63">
        <f t="shared" si="991"/>
        <v>0.45851851851851855</v>
      </c>
      <c r="CC530" s="63">
        <f t="shared" si="992"/>
        <v>0.50435185185185172</v>
      </c>
      <c r="CD530" s="63">
        <f t="shared" si="993"/>
        <v>0.48982638888888896</v>
      </c>
      <c r="CE530" s="63">
        <f t="shared" si="994"/>
        <v>0.50024305555555559</v>
      </c>
      <c r="CF530" s="63">
        <f t="shared" si="995"/>
        <v>0.49736111111111125</v>
      </c>
      <c r="CG530" s="63">
        <f t="shared" si="996"/>
        <v>0.49666666666666681</v>
      </c>
      <c r="CH530" s="36"/>
      <c r="CI530" s="36"/>
      <c r="CJ530" s="36"/>
      <c r="CK530" s="36"/>
      <c r="CL530" s="60">
        <v>60</v>
      </c>
    </row>
    <row r="531" spans="1:90" ht="26.25" customHeight="1" x14ac:dyDescent="0.25">
      <c r="A531" s="37">
        <v>49</v>
      </c>
      <c r="E531" s="39"/>
      <c r="F531" s="42"/>
      <c r="G531" s="78">
        <v>170.04</v>
      </c>
      <c r="H531" s="41">
        <f t="shared" si="938"/>
        <v>174.43</v>
      </c>
      <c r="I531" s="42">
        <v>174.29</v>
      </c>
      <c r="J531" s="43">
        <f t="shared" si="935"/>
        <v>-1.0327614894716096E-3</v>
      </c>
      <c r="K531" s="44">
        <f t="shared" si="936"/>
        <v>-0.18000000000000682</v>
      </c>
      <c r="L531" s="76" t="s">
        <v>365</v>
      </c>
      <c r="M531" s="127" t="s">
        <v>1229</v>
      </c>
      <c r="N531" s="46">
        <f t="shared" si="952"/>
        <v>174.47</v>
      </c>
      <c r="O531" s="46">
        <f t="shared" si="1000"/>
        <v>-8.0000000000000016E-2</v>
      </c>
      <c r="P531" s="42">
        <v>174.57</v>
      </c>
      <c r="Q531" s="46">
        <f t="shared" si="1001"/>
        <v>4.3</v>
      </c>
      <c r="R531" s="37">
        <v>170.13</v>
      </c>
      <c r="S531" s="46">
        <f t="shared" si="1002"/>
        <v>4.0999999999999996</v>
      </c>
      <c r="T531" s="40">
        <v>170.39</v>
      </c>
      <c r="U531" s="47" t="str">
        <f t="shared" si="927"/>
        <v/>
      </c>
      <c r="V531" s="47" t="str">
        <f t="shared" si="928"/>
        <v/>
      </c>
      <c r="W531" s="50"/>
      <c r="X531" s="50"/>
      <c r="Y531" s="50"/>
      <c r="Z531" s="50"/>
      <c r="AA531" s="50"/>
      <c r="AB531" s="50"/>
      <c r="AC531" s="50"/>
      <c r="AD531" s="50"/>
      <c r="AE531" s="51">
        <f t="shared" si="954"/>
        <v>49</v>
      </c>
      <c r="AF531" s="51" t="str">
        <f t="shared" si="955"/>
        <v/>
      </c>
      <c r="AG531" s="51" t="str">
        <f t="shared" si="956"/>
        <v/>
      </c>
      <c r="AH531" s="51" t="str">
        <f t="shared" si="957"/>
        <v/>
      </c>
      <c r="AI531" s="52">
        <f t="shared" si="958"/>
        <v>174.43</v>
      </c>
      <c r="AJ531" s="51"/>
      <c r="AK531" s="53"/>
      <c r="AL531" s="52"/>
      <c r="AM531" s="53">
        <f t="shared" si="960"/>
        <v>30</v>
      </c>
      <c r="AN531" s="53">
        <f>IF(AJ531&lt;&gt;"",IF(AJ531="o",VLOOKUP(AM531,OpenSect!$A$1:$D$11,2),IF(AJ531="u",VLOOKUP(AM531,UpHill!$A$1:$D$35,2),IF(AJ531="d",VLOOKUP(AM531,DownHill!$A$3:$D$29,2),IF(AJ531="f",VLOOKUP(AM531,FlatUnd!$A$2:$D$30,2),IF(AJ531="t",VLOOKUP(AM531,TimeAdd!$A$1:$D$176,2),IF(AJ531="l",VLOOKUP(AM531,SLimit!$A$1:$D$8,2),AN530)))))),AN530)</f>
        <v>35</v>
      </c>
      <c r="AO531" s="53">
        <f>IF(AJ531&lt;&gt;"",IF(AJ531="o",VLOOKUP(AM531,OpenSect!$A$1:$D$11,3),IF(AJ531="u",VLOOKUP(AM531,UpHill!$A$1:$D$35,3),IF(AJ531="d",VLOOKUP(AM531,DownHill!$A$3:$D$29,3),IF(AJ531="f",VLOOKUP(AM531,FlatUnd!$A$2:$D$30,3),IF(AJ531="t",VLOOKUP(AM531,TimeAdd!$A$1:$D$18,3),IF(AJ531="l",VLOOKUP(AM531,SLimit!$A$1:$D$8,3),AO530)))))),AO530)</f>
        <v>40</v>
      </c>
      <c r="AP531" s="53">
        <f>IF(AJ531&lt;&gt;"",IF(AJ531="o",VLOOKUP(AM531,OpenSect!$A$1:$D$11,4),IF(AJ531="u",VLOOKUP(AM531,UpHill!$A$1:$D$35,4),IF(AJ531="d",VLOOKUP(AM531,DownHill!$A$3:$D$29,4),IF(AJ531="f",VLOOKUP(AM531,FlatUnd!$A$2:$D$30,4),IF(AJ531="t",VLOOKUP(AM531,TimeAdd!$A$1:$D$18,4),IF(AJ531="l",VLOOKUP(AM531,SLimit!$A$1:$D$8,4),AP530)))))),AP530)</f>
        <v>45</v>
      </c>
      <c r="AQ531" s="53" t="str">
        <f t="shared" si="961"/>
        <v>60</v>
      </c>
      <c r="AR531" s="54" t="str">
        <f t="shared" si="962"/>
        <v>[Police] SAPS {straight on}</v>
      </c>
      <c r="AS531" s="55"/>
      <c r="AT531" s="55"/>
      <c r="AU531" s="56">
        <f>IF(GroupStTimes!$A$8=0,MIN(CB531,CD531,CF531),MIN(BZ531,CB531,CD531,CF531))</f>
        <v>0.45853009259259264</v>
      </c>
      <c r="AV531" s="56">
        <f>IF(GroupStTimes!$A$8=0,MAX(CC531,CE531,CG531),MAX(CA531,CC531,CE531,CG531))</f>
        <v>0.50436342592592576</v>
      </c>
      <c r="AW531" s="57" t="str">
        <f t="shared" si="963"/>
        <v/>
      </c>
      <c r="AX531" s="58" t="str">
        <f t="shared" si="964"/>
        <v/>
      </c>
      <c r="AY531" s="58" t="str">
        <f t="shared" si="965"/>
        <v/>
      </c>
      <c r="AZ531" s="31">
        <f t="shared" si="966"/>
        <v>172.83</v>
      </c>
      <c r="BA531" s="59">
        <f t="shared" si="967"/>
        <v>0.46190972222222221</v>
      </c>
      <c r="BB531" s="59">
        <f t="shared" si="968"/>
        <v>0.4674652777777778</v>
      </c>
      <c r="BC531" s="59">
        <f t="shared" si="969"/>
        <v>0.4566203703703704</v>
      </c>
      <c r="BD531" s="59">
        <f t="shared" si="970"/>
        <v>0.50245370370370357</v>
      </c>
      <c r="BE531" s="59">
        <f t="shared" si="971"/>
        <v>0.48817129629629635</v>
      </c>
      <c r="BF531" s="59">
        <f t="shared" si="972"/>
        <v>0.49858796296296304</v>
      </c>
      <c r="BG531" s="59">
        <f t="shared" si="973"/>
        <v>0.49589120370370382</v>
      </c>
      <c r="BH531" s="59">
        <f t="shared" si="974"/>
        <v>0.49519675925925938</v>
      </c>
      <c r="BI531" s="31">
        <f t="shared" si="975"/>
        <v>1.5999999999999943</v>
      </c>
      <c r="BJ531" s="61">
        <f t="shared" ref="BJ531:BM531" si="1012">IF($AJ530="t",IF(AM529=0,0,$BI531/AM529),IF(AM530=0,0,$BI531/AM530))</f>
        <v>5.3333333333333142E-2</v>
      </c>
      <c r="BK531" s="61">
        <f t="shared" si="1012"/>
        <v>4.5714285714285555E-2</v>
      </c>
      <c r="BL531" s="61">
        <f t="shared" si="1012"/>
        <v>3.9999999999999855E-2</v>
      </c>
      <c r="BM531" s="61">
        <f t="shared" si="1012"/>
        <v>3.5555555555555431E-2</v>
      </c>
      <c r="BN531" s="62">
        <f t="shared" si="977"/>
        <v>0</v>
      </c>
      <c r="BO531" s="62">
        <f t="shared" si="978"/>
        <v>3</v>
      </c>
      <c r="BP531" s="62">
        <f t="shared" si="979"/>
        <v>12</v>
      </c>
      <c r="BQ531" s="62">
        <f t="shared" si="980"/>
        <v>0</v>
      </c>
      <c r="BR531" s="62">
        <f t="shared" si="981"/>
        <v>2</v>
      </c>
      <c r="BS531" s="62">
        <f t="shared" si="982"/>
        <v>45</v>
      </c>
      <c r="BT531" s="62">
        <f t="shared" si="983"/>
        <v>0</v>
      </c>
      <c r="BU531" s="62">
        <f t="shared" si="984"/>
        <v>2</v>
      </c>
      <c r="BV531" s="62">
        <f t="shared" si="985"/>
        <v>24</v>
      </c>
      <c r="BW531" s="62">
        <f t="shared" si="986"/>
        <v>0</v>
      </c>
      <c r="BX531" s="62">
        <f t="shared" si="987"/>
        <v>2</v>
      </c>
      <c r="BY531" s="62">
        <f t="shared" si="988"/>
        <v>8</v>
      </c>
      <c r="BZ531" s="63">
        <f t="shared" si="989"/>
        <v>0.46413194444444444</v>
      </c>
      <c r="CA531" s="63">
        <f t="shared" si="990"/>
        <v>0.46968750000000004</v>
      </c>
      <c r="CB531" s="63">
        <f t="shared" si="991"/>
        <v>0.45853009259259264</v>
      </c>
      <c r="CC531" s="63">
        <f t="shared" si="992"/>
        <v>0.50436342592592576</v>
      </c>
      <c r="CD531" s="63">
        <f t="shared" si="993"/>
        <v>0.489837962962963</v>
      </c>
      <c r="CE531" s="63">
        <f t="shared" si="994"/>
        <v>0.50025462962962974</v>
      </c>
      <c r="CF531" s="63">
        <f t="shared" si="995"/>
        <v>0.49737268518518529</v>
      </c>
      <c r="CG531" s="63">
        <f t="shared" si="996"/>
        <v>0.49667824074074085</v>
      </c>
      <c r="CH531" s="36"/>
      <c r="CI531" s="36"/>
      <c r="CJ531" s="36"/>
      <c r="CK531" s="36"/>
      <c r="CL531" s="60">
        <v>60</v>
      </c>
    </row>
    <row r="532" spans="1:90" ht="26.25" customHeight="1" x14ac:dyDescent="0.25">
      <c r="A532" s="37">
        <v>49</v>
      </c>
      <c r="E532" s="39"/>
      <c r="F532" s="42"/>
      <c r="G532" s="78">
        <v>170.1</v>
      </c>
      <c r="H532" s="41">
        <f t="shared" si="938"/>
        <v>174.5</v>
      </c>
      <c r="I532" s="42">
        <v>174.35999999999999</v>
      </c>
      <c r="J532" s="43">
        <f t="shared" si="935"/>
        <v>-1.0323468685477083E-3</v>
      </c>
      <c r="K532" s="44">
        <f t="shared" si="936"/>
        <v>-0.1799999999999784</v>
      </c>
      <c r="L532" s="80" t="s">
        <v>366</v>
      </c>
      <c r="M532" s="127" t="s">
        <v>1229</v>
      </c>
      <c r="N532" s="46">
        <f t="shared" si="952"/>
        <v>174.53999999999996</v>
      </c>
      <c r="O532" s="46">
        <f t="shared" si="1000"/>
        <v>-8.0000000000000016E-2</v>
      </c>
      <c r="P532" s="42">
        <v>174.64</v>
      </c>
      <c r="Q532" s="46">
        <f t="shared" si="1001"/>
        <v>4.3</v>
      </c>
      <c r="R532" s="37">
        <v>170.2</v>
      </c>
      <c r="S532" s="46">
        <f t="shared" si="1002"/>
        <v>4.0999999999999996</v>
      </c>
      <c r="T532" s="40">
        <v>170.45999999999998</v>
      </c>
      <c r="U532" s="47" t="str">
        <f t="shared" si="927"/>
        <v/>
      </c>
      <c r="V532" s="47" t="str">
        <f t="shared" si="928"/>
        <v/>
      </c>
      <c r="W532" s="50"/>
      <c r="X532" s="50"/>
      <c r="Y532" s="50"/>
      <c r="Z532" s="50"/>
      <c r="AA532" s="50"/>
      <c r="AB532" s="50"/>
      <c r="AC532" s="50"/>
      <c r="AD532" s="50"/>
      <c r="AE532" s="51">
        <f t="shared" si="954"/>
        <v>49</v>
      </c>
      <c r="AF532" s="51" t="str">
        <f t="shared" si="955"/>
        <v/>
      </c>
      <c r="AG532" s="51" t="str">
        <f t="shared" si="956"/>
        <v/>
      </c>
      <c r="AH532" s="51" t="str">
        <f t="shared" si="957"/>
        <v/>
      </c>
      <c r="AI532" s="52">
        <f t="shared" si="958"/>
        <v>174.5</v>
      </c>
      <c r="AJ532" s="51"/>
      <c r="AK532" s="53"/>
      <c r="AL532" s="52"/>
      <c r="AM532" s="53">
        <f t="shared" si="960"/>
        <v>30</v>
      </c>
      <c r="AN532" s="53">
        <f>IF(AJ532&lt;&gt;"",IF(AJ532="o",VLOOKUP(AM532,OpenSect!$A$1:$D$11,2),IF(AJ532="u",VLOOKUP(AM532,UpHill!$A$1:$D$35,2),IF(AJ532="d",VLOOKUP(AM532,DownHill!$A$3:$D$29,2),IF(AJ532="f",VLOOKUP(AM532,FlatUnd!$A$2:$D$30,2),IF(AJ532="t",VLOOKUP(AM532,TimeAdd!$A$1:$D$176,2),IF(AJ532="l",VLOOKUP(AM532,SLimit!$A$1:$D$8,2),AN531)))))),AN531)</f>
        <v>35</v>
      </c>
      <c r="AO532" s="53">
        <f>IF(AJ532&lt;&gt;"",IF(AJ532="o",VLOOKUP(AM532,OpenSect!$A$1:$D$11,3),IF(AJ532="u",VLOOKUP(AM532,UpHill!$A$1:$D$35,3),IF(AJ532="d",VLOOKUP(AM532,DownHill!$A$3:$D$29,3),IF(AJ532="f",VLOOKUP(AM532,FlatUnd!$A$2:$D$30,3),IF(AJ532="t",VLOOKUP(AM532,TimeAdd!$A$1:$D$18,3),IF(AJ532="l",VLOOKUP(AM532,SLimit!$A$1:$D$8,3),AO531)))))),AO531)</f>
        <v>40</v>
      </c>
      <c r="AP532" s="53">
        <f>IF(AJ532&lt;&gt;"",IF(AJ532="o",VLOOKUP(AM532,OpenSect!$A$1:$D$11,4),IF(AJ532="u",VLOOKUP(AM532,UpHill!$A$1:$D$35,4),IF(AJ532="d",VLOOKUP(AM532,DownHill!$A$3:$D$29,4),IF(AJ532="f",VLOOKUP(AM532,FlatUnd!$A$2:$D$30,4),IF(AJ532="t",VLOOKUP(AM532,TimeAdd!$A$1:$D$18,4),IF(AJ532="l",VLOOKUP(AM532,SLimit!$A$1:$D$8,4),AP531)))))),AP531)</f>
        <v>45</v>
      </c>
      <c r="AQ532" s="53" t="str">
        <f t="shared" si="961"/>
        <v>60</v>
      </c>
      <c r="AR532" s="54" t="str">
        <f t="shared" si="962"/>
        <v>Prohibition - Height limit 4,62m.</v>
      </c>
      <c r="AS532" s="55"/>
      <c r="AT532" s="55"/>
      <c r="AU532" s="56">
        <f>IF(GroupStTimes!$A$8=0,MIN(CB532,CD532,CF532),MIN(BZ532,CB532,CD532,CF532))</f>
        <v>0.45861111111111114</v>
      </c>
      <c r="AV532" s="56">
        <f>IF(GroupStTimes!$A$8=0,MAX(CC532,CE532,CG532),MAX(CA532,CC532,CE532,CG532))</f>
        <v>0.50444444444444436</v>
      </c>
      <c r="AW532" s="57" t="str">
        <f t="shared" si="963"/>
        <v/>
      </c>
      <c r="AX532" s="58" t="str">
        <f t="shared" si="964"/>
        <v/>
      </c>
      <c r="AY532" s="58" t="str">
        <f t="shared" si="965"/>
        <v/>
      </c>
      <c r="AZ532" s="31">
        <f t="shared" si="966"/>
        <v>172.83</v>
      </c>
      <c r="BA532" s="59">
        <f t="shared" si="967"/>
        <v>0.46190972222222221</v>
      </c>
      <c r="BB532" s="59">
        <f t="shared" si="968"/>
        <v>0.4674652777777778</v>
      </c>
      <c r="BC532" s="59">
        <f t="shared" si="969"/>
        <v>0.4566203703703704</v>
      </c>
      <c r="BD532" s="59">
        <f t="shared" si="970"/>
        <v>0.50245370370370357</v>
      </c>
      <c r="BE532" s="59">
        <f t="shared" si="971"/>
        <v>0.48817129629629635</v>
      </c>
      <c r="BF532" s="59">
        <f t="shared" si="972"/>
        <v>0.49858796296296304</v>
      </c>
      <c r="BG532" s="59">
        <f t="shared" si="973"/>
        <v>0.49589120370370382</v>
      </c>
      <c r="BH532" s="59">
        <f t="shared" si="974"/>
        <v>0.49519675925925938</v>
      </c>
      <c r="BI532" s="31">
        <f t="shared" si="975"/>
        <v>1.6699999999999875</v>
      </c>
      <c r="BJ532" s="61">
        <f t="shared" ref="BJ532:BM532" si="1013">IF($AJ531="t",IF(AM530=0,0,$BI532/AM530),IF(AM531=0,0,$BI532/AM531))</f>
        <v>5.5666666666666247E-2</v>
      </c>
      <c r="BK532" s="61">
        <f t="shared" si="1013"/>
        <v>4.7714285714285355E-2</v>
      </c>
      <c r="BL532" s="61">
        <f t="shared" si="1013"/>
        <v>4.174999999999969E-2</v>
      </c>
      <c r="BM532" s="61">
        <f t="shared" si="1013"/>
        <v>3.7111111111110831E-2</v>
      </c>
      <c r="BN532" s="62">
        <f t="shared" si="977"/>
        <v>0</v>
      </c>
      <c r="BO532" s="62">
        <f t="shared" si="978"/>
        <v>3</v>
      </c>
      <c r="BP532" s="62">
        <f t="shared" si="979"/>
        <v>20</v>
      </c>
      <c r="BQ532" s="62">
        <f t="shared" si="980"/>
        <v>0</v>
      </c>
      <c r="BR532" s="62">
        <f t="shared" si="981"/>
        <v>2</v>
      </c>
      <c r="BS532" s="62">
        <f t="shared" si="982"/>
        <v>52</v>
      </c>
      <c r="BT532" s="62">
        <f t="shared" si="983"/>
        <v>0</v>
      </c>
      <c r="BU532" s="62">
        <f t="shared" si="984"/>
        <v>2</v>
      </c>
      <c r="BV532" s="62">
        <f t="shared" si="985"/>
        <v>30</v>
      </c>
      <c r="BW532" s="62">
        <f t="shared" si="986"/>
        <v>0</v>
      </c>
      <c r="BX532" s="62">
        <f t="shared" si="987"/>
        <v>2</v>
      </c>
      <c r="BY532" s="62">
        <f t="shared" si="988"/>
        <v>14</v>
      </c>
      <c r="BZ532" s="63">
        <f t="shared" si="989"/>
        <v>0.46422453703703703</v>
      </c>
      <c r="CA532" s="63">
        <f t="shared" si="990"/>
        <v>0.46978009259259262</v>
      </c>
      <c r="CB532" s="63">
        <f t="shared" si="991"/>
        <v>0.45861111111111114</v>
      </c>
      <c r="CC532" s="63">
        <f t="shared" si="992"/>
        <v>0.50444444444444436</v>
      </c>
      <c r="CD532" s="63">
        <f t="shared" si="993"/>
        <v>0.48990740740740746</v>
      </c>
      <c r="CE532" s="63">
        <f t="shared" si="994"/>
        <v>0.5003240740740742</v>
      </c>
      <c r="CF532" s="63">
        <f t="shared" si="995"/>
        <v>0.49744212962962975</v>
      </c>
      <c r="CG532" s="63">
        <f t="shared" si="996"/>
        <v>0.49674768518518531</v>
      </c>
      <c r="CH532" s="36"/>
      <c r="CI532" s="36"/>
      <c r="CJ532" s="36"/>
      <c r="CK532" s="36"/>
      <c r="CL532" s="60">
        <v>60</v>
      </c>
    </row>
    <row r="533" spans="1:90" ht="26.25" customHeight="1" x14ac:dyDescent="0.25">
      <c r="A533" s="37">
        <v>49</v>
      </c>
      <c r="E533" s="39"/>
      <c r="F533" s="42"/>
      <c r="G533" s="78">
        <v>170.12</v>
      </c>
      <c r="H533" s="41">
        <f t="shared" si="938"/>
        <v>174.51</v>
      </c>
      <c r="I533" s="42">
        <v>174.37</v>
      </c>
      <c r="J533" s="43">
        <f t="shared" si="935"/>
        <v>-1.0322876641626153E-3</v>
      </c>
      <c r="K533" s="44">
        <f t="shared" si="936"/>
        <v>-0.18000000000003524</v>
      </c>
      <c r="L533" s="76" t="s">
        <v>367</v>
      </c>
      <c r="M533" s="127" t="s">
        <v>1229</v>
      </c>
      <c r="N533" s="46">
        <f t="shared" si="952"/>
        <v>174.55000000000004</v>
      </c>
      <c r="O533" s="46">
        <f t="shared" si="1000"/>
        <v>-8.0000000000000016E-2</v>
      </c>
      <c r="P533" s="42">
        <v>174.65</v>
      </c>
      <c r="Q533" s="46">
        <f t="shared" si="1001"/>
        <v>4.3</v>
      </c>
      <c r="R533" s="37">
        <v>170.21</v>
      </c>
      <c r="S533" s="46">
        <f t="shared" si="1002"/>
        <v>4.0999999999999996</v>
      </c>
      <c r="T533" s="40">
        <v>170.47</v>
      </c>
      <c r="U533" s="47" t="str">
        <f t="shared" si="927"/>
        <v/>
      </c>
      <c r="V533" s="47" t="str">
        <f t="shared" si="928"/>
        <v/>
      </c>
      <c r="W533" s="50"/>
      <c r="X533" s="50"/>
      <c r="Y533" s="50"/>
      <c r="Z533" s="50"/>
      <c r="AA533" s="50"/>
      <c r="AB533" s="50"/>
      <c r="AC533" s="50"/>
      <c r="AD533" s="50"/>
      <c r="AE533" s="51">
        <f t="shared" si="954"/>
        <v>49</v>
      </c>
      <c r="AF533" s="51" t="str">
        <f t="shared" si="955"/>
        <v/>
      </c>
      <c r="AG533" s="51" t="str">
        <f t="shared" si="956"/>
        <v/>
      </c>
      <c r="AH533" s="51" t="str">
        <f t="shared" si="957"/>
        <v/>
      </c>
      <c r="AI533" s="52">
        <f t="shared" si="958"/>
        <v>174.51</v>
      </c>
      <c r="AJ533" s="51"/>
      <c r="AK533" s="53"/>
      <c r="AL533" s="52"/>
      <c r="AM533" s="53">
        <f t="shared" si="960"/>
        <v>30</v>
      </c>
      <c r="AN533" s="53">
        <f>IF(AJ533&lt;&gt;"",IF(AJ533="o",VLOOKUP(AM533,OpenSect!$A$1:$D$11,2),IF(AJ533="u",VLOOKUP(AM533,UpHill!$A$1:$D$35,2),IF(AJ533="d",VLOOKUP(AM533,DownHill!$A$3:$D$29,2),IF(AJ533="f",VLOOKUP(AM533,FlatUnd!$A$2:$D$30,2),IF(AJ533="t",VLOOKUP(AM533,TimeAdd!$A$1:$D$176,2),IF(AJ533="l",VLOOKUP(AM533,SLimit!$A$1:$D$8,2),AN532)))))),AN532)</f>
        <v>35</v>
      </c>
      <c r="AO533" s="53">
        <f>IF(AJ533&lt;&gt;"",IF(AJ533="o",VLOOKUP(AM533,OpenSect!$A$1:$D$11,3),IF(AJ533="u",VLOOKUP(AM533,UpHill!$A$1:$D$35,3),IF(AJ533="d",VLOOKUP(AM533,DownHill!$A$3:$D$29,3),IF(AJ533="f",VLOOKUP(AM533,FlatUnd!$A$2:$D$30,3),IF(AJ533="t",VLOOKUP(AM533,TimeAdd!$A$1:$D$18,3),IF(AJ533="l",VLOOKUP(AM533,SLimit!$A$1:$D$8,3),AO532)))))),AO532)</f>
        <v>40</v>
      </c>
      <c r="AP533" s="53">
        <f>IF(AJ533&lt;&gt;"",IF(AJ533="o",VLOOKUP(AM533,OpenSect!$A$1:$D$11,4),IF(AJ533="u",VLOOKUP(AM533,UpHill!$A$1:$D$35,4),IF(AJ533="d",VLOOKUP(AM533,DownHill!$A$3:$D$29,4),IF(AJ533="f",VLOOKUP(AM533,FlatUnd!$A$2:$D$30,4),IF(AJ533="t",VLOOKUP(AM533,TimeAdd!$A$1:$D$18,4),IF(AJ533="l",VLOOKUP(AM533,SLimit!$A$1:$D$8,4),AP532)))))),AP532)</f>
        <v>45</v>
      </c>
      <c r="AQ533" s="53" t="str">
        <f t="shared" si="961"/>
        <v>60</v>
      </c>
      <c r="AR533" s="54" t="str">
        <f t="shared" si="962"/>
        <v>Warning - Sharp curve{ right}.</v>
      </c>
      <c r="AS533" s="55"/>
      <c r="AT533" s="55"/>
      <c r="AU533" s="56">
        <f>IF(GroupStTimes!$A$8=0,MIN(CB533,CD533,CF533),MIN(BZ533,CB533,CD533,CF533))</f>
        <v>0.45862268518518523</v>
      </c>
      <c r="AV533" s="56">
        <f>IF(GroupStTimes!$A$8=0,MAX(CC533,CE533,CG533),MAX(CA533,CC533,CE533,CG533))</f>
        <v>0.5044560185185184</v>
      </c>
      <c r="AW533" s="57" t="str">
        <f t="shared" si="963"/>
        <v/>
      </c>
      <c r="AX533" s="58" t="str">
        <f t="shared" si="964"/>
        <v/>
      </c>
      <c r="AY533" s="58" t="str">
        <f t="shared" si="965"/>
        <v/>
      </c>
      <c r="AZ533" s="31">
        <f t="shared" si="966"/>
        <v>172.83</v>
      </c>
      <c r="BA533" s="59">
        <f t="shared" si="967"/>
        <v>0.46190972222222221</v>
      </c>
      <c r="BB533" s="59">
        <f t="shared" si="968"/>
        <v>0.4674652777777778</v>
      </c>
      <c r="BC533" s="59">
        <f t="shared" si="969"/>
        <v>0.4566203703703704</v>
      </c>
      <c r="BD533" s="59">
        <f t="shared" si="970"/>
        <v>0.50245370370370357</v>
      </c>
      <c r="BE533" s="59">
        <f t="shared" si="971"/>
        <v>0.48817129629629635</v>
      </c>
      <c r="BF533" s="59">
        <f t="shared" si="972"/>
        <v>0.49858796296296304</v>
      </c>
      <c r="BG533" s="59">
        <f t="shared" si="973"/>
        <v>0.49589120370370382</v>
      </c>
      <c r="BH533" s="59">
        <f t="shared" si="974"/>
        <v>0.49519675925925938</v>
      </c>
      <c r="BI533" s="31">
        <f t="shared" si="975"/>
        <v>1.6799999999999784</v>
      </c>
      <c r="BJ533" s="61">
        <f t="shared" ref="BJ533:BM533" si="1014">IF($AJ532="t",IF(AM531=0,0,$BI533/AM531),IF(AM532=0,0,$BI533/AM532))</f>
        <v>5.599999999999928E-2</v>
      </c>
      <c r="BK533" s="61">
        <f t="shared" si="1014"/>
        <v>4.7999999999999383E-2</v>
      </c>
      <c r="BL533" s="61">
        <f t="shared" si="1014"/>
        <v>4.1999999999999461E-2</v>
      </c>
      <c r="BM533" s="61">
        <f t="shared" si="1014"/>
        <v>3.7333333333332851E-2</v>
      </c>
      <c r="BN533" s="62">
        <f t="shared" si="977"/>
        <v>0</v>
      </c>
      <c r="BO533" s="62">
        <f t="shared" si="978"/>
        <v>3</v>
      </c>
      <c r="BP533" s="62">
        <f t="shared" si="979"/>
        <v>22</v>
      </c>
      <c r="BQ533" s="62">
        <f t="shared" si="980"/>
        <v>0</v>
      </c>
      <c r="BR533" s="62">
        <f t="shared" si="981"/>
        <v>2</v>
      </c>
      <c r="BS533" s="62">
        <f t="shared" si="982"/>
        <v>53</v>
      </c>
      <c r="BT533" s="62">
        <f t="shared" si="983"/>
        <v>0</v>
      </c>
      <c r="BU533" s="62">
        <f t="shared" si="984"/>
        <v>2</v>
      </c>
      <c r="BV533" s="62">
        <f t="shared" si="985"/>
        <v>31</v>
      </c>
      <c r="BW533" s="62">
        <f t="shared" si="986"/>
        <v>0</v>
      </c>
      <c r="BX533" s="62">
        <f t="shared" si="987"/>
        <v>2</v>
      </c>
      <c r="BY533" s="62">
        <f t="shared" si="988"/>
        <v>14</v>
      </c>
      <c r="BZ533" s="63">
        <f t="shared" si="989"/>
        <v>0.46424768518518517</v>
      </c>
      <c r="CA533" s="63">
        <f t="shared" si="990"/>
        <v>0.46980324074074076</v>
      </c>
      <c r="CB533" s="63">
        <f t="shared" si="991"/>
        <v>0.45862268518518523</v>
      </c>
      <c r="CC533" s="63">
        <f t="shared" si="992"/>
        <v>0.5044560185185184</v>
      </c>
      <c r="CD533" s="63">
        <f t="shared" si="993"/>
        <v>0.48991898148148155</v>
      </c>
      <c r="CE533" s="63">
        <f t="shared" si="994"/>
        <v>0.50033564814814824</v>
      </c>
      <c r="CF533" s="63">
        <f t="shared" si="995"/>
        <v>0.49744212962962975</v>
      </c>
      <c r="CG533" s="63">
        <f t="shared" si="996"/>
        <v>0.49674768518518531</v>
      </c>
      <c r="CH533" s="36"/>
      <c r="CI533" s="36"/>
      <c r="CJ533" s="36"/>
      <c r="CK533" s="36"/>
      <c r="CL533" s="60">
        <v>60</v>
      </c>
    </row>
    <row r="534" spans="1:90" ht="26.25" customHeight="1" x14ac:dyDescent="0.25">
      <c r="A534" s="37">
        <v>49</v>
      </c>
      <c r="E534" s="39"/>
      <c r="F534" s="42"/>
      <c r="G534" s="78">
        <v>170.17</v>
      </c>
      <c r="H534" s="41">
        <f t="shared" si="938"/>
        <v>174.56</v>
      </c>
      <c r="I534" s="42">
        <v>174.42</v>
      </c>
      <c r="J534" s="43">
        <f t="shared" si="935"/>
        <v>-1.0319917440660866E-3</v>
      </c>
      <c r="K534" s="44">
        <f t="shared" si="936"/>
        <v>-0.18000000000000682</v>
      </c>
      <c r="L534" s="76" t="s">
        <v>44</v>
      </c>
      <c r="M534" s="127" t="s">
        <v>1229</v>
      </c>
      <c r="N534" s="46">
        <f t="shared" si="952"/>
        <v>174.6</v>
      </c>
      <c r="O534" s="46">
        <f t="shared" si="1000"/>
        <v>-8.0000000000000016E-2</v>
      </c>
      <c r="P534" s="42">
        <v>174.7</v>
      </c>
      <c r="Q534" s="46">
        <f t="shared" si="1001"/>
        <v>4.3</v>
      </c>
      <c r="R534" s="37">
        <v>170.26</v>
      </c>
      <c r="S534" s="46">
        <f t="shared" si="1002"/>
        <v>4.0999999999999996</v>
      </c>
      <c r="T534" s="40">
        <v>170.51999999999998</v>
      </c>
      <c r="U534" s="47" t="str">
        <f t="shared" si="927"/>
        <v/>
      </c>
      <c r="V534" s="47" t="str">
        <f t="shared" si="928"/>
        <v/>
      </c>
      <c r="W534" s="50"/>
      <c r="X534" s="50"/>
      <c r="Y534" s="50"/>
      <c r="Z534" s="50"/>
      <c r="AA534" s="50"/>
      <c r="AB534" s="50"/>
      <c r="AC534" s="50"/>
      <c r="AD534" s="50"/>
      <c r="AE534" s="51">
        <f t="shared" si="954"/>
        <v>49</v>
      </c>
      <c r="AF534" s="51" t="str">
        <f t="shared" si="955"/>
        <v/>
      </c>
      <c r="AG534" s="51" t="str">
        <f t="shared" si="956"/>
        <v/>
      </c>
      <c r="AH534" s="51" t="str">
        <f t="shared" si="957"/>
        <v/>
      </c>
      <c r="AI534" s="52">
        <f t="shared" si="958"/>
        <v>174.56</v>
      </c>
      <c r="AJ534" s="51"/>
      <c r="AK534" s="53"/>
      <c r="AL534" s="52"/>
      <c r="AM534" s="53">
        <f t="shared" si="960"/>
        <v>30</v>
      </c>
      <c r="AN534" s="53">
        <f>IF(AJ534&lt;&gt;"",IF(AJ534="o",VLOOKUP(AM534,OpenSect!$A$1:$D$11,2),IF(AJ534="u",VLOOKUP(AM534,UpHill!$A$1:$D$35,2),IF(AJ534="d",VLOOKUP(AM534,DownHill!$A$3:$D$29,2),IF(AJ534="f",VLOOKUP(AM534,FlatUnd!$A$2:$D$30,2),IF(AJ534="t",VLOOKUP(AM534,TimeAdd!$A$1:$D$176,2),IF(AJ534="l",VLOOKUP(AM534,SLimit!$A$1:$D$8,2),AN533)))))),AN533)</f>
        <v>35</v>
      </c>
      <c r="AO534" s="53">
        <f>IF(AJ534&lt;&gt;"",IF(AJ534="o",VLOOKUP(AM534,OpenSect!$A$1:$D$11,3),IF(AJ534="u",VLOOKUP(AM534,UpHill!$A$1:$D$35,3),IF(AJ534="d",VLOOKUP(AM534,DownHill!$A$3:$D$29,3),IF(AJ534="f",VLOOKUP(AM534,FlatUnd!$A$2:$D$30,3),IF(AJ534="t",VLOOKUP(AM534,TimeAdd!$A$1:$D$18,3),IF(AJ534="l",VLOOKUP(AM534,SLimit!$A$1:$D$8,3),AO533)))))),AO533)</f>
        <v>40</v>
      </c>
      <c r="AP534" s="53">
        <f>IF(AJ534&lt;&gt;"",IF(AJ534="o",VLOOKUP(AM534,OpenSect!$A$1:$D$11,4),IF(AJ534="u",VLOOKUP(AM534,UpHill!$A$1:$D$35,4),IF(AJ534="d",VLOOKUP(AM534,DownHill!$A$3:$D$29,4),IF(AJ534="f",VLOOKUP(AM534,FlatUnd!$A$2:$D$30,4),IF(AJ534="t",VLOOKUP(AM534,TimeAdd!$A$1:$D$18,4),IF(AJ534="l",VLOOKUP(AM534,SLimit!$A$1:$D$8,4),AP533)))))),AP533)</f>
        <v>45</v>
      </c>
      <c r="AQ534" s="53" t="str">
        <f t="shared" si="961"/>
        <v>60</v>
      </c>
      <c r="AR534" s="54" t="str">
        <f t="shared" si="962"/>
        <v>Bridge</v>
      </c>
      <c r="AS534" s="55"/>
      <c r="AT534" s="55"/>
      <c r="AU534" s="56">
        <f>IF(GroupStTimes!$A$8=0,MIN(CB534,CD534,CF534),MIN(BZ534,CB534,CD534,CF534))</f>
        <v>0.45868055555555559</v>
      </c>
      <c r="AV534" s="56">
        <f>IF(GroupStTimes!$A$8=0,MAX(CC534,CE534,CG534),MAX(CA534,CC534,CE534,CG534))</f>
        <v>0.50451388888888871</v>
      </c>
      <c r="AW534" s="57" t="str">
        <f t="shared" si="963"/>
        <v/>
      </c>
      <c r="AX534" s="58" t="str">
        <f t="shared" si="964"/>
        <v/>
      </c>
      <c r="AY534" s="58" t="str">
        <f t="shared" si="965"/>
        <v/>
      </c>
      <c r="AZ534" s="31">
        <f t="shared" si="966"/>
        <v>172.83</v>
      </c>
      <c r="BA534" s="59">
        <f t="shared" si="967"/>
        <v>0.46190972222222221</v>
      </c>
      <c r="BB534" s="59">
        <f t="shared" si="968"/>
        <v>0.4674652777777778</v>
      </c>
      <c r="BC534" s="59">
        <f t="shared" si="969"/>
        <v>0.4566203703703704</v>
      </c>
      <c r="BD534" s="59">
        <f t="shared" si="970"/>
        <v>0.50245370370370357</v>
      </c>
      <c r="BE534" s="59">
        <f t="shared" si="971"/>
        <v>0.48817129629629635</v>
      </c>
      <c r="BF534" s="59">
        <f t="shared" si="972"/>
        <v>0.49858796296296304</v>
      </c>
      <c r="BG534" s="59">
        <f t="shared" si="973"/>
        <v>0.49589120370370382</v>
      </c>
      <c r="BH534" s="59">
        <f t="shared" si="974"/>
        <v>0.49519675925925938</v>
      </c>
      <c r="BI534" s="31">
        <f t="shared" si="975"/>
        <v>1.7299999999999898</v>
      </c>
      <c r="BJ534" s="61">
        <f t="shared" ref="BJ534:BM534" si="1015">IF($AJ533="t",IF(AM532=0,0,$BI534/AM532),IF(AM533=0,0,$BI534/AM533))</f>
        <v>5.7666666666666325E-2</v>
      </c>
      <c r="BK534" s="61">
        <f t="shared" si="1015"/>
        <v>4.9428571428571134E-2</v>
      </c>
      <c r="BL534" s="61">
        <f t="shared" si="1015"/>
        <v>4.3249999999999747E-2</v>
      </c>
      <c r="BM534" s="61">
        <f t="shared" si="1015"/>
        <v>3.8444444444444219E-2</v>
      </c>
      <c r="BN534" s="62">
        <f t="shared" si="977"/>
        <v>0</v>
      </c>
      <c r="BO534" s="62">
        <f t="shared" si="978"/>
        <v>3</v>
      </c>
      <c r="BP534" s="62">
        <f t="shared" si="979"/>
        <v>28</v>
      </c>
      <c r="BQ534" s="62">
        <f t="shared" si="980"/>
        <v>0</v>
      </c>
      <c r="BR534" s="62">
        <f t="shared" si="981"/>
        <v>2</v>
      </c>
      <c r="BS534" s="62">
        <f t="shared" si="982"/>
        <v>58</v>
      </c>
      <c r="BT534" s="62">
        <f t="shared" si="983"/>
        <v>0</v>
      </c>
      <c r="BU534" s="62">
        <f t="shared" si="984"/>
        <v>2</v>
      </c>
      <c r="BV534" s="62">
        <f t="shared" si="985"/>
        <v>36</v>
      </c>
      <c r="BW534" s="62">
        <f t="shared" si="986"/>
        <v>0</v>
      </c>
      <c r="BX534" s="62">
        <f t="shared" si="987"/>
        <v>2</v>
      </c>
      <c r="BY534" s="62">
        <f t="shared" si="988"/>
        <v>18</v>
      </c>
      <c r="BZ534" s="63">
        <f t="shared" si="989"/>
        <v>0.46431712962962962</v>
      </c>
      <c r="CA534" s="63">
        <f t="shared" si="990"/>
        <v>0.46987268518518521</v>
      </c>
      <c r="CB534" s="63">
        <f t="shared" si="991"/>
        <v>0.45868055555555559</v>
      </c>
      <c r="CC534" s="63">
        <f t="shared" si="992"/>
        <v>0.50451388888888871</v>
      </c>
      <c r="CD534" s="63">
        <f t="shared" si="993"/>
        <v>0.48997685185185191</v>
      </c>
      <c r="CE534" s="63">
        <f t="shared" si="994"/>
        <v>0.50039351851851854</v>
      </c>
      <c r="CF534" s="63">
        <f t="shared" si="995"/>
        <v>0.49748842592592607</v>
      </c>
      <c r="CG534" s="63">
        <f t="shared" si="996"/>
        <v>0.49679398148148163</v>
      </c>
      <c r="CH534" s="36"/>
      <c r="CI534" s="36"/>
      <c r="CJ534" s="36"/>
      <c r="CK534" s="36"/>
      <c r="CL534" s="60">
        <v>60</v>
      </c>
    </row>
    <row r="535" spans="1:90" ht="40.5" x14ac:dyDescent="0.25">
      <c r="A535" s="37">
        <v>49</v>
      </c>
      <c r="C535" s="37" t="s">
        <v>25</v>
      </c>
      <c r="D535" s="37">
        <v>0</v>
      </c>
      <c r="E535" s="39"/>
      <c r="F535" s="42"/>
      <c r="G535" s="78">
        <v>170.51</v>
      </c>
      <c r="H535" s="41">
        <f t="shared" si="938"/>
        <v>174.9</v>
      </c>
      <c r="I535" s="42">
        <v>174.76</v>
      </c>
      <c r="J535" s="43">
        <f t="shared" si="935"/>
        <v>-1.0490577553980633E-3</v>
      </c>
      <c r="K535" s="44">
        <f t="shared" si="936"/>
        <v>-0.18333333333336554</v>
      </c>
      <c r="L535" s="76" t="s">
        <v>368</v>
      </c>
      <c r="M535" s="127" t="s">
        <v>1229</v>
      </c>
      <c r="N535" s="46">
        <f t="shared" si="952"/>
        <v>174.94333333333336</v>
      </c>
      <c r="O535" s="46">
        <f t="shared" si="1000"/>
        <v>-8.0000000000000016E-2</v>
      </c>
      <c r="P535" s="42">
        <v>175.04</v>
      </c>
      <c r="Q535" s="46">
        <f t="shared" si="1001"/>
        <v>4.3</v>
      </c>
      <c r="R535" s="37">
        <v>170.6</v>
      </c>
      <c r="S535" s="46">
        <f t="shared" si="1002"/>
        <v>4.0999999999999996</v>
      </c>
      <c r="T535" s="40">
        <v>170.87</v>
      </c>
      <c r="U535" s="47" t="str">
        <f t="shared" si="927"/>
        <v/>
      </c>
      <c r="V535" s="47" t="str">
        <f t="shared" si="928"/>
        <v/>
      </c>
      <c r="W535" s="50"/>
      <c r="X535" s="50"/>
      <c r="Y535" s="50"/>
      <c r="Z535" s="50"/>
      <c r="AA535" s="50"/>
      <c r="AB535" s="50"/>
      <c r="AC535" s="50"/>
      <c r="AD535" s="50"/>
      <c r="AE535" s="51">
        <f t="shared" si="954"/>
        <v>49</v>
      </c>
      <c r="AF535" s="51" t="str">
        <f t="shared" si="955"/>
        <v/>
      </c>
      <c r="AG535" s="51" t="str">
        <f t="shared" si="956"/>
        <v>o</v>
      </c>
      <c r="AH535" s="51">
        <f t="shared" si="957"/>
        <v>0</v>
      </c>
      <c r="AI535" s="52">
        <f t="shared" si="958"/>
        <v>174.9</v>
      </c>
      <c r="AJ535" s="51" t="s">
        <v>25</v>
      </c>
      <c r="AK535" s="53"/>
      <c r="AL535" s="52"/>
      <c r="AM535" s="53">
        <f t="shared" si="960"/>
        <v>0</v>
      </c>
      <c r="AN535" s="53">
        <f>IF(AJ535&lt;&gt;"",IF(AJ535="o",VLOOKUP(AM535,OpenSect!$A$1:$D$11,2),IF(AJ535="u",VLOOKUP(AM535,UpHill!$A$1:$D$35,2),IF(AJ535="d",VLOOKUP(AM535,DownHill!$A$3:$D$29,2),IF(AJ535="f",VLOOKUP(AM535,FlatUnd!$A$2:$D$30,2),IF(AJ535="t",VLOOKUP(AM535,TimeAdd!$A$1:$D$176,2),IF(AJ535="l",VLOOKUP(AM535,SLimit!$A$1:$D$8,2),AN534)))))),AN534)</f>
        <v>0</v>
      </c>
      <c r="AO535" s="53">
        <f>IF(AJ535&lt;&gt;"",IF(AJ535="o",VLOOKUP(AM535,OpenSect!$A$1:$D$11,3),IF(AJ535="u",VLOOKUP(AM535,UpHill!$A$1:$D$35,3),IF(AJ535="d",VLOOKUP(AM535,DownHill!$A$3:$D$29,3),IF(AJ535="f",VLOOKUP(AM535,FlatUnd!$A$2:$D$30,3),IF(AJ535="t",VLOOKUP(AM535,TimeAdd!$A$1:$D$18,3),IF(AJ535="l",VLOOKUP(AM535,SLimit!$A$1:$D$8,3),AO534)))))),AO534)</f>
        <v>0</v>
      </c>
      <c r="AP535" s="53">
        <f>IF(AJ535&lt;&gt;"",IF(AJ535="o",VLOOKUP(AM535,OpenSect!$A$1:$D$11,4),IF(AJ535="u",VLOOKUP(AM535,UpHill!$A$1:$D$35,4),IF(AJ535="d",VLOOKUP(AM535,DownHill!$A$3:$D$29,4),IF(AJ535="f",VLOOKUP(AM535,FlatUnd!$A$2:$D$30,4),IF(AJ535="t",VLOOKUP(AM535,TimeAdd!$A$1:$D$18,4),IF(AJ535="l",VLOOKUP(AM535,SLimit!$A$1:$D$8,4),AP534)))))),AP534)</f>
        <v>0</v>
      </c>
      <c r="AQ535" s="53" t="str">
        <f t="shared" si="961"/>
        <v>60</v>
      </c>
      <c r="AR535" s="54" t="str">
        <f t="shared" si="962"/>
        <v>Shell service station. Stop and refuel.  {Centre pole - pump 3&amp;4}</v>
      </c>
      <c r="AS535" s="55"/>
      <c r="AT535" s="55"/>
      <c r="AU535" s="56">
        <f>IF(GroupStTimes!$A$8=0,MIN(CB535,CD535,CF535),MIN(BZ535,CB535,CD535,CF535))</f>
        <v>0.45908564814814817</v>
      </c>
      <c r="AV535" s="56">
        <f>IF(GroupStTimes!$A$8=0,MAX(CC535,CE535,CG535),MAX(CA535,CC535,CE535,CG535))</f>
        <v>0.5049189814814814</v>
      </c>
      <c r="AW535" s="57" t="str">
        <f t="shared" si="963"/>
        <v/>
      </c>
      <c r="AX535" s="58" t="str">
        <f t="shared" si="964"/>
        <v/>
      </c>
      <c r="AY535" s="58" t="str">
        <f t="shared" si="965"/>
        <v/>
      </c>
      <c r="AZ535" s="31">
        <f t="shared" si="966"/>
        <v>172.83</v>
      </c>
      <c r="BA535" s="59">
        <f t="shared" si="967"/>
        <v>0.46190972222222221</v>
      </c>
      <c r="BB535" s="59">
        <f t="shared" si="968"/>
        <v>0.4674652777777778</v>
      </c>
      <c r="BC535" s="59">
        <f t="shared" si="969"/>
        <v>0.4566203703703704</v>
      </c>
      <c r="BD535" s="59">
        <f t="shared" si="970"/>
        <v>0.50245370370370357</v>
      </c>
      <c r="BE535" s="59">
        <f t="shared" si="971"/>
        <v>0.48817129629629635</v>
      </c>
      <c r="BF535" s="59">
        <f t="shared" si="972"/>
        <v>0.49858796296296304</v>
      </c>
      <c r="BG535" s="59">
        <f t="shared" si="973"/>
        <v>0.49589120370370382</v>
      </c>
      <c r="BH535" s="59">
        <f t="shared" si="974"/>
        <v>0.49519675925925938</v>
      </c>
      <c r="BI535" s="31">
        <f t="shared" si="975"/>
        <v>2.0699999999999932</v>
      </c>
      <c r="BJ535" s="61">
        <f t="shared" ref="BJ535:BM535" si="1016">IF($AJ534="t",IF(AM533=0,0,$BI535/AM533),IF(AM534=0,0,$BI535/AM534))</f>
        <v>6.899999999999977E-2</v>
      </c>
      <c r="BK535" s="61">
        <f t="shared" si="1016"/>
        <v>5.9142857142856949E-2</v>
      </c>
      <c r="BL535" s="61">
        <f t="shared" si="1016"/>
        <v>5.1749999999999831E-2</v>
      </c>
      <c r="BM535" s="61">
        <f t="shared" si="1016"/>
        <v>4.5999999999999847E-2</v>
      </c>
      <c r="BN535" s="62">
        <f t="shared" si="977"/>
        <v>0</v>
      </c>
      <c r="BO535" s="62">
        <f t="shared" si="978"/>
        <v>4</v>
      </c>
      <c r="BP535" s="62">
        <f t="shared" si="979"/>
        <v>8</v>
      </c>
      <c r="BQ535" s="62">
        <f t="shared" si="980"/>
        <v>0</v>
      </c>
      <c r="BR535" s="62">
        <f t="shared" si="981"/>
        <v>3</v>
      </c>
      <c r="BS535" s="62">
        <f t="shared" si="982"/>
        <v>33</v>
      </c>
      <c r="BT535" s="62">
        <f t="shared" si="983"/>
        <v>0</v>
      </c>
      <c r="BU535" s="62">
        <f t="shared" si="984"/>
        <v>3</v>
      </c>
      <c r="BV535" s="62">
        <f t="shared" si="985"/>
        <v>6</v>
      </c>
      <c r="BW535" s="62">
        <f t="shared" si="986"/>
        <v>0</v>
      </c>
      <c r="BX535" s="62">
        <f t="shared" si="987"/>
        <v>2</v>
      </c>
      <c r="BY535" s="62">
        <f t="shared" si="988"/>
        <v>46</v>
      </c>
      <c r="BZ535" s="63">
        <f t="shared" si="989"/>
        <v>0.46478009259259256</v>
      </c>
      <c r="CA535" s="63">
        <f t="shared" si="990"/>
        <v>0.47033564814814816</v>
      </c>
      <c r="CB535" s="63">
        <f t="shared" si="991"/>
        <v>0.45908564814814817</v>
      </c>
      <c r="CC535" s="63">
        <f t="shared" si="992"/>
        <v>0.5049189814814814</v>
      </c>
      <c r="CD535" s="63">
        <f t="shared" si="993"/>
        <v>0.49032407407407413</v>
      </c>
      <c r="CE535" s="63">
        <f t="shared" si="994"/>
        <v>0.50074074074074082</v>
      </c>
      <c r="CF535" s="63">
        <f t="shared" si="995"/>
        <v>0.4978125000000001</v>
      </c>
      <c r="CG535" s="63">
        <f t="shared" si="996"/>
        <v>0.49711805555555566</v>
      </c>
      <c r="CH535" s="36"/>
      <c r="CI535" s="36"/>
      <c r="CJ535" s="36"/>
      <c r="CK535" s="36"/>
      <c r="CL535" s="60">
        <v>60</v>
      </c>
    </row>
    <row r="536" spans="1:90" ht="40.5" x14ac:dyDescent="0.25">
      <c r="A536" s="37">
        <v>49</v>
      </c>
      <c r="C536" s="37" t="s">
        <v>182</v>
      </c>
      <c r="D536" s="37">
        <v>10</v>
      </c>
      <c r="E536" s="39"/>
      <c r="F536" s="42"/>
      <c r="G536" s="78">
        <v>170.51</v>
      </c>
      <c r="H536" s="41">
        <f t="shared" si="938"/>
        <v>174.9</v>
      </c>
      <c r="I536" s="42">
        <v>174.76</v>
      </c>
      <c r="J536" s="43">
        <f t="shared" si="935"/>
        <v>-1.0490577553980633E-3</v>
      </c>
      <c r="K536" s="44">
        <f t="shared" si="936"/>
        <v>-0.18333333333336554</v>
      </c>
      <c r="L536" s="76" t="s">
        <v>1250</v>
      </c>
      <c r="M536" s="127" t="s">
        <v>1229</v>
      </c>
      <c r="N536" s="46">
        <f t="shared" si="952"/>
        <v>174.94333333333336</v>
      </c>
      <c r="O536" s="46">
        <f t="shared" si="1000"/>
        <v>-8.0000000000000016E-2</v>
      </c>
      <c r="P536" s="42">
        <v>175.04</v>
      </c>
      <c r="Q536" s="46">
        <f t="shared" si="1001"/>
        <v>4.3</v>
      </c>
      <c r="R536" s="37">
        <v>170.6</v>
      </c>
      <c r="S536" s="46">
        <f t="shared" si="1002"/>
        <v>4.0999999999999996</v>
      </c>
      <c r="T536" s="40">
        <v>170.87</v>
      </c>
      <c r="U536" s="47" t="str">
        <f t="shared" si="927"/>
        <v/>
      </c>
      <c r="V536" s="47" t="str">
        <f t="shared" si="928"/>
        <v/>
      </c>
      <c r="W536" s="50"/>
      <c r="X536" s="50"/>
      <c r="Y536" s="50"/>
      <c r="Z536" s="50"/>
      <c r="AA536" s="50"/>
      <c r="AB536" s="50"/>
      <c r="AC536" s="50"/>
      <c r="AD536" s="50"/>
      <c r="AE536" s="51">
        <f t="shared" si="954"/>
        <v>49</v>
      </c>
      <c r="AF536" s="51" t="str">
        <f t="shared" si="955"/>
        <v/>
      </c>
      <c r="AG536" s="51" t="str">
        <f t="shared" si="956"/>
        <v>t</v>
      </c>
      <c r="AH536" s="51">
        <f t="shared" si="957"/>
        <v>10</v>
      </c>
      <c r="AI536" s="52">
        <f t="shared" si="958"/>
        <v>174.9</v>
      </c>
      <c r="AJ536" s="51" t="s">
        <v>182</v>
      </c>
      <c r="AK536" s="53"/>
      <c r="AL536" s="52"/>
      <c r="AM536" s="53">
        <f t="shared" si="960"/>
        <v>10</v>
      </c>
      <c r="AN536" s="53">
        <f>IF(AJ536&lt;&gt;"",IF(AJ536="o",VLOOKUP(AM536,OpenSect!$A$1:$D$11,2),IF(AJ536="u",VLOOKUP(AM536,UpHill!$A$1:$D$35,2),IF(AJ536="d",VLOOKUP(AM536,DownHill!$A$3:$D$29,2),IF(AJ536="f",VLOOKUP(AM536,FlatUnd!$A$2:$D$30,2),IF(AJ536="t",VLOOKUP(AM536,TimeAdd!$A$1:$D$176,2),IF(AJ536="l",VLOOKUP(AM536,SLimit!$A$1:$D$8,2),AN535)))))),AN535)</f>
        <v>15</v>
      </c>
      <c r="AO536" s="53">
        <f>IF(AJ536&lt;&gt;"",IF(AJ536="o",VLOOKUP(AM536,OpenSect!$A$1:$D$11,3),IF(AJ536="u",VLOOKUP(AM536,UpHill!$A$1:$D$35,3),IF(AJ536="d",VLOOKUP(AM536,DownHill!$A$3:$D$29,3),IF(AJ536="f",VLOOKUP(AM536,FlatUnd!$A$2:$D$30,3),IF(AJ536="t",VLOOKUP(AM536,TimeAdd!$A$1:$D$18,3),IF(AJ536="l",VLOOKUP(AM536,SLimit!$A$1:$D$8,3),AO535)))))),AO535)</f>
        <v>15</v>
      </c>
      <c r="AP536" s="53">
        <f>IF(AJ536&lt;&gt;"",IF(AJ536="o",VLOOKUP(AM536,OpenSect!$A$1:$D$11,4),IF(AJ536="u",VLOOKUP(AM536,UpHill!$A$1:$D$35,4),IF(AJ536="d",VLOOKUP(AM536,DownHill!$A$3:$D$29,4),IF(AJ536="f",VLOOKUP(AM536,FlatUnd!$A$2:$D$30,4),IF(AJ536="t",VLOOKUP(AM536,TimeAdd!$A$1:$D$18,4),IF(AJ536="l",VLOOKUP(AM536,SLimit!$A$1:$D$8,4),AP535)))))),AP535)</f>
        <v>20</v>
      </c>
      <c r="AQ536" s="53" t="str">
        <f t="shared" si="961"/>
        <v>60</v>
      </c>
      <c r="AR536" s="54" t="str">
        <f t="shared" si="962"/>
        <v>For refueling you have             {Manager Maharhaj Taarique 076 524 3362}</v>
      </c>
      <c r="AS536" s="55"/>
      <c r="AT536" s="55"/>
      <c r="AU536" s="56">
        <f>IF(GroupStTimes!$A$8=0,MIN(CB536,CD536,CF536),MIN(BZ536,CB536,CD536,CF536))</f>
        <v>0.46950231481481486</v>
      </c>
      <c r="AV536" s="56">
        <f>IF(GroupStTimes!$A$8=0,MAX(CC536,CE536,CG536),MAX(CA536,CC536,CE536,CG536))</f>
        <v>0.51533564814814803</v>
      </c>
      <c r="AW536" s="57" t="str">
        <f t="shared" si="963"/>
        <v/>
      </c>
      <c r="AX536" s="58" t="str">
        <f t="shared" si="964"/>
        <v/>
      </c>
      <c r="AY536" s="58" t="str">
        <f t="shared" si="965"/>
        <v/>
      </c>
      <c r="AZ536" s="31">
        <f t="shared" si="966"/>
        <v>174.9</v>
      </c>
      <c r="BA536" s="59">
        <f t="shared" si="967"/>
        <v>0.46478009259259256</v>
      </c>
      <c r="BB536" s="59">
        <f t="shared" si="968"/>
        <v>0.47033564814814816</v>
      </c>
      <c r="BC536" s="59">
        <f t="shared" si="969"/>
        <v>0.45908564814814817</v>
      </c>
      <c r="BD536" s="59">
        <f t="shared" si="970"/>
        <v>0.5049189814814814</v>
      </c>
      <c r="BE536" s="59">
        <f t="shared" si="971"/>
        <v>0.49032407407407413</v>
      </c>
      <c r="BF536" s="59">
        <f t="shared" si="972"/>
        <v>0.50074074074074082</v>
      </c>
      <c r="BG536" s="59">
        <f t="shared" si="973"/>
        <v>0.4978125000000001</v>
      </c>
      <c r="BH536" s="59">
        <f t="shared" si="974"/>
        <v>0.49711805555555566</v>
      </c>
      <c r="BI536" s="31">
        <f t="shared" si="975"/>
        <v>0</v>
      </c>
      <c r="BJ536" s="61">
        <f t="shared" ref="BJ536:BM536" si="1017">IF($AJ535="t",IF(AM534=0,0,$BI536/AM534),IF(AM535=0,0,$BI536/AM535))</f>
        <v>0</v>
      </c>
      <c r="BK536" s="61">
        <f t="shared" si="1017"/>
        <v>0</v>
      </c>
      <c r="BL536" s="61">
        <f t="shared" si="1017"/>
        <v>0</v>
      </c>
      <c r="BM536" s="61">
        <f t="shared" si="1017"/>
        <v>0</v>
      </c>
      <c r="BN536" s="62">
        <f t="shared" si="977"/>
        <v>0</v>
      </c>
      <c r="BO536" s="62">
        <f t="shared" si="978"/>
        <v>10</v>
      </c>
      <c r="BP536" s="62">
        <f t="shared" si="979"/>
        <v>0</v>
      </c>
      <c r="BQ536" s="62">
        <f t="shared" si="980"/>
        <v>0</v>
      </c>
      <c r="BR536" s="62">
        <f t="shared" si="981"/>
        <v>15</v>
      </c>
      <c r="BS536" s="62">
        <f t="shared" si="982"/>
        <v>0</v>
      </c>
      <c r="BT536" s="62">
        <f t="shared" si="983"/>
        <v>0</v>
      </c>
      <c r="BU536" s="62">
        <f t="shared" si="984"/>
        <v>15</v>
      </c>
      <c r="BV536" s="62">
        <f t="shared" si="985"/>
        <v>0</v>
      </c>
      <c r="BW536" s="62">
        <f t="shared" si="986"/>
        <v>0</v>
      </c>
      <c r="BX536" s="62">
        <f t="shared" si="987"/>
        <v>20</v>
      </c>
      <c r="BY536" s="62">
        <f t="shared" si="988"/>
        <v>0</v>
      </c>
      <c r="BZ536" s="63">
        <f t="shared" si="989"/>
        <v>0.47172453703703698</v>
      </c>
      <c r="CA536" s="63">
        <f t="shared" si="990"/>
        <v>0.47728009259259258</v>
      </c>
      <c r="CB536" s="63">
        <f t="shared" si="991"/>
        <v>0.46950231481481486</v>
      </c>
      <c r="CC536" s="63">
        <f t="shared" si="992"/>
        <v>0.51533564814814803</v>
      </c>
      <c r="CD536" s="63">
        <f t="shared" si="993"/>
        <v>0.50074074074074082</v>
      </c>
      <c r="CE536" s="63">
        <f t="shared" si="994"/>
        <v>0.51115740740740745</v>
      </c>
      <c r="CF536" s="63">
        <f t="shared" si="995"/>
        <v>0.51170138888888894</v>
      </c>
      <c r="CG536" s="63">
        <f t="shared" si="996"/>
        <v>0.5110069444444445</v>
      </c>
      <c r="CH536" s="36"/>
      <c r="CI536" s="36"/>
      <c r="CJ536" s="36"/>
      <c r="CK536" s="36"/>
      <c r="CL536" s="60">
        <v>60</v>
      </c>
    </row>
    <row r="537" spans="1:90" ht="40.5" x14ac:dyDescent="0.25">
      <c r="A537" s="37">
        <v>49</v>
      </c>
      <c r="C537" s="37" t="s">
        <v>25</v>
      </c>
      <c r="D537" s="37">
        <v>30</v>
      </c>
      <c r="E537" s="39"/>
      <c r="F537" s="42"/>
      <c r="G537" s="78">
        <v>170.51</v>
      </c>
      <c r="H537" s="41">
        <f t="shared" si="938"/>
        <v>174.9</v>
      </c>
      <c r="I537" s="42">
        <v>174.76</v>
      </c>
      <c r="J537" s="43">
        <f t="shared" si="935"/>
        <v>-1.0490577553980633E-3</v>
      </c>
      <c r="K537" s="44">
        <f t="shared" si="936"/>
        <v>-0.18333333333336554</v>
      </c>
      <c r="L537" s="76" t="s">
        <v>369</v>
      </c>
      <c r="M537" s="127" t="s">
        <v>1229</v>
      </c>
      <c r="N537" s="46">
        <f t="shared" si="952"/>
        <v>174.94333333333336</v>
      </c>
      <c r="O537" s="46">
        <f t="shared" si="1000"/>
        <v>-8.0000000000000016E-2</v>
      </c>
      <c r="P537" s="42">
        <v>175.04</v>
      </c>
      <c r="Q537" s="46">
        <f t="shared" si="1001"/>
        <v>4.3</v>
      </c>
      <c r="R537" s="37">
        <v>170.6</v>
      </c>
      <c r="S537" s="46">
        <f t="shared" si="1002"/>
        <v>4.0999999999999996</v>
      </c>
      <c r="T537" s="40">
        <v>170.87</v>
      </c>
      <c r="U537" s="47" t="str">
        <f t="shared" si="927"/>
        <v/>
      </c>
      <c r="V537" s="47" t="str">
        <f t="shared" si="928"/>
        <v/>
      </c>
      <c r="W537" s="50"/>
      <c r="X537" s="50"/>
      <c r="Y537" s="50"/>
      <c r="Z537" s="50"/>
      <c r="AA537" s="50"/>
      <c r="AB537" s="50"/>
      <c r="AC537" s="50"/>
      <c r="AD537" s="50"/>
      <c r="AE537" s="51">
        <f t="shared" si="954"/>
        <v>49</v>
      </c>
      <c r="AF537" s="51" t="str">
        <f t="shared" si="955"/>
        <v/>
      </c>
      <c r="AG537" s="51" t="str">
        <f t="shared" si="956"/>
        <v>o</v>
      </c>
      <c r="AH537" s="51">
        <f t="shared" si="957"/>
        <v>30</v>
      </c>
      <c r="AI537" s="52">
        <f t="shared" si="958"/>
        <v>174.9</v>
      </c>
      <c r="AJ537" s="51" t="s">
        <v>25</v>
      </c>
      <c r="AK537" s="53"/>
      <c r="AL537" s="52"/>
      <c r="AM537" s="53">
        <f t="shared" si="960"/>
        <v>30</v>
      </c>
      <c r="AN537" s="53">
        <f>IF(AJ537&lt;&gt;"",IF(AJ537="o",VLOOKUP(AM537,OpenSect!$A$1:$D$11,2),IF(AJ537="u",VLOOKUP(AM537,UpHill!$A$1:$D$35,2),IF(AJ537="d",VLOOKUP(AM537,DownHill!$A$3:$D$29,2),IF(AJ537="f",VLOOKUP(AM537,FlatUnd!$A$2:$D$30,2),IF(AJ537="t",VLOOKUP(AM537,TimeAdd!$A$1:$D$176,2),IF(AJ537="l",VLOOKUP(AM537,SLimit!$A$1:$D$8,2),AN536)))))),AN536)</f>
        <v>30</v>
      </c>
      <c r="AO537" s="53">
        <f>IF(AJ537&lt;&gt;"",IF(AJ537="o",VLOOKUP(AM537,OpenSect!$A$1:$D$11,3),IF(AJ537="u",VLOOKUP(AM537,UpHill!$A$1:$D$35,3),IF(AJ537="d",VLOOKUP(AM537,DownHill!$A$3:$D$29,3),IF(AJ537="f",VLOOKUP(AM537,FlatUnd!$A$2:$D$30,3),IF(AJ537="t",VLOOKUP(AM537,TimeAdd!$A$1:$D$18,3),IF(AJ537="l",VLOOKUP(AM537,SLimit!$A$1:$D$8,3),AO536)))))),AO536)</f>
        <v>30</v>
      </c>
      <c r="AP537" s="53">
        <f>IF(AJ537&lt;&gt;"",IF(AJ537="o",VLOOKUP(AM537,OpenSect!$A$1:$D$11,4),IF(AJ537="u",VLOOKUP(AM537,UpHill!$A$1:$D$35,4),IF(AJ537="d",VLOOKUP(AM537,DownHill!$A$3:$D$29,4),IF(AJ537="f",VLOOKUP(AM537,FlatUnd!$A$2:$D$30,4),IF(AJ537="t",VLOOKUP(AM537,TimeAdd!$A$1:$D$18,4),IF(AJ537="l",VLOOKUP(AM537,SLimit!$A$1:$D$8,4),AP536)))))),AP536)</f>
        <v>30</v>
      </c>
      <c r="AQ537" s="53" t="str">
        <f t="shared" si="961"/>
        <v>60</v>
      </c>
      <c r="AR537" s="54" t="str">
        <f t="shared" si="962"/>
        <v>After refueling continue in the same direction as before.</v>
      </c>
      <c r="AS537" s="55"/>
      <c r="AT537" s="55"/>
      <c r="AU537" s="56">
        <f>IF(GroupStTimes!$A$8=0,MIN(CB537,CD537,CF537),MIN(BZ537,CB537,CD537,CF537))</f>
        <v>0.46950231481481486</v>
      </c>
      <c r="AV537" s="56">
        <f>IF(GroupStTimes!$A$8=0,MAX(CC537,CE537,CG537),MAX(CA537,CC537,CE537,CG537))</f>
        <v>0.51533564814814803</v>
      </c>
      <c r="AW537" s="57" t="str">
        <f t="shared" si="963"/>
        <v/>
      </c>
      <c r="AX537" s="58" t="str">
        <f t="shared" si="964"/>
        <v/>
      </c>
      <c r="AY537" s="58" t="str">
        <f t="shared" si="965"/>
        <v/>
      </c>
      <c r="AZ537" s="31">
        <f t="shared" si="966"/>
        <v>174.9</v>
      </c>
      <c r="BA537" s="59">
        <f t="shared" si="967"/>
        <v>0.47172453703703698</v>
      </c>
      <c r="BB537" s="59">
        <f t="shared" si="968"/>
        <v>0.47728009259259258</v>
      </c>
      <c r="BC537" s="59">
        <f t="shared" si="969"/>
        <v>0.46950231481481486</v>
      </c>
      <c r="BD537" s="59">
        <f t="shared" si="970"/>
        <v>0.51533564814814803</v>
      </c>
      <c r="BE537" s="59">
        <f t="shared" si="971"/>
        <v>0.50074074074074082</v>
      </c>
      <c r="BF537" s="59">
        <f t="shared" si="972"/>
        <v>0.51115740740740745</v>
      </c>
      <c r="BG537" s="59">
        <f t="shared" si="973"/>
        <v>0.51170138888888894</v>
      </c>
      <c r="BH537" s="59">
        <f t="shared" si="974"/>
        <v>0.5110069444444445</v>
      </c>
      <c r="BI537" s="31">
        <f t="shared" si="975"/>
        <v>0</v>
      </c>
      <c r="BJ537" s="61">
        <f t="shared" ref="BJ537:BM537" si="1018">IF($AJ536="t",IF(AM535=0,0,$BI537/AM535),IF(AM536=0,0,$BI537/AM536))</f>
        <v>0</v>
      </c>
      <c r="BK537" s="61">
        <f t="shared" si="1018"/>
        <v>0</v>
      </c>
      <c r="BL537" s="61">
        <f t="shared" si="1018"/>
        <v>0</v>
      </c>
      <c r="BM537" s="61">
        <f t="shared" si="1018"/>
        <v>0</v>
      </c>
      <c r="BN537" s="62">
        <f t="shared" si="977"/>
        <v>0</v>
      </c>
      <c r="BO537" s="62">
        <f t="shared" si="978"/>
        <v>0</v>
      </c>
      <c r="BP537" s="62">
        <f t="shared" si="979"/>
        <v>0</v>
      </c>
      <c r="BQ537" s="62">
        <f t="shared" si="980"/>
        <v>0</v>
      </c>
      <c r="BR537" s="62">
        <f t="shared" si="981"/>
        <v>0</v>
      </c>
      <c r="BS537" s="62">
        <f t="shared" si="982"/>
        <v>0</v>
      </c>
      <c r="BT537" s="62">
        <f t="shared" si="983"/>
        <v>0</v>
      </c>
      <c r="BU537" s="62">
        <f t="shared" si="984"/>
        <v>0</v>
      </c>
      <c r="BV537" s="62">
        <f t="shared" si="985"/>
        <v>0</v>
      </c>
      <c r="BW537" s="62">
        <f t="shared" si="986"/>
        <v>0</v>
      </c>
      <c r="BX537" s="62">
        <f t="shared" si="987"/>
        <v>0</v>
      </c>
      <c r="BY537" s="62">
        <f t="shared" si="988"/>
        <v>0</v>
      </c>
      <c r="BZ537" s="63">
        <f t="shared" si="989"/>
        <v>0.47172453703703698</v>
      </c>
      <c r="CA537" s="63">
        <f t="shared" si="990"/>
        <v>0.47728009259259258</v>
      </c>
      <c r="CB537" s="63">
        <f t="shared" si="991"/>
        <v>0.46950231481481486</v>
      </c>
      <c r="CC537" s="63">
        <f t="shared" si="992"/>
        <v>0.51533564814814803</v>
      </c>
      <c r="CD537" s="63">
        <f t="shared" si="993"/>
        <v>0.50074074074074082</v>
      </c>
      <c r="CE537" s="63">
        <f t="shared" si="994"/>
        <v>0.51115740740740745</v>
      </c>
      <c r="CF537" s="63">
        <f t="shared" si="995"/>
        <v>0.51170138888888894</v>
      </c>
      <c r="CG537" s="63">
        <f t="shared" si="996"/>
        <v>0.5110069444444445</v>
      </c>
      <c r="CH537" s="36"/>
      <c r="CI537" s="36"/>
      <c r="CJ537" s="36"/>
      <c r="CK537" s="36"/>
      <c r="CL537" s="60">
        <v>60</v>
      </c>
    </row>
    <row r="538" spans="1:90" ht="26.25" customHeight="1" x14ac:dyDescent="0.25">
      <c r="A538" s="37">
        <v>49</v>
      </c>
      <c r="C538" s="37" t="s">
        <v>25</v>
      </c>
      <c r="D538" s="37">
        <v>30</v>
      </c>
      <c r="E538" s="39"/>
      <c r="F538" s="42"/>
      <c r="G538" s="78">
        <v>171.19</v>
      </c>
      <c r="H538" s="41">
        <f t="shared" si="938"/>
        <v>175.59</v>
      </c>
      <c r="I538" s="42">
        <v>175.45</v>
      </c>
      <c r="J538" s="43">
        <f t="shared" si="935"/>
        <v>-1.0259333143346071E-3</v>
      </c>
      <c r="K538" s="44">
        <f t="shared" si="936"/>
        <v>-0.18000000000000682</v>
      </c>
      <c r="L538" s="76" t="s">
        <v>370</v>
      </c>
      <c r="M538" s="127" t="s">
        <v>1229</v>
      </c>
      <c r="N538" s="46">
        <f t="shared" si="952"/>
        <v>175.63</v>
      </c>
      <c r="O538" s="46">
        <f t="shared" si="1000"/>
        <v>-8.0000000000000016E-2</v>
      </c>
      <c r="P538" s="42">
        <v>175.73</v>
      </c>
      <c r="Q538" s="46">
        <f t="shared" si="1001"/>
        <v>4.3</v>
      </c>
      <c r="R538" s="37">
        <v>171.29</v>
      </c>
      <c r="S538" s="46">
        <f t="shared" si="1002"/>
        <v>4.0999999999999996</v>
      </c>
      <c r="T538" s="40">
        <v>171.54999999999998</v>
      </c>
      <c r="U538" s="47" t="str">
        <f t="shared" si="927"/>
        <v/>
      </c>
      <c r="V538" s="47" t="str">
        <f t="shared" si="928"/>
        <v/>
      </c>
      <c r="W538" s="50"/>
      <c r="X538" s="50"/>
      <c r="Y538" s="50"/>
      <c r="Z538" s="50"/>
      <c r="AA538" s="50"/>
      <c r="AB538" s="50"/>
      <c r="AC538" s="50"/>
      <c r="AD538" s="50"/>
      <c r="AE538" s="51">
        <f t="shared" si="954"/>
        <v>49</v>
      </c>
      <c r="AF538" s="51" t="str">
        <f t="shared" si="955"/>
        <v/>
      </c>
      <c r="AG538" s="51" t="str">
        <f t="shared" si="956"/>
        <v>o</v>
      </c>
      <c r="AH538" s="51">
        <f t="shared" si="957"/>
        <v>30</v>
      </c>
      <c r="AI538" s="52">
        <f t="shared" si="958"/>
        <v>175.59</v>
      </c>
      <c r="AJ538" s="51" t="s">
        <v>25</v>
      </c>
      <c r="AK538" s="53"/>
      <c r="AL538" s="52"/>
      <c r="AM538" s="53">
        <f t="shared" si="960"/>
        <v>30</v>
      </c>
      <c r="AN538" s="53">
        <f>IF(AJ538&lt;&gt;"",IF(AJ538="o",VLOOKUP(AM538,OpenSect!$A$1:$D$11,2),IF(AJ538="u",VLOOKUP(AM538,UpHill!$A$1:$D$35,2),IF(AJ538="d",VLOOKUP(AM538,DownHill!$A$3:$D$29,2),IF(AJ538="f",VLOOKUP(AM538,FlatUnd!$A$2:$D$30,2),IF(AJ538="t",VLOOKUP(AM538,TimeAdd!$A$1:$D$176,2),IF(AJ538="l",VLOOKUP(AM538,SLimit!$A$1:$D$8,2),AN537)))))),AN537)</f>
        <v>30</v>
      </c>
      <c r="AO538" s="53">
        <f>IF(AJ538&lt;&gt;"",IF(AJ538="o",VLOOKUP(AM538,OpenSect!$A$1:$D$11,3),IF(AJ538="u",VLOOKUP(AM538,UpHill!$A$1:$D$35,3),IF(AJ538="d",VLOOKUP(AM538,DownHill!$A$3:$D$29,3),IF(AJ538="f",VLOOKUP(AM538,FlatUnd!$A$2:$D$30,3),IF(AJ538="t",VLOOKUP(AM538,TimeAdd!$A$1:$D$18,3),IF(AJ538="l",VLOOKUP(AM538,SLimit!$A$1:$D$8,3),AO537)))))),AO537)</f>
        <v>30</v>
      </c>
      <c r="AP538" s="53">
        <f>IF(AJ538&lt;&gt;"",IF(AJ538="o",VLOOKUP(AM538,OpenSect!$A$1:$D$11,4),IF(AJ538="u",VLOOKUP(AM538,UpHill!$A$1:$D$35,4),IF(AJ538="d",VLOOKUP(AM538,DownHill!$A$3:$D$29,4),IF(AJ538="f",VLOOKUP(AM538,FlatUnd!$A$2:$D$30,4),IF(AJ538="t",VLOOKUP(AM538,TimeAdd!$A$1:$D$18,4),IF(AJ538="l",VLOOKUP(AM538,SLimit!$A$1:$D$8,4),AP537)))))),AP537)</f>
        <v>30</v>
      </c>
      <c r="AQ538" s="53" t="str">
        <f t="shared" si="961"/>
        <v>60</v>
      </c>
      <c r="AR538" s="54" t="str">
        <f t="shared" si="962"/>
        <v>Traffic light TURN RIGHT into Conner street.</v>
      </c>
      <c r="AS538" s="55"/>
      <c r="AT538" s="55"/>
      <c r="AU538" s="56">
        <f>IF(GroupStTimes!$A$8=0,MIN(CB538,CD538,CF538),MIN(BZ538,CB538,CD538,CF538))</f>
        <v>0.47046296296296303</v>
      </c>
      <c r="AV538" s="56">
        <f>IF(GroupStTimes!$A$8=0,MAX(CC538,CE538,CG538),MAX(CA538,CC538,CE538,CG538))</f>
        <v>0.51629629629629614</v>
      </c>
      <c r="AW538" s="57" t="str">
        <f t="shared" si="963"/>
        <v/>
      </c>
      <c r="AX538" s="58" t="str">
        <f t="shared" si="964"/>
        <v/>
      </c>
      <c r="AY538" s="58" t="str">
        <f t="shared" si="965"/>
        <v/>
      </c>
      <c r="AZ538" s="31">
        <f t="shared" si="966"/>
        <v>174.9</v>
      </c>
      <c r="BA538" s="59">
        <f t="shared" si="967"/>
        <v>0.47172453703703698</v>
      </c>
      <c r="BB538" s="59">
        <f t="shared" si="968"/>
        <v>0.47728009259259258</v>
      </c>
      <c r="BC538" s="59">
        <f t="shared" si="969"/>
        <v>0.46950231481481486</v>
      </c>
      <c r="BD538" s="59">
        <f t="shared" si="970"/>
        <v>0.51533564814814803</v>
      </c>
      <c r="BE538" s="59">
        <f t="shared" si="971"/>
        <v>0.50074074074074082</v>
      </c>
      <c r="BF538" s="59">
        <f t="shared" si="972"/>
        <v>0.51115740740740745</v>
      </c>
      <c r="BG538" s="59">
        <f t="shared" si="973"/>
        <v>0.51170138888888894</v>
      </c>
      <c r="BH538" s="59">
        <f t="shared" si="974"/>
        <v>0.5110069444444445</v>
      </c>
      <c r="BI538" s="31">
        <f t="shared" si="975"/>
        <v>0.68999999999999773</v>
      </c>
      <c r="BJ538" s="61">
        <f t="shared" ref="BJ538:BM538" si="1019">IF($AJ537="t",IF(AM536=0,0,$BI538/AM536),IF(AM537=0,0,$BI538/AM537))</f>
        <v>2.2999999999999923E-2</v>
      </c>
      <c r="BK538" s="61">
        <f t="shared" si="1019"/>
        <v>2.2999999999999923E-2</v>
      </c>
      <c r="BL538" s="61">
        <f t="shared" si="1019"/>
        <v>2.2999999999999923E-2</v>
      </c>
      <c r="BM538" s="61">
        <f t="shared" si="1019"/>
        <v>2.2999999999999923E-2</v>
      </c>
      <c r="BN538" s="62">
        <f t="shared" si="977"/>
        <v>0</v>
      </c>
      <c r="BO538" s="62">
        <f t="shared" si="978"/>
        <v>1</v>
      </c>
      <c r="BP538" s="62">
        <f t="shared" si="979"/>
        <v>23</v>
      </c>
      <c r="BQ538" s="62">
        <f t="shared" si="980"/>
        <v>0</v>
      </c>
      <c r="BR538" s="62">
        <f t="shared" si="981"/>
        <v>1</v>
      </c>
      <c r="BS538" s="62">
        <f t="shared" si="982"/>
        <v>23</v>
      </c>
      <c r="BT538" s="62">
        <f t="shared" si="983"/>
        <v>0</v>
      </c>
      <c r="BU538" s="62">
        <f t="shared" si="984"/>
        <v>1</v>
      </c>
      <c r="BV538" s="62">
        <f t="shared" si="985"/>
        <v>23</v>
      </c>
      <c r="BW538" s="62">
        <f t="shared" si="986"/>
        <v>0</v>
      </c>
      <c r="BX538" s="62">
        <f t="shared" si="987"/>
        <v>1</v>
      </c>
      <c r="BY538" s="62">
        <f t="shared" si="988"/>
        <v>23</v>
      </c>
      <c r="BZ538" s="63">
        <f t="shared" si="989"/>
        <v>0.47268518518518515</v>
      </c>
      <c r="CA538" s="63">
        <f t="shared" si="990"/>
        <v>0.47824074074074074</v>
      </c>
      <c r="CB538" s="63">
        <f t="shared" si="991"/>
        <v>0.47046296296296303</v>
      </c>
      <c r="CC538" s="63">
        <f t="shared" si="992"/>
        <v>0.51629629629629614</v>
      </c>
      <c r="CD538" s="63">
        <f t="shared" si="993"/>
        <v>0.50170138888888893</v>
      </c>
      <c r="CE538" s="63">
        <f t="shared" si="994"/>
        <v>0.51211805555555556</v>
      </c>
      <c r="CF538" s="63">
        <f t="shared" si="995"/>
        <v>0.51266203703703705</v>
      </c>
      <c r="CG538" s="63">
        <f t="shared" si="996"/>
        <v>0.51196759259259261</v>
      </c>
      <c r="CH538" s="36"/>
      <c r="CI538" s="36"/>
      <c r="CJ538" s="36"/>
      <c r="CK538" s="36"/>
      <c r="CL538" s="60">
        <v>60</v>
      </c>
    </row>
    <row r="539" spans="1:90" ht="26.25" customHeight="1" x14ac:dyDescent="0.25">
      <c r="A539" s="37">
        <v>49</v>
      </c>
      <c r="C539" s="37" t="s">
        <v>25</v>
      </c>
      <c r="D539" s="37">
        <v>30</v>
      </c>
      <c r="E539" s="39"/>
      <c r="F539" s="42"/>
      <c r="G539" s="78">
        <v>171.4</v>
      </c>
      <c r="H539" s="41">
        <f t="shared" si="938"/>
        <v>175.79</v>
      </c>
      <c r="I539" s="42">
        <v>175.65</v>
      </c>
      <c r="J539" s="43">
        <f t="shared" si="935"/>
        <v>-1.043742290539921E-3</v>
      </c>
      <c r="K539" s="44">
        <f t="shared" si="936"/>
        <v>-0.18333333333333712</v>
      </c>
      <c r="L539" s="76" t="s">
        <v>371</v>
      </c>
      <c r="M539" s="127" t="s">
        <v>1229</v>
      </c>
      <c r="N539" s="46">
        <f t="shared" si="952"/>
        <v>175.83333333333334</v>
      </c>
      <c r="O539" s="46">
        <f t="shared" si="1000"/>
        <v>-8.0000000000000016E-2</v>
      </c>
      <c r="P539" s="42">
        <v>175.93</v>
      </c>
      <c r="Q539" s="46">
        <f t="shared" si="1001"/>
        <v>4.3</v>
      </c>
      <c r="R539" s="37">
        <v>171.49</v>
      </c>
      <c r="S539" s="46">
        <f t="shared" si="1002"/>
        <v>4.0999999999999996</v>
      </c>
      <c r="T539" s="40">
        <v>171.76</v>
      </c>
      <c r="U539" s="47" t="str">
        <f t="shared" si="927"/>
        <v/>
      </c>
      <c r="V539" s="47" t="str">
        <f t="shared" si="928"/>
        <v/>
      </c>
      <c r="W539" s="50"/>
      <c r="X539" s="50"/>
      <c r="Y539" s="50"/>
      <c r="Z539" s="50"/>
      <c r="AA539" s="50"/>
      <c r="AB539" s="50"/>
      <c r="AC539" s="50"/>
      <c r="AD539" s="50"/>
      <c r="AE539" s="51">
        <f t="shared" si="954"/>
        <v>49</v>
      </c>
      <c r="AF539" s="51" t="str">
        <f t="shared" si="955"/>
        <v/>
      </c>
      <c r="AG539" s="51" t="str">
        <f t="shared" si="956"/>
        <v>o</v>
      </c>
      <c r="AH539" s="51">
        <f t="shared" si="957"/>
        <v>30</v>
      </c>
      <c r="AI539" s="52">
        <f t="shared" si="958"/>
        <v>175.79</v>
      </c>
      <c r="AJ539" s="51" t="s">
        <v>25</v>
      </c>
      <c r="AK539" s="53"/>
      <c r="AL539" s="52"/>
      <c r="AM539" s="53">
        <f t="shared" si="960"/>
        <v>30</v>
      </c>
      <c r="AN539" s="53">
        <f>IF(AJ539&lt;&gt;"",IF(AJ539="o",VLOOKUP(AM539,OpenSect!$A$1:$D$11,2),IF(AJ539="u",VLOOKUP(AM539,UpHill!$A$1:$D$35,2),IF(AJ539="d",VLOOKUP(AM539,DownHill!$A$3:$D$29,2),IF(AJ539="f",VLOOKUP(AM539,FlatUnd!$A$2:$D$30,2),IF(AJ539="t",VLOOKUP(AM539,TimeAdd!$A$1:$D$176,2),IF(AJ539="l",VLOOKUP(AM539,SLimit!$A$1:$D$8,2),AN538)))))),AN538)</f>
        <v>30</v>
      </c>
      <c r="AO539" s="53">
        <f>IF(AJ539&lt;&gt;"",IF(AJ539="o",VLOOKUP(AM539,OpenSect!$A$1:$D$11,3),IF(AJ539="u",VLOOKUP(AM539,UpHill!$A$1:$D$35,3),IF(AJ539="d",VLOOKUP(AM539,DownHill!$A$3:$D$29,3),IF(AJ539="f",VLOOKUP(AM539,FlatUnd!$A$2:$D$30,3),IF(AJ539="t",VLOOKUP(AM539,TimeAdd!$A$1:$D$18,3),IF(AJ539="l",VLOOKUP(AM539,SLimit!$A$1:$D$8,3),AO538)))))),AO538)</f>
        <v>30</v>
      </c>
      <c r="AP539" s="53">
        <f>IF(AJ539&lt;&gt;"",IF(AJ539="o",VLOOKUP(AM539,OpenSect!$A$1:$D$11,4),IF(AJ539="u",VLOOKUP(AM539,UpHill!$A$1:$D$35,4),IF(AJ539="d",VLOOKUP(AM539,DownHill!$A$3:$D$29,4),IF(AJ539="f",VLOOKUP(AM539,FlatUnd!$A$2:$D$30,4),IF(AJ539="t",VLOOKUP(AM539,TimeAdd!$A$1:$D$18,4),IF(AJ539="l",VLOOKUP(AM539,SLimit!$A$1:$D$8,4),AP538)))))),AP538)</f>
        <v>30</v>
      </c>
      <c r="AQ539" s="53" t="str">
        <f t="shared" si="961"/>
        <v>60</v>
      </c>
      <c r="AR539" s="54" t="str">
        <f t="shared" si="962"/>
        <v>Traffic light TURN RIGHT.  Victoria street.</v>
      </c>
      <c r="AS539" s="55"/>
      <c r="AT539" s="55"/>
      <c r="AU539" s="56">
        <f>IF(GroupStTimes!$A$8=0,MIN(CB539,CD539,CF539),MIN(BZ539,CB539,CD539,CF539))</f>
        <v>0.47074074074074079</v>
      </c>
      <c r="AV539" s="56">
        <f>IF(GroupStTimes!$A$8=0,MAX(CC539,CE539,CG539),MAX(CA539,CC539,CE539,CG539))</f>
        <v>0.51657407407407396</v>
      </c>
      <c r="AW539" s="57" t="str">
        <f t="shared" si="963"/>
        <v/>
      </c>
      <c r="AX539" s="58" t="str">
        <f t="shared" si="964"/>
        <v/>
      </c>
      <c r="AY539" s="58" t="str">
        <f t="shared" si="965"/>
        <v/>
      </c>
      <c r="AZ539" s="31">
        <f t="shared" si="966"/>
        <v>174.9</v>
      </c>
      <c r="BA539" s="59">
        <f t="shared" si="967"/>
        <v>0.47172453703703698</v>
      </c>
      <c r="BB539" s="59">
        <f t="shared" si="968"/>
        <v>0.47728009259259258</v>
      </c>
      <c r="BC539" s="59">
        <f t="shared" si="969"/>
        <v>0.46950231481481486</v>
      </c>
      <c r="BD539" s="59">
        <f t="shared" si="970"/>
        <v>0.51533564814814803</v>
      </c>
      <c r="BE539" s="59">
        <f t="shared" si="971"/>
        <v>0.50074074074074082</v>
      </c>
      <c r="BF539" s="59">
        <f t="shared" si="972"/>
        <v>0.51115740740740745</v>
      </c>
      <c r="BG539" s="59">
        <f t="shared" si="973"/>
        <v>0.51170138888888894</v>
      </c>
      <c r="BH539" s="59">
        <f t="shared" si="974"/>
        <v>0.5110069444444445</v>
      </c>
      <c r="BI539" s="31">
        <f t="shared" si="975"/>
        <v>0.88999999999998636</v>
      </c>
      <c r="BJ539" s="61">
        <f t="shared" ref="BJ539:BM539" si="1020">IF($AJ538="t",IF(AM537=0,0,$BI539/AM537),IF(AM538=0,0,$BI539/AM538))</f>
        <v>2.9666666666666213E-2</v>
      </c>
      <c r="BK539" s="61">
        <f t="shared" si="1020"/>
        <v>2.9666666666666213E-2</v>
      </c>
      <c r="BL539" s="61">
        <f t="shared" si="1020"/>
        <v>2.9666666666666213E-2</v>
      </c>
      <c r="BM539" s="61">
        <f t="shared" si="1020"/>
        <v>2.9666666666666213E-2</v>
      </c>
      <c r="BN539" s="62">
        <f t="shared" si="977"/>
        <v>0</v>
      </c>
      <c r="BO539" s="62">
        <f t="shared" si="978"/>
        <v>1</v>
      </c>
      <c r="BP539" s="62">
        <f t="shared" si="979"/>
        <v>47</v>
      </c>
      <c r="BQ539" s="62">
        <f t="shared" si="980"/>
        <v>0</v>
      </c>
      <c r="BR539" s="62">
        <f t="shared" si="981"/>
        <v>1</v>
      </c>
      <c r="BS539" s="62">
        <f t="shared" si="982"/>
        <v>47</v>
      </c>
      <c r="BT539" s="62">
        <f t="shared" si="983"/>
        <v>0</v>
      </c>
      <c r="BU539" s="62">
        <f t="shared" si="984"/>
        <v>1</v>
      </c>
      <c r="BV539" s="62">
        <f t="shared" si="985"/>
        <v>47</v>
      </c>
      <c r="BW539" s="62">
        <f t="shared" si="986"/>
        <v>0</v>
      </c>
      <c r="BX539" s="62">
        <f t="shared" si="987"/>
        <v>1</v>
      </c>
      <c r="BY539" s="62">
        <f t="shared" si="988"/>
        <v>47</v>
      </c>
      <c r="BZ539" s="63">
        <f t="shared" si="989"/>
        <v>0.47296296296296292</v>
      </c>
      <c r="CA539" s="63">
        <f t="shared" si="990"/>
        <v>0.47851851851851851</v>
      </c>
      <c r="CB539" s="63">
        <f t="shared" si="991"/>
        <v>0.47074074074074079</v>
      </c>
      <c r="CC539" s="63">
        <f t="shared" si="992"/>
        <v>0.51657407407407396</v>
      </c>
      <c r="CD539" s="63">
        <f t="shared" si="993"/>
        <v>0.50197916666666675</v>
      </c>
      <c r="CE539" s="63">
        <f t="shared" si="994"/>
        <v>0.51239583333333338</v>
      </c>
      <c r="CF539" s="63">
        <f t="shared" si="995"/>
        <v>0.51293981481481488</v>
      </c>
      <c r="CG539" s="63">
        <f t="shared" si="996"/>
        <v>0.51224537037037043</v>
      </c>
      <c r="CH539" s="36"/>
      <c r="CI539" s="36"/>
      <c r="CJ539" s="36"/>
      <c r="CK539" s="36"/>
      <c r="CL539" s="60">
        <v>60</v>
      </c>
    </row>
    <row r="540" spans="1:90" ht="40.5" x14ac:dyDescent="0.25">
      <c r="A540" s="37">
        <v>49</v>
      </c>
      <c r="C540" s="37" t="s">
        <v>25</v>
      </c>
      <c r="D540" s="37">
        <v>0</v>
      </c>
      <c r="E540" s="39"/>
      <c r="F540" s="42"/>
      <c r="G540" s="78">
        <v>171.56</v>
      </c>
      <c r="H540" s="41">
        <f t="shared" si="938"/>
        <v>175.94</v>
      </c>
      <c r="I540" s="42">
        <v>175.81</v>
      </c>
      <c r="J540" s="43">
        <f t="shared" si="935"/>
        <v>-1.0048726845269128E-3</v>
      </c>
      <c r="K540" s="44">
        <f t="shared" si="936"/>
        <v>-0.17666666666667652</v>
      </c>
      <c r="L540" s="76" t="s">
        <v>372</v>
      </c>
      <c r="M540" s="127" t="s">
        <v>1229</v>
      </c>
      <c r="N540" s="46">
        <f t="shared" si="952"/>
        <v>175.98666666666668</v>
      </c>
      <c r="O540" s="46">
        <f t="shared" si="1000"/>
        <v>-8.0000000000000016E-2</v>
      </c>
      <c r="P540" s="42">
        <v>176.09</v>
      </c>
      <c r="Q540" s="46">
        <f t="shared" si="1001"/>
        <v>4.3</v>
      </c>
      <c r="R540" s="37">
        <v>171.65</v>
      </c>
      <c r="S540" s="46">
        <f t="shared" si="1002"/>
        <v>4.0999999999999996</v>
      </c>
      <c r="T540" s="40">
        <v>171.9</v>
      </c>
      <c r="U540" s="47" t="str">
        <f t="shared" si="927"/>
        <v/>
      </c>
      <c r="V540" s="47" t="str">
        <f t="shared" si="928"/>
        <v/>
      </c>
      <c r="W540" s="50"/>
      <c r="X540" s="50"/>
      <c r="Y540" s="50"/>
      <c r="Z540" s="50"/>
      <c r="AA540" s="50"/>
      <c r="AB540" s="50"/>
      <c r="AC540" s="50"/>
      <c r="AD540" s="50"/>
      <c r="AE540" s="51">
        <f t="shared" si="954"/>
        <v>49</v>
      </c>
      <c r="AF540" s="51" t="str">
        <f t="shared" si="955"/>
        <v/>
      </c>
      <c r="AG540" s="51" t="str">
        <f t="shared" si="956"/>
        <v>o</v>
      </c>
      <c r="AH540" s="51">
        <f t="shared" si="957"/>
        <v>0</v>
      </c>
      <c r="AI540" s="52">
        <f t="shared" si="958"/>
        <v>175.94</v>
      </c>
      <c r="AJ540" s="51" t="s">
        <v>25</v>
      </c>
      <c r="AK540" s="53"/>
      <c r="AL540" s="52"/>
      <c r="AM540" s="53">
        <f t="shared" si="960"/>
        <v>0</v>
      </c>
      <c r="AN540" s="53">
        <f>IF(AJ540&lt;&gt;"",IF(AJ540="o",VLOOKUP(AM540,OpenSect!$A$1:$D$11,2),IF(AJ540="u",VLOOKUP(AM540,UpHill!$A$1:$D$35,2),IF(AJ540="d",VLOOKUP(AM540,DownHill!$A$3:$D$29,2),IF(AJ540="f",VLOOKUP(AM540,FlatUnd!$A$2:$D$30,2),IF(AJ540="t",VLOOKUP(AM540,TimeAdd!$A$1:$D$176,2),IF(AJ540="l",VLOOKUP(AM540,SLimit!$A$1:$D$8,2),AN539)))))),AN539)</f>
        <v>0</v>
      </c>
      <c r="AO540" s="53">
        <f>IF(AJ540&lt;&gt;"",IF(AJ540="o",VLOOKUP(AM540,OpenSect!$A$1:$D$11,3),IF(AJ540="u",VLOOKUP(AM540,UpHill!$A$1:$D$35,3),IF(AJ540="d",VLOOKUP(AM540,DownHill!$A$3:$D$29,3),IF(AJ540="f",VLOOKUP(AM540,FlatUnd!$A$2:$D$30,3),IF(AJ540="t",VLOOKUP(AM540,TimeAdd!$A$1:$D$18,3),IF(AJ540="l",VLOOKUP(AM540,SLimit!$A$1:$D$8,3),AO539)))))),AO539)</f>
        <v>0</v>
      </c>
      <c r="AP540" s="53">
        <f>IF(AJ540&lt;&gt;"",IF(AJ540="o",VLOOKUP(AM540,OpenSect!$A$1:$D$11,4),IF(AJ540="u",VLOOKUP(AM540,UpHill!$A$1:$D$35,4),IF(AJ540="d",VLOOKUP(AM540,DownHill!$A$3:$D$29,4),IF(AJ540="f",VLOOKUP(AM540,FlatUnd!$A$2:$D$30,4),IF(AJ540="t",VLOOKUP(AM540,TimeAdd!$A$1:$D$18,4),IF(AJ540="l",VLOOKUP(AM540,SLimit!$A$1:$D$8,4),AP539)))))),AP539)</f>
        <v>0</v>
      </c>
      <c r="AQ540" s="53" t="str">
        <f t="shared" si="961"/>
        <v>60</v>
      </c>
      <c r="AR540" s="54" t="str">
        <f t="shared" si="962"/>
        <v>New Apostolic church. Park this is your lunch stop.</v>
      </c>
      <c r="AS540" s="55"/>
      <c r="AT540" s="55"/>
      <c r="AU540" s="56">
        <f>IF(GroupStTimes!$A$8=0,MIN(CB540,CD540,CF540),MIN(BZ540,CB540,CD540,CF540))</f>
        <v>0.4709490740740741</v>
      </c>
      <c r="AV540" s="56">
        <f>IF(GroupStTimes!$A$8=0,MAX(CC540,CE540,CG540),MAX(CA540,CC540,CE540,CG540))</f>
        <v>0.51678240740740733</v>
      </c>
      <c r="AW540" s="57" t="str">
        <f t="shared" si="963"/>
        <v/>
      </c>
      <c r="AX540" s="58" t="str">
        <f t="shared" si="964"/>
        <v/>
      </c>
      <c r="AY540" s="58" t="str">
        <f t="shared" si="965"/>
        <v/>
      </c>
      <c r="AZ540" s="31">
        <f t="shared" si="966"/>
        <v>174.9</v>
      </c>
      <c r="BA540" s="59">
        <f t="shared" si="967"/>
        <v>0.47172453703703698</v>
      </c>
      <c r="BB540" s="59">
        <f t="shared" si="968"/>
        <v>0.47728009259259258</v>
      </c>
      <c r="BC540" s="59">
        <f t="shared" si="969"/>
        <v>0.46950231481481486</v>
      </c>
      <c r="BD540" s="59">
        <f t="shared" si="970"/>
        <v>0.51533564814814803</v>
      </c>
      <c r="BE540" s="59">
        <f t="shared" si="971"/>
        <v>0.50074074074074082</v>
      </c>
      <c r="BF540" s="59">
        <f t="shared" si="972"/>
        <v>0.51115740740740745</v>
      </c>
      <c r="BG540" s="59">
        <f t="shared" si="973"/>
        <v>0.51170138888888894</v>
      </c>
      <c r="BH540" s="59">
        <f t="shared" si="974"/>
        <v>0.5110069444444445</v>
      </c>
      <c r="BI540" s="31">
        <f t="shared" si="975"/>
        <v>1.039999999999992</v>
      </c>
      <c r="BJ540" s="61">
        <f t="shared" ref="BJ540:BM540" si="1021">IF($AJ539="t",IF(AM538=0,0,$BI540/AM538),IF(AM539=0,0,$BI540/AM539))</f>
        <v>3.4666666666666401E-2</v>
      </c>
      <c r="BK540" s="61">
        <f t="shared" si="1021"/>
        <v>3.4666666666666401E-2</v>
      </c>
      <c r="BL540" s="61">
        <f t="shared" si="1021"/>
        <v>3.4666666666666401E-2</v>
      </c>
      <c r="BM540" s="61">
        <f t="shared" si="1021"/>
        <v>3.4666666666666401E-2</v>
      </c>
      <c r="BN540" s="62">
        <f t="shared" si="977"/>
        <v>0</v>
      </c>
      <c r="BO540" s="62">
        <f t="shared" si="978"/>
        <v>2</v>
      </c>
      <c r="BP540" s="62">
        <f t="shared" si="979"/>
        <v>5</v>
      </c>
      <c r="BQ540" s="62">
        <f t="shared" si="980"/>
        <v>0</v>
      </c>
      <c r="BR540" s="62">
        <f t="shared" si="981"/>
        <v>2</v>
      </c>
      <c r="BS540" s="62">
        <f t="shared" si="982"/>
        <v>5</v>
      </c>
      <c r="BT540" s="62">
        <f t="shared" si="983"/>
        <v>0</v>
      </c>
      <c r="BU540" s="62">
        <f t="shared" si="984"/>
        <v>2</v>
      </c>
      <c r="BV540" s="62">
        <f t="shared" si="985"/>
        <v>5</v>
      </c>
      <c r="BW540" s="62">
        <f t="shared" si="986"/>
        <v>0</v>
      </c>
      <c r="BX540" s="62">
        <f t="shared" si="987"/>
        <v>2</v>
      </c>
      <c r="BY540" s="62">
        <f t="shared" si="988"/>
        <v>5</v>
      </c>
      <c r="BZ540" s="63">
        <f t="shared" si="989"/>
        <v>0.47317129629629623</v>
      </c>
      <c r="CA540" s="63">
        <f t="shared" si="990"/>
        <v>0.47872685185185182</v>
      </c>
      <c r="CB540" s="63">
        <f t="shared" si="991"/>
        <v>0.4709490740740741</v>
      </c>
      <c r="CC540" s="63">
        <f t="shared" si="992"/>
        <v>0.51678240740740733</v>
      </c>
      <c r="CD540" s="63">
        <f t="shared" si="993"/>
        <v>0.50218750000000012</v>
      </c>
      <c r="CE540" s="63">
        <f t="shared" si="994"/>
        <v>0.51260416666666675</v>
      </c>
      <c r="CF540" s="63">
        <f t="shared" si="995"/>
        <v>0.51314814814814824</v>
      </c>
      <c r="CG540" s="63">
        <f t="shared" si="996"/>
        <v>0.5124537037037038</v>
      </c>
      <c r="CH540" s="36"/>
      <c r="CI540" s="36"/>
      <c r="CJ540" s="36"/>
      <c r="CK540" s="36"/>
      <c r="CL540" s="60">
        <v>60</v>
      </c>
    </row>
    <row r="541" spans="1:90" ht="26.25" customHeight="1" x14ac:dyDescent="0.25">
      <c r="A541" s="37">
        <v>49</v>
      </c>
      <c r="C541" s="37" t="s">
        <v>182</v>
      </c>
      <c r="D541" s="37">
        <v>40</v>
      </c>
      <c r="E541" s="39"/>
      <c r="F541" s="42"/>
      <c r="G541" s="78">
        <v>171.56</v>
      </c>
      <c r="H541" s="41">
        <f t="shared" si="938"/>
        <v>175.94</v>
      </c>
      <c r="I541" s="42">
        <v>175.81</v>
      </c>
      <c r="J541" s="43">
        <f t="shared" si="935"/>
        <v>-1.0048726845269128E-3</v>
      </c>
      <c r="K541" s="44">
        <f t="shared" si="936"/>
        <v>-0.17666666666667652</v>
      </c>
      <c r="L541" s="76" t="s">
        <v>373</v>
      </c>
      <c r="M541" s="127" t="s">
        <v>1229</v>
      </c>
      <c r="N541" s="46">
        <f t="shared" si="952"/>
        <v>175.98666666666668</v>
      </c>
      <c r="O541" s="46">
        <f t="shared" si="1000"/>
        <v>-8.0000000000000016E-2</v>
      </c>
      <c r="P541" s="42">
        <v>176.09</v>
      </c>
      <c r="Q541" s="46">
        <f t="shared" si="1001"/>
        <v>4.3</v>
      </c>
      <c r="R541" s="37">
        <v>171.65</v>
      </c>
      <c r="S541" s="46">
        <f t="shared" si="1002"/>
        <v>4.0999999999999996</v>
      </c>
      <c r="T541" s="40">
        <v>171.9</v>
      </c>
      <c r="U541" s="47" t="str">
        <f t="shared" si="927"/>
        <v/>
      </c>
      <c r="V541" s="47" t="str">
        <f t="shared" si="928"/>
        <v/>
      </c>
      <c r="W541" s="50"/>
      <c r="X541" s="50"/>
      <c r="Y541" s="50"/>
      <c r="Z541" s="50"/>
      <c r="AA541" s="50"/>
      <c r="AB541" s="50"/>
      <c r="AC541" s="50"/>
      <c r="AD541" s="50"/>
      <c r="AE541" s="51">
        <f t="shared" si="954"/>
        <v>49</v>
      </c>
      <c r="AF541" s="51" t="str">
        <f t="shared" si="955"/>
        <v/>
      </c>
      <c r="AG541" s="51" t="str">
        <f t="shared" si="956"/>
        <v>t</v>
      </c>
      <c r="AH541" s="51">
        <f t="shared" si="957"/>
        <v>40</v>
      </c>
      <c r="AI541" s="52">
        <f t="shared" si="958"/>
        <v>175.94</v>
      </c>
      <c r="AJ541" s="51" t="s">
        <v>182</v>
      </c>
      <c r="AK541" s="53"/>
      <c r="AL541" s="52"/>
      <c r="AM541" s="53">
        <f t="shared" si="960"/>
        <v>40</v>
      </c>
      <c r="AN541" s="53">
        <f>IF(AJ541&lt;&gt;"",IF(AJ541="o",VLOOKUP(AM541,OpenSect!$A$1:$D$11,2),IF(AJ541="u",VLOOKUP(AM541,UpHill!$A$1:$D$35,2),IF(AJ541="d",VLOOKUP(AM541,DownHill!$A$3:$D$29,2),IF(AJ541="f",VLOOKUP(AM541,FlatUnd!$A$2:$D$30,2),IF(AJ541="t",VLOOKUP(AM541,TimeAdd!$A$1:$D$176,2),IF(AJ541="l",VLOOKUP(AM541,SLimit!$A$1:$D$8,2),AN540)))))),AN540)</f>
        <v>45</v>
      </c>
      <c r="AO541" s="53">
        <f>IF(AJ541&lt;&gt;"",IF(AJ541="o",VLOOKUP(AM541,OpenSect!$A$1:$D$11,3),IF(AJ541="u",VLOOKUP(AM541,UpHill!$A$1:$D$35,3),IF(AJ541="d",VLOOKUP(AM541,DownHill!$A$3:$D$29,3),IF(AJ541="f",VLOOKUP(AM541,FlatUnd!$A$2:$D$30,3),IF(AJ541="t",VLOOKUP(AM541,TimeAdd!$A$1:$D$18,3),IF(AJ541="l",VLOOKUP(AM541,SLimit!$A$1:$D$8,3),AO540)))))),AO540)</f>
        <v>50</v>
      </c>
      <c r="AP541" s="53">
        <f>IF(AJ541&lt;&gt;"",IF(AJ541="o",VLOOKUP(AM541,OpenSect!$A$1:$D$11,4),IF(AJ541="u",VLOOKUP(AM541,UpHill!$A$1:$D$35,4),IF(AJ541="d",VLOOKUP(AM541,DownHill!$A$3:$D$29,4),IF(AJ541="f",VLOOKUP(AM541,FlatUnd!$A$2:$D$30,4),IF(AJ541="t",VLOOKUP(AM541,TimeAdd!$A$1:$D$18,4),IF(AJ541="l",VLOOKUP(AM541,SLimit!$A$1:$D$8,4),AP540)))))),AP540)</f>
        <v>55</v>
      </c>
      <c r="AQ541" s="53" t="str">
        <f t="shared" si="961"/>
        <v>60</v>
      </c>
      <c r="AR541" s="54" t="str">
        <f t="shared" si="962"/>
        <v xml:space="preserve">For lunch you have </v>
      </c>
      <c r="AS541" s="55"/>
      <c r="AT541" s="55"/>
      <c r="AU541" s="56">
        <f>IF(GroupStTimes!$A$8=0,MIN(CB541,CD541,CF541),MIN(BZ541,CB541,CD541,CF541))</f>
        <v>0.50094907407407396</v>
      </c>
      <c r="AV541" s="56">
        <f>IF(GroupStTimes!$A$8=0,MAX(CC541,CE541,CG541),MAX(CA541,CC541,CE541,CG541))</f>
        <v>0.55064814814814822</v>
      </c>
      <c r="AW541" s="57" t="str">
        <f t="shared" si="963"/>
        <v/>
      </c>
      <c r="AX541" s="58" t="str">
        <f t="shared" si="964"/>
        <v/>
      </c>
      <c r="AY541" s="58" t="str">
        <f t="shared" si="965"/>
        <v/>
      </c>
      <c r="AZ541" s="31">
        <f t="shared" si="966"/>
        <v>175.94</v>
      </c>
      <c r="BA541" s="59">
        <f t="shared" si="967"/>
        <v>0.47317129629629623</v>
      </c>
      <c r="BB541" s="59">
        <f t="shared" si="968"/>
        <v>0.47872685185185182</v>
      </c>
      <c r="BC541" s="59">
        <f t="shared" si="969"/>
        <v>0.4709490740740741</v>
      </c>
      <c r="BD541" s="59">
        <f t="shared" si="970"/>
        <v>0.51678240740740733</v>
      </c>
      <c r="BE541" s="59">
        <f t="shared" si="971"/>
        <v>0.50218750000000012</v>
      </c>
      <c r="BF541" s="59">
        <f t="shared" si="972"/>
        <v>0.51260416666666675</v>
      </c>
      <c r="BG541" s="59">
        <f t="shared" si="973"/>
        <v>0.51314814814814824</v>
      </c>
      <c r="BH541" s="59">
        <f t="shared" si="974"/>
        <v>0.5124537037037038</v>
      </c>
      <c r="BI541" s="31">
        <f t="shared" si="975"/>
        <v>0</v>
      </c>
      <c r="BJ541" s="61">
        <f t="shared" ref="BJ541:BM541" si="1022">IF($AJ540="t",IF(AM539=0,0,$BI541/AM539),IF(AM540=0,0,$BI541/AM540))</f>
        <v>0</v>
      </c>
      <c r="BK541" s="61">
        <f t="shared" si="1022"/>
        <v>0</v>
      </c>
      <c r="BL541" s="61">
        <f t="shared" si="1022"/>
        <v>0</v>
      </c>
      <c r="BM541" s="61">
        <f t="shared" si="1022"/>
        <v>0</v>
      </c>
      <c r="BN541" s="62">
        <f t="shared" si="977"/>
        <v>0</v>
      </c>
      <c r="BO541" s="62">
        <f t="shared" si="978"/>
        <v>40</v>
      </c>
      <c r="BP541" s="62">
        <f t="shared" si="979"/>
        <v>0</v>
      </c>
      <c r="BQ541" s="62">
        <f t="shared" si="980"/>
        <v>0</v>
      </c>
      <c r="BR541" s="62">
        <f t="shared" si="981"/>
        <v>45</v>
      </c>
      <c r="BS541" s="62">
        <f t="shared" si="982"/>
        <v>0</v>
      </c>
      <c r="BT541" s="62">
        <f t="shared" si="983"/>
        <v>0</v>
      </c>
      <c r="BU541" s="62">
        <f t="shared" si="984"/>
        <v>50</v>
      </c>
      <c r="BV541" s="62">
        <f t="shared" si="985"/>
        <v>0</v>
      </c>
      <c r="BW541" s="62">
        <f t="shared" si="986"/>
        <v>0</v>
      </c>
      <c r="BX541" s="62">
        <f t="shared" si="987"/>
        <v>55</v>
      </c>
      <c r="BY541" s="62">
        <f t="shared" si="988"/>
        <v>0</v>
      </c>
      <c r="BZ541" s="63">
        <f t="shared" si="989"/>
        <v>0.50094907407407396</v>
      </c>
      <c r="CA541" s="63">
        <f t="shared" si="990"/>
        <v>0.50650462962962961</v>
      </c>
      <c r="CB541" s="63">
        <f t="shared" si="991"/>
        <v>0.50219907407407405</v>
      </c>
      <c r="CC541" s="63">
        <f t="shared" si="992"/>
        <v>0.54803240740740733</v>
      </c>
      <c r="CD541" s="63">
        <f t="shared" si="993"/>
        <v>0.53690972222222233</v>
      </c>
      <c r="CE541" s="63">
        <f t="shared" si="994"/>
        <v>0.54732638888888896</v>
      </c>
      <c r="CF541" s="63">
        <f t="shared" si="995"/>
        <v>0.55134259259259266</v>
      </c>
      <c r="CG541" s="63">
        <f t="shared" si="996"/>
        <v>0.55064814814814822</v>
      </c>
      <c r="CH541" s="36"/>
      <c r="CI541" s="36"/>
      <c r="CJ541" s="36"/>
      <c r="CK541" s="36"/>
      <c r="CL541" s="60">
        <v>60</v>
      </c>
    </row>
    <row r="542" spans="1:90" ht="40.5" x14ac:dyDescent="0.25">
      <c r="A542" s="37">
        <v>49</v>
      </c>
      <c r="C542" s="37" t="s">
        <v>25</v>
      </c>
      <c r="D542" s="37">
        <v>30</v>
      </c>
      <c r="E542" s="39"/>
      <c r="F542" s="42"/>
      <c r="G542" s="78">
        <v>171.56</v>
      </c>
      <c r="H542" s="41">
        <f t="shared" si="938"/>
        <v>175.94</v>
      </c>
      <c r="I542" s="42">
        <v>175.81</v>
      </c>
      <c r="J542" s="43">
        <f t="shared" si="935"/>
        <v>-1.0048726845269128E-3</v>
      </c>
      <c r="K542" s="44">
        <f t="shared" si="936"/>
        <v>-0.17666666666667652</v>
      </c>
      <c r="L542" s="76" t="s">
        <v>374</v>
      </c>
      <c r="M542" s="127" t="s">
        <v>1229</v>
      </c>
      <c r="N542" s="46">
        <f t="shared" si="952"/>
        <v>175.98666666666668</v>
      </c>
      <c r="O542" s="46">
        <f t="shared" si="1000"/>
        <v>-8.0000000000000016E-2</v>
      </c>
      <c r="P542" s="42">
        <v>176.09</v>
      </c>
      <c r="Q542" s="46">
        <f t="shared" si="1001"/>
        <v>4.3</v>
      </c>
      <c r="R542" s="37">
        <v>171.65</v>
      </c>
      <c r="S542" s="46">
        <f t="shared" si="1002"/>
        <v>4.0999999999999996</v>
      </c>
      <c r="T542" s="40">
        <v>171.9</v>
      </c>
      <c r="U542" s="47" t="str">
        <f t="shared" si="927"/>
        <v/>
      </c>
      <c r="V542" s="47" t="str">
        <f t="shared" si="928"/>
        <v/>
      </c>
      <c r="W542" s="50"/>
      <c r="X542" s="50"/>
      <c r="Y542" s="50"/>
      <c r="Z542" s="50"/>
      <c r="AA542" s="50"/>
      <c r="AB542" s="50"/>
      <c r="AC542" s="50"/>
      <c r="AD542" s="50"/>
      <c r="AE542" s="51">
        <f t="shared" si="954"/>
        <v>49</v>
      </c>
      <c r="AF542" s="51" t="str">
        <f t="shared" si="955"/>
        <v/>
      </c>
      <c r="AG542" s="51" t="str">
        <f t="shared" si="956"/>
        <v>o</v>
      </c>
      <c r="AH542" s="51">
        <f t="shared" si="957"/>
        <v>30</v>
      </c>
      <c r="AI542" s="52">
        <f t="shared" si="958"/>
        <v>175.94</v>
      </c>
      <c r="AJ542" s="51" t="s">
        <v>25</v>
      </c>
      <c r="AK542" s="53"/>
      <c r="AL542" s="52"/>
      <c r="AM542" s="53">
        <f t="shared" si="960"/>
        <v>30</v>
      </c>
      <c r="AN542" s="53">
        <f>IF(AJ542&lt;&gt;"",IF(AJ542="o",VLOOKUP(AM542,OpenSect!$A$1:$D$11,2),IF(AJ542="u",VLOOKUP(AM542,UpHill!$A$1:$D$35,2),IF(AJ542="d",VLOOKUP(AM542,DownHill!$A$3:$D$29,2),IF(AJ542="f",VLOOKUP(AM542,FlatUnd!$A$2:$D$30,2),IF(AJ542="t",VLOOKUP(AM542,TimeAdd!$A$1:$D$176,2),IF(AJ542="l",VLOOKUP(AM542,SLimit!$A$1:$D$8,2),AN541)))))),AN541)</f>
        <v>30</v>
      </c>
      <c r="AO542" s="53">
        <f>IF(AJ542&lt;&gt;"",IF(AJ542="o",VLOOKUP(AM542,OpenSect!$A$1:$D$11,3),IF(AJ542="u",VLOOKUP(AM542,UpHill!$A$1:$D$35,3),IF(AJ542="d",VLOOKUP(AM542,DownHill!$A$3:$D$29,3),IF(AJ542="f",VLOOKUP(AM542,FlatUnd!$A$2:$D$30,3),IF(AJ542="t",VLOOKUP(AM542,TimeAdd!$A$1:$D$18,3),IF(AJ542="l",VLOOKUP(AM542,SLimit!$A$1:$D$8,3),AO541)))))),AO541)</f>
        <v>30</v>
      </c>
      <c r="AP542" s="53">
        <f>IF(AJ542&lt;&gt;"",IF(AJ542="o",VLOOKUP(AM542,OpenSect!$A$1:$D$11,4),IF(AJ542="u",VLOOKUP(AM542,UpHill!$A$1:$D$35,4),IF(AJ542="d",VLOOKUP(AM542,DownHill!$A$3:$D$29,4),IF(AJ542="f",VLOOKUP(AM542,FlatUnd!$A$2:$D$30,4),IF(AJ542="t",VLOOKUP(AM542,TimeAdd!$A$1:$D$18,4),IF(AJ542="l",VLOOKUP(AM542,SLimit!$A$1:$D$8,4),AP541)))))),AP541)</f>
        <v>30</v>
      </c>
      <c r="AQ542" s="53" t="str">
        <f t="shared" si="961"/>
        <v>60</v>
      </c>
      <c r="AR542" s="54" t="str">
        <f t="shared" si="962"/>
        <v>After Lunch continue in the opposite direction as before.</v>
      </c>
      <c r="AS542" s="55"/>
      <c r="AT542" s="55"/>
      <c r="AU542" s="56">
        <f>IF(GroupStTimes!$A$8=0,MIN(CB542,CD542,CF542),MIN(BZ542,CB542,CD542,CF542))</f>
        <v>0.50094907407407396</v>
      </c>
      <c r="AV542" s="56">
        <f>IF(GroupStTimes!$A$8=0,MAX(CC542,CE542,CG542),MAX(CA542,CC542,CE542,CG542))</f>
        <v>0.55064814814814822</v>
      </c>
      <c r="AW542" s="57" t="str">
        <f t="shared" si="963"/>
        <v/>
      </c>
      <c r="AX542" s="58" t="str">
        <f t="shared" si="964"/>
        <v/>
      </c>
      <c r="AY542" s="58" t="str">
        <f t="shared" si="965"/>
        <v/>
      </c>
      <c r="AZ542" s="31">
        <f t="shared" si="966"/>
        <v>175.94</v>
      </c>
      <c r="BA542" s="59">
        <f t="shared" si="967"/>
        <v>0.50094907407407396</v>
      </c>
      <c r="BB542" s="59">
        <f t="shared" si="968"/>
        <v>0.50650462962962961</v>
      </c>
      <c r="BC542" s="59">
        <f t="shared" si="969"/>
        <v>0.50219907407407405</v>
      </c>
      <c r="BD542" s="59">
        <f t="shared" si="970"/>
        <v>0.54803240740740733</v>
      </c>
      <c r="BE542" s="59">
        <f t="shared" si="971"/>
        <v>0.53690972222222233</v>
      </c>
      <c r="BF542" s="59">
        <f t="shared" si="972"/>
        <v>0.54732638888888896</v>
      </c>
      <c r="BG542" s="59">
        <f t="shared" si="973"/>
        <v>0.55134259259259266</v>
      </c>
      <c r="BH542" s="59">
        <f t="shared" si="974"/>
        <v>0.55064814814814822</v>
      </c>
      <c r="BI542" s="31">
        <f t="shared" si="975"/>
        <v>0</v>
      </c>
      <c r="BJ542" s="61">
        <f t="shared" ref="BJ542:BM542" si="1023">IF($AJ541="t",IF(AM540=0,0,$BI542/AM540),IF(AM541=0,0,$BI542/AM541))</f>
        <v>0</v>
      </c>
      <c r="BK542" s="61">
        <f t="shared" si="1023"/>
        <v>0</v>
      </c>
      <c r="BL542" s="61">
        <f t="shared" si="1023"/>
        <v>0</v>
      </c>
      <c r="BM542" s="61">
        <f t="shared" si="1023"/>
        <v>0</v>
      </c>
      <c r="BN542" s="62">
        <f t="shared" si="977"/>
        <v>0</v>
      </c>
      <c r="BO542" s="62">
        <f t="shared" si="978"/>
        <v>0</v>
      </c>
      <c r="BP542" s="62">
        <f t="shared" si="979"/>
        <v>0</v>
      </c>
      <c r="BQ542" s="62">
        <f t="shared" si="980"/>
        <v>0</v>
      </c>
      <c r="BR542" s="62">
        <f t="shared" si="981"/>
        <v>0</v>
      </c>
      <c r="BS542" s="62">
        <f t="shared" si="982"/>
        <v>0</v>
      </c>
      <c r="BT542" s="62">
        <f t="shared" si="983"/>
        <v>0</v>
      </c>
      <c r="BU542" s="62">
        <f t="shared" si="984"/>
        <v>0</v>
      </c>
      <c r="BV542" s="62">
        <f t="shared" si="985"/>
        <v>0</v>
      </c>
      <c r="BW542" s="62">
        <f t="shared" si="986"/>
        <v>0</v>
      </c>
      <c r="BX542" s="62">
        <f t="shared" si="987"/>
        <v>0</v>
      </c>
      <c r="BY542" s="62">
        <f t="shared" si="988"/>
        <v>0</v>
      </c>
      <c r="BZ542" s="63">
        <f t="shared" si="989"/>
        <v>0.50094907407407396</v>
      </c>
      <c r="CA542" s="63">
        <f t="shared" si="990"/>
        <v>0.50650462962962961</v>
      </c>
      <c r="CB542" s="63">
        <f t="shared" si="991"/>
        <v>0.50219907407407405</v>
      </c>
      <c r="CC542" s="63">
        <f t="shared" si="992"/>
        <v>0.54803240740740733</v>
      </c>
      <c r="CD542" s="63">
        <f t="shared" si="993"/>
        <v>0.53690972222222233</v>
      </c>
      <c r="CE542" s="63">
        <f t="shared" si="994"/>
        <v>0.54732638888888896</v>
      </c>
      <c r="CF542" s="63">
        <f t="shared" si="995"/>
        <v>0.55134259259259266</v>
      </c>
      <c r="CG542" s="63">
        <f t="shared" si="996"/>
        <v>0.55064814814814822</v>
      </c>
      <c r="CH542" s="36"/>
      <c r="CI542" s="36"/>
      <c r="CJ542" s="36"/>
      <c r="CK542" s="36"/>
      <c r="CL542" s="60">
        <v>60</v>
      </c>
    </row>
    <row r="543" spans="1:90" ht="40.5" x14ac:dyDescent="0.25">
      <c r="A543" s="37">
        <v>49</v>
      </c>
      <c r="C543" s="37" t="s">
        <v>25</v>
      </c>
      <c r="D543" s="37">
        <v>30</v>
      </c>
      <c r="E543" s="39"/>
      <c r="F543" s="42"/>
      <c r="G543" s="78">
        <v>171.69</v>
      </c>
      <c r="H543" s="41">
        <f t="shared" si="938"/>
        <v>176.07</v>
      </c>
      <c r="I543" s="42">
        <v>175.94</v>
      </c>
      <c r="J543" s="43">
        <f t="shared" si="935"/>
        <v>-9.4729263764172791E-4</v>
      </c>
      <c r="K543" s="44">
        <f t="shared" si="936"/>
        <v>-0.16666666666668561</v>
      </c>
      <c r="L543" s="76" t="s">
        <v>375</v>
      </c>
      <c r="M543" s="127" t="s">
        <v>1229</v>
      </c>
      <c r="N543" s="46">
        <f t="shared" si="952"/>
        <v>176.10666666666668</v>
      </c>
      <c r="O543" s="46">
        <f t="shared" si="1000"/>
        <v>-8.0000000000000016E-2</v>
      </c>
      <c r="P543" s="42">
        <v>176.22</v>
      </c>
      <c r="Q543" s="46">
        <f t="shared" si="1001"/>
        <v>4.3</v>
      </c>
      <c r="R543" s="37">
        <v>171.77</v>
      </c>
      <c r="S543" s="46">
        <f t="shared" si="1002"/>
        <v>4.0999999999999996</v>
      </c>
      <c r="T543" s="40">
        <v>172.01</v>
      </c>
      <c r="U543" s="47" t="str">
        <f t="shared" si="927"/>
        <v/>
      </c>
      <c r="V543" s="47" t="str">
        <f t="shared" si="928"/>
        <v/>
      </c>
      <c r="W543" s="50"/>
      <c r="X543" s="50"/>
      <c r="Y543" s="50"/>
      <c r="Z543" s="50"/>
      <c r="AA543" s="50"/>
      <c r="AB543" s="50"/>
      <c r="AC543" s="50"/>
      <c r="AD543" s="50"/>
      <c r="AE543" s="51">
        <f t="shared" si="954"/>
        <v>49</v>
      </c>
      <c r="AF543" s="51" t="str">
        <f t="shared" si="955"/>
        <v/>
      </c>
      <c r="AG543" s="51" t="str">
        <f t="shared" si="956"/>
        <v>o</v>
      </c>
      <c r="AH543" s="51">
        <f t="shared" si="957"/>
        <v>30</v>
      </c>
      <c r="AI543" s="52">
        <f t="shared" si="958"/>
        <v>176.07</v>
      </c>
      <c r="AJ543" s="51" t="s">
        <v>25</v>
      </c>
      <c r="AK543" s="53"/>
      <c r="AL543" s="52"/>
      <c r="AM543" s="53">
        <f t="shared" si="960"/>
        <v>30</v>
      </c>
      <c r="AN543" s="53">
        <f>IF(AJ543&lt;&gt;"",IF(AJ543="o",VLOOKUP(AM543,OpenSect!$A$1:$D$11,2),IF(AJ543="u",VLOOKUP(AM543,UpHill!$A$1:$D$35,2),IF(AJ543="d",VLOOKUP(AM543,DownHill!$A$3:$D$29,2),IF(AJ543="f",VLOOKUP(AM543,FlatUnd!$A$2:$D$30,2),IF(AJ543="t",VLOOKUP(AM543,TimeAdd!$A$1:$D$176,2),IF(AJ543="l",VLOOKUP(AM543,SLimit!$A$1:$D$8,2),AN542)))))),AN542)</f>
        <v>30</v>
      </c>
      <c r="AO543" s="53">
        <f>IF(AJ543&lt;&gt;"",IF(AJ543="o",VLOOKUP(AM543,OpenSect!$A$1:$D$11,3),IF(AJ543="u",VLOOKUP(AM543,UpHill!$A$1:$D$35,3),IF(AJ543="d",VLOOKUP(AM543,DownHill!$A$3:$D$29,3),IF(AJ543="f",VLOOKUP(AM543,FlatUnd!$A$2:$D$30,3),IF(AJ543="t",VLOOKUP(AM543,TimeAdd!$A$1:$D$18,3),IF(AJ543="l",VLOOKUP(AM543,SLimit!$A$1:$D$8,3),AO542)))))),AO542)</f>
        <v>30</v>
      </c>
      <c r="AP543" s="53">
        <f>IF(AJ543&lt;&gt;"",IF(AJ543="o",VLOOKUP(AM543,OpenSect!$A$1:$D$11,4),IF(AJ543="u",VLOOKUP(AM543,UpHill!$A$1:$D$35,4),IF(AJ543="d",VLOOKUP(AM543,DownHill!$A$3:$D$29,4),IF(AJ543="f",VLOOKUP(AM543,FlatUnd!$A$2:$D$30,4),IF(AJ543="t",VLOOKUP(AM543,TimeAdd!$A$1:$D$18,4),IF(AJ543="l",VLOOKUP(AM543,SLimit!$A$1:$D$8,4),AP542)))))),AP542)</f>
        <v>30</v>
      </c>
      <c r="AQ543" s="53" t="str">
        <f t="shared" si="961"/>
        <v>60</v>
      </c>
      <c r="AR543" s="54" t="str">
        <f t="shared" si="962"/>
        <v>Traffic light TURN RIGHT into Conner street.  Carry straight on through 2 Traffic lights</v>
      </c>
      <c r="AS543" s="55"/>
      <c r="AT543" s="55"/>
      <c r="AU543" s="56">
        <f>IF(GroupStTimes!$A$8=0,MIN(CB543,CD543,CF543),MIN(BZ543,CB543,CD543,CF543))</f>
        <v>0.50113425925925914</v>
      </c>
      <c r="AV543" s="56">
        <f>IF(GroupStTimes!$A$8=0,MAX(CC543,CE543,CG543),MAX(CA543,CC543,CE543,CG543))</f>
        <v>0.5508333333333334</v>
      </c>
      <c r="AW543" s="57" t="str">
        <f t="shared" si="963"/>
        <v/>
      </c>
      <c r="AX543" s="58" t="str">
        <f t="shared" si="964"/>
        <v/>
      </c>
      <c r="AY543" s="58" t="str">
        <f t="shared" si="965"/>
        <v/>
      </c>
      <c r="AZ543" s="31">
        <f t="shared" si="966"/>
        <v>175.94</v>
      </c>
      <c r="BA543" s="59">
        <f t="shared" si="967"/>
        <v>0.50094907407407396</v>
      </c>
      <c r="BB543" s="59">
        <f t="shared" si="968"/>
        <v>0.50650462962962961</v>
      </c>
      <c r="BC543" s="59">
        <f t="shared" si="969"/>
        <v>0.50219907407407405</v>
      </c>
      <c r="BD543" s="59">
        <f t="shared" si="970"/>
        <v>0.54803240740740733</v>
      </c>
      <c r="BE543" s="59">
        <f t="shared" si="971"/>
        <v>0.53690972222222233</v>
      </c>
      <c r="BF543" s="59">
        <f t="shared" si="972"/>
        <v>0.54732638888888896</v>
      </c>
      <c r="BG543" s="59">
        <f t="shared" si="973"/>
        <v>0.55134259259259266</v>
      </c>
      <c r="BH543" s="59">
        <f t="shared" si="974"/>
        <v>0.55064814814814822</v>
      </c>
      <c r="BI543" s="31">
        <f t="shared" si="975"/>
        <v>0.12999999999999545</v>
      </c>
      <c r="BJ543" s="61">
        <f t="shared" ref="BJ543:BM543" si="1024">IF($AJ542="t",IF(AM541=0,0,$BI543/AM541),IF(AM542=0,0,$BI543/AM542))</f>
        <v>4.3333333333331813E-3</v>
      </c>
      <c r="BK543" s="61">
        <f t="shared" si="1024"/>
        <v>4.3333333333331813E-3</v>
      </c>
      <c r="BL543" s="61">
        <f t="shared" si="1024"/>
        <v>4.3333333333331813E-3</v>
      </c>
      <c r="BM543" s="61">
        <f t="shared" si="1024"/>
        <v>4.3333333333331813E-3</v>
      </c>
      <c r="BN543" s="62">
        <f t="shared" si="977"/>
        <v>0</v>
      </c>
      <c r="BO543" s="62">
        <f t="shared" si="978"/>
        <v>0</v>
      </c>
      <c r="BP543" s="62">
        <f t="shared" si="979"/>
        <v>16</v>
      </c>
      <c r="BQ543" s="62">
        <f t="shared" si="980"/>
        <v>0</v>
      </c>
      <c r="BR543" s="62">
        <f t="shared" si="981"/>
        <v>0</v>
      </c>
      <c r="BS543" s="62">
        <f t="shared" si="982"/>
        <v>16</v>
      </c>
      <c r="BT543" s="62">
        <f t="shared" si="983"/>
        <v>0</v>
      </c>
      <c r="BU543" s="62">
        <f t="shared" si="984"/>
        <v>0</v>
      </c>
      <c r="BV543" s="62">
        <f t="shared" si="985"/>
        <v>16</v>
      </c>
      <c r="BW543" s="62">
        <f t="shared" si="986"/>
        <v>0</v>
      </c>
      <c r="BX543" s="62">
        <f t="shared" si="987"/>
        <v>0</v>
      </c>
      <c r="BY543" s="62">
        <f t="shared" si="988"/>
        <v>16</v>
      </c>
      <c r="BZ543" s="63">
        <f t="shared" si="989"/>
        <v>0.50113425925925914</v>
      </c>
      <c r="CA543" s="63">
        <f t="shared" si="990"/>
        <v>0.50668981481481479</v>
      </c>
      <c r="CB543" s="63">
        <f t="shared" si="991"/>
        <v>0.50238425925925922</v>
      </c>
      <c r="CC543" s="63">
        <f t="shared" si="992"/>
        <v>0.54821759259259251</v>
      </c>
      <c r="CD543" s="63">
        <f t="shared" si="993"/>
        <v>0.53709490740740751</v>
      </c>
      <c r="CE543" s="63">
        <f t="shared" si="994"/>
        <v>0.54751157407407414</v>
      </c>
      <c r="CF543" s="63">
        <f t="shared" si="995"/>
        <v>0.55152777777777784</v>
      </c>
      <c r="CG543" s="63">
        <f t="shared" si="996"/>
        <v>0.5508333333333334</v>
      </c>
      <c r="CH543" s="36"/>
      <c r="CI543" s="36"/>
      <c r="CJ543" s="36"/>
      <c r="CK543" s="36"/>
      <c r="CL543" s="60">
        <v>60</v>
      </c>
    </row>
    <row r="544" spans="1:90" ht="26.25" customHeight="1" x14ac:dyDescent="0.25">
      <c r="A544" s="37">
        <v>49</v>
      </c>
      <c r="E544" s="39"/>
      <c r="F544" s="42"/>
      <c r="G544" s="78">
        <v>171.89</v>
      </c>
      <c r="H544" s="41">
        <f t="shared" si="938"/>
        <v>176.27</v>
      </c>
      <c r="I544" s="42">
        <v>176.14</v>
      </c>
      <c r="J544" s="43">
        <f t="shared" si="935"/>
        <v>-9.462170243366481E-4</v>
      </c>
      <c r="K544" s="44">
        <f t="shared" si="936"/>
        <v>-0.16666666666665719</v>
      </c>
      <c r="L544" s="76" t="s">
        <v>376</v>
      </c>
      <c r="M544" s="127" t="s">
        <v>1229</v>
      </c>
      <c r="N544" s="46">
        <f t="shared" si="952"/>
        <v>176.30666666666664</v>
      </c>
      <c r="O544" s="46">
        <f t="shared" si="1000"/>
        <v>-8.0000000000000016E-2</v>
      </c>
      <c r="P544" s="42">
        <v>176.42</v>
      </c>
      <c r="Q544" s="46">
        <f t="shared" si="1001"/>
        <v>4.3</v>
      </c>
      <c r="R544" s="37">
        <v>171.97</v>
      </c>
      <c r="S544" s="46">
        <f t="shared" si="1002"/>
        <v>4.0999999999999996</v>
      </c>
      <c r="T544" s="40">
        <v>172.20999999999998</v>
      </c>
      <c r="U544" s="47" t="str">
        <f t="shared" si="927"/>
        <v/>
      </c>
      <c r="V544" s="47" t="str">
        <f t="shared" si="928"/>
        <v/>
      </c>
      <c r="W544" s="50"/>
      <c r="X544" s="50"/>
      <c r="Y544" s="50"/>
      <c r="Z544" s="50"/>
      <c r="AA544" s="50"/>
      <c r="AB544" s="50"/>
      <c r="AC544" s="50"/>
      <c r="AD544" s="50"/>
      <c r="AE544" s="51">
        <f t="shared" si="954"/>
        <v>49</v>
      </c>
      <c r="AF544" s="51" t="str">
        <f t="shared" si="955"/>
        <v/>
      </c>
      <c r="AG544" s="51" t="str">
        <f t="shared" si="956"/>
        <v/>
      </c>
      <c r="AH544" s="51" t="str">
        <f t="shared" si="957"/>
        <v/>
      </c>
      <c r="AI544" s="52">
        <f t="shared" si="958"/>
        <v>176.27</v>
      </c>
      <c r="AJ544" s="51"/>
      <c r="AK544" s="53"/>
      <c r="AL544" s="52"/>
      <c r="AM544" s="53">
        <f t="shared" si="960"/>
        <v>30</v>
      </c>
      <c r="AN544" s="53">
        <f>IF(AJ544&lt;&gt;"",IF(AJ544="o",VLOOKUP(AM544,OpenSect!$A$1:$D$11,2),IF(AJ544="u",VLOOKUP(AM544,UpHill!$A$1:$D$35,2),IF(AJ544="d",VLOOKUP(AM544,DownHill!$A$3:$D$29,2),IF(AJ544="f",VLOOKUP(AM544,FlatUnd!$A$2:$D$30,2),IF(AJ544="t",VLOOKUP(AM544,TimeAdd!$A$1:$D$176,2),IF(AJ544="l",VLOOKUP(AM544,SLimit!$A$1:$D$8,2),AN543)))))),AN543)</f>
        <v>30</v>
      </c>
      <c r="AO544" s="53">
        <f>IF(AJ544&lt;&gt;"",IF(AJ544="o",VLOOKUP(AM544,OpenSect!$A$1:$D$11,3),IF(AJ544="u",VLOOKUP(AM544,UpHill!$A$1:$D$35,3),IF(AJ544="d",VLOOKUP(AM544,DownHill!$A$3:$D$29,3),IF(AJ544="f",VLOOKUP(AM544,FlatUnd!$A$2:$D$30,3),IF(AJ544="t",VLOOKUP(AM544,TimeAdd!$A$1:$D$18,3),IF(AJ544="l",VLOOKUP(AM544,SLimit!$A$1:$D$8,3),AO543)))))),AO543)</f>
        <v>30</v>
      </c>
      <c r="AP544" s="53">
        <f>IF(AJ544&lt;&gt;"",IF(AJ544="o",VLOOKUP(AM544,OpenSect!$A$1:$D$11,4),IF(AJ544="u",VLOOKUP(AM544,UpHill!$A$1:$D$35,4),IF(AJ544="d",VLOOKUP(AM544,DownHill!$A$3:$D$29,4),IF(AJ544="f",VLOOKUP(AM544,FlatUnd!$A$2:$D$30,4),IF(AJ544="t",VLOOKUP(AM544,TimeAdd!$A$1:$D$18,4),IF(AJ544="l",VLOOKUP(AM544,SLimit!$A$1:$D$8,4),AP543)))))),AP543)</f>
        <v>30</v>
      </c>
      <c r="AQ544" s="53" t="str">
        <f t="shared" si="961"/>
        <v>60</v>
      </c>
      <c r="AR544" s="54" t="str">
        <f t="shared" si="962"/>
        <v>Traffic light straight on.</v>
      </c>
      <c r="AS544" s="55"/>
      <c r="AT544" s="55"/>
      <c r="AU544" s="56">
        <f>IF(GroupStTimes!$A$8=0,MIN(CB544,CD544,CF544),MIN(BZ544,CB544,CD544,CF544))</f>
        <v>0.50141203703703696</v>
      </c>
      <c r="AV544" s="56">
        <f>IF(GroupStTimes!$A$8=0,MAX(CC544,CE544,CG544),MAX(CA544,CC544,CE544,CG544))</f>
        <v>0.55111111111111122</v>
      </c>
      <c r="AW544" s="57" t="str">
        <f t="shared" si="963"/>
        <v/>
      </c>
      <c r="AX544" s="58" t="str">
        <f t="shared" si="964"/>
        <v/>
      </c>
      <c r="AY544" s="58" t="str">
        <f t="shared" si="965"/>
        <v/>
      </c>
      <c r="AZ544" s="31">
        <f t="shared" si="966"/>
        <v>175.94</v>
      </c>
      <c r="BA544" s="59">
        <f t="shared" si="967"/>
        <v>0.50094907407407396</v>
      </c>
      <c r="BB544" s="59">
        <f t="shared" si="968"/>
        <v>0.50650462962962961</v>
      </c>
      <c r="BC544" s="59">
        <f t="shared" si="969"/>
        <v>0.50219907407407405</v>
      </c>
      <c r="BD544" s="59">
        <f t="shared" si="970"/>
        <v>0.54803240740740733</v>
      </c>
      <c r="BE544" s="59">
        <f t="shared" si="971"/>
        <v>0.53690972222222233</v>
      </c>
      <c r="BF544" s="59">
        <f t="shared" si="972"/>
        <v>0.54732638888888896</v>
      </c>
      <c r="BG544" s="59">
        <f t="shared" si="973"/>
        <v>0.55134259259259266</v>
      </c>
      <c r="BH544" s="59">
        <f t="shared" si="974"/>
        <v>0.55064814814814822</v>
      </c>
      <c r="BI544" s="31">
        <f t="shared" si="975"/>
        <v>0.33000000000001251</v>
      </c>
      <c r="BJ544" s="61">
        <f t="shared" ref="BJ544:BM544" si="1025">IF($AJ543="t",IF(AM542=0,0,$BI544/AM542),IF(AM543=0,0,$BI544/AM543))</f>
        <v>1.1000000000000417E-2</v>
      </c>
      <c r="BK544" s="61">
        <f t="shared" si="1025"/>
        <v>1.1000000000000417E-2</v>
      </c>
      <c r="BL544" s="61">
        <f t="shared" si="1025"/>
        <v>1.1000000000000417E-2</v>
      </c>
      <c r="BM544" s="61">
        <f t="shared" si="1025"/>
        <v>1.1000000000000417E-2</v>
      </c>
      <c r="BN544" s="62">
        <f t="shared" si="977"/>
        <v>0</v>
      </c>
      <c r="BO544" s="62">
        <f t="shared" si="978"/>
        <v>0</v>
      </c>
      <c r="BP544" s="62">
        <f t="shared" si="979"/>
        <v>40</v>
      </c>
      <c r="BQ544" s="62">
        <f t="shared" si="980"/>
        <v>0</v>
      </c>
      <c r="BR544" s="62">
        <f t="shared" si="981"/>
        <v>0</v>
      </c>
      <c r="BS544" s="62">
        <f t="shared" si="982"/>
        <v>40</v>
      </c>
      <c r="BT544" s="62">
        <f t="shared" si="983"/>
        <v>0</v>
      </c>
      <c r="BU544" s="62">
        <f t="shared" si="984"/>
        <v>0</v>
      </c>
      <c r="BV544" s="62">
        <f t="shared" si="985"/>
        <v>40</v>
      </c>
      <c r="BW544" s="62">
        <f t="shared" si="986"/>
        <v>0</v>
      </c>
      <c r="BX544" s="62">
        <f t="shared" si="987"/>
        <v>0</v>
      </c>
      <c r="BY544" s="62">
        <f t="shared" si="988"/>
        <v>40</v>
      </c>
      <c r="BZ544" s="63">
        <f t="shared" si="989"/>
        <v>0.50141203703703696</v>
      </c>
      <c r="CA544" s="63">
        <f t="shared" si="990"/>
        <v>0.50696759259259261</v>
      </c>
      <c r="CB544" s="63">
        <f t="shared" si="991"/>
        <v>0.50266203703703705</v>
      </c>
      <c r="CC544" s="63">
        <f t="shared" si="992"/>
        <v>0.54849537037037033</v>
      </c>
      <c r="CD544" s="63">
        <f t="shared" si="993"/>
        <v>0.53737268518518533</v>
      </c>
      <c r="CE544" s="63">
        <f t="shared" si="994"/>
        <v>0.54778935185185196</v>
      </c>
      <c r="CF544" s="63">
        <f t="shared" si="995"/>
        <v>0.55180555555555566</v>
      </c>
      <c r="CG544" s="63">
        <f t="shared" si="996"/>
        <v>0.55111111111111122</v>
      </c>
      <c r="CH544" s="36"/>
      <c r="CI544" s="36"/>
      <c r="CJ544" s="36"/>
      <c r="CK544" s="36"/>
      <c r="CL544" s="60">
        <v>60</v>
      </c>
    </row>
    <row r="545" spans="1:90" ht="26.25" customHeight="1" x14ac:dyDescent="0.25">
      <c r="A545" s="37">
        <v>49</v>
      </c>
      <c r="E545" s="39"/>
      <c r="F545" s="42"/>
      <c r="G545" s="78">
        <v>172.09</v>
      </c>
      <c r="H545" s="41">
        <f t="shared" si="938"/>
        <v>176.47</v>
      </c>
      <c r="I545" s="42">
        <v>176.34</v>
      </c>
      <c r="J545" s="43">
        <f t="shared" si="935"/>
        <v>-9.4514385089405233E-4</v>
      </c>
      <c r="K545" s="44">
        <f t="shared" si="936"/>
        <v>-0.16666666666665719</v>
      </c>
      <c r="L545" s="76" t="s">
        <v>376</v>
      </c>
      <c r="M545" s="127" t="s">
        <v>1229</v>
      </c>
      <c r="N545" s="46">
        <f t="shared" si="952"/>
        <v>176.50666666666666</v>
      </c>
      <c r="O545" s="46">
        <f t="shared" si="1000"/>
        <v>-8.0000000000000016E-2</v>
      </c>
      <c r="P545" s="42">
        <v>176.62</v>
      </c>
      <c r="Q545" s="46">
        <f t="shared" si="1001"/>
        <v>4.3</v>
      </c>
      <c r="R545" s="37">
        <v>172.17</v>
      </c>
      <c r="S545" s="46">
        <f t="shared" si="1002"/>
        <v>4.0999999999999996</v>
      </c>
      <c r="T545" s="40">
        <v>172.41</v>
      </c>
      <c r="U545" s="47" t="str">
        <f t="shared" si="927"/>
        <v/>
      </c>
      <c r="V545" s="47" t="str">
        <f t="shared" si="928"/>
        <v/>
      </c>
      <c r="W545" s="50"/>
      <c r="X545" s="50"/>
      <c r="Y545" s="50"/>
      <c r="Z545" s="50"/>
      <c r="AA545" s="50"/>
      <c r="AB545" s="50"/>
      <c r="AC545" s="50"/>
      <c r="AD545" s="50"/>
      <c r="AE545" s="51">
        <f t="shared" si="954"/>
        <v>49</v>
      </c>
      <c r="AF545" s="51" t="str">
        <f t="shared" si="955"/>
        <v/>
      </c>
      <c r="AG545" s="51" t="str">
        <f t="shared" si="956"/>
        <v/>
      </c>
      <c r="AH545" s="51" t="str">
        <f t="shared" si="957"/>
        <v/>
      </c>
      <c r="AI545" s="52">
        <f t="shared" si="958"/>
        <v>176.47</v>
      </c>
      <c r="AJ545" s="51"/>
      <c r="AK545" s="53"/>
      <c r="AL545" s="52"/>
      <c r="AM545" s="53">
        <f t="shared" si="960"/>
        <v>30</v>
      </c>
      <c r="AN545" s="53">
        <f>IF(AJ545&lt;&gt;"",IF(AJ545="o",VLOOKUP(AM545,OpenSect!$A$1:$D$11,2),IF(AJ545="u",VLOOKUP(AM545,UpHill!$A$1:$D$35,2),IF(AJ545="d",VLOOKUP(AM545,DownHill!$A$3:$D$29,2),IF(AJ545="f",VLOOKUP(AM545,FlatUnd!$A$2:$D$30,2),IF(AJ545="t",VLOOKUP(AM545,TimeAdd!$A$1:$D$176,2),IF(AJ545="l",VLOOKUP(AM545,SLimit!$A$1:$D$8,2),AN544)))))),AN544)</f>
        <v>30</v>
      </c>
      <c r="AO545" s="53">
        <f>IF(AJ545&lt;&gt;"",IF(AJ545="o",VLOOKUP(AM545,OpenSect!$A$1:$D$11,3),IF(AJ545="u",VLOOKUP(AM545,UpHill!$A$1:$D$35,3),IF(AJ545="d",VLOOKUP(AM545,DownHill!$A$3:$D$29,3),IF(AJ545="f",VLOOKUP(AM545,FlatUnd!$A$2:$D$30,3),IF(AJ545="t",VLOOKUP(AM545,TimeAdd!$A$1:$D$18,3),IF(AJ545="l",VLOOKUP(AM545,SLimit!$A$1:$D$8,3),AO544)))))),AO544)</f>
        <v>30</v>
      </c>
      <c r="AP545" s="53">
        <f>IF(AJ545&lt;&gt;"",IF(AJ545="o",VLOOKUP(AM545,OpenSect!$A$1:$D$11,4),IF(AJ545="u",VLOOKUP(AM545,UpHill!$A$1:$D$35,4),IF(AJ545="d",VLOOKUP(AM545,DownHill!$A$3:$D$29,4),IF(AJ545="f",VLOOKUP(AM545,FlatUnd!$A$2:$D$30,4),IF(AJ545="t",VLOOKUP(AM545,TimeAdd!$A$1:$D$18,4),IF(AJ545="l",VLOOKUP(AM545,SLimit!$A$1:$D$8,4),AP544)))))),AP544)</f>
        <v>30</v>
      </c>
      <c r="AQ545" s="53" t="str">
        <f t="shared" si="961"/>
        <v>60</v>
      </c>
      <c r="AR545" s="54" t="str">
        <f t="shared" si="962"/>
        <v>Traffic light straight on.</v>
      </c>
      <c r="AS545" s="55"/>
      <c r="AT545" s="55"/>
      <c r="AU545" s="56">
        <f>IF(GroupStTimes!$A$8=0,MIN(CB545,CD545,CF545),MIN(BZ545,CB545,CD545,CF545))</f>
        <v>0.50168981481481467</v>
      </c>
      <c r="AV545" s="56">
        <f>IF(GroupStTimes!$A$8=0,MAX(CC545,CE545,CG545),MAX(CA545,CC545,CE545,CG545))</f>
        <v>0.55138888888888893</v>
      </c>
      <c r="AW545" s="57" t="str">
        <f t="shared" si="963"/>
        <v/>
      </c>
      <c r="AX545" s="58" t="str">
        <f t="shared" si="964"/>
        <v/>
      </c>
      <c r="AY545" s="58" t="str">
        <f t="shared" si="965"/>
        <v/>
      </c>
      <c r="AZ545" s="31">
        <f t="shared" si="966"/>
        <v>175.94</v>
      </c>
      <c r="BA545" s="59">
        <f t="shared" si="967"/>
        <v>0.50094907407407396</v>
      </c>
      <c r="BB545" s="59">
        <f t="shared" si="968"/>
        <v>0.50650462962962961</v>
      </c>
      <c r="BC545" s="59">
        <f t="shared" si="969"/>
        <v>0.50219907407407405</v>
      </c>
      <c r="BD545" s="59">
        <f t="shared" si="970"/>
        <v>0.54803240740740733</v>
      </c>
      <c r="BE545" s="59">
        <f t="shared" si="971"/>
        <v>0.53690972222222233</v>
      </c>
      <c r="BF545" s="59">
        <f t="shared" si="972"/>
        <v>0.54732638888888896</v>
      </c>
      <c r="BG545" s="59">
        <f t="shared" si="973"/>
        <v>0.55134259259259266</v>
      </c>
      <c r="BH545" s="59">
        <f t="shared" si="974"/>
        <v>0.55064814814814822</v>
      </c>
      <c r="BI545" s="31">
        <f t="shared" si="975"/>
        <v>0.53000000000000114</v>
      </c>
      <c r="BJ545" s="61">
        <f t="shared" ref="BJ545:BM545" si="1026">IF($AJ544="t",IF(AM543=0,0,$BI545/AM543),IF(AM544=0,0,$BI545/AM544))</f>
        <v>1.7666666666666705E-2</v>
      </c>
      <c r="BK545" s="61">
        <f t="shared" si="1026"/>
        <v>1.7666666666666705E-2</v>
      </c>
      <c r="BL545" s="61">
        <f t="shared" si="1026"/>
        <v>1.7666666666666705E-2</v>
      </c>
      <c r="BM545" s="61">
        <f t="shared" si="1026"/>
        <v>1.7666666666666705E-2</v>
      </c>
      <c r="BN545" s="62">
        <f t="shared" si="977"/>
        <v>0</v>
      </c>
      <c r="BO545" s="62">
        <f t="shared" si="978"/>
        <v>1</v>
      </c>
      <c r="BP545" s="62">
        <f t="shared" si="979"/>
        <v>4</v>
      </c>
      <c r="BQ545" s="62">
        <f t="shared" si="980"/>
        <v>0</v>
      </c>
      <c r="BR545" s="62">
        <f t="shared" si="981"/>
        <v>1</v>
      </c>
      <c r="BS545" s="62">
        <f t="shared" si="982"/>
        <v>4</v>
      </c>
      <c r="BT545" s="62">
        <f t="shared" si="983"/>
        <v>0</v>
      </c>
      <c r="BU545" s="62">
        <f t="shared" si="984"/>
        <v>1</v>
      </c>
      <c r="BV545" s="62">
        <f t="shared" si="985"/>
        <v>4</v>
      </c>
      <c r="BW545" s="62">
        <f t="shared" si="986"/>
        <v>0</v>
      </c>
      <c r="BX545" s="62">
        <f t="shared" si="987"/>
        <v>1</v>
      </c>
      <c r="BY545" s="62">
        <f t="shared" si="988"/>
        <v>4</v>
      </c>
      <c r="BZ545" s="63">
        <f t="shared" si="989"/>
        <v>0.50168981481481467</v>
      </c>
      <c r="CA545" s="63">
        <f t="shared" si="990"/>
        <v>0.50724537037037032</v>
      </c>
      <c r="CB545" s="63">
        <f t="shared" si="991"/>
        <v>0.50293981481481476</v>
      </c>
      <c r="CC545" s="63">
        <f t="shared" si="992"/>
        <v>0.54877314814814804</v>
      </c>
      <c r="CD545" s="63">
        <f t="shared" si="993"/>
        <v>0.53765046296296304</v>
      </c>
      <c r="CE545" s="63">
        <f t="shared" si="994"/>
        <v>0.54806712962962967</v>
      </c>
      <c r="CF545" s="63">
        <f t="shared" si="995"/>
        <v>0.55208333333333337</v>
      </c>
      <c r="CG545" s="63">
        <f t="shared" si="996"/>
        <v>0.55138888888888893</v>
      </c>
      <c r="CH545" s="36"/>
      <c r="CI545" s="36"/>
      <c r="CJ545" s="36"/>
      <c r="CK545" s="36"/>
      <c r="CL545" s="60">
        <v>60</v>
      </c>
    </row>
    <row r="546" spans="1:90" ht="40.5" x14ac:dyDescent="0.25">
      <c r="A546" s="37">
        <v>49</v>
      </c>
      <c r="C546" s="37" t="s">
        <v>25</v>
      </c>
      <c r="D546" s="37">
        <v>30</v>
      </c>
      <c r="E546" s="39"/>
      <c r="F546" s="42"/>
      <c r="G546" s="78">
        <v>172.3</v>
      </c>
      <c r="H546" s="41">
        <f t="shared" si="938"/>
        <v>176.68</v>
      </c>
      <c r="I546" s="42">
        <v>176.55</v>
      </c>
      <c r="J546" s="43">
        <f t="shared" si="935"/>
        <v>-9.4401963560836698E-4</v>
      </c>
      <c r="K546" s="44">
        <f t="shared" si="936"/>
        <v>-0.16666666666665719</v>
      </c>
      <c r="L546" s="76" t="s">
        <v>377</v>
      </c>
      <c r="M546" s="127" t="s">
        <v>1229</v>
      </c>
      <c r="N546" s="46">
        <f t="shared" si="952"/>
        <v>176.71666666666667</v>
      </c>
      <c r="O546" s="46">
        <f t="shared" si="1000"/>
        <v>-8.0000000000000016E-2</v>
      </c>
      <c r="P546" s="42">
        <v>176.83</v>
      </c>
      <c r="Q546" s="46">
        <f t="shared" si="1001"/>
        <v>4.3</v>
      </c>
      <c r="R546" s="37">
        <v>172.38</v>
      </c>
      <c r="S546" s="46">
        <f t="shared" si="1002"/>
        <v>4.0999999999999996</v>
      </c>
      <c r="T546" s="40">
        <v>172.62</v>
      </c>
      <c r="U546" s="47" t="str">
        <f t="shared" si="927"/>
        <v/>
      </c>
      <c r="V546" s="47" t="str">
        <f t="shared" si="928"/>
        <v/>
      </c>
      <c r="W546" s="50"/>
      <c r="X546" s="50"/>
      <c r="Y546" s="50"/>
      <c r="Z546" s="50"/>
      <c r="AA546" s="50"/>
      <c r="AB546" s="50"/>
      <c r="AC546" s="50"/>
      <c r="AD546" s="50"/>
      <c r="AE546" s="51">
        <f t="shared" si="954"/>
        <v>49</v>
      </c>
      <c r="AF546" s="51" t="str">
        <f t="shared" si="955"/>
        <v/>
      </c>
      <c r="AG546" s="51" t="str">
        <f t="shared" si="956"/>
        <v>o</v>
      </c>
      <c r="AH546" s="51">
        <f t="shared" si="957"/>
        <v>30</v>
      </c>
      <c r="AI546" s="52">
        <f t="shared" si="958"/>
        <v>176.68</v>
      </c>
      <c r="AJ546" s="51" t="s">
        <v>25</v>
      </c>
      <c r="AK546" s="53"/>
      <c r="AL546" s="52"/>
      <c r="AM546" s="53">
        <f t="shared" si="960"/>
        <v>30</v>
      </c>
      <c r="AN546" s="53">
        <f>IF(AJ546&lt;&gt;"",IF(AJ546="o",VLOOKUP(AM546,OpenSect!$A$1:$D$11,2),IF(AJ546="u",VLOOKUP(AM546,UpHill!$A$1:$D$35,2),IF(AJ546="d",VLOOKUP(AM546,DownHill!$A$3:$D$29,2),IF(AJ546="f",VLOOKUP(AM546,FlatUnd!$A$2:$D$30,2),IF(AJ546="t",VLOOKUP(AM546,TimeAdd!$A$1:$D$176,2),IF(AJ546="l",VLOOKUP(AM546,SLimit!$A$1:$D$8,2),AN545)))))),AN545)</f>
        <v>30</v>
      </c>
      <c r="AO546" s="53">
        <f>IF(AJ546&lt;&gt;"",IF(AJ546="o",VLOOKUP(AM546,OpenSect!$A$1:$D$11,3),IF(AJ546="u",VLOOKUP(AM546,UpHill!$A$1:$D$35,3),IF(AJ546="d",VLOOKUP(AM546,DownHill!$A$3:$D$29,3),IF(AJ546="f",VLOOKUP(AM546,FlatUnd!$A$2:$D$30,3),IF(AJ546="t",VLOOKUP(AM546,TimeAdd!$A$1:$D$18,3),IF(AJ546="l",VLOOKUP(AM546,SLimit!$A$1:$D$8,3),AO545)))))),AO545)</f>
        <v>30</v>
      </c>
      <c r="AP546" s="53">
        <f>IF(AJ546&lt;&gt;"",IF(AJ546="o",VLOOKUP(AM546,OpenSect!$A$1:$D$11,4),IF(AJ546="u",VLOOKUP(AM546,UpHill!$A$1:$D$35,4),IF(AJ546="d",VLOOKUP(AM546,DownHill!$A$3:$D$29,4),IF(AJ546="f",VLOOKUP(AM546,FlatUnd!$A$2:$D$30,4),IF(AJ546="t",VLOOKUP(AM546,TimeAdd!$A$1:$D$18,4),IF(AJ546="l",VLOOKUP(AM546,SLimit!$A$1:$D$8,4),AP545)))))),AP545)</f>
        <v>30</v>
      </c>
      <c r="AQ546" s="53" t="str">
        <f t="shared" si="961"/>
        <v>60</v>
      </c>
      <c r="AR546" s="54" t="str">
        <f t="shared" si="962"/>
        <v xml:space="preserve">Turn LEFT at Blurock Quarry sign on opposite right hand corner. </v>
      </c>
      <c r="AS546" s="55"/>
      <c r="AT546" s="55"/>
      <c r="AU546" s="56">
        <f>IF(GroupStTimes!$A$8=0,MIN(CB546,CD546,CF546),MIN(BZ546,CB546,CD546,CF546))</f>
        <v>0.50197916666666653</v>
      </c>
      <c r="AV546" s="56">
        <f>IF(GroupStTimes!$A$8=0,MAX(CC546,CE546,CG546),MAX(CA546,CC546,CE546,CG546))</f>
        <v>0.55167824074074079</v>
      </c>
      <c r="AW546" s="57" t="str">
        <f t="shared" si="963"/>
        <v/>
      </c>
      <c r="AX546" s="58" t="str">
        <f t="shared" si="964"/>
        <v/>
      </c>
      <c r="AY546" s="58" t="str">
        <f t="shared" si="965"/>
        <v/>
      </c>
      <c r="AZ546" s="31">
        <f t="shared" si="966"/>
        <v>175.94</v>
      </c>
      <c r="BA546" s="59">
        <f t="shared" si="967"/>
        <v>0.50094907407407396</v>
      </c>
      <c r="BB546" s="59">
        <f t="shared" si="968"/>
        <v>0.50650462962962961</v>
      </c>
      <c r="BC546" s="59">
        <f t="shared" si="969"/>
        <v>0.50219907407407405</v>
      </c>
      <c r="BD546" s="59">
        <f t="shared" si="970"/>
        <v>0.54803240740740733</v>
      </c>
      <c r="BE546" s="59">
        <f t="shared" si="971"/>
        <v>0.53690972222222233</v>
      </c>
      <c r="BF546" s="59">
        <f t="shared" si="972"/>
        <v>0.54732638888888896</v>
      </c>
      <c r="BG546" s="59">
        <f t="shared" si="973"/>
        <v>0.55134259259259266</v>
      </c>
      <c r="BH546" s="59">
        <f t="shared" si="974"/>
        <v>0.55064814814814822</v>
      </c>
      <c r="BI546" s="31">
        <f t="shared" si="975"/>
        <v>0.74000000000000909</v>
      </c>
      <c r="BJ546" s="61">
        <f t="shared" ref="BJ546:BM546" si="1027">IF($AJ545="t",IF(AM544=0,0,$BI546/AM544),IF(AM545=0,0,$BI546/AM545))</f>
        <v>2.4666666666666968E-2</v>
      </c>
      <c r="BK546" s="61">
        <f t="shared" si="1027"/>
        <v>2.4666666666666968E-2</v>
      </c>
      <c r="BL546" s="61">
        <f t="shared" si="1027"/>
        <v>2.4666666666666968E-2</v>
      </c>
      <c r="BM546" s="61">
        <f t="shared" si="1027"/>
        <v>2.4666666666666968E-2</v>
      </c>
      <c r="BN546" s="62">
        <f t="shared" si="977"/>
        <v>0</v>
      </c>
      <c r="BO546" s="62">
        <f t="shared" si="978"/>
        <v>1</v>
      </c>
      <c r="BP546" s="62">
        <f t="shared" si="979"/>
        <v>29</v>
      </c>
      <c r="BQ546" s="62">
        <f t="shared" si="980"/>
        <v>0</v>
      </c>
      <c r="BR546" s="62">
        <f t="shared" si="981"/>
        <v>1</v>
      </c>
      <c r="BS546" s="62">
        <f t="shared" si="982"/>
        <v>29</v>
      </c>
      <c r="BT546" s="62">
        <f t="shared" si="983"/>
        <v>0</v>
      </c>
      <c r="BU546" s="62">
        <f t="shared" si="984"/>
        <v>1</v>
      </c>
      <c r="BV546" s="62">
        <f t="shared" si="985"/>
        <v>29</v>
      </c>
      <c r="BW546" s="62">
        <f t="shared" si="986"/>
        <v>0</v>
      </c>
      <c r="BX546" s="62">
        <f t="shared" si="987"/>
        <v>1</v>
      </c>
      <c r="BY546" s="62">
        <f t="shared" si="988"/>
        <v>29</v>
      </c>
      <c r="BZ546" s="63">
        <f t="shared" si="989"/>
        <v>0.50197916666666653</v>
      </c>
      <c r="CA546" s="63">
        <f t="shared" si="990"/>
        <v>0.50753472222222218</v>
      </c>
      <c r="CB546" s="63">
        <f t="shared" si="991"/>
        <v>0.50322916666666662</v>
      </c>
      <c r="CC546" s="63">
        <f t="shared" si="992"/>
        <v>0.5490624999999999</v>
      </c>
      <c r="CD546" s="63">
        <f t="shared" si="993"/>
        <v>0.5379398148148149</v>
      </c>
      <c r="CE546" s="63">
        <f t="shared" si="994"/>
        <v>0.54835648148148153</v>
      </c>
      <c r="CF546" s="63">
        <f t="shared" si="995"/>
        <v>0.55237268518518523</v>
      </c>
      <c r="CG546" s="63">
        <f t="shared" si="996"/>
        <v>0.55167824074074079</v>
      </c>
      <c r="CH546" s="36"/>
      <c r="CI546" s="36"/>
      <c r="CJ546" s="36"/>
      <c r="CK546" s="36"/>
      <c r="CL546" s="60">
        <v>60</v>
      </c>
    </row>
    <row r="547" spans="1:90" ht="26.25" customHeight="1" x14ac:dyDescent="0.25">
      <c r="A547" s="37">
        <v>49</v>
      </c>
      <c r="C547" s="37" t="s">
        <v>25</v>
      </c>
      <c r="D547" s="37">
        <v>30</v>
      </c>
      <c r="E547" s="39"/>
      <c r="F547" s="42"/>
      <c r="G547" s="78">
        <v>172.54</v>
      </c>
      <c r="H547" s="41">
        <f t="shared" si="938"/>
        <v>176.92</v>
      </c>
      <c r="I547" s="42">
        <v>176.79</v>
      </c>
      <c r="J547" s="43">
        <f t="shared" si="935"/>
        <v>-9.4273808850403747E-4</v>
      </c>
      <c r="K547" s="44">
        <f t="shared" si="936"/>
        <v>-0.16666666666662877</v>
      </c>
      <c r="L547" s="76" t="s">
        <v>378</v>
      </c>
      <c r="M547" s="127" t="s">
        <v>1229</v>
      </c>
      <c r="N547" s="46">
        <f t="shared" si="952"/>
        <v>176.95666666666662</v>
      </c>
      <c r="O547" s="46">
        <f t="shared" si="1000"/>
        <v>-8.0000000000000016E-2</v>
      </c>
      <c r="P547" s="42">
        <v>177.07</v>
      </c>
      <c r="Q547" s="46">
        <f t="shared" si="1001"/>
        <v>4.3</v>
      </c>
      <c r="R547" s="37">
        <v>172.62</v>
      </c>
      <c r="S547" s="46">
        <f t="shared" si="1002"/>
        <v>4.0999999999999996</v>
      </c>
      <c r="T547" s="40">
        <v>172.85999999999999</v>
      </c>
      <c r="U547" s="47" t="str">
        <f t="shared" si="927"/>
        <v/>
      </c>
      <c r="V547" s="47" t="str">
        <f t="shared" si="928"/>
        <v/>
      </c>
      <c r="W547" s="50"/>
      <c r="X547" s="50"/>
      <c r="Y547" s="50"/>
      <c r="Z547" s="50"/>
      <c r="AA547" s="50"/>
      <c r="AB547" s="50"/>
      <c r="AC547" s="50"/>
      <c r="AD547" s="50"/>
      <c r="AE547" s="51">
        <f t="shared" si="954"/>
        <v>49</v>
      </c>
      <c r="AF547" s="51" t="str">
        <f t="shared" si="955"/>
        <v/>
      </c>
      <c r="AG547" s="51" t="str">
        <f t="shared" si="956"/>
        <v>o</v>
      </c>
      <c r="AH547" s="51">
        <f t="shared" si="957"/>
        <v>30</v>
      </c>
      <c r="AI547" s="52">
        <f t="shared" si="958"/>
        <v>176.92</v>
      </c>
      <c r="AJ547" s="51" t="s">
        <v>25</v>
      </c>
      <c r="AK547" s="53"/>
      <c r="AL547" s="52"/>
      <c r="AM547" s="53">
        <f t="shared" si="960"/>
        <v>30</v>
      </c>
      <c r="AN547" s="53">
        <f>IF(AJ547&lt;&gt;"",IF(AJ547="o",VLOOKUP(AM547,OpenSect!$A$1:$D$11,2),IF(AJ547="u",VLOOKUP(AM547,UpHill!$A$1:$D$35,2),IF(AJ547="d",VLOOKUP(AM547,DownHill!$A$3:$D$29,2),IF(AJ547="f",VLOOKUP(AM547,FlatUnd!$A$2:$D$30,2),IF(AJ547="t",VLOOKUP(AM547,TimeAdd!$A$1:$D$176,2),IF(AJ547="l",VLOOKUP(AM547,SLimit!$A$1:$D$8,2),AN546)))))),AN546)</f>
        <v>30</v>
      </c>
      <c r="AO547" s="53">
        <f>IF(AJ547&lt;&gt;"",IF(AJ547="o",VLOOKUP(AM547,OpenSect!$A$1:$D$11,3),IF(AJ547="u",VLOOKUP(AM547,UpHill!$A$1:$D$35,3),IF(AJ547="d",VLOOKUP(AM547,DownHill!$A$3:$D$29,3),IF(AJ547="f",VLOOKUP(AM547,FlatUnd!$A$2:$D$30,3),IF(AJ547="t",VLOOKUP(AM547,TimeAdd!$A$1:$D$18,3),IF(AJ547="l",VLOOKUP(AM547,SLimit!$A$1:$D$8,3),AO546)))))),AO546)</f>
        <v>30</v>
      </c>
      <c r="AP547" s="53">
        <f>IF(AJ547&lt;&gt;"",IF(AJ547="o",VLOOKUP(AM547,OpenSect!$A$1:$D$11,4),IF(AJ547="u",VLOOKUP(AM547,UpHill!$A$1:$D$35,4),IF(AJ547="d",VLOOKUP(AM547,DownHill!$A$3:$D$29,4),IF(AJ547="f",VLOOKUP(AM547,FlatUnd!$A$2:$D$30,4),IF(AJ547="t",VLOOKUP(AM547,TimeAdd!$A$1:$D$18,4),IF(AJ547="l",VLOOKUP(AM547,SLimit!$A$1:$D$8,4),AP546)))))),AP546)</f>
        <v>30</v>
      </c>
      <c r="AQ547" s="53" t="str">
        <f t="shared" si="961"/>
        <v>60</v>
      </c>
      <c r="AR547" s="54" t="str">
        <f t="shared" si="962"/>
        <v>Traffic light turn RIGHT into Harding street.</v>
      </c>
      <c r="AS547" s="55"/>
      <c r="AT547" s="55"/>
      <c r="AU547" s="56">
        <f>IF(GroupStTimes!$A$8=0,MIN(CB547,CD547,CF547),MIN(BZ547,CB547,CD547,CF547))</f>
        <v>0.50231481481481466</v>
      </c>
      <c r="AV547" s="56">
        <f>IF(GroupStTimes!$A$8=0,MAX(CC547,CE547,CG547),MAX(CA547,CC547,CE547,CG547))</f>
        <v>0.55201388888888892</v>
      </c>
      <c r="AW547" s="57" t="str">
        <f t="shared" si="963"/>
        <v/>
      </c>
      <c r="AX547" s="58" t="str">
        <f t="shared" si="964"/>
        <v/>
      </c>
      <c r="AY547" s="58" t="str">
        <f t="shared" si="965"/>
        <v/>
      </c>
      <c r="AZ547" s="31">
        <f t="shared" si="966"/>
        <v>175.94</v>
      </c>
      <c r="BA547" s="59">
        <f t="shared" si="967"/>
        <v>0.50094907407407396</v>
      </c>
      <c r="BB547" s="59">
        <f t="shared" si="968"/>
        <v>0.50650462962962961</v>
      </c>
      <c r="BC547" s="59">
        <f t="shared" si="969"/>
        <v>0.50219907407407405</v>
      </c>
      <c r="BD547" s="59">
        <f t="shared" si="970"/>
        <v>0.54803240740740733</v>
      </c>
      <c r="BE547" s="59">
        <f t="shared" si="971"/>
        <v>0.53690972222222233</v>
      </c>
      <c r="BF547" s="59">
        <f t="shared" si="972"/>
        <v>0.54732638888888896</v>
      </c>
      <c r="BG547" s="59">
        <f t="shared" si="973"/>
        <v>0.55134259259259266</v>
      </c>
      <c r="BH547" s="59">
        <f t="shared" si="974"/>
        <v>0.55064814814814822</v>
      </c>
      <c r="BI547" s="31">
        <f t="shared" si="975"/>
        <v>0.97999999999998977</v>
      </c>
      <c r="BJ547" s="61">
        <f t="shared" ref="BJ547:BM547" si="1028">IF($AJ546="t",IF(AM545=0,0,$BI547/AM545),IF(AM546=0,0,$BI547/AM546))</f>
        <v>3.2666666666666323E-2</v>
      </c>
      <c r="BK547" s="61">
        <f t="shared" si="1028"/>
        <v>3.2666666666666323E-2</v>
      </c>
      <c r="BL547" s="61">
        <f t="shared" si="1028"/>
        <v>3.2666666666666323E-2</v>
      </c>
      <c r="BM547" s="61">
        <f t="shared" si="1028"/>
        <v>3.2666666666666323E-2</v>
      </c>
      <c r="BN547" s="62">
        <f t="shared" si="977"/>
        <v>0</v>
      </c>
      <c r="BO547" s="62">
        <f t="shared" si="978"/>
        <v>1</v>
      </c>
      <c r="BP547" s="62">
        <f t="shared" si="979"/>
        <v>58</v>
      </c>
      <c r="BQ547" s="62">
        <f t="shared" si="980"/>
        <v>0</v>
      </c>
      <c r="BR547" s="62">
        <f t="shared" si="981"/>
        <v>1</v>
      </c>
      <c r="BS547" s="62">
        <f t="shared" si="982"/>
        <v>58</v>
      </c>
      <c r="BT547" s="62">
        <f t="shared" si="983"/>
        <v>0</v>
      </c>
      <c r="BU547" s="62">
        <f t="shared" si="984"/>
        <v>1</v>
      </c>
      <c r="BV547" s="62">
        <f t="shared" si="985"/>
        <v>58</v>
      </c>
      <c r="BW547" s="62">
        <f t="shared" si="986"/>
        <v>0</v>
      </c>
      <c r="BX547" s="62">
        <f t="shared" si="987"/>
        <v>1</v>
      </c>
      <c r="BY547" s="62">
        <f t="shared" si="988"/>
        <v>58</v>
      </c>
      <c r="BZ547" s="63">
        <f t="shared" si="989"/>
        <v>0.50231481481481466</v>
      </c>
      <c r="CA547" s="63">
        <f t="shared" si="990"/>
        <v>0.50787037037037031</v>
      </c>
      <c r="CB547" s="63">
        <f t="shared" si="991"/>
        <v>0.50356481481481474</v>
      </c>
      <c r="CC547" s="63">
        <f t="shared" si="992"/>
        <v>0.54939814814814802</v>
      </c>
      <c r="CD547" s="63">
        <f t="shared" si="993"/>
        <v>0.53827546296296302</v>
      </c>
      <c r="CE547" s="63">
        <f t="shared" si="994"/>
        <v>0.54869212962962965</v>
      </c>
      <c r="CF547" s="63">
        <f t="shared" si="995"/>
        <v>0.55270833333333336</v>
      </c>
      <c r="CG547" s="63">
        <f t="shared" si="996"/>
        <v>0.55201388888888892</v>
      </c>
      <c r="CH547" s="36"/>
      <c r="CI547" s="36"/>
      <c r="CJ547" s="36"/>
      <c r="CK547" s="36"/>
      <c r="CL547" s="60">
        <v>60</v>
      </c>
    </row>
    <row r="548" spans="1:90" ht="26.25" customHeight="1" x14ac:dyDescent="0.25">
      <c r="A548" s="37">
        <v>49</v>
      </c>
      <c r="B548" s="16" t="s">
        <v>379</v>
      </c>
      <c r="C548" s="37" t="s">
        <v>184</v>
      </c>
      <c r="D548" s="37">
        <v>32</v>
      </c>
      <c r="E548" s="39"/>
      <c r="F548" s="42"/>
      <c r="G548" s="78">
        <v>172.85</v>
      </c>
      <c r="H548" s="41">
        <f t="shared" si="938"/>
        <v>177.23</v>
      </c>
      <c r="I548" s="42">
        <v>177.1</v>
      </c>
      <c r="J548" s="43">
        <f t="shared" si="935"/>
        <v>-9.5990965556175885E-4</v>
      </c>
      <c r="K548" s="44">
        <f t="shared" si="936"/>
        <v>-0.16999999999998749</v>
      </c>
      <c r="L548" s="76" t="s">
        <v>44</v>
      </c>
      <c r="M548" s="127" t="s">
        <v>1229</v>
      </c>
      <c r="N548" s="46">
        <f t="shared" si="952"/>
        <v>177.26999999999998</v>
      </c>
      <c r="O548" s="46">
        <f t="shared" si="1000"/>
        <v>-8.0000000000000016E-2</v>
      </c>
      <c r="P548" s="42">
        <v>177.38</v>
      </c>
      <c r="Q548" s="46">
        <f t="shared" si="1001"/>
        <v>4.3</v>
      </c>
      <c r="R548" s="37">
        <v>172.93</v>
      </c>
      <c r="S548" s="46">
        <f t="shared" si="1002"/>
        <v>4.0999999999999996</v>
      </c>
      <c r="T548" s="40">
        <v>173.18</v>
      </c>
      <c r="U548" s="47" t="str">
        <f t="shared" si="927"/>
        <v/>
      </c>
      <c r="V548" s="47" t="str">
        <f t="shared" si="928"/>
        <v/>
      </c>
      <c r="W548" s="50"/>
      <c r="X548" s="50"/>
      <c r="Y548" s="50"/>
      <c r="Z548" s="50"/>
      <c r="AA548" s="50"/>
      <c r="AB548" s="50"/>
      <c r="AC548" s="50"/>
      <c r="AD548" s="50"/>
      <c r="AE548" s="51">
        <f t="shared" si="954"/>
        <v>49</v>
      </c>
      <c r="AF548" s="51" t="str">
        <f t="shared" si="955"/>
        <v>U 1.5</v>
      </c>
      <c r="AG548" s="51" t="str">
        <f t="shared" si="956"/>
        <v>u</v>
      </c>
      <c r="AH548" s="51">
        <f t="shared" si="957"/>
        <v>32</v>
      </c>
      <c r="AI548" s="52">
        <f t="shared" si="958"/>
        <v>177.23</v>
      </c>
      <c r="AJ548" s="51" t="s">
        <v>184</v>
      </c>
      <c r="AK548" s="53"/>
      <c r="AL548" s="52"/>
      <c r="AM548" s="53">
        <f t="shared" si="960"/>
        <v>32</v>
      </c>
      <c r="AN548" s="53">
        <f>IF(AJ548&lt;&gt;"",IF(AJ548="o",VLOOKUP(AM548,OpenSect!$A$1:$D$11,2),IF(AJ548="u",VLOOKUP(AM548,UpHill!$A$1:$D$35,2),IF(AJ548="d",VLOOKUP(AM548,DownHill!$A$3:$D$29,2),IF(AJ548="f",VLOOKUP(AM548,FlatUnd!$A$2:$D$30,2),IF(AJ548="t",VLOOKUP(AM548,TimeAdd!$A$1:$D$176,2),IF(AJ548="l",VLOOKUP(AM548,SLimit!$A$1:$D$8,2),AN547)))))),AN547)</f>
        <v>37</v>
      </c>
      <c r="AO548" s="53">
        <f>IF(AJ548&lt;&gt;"",IF(AJ548="o",VLOOKUP(AM548,OpenSect!$A$1:$D$11,3),IF(AJ548="u",VLOOKUP(AM548,UpHill!$A$1:$D$35,3),IF(AJ548="d",VLOOKUP(AM548,DownHill!$A$3:$D$29,3),IF(AJ548="f",VLOOKUP(AM548,FlatUnd!$A$2:$D$30,3),IF(AJ548="t",VLOOKUP(AM548,TimeAdd!$A$1:$D$18,3),IF(AJ548="l",VLOOKUP(AM548,SLimit!$A$1:$D$8,3),AO547)))))),AO547)</f>
        <v>44</v>
      </c>
      <c r="AP548" s="53">
        <f>IF(AJ548&lt;&gt;"",IF(AJ548="o",VLOOKUP(AM548,OpenSect!$A$1:$D$11,4),IF(AJ548="u",VLOOKUP(AM548,UpHill!$A$1:$D$35,4),IF(AJ548="d",VLOOKUP(AM548,DownHill!$A$3:$D$29,4),IF(AJ548="f",VLOOKUP(AM548,FlatUnd!$A$2:$D$30,4),IF(AJ548="t",VLOOKUP(AM548,TimeAdd!$A$1:$D$18,4),IF(AJ548="l",VLOOKUP(AM548,SLimit!$A$1:$D$8,4),AP547)))))),AP547)</f>
        <v>51</v>
      </c>
      <c r="AQ548" s="53" t="str">
        <f t="shared" si="961"/>
        <v>60</v>
      </c>
      <c r="AR548" s="54" t="str">
        <f t="shared" si="962"/>
        <v>Bridge</v>
      </c>
      <c r="AS548" s="55"/>
      <c r="AT548" s="55"/>
      <c r="AU548" s="56">
        <f>IF(GroupStTimes!$A$8=0,MIN(CB548,CD548,CF548),MIN(BZ548,CB548,CD548,CF548))</f>
        <v>0.50274305555555543</v>
      </c>
      <c r="AV548" s="56">
        <f>IF(GroupStTimes!$A$8=0,MAX(CC548,CE548,CG548),MAX(CA548,CC548,CE548,CG548))</f>
        <v>0.55244212962962969</v>
      </c>
      <c r="AW548" s="57" t="str">
        <f t="shared" si="963"/>
        <v/>
      </c>
      <c r="AX548" s="58" t="str">
        <f t="shared" si="964"/>
        <v/>
      </c>
      <c r="AY548" s="58" t="str">
        <f t="shared" si="965"/>
        <v/>
      </c>
      <c r="AZ548" s="31">
        <f t="shared" si="966"/>
        <v>175.94</v>
      </c>
      <c r="BA548" s="59">
        <f t="shared" si="967"/>
        <v>0.50094907407407396</v>
      </c>
      <c r="BB548" s="59">
        <f t="shared" si="968"/>
        <v>0.50650462962962961</v>
      </c>
      <c r="BC548" s="59">
        <f t="shared" si="969"/>
        <v>0.50219907407407405</v>
      </c>
      <c r="BD548" s="59">
        <f t="shared" si="970"/>
        <v>0.54803240740740733</v>
      </c>
      <c r="BE548" s="59">
        <f t="shared" si="971"/>
        <v>0.53690972222222233</v>
      </c>
      <c r="BF548" s="59">
        <f t="shared" si="972"/>
        <v>0.54732638888888896</v>
      </c>
      <c r="BG548" s="59">
        <f t="shared" si="973"/>
        <v>0.55134259259259266</v>
      </c>
      <c r="BH548" s="59">
        <f t="shared" si="974"/>
        <v>0.55064814814814822</v>
      </c>
      <c r="BI548" s="31">
        <f t="shared" si="975"/>
        <v>1.289999999999992</v>
      </c>
      <c r="BJ548" s="61">
        <f t="shared" ref="BJ548:BM548" si="1029">IF($AJ547="t",IF(AM546=0,0,$BI548/AM546),IF(AM547=0,0,$BI548/AM547))</f>
        <v>4.2999999999999733E-2</v>
      </c>
      <c r="BK548" s="61">
        <f t="shared" si="1029"/>
        <v>4.2999999999999733E-2</v>
      </c>
      <c r="BL548" s="61">
        <f t="shared" si="1029"/>
        <v>4.2999999999999733E-2</v>
      </c>
      <c r="BM548" s="61">
        <f t="shared" si="1029"/>
        <v>4.2999999999999733E-2</v>
      </c>
      <c r="BN548" s="62">
        <f t="shared" si="977"/>
        <v>0</v>
      </c>
      <c r="BO548" s="62">
        <f t="shared" si="978"/>
        <v>2</v>
      </c>
      <c r="BP548" s="62">
        <f t="shared" si="979"/>
        <v>35</v>
      </c>
      <c r="BQ548" s="62">
        <f t="shared" si="980"/>
        <v>0</v>
      </c>
      <c r="BR548" s="62">
        <f t="shared" si="981"/>
        <v>2</v>
      </c>
      <c r="BS548" s="62">
        <f t="shared" si="982"/>
        <v>35</v>
      </c>
      <c r="BT548" s="62">
        <f t="shared" si="983"/>
        <v>0</v>
      </c>
      <c r="BU548" s="62">
        <f t="shared" si="984"/>
        <v>2</v>
      </c>
      <c r="BV548" s="62">
        <f t="shared" si="985"/>
        <v>35</v>
      </c>
      <c r="BW548" s="62">
        <f t="shared" si="986"/>
        <v>0</v>
      </c>
      <c r="BX548" s="62">
        <f t="shared" si="987"/>
        <v>2</v>
      </c>
      <c r="BY548" s="62">
        <f t="shared" si="988"/>
        <v>35</v>
      </c>
      <c r="BZ548" s="63">
        <f t="shared" si="989"/>
        <v>0.50274305555555543</v>
      </c>
      <c r="CA548" s="63">
        <f t="shared" si="990"/>
        <v>0.50829861111111108</v>
      </c>
      <c r="CB548" s="63">
        <f t="shared" si="991"/>
        <v>0.50399305555555551</v>
      </c>
      <c r="CC548" s="63">
        <f t="shared" si="992"/>
        <v>0.5498263888888888</v>
      </c>
      <c r="CD548" s="63">
        <f t="shared" si="993"/>
        <v>0.5387037037037038</v>
      </c>
      <c r="CE548" s="63">
        <f t="shared" si="994"/>
        <v>0.54912037037037043</v>
      </c>
      <c r="CF548" s="63">
        <f t="shared" si="995"/>
        <v>0.55313657407407413</v>
      </c>
      <c r="CG548" s="63">
        <f t="shared" si="996"/>
        <v>0.55244212962962969</v>
      </c>
      <c r="CH548" s="36"/>
      <c r="CI548" s="36"/>
      <c r="CJ548" s="36"/>
      <c r="CK548" s="36"/>
      <c r="CL548" s="60">
        <v>60</v>
      </c>
    </row>
    <row r="549" spans="1:90" ht="26.25" customHeight="1" x14ac:dyDescent="0.25">
      <c r="A549" s="37">
        <v>49</v>
      </c>
      <c r="C549" s="37" t="s">
        <v>184</v>
      </c>
      <c r="D549" s="37">
        <v>32</v>
      </c>
      <c r="E549" s="39"/>
      <c r="F549" s="42"/>
      <c r="G549" s="78">
        <v>173.31</v>
      </c>
      <c r="H549" s="41">
        <f t="shared" si="938"/>
        <v>177.69</v>
      </c>
      <c r="I549" s="42">
        <v>177.56</v>
      </c>
      <c r="J549" s="43">
        <f t="shared" si="935"/>
        <v>-9.5742284298258335E-4</v>
      </c>
      <c r="K549" s="44">
        <f t="shared" si="936"/>
        <v>-0.16999999999998749</v>
      </c>
      <c r="L549" s="76" t="s">
        <v>376</v>
      </c>
      <c r="M549" s="127" t="s">
        <v>1229</v>
      </c>
      <c r="N549" s="46">
        <f t="shared" si="952"/>
        <v>177.73</v>
      </c>
      <c r="O549" s="46">
        <f t="shared" si="1000"/>
        <v>-8.0000000000000016E-2</v>
      </c>
      <c r="P549" s="42">
        <v>177.84</v>
      </c>
      <c r="Q549" s="46">
        <f t="shared" si="1001"/>
        <v>4.3</v>
      </c>
      <c r="R549" s="37">
        <v>173.39</v>
      </c>
      <c r="S549" s="46">
        <f t="shared" si="1002"/>
        <v>4.0999999999999996</v>
      </c>
      <c r="T549" s="40">
        <v>173.64</v>
      </c>
      <c r="U549" s="47" t="str">
        <f t="shared" si="927"/>
        <v/>
      </c>
      <c r="V549" s="47" t="str">
        <f t="shared" si="928"/>
        <v/>
      </c>
      <c r="W549" s="50"/>
      <c r="X549" s="50"/>
      <c r="Y549" s="50"/>
      <c r="Z549" s="50"/>
      <c r="AA549" s="50"/>
      <c r="AB549" s="50"/>
      <c r="AC549" s="50"/>
      <c r="AD549" s="50"/>
      <c r="AE549" s="51">
        <f t="shared" si="954"/>
        <v>49</v>
      </c>
      <c r="AF549" s="51" t="str">
        <f t="shared" si="955"/>
        <v/>
      </c>
      <c r="AG549" s="51" t="str">
        <f t="shared" si="956"/>
        <v>u</v>
      </c>
      <c r="AH549" s="51">
        <f t="shared" si="957"/>
        <v>32</v>
      </c>
      <c r="AI549" s="52">
        <f t="shared" si="958"/>
        <v>177.69</v>
      </c>
      <c r="AJ549" s="51" t="s">
        <v>184</v>
      </c>
      <c r="AK549" s="53"/>
      <c r="AL549" s="52"/>
      <c r="AM549" s="53">
        <f t="shared" si="960"/>
        <v>32</v>
      </c>
      <c r="AN549" s="53">
        <f>IF(AJ549&lt;&gt;"",IF(AJ549="o",VLOOKUP(AM549,OpenSect!$A$1:$D$11,2),IF(AJ549="u",VLOOKUP(AM549,UpHill!$A$1:$D$35,2),IF(AJ549="d",VLOOKUP(AM549,DownHill!$A$3:$D$29,2),IF(AJ549="f",VLOOKUP(AM549,FlatUnd!$A$2:$D$30,2),IF(AJ549="t",VLOOKUP(AM549,TimeAdd!$A$1:$D$176,2),IF(AJ549="l",VLOOKUP(AM549,SLimit!$A$1:$D$8,2),AN548)))))),AN548)</f>
        <v>37</v>
      </c>
      <c r="AO549" s="53">
        <f>IF(AJ549&lt;&gt;"",IF(AJ549="o",VLOOKUP(AM549,OpenSect!$A$1:$D$11,3),IF(AJ549="u",VLOOKUP(AM549,UpHill!$A$1:$D$35,3),IF(AJ549="d",VLOOKUP(AM549,DownHill!$A$3:$D$29,3),IF(AJ549="f",VLOOKUP(AM549,FlatUnd!$A$2:$D$30,3),IF(AJ549="t",VLOOKUP(AM549,TimeAdd!$A$1:$D$18,3),IF(AJ549="l",VLOOKUP(AM549,SLimit!$A$1:$D$8,3),AO548)))))),AO548)</f>
        <v>44</v>
      </c>
      <c r="AP549" s="53">
        <f>IF(AJ549&lt;&gt;"",IF(AJ549="o",VLOOKUP(AM549,OpenSect!$A$1:$D$11,4),IF(AJ549="u",VLOOKUP(AM549,UpHill!$A$1:$D$35,4),IF(AJ549="d",VLOOKUP(AM549,DownHill!$A$3:$D$29,4),IF(AJ549="f",VLOOKUP(AM549,FlatUnd!$A$2:$D$30,4),IF(AJ549="t",VLOOKUP(AM549,TimeAdd!$A$1:$D$18,4),IF(AJ549="l",VLOOKUP(AM549,SLimit!$A$1:$D$8,4),AP548)))))),AP548)</f>
        <v>51</v>
      </c>
      <c r="AQ549" s="53" t="str">
        <f t="shared" si="961"/>
        <v>60</v>
      </c>
      <c r="AR549" s="54" t="str">
        <f t="shared" si="962"/>
        <v>Traffic light straight on.</v>
      </c>
      <c r="AS549" s="55"/>
      <c r="AT549" s="55"/>
      <c r="AU549" s="56">
        <f>IF(GroupStTimes!$A$8=0,MIN(CB549,CD549,CF549),MIN(BZ549,CB549,CD549,CF549))</f>
        <v>0.50334490740740723</v>
      </c>
      <c r="AV549" s="56">
        <f>IF(GroupStTimes!$A$8=0,MAX(CC549,CE549,CG549),MAX(CA549,CC549,CE549,CG549))</f>
        <v>0.55281250000000004</v>
      </c>
      <c r="AW549" s="57" t="str">
        <f t="shared" si="963"/>
        <v/>
      </c>
      <c r="AX549" s="58" t="str">
        <f t="shared" si="964"/>
        <v/>
      </c>
      <c r="AY549" s="58" t="str">
        <f t="shared" si="965"/>
        <v/>
      </c>
      <c r="AZ549" s="31">
        <f t="shared" si="966"/>
        <v>177.23</v>
      </c>
      <c r="BA549" s="59">
        <f t="shared" si="967"/>
        <v>0.50274305555555543</v>
      </c>
      <c r="BB549" s="59">
        <f t="shared" si="968"/>
        <v>0.50829861111111108</v>
      </c>
      <c r="BC549" s="59">
        <f t="shared" si="969"/>
        <v>0.50399305555555551</v>
      </c>
      <c r="BD549" s="59">
        <f t="shared" si="970"/>
        <v>0.5498263888888888</v>
      </c>
      <c r="BE549" s="59">
        <f t="shared" si="971"/>
        <v>0.5387037037037038</v>
      </c>
      <c r="BF549" s="59">
        <f t="shared" si="972"/>
        <v>0.54912037037037043</v>
      </c>
      <c r="BG549" s="59">
        <f t="shared" si="973"/>
        <v>0.55313657407407413</v>
      </c>
      <c r="BH549" s="59">
        <f t="shared" si="974"/>
        <v>0.55244212962962969</v>
      </c>
      <c r="BI549" s="31">
        <f t="shared" si="975"/>
        <v>0.46000000000000796</v>
      </c>
      <c r="BJ549" s="61">
        <f t="shared" ref="BJ549:BM549" si="1030">IF($AJ548="t",IF(AM547=0,0,$BI549/AM547),IF(AM548=0,0,$BI549/AM548))</f>
        <v>1.4375000000000249E-2</v>
      </c>
      <c r="BK549" s="61">
        <f t="shared" si="1030"/>
        <v>1.2432432432432647E-2</v>
      </c>
      <c r="BL549" s="61">
        <f t="shared" si="1030"/>
        <v>1.0454545454545635E-2</v>
      </c>
      <c r="BM549" s="61">
        <f t="shared" si="1030"/>
        <v>9.0196078431374112E-3</v>
      </c>
      <c r="BN549" s="62">
        <f t="shared" si="977"/>
        <v>0</v>
      </c>
      <c r="BO549" s="62">
        <f t="shared" si="978"/>
        <v>0</v>
      </c>
      <c r="BP549" s="62">
        <f t="shared" si="979"/>
        <v>52</v>
      </c>
      <c r="BQ549" s="62">
        <f t="shared" si="980"/>
        <v>0</v>
      </c>
      <c r="BR549" s="62">
        <f t="shared" si="981"/>
        <v>0</v>
      </c>
      <c r="BS549" s="62">
        <f t="shared" si="982"/>
        <v>45</v>
      </c>
      <c r="BT549" s="62">
        <f t="shared" si="983"/>
        <v>0</v>
      </c>
      <c r="BU549" s="62">
        <f t="shared" si="984"/>
        <v>0</v>
      </c>
      <c r="BV549" s="62">
        <f t="shared" si="985"/>
        <v>38</v>
      </c>
      <c r="BW549" s="62">
        <f t="shared" si="986"/>
        <v>0</v>
      </c>
      <c r="BX549" s="62">
        <f t="shared" si="987"/>
        <v>0</v>
      </c>
      <c r="BY549" s="62">
        <f t="shared" si="988"/>
        <v>32</v>
      </c>
      <c r="BZ549" s="63">
        <f t="shared" si="989"/>
        <v>0.50334490740740723</v>
      </c>
      <c r="CA549" s="63">
        <f t="shared" si="990"/>
        <v>0.50890046296296287</v>
      </c>
      <c r="CB549" s="63">
        <f t="shared" si="991"/>
        <v>0.50451388888888882</v>
      </c>
      <c r="CC549" s="63">
        <f t="shared" si="992"/>
        <v>0.5503472222222221</v>
      </c>
      <c r="CD549" s="63">
        <f t="shared" si="993"/>
        <v>0.53914351851851861</v>
      </c>
      <c r="CE549" s="63">
        <f t="shared" si="994"/>
        <v>0.54956018518518523</v>
      </c>
      <c r="CF549" s="63">
        <f t="shared" si="995"/>
        <v>0.55350694444444448</v>
      </c>
      <c r="CG549" s="63">
        <f t="shared" si="996"/>
        <v>0.55281250000000004</v>
      </c>
      <c r="CH549" s="36"/>
      <c r="CI549" s="36"/>
      <c r="CJ549" s="36"/>
      <c r="CK549" s="36"/>
      <c r="CL549" s="60">
        <v>60</v>
      </c>
    </row>
    <row r="550" spans="1:90" ht="60.75" x14ac:dyDescent="0.25">
      <c r="A550" s="37">
        <v>49</v>
      </c>
      <c r="E550" s="39"/>
      <c r="F550" s="42"/>
      <c r="G550" s="78">
        <v>173.36</v>
      </c>
      <c r="H550" s="41">
        <f t="shared" si="938"/>
        <v>177.74</v>
      </c>
      <c r="I550" s="42">
        <v>177.62</v>
      </c>
      <c r="J550" s="43">
        <f t="shared" si="935"/>
        <v>-9.1956611492696142E-4</v>
      </c>
      <c r="K550" s="44">
        <f t="shared" si="936"/>
        <v>-0.16333333333332689</v>
      </c>
      <c r="L550" s="76" t="s">
        <v>380</v>
      </c>
      <c r="M550" s="127" t="s">
        <v>1229</v>
      </c>
      <c r="N550" s="46">
        <f t="shared" si="952"/>
        <v>177.78333333333333</v>
      </c>
      <c r="O550" s="46">
        <f t="shared" si="1000"/>
        <v>-8.0000000000000016E-2</v>
      </c>
      <c r="P550" s="42">
        <v>177.9</v>
      </c>
      <c r="Q550" s="46">
        <f t="shared" si="1001"/>
        <v>4.3</v>
      </c>
      <c r="R550" s="37">
        <v>173.44</v>
      </c>
      <c r="S550" s="46">
        <f t="shared" si="1002"/>
        <v>4.0999999999999996</v>
      </c>
      <c r="T550" s="40">
        <v>173.69</v>
      </c>
      <c r="U550" s="47" t="str">
        <f t="shared" si="927"/>
        <v/>
      </c>
      <c r="V550" s="47" t="str">
        <f t="shared" si="928"/>
        <v/>
      </c>
      <c r="W550" s="50"/>
      <c r="X550" s="50"/>
      <c r="Y550" s="50"/>
      <c r="Z550" s="50"/>
      <c r="AA550" s="50"/>
      <c r="AB550" s="50"/>
      <c r="AC550" s="50"/>
      <c r="AD550" s="50"/>
      <c r="AE550" s="51">
        <f t="shared" si="954"/>
        <v>49</v>
      </c>
      <c r="AF550" s="51" t="str">
        <f t="shared" si="955"/>
        <v/>
      </c>
      <c r="AG550" s="51" t="str">
        <f t="shared" si="956"/>
        <v/>
      </c>
      <c r="AH550" s="51" t="str">
        <f t="shared" si="957"/>
        <v/>
      </c>
      <c r="AI550" s="52">
        <f t="shared" si="958"/>
        <v>177.74</v>
      </c>
      <c r="AJ550" s="51"/>
      <c r="AK550" s="53"/>
      <c r="AL550" s="52"/>
      <c r="AM550" s="53">
        <f t="shared" si="960"/>
        <v>32</v>
      </c>
      <c r="AN550" s="53">
        <f>IF(AJ550&lt;&gt;"",IF(AJ550="o",VLOOKUP(AM550,OpenSect!$A$1:$D$11,2),IF(AJ550="u",VLOOKUP(AM550,UpHill!$A$1:$D$35,2),IF(AJ550="d",VLOOKUP(AM550,DownHill!$A$3:$D$29,2),IF(AJ550="f",VLOOKUP(AM550,FlatUnd!$A$2:$D$30,2),IF(AJ550="t",VLOOKUP(AM550,TimeAdd!$A$1:$D$176,2),IF(AJ550="l",VLOOKUP(AM550,SLimit!$A$1:$D$8,2),AN549)))))),AN549)</f>
        <v>37</v>
      </c>
      <c r="AO550" s="53">
        <f>IF(AJ550&lt;&gt;"",IF(AJ550="o",VLOOKUP(AM550,OpenSect!$A$1:$D$11,3),IF(AJ550="u",VLOOKUP(AM550,UpHill!$A$1:$D$35,3),IF(AJ550="d",VLOOKUP(AM550,DownHill!$A$3:$D$29,3),IF(AJ550="f",VLOOKUP(AM550,FlatUnd!$A$2:$D$30,3),IF(AJ550="t",VLOOKUP(AM550,TimeAdd!$A$1:$D$18,3),IF(AJ550="l",VLOOKUP(AM550,SLimit!$A$1:$D$8,3),AO549)))))),AO549)</f>
        <v>44</v>
      </c>
      <c r="AP550" s="53">
        <f>IF(AJ550&lt;&gt;"",IF(AJ550="o",VLOOKUP(AM550,OpenSect!$A$1:$D$11,4),IF(AJ550="u",VLOOKUP(AM550,UpHill!$A$1:$D$35,4),IF(AJ550="d",VLOOKUP(AM550,DownHill!$A$3:$D$29,4),IF(AJ550="f",VLOOKUP(AM550,FlatUnd!$A$2:$D$30,4),IF(AJ550="t",VLOOKUP(AM550,TimeAdd!$A$1:$D$18,4),IF(AJ550="l",VLOOKUP(AM550,SLimit!$A$1:$D$8,4),AP549)))))),AP549)</f>
        <v>51</v>
      </c>
      <c r="AQ550" s="53" t="str">
        <f t="shared" si="961"/>
        <v>60</v>
      </c>
      <c r="AR550" s="54" t="str">
        <f t="shared" si="962"/>
        <v>{Prohibition - Hitch-Hiking. Removed 2023-02-25}  Warning - Speed bumps.  Warning - Children.</v>
      </c>
      <c r="AS550" s="55"/>
      <c r="AT550" s="55"/>
      <c r="AU550" s="56">
        <f>IF(GroupStTimes!$A$8=0,MIN(CB550,CD550,CF550),MIN(BZ550,CB550,CD550,CF550))</f>
        <v>0.50340277777777764</v>
      </c>
      <c r="AV550" s="56">
        <f>IF(GroupStTimes!$A$8=0,MAX(CC550,CE550,CG550),MAX(CA550,CC550,CE550,CG550))</f>
        <v>0.55285879629629631</v>
      </c>
      <c r="AW550" s="57" t="str">
        <f t="shared" si="963"/>
        <v/>
      </c>
      <c r="AX550" s="58" t="str">
        <f t="shared" si="964"/>
        <v/>
      </c>
      <c r="AY550" s="58" t="str">
        <f t="shared" si="965"/>
        <v/>
      </c>
      <c r="AZ550" s="31">
        <f t="shared" si="966"/>
        <v>177.23</v>
      </c>
      <c r="BA550" s="59">
        <f t="shared" si="967"/>
        <v>0.50274305555555543</v>
      </c>
      <c r="BB550" s="59">
        <f t="shared" si="968"/>
        <v>0.50829861111111108</v>
      </c>
      <c r="BC550" s="59">
        <f t="shared" si="969"/>
        <v>0.50399305555555551</v>
      </c>
      <c r="BD550" s="59">
        <f t="shared" si="970"/>
        <v>0.5498263888888888</v>
      </c>
      <c r="BE550" s="59">
        <f t="shared" si="971"/>
        <v>0.5387037037037038</v>
      </c>
      <c r="BF550" s="59">
        <f t="shared" si="972"/>
        <v>0.54912037037037043</v>
      </c>
      <c r="BG550" s="59">
        <f t="shared" si="973"/>
        <v>0.55313657407407413</v>
      </c>
      <c r="BH550" s="59">
        <f t="shared" si="974"/>
        <v>0.55244212962962969</v>
      </c>
      <c r="BI550" s="31">
        <f t="shared" si="975"/>
        <v>0.51000000000001933</v>
      </c>
      <c r="BJ550" s="61">
        <f t="shared" ref="BJ550:BM550" si="1031">IF($AJ549="t",IF(AM548=0,0,$BI550/AM548),IF(AM549=0,0,$BI550/AM549))</f>
        <v>1.5937500000000604E-2</v>
      </c>
      <c r="BK550" s="61">
        <f t="shared" si="1031"/>
        <v>1.3783783783784306E-2</v>
      </c>
      <c r="BL550" s="61">
        <f t="shared" si="1031"/>
        <v>1.159090909090953E-2</v>
      </c>
      <c r="BM550" s="61">
        <f t="shared" si="1031"/>
        <v>1.0000000000000378E-2</v>
      </c>
      <c r="BN550" s="62">
        <f t="shared" si="977"/>
        <v>0</v>
      </c>
      <c r="BO550" s="62">
        <f t="shared" si="978"/>
        <v>0</v>
      </c>
      <c r="BP550" s="62">
        <f t="shared" si="979"/>
        <v>57</v>
      </c>
      <c r="BQ550" s="62">
        <f t="shared" si="980"/>
        <v>0</v>
      </c>
      <c r="BR550" s="62">
        <f t="shared" si="981"/>
        <v>0</v>
      </c>
      <c r="BS550" s="62">
        <f t="shared" si="982"/>
        <v>50</v>
      </c>
      <c r="BT550" s="62">
        <f t="shared" si="983"/>
        <v>0</v>
      </c>
      <c r="BU550" s="62">
        <f t="shared" si="984"/>
        <v>0</v>
      </c>
      <c r="BV550" s="62">
        <f t="shared" si="985"/>
        <v>42</v>
      </c>
      <c r="BW550" s="62">
        <f t="shared" si="986"/>
        <v>0</v>
      </c>
      <c r="BX550" s="62">
        <f t="shared" si="987"/>
        <v>0</v>
      </c>
      <c r="BY550" s="62">
        <f t="shared" si="988"/>
        <v>36</v>
      </c>
      <c r="BZ550" s="63">
        <f t="shared" si="989"/>
        <v>0.50340277777777764</v>
      </c>
      <c r="CA550" s="63">
        <f t="shared" si="990"/>
        <v>0.50895833333333329</v>
      </c>
      <c r="CB550" s="63">
        <f t="shared" si="991"/>
        <v>0.50457175925925923</v>
      </c>
      <c r="CC550" s="63">
        <f t="shared" si="992"/>
        <v>0.55040509259259252</v>
      </c>
      <c r="CD550" s="63">
        <f t="shared" si="993"/>
        <v>0.53918981481481487</v>
      </c>
      <c r="CE550" s="63">
        <f t="shared" si="994"/>
        <v>0.5496064814814815</v>
      </c>
      <c r="CF550" s="63">
        <f t="shared" si="995"/>
        <v>0.55355324074074075</v>
      </c>
      <c r="CG550" s="63">
        <f t="shared" si="996"/>
        <v>0.55285879629629631</v>
      </c>
      <c r="CH550" s="36"/>
      <c r="CI550" s="36"/>
      <c r="CJ550" s="36"/>
      <c r="CK550" s="36"/>
      <c r="CL550" s="60">
        <v>60</v>
      </c>
    </row>
    <row r="551" spans="1:90" ht="26.25" customHeight="1" x14ac:dyDescent="0.25">
      <c r="A551" s="37">
        <v>49</v>
      </c>
      <c r="E551" s="39"/>
      <c r="F551" s="42"/>
      <c r="G551" s="78">
        <v>173.66</v>
      </c>
      <c r="H551" s="41">
        <f t="shared" si="938"/>
        <v>178.04</v>
      </c>
      <c r="I551" s="42">
        <v>177.91</v>
      </c>
      <c r="J551" s="43">
        <f t="shared" si="935"/>
        <v>-9.5553931763260028E-4</v>
      </c>
      <c r="K551" s="44">
        <f t="shared" si="936"/>
        <v>-0.17000000000001592</v>
      </c>
      <c r="L551" s="76" t="s">
        <v>381</v>
      </c>
      <c r="M551" s="127" t="s">
        <v>1229</v>
      </c>
      <c r="N551" s="46">
        <f t="shared" si="952"/>
        <v>178.08</v>
      </c>
      <c r="O551" s="46">
        <f t="shared" si="1000"/>
        <v>-8.0000000000000016E-2</v>
      </c>
      <c r="P551" s="42">
        <v>178.19</v>
      </c>
      <c r="Q551" s="46">
        <f t="shared" si="1001"/>
        <v>4.3</v>
      </c>
      <c r="R551" s="37">
        <v>173.74</v>
      </c>
      <c r="S551" s="46">
        <f t="shared" si="1002"/>
        <v>4.0999999999999996</v>
      </c>
      <c r="T551" s="40">
        <v>173.98999999999998</v>
      </c>
      <c r="U551" s="47" t="str">
        <f t="shared" si="927"/>
        <v/>
      </c>
      <c r="V551" s="47" t="str">
        <f t="shared" si="928"/>
        <v/>
      </c>
      <c r="W551" s="50"/>
      <c r="X551" s="50"/>
      <c r="Y551" s="50"/>
      <c r="Z551" s="50"/>
      <c r="AA551" s="50"/>
      <c r="AB551" s="50"/>
      <c r="AC551" s="50"/>
      <c r="AD551" s="50"/>
      <c r="AE551" s="51">
        <f t="shared" si="954"/>
        <v>49</v>
      </c>
      <c r="AF551" s="51" t="str">
        <f t="shared" si="955"/>
        <v/>
      </c>
      <c r="AG551" s="51" t="str">
        <f t="shared" si="956"/>
        <v/>
      </c>
      <c r="AH551" s="51" t="str">
        <f t="shared" si="957"/>
        <v/>
      </c>
      <c r="AI551" s="52">
        <f t="shared" si="958"/>
        <v>178.04</v>
      </c>
      <c r="AJ551" s="51"/>
      <c r="AK551" s="53"/>
      <c r="AL551" s="52"/>
      <c r="AM551" s="53">
        <f t="shared" si="960"/>
        <v>32</v>
      </c>
      <c r="AN551" s="53">
        <f>IF(AJ551&lt;&gt;"",IF(AJ551="o",VLOOKUP(AM551,OpenSect!$A$1:$D$11,2),IF(AJ551="u",VLOOKUP(AM551,UpHill!$A$1:$D$35,2),IF(AJ551="d",VLOOKUP(AM551,DownHill!$A$3:$D$29,2),IF(AJ551="f",VLOOKUP(AM551,FlatUnd!$A$2:$D$30,2),IF(AJ551="t",VLOOKUP(AM551,TimeAdd!$A$1:$D$176,2),IF(AJ551="l",VLOOKUP(AM551,SLimit!$A$1:$D$8,2),AN550)))))),AN550)</f>
        <v>37</v>
      </c>
      <c r="AO551" s="53">
        <f>IF(AJ551&lt;&gt;"",IF(AJ551="o",VLOOKUP(AM551,OpenSect!$A$1:$D$11,3),IF(AJ551="u",VLOOKUP(AM551,UpHill!$A$1:$D$35,3),IF(AJ551="d",VLOOKUP(AM551,DownHill!$A$3:$D$29,3),IF(AJ551="f",VLOOKUP(AM551,FlatUnd!$A$2:$D$30,3),IF(AJ551="t",VLOOKUP(AM551,TimeAdd!$A$1:$D$18,3),IF(AJ551="l",VLOOKUP(AM551,SLimit!$A$1:$D$8,3),AO550)))))),AO550)</f>
        <v>44</v>
      </c>
      <c r="AP551" s="53">
        <f>IF(AJ551&lt;&gt;"",IF(AJ551="o",VLOOKUP(AM551,OpenSect!$A$1:$D$11,4),IF(AJ551="u",VLOOKUP(AM551,UpHill!$A$1:$D$35,4),IF(AJ551="d",VLOOKUP(AM551,DownHill!$A$3:$D$29,4),IF(AJ551="f",VLOOKUP(AM551,FlatUnd!$A$2:$D$30,4),IF(AJ551="t",VLOOKUP(AM551,TimeAdd!$A$1:$D$18,4),IF(AJ551="l",VLOOKUP(AM551,SLimit!$A$1:$D$8,4),AP550)))))),AP550)</f>
        <v>51</v>
      </c>
      <c r="AQ551" s="53" t="str">
        <f t="shared" si="961"/>
        <v>60</v>
      </c>
      <c r="AR551" s="54" t="str">
        <f t="shared" si="962"/>
        <v xml:space="preserve">Warning - Pedestrians crossing.  </v>
      </c>
      <c r="AS551" s="55"/>
      <c r="AT551" s="55"/>
      <c r="AU551" s="56">
        <f>IF(GroupStTimes!$A$8=0,MIN(CB551,CD551,CF551),MIN(BZ551,CB551,CD551,CF551))</f>
        <v>0.50379629629629619</v>
      </c>
      <c r="AV551" s="56">
        <f>IF(GroupStTimes!$A$8=0,MAX(CC551,CE551,CG551),MAX(CA551,CC551,CE551,CG551))</f>
        <v>0.5531018518518519</v>
      </c>
      <c r="AW551" s="57" t="str">
        <f t="shared" si="963"/>
        <v/>
      </c>
      <c r="AX551" s="58" t="str">
        <f t="shared" si="964"/>
        <v/>
      </c>
      <c r="AY551" s="58" t="str">
        <f t="shared" si="965"/>
        <v/>
      </c>
      <c r="AZ551" s="31">
        <f t="shared" si="966"/>
        <v>177.23</v>
      </c>
      <c r="BA551" s="59">
        <f t="shared" si="967"/>
        <v>0.50274305555555543</v>
      </c>
      <c r="BB551" s="59">
        <f t="shared" si="968"/>
        <v>0.50829861111111108</v>
      </c>
      <c r="BC551" s="59">
        <f t="shared" si="969"/>
        <v>0.50399305555555551</v>
      </c>
      <c r="BD551" s="59">
        <f t="shared" si="970"/>
        <v>0.5498263888888888</v>
      </c>
      <c r="BE551" s="59">
        <f t="shared" si="971"/>
        <v>0.5387037037037038</v>
      </c>
      <c r="BF551" s="59">
        <f t="shared" si="972"/>
        <v>0.54912037037037043</v>
      </c>
      <c r="BG551" s="59">
        <f t="shared" si="973"/>
        <v>0.55313657407407413</v>
      </c>
      <c r="BH551" s="59">
        <f t="shared" si="974"/>
        <v>0.55244212962962969</v>
      </c>
      <c r="BI551" s="31">
        <f t="shared" si="975"/>
        <v>0.81000000000000227</v>
      </c>
      <c r="BJ551" s="61">
        <f t="shared" ref="BJ551:BM551" si="1032">IF($AJ550="t",IF(AM549=0,0,$BI551/AM549),IF(AM550=0,0,$BI551/AM550))</f>
        <v>2.5312500000000071E-2</v>
      </c>
      <c r="BK551" s="61">
        <f t="shared" si="1032"/>
        <v>2.1891891891891953E-2</v>
      </c>
      <c r="BL551" s="61">
        <f t="shared" si="1032"/>
        <v>1.8409090909090962E-2</v>
      </c>
      <c r="BM551" s="61">
        <f t="shared" si="1032"/>
        <v>1.5882352941176514E-2</v>
      </c>
      <c r="BN551" s="62">
        <f t="shared" si="977"/>
        <v>0</v>
      </c>
      <c r="BO551" s="62">
        <f t="shared" si="978"/>
        <v>1</v>
      </c>
      <c r="BP551" s="62">
        <f t="shared" si="979"/>
        <v>31</v>
      </c>
      <c r="BQ551" s="62">
        <f t="shared" si="980"/>
        <v>0</v>
      </c>
      <c r="BR551" s="62">
        <f t="shared" si="981"/>
        <v>1</v>
      </c>
      <c r="BS551" s="62">
        <f t="shared" si="982"/>
        <v>19</v>
      </c>
      <c r="BT551" s="62">
        <f t="shared" si="983"/>
        <v>0</v>
      </c>
      <c r="BU551" s="62">
        <f t="shared" si="984"/>
        <v>1</v>
      </c>
      <c r="BV551" s="62">
        <f t="shared" si="985"/>
        <v>6</v>
      </c>
      <c r="BW551" s="62">
        <f t="shared" si="986"/>
        <v>0</v>
      </c>
      <c r="BX551" s="62">
        <f t="shared" si="987"/>
        <v>0</v>
      </c>
      <c r="BY551" s="62">
        <f t="shared" si="988"/>
        <v>57</v>
      </c>
      <c r="BZ551" s="63">
        <f t="shared" si="989"/>
        <v>0.50379629629629619</v>
      </c>
      <c r="CA551" s="63">
        <f t="shared" si="990"/>
        <v>0.50935185185185183</v>
      </c>
      <c r="CB551" s="63">
        <f t="shared" si="991"/>
        <v>0.50490740740740736</v>
      </c>
      <c r="CC551" s="63">
        <f t="shared" si="992"/>
        <v>0.55074074074074064</v>
      </c>
      <c r="CD551" s="63">
        <f t="shared" si="993"/>
        <v>0.53946759259259269</v>
      </c>
      <c r="CE551" s="63">
        <f t="shared" si="994"/>
        <v>0.54988425925925932</v>
      </c>
      <c r="CF551" s="63">
        <f t="shared" si="995"/>
        <v>0.55379629629629634</v>
      </c>
      <c r="CG551" s="63">
        <f t="shared" si="996"/>
        <v>0.5531018518518519</v>
      </c>
      <c r="CH551" s="36"/>
      <c r="CI551" s="36"/>
      <c r="CJ551" s="36"/>
      <c r="CK551" s="36"/>
      <c r="CL551" s="60">
        <v>60</v>
      </c>
    </row>
    <row r="552" spans="1:90" ht="26.25" customHeight="1" x14ac:dyDescent="0.25">
      <c r="A552" s="37">
        <v>49</v>
      </c>
      <c r="E552" s="39"/>
      <c r="F552" s="42"/>
      <c r="G552" s="78">
        <v>174.42</v>
      </c>
      <c r="H552" s="41">
        <f t="shared" si="938"/>
        <v>178.8</v>
      </c>
      <c r="I552" s="42">
        <v>178.67</v>
      </c>
      <c r="J552" s="43">
        <f t="shared" si="935"/>
        <v>-9.5147478591826233E-4</v>
      </c>
      <c r="K552" s="44">
        <f t="shared" si="936"/>
        <v>-0.17000000000001592</v>
      </c>
      <c r="L552" s="76" t="s">
        <v>382</v>
      </c>
      <c r="M552" s="127" t="s">
        <v>1231</v>
      </c>
      <c r="N552" s="46">
        <f t="shared" si="952"/>
        <v>178.84</v>
      </c>
      <c r="O552" s="46">
        <f t="shared" si="1000"/>
        <v>-8.0000000000000016E-2</v>
      </c>
      <c r="P552" s="42">
        <v>178.95</v>
      </c>
      <c r="Q552" s="46">
        <f t="shared" si="1001"/>
        <v>4.3</v>
      </c>
      <c r="R552" s="37">
        <v>174.5</v>
      </c>
      <c r="S552" s="46">
        <f t="shared" si="1002"/>
        <v>4.0999999999999996</v>
      </c>
      <c r="T552" s="40">
        <v>174.75</v>
      </c>
      <c r="U552" s="47" t="str">
        <f t="shared" si="927"/>
        <v/>
      </c>
      <c r="V552" s="47" t="str">
        <f t="shared" si="928"/>
        <v/>
      </c>
      <c r="W552" s="50"/>
      <c r="X552" s="50"/>
      <c r="Y552" s="50"/>
      <c r="Z552" s="50"/>
      <c r="AA552" s="50"/>
      <c r="AB552" s="50"/>
      <c r="AC552" s="50"/>
      <c r="AD552" s="50"/>
      <c r="AE552" s="51">
        <f t="shared" si="954"/>
        <v>49</v>
      </c>
      <c r="AF552" s="51" t="str">
        <f t="shared" si="955"/>
        <v/>
      </c>
      <c r="AG552" s="51" t="str">
        <f t="shared" si="956"/>
        <v/>
      </c>
      <c r="AH552" s="51" t="str">
        <f t="shared" si="957"/>
        <v/>
      </c>
      <c r="AI552" s="52">
        <f t="shared" si="958"/>
        <v>178.8</v>
      </c>
      <c r="AJ552" s="51"/>
      <c r="AK552" s="53"/>
      <c r="AL552" s="52"/>
      <c r="AM552" s="53">
        <f t="shared" si="960"/>
        <v>32</v>
      </c>
      <c r="AN552" s="53">
        <f>IF(AJ552&lt;&gt;"",IF(AJ552="o",VLOOKUP(AM552,OpenSect!$A$1:$D$11,2),IF(AJ552="u",VLOOKUP(AM552,UpHill!$A$1:$D$35,2),IF(AJ552="d",VLOOKUP(AM552,DownHill!$A$3:$D$29,2),IF(AJ552="f",VLOOKUP(AM552,FlatUnd!$A$2:$D$30,2),IF(AJ552="t",VLOOKUP(AM552,TimeAdd!$A$1:$D$176,2),IF(AJ552="l",VLOOKUP(AM552,SLimit!$A$1:$D$8,2),AN551)))))),AN551)</f>
        <v>37</v>
      </c>
      <c r="AO552" s="53">
        <f>IF(AJ552&lt;&gt;"",IF(AJ552="o",VLOOKUP(AM552,OpenSect!$A$1:$D$11,3),IF(AJ552="u",VLOOKUP(AM552,UpHill!$A$1:$D$35,3),IF(AJ552="d",VLOOKUP(AM552,DownHill!$A$3:$D$29,3),IF(AJ552="f",VLOOKUP(AM552,FlatUnd!$A$2:$D$30,3),IF(AJ552="t",VLOOKUP(AM552,TimeAdd!$A$1:$D$18,3),IF(AJ552="l",VLOOKUP(AM552,SLimit!$A$1:$D$8,3),AO551)))))),AO551)</f>
        <v>44</v>
      </c>
      <c r="AP552" s="53">
        <f>IF(AJ552&lt;&gt;"",IF(AJ552="o",VLOOKUP(AM552,OpenSect!$A$1:$D$11,4),IF(AJ552="u",VLOOKUP(AM552,UpHill!$A$1:$D$35,4),IF(AJ552="d",VLOOKUP(AM552,DownHill!$A$3:$D$29,4),IF(AJ552="f",VLOOKUP(AM552,FlatUnd!$A$2:$D$30,4),IF(AJ552="t",VLOOKUP(AM552,TimeAdd!$A$1:$D$18,4),IF(AJ552="l",VLOOKUP(AM552,SLimit!$A$1:$D$8,4),AP551)))))),AP551)</f>
        <v>51</v>
      </c>
      <c r="AQ552" s="53" t="str">
        <f t="shared" si="961"/>
        <v>80</v>
      </c>
      <c r="AR552" s="54" t="str">
        <f t="shared" si="962"/>
        <v>80 speed limit.</v>
      </c>
      <c r="AS552" s="55"/>
      <c r="AT552" s="55"/>
      <c r="AU552" s="56">
        <f>IF(GroupStTimes!$A$8=0,MIN(CB552,CD552,CF552),MIN(BZ552,CB552,CD552,CF552))</f>
        <v>0.50479166666666653</v>
      </c>
      <c r="AV552" s="56">
        <f>IF(GroupStTimes!$A$8=0,MAX(CC552,CE552,CG552),MAX(CA552,CC552,CE552,CG552))</f>
        <v>0.55372685185185189</v>
      </c>
      <c r="AW552" s="57" t="str">
        <f t="shared" si="963"/>
        <v/>
      </c>
      <c r="AX552" s="58" t="str">
        <f t="shared" si="964"/>
        <v/>
      </c>
      <c r="AY552" s="58" t="str">
        <f t="shared" si="965"/>
        <v/>
      </c>
      <c r="AZ552" s="31">
        <f t="shared" si="966"/>
        <v>177.23</v>
      </c>
      <c r="BA552" s="59">
        <f t="shared" si="967"/>
        <v>0.50274305555555543</v>
      </c>
      <c r="BB552" s="59">
        <f t="shared" si="968"/>
        <v>0.50829861111111108</v>
      </c>
      <c r="BC552" s="59">
        <f t="shared" si="969"/>
        <v>0.50399305555555551</v>
      </c>
      <c r="BD552" s="59">
        <f t="shared" si="970"/>
        <v>0.5498263888888888</v>
      </c>
      <c r="BE552" s="59">
        <f t="shared" si="971"/>
        <v>0.5387037037037038</v>
      </c>
      <c r="BF552" s="59">
        <f t="shared" si="972"/>
        <v>0.54912037037037043</v>
      </c>
      <c r="BG552" s="59">
        <f t="shared" si="973"/>
        <v>0.55313657407407413</v>
      </c>
      <c r="BH552" s="59">
        <f t="shared" si="974"/>
        <v>0.55244212962962969</v>
      </c>
      <c r="BI552" s="31">
        <f t="shared" si="975"/>
        <v>1.5700000000000216</v>
      </c>
      <c r="BJ552" s="61">
        <f t="shared" ref="BJ552:BM552" si="1033">IF($AJ551="t",IF(AM550=0,0,$BI552/AM550),IF(AM551=0,0,$BI552/AM551))</f>
        <v>4.9062500000000675E-2</v>
      </c>
      <c r="BK552" s="61">
        <f t="shared" si="1033"/>
        <v>4.2432432432433019E-2</v>
      </c>
      <c r="BL552" s="61">
        <f t="shared" si="1033"/>
        <v>3.5681818181818675E-2</v>
      </c>
      <c r="BM552" s="61">
        <f t="shared" si="1033"/>
        <v>3.078431372549062E-2</v>
      </c>
      <c r="BN552" s="62">
        <f t="shared" si="977"/>
        <v>0</v>
      </c>
      <c r="BO552" s="62">
        <f t="shared" si="978"/>
        <v>2</v>
      </c>
      <c r="BP552" s="62">
        <f t="shared" si="979"/>
        <v>57</v>
      </c>
      <c r="BQ552" s="62">
        <f t="shared" si="980"/>
        <v>0</v>
      </c>
      <c r="BR552" s="62">
        <f t="shared" si="981"/>
        <v>2</v>
      </c>
      <c r="BS552" s="62">
        <f t="shared" si="982"/>
        <v>33</v>
      </c>
      <c r="BT552" s="62">
        <f t="shared" si="983"/>
        <v>0</v>
      </c>
      <c r="BU552" s="62">
        <f t="shared" si="984"/>
        <v>2</v>
      </c>
      <c r="BV552" s="62">
        <f t="shared" si="985"/>
        <v>8</v>
      </c>
      <c r="BW552" s="62">
        <f t="shared" si="986"/>
        <v>0</v>
      </c>
      <c r="BX552" s="62">
        <f t="shared" si="987"/>
        <v>1</v>
      </c>
      <c r="BY552" s="62">
        <f t="shared" si="988"/>
        <v>51</v>
      </c>
      <c r="BZ552" s="63">
        <f t="shared" si="989"/>
        <v>0.50479166666666653</v>
      </c>
      <c r="CA552" s="63">
        <f t="shared" si="990"/>
        <v>0.51034722222222217</v>
      </c>
      <c r="CB552" s="63">
        <f t="shared" si="991"/>
        <v>0.5057638888888889</v>
      </c>
      <c r="CC552" s="63">
        <f t="shared" si="992"/>
        <v>0.55159722222222218</v>
      </c>
      <c r="CD552" s="63">
        <f t="shared" si="993"/>
        <v>0.54018518518518532</v>
      </c>
      <c r="CE552" s="63">
        <f t="shared" si="994"/>
        <v>0.55060185185185195</v>
      </c>
      <c r="CF552" s="63">
        <f t="shared" si="995"/>
        <v>0.55442129629629633</v>
      </c>
      <c r="CG552" s="63">
        <f t="shared" si="996"/>
        <v>0.55372685185185189</v>
      </c>
      <c r="CH552" s="36"/>
      <c r="CI552" s="36"/>
      <c r="CJ552" s="36"/>
      <c r="CK552" s="36"/>
      <c r="CL552" s="60">
        <v>60</v>
      </c>
    </row>
    <row r="553" spans="1:90" ht="26.25" customHeight="1" x14ac:dyDescent="0.25">
      <c r="A553" s="37">
        <v>49</v>
      </c>
      <c r="E553" s="39"/>
      <c r="F553" s="42"/>
      <c r="G553" s="78">
        <v>174.73</v>
      </c>
      <c r="H553" s="41">
        <f t="shared" si="938"/>
        <v>179.1</v>
      </c>
      <c r="I553" s="42">
        <v>178.97</v>
      </c>
      <c r="J553" s="43">
        <f t="shared" si="935"/>
        <v>-9.6850496358785157E-4</v>
      </c>
      <c r="K553" s="44">
        <f t="shared" si="936"/>
        <v>-0.1733333333333178</v>
      </c>
      <c r="L553" s="80" t="s">
        <v>383</v>
      </c>
      <c r="M553" s="127" t="s">
        <v>1231</v>
      </c>
      <c r="N553" s="46">
        <f t="shared" si="952"/>
        <v>179.14333333333332</v>
      </c>
      <c r="O553" s="46">
        <f t="shared" si="1000"/>
        <v>-8.0000000000000016E-2</v>
      </c>
      <c r="P553" s="42">
        <v>179.25</v>
      </c>
      <c r="Q553" s="46">
        <f t="shared" si="1001"/>
        <v>4.3</v>
      </c>
      <c r="R553" s="37">
        <v>174.81</v>
      </c>
      <c r="S553" s="46">
        <f t="shared" si="1002"/>
        <v>4.0999999999999996</v>
      </c>
      <c r="T553" s="40">
        <v>175.04999999999998</v>
      </c>
      <c r="U553" s="47" t="str">
        <f t="shared" si="927"/>
        <v/>
      </c>
      <c r="V553" s="47" t="str">
        <f t="shared" si="928"/>
        <v/>
      </c>
      <c r="W553" s="50"/>
      <c r="X553" s="50"/>
      <c r="Y553" s="50"/>
      <c r="Z553" s="50"/>
      <c r="AA553" s="50"/>
      <c r="AB553" s="50"/>
      <c r="AC553" s="50"/>
      <c r="AD553" s="50"/>
      <c r="AE553" s="51">
        <f t="shared" si="954"/>
        <v>49</v>
      </c>
      <c r="AF553" s="51" t="str">
        <f t="shared" si="955"/>
        <v/>
      </c>
      <c r="AG553" s="51" t="str">
        <f t="shared" si="956"/>
        <v/>
      </c>
      <c r="AH553" s="51" t="str">
        <f t="shared" si="957"/>
        <v/>
      </c>
      <c r="AI553" s="52">
        <f t="shared" si="958"/>
        <v>179.1</v>
      </c>
      <c r="AJ553" s="51"/>
      <c r="AK553" s="53"/>
      <c r="AL553" s="52"/>
      <c r="AM553" s="53">
        <f t="shared" si="960"/>
        <v>32</v>
      </c>
      <c r="AN553" s="53">
        <f>IF(AJ553&lt;&gt;"",IF(AJ553="o",VLOOKUP(AM553,OpenSect!$A$1:$D$11,2),IF(AJ553="u",VLOOKUP(AM553,UpHill!$A$1:$D$35,2),IF(AJ553="d",VLOOKUP(AM553,DownHill!$A$3:$D$29,2),IF(AJ553="f",VLOOKUP(AM553,FlatUnd!$A$2:$D$30,2),IF(AJ553="t",VLOOKUP(AM553,TimeAdd!$A$1:$D$176,2),IF(AJ553="l",VLOOKUP(AM553,SLimit!$A$1:$D$8,2),AN552)))))),AN552)</f>
        <v>37</v>
      </c>
      <c r="AO553" s="53">
        <f>IF(AJ553&lt;&gt;"",IF(AJ553="o",VLOOKUP(AM553,OpenSect!$A$1:$D$11,3),IF(AJ553="u",VLOOKUP(AM553,UpHill!$A$1:$D$35,3),IF(AJ553="d",VLOOKUP(AM553,DownHill!$A$3:$D$29,3),IF(AJ553="f",VLOOKUP(AM553,FlatUnd!$A$2:$D$30,3),IF(AJ553="t",VLOOKUP(AM553,TimeAdd!$A$1:$D$18,3),IF(AJ553="l",VLOOKUP(AM553,SLimit!$A$1:$D$8,3),AO552)))))),AO552)</f>
        <v>44</v>
      </c>
      <c r="AP553" s="53">
        <f>IF(AJ553&lt;&gt;"",IF(AJ553="o",VLOOKUP(AM553,OpenSect!$A$1:$D$11,4),IF(AJ553="u",VLOOKUP(AM553,UpHill!$A$1:$D$35,4),IF(AJ553="d",VLOOKUP(AM553,DownHill!$A$3:$D$29,4),IF(AJ553="f",VLOOKUP(AM553,FlatUnd!$A$2:$D$30,4),IF(AJ553="t",VLOOKUP(AM553,TimeAdd!$A$1:$D$18,4),IF(AJ553="l",VLOOKUP(AM553,SLimit!$A$1:$D$8,4),AP552)))))),AP552)</f>
        <v>51</v>
      </c>
      <c r="AQ553" s="53" t="str">
        <f t="shared" si="961"/>
        <v>80</v>
      </c>
      <c r="AR553" s="54" t="str">
        <f t="shared" si="962"/>
        <v>Warning - Priority Crossroad.</v>
      </c>
      <c r="AS553" s="55"/>
      <c r="AT553" s="55"/>
      <c r="AU553" s="56">
        <f>IF(GroupStTimes!$A$8=0,MIN(CB553,CD553,CF553),MIN(BZ553,CB553,CD553,CF553))</f>
        <v>0.50517361111111103</v>
      </c>
      <c r="AV553" s="56">
        <f>IF(GroupStTimes!$A$8=0,MAX(CC553,CE553,CG553),MAX(CA553,CC553,CE553,CG553))</f>
        <v>0.55396990740740748</v>
      </c>
      <c r="AW553" s="57" t="str">
        <f t="shared" si="963"/>
        <v/>
      </c>
      <c r="AX553" s="58" t="str">
        <f t="shared" si="964"/>
        <v/>
      </c>
      <c r="AY553" s="58" t="str">
        <f t="shared" si="965"/>
        <v/>
      </c>
      <c r="AZ553" s="31">
        <f t="shared" si="966"/>
        <v>177.23</v>
      </c>
      <c r="BA553" s="59">
        <f t="shared" si="967"/>
        <v>0.50274305555555543</v>
      </c>
      <c r="BB553" s="59">
        <f t="shared" si="968"/>
        <v>0.50829861111111108</v>
      </c>
      <c r="BC553" s="59">
        <f t="shared" si="969"/>
        <v>0.50399305555555551</v>
      </c>
      <c r="BD553" s="59">
        <f t="shared" si="970"/>
        <v>0.5498263888888888</v>
      </c>
      <c r="BE553" s="59">
        <f t="shared" si="971"/>
        <v>0.5387037037037038</v>
      </c>
      <c r="BF553" s="59">
        <f t="shared" si="972"/>
        <v>0.54912037037037043</v>
      </c>
      <c r="BG553" s="59">
        <f t="shared" si="973"/>
        <v>0.55313657407407413</v>
      </c>
      <c r="BH553" s="59">
        <f t="shared" si="974"/>
        <v>0.55244212962962969</v>
      </c>
      <c r="BI553" s="31">
        <f t="shared" si="975"/>
        <v>1.8700000000000045</v>
      </c>
      <c r="BJ553" s="61">
        <f t="shared" ref="BJ553:BM553" si="1034">IF($AJ552="t",IF(AM551=0,0,$BI553/AM551),IF(AM552=0,0,$BI553/AM552))</f>
        <v>5.8437500000000142E-2</v>
      </c>
      <c r="BK553" s="61">
        <f t="shared" si="1034"/>
        <v>5.0540540540540663E-2</v>
      </c>
      <c r="BL553" s="61">
        <f t="shared" si="1034"/>
        <v>4.25000000000001E-2</v>
      </c>
      <c r="BM553" s="61">
        <f t="shared" si="1034"/>
        <v>3.6666666666666757E-2</v>
      </c>
      <c r="BN553" s="62">
        <f t="shared" si="977"/>
        <v>0</v>
      </c>
      <c r="BO553" s="62">
        <f t="shared" si="978"/>
        <v>3</v>
      </c>
      <c r="BP553" s="62">
        <f t="shared" si="979"/>
        <v>30</v>
      </c>
      <c r="BQ553" s="62">
        <f t="shared" si="980"/>
        <v>0</v>
      </c>
      <c r="BR553" s="62">
        <f t="shared" si="981"/>
        <v>3</v>
      </c>
      <c r="BS553" s="62">
        <f t="shared" si="982"/>
        <v>2</v>
      </c>
      <c r="BT553" s="62">
        <f t="shared" si="983"/>
        <v>0</v>
      </c>
      <c r="BU553" s="62">
        <f t="shared" si="984"/>
        <v>2</v>
      </c>
      <c r="BV553" s="62">
        <f t="shared" si="985"/>
        <v>33</v>
      </c>
      <c r="BW553" s="62">
        <f t="shared" si="986"/>
        <v>0</v>
      </c>
      <c r="BX553" s="62">
        <f t="shared" si="987"/>
        <v>2</v>
      </c>
      <c r="BY553" s="62">
        <f t="shared" si="988"/>
        <v>12</v>
      </c>
      <c r="BZ553" s="63">
        <f t="shared" si="989"/>
        <v>0.50517361111111103</v>
      </c>
      <c r="CA553" s="63">
        <f t="shared" si="990"/>
        <v>0.51072916666666668</v>
      </c>
      <c r="CB553" s="63">
        <f t="shared" si="991"/>
        <v>0.50609953703703703</v>
      </c>
      <c r="CC553" s="63">
        <f t="shared" si="992"/>
        <v>0.55193287037037031</v>
      </c>
      <c r="CD553" s="63">
        <f t="shared" si="993"/>
        <v>0.54047453703703718</v>
      </c>
      <c r="CE553" s="63">
        <f t="shared" si="994"/>
        <v>0.55089120370370381</v>
      </c>
      <c r="CF553" s="63">
        <f t="shared" si="995"/>
        <v>0.55466435185185192</v>
      </c>
      <c r="CG553" s="63">
        <f t="shared" si="996"/>
        <v>0.55396990740740748</v>
      </c>
      <c r="CH553" s="36"/>
      <c r="CI553" s="36"/>
      <c r="CJ553" s="36"/>
      <c r="CK553" s="36"/>
      <c r="CL553" s="60">
        <v>60</v>
      </c>
    </row>
    <row r="554" spans="1:90" ht="26.25" customHeight="1" x14ac:dyDescent="0.25">
      <c r="A554" s="37">
        <v>49</v>
      </c>
      <c r="E554" s="39"/>
      <c r="F554" s="42"/>
      <c r="G554" s="78">
        <v>175.08</v>
      </c>
      <c r="H554" s="41">
        <f t="shared" si="938"/>
        <v>179.46</v>
      </c>
      <c r="I554" s="42">
        <v>179.33</v>
      </c>
      <c r="J554" s="43">
        <f t="shared" si="935"/>
        <v>-9.479730106506858E-4</v>
      </c>
      <c r="K554" s="44">
        <f t="shared" si="936"/>
        <v>-0.16999999999998749</v>
      </c>
      <c r="L554" s="76" t="s">
        <v>382</v>
      </c>
      <c r="M554" s="127" t="s">
        <v>1231</v>
      </c>
      <c r="N554" s="46">
        <f t="shared" si="952"/>
        <v>179.5</v>
      </c>
      <c r="O554" s="46">
        <f t="shared" si="1000"/>
        <v>-8.0000000000000016E-2</v>
      </c>
      <c r="P554" s="42">
        <v>179.61</v>
      </c>
      <c r="Q554" s="46">
        <f t="shared" si="1001"/>
        <v>4.3</v>
      </c>
      <c r="R554" s="37">
        <v>175.16</v>
      </c>
      <c r="S554" s="46">
        <f t="shared" si="1002"/>
        <v>4.0999999999999996</v>
      </c>
      <c r="T554" s="40">
        <v>175.41</v>
      </c>
      <c r="U554" s="47" t="str">
        <f t="shared" si="927"/>
        <v/>
      </c>
      <c r="V554" s="47" t="str">
        <f t="shared" si="928"/>
        <v/>
      </c>
      <c r="W554" s="50"/>
      <c r="X554" s="50"/>
      <c r="Y554" s="50"/>
      <c r="Z554" s="50"/>
      <c r="AA554" s="50"/>
      <c r="AB554" s="50"/>
      <c r="AC554" s="50"/>
      <c r="AD554" s="50"/>
      <c r="AE554" s="51">
        <f t="shared" si="954"/>
        <v>49</v>
      </c>
      <c r="AF554" s="51" t="str">
        <f t="shared" si="955"/>
        <v/>
      </c>
      <c r="AG554" s="51" t="str">
        <f t="shared" si="956"/>
        <v/>
      </c>
      <c r="AH554" s="51" t="str">
        <f t="shared" si="957"/>
        <v/>
      </c>
      <c r="AI554" s="52">
        <f t="shared" si="958"/>
        <v>179.46</v>
      </c>
      <c r="AJ554" s="51"/>
      <c r="AK554" s="53"/>
      <c r="AL554" s="52"/>
      <c r="AM554" s="53">
        <f t="shared" si="960"/>
        <v>32</v>
      </c>
      <c r="AN554" s="53">
        <f>IF(AJ554&lt;&gt;"",IF(AJ554="o",VLOOKUP(AM554,OpenSect!$A$1:$D$11,2),IF(AJ554="u",VLOOKUP(AM554,UpHill!$A$1:$D$35,2),IF(AJ554="d",VLOOKUP(AM554,DownHill!$A$3:$D$29,2),IF(AJ554="f",VLOOKUP(AM554,FlatUnd!$A$2:$D$30,2),IF(AJ554="t",VLOOKUP(AM554,TimeAdd!$A$1:$D$176,2),IF(AJ554="l",VLOOKUP(AM554,SLimit!$A$1:$D$8,2),AN553)))))),AN553)</f>
        <v>37</v>
      </c>
      <c r="AO554" s="53">
        <f>IF(AJ554&lt;&gt;"",IF(AJ554="o",VLOOKUP(AM554,OpenSect!$A$1:$D$11,3),IF(AJ554="u",VLOOKUP(AM554,UpHill!$A$1:$D$35,3),IF(AJ554="d",VLOOKUP(AM554,DownHill!$A$3:$D$29,3),IF(AJ554="f",VLOOKUP(AM554,FlatUnd!$A$2:$D$30,3),IF(AJ554="t",VLOOKUP(AM554,TimeAdd!$A$1:$D$18,3),IF(AJ554="l",VLOOKUP(AM554,SLimit!$A$1:$D$8,3),AO553)))))),AO553)</f>
        <v>44</v>
      </c>
      <c r="AP554" s="53">
        <f>IF(AJ554&lt;&gt;"",IF(AJ554="o",VLOOKUP(AM554,OpenSect!$A$1:$D$11,4),IF(AJ554="u",VLOOKUP(AM554,UpHill!$A$1:$D$35,4),IF(AJ554="d",VLOOKUP(AM554,DownHill!$A$3:$D$29,4),IF(AJ554="f",VLOOKUP(AM554,FlatUnd!$A$2:$D$30,4),IF(AJ554="t",VLOOKUP(AM554,TimeAdd!$A$1:$D$18,4),IF(AJ554="l",VLOOKUP(AM554,SLimit!$A$1:$D$8,4),AP553)))))),AP553)</f>
        <v>51</v>
      </c>
      <c r="AQ554" s="53" t="str">
        <f t="shared" si="961"/>
        <v>80</v>
      </c>
      <c r="AR554" s="54" t="str">
        <f t="shared" si="962"/>
        <v>80 speed limit.</v>
      </c>
      <c r="AS554" s="55"/>
      <c r="AT554" s="55"/>
      <c r="AU554" s="56">
        <f>IF(GroupStTimes!$A$8=0,MIN(CB554,CD554,CF554),MIN(BZ554,CB554,CD554,CF554))</f>
        <v>0.50564814814814807</v>
      </c>
      <c r="AV554" s="56">
        <f>IF(GroupStTimes!$A$8=0,MAX(CC554,CE554,CG554),MAX(CA554,CC554,CE554,CG554))</f>
        <v>0.55425925925925934</v>
      </c>
      <c r="AW554" s="57" t="str">
        <f t="shared" si="963"/>
        <v/>
      </c>
      <c r="AX554" s="58" t="str">
        <f t="shared" si="964"/>
        <v/>
      </c>
      <c r="AY554" s="58" t="str">
        <f t="shared" si="965"/>
        <v/>
      </c>
      <c r="AZ554" s="31">
        <f t="shared" si="966"/>
        <v>177.23</v>
      </c>
      <c r="BA554" s="59">
        <f t="shared" si="967"/>
        <v>0.50274305555555543</v>
      </c>
      <c r="BB554" s="59">
        <f t="shared" si="968"/>
        <v>0.50829861111111108</v>
      </c>
      <c r="BC554" s="59">
        <f t="shared" si="969"/>
        <v>0.50399305555555551</v>
      </c>
      <c r="BD554" s="59">
        <f t="shared" si="970"/>
        <v>0.5498263888888888</v>
      </c>
      <c r="BE554" s="59">
        <f t="shared" si="971"/>
        <v>0.5387037037037038</v>
      </c>
      <c r="BF554" s="59">
        <f t="shared" si="972"/>
        <v>0.54912037037037043</v>
      </c>
      <c r="BG554" s="59">
        <f t="shared" si="973"/>
        <v>0.55313657407407413</v>
      </c>
      <c r="BH554" s="59">
        <f t="shared" si="974"/>
        <v>0.55244212962962969</v>
      </c>
      <c r="BI554" s="31">
        <f t="shared" si="975"/>
        <v>2.2300000000000182</v>
      </c>
      <c r="BJ554" s="61">
        <f t="shared" ref="BJ554:BM554" si="1035">IF($AJ553="t",IF(AM552=0,0,$BI554/AM552),IF(AM553=0,0,$BI554/AM553))</f>
        <v>6.9687500000000568E-2</v>
      </c>
      <c r="BK554" s="61">
        <f t="shared" si="1035"/>
        <v>6.0270270270270765E-2</v>
      </c>
      <c r="BL554" s="61">
        <f t="shared" si="1035"/>
        <v>5.0681818181818598E-2</v>
      </c>
      <c r="BM554" s="61">
        <f t="shared" si="1035"/>
        <v>4.3725490196078791E-2</v>
      </c>
      <c r="BN554" s="62">
        <f t="shared" si="977"/>
        <v>0</v>
      </c>
      <c r="BO554" s="62">
        <f t="shared" si="978"/>
        <v>4</v>
      </c>
      <c r="BP554" s="62">
        <f t="shared" si="979"/>
        <v>11</v>
      </c>
      <c r="BQ554" s="62">
        <f t="shared" si="980"/>
        <v>0</v>
      </c>
      <c r="BR554" s="62">
        <f t="shared" si="981"/>
        <v>3</v>
      </c>
      <c r="BS554" s="62">
        <f t="shared" si="982"/>
        <v>37</v>
      </c>
      <c r="BT554" s="62">
        <f t="shared" si="983"/>
        <v>0</v>
      </c>
      <c r="BU554" s="62">
        <f t="shared" si="984"/>
        <v>3</v>
      </c>
      <c r="BV554" s="62">
        <f t="shared" si="985"/>
        <v>2</v>
      </c>
      <c r="BW554" s="62">
        <f t="shared" si="986"/>
        <v>0</v>
      </c>
      <c r="BX554" s="62">
        <f t="shared" si="987"/>
        <v>2</v>
      </c>
      <c r="BY554" s="62">
        <f t="shared" si="988"/>
        <v>37</v>
      </c>
      <c r="BZ554" s="63">
        <f t="shared" si="989"/>
        <v>0.50564814814814807</v>
      </c>
      <c r="CA554" s="63">
        <f t="shared" si="990"/>
        <v>0.51120370370370372</v>
      </c>
      <c r="CB554" s="63">
        <f t="shared" si="991"/>
        <v>0.50650462962962961</v>
      </c>
      <c r="CC554" s="63">
        <f t="shared" si="992"/>
        <v>0.55233796296296289</v>
      </c>
      <c r="CD554" s="63">
        <f t="shared" si="993"/>
        <v>0.54081018518518531</v>
      </c>
      <c r="CE554" s="63">
        <f t="shared" si="994"/>
        <v>0.55122685185185194</v>
      </c>
      <c r="CF554" s="63">
        <f t="shared" si="995"/>
        <v>0.55495370370370378</v>
      </c>
      <c r="CG554" s="63">
        <f t="shared" si="996"/>
        <v>0.55425925925925934</v>
      </c>
      <c r="CH554" s="36"/>
      <c r="CI554" s="36"/>
      <c r="CJ554" s="36"/>
      <c r="CK554" s="36"/>
      <c r="CL554" s="60">
        <v>60</v>
      </c>
    </row>
    <row r="555" spans="1:90" ht="60.75" x14ac:dyDescent="0.25">
      <c r="A555" s="37">
        <v>50</v>
      </c>
      <c r="B555" s="16" t="s">
        <v>154</v>
      </c>
      <c r="C555" s="37" t="s">
        <v>49</v>
      </c>
      <c r="D555" s="37">
        <v>50</v>
      </c>
      <c r="E555" s="39"/>
      <c r="F555" s="42"/>
      <c r="G555" s="66">
        <v>175.69</v>
      </c>
      <c r="H555" s="41">
        <f t="shared" si="938"/>
        <v>180.07</v>
      </c>
      <c r="I555" s="42">
        <v>179.94</v>
      </c>
      <c r="J555" s="43">
        <f t="shared" si="935"/>
        <v>-9.4475936423261042E-4</v>
      </c>
      <c r="K555" s="44">
        <f t="shared" si="936"/>
        <v>-0.17000000000001592</v>
      </c>
      <c r="L555" s="76" t="s">
        <v>384</v>
      </c>
      <c r="M555" s="127" t="s">
        <v>1231</v>
      </c>
      <c r="N555" s="46">
        <f t="shared" si="952"/>
        <v>180.11</v>
      </c>
      <c r="O555" s="46">
        <f t="shared" si="1000"/>
        <v>-8.0000000000000016E-2</v>
      </c>
      <c r="P555" s="42">
        <v>180.22</v>
      </c>
      <c r="Q555" s="46">
        <f t="shared" si="1001"/>
        <v>4.3</v>
      </c>
      <c r="R555" s="37">
        <v>175.77</v>
      </c>
      <c r="S555" s="46">
        <f t="shared" si="1002"/>
        <v>4.0999999999999996</v>
      </c>
      <c r="T555" s="40">
        <v>176.01999999999998</v>
      </c>
      <c r="U555" s="47" t="str">
        <f t="shared" si="927"/>
        <v/>
      </c>
      <c r="V555" s="47" t="str">
        <f t="shared" si="928"/>
        <v/>
      </c>
      <c r="W555" s="50"/>
      <c r="X555" s="50"/>
      <c r="Y555" s="50"/>
      <c r="Z555" s="50"/>
      <c r="AA555" s="50"/>
      <c r="AB555" s="50"/>
      <c r="AC555" s="50"/>
      <c r="AD555" s="50"/>
      <c r="AE555" s="51">
        <f t="shared" si="954"/>
        <v>50</v>
      </c>
      <c r="AF555" s="51" t="str">
        <f t="shared" si="955"/>
        <v>F</v>
      </c>
      <c r="AG555" s="51" t="str">
        <f t="shared" si="956"/>
        <v>f</v>
      </c>
      <c r="AH555" s="51">
        <f t="shared" si="957"/>
        <v>50</v>
      </c>
      <c r="AI555" s="52">
        <f t="shared" si="958"/>
        <v>180.07</v>
      </c>
      <c r="AJ555" s="51"/>
      <c r="AK555" s="53"/>
      <c r="AL555" s="52"/>
      <c r="AM555" s="53">
        <f t="shared" si="960"/>
        <v>32</v>
      </c>
      <c r="AN555" s="53">
        <f>IF(AJ555&lt;&gt;"",IF(AJ555="o",VLOOKUP(AM555,OpenSect!$A$1:$D$11,2),IF(AJ555="u",VLOOKUP(AM555,UpHill!$A$1:$D$35,2),IF(AJ555="d",VLOOKUP(AM555,DownHill!$A$3:$D$29,2),IF(AJ555="f",VLOOKUP(AM555,FlatUnd!$A$2:$D$30,2),IF(AJ555="t",VLOOKUP(AM555,TimeAdd!$A$1:$D$176,2),IF(AJ555="l",VLOOKUP(AM555,SLimit!$A$1:$D$8,2),AN554)))))),AN554)</f>
        <v>37</v>
      </c>
      <c r="AO555" s="53">
        <f>IF(AJ555&lt;&gt;"",IF(AJ555="o",VLOOKUP(AM555,OpenSect!$A$1:$D$11,3),IF(AJ555="u",VLOOKUP(AM555,UpHill!$A$1:$D$35,3),IF(AJ555="d",VLOOKUP(AM555,DownHill!$A$3:$D$29,3),IF(AJ555="f",VLOOKUP(AM555,FlatUnd!$A$2:$D$30,3),IF(AJ555="t",VLOOKUP(AM555,TimeAdd!$A$1:$D$18,3),IF(AJ555="l",VLOOKUP(AM555,SLimit!$A$1:$D$8,3),AO554)))))),AO554)</f>
        <v>44</v>
      </c>
      <c r="AP555" s="53">
        <f>IF(AJ555&lt;&gt;"",IF(AJ555="o",VLOOKUP(AM555,OpenSect!$A$1:$D$11,4),IF(AJ555="u",VLOOKUP(AM555,UpHill!$A$1:$D$35,4),IF(AJ555="d",VLOOKUP(AM555,DownHill!$A$3:$D$29,4),IF(AJ555="f",VLOOKUP(AM555,FlatUnd!$A$2:$D$30,4),IF(AJ555="t",VLOOKUP(AM555,TimeAdd!$A$1:$D$18,4),IF(AJ555="l",VLOOKUP(AM555,SLimit!$A$1:$D$8,4),AP554)))))),AP554)</f>
        <v>51</v>
      </c>
      <c r="AQ555" s="53" t="str">
        <f t="shared" si="961"/>
        <v>80</v>
      </c>
      <c r="AR555" s="54" t="str">
        <f t="shared" si="962"/>
        <v>Warning - Gentle curve{ left}. START of REGULARITY     { Max  72 } missing 2023-01-27</v>
      </c>
      <c r="AS555" s="55"/>
      <c r="AT555" s="55"/>
      <c r="AU555" s="56">
        <f>IF(GroupStTimes!$A$8=0,MIN(CB555,CD555,CF555),MIN(BZ555,CB555,CD555,CF555))</f>
        <v>0.50644675925925908</v>
      </c>
      <c r="AV555" s="56">
        <f>IF(GroupStTimes!$A$8=0,MAX(CC555,CE555,CG555),MAX(CA555,CC555,CE555,CG555))</f>
        <v>0.55475694444444446</v>
      </c>
      <c r="AW555" s="57" t="str">
        <f t="shared" si="963"/>
        <v/>
      </c>
      <c r="AX555" s="58" t="str">
        <f t="shared" si="964"/>
        <v/>
      </c>
      <c r="AY555" s="58" t="str">
        <f t="shared" si="965"/>
        <v/>
      </c>
      <c r="AZ555" s="31">
        <f t="shared" si="966"/>
        <v>177.23</v>
      </c>
      <c r="BA555" s="59">
        <f t="shared" si="967"/>
        <v>0.50274305555555543</v>
      </c>
      <c r="BB555" s="59">
        <f t="shared" si="968"/>
        <v>0.50829861111111108</v>
      </c>
      <c r="BC555" s="59">
        <f t="shared" si="969"/>
        <v>0.50399305555555551</v>
      </c>
      <c r="BD555" s="59">
        <f t="shared" si="970"/>
        <v>0.5498263888888888</v>
      </c>
      <c r="BE555" s="59">
        <f t="shared" si="971"/>
        <v>0.5387037037037038</v>
      </c>
      <c r="BF555" s="59">
        <f t="shared" si="972"/>
        <v>0.54912037037037043</v>
      </c>
      <c r="BG555" s="59">
        <f t="shared" si="973"/>
        <v>0.55313657407407413</v>
      </c>
      <c r="BH555" s="59">
        <f t="shared" si="974"/>
        <v>0.55244212962962969</v>
      </c>
      <c r="BI555" s="31">
        <f t="shared" si="975"/>
        <v>2.8400000000000034</v>
      </c>
      <c r="BJ555" s="61">
        <f t="shared" ref="BJ555:BM555" si="1036">IF($AJ554="t",IF(AM553=0,0,$BI555/AM553),IF(AM554=0,0,$BI555/AM554))</f>
        <v>8.8750000000000107E-2</v>
      </c>
      <c r="BK555" s="61">
        <f t="shared" si="1036"/>
        <v>7.6756756756756847E-2</v>
      </c>
      <c r="BL555" s="61">
        <f t="shared" si="1036"/>
        <v>6.4545454545454628E-2</v>
      </c>
      <c r="BM555" s="61">
        <f t="shared" si="1036"/>
        <v>5.5686274509803992E-2</v>
      </c>
      <c r="BN555" s="62">
        <f t="shared" si="977"/>
        <v>0</v>
      </c>
      <c r="BO555" s="62">
        <f t="shared" si="978"/>
        <v>5</v>
      </c>
      <c r="BP555" s="62">
        <f t="shared" si="979"/>
        <v>20</v>
      </c>
      <c r="BQ555" s="62">
        <f t="shared" si="980"/>
        <v>0</v>
      </c>
      <c r="BR555" s="62">
        <f t="shared" si="981"/>
        <v>4</v>
      </c>
      <c r="BS555" s="62">
        <f t="shared" si="982"/>
        <v>36</v>
      </c>
      <c r="BT555" s="62">
        <f t="shared" si="983"/>
        <v>0</v>
      </c>
      <c r="BU555" s="62">
        <f t="shared" si="984"/>
        <v>3</v>
      </c>
      <c r="BV555" s="62">
        <f t="shared" si="985"/>
        <v>52</v>
      </c>
      <c r="BW555" s="62">
        <f t="shared" si="986"/>
        <v>0</v>
      </c>
      <c r="BX555" s="62">
        <f t="shared" si="987"/>
        <v>3</v>
      </c>
      <c r="BY555" s="62">
        <f t="shared" si="988"/>
        <v>20</v>
      </c>
      <c r="BZ555" s="63">
        <f t="shared" si="989"/>
        <v>0.50644675925925908</v>
      </c>
      <c r="CA555" s="63">
        <f t="shared" si="990"/>
        <v>0.51200231481481473</v>
      </c>
      <c r="CB555" s="63">
        <f t="shared" si="991"/>
        <v>0.50718750000000001</v>
      </c>
      <c r="CC555" s="63">
        <f t="shared" si="992"/>
        <v>0.55302083333333329</v>
      </c>
      <c r="CD555" s="63">
        <f t="shared" si="993"/>
        <v>0.54138888888888903</v>
      </c>
      <c r="CE555" s="63">
        <f t="shared" si="994"/>
        <v>0.55180555555555566</v>
      </c>
      <c r="CF555" s="63">
        <f t="shared" si="995"/>
        <v>0.5554513888888889</v>
      </c>
      <c r="CG555" s="63">
        <f t="shared" si="996"/>
        <v>0.55475694444444446</v>
      </c>
      <c r="CH555" s="36"/>
      <c r="CI555" s="36"/>
      <c r="CJ555" s="36"/>
      <c r="CK555" s="36"/>
      <c r="CL555" s="60">
        <v>60</v>
      </c>
    </row>
    <row r="556" spans="1:90" ht="81" x14ac:dyDescent="0.25">
      <c r="A556" s="37">
        <v>50</v>
      </c>
      <c r="B556" s="16" t="s">
        <v>154</v>
      </c>
      <c r="C556" s="37" t="s">
        <v>49</v>
      </c>
      <c r="D556" s="37">
        <v>46</v>
      </c>
      <c r="E556" s="39"/>
      <c r="F556" s="42"/>
      <c r="G556" s="78">
        <v>175.8</v>
      </c>
      <c r="H556" s="41">
        <f t="shared" si="938"/>
        <v>180.18</v>
      </c>
      <c r="I556" s="42">
        <v>180.05</v>
      </c>
      <c r="J556" s="43">
        <f t="shared" si="935"/>
        <v>-9.2566879570484407E-4</v>
      </c>
      <c r="K556" s="44">
        <f t="shared" si="936"/>
        <v>-0.16666666666665719</v>
      </c>
      <c r="L556" s="76" t="s">
        <v>385</v>
      </c>
      <c r="M556" s="127" t="s">
        <v>1231</v>
      </c>
      <c r="N556" s="46">
        <f t="shared" si="952"/>
        <v>180.21666666666667</v>
      </c>
      <c r="O556" s="46">
        <f t="shared" si="1000"/>
        <v>-8.0000000000000016E-2</v>
      </c>
      <c r="P556" s="42">
        <v>180.33</v>
      </c>
      <c r="Q556" s="46">
        <f t="shared" si="1001"/>
        <v>4.3</v>
      </c>
      <c r="R556" s="37">
        <v>175.88</v>
      </c>
      <c r="S556" s="46">
        <f t="shared" si="1002"/>
        <v>4.0999999999999996</v>
      </c>
      <c r="T556" s="66">
        <v>176.12</v>
      </c>
      <c r="U556" s="47" t="str">
        <f t="shared" si="927"/>
        <v/>
      </c>
      <c r="V556" s="47" t="str">
        <f t="shared" si="928"/>
        <v/>
      </c>
      <c r="W556" s="50"/>
      <c r="X556" s="50"/>
      <c r="Y556" s="50"/>
      <c r="Z556" s="50"/>
      <c r="AA556" s="50"/>
      <c r="AB556" s="50"/>
      <c r="AC556" s="50"/>
      <c r="AD556" s="50"/>
      <c r="AE556" s="51">
        <f t="shared" si="954"/>
        <v>50</v>
      </c>
      <c r="AF556" s="51" t="str">
        <f t="shared" si="955"/>
        <v>F</v>
      </c>
      <c r="AG556" s="51" t="str">
        <f t="shared" si="956"/>
        <v>f</v>
      </c>
      <c r="AH556" s="51">
        <f t="shared" si="957"/>
        <v>46</v>
      </c>
      <c r="AI556" s="52">
        <f t="shared" si="958"/>
        <v>180.18</v>
      </c>
      <c r="AJ556" s="51" t="s">
        <v>49</v>
      </c>
      <c r="AK556" s="53"/>
      <c r="AL556" s="52"/>
      <c r="AM556" s="53">
        <f t="shared" si="960"/>
        <v>46</v>
      </c>
      <c r="AN556" s="53">
        <f>IF(AJ556&lt;&gt;"",IF(AJ556="o",VLOOKUP(AM556,OpenSect!$A$1:$D$11,2),IF(AJ556="u",VLOOKUP(AM556,UpHill!$A$1:$D$35,2),IF(AJ556="d",VLOOKUP(AM556,DownHill!$A$3:$D$29,2),IF(AJ556="f",VLOOKUP(AM556,FlatUnd!$A$2:$D$30,2),IF(AJ556="t",VLOOKUP(AM556,TimeAdd!$A$1:$D$176,2),IF(AJ556="l",VLOOKUP(AM556,SLimit!$A$1:$D$8,2),AN555)))))),AN555)</f>
        <v>55</v>
      </c>
      <c r="AO556" s="53">
        <f>IF(AJ556&lt;&gt;"",IF(AJ556="o",VLOOKUP(AM556,OpenSect!$A$1:$D$11,3),IF(AJ556="u",VLOOKUP(AM556,UpHill!$A$1:$D$35,3),IF(AJ556="d",VLOOKUP(AM556,DownHill!$A$3:$D$29,3),IF(AJ556="f",VLOOKUP(AM556,FlatUnd!$A$2:$D$30,3),IF(AJ556="t",VLOOKUP(AM556,TimeAdd!$A$1:$D$18,3),IF(AJ556="l",VLOOKUP(AM556,SLimit!$A$1:$D$8,3),AO555)))))),AO555)</f>
        <v>64</v>
      </c>
      <c r="AP556" s="53">
        <f>IF(AJ556&lt;&gt;"",IF(AJ556="o",VLOOKUP(AM556,OpenSect!$A$1:$D$11,4),IF(AJ556="u",VLOOKUP(AM556,UpHill!$A$1:$D$35,4),IF(AJ556="d",VLOOKUP(AM556,DownHill!$A$3:$D$29,4),IF(AJ556="f",VLOOKUP(AM556,FlatUnd!$A$2:$D$30,4),IF(AJ556="t",VLOOKUP(AM556,TimeAdd!$A$1:$D$18,4),IF(AJ556="l",VLOOKUP(AM556,SLimit!$A$1:$D$8,4),AP555)))))),AP555)</f>
        <v>72</v>
      </c>
      <c r="AQ556" s="53" t="str">
        <f t="shared" si="961"/>
        <v>80</v>
      </c>
      <c r="AR556" s="54" t="str">
        <f t="shared" si="962"/>
        <v>Farm entrance with plastered brick wing wall.  Just before white wing walls on the right. SOR on road.  START of REGULARITY. {Max 72}</v>
      </c>
      <c r="AS556" s="55"/>
      <c r="AT556" s="55"/>
      <c r="AU556" s="56">
        <f>IF(GroupStTimes!$A$8=0,MIN(CB556,CD556,CF556),MIN(BZ556,CB556,CD556,CF556))</f>
        <v>0.50658564814814799</v>
      </c>
      <c r="AV556" s="56">
        <f>IF(GroupStTimes!$A$8=0,MAX(CC556,CE556,CG556),MAX(CA556,CC556,CE556,CG556))</f>
        <v>0.5548495370370371</v>
      </c>
      <c r="AW556" s="57" t="str">
        <f t="shared" si="963"/>
        <v/>
      </c>
      <c r="AX556" s="58" t="str">
        <f t="shared" si="964"/>
        <v/>
      </c>
      <c r="AY556" s="58" t="str">
        <f t="shared" si="965"/>
        <v/>
      </c>
      <c r="AZ556" s="31">
        <f t="shared" si="966"/>
        <v>177.23</v>
      </c>
      <c r="BA556" s="59">
        <f t="shared" si="967"/>
        <v>0.50274305555555543</v>
      </c>
      <c r="BB556" s="59">
        <f t="shared" si="968"/>
        <v>0.50829861111111108</v>
      </c>
      <c r="BC556" s="59">
        <f t="shared" si="969"/>
        <v>0.50399305555555551</v>
      </c>
      <c r="BD556" s="59">
        <f t="shared" si="970"/>
        <v>0.5498263888888888</v>
      </c>
      <c r="BE556" s="59">
        <f t="shared" si="971"/>
        <v>0.5387037037037038</v>
      </c>
      <c r="BF556" s="59">
        <f t="shared" si="972"/>
        <v>0.54912037037037043</v>
      </c>
      <c r="BG556" s="59">
        <f t="shared" si="973"/>
        <v>0.55313657407407413</v>
      </c>
      <c r="BH556" s="59">
        <f t="shared" si="974"/>
        <v>0.55244212962962969</v>
      </c>
      <c r="BI556" s="31">
        <f t="shared" si="975"/>
        <v>2.9500000000000171</v>
      </c>
      <c r="BJ556" s="61">
        <f t="shared" ref="BJ556:BM556" si="1037">IF($AJ555="t",IF(AM554=0,0,$BI556/AM554),IF(AM555=0,0,$BI556/AM555))</f>
        <v>9.2187500000000533E-2</v>
      </c>
      <c r="BK556" s="61">
        <f t="shared" si="1037"/>
        <v>7.9729729729730192E-2</v>
      </c>
      <c r="BL556" s="61">
        <f t="shared" si="1037"/>
        <v>6.7045454545454936E-2</v>
      </c>
      <c r="BM556" s="61">
        <f t="shared" si="1037"/>
        <v>5.7843137254902297E-2</v>
      </c>
      <c r="BN556" s="62">
        <f t="shared" si="977"/>
        <v>0</v>
      </c>
      <c r="BO556" s="62">
        <f t="shared" si="978"/>
        <v>5</v>
      </c>
      <c r="BP556" s="62">
        <f t="shared" si="979"/>
        <v>32</v>
      </c>
      <c r="BQ556" s="62">
        <f t="shared" si="980"/>
        <v>0</v>
      </c>
      <c r="BR556" s="62">
        <f t="shared" si="981"/>
        <v>4</v>
      </c>
      <c r="BS556" s="62">
        <f t="shared" si="982"/>
        <v>47</v>
      </c>
      <c r="BT556" s="62">
        <f t="shared" si="983"/>
        <v>0</v>
      </c>
      <c r="BU556" s="62">
        <f t="shared" si="984"/>
        <v>4</v>
      </c>
      <c r="BV556" s="62">
        <f t="shared" si="985"/>
        <v>1</v>
      </c>
      <c r="BW556" s="62">
        <f t="shared" si="986"/>
        <v>0</v>
      </c>
      <c r="BX556" s="62">
        <f t="shared" si="987"/>
        <v>3</v>
      </c>
      <c r="BY556" s="62">
        <f t="shared" si="988"/>
        <v>28</v>
      </c>
      <c r="BZ556" s="63">
        <f t="shared" si="989"/>
        <v>0.50658564814814799</v>
      </c>
      <c r="CA556" s="63">
        <f t="shared" si="990"/>
        <v>0.51214120370370364</v>
      </c>
      <c r="CB556" s="63">
        <f t="shared" si="991"/>
        <v>0.50731481481481477</v>
      </c>
      <c r="CC556" s="63">
        <f t="shared" si="992"/>
        <v>0.55314814814814806</v>
      </c>
      <c r="CD556" s="63">
        <f t="shared" si="993"/>
        <v>0.5414930555555556</v>
      </c>
      <c r="CE556" s="63">
        <f t="shared" si="994"/>
        <v>0.55190972222222223</v>
      </c>
      <c r="CF556" s="63">
        <f t="shared" si="995"/>
        <v>0.55554398148148154</v>
      </c>
      <c r="CG556" s="63">
        <f t="shared" si="996"/>
        <v>0.5548495370370371</v>
      </c>
      <c r="CH556" s="36"/>
      <c r="CI556" s="36"/>
      <c r="CJ556" s="36"/>
      <c r="CK556" s="36"/>
      <c r="CL556" s="60">
        <v>60</v>
      </c>
    </row>
    <row r="557" spans="1:90" ht="26.25" customHeight="1" x14ac:dyDescent="0.25">
      <c r="A557" s="37">
        <v>50</v>
      </c>
      <c r="B557" s="16" t="s">
        <v>154</v>
      </c>
      <c r="E557" s="39"/>
      <c r="F557" s="42"/>
      <c r="G557" s="78">
        <v>175.99</v>
      </c>
      <c r="H557" s="41">
        <f t="shared" si="938"/>
        <v>180.37</v>
      </c>
      <c r="I557" s="42">
        <v>180.24</v>
      </c>
      <c r="J557" s="43">
        <f t="shared" si="935"/>
        <v>-9.4318686196175928E-4</v>
      </c>
      <c r="K557" s="44">
        <f t="shared" si="936"/>
        <v>-0.16999999999998749</v>
      </c>
      <c r="L557" s="76" t="s">
        <v>386</v>
      </c>
      <c r="M557" s="127" t="s">
        <v>1231</v>
      </c>
      <c r="N557" s="46">
        <f t="shared" si="952"/>
        <v>180.41</v>
      </c>
      <c r="O557" s="46">
        <f t="shared" si="1000"/>
        <v>-8.0000000000000016E-2</v>
      </c>
      <c r="P557" s="42">
        <v>180.52</v>
      </c>
      <c r="Q557" s="46">
        <f t="shared" si="1001"/>
        <v>4.3</v>
      </c>
      <c r="R557" s="37">
        <v>176.07</v>
      </c>
      <c r="S557" s="46">
        <f t="shared" si="1002"/>
        <v>4.0999999999999996</v>
      </c>
      <c r="T557" s="40">
        <v>176.32</v>
      </c>
      <c r="U557" s="47" t="str">
        <f t="shared" si="927"/>
        <v/>
      </c>
      <c r="V557" s="47" t="str">
        <f t="shared" si="928"/>
        <v/>
      </c>
      <c r="W557" s="50"/>
      <c r="X557" s="50"/>
      <c r="Y557" s="50"/>
      <c r="Z557" s="50"/>
      <c r="AA557" s="50"/>
      <c r="AB557" s="50"/>
      <c r="AC557" s="50"/>
      <c r="AD557" s="50"/>
      <c r="AE557" s="51">
        <f t="shared" si="954"/>
        <v>50</v>
      </c>
      <c r="AF557" s="51" t="str">
        <f t="shared" si="955"/>
        <v>F</v>
      </c>
      <c r="AG557" s="51" t="str">
        <f t="shared" si="956"/>
        <v/>
      </c>
      <c r="AH557" s="51" t="str">
        <f t="shared" si="957"/>
        <v/>
      </c>
      <c r="AI557" s="52">
        <f t="shared" si="958"/>
        <v>180.37</v>
      </c>
      <c r="AJ557" s="51"/>
      <c r="AK557" s="53"/>
      <c r="AL557" s="52"/>
      <c r="AM557" s="53">
        <f t="shared" si="960"/>
        <v>46</v>
      </c>
      <c r="AN557" s="53">
        <f>IF(AJ557&lt;&gt;"",IF(AJ557="o",VLOOKUP(AM557,OpenSect!$A$1:$D$11,2),IF(AJ557="u",VLOOKUP(AM557,UpHill!$A$1:$D$35,2),IF(AJ557="d",VLOOKUP(AM557,DownHill!$A$3:$D$29,2),IF(AJ557="f",VLOOKUP(AM557,FlatUnd!$A$2:$D$30,2),IF(AJ557="t",VLOOKUP(AM557,TimeAdd!$A$1:$D$176,2),IF(AJ557="l",VLOOKUP(AM557,SLimit!$A$1:$D$8,2),AN556)))))),AN556)</f>
        <v>55</v>
      </c>
      <c r="AO557" s="53">
        <f>IF(AJ557&lt;&gt;"",IF(AJ557="o",VLOOKUP(AM557,OpenSect!$A$1:$D$11,3),IF(AJ557="u",VLOOKUP(AM557,UpHill!$A$1:$D$35,3),IF(AJ557="d",VLOOKUP(AM557,DownHill!$A$3:$D$29,3),IF(AJ557="f",VLOOKUP(AM557,FlatUnd!$A$2:$D$30,3),IF(AJ557="t",VLOOKUP(AM557,TimeAdd!$A$1:$D$18,3),IF(AJ557="l",VLOOKUP(AM557,SLimit!$A$1:$D$8,3),AO556)))))),AO556)</f>
        <v>64</v>
      </c>
      <c r="AP557" s="53">
        <f>IF(AJ557&lt;&gt;"",IF(AJ557="o",VLOOKUP(AM557,OpenSect!$A$1:$D$11,4),IF(AJ557="u",VLOOKUP(AM557,UpHill!$A$1:$D$35,4),IF(AJ557="d",VLOOKUP(AM557,DownHill!$A$3:$D$29,4),IF(AJ557="f",VLOOKUP(AM557,FlatUnd!$A$2:$D$30,4),IF(AJ557="t",VLOOKUP(AM557,TimeAdd!$A$1:$D$18,4),IF(AJ557="l",VLOOKUP(AM557,SLimit!$A$1:$D$8,4),AP556)))))),AP556)</f>
        <v>72</v>
      </c>
      <c r="AQ557" s="53" t="str">
        <f t="shared" si="961"/>
        <v>80</v>
      </c>
      <c r="AR557" s="54" t="str">
        <f t="shared" si="962"/>
        <v>Power Lines</v>
      </c>
      <c r="AS557" s="55"/>
      <c r="AT557" s="55"/>
      <c r="AU557" s="56">
        <f>IF(GroupStTimes!$A$8=0,MIN(CB557,CD557,CF557),MIN(BZ557,CB557,CD557,CF557))</f>
        <v>0.50675925925925913</v>
      </c>
      <c r="AV557" s="56">
        <f>IF(GroupStTimes!$A$8=0,MAX(CC557,CE557,CG557),MAX(CA557,CC557,CE557,CG557))</f>
        <v>0.55495370370370378</v>
      </c>
      <c r="AW557" s="57" t="str">
        <f t="shared" si="963"/>
        <v/>
      </c>
      <c r="AX557" s="58" t="str">
        <f t="shared" si="964"/>
        <v/>
      </c>
      <c r="AY557" s="58" t="str">
        <f t="shared" si="965"/>
        <v/>
      </c>
      <c r="AZ557" s="31">
        <f t="shared" si="966"/>
        <v>180.18</v>
      </c>
      <c r="BA557" s="59">
        <f t="shared" si="967"/>
        <v>0.50658564814814799</v>
      </c>
      <c r="BB557" s="59">
        <f t="shared" si="968"/>
        <v>0.51214120370370364</v>
      </c>
      <c r="BC557" s="59">
        <f t="shared" si="969"/>
        <v>0.50731481481481477</v>
      </c>
      <c r="BD557" s="59">
        <f t="shared" si="970"/>
        <v>0.55314814814814806</v>
      </c>
      <c r="BE557" s="59">
        <f t="shared" si="971"/>
        <v>0.5414930555555556</v>
      </c>
      <c r="BF557" s="59">
        <f t="shared" si="972"/>
        <v>0.55190972222222223</v>
      </c>
      <c r="BG557" s="59">
        <f t="shared" si="973"/>
        <v>0.55554398148148154</v>
      </c>
      <c r="BH557" s="59">
        <f t="shared" si="974"/>
        <v>0.5548495370370371</v>
      </c>
      <c r="BI557" s="31">
        <f t="shared" si="975"/>
        <v>0.18999999999999773</v>
      </c>
      <c r="BJ557" s="61">
        <f t="shared" ref="BJ557:BM557" si="1038">IF($AJ556="t",IF(AM555=0,0,$BI557/AM555),IF(AM556=0,0,$BI557/AM556))</f>
        <v>4.130434782608646E-3</v>
      </c>
      <c r="BK557" s="61">
        <f t="shared" si="1038"/>
        <v>3.4545454545454133E-3</v>
      </c>
      <c r="BL557" s="61">
        <f t="shared" si="1038"/>
        <v>2.9687499999999645E-3</v>
      </c>
      <c r="BM557" s="61">
        <f t="shared" si="1038"/>
        <v>2.6388888888888573E-3</v>
      </c>
      <c r="BN557" s="62">
        <f t="shared" si="977"/>
        <v>0</v>
      </c>
      <c r="BO557" s="62">
        <f t="shared" si="978"/>
        <v>0</v>
      </c>
      <c r="BP557" s="62">
        <f t="shared" si="979"/>
        <v>15</v>
      </c>
      <c r="BQ557" s="62">
        <f t="shared" si="980"/>
        <v>0</v>
      </c>
      <c r="BR557" s="62">
        <f t="shared" si="981"/>
        <v>0</v>
      </c>
      <c r="BS557" s="62">
        <f t="shared" si="982"/>
        <v>12</v>
      </c>
      <c r="BT557" s="62">
        <f t="shared" si="983"/>
        <v>0</v>
      </c>
      <c r="BU557" s="62">
        <f t="shared" si="984"/>
        <v>0</v>
      </c>
      <c r="BV557" s="62">
        <f t="shared" si="985"/>
        <v>11</v>
      </c>
      <c r="BW557" s="62">
        <f t="shared" si="986"/>
        <v>0</v>
      </c>
      <c r="BX557" s="62">
        <f t="shared" si="987"/>
        <v>0</v>
      </c>
      <c r="BY557" s="62">
        <f t="shared" si="988"/>
        <v>9</v>
      </c>
      <c r="BZ557" s="63">
        <f t="shared" si="989"/>
        <v>0.50675925925925913</v>
      </c>
      <c r="CA557" s="63">
        <f t="shared" si="990"/>
        <v>0.51231481481481478</v>
      </c>
      <c r="CB557" s="63">
        <f t="shared" si="991"/>
        <v>0.50745370370370368</v>
      </c>
      <c r="CC557" s="63">
        <f t="shared" si="992"/>
        <v>0.55328703703703697</v>
      </c>
      <c r="CD557" s="63">
        <f t="shared" si="993"/>
        <v>0.54162037037037036</v>
      </c>
      <c r="CE557" s="63">
        <f t="shared" si="994"/>
        <v>0.55203703703703699</v>
      </c>
      <c r="CF557" s="63">
        <f t="shared" si="995"/>
        <v>0.55564814814814822</v>
      </c>
      <c r="CG557" s="63">
        <f t="shared" si="996"/>
        <v>0.55495370370370378</v>
      </c>
      <c r="CH557" s="36"/>
      <c r="CI557" s="36"/>
      <c r="CJ557" s="36"/>
      <c r="CK557" s="36"/>
      <c r="CL557" s="60">
        <v>60</v>
      </c>
    </row>
    <row r="558" spans="1:90" ht="26.25" customHeight="1" x14ac:dyDescent="0.25">
      <c r="A558" s="37">
        <v>50</v>
      </c>
      <c r="E558" s="39"/>
      <c r="F558" s="42"/>
      <c r="G558" s="66">
        <v>176.52</v>
      </c>
      <c r="H558" s="41">
        <f t="shared" si="938"/>
        <v>180.89</v>
      </c>
      <c r="I558" s="42">
        <v>180.76</v>
      </c>
      <c r="J558" s="43">
        <f t="shared" si="935"/>
        <v>-9.5891421405907174E-4</v>
      </c>
      <c r="K558" s="44">
        <f t="shared" si="936"/>
        <v>-0.1733333333333178</v>
      </c>
      <c r="L558" s="76" t="s">
        <v>387</v>
      </c>
      <c r="M558" s="127" t="s">
        <v>1231</v>
      </c>
      <c r="N558" s="46">
        <f t="shared" si="952"/>
        <v>180.93333333333331</v>
      </c>
      <c r="O558" s="46">
        <f t="shared" si="1000"/>
        <v>-8.0000000000000016E-2</v>
      </c>
      <c r="P558" s="42">
        <v>181.04</v>
      </c>
      <c r="Q558" s="46">
        <f t="shared" si="1001"/>
        <v>4.3</v>
      </c>
      <c r="R558" s="37">
        <v>176.6</v>
      </c>
      <c r="S558" s="46">
        <f t="shared" si="1002"/>
        <v>4.0999999999999996</v>
      </c>
      <c r="T558" s="40">
        <v>176.84</v>
      </c>
      <c r="U558" s="47" t="str">
        <f t="shared" si="927"/>
        <v/>
      </c>
      <c r="V558" s="47" t="str">
        <f t="shared" si="928"/>
        <v/>
      </c>
      <c r="W558" s="50"/>
      <c r="X558" s="50"/>
      <c r="Y558" s="50"/>
      <c r="Z558" s="50"/>
      <c r="AA558" s="50"/>
      <c r="AB558" s="50"/>
      <c r="AC558" s="50"/>
      <c r="AD558" s="50"/>
      <c r="AE558" s="51">
        <f t="shared" si="954"/>
        <v>50</v>
      </c>
      <c r="AF558" s="51" t="str">
        <f t="shared" si="955"/>
        <v/>
      </c>
      <c r="AG558" s="51" t="str">
        <f t="shared" si="956"/>
        <v/>
      </c>
      <c r="AH558" s="51" t="str">
        <f t="shared" si="957"/>
        <v/>
      </c>
      <c r="AI558" s="52">
        <f t="shared" si="958"/>
        <v>180.89</v>
      </c>
      <c r="AJ558" s="51"/>
      <c r="AK558" s="53"/>
      <c r="AL558" s="52"/>
      <c r="AM558" s="53">
        <f t="shared" si="960"/>
        <v>46</v>
      </c>
      <c r="AN558" s="53">
        <f>IF(AJ558&lt;&gt;"",IF(AJ558="o",VLOOKUP(AM558,OpenSect!$A$1:$D$11,2),IF(AJ558="u",VLOOKUP(AM558,UpHill!$A$1:$D$35,2),IF(AJ558="d",VLOOKUP(AM558,DownHill!$A$3:$D$29,2),IF(AJ558="f",VLOOKUP(AM558,FlatUnd!$A$2:$D$30,2),IF(AJ558="t",VLOOKUP(AM558,TimeAdd!$A$1:$D$176,2),IF(AJ558="l",VLOOKUP(AM558,SLimit!$A$1:$D$8,2),AN557)))))),AN557)</f>
        <v>55</v>
      </c>
      <c r="AO558" s="53">
        <f>IF(AJ558&lt;&gt;"",IF(AJ558="o",VLOOKUP(AM558,OpenSect!$A$1:$D$11,3),IF(AJ558="u",VLOOKUP(AM558,UpHill!$A$1:$D$35,3),IF(AJ558="d",VLOOKUP(AM558,DownHill!$A$3:$D$29,3),IF(AJ558="f",VLOOKUP(AM558,FlatUnd!$A$2:$D$30,3),IF(AJ558="t",VLOOKUP(AM558,TimeAdd!$A$1:$D$18,3),IF(AJ558="l",VLOOKUP(AM558,SLimit!$A$1:$D$8,3),AO557)))))),AO557)</f>
        <v>64</v>
      </c>
      <c r="AP558" s="53">
        <f>IF(AJ558&lt;&gt;"",IF(AJ558="o",VLOOKUP(AM558,OpenSect!$A$1:$D$11,4),IF(AJ558="u",VLOOKUP(AM558,UpHill!$A$1:$D$35,4),IF(AJ558="d",VLOOKUP(AM558,DownHill!$A$3:$D$29,4),IF(AJ558="f",VLOOKUP(AM558,FlatUnd!$A$2:$D$30,4),IF(AJ558="t",VLOOKUP(AM558,TimeAdd!$A$1:$D$18,4),IF(AJ558="l",VLOOKUP(AM558,SLimit!$A$1:$D$8,4),AP557)))))),AP557)</f>
        <v>72</v>
      </c>
      <c r="AQ558" s="53" t="str">
        <f t="shared" si="961"/>
        <v>80</v>
      </c>
      <c r="AR558" s="54" t="str">
        <f t="shared" si="962"/>
        <v>5 Km Stone</v>
      </c>
      <c r="AS558" s="55"/>
      <c r="AT558" s="55"/>
      <c r="AU558" s="56">
        <f>IF(GroupStTimes!$A$8=0,MIN(CB558,CD558,CF558),MIN(BZ558,CB558,CD558,CF558))</f>
        <v>0.50723379629629617</v>
      </c>
      <c r="AV558" s="56">
        <f>IF(GroupStTimes!$A$8=0,MAX(CC558,CE558,CG558),MAX(CA558,CC558,CE558,CG558))</f>
        <v>0.55525462962962968</v>
      </c>
      <c r="AW558" s="57" t="str">
        <f t="shared" si="963"/>
        <v/>
      </c>
      <c r="AX558" s="58" t="str">
        <f t="shared" si="964"/>
        <v/>
      </c>
      <c r="AY558" s="58" t="str">
        <f t="shared" si="965"/>
        <v/>
      </c>
      <c r="AZ558" s="31">
        <f t="shared" si="966"/>
        <v>180.18</v>
      </c>
      <c r="BA558" s="59">
        <f t="shared" si="967"/>
        <v>0.50658564814814799</v>
      </c>
      <c r="BB558" s="59">
        <f t="shared" si="968"/>
        <v>0.51214120370370364</v>
      </c>
      <c r="BC558" s="59">
        <f t="shared" si="969"/>
        <v>0.50731481481481477</v>
      </c>
      <c r="BD558" s="59">
        <f t="shared" si="970"/>
        <v>0.55314814814814806</v>
      </c>
      <c r="BE558" s="59">
        <f t="shared" si="971"/>
        <v>0.5414930555555556</v>
      </c>
      <c r="BF558" s="59">
        <f t="shared" si="972"/>
        <v>0.55190972222222223</v>
      </c>
      <c r="BG558" s="59">
        <f t="shared" si="973"/>
        <v>0.55554398148148154</v>
      </c>
      <c r="BH558" s="59">
        <f t="shared" si="974"/>
        <v>0.5548495370370371</v>
      </c>
      <c r="BI558" s="31">
        <f t="shared" si="975"/>
        <v>0.70999999999997954</v>
      </c>
      <c r="BJ558" s="61">
        <f t="shared" ref="BJ558:BM558" si="1039">IF($AJ557="t",IF(AM556=0,0,$BI558/AM556),IF(AM557=0,0,$BI558/AM557))</f>
        <v>1.5434782608695208E-2</v>
      </c>
      <c r="BK558" s="61">
        <f t="shared" si="1039"/>
        <v>1.2909090909090537E-2</v>
      </c>
      <c r="BL558" s="61">
        <f t="shared" si="1039"/>
        <v>1.109374999999968E-2</v>
      </c>
      <c r="BM558" s="61">
        <f t="shared" si="1039"/>
        <v>9.8611111111108277E-3</v>
      </c>
      <c r="BN558" s="62">
        <f t="shared" si="977"/>
        <v>0</v>
      </c>
      <c r="BO558" s="62">
        <f t="shared" si="978"/>
        <v>0</v>
      </c>
      <c r="BP558" s="62">
        <f t="shared" si="979"/>
        <v>56</v>
      </c>
      <c r="BQ558" s="62">
        <f t="shared" si="980"/>
        <v>0</v>
      </c>
      <c r="BR558" s="62">
        <f t="shared" si="981"/>
        <v>0</v>
      </c>
      <c r="BS558" s="62">
        <f t="shared" si="982"/>
        <v>46</v>
      </c>
      <c r="BT558" s="62">
        <f t="shared" si="983"/>
        <v>0</v>
      </c>
      <c r="BU558" s="62">
        <f t="shared" si="984"/>
        <v>0</v>
      </c>
      <c r="BV558" s="62">
        <f t="shared" si="985"/>
        <v>40</v>
      </c>
      <c r="BW558" s="62">
        <f t="shared" si="986"/>
        <v>0</v>
      </c>
      <c r="BX558" s="62">
        <f t="shared" si="987"/>
        <v>0</v>
      </c>
      <c r="BY558" s="62">
        <f t="shared" si="988"/>
        <v>35</v>
      </c>
      <c r="BZ558" s="63">
        <f t="shared" si="989"/>
        <v>0.50723379629629617</v>
      </c>
      <c r="CA558" s="63">
        <f t="shared" si="990"/>
        <v>0.51278935185185182</v>
      </c>
      <c r="CB558" s="63">
        <f t="shared" si="991"/>
        <v>0.50784722222222223</v>
      </c>
      <c r="CC558" s="63">
        <f t="shared" si="992"/>
        <v>0.55368055555555551</v>
      </c>
      <c r="CD558" s="63">
        <f t="shared" si="993"/>
        <v>0.5419560185185186</v>
      </c>
      <c r="CE558" s="63">
        <f t="shared" si="994"/>
        <v>0.55237268518518523</v>
      </c>
      <c r="CF558" s="63">
        <f t="shared" si="995"/>
        <v>0.55594907407407412</v>
      </c>
      <c r="CG558" s="63">
        <f t="shared" si="996"/>
        <v>0.55525462962962968</v>
      </c>
      <c r="CH558" s="36"/>
      <c r="CI558" s="36"/>
      <c r="CJ558" s="36"/>
      <c r="CK558" s="36"/>
      <c r="CL558" s="60">
        <v>60</v>
      </c>
    </row>
    <row r="559" spans="1:90" ht="26.25" customHeight="1" x14ac:dyDescent="0.25">
      <c r="A559" s="37">
        <v>50</v>
      </c>
      <c r="E559" s="39"/>
      <c r="F559" s="42"/>
      <c r="G559" s="78">
        <v>177.68</v>
      </c>
      <c r="H559" s="41">
        <f t="shared" si="938"/>
        <v>182.05</v>
      </c>
      <c r="I559" s="42">
        <v>181.92</v>
      </c>
      <c r="J559" s="43">
        <f t="shared" si="935"/>
        <v>-9.5279976546474405E-4</v>
      </c>
      <c r="K559" s="44">
        <f t="shared" si="936"/>
        <v>-0.17333333333334622</v>
      </c>
      <c r="L559" s="76" t="s">
        <v>388</v>
      </c>
      <c r="M559" s="127" t="s">
        <v>1231</v>
      </c>
      <c r="N559" s="46">
        <f t="shared" si="952"/>
        <v>182.09333333333333</v>
      </c>
      <c r="O559" s="46">
        <f t="shared" si="1000"/>
        <v>-8.0000000000000016E-2</v>
      </c>
      <c r="P559" s="42">
        <v>182.2</v>
      </c>
      <c r="Q559" s="46">
        <f t="shared" si="1001"/>
        <v>4.3</v>
      </c>
      <c r="R559" s="37">
        <v>177.76</v>
      </c>
      <c r="S559" s="46">
        <f t="shared" si="1002"/>
        <v>4.0999999999999996</v>
      </c>
      <c r="T559" s="40">
        <v>178</v>
      </c>
      <c r="U559" s="47" t="str">
        <f t="shared" si="927"/>
        <v/>
      </c>
      <c r="V559" s="47" t="str">
        <f t="shared" si="928"/>
        <v/>
      </c>
      <c r="W559" s="50"/>
      <c r="X559" s="50"/>
      <c r="Y559" s="50"/>
      <c r="Z559" s="50"/>
      <c r="AA559" s="50"/>
      <c r="AB559" s="50"/>
      <c r="AC559" s="50"/>
      <c r="AD559" s="50"/>
      <c r="AE559" s="51">
        <f t="shared" si="954"/>
        <v>50</v>
      </c>
      <c r="AF559" s="51" t="str">
        <f t="shared" si="955"/>
        <v/>
      </c>
      <c r="AG559" s="51" t="str">
        <f t="shared" si="956"/>
        <v/>
      </c>
      <c r="AH559" s="51" t="str">
        <f t="shared" si="957"/>
        <v/>
      </c>
      <c r="AI559" s="52">
        <f t="shared" si="958"/>
        <v>182.05</v>
      </c>
      <c r="AJ559" s="51"/>
      <c r="AK559" s="53"/>
      <c r="AL559" s="52"/>
      <c r="AM559" s="53">
        <f t="shared" si="960"/>
        <v>46</v>
      </c>
      <c r="AN559" s="53">
        <f>IF(AJ559&lt;&gt;"",IF(AJ559="o",VLOOKUP(AM559,OpenSect!$A$1:$D$11,2),IF(AJ559="u",VLOOKUP(AM559,UpHill!$A$1:$D$35,2),IF(AJ559="d",VLOOKUP(AM559,DownHill!$A$3:$D$29,2),IF(AJ559="f",VLOOKUP(AM559,FlatUnd!$A$2:$D$30,2),IF(AJ559="t",VLOOKUP(AM559,TimeAdd!$A$1:$D$176,2),IF(AJ559="l",VLOOKUP(AM559,SLimit!$A$1:$D$8,2),AN558)))))),AN558)</f>
        <v>55</v>
      </c>
      <c r="AO559" s="53">
        <f>IF(AJ559&lt;&gt;"",IF(AJ559="o",VLOOKUP(AM559,OpenSect!$A$1:$D$11,3),IF(AJ559="u",VLOOKUP(AM559,UpHill!$A$1:$D$35,3),IF(AJ559="d",VLOOKUP(AM559,DownHill!$A$3:$D$29,3),IF(AJ559="f",VLOOKUP(AM559,FlatUnd!$A$2:$D$30,3),IF(AJ559="t",VLOOKUP(AM559,TimeAdd!$A$1:$D$18,3),IF(AJ559="l",VLOOKUP(AM559,SLimit!$A$1:$D$8,3),AO558)))))),AO558)</f>
        <v>64</v>
      </c>
      <c r="AP559" s="53">
        <f>IF(AJ559&lt;&gt;"",IF(AJ559="o",VLOOKUP(AM559,OpenSect!$A$1:$D$11,4),IF(AJ559="u",VLOOKUP(AM559,UpHill!$A$1:$D$35,4),IF(AJ559="d",VLOOKUP(AM559,DownHill!$A$3:$D$29,4),IF(AJ559="f",VLOOKUP(AM559,FlatUnd!$A$2:$D$30,4),IF(AJ559="t",VLOOKUP(AM559,TimeAdd!$A$1:$D$18,4),IF(AJ559="l",VLOOKUP(AM559,SLimit!$A$1:$D$8,4),AP558)))))),AP558)</f>
        <v>72</v>
      </c>
      <c r="AQ559" s="53" t="str">
        <f t="shared" si="961"/>
        <v>80</v>
      </c>
      <c r="AR559" s="54" t="str">
        <f t="shared" si="962"/>
        <v>Warning - Side road junction{ right}.</v>
      </c>
      <c r="AS559" s="55"/>
      <c r="AT559" s="55"/>
      <c r="AU559" s="56">
        <f>IF(GroupStTimes!$A$8=0,MIN(CB559,CD559,CF559),MIN(BZ559,CB559,CD559,CF559))</f>
        <v>0.50827546296296278</v>
      </c>
      <c r="AV559" s="56">
        <f>IF(GroupStTimes!$A$8=0,MAX(CC559,CE559,CG559),MAX(CA559,CC559,CE559,CG559))</f>
        <v>0.55593750000000008</v>
      </c>
      <c r="AW559" s="57" t="str">
        <f t="shared" si="963"/>
        <v/>
      </c>
      <c r="AX559" s="58" t="str">
        <f t="shared" si="964"/>
        <v/>
      </c>
      <c r="AY559" s="58" t="str">
        <f t="shared" si="965"/>
        <v/>
      </c>
      <c r="AZ559" s="31">
        <f t="shared" si="966"/>
        <v>180.18</v>
      </c>
      <c r="BA559" s="59">
        <f t="shared" si="967"/>
        <v>0.50658564814814799</v>
      </c>
      <c r="BB559" s="59">
        <f t="shared" si="968"/>
        <v>0.51214120370370364</v>
      </c>
      <c r="BC559" s="59">
        <f t="shared" si="969"/>
        <v>0.50731481481481477</v>
      </c>
      <c r="BD559" s="59">
        <f t="shared" si="970"/>
        <v>0.55314814814814806</v>
      </c>
      <c r="BE559" s="59">
        <f t="shared" si="971"/>
        <v>0.5414930555555556</v>
      </c>
      <c r="BF559" s="59">
        <f t="shared" si="972"/>
        <v>0.55190972222222223</v>
      </c>
      <c r="BG559" s="59">
        <f t="shared" si="973"/>
        <v>0.55554398148148154</v>
      </c>
      <c r="BH559" s="59">
        <f t="shared" si="974"/>
        <v>0.5548495370370371</v>
      </c>
      <c r="BI559" s="31">
        <f t="shared" si="975"/>
        <v>1.8700000000000045</v>
      </c>
      <c r="BJ559" s="61">
        <f t="shared" ref="BJ559:BM559" si="1040">IF($AJ558="t",IF(AM557=0,0,$BI559/AM557),IF(AM558=0,0,$BI559/AM558))</f>
        <v>4.0652173913043578E-2</v>
      </c>
      <c r="BK559" s="61">
        <f t="shared" si="1040"/>
        <v>3.4000000000000086E-2</v>
      </c>
      <c r="BL559" s="61">
        <f t="shared" si="1040"/>
        <v>2.9218750000000071E-2</v>
      </c>
      <c r="BM559" s="61">
        <f t="shared" si="1040"/>
        <v>2.5972222222222285E-2</v>
      </c>
      <c r="BN559" s="62">
        <f t="shared" si="977"/>
        <v>0</v>
      </c>
      <c r="BO559" s="62">
        <f t="shared" si="978"/>
        <v>2</v>
      </c>
      <c r="BP559" s="62">
        <f t="shared" si="979"/>
        <v>26</v>
      </c>
      <c r="BQ559" s="62">
        <f t="shared" si="980"/>
        <v>0</v>
      </c>
      <c r="BR559" s="62">
        <f t="shared" si="981"/>
        <v>2</v>
      </c>
      <c r="BS559" s="62">
        <f t="shared" si="982"/>
        <v>2</v>
      </c>
      <c r="BT559" s="62">
        <f t="shared" si="983"/>
        <v>0</v>
      </c>
      <c r="BU559" s="62">
        <f t="shared" si="984"/>
        <v>1</v>
      </c>
      <c r="BV559" s="62">
        <f t="shared" si="985"/>
        <v>45</v>
      </c>
      <c r="BW559" s="62">
        <f t="shared" si="986"/>
        <v>0</v>
      </c>
      <c r="BX559" s="62">
        <f t="shared" si="987"/>
        <v>1</v>
      </c>
      <c r="BY559" s="62">
        <f t="shared" si="988"/>
        <v>34</v>
      </c>
      <c r="BZ559" s="63">
        <f t="shared" si="989"/>
        <v>0.50827546296296278</v>
      </c>
      <c r="CA559" s="63">
        <f t="shared" si="990"/>
        <v>0.51383101851851842</v>
      </c>
      <c r="CB559" s="63">
        <f t="shared" si="991"/>
        <v>0.50872685185185185</v>
      </c>
      <c r="CC559" s="63">
        <f t="shared" si="992"/>
        <v>0.55456018518518513</v>
      </c>
      <c r="CD559" s="63">
        <f t="shared" si="993"/>
        <v>0.54270833333333335</v>
      </c>
      <c r="CE559" s="63">
        <f t="shared" si="994"/>
        <v>0.55312499999999998</v>
      </c>
      <c r="CF559" s="63">
        <f t="shared" si="995"/>
        <v>0.55663194444444453</v>
      </c>
      <c r="CG559" s="63">
        <f t="shared" si="996"/>
        <v>0.55593750000000008</v>
      </c>
      <c r="CH559" s="36"/>
      <c r="CI559" s="36"/>
      <c r="CJ559" s="36"/>
      <c r="CK559" s="36"/>
      <c r="CL559" s="60">
        <v>60</v>
      </c>
    </row>
    <row r="560" spans="1:90" ht="26.25" customHeight="1" x14ac:dyDescent="0.25">
      <c r="A560" s="37">
        <v>50</v>
      </c>
      <c r="E560" s="39"/>
      <c r="F560" s="42"/>
      <c r="G560" s="78">
        <v>177.92</v>
      </c>
      <c r="H560" s="41">
        <f t="shared" si="938"/>
        <v>182.29</v>
      </c>
      <c r="I560" s="42">
        <v>182.16</v>
      </c>
      <c r="J560" s="43">
        <f t="shared" si="935"/>
        <v>-9.5154442980537014E-4</v>
      </c>
      <c r="K560" s="44">
        <f t="shared" si="936"/>
        <v>-0.17333333333334622</v>
      </c>
      <c r="L560" s="76" t="s">
        <v>389</v>
      </c>
      <c r="M560" s="127" t="s">
        <v>1231</v>
      </c>
      <c r="N560" s="46">
        <f t="shared" si="952"/>
        <v>182.33333333333334</v>
      </c>
      <c r="O560" s="46">
        <f t="shared" si="1000"/>
        <v>-8.0000000000000016E-2</v>
      </c>
      <c r="P560" s="42">
        <v>182.44</v>
      </c>
      <c r="Q560" s="46">
        <f t="shared" si="1001"/>
        <v>4.3</v>
      </c>
      <c r="R560" s="37">
        <v>178</v>
      </c>
      <c r="S560" s="46">
        <f t="shared" si="1002"/>
        <v>4.0999999999999996</v>
      </c>
      <c r="T560" s="40">
        <v>178.23999999999998</v>
      </c>
      <c r="U560" s="47" t="str">
        <f t="shared" ref="U560:U616" si="1041">IF(W560="","",IF(Y560="",W560,IF(AA560&lt;1,ROUND((Y560+W560)/2,5),IF(AC560&lt;1,ROUND((Y560+AA560+W560)/3,5),ROUND((Y560+AA560+AC560+W560)/4,5)))))</f>
        <v/>
      </c>
      <c r="V560" s="47" t="str">
        <f t="shared" ref="V560:V616" si="1042">IF(X560="","",IF(Z560&lt;1,ROUND(X560,5),IF(AB560&lt;1,ROUND((X560+Z560)/2,5),IF(AD560&lt;1,ROUND((X560+Z560+AB560)/3,5),ROUND((X560+Z560+AB560+AD560)/4,5)))))</f>
        <v/>
      </c>
      <c r="W560" s="50"/>
      <c r="X560" s="50"/>
      <c r="Y560" s="50"/>
      <c r="Z560" s="50"/>
      <c r="AA560" s="50"/>
      <c r="AB560" s="50"/>
      <c r="AC560" s="50"/>
      <c r="AD560" s="50"/>
      <c r="AE560" s="51">
        <f t="shared" si="954"/>
        <v>50</v>
      </c>
      <c r="AF560" s="51" t="str">
        <f t="shared" si="955"/>
        <v/>
      </c>
      <c r="AG560" s="51" t="str">
        <f t="shared" si="956"/>
        <v/>
      </c>
      <c r="AH560" s="51" t="str">
        <f t="shared" si="957"/>
        <v/>
      </c>
      <c r="AI560" s="52">
        <f t="shared" si="958"/>
        <v>182.29</v>
      </c>
      <c r="AJ560" s="51"/>
      <c r="AK560" s="53"/>
      <c r="AL560" s="52"/>
      <c r="AM560" s="53">
        <f t="shared" si="960"/>
        <v>46</v>
      </c>
      <c r="AN560" s="53">
        <f>IF(AJ560&lt;&gt;"",IF(AJ560="o",VLOOKUP(AM560,OpenSect!$A$1:$D$11,2),IF(AJ560="u",VLOOKUP(AM560,UpHill!$A$1:$D$35,2),IF(AJ560="d",VLOOKUP(AM560,DownHill!$A$3:$D$29,2),IF(AJ560="f",VLOOKUP(AM560,FlatUnd!$A$2:$D$30,2),IF(AJ560="t",VLOOKUP(AM560,TimeAdd!$A$1:$D$176,2),IF(AJ560="l",VLOOKUP(AM560,SLimit!$A$1:$D$8,2),AN559)))))),AN559)</f>
        <v>55</v>
      </c>
      <c r="AO560" s="53">
        <f>IF(AJ560&lt;&gt;"",IF(AJ560="o",VLOOKUP(AM560,OpenSect!$A$1:$D$11,3),IF(AJ560="u",VLOOKUP(AM560,UpHill!$A$1:$D$35,3),IF(AJ560="d",VLOOKUP(AM560,DownHill!$A$3:$D$29,3),IF(AJ560="f",VLOOKUP(AM560,FlatUnd!$A$2:$D$30,3),IF(AJ560="t",VLOOKUP(AM560,TimeAdd!$A$1:$D$18,3),IF(AJ560="l",VLOOKUP(AM560,SLimit!$A$1:$D$8,3),AO559)))))),AO559)</f>
        <v>64</v>
      </c>
      <c r="AP560" s="53">
        <f>IF(AJ560&lt;&gt;"",IF(AJ560="o",VLOOKUP(AM560,OpenSect!$A$1:$D$11,4),IF(AJ560="u",VLOOKUP(AM560,UpHill!$A$1:$D$35,4),IF(AJ560="d",VLOOKUP(AM560,DownHill!$A$3:$D$29,4),IF(AJ560="f",VLOOKUP(AM560,FlatUnd!$A$2:$D$30,4),IF(AJ560="t",VLOOKUP(AM560,TimeAdd!$A$1:$D$18,4),IF(AJ560="l",VLOOKUP(AM560,SLimit!$A$1:$D$8,4),AP559)))))),AP559)</f>
        <v>72</v>
      </c>
      <c r="AQ560" s="53" t="str">
        <f t="shared" si="961"/>
        <v>80</v>
      </c>
      <c r="AR560" s="54" t="str">
        <f t="shared" si="962"/>
        <v>Warning - Gentle curve{ left}.</v>
      </c>
      <c r="AS560" s="55"/>
      <c r="AT560" s="55"/>
      <c r="AU560" s="56">
        <f>IF(GroupStTimes!$A$8=0,MIN(CB560,CD560,CF560),MIN(BZ560,CB560,CD560,CF560))</f>
        <v>0.50849537037037018</v>
      </c>
      <c r="AV560" s="56">
        <f>IF(GroupStTimes!$A$8=0,MAX(CC560,CE560,CG560),MAX(CA560,CC560,CE560,CG560))</f>
        <v>0.55606481481481485</v>
      </c>
      <c r="AW560" s="57" t="str">
        <f t="shared" si="963"/>
        <v/>
      </c>
      <c r="AX560" s="58" t="str">
        <f t="shared" si="964"/>
        <v/>
      </c>
      <c r="AY560" s="58" t="str">
        <f t="shared" si="965"/>
        <v/>
      </c>
      <c r="AZ560" s="31">
        <f t="shared" si="966"/>
        <v>180.18</v>
      </c>
      <c r="BA560" s="59">
        <f t="shared" si="967"/>
        <v>0.50658564814814799</v>
      </c>
      <c r="BB560" s="59">
        <f t="shared" si="968"/>
        <v>0.51214120370370364</v>
      </c>
      <c r="BC560" s="59">
        <f t="shared" si="969"/>
        <v>0.50731481481481477</v>
      </c>
      <c r="BD560" s="59">
        <f t="shared" si="970"/>
        <v>0.55314814814814806</v>
      </c>
      <c r="BE560" s="59">
        <f t="shared" si="971"/>
        <v>0.5414930555555556</v>
      </c>
      <c r="BF560" s="59">
        <f t="shared" si="972"/>
        <v>0.55190972222222223</v>
      </c>
      <c r="BG560" s="59">
        <f t="shared" si="973"/>
        <v>0.55554398148148154</v>
      </c>
      <c r="BH560" s="59">
        <f t="shared" si="974"/>
        <v>0.5548495370370371</v>
      </c>
      <c r="BI560" s="31">
        <f t="shared" si="975"/>
        <v>2.1099999999999852</v>
      </c>
      <c r="BJ560" s="61">
        <f t="shared" ref="BJ560:BM560" si="1043">IF($AJ559="t",IF(AM558=0,0,$BI560/AM558),IF(AM559=0,0,$BI560/AM559))</f>
        <v>4.5869565217390981E-2</v>
      </c>
      <c r="BK560" s="61">
        <f t="shared" si="1043"/>
        <v>3.8363636363636093E-2</v>
      </c>
      <c r="BL560" s="61">
        <f t="shared" si="1043"/>
        <v>3.2968749999999769E-2</v>
      </c>
      <c r="BM560" s="61">
        <f t="shared" si="1043"/>
        <v>2.9305555555555349E-2</v>
      </c>
      <c r="BN560" s="62">
        <f t="shared" si="977"/>
        <v>0</v>
      </c>
      <c r="BO560" s="62">
        <f t="shared" si="978"/>
        <v>2</v>
      </c>
      <c r="BP560" s="62">
        <f t="shared" si="979"/>
        <v>45</v>
      </c>
      <c r="BQ560" s="62">
        <f t="shared" si="980"/>
        <v>0</v>
      </c>
      <c r="BR560" s="62">
        <f t="shared" si="981"/>
        <v>2</v>
      </c>
      <c r="BS560" s="62">
        <f t="shared" si="982"/>
        <v>18</v>
      </c>
      <c r="BT560" s="62">
        <f t="shared" si="983"/>
        <v>0</v>
      </c>
      <c r="BU560" s="62">
        <f t="shared" si="984"/>
        <v>1</v>
      </c>
      <c r="BV560" s="62">
        <f t="shared" si="985"/>
        <v>59</v>
      </c>
      <c r="BW560" s="62">
        <f t="shared" si="986"/>
        <v>0</v>
      </c>
      <c r="BX560" s="62">
        <f t="shared" si="987"/>
        <v>1</v>
      </c>
      <c r="BY560" s="62">
        <f t="shared" si="988"/>
        <v>45</v>
      </c>
      <c r="BZ560" s="63">
        <f t="shared" si="989"/>
        <v>0.50849537037037018</v>
      </c>
      <c r="CA560" s="63">
        <f t="shared" si="990"/>
        <v>0.51405092592592583</v>
      </c>
      <c r="CB560" s="63">
        <f t="shared" si="991"/>
        <v>0.50891203703703702</v>
      </c>
      <c r="CC560" s="63">
        <f t="shared" si="992"/>
        <v>0.55474537037037031</v>
      </c>
      <c r="CD560" s="63">
        <f t="shared" si="993"/>
        <v>0.54287037037037045</v>
      </c>
      <c r="CE560" s="63">
        <f t="shared" si="994"/>
        <v>0.55328703703703708</v>
      </c>
      <c r="CF560" s="63">
        <f t="shared" si="995"/>
        <v>0.55675925925925929</v>
      </c>
      <c r="CG560" s="63">
        <f t="shared" si="996"/>
        <v>0.55606481481481485</v>
      </c>
      <c r="CH560" s="36"/>
      <c r="CI560" s="36"/>
      <c r="CJ560" s="36"/>
      <c r="CK560" s="36"/>
      <c r="CL560" s="60">
        <v>60</v>
      </c>
    </row>
    <row r="561" spans="1:90" ht="26.25" customHeight="1" x14ac:dyDescent="0.25">
      <c r="A561" s="37">
        <v>50</v>
      </c>
      <c r="E561" s="39"/>
      <c r="F561" s="42"/>
      <c r="G561" s="78">
        <v>178.34</v>
      </c>
      <c r="H561" s="41">
        <f t="shared" si="938"/>
        <v>182.71</v>
      </c>
      <c r="I561" s="42">
        <v>182.58</v>
      </c>
      <c r="J561" s="43">
        <f t="shared" si="935"/>
        <v>-9.4935553364726573E-4</v>
      </c>
      <c r="K561" s="44">
        <f t="shared" si="936"/>
        <v>-0.1733333333333178</v>
      </c>
      <c r="L561" s="76" t="s">
        <v>170</v>
      </c>
      <c r="M561" s="127" t="s">
        <v>1231</v>
      </c>
      <c r="N561" s="46">
        <f t="shared" si="952"/>
        <v>182.75333333333333</v>
      </c>
      <c r="O561" s="46">
        <f t="shared" si="1000"/>
        <v>-8.0000000000000016E-2</v>
      </c>
      <c r="P561" s="42">
        <v>182.86</v>
      </c>
      <c r="Q561" s="46">
        <f t="shared" si="1001"/>
        <v>4.3</v>
      </c>
      <c r="R561" s="37">
        <v>178.42</v>
      </c>
      <c r="S561" s="46">
        <f t="shared" si="1002"/>
        <v>4.0999999999999996</v>
      </c>
      <c r="T561" s="40">
        <v>178.66</v>
      </c>
      <c r="U561" s="47" t="str">
        <f t="shared" si="1041"/>
        <v/>
      </c>
      <c r="V561" s="47" t="str">
        <f t="shared" si="1042"/>
        <v/>
      </c>
      <c r="W561" s="50"/>
      <c r="X561" s="50"/>
      <c r="Y561" s="50"/>
      <c r="Z561" s="50"/>
      <c r="AA561" s="50"/>
      <c r="AB561" s="50"/>
      <c r="AC561" s="50"/>
      <c r="AD561" s="50"/>
      <c r="AE561" s="51">
        <f t="shared" si="954"/>
        <v>50</v>
      </c>
      <c r="AF561" s="51" t="str">
        <f t="shared" si="955"/>
        <v/>
      </c>
      <c r="AG561" s="51" t="str">
        <f t="shared" si="956"/>
        <v/>
      </c>
      <c r="AH561" s="51" t="str">
        <f t="shared" si="957"/>
        <v/>
      </c>
      <c r="AI561" s="52">
        <f t="shared" si="958"/>
        <v>182.71</v>
      </c>
      <c r="AJ561" s="51"/>
      <c r="AK561" s="53"/>
      <c r="AL561" s="52"/>
      <c r="AM561" s="53">
        <f t="shared" si="960"/>
        <v>46</v>
      </c>
      <c r="AN561" s="53">
        <f>IF(AJ561&lt;&gt;"",IF(AJ561="o",VLOOKUP(AM561,OpenSect!$A$1:$D$11,2),IF(AJ561="u",VLOOKUP(AM561,UpHill!$A$1:$D$35,2),IF(AJ561="d",VLOOKUP(AM561,DownHill!$A$3:$D$29,2),IF(AJ561="f",VLOOKUP(AM561,FlatUnd!$A$2:$D$30,2),IF(AJ561="t",VLOOKUP(AM561,TimeAdd!$A$1:$D$176,2),IF(AJ561="l",VLOOKUP(AM561,SLimit!$A$1:$D$8,2),AN560)))))),AN560)</f>
        <v>55</v>
      </c>
      <c r="AO561" s="53">
        <f>IF(AJ561&lt;&gt;"",IF(AJ561="o",VLOOKUP(AM561,OpenSect!$A$1:$D$11,3),IF(AJ561="u",VLOOKUP(AM561,UpHill!$A$1:$D$35,3),IF(AJ561="d",VLOOKUP(AM561,DownHill!$A$3:$D$29,3),IF(AJ561="f",VLOOKUP(AM561,FlatUnd!$A$2:$D$30,3),IF(AJ561="t",VLOOKUP(AM561,TimeAdd!$A$1:$D$18,3),IF(AJ561="l",VLOOKUP(AM561,SLimit!$A$1:$D$8,3),AO560)))))),AO560)</f>
        <v>64</v>
      </c>
      <c r="AP561" s="53">
        <f>IF(AJ561&lt;&gt;"",IF(AJ561="o",VLOOKUP(AM561,OpenSect!$A$1:$D$11,4),IF(AJ561="u",VLOOKUP(AM561,UpHill!$A$1:$D$35,4),IF(AJ561="d",VLOOKUP(AM561,DownHill!$A$3:$D$29,4),IF(AJ561="f",VLOOKUP(AM561,FlatUnd!$A$2:$D$30,4),IF(AJ561="t",VLOOKUP(AM561,TimeAdd!$A$1:$D$18,4),IF(AJ561="l",VLOOKUP(AM561,SLimit!$A$1:$D$8,4),AP560)))))),AP560)</f>
        <v>72</v>
      </c>
      <c r="AQ561" s="53" t="str">
        <f t="shared" si="961"/>
        <v>80</v>
      </c>
      <c r="AR561" s="54" t="str">
        <f t="shared" si="962"/>
        <v>Overhead wires</v>
      </c>
      <c r="AS561" s="55"/>
      <c r="AT561" s="55"/>
      <c r="AU561" s="56">
        <f>IF(GroupStTimes!$A$8=0,MIN(CB561,CD561,CF561),MIN(BZ561,CB561,CD561,CF561))</f>
        <v>0.50887731481481469</v>
      </c>
      <c r="AV561" s="56">
        <f>IF(GroupStTimes!$A$8=0,MAX(CC561,CE561,CG561),MAX(CA561,CC561,CE561,CG561))</f>
        <v>0.55631944444444448</v>
      </c>
      <c r="AW561" s="57" t="str">
        <f t="shared" si="963"/>
        <v/>
      </c>
      <c r="AX561" s="58" t="str">
        <f t="shared" si="964"/>
        <v/>
      </c>
      <c r="AY561" s="58" t="str">
        <f t="shared" si="965"/>
        <v/>
      </c>
      <c r="AZ561" s="31">
        <f t="shared" si="966"/>
        <v>180.18</v>
      </c>
      <c r="BA561" s="59">
        <f t="shared" si="967"/>
        <v>0.50658564814814799</v>
      </c>
      <c r="BB561" s="59">
        <f t="shared" si="968"/>
        <v>0.51214120370370364</v>
      </c>
      <c r="BC561" s="59">
        <f t="shared" si="969"/>
        <v>0.50731481481481477</v>
      </c>
      <c r="BD561" s="59">
        <f t="shared" si="970"/>
        <v>0.55314814814814806</v>
      </c>
      <c r="BE561" s="59">
        <f t="shared" si="971"/>
        <v>0.5414930555555556</v>
      </c>
      <c r="BF561" s="59">
        <f t="shared" si="972"/>
        <v>0.55190972222222223</v>
      </c>
      <c r="BG561" s="59">
        <f t="shared" si="973"/>
        <v>0.55554398148148154</v>
      </c>
      <c r="BH561" s="59">
        <f t="shared" si="974"/>
        <v>0.5548495370370371</v>
      </c>
      <c r="BI561" s="31">
        <f t="shared" si="975"/>
        <v>2.5300000000000011</v>
      </c>
      <c r="BJ561" s="61">
        <f t="shared" ref="BJ561:BM561" si="1044">IF($AJ560="t",IF(AM559=0,0,$BI561/AM559),IF(AM560=0,0,$BI561/AM560))</f>
        <v>5.5000000000000028E-2</v>
      </c>
      <c r="BK561" s="61">
        <f t="shared" si="1044"/>
        <v>4.600000000000002E-2</v>
      </c>
      <c r="BL561" s="61">
        <f t="shared" si="1044"/>
        <v>3.9531250000000018E-2</v>
      </c>
      <c r="BM561" s="61">
        <f t="shared" si="1044"/>
        <v>3.5138888888888907E-2</v>
      </c>
      <c r="BN561" s="62">
        <f t="shared" si="977"/>
        <v>0</v>
      </c>
      <c r="BO561" s="62">
        <f t="shared" si="978"/>
        <v>3</v>
      </c>
      <c r="BP561" s="62">
        <f t="shared" si="979"/>
        <v>18</v>
      </c>
      <c r="BQ561" s="62">
        <f t="shared" si="980"/>
        <v>0</v>
      </c>
      <c r="BR561" s="62">
        <f t="shared" si="981"/>
        <v>2</v>
      </c>
      <c r="BS561" s="62">
        <f t="shared" si="982"/>
        <v>46</v>
      </c>
      <c r="BT561" s="62">
        <f t="shared" si="983"/>
        <v>0</v>
      </c>
      <c r="BU561" s="62">
        <f t="shared" si="984"/>
        <v>2</v>
      </c>
      <c r="BV561" s="62">
        <f t="shared" si="985"/>
        <v>22</v>
      </c>
      <c r="BW561" s="62">
        <f t="shared" si="986"/>
        <v>0</v>
      </c>
      <c r="BX561" s="62">
        <f t="shared" si="987"/>
        <v>2</v>
      </c>
      <c r="BY561" s="62">
        <f t="shared" si="988"/>
        <v>7</v>
      </c>
      <c r="BZ561" s="63">
        <f t="shared" si="989"/>
        <v>0.50887731481481469</v>
      </c>
      <c r="CA561" s="63">
        <f t="shared" si="990"/>
        <v>0.51443287037037033</v>
      </c>
      <c r="CB561" s="63">
        <f t="shared" si="991"/>
        <v>0.50923611111111111</v>
      </c>
      <c r="CC561" s="63">
        <f t="shared" si="992"/>
        <v>0.55506944444444439</v>
      </c>
      <c r="CD561" s="63">
        <f t="shared" si="993"/>
        <v>0.54313657407407412</v>
      </c>
      <c r="CE561" s="63">
        <f t="shared" si="994"/>
        <v>0.55355324074074075</v>
      </c>
      <c r="CF561" s="63">
        <f t="shared" si="995"/>
        <v>0.55701388888888892</v>
      </c>
      <c r="CG561" s="63">
        <f t="shared" si="996"/>
        <v>0.55631944444444448</v>
      </c>
      <c r="CH561" s="36"/>
      <c r="CI561" s="36"/>
      <c r="CJ561" s="36"/>
      <c r="CK561" s="36"/>
      <c r="CL561" s="60">
        <v>60</v>
      </c>
    </row>
    <row r="562" spans="1:90" ht="26.25" customHeight="1" x14ac:dyDescent="0.25">
      <c r="A562" s="37">
        <v>50</v>
      </c>
      <c r="E562" s="39"/>
      <c r="F562" s="42"/>
      <c r="G562" s="78">
        <v>178.39</v>
      </c>
      <c r="H562" s="41">
        <f t="shared" si="938"/>
        <v>182.76</v>
      </c>
      <c r="I562" s="42">
        <v>182.63</v>
      </c>
      <c r="J562" s="43">
        <f t="shared" si="935"/>
        <v>-9.4909562138376937E-4</v>
      </c>
      <c r="K562" s="44">
        <f t="shared" si="936"/>
        <v>-0.1733333333333178</v>
      </c>
      <c r="L562" s="76" t="s">
        <v>390</v>
      </c>
      <c r="M562" s="127" t="s">
        <v>1231</v>
      </c>
      <c r="N562" s="46">
        <f t="shared" si="952"/>
        <v>182.80333333333331</v>
      </c>
      <c r="O562" s="46">
        <f t="shared" si="1000"/>
        <v>-8.0000000000000016E-2</v>
      </c>
      <c r="P562" s="42">
        <v>182.91</v>
      </c>
      <c r="Q562" s="46">
        <f t="shared" si="1001"/>
        <v>4.3</v>
      </c>
      <c r="R562" s="37">
        <v>178.47</v>
      </c>
      <c r="S562" s="46">
        <f t="shared" si="1002"/>
        <v>4.0999999999999996</v>
      </c>
      <c r="T562" s="40">
        <v>178.70999999999998</v>
      </c>
      <c r="U562" s="47" t="str">
        <f t="shared" si="1041"/>
        <v/>
      </c>
      <c r="V562" s="47" t="str">
        <f t="shared" si="1042"/>
        <v/>
      </c>
      <c r="W562" s="50"/>
      <c r="X562" s="50"/>
      <c r="Y562" s="50"/>
      <c r="Z562" s="50"/>
      <c r="AA562" s="50"/>
      <c r="AB562" s="50"/>
      <c r="AC562" s="50"/>
      <c r="AD562" s="50"/>
      <c r="AE562" s="51">
        <f t="shared" si="954"/>
        <v>50</v>
      </c>
      <c r="AF562" s="51" t="str">
        <f t="shared" si="955"/>
        <v/>
      </c>
      <c r="AG562" s="51" t="str">
        <f t="shared" si="956"/>
        <v/>
      </c>
      <c r="AH562" s="51" t="str">
        <f t="shared" si="957"/>
        <v/>
      </c>
      <c r="AI562" s="52">
        <f t="shared" si="958"/>
        <v>182.76</v>
      </c>
      <c r="AJ562" s="51"/>
      <c r="AK562" s="53"/>
      <c r="AL562" s="52"/>
      <c r="AM562" s="53">
        <f t="shared" si="960"/>
        <v>46</v>
      </c>
      <c r="AN562" s="53">
        <f>IF(AJ562&lt;&gt;"",IF(AJ562="o",VLOOKUP(AM562,OpenSect!$A$1:$D$11,2),IF(AJ562="u",VLOOKUP(AM562,UpHill!$A$1:$D$35,2),IF(AJ562="d",VLOOKUP(AM562,DownHill!$A$3:$D$29,2),IF(AJ562="f",VLOOKUP(AM562,FlatUnd!$A$2:$D$30,2),IF(AJ562="t",VLOOKUP(AM562,TimeAdd!$A$1:$D$176,2),IF(AJ562="l",VLOOKUP(AM562,SLimit!$A$1:$D$8,2),AN561)))))),AN561)</f>
        <v>55</v>
      </c>
      <c r="AO562" s="53">
        <f>IF(AJ562&lt;&gt;"",IF(AJ562="o",VLOOKUP(AM562,OpenSect!$A$1:$D$11,3),IF(AJ562="u",VLOOKUP(AM562,UpHill!$A$1:$D$35,3),IF(AJ562="d",VLOOKUP(AM562,DownHill!$A$3:$D$29,3),IF(AJ562="f",VLOOKUP(AM562,FlatUnd!$A$2:$D$30,3),IF(AJ562="t",VLOOKUP(AM562,TimeAdd!$A$1:$D$18,3),IF(AJ562="l",VLOOKUP(AM562,SLimit!$A$1:$D$8,3),AO561)))))),AO561)</f>
        <v>64</v>
      </c>
      <c r="AP562" s="53">
        <f>IF(AJ562&lt;&gt;"",IF(AJ562="o",VLOOKUP(AM562,OpenSect!$A$1:$D$11,4),IF(AJ562="u",VLOOKUP(AM562,UpHill!$A$1:$D$35,4),IF(AJ562="d",VLOOKUP(AM562,DownHill!$A$3:$D$29,4),IF(AJ562="f",VLOOKUP(AM562,FlatUnd!$A$2:$D$30,4),IF(AJ562="t",VLOOKUP(AM562,TimeAdd!$A$1:$D$18,4),IF(AJ562="l",VLOOKUP(AM562,SLimit!$A$1:$D$8,4),AP561)))))),AP561)</f>
        <v>72</v>
      </c>
      <c r="AQ562" s="53" t="str">
        <f t="shared" si="961"/>
        <v>80</v>
      </c>
      <c r="AR562" s="54" t="str">
        <f t="shared" si="962"/>
        <v>Warning - Steep descent.</v>
      </c>
      <c r="AS562" s="55"/>
      <c r="AT562" s="55"/>
      <c r="AU562" s="56">
        <f>IF(GroupStTimes!$A$8=0,MIN(CB562,CD562,CF562),MIN(BZ562,CB562,CD562,CF562))</f>
        <v>0.50892361111111095</v>
      </c>
      <c r="AV562" s="56">
        <f>IF(GroupStTimes!$A$8=0,MAX(CC562,CE562,CG562),MAX(CA562,CC562,CE562,CG562))</f>
        <v>0.55634259259259267</v>
      </c>
      <c r="AW562" s="57" t="str">
        <f t="shared" si="963"/>
        <v/>
      </c>
      <c r="AX562" s="58" t="str">
        <f t="shared" si="964"/>
        <v/>
      </c>
      <c r="AY562" s="58" t="str">
        <f t="shared" si="965"/>
        <v/>
      </c>
      <c r="AZ562" s="31">
        <f t="shared" si="966"/>
        <v>180.18</v>
      </c>
      <c r="BA562" s="59">
        <f t="shared" si="967"/>
        <v>0.50658564814814799</v>
      </c>
      <c r="BB562" s="59">
        <f t="shared" si="968"/>
        <v>0.51214120370370364</v>
      </c>
      <c r="BC562" s="59">
        <f t="shared" si="969"/>
        <v>0.50731481481481477</v>
      </c>
      <c r="BD562" s="59">
        <f t="shared" si="970"/>
        <v>0.55314814814814806</v>
      </c>
      <c r="BE562" s="59">
        <f t="shared" si="971"/>
        <v>0.5414930555555556</v>
      </c>
      <c r="BF562" s="59">
        <f t="shared" si="972"/>
        <v>0.55190972222222223</v>
      </c>
      <c r="BG562" s="59">
        <f t="shared" si="973"/>
        <v>0.55554398148148154</v>
      </c>
      <c r="BH562" s="59">
        <f t="shared" si="974"/>
        <v>0.5548495370370371</v>
      </c>
      <c r="BI562" s="31">
        <f t="shared" si="975"/>
        <v>2.5799999999999841</v>
      </c>
      <c r="BJ562" s="61">
        <f t="shared" ref="BJ562:BM562" si="1045">IF($AJ561="t",IF(AM560=0,0,$BI562/AM560),IF(AM561=0,0,$BI562/AM561))</f>
        <v>5.6086956521738784E-2</v>
      </c>
      <c r="BK562" s="61">
        <f t="shared" si="1045"/>
        <v>4.6909090909090623E-2</v>
      </c>
      <c r="BL562" s="61">
        <f t="shared" si="1045"/>
        <v>4.0312499999999751E-2</v>
      </c>
      <c r="BM562" s="61">
        <f t="shared" si="1045"/>
        <v>3.5833333333333113E-2</v>
      </c>
      <c r="BN562" s="62">
        <f t="shared" si="977"/>
        <v>0</v>
      </c>
      <c r="BO562" s="62">
        <f t="shared" si="978"/>
        <v>3</v>
      </c>
      <c r="BP562" s="62">
        <f t="shared" si="979"/>
        <v>22</v>
      </c>
      <c r="BQ562" s="62">
        <f t="shared" si="980"/>
        <v>0</v>
      </c>
      <c r="BR562" s="62">
        <f t="shared" si="981"/>
        <v>2</v>
      </c>
      <c r="BS562" s="62">
        <f t="shared" si="982"/>
        <v>49</v>
      </c>
      <c r="BT562" s="62">
        <f t="shared" si="983"/>
        <v>0</v>
      </c>
      <c r="BU562" s="62">
        <f t="shared" si="984"/>
        <v>2</v>
      </c>
      <c r="BV562" s="62">
        <f t="shared" si="985"/>
        <v>25</v>
      </c>
      <c r="BW562" s="62">
        <f t="shared" si="986"/>
        <v>0</v>
      </c>
      <c r="BX562" s="62">
        <f t="shared" si="987"/>
        <v>2</v>
      </c>
      <c r="BY562" s="62">
        <f t="shared" si="988"/>
        <v>9</v>
      </c>
      <c r="BZ562" s="63">
        <f t="shared" si="989"/>
        <v>0.50892361111111095</v>
      </c>
      <c r="CA562" s="63">
        <f t="shared" si="990"/>
        <v>0.5144791666666666</v>
      </c>
      <c r="CB562" s="63">
        <f t="shared" si="991"/>
        <v>0.50927083333333334</v>
      </c>
      <c r="CC562" s="63">
        <f t="shared" si="992"/>
        <v>0.55510416666666662</v>
      </c>
      <c r="CD562" s="63">
        <f t="shared" si="993"/>
        <v>0.54317129629629635</v>
      </c>
      <c r="CE562" s="63">
        <f t="shared" si="994"/>
        <v>0.55358796296296298</v>
      </c>
      <c r="CF562" s="63">
        <f t="shared" si="995"/>
        <v>0.55703703703703711</v>
      </c>
      <c r="CG562" s="63">
        <f t="shared" si="996"/>
        <v>0.55634259259259267</v>
      </c>
      <c r="CH562" s="36"/>
      <c r="CI562" s="36"/>
      <c r="CJ562" s="36"/>
      <c r="CK562" s="36"/>
      <c r="CL562" s="60">
        <v>60</v>
      </c>
    </row>
    <row r="563" spans="1:90" ht="26.25" customHeight="1" x14ac:dyDescent="0.25">
      <c r="A563" s="37">
        <v>50</v>
      </c>
      <c r="E563" s="39"/>
      <c r="F563" s="42"/>
      <c r="G563" s="78">
        <v>179.23</v>
      </c>
      <c r="H563" s="41">
        <f t="shared" si="938"/>
        <v>183.6</v>
      </c>
      <c r="I563" s="42">
        <v>183.47</v>
      </c>
      <c r="J563" s="43">
        <f t="shared" si="935"/>
        <v>-9.6291855162505097E-4</v>
      </c>
      <c r="K563" s="44">
        <f t="shared" si="936"/>
        <v>-0.1766666666666481</v>
      </c>
      <c r="L563" s="76" t="s">
        <v>388</v>
      </c>
      <c r="M563" s="127" t="s">
        <v>1231</v>
      </c>
      <c r="N563" s="46">
        <f t="shared" si="952"/>
        <v>183.64666666666665</v>
      </c>
      <c r="O563" s="46">
        <f t="shared" si="1000"/>
        <v>-8.0000000000000016E-2</v>
      </c>
      <c r="P563" s="42">
        <v>183.75</v>
      </c>
      <c r="Q563" s="46">
        <f t="shared" si="1001"/>
        <v>4.3</v>
      </c>
      <c r="R563" s="37">
        <v>179.31</v>
      </c>
      <c r="S563" s="46">
        <f t="shared" si="1002"/>
        <v>4.0999999999999996</v>
      </c>
      <c r="T563" s="40">
        <v>179.56</v>
      </c>
      <c r="U563" s="47" t="str">
        <f t="shared" si="1041"/>
        <v/>
      </c>
      <c r="V563" s="47" t="str">
        <f t="shared" si="1042"/>
        <v/>
      </c>
      <c r="W563" s="50"/>
      <c r="X563" s="50"/>
      <c r="Y563" s="50"/>
      <c r="Z563" s="50"/>
      <c r="AA563" s="50"/>
      <c r="AB563" s="50"/>
      <c r="AC563" s="50"/>
      <c r="AD563" s="50"/>
      <c r="AE563" s="51">
        <f t="shared" si="954"/>
        <v>50</v>
      </c>
      <c r="AF563" s="51" t="str">
        <f t="shared" si="955"/>
        <v/>
      </c>
      <c r="AG563" s="51" t="str">
        <f t="shared" si="956"/>
        <v/>
      </c>
      <c r="AH563" s="51" t="str">
        <f t="shared" si="957"/>
        <v/>
      </c>
      <c r="AI563" s="52">
        <f t="shared" si="958"/>
        <v>183.6</v>
      </c>
      <c r="AJ563" s="51"/>
      <c r="AK563" s="53"/>
      <c r="AL563" s="52"/>
      <c r="AM563" s="53">
        <f t="shared" si="960"/>
        <v>46</v>
      </c>
      <c r="AN563" s="53">
        <f>IF(AJ563&lt;&gt;"",IF(AJ563="o",VLOOKUP(AM563,OpenSect!$A$1:$D$11,2),IF(AJ563="u",VLOOKUP(AM563,UpHill!$A$1:$D$35,2),IF(AJ563="d",VLOOKUP(AM563,DownHill!$A$3:$D$29,2),IF(AJ563="f",VLOOKUP(AM563,FlatUnd!$A$2:$D$30,2),IF(AJ563="t",VLOOKUP(AM563,TimeAdd!$A$1:$D$176,2),IF(AJ563="l",VLOOKUP(AM563,SLimit!$A$1:$D$8,2),AN562)))))),AN562)</f>
        <v>55</v>
      </c>
      <c r="AO563" s="53">
        <f>IF(AJ563&lt;&gt;"",IF(AJ563="o",VLOOKUP(AM563,OpenSect!$A$1:$D$11,3),IF(AJ563="u",VLOOKUP(AM563,UpHill!$A$1:$D$35,3),IF(AJ563="d",VLOOKUP(AM563,DownHill!$A$3:$D$29,3),IF(AJ563="f",VLOOKUP(AM563,FlatUnd!$A$2:$D$30,3),IF(AJ563="t",VLOOKUP(AM563,TimeAdd!$A$1:$D$18,3),IF(AJ563="l",VLOOKUP(AM563,SLimit!$A$1:$D$8,3),AO562)))))),AO562)</f>
        <v>64</v>
      </c>
      <c r="AP563" s="53">
        <f>IF(AJ563&lt;&gt;"",IF(AJ563="o",VLOOKUP(AM563,OpenSect!$A$1:$D$11,4),IF(AJ563="u",VLOOKUP(AM563,UpHill!$A$1:$D$35,4),IF(AJ563="d",VLOOKUP(AM563,DownHill!$A$3:$D$29,4),IF(AJ563="f",VLOOKUP(AM563,FlatUnd!$A$2:$D$30,4),IF(AJ563="t",VLOOKUP(AM563,TimeAdd!$A$1:$D$18,4),IF(AJ563="l",VLOOKUP(AM563,SLimit!$A$1:$D$8,4),AP562)))))),AP562)</f>
        <v>72</v>
      </c>
      <c r="AQ563" s="53" t="str">
        <f t="shared" si="961"/>
        <v>80</v>
      </c>
      <c r="AR563" s="54" t="str">
        <f t="shared" si="962"/>
        <v>Warning - Side road junction{ right}.</v>
      </c>
      <c r="AS563" s="55"/>
      <c r="AT563" s="55"/>
      <c r="AU563" s="56">
        <f>IF(GroupStTimes!$A$8=0,MIN(CB563,CD563,CF563),MIN(BZ563,CB563,CD563,CF563))</f>
        <v>0.50968749999999985</v>
      </c>
      <c r="AV563" s="56">
        <f>IF(GroupStTimes!$A$8=0,MAX(CC563,CE563,CG563),MAX(CA563,CC563,CE563,CG563))</f>
        <v>0.55682870370370374</v>
      </c>
      <c r="AW563" s="57" t="str">
        <f t="shared" si="963"/>
        <v/>
      </c>
      <c r="AX563" s="58" t="str">
        <f t="shared" si="964"/>
        <v/>
      </c>
      <c r="AY563" s="58" t="str">
        <f t="shared" si="965"/>
        <v/>
      </c>
      <c r="AZ563" s="31">
        <f t="shared" si="966"/>
        <v>180.18</v>
      </c>
      <c r="BA563" s="59">
        <f t="shared" si="967"/>
        <v>0.50658564814814799</v>
      </c>
      <c r="BB563" s="59">
        <f t="shared" si="968"/>
        <v>0.51214120370370364</v>
      </c>
      <c r="BC563" s="59">
        <f t="shared" si="969"/>
        <v>0.50731481481481477</v>
      </c>
      <c r="BD563" s="59">
        <f t="shared" si="970"/>
        <v>0.55314814814814806</v>
      </c>
      <c r="BE563" s="59">
        <f t="shared" si="971"/>
        <v>0.5414930555555556</v>
      </c>
      <c r="BF563" s="59">
        <f t="shared" si="972"/>
        <v>0.55190972222222223</v>
      </c>
      <c r="BG563" s="59">
        <f t="shared" si="973"/>
        <v>0.55554398148148154</v>
      </c>
      <c r="BH563" s="59">
        <f t="shared" si="974"/>
        <v>0.5548495370370371</v>
      </c>
      <c r="BI563" s="31">
        <f t="shared" si="975"/>
        <v>3.4199999999999875</v>
      </c>
      <c r="BJ563" s="61">
        <f t="shared" ref="BJ563:BM563" si="1046">IF($AJ562="t",IF(AM561=0,0,$BI563/AM561),IF(AM562=0,0,$BI563/AM562))</f>
        <v>7.4347826086956253E-2</v>
      </c>
      <c r="BK563" s="61">
        <f t="shared" si="1046"/>
        <v>6.2181818181817956E-2</v>
      </c>
      <c r="BL563" s="61">
        <f t="shared" si="1046"/>
        <v>5.3437499999999805E-2</v>
      </c>
      <c r="BM563" s="61">
        <f t="shared" si="1046"/>
        <v>4.7499999999999827E-2</v>
      </c>
      <c r="BN563" s="62">
        <f t="shared" si="977"/>
        <v>0</v>
      </c>
      <c r="BO563" s="62">
        <f t="shared" si="978"/>
        <v>4</v>
      </c>
      <c r="BP563" s="62">
        <f t="shared" si="979"/>
        <v>28</v>
      </c>
      <c r="BQ563" s="62">
        <f t="shared" si="980"/>
        <v>0</v>
      </c>
      <c r="BR563" s="62">
        <f t="shared" si="981"/>
        <v>3</v>
      </c>
      <c r="BS563" s="62">
        <f t="shared" si="982"/>
        <v>44</v>
      </c>
      <c r="BT563" s="62">
        <f t="shared" si="983"/>
        <v>0</v>
      </c>
      <c r="BU563" s="62">
        <f t="shared" si="984"/>
        <v>3</v>
      </c>
      <c r="BV563" s="62">
        <f t="shared" si="985"/>
        <v>12</v>
      </c>
      <c r="BW563" s="62">
        <f t="shared" si="986"/>
        <v>0</v>
      </c>
      <c r="BX563" s="62">
        <f t="shared" si="987"/>
        <v>2</v>
      </c>
      <c r="BY563" s="62">
        <f t="shared" si="988"/>
        <v>51</v>
      </c>
      <c r="BZ563" s="63">
        <f t="shared" si="989"/>
        <v>0.50968749999999985</v>
      </c>
      <c r="CA563" s="63">
        <f t="shared" si="990"/>
        <v>0.5152430555555555</v>
      </c>
      <c r="CB563" s="63">
        <f t="shared" si="991"/>
        <v>0.50990740740740736</v>
      </c>
      <c r="CC563" s="63">
        <f t="shared" si="992"/>
        <v>0.55574074074074065</v>
      </c>
      <c r="CD563" s="63">
        <f t="shared" si="993"/>
        <v>0.54371527777777784</v>
      </c>
      <c r="CE563" s="63">
        <f t="shared" si="994"/>
        <v>0.55413194444444447</v>
      </c>
      <c r="CF563" s="63">
        <f t="shared" si="995"/>
        <v>0.55752314814814818</v>
      </c>
      <c r="CG563" s="63">
        <f t="shared" si="996"/>
        <v>0.55682870370370374</v>
      </c>
      <c r="CH563" s="36"/>
      <c r="CI563" s="36"/>
      <c r="CJ563" s="36"/>
      <c r="CK563" s="36"/>
      <c r="CL563" s="60">
        <v>60</v>
      </c>
    </row>
    <row r="564" spans="1:90" ht="40.5" x14ac:dyDescent="0.25">
      <c r="A564" s="37">
        <v>50</v>
      </c>
      <c r="C564" s="37" t="s">
        <v>58</v>
      </c>
      <c r="E564" s="39"/>
      <c r="F564" s="42"/>
      <c r="G564" s="78">
        <v>179.37</v>
      </c>
      <c r="H564" s="41">
        <f t="shared" si="938"/>
        <v>183.74</v>
      </c>
      <c r="I564" s="42">
        <v>183.62</v>
      </c>
      <c r="J564" s="43">
        <f t="shared" si="935"/>
        <v>-8.8951820789307749E-4</v>
      </c>
      <c r="K564" s="44">
        <f t="shared" si="936"/>
        <v>-0.16333333333332689</v>
      </c>
      <c r="L564" s="76" t="s">
        <v>391</v>
      </c>
      <c r="M564" s="127" t="s">
        <v>1231</v>
      </c>
      <c r="N564" s="46">
        <f t="shared" si="952"/>
        <v>183.78333333333333</v>
      </c>
      <c r="O564" s="46">
        <f t="shared" si="1000"/>
        <v>-8.0000000000000016E-2</v>
      </c>
      <c r="P564" s="42">
        <v>183.89000000000001</v>
      </c>
      <c r="Q564" s="46">
        <f t="shared" si="1001"/>
        <v>4.3</v>
      </c>
      <c r="R564" s="37">
        <v>179.45</v>
      </c>
      <c r="S564" s="46">
        <f t="shared" si="1002"/>
        <v>4.0999999999999996</v>
      </c>
      <c r="T564" s="40">
        <v>179.69</v>
      </c>
      <c r="U564" s="47">
        <f t="shared" si="1041"/>
        <v>28.951039999999999</v>
      </c>
      <c r="V564" s="47">
        <f t="shared" si="1042"/>
        <v>29.847529999999999</v>
      </c>
      <c r="W564" s="50">
        <v>28.951059999999998</v>
      </c>
      <c r="X564" s="50">
        <v>29.847549999999998</v>
      </c>
      <c r="Y564" s="50">
        <v>28.951039999999999</v>
      </c>
      <c r="Z564" s="50">
        <v>29.8475</v>
      </c>
      <c r="AA564" s="50">
        <v>28.95101</v>
      </c>
      <c r="AB564" s="50">
        <v>29.847519999999999</v>
      </c>
      <c r="AC564" s="50">
        <v>28.951029999999999</v>
      </c>
      <c r="AD564" s="50">
        <v>29.847560000000001</v>
      </c>
      <c r="AE564" s="51">
        <f t="shared" si="954"/>
        <v>50</v>
      </c>
      <c r="AF564" s="51" t="str">
        <f t="shared" si="955"/>
        <v/>
      </c>
      <c r="AG564" s="51" t="str">
        <f t="shared" si="956"/>
        <v>m</v>
      </c>
      <c r="AH564" s="51" t="str">
        <f t="shared" si="957"/>
        <v/>
      </c>
      <c r="AI564" s="52">
        <f t="shared" si="958"/>
        <v>183.74</v>
      </c>
      <c r="AJ564" s="51" t="s">
        <v>58</v>
      </c>
      <c r="AK564" s="53"/>
      <c r="AL564" s="52"/>
      <c r="AM564" s="53">
        <f t="shared" si="960"/>
        <v>46</v>
      </c>
      <c r="AN564" s="53">
        <f>IF(AJ564&lt;&gt;"",IF(AJ564="o",VLOOKUP(AM564,OpenSect!$A$1:$D$11,2),IF(AJ564="u",VLOOKUP(AM564,UpHill!$A$1:$D$35,2),IF(AJ564="d",VLOOKUP(AM564,DownHill!$A$3:$D$29,2),IF(AJ564="f",VLOOKUP(AM564,FlatUnd!$A$2:$D$30,2),IF(AJ564="t",VLOOKUP(AM564,TimeAdd!$A$1:$D$176,2),IF(AJ564="l",VLOOKUP(AM564,SLimit!$A$1:$D$8,2),AN563)))))),AN563)</f>
        <v>55</v>
      </c>
      <c r="AO564" s="53">
        <f>IF(AJ564&lt;&gt;"",IF(AJ564="o",VLOOKUP(AM564,OpenSect!$A$1:$D$11,3),IF(AJ564="u",VLOOKUP(AM564,UpHill!$A$1:$D$35,3),IF(AJ564="d",VLOOKUP(AM564,DownHill!$A$3:$D$29,3),IF(AJ564="f",VLOOKUP(AM564,FlatUnd!$A$2:$D$30,3),IF(AJ564="t",VLOOKUP(AM564,TimeAdd!$A$1:$D$18,3),IF(AJ564="l",VLOOKUP(AM564,SLimit!$A$1:$D$8,3),AO563)))))),AO563)</f>
        <v>64</v>
      </c>
      <c r="AP564" s="53">
        <f>IF(AJ564&lt;&gt;"",IF(AJ564="o",VLOOKUP(AM564,OpenSect!$A$1:$D$11,4),IF(AJ564="u",VLOOKUP(AM564,UpHill!$A$1:$D$35,4),IF(AJ564="d",VLOOKUP(AM564,DownHill!$A$3:$D$29,4),IF(AJ564="f",VLOOKUP(AM564,FlatUnd!$A$2:$D$30,4),IF(AJ564="t",VLOOKUP(AM564,TimeAdd!$A$1:$D$18,4),IF(AJ564="l",VLOOKUP(AM564,SLimit!$A$1:$D$8,4),AP563)))))),AP563)</f>
        <v>72</v>
      </c>
      <c r="AQ564" s="53" t="str">
        <f t="shared" si="961"/>
        <v>80</v>
      </c>
      <c r="AR564" s="54" t="str">
        <f t="shared" si="962"/>
        <v>Control at farm name board. Dot on pole and yellow line.</v>
      </c>
      <c r="AS564" s="55"/>
      <c r="AT564" s="55"/>
      <c r="AU564" s="56">
        <f>IF(GroupStTimes!$A$8=0,MIN(CB564,CD564,CF564),MIN(BZ564,CB564,CD564,CF564))</f>
        <v>0.50981481481481461</v>
      </c>
      <c r="AV564" s="56">
        <f>IF(GroupStTimes!$A$8=0,MAX(CC564,CE564,CG564),MAX(CA564,CC564,CE564,CG564))</f>
        <v>0.55690972222222224</v>
      </c>
      <c r="AW564" s="57" t="str">
        <f t="shared" si="963"/>
        <v>28.95104  29.84753</v>
      </c>
      <c r="AX564" s="58">
        <f t="shared" si="964"/>
        <v>28.951059999999998</v>
      </c>
      <c r="AY564" s="58">
        <f t="shared" si="965"/>
        <v>29.847549999999998</v>
      </c>
      <c r="AZ564" s="31">
        <f t="shared" si="966"/>
        <v>180.18</v>
      </c>
      <c r="BA564" s="59">
        <f t="shared" si="967"/>
        <v>0.50658564814814799</v>
      </c>
      <c r="BB564" s="59">
        <f t="shared" si="968"/>
        <v>0.51214120370370364</v>
      </c>
      <c r="BC564" s="59">
        <f t="shared" si="969"/>
        <v>0.50731481481481477</v>
      </c>
      <c r="BD564" s="59">
        <f t="shared" si="970"/>
        <v>0.55314814814814806</v>
      </c>
      <c r="BE564" s="59">
        <f t="shared" si="971"/>
        <v>0.5414930555555556</v>
      </c>
      <c r="BF564" s="59">
        <f t="shared" si="972"/>
        <v>0.55190972222222223</v>
      </c>
      <c r="BG564" s="59">
        <f t="shared" si="973"/>
        <v>0.55554398148148154</v>
      </c>
      <c r="BH564" s="59">
        <f t="shared" si="974"/>
        <v>0.5548495370370371</v>
      </c>
      <c r="BI564" s="31">
        <f t="shared" si="975"/>
        <v>3.5600000000000023</v>
      </c>
      <c r="BJ564" s="61">
        <f t="shared" ref="BJ564:BM564" si="1047">IF($AJ563="t",IF(AM562=0,0,$BI564/AM562),IF(AM563=0,0,$BI564/AM563))</f>
        <v>7.7391304347826137E-2</v>
      </c>
      <c r="BK564" s="61">
        <f t="shared" si="1047"/>
        <v>6.4727272727272772E-2</v>
      </c>
      <c r="BL564" s="61">
        <f t="shared" si="1047"/>
        <v>5.5625000000000036E-2</v>
      </c>
      <c r="BM564" s="61">
        <f t="shared" si="1047"/>
        <v>4.9444444444444478E-2</v>
      </c>
      <c r="BN564" s="62">
        <f t="shared" si="977"/>
        <v>0</v>
      </c>
      <c r="BO564" s="62">
        <f t="shared" si="978"/>
        <v>4</v>
      </c>
      <c r="BP564" s="62">
        <f t="shared" si="979"/>
        <v>39</v>
      </c>
      <c r="BQ564" s="62">
        <f t="shared" si="980"/>
        <v>0</v>
      </c>
      <c r="BR564" s="62">
        <f t="shared" si="981"/>
        <v>3</v>
      </c>
      <c r="BS564" s="62">
        <f t="shared" si="982"/>
        <v>53</v>
      </c>
      <c r="BT564" s="62">
        <f t="shared" si="983"/>
        <v>0</v>
      </c>
      <c r="BU564" s="62">
        <f t="shared" si="984"/>
        <v>3</v>
      </c>
      <c r="BV564" s="62">
        <f t="shared" si="985"/>
        <v>20</v>
      </c>
      <c r="BW564" s="62">
        <f t="shared" si="986"/>
        <v>0</v>
      </c>
      <c r="BX564" s="62">
        <f t="shared" si="987"/>
        <v>2</v>
      </c>
      <c r="BY564" s="62">
        <f t="shared" si="988"/>
        <v>58</v>
      </c>
      <c r="BZ564" s="63">
        <f t="shared" si="989"/>
        <v>0.50981481481481461</v>
      </c>
      <c r="CA564" s="63">
        <f t="shared" si="990"/>
        <v>0.51537037037037026</v>
      </c>
      <c r="CB564" s="63">
        <f t="shared" si="991"/>
        <v>0.51001157407407405</v>
      </c>
      <c r="CC564" s="63">
        <f t="shared" si="992"/>
        <v>0.55584490740740733</v>
      </c>
      <c r="CD564" s="63">
        <f t="shared" si="993"/>
        <v>0.54380787037037037</v>
      </c>
      <c r="CE564" s="63">
        <f t="shared" si="994"/>
        <v>0.554224537037037</v>
      </c>
      <c r="CF564" s="63">
        <f t="shared" si="995"/>
        <v>0.55760416666666668</v>
      </c>
      <c r="CG564" s="63">
        <f t="shared" si="996"/>
        <v>0.55690972222222224</v>
      </c>
      <c r="CH564" s="36"/>
      <c r="CI564" s="36"/>
      <c r="CJ564" s="36"/>
      <c r="CK564" s="36"/>
      <c r="CL564" s="60">
        <v>60</v>
      </c>
    </row>
    <row r="565" spans="1:90" ht="26.25" customHeight="1" x14ac:dyDescent="0.25">
      <c r="A565" s="37">
        <v>50</v>
      </c>
      <c r="E565" s="39"/>
      <c r="F565" s="42"/>
      <c r="G565" s="78">
        <v>179.52</v>
      </c>
      <c r="H565" s="41">
        <f t="shared" si="938"/>
        <v>183.89</v>
      </c>
      <c r="I565" s="42">
        <v>183.76000000000002</v>
      </c>
      <c r="J565" s="43">
        <f t="shared" si="935"/>
        <v>-9.4325932375538394E-4</v>
      </c>
      <c r="K565" s="44">
        <f t="shared" si="936"/>
        <v>-0.17333333333328937</v>
      </c>
      <c r="L565" s="76" t="s">
        <v>392</v>
      </c>
      <c r="M565" s="127" t="s">
        <v>1231</v>
      </c>
      <c r="N565" s="46">
        <f t="shared" si="952"/>
        <v>183.93333333333331</v>
      </c>
      <c r="O565" s="46">
        <f t="shared" si="1000"/>
        <v>-8.0000000000000016E-2</v>
      </c>
      <c r="P565" s="42">
        <v>184.04000000000002</v>
      </c>
      <c r="Q565" s="46">
        <f t="shared" si="1001"/>
        <v>4.3</v>
      </c>
      <c r="R565" s="37">
        <v>179.6</v>
      </c>
      <c r="S565" s="46">
        <f t="shared" si="1002"/>
        <v>4.0999999999999996</v>
      </c>
      <c r="T565" s="40">
        <v>179.84</v>
      </c>
      <c r="U565" s="47" t="str">
        <f t="shared" si="1041"/>
        <v/>
      </c>
      <c r="V565" s="47" t="str">
        <f t="shared" si="1042"/>
        <v/>
      </c>
      <c r="W565" s="50"/>
      <c r="X565" s="50"/>
      <c r="Y565" s="50"/>
      <c r="Z565" s="50"/>
      <c r="AA565" s="50"/>
      <c r="AB565" s="50"/>
      <c r="AC565" s="50"/>
      <c r="AD565" s="50"/>
      <c r="AE565" s="51">
        <f t="shared" si="954"/>
        <v>50</v>
      </c>
      <c r="AF565" s="51" t="str">
        <f t="shared" si="955"/>
        <v/>
      </c>
      <c r="AG565" s="51" t="str">
        <f t="shared" si="956"/>
        <v/>
      </c>
      <c r="AH565" s="51" t="str">
        <f t="shared" si="957"/>
        <v/>
      </c>
      <c r="AI565" s="52">
        <f t="shared" si="958"/>
        <v>183.89</v>
      </c>
      <c r="AJ565" s="51"/>
      <c r="AK565" s="53"/>
      <c r="AL565" s="52"/>
      <c r="AM565" s="53">
        <f t="shared" si="960"/>
        <v>46</v>
      </c>
      <c r="AN565" s="53">
        <f>IF(AJ565&lt;&gt;"",IF(AJ565="o",VLOOKUP(AM565,OpenSect!$A$1:$D$11,2),IF(AJ565="u",VLOOKUP(AM565,UpHill!$A$1:$D$35,2),IF(AJ565="d",VLOOKUP(AM565,DownHill!$A$3:$D$29,2),IF(AJ565="f",VLOOKUP(AM565,FlatUnd!$A$2:$D$30,2),IF(AJ565="t",VLOOKUP(AM565,TimeAdd!$A$1:$D$176,2),IF(AJ565="l",VLOOKUP(AM565,SLimit!$A$1:$D$8,2),AN564)))))),AN564)</f>
        <v>55</v>
      </c>
      <c r="AO565" s="53">
        <f>IF(AJ565&lt;&gt;"",IF(AJ565="o",VLOOKUP(AM565,OpenSect!$A$1:$D$11,3),IF(AJ565="u",VLOOKUP(AM565,UpHill!$A$1:$D$35,3),IF(AJ565="d",VLOOKUP(AM565,DownHill!$A$3:$D$29,3),IF(AJ565="f",VLOOKUP(AM565,FlatUnd!$A$2:$D$30,3),IF(AJ565="t",VLOOKUP(AM565,TimeAdd!$A$1:$D$18,3),IF(AJ565="l",VLOOKUP(AM565,SLimit!$A$1:$D$8,3),AO564)))))),AO564)</f>
        <v>64</v>
      </c>
      <c r="AP565" s="53">
        <f>IF(AJ565&lt;&gt;"",IF(AJ565="o",VLOOKUP(AM565,OpenSect!$A$1:$D$11,4),IF(AJ565="u",VLOOKUP(AM565,UpHill!$A$1:$D$35,4),IF(AJ565="d",VLOOKUP(AM565,DownHill!$A$3:$D$29,4),IF(AJ565="f",VLOOKUP(AM565,FlatUnd!$A$2:$D$30,4),IF(AJ565="t",VLOOKUP(AM565,TimeAdd!$A$1:$D$18,4),IF(AJ565="l",VLOOKUP(AM565,SLimit!$A$1:$D$8,4),AP564)))))),AP564)</f>
        <v>72</v>
      </c>
      <c r="AQ565" s="53" t="str">
        <f t="shared" si="961"/>
        <v>80</v>
      </c>
      <c r="AR565" s="54" t="str">
        <f t="shared" si="962"/>
        <v>8 Km Stone</v>
      </c>
      <c r="AS565" s="55"/>
      <c r="AT565" s="55"/>
      <c r="AU565" s="56">
        <f>IF(GroupStTimes!$A$8=0,MIN(CB565,CD565,CF565),MIN(BZ565,CB565,CD565,CF565))</f>
        <v>0.50994212962962948</v>
      </c>
      <c r="AV565" s="56">
        <f>IF(GroupStTimes!$A$8=0,MAX(CC565,CE565,CG565),MAX(CA565,CC565,CE565,CG565))</f>
        <v>0.55699074074074084</v>
      </c>
      <c r="AW565" s="57" t="str">
        <f t="shared" si="963"/>
        <v/>
      </c>
      <c r="AX565" s="58" t="str">
        <f t="shared" si="964"/>
        <v/>
      </c>
      <c r="AY565" s="58" t="str">
        <f t="shared" si="965"/>
        <v/>
      </c>
      <c r="AZ565" s="31">
        <f t="shared" si="966"/>
        <v>180.18</v>
      </c>
      <c r="BA565" s="59">
        <f t="shared" si="967"/>
        <v>0.50658564814814799</v>
      </c>
      <c r="BB565" s="59">
        <f t="shared" si="968"/>
        <v>0.51214120370370364</v>
      </c>
      <c r="BC565" s="59">
        <f t="shared" si="969"/>
        <v>0.50731481481481477</v>
      </c>
      <c r="BD565" s="59">
        <f t="shared" si="970"/>
        <v>0.55314814814814806</v>
      </c>
      <c r="BE565" s="59">
        <f t="shared" si="971"/>
        <v>0.5414930555555556</v>
      </c>
      <c r="BF565" s="59">
        <f t="shared" si="972"/>
        <v>0.55190972222222223</v>
      </c>
      <c r="BG565" s="59">
        <f t="shared" si="973"/>
        <v>0.55554398148148154</v>
      </c>
      <c r="BH565" s="59">
        <f t="shared" si="974"/>
        <v>0.5548495370370371</v>
      </c>
      <c r="BI565" s="31">
        <f t="shared" si="975"/>
        <v>3.7099999999999795</v>
      </c>
      <c r="BJ565" s="61">
        <f t="shared" ref="BJ565:BM565" si="1048">IF($AJ564="t",IF(AM563=0,0,$BI565/AM563),IF(AM564=0,0,$BI565/AM564))</f>
        <v>8.0652173913043038E-2</v>
      </c>
      <c r="BK565" s="61">
        <f t="shared" si="1048"/>
        <v>6.7454545454545087E-2</v>
      </c>
      <c r="BL565" s="61">
        <f t="shared" si="1048"/>
        <v>5.796874999999968E-2</v>
      </c>
      <c r="BM565" s="61">
        <f t="shared" si="1048"/>
        <v>5.1527777777777492E-2</v>
      </c>
      <c r="BN565" s="62">
        <f t="shared" si="977"/>
        <v>0</v>
      </c>
      <c r="BO565" s="62">
        <f t="shared" si="978"/>
        <v>4</v>
      </c>
      <c r="BP565" s="62">
        <f t="shared" si="979"/>
        <v>50</v>
      </c>
      <c r="BQ565" s="62">
        <f t="shared" si="980"/>
        <v>0</v>
      </c>
      <c r="BR565" s="62">
        <f t="shared" si="981"/>
        <v>4</v>
      </c>
      <c r="BS565" s="62">
        <f t="shared" si="982"/>
        <v>3</v>
      </c>
      <c r="BT565" s="62">
        <f t="shared" si="983"/>
        <v>0</v>
      </c>
      <c r="BU565" s="62">
        <f t="shared" si="984"/>
        <v>3</v>
      </c>
      <c r="BV565" s="62">
        <f t="shared" si="985"/>
        <v>29</v>
      </c>
      <c r="BW565" s="62">
        <f t="shared" si="986"/>
        <v>0</v>
      </c>
      <c r="BX565" s="62">
        <f t="shared" si="987"/>
        <v>3</v>
      </c>
      <c r="BY565" s="62">
        <f t="shared" si="988"/>
        <v>5</v>
      </c>
      <c r="BZ565" s="63">
        <f t="shared" si="989"/>
        <v>0.50994212962962948</v>
      </c>
      <c r="CA565" s="63">
        <f t="shared" si="990"/>
        <v>0.51549768518518513</v>
      </c>
      <c r="CB565" s="63">
        <f t="shared" si="991"/>
        <v>0.51012731481481477</v>
      </c>
      <c r="CC565" s="63">
        <f t="shared" si="992"/>
        <v>0.55596064814814805</v>
      </c>
      <c r="CD565" s="63">
        <f t="shared" si="993"/>
        <v>0.54391203703703705</v>
      </c>
      <c r="CE565" s="63">
        <f t="shared" si="994"/>
        <v>0.55432870370370368</v>
      </c>
      <c r="CF565" s="63">
        <f t="shared" si="995"/>
        <v>0.55768518518518528</v>
      </c>
      <c r="CG565" s="63">
        <f t="shared" si="996"/>
        <v>0.55699074074074084</v>
      </c>
      <c r="CH565" s="36"/>
      <c r="CI565" s="36"/>
      <c r="CJ565" s="36"/>
      <c r="CK565" s="36"/>
      <c r="CL565" s="60">
        <v>60</v>
      </c>
    </row>
    <row r="566" spans="1:90" ht="26.25" customHeight="1" x14ac:dyDescent="0.25">
      <c r="A566" s="37">
        <v>50</v>
      </c>
      <c r="C566" s="37" t="s">
        <v>49</v>
      </c>
      <c r="D566" s="37">
        <v>46</v>
      </c>
      <c r="E566" s="39"/>
      <c r="F566" s="42"/>
      <c r="G566" s="66">
        <v>179.57000000000005</v>
      </c>
      <c r="H566" s="41">
        <f t="shared" si="938"/>
        <v>183.94</v>
      </c>
      <c r="I566" s="42">
        <v>183.81000000000006</v>
      </c>
      <c r="J566" s="43">
        <f t="shared" ref="J566:J629" si="1049">IF(N566="","",IF((I566-$I$4)=0,0,((I566-$I$4-(N566-$N$4))/(I566-$I$4))))</f>
        <v>-9.4300273833463537E-4</v>
      </c>
      <c r="K566" s="44">
        <f t="shared" ref="K566:K629" si="1050">(I566-$I$5)-(N566-$N$5)</f>
        <v>-0.17333333333328937</v>
      </c>
      <c r="L566" s="76" t="s">
        <v>393</v>
      </c>
      <c r="M566" s="127" t="s">
        <v>1232</v>
      </c>
      <c r="N566" s="46">
        <f t="shared" si="952"/>
        <v>183.98333333333335</v>
      </c>
      <c r="O566" s="46">
        <f t="shared" si="1000"/>
        <v>-8.0000000000000016E-2</v>
      </c>
      <c r="P566" s="42">
        <v>184.09000000000006</v>
      </c>
      <c r="Q566" s="46">
        <f t="shared" si="1001"/>
        <v>4.3</v>
      </c>
      <c r="R566" s="37">
        <v>179.65</v>
      </c>
      <c r="S566" s="46">
        <f t="shared" si="1002"/>
        <v>4.0999999999999996</v>
      </c>
      <c r="T566" s="40">
        <v>179.89</v>
      </c>
      <c r="U566" s="47" t="str">
        <f t="shared" si="1041"/>
        <v/>
      </c>
      <c r="V566" s="47" t="str">
        <f t="shared" si="1042"/>
        <v/>
      </c>
      <c r="W566" s="50"/>
      <c r="X566" s="50"/>
      <c r="Y566" s="50"/>
      <c r="Z566" s="50"/>
      <c r="AA566" s="50"/>
      <c r="AB566" s="50"/>
      <c r="AC566" s="50"/>
      <c r="AD566" s="50"/>
      <c r="AE566" s="51">
        <f t="shared" si="954"/>
        <v>50</v>
      </c>
      <c r="AF566" s="51" t="str">
        <f t="shared" si="955"/>
        <v/>
      </c>
      <c r="AG566" s="51" t="str">
        <f t="shared" si="956"/>
        <v>f</v>
      </c>
      <c r="AH566" s="51">
        <f t="shared" si="957"/>
        <v>46</v>
      </c>
      <c r="AI566" s="52">
        <f t="shared" si="958"/>
        <v>183.94</v>
      </c>
      <c r="AJ566" s="51"/>
      <c r="AK566" s="53"/>
      <c r="AL566" s="52"/>
      <c r="AM566" s="53">
        <f t="shared" si="960"/>
        <v>46</v>
      </c>
      <c r="AN566" s="53">
        <f>IF(AJ566&lt;&gt;"",IF(AJ566="o",VLOOKUP(AM566,OpenSect!$A$1:$D$11,2),IF(AJ566="u",VLOOKUP(AM566,UpHill!$A$1:$D$35,2),IF(AJ566="d",VLOOKUP(AM566,DownHill!$A$3:$D$29,2),IF(AJ566="f",VLOOKUP(AM566,FlatUnd!$A$2:$D$30,2),IF(AJ566="t",VLOOKUP(AM566,TimeAdd!$A$1:$D$176,2),IF(AJ566="l",VLOOKUP(AM566,SLimit!$A$1:$D$8,2),AN565)))))),AN565)</f>
        <v>55</v>
      </c>
      <c r="AO566" s="53">
        <f>IF(AJ566&lt;&gt;"",IF(AJ566="o",VLOOKUP(AM566,OpenSect!$A$1:$D$11,3),IF(AJ566="u",VLOOKUP(AM566,UpHill!$A$1:$D$35,3),IF(AJ566="d",VLOOKUP(AM566,DownHill!$A$3:$D$29,3),IF(AJ566="f",VLOOKUP(AM566,FlatUnd!$A$2:$D$30,3),IF(AJ566="t",VLOOKUP(AM566,TimeAdd!$A$1:$D$18,3),IF(AJ566="l",VLOOKUP(AM566,SLimit!$A$1:$D$8,3),AO565)))))),AO565)</f>
        <v>64</v>
      </c>
      <c r="AP566" s="53">
        <f>IF(AJ566&lt;&gt;"",IF(AJ566="o",VLOOKUP(AM566,OpenSect!$A$1:$D$11,4),IF(AJ566="u",VLOOKUP(AM566,UpHill!$A$1:$D$35,4),IF(AJ566="d",VLOOKUP(AM566,DownHill!$A$3:$D$29,4),IF(AJ566="f",VLOOKUP(AM566,FlatUnd!$A$2:$D$30,4),IF(AJ566="t",VLOOKUP(AM566,TimeAdd!$A$1:$D$18,4),IF(AJ566="l",VLOOKUP(AM566,SLimit!$A$1:$D$8,4),AP565)))))),AP565)</f>
        <v>72</v>
      </c>
      <c r="AQ566" s="53" t="str">
        <f t="shared" si="961"/>
        <v>100</v>
      </c>
      <c r="AR566" s="54" t="str">
        <f t="shared" si="962"/>
        <v>100 speed limit.  Missing 2023-01-27</v>
      </c>
      <c r="AS566" s="55"/>
      <c r="AT566" s="55"/>
      <c r="AU566" s="56">
        <f>IF(GroupStTimes!$A$8=0,MIN(CB566,CD566,CF566),MIN(BZ566,CB566,CD566,CF566))</f>
        <v>0.50998842592592575</v>
      </c>
      <c r="AV566" s="56">
        <f>IF(GroupStTimes!$A$8=0,MAX(CC566,CE566,CG566),MAX(CA566,CC566,CE566,CG566))</f>
        <v>0.55702546296296307</v>
      </c>
      <c r="AW566" s="57" t="str">
        <f t="shared" si="963"/>
        <v/>
      </c>
      <c r="AX566" s="58" t="str">
        <f t="shared" si="964"/>
        <v/>
      </c>
      <c r="AY566" s="58" t="str">
        <f t="shared" si="965"/>
        <v/>
      </c>
      <c r="AZ566" s="31">
        <f t="shared" si="966"/>
        <v>180.18</v>
      </c>
      <c r="BA566" s="59">
        <f t="shared" si="967"/>
        <v>0.50658564814814799</v>
      </c>
      <c r="BB566" s="59">
        <f t="shared" si="968"/>
        <v>0.51214120370370364</v>
      </c>
      <c r="BC566" s="59">
        <f t="shared" si="969"/>
        <v>0.50731481481481477</v>
      </c>
      <c r="BD566" s="59">
        <f t="shared" si="970"/>
        <v>0.55314814814814806</v>
      </c>
      <c r="BE566" s="59">
        <f t="shared" si="971"/>
        <v>0.5414930555555556</v>
      </c>
      <c r="BF566" s="59">
        <f t="shared" si="972"/>
        <v>0.55190972222222223</v>
      </c>
      <c r="BG566" s="59">
        <f t="shared" si="973"/>
        <v>0.55554398148148154</v>
      </c>
      <c r="BH566" s="59">
        <f t="shared" si="974"/>
        <v>0.5548495370370371</v>
      </c>
      <c r="BI566" s="31">
        <f t="shared" si="975"/>
        <v>3.7599999999999909</v>
      </c>
      <c r="BJ566" s="61">
        <f t="shared" ref="BJ566:BM566" si="1051">IF($AJ565="t",IF(AM564=0,0,$BI566/AM564),IF(AM565=0,0,$BI566/AM565))</f>
        <v>8.1739130434782412E-2</v>
      </c>
      <c r="BK566" s="61">
        <f t="shared" si="1051"/>
        <v>6.8363636363636196E-2</v>
      </c>
      <c r="BL566" s="61">
        <f t="shared" si="1051"/>
        <v>5.8749999999999858E-2</v>
      </c>
      <c r="BM566" s="61">
        <f t="shared" si="1051"/>
        <v>5.2222222222222094E-2</v>
      </c>
      <c r="BN566" s="62">
        <f t="shared" si="977"/>
        <v>0</v>
      </c>
      <c r="BO566" s="62">
        <f t="shared" si="978"/>
        <v>4</v>
      </c>
      <c r="BP566" s="62">
        <f t="shared" si="979"/>
        <v>54</v>
      </c>
      <c r="BQ566" s="62">
        <f t="shared" si="980"/>
        <v>0</v>
      </c>
      <c r="BR566" s="62">
        <f t="shared" si="981"/>
        <v>4</v>
      </c>
      <c r="BS566" s="62">
        <f t="shared" si="982"/>
        <v>6</v>
      </c>
      <c r="BT566" s="62">
        <f t="shared" si="983"/>
        <v>0</v>
      </c>
      <c r="BU566" s="62">
        <f t="shared" si="984"/>
        <v>3</v>
      </c>
      <c r="BV566" s="62">
        <f t="shared" si="985"/>
        <v>31</v>
      </c>
      <c r="BW566" s="62">
        <f t="shared" si="986"/>
        <v>0</v>
      </c>
      <c r="BX566" s="62">
        <f t="shared" si="987"/>
        <v>3</v>
      </c>
      <c r="BY566" s="62">
        <f t="shared" si="988"/>
        <v>8</v>
      </c>
      <c r="BZ566" s="63">
        <f t="shared" si="989"/>
        <v>0.50998842592592575</v>
      </c>
      <c r="CA566" s="63">
        <f t="shared" si="990"/>
        <v>0.51554398148148139</v>
      </c>
      <c r="CB566" s="63">
        <f t="shared" si="991"/>
        <v>0.510162037037037</v>
      </c>
      <c r="CC566" s="63">
        <f t="shared" si="992"/>
        <v>0.55599537037037028</v>
      </c>
      <c r="CD566" s="63">
        <f t="shared" si="993"/>
        <v>0.54393518518518524</v>
      </c>
      <c r="CE566" s="63">
        <f t="shared" si="994"/>
        <v>0.55435185185185187</v>
      </c>
      <c r="CF566" s="63">
        <f t="shared" si="995"/>
        <v>0.55771990740740751</v>
      </c>
      <c r="CG566" s="63">
        <f t="shared" si="996"/>
        <v>0.55702546296296307</v>
      </c>
      <c r="CH566" s="36"/>
      <c r="CI566" s="36"/>
      <c r="CJ566" s="36"/>
      <c r="CK566" s="36"/>
      <c r="CL566" s="60">
        <v>60</v>
      </c>
    </row>
    <row r="567" spans="1:90" ht="40.5" x14ac:dyDescent="0.25">
      <c r="A567" s="37">
        <v>50</v>
      </c>
      <c r="C567" s="37" t="s">
        <v>49</v>
      </c>
      <c r="D567" s="37">
        <v>44</v>
      </c>
      <c r="E567" s="39"/>
      <c r="F567" s="42"/>
      <c r="G567" s="78">
        <v>180.11</v>
      </c>
      <c r="H567" s="41">
        <f t="shared" ref="H567:H630" si="1052">ROUND(IF(G567="",N567,IF(P567="",I567,IF(R567="",(I567+(P567+O567))/2,IF(T567="",(I567+(P567+O567)+(R567+Q567))/3,(I567+(P567+O567)+(R567+Q567)+(T567+S567))/4)))),2)</f>
        <v>184.49</v>
      </c>
      <c r="I567" s="42">
        <v>184.35</v>
      </c>
      <c r="J567" s="43">
        <f t="shared" si="1049"/>
        <v>-9.7640358014634344E-4</v>
      </c>
      <c r="K567" s="44">
        <f t="shared" si="1050"/>
        <v>-0.1799999999999784</v>
      </c>
      <c r="L567" s="76" t="s">
        <v>1251</v>
      </c>
      <c r="M567" s="127" t="s">
        <v>1232</v>
      </c>
      <c r="N567" s="46">
        <f t="shared" si="952"/>
        <v>184.52999999999997</v>
      </c>
      <c r="O567" s="46">
        <f t="shared" si="1000"/>
        <v>-8.0000000000000016E-2</v>
      </c>
      <c r="P567" s="42">
        <v>184.64</v>
      </c>
      <c r="Q567" s="46">
        <f t="shared" si="1001"/>
        <v>4.3</v>
      </c>
      <c r="R567" s="37">
        <v>180.19</v>
      </c>
      <c r="S567" s="46">
        <f t="shared" si="1002"/>
        <v>4.0999999999999996</v>
      </c>
      <c r="T567" s="40">
        <v>180.44</v>
      </c>
      <c r="U567" s="47" t="str">
        <f t="shared" si="1041"/>
        <v/>
      </c>
      <c r="V567" s="47" t="str">
        <f t="shared" si="1042"/>
        <v/>
      </c>
      <c r="W567" s="50"/>
      <c r="X567" s="50"/>
      <c r="Y567" s="50"/>
      <c r="Z567" s="50"/>
      <c r="AA567" s="50"/>
      <c r="AB567" s="50"/>
      <c r="AC567" s="50"/>
      <c r="AD567" s="50"/>
      <c r="AE567" s="51">
        <f t="shared" si="954"/>
        <v>50</v>
      </c>
      <c r="AF567" s="51" t="str">
        <f t="shared" si="955"/>
        <v/>
      </c>
      <c r="AG567" s="51" t="str">
        <f t="shared" si="956"/>
        <v>f</v>
      </c>
      <c r="AH567" s="51">
        <f t="shared" si="957"/>
        <v>44</v>
      </c>
      <c r="AI567" s="52">
        <f t="shared" si="958"/>
        <v>184.49</v>
      </c>
      <c r="AJ567" s="51" t="s">
        <v>49</v>
      </c>
      <c r="AK567" s="53"/>
      <c r="AL567" s="52"/>
      <c r="AM567" s="53">
        <f t="shared" si="960"/>
        <v>44</v>
      </c>
      <c r="AN567" s="53">
        <f>IF(AJ567&lt;&gt;"",IF(AJ567="o",VLOOKUP(AM567,OpenSect!$A$1:$D$11,2),IF(AJ567="u",VLOOKUP(AM567,UpHill!$A$1:$D$35,2),IF(AJ567="d",VLOOKUP(AM567,DownHill!$A$3:$D$29,2),IF(AJ567="f",VLOOKUP(AM567,FlatUnd!$A$2:$D$30,2),IF(AJ567="t",VLOOKUP(AM567,TimeAdd!$A$1:$D$176,2),IF(AJ567="l",VLOOKUP(AM567,SLimit!$A$1:$D$8,2),AN566)))))),AN566)</f>
        <v>52</v>
      </c>
      <c r="AO567" s="53">
        <f>IF(AJ567&lt;&gt;"",IF(AJ567="o",VLOOKUP(AM567,OpenSect!$A$1:$D$11,3),IF(AJ567="u",VLOOKUP(AM567,UpHill!$A$1:$D$35,3),IF(AJ567="d",VLOOKUP(AM567,DownHill!$A$3:$D$29,3),IF(AJ567="f",VLOOKUP(AM567,FlatUnd!$A$2:$D$30,3),IF(AJ567="t",VLOOKUP(AM567,TimeAdd!$A$1:$D$18,3),IF(AJ567="l",VLOOKUP(AM567,SLimit!$A$1:$D$8,3),AO566)))))),AO566)</f>
        <v>60</v>
      </c>
      <c r="AP567" s="53">
        <f>IF(AJ567&lt;&gt;"",IF(AJ567="o",VLOOKUP(AM567,OpenSect!$A$1:$D$11,4),IF(AJ567="u",VLOOKUP(AM567,UpHill!$A$1:$D$35,4),IF(AJ567="d",VLOOKUP(AM567,DownHill!$A$3:$D$29,4),IF(AJ567="f",VLOOKUP(AM567,FlatUnd!$A$2:$D$30,4),IF(AJ567="t",VLOOKUP(AM567,TimeAdd!$A$1:$D$18,4),IF(AJ567="l",VLOOKUP(AM567,SLimit!$A$1:$D$8,4),AP566)))))),AP566)</f>
        <v>68</v>
      </c>
      <c r="AQ567" s="53" t="str">
        <f t="shared" si="961"/>
        <v>100</v>
      </c>
      <c r="AR567" s="54" t="str">
        <f t="shared" si="962"/>
        <v>Overhead wires.  Be careful of uneven road surface in places.</v>
      </c>
      <c r="AS567" s="55"/>
      <c r="AT567" s="55"/>
      <c r="AU567" s="56">
        <f>IF(GroupStTimes!$A$8=0,MIN(CB567,CD567,CF567),MIN(BZ567,CB567,CD567,CF567))</f>
        <v>0.51048611111111097</v>
      </c>
      <c r="AV567" s="56">
        <f>IF(GroupStTimes!$A$8=0,MAX(CC567,CE567,CG567),MAX(CA567,CC567,CE567,CG567))</f>
        <v>0.55734953703703705</v>
      </c>
      <c r="AW567" s="57" t="str">
        <f t="shared" si="963"/>
        <v/>
      </c>
      <c r="AX567" s="58" t="str">
        <f t="shared" si="964"/>
        <v/>
      </c>
      <c r="AY567" s="58" t="str">
        <f t="shared" si="965"/>
        <v/>
      </c>
      <c r="AZ567" s="31">
        <f t="shared" si="966"/>
        <v>180.18</v>
      </c>
      <c r="BA567" s="59">
        <f t="shared" si="967"/>
        <v>0.50658564814814799</v>
      </c>
      <c r="BB567" s="59">
        <f t="shared" si="968"/>
        <v>0.51214120370370364</v>
      </c>
      <c r="BC567" s="59">
        <f t="shared" si="969"/>
        <v>0.50731481481481477</v>
      </c>
      <c r="BD567" s="59">
        <f t="shared" si="970"/>
        <v>0.55314814814814806</v>
      </c>
      <c r="BE567" s="59">
        <f t="shared" si="971"/>
        <v>0.5414930555555556</v>
      </c>
      <c r="BF567" s="59">
        <f t="shared" si="972"/>
        <v>0.55190972222222223</v>
      </c>
      <c r="BG567" s="59">
        <f t="shared" si="973"/>
        <v>0.55554398148148154</v>
      </c>
      <c r="BH567" s="59">
        <f t="shared" si="974"/>
        <v>0.5548495370370371</v>
      </c>
      <c r="BI567" s="31">
        <f t="shared" si="975"/>
        <v>4.3100000000000023</v>
      </c>
      <c r="BJ567" s="61">
        <f t="shared" ref="BJ567:BM567" si="1053">IF($AJ566="t",IF(AM565=0,0,$BI567/AM565),IF(AM566=0,0,$BI567/AM566))</f>
        <v>9.3695652173913097E-2</v>
      </c>
      <c r="BK567" s="61">
        <f t="shared" si="1053"/>
        <v>7.8363636363636399E-2</v>
      </c>
      <c r="BL567" s="61">
        <f t="shared" si="1053"/>
        <v>6.7343750000000036E-2</v>
      </c>
      <c r="BM567" s="61">
        <f t="shared" si="1053"/>
        <v>5.9861111111111143E-2</v>
      </c>
      <c r="BN567" s="62">
        <f t="shared" si="977"/>
        <v>0</v>
      </c>
      <c r="BO567" s="62">
        <f t="shared" si="978"/>
        <v>5</v>
      </c>
      <c r="BP567" s="62">
        <f t="shared" si="979"/>
        <v>37</v>
      </c>
      <c r="BQ567" s="62">
        <f t="shared" si="980"/>
        <v>0</v>
      </c>
      <c r="BR567" s="62">
        <f t="shared" si="981"/>
        <v>4</v>
      </c>
      <c r="BS567" s="62">
        <f t="shared" si="982"/>
        <v>42</v>
      </c>
      <c r="BT567" s="62">
        <f t="shared" si="983"/>
        <v>0</v>
      </c>
      <c r="BU567" s="62">
        <f t="shared" si="984"/>
        <v>4</v>
      </c>
      <c r="BV567" s="62">
        <f t="shared" si="985"/>
        <v>2</v>
      </c>
      <c r="BW567" s="62">
        <f t="shared" si="986"/>
        <v>0</v>
      </c>
      <c r="BX567" s="62">
        <f t="shared" si="987"/>
        <v>3</v>
      </c>
      <c r="BY567" s="62">
        <f t="shared" si="988"/>
        <v>36</v>
      </c>
      <c r="BZ567" s="63">
        <f t="shared" si="989"/>
        <v>0.51048611111111097</v>
      </c>
      <c r="CA567" s="63">
        <f t="shared" si="990"/>
        <v>0.51604166666666662</v>
      </c>
      <c r="CB567" s="63">
        <f t="shared" si="991"/>
        <v>0.51057870370370362</v>
      </c>
      <c r="CC567" s="63">
        <f t="shared" si="992"/>
        <v>0.5564120370370369</v>
      </c>
      <c r="CD567" s="63">
        <f t="shared" si="993"/>
        <v>0.54429398148148156</v>
      </c>
      <c r="CE567" s="63">
        <f t="shared" si="994"/>
        <v>0.55471064814814819</v>
      </c>
      <c r="CF567" s="63">
        <f t="shared" si="995"/>
        <v>0.55804398148148149</v>
      </c>
      <c r="CG567" s="63">
        <f t="shared" si="996"/>
        <v>0.55734953703703705</v>
      </c>
      <c r="CH567" s="36"/>
      <c r="CI567" s="36"/>
      <c r="CJ567" s="36"/>
      <c r="CK567" s="36"/>
      <c r="CL567" s="60">
        <v>60</v>
      </c>
    </row>
    <row r="568" spans="1:90" ht="26.25" customHeight="1" x14ac:dyDescent="0.25">
      <c r="A568" s="37">
        <v>50</v>
      </c>
      <c r="E568" s="39"/>
      <c r="F568" s="42"/>
      <c r="G568" s="78">
        <v>180.51</v>
      </c>
      <c r="H568" s="41">
        <f t="shared" si="1052"/>
        <v>184.88</v>
      </c>
      <c r="I568" s="42">
        <v>184.75</v>
      </c>
      <c r="J568" s="43">
        <f t="shared" si="1049"/>
        <v>-9.3820478123582028E-4</v>
      </c>
      <c r="K568" s="44">
        <f t="shared" si="1050"/>
        <v>-0.1733333333333178</v>
      </c>
      <c r="L568" s="76" t="s">
        <v>238</v>
      </c>
      <c r="M568" s="127" t="s">
        <v>1232</v>
      </c>
      <c r="N568" s="46">
        <f t="shared" si="952"/>
        <v>184.92333333333332</v>
      </c>
      <c r="O568" s="46">
        <f t="shared" si="1000"/>
        <v>-8.0000000000000016E-2</v>
      </c>
      <c r="P568" s="42">
        <v>185.03</v>
      </c>
      <c r="Q568" s="46">
        <f t="shared" si="1001"/>
        <v>4.3</v>
      </c>
      <c r="R568" s="37">
        <v>180.59</v>
      </c>
      <c r="S568" s="46">
        <f t="shared" si="1002"/>
        <v>4.0999999999999996</v>
      </c>
      <c r="T568" s="40">
        <v>180.82999999999998</v>
      </c>
      <c r="U568" s="47" t="str">
        <f t="shared" si="1041"/>
        <v/>
      </c>
      <c r="V568" s="47" t="str">
        <f t="shared" si="1042"/>
        <v/>
      </c>
      <c r="W568" s="50"/>
      <c r="X568" s="50"/>
      <c r="Y568" s="50"/>
      <c r="Z568" s="50"/>
      <c r="AA568" s="50"/>
      <c r="AB568" s="50"/>
      <c r="AC568" s="50"/>
      <c r="AD568" s="50"/>
      <c r="AE568" s="51">
        <f t="shared" si="954"/>
        <v>50</v>
      </c>
      <c r="AF568" s="51" t="str">
        <f t="shared" si="955"/>
        <v/>
      </c>
      <c r="AG568" s="51" t="str">
        <f t="shared" si="956"/>
        <v/>
      </c>
      <c r="AH568" s="51" t="str">
        <f t="shared" si="957"/>
        <v/>
      </c>
      <c r="AI568" s="52">
        <f t="shared" si="958"/>
        <v>184.88</v>
      </c>
      <c r="AJ568" s="51"/>
      <c r="AK568" s="53"/>
      <c r="AL568" s="52"/>
      <c r="AM568" s="53">
        <f t="shared" si="960"/>
        <v>44</v>
      </c>
      <c r="AN568" s="53">
        <f>IF(AJ568&lt;&gt;"",IF(AJ568="o",VLOOKUP(AM568,OpenSect!$A$1:$D$11,2),IF(AJ568="u",VLOOKUP(AM568,UpHill!$A$1:$D$35,2),IF(AJ568="d",VLOOKUP(AM568,DownHill!$A$3:$D$29,2),IF(AJ568="f",VLOOKUP(AM568,FlatUnd!$A$2:$D$30,2),IF(AJ568="t",VLOOKUP(AM568,TimeAdd!$A$1:$D$176,2),IF(AJ568="l",VLOOKUP(AM568,SLimit!$A$1:$D$8,2),AN567)))))),AN567)</f>
        <v>52</v>
      </c>
      <c r="AO568" s="53">
        <f>IF(AJ568&lt;&gt;"",IF(AJ568="o",VLOOKUP(AM568,OpenSect!$A$1:$D$11,3),IF(AJ568="u",VLOOKUP(AM568,UpHill!$A$1:$D$35,3),IF(AJ568="d",VLOOKUP(AM568,DownHill!$A$3:$D$29,3),IF(AJ568="f",VLOOKUP(AM568,FlatUnd!$A$2:$D$30,3),IF(AJ568="t",VLOOKUP(AM568,TimeAdd!$A$1:$D$18,3),IF(AJ568="l",VLOOKUP(AM568,SLimit!$A$1:$D$8,3),AO567)))))),AO567)</f>
        <v>60</v>
      </c>
      <c r="AP568" s="53">
        <f>IF(AJ568&lt;&gt;"",IF(AJ568="o",VLOOKUP(AM568,OpenSect!$A$1:$D$11,4),IF(AJ568="u",VLOOKUP(AM568,UpHill!$A$1:$D$35,4),IF(AJ568="d",VLOOKUP(AM568,DownHill!$A$3:$D$29,4),IF(AJ568="f",VLOOKUP(AM568,FlatUnd!$A$2:$D$30,4),IF(AJ568="t",VLOOKUP(AM568,TimeAdd!$A$1:$D$18,4),IF(AJ568="l",VLOOKUP(AM568,SLimit!$A$1:$D$8,4),AP567)))))),AP567)</f>
        <v>68</v>
      </c>
      <c r="AQ568" s="53" t="str">
        <f t="shared" si="961"/>
        <v>100</v>
      </c>
      <c r="AR568" s="54" t="str">
        <f t="shared" si="962"/>
        <v>9 km Stone</v>
      </c>
      <c r="AS568" s="55"/>
      <c r="AT568" s="55"/>
      <c r="AU568" s="56">
        <f>IF(GroupStTimes!$A$8=0,MIN(CB568,CD568,CF568),MIN(BZ568,CB568,CD568,CF568))</f>
        <v>0.51085648148148133</v>
      </c>
      <c r="AV568" s="56">
        <f>IF(GroupStTimes!$A$8=0,MAX(CC568,CE568,CG568),MAX(CA568,CC568,CE568,CG568))</f>
        <v>0.55759259259259264</v>
      </c>
      <c r="AW568" s="57" t="str">
        <f t="shared" si="963"/>
        <v/>
      </c>
      <c r="AX568" s="58" t="str">
        <f t="shared" si="964"/>
        <v/>
      </c>
      <c r="AY568" s="58" t="str">
        <f t="shared" si="965"/>
        <v/>
      </c>
      <c r="AZ568" s="31">
        <f t="shared" si="966"/>
        <v>184.49</v>
      </c>
      <c r="BA568" s="59">
        <f t="shared" si="967"/>
        <v>0.51048611111111097</v>
      </c>
      <c r="BB568" s="59">
        <f t="shared" si="968"/>
        <v>0.51604166666666662</v>
      </c>
      <c r="BC568" s="59">
        <f t="shared" si="969"/>
        <v>0.51057870370370362</v>
      </c>
      <c r="BD568" s="59">
        <f t="shared" si="970"/>
        <v>0.5564120370370369</v>
      </c>
      <c r="BE568" s="59">
        <f t="shared" si="971"/>
        <v>0.54429398148148156</v>
      </c>
      <c r="BF568" s="59">
        <f t="shared" si="972"/>
        <v>0.55471064814814819</v>
      </c>
      <c r="BG568" s="59">
        <f t="shared" si="973"/>
        <v>0.55804398148148149</v>
      </c>
      <c r="BH568" s="59">
        <f t="shared" si="974"/>
        <v>0.55734953703703705</v>
      </c>
      <c r="BI568" s="31">
        <f t="shared" si="975"/>
        <v>0.38999999999998636</v>
      </c>
      <c r="BJ568" s="61">
        <f t="shared" ref="BJ568:BM568" si="1054">IF($AJ567="t",IF(AM566=0,0,$BI568/AM566),IF(AM567=0,0,$BI568/AM567))</f>
        <v>8.863636363636053E-3</v>
      </c>
      <c r="BK568" s="61">
        <f t="shared" si="1054"/>
        <v>7.4999999999997378E-3</v>
      </c>
      <c r="BL568" s="61">
        <f t="shared" si="1054"/>
        <v>6.4999999999997725E-3</v>
      </c>
      <c r="BM568" s="61">
        <f t="shared" si="1054"/>
        <v>5.7352941176468586E-3</v>
      </c>
      <c r="BN568" s="62">
        <f t="shared" si="977"/>
        <v>0</v>
      </c>
      <c r="BO568" s="62">
        <f t="shared" si="978"/>
        <v>0</v>
      </c>
      <c r="BP568" s="62">
        <f t="shared" si="979"/>
        <v>32</v>
      </c>
      <c r="BQ568" s="62">
        <f t="shared" si="980"/>
        <v>0</v>
      </c>
      <c r="BR568" s="62">
        <f t="shared" si="981"/>
        <v>0</v>
      </c>
      <c r="BS568" s="62">
        <f t="shared" si="982"/>
        <v>27</v>
      </c>
      <c r="BT568" s="62">
        <f t="shared" si="983"/>
        <v>0</v>
      </c>
      <c r="BU568" s="62">
        <f t="shared" si="984"/>
        <v>0</v>
      </c>
      <c r="BV568" s="62">
        <f t="shared" si="985"/>
        <v>23</v>
      </c>
      <c r="BW568" s="62">
        <f t="shared" si="986"/>
        <v>0</v>
      </c>
      <c r="BX568" s="62">
        <f t="shared" si="987"/>
        <v>0</v>
      </c>
      <c r="BY568" s="62">
        <f t="shared" si="988"/>
        <v>21</v>
      </c>
      <c r="BZ568" s="63">
        <f t="shared" si="989"/>
        <v>0.51085648148148133</v>
      </c>
      <c r="CA568" s="63">
        <f t="shared" si="990"/>
        <v>0.51641203703703698</v>
      </c>
      <c r="CB568" s="63">
        <f t="shared" si="991"/>
        <v>0.51089120370370367</v>
      </c>
      <c r="CC568" s="63">
        <f t="shared" si="992"/>
        <v>0.55672453703703695</v>
      </c>
      <c r="CD568" s="63">
        <f t="shared" si="993"/>
        <v>0.54456018518518523</v>
      </c>
      <c r="CE568" s="63">
        <f t="shared" si="994"/>
        <v>0.55497685185185186</v>
      </c>
      <c r="CF568" s="63">
        <f t="shared" si="995"/>
        <v>0.55828703703703708</v>
      </c>
      <c r="CG568" s="63">
        <f t="shared" si="996"/>
        <v>0.55759259259259264</v>
      </c>
      <c r="CH568" s="36"/>
      <c r="CI568" s="36"/>
      <c r="CJ568" s="36"/>
      <c r="CK568" s="36"/>
      <c r="CL568" s="60">
        <v>60</v>
      </c>
    </row>
    <row r="569" spans="1:90" ht="26.25" customHeight="1" x14ac:dyDescent="0.25">
      <c r="A569" s="37">
        <v>50</v>
      </c>
      <c r="E569" s="39"/>
      <c r="F569" s="42"/>
      <c r="G569" s="78">
        <v>180.71</v>
      </c>
      <c r="H569" s="41">
        <f t="shared" si="1052"/>
        <v>185.08</v>
      </c>
      <c r="I569" s="42">
        <v>184.95000000000002</v>
      </c>
      <c r="J569" s="43">
        <f t="shared" si="1049"/>
        <v>-9.5521312066314181E-4</v>
      </c>
      <c r="K569" s="44">
        <f t="shared" si="1050"/>
        <v>-0.1766666666666481</v>
      </c>
      <c r="L569" s="76" t="s">
        <v>170</v>
      </c>
      <c r="M569" s="127" t="s">
        <v>1232</v>
      </c>
      <c r="N569" s="46">
        <f t="shared" si="952"/>
        <v>185.12666666666667</v>
      </c>
      <c r="O569" s="46">
        <f t="shared" si="1000"/>
        <v>-8.0000000000000016E-2</v>
      </c>
      <c r="P569" s="42">
        <v>185.23000000000002</v>
      </c>
      <c r="Q569" s="46">
        <f t="shared" si="1001"/>
        <v>4.3</v>
      </c>
      <c r="R569" s="37">
        <v>180.79</v>
      </c>
      <c r="S569" s="46">
        <f t="shared" si="1002"/>
        <v>4.0999999999999996</v>
      </c>
      <c r="T569" s="40">
        <v>181.04</v>
      </c>
      <c r="U569" s="47" t="str">
        <f t="shared" si="1041"/>
        <v/>
      </c>
      <c r="V569" s="47" t="str">
        <f t="shared" si="1042"/>
        <v/>
      </c>
      <c r="W569" s="50"/>
      <c r="X569" s="50"/>
      <c r="Y569" s="50"/>
      <c r="Z569" s="50"/>
      <c r="AA569" s="50"/>
      <c r="AB569" s="50"/>
      <c r="AC569" s="50"/>
      <c r="AD569" s="50"/>
      <c r="AE569" s="51">
        <f t="shared" si="954"/>
        <v>50</v>
      </c>
      <c r="AF569" s="51" t="str">
        <f t="shared" si="955"/>
        <v/>
      </c>
      <c r="AG569" s="51" t="str">
        <f t="shared" si="956"/>
        <v/>
      </c>
      <c r="AH569" s="51" t="str">
        <f t="shared" si="957"/>
        <v/>
      </c>
      <c r="AI569" s="52">
        <f t="shared" si="958"/>
        <v>185.08</v>
      </c>
      <c r="AJ569" s="51"/>
      <c r="AK569" s="53"/>
      <c r="AL569" s="52"/>
      <c r="AM569" s="53">
        <f t="shared" si="960"/>
        <v>44</v>
      </c>
      <c r="AN569" s="53">
        <f>IF(AJ569&lt;&gt;"",IF(AJ569="o",VLOOKUP(AM569,OpenSect!$A$1:$D$11,2),IF(AJ569="u",VLOOKUP(AM569,UpHill!$A$1:$D$35,2),IF(AJ569="d",VLOOKUP(AM569,DownHill!$A$3:$D$29,2),IF(AJ569="f",VLOOKUP(AM569,FlatUnd!$A$2:$D$30,2),IF(AJ569="t",VLOOKUP(AM569,TimeAdd!$A$1:$D$176,2),IF(AJ569="l",VLOOKUP(AM569,SLimit!$A$1:$D$8,2),AN568)))))),AN568)</f>
        <v>52</v>
      </c>
      <c r="AO569" s="53">
        <f>IF(AJ569&lt;&gt;"",IF(AJ569="o",VLOOKUP(AM569,OpenSect!$A$1:$D$11,3),IF(AJ569="u",VLOOKUP(AM569,UpHill!$A$1:$D$35,3),IF(AJ569="d",VLOOKUP(AM569,DownHill!$A$3:$D$29,3),IF(AJ569="f",VLOOKUP(AM569,FlatUnd!$A$2:$D$30,3),IF(AJ569="t",VLOOKUP(AM569,TimeAdd!$A$1:$D$18,3),IF(AJ569="l",VLOOKUP(AM569,SLimit!$A$1:$D$8,3),AO568)))))),AO568)</f>
        <v>60</v>
      </c>
      <c r="AP569" s="53">
        <f>IF(AJ569&lt;&gt;"",IF(AJ569="o",VLOOKUP(AM569,OpenSect!$A$1:$D$11,4),IF(AJ569="u",VLOOKUP(AM569,UpHill!$A$1:$D$35,4),IF(AJ569="d",VLOOKUP(AM569,DownHill!$A$3:$D$29,4),IF(AJ569="f",VLOOKUP(AM569,FlatUnd!$A$2:$D$30,4),IF(AJ569="t",VLOOKUP(AM569,TimeAdd!$A$1:$D$18,4),IF(AJ569="l",VLOOKUP(AM569,SLimit!$A$1:$D$8,4),AP568)))))),AP568)</f>
        <v>68</v>
      </c>
      <c r="AQ569" s="53" t="str">
        <f t="shared" si="961"/>
        <v>100</v>
      </c>
      <c r="AR569" s="54" t="str">
        <f t="shared" si="962"/>
        <v>Overhead wires</v>
      </c>
      <c r="AS569" s="55"/>
      <c r="AT569" s="55"/>
      <c r="AU569" s="56">
        <f>IF(GroupStTimes!$A$8=0,MIN(CB569,CD569,CF569),MIN(BZ569,CB569,CD569,CF569))</f>
        <v>0.51104166666666651</v>
      </c>
      <c r="AV569" s="56">
        <f>IF(GroupStTimes!$A$8=0,MAX(CC569,CE569,CG569),MAX(CA569,CC569,CE569,CG569))</f>
        <v>0.55770833333333336</v>
      </c>
      <c r="AW569" s="57" t="str">
        <f t="shared" si="963"/>
        <v/>
      </c>
      <c r="AX569" s="58" t="str">
        <f t="shared" si="964"/>
        <v/>
      </c>
      <c r="AY569" s="58" t="str">
        <f t="shared" si="965"/>
        <v/>
      </c>
      <c r="AZ569" s="31">
        <f t="shared" si="966"/>
        <v>184.49</v>
      </c>
      <c r="BA569" s="59">
        <f t="shared" si="967"/>
        <v>0.51048611111111097</v>
      </c>
      <c r="BB569" s="59">
        <f t="shared" si="968"/>
        <v>0.51604166666666662</v>
      </c>
      <c r="BC569" s="59">
        <f t="shared" si="969"/>
        <v>0.51057870370370362</v>
      </c>
      <c r="BD569" s="59">
        <f t="shared" si="970"/>
        <v>0.5564120370370369</v>
      </c>
      <c r="BE569" s="59">
        <f t="shared" si="971"/>
        <v>0.54429398148148156</v>
      </c>
      <c r="BF569" s="59">
        <f t="shared" si="972"/>
        <v>0.55471064814814819</v>
      </c>
      <c r="BG569" s="59">
        <f t="shared" si="973"/>
        <v>0.55804398148148149</v>
      </c>
      <c r="BH569" s="59">
        <f t="shared" si="974"/>
        <v>0.55734953703703705</v>
      </c>
      <c r="BI569" s="31">
        <f t="shared" si="975"/>
        <v>0.59000000000000341</v>
      </c>
      <c r="BJ569" s="61">
        <f t="shared" ref="BJ569:BM569" si="1055">IF($AJ568="t",IF(AM567=0,0,$BI569/AM567),IF(AM568=0,0,$BI569/AM568))</f>
        <v>1.3409090909090987E-2</v>
      </c>
      <c r="BK569" s="61">
        <f t="shared" si="1055"/>
        <v>1.1346153846153912E-2</v>
      </c>
      <c r="BL569" s="61">
        <f t="shared" si="1055"/>
        <v>9.8333333333333901E-3</v>
      </c>
      <c r="BM569" s="61">
        <f t="shared" si="1055"/>
        <v>8.6764705882353445E-3</v>
      </c>
      <c r="BN569" s="62">
        <f t="shared" si="977"/>
        <v>0</v>
      </c>
      <c r="BO569" s="62">
        <f t="shared" si="978"/>
        <v>0</v>
      </c>
      <c r="BP569" s="62">
        <f t="shared" si="979"/>
        <v>48</v>
      </c>
      <c r="BQ569" s="62">
        <f t="shared" si="980"/>
        <v>0</v>
      </c>
      <c r="BR569" s="62">
        <f t="shared" si="981"/>
        <v>0</v>
      </c>
      <c r="BS569" s="62">
        <f t="shared" si="982"/>
        <v>41</v>
      </c>
      <c r="BT569" s="62">
        <f t="shared" si="983"/>
        <v>0</v>
      </c>
      <c r="BU569" s="62">
        <f t="shared" si="984"/>
        <v>0</v>
      </c>
      <c r="BV569" s="62">
        <f t="shared" si="985"/>
        <v>35</v>
      </c>
      <c r="BW569" s="62">
        <f t="shared" si="986"/>
        <v>0</v>
      </c>
      <c r="BX569" s="62">
        <f t="shared" si="987"/>
        <v>0</v>
      </c>
      <c r="BY569" s="62">
        <f t="shared" si="988"/>
        <v>31</v>
      </c>
      <c r="BZ569" s="63">
        <f t="shared" si="989"/>
        <v>0.51104166666666651</v>
      </c>
      <c r="CA569" s="63">
        <f t="shared" si="990"/>
        <v>0.51659722222222215</v>
      </c>
      <c r="CB569" s="63">
        <f t="shared" si="991"/>
        <v>0.51105324074074066</v>
      </c>
      <c r="CC569" s="63">
        <f t="shared" si="992"/>
        <v>0.55688657407407394</v>
      </c>
      <c r="CD569" s="63">
        <f t="shared" si="993"/>
        <v>0.54469907407407414</v>
      </c>
      <c r="CE569" s="63">
        <f t="shared" si="994"/>
        <v>0.55511574074074077</v>
      </c>
      <c r="CF569" s="63">
        <f t="shared" si="995"/>
        <v>0.5584027777777778</v>
      </c>
      <c r="CG569" s="63">
        <f t="shared" si="996"/>
        <v>0.55770833333333336</v>
      </c>
      <c r="CH569" s="36"/>
      <c r="CI569" s="36"/>
      <c r="CJ569" s="36"/>
      <c r="CK569" s="36"/>
      <c r="CL569" s="60">
        <v>60</v>
      </c>
    </row>
    <row r="570" spans="1:90" ht="26.25" customHeight="1" x14ac:dyDescent="0.25">
      <c r="A570" s="37">
        <v>50</v>
      </c>
      <c r="E570" s="39"/>
      <c r="F570" s="42"/>
      <c r="G570" s="78">
        <v>184.5</v>
      </c>
      <c r="H570" s="41">
        <f t="shared" si="1052"/>
        <v>188.88</v>
      </c>
      <c r="I570" s="42">
        <v>188.75</v>
      </c>
      <c r="J570" s="43">
        <f t="shared" si="1049"/>
        <v>-9.0066225165556292E-4</v>
      </c>
      <c r="K570" s="44">
        <f t="shared" si="1050"/>
        <v>-0.16999999999998749</v>
      </c>
      <c r="L570" s="76" t="s">
        <v>394</v>
      </c>
      <c r="M570" s="127" t="s">
        <v>1232</v>
      </c>
      <c r="N570" s="46">
        <f t="shared" si="952"/>
        <v>188.92</v>
      </c>
      <c r="O570" s="46">
        <f t="shared" si="1000"/>
        <v>-8.0000000000000016E-2</v>
      </c>
      <c r="P570" s="42">
        <v>189.03</v>
      </c>
      <c r="Q570" s="46">
        <f t="shared" si="1001"/>
        <v>4.3</v>
      </c>
      <c r="R570" s="37">
        <v>184.58</v>
      </c>
      <c r="S570" s="46">
        <f t="shared" si="1002"/>
        <v>4.0999999999999996</v>
      </c>
      <c r="T570" s="40">
        <v>184.82999999999998</v>
      </c>
      <c r="U570" s="47" t="str">
        <f t="shared" si="1041"/>
        <v/>
      </c>
      <c r="V570" s="47" t="str">
        <f t="shared" si="1042"/>
        <v/>
      </c>
      <c r="W570" s="50"/>
      <c r="X570" s="50"/>
      <c r="Y570" s="50"/>
      <c r="Z570" s="50"/>
      <c r="AA570" s="50"/>
      <c r="AB570" s="50"/>
      <c r="AC570" s="50"/>
      <c r="AD570" s="50"/>
      <c r="AE570" s="51">
        <f t="shared" si="954"/>
        <v>50</v>
      </c>
      <c r="AF570" s="51" t="str">
        <f t="shared" si="955"/>
        <v/>
      </c>
      <c r="AG570" s="51" t="str">
        <f t="shared" si="956"/>
        <v/>
      </c>
      <c r="AH570" s="51" t="str">
        <f t="shared" si="957"/>
        <v/>
      </c>
      <c r="AI570" s="52">
        <f t="shared" si="958"/>
        <v>188.88</v>
      </c>
      <c r="AJ570" s="51"/>
      <c r="AK570" s="53"/>
      <c r="AL570" s="52"/>
      <c r="AM570" s="53">
        <f t="shared" si="960"/>
        <v>44</v>
      </c>
      <c r="AN570" s="53">
        <f>IF(AJ570&lt;&gt;"",IF(AJ570="o",VLOOKUP(AM570,OpenSect!$A$1:$D$11,2),IF(AJ570="u",VLOOKUP(AM570,UpHill!$A$1:$D$35,2),IF(AJ570="d",VLOOKUP(AM570,DownHill!$A$3:$D$29,2),IF(AJ570="f",VLOOKUP(AM570,FlatUnd!$A$2:$D$30,2),IF(AJ570="t",VLOOKUP(AM570,TimeAdd!$A$1:$D$176,2),IF(AJ570="l",VLOOKUP(AM570,SLimit!$A$1:$D$8,2),AN569)))))),AN569)</f>
        <v>52</v>
      </c>
      <c r="AO570" s="53">
        <f>IF(AJ570&lt;&gt;"",IF(AJ570="o",VLOOKUP(AM570,OpenSect!$A$1:$D$11,3),IF(AJ570="u",VLOOKUP(AM570,UpHill!$A$1:$D$35,3),IF(AJ570="d",VLOOKUP(AM570,DownHill!$A$3:$D$29,3),IF(AJ570="f",VLOOKUP(AM570,FlatUnd!$A$2:$D$30,3),IF(AJ570="t",VLOOKUP(AM570,TimeAdd!$A$1:$D$18,3),IF(AJ570="l",VLOOKUP(AM570,SLimit!$A$1:$D$8,3),AO569)))))),AO569)</f>
        <v>60</v>
      </c>
      <c r="AP570" s="53">
        <f>IF(AJ570&lt;&gt;"",IF(AJ570="o",VLOOKUP(AM570,OpenSect!$A$1:$D$11,4),IF(AJ570="u",VLOOKUP(AM570,UpHill!$A$1:$D$35,4),IF(AJ570="d",VLOOKUP(AM570,DownHill!$A$3:$D$29,4),IF(AJ570="f",VLOOKUP(AM570,FlatUnd!$A$2:$D$30,4),IF(AJ570="t",VLOOKUP(AM570,TimeAdd!$A$1:$D$18,4),IF(AJ570="l",VLOOKUP(AM570,SLimit!$A$1:$D$8,4),AP569)))))),AP569)</f>
        <v>68</v>
      </c>
      <c r="AQ570" s="53" t="str">
        <f t="shared" si="961"/>
        <v>100</v>
      </c>
      <c r="AR570" s="54" t="str">
        <f t="shared" si="962"/>
        <v>13 Km Stone</v>
      </c>
      <c r="AS570" s="55"/>
      <c r="AT570" s="55"/>
      <c r="AU570" s="56">
        <f>IF(GroupStTimes!$A$8=0,MIN(CB570,CD570,CF570),MIN(BZ570,CB570,CD570,CF570))</f>
        <v>0.51409722222222209</v>
      </c>
      <c r="AV570" s="56">
        <f>IF(GroupStTimes!$A$8=0,MAX(CC570,CE570,CG570),MAX(CA570,CC570,CE570,CG570))</f>
        <v>0.56003472222222228</v>
      </c>
      <c r="AW570" s="57" t="str">
        <f t="shared" si="963"/>
        <v/>
      </c>
      <c r="AX570" s="58" t="str">
        <f t="shared" si="964"/>
        <v/>
      </c>
      <c r="AY570" s="58" t="str">
        <f t="shared" si="965"/>
        <v/>
      </c>
      <c r="AZ570" s="31">
        <f t="shared" si="966"/>
        <v>184.49</v>
      </c>
      <c r="BA570" s="59">
        <f t="shared" si="967"/>
        <v>0.51048611111111097</v>
      </c>
      <c r="BB570" s="59">
        <f t="shared" si="968"/>
        <v>0.51604166666666662</v>
      </c>
      <c r="BC570" s="59">
        <f t="shared" si="969"/>
        <v>0.51057870370370362</v>
      </c>
      <c r="BD570" s="59">
        <f t="shared" si="970"/>
        <v>0.5564120370370369</v>
      </c>
      <c r="BE570" s="59">
        <f t="shared" si="971"/>
        <v>0.54429398148148156</v>
      </c>
      <c r="BF570" s="59">
        <f t="shared" si="972"/>
        <v>0.55471064814814819</v>
      </c>
      <c r="BG570" s="59">
        <f t="shared" si="973"/>
        <v>0.55804398148148149</v>
      </c>
      <c r="BH570" s="59">
        <f t="shared" si="974"/>
        <v>0.55734953703703705</v>
      </c>
      <c r="BI570" s="31">
        <f t="shared" si="975"/>
        <v>4.3899999999999864</v>
      </c>
      <c r="BJ570" s="61">
        <f t="shared" ref="BJ570:BM570" si="1056">IF($AJ569="t",IF(AM568=0,0,$BI570/AM568),IF(AM569=0,0,$BI570/AM569))</f>
        <v>9.9772727272726958E-2</v>
      </c>
      <c r="BK570" s="61">
        <f t="shared" si="1056"/>
        <v>8.4423076923076656E-2</v>
      </c>
      <c r="BL570" s="61">
        <f t="shared" si="1056"/>
        <v>7.3166666666666436E-2</v>
      </c>
      <c r="BM570" s="61">
        <f t="shared" si="1056"/>
        <v>6.4558823529411558E-2</v>
      </c>
      <c r="BN570" s="62">
        <f t="shared" si="977"/>
        <v>0</v>
      </c>
      <c r="BO570" s="62">
        <f t="shared" si="978"/>
        <v>5</v>
      </c>
      <c r="BP570" s="62">
        <f t="shared" si="979"/>
        <v>59</v>
      </c>
      <c r="BQ570" s="62">
        <f t="shared" si="980"/>
        <v>0</v>
      </c>
      <c r="BR570" s="62">
        <f t="shared" si="981"/>
        <v>5</v>
      </c>
      <c r="BS570" s="62">
        <f t="shared" si="982"/>
        <v>4</v>
      </c>
      <c r="BT570" s="62">
        <f t="shared" si="983"/>
        <v>0</v>
      </c>
      <c r="BU570" s="62">
        <f t="shared" si="984"/>
        <v>4</v>
      </c>
      <c r="BV570" s="62">
        <f t="shared" si="985"/>
        <v>23</v>
      </c>
      <c r="BW570" s="62">
        <f t="shared" si="986"/>
        <v>0</v>
      </c>
      <c r="BX570" s="62">
        <f t="shared" si="987"/>
        <v>3</v>
      </c>
      <c r="BY570" s="62">
        <f t="shared" si="988"/>
        <v>52</v>
      </c>
      <c r="BZ570" s="63">
        <f t="shared" si="989"/>
        <v>0.51464120370370359</v>
      </c>
      <c r="CA570" s="63">
        <f t="shared" si="990"/>
        <v>0.52019675925925923</v>
      </c>
      <c r="CB570" s="63">
        <f t="shared" si="991"/>
        <v>0.51409722222222209</v>
      </c>
      <c r="CC570" s="63">
        <f t="shared" si="992"/>
        <v>0.55993055555555538</v>
      </c>
      <c r="CD570" s="63">
        <f t="shared" si="993"/>
        <v>0.547337962962963</v>
      </c>
      <c r="CE570" s="63">
        <f t="shared" si="994"/>
        <v>0.55775462962962963</v>
      </c>
      <c r="CF570" s="63">
        <f t="shared" si="995"/>
        <v>0.56072916666666672</v>
      </c>
      <c r="CG570" s="63">
        <f t="shared" si="996"/>
        <v>0.56003472222222228</v>
      </c>
      <c r="CH570" s="36"/>
      <c r="CI570" s="36"/>
      <c r="CJ570" s="36"/>
      <c r="CK570" s="36"/>
      <c r="CL570" s="60">
        <v>60</v>
      </c>
    </row>
    <row r="571" spans="1:90" ht="26.25" customHeight="1" x14ac:dyDescent="0.25">
      <c r="A571" s="37">
        <v>50</v>
      </c>
      <c r="C571" s="37" t="s">
        <v>184</v>
      </c>
      <c r="D571" s="37">
        <v>39</v>
      </c>
      <c r="E571" s="39"/>
      <c r="F571" s="42"/>
      <c r="G571" s="78">
        <v>184.59</v>
      </c>
      <c r="H571" s="41">
        <f t="shared" si="1052"/>
        <v>188.96</v>
      </c>
      <c r="I571" s="42">
        <v>188.83</v>
      </c>
      <c r="J571" s="43">
        <f t="shared" si="1049"/>
        <v>-9.179332380094147E-4</v>
      </c>
      <c r="K571" s="44">
        <f t="shared" si="1050"/>
        <v>-0.1733333333333178</v>
      </c>
      <c r="L571" s="80" t="s">
        <v>395</v>
      </c>
      <c r="M571" s="127" t="s">
        <v>1232</v>
      </c>
      <c r="N571" s="46">
        <f t="shared" si="952"/>
        <v>189.00333333333333</v>
      </c>
      <c r="O571" s="46">
        <f t="shared" si="1000"/>
        <v>-8.0000000000000016E-2</v>
      </c>
      <c r="P571" s="42">
        <v>189.11</v>
      </c>
      <c r="Q571" s="46">
        <f t="shared" si="1001"/>
        <v>4.3</v>
      </c>
      <c r="R571" s="37">
        <v>184.67</v>
      </c>
      <c r="S571" s="46">
        <f t="shared" si="1002"/>
        <v>4.0999999999999996</v>
      </c>
      <c r="T571" s="40">
        <v>184.91</v>
      </c>
      <c r="U571" s="47" t="str">
        <f t="shared" si="1041"/>
        <v/>
      </c>
      <c r="V571" s="47" t="str">
        <f t="shared" si="1042"/>
        <v/>
      </c>
      <c r="W571" s="50"/>
      <c r="X571" s="50"/>
      <c r="Y571" s="50"/>
      <c r="Z571" s="50"/>
      <c r="AA571" s="50"/>
      <c r="AB571" s="50"/>
      <c r="AC571" s="50"/>
      <c r="AD571" s="50"/>
      <c r="AE571" s="51">
        <f t="shared" si="954"/>
        <v>50</v>
      </c>
      <c r="AF571" s="51" t="str">
        <f t="shared" si="955"/>
        <v/>
      </c>
      <c r="AG571" s="51" t="str">
        <f t="shared" si="956"/>
        <v>u</v>
      </c>
      <c r="AH571" s="51">
        <f t="shared" si="957"/>
        <v>39</v>
      </c>
      <c r="AI571" s="52">
        <f t="shared" si="958"/>
        <v>188.96</v>
      </c>
      <c r="AJ571" s="51"/>
      <c r="AK571" s="53"/>
      <c r="AL571" s="52"/>
      <c r="AM571" s="53">
        <f t="shared" si="960"/>
        <v>44</v>
      </c>
      <c r="AN571" s="53">
        <f>IF(AJ571&lt;&gt;"",IF(AJ571="o",VLOOKUP(AM571,OpenSect!$A$1:$D$11,2),IF(AJ571="u",VLOOKUP(AM571,UpHill!$A$1:$D$35,2),IF(AJ571="d",VLOOKUP(AM571,DownHill!$A$3:$D$29,2),IF(AJ571="f",VLOOKUP(AM571,FlatUnd!$A$2:$D$30,2),IF(AJ571="t",VLOOKUP(AM571,TimeAdd!$A$1:$D$176,2),IF(AJ571="l",VLOOKUP(AM571,SLimit!$A$1:$D$8,2),AN570)))))),AN570)</f>
        <v>52</v>
      </c>
      <c r="AO571" s="53">
        <f>IF(AJ571&lt;&gt;"",IF(AJ571="o",VLOOKUP(AM571,OpenSect!$A$1:$D$11,3),IF(AJ571="u",VLOOKUP(AM571,UpHill!$A$1:$D$35,3),IF(AJ571="d",VLOOKUP(AM571,DownHill!$A$3:$D$29,3),IF(AJ571="f",VLOOKUP(AM571,FlatUnd!$A$2:$D$30,3),IF(AJ571="t",VLOOKUP(AM571,TimeAdd!$A$1:$D$18,3),IF(AJ571="l",VLOOKUP(AM571,SLimit!$A$1:$D$8,3),AO570)))))),AO570)</f>
        <v>60</v>
      </c>
      <c r="AP571" s="53">
        <f>IF(AJ571&lt;&gt;"",IF(AJ571="o",VLOOKUP(AM571,OpenSect!$A$1:$D$11,4),IF(AJ571="u",VLOOKUP(AM571,UpHill!$A$1:$D$35,4),IF(AJ571="d",VLOOKUP(AM571,DownHill!$A$3:$D$29,4),IF(AJ571="f",VLOOKUP(AM571,FlatUnd!$A$2:$D$30,4),IF(AJ571="t",VLOOKUP(AM571,TimeAdd!$A$1:$D$18,4),IF(AJ571="l",VLOOKUP(AM571,SLimit!$A$1:$D$8,4),AP570)))))),AP570)</f>
        <v>68</v>
      </c>
      <c r="AQ571" s="53" t="str">
        <f t="shared" si="961"/>
        <v>100</v>
      </c>
      <c r="AR571" s="54" t="str">
        <f t="shared" si="962"/>
        <v>Warning - Steep ascent.</v>
      </c>
      <c r="AS571" s="55"/>
      <c r="AT571" s="55"/>
      <c r="AU571" s="56">
        <f>IF(GroupStTimes!$A$8=0,MIN(CB571,CD571,CF571),MIN(BZ571,CB571,CD571,CF571))</f>
        <v>0.51415509259259251</v>
      </c>
      <c r="AV571" s="56">
        <f>IF(GroupStTimes!$A$8=0,MAX(CC571,CE571,CG571),MAX(CA571,CC571,CE571,CG571))</f>
        <v>0.56009259259259259</v>
      </c>
      <c r="AW571" s="57" t="str">
        <f t="shared" si="963"/>
        <v/>
      </c>
      <c r="AX571" s="58" t="str">
        <f t="shared" si="964"/>
        <v/>
      </c>
      <c r="AY571" s="58" t="str">
        <f t="shared" si="965"/>
        <v/>
      </c>
      <c r="AZ571" s="31">
        <f t="shared" si="966"/>
        <v>184.49</v>
      </c>
      <c r="BA571" s="59">
        <f t="shared" si="967"/>
        <v>0.51048611111111097</v>
      </c>
      <c r="BB571" s="59">
        <f t="shared" si="968"/>
        <v>0.51604166666666662</v>
      </c>
      <c r="BC571" s="59">
        <f t="shared" si="969"/>
        <v>0.51057870370370362</v>
      </c>
      <c r="BD571" s="59">
        <f t="shared" si="970"/>
        <v>0.5564120370370369</v>
      </c>
      <c r="BE571" s="59">
        <f t="shared" si="971"/>
        <v>0.54429398148148156</v>
      </c>
      <c r="BF571" s="59">
        <f t="shared" si="972"/>
        <v>0.55471064814814819</v>
      </c>
      <c r="BG571" s="59">
        <f t="shared" si="973"/>
        <v>0.55804398148148149</v>
      </c>
      <c r="BH571" s="59">
        <f t="shared" si="974"/>
        <v>0.55734953703703705</v>
      </c>
      <c r="BI571" s="31">
        <f t="shared" si="975"/>
        <v>4.4699999999999989</v>
      </c>
      <c r="BJ571" s="61">
        <f t="shared" ref="BJ571:BM571" si="1057">IF($AJ570="t",IF(AM569=0,0,$BI571/AM569),IF(AM570=0,0,$BI571/AM570))</f>
        <v>0.10159090909090907</v>
      </c>
      <c r="BK571" s="61">
        <f t="shared" si="1057"/>
        <v>8.5961538461538436E-2</v>
      </c>
      <c r="BL571" s="61">
        <f t="shared" si="1057"/>
        <v>7.4499999999999983E-2</v>
      </c>
      <c r="BM571" s="61">
        <f t="shared" si="1057"/>
        <v>6.5735294117647045E-2</v>
      </c>
      <c r="BN571" s="62">
        <f t="shared" si="977"/>
        <v>0</v>
      </c>
      <c r="BO571" s="62">
        <f t="shared" si="978"/>
        <v>6</v>
      </c>
      <c r="BP571" s="62">
        <f t="shared" si="979"/>
        <v>6</v>
      </c>
      <c r="BQ571" s="62">
        <f t="shared" si="980"/>
        <v>0</v>
      </c>
      <c r="BR571" s="62">
        <f t="shared" si="981"/>
        <v>5</v>
      </c>
      <c r="BS571" s="62">
        <f t="shared" si="982"/>
        <v>9</v>
      </c>
      <c r="BT571" s="62">
        <f t="shared" si="983"/>
        <v>0</v>
      </c>
      <c r="BU571" s="62">
        <f t="shared" si="984"/>
        <v>4</v>
      </c>
      <c r="BV571" s="62">
        <f t="shared" si="985"/>
        <v>28</v>
      </c>
      <c r="BW571" s="62">
        <f t="shared" si="986"/>
        <v>0</v>
      </c>
      <c r="BX571" s="62">
        <f t="shared" si="987"/>
        <v>3</v>
      </c>
      <c r="BY571" s="62">
        <f t="shared" si="988"/>
        <v>57</v>
      </c>
      <c r="BZ571" s="63">
        <f t="shared" si="989"/>
        <v>0.51472222222222208</v>
      </c>
      <c r="CA571" s="63">
        <f t="shared" si="990"/>
        <v>0.52027777777777773</v>
      </c>
      <c r="CB571" s="63">
        <f t="shared" si="991"/>
        <v>0.51415509259259251</v>
      </c>
      <c r="CC571" s="63">
        <f t="shared" si="992"/>
        <v>0.55998842592592579</v>
      </c>
      <c r="CD571" s="63">
        <f t="shared" si="993"/>
        <v>0.54739583333333341</v>
      </c>
      <c r="CE571" s="63">
        <f t="shared" si="994"/>
        <v>0.55781250000000004</v>
      </c>
      <c r="CF571" s="63">
        <f t="shared" si="995"/>
        <v>0.56078703703703703</v>
      </c>
      <c r="CG571" s="63">
        <f t="shared" si="996"/>
        <v>0.56009259259259259</v>
      </c>
      <c r="CH571" s="36"/>
      <c r="CI571" s="36"/>
      <c r="CJ571" s="36"/>
      <c r="CK571" s="36"/>
      <c r="CL571" s="60">
        <v>60</v>
      </c>
    </row>
    <row r="572" spans="1:90" ht="40.5" x14ac:dyDescent="0.25">
      <c r="A572" s="37">
        <v>50</v>
      </c>
      <c r="C572" s="37" t="s">
        <v>58</v>
      </c>
      <c r="E572" s="39"/>
      <c r="F572" s="42"/>
      <c r="G572" s="78">
        <v>184.8</v>
      </c>
      <c r="H572" s="41">
        <f t="shared" si="1052"/>
        <v>189.17</v>
      </c>
      <c r="I572" s="42">
        <v>189.04000000000002</v>
      </c>
      <c r="J572" s="43">
        <f t="shared" si="1049"/>
        <v>-9.3454648046259036E-4</v>
      </c>
      <c r="K572" s="44">
        <f t="shared" si="1050"/>
        <v>-0.1766666666666481</v>
      </c>
      <c r="L572" s="76" t="s">
        <v>396</v>
      </c>
      <c r="M572" s="127" t="s">
        <v>1232</v>
      </c>
      <c r="N572" s="46">
        <f t="shared" si="952"/>
        <v>189.21666666666667</v>
      </c>
      <c r="O572" s="46">
        <f t="shared" si="1000"/>
        <v>-8.0000000000000016E-2</v>
      </c>
      <c r="P572" s="42">
        <v>189.32000000000002</v>
      </c>
      <c r="Q572" s="46">
        <f t="shared" si="1001"/>
        <v>4.3</v>
      </c>
      <c r="R572" s="37">
        <v>184.88</v>
      </c>
      <c r="S572" s="46">
        <f t="shared" si="1002"/>
        <v>4.0999999999999996</v>
      </c>
      <c r="T572" s="40">
        <v>185.13</v>
      </c>
      <c r="U572" s="47">
        <f t="shared" si="1041"/>
        <v>28.91873</v>
      </c>
      <c r="V572" s="47">
        <f t="shared" si="1042"/>
        <v>29.805779999999999</v>
      </c>
      <c r="W572" s="50">
        <v>28.91873</v>
      </c>
      <c r="X572" s="50">
        <v>29.805759999999999</v>
      </c>
      <c r="Y572" s="50">
        <v>28.91874</v>
      </c>
      <c r="Z572" s="50">
        <v>29.80575</v>
      </c>
      <c r="AA572" s="50">
        <v>28.918700000000001</v>
      </c>
      <c r="AB572" s="50">
        <v>29.805820000000001</v>
      </c>
      <c r="AC572" s="50">
        <v>28.91874</v>
      </c>
      <c r="AD572" s="50">
        <v>29.805800000000001</v>
      </c>
      <c r="AE572" s="51">
        <f t="shared" si="954"/>
        <v>50</v>
      </c>
      <c r="AF572" s="51" t="str">
        <f t="shared" si="955"/>
        <v/>
      </c>
      <c r="AG572" s="51" t="str">
        <f t="shared" si="956"/>
        <v>m</v>
      </c>
      <c r="AH572" s="51" t="str">
        <f t="shared" si="957"/>
        <v/>
      </c>
      <c r="AI572" s="52">
        <f t="shared" si="958"/>
        <v>189.17</v>
      </c>
      <c r="AJ572" s="51" t="s">
        <v>58</v>
      </c>
      <c r="AK572" s="53"/>
      <c r="AL572" s="52"/>
      <c r="AM572" s="53">
        <f t="shared" si="960"/>
        <v>44</v>
      </c>
      <c r="AN572" s="53">
        <f>IF(AJ572&lt;&gt;"",IF(AJ572="o",VLOOKUP(AM572,OpenSect!$A$1:$D$11,2),IF(AJ572="u",VLOOKUP(AM572,UpHill!$A$1:$D$35,2),IF(AJ572="d",VLOOKUP(AM572,DownHill!$A$3:$D$29,2),IF(AJ572="f",VLOOKUP(AM572,FlatUnd!$A$2:$D$30,2),IF(AJ572="t",VLOOKUP(AM572,TimeAdd!$A$1:$D$176,2),IF(AJ572="l",VLOOKUP(AM572,SLimit!$A$1:$D$8,2),AN571)))))),AN571)</f>
        <v>52</v>
      </c>
      <c r="AO572" s="53">
        <f>IF(AJ572&lt;&gt;"",IF(AJ572="o",VLOOKUP(AM572,OpenSect!$A$1:$D$11,3),IF(AJ572="u",VLOOKUP(AM572,UpHill!$A$1:$D$35,3),IF(AJ572="d",VLOOKUP(AM572,DownHill!$A$3:$D$29,3),IF(AJ572="f",VLOOKUP(AM572,FlatUnd!$A$2:$D$30,3),IF(AJ572="t",VLOOKUP(AM572,TimeAdd!$A$1:$D$18,3),IF(AJ572="l",VLOOKUP(AM572,SLimit!$A$1:$D$8,3),AO571)))))),AO571)</f>
        <v>60</v>
      </c>
      <c r="AP572" s="53">
        <f>IF(AJ572&lt;&gt;"",IF(AJ572="o",VLOOKUP(AM572,OpenSect!$A$1:$D$11,4),IF(AJ572="u",VLOOKUP(AM572,UpHill!$A$1:$D$35,4),IF(AJ572="d",VLOOKUP(AM572,DownHill!$A$3:$D$29,4),IF(AJ572="f",VLOOKUP(AM572,FlatUnd!$A$2:$D$30,4),IF(AJ572="t",VLOOKUP(AM572,TimeAdd!$A$1:$D$18,4),IF(AJ572="l",VLOOKUP(AM572,SLimit!$A$1:$D$8,4),AP571)))))),AP571)</f>
        <v>68</v>
      </c>
      <c r="AQ572" s="53" t="str">
        <f t="shared" si="961"/>
        <v>100</v>
      </c>
      <c r="AR572" s="54" t="str">
        <f t="shared" si="962"/>
        <v>Control just past gate on right. Dot on road and pole.</v>
      </c>
      <c r="AS572" s="55"/>
      <c r="AT572" s="55"/>
      <c r="AU572" s="56">
        <f>IF(GroupStTimes!$A$8=0,MIN(CB572,CD572,CF572),MIN(BZ572,CB572,CD572,CF572))</f>
        <v>0.51432870370370365</v>
      </c>
      <c r="AV572" s="56">
        <f>IF(GroupStTimes!$A$8=0,MAX(CC572,CE572,CG572),MAX(CA572,CC572,CE572,CG572))</f>
        <v>0.56021990740740746</v>
      </c>
      <c r="AW572" s="57" t="str">
        <f t="shared" si="963"/>
        <v>28.91873  29.80578</v>
      </c>
      <c r="AX572" s="58">
        <f t="shared" si="964"/>
        <v>28.91873</v>
      </c>
      <c r="AY572" s="58">
        <f t="shared" si="965"/>
        <v>29.805759999999999</v>
      </c>
      <c r="AZ572" s="31">
        <f t="shared" si="966"/>
        <v>184.49</v>
      </c>
      <c r="BA572" s="59">
        <f t="shared" si="967"/>
        <v>0.51048611111111097</v>
      </c>
      <c r="BB572" s="59">
        <f t="shared" si="968"/>
        <v>0.51604166666666662</v>
      </c>
      <c r="BC572" s="59">
        <f t="shared" si="969"/>
        <v>0.51057870370370362</v>
      </c>
      <c r="BD572" s="59">
        <f t="shared" si="970"/>
        <v>0.5564120370370369</v>
      </c>
      <c r="BE572" s="59">
        <f t="shared" si="971"/>
        <v>0.54429398148148156</v>
      </c>
      <c r="BF572" s="59">
        <f t="shared" si="972"/>
        <v>0.55471064814814819</v>
      </c>
      <c r="BG572" s="59">
        <f t="shared" si="973"/>
        <v>0.55804398148148149</v>
      </c>
      <c r="BH572" s="59">
        <f t="shared" si="974"/>
        <v>0.55734953703703705</v>
      </c>
      <c r="BI572" s="31">
        <f t="shared" si="975"/>
        <v>4.6799999999999784</v>
      </c>
      <c r="BJ572" s="61">
        <f t="shared" ref="BJ572:BM572" si="1058">IF($AJ571="t",IF(AM570=0,0,$BI572/AM570),IF(AM571=0,0,$BI572/AM571))</f>
        <v>0.10636363636363587</v>
      </c>
      <c r="BK572" s="61">
        <f t="shared" si="1058"/>
        <v>8.999999999999958E-2</v>
      </c>
      <c r="BL572" s="61">
        <f t="shared" si="1058"/>
        <v>7.7999999999999639E-2</v>
      </c>
      <c r="BM572" s="61">
        <f t="shared" si="1058"/>
        <v>6.8823529411764395E-2</v>
      </c>
      <c r="BN572" s="62">
        <f t="shared" si="977"/>
        <v>0</v>
      </c>
      <c r="BO572" s="62">
        <f t="shared" si="978"/>
        <v>6</v>
      </c>
      <c r="BP572" s="62">
        <f t="shared" si="979"/>
        <v>23</v>
      </c>
      <c r="BQ572" s="62">
        <f t="shared" si="980"/>
        <v>0</v>
      </c>
      <c r="BR572" s="62">
        <f t="shared" si="981"/>
        <v>5</v>
      </c>
      <c r="BS572" s="62">
        <f t="shared" si="982"/>
        <v>24</v>
      </c>
      <c r="BT572" s="62">
        <f t="shared" si="983"/>
        <v>0</v>
      </c>
      <c r="BU572" s="62">
        <f t="shared" si="984"/>
        <v>4</v>
      </c>
      <c r="BV572" s="62">
        <f t="shared" si="985"/>
        <v>41</v>
      </c>
      <c r="BW572" s="62">
        <f t="shared" si="986"/>
        <v>0</v>
      </c>
      <c r="BX572" s="62">
        <f t="shared" si="987"/>
        <v>4</v>
      </c>
      <c r="BY572" s="62">
        <f t="shared" si="988"/>
        <v>8</v>
      </c>
      <c r="BZ572" s="63">
        <f t="shared" si="989"/>
        <v>0.5149189814814813</v>
      </c>
      <c r="CA572" s="63">
        <f t="shared" si="990"/>
        <v>0.52047453703703694</v>
      </c>
      <c r="CB572" s="63">
        <f t="shared" si="991"/>
        <v>0.51432870370370365</v>
      </c>
      <c r="CC572" s="63">
        <f t="shared" si="992"/>
        <v>0.56016203703703693</v>
      </c>
      <c r="CD572" s="63">
        <f t="shared" si="993"/>
        <v>0.54754629629629636</v>
      </c>
      <c r="CE572" s="63">
        <f t="shared" si="994"/>
        <v>0.55796296296296299</v>
      </c>
      <c r="CF572" s="63">
        <f t="shared" si="995"/>
        <v>0.5609143518518519</v>
      </c>
      <c r="CG572" s="63">
        <f t="shared" si="996"/>
        <v>0.56021990740740746</v>
      </c>
      <c r="CH572" s="36"/>
      <c r="CI572" s="36"/>
      <c r="CJ572" s="36"/>
      <c r="CK572" s="36"/>
      <c r="CL572" s="60">
        <v>60</v>
      </c>
    </row>
    <row r="573" spans="1:90" ht="26.25" customHeight="1" x14ac:dyDescent="0.25">
      <c r="A573" s="37">
        <v>50</v>
      </c>
      <c r="B573" s="16" t="s">
        <v>379</v>
      </c>
      <c r="C573" s="37" t="s">
        <v>184</v>
      </c>
      <c r="D573" s="37">
        <v>39</v>
      </c>
      <c r="E573" s="39"/>
      <c r="F573" s="42"/>
      <c r="G573" s="78">
        <v>185.1</v>
      </c>
      <c r="H573" s="41">
        <f t="shared" si="1052"/>
        <v>189.47</v>
      </c>
      <c r="I573" s="42">
        <v>189.33</v>
      </c>
      <c r="J573" s="43">
        <f t="shared" si="1049"/>
        <v>-9.683269071637284E-4</v>
      </c>
      <c r="K573" s="44">
        <f t="shared" si="1050"/>
        <v>-0.1833333333333087</v>
      </c>
      <c r="L573" s="76" t="s">
        <v>44</v>
      </c>
      <c r="M573" s="127" t="s">
        <v>1232</v>
      </c>
      <c r="N573" s="46">
        <f t="shared" si="952"/>
        <v>189.51333333333332</v>
      </c>
      <c r="O573" s="46">
        <f t="shared" si="1000"/>
        <v>-8.0000000000000016E-2</v>
      </c>
      <c r="P573" s="42">
        <v>189.62</v>
      </c>
      <c r="Q573" s="46">
        <f t="shared" si="1001"/>
        <v>4.3</v>
      </c>
      <c r="R573" s="37">
        <v>185.18</v>
      </c>
      <c r="S573" s="46">
        <f t="shared" si="1002"/>
        <v>4.0999999999999996</v>
      </c>
      <c r="T573" s="40">
        <v>185.42</v>
      </c>
      <c r="U573" s="47" t="str">
        <f t="shared" si="1041"/>
        <v/>
      </c>
      <c r="V573" s="47" t="str">
        <f t="shared" si="1042"/>
        <v/>
      </c>
      <c r="W573" s="50"/>
      <c r="X573" s="50"/>
      <c r="Y573" s="50"/>
      <c r="Z573" s="50"/>
      <c r="AA573" s="50"/>
      <c r="AB573" s="50"/>
      <c r="AC573" s="50"/>
      <c r="AD573" s="50"/>
      <c r="AE573" s="51">
        <f t="shared" si="954"/>
        <v>50</v>
      </c>
      <c r="AF573" s="51" t="str">
        <f t="shared" si="955"/>
        <v>U 1.5</v>
      </c>
      <c r="AG573" s="51" t="str">
        <f t="shared" si="956"/>
        <v>u</v>
      </c>
      <c r="AH573" s="51">
        <f t="shared" si="957"/>
        <v>39</v>
      </c>
      <c r="AI573" s="52">
        <f t="shared" si="958"/>
        <v>189.47</v>
      </c>
      <c r="AJ573" s="51" t="s">
        <v>184</v>
      </c>
      <c r="AK573" s="53"/>
      <c r="AL573" s="52"/>
      <c r="AM573" s="53">
        <f t="shared" si="960"/>
        <v>39</v>
      </c>
      <c r="AN573" s="53">
        <f>IF(AJ573&lt;&gt;"",IF(AJ573="o",VLOOKUP(AM573,OpenSect!$A$1:$D$11,2),IF(AJ573="u",VLOOKUP(AM573,UpHill!$A$1:$D$35,2),IF(AJ573="d",VLOOKUP(AM573,DownHill!$A$3:$D$29,2),IF(AJ573="f",VLOOKUP(AM573,FlatUnd!$A$2:$D$30,2),IF(AJ573="t",VLOOKUP(AM573,TimeAdd!$A$1:$D$176,2),IF(AJ573="l",VLOOKUP(AM573,SLimit!$A$1:$D$8,2),AN572)))))),AN572)</f>
        <v>47</v>
      </c>
      <c r="AO573" s="53">
        <f>IF(AJ573&lt;&gt;"",IF(AJ573="o",VLOOKUP(AM573,OpenSect!$A$1:$D$11,3),IF(AJ573="u",VLOOKUP(AM573,UpHill!$A$1:$D$35,3),IF(AJ573="d",VLOOKUP(AM573,DownHill!$A$3:$D$29,3),IF(AJ573="f",VLOOKUP(AM573,FlatUnd!$A$2:$D$30,3),IF(AJ573="t",VLOOKUP(AM573,TimeAdd!$A$1:$D$18,3),IF(AJ573="l",VLOOKUP(AM573,SLimit!$A$1:$D$8,3),AO572)))))),AO572)</f>
        <v>55</v>
      </c>
      <c r="AP573" s="53">
        <f>IF(AJ573&lt;&gt;"",IF(AJ573="o",VLOOKUP(AM573,OpenSect!$A$1:$D$11,4),IF(AJ573="u",VLOOKUP(AM573,UpHill!$A$1:$D$35,4),IF(AJ573="d",VLOOKUP(AM573,DownHill!$A$3:$D$29,4),IF(AJ573="f",VLOOKUP(AM573,FlatUnd!$A$2:$D$30,4),IF(AJ573="t",VLOOKUP(AM573,TimeAdd!$A$1:$D$18,4),IF(AJ573="l",VLOOKUP(AM573,SLimit!$A$1:$D$8,4),AP572)))))),AP572)</f>
        <v>64</v>
      </c>
      <c r="AQ573" s="53" t="str">
        <f t="shared" si="961"/>
        <v>100</v>
      </c>
      <c r="AR573" s="54" t="str">
        <f t="shared" si="962"/>
        <v>Bridge</v>
      </c>
      <c r="AS573" s="55"/>
      <c r="AT573" s="55"/>
      <c r="AU573" s="56">
        <f>IF(GroupStTimes!$A$8=0,MIN(CB573,CD573,CF573),MIN(BZ573,CB573,CD573,CF573))</f>
        <v>0.51457175925925913</v>
      </c>
      <c r="AV573" s="56">
        <f>IF(GroupStTimes!$A$8=0,MAX(CC573,CE573,CG573),MAX(CA573,CC573,CE573,CG573))</f>
        <v>0.56040509259259264</v>
      </c>
      <c r="AW573" s="57" t="str">
        <f t="shared" si="963"/>
        <v/>
      </c>
      <c r="AX573" s="58" t="str">
        <f t="shared" si="964"/>
        <v/>
      </c>
      <c r="AY573" s="58" t="str">
        <f t="shared" si="965"/>
        <v/>
      </c>
      <c r="AZ573" s="31">
        <f t="shared" si="966"/>
        <v>184.49</v>
      </c>
      <c r="BA573" s="59">
        <f t="shared" si="967"/>
        <v>0.51048611111111097</v>
      </c>
      <c r="BB573" s="59">
        <f t="shared" si="968"/>
        <v>0.51604166666666662</v>
      </c>
      <c r="BC573" s="59">
        <f t="shared" si="969"/>
        <v>0.51057870370370362</v>
      </c>
      <c r="BD573" s="59">
        <f t="shared" si="970"/>
        <v>0.5564120370370369</v>
      </c>
      <c r="BE573" s="59">
        <f t="shared" si="971"/>
        <v>0.54429398148148156</v>
      </c>
      <c r="BF573" s="59">
        <f t="shared" si="972"/>
        <v>0.55471064814814819</v>
      </c>
      <c r="BG573" s="59">
        <f t="shared" si="973"/>
        <v>0.55804398148148149</v>
      </c>
      <c r="BH573" s="59">
        <f t="shared" si="974"/>
        <v>0.55734953703703705</v>
      </c>
      <c r="BI573" s="31">
        <f t="shared" si="975"/>
        <v>4.9799999999999898</v>
      </c>
      <c r="BJ573" s="61">
        <f t="shared" ref="BJ573:BM573" si="1059">IF($AJ572="t",IF(AM571=0,0,$BI573/AM571),IF(AM572=0,0,$BI573/AM572))</f>
        <v>0.11318181818181795</v>
      </c>
      <c r="BK573" s="61">
        <f t="shared" si="1059"/>
        <v>9.5769230769230579E-2</v>
      </c>
      <c r="BL573" s="61">
        <f t="shared" si="1059"/>
        <v>8.2999999999999824E-2</v>
      </c>
      <c r="BM573" s="61">
        <f t="shared" si="1059"/>
        <v>7.3235294117646912E-2</v>
      </c>
      <c r="BN573" s="62">
        <f t="shared" si="977"/>
        <v>0</v>
      </c>
      <c r="BO573" s="62">
        <f t="shared" si="978"/>
        <v>6</v>
      </c>
      <c r="BP573" s="62">
        <f t="shared" si="979"/>
        <v>47</v>
      </c>
      <c r="BQ573" s="62">
        <f t="shared" si="980"/>
        <v>0</v>
      </c>
      <c r="BR573" s="62">
        <f t="shared" si="981"/>
        <v>5</v>
      </c>
      <c r="BS573" s="62">
        <f t="shared" si="982"/>
        <v>45</v>
      </c>
      <c r="BT573" s="62">
        <f t="shared" si="983"/>
        <v>0</v>
      </c>
      <c r="BU573" s="62">
        <f t="shared" si="984"/>
        <v>4</v>
      </c>
      <c r="BV573" s="62">
        <f t="shared" si="985"/>
        <v>59</v>
      </c>
      <c r="BW573" s="62">
        <f t="shared" si="986"/>
        <v>0</v>
      </c>
      <c r="BX573" s="62">
        <f t="shared" si="987"/>
        <v>4</v>
      </c>
      <c r="BY573" s="62">
        <f t="shared" si="988"/>
        <v>24</v>
      </c>
      <c r="BZ573" s="63">
        <f t="shared" si="989"/>
        <v>0.51519675925925912</v>
      </c>
      <c r="CA573" s="63">
        <f t="shared" si="990"/>
        <v>0.52075231481481477</v>
      </c>
      <c r="CB573" s="63">
        <f t="shared" si="991"/>
        <v>0.51457175925925913</v>
      </c>
      <c r="CC573" s="63">
        <f t="shared" si="992"/>
        <v>0.56040509259259241</v>
      </c>
      <c r="CD573" s="63">
        <f t="shared" si="993"/>
        <v>0.54775462962962973</v>
      </c>
      <c r="CE573" s="63">
        <f t="shared" si="994"/>
        <v>0.55817129629629636</v>
      </c>
      <c r="CF573" s="63">
        <f t="shared" si="995"/>
        <v>0.56109953703703708</v>
      </c>
      <c r="CG573" s="63">
        <f t="shared" si="996"/>
        <v>0.56040509259259264</v>
      </c>
      <c r="CH573" s="36"/>
      <c r="CI573" s="36"/>
      <c r="CJ573" s="36"/>
      <c r="CK573" s="36"/>
      <c r="CL573" s="60">
        <v>60</v>
      </c>
    </row>
    <row r="574" spans="1:90" ht="26.25" customHeight="1" x14ac:dyDescent="0.25">
      <c r="A574" s="37">
        <v>50</v>
      </c>
      <c r="E574" s="39"/>
      <c r="F574" s="42"/>
      <c r="G574" s="78">
        <v>185.45</v>
      </c>
      <c r="H574" s="41">
        <f t="shared" si="1052"/>
        <v>189.82</v>
      </c>
      <c r="I574" s="42">
        <v>189.69</v>
      </c>
      <c r="J574" s="43">
        <f t="shared" si="1049"/>
        <v>-9.1377159224706743E-4</v>
      </c>
      <c r="K574" s="44">
        <f t="shared" si="1050"/>
        <v>-0.17333333333334622</v>
      </c>
      <c r="L574" s="76" t="s">
        <v>397</v>
      </c>
      <c r="M574" s="127" t="s">
        <v>1232</v>
      </c>
      <c r="N574" s="46">
        <f t="shared" si="952"/>
        <v>189.86333333333334</v>
      </c>
      <c r="O574" s="46">
        <f t="shared" si="1000"/>
        <v>-8.0000000000000016E-2</v>
      </c>
      <c r="P574" s="42">
        <v>189.97</v>
      </c>
      <c r="Q574" s="46">
        <f t="shared" si="1001"/>
        <v>4.3</v>
      </c>
      <c r="R574" s="37">
        <v>185.53</v>
      </c>
      <c r="S574" s="46">
        <f t="shared" si="1002"/>
        <v>4.0999999999999996</v>
      </c>
      <c r="T574" s="40">
        <v>185.76999999999998</v>
      </c>
      <c r="U574" s="47" t="str">
        <f t="shared" si="1041"/>
        <v/>
      </c>
      <c r="V574" s="47" t="str">
        <f t="shared" si="1042"/>
        <v/>
      </c>
      <c r="W574" s="50"/>
      <c r="X574" s="50"/>
      <c r="Y574" s="50"/>
      <c r="Z574" s="50"/>
      <c r="AA574" s="50"/>
      <c r="AB574" s="50"/>
      <c r="AC574" s="50"/>
      <c r="AD574" s="50"/>
      <c r="AE574" s="51">
        <f t="shared" si="954"/>
        <v>50</v>
      </c>
      <c r="AF574" s="51" t="str">
        <f t="shared" si="955"/>
        <v/>
      </c>
      <c r="AG574" s="51" t="str">
        <f t="shared" si="956"/>
        <v/>
      </c>
      <c r="AH574" s="51" t="str">
        <f t="shared" si="957"/>
        <v/>
      </c>
      <c r="AI574" s="52">
        <f t="shared" si="958"/>
        <v>189.82</v>
      </c>
      <c r="AJ574" s="51"/>
      <c r="AK574" s="53"/>
      <c r="AL574" s="52"/>
      <c r="AM574" s="53">
        <f t="shared" si="960"/>
        <v>39</v>
      </c>
      <c r="AN574" s="53">
        <f>IF(AJ574&lt;&gt;"",IF(AJ574="o",VLOOKUP(AM574,OpenSect!$A$1:$D$11,2),IF(AJ574="u",VLOOKUP(AM574,UpHill!$A$1:$D$35,2),IF(AJ574="d",VLOOKUP(AM574,DownHill!$A$3:$D$29,2),IF(AJ574="f",VLOOKUP(AM574,FlatUnd!$A$2:$D$30,2),IF(AJ574="t",VLOOKUP(AM574,TimeAdd!$A$1:$D$176,2),IF(AJ574="l",VLOOKUP(AM574,SLimit!$A$1:$D$8,2),AN573)))))),AN573)</f>
        <v>47</v>
      </c>
      <c r="AO574" s="53">
        <f>IF(AJ574&lt;&gt;"",IF(AJ574="o",VLOOKUP(AM574,OpenSect!$A$1:$D$11,3),IF(AJ574="u",VLOOKUP(AM574,UpHill!$A$1:$D$35,3),IF(AJ574="d",VLOOKUP(AM574,DownHill!$A$3:$D$29,3),IF(AJ574="f",VLOOKUP(AM574,FlatUnd!$A$2:$D$30,3),IF(AJ574="t",VLOOKUP(AM574,TimeAdd!$A$1:$D$18,3),IF(AJ574="l",VLOOKUP(AM574,SLimit!$A$1:$D$8,3),AO573)))))),AO573)</f>
        <v>55</v>
      </c>
      <c r="AP574" s="53">
        <f>IF(AJ574&lt;&gt;"",IF(AJ574="o",VLOOKUP(AM574,OpenSect!$A$1:$D$11,4),IF(AJ574="u",VLOOKUP(AM574,UpHill!$A$1:$D$35,4),IF(AJ574="d",VLOOKUP(AM574,DownHill!$A$3:$D$29,4),IF(AJ574="f",VLOOKUP(AM574,FlatUnd!$A$2:$D$30,4),IF(AJ574="t",VLOOKUP(AM574,TimeAdd!$A$1:$D$18,4),IF(AJ574="l",VLOOKUP(AM574,SLimit!$A$1:$D$8,4),AP573)))))),AP573)</f>
        <v>64</v>
      </c>
      <c r="AQ574" s="53" t="str">
        <f t="shared" si="961"/>
        <v>100</v>
      </c>
      <c r="AR574" s="54" t="str">
        <f t="shared" si="962"/>
        <v>14 km Stone</v>
      </c>
      <c r="AS574" s="55"/>
      <c r="AT574" s="55"/>
      <c r="AU574" s="56">
        <f>IF(GroupStTimes!$A$8=0,MIN(CB574,CD574,CF574),MIN(BZ574,CB574,CD574,CF574))</f>
        <v>0.51488425925925918</v>
      </c>
      <c r="AV574" s="56">
        <f>IF(GroupStTimes!$A$8=0,MAX(CC574,CE574,CG574),MAX(CA574,CC574,CE574,CG574))</f>
        <v>0.56071759259259246</v>
      </c>
      <c r="AW574" s="57" t="str">
        <f t="shared" si="963"/>
        <v/>
      </c>
      <c r="AX574" s="58" t="str">
        <f t="shared" si="964"/>
        <v/>
      </c>
      <c r="AY574" s="58" t="str">
        <f t="shared" si="965"/>
        <v/>
      </c>
      <c r="AZ574" s="31">
        <f t="shared" si="966"/>
        <v>189.47</v>
      </c>
      <c r="BA574" s="59">
        <f t="shared" si="967"/>
        <v>0.51519675925925912</v>
      </c>
      <c r="BB574" s="59">
        <f t="shared" si="968"/>
        <v>0.52075231481481477</v>
      </c>
      <c r="BC574" s="59">
        <f t="shared" si="969"/>
        <v>0.51457175925925913</v>
      </c>
      <c r="BD574" s="59">
        <f t="shared" si="970"/>
        <v>0.56040509259259241</v>
      </c>
      <c r="BE574" s="59">
        <f t="shared" si="971"/>
        <v>0.54775462962962973</v>
      </c>
      <c r="BF574" s="59">
        <f t="shared" si="972"/>
        <v>0.55817129629629636</v>
      </c>
      <c r="BG574" s="59">
        <f t="shared" si="973"/>
        <v>0.56109953703703708</v>
      </c>
      <c r="BH574" s="59">
        <f t="shared" si="974"/>
        <v>0.56040509259259264</v>
      </c>
      <c r="BI574" s="31">
        <f t="shared" si="975"/>
        <v>0.34999999999999432</v>
      </c>
      <c r="BJ574" s="61">
        <f t="shared" ref="BJ574:BM574" si="1060">IF($AJ573="t",IF(AM572=0,0,$BI574/AM572),IF(AM573=0,0,$BI574/AM573))</f>
        <v>8.974358974358828E-3</v>
      </c>
      <c r="BK574" s="61">
        <f t="shared" si="1060"/>
        <v>7.4468085106381768E-3</v>
      </c>
      <c r="BL574" s="61">
        <f t="shared" si="1060"/>
        <v>6.3636363636362606E-3</v>
      </c>
      <c r="BM574" s="61">
        <f t="shared" si="1060"/>
        <v>5.4687499999999112E-3</v>
      </c>
      <c r="BN574" s="62">
        <f t="shared" si="977"/>
        <v>0</v>
      </c>
      <c r="BO574" s="62">
        <f t="shared" si="978"/>
        <v>0</v>
      </c>
      <c r="BP574" s="62">
        <f t="shared" si="979"/>
        <v>32</v>
      </c>
      <c r="BQ574" s="62">
        <f t="shared" si="980"/>
        <v>0</v>
      </c>
      <c r="BR574" s="62">
        <f t="shared" si="981"/>
        <v>0</v>
      </c>
      <c r="BS574" s="62">
        <f t="shared" si="982"/>
        <v>27</v>
      </c>
      <c r="BT574" s="62">
        <f t="shared" si="983"/>
        <v>0</v>
      </c>
      <c r="BU574" s="62">
        <f t="shared" si="984"/>
        <v>0</v>
      </c>
      <c r="BV574" s="62">
        <f t="shared" si="985"/>
        <v>23</v>
      </c>
      <c r="BW574" s="62">
        <f t="shared" si="986"/>
        <v>0</v>
      </c>
      <c r="BX574" s="62">
        <f t="shared" si="987"/>
        <v>0</v>
      </c>
      <c r="BY574" s="62">
        <f t="shared" si="988"/>
        <v>20</v>
      </c>
      <c r="BZ574" s="63">
        <f t="shared" si="989"/>
        <v>0.51556712962962947</v>
      </c>
      <c r="CA574" s="63">
        <f t="shared" si="990"/>
        <v>0.52112268518518512</v>
      </c>
      <c r="CB574" s="63">
        <f t="shared" si="991"/>
        <v>0.51488425925925918</v>
      </c>
      <c r="CC574" s="63">
        <f t="shared" si="992"/>
        <v>0.56071759259259246</v>
      </c>
      <c r="CD574" s="63">
        <f t="shared" si="993"/>
        <v>0.5480208333333334</v>
      </c>
      <c r="CE574" s="63">
        <f t="shared" si="994"/>
        <v>0.55843750000000003</v>
      </c>
      <c r="CF574" s="63">
        <f t="shared" si="995"/>
        <v>0.56133101851851852</v>
      </c>
      <c r="CG574" s="63">
        <f t="shared" si="996"/>
        <v>0.56063657407407408</v>
      </c>
      <c r="CH574" s="36"/>
      <c r="CI574" s="36"/>
      <c r="CJ574" s="36"/>
      <c r="CK574" s="36"/>
      <c r="CL574" s="60">
        <v>60</v>
      </c>
    </row>
    <row r="575" spans="1:90" ht="26.25" customHeight="1" x14ac:dyDescent="0.25">
      <c r="A575" s="37">
        <v>50</v>
      </c>
      <c r="E575" s="39"/>
      <c r="F575" s="42"/>
      <c r="G575" s="78">
        <v>187.51</v>
      </c>
      <c r="H575" s="41">
        <f t="shared" si="1052"/>
        <v>191.88</v>
      </c>
      <c r="I575" s="42">
        <v>191.75</v>
      </c>
      <c r="J575" s="43">
        <f t="shared" si="1049"/>
        <v>-9.03954802259806E-4</v>
      </c>
      <c r="K575" s="44">
        <f t="shared" si="1050"/>
        <v>-0.1733333333333178</v>
      </c>
      <c r="L575" s="76" t="s">
        <v>398</v>
      </c>
      <c r="M575" s="127" t="s">
        <v>1232</v>
      </c>
      <c r="N575" s="46">
        <f t="shared" si="952"/>
        <v>191.92333333333332</v>
      </c>
      <c r="O575" s="46">
        <f t="shared" si="1000"/>
        <v>-8.0000000000000016E-2</v>
      </c>
      <c r="P575" s="42">
        <v>192.03</v>
      </c>
      <c r="Q575" s="46">
        <f t="shared" si="1001"/>
        <v>4.3</v>
      </c>
      <c r="R575" s="37">
        <v>187.59</v>
      </c>
      <c r="S575" s="46">
        <f t="shared" si="1002"/>
        <v>4.0999999999999996</v>
      </c>
      <c r="T575" s="40">
        <v>187.82999999999998</v>
      </c>
      <c r="U575" s="47" t="str">
        <f t="shared" si="1041"/>
        <v/>
      </c>
      <c r="V575" s="47" t="str">
        <f t="shared" si="1042"/>
        <v/>
      </c>
      <c r="W575" s="50"/>
      <c r="X575" s="50"/>
      <c r="Y575" s="50"/>
      <c r="Z575" s="50"/>
      <c r="AA575" s="50"/>
      <c r="AB575" s="50"/>
      <c r="AC575" s="50"/>
      <c r="AD575" s="50"/>
      <c r="AE575" s="51">
        <f t="shared" si="954"/>
        <v>50</v>
      </c>
      <c r="AF575" s="51" t="str">
        <f t="shared" si="955"/>
        <v/>
      </c>
      <c r="AG575" s="51" t="str">
        <f t="shared" si="956"/>
        <v/>
      </c>
      <c r="AH575" s="51" t="str">
        <f t="shared" si="957"/>
        <v/>
      </c>
      <c r="AI575" s="52">
        <f t="shared" si="958"/>
        <v>191.88</v>
      </c>
      <c r="AJ575" s="51"/>
      <c r="AK575" s="53"/>
      <c r="AL575" s="52"/>
      <c r="AM575" s="53">
        <f t="shared" si="960"/>
        <v>39</v>
      </c>
      <c r="AN575" s="53">
        <f>IF(AJ575&lt;&gt;"",IF(AJ575="o",VLOOKUP(AM575,OpenSect!$A$1:$D$11,2),IF(AJ575="u",VLOOKUP(AM575,UpHill!$A$1:$D$35,2),IF(AJ575="d",VLOOKUP(AM575,DownHill!$A$3:$D$29,2),IF(AJ575="f",VLOOKUP(AM575,FlatUnd!$A$2:$D$30,2),IF(AJ575="t",VLOOKUP(AM575,TimeAdd!$A$1:$D$176,2),IF(AJ575="l",VLOOKUP(AM575,SLimit!$A$1:$D$8,2),AN574)))))),AN574)</f>
        <v>47</v>
      </c>
      <c r="AO575" s="53">
        <f>IF(AJ575&lt;&gt;"",IF(AJ575="o",VLOOKUP(AM575,OpenSect!$A$1:$D$11,3),IF(AJ575="u",VLOOKUP(AM575,UpHill!$A$1:$D$35,3),IF(AJ575="d",VLOOKUP(AM575,DownHill!$A$3:$D$29,3),IF(AJ575="f",VLOOKUP(AM575,FlatUnd!$A$2:$D$30,3),IF(AJ575="t",VLOOKUP(AM575,TimeAdd!$A$1:$D$18,3),IF(AJ575="l",VLOOKUP(AM575,SLimit!$A$1:$D$8,3),AO574)))))),AO574)</f>
        <v>55</v>
      </c>
      <c r="AP575" s="53">
        <f>IF(AJ575&lt;&gt;"",IF(AJ575="o",VLOOKUP(AM575,OpenSect!$A$1:$D$11,4),IF(AJ575="u",VLOOKUP(AM575,UpHill!$A$1:$D$35,4),IF(AJ575="d",VLOOKUP(AM575,DownHill!$A$3:$D$29,4),IF(AJ575="f",VLOOKUP(AM575,FlatUnd!$A$2:$D$30,4),IF(AJ575="t",VLOOKUP(AM575,TimeAdd!$A$1:$D$18,4),IF(AJ575="l",VLOOKUP(AM575,SLimit!$A$1:$D$8,4),AP574)))))),AP574)</f>
        <v>64</v>
      </c>
      <c r="AQ575" s="53" t="str">
        <f t="shared" si="961"/>
        <v>100</v>
      </c>
      <c r="AR575" s="54" t="str">
        <f t="shared" si="962"/>
        <v>16 km Stone</v>
      </c>
      <c r="AS575" s="55"/>
      <c r="AT575" s="55"/>
      <c r="AU575" s="56">
        <f>IF(GroupStTimes!$A$8=0,MIN(CB575,CD575,CF575),MIN(BZ575,CB575,CD575,CF575))</f>
        <v>0.51671296296296287</v>
      </c>
      <c r="AV575" s="56">
        <f>IF(GroupStTimes!$A$8=0,MAX(CC575,CE575,CG575),MAX(CA575,CC575,CE575,CG575))</f>
        <v>0.56254629629629616</v>
      </c>
      <c r="AW575" s="57" t="str">
        <f t="shared" si="963"/>
        <v/>
      </c>
      <c r="AX575" s="58" t="str">
        <f t="shared" si="964"/>
        <v/>
      </c>
      <c r="AY575" s="58" t="str">
        <f t="shared" si="965"/>
        <v/>
      </c>
      <c r="AZ575" s="31">
        <f t="shared" si="966"/>
        <v>189.47</v>
      </c>
      <c r="BA575" s="59">
        <f t="shared" si="967"/>
        <v>0.51519675925925912</v>
      </c>
      <c r="BB575" s="59">
        <f t="shared" si="968"/>
        <v>0.52075231481481477</v>
      </c>
      <c r="BC575" s="59">
        <f t="shared" si="969"/>
        <v>0.51457175925925913</v>
      </c>
      <c r="BD575" s="59">
        <f t="shared" si="970"/>
        <v>0.56040509259259241</v>
      </c>
      <c r="BE575" s="59">
        <f t="shared" si="971"/>
        <v>0.54775462962962973</v>
      </c>
      <c r="BF575" s="59">
        <f t="shared" si="972"/>
        <v>0.55817129629629636</v>
      </c>
      <c r="BG575" s="59">
        <f t="shared" si="973"/>
        <v>0.56109953703703708</v>
      </c>
      <c r="BH575" s="59">
        <f t="shared" si="974"/>
        <v>0.56040509259259264</v>
      </c>
      <c r="BI575" s="31">
        <f t="shared" si="975"/>
        <v>2.4099999999999966</v>
      </c>
      <c r="BJ575" s="61">
        <f t="shared" ref="BJ575:BM575" si="1061">IF($AJ574="t",IF(AM573=0,0,$BI575/AM573),IF(AM574=0,0,$BI575/AM574))</f>
        <v>6.1794871794871704E-2</v>
      </c>
      <c r="BK575" s="61">
        <f t="shared" si="1061"/>
        <v>5.1276595744680777E-2</v>
      </c>
      <c r="BL575" s="61">
        <f t="shared" si="1061"/>
        <v>4.3818181818181756E-2</v>
      </c>
      <c r="BM575" s="61">
        <f t="shared" si="1061"/>
        <v>3.7656249999999947E-2</v>
      </c>
      <c r="BN575" s="62">
        <f t="shared" si="977"/>
        <v>0</v>
      </c>
      <c r="BO575" s="62">
        <f t="shared" si="978"/>
        <v>3</v>
      </c>
      <c r="BP575" s="62">
        <f t="shared" si="979"/>
        <v>42</v>
      </c>
      <c r="BQ575" s="62">
        <f t="shared" si="980"/>
        <v>0</v>
      </c>
      <c r="BR575" s="62">
        <f t="shared" si="981"/>
        <v>3</v>
      </c>
      <c r="BS575" s="62">
        <f t="shared" si="982"/>
        <v>5</v>
      </c>
      <c r="BT575" s="62">
        <f t="shared" si="983"/>
        <v>0</v>
      </c>
      <c r="BU575" s="62">
        <f t="shared" si="984"/>
        <v>2</v>
      </c>
      <c r="BV575" s="62">
        <f t="shared" si="985"/>
        <v>38</v>
      </c>
      <c r="BW575" s="62">
        <f t="shared" si="986"/>
        <v>0</v>
      </c>
      <c r="BX575" s="62">
        <f t="shared" si="987"/>
        <v>2</v>
      </c>
      <c r="BY575" s="62">
        <f t="shared" si="988"/>
        <v>16</v>
      </c>
      <c r="BZ575" s="63">
        <f t="shared" si="989"/>
        <v>0.51776620370370352</v>
      </c>
      <c r="CA575" s="63">
        <f t="shared" si="990"/>
        <v>0.52332175925925917</v>
      </c>
      <c r="CB575" s="63">
        <f t="shared" si="991"/>
        <v>0.51671296296296287</v>
      </c>
      <c r="CC575" s="63">
        <f t="shared" si="992"/>
        <v>0.56254629629629616</v>
      </c>
      <c r="CD575" s="63">
        <f t="shared" si="993"/>
        <v>0.54958333333333342</v>
      </c>
      <c r="CE575" s="63">
        <f t="shared" si="994"/>
        <v>0.56000000000000005</v>
      </c>
      <c r="CF575" s="63">
        <f t="shared" si="995"/>
        <v>0.56267361111111114</v>
      </c>
      <c r="CG575" s="63">
        <f t="shared" si="996"/>
        <v>0.5619791666666667</v>
      </c>
      <c r="CH575" s="36"/>
      <c r="CI575" s="36"/>
      <c r="CJ575" s="36"/>
      <c r="CK575" s="36"/>
      <c r="CL575" s="60">
        <v>60</v>
      </c>
    </row>
    <row r="576" spans="1:90" ht="26.25" customHeight="1" x14ac:dyDescent="0.25">
      <c r="A576" s="37">
        <v>50</v>
      </c>
      <c r="E576" s="39"/>
      <c r="F576" s="42"/>
      <c r="G576" s="78">
        <v>188.98</v>
      </c>
      <c r="H576" s="41">
        <f t="shared" si="1052"/>
        <v>193.35</v>
      </c>
      <c r="I576" s="42">
        <v>193.22</v>
      </c>
      <c r="J576" s="43">
        <f t="shared" si="1049"/>
        <v>-8.9707759721207843E-4</v>
      </c>
      <c r="K576" s="44">
        <f t="shared" si="1050"/>
        <v>-0.1733333333333178</v>
      </c>
      <c r="L576" s="76" t="s">
        <v>170</v>
      </c>
      <c r="M576" s="127" t="s">
        <v>1232</v>
      </c>
      <c r="N576" s="46">
        <f t="shared" si="952"/>
        <v>193.39333333333332</v>
      </c>
      <c r="O576" s="46">
        <f t="shared" si="1000"/>
        <v>-8.0000000000000016E-2</v>
      </c>
      <c r="P576" s="42">
        <v>193.5</v>
      </c>
      <c r="Q576" s="46">
        <f t="shared" si="1001"/>
        <v>4.3</v>
      </c>
      <c r="R576" s="37">
        <v>189.06</v>
      </c>
      <c r="S576" s="46">
        <f t="shared" si="1002"/>
        <v>4.0999999999999996</v>
      </c>
      <c r="T576" s="40">
        <v>189.29999999999998</v>
      </c>
      <c r="U576" s="47" t="str">
        <f t="shared" si="1041"/>
        <v/>
      </c>
      <c r="V576" s="47" t="str">
        <f t="shared" si="1042"/>
        <v/>
      </c>
      <c r="W576" s="50"/>
      <c r="X576" s="50"/>
      <c r="Y576" s="50"/>
      <c r="Z576" s="50"/>
      <c r="AA576" s="50"/>
      <c r="AB576" s="50"/>
      <c r="AC576" s="50"/>
      <c r="AD576" s="50"/>
      <c r="AE576" s="51">
        <f t="shared" si="954"/>
        <v>50</v>
      </c>
      <c r="AF576" s="51" t="str">
        <f t="shared" si="955"/>
        <v/>
      </c>
      <c r="AG576" s="51" t="str">
        <f t="shared" si="956"/>
        <v/>
      </c>
      <c r="AH576" s="51" t="str">
        <f t="shared" si="957"/>
        <v/>
      </c>
      <c r="AI576" s="52">
        <f t="shared" si="958"/>
        <v>193.35</v>
      </c>
      <c r="AJ576" s="51"/>
      <c r="AK576" s="53"/>
      <c r="AL576" s="52"/>
      <c r="AM576" s="53">
        <f t="shared" si="960"/>
        <v>39</v>
      </c>
      <c r="AN576" s="53">
        <f>IF(AJ576&lt;&gt;"",IF(AJ576="o",VLOOKUP(AM576,OpenSect!$A$1:$D$11,2),IF(AJ576="u",VLOOKUP(AM576,UpHill!$A$1:$D$35,2),IF(AJ576="d",VLOOKUP(AM576,DownHill!$A$3:$D$29,2),IF(AJ576="f",VLOOKUP(AM576,FlatUnd!$A$2:$D$30,2),IF(AJ576="t",VLOOKUP(AM576,TimeAdd!$A$1:$D$176,2),IF(AJ576="l",VLOOKUP(AM576,SLimit!$A$1:$D$8,2),AN575)))))),AN575)</f>
        <v>47</v>
      </c>
      <c r="AO576" s="53">
        <f>IF(AJ576&lt;&gt;"",IF(AJ576="o",VLOOKUP(AM576,OpenSect!$A$1:$D$11,3),IF(AJ576="u",VLOOKUP(AM576,UpHill!$A$1:$D$35,3),IF(AJ576="d",VLOOKUP(AM576,DownHill!$A$3:$D$29,3),IF(AJ576="f",VLOOKUP(AM576,FlatUnd!$A$2:$D$30,3),IF(AJ576="t",VLOOKUP(AM576,TimeAdd!$A$1:$D$18,3),IF(AJ576="l",VLOOKUP(AM576,SLimit!$A$1:$D$8,3),AO575)))))),AO575)</f>
        <v>55</v>
      </c>
      <c r="AP576" s="53">
        <f>IF(AJ576&lt;&gt;"",IF(AJ576="o",VLOOKUP(AM576,OpenSect!$A$1:$D$11,4),IF(AJ576="u",VLOOKUP(AM576,UpHill!$A$1:$D$35,4),IF(AJ576="d",VLOOKUP(AM576,DownHill!$A$3:$D$29,4),IF(AJ576="f",VLOOKUP(AM576,FlatUnd!$A$2:$D$30,4),IF(AJ576="t",VLOOKUP(AM576,TimeAdd!$A$1:$D$18,4),IF(AJ576="l",VLOOKUP(AM576,SLimit!$A$1:$D$8,4),AP575)))))),AP575)</f>
        <v>64</v>
      </c>
      <c r="AQ576" s="53" t="str">
        <f t="shared" si="961"/>
        <v>100</v>
      </c>
      <c r="AR576" s="54" t="str">
        <f t="shared" si="962"/>
        <v>Overhead wires</v>
      </c>
      <c r="AS576" s="55"/>
      <c r="AT576" s="55"/>
      <c r="AU576" s="56">
        <f>IF(GroupStTimes!$A$8=0,MIN(CB576,CD576,CF576),MIN(BZ576,CB576,CD576,CF576))</f>
        <v>0.51800925925925911</v>
      </c>
      <c r="AV576" s="56">
        <f>IF(GroupStTimes!$A$8=0,MAX(CC576,CE576,CG576),MAX(CA576,CC576,CE576,CG576))</f>
        <v>0.5638425925925924</v>
      </c>
      <c r="AW576" s="57" t="str">
        <f t="shared" si="963"/>
        <v/>
      </c>
      <c r="AX576" s="58" t="str">
        <f t="shared" si="964"/>
        <v/>
      </c>
      <c r="AY576" s="58" t="str">
        <f t="shared" si="965"/>
        <v/>
      </c>
      <c r="AZ576" s="31">
        <f t="shared" si="966"/>
        <v>189.47</v>
      </c>
      <c r="BA576" s="59">
        <f t="shared" si="967"/>
        <v>0.51519675925925912</v>
      </c>
      <c r="BB576" s="59">
        <f t="shared" si="968"/>
        <v>0.52075231481481477</v>
      </c>
      <c r="BC576" s="59">
        <f t="shared" si="969"/>
        <v>0.51457175925925913</v>
      </c>
      <c r="BD576" s="59">
        <f t="shared" si="970"/>
        <v>0.56040509259259241</v>
      </c>
      <c r="BE576" s="59">
        <f t="shared" si="971"/>
        <v>0.54775462962962973</v>
      </c>
      <c r="BF576" s="59">
        <f t="shared" si="972"/>
        <v>0.55817129629629636</v>
      </c>
      <c r="BG576" s="59">
        <f t="shared" si="973"/>
        <v>0.56109953703703708</v>
      </c>
      <c r="BH576" s="59">
        <f t="shared" si="974"/>
        <v>0.56040509259259264</v>
      </c>
      <c r="BI576" s="31">
        <f t="shared" si="975"/>
        <v>3.8799999999999955</v>
      </c>
      <c r="BJ576" s="61">
        <f t="shared" ref="BJ576:BM576" si="1062">IF($AJ575="t",IF(AM574=0,0,$BI576/AM574),IF(AM575=0,0,$BI576/AM575))</f>
        <v>9.9487179487179375E-2</v>
      </c>
      <c r="BK576" s="61">
        <f t="shared" si="1062"/>
        <v>8.2553191489361605E-2</v>
      </c>
      <c r="BL576" s="61">
        <f t="shared" si="1062"/>
        <v>7.0545454545454467E-2</v>
      </c>
      <c r="BM576" s="61">
        <f t="shared" si="1062"/>
        <v>6.0624999999999929E-2</v>
      </c>
      <c r="BN576" s="62">
        <f t="shared" si="977"/>
        <v>0</v>
      </c>
      <c r="BO576" s="62">
        <f t="shared" si="978"/>
        <v>5</v>
      </c>
      <c r="BP576" s="62">
        <f t="shared" si="979"/>
        <v>58</v>
      </c>
      <c r="BQ576" s="62">
        <f t="shared" si="980"/>
        <v>0</v>
      </c>
      <c r="BR576" s="62">
        <f t="shared" si="981"/>
        <v>4</v>
      </c>
      <c r="BS576" s="62">
        <f t="shared" si="982"/>
        <v>57</v>
      </c>
      <c r="BT576" s="62">
        <f t="shared" si="983"/>
        <v>0</v>
      </c>
      <c r="BU576" s="62">
        <f t="shared" si="984"/>
        <v>4</v>
      </c>
      <c r="BV576" s="62">
        <f t="shared" si="985"/>
        <v>14</v>
      </c>
      <c r="BW576" s="62">
        <f t="shared" si="986"/>
        <v>0</v>
      </c>
      <c r="BX576" s="62">
        <f t="shared" si="987"/>
        <v>3</v>
      </c>
      <c r="BY576" s="62">
        <f t="shared" si="988"/>
        <v>38</v>
      </c>
      <c r="BZ576" s="63">
        <f t="shared" si="989"/>
        <v>0.51934027777777758</v>
      </c>
      <c r="CA576" s="63">
        <f t="shared" si="990"/>
        <v>0.52489583333333334</v>
      </c>
      <c r="CB576" s="63">
        <f t="shared" si="991"/>
        <v>0.51800925925925911</v>
      </c>
      <c r="CC576" s="63">
        <f t="shared" si="992"/>
        <v>0.5638425925925924</v>
      </c>
      <c r="CD576" s="63">
        <f t="shared" si="993"/>
        <v>0.5506944444444446</v>
      </c>
      <c r="CE576" s="63">
        <f t="shared" si="994"/>
        <v>0.56111111111111123</v>
      </c>
      <c r="CF576" s="63">
        <f t="shared" si="995"/>
        <v>0.56362268518518521</v>
      </c>
      <c r="CG576" s="63">
        <f t="shared" si="996"/>
        <v>0.56292824074074077</v>
      </c>
      <c r="CH576" s="36"/>
      <c r="CI576" s="36"/>
      <c r="CJ576" s="36"/>
      <c r="CK576" s="36"/>
      <c r="CL576" s="60">
        <v>60</v>
      </c>
    </row>
    <row r="577" spans="1:90" ht="26.25" customHeight="1" x14ac:dyDescent="0.25">
      <c r="A577" s="37">
        <v>50</v>
      </c>
      <c r="E577" s="39"/>
      <c r="F577" s="42"/>
      <c r="G577" s="78">
        <v>189.7</v>
      </c>
      <c r="H577" s="41">
        <f t="shared" si="1052"/>
        <v>194.07</v>
      </c>
      <c r="I577" s="42">
        <v>193.94</v>
      </c>
      <c r="J577" s="43">
        <f t="shared" si="1049"/>
        <v>-8.9374720704004447E-4</v>
      </c>
      <c r="K577" s="44">
        <f t="shared" si="1050"/>
        <v>-0.17333333333334622</v>
      </c>
      <c r="L577" s="76" t="s">
        <v>44</v>
      </c>
      <c r="M577" s="127" t="s">
        <v>1232</v>
      </c>
      <c r="N577" s="46">
        <f t="shared" si="952"/>
        <v>194.11333333333334</v>
      </c>
      <c r="O577" s="46">
        <f t="shared" si="1000"/>
        <v>-8.0000000000000016E-2</v>
      </c>
      <c r="P577" s="42">
        <v>194.22</v>
      </c>
      <c r="Q577" s="46">
        <f t="shared" si="1001"/>
        <v>4.3</v>
      </c>
      <c r="R577" s="37">
        <v>189.78</v>
      </c>
      <c r="S577" s="46">
        <f t="shared" si="1002"/>
        <v>4.0999999999999996</v>
      </c>
      <c r="T577" s="40">
        <v>190.01999999999998</v>
      </c>
      <c r="U577" s="47" t="str">
        <f t="shared" si="1041"/>
        <v/>
      </c>
      <c r="V577" s="47" t="str">
        <f t="shared" si="1042"/>
        <v/>
      </c>
      <c r="W577" s="50"/>
      <c r="X577" s="50"/>
      <c r="Y577" s="50"/>
      <c r="Z577" s="50"/>
      <c r="AA577" s="50"/>
      <c r="AB577" s="50"/>
      <c r="AC577" s="50"/>
      <c r="AD577" s="50"/>
      <c r="AE577" s="51">
        <f t="shared" si="954"/>
        <v>50</v>
      </c>
      <c r="AF577" s="51" t="str">
        <f t="shared" si="955"/>
        <v/>
      </c>
      <c r="AG577" s="51" t="str">
        <f t="shared" si="956"/>
        <v/>
      </c>
      <c r="AH577" s="51" t="str">
        <f t="shared" si="957"/>
        <v/>
      </c>
      <c r="AI577" s="52">
        <f t="shared" si="958"/>
        <v>194.07</v>
      </c>
      <c r="AJ577" s="51"/>
      <c r="AK577" s="53"/>
      <c r="AL577" s="52"/>
      <c r="AM577" s="53">
        <f t="shared" si="960"/>
        <v>39</v>
      </c>
      <c r="AN577" s="53">
        <f>IF(AJ577&lt;&gt;"",IF(AJ577="o",VLOOKUP(AM577,OpenSect!$A$1:$D$11,2),IF(AJ577="u",VLOOKUP(AM577,UpHill!$A$1:$D$35,2),IF(AJ577="d",VLOOKUP(AM577,DownHill!$A$3:$D$29,2),IF(AJ577="f",VLOOKUP(AM577,FlatUnd!$A$2:$D$30,2),IF(AJ577="t",VLOOKUP(AM577,TimeAdd!$A$1:$D$176,2),IF(AJ577="l",VLOOKUP(AM577,SLimit!$A$1:$D$8,2),AN576)))))),AN576)</f>
        <v>47</v>
      </c>
      <c r="AO577" s="53">
        <f>IF(AJ577&lt;&gt;"",IF(AJ577="o",VLOOKUP(AM577,OpenSect!$A$1:$D$11,3),IF(AJ577="u",VLOOKUP(AM577,UpHill!$A$1:$D$35,3),IF(AJ577="d",VLOOKUP(AM577,DownHill!$A$3:$D$29,3),IF(AJ577="f",VLOOKUP(AM577,FlatUnd!$A$2:$D$30,3),IF(AJ577="t",VLOOKUP(AM577,TimeAdd!$A$1:$D$18,3),IF(AJ577="l",VLOOKUP(AM577,SLimit!$A$1:$D$8,3),AO576)))))),AO576)</f>
        <v>55</v>
      </c>
      <c r="AP577" s="53">
        <f>IF(AJ577&lt;&gt;"",IF(AJ577="o",VLOOKUP(AM577,OpenSect!$A$1:$D$11,4),IF(AJ577="u",VLOOKUP(AM577,UpHill!$A$1:$D$35,4),IF(AJ577="d",VLOOKUP(AM577,DownHill!$A$3:$D$29,4),IF(AJ577="f",VLOOKUP(AM577,FlatUnd!$A$2:$D$30,4),IF(AJ577="t",VLOOKUP(AM577,TimeAdd!$A$1:$D$18,4),IF(AJ577="l",VLOOKUP(AM577,SLimit!$A$1:$D$8,4),AP576)))))),AP576)</f>
        <v>64</v>
      </c>
      <c r="AQ577" s="53" t="str">
        <f t="shared" si="961"/>
        <v>100</v>
      </c>
      <c r="AR577" s="54" t="str">
        <f t="shared" si="962"/>
        <v>Bridge</v>
      </c>
      <c r="AS577" s="55"/>
      <c r="AT577" s="55"/>
      <c r="AU577" s="56">
        <f>IF(GroupStTimes!$A$8=0,MIN(CB577,CD577,CF577),MIN(BZ577,CB577,CD577,CF577))</f>
        <v>0.51864583333333325</v>
      </c>
      <c r="AV577" s="56">
        <f>IF(GroupStTimes!$A$8=0,MAX(CC577,CE577,CG577),MAX(CA577,CC577,CE577,CG577))</f>
        <v>0.56447916666666653</v>
      </c>
      <c r="AW577" s="57" t="str">
        <f t="shared" si="963"/>
        <v/>
      </c>
      <c r="AX577" s="58" t="str">
        <f t="shared" si="964"/>
        <v/>
      </c>
      <c r="AY577" s="58" t="str">
        <f t="shared" si="965"/>
        <v/>
      </c>
      <c r="AZ577" s="31">
        <f t="shared" si="966"/>
        <v>189.47</v>
      </c>
      <c r="BA577" s="59">
        <f t="shared" si="967"/>
        <v>0.51519675925925912</v>
      </c>
      <c r="BB577" s="59">
        <f t="shared" si="968"/>
        <v>0.52075231481481477</v>
      </c>
      <c r="BC577" s="59">
        <f t="shared" si="969"/>
        <v>0.51457175925925913</v>
      </c>
      <c r="BD577" s="59">
        <f t="shared" si="970"/>
        <v>0.56040509259259241</v>
      </c>
      <c r="BE577" s="59">
        <f t="shared" si="971"/>
        <v>0.54775462962962973</v>
      </c>
      <c r="BF577" s="59">
        <f t="shared" si="972"/>
        <v>0.55817129629629636</v>
      </c>
      <c r="BG577" s="59">
        <f t="shared" si="973"/>
        <v>0.56109953703703708</v>
      </c>
      <c r="BH577" s="59">
        <f t="shared" si="974"/>
        <v>0.56040509259259264</v>
      </c>
      <c r="BI577" s="31">
        <f t="shared" si="975"/>
        <v>4.5999999999999943</v>
      </c>
      <c r="BJ577" s="61">
        <f t="shared" ref="BJ577:BM577" si="1063">IF($AJ576="t",IF(AM575=0,0,$BI577/AM575),IF(AM576=0,0,$BI577/AM576))</f>
        <v>0.11794871794871781</v>
      </c>
      <c r="BK577" s="61">
        <f t="shared" si="1063"/>
        <v>9.7872340425531792E-2</v>
      </c>
      <c r="BL577" s="61">
        <f t="shared" si="1063"/>
        <v>8.3636363636363537E-2</v>
      </c>
      <c r="BM577" s="61">
        <f t="shared" si="1063"/>
        <v>7.1874999999999911E-2</v>
      </c>
      <c r="BN577" s="62">
        <f t="shared" si="977"/>
        <v>0</v>
      </c>
      <c r="BO577" s="62">
        <f t="shared" si="978"/>
        <v>7</v>
      </c>
      <c r="BP577" s="62">
        <f t="shared" si="979"/>
        <v>5</v>
      </c>
      <c r="BQ577" s="62">
        <f t="shared" si="980"/>
        <v>0</v>
      </c>
      <c r="BR577" s="62">
        <f t="shared" si="981"/>
        <v>5</v>
      </c>
      <c r="BS577" s="62">
        <f t="shared" si="982"/>
        <v>52</v>
      </c>
      <c r="BT577" s="62">
        <f t="shared" si="983"/>
        <v>0</v>
      </c>
      <c r="BU577" s="62">
        <f t="shared" si="984"/>
        <v>5</v>
      </c>
      <c r="BV577" s="62">
        <f t="shared" si="985"/>
        <v>1</v>
      </c>
      <c r="BW577" s="62">
        <f t="shared" si="986"/>
        <v>0</v>
      </c>
      <c r="BX577" s="62">
        <f t="shared" si="987"/>
        <v>4</v>
      </c>
      <c r="BY577" s="62">
        <f t="shared" si="988"/>
        <v>19</v>
      </c>
      <c r="BZ577" s="63">
        <f t="shared" si="989"/>
        <v>0.52011574074074063</v>
      </c>
      <c r="CA577" s="63">
        <f t="shared" si="990"/>
        <v>0.52567129629629628</v>
      </c>
      <c r="CB577" s="63">
        <f t="shared" si="991"/>
        <v>0.51864583333333325</v>
      </c>
      <c r="CC577" s="63">
        <f t="shared" si="992"/>
        <v>0.56447916666666653</v>
      </c>
      <c r="CD577" s="63">
        <f t="shared" si="993"/>
        <v>0.55123842592592598</v>
      </c>
      <c r="CE577" s="63">
        <f t="shared" si="994"/>
        <v>0.56165509259259261</v>
      </c>
      <c r="CF577" s="63">
        <f t="shared" si="995"/>
        <v>0.56409722222222225</v>
      </c>
      <c r="CG577" s="63">
        <f t="shared" si="996"/>
        <v>0.56340277777777781</v>
      </c>
      <c r="CH577" s="36"/>
      <c r="CI577" s="36"/>
      <c r="CJ577" s="36"/>
      <c r="CK577" s="36"/>
      <c r="CL577" s="60">
        <v>60</v>
      </c>
    </row>
    <row r="578" spans="1:90" ht="26.25" customHeight="1" x14ac:dyDescent="0.25">
      <c r="A578" s="37">
        <v>50</v>
      </c>
      <c r="E578" s="39"/>
      <c r="F578" s="42"/>
      <c r="G578" s="78">
        <v>189.84</v>
      </c>
      <c r="H578" s="41">
        <f t="shared" si="1052"/>
        <v>194.21</v>
      </c>
      <c r="I578" s="42">
        <v>194.08</v>
      </c>
      <c r="J578" s="43">
        <f t="shared" si="1049"/>
        <v>-8.9310250068692183E-4</v>
      </c>
      <c r="K578" s="44">
        <f t="shared" si="1050"/>
        <v>-0.1733333333333178</v>
      </c>
      <c r="L578" s="80" t="s">
        <v>128</v>
      </c>
      <c r="M578" s="127" t="s">
        <v>1232</v>
      </c>
      <c r="N578" s="46">
        <f t="shared" si="952"/>
        <v>194.25333333333333</v>
      </c>
      <c r="O578" s="46">
        <f t="shared" si="1000"/>
        <v>-8.0000000000000016E-2</v>
      </c>
      <c r="P578" s="42">
        <v>194.36</v>
      </c>
      <c r="Q578" s="46">
        <f t="shared" si="1001"/>
        <v>4.3</v>
      </c>
      <c r="R578" s="37">
        <v>189.92</v>
      </c>
      <c r="S578" s="46">
        <f t="shared" si="1002"/>
        <v>4.0999999999999996</v>
      </c>
      <c r="T578" s="40">
        <v>190.16</v>
      </c>
      <c r="U578" s="47" t="str">
        <f t="shared" si="1041"/>
        <v/>
      </c>
      <c r="V578" s="47" t="str">
        <f t="shared" si="1042"/>
        <v/>
      </c>
      <c r="W578" s="50"/>
      <c r="X578" s="50"/>
      <c r="Y578" s="50"/>
      <c r="Z578" s="50"/>
      <c r="AA578" s="50"/>
      <c r="AB578" s="50"/>
      <c r="AC578" s="50"/>
      <c r="AD578" s="50"/>
      <c r="AE578" s="51">
        <f t="shared" si="954"/>
        <v>50</v>
      </c>
      <c r="AF578" s="51" t="str">
        <f t="shared" si="955"/>
        <v/>
      </c>
      <c r="AG578" s="51" t="str">
        <f t="shared" si="956"/>
        <v/>
      </c>
      <c r="AH578" s="51" t="str">
        <f t="shared" si="957"/>
        <v/>
      </c>
      <c r="AI578" s="52">
        <f t="shared" si="958"/>
        <v>194.21</v>
      </c>
      <c r="AJ578" s="51"/>
      <c r="AK578" s="53"/>
      <c r="AL578" s="52"/>
      <c r="AM578" s="53">
        <f t="shared" si="960"/>
        <v>39</v>
      </c>
      <c r="AN578" s="53">
        <f>IF(AJ578&lt;&gt;"",IF(AJ578="o",VLOOKUP(AM578,OpenSect!$A$1:$D$11,2),IF(AJ578="u",VLOOKUP(AM578,UpHill!$A$1:$D$35,2),IF(AJ578="d",VLOOKUP(AM578,DownHill!$A$3:$D$29,2),IF(AJ578="f",VLOOKUP(AM578,FlatUnd!$A$2:$D$30,2),IF(AJ578="t",VLOOKUP(AM578,TimeAdd!$A$1:$D$176,2),IF(AJ578="l",VLOOKUP(AM578,SLimit!$A$1:$D$8,2),AN577)))))),AN577)</f>
        <v>47</v>
      </c>
      <c r="AO578" s="53">
        <f>IF(AJ578&lt;&gt;"",IF(AJ578="o",VLOOKUP(AM578,OpenSect!$A$1:$D$11,3),IF(AJ578="u",VLOOKUP(AM578,UpHill!$A$1:$D$35,3),IF(AJ578="d",VLOOKUP(AM578,DownHill!$A$3:$D$29,3),IF(AJ578="f",VLOOKUP(AM578,FlatUnd!$A$2:$D$30,3),IF(AJ578="t",VLOOKUP(AM578,TimeAdd!$A$1:$D$18,3),IF(AJ578="l",VLOOKUP(AM578,SLimit!$A$1:$D$8,3),AO577)))))),AO577)</f>
        <v>55</v>
      </c>
      <c r="AP578" s="53">
        <f>IF(AJ578&lt;&gt;"",IF(AJ578="o",VLOOKUP(AM578,OpenSect!$A$1:$D$11,4),IF(AJ578="u",VLOOKUP(AM578,UpHill!$A$1:$D$35,4),IF(AJ578="d",VLOOKUP(AM578,DownHill!$A$3:$D$29,4),IF(AJ578="f",VLOOKUP(AM578,FlatUnd!$A$2:$D$30,4),IF(AJ578="t",VLOOKUP(AM578,TimeAdd!$A$1:$D$18,4),IF(AJ578="l",VLOOKUP(AM578,SLimit!$A$1:$D$8,4),AP577)))))),AP577)</f>
        <v>64</v>
      </c>
      <c r="AQ578" s="53" t="str">
        <f t="shared" si="961"/>
        <v>100</v>
      </c>
      <c r="AR578" s="54" t="str">
        <f t="shared" si="962"/>
        <v>Overhead wires.</v>
      </c>
      <c r="AS578" s="55"/>
      <c r="AT578" s="55"/>
      <c r="AU578" s="56">
        <f>IF(GroupStTimes!$A$8=0,MIN(CB578,CD578,CF578),MIN(BZ578,CB578,CD578,CF578))</f>
        <v>0.51877314814814801</v>
      </c>
      <c r="AV578" s="56">
        <f>IF(GroupStTimes!$A$8=0,MAX(CC578,CE578,CG578),MAX(CA578,CC578,CE578,CG578))</f>
        <v>0.56460648148148129</v>
      </c>
      <c r="AW578" s="57" t="str">
        <f t="shared" si="963"/>
        <v/>
      </c>
      <c r="AX578" s="58" t="str">
        <f t="shared" si="964"/>
        <v/>
      </c>
      <c r="AY578" s="58" t="str">
        <f t="shared" si="965"/>
        <v/>
      </c>
      <c r="AZ578" s="31">
        <f t="shared" si="966"/>
        <v>189.47</v>
      </c>
      <c r="BA578" s="59">
        <f t="shared" si="967"/>
        <v>0.51519675925925912</v>
      </c>
      <c r="BB578" s="59">
        <f t="shared" si="968"/>
        <v>0.52075231481481477</v>
      </c>
      <c r="BC578" s="59">
        <f t="shared" si="969"/>
        <v>0.51457175925925913</v>
      </c>
      <c r="BD578" s="59">
        <f t="shared" si="970"/>
        <v>0.56040509259259241</v>
      </c>
      <c r="BE578" s="59">
        <f t="shared" si="971"/>
        <v>0.54775462962962973</v>
      </c>
      <c r="BF578" s="59">
        <f t="shared" si="972"/>
        <v>0.55817129629629636</v>
      </c>
      <c r="BG578" s="59">
        <f t="shared" si="973"/>
        <v>0.56109953703703708</v>
      </c>
      <c r="BH578" s="59">
        <f t="shared" si="974"/>
        <v>0.56040509259259264</v>
      </c>
      <c r="BI578" s="31">
        <f t="shared" si="975"/>
        <v>4.7400000000000091</v>
      </c>
      <c r="BJ578" s="61">
        <f t="shared" ref="BJ578:BM578" si="1064">IF($AJ577="t",IF(AM576=0,0,$BI578/AM576),IF(AM577=0,0,$BI578/AM577))</f>
        <v>0.12153846153846178</v>
      </c>
      <c r="BK578" s="61">
        <f t="shared" si="1064"/>
        <v>0.10085106382978742</v>
      </c>
      <c r="BL578" s="61">
        <f t="shared" si="1064"/>
        <v>8.6181818181818345E-2</v>
      </c>
      <c r="BM578" s="61">
        <f t="shared" si="1064"/>
        <v>7.4062500000000142E-2</v>
      </c>
      <c r="BN578" s="62">
        <f t="shared" si="977"/>
        <v>0</v>
      </c>
      <c r="BO578" s="62">
        <f t="shared" si="978"/>
        <v>7</v>
      </c>
      <c r="BP578" s="62">
        <f t="shared" si="979"/>
        <v>18</v>
      </c>
      <c r="BQ578" s="62">
        <f t="shared" si="980"/>
        <v>0</v>
      </c>
      <c r="BR578" s="62">
        <f t="shared" si="981"/>
        <v>6</v>
      </c>
      <c r="BS578" s="62">
        <f t="shared" si="982"/>
        <v>3</v>
      </c>
      <c r="BT578" s="62">
        <f t="shared" si="983"/>
        <v>0</v>
      </c>
      <c r="BU578" s="62">
        <f t="shared" si="984"/>
        <v>5</v>
      </c>
      <c r="BV578" s="62">
        <f t="shared" si="985"/>
        <v>10</v>
      </c>
      <c r="BW578" s="62">
        <f t="shared" si="986"/>
        <v>0</v>
      </c>
      <c r="BX578" s="62">
        <f t="shared" si="987"/>
        <v>4</v>
      </c>
      <c r="BY578" s="62">
        <f t="shared" si="988"/>
        <v>27</v>
      </c>
      <c r="BZ578" s="63">
        <f t="shared" si="989"/>
        <v>0.52026620370370358</v>
      </c>
      <c r="CA578" s="63">
        <f t="shared" si="990"/>
        <v>0.52582175925925922</v>
      </c>
      <c r="CB578" s="63">
        <f t="shared" si="991"/>
        <v>0.51877314814814801</v>
      </c>
      <c r="CC578" s="63">
        <f t="shared" si="992"/>
        <v>0.56460648148148129</v>
      </c>
      <c r="CD578" s="63">
        <f t="shared" si="993"/>
        <v>0.55134259259259266</v>
      </c>
      <c r="CE578" s="63">
        <f t="shared" si="994"/>
        <v>0.56175925925925929</v>
      </c>
      <c r="CF578" s="63">
        <f t="shared" si="995"/>
        <v>0.56418981481481489</v>
      </c>
      <c r="CG578" s="63">
        <f t="shared" si="996"/>
        <v>0.56349537037037045</v>
      </c>
      <c r="CH578" s="36"/>
      <c r="CI578" s="36"/>
      <c r="CJ578" s="36"/>
      <c r="CK578" s="36"/>
      <c r="CL578" s="60">
        <v>60</v>
      </c>
    </row>
    <row r="579" spans="1:90" ht="26.25" customHeight="1" x14ac:dyDescent="0.25">
      <c r="A579" s="37">
        <v>50</v>
      </c>
      <c r="E579" s="39"/>
      <c r="F579" s="42"/>
      <c r="G579" s="78">
        <v>190.23</v>
      </c>
      <c r="H579" s="41">
        <f t="shared" si="1052"/>
        <v>194.6</v>
      </c>
      <c r="I579" s="42">
        <v>194.47</v>
      </c>
      <c r="J579" s="43">
        <f t="shared" si="1049"/>
        <v>-8.5703021888546916E-4</v>
      </c>
      <c r="K579" s="44">
        <f t="shared" si="1050"/>
        <v>-0.16666666666665719</v>
      </c>
      <c r="L579" s="76" t="s">
        <v>44</v>
      </c>
      <c r="M579" s="127" t="s">
        <v>1232</v>
      </c>
      <c r="N579" s="46">
        <f t="shared" si="952"/>
        <v>194.63666666666666</v>
      </c>
      <c r="O579" s="46">
        <f t="shared" si="1000"/>
        <v>-8.0000000000000016E-2</v>
      </c>
      <c r="P579" s="42">
        <v>194.75</v>
      </c>
      <c r="Q579" s="46">
        <f t="shared" si="1001"/>
        <v>4.3</v>
      </c>
      <c r="R579" s="37">
        <v>190.3</v>
      </c>
      <c r="S579" s="46">
        <f t="shared" si="1002"/>
        <v>4.0999999999999996</v>
      </c>
      <c r="T579" s="40">
        <v>190.54</v>
      </c>
      <c r="U579" s="47" t="str">
        <f t="shared" si="1041"/>
        <v/>
      </c>
      <c r="V579" s="47" t="str">
        <f t="shared" si="1042"/>
        <v/>
      </c>
      <c r="W579" s="50"/>
      <c r="X579" s="50"/>
      <c r="Y579" s="50"/>
      <c r="Z579" s="50"/>
      <c r="AA579" s="50"/>
      <c r="AB579" s="50"/>
      <c r="AC579" s="50"/>
      <c r="AD579" s="50"/>
      <c r="AE579" s="51">
        <f t="shared" si="954"/>
        <v>50</v>
      </c>
      <c r="AF579" s="51" t="str">
        <f t="shared" si="955"/>
        <v/>
      </c>
      <c r="AG579" s="51" t="str">
        <f t="shared" si="956"/>
        <v/>
      </c>
      <c r="AH579" s="51" t="str">
        <f t="shared" si="957"/>
        <v/>
      </c>
      <c r="AI579" s="52">
        <f t="shared" si="958"/>
        <v>194.6</v>
      </c>
      <c r="AJ579" s="51"/>
      <c r="AK579" s="53"/>
      <c r="AL579" s="52"/>
      <c r="AM579" s="53">
        <f t="shared" si="960"/>
        <v>39</v>
      </c>
      <c r="AN579" s="53">
        <f>IF(AJ579&lt;&gt;"",IF(AJ579="o",VLOOKUP(AM579,OpenSect!$A$1:$D$11,2),IF(AJ579="u",VLOOKUP(AM579,UpHill!$A$1:$D$35,2),IF(AJ579="d",VLOOKUP(AM579,DownHill!$A$3:$D$29,2),IF(AJ579="f",VLOOKUP(AM579,FlatUnd!$A$2:$D$30,2),IF(AJ579="t",VLOOKUP(AM579,TimeAdd!$A$1:$D$176,2),IF(AJ579="l",VLOOKUP(AM579,SLimit!$A$1:$D$8,2),AN578)))))),AN578)</f>
        <v>47</v>
      </c>
      <c r="AO579" s="53">
        <f>IF(AJ579&lt;&gt;"",IF(AJ579="o",VLOOKUP(AM579,OpenSect!$A$1:$D$11,3),IF(AJ579="u",VLOOKUP(AM579,UpHill!$A$1:$D$35,3),IF(AJ579="d",VLOOKUP(AM579,DownHill!$A$3:$D$29,3),IF(AJ579="f",VLOOKUP(AM579,FlatUnd!$A$2:$D$30,3),IF(AJ579="t",VLOOKUP(AM579,TimeAdd!$A$1:$D$18,3),IF(AJ579="l",VLOOKUP(AM579,SLimit!$A$1:$D$8,3),AO578)))))),AO578)</f>
        <v>55</v>
      </c>
      <c r="AP579" s="53">
        <f>IF(AJ579&lt;&gt;"",IF(AJ579="o",VLOOKUP(AM579,OpenSect!$A$1:$D$11,4),IF(AJ579="u",VLOOKUP(AM579,UpHill!$A$1:$D$35,4),IF(AJ579="d",VLOOKUP(AM579,DownHill!$A$3:$D$29,4),IF(AJ579="f",VLOOKUP(AM579,FlatUnd!$A$2:$D$30,4),IF(AJ579="t",VLOOKUP(AM579,TimeAdd!$A$1:$D$18,4),IF(AJ579="l",VLOOKUP(AM579,SLimit!$A$1:$D$8,4),AP578)))))),AP578)</f>
        <v>64</v>
      </c>
      <c r="AQ579" s="53" t="str">
        <f t="shared" si="961"/>
        <v>100</v>
      </c>
      <c r="AR579" s="54" t="str">
        <f t="shared" si="962"/>
        <v>Bridge</v>
      </c>
      <c r="AS579" s="55"/>
      <c r="AT579" s="55"/>
      <c r="AU579" s="56">
        <f>IF(GroupStTimes!$A$8=0,MIN(CB579,CD579,CF579),MIN(BZ579,CB579,CD579,CF579))</f>
        <v>0.51912037037037029</v>
      </c>
      <c r="AV579" s="56">
        <f>IF(GroupStTimes!$A$8=0,MAX(CC579,CE579,CG579),MAX(CA579,CC579,CE579,CG579))</f>
        <v>0.56495370370370357</v>
      </c>
      <c r="AW579" s="57" t="str">
        <f t="shared" si="963"/>
        <v/>
      </c>
      <c r="AX579" s="58" t="str">
        <f t="shared" si="964"/>
        <v/>
      </c>
      <c r="AY579" s="58" t="str">
        <f t="shared" si="965"/>
        <v/>
      </c>
      <c r="AZ579" s="31">
        <f t="shared" si="966"/>
        <v>189.47</v>
      </c>
      <c r="BA579" s="59">
        <f t="shared" si="967"/>
        <v>0.51519675925925912</v>
      </c>
      <c r="BB579" s="59">
        <f t="shared" si="968"/>
        <v>0.52075231481481477</v>
      </c>
      <c r="BC579" s="59">
        <f t="shared" si="969"/>
        <v>0.51457175925925913</v>
      </c>
      <c r="BD579" s="59">
        <f t="shared" si="970"/>
        <v>0.56040509259259241</v>
      </c>
      <c r="BE579" s="59">
        <f t="shared" si="971"/>
        <v>0.54775462962962973</v>
      </c>
      <c r="BF579" s="59">
        <f t="shared" si="972"/>
        <v>0.55817129629629636</v>
      </c>
      <c r="BG579" s="59">
        <f t="shared" si="973"/>
        <v>0.56109953703703708</v>
      </c>
      <c r="BH579" s="59">
        <f t="shared" si="974"/>
        <v>0.56040509259259264</v>
      </c>
      <c r="BI579" s="31">
        <f t="shared" si="975"/>
        <v>5.1299999999999955</v>
      </c>
      <c r="BJ579" s="61">
        <f t="shared" ref="BJ579:BM579" si="1065">IF($AJ578="t",IF(AM577=0,0,$BI579/AM577),IF(AM578=0,0,$BI579/AM578))</f>
        <v>0.13153846153846141</v>
      </c>
      <c r="BK579" s="61">
        <f t="shared" si="1065"/>
        <v>0.10914893617021267</v>
      </c>
      <c r="BL579" s="61">
        <f t="shared" si="1065"/>
        <v>9.3272727272727188E-2</v>
      </c>
      <c r="BM579" s="61">
        <f t="shared" si="1065"/>
        <v>8.0156249999999929E-2</v>
      </c>
      <c r="BN579" s="62">
        <f t="shared" si="977"/>
        <v>0</v>
      </c>
      <c r="BO579" s="62">
        <f t="shared" si="978"/>
        <v>7</v>
      </c>
      <c r="BP579" s="62">
        <f t="shared" si="979"/>
        <v>54</v>
      </c>
      <c r="BQ579" s="62">
        <f t="shared" si="980"/>
        <v>0</v>
      </c>
      <c r="BR579" s="62">
        <f t="shared" si="981"/>
        <v>6</v>
      </c>
      <c r="BS579" s="62">
        <f t="shared" si="982"/>
        <v>33</v>
      </c>
      <c r="BT579" s="62">
        <f t="shared" si="983"/>
        <v>0</v>
      </c>
      <c r="BU579" s="62">
        <f t="shared" si="984"/>
        <v>5</v>
      </c>
      <c r="BV579" s="62">
        <f t="shared" si="985"/>
        <v>36</v>
      </c>
      <c r="BW579" s="62">
        <f t="shared" si="986"/>
        <v>0</v>
      </c>
      <c r="BX579" s="62">
        <f t="shared" si="987"/>
        <v>4</v>
      </c>
      <c r="BY579" s="62">
        <f t="shared" si="988"/>
        <v>49</v>
      </c>
      <c r="BZ579" s="63">
        <f t="shared" si="989"/>
        <v>0.5206828703703702</v>
      </c>
      <c r="CA579" s="63">
        <f t="shared" si="990"/>
        <v>0.52623842592592585</v>
      </c>
      <c r="CB579" s="63">
        <f t="shared" si="991"/>
        <v>0.51912037037037029</v>
      </c>
      <c r="CC579" s="63">
        <f t="shared" si="992"/>
        <v>0.56495370370370357</v>
      </c>
      <c r="CD579" s="63">
        <f t="shared" si="993"/>
        <v>0.55164351851851867</v>
      </c>
      <c r="CE579" s="63">
        <f t="shared" si="994"/>
        <v>0.5620601851851853</v>
      </c>
      <c r="CF579" s="63">
        <f t="shared" si="995"/>
        <v>0.56444444444444453</v>
      </c>
      <c r="CG579" s="63">
        <f t="shared" si="996"/>
        <v>0.56375000000000008</v>
      </c>
      <c r="CH579" s="36"/>
      <c r="CI579" s="36"/>
      <c r="CJ579" s="36"/>
      <c r="CK579" s="36"/>
      <c r="CL579" s="60">
        <v>60</v>
      </c>
    </row>
    <row r="580" spans="1:90" ht="40.5" x14ac:dyDescent="0.25">
      <c r="A580" s="37">
        <v>50</v>
      </c>
      <c r="C580" s="37" t="s">
        <v>58</v>
      </c>
      <c r="E580" s="39"/>
      <c r="F580" s="42"/>
      <c r="G580" s="78">
        <v>190.89</v>
      </c>
      <c r="H580" s="41">
        <f t="shared" si="1052"/>
        <v>195.25</v>
      </c>
      <c r="I580" s="42">
        <v>195.12</v>
      </c>
      <c r="J580" s="43">
        <f t="shared" si="1049"/>
        <v>-8.883422167554212E-4</v>
      </c>
      <c r="K580" s="44">
        <f t="shared" si="1050"/>
        <v>-0.1733333333333178</v>
      </c>
      <c r="L580" s="76" t="s">
        <v>399</v>
      </c>
      <c r="M580" s="127" t="s">
        <v>1232</v>
      </c>
      <c r="N580" s="46">
        <f t="shared" ref="N580:N643" si="1066">IF(P580="",((I580-I579)+H579),IF(R580="",(P580+O580),IF(T580="",((P580+O580)+(R580+Q580))/2,((P580+O580)+(R580+Q580)+(T580+S580))/3)))</f>
        <v>195.29333333333332</v>
      </c>
      <c r="O580" s="46">
        <f t="shared" si="1000"/>
        <v>-8.0000000000000016E-2</v>
      </c>
      <c r="P580" s="42">
        <v>195.4</v>
      </c>
      <c r="Q580" s="46">
        <f t="shared" si="1001"/>
        <v>4.3</v>
      </c>
      <c r="R580" s="37">
        <v>190.96</v>
      </c>
      <c r="S580" s="46">
        <f t="shared" si="1002"/>
        <v>4.0999999999999996</v>
      </c>
      <c r="T580" s="40">
        <v>191.2</v>
      </c>
      <c r="U580" s="47">
        <f t="shared" si="1041"/>
        <v>28.87753</v>
      </c>
      <c r="V580" s="47">
        <f t="shared" si="1042"/>
        <v>29.766860000000001</v>
      </c>
      <c r="W580" s="50">
        <v>28.877520000000001</v>
      </c>
      <c r="X580" s="50">
        <v>29.766860000000001</v>
      </c>
      <c r="Y580" s="50">
        <v>28.877549999999999</v>
      </c>
      <c r="Z580" s="50">
        <v>29.766860000000001</v>
      </c>
      <c r="AA580" s="50">
        <v>28.877500000000001</v>
      </c>
      <c r="AB580" s="50">
        <v>29.76688</v>
      </c>
      <c r="AC580" s="50">
        <v>28.87754</v>
      </c>
      <c r="AD580" s="50">
        <v>29.766850000000002</v>
      </c>
      <c r="AE580" s="51">
        <f t="shared" si="954"/>
        <v>50</v>
      </c>
      <c r="AF580" s="51" t="str">
        <f t="shared" si="955"/>
        <v/>
      </c>
      <c r="AG580" s="51" t="str">
        <f t="shared" si="956"/>
        <v>m</v>
      </c>
      <c r="AH580" s="51" t="str">
        <f t="shared" si="957"/>
        <v/>
      </c>
      <c r="AI580" s="52">
        <f t="shared" si="958"/>
        <v>195.25</v>
      </c>
      <c r="AJ580" s="51" t="s">
        <v>58</v>
      </c>
      <c r="AK580" s="53"/>
      <c r="AL580" s="52"/>
      <c r="AM580" s="53">
        <f t="shared" si="960"/>
        <v>39</v>
      </c>
      <c r="AN580" s="53">
        <f>IF(AJ580&lt;&gt;"",IF(AJ580="o",VLOOKUP(AM580,OpenSect!$A$1:$D$11,2),IF(AJ580="u",VLOOKUP(AM580,UpHill!$A$1:$D$35,2),IF(AJ580="d",VLOOKUP(AM580,DownHill!$A$3:$D$29,2),IF(AJ580="f",VLOOKUP(AM580,FlatUnd!$A$2:$D$30,2),IF(AJ580="t",VLOOKUP(AM580,TimeAdd!$A$1:$D$176,2),IF(AJ580="l",VLOOKUP(AM580,SLimit!$A$1:$D$8,2),AN579)))))),AN579)</f>
        <v>47</v>
      </c>
      <c r="AO580" s="53">
        <f>IF(AJ580&lt;&gt;"",IF(AJ580="o",VLOOKUP(AM580,OpenSect!$A$1:$D$11,3),IF(AJ580="u",VLOOKUP(AM580,UpHill!$A$1:$D$35,3),IF(AJ580="d",VLOOKUP(AM580,DownHill!$A$3:$D$29,3),IF(AJ580="f",VLOOKUP(AM580,FlatUnd!$A$2:$D$30,3),IF(AJ580="t",VLOOKUP(AM580,TimeAdd!$A$1:$D$18,3),IF(AJ580="l",VLOOKUP(AM580,SLimit!$A$1:$D$8,3),AO579)))))),AO579)</f>
        <v>55</v>
      </c>
      <c r="AP580" s="53">
        <f>IF(AJ580&lt;&gt;"",IF(AJ580="o",VLOOKUP(AM580,OpenSect!$A$1:$D$11,4),IF(AJ580="u",VLOOKUP(AM580,UpHill!$A$1:$D$35,4),IF(AJ580="d",VLOOKUP(AM580,DownHill!$A$3:$D$29,4),IF(AJ580="f",VLOOKUP(AM580,FlatUnd!$A$2:$D$30,4),IF(AJ580="t",VLOOKUP(AM580,TimeAdd!$A$1:$D$18,4),IF(AJ580="l",VLOOKUP(AM580,SLimit!$A$1:$D$8,4),AP579)))))),AP579)</f>
        <v>64</v>
      </c>
      <c r="AQ580" s="53" t="str">
        <f t="shared" si="961"/>
        <v>100</v>
      </c>
      <c r="AR580" s="54" t="str">
        <f t="shared" si="962"/>
        <v>Control under over head transmission lines. Dot on road and gate post.</v>
      </c>
      <c r="AS580" s="55"/>
      <c r="AT580" s="55"/>
      <c r="AU580" s="56">
        <f>IF(GroupStTimes!$A$8=0,MIN(CB580,CD580,CF580),MIN(BZ580,CB580,CD580,CF580))</f>
        <v>0.5196990740740739</v>
      </c>
      <c r="AV580" s="56">
        <f>IF(GroupStTimes!$A$8=0,MAX(CC580,CE580,CG580),MAX(CA580,CC580,CE580,CG580))</f>
        <v>0.56553240740740718</v>
      </c>
      <c r="AW580" s="57" t="str">
        <f t="shared" si="963"/>
        <v>28.87753  29.76686</v>
      </c>
      <c r="AX580" s="58">
        <f t="shared" si="964"/>
        <v>28.877520000000001</v>
      </c>
      <c r="AY580" s="58">
        <f t="shared" si="965"/>
        <v>29.766860000000001</v>
      </c>
      <c r="AZ580" s="31">
        <f t="shared" si="966"/>
        <v>189.47</v>
      </c>
      <c r="BA580" s="59">
        <f t="shared" si="967"/>
        <v>0.51519675925925912</v>
      </c>
      <c r="BB580" s="59">
        <f t="shared" si="968"/>
        <v>0.52075231481481477</v>
      </c>
      <c r="BC580" s="59">
        <f t="shared" si="969"/>
        <v>0.51457175925925913</v>
      </c>
      <c r="BD580" s="59">
        <f t="shared" si="970"/>
        <v>0.56040509259259241</v>
      </c>
      <c r="BE580" s="59">
        <f t="shared" si="971"/>
        <v>0.54775462962962973</v>
      </c>
      <c r="BF580" s="59">
        <f t="shared" si="972"/>
        <v>0.55817129629629636</v>
      </c>
      <c r="BG580" s="59">
        <f t="shared" si="973"/>
        <v>0.56109953703703708</v>
      </c>
      <c r="BH580" s="59">
        <f t="shared" si="974"/>
        <v>0.56040509259259264</v>
      </c>
      <c r="BI580" s="31">
        <f t="shared" si="975"/>
        <v>5.7800000000000011</v>
      </c>
      <c r="BJ580" s="61">
        <f t="shared" ref="BJ580:BM580" si="1067">IF($AJ579="t",IF(AM578=0,0,$BI580/AM578),IF(AM579=0,0,$BI580/AM579))</f>
        <v>0.14820512820512824</v>
      </c>
      <c r="BK580" s="61">
        <f t="shared" si="1067"/>
        <v>0.12297872340425535</v>
      </c>
      <c r="BL580" s="61">
        <f t="shared" si="1067"/>
        <v>0.10509090909090911</v>
      </c>
      <c r="BM580" s="61">
        <f t="shared" si="1067"/>
        <v>9.0312500000000018E-2</v>
      </c>
      <c r="BN580" s="62">
        <f t="shared" si="977"/>
        <v>0</v>
      </c>
      <c r="BO580" s="62">
        <f t="shared" si="978"/>
        <v>8</v>
      </c>
      <c r="BP580" s="62">
        <f t="shared" si="979"/>
        <v>54</v>
      </c>
      <c r="BQ580" s="62">
        <f t="shared" si="980"/>
        <v>0</v>
      </c>
      <c r="BR580" s="62">
        <f t="shared" si="981"/>
        <v>7</v>
      </c>
      <c r="BS580" s="62">
        <f t="shared" si="982"/>
        <v>23</v>
      </c>
      <c r="BT580" s="62">
        <f t="shared" si="983"/>
        <v>0</v>
      </c>
      <c r="BU580" s="62">
        <f t="shared" si="984"/>
        <v>6</v>
      </c>
      <c r="BV580" s="62">
        <f t="shared" si="985"/>
        <v>18</v>
      </c>
      <c r="BW580" s="62">
        <f t="shared" si="986"/>
        <v>0</v>
      </c>
      <c r="BX580" s="62">
        <f t="shared" si="987"/>
        <v>5</v>
      </c>
      <c r="BY580" s="62">
        <f t="shared" si="988"/>
        <v>25</v>
      </c>
      <c r="BZ580" s="63">
        <f t="shared" si="989"/>
        <v>0.52137731481481464</v>
      </c>
      <c r="CA580" s="63">
        <f t="shared" si="990"/>
        <v>0.52693287037037029</v>
      </c>
      <c r="CB580" s="63">
        <f t="shared" si="991"/>
        <v>0.5196990740740739</v>
      </c>
      <c r="CC580" s="63">
        <f t="shared" si="992"/>
        <v>0.56553240740740718</v>
      </c>
      <c r="CD580" s="63">
        <f t="shared" si="993"/>
        <v>0.55212962962962975</v>
      </c>
      <c r="CE580" s="63">
        <f t="shared" si="994"/>
        <v>0.56254629629629638</v>
      </c>
      <c r="CF580" s="63">
        <f t="shared" si="995"/>
        <v>0.56486111111111115</v>
      </c>
      <c r="CG580" s="63">
        <f t="shared" si="996"/>
        <v>0.56416666666666671</v>
      </c>
      <c r="CH580" s="36"/>
      <c r="CI580" s="36"/>
      <c r="CJ580" s="36"/>
      <c r="CK580" s="36"/>
      <c r="CL580" s="60">
        <v>60</v>
      </c>
    </row>
    <row r="581" spans="1:90" ht="40.5" x14ac:dyDescent="0.25">
      <c r="A581" s="37">
        <v>50</v>
      </c>
      <c r="C581" s="37" t="s">
        <v>25</v>
      </c>
      <c r="D581" s="37">
        <v>25</v>
      </c>
      <c r="E581" s="39"/>
      <c r="F581" s="42"/>
      <c r="G581" s="78">
        <v>191.4</v>
      </c>
      <c r="H581" s="41">
        <f t="shared" si="1052"/>
        <v>195.76</v>
      </c>
      <c r="I581" s="42">
        <v>195.63000000000002</v>
      </c>
      <c r="J581" s="43">
        <f t="shared" si="1049"/>
        <v>-9.0306531036456401E-4</v>
      </c>
      <c r="K581" s="44">
        <f t="shared" si="1050"/>
        <v>-0.17666666666661968</v>
      </c>
      <c r="L581" s="76" t="s">
        <v>400</v>
      </c>
      <c r="M581" s="127" t="s">
        <v>1232</v>
      </c>
      <c r="N581" s="46">
        <f t="shared" si="1066"/>
        <v>195.80666666666664</v>
      </c>
      <c r="O581" s="46">
        <f t="shared" si="1000"/>
        <v>-8.0000000000000016E-2</v>
      </c>
      <c r="P581" s="42">
        <v>195.92000000000002</v>
      </c>
      <c r="Q581" s="46">
        <f t="shared" si="1001"/>
        <v>4.3</v>
      </c>
      <c r="R581" s="37">
        <v>191.47</v>
      </c>
      <c r="S581" s="46">
        <f t="shared" si="1002"/>
        <v>4.0999999999999996</v>
      </c>
      <c r="T581" s="40">
        <v>191.70999999999998</v>
      </c>
      <c r="U581" s="47" t="str">
        <f t="shared" si="1041"/>
        <v/>
      </c>
      <c r="V581" s="47" t="str">
        <f t="shared" si="1042"/>
        <v/>
      </c>
      <c r="W581" s="50"/>
      <c r="X581" s="50"/>
      <c r="Y581" s="50"/>
      <c r="Z581" s="50"/>
      <c r="AA581" s="50"/>
      <c r="AB581" s="50"/>
      <c r="AC581" s="50"/>
      <c r="AD581" s="50"/>
      <c r="AE581" s="51">
        <f t="shared" ref="AE581:AE644" si="1068">IF(A581="","",A581)</f>
        <v>50</v>
      </c>
      <c r="AF581" s="51" t="str">
        <f t="shared" ref="AF581:AF644" si="1069">IF(B581="","",B581)</f>
        <v/>
      </c>
      <c r="AG581" s="51" t="str">
        <f t="shared" ref="AG581:AG644" si="1070">IF(C581="","",C581)</f>
        <v>o</v>
      </c>
      <c r="AH581" s="51">
        <f t="shared" ref="AH581:AH644" si="1071">IF(D581="","",D581)</f>
        <v>25</v>
      </c>
      <c r="AI581" s="52">
        <f t="shared" ref="AI581:AI644" si="1072">H581</f>
        <v>195.76</v>
      </c>
      <c r="AJ581" s="51" t="s">
        <v>25</v>
      </c>
      <c r="AK581" s="53"/>
      <c r="AL581" s="52"/>
      <c r="AM581" s="53">
        <f t="shared" si="960"/>
        <v>25</v>
      </c>
      <c r="AN581" s="53">
        <f>IF(AJ581&lt;&gt;"",IF(AJ581="o",VLOOKUP(AM581,OpenSect!$A$1:$D$11,2),IF(AJ581="u",VLOOKUP(AM581,UpHill!$A$1:$D$35,2),IF(AJ581="d",VLOOKUP(AM581,DownHill!$A$3:$D$29,2),IF(AJ581="f",VLOOKUP(AM581,FlatUnd!$A$2:$D$30,2),IF(AJ581="t",VLOOKUP(AM581,TimeAdd!$A$1:$D$176,2),IF(AJ581="l",VLOOKUP(AM581,SLimit!$A$1:$D$8,2),AN580)))))),AN580)</f>
        <v>25</v>
      </c>
      <c r="AO581" s="53">
        <f>IF(AJ581&lt;&gt;"",IF(AJ581="o",VLOOKUP(AM581,OpenSect!$A$1:$D$11,3),IF(AJ581="u",VLOOKUP(AM581,UpHill!$A$1:$D$35,3),IF(AJ581="d",VLOOKUP(AM581,DownHill!$A$3:$D$29,3),IF(AJ581="f",VLOOKUP(AM581,FlatUnd!$A$2:$D$30,3),IF(AJ581="t",VLOOKUP(AM581,TimeAdd!$A$1:$D$18,3),IF(AJ581="l",VLOOKUP(AM581,SLimit!$A$1:$D$8,3),AO580)))))),AO580)</f>
        <v>25</v>
      </c>
      <c r="AP581" s="53">
        <f>IF(AJ581&lt;&gt;"",IF(AJ581="o",VLOOKUP(AM581,OpenSect!$A$1:$D$11,4),IF(AJ581="u",VLOOKUP(AM581,UpHill!$A$1:$D$35,4),IF(AJ581="d",VLOOKUP(AM581,DownHill!$A$3:$D$29,4),IF(AJ581="f",VLOOKUP(AM581,FlatUnd!$A$2:$D$30,4),IF(AJ581="t",VLOOKUP(AM581,TimeAdd!$A$1:$D$18,4),IF(AJ581="l",VLOOKUP(AM581,SLimit!$A$1:$D$8,4),AP580)))))),AP580)</f>
        <v>25</v>
      </c>
      <c r="AQ581" s="53" t="str">
        <f t="shared" si="961"/>
        <v>100</v>
      </c>
      <c r="AR581" s="54" t="str">
        <f t="shared" si="962"/>
        <v>T-Junction. STOP. ( on road ). Turn RIGHT to Colenso</v>
      </c>
      <c r="AS581" s="55"/>
      <c r="AT581" s="55"/>
      <c r="AU581" s="56">
        <f>IF(GroupStTimes!$A$8=0,MIN(CB581,CD581,CF581),MIN(BZ581,CB581,CD581,CF581))</f>
        <v>0.52015046296296286</v>
      </c>
      <c r="AV581" s="56">
        <f>IF(GroupStTimes!$A$8=0,MAX(CC581,CE581,CG581),MAX(CA581,CC581,CE581,CG581))</f>
        <v>0.56598379629629614</v>
      </c>
      <c r="AW581" s="57" t="str">
        <f t="shared" si="963"/>
        <v/>
      </c>
      <c r="AX581" s="58" t="str">
        <f t="shared" si="964"/>
        <v/>
      </c>
      <c r="AY581" s="58" t="str">
        <f t="shared" si="965"/>
        <v/>
      </c>
      <c r="AZ581" s="31">
        <f t="shared" si="966"/>
        <v>189.47</v>
      </c>
      <c r="BA581" s="59">
        <f t="shared" si="967"/>
        <v>0.51519675925925912</v>
      </c>
      <c r="BB581" s="59">
        <f t="shared" si="968"/>
        <v>0.52075231481481477</v>
      </c>
      <c r="BC581" s="59">
        <f t="shared" si="969"/>
        <v>0.51457175925925913</v>
      </c>
      <c r="BD581" s="59">
        <f t="shared" si="970"/>
        <v>0.56040509259259241</v>
      </c>
      <c r="BE581" s="59">
        <f t="shared" si="971"/>
        <v>0.54775462962962973</v>
      </c>
      <c r="BF581" s="59">
        <f t="shared" si="972"/>
        <v>0.55817129629629636</v>
      </c>
      <c r="BG581" s="59">
        <f t="shared" si="973"/>
        <v>0.56109953703703708</v>
      </c>
      <c r="BH581" s="59">
        <f t="shared" si="974"/>
        <v>0.56040509259259264</v>
      </c>
      <c r="BI581" s="31">
        <f t="shared" si="975"/>
        <v>6.289999999999992</v>
      </c>
      <c r="BJ581" s="61">
        <f t="shared" ref="BJ581:BM581" si="1073">IF($AJ580="t",IF(AM579=0,0,$BI581/AM579),IF(AM580=0,0,$BI581/AM580))</f>
        <v>0.16128205128205109</v>
      </c>
      <c r="BK581" s="61">
        <f t="shared" si="1073"/>
        <v>0.13382978723404237</v>
      </c>
      <c r="BL581" s="61">
        <f t="shared" si="1073"/>
        <v>0.11436363636363622</v>
      </c>
      <c r="BM581" s="61">
        <f t="shared" si="1073"/>
        <v>9.8281249999999876E-2</v>
      </c>
      <c r="BN581" s="62">
        <f t="shared" si="977"/>
        <v>0</v>
      </c>
      <c r="BO581" s="62">
        <f t="shared" si="978"/>
        <v>9</v>
      </c>
      <c r="BP581" s="62">
        <f t="shared" si="979"/>
        <v>41</v>
      </c>
      <c r="BQ581" s="62">
        <f t="shared" si="980"/>
        <v>0</v>
      </c>
      <c r="BR581" s="62">
        <f t="shared" si="981"/>
        <v>8</v>
      </c>
      <c r="BS581" s="62">
        <f t="shared" si="982"/>
        <v>2</v>
      </c>
      <c r="BT581" s="62">
        <f t="shared" si="983"/>
        <v>0</v>
      </c>
      <c r="BU581" s="62">
        <f t="shared" si="984"/>
        <v>6</v>
      </c>
      <c r="BV581" s="62">
        <f t="shared" si="985"/>
        <v>52</v>
      </c>
      <c r="BW581" s="62">
        <f t="shared" si="986"/>
        <v>0</v>
      </c>
      <c r="BX581" s="62">
        <f t="shared" si="987"/>
        <v>5</v>
      </c>
      <c r="BY581" s="62">
        <f t="shared" si="988"/>
        <v>54</v>
      </c>
      <c r="BZ581" s="63">
        <f t="shared" si="989"/>
        <v>0.52192129629629613</v>
      </c>
      <c r="CA581" s="63">
        <f t="shared" si="990"/>
        <v>0.52747685185185178</v>
      </c>
      <c r="CB581" s="63">
        <f t="shared" si="991"/>
        <v>0.52015046296296286</v>
      </c>
      <c r="CC581" s="63">
        <f t="shared" si="992"/>
        <v>0.56598379629629614</v>
      </c>
      <c r="CD581" s="63">
        <f t="shared" si="993"/>
        <v>0.55252314814814829</v>
      </c>
      <c r="CE581" s="63">
        <f t="shared" si="994"/>
        <v>0.56293981481481492</v>
      </c>
      <c r="CF581" s="63">
        <f t="shared" si="995"/>
        <v>0.56519675925925927</v>
      </c>
      <c r="CG581" s="63">
        <f t="shared" si="996"/>
        <v>0.56450231481481483</v>
      </c>
      <c r="CH581" s="36"/>
      <c r="CI581" s="36"/>
      <c r="CJ581" s="36"/>
      <c r="CK581" s="36"/>
      <c r="CL581" s="60">
        <v>60</v>
      </c>
    </row>
    <row r="582" spans="1:90" ht="26.25" customHeight="1" x14ac:dyDescent="0.25">
      <c r="A582" s="37">
        <v>50</v>
      </c>
      <c r="E582" s="39"/>
      <c r="F582" s="42"/>
      <c r="G582" s="66">
        <v>191.51</v>
      </c>
      <c r="H582" s="41">
        <f t="shared" si="1052"/>
        <v>195.87</v>
      </c>
      <c r="I582" s="42">
        <v>195.74</v>
      </c>
      <c r="J582" s="43">
        <f t="shared" si="1049"/>
        <v>-8.8552842205639006E-4</v>
      </c>
      <c r="K582" s="44">
        <f t="shared" si="1050"/>
        <v>-0.1733333333333178</v>
      </c>
      <c r="L582" s="76" t="s">
        <v>401</v>
      </c>
      <c r="M582" s="127" t="s">
        <v>1232</v>
      </c>
      <c r="N582" s="46">
        <f t="shared" si="1066"/>
        <v>195.91333333333333</v>
      </c>
      <c r="O582" s="46">
        <f t="shared" si="1000"/>
        <v>-8.0000000000000016E-2</v>
      </c>
      <c r="P582" s="42">
        <v>196.02</v>
      </c>
      <c r="Q582" s="46">
        <f t="shared" si="1001"/>
        <v>4.3</v>
      </c>
      <c r="R582" s="37">
        <v>191.58</v>
      </c>
      <c r="S582" s="46">
        <f t="shared" si="1002"/>
        <v>4.0999999999999996</v>
      </c>
      <c r="T582" s="40">
        <v>191.82</v>
      </c>
      <c r="U582" s="47" t="str">
        <f t="shared" si="1041"/>
        <v/>
      </c>
      <c r="V582" s="47" t="str">
        <f t="shared" si="1042"/>
        <v/>
      </c>
      <c r="W582" s="50"/>
      <c r="X582" s="50"/>
      <c r="Y582" s="50"/>
      <c r="Z582" s="50"/>
      <c r="AA582" s="50"/>
      <c r="AB582" s="50"/>
      <c r="AC582" s="50"/>
      <c r="AD582" s="50"/>
      <c r="AE582" s="51">
        <f t="shared" si="1068"/>
        <v>50</v>
      </c>
      <c r="AF582" s="51" t="str">
        <f t="shared" si="1069"/>
        <v/>
      </c>
      <c r="AG582" s="51" t="str">
        <f t="shared" si="1070"/>
        <v/>
      </c>
      <c r="AH582" s="51" t="str">
        <f t="shared" si="1071"/>
        <v/>
      </c>
      <c r="AI582" s="52">
        <f t="shared" si="1072"/>
        <v>195.87</v>
      </c>
      <c r="AJ582" s="51"/>
      <c r="AK582" s="53"/>
      <c r="AL582" s="52"/>
      <c r="AM582" s="53">
        <f t="shared" ref="AM582:AM645" si="1074">IF(OR(AJ582="",AJ582="m"),AM581,IF(AH582&lt;&gt;"",AH582,""))</f>
        <v>25</v>
      </c>
      <c r="AN582" s="53">
        <f>IF(AJ582&lt;&gt;"",IF(AJ582="o",VLOOKUP(AM582,OpenSect!$A$1:$D$11,2),IF(AJ582="u",VLOOKUP(AM582,UpHill!$A$1:$D$35,2),IF(AJ582="d",VLOOKUP(AM582,DownHill!$A$3:$D$29,2),IF(AJ582="f",VLOOKUP(AM582,FlatUnd!$A$2:$D$30,2),IF(AJ582="t",VLOOKUP(AM582,TimeAdd!$A$1:$D$176,2),IF(AJ582="l",VLOOKUP(AM582,SLimit!$A$1:$D$8,2),AN581)))))),AN581)</f>
        <v>25</v>
      </c>
      <c r="AO582" s="53">
        <f>IF(AJ582&lt;&gt;"",IF(AJ582="o",VLOOKUP(AM582,OpenSect!$A$1:$D$11,3),IF(AJ582="u",VLOOKUP(AM582,UpHill!$A$1:$D$35,3),IF(AJ582="d",VLOOKUP(AM582,DownHill!$A$3:$D$29,3),IF(AJ582="f",VLOOKUP(AM582,FlatUnd!$A$2:$D$30,3),IF(AJ582="t",VLOOKUP(AM582,TimeAdd!$A$1:$D$18,3),IF(AJ582="l",VLOOKUP(AM582,SLimit!$A$1:$D$8,3),AO581)))))),AO581)</f>
        <v>25</v>
      </c>
      <c r="AP582" s="53">
        <f>IF(AJ582&lt;&gt;"",IF(AJ582="o",VLOOKUP(AM582,OpenSect!$A$1:$D$11,4),IF(AJ582="u",VLOOKUP(AM582,UpHill!$A$1:$D$35,4),IF(AJ582="d",VLOOKUP(AM582,DownHill!$A$3:$D$29,4),IF(AJ582="f",VLOOKUP(AM582,FlatUnd!$A$2:$D$30,4),IF(AJ582="t",VLOOKUP(AM582,TimeAdd!$A$1:$D$18,4),IF(AJ582="l",VLOOKUP(AM582,SLimit!$A$1:$D$8,4),AP581)))))),AP581)</f>
        <v>25</v>
      </c>
      <c r="AQ582" s="53" t="str">
        <f t="shared" ref="AQ582:AQ645" si="1075">M582</f>
        <v>100</v>
      </c>
      <c r="AR582" s="54" t="str">
        <f t="shared" ref="AR582:AR645" si="1076">L582</f>
        <v>20 Km Stone</v>
      </c>
      <c r="AS582" s="55"/>
      <c r="AT582" s="55"/>
      <c r="AU582" s="56">
        <f>IF(GroupStTimes!$A$8=0,MIN(CB582,CD582,CF582),MIN(BZ582,CB582,CD582,CF582))</f>
        <v>0.52033564814814803</v>
      </c>
      <c r="AV582" s="56">
        <f>IF(GroupStTimes!$A$8=0,MAX(CC582,CE582,CG582),MAX(CA582,CC582,CE582,CG582))</f>
        <v>0.56616898148148131</v>
      </c>
      <c r="AW582" s="57" t="str">
        <f t="shared" ref="AW582:AW645" si="1077">IF(U582="","",CONCATENATE(FIXED(U582,5),"  ",FIXED(V582,5)))</f>
        <v/>
      </c>
      <c r="AX582" s="58" t="str">
        <f t="shared" ref="AX582:AX645" si="1078">IF(AJ582="m",ROUND(W582,5),"")</f>
        <v/>
      </c>
      <c r="AY582" s="58" t="str">
        <f t="shared" ref="AY582:AY645" si="1079">IF(AJ582="m",ROUND(X582,5),"")</f>
        <v/>
      </c>
      <c r="AZ582" s="31">
        <f t="shared" ref="AZ582:AZ645" si="1080">IF(AND(AM581=AM580,AN581=AN580,AO581=AO580,AP581=AP580,AJ582&lt;&gt;"t"),AZ581,IF(AJ582="t",AI582,AI581))</f>
        <v>195.76</v>
      </c>
      <c r="BA582" s="59">
        <f t="shared" ref="BA582:BA645" si="1081">IF(AND($AM581=$AM580,$AN581=AN580,$AO581=$AO580,$AP581=$AP580,$AJ582&lt;&gt;"t"),BA581,BZ581)</f>
        <v>0.52192129629629613</v>
      </c>
      <c r="BB582" s="59">
        <f t="shared" ref="BB582:BB645" si="1082">IF(AND($AM581=$AM580,$AN581=AN580,$AO581=$AO580,$AP581=$AP580,$AJ582&lt;&gt;"t"),BB581,CA581)</f>
        <v>0.52747685185185178</v>
      </c>
      <c r="BC582" s="59">
        <f t="shared" ref="BC582:BC645" si="1083">IF(AND($AM581=$AM580,$AN581=AN580,$AO581=$AO580,$AP581=$AP580,$AJ582&lt;&gt;"t"),BC581,CB581)</f>
        <v>0.52015046296296286</v>
      </c>
      <c r="BD582" s="59">
        <f t="shared" ref="BD582:BD645" si="1084">IF(AND($AM581=$AM580,$AN581=AN580,$AO581=$AO580,$AP581=$AP580,$AJ582&lt;&gt;"t"),BD581,CC581)</f>
        <v>0.56598379629629614</v>
      </c>
      <c r="BE582" s="59">
        <f t="shared" ref="BE582:BE645" si="1085">IF(AND($AM581=$AM580,$AN581=AN580,$AO581=$AO580,$AP581=$AP580,$AJ582&lt;&gt;"t"),BE581,CD581)</f>
        <v>0.55252314814814829</v>
      </c>
      <c r="BF582" s="59">
        <f t="shared" ref="BF582:BF645" si="1086">IF(AND($AM581=$AM580,$AN581=AN580,$AO581=$AO580,$AP581=$AP580,$AJ582&lt;&gt;"t"),BF581,CE581)</f>
        <v>0.56293981481481492</v>
      </c>
      <c r="BG582" s="59">
        <f t="shared" ref="BG582:BG645" si="1087">IF(AND($AM581=$AM580,$AN581=AN580,$AO581=$AO580,$AP581=$AP580,$AJ582&lt;&gt;"t"),BG581,CF581)</f>
        <v>0.56519675925925927</v>
      </c>
      <c r="BH582" s="59">
        <f t="shared" ref="BH582:BH645" si="1088">IF(AND($AM581=$AM580,$AN581=AN580,$AO581=$AO580,$AP581=$AP580,$AJ582&lt;&gt;"t"),BH581,CG581)</f>
        <v>0.56450231481481483</v>
      </c>
      <c r="BI582" s="31">
        <f t="shared" ref="BI582:BI645" si="1089">AI582-AZ582</f>
        <v>0.11000000000001364</v>
      </c>
      <c r="BJ582" s="61">
        <f t="shared" ref="BJ582:BM582" si="1090">IF($AJ581="t",IF(AM580=0,0,$BI582/AM580),IF(AM581=0,0,$BI582/AM581))</f>
        <v>4.4000000000005458E-3</v>
      </c>
      <c r="BK582" s="61">
        <f t="shared" si="1090"/>
        <v>4.4000000000005458E-3</v>
      </c>
      <c r="BL582" s="61">
        <f t="shared" si="1090"/>
        <v>4.4000000000005458E-3</v>
      </c>
      <c r="BM582" s="61">
        <f t="shared" si="1090"/>
        <v>4.4000000000005458E-3</v>
      </c>
      <c r="BN582" s="62">
        <f t="shared" ref="BN582:BN645" si="1091">IF(AJ582="t",0,INT(BJ582))</f>
        <v>0</v>
      </c>
      <c r="BO582" s="62">
        <f t="shared" ref="BO582:BO645" si="1092">IF(AJ582="t",AM582,IF(INT((BJ582-BN582)*60)&lt;0,1,INT((BJ582-BN582)*60)))</f>
        <v>0</v>
      </c>
      <c r="BP582" s="62">
        <f t="shared" ref="BP582:BP645" si="1093">IF(AJ582="t",0,ROUND((((BJ582-BN582)*60)-BO582)*60,0))</f>
        <v>16</v>
      </c>
      <c r="BQ582" s="62">
        <f t="shared" ref="BQ582:BQ645" si="1094">IF(AJ582="t",0,INT(BK582))</f>
        <v>0</v>
      </c>
      <c r="BR582" s="62">
        <f t="shared" ref="BR582:BR645" si="1095">IF(AJ582="t",AN582,IF(INT((BK582-BQ582)*60)&lt;0,1,INT((BK582-BQ582)*60)))</f>
        <v>0</v>
      </c>
      <c r="BS582" s="62">
        <f t="shared" ref="BS582:BS645" si="1096">IF(AJ582="t",0,ROUND((((BK582-BQ582)*60)-BR582)*60,0))</f>
        <v>16</v>
      </c>
      <c r="BT582" s="62">
        <f t="shared" ref="BT582:BT645" si="1097">IF(AJ582="t",0,INT(BL582))</f>
        <v>0</v>
      </c>
      <c r="BU582" s="62">
        <f t="shared" ref="BU582:BU645" si="1098">IF(AJ582="t",AO582,IF(INT((BL582-BT582)*60)&lt;0,1,INT((BL582-BT582)*60)))</f>
        <v>0</v>
      </c>
      <c r="BV582" s="62">
        <f t="shared" ref="BV582:BV645" si="1099">IF(AJ582="t",0,ROUND((((BL582-BT582)*60)-BU582)*60,0))</f>
        <v>16</v>
      </c>
      <c r="BW582" s="62">
        <f t="shared" ref="BW582:BW645" si="1100">IF(AJ582="t",0,INT(BM582))</f>
        <v>0</v>
      </c>
      <c r="BX582" s="62">
        <f t="shared" ref="BX582:BX645" si="1101">IF(AJ582="t",AP582,IF(INT((BM582-BW582)*60)&lt;0,1,INT((BM582-BW582)*60)))</f>
        <v>0</v>
      </c>
      <c r="BY582" s="62">
        <f t="shared" ref="BY582:BY645" si="1102">IF(AJ582="t",0,ROUND((((BM582-BW582)*60)-BX582)*60,0))</f>
        <v>16</v>
      </c>
      <c r="BZ582" s="63">
        <f t="shared" ref="BZ582:BZ645" si="1103">BA582+TIME(BN582,BO582,BP582)</f>
        <v>0.52210648148148131</v>
      </c>
      <c r="CA582" s="63">
        <f t="shared" ref="CA582:CA645" si="1104">BB582+TIME(BN582,BO582,BP582)</f>
        <v>0.52766203703703696</v>
      </c>
      <c r="CB582" s="63">
        <f t="shared" ref="CB582:CB645" si="1105">BC582+TIME(BQ582,BR582,BS582)</f>
        <v>0.52033564814814803</v>
      </c>
      <c r="CC582" s="63">
        <f t="shared" ref="CC582:CC645" si="1106">BD582+TIME(BQ582,BR582,BS582)</f>
        <v>0.56616898148148131</v>
      </c>
      <c r="CD582" s="63">
        <f t="shared" ref="CD582:CD645" si="1107">BE582+TIME(BT582,BU582,BV582)</f>
        <v>0.55270833333333347</v>
      </c>
      <c r="CE582" s="63">
        <f t="shared" ref="CE582:CE645" si="1108">BF582+TIME(BT582,BU582,BV582)</f>
        <v>0.5631250000000001</v>
      </c>
      <c r="CF582" s="63">
        <f t="shared" ref="CF582:CF645" si="1109">BG582+TIME(BW582,BX582,BY582)</f>
        <v>0.56538194444444445</v>
      </c>
      <c r="CG582" s="63">
        <f t="shared" ref="CG582:CG645" si="1110">BH582+TIME(BW582,BX582,BY582)</f>
        <v>0.56468750000000001</v>
      </c>
      <c r="CH582" s="36"/>
      <c r="CI582" s="36"/>
      <c r="CJ582" s="36"/>
      <c r="CK582" s="36"/>
      <c r="CL582" s="60">
        <v>60</v>
      </c>
    </row>
    <row r="583" spans="1:90" ht="26.25" customHeight="1" x14ac:dyDescent="0.25">
      <c r="A583" s="37">
        <v>50</v>
      </c>
      <c r="B583" s="16" t="s">
        <v>402</v>
      </c>
      <c r="C583" s="37" t="s">
        <v>49</v>
      </c>
      <c r="D583" s="37">
        <v>43</v>
      </c>
      <c r="E583" s="39"/>
      <c r="F583" s="42"/>
      <c r="G583" s="78">
        <v>191.74</v>
      </c>
      <c r="H583" s="41">
        <f t="shared" si="1052"/>
        <v>196.1</v>
      </c>
      <c r="I583" s="42">
        <v>195.97</v>
      </c>
      <c r="J583" s="43">
        <f t="shared" si="1049"/>
        <v>-8.8448912248465482E-4</v>
      </c>
      <c r="K583" s="44">
        <f t="shared" si="1050"/>
        <v>-0.1733333333333178</v>
      </c>
      <c r="L583" s="76" t="s">
        <v>403</v>
      </c>
      <c r="M583" s="127" t="s">
        <v>1232</v>
      </c>
      <c r="N583" s="46">
        <f t="shared" si="1066"/>
        <v>196.14333333333332</v>
      </c>
      <c r="O583" s="46">
        <f t="shared" si="1000"/>
        <v>-8.0000000000000016E-2</v>
      </c>
      <c r="P583" s="42">
        <v>196.25</v>
      </c>
      <c r="Q583" s="46">
        <f t="shared" si="1001"/>
        <v>4.3</v>
      </c>
      <c r="R583" s="37">
        <v>191.81</v>
      </c>
      <c r="S583" s="46">
        <f t="shared" si="1002"/>
        <v>4.0999999999999996</v>
      </c>
      <c r="T583" s="66">
        <v>192.05</v>
      </c>
      <c r="U583" s="47" t="str">
        <f t="shared" si="1041"/>
        <v/>
      </c>
      <c r="V583" s="47" t="str">
        <f t="shared" si="1042"/>
        <v/>
      </c>
      <c r="W583" s="50"/>
      <c r="X583" s="50"/>
      <c r="Y583" s="50"/>
      <c r="Z583" s="50"/>
      <c r="AA583" s="50"/>
      <c r="AB583" s="50"/>
      <c r="AC583" s="50"/>
      <c r="AD583" s="50"/>
      <c r="AE583" s="51">
        <f t="shared" si="1068"/>
        <v>50</v>
      </c>
      <c r="AF583" s="51" t="str">
        <f t="shared" si="1069"/>
        <v xml:space="preserve">U 1.5 </v>
      </c>
      <c r="AG583" s="51" t="str">
        <f t="shared" si="1070"/>
        <v>f</v>
      </c>
      <c r="AH583" s="51">
        <f t="shared" si="1071"/>
        <v>43</v>
      </c>
      <c r="AI583" s="52">
        <f t="shared" si="1072"/>
        <v>196.1</v>
      </c>
      <c r="AJ583" s="51"/>
      <c r="AK583" s="53"/>
      <c r="AL583" s="52"/>
      <c r="AM583" s="53">
        <f t="shared" si="1074"/>
        <v>25</v>
      </c>
      <c r="AN583" s="53">
        <f>IF(AJ583&lt;&gt;"",IF(AJ583="o",VLOOKUP(AM583,OpenSect!$A$1:$D$11,2),IF(AJ583="u",VLOOKUP(AM583,UpHill!$A$1:$D$35,2),IF(AJ583="d",VLOOKUP(AM583,DownHill!$A$3:$D$29,2),IF(AJ583="f",VLOOKUP(AM583,FlatUnd!$A$2:$D$30,2),IF(AJ583="t",VLOOKUP(AM583,TimeAdd!$A$1:$D$176,2),IF(AJ583="l",VLOOKUP(AM583,SLimit!$A$1:$D$8,2),AN582)))))),AN582)</f>
        <v>25</v>
      </c>
      <c r="AO583" s="53">
        <f>IF(AJ583&lt;&gt;"",IF(AJ583="o",VLOOKUP(AM583,OpenSect!$A$1:$D$11,3),IF(AJ583="u",VLOOKUP(AM583,UpHill!$A$1:$D$35,3),IF(AJ583="d",VLOOKUP(AM583,DownHill!$A$3:$D$29,3),IF(AJ583="f",VLOOKUP(AM583,FlatUnd!$A$2:$D$30,3),IF(AJ583="t",VLOOKUP(AM583,TimeAdd!$A$1:$D$18,3),IF(AJ583="l",VLOOKUP(AM583,SLimit!$A$1:$D$8,3),AO582)))))),AO582)</f>
        <v>25</v>
      </c>
      <c r="AP583" s="53">
        <f>IF(AJ583&lt;&gt;"",IF(AJ583="o",VLOOKUP(AM583,OpenSect!$A$1:$D$11,4),IF(AJ583="u",VLOOKUP(AM583,UpHill!$A$1:$D$35,4),IF(AJ583="d",VLOOKUP(AM583,DownHill!$A$3:$D$29,4),IF(AJ583="f",VLOOKUP(AM583,FlatUnd!$A$2:$D$30,4),IF(AJ583="t",VLOOKUP(AM583,TimeAdd!$A$1:$D$18,4),IF(AJ583="l",VLOOKUP(AM583,SLimit!$A$1:$D$8,4),AP582)))))),AP582)</f>
        <v>25</v>
      </c>
      <c r="AQ583" s="53" t="str">
        <f t="shared" si="1075"/>
        <v>100</v>
      </c>
      <c r="AR583" s="54" t="str">
        <f t="shared" si="1076"/>
        <v>Fence pole with 4 stay poles.</v>
      </c>
      <c r="AS583" s="55"/>
      <c r="AT583" s="55"/>
      <c r="AU583" s="56">
        <f>IF(GroupStTimes!$A$8=0,MIN(CB583,CD583,CF583),MIN(BZ583,CB583,CD583,CF583))</f>
        <v>0.52071759259259254</v>
      </c>
      <c r="AV583" s="56">
        <f>IF(GroupStTimes!$A$8=0,MAX(CC583,CE583,CG583),MAX(CA583,CC583,CE583,CG583))</f>
        <v>0.56655092592592582</v>
      </c>
      <c r="AW583" s="57" t="str">
        <f t="shared" si="1077"/>
        <v/>
      </c>
      <c r="AX583" s="58" t="str">
        <f t="shared" si="1078"/>
        <v/>
      </c>
      <c r="AY583" s="58" t="str">
        <f t="shared" si="1079"/>
        <v/>
      </c>
      <c r="AZ583" s="31">
        <f t="shared" si="1080"/>
        <v>195.76</v>
      </c>
      <c r="BA583" s="59">
        <f t="shared" si="1081"/>
        <v>0.52192129629629613</v>
      </c>
      <c r="BB583" s="59">
        <f t="shared" si="1082"/>
        <v>0.52747685185185178</v>
      </c>
      <c r="BC583" s="59">
        <f t="shared" si="1083"/>
        <v>0.52015046296296286</v>
      </c>
      <c r="BD583" s="59">
        <f t="shared" si="1084"/>
        <v>0.56598379629629614</v>
      </c>
      <c r="BE583" s="59">
        <f t="shared" si="1085"/>
        <v>0.55252314814814829</v>
      </c>
      <c r="BF583" s="59">
        <f t="shared" si="1086"/>
        <v>0.56293981481481492</v>
      </c>
      <c r="BG583" s="59">
        <f t="shared" si="1087"/>
        <v>0.56519675925925927</v>
      </c>
      <c r="BH583" s="59">
        <f t="shared" si="1088"/>
        <v>0.56450231481481483</v>
      </c>
      <c r="BI583" s="31">
        <f t="shared" si="1089"/>
        <v>0.34000000000000341</v>
      </c>
      <c r="BJ583" s="61">
        <f t="shared" ref="BJ583:BM583" si="1111">IF($AJ582="t",IF(AM581=0,0,$BI583/AM581),IF(AM582=0,0,$BI583/AM582))</f>
        <v>1.3600000000000136E-2</v>
      </c>
      <c r="BK583" s="61">
        <f t="shared" si="1111"/>
        <v>1.3600000000000136E-2</v>
      </c>
      <c r="BL583" s="61">
        <f t="shared" si="1111"/>
        <v>1.3600000000000136E-2</v>
      </c>
      <c r="BM583" s="61">
        <f t="shared" si="1111"/>
        <v>1.3600000000000136E-2</v>
      </c>
      <c r="BN583" s="62">
        <f t="shared" si="1091"/>
        <v>0</v>
      </c>
      <c r="BO583" s="62">
        <f t="shared" si="1092"/>
        <v>0</v>
      </c>
      <c r="BP583" s="62">
        <f t="shared" si="1093"/>
        <v>49</v>
      </c>
      <c r="BQ583" s="62">
        <f t="shared" si="1094"/>
        <v>0</v>
      </c>
      <c r="BR583" s="62">
        <f t="shared" si="1095"/>
        <v>0</v>
      </c>
      <c r="BS583" s="62">
        <f t="shared" si="1096"/>
        <v>49</v>
      </c>
      <c r="BT583" s="62">
        <f t="shared" si="1097"/>
        <v>0</v>
      </c>
      <c r="BU583" s="62">
        <f t="shared" si="1098"/>
        <v>0</v>
      </c>
      <c r="BV583" s="62">
        <f t="shared" si="1099"/>
        <v>49</v>
      </c>
      <c r="BW583" s="62">
        <f t="shared" si="1100"/>
        <v>0</v>
      </c>
      <c r="BX583" s="62">
        <f t="shared" si="1101"/>
        <v>0</v>
      </c>
      <c r="BY583" s="62">
        <f t="shared" si="1102"/>
        <v>49</v>
      </c>
      <c r="BZ583" s="63">
        <f t="shared" si="1103"/>
        <v>0.52248842592592581</v>
      </c>
      <c r="CA583" s="63">
        <f t="shared" si="1104"/>
        <v>0.52804398148148146</v>
      </c>
      <c r="CB583" s="63">
        <f t="shared" si="1105"/>
        <v>0.52071759259259254</v>
      </c>
      <c r="CC583" s="63">
        <f t="shared" si="1106"/>
        <v>0.56655092592592582</v>
      </c>
      <c r="CD583" s="63">
        <f t="shared" si="1107"/>
        <v>0.55309027777777797</v>
      </c>
      <c r="CE583" s="63">
        <f t="shared" si="1108"/>
        <v>0.5635069444444446</v>
      </c>
      <c r="CF583" s="63">
        <f t="shared" si="1109"/>
        <v>0.56576388888888896</v>
      </c>
      <c r="CG583" s="63">
        <f t="shared" si="1110"/>
        <v>0.56506944444444451</v>
      </c>
      <c r="CH583" s="36"/>
      <c r="CI583" s="36"/>
      <c r="CJ583" s="36"/>
      <c r="CK583" s="36"/>
      <c r="CL583" s="60">
        <v>60</v>
      </c>
    </row>
    <row r="584" spans="1:90" ht="26.25" customHeight="1" x14ac:dyDescent="0.25">
      <c r="A584" s="37">
        <v>51</v>
      </c>
      <c r="C584" s="37" t="s">
        <v>49</v>
      </c>
      <c r="D584" s="37">
        <v>43</v>
      </c>
      <c r="E584" s="39"/>
      <c r="F584" s="42"/>
      <c r="G584" s="78">
        <v>191.86</v>
      </c>
      <c r="H584" s="41">
        <f t="shared" si="1052"/>
        <v>196.23</v>
      </c>
      <c r="I584" s="42">
        <v>196.10000000000002</v>
      </c>
      <c r="J584" s="43">
        <f t="shared" si="1049"/>
        <v>-8.839027706951442E-4</v>
      </c>
      <c r="K584" s="44">
        <f t="shared" si="1050"/>
        <v>-0.1733333333333178</v>
      </c>
      <c r="L584" s="76" t="s">
        <v>403</v>
      </c>
      <c r="M584" s="127" t="s">
        <v>1232</v>
      </c>
      <c r="N584" s="46">
        <f t="shared" si="1066"/>
        <v>196.27333333333334</v>
      </c>
      <c r="O584" s="46">
        <f t="shared" si="1000"/>
        <v>-8.0000000000000016E-2</v>
      </c>
      <c r="P584" s="42">
        <v>196.38000000000002</v>
      </c>
      <c r="Q584" s="46">
        <f t="shared" si="1001"/>
        <v>4.3</v>
      </c>
      <c r="R584" s="37">
        <v>191.94</v>
      </c>
      <c r="S584" s="46">
        <f t="shared" si="1002"/>
        <v>4.0999999999999996</v>
      </c>
      <c r="T584" s="40">
        <v>192.18</v>
      </c>
      <c r="U584" s="47" t="str">
        <f t="shared" si="1041"/>
        <v/>
      </c>
      <c r="V584" s="47" t="str">
        <f t="shared" si="1042"/>
        <v/>
      </c>
      <c r="W584" s="50"/>
      <c r="X584" s="50"/>
      <c r="Y584" s="50"/>
      <c r="Z584" s="50"/>
      <c r="AA584" s="50"/>
      <c r="AB584" s="50"/>
      <c r="AC584" s="50"/>
      <c r="AD584" s="50"/>
      <c r="AE584" s="51">
        <f t="shared" si="1068"/>
        <v>51</v>
      </c>
      <c r="AF584" s="51" t="str">
        <f t="shared" si="1069"/>
        <v/>
      </c>
      <c r="AG584" s="51" t="str">
        <f t="shared" si="1070"/>
        <v>f</v>
      </c>
      <c r="AH584" s="51">
        <f t="shared" si="1071"/>
        <v>43</v>
      </c>
      <c r="AI584" s="52">
        <f t="shared" si="1072"/>
        <v>196.23</v>
      </c>
      <c r="AJ584" s="51"/>
      <c r="AK584" s="53"/>
      <c r="AL584" s="52"/>
      <c r="AM584" s="53">
        <f t="shared" si="1074"/>
        <v>25</v>
      </c>
      <c r="AN584" s="53">
        <f>IF(AJ584&lt;&gt;"",IF(AJ584="o",VLOOKUP(AM584,OpenSect!$A$1:$D$11,2),IF(AJ584="u",VLOOKUP(AM584,UpHill!$A$1:$D$35,2),IF(AJ584="d",VLOOKUP(AM584,DownHill!$A$3:$D$29,2),IF(AJ584="f",VLOOKUP(AM584,FlatUnd!$A$2:$D$30,2),IF(AJ584="t",VLOOKUP(AM584,TimeAdd!$A$1:$D$176,2),IF(AJ584="l",VLOOKUP(AM584,SLimit!$A$1:$D$8,2),AN583)))))),AN583)</f>
        <v>25</v>
      </c>
      <c r="AO584" s="53">
        <f>IF(AJ584&lt;&gt;"",IF(AJ584="o",VLOOKUP(AM584,OpenSect!$A$1:$D$11,3),IF(AJ584="u",VLOOKUP(AM584,UpHill!$A$1:$D$35,3),IF(AJ584="d",VLOOKUP(AM584,DownHill!$A$3:$D$29,3),IF(AJ584="f",VLOOKUP(AM584,FlatUnd!$A$2:$D$30,3),IF(AJ584="t",VLOOKUP(AM584,TimeAdd!$A$1:$D$18,3),IF(AJ584="l",VLOOKUP(AM584,SLimit!$A$1:$D$8,3),AO583)))))),AO583)</f>
        <v>25</v>
      </c>
      <c r="AP584" s="53">
        <f>IF(AJ584&lt;&gt;"",IF(AJ584="o",VLOOKUP(AM584,OpenSect!$A$1:$D$11,4),IF(AJ584="u",VLOOKUP(AM584,UpHill!$A$1:$D$35,4),IF(AJ584="d",VLOOKUP(AM584,DownHill!$A$3:$D$29,4),IF(AJ584="f",VLOOKUP(AM584,FlatUnd!$A$2:$D$30,4),IF(AJ584="t",VLOOKUP(AM584,TimeAdd!$A$1:$D$18,4),IF(AJ584="l",VLOOKUP(AM584,SLimit!$A$1:$D$8,4),AP583)))))),AP583)</f>
        <v>25</v>
      </c>
      <c r="AQ584" s="53" t="str">
        <f t="shared" si="1075"/>
        <v>100</v>
      </c>
      <c r="AR584" s="54" t="str">
        <f t="shared" si="1076"/>
        <v>Fence pole with 4 stay poles.</v>
      </c>
      <c r="AS584" s="55"/>
      <c r="AT584" s="55"/>
      <c r="AU584" s="56">
        <f>IF(GroupStTimes!$A$8=0,MIN(CB584,CD584,CF584),MIN(BZ584,CB584,CD584,CF584))</f>
        <v>0.52093749999999994</v>
      </c>
      <c r="AV584" s="56">
        <f>IF(GroupStTimes!$A$8=0,MAX(CC584,CE584,CG584),MAX(CA584,CC584,CE584,CG584))</f>
        <v>0.56677083333333322</v>
      </c>
      <c r="AW584" s="57" t="str">
        <f t="shared" si="1077"/>
        <v/>
      </c>
      <c r="AX584" s="58" t="str">
        <f t="shared" si="1078"/>
        <v/>
      </c>
      <c r="AY584" s="58" t="str">
        <f t="shared" si="1079"/>
        <v/>
      </c>
      <c r="AZ584" s="31">
        <f t="shared" si="1080"/>
        <v>195.76</v>
      </c>
      <c r="BA584" s="59">
        <f t="shared" si="1081"/>
        <v>0.52192129629629613</v>
      </c>
      <c r="BB584" s="59">
        <f t="shared" si="1082"/>
        <v>0.52747685185185178</v>
      </c>
      <c r="BC584" s="59">
        <f t="shared" si="1083"/>
        <v>0.52015046296296286</v>
      </c>
      <c r="BD584" s="59">
        <f t="shared" si="1084"/>
        <v>0.56598379629629614</v>
      </c>
      <c r="BE584" s="59">
        <f t="shared" si="1085"/>
        <v>0.55252314814814829</v>
      </c>
      <c r="BF584" s="59">
        <f t="shared" si="1086"/>
        <v>0.56293981481481492</v>
      </c>
      <c r="BG584" s="59">
        <f t="shared" si="1087"/>
        <v>0.56519675925925927</v>
      </c>
      <c r="BH584" s="59">
        <f t="shared" si="1088"/>
        <v>0.56450231481481483</v>
      </c>
      <c r="BI584" s="31">
        <f t="shared" si="1089"/>
        <v>0.46999999999999886</v>
      </c>
      <c r="BJ584" s="61">
        <f t="shared" ref="BJ584:BM584" si="1112">IF($AJ583="t",IF(AM582=0,0,$BI584/AM582),IF(AM583=0,0,$BI584/AM583))</f>
        <v>1.8799999999999956E-2</v>
      </c>
      <c r="BK584" s="61">
        <f t="shared" si="1112"/>
        <v>1.8799999999999956E-2</v>
      </c>
      <c r="BL584" s="61">
        <f t="shared" si="1112"/>
        <v>1.8799999999999956E-2</v>
      </c>
      <c r="BM584" s="61">
        <f t="shared" si="1112"/>
        <v>1.8799999999999956E-2</v>
      </c>
      <c r="BN584" s="62">
        <f t="shared" si="1091"/>
        <v>0</v>
      </c>
      <c r="BO584" s="62">
        <f t="shared" si="1092"/>
        <v>1</v>
      </c>
      <c r="BP584" s="62">
        <f t="shared" si="1093"/>
        <v>8</v>
      </c>
      <c r="BQ584" s="62">
        <f t="shared" si="1094"/>
        <v>0</v>
      </c>
      <c r="BR584" s="62">
        <f t="shared" si="1095"/>
        <v>1</v>
      </c>
      <c r="BS584" s="62">
        <f t="shared" si="1096"/>
        <v>8</v>
      </c>
      <c r="BT584" s="62">
        <f t="shared" si="1097"/>
        <v>0</v>
      </c>
      <c r="BU584" s="62">
        <f t="shared" si="1098"/>
        <v>1</v>
      </c>
      <c r="BV584" s="62">
        <f t="shared" si="1099"/>
        <v>8</v>
      </c>
      <c r="BW584" s="62">
        <f t="shared" si="1100"/>
        <v>0</v>
      </c>
      <c r="BX584" s="62">
        <f t="shared" si="1101"/>
        <v>1</v>
      </c>
      <c r="BY584" s="62">
        <f t="shared" si="1102"/>
        <v>8</v>
      </c>
      <c r="BZ584" s="63">
        <f t="shared" si="1103"/>
        <v>0.52270833333333322</v>
      </c>
      <c r="CA584" s="63">
        <f t="shared" si="1104"/>
        <v>0.52826388888888887</v>
      </c>
      <c r="CB584" s="63">
        <f t="shared" si="1105"/>
        <v>0.52093749999999994</v>
      </c>
      <c r="CC584" s="63">
        <f t="shared" si="1106"/>
        <v>0.56677083333333322</v>
      </c>
      <c r="CD584" s="63">
        <f t="shared" si="1107"/>
        <v>0.55331018518518538</v>
      </c>
      <c r="CE584" s="63">
        <f t="shared" si="1108"/>
        <v>0.56372685185185201</v>
      </c>
      <c r="CF584" s="63">
        <f t="shared" si="1109"/>
        <v>0.56598379629629636</v>
      </c>
      <c r="CG584" s="63">
        <f t="shared" si="1110"/>
        <v>0.56528935185185192</v>
      </c>
      <c r="CH584" s="36"/>
      <c r="CI584" s="36"/>
      <c r="CJ584" s="36"/>
      <c r="CK584" s="36"/>
      <c r="CL584" s="60">
        <v>60</v>
      </c>
    </row>
    <row r="585" spans="1:90" ht="26.25" customHeight="1" x14ac:dyDescent="0.25">
      <c r="A585" s="37">
        <v>51</v>
      </c>
      <c r="C585" s="37" t="s">
        <v>49</v>
      </c>
      <c r="D585" s="37">
        <v>43</v>
      </c>
      <c r="E585" s="39"/>
      <c r="F585" s="42"/>
      <c r="G585" s="78">
        <v>192.03</v>
      </c>
      <c r="H585" s="41">
        <f t="shared" si="1052"/>
        <v>196.41</v>
      </c>
      <c r="I585" s="42">
        <v>196.27</v>
      </c>
      <c r="J585" s="43">
        <f t="shared" si="1049"/>
        <v>-9.5107080382466713E-4</v>
      </c>
      <c r="K585" s="44">
        <f t="shared" si="1050"/>
        <v>-0.18666666666666742</v>
      </c>
      <c r="L585" s="76" t="s">
        <v>386</v>
      </c>
      <c r="M585" s="127" t="s">
        <v>1232</v>
      </c>
      <c r="N585" s="46">
        <f t="shared" si="1066"/>
        <v>196.45666666666668</v>
      </c>
      <c r="O585" s="46">
        <f t="shared" si="1000"/>
        <v>-8.0000000000000016E-2</v>
      </c>
      <c r="P585" s="42">
        <v>196.56</v>
      </c>
      <c r="Q585" s="46">
        <f t="shared" si="1001"/>
        <v>4.3</v>
      </c>
      <c r="R585" s="37">
        <v>192.12</v>
      </c>
      <c r="S585" s="46">
        <f t="shared" si="1002"/>
        <v>4.0999999999999996</v>
      </c>
      <c r="T585" s="40">
        <v>192.37</v>
      </c>
      <c r="U585" s="47" t="str">
        <f t="shared" si="1041"/>
        <v/>
      </c>
      <c r="V585" s="47" t="str">
        <f t="shared" si="1042"/>
        <v/>
      </c>
      <c r="W585" s="50"/>
      <c r="X585" s="50"/>
      <c r="Y585" s="50"/>
      <c r="Z585" s="50"/>
      <c r="AA585" s="50"/>
      <c r="AB585" s="50"/>
      <c r="AC585" s="50"/>
      <c r="AD585" s="50"/>
      <c r="AE585" s="51">
        <f t="shared" si="1068"/>
        <v>51</v>
      </c>
      <c r="AF585" s="51" t="str">
        <f t="shared" si="1069"/>
        <v/>
      </c>
      <c r="AG585" s="51" t="str">
        <f t="shared" si="1070"/>
        <v>f</v>
      </c>
      <c r="AH585" s="51">
        <f t="shared" si="1071"/>
        <v>43</v>
      </c>
      <c r="AI585" s="52">
        <f t="shared" si="1072"/>
        <v>196.41</v>
      </c>
      <c r="AJ585" s="51"/>
      <c r="AK585" s="53"/>
      <c r="AL585" s="52"/>
      <c r="AM585" s="53">
        <f t="shared" si="1074"/>
        <v>25</v>
      </c>
      <c r="AN585" s="53">
        <f>IF(AJ585&lt;&gt;"",IF(AJ585="o",VLOOKUP(AM585,OpenSect!$A$1:$D$11,2),IF(AJ585="u",VLOOKUP(AM585,UpHill!$A$1:$D$35,2),IF(AJ585="d",VLOOKUP(AM585,DownHill!$A$3:$D$29,2),IF(AJ585="f",VLOOKUP(AM585,FlatUnd!$A$2:$D$30,2),IF(AJ585="t",VLOOKUP(AM585,TimeAdd!$A$1:$D$176,2),IF(AJ585="l",VLOOKUP(AM585,SLimit!$A$1:$D$8,2),AN584)))))),AN584)</f>
        <v>25</v>
      </c>
      <c r="AO585" s="53">
        <f>IF(AJ585&lt;&gt;"",IF(AJ585="o",VLOOKUP(AM585,OpenSect!$A$1:$D$11,3),IF(AJ585="u",VLOOKUP(AM585,UpHill!$A$1:$D$35,3),IF(AJ585="d",VLOOKUP(AM585,DownHill!$A$3:$D$29,3),IF(AJ585="f",VLOOKUP(AM585,FlatUnd!$A$2:$D$30,3),IF(AJ585="t",VLOOKUP(AM585,TimeAdd!$A$1:$D$18,3),IF(AJ585="l",VLOOKUP(AM585,SLimit!$A$1:$D$8,3),AO584)))))),AO584)</f>
        <v>25</v>
      </c>
      <c r="AP585" s="53">
        <f>IF(AJ585&lt;&gt;"",IF(AJ585="o",VLOOKUP(AM585,OpenSect!$A$1:$D$11,4),IF(AJ585="u",VLOOKUP(AM585,UpHill!$A$1:$D$35,4),IF(AJ585="d",VLOOKUP(AM585,DownHill!$A$3:$D$29,4),IF(AJ585="f",VLOOKUP(AM585,FlatUnd!$A$2:$D$30,4),IF(AJ585="t",VLOOKUP(AM585,TimeAdd!$A$1:$D$18,4),IF(AJ585="l",VLOOKUP(AM585,SLimit!$A$1:$D$8,4),AP584)))))),AP584)</f>
        <v>25</v>
      </c>
      <c r="AQ585" s="53" t="str">
        <f t="shared" si="1075"/>
        <v>100</v>
      </c>
      <c r="AR585" s="54" t="str">
        <f t="shared" si="1076"/>
        <v>Power Lines</v>
      </c>
      <c r="AS585" s="55"/>
      <c r="AT585" s="55"/>
      <c r="AU585" s="56">
        <f>IF(GroupStTimes!$A$8=0,MIN(CB585,CD585,CF585),MIN(BZ585,CB585,CD585,CF585))</f>
        <v>0.52123842592592584</v>
      </c>
      <c r="AV585" s="56">
        <f>IF(GroupStTimes!$A$8=0,MAX(CC585,CE585,CG585),MAX(CA585,CC585,CE585,CG585))</f>
        <v>0.56707175925925912</v>
      </c>
      <c r="AW585" s="57" t="str">
        <f t="shared" si="1077"/>
        <v/>
      </c>
      <c r="AX585" s="58" t="str">
        <f t="shared" si="1078"/>
        <v/>
      </c>
      <c r="AY585" s="58" t="str">
        <f t="shared" si="1079"/>
        <v/>
      </c>
      <c r="AZ585" s="31">
        <f t="shared" si="1080"/>
        <v>195.76</v>
      </c>
      <c r="BA585" s="59">
        <f t="shared" si="1081"/>
        <v>0.52192129629629613</v>
      </c>
      <c r="BB585" s="59">
        <f t="shared" si="1082"/>
        <v>0.52747685185185178</v>
      </c>
      <c r="BC585" s="59">
        <f t="shared" si="1083"/>
        <v>0.52015046296296286</v>
      </c>
      <c r="BD585" s="59">
        <f t="shared" si="1084"/>
        <v>0.56598379629629614</v>
      </c>
      <c r="BE585" s="59">
        <f t="shared" si="1085"/>
        <v>0.55252314814814829</v>
      </c>
      <c r="BF585" s="59">
        <f t="shared" si="1086"/>
        <v>0.56293981481481492</v>
      </c>
      <c r="BG585" s="59">
        <f t="shared" si="1087"/>
        <v>0.56519675925925927</v>
      </c>
      <c r="BH585" s="59">
        <f t="shared" si="1088"/>
        <v>0.56450231481481483</v>
      </c>
      <c r="BI585" s="31">
        <f t="shared" si="1089"/>
        <v>0.65000000000000568</v>
      </c>
      <c r="BJ585" s="61">
        <f t="shared" ref="BJ585:BM585" si="1113">IF($AJ584="t",IF(AM583=0,0,$BI585/AM583),IF(AM584=0,0,$BI585/AM584))</f>
        <v>2.6000000000000228E-2</v>
      </c>
      <c r="BK585" s="61">
        <f t="shared" si="1113"/>
        <v>2.6000000000000228E-2</v>
      </c>
      <c r="BL585" s="61">
        <f t="shared" si="1113"/>
        <v>2.6000000000000228E-2</v>
      </c>
      <c r="BM585" s="61">
        <f t="shared" si="1113"/>
        <v>2.6000000000000228E-2</v>
      </c>
      <c r="BN585" s="62">
        <f t="shared" si="1091"/>
        <v>0</v>
      </c>
      <c r="BO585" s="62">
        <f t="shared" si="1092"/>
        <v>1</v>
      </c>
      <c r="BP585" s="62">
        <f t="shared" si="1093"/>
        <v>34</v>
      </c>
      <c r="BQ585" s="62">
        <f t="shared" si="1094"/>
        <v>0</v>
      </c>
      <c r="BR585" s="62">
        <f t="shared" si="1095"/>
        <v>1</v>
      </c>
      <c r="BS585" s="62">
        <f t="shared" si="1096"/>
        <v>34</v>
      </c>
      <c r="BT585" s="62">
        <f t="shared" si="1097"/>
        <v>0</v>
      </c>
      <c r="BU585" s="62">
        <f t="shared" si="1098"/>
        <v>1</v>
      </c>
      <c r="BV585" s="62">
        <f t="shared" si="1099"/>
        <v>34</v>
      </c>
      <c r="BW585" s="62">
        <f t="shared" si="1100"/>
        <v>0</v>
      </c>
      <c r="BX585" s="62">
        <f t="shared" si="1101"/>
        <v>1</v>
      </c>
      <c r="BY585" s="62">
        <f t="shared" si="1102"/>
        <v>34</v>
      </c>
      <c r="BZ585" s="63">
        <f t="shared" si="1103"/>
        <v>0.52300925925925912</v>
      </c>
      <c r="CA585" s="63">
        <f t="shared" si="1104"/>
        <v>0.52856481481481477</v>
      </c>
      <c r="CB585" s="63">
        <f t="shared" si="1105"/>
        <v>0.52123842592592584</v>
      </c>
      <c r="CC585" s="63">
        <f t="shared" si="1106"/>
        <v>0.56707175925925912</v>
      </c>
      <c r="CD585" s="63">
        <f t="shared" si="1107"/>
        <v>0.55361111111111128</v>
      </c>
      <c r="CE585" s="63">
        <f t="shared" si="1108"/>
        <v>0.56402777777777791</v>
      </c>
      <c r="CF585" s="63">
        <f t="shared" si="1109"/>
        <v>0.56628472222222226</v>
      </c>
      <c r="CG585" s="63">
        <f t="shared" si="1110"/>
        <v>0.56559027777777782</v>
      </c>
      <c r="CH585" s="36"/>
      <c r="CI585" s="36"/>
      <c r="CJ585" s="36"/>
      <c r="CK585" s="36"/>
      <c r="CL585" s="60">
        <v>60</v>
      </c>
    </row>
    <row r="586" spans="1:90" ht="26.25" customHeight="1" x14ac:dyDescent="0.25">
      <c r="A586" s="37">
        <v>51</v>
      </c>
      <c r="C586" s="37" t="s">
        <v>49</v>
      </c>
      <c r="D586" s="37">
        <v>43</v>
      </c>
      <c r="E586" s="39"/>
      <c r="F586" s="42"/>
      <c r="G586" s="78">
        <v>192.08</v>
      </c>
      <c r="H586" s="41">
        <f t="shared" si="1052"/>
        <v>196.45</v>
      </c>
      <c r="I586" s="42">
        <v>196.32000000000002</v>
      </c>
      <c r="J586" s="43">
        <f t="shared" si="1049"/>
        <v>-8.9989133387656929E-4</v>
      </c>
      <c r="K586" s="44">
        <f t="shared" si="1050"/>
        <v>-0.1766666666666481</v>
      </c>
      <c r="L586" s="76" t="s">
        <v>386</v>
      </c>
      <c r="M586" s="127" t="s">
        <v>1232</v>
      </c>
      <c r="N586" s="46">
        <f t="shared" si="1066"/>
        <v>196.49666666666667</v>
      </c>
      <c r="O586" s="46">
        <f t="shared" ref="O586:O616" si="1114">0.09-0.17</f>
        <v>-8.0000000000000016E-2</v>
      </c>
      <c r="P586" s="42">
        <v>196.60000000000002</v>
      </c>
      <c r="Q586" s="46">
        <f t="shared" ref="Q586:Q616" si="1115">4.47-0.17</f>
        <v>4.3</v>
      </c>
      <c r="R586" s="37">
        <v>192.16</v>
      </c>
      <c r="S586" s="46">
        <f t="shared" ref="S586:S616" si="1116">-0.2+4.47-0.17</f>
        <v>4.0999999999999996</v>
      </c>
      <c r="T586" s="40">
        <v>192.41</v>
      </c>
      <c r="U586" s="47" t="str">
        <f t="shared" si="1041"/>
        <v/>
      </c>
      <c r="V586" s="47" t="str">
        <f t="shared" si="1042"/>
        <v/>
      </c>
      <c r="W586" s="50"/>
      <c r="X586" s="50"/>
      <c r="Y586" s="50"/>
      <c r="Z586" s="50"/>
      <c r="AA586" s="50"/>
      <c r="AB586" s="50"/>
      <c r="AC586" s="50"/>
      <c r="AD586" s="50"/>
      <c r="AE586" s="51">
        <f t="shared" si="1068"/>
        <v>51</v>
      </c>
      <c r="AF586" s="51" t="str">
        <f t="shared" si="1069"/>
        <v/>
      </c>
      <c r="AG586" s="51" t="str">
        <f t="shared" si="1070"/>
        <v>f</v>
      </c>
      <c r="AH586" s="51">
        <f t="shared" si="1071"/>
        <v>43</v>
      </c>
      <c r="AI586" s="52">
        <f t="shared" si="1072"/>
        <v>196.45</v>
      </c>
      <c r="AJ586" s="51" t="s">
        <v>49</v>
      </c>
      <c r="AK586" s="53"/>
      <c r="AL586" s="52"/>
      <c r="AM586" s="53">
        <f t="shared" si="1074"/>
        <v>43</v>
      </c>
      <c r="AN586" s="53">
        <f>IF(AJ586&lt;&gt;"",IF(AJ586="o",VLOOKUP(AM586,OpenSect!$A$1:$D$11,2),IF(AJ586="u",VLOOKUP(AM586,UpHill!$A$1:$D$35,2),IF(AJ586="d",VLOOKUP(AM586,DownHill!$A$3:$D$29,2),IF(AJ586="f",VLOOKUP(AM586,FlatUnd!$A$2:$D$30,2),IF(AJ586="t",VLOOKUP(AM586,TimeAdd!$A$1:$D$176,2),IF(AJ586="l",VLOOKUP(AM586,SLimit!$A$1:$D$8,2),AN585)))))),AN585)</f>
        <v>51</v>
      </c>
      <c r="AO586" s="53">
        <f>IF(AJ586&lt;&gt;"",IF(AJ586="o",VLOOKUP(AM586,OpenSect!$A$1:$D$11,3),IF(AJ586="u",VLOOKUP(AM586,UpHill!$A$1:$D$35,3),IF(AJ586="d",VLOOKUP(AM586,DownHill!$A$3:$D$29,3),IF(AJ586="f",VLOOKUP(AM586,FlatUnd!$A$2:$D$30,3),IF(AJ586="t",VLOOKUP(AM586,TimeAdd!$A$1:$D$18,3),IF(AJ586="l",VLOOKUP(AM586,SLimit!$A$1:$D$8,3),AO585)))))),AO585)</f>
        <v>59</v>
      </c>
      <c r="AP586" s="53">
        <f>IF(AJ586&lt;&gt;"",IF(AJ586="o",VLOOKUP(AM586,OpenSect!$A$1:$D$11,4),IF(AJ586="u",VLOOKUP(AM586,UpHill!$A$1:$D$35,4),IF(AJ586="d",VLOOKUP(AM586,DownHill!$A$3:$D$29,4),IF(AJ586="f",VLOOKUP(AM586,FlatUnd!$A$2:$D$30,4),IF(AJ586="t",VLOOKUP(AM586,TimeAdd!$A$1:$D$18,4),IF(AJ586="l",VLOOKUP(AM586,SLimit!$A$1:$D$8,4),AP585)))))),AP585)</f>
        <v>66</v>
      </c>
      <c r="AQ586" s="53" t="str">
        <f t="shared" si="1075"/>
        <v>100</v>
      </c>
      <c r="AR586" s="54" t="str">
        <f t="shared" si="1076"/>
        <v>Power Lines</v>
      </c>
      <c r="AS586" s="55"/>
      <c r="AT586" s="55"/>
      <c r="AU586" s="56">
        <f>IF(GroupStTimes!$A$8=0,MIN(CB586,CD586,CF586),MIN(BZ586,CB586,CD586,CF586))</f>
        <v>0.52129629629629615</v>
      </c>
      <c r="AV586" s="56">
        <f>IF(GroupStTimes!$A$8=0,MAX(CC586,CE586,CG586),MAX(CA586,CC586,CE586,CG586))</f>
        <v>0.56712962962962943</v>
      </c>
      <c r="AW586" s="57" t="str">
        <f t="shared" si="1077"/>
        <v/>
      </c>
      <c r="AX586" s="58" t="str">
        <f t="shared" si="1078"/>
        <v/>
      </c>
      <c r="AY586" s="58" t="str">
        <f t="shared" si="1079"/>
        <v/>
      </c>
      <c r="AZ586" s="31">
        <f t="shared" si="1080"/>
        <v>195.76</v>
      </c>
      <c r="BA586" s="59">
        <f t="shared" si="1081"/>
        <v>0.52192129629629613</v>
      </c>
      <c r="BB586" s="59">
        <f t="shared" si="1082"/>
        <v>0.52747685185185178</v>
      </c>
      <c r="BC586" s="59">
        <f t="shared" si="1083"/>
        <v>0.52015046296296286</v>
      </c>
      <c r="BD586" s="59">
        <f t="shared" si="1084"/>
        <v>0.56598379629629614</v>
      </c>
      <c r="BE586" s="59">
        <f t="shared" si="1085"/>
        <v>0.55252314814814829</v>
      </c>
      <c r="BF586" s="59">
        <f t="shared" si="1086"/>
        <v>0.56293981481481492</v>
      </c>
      <c r="BG586" s="59">
        <f t="shared" si="1087"/>
        <v>0.56519675925925927</v>
      </c>
      <c r="BH586" s="59">
        <f t="shared" si="1088"/>
        <v>0.56450231481481483</v>
      </c>
      <c r="BI586" s="31">
        <f t="shared" si="1089"/>
        <v>0.68999999999999773</v>
      </c>
      <c r="BJ586" s="61">
        <f t="shared" ref="BJ586:BM586" si="1117">IF($AJ585="t",IF(AM584=0,0,$BI586/AM584),IF(AM585=0,0,$BI586/AM585))</f>
        <v>2.7599999999999909E-2</v>
      </c>
      <c r="BK586" s="61">
        <f t="shared" si="1117"/>
        <v>2.7599999999999909E-2</v>
      </c>
      <c r="BL586" s="61">
        <f t="shared" si="1117"/>
        <v>2.7599999999999909E-2</v>
      </c>
      <c r="BM586" s="61">
        <f t="shared" si="1117"/>
        <v>2.7599999999999909E-2</v>
      </c>
      <c r="BN586" s="62">
        <f t="shared" si="1091"/>
        <v>0</v>
      </c>
      <c r="BO586" s="62">
        <f t="shared" si="1092"/>
        <v>1</v>
      </c>
      <c r="BP586" s="62">
        <f t="shared" si="1093"/>
        <v>39</v>
      </c>
      <c r="BQ586" s="62">
        <f t="shared" si="1094"/>
        <v>0</v>
      </c>
      <c r="BR586" s="62">
        <f t="shared" si="1095"/>
        <v>1</v>
      </c>
      <c r="BS586" s="62">
        <f t="shared" si="1096"/>
        <v>39</v>
      </c>
      <c r="BT586" s="62">
        <f t="shared" si="1097"/>
        <v>0</v>
      </c>
      <c r="BU586" s="62">
        <f t="shared" si="1098"/>
        <v>1</v>
      </c>
      <c r="BV586" s="62">
        <f t="shared" si="1099"/>
        <v>39</v>
      </c>
      <c r="BW586" s="62">
        <f t="shared" si="1100"/>
        <v>0</v>
      </c>
      <c r="BX586" s="62">
        <f t="shared" si="1101"/>
        <v>1</v>
      </c>
      <c r="BY586" s="62">
        <f t="shared" si="1102"/>
        <v>39</v>
      </c>
      <c r="BZ586" s="63">
        <f t="shared" si="1103"/>
        <v>0.52306712962962942</v>
      </c>
      <c r="CA586" s="63">
        <f t="shared" si="1104"/>
        <v>0.52862268518518507</v>
      </c>
      <c r="CB586" s="63">
        <f t="shared" si="1105"/>
        <v>0.52129629629629615</v>
      </c>
      <c r="CC586" s="63">
        <f t="shared" si="1106"/>
        <v>0.56712962962962943</v>
      </c>
      <c r="CD586" s="63">
        <f t="shared" si="1107"/>
        <v>0.55366898148148158</v>
      </c>
      <c r="CE586" s="63">
        <f t="shared" si="1108"/>
        <v>0.56408564814814821</v>
      </c>
      <c r="CF586" s="63">
        <f t="shared" si="1109"/>
        <v>0.56634259259259256</v>
      </c>
      <c r="CG586" s="63">
        <f t="shared" si="1110"/>
        <v>0.56564814814814812</v>
      </c>
      <c r="CH586" s="36"/>
      <c r="CI586" s="36"/>
      <c r="CJ586" s="36"/>
      <c r="CK586" s="36"/>
      <c r="CL586" s="60">
        <v>60</v>
      </c>
    </row>
    <row r="587" spans="1:90" ht="40.5" x14ac:dyDescent="0.25">
      <c r="A587" s="37">
        <v>51</v>
      </c>
      <c r="B587" s="16" t="s">
        <v>136</v>
      </c>
      <c r="E587" s="39"/>
      <c r="F587" s="42"/>
      <c r="G587" s="78">
        <v>193.23</v>
      </c>
      <c r="H587" s="41">
        <f t="shared" si="1052"/>
        <v>197.61</v>
      </c>
      <c r="I587" s="42">
        <v>197.48</v>
      </c>
      <c r="J587" s="43">
        <f t="shared" si="1049"/>
        <v>-8.6084666801695107E-4</v>
      </c>
      <c r="K587" s="44">
        <f t="shared" si="1050"/>
        <v>-0.16999999999998749</v>
      </c>
      <c r="L587" s="76" t="s">
        <v>1252</v>
      </c>
      <c r="M587" s="127" t="s">
        <v>1232</v>
      </c>
      <c r="N587" s="46">
        <f t="shared" si="1066"/>
        <v>197.64999999999998</v>
      </c>
      <c r="O587" s="46">
        <f t="shared" si="1114"/>
        <v>-8.0000000000000016E-2</v>
      </c>
      <c r="P587" s="42">
        <v>197.76</v>
      </c>
      <c r="Q587" s="46">
        <f t="shared" si="1115"/>
        <v>4.3</v>
      </c>
      <c r="R587" s="37">
        <v>193.31</v>
      </c>
      <c r="S587" s="46">
        <f t="shared" si="1116"/>
        <v>4.0999999999999996</v>
      </c>
      <c r="T587" s="40">
        <v>193.56</v>
      </c>
      <c r="U587" s="47" t="str">
        <f t="shared" si="1041"/>
        <v/>
      </c>
      <c r="V587" s="47" t="str">
        <f t="shared" si="1042"/>
        <v/>
      </c>
      <c r="W587" s="50"/>
      <c r="X587" s="50"/>
      <c r="Y587" s="50"/>
      <c r="Z587" s="50"/>
      <c r="AA587" s="50"/>
      <c r="AB587" s="50"/>
      <c r="AC587" s="50"/>
      <c r="AD587" s="50"/>
      <c r="AE587" s="51">
        <f t="shared" si="1068"/>
        <v>51</v>
      </c>
      <c r="AF587" s="51" t="str">
        <f t="shared" si="1069"/>
        <v>U</v>
      </c>
      <c r="AG587" s="51" t="str">
        <f t="shared" si="1070"/>
        <v/>
      </c>
      <c r="AH587" s="51" t="str">
        <f t="shared" si="1071"/>
        <v/>
      </c>
      <c r="AI587" s="52">
        <f t="shared" si="1072"/>
        <v>197.61</v>
      </c>
      <c r="AJ587" s="51"/>
      <c r="AK587" s="53"/>
      <c r="AL587" s="52"/>
      <c r="AM587" s="53">
        <f t="shared" si="1074"/>
        <v>43</v>
      </c>
      <c r="AN587" s="53">
        <f>IF(AJ587&lt;&gt;"",IF(AJ587="o",VLOOKUP(AM587,OpenSect!$A$1:$D$11,2),IF(AJ587="u",VLOOKUP(AM587,UpHill!$A$1:$D$35,2),IF(AJ587="d",VLOOKUP(AM587,DownHill!$A$3:$D$29,2),IF(AJ587="f",VLOOKUP(AM587,FlatUnd!$A$2:$D$30,2),IF(AJ587="t",VLOOKUP(AM587,TimeAdd!$A$1:$D$176,2),IF(AJ587="l",VLOOKUP(AM587,SLimit!$A$1:$D$8,2),AN586)))))),AN586)</f>
        <v>51</v>
      </c>
      <c r="AO587" s="53">
        <f>IF(AJ587&lt;&gt;"",IF(AJ587="o",VLOOKUP(AM587,OpenSect!$A$1:$D$11,3),IF(AJ587="u",VLOOKUP(AM587,UpHill!$A$1:$D$35,3),IF(AJ587="d",VLOOKUP(AM587,DownHill!$A$3:$D$29,3),IF(AJ587="f",VLOOKUP(AM587,FlatUnd!$A$2:$D$30,3),IF(AJ587="t",VLOOKUP(AM587,TimeAdd!$A$1:$D$18,3),IF(AJ587="l",VLOOKUP(AM587,SLimit!$A$1:$D$8,3),AO586)))))),AO586)</f>
        <v>59</v>
      </c>
      <c r="AP587" s="53">
        <f>IF(AJ587&lt;&gt;"",IF(AJ587="o",VLOOKUP(AM587,OpenSect!$A$1:$D$11,4),IF(AJ587="u",VLOOKUP(AM587,UpHill!$A$1:$D$35,4),IF(AJ587="d",VLOOKUP(AM587,DownHill!$A$3:$D$29,4),IF(AJ587="f",VLOOKUP(AM587,FlatUnd!$A$2:$D$30,4),IF(AJ587="t",VLOOKUP(AM587,TimeAdd!$A$1:$D$18,4),IF(AJ587="l",VLOOKUP(AM587,SLimit!$A$1:$D$8,4),AP586)))))),AP586)</f>
        <v>66</v>
      </c>
      <c r="AQ587" s="53" t="str">
        <f t="shared" si="1075"/>
        <v>100</v>
      </c>
      <c r="AR587" s="54" t="str">
        <f t="shared" si="1076"/>
        <v xml:space="preserve">Diagramatic sign:  Side road junction with Warning - Level Crossing on side road. </v>
      </c>
      <c r="AS587" s="55"/>
      <c r="AT587" s="55"/>
      <c r="AU587" s="56">
        <f>IF(GroupStTimes!$A$8=0,MIN(CB587,CD587,CF587),MIN(BZ587,CB587,CD587,CF587))</f>
        <v>0.52224537037037022</v>
      </c>
      <c r="AV587" s="56">
        <f>IF(GroupStTimes!$A$8=0,MAX(CC587,CE587,CG587),MAX(CA587,CC587,CE587,CG587))</f>
        <v>0.5680787037037035</v>
      </c>
      <c r="AW587" s="57" t="str">
        <f t="shared" si="1077"/>
        <v/>
      </c>
      <c r="AX587" s="58" t="str">
        <f t="shared" si="1078"/>
        <v/>
      </c>
      <c r="AY587" s="58" t="str">
        <f t="shared" si="1079"/>
        <v/>
      </c>
      <c r="AZ587" s="31">
        <f t="shared" si="1080"/>
        <v>196.45</v>
      </c>
      <c r="BA587" s="59">
        <f t="shared" si="1081"/>
        <v>0.52306712962962942</v>
      </c>
      <c r="BB587" s="59">
        <f t="shared" si="1082"/>
        <v>0.52862268518518507</v>
      </c>
      <c r="BC587" s="59">
        <f t="shared" si="1083"/>
        <v>0.52129629629629615</v>
      </c>
      <c r="BD587" s="59">
        <f t="shared" si="1084"/>
        <v>0.56712962962962943</v>
      </c>
      <c r="BE587" s="59">
        <f t="shared" si="1085"/>
        <v>0.55366898148148158</v>
      </c>
      <c r="BF587" s="59">
        <f t="shared" si="1086"/>
        <v>0.56408564814814821</v>
      </c>
      <c r="BG587" s="59">
        <f t="shared" si="1087"/>
        <v>0.56634259259259256</v>
      </c>
      <c r="BH587" s="59">
        <f t="shared" si="1088"/>
        <v>0.56564814814814812</v>
      </c>
      <c r="BI587" s="31">
        <f t="shared" si="1089"/>
        <v>1.160000000000025</v>
      </c>
      <c r="BJ587" s="61">
        <f t="shared" ref="BJ587:BM587" si="1118">IF($AJ586="t",IF(AM585=0,0,$BI587/AM585),IF(AM586=0,0,$BI587/AM586))</f>
        <v>2.6976744186047095E-2</v>
      </c>
      <c r="BK587" s="61">
        <f t="shared" si="1118"/>
        <v>2.2745098039216177E-2</v>
      </c>
      <c r="BL587" s="61">
        <f t="shared" si="1118"/>
        <v>1.9661016949152968E-2</v>
      </c>
      <c r="BM587" s="61">
        <f t="shared" si="1118"/>
        <v>1.7575757575757956E-2</v>
      </c>
      <c r="BN587" s="62">
        <f t="shared" si="1091"/>
        <v>0</v>
      </c>
      <c r="BO587" s="62">
        <f t="shared" si="1092"/>
        <v>1</v>
      </c>
      <c r="BP587" s="62">
        <f t="shared" si="1093"/>
        <v>37</v>
      </c>
      <c r="BQ587" s="62">
        <f t="shared" si="1094"/>
        <v>0</v>
      </c>
      <c r="BR587" s="62">
        <f t="shared" si="1095"/>
        <v>1</v>
      </c>
      <c r="BS587" s="62">
        <f t="shared" si="1096"/>
        <v>22</v>
      </c>
      <c r="BT587" s="62">
        <f t="shared" si="1097"/>
        <v>0</v>
      </c>
      <c r="BU587" s="62">
        <f t="shared" si="1098"/>
        <v>1</v>
      </c>
      <c r="BV587" s="62">
        <f t="shared" si="1099"/>
        <v>11</v>
      </c>
      <c r="BW587" s="62">
        <f t="shared" si="1100"/>
        <v>0</v>
      </c>
      <c r="BX587" s="62">
        <f t="shared" si="1101"/>
        <v>1</v>
      </c>
      <c r="BY587" s="62">
        <f t="shared" si="1102"/>
        <v>3</v>
      </c>
      <c r="BZ587" s="63">
        <f t="shared" si="1103"/>
        <v>0.52418981481481464</v>
      </c>
      <c r="CA587" s="63">
        <f t="shared" si="1104"/>
        <v>0.52974537037037028</v>
      </c>
      <c r="CB587" s="63">
        <f t="shared" si="1105"/>
        <v>0.52224537037037022</v>
      </c>
      <c r="CC587" s="63">
        <f t="shared" si="1106"/>
        <v>0.5680787037037035</v>
      </c>
      <c r="CD587" s="63">
        <f t="shared" si="1107"/>
        <v>0.5544907407407409</v>
      </c>
      <c r="CE587" s="63">
        <f t="shared" si="1108"/>
        <v>0.56490740740740752</v>
      </c>
      <c r="CF587" s="63">
        <f t="shared" si="1109"/>
        <v>0.56707175925925923</v>
      </c>
      <c r="CG587" s="63">
        <f t="shared" si="1110"/>
        <v>0.56637731481481479</v>
      </c>
      <c r="CH587" s="36"/>
      <c r="CI587" s="36"/>
      <c r="CJ587" s="36"/>
      <c r="CK587" s="36"/>
      <c r="CL587" s="60">
        <v>60</v>
      </c>
    </row>
    <row r="588" spans="1:90" ht="40.5" x14ac:dyDescent="0.25">
      <c r="A588" s="37">
        <v>51</v>
      </c>
      <c r="B588" s="16" t="s">
        <v>127</v>
      </c>
      <c r="E588" s="39"/>
      <c r="F588" s="42"/>
      <c r="G588" s="78">
        <v>193.27</v>
      </c>
      <c r="H588" s="41">
        <f t="shared" si="1052"/>
        <v>197.64</v>
      </c>
      <c r="I588" s="42">
        <v>197.51000000000002</v>
      </c>
      <c r="J588" s="43">
        <f t="shared" si="1049"/>
        <v>-8.7759269572826369E-4</v>
      </c>
      <c r="K588" s="44">
        <f t="shared" si="1050"/>
        <v>-0.17333333333328937</v>
      </c>
      <c r="L588" s="76" t="s">
        <v>1253</v>
      </c>
      <c r="M588" s="127" t="s">
        <v>1232</v>
      </c>
      <c r="N588" s="46">
        <f t="shared" si="1066"/>
        <v>197.68333333333331</v>
      </c>
      <c r="O588" s="46">
        <f t="shared" si="1114"/>
        <v>-8.0000000000000016E-2</v>
      </c>
      <c r="P588" s="42">
        <v>197.79000000000002</v>
      </c>
      <c r="Q588" s="46">
        <f t="shared" si="1115"/>
        <v>4.3</v>
      </c>
      <c r="R588" s="37">
        <v>193.35</v>
      </c>
      <c r="S588" s="46">
        <f t="shared" si="1116"/>
        <v>4.0999999999999996</v>
      </c>
      <c r="T588" s="40">
        <v>193.59</v>
      </c>
      <c r="U588" s="47" t="str">
        <f t="shared" si="1041"/>
        <v/>
      </c>
      <c r="V588" s="47" t="str">
        <f t="shared" si="1042"/>
        <v/>
      </c>
      <c r="W588" s="50"/>
      <c r="X588" s="50"/>
      <c r="Y588" s="50"/>
      <c r="Z588" s="50"/>
      <c r="AA588" s="50"/>
      <c r="AB588" s="50"/>
      <c r="AC588" s="50"/>
      <c r="AD588" s="50"/>
      <c r="AE588" s="51">
        <f t="shared" si="1068"/>
        <v>51</v>
      </c>
      <c r="AF588" s="51" t="str">
        <f t="shared" si="1069"/>
        <v>U1</v>
      </c>
      <c r="AG588" s="51" t="str">
        <f t="shared" si="1070"/>
        <v/>
      </c>
      <c r="AH588" s="51" t="str">
        <f t="shared" si="1071"/>
        <v/>
      </c>
      <c r="AI588" s="52">
        <f t="shared" si="1072"/>
        <v>197.64</v>
      </c>
      <c r="AJ588" s="51"/>
      <c r="AK588" s="53"/>
      <c r="AL588" s="52"/>
      <c r="AM588" s="53">
        <f t="shared" si="1074"/>
        <v>43</v>
      </c>
      <c r="AN588" s="53">
        <f>IF(AJ588&lt;&gt;"",IF(AJ588="o",VLOOKUP(AM588,OpenSect!$A$1:$D$11,2),IF(AJ588="u",VLOOKUP(AM588,UpHill!$A$1:$D$35,2),IF(AJ588="d",VLOOKUP(AM588,DownHill!$A$3:$D$29,2),IF(AJ588="f",VLOOKUP(AM588,FlatUnd!$A$2:$D$30,2),IF(AJ588="t",VLOOKUP(AM588,TimeAdd!$A$1:$D$176,2),IF(AJ588="l",VLOOKUP(AM588,SLimit!$A$1:$D$8,2),AN587)))))),AN587)</f>
        <v>51</v>
      </c>
      <c r="AO588" s="53">
        <f>IF(AJ588&lt;&gt;"",IF(AJ588="o",VLOOKUP(AM588,OpenSect!$A$1:$D$11,3),IF(AJ588="u",VLOOKUP(AM588,UpHill!$A$1:$D$35,3),IF(AJ588="d",VLOOKUP(AM588,DownHill!$A$3:$D$29,3),IF(AJ588="f",VLOOKUP(AM588,FlatUnd!$A$2:$D$30,3),IF(AJ588="t",VLOOKUP(AM588,TimeAdd!$A$1:$D$18,3),IF(AJ588="l",VLOOKUP(AM588,SLimit!$A$1:$D$8,3),AO587)))))),AO587)</f>
        <v>59</v>
      </c>
      <c r="AP588" s="53">
        <f>IF(AJ588&lt;&gt;"",IF(AJ588="o",VLOOKUP(AM588,OpenSect!$A$1:$D$11,4),IF(AJ588="u",VLOOKUP(AM588,UpHill!$A$1:$D$35,4),IF(AJ588="d",VLOOKUP(AM588,DownHill!$A$3:$D$29,4),IF(AJ588="f",VLOOKUP(AM588,FlatUnd!$A$2:$D$30,4),IF(AJ588="t",VLOOKUP(AM588,TimeAdd!$A$1:$D$18,4),IF(AJ588="l",VLOOKUP(AM588,SLimit!$A$1:$D$8,4),AP587)))))),AP587)</f>
        <v>66</v>
      </c>
      <c r="AQ588" s="53" t="str">
        <f t="shared" si="1075"/>
        <v>100</v>
      </c>
      <c r="AR588" s="54" t="str">
        <f t="shared" si="1076"/>
        <v>Cornfield Clinic  11.5 km  [First Aid Post]{ right}. Missing 2024</v>
      </c>
      <c r="AS588" s="55"/>
      <c r="AT588" s="55"/>
      <c r="AU588" s="56">
        <f>IF(GroupStTimes!$A$8=0,MIN(CB588,CD588,CF588),MIN(BZ588,CB588,CD588,CF588))</f>
        <v>0.52226851851851841</v>
      </c>
      <c r="AV588" s="56">
        <f>IF(GroupStTimes!$A$8=0,MAX(CC588,CE588,CG588),MAX(CA588,CC588,CE588,CG588))</f>
        <v>0.56810185185185169</v>
      </c>
      <c r="AW588" s="57" t="str">
        <f t="shared" si="1077"/>
        <v/>
      </c>
      <c r="AX588" s="58" t="str">
        <f t="shared" si="1078"/>
        <v/>
      </c>
      <c r="AY588" s="58" t="str">
        <f t="shared" si="1079"/>
        <v/>
      </c>
      <c r="AZ588" s="31">
        <f t="shared" si="1080"/>
        <v>196.45</v>
      </c>
      <c r="BA588" s="59">
        <f t="shared" si="1081"/>
        <v>0.52306712962962942</v>
      </c>
      <c r="BB588" s="59">
        <f t="shared" si="1082"/>
        <v>0.52862268518518507</v>
      </c>
      <c r="BC588" s="59">
        <f t="shared" si="1083"/>
        <v>0.52129629629629615</v>
      </c>
      <c r="BD588" s="59">
        <f t="shared" si="1084"/>
        <v>0.56712962962962943</v>
      </c>
      <c r="BE588" s="59">
        <f t="shared" si="1085"/>
        <v>0.55366898148148158</v>
      </c>
      <c r="BF588" s="59">
        <f t="shared" si="1086"/>
        <v>0.56408564814814821</v>
      </c>
      <c r="BG588" s="59">
        <f t="shared" si="1087"/>
        <v>0.56634259259259256</v>
      </c>
      <c r="BH588" s="59">
        <f t="shared" si="1088"/>
        <v>0.56564814814814812</v>
      </c>
      <c r="BI588" s="31">
        <f t="shared" si="1089"/>
        <v>1.1899999999999977</v>
      </c>
      <c r="BJ588" s="61">
        <f t="shared" ref="BJ588:BM588" si="1119">IF($AJ587="t",IF(AM586=0,0,$BI588/AM586),IF(AM587=0,0,$BI588/AM587))</f>
        <v>2.767441860465111E-2</v>
      </c>
      <c r="BK588" s="61">
        <f t="shared" si="1119"/>
        <v>2.3333333333333289E-2</v>
      </c>
      <c r="BL588" s="61">
        <f t="shared" si="1119"/>
        <v>2.0169491525423692E-2</v>
      </c>
      <c r="BM588" s="61">
        <f t="shared" si="1119"/>
        <v>1.8030303030302997E-2</v>
      </c>
      <c r="BN588" s="62">
        <f t="shared" si="1091"/>
        <v>0</v>
      </c>
      <c r="BO588" s="62">
        <f t="shared" si="1092"/>
        <v>1</v>
      </c>
      <c r="BP588" s="62">
        <f t="shared" si="1093"/>
        <v>40</v>
      </c>
      <c r="BQ588" s="62">
        <f t="shared" si="1094"/>
        <v>0</v>
      </c>
      <c r="BR588" s="62">
        <f t="shared" si="1095"/>
        <v>1</v>
      </c>
      <c r="BS588" s="62">
        <f t="shared" si="1096"/>
        <v>24</v>
      </c>
      <c r="BT588" s="62">
        <f t="shared" si="1097"/>
        <v>0</v>
      </c>
      <c r="BU588" s="62">
        <f t="shared" si="1098"/>
        <v>1</v>
      </c>
      <c r="BV588" s="62">
        <f t="shared" si="1099"/>
        <v>13</v>
      </c>
      <c r="BW588" s="62">
        <f t="shared" si="1100"/>
        <v>0</v>
      </c>
      <c r="BX588" s="62">
        <f t="shared" si="1101"/>
        <v>1</v>
      </c>
      <c r="BY588" s="62">
        <f t="shared" si="1102"/>
        <v>5</v>
      </c>
      <c r="BZ588" s="63">
        <f t="shared" si="1103"/>
        <v>0.52422453703703686</v>
      </c>
      <c r="CA588" s="63">
        <f t="shared" si="1104"/>
        <v>0.52978009259259251</v>
      </c>
      <c r="CB588" s="63">
        <f t="shared" si="1105"/>
        <v>0.52226851851851841</v>
      </c>
      <c r="CC588" s="63">
        <f t="shared" si="1106"/>
        <v>0.56810185185185169</v>
      </c>
      <c r="CD588" s="63">
        <f t="shared" si="1107"/>
        <v>0.55451388888888897</v>
      </c>
      <c r="CE588" s="63">
        <f t="shared" si="1108"/>
        <v>0.5649305555555556</v>
      </c>
      <c r="CF588" s="63">
        <f t="shared" si="1109"/>
        <v>0.56709490740740742</v>
      </c>
      <c r="CG588" s="63">
        <f t="shared" si="1110"/>
        <v>0.56640046296296298</v>
      </c>
      <c r="CH588" s="36"/>
      <c r="CI588" s="36"/>
      <c r="CJ588" s="36"/>
      <c r="CK588" s="36"/>
      <c r="CL588" s="60">
        <v>60</v>
      </c>
    </row>
    <row r="589" spans="1:90" ht="26.25" customHeight="1" x14ac:dyDescent="0.25">
      <c r="A589" s="37">
        <v>51</v>
      </c>
      <c r="B589" s="16" t="s">
        <v>127</v>
      </c>
      <c r="E589" s="39"/>
      <c r="F589" s="42"/>
      <c r="G589" s="78">
        <v>193.27</v>
      </c>
      <c r="H589" s="41">
        <f t="shared" si="1052"/>
        <v>197.64</v>
      </c>
      <c r="I589" s="42">
        <v>197.51000000000002</v>
      </c>
      <c r="J589" s="43">
        <f t="shared" si="1049"/>
        <v>-8.7759269572826369E-4</v>
      </c>
      <c r="K589" s="44">
        <f t="shared" si="1050"/>
        <v>-0.17333333333328937</v>
      </c>
      <c r="L589" s="76" t="s">
        <v>404</v>
      </c>
      <c r="M589" s="127" t="s">
        <v>1232</v>
      </c>
      <c r="N589" s="46">
        <f t="shared" si="1066"/>
        <v>197.68333333333331</v>
      </c>
      <c r="O589" s="46">
        <f t="shared" si="1114"/>
        <v>-8.0000000000000016E-2</v>
      </c>
      <c r="P589" s="42">
        <v>197.79000000000002</v>
      </c>
      <c r="Q589" s="46">
        <f t="shared" si="1115"/>
        <v>4.3</v>
      </c>
      <c r="R589" s="37">
        <v>193.35</v>
      </c>
      <c r="S589" s="46">
        <f t="shared" si="1116"/>
        <v>4.0999999999999996</v>
      </c>
      <c r="T589" s="40">
        <v>193.59</v>
      </c>
      <c r="U589" s="47" t="str">
        <f t="shared" si="1041"/>
        <v/>
      </c>
      <c r="V589" s="47" t="str">
        <f t="shared" si="1042"/>
        <v/>
      </c>
      <c r="W589" s="50"/>
      <c r="X589" s="50"/>
      <c r="Y589" s="50"/>
      <c r="Z589" s="50"/>
      <c r="AA589" s="50"/>
      <c r="AB589" s="50"/>
      <c r="AC589" s="50"/>
      <c r="AD589" s="50"/>
      <c r="AE589" s="51">
        <f t="shared" si="1068"/>
        <v>51</v>
      </c>
      <c r="AF589" s="51" t="str">
        <f t="shared" si="1069"/>
        <v>U1</v>
      </c>
      <c r="AG589" s="51" t="str">
        <f t="shared" si="1070"/>
        <v/>
      </c>
      <c r="AH589" s="51" t="str">
        <f t="shared" si="1071"/>
        <v/>
      </c>
      <c r="AI589" s="52">
        <f t="shared" si="1072"/>
        <v>197.64</v>
      </c>
      <c r="AJ589" s="51"/>
      <c r="AK589" s="53"/>
      <c r="AL589" s="52"/>
      <c r="AM589" s="53">
        <f t="shared" si="1074"/>
        <v>43</v>
      </c>
      <c r="AN589" s="53">
        <f>IF(AJ589&lt;&gt;"",IF(AJ589="o",VLOOKUP(AM589,OpenSect!$A$1:$D$11,2),IF(AJ589="u",VLOOKUP(AM589,UpHill!$A$1:$D$35,2),IF(AJ589="d",VLOOKUP(AM589,DownHill!$A$3:$D$29,2),IF(AJ589="f",VLOOKUP(AM589,FlatUnd!$A$2:$D$30,2),IF(AJ589="t",VLOOKUP(AM589,TimeAdd!$A$1:$D$176,2),IF(AJ589="l",VLOOKUP(AM589,SLimit!$A$1:$D$8,2),AN588)))))),AN588)</f>
        <v>51</v>
      </c>
      <c r="AO589" s="53">
        <f>IF(AJ589&lt;&gt;"",IF(AJ589="o",VLOOKUP(AM589,OpenSect!$A$1:$D$11,3),IF(AJ589="u",VLOOKUP(AM589,UpHill!$A$1:$D$35,3),IF(AJ589="d",VLOOKUP(AM589,DownHill!$A$3:$D$29,3),IF(AJ589="f",VLOOKUP(AM589,FlatUnd!$A$2:$D$30,3),IF(AJ589="t",VLOOKUP(AM589,TimeAdd!$A$1:$D$18,3),IF(AJ589="l",VLOOKUP(AM589,SLimit!$A$1:$D$8,3),AO588)))))),AO588)</f>
        <v>59</v>
      </c>
      <c r="AP589" s="53">
        <f>IF(AJ589&lt;&gt;"",IF(AJ589="o",VLOOKUP(AM589,OpenSect!$A$1:$D$11,4),IF(AJ589="u",VLOOKUP(AM589,UpHill!$A$1:$D$35,4),IF(AJ589="d",VLOOKUP(AM589,DownHill!$A$3:$D$29,4),IF(AJ589="f",VLOOKUP(AM589,FlatUnd!$A$2:$D$30,4),IF(AJ589="t",VLOOKUP(AM589,TimeAdd!$A$1:$D$18,4),IF(AJ589="l",VLOOKUP(AM589,SLimit!$A$1:$D$8,4),AP588)))))),AP588)</f>
        <v>66</v>
      </c>
      <c r="AQ589" s="53" t="str">
        <f t="shared" si="1075"/>
        <v>100</v>
      </c>
      <c r="AR589" s="54" t="str">
        <f t="shared" si="1076"/>
        <v>D 489</v>
      </c>
      <c r="AS589" s="55"/>
      <c r="AT589" s="55"/>
      <c r="AU589" s="56">
        <f>IF(GroupStTimes!$A$8=0,MIN(CB589,CD589,CF589),MIN(BZ589,CB589,CD589,CF589))</f>
        <v>0.52226851851851841</v>
      </c>
      <c r="AV589" s="56">
        <f>IF(GroupStTimes!$A$8=0,MAX(CC589,CE589,CG589),MAX(CA589,CC589,CE589,CG589))</f>
        <v>0.56810185185185169</v>
      </c>
      <c r="AW589" s="57" t="str">
        <f t="shared" si="1077"/>
        <v/>
      </c>
      <c r="AX589" s="58" t="str">
        <f t="shared" si="1078"/>
        <v/>
      </c>
      <c r="AY589" s="58" t="str">
        <f t="shared" si="1079"/>
        <v/>
      </c>
      <c r="AZ589" s="31">
        <f t="shared" si="1080"/>
        <v>196.45</v>
      </c>
      <c r="BA589" s="59">
        <f t="shared" si="1081"/>
        <v>0.52306712962962942</v>
      </c>
      <c r="BB589" s="59">
        <f t="shared" si="1082"/>
        <v>0.52862268518518507</v>
      </c>
      <c r="BC589" s="59">
        <f t="shared" si="1083"/>
        <v>0.52129629629629615</v>
      </c>
      <c r="BD589" s="59">
        <f t="shared" si="1084"/>
        <v>0.56712962962962943</v>
      </c>
      <c r="BE589" s="59">
        <f t="shared" si="1085"/>
        <v>0.55366898148148158</v>
      </c>
      <c r="BF589" s="59">
        <f t="shared" si="1086"/>
        <v>0.56408564814814821</v>
      </c>
      <c r="BG589" s="59">
        <f t="shared" si="1087"/>
        <v>0.56634259259259256</v>
      </c>
      <c r="BH589" s="59">
        <f t="shared" si="1088"/>
        <v>0.56564814814814812</v>
      </c>
      <c r="BI589" s="31">
        <f t="shared" si="1089"/>
        <v>1.1899999999999977</v>
      </c>
      <c r="BJ589" s="61">
        <f t="shared" ref="BJ589:BM589" si="1120">IF($AJ588="t",IF(AM587=0,0,$BI589/AM587),IF(AM588=0,0,$BI589/AM588))</f>
        <v>2.767441860465111E-2</v>
      </c>
      <c r="BK589" s="61">
        <f t="shared" si="1120"/>
        <v>2.3333333333333289E-2</v>
      </c>
      <c r="BL589" s="61">
        <f t="shared" si="1120"/>
        <v>2.0169491525423692E-2</v>
      </c>
      <c r="BM589" s="61">
        <f t="shared" si="1120"/>
        <v>1.8030303030302997E-2</v>
      </c>
      <c r="BN589" s="62">
        <f t="shared" si="1091"/>
        <v>0</v>
      </c>
      <c r="BO589" s="62">
        <f t="shared" si="1092"/>
        <v>1</v>
      </c>
      <c r="BP589" s="62">
        <f t="shared" si="1093"/>
        <v>40</v>
      </c>
      <c r="BQ589" s="62">
        <f t="shared" si="1094"/>
        <v>0</v>
      </c>
      <c r="BR589" s="62">
        <f t="shared" si="1095"/>
        <v>1</v>
      </c>
      <c r="BS589" s="62">
        <f t="shared" si="1096"/>
        <v>24</v>
      </c>
      <c r="BT589" s="62">
        <f t="shared" si="1097"/>
        <v>0</v>
      </c>
      <c r="BU589" s="62">
        <f t="shared" si="1098"/>
        <v>1</v>
      </c>
      <c r="BV589" s="62">
        <f t="shared" si="1099"/>
        <v>13</v>
      </c>
      <c r="BW589" s="62">
        <f t="shared" si="1100"/>
        <v>0</v>
      </c>
      <c r="BX589" s="62">
        <f t="shared" si="1101"/>
        <v>1</v>
      </c>
      <c r="BY589" s="62">
        <f t="shared" si="1102"/>
        <v>5</v>
      </c>
      <c r="BZ589" s="63">
        <f t="shared" si="1103"/>
        <v>0.52422453703703686</v>
      </c>
      <c r="CA589" s="63">
        <f t="shared" si="1104"/>
        <v>0.52978009259259251</v>
      </c>
      <c r="CB589" s="63">
        <f t="shared" si="1105"/>
        <v>0.52226851851851841</v>
      </c>
      <c r="CC589" s="63">
        <f t="shared" si="1106"/>
        <v>0.56810185185185169</v>
      </c>
      <c r="CD589" s="63">
        <f t="shared" si="1107"/>
        <v>0.55451388888888897</v>
      </c>
      <c r="CE589" s="63">
        <f t="shared" si="1108"/>
        <v>0.5649305555555556</v>
      </c>
      <c r="CF589" s="63">
        <f t="shared" si="1109"/>
        <v>0.56709490740740742</v>
      </c>
      <c r="CG589" s="63">
        <f t="shared" si="1110"/>
        <v>0.56640046296296298</v>
      </c>
      <c r="CH589" s="36"/>
      <c r="CI589" s="36"/>
      <c r="CJ589" s="36"/>
      <c r="CK589" s="36"/>
      <c r="CL589" s="60">
        <v>60</v>
      </c>
    </row>
    <row r="590" spans="1:90" ht="26.25" customHeight="1" x14ac:dyDescent="0.25">
      <c r="A590" s="37">
        <v>51</v>
      </c>
      <c r="E590" s="39"/>
      <c r="F590" s="42"/>
      <c r="G590" s="78">
        <v>193.51</v>
      </c>
      <c r="H590" s="41">
        <f t="shared" si="1052"/>
        <v>197.88</v>
      </c>
      <c r="I590" s="42">
        <v>197.75</v>
      </c>
      <c r="J590" s="43">
        <f t="shared" si="1049"/>
        <v>-8.7652760219124044E-4</v>
      </c>
      <c r="K590" s="44">
        <f t="shared" si="1050"/>
        <v>-0.1733333333333178</v>
      </c>
      <c r="L590" s="76" t="s">
        <v>405</v>
      </c>
      <c r="M590" s="127" t="s">
        <v>1232</v>
      </c>
      <c r="N590" s="46">
        <f t="shared" si="1066"/>
        <v>197.92333333333332</v>
      </c>
      <c r="O590" s="46">
        <f t="shared" si="1114"/>
        <v>-8.0000000000000016E-2</v>
      </c>
      <c r="P590" s="42">
        <v>198.03</v>
      </c>
      <c r="Q590" s="46">
        <f t="shared" si="1115"/>
        <v>4.3</v>
      </c>
      <c r="R590" s="37">
        <v>193.59</v>
      </c>
      <c r="S590" s="46">
        <f t="shared" si="1116"/>
        <v>4.0999999999999996</v>
      </c>
      <c r="T590" s="40">
        <v>193.82999999999998</v>
      </c>
      <c r="U590" s="47" t="str">
        <f t="shared" si="1041"/>
        <v/>
      </c>
      <c r="V590" s="47" t="str">
        <f t="shared" si="1042"/>
        <v/>
      </c>
      <c r="W590" s="50"/>
      <c r="X590" s="50"/>
      <c r="Y590" s="50"/>
      <c r="Z590" s="50"/>
      <c r="AA590" s="50"/>
      <c r="AB590" s="50"/>
      <c r="AC590" s="50"/>
      <c r="AD590" s="50"/>
      <c r="AE590" s="51">
        <f t="shared" si="1068"/>
        <v>51</v>
      </c>
      <c r="AF590" s="51" t="str">
        <f t="shared" si="1069"/>
        <v/>
      </c>
      <c r="AG590" s="51" t="str">
        <f t="shared" si="1070"/>
        <v/>
      </c>
      <c r="AH590" s="51" t="str">
        <f t="shared" si="1071"/>
        <v/>
      </c>
      <c r="AI590" s="52">
        <f t="shared" si="1072"/>
        <v>197.88</v>
      </c>
      <c r="AJ590" s="51"/>
      <c r="AK590" s="53"/>
      <c r="AL590" s="52"/>
      <c r="AM590" s="53">
        <f t="shared" si="1074"/>
        <v>43</v>
      </c>
      <c r="AN590" s="53">
        <f>IF(AJ590&lt;&gt;"",IF(AJ590="o",VLOOKUP(AM590,OpenSect!$A$1:$D$11,2),IF(AJ590="u",VLOOKUP(AM590,UpHill!$A$1:$D$35,2),IF(AJ590="d",VLOOKUP(AM590,DownHill!$A$3:$D$29,2),IF(AJ590="f",VLOOKUP(AM590,FlatUnd!$A$2:$D$30,2),IF(AJ590="t",VLOOKUP(AM590,TimeAdd!$A$1:$D$176,2),IF(AJ590="l",VLOOKUP(AM590,SLimit!$A$1:$D$8,2),AN589)))))),AN589)</f>
        <v>51</v>
      </c>
      <c r="AO590" s="53">
        <f>IF(AJ590&lt;&gt;"",IF(AJ590="o",VLOOKUP(AM590,OpenSect!$A$1:$D$11,3),IF(AJ590="u",VLOOKUP(AM590,UpHill!$A$1:$D$35,3),IF(AJ590="d",VLOOKUP(AM590,DownHill!$A$3:$D$29,3),IF(AJ590="f",VLOOKUP(AM590,FlatUnd!$A$2:$D$30,3),IF(AJ590="t",VLOOKUP(AM590,TimeAdd!$A$1:$D$18,3),IF(AJ590="l",VLOOKUP(AM590,SLimit!$A$1:$D$8,3),AO589)))))),AO589)</f>
        <v>59</v>
      </c>
      <c r="AP590" s="53">
        <f>IF(AJ590&lt;&gt;"",IF(AJ590="o",VLOOKUP(AM590,OpenSect!$A$1:$D$11,4),IF(AJ590="u",VLOOKUP(AM590,UpHill!$A$1:$D$35,4),IF(AJ590="d",VLOOKUP(AM590,DownHill!$A$3:$D$29,4),IF(AJ590="f",VLOOKUP(AM590,FlatUnd!$A$2:$D$30,4),IF(AJ590="t",VLOOKUP(AM590,TimeAdd!$A$1:$D$18,4),IF(AJ590="l",VLOOKUP(AM590,SLimit!$A$1:$D$8,4),AP589)))))),AP589)</f>
        <v>66</v>
      </c>
      <c r="AQ590" s="53" t="str">
        <f t="shared" si="1075"/>
        <v>100</v>
      </c>
      <c r="AR590" s="54" t="str">
        <f t="shared" si="1076"/>
        <v>22 km Stone</v>
      </c>
      <c r="AS590" s="55"/>
      <c r="AT590" s="55"/>
      <c r="AU590" s="56">
        <f>IF(GroupStTimes!$A$8=0,MIN(CB590,CD590,CF590),MIN(BZ590,CB590,CD590,CF590))</f>
        <v>0.52246527777777763</v>
      </c>
      <c r="AV590" s="56">
        <f>IF(GroupStTimes!$A$8=0,MAX(CC590,CE590,CG590),MAX(CA590,CC590,CE590,CG590))</f>
        <v>0.56829861111111091</v>
      </c>
      <c r="AW590" s="57" t="str">
        <f t="shared" si="1077"/>
        <v/>
      </c>
      <c r="AX590" s="58" t="str">
        <f t="shared" si="1078"/>
        <v/>
      </c>
      <c r="AY590" s="58" t="str">
        <f t="shared" si="1079"/>
        <v/>
      </c>
      <c r="AZ590" s="31">
        <f t="shared" si="1080"/>
        <v>196.45</v>
      </c>
      <c r="BA590" s="59">
        <f t="shared" si="1081"/>
        <v>0.52306712962962942</v>
      </c>
      <c r="BB590" s="59">
        <f t="shared" si="1082"/>
        <v>0.52862268518518507</v>
      </c>
      <c r="BC590" s="59">
        <f t="shared" si="1083"/>
        <v>0.52129629629629615</v>
      </c>
      <c r="BD590" s="59">
        <f t="shared" si="1084"/>
        <v>0.56712962962962943</v>
      </c>
      <c r="BE590" s="59">
        <f t="shared" si="1085"/>
        <v>0.55366898148148158</v>
      </c>
      <c r="BF590" s="59">
        <f t="shared" si="1086"/>
        <v>0.56408564814814821</v>
      </c>
      <c r="BG590" s="59">
        <f t="shared" si="1087"/>
        <v>0.56634259259259256</v>
      </c>
      <c r="BH590" s="59">
        <f t="shared" si="1088"/>
        <v>0.56564814814814812</v>
      </c>
      <c r="BI590" s="31">
        <f t="shared" si="1089"/>
        <v>1.4300000000000068</v>
      </c>
      <c r="BJ590" s="61">
        <f t="shared" ref="BJ590:BM590" si="1121">IF($AJ589="t",IF(AM588=0,0,$BI590/AM588),IF(AM589=0,0,$BI590/AM589))</f>
        <v>3.3255813953488533E-2</v>
      </c>
      <c r="BK590" s="61">
        <f t="shared" si="1121"/>
        <v>2.8039215686274644E-2</v>
      </c>
      <c r="BL590" s="61">
        <f t="shared" si="1121"/>
        <v>2.4237288135593334E-2</v>
      </c>
      <c r="BM590" s="61">
        <f t="shared" si="1121"/>
        <v>2.1666666666666771E-2</v>
      </c>
      <c r="BN590" s="62">
        <f t="shared" si="1091"/>
        <v>0</v>
      </c>
      <c r="BO590" s="62">
        <f t="shared" si="1092"/>
        <v>1</v>
      </c>
      <c r="BP590" s="62">
        <f t="shared" si="1093"/>
        <v>60</v>
      </c>
      <c r="BQ590" s="62">
        <f t="shared" si="1094"/>
        <v>0</v>
      </c>
      <c r="BR590" s="62">
        <f t="shared" si="1095"/>
        <v>1</v>
      </c>
      <c r="BS590" s="62">
        <f t="shared" si="1096"/>
        <v>41</v>
      </c>
      <c r="BT590" s="62">
        <f t="shared" si="1097"/>
        <v>0</v>
      </c>
      <c r="BU590" s="62">
        <f t="shared" si="1098"/>
        <v>1</v>
      </c>
      <c r="BV590" s="62">
        <f t="shared" si="1099"/>
        <v>27</v>
      </c>
      <c r="BW590" s="62">
        <f t="shared" si="1100"/>
        <v>0</v>
      </c>
      <c r="BX590" s="62">
        <f t="shared" si="1101"/>
        <v>1</v>
      </c>
      <c r="BY590" s="62">
        <f t="shared" si="1102"/>
        <v>18</v>
      </c>
      <c r="BZ590" s="63">
        <f t="shared" si="1103"/>
        <v>0.52445601851851831</v>
      </c>
      <c r="CA590" s="63">
        <f t="shared" si="1104"/>
        <v>0.53001157407407395</v>
      </c>
      <c r="CB590" s="63">
        <f t="shared" si="1105"/>
        <v>0.52246527777777763</v>
      </c>
      <c r="CC590" s="63">
        <f t="shared" si="1106"/>
        <v>0.56829861111111091</v>
      </c>
      <c r="CD590" s="63">
        <f t="shared" si="1107"/>
        <v>0.55467592592592607</v>
      </c>
      <c r="CE590" s="63">
        <f t="shared" si="1108"/>
        <v>0.5650925925925927</v>
      </c>
      <c r="CF590" s="63">
        <f t="shared" si="1109"/>
        <v>0.56724537037037037</v>
      </c>
      <c r="CG590" s="63">
        <f t="shared" si="1110"/>
        <v>0.56655092592592593</v>
      </c>
      <c r="CH590" s="36"/>
      <c r="CI590" s="36"/>
      <c r="CJ590" s="36"/>
      <c r="CK590" s="36"/>
      <c r="CL590" s="60">
        <v>60</v>
      </c>
    </row>
    <row r="591" spans="1:90" ht="26.25" customHeight="1" x14ac:dyDescent="0.25">
      <c r="A591" s="37">
        <v>51</v>
      </c>
      <c r="B591" s="16" t="s">
        <v>336</v>
      </c>
      <c r="C591" s="37" t="s">
        <v>49</v>
      </c>
      <c r="D591" s="37">
        <v>50</v>
      </c>
      <c r="E591" s="39"/>
      <c r="F591" s="42"/>
      <c r="G591" s="78">
        <v>194.04</v>
      </c>
      <c r="H591" s="41">
        <f t="shared" si="1052"/>
        <v>198.41</v>
      </c>
      <c r="I591" s="42">
        <v>198.28</v>
      </c>
      <c r="J591" s="43">
        <f t="shared" si="1049"/>
        <v>-8.9099589805666994E-4</v>
      </c>
      <c r="K591" s="44">
        <f t="shared" si="1050"/>
        <v>-0.17666666666667652</v>
      </c>
      <c r="L591" s="76" t="s">
        <v>386</v>
      </c>
      <c r="M591" s="127" t="s">
        <v>1232</v>
      </c>
      <c r="N591" s="46">
        <f t="shared" si="1066"/>
        <v>198.45666666666668</v>
      </c>
      <c r="O591" s="46">
        <f t="shared" si="1114"/>
        <v>-8.0000000000000016E-2</v>
      </c>
      <c r="P591" s="42">
        <v>198.56</v>
      </c>
      <c r="Q591" s="46">
        <f t="shared" si="1115"/>
        <v>4.3</v>
      </c>
      <c r="R591" s="37">
        <v>194.12</v>
      </c>
      <c r="S591" s="46">
        <f t="shared" si="1116"/>
        <v>4.0999999999999996</v>
      </c>
      <c r="T591" s="40">
        <v>194.37</v>
      </c>
      <c r="U591" s="47" t="str">
        <f t="shared" si="1041"/>
        <v/>
      </c>
      <c r="V591" s="47" t="str">
        <f t="shared" si="1042"/>
        <v/>
      </c>
      <c r="W591" s="50"/>
      <c r="X591" s="50"/>
      <c r="Y591" s="50"/>
      <c r="Z591" s="50"/>
      <c r="AA591" s="50"/>
      <c r="AB591" s="50"/>
      <c r="AC591" s="50"/>
      <c r="AD591" s="50"/>
      <c r="AE591" s="51">
        <f t="shared" si="1068"/>
        <v>51</v>
      </c>
      <c r="AF591" s="51" t="str">
        <f t="shared" si="1069"/>
        <v>F Und</v>
      </c>
      <c r="AG591" s="51" t="str">
        <f t="shared" si="1070"/>
        <v>f</v>
      </c>
      <c r="AH591" s="51">
        <f t="shared" si="1071"/>
        <v>50</v>
      </c>
      <c r="AI591" s="52">
        <f t="shared" si="1072"/>
        <v>198.41</v>
      </c>
      <c r="AJ591" s="51" t="s">
        <v>49</v>
      </c>
      <c r="AK591" s="53"/>
      <c r="AL591" s="52"/>
      <c r="AM591" s="53">
        <f t="shared" si="1074"/>
        <v>50</v>
      </c>
      <c r="AN591" s="53">
        <f>IF(AJ591&lt;&gt;"",IF(AJ591="o",VLOOKUP(AM591,OpenSect!$A$1:$D$11,2),IF(AJ591="u",VLOOKUP(AM591,UpHill!$A$1:$D$35,2),IF(AJ591="d",VLOOKUP(AM591,DownHill!$A$3:$D$29,2),IF(AJ591="f",VLOOKUP(AM591,FlatUnd!$A$2:$D$30,2),IF(AJ591="t",VLOOKUP(AM591,TimeAdd!$A$1:$D$176,2),IF(AJ591="l",VLOOKUP(AM591,SLimit!$A$1:$D$8,2),AN590)))))),AN590)</f>
        <v>60</v>
      </c>
      <c r="AO591" s="53">
        <f>IF(AJ591&lt;&gt;"",IF(AJ591="o",VLOOKUP(AM591,OpenSect!$A$1:$D$11,3),IF(AJ591="u",VLOOKUP(AM591,UpHill!$A$1:$D$35,3),IF(AJ591="d",VLOOKUP(AM591,DownHill!$A$3:$D$29,3),IF(AJ591="f",VLOOKUP(AM591,FlatUnd!$A$2:$D$30,3),IF(AJ591="t",VLOOKUP(AM591,TimeAdd!$A$1:$D$18,3),IF(AJ591="l",VLOOKUP(AM591,SLimit!$A$1:$D$8,3),AO590)))))),AO590)</f>
        <v>70</v>
      </c>
      <c r="AP591" s="53">
        <f>IF(AJ591&lt;&gt;"",IF(AJ591="o",VLOOKUP(AM591,OpenSect!$A$1:$D$11,4),IF(AJ591="u",VLOOKUP(AM591,UpHill!$A$1:$D$35,4),IF(AJ591="d",VLOOKUP(AM591,DownHill!$A$3:$D$29,4),IF(AJ591="f",VLOOKUP(AM591,FlatUnd!$A$2:$D$30,4),IF(AJ591="t",VLOOKUP(AM591,TimeAdd!$A$1:$D$18,4),IF(AJ591="l",VLOOKUP(AM591,SLimit!$A$1:$D$8,4),AP590)))))),AP590)</f>
        <v>80</v>
      </c>
      <c r="AQ591" s="53" t="str">
        <f t="shared" si="1075"/>
        <v>100</v>
      </c>
      <c r="AR591" s="54" t="str">
        <f t="shared" si="1076"/>
        <v>Power Lines</v>
      </c>
      <c r="AS591" s="55"/>
      <c r="AT591" s="55"/>
      <c r="AU591" s="56">
        <f>IF(GroupStTimes!$A$8=0,MIN(CB591,CD591,CF591),MIN(BZ591,CB591,CD591,CF591))</f>
        <v>0.5228935185185184</v>
      </c>
      <c r="AV591" s="56">
        <f>IF(GroupStTimes!$A$8=0,MAX(CC591,CE591,CG591),MAX(CA591,CC591,CE591,CG591))</f>
        <v>0.56872685185185168</v>
      </c>
      <c r="AW591" s="57" t="str">
        <f t="shared" si="1077"/>
        <v/>
      </c>
      <c r="AX591" s="58" t="str">
        <f t="shared" si="1078"/>
        <v/>
      </c>
      <c r="AY591" s="58" t="str">
        <f t="shared" si="1079"/>
        <v/>
      </c>
      <c r="AZ591" s="31">
        <f t="shared" si="1080"/>
        <v>196.45</v>
      </c>
      <c r="BA591" s="59">
        <f t="shared" si="1081"/>
        <v>0.52306712962962942</v>
      </c>
      <c r="BB591" s="59">
        <f t="shared" si="1082"/>
        <v>0.52862268518518507</v>
      </c>
      <c r="BC591" s="59">
        <f t="shared" si="1083"/>
        <v>0.52129629629629615</v>
      </c>
      <c r="BD591" s="59">
        <f t="shared" si="1084"/>
        <v>0.56712962962962943</v>
      </c>
      <c r="BE591" s="59">
        <f t="shared" si="1085"/>
        <v>0.55366898148148158</v>
      </c>
      <c r="BF591" s="59">
        <f t="shared" si="1086"/>
        <v>0.56408564814814821</v>
      </c>
      <c r="BG591" s="59">
        <f t="shared" si="1087"/>
        <v>0.56634259259259256</v>
      </c>
      <c r="BH591" s="59">
        <f t="shared" si="1088"/>
        <v>0.56564814814814812</v>
      </c>
      <c r="BI591" s="31">
        <f t="shared" si="1089"/>
        <v>1.960000000000008</v>
      </c>
      <c r="BJ591" s="61">
        <f t="shared" ref="BJ591:BM591" si="1122">IF($AJ590="t",IF(AM589=0,0,$BI591/AM589),IF(AM590=0,0,$BI591/AM590))</f>
        <v>4.5581395348837393E-2</v>
      </c>
      <c r="BK591" s="61">
        <f t="shared" si="1122"/>
        <v>3.8431372549019766E-2</v>
      </c>
      <c r="BL591" s="61">
        <f t="shared" si="1122"/>
        <v>3.3220338983050983E-2</v>
      </c>
      <c r="BM591" s="61">
        <f t="shared" si="1122"/>
        <v>2.9696969696969819E-2</v>
      </c>
      <c r="BN591" s="62">
        <f t="shared" si="1091"/>
        <v>0</v>
      </c>
      <c r="BO591" s="62">
        <f t="shared" si="1092"/>
        <v>2</v>
      </c>
      <c r="BP591" s="62">
        <f t="shared" si="1093"/>
        <v>44</v>
      </c>
      <c r="BQ591" s="62">
        <f t="shared" si="1094"/>
        <v>0</v>
      </c>
      <c r="BR591" s="62">
        <f t="shared" si="1095"/>
        <v>2</v>
      </c>
      <c r="BS591" s="62">
        <f t="shared" si="1096"/>
        <v>18</v>
      </c>
      <c r="BT591" s="62">
        <f t="shared" si="1097"/>
        <v>0</v>
      </c>
      <c r="BU591" s="62">
        <f t="shared" si="1098"/>
        <v>1</v>
      </c>
      <c r="BV591" s="62">
        <f t="shared" si="1099"/>
        <v>60</v>
      </c>
      <c r="BW591" s="62">
        <f t="shared" si="1100"/>
        <v>0</v>
      </c>
      <c r="BX591" s="62">
        <f t="shared" si="1101"/>
        <v>1</v>
      </c>
      <c r="BY591" s="62">
        <f t="shared" si="1102"/>
        <v>47</v>
      </c>
      <c r="BZ591" s="63">
        <f t="shared" si="1103"/>
        <v>0.52496527777777757</v>
      </c>
      <c r="CA591" s="63">
        <f t="shared" si="1104"/>
        <v>0.53052083333333322</v>
      </c>
      <c r="CB591" s="63">
        <f t="shared" si="1105"/>
        <v>0.5228935185185184</v>
      </c>
      <c r="CC591" s="63">
        <f t="shared" si="1106"/>
        <v>0.56872685185185168</v>
      </c>
      <c r="CD591" s="63">
        <f t="shared" si="1107"/>
        <v>0.55505787037037047</v>
      </c>
      <c r="CE591" s="63">
        <f t="shared" si="1108"/>
        <v>0.56547453703703709</v>
      </c>
      <c r="CF591" s="63">
        <f t="shared" si="1109"/>
        <v>0.5675810185185185</v>
      </c>
      <c r="CG591" s="63">
        <f t="shared" si="1110"/>
        <v>0.56688657407407406</v>
      </c>
      <c r="CH591" s="36"/>
      <c r="CI591" s="36"/>
      <c r="CJ591" s="36"/>
      <c r="CK591" s="36"/>
      <c r="CL591" s="60">
        <v>60</v>
      </c>
    </row>
    <row r="592" spans="1:90" ht="40.5" x14ac:dyDescent="0.25">
      <c r="A592" s="37">
        <v>51</v>
      </c>
      <c r="C592" s="37" t="s">
        <v>58</v>
      </c>
      <c r="E592" s="39"/>
      <c r="F592" s="42"/>
      <c r="G592" s="78">
        <v>195.78</v>
      </c>
      <c r="H592" s="41">
        <f t="shared" si="1052"/>
        <v>199.88</v>
      </c>
      <c r="I592" s="42">
        <v>200.03</v>
      </c>
      <c r="J592" s="43">
        <f t="shared" si="1049"/>
        <v>9.8318585545497349E-4</v>
      </c>
      <c r="K592" s="44">
        <f t="shared" si="1050"/>
        <v>0.19666666666665833</v>
      </c>
      <c r="L592" s="76" t="s">
        <v>406</v>
      </c>
      <c r="M592" s="127" t="s">
        <v>1232</v>
      </c>
      <c r="N592" s="46">
        <f t="shared" si="1066"/>
        <v>199.83333333333334</v>
      </c>
      <c r="O592" s="46">
        <f t="shared" si="1114"/>
        <v>-8.0000000000000016E-2</v>
      </c>
      <c r="P592" s="42">
        <v>199.21</v>
      </c>
      <c r="Q592" s="46">
        <f t="shared" si="1115"/>
        <v>4.3</v>
      </c>
      <c r="R592" s="37">
        <v>195.86</v>
      </c>
      <c r="S592" s="46">
        <f t="shared" si="1116"/>
        <v>4.0999999999999996</v>
      </c>
      <c r="T592" s="40">
        <v>196.10999999999999</v>
      </c>
      <c r="U592" s="47">
        <f t="shared" si="1041"/>
        <v>28.84562</v>
      </c>
      <c r="V592" s="47">
        <f t="shared" si="1042"/>
        <v>29.796209999999999</v>
      </c>
      <c r="W592" s="50">
        <v>28.84562</v>
      </c>
      <c r="X592" s="50">
        <v>29.796189999999999</v>
      </c>
      <c r="Y592" s="50">
        <v>28.84563</v>
      </c>
      <c r="Z592" s="50">
        <v>29.796199999999999</v>
      </c>
      <c r="AA592" s="50">
        <v>28.84563</v>
      </c>
      <c r="AB592" s="50">
        <v>29.796199999999999</v>
      </c>
      <c r="AC592" s="50">
        <v>28.845610000000001</v>
      </c>
      <c r="AD592" s="50">
        <v>29.796240000000001</v>
      </c>
      <c r="AE592" s="51">
        <f t="shared" si="1068"/>
        <v>51</v>
      </c>
      <c r="AF592" s="51" t="str">
        <f t="shared" si="1069"/>
        <v/>
      </c>
      <c r="AG592" s="51" t="str">
        <f t="shared" si="1070"/>
        <v>m</v>
      </c>
      <c r="AH592" s="51" t="str">
        <f t="shared" si="1071"/>
        <v/>
      </c>
      <c r="AI592" s="52">
        <f t="shared" si="1072"/>
        <v>199.88</v>
      </c>
      <c r="AJ592" s="51" t="s">
        <v>58</v>
      </c>
      <c r="AK592" s="53"/>
      <c r="AL592" s="52"/>
      <c r="AM592" s="53">
        <f t="shared" si="1074"/>
        <v>50</v>
      </c>
      <c r="AN592" s="53">
        <f>IF(AJ592&lt;&gt;"",IF(AJ592="o",VLOOKUP(AM592,OpenSect!$A$1:$D$11,2),IF(AJ592="u",VLOOKUP(AM592,UpHill!$A$1:$D$35,2),IF(AJ592="d",VLOOKUP(AM592,DownHill!$A$3:$D$29,2),IF(AJ592="f",VLOOKUP(AM592,FlatUnd!$A$2:$D$30,2),IF(AJ592="t",VLOOKUP(AM592,TimeAdd!$A$1:$D$176,2),IF(AJ592="l",VLOOKUP(AM592,SLimit!$A$1:$D$8,2),AN591)))))),AN591)</f>
        <v>60</v>
      </c>
      <c r="AO592" s="53">
        <f>IF(AJ592&lt;&gt;"",IF(AJ592="o",VLOOKUP(AM592,OpenSect!$A$1:$D$11,3),IF(AJ592="u",VLOOKUP(AM592,UpHill!$A$1:$D$35,3),IF(AJ592="d",VLOOKUP(AM592,DownHill!$A$3:$D$29,3),IF(AJ592="f",VLOOKUP(AM592,FlatUnd!$A$2:$D$30,3),IF(AJ592="t",VLOOKUP(AM592,TimeAdd!$A$1:$D$18,3),IF(AJ592="l",VLOOKUP(AM592,SLimit!$A$1:$D$8,3),AO591)))))),AO591)</f>
        <v>70</v>
      </c>
      <c r="AP592" s="53">
        <f>IF(AJ592&lt;&gt;"",IF(AJ592="o",VLOOKUP(AM592,OpenSect!$A$1:$D$11,4),IF(AJ592="u",VLOOKUP(AM592,UpHill!$A$1:$D$35,4),IF(AJ592="d",VLOOKUP(AM592,DownHill!$A$3:$D$29,4),IF(AJ592="f",VLOOKUP(AM592,FlatUnd!$A$2:$D$30,4),IF(AJ592="t",VLOOKUP(AM592,TimeAdd!$A$1:$D$18,4),IF(AJ592="l",VLOOKUP(AM592,SLimit!$A$1:$D$8,4),AP591)))))),AP591)</f>
        <v>80</v>
      </c>
      <c r="AQ592" s="53" t="str">
        <f t="shared" si="1075"/>
        <v>100</v>
      </c>
      <c r="AR592" s="54" t="str">
        <f t="shared" si="1076"/>
        <v>Control @ Fence post + 2 stays. 2 Dots on road.</v>
      </c>
      <c r="AS592" s="55"/>
      <c r="AT592" s="55"/>
      <c r="AU592" s="56">
        <f>IF(GroupStTimes!$A$8=0,MIN(CB592,CD592,CF592),MIN(BZ592,CB592,CD592,CF592))</f>
        <v>0.52391203703703693</v>
      </c>
      <c r="AV592" s="56">
        <f>IF(GroupStTimes!$A$8=0,MAX(CC592,CE592,CG592),MAX(CA592,CC592,CE592,CG592))</f>
        <v>0.56974537037037021</v>
      </c>
      <c r="AW592" s="57" t="str">
        <f t="shared" si="1077"/>
        <v>28.84562  29.79621</v>
      </c>
      <c r="AX592" s="58">
        <f t="shared" si="1078"/>
        <v>28.84562</v>
      </c>
      <c r="AY592" s="58">
        <f t="shared" si="1079"/>
        <v>29.796189999999999</v>
      </c>
      <c r="AZ592" s="31">
        <f t="shared" si="1080"/>
        <v>198.41</v>
      </c>
      <c r="BA592" s="59">
        <f t="shared" si="1081"/>
        <v>0.52496527777777757</v>
      </c>
      <c r="BB592" s="59">
        <f t="shared" si="1082"/>
        <v>0.53052083333333322</v>
      </c>
      <c r="BC592" s="59">
        <f t="shared" si="1083"/>
        <v>0.5228935185185184</v>
      </c>
      <c r="BD592" s="59">
        <f t="shared" si="1084"/>
        <v>0.56872685185185168</v>
      </c>
      <c r="BE592" s="59">
        <f t="shared" si="1085"/>
        <v>0.55505787037037047</v>
      </c>
      <c r="BF592" s="59">
        <f t="shared" si="1086"/>
        <v>0.56547453703703709</v>
      </c>
      <c r="BG592" s="59">
        <f t="shared" si="1087"/>
        <v>0.5675810185185185</v>
      </c>
      <c r="BH592" s="59">
        <f t="shared" si="1088"/>
        <v>0.56688657407407406</v>
      </c>
      <c r="BI592" s="31">
        <f t="shared" si="1089"/>
        <v>1.4699999999999989</v>
      </c>
      <c r="BJ592" s="61">
        <f t="shared" ref="BJ592:BM592" si="1123">IF($AJ591="t",IF(AM590=0,0,$BI592/AM590),IF(AM591=0,0,$BI592/AM591))</f>
        <v>2.9399999999999978E-2</v>
      </c>
      <c r="BK592" s="61">
        <f t="shared" si="1123"/>
        <v>2.449999999999998E-2</v>
      </c>
      <c r="BL592" s="61">
        <f t="shared" si="1123"/>
        <v>2.0999999999999984E-2</v>
      </c>
      <c r="BM592" s="61">
        <f t="shared" si="1123"/>
        <v>1.8374999999999985E-2</v>
      </c>
      <c r="BN592" s="62">
        <f t="shared" si="1091"/>
        <v>0</v>
      </c>
      <c r="BO592" s="62">
        <f t="shared" si="1092"/>
        <v>1</v>
      </c>
      <c r="BP592" s="62">
        <f t="shared" si="1093"/>
        <v>46</v>
      </c>
      <c r="BQ592" s="62">
        <f t="shared" si="1094"/>
        <v>0</v>
      </c>
      <c r="BR592" s="62">
        <f t="shared" si="1095"/>
        <v>1</v>
      </c>
      <c r="BS592" s="62">
        <f t="shared" si="1096"/>
        <v>28</v>
      </c>
      <c r="BT592" s="62">
        <f t="shared" si="1097"/>
        <v>0</v>
      </c>
      <c r="BU592" s="62">
        <f t="shared" si="1098"/>
        <v>1</v>
      </c>
      <c r="BV592" s="62">
        <f t="shared" si="1099"/>
        <v>16</v>
      </c>
      <c r="BW592" s="62">
        <f t="shared" si="1100"/>
        <v>0</v>
      </c>
      <c r="BX592" s="62">
        <f t="shared" si="1101"/>
        <v>1</v>
      </c>
      <c r="BY592" s="62">
        <f t="shared" si="1102"/>
        <v>6</v>
      </c>
      <c r="BZ592" s="63">
        <f t="shared" si="1103"/>
        <v>0.52619212962962947</v>
      </c>
      <c r="CA592" s="63">
        <f t="shared" si="1104"/>
        <v>0.53174768518518511</v>
      </c>
      <c r="CB592" s="63">
        <f t="shared" si="1105"/>
        <v>0.52391203703703693</v>
      </c>
      <c r="CC592" s="63">
        <f t="shared" si="1106"/>
        <v>0.56974537037037021</v>
      </c>
      <c r="CD592" s="63">
        <f t="shared" si="1107"/>
        <v>0.55593750000000008</v>
      </c>
      <c r="CE592" s="63">
        <f t="shared" si="1108"/>
        <v>0.56635416666666671</v>
      </c>
      <c r="CF592" s="63">
        <f t="shared" si="1109"/>
        <v>0.5683449074074074</v>
      </c>
      <c r="CG592" s="63">
        <f t="shared" si="1110"/>
        <v>0.56765046296296295</v>
      </c>
      <c r="CH592" s="36"/>
      <c r="CI592" s="36"/>
      <c r="CJ592" s="36"/>
      <c r="CK592" s="36"/>
      <c r="CL592" s="60">
        <v>60</v>
      </c>
    </row>
    <row r="593" spans="1:90" ht="26.25" customHeight="1" x14ac:dyDescent="0.25">
      <c r="A593" s="37">
        <v>51</v>
      </c>
      <c r="E593" s="39"/>
      <c r="F593" s="42"/>
      <c r="G593" s="78">
        <v>198.34</v>
      </c>
      <c r="H593" s="41">
        <f t="shared" si="1052"/>
        <v>202.71</v>
      </c>
      <c r="I593" s="42">
        <v>202.58</v>
      </c>
      <c r="J593" s="43">
        <f t="shared" si="1049"/>
        <v>-8.5562905189711617E-4</v>
      </c>
      <c r="K593" s="44">
        <f t="shared" si="1050"/>
        <v>-0.1733333333333178</v>
      </c>
      <c r="L593" s="76" t="s">
        <v>388</v>
      </c>
      <c r="M593" s="127" t="s">
        <v>1232</v>
      </c>
      <c r="N593" s="46">
        <f t="shared" si="1066"/>
        <v>202.75333333333333</v>
      </c>
      <c r="O593" s="46">
        <f t="shared" si="1114"/>
        <v>-8.0000000000000016E-2</v>
      </c>
      <c r="P593" s="42">
        <v>202.86</v>
      </c>
      <c r="Q593" s="46">
        <f t="shared" si="1115"/>
        <v>4.3</v>
      </c>
      <c r="R593" s="37">
        <v>198.42</v>
      </c>
      <c r="S593" s="46">
        <f t="shared" si="1116"/>
        <v>4.0999999999999996</v>
      </c>
      <c r="T593" s="40">
        <v>198.66</v>
      </c>
      <c r="U593" s="47" t="str">
        <f t="shared" si="1041"/>
        <v/>
      </c>
      <c r="V593" s="47" t="str">
        <f t="shared" si="1042"/>
        <v/>
      </c>
      <c r="W593" s="50"/>
      <c r="X593" s="50"/>
      <c r="Y593" s="50"/>
      <c r="Z593" s="50"/>
      <c r="AA593" s="50"/>
      <c r="AB593" s="50"/>
      <c r="AC593" s="50"/>
      <c r="AD593" s="50"/>
      <c r="AE593" s="51">
        <f t="shared" si="1068"/>
        <v>51</v>
      </c>
      <c r="AF593" s="51" t="str">
        <f t="shared" si="1069"/>
        <v/>
      </c>
      <c r="AG593" s="51" t="str">
        <f t="shared" si="1070"/>
        <v/>
      </c>
      <c r="AH593" s="51" t="str">
        <f t="shared" si="1071"/>
        <v/>
      </c>
      <c r="AI593" s="52">
        <f t="shared" si="1072"/>
        <v>202.71</v>
      </c>
      <c r="AJ593" s="51"/>
      <c r="AK593" s="53"/>
      <c r="AL593" s="52"/>
      <c r="AM593" s="53">
        <f t="shared" si="1074"/>
        <v>50</v>
      </c>
      <c r="AN593" s="53">
        <f>IF(AJ593&lt;&gt;"",IF(AJ593="o",VLOOKUP(AM593,OpenSect!$A$1:$D$11,2),IF(AJ593="u",VLOOKUP(AM593,UpHill!$A$1:$D$35,2),IF(AJ593="d",VLOOKUP(AM593,DownHill!$A$3:$D$29,2),IF(AJ593="f",VLOOKUP(AM593,FlatUnd!$A$2:$D$30,2),IF(AJ593="t",VLOOKUP(AM593,TimeAdd!$A$1:$D$176,2),IF(AJ593="l",VLOOKUP(AM593,SLimit!$A$1:$D$8,2),AN592)))))),AN592)</f>
        <v>60</v>
      </c>
      <c r="AO593" s="53">
        <f>IF(AJ593&lt;&gt;"",IF(AJ593="o",VLOOKUP(AM593,OpenSect!$A$1:$D$11,3),IF(AJ593="u",VLOOKUP(AM593,UpHill!$A$1:$D$35,3),IF(AJ593="d",VLOOKUP(AM593,DownHill!$A$3:$D$29,3),IF(AJ593="f",VLOOKUP(AM593,FlatUnd!$A$2:$D$30,3),IF(AJ593="t",VLOOKUP(AM593,TimeAdd!$A$1:$D$18,3),IF(AJ593="l",VLOOKUP(AM593,SLimit!$A$1:$D$8,3),AO592)))))),AO592)</f>
        <v>70</v>
      </c>
      <c r="AP593" s="53">
        <f>IF(AJ593&lt;&gt;"",IF(AJ593="o",VLOOKUP(AM593,OpenSect!$A$1:$D$11,4),IF(AJ593="u",VLOOKUP(AM593,UpHill!$A$1:$D$35,4),IF(AJ593="d",VLOOKUP(AM593,DownHill!$A$3:$D$29,4),IF(AJ593="f",VLOOKUP(AM593,FlatUnd!$A$2:$D$30,4),IF(AJ593="t",VLOOKUP(AM593,TimeAdd!$A$1:$D$18,4),IF(AJ593="l",VLOOKUP(AM593,SLimit!$A$1:$D$8,4),AP592)))))),AP592)</f>
        <v>80</v>
      </c>
      <c r="AQ593" s="53" t="str">
        <f t="shared" si="1075"/>
        <v>100</v>
      </c>
      <c r="AR593" s="54" t="str">
        <f t="shared" si="1076"/>
        <v>Warning - Side road junction{ right}.</v>
      </c>
      <c r="AS593" s="55"/>
      <c r="AT593" s="55"/>
      <c r="AU593" s="56">
        <f>IF(GroupStTimes!$A$8=0,MIN(CB593,CD593,CF593),MIN(BZ593,CB593,CD593,CF593))</f>
        <v>0.52587962962962953</v>
      </c>
      <c r="AV593" s="56">
        <f>IF(GroupStTimes!$A$8=0,MAX(CC593,CE593,CG593),MAX(CA593,CC593,CE593,CG593))</f>
        <v>0.57171296296296281</v>
      </c>
      <c r="AW593" s="57" t="str">
        <f t="shared" si="1077"/>
        <v/>
      </c>
      <c r="AX593" s="58" t="str">
        <f t="shared" si="1078"/>
        <v/>
      </c>
      <c r="AY593" s="58" t="str">
        <f t="shared" si="1079"/>
        <v/>
      </c>
      <c r="AZ593" s="31">
        <f t="shared" si="1080"/>
        <v>198.41</v>
      </c>
      <c r="BA593" s="59">
        <f t="shared" si="1081"/>
        <v>0.52496527777777757</v>
      </c>
      <c r="BB593" s="59">
        <f t="shared" si="1082"/>
        <v>0.53052083333333322</v>
      </c>
      <c r="BC593" s="59">
        <f t="shared" si="1083"/>
        <v>0.5228935185185184</v>
      </c>
      <c r="BD593" s="59">
        <f t="shared" si="1084"/>
        <v>0.56872685185185168</v>
      </c>
      <c r="BE593" s="59">
        <f t="shared" si="1085"/>
        <v>0.55505787037037047</v>
      </c>
      <c r="BF593" s="59">
        <f t="shared" si="1086"/>
        <v>0.56547453703703709</v>
      </c>
      <c r="BG593" s="59">
        <f t="shared" si="1087"/>
        <v>0.5675810185185185</v>
      </c>
      <c r="BH593" s="59">
        <f t="shared" si="1088"/>
        <v>0.56688657407407406</v>
      </c>
      <c r="BI593" s="31">
        <f t="shared" si="1089"/>
        <v>4.3000000000000114</v>
      </c>
      <c r="BJ593" s="61">
        <f t="shared" ref="BJ593:BM593" si="1124">IF($AJ592="t",IF(AM591=0,0,$BI593/AM591),IF(AM592=0,0,$BI593/AM592))</f>
        <v>8.6000000000000229E-2</v>
      </c>
      <c r="BK593" s="61">
        <f t="shared" si="1124"/>
        <v>7.1666666666666851E-2</v>
      </c>
      <c r="BL593" s="61">
        <f t="shared" si="1124"/>
        <v>6.1428571428571589E-2</v>
      </c>
      <c r="BM593" s="61">
        <f t="shared" si="1124"/>
        <v>5.3750000000000145E-2</v>
      </c>
      <c r="BN593" s="62">
        <f t="shared" si="1091"/>
        <v>0</v>
      </c>
      <c r="BO593" s="62">
        <f t="shared" si="1092"/>
        <v>5</v>
      </c>
      <c r="BP593" s="62">
        <f t="shared" si="1093"/>
        <v>10</v>
      </c>
      <c r="BQ593" s="62">
        <f t="shared" si="1094"/>
        <v>0</v>
      </c>
      <c r="BR593" s="62">
        <f t="shared" si="1095"/>
        <v>4</v>
      </c>
      <c r="BS593" s="62">
        <f t="shared" si="1096"/>
        <v>18</v>
      </c>
      <c r="BT593" s="62">
        <f t="shared" si="1097"/>
        <v>0</v>
      </c>
      <c r="BU593" s="62">
        <f t="shared" si="1098"/>
        <v>3</v>
      </c>
      <c r="BV593" s="62">
        <f t="shared" si="1099"/>
        <v>41</v>
      </c>
      <c r="BW593" s="62">
        <f t="shared" si="1100"/>
        <v>0</v>
      </c>
      <c r="BX593" s="62">
        <f t="shared" si="1101"/>
        <v>3</v>
      </c>
      <c r="BY593" s="62">
        <f t="shared" si="1102"/>
        <v>14</v>
      </c>
      <c r="BZ593" s="63">
        <f t="shared" si="1103"/>
        <v>0.5285532407407405</v>
      </c>
      <c r="CA593" s="63">
        <f t="shared" si="1104"/>
        <v>0.53410879629629615</v>
      </c>
      <c r="CB593" s="63">
        <f t="shared" si="1105"/>
        <v>0.52587962962962953</v>
      </c>
      <c r="CC593" s="63">
        <f t="shared" si="1106"/>
        <v>0.57171296296296281</v>
      </c>
      <c r="CD593" s="63">
        <f t="shared" si="1107"/>
        <v>0.55761574074074083</v>
      </c>
      <c r="CE593" s="63">
        <f t="shared" si="1108"/>
        <v>0.56803240740740746</v>
      </c>
      <c r="CF593" s="63">
        <f t="shared" si="1109"/>
        <v>0.56982638888888892</v>
      </c>
      <c r="CG593" s="63">
        <f t="shared" si="1110"/>
        <v>0.56913194444444448</v>
      </c>
      <c r="CH593" s="36"/>
      <c r="CI593" s="36"/>
      <c r="CJ593" s="36"/>
      <c r="CK593" s="36"/>
      <c r="CL593" s="60">
        <v>60</v>
      </c>
    </row>
    <row r="594" spans="1:90" ht="26.25" customHeight="1" x14ac:dyDescent="0.25">
      <c r="A594" s="37">
        <v>51</v>
      </c>
      <c r="E594" s="39"/>
      <c r="F594" s="42"/>
      <c r="G594" s="78">
        <v>199.08</v>
      </c>
      <c r="H594" s="41">
        <f t="shared" si="1052"/>
        <v>203.45</v>
      </c>
      <c r="I594" s="42">
        <v>203.32000000000002</v>
      </c>
      <c r="J594" s="43">
        <f t="shared" si="1049"/>
        <v>-8.6890943668428136E-4</v>
      </c>
      <c r="K594" s="44">
        <f t="shared" si="1050"/>
        <v>-0.1766666666666481</v>
      </c>
      <c r="L594" s="76" t="s">
        <v>170</v>
      </c>
      <c r="M594" s="127" t="s">
        <v>1232</v>
      </c>
      <c r="N594" s="46">
        <f t="shared" si="1066"/>
        <v>203.49666666666667</v>
      </c>
      <c r="O594" s="46">
        <f t="shared" si="1114"/>
        <v>-8.0000000000000016E-2</v>
      </c>
      <c r="P594" s="42">
        <v>203.60000000000002</v>
      </c>
      <c r="Q594" s="46">
        <f t="shared" si="1115"/>
        <v>4.3</v>
      </c>
      <c r="R594" s="37">
        <v>199.16</v>
      </c>
      <c r="S594" s="46">
        <f t="shared" si="1116"/>
        <v>4.0999999999999996</v>
      </c>
      <c r="T594" s="40">
        <v>199.41</v>
      </c>
      <c r="U594" s="47" t="str">
        <f t="shared" si="1041"/>
        <v/>
      </c>
      <c r="V594" s="47" t="str">
        <f t="shared" si="1042"/>
        <v/>
      </c>
      <c r="W594" s="50"/>
      <c r="X594" s="50"/>
      <c r="Y594" s="50"/>
      <c r="Z594" s="50"/>
      <c r="AA594" s="50"/>
      <c r="AB594" s="50"/>
      <c r="AC594" s="50"/>
      <c r="AD594" s="50"/>
      <c r="AE594" s="51">
        <f t="shared" si="1068"/>
        <v>51</v>
      </c>
      <c r="AF594" s="51" t="str">
        <f t="shared" si="1069"/>
        <v/>
      </c>
      <c r="AG594" s="51" t="str">
        <f t="shared" si="1070"/>
        <v/>
      </c>
      <c r="AH594" s="51" t="str">
        <f t="shared" si="1071"/>
        <v/>
      </c>
      <c r="AI594" s="52">
        <f t="shared" si="1072"/>
        <v>203.45</v>
      </c>
      <c r="AJ594" s="51"/>
      <c r="AK594" s="53"/>
      <c r="AL594" s="52"/>
      <c r="AM594" s="53">
        <f t="shared" si="1074"/>
        <v>50</v>
      </c>
      <c r="AN594" s="53">
        <f>IF(AJ594&lt;&gt;"",IF(AJ594="o",VLOOKUP(AM594,OpenSect!$A$1:$D$11,2),IF(AJ594="u",VLOOKUP(AM594,UpHill!$A$1:$D$35,2),IF(AJ594="d",VLOOKUP(AM594,DownHill!$A$3:$D$29,2),IF(AJ594="f",VLOOKUP(AM594,FlatUnd!$A$2:$D$30,2),IF(AJ594="t",VLOOKUP(AM594,TimeAdd!$A$1:$D$176,2),IF(AJ594="l",VLOOKUP(AM594,SLimit!$A$1:$D$8,2),AN593)))))),AN593)</f>
        <v>60</v>
      </c>
      <c r="AO594" s="53">
        <f>IF(AJ594&lt;&gt;"",IF(AJ594="o",VLOOKUP(AM594,OpenSect!$A$1:$D$11,3),IF(AJ594="u",VLOOKUP(AM594,UpHill!$A$1:$D$35,3),IF(AJ594="d",VLOOKUP(AM594,DownHill!$A$3:$D$29,3),IF(AJ594="f",VLOOKUP(AM594,FlatUnd!$A$2:$D$30,3),IF(AJ594="t",VLOOKUP(AM594,TimeAdd!$A$1:$D$18,3),IF(AJ594="l",VLOOKUP(AM594,SLimit!$A$1:$D$8,3),AO593)))))),AO593)</f>
        <v>70</v>
      </c>
      <c r="AP594" s="53">
        <f>IF(AJ594&lt;&gt;"",IF(AJ594="o",VLOOKUP(AM594,OpenSect!$A$1:$D$11,4),IF(AJ594="u",VLOOKUP(AM594,UpHill!$A$1:$D$35,4),IF(AJ594="d",VLOOKUP(AM594,DownHill!$A$3:$D$29,4),IF(AJ594="f",VLOOKUP(AM594,FlatUnd!$A$2:$D$30,4),IF(AJ594="t",VLOOKUP(AM594,TimeAdd!$A$1:$D$18,4),IF(AJ594="l",VLOOKUP(AM594,SLimit!$A$1:$D$8,4),AP593)))))),AP593)</f>
        <v>80</v>
      </c>
      <c r="AQ594" s="53" t="str">
        <f t="shared" si="1075"/>
        <v>100</v>
      </c>
      <c r="AR594" s="54" t="str">
        <f t="shared" si="1076"/>
        <v>Overhead wires</v>
      </c>
      <c r="AS594" s="55"/>
      <c r="AT594" s="55"/>
      <c r="AU594" s="56">
        <f>IF(GroupStTimes!$A$8=0,MIN(CB594,CD594,CF594),MIN(BZ594,CB594,CD594,CF594))</f>
        <v>0.5263888888888888</v>
      </c>
      <c r="AV594" s="56">
        <f>IF(GroupStTimes!$A$8=0,MAX(CC594,CE594,CG594),MAX(CA594,CC594,CE594,CG594))</f>
        <v>0.57222222222222208</v>
      </c>
      <c r="AW594" s="57" t="str">
        <f t="shared" si="1077"/>
        <v/>
      </c>
      <c r="AX594" s="58" t="str">
        <f t="shared" si="1078"/>
        <v/>
      </c>
      <c r="AY594" s="58" t="str">
        <f t="shared" si="1079"/>
        <v/>
      </c>
      <c r="AZ594" s="31">
        <f t="shared" si="1080"/>
        <v>198.41</v>
      </c>
      <c r="BA594" s="59">
        <f t="shared" si="1081"/>
        <v>0.52496527777777757</v>
      </c>
      <c r="BB594" s="59">
        <f t="shared" si="1082"/>
        <v>0.53052083333333322</v>
      </c>
      <c r="BC594" s="59">
        <f t="shared" si="1083"/>
        <v>0.5228935185185184</v>
      </c>
      <c r="BD594" s="59">
        <f t="shared" si="1084"/>
        <v>0.56872685185185168</v>
      </c>
      <c r="BE594" s="59">
        <f t="shared" si="1085"/>
        <v>0.55505787037037047</v>
      </c>
      <c r="BF594" s="59">
        <f t="shared" si="1086"/>
        <v>0.56547453703703709</v>
      </c>
      <c r="BG594" s="59">
        <f t="shared" si="1087"/>
        <v>0.5675810185185185</v>
      </c>
      <c r="BH594" s="59">
        <f t="shared" si="1088"/>
        <v>0.56688657407407406</v>
      </c>
      <c r="BI594" s="31">
        <f t="shared" si="1089"/>
        <v>5.039999999999992</v>
      </c>
      <c r="BJ594" s="61">
        <f t="shared" ref="BJ594:BM594" si="1125">IF($AJ593="t",IF(AM592=0,0,$BI594/AM592),IF(AM593=0,0,$BI594/AM593))</f>
        <v>0.10079999999999983</v>
      </c>
      <c r="BK594" s="61">
        <f t="shared" si="1125"/>
        <v>8.3999999999999866E-2</v>
      </c>
      <c r="BL594" s="61">
        <f t="shared" si="1125"/>
        <v>7.1999999999999884E-2</v>
      </c>
      <c r="BM594" s="61">
        <f t="shared" si="1125"/>
        <v>6.2999999999999903E-2</v>
      </c>
      <c r="BN594" s="62">
        <f t="shared" si="1091"/>
        <v>0</v>
      </c>
      <c r="BO594" s="62">
        <f t="shared" si="1092"/>
        <v>6</v>
      </c>
      <c r="BP594" s="62">
        <f t="shared" si="1093"/>
        <v>3</v>
      </c>
      <c r="BQ594" s="62">
        <f t="shared" si="1094"/>
        <v>0</v>
      </c>
      <c r="BR594" s="62">
        <f t="shared" si="1095"/>
        <v>5</v>
      </c>
      <c r="BS594" s="62">
        <f t="shared" si="1096"/>
        <v>2</v>
      </c>
      <c r="BT594" s="62">
        <f t="shared" si="1097"/>
        <v>0</v>
      </c>
      <c r="BU594" s="62">
        <f t="shared" si="1098"/>
        <v>4</v>
      </c>
      <c r="BV594" s="62">
        <f t="shared" si="1099"/>
        <v>19</v>
      </c>
      <c r="BW594" s="62">
        <f t="shared" si="1100"/>
        <v>0</v>
      </c>
      <c r="BX594" s="62">
        <f t="shared" si="1101"/>
        <v>3</v>
      </c>
      <c r="BY594" s="62">
        <f t="shared" si="1102"/>
        <v>47</v>
      </c>
      <c r="BZ594" s="63">
        <f t="shared" si="1103"/>
        <v>0.52916666666666645</v>
      </c>
      <c r="CA594" s="63">
        <f t="shared" si="1104"/>
        <v>0.5347222222222221</v>
      </c>
      <c r="CB594" s="63">
        <f t="shared" si="1105"/>
        <v>0.5263888888888888</v>
      </c>
      <c r="CC594" s="63">
        <f t="shared" si="1106"/>
        <v>0.57222222222222208</v>
      </c>
      <c r="CD594" s="63">
        <f t="shared" si="1107"/>
        <v>0.55805555555555564</v>
      </c>
      <c r="CE594" s="63">
        <f t="shared" si="1108"/>
        <v>0.56847222222222227</v>
      </c>
      <c r="CF594" s="63">
        <f t="shared" si="1109"/>
        <v>0.57020833333333332</v>
      </c>
      <c r="CG594" s="63">
        <f t="shared" si="1110"/>
        <v>0.56951388888888888</v>
      </c>
      <c r="CH594" s="36"/>
      <c r="CI594" s="36"/>
      <c r="CJ594" s="36"/>
      <c r="CK594" s="36"/>
      <c r="CL594" s="60">
        <v>60</v>
      </c>
    </row>
    <row r="595" spans="1:90" ht="26.25" customHeight="1" x14ac:dyDescent="0.25">
      <c r="A595" s="37">
        <v>51</v>
      </c>
      <c r="E595" s="39"/>
      <c r="F595" s="42"/>
      <c r="G595" s="78">
        <v>199.48</v>
      </c>
      <c r="H595" s="41">
        <f t="shared" si="1052"/>
        <v>203.85</v>
      </c>
      <c r="I595" s="42">
        <v>203.72</v>
      </c>
      <c r="J595" s="43">
        <f t="shared" si="1049"/>
        <v>-8.6720335100455581E-4</v>
      </c>
      <c r="K595" s="44">
        <f t="shared" si="1050"/>
        <v>-0.1766666666666481</v>
      </c>
      <c r="L595" s="76" t="s">
        <v>407</v>
      </c>
      <c r="M595" s="127" t="s">
        <v>1232</v>
      </c>
      <c r="N595" s="46">
        <f t="shared" si="1066"/>
        <v>203.89666666666665</v>
      </c>
      <c r="O595" s="46">
        <f t="shared" si="1114"/>
        <v>-8.0000000000000016E-2</v>
      </c>
      <c r="P595" s="42">
        <v>204</v>
      </c>
      <c r="Q595" s="46">
        <f t="shared" si="1115"/>
        <v>4.3</v>
      </c>
      <c r="R595" s="37">
        <v>199.56</v>
      </c>
      <c r="S595" s="46">
        <f t="shared" si="1116"/>
        <v>4.0999999999999996</v>
      </c>
      <c r="T595" s="40">
        <v>199.81</v>
      </c>
      <c r="U595" s="47" t="str">
        <f t="shared" si="1041"/>
        <v/>
      </c>
      <c r="V595" s="47" t="str">
        <f t="shared" si="1042"/>
        <v/>
      </c>
      <c r="W595" s="50"/>
      <c r="X595" s="50"/>
      <c r="Y595" s="50"/>
      <c r="Z595" s="50"/>
      <c r="AA595" s="50"/>
      <c r="AB595" s="50"/>
      <c r="AC595" s="50"/>
      <c r="AD595" s="50"/>
      <c r="AE595" s="51">
        <f t="shared" si="1068"/>
        <v>51</v>
      </c>
      <c r="AF595" s="51" t="str">
        <f t="shared" si="1069"/>
        <v/>
      </c>
      <c r="AG595" s="51" t="str">
        <f t="shared" si="1070"/>
        <v/>
      </c>
      <c r="AH595" s="51" t="str">
        <f t="shared" si="1071"/>
        <v/>
      </c>
      <c r="AI595" s="52">
        <f t="shared" si="1072"/>
        <v>203.85</v>
      </c>
      <c r="AJ595" s="51"/>
      <c r="AK595" s="53"/>
      <c r="AL595" s="52"/>
      <c r="AM595" s="53">
        <f t="shared" si="1074"/>
        <v>50</v>
      </c>
      <c r="AN595" s="53">
        <f>IF(AJ595&lt;&gt;"",IF(AJ595="o",VLOOKUP(AM595,OpenSect!$A$1:$D$11,2),IF(AJ595="u",VLOOKUP(AM595,UpHill!$A$1:$D$35,2),IF(AJ595="d",VLOOKUP(AM595,DownHill!$A$3:$D$29,2),IF(AJ595="f",VLOOKUP(AM595,FlatUnd!$A$2:$D$30,2),IF(AJ595="t",VLOOKUP(AM595,TimeAdd!$A$1:$D$176,2),IF(AJ595="l",VLOOKUP(AM595,SLimit!$A$1:$D$8,2),AN594)))))),AN594)</f>
        <v>60</v>
      </c>
      <c r="AO595" s="53">
        <f>IF(AJ595&lt;&gt;"",IF(AJ595="o",VLOOKUP(AM595,OpenSect!$A$1:$D$11,3),IF(AJ595="u",VLOOKUP(AM595,UpHill!$A$1:$D$35,3),IF(AJ595="d",VLOOKUP(AM595,DownHill!$A$3:$D$29,3),IF(AJ595="f",VLOOKUP(AM595,FlatUnd!$A$2:$D$30,3),IF(AJ595="t",VLOOKUP(AM595,TimeAdd!$A$1:$D$18,3),IF(AJ595="l",VLOOKUP(AM595,SLimit!$A$1:$D$8,3),AO594)))))),AO594)</f>
        <v>70</v>
      </c>
      <c r="AP595" s="53">
        <f>IF(AJ595&lt;&gt;"",IF(AJ595="o",VLOOKUP(AM595,OpenSect!$A$1:$D$11,4),IF(AJ595="u",VLOOKUP(AM595,UpHill!$A$1:$D$35,4),IF(AJ595="d",VLOOKUP(AM595,DownHill!$A$3:$D$29,4),IF(AJ595="f",VLOOKUP(AM595,FlatUnd!$A$2:$D$30,4),IF(AJ595="t",VLOOKUP(AM595,TimeAdd!$A$1:$D$18,4),IF(AJ595="l",VLOOKUP(AM595,SLimit!$A$1:$D$8,4),AP594)))))),AP594)</f>
        <v>80</v>
      </c>
      <c r="AQ595" s="53" t="str">
        <f t="shared" si="1075"/>
        <v>100</v>
      </c>
      <c r="AR595" s="54" t="str">
        <f t="shared" si="1076"/>
        <v>Warning - Wild animals.</v>
      </c>
      <c r="AS595" s="55"/>
      <c r="AT595" s="55"/>
      <c r="AU595" s="56">
        <f>IF(GroupStTimes!$A$8=0,MIN(CB595,CD595,CF595),MIN(BZ595,CB595,CD595,CF595))</f>
        <v>0.52666666666666651</v>
      </c>
      <c r="AV595" s="56">
        <f>IF(GroupStTimes!$A$8=0,MAX(CC595,CE595,CG595),MAX(CA595,CC595,CE595,CG595))</f>
        <v>0.57249999999999979</v>
      </c>
      <c r="AW595" s="57" t="str">
        <f t="shared" si="1077"/>
        <v/>
      </c>
      <c r="AX595" s="58" t="str">
        <f t="shared" si="1078"/>
        <v/>
      </c>
      <c r="AY595" s="58" t="str">
        <f t="shared" si="1079"/>
        <v/>
      </c>
      <c r="AZ595" s="31">
        <f t="shared" si="1080"/>
        <v>198.41</v>
      </c>
      <c r="BA595" s="59">
        <f t="shared" si="1081"/>
        <v>0.52496527777777757</v>
      </c>
      <c r="BB595" s="59">
        <f t="shared" si="1082"/>
        <v>0.53052083333333322</v>
      </c>
      <c r="BC595" s="59">
        <f t="shared" si="1083"/>
        <v>0.5228935185185184</v>
      </c>
      <c r="BD595" s="59">
        <f t="shared" si="1084"/>
        <v>0.56872685185185168</v>
      </c>
      <c r="BE595" s="59">
        <f t="shared" si="1085"/>
        <v>0.55505787037037047</v>
      </c>
      <c r="BF595" s="59">
        <f t="shared" si="1086"/>
        <v>0.56547453703703709</v>
      </c>
      <c r="BG595" s="59">
        <f t="shared" si="1087"/>
        <v>0.5675810185185185</v>
      </c>
      <c r="BH595" s="59">
        <f t="shared" si="1088"/>
        <v>0.56688657407407406</v>
      </c>
      <c r="BI595" s="31">
        <f t="shared" si="1089"/>
        <v>5.4399999999999977</v>
      </c>
      <c r="BJ595" s="61">
        <f t="shared" ref="BJ595:BM595" si="1126">IF($AJ594="t",IF(AM593=0,0,$BI595/AM593),IF(AM594=0,0,$BI595/AM594))</f>
        <v>0.10879999999999995</v>
      </c>
      <c r="BK595" s="61">
        <f t="shared" si="1126"/>
        <v>9.0666666666666632E-2</v>
      </c>
      <c r="BL595" s="61">
        <f t="shared" si="1126"/>
        <v>7.771428571428568E-2</v>
      </c>
      <c r="BM595" s="61">
        <f t="shared" si="1126"/>
        <v>6.7999999999999977E-2</v>
      </c>
      <c r="BN595" s="62">
        <f t="shared" si="1091"/>
        <v>0</v>
      </c>
      <c r="BO595" s="62">
        <f t="shared" si="1092"/>
        <v>6</v>
      </c>
      <c r="BP595" s="62">
        <f t="shared" si="1093"/>
        <v>32</v>
      </c>
      <c r="BQ595" s="62">
        <f t="shared" si="1094"/>
        <v>0</v>
      </c>
      <c r="BR595" s="62">
        <f t="shared" si="1095"/>
        <v>5</v>
      </c>
      <c r="BS595" s="62">
        <f t="shared" si="1096"/>
        <v>26</v>
      </c>
      <c r="BT595" s="62">
        <f t="shared" si="1097"/>
        <v>0</v>
      </c>
      <c r="BU595" s="62">
        <f t="shared" si="1098"/>
        <v>4</v>
      </c>
      <c r="BV595" s="62">
        <f t="shared" si="1099"/>
        <v>40</v>
      </c>
      <c r="BW595" s="62">
        <f t="shared" si="1100"/>
        <v>0</v>
      </c>
      <c r="BX595" s="62">
        <f t="shared" si="1101"/>
        <v>4</v>
      </c>
      <c r="BY595" s="62">
        <f t="shared" si="1102"/>
        <v>5</v>
      </c>
      <c r="BZ595" s="63">
        <f t="shared" si="1103"/>
        <v>0.52950231481481458</v>
      </c>
      <c r="CA595" s="63">
        <f t="shared" si="1104"/>
        <v>0.53505787037037023</v>
      </c>
      <c r="CB595" s="63">
        <f t="shared" si="1105"/>
        <v>0.52666666666666651</v>
      </c>
      <c r="CC595" s="63">
        <f t="shared" si="1106"/>
        <v>0.57249999999999979</v>
      </c>
      <c r="CD595" s="63">
        <f t="shared" si="1107"/>
        <v>0.55829861111111123</v>
      </c>
      <c r="CE595" s="63">
        <f t="shared" si="1108"/>
        <v>0.56871527777777786</v>
      </c>
      <c r="CF595" s="63">
        <f t="shared" si="1109"/>
        <v>0.57041666666666668</v>
      </c>
      <c r="CG595" s="63">
        <f t="shared" si="1110"/>
        <v>0.56972222222222224</v>
      </c>
      <c r="CH595" s="36"/>
      <c r="CI595" s="36"/>
      <c r="CJ595" s="36"/>
      <c r="CK595" s="36"/>
      <c r="CL595" s="60">
        <v>60</v>
      </c>
    </row>
    <row r="596" spans="1:90" ht="26.25" customHeight="1" x14ac:dyDescent="0.25">
      <c r="A596" s="37">
        <v>51</v>
      </c>
      <c r="E596" s="39"/>
      <c r="F596" s="42"/>
      <c r="G596" s="78">
        <v>200.27</v>
      </c>
      <c r="H596" s="41">
        <f t="shared" si="1052"/>
        <v>204.64</v>
      </c>
      <c r="I596" s="42">
        <v>204.51000000000002</v>
      </c>
      <c r="J596" s="43">
        <f t="shared" si="1049"/>
        <v>-8.3125519534477067E-4</v>
      </c>
      <c r="K596" s="44">
        <f t="shared" si="1050"/>
        <v>-0.16999999999995907</v>
      </c>
      <c r="L596" s="76" t="s">
        <v>408</v>
      </c>
      <c r="M596" s="127" t="s">
        <v>1232</v>
      </c>
      <c r="N596" s="46">
        <f t="shared" si="1066"/>
        <v>204.67999999999998</v>
      </c>
      <c r="O596" s="46">
        <f t="shared" si="1114"/>
        <v>-8.0000000000000016E-2</v>
      </c>
      <c r="P596" s="42">
        <v>204.79000000000002</v>
      </c>
      <c r="Q596" s="46">
        <f t="shared" si="1115"/>
        <v>4.3</v>
      </c>
      <c r="R596" s="37">
        <v>200.35</v>
      </c>
      <c r="S596" s="46">
        <f t="shared" si="1116"/>
        <v>4.0999999999999996</v>
      </c>
      <c r="T596" s="40">
        <v>200.57999999999998</v>
      </c>
      <c r="U596" s="47" t="str">
        <f t="shared" si="1041"/>
        <v/>
      </c>
      <c r="V596" s="47" t="str">
        <f t="shared" si="1042"/>
        <v/>
      </c>
      <c r="W596" s="50"/>
      <c r="X596" s="50"/>
      <c r="Y596" s="50"/>
      <c r="Z596" s="50"/>
      <c r="AA596" s="50"/>
      <c r="AB596" s="50"/>
      <c r="AC596" s="50"/>
      <c r="AD596" s="50"/>
      <c r="AE596" s="51">
        <f t="shared" si="1068"/>
        <v>51</v>
      </c>
      <c r="AF596" s="51" t="str">
        <f t="shared" si="1069"/>
        <v/>
      </c>
      <c r="AG596" s="51" t="str">
        <f t="shared" si="1070"/>
        <v/>
      </c>
      <c r="AH596" s="51" t="str">
        <f t="shared" si="1071"/>
        <v/>
      </c>
      <c r="AI596" s="52">
        <f t="shared" si="1072"/>
        <v>204.64</v>
      </c>
      <c r="AJ596" s="51"/>
      <c r="AK596" s="53"/>
      <c r="AL596" s="52"/>
      <c r="AM596" s="53">
        <f t="shared" si="1074"/>
        <v>50</v>
      </c>
      <c r="AN596" s="53">
        <f>IF(AJ596&lt;&gt;"",IF(AJ596="o",VLOOKUP(AM596,OpenSect!$A$1:$D$11,2),IF(AJ596="u",VLOOKUP(AM596,UpHill!$A$1:$D$35,2),IF(AJ596="d",VLOOKUP(AM596,DownHill!$A$3:$D$29,2),IF(AJ596="f",VLOOKUP(AM596,FlatUnd!$A$2:$D$30,2),IF(AJ596="t",VLOOKUP(AM596,TimeAdd!$A$1:$D$176,2),IF(AJ596="l",VLOOKUP(AM596,SLimit!$A$1:$D$8,2),AN595)))))),AN595)</f>
        <v>60</v>
      </c>
      <c r="AO596" s="53">
        <f>IF(AJ596&lt;&gt;"",IF(AJ596="o",VLOOKUP(AM596,OpenSect!$A$1:$D$11,3),IF(AJ596="u",VLOOKUP(AM596,UpHill!$A$1:$D$35,3),IF(AJ596="d",VLOOKUP(AM596,DownHill!$A$3:$D$29,3),IF(AJ596="f",VLOOKUP(AM596,FlatUnd!$A$2:$D$30,3),IF(AJ596="t",VLOOKUP(AM596,TimeAdd!$A$1:$D$18,3),IF(AJ596="l",VLOOKUP(AM596,SLimit!$A$1:$D$8,3),AO595)))))),AO595)</f>
        <v>70</v>
      </c>
      <c r="AP596" s="53">
        <f>IF(AJ596&lt;&gt;"",IF(AJ596="o",VLOOKUP(AM596,OpenSect!$A$1:$D$11,4),IF(AJ596="u",VLOOKUP(AM596,UpHill!$A$1:$D$35,4),IF(AJ596="d",VLOOKUP(AM596,DownHill!$A$3:$D$29,4),IF(AJ596="f",VLOOKUP(AM596,FlatUnd!$A$2:$D$30,4),IF(AJ596="t",VLOOKUP(AM596,TimeAdd!$A$1:$D$18,4),IF(AJ596="l",VLOOKUP(AM596,SLimit!$A$1:$D$8,4),AP595)))))),AP595)</f>
        <v>80</v>
      </c>
      <c r="AQ596" s="53" t="str">
        <f t="shared" si="1075"/>
        <v>100</v>
      </c>
      <c r="AR596" s="54" t="str">
        <f t="shared" si="1076"/>
        <v>Warning - Side road junction{ left}.</v>
      </c>
      <c r="AS596" s="55"/>
      <c r="AT596" s="55"/>
      <c r="AU596" s="56">
        <f>IF(GroupStTimes!$A$8=0,MIN(CB596,CD596,CF596),MIN(BZ596,CB596,CD596,CF596))</f>
        <v>0.52722222222222215</v>
      </c>
      <c r="AV596" s="56">
        <f>IF(GroupStTimes!$A$8=0,MAX(CC596,CE596,CG596),MAX(CA596,CC596,CE596,CG596))</f>
        <v>0.57305555555555543</v>
      </c>
      <c r="AW596" s="57" t="str">
        <f t="shared" si="1077"/>
        <v/>
      </c>
      <c r="AX596" s="58" t="str">
        <f t="shared" si="1078"/>
        <v/>
      </c>
      <c r="AY596" s="58" t="str">
        <f t="shared" si="1079"/>
        <v/>
      </c>
      <c r="AZ596" s="31">
        <f t="shared" si="1080"/>
        <v>198.41</v>
      </c>
      <c r="BA596" s="59">
        <f t="shared" si="1081"/>
        <v>0.52496527777777757</v>
      </c>
      <c r="BB596" s="59">
        <f t="shared" si="1082"/>
        <v>0.53052083333333322</v>
      </c>
      <c r="BC596" s="59">
        <f t="shared" si="1083"/>
        <v>0.5228935185185184</v>
      </c>
      <c r="BD596" s="59">
        <f t="shared" si="1084"/>
        <v>0.56872685185185168</v>
      </c>
      <c r="BE596" s="59">
        <f t="shared" si="1085"/>
        <v>0.55505787037037047</v>
      </c>
      <c r="BF596" s="59">
        <f t="shared" si="1086"/>
        <v>0.56547453703703709</v>
      </c>
      <c r="BG596" s="59">
        <f t="shared" si="1087"/>
        <v>0.5675810185185185</v>
      </c>
      <c r="BH596" s="59">
        <f t="shared" si="1088"/>
        <v>0.56688657407407406</v>
      </c>
      <c r="BI596" s="31">
        <f t="shared" si="1089"/>
        <v>6.2299999999999898</v>
      </c>
      <c r="BJ596" s="61">
        <f t="shared" ref="BJ596:BM596" si="1127">IF($AJ595="t",IF(AM594=0,0,$BI596/AM594),IF(AM595=0,0,$BI596/AM595))</f>
        <v>0.12459999999999979</v>
      </c>
      <c r="BK596" s="61">
        <f t="shared" si="1127"/>
        <v>0.10383333333333317</v>
      </c>
      <c r="BL596" s="61">
        <f t="shared" si="1127"/>
        <v>8.8999999999999857E-2</v>
      </c>
      <c r="BM596" s="61">
        <f t="shared" si="1127"/>
        <v>7.7874999999999875E-2</v>
      </c>
      <c r="BN596" s="62">
        <f t="shared" si="1091"/>
        <v>0</v>
      </c>
      <c r="BO596" s="62">
        <f t="shared" si="1092"/>
        <v>7</v>
      </c>
      <c r="BP596" s="62">
        <f t="shared" si="1093"/>
        <v>29</v>
      </c>
      <c r="BQ596" s="62">
        <f t="shared" si="1094"/>
        <v>0</v>
      </c>
      <c r="BR596" s="62">
        <f t="shared" si="1095"/>
        <v>6</v>
      </c>
      <c r="BS596" s="62">
        <f t="shared" si="1096"/>
        <v>14</v>
      </c>
      <c r="BT596" s="62">
        <f t="shared" si="1097"/>
        <v>0</v>
      </c>
      <c r="BU596" s="62">
        <f t="shared" si="1098"/>
        <v>5</v>
      </c>
      <c r="BV596" s="62">
        <f t="shared" si="1099"/>
        <v>20</v>
      </c>
      <c r="BW596" s="62">
        <f t="shared" si="1100"/>
        <v>0</v>
      </c>
      <c r="BX596" s="62">
        <f t="shared" si="1101"/>
        <v>4</v>
      </c>
      <c r="BY596" s="62">
        <f t="shared" si="1102"/>
        <v>40</v>
      </c>
      <c r="BZ596" s="63">
        <f t="shared" si="1103"/>
        <v>0.53016203703703679</v>
      </c>
      <c r="CA596" s="63">
        <f t="shared" si="1104"/>
        <v>0.53571759259259244</v>
      </c>
      <c r="CB596" s="63">
        <f t="shared" si="1105"/>
        <v>0.52722222222222215</v>
      </c>
      <c r="CC596" s="63">
        <f t="shared" si="1106"/>
        <v>0.57305555555555543</v>
      </c>
      <c r="CD596" s="63">
        <f t="shared" si="1107"/>
        <v>0.55876157407407412</v>
      </c>
      <c r="CE596" s="63">
        <f t="shared" si="1108"/>
        <v>0.56917824074074075</v>
      </c>
      <c r="CF596" s="63">
        <f t="shared" si="1109"/>
        <v>0.57082175925925926</v>
      </c>
      <c r="CG596" s="63">
        <f t="shared" si="1110"/>
        <v>0.57012731481481482</v>
      </c>
      <c r="CH596" s="36"/>
      <c r="CI596" s="36"/>
      <c r="CJ596" s="36"/>
      <c r="CK596" s="36"/>
      <c r="CL596" s="60">
        <v>60</v>
      </c>
    </row>
    <row r="597" spans="1:90" ht="40.5" x14ac:dyDescent="0.25">
      <c r="A597" s="37">
        <v>51</v>
      </c>
      <c r="C597" s="37" t="s">
        <v>58</v>
      </c>
      <c r="E597" s="39"/>
      <c r="F597" s="42"/>
      <c r="G597" s="78">
        <v>200.44</v>
      </c>
      <c r="H597" s="41">
        <f t="shared" si="1052"/>
        <v>204.81</v>
      </c>
      <c r="I597" s="42">
        <v>204.68</v>
      </c>
      <c r="J597" s="43">
        <f t="shared" si="1049"/>
        <v>-8.4685036805426134E-4</v>
      </c>
      <c r="K597" s="44">
        <f t="shared" si="1050"/>
        <v>-0.17333333333334622</v>
      </c>
      <c r="L597" s="76" t="s">
        <v>409</v>
      </c>
      <c r="M597" s="127" t="s">
        <v>1232</v>
      </c>
      <c r="N597" s="46">
        <f t="shared" si="1066"/>
        <v>204.85333333333335</v>
      </c>
      <c r="O597" s="46">
        <f t="shared" si="1114"/>
        <v>-8.0000000000000016E-2</v>
      </c>
      <c r="P597" s="42">
        <v>204.96</v>
      </c>
      <c r="Q597" s="46">
        <f t="shared" si="1115"/>
        <v>4.3</v>
      </c>
      <c r="R597" s="37">
        <v>200.52</v>
      </c>
      <c r="S597" s="46">
        <f t="shared" si="1116"/>
        <v>4.0999999999999996</v>
      </c>
      <c r="T597" s="40">
        <v>200.76</v>
      </c>
      <c r="U597" s="47">
        <f t="shared" si="1041"/>
        <v>28.807079999999999</v>
      </c>
      <c r="V597" s="47">
        <f t="shared" si="1042"/>
        <v>29.811520000000002</v>
      </c>
      <c r="W597" s="50">
        <v>28.807079999999999</v>
      </c>
      <c r="X597" s="50">
        <v>29.811520000000002</v>
      </c>
      <c r="Y597" s="50">
        <v>28.80707</v>
      </c>
      <c r="Z597" s="50">
        <v>29.811489999999999</v>
      </c>
      <c r="AA597" s="50">
        <v>28.80707</v>
      </c>
      <c r="AB597" s="50">
        <v>29.811520000000002</v>
      </c>
      <c r="AC597" s="50">
        <v>28.807079999999999</v>
      </c>
      <c r="AD597" s="50">
        <v>29.811540000000001</v>
      </c>
      <c r="AE597" s="51">
        <f t="shared" si="1068"/>
        <v>51</v>
      </c>
      <c r="AF597" s="51" t="str">
        <f t="shared" si="1069"/>
        <v/>
      </c>
      <c r="AG597" s="51" t="str">
        <f t="shared" si="1070"/>
        <v>m</v>
      </c>
      <c r="AH597" s="51" t="str">
        <f t="shared" si="1071"/>
        <v/>
      </c>
      <c r="AI597" s="52">
        <f t="shared" si="1072"/>
        <v>204.81</v>
      </c>
      <c r="AJ597" s="51" t="s">
        <v>58</v>
      </c>
      <c r="AK597" s="53"/>
      <c r="AL597" s="52"/>
      <c r="AM597" s="53">
        <f t="shared" si="1074"/>
        <v>50</v>
      </c>
      <c r="AN597" s="53">
        <f>IF(AJ597&lt;&gt;"",IF(AJ597="o",VLOOKUP(AM597,OpenSect!$A$1:$D$11,2),IF(AJ597="u",VLOOKUP(AM597,UpHill!$A$1:$D$35,2),IF(AJ597="d",VLOOKUP(AM597,DownHill!$A$3:$D$29,2),IF(AJ597="f",VLOOKUP(AM597,FlatUnd!$A$2:$D$30,2),IF(AJ597="t",VLOOKUP(AM597,TimeAdd!$A$1:$D$176,2),IF(AJ597="l",VLOOKUP(AM597,SLimit!$A$1:$D$8,2),AN596)))))),AN596)</f>
        <v>60</v>
      </c>
      <c r="AO597" s="53">
        <f>IF(AJ597&lt;&gt;"",IF(AJ597="o",VLOOKUP(AM597,OpenSect!$A$1:$D$11,3),IF(AJ597="u",VLOOKUP(AM597,UpHill!$A$1:$D$35,3),IF(AJ597="d",VLOOKUP(AM597,DownHill!$A$3:$D$29,3),IF(AJ597="f",VLOOKUP(AM597,FlatUnd!$A$2:$D$30,3),IF(AJ597="t",VLOOKUP(AM597,TimeAdd!$A$1:$D$18,3),IF(AJ597="l",VLOOKUP(AM597,SLimit!$A$1:$D$8,3),AO596)))))),AO596)</f>
        <v>70</v>
      </c>
      <c r="AP597" s="53">
        <f>IF(AJ597&lt;&gt;"",IF(AJ597="o",VLOOKUP(AM597,OpenSect!$A$1:$D$11,4),IF(AJ597="u",VLOOKUP(AM597,UpHill!$A$1:$D$35,4),IF(AJ597="d",VLOOKUP(AM597,DownHill!$A$3:$D$29,4),IF(AJ597="f",VLOOKUP(AM597,FlatUnd!$A$2:$D$30,4),IF(AJ597="t",VLOOKUP(AM597,TimeAdd!$A$1:$D$18,4),IF(AJ597="l",VLOOKUP(AM597,SLimit!$A$1:$D$8,4),AP596)))))),AP596)</f>
        <v>80</v>
      </c>
      <c r="AQ597" s="53" t="str">
        <f t="shared" si="1075"/>
        <v>100</v>
      </c>
      <c r="AR597" s="54" t="str">
        <f t="shared" si="1076"/>
        <v>Control @ Fence post of farm stall fence. Dot on pole and road.</v>
      </c>
      <c r="AS597" s="55"/>
      <c r="AT597" s="55"/>
      <c r="AU597" s="56">
        <f>IF(GroupStTimes!$A$8=0,MIN(CB597,CD597,CF597),MIN(BZ597,CB597,CD597,CF597))</f>
        <v>0.52733796296296287</v>
      </c>
      <c r="AV597" s="56">
        <f>IF(GroupStTimes!$A$8=0,MAX(CC597,CE597,CG597),MAX(CA597,CC597,CE597,CG597))</f>
        <v>0.57317129629629615</v>
      </c>
      <c r="AW597" s="57" t="str">
        <f t="shared" si="1077"/>
        <v>28.80708  29.81152</v>
      </c>
      <c r="AX597" s="58">
        <f t="shared" si="1078"/>
        <v>28.807079999999999</v>
      </c>
      <c r="AY597" s="58">
        <f t="shared" si="1079"/>
        <v>29.811520000000002</v>
      </c>
      <c r="AZ597" s="31">
        <f t="shared" si="1080"/>
        <v>198.41</v>
      </c>
      <c r="BA597" s="59">
        <f t="shared" si="1081"/>
        <v>0.52496527777777757</v>
      </c>
      <c r="BB597" s="59">
        <f t="shared" si="1082"/>
        <v>0.53052083333333322</v>
      </c>
      <c r="BC597" s="59">
        <f t="shared" si="1083"/>
        <v>0.5228935185185184</v>
      </c>
      <c r="BD597" s="59">
        <f t="shared" si="1084"/>
        <v>0.56872685185185168</v>
      </c>
      <c r="BE597" s="59">
        <f t="shared" si="1085"/>
        <v>0.55505787037037047</v>
      </c>
      <c r="BF597" s="59">
        <f t="shared" si="1086"/>
        <v>0.56547453703703709</v>
      </c>
      <c r="BG597" s="59">
        <f t="shared" si="1087"/>
        <v>0.5675810185185185</v>
      </c>
      <c r="BH597" s="59">
        <f t="shared" si="1088"/>
        <v>0.56688657407407406</v>
      </c>
      <c r="BI597" s="31">
        <f t="shared" si="1089"/>
        <v>6.4000000000000057</v>
      </c>
      <c r="BJ597" s="61">
        <f t="shared" ref="BJ597:BM597" si="1128">IF($AJ596="t",IF(AM595=0,0,$BI597/AM595),IF(AM596=0,0,$BI597/AM596))</f>
        <v>0.12800000000000011</v>
      </c>
      <c r="BK597" s="61">
        <f t="shared" si="1128"/>
        <v>0.10666666666666676</v>
      </c>
      <c r="BL597" s="61">
        <f t="shared" si="1128"/>
        <v>9.1428571428571512E-2</v>
      </c>
      <c r="BM597" s="61">
        <f t="shared" si="1128"/>
        <v>8.0000000000000071E-2</v>
      </c>
      <c r="BN597" s="62">
        <f t="shared" si="1091"/>
        <v>0</v>
      </c>
      <c r="BO597" s="62">
        <f t="shared" si="1092"/>
        <v>7</v>
      </c>
      <c r="BP597" s="62">
        <f t="shared" si="1093"/>
        <v>41</v>
      </c>
      <c r="BQ597" s="62">
        <f t="shared" si="1094"/>
        <v>0</v>
      </c>
      <c r="BR597" s="62">
        <f t="shared" si="1095"/>
        <v>6</v>
      </c>
      <c r="BS597" s="62">
        <f t="shared" si="1096"/>
        <v>24</v>
      </c>
      <c r="BT597" s="62">
        <f t="shared" si="1097"/>
        <v>0</v>
      </c>
      <c r="BU597" s="62">
        <f t="shared" si="1098"/>
        <v>5</v>
      </c>
      <c r="BV597" s="62">
        <f t="shared" si="1099"/>
        <v>29</v>
      </c>
      <c r="BW597" s="62">
        <f t="shared" si="1100"/>
        <v>0</v>
      </c>
      <c r="BX597" s="62">
        <f t="shared" si="1101"/>
        <v>4</v>
      </c>
      <c r="BY597" s="62">
        <f t="shared" si="1102"/>
        <v>48</v>
      </c>
      <c r="BZ597" s="63">
        <f t="shared" si="1103"/>
        <v>0.5303009259259257</v>
      </c>
      <c r="CA597" s="63">
        <f t="shared" si="1104"/>
        <v>0.53585648148148135</v>
      </c>
      <c r="CB597" s="63">
        <f t="shared" si="1105"/>
        <v>0.52733796296296287</v>
      </c>
      <c r="CC597" s="63">
        <f t="shared" si="1106"/>
        <v>0.57317129629629615</v>
      </c>
      <c r="CD597" s="63">
        <f t="shared" si="1107"/>
        <v>0.5588657407407408</v>
      </c>
      <c r="CE597" s="63">
        <f t="shared" si="1108"/>
        <v>0.56928240740740743</v>
      </c>
      <c r="CF597" s="63">
        <f t="shared" si="1109"/>
        <v>0.5709143518518518</v>
      </c>
      <c r="CG597" s="63">
        <f t="shared" si="1110"/>
        <v>0.57021990740740736</v>
      </c>
      <c r="CH597" s="36"/>
      <c r="CI597" s="36"/>
      <c r="CJ597" s="36"/>
      <c r="CK597" s="36"/>
      <c r="CL597" s="60">
        <v>60</v>
      </c>
    </row>
    <row r="598" spans="1:90" ht="26.25" customHeight="1" x14ac:dyDescent="0.25">
      <c r="A598" s="37">
        <v>51</v>
      </c>
      <c r="E598" s="39"/>
      <c r="F598" s="42"/>
      <c r="G598" s="78">
        <v>202.82</v>
      </c>
      <c r="H598" s="41">
        <f t="shared" si="1052"/>
        <v>207.2</v>
      </c>
      <c r="I598" s="42">
        <v>207.07</v>
      </c>
      <c r="J598" s="43">
        <f t="shared" si="1049"/>
        <v>-8.2097841309709721E-4</v>
      </c>
      <c r="K598" s="44">
        <f t="shared" si="1050"/>
        <v>-0.17000000000001592</v>
      </c>
      <c r="L598" s="76" t="s">
        <v>386</v>
      </c>
      <c r="M598" s="127" t="s">
        <v>1232</v>
      </c>
      <c r="N598" s="46">
        <f t="shared" si="1066"/>
        <v>207.24</v>
      </c>
      <c r="O598" s="46">
        <f t="shared" si="1114"/>
        <v>-8.0000000000000016E-2</v>
      </c>
      <c r="P598" s="42">
        <v>207.35</v>
      </c>
      <c r="Q598" s="46">
        <f t="shared" si="1115"/>
        <v>4.3</v>
      </c>
      <c r="R598" s="37">
        <v>202.9</v>
      </c>
      <c r="S598" s="46">
        <f t="shared" si="1116"/>
        <v>4.0999999999999996</v>
      </c>
      <c r="T598" s="40">
        <v>203.15</v>
      </c>
      <c r="U598" s="47" t="str">
        <f t="shared" si="1041"/>
        <v/>
      </c>
      <c r="V598" s="47" t="str">
        <f t="shared" si="1042"/>
        <v/>
      </c>
      <c r="W598" s="50"/>
      <c r="X598" s="50"/>
      <c r="Y598" s="50"/>
      <c r="Z598" s="50"/>
      <c r="AA598" s="50"/>
      <c r="AB598" s="50"/>
      <c r="AC598" s="50"/>
      <c r="AD598" s="50"/>
      <c r="AE598" s="51">
        <f t="shared" si="1068"/>
        <v>51</v>
      </c>
      <c r="AF598" s="51" t="str">
        <f t="shared" si="1069"/>
        <v/>
      </c>
      <c r="AG598" s="51" t="str">
        <f t="shared" si="1070"/>
        <v/>
      </c>
      <c r="AH598" s="51" t="str">
        <f t="shared" si="1071"/>
        <v/>
      </c>
      <c r="AI598" s="52">
        <f t="shared" si="1072"/>
        <v>207.2</v>
      </c>
      <c r="AJ598" s="51"/>
      <c r="AK598" s="53"/>
      <c r="AL598" s="52"/>
      <c r="AM598" s="53">
        <f t="shared" si="1074"/>
        <v>50</v>
      </c>
      <c r="AN598" s="53">
        <f>IF(AJ598&lt;&gt;"",IF(AJ598="o",VLOOKUP(AM598,OpenSect!$A$1:$D$11,2),IF(AJ598="u",VLOOKUP(AM598,UpHill!$A$1:$D$35,2),IF(AJ598="d",VLOOKUP(AM598,DownHill!$A$3:$D$29,2),IF(AJ598="f",VLOOKUP(AM598,FlatUnd!$A$2:$D$30,2),IF(AJ598="t",VLOOKUP(AM598,TimeAdd!$A$1:$D$176,2),IF(AJ598="l",VLOOKUP(AM598,SLimit!$A$1:$D$8,2),AN597)))))),AN597)</f>
        <v>60</v>
      </c>
      <c r="AO598" s="53">
        <f>IF(AJ598&lt;&gt;"",IF(AJ598="o",VLOOKUP(AM598,OpenSect!$A$1:$D$11,3),IF(AJ598="u",VLOOKUP(AM598,UpHill!$A$1:$D$35,3),IF(AJ598="d",VLOOKUP(AM598,DownHill!$A$3:$D$29,3),IF(AJ598="f",VLOOKUP(AM598,FlatUnd!$A$2:$D$30,3),IF(AJ598="t",VLOOKUP(AM598,TimeAdd!$A$1:$D$18,3),IF(AJ598="l",VLOOKUP(AM598,SLimit!$A$1:$D$8,3),AO597)))))),AO597)</f>
        <v>70</v>
      </c>
      <c r="AP598" s="53">
        <f>IF(AJ598&lt;&gt;"",IF(AJ598="o",VLOOKUP(AM598,OpenSect!$A$1:$D$11,4),IF(AJ598="u",VLOOKUP(AM598,UpHill!$A$1:$D$35,4),IF(AJ598="d",VLOOKUP(AM598,DownHill!$A$3:$D$29,4),IF(AJ598="f",VLOOKUP(AM598,FlatUnd!$A$2:$D$30,4),IF(AJ598="t",VLOOKUP(AM598,TimeAdd!$A$1:$D$18,4),IF(AJ598="l",VLOOKUP(AM598,SLimit!$A$1:$D$8,4),AP597)))))),AP597)</f>
        <v>80</v>
      </c>
      <c r="AQ598" s="53" t="str">
        <f t="shared" si="1075"/>
        <v>100</v>
      </c>
      <c r="AR598" s="54" t="str">
        <f t="shared" si="1076"/>
        <v>Power Lines</v>
      </c>
      <c r="AS598" s="55"/>
      <c r="AT598" s="55"/>
      <c r="AU598" s="56">
        <f>IF(GroupStTimes!$A$8=0,MIN(CB598,CD598,CF598),MIN(BZ598,CB598,CD598,CF598))</f>
        <v>0.52899305555555542</v>
      </c>
      <c r="AV598" s="56">
        <f>IF(GroupStTimes!$A$8=0,MAX(CC598,CE598,CG598),MAX(CA598,CC598,CE598,CG598))</f>
        <v>0.57482638888888871</v>
      </c>
      <c r="AW598" s="57" t="str">
        <f t="shared" si="1077"/>
        <v/>
      </c>
      <c r="AX598" s="58" t="str">
        <f t="shared" si="1078"/>
        <v/>
      </c>
      <c r="AY598" s="58" t="str">
        <f t="shared" si="1079"/>
        <v/>
      </c>
      <c r="AZ598" s="31">
        <f t="shared" si="1080"/>
        <v>198.41</v>
      </c>
      <c r="BA598" s="59">
        <f t="shared" si="1081"/>
        <v>0.52496527777777757</v>
      </c>
      <c r="BB598" s="59">
        <f t="shared" si="1082"/>
        <v>0.53052083333333322</v>
      </c>
      <c r="BC598" s="59">
        <f t="shared" si="1083"/>
        <v>0.5228935185185184</v>
      </c>
      <c r="BD598" s="59">
        <f t="shared" si="1084"/>
        <v>0.56872685185185168</v>
      </c>
      <c r="BE598" s="59">
        <f t="shared" si="1085"/>
        <v>0.55505787037037047</v>
      </c>
      <c r="BF598" s="59">
        <f t="shared" si="1086"/>
        <v>0.56547453703703709</v>
      </c>
      <c r="BG598" s="59">
        <f t="shared" si="1087"/>
        <v>0.5675810185185185</v>
      </c>
      <c r="BH598" s="59">
        <f t="shared" si="1088"/>
        <v>0.56688657407407406</v>
      </c>
      <c r="BI598" s="31">
        <f t="shared" si="1089"/>
        <v>8.789999999999992</v>
      </c>
      <c r="BJ598" s="61">
        <f t="shared" ref="BJ598:BM598" si="1129">IF($AJ597="t",IF(AM596=0,0,$BI598/AM596),IF(AM597=0,0,$BI598/AM597))</f>
        <v>0.17579999999999985</v>
      </c>
      <c r="BK598" s="61">
        <f t="shared" si="1129"/>
        <v>0.14649999999999988</v>
      </c>
      <c r="BL598" s="61">
        <f t="shared" si="1129"/>
        <v>0.12557142857142845</v>
      </c>
      <c r="BM598" s="61">
        <f t="shared" si="1129"/>
        <v>0.1098749999999999</v>
      </c>
      <c r="BN598" s="62">
        <f t="shared" si="1091"/>
        <v>0</v>
      </c>
      <c r="BO598" s="62">
        <f t="shared" si="1092"/>
        <v>10</v>
      </c>
      <c r="BP598" s="62">
        <f t="shared" si="1093"/>
        <v>33</v>
      </c>
      <c r="BQ598" s="62">
        <f t="shared" si="1094"/>
        <v>0</v>
      </c>
      <c r="BR598" s="62">
        <f t="shared" si="1095"/>
        <v>8</v>
      </c>
      <c r="BS598" s="62">
        <f t="shared" si="1096"/>
        <v>47</v>
      </c>
      <c r="BT598" s="62">
        <f t="shared" si="1097"/>
        <v>0</v>
      </c>
      <c r="BU598" s="62">
        <f t="shared" si="1098"/>
        <v>7</v>
      </c>
      <c r="BV598" s="62">
        <f t="shared" si="1099"/>
        <v>32</v>
      </c>
      <c r="BW598" s="62">
        <f t="shared" si="1100"/>
        <v>0</v>
      </c>
      <c r="BX598" s="62">
        <f t="shared" si="1101"/>
        <v>6</v>
      </c>
      <c r="BY598" s="62">
        <f t="shared" si="1102"/>
        <v>36</v>
      </c>
      <c r="BZ598" s="63">
        <f t="shared" si="1103"/>
        <v>0.5322916666666665</v>
      </c>
      <c r="CA598" s="63">
        <f t="shared" si="1104"/>
        <v>0.53784722222222214</v>
      </c>
      <c r="CB598" s="63">
        <f t="shared" si="1105"/>
        <v>0.52899305555555542</v>
      </c>
      <c r="CC598" s="63">
        <f t="shared" si="1106"/>
        <v>0.57482638888888871</v>
      </c>
      <c r="CD598" s="63">
        <f t="shared" si="1107"/>
        <v>0.56028935185185191</v>
      </c>
      <c r="CE598" s="63">
        <f t="shared" si="1108"/>
        <v>0.57070601851851854</v>
      </c>
      <c r="CF598" s="63">
        <f t="shared" si="1109"/>
        <v>0.57216435185185188</v>
      </c>
      <c r="CG598" s="63">
        <f t="shared" si="1110"/>
        <v>0.57146990740740744</v>
      </c>
      <c r="CH598" s="36"/>
      <c r="CI598" s="36"/>
      <c r="CJ598" s="36"/>
      <c r="CK598" s="36"/>
      <c r="CL598" s="60">
        <v>60</v>
      </c>
    </row>
    <row r="599" spans="1:90" ht="26.25" customHeight="1" x14ac:dyDescent="0.25">
      <c r="A599" s="37">
        <v>51</v>
      </c>
      <c r="E599" s="39"/>
      <c r="F599" s="42"/>
      <c r="G599" s="78">
        <v>203.44</v>
      </c>
      <c r="H599" s="41">
        <f t="shared" si="1052"/>
        <v>207.81</v>
      </c>
      <c r="I599" s="42">
        <v>207.68</v>
      </c>
      <c r="J599" s="43">
        <f t="shared" si="1049"/>
        <v>-8.3461736004115082E-4</v>
      </c>
      <c r="K599" s="44">
        <f t="shared" si="1050"/>
        <v>-0.17333333333334622</v>
      </c>
      <c r="L599" s="76" t="s">
        <v>410</v>
      </c>
      <c r="M599" s="127" t="s">
        <v>1232</v>
      </c>
      <c r="N599" s="46">
        <f t="shared" si="1066"/>
        <v>207.85333333333335</v>
      </c>
      <c r="O599" s="46">
        <f t="shared" si="1114"/>
        <v>-8.0000000000000016E-2</v>
      </c>
      <c r="P599" s="42">
        <v>207.96</v>
      </c>
      <c r="Q599" s="46">
        <f t="shared" si="1115"/>
        <v>4.3</v>
      </c>
      <c r="R599" s="37">
        <v>203.52</v>
      </c>
      <c r="S599" s="46">
        <f t="shared" si="1116"/>
        <v>4.0999999999999996</v>
      </c>
      <c r="T599" s="40">
        <v>203.76</v>
      </c>
      <c r="U599" s="47" t="str">
        <f t="shared" si="1041"/>
        <v/>
      </c>
      <c r="V599" s="47" t="str">
        <f t="shared" si="1042"/>
        <v/>
      </c>
      <c r="W599" s="50"/>
      <c r="X599" s="50"/>
      <c r="Y599" s="50"/>
      <c r="Z599" s="50"/>
      <c r="AA599" s="50"/>
      <c r="AB599" s="50"/>
      <c r="AC599" s="50"/>
      <c r="AD599" s="50"/>
      <c r="AE599" s="51">
        <f t="shared" si="1068"/>
        <v>51</v>
      </c>
      <c r="AF599" s="51" t="str">
        <f t="shared" si="1069"/>
        <v/>
      </c>
      <c r="AG599" s="51" t="str">
        <f t="shared" si="1070"/>
        <v/>
      </c>
      <c r="AH599" s="51" t="str">
        <f t="shared" si="1071"/>
        <v/>
      </c>
      <c r="AI599" s="52">
        <f t="shared" si="1072"/>
        <v>207.81</v>
      </c>
      <c r="AJ599" s="51"/>
      <c r="AK599" s="53"/>
      <c r="AL599" s="52"/>
      <c r="AM599" s="53">
        <f t="shared" si="1074"/>
        <v>50</v>
      </c>
      <c r="AN599" s="53">
        <f>IF(AJ599&lt;&gt;"",IF(AJ599="o",VLOOKUP(AM599,OpenSect!$A$1:$D$11,2),IF(AJ599="u",VLOOKUP(AM599,UpHill!$A$1:$D$35,2),IF(AJ599="d",VLOOKUP(AM599,DownHill!$A$3:$D$29,2),IF(AJ599="f",VLOOKUP(AM599,FlatUnd!$A$2:$D$30,2),IF(AJ599="t",VLOOKUP(AM599,TimeAdd!$A$1:$D$176,2),IF(AJ599="l",VLOOKUP(AM599,SLimit!$A$1:$D$8,2),AN598)))))),AN598)</f>
        <v>60</v>
      </c>
      <c r="AO599" s="53">
        <f>IF(AJ599&lt;&gt;"",IF(AJ599="o",VLOOKUP(AM599,OpenSect!$A$1:$D$11,3),IF(AJ599="u",VLOOKUP(AM599,UpHill!$A$1:$D$35,3),IF(AJ599="d",VLOOKUP(AM599,DownHill!$A$3:$D$29,3),IF(AJ599="f",VLOOKUP(AM599,FlatUnd!$A$2:$D$30,3),IF(AJ599="t",VLOOKUP(AM599,TimeAdd!$A$1:$D$18,3),IF(AJ599="l",VLOOKUP(AM599,SLimit!$A$1:$D$8,3),AO598)))))),AO598)</f>
        <v>70</v>
      </c>
      <c r="AP599" s="53">
        <f>IF(AJ599&lt;&gt;"",IF(AJ599="o",VLOOKUP(AM599,OpenSect!$A$1:$D$11,4),IF(AJ599="u",VLOOKUP(AM599,UpHill!$A$1:$D$35,4),IF(AJ599="d",VLOOKUP(AM599,DownHill!$A$3:$D$29,4),IF(AJ599="f",VLOOKUP(AM599,FlatUnd!$A$2:$D$30,4),IF(AJ599="t",VLOOKUP(AM599,TimeAdd!$A$1:$D$18,4),IF(AJ599="l",VLOOKUP(AM599,SLimit!$A$1:$D$8,4),AP598)))))),AP598)</f>
        <v>80</v>
      </c>
      <c r="AQ599" s="53" t="str">
        <f t="shared" si="1075"/>
        <v>100</v>
      </c>
      <c r="AR599" s="54" t="str">
        <f t="shared" si="1076"/>
        <v>[ Cemetery ] Clouston</v>
      </c>
      <c r="AS599" s="55"/>
      <c r="AT599" s="55"/>
      <c r="AU599" s="56">
        <f>IF(GroupStTimes!$A$8=0,MIN(CB599,CD599,CF599),MIN(BZ599,CB599,CD599,CF599))</f>
        <v>0.5294212962962962</v>
      </c>
      <c r="AV599" s="56">
        <f>IF(GroupStTimes!$A$8=0,MAX(CC599,CE599,CG599),MAX(CA599,CC599,CE599,CG599))</f>
        <v>0.57525462962962948</v>
      </c>
      <c r="AW599" s="57" t="str">
        <f t="shared" si="1077"/>
        <v/>
      </c>
      <c r="AX599" s="58" t="str">
        <f t="shared" si="1078"/>
        <v/>
      </c>
      <c r="AY599" s="58" t="str">
        <f t="shared" si="1079"/>
        <v/>
      </c>
      <c r="AZ599" s="31">
        <f t="shared" si="1080"/>
        <v>198.41</v>
      </c>
      <c r="BA599" s="59">
        <f t="shared" si="1081"/>
        <v>0.52496527777777757</v>
      </c>
      <c r="BB599" s="59">
        <f t="shared" si="1082"/>
        <v>0.53052083333333322</v>
      </c>
      <c r="BC599" s="59">
        <f t="shared" si="1083"/>
        <v>0.5228935185185184</v>
      </c>
      <c r="BD599" s="59">
        <f t="shared" si="1084"/>
        <v>0.56872685185185168</v>
      </c>
      <c r="BE599" s="59">
        <f t="shared" si="1085"/>
        <v>0.55505787037037047</v>
      </c>
      <c r="BF599" s="59">
        <f t="shared" si="1086"/>
        <v>0.56547453703703709</v>
      </c>
      <c r="BG599" s="59">
        <f t="shared" si="1087"/>
        <v>0.5675810185185185</v>
      </c>
      <c r="BH599" s="59">
        <f t="shared" si="1088"/>
        <v>0.56688657407407406</v>
      </c>
      <c r="BI599" s="31">
        <f t="shared" si="1089"/>
        <v>9.4000000000000057</v>
      </c>
      <c r="BJ599" s="61">
        <f t="shared" ref="BJ599:BM599" si="1130">IF($AJ598="t",IF(AM597=0,0,$BI599/AM597),IF(AM598=0,0,$BI599/AM598))</f>
        <v>0.18800000000000011</v>
      </c>
      <c r="BK599" s="61">
        <f t="shared" si="1130"/>
        <v>0.15666666666666676</v>
      </c>
      <c r="BL599" s="61">
        <f t="shared" si="1130"/>
        <v>0.13428571428571437</v>
      </c>
      <c r="BM599" s="61">
        <f t="shared" si="1130"/>
        <v>0.11750000000000008</v>
      </c>
      <c r="BN599" s="62">
        <f t="shared" si="1091"/>
        <v>0</v>
      </c>
      <c r="BO599" s="62">
        <f t="shared" si="1092"/>
        <v>11</v>
      </c>
      <c r="BP599" s="62">
        <f t="shared" si="1093"/>
        <v>17</v>
      </c>
      <c r="BQ599" s="62">
        <f t="shared" si="1094"/>
        <v>0</v>
      </c>
      <c r="BR599" s="62">
        <f t="shared" si="1095"/>
        <v>9</v>
      </c>
      <c r="BS599" s="62">
        <f t="shared" si="1096"/>
        <v>24</v>
      </c>
      <c r="BT599" s="62">
        <f t="shared" si="1097"/>
        <v>0</v>
      </c>
      <c r="BU599" s="62">
        <f t="shared" si="1098"/>
        <v>8</v>
      </c>
      <c r="BV599" s="62">
        <f t="shared" si="1099"/>
        <v>3</v>
      </c>
      <c r="BW599" s="62">
        <f t="shared" si="1100"/>
        <v>0</v>
      </c>
      <c r="BX599" s="62">
        <f t="shared" si="1101"/>
        <v>7</v>
      </c>
      <c r="BY599" s="62">
        <f t="shared" si="1102"/>
        <v>3</v>
      </c>
      <c r="BZ599" s="63">
        <f t="shared" si="1103"/>
        <v>0.53280092592592576</v>
      </c>
      <c r="CA599" s="63">
        <f t="shared" si="1104"/>
        <v>0.53835648148148141</v>
      </c>
      <c r="CB599" s="63">
        <f t="shared" si="1105"/>
        <v>0.5294212962962962</v>
      </c>
      <c r="CC599" s="63">
        <f t="shared" si="1106"/>
        <v>0.57525462962962948</v>
      </c>
      <c r="CD599" s="63">
        <f t="shared" si="1107"/>
        <v>0.56064814814814823</v>
      </c>
      <c r="CE599" s="63">
        <f t="shared" si="1108"/>
        <v>0.57106481481481486</v>
      </c>
      <c r="CF599" s="63">
        <f t="shared" si="1109"/>
        <v>0.57247685185185182</v>
      </c>
      <c r="CG599" s="63">
        <f t="shared" si="1110"/>
        <v>0.57178240740740738</v>
      </c>
      <c r="CH599" s="36"/>
      <c r="CI599" s="36"/>
      <c r="CJ599" s="36"/>
      <c r="CK599" s="36"/>
      <c r="CL599" s="60">
        <v>60</v>
      </c>
    </row>
    <row r="600" spans="1:90" ht="26.25" customHeight="1" x14ac:dyDescent="0.25">
      <c r="A600" s="37">
        <v>51</v>
      </c>
      <c r="E600" s="39"/>
      <c r="F600" s="42"/>
      <c r="G600" s="78">
        <v>203.5</v>
      </c>
      <c r="H600" s="41">
        <f t="shared" si="1052"/>
        <v>207.87</v>
      </c>
      <c r="I600" s="42">
        <v>207.74</v>
      </c>
      <c r="J600" s="43">
        <f t="shared" si="1049"/>
        <v>-8.3437630371289973E-4</v>
      </c>
      <c r="K600" s="44">
        <f t="shared" si="1050"/>
        <v>-0.1733333333333178</v>
      </c>
      <c r="L600" s="76" t="s">
        <v>411</v>
      </c>
      <c r="M600" s="127" t="s">
        <v>1232</v>
      </c>
      <c r="N600" s="46">
        <f t="shared" si="1066"/>
        <v>207.91333333333333</v>
      </c>
      <c r="O600" s="46">
        <f t="shared" si="1114"/>
        <v>-8.0000000000000016E-2</v>
      </c>
      <c r="P600" s="42">
        <v>208.02</v>
      </c>
      <c r="Q600" s="46">
        <f t="shared" si="1115"/>
        <v>4.3</v>
      </c>
      <c r="R600" s="37">
        <v>203.58</v>
      </c>
      <c r="S600" s="46">
        <f t="shared" si="1116"/>
        <v>4.0999999999999996</v>
      </c>
      <c r="T600" s="40">
        <v>203.82</v>
      </c>
      <c r="U600" s="47" t="str">
        <f t="shared" si="1041"/>
        <v/>
      </c>
      <c r="V600" s="47" t="str">
        <f t="shared" si="1042"/>
        <v/>
      </c>
      <c r="W600" s="50"/>
      <c r="X600" s="50"/>
      <c r="Y600" s="50"/>
      <c r="Z600" s="50"/>
      <c r="AA600" s="50"/>
      <c r="AB600" s="50"/>
      <c r="AC600" s="50"/>
      <c r="AD600" s="50"/>
      <c r="AE600" s="51">
        <f t="shared" si="1068"/>
        <v>51</v>
      </c>
      <c r="AF600" s="51" t="str">
        <f t="shared" si="1069"/>
        <v/>
      </c>
      <c r="AG600" s="51" t="str">
        <f t="shared" si="1070"/>
        <v/>
      </c>
      <c r="AH600" s="51" t="str">
        <f t="shared" si="1071"/>
        <v/>
      </c>
      <c r="AI600" s="52">
        <f t="shared" si="1072"/>
        <v>207.87</v>
      </c>
      <c r="AJ600" s="51"/>
      <c r="AK600" s="53"/>
      <c r="AL600" s="52"/>
      <c r="AM600" s="53">
        <f t="shared" si="1074"/>
        <v>50</v>
      </c>
      <c r="AN600" s="53">
        <f>IF(AJ600&lt;&gt;"",IF(AJ600="o",VLOOKUP(AM600,OpenSect!$A$1:$D$11,2),IF(AJ600="u",VLOOKUP(AM600,UpHill!$A$1:$D$35,2),IF(AJ600="d",VLOOKUP(AM600,DownHill!$A$3:$D$29,2),IF(AJ600="f",VLOOKUP(AM600,FlatUnd!$A$2:$D$30,2),IF(AJ600="t",VLOOKUP(AM600,TimeAdd!$A$1:$D$176,2),IF(AJ600="l",VLOOKUP(AM600,SLimit!$A$1:$D$8,2),AN599)))))),AN599)</f>
        <v>60</v>
      </c>
      <c r="AO600" s="53">
        <f>IF(AJ600&lt;&gt;"",IF(AJ600="o",VLOOKUP(AM600,OpenSect!$A$1:$D$11,3),IF(AJ600="u",VLOOKUP(AM600,UpHill!$A$1:$D$35,3),IF(AJ600="d",VLOOKUP(AM600,DownHill!$A$3:$D$29,3),IF(AJ600="f",VLOOKUP(AM600,FlatUnd!$A$2:$D$30,3),IF(AJ600="t",VLOOKUP(AM600,TimeAdd!$A$1:$D$18,3),IF(AJ600="l",VLOOKUP(AM600,SLimit!$A$1:$D$8,3),AO599)))))),AO599)</f>
        <v>70</v>
      </c>
      <c r="AP600" s="53">
        <f>IF(AJ600&lt;&gt;"",IF(AJ600="o",VLOOKUP(AM600,OpenSect!$A$1:$D$11,4),IF(AJ600="u",VLOOKUP(AM600,UpHill!$A$1:$D$35,4),IF(AJ600="d",VLOOKUP(AM600,DownHill!$A$3:$D$29,4),IF(AJ600="f",VLOOKUP(AM600,FlatUnd!$A$2:$D$30,4),IF(AJ600="t",VLOOKUP(AM600,TimeAdd!$A$1:$D$18,4),IF(AJ600="l",VLOOKUP(AM600,SLimit!$A$1:$D$8,4),AP599)))))),AP599)</f>
        <v>80</v>
      </c>
      <c r="AQ600" s="53" t="str">
        <f t="shared" si="1075"/>
        <v>100</v>
      </c>
      <c r="AR600" s="54" t="str">
        <f t="shared" si="1076"/>
        <v>32 km Stone</v>
      </c>
      <c r="AS600" s="55"/>
      <c r="AT600" s="55"/>
      <c r="AU600" s="56">
        <f>IF(GroupStTimes!$A$8=0,MIN(CB600,CD600,CF600),MIN(BZ600,CB600,CD600,CF600))</f>
        <v>0.52946759259259246</v>
      </c>
      <c r="AV600" s="56">
        <f>IF(GroupStTimes!$A$8=0,MAX(CC600,CE600,CG600),MAX(CA600,CC600,CE600,CG600))</f>
        <v>0.57530092592592574</v>
      </c>
      <c r="AW600" s="57" t="str">
        <f t="shared" si="1077"/>
        <v/>
      </c>
      <c r="AX600" s="58" t="str">
        <f t="shared" si="1078"/>
        <v/>
      </c>
      <c r="AY600" s="58" t="str">
        <f t="shared" si="1079"/>
        <v/>
      </c>
      <c r="AZ600" s="31">
        <f t="shared" si="1080"/>
        <v>198.41</v>
      </c>
      <c r="BA600" s="59">
        <f t="shared" si="1081"/>
        <v>0.52496527777777757</v>
      </c>
      <c r="BB600" s="59">
        <f t="shared" si="1082"/>
        <v>0.53052083333333322</v>
      </c>
      <c r="BC600" s="59">
        <f t="shared" si="1083"/>
        <v>0.5228935185185184</v>
      </c>
      <c r="BD600" s="59">
        <f t="shared" si="1084"/>
        <v>0.56872685185185168</v>
      </c>
      <c r="BE600" s="59">
        <f t="shared" si="1085"/>
        <v>0.55505787037037047</v>
      </c>
      <c r="BF600" s="59">
        <f t="shared" si="1086"/>
        <v>0.56547453703703709</v>
      </c>
      <c r="BG600" s="59">
        <f t="shared" si="1087"/>
        <v>0.5675810185185185</v>
      </c>
      <c r="BH600" s="59">
        <f t="shared" si="1088"/>
        <v>0.56688657407407406</v>
      </c>
      <c r="BI600" s="31">
        <f t="shared" si="1089"/>
        <v>9.460000000000008</v>
      </c>
      <c r="BJ600" s="61">
        <f t="shared" ref="BJ600:BM600" si="1131">IF($AJ599="t",IF(AM598=0,0,$BI600/AM598),IF(AM599=0,0,$BI600/AM599))</f>
        <v>0.18920000000000015</v>
      </c>
      <c r="BK600" s="61">
        <f t="shared" si="1131"/>
        <v>0.15766666666666679</v>
      </c>
      <c r="BL600" s="61">
        <f t="shared" si="1131"/>
        <v>0.13514285714285726</v>
      </c>
      <c r="BM600" s="61">
        <f t="shared" si="1131"/>
        <v>0.11825000000000011</v>
      </c>
      <c r="BN600" s="62">
        <f t="shared" si="1091"/>
        <v>0</v>
      </c>
      <c r="BO600" s="62">
        <f t="shared" si="1092"/>
        <v>11</v>
      </c>
      <c r="BP600" s="62">
        <f t="shared" si="1093"/>
        <v>21</v>
      </c>
      <c r="BQ600" s="62">
        <f t="shared" si="1094"/>
        <v>0</v>
      </c>
      <c r="BR600" s="62">
        <f t="shared" si="1095"/>
        <v>9</v>
      </c>
      <c r="BS600" s="62">
        <f t="shared" si="1096"/>
        <v>28</v>
      </c>
      <c r="BT600" s="62">
        <f t="shared" si="1097"/>
        <v>0</v>
      </c>
      <c r="BU600" s="62">
        <f t="shared" si="1098"/>
        <v>8</v>
      </c>
      <c r="BV600" s="62">
        <f t="shared" si="1099"/>
        <v>7</v>
      </c>
      <c r="BW600" s="62">
        <f t="shared" si="1100"/>
        <v>0</v>
      </c>
      <c r="BX600" s="62">
        <f t="shared" si="1101"/>
        <v>7</v>
      </c>
      <c r="BY600" s="62">
        <f t="shared" si="1102"/>
        <v>6</v>
      </c>
      <c r="BZ600" s="63">
        <f t="shared" si="1103"/>
        <v>0.53284722222222203</v>
      </c>
      <c r="CA600" s="63">
        <f t="shared" si="1104"/>
        <v>0.53840277777777767</v>
      </c>
      <c r="CB600" s="63">
        <f t="shared" si="1105"/>
        <v>0.52946759259259246</v>
      </c>
      <c r="CC600" s="63">
        <f t="shared" si="1106"/>
        <v>0.57530092592592574</v>
      </c>
      <c r="CD600" s="63">
        <f t="shared" si="1107"/>
        <v>0.5606944444444445</v>
      </c>
      <c r="CE600" s="63">
        <f t="shared" si="1108"/>
        <v>0.57111111111111112</v>
      </c>
      <c r="CF600" s="63">
        <f t="shared" si="1109"/>
        <v>0.57251157407407405</v>
      </c>
      <c r="CG600" s="63">
        <f t="shared" si="1110"/>
        <v>0.57181712962962961</v>
      </c>
      <c r="CH600" s="36"/>
      <c r="CI600" s="36"/>
      <c r="CJ600" s="36"/>
      <c r="CK600" s="36"/>
      <c r="CL600" s="60">
        <v>60</v>
      </c>
    </row>
    <row r="601" spans="1:90" ht="60.75" x14ac:dyDescent="0.25">
      <c r="A601" s="37">
        <v>51</v>
      </c>
      <c r="C601" s="37" t="s">
        <v>58</v>
      </c>
      <c r="E601" s="39"/>
      <c r="F601" s="42"/>
      <c r="G601" s="78">
        <v>203.54</v>
      </c>
      <c r="H601" s="41">
        <f t="shared" si="1052"/>
        <v>207.91</v>
      </c>
      <c r="I601" s="42">
        <v>207.77</v>
      </c>
      <c r="J601" s="43">
        <f t="shared" si="1049"/>
        <v>-8.8238597166713322E-4</v>
      </c>
      <c r="K601" s="44">
        <f t="shared" si="1050"/>
        <v>-0.18333333333328028</v>
      </c>
      <c r="L601" s="76" t="s">
        <v>412</v>
      </c>
      <c r="M601" s="127" t="s">
        <v>1232</v>
      </c>
      <c r="N601" s="46">
        <f t="shared" si="1066"/>
        <v>207.95333333333329</v>
      </c>
      <c r="O601" s="46">
        <f t="shared" si="1114"/>
        <v>-8.0000000000000016E-2</v>
      </c>
      <c r="P601" s="42">
        <v>208.06</v>
      </c>
      <c r="Q601" s="46">
        <f t="shared" si="1115"/>
        <v>4.3</v>
      </c>
      <c r="R601" s="37">
        <v>203.62</v>
      </c>
      <c r="S601" s="46">
        <f t="shared" si="1116"/>
        <v>4.0999999999999996</v>
      </c>
      <c r="T601" s="40">
        <v>203.85999999999999</v>
      </c>
      <c r="U601" s="47">
        <f t="shared" si="1041"/>
        <v>28.78031</v>
      </c>
      <c r="V601" s="47">
        <f t="shared" si="1042"/>
        <v>29.81204</v>
      </c>
      <c r="W601" s="50">
        <v>28.78032</v>
      </c>
      <c r="X601" s="50">
        <v>29.81202</v>
      </c>
      <c r="Y601" s="50">
        <v>28.780339999999999</v>
      </c>
      <c r="Z601" s="50">
        <v>29.81202</v>
      </c>
      <c r="AA601" s="50">
        <v>28.780280000000001</v>
      </c>
      <c r="AB601" s="50">
        <v>29.812059999999999</v>
      </c>
      <c r="AC601" s="50">
        <v>28.7803</v>
      </c>
      <c r="AD601" s="50">
        <v>29.812049999999999</v>
      </c>
      <c r="AE601" s="51">
        <f t="shared" si="1068"/>
        <v>51</v>
      </c>
      <c r="AF601" s="51" t="str">
        <f t="shared" si="1069"/>
        <v/>
      </c>
      <c r="AG601" s="51" t="str">
        <f t="shared" si="1070"/>
        <v>m</v>
      </c>
      <c r="AH601" s="51" t="str">
        <f t="shared" si="1071"/>
        <v/>
      </c>
      <c r="AI601" s="52">
        <f t="shared" si="1072"/>
        <v>207.91</v>
      </c>
      <c r="AJ601" s="51" t="s">
        <v>58</v>
      </c>
      <c r="AK601" s="53"/>
      <c r="AL601" s="52"/>
      <c r="AM601" s="53">
        <f t="shared" si="1074"/>
        <v>50</v>
      </c>
      <c r="AN601" s="53">
        <f>IF(AJ601&lt;&gt;"",IF(AJ601="o",VLOOKUP(AM601,OpenSect!$A$1:$D$11,2),IF(AJ601="u",VLOOKUP(AM601,UpHill!$A$1:$D$35,2),IF(AJ601="d",VLOOKUP(AM601,DownHill!$A$3:$D$29,2),IF(AJ601="f",VLOOKUP(AM601,FlatUnd!$A$2:$D$30,2),IF(AJ601="t",VLOOKUP(AM601,TimeAdd!$A$1:$D$176,2),IF(AJ601="l",VLOOKUP(AM601,SLimit!$A$1:$D$8,2),AN600)))))),AN600)</f>
        <v>60</v>
      </c>
      <c r="AO601" s="53">
        <f>IF(AJ601&lt;&gt;"",IF(AJ601="o",VLOOKUP(AM601,OpenSect!$A$1:$D$11,3),IF(AJ601="u",VLOOKUP(AM601,UpHill!$A$1:$D$35,3),IF(AJ601="d",VLOOKUP(AM601,DownHill!$A$3:$D$29,3),IF(AJ601="f",VLOOKUP(AM601,FlatUnd!$A$2:$D$30,3),IF(AJ601="t",VLOOKUP(AM601,TimeAdd!$A$1:$D$18,3),IF(AJ601="l",VLOOKUP(AM601,SLimit!$A$1:$D$8,3),AO600)))))),AO600)</f>
        <v>70</v>
      </c>
      <c r="AP601" s="53">
        <f>IF(AJ601&lt;&gt;"",IF(AJ601="o",VLOOKUP(AM601,OpenSect!$A$1:$D$11,4),IF(AJ601="u",VLOOKUP(AM601,UpHill!$A$1:$D$35,4),IF(AJ601="d",VLOOKUP(AM601,DownHill!$A$3:$D$29,4),IF(AJ601="f",VLOOKUP(AM601,FlatUnd!$A$2:$D$30,4),IF(AJ601="t",VLOOKUP(AM601,TimeAdd!$A$1:$D$18,4),IF(AJ601="l",VLOOKUP(AM601,SLimit!$A$1:$D$8,4),AP600)))))),AP600)</f>
        <v>80</v>
      </c>
      <c r="AQ601" s="53" t="str">
        <f t="shared" si="1075"/>
        <v>100</v>
      </c>
      <c r="AR601" s="54" t="str">
        <f t="shared" si="1076"/>
        <v>Control @ Steel fence post at exit of Clouston Cemetery layby. Dot on post and road.</v>
      </c>
      <c r="AS601" s="55"/>
      <c r="AT601" s="55"/>
      <c r="AU601" s="56">
        <f>IF(GroupStTimes!$A$8=0,MIN(CB601,CD601,CF601),MIN(BZ601,CB601,CD601,CF601))</f>
        <v>0.52949074074074065</v>
      </c>
      <c r="AV601" s="56">
        <f>IF(GroupStTimes!$A$8=0,MAX(CC601,CE601,CG601),MAX(CA601,CC601,CE601,CG601))</f>
        <v>0.57532407407407393</v>
      </c>
      <c r="AW601" s="57" t="str">
        <f t="shared" si="1077"/>
        <v>28.78031  29.81204</v>
      </c>
      <c r="AX601" s="58">
        <f t="shared" si="1078"/>
        <v>28.78032</v>
      </c>
      <c r="AY601" s="58">
        <f t="shared" si="1079"/>
        <v>29.81202</v>
      </c>
      <c r="AZ601" s="31">
        <f t="shared" si="1080"/>
        <v>198.41</v>
      </c>
      <c r="BA601" s="59">
        <f t="shared" si="1081"/>
        <v>0.52496527777777757</v>
      </c>
      <c r="BB601" s="59">
        <f t="shared" si="1082"/>
        <v>0.53052083333333322</v>
      </c>
      <c r="BC601" s="59">
        <f t="shared" si="1083"/>
        <v>0.5228935185185184</v>
      </c>
      <c r="BD601" s="59">
        <f t="shared" si="1084"/>
        <v>0.56872685185185168</v>
      </c>
      <c r="BE601" s="59">
        <f t="shared" si="1085"/>
        <v>0.55505787037037047</v>
      </c>
      <c r="BF601" s="59">
        <f t="shared" si="1086"/>
        <v>0.56547453703703709</v>
      </c>
      <c r="BG601" s="59">
        <f t="shared" si="1087"/>
        <v>0.5675810185185185</v>
      </c>
      <c r="BH601" s="59">
        <f t="shared" si="1088"/>
        <v>0.56688657407407406</v>
      </c>
      <c r="BI601" s="31">
        <f t="shared" si="1089"/>
        <v>9.5</v>
      </c>
      <c r="BJ601" s="61">
        <f t="shared" ref="BJ601:BM601" si="1132">IF($AJ600="t",IF(AM599=0,0,$BI601/AM599),IF(AM600=0,0,$BI601/AM600))</f>
        <v>0.19</v>
      </c>
      <c r="BK601" s="61">
        <f t="shared" si="1132"/>
        <v>0.15833333333333333</v>
      </c>
      <c r="BL601" s="61">
        <f t="shared" si="1132"/>
        <v>0.1357142857142857</v>
      </c>
      <c r="BM601" s="61">
        <f t="shared" si="1132"/>
        <v>0.11874999999999999</v>
      </c>
      <c r="BN601" s="62">
        <f t="shared" si="1091"/>
        <v>0</v>
      </c>
      <c r="BO601" s="62">
        <f t="shared" si="1092"/>
        <v>11</v>
      </c>
      <c r="BP601" s="62">
        <f t="shared" si="1093"/>
        <v>24</v>
      </c>
      <c r="BQ601" s="62">
        <f t="shared" si="1094"/>
        <v>0</v>
      </c>
      <c r="BR601" s="62">
        <f t="shared" si="1095"/>
        <v>9</v>
      </c>
      <c r="BS601" s="62">
        <f t="shared" si="1096"/>
        <v>30</v>
      </c>
      <c r="BT601" s="62">
        <f t="shared" si="1097"/>
        <v>0</v>
      </c>
      <c r="BU601" s="62">
        <f t="shared" si="1098"/>
        <v>8</v>
      </c>
      <c r="BV601" s="62">
        <f t="shared" si="1099"/>
        <v>9</v>
      </c>
      <c r="BW601" s="62">
        <f t="shared" si="1100"/>
        <v>0</v>
      </c>
      <c r="BX601" s="62">
        <f t="shared" si="1101"/>
        <v>7</v>
      </c>
      <c r="BY601" s="62">
        <f t="shared" si="1102"/>
        <v>8</v>
      </c>
      <c r="BZ601" s="63">
        <f t="shared" si="1103"/>
        <v>0.53288194444444426</v>
      </c>
      <c r="CA601" s="63">
        <f t="shared" si="1104"/>
        <v>0.5384374999999999</v>
      </c>
      <c r="CB601" s="63">
        <f t="shared" si="1105"/>
        <v>0.52949074074074065</v>
      </c>
      <c r="CC601" s="63">
        <f t="shared" si="1106"/>
        <v>0.57532407407407393</v>
      </c>
      <c r="CD601" s="63">
        <f t="shared" si="1107"/>
        <v>0.56071759259259268</v>
      </c>
      <c r="CE601" s="63">
        <f t="shared" si="1108"/>
        <v>0.57113425925925931</v>
      </c>
      <c r="CF601" s="63">
        <f t="shared" si="1109"/>
        <v>0.57253472222222224</v>
      </c>
      <c r="CG601" s="63">
        <f t="shared" si="1110"/>
        <v>0.57184027777777779</v>
      </c>
      <c r="CH601" s="36"/>
      <c r="CI601" s="36"/>
      <c r="CJ601" s="36"/>
      <c r="CK601" s="36"/>
      <c r="CL601" s="60">
        <v>60</v>
      </c>
    </row>
    <row r="602" spans="1:90" ht="26.25" customHeight="1" x14ac:dyDescent="0.25">
      <c r="A602" s="37">
        <v>51</v>
      </c>
      <c r="E602" s="39"/>
      <c r="F602" s="42"/>
      <c r="G602" s="78">
        <v>204.18</v>
      </c>
      <c r="H602" s="41">
        <f t="shared" si="1052"/>
        <v>208.56</v>
      </c>
      <c r="I602" s="42">
        <v>208.43</v>
      </c>
      <c r="J602" s="43">
        <f t="shared" si="1049"/>
        <v>-7.996289721568737E-4</v>
      </c>
      <c r="K602" s="44">
        <f t="shared" si="1050"/>
        <v>-0.16666666666665719</v>
      </c>
      <c r="L602" s="76" t="s">
        <v>386</v>
      </c>
      <c r="M602" s="127" t="s">
        <v>1232</v>
      </c>
      <c r="N602" s="46">
        <f t="shared" si="1066"/>
        <v>208.59666666666666</v>
      </c>
      <c r="O602" s="46">
        <f t="shared" si="1114"/>
        <v>-8.0000000000000016E-2</v>
      </c>
      <c r="P602" s="42">
        <v>208.71</v>
      </c>
      <c r="Q602" s="46">
        <f t="shared" si="1115"/>
        <v>4.3</v>
      </c>
      <c r="R602" s="37">
        <v>204.26</v>
      </c>
      <c r="S602" s="46">
        <f t="shared" si="1116"/>
        <v>4.0999999999999996</v>
      </c>
      <c r="T602" s="40">
        <v>204.5</v>
      </c>
      <c r="U602" s="47" t="str">
        <f t="shared" si="1041"/>
        <v/>
      </c>
      <c r="V602" s="47" t="str">
        <f t="shared" si="1042"/>
        <v/>
      </c>
      <c r="W602" s="50"/>
      <c r="X602" s="50"/>
      <c r="Y602" s="50"/>
      <c r="Z602" s="50"/>
      <c r="AA602" s="50"/>
      <c r="AB602" s="50"/>
      <c r="AC602" s="50"/>
      <c r="AD602" s="50"/>
      <c r="AE602" s="51">
        <f t="shared" si="1068"/>
        <v>51</v>
      </c>
      <c r="AF602" s="51" t="str">
        <f t="shared" si="1069"/>
        <v/>
      </c>
      <c r="AG602" s="51" t="str">
        <f t="shared" si="1070"/>
        <v/>
      </c>
      <c r="AH602" s="51" t="str">
        <f t="shared" si="1071"/>
        <v/>
      </c>
      <c r="AI602" s="52">
        <f t="shared" si="1072"/>
        <v>208.56</v>
      </c>
      <c r="AJ602" s="51"/>
      <c r="AK602" s="53"/>
      <c r="AL602" s="52"/>
      <c r="AM602" s="53">
        <f t="shared" si="1074"/>
        <v>50</v>
      </c>
      <c r="AN602" s="53">
        <f>IF(AJ602&lt;&gt;"",IF(AJ602="o",VLOOKUP(AM602,OpenSect!$A$1:$D$11,2),IF(AJ602="u",VLOOKUP(AM602,UpHill!$A$1:$D$35,2),IF(AJ602="d",VLOOKUP(AM602,DownHill!$A$3:$D$29,2),IF(AJ602="f",VLOOKUP(AM602,FlatUnd!$A$2:$D$30,2),IF(AJ602="t",VLOOKUP(AM602,TimeAdd!$A$1:$D$176,2),IF(AJ602="l",VLOOKUP(AM602,SLimit!$A$1:$D$8,2),AN601)))))),AN601)</f>
        <v>60</v>
      </c>
      <c r="AO602" s="53">
        <f>IF(AJ602&lt;&gt;"",IF(AJ602="o",VLOOKUP(AM602,OpenSect!$A$1:$D$11,3),IF(AJ602="u",VLOOKUP(AM602,UpHill!$A$1:$D$35,3),IF(AJ602="d",VLOOKUP(AM602,DownHill!$A$3:$D$29,3),IF(AJ602="f",VLOOKUP(AM602,FlatUnd!$A$2:$D$30,3),IF(AJ602="t",VLOOKUP(AM602,TimeAdd!$A$1:$D$18,3),IF(AJ602="l",VLOOKUP(AM602,SLimit!$A$1:$D$8,3),AO601)))))),AO601)</f>
        <v>70</v>
      </c>
      <c r="AP602" s="53">
        <f>IF(AJ602&lt;&gt;"",IF(AJ602="o",VLOOKUP(AM602,OpenSect!$A$1:$D$11,4),IF(AJ602="u",VLOOKUP(AM602,UpHill!$A$1:$D$35,4),IF(AJ602="d",VLOOKUP(AM602,DownHill!$A$3:$D$29,4),IF(AJ602="f",VLOOKUP(AM602,FlatUnd!$A$2:$D$30,4),IF(AJ602="t",VLOOKUP(AM602,TimeAdd!$A$1:$D$18,4),IF(AJ602="l",VLOOKUP(AM602,SLimit!$A$1:$D$8,4),AP601)))))),AP601)</f>
        <v>80</v>
      </c>
      <c r="AQ602" s="53" t="str">
        <f t="shared" si="1075"/>
        <v>100</v>
      </c>
      <c r="AR602" s="54" t="str">
        <f t="shared" si="1076"/>
        <v>Power Lines</v>
      </c>
      <c r="AS602" s="55"/>
      <c r="AT602" s="55"/>
      <c r="AU602" s="56">
        <f>IF(GroupStTimes!$A$8=0,MIN(CB602,CD602,CF602),MIN(BZ602,CB602,CD602,CF602))</f>
        <v>0.5299421296296295</v>
      </c>
      <c r="AV602" s="56">
        <f>IF(GroupStTimes!$A$8=0,MAX(CC602,CE602,CG602),MAX(CA602,CC602,CE602,CG602))</f>
        <v>0.57577546296296278</v>
      </c>
      <c r="AW602" s="57" t="str">
        <f t="shared" si="1077"/>
        <v/>
      </c>
      <c r="AX602" s="58" t="str">
        <f t="shared" si="1078"/>
        <v/>
      </c>
      <c r="AY602" s="58" t="str">
        <f t="shared" si="1079"/>
        <v/>
      </c>
      <c r="AZ602" s="31">
        <f t="shared" si="1080"/>
        <v>198.41</v>
      </c>
      <c r="BA602" s="59">
        <f t="shared" si="1081"/>
        <v>0.52496527777777757</v>
      </c>
      <c r="BB602" s="59">
        <f t="shared" si="1082"/>
        <v>0.53052083333333322</v>
      </c>
      <c r="BC602" s="59">
        <f t="shared" si="1083"/>
        <v>0.5228935185185184</v>
      </c>
      <c r="BD602" s="59">
        <f t="shared" si="1084"/>
        <v>0.56872685185185168</v>
      </c>
      <c r="BE602" s="59">
        <f t="shared" si="1085"/>
        <v>0.55505787037037047</v>
      </c>
      <c r="BF602" s="59">
        <f t="shared" si="1086"/>
        <v>0.56547453703703709</v>
      </c>
      <c r="BG602" s="59">
        <f t="shared" si="1087"/>
        <v>0.5675810185185185</v>
      </c>
      <c r="BH602" s="59">
        <f t="shared" si="1088"/>
        <v>0.56688657407407406</v>
      </c>
      <c r="BI602" s="31">
        <f t="shared" si="1089"/>
        <v>10.150000000000006</v>
      </c>
      <c r="BJ602" s="61">
        <f t="shared" ref="BJ602:BM602" si="1133">IF($AJ601="t",IF(AM600=0,0,$BI602/AM600),IF(AM601=0,0,$BI602/AM601))</f>
        <v>0.20300000000000012</v>
      </c>
      <c r="BK602" s="61">
        <f t="shared" si="1133"/>
        <v>0.16916666666666677</v>
      </c>
      <c r="BL602" s="61">
        <f t="shared" si="1133"/>
        <v>0.14500000000000007</v>
      </c>
      <c r="BM602" s="61">
        <f t="shared" si="1133"/>
        <v>0.12687500000000007</v>
      </c>
      <c r="BN602" s="62">
        <f t="shared" si="1091"/>
        <v>0</v>
      </c>
      <c r="BO602" s="62">
        <f t="shared" si="1092"/>
        <v>12</v>
      </c>
      <c r="BP602" s="62">
        <f t="shared" si="1093"/>
        <v>11</v>
      </c>
      <c r="BQ602" s="62">
        <f t="shared" si="1094"/>
        <v>0</v>
      </c>
      <c r="BR602" s="62">
        <f t="shared" si="1095"/>
        <v>10</v>
      </c>
      <c r="BS602" s="62">
        <f t="shared" si="1096"/>
        <v>9</v>
      </c>
      <c r="BT602" s="62">
        <f t="shared" si="1097"/>
        <v>0</v>
      </c>
      <c r="BU602" s="62">
        <f t="shared" si="1098"/>
        <v>8</v>
      </c>
      <c r="BV602" s="62">
        <f t="shared" si="1099"/>
        <v>42</v>
      </c>
      <c r="BW602" s="62">
        <f t="shared" si="1100"/>
        <v>0</v>
      </c>
      <c r="BX602" s="62">
        <f t="shared" si="1101"/>
        <v>7</v>
      </c>
      <c r="BY602" s="62">
        <f t="shared" si="1102"/>
        <v>37</v>
      </c>
      <c r="BZ602" s="63">
        <f t="shared" si="1103"/>
        <v>0.53342592592592575</v>
      </c>
      <c r="CA602" s="63">
        <f t="shared" si="1104"/>
        <v>0.53898148148148139</v>
      </c>
      <c r="CB602" s="63">
        <f t="shared" si="1105"/>
        <v>0.5299421296296295</v>
      </c>
      <c r="CC602" s="63">
        <f t="shared" si="1106"/>
        <v>0.57577546296296278</v>
      </c>
      <c r="CD602" s="63">
        <f t="shared" si="1107"/>
        <v>0.56109953703703708</v>
      </c>
      <c r="CE602" s="63">
        <f t="shared" si="1108"/>
        <v>0.57151620370370371</v>
      </c>
      <c r="CF602" s="63">
        <f t="shared" si="1109"/>
        <v>0.57287037037037036</v>
      </c>
      <c r="CG602" s="63">
        <f t="shared" si="1110"/>
        <v>0.57217592592592592</v>
      </c>
      <c r="CH602" s="36"/>
      <c r="CI602" s="36"/>
      <c r="CJ602" s="36"/>
      <c r="CK602" s="36"/>
      <c r="CL602" s="60">
        <v>60</v>
      </c>
    </row>
    <row r="603" spans="1:90" ht="26.25" customHeight="1" x14ac:dyDescent="0.25">
      <c r="A603" s="37">
        <v>51</v>
      </c>
      <c r="E603" s="39"/>
      <c r="F603" s="42"/>
      <c r="G603" s="78">
        <v>204.2</v>
      </c>
      <c r="H603" s="41">
        <f t="shared" si="1052"/>
        <v>208.58</v>
      </c>
      <c r="I603" s="42">
        <v>208.45</v>
      </c>
      <c r="J603" s="43">
        <f t="shared" si="1049"/>
        <v>-8.1554329575445398E-4</v>
      </c>
      <c r="K603" s="44">
        <f t="shared" si="1050"/>
        <v>-0.17000000000001592</v>
      </c>
      <c r="L603" s="76" t="s">
        <v>386</v>
      </c>
      <c r="M603" s="127" t="s">
        <v>1232</v>
      </c>
      <c r="N603" s="46">
        <f t="shared" si="1066"/>
        <v>208.62</v>
      </c>
      <c r="O603" s="46">
        <f t="shared" si="1114"/>
        <v>-8.0000000000000016E-2</v>
      </c>
      <c r="P603" s="42">
        <v>208.73</v>
      </c>
      <c r="Q603" s="46">
        <f t="shared" si="1115"/>
        <v>4.3</v>
      </c>
      <c r="R603" s="37">
        <v>204.28</v>
      </c>
      <c r="S603" s="46">
        <f t="shared" si="1116"/>
        <v>4.0999999999999996</v>
      </c>
      <c r="T603" s="40">
        <v>204.53</v>
      </c>
      <c r="U603" s="47" t="str">
        <f t="shared" si="1041"/>
        <v/>
      </c>
      <c r="V603" s="47" t="str">
        <f t="shared" si="1042"/>
        <v/>
      </c>
      <c r="W603" s="50"/>
      <c r="X603" s="50"/>
      <c r="Y603" s="50"/>
      <c r="Z603" s="50"/>
      <c r="AA603" s="50"/>
      <c r="AB603" s="50"/>
      <c r="AC603" s="50"/>
      <c r="AD603" s="50"/>
      <c r="AE603" s="51">
        <f t="shared" si="1068"/>
        <v>51</v>
      </c>
      <c r="AF603" s="51" t="str">
        <f t="shared" si="1069"/>
        <v/>
      </c>
      <c r="AG603" s="51" t="str">
        <f t="shared" si="1070"/>
        <v/>
      </c>
      <c r="AH603" s="51" t="str">
        <f t="shared" si="1071"/>
        <v/>
      </c>
      <c r="AI603" s="52">
        <f t="shared" si="1072"/>
        <v>208.58</v>
      </c>
      <c r="AJ603" s="51"/>
      <c r="AK603" s="53"/>
      <c r="AL603" s="52"/>
      <c r="AM603" s="53">
        <f t="shared" si="1074"/>
        <v>50</v>
      </c>
      <c r="AN603" s="53">
        <f>IF(AJ603&lt;&gt;"",IF(AJ603="o",VLOOKUP(AM603,OpenSect!$A$1:$D$11,2),IF(AJ603="u",VLOOKUP(AM603,UpHill!$A$1:$D$35,2),IF(AJ603="d",VLOOKUP(AM603,DownHill!$A$3:$D$29,2),IF(AJ603="f",VLOOKUP(AM603,FlatUnd!$A$2:$D$30,2),IF(AJ603="t",VLOOKUP(AM603,TimeAdd!$A$1:$D$176,2),IF(AJ603="l",VLOOKUP(AM603,SLimit!$A$1:$D$8,2),AN602)))))),AN602)</f>
        <v>60</v>
      </c>
      <c r="AO603" s="53">
        <f>IF(AJ603&lt;&gt;"",IF(AJ603="o",VLOOKUP(AM603,OpenSect!$A$1:$D$11,3),IF(AJ603="u",VLOOKUP(AM603,UpHill!$A$1:$D$35,3),IF(AJ603="d",VLOOKUP(AM603,DownHill!$A$3:$D$29,3),IF(AJ603="f",VLOOKUP(AM603,FlatUnd!$A$2:$D$30,3),IF(AJ603="t",VLOOKUP(AM603,TimeAdd!$A$1:$D$18,3),IF(AJ603="l",VLOOKUP(AM603,SLimit!$A$1:$D$8,3),AO602)))))),AO602)</f>
        <v>70</v>
      </c>
      <c r="AP603" s="53">
        <f>IF(AJ603&lt;&gt;"",IF(AJ603="o",VLOOKUP(AM603,OpenSect!$A$1:$D$11,4),IF(AJ603="u",VLOOKUP(AM603,UpHill!$A$1:$D$35,4),IF(AJ603="d",VLOOKUP(AM603,DownHill!$A$3:$D$29,4),IF(AJ603="f",VLOOKUP(AM603,FlatUnd!$A$2:$D$30,4),IF(AJ603="t",VLOOKUP(AM603,TimeAdd!$A$1:$D$18,4),IF(AJ603="l",VLOOKUP(AM603,SLimit!$A$1:$D$8,4),AP602)))))),AP602)</f>
        <v>80</v>
      </c>
      <c r="AQ603" s="53" t="str">
        <f t="shared" si="1075"/>
        <v>100</v>
      </c>
      <c r="AR603" s="54" t="str">
        <f t="shared" si="1076"/>
        <v>Power Lines</v>
      </c>
      <c r="AS603" s="55"/>
      <c r="AT603" s="55"/>
      <c r="AU603" s="56">
        <f>IF(GroupStTimes!$A$8=0,MIN(CB603,CD603,CF603),MIN(BZ603,CB603,CD603,CF603))</f>
        <v>0.52995370370370354</v>
      </c>
      <c r="AV603" s="56">
        <f>IF(GroupStTimes!$A$8=0,MAX(CC603,CE603,CG603),MAX(CA603,CC603,CE603,CG603))</f>
        <v>0.57578703703703682</v>
      </c>
      <c r="AW603" s="57" t="str">
        <f t="shared" si="1077"/>
        <v/>
      </c>
      <c r="AX603" s="58" t="str">
        <f t="shared" si="1078"/>
        <v/>
      </c>
      <c r="AY603" s="58" t="str">
        <f t="shared" si="1079"/>
        <v/>
      </c>
      <c r="AZ603" s="31">
        <f t="shared" si="1080"/>
        <v>198.41</v>
      </c>
      <c r="BA603" s="59">
        <f t="shared" si="1081"/>
        <v>0.52496527777777757</v>
      </c>
      <c r="BB603" s="59">
        <f t="shared" si="1082"/>
        <v>0.53052083333333322</v>
      </c>
      <c r="BC603" s="59">
        <f t="shared" si="1083"/>
        <v>0.5228935185185184</v>
      </c>
      <c r="BD603" s="59">
        <f t="shared" si="1084"/>
        <v>0.56872685185185168</v>
      </c>
      <c r="BE603" s="59">
        <f t="shared" si="1085"/>
        <v>0.55505787037037047</v>
      </c>
      <c r="BF603" s="59">
        <f t="shared" si="1086"/>
        <v>0.56547453703703709</v>
      </c>
      <c r="BG603" s="59">
        <f t="shared" si="1087"/>
        <v>0.5675810185185185</v>
      </c>
      <c r="BH603" s="59">
        <f t="shared" si="1088"/>
        <v>0.56688657407407406</v>
      </c>
      <c r="BI603" s="31">
        <f t="shared" si="1089"/>
        <v>10.170000000000016</v>
      </c>
      <c r="BJ603" s="61">
        <f t="shared" ref="BJ603:BM603" si="1134">IF($AJ602="t",IF(AM601=0,0,$BI603/AM601),IF(AM602=0,0,$BI603/AM602))</f>
        <v>0.20340000000000033</v>
      </c>
      <c r="BK603" s="61">
        <f t="shared" si="1134"/>
        <v>0.16950000000000026</v>
      </c>
      <c r="BL603" s="61">
        <f t="shared" si="1134"/>
        <v>0.14528571428571452</v>
      </c>
      <c r="BM603" s="61">
        <f t="shared" si="1134"/>
        <v>0.12712500000000021</v>
      </c>
      <c r="BN603" s="62">
        <f t="shared" si="1091"/>
        <v>0</v>
      </c>
      <c r="BO603" s="62">
        <f t="shared" si="1092"/>
        <v>12</v>
      </c>
      <c r="BP603" s="62">
        <f t="shared" si="1093"/>
        <v>12</v>
      </c>
      <c r="BQ603" s="62">
        <f t="shared" si="1094"/>
        <v>0</v>
      </c>
      <c r="BR603" s="62">
        <f t="shared" si="1095"/>
        <v>10</v>
      </c>
      <c r="BS603" s="62">
        <f t="shared" si="1096"/>
        <v>10</v>
      </c>
      <c r="BT603" s="62">
        <f t="shared" si="1097"/>
        <v>0</v>
      </c>
      <c r="BU603" s="62">
        <f t="shared" si="1098"/>
        <v>8</v>
      </c>
      <c r="BV603" s="62">
        <f t="shared" si="1099"/>
        <v>43</v>
      </c>
      <c r="BW603" s="62">
        <f t="shared" si="1100"/>
        <v>0</v>
      </c>
      <c r="BX603" s="62">
        <f t="shared" si="1101"/>
        <v>7</v>
      </c>
      <c r="BY603" s="62">
        <f t="shared" si="1102"/>
        <v>38</v>
      </c>
      <c r="BZ603" s="63">
        <f t="shared" si="1103"/>
        <v>0.53343749999999979</v>
      </c>
      <c r="CA603" s="63">
        <f t="shared" si="1104"/>
        <v>0.53899305555555543</v>
      </c>
      <c r="CB603" s="63">
        <f t="shared" si="1105"/>
        <v>0.52995370370370354</v>
      </c>
      <c r="CC603" s="63">
        <f t="shared" si="1106"/>
        <v>0.57578703703703682</v>
      </c>
      <c r="CD603" s="63">
        <f t="shared" si="1107"/>
        <v>0.56111111111111123</v>
      </c>
      <c r="CE603" s="63">
        <f t="shared" si="1108"/>
        <v>0.57152777777777786</v>
      </c>
      <c r="CF603" s="63">
        <f t="shared" si="1109"/>
        <v>0.5728819444444444</v>
      </c>
      <c r="CG603" s="63">
        <f t="shared" si="1110"/>
        <v>0.57218749999999996</v>
      </c>
      <c r="CH603" s="36"/>
      <c r="CI603" s="36"/>
      <c r="CJ603" s="36"/>
      <c r="CK603" s="36"/>
      <c r="CL603" s="60">
        <v>60</v>
      </c>
    </row>
    <row r="604" spans="1:90" ht="26.25" customHeight="1" x14ac:dyDescent="0.25">
      <c r="A604" s="37">
        <v>51</v>
      </c>
      <c r="E604" s="39"/>
      <c r="F604" s="42"/>
      <c r="G604" s="78">
        <v>204.24</v>
      </c>
      <c r="H604" s="41">
        <f t="shared" si="1052"/>
        <v>208.61</v>
      </c>
      <c r="I604" s="42">
        <v>208.48</v>
      </c>
      <c r="J604" s="43">
        <f t="shared" si="1049"/>
        <v>-8.3141468406234555E-4</v>
      </c>
      <c r="K604" s="44">
        <f t="shared" si="1050"/>
        <v>-0.1733333333333178</v>
      </c>
      <c r="L604" s="76" t="s">
        <v>386</v>
      </c>
      <c r="M604" s="127" t="s">
        <v>1232</v>
      </c>
      <c r="N604" s="46">
        <f t="shared" si="1066"/>
        <v>208.65333333333331</v>
      </c>
      <c r="O604" s="46">
        <f t="shared" si="1114"/>
        <v>-8.0000000000000016E-2</v>
      </c>
      <c r="P604" s="42">
        <v>208.76</v>
      </c>
      <c r="Q604" s="46">
        <f t="shared" si="1115"/>
        <v>4.3</v>
      </c>
      <c r="R604" s="37">
        <v>204.32</v>
      </c>
      <c r="S604" s="46">
        <f t="shared" si="1116"/>
        <v>4.0999999999999996</v>
      </c>
      <c r="T604" s="40">
        <v>204.56</v>
      </c>
      <c r="U604" s="47" t="str">
        <f t="shared" si="1041"/>
        <v/>
      </c>
      <c r="V604" s="47" t="str">
        <f t="shared" si="1042"/>
        <v/>
      </c>
      <c r="W604" s="50"/>
      <c r="X604" s="50"/>
      <c r="Y604" s="50"/>
      <c r="Z604" s="50"/>
      <c r="AA604" s="50"/>
      <c r="AB604" s="50"/>
      <c r="AC604" s="50"/>
      <c r="AD604" s="50"/>
      <c r="AE604" s="51">
        <f t="shared" si="1068"/>
        <v>51</v>
      </c>
      <c r="AF604" s="51" t="str">
        <f t="shared" si="1069"/>
        <v/>
      </c>
      <c r="AG604" s="51" t="str">
        <f t="shared" si="1070"/>
        <v/>
      </c>
      <c r="AH604" s="51" t="str">
        <f t="shared" si="1071"/>
        <v/>
      </c>
      <c r="AI604" s="52">
        <f t="shared" si="1072"/>
        <v>208.61</v>
      </c>
      <c r="AJ604" s="51"/>
      <c r="AK604" s="53"/>
      <c r="AL604" s="52"/>
      <c r="AM604" s="53">
        <f t="shared" si="1074"/>
        <v>50</v>
      </c>
      <c r="AN604" s="53">
        <f>IF(AJ604&lt;&gt;"",IF(AJ604="o",VLOOKUP(AM604,OpenSect!$A$1:$D$11,2),IF(AJ604="u",VLOOKUP(AM604,UpHill!$A$1:$D$35,2),IF(AJ604="d",VLOOKUP(AM604,DownHill!$A$3:$D$29,2),IF(AJ604="f",VLOOKUP(AM604,FlatUnd!$A$2:$D$30,2),IF(AJ604="t",VLOOKUP(AM604,TimeAdd!$A$1:$D$176,2),IF(AJ604="l",VLOOKUP(AM604,SLimit!$A$1:$D$8,2),AN603)))))),AN603)</f>
        <v>60</v>
      </c>
      <c r="AO604" s="53">
        <f>IF(AJ604&lt;&gt;"",IF(AJ604="o",VLOOKUP(AM604,OpenSect!$A$1:$D$11,3),IF(AJ604="u",VLOOKUP(AM604,UpHill!$A$1:$D$35,3),IF(AJ604="d",VLOOKUP(AM604,DownHill!$A$3:$D$29,3),IF(AJ604="f",VLOOKUP(AM604,FlatUnd!$A$2:$D$30,3),IF(AJ604="t",VLOOKUP(AM604,TimeAdd!$A$1:$D$18,3),IF(AJ604="l",VLOOKUP(AM604,SLimit!$A$1:$D$8,3),AO603)))))),AO603)</f>
        <v>70</v>
      </c>
      <c r="AP604" s="53">
        <f>IF(AJ604&lt;&gt;"",IF(AJ604="o",VLOOKUP(AM604,OpenSect!$A$1:$D$11,4),IF(AJ604="u",VLOOKUP(AM604,UpHill!$A$1:$D$35,4),IF(AJ604="d",VLOOKUP(AM604,DownHill!$A$3:$D$29,4),IF(AJ604="f",VLOOKUP(AM604,FlatUnd!$A$2:$D$30,4),IF(AJ604="t",VLOOKUP(AM604,TimeAdd!$A$1:$D$18,4),IF(AJ604="l",VLOOKUP(AM604,SLimit!$A$1:$D$8,4),AP603)))))),AP603)</f>
        <v>80</v>
      </c>
      <c r="AQ604" s="53" t="str">
        <f t="shared" si="1075"/>
        <v>100</v>
      </c>
      <c r="AR604" s="54" t="str">
        <f t="shared" si="1076"/>
        <v>Power Lines</v>
      </c>
      <c r="AS604" s="55"/>
      <c r="AT604" s="55"/>
      <c r="AU604" s="56">
        <f>IF(GroupStTimes!$A$8=0,MIN(CB604,CD604,CF604),MIN(BZ604,CB604,CD604,CF604))</f>
        <v>0.52997685185185173</v>
      </c>
      <c r="AV604" s="56">
        <f>IF(GroupStTimes!$A$8=0,MAX(CC604,CE604,CG604),MAX(CA604,CC604,CE604,CG604))</f>
        <v>0.57581018518518501</v>
      </c>
      <c r="AW604" s="57" t="str">
        <f t="shared" si="1077"/>
        <v/>
      </c>
      <c r="AX604" s="58" t="str">
        <f t="shared" si="1078"/>
        <v/>
      </c>
      <c r="AY604" s="58" t="str">
        <f t="shared" si="1079"/>
        <v/>
      </c>
      <c r="AZ604" s="31">
        <f t="shared" si="1080"/>
        <v>198.41</v>
      </c>
      <c r="BA604" s="59">
        <f t="shared" si="1081"/>
        <v>0.52496527777777757</v>
      </c>
      <c r="BB604" s="59">
        <f t="shared" si="1082"/>
        <v>0.53052083333333322</v>
      </c>
      <c r="BC604" s="59">
        <f t="shared" si="1083"/>
        <v>0.5228935185185184</v>
      </c>
      <c r="BD604" s="59">
        <f t="shared" si="1084"/>
        <v>0.56872685185185168</v>
      </c>
      <c r="BE604" s="59">
        <f t="shared" si="1085"/>
        <v>0.55505787037037047</v>
      </c>
      <c r="BF604" s="59">
        <f t="shared" si="1086"/>
        <v>0.56547453703703709</v>
      </c>
      <c r="BG604" s="59">
        <f t="shared" si="1087"/>
        <v>0.5675810185185185</v>
      </c>
      <c r="BH604" s="59">
        <f t="shared" si="1088"/>
        <v>0.56688657407407406</v>
      </c>
      <c r="BI604" s="31">
        <f t="shared" si="1089"/>
        <v>10.200000000000017</v>
      </c>
      <c r="BJ604" s="61">
        <f t="shared" ref="BJ604:BM604" si="1135">IF($AJ603="t",IF(AM602=0,0,$BI604/AM602),IF(AM603=0,0,$BI604/AM603))</f>
        <v>0.20400000000000035</v>
      </c>
      <c r="BK604" s="61">
        <f t="shared" si="1135"/>
        <v>0.17000000000000029</v>
      </c>
      <c r="BL604" s="61">
        <f t="shared" si="1135"/>
        <v>0.14571428571428596</v>
      </c>
      <c r="BM604" s="61">
        <f t="shared" si="1135"/>
        <v>0.12750000000000022</v>
      </c>
      <c r="BN604" s="62">
        <f t="shared" si="1091"/>
        <v>0</v>
      </c>
      <c r="BO604" s="62">
        <f t="shared" si="1092"/>
        <v>12</v>
      </c>
      <c r="BP604" s="62">
        <f t="shared" si="1093"/>
        <v>14</v>
      </c>
      <c r="BQ604" s="62">
        <f t="shared" si="1094"/>
        <v>0</v>
      </c>
      <c r="BR604" s="62">
        <f t="shared" si="1095"/>
        <v>10</v>
      </c>
      <c r="BS604" s="62">
        <f t="shared" si="1096"/>
        <v>12</v>
      </c>
      <c r="BT604" s="62">
        <f t="shared" si="1097"/>
        <v>0</v>
      </c>
      <c r="BU604" s="62">
        <f t="shared" si="1098"/>
        <v>8</v>
      </c>
      <c r="BV604" s="62">
        <f t="shared" si="1099"/>
        <v>45</v>
      </c>
      <c r="BW604" s="62">
        <f t="shared" si="1100"/>
        <v>0</v>
      </c>
      <c r="BX604" s="62">
        <f t="shared" si="1101"/>
        <v>7</v>
      </c>
      <c r="BY604" s="62">
        <f t="shared" si="1102"/>
        <v>39</v>
      </c>
      <c r="BZ604" s="63">
        <f t="shared" si="1103"/>
        <v>0.53346064814814798</v>
      </c>
      <c r="CA604" s="63">
        <f t="shared" si="1104"/>
        <v>0.53901620370370362</v>
      </c>
      <c r="CB604" s="63">
        <f t="shared" si="1105"/>
        <v>0.52997685185185173</v>
      </c>
      <c r="CC604" s="63">
        <f t="shared" si="1106"/>
        <v>0.57581018518518501</v>
      </c>
      <c r="CD604" s="63">
        <f t="shared" si="1107"/>
        <v>0.5611342592592593</v>
      </c>
      <c r="CE604" s="63">
        <f t="shared" si="1108"/>
        <v>0.57155092592592593</v>
      </c>
      <c r="CF604" s="63">
        <f t="shared" si="1109"/>
        <v>0.57289351851851855</v>
      </c>
      <c r="CG604" s="63">
        <f t="shared" si="1110"/>
        <v>0.57219907407407411</v>
      </c>
      <c r="CH604" s="36"/>
      <c r="CI604" s="36"/>
      <c r="CJ604" s="36"/>
      <c r="CK604" s="36"/>
      <c r="CL604" s="60">
        <v>60</v>
      </c>
    </row>
    <row r="605" spans="1:90" ht="26.25" customHeight="1" x14ac:dyDescent="0.25">
      <c r="E605" s="39"/>
      <c r="F605" s="42"/>
      <c r="G605" s="78">
        <v>204.3</v>
      </c>
      <c r="H605" s="41">
        <f t="shared" si="1052"/>
        <v>208.68</v>
      </c>
      <c r="I605" s="42">
        <v>208.55</v>
      </c>
      <c r="J605" s="43">
        <f t="shared" si="1049"/>
        <v>-7.9916886438099826E-4</v>
      </c>
      <c r="K605" s="44">
        <f t="shared" si="1050"/>
        <v>-0.16666666666665719</v>
      </c>
      <c r="L605" s="76" t="s">
        <v>413</v>
      </c>
      <c r="M605" s="127" t="s">
        <v>1232</v>
      </c>
      <c r="N605" s="46">
        <f t="shared" si="1066"/>
        <v>208.71666666666667</v>
      </c>
      <c r="O605" s="46">
        <f t="shared" si="1114"/>
        <v>-8.0000000000000016E-2</v>
      </c>
      <c r="P605" s="42">
        <v>208.83</v>
      </c>
      <c r="Q605" s="46">
        <f t="shared" si="1115"/>
        <v>4.3</v>
      </c>
      <c r="R605" s="37">
        <v>204.38</v>
      </c>
      <c r="S605" s="46">
        <f t="shared" si="1116"/>
        <v>4.0999999999999996</v>
      </c>
      <c r="T605" s="66">
        <v>204.62</v>
      </c>
      <c r="U605" s="47" t="str">
        <f t="shared" si="1041"/>
        <v/>
      </c>
      <c r="V605" s="47" t="str">
        <f t="shared" si="1042"/>
        <v/>
      </c>
      <c r="W605" s="50"/>
      <c r="X605" s="50"/>
      <c r="Y605" s="50"/>
      <c r="Z605" s="50"/>
      <c r="AA605" s="50"/>
      <c r="AB605" s="50"/>
      <c r="AC605" s="50"/>
      <c r="AD605" s="50"/>
      <c r="AE605" s="51" t="str">
        <f t="shared" si="1068"/>
        <v/>
      </c>
      <c r="AF605" s="51" t="str">
        <f t="shared" si="1069"/>
        <v/>
      </c>
      <c r="AG605" s="51" t="str">
        <f t="shared" si="1070"/>
        <v/>
      </c>
      <c r="AH605" s="51" t="str">
        <f t="shared" si="1071"/>
        <v/>
      </c>
      <c r="AI605" s="52">
        <f t="shared" si="1072"/>
        <v>208.68</v>
      </c>
      <c r="AJ605" s="51"/>
      <c r="AK605" s="53"/>
      <c r="AL605" s="52"/>
      <c r="AM605" s="53">
        <f t="shared" si="1074"/>
        <v>50</v>
      </c>
      <c r="AN605" s="53">
        <f>IF(AJ605&lt;&gt;"",IF(AJ605="o",VLOOKUP(AM605,OpenSect!$A$1:$D$11,2),IF(AJ605="u",VLOOKUP(AM605,UpHill!$A$1:$D$35,2),IF(AJ605="d",VLOOKUP(AM605,DownHill!$A$3:$D$29,2),IF(AJ605="f",VLOOKUP(AM605,FlatUnd!$A$2:$D$30,2),IF(AJ605="t",VLOOKUP(AM605,TimeAdd!$A$1:$D$176,2),IF(AJ605="l",VLOOKUP(AM605,SLimit!$A$1:$D$8,2),AN604)))))),AN604)</f>
        <v>60</v>
      </c>
      <c r="AO605" s="53">
        <f>IF(AJ605&lt;&gt;"",IF(AJ605="o",VLOOKUP(AM605,OpenSect!$A$1:$D$11,3),IF(AJ605="u",VLOOKUP(AM605,UpHill!$A$1:$D$35,3),IF(AJ605="d",VLOOKUP(AM605,DownHill!$A$3:$D$29,3),IF(AJ605="f",VLOOKUP(AM605,FlatUnd!$A$2:$D$30,3),IF(AJ605="t",VLOOKUP(AM605,TimeAdd!$A$1:$D$18,3),IF(AJ605="l",VLOOKUP(AM605,SLimit!$A$1:$D$8,3),AO604)))))),AO604)</f>
        <v>70</v>
      </c>
      <c r="AP605" s="53">
        <f>IF(AJ605&lt;&gt;"",IF(AJ605="o",VLOOKUP(AM605,OpenSect!$A$1:$D$11,4),IF(AJ605="u",VLOOKUP(AM605,UpHill!$A$1:$D$35,4),IF(AJ605="d",VLOOKUP(AM605,DownHill!$A$3:$D$29,4),IF(AJ605="f",VLOOKUP(AM605,FlatUnd!$A$2:$D$30,4),IF(AJ605="t",VLOOKUP(AM605,TimeAdd!$A$1:$D$18,4),IF(AJ605="l",VLOOKUP(AM605,SLimit!$A$1:$D$8,4),AP604)))))),AP604)</f>
        <v>80</v>
      </c>
      <c r="AQ605" s="53" t="str">
        <f t="shared" si="1075"/>
        <v>100</v>
      </c>
      <c r="AR605" s="54" t="str">
        <f t="shared" si="1076"/>
        <v>Overhead line.</v>
      </c>
      <c r="AS605" s="55"/>
      <c r="AT605" s="55"/>
      <c r="AU605" s="56">
        <f>IF(GroupStTimes!$A$8=0,MIN(CB605,CD605,CF605),MIN(BZ605,CB605,CD605,CF605))</f>
        <v>0.53002314814814799</v>
      </c>
      <c r="AV605" s="56">
        <f>IF(GroupStTimes!$A$8=0,MAX(CC605,CE605,CG605),MAX(CA605,CC605,CE605,CG605))</f>
        <v>0.57585648148148127</v>
      </c>
      <c r="AW605" s="57" t="str">
        <f t="shared" si="1077"/>
        <v/>
      </c>
      <c r="AX605" s="58" t="str">
        <f t="shared" si="1078"/>
        <v/>
      </c>
      <c r="AY605" s="58" t="str">
        <f t="shared" si="1079"/>
        <v/>
      </c>
      <c r="AZ605" s="31">
        <f t="shared" si="1080"/>
        <v>198.41</v>
      </c>
      <c r="BA605" s="59">
        <f t="shared" si="1081"/>
        <v>0.52496527777777757</v>
      </c>
      <c r="BB605" s="59">
        <f t="shared" si="1082"/>
        <v>0.53052083333333322</v>
      </c>
      <c r="BC605" s="59">
        <f t="shared" si="1083"/>
        <v>0.5228935185185184</v>
      </c>
      <c r="BD605" s="59">
        <f t="shared" si="1084"/>
        <v>0.56872685185185168</v>
      </c>
      <c r="BE605" s="59">
        <f t="shared" si="1085"/>
        <v>0.55505787037037047</v>
      </c>
      <c r="BF605" s="59">
        <f t="shared" si="1086"/>
        <v>0.56547453703703709</v>
      </c>
      <c r="BG605" s="59">
        <f t="shared" si="1087"/>
        <v>0.5675810185185185</v>
      </c>
      <c r="BH605" s="59">
        <f t="shared" si="1088"/>
        <v>0.56688657407407406</v>
      </c>
      <c r="BI605" s="31">
        <f t="shared" si="1089"/>
        <v>10.27000000000001</v>
      </c>
      <c r="BJ605" s="61">
        <f t="shared" ref="BJ605:BM605" si="1136">IF($AJ604="t",IF(AM603=0,0,$BI605/AM603),IF(AM604=0,0,$BI605/AM604))</f>
        <v>0.20540000000000019</v>
      </c>
      <c r="BK605" s="61">
        <f t="shared" si="1136"/>
        <v>0.17116666666666683</v>
      </c>
      <c r="BL605" s="61">
        <f t="shared" si="1136"/>
        <v>0.14671428571428585</v>
      </c>
      <c r="BM605" s="61">
        <f t="shared" si="1136"/>
        <v>0.12837500000000013</v>
      </c>
      <c r="BN605" s="62">
        <f t="shared" si="1091"/>
        <v>0</v>
      </c>
      <c r="BO605" s="62">
        <f t="shared" si="1092"/>
        <v>12</v>
      </c>
      <c r="BP605" s="62">
        <f t="shared" si="1093"/>
        <v>19</v>
      </c>
      <c r="BQ605" s="62">
        <f t="shared" si="1094"/>
        <v>0</v>
      </c>
      <c r="BR605" s="62">
        <f t="shared" si="1095"/>
        <v>10</v>
      </c>
      <c r="BS605" s="62">
        <f t="shared" si="1096"/>
        <v>16</v>
      </c>
      <c r="BT605" s="62">
        <f t="shared" si="1097"/>
        <v>0</v>
      </c>
      <c r="BU605" s="62">
        <f t="shared" si="1098"/>
        <v>8</v>
      </c>
      <c r="BV605" s="62">
        <f t="shared" si="1099"/>
        <v>48</v>
      </c>
      <c r="BW605" s="62">
        <f t="shared" si="1100"/>
        <v>0</v>
      </c>
      <c r="BX605" s="62">
        <f t="shared" si="1101"/>
        <v>7</v>
      </c>
      <c r="BY605" s="62">
        <f t="shared" si="1102"/>
        <v>42</v>
      </c>
      <c r="BZ605" s="63">
        <f t="shared" si="1103"/>
        <v>0.53351851851851828</v>
      </c>
      <c r="CA605" s="63">
        <f t="shared" si="1104"/>
        <v>0.53907407407407393</v>
      </c>
      <c r="CB605" s="63">
        <f t="shared" si="1105"/>
        <v>0.53002314814814799</v>
      </c>
      <c r="CC605" s="63">
        <f t="shared" si="1106"/>
        <v>0.57585648148148127</v>
      </c>
      <c r="CD605" s="63">
        <f t="shared" si="1107"/>
        <v>0.56116898148148153</v>
      </c>
      <c r="CE605" s="63">
        <f t="shared" si="1108"/>
        <v>0.57158564814814816</v>
      </c>
      <c r="CF605" s="63">
        <f t="shared" si="1109"/>
        <v>0.57292824074074067</v>
      </c>
      <c r="CG605" s="63">
        <f t="shared" si="1110"/>
        <v>0.57223379629629623</v>
      </c>
      <c r="CH605" s="36"/>
      <c r="CI605" s="36"/>
      <c r="CJ605" s="36"/>
      <c r="CK605" s="36"/>
      <c r="CL605" s="60">
        <v>60</v>
      </c>
    </row>
    <row r="606" spans="1:90" ht="26.25" customHeight="1" x14ac:dyDescent="0.25">
      <c r="A606" s="37">
        <v>51</v>
      </c>
      <c r="E606" s="39"/>
      <c r="F606" s="42"/>
      <c r="G606" s="78">
        <v>205.52</v>
      </c>
      <c r="H606" s="41">
        <f t="shared" si="1052"/>
        <v>209.89</v>
      </c>
      <c r="I606" s="42">
        <v>209.77</v>
      </c>
      <c r="J606" s="43">
        <f t="shared" si="1049"/>
        <v>-7.7863056363301926E-4</v>
      </c>
      <c r="K606" s="44">
        <f t="shared" si="1050"/>
        <v>-0.16333333333329847</v>
      </c>
      <c r="L606" s="76" t="s">
        <v>414</v>
      </c>
      <c r="M606" s="127" t="s">
        <v>1232</v>
      </c>
      <c r="N606" s="46">
        <f t="shared" si="1066"/>
        <v>209.93333333333331</v>
      </c>
      <c r="O606" s="46">
        <f t="shared" si="1114"/>
        <v>-8.0000000000000016E-2</v>
      </c>
      <c r="P606" s="42">
        <v>210.05</v>
      </c>
      <c r="Q606" s="46">
        <f t="shared" si="1115"/>
        <v>4.3</v>
      </c>
      <c r="R606" s="37">
        <v>205.59</v>
      </c>
      <c r="S606" s="46">
        <f t="shared" si="1116"/>
        <v>4.0999999999999996</v>
      </c>
      <c r="T606" s="40">
        <v>205.84</v>
      </c>
      <c r="U606" s="47" t="str">
        <f t="shared" si="1041"/>
        <v/>
      </c>
      <c r="V606" s="47" t="str">
        <f t="shared" si="1042"/>
        <v/>
      </c>
      <c r="W606" s="50"/>
      <c r="X606" s="50"/>
      <c r="Y606" s="50"/>
      <c r="Z606" s="50"/>
      <c r="AA606" s="50"/>
      <c r="AB606" s="50"/>
      <c r="AC606" s="50"/>
      <c r="AD606" s="50"/>
      <c r="AE606" s="51">
        <f t="shared" si="1068"/>
        <v>51</v>
      </c>
      <c r="AF606" s="51" t="str">
        <f t="shared" si="1069"/>
        <v/>
      </c>
      <c r="AG606" s="51" t="str">
        <f t="shared" si="1070"/>
        <v/>
      </c>
      <c r="AH606" s="51" t="str">
        <f t="shared" si="1071"/>
        <v/>
      </c>
      <c r="AI606" s="52">
        <f t="shared" si="1072"/>
        <v>209.89</v>
      </c>
      <c r="AJ606" s="51"/>
      <c r="AK606" s="53"/>
      <c r="AL606" s="52"/>
      <c r="AM606" s="53">
        <f t="shared" si="1074"/>
        <v>50</v>
      </c>
      <c r="AN606" s="53">
        <f>IF(AJ606&lt;&gt;"",IF(AJ606="o",VLOOKUP(AM606,OpenSect!$A$1:$D$11,2),IF(AJ606="u",VLOOKUP(AM606,UpHill!$A$1:$D$35,2),IF(AJ606="d",VLOOKUP(AM606,DownHill!$A$3:$D$29,2),IF(AJ606="f",VLOOKUP(AM606,FlatUnd!$A$2:$D$30,2),IF(AJ606="t",VLOOKUP(AM606,TimeAdd!$A$1:$D$176,2),IF(AJ606="l",VLOOKUP(AM606,SLimit!$A$1:$D$8,2),AN605)))))),AN605)</f>
        <v>60</v>
      </c>
      <c r="AO606" s="53">
        <f>IF(AJ606&lt;&gt;"",IF(AJ606="o",VLOOKUP(AM606,OpenSect!$A$1:$D$11,3),IF(AJ606="u",VLOOKUP(AM606,UpHill!$A$1:$D$35,3),IF(AJ606="d",VLOOKUP(AM606,DownHill!$A$3:$D$29,3),IF(AJ606="f",VLOOKUP(AM606,FlatUnd!$A$2:$D$30,3),IF(AJ606="t",VLOOKUP(AM606,TimeAdd!$A$1:$D$18,3),IF(AJ606="l",VLOOKUP(AM606,SLimit!$A$1:$D$8,3),AO605)))))),AO605)</f>
        <v>70</v>
      </c>
      <c r="AP606" s="53">
        <f>IF(AJ606&lt;&gt;"",IF(AJ606="o",VLOOKUP(AM606,OpenSect!$A$1:$D$11,4),IF(AJ606="u",VLOOKUP(AM606,UpHill!$A$1:$D$35,4),IF(AJ606="d",VLOOKUP(AM606,DownHill!$A$3:$D$29,4),IF(AJ606="f",VLOOKUP(AM606,FlatUnd!$A$2:$D$30,4),IF(AJ606="t",VLOOKUP(AM606,TimeAdd!$A$1:$D$18,4),IF(AJ606="l",VLOOKUP(AM606,SLimit!$A$1:$D$8,4),AP605)))))),AP605)</f>
        <v>80</v>
      </c>
      <c r="AQ606" s="53" t="str">
        <f t="shared" si="1075"/>
        <v>100</v>
      </c>
      <c r="AR606" s="54" t="str">
        <f t="shared" si="1076"/>
        <v>34 km Stone</v>
      </c>
      <c r="AS606" s="55"/>
      <c r="AT606" s="55"/>
      <c r="AU606" s="56">
        <f>IF(GroupStTimes!$A$8=0,MIN(CB606,CD606,CF606),MIN(BZ606,CB606,CD606,CF606))</f>
        <v>0.53086805555555538</v>
      </c>
      <c r="AV606" s="56">
        <f>IF(GroupStTimes!$A$8=0,MAX(CC606,CE606,CG606),MAX(CA606,CC606,CE606,CG606))</f>
        <v>0.57670138888888867</v>
      </c>
      <c r="AW606" s="57" t="str">
        <f t="shared" si="1077"/>
        <v/>
      </c>
      <c r="AX606" s="58" t="str">
        <f t="shared" si="1078"/>
        <v/>
      </c>
      <c r="AY606" s="58" t="str">
        <f t="shared" si="1079"/>
        <v/>
      </c>
      <c r="AZ606" s="31">
        <f t="shared" si="1080"/>
        <v>198.41</v>
      </c>
      <c r="BA606" s="59">
        <f t="shared" si="1081"/>
        <v>0.52496527777777757</v>
      </c>
      <c r="BB606" s="59">
        <f t="shared" si="1082"/>
        <v>0.53052083333333322</v>
      </c>
      <c r="BC606" s="59">
        <f t="shared" si="1083"/>
        <v>0.5228935185185184</v>
      </c>
      <c r="BD606" s="59">
        <f t="shared" si="1084"/>
        <v>0.56872685185185168</v>
      </c>
      <c r="BE606" s="59">
        <f t="shared" si="1085"/>
        <v>0.55505787037037047</v>
      </c>
      <c r="BF606" s="59">
        <f t="shared" si="1086"/>
        <v>0.56547453703703709</v>
      </c>
      <c r="BG606" s="59">
        <f t="shared" si="1087"/>
        <v>0.5675810185185185</v>
      </c>
      <c r="BH606" s="59">
        <f t="shared" si="1088"/>
        <v>0.56688657407407406</v>
      </c>
      <c r="BI606" s="31">
        <f t="shared" si="1089"/>
        <v>11.47999999999999</v>
      </c>
      <c r="BJ606" s="61">
        <f t="shared" ref="BJ606:BM606" si="1137">IF($AJ605="t",IF(AM604=0,0,$BI606/AM604),IF(AM605=0,0,$BI606/AM605))</f>
        <v>0.2295999999999998</v>
      </c>
      <c r="BK606" s="61">
        <f t="shared" si="1137"/>
        <v>0.19133333333333316</v>
      </c>
      <c r="BL606" s="61">
        <f t="shared" si="1137"/>
        <v>0.16399999999999984</v>
      </c>
      <c r="BM606" s="61">
        <f t="shared" si="1137"/>
        <v>0.14349999999999988</v>
      </c>
      <c r="BN606" s="62">
        <f t="shared" si="1091"/>
        <v>0</v>
      </c>
      <c r="BO606" s="62">
        <f t="shared" si="1092"/>
        <v>13</v>
      </c>
      <c r="BP606" s="62">
        <f t="shared" si="1093"/>
        <v>47</v>
      </c>
      <c r="BQ606" s="62">
        <f t="shared" si="1094"/>
        <v>0</v>
      </c>
      <c r="BR606" s="62">
        <f t="shared" si="1095"/>
        <v>11</v>
      </c>
      <c r="BS606" s="62">
        <f t="shared" si="1096"/>
        <v>29</v>
      </c>
      <c r="BT606" s="62">
        <f t="shared" si="1097"/>
        <v>0</v>
      </c>
      <c r="BU606" s="62">
        <f t="shared" si="1098"/>
        <v>9</v>
      </c>
      <c r="BV606" s="62">
        <f t="shared" si="1099"/>
        <v>50</v>
      </c>
      <c r="BW606" s="62">
        <f t="shared" si="1100"/>
        <v>0</v>
      </c>
      <c r="BX606" s="62">
        <f t="shared" si="1101"/>
        <v>8</v>
      </c>
      <c r="BY606" s="62">
        <f t="shared" si="1102"/>
        <v>37</v>
      </c>
      <c r="BZ606" s="63">
        <f t="shared" si="1103"/>
        <v>0.53453703703703681</v>
      </c>
      <c r="CA606" s="63">
        <f t="shared" si="1104"/>
        <v>0.54009259259259246</v>
      </c>
      <c r="CB606" s="63">
        <f t="shared" si="1105"/>
        <v>0.53086805555555538</v>
      </c>
      <c r="CC606" s="63">
        <f t="shared" si="1106"/>
        <v>0.57670138888888867</v>
      </c>
      <c r="CD606" s="63">
        <f t="shared" si="1107"/>
        <v>0.56188657407407416</v>
      </c>
      <c r="CE606" s="63">
        <f t="shared" si="1108"/>
        <v>0.57230324074074079</v>
      </c>
      <c r="CF606" s="63">
        <f t="shared" si="1109"/>
        <v>0.57356481481481481</v>
      </c>
      <c r="CG606" s="63">
        <f t="shared" si="1110"/>
        <v>0.57287037037037036</v>
      </c>
      <c r="CH606" s="36"/>
      <c r="CI606" s="36"/>
      <c r="CJ606" s="36"/>
      <c r="CK606" s="36"/>
      <c r="CL606" s="60">
        <v>60</v>
      </c>
    </row>
    <row r="607" spans="1:90" ht="24.75" customHeight="1" x14ac:dyDescent="0.25">
      <c r="A607" s="37">
        <v>51</v>
      </c>
      <c r="E607" s="39"/>
      <c r="F607" s="42"/>
      <c r="G607" s="78">
        <v>206.17</v>
      </c>
      <c r="H607" s="41">
        <f t="shared" si="1052"/>
        <v>210.55</v>
      </c>
      <c r="I607" s="42">
        <v>210.42</v>
      </c>
      <c r="J607" s="43">
        <f t="shared" si="1049"/>
        <v>-7.9206666033022346E-4</v>
      </c>
      <c r="K607" s="44">
        <f t="shared" si="1050"/>
        <v>-0.16666666666668561</v>
      </c>
      <c r="L607" s="76" t="s">
        <v>415</v>
      </c>
      <c r="M607" s="127" t="s">
        <v>1232</v>
      </c>
      <c r="N607" s="46">
        <f t="shared" si="1066"/>
        <v>210.58666666666667</v>
      </c>
      <c r="O607" s="46">
        <f t="shared" si="1114"/>
        <v>-8.0000000000000016E-2</v>
      </c>
      <c r="P607" s="42">
        <v>210.7</v>
      </c>
      <c r="Q607" s="46">
        <f t="shared" si="1115"/>
        <v>4.3</v>
      </c>
      <c r="R607" s="37">
        <v>206.25</v>
      </c>
      <c r="S607" s="46">
        <f t="shared" si="1116"/>
        <v>4.0999999999999996</v>
      </c>
      <c r="T607" s="40">
        <v>206.48999999999998</v>
      </c>
      <c r="U607" s="47" t="str">
        <f t="shared" si="1041"/>
        <v/>
      </c>
      <c r="V607" s="47" t="str">
        <f t="shared" si="1042"/>
        <v/>
      </c>
      <c r="W607" s="50"/>
      <c r="X607" s="50"/>
      <c r="Y607" s="50"/>
      <c r="Z607" s="50"/>
      <c r="AA607" s="50"/>
      <c r="AB607" s="50"/>
      <c r="AC607" s="50"/>
      <c r="AD607" s="50"/>
      <c r="AE607" s="51">
        <f t="shared" si="1068"/>
        <v>51</v>
      </c>
      <c r="AF607" s="51" t="str">
        <f t="shared" si="1069"/>
        <v/>
      </c>
      <c r="AG607" s="51" t="str">
        <f t="shared" si="1070"/>
        <v/>
      </c>
      <c r="AH607" s="51" t="str">
        <f t="shared" si="1071"/>
        <v/>
      </c>
      <c r="AI607" s="52">
        <f t="shared" si="1072"/>
        <v>210.55</v>
      </c>
      <c r="AJ607" s="51"/>
      <c r="AK607" s="53"/>
      <c r="AL607" s="52"/>
      <c r="AM607" s="53">
        <f t="shared" si="1074"/>
        <v>50</v>
      </c>
      <c r="AN607" s="53">
        <f>IF(AJ607&lt;&gt;"",IF(AJ607="o",VLOOKUP(AM607,OpenSect!$A$1:$D$11,2),IF(AJ607="u",VLOOKUP(AM607,UpHill!$A$1:$D$35,2),IF(AJ607="d",VLOOKUP(AM607,DownHill!$A$3:$D$29,2),IF(AJ607="f",VLOOKUP(AM607,FlatUnd!$A$2:$D$30,2),IF(AJ607="t",VLOOKUP(AM607,TimeAdd!$A$1:$D$176,2),IF(AJ607="l",VLOOKUP(AM607,SLimit!$A$1:$D$8,2),AN606)))))),AN606)</f>
        <v>60</v>
      </c>
      <c r="AO607" s="53">
        <f>IF(AJ607&lt;&gt;"",IF(AJ607="o",VLOOKUP(AM607,OpenSect!$A$1:$D$11,3),IF(AJ607="u",VLOOKUP(AM607,UpHill!$A$1:$D$35,3),IF(AJ607="d",VLOOKUP(AM607,DownHill!$A$3:$D$29,3),IF(AJ607="f",VLOOKUP(AM607,FlatUnd!$A$2:$D$30,3),IF(AJ607="t",VLOOKUP(AM607,TimeAdd!$A$1:$D$18,3),IF(AJ607="l",VLOOKUP(AM607,SLimit!$A$1:$D$8,3),AO606)))))),AO606)</f>
        <v>70</v>
      </c>
      <c r="AP607" s="53">
        <f>IF(AJ607&lt;&gt;"",IF(AJ607="o",VLOOKUP(AM607,OpenSect!$A$1:$D$11,4),IF(AJ607="u",VLOOKUP(AM607,UpHill!$A$1:$D$35,4),IF(AJ607="d",VLOOKUP(AM607,DownHill!$A$3:$D$29,4),IF(AJ607="f",VLOOKUP(AM607,FlatUnd!$A$2:$D$30,4),IF(AJ607="t",VLOOKUP(AM607,TimeAdd!$A$1:$D$18,4),IF(AJ607="l",VLOOKUP(AM607,SLimit!$A$1:$D$8,4),AP606)))))),AP606)</f>
        <v>80</v>
      </c>
      <c r="AQ607" s="53" t="str">
        <f t="shared" si="1075"/>
        <v>100</v>
      </c>
      <c r="AR607" s="54" t="str">
        <f t="shared" si="1076"/>
        <v>Tholusizo Clinic 4 km.  [First Aid Post]{ right}.</v>
      </c>
      <c r="AS607" s="55"/>
      <c r="AT607" s="55"/>
      <c r="AU607" s="56">
        <f>IF(GroupStTimes!$A$8=0,MIN(CB607,CD607,CF607),MIN(BZ607,CB607,CD607,CF607))</f>
        <v>0.53131944444444434</v>
      </c>
      <c r="AV607" s="56">
        <f>IF(GroupStTimes!$A$8=0,MAX(CC607,CE607,CG607),MAX(CA607,CC607,CE607,CG607))</f>
        <v>0.57715277777777763</v>
      </c>
      <c r="AW607" s="57" t="str">
        <f t="shared" si="1077"/>
        <v/>
      </c>
      <c r="AX607" s="58" t="str">
        <f t="shared" si="1078"/>
        <v/>
      </c>
      <c r="AY607" s="58" t="str">
        <f t="shared" si="1079"/>
        <v/>
      </c>
      <c r="AZ607" s="31">
        <f t="shared" si="1080"/>
        <v>198.41</v>
      </c>
      <c r="BA607" s="59">
        <f t="shared" si="1081"/>
        <v>0.52496527777777757</v>
      </c>
      <c r="BB607" s="59">
        <f t="shared" si="1082"/>
        <v>0.53052083333333322</v>
      </c>
      <c r="BC607" s="59">
        <f t="shared" si="1083"/>
        <v>0.5228935185185184</v>
      </c>
      <c r="BD607" s="59">
        <f t="shared" si="1084"/>
        <v>0.56872685185185168</v>
      </c>
      <c r="BE607" s="59">
        <f t="shared" si="1085"/>
        <v>0.55505787037037047</v>
      </c>
      <c r="BF607" s="59">
        <f t="shared" si="1086"/>
        <v>0.56547453703703709</v>
      </c>
      <c r="BG607" s="59">
        <f t="shared" si="1087"/>
        <v>0.5675810185185185</v>
      </c>
      <c r="BH607" s="59">
        <f t="shared" si="1088"/>
        <v>0.56688657407407406</v>
      </c>
      <c r="BI607" s="31">
        <f t="shared" si="1089"/>
        <v>12.140000000000015</v>
      </c>
      <c r="BJ607" s="61">
        <f t="shared" ref="BJ607:BM607" si="1138">IF($AJ606="t",IF(AM605=0,0,$BI607/AM605),IF(AM606=0,0,$BI607/AM606))</f>
        <v>0.24280000000000029</v>
      </c>
      <c r="BK607" s="61">
        <f t="shared" si="1138"/>
        <v>0.20233333333333359</v>
      </c>
      <c r="BL607" s="61">
        <f t="shared" si="1138"/>
        <v>0.17342857142857163</v>
      </c>
      <c r="BM607" s="61">
        <f t="shared" si="1138"/>
        <v>0.15175000000000019</v>
      </c>
      <c r="BN607" s="62">
        <f t="shared" si="1091"/>
        <v>0</v>
      </c>
      <c r="BO607" s="62">
        <f t="shared" si="1092"/>
        <v>14</v>
      </c>
      <c r="BP607" s="62">
        <f t="shared" si="1093"/>
        <v>34</v>
      </c>
      <c r="BQ607" s="62">
        <f t="shared" si="1094"/>
        <v>0</v>
      </c>
      <c r="BR607" s="62">
        <f t="shared" si="1095"/>
        <v>12</v>
      </c>
      <c r="BS607" s="62">
        <f t="shared" si="1096"/>
        <v>8</v>
      </c>
      <c r="BT607" s="62">
        <f t="shared" si="1097"/>
        <v>0</v>
      </c>
      <c r="BU607" s="62">
        <f t="shared" si="1098"/>
        <v>10</v>
      </c>
      <c r="BV607" s="62">
        <f t="shared" si="1099"/>
        <v>24</v>
      </c>
      <c r="BW607" s="62">
        <f t="shared" si="1100"/>
        <v>0</v>
      </c>
      <c r="BX607" s="62">
        <f t="shared" si="1101"/>
        <v>9</v>
      </c>
      <c r="BY607" s="62">
        <f t="shared" si="1102"/>
        <v>6</v>
      </c>
      <c r="BZ607" s="63">
        <f t="shared" si="1103"/>
        <v>0.5350810185185183</v>
      </c>
      <c r="CA607" s="63">
        <f t="shared" si="1104"/>
        <v>0.54063657407407395</v>
      </c>
      <c r="CB607" s="63">
        <f t="shared" si="1105"/>
        <v>0.53131944444444434</v>
      </c>
      <c r="CC607" s="63">
        <f t="shared" si="1106"/>
        <v>0.57715277777777763</v>
      </c>
      <c r="CD607" s="63">
        <f t="shared" si="1107"/>
        <v>0.56228009259259271</v>
      </c>
      <c r="CE607" s="63">
        <f t="shared" si="1108"/>
        <v>0.57269675925925934</v>
      </c>
      <c r="CF607" s="63">
        <f t="shared" si="1109"/>
        <v>0.57390046296296293</v>
      </c>
      <c r="CG607" s="63">
        <f t="shared" si="1110"/>
        <v>0.57320601851851849</v>
      </c>
      <c r="CH607" s="36"/>
      <c r="CI607" s="36"/>
      <c r="CJ607" s="36"/>
      <c r="CK607" s="36"/>
      <c r="CL607" s="60">
        <v>60</v>
      </c>
    </row>
    <row r="608" spans="1:90" ht="26.25" customHeight="1" x14ac:dyDescent="0.25">
      <c r="A608" s="37">
        <v>51</v>
      </c>
      <c r="E608" s="39"/>
      <c r="F608" s="42"/>
      <c r="G608" s="78">
        <v>206.28</v>
      </c>
      <c r="H608" s="41">
        <f t="shared" si="1052"/>
        <v>210.65</v>
      </c>
      <c r="I608" s="42">
        <v>210.52</v>
      </c>
      <c r="J608" s="43">
        <f t="shared" si="1049"/>
        <v>-7.9169041737900804E-4</v>
      </c>
      <c r="K608" s="44">
        <f t="shared" si="1050"/>
        <v>-0.16666666666662877</v>
      </c>
      <c r="L608" s="76" t="s">
        <v>416</v>
      </c>
      <c r="M608" s="127" t="s">
        <v>1232</v>
      </c>
      <c r="N608" s="46">
        <f t="shared" si="1066"/>
        <v>210.68666666666664</v>
      </c>
      <c r="O608" s="46">
        <f t="shared" si="1114"/>
        <v>-8.0000000000000016E-2</v>
      </c>
      <c r="P608" s="42">
        <v>210.8</v>
      </c>
      <c r="Q608" s="46">
        <f t="shared" si="1115"/>
        <v>4.3</v>
      </c>
      <c r="R608" s="37">
        <v>206.35</v>
      </c>
      <c r="S608" s="46">
        <f t="shared" si="1116"/>
        <v>4.0999999999999996</v>
      </c>
      <c r="T608" s="40">
        <v>206.59</v>
      </c>
      <c r="U608" s="47" t="str">
        <f t="shared" si="1041"/>
        <v/>
      </c>
      <c r="V608" s="47" t="str">
        <f t="shared" si="1042"/>
        <v/>
      </c>
      <c r="W608" s="50"/>
      <c r="X608" s="50"/>
      <c r="Y608" s="50"/>
      <c r="Z608" s="50"/>
      <c r="AA608" s="50"/>
      <c r="AB608" s="50"/>
      <c r="AC608" s="50"/>
      <c r="AD608" s="50"/>
      <c r="AE608" s="51">
        <f t="shared" si="1068"/>
        <v>51</v>
      </c>
      <c r="AF608" s="51" t="str">
        <f t="shared" si="1069"/>
        <v/>
      </c>
      <c r="AG608" s="51" t="str">
        <f t="shared" si="1070"/>
        <v/>
      </c>
      <c r="AH608" s="51" t="str">
        <f t="shared" si="1071"/>
        <v/>
      </c>
      <c r="AI608" s="52">
        <f t="shared" si="1072"/>
        <v>210.65</v>
      </c>
      <c r="AJ608" s="51"/>
      <c r="AK608" s="53"/>
      <c r="AL608" s="52"/>
      <c r="AM608" s="53">
        <f t="shared" si="1074"/>
        <v>50</v>
      </c>
      <c r="AN608" s="53">
        <f>IF(AJ608&lt;&gt;"",IF(AJ608="o",VLOOKUP(AM608,OpenSect!$A$1:$D$11,2),IF(AJ608="u",VLOOKUP(AM608,UpHill!$A$1:$D$35,2),IF(AJ608="d",VLOOKUP(AM608,DownHill!$A$3:$D$29,2),IF(AJ608="f",VLOOKUP(AM608,FlatUnd!$A$2:$D$30,2),IF(AJ608="t",VLOOKUP(AM608,TimeAdd!$A$1:$D$176,2),IF(AJ608="l",VLOOKUP(AM608,SLimit!$A$1:$D$8,2),AN607)))))),AN607)</f>
        <v>60</v>
      </c>
      <c r="AO608" s="53">
        <f>IF(AJ608&lt;&gt;"",IF(AJ608="o",VLOOKUP(AM608,OpenSect!$A$1:$D$11,3),IF(AJ608="u",VLOOKUP(AM608,UpHill!$A$1:$D$35,3),IF(AJ608="d",VLOOKUP(AM608,DownHill!$A$3:$D$29,3),IF(AJ608="f",VLOOKUP(AM608,FlatUnd!$A$2:$D$30,3),IF(AJ608="t",VLOOKUP(AM608,TimeAdd!$A$1:$D$18,3),IF(AJ608="l",VLOOKUP(AM608,SLimit!$A$1:$D$8,3),AO607)))))),AO607)</f>
        <v>70</v>
      </c>
      <c r="AP608" s="53">
        <f>IF(AJ608&lt;&gt;"",IF(AJ608="o",VLOOKUP(AM608,OpenSect!$A$1:$D$11,4),IF(AJ608="u",VLOOKUP(AM608,UpHill!$A$1:$D$35,4),IF(AJ608="d",VLOOKUP(AM608,DownHill!$A$3:$D$29,4),IF(AJ608="f",VLOOKUP(AM608,FlatUnd!$A$2:$D$30,4),IF(AJ608="t",VLOOKUP(AM608,TimeAdd!$A$1:$D$18,4),IF(AJ608="l",VLOOKUP(AM608,SLimit!$A$1:$D$8,4),AP607)))))),AP607)</f>
        <v>80</v>
      </c>
      <c r="AQ608" s="53" t="str">
        <f t="shared" si="1075"/>
        <v>100</v>
      </c>
      <c r="AR608" s="54" t="str">
        <f t="shared" si="1076"/>
        <v xml:space="preserve">Colenso Magistrate's office </v>
      </c>
      <c r="AS608" s="55"/>
      <c r="AT608" s="55"/>
      <c r="AU608" s="56">
        <f>IF(GroupStTimes!$A$8=0,MIN(CB608,CD608,CF608),MIN(BZ608,CB608,CD608,CF608))</f>
        <v>0.5313888888888888</v>
      </c>
      <c r="AV608" s="56">
        <f>IF(GroupStTimes!$A$8=0,MAX(CC608,CE608,CG608),MAX(CA608,CC608,CE608,CG608))</f>
        <v>0.57722222222222208</v>
      </c>
      <c r="AW608" s="57" t="str">
        <f t="shared" si="1077"/>
        <v/>
      </c>
      <c r="AX608" s="58" t="str">
        <f t="shared" si="1078"/>
        <v/>
      </c>
      <c r="AY608" s="58" t="str">
        <f t="shared" si="1079"/>
        <v/>
      </c>
      <c r="AZ608" s="31">
        <f t="shared" si="1080"/>
        <v>198.41</v>
      </c>
      <c r="BA608" s="59">
        <f t="shared" si="1081"/>
        <v>0.52496527777777757</v>
      </c>
      <c r="BB608" s="59">
        <f t="shared" si="1082"/>
        <v>0.53052083333333322</v>
      </c>
      <c r="BC608" s="59">
        <f t="shared" si="1083"/>
        <v>0.5228935185185184</v>
      </c>
      <c r="BD608" s="59">
        <f t="shared" si="1084"/>
        <v>0.56872685185185168</v>
      </c>
      <c r="BE608" s="59">
        <f t="shared" si="1085"/>
        <v>0.55505787037037047</v>
      </c>
      <c r="BF608" s="59">
        <f t="shared" si="1086"/>
        <v>0.56547453703703709</v>
      </c>
      <c r="BG608" s="59">
        <f t="shared" si="1087"/>
        <v>0.5675810185185185</v>
      </c>
      <c r="BH608" s="59">
        <f t="shared" si="1088"/>
        <v>0.56688657407407406</v>
      </c>
      <c r="BI608" s="31">
        <f t="shared" si="1089"/>
        <v>12.240000000000009</v>
      </c>
      <c r="BJ608" s="61">
        <f t="shared" ref="BJ608:BM608" si="1139">IF($AJ607="t",IF(AM606=0,0,$BI608/AM606),IF(AM607=0,0,$BI608/AM607))</f>
        <v>0.24480000000000018</v>
      </c>
      <c r="BK608" s="61">
        <f t="shared" si="1139"/>
        <v>0.20400000000000015</v>
      </c>
      <c r="BL608" s="61">
        <f t="shared" si="1139"/>
        <v>0.17485714285714299</v>
      </c>
      <c r="BM608" s="61">
        <f t="shared" si="1139"/>
        <v>0.15300000000000011</v>
      </c>
      <c r="BN608" s="62">
        <f t="shared" si="1091"/>
        <v>0</v>
      </c>
      <c r="BO608" s="62">
        <f t="shared" si="1092"/>
        <v>14</v>
      </c>
      <c r="BP608" s="62">
        <f t="shared" si="1093"/>
        <v>41</v>
      </c>
      <c r="BQ608" s="62">
        <f t="shared" si="1094"/>
        <v>0</v>
      </c>
      <c r="BR608" s="62">
        <f t="shared" si="1095"/>
        <v>12</v>
      </c>
      <c r="BS608" s="62">
        <f t="shared" si="1096"/>
        <v>14</v>
      </c>
      <c r="BT608" s="62">
        <f t="shared" si="1097"/>
        <v>0</v>
      </c>
      <c r="BU608" s="62">
        <f t="shared" si="1098"/>
        <v>10</v>
      </c>
      <c r="BV608" s="62">
        <f t="shared" si="1099"/>
        <v>29</v>
      </c>
      <c r="BW608" s="62">
        <f t="shared" si="1100"/>
        <v>0</v>
      </c>
      <c r="BX608" s="62">
        <f t="shared" si="1101"/>
        <v>9</v>
      </c>
      <c r="BY608" s="62">
        <f t="shared" si="1102"/>
        <v>11</v>
      </c>
      <c r="BZ608" s="63">
        <f t="shared" si="1103"/>
        <v>0.5351620370370368</v>
      </c>
      <c r="CA608" s="63">
        <f t="shared" si="1104"/>
        <v>0.54071759259259244</v>
      </c>
      <c r="CB608" s="63">
        <f t="shared" si="1105"/>
        <v>0.5313888888888888</v>
      </c>
      <c r="CC608" s="63">
        <f t="shared" si="1106"/>
        <v>0.57722222222222208</v>
      </c>
      <c r="CD608" s="63">
        <f t="shared" si="1107"/>
        <v>0.56233796296296301</v>
      </c>
      <c r="CE608" s="63">
        <f t="shared" si="1108"/>
        <v>0.57275462962962964</v>
      </c>
      <c r="CF608" s="63">
        <f t="shared" si="1109"/>
        <v>0.57395833333333335</v>
      </c>
      <c r="CG608" s="63">
        <f t="shared" si="1110"/>
        <v>0.57326388888888891</v>
      </c>
      <c r="CH608" s="36"/>
      <c r="CI608" s="36"/>
      <c r="CJ608" s="36"/>
      <c r="CK608" s="36"/>
      <c r="CL608" s="60">
        <v>60</v>
      </c>
    </row>
    <row r="609" spans="1:90" ht="26.25" customHeight="1" x14ac:dyDescent="0.25">
      <c r="A609" s="37">
        <v>51</v>
      </c>
      <c r="E609" s="39"/>
      <c r="F609" s="42"/>
      <c r="G609" s="78">
        <v>207.04</v>
      </c>
      <c r="H609" s="41">
        <f t="shared" si="1052"/>
        <v>211.41</v>
      </c>
      <c r="I609" s="42">
        <v>211.28</v>
      </c>
      <c r="J609" s="43">
        <f t="shared" si="1049"/>
        <v>-8.203963145271175E-4</v>
      </c>
      <c r="K609" s="44">
        <f t="shared" si="1050"/>
        <v>-0.17333333333328937</v>
      </c>
      <c r="L609" s="76" t="s">
        <v>44</v>
      </c>
      <c r="M609" s="127" t="s">
        <v>1232</v>
      </c>
      <c r="N609" s="46">
        <f t="shared" si="1066"/>
        <v>211.45333333333329</v>
      </c>
      <c r="O609" s="46">
        <f t="shared" si="1114"/>
        <v>-8.0000000000000016E-2</v>
      </c>
      <c r="P609" s="42">
        <v>211.56</v>
      </c>
      <c r="Q609" s="46">
        <f t="shared" si="1115"/>
        <v>4.3</v>
      </c>
      <c r="R609" s="37">
        <v>207.12</v>
      </c>
      <c r="S609" s="46">
        <f t="shared" si="1116"/>
        <v>4.0999999999999996</v>
      </c>
      <c r="T609" s="40">
        <v>207.35999999999999</v>
      </c>
      <c r="U609" s="47" t="str">
        <f t="shared" si="1041"/>
        <v/>
      </c>
      <c r="V609" s="47" t="str">
        <f t="shared" si="1042"/>
        <v/>
      </c>
      <c r="W609" s="50"/>
      <c r="X609" s="50"/>
      <c r="Y609" s="50"/>
      <c r="Z609" s="50"/>
      <c r="AA609" s="50"/>
      <c r="AB609" s="50"/>
      <c r="AC609" s="50"/>
      <c r="AD609" s="50"/>
      <c r="AE609" s="51">
        <f t="shared" si="1068"/>
        <v>51</v>
      </c>
      <c r="AF609" s="51" t="str">
        <f t="shared" si="1069"/>
        <v/>
      </c>
      <c r="AG609" s="51" t="str">
        <f t="shared" si="1070"/>
        <v/>
      </c>
      <c r="AH609" s="51" t="str">
        <f t="shared" si="1071"/>
        <v/>
      </c>
      <c r="AI609" s="52">
        <f t="shared" si="1072"/>
        <v>211.41</v>
      </c>
      <c r="AJ609" s="51"/>
      <c r="AK609" s="53"/>
      <c r="AL609" s="52"/>
      <c r="AM609" s="53">
        <f t="shared" si="1074"/>
        <v>50</v>
      </c>
      <c r="AN609" s="53">
        <f>IF(AJ609&lt;&gt;"",IF(AJ609="o",VLOOKUP(AM609,OpenSect!$A$1:$D$11,2),IF(AJ609="u",VLOOKUP(AM609,UpHill!$A$1:$D$35,2),IF(AJ609="d",VLOOKUP(AM609,DownHill!$A$3:$D$29,2),IF(AJ609="f",VLOOKUP(AM609,FlatUnd!$A$2:$D$30,2),IF(AJ609="t",VLOOKUP(AM609,TimeAdd!$A$1:$D$176,2),IF(AJ609="l",VLOOKUP(AM609,SLimit!$A$1:$D$8,2),AN608)))))),AN608)</f>
        <v>60</v>
      </c>
      <c r="AO609" s="53">
        <f>IF(AJ609&lt;&gt;"",IF(AJ609="o",VLOOKUP(AM609,OpenSect!$A$1:$D$11,3),IF(AJ609="u",VLOOKUP(AM609,UpHill!$A$1:$D$35,3),IF(AJ609="d",VLOOKUP(AM609,DownHill!$A$3:$D$29,3),IF(AJ609="f",VLOOKUP(AM609,FlatUnd!$A$2:$D$30,3),IF(AJ609="t",VLOOKUP(AM609,TimeAdd!$A$1:$D$18,3),IF(AJ609="l",VLOOKUP(AM609,SLimit!$A$1:$D$8,3),AO608)))))),AO608)</f>
        <v>70</v>
      </c>
      <c r="AP609" s="53">
        <f>IF(AJ609&lt;&gt;"",IF(AJ609="o",VLOOKUP(AM609,OpenSect!$A$1:$D$11,4),IF(AJ609="u",VLOOKUP(AM609,UpHill!$A$1:$D$35,4),IF(AJ609="d",VLOOKUP(AM609,DownHill!$A$3:$D$29,4),IF(AJ609="f",VLOOKUP(AM609,FlatUnd!$A$2:$D$30,4),IF(AJ609="t",VLOOKUP(AM609,TimeAdd!$A$1:$D$18,4),IF(AJ609="l",VLOOKUP(AM609,SLimit!$A$1:$D$8,4),AP608)))))),AP608)</f>
        <v>80</v>
      </c>
      <c r="AQ609" s="53" t="str">
        <f t="shared" si="1075"/>
        <v>100</v>
      </c>
      <c r="AR609" s="54" t="str">
        <f t="shared" si="1076"/>
        <v>Bridge</v>
      </c>
      <c r="AS609" s="55"/>
      <c r="AT609" s="55"/>
      <c r="AU609" s="56">
        <f>IF(GroupStTimes!$A$8=0,MIN(CB609,CD609,CF609),MIN(BZ609,CB609,CD609,CF609))</f>
        <v>0.53192129629629614</v>
      </c>
      <c r="AV609" s="56">
        <f>IF(GroupStTimes!$A$8=0,MAX(CC609,CE609,CG609),MAX(CA609,CC609,CE609,CG609))</f>
        <v>0.57775462962962942</v>
      </c>
      <c r="AW609" s="57" t="str">
        <f t="shared" si="1077"/>
        <v/>
      </c>
      <c r="AX609" s="58" t="str">
        <f t="shared" si="1078"/>
        <v/>
      </c>
      <c r="AY609" s="58" t="str">
        <f t="shared" si="1079"/>
        <v/>
      </c>
      <c r="AZ609" s="31">
        <f t="shared" si="1080"/>
        <v>198.41</v>
      </c>
      <c r="BA609" s="59">
        <f t="shared" si="1081"/>
        <v>0.52496527777777757</v>
      </c>
      <c r="BB609" s="59">
        <f t="shared" si="1082"/>
        <v>0.53052083333333322</v>
      </c>
      <c r="BC609" s="59">
        <f t="shared" si="1083"/>
        <v>0.5228935185185184</v>
      </c>
      <c r="BD609" s="59">
        <f t="shared" si="1084"/>
        <v>0.56872685185185168</v>
      </c>
      <c r="BE609" s="59">
        <f t="shared" si="1085"/>
        <v>0.55505787037037047</v>
      </c>
      <c r="BF609" s="59">
        <f t="shared" si="1086"/>
        <v>0.56547453703703709</v>
      </c>
      <c r="BG609" s="59">
        <f t="shared" si="1087"/>
        <v>0.5675810185185185</v>
      </c>
      <c r="BH609" s="59">
        <f t="shared" si="1088"/>
        <v>0.56688657407407406</v>
      </c>
      <c r="BI609" s="31">
        <f t="shared" si="1089"/>
        <v>13</v>
      </c>
      <c r="BJ609" s="61">
        <f t="shared" ref="BJ609:BM609" si="1140">IF($AJ608="t",IF(AM607=0,0,$BI609/AM607),IF(AM608=0,0,$BI609/AM608))</f>
        <v>0.26</v>
      </c>
      <c r="BK609" s="61">
        <f t="shared" si="1140"/>
        <v>0.21666666666666667</v>
      </c>
      <c r="BL609" s="61">
        <f t="shared" si="1140"/>
        <v>0.18571428571428572</v>
      </c>
      <c r="BM609" s="61">
        <f t="shared" si="1140"/>
        <v>0.16250000000000001</v>
      </c>
      <c r="BN609" s="62">
        <f t="shared" si="1091"/>
        <v>0</v>
      </c>
      <c r="BO609" s="62">
        <f t="shared" si="1092"/>
        <v>15</v>
      </c>
      <c r="BP609" s="62">
        <f t="shared" si="1093"/>
        <v>36</v>
      </c>
      <c r="BQ609" s="62">
        <f t="shared" si="1094"/>
        <v>0</v>
      </c>
      <c r="BR609" s="62">
        <f t="shared" si="1095"/>
        <v>13</v>
      </c>
      <c r="BS609" s="62">
        <f t="shared" si="1096"/>
        <v>0</v>
      </c>
      <c r="BT609" s="62">
        <f t="shared" si="1097"/>
        <v>0</v>
      </c>
      <c r="BU609" s="62">
        <f t="shared" si="1098"/>
        <v>11</v>
      </c>
      <c r="BV609" s="62">
        <f t="shared" si="1099"/>
        <v>9</v>
      </c>
      <c r="BW609" s="62">
        <f t="shared" si="1100"/>
        <v>0</v>
      </c>
      <c r="BX609" s="62">
        <f t="shared" si="1101"/>
        <v>9</v>
      </c>
      <c r="BY609" s="62">
        <f t="shared" si="1102"/>
        <v>45</v>
      </c>
      <c r="BZ609" s="63">
        <f t="shared" si="1103"/>
        <v>0.53579861111111093</v>
      </c>
      <c r="CA609" s="63">
        <f t="shared" si="1104"/>
        <v>0.54135416666666658</v>
      </c>
      <c r="CB609" s="63">
        <f t="shared" si="1105"/>
        <v>0.53192129629629614</v>
      </c>
      <c r="CC609" s="63">
        <f t="shared" si="1106"/>
        <v>0.57775462962962942</v>
      </c>
      <c r="CD609" s="63">
        <f t="shared" si="1107"/>
        <v>0.56280092592592601</v>
      </c>
      <c r="CE609" s="63">
        <f t="shared" si="1108"/>
        <v>0.57321759259259264</v>
      </c>
      <c r="CF609" s="63">
        <f t="shared" si="1109"/>
        <v>0.57435185185185178</v>
      </c>
      <c r="CG609" s="63">
        <f t="shared" si="1110"/>
        <v>0.57365740740740734</v>
      </c>
      <c r="CH609" s="36"/>
      <c r="CI609" s="36"/>
      <c r="CJ609" s="36"/>
      <c r="CK609" s="36"/>
      <c r="CL609" s="60">
        <v>60</v>
      </c>
    </row>
    <row r="610" spans="1:90" ht="26.25" customHeight="1" x14ac:dyDescent="0.25">
      <c r="A610" s="37">
        <v>51</v>
      </c>
      <c r="E610" s="39"/>
      <c r="F610" s="42"/>
      <c r="G610" s="78">
        <v>207.62</v>
      </c>
      <c r="H610" s="41">
        <f t="shared" si="1052"/>
        <v>212</v>
      </c>
      <c r="I610" s="42">
        <v>211.87</v>
      </c>
      <c r="J610" s="43">
        <f t="shared" si="1049"/>
        <v>-8.0237881719916692E-4</v>
      </c>
      <c r="K610" s="44">
        <f t="shared" si="1050"/>
        <v>-0.16999999999998749</v>
      </c>
      <c r="L610" s="76" t="s">
        <v>386</v>
      </c>
      <c r="M610" s="127" t="s">
        <v>1232</v>
      </c>
      <c r="N610" s="46">
        <f t="shared" si="1066"/>
        <v>212.04</v>
      </c>
      <c r="O610" s="46">
        <f t="shared" si="1114"/>
        <v>-8.0000000000000016E-2</v>
      </c>
      <c r="P610" s="42">
        <v>212.15</v>
      </c>
      <c r="Q610" s="46">
        <f t="shared" si="1115"/>
        <v>4.3</v>
      </c>
      <c r="R610" s="37">
        <v>207.7</v>
      </c>
      <c r="S610" s="46">
        <f t="shared" si="1116"/>
        <v>4.0999999999999996</v>
      </c>
      <c r="T610" s="40">
        <v>207.95</v>
      </c>
      <c r="U610" s="47" t="str">
        <f t="shared" si="1041"/>
        <v/>
      </c>
      <c r="V610" s="47" t="str">
        <f t="shared" si="1042"/>
        <v/>
      </c>
      <c r="W610" s="50"/>
      <c r="X610" s="50"/>
      <c r="Y610" s="50"/>
      <c r="Z610" s="50"/>
      <c r="AA610" s="50"/>
      <c r="AB610" s="50"/>
      <c r="AC610" s="50"/>
      <c r="AD610" s="50"/>
      <c r="AE610" s="51">
        <f t="shared" si="1068"/>
        <v>51</v>
      </c>
      <c r="AF610" s="51" t="str">
        <f t="shared" si="1069"/>
        <v/>
      </c>
      <c r="AG610" s="51" t="str">
        <f t="shared" si="1070"/>
        <v/>
      </c>
      <c r="AH610" s="51" t="str">
        <f t="shared" si="1071"/>
        <v/>
      </c>
      <c r="AI610" s="52">
        <f t="shared" si="1072"/>
        <v>212</v>
      </c>
      <c r="AJ610" s="51"/>
      <c r="AK610" s="53"/>
      <c r="AL610" s="52"/>
      <c r="AM610" s="53">
        <f t="shared" si="1074"/>
        <v>50</v>
      </c>
      <c r="AN610" s="53">
        <f>IF(AJ610&lt;&gt;"",IF(AJ610="o",VLOOKUP(AM610,OpenSect!$A$1:$D$11,2),IF(AJ610="u",VLOOKUP(AM610,UpHill!$A$1:$D$35,2),IF(AJ610="d",VLOOKUP(AM610,DownHill!$A$3:$D$29,2),IF(AJ610="f",VLOOKUP(AM610,FlatUnd!$A$2:$D$30,2),IF(AJ610="t",VLOOKUP(AM610,TimeAdd!$A$1:$D$176,2),IF(AJ610="l",VLOOKUP(AM610,SLimit!$A$1:$D$8,2),AN609)))))),AN609)</f>
        <v>60</v>
      </c>
      <c r="AO610" s="53">
        <f>IF(AJ610&lt;&gt;"",IF(AJ610="o",VLOOKUP(AM610,OpenSect!$A$1:$D$11,3),IF(AJ610="u",VLOOKUP(AM610,UpHill!$A$1:$D$35,3),IF(AJ610="d",VLOOKUP(AM610,DownHill!$A$3:$D$29,3),IF(AJ610="f",VLOOKUP(AM610,FlatUnd!$A$2:$D$30,3),IF(AJ610="t",VLOOKUP(AM610,TimeAdd!$A$1:$D$18,3),IF(AJ610="l",VLOOKUP(AM610,SLimit!$A$1:$D$8,3),AO609)))))),AO609)</f>
        <v>70</v>
      </c>
      <c r="AP610" s="53">
        <f>IF(AJ610&lt;&gt;"",IF(AJ610="o",VLOOKUP(AM610,OpenSect!$A$1:$D$11,4),IF(AJ610="u",VLOOKUP(AM610,UpHill!$A$1:$D$35,4),IF(AJ610="d",VLOOKUP(AM610,DownHill!$A$3:$D$29,4),IF(AJ610="f",VLOOKUP(AM610,FlatUnd!$A$2:$D$30,4),IF(AJ610="t",VLOOKUP(AM610,TimeAdd!$A$1:$D$18,4),IF(AJ610="l",VLOOKUP(AM610,SLimit!$A$1:$D$8,4),AP609)))))),AP609)</f>
        <v>80</v>
      </c>
      <c r="AQ610" s="53" t="str">
        <f t="shared" si="1075"/>
        <v>100</v>
      </c>
      <c r="AR610" s="54" t="str">
        <f t="shared" si="1076"/>
        <v>Power Lines</v>
      </c>
      <c r="AS610" s="55"/>
      <c r="AT610" s="55"/>
      <c r="AU610" s="56">
        <f>IF(GroupStTimes!$A$8=0,MIN(CB610,CD610,CF610),MIN(BZ610,CB610,CD610,CF610))</f>
        <v>0.53232638888888872</v>
      </c>
      <c r="AV610" s="56">
        <f>IF(GroupStTimes!$A$8=0,MAX(CC610,CE610,CG610),MAX(CA610,CC610,CE610,CG610))</f>
        <v>0.57815972222222201</v>
      </c>
      <c r="AW610" s="57" t="str">
        <f t="shared" si="1077"/>
        <v/>
      </c>
      <c r="AX610" s="58" t="str">
        <f t="shared" si="1078"/>
        <v/>
      </c>
      <c r="AY610" s="58" t="str">
        <f t="shared" si="1079"/>
        <v/>
      </c>
      <c r="AZ610" s="31">
        <f t="shared" si="1080"/>
        <v>198.41</v>
      </c>
      <c r="BA610" s="59">
        <f t="shared" si="1081"/>
        <v>0.52496527777777757</v>
      </c>
      <c r="BB610" s="59">
        <f t="shared" si="1082"/>
        <v>0.53052083333333322</v>
      </c>
      <c r="BC610" s="59">
        <f t="shared" si="1083"/>
        <v>0.5228935185185184</v>
      </c>
      <c r="BD610" s="59">
        <f t="shared" si="1084"/>
        <v>0.56872685185185168</v>
      </c>
      <c r="BE610" s="59">
        <f t="shared" si="1085"/>
        <v>0.55505787037037047</v>
      </c>
      <c r="BF610" s="59">
        <f t="shared" si="1086"/>
        <v>0.56547453703703709</v>
      </c>
      <c r="BG610" s="59">
        <f t="shared" si="1087"/>
        <v>0.5675810185185185</v>
      </c>
      <c r="BH610" s="59">
        <f t="shared" si="1088"/>
        <v>0.56688657407407406</v>
      </c>
      <c r="BI610" s="31">
        <f t="shared" si="1089"/>
        <v>13.590000000000003</v>
      </c>
      <c r="BJ610" s="61">
        <f t="shared" ref="BJ610:BM610" si="1141">IF($AJ609="t",IF(AM608=0,0,$BI610/AM608),IF(AM609=0,0,$BI610/AM609))</f>
        <v>0.27180000000000004</v>
      </c>
      <c r="BK610" s="61">
        <f t="shared" si="1141"/>
        <v>0.22650000000000006</v>
      </c>
      <c r="BL610" s="61">
        <f t="shared" si="1141"/>
        <v>0.1941428571428572</v>
      </c>
      <c r="BM610" s="61">
        <f t="shared" si="1141"/>
        <v>0.16987500000000005</v>
      </c>
      <c r="BN610" s="62">
        <f t="shared" si="1091"/>
        <v>0</v>
      </c>
      <c r="BO610" s="62">
        <f t="shared" si="1092"/>
        <v>16</v>
      </c>
      <c r="BP610" s="62">
        <f t="shared" si="1093"/>
        <v>18</v>
      </c>
      <c r="BQ610" s="62">
        <f t="shared" si="1094"/>
        <v>0</v>
      </c>
      <c r="BR610" s="62">
        <f t="shared" si="1095"/>
        <v>13</v>
      </c>
      <c r="BS610" s="62">
        <f t="shared" si="1096"/>
        <v>35</v>
      </c>
      <c r="BT610" s="62">
        <f t="shared" si="1097"/>
        <v>0</v>
      </c>
      <c r="BU610" s="62">
        <f t="shared" si="1098"/>
        <v>11</v>
      </c>
      <c r="BV610" s="62">
        <f t="shared" si="1099"/>
        <v>39</v>
      </c>
      <c r="BW610" s="62">
        <f t="shared" si="1100"/>
        <v>0</v>
      </c>
      <c r="BX610" s="62">
        <f t="shared" si="1101"/>
        <v>10</v>
      </c>
      <c r="BY610" s="62">
        <f t="shared" si="1102"/>
        <v>12</v>
      </c>
      <c r="BZ610" s="63">
        <f t="shared" si="1103"/>
        <v>0.53628472222222201</v>
      </c>
      <c r="CA610" s="63">
        <f t="shared" si="1104"/>
        <v>0.54184027777777766</v>
      </c>
      <c r="CB610" s="63">
        <f t="shared" si="1105"/>
        <v>0.53232638888888872</v>
      </c>
      <c r="CC610" s="63">
        <f t="shared" si="1106"/>
        <v>0.57815972222222201</v>
      </c>
      <c r="CD610" s="63">
        <f t="shared" si="1107"/>
        <v>0.56314814814814829</v>
      </c>
      <c r="CE610" s="63">
        <f t="shared" si="1108"/>
        <v>0.57356481481481492</v>
      </c>
      <c r="CF610" s="63">
        <f t="shared" si="1109"/>
        <v>0.57466435185185183</v>
      </c>
      <c r="CG610" s="63">
        <f t="shared" si="1110"/>
        <v>0.57396990740740739</v>
      </c>
      <c r="CH610" s="36"/>
      <c r="CI610" s="36"/>
      <c r="CJ610" s="36"/>
      <c r="CK610" s="36"/>
      <c r="CL610" s="60">
        <v>60</v>
      </c>
    </row>
    <row r="611" spans="1:90" ht="26.25" customHeight="1" x14ac:dyDescent="0.25">
      <c r="A611" s="37">
        <v>51</v>
      </c>
      <c r="E611" s="39"/>
      <c r="F611" s="42"/>
      <c r="G611" s="78">
        <v>207.7</v>
      </c>
      <c r="H611" s="41">
        <f t="shared" si="1052"/>
        <v>212.08</v>
      </c>
      <c r="I611" s="42">
        <v>211.95</v>
      </c>
      <c r="J611" s="43">
        <f t="shared" si="1049"/>
        <v>-7.8634898167815812E-4</v>
      </c>
      <c r="K611" s="44">
        <f t="shared" si="1050"/>
        <v>-0.16666666666668561</v>
      </c>
      <c r="L611" s="76" t="s">
        <v>44</v>
      </c>
      <c r="M611" s="127" t="s">
        <v>1232</v>
      </c>
      <c r="N611" s="46">
        <f t="shared" si="1066"/>
        <v>212.11666666666667</v>
      </c>
      <c r="O611" s="46">
        <f t="shared" si="1114"/>
        <v>-8.0000000000000016E-2</v>
      </c>
      <c r="P611" s="42">
        <v>212.23</v>
      </c>
      <c r="Q611" s="46">
        <f t="shared" si="1115"/>
        <v>4.3</v>
      </c>
      <c r="R611" s="37">
        <v>207.78</v>
      </c>
      <c r="S611" s="46">
        <f t="shared" si="1116"/>
        <v>4.0999999999999996</v>
      </c>
      <c r="T611" s="40">
        <v>208.01999999999998</v>
      </c>
      <c r="U611" s="47" t="str">
        <f t="shared" si="1041"/>
        <v/>
      </c>
      <c r="V611" s="47" t="str">
        <f t="shared" si="1042"/>
        <v/>
      </c>
      <c r="W611" s="50"/>
      <c r="X611" s="50"/>
      <c r="Y611" s="50"/>
      <c r="Z611" s="50"/>
      <c r="AA611" s="50"/>
      <c r="AB611" s="50"/>
      <c r="AC611" s="50"/>
      <c r="AD611" s="50"/>
      <c r="AE611" s="51">
        <f t="shared" si="1068"/>
        <v>51</v>
      </c>
      <c r="AF611" s="51" t="str">
        <f t="shared" si="1069"/>
        <v/>
      </c>
      <c r="AG611" s="51" t="str">
        <f t="shared" si="1070"/>
        <v/>
      </c>
      <c r="AH611" s="51" t="str">
        <f t="shared" si="1071"/>
        <v/>
      </c>
      <c r="AI611" s="52">
        <f t="shared" si="1072"/>
        <v>212.08</v>
      </c>
      <c r="AJ611" s="51"/>
      <c r="AK611" s="53"/>
      <c r="AL611" s="52"/>
      <c r="AM611" s="53">
        <f t="shared" si="1074"/>
        <v>50</v>
      </c>
      <c r="AN611" s="53">
        <f>IF(AJ611&lt;&gt;"",IF(AJ611="o",VLOOKUP(AM611,OpenSect!$A$1:$D$11,2),IF(AJ611="u",VLOOKUP(AM611,UpHill!$A$1:$D$35,2),IF(AJ611="d",VLOOKUP(AM611,DownHill!$A$3:$D$29,2),IF(AJ611="f",VLOOKUP(AM611,FlatUnd!$A$2:$D$30,2),IF(AJ611="t",VLOOKUP(AM611,TimeAdd!$A$1:$D$176,2),IF(AJ611="l",VLOOKUP(AM611,SLimit!$A$1:$D$8,2),AN610)))))),AN610)</f>
        <v>60</v>
      </c>
      <c r="AO611" s="53">
        <f>IF(AJ611&lt;&gt;"",IF(AJ611="o",VLOOKUP(AM611,OpenSect!$A$1:$D$11,3),IF(AJ611="u",VLOOKUP(AM611,UpHill!$A$1:$D$35,3),IF(AJ611="d",VLOOKUP(AM611,DownHill!$A$3:$D$29,3),IF(AJ611="f",VLOOKUP(AM611,FlatUnd!$A$2:$D$30,3),IF(AJ611="t",VLOOKUP(AM611,TimeAdd!$A$1:$D$18,3),IF(AJ611="l",VLOOKUP(AM611,SLimit!$A$1:$D$8,3),AO610)))))),AO610)</f>
        <v>70</v>
      </c>
      <c r="AP611" s="53">
        <f>IF(AJ611&lt;&gt;"",IF(AJ611="o",VLOOKUP(AM611,OpenSect!$A$1:$D$11,4),IF(AJ611="u",VLOOKUP(AM611,UpHill!$A$1:$D$35,4),IF(AJ611="d",VLOOKUP(AM611,DownHill!$A$3:$D$29,4),IF(AJ611="f",VLOOKUP(AM611,FlatUnd!$A$2:$D$30,4),IF(AJ611="t",VLOOKUP(AM611,TimeAdd!$A$1:$D$18,4),IF(AJ611="l",VLOOKUP(AM611,SLimit!$A$1:$D$8,4),AP610)))))),AP610)</f>
        <v>80</v>
      </c>
      <c r="AQ611" s="53" t="str">
        <f t="shared" si="1075"/>
        <v>100</v>
      </c>
      <c r="AR611" s="54" t="str">
        <f t="shared" si="1076"/>
        <v>Bridge</v>
      </c>
      <c r="AS611" s="55"/>
      <c r="AT611" s="55"/>
      <c r="AU611" s="56">
        <f>IF(GroupStTimes!$A$8=0,MIN(CB611,CD611,CF611),MIN(BZ611,CB611,CD611,CF611))</f>
        <v>0.53238425925925914</v>
      </c>
      <c r="AV611" s="56">
        <f>IF(GroupStTimes!$A$8=0,MAX(CC611,CE611,CG611),MAX(CA611,CC611,CE611,CG611))</f>
        <v>0.57821759259259242</v>
      </c>
      <c r="AW611" s="57" t="str">
        <f t="shared" si="1077"/>
        <v/>
      </c>
      <c r="AX611" s="58" t="str">
        <f t="shared" si="1078"/>
        <v/>
      </c>
      <c r="AY611" s="58" t="str">
        <f t="shared" si="1079"/>
        <v/>
      </c>
      <c r="AZ611" s="31">
        <f t="shared" si="1080"/>
        <v>198.41</v>
      </c>
      <c r="BA611" s="59">
        <f t="shared" si="1081"/>
        <v>0.52496527777777757</v>
      </c>
      <c r="BB611" s="59">
        <f t="shared" si="1082"/>
        <v>0.53052083333333322</v>
      </c>
      <c r="BC611" s="59">
        <f t="shared" si="1083"/>
        <v>0.5228935185185184</v>
      </c>
      <c r="BD611" s="59">
        <f t="shared" si="1084"/>
        <v>0.56872685185185168</v>
      </c>
      <c r="BE611" s="59">
        <f t="shared" si="1085"/>
        <v>0.55505787037037047</v>
      </c>
      <c r="BF611" s="59">
        <f t="shared" si="1086"/>
        <v>0.56547453703703709</v>
      </c>
      <c r="BG611" s="59">
        <f t="shared" si="1087"/>
        <v>0.5675810185185185</v>
      </c>
      <c r="BH611" s="59">
        <f t="shared" si="1088"/>
        <v>0.56688657407407406</v>
      </c>
      <c r="BI611" s="31">
        <f t="shared" si="1089"/>
        <v>13.670000000000016</v>
      </c>
      <c r="BJ611" s="61">
        <f t="shared" ref="BJ611:BM611" si="1142">IF($AJ610="t",IF(AM609=0,0,$BI611/AM609),IF(AM610=0,0,$BI611/AM610))</f>
        <v>0.27340000000000031</v>
      </c>
      <c r="BK611" s="61">
        <f t="shared" si="1142"/>
        <v>0.22783333333333361</v>
      </c>
      <c r="BL611" s="61">
        <f t="shared" si="1142"/>
        <v>0.19528571428571451</v>
      </c>
      <c r="BM611" s="61">
        <f t="shared" si="1142"/>
        <v>0.17087500000000019</v>
      </c>
      <c r="BN611" s="62">
        <f t="shared" si="1091"/>
        <v>0</v>
      </c>
      <c r="BO611" s="62">
        <f t="shared" si="1092"/>
        <v>16</v>
      </c>
      <c r="BP611" s="62">
        <f t="shared" si="1093"/>
        <v>24</v>
      </c>
      <c r="BQ611" s="62">
        <f t="shared" si="1094"/>
        <v>0</v>
      </c>
      <c r="BR611" s="62">
        <f t="shared" si="1095"/>
        <v>13</v>
      </c>
      <c r="BS611" s="62">
        <f t="shared" si="1096"/>
        <v>40</v>
      </c>
      <c r="BT611" s="62">
        <f t="shared" si="1097"/>
        <v>0</v>
      </c>
      <c r="BU611" s="62">
        <f t="shared" si="1098"/>
        <v>11</v>
      </c>
      <c r="BV611" s="62">
        <f t="shared" si="1099"/>
        <v>43</v>
      </c>
      <c r="BW611" s="62">
        <f t="shared" si="1100"/>
        <v>0</v>
      </c>
      <c r="BX611" s="62">
        <f t="shared" si="1101"/>
        <v>10</v>
      </c>
      <c r="BY611" s="62">
        <f t="shared" si="1102"/>
        <v>15</v>
      </c>
      <c r="BZ611" s="63">
        <f t="shared" si="1103"/>
        <v>0.53635416666666647</v>
      </c>
      <c r="CA611" s="63">
        <f t="shared" si="1104"/>
        <v>0.54190972222222211</v>
      </c>
      <c r="CB611" s="63">
        <f t="shared" si="1105"/>
        <v>0.53238425925925914</v>
      </c>
      <c r="CC611" s="63">
        <f t="shared" si="1106"/>
        <v>0.57821759259259242</v>
      </c>
      <c r="CD611" s="63">
        <f t="shared" si="1107"/>
        <v>0.56319444444444455</v>
      </c>
      <c r="CE611" s="63">
        <f t="shared" si="1108"/>
        <v>0.57361111111111118</v>
      </c>
      <c r="CF611" s="63">
        <f t="shared" si="1109"/>
        <v>0.57469907407407406</v>
      </c>
      <c r="CG611" s="63">
        <f t="shared" si="1110"/>
        <v>0.57400462962962961</v>
      </c>
      <c r="CH611" s="36"/>
      <c r="CI611" s="36"/>
      <c r="CJ611" s="36"/>
      <c r="CK611" s="36"/>
      <c r="CL611" s="60">
        <v>60</v>
      </c>
    </row>
    <row r="612" spans="1:90" ht="26.25" customHeight="1" x14ac:dyDescent="0.25">
      <c r="A612" s="37">
        <v>51</v>
      </c>
      <c r="E612" s="39"/>
      <c r="F612" s="42"/>
      <c r="G612" s="78">
        <v>207.97</v>
      </c>
      <c r="H612" s="41">
        <f t="shared" si="1052"/>
        <v>212.34</v>
      </c>
      <c r="I612" s="42">
        <v>212.21</v>
      </c>
      <c r="J612" s="43">
        <f t="shared" si="1049"/>
        <v>-8.1680096759491913E-4</v>
      </c>
      <c r="K612" s="44">
        <f t="shared" si="1050"/>
        <v>-0.1733333333333178</v>
      </c>
      <c r="L612" s="76" t="s">
        <v>417</v>
      </c>
      <c r="M612" s="127" t="s">
        <v>1232</v>
      </c>
      <c r="N612" s="46">
        <f t="shared" si="1066"/>
        <v>212.38333333333333</v>
      </c>
      <c r="O612" s="46">
        <f t="shared" si="1114"/>
        <v>-8.0000000000000016E-2</v>
      </c>
      <c r="P612" s="42">
        <v>212.49</v>
      </c>
      <c r="Q612" s="46">
        <f t="shared" si="1115"/>
        <v>4.3</v>
      </c>
      <c r="R612" s="37">
        <v>208.05</v>
      </c>
      <c r="S612" s="46">
        <f t="shared" si="1116"/>
        <v>4.0999999999999996</v>
      </c>
      <c r="T612" s="40">
        <v>208.29</v>
      </c>
      <c r="U612" s="47" t="str">
        <f t="shared" si="1041"/>
        <v/>
      </c>
      <c r="V612" s="47" t="str">
        <f t="shared" si="1042"/>
        <v/>
      </c>
      <c r="W612" s="50"/>
      <c r="X612" s="50"/>
      <c r="Y612" s="50"/>
      <c r="Z612" s="50"/>
      <c r="AA612" s="50"/>
      <c r="AB612" s="50"/>
      <c r="AC612" s="50"/>
      <c r="AD612" s="50"/>
      <c r="AE612" s="51">
        <f t="shared" si="1068"/>
        <v>51</v>
      </c>
      <c r="AF612" s="51" t="str">
        <f t="shared" si="1069"/>
        <v/>
      </c>
      <c r="AG612" s="51" t="str">
        <f t="shared" si="1070"/>
        <v/>
      </c>
      <c r="AH612" s="51" t="str">
        <f t="shared" si="1071"/>
        <v/>
      </c>
      <c r="AI612" s="52">
        <f t="shared" si="1072"/>
        <v>212.34</v>
      </c>
      <c r="AJ612" s="51"/>
      <c r="AK612" s="53"/>
      <c r="AL612" s="52"/>
      <c r="AM612" s="53">
        <f t="shared" si="1074"/>
        <v>50</v>
      </c>
      <c r="AN612" s="53">
        <f>IF(AJ612&lt;&gt;"",IF(AJ612="o",VLOOKUP(AM612,OpenSect!$A$1:$D$11,2),IF(AJ612="u",VLOOKUP(AM612,UpHill!$A$1:$D$35,2),IF(AJ612="d",VLOOKUP(AM612,DownHill!$A$3:$D$29,2),IF(AJ612="f",VLOOKUP(AM612,FlatUnd!$A$2:$D$30,2),IF(AJ612="t",VLOOKUP(AM612,TimeAdd!$A$1:$D$176,2),IF(AJ612="l",VLOOKUP(AM612,SLimit!$A$1:$D$8,2),AN611)))))),AN611)</f>
        <v>60</v>
      </c>
      <c r="AO612" s="53">
        <f>IF(AJ612&lt;&gt;"",IF(AJ612="o",VLOOKUP(AM612,OpenSect!$A$1:$D$11,3),IF(AJ612="u",VLOOKUP(AM612,UpHill!$A$1:$D$35,3),IF(AJ612="d",VLOOKUP(AM612,DownHill!$A$3:$D$29,3),IF(AJ612="f",VLOOKUP(AM612,FlatUnd!$A$2:$D$30,3),IF(AJ612="t",VLOOKUP(AM612,TimeAdd!$A$1:$D$18,3),IF(AJ612="l",VLOOKUP(AM612,SLimit!$A$1:$D$8,3),AO611)))))),AO611)</f>
        <v>70</v>
      </c>
      <c r="AP612" s="53">
        <f>IF(AJ612&lt;&gt;"",IF(AJ612="o",VLOOKUP(AM612,OpenSect!$A$1:$D$11,4),IF(AJ612="u",VLOOKUP(AM612,UpHill!$A$1:$D$35,4),IF(AJ612="d",VLOOKUP(AM612,DownHill!$A$3:$D$29,4),IF(AJ612="f",VLOOKUP(AM612,FlatUnd!$A$2:$D$30,4),IF(AJ612="t",VLOOKUP(AM612,TimeAdd!$A$1:$D$18,4),IF(AJ612="l",VLOOKUP(AM612,SLimit!$A$1:$D$8,4),AP611)))))),AP611)</f>
        <v>80</v>
      </c>
      <c r="AQ612" s="53" t="str">
        <f t="shared" si="1075"/>
        <v>100</v>
      </c>
      <c r="AR612" s="54" t="str">
        <f t="shared" si="1076"/>
        <v>Tugela [River]</v>
      </c>
      <c r="AS612" s="55"/>
      <c r="AT612" s="55"/>
      <c r="AU612" s="56">
        <f>IF(GroupStTimes!$A$8=0,MIN(CB612,CD612,CF612),MIN(BZ612,CB612,CD612,CF612))</f>
        <v>0.53256944444444432</v>
      </c>
      <c r="AV612" s="56">
        <f>IF(GroupStTimes!$A$8=0,MAX(CC612,CE612,CG612),MAX(CA612,CC612,CE612,CG612))</f>
        <v>0.5784027777777776</v>
      </c>
      <c r="AW612" s="57" t="str">
        <f t="shared" si="1077"/>
        <v/>
      </c>
      <c r="AX612" s="58" t="str">
        <f t="shared" si="1078"/>
        <v/>
      </c>
      <c r="AY612" s="58" t="str">
        <f t="shared" si="1079"/>
        <v/>
      </c>
      <c r="AZ612" s="31">
        <f t="shared" si="1080"/>
        <v>198.41</v>
      </c>
      <c r="BA612" s="59">
        <f t="shared" si="1081"/>
        <v>0.52496527777777757</v>
      </c>
      <c r="BB612" s="59">
        <f t="shared" si="1082"/>
        <v>0.53052083333333322</v>
      </c>
      <c r="BC612" s="59">
        <f t="shared" si="1083"/>
        <v>0.5228935185185184</v>
      </c>
      <c r="BD612" s="59">
        <f t="shared" si="1084"/>
        <v>0.56872685185185168</v>
      </c>
      <c r="BE612" s="59">
        <f t="shared" si="1085"/>
        <v>0.55505787037037047</v>
      </c>
      <c r="BF612" s="59">
        <f t="shared" si="1086"/>
        <v>0.56547453703703709</v>
      </c>
      <c r="BG612" s="59">
        <f t="shared" si="1087"/>
        <v>0.5675810185185185</v>
      </c>
      <c r="BH612" s="59">
        <f t="shared" si="1088"/>
        <v>0.56688657407407406</v>
      </c>
      <c r="BI612" s="31">
        <f t="shared" si="1089"/>
        <v>13.930000000000007</v>
      </c>
      <c r="BJ612" s="61">
        <f t="shared" ref="BJ612:BM612" si="1143">IF($AJ611="t",IF(AM610=0,0,$BI612/AM610),IF(AM611=0,0,$BI612/AM611))</f>
        <v>0.27860000000000013</v>
      </c>
      <c r="BK612" s="61">
        <f t="shared" si="1143"/>
        <v>0.23216666666666677</v>
      </c>
      <c r="BL612" s="61">
        <f t="shared" si="1143"/>
        <v>0.19900000000000009</v>
      </c>
      <c r="BM612" s="61">
        <f t="shared" si="1143"/>
        <v>0.17412500000000009</v>
      </c>
      <c r="BN612" s="62">
        <f t="shared" si="1091"/>
        <v>0</v>
      </c>
      <c r="BO612" s="62">
        <f t="shared" si="1092"/>
        <v>16</v>
      </c>
      <c r="BP612" s="62">
        <f t="shared" si="1093"/>
        <v>43</v>
      </c>
      <c r="BQ612" s="62">
        <f t="shared" si="1094"/>
        <v>0</v>
      </c>
      <c r="BR612" s="62">
        <f t="shared" si="1095"/>
        <v>13</v>
      </c>
      <c r="BS612" s="62">
        <f t="shared" si="1096"/>
        <v>56</v>
      </c>
      <c r="BT612" s="62">
        <f t="shared" si="1097"/>
        <v>0</v>
      </c>
      <c r="BU612" s="62">
        <f t="shared" si="1098"/>
        <v>11</v>
      </c>
      <c r="BV612" s="62">
        <f t="shared" si="1099"/>
        <v>56</v>
      </c>
      <c r="BW612" s="62">
        <f t="shared" si="1100"/>
        <v>0</v>
      </c>
      <c r="BX612" s="62">
        <f t="shared" si="1101"/>
        <v>10</v>
      </c>
      <c r="BY612" s="62">
        <f t="shared" si="1102"/>
        <v>27</v>
      </c>
      <c r="BZ612" s="63">
        <f t="shared" si="1103"/>
        <v>0.53657407407407387</v>
      </c>
      <c r="CA612" s="63">
        <f t="shared" si="1104"/>
        <v>0.54212962962962952</v>
      </c>
      <c r="CB612" s="63">
        <f t="shared" si="1105"/>
        <v>0.53256944444444432</v>
      </c>
      <c r="CC612" s="63">
        <f t="shared" si="1106"/>
        <v>0.5784027777777776</v>
      </c>
      <c r="CD612" s="63">
        <f t="shared" si="1107"/>
        <v>0.5633449074074075</v>
      </c>
      <c r="CE612" s="63">
        <f t="shared" si="1108"/>
        <v>0.57376157407407413</v>
      </c>
      <c r="CF612" s="63">
        <f t="shared" si="1109"/>
        <v>0.57483796296296297</v>
      </c>
      <c r="CG612" s="63">
        <f t="shared" si="1110"/>
        <v>0.57414351851851853</v>
      </c>
      <c r="CH612" s="36"/>
      <c r="CI612" s="36"/>
      <c r="CJ612" s="36"/>
      <c r="CK612" s="36"/>
      <c r="CL612" s="60">
        <v>60</v>
      </c>
    </row>
    <row r="613" spans="1:90" ht="26.25" customHeight="1" x14ac:dyDescent="0.25">
      <c r="A613" s="37">
        <v>51</v>
      </c>
      <c r="E613" s="39"/>
      <c r="F613" s="42"/>
      <c r="G613" s="78">
        <v>208</v>
      </c>
      <c r="H613" s="41">
        <f t="shared" si="1052"/>
        <v>212.37</v>
      </c>
      <c r="I613" s="42">
        <v>212.24</v>
      </c>
      <c r="J613" s="43">
        <f t="shared" si="1049"/>
        <v>-8.3239100389487415E-4</v>
      </c>
      <c r="K613" s="44">
        <f t="shared" si="1050"/>
        <v>-0.1766666666666481</v>
      </c>
      <c r="L613" s="76" t="s">
        <v>44</v>
      </c>
      <c r="M613" s="127" t="s">
        <v>1232</v>
      </c>
      <c r="N613" s="46">
        <f t="shared" si="1066"/>
        <v>212.41666666666666</v>
      </c>
      <c r="O613" s="46">
        <f t="shared" si="1114"/>
        <v>-8.0000000000000016E-2</v>
      </c>
      <c r="P613" s="42">
        <v>212.52</v>
      </c>
      <c r="Q613" s="46">
        <f t="shared" si="1115"/>
        <v>4.3</v>
      </c>
      <c r="R613" s="37">
        <v>208.08</v>
      </c>
      <c r="S613" s="46">
        <f t="shared" si="1116"/>
        <v>4.0999999999999996</v>
      </c>
      <c r="T613" s="40">
        <v>208.32999999999998</v>
      </c>
      <c r="U613" s="47" t="str">
        <f t="shared" si="1041"/>
        <v/>
      </c>
      <c r="V613" s="47" t="str">
        <f t="shared" si="1042"/>
        <v/>
      </c>
      <c r="W613" s="50"/>
      <c r="X613" s="50"/>
      <c r="Y613" s="50"/>
      <c r="Z613" s="50"/>
      <c r="AA613" s="50"/>
      <c r="AB613" s="50"/>
      <c r="AC613" s="50"/>
      <c r="AD613" s="50"/>
      <c r="AE613" s="51">
        <f t="shared" si="1068"/>
        <v>51</v>
      </c>
      <c r="AF613" s="51" t="str">
        <f t="shared" si="1069"/>
        <v/>
      </c>
      <c r="AG613" s="51" t="str">
        <f t="shared" si="1070"/>
        <v/>
      </c>
      <c r="AH613" s="51" t="str">
        <f t="shared" si="1071"/>
        <v/>
      </c>
      <c r="AI613" s="52">
        <f t="shared" si="1072"/>
        <v>212.37</v>
      </c>
      <c r="AJ613" s="51"/>
      <c r="AK613" s="53"/>
      <c r="AL613" s="52"/>
      <c r="AM613" s="53">
        <f t="shared" si="1074"/>
        <v>50</v>
      </c>
      <c r="AN613" s="53">
        <f>IF(AJ613&lt;&gt;"",IF(AJ613="o",VLOOKUP(AM613,OpenSect!$A$1:$D$11,2),IF(AJ613="u",VLOOKUP(AM613,UpHill!$A$1:$D$35,2),IF(AJ613="d",VLOOKUP(AM613,DownHill!$A$3:$D$29,2),IF(AJ613="f",VLOOKUP(AM613,FlatUnd!$A$2:$D$30,2),IF(AJ613="t",VLOOKUP(AM613,TimeAdd!$A$1:$D$176,2),IF(AJ613="l",VLOOKUP(AM613,SLimit!$A$1:$D$8,2),AN612)))))),AN612)</f>
        <v>60</v>
      </c>
      <c r="AO613" s="53">
        <f>IF(AJ613&lt;&gt;"",IF(AJ613="o",VLOOKUP(AM613,OpenSect!$A$1:$D$11,3),IF(AJ613="u",VLOOKUP(AM613,UpHill!$A$1:$D$35,3),IF(AJ613="d",VLOOKUP(AM613,DownHill!$A$3:$D$29,3),IF(AJ613="f",VLOOKUP(AM613,FlatUnd!$A$2:$D$30,3),IF(AJ613="t",VLOOKUP(AM613,TimeAdd!$A$1:$D$18,3),IF(AJ613="l",VLOOKUP(AM613,SLimit!$A$1:$D$8,3),AO612)))))),AO612)</f>
        <v>70</v>
      </c>
      <c r="AP613" s="53">
        <f>IF(AJ613&lt;&gt;"",IF(AJ613="o",VLOOKUP(AM613,OpenSect!$A$1:$D$11,4),IF(AJ613="u",VLOOKUP(AM613,UpHill!$A$1:$D$35,4),IF(AJ613="d",VLOOKUP(AM613,DownHill!$A$3:$D$29,4),IF(AJ613="f",VLOOKUP(AM613,FlatUnd!$A$2:$D$30,4),IF(AJ613="t",VLOOKUP(AM613,TimeAdd!$A$1:$D$18,4),IF(AJ613="l",VLOOKUP(AM613,SLimit!$A$1:$D$8,4),AP612)))))),AP612)</f>
        <v>80</v>
      </c>
      <c r="AQ613" s="53" t="str">
        <f t="shared" si="1075"/>
        <v>100</v>
      </c>
      <c r="AR613" s="54" t="str">
        <f t="shared" si="1076"/>
        <v>Bridge</v>
      </c>
      <c r="AS613" s="55"/>
      <c r="AT613" s="55"/>
      <c r="AU613" s="56">
        <f>IF(GroupStTimes!$A$8=0,MIN(CB613,CD613,CF613),MIN(BZ613,CB613,CD613,CF613))</f>
        <v>0.53259259259259251</v>
      </c>
      <c r="AV613" s="56">
        <f>IF(GroupStTimes!$A$8=0,MAX(CC613,CE613,CG613),MAX(CA613,CC613,CE613,CG613))</f>
        <v>0.57842592592592579</v>
      </c>
      <c r="AW613" s="57" t="str">
        <f t="shared" si="1077"/>
        <v/>
      </c>
      <c r="AX613" s="58" t="str">
        <f t="shared" si="1078"/>
        <v/>
      </c>
      <c r="AY613" s="58" t="str">
        <f t="shared" si="1079"/>
        <v/>
      </c>
      <c r="AZ613" s="31">
        <f t="shared" si="1080"/>
        <v>198.41</v>
      </c>
      <c r="BA613" s="59">
        <f t="shared" si="1081"/>
        <v>0.52496527777777757</v>
      </c>
      <c r="BB613" s="59">
        <f t="shared" si="1082"/>
        <v>0.53052083333333322</v>
      </c>
      <c r="BC613" s="59">
        <f t="shared" si="1083"/>
        <v>0.5228935185185184</v>
      </c>
      <c r="BD613" s="59">
        <f t="shared" si="1084"/>
        <v>0.56872685185185168</v>
      </c>
      <c r="BE613" s="59">
        <f t="shared" si="1085"/>
        <v>0.55505787037037047</v>
      </c>
      <c r="BF613" s="59">
        <f t="shared" si="1086"/>
        <v>0.56547453703703709</v>
      </c>
      <c r="BG613" s="59">
        <f t="shared" si="1087"/>
        <v>0.5675810185185185</v>
      </c>
      <c r="BH613" s="59">
        <f t="shared" si="1088"/>
        <v>0.56688657407407406</v>
      </c>
      <c r="BI613" s="31">
        <f t="shared" si="1089"/>
        <v>13.960000000000008</v>
      </c>
      <c r="BJ613" s="61">
        <f t="shared" ref="BJ613:BM613" si="1144">IF($AJ612="t",IF(AM611=0,0,$BI613/AM611),IF(AM612=0,0,$BI613/AM612))</f>
        <v>0.27920000000000017</v>
      </c>
      <c r="BK613" s="61">
        <f t="shared" si="1144"/>
        <v>0.2326666666666668</v>
      </c>
      <c r="BL613" s="61">
        <f t="shared" si="1144"/>
        <v>0.19942857142857154</v>
      </c>
      <c r="BM613" s="61">
        <f t="shared" si="1144"/>
        <v>0.1745000000000001</v>
      </c>
      <c r="BN613" s="62">
        <f t="shared" si="1091"/>
        <v>0</v>
      </c>
      <c r="BO613" s="62">
        <f t="shared" si="1092"/>
        <v>16</v>
      </c>
      <c r="BP613" s="62">
        <f t="shared" si="1093"/>
        <v>45</v>
      </c>
      <c r="BQ613" s="62">
        <f t="shared" si="1094"/>
        <v>0</v>
      </c>
      <c r="BR613" s="62">
        <f t="shared" si="1095"/>
        <v>13</v>
      </c>
      <c r="BS613" s="62">
        <f t="shared" si="1096"/>
        <v>58</v>
      </c>
      <c r="BT613" s="62">
        <f t="shared" si="1097"/>
        <v>0</v>
      </c>
      <c r="BU613" s="62">
        <f t="shared" si="1098"/>
        <v>11</v>
      </c>
      <c r="BV613" s="62">
        <f t="shared" si="1099"/>
        <v>58</v>
      </c>
      <c r="BW613" s="62">
        <f t="shared" si="1100"/>
        <v>0</v>
      </c>
      <c r="BX613" s="62">
        <f t="shared" si="1101"/>
        <v>10</v>
      </c>
      <c r="BY613" s="62">
        <f t="shared" si="1102"/>
        <v>28</v>
      </c>
      <c r="BZ613" s="63">
        <f t="shared" si="1103"/>
        <v>0.53659722222222206</v>
      </c>
      <c r="CA613" s="63">
        <f t="shared" si="1104"/>
        <v>0.54215277777777771</v>
      </c>
      <c r="CB613" s="63">
        <f t="shared" si="1105"/>
        <v>0.53259259259259251</v>
      </c>
      <c r="CC613" s="63">
        <f t="shared" si="1106"/>
        <v>0.57842592592592579</v>
      </c>
      <c r="CD613" s="63">
        <f t="shared" si="1107"/>
        <v>0.56336805555555569</v>
      </c>
      <c r="CE613" s="63">
        <f t="shared" si="1108"/>
        <v>0.57378472222222232</v>
      </c>
      <c r="CF613" s="63">
        <f t="shared" si="1109"/>
        <v>0.57484953703703701</v>
      </c>
      <c r="CG613" s="63">
        <f t="shared" si="1110"/>
        <v>0.57415509259259256</v>
      </c>
      <c r="CH613" s="36"/>
      <c r="CI613" s="36"/>
      <c r="CJ613" s="36"/>
      <c r="CK613" s="36"/>
      <c r="CL613" s="60">
        <v>60</v>
      </c>
    </row>
    <row r="614" spans="1:90" ht="60.75" x14ac:dyDescent="0.25">
      <c r="A614" s="37">
        <v>52</v>
      </c>
      <c r="C614" s="37" t="s">
        <v>58</v>
      </c>
      <c r="E614" s="39"/>
      <c r="F614" s="42"/>
      <c r="G614" s="78">
        <v>208.57</v>
      </c>
      <c r="H614" s="41">
        <f t="shared" si="1052"/>
        <v>212.94</v>
      </c>
      <c r="I614" s="42">
        <v>212.8</v>
      </c>
      <c r="J614" s="43">
        <f t="shared" si="1049"/>
        <v>-8.6152882205515558E-4</v>
      </c>
      <c r="K614" s="44">
        <f t="shared" si="1050"/>
        <v>-0.18333333333333712</v>
      </c>
      <c r="L614" s="76" t="s">
        <v>418</v>
      </c>
      <c r="M614" s="127" t="s">
        <v>1232</v>
      </c>
      <c r="N614" s="46">
        <f t="shared" si="1066"/>
        <v>212.98333333333335</v>
      </c>
      <c r="O614" s="46">
        <f t="shared" si="1114"/>
        <v>-8.0000000000000016E-2</v>
      </c>
      <c r="P614" s="42">
        <v>213.09</v>
      </c>
      <c r="Q614" s="46">
        <f t="shared" si="1115"/>
        <v>4.3</v>
      </c>
      <c r="R614" s="37">
        <v>208.65</v>
      </c>
      <c r="S614" s="46">
        <f t="shared" si="1116"/>
        <v>4.0999999999999996</v>
      </c>
      <c r="T614" s="40">
        <v>208.89</v>
      </c>
      <c r="U614" s="47">
        <f t="shared" si="1041"/>
        <v>28.737580000000001</v>
      </c>
      <c r="V614" s="47">
        <f t="shared" si="1042"/>
        <v>29.817170000000001</v>
      </c>
      <c r="W614" s="50">
        <v>28.737590000000001</v>
      </c>
      <c r="X614" s="50">
        <v>29.817160000000001</v>
      </c>
      <c r="Y614" s="50">
        <v>28.737559999999998</v>
      </c>
      <c r="Z614" s="50">
        <v>29.817139999999998</v>
      </c>
      <c r="AA614" s="50">
        <v>28.737570000000002</v>
      </c>
      <c r="AB614" s="50">
        <v>29.81719</v>
      </c>
      <c r="AC614" s="50">
        <v>28.73761</v>
      </c>
      <c r="AD614" s="50">
        <v>29.81718</v>
      </c>
      <c r="AE614" s="51">
        <f t="shared" si="1068"/>
        <v>52</v>
      </c>
      <c r="AF614" s="51" t="str">
        <f t="shared" si="1069"/>
        <v/>
      </c>
      <c r="AG614" s="51" t="str">
        <f t="shared" si="1070"/>
        <v>m</v>
      </c>
      <c r="AH614" s="51" t="str">
        <f t="shared" si="1071"/>
        <v/>
      </c>
      <c r="AI614" s="52">
        <f t="shared" si="1072"/>
        <v>212.94</v>
      </c>
      <c r="AJ614" s="51" t="s">
        <v>58</v>
      </c>
      <c r="AK614" s="53"/>
      <c r="AL614" s="52"/>
      <c r="AM614" s="53">
        <f t="shared" si="1074"/>
        <v>50</v>
      </c>
      <c r="AN614" s="53">
        <f>IF(AJ614&lt;&gt;"",IF(AJ614="o",VLOOKUP(AM614,OpenSect!$A$1:$D$11,2),IF(AJ614="u",VLOOKUP(AM614,UpHill!$A$1:$D$35,2),IF(AJ614="d",VLOOKUP(AM614,DownHill!$A$3:$D$29,2),IF(AJ614="f",VLOOKUP(AM614,FlatUnd!$A$2:$D$30,2),IF(AJ614="t",VLOOKUP(AM614,TimeAdd!$A$1:$D$176,2),IF(AJ614="l",VLOOKUP(AM614,SLimit!$A$1:$D$8,2),AN613)))))),AN613)</f>
        <v>60</v>
      </c>
      <c r="AO614" s="53">
        <f>IF(AJ614&lt;&gt;"",IF(AJ614="o",VLOOKUP(AM614,OpenSect!$A$1:$D$11,3),IF(AJ614="u",VLOOKUP(AM614,UpHill!$A$1:$D$35,3),IF(AJ614="d",VLOOKUP(AM614,DownHill!$A$3:$D$29,3),IF(AJ614="f",VLOOKUP(AM614,FlatUnd!$A$2:$D$30,3),IF(AJ614="t",VLOOKUP(AM614,TimeAdd!$A$1:$D$18,3),IF(AJ614="l",VLOOKUP(AM614,SLimit!$A$1:$D$8,3),AO613)))))),AO613)</f>
        <v>70</v>
      </c>
      <c r="AP614" s="53">
        <f>IF(AJ614&lt;&gt;"",IF(AJ614="o",VLOOKUP(AM614,OpenSect!$A$1:$D$11,4),IF(AJ614="u",VLOOKUP(AM614,UpHill!$A$1:$D$35,4),IF(AJ614="d",VLOOKUP(AM614,DownHill!$A$3:$D$29,4),IF(AJ614="f",VLOOKUP(AM614,FlatUnd!$A$2:$D$30,4),IF(AJ614="t",VLOOKUP(AM614,TimeAdd!$A$1:$D$18,4),IF(AJ614="l",VLOOKUP(AM614,SLimit!$A$1:$D$8,4),AP613)))))),AP613)</f>
        <v>80</v>
      </c>
      <c r="AQ614" s="53" t="str">
        <f t="shared" si="1075"/>
        <v>100</v>
      </c>
      <c r="AR614" s="54" t="str">
        <f t="shared" si="1076"/>
        <v>Control @ Sign board R103 Ladysmith for people coming from Colenso. Dot on pole and road.</v>
      </c>
      <c r="AS614" s="55"/>
      <c r="AT614" s="55"/>
      <c r="AU614" s="56">
        <f>IF(GroupStTimes!$A$8=0,MIN(CB614,CD614,CF614),MIN(BZ614,CB614,CD614,CF614))</f>
        <v>0.53298611111111094</v>
      </c>
      <c r="AV614" s="56">
        <f>IF(GroupStTimes!$A$8=0,MAX(CC614,CE614,CG614),MAX(CA614,CC614,CE614,CG614))</f>
        <v>0.57881944444444422</v>
      </c>
      <c r="AW614" s="57" t="str">
        <f t="shared" si="1077"/>
        <v>28.73758  29.81717</v>
      </c>
      <c r="AX614" s="58">
        <f t="shared" si="1078"/>
        <v>28.737590000000001</v>
      </c>
      <c r="AY614" s="58">
        <f t="shared" si="1079"/>
        <v>29.817160000000001</v>
      </c>
      <c r="AZ614" s="31">
        <f t="shared" si="1080"/>
        <v>198.41</v>
      </c>
      <c r="BA614" s="59">
        <f t="shared" si="1081"/>
        <v>0.52496527777777757</v>
      </c>
      <c r="BB614" s="59">
        <f t="shared" si="1082"/>
        <v>0.53052083333333322</v>
      </c>
      <c r="BC614" s="59">
        <f t="shared" si="1083"/>
        <v>0.5228935185185184</v>
      </c>
      <c r="BD614" s="59">
        <f t="shared" si="1084"/>
        <v>0.56872685185185168</v>
      </c>
      <c r="BE614" s="59">
        <f t="shared" si="1085"/>
        <v>0.55505787037037047</v>
      </c>
      <c r="BF614" s="59">
        <f t="shared" si="1086"/>
        <v>0.56547453703703709</v>
      </c>
      <c r="BG614" s="59">
        <f t="shared" si="1087"/>
        <v>0.5675810185185185</v>
      </c>
      <c r="BH614" s="59">
        <f t="shared" si="1088"/>
        <v>0.56688657407407406</v>
      </c>
      <c r="BI614" s="31">
        <f t="shared" si="1089"/>
        <v>14.530000000000001</v>
      </c>
      <c r="BJ614" s="61">
        <f t="shared" ref="BJ614:BM614" si="1145">IF($AJ613="t",IF(AM612=0,0,$BI614/AM612),IF(AM613=0,0,$BI614/AM613))</f>
        <v>0.29060000000000002</v>
      </c>
      <c r="BK614" s="61">
        <f t="shared" si="1145"/>
        <v>0.2421666666666667</v>
      </c>
      <c r="BL614" s="61">
        <f t="shared" si="1145"/>
        <v>0.2075714285714286</v>
      </c>
      <c r="BM614" s="61">
        <f t="shared" si="1145"/>
        <v>0.18162500000000001</v>
      </c>
      <c r="BN614" s="62">
        <f t="shared" si="1091"/>
        <v>0</v>
      </c>
      <c r="BO614" s="62">
        <f t="shared" si="1092"/>
        <v>17</v>
      </c>
      <c r="BP614" s="62">
        <f t="shared" si="1093"/>
        <v>26</v>
      </c>
      <c r="BQ614" s="62">
        <f t="shared" si="1094"/>
        <v>0</v>
      </c>
      <c r="BR614" s="62">
        <f t="shared" si="1095"/>
        <v>14</v>
      </c>
      <c r="BS614" s="62">
        <f t="shared" si="1096"/>
        <v>32</v>
      </c>
      <c r="BT614" s="62">
        <f t="shared" si="1097"/>
        <v>0</v>
      </c>
      <c r="BU614" s="62">
        <f t="shared" si="1098"/>
        <v>12</v>
      </c>
      <c r="BV614" s="62">
        <f t="shared" si="1099"/>
        <v>27</v>
      </c>
      <c r="BW614" s="62">
        <f t="shared" si="1100"/>
        <v>0</v>
      </c>
      <c r="BX614" s="62">
        <f t="shared" si="1101"/>
        <v>10</v>
      </c>
      <c r="BY614" s="62">
        <f t="shared" si="1102"/>
        <v>54</v>
      </c>
      <c r="BZ614" s="63">
        <f t="shared" si="1103"/>
        <v>0.5370717592592591</v>
      </c>
      <c r="CA614" s="63">
        <f t="shared" si="1104"/>
        <v>0.54262731481481474</v>
      </c>
      <c r="CB614" s="63">
        <f t="shared" si="1105"/>
        <v>0.53298611111111094</v>
      </c>
      <c r="CC614" s="63">
        <f t="shared" si="1106"/>
        <v>0.57881944444444422</v>
      </c>
      <c r="CD614" s="63">
        <f t="shared" si="1107"/>
        <v>0.56370370370370382</v>
      </c>
      <c r="CE614" s="63">
        <f t="shared" si="1108"/>
        <v>0.57412037037037045</v>
      </c>
      <c r="CF614" s="63">
        <f t="shared" si="1109"/>
        <v>0.57515046296296291</v>
      </c>
      <c r="CG614" s="63">
        <f t="shared" si="1110"/>
        <v>0.57445601851851846</v>
      </c>
      <c r="CH614" s="36"/>
      <c r="CI614" s="36"/>
      <c r="CJ614" s="36"/>
      <c r="CK614" s="36"/>
      <c r="CL614" s="60">
        <v>60</v>
      </c>
    </row>
    <row r="615" spans="1:90" ht="26.25" customHeight="1" x14ac:dyDescent="0.25">
      <c r="A615" s="37">
        <v>52</v>
      </c>
      <c r="E615" s="39"/>
      <c r="F615" s="42"/>
      <c r="G615" s="78">
        <v>209.51</v>
      </c>
      <c r="H615" s="41">
        <f t="shared" si="1052"/>
        <v>213.88</v>
      </c>
      <c r="I615" s="42">
        <v>213.75</v>
      </c>
      <c r="J615" s="43">
        <f t="shared" si="1049"/>
        <v>-8.1091617933715923E-4</v>
      </c>
      <c r="K615" s="44">
        <f t="shared" si="1050"/>
        <v>-0.1733333333333178</v>
      </c>
      <c r="L615" s="76" t="s">
        <v>1254</v>
      </c>
      <c r="M615" s="127" t="s">
        <v>1232</v>
      </c>
      <c r="N615" s="46">
        <f t="shared" si="1066"/>
        <v>213.92333333333332</v>
      </c>
      <c r="O615" s="46">
        <f t="shared" si="1114"/>
        <v>-8.0000000000000016E-2</v>
      </c>
      <c r="P615" s="42">
        <v>214.03</v>
      </c>
      <c r="Q615" s="46">
        <f t="shared" si="1115"/>
        <v>4.3</v>
      </c>
      <c r="R615" s="37">
        <v>209.59</v>
      </c>
      <c r="S615" s="46">
        <f t="shared" si="1116"/>
        <v>4.0999999999999996</v>
      </c>
      <c r="T615" s="40">
        <v>209.82999999999998</v>
      </c>
      <c r="U615" s="47" t="str">
        <f t="shared" si="1041"/>
        <v/>
      </c>
      <c r="V615" s="47" t="str">
        <f t="shared" si="1042"/>
        <v/>
      </c>
      <c r="W615" s="50"/>
      <c r="X615" s="50"/>
      <c r="Y615" s="50"/>
      <c r="Z615" s="50"/>
      <c r="AA615" s="50"/>
      <c r="AB615" s="50"/>
      <c r="AC615" s="50"/>
      <c r="AD615" s="50"/>
      <c r="AE615" s="51">
        <f t="shared" si="1068"/>
        <v>52</v>
      </c>
      <c r="AF615" s="51" t="str">
        <f t="shared" si="1069"/>
        <v/>
      </c>
      <c r="AG615" s="51" t="str">
        <f t="shared" si="1070"/>
        <v/>
      </c>
      <c r="AH615" s="51" t="str">
        <f t="shared" si="1071"/>
        <v/>
      </c>
      <c r="AI615" s="52">
        <f t="shared" si="1072"/>
        <v>213.88</v>
      </c>
      <c r="AJ615" s="51"/>
      <c r="AK615" s="53"/>
      <c r="AL615" s="52"/>
      <c r="AM615" s="53">
        <f t="shared" si="1074"/>
        <v>50</v>
      </c>
      <c r="AN615" s="53">
        <f>IF(AJ615&lt;&gt;"",IF(AJ615="o",VLOOKUP(AM615,OpenSect!$A$1:$D$11,2),IF(AJ615="u",VLOOKUP(AM615,UpHill!$A$1:$D$35,2),IF(AJ615="d",VLOOKUP(AM615,DownHill!$A$3:$D$29,2),IF(AJ615="f",VLOOKUP(AM615,FlatUnd!$A$2:$D$30,2),IF(AJ615="t",VLOOKUP(AM615,TimeAdd!$A$1:$D$176,2),IF(AJ615="l",VLOOKUP(AM615,SLimit!$A$1:$D$8,2),AN614)))))),AN614)</f>
        <v>60</v>
      </c>
      <c r="AO615" s="53">
        <f>IF(AJ615&lt;&gt;"",IF(AJ615="o",VLOOKUP(AM615,OpenSect!$A$1:$D$11,3),IF(AJ615="u",VLOOKUP(AM615,UpHill!$A$1:$D$35,3),IF(AJ615="d",VLOOKUP(AM615,DownHill!$A$3:$D$29,3),IF(AJ615="f",VLOOKUP(AM615,FlatUnd!$A$2:$D$30,3),IF(AJ615="t",VLOOKUP(AM615,TimeAdd!$A$1:$D$18,3),IF(AJ615="l",VLOOKUP(AM615,SLimit!$A$1:$D$8,3),AO614)))))),AO614)</f>
        <v>70</v>
      </c>
      <c r="AP615" s="53">
        <f>IF(AJ615&lt;&gt;"",IF(AJ615="o",VLOOKUP(AM615,OpenSect!$A$1:$D$11,4),IF(AJ615="u",VLOOKUP(AM615,UpHill!$A$1:$D$35,4),IF(AJ615="d",VLOOKUP(AM615,DownHill!$A$3:$D$29,4),IF(AJ615="f",VLOOKUP(AM615,FlatUnd!$A$2:$D$30,4),IF(AJ615="t",VLOOKUP(AM615,TimeAdd!$A$1:$D$18,4),IF(AJ615="l",VLOOKUP(AM615,SLimit!$A$1:$D$8,4),AP614)))))),AP614)</f>
        <v>80</v>
      </c>
      <c r="AQ615" s="53" t="str">
        <f t="shared" si="1075"/>
        <v>100</v>
      </c>
      <c r="AR615" s="54" t="str">
        <f t="shared" si="1076"/>
        <v>Warning - Staggered junction.  Gone 2024</v>
      </c>
      <c r="AS615" s="55"/>
      <c r="AT615" s="55"/>
      <c r="AU615" s="56">
        <f>IF(GroupStTimes!$A$8=0,MIN(CB615,CD615,CF615),MIN(BZ615,CB615,CD615,CF615))</f>
        <v>0.53363425925925911</v>
      </c>
      <c r="AV615" s="56">
        <f>IF(GroupStTimes!$A$8=0,MAX(CC615,CE615,CG615),MAX(CA615,CC615,CE615,CG615))</f>
        <v>0.5794675925925924</v>
      </c>
      <c r="AW615" s="57" t="str">
        <f t="shared" si="1077"/>
        <v/>
      </c>
      <c r="AX615" s="58" t="str">
        <f t="shared" si="1078"/>
        <v/>
      </c>
      <c r="AY615" s="58" t="str">
        <f t="shared" si="1079"/>
        <v/>
      </c>
      <c r="AZ615" s="31">
        <f t="shared" si="1080"/>
        <v>198.41</v>
      </c>
      <c r="BA615" s="59">
        <f t="shared" si="1081"/>
        <v>0.52496527777777757</v>
      </c>
      <c r="BB615" s="59">
        <f t="shared" si="1082"/>
        <v>0.53052083333333322</v>
      </c>
      <c r="BC615" s="59">
        <f t="shared" si="1083"/>
        <v>0.5228935185185184</v>
      </c>
      <c r="BD615" s="59">
        <f t="shared" si="1084"/>
        <v>0.56872685185185168</v>
      </c>
      <c r="BE615" s="59">
        <f t="shared" si="1085"/>
        <v>0.55505787037037047</v>
      </c>
      <c r="BF615" s="59">
        <f t="shared" si="1086"/>
        <v>0.56547453703703709</v>
      </c>
      <c r="BG615" s="59">
        <f t="shared" si="1087"/>
        <v>0.5675810185185185</v>
      </c>
      <c r="BH615" s="59">
        <f t="shared" si="1088"/>
        <v>0.56688657407407406</v>
      </c>
      <c r="BI615" s="31">
        <f t="shared" si="1089"/>
        <v>15.469999999999999</v>
      </c>
      <c r="BJ615" s="61">
        <f t="shared" ref="BJ615:BM615" si="1146">IF($AJ614="t",IF(AM613=0,0,$BI615/AM613),IF(AM614=0,0,$BI615/AM614))</f>
        <v>0.30939999999999995</v>
      </c>
      <c r="BK615" s="61">
        <f t="shared" si="1146"/>
        <v>0.2578333333333333</v>
      </c>
      <c r="BL615" s="61">
        <f t="shared" si="1146"/>
        <v>0.22099999999999997</v>
      </c>
      <c r="BM615" s="61">
        <f t="shared" si="1146"/>
        <v>0.19337499999999999</v>
      </c>
      <c r="BN615" s="62">
        <f t="shared" si="1091"/>
        <v>0</v>
      </c>
      <c r="BO615" s="62">
        <f t="shared" si="1092"/>
        <v>18</v>
      </c>
      <c r="BP615" s="62">
        <f t="shared" si="1093"/>
        <v>34</v>
      </c>
      <c r="BQ615" s="62">
        <f t="shared" si="1094"/>
        <v>0</v>
      </c>
      <c r="BR615" s="62">
        <f t="shared" si="1095"/>
        <v>15</v>
      </c>
      <c r="BS615" s="62">
        <f t="shared" si="1096"/>
        <v>28</v>
      </c>
      <c r="BT615" s="62">
        <f t="shared" si="1097"/>
        <v>0</v>
      </c>
      <c r="BU615" s="62">
        <f t="shared" si="1098"/>
        <v>13</v>
      </c>
      <c r="BV615" s="62">
        <f t="shared" si="1099"/>
        <v>16</v>
      </c>
      <c r="BW615" s="62">
        <f t="shared" si="1100"/>
        <v>0</v>
      </c>
      <c r="BX615" s="62">
        <f t="shared" si="1101"/>
        <v>11</v>
      </c>
      <c r="BY615" s="62">
        <f t="shared" si="1102"/>
        <v>36</v>
      </c>
      <c r="BZ615" s="63">
        <f t="shared" si="1103"/>
        <v>0.53785879629629607</v>
      </c>
      <c r="CA615" s="63">
        <f t="shared" si="1104"/>
        <v>0.54341435185185172</v>
      </c>
      <c r="CB615" s="63">
        <f t="shared" si="1105"/>
        <v>0.53363425925925911</v>
      </c>
      <c r="CC615" s="63">
        <f t="shared" si="1106"/>
        <v>0.5794675925925924</v>
      </c>
      <c r="CD615" s="63">
        <f t="shared" si="1107"/>
        <v>0.56427083333333339</v>
      </c>
      <c r="CE615" s="63">
        <f t="shared" si="1108"/>
        <v>0.57468750000000002</v>
      </c>
      <c r="CF615" s="63">
        <f t="shared" si="1109"/>
        <v>0.57563657407407409</v>
      </c>
      <c r="CG615" s="63">
        <f t="shared" si="1110"/>
        <v>0.57494212962962965</v>
      </c>
      <c r="CH615" s="36"/>
      <c r="CI615" s="36"/>
      <c r="CJ615" s="36"/>
      <c r="CK615" s="36"/>
      <c r="CL615" s="60">
        <v>60</v>
      </c>
    </row>
    <row r="616" spans="1:90" ht="60.75" x14ac:dyDescent="0.25">
      <c r="A616" s="37">
        <v>52</v>
      </c>
      <c r="C616" s="37" t="s">
        <v>49</v>
      </c>
      <c r="D616" s="37">
        <v>48</v>
      </c>
      <c r="E616" s="39"/>
      <c r="F616" s="42"/>
      <c r="G616" s="78">
        <v>209.74</v>
      </c>
      <c r="H616" s="41">
        <f t="shared" si="1052"/>
        <v>214.11</v>
      </c>
      <c r="I616" s="42">
        <v>213.99</v>
      </c>
      <c r="J616" s="43">
        <f t="shared" si="1049"/>
        <v>-7.4769849058365615E-4</v>
      </c>
      <c r="K616" s="44">
        <f t="shared" si="1050"/>
        <v>-0.15999999999999659</v>
      </c>
      <c r="L616" s="76" t="s">
        <v>420</v>
      </c>
      <c r="M616" s="127" t="s">
        <v>1232</v>
      </c>
      <c r="N616" s="46">
        <f t="shared" si="1066"/>
        <v>214.15</v>
      </c>
      <c r="O616" s="46">
        <f t="shared" si="1114"/>
        <v>-8.0000000000000016E-2</v>
      </c>
      <c r="P616" s="42">
        <v>214.27</v>
      </c>
      <c r="Q616" s="46">
        <f t="shared" si="1115"/>
        <v>4.3</v>
      </c>
      <c r="R616" s="37">
        <v>209.81</v>
      </c>
      <c r="S616" s="46">
        <f t="shared" si="1116"/>
        <v>4.0999999999999996</v>
      </c>
      <c r="T616" s="40">
        <v>210.05</v>
      </c>
      <c r="U616" s="47" t="str">
        <f t="shared" si="1041"/>
        <v/>
      </c>
      <c r="V616" s="47" t="str">
        <f t="shared" si="1042"/>
        <v/>
      </c>
      <c r="W616" s="50"/>
      <c r="X616" s="50"/>
      <c r="Y616" s="50"/>
      <c r="Z616" s="50"/>
      <c r="AA616" s="50"/>
      <c r="AB616" s="50"/>
      <c r="AC616" s="50"/>
      <c r="AD616" s="50"/>
      <c r="AE616" s="51">
        <f t="shared" si="1068"/>
        <v>52</v>
      </c>
      <c r="AF616" s="51" t="str">
        <f t="shared" si="1069"/>
        <v/>
      </c>
      <c r="AG616" s="51" t="str">
        <f t="shared" si="1070"/>
        <v>f</v>
      </c>
      <c r="AH616" s="51">
        <f t="shared" si="1071"/>
        <v>48</v>
      </c>
      <c r="AI616" s="52">
        <f t="shared" si="1072"/>
        <v>214.11</v>
      </c>
      <c r="AJ616" s="51"/>
      <c r="AK616" s="53"/>
      <c r="AL616" s="52"/>
      <c r="AM616" s="53">
        <f t="shared" si="1074"/>
        <v>50</v>
      </c>
      <c r="AN616" s="53">
        <f>IF(AJ616&lt;&gt;"",IF(AJ616="o",VLOOKUP(AM616,OpenSect!$A$1:$D$11,2),IF(AJ616="u",VLOOKUP(AM616,UpHill!$A$1:$D$35,2),IF(AJ616="d",VLOOKUP(AM616,DownHill!$A$3:$D$29,2),IF(AJ616="f",VLOOKUP(AM616,FlatUnd!$A$2:$D$30,2),IF(AJ616="t",VLOOKUP(AM616,TimeAdd!$A$1:$D$176,2),IF(AJ616="l",VLOOKUP(AM616,SLimit!$A$1:$D$8,2),AN615)))))),AN615)</f>
        <v>60</v>
      </c>
      <c r="AO616" s="53">
        <f>IF(AJ616&lt;&gt;"",IF(AJ616="o",VLOOKUP(AM616,OpenSect!$A$1:$D$11,3),IF(AJ616="u",VLOOKUP(AM616,UpHill!$A$1:$D$35,3),IF(AJ616="d",VLOOKUP(AM616,DownHill!$A$3:$D$29,3),IF(AJ616="f",VLOOKUP(AM616,FlatUnd!$A$2:$D$30,3),IF(AJ616="t",VLOOKUP(AM616,TimeAdd!$A$1:$D$18,3),IF(AJ616="l",VLOOKUP(AM616,SLimit!$A$1:$D$8,3),AO615)))))),AO615)</f>
        <v>70</v>
      </c>
      <c r="AP616" s="53">
        <f>IF(AJ616&lt;&gt;"",IF(AJ616="o",VLOOKUP(AM616,OpenSect!$A$1:$D$11,4),IF(AJ616="u",VLOOKUP(AM616,UpHill!$A$1:$D$35,4),IF(AJ616="d",VLOOKUP(AM616,DownHill!$A$3:$D$29,4),IF(AJ616="f",VLOOKUP(AM616,FlatUnd!$A$2:$D$30,4),IF(AJ616="t",VLOOKUP(AM616,TimeAdd!$A$1:$D$18,4),IF(AJ616="l",VLOOKUP(AM616,SLimit!$A$1:$D$8,4),AP615)))))),AP615)</f>
        <v>80</v>
      </c>
      <c r="AQ616" s="53" t="str">
        <f t="shared" si="1075"/>
        <v>100</v>
      </c>
      <c r="AR616" s="54" t="str">
        <f t="shared" si="1076"/>
        <v>[ War Memorial ] Thukela heights{ right}. Move to center of road - prepare to Turn Right</v>
      </c>
      <c r="AS616" s="55"/>
      <c r="AT616" s="55"/>
      <c r="AU616" s="56">
        <f>IF(GroupStTimes!$A$8=0,MIN(CB616,CD616,CF616),MIN(BZ616,CB616,CD616,CF616))</f>
        <v>0.53379629629629621</v>
      </c>
      <c r="AV616" s="56">
        <f>IF(GroupStTimes!$A$8=0,MAX(CC616,CE616,CG616),MAX(CA616,CC616,CE616,CG616))</f>
        <v>0.57962962962962949</v>
      </c>
      <c r="AW616" s="57" t="str">
        <f t="shared" si="1077"/>
        <v/>
      </c>
      <c r="AX616" s="58" t="str">
        <f t="shared" si="1078"/>
        <v/>
      </c>
      <c r="AY616" s="58" t="str">
        <f t="shared" si="1079"/>
        <v/>
      </c>
      <c r="AZ616" s="31">
        <f t="shared" si="1080"/>
        <v>198.41</v>
      </c>
      <c r="BA616" s="59">
        <f t="shared" si="1081"/>
        <v>0.52496527777777757</v>
      </c>
      <c r="BB616" s="59">
        <f t="shared" si="1082"/>
        <v>0.53052083333333322</v>
      </c>
      <c r="BC616" s="59">
        <f t="shared" si="1083"/>
        <v>0.5228935185185184</v>
      </c>
      <c r="BD616" s="59">
        <f t="shared" si="1084"/>
        <v>0.56872685185185168</v>
      </c>
      <c r="BE616" s="59">
        <f t="shared" si="1085"/>
        <v>0.55505787037037047</v>
      </c>
      <c r="BF616" s="59">
        <f t="shared" si="1086"/>
        <v>0.56547453703703709</v>
      </c>
      <c r="BG616" s="59">
        <f t="shared" si="1087"/>
        <v>0.5675810185185185</v>
      </c>
      <c r="BH616" s="59">
        <f t="shared" si="1088"/>
        <v>0.56688657407407406</v>
      </c>
      <c r="BI616" s="31">
        <f t="shared" si="1089"/>
        <v>15.700000000000017</v>
      </c>
      <c r="BJ616" s="61">
        <f t="shared" ref="BJ616:BM616" si="1147">IF($AJ615="t",IF(AM614=0,0,$BI616/AM614),IF(AM615=0,0,$BI616/AM615))</f>
        <v>0.31400000000000033</v>
      </c>
      <c r="BK616" s="61">
        <f t="shared" si="1147"/>
        <v>0.26166666666666694</v>
      </c>
      <c r="BL616" s="61">
        <f t="shared" si="1147"/>
        <v>0.22428571428571453</v>
      </c>
      <c r="BM616" s="61">
        <f t="shared" si="1147"/>
        <v>0.1962500000000002</v>
      </c>
      <c r="BN616" s="62">
        <f t="shared" si="1091"/>
        <v>0</v>
      </c>
      <c r="BO616" s="62">
        <f t="shared" si="1092"/>
        <v>18</v>
      </c>
      <c r="BP616" s="62">
        <f t="shared" si="1093"/>
        <v>50</v>
      </c>
      <c r="BQ616" s="62">
        <f t="shared" si="1094"/>
        <v>0</v>
      </c>
      <c r="BR616" s="62">
        <f t="shared" si="1095"/>
        <v>15</v>
      </c>
      <c r="BS616" s="62">
        <f t="shared" si="1096"/>
        <v>42</v>
      </c>
      <c r="BT616" s="62">
        <f t="shared" si="1097"/>
        <v>0</v>
      </c>
      <c r="BU616" s="62">
        <f t="shared" si="1098"/>
        <v>13</v>
      </c>
      <c r="BV616" s="62">
        <f t="shared" si="1099"/>
        <v>27</v>
      </c>
      <c r="BW616" s="62">
        <f t="shared" si="1100"/>
        <v>0</v>
      </c>
      <c r="BX616" s="62">
        <f t="shared" si="1101"/>
        <v>11</v>
      </c>
      <c r="BY616" s="62">
        <f t="shared" si="1102"/>
        <v>47</v>
      </c>
      <c r="BZ616" s="63">
        <f t="shared" si="1103"/>
        <v>0.53804398148148125</v>
      </c>
      <c r="CA616" s="63">
        <f t="shared" si="1104"/>
        <v>0.5435995370370369</v>
      </c>
      <c r="CB616" s="63">
        <f t="shared" si="1105"/>
        <v>0.53379629629629621</v>
      </c>
      <c r="CC616" s="63">
        <f t="shared" si="1106"/>
        <v>0.57962962962962949</v>
      </c>
      <c r="CD616" s="63">
        <f t="shared" si="1107"/>
        <v>0.56439814814814826</v>
      </c>
      <c r="CE616" s="63">
        <f t="shared" si="1108"/>
        <v>0.57481481481481489</v>
      </c>
      <c r="CF616" s="63">
        <f t="shared" si="1109"/>
        <v>0.57576388888888885</v>
      </c>
      <c r="CG616" s="63">
        <f t="shared" si="1110"/>
        <v>0.57506944444444441</v>
      </c>
      <c r="CH616" s="36"/>
      <c r="CI616" s="36"/>
      <c r="CJ616" s="36"/>
      <c r="CK616" s="36"/>
      <c r="CL616" s="60">
        <v>60</v>
      </c>
    </row>
    <row r="617" spans="1:90" ht="40.5" x14ac:dyDescent="0.25">
      <c r="A617" s="37">
        <v>76</v>
      </c>
      <c r="B617" s="37"/>
      <c r="E617" s="39"/>
      <c r="F617" s="44"/>
      <c r="G617" s="44">
        <v>214.42</v>
      </c>
      <c r="H617" s="41">
        <f t="shared" si="1052"/>
        <v>214.23</v>
      </c>
      <c r="I617" s="42">
        <v>214.14</v>
      </c>
      <c r="J617" s="43">
        <f t="shared" si="1049"/>
        <v>-7.9387316708689408E-4</v>
      </c>
      <c r="K617" s="44">
        <f t="shared" si="1050"/>
        <v>-0.16999999999998749</v>
      </c>
      <c r="L617" s="76" t="s">
        <v>1349</v>
      </c>
      <c r="M617" s="127" t="s">
        <v>1232</v>
      </c>
      <c r="N617" s="46">
        <f t="shared" si="1066"/>
        <v>214.30999999999997</v>
      </c>
      <c r="O617" s="46">
        <f>0.09-0.17-0.03</f>
        <v>-0.11000000000000001</v>
      </c>
      <c r="P617" s="44">
        <v>214.42</v>
      </c>
      <c r="Q617" s="46"/>
      <c r="R617" s="37"/>
      <c r="S617" s="46"/>
      <c r="T617" s="40"/>
      <c r="U617" s="47" t="str">
        <f t="shared" ref="U617:U642" si="1148">IF(W617="","",IF(Y617="",W617,IF(AA617&lt;1,ROUND((Y617+W617)/2,5),IF(AC617&lt;1,ROUND((Y617+AA617+W617)/3,5),ROUND((Y617+AA617+AC617+W617)/4,5)))))</f>
        <v/>
      </c>
      <c r="V617" s="47" t="str">
        <f t="shared" ref="V617:V642" si="1149">IF(X617="","",IF(Z617&lt;1,ROUND(X617,5),IF(AB617&lt;1,ROUND((X617+Z617)/2,5),IF(AD617&lt;1,ROUND((X617+Z617+AB617)/3,5),ROUND((X617+Z617+AB617+AD617)/4,5)))))</f>
        <v/>
      </c>
      <c r="W617" s="50"/>
      <c r="X617" s="50"/>
      <c r="Y617" s="50"/>
      <c r="Z617" s="50"/>
      <c r="AA617" s="50"/>
      <c r="AB617" s="50"/>
      <c r="AC617" s="50"/>
      <c r="AD617" s="50"/>
      <c r="AE617" s="51">
        <f t="shared" si="1068"/>
        <v>76</v>
      </c>
      <c r="AF617" s="51" t="str">
        <f t="shared" si="1069"/>
        <v/>
      </c>
      <c r="AG617" s="51" t="str">
        <f t="shared" si="1070"/>
        <v/>
      </c>
      <c r="AH617" s="51" t="str">
        <f t="shared" si="1071"/>
        <v/>
      </c>
      <c r="AI617" s="52">
        <f t="shared" si="1072"/>
        <v>214.23</v>
      </c>
      <c r="AJ617" s="51"/>
      <c r="AK617" s="53"/>
      <c r="AL617" s="52"/>
      <c r="AM617" s="53">
        <f t="shared" si="1074"/>
        <v>50</v>
      </c>
      <c r="AN617" s="53">
        <f>IF(AJ617&lt;&gt;"",IF(AJ617="o",VLOOKUP(AM617,OpenSect!$A$1:$D$11,2),IF(AJ617="u",VLOOKUP(AM617,UpHill!$A$1:$D$35,2),IF(AJ617="d",VLOOKUP(AM617,DownHill!$A$3:$D$29,2),IF(AJ617="f",VLOOKUP(AM617,FlatUnd!$A$2:$D$30,2),IF(AJ617="t",VLOOKUP(AM617,TimeAdd!$A$1:$D$176,2),IF(AJ617="l",VLOOKUP(AM617,SLimit!$A$1:$D$8,2),AN616)))))),AN616)</f>
        <v>60</v>
      </c>
      <c r="AO617" s="53">
        <f>IF(AJ617&lt;&gt;"",IF(AJ617="o",VLOOKUP(AM617,OpenSect!$A$1:$D$11,3),IF(AJ617="u",VLOOKUP(AM617,UpHill!$A$1:$D$35,3),IF(AJ617="d",VLOOKUP(AM617,DownHill!$A$3:$D$29,3),IF(AJ617="f",VLOOKUP(AM617,FlatUnd!$A$2:$D$30,3),IF(AJ617="t",VLOOKUP(AM617,TimeAdd!$A$1:$D$18,3),IF(AJ617="l",VLOOKUP(AM617,SLimit!$A$1:$D$8,3),AO616)))))),AO616)</f>
        <v>70</v>
      </c>
      <c r="AP617" s="53">
        <f>IF(AJ617&lt;&gt;"",IF(AJ617="o",VLOOKUP(AM617,OpenSect!$A$1:$D$11,4),IF(AJ617="u",VLOOKUP(AM617,UpHill!$A$1:$D$35,4),IF(AJ617="d",VLOOKUP(AM617,DownHill!$A$3:$D$29,4),IF(AJ617="f",VLOOKUP(AM617,FlatUnd!$A$2:$D$30,4),IF(AJ617="t",VLOOKUP(AM617,TimeAdd!$A$1:$D$18,4),IF(AJ617="l",VLOOKUP(AM617,SLimit!$A$1:$D$8,4),AP616)))))),AP616)</f>
        <v>80</v>
      </c>
      <c r="AQ617" s="53" t="str">
        <f t="shared" si="1075"/>
        <v>100</v>
      </c>
      <c r="AR617" s="54" t="str">
        <f t="shared" si="1076"/>
        <v>Middle of road to right.  Turn RIGHT {If the Ezakheni bypass is used.</v>
      </c>
      <c r="AS617" s="55"/>
      <c r="AT617" s="55"/>
      <c r="AU617" s="56">
        <f>IF(GroupStTimes!$A$8=0,MIN(CB617,CD617,CF617),MIN(BZ617,CB617,CD617,CF617))</f>
        <v>0.53387731481481471</v>
      </c>
      <c r="AV617" s="56">
        <f>IF(GroupStTimes!$A$8=0,MAX(CC617,CE617,CG617),MAX(CA617,CC617,CE617,CG617))</f>
        <v>0.57971064814814799</v>
      </c>
      <c r="AW617" s="57" t="str">
        <f t="shared" si="1077"/>
        <v/>
      </c>
      <c r="AX617" s="58" t="str">
        <f t="shared" si="1078"/>
        <v/>
      </c>
      <c r="AY617" s="58" t="str">
        <f t="shared" si="1079"/>
        <v/>
      </c>
      <c r="AZ617" s="31">
        <f t="shared" si="1080"/>
        <v>198.41</v>
      </c>
      <c r="BA617" s="59">
        <f t="shared" si="1081"/>
        <v>0.52496527777777757</v>
      </c>
      <c r="BB617" s="59">
        <f t="shared" si="1082"/>
        <v>0.53052083333333322</v>
      </c>
      <c r="BC617" s="59">
        <f t="shared" si="1083"/>
        <v>0.5228935185185184</v>
      </c>
      <c r="BD617" s="59">
        <f t="shared" si="1084"/>
        <v>0.56872685185185168</v>
      </c>
      <c r="BE617" s="59">
        <f t="shared" si="1085"/>
        <v>0.55505787037037047</v>
      </c>
      <c r="BF617" s="59">
        <f t="shared" si="1086"/>
        <v>0.56547453703703709</v>
      </c>
      <c r="BG617" s="59">
        <f t="shared" si="1087"/>
        <v>0.5675810185185185</v>
      </c>
      <c r="BH617" s="59">
        <f t="shared" si="1088"/>
        <v>0.56688657407407406</v>
      </c>
      <c r="BI617" s="31">
        <f t="shared" si="1089"/>
        <v>15.819999999999993</v>
      </c>
      <c r="BJ617" s="61">
        <f t="shared" ref="BJ617:BM617" si="1150">IF($AJ616="t",IF(AM615=0,0,$BI617/AM615),IF(AM616=0,0,$BI617/AM616))</f>
        <v>0.31639999999999985</v>
      </c>
      <c r="BK617" s="61">
        <f t="shared" si="1150"/>
        <v>0.26366666666666655</v>
      </c>
      <c r="BL617" s="61">
        <f t="shared" si="1150"/>
        <v>0.2259999999999999</v>
      </c>
      <c r="BM617" s="61">
        <f t="shared" si="1150"/>
        <v>0.19774999999999993</v>
      </c>
      <c r="BN617" s="62">
        <f t="shared" si="1091"/>
        <v>0</v>
      </c>
      <c r="BO617" s="62">
        <f t="shared" si="1092"/>
        <v>18</v>
      </c>
      <c r="BP617" s="62">
        <f t="shared" si="1093"/>
        <v>59</v>
      </c>
      <c r="BQ617" s="62">
        <f t="shared" si="1094"/>
        <v>0</v>
      </c>
      <c r="BR617" s="62">
        <f t="shared" si="1095"/>
        <v>15</v>
      </c>
      <c r="BS617" s="62">
        <f t="shared" si="1096"/>
        <v>49</v>
      </c>
      <c r="BT617" s="62">
        <f t="shared" si="1097"/>
        <v>0</v>
      </c>
      <c r="BU617" s="62">
        <f t="shared" si="1098"/>
        <v>13</v>
      </c>
      <c r="BV617" s="62">
        <f t="shared" si="1099"/>
        <v>34</v>
      </c>
      <c r="BW617" s="62">
        <f t="shared" si="1100"/>
        <v>0</v>
      </c>
      <c r="BX617" s="62">
        <f t="shared" si="1101"/>
        <v>11</v>
      </c>
      <c r="BY617" s="62">
        <f t="shared" si="1102"/>
        <v>52</v>
      </c>
      <c r="BZ617" s="63">
        <f t="shared" si="1103"/>
        <v>0.53814814814814793</v>
      </c>
      <c r="CA617" s="63">
        <f t="shared" si="1104"/>
        <v>0.54370370370370358</v>
      </c>
      <c r="CB617" s="63">
        <f t="shared" si="1105"/>
        <v>0.53387731481481471</v>
      </c>
      <c r="CC617" s="63">
        <f t="shared" si="1106"/>
        <v>0.57971064814814799</v>
      </c>
      <c r="CD617" s="63">
        <f t="shared" si="1107"/>
        <v>0.56447916666666675</v>
      </c>
      <c r="CE617" s="63">
        <f t="shared" si="1108"/>
        <v>0.57489583333333338</v>
      </c>
      <c r="CF617" s="63">
        <f t="shared" si="1109"/>
        <v>0.57582175925925927</v>
      </c>
      <c r="CG617" s="63">
        <f t="shared" si="1110"/>
        <v>0.57512731481481483</v>
      </c>
      <c r="CH617" s="36"/>
      <c r="CI617" s="36"/>
      <c r="CJ617" s="36"/>
      <c r="CK617" s="36"/>
      <c r="CL617" s="60">
        <v>60</v>
      </c>
    </row>
    <row r="618" spans="1:90" ht="26.25" customHeight="1" x14ac:dyDescent="0.25">
      <c r="A618" s="37">
        <v>76</v>
      </c>
      <c r="B618" s="37" t="s">
        <v>1345</v>
      </c>
      <c r="E618" s="39"/>
      <c r="F618" s="44"/>
      <c r="G618" s="44">
        <v>214.62</v>
      </c>
      <c r="H618" s="41">
        <f t="shared" si="1052"/>
        <v>214.43</v>
      </c>
      <c r="I618" s="42">
        <v>214.34</v>
      </c>
      <c r="J618" s="43">
        <f t="shared" si="1049"/>
        <v>-7.9313240645697257E-4</v>
      </c>
      <c r="K618" s="44">
        <f t="shared" si="1050"/>
        <v>-0.16999999999998749</v>
      </c>
      <c r="L618" s="91" t="s">
        <v>1350</v>
      </c>
      <c r="M618" s="127" t="s">
        <v>1232</v>
      </c>
      <c r="N618" s="46">
        <f t="shared" si="1066"/>
        <v>214.51</v>
      </c>
      <c r="O618" s="46">
        <f t="shared" ref="O618:O681" si="1151">0.09-0.17-0.03</f>
        <v>-0.11000000000000001</v>
      </c>
      <c r="P618" s="44">
        <v>214.62</v>
      </c>
      <c r="Q618" s="46"/>
      <c r="R618" s="37"/>
      <c r="S618" s="46"/>
      <c r="T618" s="40"/>
      <c r="U618" s="47" t="str">
        <f t="shared" si="1148"/>
        <v/>
      </c>
      <c r="V618" s="47" t="str">
        <f t="shared" si="1149"/>
        <v/>
      </c>
      <c r="W618" s="50"/>
      <c r="X618" s="50"/>
      <c r="Y618" s="50"/>
      <c r="Z618" s="50"/>
      <c r="AA618" s="50"/>
      <c r="AB618" s="50"/>
      <c r="AC618" s="50"/>
      <c r="AD618" s="50"/>
      <c r="AE618" s="51">
        <f t="shared" si="1068"/>
        <v>76</v>
      </c>
      <c r="AF618" s="51" t="str">
        <f t="shared" si="1069"/>
        <v>und</v>
      </c>
      <c r="AG618" s="51" t="str">
        <f t="shared" si="1070"/>
        <v/>
      </c>
      <c r="AH618" s="51" t="str">
        <f t="shared" si="1071"/>
        <v/>
      </c>
      <c r="AI618" s="52">
        <f t="shared" si="1072"/>
        <v>214.43</v>
      </c>
      <c r="AJ618" s="51"/>
      <c r="AK618" s="53"/>
      <c r="AL618" s="52"/>
      <c r="AM618" s="53">
        <f t="shared" si="1074"/>
        <v>50</v>
      </c>
      <c r="AN618" s="53">
        <f>IF(AJ618&lt;&gt;"",IF(AJ618="o",VLOOKUP(AM618,OpenSect!$A$1:$D$11,2),IF(AJ618="u",VLOOKUP(AM618,UpHill!$A$1:$D$35,2),IF(AJ618="d",VLOOKUP(AM618,DownHill!$A$3:$D$29,2),IF(AJ618="f",VLOOKUP(AM618,FlatUnd!$A$2:$D$30,2),IF(AJ618="t",VLOOKUP(AM618,TimeAdd!$A$1:$D$176,2),IF(AJ618="l",VLOOKUP(AM618,SLimit!$A$1:$D$8,2),AN617)))))),AN617)</f>
        <v>60</v>
      </c>
      <c r="AO618" s="53">
        <f>IF(AJ618&lt;&gt;"",IF(AJ618="o",VLOOKUP(AM618,OpenSect!$A$1:$D$11,3),IF(AJ618="u",VLOOKUP(AM618,UpHill!$A$1:$D$35,3),IF(AJ618="d",VLOOKUP(AM618,DownHill!$A$3:$D$29,3),IF(AJ618="f",VLOOKUP(AM618,FlatUnd!$A$2:$D$30,3),IF(AJ618="t",VLOOKUP(AM618,TimeAdd!$A$1:$D$18,3),IF(AJ618="l",VLOOKUP(AM618,SLimit!$A$1:$D$8,3),AO617)))))),AO617)</f>
        <v>70</v>
      </c>
      <c r="AP618" s="53">
        <f>IF(AJ618&lt;&gt;"",IF(AJ618="o",VLOOKUP(AM618,OpenSect!$A$1:$D$11,4),IF(AJ618="u",VLOOKUP(AM618,UpHill!$A$1:$D$35,4),IF(AJ618="d",VLOOKUP(AM618,DownHill!$A$3:$D$29,4),IF(AJ618="f",VLOOKUP(AM618,FlatUnd!$A$2:$D$30,4),IF(AJ618="t",VLOOKUP(AM618,TimeAdd!$A$1:$D$18,4),IF(AJ618="l",VLOOKUP(AM618,SLimit!$A$1:$D$8,4),AP617)))))),AP617)</f>
        <v>80</v>
      </c>
      <c r="AQ618" s="53" t="str">
        <f t="shared" si="1075"/>
        <v>100</v>
      </c>
      <c r="AR618" s="54" t="str">
        <f t="shared" si="1076"/>
        <v>R103 Ladysmith 25</v>
      </c>
      <c r="AS618" s="55"/>
      <c r="AT618" s="55"/>
      <c r="AU618" s="56">
        <f>IF(GroupStTimes!$A$8=0,MIN(CB618,CD618,CF618),MIN(BZ618,CB618,CD618,CF618))</f>
        <v>0.53401620370370362</v>
      </c>
      <c r="AV618" s="56">
        <f>IF(GroupStTimes!$A$8=0,MAX(CC618,CE618,CG618),MAX(CA618,CC618,CE618,CG618))</f>
        <v>0.5798495370370369</v>
      </c>
      <c r="AW618" s="57" t="str">
        <f t="shared" si="1077"/>
        <v/>
      </c>
      <c r="AX618" s="58" t="str">
        <f t="shared" si="1078"/>
        <v/>
      </c>
      <c r="AY618" s="58" t="str">
        <f t="shared" si="1079"/>
        <v/>
      </c>
      <c r="AZ618" s="31">
        <f t="shared" si="1080"/>
        <v>198.41</v>
      </c>
      <c r="BA618" s="59">
        <f t="shared" si="1081"/>
        <v>0.52496527777777757</v>
      </c>
      <c r="BB618" s="59">
        <f t="shared" si="1082"/>
        <v>0.53052083333333322</v>
      </c>
      <c r="BC618" s="59">
        <f t="shared" si="1083"/>
        <v>0.5228935185185184</v>
      </c>
      <c r="BD618" s="59">
        <f t="shared" si="1084"/>
        <v>0.56872685185185168</v>
      </c>
      <c r="BE618" s="59">
        <f t="shared" si="1085"/>
        <v>0.55505787037037047</v>
      </c>
      <c r="BF618" s="59">
        <f t="shared" si="1086"/>
        <v>0.56547453703703709</v>
      </c>
      <c r="BG618" s="59">
        <f t="shared" si="1087"/>
        <v>0.5675810185185185</v>
      </c>
      <c r="BH618" s="59">
        <f t="shared" si="1088"/>
        <v>0.56688657407407406</v>
      </c>
      <c r="BI618" s="31">
        <f t="shared" si="1089"/>
        <v>16.02000000000001</v>
      </c>
      <c r="BJ618" s="61">
        <f t="shared" ref="BJ618:BM618" si="1152">IF($AJ617="t",IF(AM616=0,0,$BI618/AM616),IF(AM617=0,0,$BI618/AM617))</f>
        <v>0.32040000000000018</v>
      </c>
      <c r="BK618" s="61">
        <f t="shared" si="1152"/>
        <v>0.26700000000000018</v>
      </c>
      <c r="BL618" s="61">
        <f t="shared" si="1152"/>
        <v>0.22885714285714301</v>
      </c>
      <c r="BM618" s="61">
        <f t="shared" si="1152"/>
        <v>0.20025000000000012</v>
      </c>
      <c r="BN618" s="62">
        <f t="shared" si="1091"/>
        <v>0</v>
      </c>
      <c r="BO618" s="62">
        <f t="shared" si="1092"/>
        <v>19</v>
      </c>
      <c r="BP618" s="62">
        <f t="shared" si="1093"/>
        <v>13</v>
      </c>
      <c r="BQ618" s="62">
        <f t="shared" si="1094"/>
        <v>0</v>
      </c>
      <c r="BR618" s="62">
        <f t="shared" si="1095"/>
        <v>16</v>
      </c>
      <c r="BS618" s="62">
        <f t="shared" si="1096"/>
        <v>1</v>
      </c>
      <c r="BT618" s="62">
        <f t="shared" si="1097"/>
        <v>0</v>
      </c>
      <c r="BU618" s="62">
        <f t="shared" si="1098"/>
        <v>13</v>
      </c>
      <c r="BV618" s="62">
        <f t="shared" si="1099"/>
        <v>44</v>
      </c>
      <c r="BW618" s="62">
        <f t="shared" si="1100"/>
        <v>0</v>
      </c>
      <c r="BX618" s="62">
        <f t="shared" si="1101"/>
        <v>12</v>
      </c>
      <c r="BY618" s="62">
        <f t="shared" si="1102"/>
        <v>1</v>
      </c>
      <c r="BZ618" s="63">
        <f t="shared" si="1103"/>
        <v>0.53831018518518503</v>
      </c>
      <c r="CA618" s="63">
        <f t="shared" si="1104"/>
        <v>0.54386574074074068</v>
      </c>
      <c r="CB618" s="63">
        <f t="shared" si="1105"/>
        <v>0.53401620370370362</v>
      </c>
      <c r="CC618" s="63">
        <f t="shared" si="1106"/>
        <v>0.5798495370370369</v>
      </c>
      <c r="CD618" s="63">
        <f t="shared" si="1107"/>
        <v>0.56459490740740748</v>
      </c>
      <c r="CE618" s="63">
        <f t="shared" si="1108"/>
        <v>0.57501157407407411</v>
      </c>
      <c r="CF618" s="63">
        <f t="shared" si="1109"/>
        <v>0.57592592592592595</v>
      </c>
      <c r="CG618" s="63">
        <f t="shared" si="1110"/>
        <v>0.57523148148148151</v>
      </c>
      <c r="CH618" s="36"/>
      <c r="CI618" s="36"/>
      <c r="CJ618" s="36"/>
      <c r="CK618" s="36"/>
      <c r="CL618" s="60">
        <v>60</v>
      </c>
    </row>
    <row r="619" spans="1:90" ht="26.25" customHeight="1" x14ac:dyDescent="0.25">
      <c r="A619" s="37">
        <v>76</v>
      </c>
      <c r="B619" s="37" t="s">
        <v>1346</v>
      </c>
      <c r="C619" s="37" t="s">
        <v>184</v>
      </c>
      <c r="D619" s="37">
        <v>44</v>
      </c>
      <c r="E619" s="39"/>
      <c r="F619" s="44"/>
      <c r="G619" s="44">
        <v>216.37</v>
      </c>
      <c r="H619" s="41">
        <f t="shared" si="1052"/>
        <v>216.17</v>
      </c>
      <c r="I619" s="42">
        <v>216.08</v>
      </c>
      <c r="J619" s="43">
        <f t="shared" si="1049"/>
        <v>-8.3302480562744531E-4</v>
      </c>
      <c r="K619" s="44">
        <f t="shared" si="1050"/>
        <v>-0.1799999999999784</v>
      </c>
      <c r="L619" s="91" t="s">
        <v>1516</v>
      </c>
      <c r="M619" s="127" t="s">
        <v>1232</v>
      </c>
      <c r="N619" s="46">
        <f t="shared" si="1066"/>
        <v>216.26</v>
      </c>
      <c r="O619" s="46">
        <f t="shared" si="1151"/>
        <v>-0.11000000000000001</v>
      </c>
      <c r="P619" s="44">
        <v>216.37</v>
      </c>
      <c r="Q619" s="46"/>
      <c r="R619" s="37"/>
      <c r="S619" s="46"/>
      <c r="T619" s="40"/>
      <c r="U619" s="47" t="str">
        <f t="shared" si="1148"/>
        <v/>
      </c>
      <c r="V619" s="47" t="str">
        <f t="shared" si="1149"/>
        <v/>
      </c>
      <c r="W619" s="50"/>
      <c r="X619" s="50"/>
      <c r="Y619" s="50"/>
      <c r="Z619" s="50"/>
      <c r="AA619" s="50"/>
      <c r="AB619" s="50"/>
      <c r="AC619" s="50"/>
      <c r="AD619" s="50"/>
      <c r="AE619" s="51">
        <f t="shared" si="1068"/>
        <v>76</v>
      </c>
      <c r="AF619" s="51" t="str">
        <f t="shared" si="1069"/>
        <v>U 1,5</v>
      </c>
      <c r="AG619" s="51" t="str">
        <f t="shared" si="1070"/>
        <v>u</v>
      </c>
      <c r="AH619" s="51">
        <f t="shared" si="1071"/>
        <v>44</v>
      </c>
      <c r="AI619" s="52">
        <f t="shared" si="1072"/>
        <v>216.17</v>
      </c>
      <c r="AJ619" s="51" t="s">
        <v>184</v>
      </c>
      <c r="AK619" s="53"/>
      <c r="AL619" s="52"/>
      <c r="AM619" s="53">
        <f t="shared" si="1074"/>
        <v>44</v>
      </c>
      <c r="AN619" s="53">
        <f>IF(AJ619&lt;&gt;"",IF(AJ619="o",VLOOKUP(AM619,OpenSect!$A$1:$D$11,2),IF(AJ619="u",VLOOKUP(AM619,UpHill!$A$1:$D$35,2),IF(AJ619="d",VLOOKUP(AM619,DownHill!$A$3:$D$29,2),IF(AJ619="f",VLOOKUP(AM619,FlatUnd!$A$2:$D$30,2),IF(AJ619="t",VLOOKUP(AM619,TimeAdd!$A$1:$D$176,2),IF(AJ619="l",VLOOKUP(AM619,SLimit!$A$1:$D$8,2),AN618)))))),AN618)</f>
        <v>53</v>
      </c>
      <c r="AO619" s="53">
        <f>IF(AJ619&lt;&gt;"",IF(AJ619="o",VLOOKUP(AM619,OpenSect!$A$1:$D$11,3),IF(AJ619="u",VLOOKUP(AM619,UpHill!$A$1:$D$35,3),IF(AJ619="d",VLOOKUP(AM619,DownHill!$A$3:$D$29,3),IF(AJ619="f",VLOOKUP(AM619,FlatUnd!$A$2:$D$30,3),IF(AJ619="t",VLOOKUP(AM619,TimeAdd!$A$1:$D$18,3),IF(AJ619="l",VLOOKUP(AM619,SLimit!$A$1:$D$8,3),AO618)))))),AO618)</f>
        <v>64</v>
      </c>
      <c r="AP619" s="53">
        <f>IF(AJ619&lt;&gt;"",IF(AJ619="o",VLOOKUP(AM619,OpenSect!$A$1:$D$11,4),IF(AJ619="u",VLOOKUP(AM619,UpHill!$A$1:$D$35,4),IF(AJ619="d",VLOOKUP(AM619,DownHill!$A$3:$D$29,4),IF(AJ619="f",VLOOKUP(AM619,FlatUnd!$A$2:$D$30,4),IF(AJ619="t",VLOOKUP(AM619,TimeAdd!$A$1:$D$18,4),IF(AJ619="l",VLOOKUP(AM619,SLimit!$A$1:$D$8,4),AP618)))))),AP618)</f>
        <v>74</v>
      </c>
      <c r="AQ619" s="53" t="str">
        <f t="shared" si="1075"/>
        <v>100</v>
      </c>
      <c r="AR619" s="54" t="str">
        <f t="shared" si="1076"/>
        <v>{Diagrammatic:- } Aditional Lane 500m</v>
      </c>
      <c r="AS619" s="55"/>
      <c r="AT619" s="55"/>
      <c r="AU619" s="56">
        <f>IF(GroupStTimes!$A$8=0,MIN(CB619,CD619,CF619),MIN(BZ619,CB619,CD619,CF619))</f>
        <v>0.53523148148148136</v>
      </c>
      <c r="AV619" s="56">
        <f>IF(GroupStTimes!$A$8=0,MAX(CC619,CE619,CG619),MAX(CA619,CC619,CE619,CG619))</f>
        <v>0.58106481481481465</v>
      </c>
      <c r="AW619" s="57" t="str">
        <f t="shared" si="1077"/>
        <v/>
      </c>
      <c r="AX619" s="58" t="str">
        <f t="shared" si="1078"/>
        <v/>
      </c>
      <c r="AY619" s="58" t="str">
        <f t="shared" si="1079"/>
        <v/>
      </c>
      <c r="AZ619" s="31">
        <f t="shared" si="1080"/>
        <v>198.41</v>
      </c>
      <c r="BA619" s="59">
        <f t="shared" si="1081"/>
        <v>0.52496527777777757</v>
      </c>
      <c r="BB619" s="59">
        <f t="shared" si="1082"/>
        <v>0.53052083333333322</v>
      </c>
      <c r="BC619" s="59">
        <f t="shared" si="1083"/>
        <v>0.5228935185185184</v>
      </c>
      <c r="BD619" s="59">
        <f t="shared" si="1084"/>
        <v>0.56872685185185168</v>
      </c>
      <c r="BE619" s="59">
        <f t="shared" si="1085"/>
        <v>0.55505787037037047</v>
      </c>
      <c r="BF619" s="59">
        <f t="shared" si="1086"/>
        <v>0.56547453703703709</v>
      </c>
      <c r="BG619" s="59">
        <f t="shared" si="1087"/>
        <v>0.5675810185185185</v>
      </c>
      <c r="BH619" s="59">
        <f t="shared" si="1088"/>
        <v>0.56688657407407406</v>
      </c>
      <c r="BI619" s="31">
        <f t="shared" si="1089"/>
        <v>17.759999999999991</v>
      </c>
      <c r="BJ619" s="61">
        <f t="shared" ref="BJ619:BM619" si="1153">IF($AJ618="t",IF(AM617=0,0,$BI619/AM617),IF(AM618=0,0,$BI619/AM618))</f>
        <v>0.35519999999999979</v>
      </c>
      <c r="BK619" s="61">
        <f t="shared" si="1153"/>
        <v>0.29599999999999987</v>
      </c>
      <c r="BL619" s="61">
        <f t="shared" si="1153"/>
        <v>0.25371428571428556</v>
      </c>
      <c r="BM619" s="61">
        <f t="shared" si="1153"/>
        <v>0.22199999999999989</v>
      </c>
      <c r="BN619" s="62">
        <f t="shared" si="1091"/>
        <v>0</v>
      </c>
      <c r="BO619" s="62">
        <f t="shared" si="1092"/>
        <v>21</v>
      </c>
      <c r="BP619" s="62">
        <f t="shared" si="1093"/>
        <v>19</v>
      </c>
      <c r="BQ619" s="62">
        <f t="shared" si="1094"/>
        <v>0</v>
      </c>
      <c r="BR619" s="62">
        <f t="shared" si="1095"/>
        <v>17</v>
      </c>
      <c r="BS619" s="62">
        <f t="shared" si="1096"/>
        <v>46</v>
      </c>
      <c r="BT619" s="62">
        <f t="shared" si="1097"/>
        <v>0</v>
      </c>
      <c r="BU619" s="62">
        <f t="shared" si="1098"/>
        <v>15</v>
      </c>
      <c r="BV619" s="62">
        <f t="shared" si="1099"/>
        <v>13</v>
      </c>
      <c r="BW619" s="62">
        <f t="shared" si="1100"/>
        <v>0</v>
      </c>
      <c r="BX619" s="62">
        <f t="shared" si="1101"/>
        <v>13</v>
      </c>
      <c r="BY619" s="62">
        <f t="shared" si="1102"/>
        <v>19</v>
      </c>
      <c r="BZ619" s="63">
        <f t="shared" si="1103"/>
        <v>0.53976851851851826</v>
      </c>
      <c r="CA619" s="63">
        <f t="shared" si="1104"/>
        <v>0.54532407407407391</v>
      </c>
      <c r="CB619" s="63">
        <f t="shared" si="1105"/>
        <v>0.53523148148148136</v>
      </c>
      <c r="CC619" s="63">
        <f t="shared" si="1106"/>
        <v>0.58106481481481465</v>
      </c>
      <c r="CD619" s="63">
        <f t="shared" si="1107"/>
        <v>0.56562500000000004</v>
      </c>
      <c r="CE619" s="63">
        <f t="shared" si="1108"/>
        <v>0.57604166666666667</v>
      </c>
      <c r="CF619" s="63">
        <f t="shared" si="1109"/>
        <v>0.57682870370370365</v>
      </c>
      <c r="CG619" s="63">
        <f t="shared" si="1110"/>
        <v>0.57613425925925921</v>
      </c>
      <c r="CH619" s="36"/>
      <c r="CI619" s="36"/>
      <c r="CJ619" s="36"/>
      <c r="CK619" s="36"/>
      <c r="CL619" s="60">
        <v>60</v>
      </c>
    </row>
    <row r="620" spans="1:90" ht="40.5" x14ac:dyDescent="0.25">
      <c r="A620" s="37">
        <v>76</v>
      </c>
      <c r="B620" s="37"/>
      <c r="C620" s="37" t="s">
        <v>58</v>
      </c>
      <c r="E620" s="39"/>
      <c r="F620" s="44"/>
      <c r="G620" s="44">
        <v>217.02</v>
      </c>
      <c r="H620" s="41">
        <f t="shared" si="1052"/>
        <v>216.82</v>
      </c>
      <c r="I620" s="42">
        <v>216.72</v>
      </c>
      <c r="J620" s="43">
        <f t="shared" si="1049"/>
        <v>-8.7670727205609879E-4</v>
      </c>
      <c r="K620" s="44">
        <f t="shared" si="1050"/>
        <v>-0.18999999999999773</v>
      </c>
      <c r="L620" s="91" t="s">
        <v>1771</v>
      </c>
      <c r="M620" s="127" t="s">
        <v>1232</v>
      </c>
      <c r="N620" s="46">
        <f t="shared" si="1066"/>
        <v>216.91</v>
      </c>
      <c r="O620" s="46">
        <f t="shared" si="1151"/>
        <v>-0.11000000000000001</v>
      </c>
      <c r="P620" s="44">
        <v>217.02</v>
      </c>
      <c r="Q620" s="46"/>
      <c r="R620" s="37"/>
      <c r="S620" s="46"/>
      <c r="T620" s="40"/>
      <c r="U620" s="47">
        <f t="shared" si="1148"/>
        <v>28.710760000000001</v>
      </c>
      <c r="V620" s="47">
        <f t="shared" si="1149"/>
        <v>29.791229999999999</v>
      </c>
      <c r="W620" s="16">
        <v>28.71096</v>
      </c>
      <c r="X620" s="16">
        <v>29.791260000000001</v>
      </c>
      <c r="Y620">
        <v>28.710560000000001</v>
      </c>
      <c r="Z620">
        <v>29.79119</v>
      </c>
      <c r="AA620" s="50"/>
      <c r="AB620" s="50"/>
      <c r="AC620" s="50"/>
      <c r="AD620" s="50"/>
      <c r="AE620" s="51">
        <f t="shared" si="1068"/>
        <v>76</v>
      </c>
      <c r="AF620" s="51" t="str">
        <f t="shared" si="1069"/>
        <v/>
      </c>
      <c r="AG620" s="51" t="str">
        <f t="shared" si="1070"/>
        <v>m</v>
      </c>
      <c r="AH620" s="51" t="str">
        <f t="shared" si="1071"/>
        <v/>
      </c>
      <c r="AI620" s="52">
        <f t="shared" si="1072"/>
        <v>216.82</v>
      </c>
      <c r="AJ620" s="51" t="s">
        <v>58</v>
      </c>
      <c r="AK620" s="53"/>
      <c r="AL620" s="52"/>
      <c r="AM620" s="53">
        <f t="shared" si="1074"/>
        <v>44</v>
      </c>
      <c r="AN620" s="53">
        <f>IF(AJ620&lt;&gt;"",IF(AJ620="o",VLOOKUP(AM620,OpenSect!$A$1:$D$11,2),IF(AJ620="u",VLOOKUP(AM620,UpHill!$A$1:$D$35,2),IF(AJ620="d",VLOOKUP(AM620,DownHill!$A$3:$D$29,2),IF(AJ620="f",VLOOKUP(AM620,FlatUnd!$A$2:$D$30,2),IF(AJ620="t",VLOOKUP(AM620,TimeAdd!$A$1:$D$176,2),IF(AJ620="l",VLOOKUP(AM620,SLimit!$A$1:$D$8,2),AN619)))))),AN619)</f>
        <v>53</v>
      </c>
      <c r="AO620" s="53">
        <f>IF(AJ620&lt;&gt;"",IF(AJ620="o",VLOOKUP(AM620,OpenSect!$A$1:$D$11,3),IF(AJ620="u",VLOOKUP(AM620,UpHill!$A$1:$D$35,3),IF(AJ620="d",VLOOKUP(AM620,DownHill!$A$3:$D$29,3),IF(AJ620="f",VLOOKUP(AM620,FlatUnd!$A$2:$D$30,3),IF(AJ620="t",VLOOKUP(AM620,TimeAdd!$A$1:$D$18,3),IF(AJ620="l",VLOOKUP(AM620,SLimit!$A$1:$D$8,3),AO619)))))),AO619)</f>
        <v>64</v>
      </c>
      <c r="AP620" s="53">
        <f>IF(AJ620&lt;&gt;"",IF(AJ620="o",VLOOKUP(AM620,OpenSect!$A$1:$D$11,4),IF(AJ620="u",VLOOKUP(AM620,UpHill!$A$1:$D$35,4),IF(AJ620="d",VLOOKUP(AM620,DownHill!$A$3:$D$29,4),IF(AJ620="f",VLOOKUP(AM620,FlatUnd!$A$2:$D$30,4),IF(AJ620="t",VLOOKUP(AM620,TimeAdd!$A$1:$D$18,4),IF(AJ620="l",VLOOKUP(AM620,SLimit!$A$1:$D$8,4),AP619)))))),AP619)</f>
        <v>74</v>
      </c>
      <c r="AQ620" s="53" t="str">
        <f t="shared" si="1075"/>
        <v>100</v>
      </c>
      <c r="AR620" s="54" t="str">
        <f t="shared" si="1076"/>
        <v>Control @ faded Keep Left Pass Right sign on opposite side of the road.</v>
      </c>
      <c r="AS620" s="55"/>
      <c r="AT620" s="55"/>
      <c r="AU620" s="56">
        <f>IF(GroupStTimes!$A$8=0,MIN(CB620,CD620,CF620),MIN(BZ620,CB620,CD620,CF620))</f>
        <v>0.53574074074074063</v>
      </c>
      <c r="AV620" s="56">
        <f>IF(GroupStTimes!$A$8=0,MAX(CC620,CE620,CG620),MAX(CA620,CC620,CE620,CG620))</f>
        <v>0.58157407407407391</v>
      </c>
      <c r="AW620" s="57" t="str">
        <f t="shared" si="1077"/>
        <v>28.71076  29.79123</v>
      </c>
      <c r="AX620" s="58">
        <f t="shared" si="1078"/>
        <v>28.71096</v>
      </c>
      <c r="AY620" s="58">
        <f t="shared" si="1079"/>
        <v>29.791260000000001</v>
      </c>
      <c r="AZ620" s="31">
        <f t="shared" si="1080"/>
        <v>216.17</v>
      </c>
      <c r="BA620" s="59">
        <f t="shared" si="1081"/>
        <v>0.53976851851851826</v>
      </c>
      <c r="BB620" s="59">
        <f t="shared" si="1082"/>
        <v>0.54532407407407391</v>
      </c>
      <c r="BC620" s="59">
        <f t="shared" si="1083"/>
        <v>0.53523148148148136</v>
      </c>
      <c r="BD620" s="59">
        <f t="shared" si="1084"/>
        <v>0.58106481481481465</v>
      </c>
      <c r="BE620" s="59">
        <f t="shared" si="1085"/>
        <v>0.56562500000000004</v>
      </c>
      <c r="BF620" s="59">
        <f t="shared" si="1086"/>
        <v>0.57604166666666667</v>
      </c>
      <c r="BG620" s="59">
        <f t="shared" si="1087"/>
        <v>0.57682870370370365</v>
      </c>
      <c r="BH620" s="59">
        <f t="shared" si="1088"/>
        <v>0.57613425925925921</v>
      </c>
      <c r="BI620" s="31">
        <f t="shared" si="1089"/>
        <v>0.65000000000000568</v>
      </c>
      <c r="BJ620" s="61">
        <f t="shared" ref="BJ620:BM620" si="1154">IF($AJ619="t",IF(AM618=0,0,$BI620/AM618),IF(AM619=0,0,$BI620/AM619))</f>
        <v>1.4772727272727403E-2</v>
      </c>
      <c r="BK620" s="61">
        <f t="shared" si="1154"/>
        <v>1.2264150943396333E-2</v>
      </c>
      <c r="BL620" s="61">
        <f t="shared" si="1154"/>
        <v>1.0156250000000089E-2</v>
      </c>
      <c r="BM620" s="61">
        <f t="shared" si="1154"/>
        <v>8.7837837837838606E-3</v>
      </c>
      <c r="BN620" s="62">
        <f t="shared" si="1091"/>
        <v>0</v>
      </c>
      <c r="BO620" s="62">
        <f t="shared" si="1092"/>
        <v>0</v>
      </c>
      <c r="BP620" s="62">
        <f t="shared" si="1093"/>
        <v>53</v>
      </c>
      <c r="BQ620" s="62">
        <f t="shared" si="1094"/>
        <v>0</v>
      </c>
      <c r="BR620" s="62">
        <f t="shared" si="1095"/>
        <v>0</v>
      </c>
      <c r="BS620" s="62">
        <f t="shared" si="1096"/>
        <v>44</v>
      </c>
      <c r="BT620" s="62">
        <f t="shared" si="1097"/>
        <v>0</v>
      </c>
      <c r="BU620" s="62">
        <f t="shared" si="1098"/>
        <v>0</v>
      </c>
      <c r="BV620" s="62">
        <f t="shared" si="1099"/>
        <v>37</v>
      </c>
      <c r="BW620" s="62">
        <f t="shared" si="1100"/>
        <v>0</v>
      </c>
      <c r="BX620" s="62">
        <f t="shared" si="1101"/>
        <v>0</v>
      </c>
      <c r="BY620" s="62">
        <f t="shared" si="1102"/>
        <v>32</v>
      </c>
      <c r="BZ620" s="63">
        <f t="shared" si="1103"/>
        <v>0.54038194444444421</v>
      </c>
      <c r="CA620" s="63">
        <f t="shared" si="1104"/>
        <v>0.54593749999999985</v>
      </c>
      <c r="CB620" s="63">
        <f t="shared" si="1105"/>
        <v>0.53574074074074063</v>
      </c>
      <c r="CC620" s="63">
        <f t="shared" si="1106"/>
        <v>0.58157407407407391</v>
      </c>
      <c r="CD620" s="63">
        <f t="shared" si="1107"/>
        <v>0.56605324074074082</v>
      </c>
      <c r="CE620" s="63">
        <f t="shared" si="1108"/>
        <v>0.57646990740740744</v>
      </c>
      <c r="CF620" s="63">
        <f t="shared" si="1109"/>
        <v>0.577199074074074</v>
      </c>
      <c r="CG620" s="63">
        <f t="shared" si="1110"/>
        <v>0.57650462962962956</v>
      </c>
      <c r="CH620" s="36"/>
      <c r="CI620" s="36"/>
      <c r="CJ620" s="36"/>
      <c r="CK620" s="36"/>
      <c r="CL620" s="60">
        <v>60</v>
      </c>
    </row>
    <row r="621" spans="1:90" ht="26.25" customHeight="1" x14ac:dyDescent="0.25">
      <c r="A621" s="37">
        <v>76</v>
      </c>
      <c r="B621" s="37"/>
      <c r="E621" s="39"/>
      <c r="F621" s="44"/>
      <c r="G621" s="44">
        <v>217.27</v>
      </c>
      <c r="H621" s="41">
        <f t="shared" si="1052"/>
        <v>217.07</v>
      </c>
      <c r="I621" s="42">
        <v>216.97</v>
      </c>
      <c r="J621" s="43">
        <f t="shared" si="1049"/>
        <v>-8.7569710098169202E-4</v>
      </c>
      <c r="K621" s="44">
        <f t="shared" si="1050"/>
        <v>-0.18999999999999773</v>
      </c>
      <c r="L621" s="91" t="s">
        <v>1351</v>
      </c>
      <c r="M621" s="127" t="s">
        <v>1232</v>
      </c>
      <c r="N621" s="46">
        <f t="shared" si="1066"/>
        <v>217.16</v>
      </c>
      <c r="O621" s="46">
        <f t="shared" si="1151"/>
        <v>-0.11000000000000001</v>
      </c>
      <c r="P621" s="44">
        <v>217.27</v>
      </c>
      <c r="Q621" s="46"/>
      <c r="R621" s="37"/>
      <c r="S621" s="46"/>
      <c r="T621" s="40"/>
      <c r="U621" s="47" t="str">
        <f t="shared" si="1148"/>
        <v/>
      </c>
      <c r="V621" s="47" t="str">
        <f t="shared" si="1149"/>
        <v/>
      </c>
      <c r="W621" s="50"/>
      <c r="X621" s="50"/>
      <c r="Y621" s="50"/>
      <c r="Z621" s="50"/>
      <c r="AA621" s="50"/>
      <c r="AB621" s="50"/>
      <c r="AC621" s="50"/>
      <c r="AD621" s="50"/>
      <c r="AE621" s="51">
        <f t="shared" si="1068"/>
        <v>76</v>
      </c>
      <c r="AF621" s="51" t="str">
        <f t="shared" si="1069"/>
        <v/>
      </c>
      <c r="AG621" s="51" t="str">
        <f t="shared" si="1070"/>
        <v/>
      </c>
      <c r="AH621" s="51" t="str">
        <f t="shared" si="1071"/>
        <v/>
      </c>
      <c r="AI621" s="52">
        <f t="shared" si="1072"/>
        <v>217.07</v>
      </c>
      <c r="AJ621" s="51"/>
      <c r="AK621" s="53"/>
      <c r="AL621" s="52"/>
      <c r="AM621" s="53">
        <f t="shared" si="1074"/>
        <v>44</v>
      </c>
      <c r="AN621" s="53">
        <f>IF(AJ621&lt;&gt;"",IF(AJ621="o",VLOOKUP(AM621,OpenSect!$A$1:$D$11,2),IF(AJ621="u",VLOOKUP(AM621,UpHill!$A$1:$D$35,2),IF(AJ621="d",VLOOKUP(AM621,DownHill!$A$3:$D$29,2),IF(AJ621="f",VLOOKUP(AM621,FlatUnd!$A$2:$D$30,2),IF(AJ621="t",VLOOKUP(AM621,TimeAdd!$A$1:$D$176,2),IF(AJ621="l",VLOOKUP(AM621,SLimit!$A$1:$D$8,2),AN620)))))),AN620)</f>
        <v>53</v>
      </c>
      <c r="AO621" s="53">
        <f>IF(AJ621&lt;&gt;"",IF(AJ621="o",VLOOKUP(AM621,OpenSect!$A$1:$D$11,3),IF(AJ621="u",VLOOKUP(AM621,UpHill!$A$1:$D$35,3),IF(AJ621="d",VLOOKUP(AM621,DownHill!$A$3:$D$29,3),IF(AJ621="f",VLOOKUP(AM621,FlatUnd!$A$2:$D$30,3),IF(AJ621="t",VLOOKUP(AM621,TimeAdd!$A$1:$D$18,3),IF(AJ621="l",VLOOKUP(AM621,SLimit!$A$1:$D$8,3),AO620)))))),AO620)</f>
        <v>64</v>
      </c>
      <c r="AP621" s="53">
        <f>IF(AJ621&lt;&gt;"",IF(AJ621="o",VLOOKUP(AM621,OpenSect!$A$1:$D$11,4),IF(AJ621="u",VLOOKUP(AM621,UpHill!$A$1:$D$35,4),IF(AJ621="d",VLOOKUP(AM621,DownHill!$A$3:$D$29,4),IF(AJ621="f",VLOOKUP(AM621,FlatUnd!$A$2:$D$30,4),IF(AJ621="t",VLOOKUP(AM621,TimeAdd!$A$1:$D$18,4),IF(AJ621="l",VLOOKUP(AM621,SLimit!$A$1:$D$8,4),AP620)))))),AP620)</f>
        <v>74</v>
      </c>
      <c r="AQ621" s="53" t="str">
        <f t="shared" si="1075"/>
        <v>100</v>
      </c>
      <c r="AR621" s="54" t="str">
        <f t="shared" si="1076"/>
        <v>Warning Loose Stones .</v>
      </c>
      <c r="AS621" s="55"/>
      <c r="AT621" s="55"/>
      <c r="AU621" s="56">
        <f>IF(GroupStTimes!$A$8=0,MIN(CB621,CD621,CF621),MIN(BZ621,CB621,CD621,CF621))</f>
        <v>0.53593749999999984</v>
      </c>
      <c r="AV621" s="56">
        <f>IF(GroupStTimes!$A$8=0,MAX(CC621,CE621,CG621),MAX(CA621,CC621,CE621,CG621))</f>
        <v>0.58177083333333313</v>
      </c>
      <c r="AW621" s="57" t="str">
        <f t="shared" si="1077"/>
        <v/>
      </c>
      <c r="AX621" s="58" t="str">
        <f t="shared" si="1078"/>
        <v/>
      </c>
      <c r="AY621" s="58" t="str">
        <f t="shared" si="1079"/>
        <v/>
      </c>
      <c r="AZ621" s="31">
        <f t="shared" si="1080"/>
        <v>216.17</v>
      </c>
      <c r="BA621" s="59">
        <f t="shared" si="1081"/>
        <v>0.53976851851851826</v>
      </c>
      <c r="BB621" s="59">
        <f t="shared" si="1082"/>
        <v>0.54532407407407391</v>
      </c>
      <c r="BC621" s="59">
        <f t="shared" si="1083"/>
        <v>0.53523148148148136</v>
      </c>
      <c r="BD621" s="59">
        <f t="shared" si="1084"/>
        <v>0.58106481481481465</v>
      </c>
      <c r="BE621" s="59">
        <f t="shared" si="1085"/>
        <v>0.56562500000000004</v>
      </c>
      <c r="BF621" s="59">
        <f t="shared" si="1086"/>
        <v>0.57604166666666667</v>
      </c>
      <c r="BG621" s="59">
        <f t="shared" si="1087"/>
        <v>0.57682870370370365</v>
      </c>
      <c r="BH621" s="59">
        <f t="shared" si="1088"/>
        <v>0.57613425925925921</v>
      </c>
      <c r="BI621" s="31">
        <f t="shared" si="1089"/>
        <v>0.90000000000000568</v>
      </c>
      <c r="BJ621" s="61">
        <f t="shared" ref="BJ621:BM621" si="1155">IF($AJ620="t",IF(AM619=0,0,$BI621/AM619),IF(AM620=0,0,$BI621/AM620))</f>
        <v>2.0454545454545583E-2</v>
      </c>
      <c r="BK621" s="61">
        <f t="shared" si="1155"/>
        <v>1.6981132075471805E-2</v>
      </c>
      <c r="BL621" s="61">
        <f t="shared" si="1155"/>
        <v>1.4062500000000089E-2</v>
      </c>
      <c r="BM621" s="61">
        <f t="shared" si="1155"/>
        <v>1.2162162162162239E-2</v>
      </c>
      <c r="BN621" s="62">
        <f t="shared" si="1091"/>
        <v>0</v>
      </c>
      <c r="BO621" s="62">
        <f t="shared" si="1092"/>
        <v>1</v>
      </c>
      <c r="BP621" s="62">
        <f t="shared" si="1093"/>
        <v>14</v>
      </c>
      <c r="BQ621" s="62">
        <f t="shared" si="1094"/>
        <v>0</v>
      </c>
      <c r="BR621" s="62">
        <f t="shared" si="1095"/>
        <v>1</v>
      </c>
      <c r="BS621" s="62">
        <f t="shared" si="1096"/>
        <v>1</v>
      </c>
      <c r="BT621" s="62">
        <f t="shared" si="1097"/>
        <v>0</v>
      </c>
      <c r="BU621" s="62">
        <f t="shared" si="1098"/>
        <v>0</v>
      </c>
      <c r="BV621" s="62">
        <f t="shared" si="1099"/>
        <v>51</v>
      </c>
      <c r="BW621" s="62">
        <f t="shared" si="1100"/>
        <v>0</v>
      </c>
      <c r="BX621" s="62">
        <f t="shared" si="1101"/>
        <v>0</v>
      </c>
      <c r="BY621" s="62">
        <f t="shared" si="1102"/>
        <v>44</v>
      </c>
      <c r="BZ621" s="63">
        <f t="shared" si="1103"/>
        <v>0.54062499999999969</v>
      </c>
      <c r="CA621" s="63">
        <f t="shared" si="1104"/>
        <v>0.54618055555555534</v>
      </c>
      <c r="CB621" s="63">
        <f t="shared" si="1105"/>
        <v>0.53593749999999984</v>
      </c>
      <c r="CC621" s="63">
        <f t="shared" si="1106"/>
        <v>0.58177083333333313</v>
      </c>
      <c r="CD621" s="63">
        <f t="shared" si="1107"/>
        <v>0.5662152777777778</v>
      </c>
      <c r="CE621" s="63">
        <f t="shared" si="1108"/>
        <v>0.57663194444444443</v>
      </c>
      <c r="CF621" s="63">
        <f t="shared" si="1109"/>
        <v>0.57733796296296291</v>
      </c>
      <c r="CG621" s="63">
        <f t="shared" si="1110"/>
        <v>0.57664351851851847</v>
      </c>
      <c r="CH621" s="36"/>
      <c r="CI621" s="36"/>
      <c r="CJ621" s="36"/>
      <c r="CK621" s="36"/>
      <c r="CL621" s="60">
        <v>60</v>
      </c>
    </row>
    <row r="622" spans="1:90" ht="26.25" customHeight="1" x14ac:dyDescent="0.25">
      <c r="A622" s="37">
        <v>76</v>
      </c>
      <c r="B622" s="37"/>
      <c r="E622" s="39"/>
      <c r="F622" s="44"/>
      <c r="G622" s="44">
        <v>217.97</v>
      </c>
      <c r="H622" s="41">
        <f t="shared" si="1052"/>
        <v>217.77</v>
      </c>
      <c r="I622" s="42">
        <v>217.67</v>
      </c>
      <c r="J622" s="43">
        <f t="shared" si="1049"/>
        <v>-8.7288096660080735E-4</v>
      </c>
      <c r="K622" s="44">
        <f t="shared" si="1050"/>
        <v>-0.18999999999999773</v>
      </c>
      <c r="L622" s="91" t="s">
        <v>1352</v>
      </c>
      <c r="M622" s="127" t="s">
        <v>1232</v>
      </c>
      <c r="N622" s="46">
        <f t="shared" si="1066"/>
        <v>217.85999999999999</v>
      </c>
      <c r="O622" s="46">
        <f t="shared" si="1151"/>
        <v>-0.11000000000000001</v>
      </c>
      <c r="P622" s="44">
        <v>217.97</v>
      </c>
      <c r="Q622" s="46"/>
      <c r="R622" s="37"/>
      <c r="S622" s="46"/>
      <c r="T622" s="40"/>
      <c r="U622" s="47" t="str">
        <f t="shared" si="1148"/>
        <v/>
      </c>
      <c r="V622" s="47" t="str">
        <f t="shared" si="1149"/>
        <v/>
      </c>
      <c r="W622" s="50"/>
      <c r="X622" s="50"/>
      <c r="Y622" s="50"/>
      <c r="Z622" s="50"/>
      <c r="AA622" s="50"/>
      <c r="AB622" s="50"/>
      <c r="AC622" s="50"/>
      <c r="AD622" s="50"/>
      <c r="AE622" s="51">
        <f t="shared" si="1068"/>
        <v>76</v>
      </c>
      <c r="AF622" s="51" t="str">
        <f t="shared" si="1069"/>
        <v/>
      </c>
      <c r="AG622" s="51" t="str">
        <f t="shared" si="1070"/>
        <v/>
      </c>
      <c r="AH622" s="51" t="str">
        <f t="shared" si="1071"/>
        <v/>
      </c>
      <c r="AI622" s="52">
        <f t="shared" si="1072"/>
        <v>217.77</v>
      </c>
      <c r="AJ622" s="51"/>
      <c r="AK622" s="53"/>
      <c r="AL622" s="52"/>
      <c r="AM622" s="53">
        <f t="shared" si="1074"/>
        <v>44</v>
      </c>
      <c r="AN622" s="53">
        <f>IF(AJ622&lt;&gt;"",IF(AJ622="o",VLOOKUP(AM622,OpenSect!$A$1:$D$11,2),IF(AJ622="u",VLOOKUP(AM622,UpHill!$A$1:$D$35,2),IF(AJ622="d",VLOOKUP(AM622,DownHill!$A$3:$D$29,2),IF(AJ622="f",VLOOKUP(AM622,FlatUnd!$A$2:$D$30,2),IF(AJ622="t",VLOOKUP(AM622,TimeAdd!$A$1:$D$176,2),IF(AJ622="l",VLOOKUP(AM622,SLimit!$A$1:$D$8,2),AN621)))))),AN621)</f>
        <v>53</v>
      </c>
      <c r="AO622" s="53">
        <f>IF(AJ622&lt;&gt;"",IF(AJ622="o",VLOOKUP(AM622,OpenSect!$A$1:$D$11,3),IF(AJ622="u",VLOOKUP(AM622,UpHill!$A$1:$D$35,3),IF(AJ622="d",VLOOKUP(AM622,DownHill!$A$3:$D$29,3),IF(AJ622="f",VLOOKUP(AM622,FlatUnd!$A$2:$D$30,3),IF(AJ622="t",VLOOKUP(AM622,TimeAdd!$A$1:$D$18,3),IF(AJ622="l",VLOOKUP(AM622,SLimit!$A$1:$D$8,3),AO621)))))),AO621)</f>
        <v>64</v>
      </c>
      <c r="AP622" s="53">
        <f>IF(AJ622&lt;&gt;"",IF(AJ622="o",VLOOKUP(AM622,OpenSect!$A$1:$D$11,4),IF(AJ622="u",VLOOKUP(AM622,UpHill!$A$1:$D$35,4),IF(AJ622="d",VLOOKUP(AM622,DownHill!$A$3:$D$29,4),IF(AJ622="f",VLOOKUP(AM622,FlatUnd!$A$2:$D$30,4),IF(AJ622="t",VLOOKUP(AM622,TimeAdd!$A$1:$D$18,4),IF(AJ622="l",VLOOKUP(AM622,SLimit!$A$1:$D$8,4),AP621)))))),AP621)</f>
        <v>74</v>
      </c>
      <c r="AQ622" s="53" t="str">
        <f t="shared" si="1075"/>
        <v>100</v>
      </c>
      <c r="AR622" s="54" t="str">
        <f t="shared" si="1076"/>
        <v xml:space="preserve"> Warning Winding road.</v>
      </c>
      <c r="AS622" s="55"/>
      <c r="AT622" s="55"/>
      <c r="AU622" s="56">
        <f>IF(GroupStTimes!$A$8=0,MIN(CB622,CD622,CF622),MIN(BZ622,CB622,CD622,CF622))</f>
        <v>0.53649305555555549</v>
      </c>
      <c r="AV622" s="56">
        <f>IF(GroupStTimes!$A$8=0,MAX(CC622,CE622,CG622),MAX(CA622,CC622,CE622,CG622))</f>
        <v>0.58232638888888877</v>
      </c>
      <c r="AW622" s="57" t="str">
        <f t="shared" si="1077"/>
        <v/>
      </c>
      <c r="AX622" s="58" t="str">
        <f t="shared" si="1078"/>
        <v/>
      </c>
      <c r="AY622" s="58" t="str">
        <f t="shared" si="1079"/>
        <v/>
      </c>
      <c r="AZ622" s="31">
        <f t="shared" si="1080"/>
        <v>216.17</v>
      </c>
      <c r="BA622" s="59">
        <f t="shared" si="1081"/>
        <v>0.53976851851851826</v>
      </c>
      <c r="BB622" s="59">
        <f t="shared" si="1082"/>
        <v>0.54532407407407391</v>
      </c>
      <c r="BC622" s="59">
        <f t="shared" si="1083"/>
        <v>0.53523148148148136</v>
      </c>
      <c r="BD622" s="59">
        <f t="shared" si="1084"/>
        <v>0.58106481481481465</v>
      </c>
      <c r="BE622" s="59">
        <f t="shared" si="1085"/>
        <v>0.56562500000000004</v>
      </c>
      <c r="BF622" s="59">
        <f t="shared" si="1086"/>
        <v>0.57604166666666667</v>
      </c>
      <c r="BG622" s="59">
        <f t="shared" si="1087"/>
        <v>0.57682870370370365</v>
      </c>
      <c r="BH622" s="59">
        <f t="shared" si="1088"/>
        <v>0.57613425925925921</v>
      </c>
      <c r="BI622" s="31">
        <f t="shared" si="1089"/>
        <v>1.6000000000000227</v>
      </c>
      <c r="BJ622" s="61">
        <f t="shared" ref="BJ622:BM622" si="1156">IF($AJ621="t",IF(AM620=0,0,$BI622/AM620),IF(AM621=0,0,$BI622/AM621))</f>
        <v>3.6363636363636882E-2</v>
      </c>
      <c r="BK622" s="61">
        <f t="shared" si="1156"/>
        <v>3.0188679245283449E-2</v>
      </c>
      <c r="BL622" s="61">
        <f t="shared" si="1156"/>
        <v>2.5000000000000355E-2</v>
      </c>
      <c r="BM622" s="61">
        <f t="shared" si="1156"/>
        <v>2.1621621621621928E-2</v>
      </c>
      <c r="BN622" s="62">
        <f t="shared" si="1091"/>
        <v>0</v>
      </c>
      <c r="BO622" s="62">
        <f t="shared" si="1092"/>
        <v>2</v>
      </c>
      <c r="BP622" s="62">
        <f t="shared" si="1093"/>
        <v>11</v>
      </c>
      <c r="BQ622" s="62">
        <f t="shared" si="1094"/>
        <v>0</v>
      </c>
      <c r="BR622" s="62">
        <f t="shared" si="1095"/>
        <v>1</v>
      </c>
      <c r="BS622" s="62">
        <f t="shared" si="1096"/>
        <v>49</v>
      </c>
      <c r="BT622" s="62">
        <f t="shared" si="1097"/>
        <v>0</v>
      </c>
      <c r="BU622" s="62">
        <f t="shared" si="1098"/>
        <v>1</v>
      </c>
      <c r="BV622" s="62">
        <f t="shared" si="1099"/>
        <v>30</v>
      </c>
      <c r="BW622" s="62">
        <f t="shared" si="1100"/>
        <v>0</v>
      </c>
      <c r="BX622" s="62">
        <f t="shared" si="1101"/>
        <v>1</v>
      </c>
      <c r="BY622" s="62">
        <f t="shared" si="1102"/>
        <v>18</v>
      </c>
      <c r="BZ622" s="63">
        <f t="shared" si="1103"/>
        <v>0.54128472222222201</v>
      </c>
      <c r="CA622" s="63">
        <f t="shared" si="1104"/>
        <v>0.54684027777777766</v>
      </c>
      <c r="CB622" s="63">
        <f t="shared" si="1105"/>
        <v>0.53649305555555549</v>
      </c>
      <c r="CC622" s="63">
        <f t="shared" si="1106"/>
        <v>0.58232638888888877</v>
      </c>
      <c r="CD622" s="63">
        <f t="shared" si="1107"/>
        <v>0.56666666666666676</v>
      </c>
      <c r="CE622" s="63">
        <f t="shared" si="1108"/>
        <v>0.57708333333333339</v>
      </c>
      <c r="CF622" s="63">
        <f t="shared" si="1109"/>
        <v>0.57773148148148146</v>
      </c>
      <c r="CG622" s="63">
        <f t="shared" si="1110"/>
        <v>0.57703703703703701</v>
      </c>
      <c r="CH622" s="36"/>
      <c r="CI622" s="36"/>
      <c r="CJ622" s="36"/>
      <c r="CK622" s="36"/>
      <c r="CL622" s="60">
        <v>60</v>
      </c>
    </row>
    <row r="623" spans="1:90" ht="26.25" customHeight="1" x14ac:dyDescent="0.25">
      <c r="A623" s="37">
        <v>76</v>
      </c>
      <c r="B623" s="37"/>
      <c r="E623" s="39"/>
      <c r="F623" s="44"/>
      <c r="G623" s="44">
        <v>219.6</v>
      </c>
      <c r="H623" s="41">
        <f t="shared" si="1052"/>
        <v>219.4</v>
      </c>
      <c r="I623" s="42">
        <v>219.29999999999998</v>
      </c>
      <c r="J623" s="43">
        <f t="shared" si="1049"/>
        <v>-8.6639306885543884E-4</v>
      </c>
      <c r="K623" s="44">
        <f t="shared" si="1050"/>
        <v>-0.18999999999999773</v>
      </c>
      <c r="L623" s="91" t="s">
        <v>1353</v>
      </c>
      <c r="M623" s="127" t="s">
        <v>1232</v>
      </c>
      <c r="N623" s="46">
        <f t="shared" si="1066"/>
        <v>219.48999999999998</v>
      </c>
      <c r="O623" s="46">
        <f t="shared" si="1151"/>
        <v>-0.11000000000000001</v>
      </c>
      <c r="P623" s="44">
        <v>219.6</v>
      </c>
      <c r="Q623" s="46"/>
      <c r="R623" s="37"/>
      <c r="S623" s="46"/>
      <c r="T623" s="40"/>
      <c r="U623" s="47" t="str">
        <f t="shared" si="1148"/>
        <v/>
      </c>
      <c r="V623" s="47" t="str">
        <f t="shared" si="1149"/>
        <v/>
      </c>
      <c r="W623" s="50"/>
      <c r="X623" s="50"/>
      <c r="Y623" s="50"/>
      <c r="Z623" s="50"/>
      <c r="AA623" s="50"/>
      <c r="AB623" s="50"/>
      <c r="AC623" s="50"/>
      <c r="AD623" s="50"/>
      <c r="AE623" s="51">
        <f t="shared" si="1068"/>
        <v>76</v>
      </c>
      <c r="AF623" s="51" t="str">
        <f t="shared" si="1069"/>
        <v/>
      </c>
      <c r="AG623" s="51" t="str">
        <f t="shared" si="1070"/>
        <v/>
      </c>
      <c r="AH623" s="51" t="str">
        <f t="shared" si="1071"/>
        <v/>
      </c>
      <c r="AI623" s="52">
        <f t="shared" si="1072"/>
        <v>219.4</v>
      </c>
      <c r="AJ623" s="51"/>
      <c r="AK623" s="53"/>
      <c r="AL623" s="52"/>
      <c r="AM623" s="53">
        <f t="shared" si="1074"/>
        <v>44</v>
      </c>
      <c r="AN623" s="53">
        <f>IF(AJ623&lt;&gt;"",IF(AJ623="o",VLOOKUP(AM623,OpenSect!$A$1:$D$11,2),IF(AJ623="u",VLOOKUP(AM623,UpHill!$A$1:$D$35,2),IF(AJ623="d",VLOOKUP(AM623,DownHill!$A$3:$D$29,2),IF(AJ623="f",VLOOKUP(AM623,FlatUnd!$A$2:$D$30,2),IF(AJ623="t",VLOOKUP(AM623,TimeAdd!$A$1:$D$176,2),IF(AJ623="l",VLOOKUP(AM623,SLimit!$A$1:$D$8,2),AN622)))))),AN622)</f>
        <v>53</v>
      </c>
      <c r="AO623" s="53">
        <f>IF(AJ623&lt;&gt;"",IF(AJ623="o",VLOOKUP(AM623,OpenSect!$A$1:$D$11,3),IF(AJ623="u",VLOOKUP(AM623,UpHill!$A$1:$D$35,3),IF(AJ623="d",VLOOKUP(AM623,DownHill!$A$3:$D$29,3),IF(AJ623="f",VLOOKUP(AM623,FlatUnd!$A$2:$D$30,3),IF(AJ623="t",VLOOKUP(AM623,TimeAdd!$A$1:$D$18,3),IF(AJ623="l",VLOOKUP(AM623,SLimit!$A$1:$D$8,3),AO622)))))),AO622)</f>
        <v>64</v>
      </c>
      <c r="AP623" s="53">
        <f>IF(AJ623&lt;&gt;"",IF(AJ623="o",VLOOKUP(AM623,OpenSect!$A$1:$D$11,4),IF(AJ623="u",VLOOKUP(AM623,UpHill!$A$1:$D$35,4),IF(AJ623="d",VLOOKUP(AM623,DownHill!$A$3:$D$29,4),IF(AJ623="f",VLOOKUP(AM623,FlatUnd!$A$2:$D$30,4),IF(AJ623="t",VLOOKUP(AM623,TimeAdd!$A$1:$D$18,4),IF(AJ623="l",VLOOKUP(AM623,SLimit!$A$1:$D$8,4),AP622)))))),AP622)</f>
        <v>74</v>
      </c>
      <c r="AQ623" s="53" t="str">
        <f t="shared" si="1075"/>
        <v>100</v>
      </c>
      <c r="AR623" s="54" t="str">
        <f t="shared" si="1076"/>
        <v>8km stone.</v>
      </c>
      <c r="AS623" s="55"/>
      <c r="AT623" s="55"/>
      <c r="AU623" s="56">
        <f>IF(GroupStTimes!$A$8=0,MIN(CB623,CD623,CF623),MIN(BZ623,CB623,CD623,CF623))</f>
        <v>0.53776620370370354</v>
      </c>
      <c r="AV623" s="56">
        <f>IF(GroupStTimes!$A$8=0,MAX(CC623,CE623,CG623),MAX(CA623,CC623,CE623,CG623))</f>
        <v>0.58359953703703682</v>
      </c>
      <c r="AW623" s="57" t="str">
        <f t="shared" si="1077"/>
        <v/>
      </c>
      <c r="AX623" s="58" t="str">
        <f t="shared" si="1078"/>
        <v/>
      </c>
      <c r="AY623" s="58" t="str">
        <f t="shared" si="1079"/>
        <v/>
      </c>
      <c r="AZ623" s="31">
        <f t="shared" si="1080"/>
        <v>216.17</v>
      </c>
      <c r="BA623" s="59">
        <f t="shared" si="1081"/>
        <v>0.53976851851851826</v>
      </c>
      <c r="BB623" s="59">
        <f t="shared" si="1082"/>
        <v>0.54532407407407391</v>
      </c>
      <c r="BC623" s="59">
        <f t="shared" si="1083"/>
        <v>0.53523148148148136</v>
      </c>
      <c r="BD623" s="59">
        <f t="shared" si="1084"/>
        <v>0.58106481481481465</v>
      </c>
      <c r="BE623" s="59">
        <f t="shared" si="1085"/>
        <v>0.56562500000000004</v>
      </c>
      <c r="BF623" s="59">
        <f t="shared" si="1086"/>
        <v>0.57604166666666667</v>
      </c>
      <c r="BG623" s="59">
        <f t="shared" si="1087"/>
        <v>0.57682870370370365</v>
      </c>
      <c r="BH623" s="59">
        <f t="shared" si="1088"/>
        <v>0.57613425925925921</v>
      </c>
      <c r="BI623" s="31">
        <f t="shared" si="1089"/>
        <v>3.2300000000000182</v>
      </c>
      <c r="BJ623" s="61">
        <f t="shared" ref="BJ623:BM623" si="1157">IF($AJ622="t",IF(AM621=0,0,$BI623/AM621),IF(AM622=0,0,$BI623/AM622))</f>
        <v>7.3409090909091326E-2</v>
      </c>
      <c r="BK623" s="61">
        <f t="shared" si="1157"/>
        <v>6.0943396226415439E-2</v>
      </c>
      <c r="BL623" s="61">
        <f t="shared" si="1157"/>
        <v>5.0468750000000284E-2</v>
      </c>
      <c r="BM623" s="61">
        <f t="shared" si="1157"/>
        <v>4.3648648648648897E-2</v>
      </c>
      <c r="BN623" s="62">
        <f t="shared" si="1091"/>
        <v>0</v>
      </c>
      <c r="BO623" s="62">
        <f t="shared" si="1092"/>
        <v>4</v>
      </c>
      <c r="BP623" s="62">
        <f t="shared" si="1093"/>
        <v>24</v>
      </c>
      <c r="BQ623" s="62">
        <f t="shared" si="1094"/>
        <v>0</v>
      </c>
      <c r="BR623" s="62">
        <f t="shared" si="1095"/>
        <v>3</v>
      </c>
      <c r="BS623" s="62">
        <f t="shared" si="1096"/>
        <v>39</v>
      </c>
      <c r="BT623" s="62">
        <f t="shared" si="1097"/>
        <v>0</v>
      </c>
      <c r="BU623" s="62">
        <f t="shared" si="1098"/>
        <v>3</v>
      </c>
      <c r="BV623" s="62">
        <f t="shared" si="1099"/>
        <v>2</v>
      </c>
      <c r="BW623" s="62">
        <f t="shared" si="1100"/>
        <v>0</v>
      </c>
      <c r="BX623" s="62">
        <f t="shared" si="1101"/>
        <v>2</v>
      </c>
      <c r="BY623" s="62">
        <f t="shared" si="1102"/>
        <v>37</v>
      </c>
      <c r="BZ623" s="63">
        <f t="shared" si="1103"/>
        <v>0.54282407407407385</v>
      </c>
      <c r="CA623" s="63">
        <f t="shared" si="1104"/>
        <v>0.54837962962962949</v>
      </c>
      <c r="CB623" s="63">
        <f t="shared" si="1105"/>
        <v>0.53776620370370354</v>
      </c>
      <c r="CC623" s="63">
        <f t="shared" si="1106"/>
        <v>0.58359953703703682</v>
      </c>
      <c r="CD623" s="63">
        <f t="shared" si="1107"/>
        <v>0.56773148148148156</v>
      </c>
      <c r="CE623" s="63">
        <f t="shared" si="1108"/>
        <v>0.57814814814814819</v>
      </c>
      <c r="CF623" s="63">
        <f t="shared" si="1109"/>
        <v>0.5786458333333333</v>
      </c>
      <c r="CG623" s="63">
        <f t="shared" si="1110"/>
        <v>0.57795138888888886</v>
      </c>
      <c r="CH623" s="36"/>
      <c r="CI623" s="36"/>
      <c r="CJ623" s="36"/>
      <c r="CK623" s="36"/>
      <c r="CL623" s="60">
        <v>60</v>
      </c>
    </row>
    <row r="624" spans="1:90" ht="40.5" x14ac:dyDescent="0.25">
      <c r="A624" s="37">
        <v>76</v>
      </c>
      <c r="B624" s="37" t="s">
        <v>184</v>
      </c>
      <c r="E624" s="39"/>
      <c r="F624" s="44"/>
      <c r="G624" s="44">
        <v>219.71</v>
      </c>
      <c r="H624" s="41">
        <f t="shared" si="1052"/>
        <v>219.51</v>
      </c>
      <c r="I624" s="42">
        <v>219.41</v>
      </c>
      <c r="J624" s="43">
        <f t="shared" si="1049"/>
        <v>-8.6595870744267682E-4</v>
      </c>
      <c r="K624" s="44">
        <f t="shared" si="1050"/>
        <v>-0.18999999999999773</v>
      </c>
      <c r="L624" s="91" t="s">
        <v>1365</v>
      </c>
      <c r="M624" s="127" t="s">
        <v>1232</v>
      </c>
      <c r="N624" s="46">
        <f t="shared" si="1066"/>
        <v>219.6</v>
      </c>
      <c r="O624" s="46">
        <f t="shared" si="1151"/>
        <v>-0.11000000000000001</v>
      </c>
      <c r="P624" s="44">
        <v>219.71</v>
      </c>
      <c r="Q624" s="46"/>
      <c r="R624" s="37"/>
      <c r="S624" s="46"/>
      <c r="T624" s="40"/>
      <c r="U624" s="47" t="str">
        <f t="shared" si="1148"/>
        <v/>
      </c>
      <c r="V624" s="47" t="str">
        <f t="shared" si="1149"/>
        <v/>
      </c>
      <c r="W624" s="50"/>
      <c r="X624" s="50"/>
      <c r="Y624" s="50"/>
      <c r="Z624" s="50"/>
      <c r="AA624" s="50"/>
      <c r="AB624" s="50"/>
      <c r="AC624" s="50"/>
      <c r="AD624" s="50"/>
      <c r="AE624" s="51">
        <f t="shared" si="1068"/>
        <v>76</v>
      </c>
      <c r="AF624" s="51" t="str">
        <f t="shared" si="1069"/>
        <v>u</v>
      </c>
      <c r="AG624" s="51" t="str">
        <f t="shared" si="1070"/>
        <v/>
      </c>
      <c r="AH624" s="51" t="str">
        <f t="shared" si="1071"/>
        <v/>
      </c>
      <c r="AI624" s="52">
        <f t="shared" si="1072"/>
        <v>219.51</v>
      </c>
      <c r="AJ624" s="51"/>
      <c r="AK624" s="53"/>
      <c r="AL624" s="52"/>
      <c r="AM624" s="53">
        <f t="shared" si="1074"/>
        <v>44</v>
      </c>
      <c r="AN624" s="53">
        <f>IF(AJ624&lt;&gt;"",IF(AJ624="o",VLOOKUP(AM624,OpenSect!$A$1:$D$11,2),IF(AJ624="u",VLOOKUP(AM624,UpHill!$A$1:$D$35,2),IF(AJ624="d",VLOOKUP(AM624,DownHill!$A$3:$D$29,2),IF(AJ624="f",VLOOKUP(AM624,FlatUnd!$A$2:$D$30,2),IF(AJ624="t",VLOOKUP(AM624,TimeAdd!$A$1:$D$176,2),IF(AJ624="l",VLOOKUP(AM624,SLimit!$A$1:$D$8,2),AN623)))))),AN623)</f>
        <v>53</v>
      </c>
      <c r="AO624" s="53">
        <f>IF(AJ624&lt;&gt;"",IF(AJ624="o",VLOOKUP(AM624,OpenSect!$A$1:$D$11,3),IF(AJ624="u",VLOOKUP(AM624,UpHill!$A$1:$D$35,3),IF(AJ624="d",VLOOKUP(AM624,DownHill!$A$3:$D$29,3),IF(AJ624="f",VLOOKUP(AM624,FlatUnd!$A$2:$D$30,3),IF(AJ624="t",VLOOKUP(AM624,TimeAdd!$A$1:$D$18,3),IF(AJ624="l",VLOOKUP(AM624,SLimit!$A$1:$D$8,3),AO623)))))),AO623)</f>
        <v>64</v>
      </c>
      <c r="AP624" s="53">
        <f>IF(AJ624&lt;&gt;"",IF(AJ624="o",VLOOKUP(AM624,OpenSect!$A$1:$D$11,4),IF(AJ624="u",VLOOKUP(AM624,UpHill!$A$1:$D$35,4),IF(AJ624="d",VLOOKUP(AM624,DownHill!$A$3:$D$29,4),IF(AJ624="f",VLOOKUP(AM624,FlatUnd!$A$2:$D$30,4),IF(AJ624="t",VLOOKUP(AM624,TimeAdd!$A$1:$D$18,4),IF(AJ624="l",VLOOKUP(AM624,SLimit!$A$1:$D$8,4),AP623)))))),AP623)</f>
        <v>74</v>
      </c>
      <c r="AQ624" s="53" t="str">
        <f t="shared" si="1075"/>
        <v>100</v>
      </c>
      <c r="AR624" s="54" t="str">
        <f t="shared" si="1076"/>
        <v>Diagrammatic:- Traffic Movement affected by obstruction.  250m</v>
      </c>
      <c r="AS624" s="55"/>
      <c r="AT624" s="55"/>
      <c r="AU624" s="56">
        <f>IF(GroupStTimes!$A$8=0,MIN(CB624,CD624,CF624),MIN(BZ624,CB624,CD624,CF624))</f>
        <v>0.53785879629629618</v>
      </c>
      <c r="AV624" s="56">
        <f>IF(GroupStTimes!$A$8=0,MAX(CC624,CE624,CG624),MAX(CA624,CC624,CE624,CG624))</f>
        <v>0.58369212962962946</v>
      </c>
      <c r="AW624" s="57" t="str">
        <f t="shared" si="1077"/>
        <v/>
      </c>
      <c r="AX624" s="58" t="str">
        <f t="shared" si="1078"/>
        <v/>
      </c>
      <c r="AY624" s="58" t="str">
        <f t="shared" si="1079"/>
        <v/>
      </c>
      <c r="AZ624" s="31">
        <f t="shared" si="1080"/>
        <v>216.17</v>
      </c>
      <c r="BA624" s="59">
        <f t="shared" si="1081"/>
        <v>0.53976851851851826</v>
      </c>
      <c r="BB624" s="59">
        <f t="shared" si="1082"/>
        <v>0.54532407407407391</v>
      </c>
      <c r="BC624" s="59">
        <f t="shared" si="1083"/>
        <v>0.53523148148148136</v>
      </c>
      <c r="BD624" s="59">
        <f t="shared" si="1084"/>
        <v>0.58106481481481465</v>
      </c>
      <c r="BE624" s="59">
        <f t="shared" si="1085"/>
        <v>0.56562500000000004</v>
      </c>
      <c r="BF624" s="59">
        <f t="shared" si="1086"/>
        <v>0.57604166666666667</v>
      </c>
      <c r="BG624" s="59">
        <f t="shared" si="1087"/>
        <v>0.57682870370370365</v>
      </c>
      <c r="BH624" s="59">
        <f t="shared" si="1088"/>
        <v>0.57613425925925921</v>
      </c>
      <c r="BI624" s="31">
        <f t="shared" si="1089"/>
        <v>3.3400000000000034</v>
      </c>
      <c r="BJ624" s="61">
        <f t="shared" ref="BJ624:BM624" si="1158">IF($AJ623="t",IF(AM622=0,0,$BI624/AM622),IF(AM623=0,0,$BI624/AM623))</f>
        <v>7.5909090909090982E-2</v>
      </c>
      <c r="BK624" s="61">
        <f t="shared" si="1158"/>
        <v>6.3018867924528363E-2</v>
      </c>
      <c r="BL624" s="61">
        <f t="shared" si="1158"/>
        <v>5.2187500000000053E-2</v>
      </c>
      <c r="BM624" s="61">
        <f t="shared" si="1158"/>
        <v>4.5135135135135181E-2</v>
      </c>
      <c r="BN624" s="62">
        <f t="shared" si="1091"/>
        <v>0</v>
      </c>
      <c r="BO624" s="62">
        <f t="shared" si="1092"/>
        <v>4</v>
      </c>
      <c r="BP624" s="62">
        <f t="shared" si="1093"/>
        <v>33</v>
      </c>
      <c r="BQ624" s="62">
        <f t="shared" si="1094"/>
        <v>0</v>
      </c>
      <c r="BR624" s="62">
        <f t="shared" si="1095"/>
        <v>3</v>
      </c>
      <c r="BS624" s="62">
        <f t="shared" si="1096"/>
        <v>47</v>
      </c>
      <c r="BT624" s="62">
        <f t="shared" si="1097"/>
        <v>0</v>
      </c>
      <c r="BU624" s="62">
        <f t="shared" si="1098"/>
        <v>3</v>
      </c>
      <c r="BV624" s="62">
        <f t="shared" si="1099"/>
        <v>8</v>
      </c>
      <c r="BW624" s="62">
        <f t="shared" si="1100"/>
        <v>0</v>
      </c>
      <c r="BX624" s="62">
        <f t="shared" si="1101"/>
        <v>2</v>
      </c>
      <c r="BY624" s="62">
        <f t="shared" si="1102"/>
        <v>42</v>
      </c>
      <c r="BZ624" s="63">
        <f t="shared" si="1103"/>
        <v>0.54292824074074053</v>
      </c>
      <c r="CA624" s="63">
        <f t="shared" si="1104"/>
        <v>0.54848379629629618</v>
      </c>
      <c r="CB624" s="63">
        <f t="shared" si="1105"/>
        <v>0.53785879629629618</v>
      </c>
      <c r="CC624" s="63">
        <f t="shared" si="1106"/>
        <v>0.58369212962962946</v>
      </c>
      <c r="CD624" s="63">
        <f t="shared" si="1107"/>
        <v>0.56780092592592601</v>
      </c>
      <c r="CE624" s="63">
        <f t="shared" si="1108"/>
        <v>0.57821759259259264</v>
      </c>
      <c r="CF624" s="63">
        <f t="shared" si="1109"/>
        <v>0.57870370370370361</v>
      </c>
      <c r="CG624" s="63">
        <f t="shared" si="1110"/>
        <v>0.57800925925925917</v>
      </c>
      <c r="CH624" s="36"/>
      <c r="CI624" s="36"/>
      <c r="CJ624" s="36"/>
      <c r="CK624" s="36"/>
      <c r="CL624" s="60">
        <v>60</v>
      </c>
    </row>
    <row r="625" spans="1:90" ht="26.25" customHeight="1" x14ac:dyDescent="0.25">
      <c r="A625" s="37">
        <v>76</v>
      </c>
      <c r="B625" s="37"/>
      <c r="E625" s="39"/>
      <c r="F625" s="44"/>
      <c r="G625" s="44">
        <v>220.25</v>
      </c>
      <c r="H625" s="41">
        <f t="shared" si="1052"/>
        <v>220.05</v>
      </c>
      <c r="I625" s="42">
        <v>219.95</v>
      </c>
      <c r="J625" s="43">
        <f t="shared" si="1049"/>
        <v>-8.6383268924754601E-4</v>
      </c>
      <c r="K625" s="44">
        <f t="shared" si="1050"/>
        <v>-0.18999999999999773</v>
      </c>
      <c r="L625" s="91" t="s">
        <v>474</v>
      </c>
      <c r="M625" s="127" t="s">
        <v>1232</v>
      </c>
      <c r="N625" s="46">
        <f t="shared" si="1066"/>
        <v>220.14</v>
      </c>
      <c r="O625" s="46">
        <f t="shared" si="1151"/>
        <v>-0.11000000000000001</v>
      </c>
      <c r="P625" s="44">
        <v>220.25</v>
      </c>
      <c r="Q625" s="46"/>
      <c r="R625" s="37"/>
      <c r="S625" s="46"/>
      <c r="T625" s="40"/>
      <c r="U625" s="47" t="str">
        <f t="shared" si="1148"/>
        <v/>
      </c>
      <c r="V625" s="47" t="str">
        <f t="shared" si="1149"/>
        <v/>
      </c>
      <c r="W625" s="50"/>
      <c r="X625" s="50"/>
      <c r="Y625" s="50"/>
      <c r="Z625" s="50"/>
      <c r="AA625" s="50"/>
      <c r="AB625" s="50"/>
      <c r="AC625" s="50"/>
      <c r="AD625" s="50"/>
      <c r="AE625" s="51">
        <f t="shared" si="1068"/>
        <v>76</v>
      </c>
      <c r="AF625" s="51" t="str">
        <f t="shared" si="1069"/>
        <v/>
      </c>
      <c r="AG625" s="51" t="str">
        <f t="shared" si="1070"/>
        <v/>
      </c>
      <c r="AH625" s="51" t="str">
        <f t="shared" si="1071"/>
        <v/>
      </c>
      <c r="AI625" s="52">
        <f t="shared" si="1072"/>
        <v>220.05</v>
      </c>
      <c r="AJ625" s="51"/>
      <c r="AK625" s="53"/>
      <c r="AL625" s="52"/>
      <c r="AM625" s="53">
        <f t="shared" si="1074"/>
        <v>44</v>
      </c>
      <c r="AN625" s="53">
        <f>IF(AJ625&lt;&gt;"",IF(AJ625="o",VLOOKUP(AM625,OpenSect!$A$1:$D$11,2),IF(AJ625="u",VLOOKUP(AM625,UpHill!$A$1:$D$35,2),IF(AJ625="d",VLOOKUP(AM625,DownHill!$A$3:$D$29,2),IF(AJ625="f",VLOOKUP(AM625,FlatUnd!$A$2:$D$30,2),IF(AJ625="t",VLOOKUP(AM625,TimeAdd!$A$1:$D$176,2),IF(AJ625="l",VLOOKUP(AM625,SLimit!$A$1:$D$8,2),AN624)))))),AN624)</f>
        <v>53</v>
      </c>
      <c r="AO625" s="53">
        <f>IF(AJ625&lt;&gt;"",IF(AJ625="o",VLOOKUP(AM625,OpenSect!$A$1:$D$11,3),IF(AJ625="u",VLOOKUP(AM625,UpHill!$A$1:$D$35,3),IF(AJ625="d",VLOOKUP(AM625,DownHill!$A$3:$D$29,3),IF(AJ625="f",VLOOKUP(AM625,FlatUnd!$A$2:$D$30,3),IF(AJ625="t",VLOOKUP(AM625,TimeAdd!$A$1:$D$18,3),IF(AJ625="l",VLOOKUP(AM625,SLimit!$A$1:$D$8,3),AO624)))))),AO624)</f>
        <v>64</v>
      </c>
      <c r="AP625" s="53">
        <f>IF(AJ625&lt;&gt;"",IF(AJ625="o",VLOOKUP(AM625,OpenSect!$A$1:$D$11,4),IF(AJ625="u",VLOOKUP(AM625,UpHill!$A$1:$D$35,4),IF(AJ625="d",VLOOKUP(AM625,DownHill!$A$3:$D$29,4),IF(AJ625="f",VLOOKUP(AM625,FlatUnd!$A$2:$D$30,4),IF(AJ625="t",VLOOKUP(AM625,TimeAdd!$A$1:$D$18,4),IF(AJ625="l",VLOOKUP(AM625,SLimit!$A$1:$D$8,4),AP624)))))),AP624)</f>
        <v>74</v>
      </c>
      <c r="AQ625" s="53" t="str">
        <f t="shared" si="1075"/>
        <v>100</v>
      </c>
      <c r="AR625" s="54" t="str">
        <f t="shared" si="1076"/>
        <v xml:space="preserve">100 Speed limit. </v>
      </c>
      <c r="AS625" s="55"/>
      <c r="AT625" s="55"/>
      <c r="AU625" s="56">
        <f>IF(GroupStTimes!$A$8=0,MIN(CB625,CD625,CF625),MIN(BZ625,CB625,CD625,CF625))</f>
        <v>0.53828703703703695</v>
      </c>
      <c r="AV625" s="56">
        <f>IF(GroupStTimes!$A$8=0,MAX(CC625,CE625,CG625),MAX(CA625,CC625,CE625,CG625))</f>
        <v>0.58412037037037023</v>
      </c>
      <c r="AW625" s="57" t="str">
        <f t="shared" si="1077"/>
        <v/>
      </c>
      <c r="AX625" s="58" t="str">
        <f t="shared" si="1078"/>
        <v/>
      </c>
      <c r="AY625" s="58" t="str">
        <f t="shared" si="1079"/>
        <v/>
      </c>
      <c r="AZ625" s="31">
        <f t="shared" si="1080"/>
        <v>216.17</v>
      </c>
      <c r="BA625" s="59">
        <f t="shared" si="1081"/>
        <v>0.53976851851851826</v>
      </c>
      <c r="BB625" s="59">
        <f t="shared" si="1082"/>
        <v>0.54532407407407391</v>
      </c>
      <c r="BC625" s="59">
        <f t="shared" si="1083"/>
        <v>0.53523148148148136</v>
      </c>
      <c r="BD625" s="59">
        <f t="shared" si="1084"/>
        <v>0.58106481481481465</v>
      </c>
      <c r="BE625" s="59">
        <f t="shared" si="1085"/>
        <v>0.56562500000000004</v>
      </c>
      <c r="BF625" s="59">
        <f t="shared" si="1086"/>
        <v>0.57604166666666667</v>
      </c>
      <c r="BG625" s="59">
        <f t="shared" si="1087"/>
        <v>0.57682870370370365</v>
      </c>
      <c r="BH625" s="59">
        <f t="shared" si="1088"/>
        <v>0.57613425925925921</v>
      </c>
      <c r="BI625" s="31">
        <f t="shared" si="1089"/>
        <v>3.8800000000000239</v>
      </c>
      <c r="BJ625" s="61">
        <f t="shared" ref="BJ625:BM625" si="1159">IF($AJ624="t",IF(AM623=0,0,$BI625/AM623),IF(AM624=0,0,$BI625/AM624))</f>
        <v>8.8181818181818722E-2</v>
      </c>
      <c r="BK625" s="61">
        <f t="shared" si="1159"/>
        <v>7.3207547169811774E-2</v>
      </c>
      <c r="BL625" s="61">
        <f t="shared" si="1159"/>
        <v>6.0625000000000373E-2</v>
      </c>
      <c r="BM625" s="61">
        <f t="shared" si="1159"/>
        <v>5.2432432432432757E-2</v>
      </c>
      <c r="BN625" s="62">
        <f t="shared" si="1091"/>
        <v>0</v>
      </c>
      <c r="BO625" s="62">
        <f t="shared" si="1092"/>
        <v>5</v>
      </c>
      <c r="BP625" s="62">
        <f t="shared" si="1093"/>
        <v>17</v>
      </c>
      <c r="BQ625" s="62">
        <f t="shared" si="1094"/>
        <v>0</v>
      </c>
      <c r="BR625" s="62">
        <f t="shared" si="1095"/>
        <v>4</v>
      </c>
      <c r="BS625" s="62">
        <f t="shared" si="1096"/>
        <v>24</v>
      </c>
      <c r="BT625" s="62">
        <f t="shared" si="1097"/>
        <v>0</v>
      </c>
      <c r="BU625" s="62">
        <f t="shared" si="1098"/>
        <v>3</v>
      </c>
      <c r="BV625" s="62">
        <f t="shared" si="1099"/>
        <v>38</v>
      </c>
      <c r="BW625" s="62">
        <f t="shared" si="1100"/>
        <v>0</v>
      </c>
      <c r="BX625" s="62">
        <f t="shared" si="1101"/>
        <v>3</v>
      </c>
      <c r="BY625" s="62">
        <f t="shared" si="1102"/>
        <v>9</v>
      </c>
      <c r="BZ625" s="63">
        <f t="shared" si="1103"/>
        <v>0.5434374999999998</v>
      </c>
      <c r="CA625" s="63">
        <f t="shared" si="1104"/>
        <v>0.54899305555555533</v>
      </c>
      <c r="CB625" s="63">
        <f t="shared" si="1105"/>
        <v>0.53828703703703695</v>
      </c>
      <c r="CC625" s="63">
        <f t="shared" si="1106"/>
        <v>0.58412037037037023</v>
      </c>
      <c r="CD625" s="63">
        <f t="shared" si="1107"/>
        <v>0.56814814814814818</v>
      </c>
      <c r="CE625" s="63">
        <f t="shared" si="1108"/>
        <v>0.57856481481481481</v>
      </c>
      <c r="CF625" s="63">
        <f t="shared" si="1109"/>
        <v>0.57901620370370366</v>
      </c>
      <c r="CG625" s="63">
        <f t="shared" si="1110"/>
        <v>0.57832175925925922</v>
      </c>
      <c r="CH625" s="36"/>
      <c r="CI625" s="36"/>
      <c r="CJ625" s="36"/>
      <c r="CK625" s="36"/>
      <c r="CL625" s="60">
        <v>60</v>
      </c>
    </row>
    <row r="626" spans="1:90" ht="26.25" customHeight="1" x14ac:dyDescent="0.25">
      <c r="A626" s="37">
        <v>76</v>
      </c>
      <c r="B626" s="37" t="s">
        <v>1347</v>
      </c>
      <c r="E626" s="39"/>
      <c r="F626" s="44"/>
      <c r="G626" s="44">
        <v>220.38</v>
      </c>
      <c r="H626" s="41">
        <f t="shared" si="1052"/>
        <v>220.18</v>
      </c>
      <c r="I626" s="42">
        <v>220.07999999999998</v>
      </c>
      <c r="J626" s="43">
        <f t="shared" si="1049"/>
        <v>-8.6332242820791414E-4</v>
      </c>
      <c r="K626" s="44">
        <f t="shared" si="1050"/>
        <v>-0.18999999999999773</v>
      </c>
      <c r="L626" s="91" t="s">
        <v>1366</v>
      </c>
      <c r="M626" s="127" t="s">
        <v>1232</v>
      </c>
      <c r="N626" s="46">
        <f t="shared" si="1066"/>
        <v>220.26999999999998</v>
      </c>
      <c r="O626" s="46">
        <f t="shared" si="1151"/>
        <v>-0.11000000000000001</v>
      </c>
      <c r="P626" s="44">
        <v>220.38</v>
      </c>
      <c r="Q626" s="46"/>
      <c r="R626" s="37"/>
      <c r="S626" s="46"/>
      <c r="T626" s="40"/>
      <c r="U626" s="47" t="str">
        <f t="shared" si="1148"/>
        <v/>
      </c>
      <c r="V626" s="47" t="str">
        <f t="shared" si="1149"/>
        <v/>
      </c>
      <c r="W626" s="50"/>
      <c r="X626" s="50"/>
      <c r="Y626" s="50"/>
      <c r="Z626" s="50"/>
      <c r="AA626" s="50"/>
      <c r="AB626" s="50"/>
      <c r="AC626" s="50"/>
      <c r="AD626" s="50"/>
      <c r="AE626" s="51">
        <f t="shared" si="1068"/>
        <v>76</v>
      </c>
      <c r="AF626" s="51" t="str">
        <f t="shared" si="1069"/>
        <v>u 1,5</v>
      </c>
      <c r="AG626" s="51" t="str">
        <f t="shared" si="1070"/>
        <v/>
      </c>
      <c r="AH626" s="51" t="str">
        <f t="shared" si="1071"/>
        <v/>
      </c>
      <c r="AI626" s="52">
        <f t="shared" si="1072"/>
        <v>220.18</v>
      </c>
      <c r="AJ626" s="51"/>
      <c r="AK626" s="53"/>
      <c r="AL626" s="52"/>
      <c r="AM626" s="53">
        <f t="shared" si="1074"/>
        <v>44</v>
      </c>
      <c r="AN626" s="53">
        <f>IF(AJ626&lt;&gt;"",IF(AJ626="o",VLOOKUP(AM626,OpenSect!$A$1:$D$11,2),IF(AJ626="u",VLOOKUP(AM626,UpHill!$A$1:$D$35,2),IF(AJ626="d",VLOOKUP(AM626,DownHill!$A$3:$D$29,2),IF(AJ626="f",VLOOKUP(AM626,FlatUnd!$A$2:$D$30,2),IF(AJ626="t",VLOOKUP(AM626,TimeAdd!$A$1:$D$176,2),IF(AJ626="l",VLOOKUP(AM626,SLimit!$A$1:$D$8,2),AN625)))))),AN625)</f>
        <v>53</v>
      </c>
      <c r="AO626" s="53">
        <f>IF(AJ626&lt;&gt;"",IF(AJ626="o",VLOOKUP(AM626,OpenSect!$A$1:$D$11,3),IF(AJ626="u",VLOOKUP(AM626,UpHill!$A$1:$D$35,3),IF(AJ626="d",VLOOKUP(AM626,DownHill!$A$3:$D$29,3),IF(AJ626="f",VLOOKUP(AM626,FlatUnd!$A$2:$D$30,3),IF(AJ626="t",VLOOKUP(AM626,TimeAdd!$A$1:$D$18,3),IF(AJ626="l",VLOOKUP(AM626,SLimit!$A$1:$D$8,3),AO625)))))),AO625)</f>
        <v>64</v>
      </c>
      <c r="AP626" s="53">
        <f>IF(AJ626&lt;&gt;"",IF(AJ626="o",VLOOKUP(AM626,OpenSect!$A$1:$D$11,4),IF(AJ626="u",VLOOKUP(AM626,UpHill!$A$1:$D$35,4),IF(AJ626="d",VLOOKUP(AM626,DownHill!$A$3:$D$29,4),IF(AJ626="f",VLOOKUP(AM626,FlatUnd!$A$2:$D$30,4),IF(AJ626="t",VLOOKUP(AM626,TimeAdd!$A$1:$D$18,4),IF(AJ626="l",VLOOKUP(AM626,SLimit!$A$1:$D$8,4),AP625)))))),AP625)</f>
        <v>74</v>
      </c>
      <c r="AQ626" s="53" t="str">
        <f t="shared" si="1075"/>
        <v>100</v>
      </c>
      <c r="AR626" s="54" t="str">
        <f t="shared" si="1076"/>
        <v xml:space="preserve"> Diagrammatic:- Aditional Lane.  500m</v>
      </c>
      <c r="AS626" s="55"/>
      <c r="AT626" s="55"/>
      <c r="AU626" s="56">
        <f>IF(GroupStTimes!$A$8=0,MIN(CB626,CD626,CF626),MIN(BZ626,CB626,CD626,CF626))</f>
        <v>0.53837962962962949</v>
      </c>
      <c r="AV626" s="56">
        <f>IF(GroupStTimes!$A$8=0,MAX(CC626,CE626,CG626),MAX(CA626,CC626,CE626,CG626))</f>
        <v>0.58421296296296277</v>
      </c>
      <c r="AW626" s="57" t="str">
        <f t="shared" si="1077"/>
        <v/>
      </c>
      <c r="AX626" s="58" t="str">
        <f t="shared" si="1078"/>
        <v/>
      </c>
      <c r="AY626" s="58" t="str">
        <f t="shared" si="1079"/>
        <v/>
      </c>
      <c r="AZ626" s="31">
        <f t="shared" si="1080"/>
        <v>216.17</v>
      </c>
      <c r="BA626" s="59">
        <f t="shared" si="1081"/>
        <v>0.53976851851851826</v>
      </c>
      <c r="BB626" s="59">
        <f t="shared" si="1082"/>
        <v>0.54532407407407391</v>
      </c>
      <c r="BC626" s="59">
        <f t="shared" si="1083"/>
        <v>0.53523148148148136</v>
      </c>
      <c r="BD626" s="59">
        <f t="shared" si="1084"/>
        <v>0.58106481481481465</v>
      </c>
      <c r="BE626" s="59">
        <f t="shared" si="1085"/>
        <v>0.56562500000000004</v>
      </c>
      <c r="BF626" s="59">
        <f t="shared" si="1086"/>
        <v>0.57604166666666667</v>
      </c>
      <c r="BG626" s="59">
        <f t="shared" si="1087"/>
        <v>0.57682870370370365</v>
      </c>
      <c r="BH626" s="59">
        <f t="shared" si="1088"/>
        <v>0.57613425925925921</v>
      </c>
      <c r="BI626" s="31">
        <f t="shared" si="1089"/>
        <v>4.0100000000000193</v>
      </c>
      <c r="BJ626" s="61">
        <f t="shared" ref="BJ626:BM626" si="1160">IF($AJ625="t",IF(AM624=0,0,$BI626/AM624),IF(AM625=0,0,$BI626/AM625))</f>
        <v>9.1136363636364071E-2</v>
      </c>
      <c r="BK626" s="61">
        <f t="shared" si="1160"/>
        <v>7.5660377358490932E-2</v>
      </c>
      <c r="BL626" s="61">
        <f t="shared" si="1160"/>
        <v>6.2656250000000302E-2</v>
      </c>
      <c r="BM626" s="61">
        <f t="shared" si="1160"/>
        <v>5.4189189189189448E-2</v>
      </c>
      <c r="BN626" s="62">
        <f t="shared" si="1091"/>
        <v>0</v>
      </c>
      <c r="BO626" s="62">
        <f t="shared" si="1092"/>
        <v>5</v>
      </c>
      <c r="BP626" s="62">
        <f t="shared" si="1093"/>
        <v>28</v>
      </c>
      <c r="BQ626" s="62">
        <f t="shared" si="1094"/>
        <v>0</v>
      </c>
      <c r="BR626" s="62">
        <f t="shared" si="1095"/>
        <v>4</v>
      </c>
      <c r="BS626" s="62">
        <f t="shared" si="1096"/>
        <v>32</v>
      </c>
      <c r="BT626" s="62">
        <f t="shared" si="1097"/>
        <v>0</v>
      </c>
      <c r="BU626" s="62">
        <f t="shared" si="1098"/>
        <v>3</v>
      </c>
      <c r="BV626" s="62">
        <f t="shared" si="1099"/>
        <v>46</v>
      </c>
      <c r="BW626" s="62">
        <f t="shared" si="1100"/>
        <v>0</v>
      </c>
      <c r="BX626" s="62">
        <f t="shared" si="1101"/>
        <v>3</v>
      </c>
      <c r="BY626" s="62">
        <f t="shared" si="1102"/>
        <v>15</v>
      </c>
      <c r="BZ626" s="63">
        <f t="shared" si="1103"/>
        <v>0.54356481481481456</v>
      </c>
      <c r="CA626" s="63">
        <f t="shared" si="1104"/>
        <v>0.5491203703703702</v>
      </c>
      <c r="CB626" s="63">
        <f t="shared" si="1105"/>
        <v>0.53837962962962949</v>
      </c>
      <c r="CC626" s="63">
        <f t="shared" si="1106"/>
        <v>0.58421296296296277</v>
      </c>
      <c r="CD626" s="63">
        <f t="shared" si="1107"/>
        <v>0.56824074074074082</v>
      </c>
      <c r="CE626" s="63">
        <f t="shared" si="1108"/>
        <v>0.57865740740740745</v>
      </c>
      <c r="CF626" s="63">
        <f t="shared" si="1109"/>
        <v>0.57908564814814811</v>
      </c>
      <c r="CG626" s="63">
        <f t="shared" si="1110"/>
        <v>0.57839120370370367</v>
      </c>
      <c r="CH626" s="36"/>
      <c r="CI626" s="36"/>
      <c r="CJ626" s="36"/>
      <c r="CK626" s="36"/>
      <c r="CL626" s="60">
        <v>60</v>
      </c>
    </row>
    <row r="627" spans="1:90" ht="26.25" customHeight="1" x14ac:dyDescent="0.25">
      <c r="A627" s="37">
        <v>76</v>
      </c>
      <c r="B627" s="37"/>
      <c r="E627" s="39"/>
      <c r="F627" s="44"/>
      <c r="G627" s="44">
        <v>222.61</v>
      </c>
      <c r="H627" s="41">
        <f t="shared" si="1052"/>
        <v>222.41</v>
      </c>
      <c r="I627" s="42">
        <v>222.31</v>
      </c>
      <c r="J627" s="43">
        <f t="shared" si="1049"/>
        <v>-8.5466240834869206E-4</v>
      </c>
      <c r="K627" s="44">
        <f t="shared" si="1050"/>
        <v>-0.18999999999999773</v>
      </c>
      <c r="L627" s="91" t="s">
        <v>1354</v>
      </c>
      <c r="M627" s="127" t="s">
        <v>1232</v>
      </c>
      <c r="N627" s="46">
        <f t="shared" si="1066"/>
        <v>222.5</v>
      </c>
      <c r="O627" s="46">
        <f t="shared" si="1151"/>
        <v>-0.11000000000000001</v>
      </c>
      <c r="P627" s="44">
        <v>222.61</v>
      </c>
      <c r="Q627" s="46"/>
      <c r="R627" s="37"/>
      <c r="S627" s="46"/>
      <c r="T627" s="40"/>
      <c r="U627" s="47" t="str">
        <f t="shared" si="1148"/>
        <v/>
      </c>
      <c r="V627" s="47" t="str">
        <f t="shared" si="1149"/>
        <v/>
      </c>
      <c r="W627" s="50"/>
      <c r="X627" s="50"/>
      <c r="Y627" s="50"/>
      <c r="Z627" s="50"/>
      <c r="AA627" s="50"/>
      <c r="AB627" s="50"/>
      <c r="AC627" s="50"/>
      <c r="AD627" s="50"/>
      <c r="AE627" s="51">
        <f t="shared" si="1068"/>
        <v>76</v>
      </c>
      <c r="AF627" s="51" t="str">
        <f t="shared" si="1069"/>
        <v/>
      </c>
      <c r="AG627" s="51" t="str">
        <f t="shared" si="1070"/>
        <v/>
      </c>
      <c r="AH627" s="51" t="str">
        <f t="shared" si="1071"/>
        <v/>
      </c>
      <c r="AI627" s="52">
        <f t="shared" si="1072"/>
        <v>222.41</v>
      </c>
      <c r="AJ627" s="51"/>
      <c r="AK627" s="53"/>
      <c r="AL627" s="52"/>
      <c r="AM627" s="53">
        <f t="shared" si="1074"/>
        <v>44</v>
      </c>
      <c r="AN627" s="53">
        <f>IF(AJ627&lt;&gt;"",IF(AJ627="o",VLOOKUP(AM627,OpenSect!$A$1:$D$11,2),IF(AJ627="u",VLOOKUP(AM627,UpHill!$A$1:$D$35,2),IF(AJ627="d",VLOOKUP(AM627,DownHill!$A$3:$D$29,2),IF(AJ627="f",VLOOKUP(AM627,FlatUnd!$A$2:$D$30,2),IF(AJ627="t",VLOOKUP(AM627,TimeAdd!$A$1:$D$176,2),IF(AJ627="l",VLOOKUP(AM627,SLimit!$A$1:$D$8,2),AN626)))))),AN626)</f>
        <v>53</v>
      </c>
      <c r="AO627" s="53">
        <f>IF(AJ627&lt;&gt;"",IF(AJ627="o",VLOOKUP(AM627,OpenSect!$A$1:$D$11,3),IF(AJ627="u",VLOOKUP(AM627,UpHill!$A$1:$D$35,3),IF(AJ627="d",VLOOKUP(AM627,DownHill!$A$3:$D$29,3),IF(AJ627="f",VLOOKUP(AM627,FlatUnd!$A$2:$D$30,3),IF(AJ627="t",VLOOKUP(AM627,TimeAdd!$A$1:$D$18,3),IF(AJ627="l",VLOOKUP(AM627,SLimit!$A$1:$D$8,3),AO626)))))),AO626)</f>
        <v>64</v>
      </c>
      <c r="AP627" s="53">
        <f>IF(AJ627&lt;&gt;"",IF(AJ627="o",VLOOKUP(AM627,OpenSect!$A$1:$D$11,4),IF(AJ627="u",VLOOKUP(AM627,UpHill!$A$1:$D$35,4),IF(AJ627="d",VLOOKUP(AM627,DownHill!$A$3:$D$29,4),IF(AJ627="f",VLOOKUP(AM627,FlatUnd!$A$2:$D$30,4),IF(AJ627="t",VLOOKUP(AM627,TimeAdd!$A$1:$D$18,4),IF(AJ627="l",VLOOKUP(AM627,SLimit!$A$1:$D$8,4),AP626)))))),AP626)</f>
        <v>74</v>
      </c>
      <c r="AQ627" s="53" t="str">
        <f t="shared" si="1075"/>
        <v>100</v>
      </c>
      <c r="AR627" s="54" t="str">
        <f t="shared" si="1076"/>
        <v>11km stone.[ Just past top of hill.]</v>
      </c>
      <c r="AS627" s="55"/>
      <c r="AT627" s="55"/>
      <c r="AU627" s="56">
        <f>IF(GroupStTimes!$A$8=0,MIN(CB627,CD627,CF627),MIN(BZ627,CB627,CD627,CF627))</f>
        <v>0.54013888888888872</v>
      </c>
      <c r="AV627" s="56">
        <f>IF(GroupStTimes!$A$8=0,MAX(CC627,CE627,CG627),MAX(CA627,CC627,CE627,CG627))</f>
        <v>0.58597222222222201</v>
      </c>
      <c r="AW627" s="57" t="str">
        <f t="shared" si="1077"/>
        <v/>
      </c>
      <c r="AX627" s="58" t="str">
        <f t="shared" si="1078"/>
        <v/>
      </c>
      <c r="AY627" s="58" t="str">
        <f t="shared" si="1079"/>
        <v/>
      </c>
      <c r="AZ627" s="31">
        <f t="shared" si="1080"/>
        <v>216.17</v>
      </c>
      <c r="BA627" s="59">
        <f t="shared" si="1081"/>
        <v>0.53976851851851826</v>
      </c>
      <c r="BB627" s="59">
        <f t="shared" si="1082"/>
        <v>0.54532407407407391</v>
      </c>
      <c r="BC627" s="59">
        <f t="shared" si="1083"/>
        <v>0.53523148148148136</v>
      </c>
      <c r="BD627" s="59">
        <f t="shared" si="1084"/>
        <v>0.58106481481481465</v>
      </c>
      <c r="BE627" s="59">
        <f t="shared" si="1085"/>
        <v>0.56562500000000004</v>
      </c>
      <c r="BF627" s="59">
        <f t="shared" si="1086"/>
        <v>0.57604166666666667</v>
      </c>
      <c r="BG627" s="59">
        <f t="shared" si="1087"/>
        <v>0.57682870370370365</v>
      </c>
      <c r="BH627" s="59">
        <f t="shared" si="1088"/>
        <v>0.57613425925925921</v>
      </c>
      <c r="BI627" s="31">
        <f t="shared" si="1089"/>
        <v>6.2400000000000091</v>
      </c>
      <c r="BJ627" s="61">
        <f t="shared" ref="BJ627:BM627" si="1161">IF($AJ626="t",IF(AM625=0,0,$BI627/AM625),IF(AM626=0,0,$BI627/AM626))</f>
        <v>0.14181818181818204</v>
      </c>
      <c r="BK627" s="61">
        <f t="shared" si="1161"/>
        <v>0.11773584905660395</v>
      </c>
      <c r="BL627" s="61">
        <f t="shared" si="1161"/>
        <v>9.7500000000000142E-2</v>
      </c>
      <c r="BM627" s="61">
        <f t="shared" si="1161"/>
        <v>8.4324324324324448E-2</v>
      </c>
      <c r="BN627" s="62">
        <f t="shared" si="1091"/>
        <v>0</v>
      </c>
      <c r="BO627" s="62">
        <f t="shared" si="1092"/>
        <v>8</v>
      </c>
      <c r="BP627" s="62">
        <f t="shared" si="1093"/>
        <v>31</v>
      </c>
      <c r="BQ627" s="62">
        <f t="shared" si="1094"/>
        <v>0</v>
      </c>
      <c r="BR627" s="62">
        <f t="shared" si="1095"/>
        <v>7</v>
      </c>
      <c r="BS627" s="62">
        <f t="shared" si="1096"/>
        <v>4</v>
      </c>
      <c r="BT627" s="62">
        <f t="shared" si="1097"/>
        <v>0</v>
      </c>
      <c r="BU627" s="62">
        <f t="shared" si="1098"/>
        <v>5</v>
      </c>
      <c r="BV627" s="62">
        <f t="shared" si="1099"/>
        <v>51</v>
      </c>
      <c r="BW627" s="62">
        <f t="shared" si="1100"/>
        <v>0</v>
      </c>
      <c r="BX627" s="62">
        <f t="shared" si="1101"/>
        <v>5</v>
      </c>
      <c r="BY627" s="62">
        <f t="shared" si="1102"/>
        <v>4</v>
      </c>
      <c r="BZ627" s="63">
        <f t="shared" si="1103"/>
        <v>0.54568287037037011</v>
      </c>
      <c r="CA627" s="63">
        <f t="shared" si="1104"/>
        <v>0.55123842592592576</v>
      </c>
      <c r="CB627" s="63">
        <f t="shared" si="1105"/>
        <v>0.54013888888888872</v>
      </c>
      <c r="CC627" s="63">
        <f t="shared" si="1106"/>
        <v>0.58597222222222201</v>
      </c>
      <c r="CD627" s="63">
        <f t="shared" si="1107"/>
        <v>0.56968750000000001</v>
      </c>
      <c r="CE627" s="63">
        <f t="shared" si="1108"/>
        <v>0.58010416666666664</v>
      </c>
      <c r="CF627" s="63">
        <f t="shared" si="1109"/>
        <v>0.58034722222222213</v>
      </c>
      <c r="CG627" s="63">
        <f t="shared" si="1110"/>
        <v>0.57965277777777768</v>
      </c>
      <c r="CH627" s="36"/>
      <c r="CI627" s="36"/>
      <c r="CJ627" s="36"/>
      <c r="CK627" s="36"/>
      <c r="CL627" s="60">
        <v>60</v>
      </c>
    </row>
    <row r="628" spans="1:90" ht="40.5" x14ac:dyDescent="0.25">
      <c r="A628" s="37">
        <v>76</v>
      </c>
      <c r="B628" s="37"/>
      <c r="C628" s="37" t="s">
        <v>58</v>
      </c>
      <c r="E628" s="39"/>
      <c r="F628" s="44"/>
      <c r="G628" s="44">
        <v>223.62</v>
      </c>
      <c r="H628" s="41">
        <f t="shared" si="1052"/>
        <v>223.32</v>
      </c>
      <c r="I628" s="42">
        <v>223.22</v>
      </c>
      <c r="J628" s="43">
        <f t="shared" si="1049"/>
        <v>-8.5117820983781798E-4</v>
      </c>
      <c r="K628" s="44">
        <f t="shared" si="1050"/>
        <v>-0.18999999999999773</v>
      </c>
      <c r="L628" s="91" t="s">
        <v>1770</v>
      </c>
      <c r="M628" s="127" t="s">
        <v>1232</v>
      </c>
      <c r="N628" s="46">
        <f t="shared" si="1066"/>
        <v>223.41</v>
      </c>
      <c r="O628" s="46">
        <f t="shared" si="1151"/>
        <v>-0.11000000000000001</v>
      </c>
      <c r="P628" s="44">
        <v>223.52</v>
      </c>
      <c r="Q628" s="46"/>
      <c r="R628" s="37"/>
      <c r="S628" s="46"/>
      <c r="T628" s="40"/>
      <c r="U628" s="47">
        <f t="shared" si="1148"/>
        <v>28.67632</v>
      </c>
      <c r="V628" s="47">
        <f t="shared" si="1149"/>
        <v>29.740320000000001</v>
      </c>
      <c r="W628" s="16">
        <v>28.67632</v>
      </c>
      <c r="X628" s="16">
        <v>29.740320000000001</v>
      </c>
      <c r="Y628" s="16">
        <v>28.67632</v>
      </c>
      <c r="Z628" s="16">
        <v>29.740320000000001</v>
      </c>
      <c r="AA628" s="50"/>
      <c r="AB628" s="50"/>
      <c r="AC628" s="50"/>
      <c r="AD628" s="50"/>
      <c r="AE628" s="51">
        <f t="shared" si="1068"/>
        <v>76</v>
      </c>
      <c r="AF628" s="51" t="str">
        <f t="shared" si="1069"/>
        <v/>
      </c>
      <c r="AG628" s="51" t="str">
        <f t="shared" si="1070"/>
        <v>m</v>
      </c>
      <c r="AH628" s="51" t="str">
        <f t="shared" si="1071"/>
        <v/>
      </c>
      <c r="AI628" s="52">
        <f t="shared" si="1072"/>
        <v>223.32</v>
      </c>
      <c r="AJ628" s="51" t="s">
        <v>58</v>
      </c>
      <c r="AK628" s="53"/>
      <c r="AL628" s="52"/>
      <c r="AM628" s="53">
        <f t="shared" si="1074"/>
        <v>44</v>
      </c>
      <c r="AN628" s="53">
        <f>IF(AJ628&lt;&gt;"",IF(AJ628="o",VLOOKUP(AM628,OpenSect!$A$1:$D$11,2),IF(AJ628="u",VLOOKUP(AM628,UpHill!$A$1:$D$35,2),IF(AJ628="d",VLOOKUP(AM628,DownHill!$A$3:$D$29,2),IF(AJ628="f",VLOOKUP(AM628,FlatUnd!$A$2:$D$30,2),IF(AJ628="t",VLOOKUP(AM628,TimeAdd!$A$1:$D$176,2),IF(AJ628="l",VLOOKUP(AM628,SLimit!$A$1:$D$8,2),AN627)))))),AN627)</f>
        <v>53</v>
      </c>
      <c r="AO628" s="53">
        <f>IF(AJ628&lt;&gt;"",IF(AJ628="o",VLOOKUP(AM628,OpenSect!$A$1:$D$11,3),IF(AJ628="u",VLOOKUP(AM628,UpHill!$A$1:$D$35,3),IF(AJ628="d",VLOOKUP(AM628,DownHill!$A$3:$D$29,3),IF(AJ628="f",VLOOKUP(AM628,FlatUnd!$A$2:$D$30,3),IF(AJ628="t",VLOOKUP(AM628,TimeAdd!$A$1:$D$18,3),IF(AJ628="l",VLOOKUP(AM628,SLimit!$A$1:$D$8,3),AO627)))))),AO627)</f>
        <v>64</v>
      </c>
      <c r="AP628" s="53">
        <f>IF(AJ628&lt;&gt;"",IF(AJ628="o",VLOOKUP(AM628,OpenSect!$A$1:$D$11,4),IF(AJ628="u",VLOOKUP(AM628,UpHill!$A$1:$D$35,4),IF(AJ628="d",VLOOKUP(AM628,DownHill!$A$3:$D$29,4),IF(AJ628="f",VLOOKUP(AM628,FlatUnd!$A$2:$D$30,4),IF(AJ628="t",VLOOKUP(AM628,TimeAdd!$A$1:$D$18,4),IF(AJ628="l",VLOOKUP(AM628,SLimit!$A$1:$D$8,4),AP627)))))),AP627)</f>
        <v>74</v>
      </c>
      <c r="AQ628" s="53" t="str">
        <f t="shared" si="1075"/>
        <v>100</v>
      </c>
      <c r="AR628" s="54" t="str">
        <f t="shared" si="1076"/>
        <v>Control @ Green fence post with 2 stays. Dot on pole and road.</v>
      </c>
      <c r="AS628" s="55"/>
      <c r="AT628" s="55"/>
      <c r="AU628" s="56">
        <f>IF(GroupStTimes!$A$8=0,MIN(CB628,CD628,CF628),MIN(BZ628,CB628,CD628,CF628))</f>
        <v>0.54085648148148135</v>
      </c>
      <c r="AV628" s="56">
        <f>IF(GroupStTimes!$A$8=0,MAX(CC628,CE628,CG628),MAX(CA628,CC628,CE628,CG628))</f>
        <v>0.58668981481481464</v>
      </c>
      <c r="AW628" s="57" t="str">
        <f t="shared" si="1077"/>
        <v>28.67632  29.74032</v>
      </c>
      <c r="AX628" s="58">
        <f t="shared" si="1078"/>
        <v>28.67632</v>
      </c>
      <c r="AY628" s="58">
        <f t="shared" si="1079"/>
        <v>29.740320000000001</v>
      </c>
      <c r="AZ628" s="31">
        <f t="shared" si="1080"/>
        <v>216.17</v>
      </c>
      <c r="BA628" s="59">
        <f t="shared" si="1081"/>
        <v>0.53976851851851826</v>
      </c>
      <c r="BB628" s="59">
        <f t="shared" si="1082"/>
        <v>0.54532407407407391</v>
      </c>
      <c r="BC628" s="59">
        <f t="shared" si="1083"/>
        <v>0.53523148148148136</v>
      </c>
      <c r="BD628" s="59">
        <f t="shared" si="1084"/>
        <v>0.58106481481481465</v>
      </c>
      <c r="BE628" s="59">
        <f t="shared" si="1085"/>
        <v>0.56562500000000004</v>
      </c>
      <c r="BF628" s="59">
        <f t="shared" si="1086"/>
        <v>0.57604166666666667</v>
      </c>
      <c r="BG628" s="59">
        <f t="shared" si="1087"/>
        <v>0.57682870370370365</v>
      </c>
      <c r="BH628" s="59">
        <f t="shared" si="1088"/>
        <v>0.57613425925925921</v>
      </c>
      <c r="BI628" s="31">
        <f t="shared" si="1089"/>
        <v>7.1500000000000057</v>
      </c>
      <c r="BJ628" s="61">
        <f t="shared" ref="BJ628:BM628" si="1162">IF($AJ627="t",IF(AM626=0,0,$BI628/AM626),IF(AM627=0,0,$BI628/AM627))</f>
        <v>0.16250000000000012</v>
      </c>
      <c r="BK628" s="61">
        <f t="shared" si="1162"/>
        <v>0.1349056603773586</v>
      </c>
      <c r="BL628" s="61">
        <f t="shared" si="1162"/>
        <v>0.11171875000000009</v>
      </c>
      <c r="BM628" s="61">
        <f t="shared" si="1162"/>
        <v>9.6621621621621703E-2</v>
      </c>
      <c r="BN628" s="62">
        <f t="shared" si="1091"/>
        <v>0</v>
      </c>
      <c r="BO628" s="62">
        <f t="shared" si="1092"/>
        <v>9</v>
      </c>
      <c r="BP628" s="62">
        <f t="shared" si="1093"/>
        <v>45</v>
      </c>
      <c r="BQ628" s="62">
        <f t="shared" si="1094"/>
        <v>0</v>
      </c>
      <c r="BR628" s="62">
        <f t="shared" si="1095"/>
        <v>8</v>
      </c>
      <c r="BS628" s="62">
        <f t="shared" si="1096"/>
        <v>6</v>
      </c>
      <c r="BT628" s="62">
        <f t="shared" si="1097"/>
        <v>0</v>
      </c>
      <c r="BU628" s="62">
        <f t="shared" si="1098"/>
        <v>6</v>
      </c>
      <c r="BV628" s="62">
        <f t="shared" si="1099"/>
        <v>42</v>
      </c>
      <c r="BW628" s="62">
        <f t="shared" si="1100"/>
        <v>0</v>
      </c>
      <c r="BX628" s="62">
        <f t="shared" si="1101"/>
        <v>5</v>
      </c>
      <c r="BY628" s="62">
        <f t="shared" si="1102"/>
        <v>48</v>
      </c>
      <c r="BZ628" s="63">
        <f t="shared" si="1103"/>
        <v>0.54653935185185154</v>
      </c>
      <c r="CA628" s="63">
        <f t="shared" si="1104"/>
        <v>0.55209490740740719</v>
      </c>
      <c r="CB628" s="63">
        <f t="shared" si="1105"/>
        <v>0.54085648148148135</v>
      </c>
      <c r="CC628" s="63">
        <f t="shared" si="1106"/>
        <v>0.58668981481481464</v>
      </c>
      <c r="CD628" s="63">
        <f t="shared" si="1107"/>
        <v>0.57027777777777777</v>
      </c>
      <c r="CE628" s="63">
        <f t="shared" si="1108"/>
        <v>0.5806944444444444</v>
      </c>
      <c r="CF628" s="63">
        <f t="shared" si="1109"/>
        <v>0.58085648148148139</v>
      </c>
      <c r="CG628" s="63">
        <f t="shared" si="1110"/>
        <v>0.58016203703703695</v>
      </c>
      <c r="CH628" s="36"/>
      <c r="CI628" s="36"/>
      <c r="CJ628" s="36"/>
      <c r="CK628" s="36"/>
      <c r="CL628" s="60">
        <v>60</v>
      </c>
    </row>
    <row r="629" spans="1:90" ht="60.75" x14ac:dyDescent="0.25">
      <c r="A629" s="37">
        <v>76</v>
      </c>
      <c r="B629" s="37"/>
      <c r="C629" s="37" t="s">
        <v>1348</v>
      </c>
      <c r="D629" s="37">
        <v>35</v>
      </c>
      <c r="E629" s="39"/>
      <c r="F629" s="44"/>
      <c r="G629" s="44">
        <v>223.66</v>
      </c>
      <c r="H629" s="41">
        <f t="shared" si="1052"/>
        <v>223.46</v>
      </c>
      <c r="I629" s="42">
        <v>223.35999999999999</v>
      </c>
      <c r="J629" s="43">
        <f t="shared" si="1049"/>
        <v>-8.5064469914039099E-4</v>
      </c>
      <c r="K629" s="44">
        <f t="shared" si="1050"/>
        <v>-0.18999999999999773</v>
      </c>
      <c r="L629" s="91" t="s">
        <v>1355</v>
      </c>
      <c r="M629" s="127" t="s">
        <v>1232</v>
      </c>
      <c r="N629" s="46">
        <f t="shared" si="1066"/>
        <v>223.54999999999998</v>
      </c>
      <c r="O629" s="46">
        <f t="shared" si="1151"/>
        <v>-0.11000000000000001</v>
      </c>
      <c r="P629" s="44">
        <v>223.66</v>
      </c>
      <c r="Q629" s="46"/>
      <c r="R629" s="37"/>
      <c r="S629" s="46"/>
      <c r="T629" s="40"/>
      <c r="U629" s="47" t="str">
        <f t="shared" si="1148"/>
        <v/>
      </c>
      <c r="V629" s="47" t="str">
        <f t="shared" si="1149"/>
        <v/>
      </c>
      <c r="W629" s="50"/>
      <c r="X629" s="50"/>
      <c r="Y629" s="50"/>
      <c r="Z629" s="50"/>
      <c r="AA629" s="50"/>
      <c r="AB629" s="50"/>
      <c r="AC629" s="50"/>
      <c r="AD629" s="50"/>
      <c r="AE629" s="51">
        <f t="shared" si="1068"/>
        <v>76</v>
      </c>
      <c r="AF629" s="51" t="str">
        <f t="shared" si="1069"/>
        <v/>
      </c>
      <c r="AG629" s="51" t="str">
        <f t="shared" si="1070"/>
        <v>o/l</v>
      </c>
      <c r="AH629" s="51">
        <f t="shared" si="1071"/>
        <v>35</v>
      </c>
      <c r="AI629" s="52">
        <f t="shared" si="1072"/>
        <v>223.46</v>
      </c>
      <c r="AJ629" s="51" t="s">
        <v>31</v>
      </c>
      <c r="AK629" s="53"/>
      <c r="AL629" s="52"/>
      <c r="AM629" s="53">
        <f t="shared" si="1074"/>
        <v>35</v>
      </c>
      <c r="AN629" s="53">
        <f>IF(AJ629&lt;&gt;"",IF(AJ629="o",VLOOKUP(AM629,OpenSect!$A$1:$D$11,2),IF(AJ629="u",VLOOKUP(AM629,UpHill!$A$1:$D$35,2),IF(AJ629="d",VLOOKUP(AM629,DownHill!$A$3:$D$29,2),IF(AJ629="f",VLOOKUP(AM629,FlatUnd!$A$2:$D$30,2),IF(AJ629="t",VLOOKUP(AM629,TimeAdd!$A$1:$D$176,2),IF(AJ629="l",VLOOKUP(AM629,SLimit!$A$1:$D$8,2),AN628)))))),AN628)</f>
        <v>40</v>
      </c>
      <c r="AO629" s="53">
        <f>IF(AJ629&lt;&gt;"",IF(AJ629="o",VLOOKUP(AM629,OpenSect!$A$1:$D$11,3),IF(AJ629="u",VLOOKUP(AM629,UpHill!$A$1:$D$35,3),IF(AJ629="d",VLOOKUP(AM629,DownHill!$A$3:$D$29,3),IF(AJ629="f",VLOOKUP(AM629,FlatUnd!$A$2:$D$30,3),IF(AJ629="t",VLOOKUP(AM629,TimeAdd!$A$1:$D$18,3),IF(AJ629="l",VLOOKUP(AM629,SLimit!$A$1:$D$8,3),AO628)))))),AO628)</f>
        <v>45</v>
      </c>
      <c r="AP629" s="53">
        <f>IF(AJ629&lt;&gt;"",IF(AJ629="o",VLOOKUP(AM629,OpenSect!$A$1:$D$11,4),IF(AJ629="u",VLOOKUP(AM629,UpHill!$A$1:$D$35,4),IF(AJ629="d",VLOOKUP(AM629,DownHill!$A$3:$D$29,4),IF(AJ629="f",VLOOKUP(AM629,FlatUnd!$A$2:$D$30,4),IF(AJ629="t",VLOOKUP(AM629,TimeAdd!$A$1:$D$18,4),IF(AJ629="l",VLOOKUP(AM629,SLimit!$A$1:$D$8,4),AP628)))))),AP628)</f>
        <v>50</v>
      </c>
      <c r="AQ629" s="53" t="str">
        <f t="shared" si="1075"/>
        <v>100</v>
      </c>
      <c r="AR629" s="54" t="str">
        <f t="shared" si="1076"/>
        <v xml:space="preserve">Warning Speed Bumps. START of OPEN SECTION. Be carefull of unmarked speed bumps,rumble strips and stray animals </v>
      </c>
      <c r="AS629" s="55"/>
      <c r="AT629" s="55"/>
      <c r="AU629" s="56">
        <f>IF(GroupStTimes!$A$8=0,MIN(CB629,CD629,CF629),MIN(BZ629,CB629,CD629,CF629))</f>
        <v>0.54096064814814804</v>
      </c>
      <c r="AV629" s="56">
        <f>IF(GroupStTimes!$A$8=0,MAX(CC629,CE629,CG629),MAX(CA629,CC629,CE629,CG629))</f>
        <v>0.58679398148148132</v>
      </c>
      <c r="AW629" s="57" t="str">
        <f t="shared" si="1077"/>
        <v/>
      </c>
      <c r="AX629" s="58" t="str">
        <f t="shared" si="1078"/>
        <v/>
      </c>
      <c r="AY629" s="58" t="str">
        <f t="shared" si="1079"/>
        <v/>
      </c>
      <c r="AZ629" s="31">
        <f t="shared" si="1080"/>
        <v>216.17</v>
      </c>
      <c r="BA629" s="59">
        <f t="shared" si="1081"/>
        <v>0.53976851851851826</v>
      </c>
      <c r="BB629" s="59">
        <f t="shared" si="1082"/>
        <v>0.54532407407407391</v>
      </c>
      <c r="BC629" s="59">
        <f t="shared" si="1083"/>
        <v>0.53523148148148136</v>
      </c>
      <c r="BD629" s="59">
        <f t="shared" si="1084"/>
        <v>0.58106481481481465</v>
      </c>
      <c r="BE629" s="59">
        <f t="shared" si="1085"/>
        <v>0.56562500000000004</v>
      </c>
      <c r="BF629" s="59">
        <f t="shared" si="1086"/>
        <v>0.57604166666666667</v>
      </c>
      <c r="BG629" s="59">
        <f t="shared" si="1087"/>
        <v>0.57682870370370365</v>
      </c>
      <c r="BH629" s="59">
        <f t="shared" si="1088"/>
        <v>0.57613425925925921</v>
      </c>
      <c r="BI629" s="31">
        <f t="shared" si="1089"/>
        <v>7.2900000000000205</v>
      </c>
      <c r="BJ629" s="61">
        <f t="shared" ref="BJ629:BM629" si="1163">IF($AJ628="t",IF(AM627=0,0,$BI629/AM627),IF(AM628=0,0,$BI629/AM628))</f>
        <v>0.16568181818181865</v>
      </c>
      <c r="BK629" s="61">
        <f t="shared" si="1163"/>
        <v>0.13754716981132115</v>
      </c>
      <c r="BL629" s="61">
        <f t="shared" si="1163"/>
        <v>0.11390625000000032</v>
      </c>
      <c r="BM629" s="61">
        <f t="shared" si="1163"/>
        <v>9.8513513513513784E-2</v>
      </c>
      <c r="BN629" s="62">
        <f t="shared" si="1091"/>
        <v>0</v>
      </c>
      <c r="BO629" s="62">
        <f t="shared" si="1092"/>
        <v>9</v>
      </c>
      <c r="BP629" s="62">
        <f t="shared" si="1093"/>
        <v>56</v>
      </c>
      <c r="BQ629" s="62">
        <f t="shared" si="1094"/>
        <v>0</v>
      </c>
      <c r="BR629" s="62">
        <f t="shared" si="1095"/>
        <v>8</v>
      </c>
      <c r="BS629" s="62">
        <f t="shared" si="1096"/>
        <v>15</v>
      </c>
      <c r="BT629" s="62">
        <f t="shared" si="1097"/>
        <v>0</v>
      </c>
      <c r="BU629" s="62">
        <f t="shared" si="1098"/>
        <v>6</v>
      </c>
      <c r="BV629" s="62">
        <f t="shared" si="1099"/>
        <v>50</v>
      </c>
      <c r="BW629" s="62">
        <f t="shared" si="1100"/>
        <v>0</v>
      </c>
      <c r="BX629" s="62">
        <f t="shared" si="1101"/>
        <v>5</v>
      </c>
      <c r="BY629" s="62">
        <f t="shared" si="1102"/>
        <v>55</v>
      </c>
      <c r="BZ629" s="63">
        <f t="shared" si="1103"/>
        <v>0.54666666666666641</v>
      </c>
      <c r="CA629" s="63">
        <f t="shared" si="1104"/>
        <v>0.55222222222222206</v>
      </c>
      <c r="CB629" s="63">
        <f t="shared" si="1105"/>
        <v>0.54096064814814804</v>
      </c>
      <c r="CC629" s="63">
        <f t="shared" si="1106"/>
        <v>0.58679398148148132</v>
      </c>
      <c r="CD629" s="63">
        <f t="shared" si="1107"/>
        <v>0.57037037037037042</v>
      </c>
      <c r="CE629" s="63">
        <f t="shared" si="1108"/>
        <v>0.58078703703703705</v>
      </c>
      <c r="CF629" s="63">
        <f t="shared" si="1109"/>
        <v>0.5809375</v>
      </c>
      <c r="CG629" s="63">
        <f t="shared" si="1110"/>
        <v>0.58024305555555555</v>
      </c>
      <c r="CH629" s="36"/>
      <c r="CI629" s="36"/>
      <c r="CJ629" s="36"/>
      <c r="CK629" s="36"/>
      <c r="CL629" s="60">
        <v>60</v>
      </c>
    </row>
    <row r="630" spans="1:90" ht="26.25" customHeight="1" x14ac:dyDescent="0.25">
      <c r="A630" s="37">
        <v>76</v>
      </c>
      <c r="B630" s="37" t="s">
        <v>1347</v>
      </c>
      <c r="E630" s="39"/>
      <c r="F630" s="44"/>
      <c r="G630" s="44">
        <v>224.72</v>
      </c>
      <c r="H630" s="41">
        <f t="shared" si="1052"/>
        <v>224.52</v>
      </c>
      <c r="I630" s="42">
        <v>224.42</v>
      </c>
      <c r="J630" s="43">
        <f t="shared" ref="J630:J732" si="1164">IF(N630="","",IF((I630-$I$4)=0,0,((I630-$I$4-(N630-$N$4))/(I630-$I$4))))</f>
        <v>-8.4662686035111723E-4</v>
      </c>
      <c r="K630" s="44">
        <f t="shared" ref="K630:K732" si="1165">(I630-$I$5)-(N630-$N$5)</f>
        <v>-0.18999999999999773</v>
      </c>
      <c r="L630" s="91" t="s">
        <v>1016</v>
      </c>
      <c r="M630" s="127" t="s">
        <v>1232</v>
      </c>
      <c r="N630" s="46">
        <f t="shared" si="1066"/>
        <v>224.60999999999999</v>
      </c>
      <c r="O630" s="46">
        <f t="shared" si="1151"/>
        <v>-0.11000000000000001</v>
      </c>
      <c r="P630" s="44">
        <v>224.72</v>
      </c>
      <c r="Q630" s="46"/>
      <c r="R630" s="37"/>
      <c r="S630" s="46"/>
      <c r="T630" s="40"/>
      <c r="U630" s="47" t="str">
        <f t="shared" si="1148"/>
        <v/>
      </c>
      <c r="V630" s="47" t="str">
        <f t="shared" si="1149"/>
        <v/>
      </c>
      <c r="W630" s="50"/>
      <c r="X630" s="50"/>
      <c r="Y630" s="50"/>
      <c r="Z630" s="50"/>
      <c r="AA630" s="50"/>
      <c r="AB630" s="50"/>
      <c r="AC630" s="50"/>
      <c r="AD630" s="50"/>
      <c r="AE630" s="51">
        <f t="shared" si="1068"/>
        <v>76</v>
      </c>
      <c r="AF630" s="51" t="str">
        <f t="shared" si="1069"/>
        <v>u 1,5</v>
      </c>
      <c r="AG630" s="51" t="str">
        <f t="shared" si="1070"/>
        <v/>
      </c>
      <c r="AH630" s="51" t="str">
        <f t="shared" si="1071"/>
        <v/>
      </c>
      <c r="AI630" s="52">
        <f t="shared" si="1072"/>
        <v>224.52</v>
      </c>
      <c r="AJ630" s="51"/>
      <c r="AK630" s="53"/>
      <c r="AL630" s="52"/>
      <c r="AM630" s="53">
        <f t="shared" si="1074"/>
        <v>35</v>
      </c>
      <c r="AN630" s="53">
        <f>IF(AJ630&lt;&gt;"",IF(AJ630="o",VLOOKUP(AM630,OpenSect!$A$1:$D$11,2),IF(AJ630="u",VLOOKUP(AM630,UpHill!$A$1:$D$35,2),IF(AJ630="d",VLOOKUP(AM630,DownHill!$A$3:$D$29,2),IF(AJ630="f",VLOOKUP(AM630,FlatUnd!$A$2:$D$30,2),IF(AJ630="t",VLOOKUP(AM630,TimeAdd!$A$1:$D$176,2),IF(AJ630="l",VLOOKUP(AM630,SLimit!$A$1:$D$8,2),AN629)))))),AN629)</f>
        <v>40</v>
      </c>
      <c r="AO630" s="53">
        <f>IF(AJ630&lt;&gt;"",IF(AJ630="o",VLOOKUP(AM630,OpenSect!$A$1:$D$11,3),IF(AJ630="u",VLOOKUP(AM630,UpHill!$A$1:$D$35,3),IF(AJ630="d",VLOOKUP(AM630,DownHill!$A$3:$D$29,3),IF(AJ630="f",VLOOKUP(AM630,FlatUnd!$A$2:$D$30,3),IF(AJ630="t",VLOOKUP(AM630,TimeAdd!$A$1:$D$18,3),IF(AJ630="l",VLOOKUP(AM630,SLimit!$A$1:$D$8,3),AO629)))))),AO629)</f>
        <v>45</v>
      </c>
      <c r="AP630" s="53">
        <f>IF(AJ630&lt;&gt;"",IF(AJ630="o",VLOOKUP(AM630,OpenSect!$A$1:$D$11,4),IF(AJ630="u",VLOOKUP(AM630,UpHill!$A$1:$D$35,4),IF(AJ630="d",VLOOKUP(AM630,DownHill!$A$3:$D$29,4),IF(AJ630="f",VLOOKUP(AM630,FlatUnd!$A$2:$D$30,4),IF(AJ630="t",VLOOKUP(AM630,TimeAdd!$A$1:$D$18,4),IF(AJ630="l",VLOOKUP(AM630,SLimit!$A$1:$D$8,4),AP629)))))),AP629)</f>
        <v>50</v>
      </c>
      <c r="AQ630" s="53" t="str">
        <f t="shared" si="1075"/>
        <v>100</v>
      </c>
      <c r="AR630" s="54" t="str">
        <f t="shared" si="1076"/>
        <v>Bridge.</v>
      </c>
      <c r="AS630" s="55"/>
      <c r="AT630" s="55"/>
      <c r="AU630" s="56">
        <f>IF(GroupStTimes!$A$8=0,MIN(CB630,CD630,CF630),MIN(BZ630,CB630,CD630,CF630))</f>
        <v>0.54206018518518506</v>
      </c>
      <c r="AV630" s="56">
        <f>IF(GroupStTimes!$A$8=0,MAX(CC630,CE630,CG630),MAX(CA630,CC630,CE630,CG630))</f>
        <v>0.58789351851851834</v>
      </c>
      <c r="AW630" s="57" t="str">
        <f t="shared" si="1077"/>
        <v/>
      </c>
      <c r="AX630" s="58" t="str">
        <f t="shared" si="1078"/>
        <v/>
      </c>
      <c r="AY630" s="58" t="str">
        <f t="shared" si="1079"/>
        <v/>
      </c>
      <c r="AZ630" s="31">
        <f t="shared" si="1080"/>
        <v>223.46</v>
      </c>
      <c r="BA630" s="59">
        <f t="shared" si="1081"/>
        <v>0.54666666666666641</v>
      </c>
      <c r="BB630" s="59">
        <f t="shared" si="1082"/>
        <v>0.55222222222222206</v>
      </c>
      <c r="BC630" s="59">
        <f t="shared" si="1083"/>
        <v>0.54096064814814804</v>
      </c>
      <c r="BD630" s="59">
        <f t="shared" si="1084"/>
        <v>0.58679398148148132</v>
      </c>
      <c r="BE630" s="59">
        <f t="shared" si="1085"/>
        <v>0.57037037037037042</v>
      </c>
      <c r="BF630" s="59">
        <f t="shared" si="1086"/>
        <v>0.58078703703703705</v>
      </c>
      <c r="BG630" s="59">
        <f t="shared" si="1087"/>
        <v>0.5809375</v>
      </c>
      <c r="BH630" s="59">
        <f t="shared" si="1088"/>
        <v>0.58024305555555555</v>
      </c>
      <c r="BI630" s="31">
        <f t="shared" si="1089"/>
        <v>1.0600000000000023</v>
      </c>
      <c r="BJ630" s="61">
        <f t="shared" ref="BJ630:BM630" si="1166">IF($AJ629="t",IF(AM628=0,0,$BI630/AM628),IF(AM629=0,0,$BI630/AM629))</f>
        <v>3.028571428571435E-2</v>
      </c>
      <c r="BK630" s="61">
        <f t="shared" si="1166"/>
        <v>2.6500000000000058E-2</v>
      </c>
      <c r="BL630" s="61">
        <f t="shared" si="1166"/>
        <v>2.3555555555555607E-2</v>
      </c>
      <c r="BM630" s="61">
        <f t="shared" si="1166"/>
        <v>2.1200000000000045E-2</v>
      </c>
      <c r="BN630" s="62">
        <f t="shared" si="1091"/>
        <v>0</v>
      </c>
      <c r="BO630" s="62">
        <f t="shared" si="1092"/>
        <v>1</v>
      </c>
      <c r="BP630" s="62">
        <f t="shared" si="1093"/>
        <v>49</v>
      </c>
      <c r="BQ630" s="62">
        <f t="shared" si="1094"/>
        <v>0</v>
      </c>
      <c r="BR630" s="62">
        <f t="shared" si="1095"/>
        <v>1</v>
      </c>
      <c r="BS630" s="62">
        <f t="shared" si="1096"/>
        <v>35</v>
      </c>
      <c r="BT630" s="62">
        <f t="shared" si="1097"/>
        <v>0</v>
      </c>
      <c r="BU630" s="62">
        <f t="shared" si="1098"/>
        <v>1</v>
      </c>
      <c r="BV630" s="62">
        <f t="shared" si="1099"/>
        <v>25</v>
      </c>
      <c r="BW630" s="62">
        <f t="shared" si="1100"/>
        <v>0</v>
      </c>
      <c r="BX630" s="62">
        <f t="shared" si="1101"/>
        <v>1</v>
      </c>
      <c r="BY630" s="62">
        <f t="shared" si="1102"/>
        <v>16</v>
      </c>
      <c r="BZ630" s="63">
        <f t="shared" si="1103"/>
        <v>0.54792824074074054</v>
      </c>
      <c r="CA630" s="63">
        <f t="shared" si="1104"/>
        <v>0.55348379629629618</v>
      </c>
      <c r="CB630" s="63">
        <f t="shared" si="1105"/>
        <v>0.54206018518518506</v>
      </c>
      <c r="CC630" s="63">
        <f t="shared" si="1106"/>
        <v>0.58789351851851834</v>
      </c>
      <c r="CD630" s="63">
        <f t="shared" si="1107"/>
        <v>0.57135416666666672</v>
      </c>
      <c r="CE630" s="63">
        <f t="shared" si="1108"/>
        <v>0.58177083333333335</v>
      </c>
      <c r="CF630" s="63">
        <f t="shared" si="1109"/>
        <v>0.58181712962962961</v>
      </c>
      <c r="CG630" s="63">
        <f t="shared" si="1110"/>
        <v>0.58112268518518517</v>
      </c>
      <c r="CH630" s="36"/>
      <c r="CI630" s="36"/>
      <c r="CJ630" s="36"/>
      <c r="CK630" s="36"/>
      <c r="CL630" s="60">
        <v>60</v>
      </c>
    </row>
    <row r="631" spans="1:90" ht="26.25" customHeight="1" x14ac:dyDescent="0.25">
      <c r="A631" s="37">
        <v>76</v>
      </c>
      <c r="B631" s="37"/>
      <c r="E631" s="39"/>
      <c r="F631" s="44"/>
      <c r="G631" s="44">
        <v>225.61</v>
      </c>
      <c r="H631" s="41">
        <f t="shared" ref="H631:H733" si="1167">ROUND(IF(G631="",N631,IF(P631="",I631,IF(R631="",(I631+(P631+O631))/2,IF(T631="",(I631+(P631+O631)+(R631+Q631))/3,(I631+(P631+O631)+(R631+Q631)+(T631+S631))/4)))),2)</f>
        <v>225.41</v>
      </c>
      <c r="I631" s="42">
        <v>225.31</v>
      </c>
      <c r="J631" s="43">
        <f t="shared" si="1164"/>
        <v>-8.4328258843370345E-4</v>
      </c>
      <c r="K631" s="44">
        <f t="shared" si="1165"/>
        <v>-0.18999999999999773</v>
      </c>
      <c r="L631" s="91" t="s">
        <v>1356</v>
      </c>
      <c r="M631" s="127" t="s">
        <v>1232</v>
      </c>
      <c r="N631" s="46">
        <f t="shared" si="1066"/>
        <v>225.5</v>
      </c>
      <c r="O631" s="46">
        <f t="shared" si="1151"/>
        <v>-0.11000000000000001</v>
      </c>
      <c r="P631" s="44">
        <v>225.61</v>
      </c>
      <c r="Q631" s="46"/>
      <c r="R631" s="37"/>
      <c r="S631" s="46"/>
      <c r="T631" s="40"/>
      <c r="U631" s="47" t="str">
        <f t="shared" si="1148"/>
        <v/>
      </c>
      <c r="V631" s="47" t="str">
        <f t="shared" si="1149"/>
        <v/>
      </c>
      <c r="W631" s="50"/>
      <c r="X631" s="50"/>
      <c r="Y631" s="50"/>
      <c r="Z631" s="50"/>
      <c r="AA631" s="50"/>
      <c r="AB631" s="50"/>
      <c r="AC631" s="50"/>
      <c r="AD631" s="50"/>
      <c r="AE631" s="51">
        <f t="shared" si="1068"/>
        <v>76</v>
      </c>
      <c r="AF631" s="51" t="str">
        <f t="shared" si="1069"/>
        <v/>
      </c>
      <c r="AG631" s="51" t="str">
        <f t="shared" si="1070"/>
        <v/>
      </c>
      <c r="AH631" s="51" t="str">
        <f t="shared" si="1071"/>
        <v/>
      </c>
      <c r="AI631" s="52">
        <f t="shared" si="1072"/>
        <v>225.41</v>
      </c>
      <c r="AJ631" s="51"/>
      <c r="AK631" s="53"/>
      <c r="AL631" s="52"/>
      <c r="AM631" s="53">
        <f t="shared" si="1074"/>
        <v>35</v>
      </c>
      <c r="AN631" s="53">
        <f>IF(AJ631&lt;&gt;"",IF(AJ631="o",VLOOKUP(AM631,OpenSect!$A$1:$D$11,2),IF(AJ631="u",VLOOKUP(AM631,UpHill!$A$1:$D$35,2),IF(AJ631="d",VLOOKUP(AM631,DownHill!$A$3:$D$29,2),IF(AJ631="f",VLOOKUP(AM631,FlatUnd!$A$2:$D$30,2),IF(AJ631="t",VLOOKUP(AM631,TimeAdd!$A$1:$D$176,2),IF(AJ631="l",VLOOKUP(AM631,SLimit!$A$1:$D$8,2),AN630)))))),AN630)</f>
        <v>40</v>
      </c>
      <c r="AO631" s="53">
        <f>IF(AJ631&lt;&gt;"",IF(AJ631="o",VLOOKUP(AM631,OpenSect!$A$1:$D$11,3),IF(AJ631="u",VLOOKUP(AM631,UpHill!$A$1:$D$35,3),IF(AJ631="d",VLOOKUP(AM631,DownHill!$A$3:$D$29,3),IF(AJ631="f",VLOOKUP(AM631,FlatUnd!$A$2:$D$30,3),IF(AJ631="t",VLOOKUP(AM631,TimeAdd!$A$1:$D$18,3),IF(AJ631="l",VLOOKUP(AM631,SLimit!$A$1:$D$8,3),AO630)))))),AO630)</f>
        <v>45</v>
      </c>
      <c r="AP631" s="53">
        <f>IF(AJ631&lt;&gt;"",IF(AJ631="o",VLOOKUP(AM631,OpenSect!$A$1:$D$11,4),IF(AJ631="u",VLOOKUP(AM631,UpHill!$A$1:$D$35,4),IF(AJ631="d",VLOOKUP(AM631,DownHill!$A$3:$D$29,4),IF(AJ631="f",VLOOKUP(AM631,FlatUnd!$A$2:$D$30,4),IF(AJ631="t",VLOOKUP(AM631,TimeAdd!$A$1:$D$18,4),IF(AJ631="l",VLOOKUP(AM631,SLimit!$A$1:$D$8,4),AP630)))))),AP630)</f>
        <v>50</v>
      </c>
      <c r="AQ631" s="53" t="str">
        <f t="shared" si="1075"/>
        <v>100</v>
      </c>
      <c r="AR631" s="54" t="str">
        <f t="shared" si="1076"/>
        <v>14km stone.</v>
      </c>
      <c r="AS631" s="55"/>
      <c r="AT631" s="55"/>
      <c r="AU631" s="56">
        <f>IF(GroupStTimes!$A$8=0,MIN(CB631,CD631,CF631),MIN(BZ631,CB631,CD631,CF631))</f>
        <v>0.54298611111111095</v>
      </c>
      <c r="AV631" s="56">
        <f>IF(GroupStTimes!$A$8=0,MAX(CC631,CE631,CG631),MAX(CA631,CC631,CE631,CG631))</f>
        <v>0.58881944444444423</v>
      </c>
      <c r="AW631" s="57" t="str">
        <f t="shared" si="1077"/>
        <v/>
      </c>
      <c r="AX631" s="58" t="str">
        <f t="shared" si="1078"/>
        <v/>
      </c>
      <c r="AY631" s="58" t="str">
        <f t="shared" si="1079"/>
        <v/>
      </c>
      <c r="AZ631" s="31">
        <f t="shared" si="1080"/>
        <v>223.46</v>
      </c>
      <c r="BA631" s="59">
        <f t="shared" si="1081"/>
        <v>0.54666666666666641</v>
      </c>
      <c r="BB631" s="59">
        <f t="shared" si="1082"/>
        <v>0.55222222222222206</v>
      </c>
      <c r="BC631" s="59">
        <f t="shared" si="1083"/>
        <v>0.54096064814814804</v>
      </c>
      <c r="BD631" s="59">
        <f t="shared" si="1084"/>
        <v>0.58679398148148132</v>
      </c>
      <c r="BE631" s="59">
        <f t="shared" si="1085"/>
        <v>0.57037037037037042</v>
      </c>
      <c r="BF631" s="59">
        <f t="shared" si="1086"/>
        <v>0.58078703703703705</v>
      </c>
      <c r="BG631" s="59">
        <f t="shared" si="1087"/>
        <v>0.5809375</v>
      </c>
      <c r="BH631" s="59">
        <f t="shared" si="1088"/>
        <v>0.58024305555555555</v>
      </c>
      <c r="BI631" s="31">
        <f t="shared" si="1089"/>
        <v>1.9499999999999886</v>
      </c>
      <c r="BJ631" s="61">
        <f t="shared" ref="BJ631:BM631" si="1168">IF($AJ630="t",IF(AM629=0,0,$BI631/AM629),IF(AM630=0,0,$BI631/AM630))</f>
        <v>5.571428571428539E-2</v>
      </c>
      <c r="BK631" s="61">
        <f t="shared" si="1168"/>
        <v>4.8749999999999717E-2</v>
      </c>
      <c r="BL631" s="61">
        <f t="shared" si="1168"/>
        <v>4.3333333333333078E-2</v>
      </c>
      <c r="BM631" s="61">
        <f t="shared" si="1168"/>
        <v>3.8999999999999771E-2</v>
      </c>
      <c r="BN631" s="62">
        <f t="shared" si="1091"/>
        <v>0</v>
      </c>
      <c r="BO631" s="62">
        <f t="shared" si="1092"/>
        <v>3</v>
      </c>
      <c r="BP631" s="62">
        <f t="shared" si="1093"/>
        <v>21</v>
      </c>
      <c r="BQ631" s="62">
        <f t="shared" si="1094"/>
        <v>0</v>
      </c>
      <c r="BR631" s="62">
        <f t="shared" si="1095"/>
        <v>2</v>
      </c>
      <c r="BS631" s="62">
        <f t="shared" si="1096"/>
        <v>55</v>
      </c>
      <c r="BT631" s="62">
        <f t="shared" si="1097"/>
        <v>0</v>
      </c>
      <c r="BU631" s="62">
        <f t="shared" si="1098"/>
        <v>2</v>
      </c>
      <c r="BV631" s="62">
        <f t="shared" si="1099"/>
        <v>36</v>
      </c>
      <c r="BW631" s="62">
        <f t="shared" si="1100"/>
        <v>0</v>
      </c>
      <c r="BX631" s="62">
        <f t="shared" si="1101"/>
        <v>2</v>
      </c>
      <c r="BY631" s="62">
        <f t="shared" si="1102"/>
        <v>20</v>
      </c>
      <c r="BZ631" s="63">
        <f t="shared" si="1103"/>
        <v>0.54899305555555533</v>
      </c>
      <c r="CA631" s="63">
        <f t="shared" si="1104"/>
        <v>0.55454861111111098</v>
      </c>
      <c r="CB631" s="63">
        <f t="shared" si="1105"/>
        <v>0.54298611111111095</v>
      </c>
      <c r="CC631" s="63">
        <f t="shared" si="1106"/>
        <v>0.58881944444444423</v>
      </c>
      <c r="CD631" s="63">
        <f t="shared" si="1107"/>
        <v>0.57217592592592592</v>
      </c>
      <c r="CE631" s="63">
        <f t="shared" si="1108"/>
        <v>0.58259259259259255</v>
      </c>
      <c r="CF631" s="63">
        <f t="shared" si="1109"/>
        <v>0.58255787037037032</v>
      </c>
      <c r="CG631" s="63">
        <f t="shared" si="1110"/>
        <v>0.58186342592592588</v>
      </c>
      <c r="CH631" s="36"/>
      <c r="CI631" s="36"/>
      <c r="CJ631" s="36"/>
      <c r="CK631" s="36"/>
      <c r="CL631" s="60">
        <v>60</v>
      </c>
    </row>
    <row r="632" spans="1:90" ht="20.25" x14ac:dyDescent="0.25">
      <c r="A632" s="37">
        <v>76</v>
      </c>
      <c r="B632" s="37"/>
      <c r="E632" s="39"/>
      <c r="F632" s="44"/>
      <c r="G632" s="44">
        <v>226.91</v>
      </c>
      <c r="H632" s="41">
        <f t="shared" si="1167"/>
        <v>226.71</v>
      </c>
      <c r="I632" s="42">
        <v>226.60999999999999</v>
      </c>
      <c r="J632" s="43">
        <f t="shared" si="1164"/>
        <v>-8.3844490534397311E-4</v>
      </c>
      <c r="K632" s="44">
        <f t="shared" si="1165"/>
        <v>-0.18999999999999773</v>
      </c>
      <c r="L632" s="91" t="s">
        <v>1367</v>
      </c>
      <c r="M632" s="127" t="s">
        <v>1232</v>
      </c>
      <c r="N632" s="46">
        <f t="shared" si="1066"/>
        <v>226.79999999999998</v>
      </c>
      <c r="O632" s="46">
        <f t="shared" si="1151"/>
        <v>-0.11000000000000001</v>
      </c>
      <c r="P632" s="44">
        <v>226.91</v>
      </c>
      <c r="Q632" s="46"/>
      <c r="R632" s="37"/>
      <c r="S632" s="46"/>
      <c r="T632" s="40"/>
      <c r="U632" s="47" t="str">
        <f t="shared" si="1148"/>
        <v/>
      </c>
      <c r="V632" s="47" t="str">
        <f t="shared" si="1149"/>
        <v/>
      </c>
      <c r="W632" s="50"/>
      <c r="X632" s="50"/>
      <c r="Y632" s="50"/>
      <c r="Z632" s="50"/>
      <c r="AA632" s="50"/>
      <c r="AB632" s="50"/>
      <c r="AC632" s="50"/>
      <c r="AD632" s="50"/>
      <c r="AE632" s="51">
        <f t="shared" si="1068"/>
        <v>76</v>
      </c>
      <c r="AF632" s="51" t="str">
        <f t="shared" si="1069"/>
        <v/>
      </c>
      <c r="AG632" s="51" t="str">
        <f t="shared" si="1070"/>
        <v/>
      </c>
      <c r="AH632" s="51" t="str">
        <f t="shared" si="1071"/>
        <v/>
      </c>
      <c r="AI632" s="52">
        <f t="shared" si="1072"/>
        <v>226.71</v>
      </c>
      <c r="AJ632" s="51"/>
      <c r="AK632" s="53"/>
      <c r="AL632" s="52"/>
      <c r="AM632" s="53">
        <f t="shared" si="1074"/>
        <v>35</v>
      </c>
      <c r="AN632" s="53">
        <f>IF(AJ632&lt;&gt;"",IF(AJ632="o",VLOOKUP(AM632,OpenSect!$A$1:$D$11,2),IF(AJ632="u",VLOOKUP(AM632,UpHill!$A$1:$D$35,2),IF(AJ632="d",VLOOKUP(AM632,DownHill!$A$3:$D$29,2),IF(AJ632="f",VLOOKUP(AM632,FlatUnd!$A$2:$D$30,2),IF(AJ632="t",VLOOKUP(AM632,TimeAdd!$A$1:$D$176,2),IF(AJ632="l",VLOOKUP(AM632,SLimit!$A$1:$D$8,2),AN631)))))),AN631)</f>
        <v>40</v>
      </c>
      <c r="AO632" s="53">
        <f>IF(AJ632&lt;&gt;"",IF(AJ632="o",VLOOKUP(AM632,OpenSect!$A$1:$D$11,3),IF(AJ632="u",VLOOKUP(AM632,UpHill!$A$1:$D$35,3),IF(AJ632="d",VLOOKUP(AM632,DownHill!$A$3:$D$29,3),IF(AJ632="f",VLOOKUP(AM632,FlatUnd!$A$2:$D$30,3),IF(AJ632="t",VLOOKUP(AM632,TimeAdd!$A$1:$D$18,3),IF(AJ632="l",VLOOKUP(AM632,SLimit!$A$1:$D$8,3),AO631)))))),AO631)</f>
        <v>45</v>
      </c>
      <c r="AP632" s="53">
        <f>IF(AJ632&lt;&gt;"",IF(AJ632="o",VLOOKUP(AM632,OpenSect!$A$1:$D$11,4),IF(AJ632="u",VLOOKUP(AM632,UpHill!$A$1:$D$35,4),IF(AJ632="d",VLOOKUP(AM632,DownHill!$A$3:$D$29,4),IF(AJ632="f",VLOOKUP(AM632,FlatUnd!$A$2:$D$30,4),IF(AJ632="t",VLOOKUP(AM632,TimeAdd!$A$1:$D$18,4),IF(AJ632="l",VLOOKUP(AM632,SLimit!$A$1:$D$8,4),AP631)))))),AP631)</f>
        <v>50</v>
      </c>
      <c r="AQ632" s="53" t="str">
        <f t="shared" si="1075"/>
        <v>100</v>
      </c>
      <c r="AR632" s="54" t="str">
        <f t="shared" si="1076"/>
        <v xml:space="preserve"> Warning Side road Juntion.  {Township}</v>
      </c>
      <c r="AS632" s="55"/>
      <c r="AT632" s="55"/>
      <c r="AU632" s="56">
        <f>IF(GroupStTimes!$A$8=0,MIN(CB632,CD632,CF632),MIN(BZ632,CB632,CD632,CF632))</f>
        <v>0.54435185185185175</v>
      </c>
      <c r="AV632" s="56">
        <f>IF(GroupStTimes!$A$8=0,MAX(CC632,CE632,CG632),MAX(CA632,CC632,CE632,CG632))</f>
        <v>0.59018518518518504</v>
      </c>
      <c r="AW632" s="57" t="str">
        <f t="shared" si="1077"/>
        <v/>
      </c>
      <c r="AX632" s="58" t="str">
        <f t="shared" si="1078"/>
        <v/>
      </c>
      <c r="AY632" s="58" t="str">
        <f t="shared" si="1079"/>
        <v/>
      </c>
      <c r="AZ632" s="31">
        <f t="shared" si="1080"/>
        <v>223.46</v>
      </c>
      <c r="BA632" s="59">
        <f t="shared" si="1081"/>
        <v>0.54666666666666641</v>
      </c>
      <c r="BB632" s="59">
        <f t="shared" si="1082"/>
        <v>0.55222222222222206</v>
      </c>
      <c r="BC632" s="59">
        <f t="shared" si="1083"/>
        <v>0.54096064814814804</v>
      </c>
      <c r="BD632" s="59">
        <f t="shared" si="1084"/>
        <v>0.58679398148148132</v>
      </c>
      <c r="BE632" s="59">
        <f t="shared" si="1085"/>
        <v>0.57037037037037042</v>
      </c>
      <c r="BF632" s="59">
        <f t="shared" si="1086"/>
        <v>0.58078703703703705</v>
      </c>
      <c r="BG632" s="59">
        <f t="shared" si="1087"/>
        <v>0.5809375</v>
      </c>
      <c r="BH632" s="59">
        <f t="shared" si="1088"/>
        <v>0.58024305555555555</v>
      </c>
      <c r="BI632" s="31">
        <f t="shared" si="1089"/>
        <v>3.25</v>
      </c>
      <c r="BJ632" s="61">
        <f t="shared" ref="BJ632:BM632" si="1169">IF($AJ631="t",IF(AM630=0,0,$BI632/AM630),IF(AM631=0,0,$BI632/AM631))</f>
        <v>9.285714285714286E-2</v>
      </c>
      <c r="BK632" s="61">
        <f t="shared" si="1169"/>
        <v>8.1250000000000003E-2</v>
      </c>
      <c r="BL632" s="61">
        <f t="shared" si="1169"/>
        <v>7.2222222222222215E-2</v>
      </c>
      <c r="BM632" s="61">
        <f t="shared" si="1169"/>
        <v>6.5000000000000002E-2</v>
      </c>
      <c r="BN632" s="62">
        <f t="shared" si="1091"/>
        <v>0</v>
      </c>
      <c r="BO632" s="62">
        <f t="shared" si="1092"/>
        <v>5</v>
      </c>
      <c r="BP632" s="62">
        <f t="shared" si="1093"/>
        <v>34</v>
      </c>
      <c r="BQ632" s="62">
        <f t="shared" si="1094"/>
        <v>0</v>
      </c>
      <c r="BR632" s="62">
        <f t="shared" si="1095"/>
        <v>4</v>
      </c>
      <c r="BS632" s="62">
        <f t="shared" si="1096"/>
        <v>53</v>
      </c>
      <c r="BT632" s="62">
        <f t="shared" si="1097"/>
        <v>0</v>
      </c>
      <c r="BU632" s="62">
        <f t="shared" si="1098"/>
        <v>4</v>
      </c>
      <c r="BV632" s="62">
        <f t="shared" si="1099"/>
        <v>20</v>
      </c>
      <c r="BW632" s="62">
        <f t="shared" si="1100"/>
        <v>0</v>
      </c>
      <c r="BX632" s="62">
        <f t="shared" si="1101"/>
        <v>3</v>
      </c>
      <c r="BY632" s="62">
        <f t="shared" si="1102"/>
        <v>54</v>
      </c>
      <c r="BZ632" s="63">
        <f t="shared" si="1103"/>
        <v>0.55053240740740716</v>
      </c>
      <c r="CA632" s="63">
        <f t="shared" si="1104"/>
        <v>0.55608796296296281</v>
      </c>
      <c r="CB632" s="63">
        <f t="shared" si="1105"/>
        <v>0.54435185185185175</v>
      </c>
      <c r="CC632" s="63">
        <f t="shared" si="1106"/>
        <v>0.59018518518518504</v>
      </c>
      <c r="CD632" s="63">
        <f t="shared" si="1107"/>
        <v>0.57337962962962963</v>
      </c>
      <c r="CE632" s="63">
        <f t="shared" si="1108"/>
        <v>0.58379629629629626</v>
      </c>
      <c r="CF632" s="63">
        <f t="shared" si="1109"/>
        <v>0.58364583333333331</v>
      </c>
      <c r="CG632" s="63">
        <f t="shared" si="1110"/>
        <v>0.58295138888888887</v>
      </c>
      <c r="CH632" s="36"/>
      <c r="CI632" s="36"/>
      <c r="CJ632" s="36"/>
      <c r="CK632" s="36"/>
      <c r="CL632" s="60">
        <v>60</v>
      </c>
    </row>
    <row r="633" spans="1:90" ht="26.25" customHeight="1" x14ac:dyDescent="0.25">
      <c r="A633" s="37">
        <v>76</v>
      </c>
      <c r="B633" s="37"/>
      <c r="E633" s="39"/>
      <c r="F633" s="44"/>
      <c r="G633" s="44">
        <v>228.62</v>
      </c>
      <c r="H633" s="41">
        <f t="shared" si="1167"/>
        <v>228.42</v>
      </c>
      <c r="I633" s="42">
        <v>228.32</v>
      </c>
      <c r="J633" s="43">
        <f t="shared" si="1164"/>
        <v>-8.3216538192010215E-4</v>
      </c>
      <c r="K633" s="44">
        <f t="shared" si="1165"/>
        <v>-0.18999999999999773</v>
      </c>
      <c r="L633" s="91" t="s">
        <v>1357</v>
      </c>
      <c r="M633" s="127" t="s">
        <v>1232</v>
      </c>
      <c r="N633" s="46">
        <f t="shared" si="1066"/>
        <v>228.51</v>
      </c>
      <c r="O633" s="46">
        <f t="shared" si="1151"/>
        <v>-0.11000000000000001</v>
      </c>
      <c r="P633" s="44">
        <v>228.62</v>
      </c>
      <c r="Q633" s="46"/>
      <c r="R633" s="37"/>
      <c r="S633" s="46"/>
      <c r="T633" s="40"/>
      <c r="U633" s="47" t="str">
        <f t="shared" si="1148"/>
        <v/>
      </c>
      <c r="V633" s="47" t="str">
        <f t="shared" si="1149"/>
        <v/>
      </c>
      <c r="W633" s="50"/>
      <c r="X633" s="50"/>
      <c r="Y633" s="50"/>
      <c r="Z633" s="50"/>
      <c r="AA633" s="50"/>
      <c r="AB633" s="50"/>
      <c r="AC633" s="50"/>
      <c r="AD633" s="50"/>
      <c r="AE633" s="51">
        <f t="shared" si="1068"/>
        <v>76</v>
      </c>
      <c r="AF633" s="51" t="str">
        <f t="shared" si="1069"/>
        <v/>
      </c>
      <c r="AG633" s="51" t="str">
        <f t="shared" si="1070"/>
        <v/>
      </c>
      <c r="AH633" s="51" t="str">
        <f t="shared" si="1071"/>
        <v/>
      </c>
      <c r="AI633" s="52">
        <f t="shared" si="1072"/>
        <v>228.42</v>
      </c>
      <c r="AJ633" s="51"/>
      <c r="AK633" s="53"/>
      <c r="AL633" s="52"/>
      <c r="AM633" s="53">
        <f t="shared" si="1074"/>
        <v>35</v>
      </c>
      <c r="AN633" s="53">
        <f>IF(AJ633&lt;&gt;"",IF(AJ633="o",VLOOKUP(AM633,OpenSect!$A$1:$D$11,2),IF(AJ633="u",VLOOKUP(AM633,UpHill!$A$1:$D$35,2),IF(AJ633="d",VLOOKUP(AM633,DownHill!$A$3:$D$29,2),IF(AJ633="f",VLOOKUP(AM633,FlatUnd!$A$2:$D$30,2),IF(AJ633="t",VLOOKUP(AM633,TimeAdd!$A$1:$D$176,2),IF(AJ633="l",VLOOKUP(AM633,SLimit!$A$1:$D$8,2),AN632)))))),AN632)</f>
        <v>40</v>
      </c>
      <c r="AO633" s="53">
        <f>IF(AJ633&lt;&gt;"",IF(AJ633="o",VLOOKUP(AM633,OpenSect!$A$1:$D$11,3),IF(AJ633="u",VLOOKUP(AM633,UpHill!$A$1:$D$35,3),IF(AJ633="d",VLOOKUP(AM633,DownHill!$A$3:$D$29,3),IF(AJ633="f",VLOOKUP(AM633,FlatUnd!$A$2:$D$30,3),IF(AJ633="t",VLOOKUP(AM633,TimeAdd!$A$1:$D$18,3),IF(AJ633="l",VLOOKUP(AM633,SLimit!$A$1:$D$8,3),AO632)))))),AO632)</f>
        <v>45</v>
      </c>
      <c r="AP633" s="53">
        <f>IF(AJ633&lt;&gt;"",IF(AJ633="o",VLOOKUP(AM633,OpenSect!$A$1:$D$11,4),IF(AJ633="u",VLOOKUP(AM633,UpHill!$A$1:$D$35,4),IF(AJ633="d",VLOOKUP(AM633,DownHill!$A$3:$D$29,4),IF(AJ633="f",VLOOKUP(AM633,FlatUnd!$A$2:$D$30,4),IF(AJ633="t",VLOOKUP(AM633,TimeAdd!$A$1:$D$18,4),IF(AJ633="l",VLOOKUP(AM633,SLimit!$A$1:$D$8,4),AP632)))))),AP632)</f>
        <v>50</v>
      </c>
      <c r="AQ633" s="53" t="str">
        <f t="shared" si="1075"/>
        <v>100</v>
      </c>
      <c r="AR633" s="54" t="str">
        <f t="shared" si="1076"/>
        <v>17km stone.</v>
      </c>
      <c r="AS633" s="55"/>
      <c r="AT633" s="55"/>
      <c r="AU633" s="56">
        <f>IF(GroupStTimes!$A$8=0,MIN(CB633,CD633,CF633),MIN(BZ633,CB633,CD633,CF633))</f>
        <v>0.54612268518518503</v>
      </c>
      <c r="AV633" s="56">
        <f>IF(GroupStTimes!$A$8=0,MAX(CC633,CE633,CG633),MAX(CA633,CC633,CE633,CG633))</f>
        <v>0.59195601851851831</v>
      </c>
      <c r="AW633" s="57" t="str">
        <f t="shared" si="1077"/>
        <v/>
      </c>
      <c r="AX633" s="58" t="str">
        <f t="shared" si="1078"/>
        <v/>
      </c>
      <c r="AY633" s="58" t="str">
        <f t="shared" si="1079"/>
        <v/>
      </c>
      <c r="AZ633" s="31">
        <f t="shared" si="1080"/>
        <v>223.46</v>
      </c>
      <c r="BA633" s="59">
        <f t="shared" si="1081"/>
        <v>0.54666666666666641</v>
      </c>
      <c r="BB633" s="59">
        <f t="shared" si="1082"/>
        <v>0.55222222222222206</v>
      </c>
      <c r="BC633" s="59">
        <f t="shared" si="1083"/>
        <v>0.54096064814814804</v>
      </c>
      <c r="BD633" s="59">
        <f t="shared" si="1084"/>
        <v>0.58679398148148132</v>
      </c>
      <c r="BE633" s="59">
        <f t="shared" si="1085"/>
        <v>0.57037037037037042</v>
      </c>
      <c r="BF633" s="59">
        <f t="shared" si="1086"/>
        <v>0.58078703703703705</v>
      </c>
      <c r="BG633" s="59">
        <f t="shared" si="1087"/>
        <v>0.5809375</v>
      </c>
      <c r="BH633" s="59">
        <f t="shared" si="1088"/>
        <v>0.58024305555555555</v>
      </c>
      <c r="BI633" s="31">
        <f t="shared" si="1089"/>
        <v>4.9599999999999795</v>
      </c>
      <c r="BJ633" s="61">
        <f t="shared" ref="BJ633:BM633" si="1170">IF($AJ632="t",IF(AM631=0,0,$BI633/AM631),IF(AM632=0,0,$BI633/AM632))</f>
        <v>0.14171428571428513</v>
      </c>
      <c r="BK633" s="61">
        <f t="shared" si="1170"/>
        <v>0.12399999999999949</v>
      </c>
      <c r="BL633" s="61">
        <f t="shared" si="1170"/>
        <v>0.11022222222222176</v>
      </c>
      <c r="BM633" s="61">
        <f t="shared" si="1170"/>
        <v>9.9199999999999594E-2</v>
      </c>
      <c r="BN633" s="62">
        <f t="shared" si="1091"/>
        <v>0</v>
      </c>
      <c r="BO633" s="62">
        <f t="shared" si="1092"/>
        <v>8</v>
      </c>
      <c r="BP633" s="62">
        <f t="shared" si="1093"/>
        <v>30</v>
      </c>
      <c r="BQ633" s="62">
        <f t="shared" si="1094"/>
        <v>0</v>
      </c>
      <c r="BR633" s="62">
        <f t="shared" si="1095"/>
        <v>7</v>
      </c>
      <c r="BS633" s="62">
        <f t="shared" si="1096"/>
        <v>26</v>
      </c>
      <c r="BT633" s="62">
        <f t="shared" si="1097"/>
        <v>0</v>
      </c>
      <c r="BU633" s="62">
        <f t="shared" si="1098"/>
        <v>6</v>
      </c>
      <c r="BV633" s="62">
        <f t="shared" si="1099"/>
        <v>37</v>
      </c>
      <c r="BW633" s="62">
        <f t="shared" si="1100"/>
        <v>0</v>
      </c>
      <c r="BX633" s="62">
        <f t="shared" si="1101"/>
        <v>5</v>
      </c>
      <c r="BY633" s="62">
        <f t="shared" si="1102"/>
        <v>57</v>
      </c>
      <c r="BZ633" s="63">
        <f t="shared" si="1103"/>
        <v>0.55256944444444422</v>
      </c>
      <c r="CA633" s="63">
        <f t="shared" si="1104"/>
        <v>0.55812499999999987</v>
      </c>
      <c r="CB633" s="63">
        <f t="shared" si="1105"/>
        <v>0.54612268518518503</v>
      </c>
      <c r="CC633" s="63">
        <f t="shared" si="1106"/>
        <v>0.59195601851851831</v>
      </c>
      <c r="CD633" s="63">
        <f t="shared" si="1107"/>
        <v>0.57496527777777784</v>
      </c>
      <c r="CE633" s="63">
        <f t="shared" si="1108"/>
        <v>0.58538194444444447</v>
      </c>
      <c r="CF633" s="63">
        <f t="shared" si="1109"/>
        <v>0.58506944444444442</v>
      </c>
      <c r="CG633" s="63">
        <f t="shared" si="1110"/>
        <v>0.58437499999999998</v>
      </c>
      <c r="CH633" s="36"/>
      <c r="CI633" s="36"/>
      <c r="CJ633" s="36"/>
      <c r="CK633" s="36"/>
      <c r="CL633" s="60">
        <v>60</v>
      </c>
    </row>
    <row r="634" spans="1:90" ht="26.25" customHeight="1" x14ac:dyDescent="0.25">
      <c r="A634" s="37">
        <v>76</v>
      </c>
      <c r="B634" s="37" t="s">
        <v>1345</v>
      </c>
      <c r="C634" s="37" t="s">
        <v>49</v>
      </c>
      <c r="E634" s="39"/>
      <c r="F634" s="44"/>
      <c r="G634" s="44">
        <v>231.52</v>
      </c>
      <c r="H634" s="41">
        <f t="shared" si="1167"/>
        <v>231.32</v>
      </c>
      <c r="I634" s="42">
        <v>231.22</v>
      </c>
      <c r="J634" s="43">
        <f t="shared" si="1164"/>
        <v>-8.2172822420204883E-4</v>
      </c>
      <c r="K634" s="44">
        <f t="shared" si="1165"/>
        <v>-0.18999999999999773</v>
      </c>
      <c r="L634" s="91" t="s">
        <v>1358</v>
      </c>
      <c r="M634" s="127" t="s">
        <v>1232</v>
      </c>
      <c r="N634" s="46">
        <f t="shared" si="1066"/>
        <v>231.41</v>
      </c>
      <c r="O634" s="46">
        <f t="shared" si="1151"/>
        <v>-0.11000000000000001</v>
      </c>
      <c r="P634" s="44">
        <v>231.52</v>
      </c>
      <c r="Q634" s="46"/>
      <c r="R634" s="37"/>
      <c r="S634" s="46"/>
      <c r="T634" s="40"/>
      <c r="U634" s="47" t="str">
        <f t="shared" si="1148"/>
        <v/>
      </c>
      <c r="V634" s="47" t="str">
        <f t="shared" si="1149"/>
        <v/>
      </c>
      <c r="W634" s="50"/>
      <c r="X634" s="50"/>
      <c r="Y634" s="50"/>
      <c r="Z634" s="50"/>
      <c r="AA634" s="50"/>
      <c r="AB634" s="50"/>
      <c r="AC634" s="50"/>
      <c r="AD634" s="50"/>
      <c r="AE634" s="51">
        <f t="shared" si="1068"/>
        <v>76</v>
      </c>
      <c r="AF634" s="51" t="str">
        <f t="shared" si="1069"/>
        <v>und</v>
      </c>
      <c r="AG634" s="51" t="str">
        <f t="shared" si="1070"/>
        <v>f</v>
      </c>
      <c r="AH634" s="51" t="str">
        <f t="shared" si="1071"/>
        <v/>
      </c>
      <c r="AI634" s="52">
        <f t="shared" si="1072"/>
        <v>231.32</v>
      </c>
      <c r="AJ634" s="51"/>
      <c r="AK634" s="53"/>
      <c r="AL634" s="52"/>
      <c r="AM634" s="53">
        <f t="shared" si="1074"/>
        <v>35</v>
      </c>
      <c r="AN634" s="53">
        <f>IF(AJ634&lt;&gt;"",IF(AJ634="o",VLOOKUP(AM634,OpenSect!$A$1:$D$11,2),IF(AJ634="u",VLOOKUP(AM634,UpHill!$A$1:$D$35,2),IF(AJ634="d",VLOOKUP(AM634,DownHill!$A$3:$D$29,2),IF(AJ634="f",VLOOKUP(AM634,FlatUnd!$A$2:$D$30,2),IF(AJ634="t",VLOOKUP(AM634,TimeAdd!$A$1:$D$176,2),IF(AJ634="l",VLOOKUP(AM634,SLimit!$A$1:$D$8,2),AN633)))))),AN633)</f>
        <v>40</v>
      </c>
      <c r="AO634" s="53">
        <f>IF(AJ634&lt;&gt;"",IF(AJ634="o",VLOOKUP(AM634,OpenSect!$A$1:$D$11,3),IF(AJ634="u",VLOOKUP(AM634,UpHill!$A$1:$D$35,3),IF(AJ634="d",VLOOKUP(AM634,DownHill!$A$3:$D$29,3),IF(AJ634="f",VLOOKUP(AM634,FlatUnd!$A$2:$D$30,3),IF(AJ634="t",VLOOKUP(AM634,TimeAdd!$A$1:$D$18,3),IF(AJ634="l",VLOOKUP(AM634,SLimit!$A$1:$D$8,3),AO633)))))),AO633)</f>
        <v>45</v>
      </c>
      <c r="AP634" s="53">
        <f>IF(AJ634&lt;&gt;"",IF(AJ634="o",VLOOKUP(AM634,OpenSect!$A$1:$D$11,4),IF(AJ634="u",VLOOKUP(AM634,UpHill!$A$1:$D$35,4),IF(AJ634="d",VLOOKUP(AM634,DownHill!$A$3:$D$29,4),IF(AJ634="f",VLOOKUP(AM634,FlatUnd!$A$2:$D$30,4),IF(AJ634="t",VLOOKUP(AM634,TimeAdd!$A$1:$D$18,4),IF(AJ634="l",VLOOKUP(AM634,SLimit!$A$1:$D$8,4),AP633)))))),AP633)</f>
        <v>50</v>
      </c>
      <c r="AQ634" s="53" t="str">
        <f t="shared" si="1075"/>
        <v>100</v>
      </c>
      <c r="AR634" s="54" t="str">
        <f t="shared" si="1076"/>
        <v>Bridge. Bumpy road.</v>
      </c>
      <c r="AS634" s="55"/>
      <c r="AT634" s="55"/>
      <c r="AU634" s="56">
        <f>IF(GroupStTimes!$A$8=0,MIN(CB634,CD634,CF634),MIN(BZ634,CB634,CD634,CF634))</f>
        <v>0.54914351851851839</v>
      </c>
      <c r="AV634" s="56">
        <f>IF(GroupStTimes!$A$8=0,MAX(CC634,CE634,CG634),MAX(CA634,CC634,CE634,CG634))</f>
        <v>0.59497685185185167</v>
      </c>
      <c r="AW634" s="57" t="str">
        <f t="shared" si="1077"/>
        <v/>
      </c>
      <c r="AX634" s="58" t="str">
        <f t="shared" si="1078"/>
        <v/>
      </c>
      <c r="AY634" s="58" t="str">
        <f t="shared" si="1079"/>
        <v/>
      </c>
      <c r="AZ634" s="31">
        <f t="shared" si="1080"/>
        <v>223.46</v>
      </c>
      <c r="BA634" s="59">
        <f t="shared" si="1081"/>
        <v>0.54666666666666641</v>
      </c>
      <c r="BB634" s="59">
        <f t="shared" si="1082"/>
        <v>0.55222222222222206</v>
      </c>
      <c r="BC634" s="59">
        <f t="shared" si="1083"/>
        <v>0.54096064814814804</v>
      </c>
      <c r="BD634" s="59">
        <f t="shared" si="1084"/>
        <v>0.58679398148148132</v>
      </c>
      <c r="BE634" s="59">
        <f t="shared" si="1085"/>
        <v>0.57037037037037042</v>
      </c>
      <c r="BF634" s="59">
        <f t="shared" si="1086"/>
        <v>0.58078703703703705</v>
      </c>
      <c r="BG634" s="59">
        <f t="shared" si="1087"/>
        <v>0.5809375</v>
      </c>
      <c r="BH634" s="59">
        <f t="shared" si="1088"/>
        <v>0.58024305555555555</v>
      </c>
      <c r="BI634" s="31">
        <f t="shared" si="1089"/>
        <v>7.8599999999999852</v>
      </c>
      <c r="BJ634" s="61">
        <f t="shared" ref="BJ634:BM634" si="1171">IF($AJ633="t",IF(AM632=0,0,$BI634/AM632),IF(AM633=0,0,$BI634/AM633))</f>
        <v>0.22457142857142814</v>
      </c>
      <c r="BK634" s="61">
        <f t="shared" si="1171"/>
        <v>0.19649999999999962</v>
      </c>
      <c r="BL634" s="61">
        <f t="shared" si="1171"/>
        <v>0.17466666666666633</v>
      </c>
      <c r="BM634" s="61">
        <f t="shared" si="1171"/>
        <v>0.1571999999999997</v>
      </c>
      <c r="BN634" s="62">
        <f t="shared" si="1091"/>
        <v>0</v>
      </c>
      <c r="BO634" s="62">
        <f t="shared" si="1092"/>
        <v>13</v>
      </c>
      <c r="BP634" s="62">
        <f t="shared" si="1093"/>
        <v>28</v>
      </c>
      <c r="BQ634" s="62">
        <f t="shared" si="1094"/>
        <v>0</v>
      </c>
      <c r="BR634" s="62">
        <f t="shared" si="1095"/>
        <v>11</v>
      </c>
      <c r="BS634" s="62">
        <f t="shared" si="1096"/>
        <v>47</v>
      </c>
      <c r="BT634" s="62">
        <f t="shared" si="1097"/>
        <v>0</v>
      </c>
      <c r="BU634" s="62">
        <f t="shared" si="1098"/>
        <v>10</v>
      </c>
      <c r="BV634" s="62">
        <f t="shared" si="1099"/>
        <v>29</v>
      </c>
      <c r="BW634" s="62">
        <f t="shared" si="1100"/>
        <v>0</v>
      </c>
      <c r="BX634" s="62">
        <f t="shared" si="1101"/>
        <v>9</v>
      </c>
      <c r="BY634" s="62">
        <f t="shared" si="1102"/>
        <v>26</v>
      </c>
      <c r="BZ634" s="63">
        <f t="shared" si="1103"/>
        <v>0.55601851851851825</v>
      </c>
      <c r="CA634" s="63">
        <f t="shared" si="1104"/>
        <v>0.56157407407407389</v>
      </c>
      <c r="CB634" s="63">
        <f t="shared" si="1105"/>
        <v>0.54914351851851839</v>
      </c>
      <c r="CC634" s="63">
        <f t="shared" si="1106"/>
        <v>0.59497685185185167</v>
      </c>
      <c r="CD634" s="63">
        <f t="shared" si="1107"/>
        <v>0.57765046296296296</v>
      </c>
      <c r="CE634" s="63">
        <f t="shared" si="1108"/>
        <v>0.58806712962962959</v>
      </c>
      <c r="CF634" s="63">
        <f t="shared" si="1109"/>
        <v>0.58748842592592587</v>
      </c>
      <c r="CG634" s="63">
        <f t="shared" si="1110"/>
        <v>0.58679398148148143</v>
      </c>
      <c r="CH634" s="36"/>
      <c r="CI634" s="36"/>
      <c r="CJ634" s="36"/>
      <c r="CK634" s="36"/>
      <c r="CL634" s="60">
        <v>60</v>
      </c>
    </row>
    <row r="635" spans="1:90" ht="40.5" x14ac:dyDescent="0.25">
      <c r="A635" s="37">
        <v>76</v>
      </c>
      <c r="B635" s="37"/>
      <c r="E635" s="39"/>
      <c r="F635" s="44"/>
      <c r="G635" s="44">
        <v>234.03</v>
      </c>
      <c r="H635" s="41">
        <f t="shared" si="1167"/>
        <v>233.83</v>
      </c>
      <c r="I635" s="42">
        <v>233.73</v>
      </c>
      <c r="J635" s="43">
        <f t="shared" si="1164"/>
        <v>-8.1290377786333691E-4</v>
      </c>
      <c r="K635" s="44">
        <f t="shared" si="1165"/>
        <v>-0.18999999999999773</v>
      </c>
      <c r="L635" s="91" t="s">
        <v>1359</v>
      </c>
      <c r="M635" s="127" t="s">
        <v>1232</v>
      </c>
      <c r="N635" s="46">
        <f t="shared" si="1066"/>
        <v>233.92</v>
      </c>
      <c r="O635" s="46">
        <f t="shared" si="1151"/>
        <v>-0.11000000000000001</v>
      </c>
      <c r="P635" s="44">
        <v>234.03</v>
      </c>
      <c r="Q635" s="46"/>
      <c r="R635" s="37"/>
      <c r="S635" s="46"/>
      <c r="T635" s="40"/>
      <c r="U635" s="47" t="str">
        <f t="shared" si="1148"/>
        <v/>
      </c>
      <c r="V635" s="47" t="str">
        <f t="shared" si="1149"/>
        <v/>
      </c>
      <c r="W635" s="50"/>
      <c r="X635" s="50"/>
      <c r="Y635" s="50"/>
      <c r="Z635" s="50"/>
      <c r="AA635" s="50"/>
      <c r="AB635" s="50"/>
      <c r="AC635" s="50"/>
      <c r="AD635" s="50"/>
      <c r="AE635" s="51">
        <f t="shared" si="1068"/>
        <v>76</v>
      </c>
      <c r="AF635" s="51" t="str">
        <f t="shared" si="1069"/>
        <v/>
      </c>
      <c r="AG635" s="51" t="str">
        <f t="shared" si="1070"/>
        <v/>
      </c>
      <c r="AH635" s="51" t="str">
        <f t="shared" si="1071"/>
        <v/>
      </c>
      <c r="AI635" s="52">
        <f t="shared" si="1072"/>
        <v>233.83</v>
      </c>
      <c r="AJ635" s="51"/>
      <c r="AK635" s="53"/>
      <c r="AL635" s="52"/>
      <c r="AM635" s="53">
        <f t="shared" si="1074"/>
        <v>35</v>
      </c>
      <c r="AN635" s="53">
        <f>IF(AJ635&lt;&gt;"",IF(AJ635="o",VLOOKUP(AM635,OpenSect!$A$1:$D$11,2),IF(AJ635="u",VLOOKUP(AM635,UpHill!$A$1:$D$35,2),IF(AJ635="d",VLOOKUP(AM635,DownHill!$A$3:$D$29,2),IF(AJ635="f",VLOOKUP(AM635,FlatUnd!$A$2:$D$30,2),IF(AJ635="t",VLOOKUP(AM635,TimeAdd!$A$1:$D$176,2),IF(AJ635="l",VLOOKUP(AM635,SLimit!$A$1:$D$8,2),AN634)))))),AN634)</f>
        <v>40</v>
      </c>
      <c r="AO635" s="53">
        <f>IF(AJ635&lt;&gt;"",IF(AJ635="o",VLOOKUP(AM635,OpenSect!$A$1:$D$11,3),IF(AJ635="u",VLOOKUP(AM635,UpHill!$A$1:$D$35,3),IF(AJ635="d",VLOOKUP(AM635,DownHill!$A$3:$D$29,3),IF(AJ635="f",VLOOKUP(AM635,FlatUnd!$A$2:$D$30,3),IF(AJ635="t",VLOOKUP(AM635,TimeAdd!$A$1:$D$18,3),IF(AJ635="l",VLOOKUP(AM635,SLimit!$A$1:$D$8,3),AO634)))))),AO634)</f>
        <v>45</v>
      </c>
      <c r="AP635" s="53">
        <f>IF(AJ635&lt;&gt;"",IF(AJ635="o",VLOOKUP(AM635,OpenSect!$A$1:$D$11,4),IF(AJ635="u",VLOOKUP(AM635,UpHill!$A$1:$D$35,4),IF(AJ635="d",VLOOKUP(AM635,DownHill!$A$3:$D$29,4),IF(AJ635="f",VLOOKUP(AM635,FlatUnd!$A$2:$D$30,4),IF(AJ635="t",VLOOKUP(AM635,TimeAdd!$A$1:$D$18,4),IF(AJ635="l",VLOOKUP(AM635,SLimit!$A$1:$D$8,4),AP634)))))),AP634)</f>
        <v>50</v>
      </c>
      <c r="AQ635" s="53" t="str">
        <f t="shared" si="1075"/>
        <v>100</v>
      </c>
      <c r="AR635" s="54" t="str">
        <f t="shared" si="1076"/>
        <v>N11 (N3)[T] [Freeway] 230 , (N3) Durdan (R616) Bergwille.</v>
      </c>
      <c r="AS635" s="55"/>
      <c r="AT635" s="55"/>
      <c r="AU635" s="56">
        <f>IF(GroupStTimes!$A$8=0,MIN(CB635,CD635,CF635),MIN(BZ635,CB635,CD635,CF635))</f>
        <v>0.55175925925925917</v>
      </c>
      <c r="AV635" s="56">
        <f>IF(GroupStTimes!$A$8=0,MAX(CC635,CE635,CG635),MAX(CA635,CC635,CE635,CG635))</f>
        <v>0.59759259259259245</v>
      </c>
      <c r="AW635" s="57" t="str">
        <f t="shared" si="1077"/>
        <v/>
      </c>
      <c r="AX635" s="58" t="str">
        <f t="shared" si="1078"/>
        <v/>
      </c>
      <c r="AY635" s="58" t="str">
        <f t="shared" si="1079"/>
        <v/>
      </c>
      <c r="AZ635" s="31">
        <f t="shared" si="1080"/>
        <v>223.46</v>
      </c>
      <c r="BA635" s="59">
        <f t="shared" si="1081"/>
        <v>0.54666666666666641</v>
      </c>
      <c r="BB635" s="59">
        <f t="shared" si="1082"/>
        <v>0.55222222222222206</v>
      </c>
      <c r="BC635" s="59">
        <f t="shared" si="1083"/>
        <v>0.54096064814814804</v>
      </c>
      <c r="BD635" s="59">
        <f t="shared" si="1084"/>
        <v>0.58679398148148132</v>
      </c>
      <c r="BE635" s="59">
        <f t="shared" si="1085"/>
        <v>0.57037037037037042</v>
      </c>
      <c r="BF635" s="59">
        <f t="shared" si="1086"/>
        <v>0.58078703703703705</v>
      </c>
      <c r="BG635" s="59">
        <f t="shared" si="1087"/>
        <v>0.5809375</v>
      </c>
      <c r="BH635" s="59">
        <f t="shared" si="1088"/>
        <v>0.58024305555555555</v>
      </c>
      <c r="BI635" s="31">
        <f t="shared" si="1089"/>
        <v>10.370000000000005</v>
      </c>
      <c r="BJ635" s="61">
        <f t="shared" ref="BJ635:BM635" si="1172">IF($AJ634="t",IF(AM633=0,0,$BI635/AM633),IF(AM634=0,0,$BI635/AM634))</f>
        <v>0.29628571428571443</v>
      </c>
      <c r="BK635" s="61">
        <f t="shared" si="1172"/>
        <v>0.25925000000000009</v>
      </c>
      <c r="BL635" s="61">
        <f t="shared" si="1172"/>
        <v>0.23044444444444454</v>
      </c>
      <c r="BM635" s="61">
        <f t="shared" si="1172"/>
        <v>0.20740000000000008</v>
      </c>
      <c r="BN635" s="62">
        <f t="shared" si="1091"/>
        <v>0</v>
      </c>
      <c r="BO635" s="62">
        <f t="shared" si="1092"/>
        <v>17</v>
      </c>
      <c r="BP635" s="62">
        <f t="shared" si="1093"/>
        <v>47</v>
      </c>
      <c r="BQ635" s="62">
        <f t="shared" si="1094"/>
        <v>0</v>
      </c>
      <c r="BR635" s="62">
        <f t="shared" si="1095"/>
        <v>15</v>
      </c>
      <c r="BS635" s="62">
        <f t="shared" si="1096"/>
        <v>33</v>
      </c>
      <c r="BT635" s="62">
        <f t="shared" si="1097"/>
        <v>0</v>
      </c>
      <c r="BU635" s="62">
        <f t="shared" si="1098"/>
        <v>13</v>
      </c>
      <c r="BV635" s="62">
        <f t="shared" si="1099"/>
        <v>50</v>
      </c>
      <c r="BW635" s="62">
        <f t="shared" si="1100"/>
        <v>0</v>
      </c>
      <c r="BX635" s="62">
        <f t="shared" si="1101"/>
        <v>12</v>
      </c>
      <c r="BY635" s="62">
        <f t="shared" si="1102"/>
        <v>27</v>
      </c>
      <c r="BZ635" s="63">
        <f t="shared" si="1103"/>
        <v>0.55901620370370342</v>
      </c>
      <c r="CA635" s="63">
        <f t="shared" si="1104"/>
        <v>0.56457175925925907</v>
      </c>
      <c r="CB635" s="63">
        <f t="shared" si="1105"/>
        <v>0.55175925925925917</v>
      </c>
      <c r="CC635" s="63">
        <f t="shared" si="1106"/>
        <v>0.59759259259259245</v>
      </c>
      <c r="CD635" s="63">
        <f t="shared" si="1107"/>
        <v>0.57997685185185188</v>
      </c>
      <c r="CE635" s="63">
        <f t="shared" si="1108"/>
        <v>0.59039351851851851</v>
      </c>
      <c r="CF635" s="63">
        <f t="shared" si="1109"/>
        <v>0.58958333333333335</v>
      </c>
      <c r="CG635" s="63">
        <f t="shared" si="1110"/>
        <v>0.58888888888888891</v>
      </c>
      <c r="CH635" s="36"/>
      <c r="CI635" s="36"/>
      <c r="CJ635" s="36"/>
      <c r="CK635" s="36"/>
      <c r="CL635" s="60">
        <v>60</v>
      </c>
    </row>
    <row r="636" spans="1:90" ht="26.25" customHeight="1" x14ac:dyDescent="0.25">
      <c r="A636" s="37">
        <v>76</v>
      </c>
      <c r="B636" s="37"/>
      <c r="E636" s="39"/>
      <c r="F636" s="44"/>
      <c r="G636" s="44">
        <v>234.04</v>
      </c>
      <c r="H636" s="41">
        <f t="shared" si="1167"/>
        <v>233.84</v>
      </c>
      <c r="I636" s="42">
        <v>233.73999999999998</v>
      </c>
      <c r="J636" s="43">
        <f t="shared" si="1164"/>
        <v>-8.1286899974329489E-4</v>
      </c>
      <c r="K636" s="44">
        <f t="shared" si="1165"/>
        <v>-0.18999999999999773</v>
      </c>
      <c r="L636" s="91" t="s">
        <v>1360</v>
      </c>
      <c r="M636" s="127" t="s">
        <v>1232</v>
      </c>
      <c r="N636" s="46">
        <f t="shared" si="1066"/>
        <v>233.92999999999998</v>
      </c>
      <c r="O636" s="46">
        <f t="shared" si="1151"/>
        <v>-0.11000000000000001</v>
      </c>
      <c r="P636" s="44">
        <v>234.04</v>
      </c>
      <c r="Q636" s="46"/>
      <c r="R636" s="37"/>
      <c r="S636" s="46"/>
      <c r="T636" s="40"/>
      <c r="U636" s="47" t="str">
        <f t="shared" si="1148"/>
        <v/>
      </c>
      <c r="V636" s="47" t="str">
        <f t="shared" si="1149"/>
        <v/>
      </c>
      <c r="W636" s="50"/>
      <c r="X636" s="50"/>
      <c r="Y636" s="50"/>
      <c r="Z636" s="50"/>
      <c r="AA636" s="50"/>
      <c r="AB636" s="50"/>
      <c r="AC636" s="50"/>
      <c r="AD636" s="50"/>
      <c r="AE636" s="51">
        <f t="shared" si="1068"/>
        <v>76</v>
      </c>
      <c r="AF636" s="51" t="str">
        <f t="shared" si="1069"/>
        <v/>
      </c>
      <c r="AG636" s="51" t="str">
        <f t="shared" si="1070"/>
        <v/>
      </c>
      <c r="AH636" s="51" t="str">
        <f t="shared" si="1071"/>
        <v/>
      </c>
      <c r="AI636" s="52">
        <f t="shared" si="1072"/>
        <v>233.84</v>
      </c>
      <c r="AJ636" s="51"/>
      <c r="AK636" s="53"/>
      <c r="AL636" s="52"/>
      <c r="AM636" s="53">
        <f t="shared" si="1074"/>
        <v>35</v>
      </c>
      <c r="AN636" s="53">
        <f>IF(AJ636&lt;&gt;"",IF(AJ636="o",VLOOKUP(AM636,OpenSect!$A$1:$D$11,2),IF(AJ636="u",VLOOKUP(AM636,UpHill!$A$1:$D$35,2),IF(AJ636="d",VLOOKUP(AM636,DownHill!$A$3:$D$29,2),IF(AJ636="f",VLOOKUP(AM636,FlatUnd!$A$2:$D$30,2),IF(AJ636="t",VLOOKUP(AM636,TimeAdd!$A$1:$D$176,2),IF(AJ636="l",VLOOKUP(AM636,SLimit!$A$1:$D$8,2),AN635)))))),AN635)</f>
        <v>40</v>
      </c>
      <c r="AO636" s="53">
        <f>IF(AJ636&lt;&gt;"",IF(AJ636="o",VLOOKUP(AM636,OpenSect!$A$1:$D$11,3),IF(AJ636="u",VLOOKUP(AM636,UpHill!$A$1:$D$35,3),IF(AJ636="d",VLOOKUP(AM636,DownHill!$A$3:$D$29,3),IF(AJ636="f",VLOOKUP(AM636,FlatUnd!$A$2:$D$30,3),IF(AJ636="t",VLOOKUP(AM636,TimeAdd!$A$1:$D$18,3),IF(AJ636="l",VLOOKUP(AM636,SLimit!$A$1:$D$8,3),AO635)))))),AO635)</f>
        <v>45</v>
      </c>
      <c r="AP636" s="53">
        <f>IF(AJ636&lt;&gt;"",IF(AJ636="o",VLOOKUP(AM636,OpenSect!$A$1:$D$11,4),IF(AJ636="u",VLOOKUP(AM636,UpHill!$A$1:$D$35,4),IF(AJ636="d",VLOOKUP(AM636,DownHill!$A$3:$D$29,4),IF(AJ636="f",VLOOKUP(AM636,FlatUnd!$A$2:$D$30,4),IF(AJ636="t",VLOOKUP(AM636,TimeAdd!$A$1:$D$18,4),IF(AJ636="l",VLOOKUP(AM636,SLimit!$A$1:$D$8,4),AP635)))))),AP635)</f>
        <v>50</v>
      </c>
      <c r="AQ636" s="53" t="str">
        <f t="shared" si="1075"/>
        <v>100</v>
      </c>
      <c r="AR636" s="54" t="str">
        <f t="shared" si="1076"/>
        <v>N11-1 12,2 N Km Plate</v>
      </c>
      <c r="AS636" s="55"/>
      <c r="AT636" s="55"/>
      <c r="AU636" s="56">
        <f>IF(GroupStTimes!$A$8=0,MIN(CB636,CD636,CF636),MIN(BZ636,CB636,CD636,CF636))</f>
        <v>0.55177083333333321</v>
      </c>
      <c r="AV636" s="56">
        <f>IF(GroupStTimes!$A$8=0,MAX(CC636,CE636,CG636),MAX(CA636,CC636,CE636,CG636))</f>
        <v>0.59760416666666649</v>
      </c>
      <c r="AW636" s="57" t="str">
        <f t="shared" si="1077"/>
        <v/>
      </c>
      <c r="AX636" s="58" t="str">
        <f t="shared" si="1078"/>
        <v/>
      </c>
      <c r="AY636" s="58" t="str">
        <f t="shared" si="1079"/>
        <v/>
      </c>
      <c r="AZ636" s="31">
        <f t="shared" si="1080"/>
        <v>223.46</v>
      </c>
      <c r="BA636" s="59">
        <f t="shared" si="1081"/>
        <v>0.54666666666666641</v>
      </c>
      <c r="BB636" s="59">
        <f t="shared" si="1082"/>
        <v>0.55222222222222206</v>
      </c>
      <c r="BC636" s="59">
        <f t="shared" si="1083"/>
        <v>0.54096064814814804</v>
      </c>
      <c r="BD636" s="59">
        <f t="shared" si="1084"/>
        <v>0.58679398148148132</v>
      </c>
      <c r="BE636" s="59">
        <f t="shared" si="1085"/>
        <v>0.57037037037037042</v>
      </c>
      <c r="BF636" s="59">
        <f t="shared" si="1086"/>
        <v>0.58078703703703705</v>
      </c>
      <c r="BG636" s="59">
        <f t="shared" si="1087"/>
        <v>0.5809375</v>
      </c>
      <c r="BH636" s="59">
        <f t="shared" si="1088"/>
        <v>0.58024305555555555</v>
      </c>
      <c r="BI636" s="31">
        <f t="shared" si="1089"/>
        <v>10.379999999999995</v>
      </c>
      <c r="BJ636" s="61">
        <f t="shared" ref="BJ636:BM636" si="1173">IF($AJ635="t",IF(AM634=0,0,$BI636/AM634),IF(AM635=0,0,$BI636/AM635))</f>
        <v>0.29657142857142843</v>
      </c>
      <c r="BK636" s="61">
        <f t="shared" si="1173"/>
        <v>0.2594999999999999</v>
      </c>
      <c r="BL636" s="61">
        <f t="shared" si="1173"/>
        <v>0.23066666666666658</v>
      </c>
      <c r="BM636" s="61">
        <f t="shared" si="1173"/>
        <v>0.2075999999999999</v>
      </c>
      <c r="BN636" s="62">
        <f t="shared" si="1091"/>
        <v>0</v>
      </c>
      <c r="BO636" s="62">
        <f t="shared" si="1092"/>
        <v>17</v>
      </c>
      <c r="BP636" s="62">
        <f t="shared" si="1093"/>
        <v>48</v>
      </c>
      <c r="BQ636" s="62">
        <f t="shared" si="1094"/>
        <v>0</v>
      </c>
      <c r="BR636" s="62">
        <f t="shared" si="1095"/>
        <v>15</v>
      </c>
      <c r="BS636" s="62">
        <f t="shared" si="1096"/>
        <v>34</v>
      </c>
      <c r="BT636" s="62">
        <f t="shared" si="1097"/>
        <v>0</v>
      </c>
      <c r="BU636" s="62">
        <f t="shared" si="1098"/>
        <v>13</v>
      </c>
      <c r="BV636" s="62">
        <f t="shared" si="1099"/>
        <v>50</v>
      </c>
      <c r="BW636" s="62">
        <f t="shared" si="1100"/>
        <v>0</v>
      </c>
      <c r="BX636" s="62">
        <f t="shared" si="1101"/>
        <v>12</v>
      </c>
      <c r="BY636" s="62">
        <f t="shared" si="1102"/>
        <v>27</v>
      </c>
      <c r="BZ636" s="63">
        <f t="shared" si="1103"/>
        <v>0.55902777777777757</v>
      </c>
      <c r="CA636" s="63">
        <f t="shared" si="1104"/>
        <v>0.56458333333333321</v>
      </c>
      <c r="CB636" s="63">
        <f t="shared" si="1105"/>
        <v>0.55177083333333321</v>
      </c>
      <c r="CC636" s="63">
        <f t="shared" si="1106"/>
        <v>0.59760416666666649</v>
      </c>
      <c r="CD636" s="63">
        <f t="shared" si="1107"/>
        <v>0.57997685185185188</v>
      </c>
      <c r="CE636" s="63">
        <f t="shared" si="1108"/>
        <v>0.59039351851851851</v>
      </c>
      <c r="CF636" s="63">
        <f t="shared" si="1109"/>
        <v>0.58958333333333335</v>
      </c>
      <c r="CG636" s="63">
        <f t="shared" si="1110"/>
        <v>0.58888888888888891</v>
      </c>
      <c r="CH636" s="36"/>
      <c r="CI636" s="36"/>
      <c r="CJ636" s="36"/>
      <c r="CK636" s="36"/>
      <c r="CL636" s="60">
        <v>60</v>
      </c>
    </row>
    <row r="637" spans="1:90" ht="26.25" customHeight="1" x14ac:dyDescent="0.25">
      <c r="A637" s="37">
        <v>76</v>
      </c>
      <c r="B637" s="37"/>
      <c r="E637" s="39"/>
      <c r="F637" s="44"/>
      <c r="G637" s="44">
        <v>234.23</v>
      </c>
      <c r="H637" s="41">
        <f t="shared" si="1167"/>
        <v>234.03</v>
      </c>
      <c r="I637" s="42">
        <v>233.92999999999998</v>
      </c>
      <c r="J637" s="43">
        <f t="shared" si="1164"/>
        <v>-8.1220878040438481E-4</v>
      </c>
      <c r="K637" s="44">
        <f t="shared" si="1165"/>
        <v>-0.18999999999999773</v>
      </c>
      <c r="L637" s="91" t="s">
        <v>1361</v>
      </c>
      <c r="M637" s="127" t="s">
        <v>1232</v>
      </c>
      <c r="N637" s="46">
        <f t="shared" si="1066"/>
        <v>234.11999999999998</v>
      </c>
      <c r="O637" s="46">
        <f t="shared" si="1151"/>
        <v>-0.11000000000000001</v>
      </c>
      <c r="P637" s="44">
        <v>234.23</v>
      </c>
      <c r="Q637" s="46"/>
      <c r="R637" s="37"/>
      <c r="S637" s="46"/>
      <c r="T637" s="40"/>
      <c r="U637" s="47" t="str">
        <f t="shared" si="1148"/>
        <v/>
      </c>
      <c r="V637" s="47" t="str">
        <f t="shared" si="1149"/>
        <v/>
      </c>
      <c r="W637" s="50"/>
      <c r="X637" s="50"/>
      <c r="Y637" s="50"/>
      <c r="Z637" s="50"/>
      <c r="AA637" s="50"/>
      <c r="AB637" s="50"/>
      <c r="AC637" s="50"/>
      <c r="AD637" s="50"/>
      <c r="AE637" s="51">
        <f t="shared" si="1068"/>
        <v>76</v>
      </c>
      <c r="AF637" s="51" t="str">
        <f t="shared" si="1069"/>
        <v/>
      </c>
      <c r="AG637" s="51" t="str">
        <f t="shared" si="1070"/>
        <v/>
      </c>
      <c r="AH637" s="51" t="str">
        <f t="shared" si="1071"/>
        <v/>
      </c>
      <c r="AI637" s="52">
        <f t="shared" si="1072"/>
        <v>234.03</v>
      </c>
      <c r="AJ637" s="51"/>
      <c r="AK637" s="53"/>
      <c r="AL637" s="52"/>
      <c r="AM637" s="53">
        <f t="shared" si="1074"/>
        <v>35</v>
      </c>
      <c r="AN637" s="53">
        <f>IF(AJ637&lt;&gt;"",IF(AJ637="o",VLOOKUP(AM637,OpenSect!$A$1:$D$11,2),IF(AJ637="u",VLOOKUP(AM637,UpHill!$A$1:$D$35,2),IF(AJ637="d",VLOOKUP(AM637,DownHill!$A$3:$D$29,2),IF(AJ637="f",VLOOKUP(AM637,FlatUnd!$A$2:$D$30,2),IF(AJ637="t",VLOOKUP(AM637,TimeAdd!$A$1:$D$176,2),IF(AJ637="l",VLOOKUP(AM637,SLimit!$A$1:$D$8,2),AN636)))))),AN636)</f>
        <v>40</v>
      </c>
      <c r="AO637" s="53">
        <f>IF(AJ637&lt;&gt;"",IF(AJ637="o",VLOOKUP(AM637,OpenSect!$A$1:$D$11,3),IF(AJ637="u",VLOOKUP(AM637,UpHill!$A$1:$D$35,3),IF(AJ637="d",VLOOKUP(AM637,DownHill!$A$3:$D$29,3),IF(AJ637="f",VLOOKUP(AM637,FlatUnd!$A$2:$D$30,3),IF(AJ637="t",VLOOKUP(AM637,TimeAdd!$A$1:$D$18,3),IF(AJ637="l",VLOOKUP(AM637,SLimit!$A$1:$D$8,3),AO636)))))),AO636)</f>
        <v>45</v>
      </c>
      <c r="AP637" s="53">
        <f>IF(AJ637&lt;&gt;"",IF(AJ637="o",VLOOKUP(AM637,OpenSect!$A$1:$D$11,4),IF(AJ637="u",VLOOKUP(AM637,UpHill!$A$1:$D$35,4),IF(AJ637="d",VLOOKUP(AM637,DownHill!$A$3:$D$29,4),IF(AJ637="f",VLOOKUP(AM637,FlatUnd!$A$2:$D$30,4),IF(AJ637="t",VLOOKUP(AM637,TimeAdd!$A$1:$D$18,4),IF(AJ637="l",VLOOKUP(AM637,SLimit!$A$1:$D$8,4),AP636)))))),AP636)</f>
        <v>50</v>
      </c>
      <c r="AQ637" s="53" t="str">
        <f t="shared" si="1075"/>
        <v>100</v>
      </c>
      <c r="AR637" s="54" t="str">
        <f t="shared" si="1076"/>
        <v>12,4 Km Plate</v>
      </c>
      <c r="AS637" s="55"/>
      <c r="AT637" s="55"/>
      <c r="AU637" s="56">
        <f>IF(GroupStTimes!$A$8=0,MIN(CB637,CD637,CF637),MIN(BZ637,CB637,CD637,CF637))</f>
        <v>0.55196759259259243</v>
      </c>
      <c r="AV637" s="56">
        <f>IF(GroupStTimes!$A$8=0,MAX(CC637,CE637,CG637),MAX(CA637,CC637,CE637,CG637))</f>
        <v>0.59780092592592582</v>
      </c>
      <c r="AW637" s="57" t="str">
        <f t="shared" si="1077"/>
        <v/>
      </c>
      <c r="AX637" s="58" t="str">
        <f t="shared" si="1078"/>
        <v/>
      </c>
      <c r="AY637" s="58" t="str">
        <f t="shared" si="1079"/>
        <v/>
      </c>
      <c r="AZ637" s="31">
        <f t="shared" si="1080"/>
        <v>223.46</v>
      </c>
      <c r="BA637" s="59">
        <f t="shared" si="1081"/>
        <v>0.54666666666666641</v>
      </c>
      <c r="BB637" s="59">
        <f t="shared" si="1082"/>
        <v>0.55222222222222206</v>
      </c>
      <c r="BC637" s="59">
        <f t="shared" si="1083"/>
        <v>0.54096064814814804</v>
      </c>
      <c r="BD637" s="59">
        <f t="shared" si="1084"/>
        <v>0.58679398148148132</v>
      </c>
      <c r="BE637" s="59">
        <f t="shared" si="1085"/>
        <v>0.57037037037037042</v>
      </c>
      <c r="BF637" s="59">
        <f t="shared" si="1086"/>
        <v>0.58078703703703705</v>
      </c>
      <c r="BG637" s="59">
        <f t="shared" si="1087"/>
        <v>0.5809375</v>
      </c>
      <c r="BH637" s="59">
        <f t="shared" si="1088"/>
        <v>0.58024305555555555</v>
      </c>
      <c r="BI637" s="31">
        <f t="shared" si="1089"/>
        <v>10.569999999999993</v>
      </c>
      <c r="BJ637" s="61">
        <f t="shared" ref="BJ637:BM637" si="1174">IF($AJ636="t",IF(AM635=0,0,$BI637/AM635),IF(AM636=0,0,$BI637/AM636))</f>
        <v>0.30199999999999982</v>
      </c>
      <c r="BK637" s="61">
        <f t="shared" si="1174"/>
        <v>0.26424999999999982</v>
      </c>
      <c r="BL637" s="61">
        <f t="shared" si="1174"/>
        <v>0.23488888888888873</v>
      </c>
      <c r="BM637" s="61">
        <f t="shared" si="1174"/>
        <v>0.21139999999999987</v>
      </c>
      <c r="BN637" s="62">
        <f t="shared" si="1091"/>
        <v>0</v>
      </c>
      <c r="BO637" s="62">
        <f t="shared" si="1092"/>
        <v>18</v>
      </c>
      <c r="BP637" s="62">
        <f t="shared" si="1093"/>
        <v>7</v>
      </c>
      <c r="BQ637" s="62">
        <f t="shared" si="1094"/>
        <v>0</v>
      </c>
      <c r="BR637" s="62">
        <f t="shared" si="1095"/>
        <v>15</v>
      </c>
      <c r="BS637" s="62">
        <f t="shared" si="1096"/>
        <v>51</v>
      </c>
      <c r="BT637" s="62">
        <f t="shared" si="1097"/>
        <v>0</v>
      </c>
      <c r="BU637" s="62">
        <f t="shared" si="1098"/>
        <v>14</v>
      </c>
      <c r="BV637" s="62">
        <f t="shared" si="1099"/>
        <v>6</v>
      </c>
      <c r="BW637" s="62">
        <f t="shared" si="1100"/>
        <v>0</v>
      </c>
      <c r="BX637" s="62">
        <f t="shared" si="1101"/>
        <v>12</v>
      </c>
      <c r="BY637" s="62">
        <f t="shared" si="1102"/>
        <v>41</v>
      </c>
      <c r="BZ637" s="63">
        <f t="shared" si="1103"/>
        <v>0.55924768518518497</v>
      </c>
      <c r="CA637" s="63">
        <f t="shared" si="1104"/>
        <v>0.56480324074074062</v>
      </c>
      <c r="CB637" s="63">
        <f t="shared" si="1105"/>
        <v>0.55196759259259243</v>
      </c>
      <c r="CC637" s="63">
        <f t="shared" si="1106"/>
        <v>0.59780092592592582</v>
      </c>
      <c r="CD637" s="63">
        <f t="shared" si="1107"/>
        <v>0.58016203703703706</v>
      </c>
      <c r="CE637" s="63">
        <f t="shared" si="1108"/>
        <v>0.59057870370370369</v>
      </c>
      <c r="CF637" s="63">
        <f t="shared" si="1109"/>
        <v>0.58974537037037034</v>
      </c>
      <c r="CG637" s="63">
        <f t="shared" si="1110"/>
        <v>0.58905092592592589</v>
      </c>
      <c r="CH637" s="36"/>
      <c r="CI637" s="36"/>
      <c r="CJ637" s="36"/>
      <c r="CK637" s="36"/>
      <c r="CL637" s="60">
        <v>60</v>
      </c>
    </row>
    <row r="638" spans="1:90" ht="40.5" x14ac:dyDescent="0.25">
      <c r="A638" s="37">
        <v>76</v>
      </c>
      <c r="B638" s="37"/>
      <c r="C638" s="37" t="s">
        <v>67</v>
      </c>
      <c r="D638" s="37">
        <v>47</v>
      </c>
      <c r="E638" s="39"/>
      <c r="F638" s="44"/>
      <c r="G638" s="44">
        <v>234.29</v>
      </c>
      <c r="H638" s="41">
        <f t="shared" si="1167"/>
        <v>234.08</v>
      </c>
      <c r="I638" s="42">
        <v>233.97</v>
      </c>
      <c r="J638" s="43">
        <f t="shared" si="1164"/>
        <v>-8.9755096807274241E-4</v>
      </c>
      <c r="K638" s="44">
        <f t="shared" si="1165"/>
        <v>-0.20999999999997954</v>
      </c>
      <c r="L638" s="91" t="s">
        <v>1769</v>
      </c>
      <c r="M638" s="127" t="s">
        <v>1231</v>
      </c>
      <c r="N638" s="46">
        <f t="shared" si="1066"/>
        <v>234.17999999999998</v>
      </c>
      <c r="O638" s="46">
        <f t="shared" si="1151"/>
        <v>-0.11000000000000001</v>
      </c>
      <c r="P638" s="44">
        <v>234.29</v>
      </c>
      <c r="Q638" s="46"/>
      <c r="R638" s="37"/>
      <c r="S638" s="46"/>
      <c r="T638" s="40"/>
      <c r="U638" s="47" t="str">
        <f t="shared" si="1148"/>
        <v/>
      </c>
      <c r="V638" s="47" t="str">
        <f t="shared" si="1149"/>
        <v/>
      </c>
      <c r="W638" s="50"/>
      <c r="X638" s="50"/>
      <c r="Y638" s="50"/>
      <c r="Z638" s="50"/>
      <c r="AA638" s="50"/>
      <c r="AB638" s="50"/>
      <c r="AC638" s="50"/>
      <c r="AD638" s="50"/>
      <c r="AE638" s="51">
        <f t="shared" si="1068"/>
        <v>76</v>
      </c>
      <c r="AF638" s="51" t="str">
        <f t="shared" si="1069"/>
        <v/>
      </c>
      <c r="AG638" s="51" t="str">
        <f t="shared" si="1070"/>
        <v>d</v>
      </c>
      <c r="AH638" s="51">
        <f t="shared" si="1071"/>
        <v>47</v>
      </c>
      <c r="AI638" s="52">
        <f t="shared" si="1072"/>
        <v>234.08</v>
      </c>
      <c r="AJ638" s="51" t="s">
        <v>67</v>
      </c>
      <c r="AK638" s="53"/>
      <c r="AL638" s="52"/>
      <c r="AM638" s="53">
        <f t="shared" si="1074"/>
        <v>47</v>
      </c>
      <c r="AN638" s="53">
        <f>IF(AJ638&lt;&gt;"",IF(AJ638="o",VLOOKUP(AM638,OpenSect!$A$1:$D$11,2),IF(AJ638="u",VLOOKUP(AM638,UpHill!$A$1:$D$35,2),IF(AJ638="d",VLOOKUP(AM638,DownHill!$A$3:$D$29,2),IF(AJ638="f",VLOOKUP(AM638,FlatUnd!$A$2:$D$30,2),IF(AJ638="t",VLOOKUP(AM638,TimeAdd!$A$1:$D$176,2),IF(AJ638="l",VLOOKUP(AM638,SLimit!$A$1:$D$8,2),AN637)))))),AN637)</f>
        <v>55</v>
      </c>
      <c r="AO638" s="53">
        <f>IF(AJ638&lt;&gt;"",IF(AJ638="o",VLOOKUP(AM638,OpenSect!$A$1:$D$11,3),IF(AJ638="u",VLOOKUP(AM638,UpHill!$A$1:$D$35,3),IF(AJ638="d",VLOOKUP(AM638,DownHill!$A$3:$D$29,3),IF(AJ638="f",VLOOKUP(AM638,FlatUnd!$A$2:$D$30,3),IF(AJ638="t",VLOOKUP(AM638,TimeAdd!$A$1:$D$18,3),IF(AJ638="l",VLOOKUP(AM638,SLimit!$A$1:$D$8,3),AO637)))))),AO637)</f>
        <v>62</v>
      </c>
      <c r="AP638" s="53">
        <f>IF(AJ638&lt;&gt;"",IF(AJ638="o",VLOOKUP(AM638,OpenSect!$A$1:$D$11,4),IF(AJ638="u",VLOOKUP(AM638,UpHill!$A$1:$D$35,4),IF(AJ638="d",VLOOKUP(AM638,DownHill!$A$3:$D$29,4),IF(AJ638="f",VLOOKUP(AM638,FlatUnd!$A$2:$D$30,4),IF(AJ638="t",VLOOKUP(AM638,TimeAdd!$A$1:$D$18,4),IF(AJ638="l",VLOOKUP(AM638,SLimit!$A$1:$D$8,4),AP637)))))),AP637)</f>
        <v>68</v>
      </c>
      <c r="AQ638" s="53" t="str">
        <f t="shared" si="1075"/>
        <v>80</v>
      </c>
      <c r="AR638" s="54" t="str">
        <f t="shared" si="1076"/>
        <v>80 Speed limit. START of REGULARATY.  Stay on R103</v>
      </c>
      <c r="AS638" s="55"/>
      <c r="AT638" s="55"/>
      <c r="AU638" s="56">
        <f>IF(GroupStTimes!$A$8=0,MIN(CB638,CD638,CF638),MIN(BZ638,CB638,CD638,CF638))</f>
        <v>0.55202546296296284</v>
      </c>
      <c r="AV638" s="56">
        <f>IF(GroupStTimes!$A$8=0,MAX(CC638,CE638,CG638),MAX(CA638,CC638,CE638,CG638))</f>
        <v>0.59785879629629612</v>
      </c>
      <c r="AW638" s="57" t="str">
        <f t="shared" si="1077"/>
        <v/>
      </c>
      <c r="AX638" s="58" t="str">
        <f t="shared" si="1078"/>
        <v/>
      </c>
      <c r="AY638" s="58" t="str">
        <f t="shared" si="1079"/>
        <v/>
      </c>
      <c r="AZ638" s="31">
        <f t="shared" si="1080"/>
        <v>223.46</v>
      </c>
      <c r="BA638" s="59">
        <f t="shared" si="1081"/>
        <v>0.54666666666666641</v>
      </c>
      <c r="BB638" s="59">
        <f t="shared" si="1082"/>
        <v>0.55222222222222206</v>
      </c>
      <c r="BC638" s="59">
        <f t="shared" si="1083"/>
        <v>0.54096064814814804</v>
      </c>
      <c r="BD638" s="59">
        <f t="shared" si="1084"/>
        <v>0.58679398148148132</v>
      </c>
      <c r="BE638" s="59">
        <f t="shared" si="1085"/>
        <v>0.57037037037037042</v>
      </c>
      <c r="BF638" s="59">
        <f t="shared" si="1086"/>
        <v>0.58078703703703705</v>
      </c>
      <c r="BG638" s="59">
        <f t="shared" si="1087"/>
        <v>0.5809375</v>
      </c>
      <c r="BH638" s="59">
        <f t="shared" si="1088"/>
        <v>0.58024305555555555</v>
      </c>
      <c r="BI638" s="31">
        <f t="shared" si="1089"/>
        <v>10.620000000000005</v>
      </c>
      <c r="BJ638" s="61">
        <f t="shared" ref="BJ638:BM638" si="1175">IF($AJ637="t",IF(AM636=0,0,$BI638/AM636),IF(AM637=0,0,$BI638/AM637))</f>
        <v>0.30342857142857155</v>
      </c>
      <c r="BK638" s="61">
        <f t="shared" si="1175"/>
        <v>0.26550000000000012</v>
      </c>
      <c r="BL638" s="61">
        <f t="shared" si="1175"/>
        <v>0.2360000000000001</v>
      </c>
      <c r="BM638" s="61">
        <f t="shared" si="1175"/>
        <v>0.21240000000000009</v>
      </c>
      <c r="BN638" s="62">
        <f t="shared" si="1091"/>
        <v>0</v>
      </c>
      <c r="BO638" s="62">
        <f t="shared" si="1092"/>
        <v>18</v>
      </c>
      <c r="BP638" s="62">
        <f t="shared" si="1093"/>
        <v>12</v>
      </c>
      <c r="BQ638" s="62">
        <f t="shared" si="1094"/>
        <v>0</v>
      </c>
      <c r="BR638" s="62">
        <f t="shared" si="1095"/>
        <v>15</v>
      </c>
      <c r="BS638" s="62">
        <f t="shared" si="1096"/>
        <v>56</v>
      </c>
      <c r="BT638" s="62">
        <f t="shared" si="1097"/>
        <v>0</v>
      </c>
      <c r="BU638" s="62">
        <f t="shared" si="1098"/>
        <v>14</v>
      </c>
      <c r="BV638" s="62">
        <f t="shared" si="1099"/>
        <v>10</v>
      </c>
      <c r="BW638" s="62">
        <f t="shared" si="1100"/>
        <v>0</v>
      </c>
      <c r="BX638" s="62">
        <f t="shared" si="1101"/>
        <v>12</v>
      </c>
      <c r="BY638" s="62">
        <f t="shared" si="1102"/>
        <v>45</v>
      </c>
      <c r="BZ638" s="63">
        <f t="shared" si="1103"/>
        <v>0.55930555555555528</v>
      </c>
      <c r="CA638" s="63">
        <f t="shared" si="1104"/>
        <v>0.56486111111111093</v>
      </c>
      <c r="CB638" s="63">
        <f t="shared" si="1105"/>
        <v>0.55202546296296284</v>
      </c>
      <c r="CC638" s="63">
        <f t="shared" si="1106"/>
        <v>0.59785879629629612</v>
      </c>
      <c r="CD638" s="63">
        <f t="shared" si="1107"/>
        <v>0.58020833333333333</v>
      </c>
      <c r="CE638" s="63">
        <f t="shared" si="1108"/>
        <v>0.59062499999999996</v>
      </c>
      <c r="CF638" s="63">
        <f t="shared" si="1109"/>
        <v>0.58979166666666671</v>
      </c>
      <c r="CG638" s="63">
        <f t="shared" si="1110"/>
        <v>0.58909722222222227</v>
      </c>
      <c r="CH638" s="36"/>
      <c r="CI638" s="36"/>
      <c r="CJ638" s="36"/>
      <c r="CK638" s="36"/>
      <c r="CL638" s="60">
        <v>60</v>
      </c>
    </row>
    <row r="639" spans="1:90" ht="26.25" customHeight="1" x14ac:dyDescent="0.25">
      <c r="A639" s="37">
        <v>76</v>
      </c>
      <c r="B639" s="37"/>
      <c r="E639" s="39"/>
      <c r="F639" s="44"/>
      <c r="G639" s="44">
        <v>234.37</v>
      </c>
      <c r="H639" s="41">
        <f t="shared" si="1167"/>
        <v>234.17</v>
      </c>
      <c r="I639" s="42">
        <v>234.07</v>
      </c>
      <c r="J639" s="43">
        <f t="shared" si="1164"/>
        <v>-8.117229888494798E-4</v>
      </c>
      <c r="K639" s="44">
        <f t="shared" si="1165"/>
        <v>-0.18999999999999773</v>
      </c>
      <c r="L639" s="91" t="s">
        <v>1362</v>
      </c>
      <c r="M639" s="127" t="s">
        <v>1231</v>
      </c>
      <c r="N639" s="46">
        <f t="shared" si="1066"/>
        <v>234.26</v>
      </c>
      <c r="O639" s="46">
        <f t="shared" si="1151"/>
        <v>-0.11000000000000001</v>
      </c>
      <c r="P639" s="44">
        <v>234.37</v>
      </c>
      <c r="Q639" s="46"/>
      <c r="R639" s="37"/>
      <c r="S639" s="46"/>
      <c r="T639" s="40"/>
      <c r="U639" s="47" t="str">
        <f t="shared" si="1148"/>
        <v/>
      </c>
      <c r="V639" s="47" t="str">
        <f t="shared" si="1149"/>
        <v/>
      </c>
      <c r="W639" s="50"/>
      <c r="X639" s="50"/>
      <c r="Y639" s="50"/>
      <c r="Z639" s="50"/>
      <c r="AA639" s="50"/>
      <c r="AB639" s="50"/>
      <c r="AC639" s="50"/>
      <c r="AD639" s="50"/>
      <c r="AE639" s="51">
        <f t="shared" si="1068"/>
        <v>76</v>
      </c>
      <c r="AF639" s="51" t="str">
        <f t="shared" si="1069"/>
        <v/>
      </c>
      <c r="AG639" s="51" t="str">
        <f t="shared" si="1070"/>
        <v/>
      </c>
      <c r="AH639" s="51" t="str">
        <f t="shared" si="1071"/>
        <v/>
      </c>
      <c r="AI639" s="52">
        <f t="shared" si="1072"/>
        <v>234.17</v>
      </c>
      <c r="AJ639" s="51"/>
      <c r="AK639" s="53"/>
      <c r="AL639" s="52"/>
      <c r="AM639" s="53">
        <f t="shared" si="1074"/>
        <v>47</v>
      </c>
      <c r="AN639" s="53">
        <f>IF(AJ639&lt;&gt;"",IF(AJ639="o",VLOOKUP(AM639,OpenSect!$A$1:$D$11,2),IF(AJ639="u",VLOOKUP(AM639,UpHill!$A$1:$D$35,2),IF(AJ639="d",VLOOKUP(AM639,DownHill!$A$3:$D$29,2),IF(AJ639="f",VLOOKUP(AM639,FlatUnd!$A$2:$D$30,2),IF(AJ639="t",VLOOKUP(AM639,TimeAdd!$A$1:$D$176,2),IF(AJ639="l",VLOOKUP(AM639,SLimit!$A$1:$D$8,2),AN638)))))),AN638)</f>
        <v>55</v>
      </c>
      <c r="AO639" s="53">
        <f>IF(AJ639&lt;&gt;"",IF(AJ639="o",VLOOKUP(AM639,OpenSect!$A$1:$D$11,3),IF(AJ639="u",VLOOKUP(AM639,UpHill!$A$1:$D$35,3),IF(AJ639="d",VLOOKUP(AM639,DownHill!$A$3:$D$29,3),IF(AJ639="f",VLOOKUP(AM639,FlatUnd!$A$2:$D$30,3),IF(AJ639="t",VLOOKUP(AM639,TimeAdd!$A$1:$D$18,3),IF(AJ639="l",VLOOKUP(AM639,SLimit!$A$1:$D$8,3),AO638)))))),AO638)</f>
        <v>62</v>
      </c>
      <c r="AP639" s="53">
        <f>IF(AJ639&lt;&gt;"",IF(AJ639="o",VLOOKUP(AM639,OpenSect!$A$1:$D$11,4),IF(AJ639="u",VLOOKUP(AM639,UpHill!$A$1:$D$35,4),IF(AJ639="d",VLOOKUP(AM639,DownHill!$A$3:$D$29,4),IF(AJ639="f",VLOOKUP(AM639,FlatUnd!$A$2:$D$30,4),IF(AJ639="t",VLOOKUP(AM639,TimeAdd!$A$1:$D$18,4),IF(AJ639="l",VLOOKUP(AM639,SLimit!$A$1:$D$8,4),AP638)))))),AP638)</f>
        <v>68</v>
      </c>
      <c r="AQ639" s="53" t="str">
        <f t="shared" si="1075"/>
        <v>80</v>
      </c>
      <c r="AR639" s="54" t="str">
        <f t="shared" si="1076"/>
        <v>N11 Ladysmith 6, R103 (N3) Harryshith .</v>
      </c>
      <c r="AS639" s="55"/>
      <c r="AT639" s="55"/>
      <c r="AU639" s="56">
        <f>IF(GroupStTimes!$A$8=0,MIN(CB639,CD639,CF639),MIN(BZ639,CB639,CD639,CF639))</f>
        <v>0.5520949074074073</v>
      </c>
      <c r="AV639" s="56">
        <f>IF(GroupStTimes!$A$8=0,MAX(CC639,CE639,CG639),MAX(CA639,CC639,CE639,CG639))</f>
        <v>0.59792824074074058</v>
      </c>
      <c r="AW639" s="57" t="str">
        <f t="shared" si="1077"/>
        <v/>
      </c>
      <c r="AX639" s="58" t="str">
        <f t="shared" si="1078"/>
        <v/>
      </c>
      <c r="AY639" s="58" t="str">
        <f t="shared" si="1079"/>
        <v/>
      </c>
      <c r="AZ639" s="31">
        <f t="shared" si="1080"/>
        <v>234.08</v>
      </c>
      <c r="BA639" s="59">
        <f t="shared" si="1081"/>
        <v>0.55930555555555528</v>
      </c>
      <c r="BB639" s="59">
        <f t="shared" si="1082"/>
        <v>0.56486111111111093</v>
      </c>
      <c r="BC639" s="59">
        <f t="shared" si="1083"/>
        <v>0.55202546296296284</v>
      </c>
      <c r="BD639" s="59">
        <f t="shared" si="1084"/>
        <v>0.59785879629629612</v>
      </c>
      <c r="BE639" s="59">
        <f t="shared" si="1085"/>
        <v>0.58020833333333333</v>
      </c>
      <c r="BF639" s="59">
        <f t="shared" si="1086"/>
        <v>0.59062499999999996</v>
      </c>
      <c r="BG639" s="59">
        <f t="shared" si="1087"/>
        <v>0.58979166666666671</v>
      </c>
      <c r="BH639" s="59">
        <f t="shared" si="1088"/>
        <v>0.58909722222222227</v>
      </c>
      <c r="BI639" s="31">
        <f t="shared" si="1089"/>
        <v>8.9999999999974989E-2</v>
      </c>
      <c r="BJ639" s="61">
        <f t="shared" ref="BJ639:BM639" si="1176">IF($AJ638="t",IF(AM637=0,0,$BI639/AM637),IF(AM638=0,0,$BI639/AM638))</f>
        <v>1.9148936170207444E-3</v>
      </c>
      <c r="BK639" s="61">
        <f t="shared" si="1176"/>
        <v>1.6363636363631816E-3</v>
      </c>
      <c r="BL639" s="61">
        <f t="shared" si="1176"/>
        <v>1.451612903225403E-3</v>
      </c>
      <c r="BM639" s="61">
        <f t="shared" si="1176"/>
        <v>1.3235294117643381E-3</v>
      </c>
      <c r="BN639" s="62">
        <f t="shared" si="1091"/>
        <v>0</v>
      </c>
      <c r="BO639" s="62">
        <f t="shared" si="1092"/>
        <v>0</v>
      </c>
      <c r="BP639" s="62">
        <f t="shared" si="1093"/>
        <v>7</v>
      </c>
      <c r="BQ639" s="62">
        <f t="shared" si="1094"/>
        <v>0</v>
      </c>
      <c r="BR639" s="62">
        <f t="shared" si="1095"/>
        <v>0</v>
      </c>
      <c r="BS639" s="62">
        <f t="shared" si="1096"/>
        <v>6</v>
      </c>
      <c r="BT639" s="62">
        <f t="shared" si="1097"/>
        <v>0</v>
      </c>
      <c r="BU639" s="62">
        <f t="shared" si="1098"/>
        <v>0</v>
      </c>
      <c r="BV639" s="62">
        <f t="shared" si="1099"/>
        <v>5</v>
      </c>
      <c r="BW639" s="62">
        <f t="shared" si="1100"/>
        <v>0</v>
      </c>
      <c r="BX639" s="62">
        <f t="shared" si="1101"/>
        <v>0</v>
      </c>
      <c r="BY639" s="62">
        <f t="shared" si="1102"/>
        <v>5</v>
      </c>
      <c r="BZ639" s="63">
        <f t="shared" si="1103"/>
        <v>0.55938657407407377</v>
      </c>
      <c r="CA639" s="63">
        <f t="shared" si="1104"/>
        <v>0.56494212962962942</v>
      </c>
      <c r="CB639" s="63">
        <f t="shared" si="1105"/>
        <v>0.5520949074074073</v>
      </c>
      <c r="CC639" s="63">
        <f t="shared" si="1106"/>
        <v>0.59792824074074058</v>
      </c>
      <c r="CD639" s="63">
        <f t="shared" si="1107"/>
        <v>0.58026620370370374</v>
      </c>
      <c r="CE639" s="63">
        <f t="shared" si="1108"/>
        <v>0.59068287037037037</v>
      </c>
      <c r="CF639" s="63">
        <f t="shared" si="1109"/>
        <v>0.58984953703703713</v>
      </c>
      <c r="CG639" s="63">
        <f t="shared" si="1110"/>
        <v>0.58915509259259269</v>
      </c>
      <c r="CH639" s="36"/>
      <c r="CI639" s="36"/>
      <c r="CJ639" s="36"/>
      <c r="CK639" s="36"/>
      <c r="CL639" s="60">
        <v>60</v>
      </c>
    </row>
    <row r="640" spans="1:90" ht="26.25" customHeight="1" x14ac:dyDescent="0.25">
      <c r="A640" s="37">
        <v>76</v>
      </c>
      <c r="B640" s="37"/>
      <c r="E640" s="39"/>
      <c r="F640" s="44"/>
      <c r="G640" s="44">
        <v>234.64</v>
      </c>
      <c r="H640" s="41">
        <f t="shared" si="1167"/>
        <v>234.44</v>
      </c>
      <c r="I640" s="42">
        <v>234.33999999999997</v>
      </c>
      <c r="J640" s="43">
        <f t="shared" si="1164"/>
        <v>-8.1078774430313962E-4</v>
      </c>
      <c r="K640" s="44">
        <f t="shared" si="1165"/>
        <v>-0.18999999999999773</v>
      </c>
      <c r="L640" s="91" t="s">
        <v>1363</v>
      </c>
      <c r="M640" s="127" t="s">
        <v>1231</v>
      </c>
      <c r="N640" s="46">
        <f t="shared" si="1066"/>
        <v>234.52999999999997</v>
      </c>
      <c r="O640" s="46">
        <f t="shared" si="1151"/>
        <v>-0.11000000000000001</v>
      </c>
      <c r="P640" s="44">
        <v>234.64</v>
      </c>
      <c r="Q640" s="46"/>
      <c r="R640" s="37"/>
      <c r="S640" s="46"/>
      <c r="T640" s="40"/>
      <c r="U640" s="47" t="str">
        <f t="shared" si="1148"/>
        <v/>
      </c>
      <c r="V640" s="47" t="str">
        <f t="shared" si="1149"/>
        <v/>
      </c>
      <c r="W640" s="50"/>
      <c r="X640" s="50"/>
      <c r="Y640" s="50"/>
      <c r="Z640" s="50"/>
      <c r="AA640" s="50"/>
      <c r="AB640" s="50"/>
      <c r="AC640" s="50"/>
      <c r="AD640" s="50"/>
      <c r="AE640" s="51">
        <f t="shared" si="1068"/>
        <v>76</v>
      </c>
      <c r="AF640" s="51" t="str">
        <f t="shared" si="1069"/>
        <v/>
      </c>
      <c r="AG640" s="51" t="str">
        <f t="shared" si="1070"/>
        <v/>
      </c>
      <c r="AH640" s="51" t="str">
        <f t="shared" si="1071"/>
        <v/>
      </c>
      <c r="AI640" s="52">
        <f t="shared" si="1072"/>
        <v>234.44</v>
      </c>
      <c r="AJ640" s="51"/>
      <c r="AK640" s="53"/>
      <c r="AL640" s="52"/>
      <c r="AM640" s="53">
        <f t="shared" si="1074"/>
        <v>47</v>
      </c>
      <c r="AN640" s="53">
        <f>IF(AJ640&lt;&gt;"",IF(AJ640="o",VLOOKUP(AM640,OpenSect!$A$1:$D$11,2),IF(AJ640="u",VLOOKUP(AM640,UpHill!$A$1:$D$35,2),IF(AJ640="d",VLOOKUP(AM640,DownHill!$A$3:$D$29,2),IF(AJ640="f",VLOOKUP(AM640,FlatUnd!$A$2:$D$30,2),IF(AJ640="t",VLOOKUP(AM640,TimeAdd!$A$1:$D$176,2),IF(AJ640="l",VLOOKUP(AM640,SLimit!$A$1:$D$8,2),AN639)))))),AN639)</f>
        <v>55</v>
      </c>
      <c r="AO640" s="53">
        <f>IF(AJ640&lt;&gt;"",IF(AJ640="o",VLOOKUP(AM640,OpenSect!$A$1:$D$11,3),IF(AJ640="u",VLOOKUP(AM640,UpHill!$A$1:$D$35,3),IF(AJ640="d",VLOOKUP(AM640,DownHill!$A$3:$D$29,3),IF(AJ640="f",VLOOKUP(AM640,FlatUnd!$A$2:$D$30,3),IF(AJ640="t",VLOOKUP(AM640,TimeAdd!$A$1:$D$18,3),IF(AJ640="l",VLOOKUP(AM640,SLimit!$A$1:$D$8,3),AO639)))))),AO639)</f>
        <v>62</v>
      </c>
      <c r="AP640" s="53">
        <f>IF(AJ640&lt;&gt;"",IF(AJ640="o",VLOOKUP(AM640,OpenSect!$A$1:$D$11,4),IF(AJ640="u",VLOOKUP(AM640,UpHill!$A$1:$D$35,4),IF(AJ640="d",VLOOKUP(AM640,DownHill!$A$3:$D$29,4),IF(AJ640="f",VLOOKUP(AM640,FlatUnd!$A$2:$D$30,4),IF(AJ640="t",VLOOKUP(AM640,TimeAdd!$A$1:$D$18,4),IF(AJ640="l",VLOOKUP(AM640,SLimit!$A$1:$D$8,4),AP639)))))),AP639)</f>
        <v>68</v>
      </c>
      <c r="AQ640" s="53" t="str">
        <f t="shared" si="1075"/>
        <v>80</v>
      </c>
      <c r="AR640" s="54" t="str">
        <f t="shared" si="1076"/>
        <v>12,8 Km Plate</v>
      </c>
      <c r="AS640" s="55"/>
      <c r="AT640" s="55"/>
      <c r="AU640" s="56">
        <f>IF(GroupStTimes!$A$8=0,MIN(CB640,CD640,CF640),MIN(BZ640,CB640,CD640,CF640))</f>
        <v>0.55230324074074066</v>
      </c>
      <c r="AV640" s="56">
        <f>IF(GroupStTimes!$A$8=0,MAX(CC640,CE640,CG640),MAX(CA640,CC640,CE640,CG640))</f>
        <v>0.59813657407407395</v>
      </c>
      <c r="AW640" s="57" t="str">
        <f t="shared" si="1077"/>
        <v/>
      </c>
      <c r="AX640" s="58" t="str">
        <f t="shared" si="1078"/>
        <v/>
      </c>
      <c r="AY640" s="58" t="str">
        <f t="shared" si="1079"/>
        <v/>
      </c>
      <c r="AZ640" s="31">
        <f t="shared" si="1080"/>
        <v>234.08</v>
      </c>
      <c r="BA640" s="59">
        <f t="shared" si="1081"/>
        <v>0.55930555555555528</v>
      </c>
      <c r="BB640" s="59">
        <f t="shared" si="1082"/>
        <v>0.56486111111111093</v>
      </c>
      <c r="BC640" s="59">
        <f t="shared" si="1083"/>
        <v>0.55202546296296284</v>
      </c>
      <c r="BD640" s="59">
        <f t="shared" si="1084"/>
        <v>0.59785879629629612</v>
      </c>
      <c r="BE640" s="59">
        <f t="shared" si="1085"/>
        <v>0.58020833333333333</v>
      </c>
      <c r="BF640" s="59">
        <f t="shared" si="1086"/>
        <v>0.59062499999999996</v>
      </c>
      <c r="BG640" s="59">
        <f t="shared" si="1087"/>
        <v>0.58979166666666671</v>
      </c>
      <c r="BH640" s="59">
        <f t="shared" si="1088"/>
        <v>0.58909722222222227</v>
      </c>
      <c r="BI640" s="31">
        <f t="shared" si="1089"/>
        <v>0.35999999999998522</v>
      </c>
      <c r="BJ640" s="61">
        <f t="shared" ref="BJ640:BM640" si="1177">IF($AJ639="t",IF(AM638=0,0,$BI640/AM638),IF(AM639=0,0,$BI640/AM639))</f>
        <v>7.659574468084792E-3</v>
      </c>
      <c r="BK640" s="61">
        <f t="shared" si="1177"/>
        <v>6.5454545454542764E-3</v>
      </c>
      <c r="BL640" s="61">
        <f t="shared" si="1177"/>
        <v>5.8064516129029877E-3</v>
      </c>
      <c r="BM640" s="61">
        <f t="shared" si="1177"/>
        <v>5.2941176470586064E-3</v>
      </c>
      <c r="BN640" s="62">
        <f t="shared" si="1091"/>
        <v>0</v>
      </c>
      <c r="BO640" s="62">
        <f t="shared" si="1092"/>
        <v>0</v>
      </c>
      <c r="BP640" s="62">
        <f t="shared" si="1093"/>
        <v>28</v>
      </c>
      <c r="BQ640" s="62">
        <f t="shared" si="1094"/>
        <v>0</v>
      </c>
      <c r="BR640" s="62">
        <f t="shared" si="1095"/>
        <v>0</v>
      </c>
      <c r="BS640" s="62">
        <f t="shared" si="1096"/>
        <v>24</v>
      </c>
      <c r="BT640" s="62">
        <f t="shared" si="1097"/>
        <v>0</v>
      </c>
      <c r="BU640" s="62">
        <f t="shared" si="1098"/>
        <v>0</v>
      </c>
      <c r="BV640" s="62">
        <f t="shared" si="1099"/>
        <v>21</v>
      </c>
      <c r="BW640" s="62">
        <f t="shared" si="1100"/>
        <v>0</v>
      </c>
      <c r="BX640" s="62">
        <f t="shared" si="1101"/>
        <v>0</v>
      </c>
      <c r="BY640" s="62">
        <f t="shared" si="1102"/>
        <v>19</v>
      </c>
      <c r="BZ640" s="63">
        <f t="shared" si="1103"/>
        <v>0.55962962962962937</v>
      </c>
      <c r="CA640" s="63">
        <f t="shared" si="1104"/>
        <v>0.56518518518518501</v>
      </c>
      <c r="CB640" s="63">
        <f t="shared" si="1105"/>
        <v>0.55230324074074066</v>
      </c>
      <c r="CC640" s="63">
        <f t="shared" si="1106"/>
        <v>0.59813657407407395</v>
      </c>
      <c r="CD640" s="63">
        <f t="shared" si="1107"/>
        <v>0.58045138888888892</v>
      </c>
      <c r="CE640" s="63">
        <f t="shared" si="1108"/>
        <v>0.59086805555555555</v>
      </c>
      <c r="CF640" s="63">
        <f t="shared" si="1109"/>
        <v>0.59001157407407412</v>
      </c>
      <c r="CG640" s="63">
        <f t="shared" si="1110"/>
        <v>0.58931712962962968</v>
      </c>
      <c r="CH640" s="36"/>
      <c r="CI640" s="36"/>
      <c r="CJ640" s="36"/>
      <c r="CK640" s="36"/>
      <c r="CL640" s="60">
        <v>60</v>
      </c>
    </row>
    <row r="641" spans="1:90" ht="40.5" x14ac:dyDescent="0.25">
      <c r="A641" s="37">
        <v>76</v>
      </c>
      <c r="B641" s="37"/>
      <c r="E641" s="39"/>
      <c r="F641" s="44"/>
      <c r="G641" s="44">
        <v>235.04</v>
      </c>
      <c r="H641" s="41">
        <f t="shared" si="1167"/>
        <v>234.84</v>
      </c>
      <c r="I641" s="42">
        <v>234.73999999999998</v>
      </c>
      <c r="J641" s="43">
        <f t="shared" si="1164"/>
        <v>-8.094061514867417E-4</v>
      </c>
      <c r="K641" s="44">
        <f t="shared" si="1165"/>
        <v>-0.18999999999999773</v>
      </c>
      <c r="L641" s="91" t="s">
        <v>1364</v>
      </c>
      <c r="M641" s="127" t="s">
        <v>1231</v>
      </c>
      <c r="N641" s="46">
        <f t="shared" si="1066"/>
        <v>234.92999999999998</v>
      </c>
      <c r="O641" s="46">
        <f t="shared" si="1151"/>
        <v>-0.11000000000000001</v>
      </c>
      <c r="P641" s="44">
        <v>235.04</v>
      </c>
      <c r="Q641" s="46"/>
      <c r="R641" s="37"/>
      <c r="S641" s="46"/>
      <c r="T641" s="40"/>
      <c r="U641" s="47" t="str">
        <f t="shared" si="1148"/>
        <v/>
      </c>
      <c r="V641" s="47" t="str">
        <f t="shared" si="1149"/>
        <v/>
      </c>
      <c r="W641" s="50"/>
      <c r="X641" s="50"/>
      <c r="Y641" s="50"/>
      <c r="Z641" s="50"/>
      <c r="AA641" s="50"/>
      <c r="AB641" s="50"/>
      <c r="AC641" s="50"/>
      <c r="AD641" s="50"/>
      <c r="AE641" s="51">
        <f t="shared" si="1068"/>
        <v>76</v>
      </c>
      <c r="AF641" s="51" t="str">
        <f t="shared" si="1069"/>
        <v/>
      </c>
      <c r="AG641" s="51" t="str">
        <f t="shared" si="1070"/>
        <v/>
      </c>
      <c r="AH641" s="51" t="str">
        <f t="shared" si="1071"/>
        <v/>
      </c>
      <c r="AI641" s="52">
        <f t="shared" si="1072"/>
        <v>234.84</v>
      </c>
      <c r="AJ641" s="51"/>
      <c r="AK641" s="53"/>
      <c r="AL641" s="52"/>
      <c r="AM641" s="53">
        <f t="shared" si="1074"/>
        <v>47</v>
      </c>
      <c r="AN641" s="53">
        <f>IF(AJ641&lt;&gt;"",IF(AJ641="o",VLOOKUP(AM641,OpenSect!$A$1:$D$11,2),IF(AJ641="u",VLOOKUP(AM641,UpHill!$A$1:$D$35,2),IF(AJ641="d",VLOOKUP(AM641,DownHill!$A$3:$D$29,2),IF(AJ641="f",VLOOKUP(AM641,FlatUnd!$A$2:$D$30,2),IF(AJ641="t",VLOOKUP(AM641,TimeAdd!$A$1:$D$176,2),IF(AJ641="l",VLOOKUP(AM641,SLimit!$A$1:$D$8,2),AN640)))))),AN640)</f>
        <v>55</v>
      </c>
      <c r="AO641" s="53">
        <f>IF(AJ641&lt;&gt;"",IF(AJ641="o",VLOOKUP(AM641,OpenSect!$A$1:$D$11,3),IF(AJ641="u",VLOOKUP(AM641,UpHill!$A$1:$D$35,3),IF(AJ641="d",VLOOKUP(AM641,DownHill!$A$3:$D$29,3),IF(AJ641="f",VLOOKUP(AM641,FlatUnd!$A$2:$D$30,3),IF(AJ641="t",VLOOKUP(AM641,TimeAdd!$A$1:$D$18,3),IF(AJ641="l",VLOOKUP(AM641,SLimit!$A$1:$D$8,3),AO640)))))),AO640)</f>
        <v>62</v>
      </c>
      <c r="AP641" s="53">
        <f>IF(AJ641&lt;&gt;"",IF(AJ641="o",VLOOKUP(AM641,OpenSect!$A$1:$D$11,4),IF(AJ641="u",VLOOKUP(AM641,UpHill!$A$1:$D$35,4),IF(AJ641="d",VLOOKUP(AM641,DownHill!$A$3:$D$29,4),IF(AJ641="f",VLOOKUP(AM641,FlatUnd!$A$2:$D$30,4),IF(AJ641="t",VLOOKUP(AM641,TimeAdd!$A$1:$D$18,4),IF(AJ641="l",VLOOKUP(AM641,SLimit!$A$1:$D$8,4),AP640)))))),AP640)</f>
        <v>68</v>
      </c>
      <c r="AQ641" s="53" t="str">
        <f t="shared" si="1075"/>
        <v>80</v>
      </c>
      <c r="AR641" s="54" t="str">
        <f t="shared" si="1076"/>
        <v>N11 Ladysmith ,Newcastle ,Bluebank - Bear Left. R103 Straight.</v>
      </c>
      <c r="AS641" s="55"/>
      <c r="AT641" s="55"/>
      <c r="AU641" s="56">
        <f>IF(GroupStTimes!$A$8=0,MIN(CB641,CD641,CF641),MIN(BZ641,CB641,CD641,CF641))</f>
        <v>0.55260416666666656</v>
      </c>
      <c r="AV641" s="56">
        <f>IF(GroupStTimes!$A$8=0,MAX(CC641,CE641,CG641),MAX(CA641,CC641,CE641,CG641))</f>
        <v>0.59843749999999984</v>
      </c>
      <c r="AW641" s="57" t="str">
        <f t="shared" si="1077"/>
        <v/>
      </c>
      <c r="AX641" s="58" t="str">
        <f t="shared" si="1078"/>
        <v/>
      </c>
      <c r="AY641" s="58" t="str">
        <f t="shared" si="1079"/>
        <v/>
      </c>
      <c r="AZ641" s="31">
        <f t="shared" si="1080"/>
        <v>234.08</v>
      </c>
      <c r="BA641" s="59">
        <f t="shared" si="1081"/>
        <v>0.55930555555555528</v>
      </c>
      <c r="BB641" s="59">
        <f t="shared" si="1082"/>
        <v>0.56486111111111093</v>
      </c>
      <c r="BC641" s="59">
        <f t="shared" si="1083"/>
        <v>0.55202546296296284</v>
      </c>
      <c r="BD641" s="59">
        <f t="shared" si="1084"/>
        <v>0.59785879629629612</v>
      </c>
      <c r="BE641" s="59">
        <f t="shared" si="1085"/>
        <v>0.58020833333333333</v>
      </c>
      <c r="BF641" s="59">
        <f t="shared" si="1086"/>
        <v>0.59062499999999996</v>
      </c>
      <c r="BG641" s="59">
        <f t="shared" si="1087"/>
        <v>0.58979166666666671</v>
      </c>
      <c r="BH641" s="59">
        <f t="shared" si="1088"/>
        <v>0.58909722222222227</v>
      </c>
      <c r="BI641" s="31">
        <f t="shared" si="1089"/>
        <v>0.75999999999999091</v>
      </c>
      <c r="BJ641" s="61">
        <f t="shared" ref="BJ641:BM641" si="1178">IF($AJ640="t",IF(AM639=0,0,$BI641/AM639),IF(AM640=0,0,$BI641/AM640))</f>
        <v>1.6170212765957252E-2</v>
      </c>
      <c r="BK641" s="61">
        <f t="shared" si="1178"/>
        <v>1.3818181818181653E-2</v>
      </c>
      <c r="BL641" s="61">
        <f t="shared" si="1178"/>
        <v>1.2258064516128885E-2</v>
      </c>
      <c r="BM641" s="61">
        <f t="shared" si="1178"/>
        <v>1.1176470588235161E-2</v>
      </c>
      <c r="BN641" s="62">
        <f t="shared" si="1091"/>
        <v>0</v>
      </c>
      <c r="BO641" s="62">
        <f t="shared" si="1092"/>
        <v>0</v>
      </c>
      <c r="BP641" s="62">
        <f t="shared" si="1093"/>
        <v>58</v>
      </c>
      <c r="BQ641" s="62">
        <f t="shared" si="1094"/>
        <v>0</v>
      </c>
      <c r="BR641" s="62">
        <f t="shared" si="1095"/>
        <v>0</v>
      </c>
      <c r="BS641" s="62">
        <f t="shared" si="1096"/>
        <v>50</v>
      </c>
      <c r="BT641" s="62">
        <f t="shared" si="1097"/>
        <v>0</v>
      </c>
      <c r="BU641" s="62">
        <f t="shared" si="1098"/>
        <v>0</v>
      </c>
      <c r="BV641" s="62">
        <f t="shared" si="1099"/>
        <v>44</v>
      </c>
      <c r="BW641" s="62">
        <f t="shared" si="1100"/>
        <v>0</v>
      </c>
      <c r="BX641" s="62">
        <f t="shared" si="1101"/>
        <v>0</v>
      </c>
      <c r="BY641" s="62">
        <f t="shared" si="1102"/>
        <v>40</v>
      </c>
      <c r="BZ641" s="63">
        <f t="shared" si="1103"/>
        <v>0.55997685185185153</v>
      </c>
      <c r="CA641" s="63">
        <f t="shared" si="1104"/>
        <v>0.56553240740740718</v>
      </c>
      <c r="CB641" s="63">
        <f t="shared" si="1105"/>
        <v>0.55260416666666656</v>
      </c>
      <c r="CC641" s="63">
        <f t="shared" si="1106"/>
        <v>0.59843749999999984</v>
      </c>
      <c r="CD641" s="63">
        <f t="shared" si="1107"/>
        <v>0.58071759259259259</v>
      </c>
      <c r="CE641" s="63">
        <f t="shared" si="1108"/>
        <v>0.59113425925925922</v>
      </c>
      <c r="CF641" s="63">
        <f t="shared" si="1109"/>
        <v>0.59025462962962971</v>
      </c>
      <c r="CG641" s="63">
        <f t="shared" si="1110"/>
        <v>0.58956018518518527</v>
      </c>
      <c r="CH641" s="36"/>
      <c r="CI641" s="36"/>
      <c r="CJ641" s="36"/>
      <c r="CK641" s="36"/>
      <c r="CL641" s="60">
        <v>60</v>
      </c>
    </row>
    <row r="642" spans="1:90" ht="36" customHeight="1" x14ac:dyDescent="0.25">
      <c r="A642" s="37">
        <v>77</v>
      </c>
      <c r="B642" s="37"/>
      <c r="E642" s="39"/>
      <c r="F642" s="44"/>
      <c r="G642" s="44">
        <v>235.04</v>
      </c>
      <c r="H642" s="41">
        <f t="shared" si="1167"/>
        <v>234.84</v>
      </c>
      <c r="I642" s="42">
        <v>234.73999999999998</v>
      </c>
      <c r="J642" s="43">
        <f t="shared" si="1164"/>
        <v>-8.094061514867417E-4</v>
      </c>
      <c r="K642" s="44">
        <f t="shared" si="1165"/>
        <v>-0.18999999999999773</v>
      </c>
      <c r="L642" s="91" t="s">
        <v>1368</v>
      </c>
      <c r="M642" s="127" t="s">
        <v>1231</v>
      </c>
      <c r="N642" s="46">
        <f t="shared" si="1066"/>
        <v>234.92999999999998</v>
      </c>
      <c r="O642" s="46">
        <f t="shared" si="1151"/>
        <v>-0.11000000000000001</v>
      </c>
      <c r="P642" s="44">
        <v>235.04</v>
      </c>
      <c r="Q642" s="46"/>
      <c r="R642" s="37"/>
      <c r="S642" s="46"/>
      <c r="T642" s="40"/>
      <c r="U642" s="47" t="str">
        <f t="shared" si="1148"/>
        <v/>
      </c>
      <c r="V642" s="47" t="str">
        <f t="shared" si="1149"/>
        <v/>
      </c>
      <c r="W642" s="50"/>
      <c r="X642" s="50"/>
      <c r="Y642" s="50"/>
      <c r="Z642" s="50"/>
      <c r="AA642" s="50"/>
      <c r="AB642" s="50"/>
      <c r="AC642" s="50"/>
      <c r="AD642" s="50"/>
      <c r="AE642" s="51">
        <f t="shared" si="1068"/>
        <v>77</v>
      </c>
      <c r="AF642" s="51" t="str">
        <f t="shared" si="1069"/>
        <v/>
      </c>
      <c r="AG642" s="51" t="str">
        <f t="shared" si="1070"/>
        <v/>
      </c>
      <c r="AH642" s="51" t="str">
        <f t="shared" si="1071"/>
        <v/>
      </c>
      <c r="AI642" s="52">
        <f t="shared" si="1072"/>
        <v>234.84</v>
      </c>
      <c r="AJ642" s="51"/>
      <c r="AK642" s="53"/>
      <c r="AL642" s="52"/>
      <c r="AM642" s="53">
        <f t="shared" si="1074"/>
        <v>47</v>
      </c>
      <c r="AN642" s="53">
        <f>IF(AJ642&lt;&gt;"",IF(AJ642="o",VLOOKUP(AM642,OpenSect!$A$1:$D$11,2),IF(AJ642="u",VLOOKUP(AM642,UpHill!$A$1:$D$35,2),IF(AJ642="d",VLOOKUP(AM642,DownHill!$A$3:$D$29,2),IF(AJ642="f",VLOOKUP(AM642,FlatUnd!$A$2:$D$30,2),IF(AJ642="t",VLOOKUP(AM642,TimeAdd!$A$1:$D$176,2),IF(AJ642="l",VLOOKUP(AM642,SLimit!$A$1:$D$8,2),AN641)))))),AN641)</f>
        <v>55</v>
      </c>
      <c r="AO642" s="53">
        <f>IF(AJ642&lt;&gt;"",IF(AJ642="o",VLOOKUP(AM642,OpenSect!$A$1:$D$11,3),IF(AJ642="u",VLOOKUP(AM642,UpHill!$A$1:$D$35,3),IF(AJ642="d",VLOOKUP(AM642,DownHill!$A$3:$D$29,3),IF(AJ642="f",VLOOKUP(AM642,FlatUnd!$A$2:$D$30,3),IF(AJ642="t",VLOOKUP(AM642,TimeAdd!$A$1:$D$18,3),IF(AJ642="l",VLOOKUP(AM642,SLimit!$A$1:$D$8,3),AO641)))))),AO641)</f>
        <v>62</v>
      </c>
      <c r="AP642" s="53">
        <f>IF(AJ642&lt;&gt;"",IF(AJ642="o",VLOOKUP(AM642,OpenSect!$A$1:$D$11,4),IF(AJ642="u",VLOOKUP(AM642,UpHill!$A$1:$D$35,4),IF(AJ642="d",VLOOKUP(AM642,DownHill!$A$3:$D$29,4),IF(AJ642="f",VLOOKUP(AM642,FlatUnd!$A$2:$D$30,4),IF(AJ642="t",VLOOKUP(AM642,TimeAdd!$A$1:$D$18,4),IF(AJ642="l",VLOOKUP(AM642,SLimit!$A$1:$D$8,4),AP641)))))),AP641)</f>
        <v>68</v>
      </c>
      <c r="AQ642" s="53" t="str">
        <f t="shared" si="1075"/>
        <v>80</v>
      </c>
      <c r="AR642" s="54" t="str">
        <f t="shared" si="1076"/>
        <v>13,2 Km Plate</v>
      </c>
      <c r="AS642" s="55"/>
      <c r="AT642" s="55"/>
      <c r="AU642" s="56">
        <f>IF(GroupStTimes!$A$8=0,MIN(CB642,CD642,CF642),MIN(BZ642,CB642,CD642,CF642))</f>
        <v>0.55260416666666656</v>
      </c>
      <c r="AV642" s="56">
        <f>IF(GroupStTimes!$A$8=0,MAX(CC642,CE642,CG642),MAX(CA642,CC642,CE642,CG642))</f>
        <v>0.59843749999999984</v>
      </c>
      <c r="AW642" s="57" t="str">
        <f t="shared" si="1077"/>
        <v/>
      </c>
      <c r="AX642" s="58" t="str">
        <f t="shared" si="1078"/>
        <v/>
      </c>
      <c r="AY642" s="58" t="str">
        <f t="shared" si="1079"/>
        <v/>
      </c>
      <c r="AZ642" s="31">
        <f t="shared" si="1080"/>
        <v>234.08</v>
      </c>
      <c r="BA642" s="59">
        <f t="shared" si="1081"/>
        <v>0.55930555555555528</v>
      </c>
      <c r="BB642" s="59">
        <f t="shared" si="1082"/>
        <v>0.56486111111111093</v>
      </c>
      <c r="BC642" s="59">
        <f t="shared" si="1083"/>
        <v>0.55202546296296284</v>
      </c>
      <c r="BD642" s="59">
        <f t="shared" si="1084"/>
        <v>0.59785879629629612</v>
      </c>
      <c r="BE642" s="59">
        <f t="shared" si="1085"/>
        <v>0.58020833333333333</v>
      </c>
      <c r="BF642" s="59">
        <f t="shared" si="1086"/>
        <v>0.59062499999999996</v>
      </c>
      <c r="BG642" s="59">
        <f t="shared" si="1087"/>
        <v>0.58979166666666671</v>
      </c>
      <c r="BH642" s="59">
        <f t="shared" si="1088"/>
        <v>0.58909722222222227</v>
      </c>
      <c r="BI642" s="31">
        <f t="shared" si="1089"/>
        <v>0.75999999999999091</v>
      </c>
      <c r="BJ642" s="61">
        <f t="shared" ref="BJ642:BM642" si="1179">IF($AJ641="t",IF(AM640=0,0,$BI642/AM640),IF(AM641=0,0,$BI642/AM641))</f>
        <v>1.6170212765957252E-2</v>
      </c>
      <c r="BK642" s="61">
        <f t="shared" si="1179"/>
        <v>1.3818181818181653E-2</v>
      </c>
      <c r="BL642" s="61">
        <f t="shared" si="1179"/>
        <v>1.2258064516128885E-2</v>
      </c>
      <c r="BM642" s="61">
        <f t="shared" si="1179"/>
        <v>1.1176470588235161E-2</v>
      </c>
      <c r="BN642" s="62">
        <f t="shared" si="1091"/>
        <v>0</v>
      </c>
      <c r="BO642" s="62">
        <f t="shared" si="1092"/>
        <v>0</v>
      </c>
      <c r="BP642" s="62">
        <f t="shared" si="1093"/>
        <v>58</v>
      </c>
      <c r="BQ642" s="62">
        <f t="shared" si="1094"/>
        <v>0</v>
      </c>
      <c r="BR642" s="62">
        <f t="shared" si="1095"/>
        <v>0</v>
      </c>
      <c r="BS642" s="62">
        <f t="shared" si="1096"/>
        <v>50</v>
      </c>
      <c r="BT642" s="62">
        <f t="shared" si="1097"/>
        <v>0</v>
      </c>
      <c r="BU642" s="62">
        <f t="shared" si="1098"/>
        <v>0</v>
      </c>
      <c r="BV642" s="62">
        <f t="shared" si="1099"/>
        <v>44</v>
      </c>
      <c r="BW642" s="62">
        <f t="shared" si="1100"/>
        <v>0</v>
      </c>
      <c r="BX642" s="62">
        <f t="shared" si="1101"/>
        <v>0</v>
      </c>
      <c r="BY642" s="62">
        <f t="shared" si="1102"/>
        <v>40</v>
      </c>
      <c r="BZ642" s="63">
        <f t="shared" si="1103"/>
        <v>0.55997685185185153</v>
      </c>
      <c r="CA642" s="63">
        <f t="shared" si="1104"/>
        <v>0.56553240740740718</v>
      </c>
      <c r="CB642" s="63">
        <f t="shared" si="1105"/>
        <v>0.55260416666666656</v>
      </c>
      <c r="CC642" s="63">
        <f t="shared" si="1106"/>
        <v>0.59843749999999984</v>
      </c>
      <c r="CD642" s="63">
        <f t="shared" si="1107"/>
        <v>0.58071759259259259</v>
      </c>
      <c r="CE642" s="63">
        <f t="shared" si="1108"/>
        <v>0.59113425925925922</v>
      </c>
      <c r="CF642" s="63">
        <f t="shared" si="1109"/>
        <v>0.59025462962962971</v>
      </c>
      <c r="CG642" s="63">
        <f t="shared" si="1110"/>
        <v>0.58956018518518527</v>
      </c>
      <c r="CH642" s="36"/>
      <c r="CI642" s="36"/>
      <c r="CJ642" s="36"/>
      <c r="CK642" s="36"/>
      <c r="CL642" s="60">
        <v>60</v>
      </c>
    </row>
    <row r="643" spans="1:90" ht="26.25" customHeight="1" x14ac:dyDescent="0.25">
      <c r="A643" s="37">
        <v>77</v>
      </c>
      <c r="B643" s="37"/>
      <c r="E643" s="39"/>
      <c r="F643" s="44"/>
      <c r="G643" s="44">
        <v>235.84</v>
      </c>
      <c r="H643" s="41">
        <f t="shared" si="1167"/>
        <v>235.64</v>
      </c>
      <c r="I643" s="42">
        <v>235.54</v>
      </c>
      <c r="J643" s="43">
        <f t="shared" si="1164"/>
        <v>-8.0665704338964822E-4</v>
      </c>
      <c r="K643" s="44">
        <f t="shared" si="1165"/>
        <v>-0.18999999999999773</v>
      </c>
      <c r="L643" s="91" t="s">
        <v>1369</v>
      </c>
      <c r="M643" s="127" t="s">
        <v>1231</v>
      </c>
      <c r="N643" s="46">
        <f t="shared" si="1066"/>
        <v>235.73</v>
      </c>
      <c r="O643" s="46">
        <f t="shared" si="1151"/>
        <v>-0.11000000000000001</v>
      </c>
      <c r="P643" s="44">
        <v>235.84</v>
      </c>
      <c r="Q643" s="46"/>
      <c r="R643" s="37"/>
      <c r="S643" s="46"/>
      <c r="T643" s="40"/>
      <c r="U643" s="47" t="str">
        <f t="shared" ref="U643:U704" si="1180">IF(W643="","",IF(Y643="",W643,IF(AA643&lt;1,ROUND((Y643+W643)/2,5),IF(AC643&lt;1,ROUND((Y643+AA643+W643)/3,5),ROUND((Y643+AA643+AC643+W643)/4,5)))))</f>
        <v/>
      </c>
      <c r="V643" s="47" t="str">
        <f t="shared" ref="V643:V704" si="1181">IF(X643="","",IF(Z643&lt;1,ROUND(X643,5),IF(AB643&lt;1,ROUND((X643+Z643)/2,5),IF(AD643&lt;1,ROUND((X643+Z643+AB643)/3,5),ROUND((X643+Z643+AB643+AD643)/4,5)))))</f>
        <v/>
      </c>
      <c r="W643" s="50"/>
      <c r="X643" s="50"/>
      <c r="Y643" s="50"/>
      <c r="Z643" s="50"/>
      <c r="AA643" s="50"/>
      <c r="AB643" s="50"/>
      <c r="AC643" s="50"/>
      <c r="AD643" s="50"/>
      <c r="AE643" s="51">
        <f t="shared" si="1068"/>
        <v>77</v>
      </c>
      <c r="AF643" s="51" t="str">
        <f t="shared" si="1069"/>
        <v/>
      </c>
      <c r="AG643" s="51" t="str">
        <f t="shared" si="1070"/>
        <v/>
      </c>
      <c r="AH643" s="51" t="str">
        <f t="shared" si="1071"/>
        <v/>
      </c>
      <c r="AI643" s="52">
        <f t="shared" si="1072"/>
        <v>235.64</v>
      </c>
      <c r="AJ643" s="51"/>
      <c r="AK643" s="53"/>
      <c r="AL643" s="52"/>
      <c r="AM643" s="53">
        <f t="shared" si="1074"/>
        <v>47</v>
      </c>
      <c r="AN643" s="53">
        <f>IF(AJ643&lt;&gt;"",IF(AJ643="o",VLOOKUP(AM643,OpenSect!$A$1:$D$11,2),IF(AJ643="u",VLOOKUP(AM643,UpHill!$A$1:$D$35,2),IF(AJ643="d",VLOOKUP(AM643,DownHill!$A$3:$D$29,2),IF(AJ643="f",VLOOKUP(AM643,FlatUnd!$A$2:$D$30,2),IF(AJ643="t",VLOOKUP(AM643,TimeAdd!$A$1:$D$176,2),IF(AJ643="l",VLOOKUP(AM643,SLimit!$A$1:$D$8,2),AN642)))))),AN642)</f>
        <v>55</v>
      </c>
      <c r="AO643" s="53">
        <f>IF(AJ643&lt;&gt;"",IF(AJ643="o",VLOOKUP(AM643,OpenSect!$A$1:$D$11,3),IF(AJ643="u",VLOOKUP(AM643,UpHill!$A$1:$D$35,3),IF(AJ643="d",VLOOKUP(AM643,DownHill!$A$3:$D$29,3),IF(AJ643="f",VLOOKUP(AM643,FlatUnd!$A$2:$D$30,3),IF(AJ643="t",VLOOKUP(AM643,TimeAdd!$A$1:$D$18,3),IF(AJ643="l",VLOOKUP(AM643,SLimit!$A$1:$D$8,3),AO642)))))),AO642)</f>
        <v>62</v>
      </c>
      <c r="AP643" s="53">
        <f>IF(AJ643&lt;&gt;"",IF(AJ643="o",VLOOKUP(AM643,OpenSect!$A$1:$D$11,4),IF(AJ643="u",VLOOKUP(AM643,UpHill!$A$1:$D$35,4),IF(AJ643="d",VLOOKUP(AM643,DownHill!$A$3:$D$29,4),IF(AJ643="f",VLOOKUP(AM643,FlatUnd!$A$2:$D$30,4),IF(AJ643="t",VLOOKUP(AM643,TimeAdd!$A$1:$D$18,4),IF(AJ643="l",VLOOKUP(AM643,SLimit!$A$1:$D$8,4),AP642)))))),AP642)</f>
        <v>68</v>
      </c>
      <c r="AQ643" s="53" t="str">
        <f t="shared" si="1075"/>
        <v>80</v>
      </c>
      <c r="AR643" s="54" t="str">
        <f t="shared" si="1076"/>
        <v>14,0 Km Plate</v>
      </c>
      <c r="AS643" s="55"/>
      <c r="AT643" s="55"/>
      <c r="AU643" s="56">
        <f>IF(GroupStTimes!$A$8=0,MIN(CB643,CD643,CF643),MIN(BZ643,CB643,CD643,CF643))</f>
        <v>0.55320601851851836</v>
      </c>
      <c r="AV643" s="56">
        <f>IF(GroupStTimes!$A$8=0,MAX(CC643,CE643,CG643),MAX(CA643,CC643,CE643,CG643))</f>
        <v>0.59903935185185164</v>
      </c>
      <c r="AW643" s="57" t="str">
        <f t="shared" si="1077"/>
        <v/>
      </c>
      <c r="AX643" s="58" t="str">
        <f t="shared" si="1078"/>
        <v/>
      </c>
      <c r="AY643" s="58" t="str">
        <f t="shared" si="1079"/>
        <v/>
      </c>
      <c r="AZ643" s="31">
        <f t="shared" si="1080"/>
        <v>234.08</v>
      </c>
      <c r="BA643" s="59">
        <f t="shared" si="1081"/>
        <v>0.55930555555555528</v>
      </c>
      <c r="BB643" s="59">
        <f t="shared" si="1082"/>
        <v>0.56486111111111093</v>
      </c>
      <c r="BC643" s="59">
        <f t="shared" si="1083"/>
        <v>0.55202546296296284</v>
      </c>
      <c r="BD643" s="59">
        <f t="shared" si="1084"/>
        <v>0.59785879629629612</v>
      </c>
      <c r="BE643" s="59">
        <f t="shared" si="1085"/>
        <v>0.58020833333333333</v>
      </c>
      <c r="BF643" s="59">
        <f t="shared" si="1086"/>
        <v>0.59062499999999996</v>
      </c>
      <c r="BG643" s="59">
        <f t="shared" si="1087"/>
        <v>0.58979166666666671</v>
      </c>
      <c r="BH643" s="59">
        <f t="shared" si="1088"/>
        <v>0.58909722222222227</v>
      </c>
      <c r="BI643" s="31">
        <f t="shared" si="1089"/>
        <v>1.5599999999999739</v>
      </c>
      <c r="BJ643" s="61">
        <f t="shared" ref="BJ643:BM643" si="1182">IF($AJ642="t",IF(AM641=0,0,$BI643/AM641),IF(AM642=0,0,$BI643/AM642))</f>
        <v>3.3191489361701569E-2</v>
      </c>
      <c r="BK643" s="61">
        <f t="shared" si="1182"/>
        <v>2.836363636363589E-2</v>
      </c>
      <c r="BL643" s="61">
        <f t="shared" si="1182"/>
        <v>2.5161290322580222E-2</v>
      </c>
      <c r="BM643" s="61">
        <f t="shared" si="1182"/>
        <v>2.2941176470587851E-2</v>
      </c>
      <c r="BN643" s="62">
        <f t="shared" si="1091"/>
        <v>0</v>
      </c>
      <c r="BO643" s="62">
        <f t="shared" si="1092"/>
        <v>1</v>
      </c>
      <c r="BP643" s="62">
        <f t="shared" si="1093"/>
        <v>59</v>
      </c>
      <c r="BQ643" s="62">
        <f t="shared" si="1094"/>
        <v>0</v>
      </c>
      <c r="BR643" s="62">
        <f t="shared" si="1095"/>
        <v>1</v>
      </c>
      <c r="BS643" s="62">
        <f t="shared" si="1096"/>
        <v>42</v>
      </c>
      <c r="BT643" s="62">
        <f t="shared" si="1097"/>
        <v>0</v>
      </c>
      <c r="BU643" s="62">
        <f t="shared" si="1098"/>
        <v>1</v>
      </c>
      <c r="BV643" s="62">
        <f t="shared" si="1099"/>
        <v>31</v>
      </c>
      <c r="BW643" s="62">
        <f t="shared" si="1100"/>
        <v>0</v>
      </c>
      <c r="BX643" s="62">
        <f t="shared" si="1101"/>
        <v>1</v>
      </c>
      <c r="BY643" s="62">
        <f t="shared" si="1102"/>
        <v>23</v>
      </c>
      <c r="BZ643" s="63">
        <f t="shared" si="1103"/>
        <v>0.56068287037037012</v>
      </c>
      <c r="CA643" s="63">
        <f t="shared" si="1104"/>
        <v>0.56623842592592577</v>
      </c>
      <c r="CB643" s="63">
        <f t="shared" si="1105"/>
        <v>0.55320601851851836</v>
      </c>
      <c r="CC643" s="63">
        <f t="shared" si="1106"/>
        <v>0.59903935185185164</v>
      </c>
      <c r="CD643" s="63">
        <f t="shared" si="1107"/>
        <v>0.58126157407407408</v>
      </c>
      <c r="CE643" s="63">
        <f t="shared" si="1108"/>
        <v>0.59167824074074071</v>
      </c>
      <c r="CF643" s="63">
        <f t="shared" si="1109"/>
        <v>0.59075231481481483</v>
      </c>
      <c r="CG643" s="63">
        <f t="shared" si="1110"/>
        <v>0.59005787037037039</v>
      </c>
      <c r="CH643" s="36"/>
      <c r="CI643" s="36"/>
      <c r="CJ643" s="36"/>
      <c r="CK643" s="36"/>
      <c r="CL643" s="60">
        <v>60</v>
      </c>
    </row>
    <row r="644" spans="1:90" ht="26.25" customHeight="1" x14ac:dyDescent="0.25">
      <c r="A644" s="37">
        <v>77</v>
      </c>
      <c r="B644" s="37"/>
      <c r="E644" s="39"/>
      <c r="F644" s="44"/>
      <c r="G644" s="44">
        <v>236.56</v>
      </c>
      <c r="H644" s="41">
        <f t="shared" si="1167"/>
        <v>236.36</v>
      </c>
      <c r="I644" s="42">
        <v>236.26</v>
      </c>
      <c r="J644" s="43">
        <f t="shared" si="1164"/>
        <v>-8.0419876407346878E-4</v>
      </c>
      <c r="K644" s="44">
        <f t="shared" si="1165"/>
        <v>-0.18999999999999773</v>
      </c>
      <c r="L644" s="91" t="s">
        <v>1016</v>
      </c>
      <c r="M644" s="127" t="s">
        <v>1231</v>
      </c>
      <c r="N644" s="46">
        <f t="shared" ref="N644:N707" si="1183">IF(P644="",((I644-I643)+H643),IF(R644="",(P644+O644),IF(T644="",((P644+O644)+(R644+Q644))/2,((P644+O644)+(R644+Q644)+(T644+S644))/3)))</f>
        <v>236.45</v>
      </c>
      <c r="O644" s="46">
        <f t="shared" si="1151"/>
        <v>-0.11000000000000001</v>
      </c>
      <c r="P644" s="44">
        <v>236.56</v>
      </c>
      <c r="Q644" s="46"/>
      <c r="R644" s="37"/>
      <c r="S644" s="46"/>
      <c r="T644" s="40"/>
      <c r="U644" s="47" t="str">
        <f t="shared" si="1180"/>
        <v/>
      </c>
      <c r="V644" s="47" t="str">
        <f t="shared" si="1181"/>
        <v/>
      </c>
      <c r="W644" s="50"/>
      <c r="X644" s="50"/>
      <c r="Y644" s="50"/>
      <c r="Z644" s="50"/>
      <c r="AA644" s="50"/>
      <c r="AB644" s="50"/>
      <c r="AC644" s="50"/>
      <c r="AD644" s="50"/>
      <c r="AE644" s="51">
        <f t="shared" si="1068"/>
        <v>77</v>
      </c>
      <c r="AF644" s="51" t="str">
        <f t="shared" si="1069"/>
        <v/>
      </c>
      <c r="AG644" s="51" t="str">
        <f t="shared" si="1070"/>
        <v/>
      </c>
      <c r="AH644" s="51" t="str">
        <f t="shared" si="1071"/>
        <v/>
      </c>
      <c r="AI644" s="52">
        <f t="shared" si="1072"/>
        <v>236.36</v>
      </c>
      <c r="AJ644" s="51"/>
      <c r="AK644" s="53"/>
      <c r="AL644" s="52"/>
      <c r="AM644" s="53">
        <f t="shared" si="1074"/>
        <v>47</v>
      </c>
      <c r="AN644" s="53">
        <f>IF(AJ644&lt;&gt;"",IF(AJ644="o",VLOOKUP(AM644,OpenSect!$A$1:$D$11,2),IF(AJ644="u",VLOOKUP(AM644,UpHill!$A$1:$D$35,2),IF(AJ644="d",VLOOKUP(AM644,DownHill!$A$3:$D$29,2),IF(AJ644="f",VLOOKUP(AM644,FlatUnd!$A$2:$D$30,2),IF(AJ644="t",VLOOKUP(AM644,TimeAdd!$A$1:$D$176,2),IF(AJ644="l",VLOOKUP(AM644,SLimit!$A$1:$D$8,2),AN643)))))),AN643)</f>
        <v>55</v>
      </c>
      <c r="AO644" s="53">
        <f>IF(AJ644&lt;&gt;"",IF(AJ644="o",VLOOKUP(AM644,OpenSect!$A$1:$D$11,3),IF(AJ644="u",VLOOKUP(AM644,UpHill!$A$1:$D$35,3),IF(AJ644="d",VLOOKUP(AM644,DownHill!$A$3:$D$29,3),IF(AJ644="f",VLOOKUP(AM644,FlatUnd!$A$2:$D$30,3),IF(AJ644="t",VLOOKUP(AM644,TimeAdd!$A$1:$D$18,3),IF(AJ644="l",VLOOKUP(AM644,SLimit!$A$1:$D$8,3),AO643)))))),AO643)</f>
        <v>62</v>
      </c>
      <c r="AP644" s="53">
        <f>IF(AJ644&lt;&gt;"",IF(AJ644="o",VLOOKUP(AM644,OpenSect!$A$1:$D$11,4),IF(AJ644="u",VLOOKUP(AM644,UpHill!$A$1:$D$35,4),IF(AJ644="d",VLOOKUP(AM644,DownHill!$A$3:$D$29,4),IF(AJ644="f",VLOOKUP(AM644,FlatUnd!$A$2:$D$30,4),IF(AJ644="t",VLOOKUP(AM644,TimeAdd!$A$1:$D$18,4),IF(AJ644="l",VLOOKUP(AM644,SLimit!$A$1:$D$8,4),AP643)))))),AP643)</f>
        <v>68</v>
      </c>
      <c r="AQ644" s="53" t="str">
        <f t="shared" si="1075"/>
        <v>80</v>
      </c>
      <c r="AR644" s="54" t="str">
        <f t="shared" si="1076"/>
        <v>Bridge.</v>
      </c>
      <c r="AS644" s="55"/>
      <c r="AT644" s="55"/>
      <c r="AU644" s="56">
        <f>IF(GroupStTimes!$A$8=0,MIN(CB644,CD644,CF644),MIN(BZ644,CB644,CD644,CF644))</f>
        <v>0.55374999999999985</v>
      </c>
      <c r="AV644" s="56">
        <f>IF(GroupStTimes!$A$8=0,MAX(CC644,CE644,CG644),MAX(CA644,CC644,CE644,CG644))</f>
        <v>0.59958333333333313</v>
      </c>
      <c r="AW644" s="57" t="str">
        <f t="shared" si="1077"/>
        <v/>
      </c>
      <c r="AX644" s="58" t="str">
        <f t="shared" si="1078"/>
        <v/>
      </c>
      <c r="AY644" s="58" t="str">
        <f t="shared" si="1079"/>
        <v/>
      </c>
      <c r="AZ644" s="31">
        <f t="shared" si="1080"/>
        <v>234.08</v>
      </c>
      <c r="BA644" s="59">
        <f t="shared" si="1081"/>
        <v>0.55930555555555528</v>
      </c>
      <c r="BB644" s="59">
        <f t="shared" si="1082"/>
        <v>0.56486111111111093</v>
      </c>
      <c r="BC644" s="59">
        <f t="shared" si="1083"/>
        <v>0.55202546296296284</v>
      </c>
      <c r="BD644" s="59">
        <f t="shared" si="1084"/>
        <v>0.59785879629629612</v>
      </c>
      <c r="BE644" s="59">
        <f t="shared" si="1085"/>
        <v>0.58020833333333333</v>
      </c>
      <c r="BF644" s="59">
        <f t="shared" si="1086"/>
        <v>0.59062499999999996</v>
      </c>
      <c r="BG644" s="59">
        <f t="shared" si="1087"/>
        <v>0.58979166666666671</v>
      </c>
      <c r="BH644" s="59">
        <f t="shared" si="1088"/>
        <v>0.58909722222222227</v>
      </c>
      <c r="BI644" s="31">
        <f t="shared" si="1089"/>
        <v>2.2800000000000011</v>
      </c>
      <c r="BJ644" s="61">
        <f t="shared" ref="BJ644:BM644" si="1184">IF($AJ643="t",IF(AM642=0,0,$BI644/AM642),IF(AM643=0,0,$BI644/AM643))</f>
        <v>4.8510638297872367E-2</v>
      </c>
      <c r="BK644" s="61">
        <f t="shared" si="1184"/>
        <v>4.1454545454545473E-2</v>
      </c>
      <c r="BL644" s="61">
        <f t="shared" si="1184"/>
        <v>3.6774193548387117E-2</v>
      </c>
      <c r="BM644" s="61">
        <f t="shared" si="1184"/>
        <v>3.3529411764705898E-2</v>
      </c>
      <c r="BN644" s="62">
        <f t="shared" si="1091"/>
        <v>0</v>
      </c>
      <c r="BO644" s="62">
        <f t="shared" si="1092"/>
        <v>2</v>
      </c>
      <c r="BP644" s="62">
        <f t="shared" si="1093"/>
        <v>55</v>
      </c>
      <c r="BQ644" s="62">
        <f t="shared" si="1094"/>
        <v>0</v>
      </c>
      <c r="BR644" s="62">
        <f t="shared" si="1095"/>
        <v>2</v>
      </c>
      <c r="BS644" s="62">
        <f t="shared" si="1096"/>
        <v>29</v>
      </c>
      <c r="BT644" s="62">
        <f t="shared" si="1097"/>
        <v>0</v>
      </c>
      <c r="BU644" s="62">
        <f t="shared" si="1098"/>
        <v>2</v>
      </c>
      <c r="BV644" s="62">
        <f t="shared" si="1099"/>
        <v>12</v>
      </c>
      <c r="BW644" s="62">
        <f t="shared" si="1100"/>
        <v>0</v>
      </c>
      <c r="BX644" s="62">
        <f t="shared" si="1101"/>
        <v>2</v>
      </c>
      <c r="BY644" s="62">
        <f t="shared" si="1102"/>
        <v>1</v>
      </c>
      <c r="BZ644" s="63">
        <f t="shared" si="1103"/>
        <v>0.56133101851851819</v>
      </c>
      <c r="CA644" s="63">
        <f t="shared" si="1104"/>
        <v>0.56688657407407383</v>
      </c>
      <c r="CB644" s="63">
        <f t="shared" si="1105"/>
        <v>0.55374999999999985</v>
      </c>
      <c r="CC644" s="63">
        <f t="shared" si="1106"/>
        <v>0.59958333333333313</v>
      </c>
      <c r="CD644" s="63">
        <f t="shared" si="1107"/>
        <v>0.58173611111111112</v>
      </c>
      <c r="CE644" s="63">
        <f t="shared" si="1108"/>
        <v>0.59215277777777775</v>
      </c>
      <c r="CF644" s="63">
        <f t="shared" si="1109"/>
        <v>0.59119212962962964</v>
      </c>
      <c r="CG644" s="63">
        <f t="shared" si="1110"/>
        <v>0.59049768518518519</v>
      </c>
      <c r="CH644" s="36"/>
      <c r="CI644" s="36"/>
      <c r="CJ644" s="36"/>
      <c r="CK644" s="36"/>
      <c r="CL644" s="60">
        <v>60</v>
      </c>
    </row>
    <row r="645" spans="1:90" ht="26.25" customHeight="1" x14ac:dyDescent="0.25">
      <c r="A645" s="37">
        <v>77</v>
      </c>
      <c r="B645" s="37"/>
      <c r="E645" s="39"/>
      <c r="F645" s="44"/>
      <c r="G645" s="44">
        <v>236.88</v>
      </c>
      <c r="H645" s="41">
        <f t="shared" si="1167"/>
        <v>236.68</v>
      </c>
      <c r="I645" s="42">
        <v>236.57999999999998</v>
      </c>
      <c r="J645" s="43">
        <f t="shared" si="1164"/>
        <v>-8.0311099839376848E-4</v>
      </c>
      <c r="K645" s="44">
        <f t="shared" si="1165"/>
        <v>-0.18999999999999773</v>
      </c>
      <c r="L645" s="91" t="s">
        <v>1370</v>
      </c>
      <c r="M645" s="127" t="s">
        <v>1231</v>
      </c>
      <c r="N645" s="46">
        <f t="shared" si="1183"/>
        <v>236.76999999999998</v>
      </c>
      <c r="O645" s="46">
        <f t="shared" si="1151"/>
        <v>-0.11000000000000001</v>
      </c>
      <c r="P645" s="44">
        <v>236.88</v>
      </c>
      <c r="Q645" s="46"/>
      <c r="R645" s="37"/>
      <c r="S645" s="46"/>
      <c r="T645" s="40"/>
      <c r="U645" s="47" t="str">
        <f t="shared" si="1180"/>
        <v/>
      </c>
      <c r="V645" s="47" t="str">
        <f t="shared" si="1181"/>
        <v/>
      </c>
      <c r="W645" s="50"/>
      <c r="X645" s="50"/>
      <c r="Y645" s="50"/>
      <c r="Z645" s="50"/>
      <c r="AA645" s="50"/>
      <c r="AB645" s="50"/>
      <c r="AC645" s="50"/>
      <c r="AD645" s="50"/>
      <c r="AE645" s="51">
        <f t="shared" ref="AE645:AE708" si="1185">IF(A645="","",A645)</f>
        <v>77</v>
      </c>
      <c r="AF645" s="51" t="str">
        <f t="shared" ref="AF645:AF708" si="1186">IF(B645="","",B645)</f>
        <v/>
      </c>
      <c r="AG645" s="51" t="str">
        <f t="shared" ref="AG645:AG708" si="1187">IF(C645="","",C645)</f>
        <v/>
      </c>
      <c r="AH645" s="51" t="str">
        <f t="shared" ref="AH645:AH708" si="1188">IF(D645="","",D645)</f>
        <v/>
      </c>
      <c r="AI645" s="52">
        <f t="shared" ref="AI645:AI708" si="1189">H645</f>
        <v>236.68</v>
      </c>
      <c r="AJ645" s="51"/>
      <c r="AK645" s="53"/>
      <c r="AL645" s="52"/>
      <c r="AM645" s="53">
        <f t="shared" si="1074"/>
        <v>47</v>
      </c>
      <c r="AN645" s="53">
        <f>IF(AJ645&lt;&gt;"",IF(AJ645="o",VLOOKUP(AM645,OpenSect!$A$1:$D$11,2),IF(AJ645="u",VLOOKUP(AM645,UpHill!$A$1:$D$35,2),IF(AJ645="d",VLOOKUP(AM645,DownHill!$A$3:$D$29,2),IF(AJ645="f",VLOOKUP(AM645,FlatUnd!$A$2:$D$30,2),IF(AJ645="t",VLOOKUP(AM645,TimeAdd!$A$1:$D$176,2),IF(AJ645="l",VLOOKUP(AM645,SLimit!$A$1:$D$8,2),AN644)))))),AN644)</f>
        <v>55</v>
      </c>
      <c r="AO645" s="53">
        <f>IF(AJ645&lt;&gt;"",IF(AJ645="o",VLOOKUP(AM645,OpenSect!$A$1:$D$11,3),IF(AJ645="u",VLOOKUP(AM645,UpHill!$A$1:$D$35,3),IF(AJ645="d",VLOOKUP(AM645,DownHill!$A$3:$D$29,3),IF(AJ645="f",VLOOKUP(AM645,FlatUnd!$A$2:$D$30,3),IF(AJ645="t",VLOOKUP(AM645,TimeAdd!$A$1:$D$18,3),IF(AJ645="l",VLOOKUP(AM645,SLimit!$A$1:$D$8,3),AO644)))))),AO644)</f>
        <v>62</v>
      </c>
      <c r="AP645" s="53">
        <f>IF(AJ645&lt;&gt;"",IF(AJ645="o",VLOOKUP(AM645,OpenSect!$A$1:$D$11,4),IF(AJ645="u",VLOOKUP(AM645,UpHill!$A$1:$D$35,4),IF(AJ645="d",VLOOKUP(AM645,DownHill!$A$3:$D$29,4),IF(AJ645="f",VLOOKUP(AM645,FlatUnd!$A$2:$D$30,4),IF(AJ645="t",VLOOKUP(AM645,TimeAdd!$A$1:$D$18,4),IF(AJ645="l",VLOOKUP(AM645,SLimit!$A$1:$D$8,4),AP644)))))),AP644)</f>
        <v>68</v>
      </c>
      <c r="AQ645" s="53" t="str">
        <f t="shared" si="1075"/>
        <v>80</v>
      </c>
      <c r="AR645" s="54" t="str">
        <f t="shared" si="1076"/>
        <v>1km stone.</v>
      </c>
      <c r="AS645" s="55"/>
      <c r="AT645" s="55"/>
      <c r="AU645" s="56">
        <f>IF(GroupStTimes!$A$8=0,MIN(CB645,CD645,CF645),MIN(BZ645,CB645,CD645,CF645))</f>
        <v>0.55399305555555545</v>
      </c>
      <c r="AV645" s="56">
        <f>IF(GroupStTimes!$A$8=0,MAX(CC645,CE645,CG645),MAX(CA645,CC645,CE645,CG645))</f>
        <v>0.59982638888888873</v>
      </c>
      <c r="AW645" s="57" t="str">
        <f t="shared" si="1077"/>
        <v/>
      </c>
      <c r="AX645" s="58" t="str">
        <f t="shared" si="1078"/>
        <v/>
      </c>
      <c r="AY645" s="58" t="str">
        <f t="shared" si="1079"/>
        <v/>
      </c>
      <c r="AZ645" s="31">
        <f t="shared" si="1080"/>
        <v>234.08</v>
      </c>
      <c r="BA645" s="59">
        <f t="shared" si="1081"/>
        <v>0.55930555555555528</v>
      </c>
      <c r="BB645" s="59">
        <f t="shared" si="1082"/>
        <v>0.56486111111111093</v>
      </c>
      <c r="BC645" s="59">
        <f t="shared" si="1083"/>
        <v>0.55202546296296284</v>
      </c>
      <c r="BD645" s="59">
        <f t="shared" si="1084"/>
        <v>0.59785879629629612</v>
      </c>
      <c r="BE645" s="59">
        <f t="shared" si="1085"/>
        <v>0.58020833333333333</v>
      </c>
      <c r="BF645" s="59">
        <f t="shared" si="1086"/>
        <v>0.59062499999999996</v>
      </c>
      <c r="BG645" s="59">
        <f t="shared" si="1087"/>
        <v>0.58979166666666671</v>
      </c>
      <c r="BH645" s="59">
        <f t="shared" si="1088"/>
        <v>0.58909722222222227</v>
      </c>
      <c r="BI645" s="31">
        <f t="shared" si="1089"/>
        <v>2.5999999999999943</v>
      </c>
      <c r="BJ645" s="61">
        <f t="shared" ref="BJ645:BM645" si="1190">IF($AJ644="t",IF(AM643=0,0,$BI645/AM643),IF(AM644=0,0,$BI645/AM644))</f>
        <v>5.5319148936170091E-2</v>
      </c>
      <c r="BK645" s="61">
        <f t="shared" si="1190"/>
        <v>4.7272727272727168E-2</v>
      </c>
      <c r="BL645" s="61">
        <f t="shared" si="1190"/>
        <v>4.1935483870967648E-2</v>
      </c>
      <c r="BM645" s="61">
        <f t="shared" si="1190"/>
        <v>3.8235294117646978E-2</v>
      </c>
      <c r="BN645" s="62">
        <f t="shared" si="1091"/>
        <v>0</v>
      </c>
      <c r="BO645" s="62">
        <f t="shared" si="1092"/>
        <v>3</v>
      </c>
      <c r="BP645" s="62">
        <f t="shared" si="1093"/>
        <v>19</v>
      </c>
      <c r="BQ645" s="62">
        <f t="shared" si="1094"/>
        <v>0</v>
      </c>
      <c r="BR645" s="62">
        <f t="shared" si="1095"/>
        <v>2</v>
      </c>
      <c r="BS645" s="62">
        <f t="shared" si="1096"/>
        <v>50</v>
      </c>
      <c r="BT645" s="62">
        <f t="shared" si="1097"/>
        <v>0</v>
      </c>
      <c r="BU645" s="62">
        <f t="shared" si="1098"/>
        <v>2</v>
      </c>
      <c r="BV645" s="62">
        <f t="shared" si="1099"/>
        <v>31</v>
      </c>
      <c r="BW645" s="62">
        <f t="shared" si="1100"/>
        <v>0</v>
      </c>
      <c r="BX645" s="62">
        <f t="shared" si="1101"/>
        <v>2</v>
      </c>
      <c r="BY645" s="62">
        <f t="shared" si="1102"/>
        <v>18</v>
      </c>
      <c r="BZ645" s="63">
        <f t="shared" si="1103"/>
        <v>0.56160879629629601</v>
      </c>
      <c r="CA645" s="63">
        <f t="shared" si="1104"/>
        <v>0.56716435185185166</v>
      </c>
      <c r="CB645" s="63">
        <f t="shared" si="1105"/>
        <v>0.55399305555555545</v>
      </c>
      <c r="CC645" s="63">
        <f t="shared" si="1106"/>
        <v>0.59982638888888873</v>
      </c>
      <c r="CD645" s="63">
        <f t="shared" si="1107"/>
        <v>0.58195601851851853</v>
      </c>
      <c r="CE645" s="63">
        <f t="shared" si="1108"/>
        <v>0.59237268518518515</v>
      </c>
      <c r="CF645" s="63">
        <f t="shared" si="1109"/>
        <v>0.59138888888888896</v>
      </c>
      <c r="CG645" s="63">
        <f t="shared" si="1110"/>
        <v>0.59069444444444452</v>
      </c>
      <c r="CH645" s="36"/>
      <c r="CI645" s="36"/>
      <c r="CJ645" s="36"/>
      <c r="CK645" s="36"/>
      <c r="CL645" s="60">
        <v>60</v>
      </c>
    </row>
    <row r="646" spans="1:90" ht="26.25" customHeight="1" x14ac:dyDescent="0.25">
      <c r="A646" s="37">
        <v>77</v>
      </c>
      <c r="B646" s="37"/>
      <c r="C646" s="37" t="s">
        <v>49</v>
      </c>
      <c r="D646" s="37">
        <v>49</v>
      </c>
      <c r="E646" s="39"/>
      <c r="F646" s="44"/>
      <c r="G646" s="44">
        <v>237.38</v>
      </c>
      <c r="H646" s="41">
        <f t="shared" si="1167"/>
        <v>237.17</v>
      </c>
      <c r="I646" s="42">
        <v>237.07</v>
      </c>
      <c r="J646" s="43">
        <f t="shared" si="1164"/>
        <v>-8.4363268233006558E-4</v>
      </c>
      <c r="K646" s="44">
        <f t="shared" si="1165"/>
        <v>-0.19999999999998863</v>
      </c>
      <c r="L646" s="91" t="s">
        <v>474</v>
      </c>
      <c r="M646" s="127" t="s">
        <v>1232</v>
      </c>
      <c r="N646" s="46">
        <f t="shared" si="1183"/>
        <v>237.26999999999998</v>
      </c>
      <c r="O646" s="46">
        <f t="shared" si="1151"/>
        <v>-0.11000000000000001</v>
      </c>
      <c r="P646" s="44">
        <v>237.38</v>
      </c>
      <c r="Q646" s="46"/>
      <c r="R646" s="37"/>
      <c r="S646" s="46"/>
      <c r="T646" s="40"/>
      <c r="U646" s="47" t="str">
        <f t="shared" si="1180"/>
        <v/>
      </c>
      <c r="V646" s="47" t="str">
        <f t="shared" si="1181"/>
        <v/>
      </c>
      <c r="W646" s="50"/>
      <c r="X646" s="50"/>
      <c r="Y646" s="50"/>
      <c r="Z646" s="50"/>
      <c r="AA646" s="50"/>
      <c r="AB646" s="50"/>
      <c r="AC646" s="50"/>
      <c r="AD646" s="50"/>
      <c r="AE646" s="51">
        <f t="shared" si="1185"/>
        <v>77</v>
      </c>
      <c r="AF646" s="51" t="str">
        <f t="shared" si="1186"/>
        <v/>
      </c>
      <c r="AG646" s="51" t="str">
        <f t="shared" si="1187"/>
        <v>f</v>
      </c>
      <c r="AH646" s="51">
        <f t="shared" si="1188"/>
        <v>49</v>
      </c>
      <c r="AI646" s="52">
        <f t="shared" si="1189"/>
        <v>237.17</v>
      </c>
      <c r="AJ646" s="51" t="s">
        <v>49</v>
      </c>
      <c r="AK646" s="53"/>
      <c r="AL646" s="52"/>
      <c r="AM646" s="53">
        <f t="shared" ref="AM646:AM709" si="1191">IF(OR(AJ646="",AJ646="m"),AM645,IF(AH646&lt;&gt;"",AH646,""))</f>
        <v>49</v>
      </c>
      <c r="AN646" s="53">
        <f>IF(AJ646&lt;&gt;"",IF(AJ646="o",VLOOKUP(AM646,OpenSect!$A$1:$D$11,2),IF(AJ646="u",VLOOKUP(AM646,UpHill!$A$1:$D$35,2),IF(AJ646="d",VLOOKUP(AM646,DownHill!$A$3:$D$29,2),IF(AJ646="f",VLOOKUP(AM646,FlatUnd!$A$2:$D$30,2),IF(AJ646="t",VLOOKUP(AM646,TimeAdd!$A$1:$D$176,2),IF(AJ646="l",VLOOKUP(AM646,SLimit!$A$1:$D$8,2),AN645)))))),AN645)</f>
        <v>58</v>
      </c>
      <c r="AO646" s="53">
        <f>IF(AJ646&lt;&gt;"",IF(AJ646="o",VLOOKUP(AM646,OpenSect!$A$1:$D$11,3),IF(AJ646="u",VLOOKUP(AM646,UpHill!$A$1:$D$35,3),IF(AJ646="d",VLOOKUP(AM646,DownHill!$A$3:$D$29,3),IF(AJ646="f",VLOOKUP(AM646,FlatUnd!$A$2:$D$30,3),IF(AJ646="t",VLOOKUP(AM646,TimeAdd!$A$1:$D$18,3),IF(AJ646="l",VLOOKUP(AM646,SLimit!$A$1:$D$8,3),AO645)))))),AO645)</f>
        <v>69</v>
      </c>
      <c r="AP646" s="53">
        <f>IF(AJ646&lt;&gt;"",IF(AJ646="o",VLOOKUP(AM646,OpenSect!$A$1:$D$11,4),IF(AJ646="u",VLOOKUP(AM646,UpHill!$A$1:$D$35,4),IF(AJ646="d",VLOOKUP(AM646,DownHill!$A$3:$D$29,4),IF(AJ646="f",VLOOKUP(AM646,FlatUnd!$A$2:$D$30,4),IF(AJ646="t",VLOOKUP(AM646,TimeAdd!$A$1:$D$18,4),IF(AJ646="l",VLOOKUP(AM646,SLimit!$A$1:$D$8,4),AP645)))))),AP645)</f>
        <v>78</v>
      </c>
      <c r="AQ646" s="53" t="str">
        <f t="shared" ref="AQ646:AQ709" si="1192">M646</f>
        <v>100</v>
      </c>
      <c r="AR646" s="54" t="str">
        <f t="shared" ref="AR646:AR709" si="1193">L646</f>
        <v xml:space="preserve">100 Speed limit. </v>
      </c>
      <c r="AS646" s="55"/>
      <c r="AT646" s="55"/>
      <c r="AU646" s="56">
        <f>IF(GroupStTimes!$A$8=0,MIN(CB646,CD646,CF646),MIN(BZ646,CB646,CD646,CF646))</f>
        <v>0.5543634259259258</v>
      </c>
      <c r="AV646" s="56">
        <f>IF(GroupStTimes!$A$8=0,MAX(CC646,CE646,CG646),MAX(CA646,CC646,CE646,CG646))</f>
        <v>0.60019675925925908</v>
      </c>
      <c r="AW646" s="57" t="str">
        <f t="shared" ref="AW646:AW709" si="1194">IF(U646="","",CONCATENATE(FIXED(U646,5),"  ",FIXED(V646,5)))</f>
        <v/>
      </c>
      <c r="AX646" s="58" t="str">
        <f t="shared" ref="AX646:AX709" si="1195">IF(AJ646="m",ROUND(W646,5),"")</f>
        <v/>
      </c>
      <c r="AY646" s="58" t="str">
        <f t="shared" ref="AY646:AY709" si="1196">IF(AJ646="m",ROUND(X646,5),"")</f>
        <v/>
      </c>
      <c r="AZ646" s="31">
        <f t="shared" ref="AZ646:AZ709" si="1197">IF(AND(AM645=AM644,AN645=AN644,AO645=AO644,AP645=AP644,AJ646&lt;&gt;"t"),AZ645,IF(AJ646="t",AI646,AI645))</f>
        <v>234.08</v>
      </c>
      <c r="BA646" s="59">
        <f t="shared" ref="BA646:BA709" si="1198">IF(AND($AM645=$AM644,$AN645=AN644,$AO645=$AO644,$AP645=$AP644,$AJ646&lt;&gt;"t"),BA645,BZ645)</f>
        <v>0.55930555555555528</v>
      </c>
      <c r="BB646" s="59">
        <f t="shared" ref="BB646:BB709" si="1199">IF(AND($AM645=$AM644,$AN645=AN644,$AO645=$AO644,$AP645=$AP644,$AJ646&lt;&gt;"t"),BB645,CA645)</f>
        <v>0.56486111111111093</v>
      </c>
      <c r="BC646" s="59">
        <f t="shared" ref="BC646:BC709" si="1200">IF(AND($AM645=$AM644,$AN645=AN644,$AO645=$AO644,$AP645=$AP644,$AJ646&lt;&gt;"t"),BC645,CB645)</f>
        <v>0.55202546296296284</v>
      </c>
      <c r="BD646" s="59">
        <f t="shared" ref="BD646:BD709" si="1201">IF(AND($AM645=$AM644,$AN645=AN644,$AO645=$AO644,$AP645=$AP644,$AJ646&lt;&gt;"t"),BD645,CC645)</f>
        <v>0.59785879629629612</v>
      </c>
      <c r="BE646" s="59">
        <f t="shared" ref="BE646:BE709" si="1202">IF(AND($AM645=$AM644,$AN645=AN644,$AO645=$AO644,$AP645=$AP644,$AJ646&lt;&gt;"t"),BE645,CD645)</f>
        <v>0.58020833333333333</v>
      </c>
      <c r="BF646" s="59">
        <f t="shared" ref="BF646:BF709" si="1203">IF(AND($AM645=$AM644,$AN645=AN644,$AO645=$AO644,$AP645=$AP644,$AJ646&lt;&gt;"t"),BF645,CE645)</f>
        <v>0.59062499999999996</v>
      </c>
      <c r="BG646" s="59">
        <f t="shared" ref="BG646:BG709" si="1204">IF(AND($AM645=$AM644,$AN645=AN644,$AO645=$AO644,$AP645=$AP644,$AJ646&lt;&gt;"t"),BG645,CF645)</f>
        <v>0.58979166666666671</v>
      </c>
      <c r="BH646" s="59">
        <f t="shared" ref="BH646:BH709" si="1205">IF(AND($AM645=$AM644,$AN645=AN644,$AO645=$AO644,$AP645=$AP644,$AJ646&lt;&gt;"t"),BH645,CG645)</f>
        <v>0.58909722222222227</v>
      </c>
      <c r="BI646" s="31">
        <f t="shared" ref="BI646:BI709" si="1206">AI646-AZ646</f>
        <v>3.089999999999975</v>
      </c>
      <c r="BJ646" s="61">
        <f t="shared" ref="BJ646:BM646" si="1207">IF($AJ645="t",IF(AM644=0,0,$BI646/AM644),IF(AM645=0,0,$BI646/AM645))</f>
        <v>6.5744680851063303E-2</v>
      </c>
      <c r="BK646" s="61">
        <f t="shared" si="1207"/>
        <v>5.6181818181817729E-2</v>
      </c>
      <c r="BL646" s="61">
        <f t="shared" si="1207"/>
        <v>4.9838709677418949E-2</v>
      </c>
      <c r="BM646" s="61">
        <f t="shared" si="1207"/>
        <v>4.5441176470587867E-2</v>
      </c>
      <c r="BN646" s="62">
        <f t="shared" ref="BN646:BN709" si="1208">IF(AJ646="t",0,INT(BJ646))</f>
        <v>0</v>
      </c>
      <c r="BO646" s="62">
        <f t="shared" ref="BO646:BO709" si="1209">IF(AJ646="t",AM646,IF(INT((BJ646-BN646)*60)&lt;0,1,INT((BJ646-BN646)*60)))</f>
        <v>3</v>
      </c>
      <c r="BP646" s="62">
        <f t="shared" ref="BP646:BP709" si="1210">IF(AJ646="t",0,ROUND((((BJ646-BN646)*60)-BO646)*60,0))</f>
        <v>57</v>
      </c>
      <c r="BQ646" s="62">
        <f t="shared" ref="BQ646:BQ709" si="1211">IF(AJ646="t",0,INT(BK646))</f>
        <v>0</v>
      </c>
      <c r="BR646" s="62">
        <f t="shared" ref="BR646:BR709" si="1212">IF(AJ646="t",AN646,IF(INT((BK646-BQ646)*60)&lt;0,1,INT((BK646-BQ646)*60)))</f>
        <v>3</v>
      </c>
      <c r="BS646" s="62">
        <f t="shared" ref="BS646:BS709" si="1213">IF(AJ646="t",0,ROUND((((BK646-BQ646)*60)-BR646)*60,0))</f>
        <v>22</v>
      </c>
      <c r="BT646" s="62">
        <f t="shared" ref="BT646:BT709" si="1214">IF(AJ646="t",0,INT(BL646))</f>
        <v>0</v>
      </c>
      <c r="BU646" s="62">
        <f t="shared" ref="BU646:BU709" si="1215">IF(AJ646="t",AO646,IF(INT((BL646-BT646)*60)&lt;0,1,INT((BL646-BT646)*60)))</f>
        <v>2</v>
      </c>
      <c r="BV646" s="62">
        <f t="shared" ref="BV646:BV709" si="1216">IF(AJ646="t",0,ROUND((((BL646-BT646)*60)-BU646)*60,0))</f>
        <v>59</v>
      </c>
      <c r="BW646" s="62">
        <f t="shared" ref="BW646:BW709" si="1217">IF(AJ646="t",0,INT(BM646))</f>
        <v>0</v>
      </c>
      <c r="BX646" s="62">
        <f t="shared" ref="BX646:BX709" si="1218">IF(AJ646="t",AP646,IF(INT((BM646-BW646)*60)&lt;0,1,INT((BM646-BW646)*60)))</f>
        <v>2</v>
      </c>
      <c r="BY646" s="62">
        <f t="shared" ref="BY646:BY709" si="1219">IF(AJ646="t",0,ROUND((((BM646-BW646)*60)-BX646)*60,0))</f>
        <v>44</v>
      </c>
      <c r="BZ646" s="63">
        <f t="shared" ref="BZ646:BZ709" si="1220">BA646+TIME(BN646,BO646,BP646)</f>
        <v>0.56204861111111082</v>
      </c>
      <c r="CA646" s="63">
        <f t="shared" ref="CA646:CA709" si="1221">BB646+TIME(BN646,BO646,BP646)</f>
        <v>0.56760416666666647</v>
      </c>
      <c r="CB646" s="63">
        <f t="shared" ref="CB646:CB709" si="1222">BC646+TIME(BQ646,BR646,BS646)</f>
        <v>0.5543634259259258</v>
      </c>
      <c r="CC646" s="63">
        <f t="shared" ref="CC646:CC709" si="1223">BD646+TIME(BQ646,BR646,BS646)</f>
        <v>0.60019675925925908</v>
      </c>
      <c r="CD646" s="63">
        <f t="shared" ref="CD646:CD709" si="1224">BE646+TIME(BT646,BU646,BV646)</f>
        <v>0.58228009259259261</v>
      </c>
      <c r="CE646" s="63">
        <f t="shared" ref="CE646:CE709" si="1225">BF646+TIME(BT646,BU646,BV646)</f>
        <v>0.59269675925925924</v>
      </c>
      <c r="CF646" s="63">
        <f t="shared" ref="CF646:CF709" si="1226">BG646+TIME(BW646,BX646,BY646)</f>
        <v>0.59168981481481486</v>
      </c>
      <c r="CG646" s="63">
        <f t="shared" ref="CG646:CG709" si="1227">BH646+TIME(BW646,BX646,BY646)</f>
        <v>0.59099537037037042</v>
      </c>
      <c r="CH646" s="36"/>
      <c r="CI646" s="36"/>
      <c r="CJ646" s="36"/>
      <c r="CK646" s="36"/>
      <c r="CL646" s="60">
        <v>60</v>
      </c>
    </row>
    <row r="647" spans="1:90" ht="26.25" customHeight="1" x14ac:dyDescent="0.25">
      <c r="A647" s="37">
        <v>77</v>
      </c>
      <c r="B647" s="37"/>
      <c r="E647" s="39"/>
      <c r="F647" s="44"/>
      <c r="G647" s="44">
        <v>237.45</v>
      </c>
      <c r="H647" s="41">
        <f t="shared" si="1167"/>
        <v>237.25</v>
      </c>
      <c r="I647" s="42">
        <v>237.14999999999998</v>
      </c>
      <c r="J647" s="43">
        <f t="shared" si="1164"/>
        <v>-8.0118068732868536E-4</v>
      </c>
      <c r="K647" s="44">
        <f t="shared" si="1165"/>
        <v>-0.18999999999999773</v>
      </c>
      <c r="L647" s="91" t="s">
        <v>1371</v>
      </c>
      <c r="M647" s="127" t="s">
        <v>1232</v>
      </c>
      <c r="N647" s="46">
        <f t="shared" si="1183"/>
        <v>237.33999999999997</v>
      </c>
      <c r="O647" s="46">
        <f t="shared" si="1151"/>
        <v>-0.11000000000000001</v>
      </c>
      <c r="P647" s="44">
        <v>237.45</v>
      </c>
      <c r="Q647" s="46"/>
      <c r="R647" s="37"/>
      <c r="S647" s="46"/>
      <c r="T647" s="40"/>
      <c r="U647" s="47" t="str">
        <f t="shared" si="1180"/>
        <v/>
      </c>
      <c r="V647" s="47" t="str">
        <f t="shared" si="1181"/>
        <v/>
      </c>
      <c r="W647" s="50"/>
      <c r="X647" s="50"/>
      <c r="Y647" s="50"/>
      <c r="Z647" s="50"/>
      <c r="AA647" s="50"/>
      <c r="AB647" s="50"/>
      <c r="AC647" s="50"/>
      <c r="AD647" s="50"/>
      <c r="AE647" s="51">
        <f t="shared" si="1185"/>
        <v>77</v>
      </c>
      <c r="AF647" s="51" t="str">
        <f t="shared" si="1186"/>
        <v/>
      </c>
      <c r="AG647" s="51" t="str">
        <f t="shared" si="1187"/>
        <v/>
      </c>
      <c r="AH647" s="51" t="str">
        <f t="shared" si="1188"/>
        <v/>
      </c>
      <c r="AI647" s="52">
        <f t="shared" si="1189"/>
        <v>237.25</v>
      </c>
      <c r="AJ647" s="51"/>
      <c r="AK647" s="53"/>
      <c r="AL647" s="52"/>
      <c r="AM647" s="53">
        <f t="shared" si="1191"/>
        <v>49</v>
      </c>
      <c r="AN647" s="53">
        <f>IF(AJ647&lt;&gt;"",IF(AJ647="o",VLOOKUP(AM647,OpenSect!$A$1:$D$11,2),IF(AJ647="u",VLOOKUP(AM647,UpHill!$A$1:$D$35,2),IF(AJ647="d",VLOOKUP(AM647,DownHill!$A$3:$D$29,2),IF(AJ647="f",VLOOKUP(AM647,FlatUnd!$A$2:$D$30,2),IF(AJ647="t",VLOOKUP(AM647,TimeAdd!$A$1:$D$176,2),IF(AJ647="l",VLOOKUP(AM647,SLimit!$A$1:$D$8,2),AN646)))))),AN646)</f>
        <v>58</v>
      </c>
      <c r="AO647" s="53">
        <f>IF(AJ647&lt;&gt;"",IF(AJ647="o",VLOOKUP(AM647,OpenSect!$A$1:$D$11,3),IF(AJ647="u",VLOOKUP(AM647,UpHill!$A$1:$D$35,3),IF(AJ647="d",VLOOKUP(AM647,DownHill!$A$3:$D$29,3),IF(AJ647="f",VLOOKUP(AM647,FlatUnd!$A$2:$D$30,3),IF(AJ647="t",VLOOKUP(AM647,TimeAdd!$A$1:$D$18,3),IF(AJ647="l",VLOOKUP(AM647,SLimit!$A$1:$D$8,3),AO646)))))),AO646)</f>
        <v>69</v>
      </c>
      <c r="AP647" s="53">
        <f>IF(AJ647&lt;&gt;"",IF(AJ647="o",VLOOKUP(AM647,OpenSect!$A$1:$D$11,4),IF(AJ647="u",VLOOKUP(AM647,UpHill!$A$1:$D$35,4),IF(AJ647="d",VLOOKUP(AM647,DownHill!$A$3:$D$29,4),IF(AJ647="f",VLOOKUP(AM647,FlatUnd!$A$2:$D$30,4),IF(AJ647="t",VLOOKUP(AM647,TimeAdd!$A$1:$D$18,4),IF(AJ647="l",VLOOKUP(AM647,SLimit!$A$1:$D$8,4),AP646)))))),AP646)</f>
        <v>78</v>
      </c>
      <c r="AQ647" s="53" t="str">
        <f t="shared" si="1192"/>
        <v>100</v>
      </c>
      <c r="AR647" s="54" t="str">
        <f t="shared" si="1193"/>
        <v xml:space="preserve"> Warning Gentle Curve {Right}.</v>
      </c>
      <c r="AS647" s="55"/>
      <c r="AT647" s="55"/>
      <c r="AU647" s="56">
        <f>IF(GroupStTimes!$A$8=0,MIN(CB647,CD647,CF647),MIN(BZ647,CB647,CD647,CF647))</f>
        <v>0.55442129629629622</v>
      </c>
      <c r="AV647" s="56">
        <f>IF(GroupStTimes!$A$8=0,MAX(CC647,CE647,CG647),MAX(CA647,CC647,CE647,CG647))</f>
        <v>0.6002546296296295</v>
      </c>
      <c r="AW647" s="57" t="str">
        <f t="shared" si="1194"/>
        <v/>
      </c>
      <c r="AX647" s="58" t="str">
        <f t="shared" si="1195"/>
        <v/>
      </c>
      <c r="AY647" s="58" t="str">
        <f t="shared" si="1196"/>
        <v/>
      </c>
      <c r="AZ647" s="31">
        <f t="shared" si="1197"/>
        <v>237.17</v>
      </c>
      <c r="BA647" s="59">
        <f t="shared" si="1198"/>
        <v>0.56204861111111082</v>
      </c>
      <c r="BB647" s="59">
        <f t="shared" si="1199"/>
        <v>0.56760416666666647</v>
      </c>
      <c r="BC647" s="59">
        <f t="shared" si="1200"/>
        <v>0.5543634259259258</v>
      </c>
      <c r="BD647" s="59">
        <f t="shared" si="1201"/>
        <v>0.60019675925925908</v>
      </c>
      <c r="BE647" s="59">
        <f t="shared" si="1202"/>
        <v>0.58228009259259261</v>
      </c>
      <c r="BF647" s="59">
        <f t="shared" si="1203"/>
        <v>0.59269675925925924</v>
      </c>
      <c r="BG647" s="59">
        <f t="shared" si="1204"/>
        <v>0.59168981481481486</v>
      </c>
      <c r="BH647" s="59">
        <f t="shared" si="1205"/>
        <v>0.59099537037037042</v>
      </c>
      <c r="BI647" s="31">
        <f t="shared" si="1206"/>
        <v>8.0000000000012506E-2</v>
      </c>
      <c r="BJ647" s="61">
        <f t="shared" ref="BJ647:BM647" si="1228">IF($AJ646="t",IF(AM645=0,0,$BI647/AM645),IF(AM646=0,0,$BI647/AM646))</f>
        <v>1.6326530612247451E-3</v>
      </c>
      <c r="BK647" s="61">
        <f t="shared" si="1228"/>
        <v>1.3793103448278019E-3</v>
      </c>
      <c r="BL647" s="61">
        <f t="shared" si="1228"/>
        <v>1.1594202898552537E-3</v>
      </c>
      <c r="BM647" s="61">
        <f t="shared" si="1228"/>
        <v>1.0256410256411859E-3</v>
      </c>
      <c r="BN647" s="62">
        <f t="shared" si="1208"/>
        <v>0</v>
      </c>
      <c r="BO647" s="62">
        <f t="shared" si="1209"/>
        <v>0</v>
      </c>
      <c r="BP647" s="62">
        <f t="shared" si="1210"/>
        <v>6</v>
      </c>
      <c r="BQ647" s="62">
        <f t="shared" si="1211"/>
        <v>0</v>
      </c>
      <c r="BR647" s="62">
        <f t="shared" si="1212"/>
        <v>0</v>
      </c>
      <c r="BS647" s="62">
        <f t="shared" si="1213"/>
        <v>5</v>
      </c>
      <c r="BT647" s="62">
        <f t="shared" si="1214"/>
        <v>0</v>
      </c>
      <c r="BU647" s="62">
        <f t="shared" si="1215"/>
        <v>0</v>
      </c>
      <c r="BV647" s="62">
        <f t="shared" si="1216"/>
        <v>4</v>
      </c>
      <c r="BW647" s="62">
        <f t="shared" si="1217"/>
        <v>0</v>
      </c>
      <c r="BX647" s="62">
        <f t="shared" si="1218"/>
        <v>0</v>
      </c>
      <c r="BY647" s="62">
        <f t="shared" si="1219"/>
        <v>4</v>
      </c>
      <c r="BZ647" s="63">
        <f t="shared" si="1220"/>
        <v>0.56211805555555527</v>
      </c>
      <c r="CA647" s="63">
        <f t="shared" si="1221"/>
        <v>0.56767361111111092</v>
      </c>
      <c r="CB647" s="63">
        <f t="shared" si="1222"/>
        <v>0.55442129629629622</v>
      </c>
      <c r="CC647" s="63">
        <f t="shared" si="1223"/>
        <v>0.6002546296296295</v>
      </c>
      <c r="CD647" s="63">
        <f t="shared" si="1224"/>
        <v>0.58232638888888888</v>
      </c>
      <c r="CE647" s="63">
        <f t="shared" si="1225"/>
        <v>0.59274305555555551</v>
      </c>
      <c r="CF647" s="63">
        <f t="shared" si="1226"/>
        <v>0.59173611111111113</v>
      </c>
      <c r="CG647" s="63">
        <f t="shared" si="1227"/>
        <v>0.59104166666666669</v>
      </c>
      <c r="CH647" s="36"/>
      <c r="CI647" s="36"/>
      <c r="CJ647" s="36"/>
      <c r="CK647" s="36"/>
      <c r="CL647" s="60">
        <v>60</v>
      </c>
    </row>
    <row r="648" spans="1:90" ht="26.25" customHeight="1" x14ac:dyDescent="0.25">
      <c r="A648" s="37">
        <v>77</v>
      </c>
      <c r="B648" s="37"/>
      <c r="E648" s="39"/>
      <c r="F648" s="44"/>
      <c r="G648" s="44">
        <v>237.58</v>
      </c>
      <c r="H648" s="41">
        <f t="shared" si="1167"/>
        <v>237.38</v>
      </c>
      <c r="I648" s="42">
        <v>237.28</v>
      </c>
      <c r="J648" s="43">
        <f t="shared" si="1164"/>
        <v>-8.0074173971678066E-4</v>
      </c>
      <c r="K648" s="44">
        <f t="shared" si="1165"/>
        <v>-0.18999999999999773</v>
      </c>
      <c r="L648" s="91" t="s">
        <v>1372</v>
      </c>
      <c r="M648" s="127" t="s">
        <v>1232</v>
      </c>
      <c r="N648" s="46">
        <f t="shared" si="1183"/>
        <v>237.47</v>
      </c>
      <c r="O648" s="46">
        <f t="shared" si="1151"/>
        <v>-0.11000000000000001</v>
      </c>
      <c r="P648" s="44">
        <v>237.58</v>
      </c>
      <c r="Q648" s="46"/>
      <c r="R648" s="37"/>
      <c r="S648" s="46"/>
      <c r="T648" s="40"/>
      <c r="U648" s="47" t="str">
        <f t="shared" si="1180"/>
        <v/>
      </c>
      <c r="V648" s="47" t="str">
        <f t="shared" si="1181"/>
        <v/>
      </c>
      <c r="W648" s="50"/>
      <c r="X648" s="50"/>
      <c r="Y648" s="50"/>
      <c r="Z648" s="50"/>
      <c r="AA648" s="50"/>
      <c r="AB648" s="50"/>
      <c r="AC648" s="50"/>
      <c r="AD648" s="50"/>
      <c r="AE648" s="51">
        <f t="shared" si="1185"/>
        <v>77</v>
      </c>
      <c r="AF648" s="51" t="str">
        <f t="shared" si="1186"/>
        <v/>
      </c>
      <c r="AG648" s="51" t="str">
        <f t="shared" si="1187"/>
        <v/>
      </c>
      <c r="AH648" s="51" t="str">
        <f t="shared" si="1188"/>
        <v/>
      </c>
      <c r="AI648" s="52">
        <f t="shared" si="1189"/>
        <v>237.38</v>
      </c>
      <c r="AJ648" s="51"/>
      <c r="AK648" s="53"/>
      <c r="AL648" s="52"/>
      <c r="AM648" s="53">
        <f t="shared" si="1191"/>
        <v>49</v>
      </c>
      <c r="AN648" s="53">
        <f>IF(AJ648&lt;&gt;"",IF(AJ648="o",VLOOKUP(AM648,OpenSect!$A$1:$D$11,2),IF(AJ648="u",VLOOKUP(AM648,UpHill!$A$1:$D$35,2),IF(AJ648="d",VLOOKUP(AM648,DownHill!$A$3:$D$29,2),IF(AJ648="f",VLOOKUP(AM648,FlatUnd!$A$2:$D$30,2),IF(AJ648="t",VLOOKUP(AM648,TimeAdd!$A$1:$D$176,2),IF(AJ648="l",VLOOKUP(AM648,SLimit!$A$1:$D$8,2),AN647)))))),AN647)</f>
        <v>58</v>
      </c>
      <c r="AO648" s="53">
        <f>IF(AJ648&lt;&gt;"",IF(AJ648="o",VLOOKUP(AM648,OpenSect!$A$1:$D$11,3),IF(AJ648="u",VLOOKUP(AM648,UpHill!$A$1:$D$35,3),IF(AJ648="d",VLOOKUP(AM648,DownHill!$A$3:$D$29,3),IF(AJ648="f",VLOOKUP(AM648,FlatUnd!$A$2:$D$30,3),IF(AJ648="t",VLOOKUP(AM648,TimeAdd!$A$1:$D$18,3),IF(AJ648="l",VLOOKUP(AM648,SLimit!$A$1:$D$8,3),AO647)))))),AO647)</f>
        <v>69</v>
      </c>
      <c r="AP648" s="53">
        <f>IF(AJ648&lt;&gt;"",IF(AJ648="o",VLOOKUP(AM648,OpenSect!$A$1:$D$11,4),IF(AJ648="u",VLOOKUP(AM648,UpHill!$A$1:$D$35,4),IF(AJ648="d",VLOOKUP(AM648,DownHill!$A$3:$D$29,4),IF(AJ648="f",VLOOKUP(AM648,FlatUnd!$A$2:$D$30,4),IF(AJ648="t",VLOOKUP(AM648,TimeAdd!$A$1:$D$18,4),IF(AJ648="l",VLOOKUP(AM648,SLimit!$A$1:$D$8,4),AP647)))))),AP647)</f>
        <v>78</v>
      </c>
      <c r="AQ648" s="53" t="str">
        <f t="shared" si="1192"/>
        <v>100</v>
      </c>
      <c r="AR648" s="54" t="str">
        <f t="shared" si="1193"/>
        <v>R103 (N3) Van Reenen 56 ,Harrysmith 69,</v>
      </c>
      <c r="AS648" s="55"/>
      <c r="AT648" s="55"/>
      <c r="AU648" s="56">
        <f>IF(GroupStTimes!$A$8=0,MIN(CB648,CD648,CF648),MIN(BZ648,CB648,CD648,CF648))</f>
        <v>0.55451388888888875</v>
      </c>
      <c r="AV648" s="56">
        <f>IF(GroupStTimes!$A$8=0,MAX(CC648,CE648,CG648),MAX(CA648,CC648,CE648,CG648))</f>
        <v>0.60034722222222203</v>
      </c>
      <c r="AW648" s="57" t="str">
        <f t="shared" si="1194"/>
        <v/>
      </c>
      <c r="AX648" s="58" t="str">
        <f t="shared" si="1195"/>
        <v/>
      </c>
      <c r="AY648" s="58" t="str">
        <f t="shared" si="1196"/>
        <v/>
      </c>
      <c r="AZ648" s="31">
        <f t="shared" si="1197"/>
        <v>237.17</v>
      </c>
      <c r="BA648" s="59">
        <f t="shared" si="1198"/>
        <v>0.56204861111111082</v>
      </c>
      <c r="BB648" s="59">
        <f t="shared" si="1199"/>
        <v>0.56760416666666647</v>
      </c>
      <c r="BC648" s="59">
        <f t="shared" si="1200"/>
        <v>0.5543634259259258</v>
      </c>
      <c r="BD648" s="59">
        <f t="shared" si="1201"/>
        <v>0.60019675925925908</v>
      </c>
      <c r="BE648" s="59">
        <f t="shared" si="1202"/>
        <v>0.58228009259259261</v>
      </c>
      <c r="BF648" s="59">
        <f t="shared" si="1203"/>
        <v>0.59269675925925924</v>
      </c>
      <c r="BG648" s="59">
        <f t="shared" si="1204"/>
        <v>0.59168981481481486</v>
      </c>
      <c r="BH648" s="59">
        <f t="shared" si="1205"/>
        <v>0.59099537037037042</v>
      </c>
      <c r="BI648" s="31">
        <f t="shared" si="1206"/>
        <v>0.21000000000000796</v>
      </c>
      <c r="BJ648" s="61">
        <f t="shared" ref="BJ648:BM648" si="1229">IF($AJ647="t",IF(AM646=0,0,$BI648/AM646),IF(AM647=0,0,$BI648/AM647))</f>
        <v>4.2857142857144481E-3</v>
      </c>
      <c r="BK648" s="61">
        <f t="shared" si="1229"/>
        <v>3.620689655172551E-3</v>
      </c>
      <c r="BL648" s="61">
        <f t="shared" si="1229"/>
        <v>3.0434782608696805E-3</v>
      </c>
      <c r="BM648" s="61">
        <f t="shared" si="1229"/>
        <v>2.6923076923077945E-3</v>
      </c>
      <c r="BN648" s="62">
        <f t="shared" si="1208"/>
        <v>0</v>
      </c>
      <c r="BO648" s="62">
        <f t="shared" si="1209"/>
        <v>0</v>
      </c>
      <c r="BP648" s="62">
        <f t="shared" si="1210"/>
        <v>15</v>
      </c>
      <c r="BQ648" s="62">
        <f t="shared" si="1211"/>
        <v>0</v>
      </c>
      <c r="BR648" s="62">
        <f t="shared" si="1212"/>
        <v>0</v>
      </c>
      <c r="BS648" s="62">
        <f t="shared" si="1213"/>
        <v>13</v>
      </c>
      <c r="BT648" s="62">
        <f t="shared" si="1214"/>
        <v>0</v>
      </c>
      <c r="BU648" s="62">
        <f t="shared" si="1215"/>
        <v>0</v>
      </c>
      <c r="BV648" s="62">
        <f t="shared" si="1216"/>
        <v>11</v>
      </c>
      <c r="BW648" s="62">
        <f t="shared" si="1217"/>
        <v>0</v>
      </c>
      <c r="BX648" s="62">
        <f t="shared" si="1218"/>
        <v>0</v>
      </c>
      <c r="BY648" s="62">
        <f t="shared" si="1219"/>
        <v>10</v>
      </c>
      <c r="BZ648" s="63">
        <f t="shared" si="1220"/>
        <v>0.56222222222222196</v>
      </c>
      <c r="CA648" s="63">
        <f t="shared" si="1221"/>
        <v>0.5677777777777776</v>
      </c>
      <c r="CB648" s="63">
        <f t="shared" si="1222"/>
        <v>0.55451388888888875</v>
      </c>
      <c r="CC648" s="63">
        <f t="shared" si="1223"/>
        <v>0.60034722222222203</v>
      </c>
      <c r="CD648" s="63">
        <f t="shared" si="1224"/>
        <v>0.58240740740740737</v>
      </c>
      <c r="CE648" s="63">
        <f t="shared" si="1225"/>
        <v>0.592824074074074</v>
      </c>
      <c r="CF648" s="63">
        <f t="shared" si="1226"/>
        <v>0.59180555555555558</v>
      </c>
      <c r="CG648" s="63">
        <f t="shared" si="1227"/>
        <v>0.59111111111111114</v>
      </c>
      <c r="CH648" s="36"/>
      <c r="CI648" s="36"/>
      <c r="CJ648" s="36"/>
      <c r="CK648" s="36"/>
      <c r="CL648" s="60">
        <v>60</v>
      </c>
    </row>
    <row r="649" spans="1:90" ht="26.25" customHeight="1" x14ac:dyDescent="0.25">
      <c r="A649" s="37">
        <v>77</v>
      </c>
      <c r="B649" s="37"/>
      <c r="E649" s="39"/>
      <c r="F649" s="44"/>
      <c r="G649" s="44">
        <v>237.86</v>
      </c>
      <c r="H649" s="41">
        <f t="shared" si="1167"/>
        <v>237.66</v>
      </c>
      <c r="I649" s="42">
        <v>237.56</v>
      </c>
      <c r="J649" s="43">
        <f t="shared" si="1164"/>
        <v>-7.9979794578210865E-4</v>
      </c>
      <c r="K649" s="44">
        <f t="shared" si="1165"/>
        <v>-0.18999999999999773</v>
      </c>
      <c r="L649" s="91" t="s">
        <v>1016</v>
      </c>
      <c r="M649" s="127" t="s">
        <v>1232</v>
      </c>
      <c r="N649" s="46">
        <f t="shared" si="1183"/>
        <v>237.75</v>
      </c>
      <c r="O649" s="46">
        <f t="shared" si="1151"/>
        <v>-0.11000000000000001</v>
      </c>
      <c r="P649" s="44">
        <v>237.86</v>
      </c>
      <c r="Q649" s="46"/>
      <c r="R649" s="37"/>
      <c r="S649" s="46"/>
      <c r="T649" s="40"/>
      <c r="U649" s="47" t="str">
        <f t="shared" si="1180"/>
        <v/>
      </c>
      <c r="V649" s="47" t="str">
        <f t="shared" si="1181"/>
        <v/>
      </c>
      <c r="W649" s="50"/>
      <c r="X649" s="50"/>
      <c r="Y649" s="50"/>
      <c r="Z649" s="50"/>
      <c r="AA649" s="50"/>
      <c r="AB649" s="50"/>
      <c r="AC649" s="50"/>
      <c r="AD649" s="50"/>
      <c r="AE649" s="51">
        <f t="shared" si="1185"/>
        <v>77</v>
      </c>
      <c r="AF649" s="51" t="str">
        <f t="shared" si="1186"/>
        <v/>
      </c>
      <c r="AG649" s="51" t="str">
        <f t="shared" si="1187"/>
        <v/>
      </c>
      <c r="AH649" s="51" t="str">
        <f t="shared" si="1188"/>
        <v/>
      </c>
      <c r="AI649" s="52">
        <f t="shared" si="1189"/>
        <v>237.66</v>
      </c>
      <c r="AJ649" s="51"/>
      <c r="AK649" s="53"/>
      <c r="AL649" s="52"/>
      <c r="AM649" s="53">
        <f t="shared" si="1191"/>
        <v>49</v>
      </c>
      <c r="AN649" s="53">
        <f>IF(AJ649&lt;&gt;"",IF(AJ649="o",VLOOKUP(AM649,OpenSect!$A$1:$D$11,2),IF(AJ649="u",VLOOKUP(AM649,UpHill!$A$1:$D$35,2),IF(AJ649="d",VLOOKUP(AM649,DownHill!$A$3:$D$29,2),IF(AJ649="f",VLOOKUP(AM649,FlatUnd!$A$2:$D$30,2),IF(AJ649="t",VLOOKUP(AM649,TimeAdd!$A$1:$D$176,2),IF(AJ649="l",VLOOKUP(AM649,SLimit!$A$1:$D$8,2),AN648)))))),AN648)</f>
        <v>58</v>
      </c>
      <c r="AO649" s="53">
        <f>IF(AJ649&lt;&gt;"",IF(AJ649="o",VLOOKUP(AM649,OpenSect!$A$1:$D$11,3),IF(AJ649="u",VLOOKUP(AM649,UpHill!$A$1:$D$35,3),IF(AJ649="d",VLOOKUP(AM649,DownHill!$A$3:$D$29,3),IF(AJ649="f",VLOOKUP(AM649,FlatUnd!$A$2:$D$30,3),IF(AJ649="t",VLOOKUP(AM649,TimeAdd!$A$1:$D$18,3),IF(AJ649="l",VLOOKUP(AM649,SLimit!$A$1:$D$8,3),AO648)))))),AO648)</f>
        <v>69</v>
      </c>
      <c r="AP649" s="53">
        <f>IF(AJ649&lt;&gt;"",IF(AJ649="o",VLOOKUP(AM649,OpenSect!$A$1:$D$11,4),IF(AJ649="u",VLOOKUP(AM649,UpHill!$A$1:$D$35,4),IF(AJ649="d",VLOOKUP(AM649,DownHill!$A$3:$D$29,4),IF(AJ649="f",VLOOKUP(AM649,FlatUnd!$A$2:$D$30,4),IF(AJ649="t",VLOOKUP(AM649,TimeAdd!$A$1:$D$18,4),IF(AJ649="l",VLOOKUP(AM649,SLimit!$A$1:$D$8,4),AP648)))))),AP648)</f>
        <v>78</v>
      </c>
      <c r="AQ649" s="53" t="str">
        <f t="shared" si="1192"/>
        <v>100</v>
      </c>
      <c r="AR649" s="54" t="str">
        <f t="shared" si="1193"/>
        <v>Bridge.</v>
      </c>
      <c r="AS649" s="55"/>
      <c r="AT649" s="55"/>
      <c r="AU649" s="56">
        <f>IF(GroupStTimes!$A$8=0,MIN(CB649,CD649,CF649),MIN(BZ649,CB649,CD649,CF649))</f>
        <v>0.55471064814814808</v>
      </c>
      <c r="AV649" s="56">
        <f>IF(GroupStTimes!$A$8=0,MAX(CC649,CE649,CG649),MAX(CA649,CC649,CE649,CG649))</f>
        <v>0.60054398148148136</v>
      </c>
      <c r="AW649" s="57" t="str">
        <f t="shared" si="1194"/>
        <v/>
      </c>
      <c r="AX649" s="58" t="str">
        <f t="shared" si="1195"/>
        <v/>
      </c>
      <c r="AY649" s="58" t="str">
        <f t="shared" si="1196"/>
        <v/>
      </c>
      <c r="AZ649" s="31">
        <f t="shared" si="1197"/>
        <v>237.17</v>
      </c>
      <c r="BA649" s="59">
        <f t="shared" si="1198"/>
        <v>0.56204861111111082</v>
      </c>
      <c r="BB649" s="59">
        <f t="shared" si="1199"/>
        <v>0.56760416666666647</v>
      </c>
      <c r="BC649" s="59">
        <f t="shared" si="1200"/>
        <v>0.5543634259259258</v>
      </c>
      <c r="BD649" s="59">
        <f t="shared" si="1201"/>
        <v>0.60019675925925908</v>
      </c>
      <c r="BE649" s="59">
        <f t="shared" si="1202"/>
        <v>0.58228009259259261</v>
      </c>
      <c r="BF649" s="59">
        <f t="shared" si="1203"/>
        <v>0.59269675925925924</v>
      </c>
      <c r="BG649" s="59">
        <f t="shared" si="1204"/>
        <v>0.59168981481481486</v>
      </c>
      <c r="BH649" s="59">
        <f t="shared" si="1205"/>
        <v>0.59099537037037042</v>
      </c>
      <c r="BI649" s="31">
        <f t="shared" si="1206"/>
        <v>0.49000000000000909</v>
      </c>
      <c r="BJ649" s="61">
        <f t="shared" ref="BJ649:BM649" si="1230">IF($AJ648="t",IF(AM647=0,0,$BI649/AM647),IF(AM648=0,0,$BI649/AM648))</f>
        <v>1.0000000000000186E-2</v>
      </c>
      <c r="BK649" s="61">
        <f t="shared" si="1230"/>
        <v>8.4482758620691226E-3</v>
      </c>
      <c r="BL649" s="61">
        <f t="shared" si="1230"/>
        <v>7.1014492753624509E-3</v>
      </c>
      <c r="BM649" s="61">
        <f t="shared" si="1230"/>
        <v>6.282051282051399E-3</v>
      </c>
      <c r="BN649" s="62">
        <f t="shared" si="1208"/>
        <v>0</v>
      </c>
      <c r="BO649" s="62">
        <f t="shared" si="1209"/>
        <v>0</v>
      </c>
      <c r="BP649" s="62">
        <f t="shared" si="1210"/>
        <v>36</v>
      </c>
      <c r="BQ649" s="62">
        <f t="shared" si="1211"/>
        <v>0</v>
      </c>
      <c r="BR649" s="62">
        <f t="shared" si="1212"/>
        <v>0</v>
      </c>
      <c r="BS649" s="62">
        <f t="shared" si="1213"/>
        <v>30</v>
      </c>
      <c r="BT649" s="62">
        <f t="shared" si="1214"/>
        <v>0</v>
      </c>
      <c r="BU649" s="62">
        <f t="shared" si="1215"/>
        <v>0</v>
      </c>
      <c r="BV649" s="62">
        <f t="shared" si="1216"/>
        <v>26</v>
      </c>
      <c r="BW649" s="62">
        <f t="shared" si="1217"/>
        <v>0</v>
      </c>
      <c r="BX649" s="62">
        <f t="shared" si="1218"/>
        <v>0</v>
      </c>
      <c r="BY649" s="62">
        <f t="shared" si="1219"/>
        <v>23</v>
      </c>
      <c r="BZ649" s="63">
        <f t="shared" si="1220"/>
        <v>0.56246527777777744</v>
      </c>
      <c r="CA649" s="63">
        <f t="shared" si="1221"/>
        <v>0.56802083333333309</v>
      </c>
      <c r="CB649" s="63">
        <f t="shared" si="1222"/>
        <v>0.55471064814814808</v>
      </c>
      <c r="CC649" s="63">
        <f t="shared" si="1223"/>
        <v>0.60054398148148136</v>
      </c>
      <c r="CD649" s="63">
        <f t="shared" si="1224"/>
        <v>0.58258101851851851</v>
      </c>
      <c r="CE649" s="63">
        <f t="shared" si="1225"/>
        <v>0.59299768518518514</v>
      </c>
      <c r="CF649" s="63">
        <f t="shared" si="1226"/>
        <v>0.59195601851851853</v>
      </c>
      <c r="CG649" s="63">
        <f t="shared" si="1227"/>
        <v>0.59126157407407409</v>
      </c>
      <c r="CH649" s="36"/>
      <c r="CI649" s="36"/>
      <c r="CJ649" s="36"/>
      <c r="CK649" s="36"/>
      <c r="CL649" s="60">
        <v>60</v>
      </c>
    </row>
    <row r="650" spans="1:90" ht="26.25" customHeight="1" x14ac:dyDescent="0.25">
      <c r="A650" s="37">
        <v>77</v>
      </c>
      <c r="B650" s="37"/>
      <c r="E650" s="39"/>
      <c r="F650" s="44"/>
      <c r="G650" s="44">
        <v>237.9</v>
      </c>
      <c r="H650" s="41">
        <f t="shared" si="1167"/>
        <v>237.7</v>
      </c>
      <c r="I650" s="42">
        <v>237.6</v>
      </c>
      <c r="J650" s="43">
        <f t="shared" si="1164"/>
        <v>-7.996632996632901E-4</v>
      </c>
      <c r="K650" s="44">
        <f t="shared" si="1165"/>
        <v>-0.18999999999999773</v>
      </c>
      <c r="L650" s="91" t="s">
        <v>1311</v>
      </c>
      <c r="M650" s="127" t="s">
        <v>1232</v>
      </c>
      <c r="N650" s="46">
        <f t="shared" si="1183"/>
        <v>237.79</v>
      </c>
      <c r="O650" s="46">
        <f t="shared" si="1151"/>
        <v>-0.11000000000000001</v>
      </c>
      <c r="P650" s="44">
        <v>237.9</v>
      </c>
      <c r="Q650" s="46"/>
      <c r="R650" s="37"/>
      <c r="S650" s="46"/>
      <c r="T650" s="40"/>
      <c r="U650" s="47" t="str">
        <f t="shared" si="1180"/>
        <v/>
      </c>
      <c r="V650" s="47" t="str">
        <f t="shared" si="1181"/>
        <v/>
      </c>
      <c r="W650" s="50"/>
      <c r="X650" s="50"/>
      <c r="Y650" s="50"/>
      <c r="Z650" s="50"/>
      <c r="AA650" s="50"/>
      <c r="AB650" s="50"/>
      <c r="AC650" s="50"/>
      <c r="AD650" s="50"/>
      <c r="AE650" s="51">
        <f t="shared" si="1185"/>
        <v>77</v>
      </c>
      <c r="AF650" s="51" t="str">
        <f t="shared" si="1186"/>
        <v/>
      </c>
      <c r="AG650" s="51" t="str">
        <f t="shared" si="1187"/>
        <v/>
      </c>
      <c r="AH650" s="51" t="str">
        <f t="shared" si="1188"/>
        <v/>
      </c>
      <c r="AI650" s="52">
        <f t="shared" si="1189"/>
        <v>237.7</v>
      </c>
      <c r="AJ650" s="51"/>
      <c r="AK650" s="53"/>
      <c r="AL650" s="52"/>
      <c r="AM650" s="53">
        <f t="shared" si="1191"/>
        <v>49</v>
      </c>
      <c r="AN650" s="53">
        <f>IF(AJ650&lt;&gt;"",IF(AJ650="o",VLOOKUP(AM650,OpenSect!$A$1:$D$11,2),IF(AJ650="u",VLOOKUP(AM650,UpHill!$A$1:$D$35,2),IF(AJ650="d",VLOOKUP(AM650,DownHill!$A$3:$D$29,2),IF(AJ650="f",VLOOKUP(AM650,FlatUnd!$A$2:$D$30,2),IF(AJ650="t",VLOOKUP(AM650,TimeAdd!$A$1:$D$176,2),IF(AJ650="l",VLOOKUP(AM650,SLimit!$A$1:$D$8,2),AN649)))))),AN649)</f>
        <v>58</v>
      </c>
      <c r="AO650" s="53">
        <f>IF(AJ650&lt;&gt;"",IF(AJ650="o",VLOOKUP(AM650,OpenSect!$A$1:$D$11,3),IF(AJ650="u",VLOOKUP(AM650,UpHill!$A$1:$D$35,3),IF(AJ650="d",VLOOKUP(AM650,DownHill!$A$3:$D$29,3),IF(AJ650="f",VLOOKUP(AM650,FlatUnd!$A$2:$D$30,3),IF(AJ650="t",VLOOKUP(AM650,TimeAdd!$A$1:$D$18,3),IF(AJ650="l",VLOOKUP(AM650,SLimit!$A$1:$D$8,3),AO649)))))),AO649)</f>
        <v>69</v>
      </c>
      <c r="AP650" s="53">
        <f>IF(AJ650&lt;&gt;"",IF(AJ650="o",VLOOKUP(AM650,OpenSect!$A$1:$D$11,4),IF(AJ650="u",VLOOKUP(AM650,UpHill!$A$1:$D$35,4),IF(AJ650="d",VLOOKUP(AM650,DownHill!$A$3:$D$29,4),IF(AJ650="f",VLOOKUP(AM650,FlatUnd!$A$2:$D$30,4),IF(AJ650="t",VLOOKUP(AM650,TimeAdd!$A$1:$D$18,4),IF(AJ650="l",VLOOKUP(AM650,SLimit!$A$1:$D$8,4),AP649)))))),AP649)</f>
        <v>78</v>
      </c>
      <c r="AQ650" s="53" t="str">
        <f t="shared" si="1192"/>
        <v>100</v>
      </c>
      <c r="AR650" s="54" t="str">
        <f t="shared" si="1193"/>
        <v>2km stone.</v>
      </c>
      <c r="AS650" s="55"/>
      <c r="AT650" s="55"/>
      <c r="AU650" s="56">
        <f>IF(GroupStTimes!$A$8=0,MIN(CB650,CD650,CF650),MIN(BZ650,CB650,CD650,CF650))</f>
        <v>0.55474537037037019</v>
      </c>
      <c r="AV650" s="56">
        <f>IF(GroupStTimes!$A$8=0,MAX(CC650,CE650,CG650),MAX(CA650,CC650,CE650,CG650))</f>
        <v>0.60057870370370348</v>
      </c>
      <c r="AW650" s="57" t="str">
        <f t="shared" si="1194"/>
        <v/>
      </c>
      <c r="AX650" s="58" t="str">
        <f t="shared" si="1195"/>
        <v/>
      </c>
      <c r="AY650" s="58" t="str">
        <f t="shared" si="1196"/>
        <v/>
      </c>
      <c r="AZ650" s="31">
        <f t="shared" si="1197"/>
        <v>237.17</v>
      </c>
      <c r="BA650" s="59">
        <f t="shared" si="1198"/>
        <v>0.56204861111111082</v>
      </c>
      <c r="BB650" s="59">
        <f t="shared" si="1199"/>
        <v>0.56760416666666647</v>
      </c>
      <c r="BC650" s="59">
        <f t="shared" si="1200"/>
        <v>0.5543634259259258</v>
      </c>
      <c r="BD650" s="59">
        <f t="shared" si="1201"/>
        <v>0.60019675925925908</v>
      </c>
      <c r="BE650" s="59">
        <f t="shared" si="1202"/>
        <v>0.58228009259259261</v>
      </c>
      <c r="BF650" s="59">
        <f t="shared" si="1203"/>
        <v>0.59269675925925924</v>
      </c>
      <c r="BG650" s="59">
        <f t="shared" si="1204"/>
        <v>0.59168981481481486</v>
      </c>
      <c r="BH650" s="59">
        <f t="shared" si="1205"/>
        <v>0.59099537037037042</v>
      </c>
      <c r="BI650" s="31">
        <f t="shared" si="1206"/>
        <v>0.53000000000000114</v>
      </c>
      <c r="BJ650" s="61">
        <f t="shared" ref="BJ650:BM650" si="1231">IF($AJ649="t",IF(AM648=0,0,$BI650/AM648),IF(AM649=0,0,$BI650/AM649))</f>
        <v>1.0816326530612269E-2</v>
      </c>
      <c r="BK650" s="61">
        <f t="shared" si="1231"/>
        <v>9.1379310344827779E-3</v>
      </c>
      <c r="BL650" s="61">
        <f t="shared" si="1231"/>
        <v>7.6811594202898714E-3</v>
      </c>
      <c r="BM650" s="61">
        <f t="shared" si="1231"/>
        <v>6.7948717948718091E-3</v>
      </c>
      <c r="BN650" s="62">
        <f t="shared" si="1208"/>
        <v>0</v>
      </c>
      <c r="BO650" s="62">
        <f t="shared" si="1209"/>
        <v>0</v>
      </c>
      <c r="BP650" s="62">
        <f t="shared" si="1210"/>
        <v>39</v>
      </c>
      <c r="BQ650" s="62">
        <f t="shared" si="1211"/>
        <v>0</v>
      </c>
      <c r="BR650" s="62">
        <f t="shared" si="1212"/>
        <v>0</v>
      </c>
      <c r="BS650" s="62">
        <f t="shared" si="1213"/>
        <v>33</v>
      </c>
      <c r="BT650" s="62">
        <f t="shared" si="1214"/>
        <v>0</v>
      </c>
      <c r="BU650" s="62">
        <f t="shared" si="1215"/>
        <v>0</v>
      </c>
      <c r="BV650" s="62">
        <f t="shared" si="1216"/>
        <v>28</v>
      </c>
      <c r="BW650" s="62">
        <f t="shared" si="1217"/>
        <v>0</v>
      </c>
      <c r="BX650" s="62">
        <f t="shared" si="1218"/>
        <v>0</v>
      </c>
      <c r="BY650" s="62">
        <f t="shared" si="1219"/>
        <v>24</v>
      </c>
      <c r="BZ650" s="63">
        <f t="shared" si="1220"/>
        <v>0.56249999999999967</v>
      </c>
      <c r="CA650" s="63">
        <f t="shared" si="1221"/>
        <v>0.56805555555555531</v>
      </c>
      <c r="CB650" s="63">
        <f t="shared" si="1222"/>
        <v>0.55474537037037019</v>
      </c>
      <c r="CC650" s="63">
        <f t="shared" si="1223"/>
        <v>0.60057870370370348</v>
      </c>
      <c r="CD650" s="63">
        <f t="shared" si="1224"/>
        <v>0.5826041666666667</v>
      </c>
      <c r="CE650" s="63">
        <f t="shared" si="1225"/>
        <v>0.59302083333333333</v>
      </c>
      <c r="CF650" s="63">
        <f t="shared" si="1226"/>
        <v>0.59196759259259268</v>
      </c>
      <c r="CG650" s="63">
        <f t="shared" si="1227"/>
        <v>0.59127314814814824</v>
      </c>
      <c r="CH650" s="36"/>
      <c r="CI650" s="36"/>
      <c r="CJ650" s="36"/>
      <c r="CK650" s="36"/>
      <c r="CL650" s="60">
        <v>60</v>
      </c>
    </row>
    <row r="651" spans="1:90" ht="40.5" x14ac:dyDescent="0.25">
      <c r="A651" s="37">
        <v>77</v>
      </c>
      <c r="B651" s="37"/>
      <c r="C651" s="37" t="s">
        <v>58</v>
      </c>
      <c r="E651" s="39"/>
      <c r="F651" s="44"/>
      <c r="G651" s="44">
        <v>238.48</v>
      </c>
      <c r="H651" s="41">
        <f t="shared" si="1167"/>
        <v>238.28</v>
      </c>
      <c r="I651" s="42">
        <v>238.17999999999998</v>
      </c>
      <c r="J651" s="43">
        <f t="shared" si="1164"/>
        <v>-7.9771601309932714E-4</v>
      </c>
      <c r="K651" s="44">
        <f t="shared" si="1165"/>
        <v>-0.18999999999999773</v>
      </c>
      <c r="L651" s="91" t="s">
        <v>1772</v>
      </c>
      <c r="M651" s="127" t="s">
        <v>1232</v>
      </c>
      <c r="N651" s="46">
        <f t="shared" si="1183"/>
        <v>238.36999999999998</v>
      </c>
      <c r="O651" s="46">
        <f t="shared" si="1151"/>
        <v>-0.11000000000000001</v>
      </c>
      <c r="P651" s="44">
        <v>238.48</v>
      </c>
      <c r="Q651" s="46"/>
      <c r="R651" s="37"/>
      <c r="S651" s="46"/>
      <c r="T651" s="40"/>
      <c r="U651" s="47">
        <f t="shared" si="1180"/>
        <v>28.55443</v>
      </c>
      <c r="V651" s="47">
        <f t="shared" si="1181"/>
        <v>29.747920000000001</v>
      </c>
      <c r="W651" s="50">
        <v>28.55444</v>
      </c>
      <c r="X651" s="50">
        <v>29.747920000000001</v>
      </c>
      <c r="Y651" s="50">
        <v>28.55442</v>
      </c>
      <c r="Z651" s="50">
        <v>29.747920000000001</v>
      </c>
      <c r="AA651" s="50"/>
      <c r="AB651" s="50"/>
      <c r="AC651" s="50"/>
      <c r="AD651" s="50"/>
      <c r="AE651" s="51">
        <f t="shared" si="1185"/>
        <v>77</v>
      </c>
      <c r="AF651" s="51" t="str">
        <f t="shared" si="1186"/>
        <v/>
      </c>
      <c r="AG651" s="51" t="str">
        <f t="shared" si="1187"/>
        <v>m</v>
      </c>
      <c r="AH651" s="51" t="str">
        <f t="shared" si="1188"/>
        <v/>
      </c>
      <c r="AI651" s="52">
        <f t="shared" si="1189"/>
        <v>238.28</v>
      </c>
      <c r="AJ651" s="51" t="s">
        <v>58</v>
      </c>
      <c r="AK651" s="53"/>
      <c r="AL651" s="52"/>
      <c r="AM651" s="53">
        <f t="shared" si="1191"/>
        <v>49</v>
      </c>
      <c r="AN651" s="53">
        <f>IF(AJ651&lt;&gt;"",IF(AJ651="o",VLOOKUP(AM651,OpenSect!$A$1:$D$11,2),IF(AJ651="u",VLOOKUP(AM651,UpHill!$A$1:$D$35,2),IF(AJ651="d",VLOOKUP(AM651,DownHill!$A$3:$D$29,2),IF(AJ651="f",VLOOKUP(AM651,FlatUnd!$A$2:$D$30,2),IF(AJ651="t",VLOOKUP(AM651,TimeAdd!$A$1:$D$176,2),IF(AJ651="l",VLOOKUP(AM651,SLimit!$A$1:$D$8,2),AN650)))))),AN650)</f>
        <v>58</v>
      </c>
      <c r="AO651" s="53">
        <f>IF(AJ651&lt;&gt;"",IF(AJ651="o",VLOOKUP(AM651,OpenSect!$A$1:$D$11,3),IF(AJ651="u",VLOOKUP(AM651,UpHill!$A$1:$D$35,3),IF(AJ651="d",VLOOKUP(AM651,DownHill!$A$3:$D$29,3),IF(AJ651="f",VLOOKUP(AM651,FlatUnd!$A$2:$D$30,3),IF(AJ651="t",VLOOKUP(AM651,TimeAdd!$A$1:$D$18,3),IF(AJ651="l",VLOOKUP(AM651,SLimit!$A$1:$D$8,3),AO650)))))),AO650)</f>
        <v>69</v>
      </c>
      <c r="AP651" s="53">
        <f>IF(AJ651&lt;&gt;"",IF(AJ651="o",VLOOKUP(AM651,OpenSect!$A$1:$D$11,4),IF(AJ651="u",VLOOKUP(AM651,UpHill!$A$1:$D$35,4),IF(AJ651="d",VLOOKUP(AM651,DownHill!$A$3:$D$29,4),IF(AJ651="f",VLOOKUP(AM651,FlatUnd!$A$2:$D$30,4),IF(AJ651="t",VLOOKUP(AM651,TimeAdd!$A$1:$D$18,4),IF(AJ651="l",VLOOKUP(AM651,SLimit!$A$1:$D$8,4),AP650)))))),AP650)</f>
        <v>78</v>
      </c>
      <c r="AQ651" s="53" t="str">
        <f t="shared" si="1192"/>
        <v>100</v>
      </c>
      <c r="AR651" s="54" t="str">
        <f t="shared" si="1193"/>
        <v>Control @ Start of amco barrier before bridge . And warning Stop. Dot on armco and road.</v>
      </c>
      <c r="AS651" s="55"/>
      <c r="AT651" s="55"/>
      <c r="AU651" s="56">
        <f>IF(GroupStTimes!$A$8=0,MIN(CB651,CD651,CF651),MIN(BZ651,CB651,CD651,CF651))</f>
        <v>0.55516203703703693</v>
      </c>
      <c r="AV651" s="56">
        <f>IF(GroupStTimes!$A$8=0,MAX(CC651,CE651,CG651),MAX(CA651,CC651,CE651,CG651))</f>
        <v>0.60099537037037021</v>
      </c>
      <c r="AW651" s="57" t="str">
        <f t="shared" si="1194"/>
        <v>28.55443  29.74792</v>
      </c>
      <c r="AX651" s="58">
        <f t="shared" si="1195"/>
        <v>28.55444</v>
      </c>
      <c r="AY651" s="58">
        <f t="shared" si="1196"/>
        <v>29.747920000000001</v>
      </c>
      <c r="AZ651" s="31">
        <f t="shared" si="1197"/>
        <v>237.17</v>
      </c>
      <c r="BA651" s="59">
        <f t="shared" si="1198"/>
        <v>0.56204861111111082</v>
      </c>
      <c r="BB651" s="59">
        <f t="shared" si="1199"/>
        <v>0.56760416666666647</v>
      </c>
      <c r="BC651" s="59">
        <f t="shared" si="1200"/>
        <v>0.5543634259259258</v>
      </c>
      <c r="BD651" s="59">
        <f t="shared" si="1201"/>
        <v>0.60019675925925908</v>
      </c>
      <c r="BE651" s="59">
        <f t="shared" si="1202"/>
        <v>0.58228009259259261</v>
      </c>
      <c r="BF651" s="59">
        <f t="shared" si="1203"/>
        <v>0.59269675925925924</v>
      </c>
      <c r="BG651" s="59">
        <f t="shared" si="1204"/>
        <v>0.59168981481481486</v>
      </c>
      <c r="BH651" s="59">
        <f t="shared" si="1205"/>
        <v>0.59099537037037042</v>
      </c>
      <c r="BI651" s="31">
        <f t="shared" si="1206"/>
        <v>1.1100000000000136</v>
      </c>
      <c r="BJ651" s="61">
        <f t="shared" ref="BJ651:BM651" si="1232">IF($AJ650="t",IF(AM649=0,0,$BI651/AM649),IF(AM650=0,0,$BI651/AM650))</f>
        <v>2.2653061224490074E-2</v>
      </c>
      <c r="BK651" s="61">
        <f t="shared" si="1232"/>
        <v>1.9137931034482993E-2</v>
      </c>
      <c r="BL651" s="61">
        <f t="shared" si="1232"/>
        <v>1.6086956521739328E-2</v>
      </c>
      <c r="BM651" s="61">
        <f t="shared" si="1232"/>
        <v>1.4230769230769406E-2</v>
      </c>
      <c r="BN651" s="62">
        <f t="shared" si="1208"/>
        <v>0</v>
      </c>
      <c r="BO651" s="62">
        <f t="shared" si="1209"/>
        <v>1</v>
      </c>
      <c r="BP651" s="62">
        <f t="shared" si="1210"/>
        <v>22</v>
      </c>
      <c r="BQ651" s="62">
        <f t="shared" si="1211"/>
        <v>0</v>
      </c>
      <c r="BR651" s="62">
        <f t="shared" si="1212"/>
        <v>1</v>
      </c>
      <c r="BS651" s="62">
        <f t="shared" si="1213"/>
        <v>9</v>
      </c>
      <c r="BT651" s="62">
        <f t="shared" si="1214"/>
        <v>0</v>
      </c>
      <c r="BU651" s="62">
        <f t="shared" si="1215"/>
        <v>0</v>
      </c>
      <c r="BV651" s="62">
        <f t="shared" si="1216"/>
        <v>58</v>
      </c>
      <c r="BW651" s="62">
        <f t="shared" si="1217"/>
        <v>0</v>
      </c>
      <c r="BX651" s="62">
        <f t="shared" si="1218"/>
        <v>0</v>
      </c>
      <c r="BY651" s="62">
        <f t="shared" si="1219"/>
        <v>51</v>
      </c>
      <c r="BZ651" s="63">
        <f t="shared" si="1220"/>
        <v>0.56299768518518489</v>
      </c>
      <c r="CA651" s="63">
        <f t="shared" si="1221"/>
        <v>0.56855324074074054</v>
      </c>
      <c r="CB651" s="63">
        <f t="shared" si="1222"/>
        <v>0.55516203703703693</v>
      </c>
      <c r="CC651" s="63">
        <f t="shared" si="1223"/>
        <v>0.60099537037037021</v>
      </c>
      <c r="CD651" s="63">
        <f t="shared" si="1224"/>
        <v>0.58295138888888887</v>
      </c>
      <c r="CE651" s="63">
        <f t="shared" si="1225"/>
        <v>0.5933680555555555</v>
      </c>
      <c r="CF651" s="63">
        <f t="shared" si="1226"/>
        <v>0.59228009259259262</v>
      </c>
      <c r="CG651" s="63">
        <f t="shared" si="1227"/>
        <v>0.59158564814814818</v>
      </c>
      <c r="CH651" s="36"/>
      <c r="CI651" s="36"/>
      <c r="CJ651" s="36"/>
      <c r="CK651" s="36"/>
      <c r="CL651" s="60">
        <v>60</v>
      </c>
    </row>
    <row r="652" spans="1:90" ht="26.25" customHeight="1" x14ac:dyDescent="0.25">
      <c r="A652" s="37">
        <v>77</v>
      </c>
      <c r="B652" s="37"/>
      <c r="E652" s="39"/>
      <c r="F652" s="90"/>
      <c r="G652" s="90">
        <v>238.49</v>
      </c>
      <c r="H652" s="41">
        <f t="shared" si="1167"/>
        <v>238.29</v>
      </c>
      <c r="I652" s="42">
        <v>238.19</v>
      </c>
      <c r="J652" s="43">
        <f t="shared" si="1164"/>
        <v>-7.976825223560927E-4</v>
      </c>
      <c r="K652" s="44">
        <f t="shared" si="1165"/>
        <v>-0.18999999999999773</v>
      </c>
      <c r="L652" s="91" t="s">
        <v>1373</v>
      </c>
      <c r="M652" s="127" t="s">
        <v>1232</v>
      </c>
      <c r="N652" s="46">
        <f t="shared" si="1183"/>
        <v>238.38</v>
      </c>
      <c r="O652" s="46">
        <f t="shared" si="1151"/>
        <v>-0.11000000000000001</v>
      </c>
      <c r="P652" s="90">
        <v>238.49</v>
      </c>
      <c r="Q652" s="46"/>
      <c r="R652" s="37"/>
      <c r="S652" s="46"/>
      <c r="T652" s="40"/>
      <c r="U652" s="47" t="str">
        <f t="shared" si="1180"/>
        <v/>
      </c>
      <c r="V652" s="47" t="str">
        <f t="shared" si="1181"/>
        <v/>
      </c>
      <c r="W652" s="50"/>
      <c r="X652" s="50"/>
      <c r="Y652" s="50"/>
      <c r="Z652" s="50"/>
      <c r="AA652" s="50"/>
      <c r="AB652" s="50"/>
      <c r="AC652" s="50"/>
      <c r="AD652" s="50"/>
      <c r="AE652" s="51">
        <f t="shared" si="1185"/>
        <v>77</v>
      </c>
      <c r="AF652" s="51" t="str">
        <f t="shared" si="1186"/>
        <v/>
      </c>
      <c r="AG652" s="51" t="str">
        <f t="shared" si="1187"/>
        <v/>
      </c>
      <c r="AH652" s="51" t="str">
        <f t="shared" si="1188"/>
        <v/>
      </c>
      <c r="AI652" s="52">
        <f t="shared" si="1189"/>
        <v>238.29</v>
      </c>
      <c r="AJ652" s="51"/>
      <c r="AK652" s="53"/>
      <c r="AL652" s="52"/>
      <c r="AM652" s="53">
        <f t="shared" si="1191"/>
        <v>49</v>
      </c>
      <c r="AN652" s="53">
        <f>IF(AJ652&lt;&gt;"",IF(AJ652="o",VLOOKUP(AM652,OpenSect!$A$1:$D$11,2),IF(AJ652="u",VLOOKUP(AM652,UpHill!$A$1:$D$35,2),IF(AJ652="d",VLOOKUP(AM652,DownHill!$A$3:$D$29,2),IF(AJ652="f",VLOOKUP(AM652,FlatUnd!$A$2:$D$30,2),IF(AJ652="t",VLOOKUP(AM652,TimeAdd!$A$1:$D$176,2),IF(AJ652="l",VLOOKUP(AM652,SLimit!$A$1:$D$8,2),AN651)))))),AN651)</f>
        <v>58</v>
      </c>
      <c r="AO652" s="53">
        <f>IF(AJ652&lt;&gt;"",IF(AJ652="o",VLOOKUP(AM652,OpenSect!$A$1:$D$11,3),IF(AJ652="u",VLOOKUP(AM652,UpHill!$A$1:$D$35,3),IF(AJ652="d",VLOOKUP(AM652,DownHill!$A$3:$D$29,3),IF(AJ652="f",VLOOKUP(AM652,FlatUnd!$A$2:$D$30,3),IF(AJ652="t",VLOOKUP(AM652,TimeAdd!$A$1:$D$18,3),IF(AJ652="l",VLOOKUP(AM652,SLimit!$A$1:$D$8,3),AO651)))))),AO651)</f>
        <v>69</v>
      </c>
      <c r="AP652" s="53">
        <f>IF(AJ652&lt;&gt;"",IF(AJ652="o",VLOOKUP(AM652,OpenSect!$A$1:$D$11,4),IF(AJ652="u",VLOOKUP(AM652,UpHill!$A$1:$D$35,4),IF(AJ652="d",VLOOKUP(AM652,DownHill!$A$3:$D$29,4),IF(AJ652="f",VLOOKUP(AM652,FlatUnd!$A$2:$D$30,4),IF(AJ652="t",VLOOKUP(AM652,TimeAdd!$A$1:$D$18,4),IF(AJ652="l",VLOOKUP(AM652,SLimit!$A$1:$D$8,4),AP651)))))),AP651)</f>
        <v>78</v>
      </c>
      <c r="AQ652" s="53" t="str">
        <f t="shared" si="1192"/>
        <v>100</v>
      </c>
      <c r="AR652" s="54" t="str">
        <f t="shared" si="1193"/>
        <v>Warning Stop 1 Km</v>
      </c>
      <c r="AS652" s="55"/>
      <c r="AT652" s="55"/>
      <c r="AU652" s="56">
        <f>IF(GroupStTimes!$A$8=0,MIN(CB652,CD652,CF652),MIN(BZ652,CB652,CD652,CF652))</f>
        <v>0.55517361111111097</v>
      </c>
      <c r="AV652" s="56">
        <f>IF(GroupStTimes!$A$8=0,MAX(CC652,CE652,CG652),MAX(CA652,CC652,CE652,CG652))</f>
        <v>0.60100694444444425</v>
      </c>
      <c r="AW652" s="57" t="str">
        <f t="shared" si="1194"/>
        <v/>
      </c>
      <c r="AX652" s="58" t="str">
        <f t="shared" si="1195"/>
        <v/>
      </c>
      <c r="AY652" s="58" t="str">
        <f t="shared" si="1196"/>
        <v/>
      </c>
      <c r="AZ652" s="31">
        <f t="shared" si="1197"/>
        <v>237.17</v>
      </c>
      <c r="BA652" s="59">
        <f t="shared" si="1198"/>
        <v>0.56204861111111082</v>
      </c>
      <c r="BB652" s="59">
        <f t="shared" si="1199"/>
        <v>0.56760416666666647</v>
      </c>
      <c r="BC652" s="59">
        <f t="shared" si="1200"/>
        <v>0.5543634259259258</v>
      </c>
      <c r="BD652" s="59">
        <f t="shared" si="1201"/>
        <v>0.60019675925925908</v>
      </c>
      <c r="BE652" s="59">
        <f t="shared" si="1202"/>
        <v>0.58228009259259261</v>
      </c>
      <c r="BF652" s="59">
        <f t="shared" si="1203"/>
        <v>0.59269675925925924</v>
      </c>
      <c r="BG652" s="59">
        <f t="shared" si="1204"/>
        <v>0.59168981481481486</v>
      </c>
      <c r="BH652" s="59">
        <f t="shared" si="1205"/>
        <v>0.59099537037037042</v>
      </c>
      <c r="BI652" s="31">
        <f t="shared" si="1206"/>
        <v>1.1200000000000045</v>
      </c>
      <c r="BJ652" s="61">
        <f t="shared" ref="BJ652:BM652" si="1233">IF($AJ651="t",IF(AM650=0,0,$BI652/AM650),IF(AM651=0,0,$BI652/AM651))</f>
        <v>2.2857142857142951E-2</v>
      </c>
      <c r="BK652" s="61">
        <f t="shared" si="1233"/>
        <v>1.9310344827586284E-2</v>
      </c>
      <c r="BL652" s="61">
        <f t="shared" si="1233"/>
        <v>1.6231884057971081E-2</v>
      </c>
      <c r="BM652" s="61">
        <f t="shared" si="1233"/>
        <v>1.4358974358974418E-2</v>
      </c>
      <c r="BN652" s="62">
        <f t="shared" si="1208"/>
        <v>0</v>
      </c>
      <c r="BO652" s="62">
        <f t="shared" si="1209"/>
        <v>1</v>
      </c>
      <c r="BP652" s="62">
        <f t="shared" si="1210"/>
        <v>22</v>
      </c>
      <c r="BQ652" s="62">
        <f t="shared" si="1211"/>
        <v>0</v>
      </c>
      <c r="BR652" s="62">
        <f t="shared" si="1212"/>
        <v>1</v>
      </c>
      <c r="BS652" s="62">
        <f t="shared" si="1213"/>
        <v>10</v>
      </c>
      <c r="BT652" s="62">
        <f t="shared" si="1214"/>
        <v>0</v>
      </c>
      <c r="BU652" s="62">
        <f t="shared" si="1215"/>
        <v>0</v>
      </c>
      <c r="BV652" s="62">
        <f t="shared" si="1216"/>
        <v>58</v>
      </c>
      <c r="BW652" s="62">
        <f t="shared" si="1217"/>
        <v>0</v>
      </c>
      <c r="BX652" s="62">
        <f t="shared" si="1218"/>
        <v>0</v>
      </c>
      <c r="BY652" s="62">
        <f t="shared" si="1219"/>
        <v>52</v>
      </c>
      <c r="BZ652" s="63">
        <f t="shared" si="1220"/>
        <v>0.56299768518518489</v>
      </c>
      <c r="CA652" s="63">
        <f t="shared" si="1221"/>
        <v>0.56855324074074054</v>
      </c>
      <c r="CB652" s="63">
        <f t="shared" si="1222"/>
        <v>0.55517361111111097</v>
      </c>
      <c r="CC652" s="63">
        <f t="shared" si="1223"/>
        <v>0.60100694444444425</v>
      </c>
      <c r="CD652" s="63">
        <f t="shared" si="1224"/>
        <v>0.58295138888888887</v>
      </c>
      <c r="CE652" s="63">
        <f t="shared" si="1225"/>
        <v>0.5933680555555555</v>
      </c>
      <c r="CF652" s="63">
        <f t="shared" si="1226"/>
        <v>0.59229166666666666</v>
      </c>
      <c r="CG652" s="63">
        <f t="shared" si="1227"/>
        <v>0.59159722222222222</v>
      </c>
      <c r="CH652" s="36"/>
      <c r="CI652" s="36"/>
      <c r="CJ652" s="36"/>
      <c r="CK652" s="36"/>
      <c r="CL652" s="60">
        <v>60</v>
      </c>
    </row>
    <row r="653" spans="1:90" ht="36" customHeight="1" x14ac:dyDescent="0.25">
      <c r="A653" s="37">
        <v>77</v>
      </c>
      <c r="B653" s="37"/>
      <c r="E653" s="39"/>
      <c r="F653" s="44"/>
      <c r="G653" s="44">
        <v>238.5</v>
      </c>
      <c r="H653" s="41">
        <f t="shared" si="1167"/>
        <v>238.3</v>
      </c>
      <c r="I653" s="42">
        <v>238.2</v>
      </c>
      <c r="J653" s="43">
        <f t="shared" si="1164"/>
        <v>-7.9764903442484361E-4</v>
      </c>
      <c r="K653" s="44">
        <f t="shared" si="1165"/>
        <v>-0.18999999999999773</v>
      </c>
      <c r="L653" s="91" t="s">
        <v>1016</v>
      </c>
      <c r="M653" s="127" t="s">
        <v>1232</v>
      </c>
      <c r="N653" s="46">
        <f t="shared" si="1183"/>
        <v>238.39</v>
      </c>
      <c r="O653" s="46">
        <f t="shared" si="1151"/>
        <v>-0.11000000000000001</v>
      </c>
      <c r="P653" s="44">
        <v>238.5</v>
      </c>
      <c r="Q653" s="46"/>
      <c r="R653" s="37"/>
      <c r="S653" s="46"/>
      <c r="T653" s="40"/>
      <c r="U653" s="47" t="str">
        <f t="shared" si="1180"/>
        <v/>
      </c>
      <c r="V653" s="47" t="str">
        <f t="shared" si="1181"/>
        <v/>
      </c>
      <c r="W653" s="50"/>
      <c r="X653" s="50"/>
      <c r="Y653" s="50"/>
      <c r="Z653" s="50"/>
      <c r="AA653" s="50"/>
      <c r="AB653" s="50"/>
      <c r="AC653" s="50"/>
      <c r="AD653" s="50"/>
      <c r="AE653" s="51">
        <f t="shared" si="1185"/>
        <v>77</v>
      </c>
      <c r="AF653" s="51" t="str">
        <f t="shared" si="1186"/>
        <v/>
      </c>
      <c r="AG653" s="51" t="str">
        <f t="shared" si="1187"/>
        <v/>
      </c>
      <c r="AH653" s="51" t="str">
        <f t="shared" si="1188"/>
        <v/>
      </c>
      <c r="AI653" s="52">
        <f t="shared" si="1189"/>
        <v>238.3</v>
      </c>
      <c r="AJ653" s="51"/>
      <c r="AK653" s="53"/>
      <c r="AL653" s="52"/>
      <c r="AM653" s="53">
        <f t="shared" si="1191"/>
        <v>49</v>
      </c>
      <c r="AN653" s="53">
        <f>IF(AJ653&lt;&gt;"",IF(AJ653="o",VLOOKUP(AM653,OpenSect!$A$1:$D$11,2),IF(AJ653="u",VLOOKUP(AM653,UpHill!$A$1:$D$35,2),IF(AJ653="d",VLOOKUP(AM653,DownHill!$A$3:$D$29,2),IF(AJ653="f",VLOOKUP(AM653,FlatUnd!$A$2:$D$30,2),IF(AJ653="t",VLOOKUP(AM653,TimeAdd!$A$1:$D$176,2),IF(AJ653="l",VLOOKUP(AM653,SLimit!$A$1:$D$8,2),AN652)))))),AN652)</f>
        <v>58</v>
      </c>
      <c r="AO653" s="53">
        <f>IF(AJ653&lt;&gt;"",IF(AJ653="o",VLOOKUP(AM653,OpenSect!$A$1:$D$11,3),IF(AJ653="u",VLOOKUP(AM653,UpHill!$A$1:$D$35,3),IF(AJ653="d",VLOOKUP(AM653,DownHill!$A$3:$D$29,3),IF(AJ653="f",VLOOKUP(AM653,FlatUnd!$A$2:$D$30,3),IF(AJ653="t",VLOOKUP(AM653,TimeAdd!$A$1:$D$18,3),IF(AJ653="l",VLOOKUP(AM653,SLimit!$A$1:$D$8,3),AO652)))))),AO652)</f>
        <v>69</v>
      </c>
      <c r="AP653" s="53">
        <f>IF(AJ653&lt;&gt;"",IF(AJ653="o",VLOOKUP(AM653,OpenSect!$A$1:$D$11,4),IF(AJ653="u",VLOOKUP(AM653,UpHill!$A$1:$D$35,4),IF(AJ653="d",VLOOKUP(AM653,DownHill!$A$3:$D$29,4),IF(AJ653="f",VLOOKUP(AM653,FlatUnd!$A$2:$D$30,4),IF(AJ653="t",VLOOKUP(AM653,TimeAdd!$A$1:$D$18,4),IF(AJ653="l",VLOOKUP(AM653,SLimit!$A$1:$D$8,4),AP652)))))),AP652)</f>
        <v>78</v>
      </c>
      <c r="AQ653" s="53" t="str">
        <f t="shared" si="1192"/>
        <v>100</v>
      </c>
      <c r="AR653" s="54" t="str">
        <f t="shared" si="1193"/>
        <v>Bridge.</v>
      </c>
      <c r="AS653" s="55"/>
      <c r="AT653" s="55"/>
      <c r="AU653" s="56">
        <f>IF(GroupStTimes!$A$8=0,MIN(CB653,CD653,CF653),MIN(BZ653,CB653,CD653,CF653))</f>
        <v>0.55517361111111097</v>
      </c>
      <c r="AV653" s="56">
        <f>IF(GroupStTimes!$A$8=0,MAX(CC653,CE653,CG653),MAX(CA653,CC653,CE653,CG653))</f>
        <v>0.60100694444444425</v>
      </c>
      <c r="AW653" s="57" t="str">
        <f t="shared" si="1194"/>
        <v/>
      </c>
      <c r="AX653" s="58" t="str">
        <f t="shared" si="1195"/>
        <v/>
      </c>
      <c r="AY653" s="58" t="str">
        <f t="shared" si="1196"/>
        <v/>
      </c>
      <c r="AZ653" s="31">
        <f t="shared" si="1197"/>
        <v>237.17</v>
      </c>
      <c r="BA653" s="59">
        <f t="shared" si="1198"/>
        <v>0.56204861111111082</v>
      </c>
      <c r="BB653" s="59">
        <f t="shared" si="1199"/>
        <v>0.56760416666666647</v>
      </c>
      <c r="BC653" s="59">
        <f t="shared" si="1200"/>
        <v>0.5543634259259258</v>
      </c>
      <c r="BD653" s="59">
        <f t="shared" si="1201"/>
        <v>0.60019675925925908</v>
      </c>
      <c r="BE653" s="59">
        <f t="shared" si="1202"/>
        <v>0.58228009259259261</v>
      </c>
      <c r="BF653" s="59">
        <f t="shared" si="1203"/>
        <v>0.59269675925925924</v>
      </c>
      <c r="BG653" s="59">
        <f t="shared" si="1204"/>
        <v>0.59168981481481486</v>
      </c>
      <c r="BH653" s="59">
        <f t="shared" si="1205"/>
        <v>0.59099537037037042</v>
      </c>
      <c r="BI653" s="31">
        <f t="shared" si="1206"/>
        <v>1.1300000000000239</v>
      </c>
      <c r="BJ653" s="61">
        <f t="shared" ref="BJ653:BM653" si="1234">IF($AJ652="t",IF(AM651=0,0,$BI653/AM651),IF(AM652=0,0,$BI653/AM652))</f>
        <v>2.3061224489796407E-2</v>
      </c>
      <c r="BK653" s="61">
        <f t="shared" si="1234"/>
        <v>1.9482758620690068E-2</v>
      </c>
      <c r="BL653" s="61">
        <f t="shared" si="1234"/>
        <v>1.6376811594203244E-2</v>
      </c>
      <c r="BM653" s="61">
        <f t="shared" si="1234"/>
        <v>1.4487179487179794E-2</v>
      </c>
      <c r="BN653" s="62">
        <f t="shared" si="1208"/>
        <v>0</v>
      </c>
      <c r="BO653" s="62">
        <f t="shared" si="1209"/>
        <v>1</v>
      </c>
      <c r="BP653" s="62">
        <f t="shared" si="1210"/>
        <v>23</v>
      </c>
      <c r="BQ653" s="62">
        <f t="shared" si="1211"/>
        <v>0</v>
      </c>
      <c r="BR653" s="62">
        <f t="shared" si="1212"/>
        <v>1</v>
      </c>
      <c r="BS653" s="62">
        <f t="shared" si="1213"/>
        <v>10</v>
      </c>
      <c r="BT653" s="62">
        <f t="shared" si="1214"/>
        <v>0</v>
      </c>
      <c r="BU653" s="62">
        <f t="shared" si="1215"/>
        <v>0</v>
      </c>
      <c r="BV653" s="62">
        <f t="shared" si="1216"/>
        <v>59</v>
      </c>
      <c r="BW653" s="62">
        <f t="shared" si="1217"/>
        <v>0</v>
      </c>
      <c r="BX653" s="62">
        <f t="shared" si="1218"/>
        <v>0</v>
      </c>
      <c r="BY653" s="62">
        <f t="shared" si="1219"/>
        <v>52</v>
      </c>
      <c r="BZ653" s="63">
        <f t="shared" si="1220"/>
        <v>0.56300925925925893</v>
      </c>
      <c r="CA653" s="63">
        <f t="shared" si="1221"/>
        <v>0.56856481481481458</v>
      </c>
      <c r="CB653" s="63">
        <f t="shared" si="1222"/>
        <v>0.55517361111111097</v>
      </c>
      <c r="CC653" s="63">
        <f t="shared" si="1223"/>
        <v>0.60100694444444425</v>
      </c>
      <c r="CD653" s="63">
        <f t="shared" si="1224"/>
        <v>0.58296296296296302</v>
      </c>
      <c r="CE653" s="63">
        <f t="shared" si="1225"/>
        <v>0.59337962962962965</v>
      </c>
      <c r="CF653" s="63">
        <f t="shared" si="1226"/>
        <v>0.59229166666666666</v>
      </c>
      <c r="CG653" s="63">
        <f t="shared" si="1227"/>
        <v>0.59159722222222222</v>
      </c>
      <c r="CH653" s="36"/>
      <c r="CI653" s="36"/>
      <c r="CJ653" s="36"/>
      <c r="CK653" s="36"/>
      <c r="CL653" s="60">
        <v>60</v>
      </c>
    </row>
    <row r="654" spans="1:90" ht="26.25" customHeight="1" x14ac:dyDescent="0.25">
      <c r="A654" s="37">
        <v>77</v>
      </c>
      <c r="B654" s="37"/>
      <c r="E654" s="39"/>
      <c r="F654" s="44"/>
      <c r="G654" s="44">
        <v>238.87</v>
      </c>
      <c r="H654" s="41">
        <f t="shared" si="1167"/>
        <v>238.67</v>
      </c>
      <c r="I654" s="42">
        <v>238.57</v>
      </c>
      <c r="J654" s="43">
        <f t="shared" si="1164"/>
        <v>-7.9641195456259261E-4</v>
      </c>
      <c r="K654" s="44">
        <f t="shared" si="1165"/>
        <v>-0.18999999999999773</v>
      </c>
      <c r="L654" s="91" t="s">
        <v>1519</v>
      </c>
      <c r="M654" s="127" t="s">
        <v>1232</v>
      </c>
      <c r="N654" s="46">
        <f t="shared" si="1183"/>
        <v>238.76</v>
      </c>
      <c r="O654" s="46">
        <f t="shared" si="1151"/>
        <v>-0.11000000000000001</v>
      </c>
      <c r="P654" s="44">
        <v>238.87</v>
      </c>
      <c r="Q654" s="46"/>
      <c r="R654" s="37"/>
      <c r="S654" s="46"/>
      <c r="T654" s="40"/>
      <c r="U654" s="47" t="str">
        <f t="shared" si="1180"/>
        <v/>
      </c>
      <c r="V654" s="47" t="str">
        <f t="shared" si="1181"/>
        <v/>
      </c>
      <c r="W654" s="50"/>
      <c r="X654" s="50"/>
      <c r="Y654" s="50"/>
      <c r="Z654" s="50"/>
      <c r="AA654" s="50"/>
      <c r="AB654" s="50"/>
      <c r="AC654" s="50"/>
      <c r="AD654" s="50"/>
      <c r="AE654" s="51">
        <f t="shared" si="1185"/>
        <v>77</v>
      </c>
      <c r="AF654" s="51" t="str">
        <f t="shared" si="1186"/>
        <v/>
      </c>
      <c r="AG654" s="51" t="str">
        <f t="shared" si="1187"/>
        <v/>
      </c>
      <c r="AH654" s="51" t="str">
        <f t="shared" si="1188"/>
        <v/>
      </c>
      <c r="AI654" s="52">
        <f t="shared" si="1189"/>
        <v>238.67</v>
      </c>
      <c r="AJ654" s="51"/>
      <c r="AK654" s="53"/>
      <c r="AL654" s="52"/>
      <c r="AM654" s="53">
        <f t="shared" si="1191"/>
        <v>49</v>
      </c>
      <c r="AN654" s="53">
        <f>IF(AJ654&lt;&gt;"",IF(AJ654="o",VLOOKUP(AM654,OpenSect!$A$1:$D$11,2),IF(AJ654="u",VLOOKUP(AM654,UpHill!$A$1:$D$35,2),IF(AJ654="d",VLOOKUP(AM654,DownHill!$A$3:$D$29,2),IF(AJ654="f",VLOOKUP(AM654,FlatUnd!$A$2:$D$30,2),IF(AJ654="t",VLOOKUP(AM654,TimeAdd!$A$1:$D$176,2),IF(AJ654="l",VLOOKUP(AM654,SLimit!$A$1:$D$8,2),AN653)))))),AN653)</f>
        <v>58</v>
      </c>
      <c r="AO654" s="53">
        <f>IF(AJ654&lt;&gt;"",IF(AJ654="o",VLOOKUP(AM654,OpenSect!$A$1:$D$11,3),IF(AJ654="u",VLOOKUP(AM654,UpHill!$A$1:$D$35,3),IF(AJ654="d",VLOOKUP(AM654,DownHill!$A$3:$D$29,3),IF(AJ654="f",VLOOKUP(AM654,FlatUnd!$A$2:$D$30,3),IF(AJ654="t",VLOOKUP(AM654,TimeAdd!$A$1:$D$18,3),IF(AJ654="l",VLOOKUP(AM654,SLimit!$A$1:$D$8,3),AO653)))))),AO653)</f>
        <v>69</v>
      </c>
      <c r="AP654" s="53">
        <f>IF(AJ654&lt;&gt;"",IF(AJ654="o",VLOOKUP(AM654,OpenSect!$A$1:$D$11,4),IF(AJ654="u",VLOOKUP(AM654,UpHill!$A$1:$D$35,4),IF(AJ654="d",VLOOKUP(AM654,DownHill!$A$3:$D$29,4),IF(AJ654="f",VLOOKUP(AM654,FlatUnd!$A$2:$D$30,4),IF(AJ654="t",VLOOKUP(AM654,TimeAdd!$A$1:$D$18,4),IF(AJ654="l",VLOOKUP(AM654,SLimit!$A$1:$D$8,4),AP653)))))),AP653)</f>
        <v>78</v>
      </c>
      <c r="AQ654" s="53" t="str">
        <f t="shared" si="1192"/>
        <v>100</v>
      </c>
      <c r="AR654" s="54" t="str">
        <f t="shared" si="1193"/>
        <v>Warning Gentle Curve {Right}.</v>
      </c>
      <c r="AS654" s="55"/>
      <c r="AT654" s="55"/>
      <c r="AU654" s="56">
        <f>IF(GroupStTimes!$A$8=0,MIN(CB654,CD654,CF654),MIN(BZ654,CB654,CD654,CF654))</f>
        <v>0.55543981481481464</v>
      </c>
      <c r="AV654" s="56">
        <f>IF(GroupStTimes!$A$8=0,MAX(CC654,CE654,CG654),MAX(CA654,CC654,CE654,CG654))</f>
        <v>0.60127314814814792</v>
      </c>
      <c r="AW654" s="57" t="str">
        <f t="shared" si="1194"/>
        <v/>
      </c>
      <c r="AX654" s="58" t="str">
        <f t="shared" si="1195"/>
        <v/>
      </c>
      <c r="AY654" s="58" t="str">
        <f t="shared" si="1196"/>
        <v/>
      </c>
      <c r="AZ654" s="31">
        <f t="shared" si="1197"/>
        <v>237.17</v>
      </c>
      <c r="BA654" s="59">
        <f t="shared" si="1198"/>
        <v>0.56204861111111082</v>
      </c>
      <c r="BB654" s="59">
        <f t="shared" si="1199"/>
        <v>0.56760416666666647</v>
      </c>
      <c r="BC654" s="59">
        <f t="shared" si="1200"/>
        <v>0.5543634259259258</v>
      </c>
      <c r="BD654" s="59">
        <f t="shared" si="1201"/>
        <v>0.60019675925925908</v>
      </c>
      <c r="BE654" s="59">
        <f t="shared" si="1202"/>
        <v>0.58228009259259261</v>
      </c>
      <c r="BF654" s="59">
        <f t="shared" si="1203"/>
        <v>0.59269675925925924</v>
      </c>
      <c r="BG654" s="59">
        <f t="shared" si="1204"/>
        <v>0.59168981481481486</v>
      </c>
      <c r="BH654" s="59">
        <f t="shared" si="1205"/>
        <v>0.59099537037037042</v>
      </c>
      <c r="BI654" s="31">
        <f t="shared" si="1206"/>
        <v>1.5</v>
      </c>
      <c r="BJ654" s="61">
        <f t="shared" ref="BJ654:BM654" si="1235">IF($AJ653="t",IF(AM652=0,0,$BI654/AM652),IF(AM653=0,0,$BI654/AM653))</f>
        <v>3.0612244897959183E-2</v>
      </c>
      <c r="BK654" s="61">
        <f t="shared" si="1235"/>
        <v>2.5862068965517241E-2</v>
      </c>
      <c r="BL654" s="61">
        <f t="shared" si="1235"/>
        <v>2.1739130434782608E-2</v>
      </c>
      <c r="BM654" s="61">
        <f t="shared" si="1235"/>
        <v>1.9230769230769232E-2</v>
      </c>
      <c r="BN654" s="62">
        <f t="shared" si="1208"/>
        <v>0</v>
      </c>
      <c r="BO654" s="62">
        <f t="shared" si="1209"/>
        <v>1</v>
      </c>
      <c r="BP654" s="62">
        <f t="shared" si="1210"/>
        <v>50</v>
      </c>
      <c r="BQ654" s="62">
        <f t="shared" si="1211"/>
        <v>0</v>
      </c>
      <c r="BR654" s="62">
        <f t="shared" si="1212"/>
        <v>1</v>
      </c>
      <c r="BS654" s="62">
        <f t="shared" si="1213"/>
        <v>33</v>
      </c>
      <c r="BT654" s="62">
        <f t="shared" si="1214"/>
        <v>0</v>
      </c>
      <c r="BU654" s="62">
        <f t="shared" si="1215"/>
        <v>1</v>
      </c>
      <c r="BV654" s="62">
        <f t="shared" si="1216"/>
        <v>18</v>
      </c>
      <c r="BW654" s="62">
        <f t="shared" si="1217"/>
        <v>0</v>
      </c>
      <c r="BX654" s="62">
        <f t="shared" si="1218"/>
        <v>1</v>
      </c>
      <c r="BY654" s="62">
        <f t="shared" si="1219"/>
        <v>9</v>
      </c>
      <c r="BZ654" s="63">
        <f t="shared" si="1220"/>
        <v>0.56332175925925898</v>
      </c>
      <c r="CA654" s="63">
        <f t="shared" si="1221"/>
        <v>0.56887731481481463</v>
      </c>
      <c r="CB654" s="63">
        <f t="shared" si="1222"/>
        <v>0.55543981481481464</v>
      </c>
      <c r="CC654" s="63">
        <f t="shared" si="1223"/>
        <v>0.60127314814814792</v>
      </c>
      <c r="CD654" s="63">
        <f t="shared" si="1224"/>
        <v>0.58318287037037042</v>
      </c>
      <c r="CE654" s="63">
        <f t="shared" si="1225"/>
        <v>0.59359953703703705</v>
      </c>
      <c r="CF654" s="63">
        <f t="shared" si="1226"/>
        <v>0.59248842592592599</v>
      </c>
      <c r="CG654" s="63">
        <f t="shared" si="1227"/>
        <v>0.59179398148148155</v>
      </c>
      <c r="CH654" s="36"/>
      <c r="CI654" s="36"/>
      <c r="CJ654" s="36"/>
      <c r="CK654" s="36"/>
      <c r="CL654" s="60">
        <v>60</v>
      </c>
    </row>
    <row r="655" spans="1:90" ht="26.25" customHeight="1" x14ac:dyDescent="0.25">
      <c r="A655" s="37">
        <v>77</v>
      </c>
      <c r="B655" s="37"/>
      <c r="C655" s="37" t="s">
        <v>31</v>
      </c>
      <c r="D655" s="37">
        <v>35</v>
      </c>
      <c r="E655" s="39"/>
      <c r="F655" s="44"/>
      <c r="G655" s="44">
        <v>239.04</v>
      </c>
      <c r="H655" s="41">
        <f t="shared" si="1167"/>
        <v>238.83</v>
      </c>
      <c r="I655" s="42">
        <v>238.73</v>
      </c>
      <c r="J655" s="43">
        <f t="shared" si="1164"/>
        <v>-8.3776651447236899E-4</v>
      </c>
      <c r="K655" s="44">
        <f t="shared" si="1165"/>
        <v>-0.19999999999998863</v>
      </c>
      <c r="L655" s="91" t="s">
        <v>1374</v>
      </c>
      <c r="M655" s="127" t="s">
        <v>1229</v>
      </c>
      <c r="N655" s="46">
        <f t="shared" si="1183"/>
        <v>238.92999999999998</v>
      </c>
      <c r="O655" s="46">
        <f t="shared" si="1151"/>
        <v>-0.11000000000000001</v>
      </c>
      <c r="P655" s="44">
        <v>239.04</v>
      </c>
      <c r="Q655" s="46"/>
      <c r="R655" s="37"/>
      <c r="S655" s="46"/>
      <c r="T655" s="40"/>
      <c r="U655" s="47" t="str">
        <f t="shared" si="1180"/>
        <v/>
      </c>
      <c r="V655" s="47" t="str">
        <f t="shared" si="1181"/>
        <v/>
      </c>
      <c r="W655" s="50"/>
      <c r="X655" s="50"/>
      <c r="Y655" s="50"/>
      <c r="Z655" s="50"/>
      <c r="AA655" s="50"/>
      <c r="AB655" s="50"/>
      <c r="AC655" s="50"/>
      <c r="AD655" s="50"/>
      <c r="AE655" s="51">
        <f t="shared" si="1185"/>
        <v>77</v>
      </c>
      <c r="AF655" s="51" t="str">
        <f t="shared" si="1186"/>
        <v/>
      </c>
      <c r="AG655" s="51" t="str">
        <f t="shared" si="1187"/>
        <v>l</v>
      </c>
      <c r="AH655" s="51">
        <f t="shared" si="1188"/>
        <v>35</v>
      </c>
      <c r="AI655" s="52">
        <f t="shared" si="1189"/>
        <v>238.83</v>
      </c>
      <c r="AJ655" s="51" t="s">
        <v>31</v>
      </c>
      <c r="AK655" s="53"/>
      <c r="AL655" s="52"/>
      <c r="AM655" s="53">
        <f t="shared" si="1191"/>
        <v>35</v>
      </c>
      <c r="AN655" s="53">
        <f>IF(AJ655&lt;&gt;"",IF(AJ655="o",VLOOKUP(AM655,OpenSect!$A$1:$D$11,2),IF(AJ655="u",VLOOKUP(AM655,UpHill!$A$1:$D$35,2),IF(AJ655="d",VLOOKUP(AM655,DownHill!$A$3:$D$29,2),IF(AJ655="f",VLOOKUP(AM655,FlatUnd!$A$2:$D$30,2),IF(AJ655="t",VLOOKUP(AM655,TimeAdd!$A$1:$D$176,2),IF(AJ655="l",VLOOKUP(AM655,SLimit!$A$1:$D$8,2),AN654)))))),AN654)</f>
        <v>40</v>
      </c>
      <c r="AO655" s="53">
        <f>IF(AJ655&lt;&gt;"",IF(AJ655="o",VLOOKUP(AM655,OpenSect!$A$1:$D$11,3),IF(AJ655="u",VLOOKUP(AM655,UpHill!$A$1:$D$35,3),IF(AJ655="d",VLOOKUP(AM655,DownHill!$A$3:$D$29,3),IF(AJ655="f",VLOOKUP(AM655,FlatUnd!$A$2:$D$30,3),IF(AJ655="t",VLOOKUP(AM655,TimeAdd!$A$1:$D$18,3),IF(AJ655="l",VLOOKUP(AM655,SLimit!$A$1:$D$8,3),AO654)))))),AO654)</f>
        <v>45</v>
      </c>
      <c r="AP655" s="53">
        <f>IF(AJ655&lt;&gt;"",IF(AJ655="o",VLOOKUP(AM655,OpenSect!$A$1:$D$11,4),IF(AJ655="u",VLOOKUP(AM655,UpHill!$A$1:$D$35,4),IF(AJ655="d",VLOOKUP(AM655,DownHill!$A$3:$D$29,4),IF(AJ655="f",VLOOKUP(AM655,FlatUnd!$A$2:$D$30,4),IF(AJ655="t",VLOOKUP(AM655,TimeAdd!$A$1:$D$18,4),IF(AJ655="l",VLOOKUP(AM655,SLimit!$A$1:$D$8,4),AP654)))))),AP654)</f>
        <v>50</v>
      </c>
      <c r="AQ655" s="53" t="str">
        <f t="shared" si="1192"/>
        <v>60</v>
      </c>
      <c r="AR655" s="54" t="str">
        <f t="shared" si="1193"/>
        <v>60 Speed limit. START of OPEN SECTION</v>
      </c>
      <c r="AS655" s="55"/>
      <c r="AT655" s="55"/>
      <c r="AU655" s="56">
        <f>IF(GroupStTimes!$A$8=0,MIN(CB655,CD655,CF655),MIN(BZ655,CB655,CD655,CF655))</f>
        <v>0.55555555555555547</v>
      </c>
      <c r="AV655" s="56">
        <f>IF(GroupStTimes!$A$8=0,MAX(CC655,CE655,CG655),MAX(CA655,CC655,CE655,CG655))</f>
        <v>0.60138888888888875</v>
      </c>
      <c r="AW655" s="57" t="str">
        <f t="shared" si="1194"/>
        <v/>
      </c>
      <c r="AX655" s="58" t="str">
        <f t="shared" si="1195"/>
        <v/>
      </c>
      <c r="AY655" s="58" t="str">
        <f t="shared" si="1196"/>
        <v/>
      </c>
      <c r="AZ655" s="31">
        <f t="shared" si="1197"/>
        <v>237.17</v>
      </c>
      <c r="BA655" s="59">
        <f t="shared" si="1198"/>
        <v>0.56204861111111082</v>
      </c>
      <c r="BB655" s="59">
        <f t="shared" si="1199"/>
        <v>0.56760416666666647</v>
      </c>
      <c r="BC655" s="59">
        <f t="shared" si="1200"/>
        <v>0.5543634259259258</v>
      </c>
      <c r="BD655" s="59">
        <f t="shared" si="1201"/>
        <v>0.60019675925925908</v>
      </c>
      <c r="BE655" s="59">
        <f t="shared" si="1202"/>
        <v>0.58228009259259261</v>
      </c>
      <c r="BF655" s="59">
        <f t="shared" si="1203"/>
        <v>0.59269675925925924</v>
      </c>
      <c r="BG655" s="59">
        <f t="shared" si="1204"/>
        <v>0.59168981481481486</v>
      </c>
      <c r="BH655" s="59">
        <f t="shared" si="1205"/>
        <v>0.59099537037037042</v>
      </c>
      <c r="BI655" s="31">
        <f t="shared" si="1206"/>
        <v>1.660000000000025</v>
      </c>
      <c r="BJ655" s="61">
        <f t="shared" ref="BJ655:BM655" si="1236">IF($AJ654="t",IF(AM653=0,0,$BI655/AM653),IF(AM654=0,0,$BI655/AM654))</f>
        <v>3.3877551020408674E-2</v>
      </c>
      <c r="BK655" s="61">
        <f t="shared" si="1236"/>
        <v>2.8620689655172844E-2</v>
      </c>
      <c r="BL655" s="61">
        <f t="shared" si="1236"/>
        <v>2.4057971014493116E-2</v>
      </c>
      <c r="BM655" s="61">
        <f t="shared" si="1236"/>
        <v>2.1282051282051604E-2</v>
      </c>
      <c r="BN655" s="62">
        <f t="shared" si="1208"/>
        <v>0</v>
      </c>
      <c r="BO655" s="62">
        <f t="shared" si="1209"/>
        <v>2</v>
      </c>
      <c r="BP655" s="62">
        <f t="shared" si="1210"/>
        <v>2</v>
      </c>
      <c r="BQ655" s="62">
        <f t="shared" si="1211"/>
        <v>0</v>
      </c>
      <c r="BR655" s="62">
        <f t="shared" si="1212"/>
        <v>1</v>
      </c>
      <c r="BS655" s="62">
        <f t="shared" si="1213"/>
        <v>43</v>
      </c>
      <c r="BT655" s="62">
        <f t="shared" si="1214"/>
        <v>0</v>
      </c>
      <c r="BU655" s="62">
        <f t="shared" si="1215"/>
        <v>1</v>
      </c>
      <c r="BV655" s="62">
        <f t="shared" si="1216"/>
        <v>27</v>
      </c>
      <c r="BW655" s="62">
        <f t="shared" si="1217"/>
        <v>0</v>
      </c>
      <c r="BX655" s="62">
        <f t="shared" si="1218"/>
        <v>1</v>
      </c>
      <c r="BY655" s="62">
        <f t="shared" si="1219"/>
        <v>17</v>
      </c>
      <c r="BZ655" s="63">
        <f t="shared" si="1220"/>
        <v>0.56346064814814789</v>
      </c>
      <c r="CA655" s="63">
        <f t="shared" si="1221"/>
        <v>0.56901620370370354</v>
      </c>
      <c r="CB655" s="63">
        <f t="shared" si="1222"/>
        <v>0.55555555555555547</v>
      </c>
      <c r="CC655" s="63">
        <f t="shared" si="1223"/>
        <v>0.60138888888888875</v>
      </c>
      <c r="CD655" s="63">
        <f t="shared" si="1224"/>
        <v>0.5832870370370371</v>
      </c>
      <c r="CE655" s="63">
        <f t="shared" si="1225"/>
        <v>0.59370370370370373</v>
      </c>
      <c r="CF655" s="63">
        <f t="shared" si="1226"/>
        <v>0.59258101851851852</v>
      </c>
      <c r="CG655" s="63">
        <f t="shared" si="1227"/>
        <v>0.59188657407407408</v>
      </c>
      <c r="CH655" s="36"/>
      <c r="CI655" s="36"/>
      <c r="CJ655" s="36"/>
      <c r="CK655" s="36"/>
      <c r="CL655" s="60">
        <v>60</v>
      </c>
    </row>
    <row r="656" spans="1:90" ht="20.25" x14ac:dyDescent="0.25">
      <c r="A656" s="37">
        <v>77</v>
      </c>
      <c r="B656" s="37"/>
      <c r="D656" s="37">
        <v>37</v>
      </c>
      <c r="E656" s="39"/>
      <c r="F656" s="44"/>
      <c r="G656" s="44">
        <v>239.4</v>
      </c>
      <c r="H656" s="41">
        <f t="shared" si="1167"/>
        <v>239.19</v>
      </c>
      <c r="I656" s="42">
        <v>239.09</v>
      </c>
      <c r="J656" s="43">
        <f t="shared" si="1164"/>
        <v>-8.3650508176832418E-4</v>
      </c>
      <c r="K656" s="44">
        <f t="shared" si="1165"/>
        <v>-0.19999999999998863</v>
      </c>
      <c r="L656" s="91" t="s">
        <v>1520</v>
      </c>
      <c r="M656" s="127" t="s">
        <v>1229</v>
      </c>
      <c r="N656" s="46">
        <f t="shared" si="1183"/>
        <v>239.29</v>
      </c>
      <c r="O656" s="46">
        <f t="shared" si="1151"/>
        <v>-0.11000000000000001</v>
      </c>
      <c r="P656" s="44">
        <v>239.4</v>
      </c>
      <c r="Q656" s="46"/>
      <c r="R656" s="37"/>
      <c r="S656" s="46"/>
      <c r="T656" s="40"/>
      <c r="U656" s="47" t="str">
        <f t="shared" si="1180"/>
        <v/>
      </c>
      <c r="V656" s="47" t="str">
        <f t="shared" si="1181"/>
        <v/>
      </c>
      <c r="W656" s="50"/>
      <c r="X656" s="50"/>
      <c r="Y656" s="50"/>
      <c r="Z656" s="50"/>
      <c r="AA656" s="50"/>
      <c r="AB656" s="50"/>
      <c r="AC656" s="50"/>
      <c r="AD656" s="50"/>
      <c r="AE656" s="51">
        <f t="shared" si="1185"/>
        <v>77</v>
      </c>
      <c r="AF656" s="51" t="str">
        <f t="shared" si="1186"/>
        <v/>
      </c>
      <c r="AG656" s="51" t="str">
        <f t="shared" si="1187"/>
        <v/>
      </c>
      <c r="AH656" s="51">
        <f t="shared" si="1188"/>
        <v>37</v>
      </c>
      <c r="AI656" s="52">
        <f t="shared" si="1189"/>
        <v>239.19</v>
      </c>
      <c r="AJ656" s="51"/>
      <c r="AK656" s="53"/>
      <c r="AL656" s="52"/>
      <c r="AM656" s="53">
        <f t="shared" si="1191"/>
        <v>35</v>
      </c>
      <c r="AN656" s="53">
        <f>IF(AJ656&lt;&gt;"",IF(AJ656="o",VLOOKUP(AM656,OpenSect!$A$1:$D$11,2),IF(AJ656="u",VLOOKUP(AM656,UpHill!$A$1:$D$35,2),IF(AJ656="d",VLOOKUP(AM656,DownHill!$A$3:$D$29,2),IF(AJ656="f",VLOOKUP(AM656,FlatUnd!$A$2:$D$30,2),IF(AJ656="t",VLOOKUP(AM656,TimeAdd!$A$1:$D$176,2),IF(AJ656="l",VLOOKUP(AM656,SLimit!$A$1:$D$8,2),AN655)))))),AN655)</f>
        <v>40</v>
      </c>
      <c r="AO656" s="53">
        <f>IF(AJ656&lt;&gt;"",IF(AJ656="o",VLOOKUP(AM656,OpenSect!$A$1:$D$11,3),IF(AJ656="u",VLOOKUP(AM656,UpHill!$A$1:$D$35,3),IF(AJ656="d",VLOOKUP(AM656,DownHill!$A$3:$D$29,3),IF(AJ656="f",VLOOKUP(AM656,FlatUnd!$A$2:$D$30,3),IF(AJ656="t",VLOOKUP(AM656,TimeAdd!$A$1:$D$18,3),IF(AJ656="l",VLOOKUP(AM656,SLimit!$A$1:$D$8,3),AO655)))))),AO655)</f>
        <v>45</v>
      </c>
      <c r="AP656" s="53">
        <f>IF(AJ656&lt;&gt;"",IF(AJ656="o",VLOOKUP(AM656,OpenSect!$A$1:$D$11,4),IF(AJ656="u",VLOOKUP(AM656,UpHill!$A$1:$D$35,4),IF(AJ656="d",VLOOKUP(AM656,DownHill!$A$3:$D$29,4),IF(AJ656="f",VLOOKUP(AM656,FlatUnd!$A$2:$D$30,4),IF(AJ656="t",VLOOKUP(AM656,TimeAdd!$A$1:$D$18,4),IF(AJ656="l",VLOOKUP(AM656,SLimit!$A$1:$D$8,4),AP655)))))),AP655)</f>
        <v>50</v>
      </c>
      <c r="AQ656" s="53" t="str">
        <f t="shared" si="1192"/>
        <v>60</v>
      </c>
      <c r="AR656" s="54" t="str">
        <f t="shared" si="1193"/>
        <v xml:space="preserve">Warning T - Juntion </v>
      </c>
      <c r="AS656" s="55"/>
      <c r="AT656" s="55"/>
      <c r="AU656" s="56">
        <f>IF(GroupStTimes!$A$8=0,MIN(CB656,CD656,CF656),MIN(BZ656,CB656,CD656,CF656))</f>
        <v>0.55592592592592582</v>
      </c>
      <c r="AV656" s="56">
        <f>IF(GroupStTimes!$A$8=0,MAX(CC656,CE656,CG656),MAX(CA656,CC656,CE656,CG656))</f>
        <v>0.6017592592592591</v>
      </c>
      <c r="AW656" s="57" t="str">
        <f t="shared" si="1194"/>
        <v/>
      </c>
      <c r="AX656" s="58" t="str">
        <f t="shared" si="1195"/>
        <v/>
      </c>
      <c r="AY656" s="58" t="str">
        <f t="shared" si="1196"/>
        <v/>
      </c>
      <c r="AZ656" s="31">
        <f t="shared" si="1197"/>
        <v>238.83</v>
      </c>
      <c r="BA656" s="59">
        <f t="shared" si="1198"/>
        <v>0.56346064814814789</v>
      </c>
      <c r="BB656" s="59">
        <f t="shared" si="1199"/>
        <v>0.56901620370370354</v>
      </c>
      <c r="BC656" s="59">
        <f t="shared" si="1200"/>
        <v>0.55555555555555547</v>
      </c>
      <c r="BD656" s="59">
        <f t="shared" si="1201"/>
        <v>0.60138888888888875</v>
      </c>
      <c r="BE656" s="59">
        <f t="shared" si="1202"/>
        <v>0.5832870370370371</v>
      </c>
      <c r="BF656" s="59">
        <f t="shared" si="1203"/>
        <v>0.59370370370370373</v>
      </c>
      <c r="BG656" s="59">
        <f t="shared" si="1204"/>
        <v>0.59258101851851852</v>
      </c>
      <c r="BH656" s="59">
        <f t="shared" si="1205"/>
        <v>0.59188657407407408</v>
      </c>
      <c r="BI656" s="31">
        <f t="shared" si="1206"/>
        <v>0.35999999999998522</v>
      </c>
      <c r="BJ656" s="61">
        <f t="shared" ref="BJ656:BM656" si="1237">IF($AJ655="t",IF(AM654=0,0,$BI656/AM654),IF(AM655=0,0,$BI656/AM655))</f>
        <v>1.0285714285713864E-2</v>
      </c>
      <c r="BK656" s="61">
        <f t="shared" si="1237"/>
        <v>8.9999999999996298E-3</v>
      </c>
      <c r="BL656" s="61">
        <f t="shared" si="1237"/>
        <v>7.9999999999996723E-3</v>
      </c>
      <c r="BM656" s="61">
        <f t="shared" si="1237"/>
        <v>7.199999999999704E-3</v>
      </c>
      <c r="BN656" s="62">
        <f t="shared" si="1208"/>
        <v>0</v>
      </c>
      <c r="BO656" s="62">
        <f t="shared" si="1209"/>
        <v>0</v>
      </c>
      <c r="BP656" s="62">
        <f t="shared" si="1210"/>
        <v>37</v>
      </c>
      <c r="BQ656" s="62">
        <f t="shared" si="1211"/>
        <v>0</v>
      </c>
      <c r="BR656" s="62">
        <f t="shared" si="1212"/>
        <v>0</v>
      </c>
      <c r="BS656" s="62">
        <f t="shared" si="1213"/>
        <v>32</v>
      </c>
      <c r="BT656" s="62">
        <f t="shared" si="1214"/>
        <v>0</v>
      </c>
      <c r="BU656" s="62">
        <f t="shared" si="1215"/>
        <v>0</v>
      </c>
      <c r="BV656" s="62">
        <f t="shared" si="1216"/>
        <v>29</v>
      </c>
      <c r="BW656" s="62">
        <f t="shared" si="1217"/>
        <v>0</v>
      </c>
      <c r="BX656" s="62">
        <f t="shared" si="1218"/>
        <v>0</v>
      </c>
      <c r="BY656" s="62">
        <f t="shared" si="1219"/>
        <v>26</v>
      </c>
      <c r="BZ656" s="63">
        <f t="shared" si="1220"/>
        <v>0.56388888888888866</v>
      </c>
      <c r="CA656" s="63">
        <f t="shared" si="1221"/>
        <v>0.56944444444444431</v>
      </c>
      <c r="CB656" s="63">
        <f t="shared" si="1222"/>
        <v>0.55592592592592582</v>
      </c>
      <c r="CC656" s="63">
        <f t="shared" si="1223"/>
        <v>0.6017592592592591</v>
      </c>
      <c r="CD656" s="63">
        <f t="shared" si="1224"/>
        <v>0.58362268518518523</v>
      </c>
      <c r="CE656" s="63">
        <f t="shared" si="1225"/>
        <v>0.59403935185185186</v>
      </c>
      <c r="CF656" s="63">
        <f t="shared" si="1226"/>
        <v>0.59288194444444442</v>
      </c>
      <c r="CG656" s="63">
        <f t="shared" si="1227"/>
        <v>0.59218749999999998</v>
      </c>
      <c r="CH656" s="36"/>
      <c r="CI656" s="36"/>
      <c r="CJ656" s="36"/>
      <c r="CK656" s="36"/>
      <c r="CL656" s="60">
        <v>60</v>
      </c>
    </row>
    <row r="657" spans="1:90" ht="40.5" x14ac:dyDescent="0.25">
      <c r="A657" s="37">
        <v>77</v>
      </c>
      <c r="B657" s="37"/>
      <c r="C657" s="37" t="s">
        <v>31</v>
      </c>
      <c r="D657" s="37">
        <v>35</v>
      </c>
      <c r="E657" s="39"/>
      <c r="F657" s="44"/>
      <c r="G657" s="44">
        <v>239.54</v>
      </c>
      <c r="H657" s="41">
        <f t="shared" si="1167"/>
        <v>239.33</v>
      </c>
      <c r="I657" s="42">
        <v>239.23</v>
      </c>
      <c r="J657" s="43">
        <f t="shared" si="1164"/>
        <v>-8.3601554988918048E-4</v>
      </c>
      <c r="K657" s="44">
        <f t="shared" si="1165"/>
        <v>-0.19999999999998863</v>
      </c>
      <c r="L657" s="91" t="s">
        <v>1375</v>
      </c>
      <c r="M657" s="127" t="s">
        <v>1229</v>
      </c>
      <c r="N657" s="46">
        <f t="shared" si="1183"/>
        <v>239.42999999999998</v>
      </c>
      <c r="O657" s="46">
        <f t="shared" si="1151"/>
        <v>-0.11000000000000001</v>
      </c>
      <c r="P657" s="44">
        <v>239.54</v>
      </c>
      <c r="Q657" s="46"/>
      <c r="R657" s="37"/>
      <c r="S657" s="46"/>
      <c r="T657" s="40"/>
      <c r="U657" s="47" t="str">
        <f t="shared" si="1180"/>
        <v/>
      </c>
      <c r="V657" s="47" t="str">
        <f t="shared" si="1181"/>
        <v/>
      </c>
      <c r="W657" s="50"/>
      <c r="X657" s="50"/>
      <c r="Y657" s="50"/>
      <c r="Z657" s="50"/>
      <c r="AA657" s="50"/>
      <c r="AB657" s="50"/>
      <c r="AC657" s="50"/>
      <c r="AD657" s="50"/>
      <c r="AE657" s="51">
        <f t="shared" si="1185"/>
        <v>77</v>
      </c>
      <c r="AF657" s="51" t="str">
        <f t="shared" si="1186"/>
        <v/>
      </c>
      <c r="AG657" s="51" t="str">
        <f t="shared" si="1187"/>
        <v>l</v>
      </c>
      <c r="AH657" s="51">
        <f t="shared" si="1188"/>
        <v>35</v>
      </c>
      <c r="AI657" s="52">
        <f t="shared" si="1189"/>
        <v>239.33</v>
      </c>
      <c r="AJ657" s="51" t="s">
        <v>31</v>
      </c>
      <c r="AK657" s="53"/>
      <c r="AL657" s="52"/>
      <c r="AM657" s="53">
        <f t="shared" si="1191"/>
        <v>35</v>
      </c>
      <c r="AN657" s="53">
        <f>IF(AJ657&lt;&gt;"",IF(AJ657="o",VLOOKUP(AM657,OpenSect!$A$1:$D$11,2),IF(AJ657="u",VLOOKUP(AM657,UpHill!$A$1:$D$35,2),IF(AJ657="d",VLOOKUP(AM657,DownHill!$A$3:$D$29,2),IF(AJ657="f",VLOOKUP(AM657,FlatUnd!$A$2:$D$30,2),IF(AJ657="t",VLOOKUP(AM657,TimeAdd!$A$1:$D$176,2),IF(AJ657="l",VLOOKUP(AM657,SLimit!$A$1:$D$8,2),AN656)))))),AN656)</f>
        <v>40</v>
      </c>
      <c r="AO657" s="53">
        <f>IF(AJ657&lt;&gt;"",IF(AJ657="o",VLOOKUP(AM657,OpenSect!$A$1:$D$11,3),IF(AJ657="u",VLOOKUP(AM657,UpHill!$A$1:$D$35,3),IF(AJ657="d",VLOOKUP(AM657,DownHill!$A$3:$D$29,3),IF(AJ657="f",VLOOKUP(AM657,FlatUnd!$A$2:$D$30,3),IF(AJ657="t",VLOOKUP(AM657,TimeAdd!$A$1:$D$18,3),IF(AJ657="l",VLOOKUP(AM657,SLimit!$A$1:$D$8,3),AO656)))))),AO656)</f>
        <v>45</v>
      </c>
      <c r="AP657" s="53">
        <f>IF(AJ657&lt;&gt;"",IF(AJ657="o",VLOOKUP(AM657,OpenSect!$A$1:$D$11,4),IF(AJ657="u",VLOOKUP(AM657,UpHill!$A$1:$D$35,4),IF(AJ657="d",VLOOKUP(AM657,DownHill!$A$3:$D$29,4),IF(AJ657="f",VLOOKUP(AM657,FlatUnd!$A$2:$D$30,4),IF(AJ657="t",VLOOKUP(AM657,TimeAdd!$A$1:$D$18,4),IF(AJ657="l",VLOOKUP(AM657,SLimit!$A$1:$D$8,4),AP656)))))),AP656)</f>
        <v>50</v>
      </c>
      <c r="AQ657" s="53" t="str">
        <f t="shared" si="1192"/>
        <v>60</v>
      </c>
      <c r="AR657" s="54" t="str">
        <f t="shared" si="1193"/>
        <v>STOP T- Junction Turn Right This is Harrysmith Road</v>
      </c>
      <c r="AS657" s="55"/>
      <c r="AT657" s="55"/>
      <c r="AU657" s="56">
        <f>IF(GroupStTimes!$A$8=0,MIN(CB657,CD657,CF657),MIN(BZ657,CB657,CD657,CF657))</f>
        <v>0.55607638888888877</v>
      </c>
      <c r="AV657" s="56">
        <f>IF(GroupStTimes!$A$8=0,MAX(CC657,CE657,CG657),MAX(CA657,CC657,CE657,CG657))</f>
        <v>0.60190972222222205</v>
      </c>
      <c r="AW657" s="57" t="str">
        <f t="shared" si="1194"/>
        <v/>
      </c>
      <c r="AX657" s="58" t="str">
        <f t="shared" si="1195"/>
        <v/>
      </c>
      <c r="AY657" s="58" t="str">
        <f t="shared" si="1196"/>
        <v/>
      </c>
      <c r="AZ657" s="31">
        <f t="shared" si="1197"/>
        <v>238.83</v>
      </c>
      <c r="BA657" s="59">
        <f t="shared" si="1198"/>
        <v>0.56346064814814789</v>
      </c>
      <c r="BB657" s="59">
        <f t="shared" si="1199"/>
        <v>0.56901620370370354</v>
      </c>
      <c r="BC657" s="59">
        <f t="shared" si="1200"/>
        <v>0.55555555555555547</v>
      </c>
      <c r="BD657" s="59">
        <f t="shared" si="1201"/>
        <v>0.60138888888888875</v>
      </c>
      <c r="BE657" s="59">
        <f t="shared" si="1202"/>
        <v>0.5832870370370371</v>
      </c>
      <c r="BF657" s="59">
        <f t="shared" si="1203"/>
        <v>0.59370370370370373</v>
      </c>
      <c r="BG657" s="59">
        <f t="shared" si="1204"/>
        <v>0.59258101851851852</v>
      </c>
      <c r="BH657" s="59">
        <f t="shared" si="1205"/>
        <v>0.59188657407407408</v>
      </c>
      <c r="BI657" s="31">
        <f t="shared" si="1206"/>
        <v>0.5</v>
      </c>
      <c r="BJ657" s="61">
        <f t="shared" ref="BJ657:BM657" si="1238">IF($AJ656="t",IF(AM655=0,0,$BI657/AM655),IF(AM656=0,0,$BI657/AM656))</f>
        <v>1.4285714285714285E-2</v>
      </c>
      <c r="BK657" s="61">
        <f t="shared" si="1238"/>
        <v>1.2500000000000001E-2</v>
      </c>
      <c r="BL657" s="61">
        <f t="shared" si="1238"/>
        <v>1.1111111111111112E-2</v>
      </c>
      <c r="BM657" s="61">
        <f t="shared" si="1238"/>
        <v>0.01</v>
      </c>
      <c r="BN657" s="62">
        <f t="shared" si="1208"/>
        <v>0</v>
      </c>
      <c r="BO657" s="62">
        <f t="shared" si="1209"/>
        <v>0</v>
      </c>
      <c r="BP657" s="62">
        <f t="shared" si="1210"/>
        <v>51</v>
      </c>
      <c r="BQ657" s="62">
        <f t="shared" si="1211"/>
        <v>0</v>
      </c>
      <c r="BR657" s="62">
        <f t="shared" si="1212"/>
        <v>0</v>
      </c>
      <c r="BS657" s="62">
        <f t="shared" si="1213"/>
        <v>45</v>
      </c>
      <c r="BT657" s="62">
        <f t="shared" si="1214"/>
        <v>0</v>
      </c>
      <c r="BU657" s="62">
        <f t="shared" si="1215"/>
        <v>0</v>
      </c>
      <c r="BV657" s="62">
        <f t="shared" si="1216"/>
        <v>40</v>
      </c>
      <c r="BW657" s="62">
        <f t="shared" si="1217"/>
        <v>0</v>
      </c>
      <c r="BX657" s="62">
        <f t="shared" si="1218"/>
        <v>0</v>
      </c>
      <c r="BY657" s="62">
        <f t="shared" si="1219"/>
        <v>36</v>
      </c>
      <c r="BZ657" s="63">
        <f t="shared" si="1220"/>
        <v>0.56405092592592565</v>
      </c>
      <c r="CA657" s="63">
        <f t="shared" si="1221"/>
        <v>0.5696064814814813</v>
      </c>
      <c r="CB657" s="63">
        <f t="shared" si="1222"/>
        <v>0.55607638888888877</v>
      </c>
      <c r="CC657" s="63">
        <f t="shared" si="1223"/>
        <v>0.60190972222222205</v>
      </c>
      <c r="CD657" s="63">
        <f t="shared" si="1224"/>
        <v>0.5837500000000001</v>
      </c>
      <c r="CE657" s="63">
        <f t="shared" si="1225"/>
        <v>0.59416666666666673</v>
      </c>
      <c r="CF657" s="63">
        <f t="shared" si="1226"/>
        <v>0.59299768518518514</v>
      </c>
      <c r="CG657" s="63">
        <f t="shared" si="1227"/>
        <v>0.5923032407407407</v>
      </c>
      <c r="CH657" s="36"/>
      <c r="CI657" s="36"/>
      <c r="CJ657" s="36"/>
      <c r="CK657" s="36"/>
      <c r="CL657" s="60">
        <v>60</v>
      </c>
    </row>
    <row r="658" spans="1:90" ht="26.25" customHeight="1" x14ac:dyDescent="0.25">
      <c r="A658" s="37">
        <v>77</v>
      </c>
      <c r="B658" s="37"/>
      <c r="E658" s="39"/>
      <c r="F658" s="44"/>
      <c r="G658" s="44">
        <v>239.86</v>
      </c>
      <c r="H658" s="41">
        <f t="shared" si="1167"/>
        <v>239.65</v>
      </c>
      <c r="I658" s="42">
        <v>239.55</v>
      </c>
      <c r="J658" s="43">
        <f t="shared" si="1164"/>
        <v>-8.348987685242689E-4</v>
      </c>
      <c r="K658" s="44">
        <f t="shared" si="1165"/>
        <v>-0.19999999999998863</v>
      </c>
      <c r="L658" s="91" t="s">
        <v>497</v>
      </c>
      <c r="M658" s="127" t="s">
        <v>1229</v>
      </c>
      <c r="N658" s="46">
        <f t="shared" si="1183"/>
        <v>239.75</v>
      </c>
      <c r="O658" s="46">
        <f t="shared" si="1151"/>
        <v>-0.11000000000000001</v>
      </c>
      <c r="P658" s="44">
        <v>239.86</v>
      </c>
      <c r="Q658" s="46"/>
      <c r="R658" s="37"/>
      <c r="S658" s="46"/>
      <c r="T658" s="40"/>
      <c r="U658" s="47" t="str">
        <f t="shared" si="1180"/>
        <v/>
      </c>
      <c r="V658" s="47" t="str">
        <f t="shared" si="1181"/>
        <v/>
      </c>
      <c r="W658" s="50"/>
      <c r="X658" s="50"/>
      <c r="Y658" s="50"/>
      <c r="Z658" s="50"/>
      <c r="AA658" s="50"/>
      <c r="AB658" s="50"/>
      <c r="AC658" s="50"/>
      <c r="AD658" s="50"/>
      <c r="AE658" s="51">
        <f t="shared" si="1185"/>
        <v>77</v>
      </c>
      <c r="AF658" s="51" t="str">
        <f t="shared" si="1186"/>
        <v/>
      </c>
      <c r="AG658" s="51" t="str">
        <f t="shared" si="1187"/>
        <v/>
      </c>
      <c r="AH658" s="51" t="str">
        <f t="shared" si="1188"/>
        <v/>
      </c>
      <c r="AI658" s="52">
        <f t="shared" si="1189"/>
        <v>239.65</v>
      </c>
      <c r="AJ658" s="51"/>
      <c r="AK658" s="53"/>
      <c r="AL658" s="52"/>
      <c r="AM658" s="53">
        <f t="shared" si="1191"/>
        <v>35</v>
      </c>
      <c r="AN658" s="53">
        <f>IF(AJ658&lt;&gt;"",IF(AJ658="o",VLOOKUP(AM658,OpenSect!$A$1:$D$11,2),IF(AJ658="u",VLOOKUP(AM658,UpHill!$A$1:$D$35,2),IF(AJ658="d",VLOOKUP(AM658,DownHill!$A$3:$D$29,2),IF(AJ658="f",VLOOKUP(AM658,FlatUnd!$A$2:$D$30,2),IF(AJ658="t",VLOOKUP(AM658,TimeAdd!$A$1:$D$176,2),IF(AJ658="l",VLOOKUP(AM658,SLimit!$A$1:$D$8,2),AN657)))))),AN657)</f>
        <v>40</v>
      </c>
      <c r="AO658" s="53">
        <f>IF(AJ658&lt;&gt;"",IF(AJ658="o",VLOOKUP(AM658,OpenSect!$A$1:$D$11,3),IF(AJ658="u",VLOOKUP(AM658,UpHill!$A$1:$D$35,3),IF(AJ658="d",VLOOKUP(AM658,DownHill!$A$3:$D$29,3),IF(AJ658="f",VLOOKUP(AM658,FlatUnd!$A$2:$D$30,3),IF(AJ658="t",VLOOKUP(AM658,TimeAdd!$A$1:$D$18,3),IF(AJ658="l",VLOOKUP(AM658,SLimit!$A$1:$D$8,3),AO657)))))),AO657)</f>
        <v>45</v>
      </c>
      <c r="AP658" s="53">
        <f>IF(AJ658&lt;&gt;"",IF(AJ658="o",VLOOKUP(AM658,OpenSect!$A$1:$D$11,4),IF(AJ658="u",VLOOKUP(AM658,UpHill!$A$1:$D$35,4),IF(AJ658="d",VLOOKUP(AM658,DownHill!$A$3:$D$29,4),IF(AJ658="f",VLOOKUP(AM658,FlatUnd!$A$2:$D$30,4),IF(AJ658="t",VLOOKUP(AM658,TimeAdd!$A$1:$D$18,4),IF(AJ658="l",VLOOKUP(AM658,SLimit!$A$1:$D$8,4),AP657)))))),AP657)</f>
        <v>50</v>
      </c>
      <c r="AQ658" s="53" t="str">
        <f t="shared" si="1192"/>
        <v>60</v>
      </c>
      <c r="AR658" s="54" t="str">
        <f t="shared" si="1193"/>
        <v xml:space="preserve">60 Speed limit. </v>
      </c>
      <c r="AS658" s="55"/>
      <c r="AT658" s="55"/>
      <c r="AU658" s="56">
        <f>IF(GroupStTimes!$A$8=0,MIN(CB658,CD658,CF658),MIN(BZ658,CB658,CD658,CF658))</f>
        <v>0.5564120370370369</v>
      </c>
      <c r="AV658" s="56">
        <f>IF(GroupStTimes!$A$8=0,MAX(CC658,CE658,CG658),MAX(CA658,CC658,CE658,CG658))</f>
        <v>0.60224537037037018</v>
      </c>
      <c r="AW658" s="57" t="str">
        <f t="shared" si="1194"/>
        <v/>
      </c>
      <c r="AX658" s="58" t="str">
        <f t="shared" si="1195"/>
        <v/>
      </c>
      <c r="AY658" s="58" t="str">
        <f t="shared" si="1196"/>
        <v/>
      </c>
      <c r="AZ658" s="31">
        <f t="shared" si="1197"/>
        <v>238.83</v>
      </c>
      <c r="BA658" s="59">
        <f t="shared" si="1198"/>
        <v>0.56346064814814789</v>
      </c>
      <c r="BB658" s="59">
        <f t="shared" si="1199"/>
        <v>0.56901620370370354</v>
      </c>
      <c r="BC658" s="59">
        <f t="shared" si="1200"/>
        <v>0.55555555555555547</v>
      </c>
      <c r="BD658" s="59">
        <f t="shared" si="1201"/>
        <v>0.60138888888888875</v>
      </c>
      <c r="BE658" s="59">
        <f t="shared" si="1202"/>
        <v>0.5832870370370371</v>
      </c>
      <c r="BF658" s="59">
        <f t="shared" si="1203"/>
        <v>0.59370370370370373</v>
      </c>
      <c r="BG658" s="59">
        <f t="shared" si="1204"/>
        <v>0.59258101851851852</v>
      </c>
      <c r="BH658" s="59">
        <f t="shared" si="1205"/>
        <v>0.59188657407407408</v>
      </c>
      <c r="BI658" s="31">
        <f t="shared" si="1206"/>
        <v>0.81999999999999318</v>
      </c>
      <c r="BJ658" s="61">
        <f t="shared" ref="BJ658:BM658" si="1239">IF($AJ657="t",IF(AM656=0,0,$BI658/AM656),IF(AM657=0,0,$BI658/AM657))</f>
        <v>2.3428571428571233E-2</v>
      </c>
      <c r="BK658" s="61">
        <f t="shared" si="1239"/>
        <v>2.0499999999999831E-2</v>
      </c>
      <c r="BL658" s="61">
        <f t="shared" si="1239"/>
        <v>1.822222222222207E-2</v>
      </c>
      <c r="BM658" s="61">
        <f t="shared" si="1239"/>
        <v>1.6399999999999863E-2</v>
      </c>
      <c r="BN658" s="62">
        <f t="shared" si="1208"/>
        <v>0</v>
      </c>
      <c r="BO658" s="62">
        <f t="shared" si="1209"/>
        <v>1</v>
      </c>
      <c r="BP658" s="62">
        <f t="shared" si="1210"/>
        <v>24</v>
      </c>
      <c r="BQ658" s="62">
        <f t="shared" si="1211"/>
        <v>0</v>
      </c>
      <c r="BR658" s="62">
        <f t="shared" si="1212"/>
        <v>1</v>
      </c>
      <c r="BS658" s="62">
        <f t="shared" si="1213"/>
        <v>14</v>
      </c>
      <c r="BT658" s="62">
        <f t="shared" si="1214"/>
        <v>0</v>
      </c>
      <c r="BU658" s="62">
        <f t="shared" si="1215"/>
        <v>1</v>
      </c>
      <c r="BV658" s="62">
        <f t="shared" si="1216"/>
        <v>6</v>
      </c>
      <c r="BW658" s="62">
        <f t="shared" si="1217"/>
        <v>0</v>
      </c>
      <c r="BX658" s="62">
        <f t="shared" si="1218"/>
        <v>0</v>
      </c>
      <c r="BY658" s="62">
        <f t="shared" si="1219"/>
        <v>59</v>
      </c>
      <c r="BZ658" s="63">
        <f t="shared" si="1220"/>
        <v>0.56443287037037015</v>
      </c>
      <c r="CA658" s="63">
        <f t="shared" si="1221"/>
        <v>0.5699884259259258</v>
      </c>
      <c r="CB658" s="63">
        <f t="shared" si="1222"/>
        <v>0.5564120370370369</v>
      </c>
      <c r="CC658" s="63">
        <f t="shared" si="1223"/>
        <v>0.60224537037037018</v>
      </c>
      <c r="CD658" s="63">
        <f t="shared" si="1224"/>
        <v>0.584050925925926</v>
      </c>
      <c r="CE658" s="63">
        <f t="shared" si="1225"/>
        <v>0.59446759259259263</v>
      </c>
      <c r="CF658" s="63">
        <f t="shared" si="1226"/>
        <v>0.59326388888888892</v>
      </c>
      <c r="CG658" s="63">
        <f t="shared" si="1227"/>
        <v>0.59256944444444448</v>
      </c>
      <c r="CH658" s="36"/>
      <c r="CI658" s="36"/>
      <c r="CJ658" s="36"/>
      <c r="CK658" s="36"/>
      <c r="CL658" s="60">
        <v>60</v>
      </c>
    </row>
    <row r="659" spans="1:90" ht="26.25" customHeight="1" x14ac:dyDescent="0.25">
      <c r="A659" s="37">
        <v>77</v>
      </c>
      <c r="B659" s="37"/>
      <c r="C659" s="37" t="s">
        <v>31</v>
      </c>
      <c r="D659" s="37">
        <v>35</v>
      </c>
      <c r="E659" s="39"/>
      <c r="F659" s="44"/>
      <c r="G659" s="44">
        <v>240.49</v>
      </c>
      <c r="H659" s="41">
        <f t="shared" si="1167"/>
        <v>240.28</v>
      </c>
      <c r="I659" s="42">
        <v>240.17000000000002</v>
      </c>
      <c r="J659" s="43">
        <f t="shared" si="1164"/>
        <v>-8.743806470415935E-4</v>
      </c>
      <c r="K659" s="44">
        <f t="shared" si="1165"/>
        <v>-0.20999999999997954</v>
      </c>
      <c r="L659" s="91" t="s">
        <v>1376</v>
      </c>
      <c r="M659" s="127" t="s">
        <v>1229</v>
      </c>
      <c r="N659" s="46">
        <f t="shared" si="1183"/>
        <v>240.38</v>
      </c>
      <c r="O659" s="46">
        <f t="shared" si="1151"/>
        <v>-0.11000000000000001</v>
      </c>
      <c r="P659" s="44">
        <v>240.49</v>
      </c>
      <c r="Q659" s="46"/>
      <c r="R659" s="37"/>
      <c r="S659" s="46"/>
      <c r="T659" s="40"/>
      <c r="U659" s="47" t="str">
        <f t="shared" si="1180"/>
        <v/>
      </c>
      <c r="V659" s="47" t="str">
        <f t="shared" si="1181"/>
        <v/>
      </c>
      <c r="W659" s="50"/>
      <c r="X659" s="50"/>
      <c r="Y659" s="50"/>
      <c r="Z659" s="50"/>
      <c r="AA659" s="50"/>
      <c r="AB659" s="50"/>
      <c r="AC659" s="50"/>
      <c r="AD659" s="50"/>
      <c r="AE659" s="51">
        <f t="shared" si="1185"/>
        <v>77</v>
      </c>
      <c r="AF659" s="51" t="str">
        <f t="shared" si="1186"/>
        <v/>
      </c>
      <c r="AG659" s="51" t="str">
        <f t="shared" si="1187"/>
        <v>l</v>
      </c>
      <c r="AH659" s="51">
        <f t="shared" si="1188"/>
        <v>35</v>
      </c>
      <c r="AI659" s="52">
        <f t="shared" si="1189"/>
        <v>240.28</v>
      </c>
      <c r="AJ659" s="51" t="s">
        <v>31</v>
      </c>
      <c r="AK659" s="53"/>
      <c r="AL659" s="52"/>
      <c r="AM659" s="53">
        <f t="shared" si="1191"/>
        <v>35</v>
      </c>
      <c r="AN659" s="53">
        <f>IF(AJ659&lt;&gt;"",IF(AJ659="o",VLOOKUP(AM659,OpenSect!$A$1:$D$11,2),IF(AJ659="u",VLOOKUP(AM659,UpHill!$A$1:$D$35,2),IF(AJ659="d",VLOOKUP(AM659,DownHill!$A$3:$D$29,2),IF(AJ659="f",VLOOKUP(AM659,FlatUnd!$A$2:$D$30,2),IF(AJ659="t",VLOOKUP(AM659,TimeAdd!$A$1:$D$176,2),IF(AJ659="l",VLOOKUP(AM659,SLimit!$A$1:$D$8,2),AN658)))))),AN658)</f>
        <v>40</v>
      </c>
      <c r="AO659" s="53">
        <f>IF(AJ659&lt;&gt;"",IF(AJ659="o",VLOOKUP(AM659,OpenSect!$A$1:$D$11,3),IF(AJ659="u",VLOOKUP(AM659,UpHill!$A$1:$D$35,3),IF(AJ659="d",VLOOKUP(AM659,DownHill!$A$3:$D$29,3),IF(AJ659="f",VLOOKUP(AM659,FlatUnd!$A$2:$D$30,3),IF(AJ659="t",VLOOKUP(AM659,TimeAdd!$A$1:$D$18,3),IF(AJ659="l",VLOOKUP(AM659,SLimit!$A$1:$D$8,3),AO658)))))),AO658)</f>
        <v>45</v>
      </c>
      <c r="AP659" s="53">
        <f>IF(AJ659&lt;&gt;"",IF(AJ659="o",VLOOKUP(AM659,OpenSect!$A$1:$D$11,4),IF(AJ659="u",VLOOKUP(AM659,UpHill!$A$1:$D$35,4),IF(AJ659="d",VLOOKUP(AM659,DownHill!$A$3:$D$29,4),IF(AJ659="f",VLOOKUP(AM659,FlatUnd!$A$2:$D$30,4),IF(AJ659="t",VLOOKUP(AM659,TimeAdd!$A$1:$D$18,4),IF(AJ659="l",VLOOKUP(AM659,SLimit!$A$1:$D$8,4),AP658)))))),AP658)</f>
        <v>50</v>
      </c>
      <c r="AQ659" s="53" t="str">
        <f t="shared" si="1192"/>
        <v>60</v>
      </c>
      <c r="AR659" s="54" t="str">
        <f t="shared" si="1193"/>
        <v>Warning Children .</v>
      </c>
      <c r="AS659" s="55"/>
      <c r="AT659" s="55"/>
      <c r="AU659" s="56">
        <f>IF(GroupStTimes!$A$8=0,MIN(CB659,CD659,CF659),MIN(BZ659,CB659,CD659,CF659))</f>
        <v>0.55706018518518507</v>
      </c>
      <c r="AV659" s="56">
        <f>IF(GroupStTimes!$A$8=0,MAX(CC659,CE659,CG659),MAX(CA659,CC659,CE659,CG659))</f>
        <v>0.60289351851851836</v>
      </c>
      <c r="AW659" s="57" t="str">
        <f t="shared" si="1194"/>
        <v/>
      </c>
      <c r="AX659" s="58" t="str">
        <f t="shared" si="1195"/>
        <v/>
      </c>
      <c r="AY659" s="58" t="str">
        <f t="shared" si="1196"/>
        <v/>
      </c>
      <c r="AZ659" s="31">
        <f t="shared" si="1197"/>
        <v>238.83</v>
      </c>
      <c r="BA659" s="59">
        <f t="shared" si="1198"/>
        <v>0.56346064814814789</v>
      </c>
      <c r="BB659" s="59">
        <f t="shared" si="1199"/>
        <v>0.56901620370370354</v>
      </c>
      <c r="BC659" s="59">
        <f t="shared" si="1200"/>
        <v>0.55555555555555547</v>
      </c>
      <c r="BD659" s="59">
        <f t="shared" si="1201"/>
        <v>0.60138888888888875</v>
      </c>
      <c r="BE659" s="59">
        <f t="shared" si="1202"/>
        <v>0.5832870370370371</v>
      </c>
      <c r="BF659" s="59">
        <f t="shared" si="1203"/>
        <v>0.59370370370370373</v>
      </c>
      <c r="BG659" s="59">
        <f t="shared" si="1204"/>
        <v>0.59258101851851852</v>
      </c>
      <c r="BH659" s="59">
        <f t="shared" si="1205"/>
        <v>0.59188657407407408</v>
      </c>
      <c r="BI659" s="31">
        <f t="shared" si="1206"/>
        <v>1.4499999999999886</v>
      </c>
      <c r="BJ659" s="61">
        <f t="shared" ref="BJ659:BM659" si="1240">IF($AJ658="t",IF(AM657=0,0,$BI659/AM657),IF(AM658=0,0,$BI659/AM658))</f>
        <v>4.1428571428571107E-2</v>
      </c>
      <c r="BK659" s="61">
        <f t="shared" si="1240"/>
        <v>3.6249999999999713E-2</v>
      </c>
      <c r="BL659" s="61">
        <f t="shared" si="1240"/>
        <v>3.2222222222221972E-2</v>
      </c>
      <c r="BM659" s="61">
        <f t="shared" si="1240"/>
        <v>2.8999999999999772E-2</v>
      </c>
      <c r="BN659" s="62">
        <f t="shared" si="1208"/>
        <v>0</v>
      </c>
      <c r="BO659" s="62">
        <f t="shared" si="1209"/>
        <v>2</v>
      </c>
      <c r="BP659" s="62">
        <f t="shared" si="1210"/>
        <v>29</v>
      </c>
      <c r="BQ659" s="62">
        <f t="shared" si="1211"/>
        <v>0</v>
      </c>
      <c r="BR659" s="62">
        <f t="shared" si="1212"/>
        <v>2</v>
      </c>
      <c r="BS659" s="62">
        <f t="shared" si="1213"/>
        <v>10</v>
      </c>
      <c r="BT659" s="62">
        <f t="shared" si="1214"/>
        <v>0</v>
      </c>
      <c r="BU659" s="62">
        <f t="shared" si="1215"/>
        <v>1</v>
      </c>
      <c r="BV659" s="62">
        <f t="shared" si="1216"/>
        <v>56</v>
      </c>
      <c r="BW659" s="62">
        <f t="shared" si="1217"/>
        <v>0</v>
      </c>
      <c r="BX659" s="62">
        <f t="shared" si="1218"/>
        <v>1</v>
      </c>
      <c r="BY659" s="62">
        <f t="shared" si="1219"/>
        <v>44</v>
      </c>
      <c r="BZ659" s="63">
        <f t="shared" si="1220"/>
        <v>0.5651851851851849</v>
      </c>
      <c r="CA659" s="63">
        <f t="shared" si="1221"/>
        <v>0.57074074074074055</v>
      </c>
      <c r="CB659" s="63">
        <f t="shared" si="1222"/>
        <v>0.55706018518518507</v>
      </c>
      <c r="CC659" s="63">
        <f t="shared" si="1223"/>
        <v>0.60289351851851836</v>
      </c>
      <c r="CD659" s="63">
        <f t="shared" si="1224"/>
        <v>0.58462962962962972</v>
      </c>
      <c r="CE659" s="63">
        <f t="shared" si="1225"/>
        <v>0.59504629629629635</v>
      </c>
      <c r="CF659" s="63">
        <f t="shared" si="1226"/>
        <v>0.59378472222222223</v>
      </c>
      <c r="CG659" s="63">
        <f t="shared" si="1227"/>
        <v>0.59309027777777779</v>
      </c>
      <c r="CH659" s="36"/>
      <c r="CI659" s="36"/>
      <c r="CJ659" s="36"/>
      <c r="CK659" s="36"/>
      <c r="CL659" s="60">
        <v>60</v>
      </c>
    </row>
    <row r="660" spans="1:90" ht="40.5" x14ac:dyDescent="0.25">
      <c r="A660" s="37">
        <v>77</v>
      </c>
      <c r="B660" s="37"/>
      <c r="E660" s="39"/>
      <c r="F660" s="44"/>
      <c r="G660" s="44">
        <v>241.21</v>
      </c>
      <c r="H660" s="41">
        <f t="shared" si="1167"/>
        <v>241</v>
      </c>
      <c r="I660" s="42">
        <v>240.9</v>
      </c>
      <c r="J660" s="43">
        <f t="shared" si="1164"/>
        <v>-8.3022000830215291E-4</v>
      </c>
      <c r="K660" s="44">
        <f t="shared" si="1165"/>
        <v>-0.19999999999998863</v>
      </c>
      <c r="L660" s="93" t="s">
        <v>1521</v>
      </c>
      <c r="M660" s="127" t="s">
        <v>1229</v>
      </c>
      <c r="N660" s="46">
        <f t="shared" si="1183"/>
        <v>241.1</v>
      </c>
      <c r="O660" s="46">
        <f t="shared" si="1151"/>
        <v>-0.11000000000000001</v>
      </c>
      <c r="P660" s="44">
        <v>241.21</v>
      </c>
      <c r="Q660" s="46"/>
      <c r="R660" s="37"/>
      <c r="S660" s="46"/>
      <c r="T660" s="40"/>
      <c r="U660" s="47" t="str">
        <f t="shared" si="1180"/>
        <v/>
      </c>
      <c r="V660" s="47" t="str">
        <f t="shared" si="1181"/>
        <v/>
      </c>
      <c r="W660" s="50"/>
      <c r="X660" s="50"/>
      <c r="Y660" s="50"/>
      <c r="Z660" s="50"/>
      <c r="AA660" s="50"/>
      <c r="AB660" s="50"/>
      <c r="AC660" s="50"/>
      <c r="AD660" s="50"/>
      <c r="AE660" s="51">
        <f t="shared" si="1185"/>
        <v>77</v>
      </c>
      <c r="AF660" s="51" t="str">
        <f t="shared" si="1186"/>
        <v/>
      </c>
      <c r="AG660" s="51" t="str">
        <f t="shared" si="1187"/>
        <v/>
      </c>
      <c r="AH660" s="51" t="str">
        <f t="shared" si="1188"/>
        <v/>
      </c>
      <c r="AI660" s="52">
        <f t="shared" si="1189"/>
        <v>241</v>
      </c>
      <c r="AJ660" s="51"/>
      <c r="AK660" s="53"/>
      <c r="AL660" s="52"/>
      <c r="AM660" s="53">
        <f t="shared" si="1191"/>
        <v>35</v>
      </c>
      <c r="AN660" s="53">
        <f>IF(AJ660&lt;&gt;"",IF(AJ660="o",VLOOKUP(AM660,OpenSect!$A$1:$D$11,2),IF(AJ660="u",VLOOKUP(AM660,UpHill!$A$1:$D$35,2),IF(AJ660="d",VLOOKUP(AM660,DownHill!$A$3:$D$29,2),IF(AJ660="f",VLOOKUP(AM660,FlatUnd!$A$2:$D$30,2),IF(AJ660="t",VLOOKUP(AM660,TimeAdd!$A$1:$D$176,2),IF(AJ660="l",VLOOKUP(AM660,SLimit!$A$1:$D$8,2),AN659)))))),AN659)</f>
        <v>40</v>
      </c>
      <c r="AO660" s="53">
        <f>IF(AJ660&lt;&gt;"",IF(AJ660="o",VLOOKUP(AM660,OpenSect!$A$1:$D$11,3),IF(AJ660="u",VLOOKUP(AM660,UpHill!$A$1:$D$35,3),IF(AJ660="d",VLOOKUP(AM660,DownHill!$A$3:$D$29,3),IF(AJ660="f",VLOOKUP(AM660,FlatUnd!$A$2:$D$30,3),IF(AJ660="t",VLOOKUP(AM660,TimeAdd!$A$1:$D$18,3),IF(AJ660="l",VLOOKUP(AM660,SLimit!$A$1:$D$8,3),AO659)))))),AO659)</f>
        <v>45</v>
      </c>
      <c r="AP660" s="53">
        <f>IF(AJ660&lt;&gt;"",IF(AJ660="o",VLOOKUP(AM660,OpenSect!$A$1:$D$11,4),IF(AJ660="u",VLOOKUP(AM660,UpHill!$A$1:$D$35,4),IF(AJ660="d",VLOOKUP(AM660,DownHill!$A$3:$D$29,4),IF(AJ660="f",VLOOKUP(AM660,FlatUnd!$A$2:$D$30,4),IF(AJ660="t",VLOOKUP(AM660,TimeAdd!$A$1:$D$18,4),IF(AJ660="l",VLOOKUP(AM660,SLimit!$A$1:$D$8,4),AP659)))))),AP659)</f>
        <v>50</v>
      </c>
      <c r="AQ660" s="53" t="str">
        <f t="shared" si="1192"/>
        <v>60</v>
      </c>
      <c r="AR660" s="54" t="str">
        <f t="shared" si="1193"/>
        <v>[Hospital] Ladysmith{ Right} / [Clinic] Ladysmith Gateway Clinic</v>
      </c>
      <c r="AS660" s="55"/>
      <c r="AT660" s="55"/>
      <c r="AU660" s="56">
        <f>IF(GroupStTimes!$A$8=0,MIN(CB660,CD660,CF660),MIN(BZ660,CB660,CD660,CF660))</f>
        <v>0.55781249999999993</v>
      </c>
      <c r="AV660" s="56">
        <f>IF(GroupStTimes!$A$8=0,MAX(CC660,CE660,CG660),MAX(CA660,CC660,CE660,CG660))</f>
        <v>0.60364583333333321</v>
      </c>
      <c r="AW660" s="57" t="str">
        <f t="shared" si="1194"/>
        <v/>
      </c>
      <c r="AX660" s="58" t="str">
        <f t="shared" si="1195"/>
        <v/>
      </c>
      <c r="AY660" s="58" t="str">
        <f t="shared" si="1196"/>
        <v/>
      </c>
      <c r="AZ660" s="31">
        <f t="shared" si="1197"/>
        <v>238.83</v>
      </c>
      <c r="BA660" s="59">
        <f t="shared" si="1198"/>
        <v>0.56346064814814789</v>
      </c>
      <c r="BB660" s="59">
        <f t="shared" si="1199"/>
        <v>0.56901620370370354</v>
      </c>
      <c r="BC660" s="59">
        <f t="shared" si="1200"/>
        <v>0.55555555555555547</v>
      </c>
      <c r="BD660" s="59">
        <f t="shared" si="1201"/>
        <v>0.60138888888888875</v>
      </c>
      <c r="BE660" s="59">
        <f t="shared" si="1202"/>
        <v>0.5832870370370371</v>
      </c>
      <c r="BF660" s="59">
        <f t="shared" si="1203"/>
        <v>0.59370370370370373</v>
      </c>
      <c r="BG660" s="59">
        <f t="shared" si="1204"/>
        <v>0.59258101851851852</v>
      </c>
      <c r="BH660" s="59">
        <f t="shared" si="1205"/>
        <v>0.59188657407407408</v>
      </c>
      <c r="BI660" s="31">
        <f t="shared" si="1206"/>
        <v>2.1699999999999875</v>
      </c>
      <c r="BJ660" s="61">
        <f t="shared" ref="BJ660:BM660" si="1241">IF($AJ659="t",IF(AM658=0,0,$BI660/AM658),IF(AM659=0,0,$BI660/AM659))</f>
        <v>6.1999999999999646E-2</v>
      </c>
      <c r="BK660" s="61">
        <f t="shared" si="1241"/>
        <v>5.4249999999999687E-2</v>
      </c>
      <c r="BL660" s="61">
        <f t="shared" si="1241"/>
        <v>4.8222222222221944E-2</v>
      </c>
      <c r="BM660" s="61">
        <f t="shared" si="1241"/>
        <v>4.3399999999999751E-2</v>
      </c>
      <c r="BN660" s="62">
        <f t="shared" si="1208"/>
        <v>0</v>
      </c>
      <c r="BO660" s="62">
        <f t="shared" si="1209"/>
        <v>3</v>
      </c>
      <c r="BP660" s="62">
        <f t="shared" si="1210"/>
        <v>43</v>
      </c>
      <c r="BQ660" s="62">
        <f t="shared" si="1211"/>
        <v>0</v>
      </c>
      <c r="BR660" s="62">
        <f t="shared" si="1212"/>
        <v>3</v>
      </c>
      <c r="BS660" s="62">
        <f t="shared" si="1213"/>
        <v>15</v>
      </c>
      <c r="BT660" s="62">
        <f t="shared" si="1214"/>
        <v>0</v>
      </c>
      <c r="BU660" s="62">
        <f t="shared" si="1215"/>
        <v>2</v>
      </c>
      <c r="BV660" s="62">
        <f t="shared" si="1216"/>
        <v>54</v>
      </c>
      <c r="BW660" s="62">
        <f t="shared" si="1217"/>
        <v>0</v>
      </c>
      <c r="BX660" s="62">
        <f t="shared" si="1218"/>
        <v>2</v>
      </c>
      <c r="BY660" s="62">
        <f t="shared" si="1219"/>
        <v>36</v>
      </c>
      <c r="BZ660" s="63">
        <f t="shared" si="1220"/>
        <v>0.56604166666666644</v>
      </c>
      <c r="CA660" s="63">
        <f t="shared" si="1221"/>
        <v>0.57159722222222209</v>
      </c>
      <c r="CB660" s="63">
        <f t="shared" si="1222"/>
        <v>0.55781249999999993</v>
      </c>
      <c r="CC660" s="63">
        <f t="shared" si="1223"/>
        <v>0.60364583333333321</v>
      </c>
      <c r="CD660" s="63">
        <f t="shared" si="1224"/>
        <v>0.58530092592592597</v>
      </c>
      <c r="CE660" s="63">
        <f t="shared" si="1225"/>
        <v>0.5957175925925926</v>
      </c>
      <c r="CF660" s="63">
        <f t="shared" si="1226"/>
        <v>0.59438657407407403</v>
      </c>
      <c r="CG660" s="63">
        <f t="shared" si="1227"/>
        <v>0.59369212962962958</v>
      </c>
      <c r="CH660" s="36"/>
      <c r="CI660" s="36"/>
      <c r="CJ660" s="36"/>
      <c r="CK660" s="36"/>
      <c r="CL660" s="60">
        <v>60</v>
      </c>
    </row>
    <row r="661" spans="1:90" ht="26.25" customHeight="1" x14ac:dyDescent="0.25">
      <c r="A661" s="37">
        <v>77</v>
      </c>
      <c r="B661" s="37"/>
      <c r="E661" s="39"/>
      <c r="F661" s="44"/>
      <c r="G661" s="44">
        <v>241.45</v>
      </c>
      <c r="H661" s="41">
        <f t="shared" si="1167"/>
        <v>241.24</v>
      </c>
      <c r="I661" s="42">
        <v>241.14</v>
      </c>
      <c r="J661" s="43">
        <f t="shared" ref="J661:J665" si="1242">IF(N661="","",IF((I661-$I$4)=0,0,((I661-$I$4-(N661-$N$4))/(I661-$I$4))))</f>
        <v>-8.2939371319560684E-4</v>
      </c>
      <c r="K661" s="44">
        <f t="shared" ref="K661:K665" si="1243">(I661-$I$5)-(N661-$N$5)</f>
        <v>-0.19999999999998863</v>
      </c>
      <c r="L661" s="91" t="s">
        <v>1377</v>
      </c>
      <c r="M661" s="127" t="s">
        <v>1229</v>
      </c>
      <c r="N661" s="46">
        <f t="shared" si="1183"/>
        <v>241.33999999999997</v>
      </c>
      <c r="O661" s="46">
        <f t="shared" si="1151"/>
        <v>-0.11000000000000001</v>
      </c>
      <c r="P661" s="44">
        <v>241.45</v>
      </c>
      <c r="Q661" s="46"/>
      <c r="R661" s="37"/>
      <c r="S661" s="46"/>
      <c r="T661" s="40"/>
      <c r="U661" s="47" t="str">
        <f t="shared" ref="U661:U665" si="1244">IF(W661="","",IF(Y661="",W661,IF(AA661&lt;1,ROUND((Y661+W661)/2,5),IF(AC661&lt;1,ROUND((Y661+AA661+W661)/3,5),ROUND((Y661+AA661+AC661+W661)/4,5)))))</f>
        <v/>
      </c>
      <c r="V661" s="47" t="str">
        <f t="shared" ref="V661:V665" si="1245">IF(X661="","",IF(Z661&lt;1,ROUND(X661,5),IF(AB661&lt;1,ROUND((X661+Z661)/2,5),IF(AD661&lt;1,ROUND((X661+Z661+AB661)/3,5),ROUND((X661+Z661+AB661+AD661)/4,5)))))</f>
        <v/>
      </c>
      <c r="W661" s="50"/>
      <c r="X661" s="50"/>
      <c r="Y661" s="50"/>
      <c r="Z661" s="50"/>
      <c r="AA661" s="50"/>
      <c r="AB661" s="50"/>
      <c r="AC661" s="50"/>
      <c r="AD661" s="50"/>
      <c r="AE661" s="51">
        <f t="shared" si="1185"/>
        <v>77</v>
      </c>
      <c r="AF661" s="51" t="str">
        <f t="shared" si="1186"/>
        <v/>
      </c>
      <c r="AG661" s="51" t="str">
        <f t="shared" si="1187"/>
        <v/>
      </c>
      <c r="AH661" s="51" t="str">
        <f t="shared" si="1188"/>
        <v/>
      </c>
      <c r="AI661" s="52">
        <f t="shared" si="1189"/>
        <v>241.24</v>
      </c>
      <c r="AJ661" s="51"/>
      <c r="AK661" s="53"/>
      <c r="AL661" s="52"/>
      <c r="AM661" s="53">
        <f t="shared" si="1191"/>
        <v>35</v>
      </c>
      <c r="AN661" s="53">
        <f>IF(AJ661&lt;&gt;"",IF(AJ661="o",VLOOKUP(AM661,OpenSect!$A$1:$D$11,2),IF(AJ661="u",VLOOKUP(AM661,UpHill!$A$1:$D$35,2),IF(AJ661="d",VLOOKUP(AM661,DownHill!$A$3:$D$29,2),IF(AJ661="f",VLOOKUP(AM661,FlatUnd!$A$2:$D$30,2),IF(AJ661="t",VLOOKUP(AM661,TimeAdd!$A$1:$D$176,2),IF(AJ661="l",VLOOKUP(AM661,SLimit!$A$1:$D$8,2),AN660)))))),AN660)</f>
        <v>40</v>
      </c>
      <c r="AO661" s="53">
        <f>IF(AJ661&lt;&gt;"",IF(AJ661="o",VLOOKUP(AM661,OpenSect!$A$1:$D$11,3),IF(AJ661="u",VLOOKUP(AM661,UpHill!$A$1:$D$35,3),IF(AJ661="d",VLOOKUP(AM661,DownHill!$A$3:$D$29,3),IF(AJ661="f",VLOOKUP(AM661,FlatUnd!$A$2:$D$30,3),IF(AJ661="t",VLOOKUP(AM661,TimeAdd!$A$1:$D$18,3),IF(AJ661="l",VLOOKUP(AM661,SLimit!$A$1:$D$8,3),AO660)))))),AO660)</f>
        <v>45</v>
      </c>
      <c r="AP661" s="53">
        <f>IF(AJ661&lt;&gt;"",IF(AJ661="o",VLOOKUP(AM661,OpenSect!$A$1:$D$11,4),IF(AJ661="u",VLOOKUP(AM661,UpHill!$A$1:$D$35,4),IF(AJ661="d",VLOOKUP(AM661,DownHill!$A$3:$D$29,4),IF(AJ661="f",VLOOKUP(AM661,FlatUnd!$A$2:$D$30,4),IF(AJ661="t",VLOOKUP(AM661,TimeAdd!$A$1:$D$18,4),IF(AJ661="l",VLOOKUP(AM661,SLimit!$A$1:$D$8,4),AP660)))))),AP660)</f>
        <v>50</v>
      </c>
      <c r="AQ661" s="53" t="str">
        <f t="shared" si="1192"/>
        <v>60</v>
      </c>
      <c r="AR661" s="54" t="str">
        <f t="shared" si="1193"/>
        <v>First Pillar of BP Garage</v>
      </c>
      <c r="AS661" s="55"/>
      <c r="AT661" s="55"/>
      <c r="AU661" s="56">
        <f>IF(GroupStTimes!$A$8=0,MIN(CB661,CD661,CF661),MIN(BZ661,CB661,CD661,CF661))</f>
        <v>0.55806712962962957</v>
      </c>
      <c r="AV661" s="56">
        <f>IF(GroupStTimes!$A$8=0,MAX(CC661,CE661,CG661),MAX(CA661,CC661,CE661,CG661))</f>
        <v>0.60390046296296285</v>
      </c>
      <c r="AW661" s="57" t="str">
        <f t="shared" si="1194"/>
        <v/>
      </c>
      <c r="AX661" s="58" t="str">
        <f t="shared" si="1195"/>
        <v/>
      </c>
      <c r="AY661" s="58" t="str">
        <f t="shared" si="1196"/>
        <v/>
      </c>
      <c r="AZ661" s="31">
        <f t="shared" si="1197"/>
        <v>238.83</v>
      </c>
      <c r="BA661" s="59">
        <f t="shared" si="1198"/>
        <v>0.56346064814814789</v>
      </c>
      <c r="BB661" s="59">
        <f t="shared" si="1199"/>
        <v>0.56901620370370354</v>
      </c>
      <c r="BC661" s="59">
        <f t="shared" si="1200"/>
        <v>0.55555555555555547</v>
      </c>
      <c r="BD661" s="59">
        <f t="shared" si="1201"/>
        <v>0.60138888888888875</v>
      </c>
      <c r="BE661" s="59">
        <f t="shared" si="1202"/>
        <v>0.5832870370370371</v>
      </c>
      <c r="BF661" s="59">
        <f t="shared" si="1203"/>
        <v>0.59370370370370373</v>
      </c>
      <c r="BG661" s="59">
        <f t="shared" si="1204"/>
        <v>0.59258101851851852</v>
      </c>
      <c r="BH661" s="59">
        <f t="shared" si="1205"/>
        <v>0.59188657407407408</v>
      </c>
      <c r="BI661" s="31">
        <f t="shared" si="1206"/>
        <v>2.4099999999999966</v>
      </c>
      <c r="BJ661" s="61">
        <f t="shared" ref="BJ661:BM661" si="1246">IF($AJ660="t",IF(AM659=0,0,$BI661/AM659),IF(AM660=0,0,$BI661/AM660))</f>
        <v>6.8857142857142756E-2</v>
      </c>
      <c r="BK661" s="61">
        <f t="shared" si="1246"/>
        <v>6.0249999999999915E-2</v>
      </c>
      <c r="BL661" s="61">
        <f t="shared" si="1246"/>
        <v>5.3555555555555481E-2</v>
      </c>
      <c r="BM661" s="61">
        <f t="shared" si="1246"/>
        <v>4.819999999999993E-2</v>
      </c>
      <c r="BN661" s="62">
        <f t="shared" si="1208"/>
        <v>0</v>
      </c>
      <c r="BO661" s="62">
        <f t="shared" si="1209"/>
        <v>4</v>
      </c>
      <c r="BP661" s="62">
        <f t="shared" si="1210"/>
        <v>8</v>
      </c>
      <c r="BQ661" s="62">
        <f t="shared" si="1211"/>
        <v>0</v>
      </c>
      <c r="BR661" s="62">
        <f t="shared" si="1212"/>
        <v>3</v>
      </c>
      <c r="BS661" s="62">
        <f t="shared" si="1213"/>
        <v>37</v>
      </c>
      <c r="BT661" s="62">
        <f t="shared" si="1214"/>
        <v>0</v>
      </c>
      <c r="BU661" s="62">
        <f t="shared" si="1215"/>
        <v>3</v>
      </c>
      <c r="BV661" s="62">
        <f t="shared" si="1216"/>
        <v>13</v>
      </c>
      <c r="BW661" s="62">
        <f t="shared" si="1217"/>
        <v>0</v>
      </c>
      <c r="BX661" s="62">
        <f t="shared" si="1218"/>
        <v>2</v>
      </c>
      <c r="BY661" s="62">
        <f t="shared" si="1219"/>
        <v>54</v>
      </c>
      <c r="BZ661" s="63">
        <f t="shared" si="1220"/>
        <v>0.5663310185185183</v>
      </c>
      <c r="CA661" s="63">
        <f t="shared" si="1221"/>
        <v>0.57188657407407395</v>
      </c>
      <c r="CB661" s="63">
        <f t="shared" si="1222"/>
        <v>0.55806712962962957</v>
      </c>
      <c r="CC661" s="63">
        <f t="shared" si="1223"/>
        <v>0.60390046296296285</v>
      </c>
      <c r="CD661" s="63">
        <f t="shared" si="1224"/>
        <v>0.58552083333333338</v>
      </c>
      <c r="CE661" s="63">
        <f t="shared" si="1225"/>
        <v>0.59593750000000001</v>
      </c>
      <c r="CF661" s="63">
        <f t="shared" si="1226"/>
        <v>0.59459490740740739</v>
      </c>
      <c r="CG661" s="63">
        <f t="shared" si="1227"/>
        <v>0.59390046296296295</v>
      </c>
      <c r="CH661" s="36"/>
      <c r="CI661" s="36"/>
      <c r="CJ661" s="36"/>
      <c r="CK661" s="36"/>
      <c r="CL661" s="60">
        <v>60</v>
      </c>
    </row>
    <row r="662" spans="1:90" ht="26.25" customHeight="1" x14ac:dyDescent="0.25">
      <c r="A662" s="37">
        <v>77</v>
      </c>
      <c r="B662" s="37"/>
      <c r="E662" s="39"/>
      <c r="F662" s="44"/>
      <c r="G662" s="44">
        <v>241.7</v>
      </c>
      <c r="H662" s="41">
        <f t="shared" si="1167"/>
        <v>241.49</v>
      </c>
      <c r="I662" s="42">
        <v>241.39</v>
      </c>
      <c r="J662" s="43">
        <f t="shared" si="1242"/>
        <v>-8.2853473631877312E-4</v>
      </c>
      <c r="K662" s="44">
        <f t="shared" si="1243"/>
        <v>-0.19999999999998863</v>
      </c>
      <c r="L662" s="91" t="s">
        <v>1378</v>
      </c>
      <c r="M662" s="127" t="s">
        <v>1229</v>
      </c>
      <c r="N662" s="46">
        <f t="shared" si="1183"/>
        <v>241.58999999999997</v>
      </c>
      <c r="O662" s="46">
        <f t="shared" si="1151"/>
        <v>-0.11000000000000001</v>
      </c>
      <c r="P662" s="44">
        <v>241.7</v>
      </c>
      <c r="Q662" s="46"/>
      <c r="R662" s="37"/>
      <c r="S662" s="46"/>
      <c r="T662" s="40"/>
      <c r="U662" s="47" t="str">
        <f t="shared" si="1244"/>
        <v/>
      </c>
      <c r="V662" s="47" t="str">
        <f t="shared" si="1245"/>
        <v/>
      </c>
      <c r="W662" s="50"/>
      <c r="X662" s="50"/>
      <c r="Y662" s="50"/>
      <c r="Z662" s="50"/>
      <c r="AA662" s="50"/>
      <c r="AB662" s="50"/>
      <c r="AC662" s="50"/>
      <c r="AD662" s="50"/>
      <c r="AE662" s="51">
        <f t="shared" si="1185"/>
        <v>77</v>
      </c>
      <c r="AF662" s="51" t="str">
        <f t="shared" si="1186"/>
        <v/>
      </c>
      <c r="AG662" s="51" t="str">
        <f t="shared" si="1187"/>
        <v/>
      </c>
      <c r="AH662" s="51" t="str">
        <f t="shared" si="1188"/>
        <v/>
      </c>
      <c r="AI662" s="52">
        <f t="shared" si="1189"/>
        <v>241.49</v>
      </c>
      <c r="AJ662" s="51"/>
      <c r="AK662" s="53"/>
      <c r="AL662" s="52"/>
      <c r="AM662" s="53">
        <f t="shared" si="1191"/>
        <v>35</v>
      </c>
      <c r="AN662" s="53">
        <f>IF(AJ662&lt;&gt;"",IF(AJ662="o",VLOOKUP(AM662,OpenSect!$A$1:$D$11,2),IF(AJ662="u",VLOOKUP(AM662,UpHill!$A$1:$D$35,2),IF(AJ662="d",VLOOKUP(AM662,DownHill!$A$3:$D$29,2),IF(AJ662="f",VLOOKUP(AM662,FlatUnd!$A$2:$D$30,2),IF(AJ662="t",VLOOKUP(AM662,TimeAdd!$A$1:$D$176,2),IF(AJ662="l",VLOOKUP(AM662,SLimit!$A$1:$D$8,2),AN661)))))),AN661)</f>
        <v>40</v>
      </c>
      <c r="AO662" s="53">
        <f>IF(AJ662&lt;&gt;"",IF(AJ662="o",VLOOKUP(AM662,OpenSect!$A$1:$D$11,3),IF(AJ662="u",VLOOKUP(AM662,UpHill!$A$1:$D$35,3),IF(AJ662="d",VLOOKUP(AM662,DownHill!$A$3:$D$29,3),IF(AJ662="f",VLOOKUP(AM662,FlatUnd!$A$2:$D$30,3),IF(AJ662="t",VLOOKUP(AM662,TimeAdd!$A$1:$D$18,3),IF(AJ662="l",VLOOKUP(AM662,SLimit!$A$1:$D$8,3),AO661)))))),AO661)</f>
        <v>45</v>
      </c>
      <c r="AP662" s="53">
        <f>IF(AJ662&lt;&gt;"",IF(AJ662="o",VLOOKUP(AM662,OpenSect!$A$1:$D$11,4),IF(AJ662="u",VLOOKUP(AM662,UpHill!$A$1:$D$35,4),IF(AJ662="d",VLOOKUP(AM662,DownHill!$A$3:$D$29,4),IF(AJ662="f",VLOOKUP(AM662,FlatUnd!$A$2:$D$30,4),IF(AJ662="t",VLOOKUP(AM662,TimeAdd!$A$1:$D$18,4),IF(AJ662="l",VLOOKUP(AM662,SLimit!$A$1:$D$8,4),AP661)))))),AP661)</f>
        <v>50</v>
      </c>
      <c r="AQ662" s="53" t="str">
        <f t="shared" si="1192"/>
        <v>60</v>
      </c>
      <c r="AR662" s="54" t="str">
        <f t="shared" si="1193"/>
        <v>Traffic Light .</v>
      </c>
      <c r="AS662" s="55"/>
      <c r="AT662" s="55"/>
      <c r="AU662" s="56">
        <f>IF(GroupStTimes!$A$8=0,MIN(CB662,CD662,CF662),MIN(BZ662,CB662,CD662,CF662))</f>
        <v>0.5583217592592592</v>
      </c>
      <c r="AV662" s="56">
        <f>IF(GroupStTimes!$A$8=0,MAX(CC662,CE662,CG662),MAX(CA662,CC662,CE662,CG662))</f>
        <v>0.60415509259259248</v>
      </c>
      <c r="AW662" s="57" t="str">
        <f t="shared" si="1194"/>
        <v/>
      </c>
      <c r="AX662" s="58" t="str">
        <f t="shared" si="1195"/>
        <v/>
      </c>
      <c r="AY662" s="58" t="str">
        <f t="shared" si="1196"/>
        <v/>
      </c>
      <c r="AZ662" s="31">
        <f t="shared" si="1197"/>
        <v>238.83</v>
      </c>
      <c r="BA662" s="59">
        <f t="shared" si="1198"/>
        <v>0.56346064814814789</v>
      </c>
      <c r="BB662" s="59">
        <f t="shared" si="1199"/>
        <v>0.56901620370370354</v>
      </c>
      <c r="BC662" s="59">
        <f t="shared" si="1200"/>
        <v>0.55555555555555547</v>
      </c>
      <c r="BD662" s="59">
        <f t="shared" si="1201"/>
        <v>0.60138888888888875</v>
      </c>
      <c r="BE662" s="59">
        <f t="shared" si="1202"/>
        <v>0.5832870370370371</v>
      </c>
      <c r="BF662" s="59">
        <f t="shared" si="1203"/>
        <v>0.59370370370370373</v>
      </c>
      <c r="BG662" s="59">
        <f t="shared" si="1204"/>
        <v>0.59258101851851852</v>
      </c>
      <c r="BH662" s="59">
        <f t="shared" si="1205"/>
        <v>0.59188657407407408</v>
      </c>
      <c r="BI662" s="31">
        <f t="shared" si="1206"/>
        <v>2.6599999999999966</v>
      </c>
      <c r="BJ662" s="61">
        <f t="shared" ref="BJ662:BM662" si="1247">IF($AJ661="t",IF(AM660=0,0,$BI662/AM660),IF(AM661=0,0,$BI662/AM661))</f>
        <v>7.5999999999999901E-2</v>
      </c>
      <c r="BK662" s="61">
        <f t="shared" si="1247"/>
        <v>6.649999999999992E-2</v>
      </c>
      <c r="BL662" s="61">
        <f t="shared" si="1247"/>
        <v>5.9111111111111038E-2</v>
      </c>
      <c r="BM662" s="61">
        <f t="shared" si="1247"/>
        <v>5.3199999999999935E-2</v>
      </c>
      <c r="BN662" s="62">
        <f t="shared" si="1208"/>
        <v>0</v>
      </c>
      <c r="BO662" s="62">
        <f t="shared" si="1209"/>
        <v>4</v>
      </c>
      <c r="BP662" s="62">
        <f t="shared" si="1210"/>
        <v>34</v>
      </c>
      <c r="BQ662" s="62">
        <f t="shared" si="1211"/>
        <v>0</v>
      </c>
      <c r="BR662" s="62">
        <f t="shared" si="1212"/>
        <v>3</v>
      </c>
      <c r="BS662" s="62">
        <f t="shared" si="1213"/>
        <v>59</v>
      </c>
      <c r="BT662" s="62">
        <f t="shared" si="1214"/>
        <v>0</v>
      </c>
      <c r="BU662" s="62">
        <f t="shared" si="1215"/>
        <v>3</v>
      </c>
      <c r="BV662" s="62">
        <f t="shared" si="1216"/>
        <v>33</v>
      </c>
      <c r="BW662" s="62">
        <f t="shared" si="1217"/>
        <v>0</v>
      </c>
      <c r="BX662" s="62">
        <f t="shared" si="1218"/>
        <v>3</v>
      </c>
      <c r="BY662" s="62">
        <f t="shared" si="1219"/>
        <v>12</v>
      </c>
      <c r="BZ662" s="63">
        <f t="shared" si="1220"/>
        <v>0.5666319444444442</v>
      </c>
      <c r="CA662" s="63">
        <f t="shared" si="1221"/>
        <v>0.57218749999999985</v>
      </c>
      <c r="CB662" s="63">
        <f t="shared" si="1222"/>
        <v>0.5583217592592592</v>
      </c>
      <c r="CC662" s="63">
        <f t="shared" si="1223"/>
        <v>0.60415509259259248</v>
      </c>
      <c r="CD662" s="63">
        <f t="shared" si="1224"/>
        <v>0.58575231481481493</v>
      </c>
      <c r="CE662" s="63">
        <f t="shared" si="1225"/>
        <v>0.59616898148148156</v>
      </c>
      <c r="CF662" s="63">
        <f t="shared" si="1226"/>
        <v>0.59480324074074076</v>
      </c>
      <c r="CG662" s="63">
        <f t="shared" si="1227"/>
        <v>0.59410879629629632</v>
      </c>
      <c r="CH662" s="36"/>
      <c r="CI662" s="36"/>
      <c r="CJ662" s="36"/>
      <c r="CK662" s="36"/>
      <c r="CL662" s="60">
        <v>60</v>
      </c>
    </row>
    <row r="663" spans="1:90" ht="101.25" x14ac:dyDescent="0.25">
      <c r="A663" s="37">
        <v>77</v>
      </c>
      <c r="B663" s="37"/>
      <c r="C663" s="37" t="s">
        <v>25</v>
      </c>
      <c r="D663" s="37">
        <v>0</v>
      </c>
      <c r="E663" s="39"/>
      <c r="F663" s="44"/>
      <c r="G663" s="44">
        <v>241.7</v>
      </c>
      <c r="H663" s="41">
        <f t="shared" si="1167"/>
        <v>241.49</v>
      </c>
      <c r="I663" s="42">
        <v>241.39</v>
      </c>
      <c r="J663" s="43">
        <f t="shared" si="1242"/>
        <v>-8.2853473631877312E-4</v>
      </c>
      <c r="K663" s="44">
        <f t="shared" si="1243"/>
        <v>-0.19999999999998863</v>
      </c>
      <c r="L663" s="91" t="s">
        <v>1773</v>
      </c>
      <c r="M663" s="127" t="s">
        <v>1229</v>
      </c>
      <c r="N663" s="46">
        <f t="shared" si="1183"/>
        <v>241.58999999999997</v>
      </c>
      <c r="O663" s="46">
        <f t="shared" si="1151"/>
        <v>-0.11000000000000001</v>
      </c>
      <c r="P663" s="44">
        <v>241.7</v>
      </c>
      <c r="Q663" s="46"/>
      <c r="R663" s="37"/>
      <c r="S663" s="46"/>
      <c r="T663" s="40"/>
      <c r="U663" s="47" t="str">
        <f t="shared" si="1244"/>
        <v/>
      </c>
      <c r="V663" s="47" t="str">
        <f t="shared" si="1245"/>
        <v/>
      </c>
      <c r="W663" s="50"/>
      <c r="X663" s="50"/>
      <c r="Y663" s="50"/>
      <c r="Z663" s="50"/>
      <c r="AA663" s="50"/>
      <c r="AB663" s="50"/>
      <c r="AC663" s="50"/>
      <c r="AD663" s="50"/>
      <c r="AE663" s="51">
        <f t="shared" si="1185"/>
        <v>77</v>
      </c>
      <c r="AF663" s="51" t="str">
        <f t="shared" si="1186"/>
        <v/>
      </c>
      <c r="AG663" s="51" t="str">
        <f t="shared" si="1187"/>
        <v>o</v>
      </c>
      <c r="AH663" s="51">
        <f t="shared" si="1188"/>
        <v>0</v>
      </c>
      <c r="AI663" s="52">
        <f t="shared" si="1189"/>
        <v>241.49</v>
      </c>
      <c r="AJ663" s="51" t="s">
        <v>25</v>
      </c>
      <c r="AK663" s="53"/>
      <c r="AL663" s="52"/>
      <c r="AM663" s="53">
        <f t="shared" si="1191"/>
        <v>0</v>
      </c>
      <c r="AN663" s="53">
        <f>IF(AJ663&lt;&gt;"",IF(AJ663="o",VLOOKUP(AM663,OpenSect!$A$1:$D$11,2),IF(AJ663="u",VLOOKUP(AM663,UpHill!$A$1:$D$35,2),IF(AJ663="d",VLOOKUP(AM663,DownHill!$A$3:$D$29,2),IF(AJ663="f",VLOOKUP(AM663,FlatUnd!$A$2:$D$30,2),IF(AJ663="t",VLOOKUP(AM663,TimeAdd!$A$1:$D$176,2),IF(AJ663="l",VLOOKUP(AM663,SLimit!$A$1:$D$8,2),AN662)))))),AN662)</f>
        <v>0</v>
      </c>
      <c r="AO663" s="53">
        <f>IF(AJ663&lt;&gt;"",IF(AJ663="o",VLOOKUP(AM663,OpenSect!$A$1:$D$11,3),IF(AJ663="u",VLOOKUP(AM663,UpHill!$A$1:$D$35,3),IF(AJ663="d",VLOOKUP(AM663,DownHill!$A$3:$D$29,3),IF(AJ663="f",VLOOKUP(AM663,FlatUnd!$A$2:$D$30,3),IF(AJ663="t",VLOOKUP(AM663,TimeAdd!$A$1:$D$18,3),IF(AJ663="l",VLOOKUP(AM663,SLimit!$A$1:$D$8,3),AO662)))))),AO662)</f>
        <v>0</v>
      </c>
      <c r="AP663" s="53">
        <f>IF(AJ663&lt;&gt;"",IF(AJ663="o",VLOOKUP(AM663,OpenSect!$A$1:$D$11,4),IF(AJ663="u",VLOOKUP(AM663,UpHill!$A$1:$D$35,4),IF(AJ663="d",VLOOKUP(AM663,DownHill!$A$3:$D$29,4),IF(AJ663="f",VLOOKUP(AM663,FlatUnd!$A$2:$D$30,4),IF(AJ663="t",VLOOKUP(AM663,TimeAdd!$A$1:$D$18,4),IF(AJ663="l",VLOOKUP(AM663,SLimit!$A$1:$D$8,4),AP662)))))),AP662)</f>
        <v>0</v>
      </c>
      <c r="AQ663" s="53" t="str">
        <f t="shared" si="1192"/>
        <v>60</v>
      </c>
      <c r="AR663" s="54" t="str">
        <f t="shared" si="1193"/>
        <v xml:space="preserve">Traffic light.  This is the Francis road/Harrismith road intersection.  Refuel at Caltex service station on the opposite LEFT corner.{Caltex service station  Zaheer 0721786780 Manager} </v>
      </c>
      <c r="AS663" s="55"/>
      <c r="AT663" s="55"/>
      <c r="AU663" s="56">
        <f>IF(GroupStTimes!$A$8=0,MIN(CB663,CD663,CF663),MIN(BZ663,CB663,CD663,CF663))</f>
        <v>0.5583217592592592</v>
      </c>
      <c r="AV663" s="56">
        <f>IF(GroupStTimes!$A$8=0,MAX(CC663,CE663,CG663),MAX(CA663,CC663,CE663,CG663))</f>
        <v>0.60415509259259248</v>
      </c>
      <c r="AW663" s="57" t="str">
        <f t="shared" si="1194"/>
        <v/>
      </c>
      <c r="AX663" s="58" t="str">
        <f t="shared" si="1195"/>
        <v/>
      </c>
      <c r="AY663" s="58" t="str">
        <f t="shared" si="1196"/>
        <v/>
      </c>
      <c r="AZ663" s="31">
        <f t="shared" si="1197"/>
        <v>238.83</v>
      </c>
      <c r="BA663" s="59">
        <f t="shared" si="1198"/>
        <v>0.56346064814814789</v>
      </c>
      <c r="BB663" s="59">
        <f t="shared" si="1199"/>
        <v>0.56901620370370354</v>
      </c>
      <c r="BC663" s="59">
        <f t="shared" si="1200"/>
        <v>0.55555555555555547</v>
      </c>
      <c r="BD663" s="59">
        <f t="shared" si="1201"/>
        <v>0.60138888888888875</v>
      </c>
      <c r="BE663" s="59">
        <f t="shared" si="1202"/>
        <v>0.5832870370370371</v>
      </c>
      <c r="BF663" s="59">
        <f t="shared" si="1203"/>
        <v>0.59370370370370373</v>
      </c>
      <c r="BG663" s="59">
        <f t="shared" si="1204"/>
        <v>0.59258101851851852</v>
      </c>
      <c r="BH663" s="59">
        <f t="shared" si="1205"/>
        <v>0.59188657407407408</v>
      </c>
      <c r="BI663" s="31">
        <f t="shared" si="1206"/>
        <v>2.6599999999999966</v>
      </c>
      <c r="BJ663" s="61">
        <f t="shared" ref="BJ663:BM663" si="1248">IF($AJ662="t",IF(AM661=0,0,$BI663/AM661),IF(AM662=0,0,$BI663/AM662))</f>
        <v>7.5999999999999901E-2</v>
      </c>
      <c r="BK663" s="61">
        <f t="shared" si="1248"/>
        <v>6.649999999999992E-2</v>
      </c>
      <c r="BL663" s="61">
        <f t="shared" si="1248"/>
        <v>5.9111111111111038E-2</v>
      </c>
      <c r="BM663" s="61">
        <f t="shared" si="1248"/>
        <v>5.3199999999999935E-2</v>
      </c>
      <c r="BN663" s="62">
        <f t="shared" si="1208"/>
        <v>0</v>
      </c>
      <c r="BO663" s="62">
        <f t="shared" si="1209"/>
        <v>4</v>
      </c>
      <c r="BP663" s="62">
        <f t="shared" si="1210"/>
        <v>34</v>
      </c>
      <c r="BQ663" s="62">
        <f t="shared" si="1211"/>
        <v>0</v>
      </c>
      <c r="BR663" s="62">
        <f t="shared" si="1212"/>
        <v>3</v>
      </c>
      <c r="BS663" s="62">
        <f t="shared" si="1213"/>
        <v>59</v>
      </c>
      <c r="BT663" s="62">
        <f t="shared" si="1214"/>
        <v>0</v>
      </c>
      <c r="BU663" s="62">
        <f t="shared" si="1215"/>
        <v>3</v>
      </c>
      <c r="BV663" s="62">
        <f t="shared" si="1216"/>
        <v>33</v>
      </c>
      <c r="BW663" s="62">
        <f t="shared" si="1217"/>
        <v>0</v>
      </c>
      <c r="BX663" s="62">
        <f t="shared" si="1218"/>
        <v>3</v>
      </c>
      <c r="BY663" s="62">
        <f t="shared" si="1219"/>
        <v>12</v>
      </c>
      <c r="BZ663" s="63">
        <f t="shared" si="1220"/>
        <v>0.5666319444444442</v>
      </c>
      <c r="CA663" s="63">
        <f t="shared" si="1221"/>
        <v>0.57218749999999985</v>
      </c>
      <c r="CB663" s="63">
        <f t="shared" si="1222"/>
        <v>0.5583217592592592</v>
      </c>
      <c r="CC663" s="63">
        <f t="shared" si="1223"/>
        <v>0.60415509259259248</v>
      </c>
      <c r="CD663" s="63">
        <f t="shared" si="1224"/>
        <v>0.58575231481481493</v>
      </c>
      <c r="CE663" s="63">
        <f t="shared" si="1225"/>
        <v>0.59616898148148156</v>
      </c>
      <c r="CF663" s="63">
        <f t="shared" si="1226"/>
        <v>0.59480324074074076</v>
      </c>
      <c r="CG663" s="63">
        <f t="shared" si="1227"/>
        <v>0.59410879629629632</v>
      </c>
      <c r="CH663" s="36"/>
      <c r="CI663" s="36"/>
      <c r="CJ663" s="36"/>
      <c r="CK663" s="36"/>
      <c r="CL663" s="60">
        <v>60</v>
      </c>
    </row>
    <row r="664" spans="1:90" ht="26.25" customHeight="1" x14ac:dyDescent="0.25">
      <c r="A664" s="37">
        <v>77</v>
      </c>
      <c r="B664" s="37"/>
      <c r="C664" s="37" t="s">
        <v>182</v>
      </c>
      <c r="D664" s="37">
        <v>10</v>
      </c>
      <c r="E664" s="39"/>
      <c r="F664" s="44"/>
      <c r="G664" s="44">
        <v>241.7</v>
      </c>
      <c r="H664" s="41">
        <f t="shared" si="1167"/>
        <v>241.49</v>
      </c>
      <c r="I664" s="42">
        <v>241.39</v>
      </c>
      <c r="J664" s="43">
        <f t="shared" si="1242"/>
        <v>-8.2853473631877312E-4</v>
      </c>
      <c r="K664" s="44">
        <f t="shared" si="1243"/>
        <v>-0.19999999999998863</v>
      </c>
      <c r="L664" s="91" t="s">
        <v>1149</v>
      </c>
      <c r="M664" s="127" t="s">
        <v>1229</v>
      </c>
      <c r="N664" s="46">
        <f t="shared" si="1183"/>
        <v>241.58999999999997</v>
      </c>
      <c r="O664" s="46">
        <f t="shared" si="1151"/>
        <v>-0.11000000000000001</v>
      </c>
      <c r="P664" s="44">
        <v>241.7</v>
      </c>
      <c r="Q664" s="46"/>
      <c r="R664" s="37"/>
      <c r="S664" s="46"/>
      <c r="T664" s="40"/>
      <c r="U664" s="47" t="str">
        <f t="shared" si="1244"/>
        <v/>
      </c>
      <c r="V664" s="47" t="str">
        <f t="shared" si="1245"/>
        <v/>
      </c>
      <c r="W664" s="50"/>
      <c r="X664" s="50"/>
      <c r="Y664" s="50"/>
      <c r="Z664" s="50"/>
      <c r="AA664" s="50"/>
      <c r="AB664" s="50"/>
      <c r="AC664" s="50"/>
      <c r="AD664" s="50"/>
      <c r="AE664" s="51">
        <f t="shared" si="1185"/>
        <v>77</v>
      </c>
      <c r="AF664" s="51" t="str">
        <f t="shared" si="1186"/>
        <v/>
      </c>
      <c r="AG664" s="51" t="str">
        <f t="shared" si="1187"/>
        <v>t</v>
      </c>
      <c r="AH664" s="51">
        <f t="shared" si="1188"/>
        <v>10</v>
      </c>
      <c r="AI664" s="52">
        <f t="shared" si="1189"/>
        <v>241.49</v>
      </c>
      <c r="AJ664" s="51" t="s">
        <v>182</v>
      </c>
      <c r="AK664" s="53"/>
      <c r="AL664" s="52"/>
      <c r="AM664" s="53">
        <f t="shared" si="1191"/>
        <v>10</v>
      </c>
      <c r="AN664" s="53">
        <f>IF(AJ664&lt;&gt;"",IF(AJ664="o",VLOOKUP(AM664,OpenSect!$A$1:$D$11,2),IF(AJ664="u",VLOOKUP(AM664,UpHill!$A$1:$D$35,2),IF(AJ664="d",VLOOKUP(AM664,DownHill!$A$3:$D$29,2),IF(AJ664="f",VLOOKUP(AM664,FlatUnd!$A$2:$D$30,2),IF(AJ664="t",VLOOKUP(AM664,TimeAdd!$A$1:$D$176,2),IF(AJ664="l",VLOOKUP(AM664,SLimit!$A$1:$D$8,2),AN663)))))),AN663)</f>
        <v>15</v>
      </c>
      <c r="AO664" s="53">
        <f>IF(AJ664&lt;&gt;"",IF(AJ664="o",VLOOKUP(AM664,OpenSect!$A$1:$D$11,3),IF(AJ664="u",VLOOKUP(AM664,UpHill!$A$1:$D$35,3),IF(AJ664="d",VLOOKUP(AM664,DownHill!$A$3:$D$29,3),IF(AJ664="f",VLOOKUP(AM664,FlatUnd!$A$2:$D$30,3),IF(AJ664="t",VLOOKUP(AM664,TimeAdd!$A$1:$D$18,3),IF(AJ664="l",VLOOKUP(AM664,SLimit!$A$1:$D$8,3),AO663)))))),AO663)</f>
        <v>15</v>
      </c>
      <c r="AP664" s="53">
        <f>IF(AJ664&lt;&gt;"",IF(AJ664="o",VLOOKUP(AM664,OpenSect!$A$1:$D$11,4),IF(AJ664="u",VLOOKUP(AM664,UpHill!$A$1:$D$35,4),IF(AJ664="d",VLOOKUP(AM664,DownHill!$A$3:$D$29,4),IF(AJ664="f",VLOOKUP(AM664,FlatUnd!$A$2:$D$30,4),IF(AJ664="t",VLOOKUP(AM664,TimeAdd!$A$1:$D$18,4),IF(AJ664="l",VLOOKUP(AM664,SLimit!$A$1:$D$8,4),AP663)))))),AP663)</f>
        <v>20</v>
      </c>
      <c r="AQ664" s="53" t="str">
        <f t="shared" si="1192"/>
        <v>60</v>
      </c>
      <c r="AR664" s="54" t="str">
        <f t="shared" si="1193"/>
        <v xml:space="preserve">For this you have </v>
      </c>
      <c r="AS664" s="55"/>
      <c r="AT664" s="55"/>
      <c r="AU664" s="56">
        <f>IF(GroupStTimes!$A$8=0,MIN(CB664,CD664,CF664),MIN(BZ664,CB664,CD664,CF664))</f>
        <v>0.56873842592592583</v>
      </c>
      <c r="AV664" s="56">
        <f>IF(GroupStTimes!$A$8=0,MAX(CC664,CE664,CG664),MAX(CA664,CC664,CE664,CG664))</f>
        <v>0.61457175925925911</v>
      </c>
      <c r="AW664" s="57" t="str">
        <f t="shared" si="1194"/>
        <v/>
      </c>
      <c r="AX664" s="58" t="str">
        <f t="shared" si="1195"/>
        <v/>
      </c>
      <c r="AY664" s="58" t="str">
        <f t="shared" si="1196"/>
        <v/>
      </c>
      <c r="AZ664" s="31">
        <f t="shared" si="1197"/>
        <v>241.49</v>
      </c>
      <c r="BA664" s="59">
        <f t="shared" si="1198"/>
        <v>0.5666319444444442</v>
      </c>
      <c r="BB664" s="59">
        <f t="shared" si="1199"/>
        <v>0.57218749999999985</v>
      </c>
      <c r="BC664" s="59">
        <f t="shared" si="1200"/>
        <v>0.5583217592592592</v>
      </c>
      <c r="BD664" s="59">
        <f t="shared" si="1201"/>
        <v>0.60415509259259248</v>
      </c>
      <c r="BE664" s="59">
        <f t="shared" si="1202"/>
        <v>0.58575231481481493</v>
      </c>
      <c r="BF664" s="59">
        <f t="shared" si="1203"/>
        <v>0.59616898148148156</v>
      </c>
      <c r="BG664" s="59">
        <f t="shared" si="1204"/>
        <v>0.59480324074074076</v>
      </c>
      <c r="BH664" s="59">
        <f t="shared" si="1205"/>
        <v>0.59410879629629632</v>
      </c>
      <c r="BI664" s="31">
        <f t="shared" si="1206"/>
        <v>0</v>
      </c>
      <c r="BJ664" s="61">
        <f t="shared" ref="BJ664:BM664" si="1249">IF($AJ663="t",IF(AM662=0,0,$BI664/AM662),IF(AM663=0,0,$BI664/AM663))</f>
        <v>0</v>
      </c>
      <c r="BK664" s="61">
        <f t="shared" si="1249"/>
        <v>0</v>
      </c>
      <c r="BL664" s="61">
        <f t="shared" si="1249"/>
        <v>0</v>
      </c>
      <c r="BM664" s="61">
        <f t="shared" si="1249"/>
        <v>0</v>
      </c>
      <c r="BN664" s="62">
        <f t="shared" si="1208"/>
        <v>0</v>
      </c>
      <c r="BO664" s="62">
        <f t="shared" si="1209"/>
        <v>10</v>
      </c>
      <c r="BP664" s="62">
        <f t="shared" si="1210"/>
        <v>0</v>
      </c>
      <c r="BQ664" s="62">
        <f t="shared" si="1211"/>
        <v>0</v>
      </c>
      <c r="BR664" s="62">
        <f t="shared" si="1212"/>
        <v>15</v>
      </c>
      <c r="BS664" s="62">
        <f t="shared" si="1213"/>
        <v>0</v>
      </c>
      <c r="BT664" s="62">
        <f t="shared" si="1214"/>
        <v>0</v>
      </c>
      <c r="BU664" s="62">
        <f t="shared" si="1215"/>
        <v>15</v>
      </c>
      <c r="BV664" s="62">
        <f t="shared" si="1216"/>
        <v>0</v>
      </c>
      <c r="BW664" s="62">
        <f t="shared" si="1217"/>
        <v>0</v>
      </c>
      <c r="BX664" s="62">
        <f t="shared" si="1218"/>
        <v>20</v>
      </c>
      <c r="BY664" s="62">
        <f t="shared" si="1219"/>
        <v>0</v>
      </c>
      <c r="BZ664" s="63">
        <f t="shared" si="1220"/>
        <v>0.57357638888888862</v>
      </c>
      <c r="CA664" s="63">
        <f t="shared" si="1221"/>
        <v>0.57913194444444427</v>
      </c>
      <c r="CB664" s="63">
        <f t="shared" si="1222"/>
        <v>0.56873842592592583</v>
      </c>
      <c r="CC664" s="63">
        <f t="shared" si="1223"/>
        <v>0.61457175925925911</v>
      </c>
      <c r="CD664" s="63">
        <f t="shared" si="1224"/>
        <v>0.59616898148148156</v>
      </c>
      <c r="CE664" s="63">
        <f t="shared" si="1225"/>
        <v>0.60658564814814819</v>
      </c>
      <c r="CF664" s="63">
        <f t="shared" si="1226"/>
        <v>0.6086921296296296</v>
      </c>
      <c r="CG664" s="63">
        <f t="shared" si="1227"/>
        <v>0.60799768518518515</v>
      </c>
      <c r="CH664" s="36"/>
      <c r="CI664" s="36"/>
      <c r="CJ664" s="36"/>
      <c r="CK664" s="36"/>
      <c r="CL664" s="60">
        <v>60</v>
      </c>
    </row>
    <row r="665" spans="1:90" ht="40.5" x14ac:dyDescent="0.25">
      <c r="A665" s="37">
        <v>78</v>
      </c>
      <c r="B665" s="37"/>
      <c r="C665" s="37" t="s">
        <v>25</v>
      </c>
      <c r="D665" s="37">
        <v>30</v>
      </c>
      <c r="E665" s="39"/>
      <c r="F665" s="44"/>
      <c r="G665" s="44">
        <v>241.7</v>
      </c>
      <c r="H665" s="41">
        <f t="shared" si="1167"/>
        <v>241.49</v>
      </c>
      <c r="I665" s="42">
        <v>241.39</v>
      </c>
      <c r="J665" s="43">
        <f t="shared" si="1242"/>
        <v>-8.2853473631877312E-4</v>
      </c>
      <c r="K665" s="44">
        <f t="shared" si="1243"/>
        <v>-0.19999999999998863</v>
      </c>
      <c r="L665" s="91" t="s">
        <v>1379</v>
      </c>
      <c r="M665" s="127" t="s">
        <v>1229</v>
      </c>
      <c r="N665" s="46">
        <f t="shared" si="1183"/>
        <v>241.58999999999997</v>
      </c>
      <c r="O665" s="46">
        <f t="shared" si="1151"/>
        <v>-0.11000000000000001</v>
      </c>
      <c r="P665" s="44">
        <v>241.7</v>
      </c>
      <c r="Q665" s="46"/>
      <c r="R665" s="37"/>
      <c r="S665" s="46"/>
      <c r="T665" s="40"/>
      <c r="U665" s="47" t="str">
        <f t="shared" si="1244"/>
        <v/>
      </c>
      <c r="V665" s="47" t="str">
        <f t="shared" si="1245"/>
        <v/>
      </c>
      <c r="W665" s="50"/>
      <c r="X665" s="50"/>
      <c r="Y665" s="50"/>
      <c r="Z665" s="50"/>
      <c r="AA665" s="50"/>
      <c r="AB665" s="50"/>
      <c r="AC665" s="50"/>
      <c r="AD665" s="50"/>
      <c r="AE665" s="51">
        <f t="shared" si="1185"/>
        <v>78</v>
      </c>
      <c r="AF665" s="51" t="str">
        <f t="shared" si="1186"/>
        <v/>
      </c>
      <c r="AG665" s="51" t="str">
        <f t="shared" si="1187"/>
        <v>o</v>
      </c>
      <c r="AH665" s="51">
        <f t="shared" si="1188"/>
        <v>30</v>
      </c>
      <c r="AI665" s="52">
        <f t="shared" si="1189"/>
        <v>241.49</v>
      </c>
      <c r="AJ665" s="51" t="s">
        <v>25</v>
      </c>
      <c r="AK665" s="53"/>
      <c r="AL665" s="52"/>
      <c r="AM665" s="53">
        <f t="shared" si="1191"/>
        <v>30</v>
      </c>
      <c r="AN665" s="53">
        <f>IF(AJ665&lt;&gt;"",IF(AJ665="o",VLOOKUP(AM665,OpenSect!$A$1:$D$11,2),IF(AJ665="u",VLOOKUP(AM665,UpHill!$A$1:$D$35,2),IF(AJ665="d",VLOOKUP(AM665,DownHill!$A$3:$D$29,2),IF(AJ665="f",VLOOKUP(AM665,FlatUnd!$A$2:$D$30,2),IF(AJ665="t",VLOOKUP(AM665,TimeAdd!$A$1:$D$176,2),IF(AJ665="l",VLOOKUP(AM665,SLimit!$A$1:$D$8,2),AN664)))))),AN664)</f>
        <v>30</v>
      </c>
      <c r="AO665" s="53">
        <f>IF(AJ665&lt;&gt;"",IF(AJ665="o",VLOOKUP(AM665,OpenSect!$A$1:$D$11,3),IF(AJ665="u",VLOOKUP(AM665,UpHill!$A$1:$D$35,3),IF(AJ665="d",VLOOKUP(AM665,DownHill!$A$3:$D$29,3),IF(AJ665="f",VLOOKUP(AM665,FlatUnd!$A$2:$D$30,3),IF(AJ665="t",VLOOKUP(AM665,TimeAdd!$A$1:$D$18,3),IF(AJ665="l",VLOOKUP(AM665,SLimit!$A$1:$D$8,3),AO664)))))),AO664)</f>
        <v>30</v>
      </c>
      <c r="AP665" s="53">
        <f>IF(AJ665&lt;&gt;"",IF(AJ665="o",VLOOKUP(AM665,OpenSect!$A$1:$D$11,4),IF(AJ665="u",VLOOKUP(AM665,UpHill!$A$1:$D$35,4),IF(AJ665="d",VLOOKUP(AM665,DownHill!$A$3:$D$29,4),IF(AJ665="f",VLOOKUP(AM665,FlatUnd!$A$2:$D$30,4),IF(AJ665="t",VLOOKUP(AM665,TimeAdd!$A$1:$D$18,4),IF(AJ665="l",VLOOKUP(AM665,SLimit!$A$1:$D$8,4),AP664)))))),AP664)</f>
        <v>30</v>
      </c>
      <c r="AQ665" s="53" t="str">
        <f t="shared" si="1192"/>
        <v>60</v>
      </c>
      <c r="AR665" s="54" t="str">
        <f t="shared" si="1193"/>
        <v>After refueling  return to Francis road and Turn RIGHT into Francis road.</v>
      </c>
      <c r="AS665" s="55"/>
      <c r="AT665" s="55"/>
      <c r="AU665" s="56">
        <f>IF(GroupStTimes!$A$8=0,MIN(CB665,CD665,CF665),MIN(BZ665,CB665,CD665,CF665))</f>
        <v>0.56873842592592583</v>
      </c>
      <c r="AV665" s="56">
        <f>IF(GroupStTimes!$A$8=0,MAX(CC665,CE665,CG665),MAX(CA665,CC665,CE665,CG665))</f>
        <v>0.61457175925925911</v>
      </c>
      <c r="AW665" s="57" t="str">
        <f t="shared" si="1194"/>
        <v/>
      </c>
      <c r="AX665" s="58" t="str">
        <f t="shared" si="1195"/>
        <v/>
      </c>
      <c r="AY665" s="58" t="str">
        <f t="shared" si="1196"/>
        <v/>
      </c>
      <c r="AZ665" s="31">
        <f t="shared" si="1197"/>
        <v>241.49</v>
      </c>
      <c r="BA665" s="59">
        <f t="shared" si="1198"/>
        <v>0.57357638888888862</v>
      </c>
      <c r="BB665" s="59">
        <f t="shared" si="1199"/>
        <v>0.57913194444444427</v>
      </c>
      <c r="BC665" s="59">
        <f t="shared" si="1200"/>
        <v>0.56873842592592583</v>
      </c>
      <c r="BD665" s="59">
        <f t="shared" si="1201"/>
        <v>0.61457175925925911</v>
      </c>
      <c r="BE665" s="59">
        <f t="shared" si="1202"/>
        <v>0.59616898148148156</v>
      </c>
      <c r="BF665" s="59">
        <f t="shared" si="1203"/>
        <v>0.60658564814814819</v>
      </c>
      <c r="BG665" s="59">
        <f t="shared" si="1204"/>
        <v>0.6086921296296296</v>
      </c>
      <c r="BH665" s="59">
        <f t="shared" si="1205"/>
        <v>0.60799768518518515</v>
      </c>
      <c r="BI665" s="31">
        <f t="shared" si="1206"/>
        <v>0</v>
      </c>
      <c r="BJ665" s="61">
        <f t="shared" ref="BJ665:BM665" si="1250">IF($AJ664="t",IF(AM663=0,0,$BI665/AM663),IF(AM664=0,0,$BI665/AM664))</f>
        <v>0</v>
      </c>
      <c r="BK665" s="61">
        <f t="shared" si="1250"/>
        <v>0</v>
      </c>
      <c r="BL665" s="61">
        <f t="shared" si="1250"/>
        <v>0</v>
      </c>
      <c r="BM665" s="61">
        <f t="shared" si="1250"/>
        <v>0</v>
      </c>
      <c r="BN665" s="62">
        <f t="shared" si="1208"/>
        <v>0</v>
      </c>
      <c r="BO665" s="62">
        <f t="shared" si="1209"/>
        <v>0</v>
      </c>
      <c r="BP665" s="62">
        <f t="shared" si="1210"/>
        <v>0</v>
      </c>
      <c r="BQ665" s="62">
        <f t="shared" si="1211"/>
        <v>0</v>
      </c>
      <c r="BR665" s="62">
        <f t="shared" si="1212"/>
        <v>0</v>
      </c>
      <c r="BS665" s="62">
        <f t="shared" si="1213"/>
        <v>0</v>
      </c>
      <c r="BT665" s="62">
        <f t="shared" si="1214"/>
        <v>0</v>
      </c>
      <c r="BU665" s="62">
        <f t="shared" si="1215"/>
        <v>0</v>
      </c>
      <c r="BV665" s="62">
        <f t="shared" si="1216"/>
        <v>0</v>
      </c>
      <c r="BW665" s="62">
        <f t="shared" si="1217"/>
        <v>0</v>
      </c>
      <c r="BX665" s="62">
        <f t="shared" si="1218"/>
        <v>0</v>
      </c>
      <c r="BY665" s="62">
        <f t="shared" si="1219"/>
        <v>0</v>
      </c>
      <c r="BZ665" s="63">
        <f t="shared" si="1220"/>
        <v>0.57357638888888862</v>
      </c>
      <c r="CA665" s="63">
        <f t="shared" si="1221"/>
        <v>0.57913194444444427</v>
      </c>
      <c r="CB665" s="63">
        <f t="shared" si="1222"/>
        <v>0.56873842592592583</v>
      </c>
      <c r="CC665" s="63">
        <f t="shared" si="1223"/>
        <v>0.61457175925925911</v>
      </c>
      <c r="CD665" s="63">
        <f t="shared" si="1224"/>
        <v>0.59616898148148156</v>
      </c>
      <c r="CE665" s="63">
        <f t="shared" si="1225"/>
        <v>0.60658564814814819</v>
      </c>
      <c r="CF665" s="63">
        <f t="shared" si="1226"/>
        <v>0.6086921296296296</v>
      </c>
      <c r="CG665" s="63">
        <f t="shared" si="1227"/>
        <v>0.60799768518518515</v>
      </c>
      <c r="CH665" s="36"/>
      <c r="CI665" s="36"/>
      <c r="CJ665" s="36"/>
      <c r="CK665" s="36"/>
      <c r="CL665" s="60">
        <v>60</v>
      </c>
    </row>
    <row r="666" spans="1:90" ht="26.25" customHeight="1" x14ac:dyDescent="0.25">
      <c r="A666" s="37">
        <v>78</v>
      </c>
      <c r="B666" s="37"/>
      <c r="C666" s="37" t="s">
        <v>25</v>
      </c>
      <c r="D666" s="37">
        <v>30</v>
      </c>
      <c r="E666" s="39"/>
      <c r="F666" s="44"/>
      <c r="G666" s="44">
        <v>241.91</v>
      </c>
      <c r="H666" s="41">
        <f t="shared" ref="H666:H692" si="1251">ROUND(IF(G666="",N666,IF(P666="",I666,IF(R666="",(I666+(P666+O666))/2,IF(T666="",(I666+(P666+O666)+(R666+Q666))/3,(I666+(P666+O666)+(R666+Q666)+(T666+S666))/4)))),2)</f>
        <v>241.7</v>
      </c>
      <c r="I666" s="42">
        <v>241.6</v>
      </c>
      <c r="J666" s="43">
        <f t="shared" ref="J666:J692" si="1252">IF(N666="","",IF((I666-$I$4)=0,0,((I666-$I$4-(N666-$N$4))/(I666-$I$4))))</f>
        <v>-8.2781456953637679E-4</v>
      </c>
      <c r="K666" s="44">
        <f t="shared" ref="K666:K692" si="1253">(I666-$I$5)-(N666-$N$5)</f>
        <v>-0.19999999999998863</v>
      </c>
      <c r="L666" s="91" t="s">
        <v>1380</v>
      </c>
      <c r="M666" s="127" t="s">
        <v>1517</v>
      </c>
      <c r="N666" s="46">
        <f t="shared" si="1183"/>
        <v>241.79999999999998</v>
      </c>
      <c r="O666" s="46">
        <f t="shared" si="1151"/>
        <v>-0.11000000000000001</v>
      </c>
      <c r="P666" s="44">
        <v>241.91</v>
      </c>
      <c r="Q666" s="46"/>
      <c r="R666" s="37"/>
      <c r="S666" s="46"/>
      <c r="T666" s="40"/>
      <c r="U666" s="47" t="str">
        <f t="shared" ref="U666:U697" si="1254">IF(W666="","",IF(Y666="",W666,IF(AA666&lt;1,ROUND((Y666+W666)/2,5),IF(AC666&lt;1,ROUND((Y666+AA666+W666)/3,5),ROUND((Y666+AA666+AC666+W666)/4,5)))))</f>
        <v/>
      </c>
      <c r="V666" s="47" t="str">
        <f t="shared" ref="V666:V697" si="1255">IF(X666="","",IF(Z666&lt;1,ROUND(X666,5),IF(AB666&lt;1,ROUND((X666+Z666)/2,5),IF(AD666&lt;1,ROUND((X666+Z666+AB666)/3,5),ROUND((X666+Z666+AB666+AD666)/4,5)))))</f>
        <v/>
      </c>
      <c r="W666" s="50"/>
      <c r="X666" s="50"/>
      <c r="Y666" s="50"/>
      <c r="Z666" s="50"/>
      <c r="AA666" s="50"/>
      <c r="AB666" s="50"/>
      <c r="AC666" s="50"/>
      <c r="AD666" s="50"/>
      <c r="AE666" s="51">
        <f t="shared" si="1185"/>
        <v>78</v>
      </c>
      <c r="AF666" s="51" t="str">
        <f t="shared" si="1186"/>
        <v/>
      </c>
      <c r="AG666" s="51" t="str">
        <f t="shared" si="1187"/>
        <v>o</v>
      </c>
      <c r="AH666" s="51">
        <f t="shared" si="1188"/>
        <v>30</v>
      </c>
      <c r="AI666" s="52">
        <f t="shared" si="1189"/>
        <v>241.7</v>
      </c>
      <c r="AJ666" s="51" t="s">
        <v>25</v>
      </c>
      <c r="AK666" s="53"/>
      <c r="AL666" s="52"/>
      <c r="AM666" s="53">
        <f t="shared" si="1191"/>
        <v>30</v>
      </c>
      <c r="AN666" s="53">
        <f>IF(AJ666&lt;&gt;"",IF(AJ666="o",VLOOKUP(AM666,OpenSect!$A$1:$D$11,2),IF(AJ666="u",VLOOKUP(AM666,UpHill!$A$1:$D$35,2),IF(AJ666="d",VLOOKUP(AM666,DownHill!$A$3:$D$29,2),IF(AJ666="f",VLOOKUP(AM666,FlatUnd!$A$2:$D$30,2),IF(AJ666="t",VLOOKUP(AM666,TimeAdd!$A$1:$D$176,2),IF(AJ666="l",VLOOKUP(AM666,SLimit!$A$1:$D$8,2),AN665)))))),AN665)</f>
        <v>30</v>
      </c>
      <c r="AO666" s="53">
        <f>IF(AJ666&lt;&gt;"",IF(AJ666="o",VLOOKUP(AM666,OpenSect!$A$1:$D$11,3),IF(AJ666="u",VLOOKUP(AM666,UpHill!$A$1:$D$35,3),IF(AJ666="d",VLOOKUP(AM666,DownHill!$A$3:$D$29,3),IF(AJ666="f",VLOOKUP(AM666,FlatUnd!$A$2:$D$30,3),IF(AJ666="t",VLOOKUP(AM666,TimeAdd!$A$1:$D$18,3),IF(AJ666="l",VLOOKUP(AM666,SLimit!$A$1:$D$8,3),AO665)))))),AO665)</f>
        <v>30</v>
      </c>
      <c r="AP666" s="53">
        <f>IF(AJ666&lt;&gt;"",IF(AJ666="o",VLOOKUP(AM666,OpenSect!$A$1:$D$11,4),IF(AJ666="u",VLOOKUP(AM666,UpHill!$A$1:$D$35,4),IF(AJ666="d",VLOOKUP(AM666,DownHill!$A$3:$D$29,4),IF(AJ666="f",VLOOKUP(AM666,FlatUnd!$A$2:$D$30,4),IF(AJ666="t",VLOOKUP(AM666,TimeAdd!$A$1:$D$18,4),IF(AJ666="l",VLOOKUP(AM666,SLimit!$A$1:$D$8,4),AP665)))))),AP665)</f>
        <v>30</v>
      </c>
      <c r="AQ666" s="53" t="str">
        <f t="shared" si="1192"/>
        <v>45</v>
      </c>
      <c r="AR666" s="54" t="str">
        <f t="shared" si="1193"/>
        <v>45 Speed limit.  Be carefull of speed bumps</v>
      </c>
      <c r="AS666" s="55"/>
      <c r="AT666" s="55"/>
      <c r="AU666" s="56">
        <f>IF(GroupStTimes!$A$8=0,MIN(CB666,CD666,CF666),MIN(BZ666,CB666,CD666,CF666))</f>
        <v>0.56902777777777769</v>
      </c>
      <c r="AV666" s="56">
        <f>IF(GroupStTimes!$A$8=0,MAX(CC666,CE666,CG666),MAX(CA666,CC666,CE666,CG666))</f>
        <v>0.61486111111111097</v>
      </c>
      <c r="AW666" s="57" t="str">
        <f t="shared" si="1194"/>
        <v/>
      </c>
      <c r="AX666" s="58" t="str">
        <f t="shared" si="1195"/>
        <v/>
      </c>
      <c r="AY666" s="58" t="str">
        <f t="shared" si="1196"/>
        <v/>
      </c>
      <c r="AZ666" s="31">
        <f t="shared" si="1197"/>
        <v>241.49</v>
      </c>
      <c r="BA666" s="59">
        <f t="shared" si="1198"/>
        <v>0.57357638888888862</v>
      </c>
      <c r="BB666" s="59">
        <f t="shared" si="1199"/>
        <v>0.57913194444444427</v>
      </c>
      <c r="BC666" s="59">
        <f t="shared" si="1200"/>
        <v>0.56873842592592583</v>
      </c>
      <c r="BD666" s="59">
        <f t="shared" si="1201"/>
        <v>0.61457175925925911</v>
      </c>
      <c r="BE666" s="59">
        <f t="shared" si="1202"/>
        <v>0.59616898148148156</v>
      </c>
      <c r="BF666" s="59">
        <f t="shared" si="1203"/>
        <v>0.60658564814814819</v>
      </c>
      <c r="BG666" s="59">
        <f t="shared" si="1204"/>
        <v>0.6086921296296296</v>
      </c>
      <c r="BH666" s="59">
        <f t="shared" si="1205"/>
        <v>0.60799768518518515</v>
      </c>
      <c r="BI666" s="31">
        <f t="shared" si="1206"/>
        <v>0.20999999999997954</v>
      </c>
      <c r="BJ666" s="61">
        <f t="shared" ref="BJ666:BM666" si="1256">IF($AJ665="t",IF(AM664=0,0,$BI666/AM664),IF(AM665=0,0,$BI666/AM665))</f>
        <v>6.9999999999993175E-3</v>
      </c>
      <c r="BK666" s="61">
        <f t="shared" si="1256"/>
        <v>6.9999999999993175E-3</v>
      </c>
      <c r="BL666" s="61">
        <f t="shared" si="1256"/>
        <v>6.9999999999993175E-3</v>
      </c>
      <c r="BM666" s="61">
        <f t="shared" si="1256"/>
        <v>6.9999999999993175E-3</v>
      </c>
      <c r="BN666" s="62">
        <f t="shared" si="1208"/>
        <v>0</v>
      </c>
      <c r="BO666" s="62">
        <f t="shared" si="1209"/>
        <v>0</v>
      </c>
      <c r="BP666" s="62">
        <f t="shared" si="1210"/>
        <v>25</v>
      </c>
      <c r="BQ666" s="62">
        <f t="shared" si="1211"/>
        <v>0</v>
      </c>
      <c r="BR666" s="62">
        <f t="shared" si="1212"/>
        <v>0</v>
      </c>
      <c r="BS666" s="62">
        <f t="shared" si="1213"/>
        <v>25</v>
      </c>
      <c r="BT666" s="62">
        <f t="shared" si="1214"/>
        <v>0</v>
      </c>
      <c r="BU666" s="62">
        <f t="shared" si="1215"/>
        <v>0</v>
      </c>
      <c r="BV666" s="62">
        <f t="shared" si="1216"/>
        <v>25</v>
      </c>
      <c r="BW666" s="62">
        <f t="shared" si="1217"/>
        <v>0</v>
      </c>
      <c r="BX666" s="62">
        <f t="shared" si="1218"/>
        <v>0</v>
      </c>
      <c r="BY666" s="62">
        <f t="shared" si="1219"/>
        <v>25</v>
      </c>
      <c r="BZ666" s="63">
        <f t="shared" si="1220"/>
        <v>0.57386574074074048</v>
      </c>
      <c r="CA666" s="63">
        <f t="shared" si="1221"/>
        <v>0.57942129629629613</v>
      </c>
      <c r="CB666" s="63">
        <f t="shared" si="1222"/>
        <v>0.56902777777777769</v>
      </c>
      <c r="CC666" s="63">
        <f t="shared" si="1223"/>
        <v>0.61486111111111097</v>
      </c>
      <c r="CD666" s="63">
        <f t="shared" si="1224"/>
        <v>0.59645833333333342</v>
      </c>
      <c r="CE666" s="63">
        <f t="shared" si="1225"/>
        <v>0.60687500000000005</v>
      </c>
      <c r="CF666" s="63">
        <f t="shared" si="1226"/>
        <v>0.60898148148148146</v>
      </c>
      <c r="CG666" s="63">
        <f t="shared" si="1227"/>
        <v>0.60828703703703701</v>
      </c>
      <c r="CH666" s="36"/>
      <c r="CI666" s="36"/>
      <c r="CJ666" s="36"/>
      <c r="CK666" s="36"/>
      <c r="CL666" s="60">
        <v>60</v>
      </c>
    </row>
    <row r="667" spans="1:90" ht="26.25" customHeight="1" x14ac:dyDescent="0.25">
      <c r="A667" s="37">
        <v>78</v>
      </c>
      <c r="B667" s="37"/>
      <c r="E667" s="39"/>
      <c r="F667" s="44"/>
      <c r="G667" s="44">
        <v>241.94</v>
      </c>
      <c r="H667" s="41">
        <f t="shared" si="1251"/>
        <v>241.73</v>
      </c>
      <c r="I667" s="42">
        <v>241.63</v>
      </c>
      <c r="J667" s="43">
        <f t="shared" si="1252"/>
        <v>-8.2771179075441222E-4</v>
      </c>
      <c r="K667" s="44">
        <f t="shared" si="1253"/>
        <v>-0.19999999999998863</v>
      </c>
      <c r="L667" s="91" t="s">
        <v>1381</v>
      </c>
      <c r="M667" s="127" t="s">
        <v>1517</v>
      </c>
      <c r="N667" s="46">
        <f t="shared" si="1183"/>
        <v>241.82999999999998</v>
      </c>
      <c r="O667" s="46">
        <f t="shared" si="1151"/>
        <v>-0.11000000000000001</v>
      </c>
      <c r="P667" s="44">
        <v>241.94</v>
      </c>
      <c r="Q667" s="46"/>
      <c r="R667" s="37"/>
      <c r="S667" s="46"/>
      <c r="T667" s="40"/>
      <c r="U667" s="47" t="str">
        <f t="shared" si="1254"/>
        <v/>
      </c>
      <c r="V667" s="47" t="str">
        <f t="shared" si="1255"/>
        <v/>
      </c>
      <c r="W667" s="50"/>
      <c r="X667" s="50"/>
      <c r="Y667" s="50"/>
      <c r="Z667" s="50"/>
      <c r="AA667" s="50"/>
      <c r="AB667" s="50"/>
      <c r="AC667" s="50"/>
      <c r="AD667" s="50"/>
      <c r="AE667" s="51">
        <f t="shared" si="1185"/>
        <v>78</v>
      </c>
      <c r="AF667" s="51" t="str">
        <f t="shared" si="1186"/>
        <v/>
      </c>
      <c r="AG667" s="51" t="str">
        <f t="shared" si="1187"/>
        <v/>
      </c>
      <c r="AH667" s="51" t="str">
        <f t="shared" si="1188"/>
        <v/>
      </c>
      <c r="AI667" s="52">
        <f t="shared" si="1189"/>
        <v>241.73</v>
      </c>
      <c r="AJ667" s="51"/>
      <c r="AK667" s="53"/>
      <c r="AL667" s="52"/>
      <c r="AM667" s="53">
        <f t="shared" si="1191"/>
        <v>30</v>
      </c>
      <c r="AN667" s="53">
        <f>IF(AJ667&lt;&gt;"",IF(AJ667="o",VLOOKUP(AM667,OpenSect!$A$1:$D$11,2),IF(AJ667="u",VLOOKUP(AM667,UpHill!$A$1:$D$35,2),IF(AJ667="d",VLOOKUP(AM667,DownHill!$A$3:$D$29,2),IF(AJ667="f",VLOOKUP(AM667,FlatUnd!$A$2:$D$30,2),IF(AJ667="t",VLOOKUP(AM667,TimeAdd!$A$1:$D$176,2),IF(AJ667="l",VLOOKUP(AM667,SLimit!$A$1:$D$8,2),AN666)))))),AN666)</f>
        <v>30</v>
      </c>
      <c r="AO667" s="53">
        <f>IF(AJ667&lt;&gt;"",IF(AJ667="o",VLOOKUP(AM667,OpenSect!$A$1:$D$11,3),IF(AJ667="u",VLOOKUP(AM667,UpHill!$A$1:$D$35,3),IF(AJ667="d",VLOOKUP(AM667,DownHill!$A$3:$D$29,3),IF(AJ667="f",VLOOKUP(AM667,FlatUnd!$A$2:$D$30,3),IF(AJ667="t",VLOOKUP(AM667,TimeAdd!$A$1:$D$18,3),IF(AJ667="l",VLOOKUP(AM667,SLimit!$A$1:$D$8,3),AO666)))))),AO666)</f>
        <v>30</v>
      </c>
      <c r="AP667" s="53">
        <f>IF(AJ667&lt;&gt;"",IF(AJ667="o",VLOOKUP(AM667,OpenSect!$A$1:$D$11,4),IF(AJ667="u",VLOOKUP(AM667,UpHill!$A$1:$D$35,4),IF(AJ667="d",VLOOKUP(AM667,DownHill!$A$3:$D$29,4),IF(AJ667="f",VLOOKUP(AM667,FlatUnd!$A$2:$D$30,4),IF(AJ667="t",VLOOKUP(AM667,TimeAdd!$A$1:$D$18,4),IF(AJ667="l",VLOOKUP(AM667,SLimit!$A$1:$D$8,4),AP666)))))),AP666)</f>
        <v>30</v>
      </c>
      <c r="AQ667" s="53" t="str">
        <f t="shared" si="1192"/>
        <v>45</v>
      </c>
      <c r="AR667" s="54" t="str">
        <f t="shared" si="1193"/>
        <v>Warning Speed Bump. No Stopping.</v>
      </c>
      <c r="AS667" s="55"/>
      <c r="AT667" s="55"/>
      <c r="AU667" s="56">
        <f>IF(GroupStTimes!$A$8=0,MIN(CB667,CD667,CF667),MIN(BZ667,CB667,CD667,CF667))</f>
        <v>0.56907407407407395</v>
      </c>
      <c r="AV667" s="56">
        <f>IF(GroupStTimes!$A$8=0,MAX(CC667,CE667,CG667),MAX(CA667,CC667,CE667,CG667))</f>
        <v>0.61490740740740724</v>
      </c>
      <c r="AW667" s="57" t="str">
        <f t="shared" si="1194"/>
        <v/>
      </c>
      <c r="AX667" s="58" t="str">
        <f t="shared" si="1195"/>
        <v/>
      </c>
      <c r="AY667" s="58" t="str">
        <f t="shared" si="1196"/>
        <v/>
      </c>
      <c r="AZ667" s="31">
        <f t="shared" si="1197"/>
        <v>241.49</v>
      </c>
      <c r="BA667" s="59">
        <f t="shared" si="1198"/>
        <v>0.57357638888888862</v>
      </c>
      <c r="BB667" s="59">
        <f t="shared" si="1199"/>
        <v>0.57913194444444427</v>
      </c>
      <c r="BC667" s="59">
        <f t="shared" si="1200"/>
        <v>0.56873842592592583</v>
      </c>
      <c r="BD667" s="59">
        <f t="shared" si="1201"/>
        <v>0.61457175925925911</v>
      </c>
      <c r="BE667" s="59">
        <f t="shared" si="1202"/>
        <v>0.59616898148148156</v>
      </c>
      <c r="BF667" s="59">
        <f t="shared" si="1203"/>
        <v>0.60658564814814819</v>
      </c>
      <c r="BG667" s="59">
        <f t="shared" si="1204"/>
        <v>0.6086921296296296</v>
      </c>
      <c r="BH667" s="59">
        <f t="shared" si="1205"/>
        <v>0.60799768518518515</v>
      </c>
      <c r="BI667" s="31">
        <f t="shared" si="1206"/>
        <v>0.23999999999998067</v>
      </c>
      <c r="BJ667" s="61">
        <f t="shared" ref="BJ667:BM667" si="1257">IF($AJ666="t",IF(AM665=0,0,$BI667/AM665),IF(AM666=0,0,$BI667/AM666))</f>
        <v>7.9999999999993566E-3</v>
      </c>
      <c r="BK667" s="61">
        <f t="shared" si="1257"/>
        <v>7.9999999999993566E-3</v>
      </c>
      <c r="BL667" s="61">
        <f t="shared" si="1257"/>
        <v>7.9999999999993566E-3</v>
      </c>
      <c r="BM667" s="61">
        <f t="shared" si="1257"/>
        <v>7.9999999999993566E-3</v>
      </c>
      <c r="BN667" s="62">
        <f t="shared" si="1208"/>
        <v>0</v>
      </c>
      <c r="BO667" s="62">
        <f t="shared" si="1209"/>
        <v>0</v>
      </c>
      <c r="BP667" s="62">
        <f t="shared" si="1210"/>
        <v>29</v>
      </c>
      <c r="BQ667" s="62">
        <f t="shared" si="1211"/>
        <v>0</v>
      </c>
      <c r="BR667" s="62">
        <f t="shared" si="1212"/>
        <v>0</v>
      </c>
      <c r="BS667" s="62">
        <f t="shared" si="1213"/>
        <v>29</v>
      </c>
      <c r="BT667" s="62">
        <f t="shared" si="1214"/>
        <v>0</v>
      </c>
      <c r="BU667" s="62">
        <f t="shared" si="1215"/>
        <v>0</v>
      </c>
      <c r="BV667" s="62">
        <f t="shared" si="1216"/>
        <v>29</v>
      </c>
      <c r="BW667" s="62">
        <f t="shared" si="1217"/>
        <v>0</v>
      </c>
      <c r="BX667" s="62">
        <f t="shared" si="1218"/>
        <v>0</v>
      </c>
      <c r="BY667" s="62">
        <f t="shared" si="1219"/>
        <v>29</v>
      </c>
      <c r="BZ667" s="63">
        <f t="shared" si="1220"/>
        <v>0.57391203703703675</v>
      </c>
      <c r="CA667" s="63">
        <f t="shared" si="1221"/>
        <v>0.5794675925925924</v>
      </c>
      <c r="CB667" s="63">
        <f t="shared" si="1222"/>
        <v>0.56907407407407395</v>
      </c>
      <c r="CC667" s="63">
        <f t="shared" si="1223"/>
        <v>0.61490740740740724</v>
      </c>
      <c r="CD667" s="63">
        <f t="shared" si="1224"/>
        <v>0.59650462962962969</v>
      </c>
      <c r="CE667" s="63">
        <f t="shared" si="1225"/>
        <v>0.60692129629629632</v>
      </c>
      <c r="CF667" s="63">
        <f t="shared" si="1226"/>
        <v>0.60902777777777772</v>
      </c>
      <c r="CG667" s="63">
        <f t="shared" si="1227"/>
        <v>0.60833333333333328</v>
      </c>
      <c r="CH667" s="36"/>
      <c r="CI667" s="36"/>
      <c r="CJ667" s="36"/>
      <c r="CK667" s="36"/>
      <c r="CL667" s="60">
        <v>60</v>
      </c>
    </row>
    <row r="668" spans="1:90" ht="40.5" x14ac:dyDescent="0.25">
      <c r="A668" s="37">
        <v>78</v>
      </c>
      <c r="B668" s="37"/>
      <c r="C668" s="37" t="s">
        <v>25</v>
      </c>
      <c r="D668" s="37">
        <v>30</v>
      </c>
      <c r="E668" s="39"/>
      <c r="F668" s="44"/>
      <c r="G668" s="44">
        <v>242.21</v>
      </c>
      <c r="H668" s="41">
        <f t="shared" si="1251"/>
        <v>242</v>
      </c>
      <c r="I668" s="42">
        <v>241.9</v>
      </c>
      <c r="J668" s="43">
        <f t="shared" si="1252"/>
        <v>-8.2678792889619114E-4</v>
      </c>
      <c r="K668" s="44">
        <f t="shared" si="1253"/>
        <v>-0.19999999999998863</v>
      </c>
      <c r="L668" s="91" t="s">
        <v>1390</v>
      </c>
      <c r="M668" s="127" t="s">
        <v>1229</v>
      </c>
      <c r="N668" s="46">
        <f t="shared" si="1183"/>
        <v>242.1</v>
      </c>
      <c r="O668" s="46">
        <f t="shared" si="1151"/>
        <v>-0.11000000000000001</v>
      </c>
      <c r="P668" s="44">
        <v>242.21</v>
      </c>
      <c r="Q668" s="46"/>
      <c r="R668" s="37"/>
      <c r="S668" s="46"/>
      <c r="T668" s="40"/>
      <c r="U668" s="47" t="str">
        <f t="shared" si="1254"/>
        <v/>
      </c>
      <c r="V668" s="47" t="str">
        <f t="shared" si="1255"/>
        <v/>
      </c>
      <c r="W668" s="50"/>
      <c r="X668" s="50"/>
      <c r="Y668" s="50"/>
      <c r="Z668" s="50"/>
      <c r="AA668" s="50"/>
      <c r="AB668" s="50"/>
      <c r="AC668" s="50"/>
      <c r="AD668" s="50"/>
      <c r="AE668" s="51">
        <f t="shared" si="1185"/>
        <v>78</v>
      </c>
      <c r="AF668" s="51" t="str">
        <f t="shared" si="1186"/>
        <v/>
      </c>
      <c r="AG668" s="51" t="str">
        <f t="shared" si="1187"/>
        <v>o</v>
      </c>
      <c r="AH668" s="51">
        <f t="shared" si="1188"/>
        <v>30</v>
      </c>
      <c r="AI668" s="52">
        <f t="shared" si="1189"/>
        <v>242</v>
      </c>
      <c r="AJ668" s="51" t="s">
        <v>25</v>
      </c>
      <c r="AK668" s="53"/>
      <c r="AL668" s="52"/>
      <c r="AM668" s="53">
        <f t="shared" si="1191"/>
        <v>30</v>
      </c>
      <c r="AN668" s="53">
        <f>IF(AJ668&lt;&gt;"",IF(AJ668="o",VLOOKUP(AM668,OpenSect!$A$1:$D$11,2),IF(AJ668="u",VLOOKUP(AM668,UpHill!$A$1:$D$35,2),IF(AJ668="d",VLOOKUP(AM668,DownHill!$A$3:$D$29,2),IF(AJ668="f",VLOOKUP(AM668,FlatUnd!$A$2:$D$30,2),IF(AJ668="t",VLOOKUP(AM668,TimeAdd!$A$1:$D$176,2),IF(AJ668="l",VLOOKUP(AM668,SLimit!$A$1:$D$8,2),AN667)))))),AN667)</f>
        <v>30</v>
      </c>
      <c r="AO668" s="53">
        <f>IF(AJ668&lt;&gt;"",IF(AJ668="o",VLOOKUP(AM668,OpenSect!$A$1:$D$11,3),IF(AJ668="u",VLOOKUP(AM668,UpHill!$A$1:$D$35,3),IF(AJ668="d",VLOOKUP(AM668,DownHill!$A$3:$D$29,3),IF(AJ668="f",VLOOKUP(AM668,FlatUnd!$A$2:$D$30,3),IF(AJ668="t",VLOOKUP(AM668,TimeAdd!$A$1:$D$18,3),IF(AJ668="l",VLOOKUP(AM668,SLimit!$A$1:$D$8,3),AO667)))))),AO667)</f>
        <v>30</v>
      </c>
      <c r="AP668" s="53">
        <f>IF(AJ668&lt;&gt;"",IF(AJ668="o",VLOOKUP(AM668,OpenSect!$A$1:$D$11,4),IF(AJ668="u",VLOOKUP(AM668,UpHill!$A$1:$D$35,4),IF(AJ668="d",VLOOKUP(AM668,DownHill!$A$3:$D$29,4),IF(AJ668="f",VLOOKUP(AM668,FlatUnd!$A$2:$D$30,4),IF(AJ668="t",VLOOKUP(AM668,TimeAdd!$A$1:$D$18,4),IF(AJ668="l",VLOOKUP(AM668,SLimit!$A$1:$D$8,4),AP667)))))),AP667)</f>
        <v>30</v>
      </c>
      <c r="AQ668" s="53" t="str">
        <f t="shared" si="1192"/>
        <v>60</v>
      </c>
      <c r="AR668" s="54" t="str">
        <f t="shared" si="1193"/>
        <v>Traffic light. Carry straight on. Be carefull of Speed bumps.</v>
      </c>
      <c r="AS668" s="55"/>
      <c r="AT668" s="55"/>
      <c r="AU668" s="56">
        <f>IF(GroupStTimes!$A$8=0,MIN(CB668,CD668,CF668),MIN(BZ668,CB668,CD668,CF668))</f>
        <v>0.56944444444444431</v>
      </c>
      <c r="AV668" s="56">
        <f>IF(GroupStTimes!$A$8=0,MAX(CC668,CE668,CG668),MAX(CA668,CC668,CE668,CG668))</f>
        <v>0.61527777777777759</v>
      </c>
      <c r="AW668" s="57" t="str">
        <f t="shared" si="1194"/>
        <v/>
      </c>
      <c r="AX668" s="58" t="str">
        <f t="shared" si="1195"/>
        <v/>
      </c>
      <c r="AY668" s="58" t="str">
        <f t="shared" si="1196"/>
        <v/>
      </c>
      <c r="AZ668" s="31">
        <f t="shared" si="1197"/>
        <v>241.49</v>
      </c>
      <c r="BA668" s="59">
        <f t="shared" si="1198"/>
        <v>0.57357638888888862</v>
      </c>
      <c r="BB668" s="59">
        <f t="shared" si="1199"/>
        <v>0.57913194444444427</v>
      </c>
      <c r="BC668" s="59">
        <f t="shared" si="1200"/>
        <v>0.56873842592592583</v>
      </c>
      <c r="BD668" s="59">
        <f t="shared" si="1201"/>
        <v>0.61457175925925911</v>
      </c>
      <c r="BE668" s="59">
        <f t="shared" si="1202"/>
        <v>0.59616898148148156</v>
      </c>
      <c r="BF668" s="59">
        <f t="shared" si="1203"/>
        <v>0.60658564814814819</v>
      </c>
      <c r="BG668" s="59">
        <f t="shared" si="1204"/>
        <v>0.6086921296296296</v>
      </c>
      <c r="BH668" s="59">
        <f t="shared" si="1205"/>
        <v>0.60799768518518515</v>
      </c>
      <c r="BI668" s="31">
        <f t="shared" si="1206"/>
        <v>0.50999999999999091</v>
      </c>
      <c r="BJ668" s="61">
        <f t="shared" ref="BJ668:BM668" si="1258">IF($AJ667="t",IF(AM666=0,0,$BI668/AM666),IF(AM667=0,0,$BI668/AM667))</f>
        <v>1.6999999999999696E-2</v>
      </c>
      <c r="BK668" s="61">
        <f t="shared" si="1258"/>
        <v>1.6999999999999696E-2</v>
      </c>
      <c r="BL668" s="61">
        <f t="shared" si="1258"/>
        <v>1.6999999999999696E-2</v>
      </c>
      <c r="BM668" s="61">
        <f t="shared" si="1258"/>
        <v>1.6999999999999696E-2</v>
      </c>
      <c r="BN668" s="62">
        <f t="shared" si="1208"/>
        <v>0</v>
      </c>
      <c r="BO668" s="62">
        <f t="shared" si="1209"/>
        <v>1</v>
      </c>
      <c r="BP668" s="62">
        <f t="shared" si="1210"/>
        <v>1</v>
      </c>
      <c r="BQ668" s="62">
        <f t="shared" si="1211"/>
        <v>0</v>
      </c>
      <c r="BR668" s="62">
        <f t="shared" si="1212"/>
        <v>1</v>
      </c>
      <c r="BS668" s="62">
        <f t="shared" si="1213"/>
        <v>1</v>
      </c>
      <c r="BT668" s="62">
        <f t="shared" si="1214"/>
        <v>0</v>
      </c>
      <c r="BU668" s="62">
        <f t="shared" si="1215"/>
        <v>1</v>
      </c>
      <c r="BV668" s="62">
        <f t="shared" si="1216"/>
        <v>1</v>
      </c>
      <c r="BW668" s="62">
        <f t="shared" si="1217"/>
        <v>0</v>
      </c>
      <c r="BX668" s="62">
        <f t="shared" si="1218"/>
        <v>1</v>
      </c>
      <c r="BY668" s="62">
        <f t="shared" si="1219"/>
        <v>1</v>
      </c>
      <c r="BZ668" s="63">
        <f t="shared" si="1220"/>
        <v>0.5742824074074071</v>
      </c>
      <c r="CA668" s="63">
        <f t="shared" si="1221"/>
        <v>0.57983796296296275</v>
      </c>
      <c r="CB668" s="63">
        <f t="shared" si="1222"/>
        <v>0.56944444444444431</v>
      </c>
      <c r="CC668" s="63">
        <f t="shared" si="1223"/>
        <v>0.61527777777777759</v>
      </c>
      <c r="CD668" s="63">
        <f t="shared" si="1224"/>
        <v>0.59687500000000004</v>
      </c>
      <c r="CE668" s="63">
        <f t="shared" si="1225"/>
        <v>0.60729166666666667</v>
      </c>
      <c r="CF668" s="63">
        <f t="shared" si="1226"/>
        <v>0.60939814814814808</v>
      </c>
      <c r="CG668" s="63">
        <f t="shared" si="1227"/>
        <v>0.60870370370370364</v>
      </c>
      <c r="CH668" s="36"/>
      <c r="CI668" s="36"/>
      <c r="CJ668" s="36"/>
      <c r="CK668" s="36"/>
      <c r="CL668" s="60">
        <v>60</v>
      </c>
    </row>
    <row r="669" spans="1:90" ht="26.25" customHeight="1" x14ac:dyDescent="0.25">
      <c r="A669" s="37">
        <v>78</v>
      </c>
      <c r="B669" s="37"/>
      <c r="C669" s="37" t="s">
        <v>25</v>
      </c>
      <c r="D669" s="37">
        <v>30</v>
      </c>
      <c r="E669" s="39"/>
      <c r="F669" s="44"/>
      <c r="G669" s="44">
        <v>242.5</v>
      </c>
      <c r="H669" s="41">
        <f t="shared" si="1251"/>
        <v>242.29</v>
      </c>
      <c r="I669" s="42">
        <v>242.18</v>
      </c>
      <c r="J669" s="43">
        <f t="shared" si="1252"/>
        <v>-8.6712362705417261E-4</v>
      </c>
      <c r="K669" s="44">
        <f t="shared" si="1253"/>
        <v>-0.20999999999997954</v>
      </c>
      <c r="L669" s="91" t="s">
        <v>1382</v>
      </c>
      <c r="M669" s="127" t="s">
        <v>1229</v>
      </c>
      <c r="N669" s="46">
        <f t="shared" si="1183"/>
        <v>242.39</v>
      </c>
      <c r="O669" s="46">
        <f t="shared" si="1151"/>
        <v>-0.11000000000000001</v>
      </c>
      <c r="P669" s="44">
        <v>242.5</v>
      </c>
      <c r="Q669" s="46"/>
      <c r="R669" s="37"/>
      <c r="S669" s="46"/>
      <c r="T669" s="40"/>
      <c r="U669" s="47" t="str">
        <f t="shared" si="1254"/>
        <v/>
      </c>
      <c r="V669" s="47" t="str">
        <f t="shared" si="1255"/>
        <v/>
      </c>
      <c r="W669" s="50"/>
      <c r="X669" s="50"/>
      <c r="Y669" s="50"/>
      <c r="Z669" s="50"/>
      <c r="AA669" s="50"/>
      <c r="AB669" s="50"/>
      <c r="AC669" s="50"/>
      <c r="AD669" s="50"/>
      <c r="AE669" s="51">
        <f t="shared" si="1185"/>
        <v>78</v>
      </c>
      <c r="AF669" s="51" t="str">
        <f t="shared" si="1186"/>
        <v/>
      </c>
      <c r="AG669" s="51" t="str">
        <f t="shared" si="1187"/>
        <v>o</v>
      </c>
      <c r="AH669" s="51">
        <f t="shared" si="1188"/>
        <v>30</v>
      </c>
      <c r="AI669" s="52">
        <f t="shared" si="1189"/>
        <v>242.29</v>
      </c>
      <c r="AJ669" s="51"/>
      <c r="AK669" s="53"/>
      <c r="AL669" s="52"/>
      <c r="AM669" s="53">
        <f t="shared" si="1191"/>
        <v>30</v>
      </c>
      <c r="AN669" s="53">
        <f>IF(AJ669&lt;&gt;"",IF(AJ669="o",VLOOKUP(AM669,OpenSect!$A$1:$D$11,2),IF(AJ669="u",VLOOKUP(AM669,UpHill!$A$1:$D$35,2),IF(AJ669="d",VLOOKUP(AM669,DownHill!$A$3:$D$29,2),IF(AJ669="f",VLOOKUP(AM669,FlatUnd!$A$2:$D$30,2),IF(AJ669="t",VLOOKUP(AM669,TimeAdd!$A$1:$D$176,2),IF(AJ669="l",VLOOKUP(AM669,SLimit!$A$1:$D$8,2),AN668)))))),AN668)</f>
        <v>30</v>
      </c>
      <c r="AO669" s="53">
        <f>IF(AJ669&lt;&gt;"",IF(AJ669="o",VLOOKUP(AM669,OpenSect!$A$1:$D$11,3),IF(AJ669="u",VLOOKUP(AM669,UpHill!$A$1:$D$35,3),IF(AJ669="d",VLOOKUP(AM669,DownHill!$A$3:$D$29,3),IF(AJ669="f",VLOOKUP(AM669,FlatUnd!$A$2:$D$30,3),IF(AJ669="t",VLOOKUP(AM669,TimeAdd!$A$1:$D$18,3),IF(AJ669="l",VLOOKUP(AM669,SLimit!$A$1:$D$8,3),AO668)))))),AO668)</f>
        <v>30</v>
      </c>
      <c r="AP669" s="53">
        <f>IF(AJ669&lt;&gt;"",IF(AJ669="o",VLOOKUP(AM669,OpenSect!$A$1:$D$11,4),IF(AJ669="u",VLOOKUP(AM669,UpHill!$A$1:$D$35,4),IF(AJ669="d",VLOOKUP(AM669,DownHill!$A$3:$D$29,4),IF(AJ669="f",VLOOKUP(AM669,FlatUnd!$A$2:$D$30,4),IF(AJ669="t",VLOOKUP(AM669,TimeAdd!$A$1:$D$18,4),IF(AJ669="l",VLOOKUP(AM669,SLimit!$A$1:$D$8,4),AP668)))))),AP668)</f>
        <v>30</v>
      </c>
      <c r="AQ669" s="53" t="str">
        <f t="shared" si="1192"/>
        <v>60</v>
      </c>
      <c r="AR669" s="54" t="str">
        <f t="shared" si="1193"/>
        <v xml:space="preserve">Traffic Light . Pedestrian </v>
      </c>
      <c r="AS669" s="55"/>
      <c r="AT669" s="55"/>
      <c r="AU669" s="56">
        <f>IF(GroupStTimes!$A$8=0,MIN(CB669,CD669,CF669),MIN(BZ669,CB669,CD669,CF669))</f>
        <v>0.56984953703703689</v>
      </c>
      <c r="AV669" s="56">
        <f>IF(GroupStTimes!$A$8=0,MAX(CC669,CE669,CG669),MAX(CA669,CC669,CE669,CG669))</f>
        <v>0.61568287037037017</v>
      </c>
      <c r="AW669" s="57" t="str">
        <f t="shared" si="1194"/>
        <v/>
      </c>
      <c r="AX669" s="58" t="str">
        <f t="shared" si="1195"/>
        <v/>
      </c>
      <c r="AY669" s="58" t="str">
        <f t="shared" si="1196"/>
        <v/>
      </c>
      <c r="AZ669" s="31">
        <f t="shared" si="1197"/>
        <v>241.49</v>
      </c>
      <c r="BA669" s="59">
        <f t="shared" si="1198"/>
        <v>0.57357638888888862</v>
      </c>
      <c r="BB669" s="59">
        <f t="shared" si="1199"/>
        <v>0.57913194444444427</v>
      </c>
      <c r="BC669" s="59">
        <f t="shared" si="1200"/>
        <v>0.56873842592592583</v>
      </c>
      <c r="BD669" s="59">
        <f t="shared" si="1201"/>
        <v>0.61457175925925911</v>
      </c>
      <c r="BE669" s="59">
        <f t="shared" si="1202"/>
        <v>0.59616898148148156</v>
      </c>
      <c r="BF669" s="59">
        <f t="shared" si="1203"/>
        <v>0.60658564814814819</v>
      </c>
      <c r="BG669" s="59">
        <f t="shared" si="1204"/>
        <v>0.6086921296296296</v>
      </c>
      <c r="BH669" s="59">
        <f t="shared" si="1205"/>
        <v>0.60799768518518515</v>
      </c>
      <c r="BI669" s="31">
        <f t="shared" si="1206"/>
        <v>0.79999999999998295</v>
      </c>
      <c r="BJ669" s="61">
        <f t="shared" ref="BJ669:BM669" si="1259">IF($AJ668="t",IF(AM667=0,0,$BI669/AM667),IF(AM668=0,0,$BI669/AM668))</f>
        <v>2.6666666666666099E-2</v>
      </c>
      <c r="BK669" s="61">
        <f t="shared" si="1259"/>
        <v>2.6666666666666099E-2</v>
      </c>
      <c r="BL669" s="61">
        <f t="shared" si="1259"/>
        <v>2.6666666666666099E-2</v>
      </c>
      <c r="BM669" s="61">
        <f t="shared" si="1259"/>
        <v>2.6666666666666099E-2</v>
      </c>
      <c r="BN669" s="62">
        <f t="shared" si="1208"/>
        <v>0</v>
      </c>
      <c r="BO669" s="62">
        <f t="shared" si="1209"/>
        <v>1</v>
      </c>
      <c r="BP669" s="62">
        <f t="shared" si="1210"/>
        <v>36</v>
      </c>
      <c r="BQ669" s="62">
        <f t="shared" si="1211"/>
        <v>0</v>
      </c>
      <c r="BR669" s="62">
        <f t="shared" si="1212"/>
        <v>1</v>
      </c>
      <c r="BS669" s="62">
        <f t="shared" si="1213"/>
        <v>36</v>
      </c>
      <c r="BT669" s="62">
        <f t="shared" si="1214"/>
        <v>0</v>
      </c>
      <c r="BU669" s="62">
        <f t="shared" si="1215"/>
        <v>1</v>
      </c>
      <c r="BV669" s="62">
        <f t="shared" si="1216"/>
        <v>36</v>
      </c>
      <c r="BW669" s="62">
        <f t="shared" si="1217"/>
        <v>0</v>
      </c>
      <c r="BX669" s="62">
        <f t="shared" si="1218"/>
        <v>1</v>
      </c>
      <c r="BY669" s="62">
        <f t="shared" si="1219"/>
        <v>36</v>
      </c>
      <c r="BZ669" s="63">
        <f t="shared" si="1220"/>
        <v>0.57468749999999968</v>
      </c>
      <c r="CA669" s="63">
        <f t="shared" si="1221"/>
        <v>0.58024305555555533</v>
      </c>
      <c r="CB669" s="63">
        <f t="shared" si="1222"/>
        <v>0.56984953703703689</v>
      </c>
      <c r="CC669" s="63">
        <f t="shared" si="1223"/>
        <v>0.61568287037037017</v>
      </c>
      <c r="CD669" s="63">
        <f t="shared" si="1224"/>
        <v>0.59728009259259263</v>
      </c>
      <c r="CE669" s="63">
        <f t="shared" si="1225"/>
        <v>0.60769675925925926</v>
      </c>
      <c r="CF669" s="63">
        <f t="shared" si="1226"/>
        <v>0.60980324074074066</v>
      </c>
      <c r="CG669" s="63">
        <f t="shared" si="1227"/>
        <v>0.60910879629629622</v>
      </c>
      <c r="CH669" s="36"/>
      <c r="CI669" s="36"/>
      <c r="CJ669" s="36"/>
      <c r="CK669" s="36"/>
      <c r="CL669" s="60">
        <v>60</v>
      </c>
    </row>
    <row r="670" spans="1:90" ht="26.25" customHeight="1" x14ac:dyDescent="0.25">
      <c r="A670" s="37">
        <v>78</v>
      </c>
      <c r="B670" s="37"/>
      <c r="C670" s="37" t="s">
        <v>25</v>
      </c>
      <c r="D670" s="37">
        <v>30</v>
      </c>
      <c r="E670" s="39"/>
      <c r="F670" s="44"/>
      <c r="G670" s="44">
        <v>242.78</v>
      </c>
      <c r="H670" s="41">
        <f t="shared" si="1251"/>
        <v>242.57</v>
      </c>
      <c r="I670" s="42">
        <v>242.47</v>
      </c>
      <c r="J670" s="43">
        <f t="shared" si="1252"/>
        <v>-8.2484431063632052E-4</v>
      </c>
      <c r="K670" s="44">
        <f t="shared" si="1253"/>
        <v>-0.19999999999998863</v>
      </c>
      <c r="L670" s="91" t="s">
        <v>1383</v>
      </c>
      <c r="M670" s="127" t="s">
        <v>1229</v>
      </c>
      <c r="N670" s="46">
        <f t="shared" si="1183"/>
        <v>242.67</v>
      </c>
      <c r="O670" s="46">
        <f t="shared" si="1151"/>
        <v>-0.11000000000000001</v>
      </c>
      <c r="P670" s="44">
        <v>242.78</v>
      </c>
      <c r="Q670" s="46"/>
      <c r="R670" s="37"/>
      <c r="S670" s="46"/>
      <c r="T670" s="40"/>
      <c r="U670" s="47" t="str">
        <f t="shared" si="1254"/>
        <v/>
      </c>
      <c r="V670" s="47" t="str">
        <f t="shared" si="1255"/>
        <v/>
      </c>
      <c r="W670" s="50"/>
      <c r="X670" s="50"/>
      <c r="Y670" s="50"/>
      <c r="Z670" s="50"/>
      <c r="AA670" s="50"/>
      <c r="AB670" s="50"/>
      <c r="AC670" s="50"/>
      <c r="AD670" s="50"/>
      <c r="AE670" s="51">
        <f t="shared" si="1185"/>
        <v>78</v>
      </c>
      <c r="AF670" s="51" t="str">
        <f t="shared" si="1186"/>
        <v/>
      </c>
      <c r="AG670" s="51" t="str">
        <f t="shared" si="1187"/>
        <v>o</v>
      </c>
      <c r="AH670" s="51">
        <f t="shared" si="1188"/>
        <v>30</v>
      </c>
      <c r="AI670" s="52">
        <f t="shared" si="1189"/>
        <v>242.57</v>
      </c>
      <c r="AJ670" s="51" t="s">
        <v>25</v>
      </c>
      <c r="AK670" s="53"/>
      <c r="AL670" s="52"/>
      <c r="AM670" s="53">
        <f t="shared" si="1191"/>
        <v>30</v>
      </c>
      <c r="AN670" s="53">
        <f>IF(AJ670&lt;&gt;"",IF(AJ670="o",VLOOKUP(AM670,OpenSect!$A$1:$D$11,2),IF(AJ670="u",VLOOKUP(AM670,UpHill!$A$1:$D$35,2),IF(AJ670="d",VLOOKUP(AM670,DownHill!$A$3:$D$29,2),IF(AJ670="f",VLOOKUP(AM670,FlatUnd!$A$2:$D$30,2),IF(AJ670="t",VLOOKUP(AM670,TimeAdd!$A$1:$D$176,2),IF(AJ670="l",VLOOKUP(AM670,SLimit!$A$1:$D$8,2),AN669)))))),AN669)</f>
        <v>30</v>
      </c>
      <c r="AO670" s="53">
        <f>IF(AJ670&lt;&gt;"",IF(AJ670="o",VLOOKUP(AM670,OpenSect!$A$1:$D$11,3),IF(AJ670="u",VLOOKUP(AM670,UpHill!$A$1:$D$35,3),IF(AJ670="d",VLOOKUP(AM670,DownHill!$A$3:$D$29,3),IF(AJ670="f",VLOOKUP(AM670,FlatUnd!$A$2:$D$30,3),IF(AJ670="t",VLOOKUP(AM670,TimeAdd!$A$1:$D$18,3),IF(AJ670="l",VLOOKUP(AM670,SLimit!$A$1:$D$8,3),AO669)))))),AO669)</f>
        <v>30</v>
      </c>
      <c r="AP670" s="53">
        <f>IF(AJ670&lt;&gt;"",IF(AJ670="o",VLOOKUP(AM670,OpenSect!$A$1:$D$11,4),IF(AJ670="u",VLOOKUP(AM670,UpHill!$A$1:$D$35,4),IF(AJ670="d",VLOOKUP(AM670,DownHill!$A$3:$D$29,4),IF(AJ670="f",VLOOKUP(AM670,FlatUnd!$A$2:$D$30,4),IF(AJ670="t",VLOOKUP(AM670,TimeAdd!$A$1:$D$18,4),IF(AJ670="l",VLOOKUP(AM670,SLimit!$A$1:$D$8,4),AP669)))))),AP669)</f>
        <v>30</v>
      </c>
      <c r="AQ670" s="53" t="str">
        <f t="shared" si="1192"/>
        <v>60</v>
      </c>
      <c r="AR670" s="54" t="str">
        <f t="shared" si="1193"/>
        <v>60 Speed limit. Move to Right hand Lane.</v>
      </c>
      <c r="AS670" s="55"/>
      <c r="AT670" s="55"/>
      <c r="AU670" s="56">
        <f>IF(GroupStTimes!$A$8=0,MIN(CB670,CD670,CF670),MIN(BZ670,CB670,CD670,CF670))</f>
        <v>0.57024305555555543</v>
      </c>
      <c r="AV670" s="56">
        <f>IF(GroupStTimes!$A$8=0,MAX(CC670,CE670,CG670),MAX(CA670,CC670,CE670,CG670))</f>
        <v>0.61607638888888872</v>
      </c>
      <c r="AW670" s="57" t="str">
        <f t="shared" si="1194"/>
        <v/>
      </c>
      <c r="AX670" s="58" t="str">
        <f t="shared" si="1195"/>
        <v/>
      </c>
      <c r="AY670" s="58" t="str">
        <f t="shared" si="1196"/>
        <v/>
      </c>
      <c r="AZ670" s="31">
        <f t="shared" si="1197"/>
        <v>241.49</v>
      </c>
      <c r="BA670" s="59">
        <f t="shared" si="1198"/>
        <v>0.57357638888888862</v>
      </c>
      <c r="BB670" s="59">
        <f t="shared" si="1199"/>
        <v>0.57913194444444427</v>
      </c>
      <c r="BC670" s="59">
        <f t="shared" si="1200"/>
        <v>0.56873842592592583</v>
      </c>
      <c r="BD670" s="59">
        <f t="shared" si="1201"/>
        <v>0.61457175925925911</v>
      </c>
      <c r="BE670" s="59">
        <f t="shared" si="1202"/>
        <v>0.59616898148148156</v>
      </c>
      <c r="BF670" s="59">
        <f t="shared" si="1203"/>
        <v>0.60658564814814819</v>
      </c>
      <c r="BG670" s="59">
        <f t="shared" si="1204"/>
        <v>0.6086921296296296</v>
      </c>
      <c r="BH670" s="59">
        <f t="shared" si="1205"/>
        <v>0.60799768518518515</v>
      </c>
      <c r="BI670" s="31">
        <f t="shared" si="1206"/>
        <v>1.0799999999999841</v>
      </c>
      <c r="BJ670" s="61">
        <f t="shared" ref="BJ670:BM670" si="1260">IF($AJ669="t",IF(AM668=0,0,$BI670/AM668),IF(AM669=0,0,$BI670/AM669))</f>
        <v>3.599999999999947E-2</v>
      </c>
      <c r="BK670" s="61">
        <f t="shared" si="1260"/>
        <v>3.599999999999947E-2</v>
      </c>
      <c r="BL670" s="61">
        <f t="shared" si="1260"/>
        <v>3.599999999999947E-2</v>
      </c>
      <c r="BM670" s="61">
        <f t="shared" si="1260"/>
        <v>3.599999999999947E-2</v>
      </c>
      <c r="BN670" s="62">
        <f t="shared" si="1208"/>
        <v>0</v>
      </c>
      <c r="BO670" s="62">
        <f t="shared" si="1209"/>
        <v>2</v>
      </c>
      <c r="BP670" s="62">
        <f t="shared" si="1210"/>
        <v>10</v>
      </c>
      <c r="BQ670" s="62">
        <f t="shared" si="1211"/>
        <v>0</v>
      </c>
      <c r="BR670" s="62">
        <f t="shared" si="1212"/>
        <v>2</v>
      </c>
      <c r="BS670" s="62">
        <f t="shared" si="1213"/>
        <v>10</v>
      </c>
      <c r="BT670" s="62">
        <f t="shared" si="1214"/>
        <v>0</v>
      </c>
      <c r="BU670" s="62">
        <f t="shared" si="1215"/>
        <v>2</v>
      </c>
      <c r="BV670" s="62">
        <f t="shared" si="1216"/>
        <v>10</v>
      </c>
      <c r="BW670" s="62">
        <f t="shared" si="1217"/>
        <v>0</v>
      </c>
      <c r="BX670" s="62">
        <f t="shared" si="1218"/>
        <v>2</v>
      </c>
      <c r="BY670" s="62">
        <f t="shared" si="1219"/>
        <v>10</v>
      </c>
      <c r="BZ670" s="63">
        <f t="shared" si="1220"/>
        <v>0.57508101851851823</v>
      </c>
      <c r="CA670" s="63">
        <f t="shared" si="1221"/>
        <v>0.58063657407407387</v>
      </c>
      <c r="CB670" s="63">
        <f t="shared" si="1222"/>
        <v>0.57024305555555543</v>
      </c>
      <c r="CC670" s="63">
        <f t="shared" si="1223"/>
        <v>0.61607638888888872</v>
      </c>
      <c r="CD670" s="63">
        <f t="shared" si="1224"/>
        <v>0.59767361111111117</v>
      </c>
      <c r="CE670" s="63">
        <f t="shared" si="1225"/>
        <v>0.6080902777777778</v>
      </c>
      <c r="CF670" s="63">
        <f t="shared" si="1226"/>
        <v>0.6101967592592592</v>
      </c>
      <c r="CG670" s="63">
        <f t="shared" si="1227"/>
        <v>0.60950231481481476</v>
      </c>
      <c r="CH670" s="36"/>
      <c r="CI670" s="36"/>
      <c r="CJ670" s="36"/>
      <c r="CK670" s="36"/>
      <c r="CL670" s="60">
        <v>60</v>
      </c>
    </row>
    <row r="671" spans="1:90" ht="26.25" customHeight="1" x14ac:dyDescent="0.25">
      <c r="A671" s="37">
        <v>78</v>
      </c>
      <c r="B671" s="37"/>
      <c r="E671" s="39"/>
      <c r="F671" s="44"/>
      <c r="G671" s="44">
        <v>242.82</v>
      </c>
      <c r="H671" s="41">
        <f t="shared" si="1251"/>
        <v>242.61</v>
      </c>
      <c r="I671" s="42">
        <v>242.51</v>
      </c>
      <c r="J671" s="43">
        <f t="shared" si="1252"/>
        <v>-8.2470825945317157E-4</v>
      </c>
      <c r="K671" s="44">
        <f t="shared" si="1253"/>
        <v>-0.19999999999998863</v>
      </c>
      <c r="L671" s="91" t="s">
        <v>1384</v>
      </c>
      <c r="M671" s="127" t="s">
        <v>1229</v>
      </c>
      <c r="N671" s="46">
        <f t="shared" si="1183"/>
        <v>242.70999999999998</v>
      </c>
      <c r="O671" s="46">
        <f t="shared" si="1151"/>
        <v>-0.11000000000000001</v>
      </c>
      <c r="P671" s="44">
        <v>242.82</v>
      </c>
      <c r="Q671" s="46"/>
      <c r="R671" s="37"/>
      <c r="S671" s="46"/>
      <c r="T671" s="40"/>
      <c r="U671" s="47" t="str">
        <f t="shared" si="1254"/>
        <v/>
      </c>
      <c r="V671" s="47" t="str">
        <f t="shared" si="1255"/>
        <v/>
      </c>
      <c r="W671" s="50"/>
      <c r="X671" s="50"/>
      <c r="Y671" s="50"/>
      <c r="Z671" s="50"/>
      <c r="AA671" s="50"/>
      <c r="AB671" s="50"/>
      <c r="AC671" s="50"/>
      <c r="AD671" s="50"/>
      <c r="AE671" s="51">
        <f t="shared" si="1185"/>
        <v>78</v>
      </c>
      <c r="AF671" s="51" t="str">
        <f t="shared" si="1186"/>
        <v/>
      </c>
      <c r="AG671" s="51" t="str">
        <f t="shared" si="1187"/>
        <v/>
      </c>
      <c r="AH671" s="51" t="str">
        <f t="shared" si="1188"/>
        <v/>
      </c>
      <c r="AI671" s="52">
        <f t="shared" si="1189"/>
        <v>242.61</v>
      </c>
      <c r="AJ671" s="51"/>
      <c r="AK671" s="53"/>
      <c r="AL671" s="52"/>
      <c r="AM671" s="53">
        <f t="shared" si="1191"/>
        <v>30</v>
      </c>
      <c r="AN671" s="53">
        <f>IF(AJ671&lt;&gt;"",IF(AJ671="o",VLOOKUP(AM671,OpenSect!$A$1:$D$11,2),IF(AJ671="u",VLOOKUP(AM671,UpHill!$A$1:$D$35,2),IF(AJ671="d",VLOOKUP(AM671,DownHill!$A$3:$D$29,2),IF(AJ671="f",VLOOKUP(AM671,FlatUnd!$A$2:$D$30,2),IF(AJ671="t",VLOOKUP(AM671,TimeAdd!$A$1:$D$176,2),IF(AJ671="l",VLOOKUP(AM671,SLimit!$A$1:$D$8,2),AN670)))))),AN670)</f>
        <v>30</v>
      </c>
      <c r="AO671" s="53">
        <f>IF(AJ671&lt;&gt;"",IF(AJ671="o",VLOOKUP(AM671,OpenSect!$A$1:$D$11,3),IF(AJ671="u",VLOOKUP(AM671,UpHill!$A$1:$D$35,3),IF(AJ671="d",VLOOKUP(AM671,DownHill!$A$3:$D$29,3),IF(AJ671="f",VLOOKUP(AM671,FlatUnd!$A$2:$D$30,3),IF(AJ671="t",VLOOKUP(AM671,TimeAdd!$A$1:$D$18,3),IF(AJ671="l",VLOOKUP(AM671,SLimit!$A$1:$D$8,3),AO670)))))),AO670)</f>
        <v>30</v>
      </c>
      <c r="AP671" s="53">
        <f>IF(AJ671&lt;&gt;"",IF(AJ671="o",VLOOKUP(AM671,OpenSect!$A$1:$D$11,4),IF(AJ671="u",VLOOKUP(AM671,UpHill!$A$1:$D$35,4),IF(AJ671="d",VLOOKUP(AM671,DownHill!$A$3:$D$29,4),IF(AJ671="f",VLOOKUP(AM671,FlatUnd!$A$2:$D$30,4),IF(AJ671="t",VLOOKUP(AM671,TimeAdd!$A$1:$D$18,4),IF(AJ671="l",VLOOKUP(AM671,SLimit!$A$1:$D$8,4),AP670)))))),AP670)</f>
        <v>30</v>
      </c>
      <c r="AQ671" s="53" t="str">
        <f t="shared" si="1192"/>
        <v>60</v>
      </c>
      <c r="AR671" s="54" t="str">
        <f t="shared" si="1193"/>
        <v xml:space="preserve"> Warning Sharp Curve {Right}.</v>
      </c>
      <c r="AS671" s="55"/>
      <c r="AT671" s="55"/>
      <c r="AU671" s="56">
        <f>IF(GroupStTimes!$A$8=0,MIN(CB671,CD671,CF671),MIN(BZ671,CB671,CD671,CF671))</f>
        <v>0.5702893518518517</v>
      </c>
      <c r="AV671" s="56">
        <f>IF(GroupStTimes!$A$8=0,MAX(CC671,CE671,CG671),MAX(CA671,CC671,CE671,CG671))</f>
        <v>0.61612268518518498</v>
      </c>
      <c r="AW671" s="57" t="str">
        <f t="shared" si="1194"/>
        <v/>
      </c>
      <c r="AX671" s="58" t="str">
        <f t="shared" si="1195"/>
        <v/>
      </c>
      <c r="AY671" s="58" t="str">
        <f t="shared" si="1196"/>
        <v/>
      </c>
      <c r="AZ671" s="31">
        <f t="shared" si="1197"/>
        <v>241.49</v>
      </c>
      <c r="BA671" s="59">
        <f t="shared" si="1198"/>
        <v>0.57357638888888862</v>
      </c>
      <c r="BB671" s="59">
        <f t="shared" si="1199"/>
        <v>0.57913194444444427</v>
      </c>
      <c r="BC671" s="59">
        <f t="shared" si="1200"/>
        <v>0.56873842592592583</v>
      </c>
      <c r="BD671" s="59">
        <f t="shared" si="1201"/>
        <v>0.61457175925925911</v>
      </c>
      <c r="BE671" s="59">
        <f t="shared" si="1202"/>
        <v>0.59616898148148156</v>
      </c>
      <c r="BF671" s="59">
        <f t="shared" si="1203"/>
        <v>0.60658564814814819</v>
      </c>
      <c r="BG671" s="59">
        <f t="shared" si="1204"/>
        <v>0.6086921296296296</v>
      </c>
      <c r="BH671" s="59">
        <f t="shared" si="1205"/>
        <v>0.60799768518518515</v>
      </c>
      <c r="BI671" s="31">
        <f t="shared" si="1206"/>
        <v>1.1200000000000045</v>
      </c>
      <c r="BJ671" s="61">
        <f t="shared" ref="BJ671:BM671" si="1261">IF($AJ670="t",IF(AM669=0,0,$BI671/AM669),IF(AM670=0,0,$BI671/AM670))</f>
        <v>3.7333333333333482E-2</v>
      </c>
      <c r="BK671" s="61">
        <f t="shared" si="1261"/>
        <v>3.7333333333333482E-2</v>
      </c>
      <c r="BL671" s="61">
        <f t="shared" si="1261"/>
        <v>3.7333333333333482E-2</v>
      </c>
      <c r="BM671" s="61">
        <f t="shared" si="1261"/>
        <v>3.7333333333333482E-2</v>
      </c>
      <c r="BN671" s="62">
        <f t="shared" si="1208"/>
        <v>0</v>
      </c>
      <c r="BO671" s="62">
        <f t="shared" si="1209"/>
        <v>2</v>
      </c>
      <c r="BP671" s="62">
        <f t="shared" si="1210"/>
        <v>14</v>
      </c>
      <c r="BQ671" s="62">
        <f t="shared" si="1211"/>
        <v>0</v>
      </c>
      <c r="BR671" s="62">
        <f t="shared" si="1212"/>
        <v>2</v>
      </c>
      <c r="BS671" s="62">
        <f t="shared" si="1213"/>
        <v>14</v>
      </c>
      <c r="BT671" s="62">
        <f t="shared" si="1214"/>
        <v>0</v>
      </c>
      <c r="BU671" s="62">
        <f t="shared" si="1215"/>
        <v>2</v>
      </c>
      <c r="BV671" s="62">
        <f t="shared" si="1216"/>
        <v>14</v>
      </c>
      <c r="BW671" s="62">
        <f t="shared" si="1217"/>
        <v>0</v>
      </c>
      <c r="BX671" s="62">
        <f t="shared" si="1218"/>
        <v>2</v>
      </c>
      <c r="BY671" s="62">
        <f t="shared" si="1219"/>
        <v>14</v>
      </c>
      <c r="BZ671" s="63">
        <f t="shared" si="1220"/>
        <v>0.57512731481481449</v>
      </c>
      <c r="CA671" s="63">
        <f t="shared" si="1221"/>
        <v>0.58068287037037014</v>
      </c>
      <c r="CB671" s="63">
        <f t="shared" si="1222"/>
        <v>0.5702893518518517</v>
      </c>
      <c r="CC671" s="63">
        <f t="shared" si="1223"/>
        <v>0.61612268518518498</v>
      </c>
      <c r="CD671" s="63">
        <f t="shared" si="1224"/>
        <v>0.59771990740740744</v>
      </c>
      <c r="CE671" s="63">
        <f t="shared" si="1225"/>
        <v>0.60813657407407407</v>
      </c>
      <c r="CF671" s="63">
        <f t="shared" si="1226"/>
        <v>0.61024305555555547</v>
      </c>
      <c r="CG671" s="63">
        <f t="shared" si="1227"/>
        <v>0.60954861111111103</v>
      </c>
      <c r="CH671" s="36"/>
      <c r="CI671" s="36"/>
      <c r="CJ671" s="36"/>
      <c r="CK671" s="36"/>
      <c r="CL671" s="60">
        <v>60</v>
      </c>
    </row>
    <row r="672" spans="1:90" ht="26.25" customHeight="1" x14ac:dyDescent="0.25">
      <c r="A672" s="37">
        <v>78</v>
      </c>
      <c r="B672" s="37"/>
      <c r="C672" s="37" t="s">
        <v>25</v>
      </c>
      <c r="D672" s="37">
        <v>30</v>
      </c>
      <c r="E672" s="39"/>
      <c r="F672" s="44"/>
      <c r="G672" s="44">
        <v>242.91</v>
      </c>
      <c r="H672" s="41">
        <f t="shared" si="1251"/>
        <v>242.7</v>
      </c>
      <c r="I672" s="42">
        <v>242.6</v>
      </c>
      <c r="J672" s="43">
        <f t="shared" si="1252"/>
        <v>-8.2440230832641649E-4</v>
      </c>
      <c r="K672" s="44">
        <f t="shared" si="1253"/>
        <v>-0.19999999999998863</v>
      </c>
      <c r="L672" s="91" t="s">
        <v>1385</v>
      </c>
      <c r="M672" s="127" t="s">
        <v>1229</v>
      </c>
      <c r="N672" s="46">
        <f t="shared" si="1183"/>
        <v>242.79999999999998</v>
      </c>
      <c r="O672" s="46">
        <f t="shared" si="1151"/>
        <v>-0.11000000000000001</v>
      </c>
      <c r="P672" s="44">
        <v>242.91</v>
      </c>
      <c r="Q672" s="46"/>
      <c r="R672" s="37"/>
      <c r="S672" s="46"/>
      <c r="T672" s="40"/>
      <c r="U672" s="47" t="str">
        <f t="shared" si="1254"/>
        <v/>
      </c>
      <c r="V672" s="47" t="str">
        <f t="shared" si="1255"/>
        <v/>
      </c>
      <c r="W672" s="50"/>
      <c r="X672" s="50"/>
      <c r="Y672" s="50"/>
      <c r="Z672" s="50"/>
      <c r="AA672" s="50"/>
      <c r="AB672" s="50"/>
      <c r="AC672" s="50"/>
      <c r="AD672" s="50"/>
      <c r="AE672" s="51">
        <f t="shared" si="1185"/>
        <v>78</v>
      </c>
      <c r="AF672" s="51" t="str">
        <f t="shared" si="1186"/>
        <v/>
      </c>
      <c r="AG672" s="51" t="str">
        <f t="shared" si="1187"/>
        <v>o</v>
      </c>
      <c r="AH672" s="51">
        <f t="shared" si="1188"/>
        <v>30</v>
      </c>
      <c r="AI672" s="52">
        <f t="shared" si="1189"/>
        <v>242.7</v>
      </c>
      <c r="AJ672" s="51" t="s">
        <v>25</v>
      </c>
      <c r="AK672" s="53"/>
      <c r="AL672" s="52"/>
      <c r="AM672" s="53">
        <f t="shared" si="1191"/>
        <v>30</v>
      </c>
      <c r="AN672" s="53">
        <f>IF(AJ672&lt;&gt;"",IF(AJ672="o",VLOOKUP(AM672,OpenSect!$A$1:$D$11,2),IF(AJ672="u",VLOOKUP(AM672,UpHill!$A$1:$D$35,2),IF(AJ672="d",VLOOKUP(AM672,DownHill!$A$3:$D$29,2),IF(AJ672="f",VLOOKUP(AM672,FlatUnd!$A$2:$D$30,2),IF(AJ672="t",VLOOKUP(AM672,TimeAdd!$A$1:$D$176,2),IF(AJ672="l",VLOOKUP(AM672,SLimit!$A$1:$D$8,2),AN671)))))),AN671)</f>
        <v>30</v>
      </c>
      <c r="AO672" s="53">
        <f>IF(AJ672&lt;&gt;"",IF(AJ672="o",VLOOKUP(AM672,OpenSect!$A$1:$D$11,3),IF(AJ672="u",VLOOKUP(AM672,UpHill!$A$1:$D$35,3),IF(AJ672="d",VLOOKUP(AM672,DownHill!$A$3:$D$29,3),IF(AJ672="f",VLOOKUP(AM672,FlatUnd!$A$2:$D$30,3),IF(AJ672="t",VLOOKUP(AM672,TimeAdd!$A$1:$D$18,3),IF(AJ672="l",VLOOKUP(AM672,SLimit!$A$1:$D$8,3),AO671)))))),AO671)</f>
        <v>30</v>
      </c>
      <c r="AP672" s="53">
        <f>IF(AJ672&lt;&gt;"",IF(AJ672="o",VLOOKUP(AM672,OpenSect!$A$1:$D$11,4),IF(AJ672="u",VLOOKUP(AM672,UpHill!$A$1:$D$35,4),IF(AJ672="d",VLOOKUP(AM672,DownHill!$A$3:$D$29,4),IF(AJ672="f",VLOOKUP(AM672,FlatUnd!$A$2:$D$30,4),IF(AJ672="t",VLOOKUP(AM672,TimeAdd!$A$1:$D$18,4),IF(AJ672="l",VLOOKUP(AM672,SLimit!$A$1:$D$8,4),AP671)))))),AP671)</f>
        <v>30</v>
      </c>
      <c r="AQ672" s="53" t="str">
        <f t="shared" si="1192"/>
        <v>60</v>
      </c>
      <c r="AR672" s="54" t="str">
        <f t="shared" si="1193"/>
        <v>STOP T- Junction Turn RIGHT</v>
      </c>
      <c r="AS672" s="55"/>
      <c r="AT672" s="55"/>
      <c r="AU672" s="56">
        <f>IF(GroupStTimes!$A$8=0,MIN(CB672,CD672,CF672),MIN(BZ672,CB672,CD672,CF672))</f>
        <v>0.57041666666666657</v>
      </c>
      <c r="AV672" s="56">
        <f>IF(GroupStTimes!$A$8=0,MAX(CC672,CE672,CG672),MAX(CA672,CC672,CE672,CG672))</f>
        <v>0.61624999999999985</v>
      </c>
      <c r="AW672" s="57" t="str">
        <f t="shared" si="1194"/>
        <v/>
      </c>
      <c r="AX672" s="58" t="str">
        <f t="shared" si="1195"/>
        <v/>
      </c>
      <c r="AY672" s="58" t="str">
        <f t="shared" si="1196"/>
        <v/>
      </c>
      <c r="AZ672" s="31">
        <f t="shared" si="1197"/>
        <v>241.49</v>
      </c>
      <c r="BA672" s="59">
        <f t="shared" si="1198"/>
        <v>0.57357638888888862</v>
      </c>
      <c r="BB672" s="59">
        <f t="shared" si="1199"/>
        <v>0.57913194444444427</v>
      </c>
      <c r="BC672" s="59">
        <f t="shared" si="1200"/>
        <v>0.56873842592592583</v>
      </c>
      <c r="BD672" s="59">
        <f t="shared" si="1201"/>
        <v>0.61457175925925911</v>
      </c>
      <c r="BE672" s="59">
        <f t="shared" si="1202"/>
        <v>0.59616898148148156</v>
      </c>
      <c r="BF672" s="59">
        <f t="shared" si="1203"/>
        <v>0.60658564814814819</v>
      </c>
      <c r="BG672" s="59">
        <f t="shared" si="1204"/>
        <v>0.6086921296296296</v>
      </c>
      <c r="BH672" s="59">
        <f t="shared" si="1205"/>
        <v>0.60799768518518515</v>
      </c>
      <c r="BI672" s="31">
        <f t="shared" si="1206"/>
        <v>1.2099999999999795</v>
      </c>
      <c r="BJ672" s="61">
        <f t="shared" ref="BJ672:BM672" si="1262">IF($AJ671="t",IF(AM670=0,0,$BI672/AM670),IF(AM671=0,0,$BI672/AM671))</f>
        <v>4.0333333333332652E-2</v>
      </c>
      <c r="BK672" s="61">
        <f t="shared" si="1262"/>
        <v>4.0333333333332652E-2</v>
      </c>
      <c r="BL672" s="61">
        <f t="shared" si="1262"/>
        <v>4.0333333333332652E-2</v>
      </c>
      <c r="BM672" s="61">
        <f t="shared" si="1262"/>
        <v>4.0333333333332652E-2</v>
      </c>
      <c r="BN672" s="62">
        <f t="shared" si="1208"/>
        <v>0</v>
      </c>
      <c r="BO672" s="62">
        <f t="shared" si="1209"/>
        <v>2</v>
      </c>
      <c r="BP672" s="62">
        <f t="shared" si="1210"/>
        <v>25</v>
      </c>
      <c r="BQ672" s="62">
        <f t="shared" si="1211"/>
        <v>0</v>
      </c>
      <c r="BR672" s="62">
        <f t="shared" si="1212"/>
        <v>2</v>
      </c>
      <c r="BS672" s="62">
        <f t="shared" si="1213"/>
        <v>25</v>
      </c>
      <c r="BT672" s="62">
        <f t="shared" si="1214"/>
        <v>0</v>
      </c>
      <c r="BU672" s="62">
        <f t="shared" si="1215"/>
        <v>2</v>
      </c>
      <c r="BV672" s="62">
        <f t="shared" si="1216"/>
        <v>25</v>
      </c>
      <c r="BW672" s="62">
        <f t="shared" si="1217"/>
        <v>0</v>
      </c>
      <c r="BX672" s="62">
        <f t="shared" si="1218"/>
        <v>2</v>
      </c>
      <c r="BY672" s="62">
        <f t="shared" si="1219"/>
        <v>25</v>
      </c>
      <c r="BZ672" s="63">
        <f t="shared" si="1220"/>
        <v>0.57525462962962937</v>
      </c>
      <c r="CA672" s="63">
        <f t="shared" si="1221"/>
        <v>0.58081018518518501</v>
      </c>
      <c r="CB672" s="63">
        <f t="shared" si="1222"/>
        <v>0.57041666666666657</v>
      </c>
      <c r="CC672" s="63">
        <f t="shared" si="1223"/>
        <v>0.61624999999999985</v>
      </c>
      <c r="CD672" s="63">
        <f t="shared" si="1224"/>
        <v>0.59784722222222231</v>
      </c>
      <c r="CE672" s="63">
        <f t="shared" si="1225"/>
        <v>0.60826388888888894</v>
      </c>
      <c r="CF672" s="63">
        <f t="shared" si="1226"/>
        <v>0.61037037037037034</v>
      </c>
      <c r="CG672" s="63">
        <f t="shared" si="1227"/>
        <v>0.6096759259259259</v>
      </c>
      <c r="CH672" s="36"/>
      <c r="CI672" s="36"/>
      <c r="CJ672" s="36"/>
      <c r="CK672" s="36"/>
      <c r="CL672" s="60">
        <v>60</v>
      </c>
    </row>
    <row r="673" spans="1:90" ht="26.25" customHeight="1" x14ac:dyDescent="0.25">
      <c r="A673" s="37">
        <v>78</v>
      </c>
      <c r="B673" s="37"/>
      <c r="E673" s="39"/>
      <c r="F673" s="44"/>
      <c r="G673" s="44">
        <v>243.02</v>
      </c>
      <c r="H673" s="41">
        <f t="shared" si="1251"/>
        <v>242.81</v>
      </c>
      <c r="I673" s="42">
        <v>242.71</v>
      </c>
      <c r="J673" s="43">
        <f t="shared" si="1252"/>
        <v>-8.2402867619788477E-4</v>
      </c>
      <c r="K673" s="44">
        <f t="shared" si="1253"/>
        <v>-0.19999999999998863</v>
      </c>
      <c r="L673" s="91" t="s">
        <v>497</v>
      </c>
      <c r="M673" s="127" t="s">
        <v>1229</v>
      </c>
      <c r="N673" s="46">
        <f t="shared" si="1183"/>
        <v>242.91</v>
      </c>
      <c r="O673" s="46">
        <f t="shared" si="1151"/>
        <v>-0.11000000000000001</v>
      </c>
      <c r="P673" s="44">
        <v>243.02</v>
      </c>
      <c r="Q673" s="46"/>
      <c r="R673" s="37"/>
      <c r="S673" s="46"/>
      <c r="T673" s="40"/>
      <c r="U673" s="47" t="str">
        <f t="shared" si="1254"/>
        <v/>
      </c>
      <c r="V673" s="47" t="str">
        <f t="shared" si="1255"/>
        <v/>
      </c>
      <c r="W673" s="50"/>
      <c r="X673" s="50"/>
      <c r="Y673" s="50"/>
      <c r="Z673" s="50"/>
      <c r="AA673" s="50"/>
      <c r="AB673" s="50"/>
      <c r="AC673" s="50"/>
      <c r="AD673" s="50"/>
      <c r="AE673" s="51">
        <f t="shared" si="1185"/>
        <v>78</v>
      </c>
      <c r="AF673" s="51" t="str">
        <f t="shared" si="1186"/>
        <v/>
      </c>
      <c r="AG673" s="51" t="str">
        <f t="shared" si="1187"/>
        <v/>
      </c>
      <c r="AH673" s="51" t="str">
        <f t="shared" si="1188"/>
        <v/>
      </c>
      <c r="AI673" s="52">
        <f t="shared" si="1189"/>
        <v>242.81</v>
      </c>
      <c r="AJ673" s="51"/>
      <c r="AK673" s="53"/>
      <c r="AL673" s="52"/>
      <c r="AM673" s="53">
        <f t="shared" si="1191"/>
        <v>30</v>
      </c>
      <c r="AN673" s="53">
        <f>IF(AJ673&lt;&gt;"",IF(AJ673="o",VLOOKUP(AM673,OpenSect!$A$1:$D$11,2),IF(AJ673="u",VLOOKUP(AM673,UpHill!$A$1:$D$35,2),IF(AJ673="d",VLOOKUP(AM673,DownHill!$A$3:$D$29,2),IF(AJ673="f",VLOOKUP(AM673,FlatUnd!$A$2:$D$30,2),IF(AJ673="t",VLOOKUP(AM673,TimeAdd!$A$1:$D$176,2),IF(AJ673="l",VLOOKUP(AM673,SLimit!$A$1:$D$8,2),AN672)))))),AN672)</f>
        <v>30</v>
      </c>
      <c r="AO673" s="53">
        <f>IF(AJ673&lt;&gt;"",IF(AJ673="o",VLOOKUP(AM673,OpenSect!$A$1:$D$11,3),IF(AJ673="u",VLOOKUP(AM673,UpHill!$A$1:$D$35,3),IF(AJ673="d",VLOOKUP(AM673,DownHill!$A$3:$D$29,3),IF(AJ673="f",VLOOKUP(AM673,FlatUnd!$A$2:$D$30,3),IF(AJ673="t",VLOOKUP(AM673,TimeAdd!$A$1:$D$18,3),IF(AJ673="l",VLOOKUP(AM673,SLimit!$A$1:$D$8,3),AO672)))))),AO672)</f>
        <v>30</v>
      </c>
      <c r="AP673" s="53">
        <f>IF(AJ673&lt;&gt;"",IF(AJ673="o",VLOOKUP(AM673,OpenSect!$A$1:$D$11,4),IF(AJ673="u",VLOOKUP(AM673,UpHill!$A$1:$D$35,4),IF(AJ673="d",VLOOKUP(AM673,DownHill!$A$3:$D$29,4),IF(AJ673="f",VLOOKUP(AM673,FlatUnd!$A$2:$D$30,4),IF(AJ673="t",VLOOKUP(AM673,TimeAdd!$A$1:$D$18,4),IF(AJ673="l",VLOOKUP(AM673,SLimit!$A$1:$D$8,4),AP672)))))),AP672)</f>
        <v>30</v>
      </c>
      <c r="AQ673" s="53" t="str">
        <f t="shared" si="1192"/>
        <v>60</v>
      </c>
      <c r="AR673" s="54" t="str">
        <f t="shared" si="1193"/>
        <v xml:space="preserve">60 Speed limit. </v>
      </c>
      <c r="AS673" s="55"/>
      <c r="AT673" s="55"/>
      <c r="AU673" s="56">
        <f>IF(GroupStTimes!$A$8=0,MIN(CB673,CD673,CF673),MIN(BZ673,CB673,CD673,CF673))</f>
        <v>0.57056712962962952</v>
      </c>
      <c r="AV673" s="56">
        <f>IF(GroupStTimes!$A$8=0,MAX(CC673,CE673,CG673),MAX(CA673,CC673,CE673,CG673))</f>
        <v>0.6164004629629628</v>
      </c>
      <c r="AW673" s="57" t="str">
        <f t="shared" si="1194"/>
        <v/>
      </c>
      <c r="AX673" s="58" t="str">
        <f t="shared" si="1195"/>
        <v/>
      </c>
      <c r="AY673" s="58" t="str">
        <f t="shared" si="1196"/>
        <v/>
      </c>
      <c r="AZ673" s="31">
        <f t="shared" si="1197"/>
        <v>241.49</v>
      </c>
      <c r="BA673" s="59">
        <f t="shared" si="1198"/>
        <v>0.57357638888888862</v>
      </c>
      <c r="BB673" s="59">
        <f t="shared" si="1199"/>
        <v>0.57913194444444427</v>
      </c>
      <c r="BC673" s="59">
        <f t="shared" si="1200"/>
        <v>0.56873842592592583</v>
      </c>
      <c r="BD673" s="59">
        <f t="shared" si="1201"/>
        <v>0.61457175925925911</v>
      </c>
      <c r="BE673" s="59">
        <f t="shared" si="1202"/>
        <v>0.59616898148148156</v>
      </c>
      <c r="BF673" s="59">
        <f t="shared" si="1203"/>
        <v>0.60658564814814819</v>
      </c>
      <c r="BG673" s="59">
        <f t="shared" si="1204"/>
        <v>0.6086921296296296</v>
      </c>
      <c r="BH673" s="59">
        <f t="shared" si="1205"/>
        <v>0.60799768518518515</v>
      </c>
      <c r="BI673" s="31">
        <f t="shared" si="1206"/>
        <v>1.3199999999999932</v>
      </c>
      <c r="BJ673" s="61">
        <f t="shared" ref="BJ673:BM673" si="1263">IF($AJ672="t",IF(AM671=0,0,$BI673/AM671),IF(AM672=0,0,$BI673/AM672))</f>
        <v>4.3999999999999775E-2</v>
      </c>
      <c r="BK673" s="61">
        <f t="shared" si="1263"/>
        <v>4.3999999999999775E-2</v>
      </c>
      <c r="BL673" s="61">
        <f t="shared" si="1263"/>
        <v>4.3999999999999775E-2</v>
      </c>
      <c r="BM673" s="61">
        <f t="shared" si="1263"/>
        <v>4.3999999999999775E-2</v>
      </c>
      <c r="BN673" s="62">
        <f t="shared" si="1208"/>
        <v>0</v>
      </c>
      <c r="BO673" s="62">
        <f t="shared" si="1209"/>
        <v>2</v>
      </c>
      <c r="BP673" s="62">
        <f t="shared" si="1210"/>
        <v>38</v>
      </c>
      <c r="BQ673" s="62">
        <f t="shared" si="1211"/>
        <v>0</v>
      </c>
      <c r="BR673" s="62">
        <f t="shared" si="1212"/>
        <v>2</v>
      </c>
      <c r="BS673" s="62">
        <f t="shared" si="1213"/>
        <v>38</v>
      </c>
      <c r="BT673" s="62">
        <f t="shared" si="1214"/>
        <v>0</v>
      </c>
      <c r="BU673" s="62">
        <f t="shared" si="1215"/>
        <v>2</v>
      </c>
      <c r="BV673" s="62">
        <f t="shared" si="1216"/>
        <v>38</v>
      </c>
      <c r="BW673" s="62">
        <f t="shared" si="1217"/>
        <v>0</v>
      </c>
      <c r="BX673" s="62">
        <f t="shared" si="1218"/>
        <v>2</v>
      </c>
      <c r="BY673" s="62">
        <f t="shared" si="1219"/>
        <v>38</v>
      </c>
      <c r="BZ673" s="63">
        <f t="shared" si="1220"/>
        <v>0.57540509259259232</v>
      </c>
      <c r="CA673" s="63">
        <f t="shared" si="1221"/>
        <v>0.58096064814814796</v>
      </c>
      <c r="CB673" s="63">
        <f t="shared" si="1222"/>
        <v>0.57056712962962952</v>
      </c>
      <c r="CC673" s="63">
        <f t="shared" si="1223"/>
        <v>0.6164004629629628</v>
      </c>
      <c r="CD673" s="63">
        <f t="shared" si="1224"/>
        <v>0.59799768518518526</v>
      </c>
      <c r="CE673" s="63">
        <f t="shared" si="1225"/>
        <v>0.60841435185185189</v>
      </c>
      <c r="CF673" s="63">
        <f t="shared" si="1226"/>
        <v>0.61052083333333329</v>
      </c>
      <c r="CG673" s="63">
        <f t="shared" si="1227"/>
        <v>0.60982638888888885</v>
      </c>
      <c r="CH673" s="36"/>
      <c r="CI673" s="36"/>
      <c r="CJ673" s="36"/>
      <c r="CK673" s="36"/>
      <c r="CL673" s="60">
        <v>60</v>
      </c>
    </row>
    <row r="674" spans="1:90" ht="26.25" customHeight="1" x14ac:dyDescent="0.25">
      <c r="A674" s="37">
        <v>78</v>
      </c>
      <c r="B674" s="37"/>
      <c r="E674" s="39"/>
      <c r="F674" s="44"/>
      <c r="G674" s="44">
        <v>243.19</v>
      </c>
      <c r="H674" s="41">
        <f t="shared" si="1251"/>
        <v>242.98</v>
      </c>
      <c r="I674" s="42">
        <v>242.88</v>
      </c>
      <c r="J674" s="43">
        <f t="shared" si="1252"/>
        <v>-8.234519104083854E-4</v>
      </c>
      <c r="K674" s="44">
        <f t="shared" si="1253"/>
        <v>-0.19999999999998863</v>
      </c>
      <c r="L674" s="91" t="s">
        <v>1386</v>
      </c>
      <c r="M674" s="127" t="s">
        <v>1229</v>
      </c>
      <c r="N674" s="46">
        <f t="shared" si="1183"/>
        <v>243.07999999999998</v>
      </c>
      <c r="O674" s="46">
        <f t="shared" si="1151"/>
        <v>-0.11000000000000001</v>
      </c>
      <c r="P674" s="44">
        <v>243.19</v>
      </c>
      <c r="Q674" s="46"/>
      <c r="R674" s="37"/>
      <c r="S674" s="46"/>
      <c r="T674" s="40"/>
      <c r="U674" s="47" t="str">
        <f t="shared" si="1254"/>
        <v/>
      </c>
      <c r="V674" s="47" t="str">
        <f t="shared" si="1255"/>
        <v/>
      </c>
      <c r="W674" s="50"/>
      <c r="X674" s="50"/>
      <c r="Y674" s="50"/>
      <c r="Z674" s="50"/>
      <c r="AA674" s="50"/>
      <c r="AB674" s="50"/>
      <c r="AC674" s="50"/>
      <c r="AD674" s="50"/>
      <c r="AE674" s="51">
        <f t="shared" si="1185"/>
        <v>78</v>
      </c>
      <c r="AF674" s="51" t="str">
        <f t="shared" si="1186"/>
        <v/>
      </c>
      <c r="AG674" s="51" t="str">
        <f t="shared" si="1187"/>
        <v/>
      </c>
      <c r="AH674" s="51" t="str">
        <f t="shared" si="1188"/>
        <v/>
      </c>
      <c r="AI674" s="52">
        <f t="shared" si="1189"/>
        <v>242.98</v>
      </c>
      <c r="AJ674" s="51"/>
      <c r="AK674" s="53"/>
      <c r="AL674" s="52"/>
      <c r="AM674" s="53">
        <f t="shared" si="1191"/>
        <v>30</v>
      </c>
      <c r="AN674" s="53">
        <f>IF(AJ674&lt;&gt;"",IF(AJ674="o",VLOOKUP(AM674,OpenSect!$A$1:$D$11,2),IF(AJ674="u",VLOOKUP(AM674,UpHill!$A$1:$D$35,2),IF(AJ674="d",VLOOKUP(AM674,DownHill!$A$3:$D$29,2),IF(AJ674="f",VLOOKUP(AM674,FlatUnd!$A$2:$D$30,2),IF(AJ674="t",VLOOKUP(AM674,TimeAdd!$A$1:$D$176,2),IF(AJ674="l",VLOOKUP(AM674,SLimit!$A$1:$D$8,2),AN673)))))),AN673)</f>
        <v>30</v>
      </c>
      <c r="AO674" s="53">
        <f>IF(AJ674&lt;&gt;"",IF(AJ674="o",VLOOKUP(AM674,OpenSect!$A$1:$D$11,3),IF(AJ674="u",VLOOKUP(AM674,UpHill!$A$1:$D$35,3),IF(AJ674="d",VLOOKUP(AM674,DownHill!$A$3:$D$29,3),IF(AJ674="f",VLOOKUP(AM674,FlatUnd!$A$2:$D$30,3),IF(AJ674="t",VLOOKUP(AM674,TimeAdd!$A$1:$D$18,3),IF(AJ674="l",VLOOKUP(AM674,SLimit!$A$1:$D$8,3),AO673)))))),AO673)</f>
        <v>30</v>
      </c>
      <c r="AP674" s="53">
        <f>IF(AJ674&lt;&gt;"",IF(AJ674="o",VLOOKUP(AM674,OpenSect!$A$1:$D$11,4),IF(AJ674="u",VLOOKUP(AM674,UpHill!$A$1:$D$35,4),IF(AJ674="d",VLOOKUP(AM674,DownHill!$A$3:$D$29,4),IF(AJ674="f",VLOOKUP(AM674,FlatUnd!$A$2:$D$30,4),IF(AJ674="t",VLOOKUP(AM674,TimeAdd!$A$1:$D$18,4),IF(AJ674="l",VLOOKUP(AM674,SLimit!$A$1:$D$8,4),AP673)))))),AP673)</f>
        <v>30</v>
      </c>
      <c r="AQ674" s="53" t="str">
        <f t="shared" si="1192"/>
        <v>60</v>
      </c>
      <c r="AR674" s="54" t="str">
        <f t="shared" si="1193"/>
        <v>Warning Pedestrian Crossing.</v>
      </c>
      <c r="AS674" s="55"/>
      <c r="AT674" s="55"/>
      <c r="AU674" s="56">
        <f>IF(GroupStTimes!$A$8=0,MIN(CB674,CD674,CF674),MIN(BZ674,CB674,CD674,CF674))</f>
        <v>0.57081018518518511</v>
      </c>
      <c r="AV674" s="56">
        <f>IF(GroupStTimes!$A$8=0,MAX(CC674,CE674,CG674),MAX(CA674,CC674,CE674,CG674))</f>
        <v>0.6166435185185184</v>
      </c>
      <c r="AW674" s="57" t="str">
        <f t="shared" si="1194"/>
        <v/>
      </c>
      <c r="AX674" s="58" t="str">
        <f t="shared" si="1195"/>
        <v/>
      </c>
      <c r="AY674" s="58" t="str">
        <f t="shared" si="1196"/>
        <v/>
      </c>
      <c r="AZ674" s="31">
        <f t="shared" si="1197"/>
        <v>241.49</v>
      </c>
      <c r="BA674" s="59">
        <f t="shared" si="1198"/>
        <v>0.57357638888888862</v>
      </c>
      <c r="BB674" s="59">
        <f t="shared" si="1199"/>
        <v>0.57913194444444427</v>
      </c>
      <c r="BC674" s="59">
        <f t="shared" si="1200"/>
        <v>0.56873842592592583</v>
      </c>
      <c r="BD674" s="59">
        <f t="shared" si="1201"/>
        <v>0.61457175925925911</v>
      </c>
      <c r="BE674" s="59">
        <f t="shared" si="1202"/>
        <v>0.59616898148148156</v>
      </c>
      <c r="BF674" s="59">
        <f t="shared" si="1203"/>
        <v>0.60658564814814819</v>
      </c>
      <c r="BG674" s="59">
        <f t="shared" si="1204"/>
        <v>0.6086921296296296</v>
      </c>
      <c r="BH674" s="59">
        <f t="shared" si="1205"/>
        <v>0.60799768518518515</v>
      </c>
      <c r="BI674" s="31">
        <f t="shared" si="1206"/>
        <v>1.4899999999999807</v>
      </c>
      <c r="BJ674" s="61">
        <f t="shared" ref="BJ674:BM674" si="1264">IF($AJ673="t",IF(AM672=0,0,$BI674/AM672),IF(AM673=0,0,$BI674/AM673))</f>
        <v>4.9666666666666019E-2</v>
      </c>
      <c r="BK674" s="61">
        <f t="shared" si="1264"/>
        <v>4.9666666666666019E-2</v>
      </c>
      <c r="BL674" s="61">
        <f t="shared" si="1264"/>
        <v>4.9666666666666019E-2</v>
      </c>
      <c r="BM674" s="61">
        <f t="shared" si="1264"/>
        <v>4.9666666666666019E-2</v>
      </c>
      <c r="BN674" s="62">
        <f t="shared" si="1208"/>
        <v>0</v>
      </c>
      <c r="BO674" s="62">
        <f t="shared" si="1209"/>
        <v>2</v>
      </c>
      <c r="BP674" s="62">
        <f t="shared" si="1210"/>
        <v>59</v>
      </c>
      <c r="BQ674" s="62">
        <f t="shared" si="1211"/>
        <v>0</v>
      </c>
      <c r="BR674" s="62">
        <f t="shared" si="1212"/>
        <v>2</v>
      </c>
      <c r="BS674" s="62">
        <f t="shared" si="1213"/>
        <v>59</v>
      </c>
      <c r="BT674" s="62">
        <f t="shared" si="1214"/>
        <v>0</v>
      </c>
      <c r="BU674" s="62">
        <f t="shared" si="1215"/>
        <v>2</v>
      </c>
      <c r="BV674" s="62">
        <f t="shared" si="1216"/>
        <v>59</v>
      </c>
      <c r="BW674" s="62">
        <f t="shared" si="1217"/>
        <v>0</v>
      </c>
      <c r="BX674" s="62">
        <f t="shared" si="1218"/>
        <v>2</v>
      </c>
      <c r="BY674" s="62">
        <f t="shared" si="1219"/>
        <v>59</v>
      </c>
      <c r="BZ674" s="63">
        <f t="shared" si="1220"/>
        <v>0.57564814814814791</v>
      </c>
      <c r="CA674" s="63">
        <f t="shared" si="1221"/>
        <v>0.58120370370370356</v>
      </c>
      <c r="CB674" s="63">
        <f t="shared" si="1222"/>
        <v>0.57081018518518511</v>
      </c>
      <c r="CC674" s="63">
        <f t="shared" si="1223"/>
        <v>0.6166435185185184</v>
      </c>
      <c r="CD674" s="63">
        <f t="shared" si="1224"/>
        <v>0.59824074074074085</v>
      </c>
      <c r="CE674" s="63">
        <f t="shared" si="1225"/>
        <v>0.60865740740740748</v>
      </c>
      <c r="CF674" s="63">
        <f t="shared" si="1226"/>
        <v>0.61076388888888888</v>
      </c>
      <c r="CG674" s="63">
        <f t="shared" si="1227"/>
        <v>0.61006944444444444</v>
      </c>
      <c r="CH674" s="36"/>
      <c r="CI674" s="36"/>
      <c r="CJ674" s="36"/>
      <c r="CK674" s="36"/>
      <c r="CL674" s="60">
        <v>60</v>
      </c>
    </row>
    <row r="675" spans="1:90" ht="40.5" x14ac:dyDescent="0.25">
      <c r="A675" s="37">
        <v>78</v>
      </c>
      <c r="B675" s="37"/>
      <c r="C675" s="37" t="s">
        <v>25</v>
      </c>
      <c r="D675" s="37">
        <v>30</v>
      </c>
      <c r="E675" s="39"/>
      <c r="F675" s="44"/>
      <c r="G675" s="44">
        <v>243.49</v>
      </c>
      <c r="H675" s="41">
        <f t="shared" si="1251"/>
        <v>243.28</v>
      </c>
      <c r="I675" s="42">
        <v>243.17000000000002</v>
      </c>
      <c r="J675" s="43">
        <f t="shared" si="1252"/>
        <v>-8.635933708927068E-4</v>
      </c>
      <c r="K675" s="44">
        <f t="shared" si="1253"/>
        <v>-0.20999999999997954</v>
      </c>
      <c r="L675" s="91" t="s">
        <v>1391</v>
      </c>
      <c r="M675" s="127" t="s">
        <v>1229</v>
      </c>
      <c r="N675" s="46">
        <f t="shared" si="1183"/>
        <v>243.38</v>
      </c>
      <c r="O675" s="46">
        <f t="shared" si="1151"/>
        <v>-0.11000000000000001</v>
      </c>
      <c r="P675" s="44">
        <v>243.49</v>
      </c>
      <c r="Q675" s="46"/>
      <c r="R675" s="37"/>
      <c r="S675" s="46"/>
      <c r="T675" s="40"/>
      <c r="U675" s="47" t="str">
        <f t="shared" si="1254"/>
        <v/>
      </c>
      <c r="V675" s="47" t="str">
        <f t="shared" si="1255"/>
        <v/>
      </c>
      <c r="W675" s="50"/>
      <c r="X675" s="50"/>
      <c r="Y675" s="50"/>
      <c r="Z675" s="50"/>
      <c r="AA675" s="50"/>
      <c r="AB675" s="50"/>
      <c r="AC675" s="50"/>
      <c r="AD675" s="50"/>
      <c r="AE675" s="51">
        <f t="shared" si="1185"/>
        <v>78</v>
      </c>
      <c r="AF675" s="51" t="str">
        <f t="shared" si="1186"/>
        <v/>
      </c>
      <c r="AG675" s="51" t="str">
        <f t="shared" si="1187"/>
        <v>o</v>
      </c>
      <c r="AH675" s="51">
        <f t="shared" si="1188"/>
        <v>30</v>
      </c>
      <c r="AI675" s="52">
        <f t="shared" si="1189"/>
        <v>243.28</v>
      </c>
      <c r="AJ675" s="51" t="s">
        <v>25</v>
      </c>
      <c r="AK675" s="53"/>
      <c r="AL675" s="52"/>
      <c r="AM675" s="53">
        <f t="shared" si="1191"/>
        <v>30</v>
      </c>
      <c r="AN675" s="53">
        <f>IF(AJ675&lt;&gt;"",IF(AJ675="o",VLOOKUP(AM675,OpenSect!$A$1:$D$11,2),IF(AJ675="u",VLOOKUP(AM675,UpHill!$A$1:$D$35,2),IF(AJ675="d",VLOOKUP(AM675,DownHill!$A$3:$D$29,2),IF(AJ675="f",VLOOKUP(AM675,FlatUnd!$A$2:$D$30,2),IF(AJ675="t",VLOOKUP(AM675,TimeAdd!$A$1:$D$176,2),IF(AJ675="l",VLOOKUP(AM675,SLimit!$A$1:$D$8,2),AN674)))))),AN674)</f>
        <v>30</v>
      </c>
      <c r="AO675" s="53">
        <f>IF(AJ675&lt;&gt;"",IF(AJ675="o",VLOOKUP(AM675,OpenSect!$A$1:$D$11,3),IF(AJ675="u",VLOOKUP(AM675,UpHill!$A$1:$D$35,3),IF(AJ675="d",VLOOKUP(AM675,DownHill!$A$3:$D$29,3),IF(AJ675="f",VLOOKUP(AM675,FlatUnd!$A$2:$D$30,3),IF(AJ675="t",VLOOKUP(AM675,TimeAdd!$A$1:$D$18,3),IF(AJ675="l",VLOOKUP(AM675,SLimit!$A$1:$D$8,3),AO674)))))),AO674)</f>
        <v>30</v>
      </c>
      <c r="AP675" s="53">
        <f>IF(AJ675&lt;&gt;"",IF(AJ675="o",VLOOKUP(AM675,OpenSect!$A$1:$D$11,4),IF(AJ675="u",VLOOKUP(AM675,UpHill!$A$1:$D$35,4),IF(AJ675="d",VLOOKUP(AM675,DownHill!$A$3:$D$29,4),IF(AJ675="f",VLOOKUP(AM675,FlatUnd!$A$2:$D$30,4),IF(AJ675="t",VLOOKUP(AM675,TimeAdd!$A$1:$D$18,4),IF(AJ675="l",VLOOKUP(AM675,SLimit!$A$1:$D$8,4),AP674)))))),AP674)</f>
        <v>30</v>
      </c>
      <c r="AQ675" s="53" t="str">
        <f t="shared" si="1192"/>
        <v>60</v>
      </c>
      <c r="AR675" s="54" t="str">
        <f t="shared" si="1193"/>
        <v>Turn LEFT into Osward Rapson to Newcastle.</v>
      </c>
      <c r="AS675" s="55"/>
      <c r="AT675" s="55"/>
      <c r="AU675" s="56">
        <f>IF(GroupStTimes!$A$8=0,MIN(CB675,CD675,CF675),MIN(BZ675,CB675,CD675,CF675))</f>
        <v>0.57122685185185174</v>
      </c>
      <c r="AV675" s="56">
        <f>IF(GroupStTimes!$A$8=0,MAX(CC675,CE675,CG675),MAX(CA675,CC675,CE675,CG675))</f>
        <v>0.61706018518518502</v>
      </c>
      <c r="AW675" s="57" t="str">
        <f t="shared" si="1194"/>
        <v/>
      </c>
      <c r="AX675" s="58" t="str">
        <f t="shared" si="1195"/>
        <v/>
      </c>
      <c r="AY675" s="58" t="str">
        <f t="shared" si="1196"/>
        <v/>
      </c>
      <c r="AZ675" s="31">
        <f t="shared" si="1197"/>
        <v>241.49</v>
      </c>
      <c r="BA675" s="59">
        <f t="shared" si="1198"/>
        <v>0.57357638888888862</v>
      </c>
      <c r="BB675" s="59">
        <f t="shared" si="1199"/>
        <v>0.57913194444444427</v>
      </c>
      <c r="BC675" s="59">
        <f t="shared" si="1200"/>
        <v>0.56873842592592583</v>
      </c>
      <c r="BD675" s="59">
        <f t="shared" si="1201"/>
        <v>0.61457175925925911</v>
      </c>
      <c r="BE675" s="59">
        <f t="shared" si="1202"/>
        <v>0.59616898148148156</v>
      </c>
      <c r="BF675" s="59">
        <f t="shared" si="1203"/>
        <v>0.60658564814814819</v>
      </c>
      <c r="BG675" s="59">
        <f t="shared" si="1204"/>
        <v>0.6086921296296296</v>
      </c>
      <c r="BH675" s="59">
        <f t="shared" si="1205"/>
        <v>0.60799768518518515</v>
      </c>
      <c r="BI675" s="31">
        <f t="shared" si="1206"/>
        <v>1.789999999999992</v>
      </c>
      <c r="BJ675" s="61">
        <f t="shared" ref="BJ675:BM675" si="1265">IF($AJ674="t",IF(AM673=0,0,$BI675/AM673),IF(AM674=0,0,$BI675/AM674))</f>
        <v>5.9666666666666403E-2</v>
      </c>
      <c r="BK675" s="61">
        <f t="shared" si="1265"/>
        <v>5.9666666666666403E-2</v>
      </c>
      <c r="BL675" s="61">
        <f t="shared" si="1265"/>
        <v>5.9666666666666403E-2</v>
      </c>
      <c r="BM675" s="61">
        <f t="shared" si="1265"/>
        <v>5.9666666666666403E-2</v>
      </c>
      <c r="BN675" s="62">
        <f t="shared" si="1208"/>
        <v>0</v>
      </c>
      <c r="BO675" s="62">
        <f t="shared" si="1209"/>
        <v>3</v>
      </c>
      <c r="BP675" s="62">
        <f t="shared" si="1210"/>
        <v>35</v>
      </c>
      <c r="BQ675" s="62">
        <f t="shared" si="1211"/>
        <v>0</v>
      </c>
      <c r="BR675" s="62">
        <f t="shared" si="1212"/>
        <v>3</v>
      </c>
      <c r="BS675" s="62">
        <f t="shared" si="1213"/>
        <v>35</v>
      </c>
      <c r="BT675" s="62">
        <f t="shared" si="1214"/>
        <v>0</v>
      </c>
      <c r="BU675" s="62">
        <f t="shared" si="1215"/>
        <v>3</v>
      </c>
      <c r="BV675" s="62">
        <f t="shared" si="1216"/>
        <v>35</v>
      </c>
      <c r="BW675" s="62">
        <f t="shared" si="1217"/>
        <v>0</v>
      </c>
      <c r="BX675" s="62">
        <f t="shared" si="1218"/>
        <v>3</v>
      </c>
      <c r="BY675" s="62">
        <f t="shared" si="1219"/>
        <v>35</v>
      </c>
      <c r="BZ675" s="63">
        <f t="shared" si="1220"/>
        <v>0.57606481481481453</v>
      </c>
      <c r="CA675" s="63">
        <f t="shared" si="1221"/>
        <v>0.58162037037037018</v>
      </c>
      <c r="CB675" s="63">
        <f t="shared" si="1222"/>
        <v>0.57122685185185174</v>
      </c>
      <c r="CC675" s="63">
        <f t="shared" si="1223"/>
        <v>0.61706018518518502</v>
      </c>
      <c r="CD675" s="63">
        <f t="shared" si="1224"/>
        <v>0.59865740740740747</v>
      </c>
      <c r="CE675" s="63">
        <f t="shared" si="1225"/>
        <v>0.6090740740740741</v>
      </c>
      <c r="CF675" s="63">
        <f t="shared" si="1226"/>
        <v>0.6111805555555555</v>
      </c>
      <c r="CG675" s="63">
        <f t="shared" si="1227"/>
        <v>0.61048611111111106</v>
      </c>
      <c r="CH675" s="36"/>
      <c r="CI675" s="36"/>
      <c r="CJ675" s="36"/>
      <c r="CK675" s="36"/>
      <c r="CL675" s="60">
        <v>60</v>
      </c>
    </row>
    <row r="676" spans="1:90" ht="26.25" customHeight="1" x14ac:dyDescent="0.25">
      <c r="A676" s="37">
        <v>78</v>
      </c>
      <c r="B676" s="37"/>
      <c r="E676" s="39"/>
      <c r="F676" s="44"/>
      <c r="G676" s="44">
        <v>243.68</v>
      </c>
      <c r="H676" s="41">
        <f t="shared" si="1251"/>
        <v>243.47</v>
      </c>
      <c r="I676" s="42">
        <v>243.37</v>
      </c>
      <c r="J676" s="43">
        <f t="shared" si="1252"/>
        <v>-8.2179397625010736E-4</v>
      </c>
      <c r="K676" s="44">
        <f t="shared" si="1253"/>
        <v>-0.19999999999998863</v>
      </c>
      <c r="L676" s="91" t="s">
        <v>1392</v>
      </c>
      <c r="M676" s="127" t="s">
        <v>1229</v>
      </c>
      <c r="N676" s="46">
        <f t="shared" si="1183"/>
        <v>243.57</v>
      </c>
      <c r="O676" s="46">
        <f t="shared" si="1151"/>
        <v>-0.11000000000000001</v>
      </c>
      <c r="P676" s="44">
        <v>243.68</v>
      </c>
      <c r="Q676" s="46"/>
      <c r="R676" s="37"/>
      <c r="S676" s="46"/>
      <c r="T676" s="40"/>
      <c r="U676" s="47" t="str">
        <f t="shared" si="1254"/>
        <v/>
      </c>
      <c r="V676" s="47" t="str">
        <f t="shared" si="1255"/>
        <v/>
      </c>
      <c r="W676" s="50"/>
      <c r="X676" s="50"/>
      <c r="Y676" s="50"/>
      <c r="Z676" s="50"/>
      <c r="AA676" s="50"/>
      <c r="AB676" s="50"/>
      <c r="AC676" s="50"/>
      <c r="AD676" s="50"/>
      <c r="AE676" s="51">
        <f t="shared" si="1185"/>
        <v>78</v>
      </c>
      <c r="AF676" s="51" t="str">
        <f t="shared" si="1186"/>
        <v/>
      </c>
      <c r="AG676" s="51" t="str">
        <f t="shared" si="1187"/>
        <v/>
      </c>
      <c r="AH676" s="51" t="str">
        <f t="shared" si="1188"/>
        <v/>
      </c>
      <c r="AI676" s="52">
        <f t="shared" si="1189"/>
        <v>243.47</v>
      </c>
      <c r="AJ676" s="51"/>
      <c r="AK676" s="53"/>
      <c r="AL676" s="52"/>
      <c r="AM676" s="53">
        <f t="shared" si="1191"/>
        <v>30</v>
      </c>
      <c r="AN676" s="53">
        <f>IF(AJ676&lt;&gt;"",IF(AJ676="o",VLOOKUP(AM676,OpenSect!$A$1:$D$11,2),IF(AJ676="u",VLOOKUP(AM676,UpHill!$A$1:$D$35,2),IF(AJ676="d",VLOOKUP(AM676,DownHill!$A$3:$D$29,2),IF(AJ676="f",VLOOKUP(AM676,FlatUnd!$A$2:$D$30,2),IF(AJ676="t",VLOOKUP(AM676,TimeAdd!$A$1:$D$176,2),IF(AJ676="l",VLOOKUP(AM676,SLimit!$A$1:$D$8,2),AN675)))))),AN675)</f>
        <v>30</v>
      </c>
      <c r="AO676" s="53">
        <f>IF(AJ676&lt;&gt;"",IF(AJ676="o",VLOOKUP(AM676,OpenSect!$A$1:$D$11,3),IF(AJ676="u",VLOOKUP(AM676,UpHill!$A$1:$D$35,3),IF(AJ676="d",VLOOKUP(AM676,DownHill!$A$3:$D$29,3),IF(AJ676="f",VLOOKUP(AM676,FlatUnd!$A$2:$D$30,3),IF(AJ676="t",VLOOKUP(AM676,TimeAdd!$A$1:$D$18,3),IF(AJ676="l",VLOOKUP(AM676,SLimit!$A$1:$D$8,3),AO675)))))),AO675)</f>
        <v>30</v>
      </c>
      <c r="AP676" s="53">
        <f>IF(AJ676&lt;&gt;"",IF(AJ676="o",VLOOKUP(AM676,OpenSect!$A$1:$D$11,4),IF(AJ676="u",VLOOKUP(AM676,UpHill!$A$1:$D$35,4),IF(AJ676="d",VLOOKUP(AM676,DownHill!$A$3:$D$29,4),IF(AJ676="f",VLOOKUP(AM676,FlatUnd!$A$2:$D$30,4),IF(AJ676="t",VLOOKUP(AM676,TimeAdd!$A$1:$D$18,4),IF(AJ676="l",VLOOKUP(AM676,SLimit!$A$1:$D$8,4),AP675)))))),AP675)</f>
        <v>30</v>
      </c>
      <c r="AQ676" s="53" t="str">
        <f t="shared" si="1192"/>
        <v>60</v>
      </c>
      <c r="AR676" s="54" t="str">
        <f t="shared" si="1193"/>
        <v xml:space="preserve"> Warning - Stop</v>
      </c>
      <c r="AS676" s="55"/>
      <c r="AT676" s="55"/>
      <c r="AU676" s="56">
        <f>IF(GroupStTimes!$A$8=0,MIN(CB676,CD676,CF676),MIN(BZ676,CB676,CD676,CF676))</f>
        <v>0.57149305555555541</v>
      </c>
      <c r="AV676" s="56">
        <f>IF(GroupStTimes!$A$8=0,MAX(CC676,CE676,CG676),MAX(CA676,CC676,CE676,CG676))</f>
        <v>0.61732638888888869</v>
      </c>
      <c r="AW676" s="57" t="str">
        <f t="shared" si="1194"/>
        <v/>
      </c>
      <c r="AX676" s="58" t="str">
        <f t="shared" si="1195"/>
        <v/>
      </c>
      <c r="AY676" s="58" t="str">
        <f t="shared" si="1196"/>
        <v/>
      </c>
      <c r="AZ676" s="31">
        <f t="shared" si="1197"/>
        <v>241.49</v>
      </c>
      <c r="BA676" s="59">
        <f t="shared" si="1198"/>
        <v>0.57357638888888862</v>
      </c>
      <c r="BB676" s="59">
        <f t="shared" si="1199"/>
        <v>0.57913194444444427</v>
      </c>
      <c r="BC676" s="59">
        <f t="shared" si="1200"/>
        <v>0.56873842592592583</v>
      </c>
      <c r="BD676" s="59">
        <f t="shared" si="1201"/>
        <v>0.61457175925925911</v>
      </c>
      <c r="BE676" s="59">
        <f t="shared" si="1202"/>
        <v>0.59616898148148156</v>
      </c>
      <c r="BF676" s="59">
        <f t="shared" si="1203"/>
        <v>0.60658564814814819</v>
      </c>
      <c r="BG676" s="59">
        <f t="shared" si="1204"/>
        <v>0.6086921296296296</v>
      </c>
      <c r="BH676" s="59">
        <f t="shared" si="1205"/>
        <v>0.60799768518518515</v>
      </c>
      <c r="BI676" s="31">
        <f t="shared" si="1206"/>
        <v>1.9799999999999898</v>
      </c>
      <c r="BJ676" s="61">
        <f t="shared" ref="BJ676:BM676" si="1266">IF($AJ675="t",IF(AM674=0,0,$BI676/AM674),IF(AM675=0,0,$BI676/AM675))</f>
        <v>6.5999999999999656E-2</v>
      </c>
      <c r="BK676" s="61">
        <f t="shared" si="1266"/>
        <v>6.5999999999999656E-2</v>
      </c>
      <c r="BL676" s="61">
        <f t="shared" si="1266"/>
        <v>6.5999999999999656E-2</v>
      </c>
      <c r="BM676" s="61">
        <f t="shared" si="1266"/>
        <v>6.5999999999999656E-2</v>
      </c>
      <c r="BN676" s="62">
        <f t="shared" si="1208"/>
        <v>0</v>
      </c>
      <c r="BO676" s="62">
        <f t="shared" si="1209"/>
        <v>3</v>
      </c>
      <c r="BP676" s="62">
        <f t="shared" si="1210"/>
        <v>58</v>
      </c>
      <c r="BQ676" s="62">
        <f t="shared" si="1211"/>
        <v>0</v>
      </c>
      <c r="BR676" s="62">
        <f t="shared" si="1212"/>
        <v>3</v>
      </c>
      <c r="BS676" s="62">
        <f t="shared" si="1213"/>
        <v>58</v>
      </c>
      <c r="BT676" s="62">
        <f t="shared" si="1214"/>
        <v>0</v>
      </c>
      <c r="BU676" s="62">
        <f t="shared" si="1215"/>
        <v>3</v>
      </c>
      <c r="BV676" s="62">
        <f t="shared" si="1216"/>
        <v>58</v>
      </c>
      <c r="BW676" s="62">
        <f t="shared" si="1217"/>
        <v>0</v>
      </c>
      <c r="BX676" s="62">
        <f t="shared" si="1218"/>
        <v>3</v>
      </c>
      <c r="BY676" s="62">
        <f t="shared" si="1219"/>
        <v>58</v>
      </c>
      <c r="BZ676" s="63">
        <f t="shared" si="1220"/>
        <v>0.5763310185185182</v>
      </c>
      <c r="CA676" s="63">
        <f t="shared" si="1221"/>
        <v>0.58188657407407385</v>
      </c>
      <c r="CB676" s="63">
        <f t="shared" si="1222"/>
        <v>0.57149305555555541</v>
      </c>
      <c r="CC676" s="63">
        <f t="shared" si="1223"/>
        <v>0.61732638888888869</v>
      </c>
      <c r="CD676" s="63">
        <f t="shared" si="1224"/>
        <v>0.59892361111111114</v>
      </c>
      <c r="CE676" s="63">
        <f t="shared" si="1225"/>
        <v>0.60934027777777777</v>
      </c>
      <c r="CF676" s="63">
        <f t="shared" si="1226"/>
        <v>0.61144675925925918</v>
      </c>
      <c r="CG676" s="63">
        <f t="shared" si="1227"/>
        <v>0.61075231481481473</v>
      </c>
      <c r="CH676" s="36"/>
      <c r="CI676" s="36"/>
      <c r="CJ676" s="36"/>
      <c r="CK676" s="36"/>
      <c r="CL676" s="60">
        <v>60</v>
      </c>
    </row>
    <row r="677" spans="1:90" ht="26.25" customHeight="1" x14ac:dyDescent="0.25">
      <c r="A677" s="37">
        <v>78</v>
      </c>
      <c r="B677" s="37"/>
      <c r="C677" s="37" t="s">
        <v>25</v>
      </c>
      <c r="D677" s="37">
        <v>30</v>
      </c>
      <c r="E677" s="39"/>
      <c r="F677" s="44"/>
      <c r="G677" s="44">
        <v>243.77</v>
      </c>
      <c r="H677" s="41">
        <f t="shared" si="1251"/>
        <v>243.56</v>
      </c>
      <c r="I677" s="42">
        <v>243.46</v>
      </c>
      <c r="J677" s="43">
        <f t="shared" si="1252"/>
        <v>-8.2149018319226412E-4</v>
      </c>
      <c r="K677" s="44">
        <f t="shared" si="1253"/>
        <v>-0.19999999999998863</v>
      </c>
      <c r="L677" s="91" t="s">
        <v>1387</v>
      </c>
      <c r="M677" s="127" t="s">
        <v>1229</v>
      </c>
      <c r="N677" s="46">
        <f t="shared" si="1183"/>
        <v>243.66</v>
      </c>
      <c r="O677" s="46">
        <f t="shared" si="1151"/>
        <v>-0.11000000000000001</v>
      </c>
      <c r="P677" s="44">
        <v>243.77</v>
      </c>
      <c r="Q677" s="46"/>
      <c r="R677" s="37"/>
      <c r="S677" s="46"/>
      <c r="T677" s="40"/>
      <c r="U677" s="47" t="str">
        <f t="shared" si="1254"/>
        <v/>
      </c>
      <c r="V677" s="47" t="str">
        <f t="shared" si="1255"/>
        <v/>
      </c>
      <c r="W677" s="50"/>
      <c r="X677" s="50"/>
      <c r="Y677" s="50"/>
      <c r="Z677" s="50"/>
      <c r="AA677" s="50"/>
      <c r="AB677" s="50"/>
      <c r="AC677" s="50"/>
      <c r="AD677" s="50"/>
      <c r="AE677" s="51">
        <f t="shared" si="1185"/>
        <v>78</v>
      </c>
      <c r="AF677" s="51" t="str">
        <f t="shared" si="1186"/>
        <v/>
      </c>
      <c r="AG677" s="51" t="str">
        <f t="shared" si="1187"/>
        <v>o</v>
      </c>
      <c r="AH677" s="51">
        <f t="shared" si="1188"/>
        <v>30</v>
      </c>
      <c r="AI677" s="52">
        <f t="shared" si="1189"/>
        <v>243.56</v>
      </c>
      <c r="AJ677" s="51" t="s">
        <v>25</v>
      </c>
      <c r="AK677" s="53"/>
      <c r="AL677" s="52"/>
      <c r="AM677" s="53">
        <f t="shared" si="1191"/>
        <v>30</v>
      </c>
      <c r="AN677" s="53">
        <f>IF(AJ677&lt;&gt;"",IF(AJ677="o",VLOOKUP(AM677,OpenSect!$A$1:$D$11,2),IF(AJ677="u",VLOOKUP(AM677,UpHill!$A$1:$D$35,2),IF(AJ677="d",VLOOKUP(AM677,DownHill!$A$3:$D$29,2),IF(AJ677="f",VLOOKUP(AM677,FlatUnd!$A$2:$D$30,2),IF(AJ677="t",VLOOKUP(AM677,TimeAdd!$A$1:$D$176,2),IF(AJ677="l",VLOOKUP(AM677,SLimit!$A$1:$D$8,2),AN676)))))),AN676)</f>
        <v>30</v>
      </c>
      <c r="AO677" s="53">
        <f>IF(AJ677&lt;&gt;"",IF(AJ677="o",VLOOKUP(AM677,OpenSect!$A$1:$D$11,3),IF(AJ677="u",VLOOKUP(AM677,UpHill!$A$1:$D$35,3),IF(AJ677="d",VLOOKUP(AM677,DownHill!$A$3:$D$29,3),IF(AJ677="f",VLOOKUP(AM677,FlatUnd!$A$2:$D$30,3),IF(AJ677="t",VLOOKUP(AM677,TimeAdd!$A$1:$D$18,3),IF(AJ677="l",VLOOKUP(AM677,SLimit!$A$1:$D$8,3),AO676)))))),AO676)</f>
        <v>30</v>
      </c>
      <c r="AP677" s="53">
        <f>IF(AJ677&lt;&gt;"",IF(AJ677="o",VLOOKUP(AM677,OpenSect!$A$1:$D$11,4),IF(AJ677="u",VLOOKUP(AM677,UpHill!$A$1:$D$35,4),IF(AJ677="d",VLOOKUP(AM677,DownHill!$A$3:$D$29,4),IF(AJ677="f",VLOOKUP(AM677,FlatUnd!$A$2:$D$30,4),IF(AJ677="t",VLOOKUP(AM677,TimeAdd!$A$1:$D$18,4),IF(AJ677="l",VLOOKUP(AM677,SLimit!$A$1:$D$8,4),AP676)))))),AP676)</f>
        <v>30</v>
      </c>
      <c r="AQ677" s="53" t="str">
        <f t="shared" si="1192"/>
        <v>60</v>
      </c>
      <c r="AR677" s="54" t="str">
        <f t="shared" si="1193"/>
        <v>T- Junction Turn LEFT.</v>
      </c>
      <c r="AS677" s="55"/>
      <c r="AT677" s="55"/>
      <c r="AU677" s="56">
        <f>IF(GroupStTimes!$A$8=0,MIN(CB677,CD677,CF677),MIN(BZ677,CB677,CD677,CF677))</f>
        <v>0.57160879629629624</v>
      </c>
      <c r="AV677" s="56">
        <f>IF(GroupStTimes!$A$8=0,MAX(CC677,CE677,CG677),MAX(CA677,CC677,CE677,CG677))</f>
        <v>0.61744212962962952</v>
      </c>
      <c r="AW677" s="57" t="str">
        <f t="shared" si="1194"/>
        <v/>
      </c>
      <c r="AX677" s="58" t="str">
        <f t="shared" si="1195"/>
        <v/>
      </c>
      <c r="AY677" s="58" t="str">
        <f t="shared" si="1196"/>
        <v/>
      </c>
      <c r="AZ677" s="31">
        <f t="shared" si="1197"/>
        <v>241.49</v>
      </c>
      <c r="BA677" s="59">
        <f t="shared" si="1198"/>
        <v>0.57357638888888862</v>
      </c>
      <c r="BB677" s="59">
        <f t="shared" si="1199"/>
        <v>0.57913194444444427</v>
      </c>
      <c r="BC677" s="59">
        <f t="shared" si="1200"/>
        <v>0.56873842592592583</v>
      </c>
      <c r="BD677" s="59">
        <f t="shared" si="1201"/>
        <v>0.61457175925925911</v>
      </c>
      <c r="BE677" s="59">
        <f t="shared" si="1202"/>
        <v>0.59616898148148156</v>
      </c>
      <c r="BF677" s="59">
        <f t="shared" si="1203"/>
        <v>0.60658564814814819</v>
      </c>
      <c r="BG677" s="59">
        <f t="shared" si="1204"/>
        <v>0.6086921296296296</v>
      </c>
      <c r="BH677" s="59">
        <f t="shared" si="1205"/>
        <v>0.60799768518518515</v>
      </c>
      <c r="BI677" s="31">
        <f t="shared" si="1206"/>
        <v>2.0699999999999932</v>
      </c>
      <c r="BJ677" s="61">
        <f t="shared" ref="BJ677:BM677" si="1267">IF($AJ676="t",IF(AM675=0,0,$BI677/AM675),IF(AM676=0,0,$BI677/AM676))</f>
        <v>6.899999999999977E-2</v>
      </c>
      <c r="BK677" s="61">
        <f t="shared" si="1267"/>
        <v>6.899999999999977E-2</v>
      </c>
      <c r="BL677" s="61">
        <f t="shared" si="1267"/>
        <v>6.899999999999977E-2</v>
      </c>
      <c r="BM677" s="61">
        <f t="shared" si="1267"/>
        <v>6.899999999999977E-2</v>
      </c>
      <c r="BN677" s="62">
        <f t="shared" si="1208"/>
        <v>0</v>
      </c>
      <c r="BO677" s="62">
        <f t="shared" si="1209"/>
        <v>4</v>
      </c>
      <c r="BP677" s="62">
        <f t="shared" si="1210"/>
        <v>8</v>
      </c>
      <c r="BQ677" s="62">
        <f t="shared" si="1211"/>
        <v>0</v>
      </c>
      <c r="BR677" s="62">
        <f t="shared" si="1212"/>
        <v>4</v>
      </c>
      <c r="BS677" s="62">
        <f t="shared" si="1213"/>
        <v>8</v>
      </c>
      <c r="BT677" s="62">
        <f t="shared" si="1214"/>
        <v>0</v>
      </c>
      <c r="BU677" s="62">
        <f t="shared" si="1215"/>
        <v>4</v>
      </c>
      <c r="BV677" s="62">
        <f t="shared" si="1216"/>
        <v>8</v>
      </c>
      <c r="BW677" s="62">
        <f t="shared" si="1217"/>
        <v>0</v>
      </c>
      <c r="BX677" s="62">
        <f t="shared" si="1218"/>
        <v>4</v>
      </c>
      <c r="BY677" s="62">
        <f t="shared" si="1219"/>
        <v>8</v>
      </c>
      <c r="BZ677" s="63">
        <f t="shared" si="1220"/>
        <v>0.57644675925925903</v>
      </c>
      <c r="CA677" s="63">
        <f t="shared" si="1221"/>
        <v>0.58200231481481468</v>
      </c>
      <c r="CB677" s="63">
        <f t="shared" si="1222"/>
        <v>0.57160879629629624</v>
      </c>
      <c r="CC677" s="63">
        <f t="shared" si="1223"/>
        <v>0.61744212962962952</v>
      </c>
      <c r="CD677" s="63">
        <f t="shared" si="1224"/>
        <v>0.59903935185185198</v>
      </c>
      <c r="CE677" s="63">
        <f t="shared" si="1225"/>
        <v>0.60945601851851861</v>
      </c>
      <c r="CF677" s="63">
        <f t="shared" si="1226"/>
        <v>0.61156250000000001</v>
      </c>
      <c r="CG677" s="63">
        <f t="shared" si="1227"/>
        <v>0.61086805555555557</v>
      </c>
      <c r="CH677" s="36"/>
      <c r="CI677" s="36"/>
      <c r="CJ677" s="36"/>
      <c r="CK677" s="36"/>
      <c r="CL677" s="60">
        <v>60</v>
      </c>
    </row>
    <row r="678" spans="1:90" ht="26.25" customHeight="1" x14ac:dyDescent="0.25">
      <c r="A678" s="37">
        <v>78</v>
      </c>
      <c r="B678" s="37"/>
      <c r="C678" s="37" t="s">
        <v>25</v>
      </c>
      <c r="D678" s="37">
        <v>30</v>
      </c>
      <c r="E678" s="39"/>
      <c r="F678" s="44"/>
      <c r="G678" s="44">
        <v>243.79</v>
      </c>
      <c r="H678" s="41">
        <f t="shared" si="1251"/>
        <v>243.58</v>
      </c>
      <c r="I678" s="42">
        <v>243.47</v>
      </c>
      <c r="J678" s="43">
        <f t="shared" si="1252"/>
        <v>-8.6252926438567189E-4</v>
      </c>
      <c r="K678" s="44">
        <f t="shared" si="1253"/>
        <v>-0.20999999999997954</v>
      </c>
      <c r="L678" s="91" t="s">
        <v>1193</v>
      </c>
      <c r="M678" s="127" t="s">
        <v>1229</v>
      </c>
      <c r="N678" s="46">
        <f t="shared" si="1183"/>
        <v>243.67999999999998</v>
      </c>
      <c r="O678" s="46">
        <f t="shared" si="1151"/>
        <v>-0.11000000000000001</v>
      </c>
      <c r="P678" s="44">
        <v>243.79</v>
      </c>
      <c r="Q678" s="46"/>
      <c r="R678" s="37"/>
      <c r="S678" s="46"/>
      <c r="T678" s="40"/>
      <c r="U678" s="47" t="str">
        <f t="shared" si="1254"/>
        <v/>
      </c>
      <c r="V678" s="47" t="str">
        <f t="shared" si="1255"/>
        <v/>
      </c>
      <c r="W678" s="50"/>
      <c r="X678" s="50"/>
      <c r="Y678" s="50"/>
      <c r="Z678" s="50"/>
      <c r="AA678" s="50"/>
      <c r="AB678" s="50"/>
      <c r="AC678" s="50"/>
      <c r="AD678" s="50"/>
      <c r="AE678" s="51">
        <f t="shared" si="1185"/>
        <v>78</v>
      </c>
      <c r="AF678" s="51" t="str">
        <f t="shared" si="1186"/>
        <v/>
      </c>
      <c r="AG678" s="51" t="str">
        <f t="shared" si="1187"/>
        <v>o</v>
      </c>
      <c r="AH678" s="51">
        <f t="shared" si="1188"/>
        <v>30</v>
      </c>
      <c r="AI678" s="52">
        <f t="shared" si="1189"/>
        <v>243.58</v>
      </c>
      <c r="AJ678" s="51" t="s">
        <v>25</v>
      </c>
      <c r="AK678" s="53"/>
      <c r="AL678" s="52"/>
      <c r="AM678" s="53">
        <f t="shared" si="1191"/>
        <v>30</v>
      </c>
      <c r="AN678" s="53">
        <f>IF(AJ678&lt;&gt;"",IF(AJ678="o",VLOOKUP(AM678,OpenSect!$A$1:$D$11,2),IF(AJ678="u",VLOOKUP(AM678,UpHill!$A$1:$D$35,2),IF(AJ678="d",VLOOKUP(AM678,DownHill!$A$3:$D$29,2),IF(AJ678="f",VLOOKUP(AM678,FlatUnd!$A$2:$D$30,2),IF(AJ678="t",VLOOKUP(AM678,TimeAdd!$A$1:$D$176,2),IF(AJ678="l",VLOOKUP(AM678,SLimit!$A$1:$D$8,2),AN677)))))),AN677)</f>
        <v>30</v>
      </c>
      <c r="AO678" s="53">
        <f>IF(AJ678&lt;&gt;"",IF(AJ678="o",VLOOKUP(AM678,OpenSect!$A$1:$D$11,3),IF(AJ678="u",VLOOKUP(AM678,UpHill!$A$1:$D$35,3),IF(AJ678="d",VLOOKUP(AM678,DownHill!$A$3:$D$29,3),IF(AJ678="f",VLOOKUP(AM678,FlatUnd!$A$2:$D$30,3),IF(AJ678="t",VLOOKUP(AM678,TimeAdd!$A$1:$D$18,3),IF(AJ678="l",VLOOKUP(AM678,SLimit!$A$1:$D$8,3),AO677)))))),AO677)</f>
        <v>30</v>
      </c>
      <c r="AP678" s="53">
        <f>IF(AJ678&lt;&gt;"",IF(AJ678="o",VLOOKUP(AM678,OpenSect!$A$1:$D$11,4),IF(AJ678="u",VLOOKUP(AM678,UpHill!$A$1:$D$35,4),IF(AJ678="d",VLOOKUP(AM678,DownHill!$A$3:$D$29,4),IF(AJ678="f",VLOOKUP(AM678,FlatUnd!$A$2:$D$30,4),IF(AJ678="t",VLOOKUP(AM678,TimeAdd!$A$1:$D$18,4),IF(AJ678="l",VLOOKUP(AM678,SLimit!$A$1:$D$8,4),AP677)))))),AP677)</f>
        <v>30</v>
      </c>
      <c r="AQ678" s="53" t="str">
        <f t="shared" si="1192"/>
        <v>60</v>
      </c>
      <c r="AR678" s="54" t="str">
        <f t="shared" si="1193"/>
        <v>STOP.  Carry straight on.</v>
      </c>
      <c r="AS678" s="55"/>
      <c r="AT678" s="55"/>
      <c r="AU678" s="56">
        <f>IF(GroupStTimes!$A$8=0,MIN(CB678,CD678,CF678),MIN(BZ678,CB678,CD678,CF678))</f>
        <v>0.57164351851851847</v>
      </c>
      <c r="AV678" s="56">
        <f>IF(GroupStTimes!$A$8=0,MAX(CC678,CE678,CG678),MAX(CA678,CC678,CE678,CG678))</f>
        <v>0.61747685185185175</v>
      </c>
      <c r="AW678" s="57" t="str">
        <f t="shared" si="1194"/>
        <v/>
      </c>
      <c r="AX678" s="58" t="str">
        <f t="shared" si="1195"/>
        <v/>
      </c>
      <c r="AY678" s="58" t="str">
        <f t="shared" si="1196"/>
        <v/>
      </c>
      <c r="AZ678" s="31">
        <f t="shared" si="1197"/>
        <v>241.49</v>
      </c>
      <c r="BA678" s="59">
        <f t="shared" si="1198"/>
        <v>0.57357638888888862</v>
      </c>
      <c r="BB678" s="59">
        <f t="shared" si="1199"/>
        <v>0.57913194444444427</v>
      </c>
      <c r="BC678" s="59">
        <f t="shared" si="1200"/>
        <v>0.56873842592592583</v>
      </c>
      <c r="BD678" s="59">
        <f t="shared" si="1201"/>
        <v>0.61457175925925911</v>
      </c>
      <c r="BE678" s="59">
        <f t="shared" si="1202"/>
        <v>0.59616898148148156</v>
      </c>
      <c r="BF678" s="59">
        <f t="shared" si="1203"/>
        <v>0.60658564814814819</v>
      </c>
      <c r="BG678" s="59">
        <f t="shared" si="1204"/>
        <v>0.6086921296296296</v>
      </c>
      <c r="BH678" s="59">
        <f t="shared" si="1205"/>
        <v>0.60799768518518515</v>
      </c>
      <c r="BI678" s="31">
        <f t="shared" si="1206"/>
        <v>2.0900000000000034</v>
      </c>
      <c r="BJ678" s="61">
        <f t="shared" ref="BJ678:BM678" si="1268">IF($AJ677="t",IF(AM676=0,0,$BI678/AM676),IF(AM677=0,0,$BI678/AM677))</f>
        <v>6.9666666666666779E-2</v>
      </c>
      <c r="BK678" s="61">
        <f t="shared" si="1268"/>
        <v>6.9666666666666779E-2</v>
      </c>
      <c r="BL678" s="61">
        <f t="shared" si="1268"/>
        <v>6.9666666666666779E-2</v>
      </c>
      <c r="BM678" s="61">
        <f t="shared" si="1268"/>
        <v>6.9666666666666779E-2</v>
      </c>
      <c r="BN678" s="62">
        <f t="shared" si="1208"/>
        <v>0</v>
      </c>
      <c r="BO678" s="62">
        <f t="shared" si="1209"/>
        <v>4</v>
      </c>
      <c r="BP678" s="62">
        <f t="shared" si="1210"/>
        <v>11</v>
      </c>
      <c r="BQ678" s="62">
        <f t="shared" si="1211"/>
        <v>0</v>
      </c>
      <c r="BR678" s="62">
        <f t="shared" si="1212"/>
        <v>4</v>
      </c>
      <c r="BS678" s="62">
        <f t="shared" si="1213"/>
        <v>11</v>
      </c>
      <c r="BT678" s="62">
        <f t="shared" si="1214"/>
        <v>0</v>
      </c>
      <c r="BU678" s="62">
        <f t="shared" si="1215"/>
        <v>4</v>
      </c>
      <c r="BV678" s="62">
        <f t="shared" si="1216"/>
        <v>11</v>
      </c>
      <c r="BW678" s="62">
        <f t="shared" si="1217"/>
        <v>0</v>
      </c>
      <c r="BX678" s="62">
        <f t="shared" si="1218"/>
        <v>4</v>
      </c>
      <c r="BY678" s="62">
        <f t="shared" si="1219"/>
        <v>11</v>
      </c>
      <c r="BZ678" s="63">
        <f t="shared" si="1220"/>
        <v>0.57648148148148126</v>
      </c>
      <c r="CA678" s="63">
        <f t="shared" si="1221"/>
        <v>0.58203703703703691</v>
      </c>
      <c r="CB678" s="63">
        <f t="shared" si="1222"/>
        <v>0.57164351851851847</v>
      </c>
      <c r="CC678" s="63">
        <f t="shared" si="1223"/>
        <v>0.61747685185185175</v>
      </c>
      <c r="CD678" s="63">
        <f t="shared" si="1224"/>
        <v>0.5990740740740742</v>
      </c>
      <c r="CE678" s="63">
        <f t="shared" si="1225"/>
        <v>0.60949074074074083</v>
      </c>
      <c r="CF678" s="63">
        <f t="shared" si="1226"/>
        <v>0.61159722222222224</v>
      </c>
      <c r="CG678" s="63">
        <f t="shared" si="1227"/>
        <v>0.61090277777777779</v>
      </c>
      <c r="CH678" s="36"/>
      <c r="CI678" s="36"/>
      <c r="CJ678" s="36"/>
      <c r="CK678" s="36"/>
      <c r="CL678" s="60">
        <v>60</v>
      </c>
    </row>
    <row r="679" spans="1:90" ht="26.25" customHeight="1" x14ac:dyDescent="0.25">
      <c r="A679" s="37">
        <v>78</v>
      </c>
      <c r="B679" s="37"/>
      <c r="C679" s="37" t="s">
        <v>25</v>
      </c>
      <c r="D679" s="37">
        <v>30</v>
      </c>
      <c r="E679" s="39"/>
      <c r="F679" s="44"/>
      <c r="G679" s="44">
        <v>243.94</v>
      </c>
      <c r="H679" s="41">
        <f t="shared" si="1251"/>
        <v>243.73</v>
      </c>
      <c r="I679" s="42">
        <v>243.63</v>
      </c>
      <c r="J679" s="43">
        <f t="shared" si="1252"/>
        <v>-8.2091696424901959E-4</v>
      </c>
      <c r="K679" s="44">
        <f t="shared" si="1253"/>
        <v>-0.19999999999998863</v>
      </c>
      <c r="L679" s="91" t="s">
        <v>1393</v>
      </c>
      <c r="M679" s="127" t="s">
        <v>1229</v>
      </c>
      <c r="N679" s="46">
        <f t="shared" si="1183"/>
        <v>243.82999999999998</v>
      </c>
      <c r="O679" s="46">
        <f t="shared" si="1151"/>
        <v>-0.11000000000000001</v>
      </c>
      <c r="P679" s="44">
        <v>243.94</v>
      </c>
      <c r="Q679" s="46"/>
      <c r="R679" s="37"/>
      <c r="S679" s="46"/>
      <c r="T679" s="40"/>
      <c r="U679" s="47" t="str">
        <f t="shared" si="1254"/>
        <v/>
      </c>
      <c r="V679" s="47" t="str">
        <f t="shared" si="1255"/>
        <v/>
      </c>
      <c r="W679" s="50"/>
      <c r="X679" s="50"/>
      <c r="Y679" s="50"/>
      <c r="Z679" s="50"/>
      <c r="AA679" s="50"/>
      <c r="AB679" s="50"/>
      <c r="AC679" s="50"/>
      <c r="AD679" s="50"/>
      <c r="AE679" s="51">
        <f t="shared" si="1185"/>
        <v>78</v>
      </c>
      <c r="AF679" s="51" t="str">
        <f t="shared" si="1186"/>
        <v/>
      </c>
      <c r="AG679" s="51" t="str">
        <f t="shared" si="1187"/>
        <v>o</v>
      </c>
      <c r="AH679" s="51">
        <f t="shared" si="1188"/>
        <v>30</v>
      </c>
      <c r="AI679" s="52">
        <f t="shared" si="1189"/>
        <v>243.73</v>
      </c>
      <c r="AJ679" s="51" t="s">
        <v>25</v>
      </c>
      <c r="AK679" s="53"/>
      <c r="AL679" s="52"/>
      <c r="AM679" s="53">
        <f t="shared" si="1191"/>
        <v>30</v>
      </c>
      <c r="AN679" s="53">
        <f>IF(AJ679&lt;&gt;"",IF(AJ679="o",VLOOKUP(AM679,OpenSect!$A$1:$D$11,2),IF(AJ679="u",VLOOKUP(AM679,UpHill!$A$1:$D$35,2),IF(AJ679="d",VLOOKUP(AM679,DownHill!$A$3:$D$29,2),IF(AJ679="f",VLOOKUP(AM679,FlatUnd!$A$2:$D$30,2),IF(AJ679="t",VLOOKUP(AM679,TimeAdd!$A$1:$D$176,2),IF(AJ679="l",VLOOKUP(AM679,SLimit!$A$1:$D$8,2),AN678)))))),AN678)</f>
        <v>30</v>
      </c>
      <c r="AO679" s="53">
        <f>IF(AJ679&lt;&gt;"",IF(AJ679="o",VLOOKUP(AM679,OpenSect!$A$1:$D$11,3),IF(AJ679="u",VLOOKUP(AM679,UpHill!$A$1:$D$35,3),IF(AJ679="d",VLOOKUP(AM679,DownHill!$A$3:$D$29,3),IF(AJ679="f",VLOOKUP(AM679,FlatUnd!$A$2:$D$30,3),IF(AJ679="t",VLOOKUP(AM679,TimeAdd!$A$1:$D$18,3),IF(AJ679="l",VLOOKUP(AM679,SLimit!$A$1:$D$8,3),AO678)))))),AO678)</f>
        <v>30</v>
      </c>
      <c r="AP679" s="53">
        <f>IF(AJ679&lt;&gt;"",IF(AJ679="o",VLOOKUP(AM679,OpenSect!$A$1:$D$11,4),IF(AJ679="u",VLOOKUP(AM679,UpHill!$A$1:$D$35,4),IF(AJ679="d",VLOOKUP(AM679,DownHill!$A$3:$D$29,4),IF(AJ679="f",VLOOKUP(AM679,FlatUnd!$A$2:$D$30,4),IF(AJ679="t",VLOOKUP(AM679,TimeAdd!$A$1:$D$18,4),IF(AJ679="l",VLOOKUP(AM679,SLimit!$A$1:$D$8,4),AP678)))))),AP678)</f>
        <v>30</v>
      </c>
      <c r="AQ679" s="53" t="str">
        <f t="shared" si="1192"/>
        <v>60</v>
      </c>
      <c r="AR679" s="54" t="str">
        <f t="shared" si="1193"/>
        <v>Yield.  Traffic islands.  Carry Straight on.</v>
      </c>
      <c r="AS679" s="55"/>
      <c r="AT679" s="55"/>
      <c r="AU679" s="56">
        <f>IF(GroupStTimes!$A$8=0,MIN(CB679,CD679,CF679),MIN(BZ679,CB679,CD679,CF679))</f>
        <v>0.57185185185185172</v>
      </c>
      <c r="AV679" s="56">
        <f>IF(GroupStTimes!$A$8=0,MAX(CC679,CE679,CG679),MAX(CA679,CC679,CE679,CG679))</f>
        <v>0.617685185185185</v>
      </c>
      <c r="AW679" s="57" t="str">
        <f t="shared" si="1194"/>
        <v/>
      </c>
      <c r="AX679" s="58" t="str">
        <f t="shared" si="1195"/>
        <v/>
      </c>
      <c r="AY679" s="58" t="str">
        <f t="shared" si="1196"/>
        <v/>
      </c>
      <c r="AZ679" s="31">
        <f t="shared" si="1197"/>
        <v>241.49</v>
      </c>
      <c r="BA679" s="59">
        <f t="shared" si="1198"/>
        <v>0.57357638888888862</v>
      </c>
      <c r="BB679" s="59">
        <f t="shared" si="1199"/>
        <v>0.57913194444444427</v>
      </c>
      <c r="BC679" s="59">
        <f t="shared" si="1200"/>
        <v>0.56873842592592583</v>
      </c>
      <c r="BD679" s="59">
        <f t="shared" si="1201"/>
        <v>0.61457175925925911</v>
      </c>
      <c r="BE679" s="59">
        <f t="shared" si="1202"/>
        <v>0.59616898148148156</v>
      </c>
      <c r="BF679" s="59">
        <f t="shared" si="1203"/>
        <v>0.60658564814814819</v>
      </c>
      <c r="BG679" s="59">
        <f t="shared" si="1204"/>
        <v>0.6086921296296296</v>
      </c>
      <c r="BH679" s="59">
        <f t="shared" si="1205"/>
        <v>0.60799768518518515</v>
      </c>
      <c r="BI679" s="31">
        <f t="shared" si="1206"/>
        <v>2.2399999999999807</v>
      </c>
      <c r="BJ679" s="61">
        <f t="shared" ref="BJ679:BM679" si="1269">IF($AJ678="t",IF(AM677=0,0,$BI679/AM677),IF(AM678=0,0,$BI679/AM678))</f>
        <v>7.4666666666666021E-2</v>
      </c>
      <c r="BK679" s="61">
        <f t="shared" si="1269"/>
        <v>7.4666666666666021E-2</v>
      </c>
      <c r="BL679" s="61">
        <f t="shared" si="1269"/>
        <v>7.4666666666666021E-2</v>
      </c>
      <c r="BM679" s="61">
        <f t="shared" si="1269"/>
        <v>7.4666666666666021E-2</v>
      </c>
      <c r="BN679" s="62">
        <f t="shared" si="1208"/>
        <v>0</v>
      </c>
      <c r="BO679" s="62">
        <f t="shared" si="1209"/>
        <v>4</v>
      </c>
      <c r="BP679" s="62">
        <f t="shared" si="1210"/>
        <v>29</v>
      </c>
      <c r="BQ679" s="62">
        <f t="shared" si="1211"/>
        <v>0</v>
      </c>
      <c r="BR679" s="62">
        <f t="shared" si="1212"/>
        <v>4</v>
      </c>
      <c r="BS679" s="62">
        <f t="shared" si="1213"/>
        <v>29</v>
      </c>
      <c r="BT679" s="62">
        <f t="shared" si="1214"/>
        <v>0</v>
      </c>
      <c r="BU679" s="62">
        <f t="shared" si="1215"/>
        <v>4</v>
      </c>
      <c r="BV679" s="62">
        <f t="shared" si="1216"/>
        <v>29</v>
      </c>
      <c r="BW679" s="62">
        <f t="shared" si="1217"/>
        <v>0</v>
      </c>
      <c r="BX679" s="62">
        <f t="shared" si="1218"/>
        <v>4</v>
      </c>
      <c r="BY679" s="62">
        <f t="shared" si="1219"/>
        <v>29</v>
      </c>
      <c r="BZ679" s="63">
        <f t="shared" si="1220"/>
        <v>0.57668981481481452</v>
      </c>
      <c r="CA679" s="63">
        <f t="shared" si="1221"/>
        <v>0.58224537037037016</v>
      </c>
      <c r="CB679" s="63">
        <f t="shared" si="1222"/>
        <v>0.57185185185185172</v>
      </c>
      <c r="CC679" s="63">
        <f t="shared" si="1223"/>
        <v>0.617685185185185</v>
      </c>
      <c r="CD679" s="63">
        <f t="shared" si="1224"/>
        <v>0.59928240740740746</v>
      </c>
      <c r="CE679" s="63">
        <f t="shared" si="1225"/>
        <v>0.60969907407407409</v>
      </c>
      <c r="CF679" s="63">
        <f t="shared" si="1226"/>
        <v>0.61180555555555549</v>
      </c>
      <c r="CG679" s="63">
        <f t="shared" si="1227"/>
        <v>0.61111111111111105</v>
      </c>
      <c r="CH679" s="36"/>
      <c r="CI679" s="36"/>
      <c r="CJ679" s="36"/>
      <c r="CK679" s="36"/>
      <c r="CL679" s="60">
        <v>60</v>
      </c>
    </row>
    <row r="680" spans="1:90" ht="60.75" x14ac:dyDescent="0.25">
      <c r="A680" s="37">
        <v>78</v>
      </c>
      <c r="B680" s="37"/>
      <c r="C680" s="37" t="s">
        <v>25</v>
      </c>
      <c r="D680" s="37">
        <v>30</v>
      </c>
      <c r="E680" s="39"/>
      <c r="F680" s="44"/>
      <c r="G680" s="44">
        <v>244.29</v>
      </c>
      <c r="H680" s="41">
        <f t="shared" si="1251"/>
        <v>244.08</v>
      </c>
      <c r="I680" s="42">
        <v>243.98</v>
      </c>
      <c r="J680" s="43">
        <f t="shared" si="1252"/>
        <v>-8.1973932289527269E-4</v>
      </c>
      <c r="K680" s="44">
        <f t="shared" si="1253"/>
        <v>-0.19999999999998863</v>
      </c>
      <c r="L680" s="91" t="s">
        <v>1394</v>
      </c>
      <c r="M680" s="127" t="s">
        <v>1229</v>
      </c>
      <c r="N680" s="46">
        <f t="shared" si="1183"/>
        <v>244.17999999999998</v>
      </c>
      <c r="O680" s="46">
        <f t="shared" si="1151"/>
        <v>-0.11000000000000001</v>
      </c>
      <c r="P680" s="44">
        <v>244.29</v>
      </c>
      <c r="Q680" s="46"/>
      <c r="R680" s="37"/>
      <c r="S680" s="46"/>
      <c r="T680" s="40"/>
      <c r="U680" s="47" t="str">
        <f t="shared" si="1254"/>
        <v/>
      </c>
      <c r="V680" s="47" t="str">
        <f t="shared" si="1255"/>
        <v/>
      </c>
      <c r="W680" s="50"/>
      <c r="X680" s="50"/>
      <c r="Y680" s="50"/>
      <c r="Z680" s="50"/>
      <c r="AA680" s="50"/>
      <c r="AB680" s="50"/>
      <c r="AC680" s="50"/>
      <c r="AD680" s="50"/>
      <c r="AE680" s="51">
        <f t="shared" si="1185"/>
        <v>78</v>
      </c>
      <c r="AF680" s="51" t="str">
        <f t="shared" si="1186"/>
        <v/>
      </c>
      <c r="AG680" s="51" t="str">
        <f t="shared" si="1187"/>
        <v>o</v>
      </c>
      <c r="AH680" s="51">
        <f t="shared" si="1188"/>
        <v>30</v>
      </c>
      <c r="AI680" s="52">
        <f t="shared" si="1189"/>
        <v>244.08</v>
      </c>
      <c r="AJ680" s="51" t="s">
        <v>25</v>
      </c>
      <c r="AK680" s="53"/>
      <c r="AL680" s="52"/>
      <c r="AM680" s="53">
        <f t="shared" si="1191"/>
        <v>30</v>
      </c>
      <c r="AN680" s="53">
        <f>IF(AJ680&lt;&gt;"",IF(AJ680="o",VLOOKUP(AM680,OpenSect!$A$1:$D$11,2),IF(AJ680="u",VLOOKUP(AM680,UpHill!$A$1:$D$35,2),IF(AJ680="d",VLOOKUP(AM680,DownHill!$A$3:$D$29,2),IF(AJ680="f",VLOOKUP(AM680,FlatUnd!$A$2:$D$30,2),IF(AJ680="t",VLOOKUP(AM680,TimeAdd!$A$1:$D$176,2),IF(AJ680="l",VLOOKUP(AM680,SLimit!$A$1:$D$8,2),AN679)))))),AN679)</f>
        <v>30</v>
      </c>
      <c r="AO680" s="53">
        <f>IF(AJ680&lt;&gt;"",IF(AJ680="o",VLOOKUP(AM680,OpenSect!$A$1:$D$11,3),IF(AJ680="u",VLOOKUP(AM680,UpHill!$A$1:$D$35,3),IF(AJ680="d",VLOOKUP(AM680,DownHill!$A$3:$D$29,3),IF(AJ680="f",VLOOKUP(AM680,FlatUnd!$A$2:$D$30,3),IF(AJ680="t",VLOOKUP(AM680,TimeAdd!$A$1:$D$18,3),IF(AJ680="l",VLOOKUP(AM680,SLimit!$A$1:$D$8,3),AO679)))))),AO679)</f>
        <v>30</v>
      </c>
      <c r="AP680" s="53">
        <f>IF(AJ680&lt;&gt;"",IF(AJ680="o",VLOOKUP(AM680,OpenSect!$A$1:$D$11,4),IF(AJ680="u",VLOOKUP(AM680,UpHill!$A$1:$D$35,4),IF(AJ680="d",VLOOKUP(AM680,DownHill!$A$3:$D$29,4),IF(AJ680="f",VLOOKUP(AM680,FlatUnd!$A$2:$D$30,4),IF(AJ680="t",VLOOKUP(AM680,TimeAdd!$A$1:$D$18,4),IF(AJ680="l",VLOOKUP(AM680,SLimit!$A$1:$D$8,4),AP679)))))),AP679)</f>
        <v>30</v>
      </c>
      <c r="AQ680" s="53" t="str">
        <f t="shared" si="1192"/>
        <v>60</v>
      </c>
      <c r="AR680" s="54" t="str">
        <f t="shared" si="1193"/>
        <v>{ Right} Department of Publicworks.  {Right} Department of Transport.      Move to Right Hand Lane.</v>
      </c>
      <c r="AS680" s="55"/>
      <c r="AT680" s="55"/>
      <c r="AU680" s="56">
        <f>IF(GroupStTimes!$A$8=0,MIN(CB680,CD680,CF680),MIN(BZ680,CB680,CD680,CF680))</f>
        <v>0.57233796296296291</v>
      </c>
      <c r="AV680" s="56">
        <f>IF(GroupStTimes!$A$8=0,MAX(CC680,CE680,CG680),MAX(CA680,CC680,CE680,CG680))</f>
        <v>0.61817129629629619</v>
      </c>
      <c r="AW680" s="57" t="str">
        <f t="shared" si="1194"/>
        <v/>
      </c>
      <c r="AX680" s="58" t="str">
        <f t="shared" si="1195"/>
        <v/>
      </c>
      <c r="AY680" s="58" t="str">
        <f t="shared" si="1196"/>
        <v/>
      </c>
      <c r="AZ680" s="31">
        <f t="shared" si="1197"/>
        <v>241.49</v>
      </c>
      <c r="BA680" s="59">
        <f t="shared" si="1198"/>
        <v>0.57357638888888862</v>
      </c>
      <c r="BB680" s="59">
        <f t="shared" si="1199"/>
        <v>0.57913194444444427</v>
      </c>
      <c r="BC680" s="59">
        <f t="shared" si="1200"/>
        <v>0.56873842592592583</v>
      </c>
      <c r="BD680" s="59">
        <f t="shared" si="1201"/>
        <v>0.61457175925925911</v>
      </c>
      <c r="BE680" s="59">
        <f t="shared" si="1202"/>
        <v>0.59616898148148156</v>
      </c>
      <c r="BF680" s="59">
        <f t="shared" si="1203"/>
        <v>0.60658564814814819</v>
      </c>
      <c r="BG680" s="59">
        <f t="shared" si="1204"/>
        <v>0.6086921296296296</v>
      </c>
      <c r="BH680" s="59">
        <f t="shared" si="1205"/>
        <v>0.60799768518518515</v>
      </c>
      <c r="BI680" s="31">
        <f t="shared" si="1206"/>
        <v>2.5900000000000034</v>
      </c>
      <c r="BJ680" s="61">
        <f t="shared" ref="BJ680:BM680" si="1270">IF($AJ679="t",IF(AM678=0,0,$BI680/AM678),IF(AM679=0,0,$BI680/AM679))</f>
        <v>8.6333333333333442E-2</v>
      </c>
      <c r="BK680" s="61">
        <f t="shared" si="1270"/>
        <v>8.6333333333333442E-2</v>
      </c>
      <c r="BL680" s="61">
        <f t="shared" si="1270"/>
        <v>8.6333333333333442E-2</v>
      </c>
      <c r="BM680" s="61">
        <f t="shared" si="1270"/>
        <v>8.6333333333333442E-2</v>
      </c>
      <c r="BN680" s="62">
        <f t="shared" si="1208"/>
        <v>0</v>
      </c>
      <c r="BO680" s="62">
        <f t="shared" si="1209"/>
        <v>5</v>
      </c>
      <c r="BP680" s="62">
        <f t="shared" si="1210"/>
        <v>11</v>
      </c>
      <c r="BQ680" s="62">
        <f t="shared" si="1211"/>
        <v>0</v>
      </c>
      <c r="BR680" s="62">
        <f t="shared" si="1212"/>
        <v>5</v>
      </c>
      <c r="BS680" s="62">
        <f t="shared" si="1213"/>
        <v>11</v>
      </c>
      <c r="BT680" s="62">
        <f t="shared" si="1214"/>
        <v>0</v>
      </c>
      <c r="BU680" s="62">
        <f t="shared" si="1215"/>
        <v>5</v>
      </c>
      <c r="BV680" s="62">
        <f t="shared" si="1216"/>
        <v>11</v>
      </c>
      <c r="BW680" s="62">
        <f t="shared" si="1217"/>
        <v>0</v>
      </c>
      <c r="BX680" s="62">
        <f t="shared" si="1218"/>
        <v>5</v>
      </c>
      <c r="BY680" s="62">
        <f t="shared" si="1219"/>
        <v>11</v>
      </c>
      <c r="BZ680" s="63">
        <f t="shared" si="1220"/>
        <v>0.5771759259259257</v>
      </c>
      <c r="CA680" s="63">
        <f t="shared" si="1221"/>
        <v>0.58273148148148135</v>
      </c>
      <c r="CB680" s="63">
        <f t="shared" si="1222"/>
        <v>0.57233796296296291</v>
      </c>
      <c r="CC680" s="63">
        <f t="shared" si="1223"/>
        <v>0.61817129629629619</v>
      </c>
      <c r="CD680" s="63">
        <f t="shared" si="1224"/>
        <v>0.59976851851851865</v>
      </c>
      <c r="CE680" s="63">
        <f t="shared" si="1225"/>
        <v>0.61018518518518527</v>
      </c>
      <c r="CF680" s="63">
        <f t="shared" si="1226"/>
        <v>0.61229166666666668</v>
      </c>
      <c r="CG680" s="63">
        <f t="shared" si="1227"/>
        <v>0.61159722222222224</v>
      </c>
      <c r="CH680" s="36"/>
      <c r="CI680" s="36"/>
      <c r="CJ680" s="36"/>
      <c r="CK680" s="36"/>
      <c r="CL680" s="60">
        <v>60</v>
      </c>
    </row>
    <row r="681" spans="1:90" ht="26.25" customHeight="1" x14ac:dyDescent="0.25">
      <c r="A681" s="37">
        <v>78</v>
      </c>
      <c r="B681" s="37"/>
      <c r="E681" s="39"/>
      <c r="F681" s="44"/>
      <c r="G681" s="44">
        <v>244.33</v>
      </c>
      <c r="H681" s="41">
        <f t="shared" si="1251"/>
        <v>244.12</v>
      </c>
      <c r="I681" s="42">
        <v>244.02</v>
      </c>
      <c r="J681" s="43">
        <f t="shared" si="1252"/>
        <v>-8.1960495041385388E-4</v>
      </c>
      <c r="K681" s="44">
        <f t="shared" si="1253"/>
        <v>-0.19999999999998863</v>
      </c>
      <c r="L681" s="91" t="s">
        <v>497</v>
      </c>
      <c r="M681" s="127" t="s">
        <v>1229</v>
      </c>
      <c r="N681" s="46">
        <f t="shared" si="1183"/>
        <v>244.22</v>
      </c>
      <c r="O681" s="46">
        <f t="shared" si="1151"/>
        <v>-0.11000000000000001</v>
      </c>
      <c r="P681" s="44">
        <v>244.33</v>
      </c>
      <c r="Q681" s="46"/>
      <c r="R681" s="37"/>
      <c r="S681" s="46"/>
      <c r="T681" s="40"/>
      <c r="U681" s="47" t="str">
        <f t="shared" si="1254"/>
        <v/>
      </c>
      <c r="V681" s="47" t="str">
        <f t="shared" si="1255"/>
        <v/>
      </c>
      <c r="W681" s="50"/>
      <c r="X681" s="50"/>
      <c r="Y681" s="50"/>
      <c r="Z681" s="50"/>
      <c r="AA681" s="50"/>
      <c r="AB681" s="50"/>
      <c r="AC681" s="50"/>
      <c r="AD681" s="50"/>
      <c r="AE681" s="51">
        <f t="shared" si="1185"/>
        <v>78</v>
      </c>
      <c r="AF681" s="51" t="str">
        <f t="shared" si="1186"/>
        <v/>
      </c>
      <c r="AG681" s="51" t="str">
        <f t="shared" si="1187"/>
        <v/>
      </c>
      <c r="AH681" s="51" t="str">
        <f t="shared" si="1188"/>
        <v/>
      </c>
      <c r="AI681" s="52">
        <f t="shared" si="1189"/>
        <v>244.12</v>
      </c>
      <c r="AJ681" s="51"/>
      <c r="AK681" s="53"/>
      <c r="AL681" s="52"/>
      <c r="AM681" s="53">
        <f t="shared" si="1191"/>
        <v>30</v>
      </c>
      <c r="AN681" s="53">
        <f>IF(AJ681&lt;&gt;"",IF(AJ681="o",VLOOKUP(AM681,OpenSect!$A$1:$D$11,2),IF(AJ681="u",VLOOKUP(AM681,UpHill!$A$1:$D$35,2),IF(AJ681="d",VLOOKUP(AM681,DownHill!$A$3:$D$29,2),IF(AJ681="f",VLOOKUP(AM681,FlatUnd!$A$2:$D$30,2),IF(AJ681="t",VLOOKUP(AM681,TimeAdd!$A$1:$D$176,2),IF(AJ681="l",VLOOKUP(AM681,SLimit!$A$1:$D$8,2),AN680)))))),AN680)</f>
        <v>30</v>
      </c>
      <c r="AO681" s="53">
        <f>IF(AJ681&lt;&gt;"",IF(AJ681="o",VLOOKUP(AM681,OpenSect!$A$1:$D$11,3),IF(AJ681="u",VLOOKUP(AM681,UpHill!$A$1:$D$35,3),IF(AJ681="d",VLOOKUP(AM681,DownHill!$A$3:$D$29,3),IF(AJ681="f",VLOOKUP(AM681,FlatUnd!$A$2:$D$30,3),IF(AJ681="t",VLOOKUP(AM681,TimeAdd!$A$1:$D$18,3),IF(AJ681="l",VLOOKUP(AM681,SLimit!$A$1:$D$8,3),AO680)))))),AO680)</f>
        <v>30</v>
      </c>
      <c r="AP681" s="53">
        <f>IF(AJ681&lt;&gt;"",IF(AJ681="o",VLOOKUP(AM681,OpenSect!$A$1:$D$11,4),IF(AJ681="u",VLOOKUP(AM681,UpHill!$A$1:$D$35,4),IF(AJ681="d",VLOOKUP(AM681,DownHill!$A$3:$D$29,4),IF(AJ681="f",VLOOKUP(AM681,FlatUnd!$A$2:$D$30,4),IF(AJ681="t",VLOOKUP(AM681,TimeAdd!$A$1:$D$18,4),IF(AJ681="l",VLOOKUP(AM681,SLimit!$A$1:$D$8,4),AP680)))))),AP680)</f>
        <v>30</v>
      </c>
      <c r="AQ681" s="53" t="str">
        <f t="shared" si="1192"/>
        <v>60</v>
      </c>
      <c r="AR681" s="54" t="str">
        <f t="shared" si="1193"/>
        <v xml:space="preserve">60 Speed limit. </v>
      </c>
      <c r="AS681" s="55"/>
      <c r="AT681" s="55"/>
      <c r="AU681" s="56">
        <f>IF(GroupStTimes!$A$8=0,MIN(CB681,CD681,CF681),MIN(BZ681,CB681,CD681,CF681))</f>
        <v>0.57239583333333321</v>
      </c>
      <c r="AV681" s="56">
        <f>IF(GroupStTimes!$A$8=0,MAX(CC681,CE681,CG681),MAX(CA681,CC681,CE681,CG681))</f>
        <v>0.6182291666666665</v>
      </c>
      <c r="AW681" s="57" t="str">
        <f t="shared" si="1194"/>
        <v/>
      </c>
      <c r="AX681" s="58" t="str">
        <f t="shared" si="1195"/>
        <v/>
      </c>
      <c r="AY681" s="58" t="str">
        <f t="shared" si="1196"/>
        <v/>
      </c>
      <c r="AZ681" s="31">
        <f t="shared" si="1197"/>
        <v>241.49</v>
      </c>
      <c r="BA681" s="59">
        <f t="shared" si="1198"/>
        <v>0.57357638888888862</v>
      </c>
      <c r="BB681" s="59">
        <f t="shared" si="1199"/>
        <v>0.57913194444444427</v>
      </c>
      <c r="BC681" s="59">
        <f t="shared" si="1200"/>
        <v>0.56873842592592583</v>
      </c>
      <c r="BD681" s="59">
        <f t="shared" si="1201"/>
        <v>0.61457175925925911</v>
      </c>
      <c r="BE681" s="59">
        <f t="shared" si="1202"/>
        <v>0.59616898148148156</v>
      </c>
      <c r="BF681" s="59">
        <f t="shared" si="1203"/>
        <v>0.60658564814814819</v>
      </c>
      <c r="BG681" s="59">
        <f t="shared" si="1204"/>
        <v>0.6086921296296296</v>
      </c>
      <c r="BH681" s="59">
        <f t="shared" si="1205"/>
        <v>0.60799768518518515</v>
      </c>
      <c r="BI681" s="31">
        <f t="shared" si="1206"/>
        <v>2.6299999999999955</v>
      </c>
      <c r="BJ681" s="61">
        <f t="shared" ref="BJ681:BM681" si="1271">IF($AJ680="t",IF(AM679=0,0,$BI681/AM679),IF(AM680=0,0,$BI681/AM680))</f>
        <v>8.7666666666666518E-2</v>
      </c>
      <c r="BK681" s="61">
        <f t="shared" si="1271"/>
        <v>8.7666666666666518E-2</v>
      </c>
      <c r="BL681" s="61">
        <f t="shared" si="1271"/>
        <v>8.7666666666666518E-2</v>
      </c>
      <c r="BM681" s="61">
        <f t="shared" si="1271"/>
        <v>8.7666666666666518E-2</v>
      </c>
      <c r="BN681" s="62">
        <f t="shared" si="1208"/>
        <v>0</v>
      </c>
      <c r="BO681" s="62">
        <f t="shared" si="1209"/>
        <v>5</v>
      </c>
      <c r="BP681" s="62">
        <f t="shared" si="1210"/>
        <v>16</v>
      </c>
      <c r="BQ681" s="62">
        <f t="shared" si="1211"/>
        <v>0</v>
      </c>
      <c r="BR681" s="62">
        <f t="shared" si="1212"/>
        <v>5</v>
      </c>
      <c r="BS681" s="62">
        <f t="shared" si="1213"/>
        <v>16</v>
      </c>
      <c r="BT681" s="62">
        <f t="shared" si="1214"/>
        <v>0</v>
      </c>
      <c r="BU681" s="62">
        <f t="shared" si="1215"/>
        <v>5</v>
      </c>
      <c r="BV681" s="62">
        <f t="shared" si="1216"/>
        <v>16</v>
      </c>
      <c r="BW681" s="62">
        <f t="shared" si="1217"/>
        <v>0</v>
      </c>
      <c r="BX681" s="62">
        <f t="shared" si="1218"/>
        <v>5</v>
      </c>
      <c r="BY681" s="62">
        <f t="shared" si="1219"/>
        <v>16</v>
      </c>
      <c r="BZ681" s="63">
        <f t="shared" si="1220"/>
        <v>0.57723379629629601</v>
      </c>
      <c r="CA681" s="63">
        <f t="shared" si="1221"/>
        <v>0.58278935185185166</v>
      </c>
      <c r="CB681" s="63">
        <f t="shared" si="1222"/>
        <v>0.57239583333333321</v>
      </c>
      <c r="CC681" s="63">
        <f t="shared" si="1223"/>
        <v>0.6182291666666665</v>
      </c>
      <c r="CD681" s="63">
        <f t="shared" si="1224"/>
        <v>0.59982638888888895</v>
      </c>
      <c r="CE681" s="63">
        <f t="shared" si="1225"/>
        <v>0.61024305555555558</v>
      </c>
      <c r="CF681" s="63">
        <f t="shared" si="1226"/>
        <v>0.61234953703703698</v>
      </c>
      <c r="CG681" s="63">
        <f t="shared" si="1227"/>
        <v>0.61165509259259254</v>
      </c>
      <c r="CH681" s="36"/>
      <c r="CI681" s="36"/>
      <c r="CJ681" s="36"/>
      <c r="CK681" s="36"/>
      <c r="CL681" s="60">
        <v>60</v>
      </c>
    </row>
    <row r="682" spans="1:90" ht="26.25" customHeight="1" x14ac:dyDescent="0.25">
      <c r="A682" s="37">
        <v>78</v>
      </c>
      <c r="B682" s="37"/>
      <c r="C682" s="37" t="s">
        <v>25</v>
      </c>
      <c r="D682" s="37">
        <v>30</v>
      </c>
      <c r="E682" s="39"/>
      <c r="F682" s="44"/>
      <c r="G682" s="44">
        <v>244.35</v>
      </c>
      <c r="H682" s="41">
        <f t="shared" si="1251"/>
        <v>244.14</v>
      </c>
      <c r="I682" s="42">
        <v>244.04</v>
      </c>
      <c r="J682" s="43">
        <f t="shared" si="1252"/>
        <v>-8.1953778069164334E-4</v>
      </c>
      <c r="K682" s="44">
        <f t="shared" si="1253"/>
        <v>-0.19999999999998863</v>
      </c>
      <c r="L682" s="91" t="s">
        <v>1395</v>
      </c>
      <c r="M682" s="127" t="s">
        <v>1229</v>
      </c>
      <c r="N682" s="46">
        <f t="shared" si="1183"/>
        <v>244.23999999999998</v>
      </c>
      <c r="O682" s="46">
        <f t="shared" ref="O682:O745" si="1272">0.09-0.17-0.03</f>
        <v>-0.11000000000000001</v>
      </c>
      <c r="P682" s="44">
        <v>244.35</v>
      </c>
      <c r="Q682" s="46"/>
      <c r="R682" s="37"/>
      <c r="S682" s="46"/>
      <c r="T682" s="40"/>
      <c r="U682" s="47" t="str">
        <f t="shared" si="1254"/>
        <v/>
      </c>
      <c r="V682" s="47" t="str">
        <f t="shared" si="1255"/>
        <v/>
      </c>
      <c r="W682" s="50"/>
      <c r="X682" s="50"/>
      <c r="Y682" s="50"/>
      <c r="Z682" s="50"/>
      <c r="AA682" s="50"/>
      <c r="AB682" s="50"/>
      <c r="AC682" s="50"/>
      <c r="AD682" s="50"/>
      <c r="AE682" s="51">
        <f t="shared" si="1185"/>
        <v>78</v>
      </c>
      <c r="AF682" s="51" t="str">
        <f t="shared" si="1186"/>
        <v/>
      </c>
      <c r="AG682" s="51" t="str">
        <f t="shared" si="1187"/>
        <v>o</v>
      </c>
      <c r="AH682" s="51">
        <f t="shared" si="1188"/>
        <v>30</v>
      </c>
      <c r="AI682" s="52">
        <f t="shared" si="1189"/>
        <v>244.14</v>
      </c>
      <c r="AJ682" s="51" t="s">
        <v>25</v>
      </c>
      <c r="AK682" s="53"/>
      <c r="AL682" s="52"/>
      <c r="AM682" s="53">
        <f t="shared" si="1191"/>
        <v>30</v>
      </c>
      <c r="AN682" s="53">
        <f>IF(AJ682&lt;&gt;"",IF(AJ682="o",VLOOKUP(AM682,OpenSect!$A$1:$D$11,2),IF(AJ682="u",VLOOKUP(AM682,UpHill!$A$1:$D$35,2),IF(AJ682="d",VLOOKUP(AM682,DownHill!$A$3:$D$29,2),IF(AJ682="f",VLOOKUP(AM682,FlatUnd!$A$2:$D$30,2),IF(AJ682="t",VLOOKUP(AM682,TimeAdd!$A$1:$D$176,2),IF(AJ682="l",VLOOKUP(AM682,SLimit!$A$1:$D$8,2),AN681)))))),AN681)</f>
        <v>30</v>
      </c>
      <c r="AO682" s="53">
        <f>IF(AJ682&lt;&gt;"",IF(AJ682="o",VLOOKUP(AM682,OpenSect!$A$1:$D$11,3),IF(AJ682="u",VLOOKUP(AM682,UpHill!$A$1:$D$35,3),IF(AJ682="d",VLOOKUP(AM682,DownHill!$A$3:$D$29,3),IF(AJ682="f",VLOOKUP(AM682,FlatUnd!$A$2:$D$30,3),IF(AJ682="t",VLOOKUP(AM682,TimeAdd!$A$1:$D$18,3),IF(AJ682="l",VLOOKUP(AM682,SLimit!$A$1:$D$8,3),AO681)))))),AO681)</f>
        <v>30</v>
      </c>
      <c r="AP682" s="53">
        <f>IF(AJ682&lt;&gt;"",IF(AJ682="o",VLOOKUP(AM682,OpenSect!$A$1:$D$11,4),IF(AJ682="u",VLOOKUP(AM682,UpHill!$A$1:$D$35,4),IF(AJ682="d",VLOOKUP(AM682,DownHill!$A$3:$D$29,4),IF(AJ682="f",VLOOKUP(AM682,FlatUnd!$A$2:$D$30,4),IF(AJ682="t",VLOOKUP(AM682,TimeAdd!$A$1:$D$18,4),IF(AJ682="l",VLOOKUP(AM682,SLimit!$A$1:$D$8,4),AP681)))))),AP681)</f>
        <v>30</v>
      </c>
      <c r="AQ682" s="53" t="str">
        <f t="shared" si="1192"/>
        <v>60</v>
      </c>
      <c r="AR682" s="54" t="str">
        <f t="shared" si="1193"/>
        <v xml:space="preserve"> Turn RIGHT.  This is Fairclough road.</v>
      </c>
      <c r="AS682" s="55"/>
      <c r="AT682" s="55"/>
      <c r="AU682" s="56">
        <f>IF(GroupStTimes!$A$8=0,MIN(CB682,CD682,CF682),MIN(BZ682,CB682,CD682,CF682))</f>
        <v>0.5724189814814814</v>
      </c>
      <c r="AV682" s="56">
        <f>IF(GroupStTimes!$A$8=0,MAX(CC682,CE682,CG682),MAX(CA682,CC682,CE682,CG682))</f>
        <v>0.61825231481481469</v>
      </c>
      <c r="AW682" s="57" t="str">
        <f t="shared" si="1194"/>
        <v/>
      </c>
      <c r="AX682" s="58" t="str">
        <f t="shared" si="1195"/>
        <v/>
      </c>
      <c r="AY682" s="58" t="str">
        <f t="shared" si="1196"/>
        <v/>
      </c>
      <c r="AZ682" s="31">
        <f t="shared" si="1197"/>
        <v>241.49</v>
      </c>
      <c r="BA682" s="59">
        <f t="shared" si="1198"/>
        <v>0.57357638888888862</v>
      </c>
      <c r="BB682" s="59">
        <f t="shared" si="1199"/>
        <v>0.57913194444444427</v>
      </c>
      <c r="BC682" s="59">
        <f t="shared" si="1200"/>
        <v>0.56873842592592583</v>
      </c>
      <c r="BD682" s="59">
        <f t="shared" si="1201"/>
        <v>0.61457175925925911</v>
      </c>
      <c r="BE682" s="59">
        <f t="shared" si="1202"/>
        <v>0.59616898148148156</v>
      </c>
      <c r="BF682" s="59">
        <f t="shared" si="1203"/>
        <v>0.60658564814814819</v>
      </c>
      <c r="BG682" s="59">
        <f t="shared" si="1204"/>
        <v>0.6086921296296296</v>
      </c>
      <c r="BH682" s="59">
        <f t="shared" si="1205"/>
        <v>0.60799768518518515</v>
      </c>
      <c r="BI682" s="31">
        <f t="shared" si="1206"/>
        <v>2.6499999999999773</v>
      </c>
      <c r="BJ682" s="61">
        <f t="shared" ref="BJ682:BM682" si="1273">IF($AJ681="t",IF(AM680=0,0,$BI682/AM680),IF(AM681=0,0,$BI682/AM681))</f>
        <v>8.833333333333257E-2</v>
      </c>
      <c r="BK682" s="61">
        <f t="shared" si="1273"/>
        <v>8.833333333333257E-2</v>
      </c>
      <c r="BL682" s="61">
        <f t="shared" si="1273"/>
        <v>8.833333333333257E-2</v>
      </c>
      <c r="BM682" s="61">
        <f t="shared" si="1273"/>
        <v>8.833333333333257E-2</v>
      </c>
      <c r="BN682" s="62">
        <f t="shared" si="1208"/>
        <v>0</v>
      </c>
      <c r="BO682" s="62">
        <f t="shared" si="1209"/>
        <v>5</v>
      </c>
      <c r="BP682" s="62">
        <f t="shared" si="1210"/>
        <v>18</v>
      </c>
      <c r="BQ682" s="62">
        <f t="shared" si="1211"/>
        <v>0</v>
      </c>
      <c r="BR682" s="62">
        <f t="shared" si="1212"/>
        <v>5</v>
      </c>
      <c r="BS682" s="62">
        <f t="shared" si="1213"/>
        <v>18</v>
      </c>
      <c r="BT682" s="62">
        <f t="shared" si="1214"/>
        <v>0</v>
      </c>
      <c r="BU682" s="62">
        <f t="shared" si="1215"/>
        <v>5</v>
      </c>
      <c r="BV682" s="62">
        <f t="shared" si="1216"/>
        <v>18</v>
      </c>
      <c r="BW682" s="62">
        <f t="shared" si="1217"/>
        <v>0</v>
      </c>
      <c r="BX682" s="62">
        <f t="shared" si="1218"/>
        <v>5</v>
      </c>
      <c r="BY682" s="62">
        <f t="shared" si="1219"/>
        <v>18</v>
      </c>
      <c r="BZ682" s="63">
        <f t="shared" si="1220"/>
        <v>0.5772569444444442</v>
      </c>
      <c r="CA682" s="63">
        <f t="shared" si="1221"/>
        <v>0.58281249999999984</v>
      </c>
      <c r="CB682" s="63">
        <f t="shared" si="1222"/>
        <v>0.5724189814814814</v>
      </c>
      <c r="CC682" s="63">
        <f t="shared" si="1223"/>
        <v>0.61825231481481469</v>
      </c>
      <c r="CD682" s="63">
        <f t="shared" si="1224"/>
        <v>0.59984953703703714</v>
      </c>
      <c r="CE682" s="63">
        <f t="shared" si="1225"/>
        <v>0.61026620370370377</v>
      </c>
      <c r="CF682" s="63">
        <f t="shared" si="1226"/>
        <v>0.61237268518518517</v>
      </c>
      <c r="CG682" s="63">
        <f t="shared" si="1227"/>
        <v>0.61167824074074073</v>
      </c>
      <c r="CH682" s="36"/>
      <c r="CI682" s="36"/>
      <c r="CJ682" s="36"/>
      <c r="CK682" s="36"/>
      <c r="CL682" s="60">
        <v>60</v>
      </c>
    </row>
    <row r="683" spans="1:90" ht="26.25" customHeight="1" x14ac:dyDescent="0.25">
      <c r="A683" s="37">
        <v>78</v>
      </c>
      <c r="B683" s="37"/>
      <c r="E683" s="39"/>
      <c r="F683" s="44"/>
      <c r="G683" s="44">
        <v>244.42</v>
      </c>
      <c r="H683" s="41">
        <f t="shared" si="1251"/>
        <v>244.21</v>
      </c>
      <c r="I683" s="42">
        <v>244.10999999999999</v>
      </c>
      <c r="J683" s="43">
        <f t="shared" si="1252"/>
        <v>-8.1930277333984122E-4</v>
      </c>
      <c r="K683" s="44">
        <f t="shared" si="1253"/>
        <v>-0.19999999999998863</v>
      </c>
      <c r="L683" s="91" t="s">
        <v>1388</v>
      </c>
      <c r="M683" s="127" t="s">
        <v>1229</v>
      </c>
      <c r="N683" s="46">
        <f t="shared" si="1183"/>
        <v>244.30999999999997</v>
      </c>
      <c r="O683" s="46">
        <f t="shared" si="1272"/>
        <v>-0.11000000000000001</v>
      </c>
      <c r="P683" s="44">
        <v>244.42</v>
      </c>
      <c r="Q683" s="46"/>
      <c r="R683" s="37"/>
      <c r="S683" s="46"/>
      <c r="T683" s="40"/>
      <c r="U683" s="47" t="str">
        <f t="shared" si="1254"/>
        <v/>
      </c>
      <c r="V683" s="47" t="str">
        <f t="shared" si="1255"/>
        <v/>
      </c>
      <c r="W683" s="50"/>
      <c r="X683" s="50"/>
      <c r="Y683" s="50"/>
      <c r="Z683" s="50"/>
      <c r="AA683" s="50"/>
      <c r="AB683" s="50"/>
      <c r="AC683" s="50"/>
      <c r="AD683" s="50"/>
      <c r="AE683" s="51">
        <f t="shared" si="1185"/>
        <v>78</v>
      </c>
      <c r="AF683" s="51" t="str">
        <f t="shared" si="1186"/>
        <v/>
      </c>
      <c r="AG683" s="51" t="str">
        <f t="shared" si="1187"/>
        <v/>
      </c>
      <c r="AH683" s="51" t="str">
        <f t="shared" si="1188"/>
        <v/>
      </c>
      <c r="AI683" s="52">
        <f t="shared" si="1189"/>
        <v>244.21</v>
      </c>
      <c r="AJ683" s="51"/>
      <c r="AK683" s="53"/>
      <c r="AL683" s="52"/>
      <c r="AM683" s="53">
        <f t="shared" si="1191"/>
        <v>30</v>
      </c>
      <c r="AN683" s="53">
        <f>IF(AJ683&lt;&gt;"",IF(AJ683="o",VLOOKUP(AM683,OpenSect!$A$1:$D$11,2),IF(AJ683="u",VLOOKUP(AM683,UpHill!$A$1:$D$35,2),IF(AJ683="d",VLOOKUP(AM683,DownHill!$A$3:$D$29,2),IF(AJ683="f",VLOOKUP(AM683,FlatUnd!$A$2:$D$30,2),IF(AJ683="t",VLOOKUP(AM683,TimeAdd!$A$1:$D$176,2),IF(AJ683="l",VLOOKUP(AM683,SLimit!$A$1:$D$8,2),AN682)))))),AN682)</f>
        <v>30</v>
      </c>
      <c r="AO683" s="53">
        <f>IF(AJ683&lt;&gt;"",IF(AJ683="o",VLOOKUP(AM683,OpenSect!$A$1:$D$11,3),IF(AJ683="u",VLOOKUP(AM683,UpHill!$A$1:$D$35,3),IF(AJ683="d",VLOOKUP(AM683,DownHill!$A$3:$D$29,3),IF(AJ683="f",VLOOKUP(AM683,FlatUnd!$A$2:$D$30,3),IF(AJ683="t",VLOOKUP(AM683,TimeAdd!$A$1:$D$18,3),IF(AJ683="l",VLOOKUP(AM683,SLimit!$A$1:$D$8,3),AO682)))))),AO682)</f>
        <v>30</v>
      </c>
      <c r="AP683" s="53">
        <f>IF(AJ683&lt;&gt;"",IF(AJ683="o",VLOOKUP(AM683,OpenSect!$A$1:$D$11,4),IF(AJ683="u",VLOOKUP(AM683,UpHill!$A$1:$D$35,4),IF(AJ683="d",VLOOKUP(AM683,DownHill!$A$3:$D$29,4),IF(AJ683="f",VLOOKUP(AM683,FlatUnd!$A$2:$D$30,4),IF(AJ683="t",VLOOKUP(AM683,TimeAdd!$A$1:$D$18,4),IF(AJ683="l",VLOOKUP(AM683,SLimit!$A$1:$D$8,4),AP682)))))),AP682)</f>
        <v>30</v>
      </c>
      <c r="AQ683" s="53" t="str">
        <f t="shared" si="1192"/>
        <v>60</v>
      </c>
      <c r="AR683" s="54" t="str">
        <f t="shared" si="1193"/>
        <v xml:space="preserve"> No Stopping.</v>
      </c>
      <c r="AS683" s="55"/>
      <c r="AT683" s="55"/>
      <c r="AU683" s="56">
        <f>IF(GroupStTimes!$A$8=0,MIN(CB683,CD683,CF683),MIN(BZ683,CB683,CD683,CF683))</f>
        <v>0.57251157407407394</v>
      </c>
      <c r="AV683" s="56">
        <f>IF(GroupStTimes!$A$8=0,MAX(CC683,CE683,CG683),MAX(CA683,CC683,CE683,CG683))</f>
        <v>0.61834490740740722</v>
      </c>
      <c r="AW683" s="57" t="str">
        <f t="shared" si="1194"/>
        <v/>
      </c>
      <c r="AX683" s="58" t="str">
        <f t="shared" si="1195"/>
        <v/>
      </c>
      <c r="AY683" s="58" t="str">
        <f t="shared" si="1196"/>
        <v/>
      </c>
      <c r="AZ683" s="31">
        <f t="shared" si="1197"/>
        <v>241.49</v>
      </c>
      <c r="BA683" s="59">
        <f t="shared" si="1198"/>
        <v>0.57357638888888862</v>
      </c>
      <c r="BB683" s="59">
        <f t="shared" si="1199"/>
        <v>0.57913194444444427</v>
      </c>
      <c r="BC683" s="59">
        <f t="shared" si="1200"/>
        <v>0.56873842592592583</v>
      </c>
      <c r="BD683" s="59">
        <f t="shared" si="1201"/>
        <v>0.61457175925925911</v>
      </c>
      <c r="BE683" s="59">
        <f t="shared" si="1202"/>
        <v>0.59616898148148156</v>
      </c>
      <c r="BF683" s="59">
        <f t="shared" si="1203"/>
        <v>0.60658564814814819</v>
      </c>
      <c r="BG683" s="59">
        <f t="shared" si="1204"/>
        <v>0.6086921296296296</v>
      </c>
      <c r="BH683" s="59">
        <f t="shared" si="1205"/>
        <v>0.60799768518518515</v>
      </c>
      <c r="BI683" s="31">
        <f t="shared" si="1206"/>
        <v>2.7199999999999989</v>
      </c>
      <c r="BJ683" s="61">
        <f t="shared" ref="BJ683:BM683" si="1274">IF($AJ682="t",IF(AM681=0,0,$BI683/AM681),IF(AM682=0,0,$BI683/AM682))</f>
        <v>9.0666666666666632E-2</v>
      </c>
      <c r="BK683" s="61">
        <f t="shared" si="1274"/>
        <v>9.0666666666666632E-2</v>
      </c>
      <c r="BL683" s="61">
        <f t="shared" si="1274"/>
        <v>9.0666666666666632E-2</v>
      </c>
      <c r="BM683" s="61">
        <f t="shared" si="1274"/>
        <v>9.0666666666666632E-2</v>
      </c>
      <c r="BN683" s="62">
        <f t="shared" si="1208"/>
        <v>0</v>
      </c>
      <c r="BO683" s="62">
        <f t="shared" si="1209"/>
        <v>5</v>
      </c>
      <c r="BP683" s="62">
        <f t="shared" si="1210"/>
        <v>26</v>
      </c>
      <c r="BQ683" s="62">
        <f t="shared" si="1211"/>
        <v>0</v>
      </c>
      <c r="BR683" s="62">
        <f t="shared" si="1212"/>
        <v>5</v>
      </c>
      <c r="BS683" s="62">
        <f t="shared" si="1213"/>
        <v>26</v>
      </c>
      <c r="BT683" s="62">
        <f t="shared" si="1214"/>
        <v>0</v>
      </c>
      <c r="BU683" s="62">
        <f t="shared" si="1215"/>
        <v>5</v>
      </c>
      <c r="BV683" s="62">
        <f t="shared" si="1216"/>
        <v>26</v>
      </c>
      <c r="BW683" s="62">
        <f t="shared" si="1217"/>
        <v>0</v>
      </c>
      <c r="BX683" s="62">
        <f t="shared" si="1218"/>
        <v>5</v>
      </c>
      <c r="BY683" s="62">
        <f t="shared" si="1219"/>
        <v>26</v>
      </c>
      <c r="BZ683" s="63">
        <f t="shared" si="1220"/>
        <v>0.57734953703703673</v>
      </c>
      <c r="CA683" s="63">
        <f t="shared" si="1221"/>
        <v>0.58290509259259238</v>
      </c>
      <c r="CB683" s="63">
        <f t="shared" si="1222"/>
        <v>0.57251157407407394</v>
      </c>
      <c r="CC683" s="63">
        <f t="shared" si="1223"/>
        <v>0.61834490740740722</v>
      </c>
      <c r="CD683" s="63">
        <f t="shared" si="1224"/>
        <v>0.59994212962962967</v>
      </c>
      <c r="CE683" s="63">
        <f t="shared" si="1225"/>
        <v>0.6103587962962963</v>
      </c>
      <c r="CF683" s="63">
        <f t="shared" si="1226"/>
        <v>0.61246527777777771</v>
      </c>
      <c r="CG683" s="63">
        <f t="shared" si="1227"/>
        <v>0.61177083333333326</v>
      </c>
      <c r="CH683" s="36"/>
      <c r="CI683" s="36"/>
      <c r="CJ683" s="36"/>
      <c r="CK683" s="36"/>
      <c r="CL683" s="60">
        <v>60</v>
      </c>
    </row>
    <row r="684" spans="1:90" ht="26.25" customHeight="1" x14ac:dyDescent="0.25">
      <c r="A684" s="37">
        <v>78</v>
      </c>
      <c r="B684" s="37"/>
      <c r="E684" s="39"/>
      <c r="F684" s="44"/>
      <c r="G684" s="44">
        <v>244.58</v>
      </c>
      <c r="H684" s="41">
        <f t="shared" si="1251"/>
        <v>244.37</v>
      </c>
      <c r="I684" s="42">
        <v>244.27</v>
      </c>
      <c r="J684" s="43">
        <f t="shared" si="1252"/>
        <v>-8.1876611945793027E-4</v>
      </c>
      <c r="K684" s="44">
        <f t="shared" si="1253"/>
        <v>-0.19999999999998863</v>
      </c>
      <c r="L684" s="91" t="s">
        <v>1388</v>
      </c>
      <c r="M684" s="127" t="s">
        <v>1229</v>
      </c>
      <c r="N684" s="46">
        <f t="shared" si="1183"/>
        <v>244.47</v>
      </c>
      <c r="O684" s="46">
        <f t="shared" si="1272"/>
        <v>-0.11000000000000001</v>
      </c>
      <c r="P684" s="44">
        <v>244.58</v>
      </c>
      <c r="Q684" s="46"/>
      <c r="R684" s="37"/>
      <c r="S684" s="46"/>
      <c r="T684" s="40"/>
      <c r="U684" s="47" t="str">
        <f t="shared" si="1254"/>
        <v/>
      </c>
      <c r="V684" s="47" t="str">
        <f t="shared" si="1255"/>
        <v/>
      </c>
      <c r="W684" s="50"/>
      <c r="X684" s="50"/>
      <c r="Y684" s="50"/>
      <c r="Z684" s="50"/>
      <c r="AA684" s="50"/>
      <c r="AB684" s="50"/>
      <c r="AC684" s="50"/>
      <c r="AD684" s="50"/>
      <c r="AE684" s="51">
        <f t="shared" si="1185"/>
        <v>78</v>
      </c>
      <c r="AF684" s="51" t="str">
        <f t="shared" si="1186"/>
        <v/>
      </c>
      <c r="AG684" s="51" t="str">
        <f t="shared" si="1187"/>
        <v/>
      </c>
      <c r="AH684" s="51" t="str">
        <f t="shared" si="1188"/>
        <v/>
      </c>
      <c r="AI684" s="52">
        <f t="shared" si="1189"/>
        <v>244.37</v>
      </c>
      <c r="AJ684" s="51"/>
      <c r="AK684" s="53"/>
      <c r="AL684" s="52"/>
      <c r="AM684" s="53">
        <f t="shared" si="1191"/>
        <v>30</v>
      </c>
      <c r="AN684" s="53">
        <f>IF(AJ684&lt;&gt;"",IF(AJ684="o",VLOOKUP(AM684,OpenSect!$A$1:$D$11,2),IF(AJ684="u",VLOOKUP(AM684,UpHill!$A$1:$D$35,2),IF(AJ684="d",VLOOKUP(AM684,DownHill!$A$3:$D$29,2),IF(AJ684="f",VLOOKUP(AM684,FlatUnd!$A$2:$D$30,2),IF(AJ684="t",VLOOKUP(AM684,TimeAdd!$A$1:$D$176,2),IF(AJ684="l",VLOOKUP(AM684,SLimit!$A$1:$D$8,2),AN683)))))),AN683)</f>
        <v>30</v>
      </c>
      <c r="AO684" s="53">
        <f>IF(AJ684&lt;&gt;"",IF(AJ684="o",VLOOKUP(AM684,OpenSect!$A$1:$D$11,3),IF(AJ684="u",VLOOKUP(AM684,UpHill!$A$1:$D$35,3),IF(AJ684="d",VLOOKUP(AM684,DownHill!$A$3:$D$29,3),IF(AJ684="f",VLOOKUP(AM684,FlatUnd!$A$2:$D$30,3),IF(AJ684="t",VLOOKUP(AM684,TimeAdd!$A$1:$D$18,3),IF(AJ684="l",VLOOKUP(AM684,SLimit!$A$1:$D$8,3),AO683)))))),AO683)</f>
        <v>30</v>
      </c>
      <c r="AP684" s="53">
        <f>IF(AJ684&lt;&gt;"",IF(AJ684="o",VLOOKUP(AM684,OpenSect!$A$1:$D$11,4),IF(AJ684="u",VLOOKUP(AM684,UpHill!$A$1:$D$35,4),IF(AJ684="d",VLOOKUP(AM684,DownHill!$A$3:$D$29,4),IF(AJ684="f",VLOOKUP(AM684,FlatUnd!$A$2:$D$30,4),IF(AJ684="t",VLOOKUP(AM684,TimeAdd!$A$1:$D$18,4),IF(AJ684="l",VLOOKUP(AM684,SLimit!$A$1:$D$8,4),AP683)))))),AP683)</f>
        <v>30</v>
      </c>
      <c r="AQ684" s="53" t="str">
        <f t="shared" si="1192"/>
        <v>60</v>
      </c>
      <c r="AR684" s="54" t="str">
        <f t="shared" si="1193"/>
        <v xml:space="preserve"> No Stopping.</v>
      </c>
      <c r="AS684" s="55"/>
      <c r="AT684" s="55"/>
      <c r="AU684" s="56">
        <f>IF(GroupStTimes!$A$8=0,MIN(CB684,CD684,CF684),MIN(BZ684,CB684,CD684,CF684))</f>
        <v>0.57274305555555549</v>
      </c>
      <c r="AV684" s="56">
        <f>IF(GroupStTimes!$A$8=0,MAX(CC684,CE684,CG684),MAX(CA684,CC684,CE684,CG684))</f>
        <v>0.61857638888888877</v>
      </c>
      <c r="AW684" s="57" t="str">
        <f t="shared" si="1194"/>
        <v/>
      </c>
      <c r="AX684" s="58" t="str">
        <f t="shared" si="1195"/>
        <v/>
      </c>
      <c r="AY684" s="58" t="str">
        <f t="shared" si="1196"/>
        <v/>
      </c>
      <c r="AZ684" s="31">
        <f t="shared" si="1197"/>
        <v>241.49</v>
      </c>
      <c r="BA684" s="59">
        <f t="shared" si="1198"/>
        <v>0.57357638888888862</v>
      </c>
      <c r="BB684" s="59">
        <f t="shared" si="1199"/>
        <v>0.57913194444444427</v>
      </c>
      <c r="BC684" s="59">
        <f t="shared" si="1200"/>
        <v>0.56873842592592583</v>
      </c>
      <c r="BD684" s="59">
        <f t="shared" si="1201"/>
        <v>0.61457175925925911</v>
      </c>
      <c r="BE684" s="59">
        <f t="shared" si="1202"/>
        <v>0.59616898148148156</v>
      </c>
      <c r="BF684" s="59">
        <f t="shared" si="1203"/>
        <v>0.60658564814814819</v>
      </c>
      <c r="BG684" s="59">
        <f t="shared" si="1204"/>
        <v>0.6086921296296296</v>
      </c>
      <c r="BH684" s="59">
        <f t="shared" si="1205"/>
        <v>0.60799768518518515</v>
      </c>
      <c r="BI684" s="31">
        <f t="shared" si="1206"/>
        <v>2.8799999999999955</v>
      </c>
      <c r="BJ684" s="61">
        <f t="shared" ref="BJ684:BM684" si="1275">IF($AJ683="t",IF(AM682=0,0,$BI684/AM682),IF(AM683=0,0,$BI684/AM683))</f>
        <v>9.5999999999999849E-2</v>
      </c>
      <c r="BK684" s="61">
        <f t="shared" si="1275"/>
        <v>9.5999999999999849E-2</v>
      </c>
      <c r="BL684" s="61">
        <f t="shared" si="1275"/>
        <v>9.5999999999999849E-2</v>
      </c>
      <c r="BM684" s="61">
        <f t="shared" si="1275"/>
        <v>9.5999999999999849E-2</v>
      </c>
      <c r="BN684" s="62">
        <f t="shared" si="1208"/>
        <v>0</v>
      </c>
      <c r="BO684" s="62">
        <f t="shared" si="1209"/>
        <v>5</v>
      </c>
      <c r="BP684" s="62">
        <f t="shared" si="1210"/>
        <v>46</v>
      </c>
      <c r="BQ684" s="62">
        <f t="shared" si="1211"/>
        <v>0</v>
      </c>
      <c r="BR684" s="62">
        <f t="shared" si="1212"/>
        <v>5</v>
      </c>
      <c r="BS684" s="62">
        <f t="shared" si="1213"/>
        <v>46</v>
      </c>
      <c r="BT684" s="62">
        <f t="shared" si="1214"/>
        <v>0</v>
      </c>
      <c r="BU684" s="62">
        <f t="shared" si="1215"/>
        <v>5</v>
      </c>
      <c r="BV684" s="62">
        <f t="shared" si="1216"/>
        <v>46</v>
      </c>
      <c r="BW684" s="62">
        <f t="shared" si="1217"/>
        <v>0</v>
      </c>
      <c r="BX684" s="62">
        <f t="shared" si="1218"/>
        <v>5</v>
      </c>
      <c r="BY684" s="62">
        <f t="shared" si="1219"/>
        <v>46</v>
      </c>
      <c r="BZ684" s="63">
        <f t="shared" si="1220"/>
        <v>0.57758101851851829</v>
      </c>
      <c r="CA684" s="63">
        <f t="shared" si="1221"/>
        <v>0.58313657407407393</v>
      </c>
      <c r="CB684" s="63">
        <f t="shared" si="1222"/>
        <v>0.57274305555555549</v>
      </c>
      <c r="CC684" s="63">
        <f t="shared" si="1223"/>
        <v>0.61857638888888877</v>
      </c>
      <c r="CD684" s="63">
        <f t="shared" si="1224"/>
        <v>0.60017361111111123</v>
      </c>
      <c r="CE684" s="63">
        <f t="shared" si="1225"/>
        <v>0.61059027777777786</v>
      </c>
      <c r="CF684" s="63">
        <f t="shared" si="1226"/>
        <v>0.61269675925925926</v>
      </c>
      <c r="CG684" s="63">
        <f t="shared" si="1227"/>
        <v>0.61200231481481482</v>
      </c>
      <c r="CH684" s="36"/>
      <c r="CI684" s="36"/>
      <c r="CJ684" s="36"/>
      <c r="CK684" s="36"/>
      <c r="CL684" s="60">
        <v>60</v>
      </c>
    </row>
    <row r="685" spans="1:90" ht="26.25" customHeight="1" x14ac:dyDescent="0.25">
      <c r="A685" s="37">
        <v>78</v>
      </c>
      <c r="B685" s="37"/>
      <c r="E685" s="39"/>
      <c r="F685" s="44"/>
      <c r="G685" s="44">
        <v>244.68</v>
      </c>
      <c r="H685" s="41">
        <f t="shared" si="1251"/>
        <v>244.47</v>
      </c>
      <c r="I685" s="42">
        <v>244.37</v>
      </c>
      <c r="J685" s="43">
        <f t="shared" si="1252"/>
        <v>-8.1843106764328117E-4</v>
      </c>
      <c r="K685" s="44">
        <f t="shared" si="1253"/>
        <v>-0.19999999999998863</v>
      </c>
      <c r="L685" s="91" t="s">
        <v>1388</v>
      </c>
      <c r="M685" s="127" t="s">
        <v>1229</v>
      </c>
      <c r="N685" s="46">
        <f t="shared" si="1183"/>
        <v>244.57</v>
      </c>
      <c r="O685" s="46">
        <f t="shared" si="1272"/>
        <v>-0.11000000000000001</v>
      </c>
      <c r="P685" s="44">
        <v>244.68</v>
      </c>
      <c r="Q685" s="46"/>
      <c r="R685" s="37"/>
      <c r="S685" s="46"/>
      <c r="T685" s="40"/>
      <c r="U685" s="47" t="str">
        <f t="shared" si="1254"/>
        <v/>
      </c>
      <c r="V685" s="47" t="str">
        <f t="shared" si="1255"/>
        <v/>
      </c>
      <c r="W685" s="50"/>
      <c r="X685" s="50"/>
      <c r="Y685" s="50"/>
      <c r="Z685" s="50"/>
      <c r="AA685" s="50"/>
      <c r="AB685" s="50"/>
      <c r="AC685" s="50"/>
      <c r="AD685" s="50"/>
      <c r="AE685" s="51">
        <f t="shared" si="1185"/>
        <v>78</v>
      </c>
      <c r="AF685" s="51" t="str">
        <f t="shared" si="1186"/>
        <v/>
      </c>
      <c r="AG685" s="51" t="str">
        <f t="shared" si="1187"/>
        <v/>
      </c>
      <c r="AH685" s="51" t="str">
        <f t="shared" si="1188"/>
        <v/>
      </c>
      <c r="AI685" s="52">
        <f t="shared" si="1189"/>
        <v>244.47</v>
      </c>
      <c r="AJ685" s="51"/>
      <c r="AK685" s="53"/>
      <c r="AL685" s="52"/>
      <c r="AM685" s="53">
        <f t="shared" si="1191"/>
        <v>30</v>
      </c>
      <c r="AN685" s="53">
        <f>IF(AJ685&lt;&gt;"",IF(AJ685="o",VLOOKUP(AM685,OpenSect!$A$1:$D$11,2),IF(AJ685="u",VLOOKUP(AM685,UpHill!$A$1:$D$35,2),IF(AJ685="d",VLOOKUP(AM685,DownHill!$A$3:$D$29,2),IF(AJ685="f",VLOOKUP(AM685,FlatUnd!$A$2:$D$30,2),IF(AJ685="t",VLOOKUP(AM685,TimeAdd!$A$1:$D$176,2),IF(AJ685="l",VLOOKUP(AM685,SLimit!$A$1:$D$8,2),AN684)))))),AN684)</f>
        <v>30</v>
      </c>
      <c r="AO685" s="53">
        <f>IF(AJ685&lt;&gt;"",IF(AJ685="o",VLOOKUP(AM685,OpenSect!$A$1:$D$11,3),IF(AJ685="u",VLOOKUP(AM685,UpHill!$A$1:$D$35,3),IF(AJ685="d",VLOOKUP(AM685,DownHill!$A$3:$D$29,3),IF(AJ685="f",VLOOKUP(AM685,FlatUnd!$A$2:$D$30,3),IF(AJ685="t",VLOOKUP(AM685,TimeAdd!$A$1:$D$18,3),IF(AJ685="l",VLOOKUP(AM685,SLimit!$A$1:$D$8,3),AO684)))))),AO684)</f>
        <v>30</v>
      </c>
      <c r="AP685" s="53">
        <f>IF(AJ685&lt;&gt;"",IF(AJ685="o",VLOOKUP(AM685,OpenSect!$A$1:$D$11,4),IF(AJ685="u",VLOOKUP(AM685,UpHill!$A$1:$D$35,4),IF(AJ685="d",VLOOKUP(AM685,DownHill!$A$3:$D$29,4),IF(AJ685="f",VLOOKUP(AM685,FlatUnd!$A$2:$D$30,4),IF(AJ685="t",VLOOKUP(AM685,TimeAdd!$A$1:$D$18,4),IF(AJ685="l",VLOOKUP(AM685,SLimit!$A$1:$D$8,4),AP684)))))),AP684)</f>
        <v>30</v>
      </c>
      <c r="AQ685" s="53" t="str">
        <f t="shared" si="1192"/>
        <v>60</v>
      </c>
      <c r="AR685" s="54" t="str">
        <f t="shared" si="1193"/>
        <v xml:space="preserve"> No Stopping.</v>
      </c>
      <c r="AS685" s="55"/>
      <c r="AT685" s="55"/>
      <c r="AU685" s="56">
        <f>IF(GroupStTimes!$A$8=0,MIN(CB685,CD685,CF685),MIN(BZ685,CB685,CD685,CF685))</f>
        <v>0.5728819444444444</v>
      </c>
      <c r="AV685" s="56">
        <f>IF(GroupStTimes!$A$8=0,MAX(CC685,CE685,CG685),MAX(CA685,CC685,CE685,CG685))</f>
        <v>0.61871527777777757</v>
      </c>
      <c r="AW685" s="57" t="str">
        <f t="shared" si="1194"/>
        <v/>
      </c>
      <c r="AX685" s="58" t="str">
        <f t="shared" si="1195"/>
        <v/>
      </c>
      <c r="AY685" s="58" t="str">
        <f t="shared" si="1196"/>
        <v/>
      </c>
      <c r="AZ685" s="31">
        <f t="shared" si="1197"/>
        <v>241.49</v>
      </c>
      <c r="BA685" s="59">
        <f t="shared" si="1198"/>
        <v>0.57357638888888862</v>
      </c>
      <c r="BB685" s="59">
        <f t="shared" si="1199"/>
        <v>0.57913194444444427</v>
      </c>
      <c r="BC685" s="59">
        <f t="shared" si="1200"/>
        <v>0.56873842592592583</v>
      </c>
      <c r="BD685" s="59">
        <f t="shared" si="1201"/>
        <v>0.61457175925925911</v>
      </c>
      <c r="BE685" s="59">
        <f t="shared" si="1202"/>
        <v>0.59616898148148156</v>
      </c>
      <c r="BF685" s="59">
        <f t="shared" si="1203"/>
        <v>0.60658564814814819</v>
      </c>
      <c r="BG685" s="59">
        <f t="shared" si="1204"/>
        <v>0.6086921296296296</v>
      </c>
      <c r="BH685" s="59">
        <f t="shared" si="1205"/>
        <v>0.60799768518518515</v>
      </c>
      <c r="BI685" s="31">
        <f t="shared" si="1206"/>
        <v>2.9799999999999898</v>
      </c>
      <c r="BJ685" s="61">
        <f t="shared" ref="BJ685:BM685" si="1276">IF($AJ684="t",IF(AM683=0,0,$BI685/AM683),IF(AM684=0,0,$BI685/AM684))</f>
        <v>9.9333333333332996E-2</v>
      </c>
      <c r="BK685" s="61">
        <f t="shared" si="1276"/>
        <v>9.9333333333332996E-2</v>
      </c>
      <c r="BL685" s="61">
        <f t="shared" si="1276"/>
        <v>9.9333333333332996E-2</v>
      </c>
      <c r="BM685" s="61">
        <f t="shared" si="1276"/>
        <v>9.9333333333332996E-2</v>
      </c>
      <c r="BN685" s="62">
        <f t="shared" si="1208"/>
        <v>0</v>
      </c>
      <c r="BO685" s="62">
        <f t="shared" si="1209"/>
        <v>5</v>
      </c>
      <c r="BP685" s="62">
        <f t="shared" si="1210"/>
        <v>58</v>
      </c>
      <c r="BQ685" s="62">
        <f t="shared" si="1211"/>
        <v>0</v>
      </c>
      <c r="BR685" s="62">
        <f t="shared" si="1212"/>
        <v>5</v>
      </c>
      <c r="BS685" s="62">
        <f t="shared" si="1213"/>
        <v>58</v>
      </c>
      <c r="BT685" s="62">
        <f t="shared" si="1214"/>
        <v>0</v>
      </c>
      <c r="BU685" s="62">
        <f t="shared" si="1215"/>
        <v>5</v>
      </c>
      <c r="BV685" s="62">
        <f t="shared" si="1216"/>
        <v>58</v>
      </c>
      <c r="BW685" s="62">
        <f t="shared" si="1217"/>
        <v>0</v>
      </c>
      <c r="BX685" s="62">
        <f t="shared" si="1218"/>
        <v>5</v>
      </c>
      <c r="BY685" s="62">
        <f t="shared" si="1219"/>
        <v>58</v>
      </c>
      <c r="BZ685" s="63">
        <f t="shared" si="1220"/>
        <v>0.57771990740740709</v>
      </c>
      <c r="CA685" s="63">
        <f t="shared" si="1221"/>
        <v>0.58327546296296284</v>
      </c>
      <c r="CB685" s="63">
        <f t="shared" si="1222"/>
        <v>0.5728819444444444</v>
      </c>
      <c r="CC685" s="63">
        <f t="shared" si="1223"/>
        <v>0.61871527777777757</v>
      </c>
      <c r="CD685" s="63">
        <f t="shared" si="1224"/>
        <v>0.60031250000000003</v>
      </c>
      <c r="CE685" s="63">
        <f t="shared" si="1225"/>
        <v>0.61072916666666677</v>
      </c>
      <c r="CF685" s="63">
        <f t="shared" si="1226"/>
        <v>0.61283564814814806</v>
      </c>
      <c r="CG685" s="63">
        <f t="shared" si="1227"/>
        <v>0.61214120370370373</v>
      </c>
      <c r="CH685" s="36"/>
      <c r="CI685" s="36"/>
      <c r="CJ685" s="36"/>
      <c r="CK685" s="36"/>
      <c r="CL685" s="60">
        <v>60</v>
      </c>
    </row>
    <row r="686" spans="1:90" ht="40.5" x14ac:dyDescent="0.25">
      <c r="A686" s="37">
        <v>78</v>
      </c>
      <c r="B686" s="37"/>
      <c r="C686" s="37" t="s">
        <v>25</v>
      </c>
      <c r="D686" s="37">
        <v>30</v>
      </c>
      <c r="E686" s="39"/>
      <c r="F686" s="44"/>
      <c r="G686" s="44">
        <v>244.91</v>
      </c>
      <c r="H686" s="41">
        <f t="shared" si="1251"/>
        <v>244.7</v>
      </c>
      <c r="I686" s="42">
        <v>244.6</v>
      </c>
      <c r="J686" s="43">
        <f t="shared" si="1252"/>
        <v>-8.1766148814386194E-4</v>
      </c>
      <c r="K686" s="44">
        <f t="shared" si="1253"/>
        <v>-0.19999999999998863</v>
      </c>
      <c r="L686" s="91" t="s">
        <v>1774</v>
      </c>
      <c r="M686" s="127" t="s">
        <v>1229</v>
      </c>
      <c r="N686" s="46">
        <f t="shared" si="1183"/>
        <v>244.79999999999998</v>
      </c>
      <c r="O686" s="46">
        <f t="shared" si="1272"/>
        <v>-0.11000000000000001</v>
      </c>
      <c r="P686" s="44">
        <v>244.91</v>
      </c>
      <c r="Q686" s="46"/>
      <c r="R686" s="37"/>
      <c r="S686" s="46"/>
      <c r="T686" s="40"/>
      <c r="U686" s="47" t="str">
        <f t="shared" si="1254"/>
        <v/>
      </c>
      <c r="V686" s="47" t="str">
        <f t="shared" si="1255"/>
        <v/>
      </c>
      <c r="W686" s="50"/>
      <c r="X686" s="50"/>
      <c r="Y686" s="50"/>
      <c r="Z686" s="50"/>
      <c r="AA686" s="50"/>
      <c r="AB686" s="50"/>
      <c r="AC686" s="50"/>
      <c r="AD686" s="50"/>
      <c r="AE686" s="51">
        <f t="shared" si="1185"/>
        <v>78</v>
      </c>
      <c r="AF686" s="51" t="str">
        <f t="shared" si="1186"/>
        <v/>
      </c>
      <c r="AG686" s="51" t="str">
        <f t="shared" si="1187"/>
        <v>o</v>
      </c>
      <c r="AH686" s="51">
        <f t="shared" si="1188"/>
        <v>30</v>
      </c>
      <c r="AI686" s="52">
        <f t="shared" si="1189"/>
        <v>244.7</v>
      </c>
      <c r="AJ686" s="51" t="s">
        <v>25</v>
      </c>
      <c r="AK686" s="53"/>
      <c r="AL686" s="52"/>
      <c r="AM686" s="53">
        <f t="shared" si="1191"/>
        <v>30</v>
      </c>
      <c r="AN686" s="53">
        <f>IF(AJ686&lt;&gt;"",IF(AJ686="o",VLOOKUP(AM686,OpenSect!$A$1:$D$11,2),IF(AJ686="u",VLOOKUP(AM686,UpHill!$A$1:$D$35,2),IF(AJ686="d",VLOOKUP(AM686,DownHill!$A$3:$D$29,2),IF(AJ686="f",VLOOKUP(AM686,FlatUnd!$A$2:$D$30,2),IF(AJ686="t",VLOOKUP(AM686,TimeAdd!$A$1:$D$176,2),IF(AJ686="l",VLOOKUP(AM686,SLimit!$A$1:$D$8,2),AN685)))))),AN685)</f>
        <v>30</v>
      </c>
      <c r="AO686" s="53">
        <f>IF(AJ686&lt;&gt;"",IF(AJ686="o",VLOOKUP(AM686,OpenSect!$A$1:$D$11,3),IF(AJ686="u",VLOOKUP(AM686,UpHill!$A$1:$D$35,3),IF(AJ686="d",VLOOKUP(AM686,DownHill!$A$3:$D$29,3),IF(AJ686="f",VLOOKUP(AM686,FlatUnd!$A$2:$D$30,3),IF(AJ686="t",VLOOKUP(AM686,TimeAdd!$A$1:$D$18,3),IF(AJ686="l",VLOOKUP(AM686,SLimit!$A$1:$D$8,3),AO685)))))),AO685)</f>
        <v>30</v>
      </c>
      <c r="AP686" s="53">
        <f>IF(AJ686&lt;&gt;"",IF(AJ686="o",VLOOKUP(AM686,OpenSect!$A$1:$D$11,4),IF(AJ686="u",VLOOKUP(AM686,UpHill!$A$1:$D$35,4),IF(AJ686="d",VLOOKUP(AM686,DownHill!$A$3:$D$29,4),IF(AJ686="f",VLOOKUP(AM686,FlatUnd!$A$2:$D$30,4),IF(AJ686="t",VLOOKUP(AM686,TimeAdd!$A$1:$D$18,4),IF(AJ686="l",VLOOKUP(AM686,SLimit!$A$1:$D$8,4),AP685)))))),AP685)</f>
        <v>30</v>
      </c>
      <c r="AQ686" s="53" t="str">
        <f t="shared" si="1192"/>
        <v>60</v>
      </c>
      <c r="AR686" s="54" t="str">
        <f t="shared" si="1193"/>
        <v>STOP (4 Way).  Turn RIGHT into Shepston Rd</v>
      </c>
      <c r="AS686" s="55"/>
      <c r="AT686" s="55"/>
      <c r="AU686" s="56">
        <f>IF(GroupStTimes!$A$8=0,MIN(CB686,CD686,CF686),MIN(BZ686,CB686,CD686,CF686))</f>
        <v>0.57319444444444434</v>
      </c>
      <c r="AV686" s="56">
        <f>IF(GroupStTimes!$A$8=0,MAX(CC686,CE686,CG686),MAX(CA686,CC686,CE686,CG686))</f>
        <v>0.61902777777777762</v>
      </c>
      <c r="AW686" s="57" t="str">
        <f t="shared" si="1194"/>
        <v/>
      </c>
      <c r="AX686" s="58" t="str">
        <f t="shared" si="1195"/>
        <v/>
      </c>
      <c r="AY686" s="58" t="str">
        <f t="shared" si="1196"/>
        <v/>
      </c>
      <c r="AZ686" s="31">
        <f t="shared" si="1197"/>
        <v>241.49</v>
      </c>
      <c r="BA686" s="59">
        <f t="shared" si="1198"/>
        <v>0.57357638888888862</v>
      </c>
      <c r="BB686" s="59">
        <f t="shared" si="1199"/>
        <v>0.57913194444444427</v>
      </c>
      <c r="BC686" s="59">
        <f t="shared" si="1200"/>
        <v>0.56873842592592583</v>
      </c>
      <c r="BD686" s="59">
        <f t="shared" si="1201"/>
        <v>0.61457175925925911</v>
      </c>
      <c r="BE686" s="59">
        <f t="shared" si="1202"/>
        <v>0.59616898148148156</v>
      </c>
      <c r="BF686" s="59">
        <f t="shared" si="1203"/>
        <v>0.60658564814814819</v>
      </c>
      <c r="BG686" s="59">
        <f t="shared" si="1204"/>
        <v>0.6086921296296296</v>
      </c>
      <c r="BH686" s="59">
        <f t="shared" si="1205"/>
        <v>0.60799768518518515</v>
      </c>
      <c r="BI686" s="31">
        <f t="shared" si="1206"/>
        <v>3.2099999999999795</v>
      </c>
      <c r="BJ686" s="61">
        <f t="shared" ref="BJ686:BM686" si="1277">IF($AJ685="t",IF(AM684=0,0,$BI686/AM684),IF(AM685=0,0,$BI686/AM685))</f>
        <v>0.10699999999999932</v>
      </c>
      <c r="BK686" s="61">
        <f t="shared" si="1277"/>
        <v>0.10699999999999932</v>
      </c>
      <c r="BL686" s="61">
        <f t="shared" si="1277"/>
        <v>0.10699999999999932</v>
      </c>
      <c r="BM686" s="61">
        <f t="shared" si="1277"/>
        <v>0.10699999999999932</v>
      </c>
      <c r="BN686" s="62">
        <f t="shared" si="1208"/>
        <v>0</v>
      </c>
      <c r="BO686" s="62">
        <f t="shared" si="1209"/>
        <v>6</v>
      </c>
      <c r="BP686" s="62">
        <f t="shared" si="1210"/>
        <v>25</v>
      </c>
      <c r="BQ686" s="62">
        <f t="shared" si="1211"/>
        <v>0</v>
      </c>
      <c r="BR686" s="62">
        <f t="shared" si="1212"/>
        <v>6</v>
      </c>
      <c r="BS686" s="62">
        <f t="shared" si="1213"/>
        <v>25</v>
      </c>
      <c r="BT686" s="62">
        <f t="shared" si="1214"/>
        <v>0</v>
      </c>
      <c r="BU686" s="62">
        <f t="shared" si="1215"/>
        <v>6</v>
      </c>
      <c r="BV686" s="62">
        <f t="shared" si="1216"/>
        <v>25</v>
      </c>
      <c r="BW686" s="62">
        <f t="shared" si="1217"/>
        <v>0</v>
      </c>
      <c r="BX686" s="62">
        <f t="shared" si="1218"/>
        <v>6</v>
      </c>
      <c r="BY686" s="62">
        <f t="shared" si="1219"/>
        <v>25</v>
      </c>
      <c r="BZ686" s="63">
        <f t="shared" si="1220"/>
        <v>0.57803240740740713</v>
      </c>
      <c r="CA686" s="63">
        <f t="shared" si="1221"/>
        <v>0.58358796296296278</v>
      </c>
      <c r="CB686" s="63">
        <f t="shared" si="1222"/>
        <v>0.57319444444444434</v>
      </c>
      <c r="CC686" s="63">
        <f t="shared" si="1223"/>
        <v>0.61902777777777762</v>
      </c>
      <c r="CD686" s="63">
        <f t="shared" si="1224"/>
        <v>0.60062500000000008</v>
      </c>
      <c r="CE686" s="63">
        <f t="shared" si="1225"/>
        <v>0.61104166666666671</v>
      </c>
      <c r="CF686" s="63">
        <f t="shared" si="1226"/>
        <v>0.61314814814814811</v>
      </c>
      <c r="CG686" s="63">
        <f t="shared" si="1227"/>
        <v>0.61245370370370367</v>
      </c>
      <c r="CH686" s="36"/>
      <c r="CI686" s="36"/>
      <c r="CJ686" s="36"/>
      <c r="CK686" s="36"/>
      <c r="CL686" s="60">
        <v>60</v>
      </c>
    </row>
    <row r="687" spans="1:90" ht="26.25" customHeight="1" x14ac:dyDescent="0.25">
      <c r="A687" s="37">
        <v>78</v>
      </c>
      <c r="B687" s="37"/>
      <c r="E687" s="39"/>
      <c r="F687" s="44"/>
      <c r="G687" s="44">
        <v>244.99</v>
      </c>
      <c r="H687" s="41">
        <f t="shared" si="1251"/>
        <v>244.78</v>
      </c>
      <c r="I687" s="42">
        <v>244.68</v>
      </c>
      <c r="J687" s="43">
        <f t="shared" si="1252"/>
        <v>-8.1739414745785771E-4</v>
      </c>
      <c r="K687" s="44">
        <f t="shared" si="1253"/>
        <v>-0.19999999999998863</v>
      </c>
      <c r="L687" s="91" t="s">
        <v>1396</v>
      </c>
      <c r="M687" s="127" t="s">
        <v>1229</v>
      </c>
      <c r="N687" s="46">
        <f t="shared" si="1183"/>
        <v>244.88</v>
      </c>
      <c r="O687" s="46">
        <f t="shared" si="1272"/>
        <v>-0.11000000000000001</v>
      </c>
      <c r="P687" s="44">
        <v>244.99</v>
      </c>
      <c r="Q687" s="46"/>
      <c r="R687" s="37"/>
      <c r="S687" s="46"/>
      <c r="T687" s="40"/>
      <c r="U687" s="47" t="str">
        <f t="shared" si="1254"/>
        <v/>
      </c>
      <c r="V687" s="47" t="str">
        <f t="shared" si="1255"/>
        <v/>
      </c>
      <c r="W687" s="50"/>
      <c r="X687" s="50"/>
      <c r="Y687" s="50"/>
      <c r="Z687" s="50"/>
      <c r="AA687" s="50"/>
      <c r="AB687" s="50"/>
      <c r="AC687" s="50"/>
      <c r="AD687" s="50"/>
      <c r="AE687" s="51">
        <f t="shared" si="1185"/>
        <v>78</v>
      </c>
      <c r="AF687" s="51" t="str">
        <f t="shared" si="1186"/>
        <v/>
      </c>
      <c r="AG687" s="51" t="str">
        <f t="shared" si="1187"/>
        <v/>
      </c>
      <c r="AH687" s="51" t="str">
        <f t="shared" si="1188"/>
        <v/>
      </c>
      <c r="AI687" s="52">
        <f t="shared" si="1189"/>
        <v>244.78</v>
      </c>
      <c r="AJ687" s="51"/>
      <c r="AK687" s="53"/>
      <c r="AL687" s="52"/>
      <c r="AM687" s="53">
        <f t="shared" si="1191"/>
        <v>30</v>
      </c>
      <c r="AN687" s="53">
        <f>IF(AJ687&lt;&gt;"",IF(AJ687="o",VLOOKUP(AM687,OpenSect!$A$1:$D$11,2),IF(AJ687="u",VLOOKUP(AM687,UpHill!$A$1:$D$35,2),IF(AJ687="d",VLOOKUP(AM687,DownHill!$A$3:$D$29,2),IF(AJ687="f",VLOOKUP(AM687,FlatUnd!$A$2:$D$30,2),IF(AJ687="t",VLOOKUP(AM687,TimeAdd!$A$1:$D$176,2),IF(AJ687="l",VLOOKUP(AM687,SLimit!$A$1:$D$8,2),AN686)))))),AN686)</f>
        <v>30</v>
      </c>
      <c r="AO687" s="53">
        <f>IF(AJ687&lt;&gt;"",IF(AJ687="o",VLOOKUP(AM687,OpenSect!$A$1:$D$11,3),IF(AJ687="u",VLOOKUP(AM687,UpHill!$A$1:$D$35,3),IF(AJ687="d",VLOOKUP(AM687,DownHill!$A$3:$D$29,3),IF(AJ687="f",VLOOKUP(AM687,FlatUnd!$A$2:$D$30,3),IF(AJ687="t",VLOOKUP(AM687,TimeAdd!$A$1:$D$18,3),IF(AJ687="l",VLOOKUP(AM687,SLimit!$A$1:$D$8,3),AO686)))))),AO686)</f>
        <v>30</v>
      </c>
      <c r="AP687" s="53">
        <f>IF(AJ687&lt;&gt;"",IF(AJ687="o",VLOOKUP(AM687,OpenSect!$A$1:$D$11,4),IF(AJ687="u",VLOOKUP(AM687,UpHill!$A$1:$D$35,4),IF(AJ687="d",VLOOKUP(AM687,DownHill!$A$3:$D$29,4),IF(AJ687="f",VLOOKUP(AM687,FlatUnd!$A$2:$D$30,4),IF(AJ687="t",VLOOKUP(AM687,TimeAdd!$A$1:$D$18,4),IF(AJ687="l",VLOOKUP(AM687,SLimit!$A$1:$D$8,4),AP686)))))),AP686)</f>
        <v>30</v>
      </c>
      <c r="AQ687" s="53" t="str">
        <f t="shared" si="1192"/>
        <v>60</v>
      </c>
      <c r="AR687" s="54" t="str">
        <f t="shared" si="1193"/>
        <v>Warning - Hight Restriction  3,9m</v>
      </c>
      <c r="AS687" s="55"/>
      <c r="AT687" s="55"/>
      <c r="AU687" s="56">
        <f>IF(GroupStTimes!$A$8=0,MIN(CB687,CD687,CF687),MIN(BZ687,CB687,CD687,CF687))</f>
        <v>0.57331018518518506</v>
      </c>
      <c r="AV687" s="56">
        <f>IF(GroupStTimes!$A$8=0,MAX(CC687,CE687,CG687),MAX(CA687,CC687,CE687,CG687))</f>
        <v>0.61914351851851834</v>
      </c>
      <c r="AW687" s="57" t="str">
        <f t="shared" si="1194"/>
        <v/>
      </c>
      <c r="AX687" s="58" t="str">
        <f t="shared" si="1195"/>
        <v/>
      </c>
      <c r="AY687" s="58" t="str">
        <f t="shared" si="1196"/>
        <v/>
      </c>
      <c r="AZ687" s="31">
        <f t="shared" si="1197"/>
        <v>241.49</v>
      </c>
      <c r="BA687" s="59">
        <f t="shared" si="1198"/>
        <v>0.57357638888888862</v>
      </c>
      <c r="BB687" s="59">
        <f t="shared" si="1199"/>
        <v>0.57913194444444427</v>
      </c>
      <c r="BC687" s="59">
        <f t="shared" si="1200"/>
        <v>0.56873842592592583</v>
      </c>
      <c r="BD687" s="59">
        <f t="shared" si="1201"/>
        <v>0.61457175925925911</v>
      </c>
      <c r="BE687" s="59">
        <f t="shared" si="1202"/>
        <v>0.59616898148148156</v>
      </c>
      <c r="BF687" s="59">
        <f t="shared" si="1203"/>
        <v>0.60658564814814819</v>
      </c>
      <c r="BG687" s="59">
        <f t="shared" si="1204"/>
        <v>0.6086921296296296</v>
      </c>
      <c r="BH687" s="59">
        <f t="shared" si="1205"/>
        <v>0.60799768518518515</v>
      </c>
      <c r="BI687" s="31">
        <f t="shared" si="1206"/>
        <v>3.289999999999992</v>
      </c>
      <c r="BJ687" s="61">
        <f t="shared" ref="BJ687:BM687" si="1278">IF($AJ686="t",IF(AM685=0,0,$BI687/AM685),IF(AM686=0,0,$BI687/AM686))</f>
        <v>0.1096666666666664</v>
      </c>
      <c r="BK687" s="61">
        <f t="shared" si="1278"/>
        <v>0.1096666666666664</v>
      </c>
      <c r="BL687" s="61">
        <f t="shared" si="1278"/>
        <v>0.1096666666666664</v>
      </c>
      <c r="BM687" s="61">
        <f t="shared" si="1278"/>
        <v>0.1096666666666664</v>
      </c>
      <c r="BN687" s="62">
        <f t="shared" si="1208"/>
        <v>0</v>
      </c>
      <c r="BO687" s="62">
        <f t="shared" si="1209"/>
        <v>6</v>
      </c>
      <c r="BP687" s="62">
        <f t="shared" si="1210"/>
        <v>35</v>
      </c>
      <c r="BQ687" s="62">
        <f t="shared" si="1211"/>
        <v>0</v>
      </c>
      <c r="BR687" s="62">
        <f t="shared" si="1212"/>
        <v>6</v>
      </c>
      <c r="BS687" s="62">
        <f t="shared" si="1213"/>
        <v>35</v>
      </c>
      <c r="BT687" s="62">
        <f t="shared" si="1214"/>
        <v>0</v>
      </c>
      <c r="BU687" s="62">
        <f t="shared" si="1215"/>
        <v>6</v>
      </c>
      <c r="BV687" s="62">
        <f t="shared" si="1216"/>
        <v>35</v>
      </c>
      <c r="BW687" s="62">
        <f t="shared" si="1217"/>
        <v>0</v>
      </c>
      <c r="BX687" s="62">
        <f t="shared" si="1218"/>
        <v>6</v>
      </c>
      <c r="BY687" s="62">
        <f t="shared" si="1219"/>
        <v>35</v>
      </c>
      <c r="BZ687" s="63">
        <f t="shared" si="1220"/>
        <v>0.57814814814814786</v>
      </c>
      <c r="CA687" s="63">
        <f t="shared" si="1221"/>
        <v>0.5837037037037035</v>
      </c>
      <c r="CB687" s="63">
        <f t="shared" si="1222"/>
        <v>0.57331018518518506</v>
      </c>
      <c r="CC687" s="63">
        <f t="shared" si="1223"/>
        <v>0.61914351851851834</v>
      </c>
      <c r="CD687" s="63">
        <f t="shared" si="1224"/>
        <v>0.6007407407407408</v>
      </c>
      <c r="CE687" s="63">
        <f t="shared" si="1225"/>
        <v>0.61115740740740743</v>
      </c>
      <c r="CF687" s="63">
        <f t="shared" si="1226"/>
        <v>0.61326388888888883</v>
      </c>
      <c r="CG687" s="63">
        <f t="shared" si="1227"/>
        <v>0.61256944444444439</v>
      </c>
      <c r="CH687" s="36"/>
      <c r="CI687" s="36"/>
      <c r="CJ687" s="36"/>
      <c r="CK687" s="36"/>
      <c r="CL687" s="60">
        <v>60</v>
      </c>
    </row>
    <row r="688" spans="1:90" ht="26.25" customHeight="1" x14ac:dyDescent="0.25">
      <c r="A688" s="37">
        <v>78</v>
      </c>
      <c r="B688" s="37"/>
      <c r="E688" s="39"/>
      <c r="F688" s="44"/>
      <c r="G688" s="44">
        <v>245.02</v>
      </c>
      <c r="H688" s="41">
        <f t="shared" si="1251"/>
        <v>244.81</v>
      </c>
      <c r="I688" s="42">
        <v>244.71</v>
      </c>
      <c r="J688" s="43">
        <f t="shared" si="1252"/>
        <v>-8.1729393976539015E-4</v>
      </c>
      <c r="K688" s="44">
        <f t="shared" si="1253"/>
        <v>-0.19999999999998863</v>
      </c>
      <c r="L688" s="91" t="s">
        <v>1397</v>
      </c>
      <c r="M688" s="127" t="s">
        <v>1229</v>
      </c>
      <c r="N688" s="46">
        <f t="shared" si="1183"/>
        <v>244.91</v>
      </c>
      <c r="O688" s="46">
        <f t="shared" si="1272"/>
        <v>-0.11000000000000001</v>
      </c>
      <c r="P688" s="44">
        <v>245.02</v>
      </c>
      <c r="Q688" s="46"/>
      <c r="R688" s="37"/>
      <c r="S688" s="46"/>
      <c r="T688" s="40"/>
      <c r="U688" s="47" t="str">
        <f t="shared" si="1254"/>
        <v/>
      </c>
      <c r="V688" s="47" t="str">
        <f t="shared" si="1255"/>
        <v/>
      </c>
      <c r="W688" s="50"/>
      <c r="X688" s="50"/>
      <c r="Y688" s="50"/>
      <c r="Z688" s="50"/>
      <c r="AA688" s="50"/>
      <c r="AB688" s="50"/>
      <c r="AC688" s="50"/>
      <c r="AD688" s="50"/>
      <c r="AE688" s="51">
        <f t="shared" si="1185"/>
        <v>78</v>
      </c>
      <c r="AF688" s="51" t="str">
        <f t="shared" si="1186"/>
        <v/>
      </c>
      <c r="AG688" s="51" t="str">
        <f t="shared" si="1187"/>
        <v/>
      </c>
      <c r="AH688" s="51" t="str">
        <f t="shared" si="1188"/>
        <v/>
      </c>
      <c r="AI688" s="52">
        <f t="shared" si="1189"/>
        <v>244.81</v>
      </c>
      <c r="AJ688" s="51"/>
      <c r="AK688" s="53"/>
      <c r="AL688" s="52"/>
      <c r="AM688" s="53">
        <f t="shared" si="1191"/>
        <v>30</v>
      </c>
      <c r="AN688" s="53">
        <f>IF(AJ688&lt;&gt;"",IF(AJ688="o",VLOOKUP(AM688,OpenSect!$A$1:$D$11,2),IF(AJ688="u",VLOOKUP(AM688,UpHill!$A$1:$D$35,2),IF(AJ688="d",VLOOKUP(AM688,DownHill!$A$3:$D$29,2),IF(AJ688="f",VLOOKUP(AM688,FlatUnd!$A$2:$D$30,2),IF(AJ688="t",VLOOKUP(AM688,TimeAdd!$A$1:$D$176,2),IF(AJ688="l",VLOOKUP(AM688,SLimit!$A$1:$D$8,2),AN687)))))),AN687)</f>
        <v>30</v>
      </c>
      <c r="AO688" s="53">
        <f>IF(AJ688&lt;&gt;"",IF(AJ688="o",VLOOKUP(AM688,OpenSect!$A$1:$D$11,3),IF(AJ688="u",VLOOKUP(AM688,UpHill!$A$1:$D$35,3),IF(AJ688="d",VLOOKUP(AM688,DownHill!$A$3:$D$29,3),IF(AJ688="f",VLOOKUP(AM688,FlatUnd!$A$2:$D$30,3),IF(AJ688="t",VLOOKUP(AM688,TimeAdd!$A$1:$D$18,3),IF(AJ688="l",VLOOKUP(AM688,SLimit!$A$1:$D$8,3),AO687)))))),AO687)</f>
        <v>30</v>
      </c>
      <c r="AP688" s="53">
        <f>IF(AJ688&lt;&gt;"",IF(AJ688="o",VLOOKUP(AM688,OpenSect!$A$1:$D$11,4),IF(AJ688="u",VLOOKUP(AM688,UpHill!$A$1:$D$35,4),IF(AJ688="d",VLOOKUP(AM688,DownHill!$A$3:$D$29,4),IF(AJ688="f",VLOOKUP(AM688,FlatUnd!$A$2:$D$30,4),IF(AJ688="t",VLOOKUP(AM688,TimeAdd!$A$1:$D$18,4),IF(AJ688="l",VLOOKUP(AM688,SLimit!$A$1:$D$8,4),AP687)))))),AP687)</f>
        <v>30</v>
      </c>
      <c r="AQ688" s="53" t="str">
        <f t="shared" si="1192"/>
        <v>60</v>
      </c>
      <c r="AR688" s="54" t="str">
        <f t="shared" si="1193"/>
        <v>Warning - Pedestrian Crossing.</v>
      </c>
      <c r="AS688" s="55"/>
      <c r="AT688" s="55"/>
      <c r="AU688" s="56">
        <f>IF(GroupStTimes!$A$8=0,MIN(CB688,CD688,CF688),MIN(BZ688,CB688,CD688,CF688))</f>
        <v>0.57334490740740729</v>
      </c>
      <c r="AV688" s="56">
        <f>IF(GroupStTimes!$A$8=0,MAX(CC688,CE688,CG688),MAX(CA688,CC688,CE688,CG688))</f>
        <v>0.61917824074074057</v>
      </c>
      <c r="AW688" s="57" t="str">
        <f t="shared" si="1194"/>
        <v/>
      </c>
      <c r="AX688" s="58" t="str">
        <f t="shared" si="1195"/>
        <v/>
      </c>
      <c r="AY688" s="58" t="str">
        <f t="shared" si="1196"/>
        <v/>
      </c>
      <c r="AZ688" s="31">
        <f t="shared" si="1197"/>
        <v>241.49</v>
      </c>
      <c r="BA688" s="59">
        <f t="shared" si="1198"/>
        <v>0.57357638888888862</v>
      </c>
      <c r="BB688" s="59">
        <f t="shared" si="1199"/>
        <v>0.57913194444444427</v>
      </c>
      <c r="BC688" s="59">
        <f t="shared" si="1200"/>
        <v>0.56873842592592583</v>
      </c>
      <c r="BD688" s="59">
        <f t="shared" si="1201"/>
        <v>0.61457175925925911</v>
      </c>
      <c r="BE688" s="59">
        <f t="shared" si="1202"/>
        <v>0.59616898148148156</v>
      </c>
      <c r="BF688" s="59">
        <f t="shared" si="1203"/>
        <v>0.60658564814814819</v>
      </c>
      <c r="BG688" s="59">
        <f t="shared" si="1204"/>
        <v>0.6086921296296296</v>
      </c>
      <c r="BH688" s="59">
        <f t="shared" si="1205"/>
        <v>0.60799768518518515</v>
      </c>
      <c r="BI688" s="31">
        <f t="shared" si="1206"/>
        <v>3.3199999999999932</v>
      </c>
      <c r="BJ688" s="61">
        <f t="shared" ref="BJ688:BM688" si="1279">IF($AJ687="t",IF(AM686=0,0,$BI688/AM686),IF(AM687=0,0,$BI688/AM687))</f>
        <v>0.11066666666666644</v>
      </c>
      <c r="BK688" s="61">
        <f t="shared" si="1279"/>
        <v>0.11066666666666644</v>
      </c>
      <c r="BL688" s="61">
        <f t="shared" si="1279"/>
        <v>0.11066666666666644</v>
      </c>
      <c r="BM688" s="61">
        <f t="shared" si="1279"/>
        <v>0.11066666666666644</v>
      </c>
      <c r="BN688" s="62">
        <f t="shared" si="1208"/>
        <v>0</v>
      </c>
      <c r="BO688" s="62">
        <f t="shared" si="1209"/>
        <v>6</v>
      </c>
      <c r="BP688" s="62">
        <f t="shared" si="1210"/>
        <v>38</v>
      </c>
      <c r="BQ688" s="62">
        <f t="shared" si="1211"/>
        <v>0</v>
      </c>
      <c r="BR688" s="62">
        <f t="shared" si="1212"/>
        <v>6</v>
      </c>
      <c r="BS688" s="62">
        <f t="shared" si="1213"/>
        <v>38</v>
      </c>
      <c r="BT688" s="62">
        <f t="shared" si="1214"/>
        <v>0</v>
      </c>
      <c r="BU688" s="62">
        <f t="shared" si="1215"/>
        <v>6</v>
      </c>
      <c r="BV688" s="62">
        <f t="shared" si="1216"/>
        <v>38</v>
      </c>
      <c r="BW688" s="62">
        <f t="shared" si="1217"/>
        <v>0</v>
      </c>
      <c r="BX688" s="62">
        <f t="shared" si="1218"/>
        <v>6</v>
      </c>
      <c r="BY688" s="62">
        <f t="shared" si="1219"/>
        <v>38</v>
      </c>
      <c r="BZ688" s="63">
        <f t="shared" si="1220"/>
        <v>0.57818287037037008</v>
      </c>
      <c r="CA688" s="63">
        <f t="shared" si="1221"/>
        <v>0.58373842592592573</v>
      </c>
      <c r="CB688" s="63">
        <f t="shared" si="1222"/>
        <v>0.57334490740740729</v>
      </c>
      <c r="CC688" s="63">
        <f t="shared" si="1223"/>
        <v>0.61917824074074057</v>
      </c>
      <c r="CD688" s="63">
        <f t="shared" si="1224"/>
        <v>0.60077546296296302</v>
      </c>
      <c r="CE688" s="63">
        <f t="shared" si="1225"/>
        <v>0.61119212962962965</v>
      </c>
      <c r="CF688" s="63">
        <f t="shared" si="1226"/>
        <v>0.61329861111111106</v>
      </c>
      <c r="CG688" s="63">
        <f t="shared" si="1227"/>
        <v>0.61260416666666662</v>
      </c>
      <c r="CH688" s="36"/>
      <c r="CI688" s="36"/>
      <c r="CJ688" s="36"/>
      <c r="CK688" s="36"/>
      <c r="CL688" s="60">
        <v>60</v>
      </c>
    </row>
    <row r="689" spans="1:90" ht="40.5" x14ac:dyDescent="0.25">
      <c r="A689" s="37">
        <v>78</v>
      </c>
      <c r="B689" s="37"/>
      <c r="E689" s="39"/>
      <c r="F689" s="44"/>
      <c r="G689" s="44">
        <v>245.38</v>
      </c>
      <c r="H689" s="41">
        <f t="shared" si="1251"/>
        <v>245.17</v>
      </c>
      <c r="I689" s="42">
        <v>245.07</v>
      </c>
      <c r="J689" s="43">
        <f t="shared" si="1252"/>
        <v>-8.1609336108046126E-4</v>
      </c>
      <c r="K689" s="44">
        <f t="shared" si="1253"/>
        <v>-0.19999999999998863</v>
      </c>
      <c r="L689" s="91" t="s">
        <v>1398</v>
      </c>
      <c r="M689" s="127" t="s">
        <v>1229</v>
      </c>
      <c r="N689" s="46">
        <f t="shared" si="1183"/>
        <v>245.26999999999998</v>
      </c>
      <c r="O689" s="46">
        <f t="shared" si="1272"/>
        <v>-0.11000000000000001</v>
      </c>
      <c r="P689" s="44">
        <v>245.38</v>
      </c>
      <c r="Q689" s="46"/>
      <c r="R689" s="37"/>
      <c r="S689" s="46"/>
      <c r="T689" s="40"/>
      <c r="U689" s="47" t="str">
        <f t="shared" si="1254"/>
        <v/>
      </c>
      <c r="V689" s="47" t="str">
        <f t="shared" si="1255"/>
        <v/>
      </c>
      <c r="W689" s="50"/>
      <c r="X689" s="50"/>
      <c r="Y689" s="50"/>
      <c r="Z689" s="50"/>
      <c r="AA689" s="50"/>
      <c r="AB689" s="50"/>
      <c r="AC689" s="50"/>
      <c r="AD689" s="50"/>
      <c r="AE689" s="51">
        <f t="shared" si="1185"/>
        <v>78</v>
      </c>
      <c r="AF689" s="51" t="str">
        <f t="shared" si="1186"/>
        <v/>
      </c>
      <c r="AG689" s="51" t="str">
        <f t="shared" si="1187"/>
        <v/>
      </c>
      <c r="AH689" s="51" t="str">
        <f t="shared" si="1188"/>
        <v/>
      </c>
      <c r="AI689" s="52">
        <f t="shared" si="1189"/>
        <v>245.17</v>
      </c>
      <c r="AJ689" s="51"/>
      <c r="AK689" s="53"/>
      <c r="AL689" s="52"/>
      <c r="AM689" s="53">
        <f t="shared" si="1191"/>
        <v>30</v>
      </c>
      <c r="AN689" s="53">
        <f>IF(AJ689&lt;&gt;"",IF(AJ689="o",VLOOKUP(AM689,OpenSect!$A$1:$D$11,2),IF(AJ689="u",VLOOKUP(AM689,UpHill!$A$1:$D$35,2),IF(AJ689="d",VLOOKUP(AM689,DownHill!$A$3:$D$29,2),IF(AJ689="f",VLOOKUP(AM689,FlatUnd!$A$2:$D$30,2),IF(AJ689="t",VLOOKUP(AM689,TimeAdd!$A$1:$D$176,2),IF(AJ689="l",VLOOKUP(AM689,SLimit!$A$1:$D$8,2),AN688)))))),AN688)</f>
        <v>30</v>
      </c>
      <c r="AO689" s="53">
        <f>IF(AJ689&lt;&gt;"",IF(AJ689="o",VLOOKUP(AM689,OpenSect!$A$1:$D$11,3),IF(AJ689="u",VLOOKUP(AM689,UpHill!$A$1:$D$35,3),IF(AJ689="d",VLOOKUP(AM689,DownHill!$A$3:$D$29,3),IF(AJ689="f",VLOOKUP(AM689,FlatUnd!$A$2:$D$30,3),IF(AJ689="t",VLOOKUP(AM689,TimeAdd!$A$1:$D$18,3),IF(AJ689="l",VLOOKUP(AM689,SLimit!$A$1:$D$8,3),AO688)))))),AO688)</f>
        <v>30</v>
      </c>
      <c r="AP689" s="53">
        <f>IF(AJ689&lt;&gt;"",IF(AJ689="o",VLOOKUP(AM689,OpenSect!$A$1:$D$11,4),IF(AJ689="u",VLOOKUP(AM689,UpHill!$A$1:$D$35,4),IF(AJ689="d",VLOOKUP(AM689,DownHill!$A$3:$D$29,4),IF(AJ689="f",VLOOKUP(AM689,FlatUnd!$A$2:$D$30,4),IF(AJ689="t",VLOOKUP(AM689,TimeAdd!$A$1:$D$18,4),IF(AJ689="l",VLOOKUP(AM689,SLimit!$A$1:$D$8,4),AP688)))))),AP688)</f>
        <v>30</v>
      </c>
      <c r="AQ689" s="53" t="str">
        <f t="shared" si="1192"/>
        <v>60</v>
      </c>
      <c r="AR689" s="54" t="str">
        <f t="shared" si="1193"/>
        <v>Warning - Speed bumps.  45 Speed Limit. Warning - Consealed Drive Way.</v>
      </c>
      <c r="AS689" s="55"/>
      <c r="AT689" s="55"/>
      <c r="AU689" s="56">
        <f>IF(GroupStTimes!$A$8=0,MIN(CB689,CD689,CF689),MIN(BZ689,CB689,CD689,CF689))</f>
        <v>0.57385416666666655</v>
      </c>
      <c r="AV689" s="56">
        <f>IF(GroupStTimes!$A$8=0,MAX(CC689,CE689,CG689),MAX(CA689,CC689,CE689,CG689))</f>
        <v>0.61968749999999984</v>
      </c>
      <c r="AW689" s="57" t="str">
        <f t="shared" si="1194"/>
        <v/>
      </c>
      <c r="AX689" s="58" t="str">
        <f t="shared" si="1195"/>
        <v/>
      </c>
      <c r="AY689" s="58" t="str">
        <f t="shared" si="1196"/>
        <v/>
      </c>
      <c r="AZ689" s="31">
        <f t="shared" si="1197"/>
        <v>241.49</v>
      </c>
      <c r="BA689" s="59">
        <f t="shared" si="1198"/>
        <v>0.57357638888888862</v>
      </c>
      <c r="BB689" s="59">
        <f t="shared" si="1199"/>
        <v>0.57913194444444427</v>
      </c>
      <c r="BC689" s="59">
        <f t="shared" si="1200"/>
        <v>0.56873842592592583</v>
      </c>
      <c r="BD689" s="59">
        <f t="shared" si="1201"/>
        <v>0.61457175925925911</v>
      </c>
      <c r="BE689" s="59">
        <f t="shared" si="1202"/>
        <v>0.59616898148148156</v>
      </c>
      <c r="BF689" s="59">
        <f t="shared" si="1203"/>
        <v>0.60658564814814819</v>
      </c>
      <c r="BG689" s="59">
        <f t="shared" si="1204"/>
        <v>0.6086921296296296</v>
      </c>
      <c r="BH689" s="59">
        <f t="shared" si="1205"/>
        <v>0.60799768518518515</v>
      </c>
      <c r="BI689" s="31">
        <f t="shared" si="1206"/>
        <v>3.6799999999999784</v>
      </c>
      <c r="BJ689" s="61">
        <f t="shared" ref="BJ689:BM689" si="1280">IF($AJ688="t",IF(AM687=0,0,$BI689/AM687),IF(AM688=0,0,$BI689/AM688))</f>
        <v>0.12266666666666595</v>
      </c>
      <c r="BK689" s="61">
        <f t="shared" si="1280"/>
        <v>0.12266666666666595</v>
      </c>
      <c r="BL689" s="61">
        <f t="shared" si="1280"/>
        <v>0.12266666666666595</v>
      </c>
      <c r="BM689" s="61">
        <f t="shared" si="1280"/>
        <v>0.12266666666666595</v>
      </c>
      <c r="BN689" s="62">
        <f t="shared" si="1208"/>
        <v>0</v>
      </c>
      <c r="BO689" s="62">
        <f t="shared" si="1209"/>
        <v>7</v>
      </c>
      <c r="BP689" s="62">
        <f t="shared" si="1210"/>
        <v>22</v>
      </c>
      <c r="BQ689" s="62">
        <f t="shared" si="1211"/>
        <v>0</v>
      </c>
      <c r="BR689" s="62">
        <f t="shared" si="1212"/>
        <v>7</v>
      </c>
      <c r="BS689" s="62">
        <f t="shared" si="1213"/>
        <v>22</v>
      </c>
      <c r="BT689" s="62">
        <f t="shared" si="1214"/>
        <v>0</v>
      </c>
      <c r="BU689" s="62">
        <f t="shared" si="1215"/>
        <v>7</v>
      </c>
      <c r="BV689" s="62">
        <f t="shared" si="1216"/>
        <v>22</v>
      </c>
      <c r="BW689" s="62">
        <f t="shared" si="1217"/>
        <v>0</v>
      </c>
      <c r="BX689" s="62">
        <f t="shared" si="1218"/>
        <v>7</v>
      </c>
      <c r="BY689" s="62">
        <f t="shared" si="1219"/>
        <v>22</v>
      </c>
      <c r="BZ689" s="63">
        <f t="shared" si="1220"/>
        <v>0.57869212962962935</v>
      </c>
      <c r="CA689" s="63">
        <f t="shared" si="1221"/>
        <v>0.584247685185185</v>
      </c>
      <c r="CB689" s="63">
        <f t="shared" si="1222"/>
        <v>0.57385416666666655</v>
      </c>
      <c r="CC689" s="63">
        <f t="shared" si="1223"/>
        <v>0.61968749999999984</v>
      </c>
      <c r="CD689" s="63">
        <f t="shared" si="1224"/>
        <v>0.60128472222222229</v>
      </c>
      <c r="CE689" s="63">
        <f t="shared" si="1225"/>
        <v>0.61170138888888892</v>
      </c>
      <c r="CF689" s="63">
        <f t="shared" si="1226"/>
        <v>0.61380787037037032</v>
      </c>
      <c r="CG689" s="63">
        <f t="shared" si="1227"/>
        <v>0.61311342592592588</v>
      </c>
      <c r="CH689" s="36"/>
      <c r="CI689" s="36"/>
      <c r="CJ689" s="36"/>
      <c r="CK689" s="36"/>
      <c r="CL689" s="60">
        <v>60</v>
      </c>
    </row>
    <row r="690" spans="1:90" ht="26.25" customHeight="1" x14ac:dyDescent="0.25">
      <c r="A690" s="37">
        <v>78</v>
      </c>
      <c r="B690" s="37"/>
      <c r="C690" s="37" t="s">
        <v>25</v>
      </c>
      <c r="D690" s="37">
        <v>25</v>
      </c>
      <c r="E690" s="39"/>
      <c r="F690" s="44"/>
      <c r="G690" s="44">
        <v>245.69</v>
      </c>
      <c r="H690" s="41">
        <f t="shared" si="1251"/>
        <v>245.48</v>
      </c>
      <c r="I690" s="42">
        <v>245.38</v>
      </c>
      <c r="J690" s="43">
        <f t="shared" si="1252"/>
        <v>-8.1506235226990235E-4</v>
      </c>
      <c r="K690" s="44">
        <f t="shared" si="1253"/>
        <v>-0.19999999999998863</v>
      </c>
      <c r="L690" s="91" t="s">
        <v>1775</v>
      </c>
      <c r="M690" s="127" t="s">
        <v>1229</v>
      </c>
      <c r="N690" s="46">
        <f t="shared" si="1183"/>
        <v>245.57999999999998</v>
      </c>
      <c r="O690" s="46">
        <f t="shared" si="1272"/>
        <v>-0.11000000000000001</v>
      </c>
      <c r="P690" s="44">
        <v>245.69</v>
      </c>
      <c r="Q690" s="46"/>
      <c r="R690" s="37"/>
      <c r="S690" s="46"/>
      <c r="T690" s="40"/>
      <c r="U690" s="47" t="str">
        <f t="shared" si="1254"/>
        <v/>
      </c>
      <c r="V690" s="47" t="str">
        <f t="shared" si="1255"/>
        <v/>
      </c>
      <c r="W690" s="50"/>
      <c r="X690" s="50"/>
      <c r="Y690" s="50"/>
      <c r="Z690" s="50"/>
      <c r="AA690" s="50"/>
      <c r="AB690" s="50"/>
      <c r="AC690" s="50"/>
      <c r="AD690" s="50"/>
      <c r="AE690" s="51">
        <f t="shared" si="1185"/>
        <v>78</v>
      </c>
      <c r="AF690" s="51" t="str">
        <f t="shared" si="1186"/>
        <v/>
      </c>
      <c r="AG690" s="51" t="str">
        <f t="shared" si="1187"/>
        <v>o</v>
      </c>
      <c r="AH690" s="51">
        <f t="shared" si="1188"/>
        <v>25</v>
      </c>
      <c r="AI690" s="52">
        <f t="shared" si="1189"/>
        <v>245.48</v>
      </c>
      <c r="AJ690" s="51" t="s">
        <v>25</v>
      </c>
      <c r="AK690" s="53"/>
      <c r="AL690" s="52"/>
      <c r="AM690" s="53">
        <f t="shared" si="1191"/>
        <v>25</v>
      </c>
      <c r="AN690" s="53">
        <f>IF(AJ690&lt;&gt;"",IF(AJ690="o",VLOOKUP(AM690,OpenSect!$A$1:$D$11,2),IF(AJ690="u",VLOOKUP(AM690,UpHill!$A$1:$D$35,2),IF(AJ690="d",VLOOKUP(AM690,DownHill!$A$3:$D$29,2),IF(AJ690="f",VLOOKUP(AM690,FlatUnd!$A$2:$D$30,2),IF(AJ690="t",VLOOKUP(AM690,TimeAdd!$A$1:$D$176,2),IF(AJ690="l",VLOOKUP(AM690,SLimit!$A$1:$D$8,2),AN689)))))),AN689)</f>
        <v>25</v>
      </c>
      <c r="AO690" s="53">
        <f>IF(AJ690&lt;&gt;"",IF(AJ690="o",VLOOKUP(AM690,OpenSect!$A$1:$D$11,3),IF(AJ690="u",VLOOKUP(AM690,UpHill!$A$1:$D$35,3),IF(AJ690="d",VLOOKUP(AM690,DownHill!$A$3:$D$29,3),IF(AJ690="f",VLOOKUP(AM690,FlatUnd!$A$2:$D$30,3),IF(AJ690="t",VLOOKUP(AM690,TimeAdd!$A$1:$D$18,3),IF(AJ690="l",VLOOKUP(AM690,SLimit!$A$1:$D$8,3),AO689)))))),AO689)</f>
        <v>25</v>
      </c>
      <c r="AP690" s="53">
        <f>IF(AJ690&lt;&gt;"",IF(AJ690="o",VLOOKUP(AM690,OpenSect!$A$1:$D$11,4),IF(AJ690="u",VLOOKUP(AM690,UpHill!$A$1:$D$35,4),IF(AJ690="d",VLOOKUP(AM690,DownHill!$A$3:$D$29,4),IF(AJ690="f",VLOOKUP(AM690,FlatUnd!$A$2:$D$30,4),IF(AJ690="t",VLOOKUP(AM690,TimeAdd!$A$1:$D$18,4),IF(AJ690="l",VLOOKUP(AM690,SLimit!$A$1:$D$8,4),AP689)))))),AP689)</f>
        <v>25</v>
      </c>
      <c r="AQ690" s="53" t="str">
        <f t="shared" si="1192"/>
        <v>60</v>
      </c>
      <c r="AR690" s="54" t="str">
        <f t="shared" si="1193"/>
        <v>Beware of BAD road surface.</v>
      </c>
      <c r="AS690" s="55"/>
      <c r="AT690" s="55"/>
      <c r="AU690" s="56">
        <f>IF(GroupStTimes!$A$8=0,MIN(CB690,CD690,CF690),MIN(BZ690,CB690,CD690,CF690))</f>
        <v>0.57428240740740732</v>
      </c>
      <c r="AV690" s="56">
        <f>IF(GroupStTimes!$A$8=0,MAX(CC690,CE690,CG690),MAX(CA690,CC690,CE690,CG690))</f>
        <v>0.62011574074074061</v>
      </c>
      <c r="AW690" s="57" t="str">
        <f t="shared" si="1194"/>
        <v/>
      </c>
      <c r="AX690" s="58" t="str">
        <f t="shared" si="1195"/>
        <v/>
      </c>
      <c r="AY690" s="58" t="str">
        <f t="shared" si="1196"/>
        <v/>
      </c>
      <c r="AZ690" s="31">
        <f t="shared" si="1197"/>
        <v>241.49</v>
      </c>
      <c r="BA690" s="59">
        <f t="shared" si="1198"/>
        <v>0.57357638888888862</v>
      </c>
      <c r="BB690" s="59">
        <f t="shared" si="1199"/>
        <v>0.57913194444444427</v>
      </c>
      <c r="BC690" s="59">
        <f t="shared" si="1200"/>
        <v>0.56873842592592583</v>
      </c>
      <c r="BD690" s="59">
        <f t="shared" si="1201"/>
        <v>0.61457175925925911</v>
      </c>
      <c r="BE690" s="59">
        <f t="shared" si="1202"/>
        <v>0.59616898148148156</v>
      </c>
      <c r="BF690" s="59">
        <f t="shared" si="1203"/>
        <v>0.60658564814814819</v>
      </c>
      <c r="BG690" s="59">
        <f t="shared" si="1204"/>
        <v>0.6086921296296296</v>
      </c>
      <c r="BH690" s="59">
        <f t="shared" si="1205"/>
        <v>0.60799768518518515</v>
      </c>
      <c r="BI690" s="31">
        <f t="shared" si="1206"/>
        <v>3.9899999999999807</v>
      </c>
      <c r="BJ690" s="61">
        <f t="shared" ref="BJ690:BM690" si="1281">IF($AJ689="t",IF(AM688=0,0,$BI690/AM688),IF(AM689=0,0,$BI690/AM689))</f>
        <v>0.13299999999999937</v>
      </c>
      <c r="BK690" s="61">
        <f t="shared" si="1281"/>
        <v>0.13299999999999937</v>
      </c>
      <c r="BL690" s="61">
        <f t="shared" si="1281"/>
        <v>0.13299999999999937</v>
      </c>
      <c r="BM690" s="61">
        <f t="shared" si="1281"/>
        <v>0.13299999999999937</v>
      </c>
      <c r="BN690" s="62">
        <f t="shared" si="1208"/>
        <v>0</v>
      </c>
      <c r="BO690" s="62">
        <f t="shared" si="1209"/>
        <v>7</v>
      </c>
      <c r="BP690" s="62">
        <f t="shared" si="1210"/>
        <v>59</v>
      </c>
      <c r="BQ690" s="62">
        <f t="shared" si="1211"/>
        <v>0</v>
      </c>
      <c r="BR690" s="62">
        <f t="shared" si="1212"/>
        <v>7</v>
      </c>
      <c r="BS690" s="62">
        <f t="shared" si="1213"/>
        <v>59</v>
      </c>
      <c r="BT690" s="62">
        <f t="shared" si="1214"/>
        <v>0</v>
      </c>
      <c r="BU690" s="62">
        <f t="shared" si="1215"/>
        <v>7</v>
      </c>
      <c r="BV690" s="62">
        <f t="shared" si="1216"/>
        <v>59</v>
      </c>
      <c r="BW690" s="62">
        <f t="shared" si="1217"/>
        <v>0</v>
      </c>
      <c r="BX690" s="62">
        <f t="shared" si="1218"/>
        <v>7</v>
      </c>
      <c r="BY690" s="62">
        <f t="shared" si="1219"/>
        <v>59</v>
      </c>
      <c r="BZ690" s="63">
        <f t="shared" si="1220"/>
        <v>0.57912037037037012</v>
      </c>
      <c r="CA690" s="63">
        <f t="shared" si="1221"/>
        <v>0.58467592592592577</v>
      </c>
      <c r="CB690" s="63">
        <f t="shared" si="1222"/>
        <v>0.57428240740740732</v>
      </c>
      <c r="CC690" s="63">
        <f t="shared" si="1223"/>
        <v>0.62011574074074061</v>
      </c>
      <c r="CD690" s="63">
        <f t="shared" si="1224"/>
        <v>0.60171296296296306</v>
      </c>
      <c r="CE690" s="63">
        <f t="shared" si="1225"/>
        <v>0.61212962962962969</v>
      </c>
      <c r="CF690" s="63">
        <f t="shared" si="1226"/>
        <v>0.61423611111111109</v>
      </c>
      <c r="CG690" s="63">
        <f t="shared" si="1227"/>
        <v>0.61354166666666665</v>
      </c>
      <c r="CH690" s="36"/>
      <c r="CI690" s="36"/>
      <c r="CJ690" s="36"/>
      <c r="CK690" s="36"/>
      <c r="CL690" s="60">
        <v>60</v>
      </c>
    </row>
    <row r="691" spans="1:90" ht="26.25" customHeight="1" x14ac:dyDescent="0.25">
      <c r="A691" s="37">
        <v>78</v>
      </c>
      <c r="B691" s="37"/>
      <c r="C691" s="37" t="s">
        <v>25</v>
      </c>
      <c r="D691" s="37">
        <v>30</v>
      </c>
      <c r="E691" s="39"/>
      <c r="F691" s="44"/>
      <c r="G691" s="44">
        <v>246.16</v>
      </c>
      <c r="H691" s="41">
        <f t="shared" si="1251"/>
        <v>245.95</v>
      </c>
      <c r="I691" s="42">
        <v>245.85</v>
      </c>
      <c r="J691" s="43">
        <f t="shared" si="1252"/>
        <v>-8.1350416920882094E-4</v>
      </c>
      <c r="K691" s="44">
        <f t="shared" si="1253"/>
        <v>-0.19999999999998863</v>
      </c>
      <c r="L691" s="91" t="s">
        <v>1776</v>
      </c>
      <c r="M691" s="127" t="s">
        <v>1229</v>
      </c>
      <c r="N691" s="46">
        <f t="shared" si="1183"/>
        <v>246.04999999999998</v>
      </c>
      <c r="O691" s="46">
        <f t="shared" si="1272"/>
        <v>-0.11000000000000001</v>
      </c>
      <c r="P691" s="44">
        <v>246.16</v>
      </c>
      <c r="Q691" s="46"/>
      <c r="R691" s="37"/>
      <c r="S691" s="46"/>
      <c r="T691" s="40"/>
      <c r="U691" s="47" t="str">
        <f t="shared" si="1254"/>
        <v/>
      </c>
      <c r="V691" s="47" t="str">
        <f t="shared" si="1255"/>
        <v/>
      </c>
      <c r="W691" s="50"/>
      <c r="X691" s="50"/>
      <c r="Y691" s="50"/>
      <c r="Z691" s="50"/>
      <c r="AA691" s="50"/>
      <c r="AB691" s="50"/>
      <c r="AC691" s="50"/>
      <c r="AD691" s="50"/>
      <c r="AE691" s="51">
        <f t="shared" si="1185"/>
        <v>78</v>
      </c>
      <c r="AF691" s="51" t="str">
        <f t="shared" si="1186"/>
        <v/>
      </c>
      <c r="AG691" s="51" t="str">
        <f t="shared" si="1187"/>
        <v>o</v>
      </c>
      <c r="AH691" s="51">
        <f t="shared" si="1188"/>
        <v>30</v>
      </c>
      <c r="AI691" s="52">
        <f t="shared" si="1189"/>
        <v>245.95</v>
      </c>
      <c r="AJ691" s="51" t="s">
        <v>25</v>
      </c>
      <c r="AK691" s="53"/>
      <c r="AL691" s="52"/>
      <c r="AM691" s="53">
        <f t="shared" si="1191"/>
        <v>30</v>
      </c>
      <c r="AN691" s="53">
        <f>IF(AJ691&lt;&gt;"",IF(AJ691="o",VLOOKUP(AM691,OpenSect!$A$1:$D$11,2),IF(AJ691="u",VLOOKUP(AM691,UpHill!$A$1:$D$35,2),IF(AJ691="d",VLOOKUP(AM691,DownHill!$A$3:$D$29,2),IF(AJ691="f",VLOOKUP(AM691,FlatUnd!$A$2:$D$30,2),IF(AJ691="t",VLOOKUP(AM691,TimeAdd!$A$1:$D$176,2),IF(AJ691="l",VLOOKUP(AM691,SLimit!$A$1:$D$8,2),AN690)))))),AN690)</f>
        <v>30</v>
      </c>
      <c r="AO691" s="53">
        <f>IF(AJ691&lt;&gt;"",IF(AJ691="o",VLOOKUP(AM691,OpenSect!$A$1:$D$11,3),IF(AJ691="u",VLOOKUP(AM691,UpHill!$A$1:$D$35,3),IF(AJ691="d",VLOOKUP(AM691,DownHill!$A$3:$D$29,3),IF(AJ691="f",VLOOKUP(AM691,FlatUnd!$A$2:$D$30,3),IF(AJ691="t",VLOOKUP(AM691,TimeAdd!$A$1:$D$18,3),IF(AJ691="l",VLOOKUP(AM691,SLimit!$A$1:$D$8,3),AO690)))))),AO690)</f>
        <v>30</v>
      </c>
      <c r="AP691" s="53">
        <f>IF(AJ691&lt;&gt;"",IF(AJ691="o",VLOOKUP(AM691,OpenSect!$A$1:$D$11,4),IF(AJ691="u",VLOOKUP(AM691,UpHill!$A$1:$D$35,4),IF(AJ691="d",VLOOKUP(AM691,DownHill!$A$3:$D$29,4),IF(AJ691="f",VLOOKUP(AM691,FlatUnd!$A$2:$D$30,4),IF(AJ691="t",VLOOKUP(AM691,TimeAdd!$A$1:$D$18,4),IF(AJ691="l",VLOOKUP(AM691,SLimit!$A$1:$D$8,4),AP690)))))),AP690)</f>
        <v>30</v>
      </c>
      <c r="AQ691" s="53" t="str">
        <f t="shared" si="1192"/>
        <v>60</v>
      </c>
      <c r="AR691" s="54" t="str">
        <f t="shared" si="1193"/>
        <v>N11 Ladysmith {Right}/{Left} N11 Newcastle</v>
      </c>
      <c r="AS691" s="55"/>
      <c r="AT691" s="55"/>
      <c r="AU691" s="56">
        <f>IF(GroupStTimes!$A$8=0,MIN(CB691,CD691,CF691),MIN(BZ691,CB691,CD691,CF691))</f>
        <v>0.57506944444444441</v>
      </c>
      <c r="AV691" s="56">
        <f>IF(GroupStTimes!$A$8=0,MAX(CC691,CE691,CG691),MAX(CA691,CC691,CE691,CG691))</f>
        <v>0.62090277777777769</v>
      </c>
      <c r="AW691" s="57" t="str">
        <f t="shared" si="1194"/>
        <v/>
      </c>
      <c r="AX691" s="58" t="str">
        <f t="shared" si="1195"/>
        <v/>
      </c>
      <c r="AY691" s="58" t="str">
        <f t="shared" si="1196"/>
        <v/>
      </c>
      <c r="AZ691" s="31">
        <f t="shared" si="1197"/>
        <v>245.48</v>
      </c>
      <c r="BA691" s="59">
        <f t="shared" si="1198"/>
        <v>0.57912037037037012</v>
      </c>
      <c r="BB691" s="59">
        <f t="shared" si="1199"/>
        <v>0.58467592592592577</v>
      </c>
      <c r="BC691" s="59">
        <f t="shared" si="1200"/>
        <v>0.57428240740740732</v>
      </c>
      <c r="BD691" s="59">
        <f t="shared" si="1201"/>
        <v>0.62011574074074061</v>
      </c>
      <c r="BE691" s="59">
        <f t="shared" si="1202"/>
        <v>0.60171296296296306</v>
      </c>
      <c r="BF691" s="59">
        <f t="shared" si="1203"/>
        <v>0.61212962962962969</v>
      </c>
      <c r="BG691" s="59">
        <f t="shared" si="1204"/>
        <v>0.61423611111111109</v>
      </c>
      <c r="BH691" s="59">
        <f t="shared" si="1205"/>
        <v>0.61354166666666665</v>
      </c>
      <c r="BI691" s="31">
        <f t="shared" si="1206"/>
        <v>0.46999999999999886</v>
      </c>
      <c r="BJ691" s="61">
        <f t="shared" ref="BJ691:BM691" si="1282">IF($AJ690="t",IF(AM689=0,0,$BI691/AM689),IF(AM690=0,0,$BI691/AM690))</f>
        <v>1.8799999999999956E-2</v>
      </c>
      <c r="BK691" s="61">
        <f t="shared" si="1282"/>
        <v>1.8799999999999956E-2</v>
      </c>
      <c r="BL691" s="61">
        <f t="shared" si="1282"/>
        <v>1.8799999999999956E-2</v>
      </c>
      <c r="BM691" s="61">
        <f t="shared" si="1282"/>
        <v>1.8799999999999956E-2</v>
      </c>
      <c r="BN691" s="62">
        <f t="shared" si="1208"/>
        <v>0</v>
      </c>
      <c r="BO691" s="62">
        <f t="shared" si="1209"/>
        <v>1</v>
      </c>
      <c r="BP691" s="62">
        <f t="shared" si="1210"/>
        <v>8</v>
      </c>
      <c r="BQ691" s="62">
        <f t="shared" si="1211"/>
        <v>0</v>
      </c>
      <c r="BR691" s="62">
        <f t="shared" si="1212"/>
        <v>1</v>
      </c>
      <c r="BS691" s="62">
        <f t="shared" si="1213"/>
        <v>8</v>
      </c>
      <c r="BT691" s="62">
        <f t="shared" si="1214"/>
        <v>0</v>
      </c>
      <c r="BU691" s="62">
        <f t="shared" si="1215"/>
        <v>1</v>
      </c>
      <c r="BV691" s="62">
        <f t="shared" si="1216"/>
        <v>8</v>
      </c>
      <c r="BW691" s="62">
        <f t="shared" si="1217"/>
        <v>0</v>
      </c>
      <c r="BX691" s="62">
        <f t="shared" si="1218"/>
        <v>1</v>
      </c>
      <c r="BY691" s="62">
        <f t="shared" si="1219"/>
        <v>8</v>
      </c>
      <c r="BZ691" s="63">
        <f t="shared" si="1220"/>
        <v>0.5799074074074072</v>
      </c>
      <c r="CA691" s="63">
        <f t="shared" si="1221"/>
        <v>0.58546296296296285</v>
      </c>
      <c r="CB691" s="63">
        <f t="shared" si="1222"/>
        <v>0.57506944444444441</v>
      </c>
      <c r="CC691" s="63">
        <f t="shared" si="1223"/>
        <v>0.62090277777777769</v>
      </c>
      <c r="CD691" s="63">
        <f t="shared" si="1224"/>
        <v>0.60250000000000015</v>
      </c>
      <c r="CE691" s="63">
        <f t="shared" si="1225"/>
        <v>0.61291666666666678</v>
      </c>
      <c r="CF691" s="63">
        <f t="shared" si="1226"/>
        <v>0.61502314814814818</v>
      </c>
      <c r="CG691" s="63">
        <f t="shared" si="1227"/>
        <v>0.61432870370370374</v>
      </c>
      <c r="CH691" s="36"/>
      <c r="CI691" s="36"/>
      <c r="CJ691" s="36"/>
      <c r="CK691" s="36"/>
      <c r="CL691" s="60">
        <v>60</v>
      </c>
    </row>
    <row r="692" spans="1:90" ht="40.5" x14ac:dyDescent="0.25">
      <c r="A692" s="37">
        <v>53</v>
      </c>
      <c r="C692" s="37" t="s">
        <v>25</v>
      </c>
      <c r="D692" s="37">
        <v>35</v>
      </c>
      <c r="E692" s="39"/>
      <c r="F692" s="42"/>
      <c r="G692" s="78">
        <v>236.09</v>
      </c>
      <c r="H692" s="41">
        <f t="shared" si="1251"/>
        <v>246.03</v>
      </c>
      <c r="I692" s="42">
        <v>245.87</v>
      </c>
      <c r="J692" s="43">
        <f t="shared" si="1252"/>
        <v>-8.676671954013839E-4</v>
      </c>
      <c r="K692" s="44">
        <f t="shared" si="1253"/>
        <v>-0.21333333333333826</v>
      </c>
      <c r="L692" s="76" t="s">
        <v>1777</v>
      </c>
      <c r="M692" s="127" t="s">
        <v>1229</v>
      </c>
      <c r="N692" s="46">
        <f t="shared" si="1183"/>
        <v>246.08333333333334</v>
      </c>
      <c r="O692" s="46">
        <f t="shared" si="1272"/>
        <v>-0.11000000000000001</v>
      </c>
      <c r="P692" s="42">
        <v>246.18</v>
      </c>
      <c r="Q692" s="46">
        <f>10.09-0.17-0.03</f>
        <v>9.89</v>
      </c>
      <c r="R692" s="37">
        <v>236.18</v>
      </c>
      <c r="S692" s="46">
        <f>10.09-0.2-0.17-0.03</f>
        <v>9.6900000000000013</v>
      </c>
      <c r="T692" s="40">
        <v>236.42</v>
      </c>
      <c r="U692" s="47" t="str">
        <f t="shared" si="1254"/>
        <v/>
      </c>
      <c r="V692" s="47" t="str">
        <f t="shared" si="1255"/>
        <v/>
      </c>
      <c r="W692" s="50"/>
      <c r="X692" s="50"/>
      <c r="Y692" s="50"/>
      <c r="Z692" s="50"/>
      <c r="AA692" s="50"/>
      <c r="AB692" s="50"/>
      <c r="AC692" s="50"/>
      <c r="AD692" s="50"/>
      <c r="AE692" s="51">
        <f t="shared" si="1185"/>
        <v>53</v>
      </c>
      <c r="AF692" s="51" t="str">
        <f t="shared" si="1186"/>
        <v/>
      </c>
      <c r="AG692" s="51" t="str">
        <f t="shared" si="1187"/>
        <v>o</v>
      </c>
      <c r="AH692" s="51">
        <f t="shared" si="1188"/>
        <v>35</v>
      </c>
      <c r="AI692" s="52">
        <f t="shared" si="1189"/>
        <v>246.03</v>
      </c>
      <c r="AJ692" s="51"/>
      <c r="AK692" s="53"/>
      <c r="AL692" s="52"/>
      <c r="AM692" s="53">
        <f t="shared" si="1191"/>
        <v>30</v>
      </c>
      <c r="AN692" s="53">
        <f>IF(AJ692&lt;&gt;"",IF(AJ692="o",VLOOKUP(AM692,OpenSect!$A$1:$D$11,2),IF(AJ692="u",VLOOKUP(AM692,UpHill!$A$1:$D$35,2),IF(AJ692="d",VLOOKUP(AM692,DownHill!$A$3:$D$29,2),IF(AJ692="f",VLOOKUP(AM692,FlatUnd!$A$2:$D$30,2),IF(AJ692="t",VLOOKUP(AM692,TimeAdd!$A$1:$D$176,2),IF(AJ692="l",VLOOKUP(AM692,SLimit!$A$1:$D$8,2),AN691)))))),AN691)</f>
        <v>30</v>
      </c>
      <c r="AO692" s="53">
        <f>IF(AJ692&lt;&gt;"",IF(AJ692="o",VLOOKUP(AM692,OpenSect!$A$1:$D$11,3),IF(AJ692="u",VLOOKUP(AM692,UpHill!$A$1:$D$35,3),IF(AJ692="d",VLOOKUP(AM692,DownHill!$A$3:$D$29,3),IF(AJ692="f",VLOOKUP(AM692,FlatUnd!$A$2:$D$30,3),IF(AJ692="t",VLOOKUP(AM692,TimeAdd!$A$1:$D$18,3),IF(AJ692="l",VLOOKUP(AM692,SLimit!$A$1:$D$8,3),AO691)))))),AO691)</f>
        <v>30</v>
      </c>
      <c r="AP692" s="53">
        <f>IF(AJ692&lt;&gt;"",IF(AJ692="o",VLOOKUP(AM692,OpenSect!$A$1:$D$11,4),IF(AJ692="u",VLOOKUP(AM692,UpHill!$A$1:$D$35,4),IF(AJ692="d",VLOOKUP(AM692,DownHill!$A$3:$D$29,4),IF(AJ692="f",VLOOKUP(AM692,FlatUnd!$A$2:$D$30,4),IF(AJ692="t",VLOOKUP(AM692,TimeAdd!$A$1:$D$18,4),IF(AJ692="l",VLOOKUP(AM692,SLimit!$A$1:$D$8,4),AP691)))))),AP691)</f>
        <v>30</v>
      </c>
      <c r="AQ692" s="53" t="str">
        <f t="shared" si="1192"/>
        <v>60</v>
      </c>
      <c r="AR692" s="54" t="str">
        <f t="shared" si="1193"/>
        <v>Traffic light. Turn RIGHT on N11.{If using the eZhakeni/Ladysmith by pass}</v>
      </c>
      <c r="AS692" s="55"/>
      <c r="AT692" s="55"/>
      <c r="AU692" s="56">
        <f>IF(GroupStTimes!$A$8=0,MIN(CB692,CD692,CF692),MIN(BZ692,CB692,CD692,CF692))</f>
        <v>0.57518518518518513</v>
      </c>
      <c r="AV692" s="56">
        <f>IF(GroupStTimes!$A$8=0,MAX(CC692,CE692,CG692),MAX(CA692,CC692,CE692,CG692))</f>
        <v>0.62101851851851841</v>
      </c>
      <c r="AW692" s="57" t="str">
        <f t="shared" si="1194"/>
        <v/>
      </c>
      <c r="AX692" s="58" t="str">
        <f t="shared" si="1195"/>
        <v/>
      </c>
      <c r="AY692" s="58" t="str">
        <f t="shared" si="1196"/>
        <v/>
      </c>
      <c r="AZ692" s="31">
        <f t="shared" si="1197"/>
        <v>245.95</v>
      </c>
      <c r="BA692" s="59">
        <f t="shared" si="1198"/>
        <v>0.5799074074074072</v>
      </c>
      <c r="BB692" s="59">
        <f t="shared" si="1199"/>
        <v>0.58546296296296285</v>
      </c>
      <c r="BC692" s="59">
        <f t="shared" si="1200"/>
        <v>0.57506944444444441</v>
      </c>
      <c r="BD692" s="59">
        <f t="shared" si="1201"/>
        <v>0.62090277777777769</v>
      </c>
      <c r="BE692" s="59">
        <f t="shared" si="1202"/>
        <v>0.60250000000000015</v>
      </c>
      <c r="BF692" s="59">
        <f t="shared" si="1203"/>
        <v>0.61291666666666678</v>
      </c>
      <c r="BG692" s="59">
        <f t="shared" si="1204"/>
        <v>0.61502314814814818</v>
      </c>
      <c r="BH692" s="59">
        <f t="shared" si="1205"/>
        <v>0.61432870370370374</v>
      </c>
      <c r="BI692" s="31">
        <f t="shared" si="1206"/>
        <v>8.0000000000012506E-2</v>
      </c>
      <c r="BJ692" s="61">
        <f t="shared" ref="BJ692:BM692" si="1283">IF($AJ691="t",IF(AM690=0,0,$BI692/AM690),IF(AM691=0,0,$BI692/AM691))</f>
        <v>2.6666666666670833E-3</v>
      </c>
      <c r="BK692" s="61">
        <f t="shared" si="1283"/>
        <v>2.6666666666670833E-3</v>
      </c>
      <c r="BL692" s="61">
        <f t="shared" si="1283"/>
        <v>2.6666666666670833E-3</v>
      </c>
      <c r="BM692" s="61">
        <f t="shared" si="1283"/>
        <v>2.6666666666670833E-3</v>
      </c>
      <c r="BN692" s="62">
        <f t="shared" si="1208"/>
        <v>0</v>
      </c>
      <c r="BO692" s="62">
        <f t="shared" si="1209"/>
        <v>0</v>
      </c>
      <c r="BP692" s="62">
        <f t="shared" si="1210"/>
        <v>10</v>
      </c>
      <c r="BQ692" s="62">
        <f t="shared" si="1211"/>
        <v>0</v>
      </c>
      <c r="BR692" s="62">
        <f t="shared" si="1212"/>
        <v>0</v>
      </c>
      <c r="BS692" s="62">
        <f t="shared" si="1213"/>
        <v>10</v>
      </c>
      <c r="BT692" s="62">
        <f t="shared" si="1214"/>
        <v>0</v>
      </c>
      <c r="BU692" s="62">
        <f t="shared" si="1215"/>
        <v>0</v>
      </c>
      <c r="BV692" s="62">
        <f t="shared" si="1216"/>
        <v>10</v>
      </c>
      <c r="BW692" s="62">
        <f t="shared" si="1217"/>
        <v>0</v>
      </c>
      <c r="BX692" s="62">
        <f t="shared" si="1218"/>
        <v>0</v>
      </c>
      <c r="BY692" s="62">
        <f t="shared" si="1219"/>
        <v>10</v>
      </c>
      <c r="BZ692" s="63">
        <f t="shared" si="1220"/>
        <v>0.58002314814814793</v>
      </c>
      <c r="CA692" s="63">
        <f t="shared" si="1221"/>
        <v>0.58557870370370357</v>
      </c>
      <c r="CB692" s="63">
        <f t="shared" si="1222"/>
        <v>0.57518518518518513</v>
      </c>
      <c r="CC692" s="63">
        <f t="shared" si="1223"/>
        <v>0.62101851851851841</v>
      </c>
      <c r="CD692" s="63">
        <f t="shared" si="1224"/>
        <v>0.60261574074074087</v>
      </c>
      <c r="CE692" s="63">
        <f t="shared" si="1225"/>
        <v>0.6130324074074075</v>
      </c>
      <c r="CF692" s="63">
        <f t="shared" si="1226"/>
        <v>0.6151388888888889</v>
      </c>
      <c r="CG692" s="63">
        <f t="shared" si="1227"/>
        <v>0.61444444444444446</v>
      </c>
      <c r="CH692" s="36"/>
      <c r="CI692" s="36"/>
      <c r="CJ692" s="36"/>
      <c r="CK692" s="36"/>
      <c r="CL692" s="60">
        <v>60</v>
      </c>
    </row>
    <row r="693" spans="1:90" ht="40.5" x14ac:dyDescent="0.25">
      <c r="A693" s="37">
        <v>79</v>
      </c>
      <c r="B693" s="37"/>
      <c r="C693" s="37" t="s">
        <v>25</v>
      </c>
      <c r="D693" s="37">
        <v>35</v>
      </c>
      <c r="E693" s="39"/>
      <c r="F693" s="44"/>
      <c r="G693" s="44">
        <v>246.19</v>
      </c>
      <c r="H693" s="41">
        <f t="shared" ref="H693:H697" si="1284">ROUND(IF(G693="",N693,IF(P693="",I693,IF(R693="",(I693+(P693+O693))/2,IF(T693="",(I693+(P693+O693)+(R693+Q693))/3,(I693+(P693+O693)+(R693+Q693)+(T693+S693))/4)))),2)</f>
        <v>245.98</v>
      </c>
      <c r="I693" s="42">
        <v>245.88</v>
      </c>
      <c r="J693" s="43">
        <f t="shared" ref="J693:J697" si="1285">IF(N693="","",IF((I693-$I$4)=0,0,((I693-$I$4-(N693-$N$4))/(I693-$I$4))))</f>
        <v>-8.1340491296562811E-4</v>
      </c>
      <c r="K693" s="44">
        <f t="shared" ref="K693:K697" si="1286">(I693-$I$5)-(N693-$N$5)</f>
        <v>-0.19999999999998863</v>
      </c>
      <c r="L693" s="91" t="s">
        <v>1778</v>
      </c>
      <c r="M693" s="127" t="s">
        <v>1229</v>
      </c>
      <c r="N693" s="46">
        <f t="shared" si="1183"/>
        <v>246.07999999999998</v>
      </c>
      <c r="O693" s="46">
        <f t="shared" si="1272"/>
        <v>-0.11000000000000001</v>
      </c>
      <c r="P693" s="44">
        <v>246.19</v>
      </c>
      <c r="Q693" s="46"/>
      <c r="R693" s="37"/>
      <c r="S693" s="46"/>
      <c r="T693" s="40"/>
      <c r="U693" s="47" t="str">
        <f t="shared" si="1254"/>
        <v/>
      </c>
      <c r="V693" s="47" t="str">
        <f t="shared" si="1255"/>
        <v/>
      </c>
      <c r="W693" s="50"/>
      <c r="X693" s="50"/>
      <c r="Y693" s="50"/>
      <c r="Z693" s="50"/>
      <c r="AA693" s="50"/>
      <c r="AB693" s="50"/>
      <c r="AC693" s="50"/>
      <c r="AD693" s="50"/>
      <c r="AE693" s="51">
        <f t="shared" si="1185"/>
        <v>79</v>
      </c>
      <c r="AF693" s="51" t="str">
        <f t="shared" si="1186"/>
        <v/>
      </c>
      <c r="AG693" s="51" t="str">
        <f t="shared" si="1187"/>
        <v>o</v>
      </c>
      <c r="AH693" s="51">
        <f t="shared" si="1188"/>
        <v>35</v>
      </c>
      <c r="AI693" s="52">
        <f t="shared" si="1189"/>
        <v>245.98</v>
      </c>
      <c r="AJ693" s="51" t="s">
        <v>25</v>
      </c>
      <c r="AK693" s="53"/>
      <c r="AL693" s="52"/>
      <c r="AM693" s="53">
        <f t="shared" si="1191"/>
        <v>35</v>
      </c>
      <c r="AN693" s="53">
        <f>IF(AJ693&lt;&gt;"",IF(AJ693="o",VLOOKUP(AM693,OpenSect!$A$1:$D$11,2),IF(AJ693="u",VLOOKUP(AM693,UpHill!$A$1:$D$35,2),IF(AJ693="d",VLOOKUP(AM693,DownHill!$A$3:$D$29,2),IF(AJ693="f",VLOOKUP(AM693,FlatUnd!$A$2:$D$30,2),IF(AJ693="t",VLOOKUP(AM693,TimeAdd!$A$1:$D$176,2),IF(AJ693="l",VLOOKUP(AM693,SLimit!$A$1:$D$8,2),AN692)))))),AN692)</f>
        <v>35</v>
      </c>
      <c r="AO693" s="53">
        <f>IF(AJ693&lt;&gt;"",IF(AJ693="o",VLOOKUP(AM693,OpenSect!$A$1:$D$11,3),IF(AJ693="u",VLOOKUP(AM693,UpHill!$A$1:$D$35,3),IF(AJ693="d",VLOOKUP(AM693,DownHill!$A$3:$D$29,3),IF(AJ693="f",VLOOKUP(AM693,FlatUnd!$A$2:$D$30,3),IF(AJ693="t",VLOOKUP(AM693,TimeAdd!$A$1:$D$18,3),IF(AJ693="l",VLOOKUP(AM693,SLimit!$A$1:$D$8,3),AO692)))))),AO692)</f>
        <v>35</v>
      </c>
      <c r="AP693" s="53">
        <f>IF(AJ693&lt;&gt;"",IF(AJ693="o",VLOOKUP(AM693,OpenSect!$A$1:$D$11,4),IF(AJ693="u",VLOOKUP(AM693,UpHill!$A$1:$D$35,4),IF(AJ693="d",VLOOKUP(AM693,DownHill!$A$3:$D$29,4),IF(AJ693="f",VLOOKUP(AM693,FlatUnd!$A$2:$D$30,4),IF(AJ693="t",VLOOKUP(AM693,TimeAdd!$A$1:$D$18,4),IF(AJ693="l",VLOOKUP(AM693,SLimit!$A$1:$D$8,4),AP692)))))),AP692)</f>
        <v>35</v>
      </c>
      <c r="AQ693" s="53" t="str">
        <f t="shared" si="1192"/>
        <v>60</v>
      </c>
      <c r="AR693" s="54" t="str">
        <f t="shared" si="1193"/>
        <v>Traffic Light.  Turn LEFT on to the N11 to Newecastle.  Newcastle road.</v>
      </c>
      <c r="AS693" s="55"/>
      <c r="AT693" s="55"/>
      <c r="AU693" s="56">
        <f>IF(GroupStTimes!$A$8=0,MIN(CB693,CD693,CF693),MIN(BZ693,CB693,CD693,CF693))</f>
        <v>0.57511574074074068</v>
      </c>
      <c r="AV693" s="56">
        <f>IF(GroupStTimes!$A$8=0,MAX(CC693,CE693,CG693),MAX(CA693,CC693,CE693,CG693))</f>
        <v>0.62094907407407396</v>
      </c>
      <c r="AW693" s="57" t="str">
        <f t="shared" si="1194"/>
        <v/>
      </c>
      <c r="AX693" s="58" t="str">
        <f t="shared" si="1195"/>
        <v/>
      </c>
      <c r="AY693" s="58" t="str">
        <f t="shared" si="1196"/>
        <v/>
      </c>
      <c r="AZ693" s="31">
        <f t="shared" si="1197"/>
        <v>245.95</v>
      </c>
      <c r="BA693" s="59">
        <f t="shared" si="1198"/>
        <v>0.5799074074074072</v>
      </c>
      <c r="BB693" s="59">
        <f t="shared" si="1199"/>
        <v>0.58546296296296285</v>
      </c>
      <c r="BC693" s="59">
        <f t="shared" si="1200"/>
        <v>0.57506944444444441</v>
      </c>
      <c r="BD693" s="59">
        <f t="shared" si="1201"/>
        <v>0.62090277777777769</v>
      </c>
      <c r="BE693" s="59">
        <f t="shared" si="1202"/>
        <v>0.60250000000000015</v>
      </c>
      <c r="BF693" s="59">
        <f t="shared" si="1203"/>
        <v>0.61291666666666678</v>
      </c>
      <c r="BG693" s="59">
        <f t="shared" si="1204"/>
        <v>0.61502314814814818</v>
      </c>
      <c r="BH693" s="59">
        <f t="shared" si="1205"/>
        <v>0.61432870370370374</v>
      </c>
      <c r="BI693" s="31">
        <f t="shared" si="1206"/>
        <v>3.0000000000001137E-2</v>
      </c>
      <c r="BJ693" s="61">
        <f t="shared" ref="BJ693:BM693" si="1287">IF($AJ692="t",IF(AM691=0,0,$BI693/AM691),IF(AM692=0,0,$BI693/AM692))</f>
        <v>1.000000000000038E-3</v>
      </c>
      <c r="BK693" s="61">
        <f t="shared" si="1287"/>
        <v>1.000000000000038E-3</v>
      </c>
      <c r="BL693" s="61">
        <f t="shared" si="1287"/>
        <v>1.000000000000038E-3</v>
      </c>
      <c r="BM693" s="61">
        <f t="shared" si="1287"/>
        <v>1.000000000000038E-3</v>
      </c>
      <c r="BN693" s="62">
        <f t="shared" si="1208"/>
        <v>0</v>
      </c>
      <c r="BO693" s="62">
        <f t="shared" si="1209"/>
        <v>0</v>
      </c>
      <c r="BP693" s="62">
        <f t="shared" si="1210"/>
        <v>4</v>
      </c>
      <c r="BQ693" s="62">
        <f t="shared" si="1211"/>
        <v>0</v>
      </c>
      <c r="BR693" s="62">
        <f t="shared" si="1212"/>
        <v>0</v>
      </c>
      <c r="BS693" s="62">
        <f t="shared" si="1213"/>
        <v>4</v>
      </c>
      <c r="BT693" s="62">
        <f t="shared" si="1214"/>
        <v>0</v>
      </c>
      <c r="BU693" s="62">
        <f t="shared" si="1215"/>
        <v>0</v>
      </c>
      <c r="BV693" s="62">
        <f t="shared" si="1216"/>
        <v>4</v>
      </c>
      <c r="BW693" s="62">
        <f t="shared" si="1217"/>
        <v>0</v>
      </c>
      <c r="BX693" s="62">
        <f t="shared" si="1218"/>
        <v>0</v>
      </c>
      <c r="BY693" s="62">
        <f t="shared" si="1219"/>
        <v>4</v>
      </c>
      <c r="BZ693" s="63">
        <f t="shared" si="1220"/>
        <v>0.57995370370370347</v>
      </c>
      <c r="CA693" s="63">
        <f t="shared" si="1221"/>
        <v>0.58550925925925912</v>
      </c>
      <c r="CB693" s="63">
        <f t="shared" si="1222"/>
        <v>0.57511574074074068</v>
      </c>
      <c r="CC693" s="63">
        <f t="shared" si="1223"/>
        <v>0.62094907407407396</v>
      </c>
      <c r="CD693" s="63">
        <f t="shared" si="1224"/>
        <v>0.60254629629629641</v>
      </c>
      <c r="CE693" s="63">
        <f t="shared" si="1225"/>
        <v>0.61296296296296304</v>
      </c>
      <c r="CF693" s="63">
        <f t="shared" si="1226"/>
        <v>0.61506944444444445</v>
      </c>
      <c r="CG693" s="63">
        <f t="shared" si="1227"/>
        <v>0.614375</v>
      </c>
      <c r="CH693" s="36"/>
      <c r="CI693" s="36"/>
      <c r="CJ693" s="36"/>
      <c r="CK693" s="36"/>
      <c r="CL693" s="60">
        <v>60</v>
      </c>
    </row>
    <row r="694" spans="1:90" ht="26.25" customHeight="1" x14ac:dyDescent="0.25">
      <c r="A694" s="37">
        <v>53</v>
      </c>
      <c r="C694" s="37" t="s">
        <v>31</v>
      </c>
      <c r="D694" s="37">
        <v>35</v>
      </c>
      <c r="E694" s="39"/>
      <c r="F694" s="42"/>
      <c r="G694" s="78">
        <v>236.25</v>
      </c>
      <c r="H694" s="41">
        <f t="shared" si="1284"/>
        <v>246.19</v>
      </c>
      <c r="I694" s="42">
        <v>246.03</v>
      </c>
      <c r="J694" s="43">
        <f t="shared" si="1285"/>
        <v>-8.4813505128097705E-4</v>
      </c>
      <c r="K694" s="44">
        <f t="shared" si="1286"/>
        <v>-0.20866666666665878</v>
      </c>
      <c r="L694" s="76" t="s">
        <v>456</v>
      </c>
      <c r="M694" s="127" t="s">
        <v>1229</v>
      </c>
      <c r="N694" s="46">
        <f t="shared" si="1183"/>
        <v>246.23866666666666</v>
      </c>
      <c r="O694" s="46">
        <f>0.09-0.17-0.04</f>
        <v>-0.12000000000000002</v>
      </c>
      <c r="P694" s="42">
        <v>246.34</v>
      </c>
      <c r="Q694" s="46">
        <f>10.09-0.17-0.04</f>
        <v>9.8800000000000008</v>
      </c>
      <c r="R694" s="37">
        <v>236.34</v>
      </c>
      <c r="S694" s="46">
        <f>10.09-0.2-0.17-0.034</f>
        <v>9.6859999999999999</v>
      </c>
      <c r="T694" s="40">
        <v>236.59</v>
      </c>
      <c r="U694" s="47" t="str">
        <f t="shared" si="1254"/>
        <v/>
      </c>
      <c r="V694" s="47" t="str">
        <f t="shared" si="1255"/>
        <v/>
      </c>
      <c r="W694" s="50"/>
      <c r="X694" s="50"/>
      <c r="Y694" s="50"/>
      <c r="Z694" s="50"/>
      <c r="AA694" s="50"/>
      <c r="AB694" s="50"/>
      <c r="AC694" s="50"/>
      <c r="AD694" s="50"/>
      <c r="AE694" s="51">
        <f t="shared" si="1185"/>
        <v>53</v>
      </c>
      <c r="AF694" s="51" t="str">
        <f t="shared" si="1186"/>
        <v/>
      </c>
      <c r="AG694" s="51" t="str">
        <f t="shared" si="1187"/>
        <v>l</v>
      </c>
      <c r="AH694" s="51">
        <f t="shared" si="1188"/>
        <v>35</v>
      </c>
      <c r="AI694" s="52">
        <f t="shared" si="1189"/>
        <v>246.19</v>
      </c>
      <c r="AJ694" s="51" t="s">
        <v>31</v>
      </c>
      <c r="AK694" s="53"/>
      <c r="AL694" s="52"/>
      <c r="AM694" s="53">
        <f t="shared" si="1191"/>
        <v>35</v>
      </c>
      <c r="AN694" s="53">
        <f>IF(AJ694&lt;&gt;"",IF(AJ694="o",VLOOKUP(AM694,OpenSect!$A$1:$D$11,2),IF(AJ694="u",VLOOKUP(AM694,UpHill!$A$1:$D$35,2),IF(AJ694="d",VLOOKUP(AM694,DownHill!$A$3:$D$29,2),IF(AJ694="f",VLOOKUP(AM694,FlatUnd!$A$2:$D$30,2),IF(AJ694="t",VLOOKUP(AM694,TimeAdd!$A$1:$D$176,2),IF(AJ694="l",VLOOKUP(AM694,SLimit!$A$1:$D$8,2),AN693)))))),AN693)</f>
        <v>40</v>
      </c>
      <c r="AO694" s="53">
        <f>IF(AJ694&lt;&gt;"",IF(AJ694="o",VLOOKUP(AM694,OpenSect!$A$1:$D$11,3),IF(AJ694="u",VLOOKUP(AM694,UpHill!$A$1:$D$35,3),IF(AJ694="d",VLOOKUP(AM694,DownHill!$A$3:$D$29,3),IF(AJ694="f",VLOOKUP(AM694,FlatUnd!$A$2:$D$30,3),IF(AJ694="t",VLOOKUP(AM694,TimeAdd!$A$1:$D$18,3),IF(AJ694="l",VLOOKUP(AM694,SLimit!$A$1:$D$8,3),AO693)))))),AO693)</f>
        <v>45</v>
      </c>
      <c r="AP694" s="53">
        <f>IF(AJ694&lt;&gt;"",IF(AJ694="o",VLOOKUP(AM694,OpenSect!$A$1:$D$11,4),IF(AJ694="u",VLOOKUP(AM694,UpHill!$A$1:$D$35,4),IF(AJ694="d",VLOOKUP(AM694,DownHill!$A$3:$D$29,4),IF(AJ694="f",VLOOKUP(AM694,FlatUnd!$A$2:$D$30,4),IF(AJ694="t",VLOOKUP(AM694,TimeAdd!$A$1:$D$18,4),IF(AJ694="l",VLOOKUP(AM694,SLimit!$A$1:$D$8,4),AP693)))))),AP693)</f>
        <v>50</v>
      </c>
      <c r="AQ694" s="53" t="str">
        <f t="shared" si="1192"/>
        <v>60</v>
      </c>
      <c r="AR694" s="54" t="str">
        <f t="shared" si="1193"/>
        <v>N11 Newcastle 95.</v>
      </c>
      <c r="AS694" s="55"/>
      <c r="AT694" s="55"/>
      <c r="AU694" s="56">
        <f>IF(GroupStTimes!$A$8=0,MIN(CB694,CD694,CF694),MIN(BZ694,CB694,CD694,CF694))</f>
        <v>0.57537037037037031</v>
      </c>
      <c r="AV694" s="56">
        <f>IF(GroupStTimes!$A$8=0,MAX(CC694,CE694,CG694),MAX(CA694,CC694,CE694,CG694))</f>
        <v>0.62120370370370359</v>
      </c>
      <c r="AW694" s="57" t="str">
        <f t="shared" si="1194"/>
        <v/>
      </c>
      <c r="AX694" s="58" t="str">
        <f t="shared" si="1195"/>
        <v/>
      </c>
      <c r="AY694" s="58" t="str">
        <f t="shared" si="1196"/>
        <v/>
      </c>
      <c r="AZ694" s="31">
        <f t="shared" si="1197"/>
        <v>245.98</v>
      </c>
      <c r="BA694" s="59">
        <f t="shared" si="1198"/>
        <v>0.57995370370370347</v>
      </c>
      <c r="BB694" s="59">
        <f t="shared" si="1199"/>
        <v>0.58550925925925912</v>
      </c>
      <c r="BC694" s="59">
        <f t="shared" si="1200"/>
        <v>0.57511574074074068</v>
      </c>
      <c r="BD694" s="59">
        <f t="shared" si="1201"/>
        <v>0.62094907407407396</v>
      </c>
      <c r="BE694" s="59">
        <f t="shared" si="1202"/>
        <v>0.60254629629629641</v>
      </c>
      <c r="BF694" s="59">
        <f t="shared" si="1203"/>
        <v>0.61296296296296304</v>
      </c>
      <c r="BG694" s="59">
        <f t="shared" si="1204"/>
        <v>0.61506944444444445</v>
      </c>
      <c r="BH694" s="59">
        <f t="shared" si="1205"/>
        <v>0.614375</v>
      </c>
      <c r="BI694" s="31">
        <f t="shared" si="1206"/>
        <v>0.21000000000000796</v>
      </c>
      <c r="BJ694" s="61">
        <f t="shared" ref="BJ694:BM694" si="1288">IF($AJ693="t",IF(AM692=0,0,$BI694/AM692),IF(AM693=0,0,$BI694/AM693))</f>
        <v>6.0000000000002274E-3</v>
      </c>
      <c r="BK694" s="61">
        <f t="shared" si="1288"/>
        <v>6.0000000000002274E-3</v>
      </c>
      <c r="BL694" s="61">
        <f t="shared" si="1288"/>
        <v>6.0000000000002274E-3</v>
      </c>
      <c r="BM694" s="61">
        <f t="shared" si="1288"/>
        <v>6.0000000000002274E-3</v>
      </c>
      <c r="BN694" s="62">
        <f t="shared" si="1208"/>
        <v>0</v>
      </c>
      <c r="BO694" s="62">
        <f t="shared" si="1209"/>
        <v>0</v>
      </c>
      <c r="BP694" s="62">
        <f t="shared" si="1210"/>
        <v>22</v>
      </c>
      <c r="BQ694" s="62">
        <f t="shared" si="1211"/>
        <v>0</v>
      </c>
      <c r="BR694" s="62">
        <f t="shared" si="1212"/>
        <v>0</v>
      </c>
      <c r="BS694" s="62">
        <f t="shared" si="1213"/>
        <v>22</v>
      </c>
      <c r="BT694" s="62">
        <f t="shared" si="1214"/>
        <v>0</v>
      </c>
      <c r="BU694" s="62">
        <f t="shared" si="1215"/>
        <v>0</v>
      </c>
      <c r="BV694" s="62">
        <f t="shared" si="1216"/>
        <v>22</v>
      </c>
      <c r="BW694" s="62">
        <f t="shared" si="1217"/>
        <v>0</v>
      </c>
      <c r="BX694" s="62">
        <f t="shared" si="1218"/>
        <v>0</v>
      </c>
      <c r="BY694" s="62">
        <f t="shared" si="1219"/>
        <v>22</v>
      </c>
      <c r="BZ694" s="63">
        <f t="shared" si="1220"/>
        <v>0.5802083333333331</v>
      </c>
      <c r="CA694" s="63">
        <f t="shared" si="1221"/>
        <v>0.58576388888888875</v>
      </c>
      <c r="CB694" s="63">
        <f t="shared" si="1222"/>
        <v>0.57537037037037031</v>
      </c>
      <c r="CC694" s="63">
        <f t="shared" si="1223"/>
        <v>0.62120370370370359</v>
      </c>
      <c r="CD694" s="63">
        <f t="shared" si="1224"/>
        <v>0.60280092592592605</v>
      </c>
      <c r="CE694" s="63">
        <f t="shared" si="1225"/>
        <v>0.61321759259259268</v>
      </c>
      <c r="CF694" s="63">
        <f t="shared" si="1226"/>
        <v>0.61532407407407408</v>
      </c>
      <c r="CG694" s="63">
        <f t="shared" si="1227"/>
        <v>0.61462962962962964</v>
      </c>
      <c r="CH694" s="36"/>
      <c r="CI694" s="36"/>
      <c r="CJ694" s="36"/>
      <c r="CK694" s="36"/>
      <c r="CL694" s="60">
        <v>60</v>
      </c>
    </row>
    <row r="695" spans="1:90" ht="26.25" customHeight="1" x14ac:dyDescent="0.25">
      <c r="A695" s="37">
        <v>53</v>
      </c>
      <c r="E695" s="39"/>
      <c r="F695" s="42"/>
      <c r="G695" s="78">
        <v>236.35</v>
      </c>
      <c r="H695" s="41">
        <f t="shared" si="1284"/>
        <v>246.27</v>
      </c>
      <c r="I695" s="42">
        <v>246.12</v>
      </c>
      <c r="J695" s="43">
        <f t="shared" si="1285"/>
        <v>-8.3428138035644597E-4</v>
      </c>
      <c r="K695" s="44">
        <f t="shared" si="1286"/>
        <v>-0.20533333333332848</v>
      </c>
      <c r="L695" s="76" t="s">
        <v>452</v>
      </c>
      <c r="M695" s="127" t="s">
        <v>1229</v>
      </c>
      <c r="N695" s="46">
        <f t="shared" si="1183"/>
        <v>246.32533333333333</v>
      </c>
      <c r="O695" s="46">
        <f t="shared" ref="O695:O696" si="1289">0.09-0.17-0.04</f>
        <v>-0.12000000000000002</v>
      </c>
      <c r="P695" s="42">
        <v>246.43</v>
      </c>
      <c r="Q695" s="46">
        <f t="shared" ref="Q695:Q711" si="1290">10.09-0.17-0.04</f>
        <v>9.8800000000000008</v>
      </c>
      <c r="R695" s="37">
        <v>236.43</v>
      </c>
      <c r="S695" s="46">
        <f t="shared" ref="S695:S711" si="1291">10.09-0.2-0.17-0.034</f>
        <v>9.6859999999999999</v>
      </c>
      <c r="T695" s="40">
        <v>236.67</v>
      </c>
      <c r="U695" s="47" t="str">
        <f t="shared" si="1254"/>
        <v/>
      </c>
      <c r="V695" s="47" t="str">
        <f t="shared" si="1255"/>
        <v/>
      </c>
      <c r="W695" s="50"/>
      <c r="X695" s="50"/>
      <c r="Y695" s="50"/>
      <c r="Z695" s="50"/>
      <c r="AA695" s="50"/>
      <c r="AB695" s="50"/>
      <c r="AC695" s="50"/>
      <c r="AD695" s="50"/>
      <c r="AE695" s="51">
        <f t="shared" si="1185"/>
        <v>53</v>
      </c>
      <c r="AF695" s="51" t="str">
        <f t="shared" si="1186"/>
        <v/>
      </c>
      <c r="AG695" s="51" t="str">
        <f t="shared" si="1187"/>
        <v/>
      </c>
      <c r="AH695" s="51" t="str">
        <f t="shared" si="1188"/>
        <v/>
      </c>
      <c r="AI695" s="52">
        <f t="shared" si="1189"/>
        <v>246.27</v>
      </c>
      <c r="AJ695" s="51"/>
      <c r="AK695" s="53"/>
      <c r="AL695" s="52"/>
      <c r="AM695" s="53">
        <f t="shared" si="1191"/>
        <v>35</v>
      </c>
      <c r="AN695" s="53">
        <f>IF(AJ695&lt;&gt;"",IF(AJ695="o",VLOOKUP(AM695,OpenSect!$A$1:$D$11,2),IF(AJ695="u",VLOOKUP(AM695,UpHill!$A$1:$D$35,2),IF(AJ695="d",VLOOKUP(AM695,DownHill!$A$3:$D$29,2),IF(AJ695="f",VLOOKUP(AM695,FlatUnd!$A$2:$D$30,2),IF(AJ695="t",VLOOKUP(AM695,TimeAdd!$A$1:$D$176,2),IF(AJ695="l",VLOOKUP(AM695,SLimit!$A$1:$D$8,2),AN694)))))),AN694)</f>
        <v>40</v>
      </c>
      <c r="AO695" s="53">
        <f>IF(AJ695&lt;&gt;"",IF(AJ695="o",VLOOKUP(AM695,OpenSect!$A$1:$D$11,3),IF(AJ695="u",VLOOKUP(AM695,UpHill!$A$1:$D$35,3),IF(AJ695="d",VLOOKUP(AM695,DownHill!$A$3:$D$29,3),IF(AJ695="f",VLOOKUP(AM695,FlatUnd!$A$2:$D$30,3),IF(AJ695="t",VLOOKUP(AM695,TimeAdd!$A$1:$D$18,3),IF(AJ695="l",VLOOKUP(AM695,SLimit!$A$1:$D$8,3),AO694)))))),AO694)</f>
        <v>45</v>
      </c>
      <c r="AP695" s="53">
        <f>IF(AJ695&lt;&gt;"",IF(AJ695="o",VLOOKUP(AM695,OpenSect!$A$1:$D$11,4),IF(AJ695="u",VLOOKUP(AM695,UpHill!$A$1:$D$35,4),IF(AJ695="d",VLOOKUP(AM695,DownHill!$A$3:$D$29,4),IF(AJ695="f",VLOOKUP(AM695,FlatUnd!$A$2:$D$30,4),IF(AJ695="t",VLOOKUP(AM695,TimeAdd!$A$1:$D$18,4),IF(AJ695="l",VLOOKUP(AM695,SLimit!$A$1:$D$8,4),AP694)))))),AP694)</f>
        <v>50</v>
      </c>
      <c r="AQ695" s="53" t="str">
        <f t="shared" si="1192"/>
        <v>60</v>
      </c>
      <c r="AR695" s="54" t="str">
        <f t="shared" si="1193"/>
        <v>60 speed limit.</v>
      </c>
      <c r="AS695" s="55"/>
      <c r="AT695" s="55"/>
      <c r="AU695" s="56">
        <f>IF(GroupStTimes!$A$8=0,MIN(CB695,CD695,CF695),MIN(BZ695,CB695,CD695,CF695))</f>
        <v>0.5754513888888888</v>
      </c>
      <c r="AV695" s="56">
        <f>IF(GroupStTimes!$A$8=0,MAX(CC695,CE695,CG695),MAX(CA695,CC695,CE695,CG695))</f>
        <v>0.62128472222222209</v>
      </c>
      <c r="AW695" s="57" t="str">
        <f t="shared" si="1194"/>
        <v/>
      </c>
      <c r="AX695" s="58" t="str">
        <f t="shared" si="1195"/>
        <v/>
      </c>
      <c r="AY695" s="58" t="str">
        <f t="shared" si="1196"/>
        <v/>
      </c>
      <c r="AZ695" s="31">
        <f t="shared" si="1197"/>
        <v>246.19</v>
      </c>
      <c r="BA695" s="59">
        <f t="shared" si="1198"/>
        <v>0.5802083333333331</v>
      </c>
      <c r="BB695" s="59">
        <f t="shared" si="1199"/>
        <v>0.58576388888888875</v>
      </c>
      <c r="BC695" s="59">
        <f t="shared" si="1200"/>
        <v>0.57537037037037031</v>
      </c>
      <c r="BD695" s="59">
        <f t="shared" si="1201"/>
        <v>0.62120370370370359</v>
      </c>
      <c r="BE695" s="59">
        <f t="shared" si="1202"/>
        <v>0.60280092592592605</v>
      </c>
      <c r="BF695" s="59">
        <f t="shared" si="1203"/>
        <v>0.61321759259259268</v>
      </c>
      <c r="BG695" s="59">
        <f t="shared" si="1204"/>
        <v>0.61532407407407408</v>
      </c>
      <c r="BH695" s="59">
        <f t="shared" si="1205"/>
        <v>0.61462962962962964</v>
      </c>
      <c r="BI695" s="31">
        <f t="shared" si="1206"/>
        <v>8.0000000000012506E-2</v>
      </c>
      <c r="BJ695" s="61">
        <f t="shared" ref="BJ695:BM695" si="1292">IF($AJ694="t",IF(AM693=0,0,$BI695/AM693),IF(AM694=0,0,$BI695/AM694))</f>
        <v>2.2857142857146428E-3</v>
      </c>
      <c r="BK695" s="61">
        <f t="shared" si="1292"/>
        <v>2.0000000000003127E-3</v>
      </c>
      <c r="BL695" s="61">
        <f t="shared" si="1292"/>
        <v>1.7777777777780556E-3</v>
      </c>
      <c r="BM695" s="61">
        <f t="shared" si="1292"/>
        <v>1.6000000000002501E-3</v>
      </c>
      <c r="BN695" s="62">
        <f t="shared" si="1208"/>
        <v>0</v>
      </c>
      <c r="BO695" s="62">
        <f t="shared" si="1209"/>
        <v>0</v>
      </c>
      <c r="BP695" s="62">
        <f t="shared" si="1210"/>
        <v>8</v>
      </c>
      <c r="BQ695" s="62">
        <f t="shared" si="1211"/>
        <v>0</v>
      </c>
      <c r="BR695" s="62">
        <f t="shared" si="1212"/>
        <v>0</v>
      </c>
      <c r="BS695" s="62">
        <f t="shared" si="1213"/>
        <v>7</v>
      </c>
      <c r="BT695" s="62">
        <f t="shared" si="1214"/>
        <v>0</v>
      </c>
      <c r="BU695" s="62">
        <f t="shared" si="1215"/>
        <v>0</v>
      </c>
      <c r="BV695" s="62">
        <f t="shared" si="1216"/>
        <v>6</v>
      </c>
      <c r="BW695" s="62">
        <f t="shared" si="1217"/>
        <v>0</v>
      </c>
      <c r="BX695" s="62">
        <f t="shared" si="1218"/>
        <v>0</v>
      </c>
      <c r="BY695" s="62">
        <f t="shared" si="1219"/>
        <v>6</v>
      </c>
      <c r="BZ695" s="63">
        <f t="shared" si="1220"/>
        <v>0.58030092592592575</v>
      </c>
      <c r="CA695" s="63">
        <f t="shared" si="1221"/>
        <v>0.58585648148148139</v>
      </c>
      <c r="CB695" s="63">
        <f t="shared" si="1222"/>
        <v>0.5754513888888888</v>
      </c>
      <c r="CC695" s="63">
        <f t="shared" si="1223"/>
        <v>0.62128472222222209</v>
      </c>
      <c r="CD695" s="63">
        <f t="shared" si="1224"/>
        <v>0.6028703703703705</v>
      </c>
      <c r="CE695" s="63">
        <f t="shared" si="1225"/>
        <v>0.61328703703703713</v>
      </c>
      <c r="CF695" s="63">
        <f t="shared" si="1226"/>
        <v>0.61539351851851853</v>
      </c>
      <c r="CG695" s="63">
        <f t="shared" si="1227"/>
        <v>0.61469907407407409</v>
      </c>
      <c r="CH695" s="36"/>
      <c r="CI695" s="36"/>
      <c r="CJ695" s="36"/>
      <c r="CK695" s="36"/>
      <c r="CL695" s="60">
        <v>60</v>
      </c>
    </row>
    <row r="696" spans="1:90" ht="26.25" customHeight="1" x14ac:dyDescent="0.25">
      <c r="A696" s="37">
        <v>53</v>
      </c>
      <c r="E696" s="39"/>
      <c r="F696" s="42"/>
      <c r="G696" s="66">
        <v>236.35999999999999</v>
      </c>
      <c r="H696" s="41">
        <f t="shared" si="1284"/>
        <v>246.29</v>
      </c>
      <c r="I696" s="42">
        <v>246.13</v>
      </c>
      <c r="J696" s="43">
        <f t="shared" si="1285"/>
        <v>-8.4779046303440776E-4</v>
      </c>
      <c r="K696" s="44">
        <f t="shared" si="1286"/>
        <v>-0.20866666666665878</v>
      </c>
      <c r="L696" s="76" t="s">
        <v>457</v>
      </c>
      <c r="M696" s="127" t="s">
        <v>1229</v>
      </c>
      <c r="N696" s="46">
        <f t="shared" si="1183"/>
        <v>246.33866666666665</v>
      </c>
      <c r="O696" s="46">
        <f t="shared" si="1289"/>
        <v>-0.12000000000000002</v>
      </c>
      <c r="P696" s="42">
        <v>246.44</v>
      </c>
      <c r="Q696" s="46">
        <f t="shared" si="1290"/>
        <v>9.8800000000000008</v>
      </c>
      <c r="R696" s="37">
        <v>236.44</v>
      </c>
      <c r="S696" s="46">
        <f t="shared" si="1291"/>
        <v>9.6859999999999999</v>
      </c>
      <c r="T696" s="40">
        <v>236.69</v>
      </c>
      <c r="U696" s="47" t="str">
        <f t="shared" si="1254"/>
        <v/>
      </c>
      <c r="V696" s="47" t="str">
        <f t="shared" si="1255"/>
        <v/>
      </c>
      <c r="W696" s="50"/>
      <c r="X696" s="50"/>
      <c r="Y696" s="50"/>
      <c r="Z696" s="50"/>
      <c r="AA696" s="50"/>
      <c r="AB696" s="50"/>
      <c r="AC696" s="50"/>
      <c r="AD696" s="50"/>
      <c r="AE696" s="51">
        <f t="shared" si="1185"/>
        <v>53</v>
      </c>
      <c r="AF696" s="51" t="str">
        <f t="shared" si="1186"/>
        <v/>
      </c>
      <c r="AG696" s="51" t="str">
        <f t="shared" si="1187"/>
        <v/>
      </c>
      <c r="AH696" s="51" t="str">
        <f t="shared" si="1188"/>
        <v/>
      </c>
      <c r="AI696" s="52">
        <f t="shared" si="1189"/>
        <v>246.29</v>
      </c>
      <c r="AJ696" s="51"/>
      <c r="AK696" s="53"/>
      <c r="AL696" s="52"/>
      <c r="AM696" s="53">
        <f t="shared" si="1191"/>
        <v>35</v>
      </c>
      <c r="AN696" s="53">
        <f>IF(AJ696&lt;&gt;"",IF(AJ696="o",VLOOKUP(AM696,OpenSect!$A$1:$D$11,2),IF(AJ696="u",VLOOKUP(AM696,UpHill!$A$1:$D$35,2),IF(AJ696="d",VLOOKUP(AM696,DownHill!$A$3:$D$29,2),IF(AJ696="f",VLOOKUP(AM696,FlatUnd!$A$2:$D$30,2),IF(AJ696="t",VLOOKUP(AM696,TimeAdd!$A$1:$D$176,2),IF(AJ696="l",VLOOKUP(AM696,SLimit!$A$1:$D$8,2),AN695)))))),AN695)</f>
        <v>40</v>
      </c>
      <c r="AO696" s="53">
        <f>IF(AJ696&lt;&gt;"",IF(AJ696="o",VLOOKUP(AM696,OpenSect!$A$1:$D$11,3),IF(AJ696="u",VLOOKUP(AM696,UpHill!$A$1:$D$35,3),IF(AJ696="d",VLOOKUP(AM696,DownHill!$A$3:$D$29,3),IF(AJ696="f",VLOOKUP(AM696,FlatUnd!$A$2:$D$30,3),IF(AJ696="t",VLOOKUP(AM696,TimeAdd!$A$1:$D$18,3),IF(AJ696="l",VLOOKUP(AM696,SLimit!$A$1:$D$8,3),AO695)))))),AO695)</f>
        <v>45</v>
      </c>
      <c r="AP696" s="53">
        <f>IF(AJ696&lt;&gt;"",IF(AJ696="o",VLOOKUP(AM696,OpenSect!$A$1:$D$11,4),IF(AJ696="u",VLOOKUP(AM696,UpHill!$A$1:$D$35,4),IF(AJ696="d",VLOOKUP(AM696,DownHill!$A$3:$D$29,4),IF(AJ696="f",VLOOKUP(AM696,FlatUnd!$A$2:$D$30,4),IF(AJ696="t",VLOOKUP(AM696,TimeAdd!$A$1:$D$18,4),IF(AJ696="l",VLOOKUP(AM696,SLimit!$A$1:$D$8,4),AP695)))))),AP695)</f>
        <v>50</v>
      </c>
      <c r="AQ696" s="53" t="str">
        <f t="shared" si="1192"/>
        <v>60</v>
      </c>
      <c r="AR696" s="54" t="str">
        <f t="shared" si="1193"/>
        <v>7,6 km plate.</v>
      </c>
      <c r="AS696" s="55"/>
      <c r="AT696" s="55"/>
      <c r="AU696" s="56">
        <f>IF(GroupStTimes!$A$8=0,MIN(CB696,CD696,CF696),MIN(BZ696,CB696,CD696,CF696))</f>
        <v>0.57547453703703699</v>
      </c>
      <c r="AV696" s="56">
        <f>IF(GroupStTimes!$A$8=0,MAX(CC696,CE696,CG696),MAX(CA696,CC696,CE696,CG696))</f>
        <v>0.62130787037037027</v>
      </c>
      <c r="AW696" s="57" t="str">
        <f t="shared" si="1194"/>
        <v/>
      </c>
      <c r="AX696" s="58" t="str">
        <f t="shared" si="1195"/>
        <v/>
      </c>
      <c r="AY696" s="58" t="str">
        <f t="shared" si="1196"/>
        <v/>
      </c>
      <c r="AZ696" s="31">
        <f t="shared" si="1197"/>
        <v>246.19</v>
      </c>
      <c r="BA696" s="59">
        <f t="shared" si="1198"/>
        <v>0.5802083333333331</v>
      </c>
      <c r="BB696" s="59">
        <f t="shared" si="1199"/>
        <v>0.58576388888888875</v>
      </c>
      <c r="BC696" s="59">
        <f t="shared" si="1200"/>
        <v>0.57537037037037031</v>
      </c>
      <c r="BD696" s="59">
        <f t="shared" si="1201"/>
        <v>0.62120370370370359</v>
      </c>
      <c r="BE696" s="59">
        <f t="shared" si="1202"/>
        <v>0.60280092592592605</v>
      </c>
      <c r="BF696" s="59">
        <f t="shared" si="1203"/>
        <v>0.61321759259259268</v>
      </c>
      <c r="BG696" s="59">
        <f t="shared" si="1204"/>
        <v>0.61532407407407408</v>
      </c>
      <c r="BH696" s="59">
        <f t="shared" si="1205"/>
        <v>0.61462962962962964</v>
      </c>
      <c r="BI696" s="31">
        <f t="shared" si="1206"/>
        <v>9.9999999999994316E-2</v>
      </c>
      <c r="BJ696" s="61">
        <f t="shared" ref="BJ696:BM696" si="1293">IF($AJ695="t",IF(AM694=0,0,$BI696/AM694),IF(AM695=0,0,$BI696/AM695))</f>
        <v>2.8571428571426949E-3</v>
      </c>
      <c r="BK696" s="61">
        <f t="shared" si="1293"/>
        <v>2.4999999999998578E-3</v>
      </c>
      <c r="BL696" s="61">
        <f t="shared" si="1293"/>
        <v>2.222222222222096E-3</v>
      </c>
      <c r="BM696" s="61">
        <f t="shared" si="1293"/>
        <v>1.9999999999998864E-3</v>
      </c>
      <c r="BN696" s="62">
        <f t="shared" si="1208"/>
        <v>0</v>
      </c>
      <c r="BO696" s="62">
        <f t="shared" si="1209"/>
        <v>0</v>
      </c>
      <c r="BP696" s="62">
        <f t="shared" si="1210"/>
        <v>10</v>
      </c>
      <c r="BQ696" s="62">
        <f t="shared" si="1211"/>
        <v>0</v>
      </c>
      <c r="BR696" s="62">
        <f t="shared" si="1212"/>
        <v>0</v>
      </c>
      <c r="BS696" s="62">
        <f t="shared" si="1213"/>
        <v>9</v>
      </c>
      <c r="BT696" s="62">
        <f t="shared" si="1214"/>
        <v>0</v>
      </c>
      <c r="BU696" s="62">
        <f t="shared" si="1215"/>
        <v>0</v>
      </c>
      <c r="BV696" s="62">
        <f t="shared" si="1216"/>
        <v>8</v>
      </c>
      <c r="BW696" s="62">
        <f t="shared" si="1217"/>
        <v>0</v>
      </c>
      <c r="BX696" s="62">
        <f t="shared" si="1218"/>
        <v>0</v>
      </c>
      <c r="BY696" s="62">
        <f t="shared" si="1219"/>
        <v>7</v>
      </c>
      <c r="BZ696" s="63">
        <f t="shared" si="1220"/>
        <v>0.58032407407407383</v>
      </c>
      <c r="CA696" s="63">
        <f t="shared" si="1221"/>
        <v>0.58587962962962947</v>
      </c>
      <c r="CB696" s="63">
        <f t="shared" si="1222"/>
        <v>0.57547453703703699</v>
      </c>
      <c r="CC696" s="63">
        <f t="shared" si="1223"/>
        <v>0.62130787037037027</v>
      </c>
      <c r="CD696" s="63">
        <f t="shared" si="1224"/>
        <v>0.60289351851851869</v>
      </c>
      <c r="CE696" s="63">
        <f t="shared" si="1225"/>
        <v>0.61331018518518532</v>
      </c>
      <c r="CF696" s="63">
        <f t="shared" si="1226"/>
        <v>0.61540509259259257</v>
      </c>
      <c r="CG696" s="63">
        <f t="shared" si="1227"/>
        <v>0.61471064814814813</v>
      </c>
      <c r="CH696" s="36"/>
      <c r="CI696" s="36"/>
      <c r="CJ696" s="36"/>
      <c r="CK696" s="36"/>
      <c r="CL696" s="60">
        <v>60</v>
      </c>
    </row>
    <row r="697" spans="1:90" ht="26.25" customHeight="1" x14ac:dyDescent="0.25">
      <c r="A697" s="37">
        <v>79</v>
      </c>
      <c r="B697" s="37"/>
      <c r="E697" s="39"/>
      <c r="F697" s="44"/>
      <c r="G697" s="44">
        <v>246.64</v>
      </c>
      <c r="H697" s="41">
        <f t="shared" si="1284"/>
        <v>246.43</v>
      </c>
      <c r="I697" s="42">
        <v>246.32999999999998</v>
      </c>
      <c r="J697" s="43">
        <f t="shared" si="1285"/>
        <v>-8.1191897048669937E-4</v>
      </c>
      <c r="K697" s="44">
        <f t="shared" si="1286"/>
        <v>-0.19999999999998863</v>
      </c>
      <c r="L697" s="91" t="s">
        <v>1389</v>
      </c>
      <c r="M697" s="127" t="s">
        <v>1229</v>
      </c>
      <c r="N697" s="46">
        <f t="shared" si="1183"/>
        <v>246.52999999999997</v>
      </c>
      <c r="O697" s="46">
        <f t="shared" si="1272"/>
        <v>-0.11000000000000001</v>
      </c>
      <c r="P697" s="44">
        <v>246.64</v>
      </c>
      <c r="Q697" s="46"/>
      <c r="R697" s="37"/>
      <c r="S697" s="46"/>
      <c r="T697" s="40"/>
      <c r="U697" s="47" t="str">
        <f t="shared" si="1254"/>
        <v/>
      </c>
      <c r="V697" s="47" t="str">
        <f t="shared" si="1255"/>
        <v/>
      </c>
      <c r="W697" s="50"/>
      <c r="X697" s="50"/>
      <c r="Y697" s="50"/>
      <c r="Z697" s="50"/>
      <c r="AA697" s="50"/>
      <c r="AB697" s="50"/>
      <c r="AC697" s="50"/>
      <c r="AD697" s="50"/>
      <c r="AE697" s="51">
        <f t="shared" si="1185"/>
        <v>79</v>
      </c>
      <c r="AF697" s="51" t="str">
        <f t="shared" si="1186"/>
        <v/>
      </c>
      <c r="AG697" s="51" t="str">
        <f t="shared" si="1187"/>
        <v/>
      </c>
      <c r="AH697" s="51" t="str">
        <f t="shared" si="1188"/>
        <v/>
      </c>
      <c r="AI697" s="52">
        <f t="shared" si="1189"/>
        <v>246.43</v>
      </c>
      <c r="AJ697" s="51"/>
      <c r="AK697" s="53"/>
      <c r="AL697" s="52"/>
      <c r="AM697" s="53">
        <f t="shared" si="1191"/>
        <v>35</v>
      </c>
      <c r="AN697" s="53">
        <f>IF(AJ697&lt;&gt;"",IF(AJ697="o",VLOOKUP(AM697,OpenSect!$A$1:$D$11,2),IF(AJ697="u",VLOOKUP(AM697,UpHill!$A$1:$D$35,2),IF(AJ697="d",VLOOKUP(AM697,DownHill!$A$3:$D$29,2),IF(AJ697="f",VLOOKUP(AM697,FlatUnd!$A$2:$D$30,2),IF(AJ697="t",VLOOKUP(AM697,TimeAdd!$A$1:$D$176,2),IF(AJ697="l",VLOOKUP(AM697,SLimit!$A$1:$D$8,2),AN696)))))),AN696)</f>
        <v>40</v>
      </c>
      <c r="AO697" s="53">
        <f>IF(AJ697&lt;&gt;"",IF(AJ697="o",VLOOKUP(AM697,OpenSect!$A$1:$D$11,3),IF(AJ697="u",VLOOKUP(AM697,UpHill!$A$1:$D$35,3),IF(AJ697="d",VLOOKUP(AM697,DownHill!$A$3:$D$29,3),IF(AJ697="f",VLOOKUP(AM697,FlatUnd!$A$2:$D$30,3),IF(AJ697="t",VLOOKUP(AM697,TimeAdd!$A$1:$D$18,3),IF(AJ697="l",VLOOKUP(AM697,SLimit!$A$1:$D$8,3),AO696)))))),AO696)</f>
        <v>45</v>
      </c>
      <c r="AP697" s="53">
        <f>IF(AJ697&lt;&gt;"",IF(AJ697="o",VLOOKUP(AM697,OpenSect!$A$1:$D$11,4),IF(AJ697="u",VLOOKUP(AM697,UpHill!$A$1:$D$35,4),IF(AJ697="d",VLOOKUP(AM697,DownHill!$A$3:$D$29,4),IF(AJ697="f",VLOOKUP(AM697,FlatUnd!$A$2:$D$30,4),IF(AJ697="t",VLOOKUP(AM697,TimeAdd!$A$1:$D$18,4),IF(AJ697="l",VLOOKUP(AM697,SLimit!$A$1:$D$8,4),AP696)))))),AP696)</f>
        <v>50</v>
      </c>
      <c r="AQ697" s="53" t="str">
        <f t="shared" si="1192"/>
        <v>60</v>
      </c>
      <c r="AR697" s="54" t="str">
        <f t="shared" si="1193"/>
        <v>7,8 Km Plate.</v>
      </c>
      <c r="AS697" s="55"/>
      <c r="AT697" s="55"/>
      <c r="AU697" s="56">
        <f>IF(GroupStTimes!$A$8=0,MIN(CB697,CD697,CF697),MIN(BZ697,CB697,CD697,CF697))</f>
        <v>0.57562499999999994</v>
      </c>
      <c r="AV697" s="56">
        <f>IF(GroupStTimes!$A$8=0,MAX(CC697,CE697,CG697),MAX(CA697,CC697,CE697,CG697))</f>
        <v>0.62145833333333322</v>
      </c>
      <c r="AW697" s="57" t="str">
        <f t="shared" si="1194"/>
        <v/>
      </c>
      <c r="AX697" s="58" t="str">
        <f t="shared" si="1195"/>
        <v/>
      </c>
      <c r="AY697" s="58" t="str">
        <f t="shared" si="1196"/>
        <v/>
      </c>
      <c r="AZ697" s="31">
        <f t="shared" si="1197"/>
        <v>246.19</v>
      </c>
      <c r="BA697" s="59">
        <f t="shared" si="1198"/>
        <v>0.5802083333333331</v>
      </c>
      <c r="BB697" s="59">
        <f t="shared" si="1199"/>
        <v>0.58576388888888875</v>
      </c>
      <c r="BC697" s="59">
        <f t="shared" si="1200"/>
        <v>0.57537037037037031</v>
      </c>
      <c r="BD697" s="59">
        <f t="shared" si="1201"/>
        <v>0.62120370370370359</v>
      </c>
      <c r="BE697" s="59">
        <f t="shared" si="1202"/>
        <v>0.60280092592592605</v>
      </c>
      <c r="BF697" s="59">
        <f t="shared" si="1203"/>
        <v>0.61321759259259268</v>
      </c>
      <c r="BG697" s="59">
        <f t="shared" si="1204"/>
        <v>0.61532407407407408</v>
      </c>
      <c r="BH697" s="59">
        <f t="shared" si="1205"/>
        <v>0.61462962962962964</v>
      </c>
      <c r="BI697" s="31">
        <f t="shared" si="1206"/>
        <v>0.24000000000000909</v>
      </c>
      <c r="BJ697" s="61">
        <f t="shared" ref="BJ697:BM697" si="1294">IF($AJ696="t",IF(AM695=0,0,$BI697/AM695),IF(AM696=0,0,$BI697/AM696))</f>
        <v>6.857142857143117E-3</v>
      </c>
      <c r="BK697" s="61">
        <f t="shared" si="1294"/>
        <v>6.0000000000002274E-3</v>
      </c>
      <c r="BL697" s="61">
        <f t="shared" si="1294"/>
        <v>5.3333333333335353E-3</v>
      </c>
      <c r="BM697" s="61">
        <f t="shared" si="1294"/>
        <v>4.8000000000001817E-3</v>
      </c>
      <c r="BN697" s="62">
        <f t="shared" si="1208"/>
        <v>0</v>
      </c>
      <c r="BO697" s="62">
        <f t="shared" si="1209"/>
        <v>0</v>
      </c>
      <c r="BP697" s="62">
        <f t="shared" si="1210"/>
        <v>25</v>
      </c>
      <c r="BQ697" s="62">
        <f t="shared" si="1211"/>
        <v>0</v>
      </c>
      <c r="BR697" s="62">
        <f t="shared" si="1212"/>
        <v>0</v>
      </c>
      <c r="BS697" s="62">
        <f t="shared" si="1213"/>
        <v>22</v>
      </c>
      <c r="BT697" s="62">
        <f t="shared" si="1214"/>
        <v>0</v>
      </c>
      <c r="BU697" s="62">
        <f t="shared" si="1215"/>
        <v>0</v>
      </c>
      <c r="BV697" s="62">
        <f t="shared" si="1216"/>
        <v>19</v>
      </c>
      <c r="BW697" s="62">
        <f t="shared" si="1217"/>
        <v>0</v>
      </c>
      <c r="BX697" s="62">
        <f t="shared" si="1218"/>
        <v>0</v>
      </c>
      <c r="BY697" s="62">
        <f t="shared" si="1219"/>
        <v>17</v>
      </c>
      <c r="BZ697" s="63">
        <f t="shared" si="1220"/>
        <v>0.58049768518518496</v>
      </c>
      <c r="CA697" s="63">
        <f t="shared" si="1221"/>
        <v>0.58605324074074061</v>
      </c>
      <c r="CB697" s="63">
        <f t="shared" si="1222"/>
        <v>0.57562499999999994</v>
      </c>
      <c r="CC697" s="63">
        <f t="shared" si="1223"/>
        <v>0.62145833333333322</v>
      </c>
      <c r="CD697" s="63">
        <f t="shared" si="1224"/>
        <v>0.60302083333333345</v>
      </c>
      <c r="CE697" s="63">
        <f t="shared" si="1225"/>
        <v>0.61343750000000008</v>
      </c>
      <c r="CF697" s="63">
        <f t="shared" si="1226"/>
        <v>0.61552083333333329</v>
      </c>
      <c r="CG697" s="63">
        <f t="shared" si="1227"/>
        <v>0.61482638888888885</v>
      </c>
      <c r="CH697" s="36"/>
      <c r="CI697" s="36"/>
      <c r="CJ697" s="36"/>
      <c r="CK697" s="36"/>
      <c r="CL697" s="60">
        <v>60</v>
      </c>
    </row>
    <row r="698" spans="1:90" ht="26.25" customHeight="1" x14ac:dyDescent="0.25">
      <c r="A698" s="37">
        <v>53</v>
      </c>
      <c r="E698" s="39"/>
      <c r="F698" s="42"/>
      <c r="G698" s="78">
        <v>236.76</v>
      </c>
      <c r="H698" s="41">
        <f t="shared" si="1167"/>
        <v>246.69</v>
      </c>
      <c r="I698" s="42">
        <v>246.53</v>
      </c>
      <c r="J698" s="43">
        <f t="shared" si="1164"/>
        <v>-8.599359104368194E-4</v>
      </c>
      <c r="K698" s="44">
        <f t="shared" si="1165"/>
        <v>-0.21199999999998909</v>
      </c>
      <c r="L698" s="76" t="s">
        <v>458</v>
      </c>
      <c r="M698" s="127" t="s">
        <v>1229</v>
      </c>
      <c r="N698" s="46">
        <f t="shared" si="1183"/>
        <v>246.74199999999999</v>
      </c>
      <c r="O698" s="46">
        <f t="shared" si="1272"/>
        <v>-0.11000000000000001</v>
      </c>
      <c r="P698" s="42">
        <v>246.84</v>
      </c>
      <c r="Q698" s="46">
        <f t="shared" si="1290"/>
        <v>9.8800000000000008</v>
      </c>
      <c r="R698" s="37">
        <v>236.84</v>
      </c>
      <c r="S698" s="46">
        <f t="shared" si="1291"/>
        <v>9.6859999999999999</v>
      </c>
      <c r="T698" s="40">
        <v>237.09</v>
      </c>
      <c r="U698" s="47" t="str">
        <f t="shared" si="1180"/>
        <v/>
      </c>
      <c r="V698" s="47" t="str">
        <f t="shared" si="1181"/>
        <v/>
      </c>
      <c r="W698" s="50"/>
      <c r="X698" s="50"/>
      <c r="Y698" s="50"/>
      <c r="Z698" s="50"/>
      <c r="AA698" s="50"/>
      <c r="AB698" s="50"/>
      <c r="AC698" s="50"/>
      <c r="AD698" s="50"/>
      <c r="AE698" s="51">
        <f t="shared" si="1185"/>
        <v>53</v>
      </c>
      <c r="AF698" s="51" t="str">
        <f t="shared" si="1186"/>
        <v/>
      </c>
      <c r="AG698" s="51" t="str">
        <f t="shared" si="1187"/>
        <v/>
      </c>
      <c r="AH698" s="51" t="str">
        <f t="shared" si="1188"/>
        <v/>
      </c>
      <c r="AI698" s="52">
        <f t="shared" si="1189"/>
        <v>246.69</v>
      </c>
      <c r="AJ698" s="51"/>
      <c r="AK698" s="53"/>
      <c r="AL698" s="52"/>
      <c r="AM698" s="53">
        <f t="shared" si="1191"/>
        <v>35</v>
      </c>
      <c r="AN698" s="53">
        <f>IF(AJ698&lt;&gt;"",IF(AJ698="o",VLOOKUP(AM698,OpenSect!$A$1:$D$11,2),IF(AJ698="u",VLOOKUP(AM698,UpHill!$A$1:$D$35,2),IF(AJ698="d",VLOOKUP(AM698,DownHill!$A$3:$D$29,2),IF(AJ698="f",VLOOKUP(AM698,FlatUnd!$A$2:$D$30,2),IF(AJ698="t",VLOOKUP(AM698,TimeAdd!$A$1:$D$176,2),IF(AJ698="l",VLOOKUP(AM698,SLimit!$A$1:$D$8,2),AN697)))))),AN697)</f>
        <v>40</v>
      </c>
      <c r="AO698" s="53">
        <f>IF(AJ698&lt;&gt;"",IF(AJ698="o",VLOOKUP(AM698,OpenSect!$A$1:$D$11,3),IF(AJ698="u",VLOOKUP(AM698,UpHill!$A$1:$D$35,3),IF(AJ698="d",VLOOKUP(AM698,DownHill!$A$3:$D$29,3),IF(AJ698="f",VLOOKUP(AM698,FlatUnd!$A$2:$D$30,3),IF(AJ698="t",VLOOKUP(AM698,TimeAdd!$A$1:$D$18,3),IF(AJ698="l",VLOOKUP(AM698,SLimit!$A$1:$D$8,3),AO697)))))),AO697)</f>
        <v>45</v>
      </c>
      <c r="AP698" s="53">
        <f>IF(AJ698&lt;&gt;"",IF(AJ698="o",VLOOKUP(AM698,OpenSect!$A$1:$D$11,4),IF(AJ698="u",VLOOKUP(AM698,UpHill!$A$1:$D$35,4),IF(AJ698="d",VLOOKUP(AM698,DownHill!$A$3:$D$29,4),IF(AJ698="f",VLOOKUP(AM698,FlatUnd!$A$2:$D$30,4),IF(AJ698="t",VLOOKUP(AM698,TimeAdd!$A$1:$D$18,4),IF(AJ698="l",VLOOKUP(AM698,SLimit!$A$1:$D$8,4),AP697)))))),AP697)</f>
        <v>50</v>
      </c>
      <c r="AQ698" s="53" t="str">
        <f t="shared" si="1192"/>
        <v>60</v>
      </c>
      <c r="AR698" s="54" t="str">
        <f t="shared" si="1193"/>
        <v>8,0 km plate.</v>
      </c>
      <c r="AS698" s="55"/>
      <c r="AT698" s="55"/>
      <c r="AU698" s="56">
        <f>IF(GroupStTimes!$A$8=0,MIN(CB698,CD698,CF698),MIN(BZ698,CB698,CD698,CF698))</f>
        <v>0.57589120370370361</v>
      </c>
      <c r="AV698" s="56">
        <f>IF(GroupStTimes!$A$8=0,MAX(CC698,CE698,CG698),MAX(CA698,CC698,CE698,CG698))</f>
        <v>0.6217245370370369</v>
      </c>
      <c r="AW698" s="57" t="str">
        <f t="shared" si="1194"/>
        <v/>
      </c>
      <c r="AX698" s="58" t="str">
        <f t="shared" si="1195"/>
        <v/>
      </c>
      <c r="AY698" s="58" t="str">
        <f t="shared" si="1196"/>
        <v/>
      </c>
      <c r="AZ698" s="31">
        <f t="shared" si="1197"/>
        <v>246.19</v>
      </c>
      <c r="BA698" s="59">
        <f t="shared" si="1198"/>
        <v>0.5802083333333331</v>
      </c>
      <c r="BB698" s="59">
        <f t="shared" si="1199"/>
        <v>0.58576388888888875</v>
      </c>
      <c r="BC698" s="59">
        <f t="shared" si="1200"/>
        <v>0.57537037037037031</v>
      </c>
      <c r="BD698" s="59">
        <f t="shared" si="1201"/>
        <v>0.62120370370370359</v>
      </c>
      <c r="BE698" s="59">
        <f t="shared" si="1202"/>
        <v>0.60280092592592605</v>
      </c>
      <c r="BF698" s="59">
        <f t="shared" si="1203"/>
        <v>0.61321759259259268</v>
      </c>
      <c r="BG698" s="59">
        <f t="shared" si="1204"/>
        <v>0.61532407407407408</v>
      </c>
      <c r="BH698" s="59">
        <f t="shared" si="1205"/>
        <v>0.61462962962962964</v>
      </c>
      <c r="BI698" s="31">
        <f t="shared" si="1206"/>
        <v>0.5</v>
      </c>
      <c r="BJ698" s="61">
        <f t="shared" ref="BJ698:BM698" si="1295">IF($AJ697="t",IF(AM696=0,0,$BI698/AM696),IF(AM697=0,0,$BI698/AM697))</f>
        <v>1.4285714285714285E-2</v>
      </c>
      <c r="BK698" s="61">
        <f t="shared" si="1295"/>
        <v>1.2500000000000001E-2</v>
      </c>
      <c r="BL698" s="61">
        <f t="shared" si="1295"/>
        <v>1.1111111111111112E-2</v>
      </c>
      <c r="BM698" s="61">
        <f t="shared" si="1295"/>
        <v>0.01</v>
      </c>
      <c r="BN698" s="62">
        <f t="shared" si="1208"/>
        <v>0</v>
      </c>
      <c r="BO698" s="62">
        <f t="shared" si="1209"/>
        <v>0</v>
      </c>
      <c r="BP698" s="62">
        <f t="shared" si="1210"/>
        <v>51</v>
      </c>
      <c r="BQ698" s="62">
        <f t="shared" si="1211"/>
        <v>0</v>
      </c>
      <c r="BR698" s="62">
        <f t="shared" si="1212"/>
        <v>0</v>
      </c>
      <c r="BS698" s="62">
        <f t="shared" si="1213"/>
        <v>45</v>
      </c>
      <c r="BT698" s="62">
        <f t="shared" si="1214"/>
        <v>0</v>
      </c>
      <c r="BU698" s="62">
        <f t="shared" si="1215"/>
        <v>0</v>
      </c>
      <c r="BV698" s="62">
        <f t="shared" si="1216"/>
        <v>40</v>
      </c>
      <c r="BW698" s="62">
        <f t="shared" si="1217"/>
        <v>0</v>
      </c>
      <c r="BX698" s="62">
        <f t="shared" si="1218"/>
        <v>0</v>
      </c>
      <c r="BY698" s="62">
        <f t="shared" si="1219"/>
        <v>36</v>
      </c>
      <c r="BZ698" s="63">
        <f t="shared" si="1220"/>
        <v>0.58079861111111086</v>
      </c>
      <c r="CA698" s="63">
        <f t="shared" si="1221"/>
        <v>0.58635416666666651</v>
      </c>
      <c r="CB698" s="63">
        <f t="shared" si="1222"/>
        <v>0.57589120370370361</v>
      </c>
      <c r="CC698" s="63">
        <f t="shared" si="1223"/>
        <v>0.6217245370370369</v>
      </c>
      <c r="CD698" s="63">
        <f t="shared" si="1224"/>
        <v>0.60326388888888904</v>
      </c>
      <c r="CE698" s="63">
        <f t="shared" si="1225"/>
        <v>0.61368055555555567</v>
      </c>
      <c r="CF698" s="63">
        <f t="shared" si="1226"/>
        <v>0.6157407407407407</v>
      </c>
      <c r="CG698" s="63">
        <f t="shared" si="1227"/>
        <v>0.61504629629629626</v>
      </c>
      <c r="CH698" s="36"/>
      <c r="CI698" s="36"/>
      <c r="CJ698" s="36"/>
      <c r="CK698" s="36"/>
      <c r="CL698" s="60">
        <v>60</v>
      </c>
    </row>
    <row r="699" spans="1:90" ht="26.25" customHeight="1" x14ac:dyDescent="0.25">
      <c r="A699" s="37">
        <v>53</v>
      </c>
      <c r="E699" s="39"/>
      <c r="F699" s="42"/>
      <c r="G699" s="78">
        <v>236.85</v>
      </c>
      <c r="H699" s="41">
        <f t="shared" si="1167"/>
        <v>246.79</v>
      </c>
      <c r="I699" s="42">
        <v>246.63</v>
      </c>
      <c r="J699" s="43">
        <f t="shared" si="1164"/>
        <v>-8.4607171336276523E-4</v>
      </c>
      <c r="K699" s="44">
        <f t="shared" si="1165"/>
        <v>-0.20866666666665878</v>
      </c>
      <c r="L699" s="76" t="s">
        <v>44</v>
      </c>
      <c r="M699" s="127" t="s">
        <v>1229</v>
      </c>
      <c r="N699" s="46">
        <f t="shared" si="1183"/>
        <v>246.83866666666665</v>
      </c>
      <c r="O699" s="46">
        <f t="shared" si="1272"/>
        <v>-0.11000000000000001</v>
      </c>
      <c r="P699" s="42">
        <v>246.94</v>
      </c>
      <c r="Q699" s="46">
        <f t="shared" si="1290"/>
        <v>9.8800000000000008</v>
      </c>
      <c r="R699" s="37">
        <v>236.94</v>
      </c>
      <c r="S699" s="46">
        <f t="shared" si="1291"/>
        <v>9.6859999999999999</v>
      </c>
      <c r="T699" s="40">
        <v>237.18</v>
      </c>
      <c r="U699" s="47" t="str">
        <f t="shared" si="1180"/>
        <v/>
      </c>
      <c r="V699" s="47" t="str">
        <f t="shared" si="1181"/>
        <v/>
      </c>
      <c r="W699" s="50"/>
      <c r="X699" s="50"/>
      <c r="Y699" s="50"/>
      <c r="Z699" s="50"/>
      <c r="AA699" s="50"/>
      <c r="AB699" s="50"/>
      <c r="AC699" s="50"/>
      <c r="AD699" s="50"/>
      <c r="AE699" s="51">
        <f t="shared" si="1185"/>
        <v>53</v>
      </c>
      <c r="AF699" s="51" t="str">
        <f t="shared" si="1186"/>
        <v/>
      </c>
      <c r="AG699" s="51" t="str">
        <f t="shared" si="1187"/>
        <v/>
      </c>
      <c r="AH699" s="51" t="str">
        <f t="shared" si="1188"/>
        <v/>
      </c>
      <c r="AI699" s="52">
        <f t="shared" si="1189"/>
        <v>246.79</v>
      </c>
      <c r="AJ699" s="51"/>
      <c r="AK699" s="53"/>
      <c r="AL699" s="52"/>
      <c r="AM699" s="53">
        <f t="shared" si="1191"/>
        <v>35</v>
      </c>
      <c r="AN699" s="53">
        <f>IF(AJ699&lt;&gt;"",IF(AJ699="o",VLOOKUP(AM699,OpenSect!$A$1:$D$11,2),IF(AJ699="u",VLOOKUP(AM699,UpHill!$A$1:$D$35,2),IF(AJ699="d",VLOOKUP(AM699,DownHill!$A$3:$D$29,2),IF(AJ699="f",VLOOKUP(AM699,FlatUnd!$A$2:$D$30,2),IF(AJ699="t",VLOOKUP(AM699,TimeAdd!$A$1:$D$176,2),IF(AJ699="l",VLOOKUP(AM699,SLimit!$A$1:$D$8,2),AN698)))))),AN698)</f>
        <v>40</v>
      </c>
      <c r="AO699" s="53">
        <f>IF(AJ699&lt;&gt;"",IF(AJ699="o",VLOOKUP(AM699,OpenSect!$A$1:$D$11,3),IF(AJ699="u",VLOOKUP(AM699,UpHill!$A$1:$D$35,3),IF(AJ699="d",VLOOKUP(AM699,DownHill!$A$3:$D$29,3),IF(AJ699="f",VLOOKUP(AM699,FlatUnd!$A$2:$D$30,3),IF(AJ699="t",VLOOKUP(AM699,TimeAdd!$A$1:$D$18,3),IF(AJ699="l",VLOOKUP(AM699,SLimit!$A$1:$D$8,3),AO698)))))),AO698)</f>
        <v>45</v>
      </c>
      <c r="AP699" s="53">
        <f>IF(AJ699&lt;&gt;"",IF(AJ699="o",VLOOKUP(AM699,OpenSect!$A$1:$D$11,4),IF(AJ699="u",VLOOKUP(AM699,UpHill!$A$1:$D$35,4),IF(AJ699="d",VLOOKUP(AM699,DownHill!$A$3:$D$29,4),IF(AJ699="f",VLOOKUP(AM699,FlatUnd!$A$2:$D$30,4),IF(AJ699="t",VLOOKUP(AM699,TimeAdd!$A$1:$D$18,4),IF(AJ699="l",VLOOKUP(AM699,SLimit!$A$1:$D$8,4),AP698)))))),AP698)</f>
        <v>50</v>
      </c>
      <c r="AQ699" s="53" t="str">
        <f t="shared" si="1192"/>
        <v>60</v>
      </c>
      <c r="AR699" s="54" t="str">
        <f t="shared" si="1193"/>
        <v>Bridge</v>
      </c>
      <c r="AS699" s="55"/>
      <c r="AT699" s="55"/>
      <c r="AU699" s="56">
        <f>IF(GroupStTimes!$A$8=0,MIN(CB699,CD699,CF699),MIN(BZ699,CB699,CD699,CF699))</f>
        <v>0.5759953703703703</v>
      </c>
      <c r="AV699" s="56">
        <f>IF(GroupStTimes!$A$8=0,MAX(CC699,CE699,CG699),MAX(CA699,CC699,CE699,CG699))</f>
        <v>0.62182870370370358</v>
      </c>
      <c r="AW699" s="57" t="str">
        <f t="shared" si="1194"/>
        <v/>
      </c>
      <c r="AX699" s="58" t="str">
        <f t="shared" si="1195"/>
        <v/>
      </c>
      <c r="AY699" s="58" t="str">
        <f t="shared" si="1196"/>
        <v/>
      </c>
      <c r="AZ699" s="31">
        <f t="shared" si="1197"/>
        <v>246.19</v>
      </c>
      <c r="BA699" s="59">
        <f t="shared" si="1198"/>
        <v>0.5802083333333331</v>
      </c>
      <c r="BB699" s="59">
        <f t="shared" si="1199"/>
        <v>0.58576388888888875</v>
      </c>
      <c r="BC699" s="59">
        <f t="shared" si="1200"/>
        <v>0.57537037037037031</v>
      </c>
      <c r="BD699" s="59">
        <f t="shared" si="1201"/>
        <v>0.62120370370370359</v>
      </c>
      <c r="BE699" s="59">
        <f t="shared" si="1202"/>
        <v>0.60280092592592605</v>
      </c>
      <c r="BF699" s="59">
        <f t="shared" si="1203"/>
        <v>0.61321759259259268</v>
      </c>
      <c r="BG699" s="59">
        <f t="shared" si="1204"/>
        <v>0.61532407407407408</v>
      </c>
      <c r="BH699" s="59">
        <f t="shared" si="1205"/>
        <v>0.61462962962962964</v>
      </c>
      <c r="BI699" s="31">
        <f t="shared" si="1206"/>
        <v>0.59999999999999432</v>
      </c>
      <c r="BJ699" s="61">
        <f t="shared" ref="BJ699:BM699" si="1296">IF($AJ698="t",IF(AM697=0,0,$BI699/AM697),IF(AM698=0,0,$BI699/AM698))</f>
        <v>1.7142857142856981E-2</v>
      </c>
      <c r="BK699" s="61">
        <f t="shared" si="1296"/>
        <v>1.4999999999999857E-2</v>
      </c>
      <c r="BL699" s="61">
        <f t="shared" si="1296"/>
        <v>1.3333333333333208E-2</v>
      </c>
      <c r="BM699" s="61">
        <f t="shared" si="1296"/>
        <v>1.1999999999999886E-2</v>
      </c>
      <c r="BN699" s="62">
        <f t="shared" si="1208"/>
        <v>0</v>
      </c>
      <c r="BO699" s="62">
        <f t="shared" si="1209"/>
        <v>1</v>
      </c>
      <c r="BP699" s="62">
        <f t="shared" si="1210"/>
        <v>2</v>
      </c>
      <c r="BQ699" s="62">
        <f t="shared" si="1211"/>
        <v>0</v>
      </c>
      <c r="BR699" s="62">
        <f t="shared" si="1212"/>
        <v>0</v>
      </c>
      <c r="BS699" s="62">
        <f t="shared" si="1213"/>
        <v>54</v>
      </c>
      <c r="BT699" s="62">
        <f t="shared" si="1214"/>
        <v>0</v>
      </c>
      <c r="BU699" s="62">
        <f t="shared" si="1215"/>
        <v>0</v>
      </c>
      <c r="BV699" s="62">
        <f t="shared" si="1216"/>
        <v>48</v>
      </c>
      <c r="BW699" s="62">
        <f t="shared" si="1217"/>
        <v>0</v>
      </c>
      <c r="BX699" s="62">
        <f t="shared" si="1218"/>
        <v>0</v>
      </c>
      <c r="BY699" s="62">
        <f t="shared" si="1219"/>
        <v>43</v>
      </c>
      <c r="BZ699" s="63">
        <f t="shared" si="1220"/>
        <v>0.58092592592592573</v>
      </c>
      <c r="CA699" s="63">
        <f t="shared" si="1221"/>
        <v>0.58648148148148138</v>
      </c>
      <c r="CB699" s="63">
        <f t="shared" si="1222"/>
        <v>0.5759953703703703</v>
      </c>
      <c r="CC699" s="63">
        <f t="shared" si="1223"/>
        <v>0.62182870370370358</v>
      </c>
      <c r="CD699" s="63">
        <f t="shared" si="1224"/>
        <v>0.60335648148148158</v>
      </c>
      <c r="CE699" s="63">
        <f t="shared" si="1225"/>
        <v>0.61377314814814821</v>
      </c>
      <c r="CF699" s="63">
        <f t="shared" si="1226"/>
        <v>0.6158217592592593</v>
      </c>
      <c r="CG699" s="63">
        <f t="shared" si="1227"/>
        <v>0.61512731481481486</v>
      </c>
      <c r="CH699" s="36"/>
      <c r="CI699" s="36"/>
      <c r="CJ699" s="36"/>
      <c r="CK699" s="36"/>
      <c r="CL699" s="60">
        <v>60</v>
      </c>
    </row>
    <row r="700" spans="1:90" ht="40.5" x14ac:dyDescent="0.25">
      <c r="A700" s="37">
        <v>54</v>
      </c>
      <c r="E700" s="39"/>
      <c r="F700" s="42"/>
      <c r="G700" s="78">
        <v>237.38</v>
      </c>
      <c r="H700" s="41">
        <f t="shared" si="1167"/>
        <v>247.32</v>
      </c>
      <c r="I700" s="42">
        <v>247.16</v>
      </c>
      <c r="J700" s="43">
        <f t="shared" si="1164"/>
        <v>-8.4425743108374656E-4</v>
      </c>
      <c r="K700" s="44">
        <f t="shared" si="1165"/>
        <v>-0.20866666666665878</v>
      </c>
      <c r="L700" s="76" t="s">
        <v>459</v>
      </c>
      <c r="M700" s="127" t="s">
        <v>1229</v>
      </c>
      <c r="N700" s="46">
        <f t="shared" si="1183"/>
        <v>247.36866666666666</v>
      </c>
      <c r="O700" s="46">
        <f t="shared" si="1272"/>
        <v>-0.11000000000000001</v>
      </c>
      <c r="P700" s="42">
        <v>247.47</v>
      </c>
      <c r="Q700" s="46">
        <f t="shared" si="1290"/>
        <v>9.8800000000000008</v>
      </c>
      <c r="R700" s="37">
        <v>237.47</v>
      </c>
      <c r="S700" s="46">
        <f t="shared" si="1291"/>
        <v>9.6859999999999999</v>
      </c>
      <c r="T700" s="40">
        <v>237.70999999999998</v>
      </c>
      <c r="U700" s="47" t="str">
        <f t="shared" si="1180"/>
        <v/>
      </c>
      <c r="V700" s="47" t="str">
        <f t="shared" si="1181"/>
        <v/>
      </c>
      <c r="W700" s="50"/>
      <c r="X700" s="50"/>
      <c r="Y700" s="50"/>
      <c r="Z700" s="50"/>
      <c r="AA700" s="50"/>
      <c r="AB700" s="50"/>
      <c r="AC700" s="50"/>
      <c r="AD700" s="50"/>
      <c r="AE700" s="51">
        <f t="shared" si="1185"/>
        <v>54</v>
      </c>
      <c r="AF700" s="51" t="str">
        <f t="shared" si="1186"/>
        <v/>
      </c>
      <c r="AG700" s="51" t="str">
        <f t="shared" si="1187"/>
        <v/>
      </c>
      <c r="AH700" s="51" t="str">
        <f t="shared" si="1188"/>
        <v/>
      </c>
      <c r="AI700" s="52">
        <f t="shared" si="1189"/>
        <v>247.32</v>
      </c>
      <c r="AJ700" s="51"/>
      <c r="AK700" s="53"/>
      <c r="AL700" s="52"/>
      <c r="AM700" s="53">
        <f t="shared" si="1191"/>
        <v>35</v>
      </c>
      <c r="AN700" s="53">
        <f>IF(AJ700&lt;&gt;"",IF(AJ700="o",VLOOKUP(AM700,OpenSect!$A$1:$D$11,2),IF(AJ700="u",VLOOKUP(AM700,UpHill!$A$1:$D$35,2),IF(AJ700="d",VLOOKUP(AM700,DownHill!$A$3:$D$29,2),IF(AJ700="f",VLOOKUP(AM700,FlatUnd!$A$2:$D$30,2),IF(AJ700="t",VLOOKUP(AM700,TimeAdd!$A$1:$D$176,2),IF(AJ700="l",VLOOKUP(AM700,SLimit!$A$1:$D$8,2),AN699)))))),AN699)</f>
        <v>40</v>
      </c>
      <c r="AO700" s="53">
        <f>IF(AJ700&lt;&gt;"",IF(AJ700="o",VLOOKUP(AM700,OpenSect!$A$1:$D$11,3),IF(AJ700="u",VLOOKUP(AM700,UpHill!$A$1:$D$35,3),IF(AJ700="d",VLOOKUP(AM700,DownHill!$A$3:$D$29,3),IF(AJ700="f",VLOOKUP(AM700,FlatUnd!$A$2:$D$30,3),IF(AJ700="t",VLOOKUP(AM700,TimeAdd!$A$1:$D$18,3),IF(AJ700="l",VLOOKUP(AM700,SLimit!$A$1:$D$8,3),AO699)))))),AO699)</f>
        <v>45</v>
      </c>
      <c r="AP700" s="53">
        <f>IF(AJ700&lt;&gt;"",IF(AJ700="o",VLOOKUP(AM700,OpenSect!$A$1:$D$11,4),IF(AJ700="u",VLOOKUP(AM700,UpHill!$A$1:$D$35,4),IF(AJ700="d",VLOOKUP(AM700,DownHill!$A$3:$D$29,4),IF(AJ700="f",VLOOKUP(AM700,FlatUnd!$A$2:$D$30,4),IF(AJ700="t",VLOOKUP(AM700,TimeAdd!$A$1:$D$18,4),IF(AJ700="l",VLOOKUP(AM700,SLimit!$A$1:$D$8,4),AP699)))))),AP699)</f>
        <v>50</v>
      </c>
      <c r="AQ700" s="53" t="str">
        <f t="shared" si="1192"/>
        <v>60</v>
      </c>
      <c r="AR700" s="54" t="str">
        <f t="shared" si="1193"/>
        <v>N11 Newcastle {straight}.  Riddel road/{ left.} Model Kloof</v>
      </c>
      <c r="AS700" s="55"/>
      <c r="AT700" s="55"/>
      <c r="AU700" s="56">
        <f>IF(GroupStTimes!$A$8=0,MIN(CB700,CD700,CF700),MIN(BZ700,CB700,CD700,CF700))</f>
        <v>0.57655092592592583</v>
      </c>
      <c r="AV700" s="56">
        <f>IF(GroupStTimes!$A$8=0,MAX(CC700,CE700,CG700),MAX(CA700,CC700,CE700,CG700))</f>
        <v>0.62238425925925911</v>
      </c>
      <c r="AW700" s="57" t="str">
        <f t="shared" si="1194"/>
        <v/>
      </c>
      <c r="AX700" s="58" t="str">
        <f t="shared" si="1195"/>
        <v/>
      </c>
      <c r="AY700" s="58" t="str">
        <f t="shared" si="1196"/>
        <v/>
      </c>
      <c r="AZ700" s="31">
        <f t="shared" si="1197"/>
        <v>246.19</v>
      </c>
      <c r="BA700" s="59">
        <f t="shared" si="1198"/>
        <v>0.5802083333333331</v>
      </c>
      <c r="BB700" s="59">
        <f t="shared" si="1199"/>
        <v>0.58576388888888875</v>
      </c>
      <c r="BC700" s="59">
        <f t="shared" si="1200"/>
        <v>0.57537037037037031</v>
      </c>
      <c r="BD700" s="59">
        <f t="shared" si="1201"/>
        <v>0.62120370370370359</v>
      </c>
      <c r="BE700" s="59">
        <f t="shared" si="1202"/>
        <v>0.60280092592592605</v>
      </c>
      <c r="BF700" s="59">
        <f t="shared" si="1203"/>
        <v>0.61321759259259268</v>
      </c>
      <c r="BG700" s="59">
        <f t="shared" si="1204"/>
        <v>0.61532407407407408</v>
      </c>
      <c r="BH700" s="59">
        <f t="shared" si="1205"/>
        <v>0.61462962962962964</v>
      </c>
      <c r="BI700" s="31">
        <f t="shared" si="1206"/>
        <v>1.1299999999999955</v>
      </c>
      <c r="BJ700" s="61">
        <f t="shared" ref="BJ700:BM700" si="1297">IF($AJ699="t",IF(AM698=0,0,$BI700/AM698),IF(AM699=0,0,$BI700/AM699))</f>
        <v>3.2285714285714154E-2</v>
      </c>
      <c r="BK700" s="61">
        <f t="shared" si="1297"/>
        <v>2.8249999999999886E-2</v>
      </c>
      <c r="BL700" s="61">
        <f t="shared" si="1297"/>
        <v>2.5111111111111011E-2</v>
      </c>
      <c r="BM700" s="61">
        <f t="shared" si="1297"/>
        <v>2.2599999999999908E-2</v>
      </c>
      <c r="BN700" s="62">
        <f t="shared" si="1208"/>
        <v>0</v>
      </c>
      <c r="BO700" s="62">
        <f t="shared" si="1209"/>
        <v>1</v>
      </c>
      <c r="BP700" s="62">
        <f t="shared" si="1210"/>
        <v>56</v>
      </c>
      <c r="BQ700" s="62">
        <f t="shared" si="1211"/>
        <v>0</v>
      </c>
      <c r="BR700" s="62">
        <f t="shared" si="1212"/>
        <v>1</v>
      </c>
      <c r="BS700" s="62">
        <f t="shared" si="1213"/>
        <v>42</v>
      </c>
      <c r="BT700" s="62">
        <f t="shared" si="1214"/>
        <v>0</v>
      </c>
      <c r="BU700" s="62">
        <f t="shared" si="1215"/>
        <v>1</v>
      </c>
      <c r="BV700" s="62">
        <f t="shared" si="1216"/>
        <v>30</v>
      </c>
      <c r="BW700" s="62">
        <f t="shared" si="1217"/>
        <v>0</v>
      </c>
      <c r="BX700" s="62">
        <f t="shared" si="1218"/>
        <v>1</v>
      </c>
      <c r="BY700" s="62">
        <f t="shared" si="1219"/>
        <v>21</v>
      </c>
      <c r="BZ700" s="63">
        <f t="shared" si="1220"/>
        <v>0.58155092592592572</v>
      </c>
      <c r="CA700" s="63">
        <f t="shared" si="1221"/>
        <v>0.58710648148148137</v>
      </c>
      <c r="CB700" s="63">
        <f t="shared" si="1222"/>
        <v>0.57655092592592583</v>
      </c>
      <c r="CC700" s="63">
        <f t="shared" si="1223"/>
        <v>0.62238425925925911</v>
      </c>
      <c r="CD700" s="63">
        <f t="shared" si="1224"/>
        <v>0.60384259259259276</v>
      </c>
      <c r="CE700" s="63">
        <f t="shared" si="1225"/>
        <v>0.61425925925925939</v>
      </c>
      <c r="CF700" s="63">
        <f t="shared" si="1226"/>
        <v>0.61626157407407411</v>
      </c>
      <c r="CG700" s="63">
        <f t="shared" si="1227"/>
        <v>0.61556712962962967</v>
      </c>
      <c r="CH700" s="36"/>
      <c r="CI700" s="36"/>
      <c r="CJ700" s="36"/>
      <c r="CK700" s="36"/>
      <c r="CL700" s="60">
        <v>60</v>
      </c>
    </row>
    <row r="701" spans="1:90" ht="20.25" x14ac:dyDescent="0.25">
      <c r="A701" s="37">
        <v>54</v>
      </c>
      <c r="E701" s="39"/>
      <c r="F701" s="42"/>
      <c r="G701" s="66">
        <f>G700+Q701-Q700</f>
        <v>237.38</v>
      </c>
      <c r="H701" s="41">
        <f t="shared" si="1167"/>
        <v>247.55</v>
      </c>
      <c r="I701" s="42">
        <v>247.41</v>
      </c>
      <c r="J701" s="43">
        <f t="shared" si="1164"/>
        <v>-7.4909394662037382E-4</v>
      </c>
      <c r="K701" s="44">
        <f t="shared" si="1165"/>
        <v>-0.18533333333334667</v>
      </c>
      <c r="L701" s="76" t="s">
        <v>1258</v>
      </c>
      <c r="M701" s="127" t="s">
        <v>1229</v>
      </c>
      <c r="N701" s="46">
        <f t="shared" si="1183"/>
        <v>247.59533333333334</v>
      </c>
      <c r="O701" s="46">
        <f t="shared" si="1272"/>
        <v>-0.11000000000000001</v>
      </c>
      <c r="P701" s="42">
        <v>247.72</v>
      </c>
      <c r="Q701" s="46">
        <f t="shared" si="1290"/>
        <v>9.8800000000000008</v>
      </c>
      <c r="R701" s="37">
        <v>237.64</v>
      </c>
      <c r="S701" s="46">
        <f t="shared" si="1291"/>
        <v>9.6859999999999999</v>
      </c>
      <c r="T701" s="40">
        <v>237.97</v>
      </c>
      <c r="U701" s="47" t="str">
        <f t="shared" si="1180"/>
        <v/>
      </c>
      <c r="V701" s="47" t="str">
        <f t="shared" si="1181"/>
        <v/>
      </c>
      <c r="W701" s="50"/>
      <c r="X701" s="50"/>
      <c r="Y701" s="50"/>
      <c r="Z701" s="50"/>
      <c r="AA701" s="50"/>
      <c r="AB701" s="50"/>
      <c r="AC701" s="50"/>
      <c r="AD701" s="50"/>
      <c r="AE701" s="51">
        <f t="shared" si="1185"/>
        <v>54</v>
      </c>
      <c r="AF701" s="51" t="str">
        <f t="shared" si="1186"/>
        <v/>
      </c>
      <c r="AG701" s="51" t="str">
        <f t="shared" si="1187"/>
        <v/>
      </c>
      <c r="AH701" s="51" t="str">
        <f t="shared" si="1188"/>
        <v/>
      </c>
      <c r="AI701" s="52">
        <f t="shared" si="1189"/>
        <v>247.55</v>
      </c>
      <c r="AJ701" s="51"/>
      <c r="AK701" s="53"/>
      <c r="AL701" s="52"/>
      <c r="AM701" s="53">
        <f t="shared" si="1191"/>
        <v>35</v>
      </c>
      <c r="AN701" s="53">
        <f>IF(AJ701&lt;&gt;"",IF(AJ701="o",VLOOKUP(AM701,OpenSect!$A$1:$D$11,2),IF(AJ701="u",VLOOKUP(AM701,UpHill!$A$1:$D$35,2),IF(AJ701="d",VLOOKUP(AM701,DownHill!$A$3:$D$29,2),IF(AJ701="f",VLOOKUP(AM701,FlatUnd!$A$2:$D$30,2),IF(AJ701="t",VLOOKUP(AM701,TimeAdd!$A$1:$D$176,2),IF(AJ701="l",VLOOKUP(AM701,SLimit!$A$1:$D$8,2),AN700)))))),AN700)</f>
        <v>40</v>
      </c>
      <c r="AO701" s="53">
        <f>IF(AJ701&lt;&gt;"",IF(AJ701="o",VLOOKUP(AM701,OpenSect!$A$1:$D$11,3),IF(AJ701="u",VLOOKUP(AM701,UpHill!$A$1:$D$35,3),IF(AJ701="d",VLOOKUP(AM701,DownHill!$A$3:$D$29,3),IF(AJ701="f",VLOOKUP(AM701,FlatUnd!$A$2:$D$30,3),IF(AJ701="t",VLOOKUP(AM701,TimeAdd!$A$1:$D$18,3),IF(AJ701="l",VLOOKUP(AM701,SLimit!$A$1:$D$8,3),AO700)))))),AO700)</f>
        <v>45</v>
      </c>
      <c r="AP701" s="53">
        <f>IF(AJ701&lt;&gt;"",IF(AJ701="o",VLOOKUP(AM701,OpenSect!$A$1:$D$11,4),IF(AJ701="u",VLOOKUP(AM701,UpHill!$A$1:$D$35,4),IF(AJ701="d",VLOOKUP(AM701,DownHill!$A$3:$D$29,4),IF(AJ701="f",VLOOKUP(AM701,FlatUnd!$A$2:$D$30,4),IF(AJ701="t",VLOOKUP(AM701,TimeAdd!$A$1:$D$18,4),IF(AJ701="l",VLOOKUP(AM701,SLimit!$A$1:$D$8,4),AP700)))))),AP700)</f>
        <v>50</v>
      </c>
      <c r="AQ701" s="53" t="str">
        <f t="shared" si="1192"/>
        <v>60</v>
      </c>
      <c r="AR701" s="54" t="str">
        <f t="shared" si="1193"/>
        <v xml:space="preserve">Riddel rd. </v>
      </c>
      <c r="AS701" s="55"/>
      <c r="AT701" s="55"/>
      <c r="AU701" s="56">
        <f>IF(GroupStTimes!$A$8=0,MIN(CB701,CD701,CF701),MIN(BZ701,CB701,CD701,CF701))</f>
        <v>0.57678240740740738</v>
      </c>
      <c r="AV701" s="56">
        <f>IF(GroupStTimes!$A$8=0,MAX(CC701,CE701,CG701),MAX(CA701,CC701,CE701,CG701))</f>
        <v>0.62261574074074066</v>
      </c>
      <c r="AW701" s="57" t="str">
        <f t="shared" si="1194"/>
        <v/>
      </c>
      <c r="AX701" s="58" t="str">
        <f t="shared" si="1195"/>
        <v/>
      </c>
      <c r="AY701" s="58" t="str">
        <f t="shared" si="1196"/>
        <v/>
      </c>
      <c r="AZ701" s="31">
        <f t="shared" si="1197"/>
        <v>246.19</v>
      </c>
      <c r="BA701" s="59">
        <f t="shared" si="1198"/>
        <v>0.5802083333333331</v>
      </c>
      <c r="BB701" s="59">
        <f t="shared" si="1199"/>
        <v>0.58576388888888875</v>
      </c>
      <c r="BC701" s="59">
        <f t="shared" si="1200"/>
        <v>0.57537037037037031</v>
      </c>
      <c r="BD701" s="59">
        <f t="shared" si="1201"/>
        <v>0.62120370370370359</v>
      </c>
      <c r="BE701" s="59">
        <f t="shared" si="1202"/>
        <v>0.60280092592592605</v>
      </c>
      <c r="BF701" s="59">
        <f t="shared" si="1203"/>
        <v>0.61321759259259268</v>
      </c>
      <c r="BG701" s="59">
        <f t="shared" si="1204"/>
        <v>0.61532407407407408</v>
      </c>
      <c r="BH701" s="59">
        <f t="shared" si="1205"/>
        <v>0.61462962962962964</v>
      </c>
      <c r="BI701" s="31">
        <f t="shared" si="1206"/>
        <v>1.3600000000000136</v>
      </c>
      <c r="BJ701" s="61">
        <f t="shared" ref="BJ701:BM701" si="1298">IF($AJ700="t",IF(AM699=0,0,$BI701/AM699),IF(AM700=0,0,$BI701/AM700))</f>
        <v>3.885714285714325E-2</v>
      </c>
      <c r="BK701" s="61">
        <f t="shared" si="1298"/>
        <v>3.4000000000000342E-2</v>
      </c>
      <c r="BL701" s="61">
        <f t="shared" si="1298"/>
        <v>3.0222222222222525E-2</v>
      </c>
      <c r="BM701" s="61">
        <f t="shared" si="1298"/>
        <v>2.7200000000000273E-2</v>
      </c>
      <c r="BN701" s="62">
        <f t="shared" si="1208"/>
        <v>0</v>
      </c>
      <c r="BO701" s="62">
        <f t="shared" si="1209"/>
        <v>2</v>
      </c>
      <c r="BP701" s="62">
        <f t="shared" si="1210"/>
        <v>20</v>
      </c>
      <c r="BQ701" s="62">
        <f t="shared" si="1211"/>
        <v>0</v>
      </c>
      <c r="BR701" s="62">
        <f t="shared" si="1212"/>
        <v>2</v>
      </c>
      <c r="BS701" s="62">
        <f t="shared" si="1213"/>
        <v>2</v>
      </c>
      <c r="BT701" s="62">
        <f t="shared" si="1214"/>
        <v>0</v>
      </c>
      <c r="BU701" s="62">
        <f t="shared" si="1215"/>
        <v>1</v>
      </c>
      <c r="BV701" s="62">
        <f t="shared" si="1216"/>
        <v>49</v>
      </c>
      <c r="BW701" s="62">
        <f t="shared" si="1217"/>
        <v>0</v>
      </c>
      <c r="BX701" s="62">
        <f t="shared" si="1218"/>
        <v>1</v>
      </c>
      <c r="BY701" s="62">
        <f t="shared" si="1219"/>
        <v>38</v>
      </c>
      <c r="BZ701" s="63">
        <f t="shared" si="1220"/>
        <v>0.58182870370370343</v>
      </c>
      <c r="CA701" s="63">
        <f t="shared" si="1221"/>
        <v>0.58738425925925908</v>
      </c>
      <c r="CB701" s="63">
        <f t="shared" si="1222"/>
        <v>0.57678240740740738</v>
      </c>
      <c r="CC701" s="63">
        <f t="shared" si="1223"/>
        <v>0.62261574074074066</v>
      </c>
      <c r="CD701" s="63">
        <f t="shared" si="1224"/>
        <v>0.60406250000000017</v>
      </c>
      <c r="CE701" s="63">
        <f t="shared" si="1225"/>
        <v>0.6144791666666668</v>
      </c>
      <c r="CF701" s="63">
        <f t="shared" si="1226"/>
        <v>0.61645833333333333</v>
      </c>
      <c r="CG701" s="63">
        <f t="shared" si="1227"/>
        <v>0.61576388888888889</v>
      </c>
      <c r="CH701" s="36"/>
      <c r="CI701" s="36"/>
      <c r="CJ701" s="36"/>
      <c r="CK701" s="36"/>
      <c r="CL701" s="60">
        <v>60</v>
      </c>
    </row>
    <row r="702" spans="1:90" ht="26.25" customHeight="1" x14ac:dyDescent="0.25">
      <c r="E702" s="39"/>
      <c r="F702" s="42"/>
      <c r="G702" s="78">
        <v>237.64</v>
      </c>
      <c r="H702" s="41">
        <f t="shared" si="1167"/>
        <v>247.58</v>
      </c>
      <c r="I702" s="42">
        <v>247.42</v>
      </c>
      <c r="J702" s="43">
        <f t="shared" si="1164"/>
        <v>-8.568426157949604E-4</v>
      </c>
      <c r="K702" s="44">
        <f t="shared" si="1165"/>
        <v>-0.21199999999998909</v>
      </c>
      <c r="L702" s="76" t="s">
        <v>1257</v>
      </c>
      <c r="M702" s="127" t="s">
        <v>1229</v>
      </c>
      <c r="N702" s="46">
        <f t="shared" si="1183"/>
        <v>247.63199999999998</v>
      </c>
      <c r="O702" s="46">
        <f t="shared" si="1272"/>
        <v>-0.11000000000000001</v>
      </c>
      <c r="P702" s="42">
        <v>247.73</v>
      </c>
      <c r="Q702" s="46">
        <f t="shared" si="1290"/>
        <v>9.8800000000000008</v>
      </c>
      <c r="R702" s="37">
        <v>237.73</v>
      </c>
      <c r="S702" s="46">
        <f t="shared" si="1291"/>
        <v>9.6859999999999999</v>
      </c>
      <c r="T702" s="66">
        <v>237.98</v>
      </c>
      <c r="U702" s="47" t="str">
        <f t="shared" si="1180"/>
        <v/>
      </c>
      <c r="V702" s="47" t="str">
        <f t="shared" si="1181"/>
        <v/>
      </c>
      <c r="W702" s="50"/>
      <c r="X702" s="50"/>
      <c r="Y702" s="50"/>
      <c r="Z702" s="50"/>
      <c r="AA702" s="50"/>
      <c r="AB702" s="50"/>
      <c r="AC702" s="50"/>
      <c r="AD702" s="50"/>
      <c r="AE702" s="51" t="str">
        <f t="shared" si="1185"/>
        <v/>
      </c>
      <c r="AF702" s="51" t="str">
        <f t="shared" si="1186"/>
        <v/>
      </c>
      <c r="AG702" s="51" t="str">
        <f t="shared" si="1187"/>
        <v/>
      </c>
      <c r="AH702" s="51" t="str">
        <f t="shared" si="1188"/>
        <v/>
      </c>
      <c r="AI702" s="52">
        <f t="shared" si="1189"/>
        <v>247.58</v>
      </c>
      <c r="AJ702" s="51"/>
      <c r="AK702" s="53"/>
      <c r="AL702" s="52"/>
      <c r="AM702" s="53">
        <f t="shared" si="1191"/>
        <v>35</v>
      </c>
      <c r="AN702" s="53">
        <f>IF(AJ702&lt;&gt;"",IF(AJ702="o",VLOOKUP(AM702,OpenSect!$A$1:$D$11,2),IF(AJ702="u",VLOOKUP(AM702,UpHill!$A$1:$D$35,2),IF(AJ702="d",VLOOKUP(AM702,DownHill!$A$3:$D$29,2),IF(AJ702="f",VLOOKUP(AM702,FlatUnd!$A$2:$D$30,2),IF(AJ702="t",VLOOKUP(AM702,TimeAdd!$A$1:$D$176,2),IF(AJ702="l",VLOOKUP(AM702,SLimit!$A$1:$D$8,2),AN701)))))),AN701)</f>
        <v>40</v>
      </c>
      <c r="AO702" s="53">
        <f>IF(AJ702&lt;&gt;"",IF(AJ702="o",VLOOKUP(AM702,OpenSect!$A$1:$D$11,3),IF(AJ702="u",VLOOKUP(AM702,UpHill!$A$1:$D$35,3),IF(AJ702="d",VLOOKUP(AM702,DownHill!$A$3:$D$29,3),IF(AJ702="f",VLOOKUP(AM702,FlatUnd!$A$2:$D$30,3),IF(AJ702="t",VLOOKUP(AM702,TimeAdd!$A$1:$D$18,3),IF(AJ702="l",VLOOKUP(AM702,SLimit!$A$1:$D$8,3),AO701)))))),AO701)</f>
        <v>45</v>
      </c>
      <c r="AP702" s="53">
        <f>IF(AJ702&lt;&gt;"",IF(AJ702="o",VLOOKUP(AM702,OpenSect!$A$1:$D$11,4),IF(AJ702="u",VLOOKUP(AM702,UpHill!$A$1:$D$35,4),IF(AJ702="d",VLOOKUP(AM702,DownHill!$A$3:$D$29,4),IF(AJ702="f",VLOOKUP(AM702,FlatUnd!$A$2:$D$30,4),IF(AJ702="t",VLOOKUP(AM702,TimeAdd!$A$1:$D$18,4),IF(AJ702="l",VLOOKUP(AM702,SLimit!$A$1:$D$8,4),AP701)))))),AP701)</f>
        <v>50</v>
      </c>
      <c r="AQ702" s="53" t="str">
        <f t="shared" si="1192"/>
        <v>60</v>
      </c>
      <c r="AR702" s="54" t="str">
        <f t="shared" si="1193"/>
        <v xml:space="preserve">Riddel road.  { left} Model kloof. </v>
      </c>
      <c r="AS702" s="55"/>
      <c r="AT702" s="55"/>
      <c r="AU702" s="56">
        <f>IF(GroupStTimes!$A$8=0,MIN(CB702,CD702,CF702),MIN(BZ702,CB702,CD702,CF702))</f>
        <v>0.57681712962962961</v>
      </c>
      <c r="AV702" s="56">
        <f>IF(GroupStTimes!$A$8=0,MAX(CC702,CE702,CG702),MAX(CA702,CC702,CE702,CG702))</f>
        <v>0.62265046296296289</v>
      </c>
      <c r="AW702" s="57" t="str">
        <f t="shared" si="1194"/>
        <v/>
      </c>
      <c r="AX702" s="58" t="str">
        <f t="shared" si="1195"/>
        <v/>
      </c>
      <c r="AY702" s="58" t="str">
        <f t="shared" si="1196"/>
        <v/>
      </c>
      <c r="AZ702" s="31">
        <f t="shared" si="1197"/>
        <v>246.19</v>
      </c>
      <c r="BA702" s="59">
        <f t="shared" si="1198"/>
        <v>0.5802083333333331</v>
      </c>
      <c r="BB702" s="59">
        <f t="shared" si="1199"/>
        <v>0.58576388888888875</v>
      </c>
      <c r="BC702" s="59">
        <f t="shared" si="1200"/>
        <v>0.57537037037037031</v>
      </c>
      <c r="BD702" s="59">
        <f t="shared" si="1201"/>
        <v>0.62120370370370359</v>
      </c>
      <c r="BE702" s="59">
        <f t="shared" si="1202"/>
        <v>0.60280092592592605</v>
      </c>
      <c r="BF702" s="59">
        <f t="shared" si="1203"/>
        <v>0.61321759259259268</v>
      </c>
      <c r="BG702" s="59">
        <f t="shared" si="1204"/>
        <v>0.61532407407407408</v>
      </c>
      <c r="BH702" s="59">
        <f t="shared" si="1205"/>
        <v>0.61462962962962964</v>
      </c>
      <c r="BI702" s="31">
        <f t="shared" si="1206"/>
        <v>1.3900000000000148</v>
      </c>
      <c r="BJ702" s="61">
        <f t="shared" ref="BJ702:BM702" si="1299">IF($AJ701="t",IF(AM700=0,0,$BI702/AM700),IF(AM701=0,0,$BI702/AM701))</f>
        <v>3.9714285714286139E-2</v>
      </c>
      <c r="BK702" s="61">
        <f t="shared" si="1299"/>
        <v>3.4750000000000371E-2</v>
      </c>
      <c r="BL702" s="61">
        <f t="shared" si="1299"/>
        <v>3.0888888888889219E-2</v>
      </c>
      <c r="BM702" s="61">
        <f t="shared" si="1299"/>
        <v>2.7800000000000297E-2</v>
      </c>
      <c r="BN702" s="62">
        <f t="shared" si="1208"/>
        <v>0</v>
      </c>
      <c r="BO702" s="62">
        <f t="shared" si="1209"/>
        <v>2</v>
      </c>
      <c r="BP702" s="62">
        <f t="shared" si="1210"/>
        <v>23</v>
      </c>
      <c r="BQ702" s="62">
        <f t="shared" si="1211"/>
        <v>0</v>
      </c>
      <c r="BR702" s="62">
        <f t="shared" si="1212"/>
        <v>2</v>
      </c>
      <c r="BS702" s="62">
        <f t="shared" si="1213"/>
        <v>5</v>
      </c>
      <c r="BT702" s="62">
        <f t="shared" si="1214"/>
        <v>0</v>
      </c>
      <c r="BU702" s="62">
        <f t="shared" si="1215"/>
        <v>1</v>
      </c>
      <c r="BV702" s="62">
        <f t="shared" si="1216"/>
        <v>51</v>
      </c>
      <c r="BW702" s="62">
        <f t="shared" si="1217"/>
        <v>0</v>
      </c>
      <c r="BX702" s="62">
        <f t="shared" si="1218"/>
        <v>1</v>
      </c>
      <c r="BY702" s="62">
        <f t="shared" si="1219"/>
        <v>40</v>
      </c>
      <c r="BZ702" s="63">
        <f t="shared" si="1220"/>
        <v>0.58186342592592566</v>
      </c>
      <c r="CA702" s="63">
        <f t="shared" si="1221"/>
        <v>0.58741898148148131</v>
      </c>
      <c r="CB702" s="63">
        <f t="shared" si="1222"/>
        <v>0.57681712962962961</v>
      </c>
      <c r="CC702" s="63">
        <f t="shared" si="1223"/>
        <v>0.62265046296296289</v>
      </c>
      <c r="CD702" s="63">
        <f t="shared" si="1224"/>
        <v>0.60408564814814825</v>
      </c>
      <c r="CE702" s="63">
        <f t="shared" si="1225"/>
        <v>0.61450231481481488</v>
      </c>
      <c r="CF702" s="63">
        <f t="shared" si="1226"/>
        <v>0.61648148148148152</v>
      </c>
      <c r="CG702" s="63">
        <f t="shared" si="1227"/>
        <v>0.61578703703703708</v>
      </c>
      <c r="CH702" s="36"/>
      <c r="CI702" s="36"/>
      <c r="CJ702" s="36"/>
      <c r="CK702" s="36"/>
      <c r="CL702" s="60">
        <v>60</v>
      </c>
    </row>
    <row r="703" spans="1:90" ht="26.25" customHeight="1" x14ac:dyDescent="0.25">
      <c r="A703" s="37">
        <v>54</v>
      </c>
      <c r="E703" s="39"/>
      <c r="F703" s="42"/>
      <c r="G703" s="78">
        <v>237.75</v>
      </c>
      <c r="H703" s="41">
        <f t="shared" si="1167"/>
        <v>247.69</v>
      </c>
      <c r="I703" s="42">
        <v>247.53</v>
      </c>
      <c r="J703" s="43">
        <f t="shared" si="1164"/>
        <v>-8.4299546182951075E-4</v>
      </c>
      <c r="K703" s="44">
        <f t="shared" si="1165"/>
        <v>-0.20866666666665878</v>
      </c>
      <c r="L703" s="76" t="s">
        <v>460</v>
      </c>
      <c r="M703" s="127" t="s">
        <v>1229</v>
      </c>
      <c r="N703" s="46">
        <f t="shared" si="1183"/>
        <v>247.73866666666666</v>
      </c>
      <c r="O703" s="46">
        <f t="shared" si="1272"/>
        <v>-0.11000000000000001</v>
      </c>
      <c r="P703" s="42">
        <v>247.84</v>
      </c>
      <c r="Q703" s="46">
        <f t="shared" si="1290"/>
        <v>9.8800000000000008</v>
      </c>
      <c r="R703" s="37">
        <v>237.84</v>
      </c>
      <c r="S703" s="46">
        <f t="shared" si="1291"/>
        <v>9.6859999999999999</v>
      </c>
      <c r="T703" s="40">
        <v>238.07999999999998</v>
      </c>
      <c r="U703" s="47" t="str">
        <f t="shared" si="1180"/>
        <v/>
      </c>
      <c r="V703" s="47" t="str">
        <f t="shared" si="1181"/>
        <v/>
      </c>
      <c r="W703" s="50"/>
      <c r="X703" s="50"/>
      <c r="Y703" s="50"/>
      <c r="Z703" s="50"/>
      <c r="AA703" s="50"/>
      <c r="AB703" s="50"/>
      <c r="AC703" s="50"/>
      <c r="AD703" s="50"/>
      <c r="AE703" s="51">
        <f t="shared" si="1185"/>
        <v>54</v>
      </c>
      <c r="AF703" s="51" t="str">
        <f t="shared" si="1186"/>
        <v/>
      </c>
      <c r="AG703" s="51" t="str">
        <f t="shared" si="1187"/>
        <v/>
      </c>
      <c r="AH703" s="51" t="str">
        <f t="shared" si="1188"/>
        <v/>
      </c>
      <c r="AI703" s="52">
        <f t="shared" si="1189"/>
        <v>247.69</v>
      </c>
      <c r="AJ703" s="51"/>
      <c r="AK703" s="53"/>
      <c r="AL703" s="52"/>
      <c r="AM703" s="53">
        <f t="shared" si="1191"/>
        <v>35</v>
      </c>
      <c r="AN703" s="53">
        <f>IF(AJ703&lt;&gt;"",IF(AJ703="o",VLOOKUP(AM703,OpenSect!$A$1:$D$11,2),IF(AJ703="u",VLOOKUP(AM703,UpHill!$A$1:$D$35,2),IF(AJ703="d",VLOOKUP(AM703,DownHill!$A$3:$D$29,2),IF(AJ703="f",VLOOKUP(AM703,FlatUnd!$A$2:$D$30,2),IF(AJ703="t",VLOOKUP(AM703,TimeAdd!$A$1:$D$176,2),IF(AJ703="l",VLOOKUP(AM703,SLimit!$A$1:$D$8,2),AN702)))))),AN702)</f>
        <v>40</v>
      </c>
      <c r="AO703" s="53">
        <f>IF(AJ703&lt;&gt;"",IF(AJ703="o",VLOOKUP(AM703,OpenSect!$A$1:$D$11,3),IF(AJ703="u",VLOOKUP(AM703,UpHill!$A$1:$D$35,3),IF(AJ703="d",VLOOKUP(AM703,DownHill!$A$3:$D$29,3),IF(AJ703="f",VLOOKUP(AM703,FlatUnd!$A$2:$D$30,3),IF(AJ703="t",VLOOKUP(AM703,TimeAdd!$A$1:$D$18,3),IF(AJ703="l",VLOOKUP(AM703,SLimit!$A$1:$D$8,3),AO702)))))),AO702)</f>
        <v>45</v>
      </c>
      <c r="AP703" s="53">
        <f>IF(AJ703&lt;&gt;"",IF(AJ703="o",VLOOKUP(AM703,OpenSect!$A$1:$D$11,4),IF(AJ703="u",VLOOKUP(AM703,UpHill!$A$1:$D$35,4),IF(AJ703="d",VLOOKUP(AM703,DownHill!$A$3:$D$29,4),IF(AJ703="f",VLOOKUP(AM703,FlatUnd!$A$2:$D$30,4),IF(AJ703="t",VLOOKUP(AM703,TimeAdd!$A$1:$D$18,4),IF(AJ703="l",VLOOKUP(AM703,SLimit!$A$1:$D$8,4),AP702)))))),AP702)</f>
        <v>50</v>
      </c>
      <c r="AQ703" s="53" t="str">
        <f t="shared" si="1192"/>
        <v>60</v>
      </c>
      <c r="AR703" s="54" t="str">
        <f t="shared" si="1193"/>
        <v>9,0 km plate..</v>
      </c>
      <c r="AS703" s="55"/>
      <c r="AT703" s="55"/>
      <c r="AU703" s="56">
        <f>IF(GroupStTimes!$A$8=0,MIN(CB703,CD703,CF703),MIN(BZ703,CB703,CD703,CF703))</f>
        <v>0.57693287037037033</v>
      </c>
      <c r="AV703" s="56">
        <f>IF(GroupStTimes!$A$8=0,MAX(CC703,CE703,CG703),MAX(CA703,CC703,CE703,CG703))</f>
        <v>0.62276620370370361</v>
      </c>
      <c r="AW703" s="57" t="str">
        <f t="shared" si="1194"/>
        <v/>
      </c>
      <c r="AX703" s="58" t="str">
        <f t="shared" si="1195"/>
        <v/>
      </c>
      <c r="AY703" s="58" t="str">
        <f t="shared" si="1196"/>
        <v/>
      </c>
      <c r="AZ703" s="31">
        <f t="shared" si="1197"/>
        <v>246.19</v>
      </c>
      <c r="BA703" s="59">
        <f t="shared" si="1198"/>
        <v>0.5802083333333331</v>
      </c>
      <c r="BB703" s="59">
        <f t="shared" si="1199"/>
        <v>0.58576388888888875</v>
      </c>
      <c r="BC703" s="59">
        <f t="shared" si="1200"/>
        <v>0.57537037037037031</v>
      </c>
      <c r="BD703" s="59">
        <f t="shared" si="1201"/>
        <v>0.62120370370370359</v>
      </c>
      <c r="BE703" s="59">
        <f t="shared" si="1202"/>
        <v>0.60280092592592605</v>
      </c>
      <c r="BF703" s="59">
        <f t="shared" si="1203"/>
        <v>0.61321759259259268</v>
      </c>
      <c r="BG703" s="59">
        <f t="shared" si="1204"/>
        <v>0.61532407407407408</v>
      </c>
      <c r="BH703" s="59">
        <f t="shared" si="1205"/>
        <v>0.61462962962962964</v>
      </c>
      <c r="BI703" s="31">
        <f t="shared" si="1206"/>
        <v>1.5</v>
      </c>
      <c r="BJ703" s="61">
        <f t="shared" ref="BJ703:BM703" si="1300">IF($AJ702="t",IF(AM701=0,0,$BI703/AM701),IF(AM702=0,0,$BI703/AM702))</f>
        <v>4.2857142857142858E-2</v>
      </c>
      <c r="BK703" s="61">
        <f t="shared" si="1300"/>
        <v>3.7499999999999999E-2</v>
      </c>
      <c r="BL703" s="61">
        <f t="shared" si="1300"/>
        <v>3.3333333333333333E-2</v>
      </c>
      <c r="BM703" s="61">
        <f t="shared" si="1300"/>
        <v>0.03</v>
      </c>
      <c r="BN703" s="62">
        <f t="shared" si="1208"/>
        <v>0</v>
      </c>
      <c r="BO703" s="62">
        <f t="shared" si="1209"/>
        <v>2</v>
      </c>
      <c r="BP703" s="62">
        <f t="shared" si="1210"/>
        <v>34</v>
      </c>
      <c r="BQ703" s="62">
        <f t="shared" si="1211"/>
        <v>0</v>
      </c>
      <c r="BR703" s="62">
        <f t="shared" si="1212"/>
        <v>2</v>
      </c>
      <c r="BS703" s="62">
        <f t="shared" si="1213"/>
        <v>15</v>
      </c>
      <c r="BT703" s="62">
        <f t="shared" si="1214"/>
        <v>0</v>
      </c>
      <c r="BU703" s="62">
        <f t="shared" si="1215"/>
        <v>2</v>
      </c>
      <c r="BV703" s="62">
        <f t="shared" si="1216"/>
        <v>0</v>
      </c>
      <c r="BW703" s="62">
        <f t="shared" si="1217"/>
        <v>0</v>
      </c>
      <c r="BX703" s="62">
        <f t="shared" si="1218"/>
        <v>1</v>
      </c>
      <c r="BY703" s="62">
        <f t="shared" si="1219"/>
        <v>48</v>
      </c>
      <c r="BZ703" s="63">
        <f t="shared" si="1220"/>
        <v>0.58199074074074053</v>
      </c>
      <c r="CA703" s="63">
        <f t="shared" si="1221"/>
        <v>0.58754629629629618</v>
      </c>
      <c r="CB703" s="63">
        <f t="shared" si="1222"/>
        <v>0.57693287037037033</v>
      </c>
      <c r="CC703" s="63">
        <f t="shared" si="1223"/>
        <v>0.62276620370370361</v>
      </c>
      <c r="CD703" s="63">
        <f t="shared" si="1224"/>
        <v>0.60418981481481493</v>
      </c>
      <c r="CE703" s="63">
        <f t="shared" si="1225"/>
        <v>0.61460648148148156</v>
      </c>
      <c r="CF703" s="63">
        <f t="shared" si="1226"/>
        <v>0.61657407407407405</v>
      </c>
      <c r="CG703" s="63">
        <f t="shared" si="1227"/>
        <v>0.61587962962962961</v>
      </c>
      <c r="CH703" s="36"/>
      <c r="CI703" s="36"/>
      <c r="CJ703" s="36"/>
      <c r="CK703" s="36"/>
      <c r="CL703" s="60">
        <v>60</v>
      </c>
    </row>
    <row r="704" spans="1:90" ht="81" x14ac:dyDescent="0.25">
      <c r="A704" s="37">
        <v>54</v>
      </c>
      <c r="B704" s="16" t="s">
        <v>127</v>
      </c>
      <c r="C704" s="37" t="s">
        <v>49</v>
      </c>
      <c r="D704" s="37">
        <v>39</v>
      </c>
      <c r="E704" s="39"/>
      <c r="F704" s="42"/>
      <c r="G704" s="78">
        <v>238.35</v>
      </c>
      <c r="H704" s="41">
        <f t="shared" si="1167"/>
        <v>248.29</v>
      </c>
      <c r="I704" s="42">
        <v>248.13</v>
      </c>
      <c r="J704" s="43">
        <f t="shared" si="1164"/>
        <v>-8.4095702521524518E-4</v>
      </c>
      <c r="K704" s="44">
        <f t="shared" si="1165"/>
        <v>-0.20866666666665878</v>
      </c>
      <c r="L704" s="76" t="s">
        <v>1399</v>
      </c>
      <c r="M704" s="127" t="s">
        <v>1229</v>
      </c>
      <c r="N704" s="46">
        <f t="shared" si="1183"/>
        <v>248.33866666666665</v>
      </c>
      <c r="O704" s="46">
        <f t="shared" si="1272"/>
        <v>-0.11000000000000001</v>
      </c>
      <c r="P704" s="42">
        <v>248.44</v>
      </c>
      <c r="Q704" s="46">
        <f t="shared" si="1290"/>
        <v>9.8800000000000008</v>
      </c>
      <c r="R704" s="37">
        <v>238.44</v>
      </c>
      <c r="S704" s="46">
        <f t="shared" si="1291"/>
        <v>9.6859999999999999</v>
      </c>
      <c r="T704" s="40">
        <v>238.68</v>
      </c>
      <c r="U704" s="47" t="str">
        <f t="shared" si="1180"/>
        <v/>
      </c>
      <c r="V704" s="47" t="str">
        <f t="shared" si="1181"/>
        <v/>
      </c>
      <c r="W704" s="50"/>
      <c r="X704" s="50"/>
      <c r="Y704" s="50"/>
      <c r="Z704" s="50"/>
      <c r="AA704" s="50"/>
      <c r="AB704" s="50"/>
      <c r="AC704" s="50"/>
      <c r="AD704" s="50"/>
      <c r="AE704" s="51">
        <f t="shared" si="1185"/>
        <v>54</v>
      </c>
      <c r="AF704" s="51" t="str">
        <f t="shared" si="1186"/>
        <v>U1</v>
      </c>
      <c r="AG704" s="51" t="str">
        <f t="shared" si="1187"/>
        <v>f</v>
      </c>
      <c r="AH704" s="51">
        <f t="shared" si="1188"/>
        <v>39</v>
      </c>
      <c r="AI704" s="52">
        <f t="shared" si="1189"/>
        <v>248.29</v>
      </c>
      <c r="AJ704" s="51"/>
      <c r="AK704" s="53"/>
      <c r="AL704" s="52"/>
      <c r="AM704" s="53">
        <f t="shared" si="1191"/>
        <v>35</v>
      </c>
      <c r="AN704" s="53">
        <f>IF(AJ704&lt;&gt;"",IF(AJ704="o",VLOOKUP(AM704,OpenSect!$A$1:$D$11,2),IF(AJ704="u",VLOOKUP(AM704,UpHill!$A$1:$D$35,2),IF(AJ704="d",VLOOKUP(AM704,DownHill!$A$3:$D$29,2),IF(AJ704="f",VLOOKUP(AM704,FlatUnd!$A$2:$D$30,2),IF(AJ704="t",VLOOKUP(AM704,TimeAdd!$A$1:$D$176,2),IF(AJ704="l",VLOOKUP(AM704,SLimit!$A$1:$D$8,2),AN703)))))),AN703)</f>
        <v>40</v>
      </c>
      <c r="AO704" s="53">
        <f>IF(AJ704&lt;&gt;"",IF(AJ704="o",VLOOKUP(AM704,OpenSect!$A$1:$D$11,3),IF(AJ704="u",VLOOKUP(AM704,UpHill!$A$1:$D$35,3),IF(AJ704="d",VLOOKUP(AM704,DownHill!$A$3:$D$29,3),IF(AJ704="f",VLOOKUP(AM704,FlatUnd!$A$2:$D$30,3),IF(AJ704="t",VLOOKUP(AM704,TimeAdd!$A$1:$D$18,3),IF(AJ704="l",VLOOKUP(AM704,SLimit!$A$1:$D$8,3),AO703)))))),AO703)</f>
        <v>45</v>
      </c>
      <c r="AP704" s="53">
        <f>IF(AJ704&lt;&gt;"",IF(AJ704="o",VLOOKUP(AM704,OpenSect!$A$1:$D$11,4),IF(AJ704="u",VLOOKUP(AM704,UpHill!$A$1:$D$35,4),IF(AJ704="d",VLOOKUP(AM704,DownHill!$A$3:$D$29,4),IF(AJ704="f",VLOOKUP(AM704,FlatUnd!$A$2:$D$30,4),IF(AJ704="t",VLOOKUP(AM704,TimeAdd!$A$1:$D$18,4),IF(AJ704="l",VLOOKUP(AM704,SLimit!$A$1:$D$8,4),AP703)))))),AP703)</f>
        <v>50</v>
      </c>
      <c r="AQ704" s="53" t="str">
        <f t="shared" si="1192"/>
        <v>60</v>
      </c>
      <c r="AR704" s="54" t="str">
        <f t="shared" si="1193"/>
        <v>100 speed limit.  START of REGULARITY.{ 9,6 km plate}{  Be Careful of step on road edge.}  Road Construction work ahead.  Please be carefull.</v>
      </c>
      <c r="AS704" s="55"/>
      <c r="AT704" s="55"/>
      <c r="AU704" s="56">
        <f>IF(GroupStTimes!$A$8=0,MIN(CB704,CD704,CF704),MIN(BZ704,CB704,CD704,CF704))</f>
        <v>0.57755787037037032</v>
      </c>
      <c r="AV704" s="56">
        <f>IF(GroupStTimes!$A$8=0,MAX(CC704,CE704,CG704),MAX(CA704,CC704,CE704,CG704))</f>
        <v>0.6233912037037036</v>
      </c>
      <c r="AW704" s="57" t="str">
        <f t="shared" si="1194"/>
        <v/>
      </c>
      <c r="AX704" s="58" t="str">
        <f t="shared" si="1195"/>
        <v/>
      </c>
      <c r="AY704" s="58" t="str">
        <f t="shared" si="1196"/>
        <v/>
      </c>
      <c r="AZ704" s="31">
        <f t="shared" si="1197"/>
        <v>246.19</v>
      </c>
      <c r="BA704" s="59">
        <f t="shared" si="1198"/>
        <v>0.5802083333333331</v>
      </c>
      <c r="BB704" s="59">
        <f t="shared" si="1199"/>
        <v>0.58576388888888875</v>
      </c>
      <c r="BC704" s="59">
        <f t="shared" si="1200"/>
        <v>0.57537037037037031</v>
      </c>
      <c r="BD704" s="59">
        <f t="shared" si="1201"/>
        <v>0.62120370370370359</v>
      </c>
      <c r="BE704" s="59">
        <f t="shared" si="1202"/>
        <v>0.60280092592592605</v>
      </c>
      <c r="BF704" s="59">
        <f t="shared" si="1203"/>
        <v>0.61321759259259268</v>
      </c>
      <c r="BG704" s="59">
        <f t="shared" si="1204"/>
        <v>0.61532407407407408</v>
      </c>
      <c r="BH704" s="59">
        <f t="shared" si="1205"/>
        <v>0.61462962962962964</v>
      </c>
      <c r="BI704" s="31">
        <f t="shared" si="1206"/>
        <v>2.0999999999999943</v>
      </c>
      <c r="BJ704" s="61">
        <f t="shared" ref="BJ704:BM704" si="1301">IF($AJ703="t",IF(AM702=0,0,$BI704/AM702),IF(AM703=0,0,$BI704/AM703))</f>
        <v>5.9999999999999838E-2</v>
      </c>
      <c r="BK704" s="61">
        <f t="shared" si="1301"/>
        <v>5.2499999999999859E-2</v>
      </c>
      <c r="BL704" s="61">
        <f t="shared" si="1301"/>
        <v>4.6666666666666537E-2</v>
      </c>
      <c r="BM704" s="61">
        <f t="shared" si="1301"/>
        <v>4.1999999999999885E-2</v>
      </c>
      <c r="BN704" s="62">
        <f t="shared" si="1208"/>
        <v>0</v>
      </c>
      <c r="BO704" s="62">
        <f t="shared" si="1209"/>
        <v>3</v>
      </c>
      <c r="BP704" s="62">
        <f t="shared" si="1210"/>
        <v>36</v>
      </c>
      <c r="BQ704" s="62">
        <f t="shared" si="1211"/>
        <v>0</v>
      </c>
      <c r="BR704" s="62">
        <f t="shared" si="1212"/>
        <v>3</v>
      </c>
      <c r="BS704" s="62">
        <f t="shared" si="1213"/>
        <v>9</v>
      </c>
      <c r="BT704" s="62">
        <f t="shared" si="1214"/>
        <v>0</v>
      </c>
      <c r="BU704" s="62">
        <f t="shared" si="1215"/>
        <v>2</v>
      </c>
      <c r="BV704" s="62">
        <f t="shared" si="1216"/>
        <v>48</v>
      </c>
      <c r="BW704" s="62">
        <f t="shared" si="1217"/>
        <v>0</v>
      </c>
      <c r="BX704" s="62">
        <f t="shared" si="1218"/>
        <v>2</v>
      </c>
      <c r="BY704" s="62">
        <f t="shared" si="1219"/>
        <v>31</v>
      </c>
      <c r="BZ704" s="63">
        <f t="shared" si="1220"/>
        <v>0.58270833333333305</v>
      </c>
      <c r="CA704" s="63">
        <f t="shared" si="1221"/>
        <v>0.5882638888888887</v>
      </c>
      <c r="CB704" s="63">
        <f t="shared" si="1222"/>
        <v>0.57755787037037032</v>
      </c>
      <c r="CC704" s="63">
        <f t="shared" si="1223"/>
        <v>0.6233912037037036</v>
      </c>
      <c r="CD704" s="63">
        <f t="shared" si="1224"/>
        <v>0.60474537037037046</v>
      </c>
      <c r="CE704" s="63">
        <f t="shared" si="1225"/>
        <v>0.61516203703703709</v>
      </c>
      <c r="CF704" s="63">
        <f t="shared" si="1226"/>
        <v>0.61707175925925928</v>
      </c>
      <c r="CG704" s="63">
        <f t="shared" si="1227"/>
        <v>0.61637731481481484</v>
      </c>
      <c r="CH704" s="36"/>
      <c r="CI704" s="36"/>
      <c r="CJ704" s="36"/>
      <c r="CK704" s="36"/>
      <c r="CL704" s="60">
        <v>60</v>
      </c>
    </row>
    <row r="705" spans="1:90" ht="26.25" customHeight="1" x14ac:dyDescent="0.25">
      <c r="E705" s="39"/>
      <c r="F705" s="42"/>
      <c r="G705" s="78"/>
      <c r="H705" s="41">
        <f t="shared" si="1167"/>
        <v>248.73</v>
      </c>
      <c r="I705" s="42">
        <v>248.53</v>
      </c>
      <c r="J705" s="43">
        <f t="shared" ref="J705" si="1302">IF(N705="","",IF((I705-$I$4)=0,0,((I705-$I$4-(N705-$N$4))/(I705-$I$4))))</f>
        <v>-8.0473182311989954E-4</v>
      </c>
      <c r="K705" s="44">
        <f t="shared" ref="K705" si="1303">(I705-$I$5)-(N705-$N$5)</f>
        <v>-0.19999999999998863</v>
      </c>
      <c r="L705" s="76" t="s">
        <v>944</v>
      </c>
      <c r="M705" s="127" t="s">
        <v>1229</v>
      </c>
      <c r="N705" s="46">
        <f t="shared" si="1183"/>
        <v>248.73</v>
      </c>
      <c r="O705" s="46">
        <f t="shared" si="1272"/>
        <v>-0.11000000000000001</v>
      </c>
      <c r="P705" s="42">
        <v>248.84</v>
      </c>
      <c r="Q705" s="46"/>
      <c r="R705" s="37"/>
      <c r="S705" s="46"/>
      <c r="T705" s="40"/>
      <c r="U705" s="47" t="str">
        <f t="shared" ref="U705:U725" si="1304">IF(W705="","",IF(Y705="",W705,IF(AA705&lt;1,ROUND((Y705+W705)/2,5),IF(AC705&lt;1,ROUND((Y705+AA705+W705)/3,5),ROUND((Y705+AA705+AC705+W705)/4,5)))))</f>
        <v/>
      </c>
      <c r="V705" s="47" t="str">
        <f t="shared" ref="V705:V725" si="1305">IF(X705="","",IF(Z705&lt;1,ROUND(X705,5),IF(AB705&lt;1,ROUND((X705+Z705)/2,5),IF(AD705&lt;1,ROUND((X705+Z705+AB705)/3,5),ROUND((X705+Z705+AB705+AD705)/4,5)))))</f>
        <v/>
      </c>
      <c r="W705" s="50"/>
      <c r="X705" s="50"/>
      <c r="Y705" s="50"/>
      <c r="Z705" s="50"/>
      <c r="AA705" s="50"/>
      <c r="AB705" s="50"/>
      <c r="AC705" s="50"/>
      <c r="AD705" s="50"/>
      <c r="AE705" s="51" t="str">
        <f t="shared" si="1185"/>
        <v/>
      </c>
      <c r="AF705" s="51" t="str">
        <f t="shared" si="1186"/>
        <v/>
      </c>
      <c r="AG705" s="51" t="str">
        <f t="shared" si="1187"/>
        <v/>
      </c>
      <c r="AH705" s="51" t="str">
        <f t="shared" si="1188"/>
        <v/>
      </c>
      <c r="AI705" s="52">
        <f t="shared" si="1189"/>
        <v>248.73</v>
      </c>
      <c r="AJ705" s="51"/>
      <c r="AK705" s="53"/>
      <c r="AL705" s="52"/>
      <c r="AM705" s="53">
        <f t="shared" si="1191"/>
        <v>35</v>
      </c>
      <c r="AN705" s="53">
        <f>IF(AJ705&lt;&gt;"",IF(AJ705="o",VLOOKUP(AM705,OpenSect!$A$1:$D$11,2),IF(AJ705="u",VLOOKUP(AM705,UpHill!$A$1:$D$35,2),IF(AJ705="d",VLOOKUP(AM705,DownHill!$A$3:$D$29,2),IF(AJ705="f",VLOOKUP(AM705,FlatUnd!$A$2:$D$30,2),IF(AJ705="t",VLOOKUP(AM705,TimeAdd!$A$1:$D$176,2),IF(AJ705="l",VLOOKUP(AM705,SLimit!$A$1:$D$8,2),AN704)))))),AN704)</f>
        <v>40</v>
      </c>
      <c r="AO705" s="53">
        <f>IF(AJ705&lt;&gt;"",IF(AJ705="o",VLOOKUP(AM705,OpenSect!$A$1:$D$11,3),IF(AJ705="u",VLOOKUP(AM705,UpHill!$A$1:$D$35,3),IF(AJ705="d",VLOOKUP(AM705,DownHill!$A$3:$D$29,3),IF(AJ705="f",VLOOKUP(AM705,FlatUnd!$A$2:$D$30,3),IF(AJ705="t",VLOOKUP(AM705,TimeAdd!$A$1:$D$18,3),IF(AJ705="l",VLOOKUP(AM705,SLimit!$A$1:$D$8,3),AO704)))))),AO704)</f>
        <v>45</v>
      </c>
      <c r="AP705" s="53">
        <f>IF(AJ705&lt;&gt;"",IF(AJ705="o",VLOOKUP(AM705,OpenSect!$A$1:$D$11,4),IF(AJ705="u",VLOOKUP(AM705,UpHill!$A$1:$D$35,4),IF(AJ705="d",VLOOKUP(AM705,DownHill!$A$3:$D$29,4),IF(AJ705="f",VLOOKUP(AM705,FlatUnd!$A$2:$D$30,4),IF(AJ705="t",VLOOKUP(AM705,TimeAdd!$A$1:$D$18,4),IF(AJ705="l",VLOOKUP(AM705,SLimit!$A$1:$D$8,4),AP704)))))),AP704)</f>
        <v>50</v>
      </c>
      <c r="AQ705" s="53" t="str">
        <f t="shared" si="1192"/>
        <v>60</v>
      </c>
      <c r="AR705" s="54" t="str">
        <f t="shared" si="1193"/>
        <v>10,0 km plate.</v>
      </c>
      <c r="AS705" s="55"/>
      <c r="AT705" s="55"/>
      <c r="AU705" s="56">
        <f>IF(GroupStTimes!$A$8=0,MIN(CB705,CD705,CF705),MIN(BZ705,CB705,CD705,CF705))</f>
        <v>0.57802083333333332</v>
      </c>
      <c r="AV705" s="56">
        <f>IF(GroupStTimes!$A$8=0,MAX(CC705,CE705,CG705),MAX(CA705,CC705,CE705,CG705))</f>
        <v>0.6238541666666666</v>
      </c>
      <c r="AW705" s="57" t="str">
        <f t="shared" si="1194"/>
        <v/>
      </c>
      <c r="AX705" s="58" t="str">
        <f t="shared" si="1195"/>
        <v/>
      </c>
      <c r="AY705" s="58" t="str">
        <f t="shared" si="1196"/>
        <v/>
      </c>
      <c r="AZ705" s="31">
        <f t="shared" si="1197"/>
        <v>246.19</v>
      </c>
      <c r="BA705" s="59">
        <f t="shared" si="1198"/>
        <v>0.5802083333333331</v>
      </c>
      <c r="BB705" s="59">
        <f t="shared" si="1199"/>
        <v>0.58576388888888875</v>
      </c>
      <c r="BC705" s="59">
        <f t="shared" si="1200"/>
        <v>0.57537037037037031</v>
      </c>
      <c r="BD705" s="59">
        <f t="shared" si="1201"/>
        <v>0.62120370370370359</v>
      </c>
      <c r="BE705" s="59">
        <f t="shared" si="1202"/>
        <v>0.60280092592592605</v>
      </c>
      <c r="BF705" s="59">
        <f t="shared" si="1203"/>
        <v>0.61321759259259268</v>
      </c>
      <c r="BG705" s="59">
        <f t="shared" si="1204"/>
        <v>0.61532407407407408</v>
      </c>
      <c r="BH705" s="59">
        <f t="shared" si="1205"/>
        <v>0.61462962962962964</v>
      </c>
      <c r="BI705" s="31">
        <f t="shared" si="1206"/>
        <v>2.539999999999992</v>
      </c>
      <c r="BJ705" s="61">
        <f t="shared" ref="BJ705:BM705" si="1306">IF($AJ704="t",IF(AM703=0,0,$BI705/AM703),IF(AM704=0,0,$BI705/AM704))</f>
        <v>7.2571428571428342E-2</v>
      </c>
      <c r="BK705" s="61">
        <f t="shared" si="1306"/>
        <v>6.3499999999999807E-2</v>
      </c>
      <c r="BL705" s="61">
        <f t="shared" si="1306"/>
        <v>5.6444444444444269E-2</v>
      </c>
      <c r="BM705" s="61">
        <f t="shared" si="1306"/>
        <v>5.0799999999999838E-2</v>
      </c>
      <c r="BN705" s="62">
        <f t="shared" si="1208"/>
        <v>0</v>
      </c>
      <c r="BO705" s="62">
        <f t="shared" si="1209"/>
        <v>4</v>
      </c>
      <c r="BP705" s="62">
        <f t="shared" si="1210"/>
        <v>21</v>
      </c>
      <c r="BQ705" s="62">
        <f t="shared" si="1211"/>
        <v>0</v>
      </c>
      <c r="BR705" s="62">
        <f t="shared" si="1212"/>
        <v>3</v>
      </c>
      <c r="BS705" s="62">
        <f t="shared" si="1213"/>
        <v>49</v>
      </c>
      <c r="BT705" s="62">
        <f t="shared" si="1214"/>
        <v>0</v>
      </c>
      <c r="BU705" s="62">
        <f t="shared" si="1215"/>
        <v>3</v>
      </c>
      <c r="BV705" s="62">
        <f t="shared" si="1216"/>
        <v>23</v>
      </c>
      <c r="BW705" s="62">
        <f t="shared" si="1217"/>
        <v>0</v>
      </c>
      <c r="BX705" s="62">
        <f t="shared" si="1218"/>
        <v>3</v>
      </c>
      <c r="BY705" s="62">
        <f t="shared" si="1219"/>
        <v>3</v>
      </c>
      <c r="BZ705" s="63">
        <f t="shared" si="1220"/>
        <v>0.58322916666666647</v>
      </c>
      <c r="CA705" s="63">
        <f t="shared" si="1221"/>
        <v>0.58878472222222211</v>
      </c>
      <c r="CB705" s="63">
        <f t="shared" si="1222"/>
        <v>0.57802083333333332</v>
      </c>
      <c r="CC705" s="63">
        <f t="shared" si="1223"/>
        <v>0.6238541666666666</v>
      </c>
      <c r="CD705" s="63">
        <f t="shared" si="1224"/>
        <v>0.60515046296296304</v>
      </c>
      <c r="CE705" s="63">
        <f t="shared" si="1225"/>
        <v>0.61556712962962967</v>
      </c>
      <c r="CF705" s="63">
        <f t="shared" si="1226"/>
        <v>0.61744212962962963</v>
      </c>
      <c r="CG705" s="63">
        <f t="shared" si="1227"/>
        <v>0.61674768518518519</v>
      </c>
      <c r="CH705" s="36"/>
      <c r="CI705" s="36"/>
      <c r="CJ705" s="36"/>
      <c r="CK705" s="36"/>
      <c r="CL705" s="60">
        <v>60</v>
      </c>
    </row>
    <row r="706" spans="1:90" ht="26.25" customHeight="1" x14ac:dyDescent="0.25">
      <c r="A706" s="37">
        <v>54</v>
      </c>
      <c r="B706" s="16" t="s">
        <v>336</v>
      </c>
      <c r="C706" s="37" t="s">
        <v>67</v>
      </c>
      <c r="D706" s="37">
        <v>40</v>
      </c>
      <c r="E706" s="39"/>
      <c r="F706" s="42"/>
      <c r="G706" s="78">
        <v>239.08</v>
      </c>
      <c r="H706" s="41">
        <f t="shared" si="1167"/>
        <v>249.01</v>
      </c>
      <c r="I706" s="42">
        <v>248.86</v>
      </c>
      <c r="J706" s="43">
        <f t="shared" si="1164"/>
        <v>-8.1170135819335439E-4</v>
      </c>
      <c r="K706" s="44">
        <f t="shared" si="1165"/>
        <v>-0.20199999999999818</v>
      </c>
      <c r="L706" s="76" t="s">
        <v>363</v>
      </c>
      <c r="M706" s="127" t="s">
        <v>1229</v>
      </c>
      <c r="N706" s="46">
        <f t="shared" si="1183"/>
        <v>249.06200000000001</v>
      </c>
      <c r="O706" s="46">
        <f t="shared" si="1272"/>
        <v>-0.11000000000000001</v>
      </c>
      <c r="P706" s="42">
        <v>249.17000000000002</v>
      </c>
      <c r="Q706" s="46">
        <f t="shared" si="1290"/>
        <v>9.8800000000000008</v>
      </c>
      <c r="R706" s="37">
        <v>239.16</v>
      </c>
      <c r="S706" s="46">
        <f t="shared" si="1291"/>
        <v>9.6859999999999999</v>
      </c>
      <c r="T706" s="40">
        <v>239.4</v>
      </c>
      <c r="U706" s="47" t="str">
        <f t="shared" si="1304"/>
        <v/>
      </c>
      <c r="V706" s="47" t="str">
        <f t="shared" si="1305"/>
        <v/>
      </c>
      <c r="W706" s="50"/>
      <c r="X706" s="50"/>
      <c r="Y706" s="50"/>
      <c r="Z706" s="50"/>
      <c r="AA706" s="50"/>
      <c r="AB706" s="50"/>
      <c r="AC706" s="50"/>
      <c r="AD706" s="50"/>
      <c r="AE706" s="51">
        <f t="shared" si="1185"/>
        <v>54</v>
      </c>
      <c r="AF706" s="51" t="str">
        <f t="shared" si="1186"/>
        <v>F Und</v>
      </c>
      <c r="AG706" s="51" t="str">
        <f t="shared" si="1187"/>
        <v>d</v>
      </c>
      <c r="AH706" s="51">
        <f t="shared" si="1188"/>
        <v>40</v>
      </c>
      <c r="AI706" s="52">
        <f t="shared" si="1189"/>
        <v>249.01</v>
      </c>
      <c r="AJ706" s="51" t="s">
        <v>67</v>
      </c>
      <c r="AK706" s="53"/>
      <c r="AL706" s="52"/>
      <c r="AM706" s="53">
        <f t="shared" si="1191"/>
        <v>40</v>
      </c>
      <c r="AN706" s="53">
        <f>IF(AJ706&lt;&gt;"",IF(AJ706="o",VLOOKUP(AM706,OpenSect!$A$1:$D$11,2),IF(AJ706="u",VLOOKUP(AM706,UpHill!$A$1:$D$35,2),IF(AJ706="d",VLOOKUP(AM706,DownHill!$A$3:$D$29,2),IF(AJ706="f",VLOOKUP(AM706,FlatUnd!$A$2:$D$30,2),IF(AJ706="t",VLOOKUP(AM706,TimeAdd!$A$1:$D$176,2),IF(AJ706="l",VLOOKUP(AM706,SLimit!$A$1:$D$8,2),AN705)))))),AN705)</f>
        <v>45</v>
      </c>
      <c r="AO706" s="53">
        <f>IF(AJ706&lt;&gt;"",IF(AJ706="o",VLOOKUP(AM706,OpenSect!$A$1:$D$11,3),IF(AJ706="u",VLOOKUP(AM706,UpHill!$A$1:$D$35,3),IF(AJ706="d",VLOOKUP(AM706,DownHill!$A$3:$D$29,3),IF(AJ706="f",VLOOKUP(AM706,FlatUnd!$A$2:$D$30,3),IF(AJ706="t",VLOOKUP(AM706,TimeAdd!$A$1:$D$18,3),IF(AJ706="l",VLOOKUP(AM706,SLimit!$A$1:$D$8,3),AO705)))))),AO705)</f>
        <v>50</v>
      </c>
      <c r="AP706" s="53">
        <f>IF(AJ706&lt;&gt;"",IF(AJ706="o",VLOOKUP(AM706,OpenSect!$A$1:$D$11,4),IF(AJ706="u",VLOOKUP(AM706,UpHill!$A$1:$D$35,4),IF(AJ706="d",VLOOKUP(AM706,DownHill!$A$3:$D$29,4),IF(AJ706="f",VLOOKUP(AM706,FlatUnd!$A$2:$D$30,4),IF(AJ706="t",VLOOKUP(AM706,TimeAdd!$A$1:$D$18,4),IF(AJ706="l",VLOOKUP(AM706,SLimit!$A$1:$D$8,4),AP705)))))),AP705)</f>
        <v>54</v>
      </c>
      <c r="AQ706" s="53" t="str">
        <f t="shared" si="1192"/>
        <v>60</v>
      </c>
      <c r="AR706" s="54" t="str">
        <f t="shared" si="1193"/>
        <v>Warning - Farm animals.</v>
      </c>
      <c r="AS706" s="55"/>
      <c r="AT706" s="55"/>
      <c r="AU706" s="56">
        <f>IF(GroupStTimes!$A$8=0,MIN(CB706,CD706,CF706),MIN(BZ706,CB706,CD706,CF706))</f>
        <v>0.57831018518518518</v>
      </c>
      <c r="AV706" s="56">
        <f>IF(GroupStTimes!$A$8=0,MAX(CC706,CE706,CG706),MAX(CA706,CC706,CE706,CG706))</f>
        <v>0.62414351851851846</v>
      </c>
      <c r="AW706" s="57" t="str">
        <f t="shared" si="1194"/>
        <v/>
      </c>
      <c r="AX706" s="58" t="str">
        <f t="shared" si="1195"/>
        <v/>
      </c>
      <c r="AY706" s="58" t="str">
        <f t="shared" si="1196"/>
        <v/>
      </c>
      <c r="AZ706" s="31">
        <f t="shared" si="1197"/>
        <v>246.19</v>
      </c>
      <c r="BA706" s="59">
        <f t="shared" si="1198"/>
        <v>0.5802083333333331</v>
      </c>
      <c r="BB706" s="59">
        <f t="shared" si="1199"/>
        <v>0.58576388888888875</v>
      </c>
      <c r="BC706" s="59">
        <f t="shared" si="1200"/>
        <v>0.57537037037037031</v>
      </c>
      <c r="BD706" s="59">
        <f t="shared" si="1201"/>
        <v>0.62120370370370359</v>
      </c>
      <c r="BE706" s="59">
        <f t="shared" si="1202"/>
        <v>0.60280092592592605</v>
      </c>
      <c r="BF706" s="59">
        <f t="shared" si="1203"/>
        <v>0.61321759259259268</v>
      </c>
      <c r="BG706" s="59">
        <f t="shared" si="1204"/>
        <v>0.61532407407407408</v>
      </c>
      <c r="BH706" s="59">
        <f t="shared" si="1205"/>
        <v>0.61462962962962964</v>
      </c>
      <c r="BI706" s="31">
        <f t="shared" si="1206"/>
        <v>2.8199999999999932</v>
      </c>
      <c r="BJ706" s="61">
        <f t="shared" ref="BJ706:BM706" si="1307">IF($AJ705="t",IF(AM704=0,0,$BI706/AM704),IF(AM705=0,0,$BI706/AM705))</f>
        <v>8.0571428571428377E-2</v>
      </c>
      <c r="BK706" s="61">
        <f t="shared" si="1307"/>
        <v>7.0499999999999827E-2</v>
      </c>
      <c r="BL706" s="61">
        <f t="shared" si="1307"/>
        <v>6.266666666666651E-2</v>
      </c>
      <c r="BM706" s="61">
        <f t="shared" si="1307"/>
        <v>5.6399999999999867E-2</v>
      </c>
      <c r="BN706" s="62">
        <f t="shared" si="1208"/>
        <v>0</v>
      </c>
      <c r="BO706" s="62">
        <f t="shared" si="1209"/>
        <v>4</v>
      </c>
      <c r="BP706" s="62">
        <f t="shared" si="1210"/>
        <v>50</v>
      </c>
      <c r="BQ706" s="62">
        <f t="shared" si="1211"/>
        <v>0</v>
      </c>
      <c r="BR706" s="62">
        <f t="shared" si="1212"/>
        <v>4</v>
      </c>
      <c r="BS706" s="62">
        <f t="shared" si="1213"/>
        <v>14</v>
      </c>
      <c r="BT706" s="62">
        <f t="shared" si="1214"/>
        <v>0</v>
      </c>
      <c r="BU706" s="62">
        <f t="shared" si="1215"/>
        <v>3</v>
      </c>
      <c r="BV706" s="62">
        <f t="shared" si="1216"/>
        <v>46</v>
      </c>
      <c r="BW706" s="62">
        <f t="shared" si="1217"/>
        <v>0</v>
      </c>
      <c r="BX706" s="62">
        <f t="shared" si="1218"/>
        <v>3</v>
      </c>
      <c r="BY706" s="62">
        <f t="shared" si="1219"/>
        <v>23</v>
      </c>
      <c r="BZ706" s="63">
        <f t="shared" si="1220"/>
        <v>0.58356481481481459</v>
      </c>
      <c r="CA706" s="63">
        <f t="shared" si="1221"/>
        <v>0.58912037037037024</v>
      </c>
      <c r="CB706" s="63">
        <f t="shared" si="1222"/>
        <v>0.57831018518518518</v>
      </c>
      <c r="CC706" s="63">
        <f t="shared" si="1223"/>
        <v>0.62414351851851846</v>
      </c>
      <c r="CD706" s="63">
        <f t="shared" si="1224"/>
        <v>0.60541666666666683</v>
      </c>
      <c r="CE706" s="63">
        <f t="shared" si="1225"/>
        <v>0.61583333333333345</v>
      </c>
      <c r="CF706" s="63">
        <f t="shared" si="1226"/>
        <v>0.61767361111111108</v>
      </c>
      <c r="CG706" s="63">
        <f t="shared" si="1227"/>
        <v>0.61697916666666663</v>
      </c>
      <c r="CH706" s="36"/>
      <c r="CI706" s="36"/>
      <c r="CJ706" s="36"/>
      <c r="CK706" s="36"/>
      <c r="CL706" s="60">
        <v>60</v>
      </c>
    </row>
    <row r="707" spans="1:90" ht="26.25" customHeight="1" x14ac:dyDescent="0.25">
      <c r="A707" s="37">
        <v>54</v>
      </c>
      <c r="B707" s="16" t="s">
        <v>461</v>
      </c>
      <c r="E707" s="39"/>
      <c r="F707" s="42"/>
      <c r="G707" s="66">
        <v>239.76000000000005</v>
      </c>
      <c r="H707" s="41">
        <f t="shared" si="1167"/>
        <v>249.63</v>
      </c>
      <c r="I707" s="42">
        <v>249.54000000000005</v>
      </c>
      <c r="J707" s="43">
        <f t="shared" si="1164"/>
        <v>-5.0225748710954539E-4</v>
      </c>
      <c r="K707" s="44">
        <f t="shared" si="1165"/>
        <v>-0.12533333333331598</v>
      </c>
      <c r="L707" s="76" t="s">
        <v>462</v>
      </c>
      <c r="M707" s="127" t="s">
        <v>1229</v>
      </c>
      <c r="N707" s="46">
        <f t="shared" si="1183"/>
        <v>249.66533333333336</v>
      </c>
      <c r="O707" s="46">
        <f t="shared" si="1272"/>
        <v>-0.11000000000000001</v>
      </c>
      <c r="P707" s="42">
        <v>249.85000000000005</v>
      </c>
      <c r="Q707" s="46">
        <f t="shared" si="1290"/>
        <v>9.8800000000000008</v>
      </c>
      <c r="R707" s="37">
        <v>239.61</v>
      </c>
      <c r="S707" s="46">
        <f t="shared" si="1291"/>
        <v>9.6859999999999999</v>
      </c>
      <c r="T707" s="66">
        <v>240.08</v>
      </c>
      <c r="U707" s="47" t="str">
        <f t="shared" si="1304"/>
        <v/>
      </c>
      <c r="V707" s="47" t="str">
        <f t="shared" si="1305"/>
        <v/>
      </c>
      <c r="W707" s="50"/>
      <c r="X707" s="50"/>
      <c r="Y707" s="50"/>
      <c r="Z707" s="50"/>
      <c r="AA707" s="50"/>
      <c r="AB707" s="50"/>
      <c r="AC707" s="50"/>
      <c r="AD707" s="50"/>
      <c r="AE707" s="51">
        <f t="shared" si="1185"/>
        <v>54</v>
      </c>
      <c r="AF707" s="51" t="str">
        <f t="shared" si="1186"/>
        <v>F D</v>
      </c>
      <c r="AG707" s="51" t="str">
        <f t="shared" si="1187"/>
        <v/>
      </c>
      <c r="AH707" s="51" t="str">
        <f t="shared" si="1188"/>
        <v/>
      </c>
      <c r="AI707" s="52">
        <f t="shared" si="1189"/>
        <v>249.63</v>
      </c>
      <c r="AJ707" s="51"/>
      <c r="AK707" s="53"/>
      <c r="AL707" s="52"/>
      <c r="AM707" s="53">
        <f t="shared" si="1191"/>
        <v>40</v>
      </c>
      <c r="AN707" s="53">
        <f>IF(AJ707&lt;&gt;"",IF(AJ707="o",VLOOKUP(AM707,OpenSect!$A$1:$D$11,2),IF(AJ707="u",VLOOKUP(AM707,UpHill!$A$1:$D$35,2),IF(AJ707="d",VLOOKUP(AM707,DownHill!$A$3:$D$29,2),IF(AJ707="f",VLOOKUP(AM707,FlatUnd!$A$2:$D$30,2),IF(AJ707="t",VLOOKUP(AM707,TimeAdd!$A$1:$D$176,2),IF(AJ707="l",VLOOKUP(AM707,SLimit!$A$1:$D$8,2),AN706)))))),AN706)</f>
        <v>45</v>
      </c>
      <c r="AO707" s="53">
        <f>IF(AJ707&lt;&gt;"",IF(AJ707="o",VLOOKUP(AM707,OpenSect!$A$1:$D$11,3),IF(AJ707="u",VLOOKUP(AM707,UpHill!$A$1:$D$35,3),IF(AJ707="d",VLOOKUP(AM707,DownHill!$A$3:$D$29,3),IF(AJ707="f",VLOOKUP(AM707,FlatUnd!$A$2:$D$30,3),IF(AJ707="t",VLOOKUP(AM707,TimeAdd!$A$1:$D$18,3),IF(AJ707="l",VLOOKUP(AM707,SLimit!$A$1:$D$8,3),AO706)))))),AO706)</f>
        <v>50</v>
      </c>
      <c r="AP707" s="53">
        <f>IF(AJ707&lt;&gt;"",IF(AJ707="o",VLOOKUP(AM707,OpenSect!$A$1:$D$11,4),IF(AJ707="u",VLOOKUP(AM707,UpHill!$A$1:$D$35,4),IF(AJ707="d",VLOOKUP(AM707,DownHill!$A$3:$D$29,4),IF(AJ707="f",VLOOKUP(AM707,FlatUnd!$A$2:$D$30,4),IF(AJ707="t",VLOOKUP(AM707,TimeAdd!$A$1:$D$18,4),IF(AJ707="l",VLOOKUP(AM707,SLimit!$A$1:$D$8,4),AP706)))))),AP706)</f>
        <v>54</v>
      </c>
      <c r="AQ707" s="53" t="str">
        <f t="shared" si="1192"/>
        <v>60</v>
      </c>
      <c r="AR707" s="54" t="str">
        <f t="shared" si="1193"/>
        <v>11,0 km plate</v>
      </c>
      <c r="AS707" s="55"/>
      <c r="AT707" s="55"/>
      <c r="AU707" s="56">
        <f>IF(GroupStTimes!$A$8=0,MIN(CB707,CD707,CF707),MIN(BZ707,CB707,CD707,CF707))</f>
        <v>0.5788888888888889</v>
      </c>
      <c r="AV707" s="56">
        <f>IF(GroupStTimes!$A$8=0,MAX(CC707,CE707,CG707),MAX(CA707,CC707,CE707,CG707))</f>
        <v>0.62472222222222218</v>
      </c>
      <c r="AW707" s="57" t="str">
        <f t="shared" si="1194"/>
        <v/>
      </c>
      <c r="AX707" s="58" t="str">
        <f t="shared" si="1195"/>
        <v/>
      </c>
      <c r="AY707" s="58" t="str">
        <f t="shared" si="1196"/>
        <v/>
      </c>
      <c r="AZ707" s="31">
        <f t="shared" si="1197"/>
        <v>249.01</v>
      </c>
      <c r="BA707" s="59">
        <f t="shared" si="1198"/>
        <v>0.58356481481481459</v>
      </c>
      <c r="BB707" s="59">
        <f t="shared" si="1199"/>
        <v>0.58912037037037024</v>
      </c>
      <c r="BC707" s="59">
        <f t="shared" si="1200"/>
        <v>0.57831018518518518</v>
      </c>
      <c r="BD707" s="59">
        <f t="shared" si="1201"/>
        <v>0.62414351851851846</v>
      </c>
      <c r="BE707" s="59">
        <f t="shared" si="1202"/>
        <v>0.60541666666666683</v>
      </c>
      <c r="BF707" s="59">
        <f t="shared" si="1203"/>
        <v>0.61583333333333345</v>
      </c>
      <c r="BG707" s="59">
        <f t="shared" si="1204"/>
        <v>0.61767361111111108</v>
      </c>
      <c r="BH707" s="59">
        <f t="shared" si="1205"/>
        <v>0.61697916666666663</v>
      </c>
      <c r="BI707" s="31">
        <f t="shared" si="1206"/>
        <v>0.62000000000000455</v>
      </c>
      <c r="BJ707" s="61">
        <f t="shared" ref="BJ707:BM707" si="1308">IF($AJ706="t",IF(AM705=0,0,$BI707/AM705),IF(AM706=0,0,$BI707/AM706))</f>
        <v>1.5500000000000114E-2</v>
      </c>
      <c r="BK707" s="61">
        <f t="shared" si="1308"/>
        <v>1.3777777777777878E-2</v>
      </c>
      <c r="BL707" s="61">
        <f t="shared" si="1308"/>
        <v>1.2400000000000092E-2</v>
      </c>
      <c r="BM707" s="61">
        <f t="shared" si="1308"/>
        <v>1.1481481481481566E-2</v>
      </c>
      <c r="BN707" s="62">
        <f t="shared" si="1208"/>
        <v>0</v>
      </c>
      <c r="BO707" s="62">
        <f t="shared" si="1209"/>
        <v>0</v>
      </c>
      <c r="BP707" s="62">
        <f t="shared" si="1210"/>
        <v>56</v>
      </c>
      <c r="BQ707" s="62">
        <f t="shared" si="1211"/>
        <v>0</v>
      </c>
      <c r="BR707" s="62">
        <f t="shared" si="1212"/>
        <v>0</v>
      </c>
      <c r="BS707" s="62">
        <f t="shared" si="1213"/>
        <v>50</v>
      </c>
      <c r="BT707" s="62">
        <f t="shared" si="1214"/>
        <v>0</v>
      </c>
      <c r="BU707" s="62">
        <f t="shared" si="1215"/>
        <v>0</v>
      </c>
      <c r="BV707" s="62">
        <f t="shared" si="1216"/>
        <v>45</v>
      </c>
      <c r="BW707" s="62">
        <f t="shared" si="1217"/>
        <v>0</v>
      </c>
      <c r="BX707" s="62">
        <f t="shared" si="1218"/>
        <v>0</v>
      </c>
      <c r="BY707" s="62">
        <f t="shared" si="1219"/>
        <v>41</v>
      </c>
      <c r="BZ707" s="63">
        <f t="shared" si="1220"/>
        <v>0.58421296296296277</v>
      </c>
      <c r="CA707" s="63">
        <f t="shared" si="1221"/>
        <v>0.58976851851851841</v>
      </c>
      <c r="CB707" s="63">
        <f t="shared" si="1222"/>
        <v>0.5788888888888889</v>
      </c>
      <c r="CC707" s="63">
        <f t="shared" si="1223"/>
        <v>0.62472222222222218</v>
      </c>
      <c r="CD707" s="63">
        <f t="shared" si="1224"/>
        <v>0.60593750000000013</v>
      </c>
      <c r="CE707" s="63">
        <f t="shared" si="1225"/>
        <v>0.61635416666666676</v>
      </c>
      <c r="CF707" s="63">
        <f t="shared" si="1226"/>
        <v>0.61814814814814811</v>
      </c>
      <c r="CG707" s="63">
        <f t="shared" si="1227"/>
        <v>0.61745370370370367</v>
      </c>
      <c r="CH707" s="36"/>
      <c r="CI707" s="36"/>
      <c r="CJ707" s="36"/>
      <c r="CK707" s="36"/>
      <c r="CL707" s="60">
        <v>60</v>
      </c>
    </row>
    <row r="708" spans="1:90" ht="40.5" x14ac:dyDescent="0.25">
      <c r="A708" s="37">
        <v>54</v>
      </c>
      <c r="B708" s="16" t="s">
        <v>461</v>
      </c>
      <c r="E708" s="39"/>
      <c r="F708" s="42"/>
      <c r="G708" s="66">
        <v>239.87</v>
      </c>
      <c r="H708" s="41">
        <f t="shared" si="1167"/>
        <v>249.73</v>
      </c>
      <c r="I708" s="42">
        <v>249.64</v>
      </c>
      <c r="J708" s="43">
        <f t="shared" si="1164"/>
        <v>-4.8870373337600418E-4</v>
      </c>
      <c r="K708" s="44">
        <f t="shared" si="1165"/>
        <v>-0.12199999999998568</v>
      </c>
      <c r="L708" s="76" t="s">
        <v>1263</v>
      </c>
      <c r="M708" s="127" t="s">
        <v>1229</v>
      </c>
      <c r="N708" s="46">
        <f t="shared" ref="N708:N771" si="1309">IF(P708="",((I708-I707)+H707),IF(R708="",(P708+O708),IF(T708="",((P708+O708)+(R708+Q708))/2,((P708+O708)+(R708+Q708)+(T708+S708))/3)))</f>
        <v>249.76199999999997</v>
      </c>
      <c r="O708" s="46">
        <f t="shared" si="1272"/>
        <v>-0.11000000000000001</v>
      </c>
      <c r="P708" s="42">
        <v>249.95</v>
      </c>
      <c r="Q708" s="46">
        <f t="shared" si="1290"/>
        <v>9.8800000000000008</v>
      </c>
      <c r="R708" s="37">
        <v>239.69</v>
      </c>
      <c r="S708" s="46">
        <f t="shared" si="1291"/>
        <v>9.6859999999999999</v>
      </c>
      <c r="T708" s="40">
        <v>240.19</v>
      </c>
      <c r="U708" s="47" t="str">
        <f t="shared" si="1304"/>
        <v/>
      </c>
      <c r="V708" s="47" t="str">
        <f t="shared" si="1305"/>
        <v/>
      </c>
      <c r="W708" s="50"/>
      <c r="X708" s="50"/>
      <c r="Y708" s="50"/>
      <c r="Z708" s="50"/>
      <c r="AA708" s="50"/>
      <c r="AB708" s="50"/>
      <c r="AC708" s="50"/>
      <c r="AD708" s="50"/>
      <c r="AE708" s="51">
        <f t="shared" si="1185"/>
        <v>54</v>
      </c>
      <c r="AF708" s="51" t="str">
        <f t="shared" si="1186"/>
        <v>F D</v>
      </c>
      <c r="AG708" s="51" t="str">
        <f t="shared" si="1187"/>
        <v/>
      </c>
      <c r="AH708" s="51" t="str">
        <f t="shared" si="1188"/>
        <v/>
      </c>
      <c r="AI708" s="52">
        <f t="shared" si="1189"/>
        <v>249.73</v>
      </c>
      <c r="AJ708" s="51"/>
      <c r="AK708" s="53"/>
      <c r="AL708" s="52"/>
      <c r="AM708" s="53">
        <f t="shared" si="1191"/>
        <v>40</v>
      </c>
      <c r="AN708" s="53">
        <f>IF(AJ708&lt;&gt;"",IF(AJ708="o",VLOOKUP(AM708,OpenSect!$A$1:$D$11,2),IF(AJ708="u",VLOOKUP(AM708,UpHill!$A$1:$D$35,2),IF(AJ708="d",VLOOKUP(AM708,DownHill!$A$3:$D$29,2),IF(AJ708="f",VLOOKUP(AM708,FlatUnd!$A$2:$D$30,2),IF(AJ708="t",VLOOKUP(AM708,TimeAdd!$A$1:$D$176,2),IF(AJ708="l",VLOOKUP(AM708,SLimit!$A$1:$D$8,2),AN707)))))),AN707)</f>
        <v>45</v>
      </c>
      <c r="AO708" s="53">
        <f>IF(AJ708&lt;&gt;"",IF(AJ708="o",VLOOKUP(AM708,OpenSect!$A$1:$D$11,3),IF(AJ708="u",VLOOKUP(AM708,UpHill!$A$1:$D$35,3),IF(AJ708="d",VLOOKUP(AM708,DownHill!$A$3:$D$29,3),IF(AJ708="f",VLOOKUP(AM708,FlatUnd!$A$2:$D$30,3),IF(AJ708="t",VLOOKUP(AM708,TimeAdd!$A$1:$D$18,3),IF(AJ708="l",VLOOKUP(AM708,SLimit!$A$1:$D$8,3),AO707)))))),AO707)</f>
        <v>50</v>
      </c>
      <c r="AP708" s="53">
        <f>IF(AJ708&lt;&gt;"",IF(AJ708="o",VLOOKUP(AM708,OpenSect!$A$1:$D$11,4),IF(AJ708="u",VLOOKUP(AM708,UpHill!$A$1:$D$35,4),IF(AJ708="d",VLOOKUP(AM708,DownHill!$A$3:$D$29,4),IF(AJ708="f",VLOOKUP(AM708,FlatUnd!$A$2:$D$30,4),IF(AJ708="t",VLOOKUP(AM708,TimeAdd!$A$1:$D$18,4),IF(AJ708="l",VLOOKUP(AM708,SLimit!$A$1:$D$8,4),AP707)))))),AP707)</f>
        <v>54</v>
      </c>
      <c r="AQ708" s="53" t="str">
        <f t="shared" si="1192"/>
        <v>60</v>
      </c>
      <c r="AR708" s="54" t="str">
        <f t="shared" si="1193"/>
        <v>N11 Newcastle{ straight} /{ left} Watersmeet, Driefontein.  Start of Construction area.</v>
      </c>
      <c r="AS708" s="55"/>
      <c r="AT708" s="55"/>
      <c r="AU708" s="56">
        <f>IF(GroupStTimes!$A$8=0,MIN(CB708,CD708,CF708),MIN(BZ708,CB708,CD708,CF708))</f>
        <v>0.57898148148148143</v>
      </c>
      <c r="AV708" s="56">
        <f>IF(GroupStTimes!$A$8=0,MAX(CC708,CE708,CG708),MAX(CA708,CC708,CE708,CG708))</f>
        <v>0.62481481481481471</v>
      </c>
      <c r="AW708" s="57" t="str">
        <f t="shared" si="1194"/>
        <v/>
      </c>
      <c r="AX708" s="58" t="str">
        <f t="shared" si="1195"/>
        <v/>
      </c>
      <c r="AY708" s="58" t="str">
        <f t="shared" si="1196"/>
        <v/>
      </c>
      <c r="AZ708" s="31">
        <f t="shared" si="1197"/>
        <v>249.01</v>
      </c>
      <c r="BA708" s="59">
        <f t="shared" si="1198"/>
        <v>0.58356481481481459</v>
      </c>
      <c r="BB708" s="59">
        <f t="shared" si="1199"/>
        <v>0.58912037037037024</v>
      </c>
      <c r="BC708" s="59">
        <f t="shared" si="1200"/>
        <v>0.57831018518518518</v>
      </c>
      <c r="BD708" s="59">
        <f t="shared" si="1201"/>
        <v>0.62414351851851846</v>
      </c>
      <c r="BE708" s="59">
        <f t="shared" si="1202"/>
        <v>0.60541666666666683</v>
      </c>
      <c r="BF708" s="59">
        <f t="shared" si="1203"/>
        <v>0.61583333333333345</v>
      </c>
      <c r="BG708" s="59">
        <f t="shared" si="1204"/>
        <v>0.61767361111111108</v>
      </c>
      <c r="BH708" s="59">
        <f t="shared" si="1205"/>
        <v>0.61697916666666663</v>
      </c>
      <c r="BI708" s="31">
        <f t="shared" si="1206"/>
        <v>0.71999999999999886</v>
      </c>
      <c r="BJ708" s="61">
        <f t="shared" ref="BJ708:BM708" si="1310">IF($AJ707="t",IF(AM706=0,0,$BI708/AM706),IF(AM707=0,0,$BI708/AM707))</f>
        <v>1.7999999999999971E-2</v>
      </c>
      <c r="BK708" s="61">
        <f t="shared" si="1310"/>
        <v>1.5999999999999976E-2</v>
      </c>
      <c r="BL708" s="61">
        <f t="shared" si="1310"/>
        <v>1.4399999999999977E-2</v>
      </c>
      <c r="BM708" s="61">
        <f t="shared" si="1310"/>
        <v>1.3333333333333312E-2</v>
      </c>
      <c r="BN708" s="62">
        <f t="shared" si="1208"/>
        <v>0</v>
      </c>
      <c r="BO708" s="62">
        <f t="shared" si="1209"/>
        <v>1</v>
      </c>
      <c r="BP708" s="62">
        <f t="shared" si="1210"/>
        <v>5</v>
      </c>
      <c r="BQ708" s="62">
        <f t="shared" si="1211"/>
        <v>0</v>
      </c>
      <c r="BR708" s="62">
        <f t="shared" si="1212"/>
        <v>0</v>
      </c>
      <c r="BS708" s="62">
        <f t="shared" si="1213"/>
        <v>58</v>
      </c>
      <c r="BT708" s="62">
        <f t="shared" si="1214"/>
        <v>0</v>
      </c>
      <c r="BU708" s="62">
        <f t="shared" si="1215"/>
        <v>0</v>
      </c>
      <c r="BV708" s="62">
        <f t="shared" si="1216"/>
        <v>52</v>
      </c>
      <c r="BW708" s="62">
        <f t="shared" si="1217"/>
        <v>0</v>
      </c>
      <c r="BX708" s="62">
        <f t="shared" si="1218"/>
        <v>0</v>
      </c>
      <c r="BY708" s="62">
        <f t="shared" si="1219"/>
        <v>48</v>
      </c>
      <c r="BZ708" s="63">
        <f t="shared" si="1220"/>
        <v>0.58431712962962945</v>
      </c>
      <c r="CA708" s="63">
        <f t="shared" si="1221"/>
        <v>0.5898726851851851</v>
      </c>
      <c r="CB708" s="63">
        <f t="shared" si="1222"/>
        <v>0.57898148148148143</v>
      </c>
      <c r="CC708" s="63">
        <f t="shared" si="1223"/>
        <v>0.62481481481481471</v>
      </c>
      <c r="CD708" s="63">
        <f t="shared" si="1224"/>
        <v>0.60601851851851862</v>
      </c>
      <c r="CE708" s="63">
        <f t="shared" si="1225"/>
        <v>0.61643518518518525</v>
      </c>
      <c r="CF708" s="63">
        <f t="shared" si="1226"/>
        <v>0.61822916666666661</v>
      </c>
      <c r="CG708" s="63">
        <f t="shared" si="1227"/>
        <v>0.61753472222222217</v>
      </c>
      <c r="CH708" s="36"/>
      <c r="CI708" s="36"/>
      <c r="CJ708" s="36"/>
      <c r="CK708" s="36"/>
      <c r="CL708" s="60">
        <v>60</v>
      </c>
    </row>
    <row r="709" spans="1:90" ht="26.25" customHeight="1" x14ac:dyDescent="0.25">
      <c r="A709" s="37">
        <v>54</v>
      </c>
      <c r="E709" s="39"/>
      <c r="F709" s="42"/>
      <c r="G709" s="78">
        <v>240.12</v>
      </c>
      <c r="H709" s="41">
        <f t="shared" si="1167"/>
        <v>250.06</v>
      </c>
      <c r="I709" s="42">
        <v>249.91</v>
      </c>
      <c r="J709" s="43">
        <f t="shared" si="1164"/>
        <v>-8.0829098475450431E-4</v>
      </c>
      <c r="K709" s="44">
        <f t="shared" si="1165"/>
        <v>-0.20199999999999818</v>
      </c>
      <c r="L709" s="76" t="s">
        <v>463</v>
      </c>
      <c r="M709" s="127" t="s">
        <v>1229</v>
      </c>
      <c r="N709" s="46">
        <f t="shared" si="1309"/>
        <v>250.11199999999999</v>
      </c>
      <c r="O709" s="46">
        <f t="shared" si="1272"/>
        <v>-0.11000000000000001</v>
      </c>
      <c r="P709" s="42">
        <v>250.22</v>
      </c>
      <c r="Q709" s="46">
        <f t="shared" si="1290"/>
        <v>9.8800000000000008</v>
      </c>
      <c r="R709" s="37">
        <v>240.21</v>
      </c>
      <c r="S709" s="46">
        <f t="shared" si="1291"/>
        <v>9.6859999999999999</v>
      </c>
      <c r="T709" s="40">
        <v>240.45</v>
      </c>
      <c r="U709" s="47" t="str">
        <f t="shared" si="1304"/>
        <v/>
      </c>
      <c r="V709" s="47" t="str">
        <f t="shared" si="1305"/>
        <v/>
      </c>
      <c r="W709" s="50"/>
      <c r="X709" s="50"/>
      <c r="Y709" s="50"/>
      <c r="Z709" s="50"/>
      <c r="AA709" s="50"/>
      <c r="AB709" s="50"/>
      <c r="AC709" s="50"/>
      <c r="AD709" s="50"/>
      <c r="AE709" s="51">
        <f t="shared" ref="AE709:AE750" si="1311">IF(A709="","",A709)</f>
        <v>54</v>
      </c>
      <c r="AF709" s="51" t="str">
        <f t="shared" ref="AF709:AF750" si="1312">IF(B709="","",B709)</f>
        <v/>
      </c>
      <c r="AG709" s="51" t="str">
        <f t="shared" ref="AG709:AG750" si="1313">IF(C709="","",C709)</f>
        <v/>
      </c>
      <c r="AH709" s="51" t="str">
        <f t="shared" ref="AH709:AH750" si="1314">IF(D709="","",D709)</f>
        <v/>
      </c>
      <c r="AI709" s="52">
        <f t="shared" ref="AI709:AI750" si="1315">H709</f>
        <v>250.06</v>
      </c>
      <c r="AJ709" s="51"/>
      <c r="AK709" s="53"/>
      <c r="AL709" s="52"/>
      <c r="AM709" s="53">
        <f t="shared" si="1191"/>
        <v>40</v>
      </c>
      <c r="AN709" s="53">
        <f>IF(AJ709&lt;&gt;"",IF(AJ709="o",VLOOKUP(AM709,OpenSect!$A$1:$D$11,2),IF(AJ709="u",VLOOKUP(AM709,UpHill!$A$1:$D$35,2),IF(AJ709="d",VLOOKUP(AM709,DownHill!$A$3:$D$29,2),IF(AJ709="f",VLOOKUP(AM709,FlatUnd!$A$2:$D$30,2),IF(AJ709="t",VLOOKUP(AM709,TimeAdd!$A$1:$D$176,2),IF(AJ709="l",VLOOKUP(AM709,SLimit!$A$1:$D$8,2),AN708)))))),AN708)</f>
        <v>45</v>
      </c>
      <c r="AO709" s="53">
        <f>IF(AJ709&lt;&gt;"",IF(AJ709="o",VLOOKUP(AM709,OpenSect!$A$1:$D$11,3),IF(AJ709="u",VLOOKUP(AM709,UpHill!$A$1:$D$35,3),IF(AJ709="d",VLOOKUP(AM709,DownHill!$A$3:$D$29,3),IF(AJ709="f",VLOOKUP(AM709,FlatUnd!$A$2:$D$30,3),IF(AJ709="t",VLOOKUP(AM709,TimeAdd!$A$1:$D$18,3),IF(AJ709="l",VLOOKUP(AM709,SLimit!$A$1:$D$8,3),AO708)))))),AO708)</f>
        <v>50</v>
      </c>
      <c r="AP709" s="53">
        <f>IF(AJ709&lt;&gt;"",IF(AJ709="o",VLOOKUP(AM709,OpenSect!$A$1:$D$11,4),IF(AJ709="u",VLOOKUP(AM709,UpHill!$A$1:$D$35,4),IF(AJ709="d",VLOOKUP(AM709,DownHill!$A$3:$D$29,4),IF(AJ709="f",VLOOKUP(AM709,FlatUnd!$A$2:$D$30,4),IF(AJ709="t",VLOOKUP(AM709,TimeAdd!$A$1:$D$18,4),IF(AJ709="l",VLOOKUP(AM709,SLimit!$A$1:$D$8,4),AP708)))))),AP708)</f>
        <v>54</v>
      </c>
      <c r="AQ709" s="53" t="str">
        <f t="shared" si="1192"/>
        <v>60</v>
      </c>
      <c r="AR709" s="54" t="str">
        <f t="shared" si="1193"/>
        <v>{ left}Watersmeet, Driefontein.</v>
      </c>
      <c r="AS709" s="55"/>
      <c r="AT709" s="55"/>
      <c r="AU709" s="56">
        <f>IF(GroupStTimes!$A$8=0,MIN(CB709,CD709,CF709),MIN(BZ709,CB709,CD709,CF709))</f>
        <v>0.57928240740740744</v>
      </c>
      <c r="AV709" s="56">
        <f>IF(GroupStTimes!$A$8=0,MAX(CC709,CE709,CG709),MAX(CA709,CC709,CE709,CG709))</f>
        <v>0.62511574074074072</v>
      </c>
      <c r="AW709" s="57" t="str">
        <f t="shared" si="1194"/>
        <v/>
      </c>
      <c r="AX709" s="58" t="str">
        <f t="shared" si="1195"/>
        <v/>
      </c>
      <c r="AY709" s="58" t="str">
        <f t="shared" si="1196"/>
        <v/>
      </c>
      <c r="AZ709" s="31">
        <f t="shared" si="1197"/>
        <v>249.01</v>
      </c>
      <c r="BA709" s="59">
        <f t="shared" si="1198"/>
        <v>0.58356481481481459</v>
      </c>
      <c r="BB709" s="59">
        <f t="shared" si="1199"/>
        <v>0.58912037037037024</v>
      </c>
      <c r="BC709" s="59">
        <f t="shared" si="1200"/>
        <v>0.57831018518518518</v>
      </c>
      <c r="BD709" s="59">
        <f t="shared" si="1201"/>
        <v>0.62414351851851846</v>
      </c>
      <c r="BE709" s="59">
        <f t="shared" si="1202"/>
        <v>0.60541666666666683</v>
      </c>
      <c r="BF709" s="59">
        <f t="shared" si="1203"/>
        <v>0.61583333333333345</v>
      </c>
      <c r="BG709" s="59">
        <f t="shared" si="1204"/>
        <v>0.61767361111111108</v>
      </c>
      <c r="BH709" s="59">
        <f t="shared" si="1205"/>
        <v>0.61697916666666663</v>
      </c>
      <c r="BI709" s="31">
        <f t="shared" si="1206"/>
        <v>1.0500000000000114</v>
      </c>
      <c r="BJ709" s="61">
        <f t="shared" ref="BJ709:BM709" si="1316">IF($AJ708="t",IF(AM707=0,0,$BI709/AM707),IF(AM708=0,0,$BI709/AM708))</f>
        <v>2.6250000000000284E-2</v>
      </c>
      <c r="BK709" s="61">
        <f t="shared" si="1316"/>
        <v>2.3333333333333588E-2</v>
      </c>
      <c r="BL709" s="61">
        <f t="shared" si="1316"/>
        <v>2.1000000000000227E-2</v>
      </c>
      <c r="BM709" s="61">
        <f t="shared" si="1316"/>
        <v>1.9444444444444656E-2</v>
      </c>
      <c r="BN709" s="62">
        <f t="shared" si="1208"/>
        <v>0</v>
      </c>
      <c r="BO709" s="62">
        <f t="shared" si="1209"/>
        <v>1</v>
      </c>
      <c r="BP709" s="62">
        <f t="shared" si="1210"/>
        <v>35</v>
      </c>
      <c r="BQ709" s="62">
        <f t="shared" si="1211"/>
        <v>0</v>
      </c>
      <c r="BR709" s="62">
        <f t="shared" si="1212"/>
        <v>1</v>
      </c>
      <c r="BS709" s="62">
        <f t="shared" si="1213"/>
        <v>24</v>
      </c>
      <c r="BT709" s="62">
        <f t="shared" si="1214"/>
        <v>0</v>
      </c>
      <c r="BU709" s="62">
        <f t="shared" si="1215"/>
        <v>1</v>
      </c>
      <c r="BV709" s="62">
        <f t="shared" si="1216"/>
        <v>16</v>
      </c>
      <c r="BW709" s="62">
        <f t="shared" si="1217"/>
        <v>0</v>
      </c>
      <c r="BX709" s="62">
        <f t="shared" si="1218"/>
        <v>1</v>
      </c>
      <c r="BY709" s="62">
        <f t="shared" si="1219"/>
        <v>10</v>
      </c>
      <c r="BZ709" s="63">
        <f t="shared" si="1220"/>
        <v>0.58466435185185162</v>
      </c>
      <c r="CA709" s="63">
        <f t="shared" si="1221"/>
        <v>0.59021990740740726</v>
      </c>
      <c r="CB709" s="63">
        <f t="shared" si="1222"/>
        <v>0.57928240740740744</v>
      </c>
      <c r="CC709" s="63">
        <f t="shared" si="1223"/>
        <v>0.62511574074074072</v>
      </c>
      <c r="CD709" s="63">
        <f t="shared" si="1224"/>
        <v>0.60629629629629644</v>
      </c>
      <c r="CE709" s="63">
        <f t="shared" si="1225"/>
        <v>0.61671296296296307</v>
      </c>
      <c r="CF709" s="63">
        <f t="shared" si="1226"/>
        <v>0.61848379629629624</v>
      </c>
      <c r="CG709" s="63">
        <f t="shared" si="1227"/>
        <v>0.6177893518518518</v>
      </c>
      <c r="CH709" s="36"/>
      <c r="CI709" s="36"/>
      <c r="CJ709" s="36"/>
      <c r="CK709" s="36"/>
      <c r="CL709" s="60">
        <v>60</v>
      </c>
    </row>
    <row r="710" spans="1:90" ht="26.25" customHeight="1" x14ac:dyDescent="0.25">
      <c r="E710" s="39"/>
      <c r="F710" s="42"/>
      <c r="G710" s="78"/>
      <c r="H710" s="41">
        <f t="shared" ref="H710" si="1317">ROUND(IF(G710="",N710,IF(P710="",I710,IF(R710="",(I710+(P710+O710))/2,IF(T710="",(I710+(P710+O710)+(R710+Q710))/3,(I710+(P710+O710)+(R710+Q710)+(T710+S710))/4)))),2)</f>
        <v>250.24</v>
      </c>
      <c r="I710" s="42">
        <v>250.04</v>
      </c>
      <c r="J710" s="43">
        <f t="shared" ref="J710" si="1318">IF(N710="","",IF((I710-$I$4)=0,0,((I710-$I$4-(N710-$N$4))/(I710-$I$4))))</f>
        <v>-7.9987202047667827E-4</v>
      </c>
      <c r="K710" s="44">
        <f t="shared" ref="K710" si="1319">(I710-$I$5)-(N710-$N$5)</f>
        <v>-0.19999999999998863</v>
      </c>
      <c r="L710" s="76" t="s">
        <v>1262</v>
      </c>
      <c r="M710" s="127" t="s">
        <v>1229</v>
      </c>
      <c r="N710" s="46">
        <f t="shared" si="1309"/>
        <v>250.23999999999998</v>
      </c>
      <c r="O710" s="46">
        <f t="shared" si="1272"/>
        <v>-0.11000000000000001</v>
      </c>
      <c r="P710" s="42">
        <v>250.35</v>
      </c>
      <c r="Q710" s="46"/>
      <c r="R710" s="37"/>
      <c r="S710" s="46"/>
      <c r="T710" s="40"/>
      <c r="U710" s="47" t="str">
        <f t="shared" si="1304"/>
        <v/>
      </c>
      <c r="V710" s="47" t="str">
        <f t="shared" si="1305"/>
        <v/>
      </c>
      <c r="W710" s="50"/>
      <c r="X710" s="50"/>
      <c r="Y710" s="50"/>
      <c r="Z710" s="50"/>
      <c r="AA710" s="50"/>
      <c r="AB710" s="50"/>
      <c r="AC710" s="50"/>
      <c r="AD710" s="50"/>
      <c r="AE710" s="51" t="str">
        <f t="shared" si="1311"/>
        <v/>
      </c>
      <c r="AF710" s="51" t="str">
        <f t="shared" si="1312"/>
        <v/>
      </c>
      <c r="AG710" s="51" t="str">
        <f t="shared" si="1313"/>
        <v/>
      </c>
      <c r="AH710" s="51" t="str">
        <f t="shared" si="1314"/>
        <v/>
      </c>
      <c r="AI710" s="52">
        <f t="shared" si="1315"/>
        <v>250.24</v>
      </c>
      <c r="AJ710" s="51"/>
      <c r="AK710" s="53"/>
      <c r="AL710" s="52"/>
      <c r="AM710" s="53">
        <f t="shared" ref="AM710:AM750" si="1320">IF(OR(AJ710="",AJ710="m"),AM709,IF(AH710&lt;&gt;"",AH710,""))</f>
        <v>40</v>
      </c>
      <c r="AN710" s="53">
        <f>IF(AJ710&lt;&gt;"",IF(AJ710="o",VLOOKUP(AM710,OpenSect!$A$1:$D$11,2),IF(AJ710="u",VLOOKUP(AM710,UpHill!$A$1:$D$35,2),IF(AJ710="d",VLOOKUP(AM710,DownHill!$A$3:$D$29,2),IF(AJ710="f",VLOOKUP(AM710,FlatUnd!$A$2:$D$30,2),IF(AJ710="t",VLOOKUP(AM710,TimeAdd!$A$1:$D$176,2),IF(AJ710="l",VLOOKUP(AM710,SLimit!$A$1:$D$8,2),AN709)))))),AN709)</f>
        <v>45</v>
      </c>
      <c r="AO710" s="53">
        <f>IF(AJ710&lt;&gt;"",IF(AJ710="o",VLOOKUP(AM710,OpenSect!$A$1:$D$11,3),IF(AJ710="u",VLOOKUP(AM710,UpHill!$A$1:$D$35,3),IF(AJ710="d",VLOOKUP(AM710,DownHill!$A$3:$D$29,3),IF(AJ710="f",VLOOKUP(AM710,FlatUnd!$A$2:$D$30,3),IF(AJ710="t",VLOOKUP(AM710,TimeAdd!$A$1:$D$18,3),IF(AJ710="l",VLOOKUP(AM710,SLimit!$A$1:$D$8,3),AO709)))))),AO709)</f>
        <v>50</v>
      </c>
      <c r="AP710" s="53">
        <f>IF(AJ710&lt;&gt;"",IF(AJ710="o",VLOOKUP(AM710,OpenSect!$A$1:$D$11,4),IF(AJ710="u",VLOOKUP(AM710,UpHill!$A$1:$D$35,4),IF(AJ710="d",VLOOKUP(AM710,DownHill!$A$3:$D$29,4),IF(AJ710="f",VLOOKUP(AM710,FlatUnd!$A$2:$D$30,4),IF(AJ710="t",VLOOKUP(AM710,TimeAdd!$A$1:$D$18,4),IF(AJ710="l",VLOOKUP(AM710,SLimit!$A$1:$D$8,4),AP709)))))),AP709)</f>
        <v>54</v>
      </c>
      <c r="AQ710" s="53" t="str">
        <f t="shared" ref="AQ710:AQ750" si="1321">M710</f>
        <v>60</v>
      </c>
      <c r="AR710" s="54" t="str">
        <f t="shared" ref="AR710:AR750" si="1322">L710</f>
        <v>Construction 80 Speed limit.</v>
      </c>
      <c r="AS710" s="55"/>
      <c r="AT710" s="55"/>
      <c r="AU710" s="56">
        <f>IF(GroupStTimes!$A$8=0,MIN(CB710,CD710,CF710),MIN(BZ710,CB710,CD710,CF710))</f>
        <v>0.57944444444444443</v>
      </c>
      <c r="AV710" s="56">
        <f>IF(GroupStTimes!$A$8=0,MAX(CC710,CE710,CG710),MAX(CA710,CC710,CE710,CG710))</f>
        <v>0.62527777777777771</v>
      </c>
      <c r="AW710" s="57" t="str">
        <f t="shared" ref="AW710:AW750" si="1323">IF(U710="","",CONCATENATE(FIXED(U710,5),"  ",FIXED(V710,5)))</f>
        <v/>
      </c>
      <c r="AX710" s="58" t="str">
        <f t="shared" ref="AX710:AX750" si="1324">IF(AJ710="m",ROUND(W710,5),"")</f>
        <v/>
      </c>
      <c r="AY710" s="58" t="str">
        <f t="shared" ref="AY710:AY750" si="1325">IF(AJ710="m",ROUND(X710,5),"")</f>
        <v/>
      </c>
      <c r="AZ710" s="31">
        <f t="shared" ref="AZ710:AZ750" si="1326">IF(AND(AM709=AM708,AN709=AN708,AO709=AO708,AP709=AP708,AJ710&lt;&gt;"t"),AZ709,IF(AJ710="t",AI710,AI709))</f>
        <v>249.01</v>
      </c>
      <c r="BA710" s="59">
        <f t="shared" ref="BA710:BA750" si="1327">IF(AND($AM709=$AM708,$AN709=AN708,$AO709=$AO708,$AP709=$AP708,$AJ710&lt;&gt;"t"),BA709,BZ709)</f>
        <v>0.58356481481481459</v>
      </c>
      <c r="BB710" s="59">
        <f t="shared" ref="BB710:BB750" si="1328">IF(AND($AM709=$AM708,$AN709=AN708,$AO709=$AO708,$AP709=$AP708,$AJ710&lt;&gt;"t"),BB709,CA709)</f>
        <v>0.58912037037037024</v>
      </c>
      <c r="BC710" s="59">
        <f t="shared" ref="BC710:BC750" si="1329">IF(AND($AM709=$AM708,$AN709=AN708,$AO709=$AO708,$AP709=$AP708,$AJ710&lt;&gt;"t"),BC709,CB709)</f>
        <v>0.57831018518518518</v>
      </c>
      <c r="BD710" s="59">
        <f t="shared" ref="BD710:BD750" si="1330">IF(AND($AM709=$AM708,$AN709=AN708,$AO709=$AO708,$AP709=$AP708,$AJ710&lt;&gt;"t"),BD709,CC709)</f>
        <v>0.62414351851851846</v>
      </c>
      <c r="BE710" s="59">
        <f t="shared" ref="BE710:BE750" si="1331">IF(AND($AM709=$AM708,$AN709=AN708,$AO709=$AO708,$AP709=$AP708,$AJ710&lt;&gt;"t"),BE709,CD709)</f>
        <v>0.60541666666666683</v>
      </c>
      <c r="BF710" s="59">
        <f t="shared" ref="BF710:BF750" si="1332">IF(AND($AM709=$AM708,$AN709=AN708,$AO709=$AO708,$AP709=$AP708,$AJ710&lt;&gt;"t"),BF709,CE709)</f>
        <v>0.61583333333333345</v>
      </c>
      <c r="BG710" s="59">
        <f t="shared" ref="BG710:BG750" si="1333">IF(AND($AM709=$AM708,$AN709=AN708,$AO709=$AO708,$AP709=$AP708,$AJ710&lt;&gt;"t"),BG709,CF709)</f>
        <v>0.61767361111111108</v>
      </c>
      <c r="BH710" s="59">
        <f t="shared" ref="BH710:BH750" si="1334">IF(AND($AM709=$AM708,$AN709=AN708,$AO709=$AO708,$AP709=$AP708,$AJ710&lt;&gt;"t"),BH709,CG709)</f>
        <v>0.61697916666666663</v>
      </c>
      <c r="BI710" s="31">
        <f t="shared" ref="BI710:BI750" si="1335">AI710-AZ710</f>
        <v>1.2300000000000182</v>
      </c>
      <c r="BJ710" s="61">
        <f t="shared" ref="BJ710:BM710" si="1336">IF($AJ709="t",IF(AM708=0,0,$BI710/AM708),IF(AM709=0,0,$BI710/AM709))</f>
        <v>3.0750000000000454E-2</v>
      </c>
      <c r="BK710" s="61">
        <f t="shared" si="1336"/>
        <v>2.7333333333333737E-2</v>
      </c>
      <c r="BL710" s="61">
        <f t="shared" si="1336"/>
        <v>2.4600000000000365E-2</v>
      </c>
      <c r="BM710" s="61">
        <f t="shared" si="1336"/>
        <v>2.2777777777778115E-2</v>
      </c>
      <c r="BN710" s="62">
        <f t="shared" ref="BN710:BN750" si="1337">IF(AJ710="t",0,INT(BJ710))</f>
        <v>0</v>
      </c>
      <c r="BO710" s="62">
        <f t="shared" ref="BO710:BO750" si="1338">IF(AJ710="t",AM710,IF(INT((BJ710-BN710)*60)&lt;0,1,INT((BJ710-BN710)*60)))</f>
        <v>1</v>
      </c>
      <c r="BP710" s="62">
        <f t="shared" ref="BP710:BP750" si="1339">IF(AJ710="t",0,ROUND((((BJ710-BN710)*60)-BO710)*60,0))</f>
        <v>51</v>
      </c>
      <c r="BQ710" s="62">
        <f t="shared" ref="BQ710:BQ750" si="1340">IF(AJ710="t",0,INT(BK710))</f>
        <v>0</v>
      </c>
      <c r="BR710" s="62">
        <f t="shared" ref="BR710:BR750" si="1341">IF(AJ710="t",AN710,IF(INT((BK710-BQ710)*60)&lt;0,1,INT((BK710-BQ710)*60)))</f>
        <v>1</v>
      </c>
      <c r="BS710" s="62">
        <f t="shared" ref="BS710:BS750" si="1342">IF(AJ710="t",0,ROUND((((BK710-BQ710)*60)-BR710)*60,0))</f>
        <v>38</v>
      </c>
      <c r="BT710" s="62">
        <f t="shared" ref="BT710:BT750" si="1343">IF(AJ710="t",0,INT(BL710))</f>
        <v>0</v>
      </c>
      <c r="BU710" s="62">
        <f t="shared" ref="BU710:BU750" si="1344">IF(AJ710="t",AO710,IF(INT((BL710-BT710)*60)&lt;0,1,INT((BL710-BT710)*60)))</f>
        <v>1</v>
      </c>
      <c r="BV710" s="62">
        <f t="shared" ref="BV710:BV750" si="1345">IF(AJ710="t",0,ROUND((((BL710-BT710)*60)-BU710)*60,0))</f>
        <v>29</v>
      </c>
      <c r="BW710" s="62">
        <f t="shared" ref="BW710:BW750" si="1346">IF(AJ710="t",0,INT(BM710))</f>
        <v>0</v>
      </c>
      <c r="BX710" s="62">
        <f t="shared" ref="BX710:BX750" si="1347">IF(AJ710="t",AP710,IF(INT((BM710-BW710)*60)&lt;0,1,INT((BM710-BW710)*60)))</f>
        <v>1</v>
      </c>
      <c r="BY710" s="62">
        <f t="shared" ref="BY710:BY750" si="1348">IF(AJ710="t",0,ROUND((((BM710-BW710)*60)-BX710)*60,0))</f>
        <v>22</v>
      </c>
      <c r="BZ710" s="63">
        <f t="shared" ref="BZ710:BZ750" si="1349">BA710+TIME(BN710,BO710,BP710)</f>
        <v>0.58484953703703679</v>
      </c>
      <c r="CA710" s="63">
        <f t="shared" ref="CA710:CA750" si="1350">BB710+TIME(BN710,BO710,BP710)</f>
        <v>0.59040509259259244</v>
      </c>
      <c r="CB710" s="63">
        <f t="shared" ref="CB710:CB750" si="1351">BC710+TIME(BQ710,BR710,BS710)</f>
        <v>0.57944444444444443</v>
      </c>
      <c r="CC710" s="63">
        <f t="shared" ref="CC710:CC750" si="1352">BD710+TIME(BQ710,BR710,BS710)</f>
        <v>0.62527777777777771</v>
      </c>
      <c r="CD710" s="63">
        <f t="shared" ref="CD710:CD750" si="1353">BE710+TIME(BT710,BU710,BV710)</f>
        <v>0.60644675925925939</v>
      </c>
      <c r="CE710" s="63">
        <f t="shared" ref="CE710:CE750" si="1354">BF710+TIME(BT710,BU710,BV710)</f>
        <v>0.61686342592592602</v>
      </c>
      <c r="CF710" s="63">
        <f t="shared" ref="CF710:CF750" si="1355">BG710+TIME(BW710,BX710,BY710)</f>
        <v>0.61862268518518515</v>
      </c>
      <c r="CG710" s="63">
        <f t="shared" ref="CG710:CG750" si="1356">BH710+TIME(BW710,BX710,BY710)</f>
        <v>0.61792824074074071</v>
      </c>
      <c r="CH710" s="36"/>
      <c r="CI710" s="36"/>
      <c r="CJ710" s="36"/>
      <c r="CK710" s="36"/>
      <c r="CL710" s="60">
        <v>60</v>
      </c>
    </row>
    <row r="711" spans="1:90" ht="26.25" customHeight="1" x14ac:dyDescent="0.25">
      <c r="A711" s="37">
        <v>54</v>
      </c>
      <c r="E711" s="39"/>
      <c r="F711" s="42"/>
      <c r="G711" s="77">
        <v>240.52</v>
      </c>
      <c r="H711" s="41">
        <f t="shared" si="1167"/>
        <v>250.34</v>
      </c>
      <c r="I711" s="42">
        <v>250.17</v>
      </c>
      <c r="J711" s="43">
        <f t="shared" si="1164"/>
        <v>-8.873965703320942E-4</v>
      </c>
      <c r="K711" s="44">
        <f t="shared" si="1165"/>
        <v>-0.22199999999997999</v>
      </c>
      <c r="L711" s="76" t="s">
        <v>464</v>
      </c>
      <c r="M711" s="127" t="s">
        <v>1229</v>
      </c>
      <c r="N711" s="46">
        <f t="shared" si="1309"/>
        <v>250.39199999999997</v>
      </c>
      <c r="O711" s="46">
        <f t="shared" si="1272"/>
        <v>-0.11000000000000001</v>
      </c>
      <c r="P711" s="42">
        <v>250.48</v>
      </c>
      <c r="Q711" s="46">
        <f t="shared" si="1290"/>
        <v>9.8800000000000008</v>
      </c>
      <c r="R711" s="37">
        <v>240.52</v>
      </c>
      <c r="S711" s="46">
        <f t="shared" si="1291"/>
        <v>9.6859999999999999</v>
      </c>
      <c r="T711" s="40">
        <v>240.72</v>
      </c>
      <c r="U711" s="47" t="str">
        <f t="shared" si="1304"/>
        <v/>
      </c>
      <c r="V711" s="47" t="str">
        <f t="shared" si="1305"/>
        <v/>
      </c>
      <c r="W711" s="50"/>
      <c r="X711" s="50"/>
      <c r="Y711" s="50"/>
      <c r="Z711" s="50"/>
      <c r="AA711" s="50"/>
      <c r="AB711" s="50"/>
      <c r="AC711" s="50"/>
      <c r="AD711" s="50"/>
      <c r="AE711" s="51">
        <f t="shared" si="1311"/>
        <v>54</v>
      </c>
      <c r="AF711" s="51" t="str">
        <f t="shared" si="1312"/>
        <v/>
      </c>
      <c r="AG711" s="51" t="str">
        <f t="shared" si="1313"/>
        <v/>
      </c>
      <c r="AH711" s="51" t="str">
        <f t="shared" si="1314"/>
        <v/>
      </c>
      <c r="AI711" s="52">
        <f t="shared" si="1315"/>
        <v>250.34</v>
      </c>
      <c r="AJ711" s="51"/>
      <c r="AK711" s="53"/>
      <c r="AL711" s="52"/>
      <c r="AM711" s="53">
        <f t="shared" si="1320"/>
        <v>40</v>
      </c>
      <c r="AN711" s="53">
        <f>IF(AJ711&lt;&gt;"",IF(AJ711="o",VLOOKUP(AM711,OpenSect!$A$1:$D$11,2),IF(AJ711="u",VLOOKUP(AM711,UpHill!$A$1:$D$35,2),IF(AJ711="d",VLOOKUP(AM711,DownHill!$A$3:$D$29,2),IF(AJ711="f",VLOOKUP(AM711,FlatUnd!$A$2:$D$30,2),IF(AJ711="t",VLOOKUP(AM711,TimeAdd!$A$1:$D$176,2),IF(AJ711="l",VLOOKUP(AM711,SLimit!$A$1:$D$8,2),AN710)))))),AN710)</f>
        <v>45</v>
      </c>
      <c r="AO711" s="53">
        <f>IF(AJ711&lt;&gt;"",IF(AJ711="o",VLOOKUP(AM711,OpenSect!$A$1:$D$11,3),IF(AJ711="u",VLOOKUP(AM711,UpHill!$A$1:$D$35,3),IF(AJ711="d",VLOOKUP(AM711,DownHill!$A$3:$D$29,3),IF(AJ711="f",VLOOKUP(AM711,FlatUnd!$A$2:$D$30,3),IF(AJ711="t",VLOOKUP(AM711,TimeAdd!$A$1:$D$18,3),IF(AJ711="l",VLOOKUP(AM711,SLimit!$A$1:$D$8,3),AO710)))))),AO710)</f>
        <v>50</v>
      </c>
      <c r="AP711" s="53">
        <f>IF(AJ711&lt;&gt;"",IF(AJ711="o",VLOOKUP(AM711,OpenSect!$A$1:$D$11,4),IF(AJ711="u",VLOOKUP(AM711,UpHill!$A$1:$D$35,4),IF(AJ711="d",VLOOKUP(AM711,DownHill!$A$3:$D$29,4),IF(AJ711="f",VLOOKUP(AM711,FlatUnd!$A$2:$D$30,4),IF(AJ711="t",VLOOKUP(AM711,TimeAdd!$A$1:$D$18,4),IF(AJ711="l",VLOOKUP(AM711,SLimit!$A$1:$D$8,4),AP710)))))),AP710)</f>
        <v>54</v>
      </c>
      <c r="AQ711" s="53" t="str">
        <f t="shared" si="1321"/>
        <v>60</v>
      </c>
      <c r="AR711" s="54" t="str">
        <f t="shared" si="1322"/>
        <v>N11 Newcastle 91</v>
      </c>
      <c r="AS711" s="55"/>
      <c r="AT711" s="55"/>
      <c r="AU711" s="56">
        <f>IF(GroupStTimes!$A$8=0,MIN(CB711,CD711,CF711),MIN(BZ711,CB711,CD711,CF711))</f>
        <v>0.57953703703703707</v>
      </c>
      <c r="AV711" s="56">
        <f>IF(GroupStTimes!$A$8=0,MAX(CC711,CE711,CG711),MAX(CA711,CC711,CE711,CG711))</f>
        <v>0.62537037037037035</v>
      </c>
      <c r="AW711" s="57" t="str">
        <f t="shared" si="1323"/>
        <v/>
      </c>
      <c r="AX711" s="58" t="str">
        <f t="shared" si="1324"/>
        <v/>
      </c>
      <c r="AY711" s="58" t="str">
        <f t="shared" si="1325"/>
        <v/>
      </c>
      <c r="AZ711" s="31">
        <f t="shared" si="1326"/>
        <v>249.01</v>
      </c>
      <c r="BA711" s="59">
        <f t="shared" si="1327"/>
        <v>0.58356481481481459</v>
      </c>
      <c r="BB711" s="59">
        <f t="shared" si="1328"/>
        <v>0.58912037037037024</v>
      </c>
      <c r="BC711" s="59">
        <f t="shared" si="1329"/>
        <v>0.57831018518518518</v>
      </c>
      <c r="BD711" s="59">
        <f t="shared" si="1330"/>
        <v>0.62414351851851846</v>
      </c>
      <c r="BE711" s="59">
        <f t="shared" si="1331"/>
        <v>0.60541666666666683</v>
      </c>
      <c r="BF711" s="59">
        <f t="shared" si="1332"/>
        <v>0.61583333333333345</v>
      </c>
      <c r="BG711" s="59">
        <f t="shared" si="1333"/>
        <v>0.61767361111111108</v>
      </c>
      <c r="BH711" s="59">
        <f t="shared" si="1334"/>
        <v>0.61697916666666663</v>
      </c>
      <c r="BI711" s="31">
        <f t="shared" si="1335"/>
        <v>1.3300000000000125</v>
      </c>
      <c r="BJ711" s="61">
        <f t="shared" ref="BJ711:BM711" si="1357">IF($AJ710="t",IF(AM709=0,0,$BI711/AM709),IF(AM710=0,0,$BI711/AM710))</f>
        <v>3.3250000000000314E-2</v>
      </c>
      <c r="BK711" s="61">
        <f t="shared" si="1357"/>
        <v>2.9555555555555835E-2</v>
      </c>
      <c r="BL711" s="61">
        <f t="shared" si="1357"/>
        <v>2.6600000000000248E-2</v>
      </c>
      <c r="BM711" s="61">
        <f t="shared" si="1357"/>
        <v>2.4629629629629862E-2</v>
      </c>
      <c r="BN711" s="62">
        <f t="shared" si="1337"/>
        <v>0</v>
      </c>
      <c r="BO711" s="62">
        <f t="shared" si="1338"/>
        <v>1</v>
      </c>
      <c r="BP711" s="62">
        <f t="shared" si="1339"/>
        <v>60</v>
      </c>
      <c r="BQ711" s="62">
        <f t="shared" si="1340"/>
        <v>0</v>
      </c>
      <c r="BR711" s="62">
        <f t="shared" si="1341"/>
        <v>1</v>
      </c>
      <c r="BS711" s="62">
        <f t="shared" si="1342"/>
        <v>46</v>
      </c>
      <c r="BT711" s="62">
        <f t="shared" si="1343"/>
        <v>0</v>
      </c>
      <c r="BU711" s="62">
        <f t="shared" si="1344"/>
        <v>1</v>
      </c>
      <c r="BV711" s="62">
        <f t="shared" si="1345"/>
        <v>36</v>
      </c>
      <c r="BW711" s="62">
        <f t="shared" si="1346"/>
        <v>0</v>
      </c>
      <c r="BX711" s="62">
        <f t="shared" si="1347"/>
        <v>1</v>
      </c>
      <c r="BY711" s="62">
        <f t="shared" si="1348"/>
        <v>29</v>
      </c>
      <c r="BZ711" s="63">
        <f t="shared" si="1349"/>
        <v>0.58495370370370348</v>
      </c>
      <c r="CA711" s="63">
        <f t="shared" si="1350"/>
        <v>0.59050925925925912</v>
      </c>
      <c r="CB711" s="63">
        <f t="shared" si="1351"/>
        <v>0.57953703703703707</v>
      </c>
      <c r="CC711" s="63">
        <f t="shared" si="1352"/>
        <v>0.62537037037037035</v>
      </c>
      <c r="CD711" s="63">
        <f t="shared" si="1353"/>
        <v>0.60652777777777789</v>
      </c>
      <c r="CE711" s="63">
        <f t="shared" si="1354"/>
        <v>0.61694444444444452</v>
      </c>
      <c r="CF711" s="63">
        <f t="shared" si="1355"/>
        <v>0.61870370370370364</v>
      </c>
      <c r="CG711" s="63">
        <f t="shared" si="1356"/>
        <v>0.6180092592592592</v>
      </c>
      <c r="CH711" s="36"/>
      <c r="CI711" s="36"/>
      <c r="CJ711" s="36"/>
      <c r="CK711" s="36"/>
      <c r="CL711" s="60">
        <v>60</v>
      </c>
    </row>
    <row r="712" spans="1:90" ht="26.25" customHeight="1" x14ac:dyDescent="0.25">
      <c r="E712" s="39"/>
      <c r="F712" s="42"/>
      <c r="G712" s="78"/>
      <c r="H712" s="41">
        <f t="shared" si="1167"/>
        <v>250.24</v>
      </c>
      <c r="I712" s="42">
        <v>250.04</v>
      </c>
      <c r="J712" s="43">
        <f t="shared" si="1164"/>
        <v>-7.9987202047667827E-4</v>
      </c>
      <c r="K712" s="44">
        <f t="shared" si="1165"/>
        <v>-0.19999999999998863</v>
      </c>
      <c r="L712" s="76" t="s">
        <v>1264</v>
      </c>
      <c r="M712" s="127" t="s">
        <v>1229</v>
      </c>
      <c r="N712" s="46">
        <f t="shared" si="1309"/>
        <v>250.23999999999998</v>
      </c>
      <c r="O712" s="46">
        <f t="shared" si="1272"/>
        <v>-0.11000000000000001</v>
      </c>
      <c r="P712" s="42">
        <v>250.35</v>
      </c>
      <c r="Q712" s="37"/>
      <c r="R712" s="37"/>
      <c r="S712" s="46"/>
      <c r="T712" s="40"/>
      <c r="U712" s="47" t="str">
        <f t="shared" si="1304"/>
        <v/>
      </c>
      <c r="V712" s="47" t="str">
        <f t="shared" si="1305"/>
        <v/>
      </c>
      <c r="W712" s="50"/>
      <c r="X712" s="50"/>
      <c r="Y712" s="50"/>
      <c r="Z712" s="50"/>
      <c r="AA712" s="50"/>
      <c r="AB712" s="50"/>
      <c r="AC712" s="50"/>
      <c r="AD712" s="50"/>
      <c r="AE712" s="51" t="str">
        <f t="shared" si="1311"/>
        <v/>
      </c>
      <c r="AF712" s="51" t="str">
        <f t="shared" si="1312"/>
        <v/>
      </c>
      <c r="AG712" s="51" t="str">
        <f t="shared" si="1313"/>
        <v/>
      </c>
      <c r="AH712" s="51" t="str">
        <f t="shared" si="1314"/>
        <v/>
      </c>
      <c r="AI712" s="52">
        <f t="shared" si="1315"/>
        <v>250.24</v>
      </c>
      <c r="AJ712" s="51"/>
      <c r="AK712" s="53"/>
      <c r="AL712" s="52"/>
      <c r="AM712" s="53">
        <f t="shared" si="1320"/>
        <v>40</v>
      </c>
      <c r="AN712" s="53">
        <f>IF(AJ712&lt;&gt;"",IF(AJ712="o",VLOOKUP(AM712,OpenSect!$A$1:$D$11,2),IF(AJ712="u",VLOOKUP(AM712,UpHill!$A$1:$D$35,2),IF(AJ712="d",VLOOKUP(AM712,DownHill!$A$3:$D$29,2),IF(AJ712="f",VLOOKUP(AM712,FlatUnd!$A$2:$D$30,2),IF(AJ712="t",VLOOKUP(AM712,TimeAdd!$A$1:$D$176,2),IF(AJ712="l",VLOOKUP(AM712,SLimit!$A$1:$D$8,2),AN711)))))),AN711)</f>
        <v>45</v>
      </c>
      <c r="AO712" s="53">
        <f>IF(AJ712&lt;&gt;"",IF(AJ712="o",VLOOKUP(AM712,OpenSect!$A$1:$D$11,3),IF(AJ712="u",VLOOKUP(AM712,UpHill!$A$1:$D$35,3),IF(AJ712="d",VLOOKUP(AM712,DownHill!$A$3:$D$29,3),IF(AJ712="f",VLOOKUP(AM712,FlatUnd!$A$2:$D$30,3),IF(AJ712="t",VLOOKUP(AM712,TimeAdd!$A$1:$D$18,3),IF(AJ712="l",VLOOKUP(AM712,SLimit!$A$1:$D$8,3),AO711)))))),AO711)</f>
        <v>50</v>
      </c>
      <c r="AP712" s="53">
        <f>IF(AJ712&lt;&gt;"",IF(AJ712="o",VLOOKUP(AM712,OpenSect!$A$1:$D$11,4),IF(AJ712="u",VLOOKUP(AM712,UpHill!$A$1:$D$35,4),IF(AJ712="d",VLOOKUP(AM712,DownHill!$A$3:$D$29,4),IF(AJ712="f",VLOOKUP(AM712,FlatUnd!$A$2:$D$30,4),IF(AJ712="t",VLOOKUP(AM712,TimeAdd!$A$1:$D$18,4),IF(AJ712="l",VLOOKUP(AM712,SLimit!$A$1:$D$8,4),AP711)))))),AP711)</f>
        <v>54</v>
      </c>
      <c r="AQ712" s="53" t="str">
        <f t="shared" si="1321"/>
        <v>60</v>
      </c>
      <c r="AR712" s="54" t="str">
        <f t="shared" si="1322"/>
        <v>Construction 60 Speed limit.</v>
      </c>
      <c r="AS712" s="55"/>
      <c r="AT712" s="55"/>
      <c r="AU712" s="56">
        <f>IF(GroupStTimes!$A$8=0,MIN(CB712,CD712,CF712),MIN(BZ712,CB712,CD712,CF712))</f>
        <v>0.57944444444444443</v>
      </c>
      <c r="AV712" s="56">
        <f>IF(GroupStTimes!$A$8=0,MAX(CC712,CE712,CG712),MAX(CA712,CC712,CE712,CG712))</f>
        <v>0.62527777777777771</v>
      </c>
      <c r="AW712" s="57" t="str">
        <f t="shared" si="1323"/>
        <v/>
      </c>
      <c r="AX712" s="58" t="str">
        <f t="shared" si="1324"/>
        <v/>
      </c>
      <c r="AY712" s="58" t="str">
        <f t="shared" si="1325"/>
        <v/>
      </c>
      <c r="AZ712" s="31">
        <f t="shared" si="1326"/>
        <v>249.01</v>
      </c>
      <c r="BA712" s="59">
        <f t="shared" si="1327"/>
        <v>0.58356481481481459</v>
      </c>
      <c r="BB712" s="59">
        <f t="shared" si="1328"/>
        <v>0.58912037037037024</v>
      </c>
      <c r="BC712" s="59">
        <f t="shared" si="1329"/>
        <v>0.57831018518518518</v>
      </c>
      <c r="BD712" s="59">
        <f t="shared" si="1330"/>
        <v>0.62414351851851846</v>
      </c>
      <c r="BE712" s="59">
        <f t="shared" si="1331"/>
        <v>0.60541666666666683</v>
      </c>
      <c r="BF712" s="59">
        <f t="shared" si="1332"/>
        <v>0.61583333333333345</v>
      </c>
      <c r="BG712" s="59">
        <f t="shared" si="1333"/>
        <v>0.61767361111111108</v>
      </c>
      <c r="BH712" s="59">
        <f t="shared" si="1334"/>
        <v>0.61697916666666663</v>
      </c>
      <c r="BI712" s="31">
        <f t="shared" si="1335"/>
        <v>1.2300000000000182</v>
      </c>
      <c r="BJ712" s="61">
        <f t="shared" ref="BJ712:BM712" si="1358">IF($AJ711="t",IF(AM710=0,0,$BI712/AM710),IF(AM711=0,0,$BI712/AM711))</f>
        <v>3.0750000000000454E-2</v>
      </c>
      <c r="BK712" s="61">
        <f t="shared" si="1358"/>
        <v>2.7333333333333737E-2</v>
      </c>
      <c r="BL712" s="61">
        <f t="shared" si="1358"/>
        <v>2.4600000000000365E-2</v>
      </c>
      <c r="BM712" s="61">
        <f t="shared" si="1358"/>
        <v>2.2777777777778115E-2</v>
      </c>
      <c r="BN712" s="62">
        <f t="shared" si="1337"/>
        <v>0</v>
      </c>
      <c r="BO712" s="62">
        <f t="shared" si="1338"/>
        <v>1</v>
      </c>
      <c r="BP712" s="62">
        <f t="shared" si="1339"/>
        <v>51</v>
      </c>
      <c r="BQ712" s="62">
        <f t="shared" si="1340"/>
        <v>0</v>
      </c>
      <c r="BR712" s="62">
        <f t="shared" si="1341"/>
        <v>1</v>
      </c>
      <c r="BS712" s="62">
        <f t="shared" si="1342"/>
        <v>38</v>
      </c>
      <c r="BT712" s="62">
        <f t="shared" si="1343"/>
        <v>0</v>
      </c>
      <c r="BU712" s="62">
        <f t="shared" si="1344"/>
        <v>1</v>
      </c>
      <c r="BV712" s="62">
        <f t="shared" si="1345"/>
        <v>29</v>
      </c>
      <c r="BW712" s="62">
        <f t="shared" si="1346"/>
        <v>0</v>
      </c>
      <c r="BX712" s="62">
        <f t="shared" si="1347"/>
        <v>1</v>
      </c>
      <c r="BY712" s="62">
        <f t="shared" si="1348"/>
        <v>22</v>
      </c>
      <c r="BZ712" s="63">
        <f t="shared" si="1349"/>
        <v>0.58484953703703679</v>
      </c>
      <c r="CA712" s="63">
        <f t="shared" si="1350"/>
        <v>0.59040509259259244</v>
      </c>
      <c r="CB712" s="63">
        <f t="shared" si="1351"/>
        <v>0.57944444444444443</v>
      </c>
      <c r="CC712" s="63">
        <f t="shared" si="1352"/>
        <v>0.62527777777777771</v>
      </c>
      <c r="CD712" s="63">
        <f t="shared" si="1353"/>
        <v>0.60644675925925939</v>
      </c>
      <c r="CE712" s="63">
        <f t="shared" si="1354"/>
        <v>0.61686342592592602</v>
      </c>
      <c r="CF712" s="63">
        <f t="shared" si="1355"/>
        <v>0.61862268518518515</v>
      </c>
      <c r="CG712" s="63">
        <f t="shared" si="1356"/>
        <v>0.61792824074074071</v>
      </c>
      <c r="CH712" s="36"/>
      <c r="CI712" s="36"/>
      <c r="CJ712" s="36"/>
      <c r="CK712" s="36"/>
      <c r="CL712" s="60">
        <v>60</v>
      </c>
    </row>
    <row r="713" spans="1:90" ht="26.25" customHeight="1" x14ac:dyDescent="0.25">
      <c r="E713" s="39"/>
      <c r="F713" s="42"/>
      <c r="G713" s="78"/>
      <c r="H713" s="41">
        <f t="shared" si="1167"/>
        <v>250.74</v>
      </c>
      <c r="I713" s="42">
        <v>250.54</v>
      </c>
      <c r="J713" s="43">
        <f t="shared" si="1164"/>
        <v>-7.9827572443517459E-4</v>
      </c>
      <c r="K713" s="44">
        <f t="shared" si="1165"/>
        <v>-0.19999999999998863</v>
      </c>
      <c r="L713" s="76" t="s">
        <v>1265</v>
      </c>
      <c r="M713" s="127" t="s">
        <v>1229</v>
      </c>
      <c r="N713" s="46">
        <f t="shared" si="1309"/>
        <v>250.73999999999998</v>
      </c>
      <c r="O713" s="46">
        <f t="shared" si="1272"/>
        <v>-0.11000000000000001</v>
      </c>
      <c r="P713" s="42">
        <v>250.85</v>
      </c>
      <c r="Q713" s="37"/>
      <c r="R713" s="37"/>
      <c r="S713" s="46"/>
      <c r="T713" s="40"/>
      <c r="U713" s="47" t="str">
        <f t="shared" si="1304"/>
        <v/>
      </c>
      <c r="V713" s="47" t="str">
        <f t="shared" si="1305"/>
        <v/>
      </c>
      <c r="W713" s="50"/>
      <c r="X713" s="50"/>
      <c r="Y713" s="50"/>
      <c r="Z713" s="50"/>
      <c r="AA713" s="50"/>
      <c r="AB713" s="50"/>
      <c r="AC713" s="50"/>
      <c r="AD713" s="50"/>
      <c r="AE713" s="51" t="str">
        <f t="shared" si="1311"/>
        <v/>
      </c>
      <c r="AF713" s="51" t="str">
        <f t="shared" si="1312"/>
        <v/>
      </c>
      <c r="AG713" s="51" t="str">
        <f t="shared" si="1313"/>
        <v/>
      </c>
      <c r="AH713" s="51" t="str">
        <f t="shared" si="1314"/>
        <v/>
      </c>
      <c r="AI713" s="52">
        <f t="shared" si="1315"/>
        <v>250.74</v>
      </c>
      <c r="AJ713" s="51"/>
      <c r="AK713" s="53"/>
      <c r="AL713" s="52"/>
      <c r="AM713" s="53">
        <f t="shared" si="1320"/>
        <v>40</v>
      </c>
      <c r="AN713" s="53">
        <f>IF(AJ713&lt;&gt;"",IF(AJ713="o",VLOOKUP(AM713,OpenSect!$A$1:$D$11,2),IF(AJ713="u",VLOOKUP(AM713,UpHill!$A$1:$D$35,2),IF(AJ713="d",VLOOKUP(AM713,DownHill!$A$3:$D$29,2),IF(AJ713="f",VLOOKUP(AM713,FlatUnd!$A$2:$D$30,2),IF(AJ713="t",VLOOKUP(AM713,TimeAdd!$A$1:$D$176,2),IF(AJ713="l",VLOOKUP(AM713,SLimit!$A$1:$D$8,2),AN712)))))),AN712)</f>
        <v>45</v>
      </c>
      <c r="AO713" s="53">
        <f>IF(AJ713&lt;&gt;"",IF(AJ713="o",VLOOKUP(AM713,OpenSect!$A$1:$D$11,3),IF(AJ713="u",VLOOKUP(AM713,UpHill!$A$1:$D$35,3),IF(AJ713="d",VLOOKUP(AM713,DownHill!$A$3:$D$29,3),IF(AJ713="f",VLOOKUP(AM713,FlatUnd!$A$2:$D$30,3),IF(AJ713="t",VLOOKUP(AM713,TimeAdd!$A$1:$D$18,3),IF(AJ713="l",VLOOKUP(AM713,SLimit!$A$1:$D$8,3),AO712)))))),AO712)</f>
        <v>50</v>
      </c>
      <c r="AP713" s="53">
        <f>IF(AJ713&lt;&gt;"",IF(AJ713="o",VLOOKUP(AM713,OpenSect!$A$1:$D$11,4),IF(AJ713="u",VLOOKUP(AM713,UpHill!$A$1:$D$35,4),IF(AJ713="d",VLOOKUP(AM713,DownHill!$A$3:$D$29,4),IF(AJ713="f",VLOOKUP(AM713,FlatUnd!$A$2:$D$30,4),IF(AJ713="t",VLOOKUP(AM713,TimeAdd!$A$1:$D$18,4),IF(AJ713="l",VLOOKUP(AM713,SLimit!$A$1:$D$8,4),AP712)))))),AP712)</f>
        <v>54</v>
      </c>
      <c r="AQ713" s="53" t="str">
        <f t="shared" si="1321"/>
        <v>60</v>
      </c>
      <c r="AR713" s="54" t="str">
        <f t="shared" si="1322"/>
        <v>12,0 km plate</v>
      </c>
      <c r="AS713" s="55"/>
      <c r="AT713" s="55"/>
      <c r="AU713" s="56">
        <f>IF(GroupStTimes!$A$8=0,MIN(CB713,CD713,CF713),MIN(BZ713,CB713,CD713,CF713))</f>
        <v>0.57990740740740743</v>
      </c>
      <c r="AV713" s="56">
        <f>IF(GroupStTimes!$A$8=0,MAX(CC713,CE713,CG713),MAX(CA713,CC713,CE713,CG713))</f>
        <v>0.62574074074074071</v>
      </c>
      <c r="AW713" s="57" t="str">
        <f t="shared" si="1323"/>
        <v/>
      </c>
      <c r="AX713" s="58" t="str">
        <f t="shared" si="1324"/>
        <v/>
      </c>
      <c r="AY713" s="58" t="str">
        <f t="shared" si="1325"/>
        <v/>
      </c>
      <c r="AZ713" s="31">
        <f t="shared" si="1326"/>
        <v>249.01</v>
      </c>
      <c r="BA713" s="59">
        <f t="shared" si="1327"/>
        <v>0.58356481481481459</v>
      </c>
      <c r="BB713" s="59">
        <f t="shared" si="1328"/>
        <v>0.58912037037037024</v>
      </c>
      <c r="BC713" s="59">
        <f t="shared" si="1329"/>
        <v>0.57831018518518518</v>
      </c>
      <c r="BD713" s="59">
        <f t="shared" si="1330"/>
        <v>0.62414351851851846</v>
      </c>
      <c r="BE713" s="59">
        <f t="shared" si="1331"/>
        <v>0.60541666666666683</v>
      </c>
      <c r="BF713" s="59">
        <f t="shared" si="1332"/>
        <v>0.61583333333333345</v>
      </c>
      <c r="BG713" s="59">
        <f t="shared" si="1333"/>
        <v>0.61767361111111108</v>
      </c>
      <c r="BH713" s="59">
        <f t="shared" si="1334"/>
        <v>0.61697916666666663</v>
      </c>
      <c r="BI713" s="31">
        <f t="shared" si="1335"/>
        <v>1.7300000000000182</v>
      </c>
      <c r="BJ713" s="61">
        <f t="shared" ref="BJ713:BM713" si="1359">IF($AJ712="t",IF(AM711=0,0,$BI713/AM711),IF(AM712=0,0,$BI713/AM712))</f>
        <v>4.3250000000000455E-2</v>
      </c>
      <c r="BK713" s="61">
        <f t="shared" si="1359"/>
        <v>3.844444444444485E-2</v>
      </c>
      <c r="BL713" s="61">
        <f t="shared" si="1359"/>
        <v>3.4600000000000367E-2</v>
      </c>
      <c r="BM713" s="61">
        <f t="shared" si="1359"/>
        <v>3.2037037037037371E-2</v>
      </c>
      <c r="BN713" s="62">
        <f t="shared" si="1337"/>
        <v>0</v>
      </c>
      <c r="BO713" s="62">
        <f t="shared" si="1338"/>
        <v>2</v>
      </c>
      <c r="BP713" s="62">
        <f t="shared" si="1339"/>
        <v>36</v>
      </c>
      <c r="BQ713" s="62">
        <f t="shared" si="1340"/>
        <v>0</v>
      </c>
      <c r="BR713" s="62">
        <f t="shared" si="1341"/>
        <v>2</v>
      </c>
      <c r="BS713" s="62">
        <f t="shared" si="1342"/>
        <v>18</v>
      </c>
      <c r="BT713" s="62">
        <f t="shared" si="1343"/>
        <v>0</v>
      </c>
      <c r="BU713" s="62">
        <f t="shared" si="1344"/>
        <v>2</v>
      </c>
      <c r="BV713" s="62">
        <f t="shared" si="1345"/>
        <v>5</v>
      </c>
      <c r="BW713" s="62">
        <f t="shared" si="1346"/>
        <v>0</v>
      </c>
      <c r="BX713" s="62">
        <f t="shared" si="1347"/>
        <v>1</v>
      </c>
      <c r="BY713" s="62">
        <f t="shared" si="1348"/>
        <v>55</v>
      </c>
      <c r="BZ713" s="63">
        <f t="shared" si="1349"/>
        <v>0.5853703703703701</v>
      </c>
      <c r="CA713" s="63">
        <f t="shared" si="1350"/>
        <v>0.59092592592592574</v>
      </c>
      <c r="CB713" s="63">
        <f t="shared" si="1351"/>
        <v>0.57990740740740743</v>
      </c>
      <c r="CC713" s="63">
        <f t="shared" si="1352"/>
        <v>0.62574074074074071</v>
      </c>
      <c r="CD713" s="63">
        <f t="shared" si="1353"/>
        <v>0.60686342592592613</v>
      </c>
      <c r="CE713" s="63">
        <f t="shared" si="1354"/>
        <v>0.61728009259259276</v>
      </c>
      <c r="CF713" s="63">
        <f t="shared" si="1355"/>
        <v>0.61900462962962954</v>
      </c>
      <c r="CG713" s="63">
        <f t="shared" si="1356"/>
        <v>0.6183101851851851</v>
      </c>
      <c r="CH713" s="36"/>
      <c r="CI713" s="36"/>
      <c r="CJ713" s="36"/>
      <c r="CK713" s="36"/>
      <c r="CL713" s="60">
        <v>60</v>
      </c>
    </row>
    <row r="714" spans="1:90" ht="26.25" customHeight="1" x14ac:dyDescent="0.25">
      <c r="A714" s="37">
        <v>54</v>
      </c>
      <c r="E714" s="39"/>
      <c r="F714" s="42"/>
      <c r="G714" s="77">
        <v>241.01</v>
      </c>
      <c r="H714" s="41">
        <f t="shared" si="1167"/>
        <v>250.83</v>
      </c>
      <c r="I714" s="42">
        <v>250.66</v>
      </c>
      <c r="J714" s="43">
        <f t="shared" si="1164"/>
        <v>-8.8566185270876887E-4</v>
      </c>
      <c r="K714" s="44">
        <f t="shared" si="1165"/>
        <v>-0.22199999999997999</v>
      </c>
      <c r="L714" s="76" t="s">
        <v>465</v>
      </c>
      <c r="M714" s="127" t="s">
        <v>1229</v>
      </c>
      <c r="N714" s="46">
        <f t="shared" si="1309"/>
        <v>250.88199999999998</v>
      </c>
      <c r="O714" s="46">
        <f t="shared" si="1272"/>
        <v>-0.11000000000000001</v>
      </c>
      <c r="P714" s="42">
        <v>250.97</v>
      </c>
      <c r="Q714" s="46">
        <f t="shared" ref="Q714:Q748" si="1360">10.09-0.17-0.04</f>
        <v>9.8800000000000008</v>
      </c>
      <c r="R714" s="37">
        <v>241.01</v>
      </c>
      <c r="S714" s="46">
        <f t="shared" ref="S714:S748" si="1361">10.09-0.2-0.17-0.034</f>
        <v>9.6859999999999999</v>
      </c>
      <c r="T714" s="40">
        <v>241.20999999999998</v>
      </c>
      <c r="U714" s="47" t="str">
        <f t="shared" si="1304"/>
        <v/>
      </c>
      <c r="V714" s="47" t="str">
        <f t="shared" si="1305"/>
        <v/>
      </c>
      <c r="W714" s="50"/>
      <c r="X714" s="50"/>
      <c r="Y714" s="50"/>
      <c r="Z714" s="50"/>
      <c r="AA714" s="50"/>
      <c r="AB714" s="50"/>
      <c r="AC714" s="50"/>
      <c r="AD714" s="50"/>
      <c r="AE714" s="51">
        <f t="shared" si="1311"/>
        <v>54</v>
      </c>
      <c r="AF714" s="51" t="str">
        <f t="shared" si="1312"/>
        <v/>
      </c>
      <c r="AG714" s="51" t="str">
        <f t="shared" si="1313"/>
        <v/>
      </c>
      <c r="AH714" s="51" t="str">
        <f t="shared" si="1314"/>
        <v/>
      </c>
      <c r="AI714" s="52">
        <f t="shared" si="1315"/>
        <v>250.83</v>
      </c>
      <c r="AJ714" s="51"/>
      <c r="AK714" s="53"/>
      <c r="AL714" s="52"/>
      <c r="AM714" s="53">
        <f t="shared" si="1320"/>
        <v>40</v>
      </c>
      <c r="AN714" s="53">
        <f>IF(AJ714&lt;&gt;"",IF(AJ714="o",VLOOKUP(AM714,OpenSect!$A$1:$D$11,2),IF(AJ714="u",VLOOKUP(AM714,UpHill!$A$1:$D$35,2),IF(AJ714="d",VLOOKUP(AM714,DownHill!$A$3:$D$29,2),IF(AJ714="f",VLOOKUP(AM714,FlatUnd!$A$2:$D$30,2),IF(AJ714="t",VLOOKUP(AM714,TimeAdd!$A$1:$D$176,2),IF(AJ714="l",VLOOKUP(AM714,SLimit!$A$1:$D$8,2),AN713)))))),AN713)</f>
        <v>45</v>
      </c>
      <c r="AO714" s="53">
        <f>IF(AJ714&lt;&gt;"",IF(AJ714="o",VLOOKUP(AM714,OpenSect!$A$1:$D$11,3),IF(AJ714="u",VLOOKUP(AM714,UpHill!$A$1:$D$35,3),IF(AJ714="d",VLOOKUP(AM714,DownHill!$A$3:$D$29,3),IF(AJ714="f",VLOOKUP(AM714,FlatUnd!$A$2:$D$30,3),IF(AJ714="t",VLOOKUP(AM714,TimeAdd!$A$1:$D$18,3),IF(AJ714="l",VLOOKUP(AM714,SLimit!$A$1:$D$8,3),AO713)))))),AO713)</f>
        <v>50</v>
      </c>
      <c r="AP714" s="53">
        <f>IF(AJ714&lt;&gt;"",IF(AJ714="o",VLOOKUP(AM714,OpenSect!$A$1:$D$11,4),IF(AJ714="u",VLOOKUP(AM714,UpHill!$A$1:$D$35,4),IF(AJ714="d",VLOOKUP(AM714,DownHill!$A$3:$D$29,4),IF(AJ714="f",VLOOKUP(AM714,FlatUnd!$A$2:$D$30,4),IF(AJ714="t",VLOOKUP(AM714,TimeAdd!$A$1:$D$18,4),IF(AJ714="l",VLOOKUP(AM714,SLimit!$A$1:$D$8,4),AP713)))))),AP713)</f>
        <v>54</v>
      </c>
      <c r="AQ714" s="53" t="str">
        <f t="shared" si="1321"/>
        <v>60</v>
      </c>
      <c r="AR714" s="54" t="str">
        <f t="shared" si="1322"/>
        <v>Warning - Farm animals. For 25 km.</v>
      </c>
      <c r="AS714" s="55"/>
      <c r="AT714" s="55"/>
      <c r="AU714" s="56">
        <f>IF(GroupStTimes!$A$8=0,MIN(CB714,CD714,CF714),MIN(BZ714,CB714,CD714,CF714))</f>
        <v>0.57999999999999996</v>
      </c>
      <c r="AV714" s="56">
        <f>IF(GroupStTimes!$A$8=0,MAX(CC714,CE714,CG714),MAX(CA714,CC714,CE714,CG714))</f>
        <v>0.62583333333333324</v>
      </c>
      <c r="AW714" s="57" t="str">
        <f t="shared" si="1323"/>
        <v/>
      </c>
      <c r="AX714" s="58" t="str">
        <f t="shared" si="1324"/>
        <v/>
      </c>
      <c r="AY714" s="58" t="str">
        <f t="shared" si="1325"/>
        <v/>
      </c>
      <c r="AZ714" s="31">
        <f t="shared" si="1326"/>
        <v>249.01</v>
      </c>
      <c r="BA714" s="59">
        <f t="shared" si="1327"/>
        <v>0.58356481481481459</v>
      </c>
      <c r="BB714" s="59">
        <f t="shared" si="1328"/>
        <v>0.58912037037037024</v>
      </c>
      <c r="BC714" s="59">
        <f t="shared" si="1329"/>
        <v>0.57831018518518518</v>
      </c>
      <c r="BD714" s="59">
        <f t="shared" si="1330"/>
        <v>0.62414351851851846</v>
      </c>
      <c r="BE714" s="59">
        <f t="shared" si="1331"/>
        <v>0.60541666666666683</v>
      </c>
      <c r="BF714" s="59">
        <f t="shared" si="1332"/>
        <v>0.61583333333333345</v>
      </c>
      <c r="BG714" s="59">
        <f t="shared" si="1333"/>
        <v>0.61767361111111108</v>
      </c>
      <c r="BH714" s="59">
        <f t="shared" si="1334"/>
        <v>0.61697916666666663</v>
      </c>
      <c r="BI714" s="31">
        <f t="shared" si="1335"/>
        <v>1.8200000000000216</v>
      </c>
      <c r="BJ714" s="61">
        <f t="shared" ref="BJ714:BM714" si="1362">IF($AJ713="t",IF(AM712=0,0,$BI714/AM712),IF(AM713=0,0,$BI714/AM713))</f>
        <v>4.550000000000054E-2</v>
      </c>
      <c r="BK714" s="61">
        <f t="shared" si="1362"/>
        <v>4.0444444444444921E-2</v>
      </c>
      <c r="BL714" s="61">
        <f t="shared" si="1362"/>
        <v>3.6400000000000432E-2</v>
      </c>
      <c r="BM714" s="61">
        <f t="shared" si="1362"/>
        <v>3.3703703703704103E-2</v>
      </c>
      <c r="BN714" s="62">
        <f t="shared" si="1337"/>
        <v>0</v>
      </c>
      <c r="BO714" s="62">
        <f t="shared" si="1338"/>
        <v>2</v>
      </c>
      <c r="BP714" s="62">
        <f t="shared" si="1339"/>
        <v>44</v>
      </c>
      <c r="BQ714" s="62">
        <f t="shared" si="1340"/>
        <v>0</v>
      </c>
      <c r="BR714" s="62">
        <f t="shared" si="1341"/>
        <v>2</v>
      </c>
      <c r="BS714" s="62">
        <f t="shared" si="1342"/>
        <v>26</v>
      </c>
      <c r="BT714" s="62">
        <f t="shared" si="1343"/>
        <v>0</v>
      </c>
      <c r="BU714" s="62">
        <f t="shared" si="1344"/>
        <v>2</v>
      </c>
      <c r="BV714" s="62">
        <f t="shared" si="1345"/>
        <v>11</v>
      </c>
      <c r="BW714" s="62">
        <f t="shared" si="1346"/>
        <v>0</v>
      </c>
      <c r="BX714" s="62">
        <f t="shared" si="1347"/>
        <v>2</v>
      </c>
      <c r="BY714" s="62">
        <f t="shared" si="1348"/>
        <v>1</v>
      </c>
      <c r="BZ714" s="63">
        <f t="shared" si="1349"/>
        <v>0.58546296296296274</v>
      </c>
      <c r="CA714" s="63">
        <f t="shared" si="1350"/>
        <v>0.59101851851851839</v>
      </c>
      <c r="CB714" s="63">
        <f t="shared" si="1351"/>
        <v>0.57999999999999996</v>
      </c>
      <c r="CC714" s="63">
        <f t="shared" si="1352"/>
        <v>0.62583333333333324</v>
      </c>
      <c r="CD714" s="63">
        <f t="shared" si="1353"/>
        <v>0.60693287037037058</v>
      </c>
      <c r="CE714" s="63">
        <f t="shared" si="1354"/>
        <v>0.61734953703703721</v>
      </c>
      <c r="CF714" s="63">
        <f t="shared" si="1355"/>
        <v>0.619074074074074</v>
      </c>
      <c r="CG714" s="63">
        <f t="shared" si="1356"/>
        <v>0.61837962962962956</v>
      </c>
      <c r="CH714" s="36"/>
      <c r="CI714" s="36"/>
      <c r="CJ714" s="36"/>
      <c r="CK714" s="36"/>
      <c r="CL714" s="60">
        <v>60</v>
      </c>
    </row>
    <row r="715" spans="1:90" ht="26.25" customHeight="1" x14ac:dyDescent="0.25">
      <c r="E715" s="39"/>
      <c r="F715" s="42"/>
      <c r="G715" s="78"/>
      <c r="H715" s="41">
        <f>ROUND(IF(G715="",N715,IF(P715="",I715,IF(R715="",(I715+(P715+O715))/2,IF(T715="",(I715+(P715+O715)+(R715+Q715))/3,(I715+(P715+O715)+(R715+Q715)+(T715+S715))/4)))),2)</f>
        <v>251.73</v>
      </c>
      <c r="I715" s="42">
        <v>251.53</v>
      </c>
      <c r="J715" s="43">
        <f t="shared" si="1164"/>
        <v>-7.9513378125865158E-4</v>
      </c>
      <c r="K715" s="44">
        <f t="shared" si="1165"/>
        <v>-0.19999999999998863</v>
      </c>
      <c r="L715" s="76" t="s">
        <v>1266</v>
      </c>
      <c r="M715" s="127" t="s">
        <v>1229</v>
      </c>
      <c r="N715" s="46">
        <f t="shared" si="1309"/>
        <v>251.73</v>
      </c>
      <c r="O715" s="46">
        <f t="shared" si="1272"/>
        <v>-0.11000000000000001</v>
      </c>
      <c r="P715" s="42">
        <v>251.84</v>
      </c>
      <c r="Q715" s="37"/>
      <c r="R715" s="37"/>
      <c r="S715" s="46"/>
      <c r="T715" s="40"/>
      <c r="U715" s="47" t="str">
        <f t="shared" si="1304"/>
        <v/>
      </c>
      <c r="V715" s="47" t="str">
        <f t="shared" si="1305"/>
        <v/>
      </c>
      <c r="W715" s="50"/>
      <c r="X715" s="50"/>
      <c r="Y715" s="50"/>
      <c r="Z715" s="50"/>
      <c r="AA715" s="50"/>
      <c r="AB715" s="50"/>
      <c r="AC715" s="50"/>
      <c r="AD715" s="50"/>
      <c r="AE715" s="51" t="str">
        <f t="shared" si="1311"/>
        <v/>
      </c>
      <c r="AF715" s="51" t="str">
        <f t="shared" si="1312"/>
        <v/>
      </c>
      <c r="AG715" s="51" t="str">
        <f t="shared" si="1313"/>
        <v/>
      </c>
      <c r="AH715" s="51" t="str">
        <f t="shared" si="1314"/>
        <v/>
      </c>
      <c r="AI715" s="52">
        <f t="shared" si="1315"/>
        <v>251.73</v>
      </c>
      <c r="AJ715" s="51"/>
      <c r="AK715" s="53"/>
      <c r="AL715" s="52"/>
      <c r="AM715" s="53">
        <f t="shared" si="1320"/>
        <v>40</v>
      </c>
      <c r="AN715" s="53">
        <f>IF(AJ715&lt;&gt;"",IF(AJ715="o",VLOOKUP(AM715,OpenSect!$A$1:$D$11,2),IF(AJ715="u",VLOOKUP(AM715,UpHill!$A$1:$D$35,2),IF(AJ715="d",VLOOKUP(AM715,DownHill!$A$3:$D$29,2),IF(AJ715="f",VLOOKUP(AM715,FlatUnd!$A$2:$D$30,2),IF(AJ715="t",VLOOKUP(AM715,TimeAdd!$A$1:$D$176,2),IF(AJ715="l",VLOOKUP(AM715,SLimit!$A$1:$D$8,2),AN714)))))),AN714)</f>
        <v>45</v>
      </c>
      <c r="AO715" s="53">
        <f>IF(AJ715&lt;&gt;"",IF(AJ715="o",VLOOKUP(AM715,OpenSect!$A$1:$D$11,3),IF(AJ715="u",VLOOKUP(AM715,UpHill!$A$1:$D$35,3),IF(AJ715="d",VLOOKUP(AM715,DownHill!$A$3:$D$29,3),IF(AJ715="f",VLOOKUP(AM715,FlatUnd!$A$2:$D$30,3),IF(AJ715="t",VLOOKUP(AM715,TimeAdd!$A$1:$D$18,3),IF(AJ715="l",VLOOKUP(AM715,SLimit!$A$1:$D$8,3),AO714)))))),AO714)</f>
        <v>50</v>
      </c>
      <c r="AP715" s="53">
        <f>IF(AJ715&lt;&gt;"",IF(AJ715="o",VLOOKUP(AM715,OpenSect!$A$1:$D$11,4),IF(AJ715="u",VLOOKUP(AM715,UpHill!$A$1:$D$35,4),IF(AJ715="d",VLOOKUP(AM715,DownHill!$A$3:$D$29,4),IF(AJ715="f",VLOOKUP(AM715,FlatUnd!$A$2:$D$30,4),IF(AJ715="t",VLOOKUP(AM715,TimeAdd!$A$1:$D$18,4),IF(AJ715="l",VLOOKUP(AM715,SLimit!$A$1:$D$8,4),AP714)))))),AP714)</f>
        <v>54</v>
      </c>
      <c r="AQ715" s="53" t="str">
        <f t="shared" si="1321"/>
        <v>60</v>
      </c>
      <c r="AR715" s="54" t="str">
        <f t="shared" si="1322"/>
        <v>13,0 km plate</v>
      </c>
      <c r="AS715" s="55"/>
      <c r="AT715" s="55"/>
      <c r="AU715" s="56">
        <f>IF(GroupStTimes!$A$8=0,MIN(CB715,CD715,CF715),MIN(BZ715,CB715,CD715,CF715))</f>
        <v>0.58083333333333331</v>
      </c>
      <c r="AV715" s="56">
        <f>IF(GroupStTimes!$A$8=0,MAX(CC715,CE715,CG715),MAX(CA715,CC715,CE715,CG715))</f>
        <v>0.62666666666666659</v>
      </c>
      <c r="AW715" s="57" t="str">
        <f t="shared" si="1323"/>
        <v/>
      </c>
      <c r="AX715" s="58" t="str">
        <f t="shared" si="1324"/>
        <v/>
      </c>
      <c r="AY715" s="58" t="str">
        <f t="shared" si="1325"/>
        <v/>
      </c>
      <c r="AZ715" s="31">
        <f t="shared" si="1326"/>
        <v>249.01</v>
      </c>
      <c r="BA715" s="59">
        <f t="shared" si="1327"/>
        <v>0.58356481481481459</v>
      </c>
      <c r="BB715" s="59">
        <f t="shared" si="1328"/>
        <v>0.58912037037037024</v>
      </c>
      <c r="BC715" s="59">
        <f t="shared" si="1329"/>
        <v>0.57831018518518518</v>
      </c>
      <c r="BD715" s="59">
        <f t="shared" si="1330"/>
        <v>0.62414351851851846</v>
      </c>
      <c r="BE715" s="59">
        <f t="shared" si="1331"/>
        <v>0.60541666666666683</v>
      </c>
      <c r="BF715" s="59">
        <f t="shared" si="1332"/>
        <v>0.61583333333333345</v>
      </c>
      <c r="BG715" s="59">
        <f t="shared" si="1333"/>
        <v>0.61767361111111108</v>
      </c>
      <c r="BH715" s="59">
        <f t="shared" si="1334"/>
        <v>0.61697916666666663</v>
      </c>
      <c r="BI715" s="31">
        <f t="shared" si="1335"/>
        <v>2.7199999999999989</v>
      </c>
      <c r="BJ715" s="61">
        <f t="shared" ref="BJ715:BM715" si="1363">IF($AJ714="t",IF(AM713=0,0,$BI715/AM713),IF(AM714=0,0,$BI715/AM714))</f>
        <v>6.7999999999999977E-2</v>
      </c>
      <c r="BK715" s="61">
        <f t="shared" si="1363"/>
        <v>6.0444444444444419E-2</v>
      </c>
      <c r="BL715" s="61">
        <f t="shared" si="1363"/>
        <v>5.4399999999999976E-2</v>
      </c>
      <c r="BM715" s="61">
        <f t="shared" si="1363"/>
        <v>5.037037037037035E-2</v>
      </c>
      <c r="BN715" s="62">
        <f t="shared" si="1337"/>
        <v>0</v>
      </c>
      <c r="BO715" s="62">
        <f t="shared" si="1338"/>
        <v>4</v>
      </c>
      <c r="BP715" s="62">
        <f t="shared" si="1339"/>
        <v>5</v>
      </c>
      <c r="BQ715" s="62">
        <f t="shared" si="1340"/>
        <v>0</v>
      </c>
      <c r="BR715" s="62">
        <f t="shared" si="1341"/>
        <v>3</v>
      </c>
      <c r="BS715" s="62">
        <f t="shared" si="1342"/>
        <v>38</v>
      </c>
      <c r="BT715" s="62">
        <f t="shared" si="1343"/>
        <v>0</v>
      </c>
      <c r="BU715" s="62">
        <f t="shared" si="1344"/>
        <v>3</v>
      </c>
      <c r="BV715" s="62">
        <f t="shared" si="1345"/>
        <v>16</v>
      </c>
      <c r="BW715" s="62">
        <f t="shared" si="1346"/>
        <v>0</v>
      </c>
      <c r="BX715" s="62">
        <f t="shared" si="1347"/>
        <v>3</v>
      </c>
      <c r="BY715" s="62">
        <f t="shared" si="1348"/>
        <v>1</v>
      </c>
      <c r="BZ715" s="63">
        <f t="shared" si="1349"/>
        <v>0.58640046296296278</v>
      </c>
      <c r="CA715" s="63">
        <f t="shared" si="1350"/>
        <v>0.59195601851851842</v>
      </c>
      <c r="CB715" s="63">
        <f t="shared" si="1351"/>
        <v>0.58083333333333331</v>
      </c>
      <c r="CC715" s="63">
        <f t="shared" si="1352"/>
        <v>0.62666666666666659</v>
      </c>
      <c r="CD715" s="63">
        <f t="shared" si="1353"/>
        <v>0.60768518518518533</v>
      </c>
      <c r="CE715" s="63">
        <f t="shared" si="1354"/>
        <v>0.61810185185185196</v>
      </c>
      <c r="CF715" s="63">
        <f t="shared" si="1355"/>
        <v>0.61976851851851844</v>
      </c>
      <c r="CG715" s="63">
        <f t="shared" si="1356"/>
        <v>0.619074074074074</v>
      </c>
      <c r="CH715" s="36"/>
      <c r="CI715" s="36"/>
      <c r="CJ715" s="36"/>
      <c r="CK715" s="36"/>
      <c r="CL715" s="60">
        <v>60</v>
      </c>
    </row>
    <row r="716" spans="1:90" ht="26.25" customHeight="1" x14ac:dyDescent="0.25">
      <c r="A716" s="37">
        <v>54</v>
      </c>
      <c r="E716" s="39"/>
      <c r="F716" s="42"/>
      <c r="G716" s="77">
        <v>242.65</v>
      </c>
      <c r="H716" s="41">
        <f t="shared" si="1167"/>
        <v>252.47</v>
      </c>
      <c r="I716" s="42">
        <v>252.3</v>
      </c>
      <c r="J716" s="43">
        <f t="shared" si="1164"/>
        <v>-8.7990487514866592E-4</v>
      </c>
      <c r="K716" s="44">
        <f t="shared" si="1165"/>
        <v>-0.22200000000000841</v>
      </c>
      <c r="L716" s="76" t="s">
        <v>466</v>
      </c>
      <c r="M716" s="127" t="s">
        <v>1229</v>
      </c>
      <c r="N716" s="46">
        <f t="shared" si="1309"/>
        <v>252.52200000000002</v>
      </c>
      <c r="O716" s="46">
        <f t="shared" si="1272"/>
        <v>-0.11000000000000001</v>
      </c>
      <c r="P716" s="42">
        <v>252.61</v>
      </c>
      <c r="Q716" s="46">
        <f t="shared" si="1360"/>
        <v>9.8800000000000008</v>
      </c>
      <c r="R716" s="37">
        <v>242.65</v>
      </c>
      <c r="S716" s="46">
        <f t="shared" si="1361"/>
        <v>9.6859999999999999</v>
      </c>
      <c r="T716" s="40">
        <v>242.85</v>
      </c>
      <c r="U716" s="47" t="str">
        <f t="shared" si="1304"/>
        <v/>
      </c>
      <c r="V716" s="47" t="str">
        <f t="shared" si="1305"/>
        <v/>
      </c>
      <c r="W716" s="50"/>
      <c r="X716" s="50"/>
      <c r="Y716" s="50"/>
      <c r="Z716" s="50"/>
      <c r="AA716" s="50"/>
      <c r="AB716" s="50"/>
      <c r="AC716" s="50"/>
      <c r="AD716" s="50"/>
      <c r="AE716" s="51">
        <f t="shared" si="1311"/>
        <v>54</v>
      </c>
      <c r="AF716" s="51" t="str">
        <f t="shared" si="1312"/>
        <v/>
      </c>
      <c r="AG716" s="51" t="str">
        <f t="shared" si="1313"/>
        <v/>
      </c>
      <c r="AH716" s="51" t="str">
        <f t="shared" si="1314"/>
        <v/>
      </c>
      <c r="AI716" s="52">
        <f t="shared" si="1315"/>
        <v>252.47</v>
      </c>
      <c r="AJ716" s="51"/>
      <c r="AK716" s="53"/>
      <c r="AL716" s="52"/>
      <c r="AM716" s="53">
        <f t="shared" si="1320"/>
        <v>40</v>
      </c>
      <c r="AN716" s="53">
        <f>IF(AJ716&lt;&gt;"",IF(AJ716="o",VLOOKUP(AM716,OpenSect!$A$1:$D$11,2),IF(AJ716="u",VLOOKUP(AM716,UpHill!$A$1:$D$35,2),IF(AJ716="d",VLOOKUP(AM716,DownHill!$A$3:$D$29,2),IF(AJ716="f",VLOOKUP(AM716,FlatUnd!$A$2:$D$30,2),IF(AJ716="t",VLOOKUP(AM716,TimeAdd!$A$1:$D$176,2),IF(AJ716="l",VLOOKUP(AM716,SLimit!$A$1:$D$8,2),AN715)))))),AN715)</f>
        <v>45</v>
      </c>
      <c r="AO716" s="53">
        <f>IF(AJ716&lt;&gt;"",IF(AJ716="o",VLOOKUP(AM716,OpenSect!$A$1:$D$11,3),IF(AJ716="u",VLOOKUP(AM716,UpHill!$A$1:$D$35,3),IF(AJ716="d",VLOOKUP(AM716,DownHill!$A$3:$D$29,3),IF(AJ716="f",VLOOKUP(AM716,FlatUnd!$A$2:$D$30,3),IF(AJ716="t",VLOOKUP(AM716,TimeAdd!$A$1:$D$18,3),IF(AJ716="l",VLOOKUP(AM716,SLimit!$A$1:$D$8,3),AO715)))))),AO715)</f>
        <v>50</v>
      </c>
      <c r="AP716" s="53">
        <f>IF(AJ716&lt;&gt;"",IF(AJ716="o",VLOOKUP(AM716,OpenSect!$A$1:$D$11,4),IF(AJ716="u",VLOOKUP(AM716,UpHill!$A$1:$D$35,4),IF(AJ716="d",VLOOKUP(AM716,DownHill!$A$3:$D$29,4),IF(AJ716="f",VLOOKUP(AM716,FlatUnd!$A$2:$D$30,4),IF(AJ716="t",VLOOKUP(AM716,TimeAdd!$A$1:$D$18,4),IF(AJ716="l",VLOOKUP(AM716,SLimit!$A$1:$D$8,4),AP715)))))),AP715)</f>
        <v>54</v>
      </c>
      <c r="AQ716" s="53" t="str">
        <f t="shared" si="1321"/>
        <v>60</v>
      </c>
      <c r="AR716" s="54" t="str">
        <f t="shared" si="1322"/>
        <v xml:space="preserve">Bridge </v>
      </c>
      <c r="AS716" s="55"/>
      <c r="AT716" s="55"/>
      <c r="AU716" s="56">
        <f>IF(GroupStTimes!$A$8=0,MIN(CB716,CD716,CF716),MIN(BZ716,CB716,CD716,CF716))</f>
        <v>0.58151620370370372</v>
      </c>
      <c r="AV716" s="56">
        <f>IF(GroupStTimes!$A$8=0,MAX(CC716,CE716,CG716),MAX(CA716,CC716,CE716,CG716))</f>
        <v>0.627349537037037</v>
      </c>
      <c r="AW716" s="57" t="str">
        <f t="shared" si="1323"/>
        <v/>
      </c>
      <c r="AX716" s="58" t="str">
        <f t="shared" si="1324"/>
        <v/>
      </c>
      <c r="AY716" s="58" t="str">
        <f t="shared" si="1325"/>
        <v/>
      </c>
      <c r="AZ716" s="31">
        <f t="shared" si="1326"/>
        <v>249.01</v>
      </c>
      <c r="BA716" s="59">
        <f t="shared" si="1327"/>
        <v>0.58356481481481459</v>
      </c>
      <c r="BB716" s="59">
        <f t="shared" si="1328"/>
        <v>0.58912037037037024</v>
      </c>
      <c r="BC716" s="59">
        <f t="shared" si="1329"/>
        <v>0.57831018518518518</v>
      </c>
      <c r="BD716" s="59">
        <f t="shared" si="1330"/>
        <v>0.62414351851851846</v>
      </c>
      <c r="BE716" s="59">
        <f t="shared" si="1331"/>
        <v>0.60541666666666683</v>
      </c>
      <c r="BF716" s="59">
        <f t="shared" si="1332"/>
        <v>0.61583333333333345</v>
      </c>
      <c r="BG716" s="59">
        <f t="shared" si="1333"/>
        <v>0.61767361111111108</v>
      </c>
      <c r="BH716" s="59">
        <f t="shared" si="1334"/>
        <v>0.61697916666666663</v>
      </c>
      <c r="BI716" s="31">
        <f t="shared" si="1335"/>
        <v>3.460000000000008</v>
      </c>
      <c r="BJ716" s="61">
        <f t="shared" ref="BJ716:BM716" si="1364">IF($AJ715="t",IF(AM714=0,0,$BI716/AM714),IF(AM715=0,0,$BI716/AM715))</f>
        <v>8.6500000000000202E-2</v>
      </c>
      <c r="BK716" s="61">
        <f t="shared" si="1364"/>
        <v>7.6888888888889062E-2</v>
      </c>
      <c r="BL716" s="61">
        <f t="shared" si="1364"/>
        <v>6.9200000000000164E-2</v>
      </c>
      <c r="BM716" s="61">
        <f t="shared" si="1364"/>
        <v>6.4074074074074228E-2</v>
      </c>
      <c r="BN716" s="62">
        <f t="shared" si="1337"/>
        <v>0</v>
      </c>
      <c r="BO716" s="62">
        <f t="shared" si="1338"/>
        <v>5</v>
      </c>
      <c r="BP716" s="62">
        <f t="shared" si="1339"/>
        <v>11</v>
      </c>
      <c r="BQ716" s="62">
        <f t="shared" si="1340"/>
        <v>0</v>
      </c>
      <c r="BR716" s="62">
        <f t="shared" si="1341"/>
        <v>4</v>
      </c>
      <c r="BS716" s="62">
        <f t="shared" si="1342"/>
        <v>37</v>
      </c>
      <c r="BT716" s="62">
        <f t="shared" si="1343"/>
        <v>0</v>
      </c>
      <c r="BU716" s="62">
        <f t="shared" si="1344"/>
        <v>4</v>
      </c>
      <c r="BV716" s="62">
        <f t="shared" si="1345"/>
        <v>9</v>
      </c>
      <c r="BW716" s="62">
        <f t="shared" si="1346"/>
        <v>0</v>
      </c>
      <c r="BX716" s="62">
        <f t="shared" si="1347"/>
        <v>3</v>
      </c>
      <c r="BY716" s="62">
        <f t="shared" si="1348"/>
        <v>51</v>
      </c>
      <c r="BZ716" s="63">
        <f t="shared" si="1349"/>
        <v>0.58716435185185167</v>
      </c>
      <c r="CA716" s="63">
        <f t="shared" si="1350"/>
        <v>0.59271990740740732</v>
      </c>
      <c r="CB716" s="63">
        <f t="shared" si="1351"/>
        <v>0.58151620370370372</v>
      </c>
      <c r="CC716" s="63">
        <f t="shared" si="1352"/>
        <v>0.627349537037037</v>
      </c>
      <c r="CD716" s="63">
        <f t="shared" si="1353"/>
        <v>0.60829861111111128</v>
      </c>
      <c r="CE716" s="63">
        <f t="shared" si="1354"/>
        <v>0.61871527777777791</v>
      </c>
      <c r="CF716" s="63">
        <f t="shared" si="1355"/>
        <v>0.62034722222222216</v>
      </c>
      <c r="CG716" s="63">
        <f t="shared" si="1356"/>
        <v>0.61965277777777772</v>
      </c>
      <c r="CH716" s="36"/>
      <c r="CI716" s="36"/>
      <c r="CJ716" s="36"/>
      <c r="CK716" s="36"/>
      <c r="CL716" s="60">
        <v>60</v>
      </c>
    </row>
    <row r="717" spans="1:90" ht="26.25" customHeight="1" x14ac:dyDescent="0.25">
      <c r="A717" s="37">
        <v>54</v>
      </c>
      <c r="E717" s="39"/>
      <c r="F717" s="42"/>
      <c r="G717" s="77">
        <v>242.81</v>
      </c>
      <c r="H717" s="41">
        <f t="shared" si="1167"/>
        <v>252.63</v>
      </c>
      <c r="I717" s="42">
        <v>252.47</v>
      </c>
      <c r="J717" s="43">
        <f t="shared" si="1164"/>
        <v>-8.5290661596763102E-4</v>
      </c>
      <c r="K717" s="44">
        <f t="shared" si="1165"/>
        <v>-0.21533333333334781</v>
      </c>
      <c r="L717" s="76" t="s">
        <v>386</v>
      </c>
      <c r="M717" s="127" t="s">
        <v>1229</v>
      </c>
      <c r="N717" s="46">
        <f t="shared" si="1309"/>
        <v>252.68533333333335</v>
      </c>
      <c r="O717" s="46">
        <f t="shared" si="1272"/>
        <v>-0.11000000000000001</v>
      </c>
      <c r="P717" s="42">
        <v>252.78</v>
      </c>
      <c r="Q717" s="46">
        <f t="shared" si="1360"/>
        <v>9.8800000000000008</v>
      </c>
      <c r="R717" s="37">
        <v>242.81</v>
      </c>
      <c r="S717" s="46">
        <f t="shared" si="1361"/>
        <v>9.6859999999999999</v>
      </c>
      <c r="T717" s="40">
        <v>243.01</v>
      </c>
      <c r="U717" s="47" t="str">
        <f t="shared" si="1304"/>
        <v/>
      </c>
      <c r="V717" s="47" t="str">
        <f t="shared" si="1305"/>
        <v/>
      </c>
      <c r="W717" s="50"/>
      <c r="X717" s="50"/>
      <c r="Y717" s="50"/>
      <c r="Z717" s="50"/>
      <c r="AA717" s="50"/>
      <c r="AB717" s="50"/>
      <c r="AC717" s="50"/>
      <c r="AD717" s="50"/>
      <c r="AE717" s="51">
        <f t="shared" si="1311"/>
        <v>54</v>
      </c>
      <c r="AF717" s="51" t="str">
        <f t="shared" si="1312"/>
        <v/>
      </c>
      <c r="AG717" s="51" t="str">
        <f t="shared" si="1313"/>
        <v/>
      </c>
      <c r="AH717" s="51" t="str">
        <f t="shared" si="1314"/>
        <v/>
      </c>
      <c r="AI717" s="52">
        <f t="shared" si="1315"/>
        <v>252.63</v>
      </c>
      <c r="AJ717" s="51"/>
      <c r="AK717" s="53"/>
      <c r="AL717" s="52"/>
      <c r="AM717" s="53">
        <f t="shared" si="1320"/>
        <v>40</v>
      </c>
      <c r="AN717" s="53">
        <f>IF(AJ717&lt;&gt;"",IF(AJ717="o",VLOOKUP(AM717,OpenSect!$A$1:$D$11,2),IF(AJ717="u",VLOOKUP(AM717,UpHill!$A$1:$D$35,2),IF(AJ717="d",VLOOKUP(AM717,DownHill!$A$3:$D$29,2),IF(AJ717="f",VLOOKUP(AM717,FlatUnd!$A$2:$D$30,2),IF(AJ717="t",VLOOKUP(AM717,TimeAdd!$A$1:$D$176,2),IF(AJ717="l",VLOOKUP(AM717,SLimit!$A$1:$D$8,2),AN716)))))),AN716)</f>
        <v>45</v>
      </c>
      <c r="AO717" s="53">
        <f>IF(AJ717&lt;&gt;"",IF(AJ717="o",VLOOKUP(AM717,OpenSect!$A$1:$D$11,3),IF(AJ717="u",VLOOKUP(AM717,UpHill!$A$1:$D$35,3),IF(AJ717="d",VLOOKUP(AM717,DownHill!$A$3:$D$29,3),IF(AJ717="f",VLOOKUP(AM717,FlatUnd!$A$2:$D$30,3),IF(AJ717="t",VLOOKUP(AM717,TimeAdd!$A$1:$D$18,3),IF(AJ717="l",VLOOKUP(AM717,SLimit!$A$1:$D$8,3),AO716)))))),AO716)</f>
        <v>50</v>
      </c>
      <c r="AP717" s="53">
        <f>IF(AJ717&lt;&gt;"",IF(AJ717="o",VLOOKUP(AM717,OpenSect!$A$1:$D$11,4),IF(AJ717="u",VLOOKUP(AM717,UpHill!$A$1:$D$35,4),IF(AJ717="d",VLOOKUP(AM717,DownHill!$A$3:$D$29,4),IF(AJ717="f",VLOOKUP(AM717,FlatUnd!$A$2:$D$30,4),IF(AJ717="t",VLOOKUP(AM717,TimeAdd!$A$1:$D$18,4),IF(AJ717="l",VLOOKUP(AM717,SLimit!$A$1:$D$8,4),AP716)))))),AP716)</f>
        <v>54</v>
      </c>
      <c r="AQ717" s="53" t="str">
        <f t="shared" si="1321"/>
        <v>60</v>
      </c>
      <c r="AR717" s="54" t="str">
        <f t="shared" si="1322"/>
        <v>Power Lines</v>
      </c>
      <c r="AS717" s="55"/>
      <c r="AT717" s="55"/>
      <c r="AU717" s="56">
        <f>IF(GroupStTimes!$A$8=0,MIN(CB717,CD717,CF717),MIN(BZ717,CB717,CD717,CF717))</f>
        <v>0.58166666666666667</v>
      </c>
      <c r="AV717" s="56">
        <f>IF(GroupStTimes!$A$8=0,MAX(CC717,CE717,CG717),MAX(CA717,CC717,CE717,CG717))</f>
        <v>0.62749999999999995</v>
      </c>
      <c r="AW717" s="57" t="str">
        <f t="shared" si="1323"/>
        <v/>
      </c>
      <c r="AX717" s="58" t="str">
        <f t="shared" si="1324"/>
        <v/>
      </c>
      <c r="AY717" s="58" t="str">
        <f t="shared" si="1325"/>
        <v/>
      </c>
      <c r="AZ717" s="31">
        <f t="shared" si="1326"/>
        <v>249.01</v>
      </c>
      <c r="BA717" s="59">
        <f t="shared" si="1327"/>
        <v>0.58356481481481459</v>
      </c>
      <c r="BB717" s="59">
        <f t="shared" si="1328"/>
        <v>0.58912037037037024</v>
      </c>
      <c r="BC717" s="59">
        <f t="shared" si="1329"/>
        <v>0.57831018518518518</v>
      </c>
      <c r="BD717" s="59">
        <f t="shared" si="1330"/>
        <v>0.62414351851851846</v>
      </c>
      <c r="BE717" s="59">
        <f t="shared" si="1331"/>
        <v>0.60541666666666683</v>
      </c>
      <c r="BF717" s="59">
        <f t="shared" si="1332"/>
        <v>0.61583333333333345</v>
      </c>
      <c r="BG717" s="59">
        <f t="shared" si="1333"/>
        <v>0.61767361111111108</v>
      </c>
      <c r="BH717" s="59">
        <f t="shared" si="1334"/>
        <v>0.61697916666666663</v>
      </c>
      <c r="BI717" s="31">
        <f t="shared" si="1335"/>
        <v>3.6200000000000045</v>
      </c>
      <c r="BJ717" s="61">
        <f t="shared" ref="BJ717:BM717" si="1365">IF($AJ716="t",IF(AM715=0,0,$BI717/AM715),IF(AM716=0,0,$BI717/AM716))</f>
        <v>9.0500000000000108E-2</v>
      </c>
      <c r="BK717" s="61">
        <f t="shared" si="1365"/>
        <v>8.0444444444444541E-2</v>
      </c>
      <c r="BL717" s="61">
        <f t="shared" si="1365"/>
        <v>7.2400000000000089E-2</v>
      </c>
      <c r="BM717" s="61">
        <f t="shared" si="1365"/>
        <v>6.7037037037037117E-2</v>
      </c>
      <c r="BN717" s="62">
        <f t="shared" si="1337"/>
        <v>0</v>
      </c>
      <c r="BO717" s="62">
        <f t="shared" si="1338"/>
        <v>5</v>
      </c>
      <c r="BP717" s="62">
        <f t="shared" si="1339"/>
        <v>26</v>
      </c>
      <c r="BQ717" s="62">
        <f t="shared" si="1340"/>
        <v>0</v>
      </c>
      <c r="BR717" s="62">
        <f t="shared" si="1341"/>
        <v>4</v>
      </c>
      <c r="BS717" s="62">
        <f t="shared" si="1342"/>
        <v>50</v>
      </c>
      <c r="BT717" s="62">
        <f t="shared" si="1343"/>
        <v>0</v>
      </c>
      <c r="BU717" s="62">
        <f t="shared" si="1344"/>
        <v>4</v>
      </c>
      <c r="BV717" s="62">
        <f t="shared" si="1345"/>
        <v>21</v>
      </c>
      <c r="BW717" s="62">
        <f t="shared" si="1346"/>
        <v>0</v>
      </c>
      <c r="BX717" s="62">
        <f t="shared" si="1347"/>
        <v>4</v>
      </c>
      <c r="BY717" s="62">
        <f t="shared" si="1348"/>
        <v>1</v>
      </c>
      <c r="BZ717" s="63">
        <f t="shared" si="1349"/>
        <v>0.5873379629629627</v>
      </c>
      <c r="CA717" s="63">
        <f t="shared" si="1350"/>
        <v>0.59289351851851835</v>
      </c>
      <c r="CB717" s="63">
        <f t="shared" si="1351"/>
        <v>0.58166666666666667</v>
      </c>
      <c r="CC717" s="63">
        <f t="shared" si="1352"/>
        <v>0.62749999999999995</v>
      </c>
      <c r="CD717" s="63">
        <f t="shared" si="1353"/>
        <v>0.60843750000000019</v>
      </c>
      <c r="CE717" s="63">
        <f t="shared" si="1354"/>
        <v>0.61885416666666682</v>
      </c>
      <c r="CF717" s="63">
        <f t="shared" si="1355"/>
        <v>0.62046296296296288</v>
      </c>
      <c r="CG717" s="63">
        <f t="shared" si="1356"/>
        <v>0.61976851851851844</v>
      </c>
      <c r="CH717" s="36"/>
      <c r="CI717" s="36"/>
      <c r="CJ717" s="36"/>
      <c r="CK717" s="36"/>
      <c r="CL717" s="60">
        <v>60</v>
      </c>
    </row>
    <row r="718" spans="1:90" ht="26.25" customHeight="1" x14ac:dyDescent="0.25">
      <c r="A718" s="37">
        <v>54</v>
      </c>
      <c r="E718" s="39"/>
      <c r="F718" s="42"/>
      <c r="G718" s="77">
        <v>243</v>
      </c>
      <c r="H718" s="41">
        <f t="shared" si="1167"/>
        <v>252.82</v>
      </c>
      <c r="I718" s="42">
        <v>252.65</v>
      </c>
      <c r="J718" s="43">
        <f t="shared" si="1164"/>
        <v>-8.7868592915092019E-4</v>
      </c>
      <c r="K718" s="44">
        <f t="shared" si="1165"/>
        <v>-0.22199999999997999</v>
      </c>
      <c r="L718" s="76" t="s">
        <v>388</v>
      </c>
      <c r="M718" s="127" t="s">
        <v>1229</v>
      </c>
      <c r="N718" s="46">
        <f t="shared" si="1309"/>
        <v>252.87199999999999</v>
      </c>
      <c r="O718" s="46">
        <f t="shared" si="1272"/>
        <v>-0.11000000000000001</v>
      </c>
      <c r="P718" s="42">
        <v>252.96</v>
      </c>
      <c r="Q718" s="46">
        <f t="shared" si="1360"/>
        <v>9.8800000000000008</v>
      </c>
      <c r="R718" s="37">
        <v>243</v>
      </c>
      <c r="S718" s="46">
        <f t="shared" si="1361"/>
        <v>9.6859999999999999</v>
      </c>
      <c r="T718" s="40">
        <v>243.2</v>
      </c>
      <c r="U718" s="47" t="str">
        <f t="shared" si="1304"/>
        <v/>
      </c>
      <c r="V718" s="47" t="str">
        <f t="shared" si="1305"/>
        <v/>
      </c>
      <c r="W718" s="50"/>
      <c r="X718" s="50"/>
      <c r="Y718" s="50"/>
      <c r="Z718" s="50"/>
      <c r="AA718" s="50"/>
      <c r="AB718" s="50"/>
      <c r="AC718" s="50"/>
      <c r="AD718" s="50"/>
      <c r="AE718" s="51">
        <f t="shared" si="1311"/>
        <v>54</v>
      </c>
      <c r="AF718" s="51" t="str">
        <f t="shared" si="1312"/>
        <v/>
      </c>
      <c r="AG718" s="51" t="str">
        <f t="shared" si="1313"/>
        <v/>
      </c>
      <c r="AH718" s="51" t="str">
        <f t="shared" si="1314"/>
        <v/>
      </c>
      <c r="AI718" s="52">
        <f t="shared" si="1315"/>
        <v>252.82</v>
      </c>
      <c r="AJ718" s="51"/>
      <c r="AK718" s="53"/>
      <c r="AL718" s="52"/>
      <c r="AM718" s="53">
        <f t="shared" si="1320"/>
        <v>40</v>
      </c>
      <c r="AN718" s="53">
        <f>IF(AJ718&lt;&gt;"",IF(AJ718="o",VLOOKUP(AM718,OpenSect!$A$1:$D$11,2),IF(AJ718="u",VLOOKUP(AM718,UpHill!$A$1:$D$35,2),IF(AJ718="d",VLOOKUP(AM718,DownHill!$A$3:$D$29,2),IF(AJ718="f",VLOOKUP(AM718,FlatUnd!$A$2:$D$30,2),IF(AJ718="t",VLOOKUP(AM718,TimeAdd!$A$1:$D$176,2),IF(AJ718="l",VLOOKUP(AM718,SLimit!$A$1:$D$8,2),AN717)))))),AN717)</f>
        <v>45</v>
      </c>
      <c r="AO718" s="53">
        <f>IF(AJ718&lt;&gt;"",IF(AJ718="o",VLOOKUP(AM718,OpenSect!$A$1:$D$11,3),IF(AJ718="u",VLOOKUP(AM718,UpHill!$A$1:$D$35,3),IF(AJ718="d",VLOOKUP(AM718,DownHill!$A$3:$D$29,3),IF(AJ718="f",VLOOKUP(AM718,FlatUnd!$A$2:$D$30,3),IF(AJ718="t",VLOOKUP(AM718,TimeAdd!$A$1:$D$18,3),IF(AJ718="l",VLOOKUP(AM718,SLimit!$A$1:$D$8,3),AO717)))))),AO717)</f>
        <v>50</v>
      </c>
      <c r="AP718" s="53">
        <f>IF(AJ718&lt;&gt;"",IF(AJ718="o",VLOOKUP(AM718,OpenSect!$A$1:$D$11,4),IF(AJ718="u",VLOOKUP(AM718,UpHill!$A$1:$D$35,4),IF(AJ718="d",VLOOKUP(AM718,DownHill!$A$3:$D$29,4),IF(AJ718="f",VLOOKUP(AM718,FlatUnd!$A$2:$D$30,4),IF(AJ718="t",VLOOKUP(AM718,TimeAdd!$A$1:$D$18,4),IF(AJ718="l",VLOOKUP(AM718,SLimit!$A$1:$D$8,4),AP717)))))),AP717)</f>
        <v>54</v>
      </c>
      <c r="AQ718" s="53" t="str">
        <f t="shared" si="1321"/>
        <v>60</v>
      </c>
      <c r="AR718" s="54" t="str">
        <f t="shared" si="1322"/>
        <v>Warning - Side road junction{ right}.</v>
      </c>
      <c r="AS718" s="55"/>
      <c r="AT718" s="55"/>
      <c r="AU718" s="56">
        <f>IF(GroupStTimes!$A$8=0,MIN(CB718,CD718,CF718),MIN(BZ718,CB718,CD718,CF718))</f>
        <v>0.5818402777777778</v>
      </c>
      <c r="AV718" s="56">
        <f>IF(GroupStTimes!$A$8=0,MAX(CC718,CE718,CG718),MAX(CA718,CC718,CE718,CG718))</f>
        <v>0.62767361111111108</v>
      </c>
      <c r="AW718" s="57" t="str">
        <f t="shared" si="1323"/>
        <v/>
      </c>
      <c r="AX718" s="58" t="str">
        <f t="shared" si="1324"/>
        <v/>
      </c>
      <c r="AY718" s="58" t="str">
        <f t="shared" si="1325"/>
        <v/>
      </c>
      <c r="AZ718" s="31">
        <f t="shared" si="1326"/>
        <v>249.01</v>
      </c>
      <c r="BA718" s="59">
        <f t="shared" si="1327"/>
        <v>0.58356481481481459</v>
      </c>
      <c r="BB718" s="59">
        <f t="shared" si="1328"/>
        <v>0.58912037037037024</v>
      </c>
      <c r="BC718" s="59">
        <f t="shared" si="1329"/>
        <v>0.57831018518518518</v>
      </c>
      <c r="BD718" s="59">
        <f t="shared" si="1330"/>
        <v>0.62414351851851846</v>
      </c>
      <c r="BE718" s="59">
        <f t="shared" si="1331"/>
        <v>0.60541666666666683</v>
      </c>
      <c r="BF718" s="59">
        <f t="shared" si="1332"/>
        <v>0.61583333333333345</v>
      </c>
      <c r="BG718" s="59">
        <f t="shared" si="1333"/>
        <v>0.61767361111111108</v>
      </c>
      <c r="BH718" s="59">
        <f t="shared" si="1334"/>
        <v>0.61697916666666663</v>
      </c>
      <c r="BI718" s="31">
        <f t="shared" si="1335"/>
        <v>3.8100000000000023</v>
      </c>
      <c r="BJ718" s="61">
        <f t="shared" ref="BJ718:BM718" si="1366">IF($AJ717="t",IF(AM716=0,0,$BI718/AM716),IF(AM717=0,0,$BI718/AM717))</f>
        <v>9.5250000000000057E-2</v>
      </c>
      <c r="BK718" s="61">
        <f t="shared" si="1366"/>
        <v>8.4666666666666723E-2</v>
      </c>
      <c r="BL718" s="61">
        <f t="shared" si="1366"/>
        <v>7.6200000000000045E-2</v>
      </c>
      <c r="BM718" s="61">
        <f t="shared" si="1366"/>
        <v>7.0555555555555594E-2</v>
      </c>
      <c r="BN718" s="62">
        <f t="shared" si="1337"/>
        <v>0</v>
      </c>
      <c r="BO718" s="62">
        <f t="shared" si="1338"/>
        <v>5</v>
      </c>
      <c r="BP718" s="62">
        <f t="shared" si="1339"/>
        <v>43</v>
      </c>
      <c r="BQ718" s="62">
        <f t="shared" si="1340"/>
        <v>0</v>
      </c>
      <c r="BR718" s="62">
        <f t="shared" si="1341"/>
        <v>5</v>
      </c>
      <c r="BS718" s="62">
        <f t="shared" si="1342"/>
        <v>5</v>
      </c>
      <c r="BT718" s="62">
        <f t="shared" si="1343"/>
        <v>0</v>
      </c>
      <c r="BU718" s="62">
        <f t="shared" si="1344"/>
        <v>4</v>
      </c>
      <c r="BV718" s="62">
        <f t="shared" si="1345"/>
        <v>34</v>
      </c>
      <c r="BW718" s="62">
        <f t="shared" si="1346"/>
        <v>0</v>
      </c>
      <c r="BX718" s="62">
        <f t="shared" si="1347"/>
        <v>4</v>
      </c>
      <c r="BY718" s="62">
        <f t="shared" si="1348"/>
        <v>14</v>
      </c>
      <c r="BZ718" s="63">
        <f t="shared" si="1349"/>
        <v>0.58753472222222203</v>
      </c>
      <c r="CA718" s="63">
        <f t="shared" si="1350"/>
        <v>0.59309027777777767</v>
      </c>
      <c r="CB718" s="63">
        <f t="shared" si="1351"/>
        <v>0.5818402777777778</v>
      </c>
      <c r="CC718" s="63">
        <f t="shared" si="1352"/>
        <v>0.62767361111111108</v>
      </c>
      <c r="CD718" s="63">
        <f t="shared" si="1353"/>
        <v>0.60858796296296314</v>
      </c>
      <c r="CE718" s="63">
        <f t="shared" si="1354"/>
        <v>0.61900462962962977</v>
      </c>
      <c r="CF718" s="63">
        <f t="shared" si="1355"/>
        <v>0.62061342592592594</v>
      </c>
      <c r="CG718" s="63">
        <f t="shared" si="1356"/>
        <v>0.6199189814814815</v>
      </c>
      <c r="CH718" s="36"/>
      <c r="CI718" s="36"/>
      <c r="CJ718" s="36"/>
      <c r="CK718" s="36"/>
      <c r="CL718" s="60">
        <v>60</v>
      </c>
    </row>
    <row r="719" spans="1:90" ht="40.5" x14ac:dyDescent="0.25">
      <c r="A719" s="37">
        <v>54</v>
      </c>
      <c r="E719" s="39"/>
      <c r="F719" s="42"/>
      <c r="G719" s="77">
        <v>243.07</v>
      </c>
      <c r="H719" s="41">
        <f t="shared" si="1167"/>
        <v>252.89</v>
      </c>
      <c r="I719" s="42">
        <v>252.72</v>
      </c>
      <c r="J719" s="43">
        <f t="shared" si="1164"/>
        <v>-8.7844254510924507E-4</v>
      </c>
      <c r="K719" s="44">
        <f t="shared" si="1165"/>
        <v>-0.22200000000000841</v>
      </c>
      <c r="L719" s="76" t="s">
        <v>467</v>
      </c>
      <c r="M719" s="127" t="s">
        <v>1229</v>
      </c>
      <c r="N719" s="46">
        <f t="shared" si="1309"/>
        <v>252.94200000000001</v>
      </c>
      <c r="O719" s="46">
        <f t="shared" si="1272"/>
        <v>-0.11000000000000001</v>
      </c>
      <c r="P719" s="42">
        <v>253.03</v>
      </c>
      <c r="Q719" s="46">
        <f t="shared" si="1360"/>
        <v>9.8800000000000008</v>
      </c>
      <c r="R719" s="37">
        <v>243.07</v>
      </c>
      <c r="S719" s="46">
        <f t="shared" si="1361"/>
        <v>9.6859999999999999</v>
      </c>
      <c r="T719" s="40">
        <v>243.26999999999998</v>
      </c>
      <c r="U719" s="47" t="str">
        <f t="shared" si="1304"/>
        <v/>
      </c>
      <c r="V719" s="47" t="str">
        <f t="shared" si="1305"/>
        <v/>
      </c>
      <c r="W719" s="50"/>
      <c r="X719" s="50"/>
      <c r="Y719" s="50"/>
      <c r="Z719" s="50"/>
      <c r="AA719" s="50"/>
      <c r="AB719" s="50"/>
      <c r="AC719" s="50"/>
      <c r="AD719" s="50"/>
      <c r="AE719" s="51">
        <f t="shared" si="1311"/>
        <v>54</v>
      </c>
      <c r="AF719" s="51" t="str">
        <f t="shared" si="1312"/>
        <v/>
      </c>
      <c r="AG719" s="51" t="str">
        <f t="shared" si="1313"/>
        <v/>
      </c>
      <c r="AH719" s="51" t="str">
        <f t="shared" si="1314"/>
        <v/>
      </c>
      <c r="AI719" s="52">
        <f t="shared" si="1315"/>
        <v>252.89</v>
      </c>
      <c r="AJ719" s="51"/>
      <c r="AK719" s="53"/>
      <c r="AL719" s="52"/>
      <c r="AM719" s="53">
        <f t="shared" si="1320"/>
        <v>40</v>
      </c>
      <c r="AN719" s="53">
        <f>IF(AJ719&lt;&gt;"",IF(AJ719="o",VLOOKUP(AM719,OpenSect!$A$1:$D$11,2),IF(AJ719="u",VLOOKUP(AM719,UpHill!$A$1:$D$35,2),IF(AJ719="d",VLOOKUP(AM719,DownHill!$A$3:$D$29,2),IF(AJ719="f",VLOOKUP(AM719,FlatUnd!$A$2:$D$30,2),IF(AJ719="t",VLOOKUP(AM719,TimeAdd!$A$1:$D$176,2),IF(AJ719="l",VLOOKUP(AM719,SLimit!$A$1:$D$8,2),AN718)))))),AN718)</f>
        <v>45</v>
      </c>
      <c r="AO719" s="53">
        <f>IF(AJ719&lt;&gt;"",IF(AJ719="o",VLOOKUP(AM719,OpenSect!$A$1:$D$11,3),IF(AJ719="u",VLOOKUP(AM719,UpHill!$A$1:$D$35,3),IF(AJ719="d",VLOOKUP(AM719,DownHill!$A$3:$D$29,3),IF(AJ719="f",VLOOKUP(AM719,FlatUnd!$A$2:$D$30,3),IF(AJ719="t",VLOOKUP(AM719,TimeAdd!$A$1:$D$18,3),IF(AJ719="l",VLOOKUP(AM719,SLimit!$A$1:$D$8,3),AO718)))))),AO718)</f>
        <v>50</v>
      </c>
      <c r="AP719" s="53">
        <f>IF(AJ719&lt;&gt;"",IF(AJ719="o",VLOOKUP(AM719,OpenSect!$A$1:$D$11,4),IF(AJ719="u",VLOOKUP(AM719,UpHill!$A$1:$D$35,4),IF(AJ719="d",VLOOKUP(AM719,DownHill!$A$3:$D$29,4),IF(AJ719="f",VLOOKUP(AM719,FlatUnd!$A$2:$D$30,4),IF(AJ719="t",VLOOKUP(AM719,TimeAdd!$A$1:$D$18,4),IF(AJ719="l",VLOOKUP(AM719,SLimit!$A$1:$D$8,4),AP718)))))),AP718)</f>
        <v>54</v>
      </c>
      <c r="AQ719" s="53" t="str">
        <f t="shared" si="1321"/>
        <v>60</v>
      </c>
      <c r="AR719" s="54" t="str">
        <f t="shared" si="1322"/>
        <v>[ Game reserve] Nambiti {Right}. Umzolozolo Lodge {Right}.</v>
      </c>
      <c r="AS719" s="55"/>
      <c r="AT719" s="55"/>
      <c r="AU719" s="56">
        <f>IF(GroupStTimes!$A$8=0,MIN(CB719,CD719,CF719),MIN(BZ719,CB719,CD719,CF719))</f>
        <v>0.58189814814814811</v>
      </c>
      <c r="AV719" s="56">
        <f>IF(GroupStTimes!$A$8=0,MAX(CC719,CE719,CG719),MAX(CA719,CC719,CE719,CG719))</f>
        <v>0.62773148148148139</v>
      </c>
      <c r="AW719" s="57" t="str">
        <f t="shared" si="1323"/>
        <v/>
      </c>
      <c r="AX719" s="58" t="str">
        <f t="shared" si="1324"/>
        <v/>
      </c>
      <c r="AY719" s="58" t="str">
        <f t="shared" si="1325"/>
        <v/>
      </c>
      <c r="AZ719" s="31">
        <f t="shared" si="1326"/>
        <v>249.01</v>
      </c>
      <c r="BA719" s="59">
        <f t="shared" si="1327"/>
        <v>0.58356481481481459</v>
      </c>
      <c r="BB719" s="59">
        <f t="shared" si="1328"/>
        <v>0.58912037037037024</v>
      </c>
      <c r="BC719" s="59">
        <f t="shared" si="1329"/>
        <v>0.57831018518518518</v>
      </c>
      <c r="BD719" s="59">
        <f t="shared" si="1330"/>
        <v>0.62414351851851846</v>
      </c>
      <c r="BE719" s="59">
        <f t="shared" si="1331"/>
        <v>0.60541666666666683</v>
      </c>
      <c r="BF719" s="59">
        <f t="shared" si="1332"/>
        <v>0.61583333333333345</v>
      </c>
      <c r="BG719" s="59">
        <f t="shared" si="1333"/>
        <v>0.61767361111111108</v>
      </c>
      <c r="BH719" s="59">
        <f t="shared" si="1334"/>
        <v>0.61697916666666663</v>
      </c>
      <c r="BI719" s="31">
        <f t="shared" si="1335"/>
        <v>3.8799999999999955</v>
      </c>
      <c r="BJ719" s="61">
        <f t="shared" ref="BJ719:BM719" si="1367">IF($AJ718="t",IF(AM717=0,0,$BI719/AM717),IF(AM718=0,0,$BI719/AM718))</f>
        <v>9.6999999999999892E-2</v>
      </c>
      <c r="BK719" s="61">
        <f t="shared" si="1367"/>
        <v>8.6222222222222117E-2</v>
      </c>
      <c r="BL719" s="61">
        <f t="shared" si="1367"/>
        <v>7.7599999999999905E-2</v>
      </c>
      <c r="BM719" s="61">
        <f t="shared" si="1367"/>
        <v>7.1851851851851764E-2</v>
      </c>
      <c r="BN719" s="62">
        <f t="shared" si="1337"/>
        <v>0</v>
      </c>
      <c r="BO719" s="62">
        <f t="shared" si="1338"/>
        <v>5</v>
      </c>
      <c r="BP719" s="62">
        <f t="shared" si="1339"/>
        <v>49</v>
      </c>
      <c r="BQ719" s="62">
        <f t="shared" si="1340"/>
        <v>0</v>
      </c>
      <c r="BR719" s="62">
        <f t="shared" si="1341"/>
        <v>5</v>
      </c>
      <c r="BS719" s="62">
        <f t="shared" si="1342"/>
        <v>10</v>
      </c>
      <c r="BT719" s="62">
        <f t="shared" si="1343"/>
        <v>0</v>
      </c>
      <c r="BU719" s="62">
        <f t="shared" si="1344"/>
        <v>4</v>
      </c>
      <c r="BV719" s="62">
        <f t="shared" si="1345"/>
        <v>39</v>
      </c>
      <c r="BW719" s="62">
        <f t="shared" si="1346"/>
        <v>0</v>
      </c>
      <c r="BX719" s="62">
        <f t="shared" si="1347"/>
        <v>4</v>
      </c>
      <c r="BY719" s="62">
        <f t="shared" si="1348"/>
        <v>19</v>
      </c>
      <c r="BZ719" s="63">
        <f t="shared" si="1349"/>
        <v>0.58760416666666648</v>
      </c>
      <c r="CA719" s="63">
        <f t="shared" si="1350"/>
        <v>0.59315972222222213</v>
      </c>
      <c r="CB719" s="63">
        <f t="shared" si="1351"/>
        <v>0.58189814814814811</v>
      </c>
      <c r="CC719" s="63">
        <f t="shared" si="1352"/>
        <v>0.62773148148148139</v>
      </c>
      <c r="CD719" s="63">
        <f t="shared" si="1353"/>
        <v>0.60864583333333344</v>
      </c>
      <c r="CE719" s="63">
        <f t="shared" si="1354"/>
        <v>0.61906250000000007</v>
      </c>
      <c r="CF719" s="63">
        <f t="shared" si="1355"/>
        <v>0.62067129629629625</v>
      </c>
      <c r="CG719" s="63">
        <f t="shared" si="1356"/>
        <v>0.61997685185185181</v>
      </c>
      <c r="CH719" s="36"/>
      <c r="CI719" s="36"/>
      <c r="CJ719" s="36"/>
      <c r="CK719" s="36"/>
      <c r="CL719" s="60">
        <v>60</v>
      </c>
    </row>
    <row r="720" spans="1:90" ht="26.25" customHeight="1" x14ac:dyDescent="0.25">
      <c r="A720" s="37">
        <v>54</v>
      </c>
      <c r="E720" s="39"/>
      <c r="F720" s="42"/>
      <c r="G720" s="77">
        <v>243.23</v>
      </c>
      <c r="H720" s="41">
        <f t="shared" si="1167"/>
        <v>253.05</v>
      </c>
      <c r="I720" s="42">
        <v>252.88</v>
      </c>
      <c r="J720" s="43">
        <f t="shared" si="1164"/>
        <v>-8.7788674470096488E-4</v>
      </c>
      <c r="K720" s="44">
        <f t="shared" si="1165"/>
        <v>-0.22199999999997999</v>
      </c>
      <c r="L720" s="76" t="s">
        <v>468</v>
      </c>
      <c r="M720" s="127" t="s">
        <v>1229</v>
      </c>
      <c r="N720" s="46">
        <f t="shared" si="1309"/>
        <v>253.10199999999998</v>
      </c>
      <c r="O720" s="46">
        <f t="shared" si="1272"/>
        <v>-0.11000000000000001</v>
      </c>
      <c r="P720" s="42">
        <v>253.19</v>
      </c>
      <c r="Q720" s="46">
        <f t="shared" si="1360"/>
        <v>9.8800000000000008</v>
      </c>
      <c r="R720" s="37">
        <v>243.23</v>
      </c>
      <c r="S720" s="46">
        <f t="shared" si="1361"/>
        <v>9.6859999999999999</v>
      </c>
      <c r="T720" s="40">
        <v>243.43</v>
      </c>
      <c r="U720" s="47" t="str">
        <f t="shared" si="1304"/>
        <v/>
      </c>
      <c r="V720" s="47" t="str">
        <f t="shared" si="1305"/>
        <v/>
      </c>
      <c r="W720" s="50"/>
      <c r="X720" s="50"/>
      <c r="Y720" s="50"/>
      <c r="Z720" s="50"/>
      <c r="AA720" s="50"/>
      <c r="AB720" s="50"/>
      <c r="AC720" s="50"/>
      <c r="AD720" s="50"/>
      <c r="AE720" s="51">
        <f t="shared" si="1311"/>
        <v>54</v>
      </c>
      <c r="AF720" s="51" t="str">
        <f t="shared" si="1312"/>
        <v/>
      </c>
      <c r="AG720" s="51" t="str">
        <f t="shared" si="1313"/>
        <v/>
      </c>
      <c r="AH720" s="51" t="str">
        <f t="shared" si="1314"/>
        <v/>
      </c>
      <c r="AI720" s="52">
        <f t="shared" si="1315"/>
        <v>253.05</v>
      </c>
      <c r="AJ720" s="51"/>
      <c r="AK720" s="53"/>
      <c r="AL720" s="52"/>
      <c r="AM720" s="53">
        <f t="shared" si="1320"/>
        <v>40</v>
      </c>
      <c r="AN720" s="53">
        <f>IF(AJ720&lt;&gt;"",IF(AJ720="o",VLOOKUP(AM720,OpenSect!$A$1:$D$11,2),IF(AJ720="u",VLOOKUP(AM720,UpHill!$A$1:$D$35,2),IF(AJ720="d",VLOOKUP(AM720,DownHill!$A$3:$D$29,2),IF(AJ720="f",VLOOKUP(AM720,FlatUnd!$A$2:$D$30,2),IF(AJ720="t",VLOOKUP(AM720,TimeAdd!$A$1:$D$176,2),IF(AJ720="l",VLOOKUP(AM720,SLimit!$A$1:$D$8,2),AN719)))))),AN719)</f>
        <v>45</v>
      </c>
      <c r="AO720" s="53">
        <f>IF(AJ720&lt;&gt;"",IF(AJ720="o",VLOOKUP(AM720,OpenSect!$A$1:$D$11,3),IF(AJ720="u",VLOOKUP(AM720,UpHill!$A$1:$D$35,3),IF(AJ720="d",VLOOKUP(AM720,DownHill!$A$3:$D$29,3),IF(AJ720="f",VLOOKUP(AM720,FlatUnd!$A$2:$D$30,3),IF(AJ720="t",VLOOKUP(AM720,TimeAdd!$A$1:$D$18,3),IF(AJ720="l",VLOOKUP(AM720,SLimit!$A$1:$D$8,3),AO719)))))),AO719)</f>
        <v>50</v>
      </c>
      <c r="AP720" s="53">
        <f>IF(AJ720&lt;&gt;"",IF(AJ720="o",VLOOKUP(AM720,OpenSect!$A$1:$D$11,4),IF(AJ720="u",VLOOKUP(AM720,UpHill!$A$1:$D$35,4),IF(AJ720="d",VLOOKUP(AM720,DownHill!$A$3:$D$29,4),IF(AJ720="f",VLOOKUP(AM720,FlatUnd!$A$2:$D$30,4),IF(AJ720="t",VLOOKUP(AM720,TimeAdd!$A$1:$D$18,4),IF(AJ720="l",VLOOKUP(AM720,SLimit!$A$1:$D$8,4),AP719)))))),AP719)</f>
        <v>54</v>
      </c>
      <c r="AQ720" s="53" t="str">
        <f t="shared" si="1321"/>
        <v>60</v>
      </c>
      <c r="AR720" s="54" t="str">
        <f t="shared" si="1322"/>
        <v>D 45</v>
      </c>
      <c r="AS720" s="55"/>
      <c r="AT720" s="55"/>
      <c r="AU720" s="56">
        <f>IF(GroupStTimes!$A$8=0,MIN(CB720,CD720,CF720),MIN(BZ720,CB720,CD720,CF720))</f>
        <v>0.58204861111111106</v>
      </c>
      <c r="AV720" s="56">
        <f>IF(GroupStTimes!$A$8=0,MAX(CC720,CE720,CG720),MAX(CA720,CC720,CE720,CG720))</f>
        <v>0.62788194444444434</v>
      </c>
      <c r="AW720" s="57" t="str">
        <f t="shared" si="1323"/>
        <v/>
      </c>
      <c r="AX720" s="58" t="str">
        <f t="shared" si="1324"/>
        <v/>
      </c>
      <c r="AY720" s="58" t="str">
        <f t="shared" si="1325"/>
        <v/>
      </c>
      <c r="AZ720" s="31">
        <f t="shared" si="1326"/>
        <v>249.01</v>
      </c>
      <c r="BA720" s="59">
        <f t="shared" si="1327"/>
        <v>0.58356481481481459</v>
      </c>
      <c r="BB720" s="59">
        <f t="shared" si="1328"/>
        <v>0.58912037037037024</v>
      </c>
      <c r="BC720" s="59">
        <f t="shared" si="1329"/>
        <v>0.57831018518518518</v>
      </c>
      <c r="BD720" s="59">
        <f t="shared" si="1330"/>
        <v>0.62414351851851846</v>
      </c>
      <c r="BE720" s="59">
        <f t="shared" si="1331"/>
        <v>0.60541666666666683</v>
      </c>
      <c r="BF720" s="59">
        <f t="shared" si="1332"/>
        <v>0.61583333333333345</v>
      </c>
      <c r="BG720" s="59">
        <f t="shared" si="1333"/>
        <v>0.61767361111111108</v>
      </c>
      <c r="BH720" s="59">
        <f t="shared" si="1334"/>
        <v>0.61697916666666663</v>
      </c>
      <c r="BI720" s="31">
        <f t="shared" si="1335"/>
        <v>4.0400000000000205</v>
      </c>
      <c r="BJ720" s="61">
        <f t="shared" ref="BJ720:BM720" si="1368">IF($AJ719="t",IF(AM718=0,0,$BI720/AM718),IF(AM719=0,0,$BI720/AM719))</f>
        <v>0.10100000000000051</v>
      </c>
      <c r="BK720" s="61">
        <f t="shared" si="1368"/>
        <v>8.9777777777778234E-2</v>
      </c>
      <c r="BL720" s="61">
        <f t="shared" si="1368"/>
        <v>8.0800000000000413E-2</v>
      </c>
      <c r="BM720" s="61">
        <f t="shared" si="1368"/>
        <v>7.4814814814815195E-2</v>
      </c>
      <c r="BN720" s="62">
        <f t="shared" si="1337"/>
        <v>0</v>
      </c>
      <c r="BO720" s="62">
        <f t="shared" si="1338"/>
        <v>6</v>
      </c>
      <c r="BP720" s="62">
        <f t="shared" si="1339"/>
        <v>4</v>
      </c>
      <c r="BQ720" s="62">
        <f t="shared" si="1340"/>
        <v>0</v>
      </c>
      <c r="BR720" s="62">
        <f t="shared" si="1341"/>
        <v>5</v>
      </c>
      <c r="BS720" s="62">
        <f t="shared" si="1342"/>
        <v>23</v>
      </c>
      <c r="BT720" s="62">
        <f t="shared" si="1343"/>
        <v>0</v>
      </c>
      <c r="BU720" s="62">
        <f t="shared" si="1344"/>
        <v>4</v>
      </c>
      <c r="BV720" s="62">
        <f t="shared" si="1345"/>
        <v>51</v>
      </c>
      <c r="BW720" s="62">
        <f t="shared" si="1346"/>
        <v>0</v>
      </c>
      <c r="BX720" s="62">
        <f t="shared" si="1347"/>
        <v>4</v>
      </c>
      <c r="BY720" s="62">
        <f t="shared" si="1348"/>
        <v>29</v>
      </c>
      <c r="BZ720" s="63">
        <f t="shared" si="1349"/>
        <v>0.58777777777777751</v>
      </c>
      <c r="CA720" s="63">
        <f t="shared" si="1350"/>
        <v>0.59333333333333316</v>
      </c>
      <c r="CB720" s="63">
        <f t="shared" si="1351"/>
        <v>0.58204861111111106</v>
      </c>
      <c r="CC720" s="63">
        <f t="shared" si="1352"/>
        <v>0.62788194444444434</v>
      </c>
      <c r="CD720" s="63">
        <f t="shared" si="1353"/>
        <v>0.60878472222222235</v>
      </c>
      <c r="CE720" s="63">
        <f t="shared" si="1354"/>
        <v>0.61920138888888898</v>
      </c>
      <c r="CF720" s="63">
        <f t="shared" si="1355"/>
        <v>0.62078703703703697</v>
      </c>
      <c r="CG720" s="63">
        <f t="shared" si="1356"/>
        <v>0.62009259259259253</v>
      </c>
      <c r="CH720" s="36"/>
      <c r="CI720" s="36"/>
      <c r="CJ720" s="36"/>
      <c r="CK720" s="36"/>
      <c r="CL720" s="60">
        <v>60</v>
      </c>
    </row>
    <row r="721" spans="1:90" ht="26.25" customHeight="1" x14ac:dyDescent="0.25">
      <c r="E721" s="39"/>
      <c r="F721" s="64"/>
      <c r="G721" s="78"/>
      <c r="H721" s="41">
        <f t="shared" si="1167"/>
        <v>253.26</v>
      </c>
      <c r="I721" s="42">
        <v>253.06</v>
      </c>
      <c r="J721" s="43">
        <f t="shared" si="1164"/>
        <v>-7.9032640480513965E-4</v>
      </c>
      <c r="K721" s="44">
        <f t="shared" si="1165"/>
        <v>-0.19999999999998863</v>
      </c>
      <c r="L721" s="76" t="s">
        <v>1264</v>
      </c>
      <c r="M721" s="127" t="s">
        <v>1229</v>
      </c>
      <c r="N721" s="46">
        <f t="shared" si="1309"/>
        <v>253.26</v>
      </c>
      <c r="O721" s="46">
        <f t="shared" si="1272"/>
        <v>-0.11000000000000001</v>
      </c>
      <c r="P721" s="64">
        <v>253.37</v>
      </c>
      <c r="Q721" s="37"/>
      <c r="R721" s="37"/>
      <c r="S721" s="46"/>
      <c r="T721" s="40"/>
      <c r="U721" s="47" t="str">
        <f t="shared" si="1304"/>
        <v/>
      </c>
      <c r="V721" s="47" t="str">
        <f t="shared" si="1305"/>
        <v/>
      </c>
      <c r="W721" s="50"/>
      <c r="X721" s="50"/>
      <c r="Y721" s="50"/>
      <c r="Z721" s="50"/>
      <c r="AA721" s="50"/>
      <c r="AB721" s="50"/>
      <c r="AC721" s="50"/>
      <c r="AD721" s="50"/>
      <c r="AE721" s="51" t="str">
        <f t="shared" si="1311"/>
        <v/>
      </c>
      <c r="AF721" s="51" t="str">
        <f t="shared" si="1312"/>
        <v/>
      </c>
      <c r="AG721" s="51" t="str">
        <f t="shared" si="1313"/>
        <v/>
      </c>
      <c r="AH721" s="51" t="str">
        <f t="shared" si="1314"/>
        <v/>
      </c>
      <c r="AI721" s="52">
        <f t="shared" si="1315"/>
        <v>253.26</v>
      </c>
      <c r="AJ721" s="51"/>
      <c r="AK721" s="53"/>
      <c r="AL721" s="52"/>
      <c r="AM721" s="53">
        <f t="shared" si="1320"/>
        <v>40</v>
      </c>
      <c r="AN721" s="53">
        <f>IF(AJ721&lt;&gt;"",IF(AJ721="o",VLOOKUP(AM721,OpenSect!$A$1:$D$11,2),IF(AJ721="u",VLOOKUP(AM721,UpHill!$A$1:$D$35,2),IF(AJ721="d",VLOOKUP(AM721,DownHill!$A$3:$D$29,2),IF(AJ721="f",VLOOKUP(AM721,FlatUnd!$A$2:$D$30,2),IF(AJ721="t",VLOOKUP(AM721,TimeAdd!$A$1:$D$176,2),IF(AJ721="l",VLOOKUP(AM721,SLimit!$A$1:$D$8,2),AN720)))))),AN720)</f>
        <v>45</v>
      </c>
      <c r="AO721" s="53">
        <f>IF(AJ721&lt;&gt;"",IF(AJ721="o",VLOOKUP(AM721,OpenSect!$A$1:$D$11,3),IF(AJ721="u",VLOOKUP(AM721,UpHill!$A$1:$D$35,3),IF(AJ721="d",VLOOKUP(AM721,DownHill!$A$3:$D$29,3),IF(AJ721="f",VLOOKUP(AM721,FlatUnd!$A$2:$D$30,3),IF(AJ721="t",VLOOKUP(AM721,TimeAdd!$A$1:$D$18,3),IF(AJ721="l",VLOOKUP(AM721,SLimit!$A$1:$D$8,3),AO720)))))),AO720)</f>
        <v>50</v>
      </c>
      <c r="AP721" s="53">
        <f>IF(AJ721&lt;&gt;"",IF(AJ721="o",VLOOKUP(AM721,OpenSect!$A$1:$D$11,4),IF(AJ721="u",VLOOKUP(AM721,UpHill!$A$1:$D$35,4),IF(AJ721="d",VLOOKUP(AM721,DownHill!$A$3:$D$29,4),IF(AJ721="f",VLOOKUP(AM721,FlatUnd!$A$2:$D$30,4),IF(AJ721="t",VLOOKUP(AM721,TimeAdd!$A$1:$D$18,4),IF(AJ721="l",VLOOKUP(AM721,SLimit!$A$1:$D$8,4),AP720)))))),AP720)</f>
        <v>54</v>
      </c>
      <c r="AQ721" s="53" t="str">
        <f t="shared" si="1321"/>
        <v>60</v>
      </c>
      <c r="AR721" s="54" t="str">
        <f t="shared" si="1322"/>
        <v>Construction 60 Speed limit.</v>
      </c>
      <c r="AS721" s="55"/>
      <c r="AT721" s="55"/>
      <c r="AU721" s="56">
        <f>IF(GroupStTimes!$A$8=0,MIN(CB721,CD721,CF721),MIN(BZ721,CB721,CD721,CF721))</f>
        <v>0.58224537037037039</v>
      </c>
      <c r="AV721" s="56">
        <f>IF(GroupStTimes!$A$8=0,MAX(CC721,CE721,CG721),MAX(CA721,CC721,CE721,CG721))</f>
        <v>0.62807870370370367</v>
      </c>
      <c r="AW721" s="57" t="str">
        <f t="shared" si="1323"/>
        <v/>
      </c>
      <c r="AX721" s="58" t="str">
        <f t="shared" si="1324"/>
        <v/>
      </c>
      <c r="AY721" s="58" t="str">
        <f t="shared" si="1325"/>
        <v/>
      </c>
      <c r="AZ721" s="31">
        <f t="shared" si="1326"/>
        <v>249.01</v>
      </c>
      <c r="BA721" s="59">
        <f t="shared" si="1327"/>
        <v>0.58356481481481459</v>
      </c>
      <c r="BB721" s="59">
        <f t="shared" si="1328"/>
        <v>0.58912037037037024</v>
      </c>
      <c r="BC721" s="59">
        <f t="shared" si="1329"/>
        <v>0.57831018518518518</v>
      </c>
      <c r="BD721" s="59">
        <f t="shared" si="1330"/>
        <v>0.62414351851851846</v>
      </c>
      <c r="BE721" s="59">
        <f t="shared" si="1331"/>
        <v>0.60541666666666683</v>
      </c>
      <c r="BF721" s="59">
        <f t="shared" si="1332"/>
        <v>0.61583333333333345</v>
      </c>
      <c r="BG721" s="59">
        <f t="shared" si="1333"/>
        <v>0.61767361111111108</v>
      </c>
      <c r="BH721" s="59">
        <f t="shared" si="1334"/>
        <v>0.61697916666666663</v>
      </c>
      <c r="BI721" s="31">
        <f t="shared" si="1335"/>
        <v>4.25</v>
      </c>
      <c r="BJ721" s="61">
        <f t="shared" ref="BJ721:BM721" si="1369">IF($AJ720="t",IF(AM719=0,0,$BI721/AM719),IF(AM720=0,0,$BI721/AM720))</f>
        <v>0.10625</v>
      </c>
      <c r="BK721" s="61">
        <f t="shared" si="1369"/>
        <v>9.4444444444444442E-2</v>
      </c>
      <c r="BL721" s="61">
        <f t="shared" si="1369"/>
        <v>8.5000000000000006E-2</v>
      </c>
      <c r="BM721" s="61">
        <f t="shared" si="1369"/>
        <v>7.8703703703703706E-2</v>
      </c>
      <c r="BN721" s="62">
        <f t="shared" si="1337"/>
        <v>0</v>
      </c>
      <c r="BO721" s="62">
        <f t="shared" si="1338"/>
        <v>6</v>
      </c>
      <c r="BP721" s="62">
        <f t="shared" si="1339"/>
        <v>23</v>
      </c>
      <c r="BQ721" s="62">
        <f t="shared" si="1340"/>
        <v>0</v>
      </c>
      <c r="BR721" s="62">
        <f t="shared" si="1341"/>
        <v>5</v>
      </c>
      <c r="BS721" s="62">
        <f t="shared" si="1342"/>
        <v>40</v>
      </c>
      <c r="BT721" s="62">
        <f t="shared" si="1343"/>
        <v>0</v>
      </c>
      <c r="BU721" s="62">
        <f t="shared" si="1344"/>
        <v>5</v>
      </c>
      <c r="BV721" s="62">
        <f t="shared" si="1345"/>
        <v>6</v>
      </c>
      <c r="BW721" s="62">
        <f t="shared" si="1346"/>
        <v>0</v>
      </c>
      <c r="BX721" s="62">
        <f t="shared" si="1347"/>
        <v>4</v>
      </c>
      <c r="BY721" s="62">
        <f t="shared" si="1348"/>
        <v>43</v>
      </c>
      <c r="BZ721" s="63">
        <f t="shared" si="1349"/>
        <v>0.58799768518518492</v>
      </c>
      <c r="CA721" s="63">
        <f t="shared" si="1350"/>
        <v>0.59355324074074056</v>
      </c>
      <c r="CB721" s="63">
        <f t="shared" si="1351"/>
        <v>0.58224537037037039</v>
      </c>
      <c r="CC721" s="63">
        <f t="shared" si="1352"/>
        <v>0.62807870370370367</v>
      </c>
      <c r="CD721" s="63">
        <f t="shared" si="1353"/>
        <v>0.60895833333333349</v>
      </c>
      <c r="CE721" s="63">
        <f t="shared" si="1354"/>
        <v>0.61937500000000012</v>
      </c>
      <c r="CF721" s="63">
        <f t="shared" si="1355"/>
        <v>0.62094907407407407</v>
      </c>
      <c r="CG721" s="63">
        <f t="shared" si="1356"/>
        <v>0.62025462962962963</v>
      </c>
      <c r="CH721" s="36"/>
      <c r="CI721" s="36"/>
      <c r="CJ721" s="36"/>
      <c r="CK721" s="36"/>
      <c r="CL721" s="60">
        <v>60</v>
      </c>
    </row>
    <row r="722" spans="1:90" ht="26.25" customHeight="1" x14ac:dyDescent="0.25">
      <c r="A722" s="37">
        <v>54</v>
      </c>
      <c r="E722" s="39"/>
      <c r="F722" s="42"/>
      <c r="G722" s="77">
        <v>243.46</v>
      </c>
      <c r="H722" s="41">
        <f t="shared" si="1167"/>
        <v>253.28</v>
      </c>
      <c r="I722" s="42">
        <v>253.10999999999999</v>
      </c>
      <c r="J722" s="43">
        <f t="shared" si="1164"/>
        <v>-8.7708901268226632E-4</v>
      </c>
      <c r="K722" s="44">
        <f t="shared" si="1165"/>
        <v>-0.22200000000000841</v>
      </c>
      <c r="L722" s="76" t="s">
        <v>469</v>
      </c>
      <c r="M722" s="127" t="s">
        <v>1229</v>
      </c>
      <c r="N722" s="46">
        <f t="shared" si="1309"/>
        <v>253.33199999999999</v>
      </c>
      <c r="O722" s="46">
        <f t="shared" si="1272"/>
        <v>-0.11000000000000001</v>
      </c>
      <c r="P722" s="42">
        <v>253.42</v>
      </c>
      <c r="Q722" s="46">
        <f t="shared" si="1360"/>
        <v>9.8800000000000008</v>
      </c>
      <c r="R722" s="37">
        <v>243.46</v>
      </c>
      <c r="S722" s="46">
        <f t="shared" si="1361"/>
        <v>9.6859999999999999</v>
      </c>
      <c r="T722" s="40">
        <v>243.66</v>
      </c>
      <c r="U722" s="47" t="str">
        <f t="shared" si="1304"/>
        <v/>
      </c>
      <c r="V722" s="47" t="str">
        <f t="shared" si="1305"/>
        <v/>
      </c>
      <c r="W722" s="50"/>
      <c r="X722" s="50"/>
      <c r="Y722" s="50"/>
      <c r="Z722" s="50"/>
      <c r="AA722" s="50"/>
      <c r="AB722" s="50"/>
      <c r="AC722" s="50"/>
      <c r="AD722" s="50"/>
      <c r="AE722" s="51">
        <f t="shared" si="1311"/>
        <v>54</v>
      </c>
      <c r="AF722" s="51" t="str">
        <f t="shared" si="1312"/>
        <v/>
      </c>
      <c r="AG722" s="51" t="str">
        <f t="shared" si="1313"/>
        <v/>
      </c>
      <c r="AH722" s="51" t="str">
        <f t="shared" si="1314"/>
        <v/>
      </c>
      <c r="AI722" s="52">
        <f t="shared" si="1315"/>
        <v>253.28</v>
      </c>
      <c r="AJ722" s="51"/>
      <c r="AK722" s="53"/>
      <c r="AL722" s="52"/>
      <c r="AM722" s="53">
        <f t="shared" si="1320"/>
        <v>40</v>
      </c>
      <c r="AN722" s="53">
        <f>IF(AJ722&lt;&gt;"",IF(AJ722="o",VLOOKUP(AM722,OpenSect!$A$1:$D$11,2),IF(AJ722="u",VLOOKUP(AM722,UpHill!$A$1:$D$35,2),IF(AJ722="d",VLOOKUP(AM722,DownHill!$A$3:$D$29,2),IF(AJ722="f",VLOOKUP(AM722,FlatUnd!$A$2:$D$30,2),IF(AJ722="t",VLOOKUP(AM722,TimeAdd!$A$1:$D$176,2),IF(AJ722="l",VLOOKUP(AM722,SLimit!$A$1:$D$8,2),AN721)))))),AN721)</f>
        <v>45</v>
      </c>
      <c r="AO722" s="53">
        <f>IF(AJ722&lt;&gt;"",IF(AJ722="o",VLOOKUP(AM722,OpenSect!$A$1:$D$11,3),IF(AJ722="u",VLOOKUP(AM722,UpHill!$A$1:$D$35,3),IF(AJ722="d",VLOOKUP(AM722,DownHill!$A$3:$D$29,3),IF(AJ722="f",VLOOKUP(AM722,FlatUnd!$A$2:$D$30,3),IF(AJ722="t",VLOOKUP(AM722,TimeAdd!$A$1:$D$18,3),IF(AJ722="l",VLOOKUP(AM722,SLimit!$A$1:$D$8,3),AO721)))))),AO721)</f>
        <v>50</v>
      </c>
      <c r="AP722" s="53">
        <f>IF(AJ722&lt;&gt;"",IF(AJ722="o",VLOOKUP(AM722,OpenSect!$A$1:$D$11,4),IF(AJ722="u",VLOOKUP(AM722,UpHill!$A$1:$D$35,4),IF(AJ722="d",VLOOKUP(AM722,DownHill!$A$3:$D$29,4),IF(AJ722="f",VLOOKUP(AM722,FlatUnd!$A$2:$D$30,4),IF(AJ722="t",VLOOKUP(AM722,TimeAdd!$A$1:$D$18,4),IF(AJ722="l",VLOOKUP(AM722,SLimit!$A$1:$D$8,4),AP721)))))),AP721)</f>
        <v>54</v>
      </c>
      <c r="AQ722" s="53" t="str">
        <f t="shared" si="1321"/>
        <v>60</v>
      </c>
      <c r="AR722" s="54" t="str">
        <f t="shared" si="1322"/>
        <v xml:space="preserve">100 speed limit. </v>
      </c>
      <c r="AS722" s="55"/>
      <c r="AT722" s="55"/>
      <c r="AU722" s="56">
        <f>IF(GroupStTimes!$A$8=0,MIN(CB722,CD722,CF722),MIN(BZ722,CB722,CD722,CF722))</f>
        <v>0.58226851851851846</v>
      </c>
      <c r="AV722" s="56">
        <f>IF(GroupStTimes!$A$8=0,MAX(CC722,CE722,CG722),MAX(CA722,CC722,CE722,CG722))</f>
        <v>0.62810185185185174</v>
      </c>
      <c r="AW722" s="57" t="str">
        <f t="shared" si="1323"/>
        <v/>
      </c>
      <c r="AX722" s="58" t="str">
        <f t="shared" si="1324"/>
        <v/>
      </c>
      <c r="AY722" s="58" t="str">
        <f t="shared" si="1325"/>
        <v/>
      </c>
      <c r="AZ722" s="31">
        <f t="shared" si="1326"/>
        <v>249.01</v>
      </c>
      <c r="BA722" s="59">
        <f t="shared" si="1327"/>
        <v>0.58356481481481459</v>
      </c>
      <c r="BB722" s="59">
        <f t="shared" si="1328"/>
        <v>0.58912037037037024</v>
      </c>
      <c r="BC722" s="59">
        <f t="shared" si="1329"/>
        <v>0.57831018518518518</v>
      </c>
      <c r="BD722" s="59">
        <f t="shared" si="1330"/>
        <v>0.62414351851851846</v>
      </c>
      <c r="BE722" s="59">
        <f t="shared" si="1331"/>
        <v>0.60541666666666683</v>
      </c>
      <c r="BF722" s="59">
        <f t="shared" si="1332"/>
        <v>0.61583333333333345</v>
      </c>
      <c r="BG722" s="59">
        <f t="shared" si="1333"/>
        <v>0.61767361111111108</v>
      </c>
      <c r="BH722" s="59">
        <f t="shared" si="1334"/>
        <v>0.61697916666666663</v>
      </c>
      <c r="BI722" s="31">
        <f t="shared" si="1335"/>
        <v>4.2700000000000102</v>
      </c>
      <c r="BJ722" s="61">
        <f t="shared" ref="BJ722:BM722" si="1370">IF($AJ721="t",IF(AM720=0,0,$BI722/AM720),IF(AM721=0,0,$BI722/AM721))</f>
        <v>0.10675000000000026</v>
      </c>
      <c r="BK722" s="61">
        <f t="shared" si="1370"/>
        <v>9.488888888888912E-2</v>
      </c>
      <c r="BL722" s="61">
        <f t="shared" si="1370"/>
        <v>8.5400000000000198E-2</v>
      </c>
      <c r="BM722" s="61">
        <f t="shared" si="1370"/>
        <v>7.9074074074074269E-2</v>
      </c>
      <c r="BN722" s="62">
        <f t="shared" si="1337"/>
        <v>0</v>
      </c>
      <c r="BO722" s="62">
        <f t="shared" si="1338"/>
        <v>6</v>
      </c>
      <c r="BP722" s="62">
        <f t="shared" si="1339"/>
        <v>24</v>
      </c>
      <c r="BQ722" s="62">
        <f t="shared" si="1340"/>
        <v>0</v>
      </c>
      <c r="BR722" s="62">
        <f t="shared" si="1341"/>
        <v>5</v>
      </c>
      <c r="BS722" s="62">
        <f t="shared" si="1342"/>
        <v>42</v>
      </c>
      <c r="BT722" s="62">
        <f t="shared" si="1343"/>
        <v>0</v>
      </c>
      <c r="BU722" s="62">
        <f t="shared" si="1344"/>
        <v>5</v>
      </c>
      <c r="BV722" s="62">
        <f t="shared" si="1345"/>
        <v>7</v>
      </c>
      <c r="BW722" s="62">
        <f t="shared" si="1346"/>
        <v>0</v>
      </c>
      <c r="BX722" s="62">
        <f t="shared" si="1347"/>
        <v>4</v>
      </c>
      <c r="BY722" s="62">
        <f t="shared" si="1348"/>
        <v>45</v>
      </c>
      <c r="BZ722" s="63">
        <f t="shared" si="1349"/>
        <v>0.58800925925925907</v>
      </c>
      <c r="CA722" s="63">
        <f t="shared" si="1350"/>
        <v>0.59356481481481471</v>
      </c>
      <c r="CB722" s="63">
        <f t="shared" si="1351"/>
        <v>0.58226851851851846</v>
      </c>
      <c r="CC722" s="63">
        <f t="shared" si="1352"/>
        <v>0.62810185185185174</v>
      </c>
      <c r="CD722" s="63">
        <f t="shared" si="1353"/>
        <v>0.60896990740740753</v>
      </c>
      <c r="CE722" s="63">
        <f t="shared" si="1354"/>
        <v>0.61938657407407416</v>
      </c>
      <c r="CF722" s="63">
        <f t="shared" si="1355"/>
        <v>0.62097222222222215</v>
      </c>
      <c r="CG722" s="63">
        <f t="shared" si="1356"/>
        <v>0.62027777777777771</v>
      </c>
      <c r="CH722" s="36"/>
      <c r="CI722" s="36"/>
      <c r="CJ722" s="36"/>
      <c r="CK722" s="36"/>
      <c r="CL722" s="60">
        <v>60</v>
      </c>
    </row>
    <row r="723" spans="1:90" ht="26.25" customHeight="1" x14ac:dyDescent="0.25">
      <c r="A723" s="37">
        <v>54</v>
      </c>
      <c r="E723" s="39"/>
      <c r="F723" s="42"/>
      <c r="G723" s="78">
        <v>243.4</v>
      </c>
      <c r="H723" s="41">
        <f t="shared" si="1167"/>
        <v>253.34</v>
      </c>
      <c r="I723" s="42">
        <v>253.19</v>
      </c>
      <c r="J723" s="43">
        <f t="shared" si="1164"/>
        <v>-7.978198191080602E-4</v>
      </c>
      <c r="K723" s="44">
        <f t="shared" si="1165"/>
        <v>-0.20199999999996976</v>
      </c>
      <c r="L723" s="76" t="s">
        <v>470</v>
      </c>
      <c r="M723" s="127" t="s">
        <v>1229</v>
      </c>
      <c r="N723" s="46">
        <f t="shared" si="1309"/>
        <v>253.39199999999997</v>
      </c>
      <c r="O723" s="46">
        <f t="shared" si="1272"/>
        <v>-0.11000000000000001</v>
      </c>
      <c r="P723" s="42">
        <v>253.5</v>
      </c>
      <c r="Q723" s="46">
        <f t="shared" si="1360"/>
        <v>9.8800000000000008</v>
      </c>
      <c r="R723" s="37">
        <v>243.49</v>
      </c>
      <c r="S723" s="46">
        <f t="shared" si="1361"/>
        <v>9.6859999999999999</v>
      </c>
      <c r="T723" s="40">
        <v>243.73</v>
      </c>
      <c r="U723" s="47" t="str">
        <f t="shared" si="1304"/>
        <v/>
      </c>
      <c r="V723" s="47" t="str">
        <f t="shared" si="1305"/>
        <v/>
      </c>
      <c r="W723" s="50"/>
      <c r="X723" s="50"/>
      <c r="Y723" s="50"/>
      <c r="Z723" s="50"/>
      <c r="AA723" s="50"/>
      <c r="AB723" s="50"/>
      <c r="AC723" s="50"/>
      <c r="AD723" s="50"/>
      <c r="AE723" s="51">
        <f t="shared" si="1311"/>
        <v>54</v>
      </c>
      <c r="AF723" s="51" t="str">
        <f t="shared" si="1312"/>
        <v/>
      </c>
      <c r="AG723" s="51" t="str">
        <f t="shared" si="1313"/>
        <v/>
      </c>
      <c r="AH723" s="51" t="str">
        <f t="shared" si="1314"/>
        <v/>
      </c>
      <c r="AI723" s="52">
        <f t="shared" si="1315"/>
        <v>253.34</v>
      </c>
      <c r="AJ723" s="51"/>
      <c r="AK723" s="53"/>
      <c r="AL723" s="52"/>
      <c r="AM723" s="53">
        <f t="shared" si="1320"/>
        <v>40</v>
      </c>
      <c r="AN723" s="53">
        <f>IF(AJ723&lt;&gt;"",IF(AJ723="o",VLOOKUP(AM723,OpenSect!$A$1:$D$11,2),IF(AJ723="u",VLOOKUP(AM723,UpHill!$A$1:$D$35,2),IF(AJ723="d",VLOOKUP(AM723,DownHill!$A$3:$D$29,2),IF(AJ723="f",VLOOKUP(AM723,FlatUnd!$A$2:$D$30,2),IF(AJ723="t",VLOOKUP(AM723,TimeAdd!$A$1:$D$176,2),IF(AJ723="l",VLOOKUP(AM723,SLimit!$A$1:$D$8,2),AN722)))))),AN722)</f>
        <v>45</v>
      </c>
      <c r="AO723" s="53">
        <f>IF(AJ723&lt;&gt;"",IF(AJ723="o",VLOOKUP(AM723,OpenSect!$A$1:$D$11,3),IF(AJ723="u",VLOOKUP(AM723,UpHill!$A$1:$D$35,3),IF(AJ723="d",VLOOKUP(AM723,DownHill!$A$3:$D$29,3),IF(AJ723="f",VLOOKUP(AM723,FlatUnd!$A$2:$D$30,3),IF(AJ723="t",VLOOKUP(AM723,TimeAdd!$A$1:$D$18,3),IF(AJ723="l",VLOOKUP(AM723,SLimit!$A$1:$D$8,3),AO722)))))),AO722)</f>
        <v>50</v>
      </c>
      <c r="AP723" s="53">
        <f>IF(AJ723&lt;&gt;"",IF(AJ723="o",VLOOKUP(AM723,OpenSect!$A$1:$D$11,4),IF(AJ723="u",VLOOKUP(AM723,UpHill!$A$1:$D$35,4),IF(AJ723="d",VLOOKUP(AM723,DownHill!$A$3:$D$29,4),IF(AJ723="f",VLOOKUP(AM723,FlatUnd!$A$2:$D$30,4),IF(AJ723="t",VLOOKUP(AM723,TimeAdd!$A$1:$D$18,4),IF(AJ723="l",VLOOKUP(AM723,SLimit!$A$1:$D$8,4),AP722)))))),AP722)</f>
        <v>54</v>
      </c>
      <c r="AQ723" s="53" t="str">
        <f t="shared" si="1321"/>
        <v>60</v>
      </c>
      <c r="AR723" s="54" t="str">
        <f t="shared" si="1322"/>
        <v>N11 Newcastle 88</v>
      </c>
      <c r="AS723" s="55"/>
      <c r="AT723" s="55"/>
      <c r="AU723" s="56">
        <f>IF(GroupStTimes!$A$8=0,MIN(CB723,CD723,CF723),MIN(BZ723,CB723,CD723,CF723))</f>
        <v>0.58231481481481484</v>
      </c>
      <c r="AV723" s="56">
        <f>IF(GroupStTimes!$A$8=0,MAX(CC723,CE723,CG723),MAX(CA723,CC723,CE723,CG723))</f>
        <v>0.62814814814814812</v>
      </c>
      <c r="AW723" s="57" t="str">
        <f t="shared" si="1323"/>
        <v/>
      </c>
      <c r="AX723" s="58" t="str">
        <f t="shared" si="1324"/>
        <v/>
      </c>
      <c r="AY723" s="58" t="str">
        <f t="shared" si="1325"/>
        <v/>
      </c>
      <c r="AZ723" s="31">
        <f t="shared" si="1326"/>
        <v>249.01</v>
      </c>
      <c r="BA723" s="59">
        <f t="shared" si="1327"/>
        <v>0.58356481481481459</v>
      </c>
      <c r="BB723" s="59">
        <f t="shared" si="1328"/>
        <v>0.58912037037037024</v>
      </c>
      <c r="BC723" s="59">
        <f t="shared" si="1329"/>
        <v>0.57831018518518518</v>
      </c>
      <c r="BD723" s="59">
        <f t="shared" si="1330"/>
        <v>0.62414351851851846</v>
      </c>
      <c r="BE723" s="59">
        <f t="shared" si="1331"/>
        <v>0.60541666666666683</v>
      </c>
      <c r="BF723" s="59">
        <f t="shared" si="1332"/>
        <v>0.61583333333333345</v>
      </c>
      <c r="BG723" s="59">
        <f t="shared" si="1333"/>
        <v>0.61767361111111108</v>
      </c>
      <c r="BH723" s="59">
        <f t="shared" si="1334"/>
        <v>0.61697916666666663</v>
      </c>
      <c r="BI723" s="31">
        <f t="shared" si="1335"/>
        <v>4.3300000000000125</v>
      </c>
      <c r="BJ723" s="61">
        <f t="shared" ref="BJ723:BM723" si="1371">IF($AJ722="t",IF(AM721=0,0,$BI723/AM721),IF(AM722=0,0,$BI723/AM722))</f>
        <v>0.10825000000000032</v>
      </c>
      <c r="BK723" s="61">
        <f t="shared" si="1371"/>
        <v>9.62222222222225E-2</v>
      </c>
      <c r="BL723" s="61">
        <f t="shared" si="1371"/>
        <v>8.6600000000000246E-2</v>
      </c>
      <c r="BM723" s="61">
        <f t="shared" si="1371"/>
        <v>8.0185185185185415E-2</v>
      </c>
      <c r="BN723" s="62">
        <f t="shared" si="1337"/>
        <v>0</v>
      </c>
      <c r="BO723" s="62">
        <f t="shared" si="1338"/>
        <v>6</v>
      </c>
      <c r="BP723" s="62">
        <f t="shared" si="1339"/>
        <v>30</v>
      </c>
      <c r="BQ723" s="62">
        <f t="shared" si="1340"/>
        <v>0</v>
      </c>
      <c r="BR723" s="62">
        <f t="shared" si="1341"/>
        <v>5</v>
      </c>
      <c r="BS723" s="62">
        <f t="shared" si="1342"/>
        <v>46</v>
      </c>
      <c r="BT723" s="62">
        <f t="shared" si="1343"/>
        <v>0</v>
      </c>
      <c r="BU723" s="62">
        <f t="shared" si="1344"/>
        <v>5</v>
      </c>
      <c r="BV723" s="62">
        <f t="shared" si="1345"/>
        <v>12</v>
      </c>
      <c r="BW723" s="62">
        <f t="shared" si="1346"/>
        <v>0</v>
      </c>
      <c r="BX723" s="62">
        <f t="shared" si="1347"/>
        <v>4</v>
      </c>
      <c r="BY723" s="62">
        <f t="shared" si="1348"/>
        <v>49</v>
      </c>
      <c r="BZ723" s="63">
        <f t="shared" si="1349"/>
        <v>0.58807870370370352</v>
      </c>
      <c r="CA723" s="63">
        <f t="shared" si="1350"/>
        <v>0.59363425925925917</v>
      </c>
      <c r="CB723" s="63">
        <f t="shared" si="1351"/>
        <v>0.58231481481481484</v>
      </c>
      <c r="CC723" s="63">
        <f t="shared" si="1352"/>
        <v>0.62814814814814812</v>
      </c>
      <c r="CD723" s="63">
        <f t="shared" si="1353"/>
        <v>0.60902777777777795</v>
      </c>
      <c r="CE723" s="63">
        <f t="shared" si="1354"/>
        <v>0.61944444444444458</v>
      </c>
      <c r="CF723" s="63">
        <f t="shared" si="1355"/>
        <v>0.62101851851851853</v>
      </c>
      <c r="CG723" s="63">
        <f t="shared" si="1356"/>
        <v>0.62032407407407408</v>
      </c>
      <c r="CH723" s="36"/>
      <c r="CI723" s="36"/>
      <c r="CJ723" s="36"/>
      <c r="CK723" s="36"/>
      <c r="CL723" s="60">
        <v>60</v>
      </c>
    </row>
    <row r="724" spans="1:90" ht="26.25" customHeight="1" x14ac:dyDescent="0.25">
      <c r="E724" s="39"/>
      <c r="F724" s="64"/>
      <c r="G724" s="78"/>
      <c r="H724" s="41">
        <f t="shared" ref="H724" si="1372">ROUND(IF(G724="",N724,IF(P724="",I724,IF(R724="",(I724+(P724+O724))/2,IF(T724="",(I724+(P724+O724)+(R724+Q724))/3,(I724+(P724+O724)+(R724+Q724)+(T724+S724))/4)))),2)</f>
        <v>253.73</v>
      </c>
      <c r="I724" s="42">
        <v>253.53</v>
      </c>
      <c r="J724" s="43">
        <f t="shared" ref="J724" si="1373">IF(N724="","",IF((I724-$I$4)=0,0,((I724-$I$4-(N724-$N$4))/(I724-$I$4))))</f>
        <v>-7.88861278744088E-4</v>
      </c>
      <c r="K724" s="44">
        <f t="shared" ref="K724" si="1374">(I724-$I$5)-(N724-$N$5)</f>
        <v>-0.19999999999998863</v>
      </c>
      <c r="L724" s="76" t="s">
        <v>1053</v>
      </c>
      <c r="M724" s="127" t="s">
        <v>1229</v>
      </c>
      <c r="N724" s="46">
        <f t="shared" si="1309"/>
        <v>253.73</v>
      </c>
      <c r="O724" s="46">
        <f t="shared" si="1272"/>
        <v>-0.11000000000000001</v>
      </c>
      <c r="P724" s="64">
        <v>253.84</v>
      </c>
      <c r="Q724" s="37"/>
      <c r="R724" s="37"/>
      <c r="S724" s="46"/>
      <c r="T724" s="40"/>
      <c r="U724" s="47" t="str">
        <f t="shared" si="1304"/>
        <v/>
      </c>
      <c r="V724" s="47" t="str">
        <f t="shared" si="1305"/>
        <v/>
      </c>
      <c r="W724" s="50"/>
      <c r="X724" s="50"/>
      <c r="Y724" s="50"/>
      <c r="Z724" s="50"/>
      <c r="AA724" s="50"/>
      <c r="AB724" s="50"/>
      <c r="AC724" s="50"/>
      <c r="AD724" s="50"/>
      <c r="AE724" s="51" t="str">
        <f t="shared" si="1311"/>
        <v/>
      </c>
      <c r="AF724" s="51" t="str">
        <f t="shared" si="1312"/>
        <v/>
      </c>
      <c r="AG724" s="51" t="str">
        <f t="shared" si="1313"/>
        <v/>
      </c>
      <c r="AH724" s="51" t="str">
        <f t="shared" si="1314"/>
        <v/>
      </c>
      <c r="AI724" s="52">
        <f t="shared" si="1315"/>
        <v>253.73</v>
      </c>
      <c r="AJ724" s="51"/>
      <c r="AK724" s="53"/>
      <c r="AL724" s="52"/>
      <c r="AM724" s="53">
        <f t="shared" si="1320"/>
        <v>40</v>
      </c>
      <c r="AN724" s="53">
        <f>IF(AJ724&lt;&gt;"",IF(AJ724="o",VLOOKUP(AM724,OpenSect!$A$1:$D$11,2),IF(AJ724="u",VLOOKUP(AM724,UpHill!$A$1:$D$35,2),IF(AJ724="d",VLOOKUP(AM724,DownHill!$A$3:$D$29,2),IF(AJ724="f",VLOOKUP(AM724,FlatUnd!$A$2:$D$30,2),IF(AJ724="t",VLOOKUP(AM724,TimeAdd!$A$1:$D$176,2),IF(AJ724="l",VLOOKUP(AM724,SLimit!$A$1:$D$8,2),AN723)))))),AN723)</f>
        <v>45</v>
      </c>
      <c r="AO724" s="53">
        <f>IF(AJ724&lt;&gt;"",IF(AJ724="o",VLOOKUP(AM724,OpenSect!$A$1:$D$11,3),IF(AJ724="u",VLOOKUP(AM724,UpHill!$A$1:$D$35,3),IF(AJ724="d",VLOOKUP(AM724,DownHill!$A$3:$D$29,3),IF(AJ724="f",VLOOKUP(AM724,FlatUnd!$A$2:$D$30,3),IF(AJ724="t",VLOOKUP(AM724,TimeAdd!$A$1:$D$18,3),IF(AJ724="l",VLOOKUP(AM724,SLimit!$A$1:$D$8,3),AO723)))))),AO723)</f>
        <v>50</v>
      </c>
      <c r="AP724" s="53">
        <f>IF(AJ724&lt;&gt;"",IF(AJ724="o",VLOOKUP(AM724,OpenSect!$A$1:$D$11,4),IF(AJ724="u",VLOOKUP(AM724,UpHill!$A$1:$D$35,4),IF(AJ724="d",VLOOKUP(AM724,DownHill!$A$3:$D$29,4),IF(AJ724="f",VLOOKUP(AM724,FlatUnd!$A$2:$D$30,4),IF(AJ724="t",VLOOKUP(AM724,TimeAdd!$A$1:$D$18,4),IF(AJ724="l",VLOOKUP(AM724,SLimit!$A$1:$D$8,4),AP723)))))),AP723)</f>
        <v>54</v>
      </c>
      <c r="AQ724" s="53" t="str">
        <f t="shared" si="1321"/>
        <v>60</v>
      </c>
      <c r="AR724" s="54" t="str">
        <f t="shared" si="1322"/>
        <v>15,0 km plate.</v>
      </c>
      <c r="AS724" s="55"/>
      <c r="AT724" s="55"/>
      <c r="AU724" s="56">
        <f>IF(GroupStTimes!$A$8=0,MIN(CB724,CD724,CF724),MIN(BZ724,CB724,CD724,CF724))</f>
        <v>0.58268518518518519</v>
      </c>
      <c r="AV724" s="56">
        <f>IF(GroupStTimes!$A$8=0,MAX(CC724,CE724,CG724),MAX(CA724,CC724,CE724,CG724))</f>
        <v>0.62851851851851848</v>
      </c>
      <c r="AW724" s="57" t="str">
        <f t="shared" si="1323"/>
        <v/>
      </c>
      <c r="AX724" s="58" t="str">
        <f t="shared" si="1324"/>
        <v/>
      </c>
      <c r="AY724" s="58" t="str">
        <f t="shared" si="1325"/>
        <v/>
      </c>
      <c r="AZ724" s="31">
        <f t="shared" si="1326"/>
        <v>249.01</v>
      </c>
      <c r="BA724" s="59">
        <f t="shared" si="1327"/>
        <v>0.58356481481481459</v>
      </c>
      <c r="BB724" s="59">
        <f t="shared" si="1328"/>
        <v>0.58912037037037024</v>
      </c>
      <c r="BC724" s="59">
        <f t="shared" si="1329"/>
        <v>0.57831018518518518</v>
      </c>
      <c r="BD724" s="59">
        <f t="shared" si="1330"/>
        <v>0.62414351851851846</v>
      </c>
      <c r="BE724" s="59">
        <f t="shared" si="1331"/>
        <v>0.60541666666666683</v>
      </c>
      <c r="BF724" s="59">
        <f t="shared" si="1332"/>
        <v>0.61583333333333345</v>
      </c>
      <c r="BG724" s="59">
        <f t="shared" si="1333"/>
        <v>0.61767361111111108</v>
      </c>
      <c r="BH724" s="59">
        <f t="shared" si="1334"/>
        <v>0.61697916666666663</v>
      </c>
      <c r="BI724" s="31">
        <f t="shared" si="1335"/>
        <v>4.7199999999999989</v>
      </c>
      <c r="BJ724" s="61">
        <f t="shared" ref="BJ724:BM724" si="1375">IF($AJ723="t",IF(AM722=0,0,$BI724/AM722),IF(AM723=0,0,$BI724/AM723))</f>
        <v>0.11799999999999997</v>
      </c>
      <c r="BK724" s="61">
        <f t="shared" si="1375"/>
        <v>0.10488888888888886</v>
      </c>
      <c r="BL724" s="61">
        <f t="shared" si="1375"/>
        <v>9.4399999999999984E-2</v>
      </c>
      <c r="BM724" s="61">
        <f t="shared" si="1375"/>
        <v>8.7407407407407392E-2</v>
      </c>
      <c r="BN724" s="62">
        <f t="shared" si="1337"/>
        <v>0</v>
      </c>
      <c r="BO724" s="62">
        <f t="shared" si="1338"/>
        <v>7</v>
      </c>
      <c r="BP724" s="62">
        <f t="shared" si="1339"/>
        <v>5</v>
      </c>
      <c r="BQ724" s="62">
        <f t="shared" si="1340"/>
        <v>0</v>
      </c>
      <c r="BR724" s="62">
        <f t="shared" si="1341"/>
        <v>6</v>
      </c>
      <c r="BS724" s="62">
        <f t="shared" si="1342"/>
        <v>18</v>
      </c>
      <c r="BT724" s="62">
        <f t="shared" si="1343"/>
        <v>0</v>
      </c>
      <c r="BU724" s="62">
        <f t="shared" si="1344"/>
        <v>5</v>
      </c>
      <c r="BV724" s="62">
        <f t="shared" si="1345"/>
        <v>40</v>
      </c>
      <c r="BW724" s="62">
        <f t="shared" si="1346"/>
        <v>0</v>
      </c>
      <c r="BX724" s="62">
        <f t="shared" si="1347"/>
        <v>5</v>
      </c>
      <c r="BY724" s="62">
        <f t="shared" si="1348"/>
        <v>15</v>
      </c>
      <c r="BZ724" s="63">
        <f t="shared" si="1349"/>
        <v>0.5884837962962961</v>
      </c>
      <c r="CA724" s="63">
        <f t="shared" si="1350"/>
        <v>0.59403935185185175</v>
      </c>
      <c r="CB724" s="63">
        <f t="shared" si="1351"/>
        <v>0.58268518518518519</v>
      </c>
      <c r="CC724" s="63">
        <f t="shared" si="1352"/>
        <v>0.62851851851851848</v>
      </c>
      <c r="CD724" s="63">
        <f t="shared" si="1353"/>
        <v>0.60935185185185203</v>
      </c>
      <c r="CE724" s="63">
        <f t="shared" si="1354"/>
        <v>0.61976851851851866</v>
      </c>
      <c r="CF724" s="63">
        <f t="shared" si="1355"/>
        <v>0.62131944444444442</v>
      </c>
      <c r="CG724" s="63">
        <f t="shared" si="1356"/>
        <v>0.62062499999999998</v>
      </c>
      <c r="CH724" s="36"/>
      <c r="CI724" s="36"/>
      <c r="CJ724" s="36"/>
      <c r="CK724" s="36"/>
      <c r="CL724" s="60">
        <v>60</v>
      </c>
    </row>
    <row r="725" spans="1:90" ht="40.5" x14ac:dyDescent="0.25">
      <c r="A725" s="37">
        <v>54</v>
      </c>
      <c r="C725" s="37" t="s">
        <v>58</v>
      </c>
      <c r="E725" s="39"/>
      <c r="F725" s="42"/>
      <c r="G725" s="78">
        <v>244.47</v>
      </c>
      <c r="H725" s="41">
        <f t="shared" si="1167"/>
        <v>254.4</v>
      </c>
      <c r="I725" s="42">
        <v>254.25</v>
      </c>
      <c r="J725" s="43">
        <f t="shared" si="1164"/>
        <v>-8.0760406424121333E-4</v>
      </c>
      <c r="K725" s="44">
        <f t="shared" si="1165"/>
        <v>-0.20533333333332848</v>
      </c>
      <c r="L725" s="76" t="s">
        <v>471</v>
      </c>
      <c r="M725" s="127" t="s">
        <v>1229</v>
      </c>
      <c r="N725" s="46">
        <f t="shared" si="1309"/>
        <v>254.45533333333333</v>
      </c>
      <c r="O725" s="46">
        <f t="shared" si="1272"/>
        <v>-0.11000000000000001</v>
      </c>
      <c r="P725" s="42">
        <v>254.56</v>
      </c>
      <c r="Q725" s="46">
        <f t="shared" si="1360"/>
        <v>9.8800000000000008</v>
      </c>
      <c r="R725" s="37">
        <v>244.55</v>
      </c>
      <c r="S725" s="46">
        <f t="shared" si="1361"/>
        <v>9.6859999999999999</v>
      </c>
      <c r="T725" s="40">
        <v>244.79999999999998</v>
      </c>
      <c r="U725" s="47">
        <f t="shared" si="1304"/>
        <v>28.4785</v>
      </c>
      <c r="V725" s="47">
        <f t="shared" si="1305"/>
        <v>29.853629999999999</v>
      </c>
      <c r="W725" s="50">
        <v>28.478480000000001</v>
      </c>
      <c r="X725" s="50">
        <v>29.853629999999999</v>
      </c>
      <c r="Y725" s="50">
        <v>28.478480000000001</v>
      </c>
      <c r="Z725" s="50">
        <v>29.853629999999999</v>
      </c>
      <c r="AA725" s="50">
        <v>28.47852</v>
      </c>
      <c r="AB725" s="50">
        <v>29.853619999999999</v>
      </c>
      <c r="AC725" s="50">
        <v>28.47851</v>
      </c>
      <c r="AD725" s="50">
        <v>29.853639999999999</v>
      </c>
      <c r="AE725" s="51">
        <f t="shared" si="1311"/>
        <v>54</v>
      </c>
      <c r="AF725" s="51" t="str">
        <f t="shared" si="1312"/>
        <v/>
      </c>
      <c r="AG725" s="51" t="str">
        <f t="shared" si="1313"/>
        <v>m</v>
      </c>
      <c r="AH725" s="51" t="str">
        <f t="shared" si="1314"/>
        <v/>
      </c>
      <c r="AI725" s="52">
        <f t="shared" si="1315"/>
        <v>254.4</v>
      </c>
      <c r="AJ725" s="51"/>
      <c r="AK725" s="53"/>
      <c r="AL725" s="52"/>
      <c r="AM725" s="53">
        <f t="shared" si="1320"/>
        <v>40</v>
      </c>
      <c r="AN725" s="53">
        <f>IF(AJ725&lt;&gt;"",IF(AJ725="o",VLOOKUP(AM725,OpenSect!$A$1:$D$11,2),IF(AJ725="u",VLOOKUP(AM725,UpHill!$A$1:$D$35,2),IF(AJ725="d",VLOOKUP(AM725,DownHill!$A$3:$D$29,2),IF(AJ725="f",VLOOKUP(AM725,FlatUnd!$A$2:$D$30,2),IF(AJ725="t",VLOOKUP(AM725,TimeAdd!$A$1:$D$176,2),IF(AJ725="l",VLOOKUP(AM725,SLimit!$A$1:$D$8,2),AN724)))))),AN724)</f>
        <v>45</v>
      </c>
      <c r="AO725" s="53">
        <f>IF(AJ725&lt;&gt;"",IF(AJ725="o",VLOOKUP(AM725,OpenSect!$A$1:$D$11,3),IF(AJ725="u",VLOOKUP(AM725,UpHill!$A$1:$D$35,3),IF(AJ725="d",VLOOKUP(AM725,DownHill!$A$3:$D$29,3),IF(AJ725="f",VLOOKUP(AM725,FlatUnd!$A$2:$D$30,3),IF(AJ725="t",VLOOKUP(AM725,TimeAdd!$A$1:$D$18,3),IF(AJ725="l",VLOOKUP(AM725,SLimit!$A$1:$D$8,3),AO724)))))),AO724)</f>
        <v>50</v>
      </c>
      <c r="AP725" s="53">
        <f>IF(AJ725&lt;&gt;"",IF(AJ725="o",VLOOKUP(AM725,OpenSect!$A$1:$D$11,4),IF(AJ725="u",VLOOKUP(AM725,UpHill!$A$1:$D$35,4),IF(AJ725="d",VLOOKUP(AM725,DownHill!$A$3:$D$29,4),IF(AJ725="f",VLOOKUP(AM725,FlatUnd!$A$2:$D$30,4),IF(AJ725="t",VLOOKUP(AM725,TimeAdd!$A$1:$D$18,4),IF(AJ725="l",VLOOKUP(AM725,SLimit!$A$1:$D$8,4),AP724)))))),AP724)</f>
        <v>54</v>
      </c>
      <c r="AQ725" s="53" t="str">
        <f t="shared" si="1321"/>
        <v>60</v>
      </c>
      <c r="AR725" s="54" t="str">
        <f t="shared" si="1322"/>
        <v>Control @ Layby. Dot on Y fence post and road yellow line.</v>
      </c>
      <c r="AS725" s="55"/>
      <c r="AT725" s="55"/>
      <c r="AU725" s="56">
        <f>IF(GroupStTimes!$A$8=0,MIN(CB725,CD725,CF725),MIN(BZ725,CB725,CD725,CF725))</f>
        <v>0.58329861111111114</v>
      </c>
      <c r="AV725" s="56">
        <f>IF(GroupStTimes!$A$8=0,MAX(CC725,CE725,CG725),MAX(CA725,CC725,CE725,CG725))</f>
        <v>0.62913194444444442</v>
      </c>
      <c r="AW725" s="57" t="str">
        <f t="shared" si="1323"/>
        <v>28.47850  29.85363</v>
      </c>
      <c r="AX725" s="58" t="str">
        <f t="shared" si="1324"/>
        <v/>
      </c>
      <c r="AY725" s="58" t="str">
        <f t="shared" si="1325"/>
        <v/>
      </c>
      <c r="AZ725" s="31">
        <f t="shared" si="1326"/>
        <v>249.01</v>
      </c>
      <c r="BA725" s="59">
        <f t="shared" si="1327"/>
        <v>0.58356481481481459</v>
      </c>
      <c r="BB725" s="59">
        <f t="shared" si="1328"/>
        <v>0.58912037037037024</v>
      </c>
      <c r="BC725" s="59">
        <f t="shared" si="1329"/>
        <v>0.57831018518518518</v>
      </c>
      <c r="BD725" s="59">
        <f t="shared" si="1330"/>
        <v>0.62414351851851846</v>
      </c>
      <c r="BE725" s="59">
        <f t="shared" si="1331"/>
        <v>0.60541666666666683</v>
      </c>
      <c r="BF725" s="59">
        <f t="shared" si="1332"/>
        <v>0.61583333333333345</v>
      </c>
      <c r="BG725" s="59">
        <f t="shared" si="1333"/>
        <v>0.61767361111111108</v>
      </c>
      <c r="BH725" s="59">
        <f t="shared" si="1334"/>
        <v>0.61697916666666663</v>
      </c>
      <c r="BI725" s="31">
        <f t="shared" si="1335"/>
        <v>5.3900000000000148</v>
      </c>
      <c r="BJ725" s="61">
        <f t="shared" ref="BJ725:BM725" si="1376">IF($AJ724="t",IF(AM723=0,0,$BI725/AM723),IF(AM724=0,0,$BI725/AM724))</f>
        <v>0.13475000000000037</v>
      </c>
      <c r="BK725" s="61">
        <f t="shared" si="1376"/>
        <v>0.11977777777777811</v>
      </c>
      <c r="BL725" s="61">
        <f t="shared" si="1376"/>
        <v>0.1078000000000003</v>
      </c>
      <c r="BM725" s="61">
        <f t="shared" si="1376"/>
        <v>9.9814814814815092E-2</v>
      </c>
      <c r="BN725" s="62">
        <f t="shared" si="1337"/>
        <v>0</v>
      </c>
      <c r="BO725" s="62">
        <f t="shared" si="1338"/>
        <v>8</v>
      </c>
      <c r="BP725" s="62">
        <f t="shared" si="1339"/>
        <v>5</v>
      </c>
      <c r="BQ725" s="62">
        <f t="shared" si="1340"/>
        <v>0</v>
      </c>
      <c r="BR725" s="62">
        <f t="shared" si="1341"/>
        <v>7</v>
      </c>
      <c r="BS725" s="62">
        <f t="shared" si="1342"/>
        <v>11</v>
      </c>
      <c r="BT725" s="62">
        <f t="shared" si="1343"/>
        <v>0</v>
      </c>
      <c r="BU725" s="62">
        <f t="shared" si="1344"/>
        <v>6</v>
      </c>
      <c r="BV725" s="62">
        <f t="shared" si="1345"/>
        <v>28</v>
      </c>
      <c r="BW725" s="62">
        <f t="shared" si="1346"/>
        <v>0</v>
      </c>
      <c r="BX725" s="62">
        <f t="shared" si="1347"/>
        <v>5</v>
      </c>
      <c r="BY725" s="62">
        <f t="shared" si="1348"/>
        <v>59</v>
      </c>
      <c r="BZ725" s="63">
        <f t="shared" si="1349"/>
        <v>0.58917824074074054</v>
      </c>
      <c r="CA725" s="63">
        <f t="shared" si="1350"/>
        <v>0.59473379629629619</v>
      </c>
      <c r="CB725" s="63">
        <f t="shared" si="1351"/>
        <v>0.58329861111111114</v>
      </c>
      <c r="CC725" s="63">
        <f t="shared" si="1352"/>
        <v>0.62913194444444442</v>
      </c>
      <c r="CD725" s="63">
        <f t="shared" si="1353"/>
        <v>0.60990740740740756</v>
      </c>
      <c r="CE725" s="63">
        <f t="shared" si="1354"/>
        <v>0.62032407407407419</v>
      </c>
      <c r="CF725" s="63">
        <f t="shared" si="1355"/>
        <v>0.62182870370370369</v>
      </c>
      <c r="CG725" s="63">
        <f t="shared" si="1356"/>
        <v>0.62113425925925925</v>
      </c>
      <c r="CH725" s="36"/>
      <c r="CI725" s="36"/>
      <c r="CJ725" s="36"/>
      <c r="CK725" s="36"/>
      <c r="CL725" s="60">
        <v>60</v>
      </c>
    </row>
    <row r="726" spans="1:90" ht="26.25" customHeight="1" x14ac:dyDescent="0.25">
      <c r="A726" s="37">
        <v>54</v>
      </c>
      <c r="E726" s="39"/>
      <c r="F726" s="42"/>
      <c r="G726" s="78">
        <v>244.75</v>
      </c>
      <c r="H726" s="41">
        <f t="shared" si="1167"/>
        <v>254.68</v>
      </c>
      <c r="I726" s="42">
        <v>254.53</v>
      </c>
      <c r="J726" s="43">
        <f t="shared" si="1164"/>
        <v>-8.0671564583085879E-4</v>
      </c>
      <c r="K726" s="44">
        <f t="shared" si="1165"/>
        <v>-0.20533333333332848</v>
      </c>
      <c r="L726" s="76" t="s">
        <v>472</v>
      </c>
      <c r="M726" s="127" t="s">
        <v>1229</v>
      </c>
      <c r="N726" s="46">
        <f t="shared" si="1309"/>
        <v>254.73533333333333</v>
      </c>
      <c r="O726" s="46">
        <f t="shared" si="1272"/>
        <v>-0.11000000000000001</v>
      </c>
      <c r="P726" s="42">
        <v>254.84</v>
      </c>
      <c r="Q726" s="46">
        <f t="shared" si="1360"/>
        <v>9.8800000000000008</v>
      </c>
      <c r="R726" s="37">
        <v>244.83</v>
      </c>
      <c r="S726" s="46">
        <f t="shared" si="1361"/>
        <v>9.6859999999999999</v>
      </c>
      <c r="T726" s="40">
        <v>245.08</v>
      </c>
      <c r="U726" s="47" t="str">
        <f t="shared" ref="U726:U733" si="1377">IF(W726="","",IF(Y726="",W726,IF(AA726&lt;1,ROUND((Y726+W726)/2,5),IF(AC726&lt;1,ROUND((Y726+AA726+W726)/3,5),ROUND((Y726+AA726+AC726+W726)/4,5)))))</f>
        <v/>
      </c>
      <c r="V726" s="47" t="str">
        <f t="shared" ref="V726:V733" si="1378">IF(X726="","",IF(Z726&lt;1,ROUND(X726,5),IF(AB726&lt;1,ROUND((X726+Z726)/2,5),IF(AD726&lt;1,ROUND((X726+Z726+AB726)/3,5),ROUND((X726+Z726+AB726+AD726)/4,5)))))</f>
        <v/>
      </c>
      <c r="W726" s="50"/>
      <c r="X726" s="50"/>
      <c r="Y726" s="50"/>
      <c r="Z726" s="50"/>
      <c r="AA726" s="50"/>
      <c r="AB726" s="50"/>
      <c r="AC726" s="50"/>
      <c r="AD726" s="50"/>
      <c r="AE726" s="51">
        <f t="shared" si="1311"/>
        <v>54</v>
      </c>
      <c r="AF726" s="51" t="str">
        <f t="shared" si="1312"/>
        <v/>
      </c>
      <c r="AG726" s="51" t="str">
        <f t="shared" si="1313"/>
        <v/>
      </c>
      <c r="AH726" s="51" t="str">
        <f t="shared" si="1314"/>
        <v/>
      </c>
      <c r="AI726" s="52">
        <f t="shared" si="1315"/>
        <v>254.68</v>
      </c>
      <c r="AJ726" s="51"/>
      <c r="AK726" s="53"/>
      <c r="AL726" s="52"/>
      <c r="AM726" s="53">
        <f t="shared" si="1320"/>
        <v>40</v>
      </c>
      <c r="AN726" s="53">
        <f>IF(AJ726&lt;&gt;"",IF(AJ726="o",VLOOKUP(AM726,OpenSect!$A$1:$D$11,2),IF(AJ726="u",VLOOKUP(AM726,UpHill!$A$1:$D$35,2),IF(AJ726="d",VLOOKUP(AM726,DownHill!$A$3:$D$29,2),IF(AJ726="f",VLOOKUP(AM726,FlatUnd!$A$2:$D$30,2),IF(AJ726="t",VLOOKUP(AM726,TimeAdd!$A$1:$D$176,2),IF(AJ726="l",VLOOKUP(AM726,SLimit!$A$1:$D$8,2),AN725)))))),AN725)</f>
        <v>45</v>
      </c>
      <c r="AO726" s="53">
        <f>IF(AJ726&lt;&gt;"",IF(AJ726="o",VLOOKUP(AM726,OpenSect!$A$1:$D$11,3),IF(AJ726="u",VLOOKUP(AM726,UpHill!$A$1:$D$35,3),IF(AJ726="d",VLOOKUP(AM726,DownHill!$A$3:$D$29,3),IF(AJ726="f",VLOOKUP(AM726,FlatUnd!$A$2:$D$30,3),IF(AJ726="t",VLOOKUP(AM726,TimeAdd!$A$1:$D$18,3),IF(AJ726="l",VLOOKUP(AM726,SLimit!$A$1:$D$8,3),AO725)))))),AO725)</f>
        <v>50</v>
      </c>
      <c r="AP726" s="53">
        <f>IF(AJ726&lt;&gt;"",IF(AJ726="o",VLOOKUP(AM726,OpenSect!$A$1:$D$11,4),IF(AJ726="u",VLOOKUP(AM726,UpHill!$A$1:$D$35,4),IF(AJ726="d",VLOOKUP(AM726,DownHill!$A$3:$D$29,4),IF(AJ726="f",VLOOKUP(AM726,FlatUnd!$A$2:$D$30,4),IF(AJ726="t",VLOOKUP(AM726,TimeAdd!$A$1:$D$18,4),IF(AJ726="l",VLOOKUP(AM726,SLimit!$A$1:$D$8,4),AP725)))))),AP725)</f>
        <v>54</v>
      </c>
      <c r="AQ726" s="53" t="str">
        <f t="shared" si="1321"/>
        <v>60</v>
      </c>
      <c r="AR726" s="54" t="str">
        <f t="shared" si="1322"/>
        <v>16,0 km plate</v>
      </c>
      <c r="AS726" s="55"/>
      <c r="AT726" s="55"/>
      <c r="AU726" s="56">
        <f>IF(GroupStTimes!$A$8=0,MIN(CB726,CD726,CF726),MIN(BZ726,CB726,CD726,CF726))</f>
        <v>0.58356481481481481</v>
      </c>
      <c r="AV726" s="56">
        <f>IF(GroupStTimes!$A$8=0,MAX(CC726,CE726,CG726),MAX(CA726,CC726,CE726,CG726))</f>
        <v>0.6293981481481481</v>
      </c>
      <c r="AW726" s="57" t="str">
        <f t="shared" si="1323"/>
        <v/>
      </c>
      <c r="AX726" s="58" t="str">
        <f t="shared" si="1324"/>
        <v/>
      </c>
      <c r="AY726" s="58" t="str">
        <f t="shared" si="1325"/>
        <v/>
      </c>
      <c r="AZ726" s="31">
        <f t="shared" si="1326"/>
        <v>249.01</v>
      </c>
      <c r="BA726" s="59">
        <f t="shared" si="1327"/>
        <v>0.58356481481481459</v>
      </c>
      <c r="BB726" s="59">
        <f t="shared" si="1328"/>
        <v>0.58912037037037024</v>
      </c>
      <c r="BC726" s="59">
        <f t="shared" si="1329"/>
        <v>0.57831018518518518</v>
      </c>
      <c r="BD726" s="59">
        <f t="shared" si="1330"/>
        <v>0.62414351851851846</v>
      </c>
      <c r="BE726" s="59">
        <f t="shared" si="1331"/>
        <v>0.60541666666666683</v>
      </c>
      <c r="BF726" s="59">
        <f t="shared" si="1332"/>
        <v>0.61583333333333345</v>
      </c>
      <c r="BG726" s="59">
        <f t="shared" si="1333"/>
        <v>0.61767361111111108</v>
      </c>
      <c r="BH726" s="59">
        <f t="shared" si="1334"/>
        <v>0.61697916666666663</v>
      </c>
      <c r="BI726" s="31">
        <f t="shared" si="1335"/>
        <v>5.6700000000000159</v>
      </c>
      <c r="BJ726" s="61">
        <f t="shared" ref="BJ726:BM726" si="1379">IF($AJ725="t",IF(AM724=0,0,$BI726/AM724),IF(AM725=0,0,$BI726/AM725))</f>
        <v>0.1417500000000004</v>
      </c>
      <c r="BK726" s="61">
        <f t="shared" si="1379"/>
        <v>0.12600000000000036</v>
      </c>
      <c r="BL726" s="61">
        <f t="shared" si="1379"/>
        <v>0.11340000000000032</v>
      </c>
      <c r="BM726" s="61">
        <f t="shared" si="1379"/>
        <v>0.1050000000000003</v>
      </c>
      <c r="BN726" s="62">
        <f t="shared" si="1337"/>
        <v>0</v>
      </c>
      <c r="BO726" s="62">
        <f t="shared" si="1338"/>
        <v>8</v>
      </c>
      <c r="BP726" s="62">
        <f t="shared" si="1339"/>
        <v>30</v>
      </c>
      <c r="BQ726" s="62">
        <f t="shared" si="1340"/>
        <v>0</v>
      </c>
      <c r="BR726" s="62">
        <f t="shared" si="1341"/>
        <v>7</v>
      </c>
      <c r="BS726" s="62">
        <f t="shared" si="1342"/>
        <v>34</v>
      </c>
      <c r="BT726" s="62">
        <f t="shared" si="1343"/>
        <v>0</v>
      </c>
      <c r="BU726" s="62">
        <f t="shared" si="1344"/>
        <v>6</v>
      </c>
      <c r="BV726" s="62">
        <f t="shared" si="1345"/>
        <v>48</v>
      </c>
      <c r="BW726" s="62">
        <f t="shared" si="1346"/>
        <v>0</v>
      </c>
      <c r="BX726" s="62">
        <f t="shared" si="1347"/>
        <v>6</v>
      </c>
      <c r="BY726" s="62">
        <f t="shared" si="1348"/>
        <v>18</v>
      </c>
      <c r="BZ726" s="63">
        <f t="shared" si="1349"/>
        <v>0.5894675925925924</v>
      </c>
      <c r="CA726" s="63">
        <f t="shared" si="1350"/>
        <v>0.59502314814814805</v>
      </c>
      <c r="CB726" s="63">
        <f t="shared" si="1351"/>
        <v>0.58356481481481481</v>
      </c>
      <c r="CC726" s="63">
        <f t="shared" si="1352"/>
        <v>0.6293981481481481</v>
      </c>
      <c r="CD726" s="63">
        <f t="shared" si="1353"/>
        <v>0.61013888888888901</v>
      </c>
      <c r="CE726" s="63">
        <f t="shared" si="1354"/>
        <v>0.62055555555555564</v>
      </c>
      <c r="CF726" s="63">
        <f t="shared" si="1355"/>
        <v>0.62204861111111109</v>
      </c>
      <c r="CG726" s="63">
        <f t="shared" si="1356"/>
        <v>0.62135416666666665</v>
      </c>
      <c r="CH726" s="36"/>
      <c r="CI726" s="36"/>
      <c r="CJ726" s="36"/>
      <c r="CK726" s="36"/>
      <c r="CL726" s="60">
        <v>60</v>
      </c>
    </row>
    <row r="727" spans="1:90" ht="40.5" x14ac:dyDescent="0.25">
      <c r="A727" s="37">
        <v>54</v>
      </c>
      <c r="C727" s="37" t="s">
        <v>67</v>
      </c>
      <c r="D727" s="37">
        <v>39</v>
      </c>
      <c r="E727" s="39"/>
      <c r="F727" s="42"/>
      <c r="G727" s="78">
        <v>244.86</v>
      </c>
      <c r="H727" s="41">
        <f t="shared" si="1167"/>
        <v>254.79</v>
      </c>
      <c r="I727" s="42">
        <v>254.63</v>
      </c>
      <c r="J727" s="43">
        <f t="shared" si="1164"/>
        <v>-8.5876238725464274E-4</v>
      </c>
      <c r="K727" s="44">
        <f t="shared" si="1165"/>
        <v>-0.21866666666664969</v>
      </c>
      <c r="L727" s="76" t="s">
        <v>1267</v>
      </c>
      <c r="M727" s="127" t="s">
        <v>1229</v>
      </c>
      <c r="N727" s="46">
        <f t="shared" si="1309"/>
        <v>254.84866666666665</v>
      </c>
      <c r="O727" s="46">
        <f t="shared" si="1272"/>
        <v>-0.11000000000000001</v>
      </c>
      <c r="P727" s="42">
        <v>254.96</v>
      </c>
      <c r="Q727" s="46">
        <f t="shared" si="1360"/>
        <v>9.8800000000000008</v>
      </c>
      <c r="R727" s="37">
        <v>244.94</v>
      </c>
      <c r="S727" s="46">
        <f t="shared" si="1361"/>
        <v>9.6859999999999999</v>
      </c>
      <c r="T727" s="40">
        <v>245.19</v>
      </c>
      <c r="U727" s="47" t="str">
        <f t="shared" si="1377"/>
        <v/>
      </c>
      <c r="V727" s="47" t="str">
        <f t="shared" si="1378"/>
        <v/>
      </c>
      <c r="W727" s="50"/>
      <c r="X727" s="50"/>
      <c r="Y727" s="50"/>
      <c r="Z727" s="50"/>
      <c r="AA727" s="50"/>
      <c r="AB727" s="50"/>
      <c r="AC727" s="50"/>
      <c r="AD727" s="50"/>
      <c r="AE727" s="51">
        <f t="shared" si="1311"/>
        <v>54</v>
      </c>
      <c r="AF727" s="51" t="str">
        <f t="shared" si="1312"/>
        <v/>
      </c>
      <c r="AG727" s="51" t="str">
        <f t="shared" si="1313"/>
        <v>d</v>
      </c>
      <c r="AH727" s="51">
        <f t="shared" si="1314"/>
        <v>39</v>
      </c>
      <c r="AI727" s="52">
        <f t="shared" si="1315"/>
        <v>254.79</v>
      </c>
      <c r="AJ727" s="51" t="s">
        <v>67</v>
      </c>
      <c r="AK727" s="53"/>
      <c r="AL727" s="52"/>
      <c r="AM727" s="53">
        <f t="shared" si="1320"/>
        <v>39</v>
      </c>
      <c r="AN727" s="53">
        <f>IF(AJ727&lt;&gt;"",IF(AJ727="o",VLOOKUP(AM727,OpenSect!$A$1:$D$11,2),IF(AJ727="u",VLOOKUP(AM727,UpHill!$A$1:$D$35,2),IF(AJ727="d",VLOOKUP(AM727,DownHill!$A$3:$D$29,2),IF(AJ727="f",VLOOKUP(AM727,FlatUnd!$A$2:$D$30,2),IF(AJ727="t",VLOOKUP(AM727,TimeAdd!$A$1:$D$176,2),IF(AJ727="l",VLOOKUP(AM727,SLimit!$A$1:$D$8,2),AN726)))))),AN726)</f>
        <v>44</v>
      </c>
      <c r="AO727" s="53">
        <f>IF(AJ727&lt;&gt;"",IF(AJ727="o",VLOOKUP(AM727,OpenSect!$A$1:$D$11,3),IF(AJ727="u",VLOOKUP(AM727,UpHill!$A$1:$D$35,3),IF(AJ727="d",VLOOKUP(AM727,DownHill!$A$3:$D$29,3),IF(AJ727="f",VLOOKUP(AM727,FlatUnd!$A$2:$D$30,3),IF(AJ727="t",VLOOKUP(AM727,TimeAdd!$A$1:$D$18,3),IF(AJ727="l",VLOOKUP(AM727,SLimit!$A$1:$D$8,3),AO726)))))),AO726)</f>
        <v>49</v>
      </c>
      <c r="AP727" s="53">
        <f>IF(AJ727&lt;&gt;"",IF(AJ727="o",VLOOKUP(AM727,OpenSect!$A$1:$D$11,4),IF(AJ727="u",VLOOKUP(AM727,UpHill!$A$1:$D$35,4),IF(AJ727="d",VLOOKUP(AM727,DownHill!$A$3:$D$29,4),IF(AJ727="f",VLOOKUP(AM727,FlatUnd!$A$2:$D$30,4),IF(AJ727="t",VLOOKUP(AM727,TimeAdd!$A$1:$D$18,4),IF(AJ727="l",VLOOKUP(AM727,SLimit!$A$1:$D$8,4),AP726)))))),AP726)</f>
        <v>52</v>
      </c>
      <c r="AQ727" s="53" t="str">
        <f t="shared" si="1321"/>
        <v>60</v>
      </c>
      <c r="AR727" s="54" t="str">
        <f t="shared" si="1322"/>
        <v>Warning - Combined Curves.{ 80 Speed limit - Covered}  {Max 72}</v>
      </c>
      <c r="AS727" s="55"/>
      <c r="AT727" s="55"/>
      <c r="AU727" s="56">
        <f>IF(GroupStTimes!$A$8=0,MIN(CB727,CD727,CF727),MIN(BZ727,CB727,CD727,CF727))</f>
        <v>0.58365740740740735</v>
      </c>
      <c r="AV727" s="56">
        <f>IF(GroupStTimes!$A$8=0,MAX(CC727,CE727,CG727),MAX(CA727,CC727,CE727,CG727))</f>
        <v>0.62949074074074063</v>
      </c>
      <c r="AW727" s="57" t="str">
        <f t="shared" si="1323"/>
        <v/>
      </c>
      <c r="AX727" s="58" t="str">
        <f t="shared" si="1324"/>
        <v/>
      </c>
      <c r="AY727" s="58" t="str">
        <f t="shared" si="1325"/>
        <v/>
      </c>
      <c r="AZ727" s="31">
        <f t="shared" si="1326"/>
        <v>249.01</v>
      </c>
      <c r="BA727" s="59">
        <f t="shared" si="1327"/>
        <v>0.58356481481481459</v>
      </c>
      <c r="BB727" s="59">
        <f t="shared" si="1328"/>
        <v>0.58912037037037024</v>
      </c>
      <c r="BC727" s="59">
        <f t="shared" si="1329"/>
        <v>0.57831018518518518</v>
      </c>
      <c r="BD727" s="59">
        <f t="shared" si="1330"/>
        <v>0.62414351851851846</v>
      </c>
      <c r="BE727" s="59">
        <f t="shared" si="1331"/>
        <v>0.60541666666666683</v>
      </c>
      <c r="BF727" s="59">
        <f t="shared" si="1332"/>
        <v>0.61583333333333345</v>
      </c>
      <c r="BG727" s="59">
        <f t="shared" si="1333"/>
        <v>0.61767361111111108</v>
      </c>
      <c r="BH727" s="59">
        <f t="shared" si="1334"/>
        <v>0.61697916666666663</v>
      </c>
      <c r="BI727" s="31">
        <f t="shared" si="1335"/>
        <v>5.7800000000000011</v>
      </c>
      <c r="BJ727" s="61">
        <f t="shared" ref="BJ727:BM727" si="1380">IF($AJ726="t",IF(AM725=0,0,$BI727/AM725),IF(AM726=0,0,$BI727/AM726))</f>
        <v>0.14450000000000002</v>
      </c>
      <c r="BK727" s="61">
        <f t="shared" si="1380"/>
        <v>0.12844444444444447</v>
      </c>
      <c r="BL727" s="61">
        <f t="shared" si="1380"/>
        <v>0.11560000000000002</v>
      </c>
      <c r="BM727" s="61">
        <f t="shared" si="1380"/>
        <v>0.10703703703703706</v>
      </c>
      <c r="BN727" s="62">
        <f t="shared" si="1337"/>
        <v>0</v>
      </c>
      <c r="BO727" s="62">
        <f t="shared" si="1338"/>
        <v>8</v>
      </c>
      <c r="BP727" s="62">
        <f t="shared" si="1339"/>
        <v>40</v>
      </c>
      <c r="BQ727" s="62">
        <f t="shared" si="1340"/>
        <v>0</v>
      </c>
      <c r="BR727" s="62">
        <f t="shared" si="1341"/>
        <v>7</v>
      </c>
      <c r="BS727" s="62">
        <f t="shared" si="1342"/>
        <v>42</v>
      </c>
      <c r="BT727" s="62">
        <f t="shared" si="1343"/>
        <v>0</v>
      </c>
      <c r="BU727" s="62">
        <f t="shared" si="1344"/>
        <v>6</v>
      </c>
      <c r="BV727" s="62">
        <f t="shared" si="1345"/>
        <v>56</v>
      </c>
      <c r="BW727" s="62">
        <f t="shared" si="1346"/>
        <v>0</v>
      </c>
      <c r="BX727" s="62">
        <f t="shared" si="1347"/>
        <v>6</v>
      </c>
      <c r="BY727" s="62">
        <f t="shared" si="1348"/>
        <v>25</v>
      </c>
      <c r="BZ727" s="63">
        <f t="shared" si="1349"/>
        <v>0.58958333333333313</v>
      </c>
      <c r="CA727" s="63">
        <f t="shared" si="1350"/>
        <v>0.59513888888888877</v>
      </c>
      <c r="CB727" s="63">
        <f t="shared" si="1351"/>
        <v>0.58365740740740735</v>
      </c>
      <c r="CC727" s="63">
        <f t="shared" si="1352"/>
        <v>0.62949074074074063</v>
      </c>
      <c r="CD727" s="63">
        <f t="shared" si="1353"/>
        <v>0.61023148148148165</v>
      </c>
      <c r="CE727" s="63">
        <f t="shared" si="1354"/>
        <v>0.62064814814814828</v>
      </c>
      <c r="CF727" s="63">
        <f t="shared" si="1355"/>
        <v>0.62212962962962959</v>
      </c>
      <c r="CG727" s="63">
        <f t="shared" si="1356"/>
        <v>0.62143518518518515</v>
      </c>
      <c r="CH727" s="36"/>
      <c r="CI727" s="36"/>
      <c r="CJ727" s="36"/>
      <c r="CK727" s="36"/>
      <c r="CL727" s="60">
        <v>60</v>
      </c>
    </row>
    <row r="728" spans="1:90" ht="26.25" customHeight="1" x14ac:dyDescent="0.25">
      <c r="A728" s="37">
        <v>54</v>
      </c>
      <c r="E728" s="39"/>
      <c r="F728" s="42"/>
      <c r="G728" s="78">
        <v>245.08</v>
      </c>
      <c r="H728" s="41">
        <f t="shared" si="1167"/>
        <v>255.02</v>
      </c>
      <c r="I728" s="42">
        <v>254.87</v>
      </c>
      <c r="J728" s="43">
        <f t="shared" si="1164"/>
        <v>-7.794823504793341E-4</v>
      </c>
      <c r="K728" s="44">
        <f t="shared" si="1165"/>
        <v>-0.19866666666666788</v>
      </c>
      <c r="L728" s="76" t="s">
        <v>473</v>
      </c>
      <c r="M728" s="127" t="s">
        <v>1229</v>
      </c>
      <c r="N728" s="46">
        <f t="shared" si="1309"/>
        <v>255.06866666666667</v>
      </c>
      <c r="O728" s="46">
        <f t="shared" si="1272"/>
        <v>-0.11000000000000001</v>
      </c>
      <c r="P728" s="42">
        <v>255.18</v>
      </c>
      <c r="Q728" s="46">
        <f t="shared" si="1360"/>
        <v>9.8800000000000008</v>
      </c>
      <c r="R728" s="37">
        <v>245.16</v>
      </c>
      <c r="S728" s="46">
        <f t="shared" si="1361"/>
        <v>9.6859999999999999</v>
      </c>
      <c r="T728" s="40">
        <v>245.41</v>
      </c>
      <c r="U728" s="47" t="str">
        <f t="shared" si="1377"/>
        <v/>
      </c>
      <c r="V728" s="47" t="str">
        <f t="shared" si="1378"/>
        <v/>
      </c>
      <c r="W728" s="50"/>
      <c r="X728" s="50"/>
      <c r="Y728" s="50"/>
      <c r="Z728" s="50"/>
      <c r="AA728" s="50"/>
      <c r="AB728" s="50"/>
      <c r="AC728" s="50"/>
      <c r="AD728" s="50"/>
      <c r="AE728" s="51">
        <f t="shared" si="1311"/>
        <v>54</v>
      </c>
      <c r="AF728" s="51" t="str">
        <f t="shared" si="1312"/>
        <v/>
      </c>
      <c r="AG728" s="51" t="str">
        <f t="shared" si="1313"/>
        <v/>
      </c>
      <c r="AH728" s="51" t="str">
        <f t="shared" si="1314"/>
        <v/>
      </c>
      <c r="AI728" s="52">
        <f t="shared" si="1315"/>
        <v>255.02</v>
      </c>
      <c r="AJ728" s="51"/>
      <c r="AK728" s="53"/>
      <c r="AL728" s="52"/>
      <c r="AM728" s="53">
        <f t="shared" si="1320"/>
        <v>39</v>
      </c>
      <c r="AN728" s="53">
        <f>IF(AJ728&lt;&gt;"",IF(AJ728="o",VLOOKUP(AM728,OpenSect!$A$1:$D$11,2),IF(AJ728="u",VLOOKUP(AM728,UpHill!$A$1:$D$35,2),IF(AJ728="d",VLOOKUP(AM728,DownHill!$A$3:$D$29,2),IF(AJ728="f",VLOOKUP(AM728,FlatUnd!$A$2:$D$30,2),IF(AJ728="t",VLOOKUP(AM728,TimeAdd!$A$1:$D$176,2),IF(AJ728="l",VLOOKUP(AM728,SLimit!$A$1:$D$8,2),AN727)))))),AN727)</f>
        <v>44</v>
      </c>
      <c r="AO728" s="53">
        <f>IF(AJ728&lt;&gt;"",IF(AJ728="o",VLOOKUP(AM728,OpenSect!$A$1:$D$11,3),IF(AJ728="u",VLOOKUP(AM728,UpHill!$A$1:$D$35,3),IF(AJ728="d",VLOOKUP(AM728,DownHill!$A$3:$D$29,3),IF(AJ728="f",VLOOKUP(AM728,FlatUnd!$A$2:$D$30,3),IF(AJ728="t",VLOOKUP(AM728,TimeAdd!$A$1:$D$18,3),IF(AJ728="l",VLOOKUP(AM728,SLimit!$A$1:$D$8,3),AO727)))))),AO727)</f>
        <v>49</v>
      </c>
      <c r="AP728" s="53">
        <f>IF(AJ728&lt;&gt;"",IF(AJ728="o",VLOOKUP(AM728,OpenSect!$A$1:$D$11,4),IF(AJ728="u",VLOOKUP(AM728,UpHill!$A$1:$D$35,4),IF(AJ728="d",VLOOKUP(AM728,DownHill!$A$3:$D$29,4),IF(AJ728="f",VLOOKUP(AM728,FlatUnd!$A$2:$D$30,4),IF(AJ728="t",VLOOKUP(AM728,TimeAdd!$A$1:$D$18,4),IF(AJ728="l",VLOOKUP(AM728,SLimit!$A$1:$D$8,4),AP727)))))),AP727)</f>
        <v>52</v>
      </c>
      <c r="AQ728" s="53" t="str">
        <f t="shared" si="1321"/>
        <v>60</v>
      </c>
      <c r="AR728" s="54" t="str">
        <f t="shared" si="1322"/>
        <v>Warning - Sharp curve{ Left}.</v>
      </c>
      <c r="AS728" s="55"/>
      <c r="AT728" s="55"/>
      <c r="AU728" s="56">
        <f>IF(GroupStTimes!$A$8=0,MIN(CB728,CD728,CF728),MIN(BZ728,CB728,CD728,CF728))</f>
        <v>0.58387731481481475</v>
      </c>
      <c r="AV728" s="56">
        <f>IF(GroupStTimes!$A$8=0,MAX(CC728,CE728,CG728),MAX(CA728,CC728,CE728,CG728))</f>
        <v>0.62971064814814803</v>
      </c>
      <c r="AW728" s="57" t="str">
        <f t="shared" si="1323"/>
        <v/>
      </c>
      <c r="AX728" s="58" t="str">
        <f t="shared" si="1324"/>
        <v/>
      </c>
      <c r="AY728" s="58" t="str">
        <f t="shared" si="1325"/>
        <v/>
      </c>
      <c r="AZ728" s="31">
        <f t="shared" si="1326"/>
        <v>254.79</v>
      </c>
      <c r="BA728" s="59">
        <f t="shared" si="1327"/>
        <v>0.58958333333333313</v>
      </c>
      <c r="BB728" s="59">
        <f t="shared" si="1328"/>
        <v>0.59513888888888877</v>
      </c>
      <c r="BC728" s="59">
        <f t="shared" si="1329"/>
        <v>0.58365740740740735</v>
      </c>
      <c r="BD728" s="59">
        <f t="shared" si="1330"/>
        <v>0.62949074074074063</v>
      </c>
      <c r="BE728" s="59">
        <f t="shared" si="1331"/>
        <v>0.61023148148148165</v>
      </c>
      <c r="BF728" s="59">
        <f t="shared" si="1332"/>
        <v>0.62064814814814828</v>
      </c>
      <c r="BG728" s="59">
        <f t="shared" si="1333"/>
        <v>0.62212962962962959</v>
      </c>
      <c r="BH728" s="59">
        <f t="shared" si="1334"/>
        <v>0.62143518518518515</v>
      </c>
      <c r="BI728" s="31">
        <f t="shared" si="1335"/>
        <v>0.23000000000001819</v>
      </c>
      <c r="BJ728" s="61">
        <f t="shared" ref="BJ728:BM728" si="1381">IF($AJ727="t",IF(AM726=0,0,$BI728/AM726),IF(AM727=0,0,$BI728/AM727))</f>
        <v>5.8974358974363634E-3</v>
      </c>
      <c r="BK728" s="61">
        <f t="shared" si="1381"/>
        <v>5.2272727272731408E-3</v>
      </c>
      <c r="BL728" s="61">
        <f t="shared" si="1381"/>
        <v>4.6938775510207793E-3</v>
      </c>
      <c r="BM728" s="61">
        <f t="shared" si="1381"/>
        <v>4.4230769230772732E-3</v>
      </c>
      <c r="BN728" s="62">
        <f t="shared" si="1337"/>
        <v>0</v>
      </c>
      <c r="BO728" s="62">
        <f t="shared" si="1338"/>
        <v>0</v>
      </c>
      <c r="BP728" s="62">
        <f t="shared" si="1339"/>
        <v>21</v>
      </c>
      <c r="BQ728" s="62">
        <f t="shared" si="1340"/>
        <v>0</v>
      </c>
      <c r="BR728" s="62">
        <f t="shared" si="1341"/>
        <v>0</v>
      </c>
      <c r="BS728" s="62">
        <f t="shared" si="1342"/>
        <v>19</v>
      </c>
      <c r="BT728" s="62">
        <f t="shared" si="1343"/>
        <v>0</v>
      </c>
      <c r="BU728" s="62">
        <f t="shared" si="1344"/>
        <v>0</v>
      </c>
      <c r="BV728" s="62">
        <f t="shared" si="1345"/>
        <v>17</v>
      </c>
      <c r="BW728" s="62">
        <f t="shared" si="1346"/>
        <v>0</v>
      </c>
      <c r="BX728" s="62">
        <f t="shared" si="1347"/>
        <v>0</v>
      </c>
      <c r="BY728" s="62">
        <f t="shared" si="1348"/>
        <v>16</v>
      </c>
      <c r="BZ728" s="63">
        <f t="shared" si="1349"/>
        <v>0.58982638888888872</v>
      </c>
      <c r="CA728" s="63">
        <f t="shared" si="1350"/>
        <v>0.59538194444444437</v>
      </c>
      <c r="CB728" s="63">
        <f t="shared" si="1351"/>
        <v>0.58387731481481475</v>
      </c>
      <c r="CC728" s="63">
        <f t="shared" si="1352"/>
        <v>0.62971064814814803</v>
      </c>
      <c r="CD728" s="63">
        <f t="shared" si="1353"/>
        <v>0.61042824074074087</v>
      </c>
      <c r="CE728" s="63">
        <f t="shared" si="1354"/>
        <v>0.6208449074074075</v>
      </c>
      <c r="CF728" s="63">
        <f t="shared" si="1355"/>
        <v>0.62231481481481477</v>
      </c>
      <c r="CG728" s="63">
        <f t="shared" si="1356"/>
        <v>0.62162037037037032</v>
      </c>
      <c r="CH728" s="36"/>
      <c r="CI728" s="36"/>
      <c r="CJ728" s="36"/>
      <c r="CK728" s="36"/>
      <c r="CL728" s="60">
        <v>60</v>
      </c>
    </row>
    <row r="729" spans="1:90" ht="26.25" customHeight="1" x14ac:dyDescent="0.25">
      <c r="A729" s="37">
        <v>54</v>
      </c>
      <c r="E729" s="39"/>
      <c r="F729" s="42"/>
      <c r="G729" s="78">
        <v>245.53</v>
      </c>
      <c r="H729" s="41">
        <f t="shared" si="1167"/>
        <v>255.46</v>
      </c>
      <c r="I729" s="42">
        <v>255.31</v>
      </c>
      <c r="J729" s="43">
        <f t="shared" si="1164"/>
        <v>-7.911950178215761E-4</v>
      </c>
      <c r="K729" s="44">
        <f t="shared" si="1165"/>
        <v>-0.2020000000000266</v>
      </c>
      <c r="L729" s="76" t="s">
        <v>466</v>
      </c>
      <c r="M729" s="127" t="s">
        <v>1229</v>
      </c>
      <c r="N729" s="46">
        <f t="shared" si="1309"/>
        <v>255.51200000000003</v>
      </c>
      <c r="O729" s="46">
        <f t="shared" si="1272"/>
        <v>-0.11000000000000001</v>
      </c>
      <c r="P729" s="42">
        <v>255.62</v>
      </c>
      <c r="Q729" s="46">
        <f t="shared" si="1360"/>
        <v>9.8800000000000008</v>
      </c>
      <c r="R729" s="37">
        <v>245.61</v>
      </c>
      <c r="S729" s="46">
        <f t="shared" si="1361"/>
        <v>9.6859999999999999</v>
      </c>
      <c r="T729" s="40">
        <v>245.85</v>
      </c>
      <c r="U729" s="47" t="str">
        <f t="shared" si="1377"/>
        <v/>
      </c>
      <c r="V729" s="47" t="str">
        <f t="shared" si="1378"/>
        <v/>
      </c>
      <c r="W729" s="50"/>
      <c r="X729" s="50"/>
      <c r="Y729" s="50"/>
      <c r="Z729" s="50"/>
      <c r="AA729" s="50"/>
      <c r="AB729" s="50"/>
      <c r="AC729" s="50"/>
      <c r="AD729" s="50"/>
      <c r="AE729" s="51">
        <f t="shared" si="1311"/>
        <v>54</v>
      </c>
      <c r="AF729" s="51" t="str">
        <f t="shared" si="1312"/>
        <v/>
      </c>
      <c r="AG729" s="51" t="str">
        <f t="shared" si="1313"/>
        <v/>
      </c>
      <c r="AH729" s="51" t="str">
        <f t="shared" si="1314"/>
        <v/>
      </c>
      <c r="AI729" s="52">
        <f t="shared" si="1315"/>
        <v>255.46</v>
      </c>
      <c r="AJ729" s="51"/>
      <c r="AK729" s="53"/>
      <c r="AL729" s="52"/>
      <c r="AM729" s="53">
        <f t="shared" si="1320"/>
        <v>39</v>
      </c>
      <c r="AN729" s="53">
        <f>IF(AJ729&lt;&gt;"",IF(AJ729="o",VLOOKUP(AM729,OpenSect!$A$1:$D$11,2),IF(AJ729="u",VLOOKUP(AM729,UpHill!$A$1:$D$35,2),IF(AJ729="d",VLOOKUP(AM729,DownHill!$A$3:$D$29,2),IF(AJ729="f",VLOOKUP(AM729,FlatUnd!$A$2:$D$30,2),IF(AJ729="t",VLOOKUP(AM729,TimeAdd!$A$1:$D$176,2),IF(AJ729="l",VLOOKUP(AM729,SLimit!$A$1:$D$8,2),AN728)))))),AN728)</f>
        <v>44</v>
      </c>
      <c r="AO729" s="53">
        <f>IF(AJ729&lt;&gt;"",IF(AJ729="o",VLOOKUP(AM729,OpenSect!$A$1:$D$11,3),IF(AJ729="u",VLOOKUP(AM729,UpHill!$A$1:$D$35,3),IF(AJ729="d",VLOOKUP(AM729,DownHill!$A$3:$D$29,3),IF(AJ729="f",VLOOKUP(AM729,FlatUnd!$A$2:$D$30,3),IF(AJ729="t",VLOOKUP(AM729,TimeAdd!$A$1:$D$18,3),IF(AJ729="l",VLOOKUP(AM729,SLimit!$A$1:$D$8,3),AO728)))))),AO728)</f>
        <v>49</v>
      </c>
      <c r="AP729" s="53">
        <f>IF(AJ729&lt;&gt;"",IF(AJ729="o",VLOOKUP(AM729,OpenSect!$A$1:$D$11,4),IF(AJ729="u",VLOOKUP(AM729,UpHill!$A$1:$D$35,4),IF(AJ729="d",VLOOKUP(AM729,DownHill!$A$3:$D$29,4),IF(AJ729="f",VLOOKUP(AM729,FlatUnd!$A$2:$D$30,4),IF(AJ729="t",VLOOKUP(AM729,TimeAdd!$A$1:$D$18,4),IF(AJ729="l",VLOOKUP(AM729,SLimit!$A$1:$D$8,4),AP728)))))),AP728)</f>
        <v>52</v>
      </c>
      <c r="AQ729" s="53" t="str">
        <f t="shared" si="1321"/>
        <v>60</v>
      </c>
      <c r="AR729" s="54" t="str">
        <f t="shared" si="1322"/>
        <v xml:space="preserve">Bridge </v>
      </c>
      <c r="AS729" s="55"/>
      <c r="AT729" s="55"/>
      <c r="AU729" s="56">
        <f>IF(GroupStTimes!$A$8=0,MIN(CB729,CD729,CF729),MIN(BZ729,CB729,CD729,CF729))</f>
        <v>0.58429398148148137</v>
      </c>
      <c r="AV729" s="56">
        <f>IF(GroupStTimes!$A$8=0,MAX(CC729,CE729,CG729),MAX(CA729,CC729,CE729,CG729))</f>
        <v>0.63012731481481465</v>
      </c>
      <c r="AW729" s="57" t="str">
        <f t="shared" si="1323"/>
        <v/>
      </c>
      <c r="AX729" s="58" t="str">
        <f t="shared" si="1324"/>
        <v/>
      </c>
      <c r="AY729" s="58" t="str">
        <f t="shared" si="1325"/>
        <v/>
      </c>
      <c r="AZ729" s="31">
        <f t="shared" si="1326"/>
        <v>254.79</v>
      </c>
      <c r="BA729" s="59">
        <f t="shared" si="1327"/>
        <v>0.58958333333333313</v>
      </c>
      <c r="BB729" s="59">
        <f t="shared" si="1328"/>
        <v>0.59513888888888877</v>
      </c>
      <c r="BC729" s="59">
        <f t="shared" si="1329"/>
        <v>0.58365740740740735</v>
      </c>
      <c r="BD729" s="59">
        <f t="shared" si="1330"/>
        <v>0.62949074074074063</v>
      </c>
      <c r="BE729" s="59">
        <f t="shared" si="1331"/>
        <v>0.61023148148148165</v>
      </c>
      <c r="BF729" s="59">
        <f t="shared" si="1332"/>
        <v>0.62064814814814828</v>
      </c>
      <c r="BG729" s="59">
        <f t="shared" si="1333"/>
        <v>0.62212962962962959</v>
      </c>
      <c r="BH729" s="59">
        <f t="shared" si="1334"/>
        <v>0.62143518518518515</v>
      </c>
      <c r="BI729" s="31">
        <f t="shared" si="1335"/>
        <v>0.67000000000001592</v>
      </c>
      <c r="BJ729" s="61">
        <f t="shared" ref="BJ729:BM729" si="1382">IF($AJ728="t",IF(AM727=0,0,$BI729/AM727),IF(AM728=0,0,$BI729/AM728))</f>
        <v>1.7179487179487588E-2</v>
      </c>
      <c r="BK729" s="61">
        <f t="shared" si="1382"/>
        <v>1.5227272727273089E-2</v>
      </c>
      <c r="BL729" s="61">
        <f t="shared" si="1382"/>
        <v>1.3673469387755427E-2</v>
      </c>
      <c r="BM729" s="61">
        <f t="shared" si="1382"/>
        <v>1.288461538461569E-2</v>
      </c>
      <c r="BN729" s="62">
        <f t="shared" si="1337"/>
        <v>0</v>
      </c>
      <c r="BO729" s="62">
        <f t="shared" si="1338"/>
        <v>1</v>
      </c>
      <c r="BP729" s="62">
        <f t="shared" si="1339"/>
        <v>2</v>
      </c>
      <c r="BQ729" s="62">
        <f t="shared" si="1340"/>
        <v>0</v>
      </c>
      <c r="BR729" s="62">
        <f t="shared" si="1341"/>
        <v>0</v>
      </c>
      <c r="BS729" s="62">
        <f t="shared" si="1342"/>
        <v>55</v>
      </c>
      <c r="BT729" s="62">
        <f t="shared" si="1343"/>
        <v>0</v>
      </c>
      <c r="BU729" s="62">
        <f t="shared" si="1344"/>
        <v>0</v>
      </c>
      <c r="BV729" s="62">
        <f t="shared" si="1345"/>
        <v>49</v>
      </c>
      <c r="BW729" s="62">
        <f t="shared" si="1346"/>
        <v>0</v>
      </c>
      <c r="BX729" s="62">
        <f t="shared" si="1347"/>
        <v>0</v>
      </c>
      <c r="BY729" s="62">
        <f t="shared" si="1348"/>
        <v>46</v>
      </c>
      <c r="BZ729" s="63">
        <f t="shared" si="1349"/>
        <v>0.59030092592592576</v>
      </c>
      <c r="CA729" s="63">
        <f t="shared" si="1350"/>
        <v>0.5958564814814814</v>
      </c>
      <c r="CB729" s="63">
        <f t="shared" si="1351"/>
        <v>0.58429398148148137</v>
      </c>
      <c r="CC729" s="63">
        <f t="shared" si="1352"/>
        <v>0.63012731481481465</v>
      </c>
      <c r="CD729" s="63">
        <f t="shared" si="1353"/>
        <v>0.61079861111111133</v>
      </c>
      <c r="CE729" s="63">
        <f t="shared" si="1354"/>
        <v>0.62121527777777796</v>
      </c>
      <c r="CF729" s="63">
        <f t="shared" si="1355"/>
        <v>0.62266203703703704</v>
      </c>
      <c r="CG729" s="63">
        <f t="shared" si="1356"/>
        <v>0.6219675925925926</v>
      </c>
      <c r="CH729" s="36"/>
      <c r="CI729" s="36"/>
      <c r="CJ729" s="36"/>
      <c r="CK729" s="36"/>
      <c r="CL729" s="60">
        <v>60</v>
      </c>
    </row>
    <row r="730" spans="1:90" ht="26.25" customHeight="1" x14ac:dyDescent="0.25">
      <c r="A730" s="37">
        <v>54</v>
      </c>
      <c r="B730" s="16" t="s">
        <v>336</v>
      </c>
      <c r="C730" s="37" t="s">
        <v>49</v>
      </c>
      <c r="D730" s="37">
        <v>49</v>
      </c>
      <c r="E730" s="39"/>
      <c r="F730" s="42"/>
      <c r="G730" s="78">
        <v>246.16</v>
      </c>
      <c r="H730" s="41">
        <f t="shared" si="1167"/>
        <v>256.08999999999997</v>
      </c>
      <c r="I730" s="42">
        <v>255.94</v>
      </c>
      <c r="J730" s="43">
        <f t="shared" si="1164"/>
        <v>-8.0227136568464675E-4</v>
      </c>
      <c r="K730" s="44">
        <f t="shared" si="1165"/>
        <v>-0.2053333333333569</v>
      </c>
      <c r="L730" s="76" t="s">
        <v>1400</v>
      </c>
      <c r="M730" s="127" t="s">
        <v>1229</v>
      </c>
      <c r="N730" s="46">
        <f t="shared" si="1309"/>
        <v>256.14533333333333</v>
      </c>
      <c r="O730" s="46">
        <f t="shared" si="1272"/>
        <v>-0.11000000000000001</v>
      </c>
      <c r="P730" s="42">
        <v>256.25</v>
      </c>
      <c r="Q730" s="46">
        <f t="shared" si="1360"/>
        <v>9.8800000000000008</v>
      </c>
      <c r="R730" s="37">
        <v>246.24</v>
      </c>
      <c r="S730" s="46">
        <f t="shared" si="1361"/>
        <v>9.6859999999999999</v>
      </c>
      <c r="T730" s="40">
        <v>246.48999999999998</v>
      </c>
      <c r="U730" s="47" t="str">
        <f t="shared" si="1377"/>
        <v/>
      </c>
      <c r="V730" s="47" t="str">
        <f t="shared" si="1378"/>
        <v/>
      </c>
      <c r="W730" s="50"/>
      <c r="X730" s="50"/>
      <c r="Y730" s="50"/>
      <c r="Z730" s="50"/>
      <c r="AA730" s="50"/>
      <c r="AB730" s="50"/>
      <c r="AC730" s="50"/>
      <c r="AD730" s="50"/>
      <c r="AE730" s="51">
        <f t="shared" si="1311"/>
        <v>54</v>
      </c>
      <c r="AF730" s="51" t="str">
        <f t="shared" si="1312"/>
        <v>F Und</v>
      </c>
      <c r="AG730" s="51" t="str">
        <f t="shared" si="1313"/>
        <v>f</v>
      </c>
      <c r="AH730" s="51">
        <f t="shared" si="1314"/>
        <v>49</v>
      </c>
      <c r="AI730" s="52">
        <f t="shared" si="1315"/>
        <v>256.08999999999997</v>
      </c>
      <c r="AJ730" s="51"/>
      <c r="AK730" s="53"/>
      <c r="AL730" s="52"/>
      <c r="AM730" s="53">
        <f t="shared" si="1320"/>
        <v>39</v>
      </c>
      <c r="AN730" s="53">
        <f>IF(AJ730&lt;&gt;"",IF(AJ730="o",VLOOKUP(AM730,OpenSect!$A$1:$D$11,2),IF(AJ730="u",VLOOKUP(AM730,UpHill!$A$1:$D$35,2),IF(AJ730="d",VLOOKUP(AM730,DownHill!$A$3:$D$29,2),IF(AJ730="f",VLOOKUP(AM730,FlatUnd!$A$2:$D$30,2),IF(AJ730="t",VLOOKUP(AM730,TimeAdd!$A$1:$D$176,2),IF(AJ730="l",VLOOKUP(AM730,SLimit!$A$1:$D$8,2),AN729)))))),AN729)</f>
        <v>44</v>
      </c>
      <c r="AO730" s="53">
        <f>IF(AJ730&lt;&gt;"",IF(AJ730="o",VLOOKUP(AM730,OpenSect!$A$1:$D$11,3),IF(AJ730="u",VLOOKUP(AM730,UpHill!$A$1:$D$35,3),IF(AJ730="d",VLOOKUP(AM730,DownHill!$A$3:$D$29,3),IF(AJ730="f",VLOOKUP(AM730,FlatUnd!$A$2:$D$30,3),IF(AJ730="t",VLOOKUP(AM730,TimeAdd!$A$1:$D$18,3),IF(AJ730="l",VLOOKUP(AM730,SLimit!$A$1:$D$8,3),AO729)))))),AO729)</f>
        <v>49</v>
      </c>
      <c r="AP730" s="53">
        <f>IF(AJ730&lt;&gt;"",IF(AJ730="o",VLOOKUP(AM730,OpenSect!$A$1:$D$11,4),IF(AJ730="u",VLOOKUP(AM730,UpHill!$A$1:$D$35,4),IF(AJ730="d",VLOOKUP(AM730,DownHill!$A$3:$D$29,4),IF(AJ730="f",VLOOKUP(AM730,FlatUnd!$A$2:$D$30,4),IF(AJ730="t",VLOOKUP(AM730,TimeAdd!$A$1:$D$18,4),IF(AJ730="l",VLOOKUP(AM730,SLimit!$A$1:$D$8,4),AP729)))))),AP729)</f>
        <v>52</v>
      </c>
      <c r="AQ730" s="53" t="str">
        <f t="shared" si="1321"/>
        <v>60</v>
      </c>
      <c r="AR730" s="54" t="str">
        <f t="shared" si="1322"/>
        <v>100 Speed limit. - Gone 2024</v>
      </c>
      <c r="AS730" s="55"/>
      <c r="AT730" s="55"/>
      <c r="AU730" s="56">
        <f>IF(GroupStTimes!$A$8=0,MIN(CB730,CD730,CF730),MIN(BZ730,CB730,CD730,CF730))</f>
        <v>0.58488425925925924</v>
      </c>
      <c r="AV730" s="56">
        <f>IF(GroupStTimes!$A$8=0,MAX(CC730,CE730,CG730),MAX(CA730,CC730,CE730,CG730))</f>
        <v>0.63071759259259252</v>
      </c>
      <c r="AW730" s="57" t="str">
        <f t="shared" si="1323"/>
        <v/>
      </c>
      <c r="AX730" s="58" t="str">
        <f t="shared" si="1324"/>
        <v/>
      </c>
      <c r="AY730" s="58" t="str">
        <f t="shared" si="1325"/>
        <v/>
      </c>
      <c r="AZ730" s="31">
        <f t="shared" si="1326"/>
        <v>254.79</v>
      </c>
      <c r="BA730" s="59">
        <f t="shared" si="1327"/>
        <v>0.58958333333333313</v>
      </c>
      <c r="BB730" s="59">
        <f t="shared" si="1328"/>
        <v>0.59513888888888877</v>
      </c>
      <c r="BC730" s="59">
        <f t="shared" si="1329"/>
        <v>0.58365740740740735</v>
      </c>
      <c r="BD730" s="59">
        <f t="shared" si="1330"/>
        <v>0.62949074074074063</v>
      </c>
      <c r="BE730" s="59">
        <f t="shared" si="1331"/>
        <v>0.61023148148148165</v>
      </c>
      <c r="BF730" s="59">
        <f t="shared" si="1332"/>
        <v>0.62064814814814828</v>
      </c>
      <c r="BG730" s="59">
        <f t="shared" si="1333"/>
        <v>0.62212962962962959</v>
      </c>
      <c r="BH730" s="59">
        <f t="shared" si="1334"/>
        <v>0.62143518518518515</v>
      </c>
      <c r="BI730" s="31">
        <f t="shared" si="1335"/>
        <v>1.2999999999999829</v>
      </c>
      <c r="BJ730" s="61">
        <f t="shared" ref="BJ730:BM730" si="1383">IF($AJ729="t",IF(AM728=0,0,$BI730/AM728),IF(AM729=0,0,$BI730/AM729))</f>
        <v>3.3333333333332896E-2</v>
      </c>
      <c r="BK730" s="61">
        <f t="shared" si="1383"/>
        <v>2.9545454545454156E-2</v>
      </c>
      <c r="BL730" s="61">
        <f t="shared" si="1383"/>
        <v>2.6530612244897611E-2</v>
      </c>
      <c r="BM730" s="61">
        <f t="shared" si="1383"/>
        <v>2.4999999999999672E-2</v>
      </c>
      <c r="BN730" s="62">
        <f t="shared" si="1337"/>
        <v>0</v>
      </c>
      <c r="BO730" s="62">
        <f t="shared" si="1338"/>
        <v>1</v>
      </c>
      <c r="BP730" s="62">
        <f t="shared" si="1339"/>
        <v>60</v>
      </c>
      <c r="BQ730" s="62">
        <f t="shared" si="1340"/>
        <v>0</v>
      </c>
      <c r="BR730" s="62">
        <f t="shared" si="1341"/>
        <v>1</v>
      </c>
      <c r="BS730" s="62">
        <f t="shared" si="1342"/>
        <v>46</v>
      </c>
      <c r="BT730" s="62">
        <f t="shared" si="1343"/>
        <v>0</v>
      </c>
      <c r="BU730" s="62">
        <f t="shared" si="1344"/>
        <v>1</v>
      </c>
      <c r="BV730" s="62">
        <f t="shared" si="1345"/>
        <v>36</v>
      </c>
      <c r="BW730" s="62">
        <f t="shared" si="1346"/>
        <v>0</v>
      </c>
      <c r="BX730" s="62">
        <f t="shared" si="1347"/>
        <v>1</v>
      </c>
      <c r="BY730" s="62">
        <f t="shared" si="1348"/>
        <v>30</v>
      </c>
      <c r="BZ730" s="63">
        <f t="shared" si="1349"/>
        <v>0.59097222222222201</v>
      </c>
      <c r="CA730" s="63">
        <f t="shared" si="1350"/>
        <v>0.59652777777777766</v>
      </c>
      <c r="CB730" s="63">
        <f t="shared" si="1351"/>
        <v>0.58488425925925924</v>
      </c>
      <c r="CC730" s="63">
        <f t="shared" si="1352"/>
        <v>0.63071759259259252</v>
      </c>
      <c r="CD730" s="63">
        <f t="shared" si="1353"/>
        <v>0.61134259259259272</v>
      </c>
      <c r="CE730" s="63">
        <f t="shared" si="1354"/>
        <v>0.62175925925925934</v>
      </c>
      <c r="CF730" s="63">
        <f t="shared" si="1355"/>
        <v>0.62317129629629631</v>
      </c>
      <c r="CG730" s="63">
        <f t="shared" si="1356"/>
        <v>0.62247685185185186</v>
      </c>
      <c r="CH730" s="36"/>
      <c r="CI730" s="36"/>
      <c r="CJ730" s="36"/>
      <c r="CK730" s="36"/>
      <c r="CL730" s="60">
        <v>60</v>
      </c>
    </row>
    <row r="731" spans="1:90" ht="40.5" x14ac:dyDescent="0.25">
      <c r="A731" s="37">
        <v>54</v>
      </c>
      <c r="C731" s="37" t="s">
        <v>49</v>
      </c>
      <c r="D731" s="37">
        <v>49</v>
      </c>
      <c r="E731" s="39"/>
      <c r="F731" s="42"/>
      <c r="G731" s="78">
        <v>247</v>
      </c>
      <c r="H731" s="41">
        <f t="shared" si="1167"/>
        <v>256.93</v>
      </c>
      <c r="I731" s="42">
        <v>256.77999999999997</v>
      </c>
      <c r="J731" s="43">
        <f t="shared" si="1164"/>
        <v>-7.996469091571982E-4</v>
      </c>
      <c r="K731" s="44">
        <f t="shared" si="1165"/>
        <v>-0.20533333333338533</v>
      </c>
      <c r="L731" s="76" t="s">
        <v>1401</v>
      </c>
      <c r="M731" s="127" t="s">
        <v>1229</v>
      </c>
      <c r="N731" s="46">
        <f t="shared" si="1309"/>
        <v>256.98533333333336</v>
      </c>
      <c r="O731" s="46">
        <f t="shared" si="1272"/>
        <v>-0.11000000000000001</v>
      </c>
      <c r="P731" s="42">
        <v>257.08999999999997</v>
      </c>
      <c r="Q731" s="46">
        <f t="shared" si="1360"/>
        <v>9.8800000000000008</v>
      </c>
      <c r="R731" s="37">
        <v>247.08</v>
      </c>
      <c r="S731" s="46">
        <f t="shared" si="1361"/>
        <v>9.6859999999999999</v>
      </c>
      <c r="T731" s="40">
        <v>247.32999999999998</v>
      </c>
      <c r="U731" s="47" t="str">
        <f t="shared" si="1377"/>
        <v/>
      </c>
      <c r="V731" s="47" t="str">
        <f t="shared" si="1378"/>
        <v/>
      </c>
      <c r="W731" s="50"/>
      <c r="X731" s="50"/>
      <c r="Y731" s="50"/>
      <c r="Z731" s="50"/>
      <c r="AA731" s="50"/>
      <c r="AB731" s="50"/>
      <c r="AC731" s="50"/>
      <c r="AD731" s="50"/>
      <c r="AE731" s="51">
        <f t="shared" si="1311"/>
        <v>54</v>
      </c>
      <c r="AF731" s="51" t="str">
        <f t="shared" si="1312"/>
        <v/>
      </c>
      <c r="AG731" s="51" t="str">
        <f t="shared" si="1313"/>
        <v>f</v>
      </c>
      <c r="AH731" s="51">
        <f t="shared" si="1314"/>
        <v>49</v>
      </c>
      <c r="AI731" s="52">
        <f t="shared" si="1315"/>
        <v>256.93</v>
      </c>
      <c r="AJ731" s="51"/>
      <c r="AK731" s="53"/>
      <c r="AL731" s="52"/>
      <c r="AM731" s="53">
        <f t="shared" si="1320"/>
        <v>39</v>
      </c>
      <c r="AN731" s="53">
        <f>IF(AJ731&lt;&gt;"",IF(AJ731="o",VLOOKUP(AM731,OpenSect!$A$1:$D$11,2),IF(AJ731="u",VLOOKUP(AM731,UpHill!$A$1:$D$35,2),IF(AJ731="d",VLOOKUP(AM731,DownHill!$A$3:$D$29,2),IF(AJ731="f",VLOOKUP(AM731,FlatUnd!$A$2:$D$30,2),IF(AJ731="t",VLOOKUP(AM731,TimeAdd!$A$1:$D$176,2),IF(AJ731="l",VLOOKUP(AM731,SLimit!$A$1:$D$8,2),AN730)))))),AN730)</f>
        <v>44</v>
      </c>
      <c r="AO731" s="53">
        <f>IF(AJ731&lt;&gt;"",IF(AJ731="o",VLOOKUP(AM731,OpenSect!$A$1:$D$11,3),IF(AJ731="u",VLOOKUP(AM731,UpHill!$A$1:$D$35,3),IF(AJ731="d",VLOOKUP(AM731,DownHill!$A$3:$D$29,3),IF(AJ731="f",VLOOKUP(AM731,FlatUnd!$A$2:$D$30,3),IF(AJ731="t",VLOOKUP(AM731,TimeAdd!$A$1:$D$18,3),IF(AJ731="l",VLOOKUP(AM731,SLimit!$A$1:$D$8,3),AO730)))))),AO730)</f>
        <v>49</v>
      </c>
      <c r="AP731" s="53">
        <f>IF(AJ731&lt;&gt;"",IF(AJ731="o",VLOOKUP(AM731,OpenSect!$A$1:$D$11,4),IF(AJ731="u",VLOOKUP(AM731,UpHill!$A$1:$D$35,4),IF(AJ731="d",VLOOKUP(AM731,DownHill!$A$3:$D$29,4),IF(AJ731="f",VLOOKUP(AM731,FlatUnd!$A$2:$D$30,4),IF(AJ731="t",VLOOKUP(AM731,TimeAdd!$A$1:$D$18,4),IF(AJ731="l",VLOOKUP(AM731,SLimit!$A$1:$D$8,4),AP730)))))),AP730)</f>
        <v>52</v>
      </c>
      <c r="AQ731" s="53" t="str">
        <f t="shared" si="1321"/>
        <v>60</v>
      </c>
      <c r="AR731" s="54" t="str">
        <f t="shared" si="1322"/>
        <v>Warning - Side road junction{ right}.  Gone 2024</v>
      </c>
      <c r="AS731" s="55"/>
      <c r="AT731" s="55"/>
      <c r="AU731" s="56">
        <f>IF(GroupStTimes!$A$8=0,MIN(CB731,CD731,CF731),MIN(BZ731,CB731,CD731,CF731))</f>
        <v>0.58568287037037026</v>
      </c>
      <c r="AV731" s="56">
        <f>IF(GroupStTimes!$A$8=0,MAX(CC731,CE731,CG731),MAX(CA731,CC731,CE731,CG731))</f>
        <v>0.63151620370370354</v>
      </c>
      <c r="AW731" s="57" t="str">
        <f t="shared" si="1323"/>
        <v/>
      </c>
      <c r="AX731" s="58" t="str">
        <f t="shared" si="1324"/>
        <v/>
      </c>
      <c r="AY731" s="58" t="str">
        <f t="shared" si="1325"/>
        <v/>
      </c>
      <c r="AZ731" s="31">
        <f t="shared" si="1326"/>
        <v>254.79</v>
      </c>
      <c r="BA731" s="59">
        <f t="shared" si="1327"/>
        <v>0.58958333333333313</v>
      </c>
      <c r="BB731" s="59">
        <f t="shared" si="1328"/>
        <v>0.59513888888888877</v>
      </c>
      <c r="BC731" s="59">
        <f t="shared" si="1329"/>
        <v>0.58365740740740735</v>
      </c>
      <c r="BD731" s="59">
        <f t="shared" si="1330"/>
        <v>0.62949074074074063</v>
      </c>
      <c r="BE731" s="59">
        <f t="shared" si="1331"/>
        <v>0.61023148148148165</v>
      </c>
      <c r="BF731" s="59">
        <f t="shared" si="1332"/>
        <v>0.62064814814814828</v>
      </c>
      <c r="BG731" s="59">
        <f t="shared" si="1333"/>
        <v>0.62212962962962959</v>
      </c>
      <c r="BH731" s="59">
        <f t="shared" si="1334"/>
        <v>0.62143518518518515</v>
      </c>
      <c r="BI731" s="31">
        <f t="shared" si="1335"/>
        <v>2.1400000000000148</v>
      </c>
      <c r="BJ731" s="61">
        <f t="shared" ref="BJ731:BM731" si="1384">IF($AJ730="t",IF(AM729=0,0,$BI731/AM729),IF(AM730=0,0,$BI731/AM730))</f>
        <v>5.4871794871795249E-2</v>
      </c>
      <c r="BK731" s="61">
        <f t="shared" si="1384"/>
        <v>4.863636363636397E-2</v>
      </c>
      <c r="BL731" s="61">
        <f t="shared" si="1384"/>
        <v>4.3673469387755404E-2</v>
      </c>
      <c r="BM731" s="61">
        <f t="shared" si="1384"/>
        <v>4.1153846153846436E-2</v>
      </c>
      <c r="BN731" s="62">
        <f t="shared" si="1337"/>
        <v>0</v>
      </c>
      <c r="BO731" s="62">
        <f t="shared" si="1338"/>
        <v>3</v>
      </c>
      <c r="BP731" s="62">
        <f t="shared" si="1339"/>
        <v>18</v>
      </c>
      <c r="BQ731" s="62">
        <f t="shared" si="1340"/>
        <v>0</v>
      </c>
      <c r="BR731" s="62">
        <f t="shared" si="1341"/>
        <v>2</v>
      </c>
      <c r="BS731" s="62">
        <f t="shared" si="1342"/>
        <v>55</v>
      </c>
      <c r="BT731" s="62">
        <f t="shared" si="1343"/>
        <v>0</v>
      </c>
      <c r="BU731" s="62">
        <f t="shared" si="1344"/>
        <v>2</v>
      </c>
      <c r="BV731" s="62">
        <f t="shared" si="1345"/>
        <v>37</v>
      </c>
      <c r="BW731" s="62">
        <f t="shared" si="1346"/>
        <v>0</v>
      </c>
      <c r="BX731" s="62">
        <f t="shared" si="1347"/>
        <v>2</v>
      </c>
      <c r="BY731" s="62">
        <f t="shared" si="1348"/>
        <v>28</v>
      </c>
      <c r="BZ731" s="63">
        <f t="shared" si="1349"/>
        <v>0.59187499999999982</v>
      </c>
      <c r="CA731" s="63">
        <f t="shared" si="1350"/>
        <v>0.59743055555555546</v>
      </c>
      <c r="CB731" s="63">
        <f t="shared" si="1351"/>
        <v>0.58568287037037026</v>
      </c>
      <c r="CC731" s="63">
        <f t="shared" si="1352"/>
        <v>0.63151620370370354</v>
      </c>
      <c r="CD731" s="63">
        <f t="shared" si="1353"/>
        <v>0.61204861111111131</v>
      </c>
      <c r="CE731" s="63">
        <f t="shared" si="1354"/>
        <v>0.62246527777777794</v>
      </c>
      <c r="CF731" s="63">
        <f t="shared" si="1355"/>
        <v>0.62384259259259256</v>
      </c>
      <c r="CG731" s="63">
        <f t="shared" si="1356"/>
        <v>0.62314814814814812</v>
      </c>
      <c r="CH731" s="36"/>
      <c r="CI731" s="36"/>
      <c r="CJ731" s="36"/>
      <c r="CK731" s="36"/>
      <c r="CL731" s="60">
        <v>60</v>
      </c>
    </row>
    <row r="732" spans="1:90" ht="26.25" customHeight="1" x14ac:dyDescent="0.25">
      <c r="A732" s="37">
        <v>54</v>
      </c>
      <c r="E732" s="39"/>
      <c r="F732" s="42"/>
      <c r="G732" s="77">
        <v>247.37</v>
      </c>
      <c r="H732" s="41">
        <f t="shared" si="1167"/>
        <v>257.19</v>
      </c>
      <c r="I732" s="42">
        <v>257.02999999999997</v>
      </c>
      <c r="J732" s="43">
        <f t="shared" si="1164"/>
        <v>-8.5074375235072387E-4</v>
      </c>
      <c r="K732" s="44">
        <f t="shared" si="1165"/>
        <v>-0.21866666666670653</v>
      </c>
      <c r="L732" s="76" t="s">
        <v>1268</v>
      </c>
      <c r="M732" s="127" t="s">
        <v>1229</v>
      </c>
      <c r="N732" s="46">
        <f t="shared" si="1309"/>
        <v>257.24866666666668</v>
      </c>
      <c r="O732" s="46">
        <f t="shared" si="1272"/>
        <v>-0.11000000000000001</v>
      </c>
      <c r="P732" s="42">
        <v>257.33999999999997</v>
      </c>
      <c r="Q732" s="46">
        <f t="shared" si="1360"/>
        <v>9.8800000000000008</v>
      </c>
      <c r="R732" s="37">
        <v>247.37</v>
      </c>
      <c r="S732" s="46">
        <f t="shared" si="1361"/>
        <v>9.6859999999999999</v>
      </c>
      <c r="T732" s="40">
        <v>247.57999999999998</v>
      </c>
      <c r="U732" s="47" t="str">
        <f t="shared" si="1377"/>
        <v/>
      </c>
      <c r="V732" s="47" t="str">
        <f t="shared" si="1378"/>
        <v/>
      </c>
      <c r="W732" s="50"/>
      <c r="X732" s="50"/>
      <c r="Y732" s="50"/>
      <c r="Z732" s="50"/>
      <c r="AA732" s="50"/>
      <c r="AB732" s="50"/>
      <c r="AC732" s="50"/>
      <c r="AD732" s="50"/>
      <c r="AE732" s="51">
        <f t="shared" si="1311"/>
        <v>54</v>
      </c>
      <c r="AF732" s="51" t="str">
        <f t="shared" si="1312"/>
        <v/>
      </c>
      <c r="AG732" s="51" t="str">
        <f t="shared" si="1313"/>
        <v/>
      </c>
      <c r="AH732" s="51" t="str">
        <f t="shared" si="1314"/>
        <v/>
      </c>
      <c r="AI732" s="52">
        <f t="shared" si="1315"/>
        <v>257.19</v>
      </c>
      <c r="AJ732" s="51"/>
      <c r="AK732" s="53"/>
      <c r="AL732" s="52"/>
      <c r="AM732" s="53">
        <f t="shared" si="1320"/>
        <v>39</v>
      </c>
      <c r="AN732" s="53">
        <f>IF(AJ732&lt;&gt;"",IF(AJ732="o",VLOOKUP(AM732,OpenSect!$A$1:$D$11,2),IF(AJ732="u",VLOOKUP(AM732,UpHill!$A$1:$D$35,2),IF(AJ732="d",VLOOKUP(AM732,DownHill!$A$3:$D$29,2),IF(AJ732="f",VLOOKUP(AM732,FlatUnd!$A$2:$D$30,2),IF(AJ732="t",VLOOKUP(AM732,TimeAdd!$A$1:$D$176,2),IF(AJ732="l",VLOOKUP(AM732,SLimit!$A$1:$D$8,2),AN731)))))),AN731)</f>
        <v>44</v>
      </c>
      <c r="AO732" s="53">
        <f>IF(AJ732&lt;&gt;"",IF(AJ732="o",VLOOKUP(AM732,OpenSect!$A$1:$D$11,3),IF(AJ732="u",VLOOKUP(AM732,UpHill!$A$1:$D$35,3),IF(AJ732="d",VLOOKUP(AM732,DownHill!$A$3:$D$29,3),IF(AJ732="f",VLOOKUP(AM732,FlatUnd!$A$2:$D$30,3),IF(AJ732="t",VLOOKUP(AM732,TimeAdd!$A$1:$D$18,3),IF(AJ732="l",VLOOKUP(AM732,SLimit!$A$1:$D$8,3),AO731)))))),AO731)</f>
        <v>49</v>
      </c>
      <c r="AP732" s="53">
        <f>IF(AJ732&lt;&gt;"",IF(AJ732="o",VLOOKUP(AM732,OpenSect!$A$1:$D$11,4),IF(AJ732="u",VLOOKUP(AM732,UpHill!$A$1:$D$35,4),IF(AJ732="d",VLOOKUP(AM732,DownHill!$A$3:$D$29,4),IF(AJ732="f",VLOOKUP(AM732,FlatUnd!$A$2:$D$30,4),IF(AJ732="t",VLOOKUP(AM732,TimeAdd!$A$1:$D$18,4),IF(AJ732="l",VLOOKUP(AM732,SLimit!$A$1:$D$8,4),AP731)))))),AP731)</f>
        <v>52</v>
      </c>
      <c r="AQ732" s="53" t="str">
        <f t="shared" si="1321"/>
        <v>60</v>
      </c>
      <c r="AR732" s="54" t="str">
        <f t="shared" si="1322"/>
        <v>[ Train ] Pepworth{right}</v>
      </c>
      <c r="AS732" s="55"/>
      <c r="AT732" s="55"/>
      <c r="AU732" s="56">
        <f>IF(GroupStTimes!$A$8=0,MIN(CB732,CD732,CF732),MIN(BZ732,CB732,CD732,CF732))</f>
        <v>0.58592592592592585</v>
      </c>
      <c r="AV732" s="56">
        <f>IF(GroupStTimes!$A$8=0,MAX(CC732,CE732,CG732),MAX(CA732,CC732,CE732,CG732))</f>
        <v>0.63175925925925913</v>
      </c>
      <c r="AW732" s="57" t="str">
        <f t="shared" si="1323"/>
        <v/>
      </c>
      <c r="AX732" s="58" t="str">
        <f t="shared" si="1324"/>
        <v/>
      </c>
      <c r="AY732" s="58" t="str">
        <f t="shared" si="1325"/>
        <v/>
      </c>
      <c r="AZ732" s="31">
        <f t="shared" si="1326"/>
        <v>254.79</v>
      </c>
      <c r="BA732" s="59">
        <f t="shared" si="1327"/>
        <v>0.58958333333333313</v>
      </c>
      <c r="BB732" s="59">
        <f t="shared" si="1328"/>
        <v>0.59513888888888877</v>
      </c>
      <c r="BC732" s="59">
        <f t="shared" si="1329"/>
        <v>0.58365740740740735</v>
      </c>
      <c r="BD732" s="59">
        <f t="shared" si="1330"/>
        <v>0.62949074074074063</v>
      </c>
      <c r="BE732" s="59">
        <f t="shared" si="1331"/>
        <v>0.61023148148148165</v>
      </c>
      <c r="BF732" s="59">
        <f t="shared" si="1332"/>
        <v>0.62064814814814828</v>
      </c>
      <c r="BG732" s="59">
        <f t="shared" si="1333"/>
        <v>0.62212962962962959</v>
      </c>
      <c r="BH732" s="59">
        <f t="shared" si="1334"/>
        <v>0.62143518518518515</v>
      </c>
      <c r="BI732" s="31">
        <f t="shared" si="1335"/>
        <v>2.4000000000000057</v>
      </c>
      <c r="BJ732" s="61">
        <f t="shared" ref="BJ732:BM732" si="1385">IF($AJ731="t",IF(AM730=0,0,$BI732/AM730),IF(AM731=0,0,$BI732/AM731))</f>
        <v>6.1538461538461688E-2</v>
      </c>
      <c r="BK732" s="61">
        <f t="shared" si="1385"/>
        <v>5.4545454545454675E-2</v>
      </c>
      <c r="BL732" s="61">
        <f t="shared" si="1385"/>
        <v>4.8979591836734809E-2</v>
      </c>
      <c r="BM732" s="61">
        <f t="shared" si="1385"/>
        <v>4.615384615384626E-2</v>
      </c>
      <c r="BN732" s="62">
        <f t="shared" si="1337"/>
        <v>0</v>
      </c>
      <c r="BO732" s="62">
        <f t="shared" si="1338"/>
        <v>3</v>
      </c>
      <c r="BP732" s="62">
        <f t="shared" si="1339"/>
        <v>42</v>
      </c>
      <c r="BQ732" s="62">
        <f t="shared" si="1340"/>
        <v>0</v>
      </c>
      <c r="BR732" s="62">
        <f t="shared" si="1341"/>
        <v>3</v>
      </c>
      <c r="BS732" s="62">
        <f t="shared" si="1342"/>
        <v>16</v>
      </c>
      <c r="BT732" s="62">
        <f t="shared" si="1343"/>
        <v>0</v>
      </c>
      <c r="BU732" s="62">
        <f t="shared" si="1344"/>
        <v>2</v>
      </c>
      <c r="BV732" s="62">
        <f t="shared" si="1345"/>
        <v>56</v>
      </c>
      <c r="BW732" s="62">
        <f t="shared" si="1346"/>
        <v>0</v>
      </c>
      <c r="BX732" s="62">
        <f t="shared" si="1347"/>
        <v>2</v>
      </c>
      <c r="BY732" s="62">
        <f t="shared" si="1348"/>
        <v>46</v>
      </c>
      <c r="BZ732" s="63">
        <f t="shared" si="1349"/>
        <v>0.59215277777777753</v>
      </c>
      <c r="CA732" s="63">
        <f t="shared" si="1350"/>
        <v>0.59770833333333317</v>
      </c>
      <c r="CB732" s="63">
        <f t="shared" si="1351"/>
        <v>0.58592592592592585</v>
      </c>
      <c r="CC732" s="63">
        <f t="shared" si="1352"/>
        <v>0.63175925925925913</v>
      </c>
      <c r="CD732" s="63">
        <f t="shared" si="1353"/>
        <v>0.61226851851851871</v>
      </c>
      <c r="CE732" s="63">
        <f t="shared" si="1354"/>
        <v>0.62268518518518534</v>
      </c>
      <c r="CF732" s="63">
        <f t="shared" si="1355"/>
        <v>0.62405092592592593</v>
      </c>
      <c r="CG732" s="63">
        <f t="shared" si="1356"/>
        <v>0.62335648148148148</v>
      </c>
      <c r="CH732" s="36"/>
      <c r="CI732" s="36"/>
      <c r="CJ732" s="36"/>
      <c r="CK732" s="36"/>
      <c r="CL732" s="60">
        <v>60</v>
      </c>
    </row>
    <row r="733" spans="1:90" ht="40.5" x14ac:dyDescent="0.25">
      <c r="A733" s="37">
        <v>54</v>
      </c>
      <c r="E733" s="39"/>
      <c r="F733" s="42"/>
      <c r="G733" s="77">
        <v>247.86</v>
      </c>
      <c r="H733" s="41">
        <f t="shared" si="1167"/>
        <v>257.69</v>
      </c>
      <c r="I733" s="42">
        <v>257.52999999999997</v>
      </c>
      <c r="J733" s="43">
        <f t="shared" ref="J733:J788" si="1386">IF(N733="","",IF((I733-$I$4)=0,0,((I733-$I$4-(N733-$N$4))/(I733-$I$4))))</f>
        <v>-8.232050634879274E-4</v>
      </c>
      <c r="K733" s="44">
        <f t="shared" ref="K733:K788" si="1387">(I733-$I$5)-(N733-$N$5)</f>
        <v>-0.21200000000004593</v>
      </c>
      <c r="L733" s="76" t="s">
        <v>1269</v>
      </c>
      <c r="M733" s="127" t="s">
        <v>1229</v>
      </c>
      <c r="N733" s="46">
        <f t="shared" si="1309"/>
        <v>257.74200000000002</v>
      </c>
      <c r="O733" s="46">
        <f t="shared" si="1272"/>
        <v>-0.11000000000000001</v>
      </c>
      <c r="P733" s="42">
        <v>257.83999999999997</v>
      </c>
      <c r="Q733" s="46">
        <f t="shared" si="1360"/>
        <v>9.8800000000000008</v>
      </c>
      <c r="R733" s="37">
        <v>247.86</v>
      </c>
      <c r="S733" s="46">
        <f t="shared" si="1361"/>
        <v>9.6859999999999999</v>
      </c>
      <c r="T733" s="40">
        <v>248.07</v>
      </c>
      <c r="U733" s="47" t="str">
        <f t="shared" si="1377"/>
        <v/>
      </c>
      <c r="V733" s="47" t="str">
        <f t="shared" si="1378"/>
        <v/>
      </c>
      <c r="W733" s="50"/>
      <c r="X733" s="50"/>
      <c r="Y733" s="50"/>
      <c r="Z733" s="50"/>
      <c r="AA733" s="50"/>
      <c r="AB733" s="50"/>
      <c r="AC733" s="50"/>
      <c r="AD733" s="50"/>
      <c r="AE733" s="51">
        <f t="shared" si="1311"/>
        <v>54</v>
      </c>
      <c r="AF733" s="51" t="str">
        <f t="shared" si="1312"/>
        <v/>
      </c>
      <c r="AG733" s="51" t="str">
        <f t="shared" si="1313"/>
        <v/>
      </c>
      <c r="AH733" s="51" t="str">
        <f t="shared" si="1314"/>
        <v/>
      </c>
      <c r="AI733" s="52">
        <f t="shared" si="1315"/>
        <v>257.69</v>
      </c>
      <c r="AJ733" s="51"/>
      <c r="AK733" s="53"/>
      <c r="AL733" s="52"/>
      <c r="AM733" s="53">
        <f t="shared" si="1320"/>
        <v>39</v>
      </c>
      <c r="AN733" s="53">
        <f>IF(AJ733&lt;&gt;"",IF(AJ733="o",VLOOKUP(AM733,OpenSect!$A$1:$D$11,2),IF(AJ733="u",VLOOKUP(AM733,UpHill!$A$1:$D$35,2),IF(AJ733="d",VLOOKUP(AM733,DownHill!$A$3:$D$29,2),IF(AJ733="f",VLOOKUP(AM733,FlatUnd!$A$2:$D$30,2),IF(AJ733="t",VLOOKUP(AM733,TimeAdd!$A$1:$D$176,2),IF(AJ733="l",VLOOKUP(AM733,SLimit!$A$1:$D$8,2),AN732)))))),AN732)</f>
        <v>44</v>
      </c>
      <c r="AO733" s="53">
        <f>IF(AJ733&lt;&gt;"",IF(AJ733="o",VLOOKUP(AM733,OpenSect!$A$1:$D$11,3),IF(AJ733="u",VLOOKUP(AM733,UpHill!$A$1:$D$35,3),IF(AJ733="d",VLOOKUP(AM733,DownHill!$A$3:$D$29,3),IF(AJ733="f",VLOOKUP(AM733,FlatUnd!$A$2:$D$30,3),IF(AJ733="t",VLOOKUP(AM733,TimeAdd!$A$1:$D$18,3),IF(AJ733="l",VLOOKUP(AM733,SLimit!$A$1:$D$8,3),AO732)))))),AO732)</f>
        <v>49</v>
      </c>
      <c r="AP733" s="53">
        <f>IF(AJ733&lt;&gt;"",IF(AJ733="o",VLOOKUP(AM733,OpenSect!$A$1:$D$11,4),IF(AJ733="u",VLOOKUP(AM733,UpHill!$A$1:$D$35,4),IF(AJ733="d",VLOOKUP(AM733,DownHill!$A$3:$D$29,4),IF(AJ733="f",VLOOKUP(AM733,FlatUnd!$A$2:$D$30,4),IF(AJ733="t",VLOOKUP(AM733,TimeAdd!$A$1:$D$18,4),IF(AJ733="l",VLOOKUP(AM733,SLimit!$A$1:$D$8,4),AP732)))))),AP732)</f>
        <v>52</v>
      </c>
      <c r="AQ733" s="53" t="str">
        <f t="shared" si="1321"/>
        <v>60</v>
      </c>
      <c r="AR733" s="54" t="str">
        <f t="shared" si="1322"/>
        <v>19,0 km plate.  Construction - Warning Roadworks.  1km.</v>
      </c>
      <c r="AS733" s="55"/>
      <c r="AT733" s="55"/>
      <c r="AU733" s="56">
        <f>IF(GroupStTimes!$A$8=0,MIN(CB733,CD733,CF733),MIN(BZ733,CB733,CD733,CF733))</f>
        <v>0.58640046296296289</v>
      </c>
      <c r="AV733" s="56">
        <f>IF(GroupStTimes!$A$8=0,MAX(CC733,CE733,CG733),MAX(CA733,CC733,CE733,CG733))</f>
        <v>0.63223379629629617</v>
      </c>
      <c r="AW733" s="57" t="str">
        <f t="shared" si="1323"/>
        <v/>
      </c>
      <c r="AX733" s="58" t="str">
        <f t="shared" si="1324"/>
        <v/>
      </c>
      <c r="AY733" s="58" t="str">
        <f t="shared" si="1325"/>
        <v/>
      </c>
      <c r="AZ733" s="31">
        <f t="shared" si="1326"/>
        <v>254.79</v>
      </c>
      <c r="BA733" s="59">
        <f t="shared" si="1327"/>
        <v>0.58958333333333313</v>
      </c>
      <c r="BB733" s="59">
        <f t="shared" si="1328"/>
        <v>0.59513888888888877</v>
      </c>
      <c r="BC733" s="59">
        <f t="shared" si="1329"/>
        <v>0.58365740740740735</v>
      </c>
      <c r="BD733" s="59">
        <f t="shared" si="1330"/>
        <v>0.62949074074074063</v>
      </c>
      <c r="BE733" s="59">
        <f t="shared" si="1331"/>
        <v>0.61023148148148165</v>
      </c>
      <c r="BF733" s="59">
        <f t="shared" si="1332"/>
        <v>0.62064814814814828</v>
      </c>
      <c r="BG733" s="59">
        <f t="shared" si="1333"/>
        <v>0.62212962962962959</v>
      </c>
      <c r="BH733" s="59">
        <f t="shared" si="1334"/>
        <v>0.62143518518518515</v>
      </c>
      <c r="BI733" s="31">
        <f t="shared" si="1335"/>
        <v>2.9000000000000057</v>
      </c>
      <c r="BJ733" s="61">
        <f t="shared" ref="BJ733:BM733" si="1388">IF($AJ732="t",IF(AM731=0,0,$BI733/AM731),IF(AM732=0,0,$BI733/AM732))</f>
        <v>7.4358974358974511E-2</v>
      </c>
      <c r="BK733" s="61">
        <f t="shared" si="1388"/>
        <v>6.5909090909091042E-2</v>
      </c>
      <c r="BL733" s="61">
        <f t="shared" si="1388"/>
        <v>5.9183673469387868E-2</v>
      </c>
      <c r="BM733" s="61">
        <f t="shared" si="1388"/>
        <v>5.5769230769230876E-2</v>
      </c>
      <c r="BN733" s="62">
        <f t="shared" si="1337"/>
        <v>0</v>
      </c>
      <c r="BO733" s="62">
        <f t="shared" si="1338"/>
        <v>4</v>
      </c>
      <c r="BP733" s="62">
        <f t="shared" si="1339"/>
        <v>28</v>
      </c>
      <c r="BQ733" s="62">
        <f t="shared" si="1340"/>
        <v>0</v>
      </c>
      <c r="BR733" s="62">
        <f t="shared" si="1341"/>
        <v>3</v>
      </c>
      <c r="BS733" s="62">
        <f t="shared" si="1342"/>
        <v>57</v>
      </c>
      <c r="BT733" s="62">
        <f t="shared" si="1343"/>
        <v>0</v>
      </c>
      <c r="BU733" s="62">
        <f t="shared" si="1344"/>
        <v>3</v>
      </c>
      <c r="BV733" s="62">
        <f t="shared" si="1345"/>
        <v>33</v>
      </c>
      <c r="BW733" s="62">
        <f t="shared" si="1346"/>
        <v>0</v>
      </c>
      <c r="BX733" s="62">
        <f t="shared" si="1347"/>
        <v>3</v>
      </c>
      <c r="BY733" s="62">
        <f t="shared" si="1348"/>
        <v>21</v>
      </c>
      <c r="BZ733" s="63">
        <f t="shared" si="1349"/>
        <v>0.59268518518518498</v>
      </c>
      <c r="CA733" s="63">
        <f t="shared" si="1350"/>
        <v>0.59824074074074063</v>
      </c>
      <c r="CB733" s="63">
        <f t="shared" si="1351"/>
        <v>0.58640046296296289</v>
      </c>
      <c r="CC733" s="63">
        <f t="shared" si="1352"/>
        <v>0.63223379629629617</v>
      </c>
      <c r="CD733" s="63">
        <f t="shared" si="1353"/>
        <v>0.61269675925925948</v>
      </c>
      <c r="CE733" s="63">
        <f t="shared" si="1354"/>
        <v>0.62311342592592611</v>
      </c>
      <c r="CF733" s="63">
        <f t="shared" si="1355"/>
        <v>0.62445601851851851</v>
      </c>
      <c r="CG733" s="63">
        <f t="shared" si="1356"/>
        <v>0.62376157407407407</v>
      </c>
      <c r="CH733" s="36"/>
      <c r="CI733" s="36"/>
      <c r="CJ733" s="36"/>
      <c r="CK733" s="36"/>
      <c r="CL733" s="60">
        <v>60</v>
      </c>
    </row>
    <row r="734" spans="1:90" ht="26.25" customHeight="1" x14ac:dyDescent="0.25">
      <c r="E734" s="39"/>
      <c r="F734" s="64"/>
      <c r="G734" s="78"/>
      <c r="H734" s="41">
        <f t="shared" ref="H734" si="1389">ROUND(IF(G734="",N734,IF(P734="",I734,IF(R734="",(I734+(P734+O734))/2,IF(T734="",(I734+(P734+O734)+(R734+Q734))/3,(I734+(P734+O734)+(R734+Q734)+(T734+S734))/4)))),2)</f>
        <v>258.73</v>
      </c>
      <c r="I734" s="42">
        <v>258.52999999999997</v>
      </c>
      <c r="J734" s="43">
        <f t="shared" si="1386"/>
        <v>-7.7360461068343579E-4</v>
      </c>
      <c r="K734" s="44">
        <f t="shared" si="1387"/>
        <v>-0.19999999999998863</v>
      </c>
      <c r="L734" s="76" t="s">
        <v>1063</v>
      </c>
      <c r="M734" s="127" t="s">
        <v>1229</v>
      </c>
      <c r="N734" s="46">
        <f t="shared" si="1309"/>
        <v>258.72999999999996</v>
      </c>
      <c r="O734" s="46">
        <f t="shared" si="1272"/>
        <v>-0.11000000000000001</v>
      </c>
      <c r="P734" s="64">
        <v>258.83999999999997</v>
      </c>
      <c r="Q734" s="37"/>
      <c r="R734" s="37"/>
      <c r="S734" s="46"/>
      <c r="T734" s="40"/>
      <c r="U734" s="47" t="str">
        <f t="shared" ref="U734:U748" si="1390">IF(W734="","",IF(Y734="",W734,IF(AA734&lt;1,ROUND((Y734+W734)/2,5),IF(AC734&lt;1,ROUND((Y734+AA734+W734)/3,5),ROUND((Y734+AA734+AC734+W734)/4,5)))))</f>
        <v/>
      </c>
      <c r="V734" s="47" t="str">
        <f t="shared" ref="V734:V748" si="1391">IF(X734="","",IF(Z734&lt;1,ROUND(X734,5),IF(AB734&lt;1,ROUND((X734+Z734)/2,5),IF(AD734&lt;1,ROUND((X734+Z734+AB734)/3,5),ROUND((X734+Z734+AB734+AD734)/4,5)))))</f>
        <v/>
      </c>
      <c r="W734" s="50"/>
      <c r="X734" s="50"/>
      <c r="Y734" s="50"/>
      <c r="Z734" s="50"/>
      <c r="AA734" s="50"/>
      <c r="AB734" s="50"/>
      <c r="AC734" s="50"/>
      <c r="AD734" s="50"/>
      <c r="AE734" s="51" t="str">
        <f t="shared" si="1311"/>
        <v/>
      </c>
      <c r="AF734" s="51" t="str">
        <f t="shared" si="1312"/>
        <v/>
      </c>
      <c r="AG734" s="51" t="str">
        <f t="shared" si="1313"/>
        <v/>
      </c>
      <c r="AH734" s="51" t="str">
        <f t="shared" si="1314"/>
        <v/>
      </c>
      <c r="AI734" s="52">
        <f t="shared" si="1315"/>
        <v>258.73</v>
      </c>
      <c r="AJ734" s="51"/>
      <c r="AK734" s="53"/>
      <c r="AL734" s="52"/>
      <c r="AM734" s="53">
        <f t="shared" si="1320"/>
        <v>39</v>
      </c>
      <c r="AN734" s="53">
        <f>IF(AJ734&lt;&gt;"",IF(AJ734="o",VLOOKUP(AM734,OpenSect!$A$1:$D$11,2),IF(AJ734="u",VLOOKUP(AM734,UpHill!$A$1:$D$35,2),IF(AJ734="d",VLOOKUP(AM734,DownHill!$A$3:$D$29,2),IF(AJ734="f",VLOOKUP(AM734,FlatUnd!$A$2:$D$30,2),IF(AJ734="t",VLOOKUP(AM734,TimeAdd!$A$1:$D$176,2),IF(AJ734="l",VLOOKUP(AM734,SLimit!$A$1:$D$8,2),AN733)))))),AN733)</f>
        <v>44</v>
      </c>
      <c r="AO734" s="53">
        <f>IF(AJ734&lt;&gt;"",IF(AJ734="o",VLOOKUP(AM734,OpenSect!$A$1:$D$11,3),IF(AJ734="u",VLOOKUP(AM734,UpHill!$A$1:$D$35,3),IF(AJ734="d",VLOOKUP(AM734,DownHill!$A$3:$D$29,3),IF(AJ734="f",VLOOKUP(AM734,FlatUnd!$A$2:$D$30,3),IF(AJ734="t",VLOOKUP(AM734,TimeAdd!$A$1:$D$18,3),IF(AJ734="l",VLOOKUP(AM734,SLimit!$A$1:$D$8,3),AO733)))))),AO733)</f>
        <v>49</v>
      </c>
      <c r="AP734" s="53">
        <f>IF(AJ734&lt;&gt;"",IF(AJ734="o",VLOOKUP(AM734,OpenSect!$A$1:$D$11,4),IF(AJ734="u",VLOOKUP(AM734,UpHill!$A$1:$D$35,4),IF(AJ734="d",VLOOKUP(AM734,DownHill!$A$3:$D$29,4),IF(AJ734="f",VLOOKUP(AM734,FlatUnd!$A$2:$D$30,4),IF(AJ734="t",VLOOKUP(AM734,TimeAdd!$A$1:$D$18,4),IF(AJ734="l",VLOOKUP(AM734,SLimit!$A$1:$D$8,4),AP733)))))),AP733)</f>
        <v>52</v>
      </c>
      <c r="AQ734" s="53" t="str">
        <f t="shared" si="1321"/>
        <v>60</v>
      </c>
      <c r="AR734" s="54" t="str">
        <f t="shared" si="1322"/>
        <v>20,0 km plate.</v>
      </c>
      <c r="AS734" s="55"/>
      <c r="AT734" s="55"/>
      <c r="AU734" s="56">
        <f>IF(GroupStTimes!$A$8=0,MIN(CB734,CD734,CF734),MIN(BZ734,CB734,CD734,CF734))</f>
        <v>0.58738425925925919</v>
      </c>
      <c r="AV734" s="56">
        <f>IF(GroupStTimes!$A$8=0,MAX(CC734,CE734,CG734),MAX(CA734,CC734,CE734,CG734))</f>
        <v>0.63321759259259247</v>
      </c>
      <c r="AW734" s="57" t="str">
        <f t="shared" si="1323"/>
        <v/>
      </c>
      <c r="AX734" s="58" t="str">
        <f t="shared" si="1324"/>
        <v/>
      </c>
      <c r="AY734" s="58" t="str">
        <f t="shared" si="1325"/>
        <v/>
      </c>
      <c r="AZ734" s="31">
        <f t="shared" si="1326"/>
        <v>254.79</v>
      </c>
      <c r="BA734" s="59">
        <f t="shared" si="1327"/>
        <v>0.58958333333333313</v>
      </c>
      <c r="BB734" s="59">
        <f t="shared" si="1328"/>
        <v>0.59513888888888877</v>
      </c>
      <c r="BC734" s="59">
        <f t="shared" si="1329"/>
        <v>0.58365740740740735</v>
      </c>
      <c r="BD734" s="59">
        <f t="shared" si="1330"/>
        <v>0.62949074074074063</v>
      </c>
      <c r="BE734" s="59">
        <f t="shared" si="1331"/>
        <v>0.61023148148148165</v>
      </c>
      <c r="BF734" s="59">
        <f t="shared" si="1332"/>
        <v>0.62064814814814828</v>
      </c>
      <c r="BG734" s="59">
        <f t="shared" si="1333"/>
        <v>0.62212962962962959</v>
      </c>
      <c r="BH734" s="59">
        <f t="shared" si="1334"/>
        <v>0.62143518518518515</v>
      </c>
      <c r="BI734" s="31">
        <f t="shared" si="1335"/>
        <v>3.9400000000000261</v>
      </c>
      <c r="BJ734" s="61">
        <f t="shared" ref="BJ734:BM734" si="1392">IF($AJ733="t",IF(AM732=0,0,$BI734/AM732),IF(AM733=0,0,$BI734/AM733))</f>
        <v>0.1010256410256417</v>
      </c>
      <c r="BK734" s="61">
        <f t="shared" si="1392"/>
        <v>8.9545454545455136E-2</v>
      </c>
      <c r="BL734" s="61">
        <f t="shared" si="1392"/>
        <v>8.0408163265306656E-2</v>
      </c>
      <c r="BM734" s="61">
        <f t="shared" si="1392"/>
        <v>7.5769230769231269E-2</v>
      </c>
      <c r="BN734" s="62">
        <f t="shared" si="1337"/>
        <v>0</v>
      </c>
      <c r="BO734" s="62">
        <f t="shared" si="1338"/>
        <v>6</v>
      </c>
      <c r="BP734" s="62">
        <f t="shared" si="1339"/>
        <v>4</v>
      </c>
      <c r="BQ734" s="62">
        <f t="shared" si="1340"/>
        <v>0</v>
      </c>
      <c r="BR734" s="62">
        <f t="shared" si="1341"/>
        <v>5</v>
      </c>
      <c r="BS734" s="62">
        <f t="shared" si="1342"/>
        <v>22</v>
      </c>
      <c r="BT734" s="62">
        <f t="shared" si="1343"/>
        <v>0</v>
      </c>
      <c r="BU734" s="62">
        <f t="shared" si="1344"/>
        <v>4</v>
      </c>
      <c r="BV734" s="62">
        <f t="shared" si="1345"/>
        <v>49</v>
      </c>
      <c r="BW734" s="62">
        <f t="shared" si="1346"/>
        <v>0</v>
      </c>
      <c r="BX734" s="62">
        <f t="shared" si="1347"/>
        <v>4</v>
      </c>
      <c r="BY734" s="62">
        <f t="shared" si="1348"/>
        <v>33</v>
      </c>
      <c r="BZ734" s="63">
        <f t="shared" si="1349"/>
        <v>0.59379629629629604</v>
      </c>
      <c r="CA734" s="63">
        <f t="shared" si="1350"/>
        <v>0.59935185185185169</v>
      </c>
      <c r="CB734" s="63">
        <f t="shared" si="1351"/>
        <v>0.58738425925925919</v>
      </c>
      <c r="CC734" s="63">
        <f t="shared" si="1352"/>
        <v>0.63321759259259247</v>
      </c>
      <c r="CD734" s="63">
        <f t="shared" si="1353"/>
        <v>0.6135763888888891</v>
      </c>
      <c r="CE734" s="63">
        <f t="shared" si="1354"/>
        <v>0.62399305555555573</v>
      </c>
      <c r="CF734" s="63">
        <f t="shared" si="1355"/>
        <v>0.62528935185185186</v>
      </c>
      <c r="CG734" s="63">
        <f t="shared" si="1356"/>
        <v>0.62459490740740742</v>
      </c>
      <c r="CH734" s="36"/>
      <c r="CI734" s="36"/>
      <c r="CJ734" s="36"/>
      <c r="CK734" s="36"/>
      <c r="CL734" s="60">
        <v>60</v>
      </c>
    </row>
    <row r="735" spans="1:90" ht="26.25" customHeight="1" x14ac:dyDescent="0.25">
      <c r="A735" s="37">
        <v>54</v>
      </c>
      <c r="E735" s="39"/>
      <c r="F735" s="42"/>
      <c r="G735" s="78">
        <v>249.73</v>
      </c>
      <c r="H735" s="41">
        <f t="shared" ref="H735:H789" si="1393">ROUND(IF(G735="",N735,IF(P735="",I735,IF(R735="",(I735+(P735+O735))/2,IF(T735="",(I735+(P735+O735)+(R735+Q735))/3,(I735+(P735+O735)+(R735+Q735)+(T735+S735))/4)))),2)</f>
        <v>259.67</v>
      </c>
      <c r="I735" s="42">
        <v>259.52</v>
      </c>
      <c r="J735" s="43">
        <f t="shared" si="1386"/>
        <v>-7.9120427455814E-4</v>
      </c>
      <c r="K735" s="44">
        <f t="shared" si="1387"/>
        <v>-0.20533333333332848</v>
      </c>
      <c r="L735" s="76" t="s">
        <v>475</v>
      </c>
      <c r="M735" s="127" t="s">
        <v>1229</v>
      </c>
      <c r="N735" s="46">
        <f t="shared" si="1309"/>
        <v>259.72533333333331</v>
      </c>
      <c r="O735" s="46">
        <f t="shared" si="1272"/>
        <v>-0.11000000000000001</v>
      </c>
      <c r="P735" s="42">
        <v>259.83</v>
      </c>
      <c r="Q735" s="46">
        <f t="shared" si="1360"/>
        <v>9.8800000000000008</v>
      </c>
      <c r="R735" s="37">
        <v>249.82</v>
      </c>
      <c r="S735" s="46">
        <f t="shared" si="1361"/>
        <v>9.6859999999999999</v>
      </c>
      <c r="T735" s="66">
        <v>250.07</v>
      </c>
      <c r="U735" s="47" t="str">
        <f t="shared" si="1390"/>
        <v/>
      </c>
      <c r="V735" s="47" t="str">
        <f t="shared" si="1391"/>
        <v/>
      </c>
      <c r="W735" s="50"/>
      <c r="X735" s="50"/>
      <c r="Y735" s="50"/>
      <c r="Z735" s="50"/>
      <c r="AA735" s="50"/>
      <c r="AB735" s="50"/>
      <c r="AC735" s="50"/>
      <c r="AD735" s="50"/>
      <c r="AE735" s="51">
        <f t="shared" si="1311"/>
        <v>54</v>
      </c>
      <c r="AF735" s="51" t="str">
        <f t="shared" si="1312"/>
        <v/>
      </c>
      <c r="AG735" s="51" t="str">
        <f t="shared" si="1313"/>
        <v/>
      </c>
      <c r="AH735" s="51" t="str">
        <f t="shared" si="1314"/>
        <v/>
      </c>
      <c r="AI735" s="52">
        <f t="shared" si="1315"/>
        <v>259.67</v>
      </c>
      <c r="AJ735" s="51"/>
      <c r="AK735" s="53"/>
      <c r="AL735" s="52"/>
      <c r="AM735" s="53">
        <f t="shared" si="1320"/>
        <v>39</v>
      </c>
      <c r="AN735" s="53">
        <f>IF(AJ735&lt;&gt;"",IF(AJ735="o",VLOOKUP(AM735,OpenSect!$A$1:$D$11,2),IF(AJ735="u",VLOOKUP(AM735,UpHill!$A$1:$D$35,2),IF(AJ735="d",VLOOKUP(AM735,DownHill!$A$3:$D$29,2),IF(AJ735="f",VLOOKUP(AM735,FlatUnd!$A$2:$D$30,2),IF(AJ735="t",VLOOKUP(AM735,TimeAdd!$A$1:$D$176,2),IF(AJ735="l",VLOOKUP(AM735,SLimit!$A$1:$D$8,2),AN734)))))),AN734)</f>
        <v>44</v>
      </c>
      <c r="AO735" s="53">
        <f>IF(AJ735&lt;&gt;"",IF(AJ735="o",VLOOKUP(AM735,OpenSect!$A$1:$D$11,3),IF(AJ735="u",VLOOKUP(AM735,UpHill!$A$1:$D$35,3),IF(AJ735="d",VLOOKUP(AM735,DownHill!$A$3:$D$29,3),IF(AJ735="f",VLOOKUP(AM735,FlatUnd!$A$2:$D$30,3),IF(AJ735="t",VLOOKUP(AM735,TimeAdd!$A$1:$D$18,3),IF(AJ735="l",VLOOKUP(AM735,SLimit!$A$1:$D$8,3),AO734)))))),AO734)</f>
        <v>49</v>
      </c>
      <c r="AP735" s="53">
        <f>IF(AJ735&lt;&gt;"",IF(AJ735="o",VLOOKUP(AM735,OpenSect!$A$1:$D$11,4),IF(AJ735="u",VLOOKUP(AM735,UpHill!$A$1:$D$35,4),IF(AJ735="d",VLOOKUP(AM735,DownHill!$A$3:$D$29,4),IF(AJ735="f",VLOOKUP(AM735,FlatUnd!$A$2:$D$30,4),IF(AJ735="t",VLOOKUP(AM735,TimeAdd!$A$1:$D$18,4),IF(AJ735="l",VLOOKUP(AM735,SLimit!$A$1:$D$8,4),AP734)))))),AP734)</f>
        <v>52</v>
      </c>
      <c r="AQ735" s="53" t="str">
        <f t="shared" si="1321"/>
        <v>60</v>
      </c>
      <c r="AR735" s="54" t="str">
        <f t="shared" si="1322"/>
        <v>21,0 km plate</v>
      </c>
      <c r="AS735" s="55"/>
      <c r="AT735" s="55"/>
      <c r="AU735" s="56">
        <f>IF(GroupStTimes!$A$8=0,MIN(CB735,CD735,CF735),MIN(BZ735,CB735,CD735,CF735))</f>
        <v>0.58827546296296296</v>
      </c>
      <c r="AV735" s="56">
        <f>IF(GroupStTimes!$A$8=0,MAX(CC735,CE735,CG735),MAX(CA735,CC735,CE735,CG735))</f>
        <v>0.63410879629629613</v>
      </c>
      <c r="AW735" s="57" t="str">
        <f t="shared" si="1323"/>
        <v/>
      </c>
      <c r="AX735" s="58" t="str">
        <f t="shared" si="1324"/>
        <v/>
      </c>
      <c r="AY735" s="58" t="str">
        <f t="shared" si="1325"/>
        <v/>
      </c>
      <c r="AZ735" s="31">
        <f t="shared" si="1326"/>
        <v>254.79</v>
      </c>
      <c r="BA735" s="59">
        <f t="shared" si="1327"/>
        <v>0.58958333333333313</v>
      </c>
      <c r="BB735" s="59">
        <f t="shared" si="1328"/>
        <v>0.59513888888888877</v>
      </c>
      <c r="BC735" s="59">
        <f t="shared" si="1329"/>
        <v>0.58365740740740735</v>
      </c>
      <c r="BD735" s="59">
        <f t="shared" si="1330"/>
        <v>0.62949074074074063</v>
      </c>
      <c r="BE735" s="59">
        <f t="shared" si="1331"/>
        <v>0.61023148148148165</v>
      </c>
      <c r="BF735" s="59">
        <f t="shared" si="1332"/>
        <v>0.62064814814814828</v>
      </c>
      <c r="BG735" s="59">
        <f t="shared" si="1333"/>
        <v>0.62212962962962959</v>
      </c>
      <c r="BH735" s="59">
        <f t="shared" si="1334"/>
        <v>0.62143518518518515</v>
      </c>
      <c r="BI735" s="31">
        <f t="shared" si="1335"/>
        <v>4.8800000000000239</v>
      </c>
      <c r="BJ735" s="61">
        <f t="shared" ref="BJ735:BM735" si="1394">IF($AJ734="t",IF(AM733=0,0,$BI735/AM733),IF(AM734=0,0,$BI735/AM734))</f>
        <v>0.12512820512820574</v>
      </c>
      <c r="BK735" s="61">
        <f t="shared" si="1394"/>
        <v>0.11090909090909146</v>
      </c>
      <c r="BL735" s="61">
        <f t="shared" si="1394"/>
        <v>9.9591836734694364E-2</v>
      </c>
      <c r="BM735" s="61">
        <f t="shared" si="1394"/>
        <v>9.3846153846154301E-2</v>
      </c>
      <c r="BN735" s="62">
        <f t="shared" si="1337"/>
        <v>0</v>
      </c>
      <c r="BO735" s="62">
        <f t="shared" si="1338"/>
        <v>7</v>
      </c>
      <c r="BP735" s="62">
        <f t="shared" si="1339"/>
        <v>30</v>
      </c>
      <c r="BQ735" s="62">
        <f t="shared" si="1340"/>
        <v>0</v>
      </c>
      <c r="BR735" s="62">
        <f t="shared" si="1341"/>
        <v>6</v>
      </c>
      <c r="BS735" s="62">
        <f t="shared" si="1342"/>
        <v>39</v>
      </c>
      <c r="BT735" s="62">
        <f t="shared" si="1343"/>
        <v>0</v>
      </c>
      <c r="BU735" s="62">
        <f t="shared" si="1344"/>
        <v>5</v>
      </c>
      <c r="BV735" s="62">
        <f t="shared" si="1345"/>
        <v>59</v>
      </c>
      <c r="BW735" s="62">
        <f t="shared" si="1346"/>
        <v>0</v>
      </c>
      <c r="BX735" s="62">
        <f t="shared" si="1347"/>
        <v>5</v>
      </c>
      <c r="BY735" s="62">
        <f t="shared" si="1348"/>
        <v>38</v>
      </c>
      <c r="BZ735" s="63">
        <f t="shared" si="1349"/>
        <v>0.5947916666666665</v>
      </c>
      <c r="CA735" s="63">
        <f t="shared" si="1350"/>
        <v>0.60034722222222214</v>
      </c>
      <c r="CB735" s="63">
        <f t="shared" si="1351"/>
        <v>0.58827546296296296</v>
      </c>
      <c r="CC735" s="63">
        <f t="shared" si="1352"/>
        <v>0.63410879629629613</v>
      </c>
      <c r="CD735" s="63">
        <f t="shared" si="1353"/>
        <v>0.61438657407407427</v>
      </c>
      <c r="CE735" s="63">
        <f t="shared" si="1354"/>
        <v>0.6248032407407409</v>
      </c>
      <c r="CF735" s="63">
        <f t="shared" si="1355"/>
        <v>0.62604166666666661</v>
      </c>
      <c r="CG735" s="63">
        <f t="shared" si="1356"/>
        <v>0.62534722222222217</v>
      </c>
      <c r="CH735" s="36"/>
      <c r="CI735" s="36"/>
      <c r="CJ735" s="36"/>
      <c r="CK735" s="36"/>
      <c r="CL735" s="60">
        <v>60</v>
      </c>
    </row>
    <row r="736" spans="1:90" ht="26.25" customHeight="1" x14ac:dyDescent="0.25">
      <c r="A736" s="37">
        <v>54</v>
      </c>
      <c r="E736" s="39"/>
      <c r="F736" s="42"/>
      <c r="G736" s="78"/>
      <c r="H736" s="41">
        <f t="shared" si="1393"/>
        <v>260.35000000000002</v>
      </c>
      <c r="I736" s="42">
        <v>260.14999999999998</v>
      </c>
      <c r="J736" s="43">
        <f t="shared" si="1386"/>
        <v>-7.6878723813180339E-4</v>
      </c>
      <c r="K736" s="44">
        <f t="shared" si="1387"/>
        <v>-0.19999999999998863</v>
      </c>
      <c r="L736" s="76" t="s">
        <v>1264</v>
      </c>
      <c r="M736" s="127" t="s">
        <v>1229</v>
      </c>
      <c r="N736" s="46">
        <f t="shared" si="1309"/>
        <v>260.34999999999997</v>
      </c>
      <c r="O736" s="46">
        <f t="shared" si="1272"/>
        <v>-0.11000000000000001</v>
      </c>
      <c r="P736" s="42">
        <v>260.45999999999998</v>
      </c>
      <c r="Q736" s="37"/>
      <c r="R736" s="37"/>
      <c r="S736" s="46"/>
      <c r="T736" s="40"/>
      <c r="U736" s="47" t="str">
        <f t="shared" si="1390"/>
        <v/>
      </c>
      <c r="V736" s="47" t="str">
        <f t="shared" si="1391"/>
        <v/>
      </c>
      <c r="W736" s="50"/>
      <c r="X736" s="50"/>
      <c r="Y736" s="50"/>
      <c r="Z736" s="50"/>
      <c r="AA736" s="50"/>
      <c r="AB736" s="50"/>
      <c r="AC736" s="50"/>
      <c r="AD736" s="50"/>
      <c r="AE736" s="51">
        <f t="shared" si="1311"/>
        <v>54</v>
      </c>
      <c r="AF736" s="51" t="str">
        <f t="shared" si="1312"/>
        <v/>
      </c>
      <c r="AG736" s="51" t="str">
        <f t="shared" si="1313"/>
        <v/>
      </c>
      <c r="AH736" s="51" t="str">
        <f t="shared" si="1314"/>
        <v/>
      </c>
      <c r="AI736" s="52">
        <f t="shared" si="1315"/>
        <v>260.35000000000002</v>
      </c>
      <c r="AJ736" s="51"/>
      <c r="AK736" s="53"/>
      <c r="AL736" s="52"/>
      <c r="AM736" s="53">
        <f t="shared" si="1320"/>
        <v>39</v>
      </c>
      <c r="AN736" s="53">
        <f>IF(AJ736&lt;&gt;"",IF(AJ736="o",VLOOKUP(AM736,OpenSect!$A$1:$D$11,2),IF(AJ736="u",VLOOKUP(AM736,UpHill!$A$1:$D$35,2),IF(AJ736="d",VLOOKUP(AM736,DownHill!$A$3:$D$29,2),IF(AJ736="f",VLOOKUP(AM736,FlatUnd!$A$2:$D$30,2),IF(AJ736="t",VLOOKUP(AM736,TimeAdd!$A$1:$D$176,2),IF(AJ736="l",VLOOKUP(AM736,SLimit!$A$1:$D$8,2),AN735)))))),AN735)</f>
        <v>44</v>
      </c>
      <c r="AO736" s="53">
        <f>IF(AJ736&lt;&gt;"",IF(AJ736="o",VLOOKUP(AM736,OpenSect!$A$1:$D$11,3),IF(AJ736="u",VLOOKUP(AM736,UpHill!$A$1:$D$35,3),IF(AJ736="d",VLOOKUP(AM736,DownHill!$A$3:$D$29,3),IF(AJ736="f",VLOOKUP(AM736,FlatUnd!$A$2:$D$30,3),IF(AJ736="t",VLOOKUP(AM736,TimeAdd!$A$1:$D$18,3),IF(AJ736="l",VLOOKUP(AM736,SLimit!$A$1:$D$8,3),AO735)))))),AO735)</f>
        <v>49</v>
      </c>
      <c r="AP736" s="53">
        <f>IF(AJ736&lt;&gt;"",IF(AJ736="o",VLOOKUP(AM736,OpenSect!$A$1:$D$11,4),IF(AJ736="u",VLOOKUP(AM736,UpHill!$A$1:$D$35,4),IF(AJ736="d",VLOOKUP(AM736,DownHill!$A$3:$D$29,4),IF(AJ736="f",VLOOKUP(AM736,FlatUnd!$A$2:$D$30,4),IF(AJ736="t",VLOOKUP(AM736,TimeAdd!$A$1:$D$18,4),IF(AJ736="l",VLOOKUP(AM736,SLimit!$A$1:$D$8,4),AP735)))))),AP735)</f>
        <v>52</v>
      </c>
      <c r="AQ736" s="53" t="str">
        <f t="shared" si="1321"/>
        <v>60</v>
      </c>
      <c r="AR736" s="54" t="str">
        <f t="shared" si="1322"/>
        <v>Construction 60 Speed limit.</v>
      </c>
      <c r="AS736" s="55"/>
      <c r="AT736" s="55"/>
      <c r="AU736" s="56">
        <f>IF(GroupStTimes!$A$8=0,MIN(CB736,CD736,CF736),MIN(BZ736,CB736,CD736,CF736))</f>
        <v>0.58892361111111102</v>
      </c>
      <c r="AV736" s="56">
        <f>IF(GroupStTimes!$A$8=0,MAX(CC736,CE736,CG736),MAX(CA736,CC736,CE736,CG736))</f>
        <v>0.6347569444444443</v>
      </c>
      <c r="AW736" s="57" t="str">
        <f t="shared" si="1323"/>
        <v/>
      </c>
      <c r="AX736" s="58" t="str">
        <f t="shared" si="1324"/>
        <v/>
      </c>
      <c r="AY736" s="58" t="str">
        <f t="shared" si="1325"/>
        <v/>
      </c>
      <c r="AZ736" s="31">
        <f t="shared" si="1326"/>
        <v>254.79</v>
      </c>
      <c r="BA736" s="59">
        <f t="shared" si="1327"/>
        <v>0.58958333333333313</v>
      </c>
      <c r="BB736" s="59">
        <f t="shared" si="1328"/>
        <v>0.59513888888888877</v>
      </c>
      <c r="BC736" s="59">
        <f t="shared" si="1329"/>
        <v>0.58365740740740735</v>
      </c>
      <c r="BD736" s="59">
        <f t="shared" si="1330"/>
        <v>0.62949074074074063</v>
      </c>
      <c r="BE736" s="59">
        <f t="shared" si="1331"/>
        <v>0.61023148148148165</v>
      </c>
      <c r="BF736" s="59">
        <f t="shared" si="1332"/>
        <v>0.62064814814814828</v>
      </c>
      <c r="BG736" s="59">
        <f t="shared" si="1333"/>
        <v>0.62212962962962959</v>
      </c>
      <c r="BH736" s="59">
        <f t="shared" si="1334"/>
        <v>0.62143518518518515</v>
      </c>
      <c r="BI736" s="31">
        <f t="shared" si="1335"/>
        <v>5.5600000000000307</v>
      </c>
      <c r="BJ736" s="61">
        <f t="shared" ref="BJ736:BM736" si="1395">IF($AJ735="t",IF(AM734=0,0,$BI736/AM734),IF(AM735=0,0,$BI736/AM735))</f>
        <v>0.14256410256410335</v>
      </c>
      <c r="BK736" s="61">
        <f t="shared" si="1395"/>
        <v>0.12636363636363707</v>
      </c>
      <c r="BL736" s="61">
        <f t="shared" si="1395"/>
        <v>0.11346938775510267</v>
      </c>
      <c r="BM736" s="61">
        <f t="shared" si="1395"/>
        <v>0.10692307692307751</v>
      </c>
      <c r="BN736" s="62">
        <f t="shared" si="1337"/>
        <v>0</v>
      </c>
      <c r="BO736" s="62">
        <f t="shared" si="1338"/>
        <v>8</v>
      </c>
      <c r="BP736" s="62">
        <f t="shared" si="1339"/>
        <v>33</v>
      </c>
      <c r="BQ736" s="62">
        <f t="shared" si="1340"/>
        <v>0</v>
      </c>
      <c r="BR736" s="62">
        <f t="shared" si="1341"/>
        <v>7</v>
      </c>
      <c r="BS736" s="62">
        <f t="shared" si="1342"/>
        <v>35</v>
      </c>
      <c r="BT736" s="62">
        <f t="shared" si="1343"/>
        <v>0</v>
      </c>
      <c r="BU736" s="62">
        <f t="shared" si="1344"/>
        <v>6</v>
      </c>
      <c r="BV736" s="62">
        <f t="shared" si="1345"/>
        <v>48</v>
      </c>
      <c r="BW736" s="62">
        <f t="shared" si="1346"/>
        <v>0</v>
      </c>
      <c r="BX736" s="62">
        <f t="shared" si="1347"/>
        <v>6</v>
      </c>
      <c r="BY736" s="62">
        <f t="shared" si="1348"/>
        <v>25</v>
      </c>
      <c r="BZ736" s="63">
        <f t="shared" si="1349"/>
        <v>0.59552083333333317</v>
      </c>
      <c r="CA736" s="63">
        <f t="shared" si="1350"/>
        <v>0.60107638888888881</v>
      </c>
      <c r="CB736" s="63">
        <f t="shared" si="1351"/>
        <v>0.58892361111111102</v>
      </c>
      <c r="CC736" s="63">
        <f t="shared" si="1352"/>
        <v>0.6347569444444443</v>
      </c>
      <c r="CD736" s="63">
        <f t="shared" si="1353"/>
        <v>0.61495370370370384</v>
      </c>
      <c r="CE736" s="63">
        <f t="shared" si="1354"/>
        <v>0.62537037037037047</v>
      </c>
      <c r="CF736" s="63">
        <f t="shared" si="1355"/>
        <v>0.6265856481481481</v>
      </c>
      <c r="CG736" s="63">
        <f t="shared" si="1356"/>
        <v>0.62589120370370366</v>
      </c>
      <c r="CH736" s="36"/>
      <c r="CI736" s="36"/>
      <c r="CJ736" s="36"/>
      <c r="CK736" s="36"/>
      <c r="CL736" s="60">
        <v>60</v>
      </c>
    </row>
    <row r="737" spans="1:90" ht="26.25" customHeight="1" x14ac:dyDescent="0.25">
      <c r="A737" s="37">
        <v>54</v>
      </c>
      <c r="E737" s="39"/>
      <c r="F737" s="42"/>
      <c r="G737" s="66">
        <v>250.73</v>
      </c>
      <c r="H737" s="41">
        <f t="shared" ref="H737" si="1396">ROUND(IF(G737="",N737,IF(P737="",I737,IF(R737="",(I737+(P737+O737))/2,IF(T737="",(I737+(P737+O737)+(R737+Q737))/3,(I737+(P737+O737)+(R737+Q737)+(T737+S737))/4)))),2)</f>
        <v>260.58</v>
      </c>
      <c r="I737" s="42">
        <v>260.51</v>
      </c>
      <c r="J737" s="43">
        <f t="shared" ref="J737" si="1397">IF(N737="","",IF((I737-$I$4)=0,0,((I737-$I$4-(N737-$N$4))/(I737-$I$4))))</f>
        <v>-3.7874425805782942E-4</v>
      </c>
      <c r="K737" s="44">
        <f t="shared" ref="K737" si="1398">(I737-$I$5)-(N737-$N$5)</f>
        <v>-9.8666666666645142E-2</v>
      </c>
      <c r="L737" s="76" t="s">
        <v>476</v>
      </c>
      <c r="M737" s="127" t="s">
        <v>1229</v>
      </c>
      <c r="N737" s="46">
        <f t="shared" si="1309"/>
        <v>260.60866666666664</v>
      </c>
      <c r="O737" s="46">
        <f t="shared" si="1272"/>
        <v>-0.11000000000000001</v>
      </c>
      <c r="P737" s="42">
        <v>260.82</v>
      </c>
      <c r="Q737" s="46">
        <f t="shared" si="1360"/>
        <v>9.8800000000000008</v>
      </c>
      <c r="R737" s="37">
        <v>250.48</v>
      </c>
      <c r="S737" s="46">
        <f t="shared" si="1361"/>
        <v>9.6859999999999999</v>
      </c>
      <c r="T737" s="66">
        <v>251.07</v>
      </c>
      <c r="U737" s="47" t="str">
        <f t="shared" si="1390"/>
        <v/>
      </c>
      <c r="V737" s="47" t="str">
        <f t="shared" si="1391"/>
        <v/>
      </c>
      <c r="W737" s="50"/>
      <c r="X737" s="50"/>
      <c r="Y737" s="50"/>
      <c r="Z737" s="50"/>
      <c r="AA737" s="50"/>
      <c r="AB737" s="50"/>
      <c r="AC737" s="50"/>
      <c r="AD737" s="50"/>
      <c r="AE737" s="51">
        <f t="shared" si="1311"/>
        <v>54</v>
      </c>
      <c r="AF737" s="51" t="str">
        <f t="shared" si="1312"/>
        <v/>
      </c>
      <c r="AG737" s="51" t="str">
        <f t="shared" si="1313"/>
        <v/>
      </c>
      <c r="AH737" s="51" t="str">
        <f t="shared" si="1314"/>
        <v/>
      </c>
      <c r="AI737" s="52">
        <f t="shared" si="1315"/>
        <v>260.58</v>
      </c>
      <c r="AJ737" s="51"/>
      <c r="AK737" s="53"/>
      <c r="AL737" s="52"/>
      <c r="AM737" s="53">
        <f t="shared" si="1320"/>
        <v>39</v>
      </c>
      <c r="AN737" s="53">
        <f>IF(AJ737&lt;&gt;"",IF(AJ737="o",VLOOKUP(AM737,OpenSect!$A$1:$D$11,2),IF(AJ737="u",VLOOKUP(AM737,UpHill!$A$1:$D$35,2),IF(AJ737="d",VLOOKUP(AM737,DownHill!$A$3:$D$29,2),IF(AJ737="f",VLOOKUP(AM737,FlatUnd!$A$2:$D$30,2),IF(AJ737="t",VLOOKUP(AM737,TimeAdd!$A$1:$D$176,2),IF(AJ737="l",VLOOKUP(AM737,SLimit!$A$1:$D$8,2),AN736)))))),AN736)</f>
        <v>44</v>
      </c>
      <c r="AO737" s="53">
        <f>IF(AJ737&lt;&gt;"",IF(AJ737="o",VLOOKUP(AM737,OpenSect!$A$1:$D$11,3),IF(AJ737="u",VLOOKUP(AM737,UpHill!$A$1:$D$35,3),IF(AJ737="d",VLOOKUP(AM737,DownHill!$A$3:$D$29,3),IF(AJ737="f",VLOOKUP(AM737,FlatUnd!$A$2:$D$30,3),IF(AJ737="t",VLOOKUP(AM737,TimeAdd!$A$1:$D$18,3),IF(AJ737="l",VLOOKUP(AM737,SLimit!$A$1:$D$8,3),AO736)))))),AO736)</f>
        <v>49</v>
      </c>
      <c r="AP737" s="53">
        <f>IF(AJ737&lt;&gt;"",IF(AJ737="o",VLOOKUP(AM737,OpenSect!$A$1:$D$11,4),IF(AJ737="u",VLOOKUP(AM737,UpHill!$A$1:$D$35,4),IF(AJ737="d",VLOOKUP(AM737,DownHill!$A$3:$D$29,4),IF(AJ737="f",VLOOKUP(AM737,FlatUnd!$A$2:$D$30,4),IF(AJ737="t",VLOOKUP(AM737,TimeAdd!$A$1:$D$18,4),IF(AJ737="l",VLOOKUP(AM737,SLimit!$A$1:$D$8,4),AP736)))))),AP736)</f>
        <v>52</v>
      </c>
      <c r="AQ737" s="53" t="str">
        <f t="shared" si="1321"/>
        <v>60</v>
      </c>
      <c r="AR737" s="54" t="str">
        <f t="shared" si="1322"/>
        <v>22,0 km plate</v>
      </c>
      <c r="AS737" s="55"/>
      <c r="AT737" s="55"/>
      <c r="AU737" s="56">
        <f>IF(GroupStTimes!$A$8=0,MIN(CB737,CD737,CF737),MIN(BZ737,CB737,CD737,CF737))</f>
        <v>0.58914351851851843</v>
      </c>
      <c r="AV737" s="56">
        <f>IF(GroupStTimes!$A$8=0,MAX(CC737,CE737,CG737),MAX(CA737,CC737,CE737,CG737))</f>
        <v>0.63497685185185171</v>
      </c>
      <c r="AW737" s="57" t="str">
        <f t="shared" si="1323"/>
        <v/>
      </c>
      <c r="AX737" s="58" t="str">
        <f t="shared" si="1324"/>
        <v/>
      </c>
      <c r="AY737" s="58" t="str">
        <f t="shared" si="1325"/>
        <v/>
      </c>
      <c r="AZ737" s="31">
        <f t="shared" si="1326"/>
        <v>254.79</v>
      </c>
      <c r="BA737" s="59">
        <f t="shared" si="1327"/>
        <v>0.58958333333333313</v>
      </c>
      <c r="BB737" s="59">
        <f t="shared" si="1328"/>
        <v>0.59513888888888877</v>
      </c>
      <c r="BC737" s="59">
        <f t="shared" si="1329"/>
        <v>0.58365740740740735</v>
      </c>
      <c r="BD737" s="59">
        <f t="shared" si="1330"/>
        <v>0.62949074074074063</v>
      </c>
      <c r="BE737" s="59">
        <f t="shared" si="1331"/>
        <v>0.61023148148148165</v>
      </c>
      <c r="BF737" s="59">
        <f t="shared" si="1332"/>
        <v>0.62064814814814828</v>
      </c>
      <c r="BG737" s="59">
        <f t="shared" si="1333"/>
        <v>0.62212962962962959</v>
      </c>
      <c r="BH737" s="59">
        <f t="shared" si="1334"/>
        <v>0.62143518518518515</v>
      </c>
      <c r="BI737" s="31">
        <f t="shared" si="1335"/>
        <v>5.789999999999992</v>
      </c>
      <c r="BJ737" s="61">
        <f t="shared" ref="BJ737:BM737" si="1399">IF($AJ736="t",IF(AM735=0,0,$BI737/AM735),IF(AM736=0,0,$BI737/AM736))</f>
        <v>0.14846153846153826</v>
      </c>
      <c r="BK737" s="61">
        <f t="shared" si="1399"/>
        <v>0.1315909090909089</v>
      </c>
      <c r="BL737" s="61">
        <f t="shared" si="1399"/>
        <v>0.11816326530612228</v>
      </c>
      <c r="BM737" s="61">
        <f t="shared" si="1399"/>
        <v>0.11134615384615369</v>
      </c>
      <c r="BN737" s="62">
        <f t="shared" si="1337"/>
        <v>0</v>
      </c>
      <c r="BO737" s="62">
        <f t="shared" si="1338"/>
        <v>8</v>
      </c>
      <c r="BP737" s="62">
        <f t="shared" si="1339"/>
        <v>54</v>
      </c>
      <c r="BQ737" s="62">
        <f t="shared" si="1340"/>
        <v>0</v>
      </c>
      <c r="BR737" s="62">
        <f t="shared" si="1341"/>
        <v>7</v>
      </c>
      <c r="BS737" s="62">
        <f t="shared" si="1342"/>
        <v>54</v>
      </c>
      <c r="BT737" s="62">
        <f t="shared" si="1343"/>
        <v>0</v>
      </c>
      <c r="BU737" s="62">
        <f t="shared" si="1344"/>
        <v>7</v>
      </c>
      <c r="BV737" s="62">
        <f t="shared" si="1345"/>
        <v>5</v>
      </c>
      <c r="BW737" s="62">
        <f t="shared" si="1346"/>
        <v>0</v>
      </c>
      <c r="BX737" s="62">
        <f t="shared" si="1347"/>
        <v>6</v>
      </c>
      <c r="BY737" s="62">
        <f t="shared" si="1348"/>
        <v>41</v>
      </c>
      <c r="BZ737" s="63">
        <f t="shared" si="1349"/>
        <v>0.59576388888888865</v>
      </c>
      <c r="CA737" s="63">
        <f t="shared" si="1350"/>
        <v>0.6013194444444443</v>
      </c>
      <c r="CB737" s="63">
        <f t="shared" si="1351"/>
        <v>0.58914351851851843</v>
      </c>
      <c r="CC737" s="63">
        <f t="shared" si="1352"/>
        <v>0.63497685185185171</v>
      </c>
      <c r="CD737" s="63">
        <f t="shared" si="1353"/>
        <v>0.61515046296296316</v>
      </c>
      <c r="CE737" s="63">
        <f t="shared" si="1354"/>
        <v>0.62556712962962979</v>
      </c>
      <c r="CF737" s="63">
        <f t="shared" si="1355"/>
        <v>0.62677083333333328</v>
      </c>
      <c r="CG737" s="63">
        <f t="shared" si="1356"/>
        <v>0.62607638888888884</v>
      </c>
      <c r="CH737" s="36"/>
      <c r="CI737" s="36"/>
      <c r="CJ737" s="36"/>
      <c r="CK737" s="36"/>
      <c r="CL737" s="60">
        <v>60</v>
      </c>
    </row>
    <row r="738" spans="1:90" ht="26.25" customHeight="1" x14ac:dyDescent="0.25">
      <c r="A738" s="37">
        <v>54</v>
      </c>
      <c r="E738" s="39"/>
      <c r="F738" s="42"/>
      <c r="G738" s="78">
        <v>251.78</v>
      </c>
      <c r="H738" s="41">
        <f t="shared" si="1393"/>
        <v>261.70999999999998</v>
      </c>
      <c r="I738" s="42">
        <v>261.56</v>
      </c>
      <c r="J738" s="43">
        <f t="shared" si="1386"/>
        <v>-7.8503338940712826E-4</v>
      </c>
      <c r="K738" s="44">
        <f t="shared" si="1387"/>
        <v>-0.20533333333332848</v>
      </c>
      <c r="L738" s="76" t="s">
        <v>466</v>
      </c>
      <c r="M738" s="127" t="s">
        <v>1229</v>
      </c>
      <c r="N738" s="46">
        <f t="shared" si="1309"/>
        <v>261.76533333333333</v>
      </c>
      <c r="O738" s="46">
        <f t="shared" si="1272"/>
        <v>-0.11000000000000001</v>
      </c>
      <c r="P738" s="42">
        <v>261.87</v>
      </c>
      <c r="Q738" s="46">
        <f t="shared" si="1360"/>
        <v>9.8800000000000008</v>
      </c>
      <c r="R738" s="37">
        <v>251.86</v>
      </c>
      <c r="S738" s="46">
        <f t="shared" si="1361"/>
        <v>9.6859999999999999</v>
      </c>
      <c r="T738" s="40">
        <v>252.10999999999999</v>
      </c>
      <c r="U738" s="47" t="str">
        <f t="shared" si="1390"/>
        <v/>
      </c>
      <c r="V738" s="47" t="str">
        <f t="shared" si="1391"/>
        <v/>
      </c>
      <c r="W738" s="50"/>
      <c r="X738" s="50"/>
      <c r="Y738" s="50"/>
      <c r="Z738" s="50"/>
      <c r="AA738" s="50"/>
      <c r="AB738" s="50"/>
      <c r="AC738" s="50"/>
      <c r="AD738" s="50"/>
      <c r="AE738" s="51">
        <f t="shared" si="1311"/>
        <v>54</v>
      </c>
      <c r="AF738" s="51" t="str">
        <f t="shared" si="1312"/>
        <v/>
      </c>
      <c r="AG738" s="51" t="str">
        <f t="shared" si="1313"/>
        <v/>
      </c>
      <c r="AH738" s="51" t="str">
        <f t="shared" si="1314"/>
        <v/>
      </c>
      <c r="AI738" s="52">
        <f t="shared" si="1315"/>
        <v>261.70999999999998</v>
      </c>
      <c r="AJ738" s="51"/>
      <c r="AK738" s="53"/>
      <c r="AL738" s="52"/>
      <c r="AM738" s="53">
        <f t="shared" si="1320"/>
        <v>39</v>
      </c>
      <c r="AN738" s="53">
        <f>IF(AJ738&lt;&gt;"",IF(AJ738="o",VLOOKUP(AM738,OpenSect!$A$1:$D$11,2),IF(AJ738="u",VLOOKUP(AM738,UpHill!$A$1:$D$35,2),IF(AJ738="d",VLOOKUP(AM738,DownHill!$A$3:$D$29,2),IF(AJ738="f",VLOOKUP(AM738,FlatUnd!$A$2:$D$30,2),IF(AJ738="t",VLOOKUP(AM738,TimeAdd!$A$1:$D$176,2),IF(AJ738="l",VLOOKUP(AM738,SLimit!$A$1:$D$8,2),AN737)))))),AN737)</f>
        <v>44</v>
      </c>
      <c r="AO738" s="53">
        <f>IF(AJ738&lt;&gt;"",IF(AJ738="o",VLOOKUP(AM738,OpenSect!$A$1:$D$11,3),IF(AJ738="u",VLOOKUP(AM738,UpHill!$A$1:$D$35,3),IF(AJ738="d",VLOOKUP(AM738,DownHill!$A$3:$D$29,3),IF(AJ738="f",VLOOKUP(AM738,FlatUnd!$A$2:$D$30,3),IF(AJ738="t",VLOOKUP(AM738,TimeAdd!$A$1:$D$18,3),IF(AJ738="l",VLOOKUP(AM738,SLimit!$A$1:$D$8,3),AO737)))))),AO737)</f>
        <v>49</v>
      </c>
      <c r="AP738" s="53">
        <f>IF(AJ738&lt;&gt;"",IF(AJ738="o",VLOOKUP(AM738,OpenSect!$A$1:$D$11,4),IF(AJ738="u",VLOOKUP(AM738,UpHill!$A$1:$D$35,4),IF(AJ738="d",VLOOKUP(AM738,DownHill!$A$3:$D$29,4),IF(AJ738="f",VLOOKUP(AM738,FlatUnd!$A$2:$D$30,4),IF(AJ738="t",VLOOKUP(AM738,TimeAdd!$A$1:$D$18,4),IF(AJ738="l",VLOOKUP(AM738,SLimit!$A$1:$D$8,4),AP737)))))),AP737)</f>
        <v>52</v>
      </c>
      <c r="AQ738" s="53" t="str">
        <f t="shared" si="1321"/>
        <v>60</v>
      </c>
      <c r="AR738" s="54" t="str">
        <f t="shared" si="1322"/>
        <v xml:space="preserve">Bridge </v>
      </c>
      <c r="AS738" s="55"/>
      <c r="AT738" s="55"/>
      <c r="AU738" s="56">
        <f>IF(GroupStTimes!$A$8=0,MIN(CB738,CD738,CF738),MIN(BZ738,CB738,CD738,CF738))</f>
        <v>0.59020833333333322</v>
      </c>
      <c r="AV738" s="56">
        <f>IF(GroupStTimes!$A$8=0,MAX(CC738,CE738,CG738),MAX(CA738,CC738,CE738,CG738))</f>
        <v>0.63604166666666651</v>
      </c>
      <c r="AW738" s="57" t="str">
        <f t="shared" si="1323"/>
        <v/>
      </c>
      <c r="AX738" s="58" t="str">
        <f t="shared" si="1324"/>
        <v/>
      </c>
      <c r="AY738" s="58" t="str">
        <f t="shared" si="1325"/>
        <v/>
      </c>
      <c r="AZ738" s="31">
        <f t="shared" si="1326"/>
        <v>254.79</v>
      </c>
      <c r="BA738" s="59">
        <f t="shared" si="1327"/>
        <v>0.58958333333333313</v>
      </c>
      <c r="BB738" s="59">
        <f t="shared" si="1328"/>
        <v>0.59513888888888877</v>
      </c>
      <c r="BC738" s="59">
        <f t="shared" si="1329"/>
        <v>0.58365740740740735</v>
      </c>
      <c r="BD738" s="59">
        <f t="shared" si="1330"/>
        <v>0.62949074074074063</v>
      </c>
      <c r="BE738" s="59">
        <f t="shared" si="1331"/>
        <v>0.61023148148148165</v>
      </c>
      <c r="BF738" s="59">
        <f t="shared" si="1332"/>
        <v>0.62064814814814828</v>
      </c>
      <c r="BG738" s="59">
        <f t="shared" si="1333"/>
        <v>0.62212962962962959</v>
      </c>
      <c r="BH738" s="59">
        <f t="shared" si="1334"/>
        <v>0.62143518518518515</v>
      </c>
      <c r="BI738" s="31">
        <f t="shared" si="1335"/>
        <v>6.9199999999999875</v>
      </c>
      <c r="BJ738" s="61">
        <f t="shared" ref="BJ738:BM738" si="1400">IF($AJ737="t",IF(AM736=0,0,$BI738/AM736),IF(AM737=0,0,$BI738/AM737))</f>
        <v>0.17743589743589711</v>
      </c>
      <c r="BK738" s="61">
        <f t="shared" si="1400"/>
        <v>0.15727272727272698</v>
      </c>
      <c r="BL738" s="61">
        <f t="shared" si="1400"/>
        <v>0.14122448979591812</v>
      </c>
      <c r="BM738" s="61">
        <f t="shared" si="1400"/>
        <v>0.13307692307692284</v>
      </c>
      <c r="BN738" s="62">
        <f t="shared" si="1337"/>
        <v>0</v>
      </c>
      <c r="BO738" s="62">
        <f t="shared" si="1338"/>
        <v>10</v>
      </c>
      <c r="BP738" s="62">
        <f t="shared" si="1339"/>
        <v>39</v>
      </c>
      <c r="BQ738" s="62">
        <f t="shared" si="1340"/>
        <v>0</v>
      </c>
      <c r="BR738" s="62">
        <f t="shared" si="1341"/>
        <v>9</v>
      </c>
      <c r="BS738" s="62">
        <f t="shared" si="1342"/>
        <v>26</v>
      </c>
      <c r="BT738" s="62">
        <f t="shared" si="1343"/>
        <v>0</v>
      </c>
      <c r="BU738" s="62">
        <f t="shared" si="1344"/>
        <v>8</v>
      </c>
      <c r="BV738" s="62">
        <f t="shared" si="1345"/>
        <v>28</v>
      </c>
      <c r="BW738" s="62">
        <f t="shared" si="1346"/>
        <v>0</v>
      </c>
      <c r="BX738" s="62">
        <f t="shared" si="1347"/>
        <v>7</v>
      </c>
      <c r="BY738" s="62">
        <f t="shared" si="1348"/>
        <v>59</v>
      </c>
      <c r="BZ738" s="63">
        <f t="shared" si="1349"/>
        <v>0.59697916666666651</v>
      </c>
      <c r="CA738" s="63">
        <f t="shared" si="1350"/>
        <v>0.60253472222222215</v>
      </c>
      <c r="CB738" s="63">
        <f t="shared" si="1351"/>
        <v>0.59020833333333322</v>
      </c>
      <c r="CC738" s="63">
        <f t="shared" si="1352"/>
        <v>0.63604166666666651</v>
      </c>
      <c r="CD738" s="63">
        <f t="shared" si="1353"/>
        <v>0.61611111111111128</v>
      </c>
      <c r="CE738" s="63">
        <f t="shared" si="1354"/>
        <v>0.62652777777777791</v>
      </c>
      <c r="CF738" s="63">
        <f t="shared" si="1355"/>
        <v>0.62767361111111108</v>
      </c>
      <c r="CG738" s="63">
        <f t="shared" si="1356"/>
        <v>0.62697916666666664</v>
      </c>
      <c r="CH738" s="36"/>
      <c r="CI738" s="36"/>
      <c r="CJ738" s="36"/>
      <c r="CK738" s="36"/>
      <c r="CL738" s="60">
        <v>60</v>
      </c>
    </row>
    <row r="739" spans="1:90" ht="26.25" customHeight="1" x14ac:dyDescent="0.25">
      <c r="A739" s="37">
        <v>54</v>
      </c>
      <c r="E739" s="39"/>
      <c r="F739" s="42"/>
      <c r="G739" s="78">
        <v>252.39</v>
      </c>
      <c r="H739" s="41">
        <f t="shared" si="1393"/>
        <v>262.33</v>
      </c>
      <c r="I739" s="42">
        <v>262.16999999999996</v>
      </c>
      <c r="J739" s="43">
        <f t="shared" si="1386"/>
        <v>-7.9592122159940365E-4</v>
      </c>
      <c r="K739" s="44">
        <f t="shared" si="1387"/>
        <v>-0.20866666666671563</v>
      </c>
      <c r="L739" s="76" t="s">
        <v>477</v>
      </c>
      <c r="M739" s="127" t="s">
        <v>1229</v>
      </c>
      <c r="N739" s="46">
        <f t="shared" si="1309"/>
        <v>262.37866666666667</v>
      </c>
      <c r="O739" s="46">
        <f t="shared" si="1272"/>
        <v>-0.11000000000000001</v>
      </c>
      <c r="P739" s="42">
        <v>262.47999999999996</v>
      </c>
      <c r="Q739" s="46">
        <f t="shared" si="1360"/>
        <v>9.8800000000000008</v>
      </c>
      <c r="R739" s="37">
        <v>252.49</v>
      </c>
      <c r="S739" s="46">
        <f t="shared" si="1361"/>
        <v>9.6859999999999999</v>
      </c>
      <c r="T739" s="40">
        <v>252.70999999999998</v>
      </c>
      <c r="U739" s="47" t="str">
        <f t="shared" si="1390"/>
        <v/>
      </c>
      <c r="V739" s="47" t="str">
        <f t="shared" si="1391"/>
        <v/>
      </c>
      <c r="W739" s="50"/>
      <c r="X739" s="50"/>
      <c r="Y739" s="50"/>
      <c r="Z739" s="50"/>
      <c r="AA739" s="50"/>
      <c r="AB739" s="50"/>
      <c r="AC739" s="50"/>
      <c r="AD739" s="50"/>
      <c r="AE739" s="51">
        <f t="shared" si="1311"/>
        <v>54</v>
      </c>
      <c r="AF739" s="51" t="str">
        <f t="shared" si="1312"/>
        <v/>
      </c>
      <c r="AG739" s="51" t="str">
        <f t="shared" si="1313"/>
        <v/>
      </c>
      <c r="AH739" s="51" t="str">
        <f t="shared" si="1314"/>
        <v/>
      </c>
      <c r="AI739" s="52">
        <f t="shared" si="1315"/>
        <v>262.33</v>
      </c>
      <c r="AJ739" s="51"/>
      <c r="AK739" s="53"/>
      <c r="AL739" s="52"/>
      <c r="AM739" s="53">
        <f t="shared" si="1320"/>
        <v>39</v>
      </c>
      <c r="AN739" s="53">
        <f>IF(AJ739&lt;&gt;"",IF(AJ739="o",VLOOKUP(AM739,OpenSect!$A$1:$D$11,2),IF(AJ739="u",VLOOKUP(AM739,UpHill!$A$1:$D$35,2),IF(AJ739="d",VLOOKUP(AM739,DownHill!$A$3:$D$29,2),IF(AJ739="f",VLOOKUP(AM739,FlatUnd!$A$2:$D$30,2),IF(AJ739="t",VLOOKUP(AM739,TimeAdd!$A$1:$D$176,2),IF(AJ739="l",VLOOKUP(AM739,SLimit!$A$1:$D$8,2),AN738)))))),AN738)</f>
        <v>44</v>
      </c>
      <c r="AO739" s="53">
        <f>IF(AJ739&lt;&gt;"",IF(AJ739="o",VLOOKUP(AM739,OpenSect!$A$1:$D$11,3),IF(AJ739="u",VLOOKUP(AM739,UpHill!$A$1:$D$35,3),IF(AJ739="d",VLOOKUP(AM739,DownHill!$A$3:$D$29,3),IF(AJ739="f",VLOOKUP(AM739,FlatUnd!$A$2:$D$30,3),IF(AJ739="t",VLOOKUP(AM739,TimeAdd!$A$1:$D$18,3),IF(AJ739="l",VLOOKUP(AM739,SLimit!$A$1:$D$8,3),AO738)))))),AO738)</f>
        <v>49</v>
      </c>
      <c r="AP739" s="53">
        <f>IF(AJ739&lt;&gt;"",IF(AJ739="o",VLOOKUP(AM739,OpenSect!$A$1:$D$11,4),IF(AJ739="u",VLOOKUP(AM739,UpHill!$A$1:$D$35,4),IF(AJ739="d",VLOOKUP(AM739,DownHill!$A$3:$D$29,4),IF(AJ739="f",VLOOKUP(AM739,FlatUnd!$A$2:$D$30,4),IF(AJ739="t",VLOOKUP(AM739,TimeAdd!$A$1:$D$18,4),IF(AJ739="l",VLOOKUP(AM739,SLimit!$A$1:$D$8,4),AP738)))))),AP738)</f>
        <v>52</v>
      </c>
      <c r="AQ739" s="53" t="str">
        <f t="shared" si="1321"/>
        <v>60</v>
      </c>
      <c r="AR739" s="54" t="str">
        <f t="shared" si="1322"/>
        <v>Overhead power lines</v>
      </c>
      <c r="AS739" s="55"/>
      <c r="AT739" s="55"/>
      <c r="AU739" s="56">
        <f>IF(GroupStTimes!$A$8=0,MIN(CB739,CD739,CF739),MIN(BZ739,CB739,CD739,CF739))</f>
        <v>0.59079861111111109</v>
      </c>
      <c r="AV739" s="56">
        <f>IF(GroupStTimes!$A$8=0,MAX(CC739,CE739,CG739),MAX(CA739,CC739,CE739,CG739))</f>
        <v>0.63663194444444438</v>
      </c>
      <c r="AW739" s="57" t="str">
        <f t="shared" si="1323"/>
        <v/>
      </c>
      <c r="AX739" s="58" t="str">
        <f t="shared" si="1324"/>
        <v/>
      </c>
      <c r="AY739" s="58" t="str">
        <f t="shared" si="1325"/>
        <v/>
      </c>
      <c r="AZ739" s="31">
        <f t="shared" si="1326"/>
        <v>254.79</v>
      </c>
      <c r="BA739" s="59">
        <f t="shared" si="1327"/>
        <v>0.58958333333333313</v>
      </c>
      <c r="BB739" s="59">
        <f t="shared" si="1328"/>
        <v>0.59513888888888877</v>
      </c>
      <c r="BC739" s="59">
        <f t="shared" si="1329"/>
        <v>0.58365740740740735</v>
      </c>
      <c r="BD739" s="59">
        <f t="shared" si="1330"/>
        <v>0.62949074074074063</v>
      </c>
      <c r="BE739" s="59">
        <f t="shared" si="1331"/>
        <v>0.61023148148148165</v>
      </c>
      <c r="BF739" s="59">
        <f t="shared" si="1332"/>
        <v>0.62064814814814828</v>
      </c>
      <c r="BG739" s="59">
        <f t="shared" si="1333"/>
        <v>0.62212962962962959</v>
      </c>
      <c r="BH739" s="59">
        <f t="shared" si="1334"/>
        <v>0.62143518518518515</v>
      </c>
      <c r="BI739" s="31">
        <f t="shared" si="1335"/>
        <v>7.539999999999992</v>
      </c>
      <c r="BJ739" s="61">
        <f t="shared" ref="BJ739:BM739" si="1401">IF($AJ738="t",IF(AM737=0,0,$BI739/AM737),IF(AM738=0,0,$BI739/AM738))</f>
        <v>0.19333333333333313</v>
      </c>
      <c r="BK739" s="61">
        <f t="shared" si="1401"/>
        <v>0.17136363636363619</v>
      </c>
      <c r="BL739" s="61">
        <f t="shared" si="1401"/>
        <v>0.15387755102040801</v>
      </c>
      <c r="BM739" s="61">
        <f t="shared" si="1401"/>
        <v>0.14499999999999985</v>
      </c>
      <c r="BN739" s="62">
        <f t="shared" si="1337"/>
        <v>0</v>
      </c>
      <c r="BO739" s="62">
        <f t="shared" si="1338"/>
        <v>11</v>
      </c>
      <c r="BP739" s="62">
        <f t="shared" si="1339"/>
        <v>36</v>
      </c>
      <c r="BQ739" s="62">
        <f t="shared" si="1340"/>
        <v>0</v>
      </c>
      <c r="BR739" s="62">
        <f t="shared" si="1341"/>
        <v>10</v>
      </c>
      <c r="BS739" s="62">
        <f t="shared" si="1342"/>
        <v>17</v>
      </c>
      <c r="BT739" s="62">
        <f t="shared" si="1343"/>
        <v>0</v>
      </c>
      <c r="BU739" s="62">
        <f t="shared" si="1344"/>
        <v>9</v>
      </c>
      <c r="BV739" s="62">
        <f t="shared" si="1345"/>
        <v>14</v>
      </c>
      <c r="BW739" s="62">
        <f t="shared" si="1346"/>
        <v>0</v>
      </c>
      <c r="BX739" s="62">
        <f t="shared" si="1347"/>
        <v>8</v>
      </c>
      <c r="BY739" s="62">
        <f t="shared" si="1348"/>
        <v>42</v>
      </c>
      <c r="BZ739" s="63">
        <f t="shared" si="1349"/>
        <v>0.59763888888888872</v>
      </c>
      <c r="CA739" s="63">
        <f t="shared" si="1350"/>
        <v>0.60319444444444437</v>
      </c>
      <c r="CB739" s="63">
        <f t="shared" si="1351"/>
        <v>0.59079861111111109</v>
      </c>
      <c r="CC739" s="63">
        <f t="shared" si="1352"/>
        <v>0.63663194444444438</v>
      </c>
      <c r="CD739" s="63">
        <f t="shared" si="1353"/>
        <v>0.61664351851851873</v>
      </c>
      <c r="CE739" s="63">
        <f t="shared" si="1354"/>
        <v>0.62706018518518536</v>
      </c>
      <c r="CF739" s="63">
        <f t="shared" si="1355"/>
        <v>0.6281712962962962</v>
      </c>
      <c r="CG739" s="63">
        <f t="shared" si="1356"/>
        <v>0.62747685185185176</v>
      </c>
      <c r="CH739" s="36"/>
      <c r="CI739" s="36"/>
      <c r="CJ739" s="36"/>
      <c r="CK739" s="36"/>
      <c r="CL739" s="60">
        <v>60</v>
      </c>
    </row>
    <row r="740" spans="1:90" ht="26.25" customHeight="1" x14ac:dyDescent="0.25">
      <c r="A740" s="37">
        <v>54</v>
      </c>
      <c r="E740" s="39"/>
      <c r="F740" s="42"/>
      <c r="G740" s="78">
        <v>253.73</v>
      </c>
      <c r="H740" s="41">
        <f t="shared" si="1393"/>
        <v>263.67</v>
      </c>
      <c r="I740" s="42">
        <v>263.52</v>
      </c>
      <c r="J740" s="43">
        <f t="shared" si="1386"/>
        <v>-7.7919449504147123E-4</v>
      </c>
      <c r="K740" s="44">
        <f t="shared" si="1387"/>
        <v>-0.20533333333332848</v>
      </c>
      <c r="L740" s="76" t="s">
        <v>478</v>
      </c>
      <c r="M740" s="127" t="s">
        <v>1229</v>
      </c>
      <c r="N740" s="46">
        <f t="shared" si="1309"/>
        <v>263.72533333333331</v>
      </c>
      <c r="O740" s="46">
        <f t="shared" si="1272"/>
        <v>-0.11000000000000001</v>
      </c>
      <c r="P740" s="42">
        <v>263.83</v>
      </c>
      <c r="Q740" s="46">
        <f t="shared" si="1360"/>
        <v>9.8800000000000008</v>
      </c>
      <c r="R740" s="37">
        <v>253.82</v>
      </c>
      <c r="S740" s="46">
        <f t="shared" si="1361"/>
        <v>9.6859999999999999</v>
      </c>
      <c r="T740" s="66">
        <v>254.07</v>
      </c>
      <c r="U740" s="47" t="str">
        <f t="shared" si="1390"/>
        <v/>
      </c>
      <c r="V740" s="47" t="str">
        <f t="shared" si="1391"/>
        <v/>
      </c>
      <c r="W740" s="50"/>
      <c r="X740" s="50"/>
      <c r="Y740" s="50"/>
      <c r="Z740" s="50"/>
      <c r="AA740" s="50"/>
      <c r="AB740" s="50"/>
      <c r="AC740" s="50"/>
      <c r="AD740" s="50"/>
      <c r="AE740" s="51">
        <f t="shared" si="1311"/>
        <v>54</v>
      </c>
      <c r="AF740" s="51" t="str">
        <f t="shared" si="1312"/>
        <v/>
      </c>
      <c r="AG740" s="51" t="str">
        <f t="shared" si="1313"/>
        <v/>
      </c>
      <c r="AH740" s="51" t="str">
        <f t="shared" si="1314"/>
        <v/>
      </c>
      <c r="AI740" s="52">
        <f t="shared" si="1315"/>
        <v>263.67</v>
      </c>
      <c r="AJ740" s="51"/>
      <c r="AK740" s="53"/>
      <c r="AL740" s="52"/>
      <c r="AM740" s="53">
        <f t="shared" si="1320"/>
        <v>39</v>
      </c>
      <c r="AN740" s="53">
        <f>IF(AJ740&lt;&gt;"",IF(AJ740="o",VLOOKUP(AM740,OpenSect!$A$1:$D$11,2),IF(AJ740="u",VLOOKUP(AM740,UpHill!$A$1:$D$35,2),IF(AJ740="d",VLOOKUP(AM740,DownHill!$A$3:$D$29,2),IF(AJ740="f",VLOOKUP(AM740,FlatUnd!$A$2:$D$30,2),IF(AJ740="t",VLOOKUP(AM740,TimeAdd!$A$1:$D$176,2),IF(AJ740="l",VLOOKUP(AM740,SLimit!$A$1:$D$8,2),AN739)))))),AN739)</f>
        <v>44</v>
      </c>
      <c r="AO740" s="53">
        <f>IF(AJ740&lt;&gt;"",IF(AJ740="o",VLOOKUP(AM740,OpenSect!$A$1:$D$11,3),IF(AJ740="u",VLOOKUP(AM740,UpHill!$A$1:$D$35,3),IF(AJ740="d",VLOOKUP(AM740,DownHill!$A$3:$D$29,3),IF(AJ740="f",VLOOKUP(AM740,FlatUnd!$A$2:$D$30,3),IF(AJ740="t",VLOOKUP(AM740,TimeAdd!$A$1:$D$18,3),IF(AJ740="l",VLOOKUP(AM740,SLimit!$A$1:$D$8,3),AO739)))))),AO739)</f>
        <v>49</v>
      </c>
      <c r="AP740" s="53">
        <f>IF(AJ740&lt;&gt;"",IF(AJ740="o",VLOOKUP(AM740,OpenSect!$A$1:$D$11,4),IF(AJ740="u",VLOOKUP(AM740,UpHill!$A$1:$D$35,4),IF(AJ740="d",VLOOKUP(AM740,DownHill!$A$3:$D$29,4),IF(AJ740="f",VLOOKUP(AM740,FlatUnd!$A$2:$D$30,4),IF(AJ740="t",VLOOKUP(AM740,TimeAdd!$A$1:$D$18,4),IF(AJ740="l",VLOOKUP(AM740,SLimit!$A$1:$D$8,4),AP739)))))),AP739)</f>
        <v>52</v>
      </c>
      <c r="AQ740" s="53" t="str">
        <f t="shared" si="1321"/>
        <v>60</v>
      </c>
      <c r="AR740" s="54" t="str">
        <f t="shared" si="1322"/>
        <v>25,0 km plate</v>
      </c>
      <c r="AS740" s="55"/>
      <c r="AT740" s="55"/>
      <c r="AU740" s="56">
        <f>IF(GroupStTimes!$A$8=0,MIN(CB740,CD740,CF740),MIN(BZ740,CB740,CD740,CF740))</f>
        <v>0.59207175925925914</v>
      </c>
      <c r="AV740" s="56">
        <f>IF(GroupStTimes!$A$8=0,MAX(CC740,CE740,CG740),MAX(CA740,CC740,CE740,CG740))</f>
        <v>0.63790509259259243</v>
      </c>
      <c r="AW740" s="57" t="str">
        <f t="shared" si="1323"/>
        <v/>
      </c>
      <c r="AX740" s="58" t="str">
        <f t="shared" si="1324"/>
        <v/>
      </c>
      <c r="AY740" s="58" t="str">
        <f t="shared" si="1325"/>
        <v/>
      </c>
      <c r="AZ740" s="31">
        <f t="shared" si="1326"/>
        <v>254.79</v>
      </c>
      <c r="BA740" s="59">
        <f t="shared" si="1327"/>
        <v>0.58958333333333313</v>
      </c>
      <c r="BB740" s="59">
        <f t="shared" si="1328"/>
        <v>0.59513888888888877</v>
      </c>
      <c r="BC740" s="59">
        <f t="shared" si="1329"/>
        <v>0.58365740740740735</v>
      </c>
      <c r="BD740" s="59">
        <f t="shared" si="1330"/>
        <v>0.62949074074074063</v>
      </c>
      <c r="BE740" s="59">
        <f t="shared" si="1331"/>
        <v>0.61023148148148165</v>
      </c>
      <c r="BF740" s="59">
        <f t="shared" si="1332"/>
        <v>0.62064814814814828</v>
      </c>
      <c r="BG740" s="59">
        <f t="shared" si="1333"/>
        <v>0.62212962962962959</v>
      </c>
      <c r="BH740" s="59">
        <f t="shared" si="1334"/>
        <v>0.62143518518518515</v>
      </c>
      <c r="BI740" s="31">
        <f t="shared" si="1335"/>
        <v>8.8800000000000239</v>
      </c>
      <c r="BJ740" s="61">
        <f t="shared" ref="BJ740:BM740" si="1402">IF($AJ739="t",IF(AM738=0,0,$BI740/AM738),IF(AM739=0,0,$BI740/AM739))</f>
        <v>0.2276923076923083</v>
      </c>
      <c r="BK740" s="61">
        <f t="shared" si="1402"/>
        <v>0.20181818181818237</v>
      </c>
      <c r="BL740" s="61">
        <f t="shared" si="1402"/>
        <v>0.18122448979591885</v>
      </c>
      <c r="BM740" s="61">
        <f t="shared" si="1402"/>
        <v>0.17076923076923123</v>
      </c>
      <c r="BN740" s="62">
        <f t="shared" si="1337"/>
        <v>0</v>
      </c>
      <c r="BO740" s="62">
        <f t="shared" si="1338"/>
        <v>13</v>
      </c>
      <c r="BP740" s="62">
        <f t="shared" si="1339"/>
        <v>40</v>
      </c>
      <c r="BQ740" s="62">
        <f t="shared" si="1340"/>
        <v>0</v>
      </c>
      <c r="BR740" s="62">
        <f t="shared" si="1341"/>
        <v>12</v>
      </c>
      <c r="BS740" s="62">
        <f t="shared" si="1342"/>
        <v>7</v>
      </c>
      <c r="BT740" s="62">
        <f t="shared" si="1343"/>
        <v>0</v>
      </c>
      <c r="BU740" s="62">
        <f t="shared" si="1344"/>
        <v>10</v>
      </c>
      <c r="BV740" s="62">
        <f t="shared" si="1345"/>
        <v>52</v>
      </c>
      <c r="BW740" s="62">
        <f t="shared" si="1346"/>
        <v>0</v>
      </c>
      <c r="BX740" s="62">
        <f t="shared" si="1347"/>
        <v>10</v>
      </c>
      <c r="BY740" s="62">
        <f t="shared" si="1348"/>
        <v>15</v>
      </c>
      <c r="BZ740" s="63">
        <f t="shared" si="1349"/>
        <v>0.59907407407407387</v>
      </c>
      <c r="CA740" s="63">
        <f t="shared" si="1350"/>
        <v>0.60462962962962952</v>
      </c>
      <c r="CB740" s="63">
        <f t="shared" si="1351"/>
        <v>0.59207175925925914</v>
      </c>
      <c r="CC740" s="63">
        <f t="shared" si="1352"/>
        <v>0.63790509259259243</v>
      </c>
      <c r="CD740" s="63">
        <f t="shared" si="1353"/>
        <v>0.61777777777777798</v>
      </c>
      <c r="CE740" s="63">
        <f t="shared" si="1354"/>
        <v>0.62819444444444461</v>
      </c>
      <c r="CF740" s="63">
        <f t="shared" si="1355"/>
        <v>0.62924768518518515</v>
      </c>
      <c r="CG740" s="63">
        <f t="shared" si="1356"/>
        <v>0.6285532407407407</v>
      </c>
      <c r="CH740" s="36"/>
      <c r="CI740" s="36"/>
      <c r="CJ740" s="36"/>
      <c r="CK740" s="36"/>
      <c r="CL740" s="60">
        <v>60</v>
      </c>
    </row>
    <row r="741" spans="1:90" ht="26.25" customHeight="1" x14ac:dyDescent="0.25">
      <c r="A741" s="37">
        <v>54</v>
      </c>
      <c r="E741" s="39"/>
      <c r="F741" s="42"/>
      <c r="G741" s="78">
        <v>254.73</v>
      </c>
      <c r="H741" s="41">
        <f t="shared" si="1393"/>
        <v>264.67</v>
      </c>
      <c r="I741" s="42">
        <v>264.51</v>
      </c>
      <c r="J741" s="43">
        <f t="shared" si="1386"/>
        <v>-8.0148198555816074E-4</v>
      </c>
      <c r="K741" s="44">
        <f t="shared" si="1387"/>
        <v>-0.21199999999998909</v>
      </c>
      <c r="L741" s="76" t="s">
        <v>479</v>
      </c>
      <c r="M741" s="127" t="s">
        <v>1229</v>
      </c>
      <c r="N741" s="46">
        <f t="shared" si="1309"/>
        <v>264.72199999999998</v>
      </c>
      <c r="O741" s="46">
        <f t="shared" si="1272"/>
        <v>-0.11000000000000001</v>
      </c>
      <c r="P741" s="42">
        <v>264.82</v>
      </c>
      <c r="Q741" s="46">
        <f t="shared" si="1360"/>
        <v>9.8800000000000008</v>
      </c>
      <c r="R741" s="37">
        <v>254.82</v>
      </c>
      <c r="S741" s="46">
        <f t="shared" si="1361"/>
        <v>9.6859999999999999</v>
      </c>
      <c r="T741" s="66">
        <v>255.07</v>
      </c>
      <c r="U741" s="47" t="str">
        <f t="shared" si="1390"/>
        <v/>
      </c>
      <c r="V741" s="47" t="str">
        <f t="shared" si="1391"/>
        <v/>
      </c>
      <c r="W741" s="50"/>
      <c r="X741" s="50"/>
      <c r="Y741" s="50"/>
      <c r="Z741" s="50"/>
      <c r="AA741" s="50"/>
      <c r="AB741" s="50"/>
      <c r="AC741" s="50"/>
      <c r="AD741" s="50"/>
      <c r="AE741" s="51">
        <f t="shared" si="1311"/>
        <v>54</v>
      </c>
      <c r="AF741" s="51" t="str">
        <f t="shared" si="1312"/>
        <v/>
      </c>
      <c r="AG741" s="51" t="str">
        <f t="shared" si="1313"/>
        <v/>
      </c>
      <c r="AH741" s="51" t="str">
        <f t="shared" si="1314"/>
        <v/>
      </c>
      <c r="AI741" s="52">
        <f t="shared" si="1315"/>
        <v>264.67</v>
      </c>
      <c r="AJ741" s="51"/>
      <c r="AK741" s="53"/>
      <c r="AL741" s="52"/>
      <c r="AM741" s="53">
        <f t="shared" si="1320"/>
        <v>39</v>
      </c>
      <c r="AN741" s="53">
        <f>IF(AJ741&lt;&gt;"",IF(AJ741="o",VLOOKUP(AM741,OpenSect!$A$1:$D$11,2),IF(AJ741="u",VLOOKUP(AM741,UpHill!$A$1:$D$35,2),IF(AJ741="d",VLOOKUP(AM741,DownHill!$A$3:$D$29,2),IF(AJ741="f",VLOOKUP(AM741,FlatUnd!$A$2:$D$30,2),IF(AJ741="t",VLOOKUP(AM741,TimeAdd!$A$1:$D$176,2),IF(AJ741="l",VLOOKUP(AM741,SLimit!$A$1:$D$8,2),AN740)))))),AN740)</f>
        <v>44</v>
      </c>
      <c r="AO741" s="53">
        <f>IF(AJ741&lt;&gt;"",IF(AJ741="o",VLOOKUP(AM741,OpenSect!$A$1:$D$11,3),IF(AJ741="u",VLOOKUP(AM741,UpHill!$A$1:$D$35,3),IF(AJ741="d",VLOOKUP(AM741,DownHill!$A$3:$D$29,3),IF(AJ741="f",VLOOKUP(AM741,FlatUnd!$A$2:$D$30,3),IF(AJ741="t",VLOOKUP(AM741,TimeAdd!$A$1:$D$18,3),IF(AJ741="l",VLOOKUP(AM741,SLimit!$A$1:$D$8,3),AO740)))))),AO740)</f>
        <v>49</v>
      </c>
      <c r="AP741" s="53">
        <f>IF(AJ741&lt;&gt;"",IF(AJ741="o",VLOOKUP(AM741,OpenSect!$A$1:$D$11,4),IF(AJ741="u",VLOOKUP(AM741,UpHill!$A$1:$D$35,4),IF(AJ741="d",VLOOKUP(AM741,DownHill!$A$3:$D$29,4),IF(AJ741="f",VLOOKUP(AM741,FlatUnd!$A$2:$D$30,4),IF(AJ741="t",VLOOKUP(AM741,TimeAdd!$A$1:$D$18,4),IF(AJ741="l",VLOOKUP(AM741,SLimit!$A$1:$D$8,4),AP740)))))),AP740)</f>
        <v>52</v>
      </c>
      <c r="AQ741" s="53" t="str">
        <f t="shared" si="1321"/>
        <v>60</v>
      </c>
      <c r="AR741" s="54" t="str">
        <f t="shared" si="1322"/>
        <v>26,0 km plate</v>
      </c>
      <c r="AS741" s="55"/>
      <c r="AT741" s="55"/>
      <c r="AU741" s="56">
        <f>IF(GroupStTimes!$A$8=0,MIN(CB741,CD741,CF741),MIN(BZ741,CB741,CD741,CF741))</f>
        <v>0.59300925925925918</v>
      </c>
      <c r="AV741" s="56">
        <f>IF(GroupStTimes!$A$8=0,MAX(CC741,CE741,CG741),MAX(CA741,CC741,CE741,CG741))</f>
        <v>0.63884259259259246</v>
      </c>
      <c r="AW741" s="57" t="str">
        <f t="shared" si="1323"/>
        <v/>
      </c>
      <c r="AX741" s="58" t="str">
        <f t="shared" si="1324"/>
        <v/>
      </c>
      <c r="AY741" s="58" t="str">
        <f t="shared" si="1325"/>
        <v/>
      </c>
      <c r="AZ741" s="31">
        <f t="shared" si="1326"/>
        <v>254.79</v>
      </c>
      <c r="BA741" s="59">
        <f t="shared" si="1327"/>
        <v>0.58958333333333313</v>
      </c>
      <c r="BB741" s="59">
        <f t="shared" si="1328"/>
        <v>0.59513888888888877</v>
      </c>
      <c r="BC741" s="59">
        <f t="shared" si="1329"/>
        <v>0.58365740740740735</v>
      </c>
      <c r="BD741" s="59">
        <f t="shared" si="1330"/>
        <v>0.62949074074074063</v>
      </c>
      <c r="BE741" s="59">
        <f t="shared" si="1331"/>
        <v>0.61023148148148165</v>
      </c>
      <c r="BF741" s="59">
        <f t="shared" si="1332"/>
        <v>0.62064814814814828</v>
      </c>
      <c r="BG741" s="59">
        <f t="shared" si="1333"/>
        <v>0.62212962962962959</v>
      </c>
      <c r="BH741" s="59">
        <f t="shared" si="1334"/>
        <v>0.62143518518518515</v>
      </c>
      <c r="BI741" s="31">
        <f t="shared" si="1335"/>
        <v>9.8800000000000239</v>
      </c>
      <c r="BJ741" s="61">
        <f t="shared" ref="BJ741:BM741" si="1403">IF($AJ740="t",IF(AM739=0,0,$BI741/AM739),IF(AM740=0,0,$BI741/AM740))</f>
        <v>0.25333333333333397</v>
      </c>
      <c r="BK741" s="61">
        <f t="shared" si="1403"/>
        <v>0.22454545454545508</v>
      </c>
      <c r="BL741" s="61">
        <f t="shared" si="1403"/>
        <v>0.20163265306122496</v>
      </c>
      <c r="BM741" s="61">
        <f t="shared" si="1403"/>
        <v>0.19000000000000045</v>
      </c>
      <c r="BN741" s="62">
        <f t="shared" si="1337"/>
        <v>0</v>
      </c>
      <c r="BO741" s="62">
        <f t="shared" si="1338"/>
        <v>15</v>
      </c>
      <c r="BP741" s="62">
        <f t="shared" si="1339"/>
        <v>12</v>
      </c>
      <c r="BQ741" s="62">
        <f t="shared" si="1340"/>
        <v>0</v>
      </c>
      <c r="BR741" s="62">
        <f t="shared" si="1341"/>
        <v>13</v>
      </c>
      <c r="BS741" s="62">
        <f t="shared" si="1342"/>
        <v>28</v>
      </c>
      <c r="BT741" s="62">
        <f t="shared" si="1343"/>
        <v>0</v>
      </c>
      <c r="BU741" s="62">
        <f t="shared" si="1344"/>
        <v>12</v>
      </c>
      <c r="BV741" s="62">
        <f t="shared" si="1345"/>
        <v>6</v>
      </c>
      <c r="BW741" s="62">
        <f t="shared" si="1346"/>
        <v>0</v>
      </c>
      <c r="BX741" s="62">
        <f t="shared" si="1347"/>
        <v>11</v>
      </c>
      <c r="BY741" s="62">
        <f t="shared" si="1348"/>
        <v>24</v>
      </c>
      <c r="BZ741" s="63">
        <f t="shared" si="1349"/>
        <v>0.60013888888888867</v>
      </c>
      <c r="CA741" s="63">
        <f t="shared" si="1350"/>
        <v>0.60569444444444431</v>
      </c>
      <c r="CB741" s="63">
        <f t="shared" si="1351"/>
        <v>0.59300925925925918</v>
      </c>
      <c r="CC741" s="63">
        <f t="shared" si="1352"/>
        <v>0.63884259259259246</v>
      </c>
      <c r="CD741" s="63">
        <f t="shared" si="1353"/>
        <v>0.61863425925925941</v>
      </c>
      <c r="CE741" s="63">
        <f t="shared" si="1354"/>
        <v>0.62905092592592604</v>
      </c>
      <c r="CF741" s="63">
        <f t="shared" si="1355"/>
        <v>0.63004629629629627</v>
      </c>
      <c r="CG741" s="63">
        <f t="shared" si="1356"/>
        <v>0.62935185185185183</v>
      </c>
      <c r="CH741" s="36"/>
      <c r="CI741" s="36"/>
      <c r="CJ741" s="36"/>
      <c r="CK741" s="36"/>
      <c r="CL741" s="60">
        <v>60</v>
      </c>
    </row>
    <row r="742" spans="1:90" ht="26.25" customHeight="1" x14ac:dyDescent="0.25">
      <c r="A742" s="37">
        <v>54</v>
      </c>
      <c r="E742" s="39"/>
      <c r="F742" s="42"/>
      <c r="G742" s="66">
        <v>254.74</v>
      </c>
      <c r="H742" s="41">
        <f t="shared" si="1393"/>
        <v>264.67</v>
      </c>
      <c r="I742" s="42">
        <v>264.52</v>
      </c>
      <c r="J742" s="43">
        <f t="shared" si="1386"/>
        <v>-7.762488028630292E-4</v>
      </c>
      <c r="K742" s="44">
        <f t="shared" si="1387"/>
        <v>-0.20533333333332848</v>
      </c>
      <c r="L742" s="76" t="s">
        <v>349</v>
      </c>
      <c r="M742" s="127" t="s">
        <v>1229</v>
      </c>
      <c r="N742" s="46">
        <f t="shared" si="1309"/>
        <v>264.72533333333331</v>
      </c>
      <c r="O742" s="46">
        <f t="shared" si="1272"/>
        <v>-0.11000000000000001</v>
      </c>
      <c r="P742" s="42">
        <v>264.83</v>
      </c>
      <c r="Q742" s="46">
        <f t="shared" si="1360"/>
        <v>9.8800000000000008</v>
      </c>
      <c r="R742" s="37">
        <v>254.82</v>
      </c>
      <c r="S742" s="46">
        <f t="shared" si="1361"/>
        <v>9.6859999999999999</v>
      </c>
      <c r="T742" s="40">
        <v>255.07</v>
      </c>
      <c r="U742" s="47" t="str">
        <f t="shared" si="1390"/>
        <v/>
      </c>
      <c r="V742" s="47" t="str">
        <f t="shared" si="1391"/>
        <v/>
      </c>
      <c r="W742" s="50"/>
      <c r="X742" s="50"/>
      <c r="Y742" s="50"/>
      <c r="Z742" s="50"/>
      <c r="AA742" s="50"/>
      <c r="AB742" s="50"/>
      <c r="AC742" s="50"/>
      <c r="AD742" s="50"/>
      <c r="AE742" s="51">
        <f t="shared" si="1311"/>
        <v>54</v>
      </c>
      <c r="AF742" s="51" t="str">
        <f t="shared" si="1312"/>
        <v/>
      </c>
      <c r="AG742" s="51" t="str">
        <f t="shared" si="1313"/>
        <v/>
      </c>
      <c r="AH742" s="51" t="str">
        <f t="shared" si="1314"/>
        <v/>
      </c>
      <c r="AI742" s="52">
        <f t="shared" si="1315"/>
        <v>264.67</v>
      </c>
      <c r="AJ742" s="51"/>
      <c r="AK742" s="53"/>
      <c r="AL742" s="52"/>
      <c r="AM742" s="53">
        <f t="shared" si="1320"/>
        <v>39</v>
      </c>
      <c r="AN742" s="53">
        <f>IF(AJ742&lt;&gt;"",IF(AJ742="o",VLOOKUP(AM742,OpenSect!$A$1:$D$11,2),IF(AJ742="u",VLOOKUP(AM742,UpHill!$A$1:$D$35,2),IF(AJ742="d",VLOOKUP(AM742,DownHill!$A$3:$D$29,2),IF(AJ742="f",VLOOKUP(AM742,FlatUnd!$A$2:$D$30,2),IF(AJ742="t",VLOOKUP(AM742,TimeAdd!$A$1:$D$176,2),IF(AJ742="l",VLOOKUP(AM742,SLimit!$A$1:$D$8,2),AN741)))))),AN741)</f>
        <v>44</v>
      </c>
      <c r="AO742" s="53">
        <f>IF(AJ742&lt;&gt;"",IF(AJ742="o",VLOOKUP(AM742,OpenSect!$A$1:$D$11,3),IF(AJ742="u",VLOOKUP(AM742,UpHill!$A$1:$D$35,3),IF(AJ742="d",VLOOKUP(AM742,DownHill!$A$3:$D$29,3),IF(AJ742="f",VLOOKUP(AM742,FlatUnd!$A$2:$D$30,3),IF(AJ742="t",VLOOKUP(AM742,TimeAdd!$A$1:$D$18,3),IF(AJ742="l",VLOOKUP(AM742,SLimit!$A$1:$D$8,3),AO741)))))),AO741)</f>
        <v>49</v>
      </c>
      <c r="AP742" s="53">
        <f>IF(AJ742&lt;&gt;"",IF(AJ742="o",VLOOKUP(AM742,OpenSect!$A$1:$D$11,4),IF(AJ742="u",VLOOKUP(AM742,UpHill!$A$1:$D$35,4),IF(AJ742="d",VLOOKUP(AM742,DownHill!$A$3:$D$29,4),IF(AJ742="f",VLOOKUP(AM742,FlatUnd!$A$2:$D$30,4),IF(AJ742="t",VLOOKUP(AM742,TimeAdd!$A$1:$D$18,4),IF(AJ742="l",VLOOKUP(AM742,SLimit!$A$1:$D$8,4),AP741)))))),AP741)</f>
        <v>52</v>
      </c>
      <c r="AQ742" s="53" t="str">
        <f t="shared" si="1321"/>
        <v>60</v>
      </c>
      <c r="AR742" s="54" t="str">
        <f t="shared" si="1322"/>
        <v>Overhead power lines.</v>
      </c>
      <c r="AS742" s="55"/>
      <c r="AT742" s="55"/>
      <c r="AU742" s="56">
        <f>IF(GroupStTimes!$A$8=0,MIN(CB742,CD742,CF742),MIN(BZ742,CB742,CD742,CF742))</f>
        <v>0.59300925925925918</v>
      </c>
      <c r="AV742" s="56">
        <f>IF(GroupStTimes!$A$8=0,MAX(CC742,CE742,CG742),MAX(CA742,CC742,CE742,CG742))</f>
        <v>0.63884259259259246</v>
      </c>
      <c r="AW742" s="57" t="str">
        <f t="shared" si="1323"/>
        <v/>
      </c>
      <c r="AX742" s="58" t="str">
        <f t="shared" si="1324"/>
        <v/>
      </c>
      <c r="AY742" s="58" t="str">
        <f t="shared" si="1325"/>
        <v/>
      </c>
      <c r="AZ742" s="31">
        <f t="shared" si="1326"/>
        <v>254.79</v>
      </c>
      <c r="BA742" s="59">
        <f t="shared" si="1327"/>
        <v>0.58958333333333313</v>
      </c>
      <c r="BB742" s="59">
        <f t="shared" si="1328"/>
        <v>0.59513888888888877</v>
      </c>
      <c r="BC742" s="59">
        <f t="shared" si="1329"/>
        <v>0.58365740740740735</v>
      </c>
      <c r="BD742" s="59">
        <f t="shared" si="1330"/>
        <v>0.62949074074074063</v>
      </c>
      <c r="BE742" s="59">
        <f t="shared" si="1331"/>
        <v>0.61023148148148165</v>
      </c>
      <c r="BF742" s="59">
        <f t="shared" si="1332"/>
        <v>0.62064814814814828</v>
      </c>
      <c r="BG742" s="59">
        <f t="shared" si="1333"/>
        <v>0.62212962962962959</v>
      </c>
      <c r="BH742" s="59">
        <f t="shared" si="1334"/>
        <v>0.62143518518518515</v>
      </c>
      <c r="BI742" s="31">
        <f t="shared" si="1335"/>
        <v>9.8800000000000239</v>
      </c>
      <c r="BJ742" s="61">
        <f t="shared" ref="BJ742:BM742" si="1404">IF($AJ741="t",IF(AM740=0,0,$BI742/AM740),IF(AM741=0,0,$BI742/AM741))</f>
        <v>0.25333333333333397</v>
      </c>
      <c r="BK742" s="61">
        <f t="shared" si="1404"/>
        <v>0.22454545454545508</v>
      </c>
      <c r="BL742" s="61">
        <f t="shared" si="1404"/>
        <v>0.20163265306122496</v>
      </c>
      <c r="BM742" s="61">
        <f t="shared" si="1404"/>
        <v>0.19000000000000045</v>
      </c>
      <c r="BN742" s="62">
        <f t="shared" si="1337"/>
        <v>0</v>
      </c>
      <c r="BO742" s="62">
        <f t="shared" si="1338"/>
        <v>15</v>
      </c>
      <c r="BP742" s="62">
        <f t="shared" si="1339"/>
        <v>12</v>
      </c>
      <c r="BQ742" s="62">
        <f t="shared" si="1340"/>
        <v>0</v>
      </c>
      <c r="BR742" s="62">
        <f t="shared" si="1341"/>
        <v>13</v>
      </c>
      <c r="BS742" s="62">
        <f t="shared" si="1342"/>
        <v>28</v>
      </c>
      <c r="BT742" s="62">
        <f t="shared" si="1343"/>
        <v>0</v>
      </c>
      <c r="BU742" s="62">
        <f t="shared" si="1344"/>
        <v>12</v>
      </c>
      <c r="BV742" s="62">
        <f t="shared" si="1345"/>
        <v>6</v>
      </c>
      <c r="BW742" s="62">
        <f t="shared" si="1346"/>
        <v>0</v>
      </c>
      <c r="BX742" s="62">
        <f t="shared" si="1347"/>
        <v>11</v>
      </c>
      <c r="BY742" s="62">
        <f t="shared" si="1348"/>
        <v>24</v>
      </c>
      <c r="BZ742" s="63">
        <f t="shared" si="1349"/>
        <v>0.60013888888888867</v>
      </c>
      <c r="CA742" s="63">
        <f t="shared" si="1350"/>
        <v>0.60569444444444431</v>
      </c>
      <c r="CB742" s="63">
        <f t="shared" si="1351"/>
        <v>0.59300925925925918</v>
      </c>
      <c r="CC742" s="63">
        <f t="shared" si="1352"/>
        <v>0.63884259259259246</v>
      </c>
      <c r="CD742" s="63">
        <f t="shared" si="1353"/>
        <v>0.61863425925925941</v>
      </c>
      <c r="CE742" s="63">
        <f t="shared" si="1354"/>
        <v>0.62905092592592604</v>
      </c>
      <c r="CF742" s="63">
        <f t="shared" si="1355"/>
        <v>0.63004629629629627</v>
      </c>
      <c r="CG742" s="63">
        <f t="shared" si="1356"/>
        <v>0.62935185185185183</v>
      </c>
      <c r="CH742" s="36"/>
      <c r="CI742" s="36"/>
      <c r="CJ742" s="36"/>
      <c r="CK742" s="36"/>
      <c r="CL742" s="60">
        <v>60</v>
      </c>
    </row>
    <row r="743" spans="1:90" ht="26.25" customHeight="1" x14ac:dyDescent="0.25">
      <c r="A743" s="37">
        <v>54</v>
      </c>
      <c r="E743" s="39"/>
      <c r="F743" s="42"/>
      <c r="G743" s="66">
        <v>254.76</v>
      </c>
      <c r="H743" s="41">
        <f t="shared" si="1393"/>
        <v>264.69</v>
      </c>
      <c r="I743" s="42">
        <v>264.53999999999996</v>
      </c>
      <c r="J743" s="43">
        <f t="shared" si="1386"/>
        <v>-7.3838864947983079E-4</v>
      </c>
      <c r="K743" s="44">
        <f t="shared" si="1387"/>
        <v>-0.19533333333339442</v>
      </c>
      <c r="L743" s="76" t="s">
        <v>349</v>
      </c>
      <c r="M743" s="127" t="s">
        <v>1229</v>
      </c>
      <c r="N743" s="46">
        <f t="shared" si="1309"/>
        <v>264.73533333333336</v>
      </c>
      <c r="O743" s="46">
        <f t="shared" si="1272"/>
        <v>-0.11000000000000001</v>
      </c>
      <c r="P743" s="42">
        <v>264.84999999999997</v>
      </c>
      <c r="Q743" s="46">
        <f t="shared" si="1360"/>
        <v>9.8800000000000008</v>
      </c>
      <c r="R743" s="37">
        <v>254.83</v>
      </c>
      <c r="S743" s="46">
        <f t="shared" si="1361"/>
        <v>9.6859999999999999</v>
      </c>
      <c r="T743" s="40">
        <v>255.07</v>
      </c>
      <c r="U743" s="47" t="str">
        <f t="shared" si="1390"/>
        <v/>
      </c>
      <c r="V743" s="47" t="str">
        <f t="shared" si="1391"/>
        <v/>
      </c>
      <c r="W743" s="50"/>
      <c r="X743" s="50"/>
      <c r="Y743" s="50"/>
      <c r="Z743" s="50"/>
      <c r="AA743" s="50"/>
      <c r="AB743" s="50"/>
      <c r="AC743" s="50"/>
      <c r="AD743" s="50"/>
      <c r="AE743" s="51">
        <f t="shared" si="1311"/>
        <v>54</v>
      </c>
      <c r="AF743" s="51" t="str">
        <f t="shared" si="1312"/>
        <v/>
      </c>
      <c r="AG743" s="51" t="str">
        <f t="shared" si="1313"/>
        <v/>
      </c>
      <c r="AH743" s="51" t="str">
        <f t="shared" si="1314"/>
        <v/>
      </c>
      <c r="AI743" s="52">
        <f t="shared" si="1315"/>
        <v>264.69</v>
      </c>
      <c r="AJ743" s="51"/>
      <c r="AK743" s="53"/>
      <c r="AL743" s="52"/>
      <c r="AM743" s="53">
        <f t="shared" si="1320"/>
        <v>39</v>
      </c>
      <c r="AN743" s="53">
        <f>IF(AJ743&lt;&gt;"",IF(AJ743="o",VLOOKUP(AM743,OpenSect!$A$1:$D$11,2),IF(AJ743="u",VLOOKUP(AM743,UpHill!$A$1:$D$35,2),IF(AJ743="d",VLOOKUP(AM743,DownHill!$A$3:$D$29,2),IF(AJ743="f",VLOOKUP(AM743,FlatUnd!$A$2:$D$30,2),IF(AJ743="t",VLOOKUP(AM743,TimeAdd!$A$1:$D$176,2),IF(AJ743="l",VLOOKUP(AM743,SLimit!$A$1:$D$8,2),AN742)))))),AN742)</f>
        <v>44</v>
      </c>
      <c r="AO743" s="53">
        <f>IF(AJ743&lt;&gt;"",IF(AJ743="o",VLOOKUP(AM743,OpenSect!$A$1:$D$11,3),IF(AJ743="u",VLOOKUP(AM743,UpHill!$A$1:$D$35,3),IF(AJ743="d",VLOOKUP(AM743,DownHill!$A$3:$D$29,3),IF(AJ743="f",VLOOKUP(AM743,FlatUnd!$A$2:$D$30,3),IF(AJ743="t",VLOOKUP(AM743,TimeAdd!$A$1:$D$18,3),IF(AJ743="l",VLOOKUP(AM743,SLimit!$A$1:$D$8,3),AO742)))))),AO742)</f>
        <v>49</v>
      </c>
      <c r="AP743" s="53">
        <f>IF(AJ743&lt;&gt;"",IF(AJ743="o",VLOOKUP(AM743,OpenSect!$A$1:$D$11,4),IF(AJ743="u",VLOOKUP(AM743,UpHill!$A$1:$D$35,4),IF(AJ743="d",VLOOKUP(AM743,DownHill!$A$3:$D$29,4),IF(AJ743="f",VLOOKUP(AM743,FlatUnd!$A$2:$D$30,4),IF(AJ743="t",VLOOKUP(AM743,TimeAdd!$A$1:$D$18,4),IF(AJ743="l",VLOOKUP(AM743,SLimit!$A$1:$D$8,4),AP742)))))),AP742)</f>
        <v>52</v>
      </c>
      <c r="AQ743" s="53" t="str">
        <f t="shared" si="1321"/>
        <v>60</v>
      </c>
      <c r="AR743" s="54" t="str">
        <f t="shared" si="1322"/>
        <v>Overhead power lines.</v>
      </c>
      <c r="AS743" s="55"/>
      <c r="AT743" s="55"/>
      <c r="AU743" s="56">
        <f>IF(GroupStTimes!$A$8=0,MIN(CB743,CD743,CF743),MIN(BZ743,CB743,CD743,CF743))</f>
        <v>0.59303240740740737</v>
      </c>
      <c r="AV743" s="56">
        <f>IF(GroupStTimes!$A$8=0,MAX(CC743,CE743,CG743),MAX(CA743,CC743,CE743,CG743))</f>
        <v>0.63886574074074065</v>
      </c>
      <c r="AW743" s="57" t="str">
        <f t="shared" si="1323"/>
        <v/>
      </c>
      <c r="AX743" s="58" t="str">
        <f t="shared" si="1324"/>
        <v/>
      </c>
      <c r="AY743" s="58" t="str">
        <f t="shared" si="1325"/>
        <v/>
      </c>
      <c r="AZ743" s="31">
        <f t="shared" si="1326"/>
        <v>254.79</v>
      </c>
      <c r="BA743" s="59">
        <f t="shared" si="1327"/>
        <v>0.58958333333333313</v>
      </c>
      <c r="BB743" s="59">
        <f t="shared" si="1328"/>
        <v>0.59513888888888877</v>
      </c>
      <c r="BC743" s="59">
        <f t="shared" si="1329"/>
        <v>0.58365740740740735</v>
      </c>
      <c r="BD743" s="59">
        <f t="shared" si="1330"/>
        <v>0.62949074074074063</v>
      </c>
      <c r="BE743" s="59">
        <f t="shared" si="1331"/>
        <v>0.61023148148148165</v>
      </c>
      <c r="BF743" s="59">
        <f t="shared" si="1332"/>
        <v>0.62064814814814828</v>
      </c>
      <c r="BG743" s="59">
        <f t="shared" si="1333"/>
        <v>0.62212962962962959</v>
      </c>
      <c r="BH743" s="59">
        <f t="shared" si="1334"/>
        <v>0.62143518518518515</v>
      </c>
      <c r="BI743" s="31">
        <f t="shared" si="1335"/>
        <v>9.9000000000000057</v>
      </c>
      <c r="BJ743" s="61">
        <f t="shared" ref="BJ743:BM743" si="1405">IF($AJ742="t",IF(AM741=0,0,$BI743/AM741),IF(AM742=0,0,$BI743/AM742))</f>
        <v>0.253846153846154</v>
      </c>
      <c r="BK743" s="61">
        <f t="shared" si="1405"/>
        <v>0.22500000000000012</v>
      </c>
      <c r="BL743" s="61">
        <f t="shared" si="1405"/>
        <v>0.20204081632653073</v>
      </c>
      <c r="BM743" s="61">
        <f t="shared" si="1405"/>
        <v>0.19038461538461549</v>
      </c>
      <c r="BN743" s="62">
        <f t="shared" si="1337"/>
        <v>0</v>
      </c>
      <c r="BO743" s="62">
        <f t="shared" si="1338"/>
        <v>15</v>
      </c>
      <c r="BP743" s="62">
        <f t="shared" si="1339"/>
        <v>14</v>
      </c>
      <c r="BQ743" s="62">
        <f t="shared" si="1340"/>
        <v>0</v>
      </c>
      <c r="BR743" s="62">
        <f t="shared" si="1341"/>
        <v>13</v>
      </c>
      <c r="BS743" s="62">
        <f t="shared" si="1342"/>
        <v>30</v>
      </c>
      <c r="BT743" s="62">
        <f t="shared" si="1343"/>
        <v>0</v>
      </c>
      <c r="BU743" s="62">
        <f t="shared" si="1344"/>
        <v>12</v>
      </c>
      <c r="BV743" s="62">
        <f t="shared" si="1345"/>
        <v>7</v>
      </c>
      <c r="BW743" s="62">
        <f t="shared" si="1346"/>
        <v>0</v>
      </c>
      <c r="BX743" s="62">
        <f t="shared" si="1347"/>
        <v>11</v>
      </c>
      <c r="BY743" s="62">
        <f t="shared" si="1348"/>
        <v>25</v>
      </c>
      <c r="BZ743" s="63">
        <f t="shared" si="1349"/>
        <v>0.60016203703703686</v>
      </c>
      <c r="CA743" s="63">
        <f t="shared" si="1350"/>
        <v>0.6057175925925925</v>
      </c>
      <c r="CB743" s="63">
        <f t="shared" si="1351"/>
        <v>0.59303240740740737</v>
      </c>
      <c r="CC743" s="63">
        <f t="shared" si="1352"/>
        <v>0.63886574074074065</v>
      </c>
      <c r="CD743" s="63">
        <f t="shared" si="1353"/>
        <v>0.61864583333333345</v>
      </c>
      <c r="CE743" s="63">
        <f t="shared" si="1354"/>
        <v>0.62906250000000008</v>
      </c>
      <c r="CF743" s="63">
        <f t="shared" si="1355"/>
        <v>0.63005787037037031</v>
      </c>
      <c r="CG743" s="63">
        <f t="shared" si="1356"/>
        <v>0.62936342592592587</v>
      </c>
      <c r="CH743" s="36"/>
      <c r="CI743" s="36"/>
      <c r="CJ743" s="36"/>
      <c r="CK743" s="36"/>
      <c r="CL743" s="60">
        <v>60</v>
      </c>
    </row>
    <row r="744" spans="1:90" ht="26.25" customHeight="1" x14ac:dyDescent="0.25">
      <c r="A744" s="37">
        <v>55</v>
      </c>
      <c r="E744" s="39"/>
      <c r="F744" s="42"/>
      <c r="G744" s="78">
        <v>255.73</v>
      </c>
      <c r="H744" s="41">
        <f t="shared" si="1393"/>
        <v>265.67</v>
      </c>
      <c r="I744" s="42">
        <v>265.52</v>
      </c>
      <c r="J744" s="43">
        <f t="shared" si="1386"/>
        <v>-7.7332529878475632E-4</v>
      </c>
      <c r="K744" s="44">
        <f t="shared" si="1387"/>
        <v>-0.20533333333332848</v>
      </c>
      <c r="L744" s="76" t="s">
        <v>480</v>
      </c>
      <c r="M744" s="127" t="s">
        <v>1229</v>
      </c>
      <c r="N744" s="46">
        <f t="shared" si="1309"/>
        <v>265.72533333333331</v>
      </c>
      <c r="O744" s="46">
        <f t="shared" si="1272"/>
        <v>-0.11000000000000001</v>
      </c>
      <c r="P744" s="42">
        <v>265.83</v>
      </c>
      <c r="Q744" s="46">
        <f t="shared" si="1360"/>
        <v>9.8800000000000008</v>
      </c>
      <c r="R744" s="37">
        <v>255.82</v>
      </c>
      <c r="S744" s="46">
        <f t="shared" si="1361"/>
        <v>9.6859999999999999</v>
      </c>
      <c r="T744" s="66">
        <v>256.07</v>
      </c>
      <c r="U744" s="47" t="str">
        <f t="shared" si="1390"/>
        <v/>
      </c>
      <c r="V744" s="47" t="str">
        <f t="shared" si="1391"/>
        <v/>
      </c>
      <c r="W744" s="50"/>
      <c r="X744" s="50"/>
      <c r="Y744" s="50"/>
      <c r="Z744" s="50"/>
      <c r="AA744" s="50"/>
      <c r="AB744" s="50"/>
      <c r="AC744" s="50"/>
      <c r="AD744" s="50"/>
      <c r="AE744" s="51">
        <f t="shared" si="1311"/>
        <v>55</v>
      </c>
      <c r="AF744" s="51" t="str">
        <f t="shared" si="1312"/>
        <v/>
      </c>
      <c r="AG744" s="51" t="str">
        <f t="shared" si="1313"/>
        <v/>
      </c>
      <c r="AH744" s="51" t="str">
        <f t="shared" si="1314"/>
        <v/>
      </c>
      <c r="AI744" s="52">
        <f t="shared" si="1315"/>
        <v>265.67</v>
      </c>
      <c r="AJ744" s="51"/>
      <c r="AK744" s="53"/>
      <c r="AL744" s="52"/>
      <c r="AM744" s="53">
        <f t="shared" si="1320"/>
        <v>39</v>
      </c>
      <c r="AN744" s="53">
        <f>IF(AJ744&lt;&gt;"",IF(AJ744="o",VLOOKUP(AM744,OpenSect!$A$1:$D$11,2),IF(AJ744="u",VLOOKUP(AM744,UpHill!$A$1:$D$35,2),IF(AJ744="d",VLOOKUP(AM744,DownHill!$A$3:$D$29,2),IF(AJ744="f",VLOOKUP(AM744,FlatUnd!$A$2:$D$30,2),IF(AJ744="t",VLOOKUP(AM744,TimeAdd!$A$1:$D$176,2),IF(AJ744="l",VLOOKUP(AM744,SLimit!$A$1:$D$8,2),AN743)))))),AN743)</f>
        <v>44</v>
      </c>
      <c r="AO744" s="53">
        <f>IF(AJ744&lt;&gt;"",IF(AJ744="o",VLOOKUP(AM744,OpenSect!$A$1:$D$11,3),IF(AJ744="u",VLOOKUP(AM744,UpHill!$A$1:$D$35,3),IF(AJ744="d",VLOOKUP(AM744,DownHill!$A$3:$D$29,3),IF(AJ744="f",VLOOKUP(AM744,FlatUnd!$A$2:$D$30,3),IF(AJ744="t",VLOOKUP(AM744,TimeAdd!$A$1:$D$18,3),IF(AJ744="l",VLOOKUP(AM744,SLimit!$A$1:$D$8,3),AO743)))))),AO743)</f>
        <v>49</v>
      </c>
      <c r="AP744" s="53">
        <f>IF(AJ744&lt;&gt;"",IF(AJ744="o",VLOOKUP(AM744,OpenSect!$A$1:$D$11,4),IF(AJ744="u",VLOOKUP(AM744,UpHill!$A$1:$D$35,4),IF(AJ744="d",VLOOKUP(AM744,DownHill!$A$3:$D$29,4),IF(AJ744="f",VLOOKUP(AM744,FlatUnd!$A$2:$D$30,4),IF(AJ744="t",VLOOKUP(AM744,TimeAdd!$A$1:$D$18,4),IF(AJ744="l",VLOOKUP(AM744,SLimit!$A$1:$D$8,4),AP743)))))),AP743)</f>
        <v>52</v>
      </c>
      <c r="AQ744" s="53" t="str">
        <f t="shared" si="1321"/>
        <v>60</v>
      </c>
      <c r="AR744" s="54" t="str">
        <f t="shared" si="1322"/>
        <v>27,0 km plate</v>
      </c>
      <c r="AS744" s="55"/>
      <c r="AT744" s="55"/>
      <c r="AU744" s="56">
        <f>IF(GroupStTimes!$A$8=0,MIN(CB744,CD744,CF744),MIN(BZ744,CB744,CD744,CF744))</f>
        <v>0.59395833333333325</v>
      </c>
      <c r="AV744" s="56">
        <f>IF(GroupStTimes!$A$8=0,MAX(CC744,CE744,CG744),MAX(CA744,CC744,CE744,CG744))</f>
        <v>0.63979166666666654</v>
      </c>
      <c r="AW744" s="57" t="str">
        <f t="shared" si="1323"/>
        <v/>
      </c>
      <c r="AX744" s="58" t="str">
        <f t="shared" si="1324"/>
        <v/>
      </c>
      <c r="AY744" s="58" t="str">
        <f t="shared" si="1325"/>
        <v/>
      </c>
      <c r="AZ744" s="31">
        <f t="shared" si="1326"/>
        <v>254.79</v>
      </c>
      <c r="BA744" s="59">
        <f t="shared" si="1327"/>
        <v>0.58958333333333313</v>
      </c>
      <c r="BB744" s="59">
        <f t="shared" si="1328"/>
        <v>0.59513888888888877</v>
      </c>
      <c r="BC744" s="59">
        <f t="shared" si="1329"/>
        <v>0.58365740740740735</v>
      </c>
      <c r="BD744" s="59">
        <f t="shared" si="1330"/>
        <v>0.62949074074074063</v>
      </c>
      <c r="BE744" s="59">
        <f t="shared" si="1331"/>
        <v>0.61023148148148165</v>
      </c>
      <c r="BF744" s="59">
        <f t="shared" si="1332"/>
        <v>0.62064814814814828</v>
      </c>
      <c r="BG744" s="59">
        <f t="shared" si="1333"/>
        <v>0.62212962962962959</v>
      </c>
      <c r="BH744" s="59">
        <f t="shared" si="1334"/>
        <v>0.62143518518518515</v>
      </c>
      <c r="BI744" s="31">
        <f t="shared" si="1335"/>
        <v>10.880000000000024</v>
      </c>
      <c r="BJ744" s="61">
        <f t="shared" ref="BJ744:BM744" si="1406">IF($AJ743="t",IF(AM742=0,0,$BI744/AM742),IF(AM743=0,0,$BI744/AM743))</f>
        <v>0.27897435897435957</v>
      </c>
      <c r="BK744" s="61">
        <f t="shared" si="1406"/>
        <v>0.24727272727272781</v>
      </c>
      <c r="BL744" s="61">
        <f t="shared" si="1406"/>
        <v>0.22204081632653111</v>
      </c>
      <c r="BM744" s="61">
        <f t="shared" si="1406"/>
        <v>0.20923076923076969</v>
      </c>
      <c r="BN744" s="62">
        <f t="shared" si="1337"/>
        <v>0</v>
      </c>
      <c r="BO744" s="62">
        <f t="shared" si="1338"/>
        <v>16</v>
      </c>
      <c r="BP744" s="62">
        <f t="shared" si="1339"/>
        <v>44</v>
      </c>
      <c r="BQ744" s="62">
        <f t="shared" si="1340"/>
        <v>0</v>
      </c>
      <c r="BR744" s="62">
        <f t="shared" si="1341"/>
        <v>14</v>
      </c>
      <c r="BS744" s="62">
        <f t="shared" si="1342"/>
        <v>50</v>
      </c>
      <c r="BT744" s="62">
        <f t="shared" si="1343"/>
        <v>0</v>
      </c>
      <c r="BU744" s="62">
        <f t="shared" si="1344"/>
        <v>13</v>
      </c>
      <c r="BV744" s="62">
        <f t="shared" si="1345"/>
        <v>19</v>
      </c>
      <c r="BW744" s="62">
        <f t="shared" si="1346"/>
        <v>0</v>
      </c>
      <c r="BX744" s="62">
        <f t="shared" si="1347"/>
        <v>12</v>
      </c>
      <c r="BY744" s="62">
        <f t="shared" si="1348"/>
        <v>33</v>
      </c>
      <c r="BZ744" s="63">
        <f t="shared" si="1349"/>
        <v>0.60120370370370346</v>
      </c>
      <c r="CA744" s="63">
        <f t="shared" si="1350"/>
        <v>0.60675925925925911</v>
      </c>
      <c r="CB744" s="63">
        <f t="shared" si="1351"/>
        <v>0.59395833333333325</v>
      </c>
      <c r="CC744" s="63">
        <f t="shared" si="1352"/>
        <v>0.63979166666666654</v>
      </c>
      <c r="CD744" s="63">
        <f t="shared" si="1353"/>
        <v>0.6194791666666668</v>
      </c>
      <c r="CE744" s="63">
        <f t="shared" si="1354"/>
        <v>0.62989583333333343</v>
      </c>
      <c r="CF744" s="63">
        <f t="shared" si="1355"/>
        <v>0.6308449074074074</v>
      </c>
      <c r="CG744" s="63">
        <f t="shared" si="1356"/>
        <v>0.63015046296296295</v>
      </c>
      <c r="CH744" s="36"/>
      <c r="CI744" s="36"/>
      <c r="CJ744" s="36"/>
      <c r="CK744" s="36"/>
      <c r="CL744" s="60">
        <v>60</v>
      </c>
    </row>
    <row r="745" spans="1:90" ht="60.75" x14ac:dyDescent="0.25">
      <c r="A745" s="37">
        <v>55</v>
      </c>
      <c r="C745" s="37" t="s">
        <v>49</v>
      </c>
      <c r="D745" s="37">
        <v>49</v>
      </c>
      <c r="E745" s="39"/>
      <c r="F745" s="42"/>
      <c r="G745" s="78">
        <v>255.94</v>
      </c>
      <c r="H745" s="41">
        <f t="shared" si="1393"/>
        <v>265.88</v>
      </c>
      <c r="I745" s="42">
        <v>265.73</v>
      </c>
      <c r="J745" s="43">
        <f t="shared" si="1386"/>
        <v>-7.476260364528319E-4</v>
      </c>
      <c r="K745" s="44">
        <f t="shared" si="1387"/>
        <v>-0.19866666666661104</v>
      </c>
      <c r="L745" s="76" t="s">
        <v>1260</v>
      </c>
      <c r="M745" s="127" t="s">
        <v>1229</v>
      </c>
      <c r="N745" s="46">
        <f t="shared" si="1309"/>
        <v>265.92866666666663</v>
      </c>
      <c r="O745" s="46">
        <f t="shared" si="1272"/>
        <v>-0.11000000000000001</v>
      </c>
      <c r="P745" s="42">
        <v>266.04000000000002</v>
      </c>
      <c r="Q745" s="46">
        <f t="shared" si="1360"/>
        <v>9.8800000000000008</v>
      </c>
      <c r="R745" s="37">
        <v>256.02</v>
      </c>
      <c r="S745" s="46">
        <f t="shared" si="1361"/>
        <v>9.6859999999999999</v>
      </c>
      <c r="T745" s="40">
        <v>256.27</v>
      </c>
      <c r="U745" s="47" t="str">
        <f t="shared" si="1390"/>
        <v/>
      </c>
      <c r="V745" s="47" t="str">
        <f t="shared" si="1391"/>
        <v/>
      </c>
      <c r="W745" s="50"/>
      <c r="X745" s="50"/>
      <c r="Y745" s="50"/>
      <c r="Z745" s="50"/>
      <c r="AA745" s="50"/>
      <c r="AB745" s="50"/>
      <c r="AC745" s="50"/>
      <c r="AD745" s="50"/>
      <c r="AE745" s="51">
        <f t="shared" si="1311"/>
        <v>55</v>
      </c>
      <c r="AF745" s="51" t="str">
        <f t="shared" si="1312"/>
        <v/>
      </c>
      <c r="AG745" s="51" t="str">
        <f t="shared" si="1313"/>
        <v>f</v>
      </c>
      <c r="AH745" s="51">
        <f t="shared" si="1314"/>
        <v>49</v>
      </c>
      <c r="AI745" s="52">
        <f t="shared" si="1315"/>
        <v>265.88</v>
      </c>
      <c r="AJ745" s="51"/>
      <c r="AK745" s="53"/>
      <c r="AL745" s="52"/>
      <c r="AM745" s="53">
        <f t="shared" si="1320"/>
        <v>39</v>
      </c>
      <c r="AN745" s="53">
        <f>IF(AJ745&lt;&gt;"",IF(AJ745="o",VLOOKUP(AM745,OpenSect!$A$1:$D$11,2),IF(AJ745="u",VLOOKUP(AM745,UpHill!$A$1:$D$35,2),IF(AJ745="d",VLOOKUP(AM745,DownHill!$A$3:$D$29,2),IF(AJ745="f",VLOOKUP(AM745,FlatUnd!$A$2:$D$30,2),IF(AJ745="t",VLOOKUP(AM745,TimeAdd!$A$1:$D$176,2),IF(AJ745="l",VLOOKUP(AM745,SLimit!$A$1:$D$8,2),AN744)))))),AN744)</f>
        <v>44</v>
      </c>
      <c r="AO745" s="53">
        <f>IF(AJ745&lt;&gt;"",IF(AJ745="o",VLOOKUP(AM745,OpenSect!$A$1:$D$11,3),IF(AJ745="u",VLOOKUP(AM745,UpHill!$A$1:$D$35,3),IF(AJ745="d",VLOOKUP(AM745,DownHill!$A$3:$D$29,3),IF(AJ745="f",VLOOKUP(AM745,FlatUnd!$A$2:$D$30,3),IF(AJ745="t",VLOOKUP(AM745,TimeAdd!$A$1:$D$18,3),IF(AJ745="l",VLOOKUP(AM745,SLimit!$A$1:$D$8,3),AO744)))))),AO744)</f>
        <v>49</v>
      </c>
      <c r="AP745" s="53">
        <f>IF(AJ745&lt;&gt;"",IF(AJ745="o",VLOOKUP(AM745,OpenSect!$A$1:$D$11,4),IF(AJ745="u",VLOOKUP(AM745,UpHill!$A$1:$D$35,4),IF(AJ745="d",VLOOKUP(AM745,DownHill!$A$3:$D$29,4),IF(AJ745="f",VLOOKUP(AM745,FlatUnd!$A$2:$D$30,4),IF(AJ745="t",VLOOKUP(AM745,TimeAdd!$A$1:$D$18,4),IF(AJ745="l",VLOOKUP(AM745,SLimit!$A$1:$D$8,4),AP744)))))),AP744)</f>
        <v>52</v>
      </c>
      <c r="AQ745" s="53" t="str">
        <f t="shared" si="1321"/>
        <v>60</v>
      </c>
      <c r="AR745" s="54" t="str">
        <f t="shared" si="1322"/>
        <v>N11 Newcastle {straight}/ R602 Glencoe, Dundee{ Right}.{ Move to center of road.}  START of REGULARITY.</v>
      </c>
      <c r="AS745" s="55"/>
      <c r="AT745" s="55"/>
      <c r="AU745" s="56">
        <f>IF(GroupStTimes!$A$8=0,MIN(CB745,CD745,CF745),MIN(BZ745,CB745,CD745,CF745))</f>
        <v>0.59415509259259258</v>
      </c>
      <c r="AV745" s="56">
        <f>IF(GroupStTimes!$A$8=0,MAX(CC745,CE745,CG745),MAX(CA745,CC745,CE745,CG745))</f>
        <v>0.63998842592592586</v>
      </c>
      <c r="AW745" s="57" t="str">
        <f t="shared" si="1323"/>
        <v/>
      </c>
      <c r="AX745" s="58" t="str">
        <f t="shared" si="1324"/>
        <v/>
      </c>
      <c r="AY745" s="58" t="str">
        <f t="shared" si="1325"/>
        <v/>
      </c>
      <c r="AZ745" s="31">
        <f t="shared" si="1326"/>
        <v>254.79</v>
      </c>
      <c r="BA745" s="59">
        <f t="shared" si="1327"/>
        <v>0.58958333333333313</v>
      </c>
      <c r="BB745" s="59">
        <f t="shared" si="1328"/>
        <v>0.59513888888888877</v>
      </c>
      <c r="BC745" s="59">
        <f t="shared" si="1329"/>
        <v>0.58365740740740735</v>
      </c>
      <c r="BD745" s="59">
        <f t="shared" si="1330"/>
        <v>0.62949074074074063</v>
      </c>
      <c r="BE745" s="59">
        <f t="shared" si="1331"/>
        <v>0.61023148148148165</v>
      </c>
      <c r="BF745" s="59">
        <f t="shared" si="1332"/>
        <v>0.62064814814814828</v>
      </c>
      <c r="BG745" s="59">
        <f t="shared" si="1333"/>
        <v>0.62212962962962959</v>
      </c>
      <c r="BH745" s="59">
        <f t="shared" si="1334"/>
        <v>0.62143518518518515</v>
      </c>
      <c r="BI745" s="31">
        <f t="shared" si="1335"/>
        <v>11.090000000000003</v>
      </c>
      <c r="BJ745" s="61">
        <f t="shared" ref="BJ745:BM745" si="1407">IF($AJ744="t",IF(AM743=0,0,$BI745/AM743),IF(AM744=0,0,$BI745/AM744))</f>
        <v>0.28435897435897445</v>
      </c>
      <c r="BK745" s="61">
        <f t="shared" si="1407"/>
        <v>0.25204545454545463</v>
      </c>
      <c r="BL745" s="61">
        <f t="shared" si="1407"/>
        <v>0.22632653061224497</v>
      </c>
      <c r="BM745" s="61">
        <f t="shared" si="1407"/>
        <v>0.21326923076923082</v>
      </c>
      <c r="BN745" s="62">
        <f t="shared" si="1337"/>
        <v>0</v>
      </c>
      <c r="BO745" s="62">
        <f t="shared" si="1338"/>
        <v>17</v>
      </c>
      <c r="BP745" s="62">
        <f t="shared" si="1339"/>
        <v>4</v>
      </c>
      <c r="BQ745" s="62">
        <f t="shared" si="1340"/>
        <v>0</v>
      </c>
      <c r="BR745" s="62">
        <f t="shared" si="1341"/>
        <v>15</v>
      </c>
      <c r="BS745" s="62">
        <f t="shared" si="1342"/>
        <v>7</v>
      </c>
      <c r="BT745" s="62">
        <f t="shared" si="1343"/>
        <v>0</v>
      </c>
      <c r="BU745" s="62">
        <f t="shared" si="1344"/>
        <v>13</v>
      </c>
      <c r="BV745" s="62">
        <f t="shared" si="1345"/>
        <v>35</v>
      </c>
      <c r="BW745" s="62">
        <f t="shared" si="1346"/>
        <v>0</v>
      </c>
      <c r="BX745" s="62">
        <f t="shared" si="1347"/>
        <v>12</v>
      </c>
      <c r="BY745" s="62">
        <f t="shared" si="1348"/>
        <v>48</v>
      </c>
      <c r="BZ745" s="63">
        <f t="shared" si="1349"/>
        <v>0.60143518518518502</v>
      </c>
      <c r="CA745" s="63">
        <f t="shared" si="1350"/>
        <v>0.60699074074074066</v>
      </c>
      <c r="CB745" s="63">
        <f t="shared" si="1351"/>
        <v>0.59415509259259258</v>
      </c>
      <c r="CC745" s="63">
        <f t="shared" si="1352"/>
        <v>0.63998842592592586</v>
      </c>
      <c r="CD745" s="63">
        <f t="shared" si="1353"/>
        <v>0.61966435185185198</v>
      </c>
      <c r="CE745" s="63">
        <f t="shared" si="1354"/>
        <v>0.63008101851851861</v>
      </c>
      <c r="CF745" s="63">
        <f t="shared" si="1355"/>
        <v>0.63101851851851842</v>
      </c>
      <c r="CG745" s="63">
        <f t="shared" si="1356"/>
        <v>0.63032407407407398</v>
      </c>
      <c r="CH745" s="36"/>
      <c r="CI745" s="36"/>
      <c r="CJ745" s="36"/>
      <c r="CK745" s="36"/>
      <c r="CL745" s="60">
        <v>60</v>
      </c>
    </row>
    <row r="746" spans="1:90" ht="26.25" customHeight="1" x14ac:dyDescent="0.25">
      <c r="A746" s="37">
        <v>55</v>
      </c>
      <c r="E746" s="39"/>
      <c r="F746" s="42"/>
      <c r="G746" s="78">
        <v>256.02</v>
      </c>
      <c r="H746" s="41">
        <f t="shared" si="1393"/>
        <v>265.95999999999998</v>
      </c>
      <c r="I746" s="42">
        <v>265.81</v>
      </c>
      <c r="J746" s="43">
        <f t="shared" si="1386"/>
        <v>-7.4740102579537221E-4</v>
      </c>
      <c r="K746" s="44">
        <f t="shared" si="1387"/>
        <v>-0.19866666666666788</v>
      </c>
      <c r="L746" s="76" t="s">
        <v>481</v>
      </c>
      <c r="M746" s="127" t="s">
        <v>1229</v>
      </c>
      <c r="N746" s="46">
        <f t="shared" si="1309"/>
        <v>266.00866666666667</v>
      </c>
      <c r="O746" s="46">
        <f t="shared" ref="O746:O809" si="1408">0.09-0.17-0.03</f>
        <v>-0.11000000000000001</v>
      </c>
      <c r="P746" s="42">
        <v>266.12</v>
      </c>
      <c r="Q746" s="46">
        <f t="shared" si="1360"/>
        <v>9.8800000000000008</v>
      </c>
      <c r="R746" s="37">
        <v>256.10000000000002</v>
      </c>
      <c r="S746" s="46">
        <f t="shared" si="1361"/>
        <v>9.6859999999999999</v>
      </c>
      <c r="T746" s="40">
        <v>256.35000000000002</v>
      </c>
      <c r="U746" s="47" t="str">
        <f t="shared" si="1390"/>
        <v/>
      </c>
      <c r="V746" s="47" t="str">
        <f t="shared" si="1391"/>
        <v/>
      </c>
      <c r="W746" s="50"/>
      <c r="X746" s="50"/>
      <c r="Y746" s="50"/>
      <c r="Z746" s="50"/>
      <c r="AA746" s="50"/>
      <c r="AB746" s="50"/>
      <c r="AC746" s="50"/>
      <c r="AD746" s="50"/>
      <c r="AE746" s="51">
        <f t="shared" si="1311"/>
        <v>55</v>
      </c>
      <c r="AF746" s="51" t="str">
        <f t="shared" si="1312"/>
        <v/>
      </c>
      <c r="AG746" s="51" t="str">
        <f t="shared" si="1313"/>
        <v/>
      </c>
      <c r="AH746" s="51" t="str">
        <f t="shared" si="1314"/>
        <v/>
      </c>
      <c r="AI746" s="52">
        <f t="shared" si="1315"/>
        <v>265.95999999999998</v>
      </c>
      <c r="AJ746" s="51"/>
      <c r="AK746" s="53"/>
      <c r="AL746" s="52"/>
      <c r="AM746" s="53">
        <f t="shared" si="1320"/>
        <v>39</v>
      </c>
      <c r="AN746" s="53">
        <f>IF(AJ746&lt;&gt;"",IF(AJ746="o",VLOOKUP(AM746,OpenSect!$A$1:$D$11,2),IF(AJ746="u",VLOOKUP(AM746,UpHill!$A$1:$D$35,2),IF(AJ746="d",VLOOKUP(AM746,DownHill!$A$3:$D$29,2),IF(AJ746="f",VLOOKUP(AM746,FlatUnd!$A$2:$D$30,2),IF(AJ746="t",VLOOKUP(AM746,TimeAdd!$A$1:$D$176,2),IF(AJ746="l",VLOOKUP(AM746,SLimit!$A$1:$D$8,2),AN745)))))),AN745)</f>
        <v>44</v>
      </c>
      <c r="AO746" s="53">
        <f>IF(AJ746&lt;&gt;"",IF(AJ746="o",VLOOKUP(AM746,OpenSect!$A$1:$D$11,3),IF(AJ746="u",VLOOKUP(AM746,UpHill!$A$1:$D$35,3),IF(AJ746="d",VLOOKUP(AM746,DownHill!$A$3:$D$29,3),IF(AJ746="f",VLOOKUP(AM746,FlatUnd!$A$2:$D$30,3),IF(AJ746="t",VLOOKUP(AM746,TimeAdd!$A$1:$D$18,3),IF(AJ746="l",VLOOKUP(AM746,SLimit!$A$1:$D$8,3),AO745)))))),AO745)</f>
        <v>49</v>
      </c>
      <c r="AP746" s="53">
        <f>IF(AJ746&lt;&gt;"",IF(AJ746="o",VLOOKUP(AM746,OpenSect!$A$1:$D$11,4),IF(AJ746="u",VLOOKUP(AM746,UpHill!$A$1:$D$35,4),IF(AJ746="d",VLOOKUP(AM746,DownHill!$A$3:$D$29,4),IF(AJ746="f",VLOOKUP(AM746,FlatUnd!$A$2:$D$30,4),IF(AJ746="t",VLOOKUP(AM746,TimeAdd!$A$1:$D$18,4),IF(AJ746="l",VLOOKUP(AM746,SLimit!$A$1:$D$8,4),AP745)))))),AP745)</f>
        <v>52</v>
      </c>
      <c r="AQ746" s="53" t="str">
        <f t="shared" si="1321"/>
        <v>60</v>
      </c>
      <c r="AR746" s="54" t="str">
        <f t="shared" si="1322"/>
        <v>[Canon] Elandslaagte{ right}.</v>
      </c>
      <c r="AS746" s="55"/>
      <c r="AT746" s="55"/>
      <c r="AU746" s="56">
        <f>IF(GroupStTimes!$A$8=0,MIN(CB746,CD746,CF746),MIN(BZ746,CB746,CD746,CF746))</f>
        <v>0.59423611111111108</v>
      </c>
      <c r="AV746" s="56">
        <f>IF(GroupStTimes!$A$8=0,MAX(CC746,CE746,CG746),MAX(CA746,CC746,CE746,CG746))</f>
        <v>0.64006944444444436</v>
      </c>
      <c r="AW746" s="57" t="str">
        <f t="shared" si="1323"/>
        <v/>
      </c>
      <c r="AX746" s="58" t="str">
        <f t="shared" si="1324"/>
        <v/>
      </c>
      <c r="AY746" s="58" t="str">
        <f t="shared" si="1325"/>
        <v/>
      </c>
      <c r="AZ746" s="31">
        <f t="shared" si="1326"/>
        <v>254.79</v>
      </c>
      <c r="BA746" s="59">
        <f t="shared" si="1327"/>
        <v>0.58958333333333313</v>
      </c>
      <c r="BB746" s="59">
        <f t="shared" si="1328"/>
        <v>0.59513888888888877</v>
      </c>
      <c r="BC746" s="59">
        <f t="shared" si="1329"/>
        <v>0.58365740740740735</v>
      </c>
      <c r="BD746" s="59">
        <f t="shared" si="1330"/>
        <v>0.62949074074074063</v>
      </c>
      <c r="BE746" s="59">
        <f t="shared" si="1331"/>
        <v>0.61023148148148165</v>
      </c>
      <c r="BF746" s="59">
        <f t="shared" si="1332"/>
        <v>0.62064814814814828</v>
      </c>
      <c r="BG746" s="59">
        <f t="shared" si="1333"/>
        <v>0.62212962962962959</v>
      </c>
      <c r="BH746" s="59">
        <f t="shared" si="1334"/>
        <v>0.62143518518518515</v>
      </c>
      <c r="BI746" s="31">
        <f t="shared" si="1335"/>
        <v>11.169999999999987</v>
      </c>
      <c r="BJ746" s="61">
        <f t="shared" ref="BJ746:BM746" si="1409">IF($AJ745="t",IF(AM744=0,0,$BI746/AM744),IF(AM745=0,0,$BI746/AM745))</f>
        <v>0.28641025641025608</v>
      </c>
      <c r="BK746" s="61">
        <f t="shared" si="1409"/>
        <v>0.25386363636363607</v>
      </c>
      <c r="BL746" s="61">
        <f t="shared" si="1409"/>
        <v>0.22795918367346912</v>
      </c>
      <c r="BM746" s="61">
        <f t="shared" si="1409"/>
        <v>0.21480769230769206</v>
      </c>
      <c r="BN746" s="62">
        <f t="shared" si="1337"/>
        <v>0</v>
      </c>
      <c r="BO746" s="62">
        <f t="shared" si="1338"/>
        <v>17</v>
      </c>
      <c r="BP746" s="62">
        <f t="shared" si="1339"/>
        <v>11</v>
      </c>
      <c r="BQ746" s="62">
        <f t="shared" si="1340"/>
        <v>0</v>
      </c>
      <c r="BR746" s="62">
        <f t="shared" si="1341"/>
        <v>15</v>
      </c>
      <c r="BS746" s="62">
        <f t="shared" si="1342"/>
        <v>14</v>
      </c>
      <c r="BT746" s="62">
        <f t="shared" si="1343"/>
        <v>0</v>
      </c>
      <c r="BU746" s="62">
        <f t="shared" si="1344"/>
        <v>13</v>
      </c>
      <c r="BV746" s="62">
        <f t="shared" si="1345"/>
        <v>41</v>
      </c>
      <c r="BW746" s="62">
        <f t="shared" si="1346"/>
        <v>0</v>
      </c>
      <c r="BX746" s="62">
        <f t="shared" si="1347"/>
        <v>12</v>
      </c>
      <c r="BY746" s="62">
        <f t="shared" si="1348"/>
        <v>53</v>
      </c>
      <c r="BZ746" s="63">
        <f t="shared" si="1349"/>
        <v>0.60151620370370351</v>
      </c>
      <c r="CA746" s="63">
        <f t="shared" si="1350"/>
        <v>0.60707175925925916</v>
      </c>
      <c r="CB746" s="63">
        <f t="shared" si="1351"/>
        <v>0.59423611111111108</v>
      </c>
      <c r="CC746" s="63">
        <f t="shared" si="1352"/>
        <v>0.64006944444444436</v>
      </c>
      <c r="CD746" s="63">
        <f t="shared" si="1353"/>
        <v>0.61973379629629644</v>
      </c>
      <c r="CE746" s="63">
        <f t="shared" si="1354"/>
        <v>0.63015046296296306</v>
      </c>
      <c r="CF746" s="63">
        <f t="shared" si="1355"/>
        <v>0.63107638888888884</v>
      </c>
      <c r="CG746" s="63">
        <f t="shared" si="1356"/>
        <v>0.6303819444444444</v>
      </c>
      <c r="CH746" s="36"/>
      <c r="CI746" s="36"/>
      <c r="CJ746" s="36"/>
      <c r="CK746" s="36"/>
      <c r="CL746" s="60">
        <v>60</v>
      </c>
    </row>
    <row r="747" spans="1:90" ht="26.25" customHeight="1" x14ac:dyDescent="0.25">
      <c r="A747" s="37">
        <v>55</v>
      </c>
      <c r="E747" s="39"/>
      <c r="F747" s="42"/>
      <c r="G747" s="78">
        <v>256.06</v>
      </c>
      <c r="H747" s="41">
        <f t="shared" si="1393"/>
        <v>265.99</v>
      </c>
      <c r="I747" s="42">
        <v>265.83999999999997</v>
      </c>
      <c r="J747" s="43">
        <f t="shared" si="1386"/>
        <v>-7.7239442271038409E-4</v>
      </c>
      <c r="K747" s="44">
        <f t="shared" si="1387"/>
        <v>-0.20533333333332848</v>
      </c>
      <c r="L747" s="76" t="s">
        <v>482</v>
      </c>
      <c r="M747" s="127" t="s">
        <v>1229</v>
      </c>
      <c r="N747" s="46">
        <f t="shared" si="1309"/>
        <v>266.0453333333333</v>
      </c>
      <c r="O747" s="46">
        <f t="shared" si="1408"/>
        <v>-0.11000000000000001</v>
      </c>
      <c r="P747" s="42">
        <v>266.14999999999998</v>
      </c>
      <c r="Q747" s="46">
        <f t="shared" si="1360"/>
        <v>9.8800000000000008</v>
      </c>
      <c r="R747" s="37">
        <v>256.14</v>
      </c>
      <c r="S747" s="46">
        <f t="shared" si="1361"/>
        <v>9.6859999999999999</v>
      </c>
      <c r="T747" s="40">
        <v>256.39</v>
      </c>
      <c r="U747" s="47" t="str">
        <f t="shared" si="1390"/>
        <v/>
      </c>
      <c r="V747" s="47" t="str">
        <f t="shared" si="1391"/>
        <v/>
      </c>
      <c r="W747" s="50"/>
      <c r="X747" s="50"/>
      <c r="Y747" s="50"/>
      <c r="Z747" s="50"/>
      <c r="AA747" s="50"/>
      <c r="AB747" s="50"/>
      <c r="AC747" s="50"/>
      <c r="AD747" s="50"/>
      <c r="AE747" s="51">
        <f t="shared" si="1311"/>
        <v>55</v>
      </c>
      <c r="AF747" s="51" t="str">
        <f t="shared" si="1312"/>
        <v/>
      </c>
      <c r="AG747" s="51" t="str">
        <f t="shared" si="1313"/>
        <v/>
      </c>
      <c r="AH747" s="51" t="str">
        <f t="shared" si="1314"/>
        <v/>
      </c>
      <c r="AI747" s="52">
        <f t="shared" si="1315"/>
        <v>265.99</v>
      </c>
      <c r="AJ747" s="51"/>
      <c r="AK747" s="53"/>
      <c r="AL747" s="52"/>
      <c r="AM747" s="53">
        <f t="shared" si="1320"/>
        <v>39</v>
      </c>
      <c r="AN747" s="53">
        <f>IF(AJ747&lt;&gt;"",IF(AJ747="o",VLOOKUP(AM747,OpenSect!$A$1:$D$11,2),IF(AJ747="u",VLOOKUP(AM747,UpHill!$A$1:$D$35,2),IF(AJ747="d",VLOOKUP(AM747,DownHill!$A$3:$D$29,2),IF(AJ747="f",VLOOKUP(AM747,FlatUnd!$A$2:$D$30,2),IF(AJ747="t",VLOOKUP(AM747,TimeAdd!$A$1:$D$176,2),IF(AJ747="l",VLOOKUP(AM747,SLimit!$A$1:$D$8,2),AN746)))))),AN746)</f>
        <v>44</v>
      </c>
      <c r="AO747" s="53">
        <f>IF(AJ747&lt;&gt;"",IF(AJ747="o",VLOOKUP(AM747,OpenSect!$A$1:$D$11,3),IF(AJ747="u",VLOOKUP(AM747,UpHill!$A$1:$D$35,3),IF(AJ747="d",VLOOKUP(AM747,DownHill!$A$3:$D$29,3),IF(AJ747="f",VLOOKUP(AM747,FlatUnd!$A$2:$D$30,3),IF(AJ747="t",VLOOKUP(AM747,TimeAdd!$A$1:$D$18,3),IF(AJ747="l",VLOOKUP(AM747,SLimit!$A$1:$D$8,3),AO746)))))),AO746)</f>
        <v>49</v>
      </c>
      <c r="AP747" s="53">
        <f>IF(AJ747&lt;&gt;"",IF(AJ747="o",VLOOKUP(AM747,OpenSect!$A$1:$D$11,4),IF(AJ747="u",VLOOKUP(AM747,UpHill!$A$1:$D$35,4),IF(AJ747="d",VLOOKUP(AM747,DownHill!$A$3:$D$29,4),IF(AJ747="f",VLOOKUP(AM747,FlatUnd!$A$2:$D$30,4),IF(AJ747="t",VLOOKUP(AM747,TimeAdd!$A$1:$D$18,4),IF(AJ747="l",VLOOKUP(AM747,SLimit!$A$1:$D$8,4),AP746)))))),AP746)</f>
        <v>52</v>
      </c>
      <c r="AQ747" s="53" t="str">
        <f t="shared" si="1321"/>
        <v>60</v>
      </c>
      <c r="AR747" s="54" t="str">
        <f t="shared" si="1322"/>
        <v>[ Police ]{ right}.</v>
      </c>
      <c r="AS747" s="55"/>
      <c r="AT747" s="55"/>
      <c r="AU747" s="56">
        <f>IF(GroupStTimes!$A$8=0,MIN(CB747,CD747,CF747),MIN(BZ747,CB747,CD747,CF747))</f>
        <v>0.59425925925925915</v>
      </c>
      <c r="AV747" s="56">
        <f>IF(GroupStTimes!$A$8=0,MAX(CC747,CE747,CG747),MAX(CA747,CC747,CE747,CG747))</f>
        <v>0.64009259259259244</v>
      </c>
      <c r="AW747" s="57" t="str">
        <f t="shared" si="1323"/>
        <v/>
      </c>
      <c r="AX747" s="58" t="str">
        <f t="shared" si="1324"/>
        <v/>
      </c>
      <c r="AY747" s="58" t="str">
        <f t="shared" si="1325"/>
        <v/>
      </c>
      <c r="AZ747" s="31">
        <f t="shared" si="1326"/>
        <v>254.79</v>
      </c>
      <c r="BA747" s="59">
        <f t="shared" si="1327"/>
        <v>0.58958333333333313</v>
      </c>
      <c r="BB747" s="59">
        <f t="shared" si="1328"/>
        <v>0.59513888888888877</v>
      </c>
      <c r="BC747" s="59">
        <f t="shared" si="1329"/>
        <v>0.58365740740740735</v>
      </c>
      <c r="BD747" s="59">
        <f t="shared" si="1330"/>
        <v>0.62949074074074063</v>
      </c>
      <c r="BE747" s="59">
        <f t="shared" si="1331"/>
        <v>0.61023148148148165</v>
      </c>
      <c r="BF747" s="59">
        <f t="shared" si="1332"/>
        <v>0.62064814814814828</v>
      </c>
      <c r="BG747" s="59">
        <f t="shared" si="1333"/>
        <v>0.62212962962962959</v>
      </c>
      <c r="BH747" s="59">
        <f t="shared" si="1334"/>
        <v>0.62143518518518515</v>
      </c>
      <c r="BI747" s="31">
        <f t="shared" si="1335"/>
        <v>11.200000000000017</v>
      </c>
      <c r="BJ747" s="61">
        <f t="shared" ref="BJ747:BM747" si="1410">IF($AJ746="t",IF(AM745=0,0,$BI747/AM745),IF(AM746=0,0,$BI747/AM746))</f>
        <v>0.2871794871794876</v>
      </c>
      <c r="BK747" s="61">
        <f t="shared" si="1410"/>
        <v>0.25454545454545491</v>
      </c>
      <c r="BL747" s="61">
        <f t="shared" si="1410"/>
        <v>0.22857142857142893</v>
      </c>
      <c r="BM747" s="61">
        <f t="shared" si="1410"/>
        <v>0.2153846153846157</v>
      </c>
      <c r="BN747" s="62">
        <f t="shared" si="1337"/>
        <v>0</v>
      </c>
      <c r="BO747" s="62">
        <f t="shared" si="1338"/>
        <v>17</v>
      </c>
      <c r="BP747" s="62">
        <f t="shared" si="1339"/>
        <v>14</v>
      </c>
      <c r="BQ747" s="62">
        <f t="shared" si="1340"/>
        <v>0</v>
      </c>
      <c r="BR747" s="62">
        <f t="shared" si="1341"/>
        <v>15</v>
      </c>
      <c r="BS747" s="62">
        <f t="shared" si="1342"/>
        <v>16</v>
      </c>
      <c r="BT747" s="62">
        <f t="shared" si="1343"/>
        <v>0</v>
      </c>
      <c r="BU747" s="62">
        <f t="shared" si="1344"/>
        <v>13</v>
      </c>
      <c r="BV747" s="62">
        <f t="shared" si="1345"/>
        <v>43</v>
      </c>
      <c r="BW747" s="62">
        <f t="shared" si="1346"/>
        <v>0</v>
      </c>
      <c r="BX747" s="62">
        <f t="shared" si="1347"/>
        <v>12</v>
      </c>
      <c r="BY747" s="62">
        <f t="shared" si="1348"/>
        <v>55</v>
      </c>
      <c r="BZ747" s="63">
        <f t="shared" si="1349"/>
        <v>0.60155092592592574</v>
      </c>
      <c r="CA747" s="63">
        <f t="shared" si="1350"/>
        <v>0.60710648148148139</v>
      </c>
      <c r="CB747" s="63">
        <f t="shared" si="1351"/>
        <v>0.59425925925925915</v>
      </c>
      <c r="CC747" s="63">
        <f t="shared" si="1352"/>
        <v>0.64009259259259244</v>
      </c>
      <c r="CD747" s="63">
        <f t="shared" si="1353"/>
        <v>0.61975694444444462</v>
      </c>
      <c r="CE747" s="63">
        <f t="shared" si="1354"/>
        <v>0.63017361111111125</v>
      </c>
      <c r="CF747" s="63">
        <f t="shared" si="1355"/>
        <v>0.63109953703703703</v>
      </c>
      <c r="CG747" s="63">
        <f t="shared" si="1356"/>
        <v>0.63040509259259259</v>
      </c>
      <c r="CH747" s="36"/>
      <c r="CI747" s="36"/>
      <c r="CJ747" s="36"/>
      <c r="CK747" s="36"/>
      <c r="CL747" s="60">
        <v>60</v>
      </c>
    </row>
    <row r="748" spans="1:90" ht="60.75" x14ac:dyDescent="0.25">
      <c r="A748" s="37">
        <v>55</v>
      </c>
      <c r="B748" s="16" t="s">
        <v>444</v>
      </c>
      <c r="C748" s="37" t="s">
        <v>25</v>
      </c>
      <c r="D748" s="37">
        <v>30</v>
      </c>
      <c r="E748" s="39"/>
      <c r="F748" s="42"/>
      <c r="G748" s="78">
        <v>256.18</v>
      </c>
      <c r="H748" s="41">
        <f t="shared" si="1393"/>
        <v>266.12</v>
      </c>
      <c r="I748" s="42">
        <v>265.96999999999997</v>
      </c>
      <c r="J748" s="43">
        <f t="shared" si="1386"/>
        <v>-7.4695141056009291E-4</v>
      </c>
      <c r="K748" s="44">
        <f t="shared" si="1387"/>
        <v>-0.19866666666666788</v>
      </c>
      <c r="L748" s="76" t="s">
        <v>1261</v>
      </c>
      <c r="M748" s="127" t="s">
        <v>1229</v>
      </c>
      <c r="N748" s="46">
        <f t="shared" si="1309"/>
        <v>266.16866666666664</v>
      </c>
      <c r="O748" s="46">
        <f t="shared" si="1408"/>
        <v>-0.11000000000000001</v>
      </c>
      <c r="P748" s="42">
        <v>266.27999999999997</v>
      </c>
      <c r="Q748" s="46">
        <f t="shared" si="1360"/>
        <v>9.8800000000000008</v>
      </c>
      <c r="R748" s="37">
        <v>256.26</v>
      </c>
      <c r="S748" s="46">
        <f t="shared" si="1361"/>
        <v>9.6859999999999999</v>
      </c>
      <c r="T748" s="40">
        <v>256.51</v>
      </c>
      <c r="U748" s="47" t="str">
        <f t="shared" si="1390"/>
        <v/>
      </c>
      <c r="V748" s="47" t="str">
        <f t="shared" si="1391"/>
        <v/>
      </c>
      <c r="W748" s="50"/>
      <c r="X748" s="50"/>
      <c r="Y748" s="50"/>
      <c r="Z748" s="50"/>
      <c r="AA748" s="50"/>
      <c r="AB748" s="50"/>
      <c r="AC748" s="50"/>
      <c r="AD748" s="50"/>
      <c r="AE748" s="51">
        <f t="shared" si="1311"/>
        <v>55</v>
      </c>
      <c r="AF748" s="51" t="str">
        <f t="shared" si="1312"/>
        <v>F U</v>
      </c>
      <c r="AG748" s="51" t="str">
        <f t="shared" si="1313"/>
        <v>o</v>
      </c>
      <c r="AH748" s="51">
        <f t="shared" si="1314"/>
        <v>30</v>
      </c>
      <c r="AI748" s="52">
        <f t="shared" si="1315"/>
        <v>266.12</v>
      </c>
      <c r="AJ748" s="51"/>
      <c r="AK748" s="53"/>
      <c r="AL748" s="52"/>
      <c r="AM748" s="53">
        <f t="shared" si="1320"/>
        <v>39</v>
      </c>
      <c r="AN748" s="53">
        <f>IF(AJ748&lt;&gt;"",IF(AJ748="o",VLOOKUP(AM748,OpenSect!$A$1:$D$11,2),IF(AJ748="u",VLOOKUP(AM748,UpHill!$A$1:$D$35,2),IF(AJ748="d",VLOOKUP(AM748,DownHill!$A$3:$D$29,2),IF(AJ748="f",VLOOKUP(AM748,FlatUnd!$A$2:$D$30,2),IF(AJ748="t",VLOOKUP(AM748,TimeAdd!$A$1:$D$176,2),IF(AJ748="l",VLOOKUP(AM748,SLimit!$A$1:$D$8,2),AN747)))))),AN747)</f>
        <v>44</v>
      </c>
      <c r="AO748" s="53">
        <f>IF(AJ748&lt;&gt;"",IF(AJ748="o",VLOOKUP(AM748,OpenSect!$A$1:$D$11,3),IF(AJ748="u",VLOOKUP(AM748,UpHill!$A$1:$D$35,3),IF(AJ748="d",VLOOKUP(AM748,DownHill!$A$3:$D$29,3),IF(AJ748="f",VLOOKUP(AM748,FlatUnd!$A$2:$D$30,3),IF(AJ748="t",VLOOKUP(AM748,TimeAdd!$A$1:$D$18,3),IF(AJ748="l",VLOOKUP(AM748,SLimit!$A$1:$D$8,3),AO747)))))),AO747)</f>
        <v>49</v>
      </c>
      <c r="AP748" s="53">
        <f>IF(AJ748&lt;&gt;"",IF(AJ748="o",VLOOKUP(AM748,OpenSect!$A$1:$D$11,4),IF(AJ748="u",VLOOKUP(AM748,UpHill!$A$1:$D$35,4),IF(AJ748="d",VLOOKUP(AM748,DownHill!$A$3:$D$29,4),IF(AJ748="f",VLOOKUP(AM748,FlatUnd!$A$2:$D$30,4),IF(AJ748="t",VLOOKUP(AM748,TimeAdd!$A$1:$D$18,4),IF(AJ748="l",VLOOKUP(AM748,SLimit!$A$1:$D$8,4),AP747)))))),AP747)</f>
        <v>52</v>
      </c>
      <c r="AQ748" s="53" t="str">
        <f t="shared" si="1321"/>
        <v>60</v>
      </c>
      <c r="AR748" s="54" t="str">
        <f t="shared" si="1322"/>
        <v>R602 Glencoe, Dundee, Wasbank,Nkunzi.{ Turn RIGHT on R602. if alt route to N11 is used}</v>
      </c>
      <c r="AS748" s="55"/>
      <c r="AT748" s="55"/>
      <c r="AU748" s="56">
        <f>IF(GroupStTimes!$A$8=0,MIN(CB748,CD748,CF748),MIN(BZ748,CB748,CD748,CF748))</f>
        <v>0.59438657407407403</v>
      </c>
      <c r="AV748" s="56">
        <f>IF(GroupStTimes!$A$8=0,MAX(CC748,CE748,CG748),MAX(CA748,CC748,CE748,CG748))</f>
        <v>0.64021990740740731</v>
      </c>
      <c r="AW748" s="57" t="str">
        <f t="shared" si="1323"/>
        <v/>
      </c>
      <c r="AX748" s="58" t="str">
        <f t="shared" si="1324"/>
        <v/>
      </c>
      <c r="AY748" s="58" t="str">
        <f t="shared" si="1325"/>
        <v/>
      </c>
      <c r="AZ748" s="31">
        <f t="shared" si="1326"/>
        <v>254.79</v>
      </c>
      <c r="BA748" s="59">
        <f t="shared" si="1327"/>
        <v>0.58958333333333313</v>
      </c>
      <c r="BB748" s="59">
        <f t="shared" si="1328"/>
        <v>0.59513888888888877</v>
      </c>
      <c r="BC748" s="59">
        <f t="shared" si="1329"/>
        <v>0.58365740740740735</v>
      </c>
      <c r="BD748" s="59">
        <f t="shared" si="1330"/>
        <v>0.62949074074074063</v>
      </c>
      <c r="BE748" s="59">
        <f t="shared" si="1331"/>
        <v>0.61023148148148165</v>
      </c>
      <c r="BF748" s="59">
        <f t="shared" si="1332"/>
        <v>0.62064814814814828</v>
      </c>
      <c r="BG748" s="59">
        <f t="shared" si="1333"/>
        <v>0.62212962962962959</v>
      </c>
      <c r="BH748" s="59">
        <f t="shared" si="1334"/>
        <v>0.62143518518518515</v>
      </c>
      <c r="BI748" s="31">
        <f t="shared" si="1335"/>
        <v>11.330000000000013</v>
      </c>
      <c r="BJ748" s="61">
        <f t="shared" ref="BJ748:BM748" si="1411">IF($AJ747="t",IF(AM746=0,0,$BI748/AM746),IF(AM747=0,0,$BI748/AM747))</f>
        <v>0.29051282051282085</v>
      </c>
      <c r="BK748" s="61">
        <f t="shared" si="1411"/>
        <v>0.25750000000000028</v>
      </c>
      <c r="BL748" s="61">
        <f t="shared" si="1411"/>
        <v>0.23122448979591861</v>
      </c>
      <c r="BM748" s="61">
        <f t="shared" si="1411"/>
        <v>0.21788461538461562</v>
      </c>
      <c r="BN748" s="62">
        <f t="shared" si="1337"/>
        <v>0</v>
      </c>
      <c r="BO748" s="62">
        <f t="shared" si="1338"/>
        <v>17</v>
      </c>
      <c r="BP748" s="62">
        <f t="shared" si="1339"/>
        <v>26</v>
      </c>
      <c r="BQ748" s="62">
        <f t="shared" si="1340"/>
        <v>0</v>
      </c>
      <c r="BR748" s="62">
        <f t="shared" si="1341"/>
        <v>15</v>
      </c>
      <c r="BS748" s="62">
        <f t="shared" si="1342"/>
        <v>27</v>
      </c>
      <c r="BT748" s="62">
        <f t="shared" si="1343"/>
        <v>0</v>
      </c>
      <c r="BU748" s="62">
        <f t="shared" si="1344"/>
        <v>13</v>
      </c>
      <c r="BV748" s="62">
        <f t="shared" si="1345"/>
        <v>52</v>
      </c>
      <c r="BW748" s="62">
        <f t="shared" si="1346"/>
        <v>0</v>
      </c>
      <c r="BX748" s="62">
        <f t="shared" si="1347"/>
        <v>13</v>
      </c>
      <c r="BY748" s="62">
        <f t="shared" si="1348"/>
        <v>4</v>
      </c>
      <c r="BZ748" s="63">
        <f t="shared" si="1349"/>
        <v>0.60168981481481465</v>
      </c>
      <c r="CA748" s="63">
        <f t="shared" si="1350"/>
        <v>0.6072453703703703</v>
      </c>
      <c r="CB748" s="63">
        <f t="shared" si="1351"/>
        <v>0.59438657407407403</v>
      </c>
      <c r="CC748" s="63">
        <f t="shared" si="1352"/>
        <v>0.64021990740740731</v>
      </c>
      <c r="CD748" s="63">
        <f t="shared" si="1353"/>
        <v>0.61986111111111131</v>
      </c>
      <c r="CE748" s="63">
        <f t="shared" si="1354"/>
        <v>0.63027777777777794</v>
      </c>
      <c r="CF748" s="63">
        <f t="shared" si="1355"/>
        <v>0.63120370370370371</v>
      </c>
      <c r="CG748" s="63">
        <f t="shared" si="1356"/>
        <v>0.63050925925925927</v>
      </c>
      <c r="CH748" s="36"/>
      <c r="CI748" s="36"/>
      <c r="CJ748" s="36"/>
      <c r="CK748" s="36"/>
      <c r="CL748" s="60">
        <v>60</v>
      </c>
    </row>
    <row r="749" spans="1:90" ht="26.25" customHeight="1" x14ac:dyDescent="0.25">
      <c r="A749" s="37">
        <v>79</v>
      </c>
      <c r="E749" s="39"/>
      <c r="F749" s="42"/>
      <c r="G749" s="42">
        <v>266.43</v>
      </c>
      <c r="H749" s="41">
        <f t="shared" si="1393"/>
        <v>266.22000000000003</v>
      </c>
      <c r="I749" s="42">
        <v>266.12</v>
      </c>
      <c r="J749" s="43">
        <f t="shared" si="1386"/>
        <v>-7.5154065834957394E-4</v>
      </c>
      <c r="K749" s="44">
        <f t="shared" si="1387"/>
        <v>-0.19999999999998863</v>
      </c>
      <c r="L749" s="76" t="s">
        <v>1270</v>
      </c>
      <c r="M749" s="127" t="s">
        <v>1229</v>
      </c>
      <c r="N749" s="46">
        <f t="shared" si="1309"/>
        <v>266.32</v>
      </c>
      <c r="O749" s="46">
        <f t="shared" si="1408"/>
        <v>-0.11000000000000001</v>
      </c>
      <c r="P749" s="42">
        <v>266.43</v>
      </c>
      <c r="Q749" s="46"/>
      <c r="R749" s="37"/>
      <c r="S749" s="46"/>
      <c r="T749" s="40"/>
      <c r="U749" s="47" t="str">
        <f t="shared" ref="U749:U805" si="1412">IF(W749="","",IF(Y749="",W749,IF(AA749&lt;1,ROUND((Y749+W749)/2,5),IF(AC749&lt;1,ROUND((Y749+AA749+W749)/3,5),ROUND((Y749+AA749+AC749+W749)/4,5)))))</f>
        <v/>
      </c>
      <c r="V749" s="47" t="str">
        <f t="shared" ref="V749:V805" si="1413">IF(X749="","",IF(Z749&lt;1,ROUND(X749,5),IF(AB749&lt;1,ROUND((X749+Z749)/2,5),IF(AD749&lt;1,ROUND((X749+Z749+AB749)/3,5),ROUND((X749+Z749+AB749+AD749)/4,5)))))</f>
        <v/>
      </c>
      <c r="W749" s="50"/>
      <c r="X749" s="50"/>
      <c r="Y749" s="50"/>
      <c r="Z749" s="50"/>
      <c r="AA749" s="50"/>
      <c r="AB749" s="50"/>
      <c r="AC749" s="50"/>
      <c r="AD749" s="50"/>
      <c r="AE749" s="51">
        <f t="shared" si="1311"/>
        <v>79</v>
      </c>
      <c r="AF749" s="51" t="str">
        <f t="shared" si="1312"/>
        <v/>
      </c>
      <c r="AG749" s="51" t="str">
        <f t="shared" si="1313"/>
        <v/>
      </c>
      <c r="AH749" s="51" t="str">
        <f t="shared" si="1314"/>
        <v/>
      </c>
      <c r="AI749" s="52">
        <f t="shared" si="1315"/>
        <v>266.22000000000003</v>
      </c>
      <c r="AJ749" s="51"/>
      <c r="AK749" s="53"/>
      <c r="AL749" s="52"/>
      <c r="AM749" s="53">
        <f t="shared" si="1320"/>
        <v>39</v>
      </c>
      <c r="AN749" s="53">
        <f>IF(AJ749&lt;&gt;"",IF(AJ749="o",VLOOKUP(AM749,OpenSect!$A$1:$D$11,2),IF(AJ749="u",VLOOKUP(AM749,UpHill!$A$1:$D$35,2),IF(AJ749="d",VLOOKUP(AM749,DownHill!$A$3:$D$29,2),IF(AJ749="f",VLOOKUP(AM749,FlatUnd!$A$2:$D$30,2),IF(AJ749="t",VLOOKUP(AM749,TimeAdd!$A$1:$D$176,2),IF(AJ749="l",VLOOKUP(AM749,SLimit!$A$1:$D$8,2),AN748)))))),AN748)</f>
        <v>44</v>
      </c>
      <c r="AO749" s="53">
        <f>IF(AJ749&lt;&gt;"",IF(AJ749="o",VLOOKUP(AM749,OpenSect!$A$1:$D$11,3),IF(AJ749="u",VLOOKUP(AM749,UpHill!$A$1:$D$35,3),IF(AJ749="d",VLOOKUP(AM749,DownHill!$A$3:$D$29,3),IF(AJ749="f",VLOOKUP(AM749,FlatUnd!$A$2:$D$30,3),IF(AJ749="t",VLOOKUP(AM749,TimeAdd!$A$1:$D$18,3),IF(AJ749="l",VLOOKUP(AM749,SLimit!$A$1:$D$8,3),AO748)))))),AO748)</f>
        <v>49</v>
      </c>
      <c r="AP749" s="53">
        <f>IF(AJ749&lt;&gt;"",IF(AJ749="o",VLOOKUP(AM749,OpenSect!$A$1:$D$11,4),IF(AJ749="u",VLOOKUP(AM749,UpHill!$A$1:$D$35,4),IF(AJ749="d",VLOOKUP(AM749,DownHill!$A$3:$D$29,4),IF(AJ749="f",VLOOKUP(AM749,FlatUnd!$A$2:$D$30,4),IF(AJ749="t",VLOOKUP(AM749,TimeAdd!$A$1:$D$18,4),IF(AJ749="l",VLOOKUP(AM749,SLimit!$A$1:$D$8,4),AP748)))))),AP748)</f>
        <v>52</v>
      </c>
      <c r="AQ749" s="53" t="str">
        <f t="shared" si="1321"/>
        <v>60</v>
      </c>
      <c r="AR749" s="54" t="str">
        <f t="shared" si="1322"/>
        <v>27,6 km plate.</v>
      </c>
      <c r="AS749" s="55"/>
      <c r="AT749" s="55"/>
      <c r="AU749" s="56">
        <f>IF(GroupStTimes!$A$8=0,MIN(CB749,CD749,CF749),MIN(BZ749,CB749,CD749,CF749))</f>
        <v>0.59447916666666656</v>
      </c>
      <c r="AV749" s="56">
        <f>IF(GroupStTimes!$A$8=0,MAX(CC749,CE749,CG749),MAX(CA749,CC749,CE749,CG749))</f>
        <v>0.64031249999999984</v>
      </c>
      <c r="AW749" s="57" t="str">
        <f t="shared" si="1323"/>
        <v/>
      </c>
      <c r="AX749" s="58" t="str">
        <f t="shared" si="1324"/>
        <v/>
      </c>
      <c r="AY749" s="58" t="str">
        <f t="shared" si="1325"/>
        <v/>
      </c>
      <c r="AZ749" s="31">
        <f t="shared" si="1326"/>
        <v>254.79</v>
      </c>
      <c r="BA749" s="59">
        <f t="shared" si="1327"/>
        <v>0.58958333333333313</v>
      </c>
      <c r="BB749" s="59">
        <f t="shared" si="1328"/>
        <v>0.59513888888888877</v>
      </c>
      <c r="BC749" s="59">
        <f t="shared" si="1329"/>
        <v>0.58365740740740735</v>
      </c>
      <c r="BD749" s="59">
        <f t="shared" si="1330"/>
        <v>0.62949074074074063</v>
      </c>
      <c r="BE749" s="59">
        <f t="shared" si="1331"/>
        <v>0.61023148148148165</v>
      </c>
      <c r="BF749" s="59">
        <f t="shared" si="1332"/>
        <v>0.62064814814814828</v>
      </c>
      <c r="BG749" s="59">
        <f t="shared" si="1333"/>
        <v>0.62212962962962959</v>
      </c>
      <c r="BH749" s="59">
        <f t="shared" si="1334"/>
        <v>0.62143518518518515</v>
      </c>
      <c r="BI749" s="31">
        <f t="shared" si="1335"/>
        <v>11.430000000000035</v>
      </c>
      <c r="BJ749" s="61">
        <f t="shared" ref="BJ749:BM749" si="1414">IF($AJ748="t",IF(AM747=0,0,$BI749/AM747),IF(AM748=0,0,$BI749/AM748))</f>
        <v>0.29307692307692396</v>
      </c>
      <c r="BK749" s="61">
        <f t="shared" si="1414"/>
        <v>0.2597727272727281</v>
      </c>
      <c r="BL749" s="61">
        <f t="shared" si="1414"/>
        <v>0.23326530612244969</v>
      </c>
      <c r="BM749" s="61">
        <f t="shared" si="1414"/>
        <v>0.21980769230769298</v>
      </c>
      <c r="BN749" s="62">
        <f t="shared" si="1337"/>
        <v>0</v>
      </c>
      <c r="BO749" s="62">
        <f t="shared" si="1338"/>
        <v>17</v>
      </c>
      <c r="BP749" s="62">
        <f t="shared" si="1339"/>
        <v>35</v>
      </c>
      <c r="BQ749" s="62">
        <f t="shared" si="1340"/>
        <v>0</v>
      </c>
      <c r="BR749" s="62">
        <f t="shared" si="1341"/>
        <v>15</v>
      </c>
      <c r="BS749" s="62">
        <f t="shared" si="1342"/>
        <v>35</v>
      </c>
      <c r="BT749" s="62">
        <f t="shared" si="1343"/>
        <v>0</v>
      </c>
      <c r="BU749" s="62">
        <f t="shared" si="1344"/>
        <v>13</v>
      </c>
      <c r="BV749" s="62">
        <f t="shared" si="1345"/>
        <v>60</v>
      </c>
      <c r="BW749" s="62">
        <f t="shared" si="1346"/>
        <v>0</v>
      </c>
      <c r="BX749" s="62">
        <f t="shared" si="1347"/>
        <v>13</v>
      </c>
      <c r="BY749" s="62">
        <f t="shared" si="1348"/>
        <v>11</v>
      </c>
      <c r="BZ749" s="63">
        <f t="shared" si="1349"/>
        <v>0.60179398148148122</v>
      </c>
      <c r="CA749" s="63">
        <f t="shared" si="1350"/>
        <v>0.60734953703703687</v>
      </c>
      <c r="CB749" s="63">
        <f t="shared" si="1351"/>
        <v>0.59447916666666656</v>
      </c>
      <c r="CC749" s="63">
        <f t="shared" si="1352"/>
        <v>0.64031249999999984</v>
      </c>
      <c r="CD749" s="63">
        <f t="shared" si="1353"/>
        <v>0.61995370370370384</v>
      </c>
      <c r="CE749" s="63">
        <f t="shared" si="1354"/>
        <v>0.63037037037037047</v>
      </c>
      <c r="CF749" s="63">
        <f t="shared" si="1355"/>
        <v>0.63128472222222221</v>
      </c>
      <c r="CG749" s="63">
        <f t="shared" si="1356"/>
        <v>0.63059027777777776</v>
      </c>
      <c r="CH749" s="36"/>
      <c r="CI749" s="36"/>
      <c r="CJ749" s="36"/>
      <c r="CK749" s="36"/>
      <c r="CL749" s="60">
        <v>60</v>
      </c>
    </row>
    <row r="750" spans="1:90" ht="26.25" customHeight="1" x14ac:dyDescent="0.25">
      <c r="A750" s="37">
        <v>79</v>
      </c>
      <c r="C750" s="37" t="s">
        <v>67</v>
      </c>
      <c r="D750" s="37">
        <v>40</v>
      </c>
      <c r="E750" s="39"/>
      <c r="F750" s="42"/>
      <c r="G750" s="42">
        <v>266.58</v>
      </c>
      <c r="H750" s="41">
        <f t="shared" si="1393"/>
        <v>266.37</v>
      </c>
      <c r="I750" s="42">
        <v>266.27</v>
      </c>
      <c r="J750" s="43">
        <f t="shared" si="1386"/>
        <v>-7.5111728696431682E-4</v>
      </c>
      <c r="K750" s="44">
        <f t="shared" si="1387"/>
        <v>-0.19999999999998863</v>
      </c>
      <c r="L750" s="76" t="s">
        <v>1271</v>
      </c>
      <c r="M750" s="127" t="s">
        <v>1229</v>
      </c>
      <c r="N750" s="46">
        <f t="shared" si="1309"/>
        <v>266.46999999999997</v>
      </c>
      <c r="O750" s="46">
        <f t="shared" si="1408"/>
        <v>-0.11000000000000001</v>
      </c>
      <c r="P750" s="42">
        <v>266.58</v>
      </c>
      <c r="Q750" s="46"/>
      <c r="R750" s="37"/>
      <c r="S750" s="46"/>
      <c r="T750" s="40"/>
      <c r="U750" s="47" t="str">
        <f t="shared" si="1412"/>
        <v/>
      </c>
      <c r="V750" s="47" t="str">
        <f t="shared" si="1413"/>
        <v/>
      </c>
      <c r="W750" s="50"/>
      <c r="X750" s="50"/>
      <c r="Y750" s="50"/>
      <c r="Z750" s="50"/>
      <c r="AA750" s="50"/>
      <c r="AB750" s="50"/>
      <c r="AC750" s="50"/>
      <c r="AD750" s="50"/>
      <c r="AE750" s="51">
        <f t="shared" si="1311"/>
        <v>79</v>
      </c>
      <c r="AF750" s="51" t="str">
        <f t="shared" si="1312"/>
        <v/>
      </c>
      <c r="AG750" s="51" t="str">
        <f t="shared" si="1313"/>
        <v>d</v>
      </c>
      <c r="AH750" s="51">
        <f t="shared" si="1314"/>
        <v>40</v>
      </c>
      <c r="AI750" s="52">
        <f t="shared" si="1315"/>
        <v>266.37</v>
      </c>
      <c r="AJ750" s="51"/>
      <c r="AK750" s="53"/>
      <c r="AL750" s="52"/>
      <c r="AM750" s="53">
        <f t="shared" si="1320"/>
        <v>39</v>
      </c>
      <c r="AN750" s="53">
        <f>IF(AJ750&lt;&gt;"",IF(AJ750="o",VLOOKUP(AM750,OpenSect!$A$1:$D$11,2),IF(AJ750="u",VLOOKUP(AM750,UpHill!$A$1:$D$35,2),IF(AJ750="d",VLOOKUP(AM750,DownHill!$A$3:$D$29,2),IF(AJ750="f",VLOOKUP(AM750,FlatUnd!$A$2:$D$30,2),IF(AJ750="t",VLOOKUP(AM750,TimeAdd!$A$1:$D$176,2),IF(AJ750="l",VLOOKUP(AM750,SLimit!$A$1:$D$8,2),AN749)))))),AN749)</f>
        <v>44</v>
      </c>
      <c r="AO750" s="53">
        <f>IF(AJ750&lt;&gt;"",IF(AJ750="o",VLOOKUP(AM750,OpenSect!$A$1:$D$11,3),IF(AJ750="u",VLOOKUP(AM750,UpHill!$A$1:$D$35,3),IF(AJ750="d",VLOOKUP(AM750,DownHill!$A$3:$D$29,3),IF(AJ750="f",VLOOKUP(AM750,FlatUnd!$A$2:$D$30,3),IF(AJ750="t",VLOOKUP(AM750,TimeAdd!$A$1:$D$18,3),IF(AJ750="l",VLOOKUP(AM750,SLimit!$A$1:$D$8,3),AO749)))))),AO749)</f>
        <v>49</v>
      </c>
      <c r="AP750" s="53">
        <f>IF(AJ750&lt;&gt;"",IF(AJ750="o",VLOOKUP(AM750,OpenSect!$A$1:$D$11,4),IF(AJ750="u",VLOOKUP(AM750,UpHill!$A$1:$D$35,4),IF(AJ750="d",VLOOKUP(AM750,DownHill!$A$3:$D$29,4),IF(AJ750="f",VLOOKUP(AM750,FlatUnd!$A$2:$D$30,4),IF(AJ750="t",VLOOKUP(AM750,TimeAdd!$A$1:$D$18,4),IF(AJ750="l",VLOOKUP(AM750,SLimit!$A$1:$D$8,4),AP749)))))),AP749)</f>
        <v>52</v>
      </c>
      <c r="AQ750" s="53" t="str">
        <f t="shared" si="1321"/>
        <v>60</v>
      </c>
      <c r="AR750" s="54" t="str">
        <f t="shared" si="1322"/>
        <v>N11 Newcastle 75</v>
      </c>
      <c r="AS750" s="55"/>
      <c r="AT750" s="55"/>
      <c r="AU750" s="56">
        <f>IF(GroupStTimes!$A$8=0,MIN(CB750,CD750,CF750),MIN(BZ750,CB750,CD750,CF750))</f>
        <v>0.59461805555555547</v>
      </c>
      <c r="AV750" s="56">
        <f>IF(GroupStTimes!$A$8=0,MAX(CC750,CE750,CG750),MAX(CA750,CC750,CE750,CG750))</f>
        <v>0.64045138888888875</v>
      </c>
      <c r="AW750" s="57" t="str">
        <f t="shared" si="1323"/>
        <v/>
      </c>
      <c r="AX750" s="58" t="str">
        <f t="shared" si="1324"/>
        <v/>
      </c>
      <c r="AY750" s="58" t="str">
        <f t="shared" si="1325"/>
        <v/>
      </c>
      <c r="AZ750" s="31">
        <f t="shared" si="1326"/>
        <v>254.79</v>
      </c>
      <c r="BA750" s="59">
        <f t="shared" si="1327"/>
        <v>0.58958333333333313</v>
      </c>
      <c r="BB750" s="59">
        <f t="shared" si="1328"/>
        <v>0.59513888888888877</v>
      </c>
      <c r="BC750" s="59">
        <f t="shared" si="1329"/>
        <v>0.58365740740740735</v>
      </c>
      <c r="BD750" s="59">
        <f t="shared" si="1330"/>
        <v>0.62949074074074063</v>
      </c>
      <c r="BE750" s="59">
        <f t="shared" si="1331"/>
        <v>0.61023148148148165</v>
      </c>
      <c r="BF750" s="59">
        <f t="shared" si="1332"/>
        <v>0.62064814814814828</v>
      </c>
      <c r="BG750" s="59">
        <f t="shared" si="1333"/>
        <v>0.62212962962962959</v>
      </c>
      <c r="BH750" s="59">
        <f t="shared" si="1334"/>
        <v>0.62143518518518515</v>
      </c>
      <c r="BI750" s="31">
        <f t="shared" si="1335"/>
        <v>11.580000000000013</v>
      </c>
      <c r="BJ750" s="61">
        <f t="shared" ref="BJ750:BM750" si="1415">IF($AJ749="t",IF(AM748=0,0,$BI750/AM748),IF(AM749=0,0,$BI750/AM749))</f>
        <v>0.29692307692307723</v>
      </c>
      <c r="BK750" s="61">
        <f t="shared" si="1415"/>
        <v>0.26318181818181846</v>
      </c>
      <c r="BL750" s="61">
        <f t="shared" si="1415"/>
        <v>0.23632653061224515</v>
      </c>
      <c r="BM750" s="61">
        <f t="shared" si="1415"/>
        <v>0.22269230769230794</v>
      </c>
      <c r="BN750" s="62">
        <f t="shared" si="1337"/>
        <v>0</v>
      </c>
      <c r="BO750" s="62">
        <f t="shared" si="1338"/>
        <v>17</v>
      </c>
      <c r="BP750" s="62">
        <f t="shared" si="1339"/>
        <v>49</v>
      </c>
      <c r="BQ750" s="62">
        <f t="shared" si="1340"/>
        <v>0</v>
      </c>
      <c r="BR750" s="62">
        <f t="shared" si="1341"/>
        <v>15</v>
      </c>
      <c r="BS750" s="62">
        <f t="shared" si="1342"/>
        <v>47</v>
      </c>
      <c r="BT750" s="62">
        <f t="shared" si="1343"/>
        <v>0</v>
      </c>
      <c r="BU750" s="62">
        <f t="shared" si="1344"/>
        <v>14</v>
      </c>
      <c r="BV750" s="62">
        <f t="shared" si="1345"/>
        <v>11</v>
      </c>
      <c r="BW750" s="62">
        <f t="shared" si="1346"/>
        <v>0</v>
      </c>
      <c r="BX750" s="62">
        <f t="shared" si="1347"/>
        <v>13</v>
      </c>
      <c r="BY750" s="62">
        <f t="shared" si="1348"/>
        <v>22</v>
      </c>
      <c r="BZ750" s="63">
        <f t="shared" si="1349"/>
        <v>0.60195601851851832</v>
      </c>
      <c r="CA750" s="63">
        <f t="shared" si="1350"/>
        <v>0.60751157407407397</v>
      </c>
      <c r="CB750" s="63">
        <f t="shared" si="1351"/>
        <v>0.59461805555555547</v>
      </c>
      <c r="CC750" s="63">
        <f t="shared" si="1352"/>
        <v>0.64045138888888875</v>
      </c>
      <c r="CD750" s="63">
        <f t="shared" si="1353"/>
        <v>0.62008101851851871</v>
      </c>
      <c r="CE750" s="63">
        <f t="shared" si="1354"/>
        <v>0.63049768518518534</v>
      </c>
      <c r="CF750" s="63">
        <f t="shared" si="1355"/>
        <v>0.63141203703703697</v>
      </c>
      <c r="CG750" s="63">
        <f t="shared" si="1356"/>
        <v>0.63071759259259252</v>
      </c>
      <c r="CH750" s="36"/>
      <c r="CI750" s="36"/>
      <c r="CJ750" s="36"/>
      <c r="CK750" s="36"/>
      <c r="CL750" s="60">
        <v>60</v>
      </c>
    </row>
    <row r="751" spans="1:90" ht="40.5" x14ac:dyDescent="0.25">
      <c r="A751" s="37">
        <v>79</v>
      </c>
      <c r="B751" s="37"/>
      <c r="E751" s="39"/>
      <c r="F751" s="44"/>
      <c r="G751" s="44">
        <v>266.70999999999998</v>
      </c>
      <c r="H751" s="41">
        <f t="shared" si="1393"/>
        <v>266.5</v>
      </c>
      <c r="I751" s="42">
        <v>266.39999999999998</v>
      </c>
      <c r="J751" s="43">
        <f t="shared" ref="J751:J752" si="1416">IF(N751="","",IF((I751-$I$4)=0,0,((I751-$I$4-(N751-$N$4))/(I751-$I$4))))</f>
        <v>-7.5075075075070814E-4</v>
      </c>
      <c r="K751" s="44">
        <f t="shared" ref="K751:K752" si="1417">(I751-$I$5)-(N751-$N$5)</f>
        <v>-0.19999999999998863</v>
      </c>
      <c r="L751" s="91" t="s">
        <v>1518</v>
      </c>
      <c r="M751" s="127" t="s">
        <v>1229</v>
      </c>
      <c r="N751" s="46">
        <f t="shared" si="1309"/>
        <v>266.59999999999997</v>
      </c>
      <c r="O751" s="46">
        <f t="shared" si="1408"/>
        <v>-0.11000000000000001</v>
      </c>
      <c r="P751" s="44">
        <v>266.70999999999998</v>
      </c>
      <c r="Q751" s="46"/>
      <c r="R751" s="37"/>
      <c r="S751" s="46"/>
      <c r="T751" s="40"/>
      <c r="U751" s="47" t="str">
        <f t="shared" si="1412"/>
        <v/>
      </c>
      <c r="V751" s="47" t="str">
        <f t="shared" si="1413"/>
        <v/>
      </c>
      <c r="W751" s="50"/>
      <c r="X751" s="50"/>
      <c r="Y751" s="50"/>
      <c r="Z751" s="50"/>
      <c r="AA751" s="50"/>
      <c r="AB751" s="50"/>
      <c r="AC751" s="50"/>
      <c r="AD751" s="50"/>
      <c r="AE751" s="51">
        <f t="shared" ref="AE751:AE814" si="1418">IF(A751="","",A751)</f>
        <v>79</v>
      </c>
      <c r="AF751" s="51" t="str">
        <f t="shared" ref="AF751:AF814" si="1419">IF(B751="","",B751)</f>
        <v/>
      </c>
      <c r="AG751" s="51" t="str">
        <f t="shared" ref="AG751:AG814" si="1420">IF(C751="","",C751)</f>
        <v/>
      </c>
      <c r="AH751" s="51" t="str">
        <f t="shared" ref="AH751:AH814" si="1421">IF(D751="","",D751)</f>
        <v/>
      </c>
      <c r="AI751" s="52">
        <f t="shared" ref="AI751:AI814" si="1422">H751</f>
        <v>266.5</v>
      </c>
      <c r="AJ751" s="51"/>
      <c r="AK751" s="53"/>
      <c r="AL751" s="52"/>
      <c r="AM751" s="53">
        <f t="shared" ref="AM751:AM814" si="1423">IF(OR(AJ751="",AJ751="m"),AM750,IF(AH751&lt;&gt;"",AH751,""))</f>
        <v>39</v>
      </c>
      <c r="AN751" s="53">
        <f>IF(AJ751&lt;&gt;"",IF(AJ751="o",VLOOKUP(AM751,OpenSect!$A$1:$D$11,2),IF(AJ751="u",VLOOKUP(AM751,UpHill!$A$1:$D$35,2),IF(AJ751="d",VLOOKUP(AM751,DownHill!$A$3:$D$29,2),IF(AJ751="f",VLOOKUP(AM751,FlatUnd!$A$2:$D$30,2),IF(AJ751="t",VLOOKUP(AM751,TimeAdd!$A$1:$D$176,2),IF(AJ751="l",VLOOKUP(AM751,SLimit!$A$1:$D$8,2),AN750)))))),AN750)</f>
        <v>44</v>
      </c>
      <c r="AO751" s="53">
        <f>IF(AJ751&lt;&gt;"",IF(AJ751="o",VLOOKUP(AM751,OpenSect!$A$1:$D$11,3),IF(AJ751="u",VLOOKUP(AM751,UpHill!$A$1:$D$35,3),IF(AJ751="d",VLOOKUP(AM751,DownHill!$A$3:$D$29,3),IF(AJ751="f",VLOOKUP(AM751,FlatUnd!$A$2:$D$30,3),IF(AJ751="t",VLOOKUP(AM751,TimeAdd!$A$1:$D$18,3),IF(AJ751="l",VLOOKUP(AM751,SLimit!$A$1:$D$8,3),AO750)))))),AO750)</f>
        <v>49</v>
      </c>
      <c r="AP751" s="53">
        <f>IF(AJ751&lt;&gt;"",IF(AJ751="o",VLOOKUP(AM751,OpenSect!$A$1:$D$11,4),IF(AJ751="u",VLOOKUP(AM751,UpHill!$A$1:$D$35,4),IF(AJ751="d",VLOOKUP(AM751,DownHill!$A$3:$D$29,4),IF(AJ751="f",VLOOKUP(AM751,FlatUnd!$A$2:$D$30,4),IF(AJ751="t",VLOOKUP(AM751,TimeAdd!$A$1:$D$18,4),IF(AJ751="l",VLOOKUP(AM751,SLimit!$A$1:$D$8,4),AP750)))))),AP750)</f>
        <v>52</v>
      </c>
      <c r="AQ751" s="53" t="str">
        <f t="shared" ref="AQ751:AQ814" si="1424">M751</f>
        <v>60</v>
      </c>
      <c r="AR751" s="54" t="str">
        <f t="shared" ref="AR751:AR814" si="1425">L751</f>
        <v>White Marker in Field SOR on Road. START of REGULARATY.</v>
      </c>
      <c r="AS751" s="55"/>
      <c r="AT751" s="55"/>
      <c r="AU751" s="56">
        <f>IF(GroupStTimes!$A$8=0,MIN(CB751,CD751,CF751),MIN(BZ751,CB751,CD751,CF751))</f>
        <v>0.59474537037037034</v>
      </c>
      <c r="AV751" s="56">
        <f>IF(GroupStTimes!$A$8=0,MAX(CC751,CE751,CG751),MAX(CA751,CC751,CE751,CG751))</f>
        <v>0.64057870370370362</v>
      </c>
      <c r="AW751" s="57" t="str">
        <f t="shared" ref="AW751:AW814" si="1426">IF(U751="","",CONCATENATE(FIXED(U751,5),"  ",FIXED(V751,5)))</f>
        <v/>
      </c>
      <c r="AX751" s="58" t="str">
        <f t="shared" ref="AX751:AX814" si="1427">IF(AJ751="m",ROUND(W751,5),"")</f>
        <v/>
      </c>
      <c r="AY751" s="58" t="str">
        <f t="shared" ref="AY751:AY814" si="1428">IF(AJ751="m",ROUND(X751,5),"")</f>
        <v/>
      </c>
      <c r="AZ751" s="31">
        <f t="shared" ref="AZ751:AZ814" si="1429">IF(AND(AM750=AM749,AN750=AN749,AO750=AO749,AP750=AP749,AJ751&lt;&gt;"t"),AZ750,IF(AJ751="t",AI751,AI750))</f>
        <v>254.79</v>
      </c>
      <c r="BA751" s="59">
        <f t="shared" ref="BA751:BA814" si="1430">IF(AND($AM750=$AM749,$AN750=AN749,$AO750=$AO749,$AP750=$AP749,$AJ751&lt;&gt;"t"),BA750,BZ750)</f>
        <v>0.58958333333333313</v>
      </c>
      <c r="BB751" s="59">
        <f t="shared" ref="BB751:BB814" si="1431">IF(AND($AM750=$AM749,$AN750=AN749,$AO750=$AO749,$AP750=$AP749,$AJ751&lt;&gt;"t"),BB750,CA750)</f>
        <v>0.59513888888888877</v>
      </c>
      <c r="BC751" s="59">
        <f t="shared" ref="BC751:BC814" si="1432">IF(AND($AM750=$AM749,$AN750=AN749,$AO750=$AO749,$AP750=$AP749,$AJ751&lt;&gt;"t"),BC750,CB750)</f>
        <v>0.58365740740740735</v>
      </c>
      <c r="BD751" s="59">
        <f t="shared" ref="BD751:BD814" si="1433">IF(AND($AM750=$AM749,$AN750=AN749,$AO750=$AO749,$AP750=$AP749,$AJ751&lt;&gt;"t"),BD750,CC750)</f>
        <v>0.62949074074074063</v>
      </c>
      <c r="BE751" s="59">
        <f t="shared" ref="BE751:BE814" si="1434">IF(AND($AM750=$AM749,$AN750=AN749,$AO750=$AO749,$AP750=$AP749,$AJ751&lt;&gt;"t"),BE750,CD750)</f>
        <v>0.61023148148148165</v>
      </c>
      <c r="BF751" s="59">
        <f t="shared" ref="BF751:BF814" si="1435">IF(AND($AM750=$AM749,$AN750=AN749,$AO750=$AO749,$AP750=$AP749,$AJ751&lt;&gt;"t"),BF750,CE750)</f>
        <v>0.62064814814814828</v>
      </c>
      <c r="BG751" s="59">
        <f t="shared" ref="BG751:BG814" si="1436">IF(AND($AM750=$AM749,$AN750=AN749,$AO750=$AO749,$AP750=$AP749,$AJ751&lt;&gt;"t"),BG750,CF750)</f>
        <v>0.62212962962962959</v>
      </c>
      <c r="BH751" s="59">
        <f t="shared" ref="BH751:BH814" si="1437">IF(AND($AM750=$AM749,$AN750=AN749,$AO750=$AO749,$AP750=$AP749,$AJ751&lt;&gt;"t"),BH750,CG750)</f>
        <v>0.62143518518518515</v>
      </c>
      <c r="BI751" s="31">
        <f t="shared" ref="BI751:BI814" si="1438">AI751-AZ751</f>
        <v>11.710000000000008</v>
      </c>
      <c r="BJ751" s="61">
        <f t="shared" ref="BJ751:BJ814" si="1439">IF($AJ750="t",IF(AM749=0,0,$BI751/AM749),IF(AM750=0,0,$BI751/AM750))</f>
        <v>0.30025641025641048</v>
      </c>
      <c r="BK751" s="61">
        <f t="shared" ref="BK751:BK814" si="1440">IF($AJ750="t",IF(AN749=0,0,$BI751/AN749),IF(AN750=0,0,$BI751/AN750))</f>
        <v>0.26613636363636384</v>
      </c>
      <c r="BL751" s="61">
        <f t="shared" ref="BL751:BL814" si="1441">IF($AJ750="t",IF(AO749=0,0,$BI751/AO749),IF(AO750=0,0,$BI751/AO750))</f>
        <v>0.23897959183673487</v>
      </c>
      <c r="BM751" s="61">
        <f t="shared" ref="BM751:BM814" si="1442">IF($AJ750="t",IF(AP749=0,0,$BI751/AP749),IF(AP750=0,0,$BI751/AP750))</f>
        <v>0.22519230769230786</v>
      </c>
      <c r="BN751" s="62">
        <f t="shared" ref="BN751:BN814" si="1443">IF(AJ751="t",0,INT(BJ751))</f>
        <v>0</v>
      </c>
      <c r="BO751" s="62">
        <f t="shared" ref="BO751:BO814" si="1444">IF(AJ751="t",AM751,IF(INT((BJ751-BN751)*60)&lt;0,1,INT((BJ751-BN751)*60)))</f>
        <v>18</v>
      </c>
      <c r="BP751" s="62">
        <f t="shared" ref="BP751:BP814" si="1445">IF(AJ751="t",0,ROUND((((BJ751-BN751)*60)-BO751)*60,0))</f>
        <v>1</v>
      </c>
      <c r="BQ751" s="62">
        <f t="shared" ref="BQ751:BQ814" si="1446">IF(AJ751="t",0,INT(BK751))</f>
        <v>0</v>
      </c>
      <c r="BR751" s="62">
        <f t="shared" ref="BR751:BR814" si="1447">IF(AJ751="t",AN751,IF(INT((BK751-BQ751)*60)&lt;0,1,INT((BK751-BQ751)*60)))</f>
        <v>15</v>
      </c>
      <c r="BS751" s="62">
        <f t="shared" ref="BS751:BS814" si="1448">IF(AJ751="t",0,ROUND((((BK751-BQ751)*60)-BR751)*60,0))</f>
        <v>58</v>
      </c>
      <c r="BT751" s="62">
        <f t="shared" ref="BT751:BT814" si="1449">IF(AJ751="t",0,INT(BL751))</f>
        <v>0</v>
      </c>
      <c r="BU751" s="62">
        <f t="shared" ref="BU751:BU814" si="1450">IF(AJ751="t",AO751,IF(INT((BL751-BT751)*60)&lt;0,1,INT((BL751-BT751)*60)))</f>
        <v>14</v>
      </c>
      <c r="BV751" s="62">
        <f t="shared" ref="BV751:BV814" si="1451">IF(AJ751="t",0,ROUND((((BL751-BT751)*60)-BU751)*60,0))</f>
        <v>20</v>
      </c>
      <c r="BW751" s="62">
        <f t="shared" ref="BW751:BW814" si="1452">IF(AJ751="t",0,INT(BM751))</f>
        <v>0</v>
      </c>
      <c r="BX751" s="62">
        <f t="shared" ref="BX751:BX814" si="1453">IF(AJ751="t",AP751,IF(INT((BM751-BW751)*60)&lt;0,1,INT((BM751-BW751)*60)))</f>
        <v>13</v>
      </c>
      <c r="BY751" s="62">
        <f t="shared" ref="BY751:BY814" si="1454">IF(AJ751="t",0,ROUND((((BM751-BW751)*60)-BX751)*60,0))</f>
        <v>31</v>
      </c>
      <c r="BZ751" s="63">
        <f t="shared" ref="BZ751:BZ814" si="1455">BA751+TIME(BN751,BO751,BP751)</f>
        <v>0.60209490740740723</v>
      </c>
      <c r="CA751" s="63">
        <f t="shared" ref="CA751:CA814" si="1456">BB751+TIME(BN751,BO751,BP751)</f>
        <v>0.60765046296296288</v>
      </c>
      <c r="CB751" s="63">
        <f t="shared" ref="CB751:CB814" si="1457">BC751+TIME(BQ751,BR751,BS751)</f>
        <v>0.59474537037037034</v>
      </c>
      <c r="CC751" s="63">
        <f t="shared" ref="CC751:CC814" si="1458">BD751+TIME(BQ751,BR751,BS751)</f>
        <v>0.64057870370370362</v>
      </c>
      <c r="CD751" s="63">
        <f t="shared" ref="CD751:CD814" si="1459">BE751+TIME(BT751,BU751,BV751)</f>
        <v>0.62018518518518539</v>
      </c>
      <c r="CE751" s="63">
        <f t="shared" ref="CE751:CE814" si="1460">BF751+TIME(BT751,BU751,BV751)</f>
        <v>0.63060185185185202</v>
      </c>
      <c r="CF751" s="63">
        <f t="shared" ref="CF751:CF814" si="1461">BG751+TIME(BW751,BX751,BY751)</f>
        <v>0.63151620370370365</v>
      </c>
      <c r="CG751" s="63">
        <f t="shared" ref="CG751:CG814" si="1462">BH751+TIME(BW751,BX751,BY751)</f>
        <v>0.63082175925925921</v>
      </c>
      <c r="CH751" s="36"/>
      <c r="CI751" s="36"/>
      <c r="CJ751" s="36"/>
      <c r="CK751" s="36"/>
      <c r="CL751" s="60">
        <v>60</v>
      </c>
    </row>
    <row r="752" spans="1:90" ht="20.25" x14ac:dyDescent="0.25">
      <c r="A752" s="37">
        <v>79</v>
      </c>
      <c r="B752" s="37"/>
      <c r="E752" s="39"/>
      <c r="F752" s="44"/>
      <c r="G752" s="44">
        <v>266.83999999999997</v>
      </c>
      <c r="H752" s="41">
        <f t="shared" si="1393"/>
        <v>266.63</v>
      </c>
      <c r="I752" s="42">
        <v>266.52999999999997</v>
      </c>
      <c r="J752" s="43">
        <f t="shared" si="1416"/>
        <v>-7.5038457209315517E-4</v>
      </c>
      <c r="K752" s="44">
        <f t="shared" si="1417"/>
        <v>-0.19999999999998863</v>
      </c>
      <c r="L752" s="91" t="s">
        <v>1402</v>
      </c>
      <c r="M752" s="127" t="s">
        <v>1229</v>
      </c>
      <c r="N752" s="46">
        <f t="shared" si="1309"/>
        <v>266.72999999999996</v>
      </c>
      <c r="O752" s="46">
        <f t="shared" si="1408"/>
        <v>-0.11000000000000001</v>
      </c>
      <c r="P752" s="44">
        <v>266.83999999999997</v>
      </c>
      <c r="Q752" s="46"/>
      <c r="R752" s="37"/>
      <c r="S752" s="46"/>
      <c r="T752" s="40"/>
      <c r="U752" s="47" t="str">
        <f t="shared" si="1412"/>
        <v/>
      </c>
      <c r="V752" s="47" t="str">
        <f t="shared" si="1413"/>
        <v/>
      </c>
      <c r="W752" s="50"/>
      <c r="X752" s="50"/>
      <c r="Y752" s="50"/>
      <c r="Z752" s="50"/>
      <c r="AA752" s="50"/>
      <c r="AB752" s="50"/>
      <c r="AC752" s="50"/>
      <c r="AD752" s="50"/>
      <c r="AE752" s="51">
        <f t="shared" si="1418"/>
        <v>79</v>
      </c>
      <c r="AF752" s="51" t="str">
        <f t="shared" si="1419"/>
        <v/>
      </c>
      <c r="AG752" s="51" t="str">
        <f t="shared" si="1420"/>
        <v/>
      </c>
      <c r="AH752" s="51" t="str">
        <f t="shared" si="1421"/>
        <v/>
      </c>
      <c r="AI752" s="52">
        <f t="shared" si="1422"/>
        <v>266.63</v>
      </c>
      <c r="AJ752" s="51"/>
      <c r="AK752" s="53"/>
      <c r="AL752" s="52"/>
      <c r="AM752" s="53">
        <f t="shared" si="1423"/>
        <v>39</v>
      </c>
      <c r="AN752" s="53">
        <f>IF(AJ752&lt;&gt;"",IF(AJ752="o",VLOOKUP(AM752,OpenSect!$A$1:$D$11,2),IF(AJ752="u",VLOOKUP(AM752,UpHill!$A$1:$D$35,2),IF(AJ752="d",VLOOKUP(AM752,DownHill!$A$3:$D$29,2),IF(AJ752="f",VLOOKUP(AM752,FlatUnd!$A$2:$D$30,2),IF(AJ752="t",VLOOKUP(AM752,TimeAdd!$A$1:$D$176,2),IF(AJ752="l",VLOOKUP(AM752,SLimit!$A$1:$D$8,2),AN751)))))),AN751)</f>
        <v>44</v>
      </c>
      <c r="AO752" s="53">
        <f>IF(AJ752&lt;&gt;"",IF(AJ752="o",VLOOKUP(AM752,OpenSect!$A$1:$D$11,3),IF(AJ752="u",VLOOKUP(AM752,UpHill!$A$1:$D$35,3),IF(AJ752="d",VLOOKUP(AM752,DownHill!$A$3:$D$29,3),IF(AJ752="f",VLOOKUP(AM752,FlatUnd!$A$2:$D$30,3),IF(AJ752="t",VLOOKUP(AM752,TimeAdd!$A$1:$D$18,3),IF(AJ752="l",VLOOKUP(AM752,SLimit!$A$1:$D$8,3),AO751)))))),AO751)</f>
        <v>49</v>
      </c>
      <c r="AP752" s="53">
        <f>IF(AJ752&lt;&gt;"",IF(AJ752="o",VLOOKUP(AM752,OpenSect!$A$1:$D$11,4),IF(AJ752="u",VLOOKUP(AM752,UpHill!$A$1:$D$35,4),IF(AJ752="d",VLOOKUP(AM752,DownHill!$A$3:$D$29,4),IF(AJ752="f",VLOOKUP(AM752,FlatUnd!$A$2:$D$30,4),IF(AJ752="t",VLOOKUP(AM752,TimeAdd!$A$1:$D$18,4),IF(AJ752="l",VLOOKUP(AM752,SLimit!$A$1:$D$8,4),AP751)))))),AP751)</f>
        <v>52</v>
      </c>
      <c r="AQ752" s="53" t="str">
        <f t="shared" si="1424"/>
        <v>60</v>
      </c>
      <c r="AR752" s="54" t="str">
        <f t="shared" si="1425"/>
        <v>28,0 Km Plate</v>
      </c>
      <c r="AS752" s="55"/>
      <c r="AT752" s="55"/>
      <c r="AU752" s="56">
        <f>IF(GroupStTimes!$A$8=0,MIN(CB752,CD752,CF752),MIN(BZ752,CB752,CD752,CF752))</f>
        <v>0.5948726851851851</v>
      </c>
      <c r="AV752" s="56">
        <f>IF(GroupStTimes!$A$8=0,MAX(CC752,CE752,CG752),MAX(CA752,CC752,CE752,CG752))</f>
        <v>0.64070601851851838</v>
      </c>
      <c r="AW752" s="57" t="str">
        <f t="shared" si="1426"/>
        <v/>
      </c>
      <c r="AX752" s="58" t="str">
        <f t="shared" si="1427"/>
        <v/>
      </c>
      <c r="AY752" s="58" t="str">
        <f t="shared" si="1428"/>
        <v/>
      </c>
      <c r="AZ752" s="31">
        <f t="shared" si="1429"/>
        <v>254.79</v>
      </c>
      <c r="BA752" s="59">
        <f t="shared" si="1430"/>
        <v>0.58958333333333313</v>
      </c>
      <c r="BB752" s="59">
        <f t="shared" si="1431"/>
        <v>0.59513888888888877</v>
      </c>
      <c r="BC752" s="59">
        <f t="shared" si="1432"/>
        <v>0.58365740740740735</v>
      </c>
      <c r="BD752" s="59">
        <f t="shared" si="1433"/>
        <v>0.62949074074074063</v>
      </c>
      <c r="BE752" s="59">
        <f t="shared" si="1434"/>
        <v>0.61023148148148165</v>
      </c>
      <c r="BF752" s="59">
        <f t="shared" si="1435"/>
        <v>0.62064814814814828</v>
      </c>
      <c r="BG752" s="59">
        <f t="shared" si="1436"/>
        <v>0.62212962962962959</v>
      </c>
      <c r="BH752" s="59">
        <f t="shared" si="1437"/>
        <v>0.62143518518518515</v>
      </c>
      <c r="BI752" s="31">
        <f t="shared" si="1438"/>
        <v>11.840000000000003</v>
      </c>
      <c r="BJ752" s="61">
        <f t="shared" si="1439"/>
        <v>0.30358974358974367</v>
      </c>
      <c r="BK752" s="61">
        <f t="shared" si="1440"/>
        <v>0.26909090909090916</v>
      </c>
      <c r="BL752" s="61">
        <f t="shared" si="1441"/>
        <v>0.24163265306122456</v>
      </c>
      <c r="BM752" s="61">
        <f t="shared" si="1442"/>
        <v>0.22769230769230775</v>
      </c>
      <c r="BN752" s="62">
        <f t="shared" si="1443"/>
        <v>0</v>
      </c>
      <c r="BO752" s="62">
        <f t="shared" si="1444"/>
        <v>18</v>
      </c>
      <c r="BP752" s="62">
        <f t="shared" si="1445"/>
        <v>13</v>
      </c>
      <c r="BQ752" s="62">
        <f t="shared" si="1446"/>
        <v>0</v>
      </c>
      <c r="BR752" s="62">
        <f t="shared" si="1447"/>
        <v>16</v>
      </c>
      <c r="BS752" s="62">
        <f t="shared" si="1448"/>
        <v>9</v>
      </c>
      <c r="BT752" s="62">
        <f t="shared" si="1449"/>
        <v>0</v>
      </c>
      <c r="BU752" s="62">
        <f t="shared" si="1450"/>
        <v>14</v>
      </c>
      <c r="BV752" s="62">
        <f t="shared" si="1451"/>
        <v>30</v>
      </c>
      <c r="BW752" s="62">
        <f t="shared" si="1452"/>
        <v>0</v>
      </c>
      <c r="BX752" s="62">
        <f t="shared" si="1453"/>
        <v>13</v>
      </c>
      <c r="BY752" s="62">
        <f t="shared" si="1454"/>
        <v>40</v>
      </c>
      <c r="BZ752" s="63">
        <f t="shared" si="1455"/>
        <v>0.60223379629629614</v>
      </c>
      <c r="CA752" s="63">
        <f t="shared" si="1456"/>
        <v>0.60778935185185179</v>
      </c>
      <c r="CB752" s="63">
        <f t="shared" si="1457"/>
        <v>0.5948726851851851</v>
      </c>
      <c r="CC752" s="63">
        <f t="shared" si="1458"/>
        <v>0.64070601851851838</v>
      </c>
      <c r="CD752" s="63">
        <f t="shared" si="1459"/>
        <v>0.62030092592592612</v>
      </c>
      <c r="CE752" s="63">
        <f t="shared" si="1460"/>
        <v>0.63071759259259275</v>
      </c>
      <c r="CF752" s="63">
        <f t="shared" si="1461"/>
        <v>0.63162037037037033</v>
      </c>
      <c r="CG752" s="63">
        <f t="shared" si="1462"/>
        <v>0.63092592592592589</v>
      </c>
      <c r="CH752" s="36"/>
      <c r="CI752" s="36"/>
      <c r="CJ752" s="36"/>
      <c r="CK752" s="36"/>
      <c r="CL752" s="60">
        <v>60</v>
      </c>
    </row>
    <row r="753" spans="1:90" ht="26.25" customHeight="1" x14ac:dyDescent="0.25">
      <c r="A753" s="37">
        <v>79</v>
      </c>
      <c r="B753" s="37"/>
      <c r="E753" s="39"/>
      <c r="F753" s="44"/>
      <c r="G753" s="44">
        <v>267.83</v>
      </c>
      <c r="H753" s="41">
        <f t="shared" si="1393"/>
        <v>267.62</v>
      </c>
      <c r="I753" s="42">
        <v>267.52</v>
      </c>
      <c r="J753" s="43">
        <f t="shared" si="1386"/>
        <v>-7.4760765550234995E-4</v>
      </c>
      <c r="K753" s="44">
        <f t="shared" si="1387"/>
        <v>-0.19999999999998863</v>
      </c>
      <c r="L753" s="91" t="s">
        <v>1403</v>
      </c>
      <c r="M753" s="127" t="s">
        <v>1229</v>
      </c>
      <c r="N753" s="46">
        <f t="shared" si="1309"/>
        <v>267.71999999999997</v>
      </c>
      <c r="O753" s="46">
        <f t="shared" si="1408"/>
        <v>-0.11000000000000001</v>
      </c>
      <c r="P753" s="44">
        <v>267.83</v>
      </c>
      <c r="Q753" s="46"/>
      <c r="R753" s="37"/>
      <c r="S753" s="46"/>
      <c r="T753" s="40"/>
      <c r="U753" s="47" t="str">
        <f t="shared" si="1412"/>
        <v/>
      </c>
      <c r="V753" s="47" t="str">
        <f t="shared" si="1413"/>
        <v/>
      </c>
      <c r="W753" s="50"/>
      <c r="X753" s="50"/>
      <c r="Y753" s="50"/>
      <c r="Z753" s="50"/>
      <c r="AA753" s="50"/>
      <c r="AB753" s="50"/>
      <c r="AC753" s="50"/>
      <c r="AD753" s="50"/>
      <c r="AE753" s="51">
        <f t="shared" si="1418"/>
        <v>79</v>
      </c>
      <c r="AF753" s="51" t="str">
        <f t="shared" si="1419"/>
        <v/>
      </c>
      <c r="AG753" s="51" t="str">
        <f t="shared" si="1420"/>
        <v/>
      </c>
      <c r="AH753" s="51" t="str">
        <f t="shared" si="1421"/>
        <v/>
      </c>
      <c r="AI753" s="52">
        <f t="shared" si="1422"/>
        <v>267.62</v>
      </c>
      <c r="AJ753" s="51"/>
      <c r="AK753" s="53"/>
      <c r="AL753" s="52"/>
      <c r="AM753" s="53">
        <f t="shared" si="1423"/>
        <v>39</v>
      </c>
      <c r="AN753" s="53">
        <f>IF(AJ753&lt;&gt;"",IF(AJ753="o",VLOOKUP(AM753,OpenSect!$A$1:$D$11,2),IF(AJ753="u",VLOOKUP(AM753,UpHill!$A$1:$D$35,2),IF(AJ753="d",VLOOKUP(AM753,DownHill!$A$3:$D$29,2),IF(AJ753="f",VLOOKUP(AM753,FlatUnd!$A$2:$D$30,2),IF(AJ753="t",VLOOKUP(AM753,TimeAdd!$A$1:$D$176,2),IF(AJ753="l",VLOOKUP(AM753,SLimit!$A$1:$D$8,2),AN752)))))),AN752)</f>
        <v>44</v>
      </c>
      <c r="AO753" s="53">
        <f>IF(AJ753&lt;&gt;"",IF(AJ753="o",VLOOKUP(AM753,OpenSect!$A$1:$D$11,3),IF(AJ753="u",VLOOKUP(AM753,UpHill!$A$1:$D$35,3),IF(AJ753="d",VLOOKUP(AM753,DownHill!$A$3:$D$29,3),IF(AJ753="f",VLOOKUP(AM753,FlatUnd!$A$2:$D$30,3),IF(AJ753="t",VLOOKUP(AM753,TimeAdd!$A$1:$D$18,3),IF(AJ753="l",VLOOKUP(AM753,SLimit!$A$1:$D$8,3),AO752)))))),AO752)</f>
        <v>49</v>
      </c>
      <c r="AP753" s="53">
        <f>IF(AJ753&lt;&gt;"",IF(AJ753="o",VLOOKUP(AM753,OpenSect!$A$1:$D$11,4),IF(AJ753="u",VLOOKUP(AM753,UpHill!$A$1:$D$35,4),IF(AJ753="d",VLOOKUP(AM753,DownHill!$A$3:$D$29,4),IF(AJ753="f",VLOOKUP(AM753,FlatUnd!$A$2:$D$30,4),IF(AJ753="t",VLOOKUP(AM753,TimeAdd!$A$1:$D$18,4),IF(AJ753="l",VLOOKUP(AM753,SLimit!$A$1:$D$8,4),AP752)))))),AP752)</f>
        <v>52</v>
      </c>
      <c r="AQ753" s="53" t="str">
        <f t="shared" si="1424"/>
        <v>60</v>
      </c>
      <c r="AR753" s="54" t="str">
        <f t="shared" si="1425"/>
        <v>29,0 Km Plate</v>
      </c>
      <c r="AS753" s="55"/>
      <c r="AT753" s="55"/>
      <c r="AU753" s="56">
        <f>IF(GroupStTimes!$A$8=0,MIN(CB753,CD753,CF753),MIN(BZ753,CB753,CD753,CF753))</f>
        <v>0.59581018518518514</v>
      </c>
      <c r="AV753" s="56">
        <f>IF(GroupStTimes!$A$8=0,MAX(CC753,CE753,CG753),MAX(CA753,CC753,CE753,CG753))</f>
        <v>0.64164351851851842</v>
      </c>
      <c r="AW753" s="57" t="str">
        <f t="shared" si="1426"/>
        <v/>
      </c>
      <c r="AX753" s="58" t="str">
        <f t="shared" si="1427"/>
        <v/>
      </c>
      <c r="AY753" s="58" t="str">
        <f t="shared" si="1428"/>
        <v/>
      </c>
      <c r="AZ753" s="31">
        <f t="shared" si="1429"/>
        <v>254.79</v>
      </c>
      <c r="BA753" s="59">
        <f t="shared" si="1430"/>
        <v>0.58958333333333313</v>
      </c>
      <c r="BB753" s="59">
        <f t="shared" si="1431"/>
        <v>0.59513888888888877</v>
      </c>
      <c r="BC753" s="59">
        <f t="shared" si="1432"/>
        <v>0.58365740740740735</v>
      </c>
      <c r="BD753" s="59">
        <f t="shared" si="1433"/>
        <v>0.62949074074074063</v>
      </c>
      <c r="BE753" s="59">
        <f t="shared" si="1434"/>
        <v>0.61023148148148165</v>
      </c>
      <c r="BF753" s="59">
        <f t="shared" si="1435"/>
        <v>0.62064814814814828</v>
      </c>
      <c r="BG753" s="59">
        <f t="shared" si="1436"/>
        <v>0.62212962962962959</v>
      </c>
      <c r="BH753" s="59">
        <f t="shared" si="1437"/>
        <v>0.62143518518518515</v>
      </c>
      <c r="BI753" s="31">
        <f t="shared" si="1438"/>
        <v>12.830000000000013</v>
      </c>
      <c r="BJ753" s="61">
        <f t="shared" si="1439"/>
        <v>0.32897435897435928</v>
      </c>
      <c r="BK753" s="61">
        <f t="shared" si="1440"/>
        <v>0.2915909090909094</v>
      </c>
      <c r="BL753" s="61">
        <f t="shared" si="1441"/>
        <v>0.2618367346938778</v>
      </c>
      <c r="BM753" s="61">
        <f t="shared" si="1442"/>
        <v>0.24673076923076948</v>
      </c>
      <c r="BN753" s="62">
        <f t="shared" si="1443"/>
        <v>0</v>
      </c>
      <c r="BO753" s="62">
        <f t="shared" si="1444"/>
        <v>19</v>
      </c>
      <c r="BP753" s="62">
        <f t="shared" si="1445"/>
        <v>44</v>
      </c>
      <c r="BQ753" s="62">
        <f t="shared" si="1446"/>
        <v>0</v>
      </c>
      <c r="BR753" s="62">
        <f t="shared" si="1447"/>
        <v>17</v>
      </c>
      <c r="BS753" s="62">
        <f t="shared" si="1448"/>
        <v>30</v>
      </c>
      <c r="BT753" s="62">
        <f t="shared" si="1449"/>
        <v>0</v>
      </c>
      <c r="BU753" s="62">
        <f t="shared" si="1450"/>
        <v>15</v>
      </c>
      <c r="BV753" s="62">
        <f t="shared" si="1451"/>
        <v>43</v>
      </c>
      <c r="BW753" s="62">
        <f t="shared" si="1452"/>
        <v>0</v>
      </c>
      <c r="BX753" s="62">
        <f t="shared" si="1453"/>
        <v>14</v>
      </c>
      <c r="BY753" s="62">
        <f t="shared" si="1454"/>
        <v>48</v>
      </c>
      <c r="BZ753" s="63">
        <f t="shared" si="1455"/>
        <v>0.60328703703703679</v>
      </c>
      <c r="CA753" s="63">
        <f t="shared" si="1456"/>
        <v>0.60884259259259244</v>
      </c>
      <c r="CB753" s="63">
        <f t="shared" si="1457"/>
        <v>0.59581018518518514</v>
      </c>
      <c r="CC753" s="63">
        <f t="shared" si="1458"/>
        <v>0.64164351851851842</v>
      </c>
      <c r="CD753" s="63">
        <f t="shared" si="1459"/>
        <v>0.62114583333333351</v>
      </c>
      <c r="CE753" s="63">
        <f t="shared" si="1460"/>
        <v>0.63156250000000014</v>
      </c>
      <c r="CF753" s="63">
        <f t="shared" si="1461"/>
        <v>0.63240740740740742</v>
      </c>
      <c r="CG753" s="63">
        <f t="shared" si="1462"/>
        <v>0.63171296296296298</v>
      </c>
      <c r="CH753" s="36"/>
      <c r="CI753" s="36"/>
      <c r="CJ753" s="36"/>
      <c r="CK753" s="36"/>
      <c r="CL753" s="60">
        <v>60</v>
      </c>
    </row>
    <row r="754" spans="1:90" ht="26.25" customHeight="1" x14ac:dyDescent="0.25">
      <c r="A754" s="37">
        <v>79</v>
      </c>
      <c r="B754" s="37"/>
      <c r="C754" s="37" t="s">
        <v>67</v>
      </c>
      <c r="D754" s="37">
        <v>40</v>
      </c>
      <c r="E754" s="39"/>
      <c r="F754" s="44"/>
      <c r="G754" s="44">
        <v>268.43</v>
      </c>
      <c r="H754" s="41">
        <f t="shared" si="1393"/>
        <v>268.22000000000003</v>
      </c>
      <c r="I754" s="42">
        <v>268.12</v>
      </c>
      <c r="J754" s="43">
        <f t="shared" si="1386"/>
        <v>-7.4593465612408114E-4</v>
      </c>
      <c r="K754" s="44">
        <f t="shared" si="1387"/>
        <v>-0.19999999999998863</v>
      </c>
      <c r="L754" s="91" t="s">
        <v>1404</v>
      </c>
      <c r="M754" s="127" t="s">
        <v>1229</v>
      </c>
      <c r="N754" s="46">
        <f t="shared" si="1309"/>
        <v>268.32</v>
      </c>
      <c r="O754" s="46">
        <f t="shared" si="1408"/>
        <v>-0.11000000000000001</v>
      </c>
      <c r="P754" s="44">
        <v>268.43</v>
      </c>
      <c r="Q754" s="46"/>
      <c r="R754" s="37"/>
      <c r="S754" s="46"/>
      <c r="T754" s="40"/>
      <c r="U754" s="47" t="str">
        <f t="shared" si="1412"/>
        <v/>
      </c>
      <c r="V754" s="47" t="str">
        <f t="shared" si="1413"/>
        <v/>
      </c>
      <c r="W754" s="50"/>
      <c r="X754" s="50"/>
      <c r="Y754" s="50"/>
      <c r="Z754" s="50"/>
      <c r="AA754" s="50"/>
      <c r="AB754" s="50"/>
      <c r="AC754" s="50"/>
      <c r="AD754" s="50"/>
      <c r="AE754" s="51">
        <f t="shared" si="1418"/>
        <v>79</v>
      </c>
      <c r="AF754" s="51" t="str">
        <f t="shared" si="1419"/>
        <v/>
      </c>
      <c r="AG754" s="51" t="str">
        <f t="shared" si="1420"/>
        <v>d</v>
      </c>
      <c r="AH754" s="51">
        <f t="shared" si="1421"/>
        <v>40</v>
      </c>
      <c r="AI754" s="52">
        <f t="shared" si="1422"/>
        <v>268.22000000000003</v>
      </c>
      <c r="AJ754" s="51" t="s">
        <v>67</v>
      </c>
      <c r="AK754" s="53"/>
      <c r="AL754" s="52"/>
      <c r="AM754" s="53">
        <f t="shared" si="1423"/>
        <v>40</v>
      </c>
      <c r="AN754" s="53">
        <f>IF(AJ754&lt;&gt;"",IF(AJ754="o",VLOOKUP(AM754,OpenSect!$A$1:$D$11,2),IF(AJ754="u",VLOOKUP(AM754,UpHill!$A$1:$D$35,2),IF(AJ754="d",VLOOKUP(AM754,DownHill!$A$3:$D$29,2),IF(AJ754="f",VLOOKUP(AM754,FlatUnd!$A$2:$D$30,2),IF(AJ754="t",VLOOKUP(AM754,TimeAdd!$A$1:$D$176,2),IF(AJ754="l",VLOOKUP(AM754,SLimit!$A$1:$D$8,2),AN753)))))),AN753)</f>
        <v>45</v>
      </c>
      <c r="AO754" s="53">
        <f>IF(AJ754&lt;&gt;"",IF(AJ754="o",VLOOKUP(AM754,OpenSect!$A$1:$D$11,3),IF(AJ754="u",VLOOKUP(AM754,UpHill!$A$1:$D$35,3),IF(AJ754="d",VLOOKUP(AM754,DownHill!$A$3:$D$29,3),IF(AJ754="f",VLOOKUP(AM754,FlatUnd!$A$2:$D$30,3),IF(AJ754="t",VLOOKUP(AM754,TimeAdd!$A$1:$D$18,3),IF(AJ754="l",VLOOKUP(AM754,SLimit!$A$1:$D$8,3),AO753)))))),AO753)</f>
        <v>50</v>
      </c>
      <c r="AP754" s="53">
        <f>IF(AJ754&lt;&gt;"",IF(AJ754="o",VLOOKUP(AM754,OpenSect!$A$1:$D$11,4),IF(AJ754="u",VLOOKUP(AM754,UpHill!$A$1:$D$35,4),IF(AJ754="d",VLOOKUP(AM754,DownHill!$A$3:$D$29,4),IF(AJ754="f",VLOOKUP(AM754,FlatUnd!$A$2:$D$30,4),IF(AJ754="t",VLOOKUP(AM754,TimeAdd!$A$1:$D$18,4),IF(AJ754="l",VLOOKUP(AM754,SLimit!$A$1:$D$8,4),AP753)))))),AP753)</f>
        <v>54</v>
      </c>
      <c r="AQ754" s="53" t="str">
        <f t="shared" si="1424"/>
        <v>60</v>
      </c>
      <c r="AR754" s="54" t="str">
        <f t="shared" si="1425"/>
        <v>Overhead Lines.</v>
      </c>
      <c r="AS754" s="55"/>
      <c r="AT754" s="55"/>
      <c r="AU754" s="56">
        <f>IF(GroupStTimes!$A$8=0,MIN(CB754,CD754,CF754),MIN(BZ754,CB754,CD754,CF754))</f>
        <v>0.59637731481481471</v>
      </c>
      <c r="AV754" s="56">
        <f>IF(GroupStTimes!$A$8=0,MAX(CC754,CE754,CG754),MAX(CA754,CC754,CE754,CG754))</f>
        <v>0.64221064814814799</v>
      </c>
      <c r="AW754" s="57" t="str">
        <f t="shared" si="1426"/>
        <v/>
      </c>
      <c r="AX754" s="58" t="str">
        <f t="shared" si="1427"/>
        <v/>
      </c>
      <c r="AY754" s="58" t="str">
        <f t="shared" si="1428"/>
        <v/>
      </c>
      <c r="AZ754" s="31">
        <f t="shared" si="1429"/>
        <v>254.79</v>
      </c>
      <c r="BA754" s="59">
        <f t="shared" si="1430"/>
        <v>0.58958333333333313</v>
      </c>
      <c r="BB754" s="59">
        <f t="shared" si="1431"/>
        <v>0.59513888888888877</v>
      </c>
      <c r="BC754" s="59">
        <f t="shared" si="1432"/>
        <v>0.58365740740740735</v>
      </c>
      <c r="BD754" s="59">
        <f t="shared" si="1433"/>
        <v>0.62949074074074063</v>
      </c>
      <c r="BE754" s="59">
        <f t="shared" si="1434"/>
        <v>0.61023148148148165</v>
      </c>
      <c r="BF754" s="59">
        <f t="shared" si="1435"/>
        <v>0.62064814814814828</v>
      </c>
      <c r="BG754" s="59">
        <f t="shared" si="1436"/>
        <v>0.62212962962962959</v>
      </c>
      <c r="BH754" s="59">
        <f t="shared" si="1437"/>
        <v>0.62143518518518515</v>
      </c>
      <c r="BI754" s="31">
        <f t="shared" si="1438"/>
        <v>13.430000000000035</v>
      </c>
      <c r="BJ754" s="61">
        <f t="shared" si="1439"/>
        <v>0.34435897435897528</v>
      </c>
      <c r="BK754" s="61">
        <f t="shared" si="1440"/>
        <v>0.30522727272727351</v>
      </c>
      <c r="BL754" s="61">
        <f t="shared" si="1441"/>
        <v>0.27408163265306196</v>
      </c>
      <c r="BM754" s="61">
        <f t="shared" si="1442"/>
        <v>0.25826923076923147</v>
      </c>
      <c r="BN754" s="62">
        <f t="shared" si="1443"/>
        <v>0</v>
      </c>
      <c r="BO754" s="62">
        <f t="shared" si="1444"/>
        <v>20</v>
      </c>
      <c r="BP754" s="62">
        <f t="shared" si="1445"/>
        <v>40</v>
      </c>
      <c r="BQ754" s="62">
        <f t="shared" si="1446"/>
        <v>0</v>
      </c>
      <c r="BR754" s="62">
        <f t="shared" si="1447"/>
        <v>18</v>
      </c>
      <c r="BS754" s="62">
        <f t="shared" si="1448"/>
        <v>19</v>
      </c>
      <c r="BT754" s="62">
        <f t="shared" si="1449"/>
        <v>0</v>
      </c>
      <c r="BU754" s="62">
        <f t="shared" si="1450"/>
        <v>16</v>
      </c>
      <c r="BV754" s="62">
        <f t="shared" si="1451"/>
        <v>27</v>
      </c>
      <c r="BW754" s="62">
        <f t="shared" si="1452"/>
        <v>0</v>
      </c>
      <c r="BX754" s="62">
        <f t="shared" si="1453"/>
        <v>15</v>
      </c>
      <c r="BY754" s="62">
        <f t="shared" si="1454"/>
        <v>30</v>
      </c>
      <c r="BZ754" s="63">
        <f t="shared" si="1455"/>
        <v>0.60393518518518496</v>
      </c>
      <c r="CA754" s="63">
        <f t="shared" si="1456"/>
        <v>0.60949074074074061</v>
      </c>
      <c r="CB754" s="63">
        <f t="shared" si="1457"/>
        <v>0.59637731481481471</v>
      </c>
      <c r="CC754" s="63">
        <f t="shared" si="1458"/>
        <v>0.64221064814814799</v>
      </c>
      <c r="CD754" s="63">
        <f t="shared" si="1459"/>
        <v>0.62165509259259277</v>
      </c>
      <c r="CE754" s="63">
        <f t="shared" si="1460"/>
        <v>0.6320717592592594</v>
      </c>
      <c r="CF754" s="63">
        <f t="shared" si="1461"/>
        <v>0.63289351851851849</v>
      </c>
      <c r="CG754" s="63">
        <f t="shared" si="1462"/>
        <v>0.63219907407407405</v>
      </c>
      <c r="CH754" s="36"/>
      <c r="CI754" s="36"/>
      <c r="CJ754" s="36"/>
      <c r="CK754" s="36"/>
      <c r="CL754" s="60">
        <v>60</v>
      </c>
    </row>
    <row r="755" spans="1:90" ht="40.5" x14ac:dyDescent="0.25">
      <c r="A755" s="37">
        <v>79</v>
      </c>
      <c r="B755" s="37"/>
      <c r="E755" s="39"/>
      <c r="F755" s="44"/>
      <c r="G755" s="44">
        <v>268.8</v>
      </c>
      <c r="H755" s="41">
        <f t="shared" si="1393"/>
        <v>268.58999999999997</v>
      </c>
      <c r="I755" s="42">
        <v>268.49</v>
      </c>
      <c r="J755" s="43">
        <f t="shared" si="1386"/>
        <v>-7.4490670043572801E-4</v>
      </c>
      <c r="K755" s="44">
        <f t="shared" si="1387"/>
        <v>-0.19999999999998863</v>
      </c>
      <c r="L755" s="91" t="s">
        <v>1405</v>
      </c>
      <c r="M755" s="127" t="s">
        <v>1229</v>
      </c>
      <c r="N755" s="46">
        <f t="shared" si="1309"/>
        <v>268.69</v>
      </c>
      <c r="O755" s="46">
        <f t="shared" si="1408"/>
        <v>-0.11000000000000001</v>
      </c>
      <c r="P755" s="44">
        <v>268.8</v>
      </c>
      <c r="Q755" s="46"/>
      <c r="R755" s="37"/>
      <c r="S755" s="46"/>
      <c r="T755" s="40"/>
      <c r="U755" s="47" t="str">
        <f t="shared" si="1412"/>
        <v/>
      </c>
      <c r="V755" s="47" t="str">
        <f t="shared" si="1413"/>
        <v/>
      </c>
      <c r="W755" s="50"/>
      <c r="X755" s="50"/>
      <c r="Y755" s="50"/>
      <c r="Z755" s="50"/>
      <c r="AA755" s="50"/>
      <c r="AB755" s="50"/>
      <c r="AC755" s="50"/>
      <c r="AD755" s="50"/>
      <c r="AE755" s="51">
        <f t="shared" si="1418"/>
        <v>79</v>
      </c>
      <c r="AF755" s="51" t="str">
        <f t="shared" si="1419"/>
        <v/>
      </c>
      <c r="AG755" s="51" t="str">
        <f t="shared" si="1420"/>
        <v/>
      </c>
      <c r="AH755" s="51" t="str">
        <f t="shared" si="1421"/>
        <v/>
      </c>
      <c r="AI755" s="52">
        <f t="shared" si="1422"/>
        <v>268.58999999999997</v>
      </c>
      <c r="AJ755" s="51"/>
      <c r="AK755" s="53"/>
      <c r="AL755" s="52"/>
      <c r="AM755" s="53">
        <f t="shared" si="1423"/>
        <v>40</v>
      </c>
      <c r="AN755" s="53">
        <f>IF(AJ755&lt;&gt;"",IF(AJ755="o",VLOOKUP(AM755,OpenSect!$A$1:$D$11,2),IF(AJ755="u",VLOOKUP(AM755,UpHill!$A$1:$D$35,2),IF(AJ755="d",VLOOKUP(AM755,DownHill!$A$3:$D$29,2),IF(AJ755="f",VLOOKUP(AM755,FlatUnd!$A$2:$D$30,2),IF(AJ755="t",VLOOKUP(AM755,TimeAdd!$A$1:$D$176,2),IF(AJ755="l",VLOOKUP(AM755,SLimit!$A$1:$D$8,2),AN754)))))),AN754)</f>
        <v>45</v>
      </c>
      <c r="AO755" s="53">
        <f>IF(AJ755&lt;&gt;"",IF(AJ755="o",VLOOKUP(AM755,OpenSect!$A$1:$D$11,3),IF(AJ755="u",VLOOKUP(AM755,UpHill!$A$1:$D$35,3),IF(AJ755="d",VLOOKUP(AM755,DownHill!$A$3:$D$29,3),IF(AJ755="f",VLOOKUP(AM755,FlatUnd!$A$2:$D$30,3),IF(AJ755="t",VLOOKUP(AM755,TimeAdd!$A$1:$D$18,3),IF(AJ755="l",VLOOKUP(AM755,SLimit!$A$1:$D$8,3),AO754)))))),AO754)</f>
        <v>50</v>
      </c>
      <c r="AP755" s="53">
        <f>IF(AJ755&lt;&gt;"",IF(AJ755="o",VLOOKUP(AM755,OpenSect!$A$1:$D$11,4),IF(AJ755="u",VLOOKUP(AM755,UpHill!$A$1:$D$35,4),IF(AJ755="d",VLOOKUP(AM755,DownHill!$A$3:$D$29,4),IF(AJ755="f",VLOOKUP(AM755,FlatUnd!$A$2:$D$30,4),IF(AJ755="t",VLOOKUP(AM755,TimeAdd!$A$1:$D$18,4),IF(AJ755="l",VLOOKUP(AM755,SLimit!$A$1:$D$8,4),AP754)))))),AP754)</f>
        <v>54</v>
      </c>
      <c r="AQ755" s="53" t="str">
        <f t="shared" si="1424"/>
        <v>60</v>
      </c>
      <c r="AR755" s="54" t="str">
        <f t="shared" si="1425"/>
        <v>N11 Newcastle {Straight} /  Elandslaagte { Right} / { Left} Matiwane, Collings Pass.</v>
      </c>
      <c r="AS755" s="55"/>
      <c r="AT755" s="55"/>
      <c r="AU755" s="56">
        <f>IF(GroupStTimes!$A$8=0,MIN(CB755,CD755,CF755),MIN(BZ755,CB755,CD755,CF755))</f>
        <v>0.59672453703703698</v>
      </c>
      <c r="AV755" s="56">
        <f>IF(GroupStTimes!$A$8=0,MAX(CC755,CE755,CG755),MAX(CA755,CC755,CE755,CG755))</f>
        <v>0.64255787037037027</v>
      </c>
      <c r="AW755" s="57" t="str">
        <f t="shared" si="1426"/>
        <v/>
      </c>
      <c r="AX755" s="58" t="str">
        <f t="shared" si="1427"/>
        <v/>
      </c>
      <c r="AY755" s="58" t="str">
        <f t="shared" si="1428"/>
        <v/>
      </c>
      <c r="AZ755" s="31">
        <f t="shared" si="1429"/>
        <v>268.22000000000003</v>
      </c>
      <c r="BA755" s="59">
        <f t="shared" si="1430"/>
        <v>0.60393518518518496</v>
      </c>
      <c r="BB755" s="59">
        <f t="shared" si="1431"/>
        <v>0.60949074074074061</v>
      </c>
      <c r="BC755" s="59">
        <f t="shared" si="1432"/>
        <v>0.59637731481481471</v>
      </c>
      <c r="BD755" s="59">
        <f t="shared" si="1433"/>
        <v>0.64221064814814799</v>
      </c>
      <c r="BE755" s="59">
        <f t="shared" si="1434"/>
        <v>0.62165509259259277</v>
      </c>
      <c r="BF755" s="59">
        <f t="shared" si="1435"/>
        <v>0.6320717592592594</v>
      </c>
      <c r="BG755" s="59">
        <f t="shared" si="1436"/>
        <v>0.63289351851851849</v>
      </c>
      <c r="BH755" s="59">
        <f t="shared" si="1437"/>
        <v>0.63219907407407405</v>
      </c>
      <c r="BI755" s="31">
        <f t="shared" si="1438"/>
        <v>0.3699999999999477</v>
      </c>
      <c r="BJ755" s="61">
        <f t="shared" si="1439"/>
        <v>9.2499999999986933E-3</v>
      </c>
      <c r="BK755" s="61">
        <f t="shared" si="1440"/>
        <v>8.2222222222210605E-3</v>
      </c>
      <c r="BL755" s="61">
        <f t="shared" si="1441"/>
        <v>7.3999999999989543E-3</v>
      </c>
      <c r="BM755" s="61">
        <f t="shared" si="1442"/>
        <v>6.8518518518508832E-3</v>
      </c>
      <c r="BN755" s="62">
        <f t="shared" si="1443"/>
        <v>0</v>
      </c>
      <c r="BO755" s="62">
        <f t="shared" si="1444"/>
        <v>0</v>
      </c>
      <c r="BP755" s="62">
        <f t="shared" si="1445"/>
        <v>33</v>
      </c>
      <c r="BQ755" s="62">
        <f t="shared" si="1446"/>
        <v>0</v>
      </c>
      <c r="BR755" s="62">
        <f t="shared" si="1447"/>
        <v>0</v>
      </c>
      <c r="BS755" s="62">
        <f t="shared" si="1448"/>
        <v>30</v>
      </c>
      <c r="BT755" s="62">
        <f t="shared" si="1449"/>
        <v>0</v>
      </c>
      <c r="BU755" s="62">
        <f t="shared" si="1450"/>
        <v>0</v>
      </c>
      <c r="BV755" s="62">
        <f t="shared" si="1451"/>
        <v>27</v>
      </c>
      <c r="BW755" s="62">
        <f t="shared" si="1452"/>
        <v>0</v>
      </c>
      <c r="BX755" s="62">
        <f t="shared" si="1453"/>
        <v>0</v>
      </c>
      <c r="BY755" s="62">
        <f t="shared" si="1454"/>
        <v>25</v>
      </c>
      <c r="BZ755" s="63">
        <f t="shared" si="1455"/>
        <v>0.60431712962962936</v>
      </c>
      <c r="CA755" s="63">
        <f t="shared" si="1456"/>
        <v>0.609872685185185</v>
      </c>
      <c r="CB755" s="63">
        <f t="shared" si="1457"/>
        <v>0.59672453703703698</v>
      </c>
      <c r="CC755" s="63">
        <f t="shared" si="1458"/>
        <v>0.64255787037037027</v>
      </c>
      <c r="CD755" s="63">
        <f t="shared" si="1459"/>
        <v>0.62196759259259282</v>
      </c>
      <c r="CE755" s="63">
        <f t="shared" si="1460"/>
        <v>0.63238425925925945</v>
      </c>
      <c r="CF755" s="63">
        <f t="shared" si="1461"/>
        <v>0.63318287037037035</v>
      </c>
      <c r="CG755" s="63">
        <f t="shared" si="1462"/>
        <v>0.63248842592592591</v>
      </c>
      <c r="CH755" s="36"/>
      <c r="CI755" s="36"/>
      <c r="CJ755" s="36"/>
      <c r="CK755" s="36"/>
      <c r="CL755" s="60">
        <v>60</v>
      </c>
    </row>
    <row r="756" spans="1:90" ht="26.25" customHeight="1" x14ac:dyDescent="0.25">
      <c r="A756" s="37">
        <v>79</v>
      </c>
      <c r="B756" s="37"/>
      <c r="E756" s="39"/>
      <c r="F756" s="44"/>
      <c r="G756" s="44">
        <v>268.83999999999997</v>
      </c>
      <c r="H756" s="41">
        <f t="shared" si="1393"/>
        <v>268.63</v>
      </c>
      <c r="I756" s="42">
        <v>268.52999999999997</v>
      </c>
      <c r="J756" s="43">
        <f t="shared" si="1386"/>
        <v>-7.4479573976832627E-4</v>
      </c>
      <c r="K756" s="44">
        <f t="shared" si="1387"/>
        <v>-0.19999999999998863</v>
      </c>
      <c r="L756" s="91" t="s">
        <v>1406</v>
      </c>
      <c r="M756" s="127" t="s">
        <v>1229</v>
      </c>
      <c r="N756" s="46">
        <f t="shared" si="1309"/>
        <v>268.72999999999996</v>
      </c>
      <c r="O756" s="46">
        <f t="shared" si="1408"/>
        <v>-0.11000000000000001</v>
      </c>
      <c r="P756" s="44">
        <v>268.83999999999997</v>
      </c>
      <c r="Q756" s="46"/>
      <c r="R756" s="37"/>
      <c r="S756" s="46"/>
      <c r="T756" s="40"/>
      <c r="U756" s="47" t="str">
        <f t="shared" si="1412"/>
        <v/>
      </c>
      <c r="V756" s="47" t="str">
        <f t="shared" si="1413"/>
        <v/>
      </c>
      <c r="W756" s="50"/>
      <c r="X756" s="50"/>
      <c r="Y756" s="50"/>
      <c r="Z756" s="50"/>
      <c r="AA756" s="50"/>
      <c r="AB756" s="50"/>
      <c r="AC756" s="50"/>
      <c r="AD756" s="50"/>
      <c r="AE756" s="51">
        <f t="shared" si="1418"/>
        <v>79</v>
      </c>
      <c r="AF756" s="51" t="str">
        <f t="shared" si="1419"/>
        <v/>
      </c>
      <c r="AG756" s="51" t="str">
        <f t="shared" si="1420"/>
        <v/>
      </c>
      <c r="AH756" s="51" t="str">
        <f t="shared" si="1421"/>
        <v/>
      </c>
      <c r="AI756" s="52">
        <f t="shared" si="1422"/>
        <v>268.63</v>
      </c>
      <c r="AJ756" s="51"/>
      <c r="AK756" s="53"/>
      <c r="AL756" s="52"/>
      <c r="AM756" s="53">
        <f t="shared" si="1423"/>
        <v>40</v>
      </c>
      <c r="AN756" s="53">
        <f>IF(AJ756&lt;&gt;"",IF(AJ756="o",VLOOKUP(AM756,OpenSect!$A$1:$D$11,2),IF(AJ756="u",VLOOKUP(AM756,UpHill!$A$1:$D$35,2),IF(AJ756="d",VLOOKUP(AM756,DownHill!$A$3:$D$29,2),IF(AJ756="f",VLOOKUP(AM756,FlatUnd!$A$2:$D$30,2),IF(AJ756="t",VLOOKUP(AM756,TimeAdd!$A$1:$D$176,2),IF(AJ756="l",VLOOKUP(AM756,SLimit!$A$1:$D$8,2),AN755)))))),AN755)</f>
        <v>45</v>
      </c>
      <c r="AO756" s="53">
        <f>IF(AJ756&lt;&gt;"",IF(AJ756="o",VLOOKUP(AM756,OpenSect!$A$1:$D$11,3),IF(AJ756="u",VLOOKUP(AM756,UpHill!$A$1:$D$35,3),IF(AJ756="d",VLOOKUP(AM756,DownHill!$A$3:$D$29,3),IF(AJ756="f",VLOOKUP(AM756,FlatUnd!$A$2:$D$30,3),IF(AJ756="t",VLOOKUP(AM756,TimeAdd!$A$1:$D$18,3),IF(AJ756="l",VLOOKUP(AM756,SLimit!$A$1:$D$8,3),AO755)))))),AO755)</f>
        <v>50</v>
      </c>
      <c r="AP756" s="53">
        <f>IF(AJ756&lt;&gt;"",IF(AJ756="o",VLOOKUP(AM756,OpenSect!$A$1:$D$11,4),IF(AJ756="u",VLOOKUP(AM756,UpHill!$A$1:$D$35,4),IF(AJ756="d",VLOOKUP(AM756,DownHill!$A$3:$D$29,4),IF(AJ756="f",VLOOKUP(AM756,FlatUnd!$A$2:$D$30,4),IF(AJ756="t",VLOOKUP(AM756,TimeAdd!$A$1:$D$18,4),IF(AJ756="l",VLOOKUP(AM756,SLimit!$A$1:$D$8,4),AP755)))))),AP755)</f>
        <v>54</v>
      </c>
      <c r="AQ756" s="53" t="str">
        <f t="shared" si="1424"/>
        <v>60</v>
      </c>
      <c r="AR756" s="54" t="str">
        <f t="shared" si="1425"/>
        <v>30,0 Km Plate</v>
      </c>
      <c r="AS756" s="55"/>
      <c r="AT756" s="55"/>
      <c r="AU756" s="56">
        <f>IF(GroupStTimes!$A$8=0,MIN(CB756,CD756,CF756),MIN(BZ756,CB756,CD756,CF756))</f>
        <v>0.5967592592592591</v>
      </c>
      <c r="AV756" s="56">
        <f>IF(GroupStTimes!$A$8=0,MAX(CC756,CE756,CG756),MAX(CA756,CC756,CE756,CG756))</f>
        <v>0.64259259259259238</v>
      </c>
      <c r="AW756" s="57" t="str">
        <f t="shared" si="1426"/>
        <v/>
      </c>
      <c r="AX756" s="58" t="str">
        <f t="shared" si="1427"/>
        <v/>
      </c>
      <c r="AY756" s="58" t="str">
        <f t="shared" si="1428"/>
        <v/>
      </c>
      <c r="AZ756" s="31">
        <f t="shared" si="1429"/>
        <v>268.22000000000003</v>
      </c>
      <c r="BA756" s="59">
        <f t="shared" si="1430"/>
        <v>0.60393518518518496</v>
      </c>
      <c r="BB756" s="59">
        <f t="shared" si="1431"/>
        <v>0.60949074074074061</v>
      </c>
      <c r="BC756" s="59">
        <f t="shared" si="1432"/>
        <v>0.59637731481481471</v>
      </c>
      <c r="BD756" s="59">
        <f t="shared" si="1433"/>
        <v>0.64221064814814799</v>
      </c>
      <c r="BE756" s="59">
        <f t="shared" si="1434"/>
        <v>0.62165509259259277</v>
      </c>
      <c r="BF756" s="59">
        <f t="shared" si="1435"/>
        <v>0.6320717592592594</v>
      </c>
      <c r="BG756" s="59">
        <f t="shared" si="1436"/>
        <v>0.63289351851851849</v>
      </c>
      <c r="BH756" s="59">
        <f t="shared" si="1437"/>
        <v>0.63219907407407405</v>
      </c>
      <c r="BI756" s="31">
        <f t="shared" si="1438"/>
        <v>0.40999999999996817</v>
      </c>
      <c r="BJ756" s="61">
        <f t="shared" si="1439"/>
        <v>1.0249999999999204E-2</v>
      </c>
      <c r="BK756" s="61">
        <f t="shared" si="1440"/>
        <v>9.1111111111104037E-3</v>
      </c>
      <c r="BL756" s="61">
        <f t="shared" si="1441"/>
        <v>8.199999999999364E-3</v>
      </c>
      <c r="BM756" s="61">
        <f t="shared" si="1442"/>
        <v>7.5925925925920028E-3</v>
      </c>
      <c r="BN756" s="62">
        <f t="shared" si="1443"/>
        <v>0</v>
      </c>
      <c r="BO756" s="62">
        <f t="shared" si="1444"/>
        <v>0</v>
      </c>
      <c r="BP756" s="62">
        <f t="shared" si="1445"/>
        <v>37</v>
      </c>
      <c r="BQ756" s="62">
        <f t="shared" si="1446"/>
        <v>0</v>
      </c>
      <c r="BR756" s="62">
        <f t="shared" si="1447"/>
        <v>0</v>
      </c>
      <c r="BS756" s="62">
        <f t="shared" si="1448"/>
        <v>33</v>
      </c>
      <c r="BT756" s="62">
        <f t="shared" si="1449"/>
        <v>0</v>
      </c>
      <c r="BU756" s="62">
        <f t="shared" si="1450"/>
        <v>0</v>
      </c>
      <c r="BV756" s="62">
        <f t="shared" si="1451"/>
        <v>30</v>
      </c>
      <c r="BW756" s="62">
        <f t="shared" si="1452"/>
        <v>0</v>
      </c>
      <c r="BX756" s="62">
        <f t="shared" si="1453"/>
        <v>0</v>
      </c>
      <c r="BY756" s="62">
        <f t="shared" si="1454"/>
        <v>27</v>
      </c>
      <c r="BZ756" s="63">
        <f t="shared" si="1455"/>
        <v>0.60436342592592573</v>
      </c>
      <c r="CA756" s="63">
        <f t="shared" si="1456"/>
        <v>0.60991898148148138</v>
      </c>
      <c r="CB756" s="63">
        <f t="shared" si="1457"/>
        <v>0.5967592592592591</v>
      </c>
      <c r="CC756" s="63">
        <f t="shared" si="1458"/>
        <v>0.64259259259259238</v>
      </c>
      <c r="CD756" s="63">
        <f t="shared" si="1459"/>
        <v>0.62200231481481505</v>
      </c>
      <c r="CE756" s="63">
        <f t="shared" si="1460"/>
        <v>0.63241898148148168</v>
      </c>
      <c r="CF756" s="63">
        <f t="shared" si="1461"/>
        <v>0.63320601851851854</v>
      </c>
      <c r="CG756" s="63">
        <f t="shared" si="1462"/>
        <v>0.6325115740740741</v>
      </c>
      <c r="CH756" s="36"/>
      <c r="CI756" s="36"/>
      <c r="CJ756" s="36"/>
      <c r="CK756" s="36"/>
      <c r="CL756" s="60">
        <v>60</v>
      </c>
    </row>
    <row r="757" spans="1:90" ht="26.25" customHeight="1" x14ac:dyDescent="0.25">
      <c r="A757" s="37">
        <v>79</v>
      </c>
      <c r="B757" s="37"/>
      <c r="E757" s="39"/>
      <c r="F757" s="44"/>
      <c r="G757" s="44">
        <v>269.06</v>
      </c>
      <c r="H757" s="41">
        <f t="shared" si="1393"/>
        <v>268.85000000000002</v>
      </c>
      <c r="I757" s="42">
        <v>268.75</v>
      </c>
      <c r="J757" s="43">
        <f t="shared" si="1386"/>
        <v>-7.4418604651158558E-4</v>
      </c>
      <c r="K757" s="44">
        <f t="shared" si="1387"/>
        <v>-0.19999999999998863</v>
      </c>
      <c r="L757" s="91" t="s">
        <v>1407</v>
      </c>
      <c r="M757" s="127" t="s">
        <v>1229</v>
      </c>
      <c r="N757" s="46">
        <f t="shared" si="1309"/>
        <v>268.95</v>
      </c>
      <c r="O757" s="46">
        <f t="shared" si="1408"/>
        <v>-0.11000000000000001</v>
      </c>
      <c r="P757" s="44">
        <v>269.06</v>
      </c>
      <c r="Q757" s="46"/>
      <c r="R757" s="37"/>
      <c r="S757" s="46"/>
      <c r="T757" s="40"/>
      <c r="U757" s="47" t="str">
        <f t="shared" si="1412"/>
        <v/>
      </c>
      <c r="V757" s="47" t="str">
        <f t="shared" si="1413"/>
        <v/>
      </c>
      <c r="W757" s="50"/>
      <c r="X757" s="50"/>
      <c r="Y757" s="50"/>
      <c r="Z757" s="50"/>
      <c r="AA757" s="50"/>
      <c r="AB757" s="50"/>
      <c r="AC757" s="50"/>
      <c r="AD757" s="50"/>
      <c r="AE757" s="51">
        <f t="shared" si="1418"/>
        <v>79</v>
      </c>
      <c r="AF757" s="51" t="str">
        <f t="shared" si="1419"/>
        <v/>
      </c>
      <c r="AG757" s="51" t="str">
        <f t="shared" si="1420"/>
        <v/>
      </c>
      <c r="AH757" s="51" t="str">
        <f t="shared" si="1421"/>
        <v/>
      </c>
      <c r="AI757" s="52">
        <f t="shared" si="1422"/>
        <v>268.85000000000002</v>
      </c>
      <c r="AJ757" s="51"/>
      <c r="AK757" s="53"/>
      <c r="AL757" s="52"/>
      <c r="AM757" s="53">
        <f t="shared" si="1423"/>
        <v>40</v>
      </c>
      <c r="AN757" s="53">
        <f>IF(AJ757&lt;&gt;"",IF(AJ757="o",VLOOKUP(AM757,OpenSect!$A$1:$D$11,2),IF(AJ757="u",VLOOKUP(AM757,UpHill!$A$1:$D$35,2),IF(AJ757="d",VLOOKUP(AM757,DownHill!$A$3:$D$29,2),IF(AJ757="f",VLOOKUP(AM757,FlatUnd!$A$2:$D$30,2),IF(AJ757="t",VLOOKUP(AM757,TimeAdd!$A$1:$D$176,2),IF(AJ757="l",VLOOKUP(AM757,SLimit!$A$1:$D$8,2),AN756)))))),AN756)</f>
        <v>45</v>
      </c>
      <c r="AO757" s="53">
        <f>IF(AJ757&lt;&gt;"",IF(AJ757="o",VLOOKUP(AM757,OpenSect!$A$1:$D$11,3),IF(AJ757="u",VLOOKUP(AM757,UpHill!$A$1:$D$35,3),IF(AJ757="d",VLOOKUP(AM757,DownHill!$A$3:$D$29,3),IF(AJ757="f",VLOOKUP(AM757,FlatUnd!$A$2:$D$30,3),IF(AJ757="t",VLOOKUP(AM757,TimeAdd!$A$1:$D$18,3),IF(AJ757="l",VLOOKUP(AM757,SLimit!$A$1:$D$8,3),AO756)))))),AO756)</f>
        <v>50</v>
      </c>
      <c r="AP757" s="53">
        <f>IF(AJ757&lt;&gt;"",IF(AJ757="o",VLOOKUP(AM757,OpenSect!$A$1:$D$11,4),IF(AJ757="u",VLOOKUP(AM757,UpHill!$A$1:$D$35,4),IF(AJ757="d",VLOOKUP(AM757,DownHill!$A$3:$D$29,4),IF(AJ757="f",VLOOKUP(AM757,FlatUnd!$A$2:$D$30,4),IF(AJ757="t",VLOOKUP(AM757,TimeAdd!$A$1:$D$18,4),IF(AJ757="l",VLOOKUP(AM757,SLimit!$A$1:$D$8,4),AP756)))))),AP756)</f>
        <v>54</v>
      </c>
      <c r="AQ757" s="53" t="str">
        <f t="shared" si="1424"/>
        <v>60</v>
      </c>
      <c r="AR757" s="54" t="str">
        <f t="shared" si="1425"/>
        <v>Elandslaagte {Right}/{Left} Collings Pass.</v>
      </c>
      <c r="AS757" s="55"/>
      <c r="AT757" s="55"/>
      <c r="AU757" s="56">
        <f>IF(GroupStTimes!$A$8=0,MIN(CB757,CD757,CF757),MIN(BZ757,CB757,CD757,CF757))</f>
        <v>0.59695601851851843</v>
      </c>
      <c r="AV757" s="56">
        <f>IF(GroupStTimes!$A$8=0,MAX(CC757,CE757,CG757),MAX(CA757,CC757,CE757,CG757))</f>
        <v>0.64278935185185171</v>
      </c>
      <c r="AW757" s="57" t="str">
        <f t="shared" si="1426"/>
        <v/>
      </c>
      <c r="AX757" s="58" t="str">
        <f t="shared" si="1427"/>
        <v/>
      </c>
      <c r="AY757" s="58" t="str">
        <f t="shared" si="1428"/>
        <v/>
      </c>
      <c r="AZ757" s="31">
        <f t="shared" si="1429"/>
        <v>268.22000000000003</v>
      </c>
      <c r="BA757" s="59">
        <f t="shared" si="1430"/>
        <v>0.60393518518518496</v>
      </c>
      <c r="BB757" s="59">
        <f t="shared" si="1431"/>
        <v>0.60949074074074061</v>
      </c>
      <c r="BC757" s="59">
        <f t="shared" si="1432"/>
        <v>0.59637731481481471</v>
      </c>
      <c r="BD757" s="59">
        <f t="shared" si="1433"/>
        <v>0.64221064814814799</v>
      </c>
      <c r="BE757" s="59">
        <f t="shared" si="1434"/>
        <v>0.62165509259259277</v>
      </c>
      <c r="BF757" s="59">
        <f t="shared" si="1435"/>
        <v>0.6320717592592594</v>
      </c>
      <c r="BG757" s="59">
        <f t="shared" si="1436"/>
        <v>0.63289351851851849</v>
      </c>
      <c r="BH757" s="59">
        <f t="shared" si="1437"/>
        <v>0.63219907407407405</v>
      </c>
      <c r="BI757" s="31">
        <f t="shared" si="1438"/>
        <v>0.62999999999999545</v>
      </c>
      <c r="BJ757" s="61">
        <f t="shared" si="1439"/>
        <v>1.5749999999999886E-2</v>
      </c>
      <c r="BK757" s="61">
        <f t="shared" si="1440"/>
        <v>1.39999999999999E-2</v>
      </c>
      <c r="BL757" s="61">
        <f t="shared" si="1441"/>
        <v>1.259999999999991E-2</v>
      </c>
      <c r="BM757" s="61">
        <f t="shared" si="1442"/>
        <v>1.1666666666666582E-2</v>
      </c>
      <c r="BN757" s="62">
        <f t="shared" si="1443"/>
        <v>0</v>
      </c>
      <c r="BO757" s="62">
        <f t="shared" si="1444"/>
        <v>0</v>
      </c>
      <c r="BP757" s="62">
        <f t="shared" si="1445"/>
        <v>57</v>
      </c>
      <c r="BQ757" s="62">
        <f t="shared" si="1446"/>
        <v>0</v>
      </c>
      <c r="BR757" s="62">
        <f t="shared" si="1447"/>
        <v>0</v>
      </c>
      <c r="BS757" s="62">
        <f t="shared" si="1448"/>
        <v>50</v>
      </c>
      <c r="BT757" s="62">
        <f t="shared" si="1449"/>
        <v>0</v>
      </c>
      <c r="BU757" s="62">
        <f t="shared" si="1450"/>
        <v>0</v>
      </c>
      <c r="BV757" s="62">
        <f t="shared" si="1451"/>
        <v>45</v>
      </c>
      <c r="BW757" s="62">
        <f t="shared" si="1452"/>
        <v>0</v>
      </c>
      <c r="BX757" s="62">
        <f t="shared" si="1453"/>
        <v>0</v>
      </c>
      <c r="BY757" s="62">
        <f t="shared" si="1454"/>
        <v>42</v>
      </c>
      <c r="BZ757" s="63">
        <f t="shared" si="1455"/>
        <v>0.60459490740740718</v>
      </c>
      <c r="CA757" s="63">
        <f t="shared" si="1456"/>
        <v>0.61015046296296283</v>
      </c>
      <c r="CB757" s="63">
        <f t="shared" si="1457"/>
        <v>0.59695601851851843</v>
      </c>
      <c r="CC757" s="63">
        <f t="shared" si="1458"/>
        <v>0.64278935185185171</v>
      </c>
      <c r="CD757" s="63">
        <f t="shared" si="1459"/>
        <v>0.62217592592592608</v>
      </c>
      <c r="CE757" s="63">
        <f t="shared" si="1460"/>
        <v>0.63259259259259271</v>
      </c>
      <c r="CF757" s="63">
        <f t="shared" si="1461"/>
        <v>0.63337962962962957</v>
      </c>
      <c r="CG757" s="63">
        <f t="shared" si="1462"/>
        <v>0.63268518518518513</v>
      </c>
      <c r="CH757" s="36"/>
      <c r="CI757" s="36"/>
      <c r="CJ757" s="36"/>
      <c r="CK757" s="36"/>
      <c r="CL757" s="60">
        <v>60</v>
      </c>
    </row>
    <row r="758" spans="1:90" ht="26.25" customHeight="1" x14ac:dyDescent="0.25">
      <c r="A758" s="37">
        <v>79</v>
      </c>
      <c r="B758" s="37"/>
      <c r="E758" s="39"/>
      <c r="F758" s="44"/>
      <c r="G758" s="44">
        <v>269.25</v>
      </c>
      <c r="H758" s="41">
        <f t="shared" si="1393"/>
        <v>269.04000000000002</v>
      </c>
      <c r="I758" s="42">
        <v>268.94</v>
      </c>
      <c r="J758" s="43">
        <f t="shared" si="1386"/>
        <v>-7.4366029597675552E-4</v>
      </c>
      <c r="K758" s="44">
        <f t="shared" si="1387"/>
        <v>-0.19999999999998863</v>
      </c>
      <c r="L758" s="91" t="s">
        <v>474</v>
      </c>
      <c r="M758" s="127" t="s">
        <v>1232</v>
      </c>
      <c r="N758" s="46">
        <f t="shared" si="1309"/>
        <v>269.14</v>
      </c>
      <c r="O758" s="46">
        <f t="shared" si="1408"/>
        <v>-0.11000000000000001</v>
      </c>
      <c r="P758" s="44">
        <v>269.25</v>
      </c>
      <c r="Q758" s="46"/>
      <c r="R758" s="37"/>
      <c r="S758" s="46"/>
      <c r="T758" s="40"/>
      <c r="U758" s="47" t="str">
        <f t="shared" si="1412"/>
        <v/>
      </c>
      <c r="V758" s="47" t="str">
        <f t="shared" si="1413"/>
        <v/>
      </c>
      <c r="W758" s="50"/>
      <c r="X758" s="50"/>
      <c r="Y758" s="50"/>
      <c r="Z758" s="50"/>
      <c r="AA758" s="50"/>
      <c r="AB758" s="50"/>
      <c r="AC758" s="50"/>
      <c r="AD758" s="50"/>
      <c r="AE758" s="51">
        <f t="shared" si="1418"/>
        <v>79</v>
      </c>
      <c r="AF758" s="51" t="str">
        <f t="shared" si="1419"/>
        <v/>
      </c>
      <c r="AG758" s="51" t="str">
        <f t="shared" si="1420"/>
        <v/>
      </c>
      <c r="AH758" s="51" t="str">
        <f t="shared" si="1421"/>
        <v/>
      </c>
      <c r="AI758" s="52">
        <f t="shared" si="1422"/>
        <v>269.04000000000002</v>
      </c>
      <c r="AJ758" s="51"/>
      <c r="AK758" s="53"/>
      <c r="AL758" s="52"/>
      <c r="AM758" s="53">
        <f t="shared" si="1423"/>
        <v>40</v>
      </c>
      <c r="AN758" s="53">
        <f>IF(AJ758&lt;&gt;"",IF(AJ758="o",VLOOKUP(AM758,OpenSect!$A$1:$D$11,2),IF(AJ758="u",VLOOKUP(AM758,UpHill!$A$1:$D$35,2),IF(AJ758="d",VLOOKUP(AM758,DownHill!$A$3:$D$29,2),IF(AJ758="f",VLOOKUP(AM758,FlatUnd!$A$2:$D$30,2),IF(AJ758="t",VLOOKUP(AM758,TimeAdd!$A$1:$D$176,2),IF(AJ758="l",VLOOKUP(AM758,SLimit!$A$1:$D$8,2),AN757)))))),AN757)</f>
        <v>45</v>
      </c>
      <c r="AO758" s="53">
        <f>IF(AJ758&lt;&gt;"",IF(AJ758="o",VLOOKUP(AM758,OpenSect!$A$1:$D$11,3),IF(AJ758="u",VLOOKUP(AM758,UpHill!$A$1:$D$35,3),IF(AJ758="d",VLOOKUP(AM758,DownHill!$A$3:$D$29,3),IF(AJ758="f",VLOOKUP(AM758,FlatUnd!$A$2:$D$30,3),IF(AJ758="t",VLOOKUP(AM758,TimeAdd!$A$1:$D$18,3),IF(AJ758="l",VLOOKUP(AM758,SLimit!$A$1:$D$8,3),AO757)))))),AO757)</f>
        <v>50</v>
      </c>
      <c r="AP758" s="53">
        <f>IF(AJ758&lt;&gt;"",IF(AJ758="o",VLOOKUP(AM758,OpenSect!$A$1:$D$11,4),IF(AJ758="u",VLOOKUP(AM758,UpHill!$A$1:$D$35,4),IF(AJ758="d",VLOOKUP(AM758,DownHill!$A$3:$D$29,4),IF(AJ758="f",VLOOKUP(AM758,FlatUnd!$A$2:$D$30,4),IF(AJ758="t",VLOOKUP(AM758,TimeAdd!$A$1:$D$18,4),IF(AJ758="l",VLOOKUP(AM758,SLimit!$A$1:$D$8,4),AP757)))))),AP757)</f>
        <v>54</v>
      </c>
      <c r="AQ758" s="53" t="str">
        <f t="shared" si="1424"/>
        <v>100</v>
      </c>
      <c r="AR758" s="54" t="str">
        <f t="shared" si="1425"/>
        <v xml:space="preserve">100 Speed limit. </v>
      </c>
      <c r="AS758" s="55"/>
      <c r="AT758" s="55"/>
      <c r="AU758" s="56">
        <f>IF(GroupStTimes!$A$8=0,MIN(CB758,CD758,CF758),MIN(BZ758,CB758,CD758,CF758))</f>
        <v>0.5971412037037036</v>
      </c>
      <c r="AV758" s="56">
        <f>IF(GroupStTimes!$A$8=0,MAX(CC758,CE758,CG758),MAX(CA758,CC758,CE758,CG758))</f>
        <v>0.64297453703703689</v>
      </c>
      <c r="AW758" s="57" t="str">
        <f t="shared" si="1426"/>
        <v/>
      </c>
      <c r="AX758" s="58" t="str">
        <f t="shared" si="1427"/>
        <v/>
      </c>
      <c r="AY758" s="58" t="str">
        <f t="shared" si="1428"/>
        <v/>
      </c>
      <c r="AZ758" s="31">
        <f t="shared" si="1429"/>
        <v>268.22000000000003</v>
      </c>
      <c r="BA758" s="59">
        <f t="shared" si="1430"/>
        <v>0.60393518518518496</v>
      </c>
      <c r="BB758" s="59">
        <f t="shared" si="1431"/>
        <v>0.60949074074074061</v>
      </c>
      <c r="BC758" s="59">
        <f t="shared" si="1432"/>
        <v>0.59637731481481471</v>
      </c>
      <c r="BD758" s="59">
        <f t="shared" si="1433"/>
        <v>0.64221064814814799</v>
      </c>
      <c r="BE758" s="59">
        <f t="shared" si="1434"/>
        <v>0.62165509259259277</v>
      </c>
      <c r="BF758" s="59">
        <f t="shared" si="1435"/>
        <v>0.6320717592592594</v>
      </c>
      <c r="BG758" s="59">
        <f t="shared" si="1436"/>
        <v>0.63289351851851849</v>
      </c>
      <c r="BH758" s="59">
        <f t="shared" si="1437"/>
        <v>0.63219907407407405</v>
      </c>
      <c r="BI758" s="31">
        <f t="shared" si="1438"/>
        <v>0.81999999999999318</v>
      </c>
      <c r="BJ758" s="61">
        <f t="shared" si="1439"/>
        <v>2.0499999999999831E-2</v>
      </c>
      <c r="BK758" s="61">
        <f t="shared" si="1440"/>
        <v>1.822222222222207E-2</v>
      </c>
      <c r="BL758" s="61">
        <f t="shared" si="1441"/>
        <v>1.6399999999999863E-2</v>
      </c>
      <c r="BM758" s="61">
        <f t="shared" si="1442"/>
        <v>1.5185185185185059E-2</v>
      </c>
      <c r="BN758" s="62">
        <f t="shared" si="1443"/>
        <v>0</v>
      </c>
      <c r="BO758" s="62">
        <f t="shared" si="1444"/>
        <v>1</v>
      </c>
      <c r="BP758" s="62">
        <f t="shared" si="1445"/>
        <v>14</v>
      </c>
      <c r="BQ758" s="62">
        <f t="shared" si="1446"/>
        <v>0</v>
      </c>
      <c r="BR758" s="62">
        <f t="shared" si="1447"/>
        <v>1</v>
      </c>
      <c r="BS758" s="62">
        <f t="shared" si="1448"/>
        <v>6</v>
      </c>
      <c r="BT758" s="62">
        <f t="shared" si="1449"/>
        <v>0</v>
      </c>
      <c r="BU758" s="62">
        <f t="shared" si="1450"/>
        <v>0</v>
      </c>
      <c r="BV758" s="62">
        <f t="shared" si="1451"/>
        <v>59</v>
      </c>
      <c r="BW758" s="62">
        <f t="shared" si="1452"/>
        <v>0</v>
      </c>
      <c r="BX758" s="62">
        <f t="shared" si="1453"/>
        <v>0</v>
      </c>
      <c r="BY758" s="62">
        <f t="shared" si="1454"/>
        <v>55</v>
      </c>
      <c r="BZ758" s="63">
        <f t="shared" si="1455"/>
        <v>0.60479166666666639</v>
      </c>
      <c r="CA758" s="63">
        <f t="shared" si="1456"/>
        <v>0.61034722222222204</v>
      </c>
      <c r="CB758" s="63">
        <f t="shared" si="1457"/>
        <v>0.5971412037037036</v>
      </c>
      <c r="CC758" s="63">
        <f t="shared" si="1458"/>
        <v>0.64297453703703689</v>
      </c>
      <c r="CD758" s="63">
        <f t="shared" si="1459"/>
        <v>0.62233796296296318</v>
      </c>
      <c r="CE758" s="63">
        <f t="shared" si="1460"/>
        <v>0.63275462962962981</v>
      </c>
      <c r="CF758" s="63">
        <f t="shared" si="1461"/>
        <v>0.63353009259259252</v>
      </c>
      <c r="CG758" s="63">
        <f t="shared" si="1462"/>
        <v>0.63283564814814808</v>
      </c>
      <c r="CH758" s="36"/>
      <c r="CI758" s="36"/>
      <c r="CJ758" s="36"/>
      <c r="CK758" s="36"/>
      <c r="CL758" s="60">
        <v>60</v>
      </c>
    </row>
    <row r="759" spans="1:90" ht="26.25" customHeight="1" x14ac:dyDescent="0.25">
      <c r="A759" s="37">
        <v>79</v>
      </c>
      <c r="B759" s="37"/>
      <c r="E759" s="39"/>
      <c r="F759" s="44"/>
      <c r="G759" s="44">
        <v>269.33999999999997</v>
      </c>
      <c r="H759" s="41">
        <f t="shared" si="1393"/>
        <v>269.13</v>
      </c>
      <c r="I759" s="42">
        <v>269.02999999999997</v>
      </c>
      <c r="J759" s="43">
        <f t="shared" si="1386"/>
        <v>-7.434115154443321E-4</v>
      </c>
      <c r="K759" s="44">
        <f t="shared" si="1387"/>
        <v>-0.19999999999998863</v>
      </c>
      <c r="L759" s="91" t="s">
        <v>1408</v>
      </c>
      <c r="M759" s="127" t="s">
        <v>1232</v>
      </c>
      <c r="N759" s="46">
        <f t="shared" si="1309"/>
        <v>269.22999999999996</v>
      </c>
      <c r="O759" s="46">
        <f t="shared" si="1408"/>
        <v>-0.11000000000000001</v>
      </c>
      <c r="P759" s="44">
        <v>269.33999999999997</v>
      </c>
      <c r="Q759" s="46"/>
      <c r="R759" s="37"/>
      <c r="S759" s="46"/>
      <c r="T759" s="40"/>
      <c r="U759" s="47" t="str">
        <f t="shared" si="1412"/>
        <v/>
      </c>
      <c r="V759" s="47" t="str">
        <f t="shared" si="1413"/>
        <v/>
      </c>
      <c r="W759" s="50"/>
      <c r="X759" s="50"/>
      <c r="Y759" s="50"/>
      <c r="Z759" s="50"/>
      <c r="AA759" s="50"/>
      <c r="AB759" s="50"/>
      <c r="AC759" s="50"/>
      <c r="AD759" s="50"/>
      <c r="AE759" s="51">
        <f t="shared" si="1418"/>
        <v>79</v>
      </c>
      <c r="AF759" s="51" t="str">
        <f t="shared" si="1419"/>
        <v/>
      </c>
      <c r="AG759" s="51" t="str">
        <f t="shared" si="1420"/>
        <v/>
      </c>
      <c r="AH759" s="51" t="str">
        <f t="shared" si="1421"/>
        <v/>
      </c>
      <c r="AI759" s="52">
        <f t="shared" si="1422"/>
        <v>269.13</v>
      </c>
      <c r="AJ759" s="51"/>
      <c r="AK759" s="53"/>
      <c r="AL759" s="52"/>
      <c r="AM759" s="53">
        <f t="shared" si="1423"/>
        <v>40</v>
      </c>
      <c r="AN759" s="53">
        <f>IF(AJ759&lt;&gt;"",IF(AJ759="o",VLOOKUP(AM759,OpenSect!$A$1:$D$11,2),IF(AJ759="u",VLOOKUP(AM759,UpHill!$A$1:$D$35,2),IF(AJ759="d",VLOOKUP(AM759,DownHill!$A$3:$D$29,2),IF(AJ759="f",VLOOKUP(AM759,FlatUnd!$A$2:$D$30,2),IF(AJ759="t",VLOOKUP(AM759,TimeAdd!$A$1:$D$176,2),IF(AJ759="l",VLOOKUP(AM759,SLimit!$A$1:$D$8,2),AN758)))))),AN758)</f>
        <v>45</v>
      </c>
      <c r="AO759" s="53">
        <f>IF(AJ759&lt;&gt;"",IF(AJ759="o",VLOOKUP(AM759,OpenSect!$A$1:$D$11,3),IF(AJ759="u",VLOOKUP(AM759,UpHill!$A$1:$D$35,3),IF(AJ759="d",VLOOKUP(AM759,DownHill!$A$3:$D$29,3),IF(AJ759="f",VLOOKUP(AM759,FlatUnd!$A$2:$D$30,3),IF(AJ759="t",VLOOKUP(AM759,TimeAdd!$A$1:$D$18,3),IF(AJ759="l",VLOOKUP(AM759,SLimit!$A$1:$D$8,3),AO758)))))),AO758)</f>
        <v>50</v>
      </c>
      <c r="AP759" s="53">
        <f>IF(AJ759&lt;&gt;"",IF(AJ759="o",VLOOKUP(AM759,OpenSect!$A$1:$D$11,4),IF(AJ759="u",VLOOKUP(AM759,UpHill!$A$1:$D$35,4),IF(AJ759="d",VLOOKUP(AM759,DownHill!$A$3:$D$29,4),IF(AJ759="f",VLOOKUP(AM759,FlatUnd!$A$2:$D$30,4),IF(AJ759="t",VLOOKUP(AM759,TimeAdd!$A$1:$D$18,4),IF(AJ759="l",VLOOKUP(AM759,SLimit!$A$1:$D$8,4),AP758)))))),AP758)</f>
        <v>54</v>
      </c>
      <c r="AQ759" s="53" t="str">
        <f t="shared" si="1424"/>
        <v>100</v>
      </c>
      <c r="AR759" s="54" t="str">
        <f t="shared" si="1425"/>
        <v xml:space="preserve">N11 Newcastle 73    </v>
      </c>
      <c r="AS759" s="55"/>
      <c r="AT759" s="55"/>
      <c r="AU759" s="56">
        <f>IF(GroupStTimes!$A$8=0,MIN(CB759,CD759,CF759),MIN(BZ759,CB759,CD759,CF759))</f>
        <v>0.5972222222222221</v>
      </c>
      <c r="AV759" s="56">
        <f>IF(GroupStTimes!$A$8=0,MAX(CC759,CE759,CG759),MAX(CA759,CC759,CE759,CG759))</f>
        <v>0.64305555555555538</v>
      </c>
      <c r="AW759" s="57" t="str">
        <f t="shared" si="1426"/>
        <v/>
      </c>
      <c r="AX759" s="58" t="str">
        <f t="shared" si="1427"/>
        <v/>
      </c>
      <c r="AY759" s="58" t="str">
        <f t="shared" si="1428"/>
        <v/>
      </c>
      <c r="AZ759" s="31">
        <f t="shared" si="1429"/>
        <v>268.22000000000003</v>
      </c>
      <c r="BA759" s="59">
        <f t="shared" si="1430"/>
        <v>0.60393518518518496</v>
      </c>
      <c r="BB759" s="59">
        <f t="shared" si="1431"/>
        <v>0.60949074074074061</v>
      </c>
      <c r="BC759" s="59">
        <f t="shared" si="1432"/>
        <v>0.59637731481481471</v>
      </c>
      <c r="BD759" s="59">
        <f t="shared" si="1433"/>
        <v>0.64221064814814799</v>
      </c>
      <c r="BE759" s="59">
        <f t="shared" si="1434"/>
        <v>0.62165509259259277</v>
      </c>
      <c r="BF759" s="59">
        <f t="shared" si="1435"/>
        <v>0.6320717592592594</v>
      </c>
      <c r="BG759" s="59">
        <f t="shared" si="1436"/>
        <v>0.63289351851851849</v>
      </c>
      <c r="BH759" s="59">
        <f t="shared" si="1437"/>
        <v>0.63219907407407405</v>
      </c>
      <c r="BI759" s="31">
        <f t="shared" si="1438"/>
        <v>0.90999999999996817</v>
      </c>
      <c r="BJ759" s="61">
        <f t="shared" si="1439"/>
        <v>2.2749999999999205E-2</v>
      </c>
      <c r="BK759" s="61">
        <f t="shared" si="1440"/>
        <v>2.0222222222221514E-2</v>
      </c>
      <c r="BL759" s="61">
        <f t="shared" si="1441"/>
        <v>1.8199999999999363E-2</v>
      </c>
      <c r="BM759" s="61">
        <f t="shared" si="1442"/>
        <v>1.6851851851851261E-2</v>
      </c>
      <c r="BN759" s="62">
        <f t="shared" si="1443"/>
        <v>0</v>
      </c>
      <c r="BO759" s="62">
        <f t="shared" si="1444"/>
        <v>1</v>
      </c>
      <c r="BP759" s="62">
        <f t="shared" si="1445"/>
        <v>22</v>
      </c>
      <c r="BQ759" s="62">
        <f t="shared" si="1446"/>
        <v>0</v>
      </c>
      <c r="BR759" s="62">
        <f t="shared" si="1447"/>
        <v>1</v>
      </c>
      <c r="BS759" s="62">
        <f t="shared" si="1448"/>
        <v>13</v>
      </c>
      <c r="BT759" s="62">
        <f t="shared" si="1449"/>
        <v>0</v>
      </c>
      <c r="BU759" s="62">
        <f t="shared" si="1450"/>
        <v>1</v>
      </c>
      <c r="BV759" s="62">
        <f t="shared" si="1451"/>
        <v>6</v>
      </c>
      <c r="BW759" s="62">
        <f t="shared" si="1452"/>
        <v>0</v>
      </c>
      <c r="BX759" s="62">
        <f t="shared" si="1453"/>
        <v>1</v>
      </c>
      <c r="BY759" s="62">
        <f t="shared" si="1454"/>
        <v>1</v>
      </c>
      <c r="BZ759" s="63">
        <f t="shared" si="1455"/>
        <v>0.60488425925925904</v>
      </c>
      <c r="CA759" s="63">
        <f t="shared" si="1456"/>
        <v>0.61043981481481469</v>
      </c>
      <c r="CB759" s="63">
        <f t="shared" si="1457"/>
        <v>0.5972222222222221</v>
      </c>
      <c r="CC759" s="63">
        <f t="shared" si="1458"/>
        <v>0.64305555555555538</v>
      </c>
      <c r="CD759" s="63">
        <f t="shared" si="1459"/>
        <v>0.62241898148148167</v>
      </c>
      <c r="CE759" s="63">
        <f t="shared" si="1460"/>
        <v>0.6328356481481483</v>
      </c>
      <c r="CF759" s="63">
        <f t="shared" si="1461"/>
        <v>0.63359953703703698</v>
      </c>
      <c r="CG759" s="63">
        <f t="shared" si="1462"/>
        <v>0.63290509259259253</v>
      </c>
      <c r="CH759" s="36"/>
      <c r="CI759" s="36"/>
      <c r="CJ759" s="36"/>
      <c r="CK759" s="36"/>
      <c r="CL759" s="60">
        <v>60</v>
      </c>
    </row>
    <row r="760" spans="1:90" ht="26.25" customHeight="1" x14ac:dyDescent="0.25">
      <c r="A760" s="37">
        <v>79</v>
      </c>
      <c r="B760" s="37"/>
      <c r="E760" s="39"/>
      <c r="F760" s="44"/>
      <c r="G760" s="44">
        <v>269.83</v>
      </c>
      <c r="H760" s="41">
        <f t="shared" si="1393"/>
        <v>269.62</v>
      </c>
      <c r="I760" s="42">
        <v>269.52</v>
      </c>
      <c r="J760" s="43">
        <f t="shared" si="1386"/>
        <v>-7.4205995844460015E-4</v>
      </c>
      <c r="K760" s="44">
        <f t="shared" si="1387"/>
        <v>-0.19999999999998863</v>
      </c>
      <c r="L760" s="91" t="s">
        <v>1409</v>
      </c>
      <c r="M760" s="127" t="s">
        <v>1231</v>
      </c>
      <c r="N760" s="46">
        <f t="shared" si="1309"/>
        <v>269.71999999999997</v>
      </c>
      <c r="O760" s="46">
        <f t="shared" si="1408"/>
        <v>-0.11000000000000001</v>
      </c>
      <c r="P760" s="44">
        <v>269.83</v>
      </c>
      <c r="Q760" s="46"/>
      <c r="R760" s="37"/>
      <c r="S760" s="46"/>
      <c r="T760" s="40"/>
      <c r="U760" s="47" t="str">
        <f t="shared" si="1412"/>
        <v/>
      </c>
      <c r="V760" s="47" t="str">
        <f t="shared" si="1413"/>
        <v/>
      </c>
      <c r="W760" s="50"/>
      <c r="X760" s="50"/>
      <c r="Y760" s="50"/>
      <c r="Z760" s="50"/>
      <c r="AA760" s="50"/>
      <c r="AB760" s="50"/>
      <c r="AC760" s="50"/>
      <c r="AD760" s="50"/>
      <c r="AE760" s="51">
        <f t="shared" si="1418"/>
        <v>79</v>
      </c>
      <c r="AF760" s="51" t="str">
        <f t="shared" si="1419"/>
        <v/>
      </c>
      <c r="AG760" s="51" t="str">
        <f t="shared" si="1420"/>
        <v/>
      </c>
      <c r="AH760" s="51" t="str">
        <f t="shared" si="1421"/>
        <v/>
      </c>
      <c r="AI760" s="52">
        <f t="shared" si="1422"/>
        <v>269.62</v>
      </c>
      <c r="AJ760" s="51"/>
      <c r="AK760" s="53"/>
      <c r="AL760" s="52"/>
      <c r="AM760" s="53">
        <f t="shared" si="1423"/>
        <v>40</v>
      </c>
      <c r="AN760" s="53">
        <f>IF(AJ760&lt;&gt;"",IF(AJ760="o",VLOOKUP(AM760,OpenSect!$A$1:$D$11,2),IF(AJ760="u",VLOOKUP(AM760,UpHill!$A$1:$D$35,2),IF(AJ760="d",VLOOKUP(AM760,DownHill!$A$3:$D$29,2),IF(AJ760="f",VLOOKUP(AM760,FlatUnd!$A$2:$D$30,2),IF(AJ760="t",VLOOKUP(AM760,TimeAdd!$A$1:$D$176,2),IF(AJ760="l",VLOOKUP(AM760,SLimit!$A$1:$D$8,2),AN759)))))),AN759)</f>
        <v>45</v>
      </c>
      <c r="AO760" s="53">
        <f>IF(AJ760&lt;&gt;"",IF(AJ760="o",VLOOKUP(AM760,OpenSect!$A$1:$D$11,3),IF(AJ760="u",VLOOKUP(AM760,UpHill!$A$1:$D$35,3),IF(AJ760="d",VLOOKUP(AM760,DownHill!$A$3:$D$29,3),IF(AJ760="f",VLOOKUP(AM760,FlatUnd!$A$2:$D$30,3),IF(AJ760="t",VLOOKUP(AM760,TimeAdd!$A$1:$D$18,3),IF(AJ760="l",VLOOKUP(AM760,SLimit!$A$1:$D$8,3),AO759)))))),AO759)</f>
        <v>50</v>
      </c>
      <c r="AP760" s="53">
        <f>IF(AJ760&lt;&gt;"",IF(AJ760="o",VLOOKUP(AM760,OpenSect!$A$1:$D$11,4),IF(AJ760="u",VLOOKUP(AM760,UpHill!$A$1:$D$35,4),IF(AJ760="d",VLOOKUP(AM760,DownHill!$A$3:$D$29,4),IF(AJ760="f",VLOOKUP(AM760,FlatUnd!$A$2:$D$30,4),IF(AJ760="t",VLOOKUP(AM760,TimeAdd!$A$1:$D$18,4),IF(AJ760="l",VLOOKUP(AM760,SLimit!$A$1:$D$8,4),AP759)))))),AP759)</f>
        <v>54</v>
      </c>
      <c r="AQ760" s="53" t="str">
        <f t="shared" si="1424"/>
        <v>80</v>
      </c>
      <c r="AR760" s="54" t="str">
        <f t="shared" si="1425"/>
        <v>80 Speed limit.  Constrution .</v>
      </c>
      <c r="AS760" s="55"/>
      <c r="AT760" s="55"/>
      <c r="AU760" s="56">
        <f>IF(GroupStTimes!$A$8=0,MIN(CB760,CD760,CF760),MIN(BZ760,CB760,CD760,CF760))</f>
        <v>0.59767361111111106</v>
      </c>
      <c r="AV760" s="56">
        <f>IF(GroupStTimes!$A$8=0,MAX(CC760,CE760,CG760),MAX(CA760,CC760,CE760,CG760))</f>
        <v>0.64350694444444434</v>
      </c>
      <c r="AW760" s="57" t="str">
        <f t="shared" si="1426"/>
        <v/>
      </c>
      <c r="AX760" s="58" t="str">
        <f t="shared" si="1427"/>
        <v/>
      </c>
      <c r="AY760" s="58" t="str">
        <f t="shared" si="1428"/>
        <v/>
      </c>
      <c r="AZ760" s="31">
        <f t="shared" si="1429"/>
        <v>268.22000000000003</v>
      </c>
      <c r="BA760" s="59">
        <f t="shared" si="1430"/>
        <v>0.60393518518518496</v>
      </c>
      <c r="BB760" s="59">
        <f t="shared" si="1431"/>
        <v>0.60949074074074061</v>
      </c>
      <c r="BC760" s="59">
        <f t="shared" si="1432"/>
        <v>0.59637731481481471</v>
      </c>
      <c r="BD760" s="59">
        <f t="shared" si="1433"/>
        <v>0.64221064814814799</v>
      </c>
      <c r="BE760" s="59">
        <f t="shared" si="1434"/>
        <v>0.62165509259259277</v>
      </c>
      <c r="BF760" s="59">
        <f t="shared" si="1435"/>
        <v>0.6320717592592594</v>
      </c>
      <c r="BG760" s="59">
        <f t="shared" si="1436"/>
        <v>0.63289351851851849</v>
      </c>
      <c r="BH760" s="59">
        <f t="shared" si="1437"/>
        <v>0.63219907407407405</v>
      </c>
      <c r="BI760" s="31">
        <f t="shared" si="1438"/>
        <v>1.3999999999999773</v>
      </c>
      <c r="BJ760" s="61">
        <f t="shared" si="1439"/>
        <v>3.4999999999999434E-2</v>
      </c>
      <c r="BK760" s="61">
        <f t="shared" si="1440"/>
        <v>3.1111111111110607E-2</v>
      </c>
      <c r="BL760" s="61">
        <f t="shared" si="1441"/>
        <v>2.7999999999999546E-2</v>
      </c>
      <c r="BM760" s="61">
        <f t="shared" si="1442"/>
        <v>2.5925925925925505E-2</v>
      </c>
      <c r="BN760" s="62">
        <f t="shared" si="1443"/>
        <v>0</v>
      </c>
      <c r="BO760" s="62">
        <f t="shared" si="1444"/>
        <v>2</v>
      </c>
      <c r="BP760" s="62">
        <f t="shared" si="1445"/>
        <v>6</v>
      </c>
      <c r="BQ760" s="62">
        <f t="shared" si="1446"/>
        <v>0</v>
      </c>
      <c r="BR760" s="62">
        <f t="shared" si="1447"/>
        <v>1</v>
      </c>
      <c r="BS760" s="62">
        <f t="shared" si="1448"/>
        <v>52</v>
      </c>
      <c r="BT760" s="62">
        <f t="shared" si="1449"/>
        <v>0</v>
      </c>
      <c r="BU760" s="62">
        <f t="shared" si="1450"/>
        <v>1</v>
      </c>
      <c r="BV760" s="62">
        <f t="shared" si="1451"/>
        <v>41</v>
      </c>
      <c r="BW760" s="62">
        <f t="shared" si="1452"/>
        <v>0</v>
      </c>
      <c r="BX760" s="62">
        <f t="shared" si="1453"/>
        <v>1</v>
      </c>
      <c r="BY760" s="62">
        <f t="shared" si="1454"/>
        <v>33</v>
      </c>
      <c r="BZ760" s="63">
        <f t="shared" si="1455"/>
        <v>0.6053935185185183</v>
      </c>
      <c r="CA760" s="63">
        <f t="shared" si="1456"/>
        <v>0.61094907407407395</v>
      </c>
      <c r="CB760" s="63">
        <f t="shared" si="1457"/>
        <v>0.59767361111111106</v>
      </c>
      <c r="CC760" s="63">
        <f t="shared" si="1458"/>
        <v>0.64350694444444434</v>
      </c>
      <c r="CD760" s="63">
        <f t="shared" si="1459"/>
        <v>0.62282407407407425</v>
      </c>
      <c r="CE760" s="63">
        <f t="shared" si="1460"/>
        <v>0.63324074074074088</v>
      </c>
      <c r="CF760" s="63">
        <f t="shared" si="1461"/>
        <v>0.63396990740740733</v>
      </c>
      <c r="CG760" s="63">
        <f t="shared" si="1462"/>
        <v>0.63327546296296289</v>
      </c>
      <c r="CH760" s="36"/>
      <c r="CI760" s="36"/>
      <c r="CJ760" s="36"/>
      <c r="CK760" s="36"/>
      <c r="CL760" s="60">
        <v>60</v>
      </c>
    </row>
    <row r="761" spans="1:90" ht="26.25" customHeight="1" x14ac:dyDescent="0.25">
      <c r="A761" s="37">
        <v>79</v>
      </c>
      <c r="B761" s="37"/>
      <c r="E761" s="39"/>
      <c r="F761" s="44"/>
      <c r="G761" s="44">
        <v>270</v>
      </c>
      <c r="H761" s="41">
        <f t="shared" si="1393"/>
        <v>269.79000000000002</v>
      </c>
      <c r="I761" s="42">
        <v>269.69</v>
      </c>
      <c r="J761" s="43">
        <f t="shared" si="1386"/>
        <v>-7.4159219845003018E-4</v>
      </c>
      <c r="K761" s="44">
        <f t="shared" si="1387"/>
        <v>-0.19999999999998863</v>
      </c>
      <c r="L761" s="91" t="s">
        <v>1410</v>
      </c>
      <c r="M761" s="127" t="s">
        <v>1229</v>
      </c>
      <c r="N761" s="46">
        <f t="shared" si="1309"/>
        <v>269.89</v>
      </c>
      <c r="O761" s="46">
        <f t="shared" si="1408"/>
        <v>-0.11000000000000001</v>
      </c>
      <c r="P761" s="44">
        <v>270</v>
      </c>
      <c r="Q761" s="46"/>
      <c r="R761" s="37"/>
      <c r="S761" s="46"/>
      <c r="T761" s="40"/>
      <c r="U761" s="47" t="str">
        <f t="shared" si="1412"/>
        <v/>
      </c>
      <c r="V761" s="47" t="str">
        <f t="shared" si="1413"/>
        <v/>
      </c>
      <c r="W761" s="50"/>
      <c r="X761" s="50"/>
      <c r="Y761" s="50"/>
      <c r="Z761" s="50"/>
      <c r="AA761" s="50"/>
      <c r="AB761" s="50"/>
      <c r="AC761" s="50"/>
      <c r="AD761" s="50"/>
      <c r="AE761" s="51">
        <f t="shared" si="1418"/>
        <v>79</v>
      </c>
      <c r="AF761" s="51" t="str">
        <f t="shared" si="1419"/>
        <v/>
      </c>
      <c r="AG761" s="51" t="str">
        <f t="shared" si="1420"/>
        <v/>
      </c>
      <c r="AH761" s="51" t="str">
        <f t="shared" si="1421"/>
        <v/>
      </c>
      <c r="AI761" s="52">
        <f t="shared" si="1422"/>
        <v>269.79000000000002</v>
      </c>
      <c r="AJ761" s="51"/>
      <c r="AK761" s="53"/>
      <c r="AL761" s="52"/>
      <c r="AM761" s="53">
        <f t="shared" si="1423"/>
        <v>40</v>
      </c>
      <c r="AN761" s="53">
        <f>IF(AJ761&lt;&gt;"",IF(AJ761="o",VLOOKUP(AM761,OpenSect!$A$1:$D$11,2),IF(AJ761="u",VLOOKUP(AM761,UpHill!$A$1:$D$35,2),IF(AJ761="d",VLOOKUP(AM761,DownHill!$A$3:$D$29,2),IF(AJ761="f",VLOOKUP(AM761,FlatUnd!$A$2:$D$30,2),IF(AJ761="t",VLOOKUP(AM761,TimeAdd!$A$1:$D$176,2),IF(AJ761="l",VLOOKUP(AM761,SLimit!$A$1:$D$8,2),AN760)))))),AN760)</f>
        <v>45</v>
      </c>
      <c r="AO761" s="53">
        <f>IF(AJ761&lt;&gt;"",IF(AJ761="o",VLOOKUP(AM761,OpenSect!$A$1:$D$11,3),IF(AJ761="u",VLOOKUP(AM761,UpHill!$A$1:$D$35,3),IF(AJ761="d",VLOOKUP(AM761,DownHill!$A$3:$D$29,3),IF(AJ761="f",VLOOKUP(AM761,FlatUnd!$A$2:$D$30,3),IF(AJ761="t",VLOOKUP(AM761,TimeAdd!$A$1:$D$18,3),IF(AJ761="l",VLOOKUP(AM761,SLimit!$A$1:$D$8,3),AO760)))))),AO760)</f>
        <v>50</v>
      </c>
      <c r="AP761" s="53">
        <f>IF(AJ761&lt;&gt;"",IF(AJ761="o",VLOOKUP(AM761,OpenSect!$A$1:$D$11,4),IF(AJ761="u",VLOOKUP(AM761,UpHill!$A$1:$D$35,4),IF(AJ761="d",VLOOKUP(AM761,DownHill!$A$3:$D$29,4),IF(AJ761="f",VLOOKUP(AM761,FlatUnd!$A$2:$D$30,4),IF(AJ761="t",VLOOKUP(AM761,TimeAdd!$A$1:$D$18,4),IF(AJ761="l",VLOOKUP(AM761,SLimit!$A$1:$D$8,4),AP760)))))),AP760)</f>
        <v>54</v>
      </c>
      <c r="AQ761" s="53" t="str">
        <f t="shared" si="1424"/>
        <v>60</v>
      </c>
      <c r="AR761" s="54" t="str">
        <f t="shared" si="1425"/>
        <v>60 Speed limit.  Constrution .</v>
      </c>
      <c r="AS761" s="55"/>
      <c r="AT761" s="55"/>
      <c r="AU761" s="56">
        <f>IF(GroupStTimes!$A$8=0,MIN(CB761,CD761,CF761),MIN(BZ761,CB761,CD761,CF761))</f>
        <v>0.59783564814814805</v>
      </c>
      <c r="AV761" s="56">
        <f>IF(GroupStTimes!$A$8=0,MAX(CC761,CE761,CG761),MAX(CA761,CC761,CE761,CG761))</f>
        <v>0.64366898148148133</v>
      </c>
      <c r="AW761" s="57" t="str">
        <f t="shared" si="1426"/>
        <v/>
      </c>
      <c r="AX761" s="58" t="str">
        <f t="shared" si="1427"/>
        <v/>
      </c>
      <c r="AY761" s="58" t="str">
        <f t="shared" si="1428"/>
        <v/>
      </c>
      <c r="AZ761" s="31">
        <f t="shared" si="1429"/>
        <v>268.22000000000003</v>
      </c>
      <c r="BA761" s="59">
        <f t="shared" si="1430"/>
        <v>0.60393518518518496</v>
      </c>
      <c r="BB761" s="59">
        <f t="shared" si="1431"/>
        <v>0.60949074074074061</v>
      </c>
      <c r="BC761" s="59">
        <f t="shared" si="1432"/>
        <v>0.59637731481481471</v>
      </c>
      <c r="BD761" s="59">
        <f t="shared" si="1433"/>
        <v>0.64221064814814799</v>
      </c>
      <c r="BE761" s="59">
        <f t="shared" si="1434"/>
        <v>0.62165509259259277</v>
      </c>
      <c r="BF761" s="59">
        <f t="shared" si="1435"/>
        <v>0.6320717592592594</v>
      </c>
      <c r="BG761" s="59">
        <f t="shared" si="1436"/>
        <v>0.63289351851851849</v>
      </c>
      <c r="BH761" s="59">
        <f t="shared" si="1437"/>
        <v>0.63219907407407405</v>
      </c>
      <c r="BI761" s="31">
        <f t="shared" si="1438"/>
        <v>1.5699999999999932</v>
      </c>
      <c r="BJ761" s="61">
        <f t="shared" si="1439"/>
        <v>3.9249999999999827E-2</v>
      </c>
      <c r="BK761" s="61">
        <f t="shared" si="1440"/>
        <v>3.488888888888874E-2</v>
      </c>
      <c r="BL761" s="61">
        <f t="shared" si="1441"/>
        <v>3.1399999999999866E-2</v>
      </c>
      <c r="BM761" s="61">
        <f t="shared" si="1442"/>
        <v>2.9074074074073947E-2</v>
      </c>
      <c r="BN761" s="62">
        <f t="shared" si="1443"/>
        <v>0</v>
      </c>
      <c r="BO761" s="62">
        <f t="shared" si="1444"/>
        <v>2</v>
      </c>
      <c r="BP761" s="62">
        <f t="shared" si="1445"/>
        <v>21</v>
      </c>
      <c r="BQ761" s="62">
        <f t="shared" si="1446"/>
        <v>0</v>
      </c>
      <c r="BR761" s="62">
        <f t="shared" si="1447"/>
        <v>2</v>
      </c>
      <c r="BS761" s="62">
        <f t="shared" si="1448"/>
        <v>6</v>
      </c>
      <c r="BT761" s="62">
        <f t="shared" si="1449"/>
        <v>0</v>
      </c>
      <c r="BU761" s="62">
        <f t="shared" si="1450"/>
        <v>1</v>
      </c>
      <c r="BV761" s="62">
        <f t="shared" si="1451"/>
        <v>53</v>
      </c>
      <c r="BW761" s="62">
        <f t="shared" si="1452"/>
        <v>0</v>
      </c>
      <c r="BX761" s="62">
        <f t="shared" si="1453"/>
        <v>1</v>
      </c>
      <c r="BY761" s="62">
        <f t="shared" si="1454"/>
        <v>45</v>
      </c>
      <c r="BZ761" s="63">
        <f t="shared" si="1455"/>
        <v>0.60556712962962944</v>
      </c>
      <c r="CA761" s="63">
        <f t="shared" si="1456"/>
        <v>0.61112268518518509</v>
      </c>
      <c r="CB761" s="63">
        <f t="shared" si="1457"/>
        <v>0.59783564814814805</v>
      </c>
      <c r="CC761" s="63">
        <f t="shared" si="1458"/>
        <v>0.64366898148148133</v>
      </c>
      <c r="CD761" s="63">
        <f t="shared" si="1459"/>
        <v>0.62296296296296316</v>
      </c>
      <c r="CE761" s="63">
        <f t="shared" si="1460"/>
        <v>0.63337962962962979</v>
      </c>
      <c r="CF761" s="63">
        <f t="shared" si="1461"/>
        <v>0.63410879629629624</v>
      </c>
      <c r="CG761" s="63">
        <f t="shared" si="1462"/>
        <v>0.6334143518518518</v>
      </c>
      <c r="CH761" s="36"/>
      <c r="CI761" s="36"/>
      <c r="CJ761" s="36"/>
      <c r="CK761" s="36"/>
      <c r="CL761" s="60">
        <v>60</v>
      </c>
    </row>
    <row r="762" spans="1:90" ht="20.25" x14ac:dyDescent="0.25">
      <c r="A762" s="37">
        <v>80</v>
      </c>
      <c r="B762" s="37"/>
      <c r="E762" s="39"/>
      <c r="F762" s="44"/>
      <c r="G762" s="44">
        <v>270.24</v>
      </c>
      <c r="H762" s="41">
        <f t="shared" si="1393"/>
        <v>270.02999999999997</v>
      </c>
      <c r="I762" s="42">
        <v>269.93</v>
      </c>
      <c r="J762" s="43">
        <f t="shared" si="1386"/>
        <v>-7.4093283443851603E-4</v>
      </c>
      <c r="K762" s="44">
        <f t="shared" si="1387"/>
        <v>-0.19999999999998863</v>
      </c>
      <c r="L762" s="91" t="s">
        <v>1412</v>
      </c>
      <c r="M762" s="127" t="s">
        <v>1229</v>
      </c>
      <c r="N762" s="46">
        <f t="shared" si="1309"/>
        <v>270.13</v>
      </c>
      <c r="O762" s="46">
        <f t="shared" si="1408"/>
        <v>-0.11000000000000001</v>
      </c>
      <c r="P762" s="44">
        <v>270.24</v>
      </c>
      <c r="Q762" s="46"/>
      <c r="R762" s="37"/>
      <c r="S762" s="46"/>
      <c r="T762" s="40"/>
      <c r="U762" s="47" t="str">
        <f t="shared" si="1412"/>
        <v/>
      </c>
      <c r="V762" s="47" t="str">
        <f t="shared" si="1413"/>
        <v/>
      </c>
      <c r="W762" s="50"/>
      <c r="X762" s="50"/>
      <c r="Y762" s="50"/>
      <c r="Z762" s="50"/>
      <c r="AA762" s="50"/>
      <c r="AB762" s="50"/>
      <c r="AC762" s="50"/>
      <c r="AD762" s="50"/>
      <c r="AE762" s="51">
        <f t="shared" si="1418"/>
        <v>80</v>
      </c>
      <c r="AF762" s="51" t="str">
        <f t="shared" si="1419"/>
        <v/>
      </c>
      <c r="AG762" s="51" t="str">
        <f t="shared" si="1420"/>
        <v/>
      </c>
      <c r="AH762" s="51" t="str">
        <f t="shared" si="1421"/>
        <v/>
      </c>
      <c r="AI762" s="52">
        <f t="shared" si="1422"/>
        <v>270.02999999999997</v>
      </c>
      <c r="AJ762" s="51"/>
      <c r="AK762" s="53"/>
      <c r="AL762" s="52"/>
      <c r="AM762" s="53">
        <f t="shared" si="1423"/>
        <v>40</v>
      </c>
      <c r="AN762" s="53">
        <f>IF(AJ762&lt;&gt;"",IF(AJ762="o",VLOOKUP(AM762,OpenSect!$A$1:$D$11,2),IF(AJ762="u",VLOOKUP(AM762,UpHill!$A$1:$D$35,2),IF(AJ762="d",VLOOKUP(AM762,DownHill!$A$3:$D$29,2),IF(AJ762="f",VLOOKUP(AM762,FlatUnd!$A$2:$D$30,2),IF(AJ762="t",VLOOKUP(AM762,TimeAdd!$A$1:$D$176,2),IF(AJ762="l",VLOOKUP(AM762,SLimit!$A$1:$D$8,2),AN761)))))),AN761)</f>
        <v>45</v>
      </c>
      <c r="AO762" s="53">
        <f>IF(AJ762&lt;&gt;"",IF(AJ762="o",VLOOKUP(AM762,OpenSect!$A$1:$D$11,3),IF(AJ762="u",VLOOKUP(AM762,UpHill!$A$1:$D$35,3),IF(AJ762="d",VLOOKUP(AM762,DownHill!$A$3:$D$29,3),IF(AJ762="f",VLOOKUP(AM762,FlatUnd!$A$2:$D$30,3),IF(AJ762="t",VLOOKUP(AM762,TimeAdd!$A$1:$D$18,3),IF(AJ762="l",VLOOKUP(AM762,SLimit!$A$1:$D$8,3),AO761)))))),AO761)</f>
        <v>50</v>
      </c>
      <c r="AP762" s="53">
        <f>IF(AJ762&lt;&gt;"",IF(AJ762="o",VLOOKUP(AM762,OpenSect!$A$1:$D$11,4),IF(AJ762="u",VLOOKUP(AM762,UpHill!$A$1:$D$35,4),IF(AJ762="d",VLOOKUP(AM762,DownHill!$A$3:$D$29,4),IF(AJ762="f",VLOOKUP(AM762,FlatUnd!$A$2:$D$30,4),IF(AJ762="t",VLOOKUP(AM762,TimeAdd!$A$1:$D$18,4),IF(AJ762="l",VLOOKUP(AM762,SLimit!$A$1:$D$8,4),AP761)))))),AP761)</f>
        <v>54</v>
      </c>
      <c r="AQ762" s="53" t="str">
        <f t="shared" si="1424"/>
        <v>60</v>
      </c>
      <c r="AR762" s="54" t="str">
        <f t="shared" si="1425"/>
        <v>No Passing Constrution. 31,4 Km Plate.</v>
      </c>
      <c r="AS762" s="55"/>
      <c r="AT762" s="55"/>
      <c r="AU762" s="56">
        <f>IF(GroupStTimes!$A$8=0,MIN(CB762,CD762,CF762),MIN(BZ762,CB762,CD762,CF762))</f>
        <v>0.59805555555555545</v>
      </c>
      <c r="AV762" s="56">
        <f>IF(GroupStTimes!$A$8=0,MAX(CC762,CE762,CG762),MAX(CA762,CC762,CE762,CG762))</f>
        <v>0.64388888888888873</v>
      </c>
      <c r="AW762" s="57" t="str">
        <f t="shared" si="1426"/>
        <v/>
      </c>
      <c r="AX762" s="58" t="str">
        <f t="shared" si="1427"/>
        <v/>
      </c>
      <c r="AY762" s="58" t="str">
        <f t="shared" si="1428"/>
        <v/>
      </c>
      <c r="AZ762" s="31">
        <f t="shared" si="1429"/>
        <v>268.22000000000003</v>
      </c>
      <c r="BA762" s="59">
        <f t="shared" si="1430"/>
        <v>0.60393518518518496</v>
      </c>
      <c r="BB762" s="59">
        <f t="shared" si="1431"/>
        <v>0.60949074074074061</v>
      </c>
      <c r="BC762" s="59">
        <f t="shared" si="1432"/>
        <v>0.59637731481481471</v>
      </c>
      <c r="BD762" s="59">
        <f t="shared" si="1433"/>
        <v>0.64221064814814799</v>
      </c>
      <c r="BE762" s="59">
        <f t="shared" si="1434"/>
        <v>0.62165509259259277</v>
      </c>
      <c r="BF762" s="59">
        <f t="shared" si="1435"/>
        <v>0.6320717592592594</v>
      </c>
      <c r="BG762" s="59">
        <f t="shared" si="1436"/>
        <v>0.63289351851851849</v>
      </c>
      <c r="BH762" s="59">
        <f t="shared" si="1437"/>
        <v>0.63219907407407405</v>
      </c>
      <c r="BI762" s="31">
        <f t="shared" si="1438"/>
        <v>1.8099999999999454</v>
      </c>
      <c r="BJ762" s="61">
        <f t="shared" si="1439"/>
        <v>4.5249999999998639E-2</v>
      </c>
      <c r="BK762" s="61">
        <f t="shared" si="1440"/>
        <v>4.0222222222221007E-2</v>
      </c>
      <c r="BL762" s="61">
        <f t="shared" si="1441"/>
        <v>3.6199999999998907E-2</v>
      </c>
      <c r="BM762" s="61">
        <f t="shared" si="1442"/>
        <v>3.3518518518517511E-2</v>
      </c>
      <c r="BN762" s="62">
        <f t="shared" si="1443"/>
        <v>0</v>
      </c>
      <c r="BO762" s="62">
        <f t="shared" si="1444"/>
        <v>2</v>
      </c>
      <c r="BP762" s="62">
        <f t="shared" si="1445"/>
        <v>43</v>
      </c>
      <c r="BQ762" s="62">
        <f t="shared" si="1446"/>
        <v>0</v>
      </c>
      <c r="BR762" s="62">
        <f t="shared" si="1447"/>
        <v>2</v>
      </c>
      <c r="BS762" s="62">
        <f t="shared" si="1448"/>
        <v>25</v>
      </c>
      <c r="BT762" s="62">
        <f t="shared" si="1449"/>
        <v>0</v>
      </c>
      <c r="BU762" s="62">
        <f t="shared" si="1450"/>
        <v>2</v>
      </c>
      <c r="BV762" s="62">
        <f t="shared" si="1451"/>
        <v>10</v>
      </c>
      <c r="BW762" s="62">
        <f t="shared" si="1452"/>
        <v>0</v>
      </c>
      <c r="BX762" s="62">
        <f t="shared" si="1453"/>
        <v>2</v>
      </c>
      <c r="BY762" s="62">
        <f t="shared" si="1454"/>
        <v>1</v>
      </c>
      <c r="BZ762" s="63">
        <f t="shared" si="1455"/>
        <v>0.60582175925925907</v>
      </c>
      <c r="CA762" s="63">
        <f t="shared" si="1456"/>
        <v>0.61137731481481472</v>
      </c>
      <c r="CB762" s="63">
        <f t="shared" si="1457"/>
        <v>0.59805555555555545</v>
      </c>
      <c r="CC762" s="63">
        <f t="shared" si="1458"/>
        <v>0.64388888888888873</v>
      </c>
      <c r="CD762" s="63">
        <f t="shared" si="1459"/>
        <v>0.62315972222222238</v>
      </c>
      <c r="CE762" s="63">
        <f t="shared" si="1460"/>
        <v>0.63357638888888901</v>
      </c>
      <c r="CF762" s="63">
        <f t="shared" si="1461"/>
        <v>0.63429398148148142</v>
      </c>
      <c r="CG762" s="63">
        <f t="shared" si="1462"/>
        <v>0.63359953703703698</v>
      </c>
      <c r="CH762" s="36"/>
      <c r="CI762" s="36"/>
      <c r="CJ762" s="36"/>
      <c r="CK762" s="36"/>
      <c r="CL762" s="60">
        <v>60</v>
      </c>
    </row>
    <row r="763" spans="1:90" ht="26.25" customHeight="1" x14ac:dyDescent="0.25">
      <c r="A763" s="37">
        <v>80</v>
      </c>
      <c r="B763" s="37"/>
      <c r="E763" s="39"/>
      <c r="F763" s="44"/>
      <c r="G763" s="44">
        <v>270.83999999999997</v>
      </c>
      <c r="H763" s="41">
        <f t="shared" si="1393"/>
        <v>270.63</v>
      </c>
      <c r="I763" s="42">
        <v>270.52999999999997</v>
      </c>
      <c r="J763" s="43">
        <f t="shared" si="1386"/>
        <v>-7.3928954274937589E-4</v>
      </c>
      <c r="K763" s="44">
        <f t="shared" si="1387"/>
        <v>-0.19999999999998863</v>
      </c>
      <c r="L763" s="91" t="s">
        <v>1413</v>
      </c>
      <c r="M763" s="127" t="s">
        <v>1229</v>
      </c>
      <c r="N763" s="46">
        <f t="shared" si="1309"/>
        <v>270.72999999999996</v>
      </c>
      <c r="O763" s="46">
        <f t="shared" si="1408"/>
        <v>-0.11000000000000001</v>
      </c>
      <c r="P763" s="44">
        <v>270.83999999999997</v>
      </c>
      <c r="Q763" s="46"/>
      <c r="R763" s="37"/>
      <c r="S763" s="46"/>
      <c r="T763" s="40"/>
      <c r="U763" s="47" t="str">
        <f t="shared" si="1412"/>
        <v/>
      </c>
      <c r="V763" s="47" t="str">
        <f t="shared" si="1413"/>
        <v/>
      </c>
      <c r="W763" s="50"/>
      <c r="X763" s="50"/>
      <c r="Y763" s="50"/>
      <c r="Z763" s="50"/>
      <c r="AA763" s="50"/>
      <c r="AB763" s="50"/>
      <c r="AC763" s="50"/>
      <c r="AD763" s="50"/>
      <c r="AE763" s="51">
        <f t="shared" si="1418"/>
        <v>80</v>
      </c>
      <c r="AF763" s="51" t="str">
        <f t="shared" si="1419"/>
        <v/>
      </c>
      <c r="AG763" s="51" t="str">
        <f t="shared" si="1420"/>
        <v/>
      </c>
      <c r="AH763" s="51" t="str">
        <f t="shared" si="1421"/>
        <v/>
      </c>
      <c r="AI763" s="52">
        <f t="shared" si="1422"/>
        <v>270.63</v>
      </c>
      <c r="AJ763" s="51"/>
      <c r="AK763" s="53"/>
      <c r="AL763" s="52"/>
      <c r="AM763" s="53">
        <f t="shared" si="1423"/>
        <v>40</v>
      </c>
      <c r="AN763" s="53">
        <f>IF(AJ763&lt;&gt;"",IF(AJ763="o",VLOOKUP(AM763,OpenSect!$A$1:$D$11,2),IF(AJ763="u",VLOOKUP(AM763,UpHill!$A$1:$D$35,2),IF(AJ763="d",VLOOKUP(AM763,DownHill!$A$3:$D$29,2),IF(AJ763="f",VLOOKUP(AM763,FlatUnd!$A$2:$D$30,2),IF(AJ763="t",VLOOKUP(AM763,TimeAdd!$A$1:$D$176,2),IF(AJ763="l",VLOOKUP(AM763,SLimit!$A$1:$D$8,2),AN762)))))),AN762)</f>
        <v>45</v>
      </c>
      <c r="AO763" s="53">
        <f>IF(AJ763&lt;&gt;"",IF(AJ763="o",VLOOKUP(AM763,OpenSect!$A$1:$D$11,3),IF(AJ763="u",VLOOKUP(AM763,UpHill!$A$1:$D$35,3),IF(AJ763="d",VLOOKUP(AM763,DownHill!$A$3:$D$29,3),IF(AJ763="f",VLOOKUP(AM763,FlatUnd!$A$2:$D$30,3),IF(AJ763="t",VLOOKUP(AM763,TimeAdd!$A$1:$D$18,3),IF(AJ763="l",VLOOKUP(AM763,SLimit!$A$1:$D$8,3),AO762)))))),AO762)</f>
        <v>50</v>
      </c>
      <c r="AP763" s="53">
        <f>IF(AJ763&lt;&gt;"",IF(AJ763="o",VLOOKUP(AM763,OpenSect!$A$1:$D$11,4),IF(AJ763="u",VLOOKUP(AM763,UpHill!$A$1:$D$35,4),IF(AJ763="d",VLOOKUP(AM763,DownHill!$A$3:$D$29,4),IF(AJ763="f",VLOOKUP(AM763,FlatUnd!$A$2:$D$30,4),IF(AJ763="t",VLOOKUP(AM763,TimeAdd!$A$1:$D$18,4),IF(AJ763="l",VLOOKUP(AM763,SLimit!$A$1:$D$8,4),AP762)))))),AP762)</f>
        <v>54</v>
      </c>
      <c r="AQ763" s="53" t="str">
        <f t="shared" si="1424"/>
        <v>60</v>
      </c>
      <c r="AR763" s="54" t="str">
        <f t="shared" si="1425"/>
        <v>32,0 Km Plate.</v>
      </c>
      <c r="AS763" s="55"/>
      <c r="AT763" s="55"/>
      <c r="AU763" s="56">
        <f>IF(GroupStTimes!$A$8=0,MIN(CB763,CD763,CF763),MIN(BZ763,CB763,CD763,CF763))</f>
        <v>0.59861111111111098</v>
      </c>
      <c r="AV763" s="56">
        <f>IF(GroupStTimes!$A$8=0,MAX(CC763,CE763,CG763),MAX(CA763,CC763,CE763,CG763))</f>
        <v>0.64444444444444426</v>
      </c>
      <c r="AW763" s="57" t="str">
        <f t="shared" si="1426"/>
        <v/>
      </c>
      <c r="AX763" s="58" t="str">
        <f t="shared" si="1427"/>
        <v/>
      </c>
      <c r="AY763" s="58" t="str">
        <f t="shared" si="1428"/>
        <v/>
      </c>
      <c r="AZ763" s="31">
        <f t="shared" si="1429"/>
        <v>268.22000000000003</v>
      </c>
      <c r="BA763" s="59">
        <f t="shared" si="1430"/>
        <v>0.60393518518518496</v>
      </c>
      <c r="BB763" s="59">
        <f t="shared" si="1431"/>
        <v>0.60949074074074061</v>
      </c>
      <c r="BC763" s="59">
        <f t="shared" si="1432"/>
        <v>0.59637731481481471</v>
      </c>
      <c r="BD763" s="59">
        <f t="shared" si="1433"/>
        <v>0.64221064814814799</v>
      </c>
      <c r="BE763" s="59">
        <f t="shared" si="1434"/>
        <v>0.62165509259259277</v>
      </c>
      <c r="BF763" s="59">
        <f t="shared" si="1435"/>
        <v>0.6320717592592594</v>
      </c>
      <c r="BG763" s="59">
        <f t="shared" si="1436"/>
        <v>0.63289351851851849</v>
      </c>
      <c r="BH763" s="59">
        <f t="shared" si="1437"/>
        <v>0.63219907407407405</v>
      </c>
      <c r="BI763" s="31">
        <f t="shared" si="1438"/>
        <v>2.4099999999999682</v>
      </c>
      <c r="BJ763" s="61">
        <f t="shared" si="1439"/>
        <v>6.0249999999999207E-2</v>
      </c>
      <c r="BK763" s="61">
        <f t="shared" si="1440"/>
        <v>5.355555555555485E-2</v>
      </c>
      <c r="BL763" s="61">
        <f t="shared" si="1441"/>
        <v>4.8199999999999361E-2</v>
      </c>
      <c r="BM763" s="61">
        <f t="shared" si="1442"/>
        <v>4.462962962962904E-2</v>
      </c>
      <c r="BN763" s="62">
        <f t="shared" si="1443"/>
        <v>0</v>
      </c>
      <c r="BO763" s="62">
        <f t="shared" si="1444"/>
        <v>3</v>
      </c>
      <c r="BP763" s="62">
        <f t="shared" si="1445"/>
        <v>37</v>
      </c>
      <c r="BQ763" s="62">
        <f t="shared" si="1446"/>
        <v>0</v>
      </c>
      <c r="BR763" s="62">
        <f t="shared" si="1447"/>
        <v>3</v>
      </c>
      <c r="BS763" s="62">
        <f t="shared" si="1448"/>
        <v>13</v>
      </c>
      <c r="BT763" s="62">
        <f t="shared" si="1449"/>
        <v>0</v>
      </c>
      <c r="BU763" s="62">
        <f t="shared" si="1450"/>
        <v>2</v>
      </c>
      <c r="BV763" s="62">
        <f t="shared" si="1451"/>
        <v>54</v>
      </c>
      <c r="BW763" s="62">
        <f t="shared" si="1452"/>
        <v>0</v>
      </c>
      <c r="BX763" s="62">
        <f t="shared" si="1453"/>
        <v>2</v>
      </c>
      <c r="BY763" s="62">
        <f t="shared" si="1454"/>
        <v>41</v>
      </c>
      <c r="BZ763" s="63">
        <f t="shared" si="1455"/>
        <v>0.60644675925925906</v>
      </c>
      <c r="CA763" s="63">
        <f t="shared" si="1456"/>
        <v>0.61200231481481471</v>
      </c>
      <c r="CB763" s="63">
        <f t="shared" si="1457"/>
        <v>0.59861111111111098</v>
      </c>
      <c r="CC763" s="63">
        <f t="shared" si="1458"/>
        <v>0.64444444444444426</v>
      </c>
      <c r="CD763" s="63">
        <f t="shared" si="1459"/>
        <v>0.62366898148148164</v>
      </c>
      <c r="CE763" s="63">
        <f t="shared" si="1460"/>
        <v>0.63408564814814827</v>
      </c>
      <c r="CF763" s="63">
        <f t="shared" si="1461"/>
        <v>0.63475694444444442</v>
      </c>
      <c r="CG763" s="63">
        <f t="shared" si="1462"/>
        <v>0.63406249999999997</v>
      </c>
      <c r="CH763" s="36"/>
      <c r="CI763" s="36"/>
      <c r="CJ763" s="36"/>
      <c r="CK763" s="36"/>
      <c r="CL763" s="60">
        <v>60</v>
      </c>
    </row>
    <row r="764" spans="1:90" ht="60.75" x14ac:dyDescent="0.25">
      <c r="A764" s="37">
        <v>80</v>
      </c>
      <c r="B764" s="37" t="s">
        <v>935</v>
      </c>
      <c r="C764" s="37" t="s">
        <v>67</v>
      </c>
      <c r="D764" s="37">
        <v>40</v>
      </c>
      <c r="E764" s="39"/>
      <c r="F764" s="44"/>
      <c r="G764" s="44">
        <v>271.27</v>
      </c>
      <c r="H764" s="41">
        <f t="shared" si="1393"/>
        <v>271.06</v>
      </c>
      <c r="I764" s="42">
        <v>270.95</v>
      </c>
      <c r="J764" s="43">
        <f t="shared" si="1386"/>
        <v>-7.7505074737028805E-4</v>
      </c>
      <c r="K764" s="44">
        <f t="shared" si="1387"/>
        <v>-0.20999999999997954</v>
      </c>
      <c r="L764" s="91" t="s">
        <v>1779</v>
      </c>
      <c r="M764" s="127" t="s">
        <v>1229</v>
      </c>
      <c r="N764" s="46">
        <f t="shared" si="1309"/>
        <v>271.15999999999997</v>
      </c>
      <c r="O764" s="46">
        <f t="shared" si="1408"/>
        <v>-0.11000000000000001</v>
      </c>
      <c r="P764" s="44">
        <v>271.27</v>
      </c>
      <c r="Q764" s="46"/>
      <c r="R764" s="37"/>
      <c r="S764" s="46"/>
      <c r="T764" s="40"/>
      <c r="U764" s="47" t="str">
        <f t="shared" si="1412"/>
        <v/>
      </c>
      <c r="V764" s="47" t="str">
        <f t="shared" si="1413"/>
        <v/>
      </c>
      <c r="W764" s="50"/>
      <c r="X764" s="50"/>
      <c r="Y764" s="50"/>
      <c r="Z764" s="50"/>
      <c r="AA764" s="50"/>
      <c r="AB764" s="50"/>
      <c r="AC764" s="50"/>
      <c r="AD764" s="50"/>
      <c r="AE764" s="51">
        <f t="shared" si="1418"/>
        <v>80</v>
      </c>
      <c r="AF764" s="51" t="str">
        <f t="shared" si="1419"/>
        <v>FD</v>
      </c>
      <c r="AG764" s="51" t="str">
        <f t="shared" si="1420"/>
        <v>d</v>
      </c>
      <c r="AH764" s="51">
        <f t="shared" si="1421"/>
        <v>40</v>
      </c>
      <c r="AI764" s="52">
        <f t="shared" si="1422"/>
        <v>271.06</v>
      </c>
      <c r="AJ764" s="51" t="s">
        <v>67</v>
      </c>
      <c r="AK764" s="53"/>
      <c r="AL764" s="52"/>
      <c r="AM764" s="53">
        <f t="shared" si="1423"/>
        <v>40</v>
      </c>
      <c r="AN764" s="53">
        <f>IF(AJ764&lt;&gt;"",IF(AJ764="o",VLOOKUP(AM764,OpenSect!$A$1:$D$11,2),IF(AJ764="u",VLOOKUP(AM764,UpHill!$A$1:$D$35,2),IF(AJ764="d",VLOOKUP(AM764,DownHill!$A$3:$D$29,2),IF(AJ764="f",VLOOKUP(AM764,FlatUnd!$A$2:$D$30,2),IF(AJ764="t",VLOOKUP(AM764,TimeAdd!$A$1:$D$176,2),IF(AJ764="l",VLOOKUP(AM764,SLimit!$A$1:$D$8,2),AN763)))))),AN763)</f>
        <v>45</v>
      </c>
      <c r="AO764" s="53">
        <f>IF(AJ764&lt;&gt;"",IF(AJ764="o",VLOOKUP(AM764,OpenSect!$A$1:$D$11,3),IF(AJ764="u",VLOOKUP(AM764,UpHill!$A$1:$D$35,3),IF(AJ764="d",VLOOKUP(AM764,DownHill!$A$3:$D$29,3),IF(AJ764="f",VLOOKUP(AM764,FlatUnd!$A$2:$D$30,3),IF(AJ764="t",VLOOKUP(AM764,TimeAdd!$A$1:$D$18,3),IF(AJ764="l",VLOOKUP(AM764,SLimit!$A$1:$D$8,3),AO763)))))),AO763)</f>
        <v>50</v>
      </c>
      <c r="AP764" s="53">
        <f>IF(AJ764&lt;&gt;"",IF(AJ764="o",VLOOKUP(AM764,OpenSect!$A$1:$D$11,4),IF(AJ764="u",VLOOKUP(AM764,UpHill!$A$1:$D$35,4),IF(AJ764="d",VLOOKUP(AM764,DownHill!$A$3:$D$29,4),IF(AJ764="f",VLOOKUP(AM764,FlatUnd!$A$2:$D$30,4),IF(AJ764="t",VLOOKUP(AM764,TimeAdd!$A$1:$D$18,4),IF(AJ764="l",VLOOKUP(AM764,SLimit!$A$1:$D$8,4),AP763)))))),AP763)</f>
        <v>54</v>
      </c>
      <c r="AQ764" s="53" t="str">
        <f t="shared" si="1424"/>
        <v>60</v>
      </c>
      <c r="AR764" s="54" t="str">
        <f t="shared" si="1425"/>
        <v>Double Farm gate on Left.  Farm entrance on Right. SOR on road.  START of REGULARATY.{No shoulder}</v>
      </c>
      <c r="AS764" s="55"/>
      <c r="AT764" s="55"/>
      <c r="AU764" s="56">
        <f>IF(GroupStTimes!$A$8=0,MIN(CB764,CD764,CF764),MIN(BZ764,CB764,CD764,CF764))</f>
        <v>0.59900462962962953</v>
      </c>
      <c r="AV764" s="56">
        <f>IF(GroupStTimes!$A$8=0,MAX(CC764,CE764,CG764),MAX(CA764,CC764,CE764,CG764))</f>
        <v>0.64483796296296281</v>
      </c>
      <c r="AW764" s="57" t="str">
        <f t="shared" si="1426"/>
        <v/>
      </c>
      <c r="AX764" s="58" t="str">
        <f t="shared" si="1427"/>
        <v/>
      </c>
      <c r="AY764" s="58" t="str">
        <f t="shared" si="1428"/>
        <v/>
      </c>
      <c r="AZ764" s="31">
        <f t="shared" si="1429"/>
        <v>268.22000000000003</v>
      </c>
      <c r="BA764" s="59">
        <f t="shared" si="1430"/>
        <v>0.60393518518518496</v>
      </c>
      <c r="BB764" s="59">
        <f t="shared" si="1431"/>
        <v>0.60949074074074061</v>
      </c>
      <c r="BC764" s="59">
        <f t="shared" si="1432"/>
        <v>0.59637731481481471</v>
      </c>
      <c r="BD764" s="59">
        <f t="shared" si="1433"/>
        <v>0.64221064814814799</v>
      </c>
      <c r="BE764" s="59">
        <f t="shared" si="1434"/>
        <v>0.62165509259259277</v>
      </c>
      <c r="BF764" s="59">
        <f t="shared" si="1435"/>
        <v>0.6320717592592594</v>
      </c>
      <c r="BG764" s="59">
        <f t="shared" si="1436"/>
        <v>0.63289351851851849</v>
      </c>
      <c r="BH764" s="59">
        <f t="shared" si="1437"/>
        <v>0.63219907407407405</v>
      </c>
      <c r="BI764" s="31">
        <f t="shared" si="1438"/>
        <v>2.839999999999975</v>
      </c>
      <c r="BJ764" s="61">
        <f t="shared" si="1439"/>
        <v>7.0999999999999369E-2</v>
      </c>
      <c r="BK764" s="61">
        <f t="shared" si="1440"/>
        <v>6.3111111111110549E-2</v>
      </c>
      <c r="BL764" s="61">
        <f t="shared" si="1441"/>
        <v>5.6799999999999497E-2</v>
      </c>
      <c r="BM764" s="61">
        <f t="shared" si="1442"/>
        <v>5.2592592592592129E-2</v>
      </c>
      <c r="BN764" s="62">
        <f t="shared" si="1443"/>
        <v>0</v>
      </c>
      <c r="BO764" s="62">
        <f t="shared" si="1444"/>
        <v>4</v>
      </c>
      <c r="BP764" s="62">
        <f t="shared" si="1445"/>
        <v>16</v>
      </c>
      <c r="BQ764" s="62">
        <f t="shared" si="1446"/>
        <v>0</v>
      </c>
      <c r="BR764" s="62">
        <f t="shared" si="1447"/>
        <v>3</v>
      </c>
      <c r="BS764" s="62">
        <f t="shared" si="1448"/>
        <v>47</v>
      </c>
      <c r="BT764" s="62">
        <f t="shared" si="1449"/>
        <v>0</v>
      </c>
      <c r="BU764" s="62">
        <f t="shared" si="1450"/>
        <v>3</v>
      </c>
      <c r="BV764" s="62">
        <f t="shared" si="1451"/>
        <v>24</v>
      </c>
      <c r="BW764" s="62">
        <f t="shared" si="1452"/>
        <v>0</v>
      </c>
      <c r="BX764" s="62">
        <f t="shared" si="1453"/>
        <v>3</v>
      </c>
      <c r="BY764" s="62">
        <f t="shared" si="1454"/>
        <v>9</v>
      </c>
      <c r="BZ764" s="63">
        <f t="shared" si="1455"/>
        <v>0.60689814814814791</v>
      </c>
      <c r="CA764" s="63">
        <f t="shared" si="1456"/>
        <v>0.61245370370370356</v>
      </c>
      <c r="CB764" s="63">
        <f t="shared" si="1457"/>
        <v>0.59900462962962953</v>
      </c>
      <c r="CC764" s="63">
        <f t="shared" si="1458"/>
        <v>0.64483796296296281</v>
      </c>
      <c r="CD764" s="63">
        <f t="shared" si="1459"/>
        <v>0.62401620370370392</v>
      </c>
      <c r="CE764" s="63">
        <f t="shared" si="1460"/>
        <v>0.63443287037037055</v>
      </c>
      <c r="CF764" s="63">
        <f t="shared" si="1461"/>
        <v>0.6350810185185185</v>
      </c>
      <c r="CG764" s="63">
        <f t="shared" si="1462"/>
        <v>0.63438657407407406</v>
      </c>
      <c r="CH764" s="36"/>
      <c r="CI764" s="36"/>
      <c r="CJ764" s="36"/>
      <c r="CK764" s="36"/>
      <c r="CL764" s="60">
        <v>60</v>
      </c>
    </row>
    <row r="765" spans="1:90" ht="26.25" customHeight="1" x14ac:dyDescent="0.25">
      <c r="A765" s="37">
        <v>80</v>
      </c>
      <c r="B765" s="37"/>
      <c r="E765" s="39"/>
      <c r="F765" s="44"/>
      <c r="G765" s="44">
        <v>271.83999999999997</v>
      </c>
      <c r="H765" s="41">
        <f t="shared" si="1393"/>
        <v>271.63</v>
      </c>
      <c r="I765" s="42">
        <v>271.52</v>
      </c>
      <c r="J765" s="43">
        <f t="shared" si="1386"/>
        <v>-7.734236888626236E-4</v>
      </c>
      <c r="K765" s="44">
        <f t="shared" si="1387"/>
        <v>-0.20999999999997954</v>
      </c>
      <c r="L765" s="91" t="s">
        <v>1414</v>
      </c>
      <c r="M765" s="127" t="s">
        <v>1229</v>
      </c>
      <c r="N765" s="46">
        <f t="shared" si="1309"/>
        <v>271.72999999999996</v>
      </c>
      <c r="O765" s="46">
        <f t="shared" si="1408"/>
        <v>-0.11000000000000001</v>
      </c>
      <c r="P765" s="44">
        <v>271.83999999999997</v>
      </c>
      <c r="Q765" s="46"/>
      <c r="R765" s="37"/>
      <c r="S765" s="46"/>
      <c r="T765" s="40"/>
      <c r="U765" s="47" t="str">
        <f t="shared" si="1412"/>
        <v/>
      </c>
      <c r="V765" s="47" t="str">
        <f t="shared" si="1413"/>
        <v/>
      </c>
      <c r="W765" s="50"/>
      <c r="X765" s="50"/>
      <c r="Y765" s="50"/>
      <c r="Z765" s="50"/>
      <c r="AA765" s="50"/>
      <c r="AB765" s="50"/>
      <c r="AC765" s="50"/>
      <c r="AD765" s="50"/>
      <c r="AE765" s="51">
        <f t="shared" si="1418"/>
        <v>80</v>
      </c>
      <c r="AF765" s="51" t="str">
        <f t="shared" si="1419"/>
        <v/>
      </c>
      <c r="AG765" s="51" t="str">
        <f t="shared" si="1420"/>
        <v/>
      </c>
      <c r="AH765" s="51" t="str">
        <f t="shared" si="1421"/>
        <v/>
      </c>
      <c r="AI765" s="52">
        <f t="shared" si="1422"/>
        <v>271.63</v>
      </c>
      <c r="AJ765" s="51"/>
      <c r="AK765" s="53"/>
      <c r="AL765" s="52"/>
      <c r="AM765" s="53">
        <f t="shared" si="1423"/>
        <v>40</v>
      </c>
      <c r="AN765" s="53">
        <f>IF(AJ765&lt;&gt;"",IF(AJ765="o",VLOOKUP(AM765,OpenSect!$A$1:$D$11,2),IF(AJ765="u",VLOOKUP(AM765,UpHill!$A$1:$D$35,2),IF(AJ765="d",VLOOKUP(AM765,DownHill!$A$3:$D$29,2),IF(AJ765="f",VLOOKUP(AM765,FlatUnd!$A$2:$D$30,2),IF(AJ765="t",VLOOKUP(AM765,TimeAdd!$A$1:$D$176,2),IF(AJ765="l",VLOOKUP(AM765,SLimit!$A$1:$D$8,2),AN764)))))),AN764)</f>
        <v>45</v>
      </c>
      <c r="AO765" s="53">
        <f>IF(AJ765&lt;&gt;"",IF(AJ765="o",VLOOKUP(AM765,OpenSect!$A$1:$D$11,3),IF(AJ765="u",VLOOKUP(AM765,UpHill!$A$1:$D$35,3),IF(AJ765="d",VLOOKUP(AM765,DownHill!$A$3:$D$29,3),IF(AJ765="f",VLOOKUP(AM765,FlatUnd!$A$2:$D$30,3),IF(AJ765="t",VLOOKUP(AM765,TimeAdd!$A$1:$D$18,3),IF(AJ765="l",VLOOKUP(AM765,SLimit!$A$1:$D$8,3),AO764)))))),AO764)</f>
        <v>50</v>
      </c>
      <c r="AP765" s="53">
        <f>IF(AJ765&lt;&gt;"",IF(AJ765="o",VLOOKUP(AM765,OpenSect!$A$1:$D$11,4),IF(AJ765="u",VLOOKUP(AM765,UpHill!$A$1:$D$35,4),IF(AJ765="d",VLOOKUP(AM765,DownHill!$A$3:$D$29,4),IF(AJ765="f",VLOOKUP(AM765,FlatUnd!$A$2:$D$30,4),IF(AJ765="t",VLOOKUP(AM765,TimeAdd!$A$1:$D$18,4),IF(AJ765="l",VLOOKUP(AM765,SLimit!$A$1:$D$8,4),AP764)))))),AP764)</f>
        <v>54</v>
      </c>
      <c r="AQ765" s="53" t="str">
        <f t="shared" si="1424"/>
        <v>60</v>
      </c>
      <c r="AR765" s="54" t="str">
        <f t="shared" si="1425"/>
        <v>33,0 Km Plate.</v>
      </c>
      <c r="AS765" s="55"/>
      <c r="AT765" s="55"/>
      <c r="AU765" s="56">
        <f>IF(GroupStTimes!$A$8=0,MIN(CB765,CD765,CF765),MIN(BZ765,CB765,CD765,CF765))</f>
        <v>0.59953703703703698</v>
      </c>
      <c r="AV765" s="56">
        <f>IF(GroupStTimes!$A$8=0,MAX(CC765,CE765,CG765),MAX(CA765,CC765,CE765,CG765))</f>
        <v>0.64537037037037026</v>
      </c>
      <c r="AW765" s="57" t="str">
        <f t="shared" si="1426"/>
        <v/>
      </c>
      <c r="AX765" s="58" t="str">
        <f t="shared" si="1427"/>
        <v/>
      </c>
      <c r="AY765" s="58" t="str">
        <f t="shared" si="1428"/>
        <v/>
      </c>
      <c r="AZ765" s="31">
        <f t="shared" si="1429"/>
        <v>268.22000000000003</v>
      </c>
      <c r="BA765" s="59">
        <f t="shared" si="1430"/>
        <v>0.60393518518518496</v>
      </c>
      <c r="BB765" s="59">
        <f t="shared" si="1431"/>
        <v>0.60949074074074061</v>
      </c>
      <c r="BC765" s="59">
        <f t="shared" si="1432"/>
        <v>0.59637731481481471</v>
      </c>
      <c r="BD765" s="59">
        <f t="shared" si="1433"/>
        <v>0.64221064814814799</v>
      </c>
      <c r="BE765" s="59">
        <f t="shared" si="1434"/>
        <v>0.62165509259259277</v>
      </c>
      <c r="BF765" s="59">
        <f t="shared" si="1435"/>
        <v>0.6320717592592594</v>
      </c>
      <c r="BG765" s="59">
        <f t="shared" si="1436"/>
        <v>0.63289351851851849</v>
      </c>
      <c r="BH765" s="59">
        <f t="shared" si="1437"/>
        <v>0.63219907407407405</v>
      </c>
      <c r="BI765" s="31">
        <f t="shared" si="1438"/>
        <v>3.4099999999999682</v>
      </c>
      <c r="BJ765" s="61">
        <f t="shared" si="1439"/>
        <v>8.5249999999999201E-2</v>
      </c>
      <c r="BK765" s="61">
        <f t="shared" si="1440"/>
        <v>7.5777777777777069E-2</v>
      </c>
      <c r="BL765" s="61">
        <f t="shared" si="1441"/>
        <v>6.8199999999999358E-2</v>
      </c>
      <c r="BM765" s="61">
        <f t="shared" si="1442"/>
        <v>6.3148148148147565E-2</v>
      </c>
      <c r="BN765" s="62">
        <f t="shared" si="1443"/>
        <v>0</v>
      </c>
      <c r="BO765" s="62">
        <f t="shared" si="1444"/>
        <v>5</v>
      </c>
      <c r="BP765" s="62">
        <f t="shared" si="1445"/>
        <v>7</v>
      </c>
      <c r="BQ765" s="62">
        <f t="shared" si="1446"/>
        <v>0</v>
      </c>
      <c r="BR765" s="62">
        <f t="shared" si="1447"/>
        <v>4</v>
      </c>
      <c r="BS765" s="62">
        <f t="shared" si="1448"/>
        <v>33</v>
      </c>
      <c r="BT765" s="62">
        <f t="shared" si="1449"/>
        <v>0</v>
      </c>
      <c r="BU765" s="62">
        <f t="shared" si="1450"/>
        <v>4</v>
      </c>
      <c r="BV765" s="62">
        <f t="shared" si="1451"/>
        <v>6</v>
      </c>
      <c r="BW765" s="62">
        <f t="shared" si="1452"/>
        <v>0</v>
      </c>
      <c r="BX765" s="62">
        <f t="shared" si="1453"/>
        <v>3</v>
      </c>
      <c r="BY765" s="62">
        <f t="shared" si="1454"/>
        <v>47</v>
      </c>
      <c r="BZ765" s="63">
        <f t="shared" si="1455"/>
        <v>0.60748842592592567</v>
      </c>
      <c r="CA765" s="63">
        <f t="shared" si="1456"/>
        <v>0.61304398148148131</v>
      </c>
      <c r="CB765" s="63">
        <f t="shared" si="1457"/>
        <v>0.59953703703703698</v>
      </c>
      <c r="CC765" s="63">
        <f t="shared" si="1458"/>
        <v>0.64537037037037026</v>
      </c>
      <c r="CD765" s="63">
        <f t="shared" si="1459"/>
        <v>0.624502314814815</v>
      </c>
      <c r="CE765" s="63">
        <f t="shared" si="1460"/>
        <v>0.63491898148148163</v>
      </c>
      <c r="CF765" s="63">
        <f t="shared" si="1461"/>
        <v>0.63552083333333331</v>
      </c>
      <c r="CG765" s="63">
        <f t="shared" si="1462"/>
        <v>0.63482638888888887</v>
      </c>
      <c r="CH765" s="36"/>
      <c r="CI765" s="36"/>
      <c r="CJ765" s="36"/>
      <c r="CK765" s="36"/>
      <c r="CL765" s="60">
        <v>60</v>
      </c>
    </row>
    <row r="766" spans="1:90" ht="20.25" x14ac:dyDescent="0.25">
      <c r="A766" s="37">
        <v>80</v>
      </c>
      <c r="B766" s="37"/>
      <c r="E766" s="39"/>
      <c r="F766" s="44"/>
      <c r="G766" s="44">
        <v>272.83999999999997</v>
      </c>
      <c r="H766" s="41">
        <f t="shared" si="1393"/>
        <v>272.63</v>
      </c>
      <c r="I766" s="42">
        <v>272.52</v>
      </c>
      <c r="J766" s="43">
        <f t="shared" si="1386"/>
        <v>-7.7058564509019357E-4</v>
      </c>
      <c r="K766" s="44">
        <f t="shared" si="1387"/>
        <v>-0.20999999999997954</v>
      </c>
      <c r="L766" s="91" t="s">
        <v>1415</v>
      </c>
      <c r="M766" s="127" t="s">
        <v>1229</v>
      </c>
      <c r="N766" s="46">
        <f t="shared" si="1309"/>
        <v>272.72999999999996</v>
      </c>
      <c r="O766" s="46">
        <f t="shared" si="1408"/>
        <v>-0.11000000000000001</v>
      </c>
      <c r="P766" s="44">
        <v>272.83999999999997</v>
      </c>
      <c r="Q766" s="46"/>
      <c r="R766" s="37"/>
      <c r="S766" s="46"/>
      <c r="T766" s="40"/>
      <c r="U766" s="47" t="str">
        <f t="shared" si="1412"/>
        <v/>
      </c>
      <c r="V766" s="47" t="str">
        <f t="shared" si="1413"/>
        <v/>
      </c>
      <c r="W766" s="50"/>
      <c r="X766" s="50"/>
      <c r="Y766" s="50"/>
      <c r="Z766" s="50"/>
      <c r="AA766" s="50"/>
      <c r="AB766" s="50"/>
      <c r="AC766" s="50"/>
      <c r="AD766" s="50"/>
      <c r="AE766" s="51">
        <f t="shared" si="1418"/>
        <v>80</v>
      </c>
      <c r="AF766" s="51" t="str">
        <f t="shared" si="1419"/>
        <v/>
      </c>
      <c r="AG766" s="51" t="str">
        <f t="shared" si="1420"/>
        <v/>
      </c>
      <c r="AH766" s="51" t="str">
        <f t="shared" si="1421"/>
        <v/>
      </c>
      <c r="AI766" s="52">
        <f t="shared" si="1422"/>
        <v>272.63</v>
      </c>
      <c r="AJ766" s="51"/>
      <c r="AK766" s="53"/>
      <c r="AL766" s="52"/>
      <c r="AM766" s="53">
        <f t="shared" si="1423"/>
        <v>40</v>
      </c>
      <c r="AN766" s="53">
        <f>IF(AJ766&lt;&gt;"",IF(AJ766="o",VLOOKUP(AM766,OpenSect!$A$1:$D$11,2),IF(AJ766="u",VLOOKUP(AM766,UpHill!$A$1:$D$35,2),IF(AJ766="d",VLOOKUP(AM766,DownHill!$A$3:$D$29,2),IF(AJ766="f",VLOOKUP(AM766,FlatUnd!$A$2:$D$30,2),IF(AJ766="t",VLOOKUP(AM766,TimeAdd!$A$1:$D$176,2),IF(AJ766="l",VLOOKUP(AM766,SLimit!$A$1:$D$8,2),AN765)))))),AN765)</f>
        <v>45</v>
      </c>
      <c r="AO766" s="53">
        <f>IF(AJ766&lt;&gt;"",IF(AJ766="o",VLOOKUP(AM766,OpenSect!$A$1:$D$11,3),IF(AJ766="u",VLOOKUP(AM766,UpHill!$A$1:$D$35,3),IF(AJ766="d",VLOOKUP(AM766,DownHill!$A$3:$D$29,3),IF(AJ766="f",VLOOKUP(AM766,FlatUnd!$A$2:$D$30,3),IF(AJ766="t",VLOOKUP(AM766,TimeAdd!$A$1:$D$18,3),IF(AJ766="l",VLOOKUP(AM766,SLimit!$A$1:$D$8,3),AO765)))))),AO765)</f>
        <v>50</v>
      </c>
      <c r="AP766" s="53">
        <f>IF(AJ766&lt;&gt;"",IF(AJ766="o",VLOOKUP(AM766,OpenSect!$A$1:$D$11,4),IF(AJ766="u",VLOOKUP(AM766,UpHill!$A$1:$D$35,4),IF(AJ766="d",VLOOKUP(AM766,DownHill!$A$3:$D$29,4),IF(AJ766="f",VLOOKUP(AM766,FlatUnd!$A$2:$D$30,4),IF(AJ766="t",VLOOKUP(AM766,TimeAdd!$A$1:$D$18,4),IF(AJ766="l",VLOOKUP(AM766,SLimit!$A$1:$D$8,4),AP765)))))),AP765)</f>
        <v>54</v>
      </c>
      <c r="AQ766" s="53" t="str">
        <f t="shared" si="1424"/>
        <v>60</v>
      </c>
      <c r="AR766" s="54" t="str">
        <f t="shared" si="1425"/>
        <v>Bridge. 34,0 Km Plate.</v>
      </c>
      <c r="AS766" s="55"/>
      <c r="AT766" s="55"/>
      <c r="AU766" s="56">
        <f>IF(GroupStTimes!$A$8=0,MIN(CB766,CD766,CF766),MIN(BZ766,CB766,CD766,CF766))</f>
        <v>0.60046296296296287</v>
      </c>
      <c r="AV766" s="56">
        <f>IF(GroupStTimes!$A$8=0,MAX(CC766,CE766,CG766),MAX(CA766,CC766,CE766,CG766))</f>
        <v>0.64629629629629615</v>
      </c>
      <c r="AW766" s="57" t="str">
        <f t="shared" si="1426"/>
        <v/>
      </c>
      <c r="AX766" s="58" t="str">
        <f t="shared" si="1427"/>
        <v/>
      </c>
      <c r="AY766" s="58" t="str">
        <f t="shared" si="1428"/>
        <v/>
      </c>
      <c r="AZ766" s="31">
        <f t="shared" si="1429"/>
        <v>268.22000000000003</v>
      </c>
      <c r="BA766" s="59">
        <f t="shared" si="1430"/>
        <v>0.60393518518518496</v>
      </c>
      <c r="BB766" s="59">
        <f t="shared" si="1431"/>
        <v>0.60949074074074061</v>
      </c>
      <c r="BC766" s="59">
        <f t="shared" si="1432"/>
        <v>0.59637731481481471</v>
      </c>
      <c r="BD766" s="59">
        <f t="shared" si="1433"/>
        <v>0.64221064814814799</v>
      </c>
      <c r="BE766" s="59">
        <f t="shared" si="1434"/>
        <v>0.62165509259259277</v>
      </c>
      <c r="BF766" s="59">
        <f t="shared" si="1435"/>
        <v>0.6320717592592594</v>
      </c>
      <c r="BG766" s="59">
        <f t="shared" si="1436"/>
        <v>0.63289351851851849</v>
      </c>
      <c r="BH766" s="59">
        <f t="shared" si="1437"/>
        <v>0.63219907407407405</v>
      </c>
      <c r="BI766" s="31">
        <f t="shared" si="1438"/>
        <v>4.4099999999999682</v>
      </c>
      <c r="BJ766" s="61">
        <f t="shared" si="1439"/>
        <v>0.11024999999999921</v>
      </c>
      <c r="BK766" s="61">
        <f t="shared" si="1440"/>
        <v>9.7999999999999296E-2</v>
      </c>
      <c r="BL766" s="61">
        <f t="shared" si="1441"/>
        <v>8.8199999999999362E-2</v>
      </c>
      <c r="BM766" s="61">
        <f t="shared" si="1442"/>
        <v>8.1666666666666082E-2</v>
      </c>
      <c r="BN766" s="62">
        <f t="shared" si="1443"/>
        <v>0</v>
      </c>
      <c r="BO766" s="62">
        <f t="shared" si="1444"/>
        <v>6</v>
      </c>
      <c r="BP766" s="62">
        <f t="shared" si="1445"/>
        <v>37</v>
      </c>
      <c r="BQ766" s="62">
        <f t="shared" si="1446"/>
        <v>0</v>
      </c>
      <c r="BR766" s="62">
        <f t="shared" si="1447"/>
        <v>5</v>
      </c>
      <c r="BS766" s="62">
        <f t="shared" si="1448"/>
        <v>53</v>
      </c>
      <c r="BT766" s="62">
        <f t="shared" si="1449"/>
        <v>0</v>
      </c>
      <c r="BU766" s="62">
        <f t="shared" si="1450"/>
        <v>5</v>
      </c>
      <c r="BV766" s="62">
        <f t="shared" si="1451"/>
        <v>18</v>
      </c>
      <c r="BW766" s="62">
        <f t="shared" si="1452"/>
        <v>0</v>
      </c>
      <c r="BX766" s="62">
        <f t="shared" si="1453"/>
        <v>4</v>
      </c>
      <c r="BY766" s="62">
        <f t="shared" si="1454"/>
        <v>54</v>
      </c>
      <c r="BZ766" s="63">
        <f t="shared" si="1455"/>
        <v>0.60853009259259239</v>
      </c>
      <c r="CA766" s="63">
        <f t="shared" si="1456"/>
        <v>0.61408564814814803</v>
      </c>
      <c r="CB766" s="63">
        <f t="shared" si="1457"/>
        <v>0.60046296296296287</v>
      </c>
      <c r="CC766" s="63">
        <f t="shared" si="1458"/>
        <v>0.64629629629629615</v>
      </c>
      <c r="CD766" s="63">
        <f t="shared" si="1459"/>
        <v>0.62533564814814835</v>
      </c>
      <c r="CE766" s="63">
        <f t="shared" si="1460"/>
        <v>0.63575231481481498</v>
      </c>
      <c r="CF766" s="63">
        <f t="shared" si="1461"/>
        <v>0.63629629629629625</v>
      </c>
      <c r="CG766" s="63">
        <f t="shared" si="1462"/>
        <v>0.63560185185185181</v>
      </c>
      <c r="CH766" s="36"/>
      <c r="CI766" s="36"/>
      <c r="CJ766" s="36"/>
      <c r="CK766" s="36"/>
      <c r="CL766" s="60">
        <v>60</v>
      </c>
    </row>
    <row r="767" spans="1:90" ht="26.25" customHeight="1" x14ac:dyDescent="0.25">
      <c r="A767" s="37">
        <v>80</v>
      </c>
      <c r="B767" s="37"/>
      <c r="E767" s="39"/>
      <c r="F767" s="44"/>
      <c r="G767" s="44">
        <v>273.76</v>
      </c>
      <c r="H767" s="41">
        <f t="shared" si="1393"/>
        <v>273.55</v>
      </c>
      <c r="I767" s="42">
        <v>273.44</v>
      </c>
      <c r="J767" s="43">
        <f t="shared" si="1386"/>
        <v>-7.6799297834983745E-4</v>
      </c>
      <c r="K767" s="44">
        <f t="shared" si="1387"/>
        <v>-0.20999999999997954</v>
      </c>
      <c r="L767" s="91" t="s">
        <v>1431</v>
      </c>
      <c r="M767" s="127" t="s">
        <v>1229</v>
      </c>
      <c r="N767" s="46">
        <f t="shared" si="1309"/>
        <v>273.64999999999998</v>
      </c>
      <c r="O767" s="46">
        <f t="shared" si="1408"/>
        <v>-0.11000000000000001</v>
      </c>
      <c r="P767" s="44">
        <v>273.76</v>
      </c>
      <c r="Q767" s="46"/>
      <c r="R767" s="37"/>
      <c r="S767" s="46"/>
      <c r="T767" s="40"/>
      <c r="U767" s="47" t="str">
        <f t="shared" si="1412"/>
        <v/>
      </c>
      <c r="V767" s="47" t="str">
        <f t="shared" si="1413"/>
        <v/>
      </c>
      <c r="W767" s="50"/>
      <c r="X767" s="50"/>
      <c r="Y767" s="50"/>
      <c r="Z767" s="50"/>
      <c r="AA767" s="50"/>
      <c r="AB767" s="50"/>
      <c r="AC767" s="50"/>
      <c r="AD767" s="50"/>
      <c r="AE767" s="51">
        <f t="shared" si="1418"/>
        <v>80</v>
      </c>
      <c r="AF767" s="51" t="str">
        <f t="shared" si="1419"/>
        <v/>
      </c>
      <c r="AG767" s="51" t="str">
        <f t="shared" si="1420"/>
        <v/>
      </c>
      <c r="AH767" s="51" t="str">
        <f t="shared" si="1421"/>
        <v/>
      </c>
      <c r="AI767" s="52">
        <f t="shared" si="1422"/>
        <v>273.55</v>
      </c>
      <c r="AJ767" s="51"/>
      <c r="AK767" s="53"/>
      <c r="AL767" s="52"/>
      <c r="AM767" s="53">
        <f t="shared" si="1423"/>
        <v>40</v>
      </c>
      <c r="AN767" s="53">
        <f>IF(AJ767&lt;&gt;"",IF(AJ767="o",VLOOKUP(AM767,OpenSect!$A$1:$D$11,2),IF(AJ767="u",VLOOKUP(AM767,UpHill!$A$1:$D$35,2),IF(AJ767="d",VLOOKUP(AM767,DownHill!$A$3:$D$29,2),IF(AJ767="f",VLOOKUP(AM767,FlatUnd!$A$2:$D$30,2),IF(AJ767="t",VLOOKUP(AM767,TimeAdd!$A$1:$D$176,2),IF(AJ767="l",VLOOKUP(AM767,SLimit!$A$1:$D$8,2),AN766)))))),AN766)</f>
        <v>45</v>
      </c>
      <c r="AO767" s="53">
        <f>IF(AJ767&lt;&gt;"",IF(AJ767="o",VLOOKUP(AM767,OpenSect!$A$1:$D$11,3),IF(AJ767="u",VLOOKUP(AM767,UpHill!$A$1:$D$35,3),IF(AJ767="d",VLOOKUP(AM767,DownHill!$A$3:$D$29,3),IF(AJ767="f",VLOOKUP(AM767,FlatUnd!$A$2:$D$30,3),IF(AJ767="t",VLOOKUP(AM767,TimeAdd!$A$1:$D$18,3),IF(AJ767="l",VLOOKUP(AM767,SLimit!$A$1:$D$8,3),AO766)))))),AO766)</f>
        <v>50</v>
      </c>
      <c r="AP767" s="53">
        <f>IF(AJ767&lt;&gt;"",IF(AJ767="o",VLOOKUP(AM767,OpenSect!$A$1:$D$11,4),IF(AJ767="u",VLOOKUP(AM767,UpHill!$A$1:$D$35,4),IF(AJ767="d",VLOOKUP(AM767,DownHill!$A$3:$D$29,4),IF(AJ767="f",VLOOKUP(AM767,FlatUnd!$A$2:$D$30,4),IF(AJ767="t",VLOOKUP(AM767,TimeAdd!$A$1:$D$18,4),IF(AJ767="l",VLOOKUP(AM767,SLimit!$A$1:$D$8,4),AP766)))))),AP766)</f>
        <v>54</v>
      </c>
      <c r="AQ767" s="53" t="str">
        <f t="shared" si="1424"/>
        <v>60</v>
      </c>
      <c r="AR767" s="54" t="str">
        <f t="shared" si="1425"/>
        <v>Warning - Trucks.</v>
      </c>
      <c r="AS767" s="55"/>
      <c r="AT767" s="55"/>
      <c r="AU767" s="56">
        <f>IF(GroupStTimes!$A$8=0,MIN(CB767,CD767,CF767),MIN(BZ767,CB767,CD767,CF767))</f>
        <v>0.60130787037037026</v>
      </c>
      <c r="AV767" s="56">
        <f>IF(GroupStTimes!$A$8=0,MAX(CC767,CE767,CG767),MAX(CA767,CC767,CE767,CG767))</f>
        <v>0.64714120370370354</v>
      </c>
      <c r="AW767" s="57" t="str">
        <f t="shared" si="1426"/>
        <v/>
      </c>
      <c r="AX767" s="58" t="str">
        <f t="shared" si="1427"/>
        <v/>
      </c>
      <c r="AY767" s="58" t="str">
        <f t="shared" si="1428"/>
        <v/>
      </c>
      <c r="AZ767" s="31">
        <f t="shared" si="1429"/>
        <v>268.22000000000003</v>
      </c>
      <c r="BA767" s="59">
        <f t="shared" si="1430"/>
        <v>0.60393518518518496</v>
      </c>
      <c r="BB767" s="59">
        <f t="shared" si="1431"/>
        <v>0.60949074074074061</v>
      </c>
      <c r="BC767" s="59">
        <f t="shared" si="1432"/>
        <v>0.59637731481481471</v>
      </c>
      <c r="BD767" s="59">
        <f t="shared" si="1433"/>
        <v>0.64221064814814799</v>
      </c>
      <c r="BE767" s="59">
        <f t="shared" si="1434"/>
        <v>0.62165509259259277</v>
      </c>
      <c r="BF767" s="59">
        <f t="shared" si="1435"/>
        <v>0.6320717592592594</v>
      </c>
      <c r="BG767" s="59">
        <f t="shared" si="1436"/>
        <v>0.63289351851851849</v>
      </c>
      <c r="BH767" s="59">
        <f t="shared" si="1437"/>
        <v>0.63219907407407405</v>
      </c>
      <c r="BI767" s="31">
        <f t="shared" si="1438"/>
        <v>5.3299999999999841</v>
      </c>
      <c r="BJ767" s="61">
        <f t="shared" si="1439"/>
        <v>0.13324999999999959</v>
      </c>
      <c r="BK767" s="61">
        <f t="shared" si="1440"/>
        <v>0.11844444444444409</v>
      </c>
      <c r="BL767" s="61">
        <f t="shared" si="1441"/>
        <v>0.10659999999999968</v>
      </c>
      <c r="BM767" s="61">
        <f t="shared" si="1442"/>
        <v>9.8703703703703405E-2</v>
      </c>
      <c r="BN767" s="62">
        <f t="shared" si="1443"/>
        <v>0</v>
      </c>
      <c r="BO767" s="62">
        <f t="shared" si="1444"/>
        <v>7</v>
      </c>
      <c r="BP767" s="62">
        <f t="shared" si="1445"/>
        <v>60</v>
      </c>
      <c r="BQ767" s="62">
        <f t="shared" si="1446"/>
        <v>0</v>
      </c>
      <c r="BR767" s="62">
        <f t="shared" si="1447"/>
        <v>7</v>
      </c>
      <c r="BS767" s="62">
        <f t="shared" si="1448"/>
        <v>6</v>
      </c>
      <c r="BT767" s="62">
        <f t="shared" si="1449"/>
        <v>0</v>
      </c>
      <c r="BU767" s="62">
        <f t="shared" si="1450"/>
        <v>6</v>
      </c>
      <c r="BV767" s="62">
        <f t="shared" si="1451"/>
        <v>24</v>
      </c>
      <c r="BW767" s="62">
        <f t="shared" si="1452"/>
        <v>0</v>
      </c>
      <c r="BX767" s="62">
        <f t="shared" si="1453"/>
        <v>5</v>
      </c>
      <c r="BY767" s="62">
        <f t="shared" si="1454"/>
        <v>55</v>
      </c>
      <c r="BZ767" s="63">
        <f t="shared" si="1455"/>
        <v>0.6094907407407405</v>
      </c>
      <c r="CA767" s="63">
        <f t="shared" si="1456"/>
        <v>0.61504629629629615</v>
      </c>
      <c r="CB767" s="63">
        <f t="shared" si="1457"/>
        <v>0.60130787037037026</v>
      </c>
      <c r="CC767" s="63">
        <f t="shared" si="1458"/>
        <v>0.64714120370370354</v>
      </c>
      <c r="CD767" s="63">
        <f t="shared" si="1459"/>
        <v>0.62609953703703725</v>
      </c>
      <c r="CE767" s="63">
        <f t="shared" si="1460"/>
        <v>0.63651620370370388</v>
      </c>
      <c r="CF767" s="63">
        <f t="shared" si="1461"/>
        <v>0.63700231481481484</v>
      </c>
      <c r="CG767" s="63">
        <f t="shared" si="1462"/>
        <v>0.6363078703703704</v>
      </c>
      <c r="CH767" s="36"/>
      <c r="CI767" s="36"/>
      <c r="CJ767" s="36"/>
      <c r="CK767" s="36"/>
      <c r="CL767" s="60">
        <v>60</v>
      </c>
    </row>
    <row r="768" spans="1:90" ht="26.25" customHeight="1" x14ac:dyDescent="0.25">
      <c r="A768" s="37">
        <v>80</v>
      </c>
      <c r="B768" s="37" t="s">
        <v>154</v>
      </c>
      <c r="E768" s="39"/>
      <c r="F768" s="44"/>
      <c r="G768" s="44">
        <v>273.87</v>
      </c>
      <c r="H768" s="41">
        <f t="shared" si="1393"/>
        <v>273.66000000000003</v>
      </c>
      <c r="I768" s="42">
        <v>273.55</v>
      </c>
      <c r="J768" s="43">
        <f t="shared" si="1386"/>
        <v>-7.6768415280562799E-4</v>
      </c>
      <c r="K768" s="44">
        <f t="shared" si="1387"/>
        <v>-0.20999999999997954</v>
      </c>
      <c r="L768" s="91" t="s">
        <v>1410</v>
      </c>
      <c r="M768" s="127" t="s">
        <v>1229</v>
      </c>
      <c r="N768" s="46">
        <f t="shared" si="1309"/>
        <v>273.76</v>
      </c>
      <c r="O768" s="46">
        <f t="shared" si="1408"/>
        <v>-0.11000000000000001</v>
      </c>
      <c r="P768" s="44">
        <v>273.87</v>
      </c>
      <c r="Q768" s="46"/>
      <c r="R768" s="37"/>
      <c r="S768" s="46"/>
      <c r="T768" s="40"/>
      <c r="U768" s="47" t="str">
        <f t="shared" si="1412"/>
        <v/>
      </c>
      <c r="V768" s="47" t="str">
        <f t="shared" si="1413"/>
        <v/>
      </c>
      <c r="W768" s="50"/>
      <c r="X768" s="50"/>
      <c r="Y768" s="50"/>
      <c r="Z768" s="50"/>
      <c r="AA768" s="50"/>
      <c r="AB768" s="50"/>
      <c r="AC768" s="50"/>
      <c r="AD768" s="50"/>
      <c r="AE768" s="51">
        <f t="shared" si="1418"/>
        <v>80</v>
      </c>
      <c r="AF768" s="51" t="str">
        <f t="shared" si="1419"/>
        <v>F</v>
      </c>
      <c r="AG768" s="51" t="str">
        <f t="shared" si="1420"/>
        <v/>
      </c>
      <c r="AH768" s="51" t="str">
        <f t="shared" si="1421"/>
        <v/>
      </c>
      <c r="AI768" s="52">
        <f t="shared" si="1422"/>
        <v>273.66000000000003</v>
      </c>
      <c r="AJ768" s="51"/>
      <c r="AK768" s="53"/>
      <c r="AL768" s="52"/>
      <c r="AM768" s="53">
        <f t="shared" si="1423"/>
        <v>40</v>
      </c>
      <c r="AN768" s="53">
        <f>IF(AJ768&lt;&gt;"",IF(AJ768="o",VLOOKUP(AM768,OpenSect!$A$1:$D$11,2),IF(AJ768="u",VLOOKUP(AM768,UpHill!$A$1:$D$35,2),IF(AJ768="d",VLOOKUP(AM768,DownHill!$A$3:$D$29,2),IF(AJ768="f",VLOOKUP(AM768,FlatUnd!$A$2:$D$30,2),IF(AJ768="t",VLOOKUP(AM768,TimeAdd!$A$1:$D$176,2),IF(AJ768="l",VLOOKUP(AM768,SLimit!$A$1:$D$8,2),AN767)))))),AN767)</f>
        <v>45</v>
      </c>
      <c r="AO768" s="53">
        <f>IF(AJ768&lt;&gt;"",IF(AJ768="o",VLOOKUP(AM768,OpenSect!$A$1:$D$11,3),IF(AJ768="u",VLOOKUP(AM768,UpHill!$A$1:$D$35,3),IF(AJ768="d",VLOOKUP(AM768,DownHill!$A$3:$D$29,3),IF(AJ768="f",VLOOKUP(AM768,FlatUnd!$A$2:$D$30,3),IF(AJ768="t",VLOOKUP(AM768,TimeAdd!$A$1:$D$18,3),IF(AJ768="l",VLOOKUP(AM768,SLimit!$A$1:$D$8,3),AO767)))))),AO767)</f>
        <v>50</v>
      </c>
      <c r="AP768" s="53">
        <f>IF(AJ768&lt;&gt;"",IF(AJ768="o",VLOOKUP(AM768,OpenSect!$A$1:$D$11,4),IF(AJ768="u",VLOOKUP(AM768,UpHill!$A$1:$D$35,4),IF(AJ768="d",VLOOKUP(AM768,DownHill!$A$3:$D$29,4),IF(AJ768="f",VLOOKUP(AM768,FlatUnd!$A$2:$D$30,4),IF(AJ768="t",VLOOKUP(AM768,TimeAdd!$A$1:$D$18,4),IF(AJ768="l",VLOOKUP(AM768,SLimit!$A$1:$D$8,4),AP767)))))),AP767)</f>
        <v>54</v>
      </c>
      <c r="AQ768" s="53" t="str">
        <f t="shared" si="1424"/>
        <v>60</v>
      </c>
      <c r="AR768" s="54" t="str">
        <f t="shared" si="1425"/>
        <v>60 Speed limit.  Constrution .</v>
      </c>
      <c r="AS768" s="55"/>
      <c r="AT768" s="55"/>
      <c r="AU768" s="56">
        <f>IF(GroupStTimes!$A$8=0,MIN(CB768,CD768,CF768),MIN(BZ768,CB768,CD768,CF768))</f>
        <v>0.60141203703703694</v>
      </c>
      <c r="AV768" s="56">
        <f>IF(GroupStTimes!$A$8=0,MAX(CC768,CE768,CG768),MAX(CA768,CC768,CE768,CG768))</f>
        <v>0.64724537037037022</v>
      </c>
      <c r="AW768" s="57" t="str">
        <f t="shared" si="1426"/>
        <v/>
      </c>
      <c r="AX768" s="58" t="str">
        <f t="shared" si="1427"/>
        <v/>
      </c>
      <c r="AY768" s="58" t="str">
        <f t="shared" si="1428"/>
        <v/>
      </c>
      <c r="AZ768" s="31">
        <f t="shared" si="1429"/>
        <v>268.22000000000003</v>
      </c>
      <c r="BA768" s="59">
        <f t="shared" si="1430"/>
        <v>0.60393518518518496</v>
      </c>
      <c r="BB768" s="59">
        <f t="shared" si="1431"/>
        <v>0.60949074074074061</v>
      </c>
      <c r="BC768" s="59">
        <f t="shared" si="1432"/>
        <v>0.59637731481481471</v>
      </c>
      <c r="BD768" s="59">
        <f t="shared" si="1433"/>
        <v>0.64221064814814799</v>
      </c>
      <c r="BE768" s="59">
        <f t="shared" si="1434"/>
        <v>0.62165509259259277</v>
      </c>
      <c r="BF768" s="59">
        <f t="shared" si="1435"/>
        <v>0.6320717592592594</v>
      </c>
      <c r="BG768" s="59">
        <f t="shared" si="1436"/>
        <v>0.63289351851851849</v>
      </c>
      <c r="BH768" s="59">
        <f t="shared" si="1437"/>
        <v>0.63219907407407405</v>
      </c>
      <c r="BI768" s="31">
        <f t="shared" si="1438"/>
        <v>5.4399999999999977</v>
      </c>
      <c r="BJ768" s="61">
        <f t="shared" si="1439"/>
        <v>0.13599999999999995</v>
      </c>
      <c r="BK768" s="61">
        <f t="shared" si="1440"/>
        <v>0.12088888888888884</v>
      </c>
      <c r="BL768" s="61">
        <f t="shared" si="1441"/>
        <v>0.10879999999999995</v>
      </c>
      <c r="BM768" s="61">
        <f t="shared" si="1442"/>
        <v>0.1007407407407407</v>
      </c>
      <c r="BN768" s="62">
        <f t="shared" si="1443"/>
        <v>0</v>
      </c>
      <c r="BO768" s="62">
        <f t="shared" si="1444"/>
        <v>8</v>
      </c>
      <c r="BP768" s="62">
        <f t="shared" si="1445"/>
        <v>10</v>
      </c>
      <c r="BQ768" s="62">
        <f t="shared" si="1446"/>
        <v>0</v>
      </c>
      <c r="BR768" s="62">
        <f t="shared" si="1447"/>
        <v>7</v>
      </c>
      <c r="BS768" s="62">
        <f t="shared" si="1448"/>
        <v>15</v>
      </c>
      <c r="BT768" s="62">
        <f t="shared" si="1449"/>
        <v>0</v>
      </c>
      <c r="BU768" s="62">
        <f t="shared" si="1450"/>
        <v>6</v>
      </c>
      <c r="BV768" s="62">
        <f t="shared" si="1451"/>
        <v>32</v>
      </c>
      <c r="BW768" s="62">
        <f t="shared" si="1452"/>
        <v>0</v>
      </c>
      <c r="BX768" s="62">
        <f t="shared" si="1453"/>
        <v>6</v>
      </c>
      <c r="BY768" s="62">
        <f t="shared" si="1454"/>
        <v>3</v>
      </c>
      <c r="BZ768" s="63">
        <f t="shared" si="1455"/>
        <v>0.60960648148148122</v>
      </c>
      <c r="CA768" s="63">
        <f t="shared" si="1456"/>
        <v>0.61516203703703687</v>
      </c>
      <c r="CB768" s="63">
        <f t="shared" si="1457"/>
        <v>0.60141203703703694</v>
      </c>
      <c r="CC768" s="63">
        <f t="shared" si="1458"/>
        <v>0.64724537037037022</v>
      </c>
      <c r="CD768" s="63">
        <f t="shared" si="1459"/>
        <v>0.62619212962962978</v>
      </c>
      <c r="CE768" s="63">
        <f t="shared" si="1460"/>
        <v>0.63660879629629641</v>
      </c>
      <c r="CF768" s="63">
        <f t="shared" si="1461"/>
        <v>0.63709490740740737</v>
      </c>
      <c r="CG768" s="63">
        <f t="shared" si="1462"/>
        <v>0.63640046296296293</v>
      </c>
      <c r="CH768" s="36"/>
      <c r="CI768" s="36"/>
      <c r="CJ768" s="36"/>
      <c r="CK768" s="36"/>
      <c r="CL768" s="60">
        <v>60</v>
      </c>
    </row>
    <row r="769" spans="1:90" ht="45" customHeight="1" x14ac:dyDescent="0.25">
      <c r="A769" s="37">
        <v>80</v>
      </c>
      <c r="B769" s="37" t="s">
        <v>154</v>
      </c>
      <c r="C769" s="37" t="s">
        <v>49</v>
      </c>
      <c r="D769" s="37">
        <v>50</v>
      </c>
      <c r="E769" s="39"/>
      <c r="F769" s="44"/>
      <c r="G769" s="44">
        <v>274.38</v>
      </c>
      <c r="H769" s="41">
        <f t="shared" si="1393"/>
        <v>274.16000000000003</v>
      </c>
      <c r="I769" s="42">
        <v>274.05</v>
      </c>
      <c r="J769" s="43">
        <f t="shared" si="1386"/>
        <v>-8.0277321656621213E-4</v>
      </c>
      <c r="K769" s="44">
        <f t="shared" si="1387"/>
        <v>-0.21999999999997044</v>
      </c>
      <c r="L769" s="91" t="s">
        <v>1416</v>
      </c>
      <c r="M769" s="127" t="s">
        <v>1232</v>
      </c>
      <c r="N769" s="46">
        <f t="shared" si="1309"/>
        <v>274.27</v>
      </c>
      <c r="O769" s="46">
        <f t="shared" si="1408"/>
        <v>-0.11000000000000001</v>
      </c>
      <c r="P769" s="44">
        <v>274.38</v>
      </c>
      <c r="Q769" s="46"/>
      <c r="R769" s="37"/>
      <c r="S769" s="46"/>
      <c r="T769" s="40"/>
      <c r="U769" s="47" t="str">
        <f t="shared" si="1412"/>
        <v/>
      </c>
      <c r="V769" s="47" t="str">
        <f t="shared" si="1413"/>
        <v/>
      </c>
      <c r="W769" s="50"/>
      <c r="X769" s="50"/>
      <c r="Y769" s="50"/>
      <c r="Z769" s="50"/>
      <c r="AA769" s="50"/>
      <c r="AB769" s="50"/>
      <c r="AC769" s="50"/>
      <c r="AD769" s="50"/>
      <c r="AE769" s="51">
        <f t="shared" si="1418"/>
        <v>80</v>
      </c>
      <c r="AF769" s="51" t="str">
        <f t="shared" si="1419"/>
        <v>F</v>
      </c>
      <c r="AG769" s="51" t="str">
        <f t="shared" si="1420"/>
        <v>f</v>
      </c>
      <c r="AH769" s="51">
        <f t="shared" si="1421"/>
        <v>50</v>
      </c>
      <c r="AI769" s="52">
        <f t="shared" si="1422"/>
        <v>274.16000000000003</v>
      </c>
      <c r="AJ769" s="51" t="s">
        <v>49</v>
      </c>
      <c r="AK769" s="53"/>
      <c r="AL769" s="52"/>
      <c r="AM769" s="53">
        <f t="shared" si="1423"/>
        <v>50</v>
      </c>
      <c r="AN769" s="53">
        <f>IF(AJ769&lt;&gt;"",IF(AJ769="o",VLOOKUP(AM769,OpenSect!$A$1:$D$11,2),IF(AJ769="u",VLOOKUP(AM769,UpHill!$A$1:$D$35,2),IF(AJ769="d",VLOOKUP(AM769,DownHill!$A$3:$D$29,2),IF(AJ769="f",VLOOKUP(AM769,FlatUnd!$A$2:$D$30,2),IF(AJ769="t",VLOOKUP(AM769,TimeAdd!$A$1:$D$176,2),IF(AJ769="l",VLOOKUP(AM769,SLimit!$A$1:$D$8,2),AN768)))))),AN768)</f>
        <v>60</v>
      </c>
      <c r="AO769" s="53">
        <f>IF(AJ769&lt;&gt;"",IF(AJ769="o",VLOOKUP(AM769,OpenSect!$A$1:$D$11,3),IF(AJ769="u",VLOOKUP(AM769,UpHill!$A$1:$D$35,3),IF(AJ769="d",VLOOKUP(AM769,DownHill!$A$3:$D$29,3),IF(AJ769="f",VLOOKUP(AM769,FlatUnd!$A$2:$D$30,3),IF(AJ769="t",VLOOKUP(AM769,TimeAdd!$A$1:$D$18,3),IF(AJ769="l",VLOOKUP(AM769,SLimit!$A$1:$D$8,3),AO768)))))),AO768)</f>
        <v>70</v>
      </c>
      <c r="AP769" s="53">
        <f>IF(AJ769&lt;&gt;"",IF(AJ769="o",VLOOKUP(AM769,OpenSect!$A$1:$D$11,4),IF(AJ769="u",VLOOKUP(AM769,UpHill!$A$1:$D$35,4),IF(AJ769="d",VLOOKUP(AM769,DownHill!$A$3:$D$29,4),IF(AJ769="f",VLOOKUP(AM769,FlatUnd!$A$2:$D$30,4),IF(AJ769="t",VLOOKUP(AM769,TimeAdd!$A$1:$D$18,4),IF(AJ769="l",VLOOKUP(AM769,SLimit!$A$1:$D$8,4),AP768)))))),AP768)</f>
        <v>80</v>
      </c>
      <c r="AQ769" s="53" t="str">
        <f t="shared" si="1424"/>
        <v>100</v>
      </c>
      <c r="AR769" s="54" t="str">
        <f t="shared" si="1425"/>
        <v>100 Speed limit.  Constrution End Thank You.</v>
      </c>
      <c r="AS769" s="55"/>
      <c r="AT769" s="55"/>
      <c r="AU769" s="56">
        <f>IF(GroupStTimes!$A$8=0,MIN(CB769,CD769,CF769),MIN(BZ769,CB769,CD769,CF769))</f>
        <v>0.60187499999999994</v>
      </c>
      <c r="AV769" s="56">
        <f>IF(GroupStTimes!$A$8=0,MAX(CC769,CE769,CG769),MAX(CA769,CC769,CE769,CG769))</f>
        <v>0.64770833333333322</v>
      </c>
      <c r="AW769" s="57" t="str">
        <f t="shared" si="1426"/>
        <v/>
      </c>
      <c r="AX769" s="58" t="str">
        <f t="shared" si="1427"/>
        <v/>
      </c>
      <c r="AY769" s="58" t="str">
        <f t="shared" si="1428"/>
        <v/>
      </c>
      <c r="AZ769" s="31">
        <f t="shared" si="1429"/>
        <v>268.22000000000003</v>
      </c>
      <c r="BA769" s="59">
        <f t="shared" si="1430"/>
        <v>0.60393518518518496</v>
      </c>
      <c r="BB769" s="59">
        <f t="shared" si="1431"/>
        <v>0.60949074074074061</v>
      </c>
      <c r="BC769" s="59">
        <f t="shared" si="1432"/>
        <v>0.59637731481481471</v>
      </c>
      <c r="BD769" s="59">
        <f t="shared" si="1433"/>
        <v>0.64221064814814799</v>
      </c>
      <c r="BE769" s="59">
        <f t="shared" si="1434"/>
        <v>0.62165509259259277</v>
      </c>
      <c r="BF769" s="59">
        <f t="shared" si="1435"/>
        <v>0.6320717592592594</v>
      </c>
      <c r="BG769" s="59">
        <f t="shared" si="1436"/>
        <v>0.63289351851851849</v>
      </c>
      <c r="BH769" s="59">
        <f t="shared" si="1437"/>
        <v>0.63219907407407405</v>
      </c>
      <c r="BI769" s="31">
        <f t="shared" si="1438"/>
        <v>5.9399999999999977</v>
      </c>
      <c r="BJ769" s="61">
        <f t="shared" si="1439"/>
        <v>0.14849999999999994</v>
      </c>
      <c r="BK769" s="61">
        <f t="shared" si="1440"/>
        <v>0.13199999999999995</v>
      </c>
      <c r="BL769" s="61">
        <f t="shared" si="1441"/>
        <v>0.11879999999999996</v>
      </c>
      <c r="BM769" s="61">
        <f t="shared" si="1442"/>
        <v>0.10999999999999996</v>
      </c>
      <c r="BN769" s="62">
        <f t="shared" si="1443"/>
        <v>0</v>
      </c>
      <c r="BO769" s="62">
        <f t="shared" si="1444"/>
        <v>8</v>
      </c>
      <c r="BP769" s="62">
        <f t="shared" si="1445"/>
        <v>55</v>
      </c>
      <c r="BQ769" s="62">
        <f t="shared" si="1446"/>
        <v>0</v>
      </c>
      <c r="BR769" s="62">
        <f t="shared" si="1447"/>
        <v>7</v>
      </c>
      <c r="BS769" s="62">
        <f t="shared" si="1448"/>
        <v>55</v>
      </c>
      <c r="BT769" s="62">
        <f t="shared" si="1449"/>
        <v>0</v>
      </c>
      <c r="BU769" s="62">
        <f t="shared" si="1450"/>
        <v>7</v>
      </c>
      <c r="BV769" s="62">
        <f t="shared" si="1451"/>
        <v>8</v>
      </c>
      <c r="BW769" s="62">
        <f t="shared" si="1452"/>
        <v>0</v>
      </c>
      <c r="BX769" s="62">
        <f t="shared" si="1453"/>
        <v>6</v>
      </c>
      <c r="BY769" s="62">
        <f t="shared" si="1454"/>
        <v>36</v>
      </c>
      <c r="BZ769" s="63">
        <f t="shared" si="1455"/>
        <v>0.61012731481481464</v>
      </c>
      <c r="CA769" s="63">
        <f t="shared" si="1456"/>
        <v>0.61568287037037028</v>
      </c>
      <c r="CB769" s="63">
        <f t="shared" si="1457"/>
        <v>0.60187499999999994</v>
      </c>
      <c r="CC769" s="63">
        <f t="shared" si="1458"/>
        <v>0.64770833333333322</v>
      </c>
      <c r="CD769" s="63">
        <f t="shared" si="1459"/>
        <v>0.62660879629629651</v>
      </c>
      <c r="CE769" s="63">
        <f t="shared" si="1460"/>
        <v>0.63702546296296314</v>
      </c>
      <c r="CF769" s="63">
        <f t="shared" si="1461"/>
        <v>0.63747685185185188</v>
      </c>
      <c r="CG769" s="63">
        <f t="shared" si="1462"/>
        <v>0.63678240740740744</v>
      </c>
      <c r="CH769" s="36"/>
      <c r="CI769" s="36"/>
      <c r="CJ769" s="36"/>
      <c r="CK769" s="36"/>
      <c r="CL769" s="60">
        <v>60</v>
      </c>
    </row>
    <row r="770" spans="1:90" ht="26.25" customHeight="1" x14ac:dyDescent="0.25">
      <c r="A770" s="37">
        <v>80</v>
      </c>
      <c r="B770" s="37" t="s">
        <v>154</v>
      </c>
      <c r="E770" s="39"/>
      <c r="F770" s="44"/>
      <c r="G770" s="44">
        <v>274.56</v>
      </c>
      <c r="H770" s="41">
        <f t="shared" si="1393"/>
        <v>274.33999999999997</v>
      </c>
      <c r="I770" s="42">
        <v>274.23</v>
      </c>
      <c r="J770" s="43">
        <f t="shared" si="1386"/>
        <v>-8.0224628961080274E-4</v>
      </c>
      <c r="K770" s="44">
        <f t="shared" si="1387"/>
        <v>-0.21999999999997044</v>
      </c>
      <c r="L770" s="91" t="s">
        <v>1417</v>
      </c>
      <c r="M770" s="127" t="s">
        <v>1232</v>
      </c>
      <c r="N770" s="46">
        <f t="shared" si="1309"/>
        <v>274.45</v>
      </c>
      <c r="O770" s="46">
        <f t="shared" si="1408"/>
        <v>-0.11000000000000001</v>
      </c>
      <c r="P770" s="44">
        <v>274.56</v>
      </c>
      <c r="Q770" s="46"/>
      <c r="R770" s="37"/>
      <c r="S770" s="46"/>
      <c r="T770" s="40"/>
      <c r="U770" s="47" t="str">
        <f t="shared" si="1412"/>
        <v/>
      </c>
      <c r="V770" s="47" t="str">
        <f t="shared" si="1413"/>
        <v/>
      </c>
      <c r="W770" s="50"/>
      <c r="X770" s="50"/>
      <c r="Y770" s="50"/>
      <c r="Z770" s="50"/>
      <c r="AA770" s="50"/>
      <c r="AB770" s="50"/>
      <c r="AC770" s="50"/>
      <c r="AD770" s="50"/>
      <c r="AE770" s="51">
        <f t="shared" si="1418"/>
        <v>80</v>
      </c>
      <c r="AF770" s="51" t="str">
        <f t="shared" si="1419"/>
        <v>F</v>
      </c>
      <c r="AG770" s="51" t="str">
        <f t="shared" si="1420"/>
        <v/>
      </c>
      <c r="AH770" s="51" t="str">
        <f t="shared" si="1421"/>
        <v/>
      </c>
      <c r="AI770" s="52">
        <f t="shared" si="1422"/>
        <v>274.33999999999997</v>
      </c>
      <c r="AJ770" s="51"/>
      <c r="AK770" s="53"/>
      <c r="AL770" s="52"/>
      <c r="AM770" s="53">
        <f t="shared" si="1423"/>
        <v>50</v>
      </c>
      <c r="AN770" s="53">
        <f>IF(AJ770&lt;&gt;"",IF(AJ770="o",VLOOKUP(AM770,OpenSect!$A$1:$D$11,2),IF(AJ770="u",VLOOKUP(AM770,UpHill!$A$1:$D$35,2),IF(AJ770="d",VLOOKUP(AM770,DownHill!$A$3:$D$29,2),IF(AJ770="f",VLOOKUP(AM770,FlatUnd!$A$2:$D$30,2),IF(AJ770="t",VLOOKUP(AM770,TimeAdd!$A$1:$D$176,2),IF(AJ770="l",VLOOKUP(AM770,SLimit!$A$1:$D$8,2),AN769)))))),AN769)</f>
        <v>60</v>
      </c>
      <c r="AO770" s="53">
        <f>IF(AJ770&lt;&gt;"",IF(AJ770="o",VLOOKUP(AM770,OpenSect!$A$1:$D$11,3),IF(AJ770="u",VLOOKUP(AM770,UpHill!$A$1:$D$35,3),IF(AJ770="d",VLOOKUP(AM770,DownHill!$A$3:$D$29,3),IF(AJ770="f",VLOOKUP(AM770,FlatUnd!$A$2:$D$30,3),IF(AJ770="t",VLOOKUP(AM770,TimeAdd!$A$1:$D$18,3),IF(AJ770="l",VLOOKUP(AM770,SLimit!$A$1:$D$8,3),AO769)))))),AO769)</f>
        <v>70</v>
      </c>
      <c r="AP770" s="53">
        <f>IF(AJ770&lt;&gt;"",IF(AJ770="o",VLOOKUP(AM770,OpenSect!$A$1:$D$11,4),IF(AJ770="u",VLOOKUP(AM770,UpHill!$A$1:$D$35,4),IF(AJ770="d",VLOOKUP(AM770,DownHill!$A$3:$D$29,4),IF(AJ770="f",VLOOKUP(AM770,FlatUnd!$A$2:$D$30,4),IF(AJ770="t",VLOOKUP(AM770,TimeAdd!$A$1:$D$18,4),IF(AJ770="l",VLOOKUP(AM770,SLimit!$A$1:$D$8,4),AP769)))))),AP769)</f>
        <v>80</v>
      </c>
      <c r="AQ770" s="53" t="str">
        <f t="shared" si="1424"/>
        <v>100</v>
      </c>
      <c r="AR770" s="54" t="str">
        <f t="shared" si="1425"/>
        <v>Warning. Wild Animals.</v>
      </c>
      <c r="AS770" s="55"/>
      <c r="AT770" s="55"/>
      <c r="AU770" s="56">
        <f>IF(GroupStTimes!$A$8=0,MIN(CB770,CD770,CF770),MIN(BZ770,CB770,CD770,CF770))</f>
        <v>0.6020023148148147</v>
      </c>
      <c r="AV770" s="56">
        <f>IF(GroupStTimes!$A$8=0,MAX(CC770,CE770,CG770),MAX(CA770,CC770,CE770,CG770))</f>
        <v>0.64783564814814798</v>
      </c>
      <c r="AW770" s="57" t="str">
        <f t="shared" si="1426"/>
        <v/>
      </c>
      <c r="AX770" s="58" t="str">
        <f t="shared" si="1427"/>
        <v/>
      </c>
      <c r="AY770" s="58" t="str">
        <f t="shared" si="1428"/>
        <v/>
      </c>
      <c r="AZ770" s="31">
        <f t="shared" si="1429"/>
        <v>274.16000000000003</v>
      </c>
      <c r="BA770" s="59">
        <f t="shared" si="1430"/>
        <v>0.61012731481481464</v>
      </c>
      <c r="BB770" s="59">
        <f t="shared" si="1431"/>
        <v>0.61568287037037028</v>
      </c>
      <c r="BC770" s="59">
        <f t="shared" si="1432"/>
        <v>0.60187499999999994</v>
      </c>
      <c r="BD770" s="59">
        <f t="shared" si="1433"/>
        <v>0.64770833333333322</v>
      </c>
      <c r="BE770" s="59">
        <f t="shared" si="1434"/>
        <v>0.62660879629629651</v>
      </c>
      <c r="BF770" s="59">
        <f t="shared" si="1435"/>
        <v>0.63702546296296314</v>
      </c>
      <c r="BG770" s="59">
        <f t="shared" si="1436"/>
        <v>0.63747685185185188</v>
      </c>
      <c r="BH770" s="59">
        <f t="shared" si="1437"/>
        <v>0.63678240740740744</v>
      </c>
      <c r="BI770" s="31">
        <f t="shared" si="1438"/>
        <v>0.17999999999994998</v>
      </c>
      <c r="BJ770" s="61">
        <f t="shared" si="1439"/>
        <v>3.5999999999989994E-3</v>
      </c>
      <c r="BK770" s="61">
        <f t="shared" si="1440"/>
        <v>2.9999999999991661E-3</v>
      </c>
      <c r="BL770" s="61">
        <f t="shared" si="1441"/>
        <v>2.571428571427857E-3</v>
      </c>
      <c r="BM770" s="61">
        <f t="shared" si="1442"/>
        <v>2.2499999999993749E-3</v>
      </c>
      <c r="BN770" s="62">
        <f t="shared" si="1443"/>
        <v>0</v>
      </c>
      <c r="BO770" s="62">
        <f t="shared" si="1444"/>
        <v>0</v>
      </c>
      <c r="BP770" s="62">
        <f t="shared" si="1445"/>
        <v>13</v>
      </c>
      <c r="BQ770" s="62">
        <f t="shared" si="1446"/>
        <v>0</v>
      </c>
      <c r="BR770" s="62">
        <f t="shared" si="1447"/>
        <v>0</v>
      </c>
      <c r="BS770" s="62">
        <f t="shared" si="1448"/>
        <v>11</v>
      </c>
      <c r="BT770" s="62">
        <f t="shared" si="1449"/>
        <v>0</v>
      </c>
      <c r="BU770" s="62">
        <f t="shared" si="1450"/>
        <v>0</v>
      </c>
      <c r="BV770" s="62">
        <f t="shared" si="1451"/>
        <v>9</v>
      </c>
      <c r="BW770" s="62">
        <f t="shared" si="1452"/>
        <v>0</v>
      </c>
      <c r="BX770" s="62">
        <f t="shared" si="1453"/>
        <v>0</v>
      </c>
      <c r="BY770" s="62">
        <f t="shared" si="1454"/>
        <v>8</v>
      </c>
      <c r="BZ770" s="63">
        <f t="shared" si="1455"/>
        <v>0.61027777777777759</v>
      </c>
      <c r="CA770" s="63">
        <f t="shared" si="1456"/>
        <v>0.61583333333333323</v>
      </c>
      <c r="CB770" s="63">
        <f t="shared" si="1457"/>
        <v>0.6020023148148147</v>
      </c>
      <c r="CC770" s="63">
        <f t="shared" si="1458"/>
        <v>0.64783564814814798</v>
      </c>
      <c r="CD770" s="63">
        <f t="shared" si="1459"/>
        <v>0.62671296296296319</v>
      </c>
      <c r="CE770" s="63">
        <f t="shared" si="1460"/>
        <v>0.63712962962962982</v>
      </c>
      <c r="CF770" s="63">
        <f t="shared" si="1461"/>
        <v>0.63756944444444452</v>
      </c>
      <c r="CG770" s="63">
        <f t="shared" si="1462"/>
        <v>0.63687500000000008</v>
      </c>
      <c r="CH770" s="36"/>
      <c r="CI770" s="36"/>
      <c r="CJ770" s="36"/>
      <c r="CK770" s="36"/>
      <c r="CL770" s="60">
        <v>60</v>
      </c>
    </row>
    <row r="771" spans="1:90" ht="20.25" x14ac:dyDescent="0.25">
      <c r="A771" s="37">
        <v>80</v>
      </c>
      <c r="B771" s="37" t="s">
        <v>154</v>
      </c>
      <c r="E771" s="39"/>
      <c r="F771" s="44"/>
      <c r="G771" s="44">
        <v>274.79000000000002</v>
      </c>
      <c r="H771" s="41">
        <f t="shared" si="1393"/>
        <v>274.57</v>
      </c>
      <c r="I771" s="42">
        <v>274.46000000000004</v>
      </c>
      <c r="J771" s="43">
        <f t="shared" si="1386"/>
        <v>-8.0157399985415149E-4</v>
      </c>
      <c r="K771" s="44">
        <f t="shared" si="1387"/>
        <v>-0.21999999999997044</v>
      </c>
      <c r="L771" s="91" t="s">
        <v>1404</v>
      </c>
      <c r="M771" s="127" t="s">
        <v>1232</v>
      </c>
      <c r="N771" s="46">
        <f t="shared" si="1309"/>
        <v>274.68</v>
      </c>
      <c r="O771" s="46">
        <f t="shared" si="1408"/>
        <v>-0.11000000000000001</v>
      </c>
      <c r="P771" s="44">
        <v>274.79000000000002</v>
      </c>
      <c r="Q771" s="46"/>
      <c r="R771" s="37"/>
      <c r="S771" s="46"/>
      <c r="T771" s="40"/>
      <c r="U771" s="47" t="str">
        <f t="shared" si="1412"/>
        <v/>
      </c>
      <c r="V771" s="47" t="str">
        <f t="shared" si="1413"/>
        <v/>
      </c>
      <c r="W771" s="50"/>
      <c r="X771" s="50"/>
      <c r="Y771" s="50"/>
      <c r="Z771" s="50"/>
      <c r="AA771" s="50"/>
      <c r="AB771" s="50"/>
      <c r="AC771" s="50"/>
      <c r="AD771" s="50"/>
      <c r="AE771" s="51">
        <f t="shared" si="1418"/>
        <v>80</v>
      </c>
      <c r="AF771" s="51" t="str">
        <f t="shared" si="1419"/>
        <v>F</v>
      </c>
      <c r="AG771" s="51" t="str">
        <f t="shared" si="1420"/>
        <v/>
      </c>
      <c r="AH771" s="51" t="str">
        <f t="shared" si="1421"/>
        <v/>
      </c>
      <c r="AI771" s="52">
        <f t="shared" si="1422"/>
        <v>274.57</v>
      </c>
      <c r="AJ771" s="51"/>
      <c r="AK771" s="53"/>
      <c r="AL771" s="52"/>
      <c r="AM771" s="53">
        <f t="shared" si="1423"/>
        <v>50</v>
      </c>
      <c r="AN771" s="53">
        <f>IF(AJ771&lt;&gt;"",IF(AJ771="o",VLOOKUP(AM771,OpenSect!$A$1:$D$11,2),IF(AJ771="u",VLOOKUP(AM771,UpHill!$A$1:$D$35,2),IF(AJ771="d",VLOOKUP(AM771,DownHill!$A$3:$D$29,2),IF(AJ771="f",VLOOKUP(AM771,FlatUnd!$A$2:$D$30,2),IF(AJ771="t",VLOOKUP(AM771,TimeAdd!$A$1:$D$176,2),IF(AJ771="l",VLOOKUP(AM771,SLimit!$A$1:$D$8,2),AN770)))))),AN770)</f>
        <v>60</v>
      </c>
      <c r="AO771" s="53">
        <f>IF(AJ771&lt;&gt;"",IF(AJ771="o",VLOOKUP(AM771,OpenSect!$A$1:$D$11,3),IF(AJ771="u",VLOOKUP(AM771,UpHill!$A$1:$D$35,3),IF(AJ771="d",VLOOKUP(AM771,DownHill!$A$3:$D$29,3),IF(AJ771="f",VLOOKUP(AM771,FlatUnd!$A$2:$D$30,3),IF(AJ771="t",VLOOKUP(AM771,TimeAdd!$A$1:$D$18,3),IF(AJ771="l",VLOOKUP(AM771,SLimit!$A$1:$D$8,3),AO770)))))),AO770)</f>
        <v>70</v>
      </c>
      <c r="AP771" s="53">
        <f>IF(AJ771&lt;&gt;"",IF(AJ771="o",VLOOKUP(AM771,OpenSect!$A$1:$D$11,4),IF(AJ771="u",VLOOKUP(AM771,UpHill!$A$1:$D$35,4),IF(AJ771="d",VLOOKUP(AM771,DownHill!$A$3:$D$29,4),IF(AJ771="f",VLOOKUP(AM771,FlatUnd!$A$2:$D$30,4),IF(AJ771="t",VLOOKUP(AM771,TimeAdd!$A$1:$D$18,4),IF(AJ771="l",VLOOKUP(AM771,SLimit!$A$1:$D$8,4),AP770)))))),AP770)</f>
        <v>80</v>
      </c>
      <c r="AQ771" s="53" t="str">
        <f t="shared" si="1424"/>
        <v>100</v>
      </c>
      <c r="AR771" s="54" t="str">
        <f t="shared" si="1425"/>
        <v>Overhead Lines.</v>
      </c>
      <c r="AS771" s="55"/>
      <c r="AT771" s="55"/>
      <c r="AU771" s="56">
        <f>IF(GroupStTimes!$A$8=0,MIN(CB771,CD771,CF771),MIN(BZ771,CB771,CD771,CF771))</f>
        <v>0.6021643518518518</v>
      </c>
      <c r="AV771" s="56">
        <f>IF(GroupStTimes!$A$8=0,MAX(CC771,CE771,CG771),MAX(CA771,CC771,CE771,CG771))</f>
        <v>0.64799768518518508</v>
      </c>
      <c r="AW771" s="57" t="str">
        <f t="shared" si="1426"/>
        <v/>
      </c>
      <c r="AX771" s="58" t="str">
        <f t="shared" si="1427"/>
        <v/>
      </c>
      <c r="AY771" s="58" t="str">
        <f t="shared" si="1428"/>
        <v/>
      </c>
      <c r="AZ771" s="31">
        <f t="shared" si="1429"/>
        <v>274.16000000000003</v>
      </c>
      <c r="BA771" s="59">
        <f t="shared" si="1430"/>
        <v>0.61012731481481464</v>
      </c>
      <c r="BB771" s="59">
        <f t="shared" si="1431"/>
        <v>0.61568287037037028</v>
      </c>
      <c r="BC771" s="59">
        <f t="shared" si="1432"/>
        <v>0.60187499999999994</v>
      </c>
      <c r="BD771" s="59">
        <f t="shared" si="1433"/>
        <v>0.64770833333333322</v>
      </c>
      <c r="BE771" s="59">
        <f t="shared" si="1434"/>
        <v>0.62660879629629651</v>
      </c>
      <c r="BF771" s="59">
        <f t="shared" si="1435"/>
        <v>0.63702546296296314</v>
      </c>
      <c r="BG771" s="59">
        <f t="shared" si="1436"/>
        <v>0.63747685185185188</v>
      </c>
      <c r="BH771" s="59">
        <f t="shared" si="1437"/>
        <v>0.63678240740740744</v>
      </c>
      <c r="BI771" s="31">
        <f t="shared" si="1438"/>
        <v>0.40999999999996817</v>
      </c>
      <c r="BJ771" s="61">
        <f t="shared" si="1439"/>
        <v>8.199999999999364E-3</v>
      </c>
      <c r="BK771" s="61">
        <f t="shared" si="1440"/>
        <v>6.8333333333328028E-3</v>
      </c>
      <c r="BL771" s="61">
        <f t="shared" si="1441"/>
        <v>5.8571428571424023E-3</v>
      </c>
      <c r="BM771" s="61">
        <f t="shared" si="1442"/>
        <v>5.1249999999996021E-3</v>
      </c>
      <c r="BN771" s="62">
        <f t="shared" si="1443"/>
        <v>0</v>
      </c>
      <c r="BO771" s="62">
        <f t="shared" si="1444"/>
        <v>0</v>
      </c>
      <c r="BP771" s="62">
        <f t="shared" si="1445"/>
        <v>30</v>
      </c>
      <c r="BQ771" s="62">
        <f t="shared" si="1446"/>
        <v>0</v>
      </c>
      <c r="BR771" s="62">
        <f t="shared" si="1447"/>
        <v>0</v>
      </c>
      <c r="BS771" s="62">
        <f t="shared" si="1448"/>
        <v>25</v>
      </c>
      <c r="BT771" s="62">
        <f t="shared" si="1449"/>
        <v>0</v>
      </c>
      <c r="BU771" s="62">
        <f t="shared" si="1450"/>
        <v>0</v>
      </c>
      <c r="BV771" s="62">
        <f t="shared" si="1451"/>
        <v>21</v>
      </c>
      <c r="BW771" s="62">
        <f t="shared" si="1452"/>
        <v>0</v>
      </c>
      <c r="BX771" s="62">
        <f t="shared" si="1453"/>
        <v>0</v>
      </c>
      <c r="BY771" s="62">
        <f t="shared" si="1454"/>
        <v>18</v>
      </c>
      <c r="BZ771" s="63">
        <f t="shared" si="1455"/>
        <v>0.61047453703703691</v>
      </c>
      <c r="CA771" s="63">
        <f t="shared" si="1456"/>
        <v>0.61603009259259256</v>
      </c>
      <c r="CB771" s="63">
        <f t="shared" si="1457"/>
        <v>0.6021643518518518</v>
      </c>
      <c r="CC771" s="63">
        <f t="shared" si="1458"/>
        <v>0.64799768518518508</v>
      </c>
      <c r="CD771" s="63">
        <f t="shared" si="1459"/>
        <v>0.6268518518518521</v>
      </c>
      <c r="CE771" s="63">
        <f t="shared" si="1460"/>
        <v>0.63726851851851873</v>
      </c>
      <c r="CF771" s="63">
        <f t="shared" si="1461"/>
        <v>0.63768518518518524</v>
      </c>
      <c r="CG771" s="63">
        <f t="shared" si="1462"/>
        <v>0.6369907407407408</v>
      </c>
      <c r="CH771" s="36"/>
      <c r="CI771" s="36"/>
      <c r="CJ771" s="36"/>
      <c r="CK771" s="36"/>
      <c r="CL771" s="60">
        <v>60</v>
      </c>
    </row>
    <row r="772" spans="1:90" ht="26.25" customHeight="1" x14ac:dyDescent="0.25">
      <c r="A772" s="37">
        <v>80</v>
      </c>
      <c r="B772" s="37" t="s">
        <v>154</v>
      </c>
      <c r="E772" s="39"/>
      <c r="F772" s="44"/>
      <c r="G772" s="44">
        <v>274.86</v>
      </c>
      <c r="H772" s="41">
        <f t="shared" si="1393"/>
        <v>274.64</v>
      </c>
      <c r="I772" s="42">
        <v>274.53000000000003</v>
      </c>
      <c r="J772" s="43">
        <f t="shared" si="1386"/>
        <v>-8.013696135211832E-4</v>
      </c>
      <c r="K772" s="44">
        <f t="shared" si="1387"/>
        <v>-0.21999999999997044</v>
      </c>
      <c r="L772" s="91" t="s">
        <v>1418</v>
      </c>
      <c r="M772" s="127" t="s">
        <v>1232</v>
      </c>
      <c r="N772" s="46">
        <f t="shared" ref="N772:N835" si="1463">IF(P772="",((I772-I771)+H771),IF(R772="",(P772+O772),IF(T772="",((P772+O772)+(R772+Q772))/2,((P772+O772)+(R772+Q772)+(T772+S772))/3)))</f>
        <v>274.75</v>
      </c>
      <c r="O772" s="46">
        <f t="shared" si="1408"/>
        <v>-0.11000000000000001</v>
      </c>
      <c r="P772" s="44">
        <v>274.86</v>
      </c>
      <c r="Q772" s="46"/>
      <c r="R772" s="37"/>
      <c r="S772" s="46"/>
      <c r="T772" s="40"/>
      <c r="U772" s="47" t="str">
        <f t="shared" si="1412"/>
        <v/>
      </c>
      <c r="V772" s="47" t="str">
        <f t="shared" si="1413"/>
        <v/>
      </c>
      <c r="W772" s="50"/>
      <c r="X772" s="50"/>
      <c r="Y772" s="50"/>
      <c r="Z772" s="50"/>
      <c r="AA772" s="50"/>
      <c r="AB772" s="50"/>
      <c r="AC772" s="50"/>
      <c r="AD772" s="50"/>
      <c r="AE772" s="51">
        <f t="shared" si="1418"/>
        <v>80</v>
      </c>
      <c r="AF772" s="51" t="str">
        <f t="shared" si="1419"/>
        <v>F</v>
      </c>
      <c r="AG772" s="51" t="str">
        <f t="shared" si="1420"/>
        <v/>
      </c>
      <c r="AH772" s="51" t="str">
        <f t="shared" si="1421"/>
        <v/>
      </c>
      <c r="AI772" s="52">
        <f t="shared" si="1422"/>
        <v>274.64</v>
      </c>
      <c r="AJ772" s="51"/>
      <c r="AK772" s="53"/>
      <c r="AL772" s="52"/>
      <c r="AM772" s="53">
        <f t="shared" si="1423"/>
        <v>50</v>
      </c>
      <c r="AN772" s="53">
        <f>IF(AJ772&lt;&gt;"",IF(AJ772="o",VLOOKUP(AM772,OpenSect!$A$1:$D$11,2),IF(AJ772="u",VLOOKUP(AM772,UpHill!$A$1:$D$35,2),IF(AJ772="d",VLOOKUP(AM772,DownHill!$A$3:$D$29,2),IF(AJ772="f",VLOOKUP(AM772,FlatUnd!$A$2:$D$30,2),IF(AJ772="t",VLOOKUP(AM772,TimeAdd!$A$1:$D$176,2),IF(AJ772="l",VLOOKUP(AM772,SLimit!$A$1:$D$8,2),AN771)))))),AN771)</f>
        <v>60</v>
      </c>
      <c r="AO772" s="53">
        <f>IF(AJ772&lt;&gt;"",IF(AJ772="o",VLOOKUP(AM772,OpenSect!$A$1:$D$11,3),IF(AJ772="u",VLOOKUP(AM772,UpHill!$A$1:$D$35,3),IF(AJ772="d",VLOOKUP(AM772,DownHill!$A$3:$D$29,3),IF(AJ772="f",VLOOKUP(AM772,FlatUnd!$A$2:$D$30,3),IF(AJ772="t",VLOOKUP(AM772,TimeAdd!$A$1:$D$18,3),IF(AJ772="l",VLOOKUP(AM772,SLimit!$A$1:$D$8,3),AO771)))))),AO771)</f>
        <v>70</v>
      </c>
      <c r="AP772" s="53">
        <f>IF(AJ772&lt;&gt;"",IF(AJ772="o",VLOOKUP(AM772,OpenSect!$A$1:$D$11,4),IF(AJ772="u",VLOOKUP(AM772,UpHill!$A$1:$D$35,4),IF(AJ772="d",VLOOKUP(AM772,DownHill!$A$3:$D$29,4),IF(AJ772="f",VLOOKUP(AM772,FlatUnd!$A$2:$D$30,4),IF(AJ772="t",VLOOKUP(AM772,TimeAdd!$A$1:$D$18,4),IF(AJ772="l",VLOOKUP(AM772,SLimit!$A$1:$D$8,4),AP771)))))),AP771)</f>
        <v>80</v>
      </c>
      <c r="AQ772" s="53" t="str">
        <f t="shared" si="1424"/>
        <v>100</v>
      </c>
      <c r="AR772" s="54" t="str">
        <f t="shared" si="1425"/>
        <v>36,0 Km Plate.</v>
      </c>
      <c r="AS772" s="55"/>
      <c r="AT772" s="55"/>
      <c r="AU772" s="56">
        <f>IF(GroupStTimes!$A$8=0,MIN(CB772,CD772,CF772),MIN(BZ772,CB772,CD772,CF772))</f>
        <v>0.60221064814814806</v>
      </c>
      <c r="AV772" s="56">
        <f>IF(GroupStTimes!$A$8=0,MAX(CC772,CE772,CG772),MAX(CA772,CC772,CE772,CG772))</f>
        <v>0.64804398148148135</v>
      </c>
      <c r="AW772" s="57" t="str">
        <f t="shared" si="1426"/>
        <v/>
      </c>
      <c r="AX772" s="58" t="str">
        <f t="shared" si="1427"/>
        <v/>
      </c>
      <c r="AY772" s="58" t="str">
        <f t="shared" si="1428"/>
        <v/>
      </c>
      <c r="AZ772" s="31">
        <f t="shared" si="1429"/>
        <v>274.16000000000003</v>
      </c>
      <c r="BA772" s="59">
        <f t="shared" si="1430"/>
        <v>0.61012731481481464</v>
      </c>
      <c r="BB772" s="59">
        <f t="shared" si="1431"/>
        <v>0.61568287037037028</v>
      </c>
      <c r="BC772" s="59">
        <f t="shared" si="1432"/>
        <v>0.60187499999999994</v>
      </c>
      <c r="BD772" s="59">
        <f t="shared" si="1433"/>
        <v>0.64770833333333322</v>
      </c>
      <c r="BE772" s="59">
        <f t="shared" si="1434"/>
        <v>0.62660879629629651</v>
      </c>
      <c r="BF772" s="59">
        <f t="shared" si="1435"/>
        <v>0.63702546296296314</v>
      </c>
      <c r="BG772" s="59">
        <f t="shared" si="1436"/>
        <v>0.63747685185185188</v>
      </c>
      <c r="BH772" s="59">
        <f t="shared" si="1437"/>
        <v>0.63678240740740744</v>
      </c>
      <c r="BI772" s="31">
        <f t="shared" si="1438"/>
        <v>0.47999999999996135</v>
      </c>
      <c r="BJ772" s="61">
        <f t="shared" si="1439"/>
        <v>9.5999999999992272E-3</v>
      </c>
      <c r="BK772" s="61">
        <f t="shared" si="1440"/>
        <v>7.9999999999993566E-3</v>
      </c>
      <c r="BL772" s="61">
        <f t="shared" si="1441"/>
        <v>6.8571428571423051E-3</v>
      </c>
      <c r="BM772" s="61">
        <f t="shared" si="1442"/>
        <v>5.999999999999517E-3</v>
      </c>
      <c r="BN772" s="62">
        <f t="shared" si="1443"/>
        <v>0</v>
      </c>
      <c r="BO772" s="62">
        <f t="shared" si="1444"/>
        <v>0</v>
      </c>
      <c r="BP772" s="62">
        <f t="shared" si="1445"/>
        <v>35</v>
      </c>
      <c r="BQ772" s="62">
        <f t="shared" si="1446"/>
        <v>0</v>
      </c>
      <c r="BR772" s="62">
        <f t="shared" si="1447"/>
        <v>0</v>
      </c>
      <c r="BS772" s="62">
        <f t="shared" si="1448"/>
        <v>29</v>
      </c>
      <c r="BT772" s="62">
        <f t="shared" si="1449"/>
        <v>0</v>
      </c>
      <c r="BU772" s="62">
        <f t="shared" si="1450"/>
        <v>0</v>
      </c>
      <c r="BV772" s="62">
        <f t="shared" si="1451"/>
        <v>25</v>
      </c>
      <c r="BW772" s="62">
        <f t="shared" si="1452"/>
        <v>0</v>
      </c>
      <c r="BX772" s="62">
        <f t="shared" si="1453"/>
        <v>0</v>
      </c>
      <c r="BY772" s="62">
        <f t="shared" si="1454"/>
        <v>22</v>
      </c>
      <c r="BZ772" s="63">
        <f t="shared" si="1455"/>
        <v>0.61053240740740722</v>
      </c>
      <c r="CA772" s="63">
        <f t="shared" si="1456"/>
        <v>0.61608796296296287</v>
      </c>
      <c r="CB772" s="63">
        <f t="shared" si="1457"/>
        <v>0.60221064814814806</v>
      </c>
      <c r="CC772" s="63">
        <f t="shared" si="1458"/>
        <v>0.64804398148148135</v>
      </c>
      <c r="CD772" s="63">
        <f t="shared" si="1459"/>
        <v>0.62689814814814837</v>
      </c>
      <c r="CE772" s="63">
        <f t="shared" si="1460"/>
        <v>0.637314814814815</v>
      </c>
      <c r="CF772" s="63">
        <f t="shared" si="1461"/>
        <v>0.63773148148148151</v>
      </c>
      <c r="CG772" s="63">
        <f t="shared" si="1462"/>
        <v>0.63703703703703707</v>
      </c>
      <c r="CH772" s="36"/>
      <c r="CI772" s="36"/>
      <c r="CJ772" s="36"/>
      <c r="CK772" s="36"/>
      <c r="CL772" s="60">
        <v>60</v>
      </c>
    </row>
    <row r="773" spans="1:90" ht="20.25" x14ac:dyDescent="0.25">
      <c r="A773" s="37">
        <v>80</v>
      </c>
      <c r="B773" s="37" t="s">
        <v>136</v>
      </c>
      <c r="C773" s="37" t="s">
        <v>184</v>
      </c>
      <c r="D773" s="37">
        <v>42</v>
      </c>
      <c r="E773" s="39"/>
      <c r="F773" s="44"/>
      <c r="G773" s="44">
        <v>275.45</v>
      </c>
      <c r="H773" s="41">
        <f t="shared" si="1393"/>
        <v>275.23</v>
      </c>
      <c r="I773" s="42">
        <v>275.12</v>
      </c>
      <c r="J773" s="43">
        <f t="shared" si="1386"/>
        <v>-7.9965106135493759E-4</v>
      </c>
      <c r="K773" s="44">
        <f t="shared" si="1387"/>
        <v>-0.21999999999997044</v>
      </c>
      <c r="L773" s="91" t="s">
        <v>520</v>
      </c>
      <c r="M773" s="127" t="s">
        <v>1231</v>
      </c>
      <c r="N773" s="46">
        <f t="shared" si="1463"/>
        <v>275.33999999999997</v>
      </c>
      <c r="O773" s="46">
        <f t="shared" si="1408"/>
        <v>-0.11000000000000001</v>
      </c>
      <c r="P773" s="44">
        <v>275.45</v>
      </c>
      <c r="Q773" s="46"/>
      <c r="R773" s="37"/>
      <c r="S773" s="46"/>
      <c r="T773" s="40"/>
      <c r="U773" s="47" t="str">
        <f t="shared" si="1412"/>
        <v/>
      </c>
      <c r="V773" s="47" t="str">
        <f t="shared" si="1413"/>
        <v/>
      </c>
      <c r="W773" s="50"/>
      <c r="X773" s="50"/>
      <c r="Y773" s="50"/>
      <c r="Z773" s="50"/>
      <c r="AA773" s="50"/>
      <c r="AB773" s="50"/>
      <c r="AC773" s="50"/>
      <c r="AD773" s="50"/>
      <c r="AE773" s="51">
        <f t="shared" si="1418"/>
        <v>80</v>
      </c>
      <c r="AF773" s="51" t="str">
        <f t="shared" si="1419"/>
        <v>U</v>
      </c>
      <c r="AG773" s="51" t="str">
        <f t="shared" si="1420"/>
        <v>u</v>
      </c>
      <c r="AH773" s="51">
        <f t="shared" si="1421"/>
        <v>42</v>
      </c>
      <c r="AI773" s="52">
        <f t="shared" si="1422"/>
        <v>275.23</v>
      </c>
      <c r="AJ773" s="51" t="s">
        <v>49</v>
      </c>
      <c r="AK773" s="53"/>
      <c r="AL773" s="52"/>
      <c r="AM773" s="53">
        <f t="shared" si="1423"/>
        <v>42</v>
      </c>
      <c r="AN773" s="53">
        <f>IF(AJ773&lt;&gt;"",IF(AJ773="o",VLOOKUP(AM773,OpenSect!$A$1:$D$11,2),IF(AJ773="u",VLOOKUP(AM773,UpHill!$A$1:$D$35,2),IF(AJ773="d",VLOOKUP(AM773,DownHill!$A$3:$D$29,2),IF(AJ773="f",VLOOKUP(AM773,FlatUnd!$A$2:$D$30,2),IF(AJ773="t",VLOOKUP(AM773,TimeAdd!$A$1:$D$176,2),IF(AJ773="l",VLOOKUP(AM773,SLimit!$A$1:$D$8,2),AN772)))))),AN772)</f>
        <v>49</v>
      </c>
      <c r="AO773" s="53">
        <f>IF(AJ773&lt;&gt;"",IF(AJ773="o",VLOOKUP(AM773,OpenSect!$A$1:$D$11,3),IF(AJ773="u",VLOOKUP(AM773,UpHill!$A$1:$D$35,3),IF(AJ773="d",VLOOKUP(AM773,DownHill!$A$3:$D$29,3),IF(AJ773="f",VLOOKUP(AM773,FlatUnd!$A$2:$D$30,3),IF(AJ773="t",VLOOKUP(AM773,TimeAdd!$A$1:$D$18,3),IF(AJ773="l",VLOOKUP(AM773,SLimit!$A$1:$D$8,3),AO772)))))),AO772)</f>
        <v>57</v>
      </c>
      <c r="AP773" s="53">
        <f>IF(AJ773&lt;&gt;"",IF(AJ773="o",VLOOKUP(AM773,OpenSect!$A$1:$D$11,4),IF(AJ773="u",VLOOKUP(AM773,UpHill!$A$1:$D$35,4),IF(AJ773="d",VLOOKUP(AM773,DownHill!$A$3:$D$29,4),IF(AJ773="f",VLOOKUP(AM773,FlatUnd!$A$2:$D$30,4),IF(AJ773="t",VLOOKUP(AM773,TimeAdd!$A$1:$D$18,4),IF(AJ773="l",VLOOKUP(AM773,SLimit!$A$1:$D$8,4),AP772)))))),AP772)</f>
        <v>64</v>
      </c>
      <c r="AQ773" s="53" t="str">
        <f t="shared" si="1424"/>
        <v>80</v>
      </c>
      <c r="AR773" s="54" t="str">
        <f t="shared" si="1425"/>
        <v xml:space="preserve">80 Speed limit. </v>
      </c>
      <c r="AS773" s="55"/>
      <c r="AT773" s="55"/>
      <c r="AU773" s="56">
        <f>IF(GroupStTimes!$A$8=0,MIN(CB773,CD773,CF773),MIN(BZ773,CB773,CD773,CF773))</f>
        <v>0.60261574074074065</v>
      </c>
      <c r="AV773" s="56">
        <f>IF(GroupStTimes!$A$8=0,MAX(CC773,CE773,CG773),MAX(CA773,CC773,CE773,CG773))</f>
        <v>0.64844907407407393</v>
      </c>
      <c r="AW773" s="57" t="str">
        <f t="shared" si="1426"/>
        <v/>
      </c>
      <c r="AX773" s="58" t="str">
        <f t="shared" si="1427"/>
        <v/>
      </c>
      <c r="AY773" s="58" t="str">
        <f t="shared" si="1428"/>
        <v/>
      </c>
      <c r="AZ773" s="31">
        <f t="shared" si="1429"/>
        <v>274.16000000000003</v>
      </c>
      <c r="BA773" s="59">
        <f t="shared" si="1430"/>
        <v>0.61012731481481464</v>
      </c>
      <c r="BB773" s="59">
        <f t="shared" si="1431"/>
        <v>0.61568287037037028</v>
      </c>
      <c r="BC773" s="59">
        <f t="shared" si="1432"/>
        <v>0.60187499999999994</v>
      </c>
      <c r="BD773" s="59">
        <f t="shared" si="1433"/>
        <v>0.64770833333333322</v>
      </c>
      <c r="BE773" s="59">
        <f t="shared" si="1434"/>
        <v>0.62660879629629651</v>
      </c>
      <c r="BF773" s="59">
        <f t="shared" si="1435"/>
        <v>0.63702546296296314</v>
      </c>
      <c r="BG773" s="59">
        <f t="shared" si="1436"/>
        <v>0.63747685185185188</v>
      </c>
      <c r="BH773" s="59">
        <f t="shared" si="1437"/>
        <v>0.63678240740740744</v>
      </c>
      <c r="BI773" s="31">
        <f t="shared" si="1438"/>
        <v>1.0699999999999932</v>
      </c>
      <c r="BJ773" s="61">
        <f t="shared" si="1439"/>
        <v>2.1399999999999864E-2</v>
      </c>
      <c r="BK773" s="61">
        <f t="shared" si="1440"/>
        <v>1.7833333333333218E-2</v>
      </c>
      <c r="BL773" s="61">
        <f t="shared" si="1441"/>
        <v>1.5285714285714189E-2</v>
      </c>
      <c r="BM773" s="61">
        <f t="shared" si="1442"/>
        <v>1.3374999999999915E-2</v>
      </c>
      <c r="BN773" s="62">
        <f t="shared" si="1443"/>
        <v>0</v>
      </c>
      <c r="BO773" s="62">
        <f t="shared" si="1444"/>
        <v>1</v>
      </c>
      <c r="BP773" s="62">
        <f t="shared" si="1445"/>
        <v>17</v>
      </c>
      <c r="BQ773" s="62">
        <f t="shared" si="1446"/>
        <v>0</v>
      </c>
      <c r="BR773" s="62">
        <f t="shared" si="1447"/>
        <v>1</v>
      </c>
      <c r="BS773" s="62">
        <f t="shared" si="1448"/>
        <v>4</v>
      </c>
      <c r="BT773" s="62">
        <f t="shared" si="1449"/>
        <v>0</v>
      </c>
      <c r="BU773" s="62">
        <f t="shared" si="1450"/>
        <v>0</v>
      </c>
      <c r="BV773" s="62">
        <f t="shared" si="1451"/>
        <v>55</v>
      </c>
      <c r="BW773" s="62">
        <f t="shared" si="1452"/>
        <v>0</v>
      </c>
      <c r="BX773" s="62">
        <f t="shared" si="1453"/>
        <v>0</v>
      </c>
      <c r="BY773" s="62">
        <f t="shared" si="1454"/>
        <v>48</v>
      </c>
      <c r="BZ773" s="63">
        <f t="shared" si="1455"/>
        <v>0.61101851851851829</v>
      </c>
      <c r="CA773" s="63">
        <f t="shared" si="1456"/>
        <v>0.61657407407407394</v>
      </c>
      <c r="CB773" s="63">
        <f t="shared" si="1457"/>
        <v>0.60261574074074065</v>
      </c>
      <c r="CC773" s="63">
        <f t="shared" si="1458"/>
        <v>0.64844907407407393</v>
      </c>
      <c r="CD773" s="63">
        <f t="shared" si="1459"/>
        <v>0.62724537037037054</v>
      </c>
      <c r="CE773" s="63">
        <f t="shared" si="1460"/>
        <v>0.63766203703703717</v>
      </c>
      <c r="CF773" s="63">
        <f t="shared" si="1461"/>
        <v>0.63803240740740741</v>
      </c>
      <c r="CG773" s="63">
        <f t="shared" si="1462"/>
        <v>0.63733796296296297</v>
      </c>
      <c r="CH773" s="36"/>
      <c r="CI773" s="36"/>
      <c r="CJ773" s="36"/>
      <c r="CK773" s="36"/>
      <c r="CL773" s="60">
        <v>60</v>
      </c>
    </row>
    <row r="774" spans="1:90" ht="26.25" customHeight="1" x14ac:dyDescent="0.25">
      <c r="A774" s="37">
        <v>80</v>
      </c>
      <c r="B774" s="37"/>
      <c r="E774" s="39"/>
      <c r="F774" s="44"/>
      <c r="G774" s="44">
        <v>275.51</v>
      </c>
      <c r="H774" s="41">
        <f t="shared" si="1393"/>
        <v>275.29000000000002</v>
      </c>
      <c r="I774" s="42">
        <v>275.18</v>
      </c>
      <c r="J774" s="43">
        <f t="shared" si="1386"/>
        <v>-7.994767061558632E-4</v>
      </c>
      <c r="K774" s="44">
        <f t="shared" si="1387"/>
        <v>-0.21999999999997044</v>
      </c>
      <c r="L774" s="91" t="s">
        <v>1419</v>
      </c>
      <c r="M774" s="127" t="s">
        <v>1231</v>
      </c>
      <c r="N774" s="46">
        <f t="shared" si="1463"/>
        <v>275.39999999999998</v>
      </c>
      <c r="O774" s="46">
        <f t="shared" si="1408"/>
        <v>-0.11000000000000001</v>
      </c>
      <c r="P774" s="44">
        <v>275.51</v>
      </c>
      <c r="Q774" s="46"/>
      <c r="R774" s="37"/>
      <c r="S774" s="46"/>
      <c r="T774" s="40"/>
      <c r="U774" s="47" t="str">
        <f t="shared" si="1412"/>
        <v/>
      </c>
      <c r="V774" s="47" t="str">
        <f t="shared" si="1413"/>
        <v/>
      </c>
      <c r="W774" s="50"/>
      <c r="X774" s="50"/>
      <c r="Y774" s="50"/>
      <c r="Z774" s="50"/>
      <c r="AA774" s="50"/>
      <c r="AB774" s="50"/>
      <c r="AC774" s="50"/>
      <c r="AD774" s="50"/>
      <c r="AE774" s="51">
        <f t="shared" si="1418"/>
        <v>80</v>
      </c>
      <c r="AF774" s="51" t="str">
        <f t="shared" si="1419"/>
        <v/>
      </c>
      <c r="AG774" s="51" t="str">
        <f t="shared" si="1420"/>
        <v/>
      </c>
      <c r="AH774" s="51" t="str">
        <f t="shared" si="1421"/>
        <v/>
      </c>
      <c r="AI774" s="52">
        <f t="shared" si="1422"/>
        <v>275.29000000000002</v>
      </c>
      <c r="AJ774" s="51"/>
      <c r="AK774" s="53"/>
      <c r="AL774" s="52"/>
      <c r="AM774" s="53">
        <f t="shared" si="1423"/>
        <v>42</v>
      </c>
      <c r="AN774" s="53">
        <f>IF(AJ774&lt;&gt;"",IF(AJ774="o",VLOOKUP(AM774,OpenSect!$A$1:$D$11,2),IF(AJ774="u",VLOOKUP(AM774,UpHill!$A$1:$D$35,2),IF(AJ774="d",VLOOKUP(AM774,DownHill!$A$3:$D$29,2),IF(AJ774="f",VLOOKUP(AM774,FlatUnd!$A$2:$D$30,2),IF(AJ774="t",VLOOKUP(AM774,TimeAdd!$A$1:$D$176,2),IF(AJ774="l",VLOOKUP(AM774,SLimit!$A$1:$D$8,2),AN773)))))),AN773)</f>
        <v>49</v>
      </c>
      <c r="AO774" s="53">
        <f>IF(AJ774&lt;&gt;"",IF(AJ774="o",VLOOKUP(AM774,OpenSect!$A$1:$D$11,3),IF(AJ774="u",VLOOKUP(AM774,UpHill!$A$1:$D$35,3),IF(AJ774="d",VLOOKUP(AM774,DownHill!$A$3:$D$29,3),IF(AJ774="f",VLOOKUP(AM774,FlatUnd!$A$2:$D$30,3),IF(AJ774="t",VLOOKUP(AM774,TimeAdd!$A$1:$D$18,3),IF(AJ774="l",VLOOKUP(AM774,SLimit!$A$1:$D$8,3),AO773)))))),AO773)</f>
        <v>57</v>
      </c>
      <c r="AP774" s="53">
        <f>IF(AJ774&lt;&gt;"",IF(AJ774="o",VLOOKUP(AM774,OpenSect!$A$1:$D$11,4),IF(AJ774="u",VLOOKUP(AM774,UpHill!$A$1:$D$35,4),IF(AJ774="d",VLOOKUP(AM774,DownHill!$A$3:$D$29,4),IF(AJ774="f",VLOOKUP(AM774,FlatUnd!$A$2:$D$30,4),IF(AJ774="t",VLOOKUP(AM774,TimeAdd!$A$1:$D$18,4),IF(AJ774="l",VLOOKUP(AM774,SLimit!$A$1:$D$8,4),AP773)))))),AP773)</f>
        <v>64</v>
      </c>
      <c r="AQ774" s="53" t="str">
        <f t="shared" si="1424"/>
        <v>80</v>
      </c>
      <c r="AR774" s="54" t="str">
        <f t="shared" si="1425"/>
        <v>Warning. Falling Rocks.</v>
      </c>
      <c r="AS774" s="55"/>
      <c r="AT774" s="55"/>
      <c r="AU774" s="56">
        <f>IF(GroupStTimes!$A$8=0,MIN(CB774,CD774,CF774),MIN(BZ774,CB774,CD774,CF774))</f>
        <v>0.60266203703703691</v>
      </c>
      <c r="AV774" s="56">
        <f>IF(GroupStTimes!$A$8=0,MAX(CC774,CE774,CG774),MAX(CA774,CC774,CE774,CG774))</f>
        <v>0.64849537037037019</v>
      </c>
      <c r="AW774" s="57" t="str">
        <f t="shared" si="1426"/>
        <v/>
      </c>
      <c r="AX774" s="58" t="str">
        <f t="shared" si="1427"/>
        <v/>
      </c>
      <c r="AY774" s="58" t="str">
        <f t="shared" si="1428"/>
        <v/>
      </c>
      <c r="AZ774" s="31">
        <f t="shared" si="1429"/>
        <v>275.23</v>
      </c>
      <c r="BA774" s="59">
        <f t="shared" si="1430"/>
        <v>0.61101851851851829</v>
      </c>
      <c r="BB774" s="59">
        <f t="shared" si="1431"/>
        <v>0.61657407407407394</v>
      </c>
      <c r="BC774" s="59">
        <f t="shared" si="1432"/>
        <v>0.60261574074074065</v>
      </c>
      <c r="BD774" s="59">
        <f t="shared" si="1433"/>
        <v>0.64844907407407393</v>
      </c>
      <c r="BE774" s="59">
        <f t="shared" si="1434"/>
        <v>0.62724537037037054</v>
      </c>
      <c r="BF774" s="59">
        <f t="shared" si="1435"/>
        <v>0.63766203703703717</v>
      </c>
      <c r="BG774" s="59">
        <f t="shared" si="1436"/>
        <v>0.63803240740740741</v>
      </c>
      <c r="BH774" s="59">
        <f t="shared" si="1437"/>
        <v>0.63733796296296297</v>
      </c>
      <c r="BI774" s="31">
        <f t="shared" si="1438"/>
        <v>6.0000000000002274E-2</v>
      </c>
      <c r="BJ774" s="61">
        <f t="shared" si="1439"/>
        <v>1.4285714285714828E-3</v>
      </c>
      <c r="BK774" s="61">
        <f t="shared" si="1440"/>
        <v>1.2244897959184137E-3</v>
      </c>
      <c r="BL774" s="61">
        <f t="shared" si="1441"/>
        <v>1.0526315789474083E-3</v>
      </c>
      <c r="BM774" s="61">
        <f t="shared" si="1442"/>
        <v>9.3750000000003553E-4</v>
      </c>
      <c r="BN774" s="62">
        <f t="shared" si="1443"/>
        <v>0</v>
      </c>
      <c r="BO774" s="62">
        <f t="shared" si="1444"/>
        <v>0</v>
      </c>
      <c r="BP774" s="62">
        <f t="shared" si="1445"/>
        <v>5</v>
      </c>
      <c r="BQ774" s="62">
        <f t="shared" si="1446"/>
        <v>0</v>
      </c>
      <c r="BR774" s="62">
        <f t="shared" si="1447"/>
        <v>0</v>
      </c>
      <c r="BS774" s="62">
        <f t="shared" si="1448"/>
        <v>4</v>
      </c>
      <c r="BT774" s="62">
        <f t="shared" si="1449"/>
        <v>0</v>
      </c>
      <c r="BU774" s="62">
        <f t="shared" si="1450"/>
        <v>0</v>
      </c>
      <c r="BV774" s="62">
        <f t="shared" si="1451"/>
        <v>4</v>
      </c>
      <c r="BW774" s="62">
        <f t="shared" si="1452"/>
        <v>0</v>
      </c>
      <c r="BX774" s="62">
        <f t="shared" si="1453"/>
        <v>0</v>
      </c>
      <c r="BY774" s="62">
        <f t="shared" si="1454"/>
        <v>3</v>
      </c>
      <c r="BZ774" s="63">
        <f t="shared" si="1455"/>
        <v>0.61107638888888871</v>
      </c>
      <c r="CA774" s="63">
        <f t="shared" si="1456"/>
        <v>0.61663194444444436</v>
      </c>
      <c r="CB774" s="63">
        <f t="shared" si="1457"/>
        <v>0.60266203703703691</v>
      </c>
      <c r="CC774" s="63">
        <f t="shared" si="1458"/>
        <v>0.64849537037037019</v>
      </c>
      <c r="CD774" s="63">
        <f t="shared" si="1459"/>
        <v>0.6272916666666668</v>
      </c>
      <c r="CE774" s="63">
        <f t="shared" si="1460"/>
        <v>0.63770833333333343</v>
      </c>
      <c r="CF774" s="63">
        <f t="shared" si="1461"/>
        <v>0.63806712962962964</v>
      </c>
      <c r="CG774" s="63">
        <f t="shared" si="1462"/>
        <v>0.63737268518518519</v>
      </c>
      <c r="CH774" s="36"/>
      <c r="CI774" s="36"/>
      <c r="CJ774" s="36"/>
      <c r="CK774" s="36"/>
      <c r="CL774" s="60">
        <v>60</v>
      </c>
    </row>
    <row r="775" spans="1:90" ht="26.25" customHeight="1" x14ac:dyDescent="0.25">
      <c r="A775" s="37">
        <v>80</v>
      </c>
      <c r="B775" s="37" t="s">
        <v>127</v>
      </c>
      <c r="E775" s="39"/>
      <c r="F775" s="44"/>
      <c r="G775" s="44">
        <v>275.77999999999997</v>
      </c>
      <c r="H775" s="41">
        <f t="shared" si="1393"/>
        <v>275.56</v>
      </c>
      <c r="I775" s="42">
        <v>275.45</v>
      </c>
      <c r="J775" s="43">
        <f t="shared" si="1386"/>
        <v>-7.9869304773995441E-4</v>
      </c>
      <c r="K775" s="44">
        <f t="shared" si="1387"/>
        <v>-0.21999999999997044</v>
      </c>
      <c r="L775" s="91" t="s">
        <v>1352</v>
      </c>
      <c r="M775" s="127" t="s">
        <v>1231</v>
      </c>
      <c r="N775" s="46">
        <f t="shared" si="1463"/>
        <v>275.66999999999996</v>
      </c>
      <c r="O775" s="46">
        <f t="shared" si="1408"/>
        <v>-0.11000000000000001</v>
      </c>
      <c r="P775" s="44">
        <v>275.77999999999997</v>
      </c>
      <c r="Q775" s="46"/>
      <c r="R775" s="37"/>
      <c r="S775" s="46"/>
      <c r="T775" s="40"/>
      <c r="U775" s="47" t="str">
        <f t="shared" si="1412"/>
        <v/>
      </c>
      <c r="V775" s="47" t="str">
        <f t="shared" si="1413"/>
        <v/>
      </c>
      <c r="W775" s="50"/>
      <c r="X775" s="50"/>
      <c r="Y775" s="50"/>
      <c r="Z775" s="50"/>
      <c r="AA775" s="50"/>
      <c r="AB775" s="50"/>
      <c r="AC775" s="50"/>
      <c r="AD775" s="50"/>
      <c r="AE775" s="51">
        <f t="shared" si="1418"/>
        <v>80</v>
      </c>
      <c r="AF775" s="51" t="str">
        <f t="shared" si="1419"/>
        <v>U1</v>
      </c>
      <c r="AG775" s="51" t="str">
        <f t="shared" si="1420"/>
        <v/>
      </c>
      <c r="AH775" s="51" t="str">
        <f t="shared" si="1421"/>
        <v/>
      </c>
      <c r="AI775" s="52">
        <f t="shared" si="1422"/>
        <v>275.56</v>
      </c>
      <c r="AJ775" s="51"/>
      <c r="AK775" s="53"/>
      <c r="AL775" s="52"/>
      <c r="AM775" s="53">
        <f t="shared" si="1423"/>
        <v>42</v>
      </c>
      <c r="AN775" s="53">
        <f>IF(AJ775&lt;&gt;"",IF(AJ775="o",VLOOKUP(AM775,OpenSect!$A$1:$D$11,2),IF(AJ775="u",VLOOKUP(AM775,UpHill!$A$1:$D$35,2),IF(AJ775="d",VLOOKUP(AM775,DownHill!$A$3:$D$29,2),IF(AJ775="f",VLOOKUP(AM775,FlatUnd!$A$2:$D$30,2),IF(AJ775="t",VLOOKUP(AM775,TimeAdd!$A$1:$D$176,2),IF(AJ775="l",VLOOKUP(AM775,SLimit!$A$1:$D$8,2),AN774)))))),AN774)</f>
        <v>49</v>
      </c>
      <c r="AO775" s="53">
        <f>IF(AJ775&lt;&gt;"",IF(AJ775="o",VLOOKUP(AM775,OpenSect!$A$1:$D$11,3),IF(AJ775="u",VLOOKUP(AM775,UpHill!$A$1:$D$35,3),IF(AJ775="d",VLOOKUP(AM775,DownHill!$A$3:$D$29,3),IF(AJ775="f",VLOOKUP(AM775,FlatUnd!$A$2:$D$30,3),IF(AJ775="t",VLOOKUP(AM775,TimeAdd!$A$1:$D$18,3),IF(AJ775="l",VLOOKUP(AM775,SLimit!$A$1:$D$8,3),AO774)))))),AO774)</f>
        <v>57</v>
      </c>
      <c r="AP775" s="53">
        <f>IF(AJ775&lt;&gt;"",IF(AJ775="o",VLOOKUP(AM775,OpenSect!$A$1:$D$11,4),IF(AJ775="u",VLOOKUP(AM775,UpHill!$A$1:$D$35,4),IF(AJ775="d",VLOOKUP(AM775,DownHill!$A$3:$D$29,4),IF(AJ775="f",VLOOKUP(AM775,FlatUnd!$A$2:$D$30,4),IF(AJ775="t",VLOOKUP(AM775,TimeAdd!$A$1:$D$18,4),IF(AJ775="l",VLOOKUP(AM775,SLimit!$A$1:$D$8,4),AP774)))))),AP774)</f>
        <v>64</v>
      </c>
      <c r="AQ775" s="53" t="str">
        <f t="shared" si="1424"/>
        <v>80</v>
      </c>
      <c r="AR775" s="54" t="str">
        <f t="shared" si="1425"/>
        <v xml:space="preserve"> Warning Winding road.</v>
      </c>
      <c r="AS775" s="55"/>
      <c r="AT775" s="55"/>
      <c r="AU775" s="56">
        <f>IF(GroupStTimes!$A$8=0,MIN(CB775,CD775,CF775),MIN(BZ775,CB775,CD775,CF775))</f>
        <v>0.60289351851851847</v>
      </c>
      <c r="AV775" s="56">
        <f>IF(GroupStTimes!$A$8=0,MAX(CC775,CE775,CG775),MAX(CA775,CC775,CE775,CG775))</f>
        <v>0.64872685185185175</v>
      </c>
      <c r="AW775" s="57" t="str">
        <f t="shared" si="1426"/>
        <v/>
      </c>
      <c r="AX775" s="58" t="str">
        <f t="shared" si="1427"/>
        <v/>
      </c>
      <c r="AY775" s="58" t="str">
        <f t="shared" si="1428"/>
        <v/>
      </c>
      <c r="AZ775" s="31">
        <f t="shared" si="1429"/>
        <v>275.23</v>
      </c>
      <c r="BA775" s="59">
        <f t="shared" si="1430"/>
        <v>0.61101851851851829</v>
      </c>
      <c r="BB775" s="59">
        <f t="shared" si="1431"/>
        <v>0.61657407407407394</v>
      </c>
      <c r="BC775" s="59">
        <f t="shared" si="1432"/>
        <v>0.60261574074074065</v>
      </c>
      <c r="BD775" s="59">
        <f t="shared" si="1433"/>
        <v>0.64844907407407393</v>
      </c>
      <c r="BE775" s="59">
        <f t="shared" si="1434"/>
        <v>0.62724537037037054</v>
      </c>
      <c r="BF775" s="59">
        <f t="shared" si="1435"/>
        <v>0.63766203703703717</v>
      </c>
      <c r="BG775" s="59">
        <f t="shared" si="1436"/>
        <v>0.63803240740740741</v>
      </c>
      <c r="BH775" s="59">
        <f t="shared" si="1437"/>
        <v>0.63733796296296297</v>
      </c>
      <c r="BI775" s="31">
        <f t="shared" si="1438"/>
        <v>0.32999999999998408</v>
      </c>
      <c r="BJ775" s="61">
        <f t="shared" si="1439"/>
        <v>7.8571428571424778E-3</v>
      </c>
      <c r="BK775" s="61">
        <f t="shared" si="1440"/>
        <v>6.7346938775506952E-3</v>
      </c>
      <c r="BL775" s="61">
        <f t="shared" si="1441"/>
        <v>5.7894736842102473E-3</v>
      </c>
      <c r="BM775" s="61">
        <f t="shared" si="1442"/>
        <v>5.1562499999997513E-3</v>
      </c>
      <c r="BN775" s="62">
        <f t="shared" si="1443"/>
        <v>0</v>
      </c>
      <c r="BO775" s="62">
        <f t="shared" si="1444"/>
        <v>0</v>
      </c>
      <c r="BP775" s="62">
        <f t="shared" si="1445"/>
        <v>28</v>
      </c>
      <c r="BQ775" s="62">
        <f t="shared" si="1446"/>
        <v>0</v>
      </c>
      <c r="BR775" s="62">
        <f t="shared" si="1447"/>
        <v>0</v>
      </c>
      <c r="BS775" s="62">
        <f t="shared" si="1448"/>
        <v>24</v>
      </c>
      <c r="BT775" s="62">
        <f t="shared" si="1449"/>
        <v>0</v>
      </c>
      <c r="BU775" s="62">
        <f t="shared" si="1450"/>
        <v>0</v>
      </c>
      <c r="BV775" s="62">
        <f t="shared" si="1451"/>
        <v>21</v>
      </c>
      <c r="BW775" s="62">
        <f t="shared" si="1452"/>
        <v>0</v>
      </c>
      <c r="BX775" s="62">
        <f t="shared" si="1453"/>
        <v>0</v>
      </c>
      <c r="BY775" s="62">
        <f t="shared" si="1454"/>
        <v>19</v>
      </c>
      <c r="BZ775" s="63">
        <f t="shared" si="1455"/>
        <v>0.61134259259259238</v>
      </c>
      <c r="CA775" s="63">
        <f t="shared" si="1456"/>
        <v>0.61689814814814803</v>
      </c>
      <c r="CB775" s="63">
        <f t="shared" si="1457"/>
        <v>0.60289351851851847</v>
      </c>
      <c r="CC775" s="63">
        <f t="shared" si="1458"/>
        <v>0.64872685185185175</v>
      </c>
      <c r="CD775" s="63">
        <f t="shared" si="1459"/>
        <v>0.62748842592592613</v>
      </c>
      <c r="CE775" s="63">
        <f t="shared" si="1460"/>
        <v>0.63790509259259276</v>
      </c>
      <c r="CF775" s="63">
        <f t="shared" si="1461"/>
        <v>0.63825231481481481</v>
      </c>
      <c r="CG775" s="63">
        <f t="shared" si="1462"/>
        <v>0.63755787037037037</v>
      </c>
      <c r="CH775" s="36"/>
      <c r="CI775" s="36"/>
      <c r="CJ775" s="36"/>
      <c r="CK775" s="36"/>
      <c r="CL775" s="60">
        <v>60</v>
      </c>
    </row>
    <row r="776" spans="1:90" ht="26.25" customHeight="1" x14ac:dyDescent="0.25">
      <c r="A776" s="37">
        <v>80</v>
      </c>
      <c r="B776" s="37"/>
      <c r="E776" s="39"/>
      <c r="F776" s="44"/>
      <c r="G776" s="44">
        <v>275.83999999999997</v>
      </c>
      <c r="H776" s="41">
        <f t="shared" si="1393"/>
        <v>275.62</v>
      </c>
      <c r="I776" s="42">
        <v>275.51</v>
      </c>
      <c r="J776" s="43">
        <f t="shared" si="1386"/>
        <v>-7.9851911001404836E-4</v>
      </c>
      <c r="K776" s="44">
        <f t="shared" si="1387"/>
        <v>-0.21999999999997044</v>
      </c>
      <c r="L776" s="91" t="s">
        <v>1420</v>
      </c>
      <c r="M776" s="127" t="s">
        <v>1231</v>
      </c>
      <c r="N776" s="46">
        <f t="shared" si="1463"/>
        <v>275.72999999999996</v>
      </c>
      <c r="O776" s="46">
        <f t="shared" si="1408"/>
        <v>-0.11000000000000001</v>
      </c>
      <c r="P776" s="44">
        <v>275.83999999999997</v>
      </c>
      <c r="Q776" s="46"/>
      <c r="R776" s="37"/>
      <c r="S776" s="46"/>
      <c r="T776" s="40"/>
      <c r="U776" s="47" t="str">
        <f t="shared" si="1412"/>
        <v/>
      </c>
      <c r="V776" s="47" t="str">
        <f t="shared" si="1413"/>
        <v/>
      </c>
      <c r="W776" s="50"/>
      <c r="X776" s="50"/>
      <c r="Y776" s="50"/>
      <c r="Z776" s="50"/>
      <c r="AA776" s="50"/>
      <c r="AB776" s="50"/>
      <c r="AC776" s="50"/>
      <c r="AD776" s="50"/>
      <c r="AE776" s="51">
        <f t="shared" si="1418"/>
        <v>80</v>
      </c>
      <c r="AF776" s="51" t="str">
        <f t="shared" si="1419"/>
        <v/>
      </c>
      <c r="AG776" s="51" t="str">
        <f t="shared" si="1420"/>
        <v/>
      </c>
      <c r="AH776" s="51" t="str">
        <f t="shared" si="1421"/>
        <v/>
      </c>
      <c r="AI776" s="52">
        <f t="shared" si="1422"/>
        <v>275.62</v>
      </c>
      <c r="AJ776" s="51"/>
      <c r="AK776" s="53"/>
      <c r="AL776" s="52"/>
      <c r="AM776" s="53">
        <f t="shared" si="1423"/>
        <v>42</v>
      </c>
      <c r="AN776" s="53">
        <f>IF(AJ776&lt;&gt;"",IF(AJ776="o",VLOOKUP(AM776,OpenSect!$A$1:$D$11,2),IF(AJ776="u",VLOOKUP(AM776,UpHill!$A$1:$D$35,2),IF(AJ776="d",VLOOKUP(AM776,DownHill!$A$3:$D$29,2),IF(AJ776="f",VLOOKUP(AM776,FlatUnd!$A$2:$D$30,2),IF(AJ776="t",VLOOKUP(AM776,TimeAdd!$A$1:$D$176,2),IF(AJ776="l",VLOOKUP(AM776,SLimit!$A$1:$D$8,2),AN775)))))),AN775)</f>
        <v>49</v>
      </c>
      <c r="AO776" s="53">
        <f>IF(AJ776&lt;&gt;"",IF(AJ776="o",VLOOKUP(AM776,OpenSect!$A$1:$D$11,3),IF(AJ776="u",VLOOKUP(AM776,UpHill!$A$1:$D$35,3),IF(AJ776="d",VLOOKUP(AM776,DownHill!$A$3:$D$29,3),IF(AJ776="f",VLOOKUP(AM776,FlatUnd!$A$2:$D$30,3),IF(AJ776="t",VLOOKUP(AM776,TimeAdd!$A$1:$D$18,3),IF(AJ776="l",VLOOKUP(AM776,SLimit!$A$1:$D$8,3),AO775)))))),AO775)</f>
        <v>57</v>
      </c>
      <c r="AP776" s="53">
        <f>IF(AJ776&lt;&gt;"",IF(AJ776="o",VLOOKUP(AM776,OpenSect!$A$1:$D$11,4),IF(AJ776="u",VLOOKUP(AM776,UpHill!$A$1:$D$35,4),IF(AJ776="d",VLOOKUP(AM776,DownHill!$A$3:$D$29,4),IF(AJ776="f",VLOOKUP(AM776,FlatUnd!$A$2:$D$30,4),IF(AJ776="t",VLOOKUP(AM776,TimeAdd!$A$1:$D$18,4),IF(AJ776="l",VLOOKUP(AM776,SLimit!$A$1:$D$8,4),AP775)))))),AP775)</f>
        <v>64</v>
      </c>
      <c r="AQ776" s="53" t="str">
        <f t="shared" si="1424"/>
        <v>80</v>
      </c>
      <c r="AR776" s="54" t="str">
        <f t="shared" si="1425"/>
        <v>37,0 Km Plate.</v>
      </c>
      <c r="AS776" s="55"/>
      <c r="AT776" s="55"/>
      <c r="AU776" s="56">
        <f>IF(GroupStTimes!$A$8=0,MIN(CB776,CD776,CF776),MIN(BZ776,CB776,CD776,CF776))</f>
        <v>0.60295138888888877</v>
      </c>
      <c r="AV776" s="56">
        <f>IF(GroupStTimes!$A$8=0,MAX(CC776,CE776,CG776),MAX(CA776,CC776,CE776,CG776))</f>
        <v>0.64878472222222205</v>
      </c>
      <c r="AW776" s="57" t="str">
        <f t="shared" si="1426"/>
        <v/>
      </c>
      <c r="AX776" s="58" t="str">
        <f t="shared" si="1427"/>
        <v/>
      </c>
      <c r="AY776" s="58" t="str">
        <f t="shared" si="1428"/>
        <v/>
      </c>
      <c r="AZ776" s="31">
        <f t="shared" si="1429"/>
        <v>275.23</v>
      </c>
      <c r="BA776" s="59">
        <f t="shared" si="1430"/>
        <v>0.61101851851851829</v>
      </c>
      <c r="BB776" s="59">
        <f t="shared" si="1431"/>
        <v>0.61657407407407394</v>
      </c>
      <c r="BC776" s="59">
        <f t="shared" si="1432"/>
        <v>0.60261574074074065</v>
      </c>
      <c r="BD776" s="59">
        <f t="shared" si="1433"/>
        <v>0.64844907407407393</v>
      </c>
      <c r="BE776" s="59">
        <f t="shared" si="1434"/>
        <v>0.62724537037037054</v>
      </c>
      <c r="BF776" s="59">
        <f t="shared" si="1435"/>
        <v>0.63766203703703717</v>
      </c>
      <c r="BG776" s="59">
        <f t="shared" si="1436"/>
        <v>0.63803240740740741</v>
      </c>
      <c r="BH776" s="59">
        <f t="shared" si="1437"/>
        <v>0.63733796296296297</v>
      </c>
      <c r="BI776" s="31">
        <f t="shared" si="1438"/>
        <v>0.38999999999998636</v>
      </c>
      <c r="BJ776" s="61">
        <f t="shared" si="1439"/>
        <v>9.2857142857139616E-3</v>
      </c>
      <c r="BK776" s="61">
        <f t="shared" si="1440"/>
        <v>7.9591836734691085E-3</v>
      </c>
      <c r="BL776" s="61">
        <f t="shared" si="1441"/>
        <v>6.8421052631576556E-3</v>
      </c>
      <c r="BM776" s="61">
        <f t="shared" si="1442"/>
        <v>6.0937499999997868E-3</v>
      </c>
      <c r="BN776" s="62">
        <f t="shared" si="1443"/>
        <v>0</v>
      </c>
      <c r="BO776" s="62">
        <f t="shared" si="1444"/>
        <v>0</v>
      </c>
      <c r="BP776" s="62">
        <f t="shared" si="1445"/>
        <v>33</v>
      </c>
      <c r="BQ776" s="62">
        <f t="shared" si="1446"/>
        <v>0</v>
      </c>
      <c r="BR776" s="62">
        <f t="shared" si="1447"/>
        <v>0</v>
      </c>
      <c r="BS776" s="62">
        <f t="shared" si="1448"/>
        <v>29</v>
      </c>
      <c r="BT776" s="62">
        <f t="shared" si="1449"/>
        <v>0</v>
      </c>
      <c r="BU776" s="62">
        <f t="shared" si="1450"/>
        <v>0</v>
      </c>
      <c r="BV776" s="62">
        <f t="shared" si="1451"/>
        <v>25</v>
      </c>
      <c r="BW776" s="62">
        <f t="shared" si="1452"/>
        <v>0</v>
      </c>
      <c r="BX776" s="62">
        <f t="shared" si="1453"/>
        <v>0</v>
      </c>
      <c r="BY776" s="62">
        <f t="shared" si="1454"/>
        <v>22</v>
      </c>
      <c r="BZ776" s="63">
        <f t="shared" si="1455"/>
        <v>0.61140046296296269</v>
      </c>
      <c r="CA776" s="63">
        <f t="shared" si="1456"/>
        <v>0.61695601851851833</v>
      </c>
      <c r="CB776" s="63">
        <f t="shared" si="1457"/>
        <v>0.60295138888888877</v>
      </c>
      <c r="CC776" s="63">
        <f t="shared" si="1458"/>
        <v>0.64878472222222205</v>
      </c>
      <c r="CD776" s="63">
        <f t="shared" si="1459"/>
        <v>0.6275347222222224</v>
      </c>
      <c r="CE776" s="63">
        <f t="shared" si="1460"/>
        <v>0.63795138888888903</v>
      </c>
      <c r="CF776" s="63">
        <f t="shared" si="1461"/>
        <v>0.63828703703703704</v>
      </c>
      <c r="CG776" s="63">
        <f t="shared" si="1462"/>
        <v>0.6375925925925926</v>
      </c>
      <c r="CH776" s="36"/>
      <c r="CI776" s="36"/>
      <c r="CJ776" s="36"/>
      <c r="CK776" s="36"/>
      <c r="CL776" s="60">
        <v>60</v>
      </c>
    </row>
    <row r="777" spans="1:90" ht="26.25" customHeight="1" x14ac:dyDescent="0.25">
      <c r="A777" s="37">
        <v>80</v>
      </c>
      <c r="B777" s="37" t="s">
        <v>127</v>
      </c>
      <c r="E777" s="39"/>
      <c r="F777" s="44"/>
      <c r="G777" s="44">
        <v>276.18</v>
      </c>
      <c r="H777" s="41">
        <f t="shared" si="1393"/>
        <v>275.95999999999998</v>
      </c>
      <c r="I777" s="42">
        <v>275.85000000000002</v>
      </c>
      <c r="J777" s="43">
        <f t="shared" si="1386"/>
        <v>-7.9753489215142438E-4</v>
      </c>
      <c r="K777" s="44">
        <f t="shared" si="1387"/>
        <v>-0.21999999999997044</v>
      </c>
      <c r="L777" s="91" t="s">
        <v>1421</v>
      </c>
      <c r="M777" s="127" t="s">
        <v>1231</v>
      </c>
      <c r="N777" s="46">
        <f t="shared" si="1463"/>
        <v>276.07</v>
      </c>
      <c r="O777" s="46">
        <f t="shared" si="1408"/>
        <v>-0.11000000000000001</v>
      </c>
      <c r="P777" s="44">
        <v>276.18</v>
      </c>
      <c r="Q777" s="46"/>
      <c r="R777" s="37"/>
      <c r="S777" s="46"/>
      <c r="T777" s="40"/>
      <c r="U777" s="47" t="str">
        <f t="shared" si="1412"/>
        <v/>
      </c>
      <c r="V777" s="47" t="str">
        <f t="shared" si="1413"/>
        <v/>
      </c>
      <c r="W777" s="50"/>
      <c r="X777" s="50"/>
      <c r="Y777" s="50"/>
      <c r="Z777" s="50"/>
      <c r="AA777" s="50"/>
      <c r="AB777" s="50"/>
      <c r="AC777" s="50"/>
      <c r="AD777" s="50"/>
      <c r="AE777" s="51">
        <f t="shared" si="1418"/>
        <v>80</v>
      </c>
      <c r="AF777" s="51" t="str">
        <f t="shared" si="1419"/>
        <v>U1</v>
      </c>
      <c r="AG777" s="51" t="str">
        <f t="shared" si="1420"/>
        <v/>
      </c>
      <c r="AH777" s="51" t="str">
        <f t="shared" si="1421"/>
        <v/>
      </c>
      <c r="AI777" s="52">
        <f t="shared" si="1422"/>
        <v>275.95999999999998</v>
      </c>
      <c r="AJ777" s="51"/>
      <c r="AK777" s="53"/>
      <c r="AL777" s="52"/>
      <c r="AM777" s="53">
        <f t="shared" si="1423"/>
        <v>42</v>
      </c>
      <c r="AN777" s="53">
        <f>IF(AJ777&lt;&gt;"",IF(AJ777="o",VLOOKUP(AM777,OpenSect!$A$1:$D$11,2),IF(AJ777="u",VLOOKUP(AM777,UpHill!$A$1:$D$35,2),IF(AJ777="d",VLOOKUP(AM777,DownHill!$A$3:$D$29,2),IF(AJ777="f",VLOOKUP(AM777,FlatUnd!$A$2:$D$30,2),IF(AJ777="t",VLOOKUP(AM777,TimeAdd!$A$1:$D$176,2),IF(AJ777="l",VLOOKUP(AM777,SLimit!$A$1:$D$8,2),AN776)))))),AN776)</f>
        <v>49</v>
      </c>
      <c r="AO777" s="53">
        <f>IF(AJ777&lt;&gt;"",IF(AJ777="o",VLOOKUP(AM777,OpenSect!$A$1:$D$11,3),IF(AJ777="u",VLOOKUP(AM777,UpHill!$A$1:$D$35,3),IF(AJ777="d",VLOOKUP(AM777,DownHill!$A$3:$D$29,3),IF(AJ777="f",VLOOKUP(AM777,FlatUnd!$A$2:$D$30,3),IF(AJ777="t",VLOOKUP(AM777,TimeAdd!$A$1:$D$18,3),IF(AJ777="l",VLOOKUP(AM777,SLimit!$A$1:$D$8,3),AO776)))))),AO776)</f>
        <v>57</v>
      </c>
      <c r="AP777" s="53">
        <f>IF(AJ777&lt;&gt;"",IF(AJ777="o",VLOOKUP(AM777,OpenSect!$A$1:$D$11,4),IF(AJ777="u",VLOOKUP(AM777,UpHill!$A$1:$D$35,4),IF(AJ777="d",VLOOKUP(AM777,DownHill!$A$3:$D$29,4),IF(AJ777="f",VLOOKUP(AM777,FlatUnd!$A$2:$D$30,4),IF(AJ777="t",VLOOKUP(AM777,TimeAdd!$A$1:$D$18,4),IF(AJ777="l",VLOOKUP(AM777,SLimit!$A$1:$D$8,4),AP776)))))),AP776)</f>
        <v>64</v>
      </c>
      <c r="AQ777" s="53" t="str">
        <f t="shared" si="1424"/>
        <v>80</v>
      </c>
      <c r="AR777" s="54" t="str">
        <f t="shared" si="1425"/>
        <v>Warning. Rumble Strips.</v>
      </c>
      <c r="AS777" s="55"/>
      <c r="AT777" s="55"/>
      <c r="AU777" s="56">
        <f>IF(GroupStTimes!$A$8=0,MIN(CB777,CD777,CF777),MIN(BZ777,CB777,CD777,CF777))</f>
        <v>0.60324074074074063</v>
      </c>
      <c r="AV777" s="56">
        <f>IF(GroupStTimes!$A$8=0,MAX(CC777,CE777,CG777),MAX(CA777,CC777,CE777,CG777))</f>
        <v>0.64907407407407391</v>
      </c>
      <c r="AW777" s="57" t="str">
        <f t="shared" si="1426"/>
        <v/>
      </c>
      <c r="AX777" s="58" t="str">
        <f t="shared" si="1427"/>
        <v/>
      </c>
      <c r="AY777" s="58" t="str">
        <f t="shared" si="1428"/>
        <v/>
      </c>
      <c r="AZ777" s="31">
        <f t="shared" si="1429"/>
        <v>275.23</v>
      </c>
      <c r="BA777" s="59">
        <f t="shared" si="1430"/>
        <v>0.61101851851851829</v>
      </c>
      <c r="BB777" s="59">
        <f t="shared" si="1431"/>
        <v>0.61657407407407394</v>
      </c>
      <c r="BC777" s="59">
        <f t="shared" si="1432"/>
        <v>0.60261574074074065</v>
      </c>
      <c r="BD777" s="59">
        <f t="shared" si="1433"/>
        <v>0.64844907407407393</v>
      </c>
      <c r="BE777" s="59">
        <f t="shared" si="1434"/>
        <v>0.62724537037037054</v>
      </c>
      <c r="BF777" s="59">
        <f t="shared" si="1435"/>
        <v>0.63766203703703717</v>
      </c>
      <c r="BG777" s="59">
        <f t="shared" si="1436"/>
        <v>0.63803240740740741</v>
      </c>
      <c r="BH777" s="59">
        <f t="shared" si="1437"/>
        <v>0.63733796296296297</v>
      </c>
      <c r="BI777" s="31">
        <f t="shared" si="1438"/>
        <v>0.72999999999996135</v>
      </c>
      <c r="BJ777" s="61">
        <f t="shared" si="1439"/>
        <v>1.7380952380951459E-2</v>
      </c>
      <c r="BK777" s="61">
        <f t="shared" si="1440"/>
        <v>1.489795918367268E-2</v>
      </c>
      <c r="BL777" s="61">
        <f t="shared" si="1441"/>
        <v>1.280701754385897E-2</v>
      </c>
      <c r="BM777" s="61">
        <f t="shared" si="1442"/>
        <v>1.1406249999999396E-2</v>
      </c>
      <c r="BN777" s="62">
        <f t="shared" si="1443"/>
        <v>0</v>
      </c>
      <c r="BO777" s="62">
        <f t="shared" si="1444"/>
        <v>1</v>
      </c>
      <c r="BP777" s="62">
        <f t="shared" si="1445"/>
        <v>3</v>
      </c>
      <c r="BQ777" s="62">
        <f t="shared" si="1446"/>
        <v>0</v>
      </c>
      <c r="BR777" s="62">
        <f t="shared" si="1447"/>
        <v>0</v>
      </c>
      <c r="BS777" s="62">
        <f t="shared" si="1448"/>
        <v>54</v>
      </c>
      <c r="BT777" s="62">
        <f t="shared" si="1449"/>
        <v>0</v>
      </c>
      <c r="BU777" s="62">
        <f t="shared" si="1450"/>
        <v>0</v>
      </c>
      <c r="BV777" s="62">
        <f t="shared" si="1451"/>
        <v>46</v>
      </c>
      <c r="BW777" s="62">
        <f t="shared" si="1452"/>
        <v>0</v>
      </c>
      <c r="BX777" s="62">
        <f t="shared" si="1453"/>
        <v>0</v>
      </c>
      <c r="BY777" s="62">
        <f t="shared" si="1454"/>
        <v>41</v>
      </c>
      <c r="BZ777" s="63">
        <f t="shared" si="1455"/>
        <v>0.61174768518518496</v>
      </c>
      <c r="CA777" s="63">
        <f t="shared" si="1456"/>
        <v>0.61730324074074061</v>
      </c>
      <c r="CB777" s="63">
        <f t="shared" si="1457"/>
        <v>0.60324074074074063</v>
      </c>
      <c r="CC777" s="63">
        <f t="shared" si="1458"/>
        <v>0.64907407407407391</v>
      </c>
      <c r="CD777" s="63">
        <f t="shared" si="1459"/>
        <v>0.62777777777777799</v>
      </c>
      <c r="CE777" s="63">
        <f t="shared" si="1460"/>
        <v>0.63819444444444462</v>
      </c>
      <c r="CF777" s="63">
        <f t="shared" si="1461"/>
        <v>0.63850694444444445</v>
      </c>
      <c r="CG777" s="63">
        <f t="shared" si="1462"/>
        <v>0.6378125</v>
      </c>
      <c r="CH777" s="36"/>
      <c r="CI777" s="36"/>
      <c r="CJ777" s="36"/>
      <c r="CK777" s="36"/>
      <c r="CL777" s="60">
        <v>60</v>
      </c>
    </row>
    <row r="778" spans="1:90" ht="40.5" x14ac:dyDescent="0.25">
      <c r="A778" s="37">
        <v>80</v>
      </c>
      <c r="B778" s="37"/>
      <c r="C778" s="37" t="s">
        <v>58</v>
      </c>
      <c r="E778" s="39"/>
      <c r="F778" s="44"/>
      <c r="G778" s="44">
        <v>277.37</v>
      </c>
      <c r="H778" s="41">
        <f t="shared" si="1393"/>
        <v>277.14999999999998</v>
      </c>
      <c r="I778" s="42">
        <v>277.04000000000002</v>
      </c>
      <c r="J778" s="43">
        <f t="shared" si="1386"/>
        <v>-7.9410915391268564E-4</v>
      </c>
      <c r="K778" s="44">
        <f t="shared" si="1387"/>
        <v>-0.21999999999997044</v>
      </c>
      <c r="L778" s="91" t="s">
        <v>1780</v>
      </c>
      <c r="M778" s="127" t="s">
        <v>1232</v>
      </c>
      <c r="N778" s="46">
        <f t="shared" si="1463"/>
        <v>277.26</v>
      </c>
      <c r="O778" s="46">
        <f t="shared" si="1408"/>
        <v>-0.11000000000000001</v>
      </c>
      <c r="P778" s="44">
        <v>277.37</v>
      </c>
      <c r="Q778" s="46"/>
      <c r="R778" s="37"/>
      <c r="S778" s="46"/>
      <c r="T778" s="40"/>
      <c r="U778" s="47">
        <f t="shared" si="1412"/>
        <v>28.31287</v>
      </c>
      <c r="V778" s="47">
        <f t="shared" si="1413"/>
        <v>29.975639999999999</v>
      </c>
      <c r="W778" s="50">
        <v>28.312840000000001</v>
      </c>
      <c r="X778" s="50">
        <v>29.975670000000001</v>
      </c>
      <c r="Y778" s="50">
        <v>28.312899999999999</v>
      </c>
      <c r="Z778" s="50">
        <v>29.9756</v>
      </c>
      <c r="AA778" s="50"/>
      <c r="AB778" s="50"/>
      <c r="AC778" s="50"/>
      <c r="AD778" s="50"/>
      <c r="AE778" s="51">
        <f t="shared" si="1418"/>
        <v>80</v>
      </c>
      <c r="AF778" s="51" t="str">
        <f t="shared" si="1419"/>
        <v/>
      </c>
      <c r="AG778" s="51" t="str">
        <f t="shared" si="1420"/>
        <v>m</v>
      </c>
      <c r="AH778" s="51" t="str">
        <f t="shared" si="1421"/>
        <v/>
      </c>
      <c r="AI778" s="52">
        <f t="shared" si="1422"/>
        <v>277.14999999999998</v>
      </c>
      <c r="AJ778" s="51" t="s">
        <v>58</v>
      </c>
      <c r="AK778" s="53"/>
      <c r="AL778" s="52"/>
      <c r="AM778" s="53">
        <f t="shared" si="1423"/>
        <v>42</v>
      </c>
      <c r="AN778" s="53">
        <f>IF(AJ778&lt;&gt;"",IF(AJ778="o",VLOOKUP(AM778,OpenSect!$A$1:$D$11,2),IF(AJ778="u",VLOOKUP(AM778,UpHill!$A$1:$D$35,2),IF(AJ778="d",VLOOKUP(AM778,DownHill!$A$3:$D$29,2),IF(AJ778="f",VLOOKUP(AM778,FlatUnd!$A$2:$D$30,2),IF(AJ778="t",VLOOKUP(AM778,TimeAdd!$A$1:$D$176,2),IF(AJ778="l",VLOOKUP(AM778,SLimit!$A$1:$D$8,2),AN777)))))),AN777)</f>
        <v>49</v>
      </c>
      <c r="AO778" s="53">
        <f>IF(AJ778&lt;&gt;"",IF(AJ778="o",VLOOKUP(AM778,OpenSect!$A$1:$D$11,3),IF(AJ778="u",VLOOKUP(AM778,UpHill!$A$1:$D$35,3),IF(AJ778="d",VLOOKUP(AM778,DownHill!$A$3:$D$29,3),IF(AJ778="f",VLOOKUP(AM778,FlatUnd!$A$2:$D$30,3),IF(AJ778="t",VLOOKUP(AM778,TimeAdd!$A$1:$D$18,3),IF(AJ778="l",VLOOKUP(AM778,SLimit!$A$1:$D$8,3),AO777)))))),AO777)</f>
        <v>57</v>
      </c>
      <c r="AP778" s="53">
        <f>IF(AJ778&lt;&gt;"",IF(AJ778="o",VLOOKUP(AM778,OpenSect!$A$1:$D$11,4),IF(AJ778="u",VLOOKUP(AM778,UpHill!$A$1:$D$35,4),IF(AJ778="d",VLOOKUP(AM778,DownHill!$A$3:$D$29,4),IF(AJ778="f",VLOOKUP(AM778,FlatUnd!$A$2:$D$30,4),IF(AJ778="t",VLOOKUP(AM778,TimeAdd!$A$1:$D$18,4),IF(AJ778="l",VLOOKUP(AM778,SLimit!$A$1:$D$8,4),AP777)))))),AP777)</f>
        <v>64</v>
      </c>
      <c r="AQ778" s="53" t="str">
        <f t="shared" si="1424"/>
        <v>100</v>
      </c>
      <c r="AR778" s="54" t="str">
        <f t="shared" si="1425"/>
        <v xml:space="preserve">100 Speed limit. Control.  Dot on pole and road. </v>
      </c>
      <c r="AS778" s="55"/>
      <c r="AT778" s="55"/>
      <c r="AU778" s="56">
        <f>IF(GroupStTimes!$A$8=0,MIN(CB778,CD778,CF778),MIN(BZ778,CB778,CD778,CF778))</f>
        <v>0.60424768518518512</v>
      </c>
      <c r="AV778" s="56">
        <f>IF(GroupStTimes!$A$8=0,MAX(CC778,CE778,CG778),MAX(CA778,CC778,CE778,CG778))</f>
        <v>0.65008101851851841</v>
      </c>
      <c r="AW778" s="57" t="str">
        <f t="shared" si="1426"/>
        <v>28.31287  29.97564</v>
      </c>
      <c r="AX778" s="58">
        <f t="shared" si="1427"/>
        <v>28.312840000000001</v>
      </c>
      <c r="AY778" s="58">
        <f t="shared" si="1428"/>
        <v>29.975670000000001</v>
      </c>
      <c r="AZ778" s="31">
        <f t="shared" si="1429"/>
        <v>275.23</v>
      </c>
      <c r="BA778" s="59">
        <f t="shared" si="1430"/>
        <v>0.61101851851851829</v>
      </c>
      <c r="BB778" s="59">
        <f t="shared" si="1431"/>
        <v>0.61657407407407394</v>
      </c>
      <c r="BC778" s="59">
        <f t="shared" si="1432"/>
        <v>0.60261574074074065</v>
      </c>
      <c r="BD778" s="59">
        <f t="shared" si="1433"/>
        <v>0.64844907407407393</v>
      </c>
      <c r="BE778" s="59">
        <f t="shared" si="1434"/>
        <v>0.62724537037037054</v>
      </c>
      <c r="BF778" s="59">
        <f t="shared" si="1435"/>
        <v>0.63766203703703717</v>
      </c>
      <c r="BG778" s="59">
        <f t="shared" si="1436"/>
        <v>0.63803240740740741</v>
      </c>
      <c r="BH778" s="59">
        <f t="shared" si="1437"/>
        <v>0.63733796296296297</v>
      </c>
      <c r="BI778" s="31">
        <f t="shared" si="1438"/>
        <v>1.9199999999999591</v>
      </c>
      <c r="BJ778" s="61">
        <f t="shared" si="1439"/>
        <v>4.5714285714284743E-2</v>
      </c>
      <c r="BK778" s="61">
        <f t="shared" si="1440"/>
        <v>3.918367346938692E-2</v>
      </c>
      <c r="BL778" s="61">
        <f t="shared" si="1441"/>
        <v>3.3684210526315074E-2</v>
      </c>
      <c r="BM778" s="61">
        <f t="shared" si="1442"/>
        <v>2.9999999999999361E-2</v>
      </c>
      <c r="BN778" s="62">
        <f t="shared" si="1443"/>
        <v>0</v>
      </c>
      <c r="BO778" s="62">
        <f t="shared" si="1444"/>
        <v>2</v>
      </c>
      <c r="BP778" s="62">
        <f t="shared" si="1445"/>
        <v>45</v>
      </c>
      <c r="BQ778" s="62">
        <f t="shared" si="1446"/>
        <v>0</v>
      </c>
      <c r="BR778" s="62">
        <f t="shared" si="1447"/>
        <v>2</v>
      </c>
      <c r="BS778" s="62">
        <f t="shared" si="1448"/>
        <v>21</v>
      </c>
      <c r="BT778" s="62">
        <f t="shared" si="1449"/>
        <v>0</v>
      </c>
      <c r="BU778" s="62">
        <f t="shared" si="1450"/>
        <v>2</v>
      </c>
      <c r="BV778" s="62">
        <f t="shared" si="1451"/>
        <v>1</v>
      </c>
      <c r="BW778" s="62">
        <f t="shared" si="1452"/>
        <v>0</v>
      </c>
      <c r="BX778" s="62">
        <f t="shared" si="1453"/>
        <v>1</v>
      </c>
      <c r="BY778" s="62">
        <f t="shared" si="1454"/>
        <v>48</v>
      </c>
      <c r="BZ778" s="63">
        <f t="shared" si="1455"/>
        <v>0.61292824074074048</v>
      </c>
      <c r="CA778" s="63">
        <f t="shared" si="1456"/>
        <v>0.61848379629629613</v>
      </c>
      <c r="CB778" s="63">
        <f t="shared" si="1457"/>
        <v>0.60424768518518512</v>
      </c>
      <c r="CC778" s="63">
        <f t="shared" si="1458"/>
        <v>0.65008101851851841</v>
      </c>
      <c r="CD778" s="63">
        <f t="shared" si="1459"/>
        <v>0.62864583333333346</v>
      </c>
      <c r="CE778" s="63">
        <f t="shared" si="1460"/>
        <v>0.63906250000000009</v>
      </c>
      <c r="CF778" s="63">
        <f t="shared" si="1461"/>
        <v>0.63928240740740738</v>
      </c>
      <c r="CG778" s="63">
        <f t="shared" si="1462"/>
        <v>0.63858796296296294</v>
      </c>
      <c r="CH778" s="36"/>
      <c r="CI778" s="36"/>
      <c r="CJ778" s="36"/>
      <c r="CK778" s="36"/>
      <c r="CL778" s="60">
        <v>60</v>
      </c>
    </row>
    <row r="779" spans="1:90" ht="20.25" x14ac:dyDescent="0.25">
      <c r="A779" s="37">
        <v>80</v>
      </c>
      <c r="B779" s="37" t="s">
        <v>127</v>
      </c>
      <c r="E779" s="39"/>
      <c r="F779" s="44"/>
      <c r="G779" s="44">
        <v>277.83999999999997</v>
      </c>
      <c r="H779" s="41">
        <f t="shared" si="1393"/>
        <v>277.62</v>
      </c>
      <c r="I779" s="42">
        <v>277.51</v>
      </c>
      <c r="J779" s="43">
        <f t="shared" si="1386"/>
        <v>-7.9276422471251645E-4</v>
      </c>
      <c r="K779" s="44">
        <f t="shared" si="1387"/>
        <v>-0.21999999999997044</v>
      </c>
      <c r="L779" s="91" t="s">
        <v>1422</v>
      </c>
      <c r="M779" s="127" t="s">
        <v>1232</v>
      </c>
      <c r="N779" s="46">
        <f t="shared" si="1463"/>
        <v>277.72999999999996</v>
      </c>
      <c r="O779" s="46">
        <f t="shared" si="1408"/>
        <v>-0.11000000000000001</v>
      </c>
      <c r="P779" s="44">
        <v>277.83999999999997</v>
      </c>
      <c r="Q779" s="46"/>
      <c r="R779" s="37"/>
      <c r="S779" s="46"/>
      <c r="T779" s="40"/>
      <c r="U779" s="47" t="str">
        <f t="shared" si="1412"/>
        <v/>
      </c>
      <c r="V779" s="47" t="str">
        <f t="shared" si="1413"/>
        <v/>
      </c>
      <c r="W779" s="50"/>
      <c r="X779" s="50"/>
      <c r="Y779" s="50"/>
      <c r="Z779" s="50"/>
      <c r="AA779" s="50"/>
      <c r="AB779" s="50"/>
      <c r="AC779" s="50"/>
      <c r="AD779" s="50"/>
      <c r="AE779" s="51">
        <f t="shared" si="1418"/>
        <v>80</v>
      </c>
      <c r="AF779" s="51" t="str">
        <f t="shared" si="1419"/>
        <v>U1</v>
      </c>
      <c r="AG779" s="51" t="str">
        <f t="shared" si="1420"/>
        <v/>
      </c>
      <c r="AH779" s="51" t="str">
        <f t="shared" si="1421"/>
        <v/>
      </c>
      <c r="AI779" s="52">
        <f t="shared" si="1422"/>
        <v>277.62</v>
      </c>
      <c r="AJ779" s="51"/>
      <c r="AK779" s="53"/>
      <c r="AL779" s="52"/>
      <c r="AM779" s="53">
        <f t="shared" si="1423"/>
        <v>42</v>
      </c>
      <c r="AN779" s="53">
        <f>IF(AJ779&lt;&gt;"",IF(AJ779="o",VLOOKUP(AM779,OpenSect!$A$1:$D$11,2),IF(AJ779="u",VLOOKUP(AM779,UpHill!$A$1:$D$35,2),IF(AJ779="d",VLOOKUP(AM779,DownHill!$A$3:$D$29,2),IF(AJ779="f",VLOOKUP(AM779,FlatUnd!$A$2:$D$30,2),IF(AJ779="t",VLOOKUP(AM779,TimeAdd!$A$1:$D$176,2),IF(AJ779="l",VLOOKUP(AM779,SLimit!$A$1:$D$8,2),AN778)))))),AN778)</f>
        <v>49</v>
      </c>
      <c r="AO779" s="53">
        <f>IF(AJ779&lt;&gt;"",IF(AJ779="o",VLOOKUP(AM779,OpenSect!$A$1:$D$11,3),IF(AJ779="u",VLOOKUP(AM779,UpHill!$A$1:$D$35,3),IF(AJ779="d",VLOOKUP(AM779,DownHill!$A$3:$D$29,3),IF(AJ779="f",VLOOKUP(AM779,FlatUnd!$A$2:$D$30,3),IF(AJ779="t",VLOOKUP(AM779,TimeAdd!$A$1:$D$18,3),IF(AJ779="l",VLOOKUP(AM779,SLimit!$A$1:$D$8,3),AO778)))))),AO778)</f>
        <v>57</v>
      </c>
      <c r="AP779" s="53">
        <f>IF(AJ779&lt;&gt;"",IF(AJ779="o",VLOOKUP(AM779,OpenSect!$A$1:$D$11,4),IF(AJ779="u",VLOOKUP(AM779,UpHill!$A$1:$D$35,4),IF(AJ779="d",VLOOKUP(AM779,DownHill!$A$3:$D$29,4),IF(AJ779="f",VLOOKUP(AM779,FlatUnd!$A$2:$D$30,4),IF(AJ779="t",VLOOKUP(AM779,TimeAdd!$A$1:$D$18,4),IF(AJ779="l",VLOOKUP(AM779,SLimit!$A$1:$D$8,4),AP778)))))),AP778)</f>
        <v>64</v>
      </c>
      <c r="AQ779" s="53" t="str">
        <f t="shared" si="1424"/>
        <v>100</v>
      </c>
      <c r="AR779" s="54" t="str">
        <f t="shared" si="1425"/>
        <v>39,0 Km Plate.</v>
      </c>
      <c r="AS779" s="55"/>
      <c r="AT779" s="55"/>
      <c r="AU779" s="56">
        <f>IF(GroupStTimes!$A$8=0,MIN(CB779,CD779,CF779),MIN(BZ779,CB779,CD779,CF779))</f>
        <v>0.60465277777777771</v>
      </c>
      <c r="AV779" s="56">
        <f>IF(GroupStTimes!$A$8=0,MAX(CC779,CE779,CG779),MAX(CA779,CC779,CE779,CG779))</f>
        <v>0.65048611111111099</v>
      </c>
      <c r="AW779" s="57" t="str">
        <f t="shared" si="1426"/>
        <v/>
      </c>
      <c r="AX779" s="58" t="str">
        <f t="shared" si="1427"/>
        <v/>
      </c>
      <c r="AY779" s="58" t="str">
        <f t="shared" si="1428"/>
        <v/>
      </c>
      <c r="AZ779" s="31">
        <f t="shared" si="1429"/>
        <v>275.23</v>
      </c>
      <c r="BA779" s="59">
        <f t="shared" si="1430"/>
        <v>0.61101851851851829</v>
      </c>
      <c r="BB779" s="59">
        <f t="shared" si="1431"/>
        <v>0.61657407407407394</v>
      </c>
      <c r="BC779" s="59">
        <f t="shared" si="1432"/>
        <v>0.60261574074074065</v>
      </c>
      <c r="BD779" s="59">
        <f t="shared" si="1433"/>
        <v>0.64844907407407393</v>
      </c>
      <c r="BE779" s="59">
        <f t="shared" si="1434"/>
        <v>0.62724537037037054</v>
      </c>
      <c r="BF779" s="59">
        <f t="shared" si="1435"/>
        <v>0.63766203703703717</v>
      </c>
      <c r="BG779" s="59">
        <f t="shared" si="1436"/>
        <v>0.63803240740740741</v>
      </c>
      <c r="BH779" s="59">
        <f t="shared" si="1437"/>
        <v>0.63733796296296297</v>
      </c>
      <c r="BI779" s="31">
        <f t="shared" si="1438"/>
        <v>2.3899999999999864</v>
      </c>
      <c r="BJ779" s="61">
        <f t="shared" si="1439"/>
        <v>5.6904761904761583E-2</v>
      </c>
      <c r="BK779" s="61">
        <f t="shared" si="1440"/>
        <v>4.8775510204081357E-2</v>
      </c>
      <c r="BL779" s="61">
        <f t="shared" si="1441"/>
        <v>4.1929824561403269E-2</v>
      </c>
      <c r="BM779" s="61">
        <f t="shared" si="1442"/>
        <v>3.7343749999999787E-2</v>
      </c>
      <c r="BN779" s="62">
        <f t="shared" si="1443"/>
        <v>0</v>
      </c>
      <c r="BO779" s="62">
        <f t="shared" si="1444"/>
        <v>3</v>
      </c>
      <c r="BP779" s="62">
        <f t="shared" si="1445"/>
        <v>25</v>
      </c>
      <c r="BQ779" s="62">
        <f t="shared" si="1446"/>
        <v>0</v>
      </c>
      <c r="BR779" s="62">
        <f t="shared" si="1447"/>
        <v>2</v>
      </c>
      <c r="BS779" s="62">
        <f t="shared" si="1448"/>
        <v>56</v>
      </c>
      <c r="BT779" s="62">
        <f t="shared" si="1449"/>
        <v>0</v>
      </c>
      <c r="BU779" s="62">
        <f t="shared" si="1450"/>
        <v>2</v>
      </c>
      <c r="BV779" s="62">
        <f t="shared" si="1451"/>
        <v>31</v>
      </c>
      <c r="BW779" s="62">
        <f t="shared" si="1452"/>
        <v>0</v>
      </c>
      <c r="BX779" s="62">
        <f t="shared" si="1453"/>
        <v>2</v>
      </c>
      <c r="BY779" s="62">
        <f t="shared" si="1454"/>
        <v>14</v>
      </c>
      <c r="BZ779" s="63">
        <f t="shared" si="1455"/>
        <v>0.61339120370370348</v>
      </c>
      <c r="CA779" s="63">
        <f t="shared" si="1456"/>
        <v>0.61894675925925913</v>
      </c>
      <c r="CB779" s="63">
        <f t="shared" si="1457"/>
        <v>0.60465277777777771</v>
      </c>
      <c r="CC779" s="63">
        <f t="shared" si="1458"/>
        <v>0.65048611111111099</v>
      </c>
      <c r="CD779" s="63">
        <f t="shared" si="1459"/>
        <v>0.62899305555555574</v>
      </c>
      <c r="CE779" s="63">
        <f t="shared" si="1460"/>
        <v>0.63940972222222237</v>
      </c>
      <c r="CF779" s="63">
        <f t="shared" si="1461"/>
        <v>0.63958333333333328</v>
      </c>
      <c r="CG779" s="63">
        <f t="shared" si="1462"/>
        <v>0.63888888888888884</v>
      </c>
      <c r="CH779" s="36"/>
      <c r="CI779" s="36"/>
      <c r="CJ779" s="36"/>
      <c r="CK779" s="36"/>
      <c r="CL779" s="60">
        <v>60</v>
      </c>
    </row>
    <row r="780" spans="1:90" ht="26.25" customHeight="1" x14ac:dyDescent="0.25">
      <c r="A780" s="37">
        <v>80</v>
      </c>
      <c r="B780" s="37" t="s">
        <v>84</v>
      </c>
      <c r="E780" s="39"/>
      <c r="F780" s="44"/>
      <c r="G780" s="44">
        <v>378.84</v>
      </c>
      <c r="H780" s="41">
        <f t="shared" si="1393"/>
        <v>378.62</v>
      </c>
      <c r="I780" s="42">
        <v>378.51</v>
      </c>
      <c r="J780" s="43">
        <f t="shared" si="1386"/>
        <v>-5.8122638767792254E-4</v>
      </c>
      <c r="K780" s="44">
        <f t="shared" si="1387"/>
        <v>-0.21999999999997044</v>
      </c>
      <c r="L780" s="91" t="s">
        <v>1423</v>
      </c>
      <c r="M780" s="127" t="s">
        <v>1232</v>
      </c>
      <c r="N780" s="46">
        <f t="shared" si="1463"/>
        <v>378.72999999999996</v>
      </c>
      <c r="O780" s="46">
        <f t="shared" si="1408"/>
        <v>-0.11000000000000001</v>
      </c>
      <c r="P780" s="44">
        <v>378.84</v>
      </c>
      <c r="Q780" s="46"/>
      <c r="R780" s="37"/>
      <c r="S780" s="46"/>
      <c r="T780" s="40"/>
      <c r="U780" s="47" t="str">
        <f t="shared" si="1412"/>
        <v/>
      </c>
      <c r="V780" s="47" t="str">
        <f t="shared" si="1413"/>
        <v/>
      </c>
      <c r="W780" s="50"/>
      <c r="X780" s="50"/>
      <c r="Y780" s="50"/>
      <c r="Z780" s="50"/>
      <c r="AA780" s="50"/>
      <c r="AB780" s="50"/>
      <c r="AC780" s="50"/>
      <c r="AD780" s="50"/>
      <c r="AE780" s="51">
        <f t="shared" si="1418"/>
        <v>80</v>
      </c>
      <c r="AF780" s="51" t="str">
        <f t="shared" si="1419"/>
        <v>U1/2</v>
      </c>
      <c r="AG780" s="51" t="str">
        <f t="shared" si="1420"/>
        <v/>
      </c>
      <c r="AH780" s="51" t="str">
        <f t="shared" si="1421"/>
        <v/>
      </c>
      <c r="AI780" s="52">
        <f t="shared" si="1422"/>
        <v>378.62</v>
      </c>
      <c r="AJ780" s="51"/>
      <c r="AK780" s="53"/>
      <c r="AL780" s="52"/>
      <c r="AM780" s="53">
        <f t="shared" si="1423"/>
        <v>42</v>
      </c>
      <c r="AN780" s="53">
        <f>IF(AJ780&lt;&gt;"",IF(AJ780="o",VLOOKUP(AM780,OpenSect!$A$1:$D$11,2),IF(AJ780="u",VLOOKUP(AM780,UpHill!$A$1:$D$35,2),IF(AJ780="d",VLOOKUP(AM780,DownHill!$A$3:$D$29,2),IF(AJ780="f",VLOOKUP(AM780,FlatUnd!$A$2:$D$30,2),IF(AJ780="t",VLOOKUP(AM780,TimeAdd!$A$1:$D$176,2),IF(AJ780="l",VLOOKUP(AM780,SLimit!$A$1:$D$8,2),AN779)))))),AN779)</f>
        <v>49</v>
      </c>
      <c r="AO780" s="53">
        <f>IF(AJ780&lt;&gt;"",IF(AJ780="o",VLOOKUP(AM780,OpenSect!$A$1:$D$11,3),IF(AJ780="u",VLOOKUP(AM780,UpHill!$A$1:$D$35,3),IF(AJ780="d",VLOOKUP(AM780,DownHill!$A$3:$D$29,3),IF(AJ780="f",VLOOKUP(AM780,FlatUnd!$A$2:$D$30,3),IF(AJ780="t",VLOOKUP(AM780,TimeAdd!$A$1:$D$18,3),IF(AJ780="l",VLOOKUP(AM780,SLimit!$A$1:$D$8,3),AO779)))))),AO779)</f>
        <v>57</v>
      </c>
      <c r="AP780" s="53">
        <f>IF(AJ780&lt;&gt;"",IF(AJ780="o",VLOOKUP(AM780,OpenSect!$A$1:$D$11,4),IF(AJ780="u",VLOOKUP(AM780,UpHill!$A$1:$D$35,4),IF(AJ780="d",VLOOKUP(AM780,DownHill!$A$3:$D$29,4),IF(AJ780="f",VLOOKUP(AM780,FlatUnd!$A$2:$D$30,4),IF(AJ780="t",VLOOKUP(AM780,TimeAdd!$A$1:$D$18,4),IF(AJ780="l",VLOOKUP(AM780,SLimit!$A$1:$D$8,4),AP779)))))),AP779)</f>
        <v>64</v>
      </c>
      <c r="AQ780" s="53" t="str">
        <f t="shared" si="1424"/>
        <v>100</v>
      </c>
      <c r="AR780" s="54" t="str">
        <f t="shared" si="1425"/>
        <v>40,0 Km Plate.</v>
      </c>
      <c r="AS780" s="55"/>
      <c r="AT780" s="55"/>
      <c r="AU780" s="56">
        <f>IF(GroupStTimes!$A$8=0,MIN(CB780,CD780,CF780),MIN(BZ780,CB780,CD780,CF780))</f>
        <v>0.69053240740740729</v>
      </c>
      <c r="AV780" s="56">
        <f>IF(GroupStTimes!$A$8=0,MAX(CC780,CE780,CG780),MAX(CA780,CC780,CE780,CG780))</f>
        <v>0.73636574074074057</v>
      </c>
      <c r="AW780" s="57" t="str">
        <f t="shared" si="1426"/>
        <v/>
      </c>
      <c r="AX780" s="58" t="str">
        <f t="shared" si="1427"/>
        <v/>
      </c>
      <c r="AY780" s="58" t="str">
        <f t="shared" si="1428"/>
        <v/>
      </c>
      <c r="AZ780" s="31">
        <f t="shared" si="1429"/>
        <v>275.23</v>
      </c>
      <c r="BA780" s="59">
        <f t="shared" si="1430"/>
        <v>0.61101851851851829</v>
      </c>
      <c r="BB780" s="59">
        <f t="shared" si="1431"/>
        <v>0.61657407407407394</v>
      </c>
      <c r="BC780" s="59">
        <f t="shared" si="1432"/>
        <v>0.60261574074074065</v>
      </c>
      <c r="BD780" s="59">
        <f t="shared" si="1433"/>
        <v>0.64844907407407393</v>
      </c>
      <c r="BE780" s="59">
        <f t="shared" si="1434"/>
        <v>0.62724537037037054</v>
      </c>
      <c r="BF780" s="59">
        <f t="shared" si="1435"/>
        <v>0.63766203703703717</v>
      </c>
      <c r="BG780" s="59">
        <f t="shared" si="1436"/>
        <v>0.63803240740740741</v>
      </c>
      <c r="BH780" s="59">
        <f t="shared" si="1437"/>
        <v>0.63733796296296297</v>
      </c>
      <c r="BI780" s="31">
        <f t="shared" si="1438"/>
        <v>103.38999999999999</v>
      </c>
      <c r="BJ780" s="61">
        <f t="shared" si="1439"/>
        <v>2.4616666666666664</v>
      </c>
      <c r="BK780" s="61">
        <f t="shared" si="1440"/>
        <v>2.11</v>
      </c>
      <c r="BL780" s="61">
        <f t="shared" si="1441"/>
        <v>1.8138596491228067</v>
      </c>
      <c r="BM780" s="61">
        <f t="shared" si="1442"/>
        <v>1.6154687499999998</v>
      </c>
      <c r="BN780" s="62">
        <f t="shared" si="1443"/>
        <v>2</v>
      </c>
      <c r="BO780" s="62">
        <f t="shared" si="1444"/>
        <v>27</v>
      </c>
      <c r="BP780" s="62">
        <f t="shared" si="1445"/>
        <v>42</v>
      </c>
      <c r="BQ780" s="62">
        <f t="shared" si="1446"/>
        <v>2</v>
      </c>
      <c r="BR780" s="62">
        <f t="shared" si="1447"/>
        <v>6</v>
      </c>
      <c r="BS780" s="62">
        <f t="shared" si="1448"/>
        <v>36</v>
      </c>
      <c r="BT780" s="62">
        <f t="shared" si="1449"/>
        <v>1</v>
      </c>
      <c r="BU780" s="62">
        <f t="shared" si="1450"/>
        <v>48</v>
      </c>
      <c r="BV780" s="62">
        <f t="shared" si="1451"/>
        <v>50</v>
      </c>
      <c r="BW780" s="62">
        <f t="shared" si="1452"/>
        <v>1</v>
      </c>
      <c r="BX780" s="62">
        <f t="shared" si="1453"/>
        <v>36</v>
      </c>
      <c r="BY780" s="62">
        <f t="shared" si="1454"/>
        <v>56</v>
      </c>
      <c r="BZ780" s="63">
        <f t="shared" si="1455"/>
        <v>0.71358796296296279</v>
      </c>
      <c r="CA780" s="63">
        <f t="shared" si="1456"/>
        <v>0.71914351851851843</v>
      </c>
      <c r="CB780" s="63">
        <f t="shared" si="1457"/>
        <v>0.69053240740740729</v>
      </c>
      <c r="CC780" s="63">
        <f t="shared" si="1458"/>
        <v>0.73636574074074057</v>
      </c>
      <c r="CD780" s="63">
        <f t="shared" si="1459"/>
        <v>0.70282407407407421</v>
      </c>
      <c r="CE780" s="63">
        <f t="shared" si="1460"/>
        <v>0.71324074074074084</v>
      </c>
      <c r="CF780" s="63">
        <f t="shared" si="1461"/>
        <v>0.70534722222222224</v>
      </c>
      <c r="CG780" s="63">
        <f t="shared" si="1462"/>
        <v>0.70465277777777779</v>
      </c>
      <c r="CH780" s="36"/>
      <c r="CI780" s="36"/>
      <c r="CJ780" s="36"/>
      <c r="CK780" s="36"/>
      <c r="CL780" s="60">
        <v>60</v>
      </c>
    </row>
    <row r="781" spans="1:90" ht="26.25" customHeight="1" x14ac:dyDescent="0.25">
      <c r="A781" s="37">
        <v>80</v>
      </c>
      <c r="B781" s="37" t="s">
        <v>1345</v>
      </c>
      <c r="C781" s="37" t="s">
        <v>154</v>
      </c>
      <c r="D781" s="37">
        <v>50</v>
      </c>
      <c r="E781" s="39"/>
      <c r="F781" s="44"/>
      <c r="G781" s="44">
        <v>279.51</v>
      </c>
      <c r="H781" s="41">
        <f t="shared" si="1393"/>
        <v>279.3</v>
      </c>
      <c r="I781" s="42">
        <v>279.19</v>
      </c>
      <c r="J781" s="43">
        <f t="shared" si="1386"/>
        <v>-7.5217593753350602E-4</v>
      </c>
      <c r="K781" s="44">
        <f t="shared" si="1387"/>
        <v>-0.20999999999997954</v>
      </c>
      <c r="L781" s="91" t="s">
        <v>1419</v>
      </c>
      <c r="M781" s="127" t="s">
        <v>1232</v>
      </c>
      <c r="N781" s="46">
        <f t="shared" si="1463"/>
        <v>279.39999999999998</v>
      </c>
      <c r="O781" s="46">
        <f t="shared" si="1408"/>
        <v>-0.11000000000000001</v>
      </c>
      <c r="P781" s="44">
        <v>279.51</v>
      </c>
      <c r="Q781" s="46"/>
      <c r="R781" s="37"/>
      <c r="S781" s="46"/>
      <c r="T781" s="40"/>
      <c r="U781" s="47" t="str">
        <f t="shared" si="1412"/>
        <v/>
      </c>
      <c r="V781" s="47" t="str">
        <f t="shared" si="1413"/>
        <v/>
      </c>
      <c r="W781" s="50"/>
      <c r="X781" s="50"/>
      <c r="Y781" s="50"/>
      <c r="Z781" s="50"/>
      <c r="AA781" s="50"/>
      <c r="AB781" s="50"/>
      <c r="AC781" s="50"/>
      <c r="AD781" s="50"/>
      <c r="AE781" s="51">
        <f t="shared" si="1418"/>
        <v>80</v>
      </c>
      <c r="AF781" s="51" t="str">
        <f t="shared" si="1419"/>
        <v>und</v>
      </c>
      <c r="AG781" s="51" t="str">
        <f t="shared" si="1420"/>
        <v>F</v>
      </c>
      <c r="AH781" s="51">
        <f t="shared" si="1421"/>
        <v>50</v>
      </c>
      <c r="AI781" s="52">
        <f t="shared" si="1422"/>
        <v>279.3</v>
      </c>
      <c r="AJ781" s="51" t="s">
        <v>49</v>
      </c>
      <c r="AK781" s="53"/>
      <c r="AL781" s="52"/>
      <c r="AM781" s="53">
        <f t="shared" si="1423"/>
        <v>50</v>
      </c>
      <c r="AN781" s="53">
        <f>IF(AJ781&lt;&gt;"",IF(AJ781="o",VLOOKUP(AM781,OpenSect!$A$1:$D$11,2),IF(AJ781="u",VLOOKUP(AM781,UpHill!$A$1:$D$35,2),IF(AJ781="d",VLOOKUP(AM781,DownHill!$A$3:$D$29,2),IF(AJ781="f",VLOOKUP(AM781,FlatUnd!$A$2:$D$30,2),IF(AJ781="t",VLOOKUP(AM781,TimeAdd!$A$1:$D$176,2),IF(AJ781="l",VLOOKUP(AM781,SLimit!$A$1:$D$8,2),AN780)))))),AN780)</f>
        <v>60</v>
      </c>
      <c r="AO781" s="53">
        <f>IF(AJ781&lt;&gt;"",IF(AJ781="o",VLOOKUP(AM781,OpenSect!$A$1:$D$11,3),IF(AJ781="u",VLOOKUP(AM781,UpHill!$A$1:$D$35,3),IF(AJ781="d",VLOOKUP(AM781,DownHill!$A$3:$D$29,3),IF(AJ781="f",VLOOKUP(AM781,FlatUnd!$A$2:$D$30,3),IF(AJ781="t",VLOOKUP(AM781,TimeAdd!$A$1:$D$18,3),IF(AJ781="l",VLOOKUP(AM781,SLimit!$A$1:$D$8,3),AO780)))))),AO780)</f>
        <v>70</v>
      </c>
      <c r="AP781" s="53">
        <f>IF(AJ781&lt;&gt;"",IF(AJ781="o",VLOOKUP(AM781,OpenSect!$A$1:$D$11,4),IF(AJ781="u",VLOOKUP(AM781,UpHill!$A$1:$D$35,4),IF(AJ781="d",VLOOKUP(AM781,DownHill!$A$3:$D$29,4),IF(AJ781="f",VLOOKUP(AM781,FlatUnd!$A$2:$D$30,4),IF(AJ781="t",VLOOKUP(AM781,TimeAdd!$A$1:$D$18,4),IF(AJ781="l",VLOOKUP(AM781,SLimit!$A$1:$D$8,4),AP780)))))),AP780)</f>
        <v>80</v>
      </c>
      <c r="AQ781" s="53" t="str">
        <f t="shared" si="1424"/>
        <v>100</v>
      </c>
      <c r="AR781" s="54" t="str">
        <f t="shared" si="1425"/>
        <v>Warning. Falling Rocks.</v>
      </c>
      <c r="AS781" s="55"/>
      <c r="AT781" s="55"/>
      <c r="AU781" s="56">
        <f>IF(GroupStTimes!$A$8=0,MIN(CB781,CD781,CF781),MIN(BZ781,CB781,CD781,CF781))</f>
        <v>0.60607638888888882</v>
      </c>
      <c r="AV781" s="56">
        <f>IF(GroupStTimes!$A$8=0,MAX(CC781,CE781,CG781),MAX(CA781,CC781,CE781,CG781))</f>
        <v>0.6519097222222221</v>
      </c>
      <c r="AW781" s="57" t="str">
        <f t="shared" si="1426"/>
        <v/>
      </c>
      <c r="AX781" s="58" t="str">
        <f t="shared" si="1427"/>
        <v/>
      </c>
      <c r="AY781" s="58" t="str">
        <f t="shared" si="1428"/>
        <v/>
      </c>
      <c r="AZ781" s="31">
        <f t="shared" si="1429"/>
        <v>275.23</v>
      </c>
      <c r="BA781" s="59">
        <f t="shared" si="1430"/>
        <v>0.61101851851851829</v>
      </c>
      <c r="BB781" s="59">
        <f t="shared" si="1431"/>
        <v>0.61657407407407394</v>
      </c>
      <c r="BC781" s="59">
        <f t="shared" si="1432"/>
        <v>0.60261574074074065</v>
      </c>
      <c r="BD781" s="59">
        <f t="shared" si="1433"/>
        <v>0.64844907407407393</v>
      </c>
      <c r="BE781" s="59">
        <f t="shared" si="1434"/>
        <v>0.62724537037037054</v>
      </c>
      <c r="BF781" s="59">
        <f t="shared" si="1435"/>
        <v>0.63766203703703717</v>
      </c>
      <c r="BG781" s="59">
        <f t="shared" si="1436"/>
        <v>0.63803240740740741</v>
      </c>
      <c r="BH781" s="59">
        <f t="shared" si="1437"/>
        <v>0.63733796296296297</v>
      </c>
      <c r="BI781" s="31">
        <f t="shared" si="1438"/>
        <v>4.0699999999999932</v>
      </c>
      <c r="BJ781" s="61">
        <f t="shared" si="1439"/>
        <v>9.6904761904761744E-2</v>
      </c>
      <c r="BK781" s="61">
        <f t="shared" si="1440"/>
        <v>8.3061224489795776E-2</v>
      </c>
      <c r="BL781" s="61">
        <f t="shared" si="1441"/>
        <v>7.1403508771929705E-2</v>
      </c>
      <c r="BM781" s="61">
        <f t="shared" si="1442"/>
        <v>6.3593749999999893E-2</v>
      </c>
      <c r="BN781" s="62">
        <f t="shared" si="1443"/>
        <v>0</v>
      </c>
      <c r="BO781" s="62">
        <f t="shared" si="1444"/>
        <v>5</v>
      </c>
      <c r="BP781" s="62">
        <f t="shared" si="1445"/>
        <v>49</v>
      </c>
      <c r="BQ781" s="62">
        <f t="shared" si="1446"/>
        <v>0</v>
      </c>
      <c r="BR781" s="62">
        <f t="shared" si="1447"/>
        <v>4</v>
      </c>
      <c r="BS781" s="62">
        <f t="shared" si="1448"/>
        <v>59</v>
      </c>
      <c r="BT781" s="62">
        <f t="shared" si="1449"/>
        <v>0</v>
      </c>
      <c r="BU781" s="62">
        <f t="shared" si="1450"/>
        <v>4</v>
      </c>
      <c r="BV781" s="62">
        <f t="shared" si="1451"/>
        <v>17</v>
      </c>
      <c r="BW781" s="62">
        <f t="shared" si="1452"/>
        <v>0</v>
      </c>
      <c r="BX781" s="62">
        <f t="shared" si="1453"/>
        <v>3</v>
      </c>
      <c r="BY781" s="62">
        <f t="shared" si="1454"/>
        <v>49</v>
      </c>
      <c r="BZ781" s="63">
        <f t="shared" si="1455"/>
        <v>0.61505787037037019</v>
      </c>
      <c r="CA781" s="63">
        <f t="shared" si="1456"/>
        <v>0.62061342592592583</v>
      </c>
      <c r="CB781" s="63">
        <f t="shared" si="1457"/>
        <v>0.60607638888888882</v>
      </c>
      <c r="CC781" s="63">
        <f t="shared" si="1458"/>
        <v>0.6519097222222221</v>
      </c>
      <c r="CD781" s="63">
        <f t="shared" si="1459"/>
        <v>0.63021990740740752</v>
      </c>
      <c r="CE781" s="63">
        <f t="shared" si="1460"/>
        <v>0.64063657407407415</v>
      </c>
      <c r="CF781" s="63">
        <f t="shared" si="1461"/>
        <v>0.64068287037037042</v>
      </c>
      <c r="CG781" s="63">
        <f t="shared" si="1462"/>
        <v>0.63998842592592597</v>
      </c>
      <c r="CH781" s="36"/>
      <c r="CI781" s="36"/>
      <c r="CJ781" s="36"/>
      <c r="CK781" s="36"/>
      <c r="CL781" s="60">
        <v>60</v>
      </c>
    </row>
    <row r="782" spans="1:90" ht="26.25" customHeight="1" x14ac:dyDescent="0.25">
      <c r="A782" s="37">
        <v>80</v>
      </c>
      <c r="B782" s="37"/>
      <c r="E782" s="39"/>
      <c r="F782" s="44"/>
      <c r="G782" s="44">
        <v>279.83999999999997</v>
      </c>
      <c r="H782" s="41">
        <f t="shared" si="1393"/>
        <v>279.62</v>
      </c>
      <c r="I782" s="42">
        <v>279.51</v>
      </c>
      <c r="J782" s="43">
        <f t="shared" si="1386"/>
        <v>-7.8709169618249952E-4</v>
      </c>
      <c r="K782" s="44">
        <f t="shared" si="1387"/>
        <v>-0.21999999999997044</v>
      </c>
      <c r="L782" s="91" t="s">
        <v>1424</v>
      </c>
      <c r="M782" s="127" t="s">
        <v>1232</v>
      </c>
      <c r="N782" s="46">
        <f t="shared" si="1463"/>
        <v>279.72999999999996</v>
      </c>
      <c r="O782" s="46">
        <f t="shared" si="1408"/>
        <v>-0.11000000000000001</v>
      </c>
      <c r="P782" s="44">
        <v>279.83999999999997</v>
      </c>
      <c r="Q782" s="46"/>
      <c r="R782" s="37"/>
      <c r="S782" s="46"/>
      <c r="T782" s="40"/>
      <c r="U782" s="47" t="str">
        <f t="shared" si="1412"/>
        <v/>
      </c>
      <c r="V782" s="47" t="str">
        <f t="shared" si="1413"/>
        <v/>
      </c>
      <c r="W782" s="50"/>
      <c r="X782" s="50"/>
      <c r="Y782" s="50"/>
      <c r="Z782" s="50"/>
      <c r="AA782" s="50"/>
      <c r="AB782" s="50"/>
      <c r="AC782" s="50"/>
      <c r="AD782" s="50"/>
      <c r="AE782" s="51">
        <f t="shared" si="1418"/>
        <v>80</v>
      </c>
      <c r="AF782" s="51" t="str">
        <f t="shared" si="1419"/>
        <v/>
      </c>
      <c r="AG782" s="51" t="str">
        <f t="shared" si="1420"/>
        <v/>
      </c>
      <c r="AH782" s="51" t="str">
        <f t="shared" si="1421"/>
        <v/>
      </c>
      <c r="AI782" s="52">
        <f t="shared" si="1422"/>
        <v>279.62</v>
      </c>
      <c r="AJ782" s="51"/>
      <c r="AK782" s="53"/>
      <c r="AL782" s="52"/>
      <c r="AM782" s="53">
        <f t="shared" si="1423"/>
        <v>50</v>
      </c>
      <c r="AN782" s="53">
        <f>IF(AJ782&lt;&gt;"",IF(AJ782="o",VLOOKUP(AM782,OpenSect!$A$1:$D$11,2),IF(AJ782="u",VLOOKUP(AM782,UpHill!$A$1:$D$35,2),IF(AJ782="d",VLOOKUP(AM782,DownHill!$A$3:$D$29,2),IF(AJ782="f",VLOOKUP(AM782,FlatUnd!$A$2:$D$30,2),IF(AJ782="t",VLOOKUP(AM782,TimeAdd!$A$1:$D$176,2),IF(AJ782="l",VLOOKUP(AM782,SLimit!$A$1:$D$8,2),AN781)))))),AN781)</f>
        <v>60</v>
      </c>
      <c r="AO782" s="53">
        <f>IF(AJ782&lt;&gt;"",IF(AJ782="o",VLOOKUP(AM782,OpenSect!$A$1:$D$11,3),IF(AJ782="u",VLOOKUP(AM782,UpHill!$A$1:$D$35,3),IF(AJ782="d",VLOOKUP(AM782,DownHill!$A$3:$D$29,3),IF(AJ782="f",VLOOKUP(AM782,FlatUnd!$A$2:$D$30,3),IF(AJ782="t",VLOOKUP(AM782,TimeAdd!$A$1:$D$18,3),IF(AJ782="l",VLOOKUP(AM782,SLimit!$A$1:$D$8,3),AO781)))))),AO781)</f>
        <v>70</v>
      </c>
      <c r="AP782" s="53">
        <f>IF(AJ782&lt;&gt;"",IF(AJ782="o",VLOOKUP(AM782,OpenSect!$A$1:$D$11,4),IF(AJ782="u",VLOOKUP(AM782,UpHill!$A$1:$D$35,4),IF(AJ782="d",VLOOKUP(AM782,DownHill!$A$3:$D$29,4),IF(AJ782="f",VLOOKUP(AM782,FlatUnd!$A$2:$D$30,4),IF(AJ782="t",VLOOKUP(AM782,TimeAdd!$A$1:$D$18,4),IF(AJ782="l",VLOOKUP(AM782,SLimit!$A$1:$D$8,4),AP781)))))),AP781)</f>
        <v>80</v>
      </c>
      <c r="AQ782" s="53" t="str">
        <f t="shared" si="1424"/>
        <v>100</v>
      </c>
      <c r="AR782" s="54" t="str">
        <f t="shared" si="1425"/>
        <v>41,0 Km Plate.</v>
      </c>
      <c r="AS782" s="55"/>
      <c r="AT782" s="55"/>
      <c r="AU782" s="56">
        <f>IF(GroupStTimes!$A$8=0,MIN(CB782,CD782,CF782),MIN(BZ782,CB782,CD782,CF782))</f>
        <v>0.60629629629629622</v>
      </c>
      <c r="AV782" s="56">
        <f>IF(GroupStTimes!$A$8=0,MAX(CC782,CE782,CG782),MAX(CA782,CC782,CE782,CG782))</f>
        <v>0.6521296296296295</v>
      </c>
      <c r="AW782" s="57" t="str">
        <f t="shared" si="1426"/>
        <v/>
      </c>
      <c r="AX782" s="58" t="str">
        <f t="shared" si="1427"/>
        <v/>
      </c>
      <c r="AY782" s="58" t="str">
        <f t="shared" si="1428"/>
        <v/>
      </c>
      <c r="AZ782" s="31">
        <f t="shared" si="1429"/>
        <v>279.3</v>
      </c>
      <c r="BA782" s="59">
        <f t="shared" si="1430"/>
        <v>0.61505787037037019</v>
      </c>
      <c r="BB782" s="59">
        <f t="shared" si="1431"/>
        <v>0.62061342592592583</v>
      </c>
      <c r="BC782" s="59">
        <f t="shared" si="1432"/>
        <v>0.60607638888888882</v>
      </c>
      <c r="BD782" s="59">
        <f t="shared" si="1433"/>
        <v>0.6519097222222221</v>
      </c>
      <c r="BE782" s="59">
        <f t="shared" si="1434"/>
        <v>0.63021990740740752</v>
      </c>
      <c r="BF782" s="59">
        <f t="shared" si="1435"/>
        <v>0.64063657407407415</v>
      </c>
      <c r="BG782" s="59">
        <f t="shared" si="1436"/>
        <v>0.64068287037037042</v>
      </c>
      <c r="BH782" s="59">
        <f t="shared" si="1437"/>
        <v>0.63998842592592597</v>
      </c>
      <c r="BI782" s="31">
        <f t="shared" si="1438"/>
        <v>0.31999999999999318</v>
      </c>
      <c r="BJ782" s="61">
        <f t="shared" si="1439"/>
        <v>6.3999999999998633E-3</v>
      </c>
      <c r="BK782" s="61">
        <f t="shared" si="1440"/>
        <v>5.3333333333332195E-3</v>
      </c>
      <c r="BL782" s="61">
        <f t="shared" si="1441"/>
        <v>4.5714285714284738E-3</v>
      </c>
      <c r="BM782" s="61">
        <f t="shared" si="1442"/>
        <v>3.9999999999999151E-3</v>
      </c>
      <c r="BN782" s="62">
        <f t="shared" si="1443"/>
        <v>0</v>
      </c>
      <c r="BO782" s="62">
        <f t="shared" si="1444"/>
        <v>0</v>
      </c>
      <c r="BP782" s="62">
        <f t="shared" si="1445"/>
        <v>23</v>
      </c>
      <c r="BQ782" s="62">
        <f t="shared" si="1446"/>
        <v>0</v>
      </c>
      <c r="BR782" s="62">
        <f t="shared" si="1447"/>
        <v>0</v>
      </c>
      <c r="BS782" s="62">
        <f t="shared" si="1448"/>
        <v>19</v>
      </c>
      <c r="BT782" s="62">
        <f t="shared" si="1449"/>
        <v>0</v>
      </c>
      <c r="BU782" s="62">
        <f t="shared" si="1450"/>
        <v>0</v>
      </c>
      <c r="BV782" s="62">
        <f t="shared" si="1451"/>
        <v>16</v>
      </c>
      <c r="BW782" s="62">
        <f t="shared" si="1452"/>
        <v>0</v>
      </c>
      <c r="BX782" s="62">
        <f t="shared" si="1453"/>
        <v>0</v>
      </c>
      <c r="BY782" s="62">
        <f t="shared" si="1454"/>
        <v>14</v>
      </c>
      <c r="BZ782" s="63">
        <f t="shared" si="1455"/>
        <v>0.61532407407407386</v>
      </c>
      <c r="CA782" s="63">
        <f t="shared" si="1456"/>
        <v>0.6208796296296295</v>
      </c>
      <c r="CB782" s="63">
        <f t="shared" si="1457"/>
        <v>0.60629629629629622</v>
      </c>
      <c r="CC782" s="63">
        <f t="shared" si="1458"/>
        <v>0.6521296296296295</v>
      </c>
      <c r="CD782" s="63">
        <f t="shared" si="1459"/>
        <v>0.6304050925925927</v>
      </c>
      <c r="CE782" s="63">
        <f t="shared" si="1460"/>
        <v>0.64082175925925933</v>
      </c>
      <c r="CF782" s="63">
        <f t="shared" si="1461"/>
        <v>0.6408449074074074</v>
      </c>
      <c r="CG782" s="63">
        <f t="shared" si="1462"/>
        <v>0.64015046296296296</v>
      </c>
      <c r="CH782" s="36"/>
      <c r="CI782" s="36"/>
      <c r="CJ782" s="36"/>
      <c r="CK782" s="36"/>
      <c r="CL782" s="60">
        <v>60</v>
      </c>
    </row>
    <row r="783" spans="1:90" ht="26.25" customHeight="1" x14ac:dyDescent="0.25">
      <c r="A783" s="37">
        <v>80</v>
      </c>
      <c r="B783" s="37" t="s">
        <v>1411</v>
      </c>
      <c r="E783" s="39"/>
      <c r="F783" s="44"/>
      <c r="G783" s="44">
        <v>280.45999999999998</v>
      </c>
      <c r="H783" s="41">
        <f t="shared" si="1393"/>
        <v>280.24</v>
      </c>
      <c r="I783" s="42">
        <v>280.13</v>
      </c>
      <c r="J783" s="43">
        <f t="shared" si="1386"/>
        <v>-7.8534965908674706E-4</v>
      </c>
      <c r="K783" s="44">
        <f t="shared" si="1387"/>
        <v>-0.21999999999997044</v>
      </c>
      <c r="L783" s="91" t="s">
        <v>1425</v>
      </c>
      <c r="M783" s="127" t="s">
        <v>1232</v>
      </c>
      <c r="N783" s="46">
        <f t="shared" si="1463"/>
        <v>280.34999999999997</v>
      </c>
      <c r="O783" s="46">
        <f t="shared" si="1408"/>
        <v>-0.11000000000000001</v>
      </c>
      <c r="P783" s="44">
        <v>280.45999999999998</v>
      </c>
      <c r="Q783" s="46"/>
      <c r="R783" s="37"/>
      <c r="S783" s="46"/>
      <c r="T783" s="40"/>
      <c r="U783" s="47" t="str">
        <f t="shared" si="1412"/>
        <v/>
      </c>
      <c r="V783" s="47" t="str">
        <f t="shared" si="1413"/>
        <v/>
      </c>
      <c r="W783" s="50"/>
      <c r="X783" s="50"/>
      <c r="Y783" s="50"/>
      <c r="Z783" s="50"/>
      <c r="AA783" s="50"/>
      <c r="AB783" s="50"/>
      <c r="AC783" s="50"/>
      <c r="AD783" s="50"/>
      <c r="AE783" s="51">
        <f t="shared" si="1418"/>
        <v>80</v>
      </c>
      <c r="AF783" s="51" t="str">
        <f t="shared" si="1419"/>
        <v>DF</v>
      </c>
      <c r="AG783" s="51" t="str">
        <f t="shared" si="1420"/>
        <v/>
      </c>
      <c r="AH783" s="51" t="str">
        <f t="shared" si="1421"/>
        <v/>
      </c>
      <c r="AI783" s="52">
        <f t="shared" si="1422"/>
        <v>280.24</v>
      </c>
      <c r="AJ783" s="51"/>
      <c r="AK783" s="53"/>
      <c r="AL783" s="52"/>
      <c r="AM783" s="53">
        <f t="shared" si="1423"/>
        <v>50</v>
      </c>
      <c r="AN783" s="53">
        <f>IF(AJ783&lt;&gt;"",IF(AJ783="o",VLOOKUP(AM783,OpenSect!$A$1:$D$11,2),IF(AJ783="u",VLOOKUP(AM783,UpHill!$A$1:$D$35,2),IF(AJ783="d",VLOOKUP(AM783,DownHill!$A$3:$D$29,2),IF(AJ783="f",VLOOKUP(AM783,FlatUnd!$A$2:$D$30,2),IF(AJ783="t",VLOOKUP(AM783,TimeAdd!$A$1:$D$176,2),IF(AJ783="l",VLOOKUP(AM783,SLimit!$A$1:$D$8,2),AN782)))))),AN782)</f>
        <v>60</v>
      </c>
      <c r="AO783" s="53">
        <f>IF(AJ783&lt;&gt;"",IF(AJ783="o",VLOOKUP(AM783,OpenSect!$A$1:$D$11,3),IF(AJ783="u",VLOOKUP(AM783,UpHill!$A$1:$D$35,3),IF(AJ783="d",VLOOKUP(AM783,DownHill!$A$3:$D$29,3),IF(AJ783="f",VLOOKUP(AM783,FlatUnd!$A$2:$D$30,3),IF(AJ783="t",VLOOKUP(AM783,TimeAdd!$A$1:$D$18,3),IF(AJ783="l",VLOOKUP(AM783,SLimit!$A$1:$D$8,3),AO782)))))),AO782)</f>
        <v>70</v>
      </c>
      <c r="AP783" s="53">
        <f>IF(AJ783&lt;&gt;"",IF(AJ783="o",VLOOKUP(AM783,OpenSect!$A$1:$D$11,4),IF(AJ783="u",VLOOKUP(AM783,UpHill!$A$1:$D$35,4),IF(AJ783="d",VLOOKUP(AM783,DownHill!$A$3:$D$29,4),IF(AJ783="f",VLOOKUP(AM783,FlatUnd!$A$2:$D$30,4),IF(AJ783="t",VLOOKUP(AM783,TimeAdd!$A$1:$D$18,4),IF(AJ783="l",VLOOKUP(AM783,SLimit!$A$1:$D$8,4),AP782)))))),AP782)</f>
        <v>80</v>
      </c>
      <c r="AQ783" s="53" t="str">
        <f t="shared" si="1424"/>
        <v>100</v>
      </c>
      <c r="AR783" s="54" t="str">
        <f t="shared" si="1425"/>
        <v xml:space="preserve"> No Stopping. Bumpy Road.</v>
      </c>
      <c r="AS783" s="55"/>
      <c r="AT783" s="55"/>
      <c r="AU783" s="56">
        <f>IF(GroupStTimes!$A$8=0,MIN(CB783,CD783,CF783),MIN(BZ783,CB783,CD783,CF783))</f>
        <v>0.60672453703703699</v>
      </c>
      <c r="AV783" s="56">
        <f>IF(GroupStTimes!$A$8=0,MAX(CC783,CE783,CG783),MAX(CA783,CC783,CE783,CG783))</f>
        <v>0.65255787037037027</v>
      </c>
      <c r="AW783" s="57" t="str">
        <f t="shared" si="1426"/>
        <v/>
      </c>
      <c r="AX783" s="58" t="str">
        <f t="shared" si="1427"/>
        <v/>
      </c>
      <c r="AY783" s="58" t="str">
        <f t="shared" si="1428"/>
        <v/>
      </c>
      <c r="AZ783" s="31">
        <f t="shared" si="1429"/>
        <v>279.3</v>
      </c>
      <c r="BA783" s="59">
        <f t="shared" si="1430"/>
        <v>0.61505787037037019</v>
      </c>
      <c r="BB783" s="59">
        <f t="shared" si="1431"/>
        <v>0.62061342592592583</v>
      </c>
      <c r="BC783" s="59">
        <f t="shared" si="1432"/>
        <v>0.60607638888888882</v>
      </c>
      <c r="BD783" s="59">
        <f t="shared" si="1433"/>
        <v>0.6519097222222221</v>
      </c>
      <c r="BE783" s="59">
        <f t="shared" si="1434"/>
        <v>0.63021990740740752</v>
      </c>
      <c r="BF783" s="59">
        <f t="shared" si="1435"/>
        <v>0.64063657407407415</v>
      </c>
      <c r="BG783" s="59">
        <f t="shared" si="1436"/>
        <v>0.64068287037037042</v>
      </c>
      <c r="BH783" s="59">
        <f t="shared" si="1437"/>
        <v>0.63998842592592597</v>
      </c>
      <c r="BI783" s="31">
        <f t="shared" si="1438"/>
        <v>0.93999999999999773</v>
      </c>
      <c r="BJ783" s="61">
        <f t="shared" si="1439"/>
        <v>1.8799999999999956E-2</v>
      </c>
      <c r="BK783" s="61">
        <f t="shared" si="1440"/>
        <v>1.5666666666666627E-2</v>
      </c>
      <c r="BL783" s="61">
        <f t="shared" si="1441"/>
        <v>1.3428571428571396E-2</v>
      </c>
      <c r="BM783" s="61">
        <f t="shared" si="1442"/>
        <v>1.1749999999999972E-2</v>
      </c>
      <c r="BN783" s="62">
        <f t="shared" si="1443"/>
        <v>0</v>
      </c>
      <c r="BO783" s="62">
        <f t="shared" si="1444"/>
        <v>1</v>
      </c>
      <c r="BP783" s="62">
        <f t="shared" si="1445"/>
        <v>8</v>
      </c>
      <c r="BQ783" s="62">
        <f t="shared" si="1446"/>
        <v>0</v>
      </c>
      <c r="BR783" s="62">
        <f t="shared" si="1447"/>
        <v>0</v>
      </c>
      <c r="BS783" s="62">
        <f t="shared" si="1448"/>
        <v>56</v>
      </c>
      <c r="BT783" s="62">
        <f t="shared" si="1449"/>
        <v>0</v>
      </c>
      <c r="BU783" s="62">
        <f t="shared" si="1450"/>
        <v>0</v>
      </c>
      <c r="BV783" s="62">
        <f t="shared" si="1451"/>
        <v>48</v>
      </c>
      <c r="BW783" s="62">
        <f t="shared" si="1452"/>
        <v>0</v>
      </c>
      <c r="BX783" s="62">
        <f t="shared" si="1453"/>
        <v>0</v>
      </c>
      <c r="BY783" s="62">
        <f t="shared" si="1454"/>
        <v>42</v>
      </c>
      <c r="BZ783" s="63">
        <f t="shared" si="1455"/>
        <v>0.61584490740740727</v>
      </c>
      <c r="CA783" s="63">
        <f t="shared" si="1456"/>
        <v>0.62140046296296292</v>
      </c>
      <c r="CB783" s="63">
        <f t="shared" si="1457"/>
        <v>0.60672453703703699</v>
      </c>
      <c r="CC783" s="63">
        <f t="shared" si="1458"/>
        <v>0.65255787037037027</v>
      </c>
      <c r="CD783" s="63">
        <f t="shared" si="1459"/>
        <v>0.63077546296296305</v>
      </c>
      <c r="CE783" s="63">
        <f t="shared" si="1460"/>
        <v>0.64119212962962968</v>
      </c>
      <c r="CF783" s="63">
        <f t="shared" si="1461"/>
        <v>0.64116898148148149</v>
      </c>
      <c r="CG783" s="63">
        <f t="shared" si="1462"/>
        <v>0.64047453703703705</v>
      </c>
      <c r="CH783" s="36"/>
      <c r="CI783" s="36"/>
      <c r="CJ783" s="36"/>
      <c r="CK783" s="36"/>
      <c r="CL783" s="60">
        <v>60</v>
      </c>
    </row>
    <row r="784" spans="1:90" ht="26.25" customHeight="1" x14ac:dyDescent="0.25">
      <c r="A784" s="37">
        <v>80</v>
      </c>
      <c r="B784" s="37"/>
      <c r="E784" s="39"/>
      <c r="F784" s="44"/>
      <c r="G784" s="44">
        <v>280.83999999999997</v>
      </c>
      <c r="H784" s="41">
        <f t="shared" si="1393"/>
        <v>280.62</v>
      </c>
      <c r="I784" s="42">
        <v>280.51</v>
      </c>
      <c r="J784" s="43">
        <f t="shared" si="1386"/>
        <v>-7.8428576521325606E-4</v>
      </c>
      <c r="K784" s="44">
        <f t="shared" si="1387"/>
        <v>-0.21999999999997044</v>
      </c>
      <c r="L784" s="91" t="s">
        <v>1426</v>
      </c>
      <c r="M784" s="127" t="s">
        <v>1232</v>
      </c>
      <c r="N784" s="46">
        <f t="shared" si="1463"/>
        <v>280.72999999999996</v>
      </c>
      <c r="O784" s="46">
        <f t="shared" si="1408"/>
        <v>-0.11000000000000001</v>
      </c>
      <c r="P784" s="44">
        <v>280.83999999999997</v>
      </c>
      <c r="Q784" s="46"/>
      <c r="R784" s="37"/>
      <c r="S784" s="46"/>
      <c r="T784" s="40"/>
      <c r="U784" s="47" t="str">
        <f t="shared" si="1412"/>
        <v/>
      </c>
      <c r="V784" s="47" t="str">
        <f t="shared" si="1413"/>
        <v/>
      </c>
      <c r="W784" s="50"/>
      <c r="X784" s="50"/>
      <c r="Y784" s="50"/>
      <c r="Z784" s="50"/>
      <c r="AA784" s="50"/>
      <c r="AB784" s="50"/>
      <c r="AC784" s="50"/>
      <c r="AD784" s="50"/>
      <c r="AE784" s="51">
        <f t="shared" si="1418"/>
        <v>80</v>
      </c>
      <c r="AF784" s="51" t="str">
        <f t="shared" si="1419"/>
        <v/>
      </c>
      <c r="AG784" s="51" t="str">
        <f t="shared" si="1420"/>
        <v/>
      </c>
      <c r="AH784" s="51" t="str">
        <f t="shared" si="1421"/>
        <v/>
      </c>
      <c r="AI784" s="52">
        <f t="shared" si="1422"/>
        <v>280.62</v>
      </c>
      <c r="AJ784" s="51"/>
      <c r="AK784" s="53"/>
      <c r="AL784" s="52"/>
      <c r="AM784" s="53">
        <f t="shared" si="1423"/>
        <v>50</v>
      </c>
      <c r="AN784" s="53">
        <f>IF(AJ784&lt;&gt;"",IF(AJ784="o",VLOOKUP(AM784,OpenSect!$A$1:$D$11,2),IF(AJ784="u",VLOOKUP(AM784,UpHill!$A$1:$D$35,2),IF(AJ784="d",VLOOKUP(AM784,DownHill!$A$3:$D$29,2),IF(AJ784="f",VLOOKUP(AM784,FlatUnd!$A$2:$D$30,2),IF(AJ784="t",VLOOKUP(AM784,TimeAdd!$A$1:$D$176,2),IF(AJ784="l",VLOOKUP(AM784,SLimit!$A$1:$D$8,2),AN783)))))),AN783)</f>
        <v>60</v>
      </c>
      <c r="AO784" s="53">
        <f>IF(AJ784&lt;&gt;"",IF(AJ784="o",VLOOKUP(AM784,OpenSect!$A$1:$D$11,3),IF(AJ784="u",VLOOKUP(AM784,UpHill!$A$1:$D$35,3),IF(AJ784="d",VLOOKUP(AM784,DownHill!$A$3:$D$29,3),IF(AJ784="f",VLOOKUP(AM784,FlatUnd!$A$2:$D$30,3),IF(AJ784="t",VLOOKUP(AM784,TimeAdd!$A$1:$D$18,3),IF(AJ784="l",VLOOKUP(AM784,SLimit!$A$1:$D$8,3),AO783)))))),AO783)</f>
        <v>70</v>
      </c>
      <c r="AP784" s="53">
        <f>IF(AJ784&lt;&gt;"",IF(AJ784="o",VLOOKUP(AM784,OpenSect!$A$1:$D$11,4),IF(AJ784="u",VLOOKUP(AM784,UpHill!$A$1:$D$35,4),IF(AJ784="d",VLOOKUP(AM784,DownHill!$A$3:$D$29,4),IF(AJ784="f",VLOOKUP(AM784,FlatUnd!$A$2:$D$30,4),IF(AJ784="t",VLOOKUP(AM784,TimeAdd!$A$1:$D$18,4),IF(AJ784="l",VLOOKUP(AM784,SLimit!$A$1:$D$8,4),AP783)))))),AP783)</f>
        <v>80</v>
      </c>
      <c r="AQ784" s="53" t="str">
        <f t="shared" si="1424"/>
        <v>100</v>
      </c>
      <c r="AR784" s="54" t="str">
        <f t="shared" si="1425"/>
        <v>42,0 Km Plate.</v>
      </c>
      <c r="AS784" s="55"/>
      <c r="AT784" s="55"/>
      <c r="AU784" s="56">
        <f>IF(GroupStTimes!$A$8=0,MIN(CB784,CD784,CF784),MIN(BZ784,CB784,CD784,CF784))</f>
        <v>0.60699074074074066</v>
      </c>
      <c r="AV784" s="56">
        <f>IF(GroupStTimes!$A$8=0,MAX(CC784,CE784,CG784),MAX(CA784,CC784,CE784,CG784))</f>
        <v>0.65282407407407395</v>
      </c>
      <c r="AW784" s="57" t="str">
        <f t="shared" si="1426"/>
        <v/>
      </c>
      <c r="AX784" s="58" t="str">
        <f t="shared" si="1427"/>
        <v/>
      </c>
      <c r="AY784" s="58" t="str">
        <f t="shared" si="1428"/>
        <v/>
      </c>
      <c r="AZ784" s="31">
        <f t="shared" si="1429"/>
        <v>279.3</v>
      </c>
      <c r="BA784" s="59">
        <f t="shared" si="1430"/>
        <v>0.61505787037037019</v>
      </c>
      <c r="BB784" s="59">
        <f t="shared" si="1431"/>
        <v>0.62061342592592583</v>
      </c>
      <c r="BC784" s="59">
        <f t="shared" si="1432"/>
        <v>0.60607638888888882</v>
      </c>
      <c r="BD784" s="59">
        <f t="shared" si="1433"/>
        <v>0.6519097222222221</v>
      </c>
      <c r="BE784" s="59">
        <f t="shared" si="1434"/>
        <v>0.63021990740740752</v>
      </c>
      <c r="BF784" s="59">
        <f t="shared" si="1435"/>
        <v>0.64063657407407415</v>
      </c>
      <c r="BG784" s="59">
        <f t="shared" si="1436"/>
        <v>0.64068287037037042</v>
      </c>
      <c r="BH784" s="59">
        <f t="shared" si="1437"/>
        <v>0.63998842592592597</v>
      </c>
      <c r="BI784" s="31">
        <f t="shared" si="1438"/>
        <v>1.3199999999999932</v>
      </c>
      <c r="BJ784" s="61">
        <f t="shared" si="1439"/>
        <v>2.6399999999999865E-2</v>
      </c>
      <c r="BK784" s="61">
        <f t="shared" si="1440"/>
        <v>2.1999999999999888E-2</v>
      </c>
      <c r="BL784" s="61">
        <f t="shared" si="1441"/>
        <v>1.885714285714276E-2</v>
      </c>
      <c r="BM784" s="61">
        <f t="shared" si="1442"/>
        <v>1.6499999999999914E-2</v>
      </c>
      <c r="BN784" s="62">
        <f t="shared" si="1443"/>
        <v>0</v>
      </c>
      <c r="BO784" s="62">
        <f t="shared" si="1444"/>
        <v>1</v>
      </c>
      <c r="BP784" s="62">
        <f t="shared" si="1445"/>
        <v>35</v>
      </c>
      <c r="BQ784" s="62">
        <f t="shared" si="1446"/>
        <v>0</v>
      </c>
      <c r="BR784" s="62">
        <f t="shared" si="1447"/>
        <v>1</v>
      </c>
      <c r="BS784" s="62">
        <f t="shared" si="1448"/>
        <v>19</v>
      </c>
      <c r="BT784" s="62">
        <f t="shared" si="1449"/>
        <v>0</v>
      </c>
      <c r="BU784" s="62">
        <f t="shared" si="1450"/>
        <v>1</v>
      </c>
      <c r="BV784" s="62">
        <f t="shared" si="1451"/>
        <v>8</v>
      </c>
      <c r="BW784" s="62">
        <f t="shared" si="1452"/>
        <v>0</v>
      </c>
      <c r="BX784" s="62">
        <f t="shared" si="1453"/>
        <v>0</v>
      </c>
      <c r="BY784" s="62">
        <f t="shared" si="1454"/>
        <v>59</v>
      </c>
      <c r="BZ784" s="63">
        <f t="shared" si="1455"/>
        <v>0.61615740740740721</v>
      </c>
      <c r="CA784" s="63">
        <f t="shared" si="1456"/>
        <v>0.62171296296296286</v>
      </c>
      <c r="CB784" s="63">
        <f t="shared" si="1457"/>
        <v>0.60699074074074066</v>
      </c>
      <c r="CC784" s="63">
        <f t="shared" si="1458"/>
        <v>0.65282407407407395</v>
      </c>
      <c r="CD784" s="63">
        <f t="shared" si="1459"/>
        <v>0.63100694444444461</v>
      </c>
      <c r="CE784" s="63">
        <f t="shared" si="1460"/>
        <v>0.64142361111111124</v>
      </c>
      <c r="CF784" s="63">
        <f t="shared" si="1461"/>
        <v>0.64136574074074082</v>
      </c>
      <c r="CG784" s="63">
        <f t="shared" si="1462"/>
        <v>0.64067129629629638</v>
      </c>
      <c r="CH784" s="36"/>
      <c r="CI784" s="36"/>
      <c r="CJ784" s="36"/>
      <c r="CK784" s="36"/>
      <c r="CL784" s="60">
        <v>60</v>
      </c>
    </row>
    <row r="785" spans="1:90" ht="26.25" customHeight="1" x14ac:dyDescent="0.25">
      <c r="A785" s="37">
        <v>80</v>
      </c>
      <c r="B785" s="37" t="s">
        <v>154</v>
      </c>
      <c r="E785" s="39"/>
      <c r="F785" s="44"/>
      <c r="G785" s="44">
        <v>281.83999999999997</v>
      </c>
      <c r="H785" s="41">
        <f t="shared" si="1393"/>
        <v>281.62</v>
      </c>
      <c r="I785" s="42">
        <v>281.51</v>
      </c>
      <c r="J785" s="43">
        <f t="shared" si="1386"/>
        <v>-7.8149976910223595E-4</v>
      </c>
      <c r="K785" s="44">
        <f t="shared" si="1387"/>
        <v>-0.21999999999997044</v>
      </c>
      <c r="L785" s="91" t="s">
        <v>1427</v>
      </c>
      <c r="M785" s="127" t="s">
        <v>1232</v>
      </c>
      <c r="N785" s="46">
        <f t="shared" si="1463"/>
        <v>281.72999999999996</v>
      </c>
      <c r="O785" s="46">
        <f t="shared" si="1408"/>
        <v>-0.11000000000000001</v>
      </c>
      <c r="P785" s="44">
        <v>281.83999999999997</v>
      </c>
      <c r="Q785" s="46"/>
      <c r="R785" s="37"/>
      <c r="S785" s="46"/>
      <c r="T785" s="40"/>
      <c r="U785" s="47" t="str">
        <f t="shared" si="1412"/>
        <v/>
      </c>
      <c r="V785" s="47" t="str">
        <f t="shared" si="1413"/>
        <v/>
      </c>
      <c r="W785" s="50"/>
      <c r="X785" s="50"/>
      <c r="Y785" s="50"/>
      <c r="Z785" s="50"/>
      <c r="AA785" s="50"/>
      <c r="AB785" s="50"/>
      <c r="AC785" s="50"/>
      <c r="AD785" s="50"/>
      <c r="AE785" s="51">
        <f t="shared" si="1418"/>
        <v>80</v>
      </c>
      <c r="AF785" s="51" t="str">
        <f t="shared" si="1419"/>
        <v>F</v>
      </c>
      <c r="AG785" s="51" t="str">
        <f t="shared" si="1420"/>
        <v/>
      </c>
      <c r="AH785" s="51" t="str">
        <f t="shared" si="1421"/>
        <v/>
      </c>
      <c r="AI785" s="52">
        <f t="shared" si="1422"/>
        <v>281.62</v>
      </c>
      <c r="AJ785" s="51"/>
      <c r="AK785" s="53"/>
      <c r="AL785" s="52"/>
      <c r="AM785" s="53">
        <f t="shared" si="1423"/>
        <v>50</v>
      </c>
      <c r="AN785" s="53">
        <f>IF(AJ785&lt;&gt;"",IF(AJ785="o",VLOOKUP(AM785,OpenSect!$A$1:$D$11,2),IF(AJ785="u",VLOOKUP(AM785,UpHill!$A$1:$D$35,2),IF(AJ785="d",VLOOKUP(AM785,DownHill!$A$3:$D$29,2),IF(AJ785="f",VLOOKUP(AM785,FlatUnd!$A$2:$D$30,2),IF(AJ785="t",VLOOKUP(AM785,TimeAdd!$A$1:$D$176,2),IF(AJ785="l",VLOOKUP(AM785,SLimit!$A$1:$D$8,2),AN784)))))),AN784)</f>
        <v>60</v>
      </c>
      <c r="AO785" s="53">
        <f>IF(AJ785&lt;&gt;"",IF(AJ785="o",VLOOKUP(AM785,OpenSect!$A$1:$D$11,3),IF(AJ785="u",VLOOKUP(AM785,UpHill!$A$1:$D$35,3),IF(AJ785="d",VLOOKUP(AM785,DownHill!$A$3:$D$29,3),IF(AJ785="f",VLOOKUP(AM785,FlatUnd!$A$2:$D$30,3),IF(AJ785="t",VLOOKUP(AM785,TimeAdd!$A$1:$D$18,3),IF(AJ785="l",VLOOKUP(AM785,SLimit!$A$1:$D$8,3),AO784)))))),AO784)</f>
        <v>70</v>
      </c>
      <c r="AP785" s="53">
        <f>IF(AJ785&lt;&gt;"",IF(AJ785="o",VLOOKUP(AM785,OpenSect!$A$1:$D$11,4),IF(AJ785="u",VLOOKUP(AM785,UpHill!$A$1:$D$35,4),IF(AJ785="d",VLOOKUP(AM785,DownHill!$A$3:$D$29,4),IF(AJ785="f",VLOOKUP(AM785,FlatUnd!$A$2:$D$30,4),IF(AJ785="t",VLOOKUP(AM785,TimeAdd!$A$1:$D$18,4),IF(AJ785="l",VLOOKUP(AM785,SLimit!$A$1:$D$8,4),AP784)))))),AP784)</f>
        <v>80</v>
      </c>
      <c r="AQ785" s="53" t="str">
        <f t="shared" si="1424"/>
        <v>100</v>
      </c>
      <c r="AR785" s="54" t="str">
        <f t="shared" si="1425"/>
        <v>43,0 Km Plate.</v>
      </c>
      <c r="AS785" s="55"/>
      <c r="AT785" s="55"/>
      <c r="AU785" s="56">
        <f>IF(GroupStTimes!$A$8=0,MIN(CB785,CD785,CF785),MIN(BZ785,CB785,CD785,CF785))</f>
        <v>0.60768518518518511</v>
      </c>
      <c r="AV785" s="56">
        <f>IF(GroupStTimes!$A$8=0,MAX(CC785,CE785,CG785),MAX(CA785,CC785,CE785,CG785))</f>
        <v>0.65351851851851839</v>
      </c>
      <c r="AW785" s="57" t="str">
        <f t="shared" si="1426"/>
        <v/>
      </c>
      <c r="AX785" s="58" t="str">
        <f t="shared" si="1427"/>
        <v/>
      </c>
      <c r="AY785" s="58" t="str">
        <f t="shared" si="1428"/>
        <v/>
      </c>
      <c r="AZ785" s="31">
        <f t="shared" si="1429"/>
        <v>279.3</v>
      </c>
      <c r="BA785" s="59">
        <f t="shared" si="1430"/>
        <v>0.61505787037037019</v>
      </c>
      <c r="BB785" s="59">
        <f t="shared" si="1431"/>
        <v>0.62061342592592583</v>
      </c>
      <c r="BC785" s="59">
        <f t="shared" si="1432"/>
        <v>0.60607638888888882</v>
      </c>
      <c r="BD785" s="59">
        <f t="shared" si="1433"/>
        <v>0.6519097222222221</v>
      </c>
      <c r="BE785" s="59">
        <f t="shared" si="1434"/>
        <v>0.63021990740740752</v>
      </c>
      <c r="BF785" s="59">
        <f t="shared" si="1435"/>
        <v>0.64063657407407415</v>
      </c>
      <c r="BG785" s="59">
        <f t="shared" si="1436"/>
        <v>0.64068287037037042</v>
      </c>
      <c r="BH785" s="59">
        <f t="shared" si="1437"/>
        <v>0.63998842592592597</v>
      </c>
      <c r="BI785" s="31">
        <f t="shared" si="1438"/>
        <v>2.3199999999999932</v>
      </c>
      <c r="BJ785" s="61">
        <f t="shared" si="1439"/>
        <v>4.6399999999999865E-2</v>
      </c>
      <c r="BK785" s="61">
        <f t="shared" si="1440"/>
        <v>3.8666666666666551E-2</v>
      </c>
      <c r="BL785" s="61">
        <f t="shared" si="1441"/>
        <v>3.3142857142857043E-2</v>
      </c>
      <c r="BM785" s="61">
        <f t="shared" si="1442"/>
        <v>2.8999999999999915E-2</v>
      </c>
      <c r="BN785" s="62">
        <f t="shared" si="1443"/>
        <v>0</v>
      </c>
      <c r="BO785" s="62">
        <f t="shared" si="1444"/>
        <v>2</v>
      </c>
      <c r="BP785" s="62">
        <f t="shared" si="1445"/>
        <v>47</v>
      </c>
      <c r="BQ785" s="62">
        <f t="shared" si="1446"/>
        <v>0</v>
      </c>
      <c r="BR785" s="62">
        <f t="shared" si="1447"/>
        <v>2</v>
      </c>
      <c r="BS785" s="62">
        <f t="shared" si="1448"/>
        <v>19</v>
      </c>
      <c r="BT785" s="62">
        <f t="shared" si="1449"/>
        <v>0</v>
      </c>
      <c r="BU785" s="62">
        <f t="shared" si="1450"/>
        <v>1</v>
      </c>
      <c r="BV785" s="62">
        <f t="shared" si="1451"/>
        <v>59</v>
      </c>
      <c r="BW785" s="62">
        <f t="shared" si="1452"/>
        <v>0</v>
      </c>
      <c r="BX785" s="62">
        <f t="shared" si="1453"/>
        <v>1</v>
      </c>
      <c r="BY785" s="62">
        <f t="shared" si="1454"/>
        <v>44</v>
      </c>
      <c r="BZ785" s="63">
        <f t="shared" si="1455"/>
        <v>0.61699074074074056</v>
      </c>
      <c r="CA785" s="63">
        <f t="shared" si="1456"/>
        <v>0.62254629629629621</v>
      </c>
      <c r="CB785" s="63">
        <f t="shared" si="1457"/>
        <v>0.60768518518518511</v>
      </c>
      <c r="CC785" s="63">
        <f t="shared" si="1458"/>
        <v>0.65351851851851839</v>
      </c>
      <c r="CD785" s="63">
        <f t="shared" si="1459"/>
        <v>0.63159722222222237</v>
      </c>
      <c r="CE785" s="63">
        <f t="shared" si="1460"/>
        <v>0.64201388888888899</v>
      </c>
      <c r="CF785" s="63">
        <f t="shared" si="1461"/>
        <v>0.64188657407407412</v>
      </c>
      <c r="CG785" s="63">
        <f t="shared" si="1462"/>
        <v>0.64119212962962968</v>
      </c>
      <c r="CH785" s="36"/>
      <c r="CI785" s="36"/>
      <c r="CJ785" s="36"/>
      <c r="CK785" s="36"/>
      <c r="CL785" s="60">
        <v>60</v>
      </c>
    </row>
    <row r="786" spans="1:90" ht="26.25" customHeight="1" x14ac:dyDescent="0.25">
      <c r="A786" s="37">
        <v>80</v>
      </c>
      <c r="B786" s="37"/>
      <c r="E786" s="39"/>
      <c r="F786" s="44"/>
      <c r="G786" s="44">
        <v>282.83999999999997</v>
      </c>
      <c r="H786" s="41">
        <f t="shared" si="1393"/>
        <v>282.62</v>
      </c>
      <c r="I786" s="42">
        <v>282.51</v>
      </c>
      <c r="J786" s="43">
        <f t="shared" si="1386"/>
        <v>-7.7873349615932336E-4</v>
      </c>
      <c r="K786" s="44">
        <f t="shared" si="1387"/>
        <v>-0.21999999999997044</v>
      </c>
      <c r="L786" s="91" t="s">
        <v>1428</v>
      </c>
      <c r="M786" s="127" t="s">
        <v>1232</v>
      </c>
      <c r="N786" s="46">
        <f t="shared" si="1463"/>
        <v>282.72999999999996</v>
      </c>
      <c r="O786" s="46">
        <f t="shared" si="1408"/>
        <v>-0.11000000000000001</v>
      </c>
      <c r="P786" s="44">
        <v>282.83999999999997</v>
      </c>
      <c r="Q786" s="46"/>
      <c r="R786" s="37"/>
      <c r="S786" s="46"/>
      <c r="T786" s="40"/>
      <c r="U786" s="47" t="str">
        <f t="shared" si="1412"/>
        <v/>
      </c>
      <c r="V786" s="47" t="str">
        <f t="shared" si="1413"/>
        <v/>
      </c>
      <c r="W786" s="50"/>
      <c r="X786" s="50"/>
      <c r="Y786" s="50"/>
      <c r="Z786" s="50"/>
      <c r="AA786" s="50"/>
      <c r="AB786" s="50"/>
      <c r="AC786" s="50"/>
      <c r="AD786" s="50"/>
      <c r="AE786" s="51">
        <f t="shared" si="1418"/>
        <v>80</v>
      </c>
      <c r="AF786" s="51" t="str">
        <f t="shared" si="1419"/>
        <v/>
      </c>
      <c r="AG786" s="51" t="str">
        <f t="shared" si="1420"/>
        <v/>
      </c>
      <c r="AH786" s="51" t="str">
        <f t="shared" si="1421"/>
        <v/>
      </c>
      <c r="AI786" s="52">
        <f t="shared" si="1422"/>
        <v>282.62</v>
      </c>
      <c r="AJ786" s="51"/>
      <c r="AK786" s="53"/>
      <c r="AL786" s="52"/>
      <c r="AM786" s="53">
        <f t="shared" si="1423"/>
        <v>50</v>
      </c>
      <c r="AN786" s="53">
        <f>IF(AJ786&lt;&gt;"",IF(AJ786="o",VLOOKUP(AM786,OpenSect!$A$1:$D$11,2),IF(AJ786="u",VLOOKUP(AM786,UpHill!$A$1:$D$35,2),IF(AJ786="d",VLOOKUP(AM786,DownHill!$A$3:$D$29,2),IF(AJ786="f",VLOOKUP(AM786,FlatUnd!$A$2:$D$30,2),IF(AJ786="t",VLOOKUP(AM786,TimeAdd!$A$1:$D$176,2),IF(AJ786="l",VLOOKUP(AM786,SLimit!$A$1:$D$8,2),AN785)))))),AN785)</f>
        <v>60</v>
      </c>
      <c r="AO786" s="53">
        <f>IF(AJ786&lt;&gt;"",IF(AJ786="o",VLOOKUP(AM786,OpenSect!$A$1:$D$11,3),IF(AJ786="u",VLOOKUP(AM786,UpHill!$A$1:$D$35,3),IF(AJ786="d",VLOOKUP(AM786,DownHill!$A$3:$D$29,3),IF(AJ786="f",VLOOKUP(AM786,FlatUnd!$A$2:$D$30,3),IF(AJ786="t",VLOOKUP(AM786,TimeAdd!$A$1:$D$18,3),IF(AJ786="l",VLOOKUP(AM786,SLimit!$A$1:$D$8,3),AO785)))))),AO785)</f>
        <v>70</v>
      </c>
      <c r="AP786" s="53">
        <f>IF(AJ786&lt;&gt;"",IF(AJ786="o",VLOOKUP(AM786,OpenSect!$A$1:$D$11,4),IF(AJ786="u",VLOOKUP(AM786,UpHill!$A$1:$D$35,4),IF(AJ786="d",VLOOKUP(AM786,DownHill!$A$3:$D$29,4),IF(AJ786="f",VLOOKUP(AM786,FlatUnd!$A$2:$D$30,4),IF(AJ786="t",VLOOKUP(AM786,TimeAdd!$A$1:$D$18,4),IF(AJ786="l",VLOOKUP(AM786,SLimit!$A$1:$D$8,4),AP785)))))),AP785)</f>
        <v>80</v>
      </c>
      <c r="AQ786" s="53" t="str">
        <f t="shared" si="1424"/>
        <v>100</v>
      </c>
      <c r="AR786" s="54" t="str">
        <f t="shared" si="1425"/>
        <v>44,0 Km Plate.</v>
      </c>
      <c r="AS786" s="55"/>
      <c r="AT786" s="55"/>
      <c r="AU786" s="56">
        <f>IF(GroupStTimes!$A$8=0,MIN(CB786,CD786,CF786),MIN(BZ786,CB786,CD786,CF786))</f>
        <v>0.60837962962962955</v>
      </c>
      <c r="AV786" s="56">
        <f>IF(GroupStTimes!$A$8=0,MAX(CC786,CE786,CG786),MAX(CA786,CC786,CE786,CG786))</f>
        <v>0.65421296296296283</v>
      </c>
      <c r="AW786" s="57" t="str">
        <f t="shared" si="1426"/>
        <v/>
      </c>
      <c r="AX786" s="58" t="str">
        <f t="shared" si="1427"/>
        <v/>
      </c>
      <c r="AY786" s="58" t="str">
        <f t="shared" si="1428"/>
        <v/>
      </c>
      <c r="AZ786" s="31">
        <f t="shared" si="1429"/>
        <v>279.3</v>
      </c>
      <c r="BA786" s="59">
        <f t="shared" si="1430"/>
        <v>0.61505787037037019</v>
      </c>
      <c r="BB786" s="59">
        <f t="shared" si="1431"/>
        <v>0.62061342592592583</v>
      </c>
      <c r="BC786" s="59">
        <f t="shared" si="1432"/>
        <v>0.60607638888888882</v>
      </c>
      <c r="BD786" s="59">
        <f t="shared" si="1433"/>
        <v>0.6519097222222221</v>
      </c>
      <c r="BE786" s="59">
        <f t="shared" si="1434"/>
        <v>0.63021990740740752</v>
      </c>
      <c r="BF786" s="59">
        <f t="shared" si="1435"/>
        <v>0.64063657407407415</v>
      </c>
      <c r="BG786" s="59">
        <f t="shared" si="1436"/>
        <v>0.64068287037037042</v>
      </c>
      <c r="BH786" s="59">
        <f t="shared" si="1437"/>
        <v>0.63998842592592597</v>
      </c>
      <c r="BI786" s="31">
        <f t="shared" si="1438"/>
        <v>3.3199999999999932</v>
      </c>
      <c r="BJ786" s="61">
        <f t="shared" si="1439"/>
        <v>6.6399999999999862E-2</v>
      </c>
      <c r="BK786" s="61">
        <f t="shared" si="1440"/>
        <v>5.5333333333333221E-2</v>
      </c>
      <c r="BL786" s="61">
        <f t="shared" si="1441"/>
        <v>4.7428571428571334E-2</v>
      </c>
      <c r="BM786" s="61">
        <f t="shared" si="1442"/>
        <v>4.1499999999999912E-2</v>
      </c>
      <c r="BN786" s="62">
        <f t="shared" si="1443"/>
        <v>0</v>
      </c>
      <c r="BO786" s="62">
        <f t="shared" si="1444"/>
        <v>3</v>
      </c>
      <c r="BP786" s="62">
        <f t="shared" si="1445"/>
        <v>59</v>
      </c>
      <c r="BQ786" s="62">
        <f t="shared" si="1446"/>
        <v>0</v>
      </c>
      <c r="BR786" s="62">
        <f t="shared" si="1447"/>
        <v>3</v>
      </c>
      <c r="BS786" s="62">
        <f t="shared" si="1448"/>
        <v>19</v>
      </c>
      <c r="BT786" s="62">
        <f t="shared" si="1449"/>
        <v>0</v>
      </c>
      <c r="BU786" s="62">
        <f t="shared" si="1450"/>
        <v>2</v>
      </c>
      <c r="BV786" s="62">
        <f t="shared" si="1451"/>
        <v>51</v>
      </c>
      <c r="BW786" s="62">
        <f t="shared" si="1452"/>
        <v>0</v>
      </c>
      <c r="BX786" s="62">
        <f t="shared" si="1453"/>
        <v>2</v>
      </c>
      <c r="BY786" s="62">
        <f t="shared" si="1454"/>
        <v>29</v>
      </c>
      <c r="BZ786" s="63">
        <f t="shared" si="1455"/>
        <v>0.61782407407407391</v>
      </c>
      <c r="CA786" s="63">
        <f t="shared" si="1456"/>
        <v>0.62337962962962956</v>
      </c>
      <c r="CB786" s="63">
        <f t="shared" si="1457"/>
        <v>0.60837962962962955</v>
      </c>
      <c r="CC786" s="63">
        <f t="shared" si="1458"/>
        <v>0.65421296296296283</v>
      </c>
      <c r="CD786" s="63">
        <f t="shared" si="1459"/>
        <v>0.63219907407407416</v>
      </c>
      <c r="CE786" s="63">
        <f t="shared" si="1460"/>
        <v>0.64261574074074079</v>
      </c>
      <c r="CF786" s="63">
        <f t="shared" si="1461"/>
        <v>0.64240740740740743</v>
      </c>
      <c r="CG786" s="63">
        <f t="shared" si="1462"/>
        <v>0.64171296296296299</v>
      </c>
      <c r="CH786" s="36"/>
      <c r="CI786" s="36"/>
      <c r="CJ786" s="36"/>
      <c r="CK786" s="36"/>
      <c r="CL786" s="60">
        <v>60</v>
      </c>
    </row>
    <row r="787" spans="1:90" ht="26.25" customHeight="1" x14ac:dyDescent="0.25">
      <c r="A787" s="37">
        <v>80</v>
      </c>
      <c r="B787" s="37"/>
      <c r="E787" s="39"/>
      <c r="F787" s="44"/>
      <c r="G787" s="44">
        <v>283.77999999999997</v>
      </c>
      <c r="H787" s="41">
        <f t="shared" si="1393"/>
        <v>283.56</v>
      </c>
      <c r="I787" s="42">
        <v>283.45</v>
      </c>
      <c r="J787" s="43">
        <f t="shared" si="1386"/>
        <v>-7.7615099664833458E-4</v>
      </c>
      <c r="K787" s="44">
        <f t="shared" si="1387"/>
        <v>-0.21999999999997044</v>
      </c>
      <c r="L787" s="91" t="s">
        <v>1151</v>
      </c>
      <c r="M787" s="127" t="s">
        <v>1232</v>
      </c>
      <c r="N787" s="46">
        <f t="shared" si="1463"/>
        <v>283.66999999999996</v>
      </c>
      <c r="O787" s="46">
        <f t="shared" si="1408"/>
        <v>-0.11000000000000001</v>
      </c>
      <c r="P787" s="44">
        <v>283.77999999999997</v>
      </c>
      <c r="Q787" s="46"/>
      <c r="R787" s="37"/>
      <c r="S787" s="46"/>
      <c r="T787" s="40"/>
      <c r="U787" s="47" t="str">
        <f t="shared" si="1412"/>
        <v/>
      </c>
      <c r="V787" s="47" t="str">
        <f t="shared" si="1413"/>
        <v/>
      </c>
      <c r="W787" s="50"/>
      <c r="X787" s="50"/>
      <c r="Y787" s="50"/>
      <c r="Z787" s="50"/>
      <c r="AA787" s="50"/>
      <c r="AB787" s="50"/>
      <c r="AC787" s="50"/>
      <c r="AD787" s="50"/>
      <c r="AE787" s="51">
        <f t="shared" si="1418"/>
        <v>80</v>
      </c>
      <c r="AF787" s="51" t="str">
        <f t="shared" si="1419"/>
        <v/>
      </c>
      <c r="AG787" s="51" t="str">
        <f t="shared" si="1420"/>
        <v/>
      </c>
      <c r="AH787" s="51" t="str">
        <f t="shared" si="1421"/>
        <v/>
      </c>
      <c r="AI787" s="52">
        <f t="shared" si="1422"/>
        <v>283.56</v>
      </c>
      <c r="AJ787" s="51"/>
      <c r="AK787" s="53"/>
      <c r="AL787" s="52"/>
      <c r="AM787" s="53">
        <f t="shared" si="1423"/>
        <v>50</v>
      </c>
      <c r="AN787" s="53">
        <f>IF(AJ787&lt;&gt;"",IF(AJ787="o",VLOOKUP(AM787,OpenSect!$A$1:$D$11,2),IF(AJ787="u",VLOOKUP(AM787,UpHill!$A$1:$D$35,2),IF(AJ787="d",VLOOKUP(AM787,DownHill!$A$3:$D$29,2),IF(AJ787="f",VLOOKUP(AM787,FlatUnd!$A$2:$D$30,2),IF(AJ787="t",VLOOKUP(AM787,TimeAdd!$A$1:$D$176,2),IF(AJ787="l",VLOOKUP(AM787,SLimit!$A$1:$D$8,2),AN786)))))),AN786)</f>
        <v>60</v>
      </c>
      <c r="AO787" s="53">
        <f>IF(AJ787&lt;&gt;"",IF(AJ787="o",VLOOKUP(AM787,OpenSect!$A$1:$D$11,3),IF(AJ787="u",VLOOKUP(AM787,UpHill!$A$1:$D$35,3),IF(AJ787="d",VLOOKUP(AM787,DownHill!$A$3:$D$29,3),IF(AJ787="f",VLOOKUP(AM787,FlatUnd!$A$2:$D$30,3),IF(AJ787="t",VLOOKUP(AM787,TimeAdd!$A$1:$D$18,3),IF(AJ787="l",VLOOKUP(AM787,SLimit!$A$1:$D$8,3),AO786)))))),AO786)</f>
        <v>70</v>
      </c>
      <c r="AP787" s="53">
        <f>IF(AJ787&lt;&gt;"",IF(AJ787="o",VLOOKUP(AM787,OpenSect!$A$1:$D$11,4),IF(AJ787="u",VLOOKUP(AM787,UpHill!$A$1:$D$35,4),IF(AJ787="d",VLOOKUP(AM787,DownHill!$A$3:$D$29,4),IF(AJ787="f",VLOOKUP(AM787,FlatUnd!$A$2:$D$30,4),IF(AJ787="t",VLOOKUP(AM787,TimeAdd!$A$1:$D$18,4),IF(AJ787="l",VLOOKUP(AM787,SLimit!$A$1:$D$8,4),AP786)))))),AP786)</f>
        <v>80</v>
      </c>
      <c r="AQ787" s="53" t="str">
        <f t="shared" si="1424"/>
        <v>100</v>
      </c>
      <c r="AR787" s="54" t="str">
        <f t="shared" si="1425"/>
        <v xml:space="preserve">Bridge. </v>
      </c>
      <c r="AS787" s="55"/>
      <c r="AT787" s="55"/>
      <c r="AU787" s="56">
        <f>IF(GroupStTimes!$A$8=0,MIN(CB787,CD787,CF787),MIN(BZ787,CB787,CD787,CF787))</f>
        <v>0.60903935185185176</v>
      </c>
      <c r="AV787" s="56">
        <f>IF(GroupStTimes!$A$8=0,MAX(CC787,CE787,CG787),MAX(CA787,CC787,CE787,CG787))</f>
        <v>0.65487268518518504</v>
      </c>
      <c r="AW787" s="57" t="str">
        <f t="shared" si="1426"/>
        <v/>
      </c>
      <c r="AX787" s="58" t="str">
        <f t="shared" si="1427"/>
        <v/>
      </c>
      <c r="AY787" s="58" t="str">
        <f t="shared" si="1428"/>
        <v/>
      </c>
      <c r="AZ787" s="31">
        <f t="shared" si="1429"/>
        <v>279.3</v>
      </c>
      <c r="BA787" s="59">
        <f t="shared" si="1430"/>
        <v>0.61505787037037019</v>
      </c>
      <c r="BB787" s="59">
        <f t="shared" si="1431"/>
        <v>0.62061342592592583</v>
      </c>
      <c r="BC787" s="59">
        <f t="shared" si="1432"/>
        <v>0.60607638888888882</v>
      </c>
      <c r="BD787" s="59">
        <f t="shared" si="1433"/>
        <v>0.6519097222222221</v>
      </c>
      <c r="BE787" s="59">
        <f t="shared" si="1434"/>
        <v>0.63021990740740752</v>
      </c>
      <c r="BF787" s="59">
        <f t="shared" si="1435"/>
        <v>0.64063657407407415</v>
      </c>
      <c r="BG787" s="59">
        <f t="shared" si="1436"/>
        <v>0.64068287037037042</v>
      </c>
      <c r="BH787" s="59">
        <f t="shared" si="1437"/>
        <v>0.63998842592592597</v>
      </c>
      <c r="BI787" s="31">
        <f t="shared" si="1438"/>
        <v>4.2599999999999909</v>
      </c>
      <c r="BJ787" s="61">
        <f t="shared" si="1439"/>
        <v>8.5199999999999818E-2</v>
      </c>
      <c r="BK787" s="61">
        <f t="shared" si="1440"/>
        <v>7.0999999999999855E-2</v>
      </c>
      <c r="BL787" s="61">
        <f t="shared" si="1441"/>
        <v>6.0857142857142728E-2</v>
      </c>
      <c r="BM787" s="61">
        <f t="shared" si="1442"/>
        <v>5.3249999999999888E-2</v>
      </c>
      <c r="BN787" s="62">
        <f t="shared" si="1443"/>
        <v>0</v>
      </c>
      <c r="BO787" s="62">
        <f t="shared" si="1444"/>
        <v>5</v>
      </c>
      <c r="BP787" s="62">
        <f t="shared" si="1445"/>
        <v>7</v>
      </c>
      <c r="BQ787" s="62">
        <f t="shared" si="1446"/>
        <v>0</v>
      </c>
      <c r="BR787" s="62">
        <f t="shared" si="1447"/>
        <v>4</v>
      </c>
      <c r="BS787" s="62">
        <f t="shared" si="1448"/>
        <v>16</v>
      </c>
      <c r="BT787" s="62">
        <f t="shared" si="1449"/>
        <v>0</v>
      </c>
      <c r="BU787" s="62">
        <f t="shared" si="1450"/>
        <v>3</v>
      </c>
      <c r="BV787" s="62">
        <f t="shared" si="1451"/>
        <v>39</v>
      </c>
      <c r="BW787" s="62">
        <f t="shared" si="1452"/>
        <v>0</v>
      </c>
      <c r="BX787" s="62">
        <f t="shared" si="1453"/>
        <v>3</v>
      </c>
      <c r="BY787" s="62">
        <f t="shared" si="1454"/>
        <v>12</v>
      </c>
      <c r="BZ787" s="63">
        <f t="shared" si="1455"/>
        <v>0.61861111111111089</v>
      </c>
      <c r="CA787" s="63">
        <f t="shared" si="1456"/>
        <v>0.62416666666666654</v>
      </c>
      <c r="CB787" s="63">
        <f t="shared" si="1457"/>
        <v>0.60903935185185176</v>
      </c>
      <c r="CC787" s="63">
        <f t="shared" si="1458"/>
        <v>0.65487268518518504</v>
      </c>
      <c r="CD787" s="63">
        <f t="shared" si="1459"/>
        <v>0.63275462962962969</v>
      </c>
      <c r="CE787" s="63">
        <f t="shared" si="1460"/>
        <v>0.64317129629629632</v>
      </c>
      <c r="CF787" s="63">
        <f t="shared" si="1461"/>
        <v>0.64290509259259265</v>
      </c>
      <c r="CG787" s="63">
        <f t="shared" si="1462"/>
        <v>0.64221064814814821</v>
      </c>
      <c r="CH787" s="36"/>
      <c r="CI787" s="36"/>
      <c r="CJ787" s="36"/>
      <c r="CK787" s="36"/>
      <c r="CL787" s="60">
        <v>60</v>
      </c>
    </row>
    <row r="788" spans="1:90" ht="27" customHeight="1" x14ac:dyDescent="0.25">
      <c r="A788" s="37">
        <v>80</v>
      </c>
      <c r="B788" s="37"/>
      <c r="E788" s="39"/>
      <c r="F788" s="44"/>
      <c r="G788" s="44">
        <v>283.86</v>
      </c>
      <c r="H788" s="41">
        <f t="shared" si="1393"/>
        <v>283.64</v>
      </c>
      <c r="I788" s="42">
        <v>283.53000000000003</v>
      </c>
      <c r="J788" s="43">
        <f t="shared" si="1386"/>
        <v>-7.7593200014097427E-4</v>
      </c>
      <c r="K788" s="44">
        <f t="shared" si="1387"/>
        <v>-0.21999999999997044</v>
      </c>
      <c r="L788" s="91" t="s">
        <v>1429</v>
      </c>
      <c r="M788" s="127" t="s">
        <v>1232</v>
      </c>
      <c r="N788" s="46">
        <f t="shared" si="1463"/>
        <v>283.75</v>
      </c>
      <c r="O788" s="46">
        <f t="shared" si="1408"/>
        <v>-0.11000000000000001</v>
      </c>
      <c r="P788" s="44">
        <v>283.86</v>
      </c>
      <c r="Q788" s="46"/>
      <c r="R788" s="37"/>
      <c r="S788" s="46"/>
      <c r="T788" s="40"/>
      <c r="U788" s="47" t="str">
        <f t="shared" si="1412"/>
        <v/>
      </c>
      <c r="V788" s="47" t="str">
        <f t="shared" si="1413"/>
        <v/>
      </c>
      <c r="W788" s="50"/>
      <c r="X788" s="50"/>
      <c r="Y788" s="50"/>
      <c r="Z788" s="50"/>
      <c r="AA788" s="50"/>
      <c r="AB788" s="50"/>
      <c r="AC788" s="50"/>
      <c r="AD788" s="50"/>
      <c r="AE788" s="51">
        <f t="shared" si="1418"/>
        <v>80</v>
      </c>
      <c r="AF788" s="51" t="str">
        <f t="shared" si="1419"/>
        <v/>
      </c>
      <c r="AG788" s="51" t="str">
        <f t="shared" si="1420"/>
        <v/>
      </c>
      <c r="AH788" s="51" t="str">
        <f t="shared" si="1421"/>
        <v/>
      </c>
      <c r="AI788" s="52">
        <f t="shared" si="1422"/>
        <v>283.64</v>
      </c>
      <c r="AJ788" s="51"/>
      <c r="AK788" s="53"/>
      <c r="AL788" s="52"/>
      <c r="AM788" s="53">
        <f t="shared" si="1423"/>
        <v>50</v>
      </c>
      <c r="AN788" s="53">
        <f>IF(AJ788&lt;&gt;"",IF(AJ788="o",VLOOKUP(AM788,OpenSect!$A$1:$D$11,2),IF(AJ788="u",VLOOKUP(AM788,UpHill!$A$1:$D$35,2),IF(AJ788="d",VLOOKUP(AM788,DownHill!$A$3:$D$29,2),IF(AJ788="f",VLOOKUP(AM788,FlatUnd!$A$2:$D$30,2),IF(AJ788="t",VLOOKUP(AM788,TimeAdd!$A$1:$D$176,2),IF(AJ788="l",VLOOKUP(AM788,SLimit!$A$1:$D$8,2),AN787)))))),AN787)</f>
        <v>60</v>
      </c>
      <c r="AO788" s="53">
        <f>IF(AJ788&lt;&gt;"",IF(AJ788="o",VLOOKUP(AM788,OpenSect!$A$1:$D$11,3),IF(AJ788="u",VLOOKUP(AM788,UpHill!$A$1:$D$35,3),IF(AJ788="d",VLOOKUP(AM788,DownHill!$A$3:$D$29,3),IF(AJ788="f",VLOOKUP(AM788,FlatUnd!$A$2:$D$30,3),IF(AJ788="t",VLOOKUP(AM788,TimeAdd!$A$1:$D$18,3),IF(AJ788="l",VLOOKUP(AM788,SLimit!$A$1:$D$8,3),AO787)))))),AO787)</f>
        <v>70</v>
      </c>
      <c r="AP788" s="53">
        <f>IF(AJ788&lt;&gt;"",IF(AJ788="o",VLOOKUP(AM788,OpenSect!$A$1:$D$11,4),IF(AJ788="u",VLOOKUP(AM788,UpHill!$A$1:$D$35,4),IF(AJ788="d",VLOOKUP(AM788,DownHill!$A$3:$D$29,4),IF(AJ788="f",VLOOKUP(AM788,FlatUnd!$A$2:$D$30,4),IF(AJ788="t",VLOOKUP(AM788,TimeAdd!$A$1:$D$18,4),IF(AJ788="l",VLOOKUP(AM788,SLimit!$A$1:$D$8,4),AP787)))))),AP787)</f>
        <v>80</v>
      </c>
      <c r="AQ788" s="53" t="str">
        <f t="shared" si="1424"/>
        <v>100</v>
      </c>
      <c r="AR788" s="54" t="str">
        <f t="shared" si="1425"/>
        <v>Balbrogie Accomadation ,Resturant. { Right}</v>
      </c>
      <c r="AS788" s="55"/>
      <c r="AT788" s="55"/>
      <c r="AU788" s="56">
        <f>IF(GroupStTimes!$A$8=0,MIN(CB788,CD788,CF788),MIN(BZ788,CB788,CD788,CF788))</f>
        <v>0.60908564814814803</v>
      </c>
      <c r="AV788" s="56">
        <f>IF(GroupStTimes!$A$8=0,MAX(CC788,CE788,CG788),MAX(CA788,CC788,CE788,CG788))</f>
        <v>0.65491898148148131</v>
      </c>
      <c r="AW788" s="57" t="str">
        <f t="shared" si="1426"/>
        <v/>
      </c>
      <c r="AX788" s="58" t="str">
        <f t="shared" si="1427"/>
        <v/>
      </c>
      <c r="AY788" s="58" t="str">
        <f t="shared" si="1428"/>
        <v/>
      </c>
      <c r="AZ788" s="31">
        <f t="shared" si="1429"/>
        <v>279.3</v>
      </c>
      <c r="BA788" s="59">
        <f t="shared" si="1430"/>
        <v>0.61505787037037019</v>
      </c>
      <c r="BB788" s="59">
        <f t="shared" si="1431"/>
        <v>0.62061342592592583</v>
      </c>
      <c r="BC788" s="59">
        <f t="shared" si="1432"/>
        <v>0.60607638888888882</v>
      </c>
      <c r="BD788" s="59">
        <f t="shared" si="1433"/>
        <v>0.6519097222222221</v>
      </c>
      <c r="BE788" s="59">
        <f t="shared" si="1434"/>
        <v>0.63021990740740752</v>
      </c>
      <c r="BF788" s="59">
        <f t="shared" si="1435"/>
        <v>0.64063657407407415</v>
      </c>
      <c r="BG788" s="59">
        <f t="shared" si="1436"/>
        <v>0.64068287037037042</v>
      </c>
      <c r="BH788" s="59">
        <f t="shared" si="1437"/>
        <v>0.63998842592592597</v>
      </c>
      <c r="BI788" s="31">
        <f t="shared" si="1438"/>
        <v>4.339999999999975</v>
      </c>
      <c r="BJ788" s="61">
        <f t="shared" si="1439"/>
        <v>8.6799999999999503E-2</v>
      </c>
      <c r="BK788" s="61">
        <f t="shared" si="1440"/>
        <v>7.2333333333332916E-2</v>
      </c>
      <c r="BL788" s="61">
        <f t="shared" si="1441"/>
        <v>6.1999999999999646E-2</v>
      </c>
      <c r="BM788" s="61">
        <f t="shared" si="1442"/>
        <v>5.4249999999999687E-2</v>
      </c>
      <c r="BN788" s="62">
        <f t="shared" si="1443"/>
        <v>0</v>
      </c>
      <c r="BO788" s="62">
        <f t="shared" si="1444"/>
        <v>5</v>
      </c>
      <c r="BP788" s="62">
        <f t="shared" si="1445"/>
        <v>12</v>
      </c>
      <c r="BQ788" s="62">
        <f t="shared" si="1446"/>
        <v>0</v>
      </c>
      <c r="BR788" s="62">
        <f t="shared" si="1447"/>
        <v>4</v>
      </c>
      <c r="BS788" s="62">
        <f t="shared" si="1448"/>
        <v>20</v>
      </c>
      <c r="BT788" s="62">
        <f t="shared" si="1449"/>
        <v>0</v>
      </c>
      <c r="BU788" s="62">
        <f t="shared" si="1450"/>
        <v>3</v>
      </c>
      <c r="BV788" s="62">
        <f t="shared" si="1451"/>
        <v>43</v>
      </c>
      <c r="BW788" s="62">
        <f t="shared" si="1452"/>
        <v>0</v>
      </c>
      <c r="BX788" s="62">
        <f t="shared" si="1453"/>
        <v>3</v>
      </c>
      <c r="BY788" s="62">
        <f t="shared" si="1454"/>
        <v>15</v>
      </c>
      <c r="BZ788" s="63">
        <f t="shared" si="1455"/>
        <v>0.61866898148148131</v>
      </c>
      <c r="CA788" s="63">
        <f t="shared" si="1456"/>
        <v>0.62422453703703695</v>
      </c>
      <c r="CB788" s="63">
        <f t="shared" si="1457"/>
        <v>0.60908564814814803</v>
      </c>
      <c r="CC788" s="63">
        <f t="shared" si="1458"/>
        <v>0.65491898148148131</v>
      </c>
      <c r="CD788" s="63">
        <f t="shared" si="1459"/>
        <v>0.63280092592592607</v>
      </c>
      <c r="CE788" s="63">
        <f t="shared" si="1460"/>
        <v>0.6432175925925927</v>
      </c>
      <c r="CF788" s="63">
        <f t="shared" si="1461"/>
        <v>0.64293981481481488</v>
      </c>
      <c r="CG788" s="63">
        <f t="shared" si="1462"/>
        <v>0.64224537037037044</v>
      </c>
      <c r="CH788" s="36"/>
      <c r="CI788" s="36"/>
      <c r="CJ788" s="36"/>
      <c r="CK788" s="36"/>
      <c r="CL788" s="60">
        <v>60</v>
      </c>
    </row>
    <row r="789" spans="1:90" ht="40.5" x14ac:dyDescent="0.25">
      <c r="A789" s="37">
        <v>80</v>
      </c>
      <c r="B789" s="37"/>
      <c r="E789" s="39"/>
      <c r="F789" s="44"/>
      <c r="G789" s="44">
        <v>284.06</v>
      </c>
      <c r="H789" s="41">
        <f t="shared" si="1393"/>
        <v>283.83999999999997</v>
      </c>
      <c r="I789" s="42">
        <v>283.73</v>
      </c>
      <c r="J789" s="43">
        <f t="shared" ref="J789:J853" si="1464">IF(N789="","",IF((I789-$I$4)=0,0,((I789-$I$4-(N789-$N$4))/(I789-$I$4))))</f>
        <v>-7.7538504916635682E-4</v>
      </c>
      <c r="K789" s="44">
        <f t="shared" ref="K789:K853" si="1465">(I789-$I$5)-(N789-$N$5)</f>
        <v>-0.21999999999997044</v>
      </c>
      <c r="L789" s="91" t="s">
        <v>1430</v>
      </c>
      <c r="M789" s="127" t="s">
        <v>1232</v>
      </c>
      <c r="N789" s="46">
        <f t="shared" si="1463"/>
        <v>283.95</v>
      </c>
      <c r="O789" s="46">
        <f t="shared" si="1408"/>
        <v>-0.11000000000000001</v>
      </c>
      <c r="P789" s="44">
        <v>284.06</v>
      </c>
      <c r="Q789" s="46"/>
      <c r="R789" s="37"/>
      <c r="S789" s="46"/>
      <c r="T789" s="40"/>
      <c r="U789" s="47" t="str">
        <f t="shared" si="1412"/>
        <v/>
      </c>
      <c r="V789" s="47" t="str">
        <f t="shared" si="1413"/>
        <v/>
      </c>
      <c r="W789" s="50"/>
      <c r="X789" s="50"/>
      <c r="Y789" s="50"/>
      <c r="Z789" s="50"/>
      <c r="AA789" s="50"/>
      <c r="AB789" s="50"/>
      <c r="AC789" s="50"/>
      <c r="AD789" s="50"/>
      <c r="AE789" s="51">
        <f t="shared" si="1418"/>
        <v>80</v>
      </c>
      <c r="AF789" s="51" t="str">
        <f t="shared" si="1419"/>
        <v/>
      </c>
      <c r="AG789" s="51" t="str">
        <f t="shared" si="1420"/>
        <v/>
      </c>
      <c r="AH789" s="51" t="str">
        <f t="shared" si="1421"/>
        <v/>
      </c>
      <c r="AI789" s="52">
        <f t="shared" si="1422"/>
        <v>283.83999999999997</v>
      </c>
      <c r="AJ789" s="51"/>
      <c r="AK789" s="53"/>
      <c r="AL789" s="52"/>
      <c r="AM789" s="53">
        <f t="shared" si="1423"/>
        <v>50</v>
      </c>
      <c r="AN789" s="53">
        <f>IF(AJ789&lt;&gt;"",IF(AJ789="o",VLOOKUP(AM789,OpenSect!$A$1:$D$11,2),IF(AJ789="u",VLOOKUP(AM789,UpHill!$A$1:$D$35,2),IF(AJ789="d",VLOOKUP(AM789,DownHill!$A$3:$D$29,2),IF(AJ789="f",VLOOKUP(AM789,FlatUnd!$A$2:$D$30,2),IF(AJ789="t",VLOOKUP(AM789,TimeAdd!$A$1:$D$176,2),IF(AJ789="l",VLOOKUP(AM789,SLimit!$A$1:$D$8,2),AN788)))))),AN788)</f>
        <v>60</v>
      </c>
      <c r="AO789" s="53">
        <f>IF(AJ789&lt;&gt;"",IF(AJ789="o",VLOOKUP(AM789,OpenSect!$A$1:$D$11,3),IF(AJ789="u",VLOOKUP(AM789,UpHill!$A$1:$D$35,3),IF(AJ789="d",VLOOKUP(AM789,DownHill!$A$3:$D$29,3),IF(AJ789="f",VLOOKUP(AM789,FlatUnd!$A$2:$D$30,3),IF(AJ789="t",VLOOKUP(AM789,TimeAdd!$A$1:$D$18,3),IF(AJ789="l",VLOOKUP(AM789,SLimit!$A$1:$D$8,3),AO788)))))),AO788)</f>
        <v>70</v>
      </c>
      <c r="AP789" s="53">
        <f>IF(AJ789&lt;&gt;"",IF(AJ789="o",VLOOKUP(AM789,OpenSect!$A$1:$D$11,4),IF(AJ789="u",VLOOKUP(AM789,UpHill!$A$1:$D$35,4),IF(AJ789="d",VLOOKUP(AM789,DownHill!$A$3:$D$29,4),IF(AJ789="f",VLOOKUP(AM789,FlatUnd!$A$2:$D$30,4),IF(AJ789="t",VLOOKUP(AM789,TimeAdd!$A$1:$D$18,4),IF(AJ789="l",VLOOKUP(AM789,SLimit!$A$1:$D$8,4),AP788)))))),AP788)</f>
        <v>80</v>
      </c>
      <c r="AQ789" s="53" t="str">
        <f t="shared" si="1424"/>
        <v>100</v>
      </c>
      <c r="AR789" s="54" t="str">
        <f t="shared" si="1425"/>
        <v>N11 Newcastle {Straight} / Wasbank { Right}/{Left} Collings Pass.</v>
      </c>
      <c r="AS789" s="55"/>
      <c r="AT789" s="55"/>
      <c r="AU789" s="56">
        <f>IF(GroupStTimes!$A$8=0,MIN(CB789,CD789,CF789),MIN(BZ789,CB789,CD789,CF789))</f>
        <v>0.60922453703703694</v>
      </c>
      <c r="AV789" s="56">
        <f>IF(GroupStTimes!$A$8=0,MAX(CC789,CE789,CG789),MAX(CA789,CC789,CE789,CG789))</f>
        <v>0.65505787037037022</v>
      </c>
      <c r="AW789" s="57" t="str">
        <f t="shared" si="1426"/>
        <v/>
      </c>
      <c r="AX789" s="58" t="str">
        <f t="shared" si="1427"/>
        <v/>
      </c>
      <c r="AY789" s="58" t="str">
        <f t="shared" si="1428"/>
        <v/>
      </c>
      <c r="AZ789" s="31">
        <f t="shared" si="1429"/>
        <v>279.3</v>
      </c>
      <c r="BA789" s="59">
        <f t="shared" si="1430"/>
        <v>0.61505787037037019</v>
      </c>
      <c r="BB789" s="59">
        <f t="shared" si="1431"/>
        <v>0.62061342592592583</v>
      </c>
      <c r="BC789" s="59">
        <f t="shared" si="1432"/>
        <v>0.60607638888888882</v>
      </c>
      <c r="BD789" s="59">
        <f t="shared" si="1433"/>
        <v>0.6519097222222221</v>
      </c>
      <c r="BE789" s="59">
        <f t="shared" si="1434"/>
        <v>0.63021990740740752</v>
      </c>
      <c r="BF789" s="59">
        <f t="shared" si="1435"/>
        <v>0.64063657407407415</v>
      </c>
      <c r="BG789" s="59">
        <f t="shared" si="1436"/>
        <v>0.64068287037037042</v>
      </c>
      <c r="BH789" s="59">
        <f t="shared" si="1437"/>
        <v>0.63998842592592597</v>
      </c>
      <c r="BI789" s="31">
        <f t="shared" si="1438"/>
        <v>4.5399999999999636</v>
      </c>
      <c r="BJ789" s="61">
        <f t="shared" si="1439"/>
        <v>9.079999999999927E-2</v>
      </c>
      <c r="BK789" s="61">
        <f t="shared" si="1440"/>
        <v>7.5666666666666063E-2</v>
      </c>
      <c r="BL789" s="61">
        <f t="shared" si="1441"/>
        <v>6.4857142857142336E-2</v>
      </c>
      <c r="BM789" s="61">
        <f t="shared" si="1442"/>
        <v>5.6749999999999544E-2</v>
      </c>
      <c r="BN789" s="62">
        <f t="shared" si="1443"/>
        <v>0</v>
      </c>
      <c r="BO789" s="62">
        <f t="shared" si="1444"/>
        <v>5</v>
      </c>
      <c r="BP789" s="62">
        <f t="shared" si="1445"/>
        <v>27</v>
      </c>
      <c r="BQ789" s="62">
        <f t="shared" si="1446"/>
        <v>0</v>
      </c>
      <c r="BR789" s="62">
        <f t="shared" si="1447"/>
        <v>4</v>
      </c>
      <c r="BS789" s="62">
        <f t="shared" si="1448"/>
        <v>32</v>
      </c>
      <c r="BT789" s="62">
        <f t="shared" si="1449"/>
        <v>0</v>
      </c>
      <c r="BU789" s="62">
        <f t="shared" si="1450"/>
        <v>3</v>
      </c>
      <c r="BV789" s="62">
        <f t="shared" si="1451"/>
        <v>53</v>
      </c>
      <c r="BW789" s="62">
        <f t="shared" si="1452"/>
        <v>0</v>
      </c>
      <c r="BX789" s="62">
        <f t="shared" si="1453"/>
        <v>3</v>
      </c>
      <c r="BY789" s="62">
        <f t="shared" si="1454"/>
        <v>24</v>
      </c>
      <c r="BZ789" s="63">
        <f t="shared" si="1455"/>
        <v>0.61884259259259244</v>
      </c>
      <c r="CA789" s="63">
        <f t="shared" si="1456"/>
        <v>0.62439814814814809</v>
      </c>
      <c r="CB789" s="63">
        <f t="shared" si="1457"/>
        <v>0.60922453703703694</v>
      </c>
      <c r="CC789" s="63">
        <f t="shared" si="1458"/>
        <v>0.65505787037037022</v>
      </c>
      <c r="CD789" s="63">
        <f t="shared" si="1459"/>
        <v>0.63291666666666679</v>
      </c>
      <c r="CE789" s="63">
        <f t="shared" si="1460"/>
        <v>0.64333333333333342</v>
      </c>
      <c r="CF789" s="63">
        <f t="shared" si="1461"/>
        <v>0.64304398148148156</v>
      </c>
      <c r="CG789" s="63">
        <f t="shared" si="1462"/>
        <v>0.64234953703703712</v>
      </c>
      <c r="CH789" s="36"/>
      <c r="CI789" s="36"/>
      <c r="CJ789" s="36"/>
      <c r="CK789" s="36"/>
      <c r="CL789" s="60">
        <v>60</v>
      </c>
    </row>
    <row r="790" spans="1:90" ht="26.25" customHeight="1" x14ac:dyDescent="0.25">
      <c r="A790" s="37">
        <v>81</v>
      </c>
      <c r="B790" s="37"/>
      <c r="E790" s="39"/>
      <c r="F790" s="44"/>
      <c r="G790" s="44">
        <v>284.02999999999997</v>
      </c>
      <c r="H790" s="41">
        <f t="shared" ref="H790:H854" si="1466">ROUND(IF(G790="",N790,IF(P790="",I790,IF(R790="",(I790+(P790+O790))/2,IF(T790="",(I790+(P790+O790)+(R790+Q790))/3,(I790+(P790+O790)+(R790+Q790)+(T790+S790))/4)))),2)</f>
        <v>283.81</v>
      </c>
      <c r="I790" s="42">
        <v>283.7</v>
      </c>
      <c r="J790" s="43">
        <f t="shared" si="1464"/>
        <v>-7.7546704265058321E-4</v>
      </c>
      <c r="K790" s="44">
        <f t="shared" si="1465"/>
        <v>-0.21999999999997044</v>
      </c>
      <c r="L790" s="91" t="s">
        <v>1417</v>
      </c>
      <c r="M790" s="127" t="s">
        <v>1232</v>
      </c>
      <c r="N790" s="46">
        <f t="shared" si="1463"/>
        <v>283.91999999999996</v>
      </c>
      <c r="O790" s="46">
        <f t="shared" si="1408"/>
        <v>-0.11000000000000001</v>
      </c>
      <c r="P790" s="44">
        <v>284.02999999999997</v>
      </c>
      <c r="Q790" s="46"/>
      <c r="R790" s="37"/>
      <c r="S790" s="46"/>
      <c r="T790" s="40"/>
      <c r="U790" s="47" t="str">
        <f t="shared" si="1412"/>
        <v/>
      </c>
      <c r="V790" s="47" t="str">
        <f t="shared" si="1413"/>
        <v/>
      </c>
      <c r="W790" s="50"/>
      <c r="X790" s="50"/>
      <c r="Y790" s="50"/>
      <c r="Z790" s="50"/>
      <c r="AA790" s="50"/>
      <c r="AB790" s="50"/>
      <c r="AC790" s="50"/>
      <c r="AD790" s="50"/>
      <c r="AE790" s="51">
        <f t="shared" si="1418"/>
        <v>81</v>
      </c>
      <c r="AF790" s="51" t="str">
        <f t="shared" si="1419"/>
        <v/>
      </c>
      <c r="AG790" s="51" t="str">
        <f t="shared" si="1420"/>
        <v/>
      </c>
      <c r="AH790" s="51" t="str">
        <f t="shared" si="1421"/>
        <v/>
      </c>
      <c r="AI790" s="52">
        <f t="shared" si="1422"/>
        <v>283.81</v>
      </c>
      <c r="AJ790" s="51"/>
      <c r="AK790" s="53"/>
      <c r="AL790" s="52"/>
      <c r="AM790" s="53">
        <f t="shared" si="1423"/>
        <v>50</v>
      </c>
      <c r="AN790" s="53">
        <f>IF(AJ790&lt;&gt;"",IF(AJ790="o",VLOOKUP(AM790,OpenSect!$A$1:$D$11,2),IF(AJ790="u",VLOOKUP(AM790,UpHill!$A$1:$D$35,2),IF(AJ790="d",VLOOKUP(AM790,DownHill!$A$3:$D$29,2),IF(AJ790="f",VLOOKUP(AM790,FlatUnd!$A$2:$D$30,2),IF(AJ790="t",VLOOKUP(AM790,TimeAdd!$A$1:$D$176,2),IF(AJ790="l",VLOOKUP(AM790,SLimit!$A$1:$D$8,2),AN789)))))),AN789)</f>
        <v>60</v>
      </c>
      <c r="AO790" s="53">
        <f>IF(AJ790&lt;&gt;"",IF(AJ790="o",VLOOKUP(AM790,OpenSect!$A$1:$D$11,3),IF(AJ790="u",VLOOKUP(AM790,UpHill!$A$1:$D$35,3),IF(AJ790="d",VLOOKUP(AM790,DownHill!$A$3:$D$29,3),IF(AJ790="f",VLOOKUP(AM790,FlatUnd!$A$2:$D$30,3),IF(AJ790="t",VLOOKUP(AM790,TimeAdd!$A$1:$D$18,3),IF(AJ790="l",VLOOKUP(AM790,SLimit!$A$1:$D$8,3),AO789)))))),AO789)</f>
        <v>70</v>
      </c>
      <c r="AP790" s="53">
        <f>IF(AJ790&lt;&gt;"",IF(AJ790="o",VLOOKUP(AM790,OpenSect!$A$1:$D$11,4),IF(AJ790="u",VLOOKUP(AM790,UpHill!$A$1:$D$35,4),IF(AJ790="d",VLOOKUP(AM790,DownHill!$A$3:$D$29,4),IF(AJ790="f",VLOOKUP(AM790,FlatUnd!$A$2:$D$30,4),IF(AJ790="t",VLOOKUP(AM790,TimeAdd!$A$1:$D$18,4),IF(AJ790="l",VLOOKUP(AM790,SLimit!$A$1:$D$8,4),AP789)))))),AP789)</f>
        <v>80</v>
      </c>
      <c r="AQ790" s="53" t="str">
        <f t="shared" si="1424"/>
        <v>100</v>
      </c>
      <c r="AR790" s="54" t="str">
        <f t="shared" si="1425"/>
        <v>Warning. Wild Animals.</v>
      </c>
      <c r="AS790" s="55"/>
      <c r="AT790" s="55"/>
      <c r="AU790" s="56">
        <f>IF(GroupStTimes!$A$8=0,MIN(CB790,CD790,CF790),MIN(BZ790,CB790,CD790,CF790))</f>
        <v>0.6092129629629629</v>
      </c>
      <c r="AV790" s="56">
        <f>IF(GroupStTimes!$A$8=0,MAX(CC790,CE790,CG790),MAX(CA790,CC790,CE790,CG790))</f>
        <v>0.65504629629629618</v>
      </c>
      <c r="AW790" s="57" t="str">
        <f t="shared" si="1426"/>
        <v/>
      </c>
      <c r="AX790" s="58" t="str">
        <f t="shared" si="1427"/>
        <v/>
      </c>
      <c r="AY790" s="58" t="str">
        <f t="shared" si="1428"/>
        <v/>
      </c>
      <c r="AZ790" s="31">
        <f t="shared" si="1429"/>
        <v>279.3</v>
      </c>
      <c r="BA790" s="59">
        <f t="shared" si="1430"/>
        <v>0.61505787037037019</v>
      </c>
      <c r="BB790" s="59">
        <f t="shared" si="1431"/>
        <v>0.62061342592592583</v>
      </c>
      <c r="BC790" s="59">
        <f t="shared" si="1432"/>
        <v>0.60607638888888882</v>
      </c>
      <c r="BD790" s="59">
        <f t="shared" si="1433"/>
        <v>0.6519097222222221</v>
      </c>
      <c r="BE790" s="59">
        <f t="shared" si="1434"/>
        <v>0.63021990740740752</v>
      </c>
      <c r="BF790" s="59">
        <f t="shared" si="1435"/>
        <v>0.64063657407407415</v>
      </c>
      <c r="BG790" s="59">
        <f t="shared" si="1436"/>
        <v>0.64068287037037042</v>
      </c>
      <c r="BH790" s="59">
        <f t="shared" si="1437"/>
        <v>0.63998842592592597</v>
      </c>
      <c r="BI790" s="31">
        <f t="shared" si="1438"/>
        <v>4.5099999999999909</v>
      </c>
      <c r="BJ790" s="61">
        <f t="shared" si="1439"/>
        <v>9.0199999999999822E-2</v>
      </c>
      <c r="BK790" s="61">
        <f t="shared" si="1440"/>
        <v>7.5166666666666521E-2</v>
      </c>
      <c r="BL790" s="61">
        <f t="shared" si="1441"/>
        <v>6.4428571428571293E-2</v>
      </c>
      <c r="BM790" s="61">
        <f t="shared" si="1442"/>
        <v>5.6374999999999884E-2</v>
      </c>
      <c r="BN790" s="62">
        <f t="shared" si="1443"/>
        <v>0</v>
      </c>
      <c r="BO790" s="62">
        <f t="shared" si="1444"/>
        <v>5</v>
      </c>
      <c r="BP790" s="62">
        <f t="shared" si="1445"/>
        <v>25</v>
      </c>
      <c r="BQ790" s="62">
        <f t="shared" si="1446"/>
        <v>0</v>
      </c>
      <c r="BR790" s="62">
        <f t="shared" si="1447"/>
        <v>4</v>
      </c>
      <c r="BS790" s="62">
        <f t="shared" si="1448"/>
        <v>31</v>
      </c>
      <c r="BT790" s="62">
        <f t="shared" si="1449"/>
        <v>0</v>
      </c>
      <c r="BU790" s="62">
        <f t="shared" si="1450"/>
        <v>3</v>
      </c>
      <c r="BV790" s="62">
        <f t="shared" si="1451"/>
        <v>52</v>
      </c>
      <c r="BW790" s="62">
        <f t="shared" si="1452"/>
        <v>0</v>
      </c>
      <c r="BX790" s="62">
        <f t="shared" si="1453"/>
        <v>3</v>
      </c>
      <c r="BY790" s="62">
        <f t="shared" si="1454"/>
        <v>23</v>
      </c>
      <c r="BZ790" s="63">
        <f t="shared" si="1455"/>
        <v>0.61881944444444426</v>
      </c>
      <c r="CA790" s="63">
        <f t="shared" si="1456"/>
        <v>0.6243749999999999</v>
      </c>
      <c r="CB790" s="63">
        <f t="shared" si="1457"/>
        <v>0.6092129629629629</v>
      </c>
      <c r="CC790" s="63">
        <f t="shared" si="1458"/>
        <v>0.65504629629629618</v>
      </c>
      <c r="CD790" s="63">
        <f t="shared" si="1459"/>
        <v>0.63290509259259276</v>
      </c>
      <c r="CE790" s="63">
        <f t="shared" si="1460"/>
        <v>0.64332175925925938</v>
      </c>
      <c r="CF790" s="63">
        <f t="shared" si="1461"/>
        <v>0.64303240740740741</v>
      </c>
      <c r="CG790" s="63">
        <f t="shared" si="1462"/>
        <v>0.64233796296296297</v>
      </c>
      <c r="CH790" s="36"/>
      <c r="CI790" s="36"/>
      <c r="CJ790" s="36"/>
      <c r="CK790" s="36"/>
      <c r="CL790" s="60">
        <v>60</v>
      </c>
    </row>
    <row r="791" spans="1:90" ht="26.25" customHeight="1" x14ac:dyDescent="0.25">
      <c r="A791" s="37">
        <v>81</v>
      </c>
      <c r="B791" s="37"/>
      <c r="E791" s="39"/>
      <c r="F791" s="44"/>
      <c r="G791" s="44">
        <v>284.08</v>
      </c>
      <c r="H791" s="41">
        <f t="shared" si="1466"/>
        <v>283.86</v>
      </c>
      <c r="I791" s="42">
        <v>283.75</v>
      </c>
      <c r="J791" s="43">
        <f t="shared" si="1464"/>
        <v>-7.7533039647566672E-4</v>
      </c>
      <c r="K791" s="44">
        <f t="shared" si="1465"/>
        <v>-0.21999999999997044</v>
      </c>
      <c r="L791" s="91" t="s">
        <v>1432</v>
      </c>
      <c r="M791" s="127" t="s">
        <v>1232</v>
      </c>
      <c r="N791" s="46">
        <f t="shared" si="1463"/>
        <v>283.96999999999997</v>
      </c>
      <c r="O791" s="46">
        <f t="shared" si="1408"/>
        <v>-0.11000000000000001</v>
      </c>
      <c r="P791" s="44">
        <v>284.08</v>
      </c>
      <c r="Q791" s="46"/>
      <c r="R791" s="37"/>
      <c r="S791" s="46"/>
      <c r="T791" s="40"/>
      <c r="U791" s="47" t="str">
        <f t="shared" si="1412"/>
        <v/>
      </c>
      <c r="V791" s="47" t="str">
        <f t="shared" si="1413"/>
        <v/>
      </c>
      <c r="W791" s="50"/>
      <c r="X791" s="50"/>
      <c r="Y791" s="50"/>
      <c r="Z791" s="50"/>
      <c r="AA791" s="50"/>
      <c r="AB791" s="50"/>
      <c r="AC791" s="50"/>
      <c r="AD791" s="50"/>
      <c r="AE791" s="51">
        <f t="shared" si="1418"/>
        <v>81</v>
      </c>
      <c r="AF791" s="51" t="str">
        <f t="shared" si="1419"/>
        <v/>
      </c>
      <c r="AG791" s="51" t="str">
        <f t="shared" si="1420"/>
        <v/>
      </c>
      <c r="AH791" s="51" t="str">
        <f t="shared" si="1421"/>
        <v/>
      </c>
      <c r="AI791" s="52">
        <f t="shared" si="1422"/>
        <v>283.86</v>
      </c>
      <c r="AJ791" s="51"/>
      <c r="AK791" s="53"/>
      <c r="AL791" s="52"/>
      <c r="AM791" s="53">
        <f t="shared" si="1423"/>
        <v>50</v>
      </c>
      <c r="AN791" s="53">
        <f>IF(AJ791&lt;&gt;"",IF(AJ791="o",VLOOKUP(AM791,OpenSect!$A$1:$D$11,2),IF(AJ791="u",VLOOKUP(AM791,UpHill!$A$1:$D$35,2),IF(AJ791="d",VLOOKUP(AM791,DownHill!$A$3:$D$29,2),IF(AJ791="f",VLOOKUP(AM791,FlatUnd!$A$2:$D$30,2),IF(AJ791="t",VLOOKUP(AM791,TimeAdd!$A$1:$D$176,2),IF(AJ791="l",VLOOKUP(AM791,SLimit!$A$1:$D$8,2),AN790)))))),AN790)</f>
        <v>60</v>
      </c>
      <c r="AO791" s="53">
        <f>IF(AJ791&lt;&gt;"",IF(AJ791="o",VLOOKUP(AM791,OpenSect!$A$1:$D$11,3),IF(AJ791="u",VLOOKUP(AM791,UpHill!$A$1:$D$35,3),IF(AJ791="d",VLOOKUP(AM791,DownHill!$A$3:$D$29,3),IF(AJ791="f",VLOOKUP(AM791,FlatUnd!$A$2:$D$30,3),IF(AJ791="t",VLOOKUP(AM791,TimeAdd!$A$1:$D$18,3),IF(AJ791="l",VLOOKUP(AM791,SLimit!$A$1:$D$8,3),AO790)))))),AO790)</f>
        <v>70</v>
      </c>
      <c r="AP791" s="53">
        <f>IF(AJ791&lt;&gt;"",IF(AJ791="o",VLOOKUP(AM791,OpenSect!$A$1:$D$11,4),IF(AJ791="u",VLOOKUP(AM791,UpHill!$A$1:$D$35,4),IF(AJ791="d",VLOOKUP(AM791,DownHill!$A$3:$D$29,4),IF(AJ791="f",VLOOKUP(AM791,FlatUnd!$A$2:$D$30,4),IF(AJ791="t",VLOOKUP(AM791,TimeAdd!$A$1:$D$18,4),IF(AJ791="l",VLOOKUP(AM791,SLimit!$A$1:$D$8,4),AP790)))))),AP790)</f>
        <v>80</v>
      </c>
      <c r="AQ791" s="53" t="str">
        <f t="shared" si="1424"/>
        <v>100</v>
      </c>
      <c r="AR791" s="54" t="str">
        <f t="shared" si="1425"/>
        <v>Warning. Staggered Junction.</v>
      </c>
      <c r="AS791" s="55"/>
      <c r="AT791" s="55"/>
      <c r="AU791" s="56">
        <f>IF(GroupStTimes!$A$8=0,MIN(CB791,CD791,CF791),MIN(BZ791,CB791,CD791,CF791))</f>
        <v>0.60924768518518513</v>
      </c>
      <c r="AV791" s="56">
        <f>IF(GroupStTimes!$A$8=0,MAX(CC791,CE791,CG791),MAX(CA791,CC791,CE791,CG791))</f>
        <v>0.65508101851851841</v>
      </c>
      <c r="AW791" s="57" t="str">
        <f t="shared" si="1426"/>
        <v/>
      </c>
      <c r="AX791" s="58" t="str">
        <f t="shared" si="1427"/>
        <v/>
      </c>
      <c r="AY791" s="58" t="str">
        <f t="shared" si="1428"/>
        <v/>
      </c>
      <c r="AZ791" s="31">
        <f t="shared" si="1429"/>
        <v>279.3</v>
      </c>
      <c r="BA791" s="59">
        <f t="shared" si="1430"/>
        <v>0.61505787037037019</v>
      </c>
      <c r="BB791" s="59">
        <f t="shared" si="1431"/>
        <v>0.62061342592592583</v>
      </c>
      <c r="BC791" s="59">
        <f t="shared" si="1432"/>
        <v>0.60607638888888882</v>
      </c>
      <c r="BD791" s="59">
        <f t="shared" si="1433"/>
        <v>0.6519097222222221</v>
      </c>
      <c r="BE791" s="59">
        <f t="shared" si="1434"/>
        <v>0.63021990740740752</v>
      </c>
      <c r="BF791" s="59">
        <f t="shared" si="1435"/>
        <v>0.64063657407407415</v>
      </c>
      <c r="BG791" s="59">
        <f t="shared" si="1436"/>
        <v>0.64068287037037042</v>
      </c>
      <c r="BH791" s="59">
        <f t="shared" si="1437"/>
        <v>0.63998842592592597</v>
      </c>
      <c r="BI791" s="31">
        <f t="shared" si="1438"/>
        <v>4.5600000000000023</v>
      </c>
      <c r="BJ791" s="61">
        <f t="shared" si="1439"/>
        <v>9.1200000000000045E-2</v>
      </c>
      <c r="BK791" s="61">
        <f t="shared" si="1440"/>
        <v>7.600000000000004E-2</v>
      </c>
      <c r="BL791" s="61">
        <f t="shared" si="1441"/>
        <v>6.5142857142857169E-2</v>
      </c>
      <c r="BM791" s="61">
        <f t="shared" si="1442"/>
        <v>5.700000000000003E-2</v>
      </c>
      <c r="BN791" s="62">
        <f t="shared" si="1443"/>
        <v>0</v>
      </c>
      <c r="BO791" s="62">
        <f t="shared" si="1444"/>
        <v>5</v>
      </c>
      <c r="BP791" s="62">
        <f t="shared" si="1445"/>
        <v>28</v>
      </c>
      <c r="BQ791" s="62">
        <f t="shared" si="1446"/>
        <v>0</v>
      </c>
      <c r="BR791" s="62">
        <f t="shared" si="1447"/>
        <v>4</v>
      </c>
      <c r="BS791" s="62">
        <f t="shared" si="1448"/>
        <v>34</v>
      </c>
      <c r="BT791" s="62">
        <f t="shared" si="1449"/>
        <v>0</v>
      </c>
      <c r="BU791" s="62">
        <f t="shared" si="1450"/>
        <v>3</v>
      </c>
      <c r="BV791" s="62">
        <f t="shared" si="1451"/>
        <v>55</v>
      </c>
      <c r="BW791" s="62">
        <f t="shared" si="1452"/>
        <v>0</v>
      </c>
      <c r="BX791" s="62">
        <f t="shared" si="1453"/>
        <v>3</v>
      </c>
      <c r="BY791" s="62">
        <f t="shared" si="1454"/>
        <v>25</v>
      </c>
      <c r="BZ791" s="63">
        <f t="shared" si="1455"/>
        <v>0.61885416666666648</v>
      </c>
      <c r="CA791" s="63">
        <f t="shared" si="1456"/>
        <v>0.62440972222222213</v>
      </c>
      <c r="CB791" s="63">
        <f t="shared" si="1457"/>
        <v>0.60924768518518513</v>
      </c>
      <c r="CC791" s="63">
        <f t="shared" si="1458"/>
        <v>0.65508101851851841</v>
      </c>
      <c r="CD791" s="63">
        <f t="shared" si="1459"/>
        <v>0.63293981481481498</v>
      </c>
      <c r="CE791" s="63">
        <f t="shared" si="1460"/>
        <v>0.64335648148148161</v>
      </c>
      <c r="CF791" s="63">
        <f t="shared" si="1461"/>
        <v>0.6430555555555556</v>
      </c>
      <c r="CG791" s="63">
        <f t="shared" si="1462"/>
        <v>0.64236111111111116</v>
      </c>
      <c r="CH791" s="36"/>
      <c r="CI791" s="36"/>
      <c r="CJ791" s="36"/>
      <c r="CK791" s="36"/>
      <c r="CL791" s="60">
        <v>60</v>
      </c>
    </row>
    <row r="792" spans="1:90" ht="26.25" customHeight="1" x14ac:dyDescent="0.25">
      <c r="A792" s="37">
        <v>81</v>
      </c>
      <c r="B792" s="37"/>
      <c r="E792" s="39"/>
      <c r="F792" s="44"/>
      <c r="G792" s="44">
        <v>284.29000000000002</v>
      </c>
      <c r="H792" s="41">
        <f t="shared" si="1466"/>
        <v>284.07</v>
      </c>
      <c r="I792" s="42">
        <v>283.96000000000004</v>
      </c>
      <c r="J792" s="43">
        <f t="shared" si="1464"/>
        <v>-7.7475700802919574E-4</v>
      </c>
      <c r="K792" s="44">
        <f t="shared" si="1465"/>
        <v>-0.21999999999997044</v>
      </c>
      <c r="L792" s="91" t="s">
        <v>1433</v>
      </c>
      <c r="M792" s="127" t="s">
        <v>1232</v>
      </c>
      <c r="N792" s="46">
        <f t="shared" si="1463"/>
        <v>284.18</v>
      </c>
      <c r="O792" s="46">
        <f t="shared" si="1408"/>
        <v>-0.11000000000000001</v>
      </c>
      <c r="P792" s="44">
        <v>284.29000000000002</v>
      </c>
      <c r="Q792" s="46"/>
      <c r="R792" s="37"/>
      <c r="S792" s="46"/>
      <c r="T792" s="40"/>
      <c r="U792" s="47" t="str">
        <f t="shared" si="1412"/>
        <v/>
      </c>
      <c r="V792" s="47" t="str">
        <f t="shared" si="1413"/>
        <v/>
      </c>
      <c r="W792" s="50"/>
      <c r="X792" s="50"/>
      <c r="Y792" s="50"/>
      <c r="Z792" s="50"/>
      <c r="AA792" s="50"/>
      <c r="AB792" s="50"/>
      <c r="AC792" s="50"/>
      <c r="AD792" s="50"/>
      <c r="AE792" s="51">
        <f t="shared" si="1418"/>
        <v>81</v>
      </c>
      <c r="AF792" s="51" t="str">
        <f t="shared" si="1419"/>
        <v/>
      </c>
      <c r="AG792" s="51" t="str">
        <f t="shared" si="1420"/>
        <v/>
      </c>
      <c r="AH792" s="51" t="str">
        <f t="shared" si="1421"/>
        <v/>
      </c>
      <c r="AI792" s="52">
        <f t="shared" si="1422"/>
        <v>284.07</v>
      </c>
      <c r="AJ792" s="51"/>
      <c r="AK792" s="53"/>
      <c r="AL792" s="52"/>
      <c r="AM792" s="53">
        <f t="shared" si="1423"/>
        <v>50</v>
      </c>
      <c r="AN792" s="53">
        <f>IF(AJ792&lt;&gt;"",IF(AJ792="o",VLOOKUP(AM792,OpenSect!$A$1:$D$11,2),IF(AJ792="u",VLOOKUP(AM792,UpHill!$A$1:$D$35,2),IF(AJ792="d",VLOOKUP(AM792,DownHill!$A$3:$D$29,2),IF(AJ792="f",VLOOKUP(AM792,FlatUnd!$A$2:$D$30,2),IF(AJ792="t",VLOOKUP(AM792,TimeAdd!$A$1:$D$176,2),IF(AJ792="l",VLOOKUP(AM792,SLimit!$A$1:$D$8,2),AN791)))))),AN791)</f>
        <v>60</v>
      </c>
      <c r="AO792" s="53">
        <f>IF(AJ792&lt;&gt;"",IF(AJ792="o",VLOOKUP(AM792,OpenSect!$A$1:$D$11,3),IF(AJ792="u",VLOOKUP(AM792,UpHill!$A$1:$D$35,3),IF(AJ792="d",VLOOKUP(AM792,DownHill!$A$3:$D$29,3),IF(AJ792="f",VLOOKUP(AM792,FlatUnd!$A$2:$D$30,3),IF(AJ792="t",VLOOKUP(AM792,TimeAdd!$A$1:$D$18,3),IF(AJ792="l",VLOOKUP(AM792,SLimit!$A$1:$D$8,3),AO791)))))),AO791)</f>
        <v>70</v>
      </c>
      <c r="AP792" s="53">
        <f>IF(AJ792&lt;&gt;"",IF(AJ792="o",VLOOKUP(AM792,OpenSect!$A$1:$D$11,4),IF(AJ792="u",VLOOKUP(AM792,UpHill!$A$1:$D$35,4),IF(AJ792="d",VLOOKUP(AM792,DownHill!$A$3:$D$29,4),IF(AJ792="f",VLOOKUP(AM792,FlatUnd!$A$2:$D$30,4),IF(AJ792="t",VLOOKUP(AM792,TimeAdd!$A$1:$D$18,4),IF(AJ792="l",VLOOKUP(AM792,SLimit!$A$1:$D$8,4),AP791)))))),AP791)</f>
        <v>80</v>
      </c>
      <c r="AQ792" s="53" t="str">
        <f t="shared" si="1424"/>
        <v>100</v>
      </c>
      <c r="AR792" s="54" t="str">
        <f t="shared" si="1425"/>
        <v>Collings Pass.</v>
      </c>
      <c r="AS792" s="55"/>
      <c r="AT792" s="55"/>
      <c r="AU792" s="56">
        <f>IF(GroupStTimes!$A$8=0,MIN(CB792,CD792,CF792),MIN(BZ792,CB792,CD792,CF792))</f>
        <v>0.60938657407407404</v>
      </c>
      <c r="AV792" s="56">
        <f>IF(GroupStTimes!$A$8=0,MAX(CC792,CE792,CG792),MAX(CA792,CC792,CE792,CG792))</f>
        <v>0.65521990740740732</v>
      </c>
      <c r="AW792" s="57" t="str">
        <f t="shared" si="1426"/>
        <v/>
      </c>
      <c r="AX792" s="58" t="str">
        <f t="shared" si="1427"/>
        <v/>
      </c>
      <c r="AY792" s="58" t="str">
        <f t="shared" si="1428"/>
        <v/>
      </c>
      <c r="AZ792" s="31">
        <f t="shared" si="1429"/>
        <v>279.3</v>
      </c>
      <c r="BA792" s="59">
        <f t="shared" si="1430"/>
        <v>0.61505787037037019</v>
      </c>
      <c r="BB792" s="59">
        <f t="shared" si="1431"/>
        <v>0.62061342592592583</v>
      </c>
      <c r="BC792" s="59">
        <f t="shared" si="1432"/>
        <v>0.60607638888888882</v>
      </c>
      <c r="BD792" s="59">
        <f t="shared" si="1433"/>
        <v>0.6519097222222221</v>
      </c>
      <c r="BE792" s="59">
        <f t="shared" si="1434"/>
        <v>0.63021990740740752</v>
      </c>
      <c r="BF792" s="59">
        <f t="shared" si="1435"/>
        <v>0.64063657407407415</v>
      </c>
      <c r="BG792" s="59">
        <f t="shared" si="1436"/>
        <v>0.64068287037037042</v>
      </c>
      <c r="BH792" s="59">
        <f t="shared" si="1437"/>
        <v>0.63998842592592597</v>
      </c>
      <c r="BI792" s="31">
        <f t="shared" si="1438"/>
        <v>4.7699999999999818</v>
      </c>
      <c r="BJ792" s="61">
        <f t="shared" si="1439"/>
        <v>9.5399999999999638E-2</v>
      </c>
      <c r="BK792" s="61">
        <f t="shared" si="1440"/>
        <v>7.9499999999999696E-2</v>
      </c>
      <c r="BL792" s="61">
        <f t="shared" si="1441"/>
        <v>6.814285714285688E-2</v>
      </c>
      <c r="BM792" s="61">
        <f t="shared" si="1442"/>
        <v>5.9624999999999775E-2</v>
      </c>
      <c r="BN792" s="62">
        <f t="shared" si="1443"/>
        <v>0</v>
      </c>
      <c r="BO792" s="62">
        <f t="shared" si="1444"/>
        <v>5</v>
      </c>
      <c r="BP792" s="62">
        <f t="shared" si="1445"/>
        <v>43</v>
      </c>
      <c r="BQ792" s="62">
        <f t="shared" si="1446"/>
        <v>0</v>
      </c>
      <c r="BR792" s="62">
        <f t="shared" si="1447"/>
        <v>4</v>
      </c>
      <c r="BS792" s="62">
        <f t="shared" si="1448"/>
        <v>46</v>
      </c>
      <c r="BT792" s="62">
        <f t="shared" si="1449"/>
        <v>0</v>
      </c>
      <c r="BU792" s="62">
        <f t="shared" si="1450"/>
        <v>4</v>
      </c>
      <c r="BV792" s="62">
        <f t="shared" si="1451"/>
        <v>5</v>
      </c>
      <c r="BW792" s="62">
        <f t="shared" si="1452"/>
        <v>0</v>
      </c>
      <c r="BX792" s="62">
        <f t="shared" si="1453"/>
        <v>3</v>
      </c>
      <c r="BY792" s="62">
        <f t="shared" si="1454"/>
        <v>35</v>
      </c>
      <c r="BZ792" s="63">
        <f t="shared" si="1455"/>
        <v>0.61902777777777762</v>
      </c>
      <c r="CA792" s="63">
        <f t="shared" si="1456"/>
        <v>0.62458333333333327</v>
      </c>
      <c r="CB792" s="63">
        <f t="shared" si="1457"/>
        <v>0.60938657407407404</v>
      </c>
      <c r="CC792" s="63">
        <f t="shared" si="1458"/>
        <v>0.65521990740740732</v>
      </c>
      <c r="CD792" s="63">
        <f t="shared" si="1459"/>
        <v>0.6330555555555557</v>
      </c>
      <c r="CE792" s="63">
        <f t="shared" si="1460"/>
        <v>0.64347222222222233</v>
      </c>
      <c r="CF792" s="63">
        <f t="shared" si="1461"/>
        <v>0.64317129629629632</v>
      </c>
      <c r="CG792" s="63">
        <f t="shared" si="1462"/>
        <v>0.64247685185185188</v>
      </c>
      <c r="CH792" s="36"/>
      <c r="CI792" s="36"/>
      <c r="CJ792" s="36"/>
      <c r="CK792" s="36"/>
      <c r="CL792" s="60">
        <v>60</v>
      </c>
    </row>
    <row r="793" spans="1:90" ht="26.25" customHeight="1" x14ac:dyDescent="0.25">
      <c r="A793" s="37">
        <v>81</v>
      </c>
      <c r="B793" s="37"/>
      <c r="E793" s="39"/>
      <c r="F793" s="44"/>
      <c r="G793" s="44">
        <v>284.35000000000002</v>
      </c>
      <c r="H793" s="41">
        <f t="shared" si="1466"/>
        <v>284.13</v>
      </c>
      <c r="I793" s="42">
        <v>284.02000000000004</v>
      </c>
      <c r="J793" s="43">
        <f t="shared" si="1464"/>
        <v>-7.7459333849718478E-4</v>
      </c>
      <c r="K793" s="44">
        <f t="shared" si="1465"/>
        <v>-0.21999999999997044</v>
      </c>
      <c r="L793" s="91" t="s">
        <v>1434</v>
      </c>
      <c r="M793" s="127" t="s">
        <v>1232</v>
      </c>
      <c r="N793" s="46">
        <f t="shared" si="1463"/>
        <v>284.24</v>
      </c>
      <c r="O793" s="46">
        <f t="shared" si="1408"/>
        <v>-0.11000000000000001</v>
      </c>
      <c r="P793" s="44">
        <v>284.35000000000002</v>
      </c>
      <c r="Q793" s="46"/>
      <c r="R793" s="37"/>
      <c r="S793" s="46"/>
      <c r="T793" s="40"/>
      <c r="U793" s="47" t="str">
        <f t="shared" si="1412"/>
        <v/>
      </c>
      <c r="V793" s="47" t="str">
        <f t="shared" si="1413"/>
        <v/>
      </c>
      <c r="W793" s="50"/>
      <c r="X793" s="50"/>
      <c r="Y793" s="50"/>
      <c r="Z793" s="50"/>
      <c r="AA793" s="50"/>
      <c r="AB793" s="50"/>
      <c r="AC793" s="50"/>
      <c r="AD793" s="50"/>
      <c r="AE793" s="51">
        <f t="shared" si="1418"/>
        <v>81</v>
      </c>
      <c r="AF793" s="51" t="str">
        <f t="shared" si="1419"/>
        <v/>
      </c>
      <c r="AG793" s="51" t="str">
        <f t="shared" si="1420"/>
        <v/>
      </c>
      <c r="AH793" s="51" t="str">
        <f t="shared" si="1421"/>
        <v/>
      </c>
      <c r="AI793" s="52">
        <f t="shared" si="1422"/>
        <v>284.13</v>
      </c>
      <c r="AJ793" s="51"/>
      <c r="AK793" s="53"/>
      <c r="AL793" s="52"/>
      <c r="AM793" s="53">
        <f t="shared" si="1423"/>
        <v>50</v>
      </c>
      <c r="AN793" s="53">
        <f>IF(AJ793&lt;&gt;"",IF(AJ793="o",VLOOKUP(AM793,OpenSect!$A$1:$D$11,2),IF(AJ793="u",VLOOKUP(AM793,UpHill!$A$1:$D$35,2),IF(AJ793="d",VLOOKUP(AM793,DownHill!$A$3:$D$29,2),IF(AJ793="f",VLOOKUP(AM793,FlatUnd!$A$2:$D$30,2),IF(AJ793="t",VLOOKUP(AM793,TimeAdd!$A$1:$D$176,2),IF(AJ793="l",VLOOKUP(AM793,SLimit!$A$1:$D$8,2),AN792)))))),AN792)</f>
        <v>60</v>
      </c>
      <c r="AO793" s="53">
        <f>IF(AJ793&lt;&gt;"",IF(AJ793="o",VLOOKUP(AM793,OpenSect!$A$1:$D$11,3),IF(AJ793="u",VLOOKUP(AM793,UpHill!$A$1:$D$35,3),IF(AJ793="d",VLOOKUP(AM793,DownHill!$A$3:$D$29,3),IF(AJ793="f",VLOOKUP(AM793,FlatUnd!$A$2:$D$30,3),IF(AJ793="t",VLOOKUP(AM793,TimeAdd!$A$1:$D$18,3),IF(AJ793="l",VLOOKUP(AM793,SLimit!$A$1:$D$8,3),AO792)))))),AO792)</f>
        <v>70</v>
      </c>
      <c r="AP793" s="53">
        <f>IF(AJ793&lt;&gt;"",IF(AJ793="o",VLOOKUP(AM793,OpenSect!$A$1:$D$11,4),IF(AJ793="u",VLOOKUP(AM793,UpHill!$A$1:$D$35,4),IF(AJ793="d",VLOOKUP(AM793,DownHill!$A$3:$D$29,4),IF(AJ793="f",VLOOKUP(AM793,FlatUnd!$A$2:$D$30,4),IF(AJ793="t",VLOOKUP(AM793,TimeAdd!$A$1:$D$18,4),IF(AJ793="l",VLOOKUP(AM793,SLimit!$A$1:$D$8,4),AP792)))))),AP792)</f>
        <v>80</v>
      </c>
      <c r="AQ793" s="53" t="str">
        <f t="shared" si="1424"/>
        <v>100</v>
      </c>
      <c r="AR793" s="54" t="str">
        <f t="shared" si="1425"/>
        <v>Wasbank. {Right}</v>
      </c>
      <c r="AS793" s="55"/>
      <c r="AT793" s="55"/>
      <c r="AU793" s="56">
        <f>IF(GroupStTimes!$A$8=0,MIN(CB793,CD793,CF793),MIN(BZ793,CB793,CD793,CF793))</f>
        <v>0.60943287037037031</v>
      </c>
      <c r="AV793" s="56">
        <f>IF(GroupStTimes!$A$8=0,MAX(CC793,CE793,CG793),MAX(CA793,CC793,CE793,CG793))</f>
        <v>0.65526620370370359</v>
      </c>
      <c r="AW793" s="57" t="str">
        <f t="shared" si="1426"/>
        <v/>
      </c>
      <c r="AX793" s="58" t="str">
        <f t="shared" si="1427"/>
        <v/>
      </c>
      <c r="AY793" s="58" t="str">
        <f t="shared" si="1428"/>
        <v/>
      </c>
      <c r="AZ793" s="31">
        <f t="shared" si="1429"/>
        <v>279.3</v>
      </c>
      <c r="BA793" s="59">
        <f t="shared" si="1430"/>
        <v>0.61505787037037019</v>
      </c>
      <c r="BB793" s="59">
        <f t="shared" si="1431"/>
        <v>0.62061342592592583</v>
      </c>
      <c r="BC793" s="59">
        <f t="shared" si="1432"/>
        <v>0.60607638888888882</v>
      </c>
      <c r="BD793" s="59">
        <f t="shared" si="1433"/>
        <v>0.6519097222222221</v>
      </c>
      <c r="BE793" s="59">
        <f t="shared" si="1434"/>
        <v>0.63021990740740752</v>
      </c>
      <c r="BF793" s="59">
        <f t="shared" si="1435"/>
        <v>0.64063657407407415</v>
      </c>
      <c r="BG793" s="59">
        <f t="shared" si="1436"/>
        <v>0.64068287037037042</v>
      </c>
      <c r="BH793" s="59">
        <f t="shared" si="1437"/>
        <v>0.63998842592592597</v>
      </c>
      <c r="BI793" s="31">
        <f t="shared" si="1438"/>
        <v>4.8299999999999841</v>
      </c>
      <c r="BJ793" s="61">
        <f t="shared" si="1439"/>
        <v>9.6599999999999686E-2</v>
      </c>
      <c r="BK793" s="61">
        <f t="shared" si="1440"/>
        <v>8.0499999999999738E-2</v>
      </c>
      <c r="BL793" s="61">
        <f t="shared" si="1441"/>
        <v>6.899999999999977E-2</v>
      </c>
      <c r="BM793" s="61">
        <f t="shared" si="1442"/>
        <v>6.0374999999999804E-2</v>
      </c>
      <c r="BN793" s="62">
        <f t="shared" si="1443"/>
        <v>0</v>
      </c>
      <c r="BO793" s="62">
        <f t="shared" si="1444"/>
        <v>5</v>
      </c>
      <c r="BP793" s="62">
        <f t="shared" si="1445"/>
        <v>48</v>
      </c>
      <c r="BQ793" s="62">
        <f t="shared" si="1446"/>
        <v>0</v>
      </c>
      <c r="BR793" s="62">
        <f t="shared" si="1447"/>
        <v>4</v>
      </c>
      <c r="BS793" s="62">
        <f t="shared" si="1448"/>
        <v>50</v>
      </c>
      <c r="BT793" s="62">
        <f t="shared" si="1449"/>
        <v>0</v>
      </c>
      <c r="BU793" s="62">
        <f t="shared" si="1450"/>
        <v>4</v>
      </c>
      <c r="BV793" s="62">
        <f t="shared" si="1451"/>
        <v>8</v>
      </c>
      <c r="BW793" s="62">
        <f t="shared" si="1452"/>
        <v>0</v>
      </c>
      <c r="BX793" s="62">
        <f t="shared" si="1453"/>
        <v>3</v>
      </c>
      <c r="BY793" s="62">
        <f t="shared" si="1454"/>
        <v>37</v>
      </c>
      <c r="BZ793" s="63">
        <f t="shared" si="1455"/>
        <v>0.61908564814814793</v>
      </c>
      <c r="CA793" s="63">
        <f t="shared" si="1456"/>
        <v>0.62464120370370357</v>
      </c>
      <c r="CB793" s="63">
        <f t="shared" si="1457"/>
        <v>0.60943287037037031</v>
      </c>
      <c r="CC793" s="63">
        <f t="shared" si="1458"/>
        <v>0.65526620370370359</v>
      </c>
      <c r="CD793" s="63">
        <f t="shared" si="1459"/>
        <v>0.63309027777777793</v>
      </c>
      <c r="CE793" s="63">
        <f t="shared" si="1460"/>
        <v>0.64350694444444456</v>
      </c>
      <c r="CF793" s="63">
        <f t="shared" si="1461"/>
        <v>0.64319444444444451</v>
      </c>
      <c r="CG793" s="63">
        <f t="shared" si="1462"/>
        <v>0.64250000000000007</v>
      </c>
      <c r="CH793" s="36"/>
      <c r="CI793" s="36"/>
      <c r="CJ793" s="36"/>
      <c r="CK793" s="36"/>
      <c r="CL793" s="60">
        <v>60</v>
      </c>
    </row>
    <row r="794" spans="1:90" ht="27" customHeight="1" x14ac:dyDescent="0.25">
      <c r="A794" s="37">
        <v>81</v>
      </c>
      <c r="B794" s="37"/>
      <c r="E794" s="39"/>
      <c r="F794" s="44"/>
      <c r="G794" s="44">
        <v>284.54000000000002</v>
      </c>
      <c r="H794" s="41">
        <f t="shared" si="1466"/>
        <v>284.32</v>
      </c>
      <c r="I794" s="42">
        <v>284.21000000000004</v>
      </c>
      <c r="J794" s="43">
        <f t="shared" si="1464"/>
        <v>-7.7407550754713208E-4</v>
      </c>
      <c r="K794" s="44">
        <f t="shared" si="1465"/>
        <v>-0.21999999999997044</v>
      </c>
      <c r="L794" s="91" t="s">
        <v>474</v>
      </c>
      <c r="M794" s="127" t="s">
        <v>1232</v>
      </c>
      <c r="N794" s="46">
        <f t="shared" si="1463"/>
        <v>284.43</v>
      </c>
      <c r="O794" s="46">
        <f t="shared" si="1408"/>
        <v>-0.11000000000000001</v>
      </c>
      <c r="P794" s="44">
        <v>284.54000000000002</v>
      </c>
      <c r="Q794" s="46"/>
      <c r="R794" s="37"/>
      <c r="S794" s="46"/>
      <c r="T794" s="40"/>
      <c r="U794" s="47" t="str">
        <f t="shared" si="1412"/>
        <v/>
      </c>
      <c r="V794" s="47" t="str">
        <f t="shared" si="1413"/>
        <v/>
      </c>
      <c r="W794" s="50"/>
      <c r="X794" s="50"/>
      <c r="Y794" s="50"/>
      <c r="Z794" s="50"/>
      <c r="AA794" s="50"/>
      <c r="AB794" s="50"/>
      <c r="AC794" s="50"/>
      <c r="AD794" s="50"/>
      <c r="AE794" s="51">
        <f t="shared" si="1418"/>
        <v>81</v>
      </c>
      <c r="AF794" s="51" t="str">
        <f t="shared" si="1419"/>
        <v/>
      </c>
      <c r="AG794" s="51" t="str">
        <f t="shared" si="1420"/>
        <v/>
      </c>
      <c r="AH794" s="51" t="str">
        <f t="shared" si="1421"/>
        <v/>
      </c>
      <c r="AI794" s="52">
        <f t="shared" si="1422"/>
        <v>284.32</v>
      </c>
      <c r="AJ794" s="51"/>
      <c r="AK794" s="53"/>
      <c r="AL794" s="52"/>
      <c r="AM794" s="53">
        <f t="shared" si="1423"/>
        <v>50</v>
      </c>
      <c r="AN794" s="53">
        <f>IF(AJ794&lt;&gt;"",IF(AJ794="o",VLOOKUP(AM794,OpenSect!$A$1:$D$11,2),IF(AJ794="u",VLOOKUP(AM794,UpHill!$A$1:$D$35,2),IF(AJ794="d",VLOOKUP(AM794,DownHill!$A$3:$D$29,2),IF(AJ794="f",VLOOKUP(AM794,FlatUnd!$A$2:$D$30,2),IF(AJ794="t",VLOOKUP(AM794,TimeAdd!$A$1:$D$176,2),IF(AJ794="l",VLOOKUP(AM794,SLimit!$A$1:$D$8,2),AN793)))))),AN793)</f>
        <v>60</v>
      </c>
      <c r="AO794" s="53">
        <f>IF(AJ794&lt;&gt;"",IF(AJ794="o",VLOOKUP(AM794,OpenSect!$A$1:$D$11,3),IF(AJ794="u",VLOOKUP(AM794,UpHill!$A$1:$D$35,3),IF(AJ794="d",VLOOKUP(AM794,DownHill!$A$3:$D$29,3),IF(AJ794="f",VLOOKUP(AM794,FlatUnd!$A$2:$D$30,3),IF(AJ794="t",VLOOKUP(AM794,TimeAdd!$A$1:$D$18,3),IF(AJ794="l",VLOOKUP(AM794,SLimit!$A$1:$D$8,3),AO793)))))),AO793)</f>
        <v>70</v>
      </c>
      <c r="AP794" s="53">
        <f>IF(AJ794&lt;&gt;"",IF(AJ794="o",VLOOKUP(AM794,OpenSect!$A$1:$D$11,4),IF(AJ794="u",VLOOKUP(AM794,UpHill!$A$1:$D$35,4),IF(AJ794="d",VLOOKUP(AM794,DownHill!$A$3:$D$29,4),IF(AJ794="f",VLOOKUP(AM794,FlatUnd!$A$2:$D$30,4),IF(AJ794="t",VLOOKUP(AM794,TimeAdd!$A$1:$D$18,4),IF(AJ794="l",VLOOKUP(AM794,SLimit!$A$1:$D$8,4),AP793)))))),AP793)</f>
        <v>80</v>
      </c>
      <c r="AQ794" s="53" t="str">
        <f t="shared" si="1424"/>
        <v>100</v>
      </c>
      <c r="AR794" s="54" t="str">
        <f t="shared" si="1425"/>
        <v xml:space="preserve">100 Speed limit. </v>
      </c>
      <c r="AS794" s="55"/>
      <c r="AT794" s="55"/>
      <c r="AU794" s="56">
        <f>IF(GroupStTimes!$A$8=0,MIN(CB794,CD794,CF794),MIN(BZ794,CB794,CD794,CF794))</f>
        <v>0.60956018518518507</v>
      </c>
      <c r="AV794" s="56">
        <f>IF(GroupStTimes!$A$8=0,MAX(CC794,CE794,CG794),MAX(CA794,CC794,CE794,CG794))</f>
        <v>0.65539351851851835</v>
      </c>
      <c r="AW794" s="57" t="str">
        <f t="shared" si="1426"/>
        <v/>
      </c>
      <c r="AX794" s="58" t="str">
        <f t="shared" si="1427"/>
        <v/>
      </c>
      <c r="AY794" s="58" t="str">
        <f t="shared" si="1428"/>
        <v/>
      </c>
      <c r="AZ794" s="31">
        <f t="shared" si="1429"/>
        <v>279.3</v>
      </c>
      <c r="BA794" s="59">
        <f t="shared" si="1430"/>
        <v>0.61505787037037019</v>
      </c>
      <c r="BB794" s="59">
        <f t="shared" si="1431"/>
        <v>0.62061342592592583</v>
      </c>
      <c r="BC794" s="59">
        <f t="shared" si="1432"/>
        <v>0.60607638888888882</v>
      </c>
      <c r="BD794" s="59">
        <f t="shared" si="1433"/>
        <v>0.6519097222222221</v>
      </c>
      <c r="BE794" s="59">
        <f t="shared" si="1434"/>
        <v>0.63021990740740752</v>
      </c>
      <c r="BF794" s="59">
        <f t="shared" si="1435"/>
        <v>0.64063657407407415</v>
      </c>
      <c r="BG794" s="59">
        <f t="shared" si="1436"/>
        <v>0.64068287037037042</v>
      </c>
      <c r="BH794" s="59">
        <f t="shared" si="1437"/>
        <v>0.63998842592592597</v>
      </c>
      <c r="BI794" s="31">
        <f t="shared" si="1438"/>
        <v>5.0199999999999818</v>
      </c>
      <c r="BJ794" s="61">
        <f t="shared" si="1439"/>
        <v>0.10039999999999964</v>
      </c>
      <c r="BK794" s="61">
        <f t="shared" si="1440"/>
        <v>8.3666666666666362E-2</v>
      </c>
      <c r="BL794" s="61">
        <f t="shared" si="1441"/>
        <v>7.1714285714285453E-2</v>
      </c>
      <c r="BM794" s="61">
        <f t="shared" si="1442"/>
        <v>6.2749999999999778E-2</v>
      </c>
      <c r="BN794" s="62">
        <f t="shared" si="1443"/>
        <v>0</v>
      </c>
      <c r="BO794" s="62">
        <f t="shared" si="1444"/>
        <v>6</v>
      </c>
      <c r="BP794" s="62">
        <f t="shared" si="1445"/>
        <v>1</v>
      </c>
      <c r="BQ794" s="62">
        <f t="shared" si="1446"/>
        <v>0</v>
      </c>
      <c r="BR794" s="62">
        <f t="shared" si="1447"/>
        <v>5</v>
      </c>
      <c r="BS794" s="62">
        <f t="shared" si="1448"/>
        <v>1</v>
      </c>
      <c r="BT794" s="62">
        <f t="shared" si="1449"/>
        <v>0</v>
      </c>
      <c r="BU794" s="62">
        <f t="shared" si="1450"/>
        <v>4</v>
      </c>
      <c r="BV794" s="62">
        <f t="shared" si="1451"/>
        <v>18</v>
      </c>
      <c r="BW794" s="62">
        <f t="shared" si="1452"/>
        <v>0</v>
      </c>
      <c r="BX794" s="62">
        <f t="shared" si="1453"/>
        <v>3</v>
      </c>
      <c r="BY794" s="62">
        <f t="shared" si="1454"/>
        <v>46</v>
      </c>
      <c r="BZ794" s="63">
        <f t="shared" si="1455"/>
        <v>0.61923611111111088</v>
      </c>
      <c r="CA794" s="63">
        <f t="shared" si="1456"/>
        <v>0.62479166666666652</v>
      </c>
      <c r="CB794" s="63">
        <f t="shared" si="1457"/>
        <v>0.60956018518518507</v>
      </c>
      <c r="CC794" s="63">
        <f t="shared" si="1458"/>
        <v>0.65539351851851835</v>
      </c>
      <c r="CD794" s="63">
        <f t="shared" si="1459"/>
        <v>0.63320601851851865</v>
      </c>
      <c r="CE794" s="63">
        <f t="shared" si="1460"/>
        <v>0.64362268518518528</v>
      </c>
      <c r="CF794" s="63">
        <f t="shared" si="1461"/>
        <v>0.6432986111111112</v>
      </c>
      <c r="CG794" s="63">
        <f t="shared" si="1462"/>
        <v>0.64260416666666675</v>
      </c>
      <c r="CH794" s="36"/>
      <c r="CI794" s="36"/>
      <c r="CJ794" s="36"/>
      <c r="CK794" s="36"/>
      <c r="CL794" s="60">
        <v>60</v>
      </c>
    </row>
    <row r="795" spans="1:90" ht="26.25" customHeight="1" x14ac:dyDescent="0.25">
      <c r="A795" s="37">
        <v>81</v>
      </c>
      <c r="B795" s="37"/>
      <c r="E795" s="39"/>
      <c r="F795" s="44"/>
      <c r="G795" s="44">
        <v>284.66000000000003</v>
      </c>
      <c r="H795" s="41">
        <f t="shared" si="1466"/>
        <v>284.44</v>
      </c>
      <c r="I795" s="42">
        <v>284.33000000000004</v>
      </c>
      <c r="J795" s="43">
        <f t="shared" si="1464"/>
        <v>-7.73748812998876E-4</v>
      </c>
      <c r="K795" s="44">
        <f t="shared" si="1465"/>
        <v>-0.21999999999997044</v>
      </c>
      <c r="L795" s="91" t="s">
        <v>1435</v>
      </c>
      <c r="M795" s="127" t="s">
        <v>1232</v>
      </c>
      <c r="N795" s="46">
        <f t="shared" si="1463"/>
        <v>284.55</v>
      </c>
      <c r="O795" s="46">
        <f t="shared" si="1408"/>
        <v>-0.11000000000000001</v>
      </c>
      <c r="P795" s="44">
        <v>284.66000000000003</v>
      </c>
      <c r="Q795" s="46"/>
      <c r="R795" s="37"/>
      <c r="S795" s="46"/>
      <c r="T795" s="40"/>
      <c r="U795" s="47" t="str">
        <f t="shared" si="1412"/>
        <v/>
      </c>
      <c r="V795" s="47" t="str">
        <f t="shared" si="1413"/>
        <v/>
      </c>
      <c r="W795" s="50"/>
      <c r="X795" s="50"/>
      <c r="Y795" s="50"/>
      <c r="Z795" s="50"/>
      <c r="AA795" s="50"/>
      <c r="AB795" s="50"/>
      <c r="AC795" s="50"/>
      <c r="AD795" s="50"/>
      <c r="AE795" s="51">
        <f t="shared" si="1418"/>
        <v>81</v>
      </c>
      <c r="AF795" s="51" t="str">
        <f t="shared" si="1419"/>
        <v/>
      </c>
      <c r="AG795" s="51" t="str">
        <f t="shared" si="1420"/>
        <v/>
      </c>
      <c r="AH795" s="51" t="str">
        <f t="shared" si="1421"/>
        <v/>
      </c>
      <c r="AI795" s="52">
        <f t="shared" si="1422"/>
        <v>284.44</v>
      </c>
      <c r="AJ795" s="51"/>
      <c r="AK795" s="53"/>
      <c r="AL795" s="52"/>
      <c r="AM795" s="53">
        <f t="shared" si="1423"/>
        <v>50</v>
      </c>
      <c r="AN795" s="53">
        <f>IF(AJ795&lt;&gt;"",IF(AJ795="o",VLOOKUP(AM795,OpenSect!$A$1:$D$11,2),IF(AJ795="u",VLOOKUP(AM795,UpHill!$A$1:$D$35,2),IF(AJ795="d",VLOOKUP(AM795,DownHill!$A$3:$D$29,2),IF(AJ795="f",VLOOKUP(AM795,FlatUnd!$A$2:$D$30,2),IF(AJ795="t",VLOOKUP(AM795,TimeAdd!$A$1:$D$176,2),IF(AJ795="l",VLOOKUP(AM795,SLimit!$A$1:$D$8,2),AN794)))))),AN794)</f>
        <v>60</v>
      </c>
      <c r="AO795" s="53">
        <f>IF(AJ795&lt;&gt;"",IF(AJ795="o",VLOOKUP(AM795,OpenSect!$A$1:$D$11,3),IF(AJ795="u",VLOOKUP(AM795,UpHill!$A$1:$D$35,3),IF(AJ795="d",VLOOKUP(AM795,DownHill!$A$3:$D$29,3),IF(AJ795="f",VLOOKUP(AM795,FlatUnd!$A$2:$D$30,3),IF(AJ795="t",VLOOKUP(AM795,TimeAdd!$A$1:$D$18,3),IF(AJ795="l",VLOOKUP(AM795,SLimit!$A$1:$D$8,3),AO794)))))),AO794)</f>
        <v>70</v>
      </c>
      <c r="AP795" s="53">
        <f>IF(AJ795&lt;&gt;"",IF(AJ795="o",VLOOKUP(AM795,OpenSect!$A$1:$D$11,4),IF(AJ795="u",VLOOKUP(AM795,UpHill!$A$1:$D$35,4),IF(AJ795="d",VLOOKUP(AM795,DownHill!$A$3:$D$29,4),IF(AJ795="f",VLOOKUP(AM795,FlatUnd!$A$2:$D$30,4),IF(AJ795="t",VLOOKUP(AM795,TimeAdd!$A$1:$D$18,4),IF(AJ795="l",VLOOKUP(AM795,SLimit!$A$1:$D$8,4),AP794)))))),AP794)</f>
        <v>80</v>
      </c>
      <c r="AQ795" s="53" t="str">
        <f t="shared" si="1424"/>
        <v>100</v>
      </c>
      <c r="AR795" s="54" t="str">
        <f t="shared" si="1425"/>
        <v>N11 Newcastle 57       45,8 Km Plate.</v>
      </c>
      <c r="AS795" s="55"/>
      <c r="AT795" s="55"/>
      <c r="AU795" s="56">
        <f>IF(GroupStTimes!$A$8=0,MIN(CB795,CD795,CF795),MIN(BZ795,CB795,CD795,CF795))</f>
        <v>0.60964120370370367</v>
      </c>
      <c r="AV795" s="56">
        <f>IF(GroupStTimes!$A$8=0,MAX(CC795,CE795,CG795),MAX(CA795,CC795,CE795,CG795))</f>
        <v>0.65547453703703695</v>
      </c>
      <c r="AW795" s="57" t="str">
        <f t="shared" si="1426"/>
        <v/>
      </c>
      <c r="AX795" s="58" t="str">
        <f t="shared" si="1427"/>
        <v/>
      </c>
      <c r="AY795" s="58" t="str">
        <f t="shared" si="1428"/>
        <v/>
      </c>
      <c r="AZ795" s="31">
        <f t="shared" si="1429"/>
        <v>279.3</v>
      </c>
      <c r="BA795" s="59">
        <f t="shared" si="1430"/>
        <v>0.61505787037037019</v>
      </c>
      <c r="BB795" s="59">
        <f t="shared" si="1431"/>
        <v>0.62061342592592583</v>
      </c>
      <c r="BC795" s="59">
        <f t="shared" si="1432"/>
        <v>0.60607638888888882</v>
      </c>
      <c r="BD795" s="59">
        <f t="shared" si="1433"/>
        <v>0.6519097222222221</v>
      </c>
      <c r="BE795" s="59">
        <f t="shared" si="1434"/>
        <v>0.63021990740740752</v>
      </c>
      <c r="BF795" s="59">
        <f t="shared" si="1435"/>
        <v>0.64063657407407415</v>
      </c>
      <c r="BG795" s="59">
        <f t="shared" si="1436"/>
        <v>0.64068287037037042</v>
      </c>
      <c r="BH795" s="59">
        <f t="shared" si="1437"/>
        <v>0.63998842592592597</v>
      </c>
      <c r="BI795" s="31">
        <f t="shared" si="1438"/>
        <v>5.1399999999999864</v>
      </c>
      <c r="BJ795" s="61">
        <f t="shared" si="1439"/>
        <v>0.10279999999999972</v>
      </c>
      <c r="BK795" s="61">
        <f t="shared" si="1440"/>
        <v>8.5666666666666433E-2</v>
      </c>
      <c r="BL795" s="61">
        <f t="shared" si="1441"/>
        <v>7.3428571428571232E-2</v>
      </c>
      <c r="BM795" s="61">
        <f t="shared" si="1442"/>
        <v>6.4249999999999835E-2</v>
      </c>
      <c r="BN795" s="62">
        <f t="shared" si="1443"/>
        <v>0</v>
      </c>
      <c r="BO795" s="62">
        <f t="shared" si="1444"/>
        <v>6</v>
      </c>
      <c r="BP795" s="62">
        <f t="shared" si="1445"/>
        <v>10</v>
      </c>
      <c r="BQ795" s="62">
        <f t="shared" si="1446"/>
        <v>0</v>
      </c>
      <c r="BR795" s="62">
        <f t="shared" si="1447"/>
        <v>5</v>
      </c>
      <c r="BS795" s="62">
        <f t="shared" si="1448"/>
        <v>8</v>
      </c>
      <c r="BT795" s="62">
        <f t="shared" si="1449"/>
        <v>0</v>
      </c>
      <c r="BU795" s="62">
        <f t="shared" si="1450"/>
        <v>4</v>
      </c>
      <c r="BV795" s="62">
        <f t="shared" si="1451"/>
        <v>24</v>
      </c>
      <c r="BW795" s="62">
        <f t="shared" si="1452"/>
        <v>0</v>
      </c>
      <c r="BX795" s="62">
        <f t="shared" si="1453"/>
        <v>3</v>
      </c>
      <c r="BY795" s="62">
        <f t="shared" si="1454"/>
        <v>51</v>
      </c>
      <c r="BZ795" s="63">
        <f t="shared" si="1455"/>
        <v>0.61934027777777756</v>
      </c>
      <c r="CA795" s="63">
        <f t="shared" si="1456"/>
        <v>0.62489583333333321</v>
      </c>
      <c r="CB795" s="63">
        <f t="shared" si="1457"/>
        <v>0.60964120370370367</v>
      </c>
      <c r="CC795" s="63">
        <f t="shared" si="1458"/>
        <v>0.65547453703703695</v>
      </c>
      <c r="CD795" s="63">
        <f t="shared" si="1459"/>
        <v>0.63327546296296311</v>
      </c>
      <c r="CE795" s="63">
        <f t="shared" si="1460"/>
        <v>0.64369212962962974</v>
      </c>
      <c r="CF795" s="63">
        <f t="shared" si="1461"/>
        <v>0.6433564814814815</v>
      </c>
      <c r="CG795" s="63">
        <f t="shared" si="1462"/>
        <v>0.64266203703703706</v>
      </c>
      <c r="CH795" s="36"/>
      <c r="CI795" s="36"/>
      <c r="CJ795" s="36"/>
      <c r="CK795" s="36"/>
      <c r="CL795" s="60">
        <v>60</v>
      </c>
    </row>
    <row r="796" spans="1:90" ht="26.25" customHeight="1" x14ac:dyDescent="0.25">
      <c r="A796" s="37">
        <v>81</v>
      </c>
      <c r="B796" s="37"/>
      <c r="E796" s="39"/>
      <c r="F796" s="44"/>
      <c r="G796" s="44">
        <v>284.86</v>
      </c>
      <c r="H796" s="41">
        <f t="shared" si="1466"/>
        <v>284.64</v>
      </c>
      <c r="I796" s="42">
        <v>284.53000000000003</v>
      </c>
      <c r="J796" s="43">
        <f t="shared" si="1464"/>
        <v>-7.7320493445320502E-4</v>
      </c>
      <c r="K796" s="44">
        <f t="shared" si="1465"/>
        <v>-0.21999999999997044</v>
      </c>
      <c r="L796" s="91" t="s">
        <v>1436</v>
      </c>
      <c r="M796" s="127" t="s">
        <v>1232</v>
      </c>
      <c r="N796" s="46">
        <f t="shared" si="1463"/>
        <v>284.75</v>
      </c>
      <c r="O796" s="46">
        <f t="shared" si="1408"/>
        <v>-0.11000000000000001</v>
      </c>
      <c r="P796" s="44">
        <v>284.86</v>
      </c>
      <c r="Q796" s="46"/>
      <c r="R796" s="37"/>
      <c r="S796" s="46"/>
      <c r="T796" s="40"/>
      <c r="U796" s="47" t="str">
        <f t="shared" si="1412"/>
        <v/>
      </c>
      <c r="V796" s="47" t="str">
        <f t="shared" si="1413"/>
        <v/>
      </c>
      <c r="W796" s="50"/>
      <c r="X796" s="50"/>
      <c r="Y796" s="50"/>
      <c r="Z796" s="50"/>
      <c r="AA796" s="50"/>
      <c r="AB796" s="50"/>
      <c r="AC796" s="50"/>
      <c r="AD796" s="50"/>
      <c r="AE796" s="51">
        <f t="shared" si="1418"/>
        <v>81</v>
      </c>
      <c r="AF796" s="51" t="str">
        <f t="shared" si="1419"/>
        <v/>
      </c>
      <c r="AG796" s="51" t="str">
        <f t="shared" si="1420"/>
        <v/>
      </c>
      <c r="AH796" s="51" t="str">
        <f t="shared" si="1421"/>
        <v/>
      </c>
      <c r="AI796" s="52">
        <f t="shared" si="1422"/>
        <v>284.64</v>
      </c>
      <c r="AJ796" s="51"/>
      <c r="AK796" s="53"/>
      <c r="AL796" s="52"/>
      <c r="AM796" s="53">
        <f t="shared" si="1423"/>
        <v>50</v>
      </c>
      <c r="AN796" s="53">
        <f>IF(AJ796&lt;&gt;"",IF(AJ796="o",VLOOKUP(AM796,OpenSect!$A$1:$D$11,2),IF(AJ796="u",VLOOKUP(AM796,UpHill!$A$1:$D$35,2),IF(AJ796="d",VLOOKUP(AM796,DownHill!$A$3:$D$29,2),IF(AJ796="f",VLOOKUP(AM796,FlatUnd!$A$2:$D$30,2),IF(AJ796="t",VLOOKUP(AM796,TimeAdd!$A$1:$D$176,2),IF(AJ796="l",VLOOKUP(AM796,SLimit!$A$1:$D$8,2),AN795)))))),AN795)</f>
        <v>60</v>
      </c>
      <c r="AO796" s="53">
        <f>IF(AJ796&lt;&gt;"",IF(AJ796="o",VLOOKUP(AM796,OpenSect!$A$1:$D$11,3),IF(AJ796="u",VLOOKUP(AM796,UpHill!$A$1:$D$35,3),IF(AJ796="d",VLOOKUP(AM796,DownHill!$A$3:$D$29,3),IF(AJ796="f",VLOOKUP(AM796,FlatUnd!$A$2:$D$30,3),IF(AJ796="t",VLOOKUP(AM796,TimeAdd!$A$1:$D$18,3),IF(AJ796="l",VLOOKUP(AM796,SLimit!$A$1:$D$8,3),AO795)))))),AO795)</f>
        <v>70</v>
      </c>
      <c r="AP796" s="53">
        <f>IF(AJ796&lt;&gt;"",IF(AJ796="o",VLOOKUP(AM796,OpenSect!$A$1:$D$11,4),IF(AJ796="u",VLOOKUP(AM796,UpHill!$A$1:$D$35,4),IF(AJ796="d",VLOOKUP(AM796,DownHill!$A$3:$D$29,4),IF(AJ796="f",VLOOKUP(AM796,FlatUnd!$A$2:$D$30,4),IF(AJ796="t",VLOOKUP(AM796,TimeAdd!$A$1:$D$18,4),IF(AJ796="l",VLOOKUP(AM796,SLimit!$A$1:$D$8,4),AP795)))))),AP795)</f>
        <v>80</v>
      </c>
      <c r="AQ796" s="53" t="str">
        <f t="shared" si="1424"/>
        <v>100</v>
      </c>
      <c r="AR796" s="54" t="str">
        <f t="shared" si="1425"/>
        <v>46,0 Km Plate.</v>
      </c>
      <c r="AS796" s="55"/>
      <c r="AT796" s="55"/>
      <c r="AU796" s="56">
        <f>IF(GroupStTimes!$A$8=0,MIN(CB796,CD796,CF796),MIN(BZ796,CB796,CD796,CF796))</f>
        <v>0.60978009259259247</v>
      </c>
      <c r="AV796" s="56">
        <f>IF(GroupStTimes!$A$8=0,MAX(CC796,CE796,CG796),MAX(CA796,CC796,CE796,CG796))</f>
        <v>0.65561342592592575</v>
      </c>
      <c r="AW796" s="57" t="str">
        <f t="shared" si="1426"/>
        <v/>
      </c>
      <c r="AX796" s="58" t="str">
        <f t="shared" si="1427"/>
        <v/>
      </c>
      <c r="AY796" s="58" t="str">
        <f t="shared" si="1428"/>
        <v/>
      </c>
      <c r="AZ796" s="31">
        <f t="shared" si="1429"/>
        <v>279.3</v>
      </c>
      <c r="BA796" s="59">
        <f t="shared" si="1430"/>
        <v>0.61505787037037019</v>
      </c>
      <c r="BB796" s="59">
        <f t="shared" si="1431"/>
        <v>0.62061342592592583</v>
      </c>
      <c r="BC796" s="59">
        <f t="shared" si="1432"/>
        <v>0.60607638888888882</v>
      </c>
      <c r="BD796" s="59">
        <f t="shared" si="1433"/>
        <v>0.6519097222222221</v>
      </c>
      <c r="BE796" s="59">
        <f t="shared" si="1434"/>
        <v>0.63021990740740752</v>
      </c>
      <c r="BF796" s="59">
        <f t="shared" si="1435"/>
        <v>0.64063657407407415</v>
      </c>
      <c r="BG796" s="59">
        <f t="shared" si="1436"/>
        <v>0.64068287037037042</v>
      </c>
      <c r="BH796" s="59">
        <f t="shared" si="1437"/>
        <v>0.63998842592592597</v>
      </c>
      <c r="BI796" s="31">
        <f t="shared" si="1438"/>
        <v>5.339999999999975</v>
      </c>
      <c r="BJ796" s="61">
        <f t="shared" si="1439"/>
        <v>0.10679999999999951</v>
      </c>
      <c r="BK796" s="61">
        <f t="shared" si="1440"/>
        <v>8.8999999999999579E-2</v>
      </c>
      <c r="BL796" s="61">
        <f t="shared" si="1441"/>
        <v>7.6285714285713929E-2</v>
      </c>
      <c r="BM796" s="61">
        <f t="shared" si="1442"/>
        <v>6.6749999999999685E-2</v>
      </c>
      <c r="BN796" s="62">
        <f t="shared" si="1443"/>
        <v>0</v>
      </c>
      <c r="BO796" s="62">
        <f t="shared" si="1444"/>
        <v>6</v>
      </c>
      <c r="BP796" s="62">
        <f t="shared" si="1445"/>
        <v>24</v>
      </c>
      <c r="BQ796" s="62">
        <f t="shared" si="1446"/>
        <v>0</v>
      </c>
      <c r="BR796" s="62">
        <f t="shared" si="1447"/>
        <v>5</v>
      </c>
      <c r="BS796" s="62">
        <f t="shared" si="1448"/>
        <v>20</v>
      </c>
      <c r="BT796" s="62">
        <f t="shared" si="1449"/>
        <v>0</v>
      </c>
      <c r="BU796" s="62">
        <f t="shared" si="1450"/>
        <v>4</v>
      </c>
      <c r="BV796" s="62">
        <f t="shared" si="1451"/>
        <v>35</v>
      </c>
      <c r="BW796" s="62">
        <f t="shared" si="1452"/>
        <v>0</v>
      </c>
      <c r="BX796" s="62">
        <f t="shared" si="1453"/>
        <v>4</v>
      </c>
      <c r="BY796" s="62">
        <f t="shared" si="1454"/>
        <v>0</v>
      </c>
      <c r="BZ796" s="63">
        <f t="shared" si="1455"/>
        <v>0.61950231481481466</v>
      </c>
      <c r="CA796" s="63">
        <f t="shared" si="1456"/>
        <v>0.62505787037037031</v>
      </c>
      <c r="CB796" s="63">
        <f t="shared" si="1457"/>
        <v>0.60978009259259247</v>
      </c>
      <c r="CC796" s="63">
        <f t="shared" si="1458"/>
        <v>0.65561342592592575</v>
      </c>
      <c r="CD796" s="63">
        <f t="shared" si="1459"/>
        <v>0.63340277777777787</v>
      </c>
      <c r="CE796" s="63">
        <f t="shared" si="1460"/>
        <v>0.6438194444444445</v>
      </c>
      <c r="CF796" s="63">
        <f t="shared" si="1461"/>
        <v>0.64346064814814818</v>
      </c>
      <c r="CG796" s="63">
        <f t="shared" si="1462"/>
        <v>0.64276620370370374</v>
      </c>
      <c r="CH796" s="36"/>
      <c r="CI796" s="36"/>
      <c r="CJ796" s="36"/>
      <c r="CK796" s="36"/>
      <c r="CL796" s="60">
        <v>60</v>
      </c>
    </row>
    <row r="797" spans="1:90" ht="26.25" customHeight="1" x14ac:dyDescent="0.25">
      <c r="A797" s="37">
        <v>81</v>
      </c>
      <c r="B797" s="37"/>
      <c r="E797" s="39"/>
      <c r="F797" s="44"/>
      <c r="G797" s="44">
        <v>285.11</v>
      </c>
      <c r="H797" s="41">
        <f t="shared" si="1466"/>
        <v>284.89</v>
      </c>
      <c r="I797" s="42">
        <v>284.78000000000003</v>
      </c>
      <c r="J797" s="43">
        <f t="shared" si="1464"/>
        <v>-7.7252616054487822E-4</v>
      </c>
      <c r="K797" s="44">
        <f t="shared" si="1465"/>
        <v>-0.21999999999997044</v>
      </c>
      <c r="L797" s="91" t="s">
        <v>1016</v>
      </c>
      <c r="M797" s="127" t="s">
        <v>1232</v>
      </c>
      <c r="N797" s="46">
        <f t="shared" si="1463"/>
        <v>285</v>
      </c>
      <c r="O797" s="46">
        <f t="shared" si="1408"/>
        <v>-0.11000000000000001</v>
      </c>
      <c r="P797" s="44">
        <v>285.11</v>
      </c>
      <c r="Q797" s="46"/>
      <c r="R797" s="37"/>
      <c r="S797" s="46"/>
      <c r="T797" s="40"/>
      <c r="U797" s="47" t="str">
        <f t="shared" si="1412"/>
        <v/>
      </c>
      <c r="V797" s="47" t="str">
        <f t="shared" si="1413"/>
        <v/>
      </c>
      <c r="W797" s="50"/>
      <c r="X797" s="50"/>
      <c r="Y797" s="50"/>
      <c r="Z797" s="50"/>
      <c r="AA797" s="50"/>
      <c r="AB797" s="50"/>
      <c r="AC797" s="50"/>
      <c r="AD797" s="50"/>
      <c r="AE797" s="51">
        <f t="shared" si="1418"/>
        <v>81</v>
      </c>
      <c r="AF797" s="51" t="str">
        <f t="shared" si="1419"/>
        <v/>
      </c>
      <c r="AG797" s="51" t="str">
        <f t="shared" si="1420"/>
        <v/>
      </c>
      <c r="AH797" s="51" t="str">
        <f t="shared" si="1421"/>
        <v/>
      </c>
      <c r="AI797" s="52">
        <f t="shared" si="1422"/>
        <v>284.89</v>
      </c>
      <c r="AJ797" s="51"/>
      <c r="AK797" s="53"/>
      <c r="AL797" s="52"/>
      <c r="AM797" s="53">
        <f t="shared" si="1423"/>
        <v>50</v>
      </c>
      <c r="AN797" s="53">
        <f>IF(AJ797&lt;&gt;"",IF(AJ797="o",VLOOKUP(AM797,OpenSect!$A$1:$D$11,2),IF(AJ797="u",VLOOKUP(AM797,UpHill!$A$1:$D$35,2),IF(AJ797="d",VLOOKUP(AM797,DownHill!$A$3:$D$29,2),IF(AJ797="f",VLOOKUP(AM797,FlatUnd!$A$2:$D$30,2),IF(AJ797="t",VLOOKUP(AM797,TimeAdd!$A$1:$D$176,2),IF(AJ797="l",VLOOKUP(AM797,SLimit!$A$1:$D$8,2),AN796)))))),AN796)</f>
        <v>60</v>
      </c>
      <c r="AO797" s="53">
        <f>IF(AJ797&lt;&gt;"",IF(AJ797="o",VLOOKUP(AM797,OpenSect!$A$1:$D$11,3),IF(AJ797="u",VLOOKUP(AM797,UpHill!$A$1:$D$35,3),IF(AJ797="d",VLOOKUP(AM797,DownHill!$A$3:$D$29,3),IF(AJ797="f",VLOOKUP(AM797,FlatUnd!$A$2:$D$30,3),IF(AJ797="t",VLOOKUP(AM797,TimeAdd!$A$1:$D$18,3),IF(AJ797="l",VLOOKUP(AM797,SLimit!$A$1:$D$8,3),AO796)))))),AO796)</f>
        <v>70</v>
      </c>
      <c r="AP797" s="53">
        <f>IF(AJ797&lt;&gt;"",IF(AJ797="o",VLOOKUP(AM797,OpenSect!$A$1:$D$11,4),IF(AJ797="u",VLOOKUP(AM797,UpHill!$A$1:$D$35,4),IF(AJ797="d",VLOOKUP(AM797,DownHill!$A$3:$D$29,4),IF(AJ797="f",VLOOKUP(AM797,FlatUnd!$A$2:$D$30,4),IF(AJ797="t",VLOOKUP(AM797,TimeAdd!$A$1:$D$18,4),IF(AJ797="l",VLOOKUP(AM797,SLimit!$A$1:$D$8,4),AP796)))))),AP796)</f>
        <v>80</v>
      </c>
      <c r="AQ797" s="53" t="str">
        <f t="shared" si="1424"/>
        <v>100</v>
      </c>
      <c r="AR797" s="54" t="str">
        <f t="shared" si="1425"/>
        <v>Bridge.</v>
      </c>
      <c r="AS797" s="55"/>
      <c r="AT797" s="55"/>
      <c r="AU797" s="56">
        <f>IF(GroupStTimes!$A$8=0,MIN(CB797,CD797,CF797),MIN(BZ797,CB797,CD797,CF797))</f>
        <v>0.60995370370370361</v>
      </c>
      <c r="AV797" s="56">
        <f>IF(GroupStTimes!$A$8=0,MAX(CC797,CE797,CG797),MAX(CA797,CC797,CE797,CG797))</f>
        <v>0.65578703703703689</v>
      </c>
      <c r="AW797" s="57" t="str">
        <f t="shared" si="1426"/>
        <v/>
      </c>
      <c r="AX797" s="58" t="str">
        <f t="shared" si="1427"/>
        <v/>
      </c>
      <c r="AY797" s="58" t="str">
        <f t="shared" si="1428"/>
        <v/>
      </c>
      <c r="AZ797" s="31">
        <f t="shared" si="1429"/>
        <v>279.3</v>
      </c>
      <c r="BA797" s="59">
        <f t="shared" si="1430"/>
        <v>0.61505787037037019</v>
      </c>
      <c r="BB797" s="59">
        <f t="shared" si="1431"/>
        <v>0.62061342592592583</v>
      </c>
      <c r="BC797" s="59">
        <f t="shared" si="1432"/>
        <v>0.60607638888888882</v>
      </c>
      <c r="BD797" s="59">
        <f t="shared" si="1433"/>
        <v>0.6519097222222221</v>
      </c>
      <c r="BE797" s="59">
        <f t="shared" si="1434"/>
        <v>0.63021990740740752</v>
      </c>
      <c r="BF797" s="59">
        <f t="shared" si="1435"/>
        <v>0.64063657407407415</v>
      </c>
      <c r="BG797" s="59">
        <f t="shared" si="1436"/>
        <v>0.64068287037037042</v>
      </c>
      <c r="BH797" s="59">
        <f t="shared" si="1437"/>
        <v>0.63998842592592597</v>
      </c>
      <c r="BI797" s="31">
        <f t="shared" si="1438"/>
        <v>5.589999999999975</v>
      </c>
      <c r="BJ797" s="61">
        <f t="shared" si="1439"/>
        <v>0.1117999999999995</v>
      </c>
      <c r="BK797" s="61">
        <f t="shared" si="1440"/>
        <v>9.3166666666666245E-2</v>
      </c>
      <c r="BL797" s="61">
        <f t="shared" si="1441"/>
        <v>7.9857142857142502E-2</v>
      </c>
      <c r="BM797" s="61">
        <f t="shared" si="1442"/>
        <v>6.9874999999999687E-2</v>
      </c>
      <c r="BN797" s="62">
        <f t="shared" si="1443"/>
        <v>0</v>
      </c>
      <c r="BO797" s="62">
        <f t="shared" si="1444"/>
        <v>6</v>
      </c>
      <c r="BP797" s="62">
        <f t="shared" si="1445"/>
        <v>42</v>
      </c>
      <c r="BQ797" s="62">
        <f t="shared" si="1446"/>
        <v>0</v>
      </c>
      <c r="BR797" s="62">
        <f t="shared" si="1447"/>
        <v>5</v>
      </c>
      <c r="BS797" s="62">
        <f t="shared" si="1448"/>
        <v>35</v>
      </c>
      <c r="BT797" s="62">
        <f t="shared" si="1449"/>
        <v>0</v>
      </c>
      <c r="BU797" s="62">
        <f t="shared" si="1450"/>
        <v>4</v>
      </c>
      <c r="BV797" s="62">
        <f t="shared" si="1451"/>
        <v>47</v>
      </c>
      <c r="BW797" s="62">
        <f t="shared" si="1452"/>
        <v>0</v>
      </c>
      <c r="BX797" s="62">
        <f t="shared" si="1453"/>
        <v>4</v>
      </c>
      <c r="BY797" s="62">
        <f t="shared" si="1454"/>
        <v>12</v>
      </c>
      <c r="BZ797" s="63">
        <f t="shared" si="1455"/>
        <v>0.61971064814814791</v>
      </c>
      <c r="CA797" s="63">
        <f t="shared" si="1456"/>
        <v>0.62526620370370356</v>
      </c>
      <c r="CB797" s="63">
        <f t="shared" si="1457"/>
        <v>0.60995370370370361</v>
      </c>
      <c r="CC797" s="63">
        <f t="shared" si="1458"/>
        <v>0.65578703703703689</v>
      </c>
      <c r="CD797" s="63">
        <f t="shared" si="1459"/>
        <v>0.63354166666666678</v>
      </c>
      <c r="CE797" s="63">
        <f t="shared" si="1460"/>
        <v>0.64395833333333341</v>
      </c>
      <c r="CF797" s="63">
        <f t="shared" si="1461"/>
        <v>0.64359953703703709</v>
      </c>
      <c r="CG797" s="63">
        <f t="shared" si="1462"/>
        <v>0.64290509259259265</v>
      </c>
      <c r="CH797" s="36"/>
      <c r="CI797" s="36"/>
      <c r="CJ797" s="36"/>
      <c r="CK797" s="36"/>
      <c r="CL797" s="60">
        <v>60</v>
      </c>
    </row>
    <row r="798" spans="1:90" ht="26.25" customHeight="1" x14ac:dyDescent="0.25">
      <c r="A798" s="37">
        <v>81</v>
      </c>
      <c r="B798" s="37"/>
      <c r="E798" s="39"/>
      <c r="F798" s="44"/>
      <c r="G798" s="44">
        <v>285.86</v>
      </c>
      <c r="H798" s="41">
        <f t="shared" si="1466"/>
        <v>285.64</v>
      </c>
      <c r="I798" s="42">
        <v>285.53000000000003</v>
      </c>
      <c r="J798" s="43">
        <f t="shared" si="1464"/>
        <v>-7.704969705458986E-4</v>
      </c>
      <c r="K798" s="44">
        <f t="shared" si="1465"/>
        <v>-0.21999999999997044</v>
      </c>
      <c r="L798" s="91" t="s">
        <v>1436</v>
      </c>
      <c r="M798" s="127" t="s">
        <v>1232</v>
      </c>
      <c r="N798" s="46">
        <f t="shared" si="1463"/>
        <v>285.75</v>
      </c>
      <c r="O798" s="46">
        <f t="shared" si="1408"/>
        <v>-0.11000000000000001</v>
      </c>
      <c r="P798" s="44">
        <v>285.86</v>
      </c>
      <c r="Q798" s="46"/>
      <c r="R798" s="37"/>
      <c r="S798" s="46"/>
      <c r="T798" s="40"/>
      <c r="U798" s="47" t="str">
        <f t="shared" si="1412"/>
        <v/>
      </c>
      <c r="V798" s="47" t="str">
        <f t="shared" si="1413"/>
        <v/>
      </c>
      <c r="W798" s="50"/>
      <c r="X798" s="50"/>
      <c r="Y798" s="50"/>
      <c r="Z798" s="50"/>
      <c r="AA798" s="50"/>
      <c r="AB798" s="50"/>
      <c r="AC798" s="50"/>
      <c r="AD798" s="50"/>
      <c r="AE798" s="51">
        <f t="shared" si="1418"/>
        <v>81</v>
      </c>
      <c r="AF798" s="51" t="str">
        <f t="shared" si="1419"/>
        <v/>
      </c>
      <c r="AG798" s="51" t="str">
        <f t="shared" si="1420"/>
        <v/>
      </c>
      <c r="AH798" s="51" t="str">
        <f t="shared" si="1421"/>
        <v/>
      </c>
      <c r="AI798" s="52">
        <f t="shared" si="1422"/>
        <v>285.64</v>
      </c>
      <c r="AJ798" s="51"/>
      <c r="AK798" s="53"/>
      <c r="AL798" s="52"/>
      <c r="AM798" s="53">
        <f t="shared" si="1423"/>
        <v>50</v>
      </c>
      <c r="AN798" s="53">
        <f>IF(AJ798&lt;&gt;"",IF(AJ798="o",VLOOKUP(AM798,OpenSect!$A$1:$D$11,2),IF(AJ798="u",VLOOKUP(AM798,UpHill!$A$1:$D$35,2),IF(AJ798="d",VLOOKUP(AM798,DownHill!$A$3:$D$29,2),IF(AJ798="f",VLOOKUP(AM798,FlatUnd!$A$2:$D$30,2),IF(AJ798="t",VLOOKUP(AM798,TimeAdd!$A$1:$D$176,2),IF(AJ798="l",VLOOKUP(AM798,SLimit!$A$1:$D$8,2),AN797)))))),AN797)</f>
        <v>60</v>
      </c>
      <c r="AO798" s="53">
        <f>IF(AJ798&lt;&gt;"",IF(AJ798="o",VLOOKUP(AM798,OpenSect!$A$1:$D$11,3),IF(AJ798="u",VLOOKUP(AM798,UpHill!$A$1:$D$35,3),IF(AJ798="d",VLOOKUP(AM798,DownHill!$A$3:$D$29,3),IF(AJ798="f",VLOOKUP(AM798,FlatUnd!$A$2:$D$30,3),IF(AJ798="t",VLOOKUP(AM798,TimeAdd!$A$1:$D$18,3),IF(AJ798="l",VLOOKUP(AM798,SLimit!$A$1:$D$8,3),AO797)))))),AO797)</f>
        <v>70</v>
      </c>
      <c r="AP798" s="53">
        <f>IF(AJ798&lt;&gt;"",IF(AJ798="o",VLOOKUP(AM798,OpenSect!$A$1:$D$11,4),IF(AJ798="u",VLOOKUP(AM798,UpHill!$A$1:$D$35,4),IF(AJ798="d",VLOOKUP(AM798,DownHill!$A$3:$D$29,4),IF(AJ798="f",VLOOKUP(AM798,FlatUnd!$A$2:$D$30,4),IF(AJ798="t",VLOOKUP(AM798,TimeAdd!$A$1:$D$18,4),IF(AJ798="l",VLOOKUP(AM798,SLimit!$A$1:$D$8,4),AP797)))))),AP797)</f>
        <v>80</v>
      </c>
      <c r="AQ798" s="53" t="str">
        <f t="shared" si="1424"/>
        <v>100</v>
      </c>
      <c r="AR798" s="54" t="str">
        <f t="shared" si="1425"/>
        <v>46,0 Km Plate.</v>
      </c>
      <c r="AS798" s="55"/>
      <c r="AT798" s="55"/>
      <c r="AU798" s="56">
        <f>IF(GroupStTimes!$A$8=0,MIN(CB798,CD798,CF798),MIN(BZ798,CB798,CD798,CF798))</f>
        <v>0.61047453703703691</v>
      </c>
      <c r="AV798" s="56">
        <f>IF(GroupStTimes!$A$8=0,MAX(CC798,CE798,CG798),MAX(CA798,CC798,CE798,CG798))</f>
        <v>0.65630787037037019</v>
      </c>
      <c r="AW798" s="57" t="str">
        <f t="shared" si="1426"/>
        <v/>
      </c>
      <c r="AX798" s="58" t="str">
        <f t="shared" si="1427"/>
        <v/>
      </c>
      <c r="AY798" s="58" t="str">
        <f t="shared" si="1428"/>
        <v/>
      </c>
      <c r="AZ798" s="31">
        <f t="shared" si="1429"/>
        <v>279.3</v>
      </c>
      <c r="BA798" s="59">
        <f t="shared" si="1430"/>
        <v>0.61505787037037019</v>
      </c>
      <c r="BB798" s="59">
        <f t="shared" si="1431"/>
        <v>0.62061342592592583</v>
      </c>
      <c r="BC798" s="59">
        <f t="shared" si="1432"/>
        <v>0.60607638888888882</v>
      </c>
      <c r="BD798" s="59">
        <f t="shared" si="1433"/>
        <v>0.6519097222222221</v>
      </c>
      <c r="BE798" s="59">
        <f t="shared" si="1434"/>
        <v>0.63021990740740752</v>
      </c>
      <c r="BF798" s="59">
        <f t="shared" si="1435"/>
        <v>0.64063657407407415</v>
      </c>
      <c r="BG798" s="59">
        <f t="shared" si="1436"/>
        <v>0.64068287037037042</v>
      </c>
      <c r="BH798" s="59">
        <f t="shared" si="1437"/>
        <v>0.63998842592592597</v>
      </c>
      <c r="BI798" s="31">
        <f t="shared" si="1438"/>
        <v>6.339999999999975</v>
      </c>
      <c r="BJ798" s="61">
        <f t="shared" si="1439"/>
        <v>0.1267999999999995</v>
      </c>
      <c r="BK798" s="61">
        <f t="shared" si="1440"/>
        <v>0.10566666666666626</v>
      </c>
      <c r="BL798" s="61">
        <f t="shared" si="1441"/>
        <v>9.057142857142822E-2</v>
      </c>
      <c r="BM798" s="61">
        <f t="shared" si="1442"/>
        <v>7.9249999999999682E-2</v>
      </c>
      <c r="BN798" s="62">
        <f t="shared" si="1443"/>
        <v>0</v>
      </c>
      <c r="BO798" s="62">
        <f t="shared" si="1444"/>
        <v>7</v>
      </c>
      <c r="BP798" s="62">
        <f t="shared" si="1445"/>
        <v>36</v>
      </c>
      <c r="BQ798" s="62">
        <f t="shared" si="1446"/>
        <v>0</v>
      </c>
      <c r="BR798" s="62">
        <f t="shared" si="1447"/>
        <v>6</v>
      </c>
      <c r="BS798" s="62">
        <f t="shared" si="1448"/>
        <v>20</v>
      </c>
      <c r="BT798" s="62">
        <f t="shared" si="1449"/>
        <v>0</v>
      </c>
      <c r="BU798" s="62">
        <f t="shared" si="1450"/>
        <v>5</v>
      </c>
      <c r="BV798" s="62">
        <f t="shared" si="1451"/>
        <v>26</v>
      </c>
      <c r="BW798" s="62">
        <f t="shared" si="1452"/>
        <v>0</v>
      </c>
      <c r="BX798" s="62">
        <f t="shared" si="1453"/>
        <v>4</v>
      </c>
      <c r="BY798" s="62">
        <f t="shared" si="1454"/>
        <v>45</v>
      </c>
      <c r="BZ798" s="63">
        <f t="shared" si="1455"/>
        <v>0.62033564814814801</v>
      </c>
      <c r="CA798" s="63">
        <f t="shared" si="1456"/>
        <v>0.62589120370370366</v>
      </c>
      <c r="CB798" s="63">
        <f t="shared" si="1457"/>
        <v>0.61047453703703691</v>
      </c>
      <c r="CC798" s="63">
        <f t="shared" si="1458"/>
        <v>0.65630787037037019</v>
      </c>
      <c r="CD798" s="63">
        <f t="shared" si="1459"/>
        <v>0.63399305555555563</v>
      </c>
      <c r="CE798" s="63">
        <f t="shared" si="1460"/>
        <v>0.64440972222222226</v>
      </c>
      <c r="CF798" s="63">
        <f t="shared" si="1461"/>
        <v>0.64398148148148149</v>
      </c>
      <c r="CG798" s="63">
        <f t="shared" si="1462"/>
        <v>0.64328703703703705</v>
      </c>
      <c r="CH798" s="36"/>
      <c r="CI798" s="36"/>
      <c r="CJ798" s="36"/>
      <c r="CK798" s="36"/>
      <c r="CL798" s="60">
        <v>60</v>
      </c>
    </row>
    <row r="799" spans="1:90" ht="60.75" x14ac:dyDescent="0.25">
      <c r="A799" s="37">
        <v>81</v>
      </c>
      <c r="B799" s="37"/>
      <c r="C799" s="37" t="s">
        <v>58</v>
      </c>
      <c r="E799" s="39"/>
      <c r="F799" s="44"/>
      <c r="G799" s="44">
        <v>286.14</v>
      </c>
      <c r="H799" s="41">
        <f t="shared" si="1466"/>
        <v>285.92</v>
      </c>
      <c r="I799" s="42">
        <v>285.81</v>
      </c>
      <c r="J799" s="43">
        <f t="shared" si="1464"/>
        <v>-7.6974213638420787E-4</v>
      </c>
      <c r="K799" s="44">
        <f t="shared" si="1465"/>
        <v>-0.21999999999997044</v>
      </c>
      <c r="L799" s="91" t="s">
        <v>1781</v>
      </c>
      <c r="M799" s="127" t="s">
        <v>1232</v>
      </c>
      <c r="N799" s="46">
        <f t="shared" si="1463"/>
        <v>286.02999999999997</v>
      </c>
      <c r="O799" s="46">
        <f t="shared" si="1408"/>
        <v>-0.11000000000000001</v>
      </c>
      <c r="P799" s="44">
        <v>286.14</v>
      </c>
      <c r="Q799" s="46"/>
      <c r="R799" s="37"/>
      <c r="S799" s="46"/>
      <c r="T799" s="40"/>
      <c r="U799" s="47">
        <f t="shared" si="1412"/>
        <v>28.240469999999998</v>
      </c>
      <c r="V799" s="47">
        <f t="shared" si="1413"/>
        <v>29.963629999999998</v>
      </c>
      <c r="W799" s="16">
        <v>28.240459999999999</v>
      </c>
      <c r="X799" s="16">
        <v>29.963640000000002</v>
      </c>
      <c r="Y799" s="16">
        <v>28.240480000000002</v>
      </c>
      <c r="Z799" s="16">
        <v>29.963619999999999</v>
      </c>
      <c r="AA799" s="50"/>
      <c r="AB799" s="50"/>
      <c r="AC799" s="50"/>
      <c r="AD799" s="50"/>
      <c r="AE799" s="51">
        <f t="shared" si="1418"/>
        <v>81</v>
      </c>
      <c r="AF799" s="51" t="str">
        <f t="shared" si="1419"/>
        <v/>
      </c>
      <c r="AG799" s="51" t="str">
        <f t="shared" si="1420"/>
        <v>m</v>
      </c>
      <c r="AH799" s="51" t="str">
        <f t="shared" si="1421"/>
        <v/>
      </c>
      <c r="AI799" s="52">
        <f t="shared" si="1422"/>
        <v>285.92</v>
      </c>
      <c r="AJ799" s="51" t="s">
        <v>58</v>
      </c>
      <c r="AK799" s="53"/>
      <c r="AL799" s="52"/>
      <c r="AM799" s="53">
        <f t="shared" si="1423"/>
        <v>50</v>
      </c>
      <c r="AN799" s="53">
        <f>IF(AJ799&lt;&gt;"",IF(AJ799="o",VLOOKUP(AM799,OpenSect!$A$1:$D$11,2),IF(AJ799="u",VLOOKUP(AM799,UpHill!$A$1:$D$35,2),IF(AJ799="d",VLOOKUP(AM799,DownHill!$A$3:$D$29,2),IF(AJ799="f",VLOOKUP(AM799,FlatUnd!$A$2:$D$30,2),IF(AJ799="t",VLOOKUP(AM799,TimeAdd!$A$1:$D$176,2),IF(AJ799="l",VLOOKUP(AM799,SLimit!$A$1:$D$8,2),AN798)))))),AN798)</f>
        <v>60</v>
      </c>
      <c r="AO799" s="53">
        <f>IF(AJ799&lt;&gt;"",IF(AJ799="o",VLOOKUP(AM799,OpenSect!$A$1:$D$11,3),IF(AJ799="u",VLOOKUP(AM799,UpHill!$A$1:$D$35,3),IF(AJ799="d",VLOOKUP(AM799,DownHill!$A$3:$D$29,3),IF(AJ799="f",VLOOKUP(AM799,FlatUnd!$A$2:$D$30,3),IF(AJ799="t",VLOOKUP(AM799,TimeAdd!$A$1:$D$18,3),IF(AJ799="l",VLOOKUP(AM799,SLimit!$A$1:$D$8,3),AO798)))))),AO798)</f>
        <v>70</v>
      </c>
      <c r="AP799" s="53">
        <f>IF(AJ799&lt;&gt;"",IF(AJ799="o",VLOOKUP(AM799,OpenSect!$A$1:$D$11,4),IF(AJ799="u",VLOOKUP(AM799,UpHill!$A$1:$D$35,4),IF(AJ799="d",VLOOKUP(AM799,DownHill!$A$3:$D$29,4),IF(AJ799="f",VLOOKUP(AM799,FlatUnd!$A$2:$D$30,4),IF(AJ799="t",VLOOKUP(AM799,TimeAdd!$A$1:$D$18,4),IF(AJ799="l",VLOOKUP(AM799,SLimit!$A$1:$D$8,4),AP798)))))),AP798)</f>
        <v>80</v>
      </c>
      <c r="AQ799" s="53" t="str">
        <f t="shared" si="1424"/>
        <v>100</v>
      </c>
      <c r="AR799" s="54" t="str">
        <f t="shared" si="1425"/>
        <v>Control @ Larksend Farm. P&amp;A Cronje, D&amp;H Pinder. 30.  Ducktape on Fence Pole at Cross road.</v>
      </c>
      <c r="AS799" s="55"/>
      <c r="AT799" s="55"/>
      <c r="AU799" s="56">
        <f>IF(GroupStTimes!$A$8=0,MIN(CB799,CD799,CF799),MIN(BZ799,CB799,CD799,CF799))</f>
        <v>0.61067129629629624</v>
      </c>
      <c r="AV799" s="56">
        <f>IF(GroupStTimes!$A$8=0,MAX(CC799,CE799,CG799),MAX(CA799,CC799,CE799,CG799))</f>
        <v>0.65650462962962952</v>
      </c>
      <c r="AW799" s="57" t="str">
        <f t="shared" si="1426"/>
        <v>28.24047  29.96363</v>
      </c>
      <c r="AX799" s="58">
        <f t="shared" si="1427"/>
        <v>28.240459999999999</v>
      </c>
      <c r="AY799" s="58">
        <f t="shared" si="1428"/>
        <v>29.963640000000002</v>
      </c>
      <c r="AZ799" s="31">
        <f t="shared" si="1429"/>
        <v>279.3</v>
      </c>
      <c r="BA799" s="59">
        <f t="shared" si="1430"/>
        <v>0.61505787037037019</v>
      </c>
      <c r="BB799" s="59">
        <f t="shared" si="1431"/>
        <v>0.62061342592592583</v>
      </c>
      <c r="BC799" s="59">
        <f t="shared" si="1432"/>
        <v>0.60607638888888882</v>
      </c>
      <c r="BD799" s="59">
        <f t="shared" si="1433"/>
        <v>0.6519097222222221</v>
      </c>
      <c r="BE799" s="59">
        <f t="shared" si="1434"/>
        <v>0.63021990740740752</v>
      </c>
      <c r="BF799" s="59">
        <f t="shared" si="1435"/>
        <v>0.64063657407407415</v>
      </c>
      <c r="BG799" s="59">
        <f t="shared" si="1436"/>
        <v>0.64068287037037042</v>
      </c>
      <c r="BH799" s="59">
        <f t="shared" si="1437"/>
        <v>0.63998842592592597</v>
      </c>
      <c r="BI799" s="31">
        <f t="shared" si="1438"/>
        <v>6.6200000000000045</v>
      </c>
      <c r="BJ799" s="61">
        <f t="shared" si="1439"/>
        <v>0.1324000000000001</v>
      </c>
      <c r="BK799" s="61">
        <f t="shared" si="1440"/>
        <v>0.11033333333333341</v>
      </c>
      <c r="BL799" s="61">
        <f t="shared" si="1441"/>
        <v>9.457142857142864E-2</v>
      </c>
      <c r="BM799" s="61">
        <f t="shared" si="1442"/>
        <v>8.275000000000006E-2</v>
      </c>
      <c r="BN799" s="62">
        <f t="shared" si="1443"/>
        <v>0</v>
      </c>
      <c r="BO799" s="62">
        <f t="shared" si="1444"/>
        <v>7</v>
      </c>
      <c r="BP799" s="62">
        <f t="shared" si="1445"/>
        <v>57</v>
      </c>
      <c r="BQ799" s="62">
        <f t="shared" si="1446"/>
        <v>0</v>
      </c>
      <c r="BR799" s="62">
        <f t="shared" si="1447"/>
        <v>6</v>
      </c>
      <c r="BS799" s="62">
        <f t="shared" si="1448"/>
        <v>37</v>
      </c>
      <c r="BT799" s="62">
        <f t="shared" si="1449"/>
        <v>0</v>
      </c>
      <c r="BU799" s="62">
        <f t="shared" si="1450"/>
        <v>5</v>
      </c>
      <c r="BV799" s="62">
        <f t="shared" si="1451"/>
        <v>40</v>
      </c>
      <c r="BW799" s="62">
        <f t="shared" si="1452"/>
        <v>0</v>
      </c>
      <c r="BX799" s="62">
        <f t="shared" si="1453"/>
        <v>4</v>
      </c>
      <c r="BY799" s="62">
        <f t="shared" si="1454"/>
        <v>58</v>
      </c>
      <c r="BZ799" s="63">
        <f t="shared" si="1455"/>
        <v>0.62057870370370349</v>
      </c>
      <c r="CA799" s="63">
        <f t="shared" si="1456"/>
        <v>0.62613425925925914</v>
      </c>
      <c r="CB799" s="63">
        <f t="shared" si="1457"/>
        <v>0.61067129629629624</v>
      </c>
      <c r="CC799" s="63">
        <f t="shared" si="1458"/>
        <v>0.65650462962962952</v>
      </c>
      <c r="CD799" s="63">
        <f t="shared" si="1459"/>
        <v>0.63415509259259273</v>
      </c>
      <c r="CE799" s="63">
        <f t="shared" si="1460"/>
        <v>0.64457175925925936</v>
      </c>
      <c r="CF799" s="63">
        <f t="shared" si="1461"/>
        <v>0.64413194444444444</v>
      </c>
      <c r="CG799" s="63">
        <f t="shared" si="1462"/>
        <v>0.6434375</v>
      </c>
      <c r="CH799" s="36"/>
      <c r="CI799" s="36"/>
      <c r="CJ799" s="36"/>
      <c r="CK799" s="36"/>
      <c r="CL799" s="60">
        <v>60</v>
      </c>
    </row>
    <row r="800" spans="1:90" ht="27" customHeight="1" x14ac:dyDescent="0.25">
      <c r="A800" s="37">
        <v>81</v>
      </c>
      <c r="B800" s="37"/>
      <c r="E800" s="39"/>
      <c r="F800" s="44"/>
      <c r="G800" s="44">
        <v>286.81</v>
      </c>
      <c r="H800" s="41">
        <f t="shared" si="1466"/>
        <v>286.58999999999997</v>
      </c>
      <c r="I800" s="42">
        <v>286.48</v>
      </c>
      <c r="J800" s="43">
        <f t="shared" si="1464"/>
        <v>-7.6794191566591187E-4</v>
      </c>
      <c r="K800" s="44">
        <f t="shared" si="1465"/>
        <v>-0.21999999999997044</v>
      </c>
      <c r="L800" s="91" t="s">
        <v>1449</v>
      </c>
      <c r="M800" s="127" t="s">
        <v>1232</v>
      </c>
      <c r="N800" s="46">
        <f t="shared" si="1463"/>
        <v>286.7</v>
      </c>
      <c r="O800" s="46">
        <f t="shared" si="1408"/>
        <v>-0.11000000000000001</v>
      </c>
      <c r="P800" s="44">
        <v>286.81</v>
      </c>
      <c r="Q800" s="46"/>
      <c r="R800" s="37"/>
      <c r="S800" s="46"/>
      <c r="T800" s="40"/>
      <c r="U800" s="47" t="str">
        <f t="shared" si="1412"/>
        <v/>
      </c>
      <c r="V800" s="47" t="str">
        <f t="shared" si="1413"/>
        <v/>
      </c>
      <c r="W800" s="50"/>
      <c r="X800" s="50"/>
      <c r="Y800" s="50"/>
      <c r="Z800" s="50"/>
      <c r="AA800" s="50"/>
      <c r="AB800" s="50"/>
      <c r="AC800" s="50"/>
      <c r="AD800" s="50"/>
      <c r="AE800" s="51">
        <f t="shared" si="1418"/>
        <v>81</v>
      </c>
      <c r="AF800" s="51" t="str">
        <f t="shared" si="1419"/>
        <v/>
      </c>
      <c r="AG800" s="51" t="str">
        <f t="shared" si="1420"/>
        <v/>
      </c>
      <c r="AH800" s="51" t="str">
        <f t="shared" si="1421"/>
        <v/>
      </c>
      <c r="AI800" s="52">
        <f t="shared" si="1422"/>
        <v>286.58999999999997</v>
      </c>
      <c r="AJ800" s="51"/>
      <c r="AK800" s="53"/>
      <c r="AL800" s="52"/>
      <c r="AM800" s="53">
        <f t="shared" si="1423"/>
        <v>50</v>
      </c>
      <c r="AN800" s="53">
        <f>IF(AJ800&lt;&gt;"",IF(AJ800="o",VLOOKUP(AM800,OpenSect!$A$1:$D$11,2),IF(AJ800="u",VLOOKUP(AM800,UpHill!$A$1:$D$35,2),IF(AJ800="d",VLOOKUP(AM800,DownHill!$A$3:$D$29,2),IF(AJ800="f",VLOOKUP(AM800,FlatUnd!$A$2:$D$30,2),IF(AJ800="t",VLOOKUP(AM800,TimeAdd!$A$1:$D$176,2),IF(AJ800="l",VLOOKUP(AM800,SLimit!$A$1:$D$8,2),AN799)))))),AN799)</f>
        <v>60</v>
      </c>
      <c r="AO800" s="53">
        <f>IF(AJ800&lt;&gt;"",IF(AJ800="o",VLOOKUP(AM800,OpenSect!$A$1:$D$11,3),IF(AJ800="u",VLOOKUP(AM800,UpHill!$A$1:$D$35,3),IF(AJ800="d",VLOOKUP(AM800,DownHill!$A$3:$D$29,3),IF(AJ800="f",VLOOKUP(AM800,FlatUnd!$A$2:$D$30,3),IF(AJ800="t",VLOOKUP(AM800,TimeAdd!$A$1:$D$18,3),IF(AJ800="l",VLOOKUP(AM800,SLimit!$A$1:$D$8,3),AO799)))))),AO799)</f>
        <v>70</v>
      </c>
      <c r="AP800" s="53">
        <f>IF(AJ800&lt;&gt;"",IF(AJ800="o",VLOOKUP(AM800,OpenSect!$A$1:$D$11,4),IF(AJ800="u",VLOOKUP(AM800,UpHill!$A$1:$D$35,4),IF(AJ800="d",VLOOKUP(AM800,DownHill!$A$3:$D$29,4),IF(AJ800="f",VLOOKUP(AM800,FlatUnd!$A$2:$D$30,4),IF(AJ800="t",VLOOKUP(AM800,TimeAdd!$A$1:$D$18,4),IF(AJ800="l",VLOOKUP(AM800,SLimit!$A$1:$D$8,4),AP799)))))),AP799)</f>
        <v>80</v>
      </c>
      <c r="AQ800" s="53" t="str">
        <f t="shared" si="1424"/>
        <v>100</v>
      </c>
      <c r="AR800" s="54" t="str">
        <f t="shared" si="1425"/>
        <v>Bridge. {Road verge increase }</v>
      </c>
      <c r="AS800" s="55"/>
      <c r="AT800" s="55"/>
      <c r="AU800" s="56">
        <f>IF(GroupStTimes!$A$8=0,MIN(CB800,CD800,CF800),MIN(BZ800,CB800,CD800,CF800))</f>
        <v>0.61113425925925924</v>
      </c>
      <c r="AV800" s="56">
        <f>IF(GroupStTimes!$A$8=0,MAX(CC800,CE800,CG800),MAX(CA800,CC800,CE800,CG800))</f>
        <v>0.65696759259259252</v>
      </c>
      <c r="AW800" s="57" t="str">
        <f t="shared" si="1426"/>
        <v/>
      </c>
      <c r="AX800" s="58" t="str">
        <f t="shared" si="1427"/>
        <v/>
      </c>
      <c r="AY800" s="58" t="str">
        <f t="shared" si="1428"/>
        <v/>
      </c>
      <c r="AZ800" s="31">
        <f t="shared" si="1429"/>
        <v>279.3</v>
      </c>
      <c r="BA800" s="59">
        <f t="shared" si="1430"/>
        <v>0.61505787037037019</v>
      </c>
      <c r="BB800" s="59">
        <f t="shared" si="1431"/>
        <v>0.62061342592592583</v>
      </c>
      <c r="BC800" s="59">
        <f t="shared" si="1432"/>
        <v>0.60607638888888882</v>
      </c>
      <c r="BD800" s="59">
        <f t="shared" si="1433"/>
        <v>0.6519097222222221</v>
      </c>
      <c r="BE800" s="59">
        <f t="shared" si="1434"/>
        <v>0.63021990740740752</v>
      </c>
      <c r="BF800" s="59">
        <f t="shared" si="1435"/>
        <v>0.64063657407407415</v>
      </c>
      <c r="BG800" s="59">
        <f t="shared" si="1436"/>
        <v>0.64068287037037042</v>
      </c>
      <c r="BH800" s="59">
        <f t="shared" si="1437"/>
        <v>0.63998842592592597</v>
      </c>
      <c r="BI800" s="31">
        <f t="shared" si="1438"/>
        <v>7.2899999999999636</v>
      </c>
      <c r="BJ800" s="61">
        <f t="shared" si="1439"/>
        <v>0.14579999999999926</v>
      </c>
      <c r="BK800" s="61">
        <f t="shared" si="1440"/>
        <v>0.1214999999999994</v>
      </c>
      <c r="BL800" s="61">
        <f t="shared" si="1441"/>
        <v>0.10414285714285662</v>
      </c>
      <c r="BM800" s="61">
        <f t="shared" si="1442"/>
        <v>9.112499999999954E-2</v>
      </c>
      <c r="BN800" s="62">
        <f t="shared" si="1443"/>
        <v>0</v>
      </c>
      <c r="BO800" s="62">
        <f t="shared" si="1444"/>
        <v>8</v>
      </c>
      <c r="BP800" s="62">
        <f t="shared" si="1445"/>
        <v>45</v>
      </c>
      <c r="BQ800" s="62">
        <f t="shared" si="1446"/>
        <v>0</v>
      </c>
      <c r="BR800" s="62">
        <f t="shared" si="1447"/>
        <v>7</v>
      </c>
      <c r="BS800" s="62">
        <f t="shared" si="1448"/>
        <v>17</v>
      </c>
      <c r="BT800" s="62">
        <f t="shared" si="1449"/>
        <v>0</v>
      </c>
      <c r="BU800" s="62">
        <f t="shared" si="1450"/>
        <v>6</v>
      </c>
      <c r="BV800" s="62">
        <f t="shared" si="1451"/>
        <v>15</v>
      </c>
      <c r="BW800" s="62">
        <f t="shared" si="1452"/>
        <v>0</v>
      </c>
      <c r="BX800" s="62">
        <f t="shared" si="1453"/>
        <v>5</v>
      </c>
      <c r="BY800" s="62">
        <f t="shared" si="1454"/>
        <v>28</v>
      </c>
      <c r="BZ800" s="63">
        <f t="shared" si="1455"/>
        <v>0.62113425925925903</v>
      </c>
      <c r="CA800" s="63">
        <f t="shared" si="1456"/>
        <v>0.62668981481481467</v>
      </c>
      <c r="CB800" s="63">
        <f t="shared" si="1457"/>
        <v>0.61113425925925924</v>
      </c>
      <c r="CC800" s="63">
        <f t="shared" si="1458"/>
        <v>0.65696759259259252</v>
      </c>
      <c r="CD800" s="63">
        <f t="shared" si="1459"/>
        <v>0.63456018518518531</v>
      </c>
      <c r="CE800" s="63">
        <f t="shared" si="1460"/>
        <v>0.64497685185185194</v>
      </c>
      <c r="CF800" s="63">
        <f t="shared" si="1461"/>
        <v>0.64447916666666671</v>
      </c>
      <c r="CG800" s="63">
        <f t="shared" si="1462"/>
        <v>0.64378472222222227</v>
      </c>
      <c r="CH800" s="36"/>
      <c r="CI800" s="36"/>
      <c r="CJ800" s="36"/>
      <c r="CK800" s="36"/>
      <c r="CL800" s="60">
        <v>60</v>
      </c>
    </row>
    <row r="801" spans="1:90" ht="26.25" customHeight="1" x14ac:dyDescent="0.25">
      <c r="A801" s="37">
        <v>81</v>
      </c>
      <c r="B801" s="37"/>
      <c r="E801" s="39"/>
      <c r="F801" s="44"/>
      <c r="G801" s="44">
        <v>286.94</v>
      </c>
      <c r="H801" s="41">
        <f t="shared" si="1466"/>
        <v>286.72000000000003</v>
      </c>
      <c r="I801" s="42">
        <v>286.61</v>
      </c>
      <c r="J801" s="43">
        <f t="shared" si="1464"/>
        <v>-7.6759359408244807E-4</v>
      </c>
      <c r="K801" s="44">
        <f t="shared" si="1465"/>
        <v>-0.21999999999997044</v>
      </c>
      <c r="L801" s="91" t="s">
        <v>474</v>
      </c>
      <c r="M801" s="127" t="s">
        <v>1232</v>
      </c>
      <c r="N801" s="46">
        <f t="shared" si="1463"/>
        <v>286.83</v>
      </c>
      <c r="O801" s="46">
        <f t="shared" si="1408"/>
        <v>-0.11000000000000001</v>
      </c>
      <c r="P801" s="44">
        <v>286.94</v>
      </c>
      <c r="Q801" s="46"/>
      <c r="R801" s="37"/>
      <c r="S801" s="46"/>
      <c r="T801" s="40"/>
      <c r="U801" s="47" t="str">
        <f t="shared" si="1412"/>
        <v/>
      </c>
      <c r="V801" s="47" t="str">
        <f t="shared" si="1413"/>
        <v/>
      </c>
      <c r="W801" s="50"/>
      <c r="X801" s="50"/>
      <c r="Y801" s="50"/>
      <c r="Z801" s="50"/>
      <c r="AA801" s="50"/>
      <c r="AB801" s="50"/>
      <c r="AC801" s="50"/>
      <c r="AD801" s="50"/>
      <c r="AE801" s="51">
        <f t="shared" si="1418"/>
        <v>81</v>
      </c>
      <c r="AF801" s="51" t="str">
        <f t="shared" si="1419"/>
        <v/>
      </c>
      <c r="AG801" s="51" t="str">
        <f t="shared" si="1420"/>
        <v/>
      </c>
      <c r="AH801" s="51" t="str">
        <f t="shared" si="1421"/>
        <v/>
      </c>
      <c r="AI801" s="52">
        <f t="shared" si="1422"/>
        <v>286.72000000000003</v>
      </c>
      <c r="AJ801" s="51"/>
      <c r="AK801" s="53"/>
      <c r="AL801" s="52"/>
      <c r="AM801" s="53">
        <f t="shared" si="1423"/>
        <v>50</v>
      </c>
      <c r="AN801" s="53">
        <f>IF(AJ801&lt;&gt;"",IF(AJ801="o",VLOOKUP(AM801,OpenSect!$A$1:$D$11,2),IF(AJ801="u",VLOOKUP(AM801,UpHill!$A$1:$D$35,2),IF(AJ801="d",VLOOKUP(AM801,DownHill!$A$3:$D$29,2),IF(AJ801="f",VLOOKUP(AM801,FlatUnd!$A$2:$D$30,2),IF(AJ801="t",VLOOKUP(AM801,TimeAdd!$A$1:$D$176,2),IF(AJ801="l",VLOOKUP(AM801,SLimit!$A$1:$D$8,2),AN800)))))),AN800)</f>
        <v>60</v>
      </c>
      <c r="AO801" s="53">
        <f>IF(AJ801&lt;&gt;"",IF(AJ801="o",VLOOKUP(AM801,OpenSect!$A$1:$D$11,3),IF(AJ801="u",VLOOKUP(AM801,UpHill!$A$1:$D$35,3),IF(AJ801="d",VLOOKUP(AM801,DownHill!$A$3:$D$29,3),IF(AJ801="f",VLOOKUP(AM801,FlatUnd!$A$2:$D$30,3),IF(AJ801="t",VLOOKUP(AM801,TimeAdd!$A$1:$D$18,3),IF(AJ801="l",VLOOKUP(AM801,SLimit!$A$1:$D$8,3),AO800)))))),AO800)</f>
        <v>70</v>
      </c>
      <c r="AP801" s="53">
        <f>IF(AJ801&lt;&gt;"",IF(AJ801="o",VLOOKUP(AM801,OpenSect!$A$1:$D$11,4),IF(AJ801="u",VLOOKUP(AM801,UpHill!$A$1:$D$35,4),IF(AJ801="d",VLOOKUP(AM801,DownHill!$A$3:$D$29,4),IF(AJ801="f",VLOOKUP(AM801,FlatUnd!$A$2:$D$30,4),IF(AJ801="t",VLOOKUP(AM801,TimeAdd!$A$1:$D$18,4),IF(AJ801="l",VLOOKUP(AM801,SLimit!$A$1:$D$8,4),AP800)))))),AP800)</f>
        <v>80</v>
      </c>
      <c r="AQ801" s="53" t="str">
        <f t="shared" si="1424"/>
        <v>100</v>
      </c>
      <c r="AR801" s="54" t="str">
        <f t="shared" si="1425"/>
        <v xml:space="preserve">100 Speed limit. </v>
      </c>
      <c r="AS801" s="55"/>
      <c r="AT801" s="55"/>
      <c r="AU801" s="56">
        <f>IF(GroupStTimes!$A$8=0,MIN(CB801,CD801,CF801),MIN(BZ801,CB801,CD801,CF801))</f>
        <v>0.61122685185185177</v>
      </c>
      <c r="AV801" s="56">
        <f>IF(GroupStTimes!$A$8=0,MAX(CC801,CE801,CG801),MAX(CA801,CC801,CE801,CG801))</f>
        <v>0.65706018518518505</v>
      </c>
      <c r="AW801" s="57" t="str">
        <f t="shared" si="1426"/>
        <v/>
      </c>
      <c r="AX801" s="58" t="str">
        <f t="shared" si="1427"/>
        <v/>
      </c>
      <c r="AY801" s="58" t="str">
        <f t="shared" si="1428"/>
        <v/>
      </c>
      <c r="AZ801" s="31">
        <f t="shared" si="1429"/>
        <v>279.3</v>
      </c>
      <c r="BA801" s="59">
        <f t="shared" si="1430"/>
        <v>0.61505787037037019</v>
      </c>
      <c r="BB801" s="59">
        <f t="shared" si="1431"/>
        <v>0.62061342592592583</v>
      </c>
      <c r="BC801" s="59">
        <f t="shared" si="1432"/>
        <v>0.60607638888888882</v>
      </c>
      <c r="BD801" s="59">
        <f t="shared" si="1433"/>
        <v>0.6519097222222221</v>
      </c>
      <c r="BE801" s="59">
        <f t="shared" si="1434"/>
        <v>0.63021990740740752</v>
      </c>
      <c r="BF801" s="59">
        <f t="shared" si="1435"/>
        <v>0.64063657407407415</v>
      </c>
      <c r="BG801" s="59">
        <f t="shared" si="1436"/>
        <v>0.64068287037037042</v>
      </c>
      <c r="BH801" s="59">
        <f t="shared" si="1437"/>
        <v>0.63998842592592597</v>
      </c>
      <c r="BI801" s="31">
        <f t="shared" si="1438"/>
        <v>7.4200000000000159</v>
      </c>
      <c r="BJ801" s="61">
        <f t="shared" si="1439"/>
        <v>0.14840000000000031</v>
      </c>
      <c r="BK801" s="61">
        <f t="shared" si="1440"/>
        <v>0.12366666666666694</v>
      </c>
      <c r="BL801" s="61">
        <f t="shared" si="1441"/>
        <v>0.10600000000000023</v>
      </c>
      <c r="BM801" s="61">
        <f t="shared" si="1442"/>
        <v>9.2750000000000193E-2</v>
      </c>
      <c r="BN801" s="62">
        <f t="shared" si="1443"/>
        <v>0</v>
      </c>
      <c r="BO801" s="62">
        <f t="shared" si="1444"/>
        <v>8</v>
      </c>
      <c r="BP801" s="62">
        <f t="shared" si="1445"/>
        <v>54</v>
      </c>
      <c r="BQ801" s="62">
        <f t="shared" si="1446"/>
        <v>0</v>
      </c>
      <c r="BR801" s="62">
        <f t="shared" si="1447"/>
        <v>7</v>
      </c>
      <c r="BS801" s="62">
        <f t="shared" si="1448"/>
        <v>25</v>
      </c>
      <c r="BT801" s="62">
        <f t="shared" si="1449"/>
        <v>0</v>
      </c>
      <c r="BU801" s="62">
        <f t="shared" si="1450"/>
        <v>6</v>
      </c>
      <c r="BV801" s="62">
        <f t="shared" si="1451"/>
        <v>22</v>
      </c>
      <c r="BW801" s="62">
        <f t="shared" si="1452"/>
        <v>0</v>
      </c>
      <c r="BX801" s="62">
        <f t="shared" si="1453"/>
        <v>5</v>
      </c>
      <c r="BY801" s="62">
        <f t="shared" si="1454"/>
        <v>34</v>
      </c>
      <c r="BZ801" s="63">
        <f t="shared" si="1455"/>
        <v>0.62123842592592571</v>
      </c>
      <c r="CA801" s="63">
        <f t="shared" si="1456"/>
        <v>0.62679398148148135</v>
      </c>
      <c r="CB801" s="63">
        <f t="shared" si="1457"/>
        <v>0.61122685185185177</v>
      </c>
      <c r="CC801" s="63">
        <f t="shared" si="1458"/>
        <v>0.65706018518518505</v>
      </c>
      <c r="CD801" s="63">
        <f t="shared" si="1459"/>
        <v>0.6346412037037038</v>
      </c>
      <c r="CE801" s="63">
        <f t="shared" si="1460"/>
        <v>0.64505787037037043</v>
      </c>
      <c r="CF801" s="63">
        <f t="shared" si="1461"/>
        <v>0.64454861111111117</v>
      </c>
      <c r="CG801" s="63">
        <f t="shared" si="1462"/>
        <v>0.64385416666666673</v>
      </c>
      <c r="CH801" s="36"/>
      <c r="CI801" s="36"/>
      <c r="CJ801" s="36"/>
      <c r="CK801" s="36"/>
      <c r="CL801" s="60">
        <v>60</v>
      </c>
    </row>
    <row r="802" spans="1:90" ht="26.25" customHeight="1" x14ac:dyDescent="0.25">
      <c r="A802" s="37">
        <v>81</v>
      </c>
      <c r="B802" s="37"/>
      <c r="E802" s="39"/>
      <c r="F802" s="44"/>
      <c r="G802" s="44">
        <v>286.99</v>
      </c>
      <c r="H802" s="41">
        <f t="shared" si="1466"/>
        <v>286.77</v>
      </c>
      <c r="I802" s="42">
        <v>286.66000000000003</v>
      </c>
      <c r="J802" s="43">
        <f t="shared" si="1464"/>
        <v>-7.674597083652076E-4</v>
      </c>
      <c r="K802" s="44">
        <f t="shared" si="1465"/>
        <v>-0.21999999999997044</v>
      </c>
      <c r="L802" s="91" t="s">
        <v>1437</v>
      </c>
      <c r="M802" s="127" t="s">
        <v>1232</v>
      </c>
      <c r="N802" s="46">
        <f t="shared" si="1463"/>
        <v>286.88</v>
      </c>
      <c r="O802" s="46">
        <f t="shared" si="1408"/>
        <v>-0.11000000000000001</v>
      </c>
      <c r="P802" s="44">
        <v>286.99</v>
      </c>
      <c r="Q802" s="46"/>
      <c r="R802" s="37"/>
      <c r="S802" s="46"/>
      <c r="T802" s="40"/>
      <c r="U802" s="47" t="str">
        <f t="shared" si="1412"/>
        <v/>
      </c>
      <c r="V802" s="47" t="str">
        <f t="shared" si="1413"/>
        <v/>
      </c>
      <c r="W802" s="50"/>
      <c r="X802" s="50"/>
      <c r="Y802" s="50"/>
      <c r="Z802" s="50"/>
      <c r="AA802" s="50"/>
      <c r="AB802" s="50"/>
      <c r="AC802" s="50"/>
      <c r="AD802" s="50"/>
      <c r="AE802" s="51">
        <f t="shared" si="1418"/>
        <v>81</v>
      </c>
      <c r="AF802" s="51" t="str">
        <f t="shared" si="1419"/>
        <v/>
      </c>
      <c r="AG802" s="51" t="str">
        <f t="shared" si="1420"/>
        <v/>
      </c>
      <c r="AH802" s="51" t="str">
        <f t="shared" si="1421"/>
        <v/>
      </c>
      <c r="AI802" s="52">
        <f t="shared" si="1422"/>
        <v>286.77</v>
      </c>
      <c r="AJ802" s="51"/>
      <c r="AK802" s="53"/>
      <c r="AL802" s="52"/>
      <c r="AM802" s="53">
        <f t="shared" si="1423"/>
        <v>50</v>
      </c>
      <c r="AN802" s="53">
        <f>IF(AJ802&lt;&gt;"",IF(AJ802="o",VLOOKUP(AM802,OpenSect!$A$1:$D$11,2),IF(AJ802="u",VLOOKUP(AM802,UpHill!$A$1:$D$35,2),IF(AJ802="d",VLOOKUP(AM802,DownHill!$A$3:$D$29,2),IF(AJ802="f",VLOOKUP(AM802,FlatUnd!$A$2:$D$30,2),IF(AJ802="t",VLOOKUP(AM802,TimeAdd!$A$1:$D$176,2),IF(AJ802="l",VLOOKUP(AM802,SLimit!$A$1:$D$8,2),AN801)))))),AN801)</f>
        <v>60</v>
      </c>
      <c r="AO802" s="53">
        <f>IF(AJ802&lt;&gt;"",IF(AJ802="o",VLOOKUP(AM802,OpenSect!$A$1:$D$11,3),IF(AJ802="u",VLOOKUP(AM802,UpHill!$A$1:$D$35,3),IF(AJ802="d",VLOOKUP(AM802,DownHill!$A$3:$D$29,3),IF(AJ802="f",VLOOKUP(AM802,FlatUnd!$A$2:$D$30,3),IF(AJ802="t",VLOOKUP(AM802,TimeAdd!$A$1:$D$18,3),IF(AJ802="l",VLOOKUP(AM802,SLimit!$A$1:$D$8,3),AO801)))))),AO801)</f>
        <v>70</v>
      </c>
      <c r="AP802" s="53">
        <f>IF(AJ802&lt;&gt;"",IF(AJ802="o",VLOOKUP(AM802,OpenSect!$A$1:$D$11,4),IF(AJ802="u",VLOOKUP(AM802,UpHill!$A$1:$D$35,4),IF(AJ802="d",VLOOKUP(AM802,DownHill!$A$3:$D$29,4),IF(AJ802="f",VLOOKUP(AM802,FlatUnd!$A$2:$D$30,4),IF(AJ802="t",VLOOKUP(AM802,TimeAdd!$A$1:$D$18,4),IF(AJ802="l",VLOOKUP(AM802,SLimit!$A$1:$D$8,4),AP801)))))),AP801)</f>
        <v>80</v>
      </c>
      <c r="AQ802" s="53" t="str">
        <f t="shared" si="1424"/>
        <v>100</v>
      </c>
      <c r="AR802" s="54" t="str">
        <f t="shared" si="1425"/>
        <v>N11 Newcastle 55</v>
      </c>
      <c r="AS802" s="55"/>
      <c r="AT802" s="55"/>
      <c r="AU802" s="56">
        <f>IF(GroupStTimes!$A$8=0,MIN(CB802,CD802,CF802),MIN(BZ802,CB802,CD802,CF802))</f>
        <v>0.611261574074074</v>
      </c>
      <c r="AV802" s="56">
        <f>IF(GroupStTimes!$A$8=0,MAX(CC802,CE802,CG802),MAX(CA802,CC802,CE802,CG802))</f>
        <v>0.65709490740740728</v>
      </c>
      <c r="AW802" s="57" t="str">
        <f t="shared" si="1426"/>
        <v/>
      </c>
      <c r="AX802" s="58" t="str">
        <f t="shared" si="1427"/>
        <v/>
      </c>
      <c r="AY802" s="58" t="str">
        <f t="shared" si="1428"/>
        <v/>
      </c>
      <c r="AZ802" s="31">
        <f t="shared" si="1429"/>
        <v>279.3</v>
      </c>
      <c r="BA802" s="59">
        <f t="shared" si="1430"/>
        <v>0.61505787037037019</v>
      </c>
      <c r="BB802" s="59">
        <f t="shared" si="1431"/>
        <v>0.62061342592592583</v>
      </c>
      <c r="BC802" s="59">
        <f t="shared" si="1432"/>
        <v>0.60607638888888882</v>
      </c>
      <c r="BD802" s="59">
        <f t="shared" si="1433"/>
        <v>0.6519097222222221</v>
      </c>
      <c r="BE802" s="59">
        <f t="shared" si="1434"/>
        <v>0.63021990740740752</v>
      </c>
      <c r="BF802" s="59">
        <f t="shared" si="1435"/>
        <v>0.64063657407407415</v>
      </c>
      <c r="BG802" s="59">
        <f t="shared" si="1436"/>
        <v>0.64068287037037042</v>
      </c>
      <c r="BH802" s="59">
        <f t="shared" si="1437"/>
        <v>0.63998842592592597</v>
      </c>
      <c r="BI802" s="31">
        <f t="shared" si="1438"/>
        <v>7.4699999999999704</v>
      </c>
      <c r="BJ802" s="61">
        <f t="shared" si="1439"/>
        <v>0.14939999999999942</v>
      </c>
      <c r="BK802" s="61">
        <f t="shared" si="1440"/>
        <v>0.12449999999999951</v>
      </c>
      <c r="BL802" s="61">
        <f t="shared" si="1441"/>
        <v>0.10671428571428529</v>
      </c>
      <c r="BM802" s="61">
        <f t="shared" si="1442"/>
        <v>9.3374999999999625E-2</v>
      </c>
      <c r="BN802" s="62">
        <f t="shared" si="1443"/>
        <v>0</v>
      </c>
      <c r="BO802" s="62">
        <f t="shared" si="1444"/>
        <v>8</v>
      </c>
      <c r="BP802" s="62">
        <f t="shared" si="1445"/>
        <v>58</v>
      </c>
      <c r="BQ802" s="62">
        <f t="shared" si="1446"/>
        <v>0</v>
      </c>
      <c r="BR802" s="62">
        <f t="shared" si="1447"/>
        <v>7</v>
      </c>
      <c r="BS802" s="62">
        <f t="shared" si="1448"/>
        <v>28</v>
      </c>
      <c r="BT802" s="62">
        <f t="shared" si="1449"/>
        <v>0</v>
      </c>
      <c r="BU802" s="62">
        <f t="shared" si="1450"/>
        <v>6</v>
      </c>
      <c r="BV802" s="62">
        <f t="shared" si="1451"/>
        <v>24</v>
      </c>
      <c r="BW802" s="62">
        <f t="shared" si="1452"/>
        <v>0</v>
      </c>
      <c r="BX802" s="62">
        <f t="shared" si="1453"/>
        <v>5</v>
      </c>
      <c r="BY802" s="62">
        <f t="shared" si="1454"/>
        <v>36</v>
      </c>
      <c r="BZ802" s="63">
        <f t="shared" si="1455"/>
        <v>0.62128472222222209</v>
      </c>
      <c r="CA802" s="63">
        <f t="shared" si="1456"/>
        <v>0.62684027777777773</v>
      </c>
      <c r="CB802" s="63">
        <f t="shared" si="1457"/>
        <v>0.611261574074074</v>
      </c>
      <c r="CC802" s="63">
        <f t="shared" si="1458"/>
        <v>0.65709490740740728</v>
      </c>
      <c r="CD802" s="63">
        <f t="shared" si="1459"/>
        <v>0.63466435185185199</v>
      </c>
      <c r="CE802" s="63">
        <f t="shared" si="1460"/>
        <v>0.64508101851851862</v>
      </c>
      <c r="CF802" s="63">
        <f t="shared" si="1461"/>
        <v>0.64457175925925936</v>
      </c>
      <c r="CG802" s="63">
        <f t="shared" si="1462"/>
        <v>0.64387731481481492</v>
      </c>
      <c r="CH802" s="36"/>
      <c r="CI802" s="36"/>
      <c r="CJ802" s="36"/>
      <c r="CK802" s="36"/>
      <c r="CL802" s="60">
        <v>60</v>
      </c>
    </row>
    <row r="803" spans="1:90" ht="20.25" x14ac:dyDescent="0.25">
      <c r="A803" s="37">
        <v>81</v>
      </c>
      <c r="B803" s="37"/>
      <c r="E803" s="39"/>
      <c r="F803" s="44"/>
      <c r="G803" s="44">
        <v>287.29000000000002</v>
      </c>
      <c r="H803" s="41">
        <f t="shared" si="1466"/>
        <v>287.07</v>
      </c>
      <c r="I803" s="42">
        <v>286.96000000000004</v>
      </c>
      <c r="J803" s="43">
        <f t="shared" si="1464"/>
        <v>-7.6665737384991079E-4</v>
      </c>
      <c r="K803" s="44">
        <f t="shared" si="1465"/>
        <v>-0.21999999999997044</v>
      </c>
      <c r="L803" s="91" t="s">
        <v>1450</v>
      </c>
      <c r="M803" s="127" t="s">
        <v>1232</v>
      </c>
      <c r="N803" s="46">
        <f t="shared" si="1463"/>
        <v>287.18</v>
      </c>
      <c r="O803" s="46">
        <f t="shared" si="1408"/>
        <v>-0.11000000000000001</v>
      </c>
      <c r="P803" s="44">
        <v>287.29000000000002</v>
      </c>
      <c r="Q803" s="46"/>
      <c r="R803" s="37"/>
      <c r="S803" s="46"/>
      <c r="T803" s="40"/>
      <c r="U803" s="47" t="str">
        <f t="shared" si="1412"/>
        <v/>
      </c>
      <c r="V803" s="47" t="str">
        <f t="shared" si="1413"/>
        <v/>
      </c>
      <c r="W803" s="50"/>
      <c r="X803" s="50"/>
      <c r="Y803" s="50"/>
      <c r="Z803" s="50"/>
      <c r="AA803" s="50"/>
      <c r="AB803" s="50"/>
      <c r="AC803" s="50"/>
      <c r="AD803" s="50"/>
      <c r="AE803" s="51">
        <f t="shared" si="1418"/>
        <v>81</v>
      </c>
      <c r="AF803" s="51" t="str">
        <f t="shared" si="1419"/>
        <v/>
      </c>
      <c r="AG803" s="51" t="str">
        <f t="shared" si="1420"/>
        <v/>
      </c>
      <c r="AH803" s="51" t="str">
        <f t="shared" si="1421"/>
        <v/>
      </c>
      <c r="AI803" s="52">
        <f t="shared" si="1422"/>
        <v>287.07</v>
      </c>
      <c r="AJ803" s="51"/>
      <c r="AK803" s="53"/>
      <c r="AL803" s="52"/>
      <c r="AM803" s="53">
        <f t="shared" si="1423"/>
        <v>50</v>
      </c>
      <c r="AN803" s="53">
        <f>IF(AJ803&lt;&gt;"",IF(AJ803="o",VLOOKUP(AM803,OpenSect!$A$1:$D$11,2),IF(AJ803="u",VLOOKUP(AM803,UpHill!$A$1:$D$35,2),IF(AJ803="d",VLOOKUP(AM803,DownHill!$A$3:$D$29,2),IF(AJ803="f",VLOOKUP(AM803,FlatUnd!$A$2:$D$30,2),IF(AJ803="t",VLOOKUP(AM803,TimeAdd!$A$1:$D$176,2),IF(AJ803="l",VLOOKUP(AM803,SLimit!$A$1:$D$8,2),AN802)))))),AN802)</f>
        <v>60</v>
      </c>
      <c r="AO803" s="53">
        <f>IF(AJ803&lt;&gt;"",IF(AJ803="o",VLOOKUP(AM803,OpenSect!$A$1:$D$11,3),IF(AJ803="u",VLOOKUP(AM803,UpHill!$A$1:$D$35,3),IF(AJ803="d",VLOOKUP(AM803,DownHill!$A$3:$D$29,3),IF(AJ803="f",VLOOKUP(AM803,FlatUnd!$A$2:$D$30,3),IF(AJ803="t",VLOOKUP(AM803,TimeAdd!$A$1:$D$18,3),IF(AJ803="l",VLOOKUP(AM803,SLimit!$A$1:$D$8,3),AO802)))))),AO802)</f>
        <v>70</v>
      </c>
      <c r="AP803" s="53">
        <f>IF(AJ803&lt;&gt;"",IF(AJ803="o",VLOOKUP(AM803,OpenSect!$A$1:$D$11,4),IF(AJ803="u",VLOOKUP(AM803,UpHill!$A$1:$D$35,4),IF(AJ803="d",VLOOKUP(AM803,DownHill!$A$3:$D$29,4),IF(AJ803="f",VLOOKUP(AM803,FlatUnd!$A$2:$D$30,4),IF(AJ803="t",VLOOKUP(AM803,TimeAdd!$A$1:$D$18,4),IF(AJ803="l",VLOOKUP(AM803,SLimit!$A$1:$D$8,4),AP802)))))),AP802)</f>
        <v>80</v>
      </c>
      <c r="AQ803" s="53" t="str">
        <f t="shared" si="1424"/>
        <v>100</v>
      </c>
      <c r="AR803" s="54" t="str">
        <f t="shared" si="1425"/>
        <v xml:space="preserve"> Diagrammatic: Aditional Lane 500m</v>
      </c>
      <c r="AS803" s="55"/>
      <c r="AT803" s="55"/>
      <c r="AU803" s="56">
        <f>IF(GroupStTimes!$A$8=0,MIN(CB803,CD803,CF803),MIN(BZ803,CB803,CD803,CF803))</f>
        <v>0.61146990740740736</v>
      </c>
      <c r="AV803" s="56">
        <f>IF(GroupStTimes!$A$8=0,MAX(CC803,CE803,CG803),MAX(CA803,CC803,CE803,CG803))</f>
        <v>0.65730324074074065</v>
      </c>
      <c r="AW803" s="57" t="str">
        <f t="shared" si="1426"/>
        <v/>
      </c>
      <c r="AX803" s="58" t="str">
        <f t="shared" si="1427"/>
        <v/>
      </c>
      <c r="AY803" s="58" t="str">
        <f t="shared" si="1428"/>
        <v/>
      </c>
      <c r="AZ803" s="31">
        <f t="shared" si="1429"/>
        <v>279.3</v>
      </c>
      <c r="BA803" s="59">
        <f t="shared" si="1430"/>
        <v>0.61505787037037019</v>
      </c>
      <c r="BB803" s="59">
        <f t="shared" si="1431"/>
        <v>0.62061342592592583</v>
      </c>
      <c r="BC803" s="59">
        <f t="shared" si="1432"/>
        <v>0.60607638888888882</v>
      </c>
      <c r="BD803" s="59">
        <f t="shared" si="1433"/>
        <v>0.6519097222222221</v>
      </c>
      <c r="BE803" s="59">
        <f t="shared" si="1434"/>
        <v>0.63021990740740752</v>
      </c>
      <c r="BF803" s="59">
        <f t="shared" si="1435"/>
        <v>0.64063657407407415</v>
      </c>
      <c r="BG803" s="59">
        <f t="shared" si="1436"/>
        <v>0.64068287037037042</v>
      </c>
      <c r="BH803" s="59">
        <f t="shared" si="1437"/>
        <v>0.63998842592592597</v>
      </c>
      <c r="BI803" s="31">
        <f t="shared" si="1438"/>
        <v>7.7699999999999818</v>
      </c>
      <c r="BJ803" s="61">
        <f t="shared" si="1439"/>
        <v>0.15539999999999965</v>
      </c>
      <c r="BK803" s="61">
        <f t="shared" si="1440"/>
        <v>0.1294999999999997</v>
      </c>
      <c r="BL803" s="61">
        <f t="shared" si="1441"/>
        <v>0.11099999999999974</v>
      </c>
      <c r="BM803" s="61">
        <f t="shared" si="1442"/>
        <v>9.7124999999999767E-2</v>
      </c>
      <c r="BN803" s="62">
        <f t="shared" si="1443"/>
        <v>0</v>
      </c>
      <c r="BO803" s="62">
        <f t="shared" si="1444"/>
        <v>9</v>
      </c>
      <c r="BP803" s="62">
        <f t="shared" si="1445"/>
        <v>19</v>
      </c>
      <c r="BQ803" s="62">
        <f t="shared" si="1446"/>
        <v>0</v>
      </c>
      <c r="BR803" s="62">
        <f t="shared" si="1447"/>
        <v>7</v>
      </c>
      <c r="BS803" s="62">
        <f t="shared" si="1448"/>
        <v>46</v>
      </c>
      <c r="BT803" s="62">
        <f t="shared" si="1449"/>
        <v>0</v>
      </c>
      <c r="BU803" s="62">
        <f t="shared" si="1450"/>
        <v>6</v>
      </c>
      <c r="BV803" s="62">
        <f t="shared" si="1451"/>
        <v>40</v>
      </c>
      <c r="BW803" s="62">
        <f t="shared" si="1452"/>
        <v>0</v>
      </c>
      <c r="BX803" s="62">
        <f t="shared" si="1453"/>
        <v>5</v>
      </c>
      <c r="BY803" s="62">
        <f t="shared" si="1454"/>
        <v>50</v>
      </c>
      <c r="BZ803" s="63">
        <f t="shared" si="1455"/>
        <v>0.62152777777777757</v>
      </c>
      <c r="CA803" s="63">
        <f t="shared" si="1456"/>
        <v>0.62708333333333321</v>
      </c>
      <c r="CB803" s="63">
        <f t="shared" si="1457"/>
        <v>0.61146990740740736</v>
      </c>
      <c r="CC803" s="63">
        <f t="shared" si="1458"/>
        <v>0.65730324074074065</v>
      </c>
      <c r="CD803" s="63">
        <f t="shared" si="1459"/>
        <v>0.63484953703703717</v>
      </c>
      <c r="CE803" s="63">
        <f t="shared" si="1460"/>
        <v>0.6452662037037038</v>
      </c>
      <c r="CF803" s="63">
        <f t="shared" si="1461"/>
        <v>0.64473379629629635</v>
      </c>
      <c r="CG803" s="63">
        <f t="shared" si="1462"/>
        <v>0.6440393518518519</v>
      </c>
      <c r="CH803" s="36"/>
      <c r="CI803" s="36"/>
      <c r="CJ803" s="36"/>
      <c r="CK803" s="36"/>
      <c r="CL803" s="60">
        <v>60</v>
      </c>
    </row>
    <row r="804" spans="1:90" ht="26.25" customHeight="1" x14ac:dyDescent="0.25">
      <c r="A804" s="37">
        <v>81</v>
      </c>
      <c r="B804" s="37"/>
      <c r="E804" s="39"/>
      <c r="F804" s="44"/>
      <c r="G804" s="44">
        <v>287.45999999999998</v>
      </c>
      <c r="H804" s="41">
        <f t="shared" si="1466"/>
        <v>287.24</v>
      </c>
      <c r="I804" s="42">
        <v>287.13</v>
      </c>
      <c r="J804" s="43">
        <f t="shared" si="1464"/>
        <v>-7.6620346184644739E-4</v>
      </c>
      <c r="K804" s="44">
        <f t="shared" si="1465"/>
        <v>-0.21999999999997044</v>
      </c>
      <c r="L804" s="91" t="s">
        <v>1438</v>
      </c>
      <c r="M804" s="127" t="s">
        <v>1232</v>
      </c>
      <c r="N804" s="46">
        <f t="shared" si="1463"/>
        <v>287.34999999999997</v>
      </c>
      <c r="O804" s="46">
        <f t="shared" si="1408"/>
        <v>-0.11000000000000001</v>
      </c>
      <c r="P804" s="44">
        <v>287.45999999999998</v>
      </c>
      <c r="Q804" s="46"/>
      <c r="R804" s="37"/>
      <c r="S804" s="46"/>
      <c r="T804" s="40"/>
      <c r="U804" s="47" t="str">
        <f t="shared" si="1412"/>
        <v/>
      </c>
      <c r="V804" s="47" t="str">
        <f t="shared" si="1413"/>
        <v/>
      </c>
      <c r="W804" s="50"/>
      <c r="X804" s="50"/>
      <c r="Y804" s="50"/>
      <c r="Z804" s="50"/>
      <c r="AA804" s="50"/>
      <c r="AB804" s="50"/>
      <c r="AC804" s="50"/>
      <c r="AD804" s="50"/>
      <c r="AE804" s="51">
        <f t="shared" si="1418"/>
        <v>81</v>
      </c>
      <c r="AF804" s="51" t="str">
        <f t="shared" si="1419"/>
        <v/>
      </c>
      <c r="AG804" s="51" t="str">
        <f t="shared" si="1420"/>
        <v/>
      </c>
      <c r="AH804" s="51" t="str">
        <f t="shared" si="1421"/>
        <v/>
      </c>
      <c r="AI804" s="52">
        <f t="shared" si="1422"/>
        <v>287.24</v>
      </c>
      <c r="AJ804" s="51"/>
      <c r="AK804" s="53"/>
      <c r="AL804" s="52"/>
      <c r="AM804" s="53">
        <f t="shared" si="1423"/>
        <v>50</v>
      </c>
      <c r="AN804" s="53">
        <f>IF(AJ804&lt;&gt;"",IF(AJ804="o",VLOOKUP(AM804,OpenSect!$A$1:$D$11,2),IF(AJ804="u",VLOOKUP(AM804,UpHill!$A$1:$D$35,2),IF(AJ804="d",VLOOKUP(AM804,DownHill!$A$3:$D$29,2),IF(AJ804="f",VLOOKUP(AM804,FlatUnd!$A$2:$D$30,2),IF(AJ804="t",VLOOKUP(AM804,TimeAdd!$A$1:$D$176,2),IF(AJ804="l",VLOOKUP(AM804,SLimit!$A$1:$D$8,2),AN803)))))),AN803)</f>
        <v>60</v>
      </c>
      <c r="AO804" s="53">
        <f>IF(AJ804&lt;&gt;"",IF(AJ804="o",VLOOKUP(AM804,OpenSect!$A$1:$D$11,3),IF(AJ804="u",VLOOKUP(AM804,UpHill!$A$1:$D$35,3),IF(AJ804="d",VLOOKUP(AM804,DownHill!$A$3:$D$29,3),IF(AJ804="f",VLOOKUP(AM804,FlatUnd!$A$2:$D$30,3),IF(AJ804="t",VLOOKUP(AM804,TimeAdd!$A$1:$D$18,3),IF(AJ804="l",VLOOKUP(AM804,SLimit!$A$1:$D$8,3),AO803)))))),AO803)</f>
        <v>70</v>
      </c>
      <c r="AP804" s="53">
        <f>IF(AJ804&lt;&gt;"",IF(AJ804="o",VLOOKUP(AM804,OpenSect!$A$1:$D$11,4),IF(AJ804="u",VLOOKUP(AM804,UpHill!$A$1:$D$35,4),IF(AJ804="d",VLOOKUP(AM804,DownHill!$A$3:$D$29,4),IF(AJ804="f",VLOOKUP(AM804,FlatUnd!$A$2:$D$30,4),IF(AJ804="t",VLOOKUP(AM804,TimeAdd!$A$1:$D$18,4),IF(AJ804="l",VLOOKUP(AM804,SLimit!$A$1:$D$8,4),AP803)))))),AP803)</f>
        <v>80</v>
      </c>
      <c r="AQ804" s="53" t="str">
        <f t="shared" si="1424"/>
        <v>100</v>
      </c>
      <c r="AR804" s="54" t="str">
        <f t="shared" si="1425"/>
        <v>0,6 Km Plate.</v>
      </c>
      <c r="AS804" s="55"/>
      <c r="AT804" s="55"/>
      <c r="AU804" s="56">
        <f>IF(GroupStTimes!$A$8=0,MIN(CB804,CD804,CF804),MIN(BZ804,CB804,CD804,CF804))</f>
        <v>0.61158564814814809</v>
      </c>
      <c r="AV804" s="56">
        <f>IF(GroupStTimes!$A$8=0,MAX(CC804,CE804,CG804),MAX(CA804,CC804,CE804,CG804))</f>
        <v>0.65741898148148137</v>
      </c>
      <c r="AW804" s="57" t="str">
        <f t="shared" si="1426"/>
        <v/>
      </c>
      <c r="AX804" s="58" t="str">
        <f t="shared" si="1427"/>
        <v/>
      </c>
      <c r="AY804" s="58" t="str">
        <f t="shared" si="1428"/>
        <v/>
      </c>
      <c r="AZ804" s="31">
        <f t="shared" si="1429"/>
        <v>279.3</v>
      </c>
      <c r="BA804" s="59">
        <f t="shared" si="1430"/>
        <v>0.61505787037037019</v>
      </c>
      <c r="BB804" s="59">
        <f t="shared" si="1431"/>
        <v>0.62061342592592583</v>
      </c>
      <c r="BC804" s="59">
        <f t="shared" si="1432"/>
        <v>0.60607638888888882</v>
      </c>
      <c r="BD804" s="59">
        <f t="shared" si="1433"/>
        <v>0.6519097222222221</v>
      </c>
      <c r="BE804" s="59">
        <f t="shared" si="1434"/>
        <v>0.63021990740740752</v>
      </c>
      <c r="BF804" s="59">
        <f t="shared" si="1435"/>
        <v>0.64063657407407415</v>
      </c>
      <c r="BG804" s="59">
        <f t="shared" si="1436"/>
        <v>0.64068287037037042</v>
      </c>
      <c r="BH804" s="59">
        <f t="shared" si="1437"/>
        <v>0.63998842592592597</v>
      </c>
      <c r="BI804" s="31">
        <f t="shared" si="1438"/>
        <v>7.9399999999999977</v>
      </c>
      <c r="BJ804" s="61">
        <f t="shared" si="1439"/>
        <v>0.15879999999999994</v>
      </c>
      <c r="BK804" s="61">
        <f t="shared" si="1440"/>
        <v>0.1323333333333333</v>
      </c>
      <c r="BL804" s="61">
        <f t="shared" si="1441"/>
        <v>0.11342857142857139</v>
      </c>
      <c r="BM804" s="61">
        <f t="shared" si="1442"/>
        <v>9.9249999999999977E-2</v>
      </c>
      <c r="BN804" s="62">
        <f t="shared" si="1443"/>
        <v>0</v>
      </c>
      <c r="BO804" s="62">
        <f t="shared" si="1444"/>
        <v>9</v>
      </c>
      <c r="BP804" s="62">
        <f t="shared" si="1445"/>
        <v>32</v>
      </c>
      <c r="BQ804" s="62">
        <f t="shared" si="1446"/>
        <v>0</v>
      </c>
      <c r="BR804" s="62">
        <f t="shared" si="1447"/>
        <v>7</v>
      </c>
      <c r="BS804" s="62">
        <f t="shared" si="1448"/>
        <v>56</v>
      </c>
      <c r="BT804" s="62">
        <f t="shared" si="1449"/>
        <v>0</v>
      </c>
      <c r="BU804" s="62">
        <f t="shared" si="1450"/>
        <v>6</v>
      </c>
      <c r="BV804" s="62">
        <f t="shared" si="1451"/>
        <v>48</v>
      </c>
      <c r="BW804" s="62">
        <f t="shared" si="1452"/>
        <v>0</v>
      </c>
      <c r="BX804" s="62">
        <f t="shared" si="1453"/>
        <v>5</v>
      </c>
      <c r="BY804" s="62">
        <f t="shared" si="1454"/>
        <v>57</v>
      </c>
      <c r="BZ804" s="63">
        <f t="shared" si="1455"/>
        <v>0.62167824074074052</v>
      </c>
      <c r="CA804" s="63">
        <f t="shared" si="1456"/>
        <v>0.62723379629629616</v>
      </c>
      <c r="CB804" s="63">
        <f t="shared" si="1457"/>
        <v>0.61158564814814809</v>
      </c>
      <c r="CC804" s="63">
        <f t="shared" si="1458"/>
        <v>0.65741898148148137</v>
      </c>
      <c r="CD804" s="63">
        <f t="shared" si="1459"/>
        <v>0.6349421296296297</v>
      </c>
      <c r="CE804" s="63">
        <f t="shared" si="1460"/>
        <v>0.64535879629629633</v>
      </c>
      <c r="CF804" s="63">
        <f t="shared" si="1461"/>
        <v>0.64481481481481484</v>
      </c>
      <c r="CG804" s="63">
        <f t="shared" si="1462"/>
        <v>0.6441203703703704</v>
      </c>
      <c r="CH804" s="36"/>
      <c r="CI804" s="36"/>
      <c r="CJ804" s="36"/>
      <c r="CK804" s="36"/>
      <c r="CL804" s="60">
        <v>60</v>
      </c>
    </row>
    <row r="805" spans="1:90" ht="26.25" customHeight="1" x14ac:dyDescent="0.25">
      <c r="A805" s="37">
        <v>81</v>
      </c>
      <c r="B805" s="37" t="s">
        <v>136</v>
      </c>
      <c r="C805" s="37" t="s">
        <v>184</v>
      </c>
      <c r="D805" s="37">
        <v>41</v>
      </c>
      <c r="E805" s="39"/>
      <c r="F805" s="44"/>
      <c r="G805" s="44">
        <v>287.54000000000002</v>
      </c>
      <c r="H805" s="41">
        <f t="shared" si="1466"/>
        <v>287.32</v>
      </c>
      <c r="I805" s="42">
        <v>287.21000000000004</v>
      </c>
      <c r="J805" s="43">
        <f t="shared" si="1464"/>
        <v>-7.659900421293493E-4</v>
      </c>
      <c r="K805" s="44">
        <f t="shared" si="1465"/>
        <v>-0.21999999999997044</v>
      </c>
      <c r="L805" s="91" t="s">
        <v>1782</v>
      </c>
      <c r="M805" s="127" t="s">
        <v>1232</v>
      </c>
      <c r="N805" s="46">
        <f t="shared" si="1463"/>
        <v>287.43</v>
      </c>
      <c r="O805" s="46">
        <f t="shared" si="1408"/>
        <v>-0.11000000000000001</v>
      </c>
      <c r="P805" s="44">
        <v>287.54000000000002</v>
      </c>
      <c r="Q805" s="46"/>
      <c r="R805" s="37"/>
      <c r="S805" s="46"/>
      <c r="T805" s="40"/>
      <c r="U805" s="47" t="str">
        <f t="shared" si="1412"/>
        <v/>
      </c>
      <c r="V805" s="47" t="str">
        <f t="shared" si="1413"/>
        <v/>
      </c>
      <c r="W805" s="50"/>
      <c r="X805" s="50"/>
      <c r="Y805" s="50"/>
      <c r="Z805" s="50"/>
      <c r="AA805" s="50"/>
      <c r="AB805" s="50"/>
      <c r="AC805" s="50"/>
      <c r="AD805" s="50"/>
      <c r="AE805" s="51">
        <f t="shared" si="1418"/>
        <v>81</v>
      </c>
      <c r="AF805" s="51" t="str">
        <f t="shared" si="1419"/>
        <v>U</v>
      </c>
      <c r="AG805" s="51" t="str">
        <f t="shared" si="1420"/>
        <v>u</v>
      </c>
      <c r="AH805" s="51">
        <f t="shared" si="1421"/>
        <v>41</v>
      </c>
      <c r="AI805" s="52">
        <f t="shared" si="1422"/>
        <v>287.32</v>
      </c>
      <c r="AJ805" s="51" t="s">
        <v>184</v>
      </c>
      <c r="AK805" s="53"/>
      <c r="AL805" s="52"/>
      <c r="AM805" s="53">
        <f t="shared" si="1423"/>
        <v>41</v>
      </c>
      <c r="AN805" s="53">
        <f>IF(AJ805&lt;&gt;"",IF(AJ805="o",VLOOKUP(AM805,OpenSect!$A$1:$D$11,2),IF(AJ805="u",VLOOKUP(AM805,UpHill!$A$1:$D$35,2),IF(AJ805="d",VLOOKUP(AM805,DownHill!$A$3:$D$29,2),IF(AJ805="f",VLOOKUP(AM805,FlatUnd!$A$2:$D$30,2),IF(AJ805="t",VLOOKUP(AM805,TimeAdd!$A$1:$D$176,2),IF(AJ805="l",VLOOKUP(AM805,SLimit!$A$1:$D$8,2),AN804)))))),AN804)</f>
        <v>49</v>
      </c>
      <c r="AO805" s="53">
        <f>IF(AJ805&lt;&gt;"",IF(AJ805="o",VLOOKUP(AM805,OpenSect!$A$1:$D$11,3),IF(AJ805="u",VLOOKUP(AM805,UpHill!$A$1:$D$35,3),IF(AJ805="d",VLOOKUP(AM805,DownHill!$A$3:$D$29,3),IF(AJ805="f",VLOOKUP(AM805,FlatUnd!$A$2:$D$30,3),IF(AJ805="t",VLOOKUP(AM805,TimeAdd!$A$1:$D$18,3),IF(AJ805="l",VLOOKUP(AM805,SLimit!$A$1:$D$8,3),AO804)))))),AO804)</f>
        <v>59</v>
      </c>
      <c r="AP805" s="53">
        <f>IF(AJ805&lt;&gt;"",IF(AJ805="o",VLOOKUP(AM805,OpenSect!$A$1:$D$11,4),IF(AJ805="u",VLOOKUP(AM805,UpHill!$A$1:$D$35,4),IF(AJ805="d",VLOOKUP(AM805,DownHill!$A$3:$D$29,4),IF(AJ805="f",VLOOKUP(AM805,FlatUnd!$A$2:$D$30,4),IF(AJ805="t",VLOOKUP(AM805,TimeAdd!$A$1:$D$18,4),IF(AJ805="l",VLOOKUP(AM805,SLimit!$A$1:$D$8,4),AP804)))))),AP804)</f>
        <v>68</v>
      </c>
      <c r="AQ805" s="53" t="str">
        <f t="shared" si="1424"/>
        <v>100</v>
      </c>
      <c r="AR805" s="54" t="str">
        <f t="shared" si="1425"/>
        <v>Diagrammatic: Aditional Lane 250m.{More shoulder.}</v>
      </c>
      <c r="AS805" s="55"/>
      <c r="AT805" s="55"/>
      <c r="AU805" s="56">
        <f>IF(GroupStTimes!$A$8=0,MIN(CB805,CD805,CF805),MIN(BZ805,CB805,CD805,CF805))</f>
        <v>0.61164351851851839</v>
      </c>
      <c r="AV805" s="56">
        <f>IF(GroupStTimes!$A$8=0,MAX(CC805,CE805,CG805),MAX(CA805,CC805,CE805,CG805))</f>
        <v>0.65747685185185167</v>
      </c>
      <c r="AW805" s="57" t="str">
        <f t="shared" si="1426"/>
        <v/>
      </c>
      <c r="AX805" s="58" t="str">
        <f t="shared" si="1427"/>
        <v/>
      </c>
      <c r="AY805" s="58" t="str">
        <f t="shared" si="1428"/>
        <v/>
      </c>
      <c r="AZ805" s="31">
        <f t="shared" si="1429"/>
        <v>279.3</v>
      </c>
      <c r="BA805" s="59">
        <f t="shared" si="1430"/>
        <v>0.61505787037037019</v>
      </c>
      <c r="BB805" s="59">
        <f t="shared" si="1431"/>
        <v>0.62061342592592583</v>
      </c>
      <c r="BC805" s="59">
        <f t="shared" si="1432"/>
        <v>0.60607638888888882</v>
      </c>
      <c r="BD805" s="59">
        <f t="shared" si="1433"/>
        <v>0.6519097222222221</v>
      </c>
      <c r="BE805" s="59">
        <f t="shared" si="1434"/>
        <v>0.63021990740740752</v>
      </c>
      <c r="BF805" s="59">
        <f t="shared" si="1435"/>
        <v>0.64063657407407415</v>
      </c>
      <c r="BG805" s="59">
        <f t="shared" si="1436"/>
        <v>0.64068287037037042</v>
      </c>
      <c r="BH805" s="59">
        <f t="shared" si="1437"/>
        <v>0.63998842592592597</v>
      </c>
      <c r="BI805" s="31">
        <f t="shared" si="1438"/>
        <v>8.0199999999999818</v>
      </c>
      <c r="BJ805" s="61">
        <f t="shared" si="1439"/>
        <v>0.16039999999999963</v>
      </c>
      <c r="BK805" s="61">
        <f t="shared" si="1440"/>
        <v>0.13366666666666635</v>
      </c>
      <c r="BL805" s="61">
        <f t="shared" si="1441"/>
        <v>0.11457142857142831</v>
      </c>
      <c r="BM805" s="61">
        <f t="shared" si="1442"/>
        <v>0.10024999999999977</v>
      </c>
      <c r="BN805" s="62">
        <f t="shared" si="1443"/>
        <v>0</v>
      </c>
      <c r="BO805" s="62">
        <f t="shared" si="1444"/>
        <v>9</v>
      </c>
      <c r="BP805" s="62">
        <f t="shared" si="1445"/>
        <v>37</v>
      </c>
      <c r="BQ805" s="62">
        <f t="shared" si="1446"/>
        <v>0</v>
      </c>
      <c r="BR805" s="62">
        <f t="shared" si="1447"/>
        <v>8</v>
      </c>
      <c r="BS805" s="62">
        <f t="shared" si="1448"/>
        <v>1</v>
      </c>
      <c r="BT805" s="62">
        <f t="shared" si="1449"/>
        <v>0</v>
      </c>
      <c r="BU805" s="62">
        <f t="shared" si="1450"/>
        <v>6</v>
      </c>
      <c r="BV805" s="62">
        <f t="shared" si="1451"/>
        <v>52</v>
      </c>
      <c r="BW805" s="62">
        <f t="shared" si="1452"/>
        <v>0</v>
      </c>
      <c r="BX805" s="62">
        <f t="shared" si="1453"/>
        <v>6</v>
      </c>
      <c r="BY805" s="62">
        <f t="shared" si="1454"/>
        <v>1</v>
      </c>
      <c r="BZ805" s="63">
        <f t="shared" si="1455"/>
        <v>0.62173611111111093</v>
      </c>
      <c r="CA805" s="63">
        <f t="shared" si="1456"/>
        <v>0.62729166666666658</v>
      </c>
      <c r="CB805" s="63">
        <f t="shared" si="1457"/>
        <v>0.61164351851851839</v>
      </c>
      <c r="CC805" s="63">
        <f t="shared" si="1458"/>
        <v>0.65747685185185167</v>
      </c>
      <c r="CD805" s="63">
        <f t="shared" si="1459"/>
        <v>0.63498842592592608</v>
      </c>
      <c r="CE805" s="63">
        <f t="shared" si="1460"/>
        <v>0.64540509259259271</v>
      </c>
      <c r="CF805" s="63">
        <f t="shared" si="1461"/>
        <v>0.64486111111111111</v>
      </c>
      <c r="CG805" s="63">
        <f t="shared" si="1462"/>
        <v>0.64416666666666667</v>
      </c>
      <c r="CH805" s="36"/>
      <c r="CI805" s="36"/>
      <c r="CJ805" s="36"/>
      <c r="CK805" s="36"/>
      <c r="CL805" s="60">
        <v>60</v>
      </c>
    </row>
    <row r="806" spans="1:90" ht="26.25" customHeight="1" x14ac:dyDescent="0.25">
      <c r="A806" s="37">
        <v>81</v>
      </c>
      <c r="B806" s="37"/>
      <c r="E806" s="39"/>
      <c r="F806" s="44"/>
      <c r="G806" s="44">
        <v>287.87</v>
      </c>
      <c r="H806" s="41">
        <f t="shared" si="1466"/>
        <v>287.64999999999998</v>
      </c>
      <c r="I806" s="42">
        <v>287.54000000000002</v>
      </c>
      <c r="J806" s="43">
        <f t="shared" si="1464"/>
        <v>-7.6511094108635473E-4</v>
      </c>
      <c r="K806" s="44">
        <f t="shared" si="1465"/>
        <v>-0.21999999999997044</v>
      </c>
      <c r="L806" s="91" t="s">
        <v>1440</v>
      </c>
      <c r="M806" s="127" t="s">
        <v>1232</v>
      </c>
      <c r="N806" s="46">
        <f t="shared" si="1463"/>
        <v>287.76</v>
      </c>
      <c r="O806" s="46">
        <f t="shared" si="1408"/>
        <v>-0.11000000000000001</v>
      </c>
      <c r="P806" s="44">
        <v>287.87</v>
      </c>
      <c r="Q806" s="46"/>
      <c r="R806" s="37"/>
      <c r="S806" s="46"/>
      <c r="T806" s="40"/>
      <c r="U806" s="47" t="str">
        <f t="shared" ref="U806:U870" si="1467">IF(W806="","",IF(Y806="",W806,IF(AA806&lt;1,ROUND((Y806+W806)/2,5),IF(AC806&lt;1,ROUND((Y806+AA806+W806)/3,5),ROUND((Y806+AA806+AC806+W806)/4,5)))))</f>
        <v/>
      </c>
      <c r="V806" s="47" t="str">
        <f t="shared" ref="V806:V870" si="1468">IF(X806="","",IF(Z806&lt;1,ROUND(X806,5),IF(AB806&lt;1,ROUND((X806+Z806)/2,5),IF(AD806&lt;1,ROUND((X806+Z806+AB806)/3,5),ROUND((X806+Z806+AB806+AD806)/4,5)))))</f>
        <v/>
      </c>
      <c r="W806" s="50"/>
      <c r="X806" s="50"/>
      <c r="Y806" s="50"/>
      <c r="Z806" s="50"/>
      <c r="AA806" s="50"/>
      <c r="AB806" s="50"/>
      <c r="AC806" s="50"/>
      <c r="AD806" s="50"/>
      <c r="AE806" s="51">
        <f t="shared" si="1418"/>
        <v>81</v>
      </c>
      <c r="AF806" s="51" t="str">
        <f t="shared" si="1419"/>
        <v/>
      </c>
      <c r="AG806" s="51" t="str">
        <f t="shared" si="1420"/>
        <v/>
      </c>
      <c r="AH806" s="51" t="str">
        <f t="shared" si="1421"/>
        <v/>
      </c>
      <c r="AI806" s="52">
        <f t="shared" si="1422"/>
        <v>287.64999999999998</v>
      </c>
      <c r="AJ806" s="51"/>
      <c r="AK806" s="53"/>
      <c r="AL806" s="52"/>
      <c r="AM806" s="53">
        <f t="shared" si="1423"/>
        <v>41</v>
      </c>
      <c r="AN806" s="53">
        <f>IF(AJ806&lt;&gt;"",IF(AJ806="o",VLOOKUP(AM806,OpenSect!$A$1:$D$11,2),IF(AJ806="u",VLOOKUP(AM806,UpHill!$A$1:$D$35,2),IF(AJ806="d",VLOOKUP(AM806,DownHill!$A$3:$D$29,2),IF(AJ806="f",VLOOKUP(AM806,FlatUnd!$A$2:$D$30,2),IF(AJ806="t",VLOOKUP(AM806,TimeAdd!$A$1:$D$176,2),IF(AJ806="l",VLOOKUP(AM806,SLimit!$A$1:$D$8,2),AN805)))))),AN805)</f>
        <v>49</v>
      </c>
      <c r="AO806" s="53">
        <f>IF(AJ806&lt;&gt;"",IF(AJ806="o",VLOOKUP(AM806,OpenSect!$A$1:$D$11,3),IF(AJ806="u",VLOOKUP(AM806,UpHill!$A$1:$D$35,3),IF(AJ806="d",VLOOKUP(AM806,DownHill!$A$3:$D$29,3),IF(AJ806="f",VLOOKUP(AM806,FlatUnd!$A$2:$D$30,3),IF(AJ806="t",VLOOKUP(AM806,TimeAdd!$A$1:$D$18,3),IF(AJ806="l",VLOOKUP(AM806,SLimit!$A$1:$D$8,3),AO805)))))),AO805)</f>
        <v>59</v>
      </c>
      <c r="AP806" s="53">
        <f>IF(AJ806&lt;&gt;"",IF(AJ806="o",VLOOKUP(AM806,OpenSect!$A$1:$D$11,4),IF(AJ806="u",VLOOKUP(AM806,UpHill!$A$1:$D$35,4),IF(AJ806="d",VLOOKUP(AM806,DownHill!$A$3:$D$29,4),IF(AJ806="f",VLOOKUP(AM806,FlatUnd!$A$2:$D$30,4),IF(AJ806="t",VLOOKUP(AM806,TimeAdd!$A$1:$D$18,4),IF(AJ806="l",VLOOKUP(AM806,SLimit!$A$1:$D$8,4),AP805)))))),AP805)</f>
        <v>68</v>
      </c>
      <c r="AQ806" s="53" t="str">
        <f t="shared" si="1424"/>
        <v>100</v>
      </c>
      <c r="AR806" s="54" t="str">
        <f t="shared" si="1425"/>
        <v>1,0 Km Plate.</v>
      </c>
      <c r="AS806" s="55"/>
      <c r="AT806" s="55"/>
      <c r="AU806" s="56">
        <f>IF(GroupStTimes!$A$8=0,MIN(CB806,CD806,CF806),MIN(BZ806,CB806,CD806,CF806))</f>
        <v>0.61192129629629621</v>
      </c>
      <c r="AV806" s="56">
        <f>IF(GroupStTimes!$A$8=0,MAX(CC806,CE806,CG806),MAX(CA806,CC806,CE806,CG806))</f>
        <v>0.65775462962962949</v>
      </c>
      <c r="AW806" s="57" t="str">
        <f t="shared" si="1426"/>
        <v/>
      </c>
      <c r="AX806" s="58" t="str">
        <f t="shared" si="1427"/>
        <v/>
      </c>
      <c r="AY806" s="58" t="str">
        <f t="shared" si="1428"/>
        <v/>
      </c>
      <c r="AZ806" s="31">
        <f t="shared" si="1429"/>
        <v>287.32</v>
      </c>
      <c r="BA806" s="59">
        <f t="shared" si="1430"/>
        <v>0.62173611111111093</v>
      </c>
      <c r="BB806" s="59">
        <f t="shared" si="1431"/>
        <v>0.62729166666666658</v>
      </c>
      <c r="BC806" s="59">
        <f t="shared" si="1432"/>
        <v>0.61164351851851839</v>
      </c>
      <c r="BD806" s="59">
        <f t="shared" si="1433"/>
        <v>0.65747685185185167</v>
      </c>
      <c r="BE806" s="59">
        <f t="shared" si="1434"/>
        <v>0.63498842592592608</v>
      </c>
      <c r="BF806" s="59">
        <f t="shared" si="1435"/>
        <v>0.64540509259259271</v>
      </c>
      <c r="BG806" s="59">
        <f t="shared" si="1436"/>
        <v>0.64486111111111111</v>
      </c>
      <c r="BH806" s="59">
        <f t="shared" si="1437"/>
        <v>0.64416666666666667</v>
      </c>
      <c r="BI806" s="31">
        <f t="shared" si="1438"/>
        <v>0.32999999999998408</v>
      </c>
      <c r="BJ806" s="61">
        <f t="shared" si="1439"/>
        <v>8.0487804878044897E-3</v>
      </c>
      <c r="BK806" s="61">
        <f t="shared" si="1440"/>
        <v>6.7346938775506952E-3</v>
      </c>
      <c r="BL806" s="61">
        <f t="shared" si="1441"/>
        <v>5.5932203389827814E-3</v>
      </c>
      <c r="BM806" s="61">
        <f t="shared" si="1442"/>
        <v>4.8529411764703543E-3</v>
      </c>
      <c r="BN806" s="62">
        <f t="shared" si="1443"/>
        <v>0</v>
      </c>
      <c r="BO806" s="62">
        <f t="shared" si="1444"/>
        <v>0</v>
      </c>
      <c r="BP806" s="62">
        <f t="shared" si="1445"/>
        <v>29</v>
      </c>
      <c r="BQ806" s="62">
        <f t="shared" si="1446"/>
        <v>0</v>
      </c>
      <c r="BR806" s="62">
        <f t="shared" si="1447"/>
        <v>0</v>
      </c>
      <c r="BS806" s="62">
        <f t="shared" si="1448"/>
        <v>24</v>
      </c>
      <c r="BT806" s="62">
        <f t="shared" si="1449"/>
        <v>0</v>
      </c>
      <c r="BU806" s="62">
        <f t="shared" si="1450"/>
        <v>0</v>
      </c>
      <c r="BV806" s="62">
        <f t="shared" si="1451"/>
        <v>20</v>
      </c>
      <c r="BW806" s="62">
        <f t="shared" si="1452"/>
        <v>0</v>
      </c>
      <c r="BX806" s="62">
        <f t="shared" si="1453"/>
        <v>0</v>
      </c>
      <c r="BY806" s="62">
        <f t="shared" si="1454"/>
        <v>17</v>
      </c>
      <c r="BZ806" s="63">
        <f t="shared" si="1455"/>
        <v>0.62207175925925906</v>
      </c>
      <c r="CA806" s="63">
        <f t="shared" si="1456"/>
        <v>0.62762731481481471</v>
      </c>
      <c r="CB806" s="63">
        <f t="shared" si="1457"/>
        <v>0.61192129629629621</v>
      </c>
      <c r="CC806" s="63">
        <f t="shared" si="1458"/>
        <v>0.65775462962962949</v>
      </c>
      <c r="CD806" s="63">
        <f t="shared" si="1459"/>
        <v>0.63521990740740752</v>
      </c>
      <c r="CE806" s="63">
        <f t="shared" si="1460"/>
        <v>0.64563657407407415</v>
      </c>
      <c r="CF806" s="63">
        <f t="shared" si="1461"/>
        <v>0.64505787037037032</v>
      </c>
      <c r="CG806" s="63">
        <f t="shared" si="1462"/>
        <v>0.64436342592592588</v>
      </c>
      <c r="CH806" s="36"/>
      <c r="CI806" s="36"/>
      <c r="CJ806" s="36"/>
      <c r="CK806" s="36"/>
      <c r="CL806" s="60">
        <v>60</v>
      </c>
    </row>
    <row r="807" spans="1:90" ht="26.25" customHeight="1" x14ac:dyDescent="0.25">
      <c r="A807" s="37">
        <v>81</v>
      </c>
      <c r="B807" s="37"/>
      <c r="E807" s="39"/>
      <c r="F807" s="44"/>
      <c r="G807" s="44">
        <v>288.86</v>
      </c>
      <c r="H807" s="41">
        <f t="shared" si="1466"/>
        <v>288.64</v>
      </c>
      <c r="I807" s="42">
        <v>288.53000000000003</v>
      </c>
      <c r="J807" s="43">
        <f t="shared" si="1464"/>
        <v>-7.6248570339295882E-4</v>
      </c>
      <c r="K807" s="44">
        <f t="shared" si="1465"/>
        <v>-0.21999999999997044</v>
      </c>
      <c r="L807" s="91" t="s">
        <v>1441</v>
      </c>
      <c r="M807" s="127" t="s">
        <v>1232</v>
      </c>
      <c r="N807" s="46">
        <f t="shared" si="1463"/>
        <v>288.75</v>
      </c>
      <c r="O807" s="46">
        <f t="shared" si="1408"/>
        <v>-0.11000000000000001</v>
      </c>
      <c r="P807" s="44">
        <v>288.86</v>
      </c>
      <c r="Q807" s="46"/>
      <c r="R807" s="37"/>
      <c r="S807" s="46"/>
      <c r="T807" s="40"/>
      <c r="U807" s="47" t="str">
        <f t="shared" si="1467"/>
        <v/>
      </c>
      <c r="V807" s="47" t="str">
        <f t="shared" si="1468"/>
        <v/>
      </c>
      <c r="W807" s="50"/>
      <c r="X807" s="50"/>
      <c r="Y807" s="50"/>
      <c r="Z807" s="50"/>
      <c r="AA807" s="50"/>
      <c r="AB807" s="50"/>
      <c r="AC807" s="50"/>
      <c r="AD807" s="50"/>
      <c r="AE807" s="51">
        <f t="shared" si="1418"/>
        <v>81</v>
      </c>
      <c r="AF807" s="51" t="str">
        <f t="shared" si="1419"/>
        <v/>
      </c>
      <c r="AG807" s="51" t="str">
        <f t="shared" si="1420"/>
        <v/>
      </c>
      <c r="AH807" s="51" t="str">
        <f t="shared" si="1421"/>
        <v/>
      </c>
      <c r="AI807" s="52">
        <f t="shared" si="1422"/>
        <v>288.64</v>
      </c>
      <c r="AJ807" s="51"/>
      <c r="AK807" s="53"/>
      <c r="AL807" s="52"/>
      <c r="AM807" s="53">
        <f t="shared" si="1423"/>
        <v>41</v>
      </c>
      <c r="AN807" s="53">
        <f>IF(AJ807&lt;&gt;"",IF(AJ807="o",VLOOKUP(AM807,OpenSect!$A$1:$D$11,2),IF(AJ807="u",VLOOKUP(AM807,UpHill!$A$1:$D$35,2),IF(AJ807="d",VLOOKUP(AM807,DownHill!$A$3:$D$29,2),IF(AJ807="f",VLOOKUP(AM807,FlatUnd!$A$2:$D$30,2),IF(AJ807="t",VLOOKUP(AM807,TimeAdd!$A$1:$D$176,2),IF(AJ807="l",VLOOKUP(AM807,SLimit!$A$1:$D$8,2),AN806)))))),AN806)</f>
        <v>49</v>
      </c>
      <c r="AO807" s="53">
        <f>IF(AJ807&lt;&gt;"",IF(AJ807="o",VLOOKUP(AM807,OpenSect!$A$1:$D$11,3),IF(AJ807="u",VLOOKUP(AM807,UpHill!$A$1:$D$35,3),IF(AJ807="d",VLOOKUP(AM807,DownHill!$A$3:$D$29,3),IF(AJ807="f",VLOOKUP(AM807,FlatUnd!$A$2:$D$30,3),IF(AJ807="t",VLOOKUP(AM807,TimeAdd!$A$1:$D$18,3),IF(AJ807="l",VLOOKUP(AM807,SLimit!$A$1:$D$8,3),AO806)))))),AO806)</f>
        <v>59</v>
      </c>
      <c r="AP807" s="53">
        <f>IF(AJ807&lt;&gt;"",IF(AJ807="o",VLOOKUP(AM807,OpenSect!$A$1:$D$11,4),IF(AJ807="u",VLOOKUP(AM807,UpHill!$A$1:$D$35,4),IF(AJ807="d",VLOOKUP(AM807,DownHill!$A$3:$D$29,4),IF(AJ807="f",VLOOKUP(AM807,FlatUnd!$A$2:$D$30,4),IF(AJ807="t",VLOOKUP(AM807,TimeAdd!$A$1:$D$18,4),IF(AJ807="l",VLOOKUP(AM807,SLimit!$A$1:$D$8,4),AP806)))))),AP806)</f>
        <v>68</v>
      </c>
      <c r="AQ807" s="53" t="str">
        <f t="shared" si="1424"/>
        <v>100</v>
      </c>
      <c r="AR807" s="54" t="str">
        <f t="shared" si="1425"/>
        <v>2,0 Km Plate.</v>
      </c>
      <c r="AS807" s="55"/>
      <c r="AT807" s="55"/>
      <c r="AU807" s="56">
        <f>IF(GroupStTimes!$A$8=0,MIN(CB807,CD807,CF807),MIN(BZ807,CB807,CD807,CF807))</f>
        <v>0.6127662037037036</v>
      </c>
      <c r="AV807" s="56">
        <f>IF(GroupStTimes!$A$8=0,MAX(CC807,CE807,CG807),MAX(CA807,CC807,CE807,CG807))</f>
        <v>0.65859953703703689</v>
      </c>
      <c r="AW807" s="57" t="str">
        <f t="shared" si="1426"/>
        <v/>
      </c>
      <c r="AX807" s="58" t="str">
        <f t="shared" si="1427"/>
        <v/>
      </c>
      <c r="AY807" s="58" t="str">
        <f t="shared" si="1428"/>
        <v/>
      </c>
      <c r="AZ807" s="31">
        <f t="shared" si="1429"/>
        <v>287.32</v>
      </c>
      <c r="BA807" s="59">
        <f t="shared" si="1430"/>
        <v>0.62173611111111093</v>
      </c>
      <c r="BB807" s="59">
        <f t="shared" si="1431"/>
        <v>0.62729166666666658</v>
      </c>
      <c r="BC807" s="59">
        <f t="shared" si="1432"/>
        <v>0.61164351851851839</v>
      </c>
      <c r="BD807" s="59">
        <f t="shared" si="1433"/>
        <v>0.65747685185185167</v>
      </c>
      <c r="BE807" s="59">
        <f t="shared" si="1434"/>
        <v>0.63498842592592608</v>
      </c>
      <c r="BF807" s="59">
        <f t="shared" si="1435"/>
        <v>0.64540509259259271</v>
      </c>
      <c r="BG807" s="59">
        <f t="shared" si="1436"/>
        <v>0.64486111111111111</v>
      </c>
      <c r="BH807" s="59">
        <f t="shared" si="1437"/>
        <v>0.64416666666666667</v>
      </c>
      <c r="BI807" s="31">
        <f t="shared" si="1438"/>
        <v>1.3199999999999932</v>
      </c>
      <c r="BJ807" s="61">
        <f t="shared" si="1439"/>
        <v>3.2195121951219347E-2</v>
      </c>
      <c r="BK807" s="61">
        <f t="shared" si="1440"/>
        <v>2.6938775510203943E-2</v>
      </c>
      <c r="BL807" s="61">
        <f t="shared" si="1441"/>
        <v>2.2372881355932087E-2</v>
      </c>
      <c r="BM807" s="61">
        <f t="shared" si="1442"/>
        <v>1.9411764705882253E-2</v>
      </c>
      <c r="BN807" s="62">
        <f t="shared" si="1443"/>
        <v>0</v>
      </c>
      <c r="BO807" s="62">
        <f t="shared" si="1444"/>
        <v>1</v>
      </c>
      <c r="BP807" s="62">
        <f t="shared" si="1445"/>
        <v>56</v>
      </c>
      <c r="BQ807" s="62">
        <f t="shared" si="1446"/>
        <v>0</v>
      </c>
      <c r="BR807" s="62">
        <f t="shared" si="1447"/>
        <v>1</v>
      </c>
      <c r="BS807" s="62">
        <f t="shared" si="1448"/>
        <v>37</v>
      </c>
      <c r="BT807" s="62">
        <f t="shared" si="1449"/>
        <v>0</v>
      </c>
      <c r="BU807" s="62">
        <f t="shared" si="1450"/>
        <v>1</v>
      </c>
      <c r="BV807" s="62">
        <f t="shared" si="1451"/>
        <v>21</v>
      </c>
      <c r="BW807" s="62">
        <f t="shared" si="1452"/>
        <v>0</v>
      </c>
      <c r="BX807" s="62">
        <f t="shared" si="1453"/>
        <v>1</v>
      </c>
      <c r="BY807" s="62">
        <f t="shared" si="1454"/>
        <v>10</v>
      </c>
      <c r="BZ807" s="63">
        <f t="shared" si="1455"/>
        <v>0.62307870370370355</v>
      </c>
      <c r="CA807" s="63">
        <f t="shared" si="1456"/>
        <v>0.6286342592592592</v>
      </c>
      <c r="CB807" s="63">
        <f t="shared" si="1457"/>
        <v>0.6127662037037036</v>
      </c>
      <c r="CC807" s="63">
        <f t="shared" si="1458"/>
        <v>0.65859953703703689</v>
      </c>
      <c r="CD807" s="63">
        <f t="shared" si="1459"/>
        <v>0.63592592592592612</v>
      </c>
      <c r="CE807" s="63">
        <f t="shared" si="1460"/>
        <v>0.64634259259259275</v>
      </c>
      <c r="CF807" s="63">
        <f t="shared" si="1461"/>
        <v>0.64567129629629627</v>
      </c>
      <c r="CG807" s="63">
        <f t="shared" si="1462"/>
        <v>0.64497685185185183</v>
      </c>
      <c r="CH807" s="36"/>
      <c r="CI807" s="36"/>
      <c r="CJ807" s="36"/>
      <c r="CK807" s="36"/>
      <c r="CL807" s="60">
        <v>60</v>
      </c>
    </row>
    <row r="808" spans="1:90" ht="40.5" x14ac:dyDescent="0.25">
      <c r="A808" s="37">
        <v>81</v>
      </c>
      <c r="B808" s="37"/>
      <c r="E808" s="39"/>
      <c r="F808" s="44"/>
      <c r="G808" s="44">
        <v>289.13</v>
      </c>
      <c r="H808" s="41">
        <f t="shared" si="1466"/>
        <v>288.91000000000003</v>
      </c>
      <c r="I808" s="42">
        <v>288.8</v>
      </c>
      <c r="J808" s="43">
        <f t="shared" si="1464"/>
        <v>-7.6177285318549314E-4</v>
      </c>
      <c r="K808" s="44">
        <f t="shared" si="1465"/>
        <v>-0.21999999999997044</v>
      </c>
      <c r="L808" s="91" t="s">
        <v>1442</v>
      </c>
      <c r="M808" s="127" t="s">
        <v>1232</v>
      </c>
      <c r="N808" s="46">
        <f t="shared" si="1463"/>
        <v>289.02</v>
      </c>
      <c r="O808" s="46">
        <f t="shared" si="1408"/>
        <v>-0.11000000000000001</v>
      </c>
      <c r="P808" s="44">
        <v>289.13</v>
      </c>
      <c r="Q808" s="46"/>
      <c r="R808" s="37"/>
      <c r="S808" s="46"/>
      <c r="T808" s="40"/>
      <c r="U808" s="47" t="str">
        <f t="shared" si="1467"/>
        <v/>
      </c>
      <c r="V808" s="47" t="str">
        <f t="shared" si="1468"/>
        <v/>
      </c>
      <c r="W808" s="50"/>
      <c r="X808" s="50"/>
      <c r="Y808" s="50"/>
      <c r="Z808" s="50"/>
      <c r="AA808" s="50"/>
      <c r="AB808" s="50"/>
      <c r="AC808" s="50"/>
      <c r="AD808" s="50"/>
      <c r="AE808" s="51">
        <f t="shared" si="1418"/>
        <v>81</v>
      </c>
      <c r="AF808" s="51" t="str">
        <f t="shared" si="1419"/>
        <v/>
      </c>
      <c r="AG808" s="51" t="str">
        <f t="shared" si="1420"/>
        <v/>
      </c>
      <c r="AH808" s="51" t="str">
        <f t="shared" si="1421"/>
        <v/>
      </c>
      <c r="AI808" s="52">
        <f t="shared" si="1422"/>
        <v>288.91000000000003</v>
      </c>
      <c r="AJ808" s="51"/>
      <c r="AK808" s="53"/>
      <c r="AL808" s="52"/>
      <c r="AM808" s="53">
        <f t="shared" si="1423"/>
        <v>41</v>
      </c>
      <c r="AN808" s="53">
        <f>IF(AJ808&lt;&gt;"",IF(AJ808="o",VLOOKUP(AM808,OpenSect!$A$1:$D$11,2),IF(AJ808="u",VLOOKUP(AM808,UpHill!$A$1:$D$35,2),IF(AJ808="d",VLOOKUP(AM808,DownHill!$A$3:$D$29,2),IF(AJ808="f",VLOOKUP(AM808,FlatUnd!$A$2:$D$30,2),IF(AJ808="t",VLOOKUP(AM808,TimeAdd!$A$1:$D$176,2),IF(AJ808="l",VLOOKUP(AM808,SLimit!$A$1:$D$8,2),AN807)))))),AN807)</f>
        <v>49</v>
      </c>
      <c r="AO808" s="53">
        <f>IF(AJ808&lt;&gt;"",IF(AJ808="o",VLOOKUP(AM808,OpenSect!$A$1:$D$11,3),IF(AJ808="u",VLOOKUP(AM808,UpHill!$A$1:$D$35,3),IF(AJ808="d",VLOOKUP(AM808,DownHill!$A$3:$D$29,3),IF(AJ808="f",VLOOKUP(AM808,FlatUnd!$A$2:$D$30,3),IF(AJ808="t",VLOOKUP(AM808,TimeAdd!$A$1:$D$18,3),IF(AJ808="l",VLOOKUP(AM808,SLimit!$A$1:$D$8,3),AO807)))))),AO807)</f>
        <v>59</v>
      </c>
      <c r="AP808" s="53">
        <f>IF(AJ808&lt;&gt;"",IF(AJ808="o",VLOOKUP(AM808,OpenSect!$A$1:$D$11,4),IF(AJ808="u",VLOOKUP(AM808,UpHill!$A$1:$D$35,4),IF(AJ808="d",VLOOKUP(AM808,DownHill!$A$3:$D$29,4),IF(AJ808="f",VLOOKUP(AM808,FlatUnd!$A$2:$D$30,4),IF(AJ808="t",VLOOKUP(AM808,TimeAdd!$A$1:$D$18,4),IF(AJ808="l",VLOOKUP(AM808,SLimit!$A$1:$D$8,4),AP807)))))),AP807)</f>
        <v>68</v>
      </c>
      <c r="AQ808" s="53" t="str">
        <f t="shared" si="1424"/>
        <v>100</v>
      </c>
      <c r="AR808" s="54" t="str">
        <f t="shared" si="1425"/>
        <v>Traffic Movement affected by obstruction 250m</v>
      </c>
      <c r="AS808" s="55"/>
      <c r="AT808" s="55"/>
      <c r="AU808" s="56">
        <f>IF(GroupStTimes!$A$8=0,MIN(CB808,CD808,CF808),MIN(BZ808,CB808,CD808,CF808))</f>
        <v>0.61299768518518505</v>
      </c>
      <c r="AV808" s="56">
        <f>IF(GroupStTimes!$A$8=0,MAX(CC808,CE808,CG808),MAX(CA808,CC808,CE808,CG808))</f>
        <v>0.65883101851851833</v>
      </c>
      <c r="AW808" s="57" t="str">
        <f t="shared" si="1426"/>
        <v/>
      </c>
      <c r="AX808" s="58" t="str">
        <f t="shared" si="1427"/>
        <v/>
      </c>
      <c r="AY808" s="58" t="str">
        <f t="shared" si="1428"/>
        <v/>
      </c>
      <c r="AZ808" s="31">
        <f t="shared" si="1429"/>
        <v>287.32</v>
      </c>
      <c r="BA808" s="59">
        <f t="shared" si="1430"/>
        <v>0.62173611111111093</v>
      </c>
      <c r="BB808" s="59">
        <f t="shared" si="1431"/>
        <v>0.62729166666666658</v>
      </c>
      <c r="BC808" s="59">
        <f t="shared" si="1432"/>
        <v>0.61164351851851839</v>
      </c>
      <c r="BD808" s="59">
        <f t="shared" si="1433"/>
        <v>0.65747685185185167</v>
      </c>
      <c r="BE808" s="59">
        <f t="shared" si="1434"/>
        <v>0.63498842592592608</v>
      </c>
      <c r="BF808" s="59">
        <f t="shared" si="1435"/>
        <v>0.64540509259259271</v>
      </c>
      <c r="BG808" s="59">
        <f t="shared" si="1436"/>
        <v>0.64486111111111111</v>
      </c>
      <c r="BH808" s="59">
        <f t="shared" si="1437"/>
        <v>0.64416666666666667</v>
      </c>
      <c r="BI808" s="31">
        <f t="shared" si="1438"/>
        <v>1.5900000000000318</v>
      </c>
      <c r="BJ808" s="61">
        <f t="shared" si="1439"/>
        <v>3.8780487804878826E-2</v>
      </c>
      <c r="BK808" s="61">
        <f t="shared" si="1440"/>
        <v>3.2448979591837387E-2</v>
      </c>
      <c r="BL808" s="61">
        <f t="shared" si="1441"/>
        <v>2.6949152542373421E-2</v>
      </c>
      <c r="BM808" s="61">
        <f t="shared" si="1442"/>
        <v>2.3382352941176937E-2</v>
      </c>
      <c r="BN808" s="62">
        <f t="shared" si="1443"/>
        <v>0</v>
      </c>
      <c r="BO808" s="62">
        <f t="shared" si="1444"/>
        <v>2</v>
      </c>
      <c r="BP808" s="62">
        <f t="shared" si="1445"/>
        <v>20</v>
      </c>
      <c r="BQ808" s="62">
        <f t="shared" si="1446"/>
        <v>0</v>
      </c>
      <c r="BR808" s="62">
        <f t="shared" si="1447"/>
        <v>1</v>
      </c>
      <c r="BS808" s="62">
        <f t="shared" si="1448"/>
        <v>57</v>
      </c>
      <c r="BT808" s="62">
        <f t="shared" si="1449"/>
        <v>0</v>
      </c>
      <c r="BU808" s="62">
        <f t="shared" si="1450"/>
        <v>1</v>
      </c>
      <c r="BV808" s="62">
        <f t="shared" si="1451"/>
        <v>37</v>
      </c>
      <c r="BW808" s="62">
        <f t="shared" si="1452"/>
        <v>0</v>
      </c>
      <c r="BX808" s="62">
        <f t="shared" si="1453"/>
        <v>1</v>
      </c>
      <c r="BY808" s="62">
        <f t="shared" si="1454"/>
        <v>24</v>
      </c>
      <c r="BZ808" s="63">
        <f t="shared" si="1455"/>
        <v>0.62335648148148126</v>
      </c>
      <c r="CA808" s="63">
        <f t="shared" si="1456"/>
        <v>0.62891203703703691</v>
      </c>
      <c r="CB808" s="63">
        <f t="shared" si="1457"/>
        <v>0.61299768518518505</v>
      </c>
      <c r="CC808" s="63">
        <f t="shared" si="1458"/>
        <v>0.65883101851851833</v>
      </c>
      <c r="CD808" s="63">
        <f t="shared" si="1459"/>
        <v>0.63611111111111129</v>
      </c>
      <c r="CE808" s="63">
        <f t="shared" si="1460"/>
        <v>0.64652777777777792</v>
      </c>
      <c r="CF808" s="63">
        <f t="shared" si="1461"/>
        <v>0.64583333333333337</v>
      </c>
      <c r="CG808" s="63">
        <f t="shared" si="1462"/>
        <v>0.64513888888888893</v>
      </c>
      <c r="CH808" s="36"/>
      <c r="CI808" s="36"/>
      <c r="CJ808" s="36"/>
      <c r="CK808" s="36"/>
      <c r="CL808" s="60">
        <v>60</v>
      </c>
    </row>
    <row r="809" spans="1:90" ht="26.25" customHeight="1" x14ac:dyDescent="0.25">
      <c r="A809" s="37">
        <v>81</v>
      </c>
      <c r="B809" s="37"/>
      <c r="E809" s="39"/>
      <c r="F809" s="44"/>
      <c r="G809" s="44">
        <v>289.39999999999998</v>
      </c>
      <c r="H809" s="41">
        <f t="shared" si="1466"/>
        <v>289.18</v>
      </c>
      <c r="I809" s="42">
        <v>289.07</v>
      </c>
      <c r="J809" s="43">
        <f t="shared" si="1464"/>
        <v>-7.6106133462472913E-4</v>
      </c>
      <c r="K809" s="44">
        <f t="shared" si="1465"/>
        <v>-0.21999999999997044</v>
      </c>
      <c r="L809" s="91" t="s">
        <v>1443</v>
      </c>
      <c r="M809" s="127" t="s">
        <v>1232</v>
      </c>
      <c r="N809" s="46">
        <f t="shared" si="1463"/>
        <v>289.28999999999996</v>
      </c>
      <c r="O809" s="46">
        <f t="shared" si="1408"/>
        <v>-0.11000000000000001</v>
      </c>
      <c r="P809" s="44">
        <v>289.39999999999998</v>
      </c>
      <c r="Q809" s="46"/>
      <c r="R809" s="37"/>
      <c r="S809" s="46"/>
      <c r="T809" s="40"/>
      <c r="U809" s="47" t="str">
        <f t="shared" si="1467"/>
        <v/>
      </c>
      <c r="V809" s="47" t="str">
        <f t="shared" si="1468"/>
        <v/>
      </c>
      <c r="W809" s="50"/>
      <c r="X809" s="50"/>
      <c r="Y809" s="50"/>
      <c r="Z809" s="50"/>
      <c r="AA809" s="50"/>
      <c r="AB809" s="50"/>
      <c r="AC809" s="50"/>
      <c r="AD809" s="50"/>
      <c r="AE809" s="51">
        <f t="shared" si="1418"/>
        <v>81</v>
      </c>
      <c r="AF809" s="51" t="str">
        <f t="shared" si="1419"/>
        <v/>
      </c>
      <c r="AG809" s="51" t="str">
        <f t="shared" si="1420"/>
        <v/>
      </c>
      <c r="AH809" s="51" t="str">
        <f t="shared" si="1421"/>
        <v/>
      </c>
      <c r="AI809" s="52">
        <f t="shared" si="1422"/>
        <v>289.18</v>
      </c>
      <c r="AJ809" s="51"/>
      <c r="AK809" s="53"/>
      <c r="AL809" s="52"/>
      <c r="AM809" s="53">
        <f t="shared" si="1423"/>
        <v>41</v>
      </c>
      <c r="AN809" s="53">
        <f>IF(AJ809&lt;&gt;"",IF(AJ809="o",VLOOKUP(AM809,OpenSect!$A$1:$D$11,2),IF(AJ809="u",VLOOKUP(AM809,UpHill!$A$1:$D$35,2),IF(AJ809="d",VLOOKUP(AM809,DownHill!$A$3:$D$29,2),IF(AJ809="f",VLOOKUP(AM809,FlatUnd!$A$2:$D$30,2),IF(AJ809="t",VLOOKUP(AM809,TimeAdd!$A$1:$D$176,2),IF(AJ809="l",VLOOKUP(AM809,SLimit!$A$1:$D$8,2),AN808)))))),AN808)</f>
        <v>49</v>
      </c>
      <c r="AO809" s="53">
        <f>IF(AJ809&lt;&gt;"",IF(AJ809="o",VLOOKUP(AM809,OpenSect!$A$1:$D$11,3),IF(AJ809="u",VLOOKUP(AM809,UpHill!$A$1:$D$35,3),IF(AJ809="d",VLOOKUP(AM809,DownHill!$A$3:$D$29,3),IF(AJ809="f",VLOOKUP(AM809,FlatUnd!$A$2:$D$30,3),IF(AJ809="t",VLOOKUP(AM809,TimeAdd!$A$1:$D$18,3),IF(AJ809="l",VLOOKUP(AM809,SLimit!$A$1:$D$8,3),AO808)))))),AO808)</f>
        <v>59</v>
      </c>
      <c r="AP809" s="53">
        <f>IF(AJ809&lt;&gt;"",IF(AJ809="o",VLOOKUP(AM809,OpenSect!$A$1:$D$11,4),IF(AJ809="u",VLOOKUP(AM809,UpHill!$A$1:$D$35,4),IF(AJ809="d",VLOOKUP(AM809,DownHill!$A$3:$D$29,4),IF(AJ809="f",VLOOKUP(AM809,FlatUnd!$A$2:$D$30,4),IF(AJ809="t",VLOOKUP(AM809,TimeAdd!$A$1:$D$18,4),IF(AJ809="l",VLOOKUP(AM809,SLimit!$A$1:$D$8,4),AP808)))))),AP808)</f>
        <v>68</v>
      </c>
      <c r="AQ809" s="53" t="str">
        <f t="shared" si="1424"/>
        <v>100</v>
      </c>
      <c r="AR809" s="54" t="str">
        <f t="shared" si="1425"/>
        <v>Traffic Movement affected by obstruction .</v>
      </c>
      <c r="AS809" s="55"/>
      <c r="AT809" s="55"/>
      <c r="AU809" s="56">
        <f>IF(GroupStTimes!$A$8=0,MIN(CB809,CD809,CF809),MIN(BZ809,CB809,CD809,CF809))</f>
        <v>0.61322916666666649</v>
      </c>
      <c r="AV809" s="56">
        <f>IF(GroupStTimes!$A$8=0,MAX(CC809,CE809,CG809),MAX(CA809,CC809,CE809,CG809))</f>
        <v>0.65906249999999977</v>
      </c>
      <c r="AW809" s="57" t="str">
        <f t="shared" si="1426"/>
        <v/>
      </c>
      <c r="AX809" s="58" t="str">
        <f t="shared" si="1427"/>
        <v/>
      </c>
      <c r="AY809" s="58" t="str">
        <f t="shared" si="1428"/>
        <v/>
      </c>
      <c r="AZ809" s="31">
        <f t="shared" si="1429"/>
        <v>287.32</v>
      </c>
      <c r="BA809" s="59">
        <f t="shared" si="1430"/>
        <v>0.62173611111111093</v>
      </c>
      <c r="BB809" s="59">
        <f t="shared" si="1431"/>
        <v>0.62729166666666658</v>
      </c>
      <c r="BC809" s="59">
        <f t="shared" si="1432"/>
        <v>0.61164351851851839</v>
      </c>
      <c r="BD809" s="59">
        <f t="shared" si="1433"/>
        <v>0.65747685185185167</v>
      </c>
      <c r="BE809" s="59">
        <f t="shared" si="1434"/>
        <v>0.63498842592592608</v>
      </c>
      <c r="BF809" s="59">
        <f t="shared" si="1435"/>
        <v>0.64540509259259271</v>
      </c>
      <c r="BG809" s="59">
        <f t="shared" si="1436"/>
        <v>0.64486111111111111</v>
      </c>
      <c r="BH809" s="59">
        <f t="shared" si="1437"/>
        <v>0.64416666666666667</v>
      </c>
      <c r="BI809" s="31">
        <f t="shared" si="1438"/>
        <v>1.8600000000000136</v>
      </c>
      <c r="BJ809" s="61">
        <f t="shared" si="1439"/>
        <v>4.5365853658536917E-2</v>
      </c>
      <c r="BK809" s="61">
        <f t="shared" si="1440"/>
        <v>3.7959183673469669E-2</v>
      </c>
      <c r="BL809" s="61">
        <f t="shared" si="1441"/>
        <v>3.1525423728813791E-2</v>
      </c>
      <c r="BM809" s="61">
        <f t="shared" si="1442"/>
        <v>2.7352941176470788E-2</v>
      </c>
      <c r="BN809" s="62">
        <f t="shared" si="1443"/>
        <v>0</v>
      </c>
      <c r="BO809" s="62">
        <f t="shared" si="1444"/>
        <v>2</v>
      </c>
      <c r="BP809" s="62">
        <f t="shared" si="1445"/>
        <v>43</v>
      </c>
      <c r="BQ809" s="62">
        <f t="shared" si="1446"/>
        <v>0</v>
      </c>
      <c r="BR809" s="62">
        <f t="shared" si="1447"/>
        <v>2</v>
      </c>
      <c r="BS809" s="62">
        <f t="shared" si="1448"/>
        <v>17</v>
      </c>
      <c r="BT809" s="62">
        <f t="shared" si="1449"/>
        <v>0</v>
      </c>
      <c r="BU809" s="62">
        <f t="shared" si="1450"/>
        <v>1</v>
      </c>
      <c r="BV809" s="62">
        <f t="shared" si="1451"/>
        <v>53</v>
      </c>
      <c r="BW809" s="62">
        <f t="shared" si="1452"/>
        <v>0</v>
      </c>
      <c r="BX809" s="62">
        <f t="shared" si="1453"/>
        <v>1</v>
      </c>
      <c r="BY809" s="62">
        <f t="shared" si="1454"/>
        <v>38</v>
      </c>
      <c r="BZ809" s="63">
        <f t="shared" si="1455"/>
        <v>0.62362268518518504</v>
      </c>
      <c r="CA809" s="63">
        <f t="shared" si="1456"/>
        <v>0.62917824074074069</v>
      </c>
      <c r="CB809" s="63">
        <f t="shared" si="1457"/>
        <v>0.61322916666666649</v>
      </c>
      <c r="CC809" s="63">
        <f t="shared" si="1458"/>
        <v>0.65906249999999977</v>
      </c>
      <c r="CD809" s="63">
        <f t="shared" si="1459"/>
        <v>0.63629629629629647</v>
      </c>
      <c r="CE809" s="63">
        <f t="shared" si="1460"/>
        <v>0.6467129629629631</v>
      </c>
      <c r="CF809" s="63">
        <f t="shared" si="1461"/>
        <v>0.64599537037037036</v>
      </c>
      <c r="CG809" s="63">
        <f t="shared" si="1462"/>
        <v>0.64530092592592592</v>
      </c>
      <c r="CH809" s="36"/>
      <c r="CI809" s="36"/>
      <c r="CJ809" s="36"/>
      <c r="CK809" s="36"/>
      <c r="CL809" s="60">
        <v>60</v>
      </c>
    </row>
    <row r="810" spans="1:90" ht="26.25" customHeight="1" x14ac:dyDescent="0.25">
      <c r="A810" s="37">
        <v>81</v>
      </c>
      <c r="B810" s="37"/>
      <c r="E810" s="39"/>
      <c r="F810" s="44"/>
      <c r="G810" s="44">
        <v>290.47000000000003</v>
      </c>
      <c r="H810" s="41">
        <f t="shared" si="1466"/>
        <v>290.25</v>
      </c>
      <c r="I810" s="42">
        <v>290.14000000000004</v>
      </c>
      <c r="J810" s="43">
        <f t="shared" si="1464"/>
        <v>-7.5825463569301167E-4</v>
      </c>
      <c r="K810" s="44">
        <f t="shared" si="1465"/>
        <v>-0.21999999999997044</v>
      </c>
      <c r="L810" s="91" t="s">
        <v>1444</v>
      </c>
      <c r="M810" s="127" t="s">
        <v>1232</v>
      </c>
      <c r="N810" s="46">
        <f t="shared" si="1463"/>
        <v>290.36</v>
      </c>
      <c r="O810" s="46">
        <f t="shared" ref="O810:O874" si="1469">0.09-0.17-0.03</f>
        <v>-0.11000000000000001</v>
      </c>
      <c r="P810" s="44">
        <v>290.47000000000003</v>
      </c>
      <c r="Q810" s="46"/>
      <c r="R810" s="37"/>
      <c r="S810" s="46"/>
      <c r="T810" s="40"/>
      <c r="U810" s="47" t="str">
        <f t="shared" si="1467"/>
        <v/>
      </c>
      <c r="V810" s="47" t="str">
        <f t="shared" si="1468"/>
        <v/>
      </c>
      <c r="W810" s="50"/>
      <c r="X810" s="50"/>
      <c r="Y810" s="50"/>
      <c r="Z810" s="50"/>
      <c r="AA810" s="50"/>
      <c r="AB810" s="50"/>
      <c r="AC810" s="50"/>
      <c r="AD810" s="50"/>
      <c r="AE810" s="51">
        <f t="shared" si="1418"/>
        <v>81</v>
      </c>
      <c r="AF810" s="51" t="str">
        <f t="shared" si="1419"/>
        <v/>
      </c>
      <c r="AG810" s="51" t="str">
        <f t="shared" si="1420"/>
        <v/>
      </c>
      <c r="AH810" s="51" t="str">
        <f t="shared" si="1421"/>
        <v/>
      </c>
      <c r="AI810" s="52">
        <f t="shared" si="1422"/>
        <v>290.25</v>
      </c>
      <c r="AJ810" s="51"/>
      <c r="AK810" s="53"/>
      <c r="AL810" s="52"/>
      <c r="AM810" s="53">
        <f t="shared" si="1423"/>
        <v>41</v>
      </c>
      <c r="AN810" s="53">
        <f>IF(AJ810&lt;&gt;"",IF(AJ810="o",VLOOKUP(AM810,OpenSect!$A$1:$D$11,2),IF(AJ810="u",VLOOKUP(AM810,UpHill!$A$1:$D$35,2),IF(AJ810="d",VLOOKUP(AM810,DownHill!$A$3:$D$29,2),IF(AJ810="f",VLOOKUP(AM810,FlatUnd!$A$2:$D$30,2),IF(AJ810="t",VLOOKUP(AM810,TimeAdd!$A$1:$D$176,2),IF(AJ810="l",VLOOKUP(AM810,SLimit!$A$1:$D$8,2),AN809)))))),AN809)</f>
        <v>49</v>
      </c>
      <c r="AO810" s="53">
        <f>IF(AJ810&lt;&gt;"",IF(AJ810="o",VLOOKUP(AM810,OpenSect!$A$1:$D$11,3),IF(AJ810="u",VLOOKUP(AM810,UpHill!$A$1:$D$35,3),IF(AJ810="d",VLOOKUP(AM810,DownHill!$A$3:$D$29,3),IF(AJ810="f",VLOOKUP(AM810,FlatUnd!$A$2:$D$30,3),IF(AJ810="t",VLOOKUP(AM810,TimeAdd!$A$1:$D$18,3),IF(AJ810="l",VLOOKUP(AM810,SLimit!$A$1:$D$8,3),AO809)))))),AO809)</f>
        <v>59</v>
      </c>
      <c r="AP810" s="53">
        <f>IF(AJ810&lt;&gt;"",IF(AJ810="o",VLOOKUP(AM810,OpenSect!$A$1:$D$11,4),IF(AJ810="u",VLOOKUP(AM810,UpHill!$A$1:$D$35,4),IF(AJ810="d",VLOOKUP(AM810,DownHill!$A$3:$D$29,4),IF(AJ810="f",VLOOKUP(AM810,FlatUnd!$A$2:$D$30,4),IF(AJ810="t",VLOOKUP(AM810,TimeAdd!$A$1:$D$18,4),IF(AJ810="l",VLOOKUP(AM810,SLimit!$A$1:$D$8,4),AP809)))))),AP809)</f>
        <v>68</v>
      </c>
      <c r="AQ810" s="53" t="str">
        <f t="shared" si="1424"/>
        <v>100</v>
      </c>
      <c r="AR810" s="54" t="str">
        <f t="shared" si="1425"/>
        <v>3,6 Km Plate.</v>
      </c>
      <c r="AS810" s="55"/>
      <c r="AT810" s="55"/>
      <c r="AU810" s="56">
        <f>IF(GroupStTimes!$A$8=0,MIN(CB810,CD810,CF810),MIN(BZ810,CB810,CD810,CF810))</f>
        <v>0.6141319444444443</v>
      </c>
      <c r="AV810" s="56">
        <f>IF(GroupStTimes!$A$8=0,MAX(CC810,CE810,CG810),MAX(CA810,CC810,CE810,CG810))</f>
        <v>0.65996527777777758</v>
      </c>
      <c r="AW810" s="57" t="str">
        <f t="shared" si="1426"/>
        <v/>
      </c>
      <c r="AX810" s="58" t="str">
        <f t="shared" si="1427"/>
        <v/>
      </c>
      <c r="AY810" s="58" t="str">
        <f t="shared" si="1428"/>
        <v/>
      </c>
      <c r="AZ810" s="31">
        <f t="shared" si="1429"/>
        <v>287.32</v>
      </c>
      <c r="BA810" s="59">
        <f t="shared" si="1430"/>
        <v>0.62173611111111093</v>
      </c>
      <c r="BB810" s="59">
        <f t="shared" si="1431"/>
        <v>0.62729166666666658</v>
      </c>
      <c r="BC810" s="59">
        <f t="shared" si="1432"/>
        <v>0.61164351851851839</v>
      </c>
      <c r="BD810" s="59">
        <f t="shared" si="1433"/>
        <v>0.65747685185185167</v>
      </c>
      <c r="BE810" s="59">
        <f t="shared" si="1434"/>
        <v>0.63498842592592608</v>
      </c>
      <c r="BF810" s="59">
        <f t="shared" si="1435"/>
        <v>0.64540509259259271</v>
      </c>
      <c r="BG810" s="59">
        <f t="shared" si="1436"/>
        <v>0.64486111111111111</v>
      </c>
      <c r="BH810" s="59">
        <f t="shared" si="1437"/>
        <v>0.64416666666666667</v>
      </c>
      <c r="BI810" s="31">
        <f t="shared" si="1438"/>
        <v>2.9300000000000068</v>
      </c>
      <c r="BJ810" s="61">
        <f t="shared" si="1439"/>
        <v>7.1463414634146502E-2</v>
      </c>
      <c r="BK810" s="61">
        <f t="shared" si="1440"/>
        <v>5.979591836734708E-2</v>
      </c>
      <c r="BL810" s="61">
        <f t="shared" si="1441"/>
        <v>4.9661016949152655E-2</v>
      </c>
      <c r="BM810" s="61">
        <f t="shared" si="1442"/>
        <v>4.3088235294117747E-2</v>
      </c>
      <c r="BN810" s="62">
        <f t="shared" si="1443"/>
        <v>0</v>
      </c>
      <c r="BO810" s="62">
        <f t="shared" si="1444"/>
        <v>4</v>
      </c>
      <c r="BP810" s="62">
        <f t="shared" si="1445"/>
        <v>17</v>
      </c>
      <c r="BQ810" s="62">
        <f t="shared" si="1446"/>
        <v>0</v>
      </c>
      <c r="BR810" s="62">
        <f t="shared" si="1447"/>
        <v>3</v>
      </c>
      <c r="BS810" s="62">
        <f t="shared" si="1448"/>
        <v>35</v>
      </c>
      <c r="BT810" s="62">
        <f t="shared" si="1449"/>
        <v>0</v>
      </c>
      <c r="BU810" s="62">
        <f t="shared" si="1450"/>
        <v>2</v>
      </c>
      <c r="BV810" s="62">
        <f t="shared" si="1451"/>
        <v>59</v>
      </c>
      <c r="BW810" s="62">
        <f t="shared" si="1452"/>
        <v>0</v>
      </c>
      <c r="BX810" s="62">
        <f t="shared" si="1453"/>
        <v>2</v>
      </c>
      <c r="BY810" s="62">
        <f t="shared" si="1454"/>
        <v>35</v>
      </c>
      <c r="BZ810" s="63">
        <f t="shared" si="1455"/>
        <v>0.62471064814814792</v>
      </c>
      <c r="CA810" s="63">
        <f t="shared" si="1456"/>
        <v>0.63026620370370356</v>
      </c>
      <c r="CB810" s="63">
        <f t="shared" si="1457"/>
        <v>0.6141319444444443</v>
      </c>
      <c r="CC810" s="63">
        <f t="shared" si="1458"/>
        <v>0.65996527777777758</v>
      </c>
      <c r="CD810" s="63">
        <f t="shared" si="1459"/>
        <v>0.63706018518518537</v>
      </c>
      <c r="CE810" s="63">
        <f t="shared" si="1460"/>
        <v>0.647476851851852</v>
      </c>
      <c r="CF810" s="63">
        <f t="shared" si="1461"/>
        <v>0.64665509259259257</v>
      </c>
      <c r="CG810" s="63">
        <f t="shared" si="1462"/>
        <v>0.64596064814814813</v>
      </c>
      <c r="CH810" s="36"/>
      <c r="CI810" s="36"/>
      <c r="CJ810" s="36"/>
      <c r="CK810" s="36"/>
      <c r="CL810" s="60">
        <v>60</v>
      </c>
    </row>
    <row r="811" spans="1:90" ht="26.25" customHeight="1" x14ac:dyDescent="0.25">
      <c r="A811" s="37">
        <v>81</v>
      </c>
      <c r="B811" s="37"/>
      <c r="E811" s="39"/>
      <c r="F811" s="44"/>
      <c r="G811" s="44">
        <v>290.52</v>
      </c>
      <c r="H811" s="41">
        <f t="shared" si="1466"/>
        <v>290.3</v>
      </c>
      <c r="I811" s="42">
        <v>290.19</v>
      </c>
      <c r="J811" s="43">
        <f t="shared" si="1464"/>
        <v>-7.5812398773207363E-4</v>
      </c>
      <c r="K811" s="44">
        <f t="shared" si="1465"/>
        <v>-0.21999999999997044</v>
      </c>
      <c r="L811" s="91" t="s">
        <v>1439</v>
      </c>
      <c r="M811" s="127" t="s">
        <v>1232</v>
      </c>
      <c r="N811" s="46">
        <f t="shared" si="1463"/>
        <v>290.40999999999997</v>
      </c>
      <c r="O811" s="46">
        <f t="shared" si="1469"/>
        <v>-0.11000000000000001</v>
      </c>
      <c r="P811" s="44">
        <v>290.52</v>
      </c>
      <c r="Q811" s="46"/>
      <c r="R811" s="37"/>
      <c r="S811" s="46"/>
      <c r="T811" s="40"/>
      <c r="U811" s="47" t="str">
        <f t="shared" si="1467"/>
        <v/>
      </c>
      <c r="V811" s="47" t="str">
        <f t="shared" si="1468"/>
        <v/>
      </c>
      <c r="W811" s="50"/>
      <c r="X811" s="50"/>
      <c r="Y811" s="50"/>
      <c r="Z811" s="50"/>
      <c r="AA811" s="50"/>
      <c r="AB811" s="50"/>
      <c r="AC811" s="50"/>
      <c r="AD811" s="50"/>
      <c r="AE811" s="51">
        <f t="shared" si="1418"/>
        <v>81</v>
      </c>
      <c r="AF811" s="51" t="str">
        <f t="shared" si="1419"/>
        <v/>
      </c>
      <c r="AG811" s="51" t="str">
        <f t="shared" si="1420"/>
        <v/>
      </c>
      <c r="AH811" s="51" t="str">
        <f t="shared" si="1421"/>
        <v/>
      </c>
      <c r="AI811" s="52">
        <f t="shared" si="1422"/>
        <v>290.3</v>
      </c>
      <c r="AJ811" s="51"/>
      <c r="AK811" s="53"/>
      <c r="AL811" s="52"/>
      <c r="AM811" s="53">
        <f t="shared" si="1423"/>
        <v>41</v>
      </c>
      <c r="AN811" s="53">
        <f>IF(AJ811&lt;&gt;"",IF(AJ811="o",VLOOKUP(AM811,OpenSect!$A$1:$D$11,2),IF(AJ811="u",VLOOKUP(AM811,UpHill!$A$1:$D$35,2),IF(AJ811="d",VLOOKUP(AM811,DownHill!$A$3:$D$29,2),IF(AJ811="f",VLOOKUP(AM811,FlatUnd!$A$2:$D$30,2),IF(AJ811="t",VLOOKUP(AM811,TimeAdd!$A$1:$D$176,2),IF(AJ811="l",VLOOKUP(AM811,SLimit!$A$1:$D$8,2),AN810)))))),AN810)</f>
        <v>49</v>
      </c>
      <c r="AO811" s="53">
        <f>IF(AJ811&lt;&gt;"",IF(AJ811="o",VLOOKUP(AM811,OpenSect!$A$1:$D$11,3),IF(AJ811="u",VLOOKUP(AM811,UpHill!$A$1:$D$35,3),IF(AJ811="d",VLOOKUP(AM811,DownHill!$A$3:$D$29,3),IF(AJ811="f",VLOOKUP(AM811,FlatUnd!$A$2:$D$30,3),IF(AJ811="t",VLOOKUP(AM811,TimeAdd!$A$1:$D$18,3),IF(AJ811="l",VLOOKUP(AM811,SLimit!$A$1:$D$8,3),AO810)))))),AO810)</f>
        <v>59</v>
      </c>
      <c r="AP811" s="53">
        <f>IF(AJ811&lt;&gt;"",IF(AJ811="o",VLOOKUP(AM811,OpenSect!$A$1:$D$11,4),IF(AJ811="u",VLOOKUP(AM811,UpHill!$A$1:$D$35,4),IF(AJ811="d",VLOOKUP(AM811,DownHill!$A$3:$D$29,4),IF(AJ811="f",VLOOKUP(AM811,FlatUnd!$A$2:$D$30,4),IF(AJ811="t",VLOOKUP(AM811,TimeAdd!$A$1:$D$18,4),IF(AJ811="l",VLOOKUP(AM811,SLimit!$A$1:$D$8,4),AP810)))))),AP810)</f>
        <v>68</v>
      </c>
      <c r="AQ811" s="53" t="str">
        <f t="shared" si="1424"/>
        <v>100</v>
      </c>
      <c r="AR811" s="54" t="str">
        <f t="shared" si="1425"/>
        <v xml:space="preserve"> Aditional Lane 250m</v>
      </c>
      <c r="AS811" s="55"/>
      <c r="AT811" s="55"/>
      <c r="AU811" s="56">
        <f>IF(GroupStTimes!$A$8=0,MIN(CB811,CD811,CF811),MIN(BZ811,CB811,CD811,CF811))</f>
        <v>0.61417824074074057</v>
      </c>
      <c r="AV811" s="56">
        <f>IF(GroupStTimes!$A$8=0,MAX(CC811,CE811,CG811),MAX(CA811,CC811,CE811,CG811))</f>
        <v>0.66001157407407385</v>
      </c>
      <c r="AW811" s="57" t="str">
        <f t="shared" si="1426"/>
        <v/>
      </c>
      <c r="AX811" s="58" t="str">
        <f t="shared" si="1427"/>
        <v/>
      </c>
      <c r="AY811" s="58" t="str">
        <f t="shared" si="1428"/>
        <v/>
      </c>
      <c r="AZ811" s="31">
        <f t="shared" si="1429"/>
        <v>287.32</v>
      </c>
      <c r="BA811" s="59">
        <f t="shared" si="1430"/>
        <v>0.62173611111111093</v>
      </c>
      <c r="BB811" s="59">
        <f t="shared" si="1431"/>
        <v>0.62729166666666658</v>
      </c>
      <c r="BC811" s="59">
        <f t="shared" si="1432"/>
        <v>0.61164351851851839</v>
      </c>
      <c r="BD811" s="59">
        <f t="shared" si="1433"/>
        <v>0.65747685185185167</v>
      </c>
      <c r="BE811" s="59">
        <f t="shared" si="1434"/>
        <v>0.63498842592592608</v>
      </c>
      <c r="BF811" s="59">
        <f t="shared" si="1435"/>
        <v>0.64540509259259271</v>
      </c>
      <c r="BG811" s="59">
        <f t="shared" si="1436"/>
        <v>0.64486111111111111</v>
      </c>
      <c r="BH811" s="59">
        <f t="shared" si="1437"/>
        <v>0.64416666666666667</v>
      </c>
      <c r="BI811" s="31">
        <f t="shared" si="1438"/>
        <v>2.9800000000000182</v>
      </c>
      <c r="BJ811" s="61">
        <f t="shared" si="1439"/>
        <v>7.2682926829268732E-2</v>
      </c>
      <c r="BK811" s="61">
        <f t="shared" si="1440"/>
        <v>6.0816326530612613E-2</v>
      </c>
      <c r="BL811" s="61">
        <f t="shared" si="1441"/>
        <v>5.0508474576271493E-2</v>
      </c>
      <c r="BM811" s="61">
        <f t="shared" si="1442"/>
        <v>4.3823529411764976E-2</v>
      </c>
      <c r="BN811" s="62">
        <f t="shared" si="1443"/>
        <v>0</v>
      </c>
      <c r="BO811" s="62">
        <f t="shared" si="1444"/>
        <v>4</v>
      </c>
      <c r="BP811" s="62">
        <f t="shared" si="1445"/>
        <v>22</v>
      </c>
      <c r="BQ811" s="62">
        <f t="shared" si="1446"/>
        <v>0</v>
      </c>
      <c r="BR811" s="62">
        <f t="shared" si="1447"/>
        <v>3</v>
      </c>
      <c r="BS811" s="62">
        <f t="shared" si="1448"/>
        <v>39</v>
      </c>
      <c r="BT811" s="62">
        <f t="shared" si="1449"/>
        <v>0</v>
      </c>
      <c r="BU811" s="62">
        <f t="shared" si="1450"/>
        <v>3</v>
      </c>
      <c r="BV811" s="62">
        <f t="shared" si="1451"/>
        <v>2</v>
      </c>
      <c r="BW811" s="62">
        <f t="shared" si="1452"/>
        <v>0</v>
      </c>
      <c r="BX811" s="62">
        <f t="shared" si="1453"/>
        <v>2</v>
      </c>
      <c r="BY811" s="62">
        <f t="shared" si="1454"/>
        <v>38</v>
      </c>
      <c r="BZ811" s="63">
        <f t="shared" si="1455"/>
        <v>0.62476851851851833</v>
      </c>
      <c r="CA811" s="63">
        <f t="shared" si="1456"/>
        <v>0.63032407407407398</v>
      </c>
      <c r="CB811" s="63">
        <f t="shared" si="1457"/>
        <v>0.61417824074074057</v>
      </c>
      <c r="CC811" s="63">
        <f t="shared" si="1458"/>
        <v>0.66001157407407385</v>
      </c>
      <c r="CD811" s="63">
        <f t="shared" si="1459"/>
        <v>0.6370949074074076</v>
      </c>
      <c r="CE811" s="63">
        <f t="shared" si="1460"/>
        <v>0.64751157407407423</v>
      </c>
      <c r="CF811" s="63">
        <f t="shared" si="1461"/>
        <v>0.6466898148148148</v>
      </c>
      <c r="CG811" s="63">
        <f t="shared" si="1462"/>
        <v>0.64599537037037036</v>
      </c>
      <c r="CH811" s="36"/>
      <c r="CI811" s="36"/>
      <c r="CJ811" s="36"/>
      <c r="CK811" s="36"/>
      <c r="CL811" s="60">
        <v>60</v>
      </c>
    </row>
    <row r="812" spans="1:90" ht="26.25" customHeight="1" x14ac:dyDescent="0.25">
      <c r="A812" s="37">
        <v>81</v>
      </c>
      <c r="B812" s="37" t="s">
        <v>127</v>
      </c>
      <c r="E812" s="39"/>
      <c r="F812" s="44"/>
      <c r="G812" s="44">
        <v>290.77</v>
      </c>
      <c r="H812" s="41">
        <f t="shared" si="1466"/>
        <v>290.55</v>
      </c>
      <c r="I812" s="42">
        <v>290.44</v>
      </c>
      <c r="J812" s="43">
        <f t="shared" si="1464"/>
        <v>-7.5747142266895204E-4</v>
      </c>
      <c r="K812" s="44">
        <f t="shared" si="1465"/>
        <v>-0.21999999999997044</v>
      </c>
      <c r="L812" s="91" t="s">
        <v>1445</v>
      </c>
      <c r="M812" s="127" t="s">
        <v>1232</v>
      </c>
      <c r="N812" s="46">
        <f t="shared" si="1463"/>
        <v>290.65999999999997</v>
      </c>
      <c r="O812" s="46">
        <f t="shared" si="1469"/>
        <v>-0.11000000000000001</v>
      </c>
      <c r="P812" s="44">
        <v>290.77</v>
      </c>
      <c r="Q812" s="46"/>
      <c r="R812" s="37"/>
      <c r="S812" s="46"/>
      <c r="T812" s="40"/>
      <c r="U812" s="47" t="str">
        <f t="shared" si="1467"/>
        <v/>
      </c>
      <c r="V812" s="47" t="str">
        <f t="shared" si="1468"/>
        <v/>
      </c>
      <c r="W812" s="50"/>
      <c r="X812" s="50"/>
      <c r="Y812" s="50"/>
      <c r="Z812" s="50"/>
      <c r="AA812" s="50"/>
      <c r="AB812" s="50"/>
      <c r="AC812" s="50"/>
      <c r="AD812" s="50"/>
      <c r="AE812" s="51">
        <f t="shared" si="1418"/>
        <v>81</v>
      </c>
      <c r="AF812" s="51" t="str">
        <f t="shared" si="1419"/>
        <v>U1</v>
      </c>
      <c r="AG812" s="51" t="str">
        <f t="shared" si="1420"/>
        <v/>
      </c>
      <c r="AH812" s="51" t="str">
        <f t="shared" si="1421"/>
        <v/>
      </c>
      <c r="AI812" s="52">
        <f t="shared" si="1422"/>
        <v>290.55</v>
      </c>
      <c r="AJ812" s="51"/>
      <c r="AK812" s="53"/>
      <c r="AL812" s="52"/>
      <c r="AM812" s="53">
        <f t="shared" si="1423"/>
        <v>41</v>
      </c>
      <c r="AN812" s="53">
        <f>IF(AJ812&lt;&gt;"",IF(AJ812="o",VLOOKUP(AM812,OpenSect!$A$1:$D$11,2),IF(AJ812="u",VLOOKUP(AM812,UpHill!$A$1:$D$35,2),IF(AJ812="d",VLOOKUP(AM812,DownHill!$A$3:$D$29,2),IF(AJ812="f",VLOOKUP(AM812,FlatUnd!$A$2:$D$30,2),IF(AJ812="t",VLOOKUP(AM812,TimeAdd!$A$1:$D$176,2),IF(AJ812="l",VLOOKUP(AM812,SLimit!$A$1:$D$8,2),AN811)))))),AN811)</f>
        <v>49</v>
      </c>
      <c r="AO812" s="53">
        <f>IF(AJ812&lt;&gt;"",IF(AJ812="o",VLOOKUP(AM812,OpenSect!$A$1:$D$11,3),IF(AJ812="u",VLOOKUP(AM812,UpHill!$A$1:$D$35,3),IF(AJ812="d",VLOOKUP(AM812,DownHill!$A$3:$D$29,3),IF(AJ812="f",VLOOKUP(AM812,FlatUnd!$A$2:$D$30,3),IF(AJ812="t",VLOOKUP(AM812,TimeAdd!$A$1:$D$18,3),IF(AJ812="l",VLOOKUP(AM812,SLimit!$A$1:$D$8,3),AO811)))))),AO811)</f>
        <v>59</v>
      </c>
      <c r="AP812" s="53">
        <f>IF(AJ812&lt;&gt;"",IF(AJ812="o",VLOOKUP(AM812,OpenSect!$A$1:$D$11,4),IF(AJ812="u",VLOOKUP(AM812,UpHill!$A$1:$D$35,4),IF(AJ812="d",VLOOKUP(AM812,DownHill!$A$3:$D$29,4),IF(AJ812="f",VLOOKUP(AM812,FlatUnd!$A$2:$D$30,4),IF(AJ812="t",VLOOKUP(AM812,TimeAdd!$A$1:$D$18,4),IF(AJ812="l",VLOOKUP(AM812,SLimit!$A$1:$D$8,4),AP811)))))),AP811)</f>
        <v>68</v>
      </c>
      <c r="AQ812" s="53" t="str">
        <f t="shared" si="1424"/>
        <v>100</v>
      </c>
      <c r="AR812" s="54" t="str">
        <f t="shared" si="1425"/>
        <v xml:space="preserve"> Aditional Lane .</v>
      </c>
      <c r="AS812" s="55"/>
      <c r="AT812" s="55"/>
      <c r="AU812" s="56">
        <f>IF(GroupStTimes!$A$8=0,MIN(CB812,CD812,CF812),MIN(BZ812,CB812,CD812,CF812))</f>
        <v>0.61438657407407393</v>
      </c>
      <c r="AV812" s="56">
        <f>IF(GroupStTimes!$A$8=0,MAX(CC812,CE812,CG812),MAX(CA812,CC812,CE812,CG812))</f>
        <v>0.66021990740740721</v>
      </c>
      <c r="AW812" s="57" t="str">
        <f t="shared" si="1426"/>
        <v/>
      </c>
      <c r="AX812" s="58" t="str">
        <f t="shared" si="1427"/>
        <v/>
      </c>
      <c r="AY812" s="58" t="str">
        <f t="shared" si="1428"/>
        <v/>
      </c>
      <c r="AZ812" s="31">
        <f t="shared" si="1429"/>
        <v>287.32</v>
      </c>
      <c r="BA812" s="59">
        <f t="shared" si="1430"/>
        <v>0.62173611111111093</v>
      </c>
      <c r="BB812" s="59">
        <f t="shared" si="1431"/>
        <v>0.62729166666666658</v>
      </c>
      <c r="BC812" s="59">
        <f t="shared" si="1432"/>
        <v>0.61164351851851839</v>
      </c>
      <c r="BD812" s="59">
        <f t="shared" si="1433"/>
        <v>0.65747685185185167</v>
      </c>
      <c r="BE812" s="59">
        <f t="shared" si="1434"/>
        <v>0.63498842592592608</v>
      </c>
      <c r="BF812" s="59">
        <f t="shared" si="1435"/>
        <v>0.64540509259259271</v>
      </c>
      <c r="BG812" s="59">
        <f t="shared" si="1436"/>
        <v>0.64486111111111111</v>
      </c>
      <c r="BH812" s="59">
        <f t="shared" si="1437"/>
        <v>0.64416666666666667</v>
      </c>
      <c r="BI812" s="31">
        <f t="shared" si="1438"/>
        <v>3.2300000000000182</v>
      </c>
      <c r="BJ812" s="61">
        <f t="shared" si="1439"/>
        <v>7.8780487804878493E-2</v>
      </c>
      <c r="BK812" s="61">
        <f t="shared" si="1440"/>
        <v>6.591836734693915E-2</v>
      </c>
      <c r="BL812" s="61">
        <f t="shared" si="1441"/>
        <v>5.4745762711864716E-2</v>
      </c>
      <c r="BM812" s="61">
        <f t="shared" si="1442"/>
        <v>4.7500000000000264E-2</v>
      </c>
      <c r="BN812" s="62">
        <f t="shared" si="1443"/>
        <v>0</v>
      </c>
      <c r="BO812" s="62">
        <f t="shared" si="1444"/>
        <v>4</v>
      </c>
      <c r="BP812" s="62">
        <f t="shared" si="1445"/>
        <v>44</v>
      </c>
      <c r="BQ812" s="62">
        <f t="shared" si="1446"/>
        <v>0</v>
      </c>
      <c r="BR812" s="62">
        <f t="shared" si="1447"/>
        <v>3</v>
      </c>
      <c r="BS812" s="62">
        <f t="shared" si="1448"/>
        <v>57</v>
      </c>
      <c r="BT812" s="62">
        <f t="shared" si="1449"/>
        <v>0</v>
      </c>
      <c r="BU812" s="62">
        <f t="shared" si="1450"/>
        <v>3</v>
      </c>
      <c r="BV812" s="62">
        <f t="shared" si="1451"/>
        <v>17</v>
      </c>
      <c r="BW812" s="62">
        <f t="shared" si="1452"/>
        <v>0</v>
      </c>
      <c r="BX812" s="62">
        <f t="shared" si="1453"/>
        <v>2</v>
      </c>
      <c r="BY812" s="62">
        <f t="shared" si="1454"/>
        <v>51</v>
      </c>
      <c r="BZ812" s="63">
        <f t="shared" si="1455"/>
        <v>0.62502314814814797</v>
      </c>
      <c r="CA812" s="63">
        <f t="shared" si="1456"/>
        <v>0.63057870370370361</v>
      </c>
      <c r="CB812" s="63">
        <f t="shared" si="1457"/>
        <v>0.61438657407407393</v>
      </c>
      <c r="CC812" s="63">
        <f t="shared" si="1458"/>
        <v>0.66021990740740721</v>
      </c>
      <c r="CD812" s="63">
        <f t="shared" si="1459"/>
        <v>0.63726851851851862</v>
      </c>
      <c r="CE812" s="63">
        <f t="shared" si="1460"/>
        <v>0.64768518518518525</v>
      </c>
      <c r="CF812" s="63">
        <f t="shared" si="1461"/>
        <v>0.64684027777777775</v>
      </c>
      <c r="CG812" s="63">
        <f t="shared" si="1462"/>
        <v>0.64614583333333331</v>
      </c>
      <c r="CH812" s="36"/>
      <c r="CI812" s="36"/>
      <c r="CJ812" s="36"/>
      <c r="CK812" s="36"/>
      <c r="CL812" s="60">
        <v>60</v>
      </c>
    </row>
    <row r="813" spans="1:90" ht="26.25" customHeight="1" x14ac:dyDescent="0.25">
      <c r="A813" s="37">
        <v>81</v>
      </c>
      <c r="B813" s="37"/>
      <c r="E813" s="39"/>
      <c r="F813" s="44"/>
      <c r="G813" s="44">
        <v>290.86</v>
      </c>
      <c r="H813" s="41">
        <f t="shared" si="1466"/>
        <v>290.64</v>
      </c>
      <c r="I813" s="42">
        <v>290.53000000000003</v>
      </c>
      <c r="J813" s="43">
        <f t="shared" si="1464"/>
        <v>-7.5723677417124024E-4</v>
      </c>
      <c r="K813" s="44">
        <f t="shared" si="1465"/>
        <v>-0.21999999999997044</v>
      </c>
      <c r="L813" s="91" t="s">
        <v>1446</v>
      </c>
      <c r="M813" s="127" t="s">
        <v>1232</v>
      </c>
      <c r="N813" s="46">
        <f t="shared" si="1463"/>
        <v>290.75</v>
      </c>
      <c r="O813" s="46">
        <f t="shared" si="1469"/>
        <v>-0.11000000000000001</v>
      </c>
      <c r="P813" s="44">
        <v>290.86</v>
      </c>
      <c r="Q813" s="46"/>
      <c r="R813" s="37"/>
      <c r="S813" s="46"/>
      <c r="T813" s="40"/>
      <c r="U813" s="47" t="str">
        <f t="shared" si="1467"/>
        <v/>
      </c>
      <c r="V813" s="47" t="str">
        <f t="shared" si="1468"/>
        <v/>
      </c>
      <c r="W813" s="50"/>
      <c r="X813" s="50"/>
      <c r="Y813" s="50"/>
      <c r="Z813" s="50"/>
      <c r="AA813" s="50"/>
      <c r="AB813" s="50"/>
      <c r="AC813" s="50"/>
      <c r="AD813" s="50"/>
      <c r="AE813" s="51">
        <f t="shared" si="1418"/>
        <v>81</v>
      </c>
      <c r="AF813" s="51" t="str">
        <f t="shared" si="1419"/>
        <v/>
      </c>
      <c r="AG813" s="51" t="str">
        <f t="shared" si="1420"/>
        <v/>
      </c>
      <c r="AH813" s="51" t="str">
        <f t="shared" si="1421"/>
        <v/>
      </c>
      <c r="AI813" s="52">
        <f t="shared" si="1422"/>
        <v>290.64</v>
      </c>
      <c r="AJ813" s="51"/>
      <c r="AK813" s="53"/>
      <c r="AL813" s="52"/>
      <c r="AM813" s="53">
        <f t="shared" si="1423"/>
        <v>41</v>
      </c>
      <c r="AN813" s="53">
        <f>IF(AJ813&lt;&gt;"",IF(AJ813="o",VLOOKUP(AM813,OpenSect!$A$1:$D$11,2),IF(AJ813="u",VLOOKUP(AM813,UpHill!$A$1:$D$35,2),IF(AJ813="d",VLOOKUP(AM813,DownHill!$A$3:$D$29,2),IF(AJ813="f",VLOOKUP(AM813,FlatUnd!$A$2:$D$30,2),IF(AJ813="t",VLOOKUP(AM813,TimeAdd!$A$1:$D$176,2),IF(AJ813="l",VLOOKUP(AM813,SLimit!$A$1:$D$8,2),AN812)))))),AN812)</f>
        <v>49</v>
      </c>
      <c r="AO813" s="53">
        <f>IF(AJ813&lt;&gt;"",IF(AJ813="o",VLOOKUP(AM813,OpenSect!$A$1:$D$11,3),IF(AJ813="u",VLOOKUP(AM813,UpHill!$A$1:$D$35,3),IF(AJ813="d",VLOOKUP(AM813,DownHill!$A$3:$D$29,3),IF(AJ813="f",VLOOKUP(AM813,FlatUnd!$A$2:$D$30,3),IF(AJ813="t",VLOOKUP(AM813,TimeAdd!$A$1:$D$18,3),IF(AJ813="l",VLOOKUP(AM813,SLimit!$A$1:$D$8,3),AO812)))))),AO812)</f>
        <v>59</v>
      </c>
      <c r="AP813" s="53">
        <f>IF(AJ813&lt;&gt;"",IF(AJ813="o",VLOOKUP(AM813,OpenSect!$A$1:$D$11,4),IF(AJ813="u",VLOOKUP(AM813,UpHill!$A$1:$D$35,4),IF(AJ813="d",VLOOKUP(AM813,DownHill!$A$3:$D$29,4),IF(AJ813="f",VLOOKUP(AM813,FlatUnd!$A$2:$D$30,4),IF(AJ813="t",VLOOKUP(AM813,TimeAdd!$A$1:$D$18,4),IF(AJ813="l",VLOOKUP(AM813,SLimit!$A$1:$D$8,4),AP812)))))),AP812)</f>
        <v>68</v>
      </c>
      <c r="AQ813" s="53" t="str">
        <f t="shared" si="1424"/>
        <v>100</v>
      </c>
      <c r="AR813" s="54" t="str">
        <f t="shared" si="1425"/>
        <v>4,0 Km Plate.</v>
      </c>
      <c r="AS813" s="55"/>
      <c r="AT813" s="55"/>
      <c r="AU813" s="56">
        <f>IF(GroupStTimes!$A$8=0,MIN(CB813,CD813,CF813),MIN(BZ813,CB813,CD813,CF813))</f>
        <v>0.61446759259259243</v>
      </c>
      <c r="AV813" s="56">
        <f>IF(GroupStTimes!$A$8=0,MAX(CC813,CE813,CG813),MAX(CA813,CC813,CE813,CG813))</f>
        <v>0.66030092592592571</v>
      </c>
      <c r="AW813" s="57" t="str">
        <f t="shared" si="1426"/>
        <v/>
      </c>
      <c r="AX813" s="58" t="str">
        <f t="shared" si="1427"/>
        <v/>
      </c>
      <c r="AY813" s="58" t="str">
        <f t="shared" si="1428"/>
        <v/>
      </c>
      <c r="AZ813" s="31">
        <f t="shared" si="1429"/>
        <v>287.32</v>
      </c>
      <c r="BA813" s="59">
        <f t="shared" si="1430"/>
        <v>0.62173611111111093</v>
      </c>
      <c r="BB813" s="59">
        <f t="shared" si="1431"/>
        <v>0.62729166666666658</v>
      </c>
      <c r="BC813" s="59">
        <f t="shared" si="1432"/>
        <v>0.61164351851851839</v>
      </c>
      <c r="BD813" s="59">
        <f t="shared" si="1433"/>
        <v>0.65747685185185167</v>
      </c>
      <c r="BE813" s="59">
        <f t="shared" si="1434"/>
        <v>0.63498842592592608</v>
      </c>
      <c r="BF813" s="59">
        <f t="shared" si="1435"/>
        <v>0.64540509259259271</v>
      </c>
      <c r="BG813" s="59">
        <f t="shared" si="1436"/>
        <v>0.64486111111111111</v>
      </c>
      <c r="BH813" s="59">
        <f t="shared" si="1437"/>
        <v>0.64416666666666667</v>
      </c>
      <c r="BI813" s="31">
        <f t="shared" si="1438"/>
        <v>3.3199999999999932</v>
      </c>
      <c r="BJ813" s="61">
        <f t="shared" si="1439"/>
        <v>8.0975609756097397E-2</v>
      </c>
      <c r="BK813" s="61">
        <f t="shared" si="1440"/>
        <v>6.7755102040816181E-2</v>
      </c>
      <c r="BL813" s="61">
        <f t="shared" si="1441"/>
        <v>5.6271186440677849E-2</v>
      </c>
      <c r="BM813" s="61">
        <f t="shared" si="1442"/>
        <v>4.8823529411764606E-2</v>
      </c>
      <c r="BN813" s="62">
        <f t="shared" si="1443"/>
        <v>0</v>
      </c>
      <c r="BO813" s="62">
        <f t="shared" si="1444"/>
        <v>4</v>
      </c>
      <c r="BP813" s="62">
        <f t="shared" si="1445"/>
        <v>52</v>
      </c>
      <c r="BQ813" s="62">
        <f t="shared" si="1446"/>
        <v>0</v>
      </c>
      <c r="BR813" s="62">
        <f t="shared" si="1447"/>
        <v>4</v>
      </c>
      <c r="BS813" s="62">
        <f t="shared" si="1448"/>
        <v>4</v>
      </c>
      <c r="BT813" s="62">
        <f t="shared" si="1449"/>
        <v>0</v>
      </c>
      <c r="BU813" s="62">
        <f t="shared" si="1450"/>
        <v>3</v>
      </c>
      <c r="BV813" s="62">
        <f t="shared" si="1451"/>
        <v>23</v>
      </c>
      <c r="BW813" s="62">
        <f t="shared" si="1452"/>
        <v>0</v>
      </c>
      <c r="BX813" s="62">
        <f t="shared" si="1453"/>
        <v>2</v>
      </c>
      <c r="BY813" s="62">
        <f t="shared" si="1454"/>
        <v>56</v>
      </c>
      <c r="BZ813" s="63">
        <f t="shared" si="1455"/>
        <v>0.62511574074074061</v>
      </c>
      <c r="CA813" s="63">
        <f t="shared" si="1456"/>
        <v>0.63067129629629626</v>
      </c>
      <c r="CB813" s="63">
        <f t="shared" si="1457"/>
        <v>0.61446759259259243</v>
      </c>
      <c r="CC813" s="63">
        <f t="shared" si="1458"/>
        <v>0.66030092592592571</v>
      </c>
      <c r="CD813" s="63">
        <f t="shared" si="1459"/>
        <v>0.63733796296296308</v>
      </c>
      <c r="CE813" s="63">
        <f t="shared" si="1460"/>
        <v>0.64775462962962971</v>
      </c>
      <c r="CF813" s="63">
        <f t="shared" si="1461"/>
        <v>0.64689814814814817</v>
      </c>
      <c r="CG813" s="63">
        <f t="shared" si="1462"/>
        <v>0.64620370370370372</v>
      </c>
      <c r="CH813" s="36"/>
      <c r="CI813" s="36"/>
      <c r="CJ813" s="36"/>
      <c r="CK813" s="36"/>
      <c r="CL813" s="60">
        <v>60</v>
      </c>
    </row>
    <row r="814" spans="1:90" ht="27" customHeight="1" x14ac:dyDescent="0.25">
      <c r="A814" s="37">
        <v>81</v>
      </c>
      <c r="B814" s="37" t="s">
        <v>1411</v>
      </c>
      <c r="E814" s="39"/>
      <c r="F814" s="44"/>
      <c r="G814" s="44">
        <v>291.86</v>
      </c>
      <c r="H814" s="41">
        <f t="shared" si="1466"/>
        <v>291.64999999999998</v>
      </c>
      <c r="I814" s="42">
        <v>291.54000000000002</v>
      </c>
      <c r="J814" s="43">
        <f t="shared" si="1464"/>
        <v>-7.2031282156815365E-4</v>
      </c>
      <c r="K814" s="44">
        <f t="shared" si="1465"/>
        <v>-0.20999999999997954</v>
      </c>
      <c r="L814" s="91" t="s">
        <v>1447</v>
      </c>
      <c r="M814" s="127" t="s">
        <v>1232</v>
      </c>
      <c r="N814" s="46">
        <f t="shared" si="1463"/>
        <v>291.75</v>
      </c>
      <c r="O814" s="46">
        <f t="shared" si="1469"/>
        <v>-0.11000000000000001</v>
      </c>
      <c r="P814" s="44">
        <v>291.86</v>
      </c>
      <c r="Q814" s="46"/>
      <c r="R814" s="37"/>
      <c r="S814" s="46"/>
      <c r="T814" s="40"/>
      <c r="U814" s="47" t="str">
        <f t="shared" si="1467"/>
        <v/>
      </c>
      <c r="V814" s="47" t="str">
        <f t="shared" si="1468"/>
        <v/>
      </c>
      <c r="W814" s="50"/>
      <c r="X814" s="50"/>
      <c r="Y814" s="50"/>
      <c r="Z814" s="50"/>
      <c r="AA814" s="50"/>
      <c r="AB814" s="50"/>
      <c r="AC814" s="50"/>
      <c r="AD814" s="50"/>
      <c r="AE814" s="51">
        <f t="shared" si="1418"/>
        <v>81</v>
      </c>
      <c r="AF814" s="51" t="str">
        <f t="shared" si="1419"/>
        <v>DF</v>
      </c>
      <c r="AG814" s="51" t="str">
        <f t="shared" si="1420"/>
        <v/>
      </c>
      <c r="AH814" s="51" t="str">
        <f t="shared" si="1421"/>
        <v/>
      </c>
      <c r="AI814" s="52">
        <f t="shared" si="1422"/>
        <v>291.64999999999998</v>
      </c>
      <c r="AJ814" s="51"/>
      <c r="AK814" s="53"/>
      <c r="AL814" s="52"/>
      <c r="AM814" s="53">
        <f t="shared" si="1423"/>
        <v>41</v>
      </c>
      <c r="AN814" s="53">
        <f>IF(AJ814&lt;&gt;"",IF(AJ814="o",VLOOKUP(AM814,OpenSect!$A$1:$D$11,2),IF(AJ814="u",VLOOKUP(AM814,UpHill!$A$1:$D$35,2),IF(AJ814="d",VLOOKUP(AM814,DownHill!$A$3:$D$29,2),IF(AJ814="f",VLOOKUP(AM814,FlatUnd!$A$2:$D$30,2),IF(AJ814="t",VLOOKUP(AM814,TimeAdd!$A$1:$D$176,2),IF(AJ814="l",VLOOKUP(AM814,SLimit!$A$1:$D$8,2),AN813)))))),AN813)</f>
        <v>49</v>
      </c>
      <c r="AO814" s="53">
        <f>IF(AJ814&lt;&gt;"",IF(AJ814="o",VLOOKUP(AM814,OpenSect!$A$1:$D$11,3),IF(AJ814="u",VLOOKUP(AM814,UpHill!$A$1:$D$35,3),IF(AJ814="d",VLOOKUP(AM814,DownHill!$A$3:$D$29,3),IF(AJ814="f",VLOOKUP(AM814,FlatUnd!$A$2:$D$30,3),IF(AJ814="t",VLOOKUP(AM814,TimeAdd!$A$1:$D$18,3),IF(AJ814="l",VLOOKUP(AM814,SLimit!$A$1:$D$8,3),AO813)))))),AO813)</f>
        <v>59</v>
      </c>
      <c r="AP814" s="53">
        <f>IF(AJ814&lt;&gt;"",IF(AJ814="o",VLOOKUP(AM814,OpenSect!$A$1:$D$11,4),IF(AJ814="u",VLOOKUP(AM814,UpHill!$A$1:$D$35,4),IF(AJ814="d",VLOOKUP(AM814,DownHill!$A$3:$D$29,4),IF(AJ814="f",VLOOKUP(AM814,FlatUnd!$A$2:$D$30,4),IF(AJ814="t",VLOOKUP(AM814,TimeAdd!$A$1:$D$18,4),IF(AJ814="l",VLOOKUP(AM814,SLimit!$A$1:$D$8,4),AP813)))))),AP813)</f>
        <v>68</v>
      </c>
      <c r="AQ814" s="53" t="str">
        <f t="shared" si="1424"/>
        <v>100</v>
      </c>
      <c r="AR814" s="54" t="str">
        <f t="shared" si="1425"/>
        <v>5,0 Km Plate.</v>
      </c>
      <c r="AS814" s="55"/>
      <c r="AT814" s="55"/>
      <c r="AU814" s="56">
        <f>IF(GroupStTimes!$A$8=0,MIN(CB814,CD814,CF814),MIN(BZ814,CB814,CD814,CF814))</f>
        <v>0.61532407407407397</v>
      </c>
      <c r="AV814" s="56">
        <f>IF(GroupStTimes!$A$8=0,MAX(CC814,CE814,CG814),MAX(CA814,CC814,CE814,CG814))</f>
        <v>0.66115740740740725</v>
      </c>
      <c r="AW814" s="57" t="str">
        <f t="shared" si="1426"/>
        <v/>
      </c>
      <c r="AX814" s="58" t="str">
        <f t="shared" si="1427"/>
        <v/>
      </c>
      <c r="AY814" s="58" t="str">
        <f t="shared" si="1428"/>
        <v/>
      </c>
      <c r="AZ814" s="31">
        <f t="shared" si="1429"/>
        <v>287.32</v>
      </c>
      <c r="BA814" s="59">
        <f t="shared" si="1430"/>
        <v>0.62173611111111093</v>
      </c>
      <c r="BB814" s="59">
        <f t="shared" si="1431"/>
        <v>0.62729166666666658</v>
      </c>
      <c r="BC814" s="59">
        <f t="shared" si="1432"/>
        <v>0.61164351851851839</v>
      </c>
      <c r="BD814" s="59">
        <f t="shared" si="1433"/>
        <v>0.65747685185185167</v>
      </c>
      <c r="BE814" s="59">
        <f t="shared" si="1434"/>
        <v>0.63498842592592608</v>
      </c>
      <c r="BF814" s="59">
        <f t="shared" si="1435"/>
        <v>0.64540509259259271</v>
      </c>
      <c r="BG814" s="59">
        <f t="shared" si="1436"/>
        <v>0.64486111111111111</v>
      </c>
      <c r="BH814" s="59">
        <f t="shared" si="1437"/>
        <v>0.64416666666666667</v>
      </c>
      <c r="BI814" s="31">
        <f t="shared" si="1438"/>
        <v>4.3299999999999841</v>
      </c>
      <c r="BJ814" s="61">
        <f t="shared" si="1439"/>
        <v>0.10560975609756058</v>
      </c>
      <c r="BK814" s="61">
        <f t="shared" si="1440"/>
        <v>8.8367346938775182E-2</v>
      </c>
      <c r="BL814" s="61">
        <f t="shared" si="1441"/>
        <v>7.3389830508474307E-2</v>
      </c>
      <c r="BM814" s="61">
        <f t="shared" si="1442"/>
        <v>6.3676470588235057E-2</v>
      </c>
      <c r="BN814" s="62">
        <f t="shared" si="1443"/>
        <v>0</v>
      </c>
      <c r="BO814" s="62">
        <f t="shared" si="1444"/>
        <v>6</v>
      </c>
      <c r="BP814" s="62">
        <f t="shared" si="1445"/>
        <v>20</v>
      </c>
      <c r="BQ814" s="62">
        <f t="shared" si="1446"/>
        <v>0</v>
      </c>
      <c r="BR814" s="62">
        <f t="shared" si="1447"/>
        <v>5</v>
      </c>
      <c r="BS814" s="62">
        <f t="shared" si="1448"/>
        <v>18</v>
      </c>
      <c r="BT814" s="62">
        <f t="shared" si="1449"/>
        <v>0</v>
      </c>
      <c r="BU814" s="62">
        <f t="shared" si="1450"/>
        <v>4</v>
      </c>
      <c r="BV814" s="62">
        <f t="shared" si="1451"/>
        <v>24</v>
      </c>
      <c r="BW814" s="62">
        <f t="shared" si="1452"/>
        <v>0</v>
      </c>
      <c r="BX814" s="62">
        <f t="shared" si="1453"/>
        <v>3</v>
      </c>
      <c r="BY814" s="62">
        <f t="shared" si="1454"/>
        <v>49</v>
      </c>
      <c r="BZ814" s="63">
        <f t="shared" si="1455"/>
        <v>0.62613425925925903</v>
      </c>
      <c r="CA814" s="63">
        <f t="shared" si="1456"/>
        <v>0.63168981481481468</v>
      </c>
      <c r="CB814" s="63">
        <f t="shared" si="1457"/>
        <v>0.61532407407407397</v>
      </c>
      <c r="CC814" s="63">
        <f t="shared" si="1458"/>
        <v>0.66115740740740725</v>
      </c>
      <c r="CD814" s="63">
        <f t="shared" si="1459"/>
        <v>0.63804398148148167</v>
      </c>
      <c r="CE814" s="63">
        <f t="shared" si="1460"/>
        <v>0.6484606481481483</v>
      </c>
      <c r="CF814" s="63">
        <f t="shared" si="1461"/>
        <v>0.64751157407407411</v>
      </c>
      <c r="CG814" s="63">
        <f t="shared" si="1462"/>
        <v>0.64681712962962967</v>
      </c>
      <c r="CH814" s="36"/>
      <c r="CI814" s="36"/>
      <c r="CJ814" s="36"/>
      <c r="CK814" s="36"/>
      <c r="CL814" s="60">
        <v>60</v>
      </c>
    </row>
    <row r="815" spans="1:90" ht="40.5" x14ac:dyDescent="0.25">
      <c r="A815" s="37">
        <v>81</v>
      </c>
      <c r="B815" s="37"/>
      <c r="C815" s="37" t="s">
        <v>58</v>
      </c>
      <c r="E815" s="39"/>
      <c r="F815" s="44"/>
      <c r="G815" s="44">
        <v>292.31</v>
      </c>
      <c r="H815" s="41">
        <f t="shared" si="1466"/>
        <v>292.08999999999997</v>
      </c>
      <c r="I815" s="42">
        <v>291.98</v>
      </c>
      <c r="J815" s="43">
        <f t="shared" si="1464"/>
        <v>-7.5347626549753552E-4</v>
      </c>
      <c r="K815" s="44">
        <f t="shared" si="1465"/>
        <v>-0.21999999999997044</v>
      </c>
      <c r="L815" s="91" t="s">
        <v>1784</v>
      </c>
      <c r="M815" s="127" t="s">
        <v>1232</v>
      </c>
      <c r="N815" s="46">
        <f t="shared" si="1463"/>
        <v>292.2</v>
      </c>
      <c r="O815" s="46">
        <f t="shared" si="1469"/>
        <v>-0.11000000000000001</v>
      </c>
      <c r="P815" s="44">
        <v>292.31</v>
      </c>
      <c r="Q815" s="46"/>
      <c r="R815" s="37"/>
      <c r="S815" s="46"/>
      <c r="T815" s="40"/>
      <c r="U815" s="47">
        <f t="shared" si="1467"/>
        <v>28.18741</v>
      </c>
      <c r="V815" s="47">
        <f t="shared" si="1468"/>
        <v>29.962389999999999</v>
      </c>
      <c r="W815" s="50">
        <v>28.187419999999999</v>
      </c>
      <c r="X815" s="50">
        <v>29.962479999999999</v>
      </c>
      <c r="Y815" s="50">
        <v>28.1874</v>
      </c>
      <c r="Z815" s="50">
        <v>29.962299999999999</v>
      </c>
      <c r="AA815" s="50"/>
      <c r="AB815" s="50"/>
      <c r="AC815" s="50"/>
      <c r="AD815" s="50"/>
      <c r="AE815" s="51">
        <f t="shared" ref="AE815:AE879" si="1470">IF(A815="","",A815)</f>
        <v>81</v>
      </c>
      <c r="AF815" s="51" t="str">
        <f t="shared" ref="AF815:AF879" si="1471">IF(B815="","",B815)</f>
        <v/>
      </c>
      <c r="AG815" s="51" t="str">
        <f t="shared" ref="AG815:AG879" si="1472">IF(C815="","",C815)</f>
        <v>m</v>
      </c>
      <c r="AH815" s="51" t="str">
        <f t="shared" ref="AH815:AH879" si="1473">IF(D815="","",D815)</f>
        <v/>
      </c>
      <c r="AI815" s="52">
        <f t="shared" ref="AI815:AI879" si="1474">H815</f>
        <v>292.08999999999997</v>
      </c>
      <c r="AJ815" s="51" t="s">
        <v>58</v>
      </c>
      <c r="AK815" s="53"/>
      <c r="AL815" s="52"/>
      <c r="AM815" s="53">
        <f t="shared" ref="AM815:AM879" si="1475">IF(OR(AJ815="",AJ815="m"),AM814,IF(AH815&lt;&gt;"",AH815,""))</f>
        <v>41</v>
      </c>
      <c r="AN815" s="53">
        <f>IF(AJ815&lt;&gt;"",IF(AJ815="o",VLOOKUP(AM815,OpenSect!$A$1:$D$11,2),IF(AJ815="u",VLOOKUP(AM815,UpHill!$A$1:$D$35,2),IF(AJ815="d",VLOOKUP(AM815,DownHill!$A$3:$D$29,2),IF(AJ815="f",VLOOKUP(AM815,FlatUnd!$A$2:$D$30,2),IF(AJ815="t",VLOOKUP(AM815,TimeAdd!$A$1:$D$176,2),IF(AJ815="l",VLOOKUP(AM815,SLimit!$A$1:$D$8,2),AN814)))))),AN814)</f>
        <v>49</v>
      </c>
      <c r="AO815" s="53">
        <f>IF(AJ815&lt;&gt;"",IF(AJ815="o",VLOOKUP(AM815,OpenSect!$A$1:$D$11,3),IF(AJ815="u",VLOOKUP(AM815,UpHill!$A$1:$D$35,3),IF(AJ815="d",VLOOKUP(AM815,DownHill!$A$3:$D$29,3),IF(AJ815="f",VLOOKUP(AM815,FlatUnd!$A$2:$D$30,3),IF(AJ815="t",VLOOKUP(AM815,TimeAdd!$A$1:$D$18,3),IF(AJ815="l",VLOOKUP(AM815,SLimit!$A$1:$D$8,3),AO814)))))),AO814)</f>
        <v>59</v>
      </c>
      <c r="AP815" s="53">
        <f>IF(AJ815&lt;&gt;"",IF(AJ815="o",VLOOKUP(AM815,OpenSect!$A$1:$D$11,4),IF(AJ815="u",VLOOKUP(AM815,UpHill!$A$1:$D$35,4),IF(AJ815="d",VLOOKUP(AM815,DownHill!$A$3:$D$29,4),IF(AJ815="f",VLOOKUP(AM815,FlatUnd!$A$2:$D$30,4),IF(AJ815="t",VLOOKUP(AM815,TimeAdd!$A$1:$D$18,4),IF(AJ815="l",VLOOKUP(AM815,SLimit!$A$1:$D$8,4),AP814)))))),AP814)</f>
        <v>68</v>
      </c>
      <c r="AQ815" s="53" t="str">
        <f t="shared" ref="AQ815:AQ879" si="1476">M815</f>
        <v>100</v>
      </c>
      <c r="AR815" s="54" t="str">
        <f t="shared" ref="AR815:AR879" si="1477">L815</f>
        <v>Traffic Movement affected by obstruction 500m.  Dot on pole and Rd.</v>
      </c>
      <c r="AS815" s="55"/>
      <c r="AT815" s="55"/>
      <c r="AU815" s="56">
        <f>IF(GroupStTimes!$A$8=0,MIN(CB815,CD815,CF815),MIN(BZ815,CB815,CD815,CF815))</f>
        <v>0.61569444444444432</v>
      </c>
      <c r="AV815" s="56">
        <f>IF(GroupStTimes!$A$8=0,MAX(CC815,CE815,CG815),MAX(CA815,CC815,CE815,CG815))</f>
        <v>0.6615277777777776</v>
      </c>
      <c r="AW815" s="57" t="str">
        <f t="shared" ref="AW815:AW879" si="1478">IF(U815="","",CONCATENATE(FIXED(U815,5),"  ",FIXED(V815,5)))</f>
        <v>28.18741  29.96239</v>
      </c>
      <c r="AX815" s="58">
        <f t="shared" ref="AX815:AX879" si="1479">IF(AJ815="m",ROUND(W815,5),"")</f>
        <v>28.187419999999999</v>
      </c>
      <c r="AY815" s="58">
        <f t="shared" ref="AY815:AY879" si="1480">IF(AJ815="m",ROUND(X815,5),"")</f>
        <v>29.962479999999999</v>
      </c>
      <c r="AZ815" s="31">
        <f t="shared" ref="AZ815:AZ879" si="1481">IF(AND(AM814=AM813,AN814=AN813,AO814=AO813,AP814=AP813,AJ815&lt;&gt;"t"),AZ814,IF(AJ815="t",AI815,AI814))</f>
        <v>287.32</v>
      </c>
      <c r="BA815" s="59">
        <f t="shared" ref="BA815:BA879" si="1482">IF(AND($AM814=$AM813,$AN814=AN813,$AO814=$AO813,$AP814=$AP813,$AJ815&lt;&gt;"t"),BA814,BZ814)</f>
        <v>0.62173611111111093</v>
      </c>
      <c r="BB815" s="59">
        <f t="shared" ref="BB815:BB879" si="1483">IF(AND($AM814=$AM813,$AN814=AN813,$AO814=$AO813,$AP814=$AP813,$AJ815&lt;&gt;"t"),BB814,CA814)</f>
        <v>0.62729166666666658</v>
      </c>
      <c r="BC815" s="59">
        <f t="shared" ref="BC815:BC879" si="1484">IF(AND($AM814=$AM813,$AN814=AN813,$AO814=$AO813,$AP814=$AP813,$AJ815&lt;&gt;"t"),BC814,CB814)</f>
        <v>0.61164351851851839</v>
      </c>
      <c r="BD815" s="59">
        <f t="shared" ref="BD815:BD879" si="1485">IF(AND($AM814=$AM813,$AN814=AN813,$AO814=$AO813,$AP814=$AP813,$AJ815&lt;&gt;"t"),BD814,CC814)</f>
        <v>0.65747685185185167</v>
      </c>
      <c r="BE815" s="59">
        <f t="shared" ref="BE815:BE879" si="1486">IF(AND($AM814=$AM813,$AN814=AN813,$AO814=$AO813,$AP814=$AP813,$AJ815&lt;&gt;"t"),BE814,CD814)</f>
        <v>0.63498842592592608</v>
      </c>
      <c r="BF815" s="59">
        <f t="shared" ref="BF815:BF879" si="1487">IF(AND($AM814=$AM813,$AN814=AN813,$AO814=$AO813,$AP814=$AP813,$AJ815&lt;&gt;"t"),BF814,CE814)</f>
        <v>0.64540509259259271</v>
      </c>
      <c r="BG815" s="59">
        <f t="shared" ref="BG815:BG879" si="1488">IF(AND($AM814=$AM813,$AN814=AN813,$AO814=$AO813,$AP814=$AP813,$AJ815&lt;&gt;"t"),BG814,CF814)</f>
        <v>0.64486111111111111</v>
      </c>
      <c r="BH815" s="59">
        <f t="shared" ref="BH815:BH879" si="1489">IF(AND($AM814=$AM813,$AN814=AN813,$AO814=$AO813,$AP814=$AP813,$AJ815&lt;&gt;"t"),BH814,CG814)</f>
        <v>0.64416666666666667</v>
      </c>
      <c r="BI815" s="31">
        <f t="shared" ref="BI815:BI879" si="1490">AI815-AZ815</f>
        <v>4.7699999999999818</v>
      </c>
      <c r="BJ815" s="61">
        <f t="shared" ref="BJ815:BJ879" si="1491">IF($AJ814="t",IF(AM813=0,0,$BI815/AM813),IF(AM814=0,0,$BI815/AM814))</f>
        <v>0.11634146341463371</v>
      </c>
      <c r="BK815" s="61">
        <f t="shared" ref="BK815:BK879" si="1492">IF($AJ814="t",IF(AN813=0,0,$BI815/AN813),IF(AN814=0,0,$BI815/AN814))</f>
        <v>9.7346938775509831E-2</v>
      </c>
      <c r="BL815" s="61">
        <f t="shared" ref="BL815:BL879" si="1493">IF($AJ814="t",IF(AO813=0,0,$BI815/AO813),IF(AO814=0,0,$BI815/AO814))</f>
        <v>8.0847457627118341E-2</v>
      </c>
      <c r="BM815" s="61">
        <f t="shared" ref="BM815:BM879" si="1494">IF($AJ814="t",IF(AP813=0,0,$BI815/AP813),IF(AP814=0,0,$BI815/AP814))</f>
        <v>7.0147058823529146E-2</v>
      </c>
      <c r="BN815" s="62">
        <f t="shared" ref="BN815:BN879" si="1495">IF(AJ815="t",0,INT(BJ815))</f>
        <v>0</v>
      </c>
      <c r="BO815" s="62">
        <f t="shared" ref="BO815:BO879" si="1496">IF(AJ815="t",AM815,IF(INT((BJ815-BN815)*60)&lt;0,1,INT((BJ815-BN815)*60)))</f>
        <v>6</v>
      </c>
      <c r="BP815" s="62">
        <f t="shared" ref="BP815:BP879" si="1497">IF(AJ815="t",0,ROUND((((BJ815-BN815)*60)-BO815)*60,0))</f>
        <v>59</v>
      </c>
      <c r="BQ815" s="62">
        <f t="shared" ref="BQ815:BQ879" si="1498">IF(AJ815="t",0,INT(BK815))</f>
        <v>0</v>
      </c>
      <c r="BR815" s="62">
        <f t="shared" ref="BR815:BR879" si="1499">IF(AJ815="t",AN815,IF(INT((BK815-BQ815)*60)&lt;0,1,INT((BK815-BQ815)*60)))</f>
        <v>5</v>
      </c>
      <c r="BS815" s="62">
        <f t="shared" ref="BS815:BS879" si="1500">IF(AJ815="t",0,ROUND((((BK815-BQ815)*60)-BR815)*60,0))</f>
        <v>50</v>
      </c>
      <c r="BT815" s="62">
        <f t="shared" ref="BT815:BT879" si="1501">IF(AJ815="t",0,INT(BL815))</f>
        <v>0</v>
      </c>
      <c r="BU815" s="62">
        <f t="shared" ref="BU815:BU879" si="1502">IF(AJ815="t",AO815,IF(INT((BL815-BT815)*60)&lt;0,1,INT((BL815-BT815)*60)))</f>
        <v>4</v>
      </c>
      <c r="BV815" s="62">
        <f t="shared" ref="BV815:BV879" si="1503">IF(AJ815="t",0,ROUND((((BL815-BT815)*60)-BU815)*60,0))</f>
        <v>51</v>
      </c>
      <c r="BW815" s="62">
        <f t="shared" ref="BW815:BW879" si="1504">IF(AJ815="t",0,INT(BM815))</f>
        <v>0</v>
      </c>
      <c r="BX815" s="62">
        <f t="shared" ref="BX815:BX879" si="1505">IF(AJ815="t",AP815,IF(INT((BM815-BW815)*60)&lt;0,1,INT((BM815-BW815)*60)))</f>
        <v>4</v>
      </c>
      <c r="BY815" s="62">
        <f t="shared" ref="BY815:BY879" si="1506">IF(AJ815="t",0,ROUND((((BM815-BW815)*60)-BX815)*60,0))</f>
        <v>13</v>
      </c>
      <c r="BZ815" s="63">
        <f t="shared" ref="BZ815:BZ879" si="1507">BA815+TIME(BN815,BO815,BP815)</f>
        <v>0.62658564814814799</v>
      </c>
      <c r="CA815" s="63">
        <f t="shared" ref="CA815:CA879" si="1508">BB815+TIME(BN815,BO815,BP815)</f>
        <v>0.63214120370370364</v>
      </c>
      <c r="CB815" s="63">
        <f t="shared" ref="CB815:CB879" si="1509">BC815+TIME(BQ815,BR815,BS815)</f>
        <v>0.61569444444444432</v>
      </c>
      <c r="CC815" s="63">
        <f t="shared" ref="CC815:CC879" si="1510">BD815+TIME(BQ815,BR815,BS815)</f>
        <v>0.6615277777777776</v>
      </c>
      <c r="CD815" s="63">
        <f t="shared" ref="CD815:CD879" si="1511">BE815+TIME(BT815,BU815,BV815)</f>
        <v>0.63835648148148161</v>
      </c>
      <c r="CE815" s="63">
        <f t="shared" ref="CE815:CE879" si="1512">BF815+TIME(BT815,BU815,BV815)</f>
        <v>0.64877314814814824</v>
      </c>
      <c r="CF815" s="63">
        <f t="shared" ref="CF815:CF879" si="1513">BG815+TIME(BW815,BX815,BY815)</f>
        <v>0.64778935185185182</v>
      </c>
      <c r="CG815" s="63">
        <f t="shared" ref="CG815:CG879" si="1514">BH815+TIME(BW815,BX815,BY815)</f>
        <v>0.64709490740740738</v>
      </c>
      <c r="CH815" s="36"/>
      <c r="CI815" s="36"/>
      <c r="CJ815" s="36"/>
      <c r="CK815" s="36"/>
      <c r="CL815" s="60">
        <v>60</v>
      </c>
    </row>
    <row r="816" spans="1:90" ht="40.5" x14ac:dyDescent="0.25">
      <c r="A816" s="37">
        <v>81</v>
      </c>
      <c r="B816" s="37"/>
      <c r="E816" s="39"/>
      <c r="F816" s="44"/>
      <c r="G816" s="44">
        <v>292.55</v>
      </c>
      <c r="H816" s="41">
        <f t="shared" si="1466"/>
        <v>292.33999999999997</v>
      </c>
      <c r="I816" s="42">
        <v>292.23</v>
      </c>
      <c r="J816" s="43">
        <f t="shared" si="1464"/>
        <v>-7.1861205215063319E-4</v>
      </c>
      <c r="K816" s="44">
        <f t="shared" si="1465"/>
        <v>-0.20999999999997954</v>
      </c>
      <c r="L816" s="91" t="s">
        <v>1442</v>
      </c>
      <c r="M816" s="127" t="s">
        <v>1232</v>
      </c>
      <c r="N816" s="46">
        <f t="shared" si="1463"/>
        <v>292.44</v>
      </c>
      <c r="O816" s="46">
        <f t="shared" si="1469"/>
        <v>-0.11000000000000001</v>
      </c>
      <c r="P816" s="44">
        <v>292.55</v>
      </c>
      <c r="Q816" s="46"/>
      <c r="R816" s="37"/>
      <c r="S816" s="46"/>
      <c r="T816" s="40"/>
      <c r="U816" s="47" t="str">
        <f t="shared" si="1467"/>
        <v/>
      </c>
      <c r="V816" s="47" t="str">
        <f t="shared" si="1468"/>
        <v/>
      </c>
      <c r="W816" s="50"/>
      <c r="X816" s="50"/>
      <c r="Y816" s="50"/>
      <c r="Z816" s="50"/>
      <c r="AA816" s="50"/>
      <c r="AB816" s="50"/>
      <c r="AC816" s="50"/>
      <c r="AD816" s="50"/>
      <c r="AE816" s="51">
        <f t="shared" si="1470"/>
        <v>81</v>
      </c>
      <c r="AF816" s="51" t="str">
        <f t="shared" si="1471"/>
        <v/>
      </c>
      <c r="AG816" s="51" t="str">
        <f t="shared" si="1472"/>
        <v/>
      </c>
      <c r="AH816" s="51" t="str">
        <f t="shared" si="1473"/>
        <v/>
      </c>
      <c r="AI816" s="52">
        <f t="shared" si="1474"/>
        <v>292.33999999999997</v>
      </c>
      <c r="AJ816" s="51"/>
      <c r="AK816" s="53"/>
      <c r="AL816" s="52"/>
      <c r="AM816" s="53">
        <f t="shared" si="1475"/>
        <v>41</v>
      </c>
      <c r="AN816" s="53">
        <f>IF(AJ816&lt;&gt;"",IF(AJ816="o",VLOOKUP(AM816,OpenSect!$A$1:$D$11,2),IF(AJ816="u",VLOOKUP(AM816,UpHill!$A$1:$D$35,2),IF(AJ816="d",VLOOKUP(AM816,DownHill!$A$3:$D$29,2),IF(AJ816="f",VLOOKUP(AM816,FlatUnd!$A$2:$D$30,2),IF(AJ816="t",VLOOKUP(AM816,TimeAdd!$A$1:$D$176,2),IF(AJ816="l",VLOOKUP(AM816,SLimit!$A$1:$D$8,2),AN815)))))),AN815)</f>
        <v>49</v>
      </c>
      <c r="AO816" s="53">
        <f>IF(AJ816&lt;&gt;"",IF(AJ816="o",VLOOKUP(AM816,OpenSect!$A$1:$D$11,3),IF(AJ816="u",VLOOKUP(AM816,UpHill!$A$1:$D$35,3),IF(AJ816="d",VLOOKUP(AM816,DownHill!$A$3:$D$29,3),IF(AJ816="f",VLOOKUP(AM816,FlatUnd!$A$2:$D$30,3),IF(AJ816="t",VLOOKUP(AM816,TimeAdd!$A$1:$D$18,3),IF(AJ816="l",VLOOKUP(AM816,SLimit!$A$1:$D$8,3),AO815)))))),AO815)</f>
        <v>59</v>
      </c>
      <c r="AP816" s="53">
        <f>IF(AJ816&lt;&gt;"",IF(AJ816="o",VLOOKUP(AM816,OpenSect!$A$1:$D$11,4),IF(AJ816="u",VLOOKUP(AM816,UpHill!$A$1:$D$35,4),IF(AJ816="d",VLOOKUP(AM816,DownHill!$A$3:$D$29,4),IF(AJ816="f",VLOOKUP(AM816,FlatUnd!$A$2:$D$30,4),IF(AJ816="t",VLOOKUP(AM816,TimeAdd!$A$1:$D$18,4),IF(AJ816="l",VLOOKUP(AM816,SLimit!$A$1:$D$8,4),AP815)))))),AP815)</f>
        <v>68</v>
      </c>
      <c r="AQ816" s="53" t="str">
        <f t="shared" si="1476"/>
        <v>100</v>
      </c>
      <c r="AR816" s="54" t="str">
        <f t="shared" si="1477"/>
        <v>Traffic Movement affected by obstruction 250m</v>
      </c>
      <c r="AS816" s="55"/>
      <c r="AT816" s="55"/>
      <c r="AU816" s="56">
        <f>IF(GroupStTimes!$A$8=0,MIN(CB816,CD816,CF816),MIN(BZ816,CB816,CD816,CF816))</f>
        <v>0.61591435185185173</v>
      </c>
      <c r="AV816" s="56">
        <f>IF(GroupStTimes!$A$8=0,MAX(CC816,CE816,CG816),MAX(CA816,CC816,CE816,CG816))</f>
        <v>0.66174768518518501</v>
      </c>
      <c r="AW816" s="57" t="str">
        <f t="shared" si="1478"/>
        <v/>
      </c>
      <c r="AX816" s="58" t="str">
        <f t="shared" si="1479"/>
        <v/>
      </c>
      <c r="AY816" s="58" t="str">
        <f t="shared" si="1480"/>
        <v/>
      </c>
      <c r="AZ816" s="31">
        <f t="shared" si="1481"/>
        <v>287.32</v>
      </c>
      <c r="BA816" s="59">
        <f t="shared" si="1482"/>
        <v>0.62173611111111093</v>
      </c>
      <c r="BB816" s="59">
        <f t="shared" si="1483"/>
        <v>0.62729166666666658</v>
      </c>
      <c r="BC816" s="59">
        <f t="shared" si="1484"/>
        <v>0.61164351851851839</v>
      </c>
      <c r="BD816" s="59">
        <f t="shared" si="1485"/>
        <v>0.65747685185185167</v>
      </c>
      <c r="BE816" s="59">
        <f t="shared" si="1486"/>
        <v>0.63498842592592608</v>
      </c>
      <c r="BF816" s="59">
        <f t="shared" si="1487"/>
        <v>0.64540509259259271</v>
      </c>
      <c r="BG816" s="59">
        <f t="shared" si="1488"/>
        <v>0.64486111111111111</v>
      </c>
      <c r="BH816" s="59">
        <f t="shared" si="1489"/>
        <v>0.64416666666666667</v>
      </c>
      <c r="BI816" s="31">
        <f t="shared" si="1490"/>
        <v>5.0199999999999818</v>
      </c>
      <c r="BJ816" s="61">
        <f t="shared" si="1491"/>
        <v>0.12243902439024346</v>
      </c>
      <c r="BK816" s="61">
        <f t="shared" si="1492"/>
        <v>0.10244897959183637</v>
      </c>
      <c r="BL816" s="61">
        <f t="shared" si="1493"/>
        <v>8.508474576271155E-2</v>
      </c>
      <c r="BM816" s="61">
        <f t="shared" si="1494"/>
        <v>7.3823529411764441E-2</v>
      </c>
      <c r="BN816" s="62">
        <f t="shared" si="1495"/>
        <v>0</v>
      </c>
      <c r="BO816" s="62">
        <f t="shared" si="1496"/>
        <v>7</v>
      </c>
      <c r="BP816" s="62">
        <f t="shared" si="1497"/>
        <v>21</v>
      </c>
      <c r="BQ816" s="62">
        <f t="shared" si="1498"/>
        <v>0</v>
      </c>
      <c r="BR816" s="62">
        <f t="shared" si="1499"/>
        <v>6</v>
      </c>
      <c r="BS816" s="62">
        <f t="shared" si="1500"/>
        <v>9</v>
      </c>
      <c r="BT816" s="62">
        <f t="shared" si="1501"/>
        <v>0</v>
      </c>
      <c r="BU816" s="62">
        <f t="shared" si="1502"/>
        <v>5</v>
      </c>
      <c r="BV816" s="62">
        <f t="shared" si="1503"/>
        <v>6</v>
      </c>
      <c r="BW816" s="62">
        <f t="shared" si="1504"/>
        <v>0</v>
      </c>
      <c r="BX816" s="62">
        <f t="shared" si="1505"/>
        <v>4</v>
      </c>
      <c r="BY816" s="62">
        <f t="shared" si="1506"/>
        <v>26</v>
      </c>
      <c r="BZ816" s="63">
        <f t="shared" si="1507"/>
        <v>0.62684027777777762</v>
      </c>
      <c r="CA816" s="63">
        <f t="shared" si="1508"/>
        <v>0.63239583333333327</v>
      </c>
      <c r="CB816" s="63">
        <f t="shared" si="1509"/>
        <v>0.61591435185185173</v>
      </c>
      <c r="CC816" s="63">
        <f t="shared" si="1510"/>
        <v>0.66174768518518501</v>
      </c>
      <c r="CD816" s="63">
        <f t="shared" si="1511"/>
        <v>0.63853009259259275</v>
      </c>
      <c r="CE816" s="63">
        <f t="shared" si="1512"/>
        <v>0.64894675925925938</v>
      </c>
      <c r="CF816" s="63">
        <f t="shared" si="1513"/>
        <v>0.64793981481481477</v>
      </c>
      <c r="CG816" s="63">
        <f t="shared" si="1514"/>
        <v>0.64724537037037033</v>
      </c>
      <c r="CH816" s="36"/>
      <c r="CI816" s="36"/>
      <c r="CJ816" s="36"/>
      <c r="CK816" s="36"/>
      <c r="CL816" s="60">
        <v>60</v>
      </c>
    </row>
    <row r="817" spans="1:90" ht="26.25" customHeight="1" x14ac:dyDescent="0.25">
      <c r="A817" s="37">
        <v>81</v>
      </c>
      <c r="B817" s="37"/>
      <c r="E817" s="39"/>
      <c r="F817" s="44"/>
      <c r="G817" s="44">
        <v>292.69</v>
      </c>
      <c r="H817" s="41">
        <f t="shared" si="1466"/>
        <v>292.47000000000003</v>
      </c>
      <c r="I817" s="42">
        <v>292.36</v>
      </c>
      <c r="J817" s="43">
        <f t="shared" si="1464"/>
        <v>-7.5249692160340141E-4</v>
      </c>
      <c r="K817" s="44">
        <f t="shared" si="1465"/>
        <v>-0.21999999999997044</v>
      </c>
      <c r="L817" s="91" t="s">
        <v>1448</v>
      </c>
      <c r="M817" s="127" t="s">
        <v>1232</v>
      </c>
      <c r="N817" s="46">
        <f t="shared" si="1463"/>
        <v>292.58</v>
      </c>
      <c r="O817" s="46">
        <f t="shared" si="1469"/>
        <v>-0.11000000000000001</v>
      </c>
      <c r="P817" s="44">
        <v>292.69</v>
      </c>
      <c r="Q817" s="46"/>
      <c r="R817" s="37"/>
      <c r="S817" s="46"/>
      <c r="T817" s="40"/>
      <c r="U817" s="47" t="str">
        <f t="shared" si="1467"/>
        <v/>
      </c>
      <c r="V817" s="47" t="str">
        <f t="shared" si="1468"/>
        <v/>
      </c>
      <c r="W817" s="50"/>
      <c r="X817" s="50"/>
      <c r="Y817" s="50"/>
      <c r="Z817" s="50"/>
      <c r="AA817" s="50"/>
      <c r="AB817" s="50"/>
      <c r="AC817" s="50"/>
      <c r="AD817" s="50"/>
      <c r="AE817" s="51">
        <f t="shared" si="1470"/>
        <v>81</v>
      </c>
      <c r="AF817" s="51" t="str">
        <f t="shared" si="1471"/>
        <v/>
      </c>
      <c r="AG817" s="51" t="str">
        <f t="shared" si="1472"/>
        <v/>
      </c>
      <c r="AH817" s="51" t="str">
        <f t="shared" si="1473"/>
        <v/>
      </c>
      <c r="AI817" s="52">
        <f t="shared" si="1474"/>
        <v>292.47000000000003</v>
      </c>
      <c r="AJ817" s="51"/>
      <c r="AK817" s="53"/>
      <c r="AL817" s="52"/>
      <c r="AM817" s="53">
        <f t="shared" si="1475"/>
        <v>41</v>
      </c>
      <c r="AN817" s="53">
        <f>IF(AJ817&lt;&gt;"",IF(AJ817="o",VLOOKUP(AM817,OpenSect!$A$1:$D$11,2),IF(AJ817="u",VLOOKUP(AM817,UpHill!$A$1:$D$35,2),IF(AJ817="d",VLOOKUP(AM817,DownHill!$A$3:$D$29,2),IF(AJ817="f",VLOOKUP(AM817,FlatUnd!$A$2:$D$30,2),IF(AJ817="t",VLOOKUP(AM817,TimeAdd!$A$1:$D$176,2),IF(AJ817="l",VLOOKUP(AM817,SLimit!$A$1:$D$8,2),AN816)))))),AN816)</f>
        <v>49</v>
      </c>
      <c r="AO817" s="53">
        <f>IF(AJ817&lt;&gt;"",IF(AJ817="o",VLOOKUP(AM817,OpenSect!$A$1:$D$11,3),IF(AJ817="u",VLOOKUP(AM817,UpHill!$A$1:$D$35,3),IF(AJ817="d",VLOOKUP(AM817,DownHill!$A$3:$D$29,3),IF(AJ817="f",VLOOKUP(AM817,FlatUnd!$A$2:$D$30,3),IF(AJ817="t",VLOOKUP(AM817,TimeAdd!$A$1:$D$18,3),IF(AJ817="l",VLOOKUP(AM817,SLimit!$A$1:$D$8,3),AO816)))))),AO816)</f>
        <v>59</v>
      </c>
      <c r="AP817" s="53">
        <f>IF(AJ817&lt;&gt;"",IF(AJ817="o",VLOOKUP(AM817,OpenSect!$A$1:$D$11,4),IF(AJ817="u",VLOOKUP(AM817,UpHill!$A$1:$D$35,4),IF(AJ817="d",VLOOKUP(AM817,DownHill!$A$3:$D$29,4),IF(AJ817="f",VLOOKUP(AM817,FlatUnd!$A$2:$D$30,4),IF(AJ817="t",VLOOKUP(AM817,TimeAdd!$A$1:$D$18,4),IF(AJ817="l",VLOOKUP(AM817,SLimit!$A$1:$D$8,4),AP816)))))),AP816)</f>
        <v>68</v>
      </c>
      <c r="AQ817" s="53" t="str">
        <f t="shared" si="1476"/>
        <v>100</v>
      </c>
      <c r="AR817" s="54" t="str">
        <f t="shared" si="1477"/>
        <v xml:space="preserve"> Warning Winding road. For 4 Km</v>
      </c>
      <c r="AS817" s="55"/>
      <c r="AT817" s="55"/>
      <c r="AU817" s="56">
        <f>IF(GroupStTimes!$A$8=0,MIN(CB817,CD817,CF817),MIN(BZ817,CB817,CD817,CF817))</f>
        <v>0.61601851851851841</v>
      </c>
      <c r="AV817" s="56">
        <f>IF(GroupStTimes!$A$8=0,MAX(CC817,CE817,CG817),MAX(CA817,CC817,CE817,CG817))</f>
        <v>0.66185185185185169</v>
      </c>
      <c r="AW817" s="57" t="str">
        <f t="shared" si="1478"/>
        <v/>
      </c>
      <c r="AX817" s="58" t="str">
        <f t="shared" si="1479"/>
        <v/>
      </c>
      <c r="AY817" s="58" t="str">
        <f t="shared" si="1480"/>
        <v/>
      </c>
      <c r="AZ817" s="31">
        <f t="shared" si="1481"/>
        <v>287.32</v>
      </c>
      <c r="BA817" s="59">
        <f t="shared" si="1482"/>
        <v>0.62173611111111093</v>
      </c>
      <c r="BB817" s="59">
        <f t="shared" si="1483"/>
        <v>0.62729166666666658</v>
      </c>
      <c r="BC817" s="59">
        <f t="shared" si="1484"/>
        <v>0.61164351851851839</v>
      </c>
      <c r="BD817" s="59">
        <f t="shared" si="1485"/>
        <v>0.65747685185185167</v>
      </c>
      <c r="BE817" s="59">
        <f t="shared" si="1486"/>
        <v>0.63498842592592608</v>
      </c>
      <c r="BF817" s="59">
        <f t="shared" si="1487"/>
        <v>0.64540509259259271</v>
      </c>
      <c r="BG817" s="59">
        <f t="shared" si="1488"/>
        <v>0.64486111111111111</v>
      </c>
      <c r="BH817" s="59">
        <f t="shared" si="1489"/>
        <v>0.64416666666666667</v>
      </c>
      <c r="BI817" s="31">
        <f t="shared" si="1490"/>
        <v>5.1500000000000341</v>
      </c>
      <c r="BJ817" s="61">
        <f t="shared" si="1491"/>
        <v>0.12560975609756181</v>
      </c>
      <c r="BK817" s="61">
        <f t="shared" si="1492"/>
        <v>0.10510204081632722</v>
      </c>
      <c r="BL817" s="61">
        <f t="shared" si="1493"/>
        <v>8.728813559322092E-2</v>
      </c>
      <c r="BM817" s="61">
        <f t="shared" si="1494"/>
        <v>7.5735294117647567E-2</v>
      </c>
      <c r="BN817" s="62">
        <f t="shared" si="1495"/>
        <v>0</v>
      </c>
      <c r="BO817" s="62">
        <f t="shared" si="1496"/>
        <v>7</v>
      </c>
      <c r="BP817" s="62">
        <f t="shared" si="1497"/>
        <v>32</v>
      </c>
      <c r="BQ817" s="62">
        <f t="shared" si="1498"/>
        <v>0</v>
      </c>
      <c r="BR817" s="62">
        <f t="shared" si="1499"/>
        <v>6</v>
      </c>
      <c r="BS817" s="62">
        <f t="shared" si="1500"/>
        <v>18</v>
      </c>
      <c r="BT817" s="62">
        <f t="shared" si="1501"/>
        <v>0</v>
      </c>
      <c r="BU817" s="62">
        <f t="shared" si="1502"/>
        <v>5</v>
      </c>
      <c r="BV817" s="62">
        <f t="shared" si="1503"/>
        <v>14</v>
      </c>
      <c r="BW817" s="62">
        <f t="shared" si="1504"/>
        <v>0</v>
      </c>
      <c r="BX817" s="62">
        <f t="shared" si="1505"/>
        <v>4</v>
      </c>
      <c r="BY817" s="62">
        <f t="shared" si="1506"/>
        <v>33</v>
      </c>
      <c r="BZ817" s="63">
        <f t="shared" si="1507"/>
        <v>0.62696759259259238</v>
      </c>
      <c r="CA817" s="63">
        <f t="shared" si="1508"/>
        <v>0.63252314814814803</v>
      </c>
      <c r="CB817" s="63">
        <f t="shared" si="1509"/>
        <v>0.61601851851851841</v>
      </c>
      <c r="CC817" s="63">
        <f t="shared" si="1510"/>
        <v>0.66185185185185169</v>
      </c>
      <c r="CD817" s="63">
        <f t="shared" si="1511"/>
        <v>0.63862268518518539</v>
      </c>
      <c r="CE817" s="63">
        <f t="shared" si="1512"/>
        <v>0.64903935185185202</v>
      </c>
      <c r="CF817" s="63">
        <f t="shared" si="1513"/>
        <v>0.64802083333333338</v>
      </c>
      <c r="CG817" s="63">
        <f t="shared" si="1514"/>
        <v>0.64732638888888894</v>
      </c>
      <c r="CH817" s="36"/>
      <c r="CI817" s="36"/>
      <c r="CJ817" s="36"/>
      <c r="CK817" s="36"/>
      <c r="CL817" s="60">
        <v>60</v>
      </c>
    </row>
    <row r="818" spans="1:90" ht="26.25" customHeight="1" x14ac:dyDescent="0.25">
      <c r="A818" s="37">
        <v>81</v>
      </c>
      <c r="B818" s="37"/>
      <c r="E818" s="39"/>
      <c r="F818" s="44"/>
      <c r="G818" s="44">
        <v>292.8</v>
      </c>
      <c r="H818" s="41">
        <f t="shared" si="1466"/>
        <v>292.58</v>
      </c>
      <c r="I818" s="42">
        <v>292.47000000000003</v>
      </c>
      <c r="J818" s="43">
        <f t="shared" si="1464"/>
        <v>-7.5221390228047468E-4</v>
      </c>
      <c r="K818" s="44">
        <f t="shared" si="1465"/>
        <v>-0.21999999999997044</v>
      </c>
      <c r="L818" s="91" t="s">
        <v>1443</v>
      </c>
      <c r="M818" s="127" t="s">
        <v>1232</v>
      </c>
      <c r="N818" s="46">
        <f t="shared" si="1463"/>
        <v>292.69</v>
      </c>
      <c r="O818" s="46">
        <f t="shared" si="1469"/>
        <v>-0.11000000000000001</v>
      </c>
      <c r="P818" s="44">
        <v>292.8</v>
      </c>
      <c r="Q818" s="46"/>
      <c r="R818" s="37"/>
      <c r="S818" s="46"/>
      <c r="T818" s="40"/>
      <c r="U818" s="47" t="str">
        <f t="shared" si="1467"/>
        <v/>
      </c>
      <c r="V818" s="47" t="str">
        <f t="shared" si="1468"/>
        <v/>
      </c>
      <c r="W818" s="50"/>
      <c r="X818" s="50"/>
      <c r="Y818" s="50"/>
      <c r="Z818" s="50"/>
      <c r="AA818" s="50"/>
      <c r="AB818" s="50"/>
      <c r="AC818" s="50"/>
      <c r="AD818" s="50"/>
      <c r="AE818" s="51">
        <f t="shared" si="1470"/>
        <v>81</v>
      </c>
      <c r="AF818" s="51" t="str">
        <f t="shared" si="1471"/>
        <v/>
      </c>
      <c r="AG818" s="51" t="str">
        <f t="shared" si="1472"/>
        <v/>
      </c>
      <c r="AH818" s="51" t="str">
        <f t="shared" si="1473"/>
        <v/>
      </c>
      <c r="AI818" s="52">
        <f t="shared" si="1474"/>
        <v>292.58</v>
      </c>
      <c r="AJ818" s="51"/>
      <c r="AK818" s="53"/>
      <c r="AL818" s="52"/>
      <c r="AM818" s="53">
        <f t="shared" si="1475"/>
        <v>41</v>
      </c>
      <c r="AN818" s="53">
        <f>IF(AJ818&lt;&gt;"",IF(AJ818="o",VLOOKUP(AM818,OpenSect!$A$1:$D$11,2),IF(AJ818="u",VLOOKUP(AM818,UpHill!$A$1:$D$35,2),IF(AJ818="d",VLOOKUP(AM818,DownHill!$A$3:$D$29,2),IF(AJ818="f",VLOOKUP(AM818,FlatUnd!$A$2:$D$30,2),IF(AJ818="t",VLOOKUP(AM818,TimeAdd!$A$1:$D$176,2),IF(AJ818="l",VLOOKUP(AM818,SLimit!$A$1:$D$8,2),AN817)))))),AN817)</f>
        <v>49</v>
      </c>
      <c r="AO818" s="53">
        <f>IF(AJ818&lt;&gt;"",IF(AJ818="o",VLOOKUP(AM818,OpenSect!$A$1:$D$11,3),IF(AJ818="u",VLOOKUP(AM818,UpHill!$A$1:$D$35,3),IF(AJ818="d",VLOOKUP(AM818,DownHill!$A$3:$D$29,3),IF(AJ818="f",VLOOKUP(AM818,FlatUnd!$A$2:$D$30,3),IF(AJ818="t",VLOOKUP(AM818,TimeAdd!$A$1:$D$18,3),IF(AJ818="l",VLOOKUP(AM818,SLimit!$A$1:$D$8,3),AO817)))))),AO817)</f>
        <v>59</v>
      </c>
      <c r="AP818" s="53">
        <f>IF(AJ818&lt;&gt;"",IF(AJ818="o",VLOOKUP(AM818,OpenSect!$A$1:$D$11,4),IF(AJ818="u",VLOOKUP(AM818,UpHill!$A$1:$D$35,4),IF(AJ818="d",VLOOKUP(AM818,DownHill!$A$3:$D$29,4),IF(AJ818="f",VLOOKUP(AM818,FlatUnd!$A$2:$D$30,4),IF(AJ818="t",VLOOKUP(AM818,TimeAdd!$A$1:$D$18,4),IF(AJ818="l",VLOOKUP(AM818,SLimit!$A$1:$D$8,4),AP817)))))),AP817)</f>
        <v>68</v>
      </c>
      <c r="AQ818" s="53" t="str">
        <f t="shared" si="1476"/>
        <v>100</v>
      </c>
      <c r="AR818" s="54" t="str">
        <f t="shared" si="1477"/>
        <v>Traffic Movement affected by obstruction .</v>
      </c>
      <c r="AS818" s="55"/>
      <c r="AT818" s="55"/>
      <c r="AU818" s="56">
        <f>IF(GroupStTimes!$A$8=0,MIN(CB818,CD818,CF818),MIN(BZ818,CB818,CD818,CF818))</f>
        <v>0.61611111111111094</v>
      </c>
      <c r="AV818" s="56">
        <f>IF(GroupStTimes!$A$8=0,MAX(CC818,CE818,CG818),MAX(CA818,CC818,CE818,CG818))</f>
        <v>0.66194444444444422</v>
      </c>
      <c r="AW818" s="57" t="str">
        <f t="shared" si="1478"/>
        <v/>
      </c>
      <c r="AX818" s="58" t="str">
        <f t="shared" si="1479"/>
        <v/>
      </c>
      <c r="AY818" s="58" t="str">
        <f t="shared" si="1480"/>
        <v/>
      </c>
      <c r="AZ818" s="31">
        <f t="shared" si="1481"/>
        <v>287.32</v>
      </c>
      <c r="BA818" s="59">
        <f t="shared" si="1482"/>
        <v>0.62173611111111093</v>
      </c>
      <c r="BB818" s="59">
        <f t="shared" si="1483"/>
        <v>0.62729166666666658</v>
      </c>
      <c r="BC818" s="59">
        <f t="shared" si="1484"/>
        <v>0.61164351851851839</v>
      </c>
      <c r="BD818" s="59">
        <f t="shared" si="1485"/>
        <v>0.65747685185185167</v>
      </c>
      <c r="BE818" s="59">
        <f t="shared" si="1486"/>
        <v>0.63498842592592608</v>
      </c>
      <c r="BF818" s="59">
        <f t="shared" si="1487"/>
        <v>0.64540509259259271</v>
      </c>
      <c r="BG818" s="59">
        <f t="shared" si="1488"/>
        <v>0.64486111111111111</v>
      </c>
      <c r="BH818" s="59">
        <f t="shared" si="1489"/>
        <v>0.64416666666666667</v>
      </c>
      <c r="BI818" s="31">
        <f t="shared" si="1490"/>
        <v>5.2599999999999909</v>
      </c>
      <c r="BJ818" s="61">
        <f t="shared" si="1491"/>
        <v>0.12829268292682905</v>
      </c>
      <c r="BK818" s="61">
        <f t="shared" si="1492"/>
        <v>0.10734693877551002</v>
      </c>
      <c r="BL818" s="61">
        <f t="shared" si="1493"/>
        <v>8.9152542372881199E-2</v>
      </c>
      <c r="BM818" s="61">
        <f t="shared" si="1494"/>
        <v>7.7352941176470458E-2</v>
      </c>
      <c r="BN818" s="62">
        <f t="shared" si="1495"/>
        <v>0</v>
      </c>
      <c r="BO818" s="62">
        <f t="shared" si="1496"/>
        <v>7</v>
      </c>
      <c r="BP818" s="62">
        <f t="shared" si="1497"/>
        <v>42</v>
      </c>
      <c r="BQ818" s="62">
        <f t="shared" si="1498"/>
        <v>0</v>
      </c>
      <c r="BR818" s="62">
        <f t="shared" si="1499"/>
        <v>6</v>
      </c>
      <c r="BS818" s="62">
        <f t="shared" si="1500"/>
        <v>26</v>
      </c>
      <c r="BT818" s="62">
        <f t="shared" si="1501"/>
        <v>0</v>
      </c>
      <c r="BU818" s="62">
        <f t="shared" si="1502"/>
        <v>5</v>
      </c>
      <c r="BV818" s="62">
        <f t="shared" si="1503"/>
        <v>21</v>
      </c>
      <c r="BW818" s="62">
        <f t="shared" si="1504"/>
        <v>0</v>
      </c>
      <c r="BX818" s="62">
        <f t="shared" si="1505"/>
        <v>4</v>
      </c>
      <c r="BY818" s="62">
        <f t="shared" si="1506"/>
        <v>38</v>
      </c>
      <c r="BZ818" s="63">
        <f t="shared" si="1507"/>
        <v>0.6270833333333331</v>
      </c>
      <c r="CA818" s="63">
        <f t="shared" si="1508"/>
        <v>0.63263888888888875</v>
      </c>
      <c r="CB818" s="63">
        <f t="shared" si="1509"/>
        <v>0.61611111111111094</v>
      </c>
      <c r="CC818" s="63">
        <f t="shared" si="1510"/>
        <v>0.66194444444444422</v>
      </c>
      <c r="CD818" s="63">
        <f t="shared" si="1511"/>
        <v>0.63870370370370388</v>
      </c>
      <c r="CE818" s="63">
        <f t="shared" si="1512"/>
        <v>0.64912037037037051</v>
      </c>
      <c r="CF818" s="63">
        <f t="shared" si="1513"/>
        <v>0.64807870370370368</v>
      </c>
      <c r="CG818" s="63">
        <f t="shared" si="1514"/>
        <v>0.64738425925925924</v>
      </c>
      <c r="CH818" s="36"/>
      <c r="CI818" s="36"/>
      <c r="CJ818" s="36"/>
      <c r="CK818" s="36"/>
      <c r="CL818" s="60">
        <v>60</v>
      </c>
    </row>
    <row r="819" spans="1:90" ht="26.25" customHeight="1" x14ac:dyDescent="0.25">
      <c r="A819" s="37">
        <v>82</v>
      </c>
      <c r="B819" s="37"/>
      <c r="E819" s="39"/>
      <c r="F819" s="44"/>
      <c r="G819" s="44">
        <v>292.97000000000003</v>
      </c>
      <c r="H819" s="41">
        <f t="shared" si="1466"/>
        <v>292.75</v>
      </c>
      <c r="I819" s="42">
        <v>292.64000000000004</v>
      </c>
      <c r="J819" s="43">
        <f t="shared" si="1464"/>
        <v>-7.5177692728256704E-4</v>
      </c>
      <c r="K819" s="44">
        <f t="shared" si="1465"/>
        <v>-0.21999999999997044</v>
      </c>
      <c r="L819" s="91" t="s">
        <v>1451</v>
      </c>
      <c r="M819" s="127" t="s">
        <v>1232</v>
      </c>
      <c r="N819" s="46">
        <f t="shared" si="1463"/>
        <v>292.86</v>
      </c>
      <c r="O819" s="46">
        <f t="shared" si="1469"/>
        <v>-0.11000000000000001</v>
      </c>
      <c r="P819" s="44">
        <v>292.97000000000003</v>
      </c>
      <c r="Q819" s="46"/>
      <c r="R819" s="37"/>
      <c r="S819" s="46"/>
      <c r="T819" s="40"/>
      <c r="U819" s="47" t="str">
        <f t="shared" si="1467"/>
        <v/>
      </c>
      <c r="V819" s="47" t="str">
        <f t="shared" si="1468"/>
        <v/>
      </c>
      <c r="W819" s="50"/>
      <c r="X819" s="50"/>
      <c r="Y819" s="50"/>
      <c r="Z819" s="50"/>
      <c r="AA819" s="50"/>
      <c r="AB819" s="50"/>
      <c r="AC819" s="50"/>
      <c r="AD819" s="50"/>
      <c r="AE819" s="51">
        <f t="shared" si="1470"/>
        <v>82</v>
      </c>
      <c r="AF819" s="51" t="str">
        <f t="shared" si="1471"/>
        <v/>
      </c>
      <c r="AG819" s="51" t="str">
        <f t="shared" si="1472"/>
        <v/>
      </c>
      <c r="AH819" s="51" t="str">
        <f t="shared" si="1473"/>
        <v/>
      </c>
      <c r="AI819" s="52">
        <f t="shared" si="1474"/>
        <v>292.75</v>
      </c>
      <c r="AJ819" s="51"/>
      <c r="AK819" s="53"/>
      <c r="AL819" s="52"/>
      <c r="AM819" s="53">
        <f t="shared" si="1475"/>
        <v>41</v>
      </c>
      <c r="AN819" s="53">
        <f>IF(AJ819&lt;&gt;"",IF(AJ819="o",VLOOKUP(AM819,OpenSect!$A$1:$D$11,2),IF(AJ819="u",VLOOKUP(AM819,UpHill!$A$1:$D$35,2),IF(AJ819="d",VLOOKUP(AM819,DownHill!$A$3:$D$29,2),IF(AJ819="f",VLOOKUP(AM819,FlatUnd!$A$2:$D$30,2),IF(AJ819="t",VLOOKUP(AM819,TimeAdd!$A$1:$D$176,2),IF(AJ819="l",VLOOKUP(AM819,SLimit!$A$1:$D$8,2),AN818)))))),AN818)</f>
        <v>49</v>
      </c>
      <c r="AO819" s="53">
        <f>IF(AJ819&lt;&gt;"",IF(AJ819="o",VLOOKUP(AM819,OpenSect!$A$1:$D$11,3),IF(AJ819="u",VLOOKUP(AM819,UpHill!$A$1:$D$35,3),IF(AJ819="d",VLOOKUP(AM819,DownHill!$A$3:$D$29,3),IF(AJ819="f",VLOOKUP(AM819,FlatUnd!$A$2:$D$30,3),IF(AJ819="t",VLOOKUP(AM819,TimeAdd!$A$1:$D$18,3),IF(AJ819="l",VLOOKUP(AM819,SLimit!$A$1:$D$8,3),AO818)))))),AO818)</f>
        <v>59</v>
      </c>
      <c r="AP819" s="53">
        <f>IF(AJ819&lt;&gt;"",IF(AJ819="o",VLOOKUP(AM819,OpenSect!$A$1:$D$11,4),IF(AJ819="u",VLOOKUP(AM819,UpHill!$A$1:$D$35,4),IF(AJ819="d",VLOOKUP(AM819,DownHill!$A$3:$D$29,4),IF(AJ819="f",VLOOKUP(AM819,FlatUnd!$A$2:$D$30,4),IF(AJ819="t",VLOOKUP(AM819,TimeAdd!$A$1:$D$18,4),IF(AJ819="l",VLOOKUP(AM819,SLimit!$A$1:$D$8,4),AP818)))))),AP818)</f>
        <v>68</v>
      </c>
      <c r="AQ819" s="53" t="str">
        <f t="shared" si="1476"/>
        <v>100</v>
      </c>
      <c r="AR819" s="54" t="str">
        <f t="shared" si="1477"/>
        <v xml:space="preserve"> Warning Side road Juntion. 120m,</v>
      </c>
      <c r="AS819" s="55"/>
      <c r="AT819" s="55"/>
      <c r="AU819" s="56">
        <f>IF(GroupStTimes!$A$8=0,MIN(CB819,CD819,CF819),MIN(BZ819,CB819,CD819,CF819))</f>
        <v>0.616261574074074</v>
      </c>
      <c r="AV819" s="56">
        <f>IF(GroupStTimes!$A$8=0,MAX(CC819,CE819,CG819),MAX(CA819,CC819,CE819,CG819))</f>
        <v>0.66209490740740717</v>
      </c>
      <c r="AW819" s="57" t="str">
        <f t="shared" si="1478"/>
        <v/>
      </c>
      <c r="AX819" s="58" t="str">
        <f t="shared" si="1479"/>
        <v/>
      </c>
      <c r="AY819" s="58" t="str">
        <f t="shared" si="1480"/>
        <v/>
      </c>
      <c r="AZ819" s="31">
        <f t="shared" si="1481"/>
        <v>287.32</v>
      </c>
      <c r="BA819" s="59">
        <f t="shared" si="1482"/>
        <v>0.62173611111111093</v>
      </c>
      <c r="BB819" s="59">
        <f t="shared" si="1483"/>
        <v>0.62729166666666658</v>
      </c>
      <c r="BC819" s="59">
        <f t="shared" si="1484"/>
        <v>0.61164351851851839</v>
      </c>
      <c r="BD819" s="59">
        <f t="shared" si="1485"/>
        <v>0.65747685185185167</v>
      </c>
      <c r="BE819" s="59">
        <f t="shared" si="1486"/>
        <v>0.63498842592592608</v>
      </c>
      <c r="BF819" s="59">
        <f t="shared" si="1487"/>
        <v>0.64540509259259271</v>
      </c>
      <c r="BG819" s="59">
        <f t="shared" si="1488"/>
        <v>0.64486111111111111</v>
      </c>
      <c r="BH819" s="59">
        <f t="shared" si="1489"/>
        <v>0.64416666666666667</v>
      </c>
      <c r="BI819" s="31">
        <f t="shared" si="1490"/>
        <v>5.4300000000000068</v>
      </c>
      <c r="BJ819" s="61">
        <f t="shared" si="1491"/>
        <v>0.13243902439024408</v>
      </c>
      <c r="BK819" s="61">
        <f t="shared" si="1492"/>
        <v>0.11081632653061238</v>
      </c>
      <c r="BL819" s="61">
        <f t="shared" si="1493"/>
        <v>9.2033898305084863E-2</v>
      </c>
      <c r="BM819" s="61">
        <f t="shared" si="1494"/>
        <v>7.9852941176470682E-2</v>
      </c>
      <c r="BN819" s="62">
        <f t="shared" si="1495"/>
        <v>0</v>
      </c>
      <c r="BO819" s="62">
        <f t="shared" si="1496"/>
        <v>7</v>
      </c>
      <c r="BP819" s="62">
        <f t="shared" si="1497"/>
        <v>57</v>
      </c>
      <c r="BQ819" s="62">
        <f t="shared" si="1498"/>
        <v>0</v>
      </c>
      <c r="BR819" s="62">
        <f t="shared" si="1499"/>
        <v>6</v>
      </c>
      <c r="BS819" s="62">
        <f t="shared" si="1500"/>
        <v>39</v>
      </c>
      <c r="BT819" s="62">
        <f t="shared" si="1501"/>
        <v>0</v>
      </c>
      <c r="BU819" s="62">
        <f t="shared" si="1502"/>
        <v>5</v>
      </c>
      <c r="BV819" s="62">
        <f t="shared" si="1503"/>
        <v>31</v>
      </c>
      <c r="BW819" s="62">
        <f t="shared" si="1504"/>
        <v>0</v>
      </c>
      <c r="BX819" s="62">
        <f t="shared" si="1505"/>
        <v>4</v>
      </c>
      <c r="BY819" s="62">
        <f t="shared" si="1506"/>
        <v>47</v>
      </c>
      <c r="BZ819" s="63">
        <f t="shared" si="1507"/>
        <v>0.62725694444444424</v>
      </c>
      <c r="CA819" s="63">
        <f t="shared" si="1508"/>
        <v>0.63281249999999989</v>
      </c>
      <c r="CB819" s="63">
        <f t="shared" si="1509"/>
        <v>0.616261574074074</v>
      </c>
      <c r="CC819" s="63">
        <f t="shared" si="1510"/>
        <v>0.66209490740740717</v>
      </c>
      <c r="CD819" s="63">
        <f t="shared" si="1511"/>
        <v>0.63881944444444461</v>
      </c>
      <c r="CE819" s="63">
        <f t="shared" si="1512"/>
        <v>0.64923611111111124</v>
      </c>
      <c r="CF819" s="63">
        <f t="shared" si="1513"/>
        <v>0.64818287037037037</v>
      </c>
      <c r="CG819" s="63">
        <f t="shared" si="1514"/>
        <v>0.64748842592592593</v>
      </c>
      <c r="CH819" s="36"/>
      <c r="CI819" s="36"/>
      <c r="CJ819" s="36"/>
      <c r="CK819" s="36"/>
      <c r="CL819" s="60">
        <v>60</v>
      </c>
    </row>
    <row r="820" spans="1:90" ht="26.25" customHeight="1" x14ac:dyDescent="0.25">
      <c r="A820" s="37">
        <v>82</v>
      </c>
      <c r="B820" s="37"/>
      <c r="E820" s="39"/>
      <c r="F820" s="44"/>
      <c r="G820" s="44">
        <v>293.07</v>
      </c>
      <c r="H820" s="41">
        <f t="shared" si="1466"/>
        <v>292.85000000000002</v>
      </c>
      <c r="I820" s="42">
        <v>292.74</v>
      </c>
      <c r="J820" s="43">
        <f t="shared" si="1464"/>
        <v>-7.5152012024311829E-4</v>
      </c>
      <c r="K820" s="44">
        <f t="shared" si="1465"/>
        <v>-0.21999999999997044</v>
      </c>
      <c r="L820" s="91" t="s">
        <v>1452</v>
      </c>
      <c r="M820" s="127" t="s">
        <v>1232</v>
      </c>
      <c r="N820" s="46">
        <f t="shared" si="1463"/>
        <v>292.95999999999998</v>
      </c>
      <c r="O820" s="46">
        <f t="shared" si="1469"/>
        <v>-0.11000000000000001</v>
      </c>
      <c r="P820" s="44">
        <v>293.07</v>
      </c>
      <c r="Q820" s="46"/>
      <c r="R820" s="37"/>
      <c r="S820" s="46"/>
      <c r="T820" s="40"/>
      <c r="U820" s="47" t="str">
        <f t="shared" si="1467"/>
        <v/>
      </c>
      <c r="V820" s="47" t="str">
        <f t="shared" si="1468"/>
        <v/>
      </c>
      <c r="W820" s="50"/>
      <c r="X820" s="50"/>
      <c r="Y820" s="50"/>
      <c r="Z820" s="50"/>
      <c r="AA820" s="50"/>
      <c r="AB820" s="50"/>
      <c r="AC820" s="50"/>
      <c r="AD820" s="50"/>
      <c r="AE820" s="51">
        <f t="shared" si="1470"/>
        <v>82</v>
      </c>
      <c r="AF820" s="51" t="str">
        <f t="shared" si="1471"/>
        <v/>
      </c>
      <c r="AG820" s="51" t="str">
        <f t="shared" si="1472"/>
        <v/>
      </c>
      <c r="AH820" s="51" t="str">
        <f t="shared" si="1473"/>
        <v/>
      </c>
      <c r="AI820" s="52">
        <f t="shared" si="1474"/>
        <v>292.85000000000002</v>
      </c>
      <c r="AJ820" s="51"/>
      <c r="AK820" s="53"/>
      <c r="AL820" s="52"/>
      <c r="AM820" s="53">
        <f t="shared" si="1475"/>
        <v>41</v>
      </c>
      <c r="AN820" s="53">
        <f>IF(AJ820&lt;&gt;"",IF(AJ820="o",VLOOKUP(AM820,OpenSect!$A$1:$D$11,2),IF(AJ820="u",VLOOKUP(AM820,UpHill!$A$1:$D$35,2),IF(AJ820="d",VLOOKUP(AM820,DownHill!$A$3:$D$29,2),IF(AJ820="f",VLOOKUP(AM820,FlatUnd!$A$2:$D$30,2),IF(AJ820="t",VLOOKUP(AM820,TimeAdd!$A$1:$D$176,2),IF(AJ820="l",VLOOKUP(AM820,SLimit!$A$1:$D$8,2),AN819)))))),AN819)</f>
        <v>49</v>
      </c>
      <c r="AO820" s="53">
        <f>IF(AJ820&lt;&gt;"",IF(AJ820="o",VLOOKUP(AM820,OpenSect!$A$1:$D$11,3),IF(AJ820="u",VLOOKUP(AM820,UpHill!$A$1:$D$35,3),IF(AJ820="d",VLOOKUP(AM820,DownHill!$A$3:$D$29,3),IF(AJ820="f",VLOOKUP(AM820,FlatUnd!$A$2:$D$30,3),IF(AJ820="t",VLOOKUP(AM820,TimeAdd!$A$1:$D$18,3),IF(AJ820="l",VLOOKUP(AM820,SLimit!$A$1:$D$8,3),AO819)))))),AO819)</f>
        <v>59</v>
      </c>
      <c r="AP820" s="53">
        <f>IF(AJ820&lt;&gt;"",IF(AJ820="o",VLOOKUP(AM820,OpenSect!$A$1:$D$11,4),IF(AJ820="u",VLOOKUP(AM820,UpHill!$A$1:$D$35,4),IF(AJ820="d",VLOOKUP(AM820,DownHill!$A$3:$D$29,4),IF(AJ820="f",VLOOKUP(AM820,FlatUnd!$A$2:$D$30,4),IF(AJ820="t",VLOOKUP(AM820,TimeAdd!$A$1:$D$18,4),IF(AJ820="l",VLOOKUP(AM820,SLimit!$A$1:$D$8,4),AP819)))))),AP819)</f>
        <v>68</v>
      </c>
      <c r="AQ820" s="53" t="str">
        <f t="shared" si="1476"/>
        <v>100</v>
      </c>
      <c r="AR820" s="54" t="str">
        <f t="shared" si="1477"/>
        <v>Fort Mistake { Right}</v>
      </c>
      <c r="AS820" s="55"/>
      <c r="AT820" s="55"/>
      <c r="AU820" s="56">
        <f>IF(GroupStTimes!$A$8=0,MIN(CB820,CD820,CF820),MIN(BZ820,CB820,CD820,CF820))</f>
        <v>0.6163425925925925</v>
      </c>
      <c r="AV820" s="56">
        <f>IF(GroupStTimes!$A$8=0,MAX(CC820,CE820,CG820),MAX(CA820,CC820,CE820,CG820))</f>
        <v>0.66217592592592578</v>
      </c>
      <c r="AW820" s="57" t="str">
        <f t="shared" si="1478"/>
        <v/>
      </c>
      <c r="AX820" s="58" t="str">
        <f t="shared" si="1479"/>
        <v/>
      </c>
      <c r="AY820" s="58" t="str">
        <f t="shared" si="1480"/>
        <v/>
      </c>
      <c r="AZ820" s="31">
        <f t="shared" si="1481"/>
        <v>287.32</v>
      </c>
      <c r="BA820" s="59">
        <f t="shared" si="1482"/>
        <v>0.62173611111111093</v>
      </c>
      <c r="BB820" s="59">
        <f t="shared" si="1483"/>
        <v>0.62729166666666658</v>
      </c>
      <c r="BC820" s="59">
        <f t="shared" si="1484"/>
        <v>0.61164351851851839</v>
      </c>
      <c r="BD820" s="59">
        <f t="shared" si="1485"/>
        <v>0.65747685185185167</v>
      </c>
      <c r="BE820" s="59">
        <f t="shared" si="1486"/>
        <v>0.63498842592592608</v>
      </c>
      <c r="BF820" s="59">
        <f t="shared" si="1487"/>
        <v>0.64540509259259271</v>
      </c>
      <c r="BG820" s="59">
        <f t="shared" si="1488"/>
        <v>0.64486111111111111</v>
      </c>
      <c r="BH820" s="59">
        <f t="shared" si="1489"/>
        <v>0.64416666666666667</v>
      </c>
      <c r="BI820" s="31">
        <f t="shared" si="1490"/>
        <v>5.5300000000000296</v>
      </c>
      <c r="BJ820" s="61">
        <f t="shared" si="1491"/>
        <v>0.13487804878048854</v>
      </c>
      <c r="BK820" s="61">
        <f t="shared" si="1492"/>
        <v>0.11285714285714346</v>
      </c>
      <c r="BL820" s="61">
        <f t="shared" si="1493"/>
        <v>9.3728813559322541E-2</v>
      </c>
      <c r="BM820" s="61">
        <f t="shared" si="1494"/>
        <v>8.1323529411765141E-2</v>
      </c>
      <c r="BN820" s="62">
        <f t="shared" si="1495"/>
        <v>0</v>
      </c>
      <c r="BO820" s="62">
        <f t="shared" si="1496"/>
        <v>8</v>
      </c>
      <c r="BP820" s="62">
        <f t="shared" si="1497"/>
        <v>6</v>
      </c>
      <c r="BQ820" s="62">
        <f t="shared" si="1498"/>
        <v>0</v>
      </c>
      <c r="BR820" s="62">
        <f t="shared" si="1499"/>
        <v>6</v>
      </c>
      <c r="BS820" s="62">
        <f t="shared" si="1500"/>
        <v>46</v>
      </c>
      <c r="BT820" s="62">
        <f t="shared" si="1501"/>
        <v>0</v>
      </c>
      <c r="BU820" s="62">
        <f t="shared" si="1502"/>
        <v>5</v>
      </c>
      <c r="BV820" s="62">
        <f t="shared" si="1503"/>
        <v>37</v>
      </c>
      <c r="BW820" s="62">
        <f t="shared" si="1504"/>
        <v>0</v>
      </c>
      <c r="BX820" s="62">
        <f t="shared" si="1505"/>
        <v>4</v>
      </c>
      <c r="BY820" s="62">
        <f t="shared" si="1506"/>
        <v>53</v>
      </c>
      <c r="BZ820" s="63">
        <f t="shared" si="1507"/>
        <v>0.62736111111111093</v>
      </c>
      <c r="CA820" s="63">
        <f t="shared" si="1508"/>
        <v>0.63291666666666657</v>
      </c>
      <c r="CB820" s="63">
        <f t="shared" si="1509"/>
        <v>0.6163425925925925</v>
      </c>
      <c r="CC820" s="63">
        <f t="shared" si="1510"/>
        <v>0.66217592592592578</v>
      </c>
      <c r="CD820" s="63">
        <f t="shared" si="1511"/>
        <v>0.63888888888888906</v>
      </c>
      <c r="CE820" s="63">
        <f t="shared" si="1512"/>
        <v>0.64930555555555569</v>
      </c>
      <c r="CF820" s="63">
        <f t="shared" si="1513"/>
        <v>0.64825231481481482</v>
      </c>
      <c r="CG820" s="63">
        <f t="shared" si="1514"/>
        <v>0.64755787037037038</v>
      </c>
      <c r="CH820" s="36"/>
      <c r="CI820" s="36"/>
      <c r="CJ820" s="36"/>
      <c r="CK820" s="36"/>
      <c r="CL820" s="60">
        <v>60</v>
      </c>
    </row>
    <row r="821" spans="1:90" ht="26.25" customHeight="1" x14ac:dyDescent="0.25">
      <c r="A821" s="37">
        <v>82</v>
      </c>
      <c r="B821" s="37"/>
      <c r="E821" s="39"/>
      <c r="F821" s="44"/>
      <c r="G821" s="44">
        <v>293.8</v>
      </c>
      <c r="H821" s="41">
        <f t="shared" si="1466"/>
        <v>293.58</v>
      </c>
      <c r="I821" s="42">
        <v>293.47000000000003</v>
      </c>
      <c r="J821" s="43">
        <f t="shared" si="1464"/>
        <v>-7.4965073090936182E-4</v>
      </c>
      <c r="K821" s="44">
        <f t="shared" si="1465"/>
        <v>-0.21999999999997044</v>
      </c>
      <c r="L821" s="91" t="s">
        <v>1453</v>
      </c>
      <c r="M821" s="127" t="s">
        <v>1232</v>
      </c>
      <c r="N821" s="46">
        <f t="shared" si="1463"/>
        <v>293.69</v>
      </c>
      <c r="O821" s="46">
        <f t="shared" si="1469"/>
        <v>-0.11000000000000001</v>
      </c>
      <c r="P821" s="44">
        <v>293.8</v>
      </c>
      <c r="Q821" s="46"/>
      <c r="R821" s="37"/>
      <c r="S821" s="46"/>
      <c r="T821" s="40"/>
      <c r="U821" s="47" t="str">
        <f t="shared" si="1467"/>
        <v/>
      </c>
      <c r="V821" s="47" t="str">
        <f t="shared" si="1468"/>
        <v/>
      </c>
      <c r="W821" s="50"/>
      <c r="X821" s="50"/>
      <c r="Y821" s="50"/>
      <c r="Z821" s="50"/>
      <c r="AA821" s="50"/>
      <c r="AB821" s="50"/>
      <c r="AC821" s="50"/>
      <c r="AD821" s="50"/>
      <c r="AE821" s="51">
        <f t="shared" si="1470"/>
        <v>82</v>
      </c>
      <c r="AF821" s="51" t="str">
        <f t="shared" si="1471"/>
        <v/>
      </c>
      <c r="AG821" s="51" t="str">
        <f t="shared" si="1472"/>
        <v/>
      </c>
      <c r="AH821" s="51" t="str">
        <f t="shared" si="1473"/>
        <v/>
      </c>
      <c r="AI821" s="52">
        <f t="shared" si="1474"/>
        <v>293.58</v>
      </c>
      <c r="AJ821" s="51"/>
      <c r="AK821" s="53"/>
      <c r="AL821" s="52"/>
      <c r="AM821" s="53">
        <f t="shared" si="1475"/>
        <v>41</v>
      </c>
      <c r="AN821" s="53">
        <f>IF(AJ821&lt;&gt;"",IF(AJ821="o",VLOOKUP(AM821,OpenSect!$A$1:$D$11,2),IF(AJ821="u",VLOOKUP(AM821,UpHill!$A$1:$D$35,2),IF(AJ821="d",VLOOKUP(AM821,DownHill!$A$3:$D$29,2),IF(AJ821="f",VLOOKUP(AM821,FlatUnd!$A$2:$D$30,2),IF(AJ821="t",VLOOKUP(AM821,TimeAdd!$A$1:$D$176,2),IF(AJ821="l",VLOOKUP(AM821,SLimit!$A$1:$D$8,2),AN820)))))),AN820)</f>
        <v>49</v>
      </c>
      <c r="AO821" s="53">
        <f>IF(AJ821&lt;&gt;"",IF(AJ821="o",VLOOKUP(AM821,OpenSect!$A$1:$D$11,3),IF(AJ821="u",VLOOKUP(AM821,UpHill!$A$1:$D$35,3),IF(AJ821="d",VLOOKUP(AM821,DownHill!$A$3:$D$29,3),IF(AJ821="f",VLOOKUP(AM821,FlatUnd!$A$2:$D$30,3),IF(AJ821="t",VLOOKUP(AM821,TimeAdd!$A$1:$D$18,3),IF(AJ821="l",VLOOKUP(AM821,SLimit!$A$1:$D$8,3),AO820)))))),AO820)</f>
        <v>59</v>
      </c>
      <c r="AP821" s="53">
        <f>IF(AJ821&lt;&gt;"",IF(AJ821="o",VLOOKUP(AM821,OpenSect!$A$1:$D$11,4),IF(AJ821="u",VLOOKUP(AM821,UpHill!$A$1:$D$35,4),IF(AJ821="d",VLOOKUP(AM821,DownHill!$A$3:$D$29,4),IF(AJ821="f",VLOOKUP(AM821,FlatUnd!$A$2:$D$30,4),IF(AJ821="t",VLOOKUP(AM821,TimeAdd!$A$1:$D$18,4),IF(AJ821="l",VLOOKUP(AM821,SLimit!$A$1:$D$8,4),AP820)))))),AP820)</f>
        <v>68</v>
      </c>
      <c r="AQ821" s="53" t="str">
        <f t="shared" si="1476"/>
        <v>100</v>
      </c>
      <c r="AR821" s="54" t="str">
        <f t="shared" si="1477"/>
        <v xml:space="preserve"> Aditional Lane .500m</v>
      </c>
      <c r="AS821" s="55"/>
      <c r="AT821" s="55"/>
      <c r="AU821" s="56">
        <f>IF(GroupStTimes!$A$8=0,MIN(CB821,CD821,CF821),MIN(BZ821,CB821,CD821,CF821))</f>
        <v>0.61696759259259248</v>
      </c>
      <c r="AV821" s="56">
        <f>IF(GroupStTimes!$A$8=0,MAX(CC821,CE821,CG821),MAX(CA821,CC821,CE821,CG821))</f>
        <v>0.66280092592592577</v>
      </c>
      <c r="AW821" s="57" t="str">
        <f t="shared" si="1478"/>
        <v/>
      </c>
      <c r="AX821" s="58" t="str">
        <f t="shared" si="1479"/>
        <v/>
      </c>
      <c r="AY821" s="58" t="str">
        <f t="shared" si="1480"/>
        <v/>
      </c>
      <c r="AZ821" s="31">
        <f t="shared" si="1481"/>
        <v>287.32</v>
      </c>
      <c r="BA821" s="59">
        <f t="shared" si="1482"/>
        <v>0.62173611111111093</v>
      </c>
      <c r="BB821" s="59">
        <f t="shared" si="1483"/>
        <v>0.62729166666666658</v>
      </c>
      <c r="BC821" s="59">
        <f t="shared" si="1484"/>
        <v>0.61164351851851839</v>
      </c>
      <c r="BD821" s="59">
        <f t="shared" si="1485"/>
        <v>0.65747685185185167</v>
      </c>
      <c r="BE821" s="59">
        <f t="shared" si="1486"/>
        <v>0.63498842592592608</v>
      </c>
      <c r="BF821" s="59">
        <f t="shared" si="1487"/>
        <v>0.64540509259259271</v>
      </c>
      <c r="BG821" s="59">
        <f t="shared" si="1488"/>
        <v>0.64486111111111111</v>
      </c>
      <c r="BH821" s="59">
        <f t="shared" si="1489"/>
        <v>0.64416666666666667</v>
      </c>
      <c r="BI821" s="31">
        <f t="shared" si="1490"/>
        <v>6.2599999999999909</v>
      </c>
      <c r="BJ821" s="61">
        <f t="shared" si="1491"/>
        <v>0.15268292682926807</v>
      </c>
      <c r="BK821" s="61">
        <f t="shared" si="1492"/>
        <v>0.12775510204081614</v>
      </c>
      <c r="BL821" s="61">
        <f t="shared" si="1493"/>
        <v>0.10610169491525408</v>
      </c>
      <c r="BM821" s="61">
        <f t="shared" si="1494"/>
        <v>9.2058823529411637E-2</v>
      </c>
      <c r="BN821" s="62">
        <f t="shared" si="1495"/>
        <v>0</v>
      </c>
      <c r="BO821" s="62">
        <f t="shared" si="1496"/>
        <v>9</v>
      </c>
      <c r="BP821" s="62">
        <f t="shared" si="1497"/>
        <v>10</v>
      </c>
      <c r="BQ821" s="62">
        <f t="shared" si="1498"/>
        <v>0</v>
      </c>
      <c r="BR821" s="62">
        <f t="shared" si="1499"/>
        <v>7</v>
      </c>
      <c r="BS821" s="62">
        <f t="shared" si="1500"/>
        <v>40</v>
      </c>
      <c r="BT821" s="62">
        <f t="shared" si="1501"/>
        <v>0</v>
      </c>
      <c r="BU821" s="62">
        <f t="shared" si="1502"/>
        <v>6</v>
      </c>
      <c r="BV821" s="62">
        <f t="shared" si="1503"/>
        <v>22</v>
      </c>
      <c r="BW821" s="62">
        <f t="shared" si="1504"/>
        <v>0</v>
      </c>
      <c r="BX821" s="62">
        <f t="shared" si="1505"/>
        <v>5</v>
      </c>
      <c r="BY821" s="62">
        <f t="shared" si="1506"/>
        <v>31</v>
      </c>
      <c r="BZ821" s="63">
        <f t="shared" si="1507"/>
        <v>0.62810185185185163</v>
      </c>
      <c r="CA821" s="63">
        <f t="shared" si="1508"/>
        <v>0.63365740740740728</v>
      </c>
      <c r="CB821" s="63">
        <f t="shared" si="1509"/>
        <v>0.61696759259259248</v>
      </c>
      <c r="CC821" s="63">
        <f t="shared" si="1510"/>
        <v>0.66280092592592577</v>
      </c>
      <c r="CD821" s="63">
        <f t="shared" si="1511"/>
        <v>0.63940972222222237</v>
      </c>
      <c r="CE821" s="63">
        <f t="shared" si="1512"/>
        <v>0.64982638888888899</v>
      </c>
      <c r="CF821" s="63">
        <f t="shared" si="1513"/>
        <v>0.64869212962962963</v>
      </c>
      <c r="CG821" s="63">
        <f t="shared" si="1514"/>
        <v>0.64799768518518519</v>
      </c>
      <c r="CH821" s="36"/>
      <c r="CI821" s="36"/>
      <c r="CJ821" s="36"/>
      <c r="CK821" s="36"/>
      <c r="CL821" s="60">
        <v>60</v>
      </c>
    </row>
    <row r="822" spans="1:90" ht="26.25" customHeight="1" x14ac:dyDescent="0.25">
      <c r="A822" s="37">
        <v>82</v>
      </c>
      <c r="B822" s="37"/>
      <c r="E822" s="39"/>
      <c r="F822" s="44"/>
      <c r="G822" s="44">
        <v>293.87</v>
      </c>
      <c r="H822" s="41">
        <f t="shared" si="1466"/>
        <v>293.64999999999998</v>
      </c>
      <c r="I822" s="42">
        <v>293.54000000000002</v>
      </c>
      <c r="J822" s="43">
        <f t="shared" si="1464"/>
        <v>-7.4947196293510398E-4</v>
      </c>
      <c r="K822" s="44">
        <f t="shared" si="1465"/>
        <v>-0.21999999999997044</v>
      </c>
      <c r="L822" s="91" t="s">
        <v>1454</v>
      </c>
      <c r="M822" s="127" t="s">
        <v>1232</v>
      </c>
      <c r="N822" s="46">
        <f t="shared" si="1463"/>
        <v>293.76</v>
      </c>
      <c r="O822" s="46">
        <f t="shared" si="1469"/>
        <v>-0.11000000000000001</v>
      </c>
      <c r="P822" s="44">
        <v>293.87</v>
      </c>
      <c r="Q822" s="46"/>
      <c r="R822" s="37"/>
      <c r="S822" s="46"/>
      <c r="T822" s="40"/>
      <c r="U822" s="47" t="str">
        <f t="shared" si="1467"/>
        <v/>
      </c>
      <c r="V822" s="47" t="str">
        <f t="shared" si="1468"/>
        <v/>
      </c>
      <c r="W822" s="50"/>
      <c r="X822" s="50"/>
      <c r="Y822" s="50"/>
      <c r="Z822" s="50"/>
      <c r="AA822" s="50"/>
      <c r="AB822" s="50"/>
      <c r="AC822" s="50"/>
      <c r="AD822" s="50"/>
      <c r="AE822" s="51">
        <f t="shared" si="1470"/>
        <v>82</v>
      </c>
      <c r="AF822" s="51" t="str">
        <f t="shared" si="1471"/>
        <v/>
      </c>
      <c r="AG822" s="51" t="str">
        <f t="shared" si="1472"/>
        <v/>
      </c>
      <c r="AH822" s="51" t="str">
        <f t="shared" si="1473"/>
        <v/>
      </c>
      <c r="AI822" s="52">
        <f t="shared" si="1474"/>
        <v>293.64999999999998</v>
      </c>
      <c r="AJ822" s="51"/>
      <c r="AK822" s="53"/>
      <c r="AL822" s="52"/>
      <c r="AM822" s="53">
        <f t="shared" si="1475"/>
        <v>41</v>
      </c>
      <c r="AN822" s="53">
        <f>IF(AJ822&lt;&gt;"",IF(AJ822="o",VLOOKUP(AM822,OpenSect!$A$1:$D$11,2),IF(AJ822="u",VLOOKUP(AM822,UpHill!$A$1:$D$35,2),IF(AJ822="d",VLOOKUP(AM822,DownHill!$A$3:$D$29,2),IF(AJ822="f",VLOOKUP(AM822,FlatUnd!$A$2:$D$30,2),IF(AJ822="t",VLOOKUP(AM822,TimeAdd!$A$1:$D$176,2),IF(AJ822="l",VLOOKUP(AM822,SLimit!$A$1:$D$8,2),AN821)))))),AN821)</f>
        <v>49</v>
      </c>
      <c r="AO822" s="53">
        <f>IF(AJ822&lt;&gt;"",IF(AJ822="o",VLOOKUP(AM822,OpenSect!$A$1:$D$11,3),IF(AJ822="u",VLOOKUP(AM822,UpHill!$A$1:$D$35,3),IF(AJ822="d",VLOOKUP(AM822,DownHill!$A$3:$D$29,3),IF(AJ822="f",VLOOKUP(AM822,FlatUnd!$A$2:$D$30,3),IF(AJ822="t",VLOOKUP(AM822,TimeAdd!$A$1:$D$18,3),IF(AJ822="l",VLOOKUP(AM822,SLimit!$A$1:$D$8,3),AO821)))))),AO821)</f>
        <v>59</v>
      </c>
      <c r="AP822" s="53">
        <f>IF(AJ822&lt;&gt;"",IF(AJ822="o",VLOOKUP(AM822,OpenSect!$A$1:$D$11,4),IF(AJ822="u",VLOOKUP(AM822,UpHill!$A$1:$D$35,4),IF(AJ822="d",VLOOKUP(AM822,DownHill!$A$3:$D$29,4),IF(AJ822="f",VLOOKUP(AM822,FlatUnd!$A$2:$D$30,4),IF(AJ822="t",VLOOKUP(AM822,TimeAdd!$A$1:$D$18,4),IF(AJ822="l",VLOOKUP(AM822,SLimit!$A$1:$D$8,4),AP821)))))),AP821)</f>
        <v>68</v>
      </c>
      <c r="AQ822" s="53" t="str">
        <f t="shared" si="1476"/>
        <v>100</v>
      </c>
      <c r="AR822" s="54" t="str">
        <f t="shared" si="1477"/>
        <v>7,0 Km Plate.</v>
      </c>
      <c r="AS822" s="55"/>
      <c r="AT822" s="55"/>
      <c r="AU822" s="56">
        <f>IF(GroupStTimes!$A$8=0,MIN(CB822,CD822,CF822),MIN(BZ822,CB822,CD822,CF822))</f>
        <v>0.61702546296296279</v>
      </c>
      <c r="AV822" s="56">
        <f>IF(GroupStTimes!$A$8=0,MAX(CC822,CE822,CG822),MAX(CA822,CC822,CE822,CG822))</f>
        <v>0.66285879629629607</v>
      </c>
      <c r="AW822" s="57" t="str">
        <f t="shared" si="1478"/>
        <v/>
      </c>
      <c r="AX822" s="58" t="str">
        <f t="shared" si="1479"/>
        <v/>
      </c>
      <c r="AY822" s="58" t="str">
        <f t="shared" si="1480"/>
        <v/>
      </c>
      <c r="AZ822" s="31">
        <f t="shared" si="1481"/>
        <v>287.32</v>
      </c>
      <c r="BA822" s="59">
        <f t="shared" si="1482"/>
        <v>0.62173611111111093</v>
      </c>
      <c r="BB822" s="59">
        <f t="shared" si="1483"/>
        <v>0.62729166666666658</v>
      </c>
      <c r="BC822" s="59">
        <f t="shared" si="1484"/>
        <v>0.61164351851851839</v>
      </c>
      <c r="BD822" s="59">
        <f t="shared" si="1485"/>
        <v>0.65747685185185167</v>
      </c>
      <c r="BE822" s="59">
        <f t="shared" si="1486"/>
        <v>0.63498842592592608</v>
      </c>
      <c r="BF822" s="59">
        <f t="shared" si="1487"/>
        <v>0.64540509259259271</v>
      </c>
      <c r="BG822" s="59">
        <f t="shared" si="1488"/>
        <v>0.64486111111111111</v>
      </c>
      <c r="BH822" s="59">
        <f t="shared" si="1489"/>
        <v>0.64416666666666667</v>
      </c>
      <c r="BI822" s="31">
        <f t="shared" si="1490"/>
        <v>6.3299999999999841</v>
      </c>
      <c r="BJ822" s="61">
        <f t="shared" si="1491"/>
        <v>0.15439024390243863</v>
      </c>
      <c r="BK822" s="61">
        <f t="shared" si="1492"/>
        <v>0.12918367346938742</v>
      </c>
      <c r="BL822" s="61">
        <f t="shared" si="1493"/>
        <v>0.10728813559322006</v>
      </c>
      <c r="BM822" s="61">
        <f t="shared" si="1494"/>
        <v>9.3088235294117416E-2</v>
      </c>
      <c r="BN822" s="62">
        <f t="shared" si="1495"/>
        <v>0</v>
      </c>
      <c r="BO822" s="62">
        <f t="shared" si="1496"/>
        <v>9</v>
      </c>
      <c r="BP822" s="62">
        <f t="shared" si="1497"/>
        <v>16</v>
      </c>
      <c r="BQ822" s="62">
        <f t="shared" si="1498"/>
        <v>0</v>
      </c>
      <c r="BR822" s="62">
        <f t="shared" si="1499"/>
        <v>7</v>
      </c>
      <c r="BS822" s="62">
        <f t="shared" si="1500"/>
        <v>45</v>
      </c>
      <c r="BT822" s="62">
        <f t="shared" si="1501"/>
        <v>0</v>
      </c>
      <c r="BU822" s="62">
        <f t="shared" si="1502"/>
        <v>6</v>
      </c>
      <c r="BV822" s="62">
        <f t="shared" si="1503"/>
        <v>26</v>
      </c>
      <c r="BW822" s="62">
        <f t="shared" si="1504"/>
        <v>0</v>
      </c>
      <c r="BX822" s="62">
        <f t="shared" si="1505"/>
        <v>5</v>
      </c>
      <c r="BY822" s="62">
        <f t="shared" si="1506"/>
        <v>35</v>
      </c>
      <c r="BZ822" s="63">
        <f t="shared" si="1507"/>
        <v>0.62817129629629609</v>
      </c>
      <c r="CA822" s="63">
        <f t="shared" si="1508"/>
        <v>0.63372685185185174</v>
      </c>
      <c r="CB822" s="63">
        <f t="shared" si="1509"/>
        <v>0.61702546296296279</v>
      </c>
      <c r="CC822" s="63">
        <f t="shared" si="1510"/>
        <v>0.66285879629629607</v>
      </c>
      <c r="CD822" s="63">
        <f t="shared" si="1511"/>
        <v>0.63945601851851863</v>
      </c>
      <c r="CE822" s="63">
        <f t="shared" si="1512"/>
        <v>0.64987268518518526</v>
      </c>
      <c r="CF822" s="63">
        <f t="shared" si="1513"/>
        <v>0.6487384259259259</v>
      </c>
      <c r="CG822" s="63">
        <f t="shared" si="1514"/>
        <v>0.64804398148148146</v>
      </c>
      <c r="CH822" s="36"/>
      <c r="CI822" s="36"/>
      <c r="CJ822" s="36"/>
      <c r="CK822" s="36"/>
      <c r="CL822" s="60">
        <v>60</v>
      </c>
    </row>
    <row r="823" spans="1:90" ht="26.25" customHeight="1" x14ac:dyDescent="0.25">
      <c r="A823" s="37">
        <v>82</v>
      </c>
      <c r="B823" s="37"/>
      <c r="E823" s="39"/>
      <c r="F823" s="44"/>
      <c r="G823" s="44">
        <v>294.07</v>
      </c>
      <c r="H823" s="41">
        <f t="shared" si="1466"/>
        <v>293.85000000000002</v>
      </c>
      <c r="I823" s="42">
        <v>293.74</v>
      </c>
      <c r="J823" s="43">
        <f t="shared" si="1464"/>
        <v>-7.4896166678004505E-4</v>
      </c>
      <c r="K823" s="44">
        <f t="shared" si="1465"/>
        <v>-0.21999999999997044</v>
      </c>
      <c r="L823" s="91" t="s">
        <v>1455</v>
      </c>
      <c r="M823" s="127" t="s">
        <v>1232</v>
      </c>
      <c r="N823" s="46">
        <f t="shared" si="1463"/>
        <v>293.95999999999998</v>
      </c>
      <c r="O823" s="46">
        <f t="shared" si="1469"/>
        <v>-0.11000000000000001</v>
      </c>
      <c r="P823" s="44">
        <v>294.07</v>
      </c>
      <c r="Q823" s="46"/>
      <c r="R823" s="37"/>
      <c r="S823" s="46"/>
      <c r="T823" s="40"/>
      <c r="U823" s="47" t="str">
        <f t="shared" si="1467"/>
        <v/>
      </c>
      <c r="V823" s="47" t="str">
        <f t="shared" si="1468"/>
        <v/>
      </c>
      <c r="W823" s="50"/>
      <c r="X823" s="50"/>
      <c r="Y823" s="50"/>
      <c r="Z823" s="50"/>
      <c r="AA823" s="50"/>
      <c r="AB823" s="50"/>
      <c r="AC823" s="50"/>
      <c r="AD823" s="50"/>
      <c r="AE823" s="51">
        <f t="shared" si="1470"/>
        <v>82</v>
      </c>
      <c r="AF823" s="51" t="str">
        <f t="shared" si="1471"/>
        <v/>
      </c>
      <c r="AG823" s="51" t="str">
        <f t="shared" si="1472"/>
        <v/>
      </c>
      <c r="AH823" s="51" t="str">
        <f t="shared" si="1473"/>
        <v/>
      </c>
      <c r="AI823" s="52">
        <f t="shared" si="1474"/>
        <v>293.85000000000002</v>
      </c>
      <c r="AJ823" s="51"/>
      <c r="AK823" s="53"/>
      <c r="AL823" s="52"/>
      <c r="AM823" s="53">
        <f t="shared" si="1475"/>
        <v>41</v>
      </c>
      <c r="AN823" s="53">
        <f>IF(AJ823&lt;&gt;"",IF(AJ823="o",VLOOKUP(AM823,OpenSect!$A$1:$D$11,2),IF(AJ823="u",VLOOKUP(AM823,UpHill!$A$1:$D$35,2),IF(AJ823="d",VLOOKUP(AM823,DownHill!$A$3:$D$29,2),IF(AJ823="f",VLOOKUP(AM823,FlatUnd!$A$2:$D$30,2),IF(AJ823="t",VLOOKUP(AM823,TimeAdd!$A$1:$D$176,2),IF(AJ823="l",VLOOKUP(AM823,SLimit!$A$1:$D$8,2),AN822)))))),AN822)</f>
        <v>49</v>
      </c>
      <c r="AO823" s="53">
        <f>IF(AJ823&lt;&gt;"",IF(AJ823="o",VLOOKUP(AM823,OpenSect!$A$1:$D$11,3),IF(AJ823="u",VLOOKUP(AM823,UpHill!$A$1:$D$35,3),IF(AJ823="d",VLOOKUP(AM823,DownHill!$A$3:$D$29,3),IF(AJ823="f",VLOOKUP(AM823,FlatUnd!$A$2:$D$30,3),IF(AJ823="t",VLOOKUP(AM823,TimeAdd!$A$1:$D$18,3),IF(AJ823="l",VLOOKUP(AM823,SLimit!$A$1:$D$8,3),AO822)))))),AO822)</f>
        <v>59</v>
      </c>
      <c r="AP823" s="53">
        <f>IF(AJ823&lt;&gt;"",IF(AJ823="o",VLOOKUP(AM823,OpenSect!$A$1:$D$11,4),IF(AJ823="u",VLOOKUP(AM823,UpHill!$A$1:$D$35,4),IF(AJ823="d",VLOOKUP(AM823,DownHill!$A$3:$D$29,4),IF(AJ823="f",VLOOKUP(AM823,FlatUnd!$A$2:$D$30,4),IF(AJ823="t",VLOOKUP(AM823,TimeAdd!$A$1:$D$18,4),IF(AJ823="l",VLOOKUP(AM823,SLimit!$A$1:$D$8,4),AP822)))))),AP822)</f>
        <v>68</v>
      </c>
      <c r="AQ823" s="53" t="str">
        <f t="shared" si="1476"/>
        <v>100</v>
      </c>
      <c r="AR823" s="54" t="str">
        <f t="shared" si="1477"/>
        <v xml:space="preserve"> Aditional Lane .250m</v>
      </c>
      <c r="AS823" s="55"/>
      <c r="AT823" s="55"/>
      <c r="AU823" s="56">
        <f>IF(GroupStTimes!$A$8=0,MIN(CB823,CD823,CF823),MIN(BZ823,CB823,CD823,CF823))</f>
        <v>0.61719907407407393</v>
      </c>
      <c r="AV823" s="56">
        <f>IF(GroupStTimes!$A$8=0,MAX(CC823,CE823,CG823),MAX(CA823,CC823,CE823,CG823))</f>
        <v>0.66303240740740721</v>
      </c>
      <c r="AW823" s="57" t="str">
        <f t="shared" si="1478"/>
        <v/>
      </c>
      <c r="AX823" s="58" t="str">
        <f t="shared" si="1479"/>
        <v/>
      </c>
      <c r="AY823" s="58" t="str">
        <f t="shared" si="1480"/>
        <v/>
      </c>
      <c r="AZ823" s="31">
        <f t="shared" si="1481"/>
        <v>287.32</v>
      </c>
      <c r="BA823" s="59">
        <f t="shared" si="1482"/>
        <v>0.62173611111111093</v>
      </c>
      <c r="BB823" s="59">
        <f t="shared" si="1483"/>
        <v>0.62729166666666658</v>
      </c>
      <c r="BC823" s="59">
        <f t="shared" si="1484"/>
        <v>0.61164351851851839</v>
      </c>
      <c r="BD823" s="59">
        <f t="shared" si="1485"/>
        <v>0.65747685185185167</v>
      </c>
      <c r="BE823" s="59">
        <f t="shared" si="1486"/>
        <v>0.63498842592592608</v>
      </c>
      <c r="BF823" s="59">
        <f t="shared" si="1487"/>
        <v>0.64540509259259271</v>
      </c>
      <c r="BG823" s="59">
        <f t="shared" si="1488"/>
        <v>0.64486111111111111</v>
      </c>
      <c r="BH823" s="59">
        <f t="shared" si="1489"/>
        <v>0.64416666666666667</v>
      </c>
      <c r="BI823" s="31">
        <f t="shared" si="1490"/>
        <v>6.5300000000000296</v>
      </c>
      <c r="BJ823" s="61">
        <f t="shared" si="1491"/>
        <v>0.15926829268292755</v>
      </c>
      <c r="BK823" s="61">
        <f t="shared" si="1492"/>
        <v>0.13326530612244958</v>
      </c>
      <c r="BL823" s="61">
        <f t="shared" si="1493"/>
        <v>0.11067796610169542</v>
      </c>
      <c r="BM823" s="61">
        <f t="shared" si="1494"/>
        <v>9.6029411764706321E-2</v>
      </c>
      <c r="BN823" s="62">
        <f t="shared" si="1495"/>
        <v>0</v>
      </c>
      <c r="BO823" s="62">
        <f t="shared" si="1496"/>
        <v>9</v>
      </c>
      <c r="BP823" s="62">
        <f t="shared" si="1497"/>
        <v>33</v>
      </c>
      <c r="BQ823" s="62">
        <f t="shared" si="1498"/>
        <v>0</v>
      </c>
      <c r="BR823" s="62">
        <f t="shared" si="1499"/>
        <v>7</v>
      </c>
      <c r="BS823" s="62">
        <f t="shared" si="1500"/>
        <v>60</v>
      </c>
      <c r="BT823" s="62">
        <f t="shared" si="1501"/>
        <v>0</v>
      </c>
      <c r="BU823" s="62">
        <f t="shared" si="1502"/>
        <v>6</v>
      </c>
      <c r="BV823" s="62">
        <f t="shared" si="1503"/>
        <v>38</v>
      </c>
      <c r="BW823" s="62">
        <f t="shared" si="1504"/>
        <v>0</v>
      </c>
      <c r="BX823" s="62">
        <f t="shared" si="1505"/>
        <v>5</v>
      </c>
      <c r="BY823" s="62">
        <f t="shared" si="1506"/>
        <v>46</v>
      </c>
      <c r="BZ823" s="63">
        <f t="shared" si="1507"/>
        <v>0.62836805555555542</v>
      </c>
      <c r="CA823" s="63">
        <f t="shared" si="1508"/>
        <v>0.63392361111111106</v>
      </c>
      <c r="CB823" s="63">
        <f t="shared" si="1509"/>
        <v>0.61719907407407393</v>
      </c>
      <c r="CC823" s="63">
        <f t="shared" si="1510"/>
        <v>0.66303240740740721</v>
      </c>
      <c r="CD823" s="63">
        <f t="shared" si="1511"/>
        <v>0.63959490740740754</v>
      </c>
      <c r="CE823" s="63">
        <f t="shared" si="1512"/>
        <v>0.65001157407407417</v>
      </c>
      <c r="CF823" s="63">
        <f t="shared" si="1513"/>
        <v>0.64886574074074077</v>
      </c>
      <c r="CG823" s="63">
        <f t="shared" si="1514"/>
        <v>0.64817129629629633</v>
      </c>
      <c r="CH823" s="36"/>
      <c r="CI823" s="36"/>
      <c r="CJ823" s="36"/>
      <c r="CK823" s="36"/>
      <c r="CL823" s="60">
        <v>60</v>
      </c>
    </row>
    <row r="824" spans="1:90" ht="26.25" customHeight="1" x14ac:dyDescent="0.25">
      <c r="A824" s="37">
        <v>82</v>
      </c>
      <c r="B824" s="37" t="s">
        <v>184</v>
      </c>
      <c r="E824" s="39"/>
      <c r="F824" s="44"/>
      <c r="G824" s="44">
        <v>294.3</v>
      </c>
      <c r="H824" s="41">
        <f t="shared" si="1466"/>
        <v>294.08</v>
      </c>
      <c r="I824" s="42">
        <v>293.97000000000003</v>
      </c>
      <c r="J824" s="43">
        <f t="shared" si="1464"/>
        <v>-7.4837568459356545E-4</v>
      </c>
      <c r="K824" s="44">
        <f t="shared" si="1465"/>
        <v>-0.21999999999997044</v>
      </c>
      <c r="L824" s="91" t="s">
        <v>1445</v>
      </c>
      <c r="M824" s="127" t="s">
        <v>1232</v>
      </c>
      <c r="N824" s="46">
        <f t="shared" si="1463"/>
        <v>294.19</v>
      </c>
      <c r="O824" s="46">
        <f t="shared" si="1469"/>
        <v>-0.11000000000000001</v>
      </c>
      <c r="P824" s="44">
        <v>294.3</v>
      </c>
      <c r="Q824" s="46"/>
      <c r="R824" s="37"/>
      <c r="S824" s="46"/>
      <c r="T824" s="40"/>
      <c r="U824" s="47" t="str">
        <f t="shared" si="1467"/>
        <v/>
      </c>
      <c r="V824" s="47" t="str">
        <f t="shared" si="1468"/>
        <v/>
      </c>
      <c r="W824" s="50"/>
      <c r="X824" s="50"/>
      <c r="Y824" s="50"/>
      <c r="Z824" s="50"/>
      <c r="AA824" s="50"/>
      <c r="AB824" s="50"/>
      <c r="AC824" s="50"/>
      <c r="AD824" s="50"/>
      <c r="AE824" s="51">
        <f t="shared" si="1470"/>
        <v>82</v>
      </c>
      <c r="AF824" s="51" t="str">
        <f t="shared" si="1471"/>
        <v>u</v>
      </c>
      <c r="AG824" s="51" t="str">
        <f t="shared" si="1472"/>
        <v/>
      </c>
      <c r="AH824" s="51" t="str">
        <f t="shared" si="1473"/>
        <v/>
      </c>
      <c r="AI824" s="52">
        <f t="shared" si="1474"/>
        <v>294.08</v>
      </c>
      <c r="AJ824" s="51"/>
      <c r="AK824" s="53"/>
      <c r="AL824" s="52"/>
      <c r="AM824" s="53">
        <f t="shared" si="1475"/>
        <v>41</v>
      </c>
      <c r="AN824" s="53">
        <f>IF(AJ824&lt;&gt;"",IF(AJ824="o",VLOOKUP(AM824,OpenSect!$A$1:$D$11,2),IF(AJ824="u",VLOOKUP(AM824,UpHill!$A$1:$D$35,2),IF(AJ824="d",VLOOKUP(AM824,DownHill!$A$3:$D$29,2),IF(AJ824="f",VLOOKUP(AM824,FlatUnd!$A$2:$D$30,2),IF(AJ824="t",VLOOKUP(AM824,TimeAdd!$A$1:$D$176,2),IF(AJ824="l",VLOOKUP(AM824,SLimit!$A$1:$D$8,2),AN823)))))),AN823)</f>
        <v>49</v>
      </c>
      <c r="AO824" s="53">
        <f>IF(AJ824&lt;&gt;"",IF(AJ824="o",VLOOKUP(AM824,OpenSect!$A$1:$D$11,3),IF(AJ824="u",VLOOKUP(AM824,UpHill!$A$1:$D$35,3),IF(AJ824="d",VLOOKUP(AM824,DownHill!$A$3:$D$29,3),IF(AJ824="f",VLOOKUP(AM824,FlatUnd!$A$2:$D$30,3),IF(AJ824="t",VLOOKUP(AM824,TimeAdd!$A$1:$D$18,3),IF(AJ824="l",VLOOKUP(AM824,SLimit!$A$1:$D$8,3),AO823)))))),AO823)</f>
        <v>59</v>
      </c>
      <c r="AP824" s="53">
        <f>IF(AJ824&lt;&gt;"",IF(AJ824="o",VLOOKUP(AM824,OpenSect!$A$1:$D$11,4),IF(AJ824="u",VLOOKUP(AM824,UpHill!$A$1:$D$35,4),IF(AJ824="d",VLOOKUP(AM824,DownHill!$A$3:$D$29,4),IF(AJ824="f",VLOOKUP(AM824,FlatUnd!$A$2:$D$30,4),IF(AJ824="t",VLOOKUP(AM824,TimeAdd!$A$1:$D$18,4),IF(AJ824="l",VLOOKUP(AM824,SLimit!$A$1:$D$8,4),AP823)))))),AP823)</f>
        <v>68</v>
      </c>
      <c r="AQ824" s="53" t="str">
        <f t="shared" si="1476"/>
        <v>100</v>
      </c>
      <c r="AR824" s="54" t="str">
        <f t="shared" si="1477"/>
        <v xml:space="preserve"> Aditional Lane .</v>
      </c>
      <c r="AS824" s="55"/>
      <c r="AT824" s="55"/>
      <c r="AU824" s="56">
        <f>IF(GroupStTimes!$A$8=0,MIN(CB824,CD824,CF824),MIN(BZ824,CB824,CD824,CF824))</f>
        <v>0.61739583333333325</v>
      </c>
      <c r="AV824" s="56">
        <f>IF(GroupStTimes!$A$8=0,MAX(CC824,CE824,CG824),MAX(CA824,CC824,CE824,CG824))</f>
        <v>0.66322916666666654</v>
      </c>
      <c r="AW824" s="57" t="str">
        <f t="shared" si="1478"/>
        <v/>
      </c>
      <c r="AX824" s="58" t="str">
        <f t="shared" si="1479"/>
        <v/>
      </c>
      <c r="AY824" s="58" t="str">
        <f t="shared" si="1480"/>
        <v/>
      </c>
      <c r="AZ824" s="31">
        <f t="shared" si="1481"/>
        <v>287.32</v>
      </c>
      <c r="BA824" s="59">
        <f t="shared" si="1482"/>
        <v>0.62173611111111093</v>
      </c>
      <c r="BB824" s="59">
        <f t="shared" si="1483"/>
        <v>0.62729166666666658</v>
      </c>
      <c r="BC824" s="59">
        <f t="shared" si="1484"/>
        <v>0.61164351851851839</v>
      </c>
      <c r="BD824" s="59">
        <f t="shared" si="1485"/>
        <v>0.65747685185185167</v>
      </c>
      <c r="BE824" s="59">
        <f t="shared" si="1486"/>
        <v>0.63498842592592608</v>
      </c>
      <c r="BF824" s="59">
        <f t="shared" si="1487"/>
        <v>0.64540509259259271</v>
      </c>
      <c r="BG824" s="59">
        <f t="shared" si="1488"/>
        <v>0.64486111111111111</v>
      </c>
      <c r="BH824" s="59">
        <f t="shared" si="1489"/>
        <v>0.64416666666666667</v>
      </c>
      <c r="BI824" s="31">
        <f t="shared" si="1490"/>
        <v>6.7599999999999909</v>
      </c>
      <c r="BJ824" s="61">
        <f t="shared" si="1491"/>
        <v>0.16487804878048759</v>
      </c>
      <c r="BK824" s="61">
        <f t="shared" si="1492"/>
        <v>0.13795918367346921</v>
      </c>
      <c r="BL824" s="61">
        <f t="shared" si="1493"/>
        <v>0.11457627118644052</v>
      </c>
      <c r="BM824" s="61">
        <f t="shared" si="1494"/>
        <v>9.9411764705882213E-2</v>
      </c>
      <c r="BN824" s="62">
        <f t="shared" si="1495"/>
        <v>0</v>
      </c>
      <c r="BO824" s="62">
        <f t="shared" si="1496"/>
        <v>9</v>
      </c>
      <c r="BP824" s="62">
        <f t="shared" si="1497"/>
        <v>54</v>
      </c>
      <c r="BQ824" s="62">
        <f t="shared" si="1498"/>
        <v>0</v>
      </c>
      <c r="BR824" s="62">
        <f t="shared" si="1499"/>
        <v>8</v>
      </c>
      <c r="BS824" s="62">
        <f t="shared" si="1500"/>
        <v>17</v>
      </c>
      <c r="BT824" s="62">
        <f t="shared" si="1501"/>
        <v>0</v>
      </c>
      <c r="BU824" s="62">
        <f t="shared" si="1502"/>
        <v>6</v>
      </c>
      <c r="BV824" s="62">
        <f t="shared" si="1503"/>
        <v>52</v>
      </c>
      <c r="BW824" s="62">
        <f t="shared" si="1504"/>
        <v>0</v>
      </c>
      <c r="BX824" s="62">
        <f t="shared" si="1505"/>
        <v>5</v>
      </c>
      <c r="BY824" s="62">
        <f t="shared" si="1506"/>
        <v>58</v>
      </c>
      <c r="BZ824" s="63">
        <f t="shared" si="1507"/>
        <v>0.6286111111111109</v>
      </c>
      <c r="CA824" s="63">
        <f t="shared" si="1508"/>
        <v>0.63416666666666655</v>
      </c>
      <c r="CB824" s="63">
        <f t="shared" si="1509"/>
        <v>0.61739583333333325</v>
      </c>
      <c r="CC824" s="63">
        <f t="shared" si="1510"/>
        <v>0.66322916666666654</v>
      </c>
      <c r="CD824" s="63">
        <f t="shared" si="1511"/>
        <v>0.63975694444444464</v>
      </c>
      <c r="CE824" s="63">
        <f t="shared" si="1512"/>
        <v>0.65017361111111127</v>
      </c>
      <c r="CF824" s="63">
        <f t="shared" si="1513"/>
        <v>0.64900462962962968</v>
      </c>
      <c r="CG824" s="63">
        <f t="shared" si="1514"/>
        <v>0.64831018518518513</v>
      </c>
      <c r="CH824" s="36"/>
      <c r="CI824" s="36"/>
      <c r="CJ824" s="36"/>
      <c r="CK824" s="36"/>
      <c r="CL824" s="60">
        <v>60</v>
      </c>
    </row>
    <row r="825" spans="1:90" ht="25.5" customHeight="1" x14ac:dyDescent="0.25">
      <c r="A825" s="37">
        <v>82</v>
      </c>
      <c r="B825" s="37"/>
      <c r="E825" s="39"/>
      <c r="F825" s="44"/>
      <c r="G825" s="44">
        <v>294.85000000000002</v>
      </c>
      <c r="H825" s="41">
        <f t="shared" si="1466"/>
        <v>294.63</v>
      </c>
      <c r="I825" s="42">
        <v>294.52000000000004</v>
      </c>
      <c r="J825" s="43">
        <f t="shared" si="1464"/>
        <v>-7.469781339127068E-4</v>
      </c>
      <c r="K825" s="44">
        <f t="shared" si="1465"/>
        <v>-0.21999999999997044</v>
      </c>
      <c r="L825" s="91" t="s">
        <v>1469</v>
      </c>
      <c r="M825" s="127" t="s">
        <v>1232</v>
      </c>
      <c r="N825" s="46">
        <f t="shared" si="1463"/>
        <v>294.74</v>
      </c>
      <c r="O825" s="46">
        <f t="shared" si="1469"/>
        <v>-0.11000000000000001</v>
      </c>
      <c r="P825" s="44">
        <v>294.85000000000002</v>
      </c>
      <c r="Q825" s="46"/>
      <c r="R825" s="37"/>
      <c r="S825" s="46"/>
      <c r="T825" s="40"/>
      <c r="U825" s="47" t="str">
        <f t="shared" si="1467"/>
        <v/>
      </c>
      <c r="V825" s="47" t="str">
        <f t="shared" si="1468"/>
        <v/>
      </c>
      <c r="W825" s="50"/>
      <c r="X825" s="50"/>
      <c r="Y825" s="50"/>
      <c r="Z825" s="50"/>
      <c r="AA825" s="50"/>
      <c r="AB825" s="50"/>
      <c r="AC825" s="50"/>
      <c r="AD825" s="50"/>
      <c r="AE825" s="51">
        <f t="shared" si="1470"/>
        <v>82</v>
      </c>
      <c r="AF825" s="51" t="str">
        <f t="shared" si="1471"/>
        <v/>
      </c>
      <c r="AG825" s="51" t="str">
        <f t="shared" si="1472"/>
        <v/>
      </c>
      <c r="AH825" s="51" t="str">
        <f t="shared" si="1473"/>
        <v/>
      </c>
      <c r="AI825" s="52">
        <f t="shared" si="1474"/>
        <v>294.63</v>
      </c>
      <c r="AJ825" s="51"/>
      <c r="AK825" s="53"/>
      <c r="AL825" s="52"/>
      <c r="AM825" s="53">
        <f t="shared" si="1475"/>
        <v>41</v>
      </c>
      <c r="AN825" s="53">
        <f>IF(AJ825&lt;&gt;"",IF(AJ825="o",VLOOKUP(AM825,OpenSect!$A$1:$D$11,2),IF(AJ825="u",VLOOKUP(AM825,UpHill!$A$1:$D$35,2),IF(AJ825="d",VLOOKUP(AM825,DownHill!$A$3:$D$29,2),IF(AJ825="f",VLOOKUP(AM825,FlatUnd!$A$2:$D$30,2),IF(AJ825="t",VLOOKUP(AM825,TimeAdd!$A$1:$D$176,2),IF(AJ825="l",VLOOKUP(AM825,SLimit!$A$1:$D$8,2),AN824)))))),AN824)</f>
        <v>49</v>
      </c>
      <c r="AO825" s="53">
        <f>IF(AJ825&lt;&gt;"",IF(AJ825="o",VLOOKUP(AM825,OpenSect!$A$1:$D$11,3),IF(AJ825="u",VLOOKUP(AM825,UpHill!$A$1:$D$35,3),IF(AJ825="d",VLOOKUP(AM825,DownHill!$A$3:$D$29,3),IF(AJ825="f",VLOOKUP(AM825,FlatUnd!$A$2:$D$30,3),IF(AJ825="t",VLOOKUP(AM825,TimeAdd!$A$1:$D$18,3),IF(AJ825="l",VLOOKUP(AM825,SLimit!$A$1:$D$8,3),AO824)))))),AO824)</f>
        <v>59</v>
      </c>
      <c r="AP825" s="53">
        <f>IF(AJ825&lt;&gt;"",IF(AJ825="o",VLOOKUP(AM825,OpenSect!$A$1:$D$11,4),IF(AJ825="u",VLOOKUP(AM825,UpHill!$A$1:$D$35,4),IF(AJ825="d",VLOOKUP(AM825,DownHill!$A$3:$D$29,4),IF(AJ825="f",VLOOKUP(AM825,FlatUnd!$A$2:$D$30,4),IF(AJ825="t",VLOOKUP(AM825,TimeAdd!$A$1:$D$18,4),IF(AJ825="l",VLOOKUP(AM825,SLimit!$A$1:$D$8,4),AP824)))))),AP824)</f>
        <v>68</v>
      </c>
      <c r="AQ825" s="53" t="str">
        <f t="shared" si="1476"/>
        <v>100</v>
      </c>
      <c r="AR825" s="54" t="str">
        <f t="shared" si="1477"/>
        <v>9,0 Km Plate.</v>
      </c>
      <c r="AS825" s="55"/>
      <c r="AT825" s="55"/>
      <c r="AU825" s="56">
        <f>IF(GroupStTimes!$A$8=0,MIN(CB825,CD825,CF825),MIN(BZ825,CB825,CD825,CF825))</f>
        <v>0.61785879629629614</v>
      </c>
      <c r="AV825" s="56">
        <f>IF(GroupStTimes!$A$8=0,MAX(CC825,CE825,CG825),MAX(CA825,CC825,CE825,CG825))</f>
        <v>0.66369212962962942</v>
      </c>
      <c r="AW825" s="57" t="str">
        <f t="shared" si="1478"/>
        <v/>
      </c>
      <c r="AX825" s="58" t="str">
        <f t="shared" si="1479"/>
        <v/>
      </c>
      <c r="AY825" s="58" t="str">
        <f t="shared" si="1480"/>
        <v/>
      </c>
      <c r="AZ825" s="31">
        <f t="shared" si="1481"/>
        <v>287.32</v>
      </c>
      <c r="BA825" s="59">
        <f t="shared" si="1482"/>
        <v>0.62173611111111093</v>
      </c>
      <c r="BB825" s="59">
        <f t="shared" si="1483"/>
        <v>0.62729166666666658</v>
      </c>
      <c r="BC825" s="59">
        <f t="shared" si="1484"/>
        <v>0.61164351851851839</v>
      </c>
      <c r="BD825" s="59">
        <f t="shared" si="1485"/>
        <v>0.65747685185185167</v>
      </c>
      <c r="BE825" s="59">
        <f t="shared" si="1486"/>
        <v>0.63498842592592608</v>
      </c>
      <c r="BF825" s="59">
        <f t="shared" si="1487"/>
        <v>0.64540509259259271</v>
      </c>
      <c r="BG825" s="59">
        <f t="shared" si="1488"/>
        <v>0.64486111111111111</v>
      </c>
      <c r="BH825" s="59">
        <f t="shared" si="1489"/>
        <v>0.64416666666666667</v>
      </c>
      <c r="BI825" s="31">
        <f t="shared" si="1490"/>
        <v>7.3100000000000023</v>
      </c>
      <c r="BJ825" s="61">
        <f t="shared" si="1491"/>
        <v>0.17829268292682932</v>
      </c>
      <c r="BK825" s="61">
        <f t="shared" si="1492"/>
        <v>0.1491836734693878</v>
      </c>
      <c r="BL825" s="61">
        <f t="shared" si="1493"/>
        <v>0.12389830508474581</v>
      </c>
      <c r="BM825" s="61">
        <f t="shared" si="1494"/>
        <v>0.10750000000000004</v>
      </c>
      <c r="BN825" s="62">
        <f t="shared" si="1495"/>
        <v>0</v>
      </c>
      <c r="BO825" s="62">
        <f t="shared" si="1496"/>
        <v>10</v>
      </c>
      <c r="BP825" s="62">
        <f t="shared" si="1497"/>
        <v>42</v>
      </c>
      <c r="BQ825" s="62">
        <f t="shared" si="1498"/>
        <v>0</v>
      </c>
      <c r="BR825" s="62">
        <f t="shared" si="1499"/>
        <v>8</v>
      </c>
      <c r="BS825" s="62">
        <f t="shared" si="1500"/>
        <v>57</v>
      </c>
      <c r="BT825" s="62">
        <f t="shared" si="1501"/>
        <v>0</v>
      </c>
      <c r="BU825" s="62">
        <f t="shared" si="1502"/>
        <v>7</v>
      </c>
      <c r="BV825" s="62">
        <f t="shared" si="1503"/>
        <v>26</v>
      </c>
      <c r="BW825" s="62">
        <f t="shared" si="1504"/>
        <v>0</v>
      </c>
      <c r="BX825" s="62">
        <f t="shared" si="1505"/>
        <v>6</v>
      </c>
      <c r="BY825" s="62">
        <f t="shared" si="1506"/>
        <v>27</v>
      </c>
      <c r="BZ825" s="63">
        <f t="shared" si="1507"/>
        <v>0.62916666666666654</v>
      </c>
      <c r="CA825" s="63">
        <f t="shared" si="1508"/>
        <v>0.63472222222222219</v>
      </c>
      <c r="CB825" s="63">
        <f t="shared" si="1509"/>
        <v>0.61785879629629614</v>
      </c>
      <c r="CC825" s="63">
        <f t="shared" si="1510"/>
        <v>0.66369212962962942</v>
      </c>
      <c r="CD825" s="63">
        <f t="shared" si="1511"/>
        <v>0.64015046296296307</v>
      </c>
      <c r="CE825" s="63">
        <f t="shared" si="1512"/>
        <v>0.6505671296296297</v>
      </c>
      <c r="CF825" s="63">
        <f t="shared" si="1513"/>
        <v>0.64934027777777781</v>
      </c>
      <c r="CG825" s="63">
        <f t="shared" si="1514"/>
        <v>0.64864583333333337</v>
      </c>
      <c r="CH825" s="36"/>
      <c r="CI825" s="36"/>
      <c r="CJ825" s="36"/>
      <c r="CK825" s="36"/>
      <c r="CL825" s="60">
        <v>60</v>
      </c>
    </row>
    <row r="826" spans="1:90" ht="40.5" x14ac:dyDescent="0.25">
      <c r="A826" s="37">
        <v>82</v>
      </c>
      <c r="B826" s="37"/>
      <c r="E826" s="39"/>
      <c r="F826" s="44"/>
      <c r="G826" s="44">
        <v>295.99</v>
      </c>
      <c r="H826" s="41">
        <f t="shared" si="1466"/>
        <v>295.77</v>
      </c>
      <c r="I826" s="42">
        <v>295.66000000000003</v>
      </c>
      <c r="J826" s="43">
        <f t="shared" si="1464"/>
        <v>-7.4409795034827305E-4</v>
      </c>
      <c r="K826" s="44">
        <f t="shared" si="1465"/>
        <v>-0.21999999999997044</v>
      </c>
      <c r="L826" s="91" t="s">
        <v>1470</v>
      </c>
      <c r="M826" s="127" t="s">
        <v>1232</v>
      </c>
      <c r="N826" s="46">
        <f t="shared" si="1463"/>
        <v>295.88</v>
      </c>
      <c r="O826" s="46">
        <f t="shared" si="1469"/>
        <v>-0.11000000000000001</v>
      </c>
      <c r="P826" s="44">
        <v>295.99</v>
      </c>
      <c r="Q826" s="46"/>
      <c r="R826" s="37"/>
      <c r="S826" s="46"/>
      <c r="T826" s="40"/>
      <c r="U826" s="47" t="str">
        <f t="shared" si="1467"/>
        <v/>
      </c>
      <c r="V826" s="47" t="str">
        <f t="shared" si="1468"/>
        <v/>
      </c>
      <c r="W826" s="50"/>
      <c r="X826" s="50"/>
      <c r="Y826" s="50"/>
      <c r="Z826" s="50"/>
      <c r="AA826" s="50"/>
      <c r="AB826" s="50"/>
      <c r="AC826" s="50"/>
      <c r="AD826" s="50"/>
      <c r="AE826" s="51">
        <f t="shared" si="1470"/>
        <v>82</v>
      </c>
      <c r="AF826" s="51" t="str">
        <f t="shared" si="1471"/>
        <v/>
      </c>
      <c r="AG826" s="51" t="str">
        <f t="shared" si="1472"/>
        <v/>
      </c>
      <c r="AH826" s="51" t="str">
        <f t="shared" si="1473"/>
        <v/>
      </c>
      <c r="AI826" s="52">
        <f t="shared" si="1474"/>
        <v>295.77</v>
      </c>
      <c r="AJ826" s="51"/>
      <c r="AK826" s="53"/>
      <c r="AL826" s="52"/>
      <c r="AM826" s="53">
        <f t="shared" si="1475"/>
        <v>41</v>
      </c>
      <c r="AN826" s="53">
        <f>IF(AJ826&lt;&gt;"",IF(AJ826="o",VLOOKUP(AM826,OpenSect!$A$1:$D$11,2),IF(AJ826="u",VLOOKUP(AM826,UpHill!$A$1:$D$35,2),IF(AJ826="d",VLOOKUP(AM826,DownHill!$A$3:$D$29,2),IF(AJ826="f",VLOOKUP(AM826,FlatUnd!$A$2:$D$30,2),IF(AJ826="t",VLOOKUP(AM826,TimeAdd!$A$1:$D$176,2),IF(AJ826="l",VLOOKUP(AM826,SLimit!$A$1:$D$8,2),AN825)))))),AN825)</f>
        <v>49</v>
      </c>
      <c r="AO826" s="53">
        <f>IF(AJ826&lt;&gt;"",IF(AJ826="o",VLOOKUP(AM826,OpenSect!$A$1:$D$11,3),IF(AJ826="u",VLOOKUP(AM826,UpHill!$A$1:$D$35,3),IF(AJ826="d",VLOOKUP(AM826,DownHill!$A$3:$D$29,3),IF(AJ826="f",VLOOKUP(AM826,FlatUnd!$A$2:$D$30,3),IF(AJ826="t",VLOOKUP(AM826,TimeAdd!$A$1:$D$18,3),IF(AJ826="l",VLOOKUP(AM826,SLimit!$A$1:$D$8,3),AO825)))))),AO825)</f>
        <v>59</v>
      </c>
      <c r="AP826" s="53">
        <f>IF(AJ826&lt;&gt;"",IF(AJ826="o",VLOOKUP(AM826,OpenSect!$A$1:$D$11,4),IF(AJ826="u",VLOOKUP(AM826,UpHill!$A$1:$D$35,4),IF(AJ826="d",VLOOKUP(AM826,DownHill!$A$3:$D$29,4),IF(AJ826="f",VLOOKUP(AM826,FlatUnd!$A$2:$D$30,4),IF(AJ826="t",VLOOKUP(AM826,TimeAdd!$A$1:$D$18,4),IF(AJ826="l",VLOOKUP(AM826,SLimit!$A$1:$D$8,4),AP825)))))),AP825)</f>
        <v>68</v>
      </c>
      <c r="AQ826" s="53" t="str">
        <f t="shared" si="1476"/>
        <v>100</v>
      </c>
      <c r="AR826" s="54" t="str">
        <f t="shared" si="1477"/>
        <v>Traffic Movement affected by obstruction. 250m</v>
      </c>
      <c r="AS826" s="55"/>
      <c r="AT826" s="55"/>
      <c r="AU826" s="56">
        <f>IF(GroupStTimes!$A$8=0,MIN(CB826,CD826,CF826),MIN(BZ826,CB826,CD826,CF826))</f>
        <v>0.61883101851851841</v>
      </c>
      <c r="AV826" s="56">
        <f>IF(GroupStTimes!$A$8=0,MAX(CC826,CE826,CG826),MAX(CA826,CC826,CE826,CG826))</f>
        <v>0.66466435185185169</v>
      </c>
      <c r="AW826" s="57" t="str">
        <f t="shared" si="1478"/>
        <v/>
      </c>
      <c r="AX826" s="58" t="str">
        <f t="shared" si="1479"/>
        <v/>
      </c>
      <c r="AY826" s="58" t="str">
        <f t="shared" si="1480"/>
        <v/>
      </c>
      <c r="AZ826" s="31">
        <f t="shared" si="1481"/>
        <v>287.32</v>
      </c>
      <c r="BA826" s="59">
        <f t="shared" si="1482"/>
        <v>0.62173611111111093</v>
      </c>
      <c r="BB826" s="59">
        <f t="shared" si="1483"/>
        <v>0.62729166666666658</v>
      </c>
      <c r="BC826" s="59">
        <f t="shared" si="1484"/>
        <v>0.61164351851851839</v>
      </c>
      <c r="BD826" s="59">
        <f t="shared" si="1485"/>
        <v>0.65747685185185167</v>
      </c>
      <c r="BE826" s="59">
        <f t="shared" si="1486"/>
        <v>0.63498842592592608</v>
      </c>
      <c r="BF826" s="59">
        <f t="shared" si="1487"/>
        <v>0.64540509259259271</v>
      </c>
      <c r="BG826" s="59">
        <f t="shared" si="1488"/>
        <v>0.64486111111111111</v>
      </c>
      <c r="BH826" s="59">
        <f t="shared" si="1489"/>
        <v>0.64416666666666667</v>
      </c>
      <c r="BI826" s="31">
        <f t="shared" si="1490"/>
        <v>8.4499999999999886</v>
      </c>
      <c r="BJ826" s="61">
        <f t="shared" si="1491"/>
        <v>0.20609756097560947</v>
      </c>
      <c r="BK826" s="61">
        <f t="shared" si="1492"/>
        <v>0.1724489795918365</v>
      </c>
      <c r="BL826" s="61">
        <f t="shared" si="1493"/>
        <v>0.14322033898305064</v>
      </c>
      <c r="BM826" s="61">
        <f t="shared" si="1494"/>
        <v>0.12426470588235278</v>
      </c>
      <c r="BN826" s="62">
        <f t="shared" si="1495"/>
        <v>0</v>
      </c>
      <c r="BO826" s="62">
        <f t="shared" si="1496"/>
        <v>12</v>
      </c>
      <c r="BP826" s="62">
        <f t="shared" si="1497"/>
        <v>22</v>
      </c>
      <c r="BQ826" s="62">
        <f t="shared" si="1498"/>
        <v>0</v>
      </c>
      <c r="BR826" s="62">
        <f t="shared" si="1499"/>
        <v>10</v>
      </c>
      <c r="BS826" s="62">
        <f t="shared" si="1500"/>
        <v>21</v>
      </c>
      <c r="BT826" s="62">
        <f t="shared" si="1501"/>
        <v>0</v>
      </c>
      <c r="BU826" s="62">
        <f t="shared" si="1502"/>
        <v>8</v>
      </c>
      <c r="BV826" s="62">
        <f t="shared" si="1503"/>
        <v>36</v>
      </c>
      <c r="BW826" s="62">
        <f t="shared" si="1504"/>
        <v>0</v>
      </c>
      <c r="BX826" s="62">
        <f t="shared" si="1505"/>
        <v>7</v>
      </c>
      <c r="BY826" s="62">
        <f t="shared" si="1506"/>
        <v>27</v>
      </c>
      <c r="BZ826" s="63">
        <f t="shared" si="1507"/>
        <v>0.63032407407407387</v>
      </c>
      <c r="CA826" s="63">
        <f t="shared" si="1508"/>
        <v>0.63587962962962952</v>
      </c>
      <c r="CB826" s="63">
        <f t="shared" si="1509"/>
        <v>0.61883101851851841</v>
      </c>
      <c r="CC826" s="63">
        <f t="shared" si="1510"/>
        <v>0.66466435185185169</v>
      </c>
      <c r="CD826" s="63">
        <f t="shared" si="1511"/>
        <v>0.64096064814814835</v>
      </c>
      <c r="CE826" s="63">
        <f t="shared" si="1512"/>
        <v>0.65137731481481498</v>
      </c>
      <c r="CF826" s="63">
        <f t="shared" si="1513"/>
        <v>0.65003472222222225</v>
      </c>
      <c r="CG826" s="63">
        <f t="shared" si="1514"/>
        <v>0.64934027777777781</v>
      </c>
      <c r="CH826" s="36"/>
      <c r="CI826" s="36"/>
      <c r="CJ826" s="36"/>
      <c r="CK826" s="36"/>
      <c r="CL826" s="60">
        <v>60</v>
      </c>
    </row>
    <row r="827" spans="1:90" ht="26.25" customHeight="1" x14ac:dyDescent="0.25">
      <c r="A827" s="37">
        <v>82</v>
      </c>
      <c r="B827" s="37" t="s">
        <v>67</v>
      </c>
      <c r="E827" s="39"/>
      <c r="F827" s="44"/>
      <c r="G827" s="44">
        <v>296.24</v>
      </c>
      <c r="H827" s="41">
        <f t="shared" si="1466"/>
        <v>296.02</v>
      </c>
      <c r="I827" s="42">
        <v>295.91000000000003</v>
      </c>
      <c r="J827" s="43">
        <f t="shared" si="1464"/>
        <v>-7.4346929809729454E-4</v>
      </c>
      <c r="K827" s="44">
        <f t="shared" si="1465"/>
        <v>-0.21999999999997044</v>
      </c>
      <c r="L827" s="91" t="s">
        <v>1443</v>
      </c>
      <c r="M827" s="127" t="s">
        <v>1232</v>
      </c>
      <c r="N827" s="46">
        <f t="shared" si="1463"/>
        <v>296.13</v>
      </c>
      <c r="O827" s="46">
        <f t="shared" si="1469"/>
        <v>-0.11000000000000001</v>
      </c>
      <c r="P827" s="44">
        <v>296.24</v>
      </c>
      <c r="Q827" s="46"/>
      <c r="R827" s="37"/>
      <c r="S827" s="46"/>
      <c r="T827" s="40"/>
      <c r="U827" s="47" t="str">
        <f t="shared" si="1467"/>
        <v/>
      </c>
      <c r="V827" s="47" t="str">
        <f t="shared" si="1468"/>
        <v/>
      </c>
      <c r="W827" s="50"/>
      <c r="X827" s="50"/>
      <c r="Y827" s="50"/>
      <c r="Z827" s="50"/>
      <c r="AA827" s="50"/>
      <c r="AB827" s="50"/>
      <c r="AC827" s="50"/>
      <c r="AD827" s="50"/>
      <c r="AE827" s="51">
        <f t="shared" si="1470"/>
        <v>82</v>
      </c>
      <c r="AF827" s="51" t="str">
        <f t="shared" si="1471"/>
        <v>d</v>
      </c>
      <c r="AG827" s="51" t="str">
        <f t="shared" si="1472"/>
        <v/>
      </c>
      <c r="AH827" s="51" t="str">
        <f t="shared" si="1473"/>
        <v/>
      </c>
      <c r="AI827" s="52">
        <f t="shared" si="1474"/>
        <v>296.02</v>
      </c>
      <c r="AJ827" s="51"/>
      <c r="AK827" s="53"/>
      <c r="AL827" s="52"/>
      <c r="AM827" s="53">
        <f t="shared" si="1475"/>
        <v>41</v>
      </c>
      <c r="AN827" s="53">
        <f>IF(AJ827&lt;&gt;"",IF(AJ827="o",VLOOKUP(AM827,OpenSect!$A$1:$D$11,2),IF(AJ827="u",VLOOKUP(AM827,UpHill!$A$1:$D$35,2),IF(AJ827="d",VLOOKUP(AM827,DownHill!$A$3:$D$29,2),IF(AJ827="f",VLOOKUP(AM827,FlatUnd!$A$2:$D$30,2),IF(AJ827="t",VLOOKUP(AM827,TimeAdd!$A$1:$D$176,2),IF(AJ827="l",VLOOKUP(AM827,SLimit!$A$1:$D$8,2),AN826)))))),AN826)</f>
        <v>49</v>
      </c>
      <c r="AO827" s="53">
        <f>IF(AJ827&lt;&gt;"",IF(AJ827="o",VLOOKUP(AM827,OpenSect!$A$1:$D$11,3),IF(AJ827="u",VLOOKUP(AM827,UpHill!$A$1:$D$35,3),IF(AJ827="d",VLOOKUP(AM827,DownHill!$A$3:$D$29,3),IF(AJ827="f",VLOOKUP(AM827,FlatUnd!$A$2:$D$30,3),IF(AJ827="t",VLOOKUP(AM827,TimeAdd!$A$1:$D$18,3),IF(AJ827="l",VLOOKUP(AM827,SLimit!$A$1:$D$8,3),AO826)))))),AO826)</f>
        <v>59</v>
      </c>
      <c r="AP827" s="53">
        <f>IF(AJ827&lt;&gt;"",IF(AJ827="o",VLOOKUP(AM827,OpenSect!$A$1:$D$11,4),IF(AJ827="u",VLOOKUP(AM827,UpHill!$A$1:$D$35,4),IF(AJ827="d",VLOOKUP(AM827,DownHill!$A$3:$D$29,4),IF(AJ827="f",VLOOKUP(AM827,FlatUnd!$A$2:$D$30,4),IF(AJ827="t",VLOOKUP(AM827,TimeAdd!$A$1:$D$18,4),IF(AJ827="l",VLOOKUP(AM827,SLimit!$A$1:$D$8,4),AP826)))))),AP826)</f>
        <v>68</v>
      </c>
      <c r="AQ827" s="53" t="str">
        <f t="shared" si="1476"/>
        <v>100</v>
      </c>
      <c r="AR827" s="54" t="str">
        <f t="shared" si="1477"/>
        <v>Traffic Movement affected by obstruction .</v>
      </c>
      <c r="AS827" s="55"/>
      <c r="AT827" s="55"/>
      <c r="AU827" s="56">
        <f>IF(GroupStTimes!$A$8=0,MIN(CB827,CD827,CF827),MIN(BZ827,CB827,CD827,CF827))</f>
        <v>0.61903935185185177</v>
      </c>
      <c r="AV827" s="56">
        <f>IF(GroupStTimes!$A$8=0,MAX(CC827,CE827,CG827),MAX(CA827,CC827,CE827,CG827))</f>
        <v>0.66487268518518505</v>
      </c>
      <c r="AW827" s="57" t="str">
        <f t="shared" si="1478"/>
        <v/>
      </c>
      <c r="AX827" s="58" t="str">
        <f t="shared" si="1479"/>
        <v/>
      </c>
      <c r="AY827" s="58" t="str">
        <f t="shared" si="1480"/>
        <v/>
      </c>
      <c r="AZ827" s="31">
        <f t="shared" si="1481"/>
        <v>287.32</v>
      </c>
      <c r="BA827" s="59">
        <f t="shared" si="1482"/>
        <v>0.62173611111111093</v>
      </c>
      <c r="BB827" s="59">
        <f t="shared" si="1483"/>
        <v>0.62729166666666658</v>
      </c>
      <c r="BC827" s="59">
        <f t="shared" si="1484"/>
        <v>0.61164351851851839</v>
      </c>
      <c r="BD827" s="59">
        <f t="shared" si="1485"/>
        <v>0.65747685185185167</v>
      </c>
      <c r="BE827" s="59">
        <f t="shared" si="1486"/>
        <v>0.63498842592592608</v>
      </c>
      <c r="BF827" s="59">
        <f t="shared" si="1487"/>
        <v>0.64540509259259271</v>
      </c>
      <c r="BG827" s="59">
        <f t="shared" si="1488"/>
        <v>0.64486111111111111</v>
      </c>
      <c r="BH827" s="59">
        <f t="shared" si="1489"/>
        <v>0.64416666666666667</v>
      </c>
      <c r="BI827" s="31">
        <f t="shared" si="1490"/>
        <v>8.6999999999999886</v>
      </c>
      <c r="BJ827" s="61">
        <f t="shared" si="1491"/>
        <v>0.21219512195121923</v>
      </c>
      <c r="BK827" s="61">
        <f t="shared" si="1492"/>
        <v>0.17755102040816303</v>
      </c>
      <c r="BL827" s="61">
        <f t="shared" si="1493"/>
        <v>0.14745762711864388</v>
      </c>
      <c r="BM827" s="61">
        <f t="shared" si="1494"/>
        <v>0.12794117647058806</v>
      </c>
      <c r="BN827" s="62">
        <f t="shared" si="1495"/>
        <v>0</v>
      </c>
      <c r="BO827" s="62">
        <f t="shared" si="1496"/>
        <v>12</v>
      </c>
      <c r="BP827" s="62">
        <f t="shared" si="1497"/>
        <v>44</v>
      </c>
      <c r="BQ827" s="62">
        <f t="shared" si="1498"/>
        <v>0</v>
      </c>
      <c r="BR827" s="62">
        <f t="shared" si="1499"/>
        <v>10</v>
      </c>
      <c r="BS827" s="62">
        <f t="shared" si="1500"/>
        <v>39</v>
      </c>
      <c r="BT827" s="62">
        <f t="shared" si="1501"/>
        <v>0</v>
      </c>
      <c r="BU827" s="62">
        <f t="shared" si="1502"/>
        <v>8</v>
      </c>
      <c r="BV827" s="62">
        <f t="shared" si="1503"/>
        <v>51</v>
      </c>
      <c r="BW827" s="62">
        <f t="shared" si="1504"/>
        <v>0</v>
      </c>
      <c r="BX827" s="62">
        <f t="shared" si="1505"/>
        <v>7</v>
      </c>
      <c r="BY827" s="62">
        <f t="shared" si="1506"/>
        <v>41</v>
      </c>
      <c r="BZ827" s="63">
        <f t="shared" si="1507"/>
        <v>0.6305787037037035</v>
      </c>
      <c r="CA827" s="63">
        <f t="shared" si="1508"/>
        <v>0.63613425925925915</v>
      </c>
      <c r="CB827" s="63">
        <f t="shared" si="1509"/>
        <v>0.61903935185185177</v>
      </c>
      <c r="CC827" s="63">
        <f t="shared" si="1510"/>
        <v>0.66487268518518505</v>
      </c>
      <c r="CD827" s="63">
        <f t="shared" si="1511"/>
        <v>0.64113425925925938</v>
      </c>
      <c r="CE827" s="63">
        <f t="shared" si="1512"/>
        <v>0.65155092592592601</v>
      </c>
      <c r="CF827" s="63">
        <f t="shared" si="1513"/>
        <v>0.65019675925925924</v>
      </c>
      <c r="CG827" s="63">
        <f t="shared" si="1514"/>
        <v>0.6495023148148148</v>
      </c>
      <c r="CH827" s="36"/>
      <c r="CI827" s="36"/>
      <c r="CJ827" s="36"/>
      <c r="CK827" s="36"/>
      <c r="CL827" s="60">
        <v>60</v>
      </c>
    </row>
    <row r="828" spans="1:90" ht="26.25" customHeight="1" x14ac:dyDescent="0.25">
      <c r="A828" s="37">
        <v>82</v>
      </c>
      <c r="B828" s="37"/>
      <c r="E828" s="39"/>
      <c r="F828" s="44"/>
      <c r="G828" s="44">
        <v>296.87</v>
      </c>
      <c r="H828" s="41">
        <f t="shared" si="1466"/>
        <v>296.64999999999998</v>
      </c>
      <c r="I828" s="42">
        <v>296.54000000000002</v>
      </c>
      <c r="J828" s="43">
        <f t="shared" si="1464"/>
        <v>-7.4188979564298381E-4</v>
      </c>
      <c r="K828" s="44">
        <f t="shared" si="1465"/>
        <v>-0.21999999999997044</v>
      </c>
      <c r="L828" s="91" t="s">
        <v>1456</v>
      </c>
      <c r="M828" s="127" t="s">
        <v>1232</v>
      </c>
      <c r="N828" s="46">
        <f t="shared" si="1463"/>
        <v>296.76</v>
      </c>
      <c r="O828" s="46">
        <f t="shared" si="1469"/>
        <v>-0.11000000000000001</v>
      </c>
      <c r="P828" s="44">
        <v>296.87</v>
      </c>
      <c r="Q828" s="46"/>
      <c r="R828" s="37"/>
      <c r="S828" s="46"/>
      <c r="T828" s="40"/>
      <c r="U828" s="47" t="str">
        <f t="shared" si="1467"/>
        <v/>
      </c>
      <c r="V828" s="47" t="str">
        <f t="shared" si="1468"/>
        <v/>
      </c>
      <c r="W828" s="50"/>
      <c r="X828" s="50"/>
      <c r="Y828" s="50"/>
      <c r="Z828" s="50"/>
      <c r="AA828" s="50"/>
      <c r="AB828" s="50"/>
      <c r="AC828" s="50"/>
      <c r="AD828" s="50"/>
      <c r="AE828" s="51">
        <f t="shared" si="1470"/>
        <v>82</v>
      </c>
      <c r="AF828" s="51" t="str">
        <f t="shared" si="1471"/>
        <v/>
      </c>
      <c r="AG828" s="51" t="str">
        <f t="shared" si="1472"/>
        <v/>
      </c>
      <c r="AH828" s="51" t="str">
        <f t="shared" si="1473"/>
        <v/>
      </c>
      <c r="AI828" s="52">
        <f t="shared" si="1474"/>
        <v>296.64999999999998</v>
      </c>
      <c r="AJ828" s="51"/>
      <c r="AK828" s="53"/>
      <c r="AL828" s="52"/>
      <c r="AM828" s="53">
        <f t="shared" si="1475"/>
        <v>41</v>
      </c>
      <c r="AN828" s="53">
        <f>IF(AJ828&lt;&gt;"",IF(AJ828="o",VLOOKUP(AM828,OpenSect!$A$1:$D$11,2),IF(AJ828="u",VLOOKUP(AM828,UpHill!$A$1:$D$35,2),IF(AJ828="d",VLOOKUP(AM828,DownHill!$A$3:$D$29,2),IF(AJ828="f",VLOOKUP(AM828,FlatUnd!$A$2:$D$30,2),IF(AJ828="t",VLOOKUP(AM828,TimeAdd!$A$1:$D$176,2),IF(AJ828="l",VLOOKUP(AM828,SLimit!$A$1:$D$8,2),AN827)))))),AN827)</f>
        <v>49</v>
      </c>
      <c r="AO828" s="53">
        <f>IF(AJ828&lt;&gt;"",IF(AJ828="o",VLOOKUP(AM828,OpenSect!$A$1:$D$11,3),IF(AJ828="u",VLOOKUP(AM828,UpHill!$A$1:$D$35,3),IF(AJ828="d",VLOOKUP(AM828,DownHill!$A$3:$D$29,3),IF(AJ828="f",VLOOKUP(AM828,FlatUnd!$A$2:$D$30,3),IF(AJ828="t",VLOOKUP(AM828,TimeAdd!$A$1:$D$18,3),IF(AJ828="l",VLOOKUP(AM828,SLimit!$A$1:$D$8,3),AO827)))))),AO827)</f>
        <v>59</v>
      </c>
      <c r="AP828" s="53">
        <f>IF(AJ828&lt;&gt;"",IF(AJ828="o",VLOOKUP(AM828,OpenSect!$A$1:$D$11,4),IF(AJ828="u",VLOOKUP(AM828,UpHill!$A$1:$D$35,4),IF(AJ828="d",VLOOKUP(AM828,DownHill!$A$3:$D$29,4),IF(AJ828="f",VLOOKUP(AM828,FlatUnd!$A$2:$D$30,4),IF(AJ828="t",VLOOKUP(AM828,TimeAdd!$A$1:$D$18,4),IF(AJ828="l",VLOOKUP(AM828,SLimit!$A$1:$D$8,4),AP827)))))),AP827)</f>
        <v>68</v>
      </c>
      <c r="AQ828" s="53" t="str">
        <f t="shared" si="1476"/>
        <v>100</v>
      </c>
      <c r="AR828" s="54" t="str">
        <f t="shared" si="1477"/>
        <v>10,0 Km Plate.</v>
      </c>
      <c r="AS828" s="55"/>
      <c r="AT828" s="55"/>
      <c r="AU828" s="56">
        <f>IF(GroupStTimes!$A$8=0,MIN(CB828,CD828,CF828),MIN(BZ828,CB828,CD828,CF828))</f>
        <v>0.61957175925925911</v>
      </c>
      <c r="AV828" s="56">
        <f>IF(GroupStTimes!$A$8=0,MAX(CC828,CE828,CG828),MAX(CA828,CC828,CE828,CG828))</f>
        <v>0.6654050925925924</v>
      </c>
      <c r="AW828" s="57" t="str">
        <f t="shared" si="1478"/>
        <v/>
      </c>
      <c r="AX828" s="58" t="str">
        <f t="shared" si="1479"/>
        <v/>
      </c>
      <c r="AY828" s="58" t="str">
        <f t="shared" si="1480"/>
        <v/>
      </c>
      <c r="AZ828" s="31">
        <f t="shared" si="1481"/>
        <v>287.32</v>
      </c>
      <c r="BA828" s="59">
        <f t="shared" si="1482"/>
        <v>0.62173611111111093</v>
      </c>
      <c r="BB828" s="59">
        <f t="shared" si="1483"/>
        <v>0.62729166666666658</v>
      </c>
      <c r="BC828" s="59">
        <f t="shared" si="1484"/>
        <v>0.61164351851851839</v>
      </c>
      <c r="BD828" s="59">
        <f t="shared" si="1485"/>
        <v>0.65747685185185167</v>
      </c>
      <c r="BE828" s="59">
        <f t="shared" si="1486"/>
        <v>0.63498842592592608</v>
      </c>
      <c r="BF828" s="59">
        <f t="shared" si="1487"/>
        <v>0.64540509259259271</v>
      </c>
      <c r="BG828" s="59">
        <f t="shared" si="1488"/>
        <v>0.64486111111111111</v>
      </c>
      <c r="BH828" s="59">
        <f t="shared" si="1489"/>
        <v>0.64416666666666667</v>
      </c>
      <c r="BI828" s="31">
        <f t="shared" si="1490"/>
        <v>9.3299999999999841</v>
      </c>
      <c r="BJ828" s="61">
        <f t="shared" si="1491"/>
        <v>0.22756097560975572</v>
      </c>
      <c r="BK828" s="61">
        <f t="shared" si="1492"/>
        <v>0.1904081632653058</v>
      </c>
      <c r="BL828" s="61">
        <f t="shared" si="1493"/>
        <v>0.15813559322033871</v>
      </c>
      <c r="BM828" s="61">
        <f t="shared" si="1494"/>
        <v>0.13720588235294096</v>
      </c>
      <c r="BN828" s="62">
        <f t="shared" si="1495"/>
        <v>0</v>
      </c>
      <c r="BO828" s="62">
        <f t="shared" si="1496"/>
        <v>13</v>
      </c>
      <c r="BP828" s="62">
        <f t="shared" si="1497"/>
        <v>39</v>
      </c>
      <c r="BQ828" s="62">
        <f t="shared" si="1498"/>
        <v>0</v>
      </c>
      <c r="BR828" s="62">
        <f t="shared" si="1499"/>
        <v>11</v>
      </c>
      <c r="BS828" s="62">
        <f t="shared" si="1500"/>
        <v>25</v>
      </c>
      <c r="BT828" s="62">
        <f t="shared" si="1501"/>
        <v>0</v>
      </c>
      <c r="BU828" s="62">
        <f t="shared" si="1502"/>
        <v>9</v>
      </c>
      <c r="BV828" s="62">
        <f t="shared" si="1503"/>
        <v>29</v>
      </c>
      <c r="BW828" s="62">
        <f t="shared" si="1504"/>
        <v>0</v>
      </c>
      <c r="BX828" s="62">
        <f t="shared" si="1505"/>
        <v>8</v>
      </c>
      <c r="BY828" s="62">
        <f t="shared" si="1506"/>
        <v>14</v>
      </c>
      <c r="BZ828" s="63">
        <f t="shared" si="1507"/>
        <v>0.63121527777777764</v>
      </c>
      <c r="CA828" s="63">
        <f t="shared" si="1508"/>
        <v>0.63677083333333329</v>
      </c>
      <c r="CB828" s="63">
        <f t="shared" si="1509"/>
        <v>0.61957175925925911</v>
      </c>
      <c r="CC828" s="63">
        <f t="shared" si="1510"/>
        <v>0.6654050925925924</v>
      </c>
      <c r="CD828" s="63">
        <f t="shared" si="1511"/>
        <v>0.64157407407407419</v>
      </c>
      <c r="CE828" s="63">
        <f t="shared" si="1512"/>
        <v>0.65199074074074082</v>
      </c>
      <c r="CF828" s="63">
        <f t="shared" si="1513"/>
        <v>0.65057870370370374</v>
      </c>
      <c r="CG828" s="63">
        <f t="shared" si="1514"/>
        <v>0.6498842592592593</v>
      </c>
      <c r="CH828" s="36"/>
      <c r="CI828" s="36"/>
      <c r="CJ828" s="36"/>
      <c r="CK828" s="36"/>
      <c r="CL828" s="60">
        <v>60</v>
      </c>
    </row>
    <row r="829" spans="1:90" ht="40.5" x14ac:dyDescent="0.25">
      <c r="A829" s="37">
        <v>82</v>
      </c>
      <c r="B829" s="37"/>
      <c r="C829" s="37" t="s">
        <v>58</v>
      </c>
      <c r="E829" s="39"/>
      <c r="F829" s="44"/>
      <c r="G829" s="44">
        <v>296.89</v>
      </c>
      <c r="H829" s="41">
        <f t="shared" si="1466"/>
        <v>296.67</v>
      </c>
      <c r="I829" s="42">
        <v>296.56</v>
      </c>
      <c r="J829" s="43">
        <f t="shared" si="1464"/>
        <v>-7.4183976261117624E-4</v>
      </c>
      <c r="K829" s="44">
        <f t="shared" si="1465"/>
        <v>-0.21999999999997044</v>
      </c>
      <c r="L829" s="91" t="s">
        <v>1783</v>
      </c>
      <c r="M829" s="127" t="s">
        <v>1232</v>
      </c>
      <c r="N829" s="46">
        <f t="shared" si="1463"/>
        <v>296.77999999999997</v>
      </c>
      <c r="O829" s="46">
        <f t="shared" si="1469"/>
        <v>-0.11000000000000001</v>
      </c>
      <c r="P829" s="44">
        <v>296.89</v>
      </c>
      <c r="Q829" s="46"/>
      <c r="R829" s="37"/>
      <c r="S829" s="46"/>
      <c r="T829" s="40"/>
      <c r="U829" s="47">
        <f t="shared" si="1467"/>
        <v>28.153379999999999</v>
      </c>
      <c r="V829" s="47">
        <f t="shared" si="1468"/>
        <v>29.969429999999999</v>
      </c>
      <c r="W829" s="16">
        <v>28.15335</v>
      </c>
      <c r="X829" s="16">
        <v>29.969429999999999</v>
      </c>
      <c r="Y829" s="16">
        <v>28.153410000000001</v>
      </c>
      <c r="Z829" s="16">
        <v>29.96942</v>
      </c>
      <c r="AA829" s="50"/>
      <c r="AB829" s="50"/>
      <c r="AC829" s="50"/>
      <c r="AD829" s="50"/>
      <c r="AE829" s="51">
        <f t="shared" si="1470"/>
        <v>82</v>
      </c>
      <c r="AF829" s="51" t="str">
        <f t="shared" si="1471"/>
        <v/>
      </c>
      <c r="AG829" s="51" t="str">
        <f t="shared" si="1472"/>
        <v>m</v>
      </c>
      <c r="AH829" s="51" t="str">
        <f t="shared" si="1473"/>
        <v/>
      </c>
      <c r="AI829" s="52">
        <f t="shared" si="1474"/>
        <v>296.67</v>
      </c>
      <c r="AJ829" s="51" t="s">
        <v>58</v>
      </c>
      <c r="AK829" s="53"/>
      <c r="AL829" s="52"/>
      <c r="AM829" s="53">
        <f t="shared" si="1475"/>
        <v>41</v>
      </c>
      <c r="AN829" s="53">
        <f>IF(AJ829&lt;&gt;"",IF(AJ829="o",VLOOKUP(AM829,OpenSect!$A$1:$D$11,2),IF(AJ829="u",VLOOKUP(AM829,UpHill!$A$1:$D$35,2),IF(AJ829="d",VLOOKUP(AM829,DownHill!$A$3:$D$29,2),IF(AJ829="f",VLOOKUP(AM829,FlatUnd!$A$2:$D$30,2),IF(AJ829="t",VLOOKUP(AM829,TimeAdd!$A$1:$D$176,2),IF(AJ829="l",VLOOKUP(AM829,SLimit!$A$1:$D$8,2),AN828)))))),AN828)</f>
        <v>49</v>
      </c>
      <c r="AO829" s="53">
        <f>IF(AJ829&lt;&gt;"",IF(AJ829="o",VLOOKUP(AM829,OpenSect!$A$1:$D$11,3),IF(AJ829="u",VLOOKUP(AM829,UpHill!$A$1:$D$35,3),IF(AJ829="d",VLOOKUP(AM829,DownHill!$A$3:$D$29,3),IF(AJ829="f",VLOOKUP(AM829,FlatUnd!$A$2:$D$30,3),IF(AJ829="t",VLOOKUP(AM829,TimeAdd!$A$1:$D$18,3),IF(AJ829="l",VLOOKUP(AM829,SLimit!$A$1:$D$8,3),AO828)))))),AO828)</f>
        <v>59</v>
      </c>
      <c r="AP829" s="53">
        <f>IF(AJ829&lt;&gt;"",IF(AJ829="o",VLOOKUP(AM829,OpenSect!$A$1:$D$11,4),IF(AJ829="u",VLOOKUP(AM829,UpHill!$A$1:$D$35,4),IF(AJ829="d",VLOOKUP(AM829,DownHill!$A$3:$D$29,4),IF(AJ829="f",VLOOKUP(AM829,FlatUnd!$A$2:$D$30,4),IF(AJ829="t",VLOOKUP(AM829,TimeAdd!$A$1:$D$18,4),IF(AJ829="l",VLOOKUP(AM829,SLimit!$A$1:$D$8,4),AP828)))))),AP828)</f>
        <v>68</v>
      </c>
      <c r="AQ829" s="53" t="str">
        <f t="shared" si="1476"/>
        <v>100</v>
      </c>
      <c r="AR829" s="54" t="str">
        <f t="shared" si="1477"/>
        <v xml:space="preserve">Control @ 100 Speed limit. Dot on pole and rd. </v>
      </c>
      <c r="AS829" s="55"/>
      <c r="AT829" s="55"/>
      <c r="AU829" s="56">
        <f>IF(GroupStTimes!$A$8=0,MIN(CB829,CD829,CF829),MIN(BZ829,CB829,CD829,CF829))</f>
        <v>0.6195949074074073</v>
      </c>
      <c r="AV829" s="56">
        <f>IF(GroupStTimes!$A$8=0,MAX(CC829,CE829,CG829),MAX(CA829,CC829,CE829,CG829))</f>
        <v>0.66542824074074058</v>
      </c>
      <c r="AW829" s="57" t="str">
        <f t="shared" si="1478"/>
        <v>28.15338  29.96943</v>
      </c>
      <c r="AX829" s="58">
        <f t="shared" si="1479"/>
        <v>28.15335</v>
      </c>
      <c r="AY829" s="58">
        <f t="shared" si="1480"/>
        <v>29.969429999999999</v>
      </c>
      <c r="AZ829" s="31">
        <f t="shared" si="1481"/>
        <v>287.32</v>
      </c>
      <c r="BA829" s="59">
        <f t="shared" si="1482"/>
        <v>0.62173611111111093</v>
      </c>
      <c r="BB829" s="59">
        <f t="shared" si="1483"/>
        <v>0.62729166666666658</v>
      </c>
      <c r="BC829" s="59">
        <f t="shared" si="1484"/>
        <v>0.61164351851851839</v>
      </c>
      <c r="BD829" s="59">
        <f t="shared" si="1485"/>
        <v>0.65747685185185167</v>
      </c>
      <c r="BE829" s="59">
        <f t="shared" si="1486"/>
        <v>0.63498842592592608</v>
      </c>
      <c r="BF829" s="59">
        <f t="shared" si="1487"/>
        <v>0.64540509259259271</v>
      </c>
      <c r="BG829" s="59">
        <f t="shared" si="1488"/>
        <v>0.64486111111111111</v>
      </c>
      <c r="BH829" s="59">
        <f t="shared" si="1489"/>
        <v>0.64416666666666667</v>
      </c>
      <c r="BI829" s="31">
        <f t="shared" si="1490"/>
        <v>9.3500000000000227</v>
      </c>
      <c r="BJ829" s="61">
        <f t="shared" si="1491"/>
        <v>0.22804878048780544</v>
      </c>
      <c r="BK829" s="61">
        <f t="shared" si="1492"/>
        <v>0.1908163265306127</v>
      </c>
      <c r="BL829" s="61">
        <f t="shared" si="1493"/>
        <v>0.15847457627118683</v>
      </c>
      <c r="BM829" s="61">
        <f t="shared" si="1494"/>
        <v>0.13750000000000034</v>
      </c>
      <c r="BN829" s="62">
        <f t="shared" si="1495"/>
        <v>0</v>
      </c>
      <c r="BO829" s="62">
        <f t="shared" si="1496"/>
        <v>13</v>
      </c>
      <c r="BP829" s="62">
        <f t="shared" si="1497"/>
        <v>41</v>
      </c>
      <c r="BQ829" s="62">
        <f t="shared" si="1498"/>
        <v>0</v>
      </c>
      <c r="BR829" s="62">
        <f t="shared" si="1499"/>
        <v>11</v>
      </c>
      <c r="BS829" s="62">
        <f t="shared" si="1500"/>
        <v>27</v>
      </c>
      <c r="BT829" s="62">
        <f t="shared" si="1501"/>
        <v>0</v>
      </c>
      <c r="BU829" s="62">
        <f t="shared" si="1502"/>
        <v>9</v>
      </c>
      <c r="BV829" s="62">
        <f t="shared" si="1503"/>
        <v>31</v>
      </c>
      <c r="BW829" s="62">
        <f t="shared" si="1504"/>
        <v>0</v>
      </c>
      <c r="BX829" s="62">
        <f t="shared" si="1505"/>
        <v>8</v>
      </c>
      <c r="BY829" s="62">
        <f t="shared" si="1506"/>
        <v>15</v>
      </c>
      <c r="BZ829" s="63">
        <f t="shared" si="1507"/>
        <v>0.63123842592592572</v>
      </c>
      <c r="CA829" s="63">
        <f t="shared" si="1508"/>
        <v>0.63679398148148136</v>
      </c>
      <c r="CB829" s="63">
        <f t="shared" si="1509"/>
        <v>0.6195949074074073</v>
      </c>
      <c r="CC829" s="63">
        <f t="shared" si="1510"/>
        <v>0.66542824074074058</v>
      </c>
      <c r="CD829" s="63">
        <f t="shared" si="1511"/>
        <v>0.64159722222222237</v>
      </c>
      <c r="CE829" s="63">
        <f t="shared" si="1512"/>
        <v>0.652013888888889</v>
      </c>
      <c r="CF829" s="63">
        <f t="shared" si="1513"/>
        <v>0.65059027777777778</v>
      </c>
      <c r="CG829" s="63">
        <f t="shared" si="1514"/>
        <v>0.64989583333333334</v>
      </c>
      <c r="CH829" s="36"/>
      <c r="CI829" s="36"/>
      <c r="CJ829" s="36"/>
      <c r="CK829" s="36"/>
      <c r="CL829" s="60">
        <v>60</v>
      </c>
    </row>
    <row r="830" spans="1:90" ht="26.25" customHeight="1" x14ac:dyDescent="0.25">
      <c r="A830" s="37">
        <v>82</v>
      </c>
      <c r="B830" s="37" t="s">
        <v>49</v>
      </c>
      <c r="E830" s="39"/>
      <c r="F830" s="44"/>
      <c r="G830" s="44">
        <v>297.86</v>
      </c>
      <c r="H830" s="41">
        <f t="shared" si="1466"/>
        <v>297.64</v>
      </c>
      <c r="I830" s="42">
        <v>297.53000000000003</v>
      </c>
      <c r="J830" s="43">
        <f t="shared" si="1464"/>
        <v>-7.3942123483336281E-4</v>
      </c>
      <c r="K830" s="44">
        <f t="shared" si="1465"/>
        <v>-0.21999999999997044</v>
      </c>
      <c r="L830" s="91" t="s">
        <v>1457</v>
      </c>
      <c r="M830" s="127" t="s">
        <v>1232</v>
      </c>
      <c r="N830" s="46">
        <f t="shared" si="1463"/>
        <v>297.75</v>
      </c>
      <c r="O830" s="46">
        <f t="shared" si="1469"/>
        <v>-0.11000000000000001</v>
      </c>
      <c r="P830" s="44">
        <v>297.86</v>
      </c>
      <c r="Q830" s="46"/>
      <c r="R830" s="37"/>
      <c r="S830" s="46"/>
      <c r="T830" s="40"/>
      <c r="U830" s="47" t="str">
        <f t="shared" si="1467"/>
        <v/>
      </c>
      <c r="V830" s="47" t="str">
        <f t="shared" si="1468"/>
        <v/>
      </c>
      <c r="W830" s="50"/>
      <c r="X830" s="50"/>
      <c r="Y830" s="50"/>
      <c r="Z830" s="50"/>
      <c r="AA830" s="50"/>
      <c r="AB830" s="50"/>
      <c r="AC830" s="50"/>
      <c r="AD830" s="50"/>
      <c r="AE830" s="51">
        <f t="shared" si="1470"/>
        <v>82</v>
      </c>
      <c r="AF830" s="51" t="str">
        <f t="shared" si="1471"/>
        <v>f</v>
      </c>
      <c r="AG830" s="51" t="str">
        <f t="shared" si="1472"/>
        <v/>
      </c>
      <c r="AH830" s="51" t="str">
        <f t="shared" si="1473"/>
        <v/>
      </c>
      <c r="AI830" s="52">
        <f t="shared" si="1474"/>
        <v>297.64</v>
      </c>
      <c r="AJ830" s="51"/>
      <c r="AK830" s="53"/>
      <c r="AL830" s="52"/>
      <c r="AM830" s="53">
        <f t="shared" si="1475"/>
        <v>41</v>
      </c>
      <c r="AN830" s="53">
        <f>IF(AJ830&lt;&gt;"",IF(AJ830="o",VLOOKUP(AM830,OpenSect!$A$1:$D$11,2),IF(AJ830="u",VLOOKUP(AM830,UpHill!$A$1:$D$35,2),IF(AJ830="d",VLOOKUP(AM830,DownHill!$A$3:$D$29,2),IF(AJ830="f",VLOOKUP(AM830,FlatUnd!$A$2:$D$30,2),IF(AJ830="t",VLOOKUP(AM830,TimeAdd!$A$1:$D$176,2),IF(AJ830="l",VLOOKUP(AM830,SLimit!$A$1:$D$8,2),AN829)))))),AN829)</f>
        <v>49</v>
      </c>
      <c r="AO830" s="53">
        <f>IF(AJ830&lt;&gt;"",IF(AJ830="o",VLOOKUP(AM830,OpenSect!$A$1:$D$11,3),IF(AJ830="u",VLOOKUP(AM830,UpHill!$A$1:$D$35,3),IF(AJ830="d",VLOOKUP(AM830,DownHill!$A$3:$D$29,3),IF(AJ830="f",VLOOKUP(AM830,FlatUnd!$A$2:$D$30,3),IF(AJ830="t",VLOOKUP(AM830,TimeAdd!$A$1:$D$18,3),IF(AJ830="l",VLOOKUP(AM830,SLimit!$A$1:$D$8,3),AO829)))))),AO829)</f>
        <v>59</v>
      </c>
      <c r="AP830" s="53">
        <f>IF(AJ830&lt;&gt;"",IF(AJ830="o",VLOOKUP(AM830,OpenSect!$A$1:$D$11,4),IF(AJ830="u",VLOOKUP(AM830,UpHill!$A$1:$D$35,4),IF(AJ830="d",VLOOKUP(AM830,DownHill!$A$3:$D$29,4),IF(AJ830="f",VLOOKUP(AM830,FlatUnd!$A$2:$D$30,4),IF(AJ830="t",VLOOKUP(AM830,TimeAdd!$A$1:$D$18,4),IF(AJ830="l",VLOOKUP(AM830,SLimit!$A$1:$D$8,4),AP829)))))),AP829)</f>
        <v>68</v>
      </c>
      <c r="AQ830" s="53" t="str">
        <f t="shared" si="1476"/>
        <v>100</v>
      </c>
      <c r="AR830" s="54" t="str">
        <f t="shared" si="1477"/>
        <v>11,0 Km Plate.</v>
      </c>
      <c r="AS830" s="55"/>
      <c r="AT830" s="55"/>
      <c r="AU830" s="56">
        <f>IF(GroupStTimes!$A$8=0,MIN(CB830,CD830,CF830),MIN(BZ830,CB830,CD830,CF830))</f>
        <v>0.62041666666666651</v>
      </c>
      <c r="AV830" s="56">
        <f>IF(GroupStTimes!$A$8=0,MAX(CC830,CE830,CG830),MAX(CA830,CC830,CE830,CG830))</f>
        <v>0.66624999999999979</v>
      </c>
      <c r="AW830" s="57" t="str">
        <f t="shared" si="1478"/>
        <v/>
      </c>
      <c r="AX830" s="58" t="str">
        <f t="shared" si="1479"/>
        <v/>
      </c>
      <c r="AY830" s="58" t="str">
        <f t="shared" si="1480"/>
        <v/>
      </c>
      <c r="AZ830" s="31">
        <f t="shared" si="1481"/>
        <v>287.32</v>
      </c>
      <c r="BA830" s="59">
        <f t="shared" si="1482"/>
        <v>0.62173611111111093</v>
      </c>
      <c r="BB830" s="59">
        <f t="shared" si="1483"/>
        <v>0.62729166666666658</v>
      </c>
      <c r="BC830" s="59">
        <f t="shared" si="1484"/>
        <v>0.61164351851851839</v>
      </c>
      <c r="BD830" s="59">
        <f t="shared" si="1485"/>
        <v>0.65747685185185167</v>
      </c>
      <c r="BE830" s="59">
        <f t="shared" si="1486"/>
        <v>0.63498842592592608</v>
      </c>
      <c r="BF830" s="59">
        <f t="shared" si="1487"/>
        <v>0.64540509259259271</v>
      </c>
      <c r="BG830" s="59">
        <f t="shared" si="1488"/>
        <v>0.64486111111111111</v>
      </c>
      <c r="BH830" s="59">
        <f t="shared" si="1489"/>
        <v>0.64416666666666667</v>
      </c>
      <c r="BI830" s="31">
        <f t="shared" si="1490"/>
        <v>10.319999999999993</v>
      </c>
      <c r="BJ830" s="61">
        <f t="shared" si="1491"/>
        <v>0.25170731707317057</v>
      </c>
      <c r="BK830" s="61">
        <f t="shared" si="1492"/>
        <v>0.21061224489795904</v>
      </c>
      <c r="BL830" s="61">
        <f t="shared" si="1493"/>
        <v>0.17491525423728801</v>
      </c>
      <c r="BM830" s="61">
        <f t="shared" si="1494"/>
        <v>0.15176470588235283</v>
      </c>
      <c r="BN830" s="62">
        <f t="shared" si="1495"/>
        <v>0</v>
      </c>
      <c r="BO830" s="62">
        <f t="shared" si="1496"/>
        <v>15</v>
      </c>
      <c r="BP830" s="62">
        <f t="shared" si="1497"/>
        <v>6</v>
      </c>
      <c r="BQ830" s="62">
        <f t="shared" si="1498"/>
        <v>0</v>
      </c>
      <c r="BR830" s="62">
        <f t="shared" si="1499"/>
        <v>12</v>
      </c>
      <c r="BS830" s="62">
        <f t="shared" si="1500"/>
        <v>38</v>
      </c>
      <c r="BT830" s="62">
        <f t="shared" si="1501"/>
        <v>0</v>
      </c>
      <c r="BU830" s="62">
        <f t="shared" si="1502"/>
        <v>10</v>
      </c>
      <c r="BV830" s="62">
        <f t="shared" si="1503"/>
        <v>30</v>
      </c>
      <c r="BW830" s="62">
        <f t="shared" si="1504"/>
        <v>0</v>
      </c>
      <c r="BX830" s="62">
        <f t="shared" si="1505"/>
        <v>9</v>
      </c>
      <c r="BY830" s="62">
        <f t="shared" si="1506"/>
        <v>6</v>
      </c>
      <c r="BZ830" s="63">
        <f t="shared" si="1507"/>
        <v>0.63222222222222202</v>
      </c>
      <c r="CA830" s="63">
        <f t="shared" si="1508"/>
        <v>0.63777777777777767</v>
      </c>
      <c r="CB830" s="63">
        <f t="shared" si="1509"/>
        <v>0.62041666666666651</v>
      </c>
      <c r="CC830" s="63">
        <f t="shared" si="1510"/>
        <v>0.66624999999999979</v>
      </c>
      <c r="CD830" s="63">
        <f t="shared" si="1511"/>
        <v>0.64228009259259278</v>
      </c>
      <c r="CE830" s="63">
        <f t="shared" si="1512"/>
        <v>0.65269675925925941</v>
      </c>
      <c r="CF830" s="63">
        <f t="shared" si="1513"/>
        <v>0.65118055555555554</v>
      </c>
      <c r="CG830" s="63">
        <f t="shared" si="1514"/>
        <v>0.6504861111111111</v>
      </c>
      <c r="CH830" s="36"/>
      <c r="CI830" s="36"/>
      <c r="CJ830" s="36"/>
      <c r="CK830" s="36"/>
      <c r="CL830" s="60">
        <v>60</v>
      </c>
    </row>
    <row r="831" spans="1:90" ht="26.25" customHeight="1" x14ac:dyDescent="0.25">
      <c r="A831" s="37">
        <v>82</v>
      </c>
      <c r="B831" s="37" t="s">
        <v>49</v>
      </c>
      <c r="C831" s="37" t="s">
        <v>49</v>
      </c>
      <c r="D831" s="37">
        <v>50</v>
      </c>
      <c r="E831" s="39"/>
      <c r="F831" s="44"/>
      <c r="G831" s="44">
        <v>298.83</v>
      </c>
      <c r="H831" s="41">
        <f t="shared" si="1466"/>
        <v>298.62</v>
      </c>
      <c r="I831" s="42">
        <v>298.51</v>
      </c>
      <c r="J831" s="43">
        <f t="shared" si="1464"/>
        <v>-7.0349402030075894E-4</v>
      </c>
      <c r="K831" s="44">
        <f t="shared" si="1465"/>
        <v>-0.20999999999997954</v>
      </c>
      <c r="L831" s="91" t="s">
        <v>1458</v>
      </c>
      <c r="M831" s="127" t="s">
        <v>1232</v>
      </c>
      <c r="N831" s="46">
        <f t="shared" si="1463"/>
        <v>298.71999999999997</v>
      </c>
      <c r="O831" s="46">
        <f t="shared" si="1469"/>
        <v>-0.11000000000000001</v>
      </c>
      <c r="P831" s="44">
        <v>298.83</v>
      </c>
      <c r="Q831" s="46"/>
      <c r="R831" s="37"/>
      <c r="S831" s="46"/>
      <c r="T831" s="40"/>
      <c r="U831" s="47" t="str">
        <f t="shared" si="1467"/>
        <v/>
      </c>
      <c r="V831" s="47" t="str">
        <f t="shared" si="1468"/>
        <v/>
      </c>
      <c r="W831" s="50"/>
      <c r="X831" s="50"/>
      <c r="Y831" s="50"/>
      <c r="Z831" s="50"/>
      <c r="AA831" s="50"/>
      <c r="AB831" s="50"/>
      <c r="AC831" s="50"/>
      <c r="AD831" s="50"/>
      <c r="AE831" s="51">
        <f t="shared" si="1470"/>
        <v>82</v>
      </c>
      <c r="AF831" s="51" t="str">
        <f t="shared" si="1471"/>
        <v>f</v>
      </c>
      <c r="AG831" s="51" t="str">
        <f t="shared" si="1472"/>
        <v>f</v>
      </c>
      <c r="AH831" s="51">
        <f t="shared" si="1473"/>
        <v>50</v>
      </c>
      <c r="AI831" s="52">
        <f t="shared" si="1474"/>
        <v>298.62</v>
      </c>
      <c r="AJ831" s="51" t="s">
        <v>49</v>
      </c>
      <c r="AK831" s="53"/>
      <c r="AL831" s="52"/>
      <c r="AM831" s="53">
        <f t="shared" si="1475"/>
        <v>50</v>
      </c>
      <c r="AN831" s="53">
        <f>IF(AJ831&lt;&gt;"",IF(AJ831="o",VLOOKUP(AM831,OpenSect!$A$1:$D$11,2),IF(AJ831="u",VLOOKUP(AM831,UpHill!$A$1:$D$35,2),IF(AJ831="d",VLOOKUP(AM831,DownHill!$A$3:$D$29,2),IF(AJ831="f",VLOOKUP(AM831,FlatUnd!$A$2:$D$30,2),IF(AJ831="t",VLOOKUP(AM831,TimeAdd!$A$1:$D$176,2),IF(AJ831="l",VLOOKUP(AM831,SLimit!$A$1:$D$8,2),AN830)))))),AN830)</f>
        <v>60</v>
      </c>
      <c r="AO831" s="53">
        <f>IF(AJ831&lt;&gt;"",IF(AJ831="o",VLOOKUP(AM831,OpenSect!$A$1:$D$11,3),IF(AJ831="u",VLOOKUP(AM831,UpHill!$A$1:$D$35,3),IF(AJ831="d",VLOOKUP(AM831,DownHill!$A$3:$D$29,3),IF(AJ831="f",VLOOKUP(AM831,FlatUnd!$A$2:$D$30,3),IF(AJ831="t",VLOOKUP(AM831,TimeAdd!$A$1:$D$18,3),IF(AJ831="l",VLOOKUP(AM831,SLimit!$A$1:$D$8,3),AO830)))))),AO830)</f>
        <v>70</v>
      </c>
      <c r="AP831" s="53">
        <f>IF(AJ831&lt;&gt;"",IF(AJ831="o",VLOOKUP(AM831,OpenSect!$A$1:$D$11,4),IF(AJ831="u",VLOOKUP(AM831,UpHill!$A$1:$D$35,4),IF(AJ831="d",VLOOKUP(AM831,DownHill!$A$3:$D$29,4),IF(AJ831="f",VLOOKUP(AM831,FlatUnd!$A$2:$D$30,4),IF(AJ831="t",VLOOKUP(AM831,TimeAdd!$A$1:$D$18,4),IF(AJ831="l",VLOOKUP(AM831,SLimit!$A$1:$D$8,4),AP830)))))),AP830)</f>
        <v>80</v>
      </c>
      <c r="AQ831" s="53" t="str">
        <f t="shared" si="1476"/>
        <v>100</v>
      </c>
      <c r="AR831" s="54" t="str">
        <f t="shared" si="1477"/>
        <v>Tree</v>
      </c>
      <c r="AS831" s="55"/>
      <c r="AT831" s="55"/>
      <c r="AU831" s="56">
        <f>IF(GroupStTimes!$A$8=0,MIN(CB831,CD831,CF831),MIN(BZ831,CB831,CD831,CF831))</f>
        <v>0.62124999999999986</v>
      </c>
      <c r="AV831" s="56">
        <f>IF(GroupStTimes!$A$8=0,MAX(CC831,CE831,CG831),MAX(CA831,CC831,CE831,CG831))</f>
        <v>0.66708333333333314</v>
      </c>
      <c r="AW831" s="57" t="str">
        <f t="shared" si="1478"/>
        <v/>
      </c>
      <c r="AX831" s="58" t="str">
        <f t="shared" si="1479"/>
        <v/>
      </c>
      <c r="AY831" s="58" t="str">
        <f t="shared" si="1480"/>
        <v/>
      </c>
      <c r="AZ831" s="31">
        <f t="shared" si="1481"/>
        <v>287.32</v>
      </c>
      <c r="BA831" s="59">
        <f t="shared" si="1482"/>
        <v>0.62173611111111093</v>
      </c>
      <c r="BB831" s="59">
        <f t="shared" si="1483"/>
        <v>0.62729166666666658</v>
      </c>
      <c r="BC831" s="59">
        <f t="shared" si="1484"/>
        <v>0.61164351851851839</v>
      </c>
      <c r="BD831" s="59">
        <f t="shared" si="1485"/>
        <v>0.65747685185185167</v>
      </c>
      <c r="BE831" s="59">
        <f t="shared" si="1486"/>
        <v>0.63498842592592608</v>
      </c>
      <c r="BF831" s="59">
        <f t="shared" si="1487"/>
        <v>0.64540509259259271</v>
      </c>
      <c r="BG831" s="59">
        <f t="shared" si="1488"/>
        <v>0.64486111111111111</v>
      </c>
      <c r="BH831" s="59">
        <f t="shared" si="1489"/>
        <v>0.64416666666666667</v>
      </c>
      <c r="BI831" s="31">
        <f t="shared" si="1490"/>
        <v>11.300000000000011</v>
      </c>
      <c r="BJ831" s="61">
        <f t="shared" si="1491"/>
        <v>0.27560975609756128</v>
      </c>
      <c r="BK831" s="61">
        <f t="shared" si="1492"/>
        <v>0.23061224489795942</v>
      </c>
      <c r="BL831" s="61">
        <f t="shared" si="1493"/>
        <v>0.19152542372881376</v>
      </c>
      <c r="BM831" s="61">
        <f t="shared" si="1494"/>
        <v>0.16617647058823545</v>
      </c>
      <c r="BN831" s="62">
        <f t="shared" si="1495"/>
        <v>0</v>
      </c>
      <c r="BO831" s="62">
        <f t="shared" si="1496"/>
        <v>16</v>
      </c>
      <c r="BP831" s="62">
        <f t="shared" si="1497"/>
        <v>32</v>
      </c>
      <c r="BQ831" s="62">
        <f t="shared" si="1498"/>
        <v>0</v>
      </c>
      <c r="BR831" s="62">
        <f t="shared" si="1499"/>
        <v>13</v>
      </c>
      <c r="BS831" s="62">
        <f t="shared" si="1500"/>
        <v>50</v>
      </c>
      <c r="BT831" s="62">
        <f t="shared" si="1501"/>
        <v>0</v>
      </c>
      <c r="BU831" s="62">
        <f t="shared" si="1502"/>
        <v>11</v>
      </c>
      <c r="BV831" s="62">
        <f t="shared" si="1503"/>
        <v>29</v>
      </c>
      <c r="BW831" s="62">
        <f t="shared" si="1504"/>
        <v>0</v>
      </c>
      <c r="BX831" s="62">
        <f t="shared" si="1505"/>
        <v>9</v>
      </c>
      <c r="BY831" s="62">
        <f t="shared" si="1506"/>
        <v>58</v>
      </c>
      <c r="BZ831" s="63">
        <f t="shared" si="1507"/>
        <v>0.63321759259259247</v>
      </c>
      <c r="CA831" s="63">
        <f t="shared" si="1508"/>
        <v>0.63877314814814801</v>
      </c>
      <c r="CB831" s="63">
        <f t="shared" si="1509"/>
        <v>0.62124999999999986</v>
      </c>
      <c r="CC831" s="63">
        <f t="shared" si="1510"/>
        <v>0.66708333333333314</v>
      </c>
      <c r="CD831" s="63">
        <f t="shared" si="1511"/>
        <v>0.64296296296296307</v>
      </c>
      <c r="CE831" s="63">
        <f t="shared" si="1512"/>
        <v>0.6533796296296297</v>
      </c>
      <c r="CF831" s="63">
        <f t="shared" si="1513"/>
        <v>0.65178240740740745</v>
      </c>
      <c r="CG831" s="63">
        <f t="shared" si="1514"/>
        <v>0.65108796296296301</v>
      </c>
      <c r="CH831" s="36"/>
      <c r="CI831" s="36"/>
      <c r="CJ831" s="36"/>
      <c r="CK831" s="36"/>
      <c r="CL831" s="60">
        <v>60</v>
      </c>
    </row>
    <row r="832" spans="1:90" ht="26.25" customHeight="1" x14ac:dyDescent="0.25">
      <c r="A832" s="37">
        <v>82</v>
      </c>
      <c r="B832" s="37"/>
      <c r="E832" s="39"/>
      <c r="F832" s="44"/>
      <c r="G832" s="44">
        <v>298.87</v>
      </c>
      <c r="H832" s="41">
        <f t="shared" si="1466"/>
        <v>298.64999999999998</v>
      </c>
      <c r="I832" s="42">
        <v>298.54000000000002</v>
      </c>
      <c r="J832" s="43">
        <f t="shared" si="1464"/>
        <v>-7.3691967575524359E-4</v>
      </c>
      <c r="K832" s="44">
        <f t="shared" si="1465"/>
        <v>-0.21999999999997044</v>
      </c>
      <c r="L832" s="91" t="s">
        <v>1459</v>
      </c>
      <c r="M832" s="127" t="s">
        <v>1232</v>
      </c>
      <c r="N832" s="46">
        <f t="shared" si="1463"/>
        <v>298.76</v>
      </c>
      <c r="O832" s="46">
        <f t="shared" si="1469"/>
        <v>-0.11000000000000001</v>
      </c>
      <c r="P832" s="44">
        <v>298.87</v>
      </c>
      <c r="Q832" s="46"/>
      <c r="R832" s="37"/>
      <c r="S832" s="46"/>
      <c r="T832" s="40"/>
      <c r="U832" s="47" t="str">
        <f t="shared" si="1467"/>
        <v/>
      </c>
      <c r="V832" s="47" t="str">
        <f t="shared" si="1468"/>
        <v/>
      </c>
      <c r="W832" s="50"/>
      <c r="X832" s="50"/>
      <c r="Y832" s="50"/>
      <c r="Z832" s="50"/>
      <c r="AA832" s="50"/>
      <c r="AB832" s="50"/>
      <c r="AC832" s="50"/>
      <c r="AD832" s="50"/>
      <c r="AE832" s="51">
        <f t="shared" si="1470"/>
        <v>82</v>
      </c>
      <c r="AF832" s="51" t="str">
        <f t="shared" si="1471"/>
        <v/>
      </c>
      <c r="AG832" s="51" t="str">
        <f t="shared" si="1472"/>
        <v/>
      </c>
      <c r="AH832" s="51" t="str">
        <f t="shared" si="1473"/>
        <v/>
      </c>
      <c r="AI832" s="52">
        <f t="shared" si="1474"/>
        <v>298.64999999999998</v>
      </c>
      <c r="AJ832" s="51"/>
      <c r="AK832" s="53"/>
      <c r="AL832" s="52"/>
      <c r="AM832" s="53">
        <f t="shared" si="1475"/>
        <v>50</v>
      </c>
      <c r="AN832" s="53">
        <f>IF(AJ832&lt;&gt;"",IF(AJ832="o",VLOOKUP(AM832,OpenSect!$A$1:$D$11,2),IF(AJ832="u",VLOOKUP(AM832,UpHill!$A$1:$D$35,2),IF(AJ832="d",VLOOKUP(AM832,DownHill!$A$3:$D$29,2),IF(AJ832="f",VLOOKUP(AM832,FlatUnd!$A$2:$D$30,2),IF(AJ832="t",VLOOKUP(AM832,TimeAdd!$A$1:$D$176,2),IF(AJ832="l",VLOOKUP(AM832,SLimit!$A$1:$D$8,2),AN831)))))),AN831)</f>
        <v>60</v>
      </c>
      <c r="AO832" s="53">
        <f>IF(AJ832&lt;&gt;"",IF(AJ832="o",VLOOKUP(AM832,OpenSect!$A$1:$D$11,3),IF(AJ832="u",VLOOKUP(AM832,UpHill!$A$1:$D$35,3),IF(AJ832="d",VLOOKUP(AM832,DownHill!$A$3:$D$29,3),IF(AJ832="f",VLOOKUP(AM832,FlatUnd!$A$2:$D$30,3),IF(AJ832="t",VLOOKUP(AM832,TimeAdd!$A$1:$D$18,3),IF(AJ832="l",VLOOKUP(AM832,SLimit!$A$1:$D$8,3),AO831)))))),AO831)</f>
        <v>70</v>
      </c>
      <c r="AP832" s="53">
        <f>IF(AJ832&lt;&gt;"",IF(AJ832="o",VLOOKUP(AM832,OpenSect!$A$1:$D$11,4),IF(AJ832="u",VLOOKUP(AM832,UpHill!$A$1:$D$35,4),IF(AJ832="d",VLOOKUP(AM832,DownHill!$A$3:$D$29,4),IF(AJ832="f",VLOOKUP(AM832,FlatUnd!$A$2:$D$30,4),IF(AJ832="t",VLOOKUP(AM832,TimeAdd!$A$1:$D$18,4),IF(AJ832="l",VLOOKUP(AM832,SLimit!$A$1:$D$8,4),AP831)))))),AP831)</f>
        <v>80</v>
      </c>
      <c r="AQ832" s="53" t="str">
        <f t="shared" si="1476"/>
        <v>100</v>
      </c>
      <c r="AR832" s="54" t="str">
        <f t="shared" si="1477"/>
        <v xml:space="preserve">120 Speed limit. </v>
      </c>
      <c r="AS832" s="55"/>
      <c r="AT832" s="55"/>
      <c r="AU832" s="56">
        <f>IF(GroupStTimes!$A$8=0,MIN(CB832,CD832,CF832),MIN(BZ832,CB832,CD832,CF832))</f>
        <v>0.62127314814814805</v>
      </c>
      <c r="AV832" s="56">
        <f>IF(GroupStTimes!$A$8=0,MAX(CC832,CE832,CG832),MAX(CA832,CC832,CE832,CG832))</f>
        <v>0.66710648148148133</v>
      </c>
      <c r="AW832" s="57" t="str">
        <f t="shared" si="1478"/>
        <v/>
      </c>
      <c r="AX832" s="58" t="str">
        <f t="shared" si="1479"/>
        <v/>
      </c>
      <c r="AY832" s="58" t="str">
        <f t="shared" si="1480"/>
        <v/>
      </c>
      <c r="AZ832" s="31">
        <f t="shared" si="1481"/>
        <v>298.62</v>
      </c>
      <c r="BA832" s="59">
        <f t="shared" si="1482"/>
        <v>0.63321759259259247</v>
      </c>
      <c r="BB832" s="59">
        <f t="shared" si="1483"/>
        <v>0.63877314814814801</v>
      </c>
      <c r="BC832" s="59">
        <f t="shared" si="1484"/>
        <v>0.62124999999999986</v>
      </c>
      <c r="BD832" s="59">
        <f t="shared" si="1485"/>
        <v>0.66708333333333314</v>
      </c>
      <c r="BE832" s="59">
        <f t="shared" si="1486"/>
        <v>0.64296296296296307</v>
      </c>
      <c r="BF832" s="59">
        <f t="shared" si="1487"/>
        <v>0.6533796296296297</v>
      </c>
      <c r="BG832" s="59">
        <f t="shared" si="1488"/>
        <v>0.65178240740740745</v>
      </c>
      <c r="BH832" s="59">
        <f t="shared" si="1489"/>
        <v>0.65108796296296301</v>
      </c>
      <c r="BI832" s="31">
        <f t="shared" si="1490"/>
        <v>2.9999999999972715E-2</v>
      </c>
      <c r="BJ832" s="61">
        <f t="shared" si="1491"/>
        <v>5.9999999999945427E-4</v>
      </c>
      <c r="BK832" s="61">
        <f t="shared" si="1492"/>
        <v>4.999999999995453E-4</v>
      </c>
      <c r="BL832" s="61">
        <f t="shared" si="1493"/>
        <v>4.2857142857103878E-4</v>
      </c>
      <c r="BM832" s="61">
        <f t="shared" si="1494"/>
        <v>3.7499999999965892E-4</v>
      </c>
      <c r="BN832" s="62">
        <f t="shared" si="1495"/>
        <v>0</v>
      </c>
      <c r="BO832" s="62">
        <f t="shared" si="1496"/>
        <v>0</v>
      </c>
      <c r="BP832" s="62">
        <f t="shared" si="1497"/>
        <v>2</v>
      </c>
      <c r="BQ832" s="62">
        <f t="shared" si="1498"/>
        <v>0</v>
      </c>
      <c r="BR832" s="62">
        <f t="shared" si="1499"/>
        <v>0</v>
      </c>
      <c r="BS832" s="62">
        <f t="shared" si="1500"/>
        <v>2</v>
      </c>
      <c r="BT832" s="62">
        <f t="shared" si="1501"/>
        <v>0</v>
      </c>
      <c r="BU832" s="62">
        <f t="shared" si="1502"/>
        <v>0</v>
      </c>
      <c r="BV832" s="62">
        <f t="shared" si="1503"/>
        <v>2</v>
      </c>
      <c r="BW832" s="62">
        <f t="shared" si="1504"/>
        <v>0</v>
      </c>
      <c r="BX832" s="62">
        <f t="shared" si="1505"/>
        <v>0</v>
      </c>
      <c r="BY832" s="62">
        <f t="shared" si="1506"/>
        <v>1</v>
      </c>
      <c r="BZ832" s="63">
        <f t="shared" si="1507"/>
        <v>0.63324074074074066</v>
      </c>
      <c r="CA832" s="63">
        <f t="shared" si="1508"/>
        <v>0.6387962962962962</v>
      </c>
      <c r="CB832" s="63">
        <f t="shared" si="1509"/>
        <v>0.62127314814814805</v>
      </c>
      <c r="CC832" s="63">
        <f t="shared" si="1510"/>
        <v>0.66710648148148133</v>
      </c>
      <c r="CD832" s="63">
        <f t="shared" si="1511"/>
        <v>0.64298611111111126</v>
      </c>
      <c r="CE832" s="63">
        <f t="shared" si="1512"/>
        <v>0.65340277777777789</v>
      </c>
      <c r="CF832" s="63">
        <f t="shared" si="1513"/>
        <v>0.65179398148148149</v>
      </c>
      <c r="CG832" s="63">
        <f t="shared" si="1514"/>
        <v>0.65109953703703705</v>
      </c>
      <c r="CH832" s="36"/>
      <c r="CI832" s="36"/>
      <c r="CJ832" s="36"/>
      <c r="CK832" s="36"/>
      <c r="CL832" s="60">
        <v>60</v>
      </c>
    </row>
    <row r="833" spans="1:90" ht="26.25" customHeight="1" x14ac:dyDescent="0.25">
      <c r="A833" s="37">
        <v>82</v>
      </c>
      <c r="B833" s="37"/>
      <c r="C833" s="37" t="s">
        <v>67</v>
      </c>
      <c r="D833" s="37">
        <v>40</v>
      </c>
      <c r="E833" s="39"/>
      <c r="F833" s="44"/>
      <c r="G833" s="44">
        <v>299.10000000000002</v>
      </c>
      <c r="H833" s="41">
        <f t="shared" si="1466"/>
        <v>298.88</v>
      </c>
      <c r="I833" s="42">
        <v>298.77000000000004</v>
      </c>
      <c r="J833" s="43">
        <f t="shared" si="1464"/>
        <v>-7.3635237808337658E-4</v>
      </c>
      <c r="K833" s="44">
        <f t="shared" si="1465"/>
        <v>-0.21999999999997044</v>
      </c>
      <c r="L833" s="91" t="s">
        <v>1460</v>
      </c>
      <c r="M833" s="127" t="s">
        <v>1232</v>
      </c>
      <c r="N833" s="46">
        <f t="shared" si="1463"/>
        <v>298.99</v>
      </c>
      <c r="O833" s="46">
        <f t="shared" si="1469"/>
        <v>-0.11000000000000001</v>
      </c>
      <c r="P833" s="44">
        <v>299.10000000000002</v>
      </c>
      <c r="Q833" s="46"/>
      <c r="R833" s="37"/>
      <c r="S833" s="46"/>
      <c r="T833" s="40"/>
      <c r="U833" s="47" t="str">
        <f t="shared" si="1467"/>
        <v/>
      </c>
      <c r="V833" s="47" t="str">
        <f t="shared" si="1468"/>
        <v/>
      </c>
      <c r="W833" s="50"/>
      <c r="X833" s="50"/>
      <c r="Y833" s="50"/>
      <c r="Z833" s="50"/>
      <c r="AA833" s="50"/>
      <c r="AB833" s="50"/>
      <c r="AC833" s="50"/>
      <c r="AD833" s="50"/>
      <c r="AE833" s="51">
        <f t="shared" si="1470"/>
        <v>82</v>
      </c>
      <c r="AF833" s="51" t="str">
        <f t="shared" si="1471"/>
        <v/>
      </c>
      <c r="AG833" s="51" t="str">
        <f t="shared" si="1472"/>
        <v>d</v>
      </c>
      <c r="AH833" s="51">
        <f t="shared" si="1473"/>
        <v>40</v>
      </c>
      <c r="AI833" s="52">
        <f t="shared" si="1474"/>
        <v>298.88</v>
      </c>
      <c r="AJ833" s="51" t="s">
        <v>67</v>
      </c>
      <c r="AK833" s="53"/>
      <c r="AL833" s="52"/>
      <c r="AM833" s="53">
        <f t="shared" si="1475"/>
        <v>40</v>
      </c>
      <c r="AN833" s="53">
        <f>IF(AJ833&lt;&gt;"",IF(AJ833="o",VLOOKUP(AM833,OpenSect!$A$1:$D$11,2),IF(AJ833="u",VLOOKUP(AM833,UpHill!$A$1:$D$35,2),IF(AJ833="d",VLOOKUP(AM833,DownHill!$A$3:$D$29,2),IF(AJ833="f",VLOOKUP(AM833,FlatUnd!$A$2:$D$30,2),IF(AJ833="t",VLOOKUP(AM833,TimeAdd!$A$1:$D$176,2),IF(AJ833="l",VLOOKUP(AM833,SLimit!$A$1:$D$8,2),AN832)))))),AN832)</f>
        <v>45</v>
      </c>
      <c r="AO833" s="53">
        <f>IF(AJ833&lt;&gt;"",IF(AJ833="o",VLOOKUP(AM833,OpenSect!$A$1:$D$11,3),IF(AJ833="u",VLOOKUP(AM833,UpHill!$A$1:$D$35,3),IF(AJ833="d",VLOOKUP(AM833,DownHill!$A$3:$D$29,3),IF(AJ833="f",VLOOKUP(AM833,FlatUnd!$A$2:$D$30,3),IF(AJ833="t",VLOOKUP(AM833,TimeAdd!$A$1:$D$18,3),IF(AJ833="l",VLOOKUP(AM833,SLimit!$A$1:$D$8,3),AO832)))))),AO832)</f>
        <v>50</v>
      </c>
      <c r="AP833" s="53">
        <f>IF(AJ833&lt;&gt;"",IF(AJ833="o",VLOOKUP(AM833,OpenSect!$A$1:$D$11,4),IF(AJ833="u",VLOOKUP(AM833,UpHill!$A$1:$D$35,4),IF(AJ833="d",VLOOKUP(AM833,DownHill!$A$3:$D$29,4),IF(AJ833="f",VLOOKUP(AM833,FlatUnd!$A$2:$D$30,4),IF(AJ833="t",VLOOKUP(AM833,TimeAdd!$A$1:$D$18,4),IF(AJ833="l",VLOOKUP(AM833,SLimit!$A$1:$D$8,4),AP832)))))),AP832)</f>
        <v>54</v>
      </c>
      <c r="AQ833" s="53" t="str">
        <f t="shared" si="1476"/>
        <v>100</v>
      </c>
      <c r="AR833" s="54" t="str">
        <f t="shared" si="1477"/>
        <v>Danger Plate at start of Amco Barrier</v>
      </c>
      <c r="AS833" s="55"/>
      <c r="AT833" s="55"/>
      <c r="AU833" s="56">
        <f>IF(GroupStTimes!$A$8=0,MIN(CB833,CD833,CF833),MIN(BZ833,CB833,CD833,CF833))</f>
        <v>0.62143518518518504</v>
      </c>
      <c r="AV833" s="56">
        <f>IF(GroupStTimes!$A$8=0,MAX(CC833,CE833,CG833),MAX(CA833,CC833,CE833,CG833))</f>
        <v>0.66726851851851832</v>
      </c>
      <c r="AW833" s="57" t="str">
        <f t="shared" si="1478"/>
        <v/>
      </c>
      <c r="AX833" s="58" t="str">
        <f t="shared" si="1479"/>
        <v/>
      </c>
      <c r="AY833" s="58" t="str">
        <f t="shared" si="1480"/>
        <v/>
      </c>
      <c r="AZ833" s="31">
        <f t="shared" si="1481"/>
        <v>298.62</v>
      </c>
      <c r="BA833" s="59">
        <f t="shared" si="1482"/>
        <v>0.63321759259259247</v>
      </c>
      <c r="BB833" s="59">
        <f t="shared" si="1483"/>
        <v>0.63877314814814801</v>
      </c>
      <c r="BC833" s="59">
        <f t="shared" si="1484"/>
        <v>0.62124999999999986</v>
      </c>
      <c r="BD833" s="59">
        <f t="shared" si="1485"/>
        <v>0.66708333333333314</v>
      </c>
      <c r="BE833" s="59">
        <f t="shared" si="1486"/>
        <v>0.64296296296296307</v>
      </c>
      <c r="BF833" s="59">
        <f t="shared" si="1487"/>
        <v>0.6533796296296297</v>
      </c>
      <c r="BG833" s="59">
        <f t="shared" si="1488"/>
        <v>0.65178240740740745</v>
      </c>
      <c r="BH833" s="59">
        <f t="shared" si="1489"/>
        <v>0.65108796296296301</v>
      </c>
      <c r="BI833" s="31">
        <f t="shared" si="1490"/>
        <v>0.25999999999999091</v>
      </c>
      <c r="BJ833" s="61">
        <f t="shared" si="1491"/>
        <v>5.1999999999998185E-3</v>
      </c>
      <c r="BK833" s="61">
        <f t="shared" si="1492"/>
        <v>4.3333333333331813E-3</v>
      </c>
      <c r="BL833" s="61">
        <f t="shared" si="1493"/>
        <v>3.7142857142855846E-3</v>
      </c>
      <c r="BM833" s="61">
        <f t="shared" si="1494"/>
        <v>3.2499999999998862E-3</v>
      </c>
      <c r="BN833" s="62">
        <f t="shared" si="1495"/>
        <v>0</v>
      </c>
      <c r="BO833" s="62">
        <f t="shared" si="1496"/>
        <v>0</v>
      </c>
      <c r="BP833" s="62">
        <f t="shared" si="1497"/>
        <v>19</v>
      </c>
      <c r="BQ833" s="62">
        <f t="shared" si="1498"/>
        <v>0</v>
      </c>
      <c r="BR833" s="62">
        <f t="shared" si="1499"/>
        <v>0</v>
      </c>
      <c r="BS833" s="62">
        <f t="shared" si="1500"/>
        <v>16</v>
      </c>
      <c r="BT833" s="62">
        <f t="shared" si="1501"/>
        <v>0</v>
      </c>
      <c r="BU833" s="62">
        <f t="shared" si="1502"/>
        <v>0</v>
      </c>
      <c r="BV833" s="62">
        <f t="shared" si="1503"/>
        <v>13</v>
      </c>
      <c r="BW833" s="62">
        <f t="shared" si="1504"/>
        <v>0</v>
      </c>
      <c r="BX833" s="62">
        <f t="shared" si="1505"/>
        <v>0</v>
      </c>
      <c r="BY833" s="62">
        <f t="shared" si="1506"/>
        <v>12</v>
      </c>
      <c r="BZ833" s="63">
        <f t="shared" si="1507"/>
        <v>0.63343749999999988</v>
      </c>
      <c r="CA833" s="63">
        <f t="shared" si="1508"/>
        <v>0.63899305555555541</v>
      </c>
      <c r="CB833" s="63">
        <f t="shared" si="1509"/>
        <v>0.62143518518518504</v>
      </c>
      <c r="CC833" s="63">
        <f t="shared" si="1510"/>
        <v>0.66726851851851832</v>
      </c>
      <c r="CD833" s="63">
        <f t="shared" si="1511"/>
        <v>0.64311342592592602</v>
      </c>
      <c r="CE833" s="63">
        <f t="shared" si="1512"/>
        <v>0.65353009259259265</v>
      </c>
      <c r="CF833" s="63">
        <f t="shared" si="1513"/>
        <v>0.65192129629629636</v>
      </c>
      <c r="CG833" s="63">
        <f t="shared" si="1514"/>
        <v>0.65122685185185192</v>
      </c>
      <c r="CH833" s="36"/>
      <c r="CI833" s="36"/>
      <c r="CJ833" s="36"/>
      <c r="CK833" s="36"/>
      <c r="CL833" s="60">
        <v>60</v>
      </c>
    </row>
    <row r="834" spans="1:90" ht="26.25" customHeight="1" x14ac:dyDescent="0.25">
      <c r="A834" s="37">
        <v>82</v>
      </c>
      <c r="B834" s="37"/>
      <c r="C834" s="37" t="s">
        <v>31</v>
      </c>
      <c r="D834" s="37">
        <v>35</v>
      </c>
      <c r="E834" s="39"/>
      <c r="F834" s="44"/>
      <c r="G834" s="44">
        <v>299.32</v>
      </c>
      <c r="H834" s="41">
        <f t="shared" si="1466"/>
        <v>299.10000000000002</v>
      </c>
      <c r="I834" s="42">
        <v>298.99</v>
      </c>
      <c r="J834" s="43">
        <f t="shared" si="1464"/>
        <v>-7.3581056222606252E-4</v>
      </c>
      <c r="K834" s="44">
        <f t="shared" si="1465"/>
        <v>-0.21999999999997044</v>
      </c>
      <c r="L834" s="91" t="s">
        <v>520</v>
      </c>
      <c r="M834" s="127" t="s">
        <v>1231</v>
      </c>
      <c r="N834" s="46">
        <f t="shared" si="1463"/>
        <v>299.20999999999998</v>
      </c>
      <c r="O834" s="46">
        <f t="shared" si="1469"/>
        <v>-0.11000000000000001</v>
      </c>
      <c r="P834" s="44">
        <v>299.32</v>
      </c>
      <c r="Q834" s="46"/>
      <c r="R834" s="37"/>
      <c r="S834" s="46"/>
      <c r="T834" s="40"/>
      <c r="U834" s="47" t="str">
        <f t="shared" si="1467"/>
        <v/>
      </c>
      <c r="V834" s="47" t="str">
        <f t="shared" si="1468"/>
        <v/>
      </c>
      <c r="W834" s="50"/>
      <c r="X834" s="50"/>
      <c r="Y834" s="50"/>
      <c r="Z834" s="50"/>
      <c r="AA834" s="50"/>
      <c r="AB834" s="50"/>
      <c r="AC834" s="50"/>
      <c r="AD834" s="50"/>
      <c r="AE834" s="51">
        <f t="shared" si="1470"/>
        <v>82</v>
      </c>
      <c r="AF834" s="51" t="str">
        <f t="shared" si="1471"/>
        <v/>
      </c>
      <c r="AG834" s="51" t="str">
        <f t="shared" si="1472"/>
        <v>l</v>
      </c>
      <c r="AH834" s="51">
        <f t="shared" si="1473"/>
        <v>35</v>
      </c>
      <c r="AI834" s="52">
        <f t="shared" si="1474"/>
        <v>299.10000000000002</v>
      </c>
      <c r="AJ834" s="51"/>
      <c r="AK834" s="53"/>
      <c r="AL834" s="52"/>
      <c r="AM834" s="53">
        <f t="shared" si="1475"/>
        <v>40</v>
      </c>
      <c r="AN834" s="53">
        <f>IF(AJ834&lt;&gt;"",IF(AJ834="o",VLOOKUP(AM834,OpenSect!$A$1:$D$11,2),IF(AJ834="u",VLOOKUP(AM834,UpHill!$A$1:$D$35,2),IF(AJ834="d",VLOOKUP(AM834,DownHill!$A$3:$D$29,2),IF(AJ834="f",VLOOKUP(AM834,FlatUnd!$A$2:$D$30,2),IF(AJ834="t",VLOOKUP(AM834,TimeAdd!$A$1:$D$176,2),IF(AJ834="l",VLOOKUP(AM834,SLimit!$A$1:$D$8,2),AN833)))))),AN833)</f>
        <v>45</v>
      </c>
      <c r="AO834" s="53">
        <f>IF(AJ834&lt;&gt;"",IF(AJ834="o",VLOOKUP(AM834,OpenSect!$A$1:$D$11,3),IF(AJ834="u",VLOOKUP(AM834,UpHill!$A$1:$D$35,3),IF(AJ834="d",VLOOKUP(AM834,DownHill!$A$3:$D$29,3),IF(AJ834="f",VLOOKUP(AM834,FlatUnd!$A$2:$D$30,3),IF(AJ834="t",VLOOKUP(AM834,TimeAdd!$A$1:$D$18,3),IF(AJ834="l",VLOOKUP(AM834,SLimit!$A$1:$D$8,3),AO833)))))),AO833)</f>
        <v>50</v>
      </c>
      <c r="AP834" s="53">
        <f>IF(AJ834&lt;&gt;"",IF(AJ834="o",VLOOKUP(AM834,OpenSect!$A$1:$D$11,4),IF(AJ834="u",VLOOKUP(AM834,UpHill!$A$1:$D$35,4),IF(AJ834="d",VLOOKUP(AM834,DownHill!$A$3:$D$29,4),IF(AJ834="f",VLOOKUP(AM834,FlatUnd!$A$2:$D$30,4),IF(AJ834="t",VLOOKUP(AM834,TimeAdd!$A$1:$D$18,4),IF(AJ834="l",VLOOKUP(AM834,SLimit!$A$1:$D$8,4),AP833)))))),AP833)</f>
        <v>54</v>
      </c>
      <c r="AQ834" s="53" t="str">
        <f t="shared" si="1476"/>
        <v>80</v>
      </c>
      <c r="AR834" s="54" t="str">
        <f t="shared" si="1477"/>
        <v xml:space="preserve">80 Speed limit. </v>
      </c>
      <c r="AS834" s="55"/>
      <c r="AT834" s="55"/>
      <c r="AU834" s="56">
        <f>IF(GroupStTimes!$A$8=0,MIN(CB834,CD834,CF834),MIN(BZ834,CB834,CD834,CF834))</f>
        <v>0.6216435185185184</v>
      </c>
      <c r="AV834" s="56">
        <f>IF(GroupStTimes!$A$8=0,MAX(CC834,CE834,CG834),MAX(CA834,CC834,CE834,CG834))</f>
        <v>0.66747685185185168</v>
      </c>
      <c r="AW834" s="57" t="str">
        <f t="shared" si="1478"/>
        <v/>
      </c>
      <c r="AX834" s="58" t="str">
        <f t="shared" si="1479"/>
        <v/>
      </c>
      <c r="AY834" s="58" t="str">
        <f t="shared" si="1480"/>
        <v/>
      </c>
      <c r="AZ834" s="31">
        <f t="shared" si="1481"/>
        <v>298.88</v>
      </c>
      <c r="BA834" s="59">
        <f t="shared" si="1482"/>
        <v>0.63343749999999988</v>
      </c>
      <c r="BB834" s="59">
        <f t="shared" si="1483"/>
        <v>0.63899305555555541</v>
      </c>
      <c r="BC834" s="59">
        <f t="shared" si="1484"/>
        <v>0.62143518518518504</v>
      </c>
      <c r="BD834" s="59">
        <f t="shared" si="1485"/>
        <v>0.66726851851851832</v>
      </c>
      <c r="BE834" s="59">
        <f t="shared" si="1486"/>
        <v>0.64311342592592602</v>
      </c>
      <c r="BF834" s="59">
        <f t="shared" si="1487"/>
        <v>0.65353009259259265</v>
      </c>
      <c r="BG834" s="59">
        <f t="shared" si="1488"/>
        <v>0.65192129629629636</v>
      </c>
      <c r="BH834" s="59">
        <f t="shared" si="1489"/>
        <v>0.65122685185185192</v>
      </c>
      <c r="BI834" s="31">
        <f t="shared" si="1490"/>
        <v>0.22000000000002728</v>
      </c>
      <c r="BJ834" s="61">
        <f t="shared" si="1491"/>
        <v>5.5000000000006823E-3</v>
      </c>
      <c r="BK834" s="61">
        <f t="shared" si="1492"/>
        <v>4.8888888888894951E-3</v>
      </c>
      <c r="BL834" s="61">
        <f t="shared" si="1493"/>
        <v>4.4000000000005458E-3</v>
      </c>
      <c r="BM834" s="61">
        <f t="shared" si="1494"/>
        <v>4.0740740740745794E-3</v>
      </c>
      <c r="BN834" s="62">
        <f t="shared" si="1495"/>
        <v>0</v>
      </c>
      <c r="BO834" s="62">
        <f t="shared" si="1496"/>
        <v>0</v>
      </c>
      <c r="BP834" s="62">
        <f t="shared" si="1497"/>
        <v>20</v>
      </c>
      <c r="BQ834" s="62">
        <f t="shared" si="1498"/>
        <v>0</v>
      </c>
      <c r="BR834" s="62">
        <f t="shared" si="1499"/>
        <v>0</v>
      </c>
      <c r="BS834" s="62">
        <f t="shared" si="1500"/>
        <v>18</v>
      </c>
      <c r="BT834" s="62">
        <f t="shared" si="1501"/>
        <v>0</v>
      </c>
      <c r="BU834" s="62">
        <f t="shared" si="1502"/>
        <v>0</v>
      </c>
      <c r="BV834" s="62">
        <f t="shared" si="1503"/>
        <v>16</v>
      </c>
      <c r="BW834" s="62">
        <f t="shared" si="1504"/>
        <v>0</v>
      </c>
      <c r="BX834" s="62">
        <f t="shared" si="1505"/>
        <v>0</v>
      </c>
      <c r="BY834" s="62">
        <f t="shared" si="1506"/>
        <v>15</v>
      </c>
      <c r="BZ834" s="63">
        <f t="shared" si="1507"/>
        <v>0.63366898148148132</v>
      </c>
      <c r="CA834" s="63">
        <f t="shared" si="1508"/>
        <v>0.63922453703703686</v>
      </c>
      <c r="CB834" s="63">
        <f t="shared" si="1509"/>
        <v>0.6216435185185184</v>
      </c>
      <c r="CC834" s="63">
        <f t="shared" si="1510"/>
        <v>0.66747685185185168</v>
      </c>
      <c r="CD834" s="63">
        <f t="shared" si="1511"/>
        <v>0.6432986111111112</v>
      </c>
      <c r="CE834" s="63">
        <f t="shared" si="1512"/>
        <v>0.65371527777777783</v>
      </c>
      <c r="CF834" s="63">
        <f t="shared" si="1513"/>
        <v>0.6520949074074075</v>
      </c>
      <c r="CG834" s="63">
        <f t="shared" si="1514"/>
        <v>0.65140046296296306</v>
      </c>
      <c r="CH834" s="36"/>
      <c r="CI834" s="36"/>
      <c r="CJ834" s="36"/>
      <c r="CK834" s="36"/>
      <c r="CL834" s="60">
        <v>60</v>
      </c>
    </row>
    <row r="835" spans="1:90" ht="26.25" customHeight="1" x14ac:dyDescent="0.25">
      <c r="A835" s="37">
        <v>82</v>
      </c>
      <c r="B835" s="37"/>
      <c r="E835" s="39"/>
      <c r="F835" s="44"/>
      <c r="G835" s="44">
        <v>299.48</v>
      </c>
      <c r="H835" s="41">
        <f t="shared" si="1466"/>
        <v>299.26</v>
      </c>
      <c r="I835" s="42">
        <v>299.15000000000003</v>
      </c>
      <c r="J835" s="43">
        <f t="shared" si="1464"/>
        <v>-7.3541701487538167E-4</v>
      </c>
      <c r="K835" s="44">
        <f t="shared" si="1465"/>
        <v>-0.21999999999997044</v>
      </c>
      <c r="L835" s="91" t="s">
        <v>497</v>
      </c>
      <c r="M835" s="127" t="s">
        <v>1229</v>
      </c>
      <c r="N835" s="46">
        <f t="shared" si="1463"/>
        <v>299.37</v>
      </c>
      <c r="O835" s="46">
        <f t="shared" si="1469"/>
        <v>-0.11000000000000001</v>
      </c>
      <c r="P835" s="44">
        <v>299.48</v>
      </c>
      <c r="Q835" s="46"/>
      <c r="R835" s="37"/>
      <c r="S835" s="46"/>
      <c r="T835" s="40"/>
      <c r="U835" s="47" t="str">
        <f t="shared" si="1467"/>
        <v/>
      </c>
      <c r="V835" s="47" t="str">
        <f t="shared" si="1468"/>
        <v/>
      </c>
      <c r="W835" s="50"/>
      <c r="X835" s="50"/>
      <c r="Y835" s="50"/>
      <c r="Z835" s="50"/>
      <c r="AA835" s="50"/>
      <c r="AB835" s="50"/>
      <c r="AC835" s="50"/>
      <c r="AD835" s="50"/>
      <c r="AE835" s="51">
        <f t="shared" si="1470"/>
        <v>82</v>
      </c>
      <c r="AF835" s="51" t="str">
        <f t="shared" si="1471"/>
        <v/>
      </c>
      <c r="AG835" s="51" t="str">
        <f t="shared" si="1472"/>
        <v/>
      </c>
      <c r="AH835" s="51" t="str">
        <f t="shared" si="1473"/>
        <v/>
      </c>
      <c r="AI835" s="52">
        <f t="shared" si="1474"/>
        <v>299.26</v>
      </c>
      <c r="AJ835" s="51"/>
      <c r="AK835" s="53"/>
      <c r="AL835" s="52"/>
      <c r="AM835" s="53">
        <f t="shared" si="1475"/>
        <v>40</v>
      </c>
      <c r="AN835" s="53">
        <f>IF(AJ835&lt;&gt;"",IF(AJ835="o",VLOOKUP(AM835,OpenSect!$A$1:$D$11,2),IF(AJ835="u",VLOOKUP(AM835,UpHill!$A$1:$D$35,2),IF(AJ835="d",VLOOKUP(AM835,DownHill!$A$3:$D$29,2),IF(AJ835="f",VLOOKUP(AM835,FlatUnd!$A$2:$D$30,2),IF(AJ835="t",VLOOKUP(AM835,TimeAdd!$A$1:$D$176,2),IF(AJ835="l",VLOOKUP(AM835,SLimit!$A$1:$D$8,2),AN834)))))),AN834)</f>
        <v>45</v>
      </c>
      <c r="AO835" s="53">
        <f>IF(AJ835&lt;&gt;"",IF(AJ835="o",VLOOKUP(AM835,OpenSect!$A$1:$D$11,3),IF(AJ835="u",VLOOKUP(AM835,UpHill!$A$1:$D$35,3),IF(AJ835="d",VLOOKUP(AM835,DownHill!$A$3:$D$29,3),IF(AJ835="f",VLOOKUP(AM835,FlatUnd!$A$2:$D$30,3),IF(AJ835="t",VLOOKUP(AM835,TimeAdd!$A$1:$D$18,3),IF(AJ835="l",VLOOKUP(AM835,SLimit!$A$1:$D$8,3),AO834)))))),AO834)</f>
        <v>50</v>
      </c>
      <c r="AP835" s="53">
        <f>IF(AJ835&lt;&gt;"",IF(AJ835="o",VLOOKUP(AM835,OpenSect!$A$1:$D$11,4),IF(AJ835="u",VLOOKUP(AM835,UpHill!$A$1:$D$35,4),IF(AJ835="d",VLOOKUP(AM835,DownHill!$A$3:$D$29,4),IF(AJ835="f",VLOOKUP(AM835,FlatUnd!$A$2:$D$30,4),IF(AJ835="t",VLOOKUP(AM835,TimeAdd!$A$1:$D$18,4),IF(AJ835="l",VLOOKUP(AM835,SLimit!$A$1:$D$8,4),AP834)))))),AP834)</f>
        <v>54</v>
      </c>
      <c r="AQ835" s="53" t="str">
        <f t="shared" si="1476"/>
        <v>60</v>
      </c>
      <c r="AR835" s="54" t="str">
        <f t="shared" si="1477"/>
        <v xml:space="preserve">60 Speed limit. </v>
      </c>
      <c r="AS835" s="55"/>
      <c r="AT835" s="55"/>
      <c r="AU835" s="56">
        <f>IF(GroupStTimes!$A$8=0,MIN(CB835,CD835,CF835),MIN(BZ835,CB835,CD835,CF835))</f>
        <v>0.62178240740740731</v>
      </c>
      <c r="AV835" s="56">
        <f>IF(GroupStTimes!$A$8=0,MAX(CC835,CE835,CG835),MAX(CA835,CC835,CE835,CG835))</f>
        <v>0.66761574074074059</v>
      </c>
      <c r="AW835" s="57" t="str">
        <f t="shared" si="1478"/>
        <v/>
      </c>
      <c r="AX835" s="58" t="str">
        <f t="shared" si="1479"/>
        <v/>
      </c>
      <c r="AY835" s="58" t="str">
        <f t="shared" si="1480"/>
        <v/>
      </c>
      <c r="AZ835" s="31">
        <f t="shared" si="1481"/>
        <v>298.88</v>
      </c>
      <c r="BA835" s="59">
        <f t="shared" si="1482"/>
        <v>0.63343749999999988</v>
      </c>
      <c r="BB835" s="59">
        <f t="shared" si="1483"/>
        <v>0.63899305555555541</v>
      </c>
      <c r="BC835" s="59">
        <f t="shared" si="1484"/>
        <v>0.62143518518518504</v>
      </c>
      <c r="BD835" s="59">
        <f t="shared" si="1485"/>
        <v>0.66726851851851832</v>
      </c>
      <c r="BE835" s="59">
        <f t="shared" si="1486"/>
        <v>0.64311342592592602</v>
      </c>
      <c r="BF835" s="59">
        <f t="shared" si="1487"/>
        <v>0.65353009259259265</v>
      </c>
      <c r="BG835" s="59">
        <f t="shared" si="1488"/>
        <v>0.65192129629629636</v>
      </c>
      <c r="BH835" s="59">
        <f t="shared" si="1489"/>
        <v>0.65122685185185192</v>
      </c>
      <c r="BI835" s="31">
        <f t="shared" si="1490"/>
        <v>0.37999999999999545</v>
      </c>
      <c r="BJ835" s="61">
        <f t="shared" si="1491"/>
        <v>9.499999999999887E-3</v>
      </c>
      <c r="BK835" s="61">
        <f t="shared" si="1492"/>
        <v>8.444444444444343E-3</v>
      </c>
      <c r="BL835" s="61">
        <f t="shared" si="1493"/>
        <v>7.5999999999999089E-3</v>
      </c>
      <c r="BM835" s="61">
        <f t="shared" si="1494"/>
        <v>7.0370370370369528E-3</v>
      </c>
      <c r="BN835" s="62">
        <f t="shared" si="1495"/>
        <v>0</v>
      </c>
      <c r="BO835" s="62">
        <f t="shared" si="1496"/>
        <v>0</v>
      </c>
      <c r="BP835" s="62">
        <f t="shared" si="1497"/>
        <v>34</v>
      </c>
      <c r="BQ835" s="62">
        <f t="shared" si="1498"/>
        <v>0</v>
      </c>
      <c r="BR835" s="62">
        <f t="shared" si="1499"/>
        <v>0</v>
      </c>
      <c r="BS835" s="62">
        <f t="shared" si="1500"/>
        <v>30</v>
      </c>
      <c r="BT835" s="62">
        <f t="shared" si="1501"/>
        <v>0</v>
      </c>
      <c r="BU835" s="62">
        <f t="shared" si="1502"/>
        <v>0</v>
      </c>
      <c r="BV835" s="62">
        <f t="shared" si="1503"/>
        <v>27</v>
      </c>
      <c r="BW835" s="62">
        <f t="shared" si="1504"/>
        <v>0</v>
      </c>
      <c r="BX835" s="62">
        <f t="shared" si="1505"/>
        <v>0</v>
      </c>
      <c r="BY835" s="62">
        <f t="shared" si="1506"/>
        <v>25</v>
      </c>
      <c r="BZ835" s="63">
        <f t="shared" si="1507"/>
        <v>0.63383101851851842</v>
      </c>
      <c r="CA835" s="63">
        <f t="shared" si="1508"/>
        <v>0.63938657407407395</v>
      </c>
      <c r="CB835" s="63">
        <f t="shared" si="1509"/>
        <v>0.62178240740740731</v>
      </c>
      <c r="CC835" s="63">
        <f t="shared" si="1510"/>
        <v>0.66761574074074059</v>
      </c>
      <c r="CD835" s="63">
        <f t="shared" si="1511"/>
        <v>0.64342592592592607</v>
      </c>
      <c r="CE835" s="63">
        <f t="shared" si="1512"/>
        <v>0.6538425925925927</v>
      </c>
      <c r="CF835" s="63">
        <f t="shared" si="1513"/>
        <v>0.65221064814814822</v>
      </c>
      <c r="CG835" s="63">
        <f t="shared" si="1514"/>
        <v>0.65151620370370378</v>
      </c>
      <c r="CH835" s="36"/>
      <c r="CI835" s="36"/>
      <c r="CJ835" s="36"/>
      <c r="CK835" s="36"/>
      <c r="CL835" s="60">
        <v>60</v>
      </c>
    </row>
    <row r="836" spans="1:90" ht="26.25" customHeight="1" x14ac:dyDescent="0.25">
      <c r="A836" s="37">
        <v>82</v>
      </c>
      <c r="B836" s="37"/>
      <c r="C836" s="37" t="s">
        <v>49</v>
      </c>
      <c r="D836" s="37">
        <v>41</v>
      </c>
      <c r="E836" s="39"/>
      <c r="F836" s="44"/>
      <c r="G836" s="44">
        <v>300.06</v>
      </c>
      <c r="H836" s="41">
        <f t="shared" si="1466"/>
        <v>299.83999999999997</v>
      </c>
      <c r="I836" s="42">
        <v>299.73</v>
      </c>
      <c r="J836" s="43">
        <f t="shared" si="1464"/>
        <v>-7.339939278683162E-4</v>
      </c>
      <c r="K836" s="44">
        <f t="shared" si="1465"/>
        <v>-0.21999999999997044</v>
      </c>
      <c r="L836" s="91" t="s">
        <v>474</v>
      </c>
      <c r="M836" s="127" t="s">
        <v>1232</v>
      </c>
      <c r="N836" s="46">
        <f t="shared" ref="N836:N900" si="1515">IF(P836="",((I836-I835)+H835),IF(R836="",(P836+O836),IF(T836="",((P836+O836)+(R836+Q836))/2,((P836+O836)+(R836+Q836)+(T836+S836))/3)))</f>
        <v>299.95</v>
      </c>
      <c r="O836" s="46">
        <f t="shared" si="1469"/>
        <v>-0.11000000000000001</v>
      </c>
      <c r="P836" s="44">
        <v>300.06</v>
      </c>
      <c r="Q836" s="46"/>
      <c r="R836" s="37"/>
      <c r="S836" s="46"/>
      <c r="T836" s="40"/>
      <c r="U836" s="47" t="str">
        <f t="shared" si="1467"/>
        <v/>
      </c>
      <c r="V836" s="47" t="str">
        <f t="shared" si="1468"/>
        <v/>
      </c>
      <c r="W836" s="50"/>
      <c r="X836" s="50"/>
      <c r="Y836" s="50"/>
      <c r="Z836" s="50"/>
      <c r="AA836" s="50"/>
      <c r="AB836" s="50"/>
      <c r="AC836" s="50"/>
      <c r="AD836" s="50"/>
      <c r="AE836" s="51">
        <f t="shared" si="1470"/>
        <v>82</v>
      </c>
      <c r="AF836" s="51" t="str">
        <f t="shared" si="1471"/>
        <v/>
      </c>
      <c r="AG836" s="51" t="str">
        <f t="shared" si="1472"/>
        <v>f</v>
      </c>
      <c r="AH836" s="51">
        <f t="shared" si="1473"/>
        <v>41</v>
      </c>
      <c r="AI836" s="52">
        <f t="shared" si="1474"/>
        <v>299.83999999999997</v>
      </c>
      <c r="AJ836" s="51"/>
      <c r="AK836" s="53"/>
      <c r="AL836" s="52"/>
      <c r="AM836" s="53">
        <f t="shared" si="1475"/>
        <v>40</v>
      </c>
      <c r="AN836" s="53">
        <f>IF(AJ836&lt;&gt;"",IF(AJ836="o",VLOOKUP(AM836,OpenSect!$A$1:$D$11,2),IF(AJ836="u",VLOOKUP(AM836,UpHill!$A$1:$D$35,2),IF(AJ836="d",VLOOKUP(AM836,DownHill!$A$3:$D$29,2),IF(AJ836="f",VLOOKUP(AM836,FlatUnd!$A$2:$D$30,2),IF(AJ836="t",VLOOKUP(AM836,TimeAdd!$A$1:$D$176,2),IF(AJ836="l",VLOOKUP(AM836,SLimit!$A$1:$D$8,2),AN835)))))),AN835)</f>
        <v>45</v>
      </c>
      <c r="AO836" s="53">
        <f>IF(AJ836&lt;&gt;"",IF(AJ836="o",VLOOKUP(AM836,OpenSect!$A$1:$D$11,3),IF(AJ836="u",VLOOKUP(AM836,UpHill!$A$1:$D$35,3),IF(AJ836="d",VLOOKUP(AM836,DownHill!$A$3:$D$29,3),IF(AJ836="f",VLOOKUP(AM836,FlatUnd!$A$2:$D$30,3),IF(AJ836="t",VLOOKUP(AM836,TimeAdd!$A$1:$D$18,3),IF(AJ836="l",VLOOKUP(AM836,SLimit!$A$1:$D$8,3),AO835)))))),AO835)</f>
        <v>50</v>
      </c>
      <c r="AP836" s="53">
        <f>IF(AJ836&lt;&gt;"",IF(AJ836="o",VLOOKUP(AM836,OpenSect!$A$1:$D$11,4),IF(AJ836="u",VLOOKUP(AM836,UpHill!$A$1:$D$35,4),IF(AJ836="d",VLOOKUP(AM836,DownHill!$A$3:$D$29,4),IF(AJ836="f",VLOOKUP(AM836,FlatUnd!$A$2:$D$30,4),IF(AJ836="t",VLOOKUP(AM836,TimeAdd!$A$1:$D$18,4),IF(AJ836="l",VLOOKUP(AM836,SLimit!$A$1:$D$8,4),AP835)))))),AP835)</f>
        <v>54</v>
      </c>
      <c r="AQ836" s="53" t="str">
        <f t="shared" si="1476"/>
        <v>100</v>
      </c>
      <c r="AR836" s="54" t="str">
        <f t="shared" si="1477"/>
        <v xml:space="preserve">100 Speed limit. </v>
      </c>
      <c r="AS836" s="55"/>
      <c r="AT836" s="55"/>
      <c r="AU836" s="56">
        <f>IF(GroupStTimes!$A$8=0,MIN(CB836,CD836,CF836),MIN(BZ836,CB836,CD836,CF836))</f>
        <v>0.62232638888888869</v>
      </c>
      <c r="AV836" s="56">
        <f>IF(GroupStTimes!$A$8=0,MAX(CC836,CE836,CG836),MAX(CA836,CC836,CE836,CG836))</f>
        <v>0.66815972222222197</v>
      </c>
      <c r="AW836" s="57" t="str">
        <f t="shared" si="1478"/>
        <v/>
      </c>
      <c r="AX836" s="58" t="str">
        <f t="shared" si="1479"/>
        <v/>
      </c>
      <c r="AY836" s="58" t="str">
        <f t="shared" si="1480"/>
        <v/>
      </c>
      <c r="AZ836" s="31">
        <f t="shared" si="1481"/>
        <v>298.88</v>
      </c>
      <c r="BA836" s="59">
        <f t="shared" si="1482"/>
        <v>0.63343749999999988</v>
      </c>
      <c r="BB836" s="59">
        <f t="shared" si="1483"/>
        <v>0.63899305555555541</v>
      </c>
      <c r="BC836" s="59">
        <f t="shared" si="1484"/>
        <v>0.62143518518518504</v>
      </c>
      <c r="BD836" s="59">
        <f t="shared" si="1485"/>
        <v>0.66726851851851832</v>
      </c>
      <c r="BE836" s="59">
        <f t="shared" si="1486"/>
        <v>0.64311342592592602</v>
      </c>
      <c r="BF836" s="59">
        <f t="shared" si="1487"/>
        <v>0.65353009259259265</v>
      </c>
      <c r="BG836" s="59">
        <f t="shared" si="1488"/>
        <v>0.65192129629629636</v>
      </c>
      <c r="BH836" s="59">
        <f t="shared" si="1489"/>
        <v>0.65122685185185192</v>
      </c>
      <c r="BI836" s="31">
        <f t="shared" si="1490"/>
        <v>0.95999999999997954</v>
      </c>
      <c r="BJ836" s="61">
        <f t="shared" si="1491"/>
        <v>2.3999999999999487E-2</v>
      </c>
      <c r="BK836" s="61">
        <f t="shared" si="1492"/>
        <v>2.1333333333332878E-2</v>
      </c>
      <c r="BL836" s="61">
        <f t="shared" si="1493"/>
        <v>1.9199999999999592E-2</v>
      </c>
      <c r="BM836" s="61">
        <f t="shared" si="1494"/>
        <v>1.77777777777774E-2</v>
      </c>
      <c r="BN836" s="62">
        <f t="shared" si="1495"/>
        <v>0</v>
      </c>
      <c r="BO836" s="62">
        <f t="shared" si="1496"/>
        <v>1</v>
      </c>
      <c r="BP836" s="62">
        <f t="shared" si="1497"/>
        <v>26</v>
      </c>
      <c r="BQ836" s="62">
        <f t="shared" si="1498"/>
        <v>0</v>
      </c>
      <c r="BR836" s="62">
        <f t="shared" si="1499"/>
        <v>1</v>
      </c>
      <c r="BS836" s="62">
        <f t="shared" si="1500"/>
        <v>17</v>
      </c>
      <c r="BT836" s="62">
        <f t="shared" si="1501"/>
        <v>0</v>
      </c>
      <c r="BU836" s="62">
        <f t="shared" si="1502"/>
        <v>1</v>
      </c>
      <c r="BV836" s="62">
        <f t="shared" si="1503"/>
        <v>9</v>
      </c>
      <c r="BW836" s="62">
        <f t="shared" si="1504"/>
        <v>0</v>
      </c>
      <c r="BX836" s="62">
        <f t="shared" si="1505"/>
        <v>1</v>
      </c>
      <c r="BY836" s="62">
        <f t="shared" si="1506"/>
        <v>4</v>
      </c>
      <c r="BZ836" s="63">
        <f t="shared" si="1507"/>
        <v>0.63443287037037022</v>
      </c>
      <c r="CA836" s="63">
        <f t="shared" si="1508"/>
        <v>0.63998842592592575</v>
      </c>
      <c r="CB836" s="63">
        <f t="shared" si="1509"/>
        <v>0.62232638888888869</v>
      </c>
      <c r="CC836" s="63">
        <f t="shared" si="1510"/>
        <v>0.66815972222222197</v>
      </c>
      <c r="CD836" s="63">
        <f t="shared" si="1511"/>
        <v>0.64391203703703714</v>
      </c>
      <c r="CE836" s="63">
        <f t="shared" si="1512"/>
        <v>0.65432870370370377</v>
      </c>
      <c r="CF836" s="63">
        <f t="shared" si="1513"/>
        <v>0.65266203703703707</v>
      </c>
      <c r="CG836" s="63">
        <f t="shared" si="1514"/>
        <v>0.65196759259259263</v>
      </c>
      <c r="CH836" s="36"/>
      <c r="CI836" s="36"/>
      <c r="CJ836" s="36"/>
      <c r="CK836" s="36"/>
      <c r="CL836" s="60">
        <v>60</v>
      </c>
    </row>
    <row r="837" spans="1:90" ht="40.5" x14ac:dyDescent="0.25">
      <c r="A837" s="37">
        <v>82</v>
      </c>
      <c r="B837" s="37"/>
      <c r="C837" s="37" t="s">
        <v>49</v>
      </c>
      <c r="D837" s="37">
        <v>41</v>
      </c>
      <c r="E837" s="39"/>
      <c r="F837" s="44"/>
      <c r="G837" s="44">
        <v>300.56</v>
      </c>
      <c r="H837" s="41">
        <f t="shared" si="1466"/>
        <v>300.33999999999997</v>
      </c>
      <c r="I837" s="42">
        <v>300.23</v>
      </c>
      <c r="J837" s="43">
        <f t="shared" si="1464"/>
        <v>-7.3277154181784104E-4</v>
      </c>
      <c r="K837" s="44">
        <f t="shared" si="1465"/>
        <v>-0.21999999999997044</v>
      </c>
      <c r="L837" s="91" t="s">
        <v>1461</v>
      </c>
      <c r="M837" s="127" t="s">
        <v>1232</v>
      </c>
      <c r="N837" s="46">
        <f t="shared" si="1515"/>
        <v>300.45</v>
      </c>
      <c r="O837" s="46">
        <f t="shared" si="1469"/>
        <v>-0.11000000000000001</v>
      </c>
      <c r="P837" s="44">
        <v>300.56</v>
      </c>
      <c r="Q837" s="46"/>
      <c r="R837" s="37"/>
      <c r="S837" s="46"/>
      <c r="T837" s="40"/>
      <c r="U837" s="47" t="str">
        <f t="shared" si="1467"/>
        <v/>
      </c>
      <c r="V837" s="47" t="str">
        <f t="shared" si="1468"/>
        <v/>
      </c>
      <c r="W837" s="50"/>
      <c r="X837" s="50"/>
      <c r="Y837" s="50"/>
      <c r="Z837" s="50"/>
      <c r="AA837" s="50"/>
      <c r="AB837" s="50"/>
      <c r="AC837" s="50"/>
      <c r="AD837" s="50"/>
      <c r="AE837" s="51">
        <f t="shared" si="1470"/>
        <v>82</v>
      </c>
      <c r="AF837" s="51" t="str">
        <f t="shared" si="1471"/>
        <v/>
      </c>
      <c r="AG837" s="51" t="str">
        <f t="shared" si="1472"/>
        <v>f</v>
      </c>
      <c r="AH837" s="51">
        <f t="shared" si="1473"/>
        <v>41</v>
      </c>
      <c r="AI837" s="52">
        <f t="shared" si="1474"/>
        <v>300.33999999999997</v>
      </c>
      <c r="AJ837" s="51"/>
      <c r="AK837" s="53"/>
      <c r="AL837" s="52"/>
      <c r="AM837" s="53">
        <f t="shared" si="1475"/>
        <v>40</v>
      </c>
      <c r="AN837" s="53">
        <f>IF(AJ837&lt;&gt;"",IF(AJ837="o",VLOOKUP(AM837,OpenSect!$A$1:$D$11,2),IF(AJ837="u",VLOOKUP(AM837,UpHill!$A$1:$D$35,2),IF(AJ837="d",VLOOKUP(AM837,DownHill!$A$3:$D$29,2),IF(AJ837="f",VLOOKUP(AM837,FlatUnd!$A$2:$D$30,2),IF(AJ837="t",VLOOKUP(AM837,TimeAdd!$A$1:$D$176,2),IF(AJ837="l",VLOOKUP(AM837,SLimit!$A$1:$D$8,2),AN836)))))),AN836)</f>
        <v>45</v>
      </c>
      <c r="AO837" s="53">
        <f>IF(AJ837&lt;&gt;"",IF(AJ837="o",VLOOKUP(AM837,OpenSect!$A$1:$D$11,3),IF(AJ837="u",VLOOKUP(AM837,UpHill!$A$1:$D$35,3),IF(AJ837="d",VLOOKUP(AM837,DownHill!$A$3:$D$29,3),IF(AJ837="f",VLOOKUP(AM837,FlatUnd!$A$2:$D$30,3),IF(AJ837="t",VLOOKUP(AM837,TimeAdd!$A$1:$D$18,3),IF(AJ837="l",VLOOKUP(AM837,SLimit!$A$1:$D$8,3),AO836)))))),AO836)</f>
        <v>50</v>
      </c>
      <c r="AP837" s="53">
        <f>IF(AJ837&lt;&gt;"",IF(AJ837="o",VLOOKUP(AM837,OpenSect!$A$1:$D$11,4),IF(AJ837="u",VLOOKUP(AM837,UpHill!$A$1:$D$35,4),IF(AJ837="d",VLOOKUP(AM837,DownHill!$A$3:$D$29,4),IF(AJ837="f",VLOOKUP(AM837,FlatUnd!$A$2:$D$30,4),IF(AJ837="t",VLOOKUP(AM837,TimeAdd!$A$1:$D$18,4),IF(AJ837="l",VLOOKUP(AM837,SLimit!$A$1:$D$8,4),AP836)))))),AP836)</f>
        <v>54</v>
      </c>
      <c r="AQ837" s="53" t="str">
        <f t="shared" si="1476"/>
        <v>100</v>
      </c>
      <c r="AR837" s="54" t="str">
        <f t="shared" si="1477"/>
        <v>N11 Newcastle {Straight} / R68 Glencoe ,Dundee{ Right}.</v>
      </c>
      <c r="AS837" s="55"/>
      <c r="AT837" s="55"/>
      <c r="AU837" s="56">
        <f>IF(GroupStTimes!$A$8=0,MIN(CB837,CD837,CF837),MIN(BZ837,CB837,CD837,CF837))</f>
        <v>0.62278935185185169</v>
      </c>
      <c r="AV837" s="56">
        <f>IF(GroupStTimes!$A$8=0,MAX(CC837,CE837,CG837),MAX(CA837,CC837,CE837,CG837))</f>
        <v>0.66862268518518497</v>
      </c>
      <c r="AW837" s="57" t="str">
        <f t="shared" si="1478"/>
        <v/>
      </c>
      <c r="AX837" s="58" t="str">
        <f t="shared" si="1479"/>
        <v/>
      </c>
      <c r="AY837" s="58" t="str">
        <f t="shared" si="1480"/>
        <v/>
      </c>
      <c r="AZ837" s="31">
        <f t="shared" si="1481"/>
        <v>298.88</v>
      </c>
      <c r="BA837" s="59">
        <f t="shared" si="1482"/>
        <v>0.63343749999999988</v>
      </c>
      <c r="BB837" s="59">
        <f t="shared" si="1483"/>
        <v>0.63899305555555541</v>
      </c>
      <c r="BC837" s="59">
        <f t="shared" si="1484"/>
        <v>0.62143518518518504</v>
      </c>
      <c r="BD837" s="59">
        <f t="shared" si="1485"/>
        <v>0.66726851851851832</v>
      </c>
      <c r="BE837" s="59">
        <f t="shared" si="1486"/>
        <v>0.64311342592592602</v>
      </c>
      <c r="BF837" s="59">
        <f t="shared" si="1487"/>
        <v>0.65353009259259265</v>
      </c>
      <c r="BG837" s="59">
        <f t="shared" si="1488"/>
        <v>0.65192129629629636</v>
      </c>
      <c r="BH837" s="59">
        <f t="shared" si="1489"/>
        <v>0.65122685185185192</v>
      </c>
      <c r="BI837" s="31">
        <f t="shared" si="1490"/>
        <v>1.4599999999999795</v>
      </c>
      <c r="BJ837" s="61">
        <f t="shared" si="1491"/>
        <v>3.6499999999999491E-2</v>
      </c>
      <c r="BK837" s="61">
        <f t="shared" si="1492"/>
        <v>3.2444444444443991E-2</v>
      </c>
      <c r="BL837" s="61">
        <f t="shared" si="1493"/>
        <v>2.9199999999999591E-2</v>
      </c>
      <c r="BM837" s="61">
        <f t="shared" si="1494"/>
        <v>2.7037037037036658E-2</v>
      </c>
      <c r="BN837" s="62">
        <f t="shared" si="1495"/>
        <v>0</v>
      </c>
      <c r="BO837" s="62">
        <f t="shared" si="1496"/>
        <v>2</v>
      </c>
      <c r="BP837" s="62">
        <f t="shared" si="1497"/>
        <v>11</v>
      </c>
      <c r="BQ837" s="62">
        <f t="shared" si="1498"/>
        <v>0</v>
      </c>
      <c r="BR837" s="62">
        <f t="shared" si="1499"/>
        <v>1</v>
      </c>
      <c r="BS837" s="62">
        <f t="shared" si="1500"/>
        <v>57</v>
      </c>
      <c r="BT837" s="62">
        <f t="shared" si="1501"/>
        <v>0</v>
      </c>
      <c r="BU837" s="62">
        <f t="shared" si="1502"/>
        <v>1</v>
      </c>
      <c r="BV837" s="62">
        <f t="shared" si="1503"/>
        <v>45</v>
      </c>
      <c r="BW837" s="62">
        <f t="shared" si="1504"/>
        <v>0</v>
      </c>
      <c r="BX837" s="62">
        <f t="shared" si="1505"/>
        <v>1</v>
      </c>
      <c r="BY837" s="62">
        <f t="shared" si="1506"/>
        <v>37</v>
      </c>
      <c r="BZ837" s="63">
        <f t="shared" si="1507"/>
        <v>0.63495370370370363</v>
      </c>
      <c r="CA837" s="63">
        <f t="shared" si="1508"/>
        <v>0.64050925925925917</v>
      </c>
      <c r="CB837" s="63">
        <f t="shared" si="1509"/>
        <v>0.62278935185185169</v>
      </c>
      <c r="CC837" s="63">
        <f t="shared" si="1510"/>
        <v>0.66862268518518497</v>
      </c>
      <c r="CD837" s="63">
        <f t="shared" si="1511"/>
        <v>0.64432870370370376</v>
      </c>
      <c r="CE837" s="63">
        <f t="shared" si="1512"/>
        <v>0.65474537037037039</v>
      </c>
      <c r="CF837" s="63">
        <f t="shared" si="1513"/>
        <v>0.65304398148148157</v>
      </c>
      <c r="CG837" s="63">
        <f t="shared" si="1514"/>
        <v>0.65234953703703713</v>
      </c>
      <c r="CH837" s="36"/>
      <c r="CI837" s="36"/>
      <c r="CJ837" s="36"/>
      <c r="CK837" s="36"/>
      <c r="CL837" s="60">
        <v>60</v>
      </c>
    </row>
    <row r="838" spans="1:90" ht="40.5" x14ac:dyDescent="0.25">
      <c r="A838" s="37">
        <v>82</v>
      </c>
      <c r="B838" s="37"/>
      <c r="C838" s="37" t="s">
        <v>49</v>
      </c>
      <c r="D838" s="37">
        <v>41</v>
      </c>
      <c r="E838" s="39"/>
      <c r="F838" s="44"/>
      <c r="G838" s="44">
        <v>300.82</v>
      </c>
      <c r="H838" s="41">
        <f t="shared" si="1466"/>
        <v>300.60000000000002</v>
      </c>
      <c r="I838" s="42">
        <v>300.49</v>
      </c>
      <c r="J838" s="43">
        <f t="shared" si="1464"/>
        <v>-7.3213750873563326E-4</v>
      </c>
      <c r="K838" s="44">
        <f t="shared" si="1465"/>
        <v>-0.21999999999997044</v>
      </c>
      <c r="L838" s="91" t="s">
        <v>1461</v>
      </c>
      <c r="M838" s="127" t="s">
        <v>1232</v>
      </c>
      <c r="N838" s="46">
        <f t="shared" si="1515"/>
        <v>300.70999999999998</v>
      </c>
      <c r="O838" s="46">
        <f t="shared" si="1469"/>
        <v>-0.11000000000000001</v>
      </c>
      <c r="P838" s="44">
        <v>300.82</v>
      </c>
      <c r="Q838" s="46"/>
      <c r="R838" s="37"/>
      <c r="S838" s="46"/>
      <c r="T838" s="40"/>
      <c r="U838" s="47" t="str">
        <f t="shared" si="1467"/>
        <v/>
      </c>
      <c r="V838" s="47" t="str">
        <f t="shared" si="1468"/>
        <v/>
      </c>
      <c r="W838" s="50"/>
      <c r="X838" s="50"/>
      <c r="Y838" s="50"/>
      <c r="Z838" s="50"/>
      <c r="AA838" s="50"/>
      <c r="AB838" s="50"/>
      <c r="AC838" s="50"/>
      <c r="AD838" s="50"/>
      <c r="AE838" s="51">
        <f t="shared" si="1470"/>
        <v>82</v>
      </c>
      <c r="AF838" s="51" t="str">
        <f t="shared" si="1471"/>
        <v/>
      </c>
      <c r="AG838" s="51" t="str">
        <f t="shared" si="1472"/>
        <v>f</v>
      </c>
      <c r="AH838" s="51">
        <f t="shared" si="1473"/>
        <v>41</v>
      </c>
      <c r="AI838" s="52">
        <f t="shared" si="1474"/>
        <v>300.60000000000002</v>
      </c>
      <c r="AJ838" s="51" t="s">
        <v>49</v>
      </c>
      <c r="AK838" s="53"/>
      <c r="AL838" s="52"/>
      <c r="AM838" s="53">
        <f t="shared" si="1475"/>
        <v>41</v>
      </c>
      <c r="AN838" s="53">
        <f>IF(AJ838&lt;&gt;"",IF(AJ838="o",VLOOKUP(AM838,OpenSect!$A$1:$D$11,2),IF(AJ838="u",VLOOKUP(AM838,UpHill!$A$1:$D$35,2),IF(AJ838="d",VLOOKUP(AM838,DownHill!$A$3:$D$29,2),IF(AJ838="f",VLOOKUP(AM838,FlatUnd!$A$2:$D$30,2),IF(AJ838="t",VLOOKUP(AM838,TimeAdd!$A$1:$D$176,2),IF(AJ838="l",VLOOKUP(AM838,SLimit!$A$1:$D$8,2),AN837)))))),AN837)</f>
        <v>48</v>
      </c>
      <c r="AO838" s="53">
        <f>IF(AJ838&lt;&gt;"",IF(AJ838="o",VLOOKUP(AM838,OpenSect!$A$1:$D$11,3),IF(AJ838="u",VLOOKUP(AM838,UpHill!$A$1:$D$35,3),IF(AJ838="d",VLOOKUP(AM838,DownHill!$A$3:$D$29,3),IF(AJ838="f",VLOOKUP(AM838,FlatUnd!$A$2:$D$30,3),IF(AJ838="t",VLOOKUP(AM838,TimeAdd!$A$1:$D$18,3),IF(AJ838="l",VLOOKUP(AM838,SLimit!$A$1:$D$8,3),AO837)))))),AO837)</f>
        <v>55</v>
      </c>
      <c r="AP838" s="53">
        <f>IF(AJ838&lt;&gt;"",IF(AJ838="o",VLOOKUP(AM838,OpenSect!$A$1:$D$11,4),IF(AJ838="u",VLOOKUP(AM838,UpHill!$A$1:$D$35,4),IF(AJ838="d",VLOOKUP(AM838,DownHill!$A$3:$D$29,4),IF(AJ838="f",VLOOKUP(AM838,FlatUnd!$A$2:$D$30,4),IF(AJ838="t",VLOOKUP(AM838,TimeAdd!$A$1:$D$18,4),IF(AJ838="l",VLOOKUP(AM838,SLimit!$A$1:$D$8,4),AP837)))))),AP837)</f>
        <v>62</v>
      </c>
      <c r="AQ838" s="53" t="str">
        <f t="shared" si="1476"/>
        <v>100</v>
      </c>
      <c r="AR838" s="54" t="str">
        <f t="shared" si="1477"/>
        <v>N11 Newcastle {Straight} / R68 Glencoe ,Dundee{ Right}.</v>
      </c>
      <c r="AS838" s="55"/>
      <c r="AT838" s="55"/>
      <c r="AU838" s="56">
        <f>IF(GroupStTimes!$A$8=0,MIN(CB838,CD838,CF838),MIN(BZ838,CB838,CD838,CF838))</f>
        <v>0.62303240740740728</v>
      </c>
      <c r="AV838" s="56">
        <f>IF(GroupStTimes!$A$8=0,MAX(CC838,CE838,CG838),MAX(CA838,CC838,CE838,CG838))</f>
        <v>0.66886574074074057</v>
      </c>
      <c r="AW838" s="57" t="str">
        <f t="shared" si="1478"/>
        <v/>
      </c>
      <c r="AX838" s="58" t="str">
        <f t="shared" si="1479"/>
        <v/>
      </c>
      <c r="AY838" s="58" t="str">
        <f t="shared" si="1480"/>
        <v/>
      </c>
      <c r="AZ838" s="31">
        <f t="shared" si="1481"/>
        <v>298.88</v>
      </c>
      <c r="BA838" s="59">
        <f t="shared" si="1482"/>
        <v>0.63343749999999988</v>
      </c>
      <c r="BB838" s="59">
        <f t="shared" si="1483"/>
        <v>0.63899305555555541</v>
      </c>
      <c r="BC838" s="59">
        <f t="shared" si="1484"/>
        <v>0.62143518518518504</v>
      </c>
      <c r="BD838" s="59">
        <f t="shared" si="1485"/>
        <v>0.66726851851851832</v>
      </c>
      <c r="BE838" s="59">
        <f t="shared" si="1486"/>
        <v>0.64311342592592602</v>
      </c>
      <c r="BF838" s="59">
        <f t="shared" si="1487"/>
        <v>0.65353009259259265</v>
      </c>
      <c r="BG838" s="59">
        <f t="shared" si="1488"/>
        <v>0.65192129629629636</v>
      </c>
      <c r="BH838" s="59">
        <f t="shared" si="1489"/>
        <v>0.65122685185185192</v>
      </c>
      <c r="BI838" s="31">
        <f t="shared" si="1490"/>
        <v>1.7200000000000273</v>
      </c>
      <c r="BJ838" s="61">
        <f t="shared" si="1491"/>
        <v>4.3000000000000684E-2</v>
      </c>
      <c r="BK838" s="61">
        <f t="shared" si="1492"/>
        <v>3.8222222222222831E-2</v>
      </c>
      <c r="BL838" s="61">
        <f t="shared" si="1493"/>
        <v>3.4400000000000548E-2</v>
      </c>
      <c r="BM838" s="61">
        <f t="shared" si="1494"/>
        <v>3.185185185185236E-2</v>
      </c>
      <c r="BN838" s="62">
        <f t="shared" si="1495"/>
        <v>0</v>
      </c>
      <c r="BO838" s="62">
        <f t="shared" si="1496"/>
        <v>2</v>
      </c>
      <c r="BP838" s="62">
        <f t="shared" si="1497"/>
        <v>35</v>
      </c>
      <c r="BQ838" s="62">
        <f t="shared" si="1498"/>
        <v>0</v>
      </c>
      <c r="BR838" s="62">
        <f t="shared" si="1499"/>
        <v>2</v>
      </c>
      <c r="BS838" s="62">
        <f t="shared" si="1500"/>
        <v>18</v>
      </c>
      <c r="BT838" s="62">
        <f t="shared" si="1501"/>
        <v>0</v>
      </c>
      <c r="BU838" s="62">
        <f t="shared" si="1502"/>
        <v>2</v>
      </c>
      <c r="BV838" s="62">
        <f t="shared" si="1503"/>
        <v>4</v>
      </c>
      <c r="BW838" s="62">
        <f t="shared" si="1504"/>
        <v>0</v>
      </c>
      <c r="BX838" s="62">
        <f t="shared" si="1505"/>
        <v>1</v>
      </c>
      <c r="BY838" s="62">
        <f t="shared" si="1506"/>
        <v>55</v>
      </c>
      <c r="BZ838" s="63">
        <f t="shared" si="1507"/>
        <v>0.63523148148148134</v>
      </c>
      <c r="CA838" s="63">
        <f t="shared" si="1508"/>
        <v>0.64078703703703688</v>
      </c>
      <c r="CB838" s="63">
        <f t="shared" si="1509"/>
        <v>0.62303240740740728</v>
      </c>
      <c r="CC838" s="63">
        <f t="shared" si="1510"/>
        <v>0.66886574074074057</v>
      </c>
      <c r="CD838" s="63">
        <f t="shared" si="1511"/>
        <v>0.64454861111111117</v>
      </c>
      <c r="CE838" s="63">
        <f t="shared" si="1512"/>
        <v>0.6549652777777778</v>
      </c>
      <c r="CF838" s="63">
        <f t="shared" si="1513"/>
        <v>0.65325231481481483</v>
      </c>
      <c r="CG838" s="63">
        <f t="shared" si="1514"/>
        <v>0.65255787037037039</v>
      </c>
      <c r="CH838" s="36"/>
      <c r="CI838" s="36"/>
      <c r="CJ838" s="36"/>
      <c r="CK838" s="36"/>
      <c r="CL838" s="60">
        <v>60</v>
      </c>
    </row>
    <row r="839" spans="1:90" ht="26.25" customHeight="1" x14ac:dyDescent="0.25">
      <c r="A839" s="37">
        <v>82</v>
      </c>
      <c r="B839" s="37"/>
      <c r="E839" s="39"/>
      <c r="F839" s="44"/>
      <c r="G839" s="44">
        <v>300.87</v>
      </c>
      <c r="H839" s="41">
        <f t="shared" si="1466"/>
        <v>300.64999999999998</v>
      </c>
      <c r="I839" s="42">
        <v>300.54000000000002</v>
      </c>
      <c r="J839" s="43">
        <f t="shared" si="1464"/>
        <v>-7.3201570506411932E-4</v>
      </c>
      <c r="K839" s="44">
        <f t="shared" si="1465"/>
        <v>-0.21999999999997044</v>
      </c>
      <c r="L839" s="91" t="s">
        <v>1462</v>
      </c>
      <c r="M839" s="127" t="s">
        <v>1232</v>
      </c>
      <c r="N839" s="46">
        <f t="shared" si="1515"/>
        <v>300.76</v>
      </c>
      <c r="O839" s="46">
        <f t="shared" si="1469"/>
        <v>-0.11000000000000001</v>
      </c>
      <c r="P839" s="44">
        <v>300.87</v>
      </c>
      <c r="Q839" s="46"/>
      <c r="R839" s="37"/>
      <c r="S839" s="46"/>
      <c r="T839" s="40"/>
      <c r="U839" s="47" t="str">
        <f t="shared" si="1467"/>
        <v/>
      </c>
      <c r="V839" s="47" t="str">
        <f t="shared" si="1468"/>
        <v/>
      </c>
      <c r="W839" s="50"/>
      <c r="X839" s="50"/>
      <c r="Y839" s="50"/>
      <c r="Z839" s="50"/>
      <c r="AA839" s="50"/>
      <c r="AB839" s="50"/>
      <c r="AC839" s="50"/>
      <c r="AD839" s="50"/>
      <c r="AE839" s="51">
        <f t="shared" si="1470"/>
        <v>82</v>
      </c>
      <c r="AF839" s="51" t="str">
        <f t="shared" si="1471"/>
        <v/>
      </c>
      <c r="AG839" s="51" t="str">
        <f t="shared" si="1472"/>
        <v/>
      </c>
      <c r="AH839" s="51" t="str">
        <f t="shared" si="1473"/>
        <v/>
      </c>
      <c r="AI839" s="52">
        <f t="shared" si="1474"/>
        <v>300.64999999999998</v>
      </c>
      <c r="AJ839" s="51"/>
      <c r="AK839" s="53"/>
      <c r="AL839" s="52"/>
      <c r="AM839" s="53">
        <f t="shared" si="1475"/>
        <v>41</v>
      </c>
      <c r="AN839" s="53">
        <f>IF(AJ839&lt;&gt;"",IF(AJ839="o",VLOOKUP(AM839,OpenSect!$A$1:$D$11,2),IF(AJ839="u",VLOOKUP(AM839,UpHill!$A$1:$D$35,2),IF(AJ839="d",VLOOKUP(AM839,DownHill!$A$3:$D$29,2),IF(AJ839="f",VLOOKUP(AM839,FlatUnd!$A$2:$D$30,2),IF(AJ839="t",VLOOKUP(AM839,TimeAdd!$A$1:$D$176,2),IF(AJ839="l",VLOOKUP(AM839,SLimit!$A$1:$D$8,2),AN838)))))),AN838)</f>
        <v>48</v>
      </c>
      <c r="AO839" s="53">
        <f>IF(AJ839&lt;&gt;"",IF(AJ839="o",VLOOKUP(AM839,OpenSect!$A$1:$D$11,3),IF(AJ839="u",VLOOKUP(AM839,UpHill!$A$1:$D$35,3),IF(AJ839="d",VLOOKUP(AM839,DownHill!$A$3:$D$29,3),IF(AJ839="f",VLOOKUP(AM839,FlatUnd!$A$2:$D$30,3),IF(AJ839="t",VLOOKUP(AM839,TimeAdd!$A$1:$D$18,3),IF(AJ839="l",VLOOKUP(AM839,SLimit!$A$1:$D$8,3),AO838)))))),AO838)</f>
        <v>55</v>
      </c>
      <c r="AP839" s="53">
        <f>IF(AJ839&lt;&gt;"",IF(AJ839="o",VLOOKUP(AM839,OpenSect!$A$1:$D$11,4),IF(AJ839="u",VLOOKUP(AM839,UpHill!$A$1:$D$35,4),IF(AJ839="d",VLOOKUP(AM839,DownHill!$A$3:$D$29,4),IF(AJ839="f",VLOOKUP(AM839,FlatUnd!$A$2:$D$30,4),IF(AJ839="t",VLOOKUP(AM839,TimeAdd!$A$1:$D$18,4),IF(AJ839="l",VLOOKUP(AM839,SLimit!$A$1:$D$8,4),AP838)))))),AP838)</f>
        <v>62</v>
      </c>
      <c r="AQ839" s="53" t="str">
        <f t="shared" si="1476"/>
        <v>100</v>
      </c>
      <c r="AR839" s="54" t="str">
        <f t="shared" si="1477"/>
        <v>14,0 Km Plate.</v>
      </c>
      <c r="AS839" s="55"/>
      <c r="AT839" s="55"/>
      <c r="AU839" s="56">
        <f>IF(GroupStTimes!$A$8=0,MIN(CB839,CD839,CF839),MIN(BZ839,CB839,CD839,CF839))</f>
        <v>0.62307870370370355</v>
      </c>
      <c r="AV839" s="56">
        <f>IF(GroupStTimes!$A$8=0,MAX(CC839,CE839,CG839),MAX(CA839,CC839,CE839,CG839))</f>
        <v>0.66891203703703683</v>
      </c>
      <c r="AW839" s="57" t="str">
        <f t="shared" si="1478"/>
        <v/>
      </c>
      <c r="AX839" s="58" t="str">
        <f t="shared" si="1479"/>
        <v/>
      </c>
      <c r="AY839" s="58" t="str">
        <f t="shared" si="1480"/>
        <v/>
      </c>
      <c r="AZ839" s="31">
        <f t="shared" si="1481"/>
        <v>300.60000000000002</v>
      </c>
      <c r="BA839" s="59">
        <f t="shared" si="1482"/>
        <v>0.63523148148148134</v>
      </c>
      <c r="BB839" s="59">
        <f t="shared" si="1483"/>
        <v>0.64078703703703688</v>
      </c>
      <c r="BC839" s="59">
        <f t="shared" si="1484"/>
        <v>0.62303240740740728</v>
      </c>
      <c r="BD839" s="59">
        <f t="shared" si="1485"/>
        <v>0.66886574074074057</v>
      </c>
      <c r="BE839" s="59">
        <f t="shared" si="1486"/>
        <v>0.64454861111111117</v>
      </c>
      <c r="BF839" s="59">
        <f t="shared" si="1487"/>
        <v>0.6549652777777778</v>
      </c>
      <c r="BG839" s="59">
        <f t="shared" si="1488"/>
        <v>0.65325231481481483</v>
      </c>
      <c r="BH839" s="59">
        <f t="shared" si="1489"/>
        <v>0.65255787037037039</v>
      </c>
      <c r="BI839" s="31">
        <f t="shared" si="1490"/>
        <v>4.9999999999954525E-2</v>
      </c>
      <c r="BJ839" s="61">
        <f t="shared" si="1491"/>
        <v>1.2195121951208421E-3</v>
      </c>
      <c r="BK839" s="61">
        <f t="shared" si="1492"/>
        <v>1.0416666666657193E-3</v>
      </c>
      <c r="BL839" s="61">
        <f t="shared" si="1493"/>
        <v>9.0909090909008228E-4</v>
      </c>
      <c r="BM839" s="61">
        <f t="shared" si="1494"/>
        <v>8.0645161290249234E-4</v>
      </c>
      <c r="BN839" s="62">
        <f t="shared" si="1495"/>
        <v>0</v>
      </c>
      <c r="BO839" s="62">
        <f t="shared" si="1496"/>
        <v>0</v>
      </c>
      <c r="BP839" s="62">
        <f t="shared" si="1497"/>
        <v>4</v>
      </c>
      <c r="BQ839" s="62">
        <f t="shared" si="1498"/>
        <v>0</v>
      </c>
      <c r="BR839" s="62">
        <f t="shared" si="1499"/>
        <v>0</v>
      </c>
      <c r="BS839" s="62">
        <f t="shared" si="1500"/>
        <v>4</v>
      </c>
      <c r="BT839" s="62">
        <f t="shared" si="1501"/>
        <v>0</v>
      </c>
      <c r="BU839" s="62">
        <f t="shared" si="1502"/>
        <v>0</v>
      </c>
      <c r="BV839" s="62">
        <f t="shared" si="1503"/>
        <v>3</v>
      </c>
      <c r="BW839" s="62">
        <f t="shared" si="1504"/>
        <v>0</v>
      </c>
      <c r="BX839" s="62">
        <f t="shared" si="1505"/>
        <v>0</v>
      </c>
      <c r="BY839" s="62">
        <f t="shared" si="1506"/>
        <v>3</v>
      </c>
      <c r="BZ839" s="63">
        <f t="shared" si="1507"/>
        <v>0.63527777777777761</v>
      </c>
      <c r="CA839" s="63">
        <f t="shared" si="1508"/>
        <v>0.64083333333333314</v>
      </c>
      <c r="CB839" s="63">
        <f t="shared" si="1509"/>
        <v>0.62307870370370355</v>
      </c>
      <c r="CC839" s="63">
        <f t="shared" si="1510"/>
        <v>0.66891203703703683</v>
      </c>
      <c r="CD839" s="63">
        <f t="shared" si="1511"/>
        <v>0.6445833333333334</v>
      </c>
      <c r="CE839" s="63">
        <f t="shared" si="1512"/>
        <v>0.65500000000000003</v>
      </c>
      <c r="CF839" s="63">
        <f t="shared" si="1513"/>
        <v>0.65328703703703705</v>
      </c>
      <c r="CG839" s="63">
        <f t="shared" si="1514"/>
        <v>0.65259259259259261</v>
      </c>
      <c r="CH839" s="36"/>
      <c r="CI839" s="36"/>
      <c r="CJ839" s="36"/>
      <c r="CK839" s="36"/>
      <c r="CL839" s="60">
        <v>60</v>
      </c>
    </row>
    <row r="840" spans="1:90" ht="26.25" customHeight="1" x14ac:dyDescent="0.25">
      <c r="A840" s="37">
        <v>82</v>
      </c>
      <c r="B840" s="37"/>
      <c r="E840" s="39"/>
      <c r="F840" s="44"/>
      <c r="G840" s="44">
        <v>301.2</v>
      </c>
      <c r="H840" s="41">
        <f t="shared" si="1466"/>
        <v>300.98</v>
      </c>
      <c r="I840" s="42">
        <v>300.87</v>
      </c>
      <c r="J840" s="43">
        <f t="shared" si="1464"/>
        <v>-7.3121281616635235E-4</v>
      </c>
      <c r="K840" s="44">
        <f t="shared" si="1465"/>
        <v>-0.21999999999997044</v>
      </c>
      <c r="L840" s="91" t="s">
        <v>474</v>
      </c>
      <c r="M840" s="127" t="s">
        <v>1232</v>
      </c>
      <c r="N840" s="46">
        <f t="shared" si="1515"/>
        <v>301.08999999999997</v>
      </c>
      <c r="O840" s="46">
        <f t="shared" si="1469"/>
        <v>-0.11000000000000001</v>
      </c>
      <c r="P840" s="44">
        <v>301.2</v>
      </c>
      <c r="Q840" s="46"/>
      <c r="R840" s="37"/>
      <c r="S840" s="46"/>
      <c r="T840" s="40"/>
      <c r="U840" s="47" t="str">
        <f t="shared" si="1467"/>
        <v/>
      </c>
      <c r="V840" s="47" t="str">
        <f t="shared" si="1468"/>
        <v/>
      </c>
      <c r="W840" s="50"/>
      <c r="X840" s="50"/>
      <c r="Y840" s="50"/>
      <c r="Z840" s="50"/>
      <c r="AA840" s="50"/>
      <c r="AB840" s="50"/>
      <c r="AC840" s="50"/>
      <c r="AD840" s="50"/>
      <c r="AE840" s="51">
        <f t="shared" si="1470"/>
        <v>82</v>
      </c>
      <c r="AF840" s="51" t="str">
        <f t="shared" si="1471"/>
        <v/>
      </c>
      <c r="AG840" s="51" t="str">
        <f t="shared" si="1472"/>
        <v/>
      </c>
      <c r="AH840" s="51" t="str">
        <f t="shared" si="1473"/>
        <v/>
      </c>
      <c r="AI840" s="52">
        <f t="shared" si="1474"/>
        <v>300.98</v>
      </c>
      <c r="AJ840" s="51"/>
      <c r="AK840" s="53"/>
      <c r="AL840" s="52"/>
      <c r="AM840" s="53">
        <f t="shared" si="1475"/>
        <v>41</v>
      </c>
      <c r="AN840" s="53">
        <f>IF(AJ840&lt;&gt;"",IF(AJ840="o",VLOOKUP(AM840,OpenSect!$A$1:$D$11,2),IF(AJ840="u",VLOOKUP(AM840,UpHill!$A$1:$D$35,2),IF(AJ840="d",VLOOKUP(AM840,DownHill!$A$3:$D$29,2),IF(AJ840="f",VLOOKUP(AM840,FlatUnd!$A$2:$D$30,2),IF(AJ840="t",VLOOKUP(AM840,TimeAdd!$A$1:$D$176,2),IF(AJ840="l",VLOOKUP(AM840,SLimit!$A$1:$D$8,2),AN839)))))),AN839)</f>
        <v>48</v>
      </c>
      <c r="AO840" s="53">
        <f>IF(AJ840&lt;&gt;"",IF(AJ840="o",VLOOKUP(AM840,OpenSect!$A$1:$D$11,3),IF(AJ840="u",VLOOKUP(AM840,UpHill!$A$1:$D$35,3),IF(AJ840="d",VLOOKUP(AM840,DownHill!$A$3:$D$29,3),IF(AJ840="f",VLOOKUP(AM840,FlatUnd!$A$2:$D$30,3),IF(AJ840="t",VLOOKUP(AM840,TimeAdd!$A$1:$D$18,3),IF(AJ840="l",VLOOKUP(AM840,SLimit!$A$1:$D$8,3),AO839)))))),AO839)</f>
        <v>55</v>
      </c>
      <c r="AP840" s="53">
        <f>IF(AJ840&lt;&gt;"",IF(AJ840="o",VLOOKUP(AM840,OpenSect!$A$1:$D$11,4),IF(AJ840="u",VLOOKUP(AM840,UpHill!$A$1:$D$35,4),IF(AJ840="d",VLOOKUP(AM840,DownHill!$A$3:$D$29,4),IF(AJ840="f",VLOOKUP(AM840,FlatUnd!$A$2:$D$30,4),IF(AJ840="t",VLOOKUP(AM840,TimeAdd!$A$1:$D$18,4),IF(AJ840="l",VLOOKUP(AM840,SLimit!$A$1:$D$8,4),AP839)))))),AP839)</f>
        <v>62</v>
      </c>
      <c r="AQ840" s="53" t="str">
        <f t="shared" si="1476"/>
        <v>100</v>
      </c>
      <c r="AR840" s="54" t="str">
        <f t="shared" si="1477"/>
        <v xml:space="preserve">100 Speed limit. </v>
      </c>
      <c r="AS840" s="55"/>
      <c r="AT840" s="55"/>
      <c r="AU840" s="56">
        <f>IF(GroupStTimes!$A$8=0,MIN(CB840,CD840,CF840),MIN(BZ840,CB840,CD840,CF840))</f>
        <v>0.62335648148148137</v>
      </c>
      <c r="AV840" s="56">
        <f>IF(GroupStTimes!$A$8=0,MAX(CC840,CE840,CG840),MAX(CA840,CC840,CE840,CG840))</f>
        <v>0.66918981481481465</v>
      </c>
      <c r="AW840" s="57" t="str">
        <f t="shared" si="1478"/>
        <v/>
      </c>
      <c r="AX840" s="58" t="str">
        <f t="shared" si="1479"/>
        <v/>
      </c>
      <c r="AY840" s="58" t="str">
        <f t="shared" si="1480"/>
        <v/>
      </c>
      <c r="AZ840" s="31">
        <f t="shared" si="1481"/>
        <v>300.60000000000002</v>
      </c>
      <c r="BA840" s="59">
        <f t="shared" si="1482"/>
        <v>0.63523148148148134</v>
      </c>
      <c r="BB840" s="59">
        <f t="shared" si="1483"/>
        <v>0.64078703703703688</v>
      </c>
      <c r="BC840" s="59">
        <f t="shared" si="1484"/>
        <v>0.62303240740740728</v>
      </c>
      <c r="BD840" s="59">
        <f t="shared" si="1485"/>
        <v>0.66886574074074057</v>
      </c>
      <c r="BE840" s="59">
        <f t="shared" si="1486"/>
        <v>0.64454861111111117</v>
      </c>
      <c r="BF840" s="59">
        <f t="shared" si="1487"/>
        <v>0.6549652777777778</v>
      </c>
      <c r="BG840" s="59">
        <f t="shared" si="1488"/>
        <v>0.65325231481481483</v>
      </c>
      <c r="BH840" s="59">
        <f t="shared" si="1489"/>
        <v>0.65255787037037039</v>
      </c>
      <c r="BI840" s="31">
        <f t="shared" si="1490"/>
        <v>0.37999999999999545</v>
      </c>
      <c r="BJ840" s="61">
        <f t="shared" si="1491"/>
        <v>9.2682926829267178E-3</v>
      </c>
      <c r="BK840" s="61">
        <f t="shared" si="1492"/>
        <v>7.9166666666665719E-3</v>
      </c>
      <c r="BL840" s="61">
        <f t="shared" si="1493"/>
        <v>6.9090909090908266E-3</v>
      </c>
      <c r="BM840" s="61">
        <f t="shared" si="1494"/>
        <v>6.1290322580644426E-3</v>
      </c>
      <c r="BN840" s="62">
        <f t="shared" si="1495"/>
        <v>0</v>
      </c>
      <c r="BO840" s="62">
        <f t="shared" si="1496"/>
        <v>0</v>
      </c>
      <c r="BP840" s="62">
        <f t="shared" si="1497"/>
        <v>33</v>
      </c>
      <c r="BQ840" s="62">
        <f t="shared" si="1498"/>
        <v>0</v>
      </c>
      <c r="BR840" s="62">
        <f t="shared" si="1499"/>
        <v>0</v>
      </c>
      <c r="BS840" s="62">
        <f t="shared" si="1500"/>
        <v>28</v>
      </c>
      <c r="BT840" s="62">
        <f t="shared" si="1501"/>
        <v>0</v>
      </c>
      <c r="BU840" s="62">
        <f t="shared" si="1502"/>
        <v>0</v>
      </c>
      <c r="BV840" s="62">
        <f t="shared" si="1503"/>
        <v>25</v>
      </c>
      <c r="BW840" s="62">
        <f t="shared" si="1504"/>
        <v>0</v>
      </c>
      <c r="BX840" s="62">
        <f t="shared" si="1505"/>
        <v>0</v>
      </c>
      <c r="BY840" s="62">
        <f t="shared" si="1506"/>
        <v>22</v>
      </c>
      <c r="BZ840" s="63">
        <f t="shared" si="1507"/>
        <v>0.63561342592592573</v>
      </c>
      <c r="CA840" s="63">
        <f t="shared" si="1508"/>
        <v>0.64116898148148127</v>
      </c>
      <c r="CB840" s="63">
        <f t="shared" si="1509"/>
        <v>0.62335648148148137</v>
      </c>
      <c r="CC840" s="63">
        <f t="shared" si="1510"/>
        <v>0.66918981481481465</v>
      </c>
      <c r="CD840" s="63">
        <f t="shared" si="1511"/>
        <v>0.64483796296296303</v>
      </c>
      <c r="CE840" s="63">
        <f t="shared" si="1512"/>
        <v>0.65525462962962966</v>
      </c>
      <c r="CF840" s="63">
        <f t="shared" si="1513"/>
        <v>0.65350694444444446</v>
      </c>
      <c r="CG840" s="63">
        <f t="shared" si="1514"/>
        <v>0.65281250000000002</v>
      </c>
      <c r="CH840" s="36"/>
      <c r="CI840" s="36"/>
      <c r="CJ840" s="36"/>
      <c r="CK840" s="36"/>
      <c r="CL840" s="60">
        <v>60</v>
      </c>
    </row>
    <row r="841" spans="1:90" ht="40.5" x14ac:dyDescent="0.25">
      <c r="A841" s="37">
        <v>82</v>
      </c>
      <c r="B841" s="37"/>
      <c r="E841" s="39"/>
      <c r="F841" s="44"/>
      <c r="G841" s="44">
        <v>301.39999999999998</v>
      </c>
      <c r="H841" s="41">
        <f t="shared" si="1466"/>
        <v>301.18</v>
      </c>
      <c r="I841" s="42">
        <v>301.07</v>
      </c>
      <c r="J841" s="43">
        <f t="shared" si="1464"/>
        <v>-7.3072707343797274E-4</v>
      </c>
      <c r="K841" s="44">
        <f t="shared" si="1465"/>
        <v>-0.21999999999997044</v>
      </c>
      <c r="L841" s="91" t="s">
        <v>1463</v>
      </c>
      <c r="M841" s="127" t="s">
        <v>1232</v>
      </c>
      <c r="N841" s="46">
        <f t="shared" si="1515"/>
        <v>301.28999999999996</v>
      </c>
      <c r="O841" s="46">
        <f t="shared" si="1469"/>
        <v>-0.11000000000000001</v>
      </c>
      <c r="P841" s="44">
        <v>301.39999999999998</v>
      </c>
      <c r="Q841" s="46"/>
      <c r="R841" s="37"/>
      <c r="S841" s="46"/>
      <c r="T841" s="40"/>
      <c r="U841" s="47" t="str">
        <f t="shared" si="1467"/>
        <v/>
      </c>
      <c r="V841" s="47" t="str">
        <f t="shared" si="1468"/>
        <v/>
      </c>
      <c r="W841" s="50"/>
      <c r="X841" s="50"/>
      <c r="Y841" s="50"/>
      <c r="Z841" s="50"/>
      <c r="AA841" s="50"/>
      <c r="AB841" s="50"/>
      <c r="AC841" s="50"/>
      <c r="AD841" s="50"/>
      <c r="AE841" s="51">
        <f t="shared" si="1470"/>
        <v>82</v>
      </c>
      <c r="AF841" s="51" t="str">
        <f t="shared" si="1471"/>
        <v/>
      </c>
      <c r="AG841" s="51" t="str">
        <f t="shared" si="1472"/>
        <v/>
      </c>
      <c r="AH841" s="51" t="str">
        <f t="shared" si="1473"/>
        <v/>
      </c>
      <c r="AI841" s="52">
        <f t="shared" si="1474"/>
        <v>301.18</v>
      </c>
      <c r="AJ841" s="51"/>
      <c r="AK841" s="53"/>
      <c r="AL841" s="52"/>
      <c r="AM841" s="53">
        <f t="shared" si="1475"/>
        <v>41</v>
      </c>
      <c r="AN841" s="53">
        <f>IF(AJ841&lt;&gt;"",IF(AJ841="o",VLOOKUP(AM841,OpenSect!$A$1:$D$11,2),IF(AJ841="u",VLOOKUP(AM841,UpHill!$A$1:$D$35,2),IF(AJ841="d",VLOOKUP(AM841,DownHill!$A$3:$D$29,2),IF(AJ841="f",VLOOKUP(AM841,FlatUnd!$A$2:$D$30,2),IF(AJ841="t",VLOOKUP(AM841,TimeAdd!$A$1:$D$176,2),IF(AJ841="l",VLOOKUP(AM841,SLimit!$A$1:$D$8,2),AN840)))))),AN840)</f>
        <v>48</v>
      </c>
      <c r="AO841" s="53">
        <f>IF(AJ841&lt;&gt;"",IF(AJ841="o",VLOOKUP(AM841,OpenSect!$A$1:$D$11,3),IF(AJ841="u",VLOOKUP(AM841,UpHill!$A$1:$D$35,3),IF(AJ841="d",VLOOKUP(AM841,DownHill!$A$3:$D$29,3),IF(AJ841="f",VLOOKUP(AM841,FlatUnd!$A$2:$D$30,3),IF(AJ841="t",VLOOKUP(AM841,TimeAdd!$A$1:$D$18,3),IF(AJ841="l",VLOOKUP(AM841,SLimit!$A$1:$D$8,3),AO840)))))),AO840)</f>
        <v>55</v>
      </c>
      <c r="AP841" s="53">
        <f>IF(AJ841&lt;&gt;"",IF(AJ841="o",VLOOKUP(AM841,OpenSect!$A$1:$D$11,4),IF(AJ841="u",VLOOKUP(AM841,UpHill!$A$1:$D$35,4),IF(AJ841="d",VLOOKUP(AM841,DownHill!$A$3:$D$29,4),IF(AJ841="f",VLOOKUP(AM841,FlatUnd!$A$2:$D$30,4),IF(AJ841="t",VLOOKUP(AM841,TimeAdd!$A$1:$D$18,4),IF(AJ841="l",VLOOKUP(AM841,SLimit!$A$1:$D$8,4),AP840)))))),AP840)</f>
        <v>62</v>
      </c>
      <c r="AQ841" s="53" t="str">
        <f t="shared" si="1476"/>
        <v>100</v>
      </c>
      <c r="AR841" s="54" t="str">
        <f t="shared" si="1477"/>
        <v>N11 Newcastle 41  { Verges are narrow again}</v>
      </c>
      <c r="AS841" s="55"/>
      <c r="AT841" s="55"/>
      <c r="AU841" s="56">
        <f>IF(GroupStTimes!$A$8=0,MIN(CB841,CD841,CF841),MIN(BZ841,CB841,CD841,CF841))</f>
        <v>0.62353009259259251</v>
      </c>
      <c r="AV841" s="56">
        <f>IF(GroupStTimes!$A$8=0,MAX(CC841,CE841,CG841),MAX(CA841,CC841,CE841,CG841))</f>
        <v>0.66936342592592579</v>
      </c>
      <c r="AW841" s="57" t="str">
        <f t="shared" si="1478"/>
        <v/>
      </c>
      <c r="AX841" s="58" t="str">
        <f t="shared" si="1479"/>
        <v/>
      </c>
      <c r="AY841" s="58" t="str">
        <f t="shared" si="1480"/>
        <v/>
      </c>
      <c r="AZ841" s="31">
        <f t="shared" si="1481"/>
        <v>300.60000000000002</v>
      </c>
      <c r="BA841" s="59">
        <f t="shared" si="1482"/>
        <v>0.63523148148148134</v>
      </c>
      <c r="BB841" s="59">
        <f t="shared" si="1483"/>
        <v>0.64078703703703688</v>
      </c>
      <c r="BC841" s="59">
        <f t="shared" si="1484"/>
        <v>0.62303240740740728</v>
      </c>
      <c r="BD841" s="59">
        <f t="shared" si="1485"/>
        <v>0.66886574074074057</v>
      </c>
      <c r="BE841" s="59">
        <f t="shared" si="1486"/>
        <v>0.64454861111111117</v>
      </c>
      <c r="BF841" s="59">
        <f t="shared" si="1487"/>
        <v>0.6549652777777778</v>
      </c>
      <c r="BG841" s="59">
        <f t="shared" si="1488"/>
        <v>0.65325231481481483</v>
      </c>
      <c r="BH841" s="59">
        <f t="shared" si="1489"/>
        <v>0.65255787037037039</v>
      </c>
      <c r="BI841" s="31">
        <f t="shared" si="1490"/>
        <v>0.57999999999998408</v>
      </c>
      <c r="BJ841" s="61">
        <f t="shared" si="1491"/>
        <v>1.4146341463414246E-2</v>
      </c>
      <c r="BK841" s="61">
        <f t="shared" si="1492"/>
        <v>1.2083333333333002E-2</v>
      </c>
      <c r="BL841" s="61">
        <f t="shared" si="1493"/>
        <v>1.0545454545454256E-2</v>
      </c>
      <c r="BM841" s="61">
        <f t="shared" si="1494"/>
        <v>9.3548387096771633E-3</v>
      </c>
      <c r="BN841" s="62">
        <f t="shared" si="1495"/>
        <v>0</v>
      </c>
      <c r="BO841" s="62">
        <f t="shared" si="1496"/>
        <v>0</v>
      </c>
      <c r="BP841" s="62">
        <f t="shared" si="1497"/>
        <v>51</v>
      </c>
      <c r="BQ841" s="62">
        <f t="shared" si="1498"/>
        <v>0</v>
      </c>
      <c r="BR841" s="62">
        <f t="shared" si="1499"/>
        <v>0</v>
      </c>
      <c r="BS841" s="62">
        <f t="shared" si="1500"/>
        <v>43</v>
      </c>
      <c r="BT841" s="62">
        <f t="shared" si="1501"/>
        <v>0</v>
      </c>
      <c r="BU841" s="62">
        <f t="shared" si="1502"/>
        <v>0</v>
      </c>
      <c r="BV841" s="62">
        <f t="shared" si="1503"/>
        <v>38</v>
      </c>
      <c r="BW841" s="62">
        <f t="shared" si="1504"/>
        <v>0</v>
      </c>
      <c r="BX841" s="62">
        <f t="shared" si="1505"/>
        <v>0</v>
      </c>
      <c r="BY841" s="62">
        <f t="shared" si="1506"/>
        <v>34</v>
      </c>
      <c r="BZ841" s="63">
        <f t="shared" si="1507"/>
        <v>0.6358217592592591</v>
      </c>
      <c r="CA841" s="63">
        <f t="shared" si="1508"/>
        <v>0.64137731481481464</v>
      </c>
      <c r="CB841" s="63">
        <f t="shared" si="1509"/>
        <v>0.62353009259259251</v>
      </c>
      <c r="CC841" s="63">
        <f t="shared" si="1510"/>
        <v>0.66936342592592579</v>
      </c>
      <c r="CD841" s="63">
        <f t="shared" si="1511"/>
        <v>0.64498842592592598</v>
      </c>
      <c r="CE841" s="63">
        <f t="shared" si="1512"/>
        <v>0.65540509259259261</v>
      </c>
      <c r="CF841" s="63">
        <f t="shared" si="1513"/>
        <v>0.65364583333333337</v>
      </c>
      <c r="CG841" s="63">
        <f t="shared" si="1514"/>
        <v>0.65295138888888893</v>
      </c>
      <c r="CH841" s="36"/>
      <c r="CI841" s="36"/>
      <c r="CJ841" s="36"/>
      <c r="CK841" s="36"/>
      <c r="CL841" s="60">
        <v>60</v>
      </c>
    </row>
    <row r="842" spans="1:90" ht="26.25" customHeight="1" x14ac:dyDescent="0.25">
      <c r="A842" s="37">
        <v>82</v>
      </c>
      <c r="B842" s="37"/>
      <c r="E842" s="39"/>
      <c r="F842" s="44"/>
      <c r="G842" s="44">
        <v>301.58999999999997</v>
      </c>
      <c r="H842" s="41">
        <f t="shared" si="1466"/>
        <v>301.38</v>
      </c>
      <c r="I842" s="42">
        <v>301.27</v>
      </c>
      <c r="J842" s="43">
        <f t="shared" si="1464"/>
        <v>-6.9704915856201924E-4</v>
      </c>
      <c r="K842" s="44">
        <f t="shared" si="1465"/>
        <v>-0.20999999999997954</v>
      </c>
      <c r="L842" s="91" t="s">
        <v>474</v>
      </c>
      <c r="M842" s="127" t="s">
        <v>1232</v>
      </c>
      <c r="N842" s="46">
        <f t="shared" si="1515"/>
        <v>301.47999999999996</v>
      </c>
      <c r="O842" s="46">
        <f t="shared" si="1469"/>
        <v>-0.11000000000000001</v>
      </c>
      <c r="P842" s="44">
        <v>301.58999999999997</v>
      </c>
      <c r="Q842" s="46"/>
      <c r="R842" s="37"/>
      <c r="S842" s="46"/>
      <c r="T842" s="40"/>
      <c r="U842" s="47" t="str">
        <f t="shared" si="1467"/>
        <v/>
      </c>
      <c r="V842" s="47" t="str">
        <f t="shared" si="1468"/>
        <v/>
      </c>
      <c r="W842" s="50"/>
      <c r="X842" s="50"/>
      <c r="Y842" s="50"/>
      <c r="Z842" s="50"/>
      <c r="AA842" s="50"/>
      <c r="AB842" s="50"/>
      <c r="AC842" s="50"/>
      <c r="AD842" s="50"/>
      <c r="AE842" s="51">
        <f t="shared" si="1470"/>
        <v>82</v>
      </c>
      <c r="AF842" s="51" t="str">
        <f t="shared" si="1471"/>
        <v/>
      </c>
      <c r="AG842" s="51" t="str">
        <f t="shared" si="1472"/>
        <v/>
      </c>
      <c r="AH842" s="51" t="str">
        <f t="shared" si="1473"/>
        <v/>
      </c>
      <c r="AI842" s="52">
        <f t="shared" si="1474"/>
        <v>301.38</v>
      </c>
      <c r="AJ842" s="51"/>
      <c r="AK842" s="53"/>
      <c r="AL842" s="52"/>
      <c r="AM842" s="53">
        <f t="shared" si="1475"/>
        <v>41</v>
      </c>
      <c r="AN842" s="53">
        <f>IF(AJ842&lt;&gt;"",IF(AJ842="o",VLOOKUP(AM842,OpenSect!$A$1:$D$11,2),IF(AJ842="u",VLOOKUP(AM842,UpHill!$A$1:$D$35,2),IF(AJ842="d",VLOOKUP(AM842,DownHill!$A$3:$D$29,2),IF(AJ842="f",VLOOKUP(AM842,FlatUnd!$A$2:$D$30,2),IF(AJ842="t",VLOOKUP(AM842,TimeAdd!$A$1:$D$176,2),IF(AJ842="l",VLOOKUP(AM842,SLimit!$A$1:$D$8,2),AN841)))))),AN841)</f>
        <v>48</v>
      </c>
      <c r="AO842" s="53">
        <f>IF(AJ842&lt;&gt;"",IF(AJ842="o",VLOOKUP(AM842,OpenSect!$A$1:$D$11,3),IF(AJ842="u",VLOOKUP(AM842,UpHill!$A$1:$D$35,3),IF(AJ842="d",VLOOKUP(AM842,DownHill!$A$3:$D$29,3),IF(AJ842="f",VLOOKUP(AM842,FlatUnd!$A$2:$D$30,3),IF(AJ842="t",VLOOKUP(AM842,TimeAdd!$A$1:$D$18,3),IF(AJ842="l",VLOOKUP(AM842,SLimit!$A$1:$D$8,3),AO841)))))),AO841)</f>
        <v>55</v>
      </c>
      <c r="AP842" s="53">
        <f>IF(AJ842&lt;&gt;"",IF(AJ842="o",VLOOKUP(AM842,OpenSect!$A$1:$D$11,4),IF(AJ842="u",VLOOKUP(AM842,UpHill!$A$1:$D$35,4),IF(AJ842="d",VLOOKUP(AM842,DownHill!$A$3:$D$29,4),IF(AJ842="f",VLOOKUP(AM842,FlatUnd!$A$2:$D$30,4),IF(AJ842="t",VLOOKUP(AM842,TimeAdd!$A$1:$D$18,4),IF(AJ842="l",VLOOKUP(AM842,SLimit!$A$1:$D$8,4),AP841)))))),AP841)</f>
        <v>62</v>
      </c>
      <c r="AQ842" s="53" t="str">
        <f t="shared" si="1476"/>
        <v>100</v>
      </c>
      <c r="AR842" s="54" t="str">
        <f t="shared" si="1477"/>
        <v xml:space="preserve">100 Speed limit. </v>
      </c>
      <c r="AS842" s="55"/>
      <c r="AT842" s="55"/>
      <c r="AU842" s="56">
        <f>IF(GroupStTimes!$A$8=0,MIN(CB842,CD842,CF842),MIN(BZ842,CB842,CD842,CF842))</f>
        <v>0.62370370370370354</v>
      </c>
      <c r="AV842" s="56">
        <f>IF(GroupStTimes!$A$8=0,MAX(CC842,CE842,CG842),MAX(CA842,CC842,CE842,CG842))</f>
        <v>0.66953703703703682</v>
      </c>
      <c r="AW842" s="57" t="str">
        <f t="shared" si="1478"/>
        <v/>
      </c>
      <c r="AX842" s="58" t="str">
        <f t="shared" si="1479"/>
        <v/>
      </c>
      <c r="AY842" s="58" t="str">
        <f t="shared" si="1480"/>
        <v/>
      </c>
      <c r="AZ842" s="31">
        <f t="shared" si="1481"/>
        <v>300.60000000000002</v>
      </c>
      <c r="BA842" s="59">
        <f t="shared" si="1482"/>
        <v>0.63523148148148134</v>
      </c>
      <c r="BB842" s="59">
        <f t="shared" si="1483"/>
        <v>0.64078703703703688</v>
      </c>
      <c r="BC842" s="59">
        <f t="shared" si="1484"/>
        <v>0.62303240740740728</v>
      </c>
      <c r="BD842" s="59">
        <f t="shared" si="1485"/>
        <v>0.66886574074074057</v>
      </c>
      <c r="BE842" s="59">
        <f t="shared" si="1486"/>
        <v>0.64454861111111117</v>
      </c>
      <c r="BF842" s="59">
        <f t="shared" si="1487"/>
        <v>0.6549652777777778</v>
      </c>
      <c r="BG842" s="59">
        <f t="shared" si="1488"/>
        <v>0.65325231481481483</v>
      </c>
      <c r="BH842" s="59">
        <f t="shared" si="1489"/>
        <v>0.65255787037037039</v>
      </c>
      <c r="BI842" s="31">
        <f t="shared" si="1490"/>
        <v>0.77999999999997272</v>
      </c>
      <c r="BJ842" s="61">
        <f t="shared" si="1491"/>
        <v>1.9024390243901772E-2</v>
      </c>
      <c r="BK842" s="61">
        <f t="shared" si="1492"/>
        <v>1.6249999999999432E-2</v>
      </c>
      <c r="BL842" s="61">
        <f t="shared" si="1493"/>
        <v>1.4181818181817686E-2</v>
      </c>
      <c r="BM842" s="61">
        <f t="shared" si="1494"/>
        <v>1.2580645161289882E-2</v>
      </c>
      <c r="BN842" s="62">
        <f t="shared" si="1495"/>
        <v>0</v>
      </c>
      <c r="BO842" s="62">
        <f t="shared" si="1496"/>
        <v>1</v>
      </c>
      <c r="BP842" s="62">
        <f t="shared" si="1497"/>
        <v>8</v>
      </c>
      <c r="BQ842" s="62">
        <f t="shared" si="1498"/>
        <v>0</v>
      </c>
      <c r="BR842" s="62">
        <f t="shared" si="1499"/>
        <v>0</v>
      </c>
      <c r="BS842" s="62">
        <f t="shared" si="1500"/>
        <v>58</v>
      </c>
      <c r="BT842" s="62">
        <f t="shared" si="1501"/>
        <v>0</v>
      </c>
      <c r="BU842" s="62">
        <f t="shared" si="1502"/>
        <v>0</v>
      </c>
      <c r="BV842" s="62">
        <f t="shared" si="1503"/>
        <v>51</v>
      </c>
      <c r="BW842" s="62">
        <f t="shared" si="1504"/>
        <v>0</v>
      </c>
      <c r="BX842" s="62">
        <f t="shared" si="1505"/>
        <v>0</v>
      </c>
      <c r="BY842" s="62">
        <f t="shared" si="1506"/>
        <v>45</v>
      </c>
      <c r="BZ842" s="63">
        <f t="shared" si="1507"/>
        <v>0.63601851851851843</v>
      </c>
      <c r="CA842" s="63">
        <f t="shared" si="1508"/>
        <v>0.64157407407407396</v>
      </c>
      <c r="CB842" s="63">
        <f t="shared" si="1509"/>
        <v>0.62370370370370354</v>
      </c>
      <c r="CC842" s="63">
        <f t="shared" si="1510"/>
        <v>0.66953703703703682</v>
      </c>
      <c r="CD842" s="63">
        <f t="shared" si="1511"/>
        <v>0.64513888888888893</v>
      </c>
      <c r="CE842" s="63">
        <f t="shared" si="1512"/>
        <v>0.65555555555555556</v>
      </c>
      <c r="CF842" s="63">
        <f t="shared" si="1513"/>
        <v>0.65377314814814813</v>
      </c>
      <c r="CG842" s="63">
        <f t="shared" si="1514"/>
        <v>0.65307870370370369</v>
      </c>
      <c r="CH842" s="36"/>
      <c r="CI842" s="36"/>
      <c r="CJ842" s="36"/>
      <c r="CK842" s="36"/>
      <c r="CL842" s="60">
        <v>60</v>
      </c>
    </row>
    <row r="843" spans="1:90" ht="40.5" x14ac:dyDescent="0.25">
      <c r="A843" s="37">
        <v>82</v>
      </c>
      <c r="B843" s="37"/>
      <c r="E843" s="39"/>
      <c r="F843" s="44"/>
      <c r="G843" s="44">
        <v>301.91000000000003</v>
      </c>
      <c r="H843" s="41">
        <f t="shared" si="1466"/>
        <v>301.69</v>
      </c>
      <c r="I843" s="42">
        <v>301.58000000000004</v>
      </c>
      <c r="J843" s="43">
        <f t="shared" si="1464"/>
        <v>-7.2949134557984748E-4</v>
      </c>
      <c r="K843" s="44">
        <f t="shared" si="1465"/>
        <v>-0.21999999999997044</v>
      </c>
      <c r="L843" s="91" t="s">
        <v>1442</v>
      </c>
      <c r="M843" s="127" t="s">
        <v>1232</v>
      </c>
      <c r="N843" s="46">
        <f t="shared" si="1515"/>
        <v>301.8</v>
      </c>
      <c r="O843" s="46">
        <f t="shared" si="1469"/>
        <v>-0.11000000000000001</v>
      </c>
      <c r="P843" s="44">
        <v>301.91000000000003</v>
      </c>
      <c r="Q843" s="46"/>
      <c r="R843" s="37"/>
      <c r="S843" s="46"/>
      <c r="T843" s="40"/>
      <c r="U843" s="47" t="str">
        <f t="shared" si="1467"/>
        <v/>
      </c>
      <c r="V843" s="47" t="str">
        <f t="shared" si="1468"/>
        <v/>
      </c>
      <c r="W843" s="50"/>
      <c r="X843" s="50"/>
      <c r="Y843" s="50"/>
      <c r="Z843" s="50"/>
      <c r="AA843" s="50"/>
      <c r="AB843" s="50"/>
      <c r="AC843" s="50"/>
      <c r="AD843" s="50"/>
      <c r="AE843" s="51">
        <f t="shared" si="1470"/>
        <v>82</v>
      </c>
      <c r="AF843" s="51" t="str">
        <f t="shared" si="1471"/>
        <v/>
      </c>
      <c r="AG843" s="51" t="str">
        <f t="shared" si="1472"/>
        <v/>
      </c>
      <c r="AH843" s="51" t="str">
        <f t="shared" si="1473"/>
        <v/>
      </c>
      <c r="AI843" s="52">
        <f t="shared" si="1474"/>
        <v>301.69</v>
      </c>
      <c r="AJ843" s="51"/>
      <c r="AK843" s="53"/>
      <c r="AL843" s="52"/>
      <c r="AM843" s="53">
        <f t="shared" si="1475"/>
        <v>41</v>
      </c>
      <c r="AN843" s="53">
        <f>IF(AJ843&lt;&gt;"",IF(AJ843="o",VLOOKUP(AM843,OpenSect!$A$1:$D$11,2),IF(AJ843="u",VLOOKUP(AM843,UpHill!$A$1:$D$35,2),IF(AJ843="d",VLOOKUP(AM843,DownHill!$A$3:$D$29,2),IF(AJ843="f",VLOOKUP(AM843,FlatUnd!$A$2:$D$30,2),IF(AJ843="t",VLOOKUP(AM843,TimeAdd!$A$1:$D$176,2),IF(AJ843="l",VLOOKUP(AM843,SLimit!$A$1:$D$8,2),AN842)))))),AN842)</f>
        <v>48</v>
      </c>
      <c r="AO843" s="53">
        <f>IF(AJ843&lt;&gt;"",IF(AJ843="o",VLOOKUP(AM843,OpenSect!$A$1:$D$11,3),IF(AJ843="u",VLOOKUP(AM843,UpHill!$A$1:$D$35,3),IF(AJ843="d",VLOOKUP(AM843,DownHill!$A$3:$D$29,3),IF(AJ843="f",VLOOKUP(AM843,FlatUnd!$A$2:$D$30,3),IF(AJ843="t",VLOOKUP(AM843,TimeAdd!$A$1:$D$18,3),IF(AJ843="l",VLOOKUP(AM843,SLimit!$A$1:$D$8,3),AO842)))))),AO842)</f>
        <v>55</v>
      </c>
      <c r="AP843" s="53">
        <f>IF(AJ843&lt;&gt;"",IF(AJ843="o",VLOOKUP(AM843,OpenSect!$A$1:$D$11,4),IF(AJ843="u",VLOOKUP(AM843,UpHill!$A$1:$D$35,4),IF(AJ843="d",VLOOKUP(AM843,DownHill!$A$3:$D$29,4),IF(AJ843="f",VLOOKUP(AM843,FlatUnd!$A$2:$D$30,4),IF(AJ843="t",VLOOKUP(AM843,TimeAdd!$A$1:$D$18,4),IF(AJ843="l",VLOOKUP(AM843,SLimit!$A$1:$D$8,4),AP842)))))),AP842)</f>
        <v>62</v>
      </c>
      <c r="AQ843" s="53" t="str">
        <f t="shared" si="1476"/>
        <v>100</v>
      </c>
      <c r="AR843" s="54" t="str">
        <f t="shared" si="1477"/>
        <v>Traffic Movement affected by obstruction 250m</v>
      </c>
      <c r="AS843" s="55"/>
      <c r="AT843" s="55"/>
      <c r="AU843" s="56">
        <f>IF(GroupStTimes!$A$8=0,MIN(CB843,CD843,CF843),MIN(BZ843,CB843,CD843,CF843))</f>
        <v>0.62398148148148136</v>
      </c>
      <c r="AV843" s="56">
        <f>IF(GroupStTimes!$A$8=0,MAX(CC843,CE843,CG843),MAX(CA843,CC843,CE843,CG843))</f>
        <v>0.66981481481481464</v>
      </c>
      <c r="AW843" s="57" t="str">
        <f t="shared" si="1478"/>
        <v/>
      </c>
      <c r="AX843" s="58" t="str">
        <f t="shared" si="1479"/>
        <v/>
      </c>
      <c r="AY843" s="58" t="str">
        <f t="shared" si="1480"/>
        <v/>
      </c>
      <c r="AZ843" s="31">
        <f t="shared" si="1481"/>
        <v>300.60000000000002</v>
      </c>
      <c r="BA843" s="59">
        <f t="shared" si="1482"/>
        <v>0.63523148148148134</v>
      </c>
      <c r="BB843" s="59">
        <f t="shared" si="1483"/>
        <v>0.64078703703703688</v>
      </c>
      <c r="BC843" s="59">
        <f t="shared" si="1484"/>
        <v>0.62303240740740728</v>
      </c>
      <c r="BD843" s="59">
        <f t="shared" si="1485"/>
        <v>0.66886574074074057</v>
      </c>
      <c r="BE843" s="59">
        <f t="shared" si="1486"/>
        <v>0.64454861111111117</v>
      </c>
      <c r="BF843" s="59">
        <f t="shared" si="1487"/>
        <v>0.6549652777777778</v>
      </c>
      <c r="BG843" s="59">
        <f t="shared" si="1488"/>
        <v>0.65325231481481483</v>
      </c>
      <c r="BH843" s="59">
        <f t="shared" si="1489"/>
        <v>0.65255787037037039</v>
      </c>
      <c r="BI843" s="31">
        <f t="shared" si="1490"/>
        <v>1.089999999999975</v>
      </c>
      <c r="BJ843" s="61">
        <f t="shared" si="1491"/>
        <v>2.6585365853657925E-2</v>
      </c>
      <c r="BK843" s="61">
        <f t="shared" si="1492"/>
        <v>2.2708333333332813E-2</v>
      </c>
      <c r="BL843" s="61">
        <f t="shared" si="1493"/>
        <v>1.9818181818181364E-2</v>
      </c>
      <c r="BM843" s="61">
        <f t="shared" si="1494"/>
        <v>1.7580645161289918E-2</v>
      </c>
      <c r="BN843" s="62">
        <f t="shared" si="1495"/>
        <v>0</v>
      </c>
      <c r="BO843" s="62">
        <f t="shared" si="1496"/>
        <v>1</v>
      </c>
      <c r="BP843" s="62">
        <f t="shared" si="1497"/>
        <v>36</v>
      </c>
      <c r="BQ843" s="62">
        <f t="shared" si="1498"/>
        <v>0</v>
      </c>
      <c r="BR843" s="62">
        <f t="shared" si="1499"/>
        <v>1</v>
      </c>
      <c r="BS843" s="62">
        <f t="shared" si="1500"/>
        <v>22</v>
      </c>
      <c r="BT843" s="62">
        <f t="shared" si="1501"/>
        <v>0</v>
      </c>
      <c r="BU843" s="62">
        <f t="shared" si="1502"/>
        <v>1</v>
      </c>
      <c r="BV843" s="62">
        <f t="shared" si="1503"/>
        <v>11</v>
      </c>
      <c r="BW843" s="62">
        <f t="shared" si="1504"/>
        <v>0</v>
      </c>
      <c r="BX843" s="62">
        <f t="shared" si="1505"/>
        <v>1</v>
      </c>
      <c r="BY843" s="62">
        <f t="shared" si="1506"/>
        <v>3</v>
      </c>
      <c r="BZ843" s="63">
        <f t="shared" si="1507"/>
        <v>0.6363425925925924</v>
      </c>
      <c r="CA843" s="63">
        <f t="shared" si="1508"/>
        <v>0.64189814814814794</v>
      </c>
      <c r="CB843" s="63">
        <f t="shared" si="1509"/>
        <v>0.62398148148148136</v>
      </c>
      <c r="CC843" s="63">
        <f t="shared" si="1510"/>
        <v>0.66981481481481464</v>
      </c>
      <c r="CD843" s="63">
        <f t="shared" si="1511"/>
        <v>0.64537037037037048</v>
      </c>
      <c r="CE843" s="63">
        <f t="shared" si="1512"/>
        <v>0.65578703703703711</v>
      </c>
      <c r="CF843" s="63">
        <f t="shared" si="1513"/>
        <v>0.6539814814814815</v>
      </c>
      <c r="CG843" s="63">
        <f t="shared" si="1514"/>
        <v>0.65328703703703705</v>
      </c>
      <c r="CH843" s="36"/>
      <c r="CI843" s="36"/>
      <c r="CJ843" s="36"/>
      <c r="CK843" s="36"/>
      <c r="CL843" s="60">
        <v>60</v>
      </c>
    </row>
    <row r="844" spans="1:90" ht="40.5" x14ac:dyDescent="0.25">
      <c r="A844" s="37">
        <v>82</v>
      </c>
      <c r="B844" s="37" t="s">
        <v>1345</v>
      </c>
      <c r="C844" s="37" t="s">
        <v>49</v>
      </c>
      <c r="D844" s="37">
        <v>50</v>
      </c>
      <c r="E844" s="39"/>
      <c r="F844" s="44"/>
      <c r="G844" s="44">
        <v>302.14999999999998</v>
      </c>
      <c r="H844" s="41">
        <f t="shared" si="1466"/>
        <v>301.94</v>
      </c>
      <c r="I844" s="42">
        <v>301.83</v>
      </c>
      <c r="J844" s="43">
        <f t="shared" si="1464"/>
        <v>-6.9575588907656481E-4</v>
      </c>
      <c r="K844" s="44">
        <f t="shared" si="1465"/>
        <v>-0.20999999999997954</v>
      </c>
      <c r="L844" s="91" t="s">
        <v>1471</v>
      </c>
      <c r="M844" s="127" t="s">
        <v>1232</v>
      </c>
      <c r="N844" s="46">
        <f t="shared" si="1515"/>
        <v>302.03999999999996</v>
      </c>
      <c r="O844" s="46">
        <f t="shared" si="1469"/>
        <v>-0.11000000000000001</v>
      </c>
      <c r="P844" s="44">
        <v>302.14999999999998</v>
      </c>
      <c r="Q844" s="46"/>
      <c r="R844" s="37"/>
      <c r="S844" s="46"/>
      <c r="T844" s="40"/>
      <c r="U844" s="47" t="str">
        <f t="shared" si="1467"/>
        <v/>
      </c>
      <c r="V844" s="47" t="str">
        <f t="shared" si="1468"/>
        <v/>
      </c>
      <c r="W844" s="50"/>
      <c r="X844" s="50"/>
      <c r="Y844" s="50"/>
      <c r="Z844" s="50"/>
      <c r="AA844" s="50"/>
      <c r="AB844" s="50"/>
      <c r="AC844" s="50"/>
      <c r="AD844" s="50"/>
      <c r="AE844" s="51">
        <f t="shared" si="1470"/>
        <v>82</v>
      </c>
      <c r="AF844" s="51" t="str">
        <f t="shared" si="1471"/>
        <v>und</v>
      </c>
      <c r="AG844" s="51" t="str">
        <f t="shared" si="1472"/>
        <v>f</v>
      </c>
      <c r="AH844" s="51">
        <f t="shared" si="1473"/>
        <v>50</v>
      </c>
      <c r="AI844" s="52">
        <f t="shared" si="1474"/>
        <v>301.94</v>
      </c>
      <c r="AJ844" s="51"/>
      <c r="AK844" s="53"/>
      <c r="AL844" s="52"/>
      <c r="AM844" s="53">
        <f t="shared" si="1475"/>
        <v>41</v>
      </c>
      <c r="AN844" s="53">
        <f>IF(AJ844&lt;&gt;"",IF(AJ844="o",VLOOKUP(AM844,OpenSect!$A$1:$D$11,2),IF(AJ844="u",VLOOKUP(AM844,UpHill!$A$1:$D$35,2),IF(AJ844="d",VLOOKUP(AM844,DownHill!$A$3:$D$29,2),IF(AJ844="f",VLOOKUP(AM844,FlatUnd!$A$2:$D$30,2),IF(AJ844="t",VLOOKUP(AM844,TimeAdd!$A$1:$D$176,2),IF(AJ844="l",VLOOKUP(AM844,SLimit!$A$1:$D$8,2),AN843)))))),AN843)</f>
        <v>48</v>
      </c>
      <c r="AO844" s="53">
        <f>IF(AJ844&lt;&gt;"",IF(AJ844="o",VLOOKUP(AM844,OpenSect!$A$1:$D$11,3),IF(AJ844="u",VLOOKUP(AM844,UpHill!$A$1:$D$35,3),IF(AJ844="d",VLOOKUP(AM844,DownHill!$A$3:$D$29,3),IF(AJ844="f",VLOOKUP(AM844,FlatUnd!$A$2:$D$30,3),IF(AJ844="t",VLOOKUP(AM844,TimeAdd!$A$1:$D$18,3),IF(AJ844="l",VLOOKUP(AM844,SLimit!$A$1:$D$8,3),AO843)))))),AO843)</f>
        <v>55</v>
      </c>
      <c r="AP844" s="53">
        <f>IF(AJ844&lt;&gt;"",IF(AJ844="o",VLOOKUP(AM844,OpenSect!$A$1:$D$11,4),IF(AJ844="u",VLOOKUP(AM844,UpHill!$A$1:$D$35,4),IF(AJ844="d",VLOOKUP(AM844,DownHill!$A$3:$D$29,4),IF(AJ844="f",VLOOKUP(AM844,FlatUnd!$A$2:$D$30,4),IF(AJ844="t",VLOOKUP(AM844,TimeAdd!$A$1:$D$18,4),IF(AJ844="l",VLOOKUP(AM844,SLimit!$A$1:$D$8,4),AP843)))))),AP843)</f>
        <v>62</v>
      </c>
      <c r="AQ844" s="53" t="str">
        <f t="shared" si="1476"/>
        <v>100</v>
      </c>
      <c r="AR844" s="54" t="str">
        <f t="shared" si="1477"/>
        <v>{Diagrammatic:-}Traffic Movement affected by obstruction .</v>
      </c>
      <c r="AS844" s="55"/>
      <c r="AT844" s="55"/>
      <c r="AU844" s="56">
        <f>IF(GroupStTimes!$A$8=0,MIN(CB844,CD844,CF844),MIN(BZ844,CB844,CD844,CF844))</f>
        <v>0.62418981481481473</v>
      </c>
      <c r="AV844" s="56">
        <f>IF(GroupStTimes!$A$8=0,MAX(CC844,CE844,CG844),MAX(CA844,CC844,CE844,CG844))</f>
        <v>0.67002314814814801</v>
      </c>
      <c r="AW844" s="57" t="str">
        <f t="shared" si="1478"/>
        <v/>
      </c>
      <c r="AX844" s="58" t="str">
        <f t="shared" si="1479"/>
        <v/>
      </c>
      <c r="AY844" s="58" t="str">
        <f t="shared" si="1480"/>
        <v/>
      </c>
      <c r="AZ844" s="31">
        <f t="shared" si="1481"/>
        <v>300.60000000000002</v>
      </c>
      <c r="BA844" s="59">
        <f t="shared" si="1482"/>
        <v>0.63523148148148134</v>
      </c>
      <c r="BB844" s="59">
        <f t="shared" si="1483"/>
        <v>0.64078703703703688</v>
      </c>
      <c r="BC844" s="59">
        <f t="shared" si="1484"/>
        <v>0.62303240740740728</v>
      </c>
      <c r="BD844" s="59">
        <f t="shared" si="1485"/>
        <v>0.66886574074074057</v>
      </c>
      <c r="BE844" s="59">
        <f t="shared" si="1486"/>
        <v>0.64454861111111117</v>
      </c>
      <c r="BF844" s="59">
        <f t="shared" si="1487"/>
        <v>0.6549652777777778</v>
      </c>
      <c r="BG844" s="59">
        <f t="shared" si="1488"/>
        <v>0.65325231481481483</v>
      </c>
      <c r="BH844" s="59">
        <f t="shared" si="1489"/>
        <v>0.65255787037037039</v>
      </c>
      <c r="BI844" s="31">
        <f t="shared" si="1490"/>
        <v>1.339999999999975</v>
      </c>
      <c r="BJ844" s="61">
        <f t="shared" si="1491"/>
        <v>3.2682926829267683E-2</v>
      </c>
      <c r="BK844" s="61">
        <f t="shared" si="1492"/>
        <v>2.7916666666666146E-2</v>
      </c>
      <c r="BL844" s="61">
        <f t="shared" si="1493"/>
        <v>2.4363636363635911E-2</v>
      </c>
      <c r="BM844" s="61">
        <f t="shared" si="1494"/>
        <v>2.1612903225806047E-2</v>
      </c>
      <c r="BN844" s="62">
        <f t="shared" si="1495"/>
        <v>0</v>
      </c>
      <c r="BO844" s="62">
        <f t="shared" si="1496"/>
        <v>1</v>
      </c>
      <c r="BP844" s="62">
        <f t="shared" si="1497"/>
        <v>58</v>
      </c>
      <c r="BQ844" s="62">
        <f t="shared" si="1498"/>
        <v>0</v>
      </c>
      <c r="BR844" s="62">
        <f t="shared" si="1499"/>
        <v>1</v>
      </c>
      <c r="BS844" s="62">
        <f t="shared" si="1500"/>
        <v>40</v>
      </c>
      <c r="BT844" s="62">
        <f t="shared" si="1501"/>
        <v>0</v>
      </c>
      <c r="BU844" s="62">
        <f t="shared" si="1502"/>
        <v>1</v>
      </c>
      <c r="BV844" s="62">
        <f t="shared" si="1503"/>
        <v>28</v>
      </c>
      <c r="BW844" s="62">
        <f t="shared" si="1504"/>
        <v>0</v>
      </c>
      <c r="BX844" s="62">
        <f t="shared" si="1505"/>
        <v>1</v>
      </c>
      <c r="BY844" s="62">
        <f t="shared" si="1506"/>
        <v>18</v>
      </c>
      <c r="BZ844" s="63">
        <f t="shared" si="1507"/>
        <v>0.63659722222222204</v>
      </c>
      <c r="CA844" s="63">
        <f t="shared" si="1508"/>
        <v>0.64215277777777757</v>
      </c>
      <c r="CB844" s="63">
        <f t="shared" si="1509"/>
        <v>0.62418981481481473</v>
      </c>
      <c r="CC844" s="63">
        <f t="shared" si="1510"/>
        <v>0.67002314814814801</v>
      </c>
      <c r="CD844" s="63">
        <f t="shared" si="1511"/>
        <v>0.6455671296296297</v>
      </c>
      <c r="CE844" s="63">
        <f t="shared" si="1512"/>
        <v>0.65598379629629633</v>
      </c>
      <c r="CF844" s="63">
        <f t="shared" si="1513"/>
        <v>0.65415509259259264</v>
      </c>
      <c r="CG844" s="63">
        <f t="shared" si="1514"/>
        <v>0.65346064814814819</v>
      </c>
      <c r="CH844" s="36"/>
      <c r="CI844" s="36"/>
      <c r="CJ844" s="36"/>
      <c r="CK844" s="36"/>
      <c r="CL844" s="60">
        <v>60</v>
      </c>
    </row>
    <row r="845" spans="1:90" ht="40.5" x14ac:dyDescent="0.25">
      <c r="B845" s="37"/>
      <c r="C845" s="37" t="s">
        <v>58</v>
      </c>
      <c r="E845" s="39"/>
      <c r="F845" s="44"/>
      <c r="G845" s="44"/>
      <c r="H845" s="41">
        <f t="shared" ref="H845" si="1516">ROUND(IF(G845="",N845,IF(P845="",I845,IF(R845="",(I845+(P845+O845))/2,IF(T845="",(I845+(P845+O845)+(R845+Q845))/3,(I845+(P845+O845)+(R845+Q845)+(T845+S845))/4)))),2)</f>
        <v>302.27</v>
      </c>
      <c r="I845" s="42">
        <v>302.16000000000003</v>
      </c>
      <c r="J845" s="43">
        <f t="shared" ref="J845" si="1517">IF(N845="","",IF((I845-$I$4)=0,0,((I845-$I$4-(N845-$N$4))/(I845-$I$4))))</f>
        <v>-3.6404553878744252E-4</v>
      </c>
      <c r="K845" s="44">
        <f t="shared" ref="K845" si="1518">(I845-$I$5)-(N845-$N$5)</f>
        <v>-0.11000000000001364</v>
      </c>
      <c r="L845" s="91" t="s">
        <v>1786</v>
      </c>
      <c r="M845" s="127" t="s">
        <v>1232</v>
      </c>
      <c r="N845" s="46">
        <f t="shared" ref="N845" si="1519">IF(P845="",((I845-I844)+H844),IF(R845="",(P845+O845),IF(T845="",((P845+O845)+(R845+Q845))/2,((P845+O845)+(R845+Q845)+(T845+S845))/3)))</f>
        <v>302.27000000000004</v>
      </c>
      <c r="O845" s="46"/>
      <c r="P845" s="44"/>
      <c r="Q845" s="46"/>
      <c r="R845" s="37"/>
      <c r="S845" s="46"/>
      <c r="T845" s="40"/>
      <c r="U845" s="47"/>
      <c r="V845" s="47"/>
      <c r="W845" s="50">
        <v>28.105340000000002</v>
      </c>
      <c r="X845" s="50">
        <v>29.981249999999999</v>
      </c>
      <c r="Y845" s="50"/>
      <c r="Z845" s="50"/>
      <c r="AA845" s="50"/>
      <c r="AB845" s="50"/>
      <c r="AC845" s="50"/>
      <c r="AD845" s="50"/>
      <c r="AE845" s="51" t="str">
        <f t="shared" ref="AE845:AE847" si="1520">IF(A845="","",A845)</f>
        <v/>
      </c>
      <c r="AF845" s="51" t="str">
        <f t="shared" ref="AF845:AF847" si="1521">IF(B845="","",B845)</f>
        <v/>
      </c>
      <c r="AG845" s="51" t="str">
        <f t="shared" ref="AG845:AG847" si="1522">IF(C845="","",C845)</f>
        <v>m</v>
      </c>
      <c r="AH845" s="51" t="str">
        <f t="shared" ref="AH845:AH847" si="1523">IF(D845="","",D845)</f>
        <v/>
      </c>
      <c r="AI845" s="52">
        <f t="shared" si="1474"/>
        <v>302.27</v>
      </c>
      <c r="AJ845" s="51" t="s">
        <v>58</v>
      </c>
      <c r="AK845" s="53"/>
      <c r="AL845" s="52"/>
      <c r="AM845" s="53">
        <f t="shared" ref="AM845:AM847" si="1524">IF(OR(AJ845="",AJ845="m"),AM844,IF(AH845&lt;&gt;"",AH845,""))</f>
        <v>41</v>
      </c>
      <c r="AN845" s="53">
        <f>IF(AJ845&lt;&gt;"",IF(AJ845="o",VLOOKUP(AM845,OpenSect!$A$1:$D$11,2),IF(AJ845="u",VLOOKUP(AM845,UpHill!$A$1:$D$35,2),IF(AJ845="d",VLOOKUP(AM845,DownHill!$A$3:$D$29,2),IF(AJ845="f",VLOOKUP(AM845,FlatUnd!$A$2:$D$30,2),IF(AJ845="t",VLOOKUP(AM845,TimeAdd!$A$1:$D$176,2),IF(AJ845="l",VLOOKUP(AM845,SLimit!$A$1:$D$8,2),AN844)))))),AN844)</f>
        <v>48</v>
      </c>
      <c r="AO845" s="53">
        <f>IF(AJ845&lt;&gt;"",IF(AJ845="o",VLOOKUP(AM845,OpenSect!$A$1:$D$11,3),IF(AJ845="u",VLOOKUP(AM845,UpHill!$A$1:$D$35,3),IF(AJ845="d",VLOOKUP(AM845,DownHill!$A$3:$D$29,3),IF(AJ845="f",VLOOKUP(AM845,FlatUnd!$A$2:$D$30,3),IF(AJ845="t",VLOOKUP(AM845,TimeAdd!$A$1:$D$18,3),IF(AJ845="l",VLOOKUP(AM845,SLimit!$A$1:$D$8,3),AO844)))))),AO844)</f>
        <v>55</v>
      </c>
      <c r="AP845" s="53">
        <f>IF(AJ845&lt;&gt;"",IF(AJ845="o",VLOOKUP(AM845,OpenSect!$A$1:$D$11,4),IF(AJ845="u",VLOOKUP(AM845,UpHill!$A$1:$D$35,4),IF(AJ845="d",VLOOKUP(AM845,DownHill!$A$3:$D$29,4),IF(AJ845="f",VLOOKUP(AM845,FlatUnd!$A$2:$D$30,4),IF(AJ845="t",VLOOKUP(AM845,TimeAdd!$A$1:$D$18,4),IF(AJ845="l",VLOOKUP(AM845,SLimit!$A$1:$D$8,4),AP844)))))),AP844)</f>
        <v>62</v>
      </c>
      <c r="AQ845" s="53" t="str">
        <f t="shared" ref="AQ845:AQ847" si="1525">M845</f>
        <v>100</v>
      </c>
      <c r="AR845" s="54" t="str">
        <f t="shared" ref="AR845:AR847" si="1526">L845</f>
        <v>Control at start of Armco barrier.  Dot on barrier and road.</v>
      </c>
      <c r="AS845" s="55"/>
      <c r="AT845" s="55"/>
      <c r="AU845" s="56">
        <f>IF(GroupStTimes!$A$8=0,MIN(CB845,CD845,CF845),MIN(BZ845,CB845,CD845,CF845))</f>
        <v>0.62447916666666659</v>
      </c>
      <c r="AV845" s="56">
        <f>IF(GroupStTimes!$A$8=0,MAX(CC845,CE845,CG845),MAX(CA845,CC845,CE845,CG845))</f>
        <v>0.67031249999999987</v>
      </c>
      <c r="AW845" s="57" t="str">
        <f t="shared" ref="AW845:AW847" si="1527">IF(U845="","",CONCATENATE(FIXED(U845,5),"  ",FIXED(V845,5)))</f>
        <v/>
      </c>
      <c r="AX845" s="58">
        <f t="shared" ref="AX845:AX847" si="1528">IF(AJ845="m",ROUND(W845,5),"")</f>
        <v>28.105340000000002</v>
      </c>
      <c r="AY845" s="58">
        <f t="shared" ref="AY845:AY847" si="1529">IF(AJ845="m",ROUND(X845,5),"")</f>
        <v>29.981249999999999</v>
      </c>
      <c r="AZ845" s="31">
        <f t="shared" ref="AZ845:AZ847" si="1530">IF(AND(AM844=AM843,AN844=AN843,AO844=AO843,AP844=AP843,AJ845&lt;&gt;"t"),AZ844,IF(AJ845="t",AI845,AI844))</f>
        <v>300.60000000000002</v>
      </c>
      <c r="BA845" s="59">
        <f t="shared" ref="BA845:BA847" si="1531">IF(AND($AM844=$AM843,$AN844=AN843,$AO844=$AO843,$AP844=$AP843,$AJ845&lt;&gt;"t"),BA844,BZ844)</f>
        <v>0.63523148148148134</v>
      </c>
      <c r="BB845" s="59">
        <f t="shared" ref="BB845:BB847" si="1532">IF(AND($AM844=$AM843,$AN844=AN843,$AO844=$AO843,$AP844=$AP843,$AJ845&lt;&gt;"t"),BB844,CA844)</f>
        <v>0.64078703703703688</v>
      </c>
      <c r="BC845" s="59">
        <f t="shared" ref="BC845:BC847" si="1533">IF(AND($AM844=$AM843,$AN844=AN843,$AO844=$AO843,$AP844=$AP843,$AJ845&lt;&gt;"t"),BC844,CB844)</f>
        <v>0.62303240740740728</v>
      </c>
      <c r="BD845" s="59">
        <f t="shared" ref="BD845:BD847" si="1534">IF(AND($AM844=$AM843,$AN844=AN843,$AO844=$AO843,$AP844=$AP843,$AJ845&lt;&gt;"t"),BD844,CC844)</f>
        <v>0.66886574074074057</v>
      </c>
      <c r="BE845" s="59">
        <f t="shared" ref="BE845:BE847" si="1535">IF(AND($AM844=$AM843,$AN844=AN843,$AO844=$AO843,$AP844=$AP843,$AJ845&lt;&gt;"t"),BE844,CD844)</f>
        <v>0.64454861111111117</v>
      </c>
      <c r="BF845" s="59">
        <f t="shared" ref="BF845:BF847" si="1536">IF(AND($AM844=$AM843,$AN844=AN843,$AO844=$AO843,$AP844=$AP843,$AJ845&lt;&gt;"t"),BF844,CE844)</f>
        <v>0.6549652777777778</v>
      </c>
      <c r="BG845" s="59">
        <f t="shared" ref="BG845:BG847" si="1537">IF(AND($AM844=$AM843,$AN844=AN843,$AO844=$AO843,$AP844=$AP843,$AJ845&lt;&gt;"t"),BG844,CF844)</f>
        <v>0.65325231481481483</v>
      </c>
      <c r="BH845" s="59">
        <f t="shared" ref="BH845:BH847" si="1538">IF(AND($AM844=$AM843,$AN844=AN843,$AO844=$AO843,$AP844=$AP843,$AJ845&lt;&gt;"t"),BH844,CG844)</f>
        <v>0.65255787037037039</v>
      </c>
      <c r="BI845" s="31">
        <f t="shared" ref="BI845:BI847" si="1539">AI845-AZ845</f>
        <v>1.6699999999999591</v>
      </c>
      <c r="BJ845" s="61">
        <f t="shared" ref="BJ845:BJ847" si="1540">IF($AJ844="t",IF(AM843=0,0,$BI845/AM843),IF(AM844=0,0,$BI845/AM844))</f>
        <v>4.0731707317072173E-2</v>
      </c>
      <c r="BK845" s="61">
        <f t="shared" ref="BK845:BK847" si="1541">IF($AJ844="t",IF(AN843=0,0,$BI845/AN843),IF(AN844=0,0,$BI845/AN844))</f>
        <v>3.4791666666665812E-2</v>
      </c>
      <c r="BL845" s="61">
        <f t="shared" ref="BL845:BL847" si="1542">IF($AJ844="t",IF(AO843=0,0,$BI845/AO843),IF(AO844=0,0,$BI845/AO844))</f>
        <v>3.0363636363635621E-2</v>
      </c>
      <c r="BM845" s="61">
        <f t="shared" ref="BM845:BM847" si="1543">IF($AJ844="t",IF(AP843=0,0,$BI845/AP843),IF(AP844=0,0,$BI845/AP844))</f>
        <v>2.6935483870967083E-2</v>
      </c>
      <c r="BN845" s="62">
        <f t="shared" ref="BN845:BN847" si="1544">IF(AJ845="t",0,INT(BJ845))</f>
        <v>0</v>
      </c>
      <c r="BO845" s="62">
        <f t="shared" ref="BO845:BO847" si="1545">IF(AJ845="t",AM845,IF(INT((BJ845-BN845)*60)&lt;0,1,INT((BJ845-BN845)*60)))</f>
        <v>2</v>
      </c>
      <c r="BP845" s="62">
        <f t="shared" ref="BP845:BP847" si="1546">IF(AJ845="t",0,ROUND((((BJ845-BN845)*60)-BO845)*60,0))</f>
        <v>27</v>
      </c>
      <c r="BQ845" s="62">
        <f t="shared" ref="BQ845:BQ847" si="1547">IF(AJ845="t",0,INT(BK845))</f>
        <v>0</v>
      </c>
      <c r="BR845" s="62">
        <f t="shared" ref="BR845:BR847" si="1548">IF(AJ845="t",AN845,IF(INT((BK845-BQ845)*60)&lt;0,1,INT((BK845-BQ845)*60)))</f>
        <v>2</v>
      </c>
      <c r="BS845" s="62">
        <f t="shared" ref="BS845:BS847" si="1549">IF(AJ845="t",0,ROUND((((BK845-BQ845)*60)-BR845)*60,0))</f>
        <v>5</v>
      </c>
      <c r="BT845" s="62">
        <f t="shared" ref="BT845:BT847" si="1550">IF(AJ845="t",0,INT(BL845))</f>
        <v>0</v>
      </c>
      <c r="BU845" s="62">
        <f t="shared" ref="BU845:BU847" si="1551">IF(AJ845="t",AO845,IF(INT((BL845-BT845)*60)&lt;0,1,INT((BL845-BT845)*60)))</f>
        <v>1</v>
      </c>
      <c r="BV845" s="62">
        <f t="shared" ref="BV845:BV847" si="1552">IF(AJ845="t",0,ROUND((((BL845-BT845)*60)-BU845)*60,0))</f>
        <v>49</v>
      </c>
      <c r="BW845" s="62">
        <f t="shared" ref="BW845:BW847" si="1553">IF(AJ845="t",0,INT(BM845))</f>
        <v>0</v>
      </c>
      <c r="BX845" s="62">
        <f t="shared" ref="BX845:BX847" si="1554">IF(AJ845="t",AP845,IF(INT((BM845-BW845)*60)&lt;0,1,INT((BM845-BW845)*60)))</f>
        <v>1</v>
      </c>
      <c r="BY845" s="62">
        <f t="shared" ref="BY845:BY847" si="1555">IF(AJ845="t",0,ROUND((((BM845-BW845)*60)-BX845)*60,0))</f>
        <v>37</v>
      </c>
      <c r="BZ845" s="63">
        <f t="shared" ref="BZ845:BZ847" si="1556">BA845+TIME(BN845,BO845,BP845)</f>
        <v>0.63693287037037027</v>
      </c>
      <c r="CA845" s="63">
        <f t="shared" ref="CA845:CA847" si="1557">BB845+TIME(BN845,BO845,BP845)</f>
        <v>0.64248842592592581</v>
      </c>
      <c r="CB845" s="63">
        <f t="shared" ref="CB845:CB847" si="1558">BC845+TIME(BQ845,BR845,BS845)</f>
        <v>0.62447916666666659</v>
      </c>
      <c r="CC845" s="63">
        <f t="shared" ref="CC845:CC847" si="1559">BD845+TIME(BQ845,BR845,BS845)</f>
        <v>0.67031249999999987</v>
      </c>
      <c r="CD845" s="63">
        <f t="shared" ref="CD845:CD847" si="1560">BE845+TIME(BT845,BU845,BV845)</f>
        <v>0.64581018518518529</v>
      </c>
      <c r="CE845" s="63">
        <f t="shared" ref="CE845:CE847" si="1561">BF845+TIME(BT845,BU845,BV845)</f>
        <v>0.65622685185185192</v>
      </c>
      <c r="CF845" s="63">
        <f t="shared" ref="CF845:CF847" si="1562">BG845+TIME(BW845,BX845,BY845)</f>
        <v>0.65437500000000004</v>
      </c>
      <c r="CG845" s="63">
        <f t="shared" ref="CG845:CG847" si="1563">BH845+TIME(BW845,BX845,BY845)</f>
        <v>0.6536805555555556</v>
      </c>
      <c r="CH845" s="36"/>
      <c r="CI845" s="36"/>
      <c r="CJ845" s="36"/>
      <c r="CK845" s="36"/>
      <c r="CL845" s="60">
        <v>60</v>
      </c>
    </row>
    <row r="846" spans="1:90" ht="40.5" x14ac:dyDescent="0.25">
      <c r="A846" s="37">
        <v>82</v>
      </c>
      <c r="B846" s="37"/>
      <c r="C846" s="37" t="s">
        <v>49</v>
      </c>
      <c r="D846" s="37">
        <v>50</v>
      </c>
      <c r="E846" s="39"/>
      <c r="F846" s="44"/>
      <c r="G846" s="44">
        <v>302.85000000000002</v>
      </c>
      <c r="H846" s="41">
        <f t="shared" si="1466"/>
        <v>302.64</v>
      </c>
      <c r="I846" s="42">
        <v>302.53000000000003</v>
      </c>
      <c r="J846" s="43">
        <f t="shared" si="1464"/>
        <v>-6.9414603510388896E-4</v>
      </c>
      <c r="K846" s="44">
        <f t="shared" si="1465"/>
        <v>-0.20999999999997954</v>
      </c>
      <c r="L846" s="91" t="s">
        <v>1785</v>
      </c>
      <c r="M846" s="127" t="s">
        <v>1232</v>
      </c>
      <c r="N846" s="46">
        <f>IF(P846="",((I846-I844)+H844),IF(R846="",(P846+O846),IF(T846="",((P846+O846)+(R846+Q846))/2,((P846+O846)+(R846+Q846)+(T846+S846))/3)))</f>
        <v>302.74</v>
      </c>
      <c r="O846" s="46">
        <f t="shared" si="1469"/>
        <v>-0.11000000000000001</v>
      </c>
      <c r="P846" s="44">
        <v>302.85000000000002</v>
      </c>
      <c r="Q846" s="46"/>
      <c r="R846" s="37"/>
      <c r="S846" s="46"/>
      <c r="T846" s="40"/>
      <c r="U846" s="47" t="str">
        <f t="shared" si="1467"/>
        <v/>
      </c>
      <c r="V846" s="47" t="str">
        <f t="shared" si="1468"/>
        <v/>
      </c>
      <c r="W846" s="50"/>
      <c r="X846" s="50"/>
      <c r="Y846" s="50"/>
      <c r="Z846" s="50"/>
      <c r="AA846" s="50"/>
      <c r="AB846" s="50"/>
      <c r="AC846" s="50"/>
      <c r="AD846" s="50"/>
      <c r="AE846" s="51">
        <f t="shared" si="1520"/>
        <v>82</v>
      </c>
      <c r="AF846" s="51" t="str">
        <f t="shared" si="1521"/>
        <v/>
      </c>
      <c r="AG846" s="51" t="str">
        <f t="shared" si="1522"/>
        <v>f</v>
      </c>
      <c r="AH846" s="51">
        <f t="shared" si="1523"/>
        <v>50</v>
      </c>
      <c r="AI846" s="52">
        <f t="shared" si="1474"/>
        <v>302.64</v>
      </c>
      <c r="AJ846" s="51" t="s">
        <v>49</v>
      </c>
      <c r="AK846" s="53"/>
      <c r="AL846" s="52"/>
      <c r="AM846" s="53">
        <f t="shared" si="1524"/>
        <v>50</v>
      </c>
      <c r="AN846" s="53">
        <f>IF(AJ846&lt;&gt;"",IF(AJ846="o",VLOOKUP(AM846,OpenSect!$A$1:$D$11,2),IF(AJ846="u",VLOOKUP(AM846,UpHill!$A$1:$D$35,2),IF(AJ846="d",VLOOKUP(AM846,DownHill!$A$3:$D$29,2),IF(AJ846="f",VLOOKUP(AM846,FlatUnd!$A$2:$D$30,2),IF(AJ846="t",VLOOKUP(AM846,TimeAdd!$A$1:$D$176,2),IF(AJ846="l",VLOOKUP(AM846,SLimit!$A$1:$D$8,2),AN845)))))),AN845)</f>
        <v>60</v>
      </c>
      <c r="AO846" s="53">
        <f>IF(AJ846&lt;&gt;"",IF(AJ846="o",VLOOKUP(AM846,OpenSect!$A$1:$D$11,3),IF(AJ846="u",VLOOKUP(AM846,UpHill!$A$1:$D$35,3),IF(AJ846="d",VLOOKUP(AM846,DownHill!$A$3:$D$29,3),IF(AJ846="f",VLOOKUP(AM846,FlatUnd!$A$2:$D$30,3),IF(AJ846="t",VLOOKUP(AM846,TimeAdd!$A$1:$D$18,3),IF(AJ846="l",VLOOKUP(AM846,SLimit!$A$1:$D$8,3),AO845)))))),AO845)</f>
        <v>70</v>
      </c>
      <c r="AP846" s="53">
        <f>IF(AJ846&lt;&gt;"",IF(AJ846="o",VLOOKUP(AM846,OpenSect!$A$1:$D$11,4),IF(AJ846="u",VLOOKUP(AM846,UpHill!$A$1:$D$35,4),IF(AJ846="d",VLOOKUP(AM846,DownHill!$A$3:$D$29,4),IF(AJ846="f",VLOOKUP(AM846,FlatUnd!$A$2:$D$30,4),IF(AJ846="t",VLOOKUP(AM846,TimeAdd!$A$1:$D$18,4),IF(AJ846="l",VLOOKUP(AM846,SLimit!$A$1:$D$8,4),AP845)))))),AP845)</f>
        <v>80</v>
      </c>
      <c r="AQ846" s="53" t="str">
        <f t="shared" si="1525"/>
        <v>100</v>
      </c>
      <c r="AR846" s="54" t="str">
        <f t="shared" si="1526"/>
        <v>Warning - Reduced  Visibility .  No over taking.</v>
      </c>
      <c r="AS846" s="55"/>
      <c r="AT846" s="55"/>
      <c r="AU846" s="56">
        <f>IF(GroupStTimes!$A$8=0,MIN(CB846,CD846,CF846),MIN(BZ846,CB846,CD846,CF846))</f>
        <v>0.62480324074074067</v>
      </c>
      <c r="AV846" s="56">
        <f>IF(GroupStTimes!$A$8=0,MAX(CC846,CE846,CG846),MAX(CA846,CC846,CE846,CG846))</f>
        <v>0.67063657407407395</v>
      </c>
      <c r="AW846" s="57" t="str">
        <f t="shared" si="1527"/>
        <v/>
      </c>
      <c r="AX846" s="58" t="str">
        <f t="shared" si="1528"/>
        <v/>
      </c>
      <c r="AY846" s="58" t="str">
        <f t="shared" si="1529"/>
        <v/>
      </c>
      <c r="AZ846" s="31">
        <f t="shared" si="1530"/>
        <v>300.60000000000002</v>
      </c>
      <c r="BA846" s="59">
        <f t="shared" si="1531"/>
        <v>0.63523148148148134</v>
      </c>
      <c r="BB846" s="59">
        <f t="shared" si="1532"/>
        <v>0.64078703703703688</v>
      </c>
      <c r="BC846" s="59">
        <f t="shared" si="1533"/>
        <v>0.62303240740740728</v>
      </c>
      <c r="BD846" s="59">
        <f t="shared" si="1534"/>
        <v>0.66886574074074057</v>
      </c>
      <c r="BE846" s="59">
        <f t="shared" si="1535"/>
        <v>0.64454861111111117</v>
      </c>
      <c r="BF846" s="59">
        <f t="shared" si="1536"/>
        <v>0.6549652777777778</v>
      </c>
      <c r="BG846" s="59">
        <f t="shared" si="1537"/>
        <v>0.65325231481481483</v>
      </c>
      <c r="BH846" s="59">
        <f t="shared" si="1538"/>
        <v>0.65255787037037039</v>
      </c>
      <c r="BI846" s="31">
        <f t="shared" si="1539"/>
        <v>2.0399999999999636</v>
      </c>
      <c r="BJ846" s="61">
        <f t="shared" si="1540"/>
        <v>4.9756097560974724E-2</v>
      </c>
      <c r="BK846" s="61">
        <f t="shared" si="1541"/>
        <v>4.249999999999924E-2</v>
      </c>
      <c r="BL846" s="61">
        <f t="shared" si="1542"/>
        <v>3.7090909090908432E-2</v>
      </c>
      <c r="BM846" s="61">
        <f t="shared" si="1543"/>
        <v>3.2903225806451025E-2</v>
      </c>
      <c r="BN846" s="62">
        <f t="shared" si="1544"/>
        <v>0</v>
      </c>
      <c r="BO846" s="62">
        <f t="shared" si="1545"/>
        <v>2</v>
      </c>
      <c r="BP846" s="62">
        <f t="shared" si="1546"/>
        <v>59</v>
      </c>
      <c r="BQ846" s="62">
        <f t="shared" si="1547"/>
        <v>0</v>
      </c>
      <c r="BR846" s="62">
        <f t="shared" si="1548"/>
        <v>2</v>
      </c>
      <c r="BS846" s="62">
        <f t="shared" si="1549"/>
        <v>33</v>
      </c>
      <c r="BT846" s="62">
        <f t="shared" si="1550"/>
        <v>0</v>
      </c>
      <c r="BU846" s="62">
        <f t="shared" si="1551"/>
        <v>2</v>
      </c>
      <c r="BV846" s="62">
        <f t="shared" si="1552"/>
        <v>14</v>
      </c>
      <c r="BW846" s="62">
        <f t="shared" si="1553"/>
        <v>0</v>
      </c>
      <c r="BX846" s="62">
        <f t="shared" si="1554"/>
        <v>1</v>
      </c>
      <c r="BY846" s="62">
        <f t="shared" si="1555"/>
        <v>58</v>
      </c>
      <c r="BZ846" s="63">
        <f t="shared" si="1556"/>
        <v>0.63730324074074063</v>
      </c>
      <c r="CA846" s="63">
        <f t="shared" si="1557"/>
        <v>0.64285879629629616</v>
      </c>
      <c r="CB846" s="63">
        <f t="shared" si="1558"/>
        <v>0.62480324074074067</v>
      </c>
      <c r="CC846" s="63">
        <f t="shared" si="1559"/>
        <v>0.67063657407407395</v>
      </c>
      <c r="CD846" s="63">
        <f t="shared" si="1560"/>
        <v>0.64609953703703704</v>
      </c>
      <c r="CE846" s="63">
        <f t="shared" si="1561"/>
        <v>0.65651620370370367</v>
      </c>
      <c r="CF846" s="63">
        <f t="shared" si="1562"/>
        <v>0.65461805555555552</v>
      </c>
      <c r="CG846" s="63">
        <f t="shared" si="1563"/>
        <v>0.65392361111111108</v>
      </c>
      <c r="CH846" s="36"/>
      <c r="CI846" s="36"/>
      <c r="CJ846" s="36"/>
      <c r="CK846" s="36"/>
      <c r="CL846" s="60">
        <v>60</v>
      </c>
    </row>
    <row r="847" spans="1:90" ht="26.25" customHeight="1" x14ac:dyDescent="0.25">
      <c r="A847" s="37">
        <v>82</v>
      </c>
      <c r="B847" s="37"/>
      <c r="E847" s="39"/>
      <c r="F847" s="44"/>
      <c r="G847" s="44">
        <v>302.87</v>
      </c>
      <c r="H847" s="41">
        <f t="shared" si="1466"/>
        <v>302.64999999999998</v>
      </c>
      <c r="I847" s="42">
        <v>302.54000000000002</v>
      </c>
      <c r="J847" s="43">
        <f t="shared" si="1464"/>
        <v>-7.2717657169290152E-4</v>
      </c>
      <c r="K847" s="44">
        <f t="shared" si="1465"/>
        <v>-0.21999999999997044</v>
      </c>
      <c r="L847" s="91" t="s">
        <v>1465</v>
      </c>
      <c r="M847" s="127" t="s">
        <v>1232</v>
      </c>
      <c r="N847" s="46">
        <f t="shared" si="1515"/>
        <v>302.76</v>
      </c>
      <c r="O847" s="46">
        <f t="shared" si="1469"/>
        <v>-0.11000000000000001</v>
      </c>
      <c r="P847" s="44">
        <v>302.87</v>
      </c>
      <c r="Q847" s="46"/>
      <c r="R847" s="37"/>
      <c r="S847" s="46"/>
      <c r="T847" s="40"/>
      <c r="U847" s="47" t="str">
        <f t="shared" si="1467"/>
        <v/>
      </c>
      <c r="V847" s="47" t="str">
        <f t="shared" si="1468"/>
        <v/>
      </c>
      <c r="W847" s="50"/>
      <c r="X847" s="50"/>
      <c r="Y847" s="50"/>
      <c r="Z847" s="50"/>
      <c r="AA847" s="50"/>
      <c r="AB847" s="50"/>
      <c r="AC847" s="50"/>
      <c r="AD847" s="50"/>
      <c r="AE847" s="51">
        <f t="shared" si="1520"/>
        <v>82</v>
      </c>
      <c r="AF847" s="51" t="str">
        <f t="shared" si="1521"/>
        <v/>
      </c>
      <c r="AG847" s="51" t="str">
        <f t="shared" si="1522"/>
        <v/>
      </c>
      <c r="AH847" s="51" t="str">
        <f t="shared" si="1523"/>
        <v/>
      </c>
      <c r="AI847" s="52">
        <f t="shared" si="1474"/>
        <v>302.64999999999998</v>
      </c>
      <c r="AJ847" s="51"/>
      <c r="AK847" s="53"/>
      <c r="AL847" s="52"/>
      <c r="AM847" s="53">
        <f t="shared" si="1524"/>
        <v>50</v>
      </c>
      <c r="AN847" s="53">
        <f>IF(AJ847&lt;&gt;"",IF(AJ847="o",VLOOKUP(AM847,OpenSect!$A$1:$D$11,2),IF(AJ847="u",VLOOKUP(AM847,UpHill!$A$1:$D$35,2),IF(AJ847="d",VLOOKUP(AM847,DownHill!$A$3:$D$29,2),IF(AJ847="f",VLOOKUP(AM847,FlatUnd!$A$2:$D$30,2),IF(AJ847="t",VLOOKUP(AM847,TimeAdd!$A$1:$D$176,2),IF(AJ847="l",VLOOKUP(AM847,SLimit!$A$1:$D$8,2),AN846)))))),AN846)</f>
        <v>60</v>
      </c>
      <c r="AO847" s="53">
        <f>IF(AJ847&lt;&gt;"",IF(AJ847="o",VLOOKUP(AM847,OpenSect!$A$1:$D$11,3),IF(AJ847="u",VLOOKUP(AM847,UpHill!$A$1:$D$35,3),IF(AJ847="d",VLOOKUP(AM847,DownHill!$A$3:$D$29,3),IF(AJ847="f",VLOOKUP(AM847,FlatUnd!$A$2:$D$30,3),IF(AJ847="t",VLOOKUP(AM847,TimeAdd!$A$1:$D$18,3),IF(AJ847="l",VLOOKUP(AM847,SLimit!$A$1:$D$8,3),AO846)))))),AO846)</f>
        <v>70</v>
      </c>
      <c r="AP847" s="53">
        <f>IF(AJ847&lt;&gt;"",IF(AJ847="o",VLOOKUP(AM847,OpenSect!$A$1:$D$11,4),IF(AJ847="u",VLOOKUP(AM847,UpHill!$A$1:$D$35,4),IF(AJ847="d",VLOOKUP(AM847,DownHill!$A$3:$D$29,4),IF(AJ847="f",VLOOKUP(AM847,FlatUnd!$A$2:$D$30,4),IF(AJ847="t",VLOOKUP(AM847,TimeAdd!$A$1:$D$18,4),IF(AJ847="l",VLOOKUP(AM847,SLimit!$A$1:$D$8,4),AP846)))))),AP846)</f>
        <v>80</v>
      </c>
      <c r="AQ847" s="53" t="str">
        <f t="shared" si="1525"/>
        <v>100</v>
      </c>
      <c r="AR847" s="54" t="str">
        <f t="shared" si="1526"/>
        <v>16,0 Km Plate.</v>
      </c>
      <c r="AS847" s="55"/>
      <c r="AT847" s="55"/>
      <c r="AU847" s="56">
        <f>IF(GroupStTimes!$A$8=0,MIN(CB847,CD847,CF847),MIN(BZ847,CB847,CD847,CF847))</f>
        <v>0.62481481481481471</v>
      </c>
      <c r="AV847" s="56">
        <f>IF(GroupStTimes!$A$8=0,MAX(CC847,CE847,CG847),MAX(CA847,CC847,CE847,CG847))</f>
        <v>0.67064814814814799</v>
      </c>
      <c r="AW847" s="57" t="str">
        <f t="shared" si="1527"/>
        <v/>
      </c>
      <c r="AX847" s="58" t="str">
        <f t="shared" si="1528"/>
        <v/>
      </c>
      <c r="AY847" s="58" t="str">
        <f t="shared" si="1529"/>
        <v/>
      </c>
      <c r="AZ847" s="31">
        <f t="shared" si="1530"/>
        <v>302.64</v>
      </c>
      <c r="BA847" s="59">
        <f t="shared" si="1531"/>
        <v>0.63730324074074063</v>
      </c>
      <c r="BB847" s="59">
        <f t="shared" si="1532"/>
        <v>0.64285879629629616</v>
      </c>
      <c r="BC847" s="59">
        <f t="shared" si="1533"/>
        <v>0.62480324074074067</v>
      </c>
      <c r="BD847" s="59">
        <f t="shared" si="1534"/>
        <v>0.67063657407407395</v>
      </c>
      <c r="BE847" s="59">
        <f t="shared" si="1535"/>
        <v>0.64609953703703704</v>
      </c>
      <c r="BF847" s="59">
        <f t="shared" si="1536"/>
        <v>0.65651620370370367</v>
      </c>
      <c r="BG847" s="59">
        <f t="shared" si="1537"/>
        <v>0.65461805555555552</v>
      </c>
      <c r="BH847" s="59">
        <f t="shared" si="1538"/>
        <v>0.65392361111111108</v>
      </c>
      <c r="BI847" s="31">
        <f t="shared" si="1539"/>
        <v>9.9999999999909051E-3</v>
      </c>
      <c r="BJ847" s="61">
        <f t="shared" si="1540"/>
        <v>1.9999999999981811E-4</v>
      </c>
      <c r="BK847" s="61">
        <f t="shared" si="1541"/>
        <v>1.6666666666651509E-4</v>
      </c>
      <c r="BL847" s="61">
        <f t="shared" si="1542"/>
        <v>1.4285714285701293E-4</v>
      </c>
      <c r="BM847" s="61">
        <f t="shared" si="1543"/>
        <v>1.2499999999988632E-4</v>
      </c>
      <c r="BN847" s="62">
        <f t="shared" si="1544"/>
        <v>0</v>
      </c>
      <c r="BO847" s="62">
        <f t="shared" si="1545"/>
        <v>0</v>
      </c>
      <c r="BP847" s="62">
        <f t="shared" si="1546"/>
        <v>1</v>
      </c>
      <c r="BQ847" s="62">
        <f t="shared" si="1547"/>
        <v>0</v>
      </c>
      <c r="BR847" s="62">
        <f t="shared" si="1548"/>
        <v>0</v>
      </c>
      <c r="BS847" s="62">
        <f t="shared" si="1549"/>
        <v>1</v>
      </c>
      <c r="BT847" s="62">
        <f t="shared" si="1550"/>
        <v>0</v>
      </c>
      <c r="BU847" s="62">
        <f t="shared" si="1551"/>
        <v>0</v>
      </c>
      <c r="BV847" s="62">
        <f t="shared" si="1552"/>
        <v>1</v>
      </c>
      <c r="BW847" s="62">
        <f t="shared" si="1553"/>
        <v>0</v>
      </c>
      <c r="BX847" s="62">
        <f t="shared" si="1554"/>
        <v>0</v>
      </c>
      <c r="BY847" s="62">
        <f t="shared" si="1555"/>
        <v>0</v>
      </c>
      <c r="BZ847" s="63">
        <f t="shared" si="1556"/>
        <v>0.63731481481481467</v>
      </c>
      <c r="CA847" s="63">
        <f t="shared" si="1557"/>
        <v>0.6428703703703702</v>
      </c>
      <c r="CB847" s="63">
        <f t="shared" si="1558"/>
        <v>0.62481481481481471</v>
      </c>
      <c r="CC847" s="63">
        <f t="shared" si="1559"/>
        <v>0.67064814814814799</v>
      </c>
      <c r="CD847" s="63">
        <f t="shared" si="1560"/>
        <v>0.64611111111111108</v>
      </c>
      <c r="CE847" s="63">
        <f t="shared" si="1561"/>
        <v>0.65652777777777771</v>
      </c>
      <c r="CF847" s="63">
        <f t="shared" si="1562"/>
        <v>0.65461805555555552</v>
      </c>
      <c r="CG847" s="63">
        <f t="shared" si="1563"/>
        <v>0.65392361111111108</v>
      </c>
      <c r="CH847" s="36"/>
      <c r="CI847" s="36"/>
      <c r="CJ847" s="36"/>
      <c r="CK847" s="36"/>
      <c r="CL847" s="60">
        <v>60</v>
      </c>
    </row>
    <row r="848" spans="1:90" ht="26.25" customHeight="1" x14ac:dyDescent="0.25">
      <c r="A848" s="37">
        <v>82</v>
      </c>
      <c r="B848" s="37"/>
      <c r="E848" s="39"/>
      <c r="F848" s="44"/>
      <c r="G848" s="44">
        <v>303.87</v>
      </c>
      <c r="H848" s="41">
        <f t="shared" si="1466"/>
        <v>303.64999999999998</v>
      </c>
      <c r="I848" s="42">
        <v>303.54000000000002</v>
      </c>
      <c r="J848" s="43">
        <f t="shared" si="1464"/>
        <v>-7.2478091849499378E-4</v>
      </c>
      <c r="K848" s="44">
        <f t="shared" si="1465"/>
        <v>-0.21999999999997044</v>
      </c>
      <c r="L848" s="91" t="s">
        <v>1466</v>
      </c>
      <c r="M848" s="127" t="s">
        <v>1232</v>
      </c>
      <c r="N848" s="46">
        <f t="shared" si="1515"/>
        <v>303.76</v>
      </c>
      <c r="O848" s="46">
        <f t="shared" si="1469"/>
        <v>-0.11000000000000001</v>
      </c>
      <c r="P848" s="44">
        <v>303.87</v>
      </c>
      <c r="Q848" s="46"/>
      <c r="R848" s="37"/>
      <c r="S848" s="46"/>
      <c r="T848" s="40"/>
      <c r="U848" s="47" t="str">
        <f t="shared" si="1467"/>
        <v/>
      </c>
      <c r="V848" s="47" t="str">
        <f t="shared" si="1468"/>
        <v/>
      </c>
      <c r="W848" s="50"/>
      <c r="X848" s="50"/>
      <c r="Y848" s="50"/>
      <c r="Z848" s="50"/>
      <c r="AA848" s="50"/>
      <c r="AB848" s="50"/>
      <c r="AC848" s="50"/>
      <c r="AD848" s="50"/>
      <c r="AE848" s="51">
        <f t="shared" si="1470"/>
        <v>82</v>
      </c>
      <c r="AF848" s="51" t="str">
        <f t="shared" si="1471"/>
        <v/>
      </c>
      <c r="AG848" s="51" t="str">
        <f t="shared" si="1472"/>
        <v/>
      </c>
      <c r="AH848" s="51" t="str">
        <f t="shared" si="1473"/>
        <v/>
      </c>
      <c r="AI848" s="52">
        <f t="shared" si="1474"/>
        <v>303.64999999999998</v>
      </c>
      <c r="AJ848" s="51"/>
      <c r="AK848" s="53"/>
      <c r="AL848" s="52"/>
      <c r="AM848" s="53">
        <f t="shared" si="1475"/>
        <v>50</v>
      </c>
      <c r="AN848" s="53">
        <f>IF(AJ848&lt;&gt;"",IF(AJ848="o",VLOOKUP(AM848,OpenSect!$A$1:$D$11,2),IF(AJ848="u",VLOOKUP(AM848,UpHill!$A$1:$D$35,2),IF(AJ848="d",VLOOKUP(AM848,DownHill!$A$3:$D$29,2),IF(AJ848="f",VLOOKUP(AM848,FlatUnd!$A$2:$D$30,2),IF(AJ848="t",VLOOKUP(AM848,TimeAdd!$A$1:$D$176,2),IF(AJ848="l",VLOOKUP(AM848,SLimit!$A$1:$D$8,2),AN847)))))),AN847)</f>
        <v>60</v>
      </c>
      <c r="AO848" s="53">
        <f>IF(AJ848&lt;&gt;"",IF(AJ848="o",VLOOKUP(AM848,OpenSect!$A$1:$D$11,3),IF(AJ848="u",VLOOKUP(AM848,UpHill!$A$1:$D$35,3),IF(AJ848="d",VLOOKUP(AM848,DownHill!$A$3:$D$29,3),IF(AJ848="f",VLOOKUP(AM848,FlatUnd!$A$2:$D$30,3),IF(AJ848="t",VLOOKUP(AM848,TimeAdd!$A$1:$D$18,3),IF(AJ848="l",VLOOKUP(AM848,SLimit!$A$1:$D$8,3),AO847)))))),AO847)</f>
        <v>70</v>
      </c>
      <c r="AP848" s="53">
        <f>IF(AJ848&lt;&gt;"",IF(AJ848="o",VLOOKUP(AM848,OpenSect!$A$1:$D$11,4),IF(AJ848="u",VLOOKUP(AM848,UpHill!$A$1:$D$35,4),IF(AJ848="d",VLOOKUP(AM848,DownHill!$A$3:$D$29,4),IF(AJ848="f",VLOOKUP(AM848,FlatUnd!$A$2:$D$30,4),IF(AJ848="t",VLOOKUP(AM848,TimeAdd!$A$1:$D$18,4),IF(AJ848="l",VLOOKUP(AM848,SLimit!$A$1:$D$8,4),AP847)))))),AP847)</f>
        <v>80</v>
      </c>
      <c r="AQ848" s="53" t="str">
        <f t="shared" si="1476"/>
        <v>100</v>
      </c>
      <c r="AR848" s="54" t="str">
        <f t="shared" si="1477"/>
        <v>17,0 Km Plate.</v>
      </c>
      <c r="AS848" s="55"/>
      <c r="AT848" s="55"/>
      <c r="AU848" s="56">
        <f>IF(GroupStTimes!$A$8=0,MIN(CB848,CD848,CF848),MIN(BZ848,CB848,CD848,CF848))</f>
        <v>0.62550925925925915</v>
      </c>
      <c r="AV848" s="56">
        <f>IF(GroupStTimes!$A$8=0,MAX(CC848,CE848,CG848),MAX(CA848,CC848,CE848,CG848))</f>
        <v>0.67134259259259244</v>
      </c>
      <c r="AW848" s="57" t="str">
        <f t="shared" si="1478"/>
        <v/>
      </c>
      <c r="AX848" s="58" t="str">
        <f t="shared" si="1479"/>
        <v/>
      </c>
      <c r="AY848" s="58" t="str">
        <f t="shared" si="1480"/>
        <v/>
      </c>
      <c r="AZ848" s="31">
        <f t="shared" si="1481"/>
        <v>302.64</v>
      </c>
      <c r="BA848" s="59">
        <f t="shared" si="1482"/>
        <v>0.63730324074074063</v>
      </c>
      <c r="BB848" s="59">
        <f t="shared" si="1483"/>
        <v>0.64285879629629616</v>
      </c>
      <c r="BC848" s="59">
        <f t="shared" si="1484"/>
        <v>0.62480324074074067</v>
      </c>
      <c r="BD848" s="59">
        <f t="shared" si="1485"/>
        <v>0.67063657407407395</v>
      </c>
      <c r="BE848" s="59">
        <f t="shared" si="1486"/>
        <v>0.64609953703703704</v>
      </c>
      <c r="BF848" s="59">
        <f t="shared" si="1487"/>
        <v>0.65651620370370367</v>
      </c>
      <c r="BG848" s="59">
        <f t="shared" si="1488"/>
        <v>0.65461805555555552</v>
      </c>
      <c r="BH848" s="59">
        <f t="shared" si="1489"/>
        <v>0.65392361111111108</v>
      </c>
      <c r="BI848" s="31">
        <f t="shared" si="1490"/>
        <v>1.0099999999999909</v>
      </c>
      <c r="BJ848" s="61">
        <f t="shared" si="1491"/>
        <v>2.0199999999999819E-2</v>
      </c>
      <c r="BK848" s="61">
        <f t="shared" si="1492"/>
        <v>1.6833333333333183E-2</v>
      </c>
      <c r="BL848" s="61">
        <f t="shared" si="1493"/>
        <v>1.4428571428571299E-2</v>
      </c>
      <c r="BM848" s="61">
        <f t="shared" si="1494"/>
        <v>1.2624999999999886E-2</v>
      </c>
      <c r="BN848" s="62">
        <f t="shared" si="1495"/>
        <v>0</v>
      </c>
      <c r="BO848" s="62">
        <f t="shared" si="1496"/>
        <v>1</v>
      </c>
      <c r="BP848" s="62">
        <f t="shared" si="1497"/>
        <v>13</v>
      </c>
      <c r="BQ848" s="62">
        <f t="shared" si="1498"/>
        <v>0</v>
      </c>
      <c r="BR848" s="62">
        <f t="shared" si="1499"/>
        <v>1</v>
      </c>
      <c r="BS848" s="62">
        <f t="shared" si="1500"/>
        <v>1</v>
      </c>
      <c r="BT848" s="62">
        <f t="shared" si="1501"/>
        <v>0</v>
      </c>
      <c r="BU848" s="62">
        <f t="shared" si="1502"/>
        <v>0</v>
      </c>
      <c r="BV848" s="62">
        <f t="shared" si="1503"/>
        <v>52</v>
      </c>
      <c r="BW848" s="62">
        <f t="shared" si="1504"/>
        <v>0</v>
      </c>
      <c r="BX848" s="62">
        <f t="shared" si="1505"/>
        <v>0</v>
      </c>
      <c r="BY848" s="62">
        <f t="shared" si="1506"/>
        <v>45</v>
      </c>
      <c r="BZ848" s="63">
        <f t="shared" si="1507"/>
        <v>0.63814814814814802</v>
      </c>
      <c r="CA848" s="63">
        <f t="shared" si="1508"/>
        <v>0.64370370370370356</v>
      </c>
      <c r="CB848" s="63">
        <f t="shared" si="1509"/>
        <v>0.62550925925925915</v>
      </c>
      <c r="CC848" s="63">
        <f t="shared" si="1510"/>
        <v>0.67134259259259244</v>
      </c>
      <c r="CD848" s="63">
        <f t="shared" si="1511"/>
        <v>0.64670138888888884</v>
      </c>
      <c r="CE848" s="63">
        <f t="shared" si="1512"/>
        <v>0.65711805555555547</v>
      </c>
      <c r="CF848" s="63">
        <f t="shared" si="1513"/>
        <v>0.65513888888888883</v>
      </c>
      <c r="CG848" s="63">
        <f t="shared" si="1514"/>
        <v>0.65444444444444438</v>
      </c>
      <c r="CH848" s="36"/>
      <c r="CI848" s="36"/>
      <c r="CJ848" s="36"/>
      <c r="CK848" s="36"/>
      <c r="CL848" s="60">
        <v>60</v>
      </c>
    </row>
    <row r="849" spans="1:90" ht="26.25" customHeight="1" x14ac:dyDescent="0.25">
      <c r="A849" s="37">
        <v>82</v>
      </c>
      <c r="B849" s="37"/>
      <c r="E849" s="39"/>
      <c r="F849" s="44"/>
      <c r="G849" s="44">
        <v>304.86</v>
      </c>
      <c r="H849" s="41">
        <f t="shared" si="1466"/>
        <v>304.64</v>
      </c>
      <c r="I849" s="42">
        <v>304.53000000000003</v>
      </c>
      <c r="J849" s="43">
        <f t="shared" si="1464"/>
        <v>-7.2242472006032381E-4</v>
      </c>
      <c r="K849" s="44">
        <f t="shared" si="1465"/>
        <v>-0.21999999999997044</v>
      </c>
      <c r="L849" s="91" t="s">
        <v>1467</v>
      </c>
      <c r="M849" s="127" t="s">
        <v>1232</v>
      </c>
      <c r="N849" s="46">
        <f t="shared" si="1515"/>
        <v>304.75</v>
      </c>
      <c r="O849" s="46">
        <f t="shared" si="1469"/>
        <v>-0.11000000000000001</v>
      </c>
      <c r="P849" s="44">
        <v>304.86</v>
      </c>
      <c r="Q849" s="46"/>
      <c r="R849" s="37"/>
      <c r="S849" s="46"/>
      <c r="T849" s="40"/>
      <c r="U849" s="47" t="str">
        <f t="shared" si="1467"/>
        <v/>
      </c>
      <c r="V849" s="47" t="str">
        <f t="shared" si="1468"/>
        <v/>
      </c>
      <c r="W849" s="50"/>
      <c r="X849" s="50"/>
      <c r="Y849" s="50"/>
      <c r="Z849" s="50"/>
      <c r="AA849" s="50"/>
      <c r="AB849" s="50"/>
      <c r="AC849" s="50"/>
      <c r="AD849" s="50"/>
      <c r="AE849" s="51">
        <f t="shared" si="1470"/>
        <v>82</v>
      </c>
      <c r="AF849" s="51" t="str">
        <f t="shared" si="1471"/>
        <v/>
      </c>
      <c r="AG849" s="51" t="str">
        <f t="shared" si="1472"/>
        <v/>
      </c>
      <c r="AH849" s="51" t="str">
        <f t="shared" si="1473"/>
        <v/>
      </c>
      <c r="AI849" s="52">
        <f t="shared" si="1474"/>
        <v>304.64</v>
      </c>
      <c r="AJ849" s="51"/>
      <c r="AK849" s="53"/>
      <c r="AL849" s="52"/>
      <c r="AM849" s="53">
        <f t="shared" si="1475"/>
        <v>50</v>
      </c>
      <c r="AN849" s="53">
        <f>IF(AJ849&lt;&gt;"",IF(AJ849="o",VLOOKUP(AM849,OpenSect!$A$1:$D$11,2),IF(AJ849="u",VLOOKUP(AM849,UpHill!$A$1:$D$35,2),IF(AJ849="d",VLOOKUP(AM849,DownHill!$A$3:$D$29,2),IF(AJ849="f",VLOOKUP(AM849,FlatUnd!$A$2:$D$30,2),IF(AJ849="t",VLOOKUP(AM849,TimeAdd!$A$1:$D$176,2),IF(AJ849="l",VLOOKUP(AM849,SLimit!$A$1:$D$8,2),AN848)))))),AN848)</f>
        <v>60</v>
      </c>
      <c r="AO849" s="53">
        <f>IF(AJ849&lt;&gt;"",IF(AJ849="o",VLOOKUP(AM849,OpenSect!$A$1:$D$11,3),IF(AJ849="u",VLOOKUP(AM849,UpHill!$A$1:$D$35,3),IF(AJ849="d",VLOOKUP(AM849,DownHill!$A$3:$D$29,3),IF(AJ849="f",VLOOKUP(AM849,FlatUnd!$A$2:$D$30,3),IF(AJ849="t",VLOOKUP(AM849,TimeAdd!$A$1:$D$18,3),IF(AJ849="l",VLOOKUP(AM849,SLimit!$A$1:$D$8,3),AO848)))))),AO848)</f>
        <v>70</v>
      </c>
      <c r="AP849" s="53">
        <f>IF(AJ849&lt;&gt;"",IF(AJ849="o",VLOOKUP(AM849,OpenSect!$A$1:$D$11,4),IF(AJ849="u",VLOOKUP(AM849,UpHill!$A$1:$D$35,4),IF(AJ849="d",VLOOKUP(AM849,DownHill!$A$3:$D$29,4),IF(AJ849="f",VLOOKUP(AM849,FlatUnd!$A$2:$D$30,4),IF(AJ849="t",VLOOKUP(AM849,TimeAdd!$A$1:$D$18,4),IF(AJ849="l",VLOOKUP(AM849,SLimit!$A$1:$D$8,4),AP848)))))),AP848)</f>
        <v>80</v>
      </c>
      <c r="AQ849" s="53" t="str">
        <f t="shared" si="1476"/>
        <v>100</v>
      </c>
      <c r="AR849" s="54" t="str">
        <f t="shared" si="1477"/>
        <v>18,0 Km Plate.</v>
      </c>
      <c r="AS849" s="55"/>
      <c r="AT849" s="55"/>
      <c r="AU849" s="56">
        <f>IF(GroupStTimes!$A$8=0,MIN(CB849,CD849,CF849),MIN(BZ849,CB849,CD849,CF849))</f>
        <v>0.62619212962962956</v>
      </c>
      <c r="AV849" s="56">
        <f>IF(GroupStTimes!$A$8=0,MAX(CC849,CE849,CG849),MAX(CA849,CC849,CE849,CG849))</f>
        <v>0.67202546296296284</v>
      </c>
      <c r="AW849" s="57" t="str">
        <f t="shared" si="1478"/>
        <v/>
      </c>
      <c r="AX849" s="58" t="str">
        <f t="shared" si="1479"/>
        <v/>
      </c>
      <c r="AY849" s="58" t="str">
        <f t="shared" si="1480"/>
        <v/>
      </c>
      <c r="AZ849" s="31">
        <f t="shared" si="1481"/>
        <v>302.64</v>
      </c>
      <c r="BA849" s="59">
        <f t="shared" si="1482"/>
        <v>0.63730324074074063</v>
      </c>
      <c r="BB849" s="59">
        <f t="shared" si="1483"/>
        <v>0.64285879629629616</v>
      </c>
      <c r="BC849" s="59">
        <f t="shared" si="1484"/>
        <v>0.62480324074074067</v>
      </c>
      <c r="BD849" s="59">
        <f t="shared" si="1485"/>
        <v>0.67063657407407395</v>
      </c>
      <c r="BE849" s="59">
        <f t="shared" si="1486"/>
        <v>0.64609953703703704</v>
      </c>
      <c r="BF849" s="59">
        <f t="shared" si="1487"/>
        <v>0.65651620370370367</v>
      </c>
      <c r="BG849" s="59">
        <f t="shared" si="1488"/>
        <v>0.65461805555555552</v>
      </c>
      <c r="BH849" s="59">
        <f t="shared" si="1489"/>
        <v>0.65392361111111108</v>
      </c>
      <c r="BI849" s="31">
        <f t="shared" si="1490"/>
        <v>2</v>
      </c>
      <c r="BJ849" s="61">
        <f t="shared" si="1491"/>
        <v>0.04</v>
      </c>
      <c r="BK849" s="61">
        <f t="shared" si="1492"/>
        <v>3.3333333333333333E-2</v>
      </c>
      <c r="BL849" s="61">
        <f t="shared" si="1493"/>
        <v>2.8571428571428571E-2</v>
      </c>
      <c r="BM849" s="61">
        <f t="shared" si="1494"/>
        <v>2.5000000000000001E-2</v>
      </c>
      <c r="BN849" s="62">
        <f t="shared" si="1495"/>
        <v>0</v>
      </c>
      <c r="BO849" s="62">
        <f t="shared" si="1496"/>
        <v>2</v>
      </c>
      <c r="BP849" s="62">
        <f t="shared" si="1497"/>
        <v>24</v>
      </c>
      <c r="BQ849" s="62">
        <f t="shared" si="1498"/>
        <v>0</v>
      </c>
      <c r="BR849" s="62">
        <f t="shared" si="1499"/>
        <v>2</v>
      </c>
      <c r="BS849" s="62">
        <f t="shared" si="1500"/>
        <v>0</v>
      </c>
      <c r="BT849" s="62">
        <f t="shared" si="1501"/>
        <v>0</v>
      </c>
      <c r="BU849" s="62">
        <f t="shared" si="1502"/>
        <v>1</v>
      </c>
      <c r="BV849" s="62">
        <f t="shared" si="1503"/>
        <v>43</v>
      </c>
      <c r="BW849" s="62">
        <f t="shared" si="1504"/>
        <v>0</v>
      </c>
      <c r="BX849" s="62">
        <f t="shared" si="1505"/>
        <v>1</v>
      </c>
      <c r="BY849" s="62">
        <f t="shared" si="1506"/>
        <v>30</v>
      </c>
      <c r="BZ849" s="63">
        <f t="shared" si="1507"/>
        <v>0.63896990740740733</v>
      </c>
      <c r="CA849" s="63">
        <f t="shared" si="1508"/>
        <v>0.64452546296296287</v>
      </c>
      <c r="CB849" s="63">
        <f t="shared" si="1509"/>
        <v>0.62619212962962956</v>
      </c>
      <c r="CC849" s="63">
        <f t="shared" si="1510"/>
        <v>0.67202546296296284</v>
      </c>
      <c r="CD849" s="63">
        <f t="shared" si="1511"/>
        <v>0.64729166666666671</v>
      </c>
      <c r="CE849" s="63">
        <f t="shared" si="1512"/>
        <v>0.65770833333333334</v>
      </c>
      <c r="CF849" s="63">
        <f t="shared" si="1513"/>
        <v>0.65565972222222224</v>
      </c>
      <c r="CG849" s="63">
        <f t="shared" si="1514"/>
        <v>0.6549652777777778</v>
      </c>
      <c r="CH849" s="36"/>
      <c r="CI849" s="36"/>
      <c r="CJ849" s="36"/>
      <c r="CK849" s="36"/>
      <c r="CL849" s="60">
        <v>60</v>
      </c>
    </row>
    <row r="850" spans="1:90" ht="26.25" customHeight="1" x14ac:dyDescent="0.25">
      <c r="A850" s="37">
        <v>82</v>
      </c>
      <c r="B850" s="37"/>
      <c r="E850" s="39"/>
      <c r="F850" s="44"/>
      <c r="G850" s="44">
        <v>305.86</v>
      </c>
      <c r="H850" s="41">
        <f t="shared" si="1466"/>
        <v>305.64</v>
      </c>
      <c r="I850" s="42">
        <v>305.53000000000003</v>
      </c>
      <c r="J850" s="43">
        <f t="shared" si="1464"/>
        <v>-7.2006022321857233E-4</v>
      </c>
      <c r="K850" s="44">
        <f t="shared" si="1465"/>
        <v>-0.21999999999997044</v>
      </c>
      <c r="L850" s="91" t="s">
        <v>1468</v>
      </c>
      <c r="M850" s="127" t="s">
        <v>1232</v>
      </c>
      <c r="N850" s="46">
        <f t="shared" si="1515"/>
        <v>305.75</v>
      </c>
      <c r="O850" s="46">
        <f t="shared" si="1469"/>
        <v>-0.11000000000000001</v>
      </c>
      <c r="P850" s="44">
        <v>305.86</v>
      </c>
      <c r="Q850" s="46"/>
      <c r="R850" s="37"/>
      <c r="S850" s="46"/>
      <c r="T850" s="40"/>
      <c r="U850" s="47" t="str">
        <f t="shared" si="1467"/>
        <v/>
      </c>
      <c r="V850" s="47" t="str">
        <f t="shared" si="1468"/>
        <v/>
      </c>
      <c r="W850" s="50"/>
      <c r="X850" s="50"/>
      <c r="Y850" s="50"/>
      <c r="Z850" s="50"/>
      <c r="AA850" s="50"/>
      <c r="AB850" s="50"/>
      <c r="AC850" s="50"/>
      <c r="AD850" s="50"/>
      <c r="AE850" s="51">
        <f t="shared" si="1470"/>
        <v>82</v>
      </c>
      <c r="AF850" s="51" t="str">
        <f t="shared" si="1471"/>
        <v/>
      </c>
      <c r="AG850" s="51" t="str">
        <f t="shared" si="1472"/>
        <v/>
      </c>
      <c r="AH850" s="51" t="str">
        <f t="shared" si="1473"/>
        <v/>
      </c>
      <c r="AI850" s="52">
        <f t="shared" si="1474"/>
        <v>305.64</v>
      </c>
      <c r="AJ850" s="51"/>
      <c r="AK850" s="53"/>
      <c r="AL850" s="52"/>
      <c r="AM850" s="53">
        <f t="shared" si="1475"/>
        <v>50</v>
      </c>
      <c r="AN850" s="53">
        <f>IF(AJ850&lt;&gt;"",IF(AJ850="o",VLOOKUP(AM850,OpenSect!$A$1:$D$11,2),IF(AJ850="u",VLOOKUP(AM850,UpHill!$A$1:$D$35,2),IF(AJ850="d",VLOOKUP(AM850,DownHill!$A$3:$D$29,2),IF(AJ850="f",VLOOKUP(AM850,FlatUnd!$A$2:$D$30,2),IF(AJ850="t",VLOOKUP(AM850,TimeAdd!$A$1:$D$176,2),IF(AJ850="l",VLOOKUP(AM850,SLimit!$A$1:$D$8,2),AN849)))))),AN849)</f>
        <v>60</v>
      </c>
      <c r="AO850" s="53">
        <f>IF(AJ850&lt;&gt;"",IF(AJ850="o",VLOOKUP(AM850,OpenSect!$A$1:$D$11,3),IF(AJ850="u",VLOOKUP(AM850,UpHill!$A$1:$D$35,3),IF(AJ850="d",VLOOKUP(AM850,DownHill!$A$3:$D$29,3),IF(AJ850="f",VLOOKUP(AM850,FlatUnd!$A$2:$D$30,3),IF(AJ850="t",VLOOKUP(AM850,TimeAdd!$A$1:$D$18,3),IF(AJ850="l",VLOOKUP(AM850,SLimit!$A$1:$D$8,3),AO849)))))),AO849)</f>
        <v>70</v>
      </c>
      <c r="AP850" s="53">
        <f>IF(AJ850&lt;&gt;"",IF(AJ850="o",VLOOKUP(AM850,OpenSect!$A$1:$D$11,4),IF(AJ850="u",VLOOKUP(AM850,UpHill!$A$1:$D$35,4),IF(AJ850="d",VLOOKUP(AM850,DownHill!$A$3:$D$29,4),IF(AJ850="f",VLOOKUP(AM850,FlatUnd!$A$2:$D$30,4),IF(AJ850="t",VLOOKUP(AM850,TimeAdd!$A$1:$D$18,4),IF(AJ850="l",VLOOKUP(AM850,SLimit!$A$1:$D$8,4),AP849)))))),AP849)</f>
        <v>80</v>
      </c>
      <c r="AQ850" s="53" t="str">
        <f t="shared" si="1476"/>
        <v>100</v>
      </c>
      <c r="AR850" s="54" t="str">
        <f t="shared" si="1477"/>
        <v>19,0 Km Plate.</v>
      </c>
      <c r="AS850" s="55"/>
      <c r="AT850" s="55"/>
      <c r="AU850" s="56">
        <f>IF(GroupStTimes!$A$8=0,MIN(CB850,CD850,CF850),MIN(BZ850,CB850,CD850,CF850))</f>
        <v>0.626886574074074</v>
      </c>
      <c r="AV850" s="56">
        <f>IF(GroupStTimes!$A$8=0,MAX(CC850,CE850,CG850),MAX(CA850,CC850,CE850,CG850))</f>
        <v>0.67271990740740728</v>
      </c>
      <c r="AW850" s="57" t="str">
        <f t="shared" si="1478"/>
        <v/>
      </c>
      <c r="AX850" s="58" t="str">
        <f t="shared" si="1479"/>
        <v/>
      </c>
      <c r="AY850" s="58" t="str">
        <f t="shared" si="1480"/>
        <v/>
      </c>
      <c r="AZ850" s="31">
        <f t="shared" si="1481"/>
        <v>302.64</v>
      </c>
      <c r="BA850" s="59">
        <f t="shared" si="1482"/>
        <v>0.63730324074074063</v>
      </c>
      <c r="BB850" s="59">
        <f t="shared" si="1483"/>
        <v>0.64285879629629616</v>
      </c>
      <c r="BC850" s="59">
        <f t="shared" si="1484"/>
        <v>0.62480324074074067</v>
      </c>
      <c r="BD850" s="59">
        <f t="shared" si="1485"/>
        <v>0.67063657407407395</v>
      </c>
      <c r="BE850" s="59">
        <f t="shared" si="1486"/>
        <v>0.64609953703703704</v>
      </c>
      <c r="BF850" s="59">
        <f t="shared" si="1487"/>
        <v>0.65651620370370367</v>
      </c>
      <c r="BG850" s="59">
        <f t="shared" si="1488"/>
        <v>0.65461805555555552</v>
      </c>
      <c r="BH850" s="59">
        <f t="shared" si="1489"/>
        <v>0.65392361111111108</v>
      </c>
      <c r="BI850" s="31">
        <f t="shared" si="1490"/>
        <v>3</v>
      </c>
      <c r="BJ850" s="61">
        <f t="shared" si="1491"/>
        <v>0.06</v>
      </c>
      <c r="BK850" s="61">
        <f t="shared" si="1492"/>
        <v>0.05</v>
      </c>
      <c r="BL850" s="61">
        <f t="shared" si="1493"/>
        <v>4.2857142857142858E-2</v>
      </c>
      <c r="BM850" s="61">
        <f t="shared" si="1494"/>
        <v>3.7499999999999999E-2</v>
      </c>
      <c r="BN850" s="62">
        <f t="shared" si="1495"/>
        <v>0</v>
      </c>
      <c r="BO850" s="62">
        <f t="shared" si="1496"/>
        <v>3</v>
      </c>
      <c r="BP850" s="62">
        <f t="shared" si="1497"/>
        <v>36</v>
      </c>
      <c r="BQ850" s="62">
        <f t="shared" si="1498"/>
        <v>0</v>
      </c>
      <c r="BR850" s="62">
        <f t="shared" si="1499"/>
        <v>3</v>
      </c>
      <c r="BS850" s="62">
        <f t="shared" si="1500"/>
        <v>0</v>
      </c>
      <c r="BT850" s="62">
        <f t="shared" si="1501"/>
        <v>0</v>
      </c>
      <c r="BU850" s="62">
        <f t="shared" si="1502"/>
        <v>2</v>
      </c>
      <c r="BV850" s="62">
        <f t="shared" si="1503"/>
        <v>34</v>
      </c>
      <c r="BW850" s="62">
        <f t="shared" si="1504"/>
        <v>0</v>
      </c>
      <c r="BX850" s="62">
        <f t="shared" si="1505"/>
        <v>2</v>
      </c>
      <c r="BY850" s="62">
        <f t="shared" si="1506"/>
        <v>15</v>
      </c>
      <c r="BZ850" s="63">
        <f t="shared" si="1507"/>
        <v>0.63980324074074058</v>
      </c>
      <c r="CA850" s="63">
        <f t="shared" si="1508"/>
        <v>0.64535879629629611</v>
      </c>
      <c r="CB850" s="63">
        <f t="shared" si="1509"/>
        <v>0.626886574074074</v>
      </c>
      <c r="CC850" s="63">
        <f t="shared" si="1510"/>
        <v>0.67271990740740728</v>
      </c>
      <c r="CD850" s="63">
        <f t="shared" si="1511"/>
        <v>0.64788194444444447</v>
      </c>
      <c r="CE850" s="63">
        <f t="shared" si="1512"/>
        <v>0.6582986111111111</v>
      </c>
      <c r="CF850" s="63">
        <f t="shared" si="1513"/>
        <v>0.65618055555555554</v>
      </c>
      <c r="CG850" s="63">
        <f t="shared" si="1514"/>
        <v>0.6554861111111111</v>
      </c>
      <c r="CH850" s="36"/>
      <c r="CI850" s="36"/>
      <c r="CJ850" s="36"/>
      <c r="CK850" s="36"/>
      <c r="CL850" s="60">
        <v>60</v>
      </c>
    </row>
    <row r="851" spans="1:90" ht="26.25" customHeight="1" x14ac:dyDescent="0.25">
      <c r="A851" s="37">
        <v>83</v>
      </c>
      <c r="B851" s="37"/>
      <c r="E851" s="39"/>
      <c r="F851" s="44"/>
      <c r="G851" s="44">
        <v>306.86</v>
      </c>
      <c r="H851" s="41">
        <f t="shared" si="1466"/>
        <v>306.64</v>
      </c>
      <c r="I851" s="42">
        <v>306.53000000000003</v>
      </c>
      <c r="J851" s="43">
        <f t="shared" si="1464"/>
        <v>-7.1771115388369951E-4</v>
      </c>
      <c r="K851" s="44">
        <f t="shared" si="1465"/>
        <v>-0.21999999999997044</v>
      </c>
      <c r="L851" s="91" t="s">
        <v>1474</v>
      </c>
      <c r="M851" s="127" t="s">
        <v>1232</v>
      </c>
      <c r="N851" s="46">
        <f t="shared" si="1515"/>
        <v>306.75</v>
      </c>
      <c r="O851" s="46">
        <f t="shared" si="1469"/>
        <v>-0.11000000000000001</v>
      </c>
      <c r="P851" s="44">
        <v>306.86</v>
      </c>
      <c r="Q851" s="46"/>
      <c r="R851" s="37"/>
      <c r="S851" s="46"/>
      <c r="T851" s="40"/>
      <c r="U851" s="47" t="str">
        <f t="shared" si="1467"/>
        <v/>
      </c>
      <c r="V851" s="47" t="str">
        <f t="shared" si="1468"/>
        <v/>
      </c>
      <c r="AA851" s="50"/>
      <c r="AB851" s="50"/>
      <c r="AC851" s="50"/>
      <c r="AD851" s="50"/>
      <c r="AE851" s="51">
        <f t="shared" si="1470"/>
        <v>83</v>
      </c>
      <c r="AF851" s="51" t="str">
        <f t="shared" si="1471"/>
        <v/>
      </c>
      <c r="AG851" s="51" t="str">
        <f t="shared" si="1472"/>
        <v/>
      </c>
      <c r="AH851" s="51" t="str">
        <f t="shared" si="1473"/>
        <v/>
      </c>
      <c r="AI851" s="52">
        <f t="shared" si="1474"/>
        <v>306.64</v>
      </c>
      <c r="AJ851" s="51"/>
      <c r="AK851" s="53"/>
      <c r="AL851" s="52"/>
      <c r="AM851" s="53">
        <f t="shared" si="1475"/>
        <v>50</v>
      </c>
      <c r="AN851" s="53">
        <f>IF(AJ851&lt;&gt;"",IF(AJ851="o",VLOOKUP(AM851,OpenSect!$A$1:$D$11,2),IF(AJ851="u",VLOOKUP(AM851,UpHill!$A$1:$D$35,2),IF(AJ851="d",VLOOKUP(AM851,DownHill!$A$3:$D$29,2),IF(AJ851="f",VLOOKUP(AM851,FlatUnd!$A$2:$D$30,2),IF(AJ851="t",VLOOKUP(AM851,TimeAdd!$A$1:$D$176,2),IF(AJ851="l",VLOOKUP(AM851,SLimit!$A$1:$D$8,2),AN850)))))),AN850)</f>
        <v>60</v>
      </c>
      <c r="AO851" s="53">
        <f>IF(AJ851&lt;&gt;"",IF(AJ851="o",VLOOKUP(AM851,OpenSect!$A$1:$D$11,3),IF(AJ851="u",VLOOKUP(AM851,UpHill!$A$1:$D$35,3),IF(AJ851="d",VLOOKUP(AM851,DownHill!$A$3:$D$29,3),IF(AJ851="f",VLOOKUP(AM851,FlatUnd!$A$2:$D$30,3),IF(AJ851="t",VLOOKUP(AM851,TimeAdd!$A$1:$D$18,3),IF(AJ851="l",VLOOKUP(AM851,SLimit!$A$1:$D$8,3),AO850)))))),AO850)</f>
        <v>70</v>
      </c>
      <c r="AP851" s="53">
        <f>IF(AJ851&lt;&gt;"",IF(AJ851="o",VLOOKUP(AM851,OpenSect!$A$1:$D$11,4),IF(AJ851="u",VLOOKUP(AM851,UpHill!$A$1:$D$35,4),IF(AJ851="d",VLOOKUP(AM851,DownHill!$A$3:$D$29,4),IF(AJ851="f",VLOOKUP(AM851,FlatUnd!$A$2:$D$30,4),IF(AJ851="t",VLOOKUP(AM851,TimeAdd!$A$1:$D$18,4),IF(AJ851="l",VLOOKUP(AM851,SLimit!$A$1:$D$8,4),AP850)))))),AP850)</f>
        <v>80</v>
      </c>
      <c r="AQ851" s="53" t="str">
        <f t="shared" si="1476"/>
        <v>100</v>
      </c>
      <c r="AR851" s="54" t="str">
        <f t="shared" si="1477"/>
        <v>20,0 Km Plate.</v>
      </c>
      <c r="AS851" s="55"/>
      <c r="AT851" s="55"/>
      <c r="AU851" s="56">
        <f>IF(GroupStTimes!$A$8=0,MIN(CB851,CD851,CF851),MIN(BZ851,CB851,CD851,CF851))</f>
        <v>0.62758101851851844</v>
      </c>
      <c r="AV851" s="56">
        <f>IF(GroupStTimes!$A$8=0,MAX(CC851,CE851,CG851),MAX(CA851,CC851,CE851,CG851))</f>
        <v>0.67341435185185172</v>
      </c>
      <c r="AW851" s="57" t="str">
        <f t="shared" si="1478"/>
        <v/>
      </c>
      <c r="AX851" s="58" t="str">
        <f t="shared" si="1479"/>
        <v/>
      </c>
      <c r="AY851" s="58" t="str">
        <f t="shared" si="1480"/>
        <v/>
      </c>
      <c r="AZ851" s="31">
        <f t="shared" si="1481"/>
        <v>302.64</v>
      </c>
      <c r="BA851" s="59">
        <f t="shared" si="1482"/>
        <v>0.63730324074074063</v>
      </c>
      <c r="BB851" s="59">
        <f t="shared" si="1483"/>
        <v>0.64285879629629616</v>
      </c>
      <c r="BC851" s="59">
        <f t="shared" si="1484"/>
        <v>0.62480324074074067</v>
      </c>
      <c r="BD851" s="59">
        <f t="shared" si="1485"/>
        <v>0.67063657407407395</v>
      </c>
      <c r="BE851" s="59">
        <f t="shared" si="1486"/>
        <v>0.64609953703703704</v>
      </c>
      <c r="BF851" s="59">
        <f t="shared" si="1487"/>
        <v>0.65651620370370367</v>
      </c>
      <c r="BG851" s="59">
        <f t="shared" si="1488"/>
        <v>0.65461805555555552</v>
      </c>
      <c r="BH851" s="59">
        <f t="shared" si="1489"/>
        <v>0.65392361111111108</v>
      </c>
      <c r="BI851" s="31">
        <f t="shared" si="1490"/>
        <v>4</v>
      </c>
      <c r="BJ851" s="61">
        <f t="shared" si="1491"/>
        <v>0.08</v>
      </c>
      <c r="BK851" s="61">
        <f t="shared" si="1492"/>
        <v>6.6666666666666666E-2</v>
      </c>
      <c r="BL851" s="61">
        <f t="shared" si="1493"/>
        <v>5.7142857142857141E-2</v>
      </c>
      <c r="BM851" s="61">
        <f t="shared" si="1494"/>
        <v>0.05</v>
      </c>
      <c r="BN851" s="62">
        <f t="shared" si="1495"/>
        <v>0</v>
      </c>
      <c r="BO851" s="62">
        <f t="shared" si="1496"/>
        <v>4</v>
      </c>
      <c r="BP851" s="62">
        <f t="shared" si="1497"/>
        <v>48</v>
      </c>
      <c r="BQ851" s="62">
        <f t="shared" si="1498"/>
        <v>0</v>
      </c>
      <c r="BR851" s="62">
        <f t="shared" si="1499"/>
        <v>4</v>
      </c>
      <c r="BS851" s="62">
        <f t="shared" si="1500"/>
        <v>0</v>
      </c>
      <c r="BT851" s="62">
        <f t="shared" si="1501"/>
        <v>0</v>
      </c>
      <c r="BU851" s="62">
        <f t="shared" si="1502"/>
        <v>3</v>
      </c>
      <c r="BV851" s="62">
        <f t="shared" si="1503"/>
        <v>26</v>
      </c>
      <c r="BW851" s="62">
        <f t="shared" si="1504"/>
        <v>0</v>
      </c>
      <c r="BX851" s="62">
        <f t="shared" si="1505"/>
        <v>3</v>
      </c>
      <c r="BY851" s="62">
        <f t="shared" si="1506"/>
        <v>0</v>
      </c>
      <c r="BZ851" s="63">
        <f t="shared" si="1507"/>
        <v>0.64063657407407393</v>
      </c>
      <c r="CA851" s="63">
        <f t="shared" si="1508"/>
        <v>0.64619212962962946</v>
      </c>
      <c r="CB851" s="63">
        <f t="shared" si="1509"/>
        <v>0.62758101851851844</v>
      </c>
      <c r="CC851" s="63">
        <f t="shared" si="1510"/>
        <v>0.67341435185185172</v>
      </c>
      <c r="CD851" s="63">
        <f t="shared" si="1511"/>
        <v>0.64848379629629627</v>
      </c>
      <c r="CE851" s="63">
        <f t="shared" si="1512"/>
        <v>0.6589004629629629</v>
      </c>
      <c r="CF851" s="63">
        <f t="shared" si="1513"/>
        <v>0.65670138888888885</v>
      </c>
      <c r="CG851" s="63">
        <f t="shared" si="1514"/>
        <v>0.65600694444444441</v>
      </c>
      <c r="CH851" s="36"/>
      <c r="CI851" s="36"/>
      <c r="CJ851" s="36"/>
      <c r="CK851" s="36"/>
      <c r="CL851" s="60">
        <v>60</v>
      </c>
    </row>
    <row r="852" spans="1:90" ht="40.5" x14ac:dyDescent="0.25">
      <c r="A852" s="37">
        <v>83</v>
      </c>
      <c r="B852" s="37"/>
      <c r="C852" s="37" t="s">
        <v>58</v>
      </c>
      <c r="E852" s="39"/>
      <c r="F852" s="44"/>
      <c r="G852" s="44">
        <v>307.37</v>
      </c>
      <c r="H852" s="41">
        <f t="shared" si="1466"/>
        <v>307.14999999999998</v>
      </c>
      <c r="I852" s="42">
        <v>307.04000000000002</v>
      </c>
      <c r="J852" s="43">
        <f t="shared" si="1464"/>
        <v>-7.1651902032298861E-4</v>
      </c>
      <c r="K852" s="44">
        <f t="shared" si="1465"/>
        <v>-0.21999999999997044</v>
      </c>
      <c r="L852" s="91" t="s">
        <v>1787</v>
      </c>
      <c r="M852" s="127" t="s">
        <v>1232</v>
      </c>
      <c r="N852" s="46">
        <f t="shared" si="1515"/>
        <v>307.26</v>
      </c>
      <c r="O852" s="46">
        <f t="shared" si="1469"/>
        <v>-0.11000000000000001</v>
      </c>
      <c r="P852" s="44">
        <v>307.37</v>
      </c>
      <c r="Q852" s="46"/>
      <c r="R852" s="37"/>
      <c r="S852" s="46"/>
      <c r="T852" s="40"/>
      <c r="U852" s="47">
        <f t="shared" si="1467"/>
        <v>28.061579999999999</v>
      </c>
      <c r="V852" s="47">
        <f t="shared" si="1468"/>
        <v>29.977650000000001</v>
      </c>
      <c r="W852" s="16">
        <v>28.061579999999999</v>
      </c>
      <c r="X852" s="16">
        <v>29.977650000000001</v>
      </c>
      <c r="Y852" s="16">
        <v>28.06157</v>
      </c>
      <c r="Z852" s="16">
        <v>29.977640000000001</v>
      </c>
      <c r="AA852" s="50"/>
      <c r="AB852" s="50"/>
      <c r="AC852" s="50"/>
      <c r="AD852" s="50"/>
      <c r="AE852" s="51">
        <f t="shared" si="1470"/>
        <v>83</v>
      </c>
      <c r="AF852" s="51" t="str">
        <f t="shared" si="1471"/>
        <v/>
      </c>
      <c r="AG852" s="51" t="str">
        <f t="shared" si="1472"/>
        <v>m</v>
      </c>
      <c r="AH852" s="51" t="str">
        <f t="shared" si="1473"/>
        <v/>
      </c>
      <c r="AI852" s="52">
        <f t="shared" si="1474"/>
        <v>307.14999999999998</v>
      </c>
      <c r="AJ852" s="51" t="s">
        <v>58</v>
      </c>
      <c r="AK852" s="53"/>
      <c r="AL852" s="52"/>
      <c r="AM852" s="53">
        <f t="shared" si="1475"/>
        <v>50</v>
      </c>
      <c r="AN852" s="53">
        <f>IF(AJ852&lt;&gt;"",IF(AJ852="o",VLOOKUP(AM852,OpenSect!$A$1:$D$11,2),IF(AJ852="u",VLOOKUP(AM852,UpHill!$A$1:$D$35,2),IF(AJ852="d",VLOOKUP(AM852,DownHill!$A$3:$D$29,2),IF(AJ852="f",VLOOKUP(AM852,FlatUnd!$A$2:$D$30,2),IF(AJ852="t",VLOOKUP(AM852,TimeAdd!$A$1:$D$176,2),IF(AJ852="l",VLOOKUP(AM852,SLimit!$A$1:$D$8,2),AN851)))))),AN851)</f>
        <v>60</v>
      </c>
      <c r="AO852" s="53">
        <f>IF(AJ852&lt;&gt;"",IF(AJ852="o",VLOOKUP(AM852,OpenSect!$A$1:$D$11,3),IF(AJ852="u",VLOOKUP(AM852,UpHill!$A$1:$D$35,3),IF(AJ852="d",VLOOKUP(AM852,DownHill!$A$3:$D$29,3),IF(AJ852="f",VLOOKUP(AM852,FlatUnd!$A$2:$D$30,3),IF(AJ852="t",VLOOKUP(AM852,TimeAdd!$A$1:$D$18,3),IF(AJ852="l",VLOOKUP(AM852,SLimit!$A$1:$D$8,3),AO851)))))),AO851)</f>
        <v>70</v>
      </c>
      <c r="AP852" s="53">
        <f>IF(AJ852&lt;&gt;"",IF(AJ852="o",VLOOKUP(AM852,OpenSect!$A$1:$D$11,4),IF(AJ852="u",VLOOKUP(AM852,UpHill!$A$1:$D$35,4),IF(AJ852="d",VLOOKUP(AM852,DownHill!$A$3:$D$29,4),IF(AJ852="f",VLOOKUP(AM852,FlatUnd!$A$2:$D$30,4),IF(AJ852="t",VLOOKUP(AM852,TimeAdd!$A$1:$D$18,4),IF(AJ852="l",VLOOKUP(AM852,SLimit!$A$1:$D$8,4),AP851)))))),AP851)</f>
        <v>80</v>
      </c>
      <c r="AQ852" s="53" t="str">
        <f t="shared" si="1476"/>
        <v>100</v>
      </c>
      <c r="AR852" s="54" t="str">
        <f t="shared" si="1477"/>
        <v>Control @ Danger plate at start of Armco Barrier. Dot on pole and rd.</v>
      </c>
      <c r="AS852" s="55"/>
      <c r="AT852" s="55"/>
      <c r="AU852" s="56">
        <f>IF(GroupStTimes!$A$8=0,MIN(CB852,CD852,CF852),MIN(BZ852,CB852,CD852,CF852))</f>
        <v>0.62793981481481476</v>
      </c>
      <c r="AV852" s="56">
        <f>IF(GroupStTimes!$A$8=0,MAX(CC852,CE852,CG852),MAX(CA852,CC852,CE852,CG852))</f>
        <v>0.67377314814814804</v>
      </c>
      <c r="AW852" s="57" t="str">
        <f t="shared" si="1478"/>
        <v>28.06158  29.97765</v>
      </c>
      <c r="AX852" s="58">
        <f t="shared" si="1479"/>
        <v>28.061579999999999</v>
      </c>
      <c r="AY852" s="58">
        <f t="shared" si="1480"/>
        <v>29.977650000000001</v>
      </c>
      <c r="AZ852" s="31">
        <f t="shared" si="1481"/>
        <v>302.64</v>
      </c>
      <c r="BA852" s="59">
        <f t="shared" si="1482"/>
        <v>0.63730324074074063</v>
      </c>
      <c r="BB852" s="59">
        <f t="shared" si="1483"/>
        <v>0.64285879629629616</v>
      </c>
      <c r="BC852" s="59">
        <f t="shared" si="1484"/>
        <v>0.62480324074074067</v>
      </c>
      <c r="BD852" s="59">
        <f t="shared" si="1485"/>
        <v>0.67063657407407395</v>
      </c>
      <c r="BE852" s="59">
        <f t="shared" si="1486"/>
        <v>0.64609953703703704</v>
      </c>
      <c r="BF852" s="59">
        <f t="shared" si="1487"/>
        <v>0.65651620370370367</v>
      </c>
      <c r="BG852" s="59">
        <f t="shared" si="1488"/>
        <v>0.65461805555555552</v>
      </c>
      <c r="BH852" s="59">
        <f t="shared" si="1489"/>
        <v>0.65392361111111108</v>
      </c>
      <c r="BI852" s="31">
        <f t="shared" si="1490"/>
        <v>4.5099999999999909</v>
      </c>
      <c r="BJ852" s="61">
        <f t="shared" si="1491"/>
        <v>9.0199999999999822E-2</v>
      </c>
      <c r="BK852" s="61">
        <f t="shared" si="1492"/>
        <v>7.5166666666666521E-2</v>
      </c>
      <c r="BL852" s="61">
        <f t="shared" si="1493"/>
        <v>6.4428571428571293E-2</v>
      </c>
      <c r="BM852" s="61">
        <f t="shared" si="1494"/>
        <v>5.6374999999999884E-2</v>
      </c>
      <c r="BN852" s="62">
        <f t="shared" si="1495"/>
        <v>0</v>
      </c>
      <c r="BO852" s="62">
        <f t="shared" si="1496"/>
        <v>5</v>
      </c>
      <c r="BP852" s="62">
        <f t="shared" si="1497"/>
        <v>25</v>
      </c>
      <c r="BQ852" s="62">
        <f t="shared" si="1498"/>
        <v>0</v>
      </c>
      <c r="BR852" s="62">
        <f t="shared" si="1499"/>
        <v>4</v>
      </c>
      <c r="BS852" s="62">
        <f t="shared" si="1500"/>
        <v>31</v>
      </c>
      <c r="BT852" s="62">
        <f t="shared" si="1501"/>
        <v>0</v>
      </c>
      <c r="BU852" s="62">
        <f t="shared" si="1502"/>
        <v>3</v>
      </c>
      <c r="BV852" s="62">
        <f t="shared" si="1503"/>
        <v>52</v>
      </c>
      <c r="BW852" s="62">
        <f t="shared" si="1504"/>
        <v>0</v>
      </c>
      <c r="BX852" s="62">
        <f t="shared" si="1505"/>
        <v>3</v>
      </c>
      <c r="BY852" s="62">
        <f t="shared" si="1506"/>
        <v>23</v>
      </c>
      <c r="BZ852" s="63">
        <f t="shared" si="1507"/>
        <v>0.6410648148148147</v>
      </c>
      <c r="CA852" s="63">
        <f t="shared" si="1508"/>
        <v>0.64662037037037023</v>
      </c>
      <c r="CB852" s="63">
        <f t="shared" si="1509"/>
        <v>0.62793981481481476</v>
      </c>
      <c r="CC852" s="63">
        <f t="shared" si="1510"/>
        <v>0.67377314814814804</v>
      </c>
      <c r="CD852" s="63">
        <f t="shared" si="1511"/>
        <v>0.64878472222222228</v>
      </c>
      <c r="CE852" s="63">
        <f t="shared" si="1512"/>
        <v>0.65920138888888891</v>
      </c>
      <c r="CF852" s="63">
        <f t="shared" si="1513"/>
        <v>0.65696759259259252</v>
      </c>
      <c r="CG852" s="63">
        <f t="shared" si="1514"/>
        <v>0.65627314814814808</v>
      </c>
      <c r="CH852" s="36"/>
      <c r="CI852" s="36"/>
      <c r="CJ852" s="36"/>
      <c r="CK852" s="36"/>
      <c r="CL852" s="60">
        <v>60</v>
      </c>
    </row>
    <row r="853" spans="1:90" ht="26.25" customHeight="1" x14ac:dyDescent="0.25">
      <c r="A853" s="37">
        <v>83</v>
      </c>
      <c r="B853" s="37"/>
      <c r="E853" s="39"/>
      <c r="F853" s="44"/>
      <c r="G853" s="44">
        <v>307.57</v>
      </c>
      <c r="H853" s="41">
        <f t="shared" si="1466"/>
        <v>307.35000000000002</v>
      </c>
      <c r="I853" s="42">
        <v>307.24</v>
      </c>
      <c r="J853" s="43">
        <f t="shared" si="1464"/>
        <v>-7.1605259731796127E-4</v>
      </c>
      <c r="K853" s="44">
        <f t="shared" si="1465"/>
        <v>-0.21999999999997044</v>
      </c>
      <c r="L853" s="91" t="s">
        <v>1475</v>
      </c>
      <c r="M853" s="127" t="s">
        <v>1232</v>
      </c>
      <c r="N853" s="46">
        <f t="shared" si="1515"/>
        <v>307.45999999999998</v>
      </c>
      <c r="O853" s="46">
        <f t="shared" si="1469"/>
        <v>-0.11000000000000001</v>
      </c>
      <c r="P853" s="44">
        <v>307.57</v>
      </c>
      <c r="Q853" s="46"/>
      <c r="R853" s="37"/>
      <c r="S853" s="46"/>
      <c r="T853" s="40"/>
      <c r="U853" s="47" t="str">
        <f t="shared" si="1467"/>
        <v/>
      </c>
      <c r="V853" s="47" t="str">
        <f t="shared" si="1468"/>
        <v/>
      </c>
      <c r="AA853" s="50"/>
      <c r="AB853" s="50"/>
      <c r="AC853" s="50"/>
      <c r="AD853" s="50"/>
      <c r="AE853" s="51">
        <f t="shared" si="1470"/>
        <v>83</v>
      </c>
      <c r="AF853" s="51" t="str">
        <f t="shared" si="1471"/>
        <v/>
      </c>
      <c r="AG853" s="51" t="str">
        <f t="shared" si="1472"/>
        <v/>
      </c>
      <c r="AH853" s="51" t="str">
        <f t="shared" si="1473"/>
        <v/>
      </c>
      <c r="AI853" s="52">
        <f t="shared" si="1474"/>
        <v>307.35000000000002</v>
      </c>
      <c r="AJ853" s="51"/>
      <c r="AK853" s="53"/>
      <c r="AL853" s="52"/>
      <c r="AM853" s="53">
        <f t="shared" si="1475"/>
        <v>50</v>
      </c>
      <c r="AN853" s="53">
        <f>IF(AJ853&lt;&gt;"",IF(AJ853="o",VLOOKUP(AM853,OpenSect!$A$1:$D$11,2),IF(AJ853="u",VLOOKUP(AM853,UpHill!$A$1:$D$35,2),IF(AJ853="d",VLOOKUP(AM853,DownHill!$A$3:$D$29,2),IF(AJ853="f",VLOOKUP(AM853,FlatUnd!$A$2:$D$30,2),IF(AJ853="t",VLOOKUP(AM853,TimeAdd!$A$1:$D$176,2),IF(AJ853="l",VLOOKUP(AM853,SLimit!$A$1:$D$8,2),AN852)))))),AN852)</f>
        <v>60</v>
      </c>
      <c r="AO853" s="53">
        <f>IF(AJ853&lt;&gt;"",IF(AJ853="o",VLOOKUP(AM853,OpenSect!$A$1:$D$11,3),IF(AJ853="u",VLOOKUP(AM853,UpHill!$A$1:$D$35,3),IF(AJ853="d",VLOOKUP(AM853,DownHill!$A$3:$D$29,3),IF(AJ853="f",VLOOKUP(AM853,FlatUnd!$A$2:$D$30,3),IF(AJ853="t",VLOOKUP(AM853,TimeAdd!$A$1:$D$18,3),IF(AJ853="l",VLOOKUP(AM853,SLimit!$A$1:$D$8,3),AO852)))))),AO852)</f>
        <v>70</v>
      </c>
      <c r="AP853" s="53">
        <f>IF(AJ853&lt;&gt;"",IF(AJ853="o",VLOOKUP(AM853,OpenSect!$A$1:$D$11,4),IF(AJ853="u",VLOOKUP(AM853,UpHill!$A$1:$D$35,4),IF(AJ853="d",VLOOKUP(AM853,DownHill!$A$3:$D$29,4),IF(AJ853="f",VLOOKUP(AM853,FlatUnd!$A$2:$D$30,4),IF(AJ853="t",VLOOKUP(AM853,TimeAdd!$A$1:$D$18,4),IF(AJ853="l",VLOOKUP(AM853,SLimit!$A$1:$D$8,4),AP852)))))),AP852)</f>
        <v>80</v>
      </c>
      <c r="AQ853" s="53" t="str">
        <f t="shared" si="1476"/>
        <v>100</v>
      </c>
      <c r="AR853" s="54" t="str">
        <f t="shared" si="1477"/>
        <v>Kalabas [ River]</v>
      </c>
      <c r="AS853" s="55"/>
      <c r="AT853" s="55"/>
      <c r="AU853" s="56">
        <f>IF(GroupStTimes!$A$8=0,MIN(CB853,CD853,CF853),MIN(BZ853,CB853,CD853,CF853))</f>
        <v>0.62807870370370367</v>
      </c>
      <c r="AV853" s="56">
        <f>IF(GroupStTimes!$A$8=0,MAX(CC853,CE853,CG853),MAX(CA853,CC853,CE853,CG853))</f>
        <v>0.67391203703703695</v>
      </c>
      <c r="AW853" s="57" t="str">
        <f t="shared" si="1478"/>
        <v/>
      </c>
      <c r="AX853" s="58" t="str">
        <f t="shared" si="1479"/>
        <v/>
      </c>
      <c r="AY853" s="58" t="str">
        <f t="shared" si="1480"/>
        <v/>
      </c>
      <c r="AZ853" s="31">
        <f t="shared" si="1481"/>
        <v>302.64</v>
      </c>
      <c r="BA853" s="59">
        <f t="shared" si="1482"/>
        <v>0.63730324074074063</v>
      </c>
      <c r="BB853" s="59">
        <f t="shared" si="1483"/>
        <v>0.64285879629629616</v>
      </c>
      <c r="BC853" s="59">
        <f t="shared" si="1484"/>
        <v>0.62480324074074067</v>
      </c>
      <c r="BD853" s="59">
        <f t="shared" si="1485"/>
        <v>0.67063657407407395</v>
      </c>
      <c r="BE853" s="59">
        <f t="shared" si="1486"/>
        <v>0.64609953703703704</v>
      </c>
      <c r="BF853" s="59">
        <f t="shared" si="1487"/>
        <v>0.65651620370370367</v>
      </c>
      <c r="BG853" s="59">
        <f t="shared" si="1488"/>
        <v>0.65461805555555552</v>
      </c>
      <c r="BH853" s="59">
        <f t="shared" si="1489"/>
        <v>0.65392361111111108</v>
      </c>
      <c r="BI853" s="31">
        <f t="shared" si="1490"/>
        <v>4.7100000000000364</v>
      </c>
      <c r="BJ853" s="61">
        <f t="shared" si="1491"/>
        <v>9.4200000000000728E-2</v>
      </c>
      <c r="BK853" s="61">
        <f t="shared" si="1492"/>
        <v>7.8500000000000611E-2</v>
      </c>
      <c r="BL853" s="61">
        <f t="shared" si="1493"/>
        <v>6.7285714285714809E-2</v>
      </c>
      <c r="BM853" s="61">
        <f t="shared" si="1494"/>
        <v>5.8875000000000455E-2</v>
      </c>
      <c r="BN853" s="62">
        <f t="shared" si="1495"/>
        <v>0</v>
      </c>
      <c r="BO853" s="62">
        <f t="shared" si="1496"/>
        <v>5</v>
      </c>
      <c r="BP853" s="62">
        <f t="shared" si="1497"/>
        <v>39</v>
      </c>
      <c r="BQ853" s="62">
        <f t="shared" si="1498"/>
        <v>0</v>
      </c>
      <c r="BR853" s="62">
        <f t="shared" si="1499"/>
        <v>4</v>
      </c>
      <c r="BS853" s="62">
        <f t="shared" si="1500"/>
        <v>43</v>
      </c>
      <c r="BT853" s="62">
        <f t="shared" si="1501"/>
        <v>0</v>
      </c>
      <c r="BU853" s="62">
        <f t="shared" si="1502"/>
        <v>4</v>
      </c>
      <c r="BV853" s="62">
        <f t="shared" si="1503"/>
        <v>2</v>
      </c>
      <c r="BW853" s="62">
        <f t="shared" si="1504"/>
        <v>0</v>
      </c>
      <c r="BX853" s="62">
        <f t="shared" si="1505"/>
        <v>3</v>
      </c>
      <c r="BY853" s="62">
        <f t="shared" si="1506"/>
        <v>32</v>
      </c>
      <c r="BZ853" s="63">
        <f t="shared" si="1507"/>
        <v>0.64122685185185169</v>
      </c>
      <c r="CA853" s="63">
        <f t="shared" si="1508"/>
        <v>0.64678240740740722</v>
      </c>
      <c r="CB853" s="63">
        <f t="shared" si="1509"/>
        <v>0.62807870370370367</v>
      </c>
      <c r="CC853" s="63">
        <f t="shared" si="1510"/>
        <v>0.67391203703703695</v>
      </c>
      <c r="CD853" s="63">
        <f t="shared" si="1511"/>
        <v>0.648900462962963</v>
      </c>
      <c r="CE853" s="63">
        <f t="shared" si="1512"/>
        <v>0.65931712962962963</v>
      </c>
      <c r="CF853" s="63">
        <f t="shared" si="1513"/>
        <v>0.6570717592592592</v>
      </c>
      <c r="CG853" s="63">
        <f t="shared" si="1514"/>
        <v>0.65637731481481476</v>
      </c>
      <c r="CH853" s="36"/>
      <c r="CI853" s="36"/>
      <c r="CJ853" s="36"/>
      <c r="CK853" s="36"/>
      <c r="CL853" s="60">
        <v>60</v>
      </c>
    </row>
    <row r="854" spans="1:90" ht="26.25" customHeight="1" x14ac:dyDescent="0.25">
      <c r="A854" s="37">
        <v>83</v>
      </c>
      <c r="B854" s="37" t="s">
        <v>127</v>
      </c>
      <c r="C854" s="37" t="s">
        <v>184</v>
      </c>
      <c r="D854" s="37">
        <v>42</v>
      </c>
      <c r="E854" s="39"/>
      <c r="F854" s="44"/>
      <c r="G854" s="44">
        <v>307.60000000000002</v>
      </c>
      <c r="H854" s="41">
        <f t="shared" si="1466"/>
        <v>307.38</v>
      </c>
      <c r="I854" s="42">
        <v>307.27000000000004</v>
      </c>
      <c r="J854" s="43">
        <f t="shared" ref="J854:J893" si="1564">IF(N854="","",IF((I854-$I$4)=0,0,((I854-$I$4-(N854-$N$4))/(I854-$I$4))))</f>
        <v>-7.159826862367638E-4</v>
      </c>
      <c r="K854" s="44">
        <f t="shared" ref="K854:K893" si="1565">(I854-$I$5)-(N854-$N$5)</f>
        <v>-0.21999999999997044</v>
      </c>
      <c r="L854" s="91" t="s">
        <v>1016</v>
      </c>
      <c r="M854" s="127" t="s">
        <v>1232</v>
      </c>
      <c r="N854" s="46">
        <f t="shared" si="1515"/>
        <v>307.49</v>
      </c>
      <c r="O854" s="46">
        <f t="shared" si="1469"/>
        <v>-0.11000000000000001</v>
      </c>
      <c r="P854" s="44">
        <v>307.60000000000002</v>
      </c>
      <c r="Q854" s="46"/>
      <c r="R854" s="37"/>
      <c r="S854" s="46"/>
      <c r="T854" s="40"/>
      <c r="U854" s="47" t="str">
        <f t="shared" si="1467"/>
        <v/>
      </c>
      <c r="V854" s="47" t="str">
        <f t="shared" si="1468"/>
        <v/>
      </c>
      <c r="AA854" s="50"/>
      <c r="AB854" s="50"/>
      <c r="AC854" s="50"/>
      <c r="AD854" s="50"/>
      <c r="AE854" s="51">
        <f t="shared" si="1470"/>
        <v>83</v>
      </c>
      <c r="AF854" s="51" t="str">
        <f t="shared" si="1471"/>
        <v>U1</v>
      </c>
      <c r="AG854" s="51" t="str">
        <f t="shared" si="1472"/>
        <v>u</v>
      </c>
      <c r="AH854" s="51">
        <f t="shared" si="1473"/>
        <v>42</v>
      </c>
      <c r="AI854" s="52">
        <f t="shared" si="1474"/>
        <v>307.38</v>
      </c>
      <c r="AJ854" s="51" t="s">
        <v>184</v>
      </c>
      <c r="AK854" s="53"/>
      <c r="AL854" s="52"/>
      <c r="AM854" s="53">
        <f t="shared" si="1475"/>
        <v>42</v>
      </c>
      <c r="AN854" s="53">
        <f>IF(AJ854&lt;&gt;"",IF(AJ854="o",VLOOKUP(AM854,OpenSect!$A$1:$D$11,2),IF(AJ854="u",VLOOKUP(AM854,UpHill!$A$1:$D$35,2),IF(AJ854="d",VLOOKUP(AM854,DownHill!$A$3:$D$29,2),IF(AJ854="f",VLOOKUP(AM854,FlatUnd!$A$2:$D$30,2),IF(AJ854="t",VLOOKUP(AM854,TimeAdd!$A$1:$D$176,2),IF(AJ854="l",VLOOKUP(AM854,SLimit!$A$1:$D$8,2),AN853)))))),AN853)</f>
        <v>51</v>
      </c>
      <c r="AO854" s="53">
        <f>IF(AJ854&lt;&gt;"",IF(AJ854="o",VLOOKUP(AM854,OpenSect!$A$1:$D$11,3),IF(AJ854="u",VLOOKUP(AM854,UpHill!$A$1:$D$35,3),IF(AJ854="d",VLOOKUP(AM854,DownHill!$A$3:$D$29,3),IF(AJ854="f",VLOOKUP(AM854,FlatUnd!$A$2:$D$30,3),IF(AJ854="t",VLOOKUP(AM854,TimeAdd!$A$1:$D$18,3),IF(AJ854="l",VLOOKUP(AM854,SLimit!$A$1:$D$8,3),AO853)))))),AO853)</f>
        <v>60</v>
      </c>
      <c r="AP854" s="53">
        <f>IF(AJ854&lt;&gt;"",IF(AJ854="o",VLOOKUP(AM854,OpenSect!$A$1:$D$11,4),IF(AJ854="u",VLOOKUP(AM854,UpHill!$A$1:$D$35,4),IF(AJ854="d",VLOOKUP(AM854,DownHill!$A$3:$D$29,4),IF(AJ854="f",VLOOKUP(AM854,FlatUnd!$A$2:$D$30,4),IF(AJ854="t",VLOOKUP(AM854,TimeAdd!$A$1:$D$18,4),IF(AJ854="l",VLOOKUP(AM854,SLimit!$A$1:$D$8,4),AP853)))))),AP853)</f>
        <v>70</v>
      </c>
      <c r="AQ854" s="53" t="str">
        <f t="shared" si="1476"/>
        <v>100</v>
      </c>
      <c r="AR854" s="54" t="str">
        <f t="shared" si="1477"/>
        <v>Bridge.</v>
      </c>
      <c r="AS854" s="55"/>
      <c r="AT854" s="55"/>
      <c r="AU854" s="56">
        <f>IF(GroupStTimes!$A$8=0,MIN(CB854,CD854,CF854),MIN(BZ854,CB854,CD854,CF854))</f>
        <v>0.62809027777777771</v>
      </c>
      <c r="AV854" s="56">
        <f>IF(GroupStTimes!$A$8=0,MAX(CC854,CE854,CG854),MAX(CA854,CC854,CE854,CG854))</f>
        <v>0.67392361111111099</v>
      </c>
      <c r="AW854" s="57" t="str">
        <f t="shared" si="1478"/>
        <v/>
      </c>
      <c r="AX854" s="58" t="str">
        <f t="shared" si="1479"/>
        <v/>
      </c>
      <c r="AY854" s="58" t="str">
        <f t="shared" si="1480"/>
        <v/>
      </c>
      <c r="AZ854" s="31">
        <f t="shared" si="1481"/>
        <v>302.64</v>
      </c>
      <c r="BA854" s="59">
        <f t="shared" si="1482"/>
        <v>0.63730324074074063</v>
      </c>
      <c r="BB854" s="59">
        <f t="shared" si="1483"/>
        <v>0.64285879629629616</v>
      </c>
      <c r="BC854" s="59">
        <f t="shared" si="1484"/>
        <v>0.62480324074074067</v>
      </c>
      <c r="BD854" s="59">
        <f t="shared" si="1485"/>
        <v>0.67063657407407395</v>
      </c>
      <c r="BE854" s="59">
        <f t="shared" si="1486"/>
        <v>0.64609953703703704</v>
      </c>
      <c r="BF854" s="59">
        <f t="shared" si="1487"/>
        <v>0.65651620370370367</v>
      </c>
      <c r="BG854" s="59">
        <f t="shared" si="1488"/>
        <v>0.65461805555555552</v>
      </c>
      <c r="BH854" s="59">
        <f t="shared" si="1489"/>
        <v>0.65392361111111108</v>
      </c>
      <c r="BI854" s="31">
        <f t="shared" si="1490"/>
        <v>4.7400000000000091</v>
      </c>
      <c r="BJ854" s="61">
        <f t="shared" si="1491"/>
        <v>9.4800000000000176E-2</v>
      </c>
      <c r="BK854" s="61">
        <f t="shared" si="1492"/>
        <v>7.9000000000000153E-2</v>
      </c>
      <c r="BL854" s="61">
        <f t="shared" si="1493"/>
        <v>6.7714285714285838E-2</v>
      </c>
      <c r="BM854" s="61">
        <f t="shared" si="1494"/>
        <v>5.9250000000000115E-2</v>
      </c>
      <c r="BN854" s="62">
        <f t="shared" si="1495"/>
        <v>0</v>
      </c>
      <c r="BO854" s="62">
        <f t="shared" si="1496"/>
        <v>5</v>
      </c>
      <c r="BP854" s="62">
        <f t="shared" si="1497"/>
        <v>41</v>
      </c>
      <c r="BQ854" s="62">
        <f t="shared" si="1498"/>
        <v>0</v>
      </c>
      <c r="BR854" s="62">
        <f t="shared" si="1499"/>
        <v>4</v>
      </c>
      <c r="BS854" s="62">
        <f t="shared" si="1500"/>
        <v>44</v>
      </c>
      <c r="BT854" s="62">
        <f t="shared" si="1501"/>
        <v>0</v>
      </c>
      <c r="BU854" s="62">
        <f t="shared" si="1502"/>
        <v>4</v>
      </c>
      <c r="BV854" s="62">
        <f t="shared" si="1503"/>
        <v>4</v>
      </c>
      <c r="BW854" s="62">
        <f t="shared" si="1504"/>
        <v>0</v>
      </c>
      <c r="BX854" s="62">
        <f t="shared" si="1505"/>
        <v>3</v>
      </c>
      <c r="BY854" s="62">
        <f t="shared" si="1506"/>
        <v>33</v>
      </c>
      <c r="BZ854" s="63">
        <f t="shared" si="1507"/>
        <v>0.64124999999999988</v>
      </c>
      <c r="CA854" s="63">
        <f t="shared" si="1508"/>
        <v>0.64680555555555541</v>
      </c>
      <c r="CB854" s="63">
        <f t="shared" si="1509"/>
        <v>0.62809027777777771</v>
      </c>
      <c r="CC854" s="63">
        <f t="shared" si="1510"/>
        <v>0.67392361111111099</v>
      </c>
      <c r="CD854" s="63">
        <f t="shared" si="1511"/>
        <v>0.64892361111111108</v>
      </c>
      <c r="CE854" s="63">
        <f t="shared" si="1512"/>
        <v>0.65934027777777771</v>
      </c>
      <c r="CF854" s="63">
        <f t="shared" si="1513"/>
        <v>0.65708333333333335</v>
      </c>
      <c r="CG854" s="63">
        <f t="shared" si="1514"/>
        <v>0.65638888888888891</v>
      </c>
      <c r="CH854" s="36"/>
      <c r="CI854" s="36"/>
      <c r="CJ854" s="36"/>
      <c r="CK854" s="36"/>
      <c r="CL854" s="60">
        <v>60</v>
      </c>
    </row>
    <row r="855" spans="1:90" ht="26.25" customHeight="1" x14ac:dyDescent="0.25">
      <c r="A855" s="37">
        <v>83</v>
      </c>
      <c r="B855" s="37"/>
      <c r="E855" s="39"/>
      <c r="F855" s="44"/>
      <c r="G855" s="44">
        <v>307.86</v>
      </c>
      <c r="H855" s="41">
        <f t="shared" ref="H855:H893" si="1566">ROUND(IF(G855="",N855,IF(P855="",I855,IF(R855="",(I855+(P855+O855))/2,IF(T855="",(I855+(P855+O855)+(R855+Q855))/3,(I855+(P855+O855)+(R855+Q855)+(T855+S855))/4)))),2)</f>
        <v>307.64</v>
      </c>
      <c r="I855" s="42">
        <v>307.53000000000003</v>
      </c>
      <c r="J855" s="43">
        <f t="shared" si="1564"/>
        <v>-7.1537736155812578E-4</v>
      </c>
      <c r="K855" s="44">
        <f t="shared" si="1565"/>
        <v>-0.21999999999997044</v>
      </c>
      <c r="L855" s="91" t="s">
        <v>1476</v>
      </c>
      <c r="M855" s="127" t="s">
        <v>1232</v>
      </c>
      <c r="N855" s="46">
        <f t="shared" si="1515"/>
        <v>307.75</v>
      </c>
      <c r="O855" s="46">
        <f t="shared" si="1469"/>
        <v>-0.11000000000000001</v>
      </c>
      <c r="P855" s="44">
        <v>307.86</v>
      </c>
      <c r="Q855" s="46"/>
      <c r="R855" s="37"/>
      <c r="S855" s="46"/>
      <c r="T855" s="40"/>
      <c r="U855" s="47" t="str">
        <f t="shared" si="1467"/>
        <v/>
      </c>
      <c r="V855" s="47" t="str">
        <f t="shared" si="1468"/>
        <v/>
      </c>
      <c r="AA855" s="50"/>
      <c r="AB855" s="50"/>
      <c r="AC855" s="50"/>
      <c r="AD855" s="50"/>
      <c r="AE855" s="51">
        <f t="shared" si="1470"/>
        <v>83</v>
      </c>
      <c r="AF855" s="51" t="str">
        <f t="shared" si="1471"/>
        <v/>
      </c>
      <c r="AG855" s="51" t="str">
        <f t="shared" si="1472"/>
        <v/>
      </c>
      <c r="AH855" s="51" t="str">
        <f t="shared" si="1473"/>
        <v/>
      </c>
      <c r="AI855" s="52">
        <f t="shared" si="1474"/>
        <v>307.64</v>
      </c>
      <c r="AJ855" s="51"/>
      <c r="AK855" s="53"/>
      <c r="AL855" s="52"/>
      <c r="AM855" s="53">
        <f t="shared" si="1475"/>
        <v>42</v>
      </c>
      <c r="AN855" s="53">
        <f>IF(AJ855&lt;&gt;"",IF(AJ855="o",VLOOKUP(AM855,OpenSect!$A$1:$D$11,2),IF(AJ855="u",VLOOKUP(AM855,UpHill!$A$1:$D$35,2),IF(AJ855="d",VLOOKUP(AM855,DownHill!$A$3:$D$29,2),IF(AJ855="f",VLOOKUP(AM855,FlatUnd!$A$2:$D$30,2),IF(AJ855="t",VLOOKUP(AM855,TimeAdd!$A$1:$D$176,2),IF(AJ855="l",VLOOKUP(AM855,SLimit!$A$1:$D$8,2),AN854)))))),AN854)</f>
        <v>51</v>
      </c>
      <c r="AO855" s="53">
        <f>IF(AJ855&lt;&gt;"",IF(AJ855="o",VLOOKUP(AM855,OpenSect!$A$1:$D$11,3),IF(AJ855="u",VLOOKUP(AM855,UpHill!$A$1:$D$35,3),IF(AJ855="d",VLOOKUP(AM855,DownHill!$A$3:$D$29,3),IF(AJ855="f",VLOOKUP(AM855,FlatUnd!$A$2:$D$30,3),IF(AJ855="t",VLOOKUP(AM855,TimeAdd!$A$1:$D$18,3),IF(AJ855="l",VLOOKUP(AM855,SLimit!$A$1:$D$8,3),AO854)))))),AO854)</f>
        <v>60</v>
      </c>
      <c r="AP855" s="53">
        <f>IF(AJ855&lt;&gt;"",IF(AJ855="o",VLOOKUP(AM855,OpenSect!$A$1:$D$11,4),IF(AJ855="u",VLOOKUP(AM855,UpHill!$A$1:$D$35,4),IF(AJ855="d",VLOOKUP(AM855,DownHill!$A$3:$D$29,4),IF(AJ855="f",VLOOKUP(AM855,FlatUnd!$A$2:$D$30,4),IF(AJ855="t",VLOOKUP(AM855,TimeAdd!$A$1:$D$18,4),IF(AJ855="l",VLOOKUP(AM855,SLimit!$A$1:$D$8,4),AP854)))))),AP854)</f>
        <v>70</v>
      </c>
      <c r="AQ855" s="53" t="str">
        <f t="shared" si="1476"/>
        <v>100</v>
      </c>
      <c r="AR855" s="54" t="str">
        <f t="shared" si="1477"/>
        <v>21,0 Km Plate.</v>
      </c>
      <c r="AS855" s="55"/>
      <c r="AT855" s="55"/>
      <c r="AU855" s="56">
        <f>IF(GroupStTimes!$A$8=0,MIN(CB855,CD855,CF855),MIN(BZ855,CB855,CD855,CF855))</f>
        <v>0.62829861111111107</v>
      </c>
      <c r="AV855" s="56">
        <f>IF(GroupStTimes!$A$8=0,MAX(CC855,CE855,CG855),MAX(CA855,CC855,CE855,CG855))</f>
        <v>0.67413194444444435</v>
      </c>
      <c r="AW855" s="57" t="str">
        <f t="shared" si="1478"/>
        <v/>
      </c>
      <c r="AX855" s="58" t="str">
        <f t="shared" si="1479"/>
        <v/>
      </c>
      <c r="AY855" s="58" t="str">
        <f t="shared" si="1480"/>
        <v/>
      </c>
      <c r="AZ855" s="31">
        <f t="shared" si="1481"/>
        <v>307.38</v>
      </c>
      <c r="BA855" s="59">
        <f t="shared" si="1482"/>
        <v>0.64124999999999988</v>
      </c>
      <c r="BB855" s="59">
        <f t="shared" si="1483"/>
        <v>0.64680555555555541</v>
      </c>
      <c r="BC855" s="59">
        <f t="shared" si="1484"/>
        <v>0.62809027777777771</v>
      </c>
      <c r="BD855" s="59">
        <f t="shared" si="1485"/>
        <v>0.67392361111111099</v>
      </c>
      <c r="BE855" s="59">
        <f t="shared" si="1486"/>
        <v>0.64892361111111108</v>
      </c>
      <c r="BF855" s="59">
        <f t="shared" si="1487"/>
        <v>0.65934027777777771</v>
      </c>
      <c r="BG855" s="59">
        <f t="shared" si="1488"/>
        <v>0.65708333333333335</v>
      </c>
      <c r="BH855" s="59">
        <f t="shared" si="1489"/>
        <v>0.65638888888888891</v>
      </c>
      <c r="BI855" s="31">
        <f t="shared" si="1490"/>
        <v>0.25999999999999091</v>
      </c>
      <c r="BJ855" s="61">
        <f t="shared" si="1491"/>
        <v>6.1904761904759738E-3</v>
      </c>
      <c r="BK855" s="61">
        <f t="shared" si="1492"/>
        <v>5.0980392156860961E-3</v>
      </c>
      <c r="BL855" s="61">
        <f t="shared" si="1493"/>
        <v>4.3333333333331813E-3</v>
      </c>
      <c r="BM855" s="61">
        <f t="shared" si="1494"/>
        <v>3.7142857142855846E-3</v>
      </c>
      <c r="BN855" s="62">
        <f t="shared" si="1495"/>
        <v>0</v>
      </c>
      <c r="BO855" s="62">
        <f t="shared" si="1496"/>
        <v>0</v>
      </c>
      <c r="BP855" s="62">
        <f t="shared" si="1497"/>
        <v>22</v>
      </c>
      <c r="BQ855" s="62">
        <f t="shared" si="1498"/>
        <v>0</v>
      </c>
      <c r="BR855" s="62">
        <f t="shared" si="1499"/>
        <v>0</v>
      </c>
      <c r="BS855" s="62">
        <f t="shared" si="1500"/>
        <v>18</v>
      </c>
      <c r="BT855" s="62">
        <f t="shared" si="1501"/>
        <v>0</v>
      </c>
      <c r="BU855" s="62">
        <f t="shared" si="1502"/>
        <v>0</v>
      </c>
      <c r="BV855" s="62">
        <f t="shared" si="1503"/>
        <v>16</v>
      </c>
      <c r="BW855" s="62">
        <f t="shared" si="1504"/>
        <v>0</v>
      </c>
      <c r="BX855" s="62">
        <f t="shared" si="1505"/>
        <v>0</v>
      </c>
      <c r="BY855" s="62">
        <f t="shared" si="1506"/>
        <v>13</v>
      </c>
      <c r="BZ855" s="63">
        <f t="shared" si="1507"/>
        <v>0.64150462962962951</v>
      </c>
      <c r="CA855" s="63">
        <f t="shared" si="1508"/>
        <v>0.64706018518518504</v>
      </c>
      <c r="CB855" s="63">
        <f t="shared" si="1509"/>
        <v>0.62829861111111107</v>
      </c>
      <c r="CC855" s="63">
        <f t="shared" si="1510"/>
        <v>0.67413194444444435</v>
      </c>
      <c r="CD855" s="63">
        <f t="shared" si="1511"/>
        <v>0.64910879629629625</v>
      </c>
      <c r="CE855" s="63">
        <f t="shared" si="1512"/>
        <v>0.65952546296296288</v>
      </c>
      <c r="CF855" s="63">
        <f t="shared" si="1513"/>
        <v>0.6572337962962963</v>
      </c>
      <c r="CG855" s="63">
        <f t="shared" si="1514"/>
        <v>0.65653935185185186</v>
      </c>
      <c r="CH855" s="36"/>
      <c r="CI855" s="36"/>
      <c r="CJ855" s="36"/>
      <c r="CK855" s="36"/>
      <c r="CL855" s="60">
        <v>60</v>
      </c>
    </row>
    <row r="856" spans="1:90" ht="47.25" customHeight="1" x14ac:dyDescent="0.25">
      <c r="A856" s="37">
        <v>83</v>
      </c>
      <c r="B856" s="37"/>
      <c r="E856" s="39"/>
      <c r="F856" s="44"/>
      <c r="G856" s="44">
        <v>308.58999999999997</v>
      </c>
      <c r="H856" s="41">
        <f t="shared" si="1566"/>
        <v>308.37</v>
      </c>
      <c r="I856" s="42">
        <v>308.26</v>
      </c>
      <c r="J856" s="43">
        <f t="shared" si="1564"/>
        <v>-7.1368325439554413E-4</v>
      </c>
      <c r="K856" s="44">
        <f t="shared" si="1565"/>
        <v>-0.21999999999997044</v>
      </c>
      <c r="L856" s="91" t="s">
        <v>1477</v>
      </c>
      <c r="M856" s="127" t="s">
        <v>1232</v>
      </c>
      <c r="N856" s="46">
        <f t="shared" si="1515"/>
        <v>308.47999999999996</v>
      </c>
      <c r="O856" s="46">
        <f t="shared" si="1469"/>
        <v>-0.11000000000000001</v>
      </c>
      <c r="P856" s="44">
        <v>308.58999999999997</v>
      </c>
      <c r="Q856" s="46"/>
      <c r="R856" s="37"/>
      <c r="S856" s="46"/>
      <c r="T856" s="40"/>
      <c r="U856" s="47" t="str">
        <f t="shared" si="1467"/>
        <v/>
      </c>
      <c r="V856" s="47" t="str">
        <f t="shared" si="1468"/>
        <v/>
      </c>
      <c r="AA856" s="50"/>
      <c r="AB856" s="50"/>
      <c r="AC856" s="50"/>
      <c r="AD856" s="50"/>
      <c r="AE856" s="51">
        <f t="shared" si="1470"/>
        <v>83</v>
      </c>
      <c r="AF856" s="51" t="str">
        <f t="shared" si="1471"/>
        <v/>
      </c>
      <c r="AG856" s="51" t="str">
        <f t="shared" si="1472"/>
        <v/>
      </c>
      <c r="AH856" s="51" t="str">
        <f t="shared" si="1473"/>
        <v/>
      </c>
      <c r="AI856" s="52">
        <f t="shared" si="1474"/>
        <v>308.37</v>
      </c>
      <c r="AJ856" s="51"/>
      <c r="AK856" s="53"/>
      <c r="AL856" s="52"/>
      <c r="AM856" s="53">
        <f t="shared" si="1475"/>
        <v>42</v>
      </c>
      <c r="AN856" s="53">
        <f>IF(AJ856&lt;&gt;"",IF(AJ856="o",VLOOKUP(AM856,OpenSect!$A$1:$D$11,2),IF(AJ856="u",VLOOKUP(AM856,UpHill!$A$1:$D$35,2),IF(AJ856="d",VLOOKUP(AM856,DownHill!$A$3:$D$29,2),IF(AJ856="f",VLOOKUP(AM856,FlatUnd!$A$2:$D$30,2),IF(AJ856="t",VLOOKUP(AM856,TimeAdd!$A$1:$D$176,2),IF(AJ856="l",VLOOKUP(AM856,SLimit!$A$1:$D$8,2),AN855)))))),AN855)</f>
        <v>51</v>
      </c>
      <c r="AO856" s="53">
        <f>IF(AJ856&lt;&gt;"",IF(AJ856="o",VLOOKUP(AM856,OpenSect!$A$1:$D$11,3),IF(AJ856="u",VLOOKUP(AM856,UpHill!$A$1:$D$35,3),IF(AJ856="d",VLOOKUP(AM856,DownHill!$A$3:$D$29,3),IF(AJ856="f",VLOOKUP(AM856,FlatUnd!$A$2:$D$30,3),IF(AJ856="t",VLOOKUP(AM856,TimeAdd!$A$1:$D$18,3),IF(AJ856="l",VLOOKUP(AM856,SLimit!$A$1:$D$8,3),AO855)))))),AO855)</f>
        <v>60</v>
      </c>
      <c r="AP856" s="53">
        <f>IF(AJ856&lt;&gt;"",IF(AJ856="o",VLOOKUP(AM856,OpenSect!$A$1:$D$11,4),IF(AJ856="u",VLOOKUP(AM856,UpHill!$A$1:$D$35,4),IF(AJ856="d",VLOOKUP(AM856,DownHill!$A$3:$D$29,4),IF(AJ856="f",VLOOKUP(AM856,FlatUnd!$A$2:$D$30,4),IF(AJ856="t",VLOOKUP(AM856,TimeAdd!$A$1:$D$18,4),IF(AJ856="l",VLOOKUP(AM856,SLimit!$A$1:$D$8,4),AP855)))))),AP855)</f>
        <v>70</v>
      </c>
      <c r="AQ856" s="53" t="str">
        <f t="shared" si="1476"/>
        <v>100</v>
      </c>
      <c r="AR856" s="54" t="str">
        <f t="shared" si="1477"/>
        <v>N11 Newcastle {Straight} / Normandien { Left}</v>
      </c>
      <c r="AS856" s="55"/>
      <c r="AT856" s="55"/>
      <c r="AU856" s="56">
        <f>IF(GroupStTimes!$A$8=0,MIN(CB856,CD856,CF856),MIN(BZ856,CB856,CD856,CF856))</f>
        <v>0.62890046296296287</v>
      </c>
      <c r="AV856" s="56">
        <f>IF(GroupStTimes!$A$8=0,MAX(CC856,CE856,CG856),MAX(CA856,CC856,CE856,CG856))</f>
        <v>0.67473379629629615</v>
      </c>
      <c r="AW856" s="57" t="str">
        <f t="shared" si="1478"/>
        <v/>
      </c>
      <c r="AX856" s="58" t="str">
        <f t="shared" si="1479"/>
        <v/>
      </c>
      <c r="AY856" s="58" t="str">
        <f t="shared" si="1480"/>
        <v/>
      </c>
      <c r="AZ856" s="31">
        <f t="shared" si="1481"/>
        <v>307.38</v>
      </c>
      <c r="BA856" s="59">
        <f t="shared" si="1482"/>
        <v>0.64124999999999988</v>
      </c>
      <c r="BB856" s="59">
        <f t="shared" si="1483"/>
        <v>0.64680555555555541</v>
      </c>
      <c r="BC856" s="59">
        <f t="shared" si="1484"/>
        <v>0.62809027777777771</v>
      </c>
      <c r="BD856" s="59">
        <f t="shared" si="1485"/>
        <v>0.67392361111111099</v>
      </c>
      <c r="BE856" s="59">
        <f t="shared" si="1486"/>
        <v>0.64892361111111108</v>
      </c>
      <c r="BF856" s="59">
        <f t="shared" si="1487"/>
        <v>0.65934027777777771</v>
      </c>
      <c r="BG856" s="59">
        <f t="shared" si="1488"/>
        <v>0.65708333333333335</v>
      </c>
      <c r="BH856" s="59">
        <f t="shared" si="1489"/>
        <v>0.65638888888888891</v>
      </c>
      <c r="BI856" s="31">
        <f t="shared" si="1490"/>
        <v>0.99000000000000909</v>
      </c>
      <c r="BJ856" s="61">
        <f t="shared" si="1491"/>
        <v>2.3571428571428788E-2</v>
      </c>
      <c r="BK856" s="61">
        <f t="shared" si="1492"/>
        <v>1.9411764705882531E-2</v>
      </c>
      <c r="BL856" s="61">
        <f t="shared" si="1493"/>
        <v>1.650000000000015E-2</v>
      </c>
      <c r="BM856" s="61">
        <f t="shared" si="1494"/>
        <v>1.4142857142857273E-2</v>
      </c>
      <c r="BN856" s="62">
        <f t="shared" si="1495"/>
        <v>0</v>
      </c>
      <c r="BO856" s="62">
        <f t="shared" si="1496"/>
        <v>1</v>
      </c>
      <c r="BP856" s="62">
        <f t="shared" si="1497"/>
        <v>25</v>
      </c>
      <c r="BQ856" s="62">
        <f t="shared" si="1498"/>
        <v>0</v>
      </c>
      <c r="BR856" s="62">
        <f t="shared" si="1499"/>
        <v>1</v>
      </c>
      <c r="BS856" s="62">
        <f t="shared" si="1500"/>
        <v>10</v>
      </c>
      <c r="BT856" s="62">
        <f t="shared" si="1501"/>
        <v>0</v>
      </c>
      <c r="BU856" s="62">
        <f t="shared" si="1502"/>
        <v>0</v>
      </c>
      <c r="BV856" s="62">
        <f t="shared" si="1503"/>
        <v>59</v>
      </c>
      <c r="BW856" s="62">
        <f t="shared" si="1504"/>
        <v>0</v>
      </c>
      <c r="BX856" s="62">
        <f t="shared" si="1505"/>
        <v>0</v>
      </c>
      <c r="BY856" s="62">
        <f t="shared" si="1506"/>
        <v>51</v>
      </c>
      <c r="BZ856" s="63">
        <f t="shared" si="1507"/>
        <v>0.64223379629629618</v>
      </c>
      <c r="CA856" s="63">
        <f t="shared" si="1508"/>
        <v>0.64778935185185171</v>
      </c>
      <c r="CB856" s="63">
        <f t="shared" si="1509"/>
        <v>0.62890046296296287</v>
      </c>
      <c r="CC856" s="63">
        <f t="shared" si="1510"/>
        <v>0.67473379629629615</v>
      </c>
      <c r="CD856" s="63">
        <f t="shared" si="1511"/>
        <v>0.64960648148148148</v>
      </c>
      <c r="CE856" s="63">
        <f t="shared" si="1512"/>
        <v>0.66002314814814811</v>
      </c>
      <c r="CF856" s="63">
        <f t="shared" si="1513"/>
        <v>0.65767361111111111</v>
      </c>
      <c r="CG856" s="63">
        <f t="shared" si="1514"/>
        <v>0.65697916666666667</v>
      </c>
      <c r="CH856" s="36"/>
      <c r="CI856" s="36"/>
      <c r="CJ856" s="36"/>
      <c r="CK856" s="36"/>
      <c r="CL856" s="60">
        <v>60</v>
      </c>
    </row>
    <row r="857" spans="1:90" ht="26.25" customHeight="1" x14ac:dyDescent="0.25">
      <c r="A857" s="37">
        <v>83</v>
      </c>
      <c r="B857" s="37"/>
      <c r="E857" s="39"/>
      <c r="F857" s="44"/>
      <c r="G857" s="44">
        <v>308.85000000000002</v>
      </c>
      <c r="H857" s="41">
        <f t="shared" si="1566"/>
        <v>308.63</v>
      </c>
      <c r="I857" s="42">
        <v>308.52000000000004</v>
      </c>
      <c r="J857" s="43">
        <f t="shared" si="1564"/>
        <v>-7.1308180993118891E-4</v>
      </c>
      <c r="K857" s="44">
        <f t="shared" si="1565"/>
        <v>-0.21999999999997044</v>
      </c>
      <c r="L857" s="91" t="s">
        <v>1478</v>
      </c>
      <c r="M857" s="127" t="s">
        <v>1232</v>
      </c>
      <c r="N857" s="46">
        <f t="shared" si="1515"/>
        <v>308.74</v>
      </c>
      <c r="O857" s="46">
        <f t="shared" si="1469"/>
        <v>-0.11000000000000001</v>
      </c>
      <c r="P857" s="44">
        <v>308.85000000000002</v>
      </c>
      <c r="Q857" s="46"/>
      <c r="R857" s="37"/>
      <c r="S857" s="46"/>
      <c r="T857" s="40"/>
      <c r="U857" s="47" t="str">
        <f t="shared" si="1467"/>
        <v/>
      </c>
      <c r="V857" s="47" t="str">
        <f t="shared" si="1468"/>
        <v/>
      </c>
      <c r="AA857" s="50"/>
      <c r="AB857" s="50"/>
      <c r="AC857" s="50"/>
      <c r="AD857" s="50"/>
      <c r="AE857" s="51">
        <f t="shared" si="1470"/>
        <v>83</v>
      </c>
      <c r="AF857" s="51" t="str">
        <f t="shared" si="1471"/>
        <v/>
      </c>
      <c r="AG857" s="51" t="str">
        <f t="shared" si="1472"/>
        <v/>
      </c>
      <c r="AH857" s="51" t="str">
        <f t="shared" si="1473"/>
        <v/>
      </c>
      <c r="AI857" s="52">
        <f t="shared" si="1474"/>
        <v>308.63</v>
      </c>
      <c r="AJ857" s="51"/>
      <c r="AK857" s="53"/>
      <c r="AL857" s="52"/>
      <c r="AM857" s="53">
        <f t="shared" si="1475"/>
        <v>42</v>
      </c>
      <c r="AN857" s="53">
        <f>IF(AJ857&lt;&gt;"",IF(AJ857="o",VLOOKUP(AM857,OpenSect!$A$1:$D$11,2),IF(AJ857="u",VLOOKUP(AM857,UpHill!$A$1:$D$35,2),IF(AJ857="d",VLOOKUP(AM857,DownHill!$A$3:$D$29,2),IF(AJ857="f",VLOOKUP(AM857,FlatUnd!$A$2:$D$30,2),IF(AJ857="t",VLOOKUP(AM857,TimeAdd!$A$1:$D$176,2),IF(AJ857="l",VLOOKUP(AM857,SLimit!$A$1:$D$8,2),AN856)))))),AN856)</f>
        <v>51</v>
      </c>
      <c r="AO857" s="53">
        <f>IF(AJ857&lt;&gt;"",IF(AJ857="o",VLOOKUP(AM857,OpenSect!$A$1:$D$11,3),IF(AJ857="u",VLOOKUP(AM857,UpHill!$A$1:$D$35,3),IF(AJ857="d",VLOOKUP(AM857,DownHill!$A$3:$D$29,3),IF(AJ857="f",VLOOKUP(AM857,FlatUnd!$A$2:$D$30,3),IF(AJ857="t",VLOOKUP(AM857,TimeAdd!$A$1:$D$18,3),IF(AJ857="l",VLOOKUP(AM857,SLimit!$A$1:$D$8,3),AO856)))))),AO856)</f>
        <v>60</v>
      </c>
      <c r="AP857" s="53">
        <f>IF(AJ857&lt;&gt;"",IF(AJ857="o",VLOOKUP(AM857,OpenSect!$A$1:$D$11,4),IF(AJ857="u",VLOOKUP(AM857,UpHill!$A$1:$D$35,4),IF(AJ857="d",VLOOKUP(AM857,DownHill!$A$3:$D$29,4),IF(AJ857="f",VLOOKUP(AM857,FlatUnd!$A$2:$D$30,4),IF(AJ857="t",VLOOKUP(AM857,TimeAdd!$A$1:$D$18,4),IF(AJ857="l",VLOOKUP(AM857,SLimit!$A$1:$D$8,4),AP856)))))),AP856)</f>
        <v>70</v>
      </c>
      <c r="AQ857" s="53" t="str">
        <f t="shared" si="1476"/>
        <v>100</v>
      </c>
      <c r="AR857" s="54" t="str">
        <f t="shared" si="1477"/>
        <v>Normandien.</v>
      </c>
      <c r="AS857" s="55"/>
      <c r="AT857" s="55"/>
      <c r="AU857" s="56">
        <f>IF(GroupStTimes!$A$8=0,MIN(CB857,CD857,CF857),MIN(BZ857,CB857,CD857,CF857))</f>
        <v>0.62910879629629624</v>
      </c>
      <c r="AV857" s="56">
        <f>IF(GroupStTimes!$A$8=0,MAX(CC857,CE857,CG857),MAX(CA857,CC857,CE857,CG857))</f>
        <v>0.67494212962962952</v>
      </c>
      <c r="AW857" s="57" t="str">
        <f t="shared" si="1478"/>
        <v/>
      </c>
      <c r="AX857" s="58" t="str">
        <f t="shared" si="1479"/>
        <v/>
      </c>
      <c r="AY857" s="58" t="str">
        <f t="shared" si="1480"/>
        <v/>
      </c>
      <c r="AZ857" s="31">
        <f t="shared" si="1481"/>
        <v>307.38</v>
      </c>
      <c r="BA857" s="59">
        <f t="shared" si="1482"/>
        <v>0.64124999999999988</v>
      </c>
      <c r="BB857" s="59">
        <f t="shared" si="1483"/>
        <v>0.64680555555555541</v>
      </c>
      <c r="BC857" s="59">
        <f t="shared" si="1484"/>
        <v>0.62809027777777771</v>
      </c>
      <c r="BD857" s="59">
        <f t="shared" si="1485"/>
        <v>0.67392361111111099</v>
      </c>
      <c r="BE857" s="59">
        <f t="shared" si="1486"/>
        <v>0.64892361111111108</v>
      </c>
      <c r="BF857" s="59">
        <f t="shared" si="1487"/>
        <v>0.65934027777777771</v>
      </c>
      <c r="BG857" s="59">
        <f t="shared" si="1488"/>
        <v>0.65708333333333335</v>
      </c>
      <c r="BH857" s="59">
        <f t="shared" si="1489"/>
        <v>0.65638888888888891</v>
      </c>
      <c r="BI857" s="31">
        <f t="shared" si="1490"/>
        <v>1.25</v>
      </c>
      <c r="BJ857" s="61">
        <f t="shared" si="1491"/>
        <v>2.976190476190476E-2</v>
      </c>
      <c r="BK857" s="61">
        <f t="shared" si="1492"/>
        <v>2.4509803921568627E-2</v>
      </c>
      <c r="BL857" s="61">
        <f t="shared" si="1493"/>
        <v>2.0833333333333332E-2</v>
      </c>
      <c r="BM857" s="61">
        <f t="shared" si="1494"/>
        <v>1.7857142857142856E-2</v>
      </c>
      <c r="BN857" s="62">
        <f t="shared" si="1495"/>
        <v>0</v>
      </c>
      <c r="BO857" s="62">
        <f t="shared" si="1496"/>
        <v>1</v>
      </c>
      <c r="BP857" s="62">
        <f t="shared" si="1497"/>
        <v>47</v>
      </c>
      <c r="BQ857" s="62">
        <f t="shared" si="1498"/>
        <v>0</v>
      </c>
      <c r="BR857" s="62">
        <f t="shared" si="1499"/>
        <v>1</v>
      </c>
      <c r="BS857" s="62">
        <f t="shared" si="1500"/>
        <v>28</v>
      </c>
      <c r="BT857" s="62">
        <f t="shared" si="1501"/>
        <v>0</v>
      </c>
      <c r="BU857" s="62">
        <f t="shared" si="1502"/>
        <v>1</v>
      </c>
      <c r="BV857" s="62">
        <f t="shared" si="1503"/>
        <v>15</v>
      </c>
      <c r="BW857" s="62">
        <f t="shared" si="1504"/>
        <v>0</v>
      </c>
      <c r="BX857" s="62">
        <f t="shared" si="1505"/>
        <v>1</v>
      </c>
      <c r="BY857" s="62">
        <f t="shared" si="1506"/>
        <v>4</v>
      </c>
      <c r="BZ857" s="63">
        <f t="shared" si="1507"/>
        <v>0.64248842592592581</v>
      </c>
      <c r="CA857" s="63">
        <f t="shared" si="1508"/>
        <v>0.64804398148148135</v>
      </c>
      <c r="CB857" s="63">
        <f t="shared" si="1509"/>
        <v>0.62910879629629624</v>
      </c>
      <c r="CC857" s="63">
        <f t="shared" si="1510"/>
        <v>0.67494212962962952</v>
      </c>
      <c r="CD857" s="63">
        <f t="shared" si="1511"/>
        <v>0.64979166666666666</v>
      </c>
      <c r="CE857" s="63">
        <f t="shared" si="1512"/>
        <v>0.66020833333333329</v>
      </c>
      <c r="CF857" s="63">
        <f t="shared" si="1513"/>
        <v>0.65782407407407406</v>
      </c>
      <c r="CG857" s="63">
        <f t="shared" si="1514"/>
        <v>0.65712962962962962</v>
      </c>
      <c r="CH857" s="36"/>
      <c r="CI857" s="36"/>
      <c r="CJ857" s="36"/>
      <c r="CK857" s="36"/>
      <c r="CL857" s="60">
        <v>60</v>
      </c>
    </row>
    <row r="858" spans="1:90" ht="20.25" x14ac:dyDescent="0.25">
      <c r="A858" s="37">
        <v>83</v>
      </c>
      <c r="B858" s="37"/>
      <c r="E858" s="39"/>
      <c r="F858" s="44"/>
      <c r="G858" s="44">
        <v>308.87</v>
      </c>
      <c r="H858" s="41">
        <f t="shared" si="1566"/>
        <v>308.64999999999998</v>
      </c>
      <c r="I858" s="42">
        <v>308.54000000000002</v>
      </c>
      <c r="J858" s="43">
        <f t="shared" si="1564"/>
        <v>-7.1303558695783508E-4</v>
      </c>
      <c r="K858" s="44">
        <f t="shared" si="1565"/>
        <v>-0.21999999999997044</v>
      </c>
      <c r="L858" s="91" t="s">
        <v>1479</v>
      </c>
      <c r="M858" s="127" t="s">
        <v>1232</v>
      </c>
      <c r="N858" s="46">
        <f t="shared" si="1515"/>
        <v>308.76</v>
      </c>
      <c r="O858" s="46">
        <f t="shared" si="1469"/>
        <v>-0.11000000000000001</v>
      </c>
      <c r="P858" s="44">
        <v>308.87</v>
      </c>
      <c r="Q858" s="46"/>
      <c r="R858" s="37"/>
      <c r="S858" s="46"/>
      <c r="T858" s="40"/>
      <c r="U858" s="47" t="str">
        <f t="shared" si="1467"/>
        <v/>
      </c>
      <c r="V858" s="47" t="str">
        <f t="shared" si="1468"/>
        <v/>
      </c>
      <c r="AA858" s="50"/>
      <c r="AB858" s="50"/>
      <c r="AC858" s="50"/>
      <c r="AD858" s="50"/>
      <c r="AE858" s="51">
        <f t="shared" si="1470"/>
        <v>83</v>
      </c>
      <c r="AF858" s="51" t="str">
        <f t="shared" si="1471"/>
        <v/>
      </c>
      <c r="AG858" s="51" t="str">
        <f t="shared" si="1472"/>
        <v/>
      </c>
      <c r="AH858" s="51" t="str">
        <f t="shared" si="1473"/>
        <v/>
      </c>
      <c r="AI858" s="52">
        <f t="shared" si="1474"/>
        <v>308.64999999999998</v>
      </c>
      <c r="AJ858" s="51"/>
      <c r="AK858" s="53"/>
      <c r="AL858" s="52"/>
      <c r="AM858" s="53">
        <f t="shared" si="1475"/>
        <v>42</v>
      </c>
      <c r="AN858" s="53">
        <f>IF(AJ858&lt;&gt;"",IF(AJ858="o",VLOOKUP(AM858,OpenSect!$A$1:$D$11,2),IF(AJ858="u",VLOOKUP(AM858,UpHill!$A$1:$D$35,2),IF(AJ858="d",VLOOKUP(AM858,DownHill!$A$3:$D$29,2),IF(AJ858="f",VLOOKUP(AM858,FlatUnd!$A$2:$D$30,2),IF(AJ858="t",VLOOKUP(AM858,TimeAdd!$A$1:$D$176,2),IF(AJ858="l",VLOOKUP(AM858,SLimit!$A$1:$D$8,2),AN857)))))),AN857)</f>
        <v>51</v>
      </c>
      <c r="AO858" s="53">
        <f>IF(AJ858&lt;&gt;"",IF(AJ858="o",VLOOKUP(AM858,OpenSect!$A$1:$D$11,3),IF(AJ858="u",VLOOKUP(AM858,UpHill!$A$1:$D$35,3),IF(AJ858="d",VLOOKUP(AM858,DownHill!$A$3:$D$29,3),IF(AJ858="f",VLOOKUP(AM858,FlatUnd!$A$2:$D$30,3),IF(AJ858="t",VLOOKUP(AM858,TimeAdd!$A$1:$D$18,3),IF(AJ858="l",VLOOKUP(AM858,SLimit!$A$1:$D$8,3),AO857)))))),AO857)</f>
        <v>60</v>
      </c>
      <c r="AP858" s="53">
        <f>IF(AJ858&lt;&gt;"",IF(AJ858="o",VLOOKUP(AM858,OpenSect!$A$1:$D$11,4),IF(AJ858="u",VLOOKUP(AM858,UpHill!$A$1:$D$35,4),IF(AJ858="d",VLOOKUP(AM858,DownHill!$A$3:$D$29,4),IF(AJ858="f",VLOOKUP(AM858,FlatUnd!$A$2:$D$30,4),IF(AJ858="t",VLOOKUP(AM858,TimeAdd!$A$1:$D$18,4),IF(AJ858="l",VLOOKUP(AM858,SLimit!$A$1:$D$8,4),AP857)))))),AP857)</f>
        <v>70</v>
      </c>
      <c r="AQ858" s="53" t="str">
        <f t="shared" si="1476"/>
        <v>100</v>
      </c>
      <c r="AR858" s="54" t="str">
        <f t="shared" si="1477"/>
        <v>22,0 Km Plate.</v>
      </c>
      <c r="AS858" s="55"/>
      <c r="AT858" s="55"/>
      <c r="AU858" s="56">
        <f>IF(GroupStTimes!$A$8=0,MIN(CB858,CD858,CF858),MIN(BZ858,CB858,CD858,CF858))</f>
        <v>0.62913194444444442</v>
      </c>
      <c r="AV858" s="56">
        <f>IF(GroupStTimes!$A$8=0,MAX(CC858,CE858,CG858),MAX(CA858,CC858,CE858,CG858))</f>
        <v>0.67496527777777771</v>
      </c>
      <c r="AW858" s="57" t="str">
        <f t="shared" si="1478"/>
        <v/>
      </c>
      <c r="AX858" s="58" t="str">
        <f t="shared" si="1479"/>
        <v/>
      </c>
      <c r="AY858" s="58" t="str">
        <f t="shared" si="1480"/>
        <v/>
      </c>
      <c r="AZ858" s="31">
        <f t="shared" si="1481"/>
        <v>307.38</v>
      </c>
      <c r="BA858" s="59">
        <f t="shared" si="1482"/>
        <v>0.64124999999999988</v>
      </c>
      <c r="BB858" s="59">
        <f t="shared" si="1483"/>
        <v>0.64680555555555541</v>
      </c>
      <c r="BC858" s="59">
        <f t="shared" si="1484"/>
        <v>0.62809027777777771</v>
      </c>
      <c r="BD858" s="59">
        <f t="shared" si="1485"/>
        <v>0.67392361111111099</v>
      </c>
      <c r="BE858" s="59">
        <f t="shared" si="1486"/>
        <v>0.64892361111111108</v>
      </c>
      <c r="BF858" s="59">
        <f t="shared" si="1487"/>
        <v>0.65934027777777771</v>
      </c>
      <c r="BG858" s="59">
        <f t="shared" si="1488"/>
        <v>0.65708333333333335</v>
      </c>
      <c r="BH858" s="59">
        <f t="shared" si="1489"/>
        <v>0.65638888888888891</v>
      </c>
      <c r="BI858" s="31">
        <f t="shared" si="1490"/>
        <v>1.2699999999999818</v>
      </c>
      <c r="BJ858" s="61">
        <f t="shared" si="1491"/>
        <v>3.0238095238094804E-2</v>
      </c>
      <c r="BK858" s="61">
        <f t="shared" si="1492"/>
        <v>2.4901960784313368E-2</v>
      </c>
      <c r="BL858" s="61">
        <f t="shared" si="1493"/>
        <v>2.1166666666666365E-2</v>
      </c>
      <c r="BM858" s="61">
        <f t="shared" si="1494"/>
        <v>1.8142857142856884E-2</v>
      </c>
      <c r="BN858" s="62">
        <f t="shared" si="1495"/>
        <v>0</v>
      </c>
      <c r="BO858" s="62">
        <f t="shared" si="1496"/>
        <v>1</v>
      </c>
      <c r="BP858" s="62">
        <f t="shared" si="1497"/>
        <v>49</v>
      </c>
      <c r="BQ858" s="62">
        <f t="shared" si="1498"/>
        <v>0</v>
      </c>
      <c r="BR858" s="62">
        <f t="shared" si="1499"/>
        <v>1</v>
      </c>
      <c r="BS858" s="62">
        <f t="shared" si="1500"/>
        <v>30</v>
      </c>
      <c r="BT858" s="62">
        <f t="shared" si="1501"/>
        <v>0</v>
      </c>
      <c r="BU858" s="62">
        <f t="shared" si="1502"/>
        <v>1</v>
      </c>
      <c r="BV858" s="62">
        <f t="shared" si="1503"/>
        <v>16</v>
      </c>
      <c r="BW858" s="62">
        <f t="shared" si="1504"/>
        <v>0</v>
      </c>
      <c r="BX858" s="62">
        <f t="shared" si="1505"/>
        <v>1</v>
      </c>
      <c r="BY858" s="62">
        <f t="shared" si="1506"/>
        <v>5</v>
      </c>
      <c r="BZ858" s="63">
        <f t="shared" si="1507"/>
        <v>0.642511574074074</v>
      </c>
      <c r="CA858" s="63">
        <f t="shared" si="1508"/>
        <v>0.64806712962962953</v>
      </c>
      <c r="CB858" s="63">
        <f t="shared" si="1509"/>
        <v>0.62913194444444442</v>
      </c>
      <c r="CC858" s="63">
        <f t="shared" si="1510"/>
        <v>0.67496527777777771</v>
      </c>
      <c r="CD858" s="63">
        <f t="shared" si="1511"/>
        <v>0.6498032407407407</v>
      </c>
      <c r="CE858" s="63">
        <f t="shared" si="1512"/>
        <v>0.66021990740740732</v>
      </c>
      <c r="CF858" s="63">
        <f t="shared" si="1513"/>
        <v>0.65783564814814821</v>
      </c>
      <c r="CG858" s="63">
        <f t="shared" si="1514"/>
        <v>0.65714120370370377</v>
      </c>
      <c r="CH858" s="36"/>
      <c r="CI858" s="36"/>
      <c r="CJ858" s="36"/>
      <c r="CK858" s="36"/>
      <c r="CL858" s="60">
        <v>60</v>
      </c>
    </row>
    <row r="859" spans="1:90" ht="26.25" customHeight="1" x14ac:dyDescent="0.25">
      <c r="A859" s="37">
        <v>83</v>
      </c>
      <c r="B859" s="37"/>
      <c r="E859" s="39"/>
      <c r="F859" s="44"/>
      <c r="G859" s="44">
        <v>309.04000000000002</v>
      </c>
      <c r="H859" s="41">
        <f t="shared" si="1566"/>
        <v>308.82</v>
      </c>
      <c r="I859" s="42">
        <v>308.71000000000004</v>
      </c>
      <c r="J859" s="43">
        <f t="shared" si="1564"/>
        <v>-7.1264293349736132E-4</v>
      </c>
      <c r="K859" s="44">
        <f t="shared" si="1565"/>
        <v>-0.21999999999997044</v>
      </c>
      <c r="L859" s="91" t="s">
        <v>1480</v>
      </c>
      <c r="M859" s="127" t="s">
        <v>1232</v>
      </c>
      <c r="N859" s="46">
        <f t="shared" si="1515"/>
        <v>308.93</v>
      </c>
      <c r="O859" s="46">
        <f t="shared" si="1469"/>
        <v>-0.11000000000000001</v>
      </c>
      <c r="P859" s="44">
        <v>309.04000000000002</v>
      </c>
      <c r="Q859" s="46"/>
      <c r="R859" s="37"/>
      <c r="S859" s="46"/>
      <c r="T859" s="40"/>
      <c r="U859" s="47" t="str">
        <f t="shared" si="1467"/>
        <v/>
      </c>
      <c r="V859" s="47" t="str">
        <f t="shared" si="1468"/>
        <v/>
      </c>
      <c r="AA859" s="50"/>
      <c r="AB859" s="50"/>
      <c r="AC859" s="50"/>
      <c r="AD859" s="50"/>
      <c r="AE859" s="51">
        <f t="shared" si="1470"/>
        <v>83</v>
      </c>
      <c r="AF859" s="51" t="str">
        <f t="shared" si="1471"/>
        <v/>
      </c>
      <c r="AG859" s="51" t="str">
        <f t="shared" si="1472"/>
        <v/>
      </c>
      <c r="AH859" s="51" t="str">
        <f t="shared" si="1473"/>
        <v/>
      </c>
      <c r="AI859" s="52">
        <f t="shared" si="1474"/>
        <v>308.82</v>
      </c>
      <c r="AJ859" s="51"/>
      <c r="AK859" s="53"/>
      <c r="AL859" s="52"/>
      <c r="AM859" s="53">
        <f t="shared" si="1475"/>
        <v>42</v>
      </c>
      <c r="AN859" s="53">
        <f>IF(AJ859&lt;&gt;"",IF(AJ859="o",VLOOKUP(AM859,OpenSect!$A$1:$D$11,2),IF(AJ859="u",VLOOKUP(AM859,UpHill!$A$1:$D$35,2),IF(AJ859="d",VLOOKUP(AM859,DownHill!$A$3:$D$29,2),IF(AJ859="f",VLOOKUP(AM859,FlatUnd!$A$2:$D$30,2),IF(AJ859="t",VLOOKUP(AM859,TimeAdd!$A$1:$D$176,2),IF(AJ859="l",VLOOKUP(AM859,SLimit!$A$1:$D$8,2),AN858)))))),AN858)</f>
        <v>51</v>
      </c>
      <c r="AO859" s="53">
        <f>IF(AJ859&lt;&gt;"",IF(AJ859="o",VLOOKUP(AM859,OpenSect!$A$1:$D$11,3),IF(AJ859="u",VLOOKUP(AM859,UpHill!$A$1:$D$35,3),IF(AJ859="d",VLOOKUP(AM859,DownHill!$A$3:$D$29,3),IF(AJ859="f",VLOOKUP(AM859,FlatUnd!$A$2:$D$30,3),IF(AJ859="t",VLOOKUP(AM859,TimeAdd!$A$1:$D$18,3),IF(AJ859="l",VLOOKUP(AM859,SLimit!$A$1:$D$8,3),AO858)))))),AO858)</f>
        <v>60</v>
      </c>
      <c r="AP859" s="53">
        <f>IF(AJ859&lt;&gt;"",IF(AJ859="o",VLOOKUP(AM859,OpenSect!$A$1:$D$11,4),IF(AJ859="u",VLOOKUP(AM859,UpHill!$A$1:$D$35,4),IF(AJ859="d",VLOOKUP(AM859,DownHill!$A$3:$D$29,4),IF(AJ859="f",VLOOKUP(AM859,FlatUnd!$A$2:$D$30,4),IF(AJ859="t",VLOOKUP(AM859,TimeAdd!$A$1:$D$18,4),IF(AJ859="l",VLOOKUP(AM859,SLimit!$A$1:$D$8,4),AP858)))))),AP858)</f>
        <v>70</v>
      </c>
      <c r="AQ859" s="53" t="str">
        <f t="shared" si="1476"/>
        <v>100</v>
      </c>
      <c r="AR859" s="54" t="str">
        <f t="shared" si="1477"/>
        <v>N11 Newcastle 33</v>
      </c>
      <c r="AS859" s="55"/>
      <c r="AT859" s="55"/>
      <c r="AU859" s="56">
        <f>IF(GroupStTimes!$A$8=0,MIN(CB859,CD859,CF859),MIN(BZ859,CB859,CD859,CF859))</f>
        <v>0.62927083333333322</v>
      </c>
      <c r="AV859" s="56">
        <f>IF(GroupStTimes!$A$8=0,MAX(CC859,CE859,CG859),MAX(CA859,CC859,CE859,CG859))</f>
        <v>0.67510416666666651</v>
      </c>
      <c r="AW859" s="57" t="str">
        <f t="shared" si="1478"/>
        <v/>
      </c>
      <c r="AX859" s="58" t="str">
        <f t="shared" si="1479"/>
        <v/>
      </c>
      <c r="AY859" s="58" t="str">
        <f t="shared" si="1480"/>
        <v/>
      </c>
      <c r="AZ859" s="31">
        <f t="shared" si="1481"/>
        <v>307.38</v>
      </c>
      <c r="BA859" s="59">
        <f t="shared" si="1482"/>
        <v>0.64124999999999988</v>
      </c>
      <c r="BB859" s="59">
        <f t="shared" si="1483"/>
        <v>0.64680555555555541</v>
      </c>
      <c r="BC859" s="59">
        <f t="shared" si="1484"/>
        <v>0.62809027777777771</v>
      </c>
      <c r="BD859" s="59">
        <f t="shared" si="1485"/>
        <v>0.67392361111111099</v>
      </c>
      <c r="BE859" s="59">
        <f t="shared" si="1486"/>
        <v>0.64892361111111108</v>
      </c>
      <c r="BF859" s="59">
        <f t="shared" si="1487"/>
        <v>0.65934027777777771</v>
      </c>
      <c r="BG859" s="59">
        <f t="shared" si="1488"/>
        <v>0.65708333333333335</v>
      </c>
      <c r="BH859" s="59">
        <f t="shared" si="1489"/>
        <v>0.65638888888888891</v>
      </c>
      <c r="BI859" s="31">
        <f t="shared" si="1490"/>
        <v>1.4399999999999977</v>
      </c>
      <c r="BJ859" s="61">
        <f t="shared" si="1491"/>
        <v>3.4285714285714232E-2</v>
      </c>
      <c r="BK859" s="61">
        <f t="shared" si="1492"/>
        <v>2.8235294117647015E-2</v>
      </c>
      <c r="BL859" s="61">
        <f t="shared" si="1493"/>
        <v>2.3999999999999962E-2</v>
      </c>
      <c r="BM859" s="61">
        <f t="shared" si="1494"/>
        <v>2.0571428571428539E-2</v>
      </c>
      <c r="BN859" s="62">
        <f t="shared" si="1495"/>
        <v>0</v>
      </c>
      <c r="BO859" s="62">
        <f t="shared" si="1496"/>
        <v>2</v>
      </c>
      <c r="BP859" s="62">
        <f t="shared" si="1497"/>
        <v>3</v>
      </c>
      <c r="BQ859" s="62">
        <f t="shared" si="1498"/>
        <v>0</v>
      </c>
      <c r="BR859" s="62">
        <f t="shared" si="1499"/>
        <v>1</v>
      </c>
      <c r="BS859" s="62">
        <f t="shared" si="1500"/>
        <v>42</v>
      </c>
      <c r="BT859" s="62">
        <f t="shared" si="1501"/>
        <v>0</v>
      </c>
      <c r="BU859" s="62">
        <f t="shared" si="1502"/>
        <v>1</v>
      </c>
      <c r="BV859" s="62">
        <f t="shared" si="1503"/>
        <v>26</v>
      </c>
      <c r="BW859" s="62">
        <f t="shared" si="1504"/>
        <v>0</v>
      </c>
      <c r="BX859" s="62">
        <f t="shared" si="1505"/>
        <v>1</v>
      </c>
      <c r="BY859" s="62">
        <f t="shared" si="1506"/>
        <v>14</v>
      </c>
      <c r="BZ859" s="63">
        <f t="shared" si="1507"/>
        <v>0.64267361111111099</v>
      </c>
      <c r="CA859" s="63">
        <f t="shared" si="1508"/>
        <v>0.64822916666666652</v>
      </c>
      <c r="CB859" s="63">
        <f t="shared" si="1509"/>
        <v>0.62927083333333322</v>
      </c>
      <c r="CC859" s="63">
        <f t="shared" si="1510"/>
        <v>0.67510416666666651</v>
      </c>
      <c r="CD859" s="63">
        <f t="shared" si="1511"/>
        <v>0.64991898148148142</v>
      </c>
      <c r="CE859" s="63">
        <f t="shared" si="1512"/>
        <v>0.66033564814814805</v>
      </c>
      <c r="CF859" s="63">
        <f t="shared" si="1513"/>
        <v>0.65793981481481478</v>
      </c>
      <c r="CG859" s="63">
        <f t="shared" si="1514"/>
        <v>0.65724537037037034</v>
      </c>
      <c r="CH859" s="36"/>
      <c r="CI859" s="36"/>
      <c r="CJ859" s="36"/>
      <c r="CK859" s="36"/>
      <c r="CL859" s="60">
        <v>60</v>
      </c>
    </row>
    <row r="860" spans="1:90" ht="40.5" x14ac:dyDescent="0.25">
      <c r="A860" s="37">
        <v>83</v>
      </c>
      <c r="B860" s="37" t="s">
        <v>1345</v>
      </c>
      <c r="E860" s="39"/>
      <c r="F860" s="44"/>
      <c r="G860" s="44">
        <v>309.14999999999998</v>
      </c>
      <c r="H860" s="41">
        <f t="shared" si="1566"/>
        <v>308.93</v>
      </c>
      <c r="I860" s="42">
        <v>308.82</v>
      </c>
      <c r="J860" s="43">
        <f t="shared" si="1564"/>
        <v>-7.1238909397050207E-4</v>
      </c>
      <c r="K860" s="44">
        <f t="shared" si="1565"/>
        <v>-0.21999999999997044</v>
      </c>
      <c r="L860" s="91" t="s">
        <v>1481</v>
      </c>
      <c r="M860" s="127" t="s">
        <v>1232</v>
      </c>
      <c r="N860" s="46">
        <f t="shared" si="1515"/>
        <v>309.03999999999996</v>
      </c>
      <c r="O860" s="46">
        <f t="shared" si="1469"/>
        <v>-0.11000000000000001</v>
      </c>
      <c r="P860" s="44">
        <v>309.14999999999998</v>
      </c>
      <c r="Q860" s="46"/>
      <c r="R860" s="37"/>
      <c r="S860" s="46"/>
      <c r="T860" s="40"/>
      <c r="U860" s="47" t="str">
        <f t="shared" si="1467"/>
        <v/>
      </c>
      <c r="V860" s="47" t="str">
        <f t="shared" si="1468"/>
        <v/>
      </c>
      <c r="AA860" s="50"/>
      <c r="AB860" s="50"/>
      <c r="AC860" s="50"/>
      <c r="AD860" s="50"/>
      <c r="AE860" s="51">
        <f t="shared" si="1470"/>
        <v>83</v>
      </c>
      <c r="AF860" s="51" t="str">
        <f t="shared" si="1471"/>
        <v>und</v>
      </c>
      <c r="AG860" s="51" t="str">
        <f t="shared" si="1472"/>
        <v/>
      </c>
      <c r="AH860" s="51" t="str">
        <f t="shared" si="1473"/>
        <v/>
      </c>
      <c r="AI860" s="52">
        <f t="shared" si="1474"/>
        <v>308.93</v>
      </c>
      <c r="AJ860" s="51"/>
      <c r="AK860" s="53"/>
      <c r="AL860" s="52"/>
      <c r="AM860" s="53">
        <f t="shared" si="1475"/>
        <v>42</v>
      </c>
      <c r="AN860" s="53">
        <f>IF(AJ860&lt;&gt;"",IF(AJ860="o",VLOOKUP(AM860,OpenSect!$A$1:$D$11,2),IF(AJ860="u",VLOOKUP(AM860,UpHill!$A$1:$D$35,2),IF(AJ860="d",VLOOKUP(AM860,DownHill!$A$3:$D$29,2),IF(AJ860="f",VLOOKUP(AM860,FlatUnd!$A$2:$D$30,2),IF(AJ860="t",VLOOKUP(AM860,TimeAdd!$A$1:$D$176,2),IF(AJ860="l",VLOOKUP(AM860,SLimit!$A$1:$D$8,2),AN859)))))),AN859)</f>
        <v>51</v>
      </c>
      <c r="AO860" s="53">
        <f>IF(AJ860&lt;&gt;"",IF(AJ860="o",VLOOKUP(AM860,OpenSect!$A$1:$D$11,3),IF(AJ860="u",VLOOKUP(AM860,UpHill!$A$1:$D$35,3),IF(AJ860="d",VLOOKUP(AM860,DownHill!$A$3:$D$29,3),IF(AJ860="f",VLOOKUP(AM860,FlatUnd!$A$2:$D$30,3),IF(AJ860="t",VLOOKUP(AM860,TimeAdd!$A$1:$D$18,3),IF(AJ860="l",VLOOKUP(AM860,SLimit!$A$1:$D$8,3),AO859)))))),AO859)</f>
        <v>60</v>
      </c>
      <c r="AP860" s="53">
        <f>IF(AJ860&lt;&gt;"",IF(AJ860="o",VLOOKUP(AM860,OpenSect!$A$1:$D$11,4),IF(AJ860="u",VLOOKUP(AM860,UpHill!$A$1:$D$35,4),IF(AJ860="d",VLOOKUP(AM860,DownHill!$A$3:$D$29,4),IF(AJ860="f",VLOOKUP(AM860,FlatUnd!$A$2:$D$30,4),IF(AJ860="t",VLOOKUP(AM860,TimeAdd!$A$1:$D$18,4),IF(AJ860="l",VLOOKUP(AM860,SLimit!$A$1:$D$8,4),AP859)))))),AP859)</f>
        <v>70</v>
      </c>
      <c r="AQ860" s="53" t="str">
        <f t="shared" si="1476"/>
        <v>100</v>
      </c>
      <c r="AR860" s="54" t="str">
        <f t="shared" si="1477"/>
        <v>N11 Newcastle {Straight} / Durnacol, Dannhauser.{ Right}</v>
      </c>
      <c r="AS860" s="55"/>
      <c r="AT860" s="55"/>
      <c r="AU860" s="56">
        <f>IF(GroupStTimes!$A$8=0,MIN(CB860,CD860,CF860),MIN(BZ860,CB860,CD860,CF860))</f>
        <v>0.62935185185185183</v>
      </c>
      <c r="AV860" s="56">
        <f>IF(GroupStTimes!$A$8=0,MAX(CC860,CE860,CG860),MAX(CA860,CC860,CE860,CG860))</f>
        <v>0.67518518518518511</v>
      </c>
      <c r="AW860" s="57" t="str">
        <f t="shared" si="1478"/>
        <v/>
      </c>
      <c r="AX860" s="58" t="str">
        <f t="shared" si="1479"/>
        <v/>
      </c>
      <c r="AY860" s="58" t="str">
        <f t="shared" si="1480"/>
        <v/>
      </c>
      <c r="AZ860" s="31">
        <f t="shared" si="1481"/>
        <v>307.38</v>
      </c>
      <c r="BA860" s="59">
        <f t="shared" si="1482"/>
        <v>0.64124999999999988</v>
      </c>
      <c r="BB860" s="59">
        <f t="shared" si="1483"/>
        <v>0.64680555555555541</v>
      </c>
      <c r="BC860" s="59">
        <f t="shared" si="1484"/>
        <v>0.62809027777777771</v>
      </c>
      <c r="BD860" s="59">
        <f t="shared" si="1485"/>
        <v>0.67392361111111099</v>
      </c>
      <c r="BE860" s="59">
        <f t="shared" si="1486"/>
        <v>0.64892361111111108</v>
      </c>
      <c r="BF860" s="59">
        <f t="shared" si="1487"/>
        <v>0.65934027777777771</v>
      </c>
      <c r="BG860" s="59">
        <f t="shared" si="1488"/>
        <v>0.65708333333333335</v>
      </c>
      <c r="BH860" s="59">
        <f t="shared" si="1489"/>
        <v>0.65638888888888891</v>
      </c>
      <c r="BI860" s="31">
        <f t="shared" si="1490"/>
        <v>1.5500000000000114</v>
      </c>
      <c r="BJ860" s="61">
        <f t="shared" si="1491"/>
        <v>3.6904761904762176E-2</v>
      </c>
      <c r="BK860" s="61">
        <f t="shared" si="1492"/>
        <v>3.039215686274532E-2</v>
      </c>
      <c r="BL860" s="61">
        <f t="shared" si="1493"/>
        <v>2.5833333333333524E-2</v>
      </c>
      <c r="BM860" s="61">
        <f t="shared" si="1494"/>
        <v>2.2142857142857304E-2</v>
      </c>
      <c r="BN860" s="62">
        <f t="shared" si="1495"/>
        <v>0</v>
      </c>
      <c r="BO860" s="62">
        <f t="shared" si="1496"/>
        <v>2</v>
      </c>
      <c r="BP860" s="62">
        <f t="shared" si="1497"/>
        <v>13</v>
      </c>
      <c r="BQ860" s="62">
        <f t="shared" si="1498"/>
        <v>0</v>
      </c>
      <c r="BR860" s="62">
        <f t="shared" si="1499"/>
        <v>1</v>
      </c>
      <c r="BS860" s="62">
        <f t="shared" si="1500"/>
        <v>49</v>
      </c>
      <c r="BT860" s="62">
        <f t="shared" si="1501"/>
        <v>0</v>
      </c>
      <c r="BU860" s="62">
        <f t="shared" si="1502"/>
        <v>1</v>
      </c>
      <c r="BV860" s="62">
        <f t="shared" si="1503"/>
        <v>33</v>
      </c>
      <c r="BW860" s="62">
        <f t="shared" si="1504"/>
        <v>0</v>
      </c>
      <c r="BX860" s="62">
        <f t="shared" si="1505"/>
        <v>1</v>
      </c>
      <c r="BY860" s="62">
        <f t="shared" si="1506"/>
        <v>20</v>
      </c>
      <c r="BZ860" s="63">
        <f t="shared" si="1507"/>
        <v>0.64278935185185171</v>
      </c>
      <c r="CA860" s="63">
        <f t="shared" si="1508"/>
        <v>0.64834490740740724</v>
      </c>
      <c r="CB860" s="63">
        <f t="shared" si="1509"/>
        <v>0.62935185185185183</v>
      </c>
      <c r="CC860" s="63">
        <f t="shared" si="1510"/>
        <v>0.67518518518518511</v>
      </c>
      <c r="CD860" s="63">
        <f t="shared" si="1511"/>
        <v>0.64999999999999991</v>
      </c>
      <c r="CE860" s="63">
        <f t="shared" si="1512"/>
        <v>0.66041666666666654</v>
      </c>
      <c r="CF860" s="63">
        <f t="shared" si="1513"/>
        <v>0.65800925925925924</v>
      </c>
      <c r="CG860" s="63">
        <f t="shared" si="1514"/>
        <v>0.6573148148148148</v>
      </c>
      <c r="CH860" s="36"/>
      <c r="CI860" s="36"/>
      <c r="CJ860" s="36"/>
      <c r="CK860" s="36"/>
      <c r="CL860" s="60">
        <v>60</v>
      </c>
    </row>
    <row r="861" spans="1:90" ht="26.25" customHeight="1" x14ac:dyDescent="0.25">
      <c r="A861" s="37">
        <v>83</v>
      </c>
      <c r="B861" s="37"/>
      <c r="E861" s="39"/>
      <c r="F861" s="44"/>
      <c r="G861" s="44">
        <v>309.39</v>
      </c>
      <c r="H861" s="41">
        <f t="shared" si="1566"/>
        <v>309.17</v>
      </c>
      <c r="I861" s="42">
        <v>309.06</v>
      </c>
      <c r="J861" s="43">
        <f t="shared" si="1564"/>
        <v>-7.1183588947120444E-4</v>
      </c>
      <c r="K861" s="44">
        <f t="shared" si="1565"/>
        <v>-0.21999999999997044</v>
      </c>
      <c r="L861" s="91" t="s">
        <v>1482</v>
      </c>
      <c r="M861" s="127" t="s">
        <v>1232</v>
      </c>
      <c r="N861" s="46">
        <f t="shared" si="1515"/>
        <v>309.27999999999997</v>
      </c>
      <c r="O861" s="46">
        <f t="shared" si="1469"/>
        <v>-0.11000000000000001</v>
      </c>
      <c r="P861" s="44">
        <v>309.39</v>
      </c>
      <c r="Q861" s="46"/>
      <c r="R861" s="37"/>
      <c r="S861" s="46"/>
      <c r="T861" s="40"/>
      <c r="U861" s="47" t="str">
        <f t="shared" si="1467"/>
        <v/>
      </c>
      <c r="V861" s="47" t="str">
        <f t="shared" si="1468"/>
        <v/>
      </c>
      <c r="AA861" s="50"/>
      <c r="AB861" s="50"/>
      <c r="AC861" s="50"/>
      <c r="AD861" s="50"/>
      <c r="AE861" s="51">
        <f t="shared" si="1470"/>
        <v>83</v>
      </c>
      <c r="AF861" s="51" t="str">
        <f t="shared" si="1471"/>
        <v/>
      </c>
      <c r="AG861" s="51" t="str">
        <f t="shared" si="1472"/>
        <v/>
      </c>
      <c r="AH861" s="51" t="str">
        <f t="shared" si="1473"/>
        <v/>
      </c>
      <c r="AI861" s="52">
        <f t="shared" si="1474"/>
        <v>309.17</v>
      </c>
      <c r="AJ861" s="51"/>
      <c r="AK861" s="53"/>
      <c r="AL861" s="52"/>
      <c r="AM861" s="53">
        <f t="shared" si="1475"/>
        <v>42</v>
      </c>
      <c r="AN861" s="53">
        <f>IF(AJ861&lt;&gt;"",IF(AJ861="o",VLOOKUP(AM861,OpenSect!$A$1:$D$11,2),IF(AJ861="u",VLOOKUP(AM861,UpHill!$A$1:$D$35,2),IF(AJ861="d",VLOOKUP(AM861,DownHill!$A$3:$D$29,2),IF(AJ861="f",VLOOKUP(AM861,FlatUnd!$A$2:$D$30,2),IF(AJ861="t",VLOOKUP(AM861,TimeAdd!$A$1:$D$176,2),IF(AJ861="l",VLOOKUP(AM861,SLimit!$A$1:$D$8,2),AN860)))))),AN860)</f>
        <v>51</v>
      </c>
      <c r="AO861" s="53">
        <f>IF(AJ861&lt;&gt;"",IF(AJ861="o",VLOOKUP(AM861,OpenSect!$A$1:$D$11,3),IF(AJ861="u",VLOOKUP(AM861,UpHill!$A$1:$D$35,3),IF(AJ861="d",VLOOKUP(AM861,DownHill!$A$3:$D$29,3),IF(AJ861="f",VLOOKUP(AM861,FlatUnd!$A$2:$D$30,3),IF(AJ861="t",VLOOKUP(AM861,TimeAdd!$A$1:$D$18,3),IF(AJ861="l",VLOOKUP(AM861,SLimit!$A$1:$D$8,3),AO860)))))),AO860)</f>
        <v>60</v>
      </c>
      <c r="AP861" s="53">
        <f>IF(AJ861&lt;&gt;"",IF(AJ861="o",VLOOKUP(AM861,OpenSect!$A$1:$D$11,4),IF(AJ861="u",VLOOKUP(AM861,UpHill!$A$1:$D$35,4),IF(AJ861="d",VLOOKUP(AM861,DownHill!$A$3:$D$29,4),IF(AJ861="f",VLOOKUP(AM861,FlatUnd!$A$2:$D$30,4),IF(AJ861="t",VLOOKUP(AM861,TimeAdd!$A$1:$D$18,4),IF(AJ861="l",VLOOKUP(AM861,SLimit!$A$1:$D$8,4),AP860)))))),AP860)</f>
        <v>70</v>
      </c>
      <c r="AQ861" s="53" t="str">
        <f t="shared" si="1476"/>
        <v>100</v>
      </c>
      <c r="AR861" s="54" t="str">
        <f t="shared" si="1477"/>
        <v xml:space="preserve"> Durnacol, Dannhauser.{ Right}</v>
      </c>
      <c r="AS861" s="55"/>
      <c r="AT861" s="55"/>
      <c r="AU861" s="56">
        <f>IF(GroupStTimes!$A$8=0,MIN(CB861,CD861,CF861),MIN(BZ861,CB861,CD861,CF861))</f>
        <v>0.62954861111111104</v>
      </c>
      <c r="AV861" s="56">
        <f>IF(GroupStTimes!$A$8=0,MAX(CC861,CE861,CG861),MAX(CA861,CC861,CE861,CG861))</f>
        <v>0.67538194444444433</v>
      </c>
      <c r="AW861" s="57" t="str">
        <f t="shared" si="1478"/>
        <v/>
      </c>
      <c r="AX861" s="58" t="str">
        <f t="shared" si="1479"/>
        <v/>
      </c>
      <c r="AY861" s="58" t="str">
        <f t="shared" si="1480"/>
        <v/>
      </c>
      <c r="AZ861" s="31">
        <f t="shared" si="1481"/>
        <v>307.38</v>
      </c>
      <c r="BA861" s="59">
        <f t="shared" si="1482"/>
        <v>0.64124999999999988</v>
      </c>
      <c r="BB861" s="59">
        <f t="shared" si="1483"/>
        <v>0.64680555555555541</v>
      </c>
      <c r="BC861" s="59">
        <f t="shared" si="1484"/>
        <v>0.62809027777777771</v>
      </c>
      <c r="BD861" s="59">
        <f t="shared" si="1485"/>
        <v>0.67392361111111099</v>
      </c>
      <c r="BE861" s="59">
        <f t="shared" si="1486"/>
        <v>0.64892361111111108</v>
      </c>
      <c r="BF861" s="59">
        <f t="shared" si="1487"/>
        <v>0.65934027777777771</v>
      </c>
      <c r="BG861" s="59">
        <f t="shared" si="1488"/>
        <v>0.65708333333333335</v>
      </c>
      <c r="BH861" s="59">
        <f t="shared" si="1489"/>
        <v>0.65638888888888891</v>
      </c>
      <c r="BI861" s="31">
        <f t="shared" si="1490"/>
        <v>1.7900000000000205</v>
      </c>
      <c r="BJ861" s="61">
        <f t="shared" si="1491"/>
        <v>4.2619047619048105E-2</v>
      </c>
      <c r="BK861" s="61">
        <f t="shared" si="1492"/>
        <v>3.5098039215686674E-2</v>
      </c>
      <c r="BL861" s="61">
        <f t="shared" si="1493"/>
        <v>2.9833333333333673E-2</v>
      </c>
      <c r="BM861" s="61">
        <f t="shared" si="1494"/>
        <v>2.5571428571428863E-2</v>
      </c>
      <c r="BN861" s="62">
        <f t="shared" si="1495"/>
        <v>0</v>
      </c>
      <c r="BO861" s="62">
        <f t="shared" si="1496"/>
        <v>2</v>
      </c>
      <c r="BP861" s="62">
        <f t="shared" si="1497"/>
        <v>33</v>
      </c>
      <c r="BQ861" s="62">
        <f t="shared" si="1498"/>
        <v>0</v>
      </c>
      <c r="BR861" s="62">
        <f t="shared" si="1499"/>
        <v>2</v>
      </c>
      <c r="BS861" s="62">
        <f t="shared" si="1500"/>
        <v>6</v>
      </c>
      <c r="BT861" s="62">
        <f t="shared" si="1501"/>
        <v>0</v>
      </c>
      <c r="BU861" s="62">
        <f t="shared" si="1502"/>
        <v>1</v>
      </c>
      <c r="BV861" s="62">
        <f t="shared" si="1503"/>
        <v>47</v>
      </c>
      <c r="BW861" s="62">
        <f t="shared" si="1504"/>
        <v>0</v>
      </c>
      <c r="BX861" s="62">
        <f t="shared" si="1505"/>
        <v>1</v>
      </c>
      <c r="BY861" s="62">
        <f t="shared" si="1506"/>
        <v>32</v>
      </c>
      <c r="BZ861" s="63">
        <f t="shared" si="1507"/>
        <v>0.64302083333333326</v>
      </c>
      <c r="CA861" s="63">
        <f t="shared" si="1508"/>
        <v>0.6485763888888888</v>
      </c>
      <c r="CB861" s="63">
        <f t="shared" si="1509"/>
        <v>0.62954861111111104</v>
      </c>
      <c r="CC861" s="63">
        <f t="shared" si="1510"/>
        <v>0.67538194444444433</v>
      </c>
      <c r="CD861" s="63">
        <f t="shared" si="1511"/>
        <v>0.65016203703703701</v>
      </c>
      <c r="CE861" s="63">
        <f t="shared" si="1512"/>
        <v>0.66057870370370364</v>
      </c>
      <c r="CF861" s="63">
        <f t="shared" si="1513"/>
        <v>0.65814814814814815</v>
      </c>
      <c r="CG861" s="63">
        <f t="shared" si="1514"/>
        <v>0.65745370370370371</v>
      </c>
      <c r="CH861" s="36"/>
      <c r="CI861" s="36"/>
      <c r="CJ861" s="36"/>
      <c r="CK861" s="36"/>
      <c r="CL861" s="60">
        <v>60</v>
      </c>
    </row>
    <row r="862" spans="1:90" ht="26.25" customHeight="1" x14ac:dyDescent="0.25">
      <c r="A862" s="37">
        <v>83</v>
      </c>
      <c r="B862" s="37"/>
      <c r="E862" s="39"/>
      <c r="F862" s="44"/>
      <c r="G862" s="44">
        <v>309.58</v>
      </c>
      <c r="H862" s="41">
        <f t="shared" si="1566"/>
        <v>309.36</v>
      </c>
      <c r="I862" s="42">
        <v>309.25</v>
      </c>
      <c r="J862" s="43">
        <f t="shared" si="1564"/>
        <v>-7.1139854486651716E-4</v>
      </c>
      <c r="K862" s="44">
        <f t="shared" si="1565"/>
        <v>-0.21999999999997044</v>
      </c>
      <c r="L862" s="91" t="s">
        <v>474</v>
      </c>
      <c r="M862" s="127" t="s">
        <v>1232</v>
      </c>
      <c r="N862" s="46">
        <f t="shared" si="1515"/>
        <v>309.46999999999997</v>
      </c>
      <c r="O862" s="46">
        <f t="shared" si="1469"/>
        <v>-0.11000000000000001</v>
      </c>
      <c r="P862" s="44">
        <v>309.58</v>
      </c>
      <c r="Q862" s="46"/>
      <c r="R862" s="37"/>
      <c r="S862" s="46"/>
      <c r="T862" s="40"/>
      <c r="U862" s="47" t="str">
        <f t="shared" si="1467"/>
        <v/>
      </c>
      <c r="V862" s="47" t="str">
        <f t="shared" si="1468"/>
        <v/>
      </c>
      <c r="AA862" s="50"/>
      <c r="AB862" s="50"/>
      <c r="AC862" s="50"/>
      <c r="AD862" s="50"/>
      <c r="AE862" s="51">
        <f t="shared" si="1470"/>
        <v>83</v>
      </c>
      <c r="AF862" s="51" t="str">
        <f t="shared" si="1471"/>
        <v/>
      </c>
      <c r="AG862" s="51" t="str">
        <f t="shared" si="1472"/>
        <v/>
      </c>
      <c r="AH862" s="51" t="str">
        <f t="shared" si="1473"/>
        <v/>
      </c>
      <c r="AI862" s="52">
        <f t="shared" si="1474"/>
        <v>309.36</v>
      </c>
      <c r="AJ862" s="51"/>
      <c r="AK862" s="53"/>
      <c r="AL862" s="52"/>
      <c r="AM862" s="53">
        <f t="shared" si="1475"/>
        <v>42</v>
      </c>
      <c r="AN862" s="53">
        <f>IF(AJ862&lt;&gt;"",IF(AJ862="o",VLOOKUP(AM862,OpenSect!$A$1:$D$11,2),IF(AJ862="u",VLOOKUP(AM862,UpHill!$A$1:$D$35,2),IF(AJ862="d",VLOOKUP(AM862,DownHill!$A$3:$D$29,2),IF(AJ862="f",VLOOKUP(AM862,FlatUnd!$A$2:$D$30,2),IF(AJ862="t",VLOOKUP(AM862,TimeAdd!$A$1:$D$176,2),IF(AJ862="l",VLOOKUP(AM862,SLimit!$A$1:$D$8,2),AN861)))))),AN861)</f>
        <v>51</v>
      </c>
      <c r="AO862" s="53">
        <f>IF(AJ862&lt;&gt;"",IF(AJ862="o",VLOOKUP(AM862,OpenSect!$A$1:$D$11,3),IF(AJ862="u",VLOOKUP(AM862,UpHill!$A$1:$D$35,3),IF(AJ862="d",VLOOKUP(AM862,DownHill!$A$3:$D$29,3),IF(AJ862="f",VLOOKUP(AM862,FlatUnd!$A$2:$D$30,3),IF(AJ862="t",VLOOKUP(AM862,TimeAdd!$A$1:$D$18,3),IF(AJ862="l",VLOOKUP(AM862,SLimit!$A$1:$D$8,3),AO861)))))),AO861)</f>
        <v>60</v>
      </c>
      <c r="AP862" s="53">
        <f>IF(AJ862&lt;&gt;"",IF(AJ862="o",VLOOKUP(AM862,OpenSect!$A$1:$D$11,4),IF(AJ862="u",VLOOKUP(AM862,UpHill!$A$1:$D$35,4),IF(AJ862="d",VLOOKUP(AM862,DownHill!$A$3:$D$29,4),IF(AJ862="f",VLOOKUP(AM862,FlatUnd!$A$2:$D$30,4),IF(AJ862="t",VLOOKUP(AM862,TimeAdd!$A$1:$D$18,4),IF(AJ862="l",VLOOKUP(AM862,SLimit!$A$1:$D$8,4),AP861)))))),AP861)</f>
        <v>70</v>
      </c>
      <c r="AQ862" s="53" t="str">
        <f t="shared" si="1476"/>
        <v>100</v>
      </c>
      <c r="AR862" s="54" t="str">
        <f t="shared" si="1477"/>
        <v xml:space="preserve">100 Speed limit. </v>
      </c>
      <c r="AS862" s="55"/>
      <c r="AT862" s="55"/>
      <c r="AU862" s="56">
        <f>IF(GroupStTimes!$A$8=0,MIN(CB862,CD862,CF862),MIN(BZ862,CB862,CD862,CF862))</f>
        <v>0.62971064814814803</v>
      </c>
      <c r="AV862" s="56">
        <f>IF(GroupStTimes!$A$8=0,MAX(CC862,CE862,CG862),MAX(CA862,CC862,CE862,CG862))</f>
        <v>0.67554398148148131</v>
      </c>
      <c r="AW862" s="57" t="str">
        <f t="shared" si="1478"/>
        <v/>
      </c>
      <c r="AX862" s="58" t="str">
        <f t="shared" si="1479"/>
        <v/>
      </c>
      <c r="AY862" s="58" t="str">
        <f t="shared" si="1480"/>
        <v/>
      </c>
      <c r="AZ862" s="31">
        <f t="shared" si="1481"/>
        <v>307.38</v>
      </c>
      <c r="BA862" s="59">
        <f t="shared" si="1482"/>
        <v>0.64124999999999988</v>
      </c>
      <c r="BB862" s="59">
        <f t="shared" si="1483"/>
        <v>0.64680555555555541</v>
      </c>
      <c r="BC862" s="59">
        <f t="shared" si="1484"/>
        <v>0.62809027777777771</v>
      </c>
      <c r="BD862" s="59">
        <f t="shared" si="1485"/>
        <v>0.67392361111111099</v>
      </c>
      <c r="BE862" s="59">
        <f t="shared" si="1486"/>
        <v>0.64892361111111108</v>
      </c>
      <c r="BF862" s="59">
        <f t="shared" si="1487"/>
        <v>0.65934027777777771</v>
      </c>
      <c r="BG862" s="59">
        <f t="shared" si="1488"/>
        <v>0.65708333333333335</v>
      </c>
      <c r="BH862" s="59">
        <f t="shared" si="1489"/>
        <v>0.65638888888888891</v>
      </c>
      <c r="BI862" s="31">
        <f t="shared" si="1490"/>
        <v>1.9800000000000182</v>
      </c>
      <c r="BJ862" s="61">
        <f t="shared" si="1491"/>
        <v>4.7142857142857576E-2</v>
      </c>
      <c r="BK862" s="61">
        <f t="shared" si="1492"/>
        <v>3.8823529411765062E-2</v>
      </c>
      <c r="BL862" s="61">
        <f t="shared" si="1493"/>
        <v>3.30000000000003E-2</v>
      </c>
      <c r="BM862" s="61">
        <f t="shared" si="1494"/>
        <v>2.8285714285714546E-2</v>
      </c>
      <c r="BN862" s="62">
        <f t="shared" si="1495"/>
        <v>0</v>
      </c>
      <c r="BO862" s="62">
        <f t="shared" si="1496"/>
        <v>2</v>
      </c>
      <c r="BP862" s="62">
        <f t="shared" si="1497"/>
        <v>50</v>
      </c>
      <c r="BQ862" s="62">
        <f t="shared" si="1498"/>
        <v>0</v>
      </c>
      <c r="BR862" s="62">
        <f t="shared" si="1499"/>
        <v>2</v>
      </c>
      <c r="BS862" s="62">
        <f t="shared" si="1500"/>
        <v>20</v>
      </c>
      <c r="BT862" s="62">
        <f t="shared" si="1501"/>
        <v>0</v>
      </c>
      <c r="BU862" s="62">
        <f t="shared" si="1502"/>
        <v>1</v>
      </c>
      <c r="BV862" s="62">
        <f t="shared" si="1503"/>
        <v>59</v>
      </c>
      <c r="BW862" s="62">
        <f t="shared" si="1504"/>
        <v>0</v>
      </c>
      <c r="BX862" s="62">
        <f t="shared" si="1505"/>
        <v>1</v>
      </c>
      <c r="BY862" s="62">
        <f t="shared" si="1506"/>
        <v>42</v>
      </c>
      <c r="BZ862" s="63">
        <f t="shared" si="1507"/>
        <v>0.64321759259259248</v>
      </c>
      <c r="CA862" s="63">
        <f t="shared" si="1508"/>
        <v>0.64877314814814802</v>
      </c>
      <c r="CB862" s="63">
        <f t="shared" si="1509"/>
        <v>0.62971064814814803</v>
      </c>
      <c r="CC862" s="63">
        <f t="shared" si="1510"/>
        <v>0.67554398148148131</v>
      </c>
      <c r="CD862" s="63">
        <f t="shared" si="1511"/>
        <v>0.65030092592592592</v>
      </c>
      <c r="CE862" s="63">
        <f t="shared" si="1512"/>
        <v>0.66071759259259255</v>
      </c>
      <c r="CF862" s="63">
        <f t="shared" si="1513"/>
        <v>0.65826388888888887</v>
      </c>
      <c r="CG862" s="63">
        <f t="shared" si="1514"/>
        <v>0.65756944444444443</v>
      </c>
      <c r="CH862" s="36"/>
      <c r="CI862" s="36"/>
      <c r="CJ862" s="36"/>
      <c r="CK862" s="36"/>
      <c r="CL862" s="60">
        <v>60</v>
      </c>
    </row>
    <row r="863" spans="1:90" ht="26.25" customHeight="1" x14ac:dyDescent="0.25">
      <c r="A863" s="37">
        <v>83</v>
      </c>
      <c r="B863" s="37"/>
      <c r="E863" s="39"/>
      <c r="F863" s="44"/>
      <c r="G863" s="44">
        <v>309.69</v>
      </c>
      <c r="H863" s="41">
        <f t="shared" si="1566"/>
        <v>309.47000000000003</v>
      </c>
      <c r="I863" s="42">
        <v>309.36</v>
      </c>
      <c r="J863" s="43">
        <f t="shared" si="1564"/>
        <v>-7.1114559089724091E-4</v>
      </c>
      <c r="K863" s="44">
        <f t="shared" si="1565"/>
        <v>-0.21999999999997044</v>
      </c>
      <c r="L863" s="91" t="s">
        <v>1483</v>
      </c>
      <c r="M863" s="127" t="s">
        <v>1232</v>
      </c>
      <c r="N863" s="46">
        <f t="shared" si="1515"/>
        <v>309.58</v>
      </c>
      <c r="O863" s="46">
        <f t="shared" si="1469"/>
        <v>-0.11000000000000001</v>
      </c>
      <c r="P863" s="44">
        <v>309.69</v>
      </c>
      <c r="Q863" s="46"/>
      <c r="R863" s="37"/>
      <c r="S863" s="46"/>
      <c r="T863" s="40"/>
      <c r="U863" s="47" t="str">
        <f t="shared" si="1467"/>
        <v/>
      </c>
      <c r="V863" s="47" t="str">
        <f t="shared" si="1468"/>
        <v/>
      </c>
      <c r="AA863" s="50"/>
      <c r="AB863" s="50"/>
      <c r="AC863" s="50"/>
      <c r="AD863" s="50"/>
      <c r="AE863" s="51">
        <f t="shared" si="1470"/>
        <v>83</v>
      </c>
      <c r="AF863" s="51" t="str">
        <f t="shared" si="1471"/>
        <v/>
      </c>
      <c r="AG863" s="51" t="str">
        <f t="shared" si="1472"/>
        <v/>
      </c>
      <c r="AH863" s="51" t="str">
        <f t="shared" si="1473"/>
        <v/>
      </c>
      <c r="AI863" s="52">
        <f t="shared" si="1474"/>
        <v>309.47000000000003</v>
      </c>
      <c r="AJ863" s="51"/>
      <c r="AK863" s="53"/>
      <c r="AL863" s="52"/>
      <c r="AM863" s="53">
        <f t="shared" si="1475"/>
        <v>42</v>
      </c>
      <c r="AN863" s="53">
        <f>IF(AJ863&lt;&gt;"",IF(AJ863="o",VLOOKUP(AM863,OpenSect!$A$1:$D$11,2),IF(AJ863="u",VLOOKUP(AM863,UpHill!$A$1:$D$35,2),IF(AJ863="d",VLOOKUP(AM863,DownHill!$A$3:$D$29,2),IF(AJ863="f",VLOOKUP(AM863,FlatUnd!$A$2:$D$30,2),IF(AJ863="t",VLOOKUP(AM863,TimeAdd!$A$1:$D$176,2),IF(AJ863="l",VLOOKUP(AM863,SLimit!$A$1:$D$8,2),AN862)))))),AN862)</f>
        <v>51</v>
      </c>
      <c r="AO863" s="53">
        <f>IF(AJ863&lt;&gt;"",IF(AJ863="o",VLOOKUP(AM863,OpenSect!$A$1:$D$11,3),IF(AJ863="u",VLOOKUP(AM863,UpHill!$A$1:$D$35,3),IF(AJ863="d",VLOOKUP(AM863,DownHill!$A$3:$D$29,3),IF(AJ863="f",VLOOKUP(AM863,FlatUnd!$A$2:$D$30,3),IF(AJ863="t",VLOOKUP(AM863,TimeAdd!$A$1:$D$18,3),IF(AJ863="l",VLOOKUP(AM863,SLimit!$A$1:$D$8,3),AO862)))))),AO862)</f>
        <v>60</v>
      </c>
      <c r="AP863" s="53">
        <f>IF(AJ863&lt;&gt;"",IF(AJ863="o",VLOOKUP(AM863,OpenSect!$A$1:$D$11,4),IF(AJ863="u",VLOOKUP(AM863,UpHill!$A$1:$D$35,4),IF(AJ863="d",VLOOKUP(AM863,DownHill!$A$3:$D$29,4),IF(AJ863="f",VLOOKUP(AM863,FlatUnd!$A$2:$D$30,4),IF(AJ863="t",VLOOKUP(AM863,TimeAdd!$A$1:$D$18,4),IF(AJ863="l",VLOOKUP(AM863,SLimit!$A$1:$D$8,4),AP862)))))),AP862)</f>
        <v>70</v>
      </c>
      <c r="AQ863" s="53" t="str">
        <f t="shared" si="1476"/>
        <v>100</v>
      </c>
      <c r="AR863" s="54" t="str">
        <f t="shared" si="1477"/>
        <v>N11 Newcastle 32</v>
      </c>
      <c r="AS863" s="55"/>
      <c r="AT863" s="55"/>
      <c r="AU863" s="56">
        <f>IF(GroupStTimes!$A$8=0,MIN(CB863,CD863,CF863),MIN(BZ863,CB863,CD863,CF863))</f>
        <v>0.62980324074074068</v>
      </c>
      <c r="AV863" s="56">
        <f>IF(GroupStTimes!$A$8=0,MAX(CC863,CE863,CG863),MAX(CA863,CC863,CE863,CG863))</f>
        <v>0.67563657407407396</v>
      </c>
      <c r="AW863" s="57" t="str">
        <f t="shared" si="1478"/>
        <v/>
      </c>
      <c r="AX863" s="58" t="str">
        <f t="shared" si="1479"/>
        <v/>
      </c>
      <c r="AY863" s="58" t="str">
        <f t="shared" si="1480"/>
        <v/>
      </c>
      <c r="AZ863" s="31">
        <f t="shared" si="1481"/>
        <v>307.38</v>
      </c>
      <c r="BA863" s="59">
        <f t="shared" si="1482"/>
        <v>0.64124999999999988</v>
      </c>
      <c r="BB863" s="59">
        <f t="shared" si="1483"/>
        <v>0.64680555555555541</v>
      </c>
      <c r="BC863" s="59">
        <f t="shared" si="1484"/>
        <v>0.62809027777777771</v>
      </c>
      <c r="BD863" s="59">
        <f t="shared" si="1485"/>
        <v>0.67392361111111099</v>
      </c>
      <c r="BE863" s="59">
        <f t="shared" si="1486"/>
        <v>0.64892361111111108</v>
      </c>
      <c r="BF863" s="59">
        <f t="shared" si="1487"/>
        <v>0.65934027777777771</v>
      </c>
      <c r="BG863" s="59">
        <f t="shared" si="1488"/>
        <v>0.65708333333333335</v>
      </c>
      <c r="BH863" s="59">
        <f t="shared" si="1489"/>
        <v>0.65638888888888891</v>
      </c>
      <c r="BI863" s="31">
        <f t="shared" si="1490"/>
        <v>2.0900000000000318</v>
      </c>
      <c r="BJ863" s="61">
        <f t="shared" si="1491"/>
        <v>4.976190476190552E-2</v>
      </c>
      <c r="BK863" s="61">
        <f t="shared" si="1492"/>
        <v>4.0980392156863367E-2</v>
      </c>
      <c r="BL863" s="61">
        <f t="shared" si="1493"/>
        <v>3.4833333333333862E-2</v>
      </c>
      <c r="BM863" s="61">
        <f t="shared" si="1494"/>
        <v>2.9857142857143311E-2</v>
      </c>
      <c r="BN863" s="62">
        <f t="shared" si="1495"/>
        <v>0</v>
      </c>
      <c r="BO863" s="62">
        <f t="shared" si="1496"/>
        <v>2</v>
      </c>
      <c r="BP863" s="62">
        <f t="shared" si="1497"/>
        <v>59</v>
      </c>
      <c r="BQ863" s="62">
        <f t="shared" si="1498"/>
        <v>0</v>
      </c>
      <c r="BR863" s="62">
        <f t="shared" si="1499"/>
        <v>2</v>
      </c>
      <c r="BS863" s="62">
        <f t="shared" si="1500"/>
        <v>28</v>
      </c>
      <c r="BT863" s="62">
        <f t="shared" si="1501"/>
        <v>0</v>
      </c>
      <c r="BU863" s="62">
        <f t="shared" si="1502"/>
        <v>2</v>
      </c>
      <c r="BV863" s="62">
        <f t="shared" si="1503"/>
        <v>5</v>
      </c>
      <c r="BW863" s="62">
        <f t="shared" si="1504"/>
        <v>0</v>
      </c>
      <c r="BX863" s="62">
        <f t="shared" si="1505"/>
        <v>1</v>
      </c>
      <c r="BY863" s="62">
        <f t="shared" si="1506"/>
        <v>47</v>
      </c>
      <c r="BZ863" s="63">
        <f t="shared" si="1507"/>
        <v>0.64332175925925916</v>
      </c>
      <c r="CA863" s="63">
        <f t="shared" si="1508"/>
        <v>0.6488773148148147</v>
      </c>
      <c r="CB863" s="63">
        <f t="shared" si="1509"/>
        <v>0.62980324074074068</v>
      </c>
      <c r="CC863" s="63">
        <f t="shared" si="1510"/>
        <v>0.67563657407407396</v>
      </c>
      <c r="CD863" s="63">
        <f t="shared" si="1511"/>
        <v>0.65037037037037038</v>
      </c>
      <c r="CE863" s="63">
        <f t="shared" si="1512"/>
        <v>0.66078703703703701</v>
      </c>
      <c r="CF863" s="63">
        <f t="shared" si="1513"/>
        <v>0.65832175925925929</v>
      </c>
      <c r="CG863" s="63">
        <f t="shared" si="1514"/>
        <v>0.65762731481481485</v>
      </c>
      <c r="CH863" s="36"/>
      <c r="CI863" s="36"/>
      <c r="CJ863" s="36"/>
      <c r="CK863" s="36"/>
      <c r="CL863" s="60">
        <v>60</v>
      </c>
    </row>
    <row r="864" spans="1:90" ht="26.25" customHeight="1" x14ac:dyDescent="0.25">
      <c r="A864" s="37">
        <v>83</v>
      </c>
      <c r="B864" s="37"/>
      <c r="E864" s="39"/>
      <c r="F864" s="44"/>
      <c r="G864" s="44">
        <v>309.86</v>
      </c>
      <c r="H864" s="41">
        <f t="shared" si="1566"/>
        <v>309.64</v>
      </c>
      <c r="I864" s="42">
        <v>309.53000000000003</v>
      </c>
      <c r="J864" s="43">
        <f t="shared" si="1564"/>
        <v>-7.107550156688218E-4</v>
      </c>
      <c r="K864" s="44">
        <f t="shared" si="1565"/>
        <v>-0.21999999999997044</v>
      </c>
      <c r="L864" s="91" t="s">
        <v>1484</v>
      </c>
      <c r="M864" s="127" t="s">
        <v>1232</v>
      </c>
      <c r="N864" s="46">
        <f t="shared" si="1515"/>
        <v>309.75</v>
      </c>
      <c r="O864" s="46">
        <f t="shared" si="1469"/>
        <v>-0.11000000000000001</v>
      </c>
      <c r="P864" s="44">
        <v>309.86</v>
      </c>
      <c r="Q864" s="46"/>
      <c r="R864" s="37"/>
      <c r="S864" s="46"/>
      <c r="T864" s="40"/>
      <c r="U864" s="47" t="str">
        <f t="shared" si="1467"/>
        <v/>
      </c>
      <c r="V864" s="47" t="str">
        <f t="shared" si="1468"/>
        <v/>
      </c>
      <c r="AA864" s="50"/>
      <c r="AB864" s="50"/>
      <c r="AC864" s="50"/>
      <c r="AD864" s="50"/>
      <c r="AE864" s="51">
        <f t="shared" si="1470"/>
        <v>83</v>
      </c>
      <c r="AF864" s="51" t="str">
        <f t="shared" si="1471"/>
        <v/>
      </c>
      <c r="AG864" s="51" t="str">
        <f t="shared" si="1472"/>
        <v/>
      </c>
      <c r="AH864" s="51" t="str">
        <f t="shared" si="1473"/>
        <v/>
      </c>
      <c r="AI864" s="52">
        <f t="shared" si="1474"/>
        <v>309.64</v>
      </c>
      <c r="AJ864" s="51"/>
      <c r="AK864" s="53"/>
      <c r="AL864" s="52"/>
      <c r="AM864" s="53">
        <f t="shared" si="1475"/>
        <v>42</v>
      </c>
      <c r="AN864" s="53">
        <f>IF(AJ864&lt;&gt;"",IF(AJ864="o",VLOOKUP(AM864,OpenSect!$A$1:$D$11,2),IF(AJ864="u",VLOOKUP(AM864,UpHill!$A$1:$D$35,2),IF(AJ864="d",VLOOKUP(AM864,DownHill!$A$3:$D$29,2),IF(AJ864="f",VLOOKUP(AM864,FlatUnd!$A$2:$D$30,2),IF(AJ864="t",VLOOKUP(AM864,TimeAdd!$A$1:$D$176,2),IF(AJ864="l",VLOOKUP(AM864,SLimit!$A$1:$D$8,2),AN863)))))),AN863)</f>
        <v>51</v>
      </c>
      <c r="AO864" s="53">
        <f>IF(AJ864&lt;&gt;"",IF(AJ864="o",VLOOKUP(AM864,OpenSect!$A$1:$D$11,3),IF(AJ864="u",VLOOKUP(AM864,UpHill!$A$1:$D$35,3),IF(AJ864="d",VLOOKUP(AM864,DownHill!$A$3:$D$29,3),IF(AJ864="f",VLOOKUP(AM864,FlatUnd!$A$2:$D$30,3),IF(AJ864="t",VLOOKUP(AM864,TimeAdd!$A$1:$D$18,3),IF(AJ864="l",VLOOKUP(AM864,SLimit!$A$1:$D$8,3),AO863)))))),AO863)</f>
        <v>60</v>
      </c>
      <c r="AP864" s="53">
        <f>IF(AJ864&lt;&gt;"",IF(AJ864="o",VLOOKUP(AM864,OpenSect!$A$1:$D$11,4),IF(AJ864="u",VLOOKUP(AM864,UpHill!$A$1:$D$35,4),IF(AJ864="d",VLOOKUP(AM864,DownHill!$A$3:$D$29,4),IF(AJ864="f",VLOOKUP(AM864,FlatUnd!$A$2:$D$30,4),IF(AJ864="t",VLOOKUP(AM864,TimeAdd!$A$1:$D$18,4),IF(AJ864="l",VLOOKUP(AM864,SLimit!$A$1:$D$8,4),AP863)))))),AP863)</f>
        <v>70</v>
      </c>
      <c r="AQ864" s="53" t="str">
        <f t="shared" si="1476"/>
        <v>100</v>
      </c>
      <c r="AR864" s="54" t="str">
        <f t="shared" si="1477"/>
        <v>23,0 Km Plate.</v>
      </c>
      <c r="AS864" s="55"/>
      <c r="AT864" s="55"/>
      <c r="AU864" s="56">
        <f>IF(GroupStTimes!$A$8=0,MIN(CB864,CD864,CF864),MIN(BZ864,CB864,CD864,CF864))</f>
        <v>0.62994212962962959</v>
      </c>
      <c r="AV864" s="56">
        <f>IF(GroupStTimes!$A$8=0,MAX(CC864,CE864,CG864),MAX(CA864,CC864,CE864,CG864))</f>
        <v>0.67577546296296287</v>
      </c>
      <c r="AW864" s="57" t="str">
        <f t="shared" si="1478"/>
        <v/>
      </c>
      <c r="AX864" s="58" t="str">
        <f t="shared" si="1479"/>
        <v/>
      </c>
      <c r="AY864" s="58" t="str">
        <f t="shared" si="1480"/>
        <v/>
      </c>
      <c r="AZ864" s="31">
        <f t="shared" si="1481"/>
        <v>307.38</v>
      </c>
      <c r="BA864" s="59">
        <f t="shared" si="1482"/>
        <v>0.64124999999999988</v>
      </c>
      <c r="BB864" s="59">
        <f t="shared" si="1483"/>
        <v>0.64680555555555541</v>
      </c>
      <c r="BC864" s="59">
        <f t="shared" si="1484"/>
        <v>0.62809027777777771</v>
      </c>
      <c r="BD864" s="59">
        <f t="shared" si="1485"/>
        <v>0.67392361111111099</v>
      </c>
      <c r="BE864" s="59">
        <f t="shared" si="1486"/>
        <v>0.64892361111111108</v>
      </c>
      <c r="BF864" s="59">
        <f t="shared" si="1487"/>
        <v>0.65934027777777771</v>
      </c>
      <c r="BG864" s="59">
        <f t="shared" si="1488"/>
        <v>0.65708333333333335</v>
      </c>
      <c r="BH864" s="59">
        <f t="shared" si="1489"/>
        <v>0.65638888888888891</v>
      </c>
      <c r="BI864" s="31">
        <f t="shared" si="1490"/>
        <v>2.2599999999999909</v>
      </c>
      <c r="BJ864" s="61">
        <f t="shared" si="1491"/>
        <v>5.3809523809523592E-2</v>
      </c>
      <c r="BK864" s="61">
        <f t="shared" si="1492"/>
        <v>4.4313725490195903E-2</v>
      </c>
      <c r="BL864" s="61">
        <f t="shared" si="1493"/>
        <v>3.7666666666666515E-2</v>
      </c>
      <c r="BM864" s="61">
        <f t="shared" si="1494"/>
        <v>3.2285714285714154E-2</v>
      </c>
      <c r="BN864" s="62">
        <f t="shared" si="1495"/>
        <v>0</v>
      </c>
      <c r="BO864" s="62">
        <f t="shared" si="1496"/>
        <v>3</v>
      </c>
      <c r="BP864" s="62">
        <f t="shared" si="1497"/>
        <v>14</v>
      </c>
      <c r="BQ864" s="62">
        <f t="shared" si="1498"/>
        <v>0</v>
      </c>
      <c r="BR864" s="62">
        <f t="shared" si="1499"/>
        <v>2</v>
      </c>
      <c r="BS864" s="62">
        <f t="shared" si="1500"/>
        <v>40</v>
      </c>
      <c r="BT864" s="62">
        <f t="shared" si="1501"/>
        <v>0</v>
      </c>
      <c r="BU864" s="62">
        <f t="shared" si="1502"/>
        <v>2</v>
      </c>
      <c r="BV864" s="62">
        <f t="shared" si="1503"/>
        <v>16</v>
      </c>
      <c r="BW864" s="62">
        <f t="shared" si="1504"/>
        <v>0</v>
      </c>
      <c r="BX864" s="62">
        <f t="shared" si="1505"/>
        <v>1</v>
      </c>
      <c r="BY864" s="62">
        <f t="shared" si="1506"/>
        <v>56</v>
      </c>
      <c r="BZ864" s="63">
        <f t="shared" si="1507"/>
        <v>0.6434953703703703</v>
      </c>
      <c r="CA864" s="63">
        <f t="shared" si="1508"/>
        <v>0.64905092592592584</v>
      </c>
      <c r="CB864" s="63">
        <f t="shared" si="1509"/>
        <v>0.62994212962962959</v>
      </c>
      <c r="CC864" s="63">
        <f t="shared" si="1510"/>
        <v>0.67577546296296287</v>
      </c>
      <c r="CD864" s="63">
        <f t="shared" si="1511"/>
        <v>0.65049768518518514</v>
      </c>
      <c r="CE864" s="63">
        <f t="shared" si="1512"/>
        <v>0.66091435185185177</v>
      </c>
      <c r="CF864" s="63">
        <f t="shared" si="1513"/>
        <v>0.65842592592592597</v>
      </c>
      <c r="CG864" s="63">
        <f t="shared" si="1514"/>
        <v>0.65773148148148153</v>
      </c>
      <c r="CH864" s="36"/>
      <c r="CI864" s="36"/>
      <c r="CJ864" s="36"/>
      <c r="CK864" s="36"/>
      <c r="CL864" s="60">
        <v>60</v>
      </c>
    </row>
    <row r="865" spans="1:90" ht="26.25" customHeight="1" x14ac:dyDescent="0.25">
      <c r="A865" s="37">
        <v>83</v>
      </c>
      <c r="B865" s="37"/>
      <c r="E865" s="39"/>
      <c r="F865" s="44"/>
      <c r="G865" s="44">
        <v>310.86</v>
      </c>
      <c r="H865" s="41">
        <f t="shared" si="1566"/>
        <v>310.64</v>
      </c>
      <c r="I865" s="42">
        <v>310.53000000000003</v>
      </c>
      <c r="J865" s="43">
        <f t="shared" si="1564"/>
        <v>-7.0846617074025184E-4</v>
      </c>
      <c r="K865" s="44">
        <f t="shared" si="1565"/>
        <v>-0.21999999999997044</v>
      </c>
      <c r="L865" s="91" t="s">
        <v>1485</v>
      </c>
      <c r="M865" s="127" t="s">
        <v>1232</v>
      </c>
      <c r="N865" s="46">
        <f t="shared" si="1515"/>
        <v>310.75</v>
      </c>
      <c r="O865" s="46">
        <f t="shared" si="1469"/>
        <v>-0.11000000000000001</v>
      </c>
      <c r="P865" s="44">
        <v>310.86</v>
      </c>
      <c r="Q865" s="46"/>
      <c r="R865" s="37"/>
      <c r="S865" s="46"/>
      <c r="T865" s="40"/>
      <c r="U865" s="47" t="str">
        <f t="shared" si="1467"/>
        <v/>
      </c>
      <c r="V865" s="47" t="str">
        <f t="shared" si="1468"/>
        <v/>
      </c>
      <c r="AA865" s="50"/>
      <c r="AB865" s="50"/>
      <c r="AC865" s="50"/>
      <c r="AD865" s="50"/>
      <c r="AE865" s="51">
        <f t="shared" si="1470"/>
        <v>83</v>
      </c>
      <c r="AF865" s="51" t="str">
        <f t="shared" si="1471"/>
        <v/>
      </c>
      <c r="AG865" s="51" t="str">
        <f t="shared" si="1472"/>
        <v/>
      </c>
      <c r="AH865" s="51" t="str">
        <f t="shared" si="1473"/>
        <v/>
      </c>
      <c r="AI865" s="52">
        <f t="shared" si="1474"/>
        <v>310.64</v>
      </c>
      <c r="AJ865" s="51"/>
      <c r="AK865" s="53"/>
      <c r="AL865" s="52"/>
      <c r="AM865" s="53">
        <f t="shared" si="1475"/>
        <v>42</v>
      </c>
      <c r="AN865" s="53">
        <f>IF(AJ865&lt;&gt;"",IF(AJ865="o",VLOOKUP(AM865,OpenSect!$A$1:$D$11,2),IF(AJ865="u",VLOOKUP(AM865,UpHill!$A$1:$D$35,2),IF(AJ865="d",VLOOKUP(AM865,DownHill!$A$3:$D$29,2),IF(AJ865="f",VLOOKUP(AM865,FlatUnd!$A$2:$D$30,2),IF(AJ865="t",VLOOKUP(AM865,TimeAdd!$A$1:$D$176,2),IF(AJ865="l",VLOOKUP(AM865,SLimit!$A$1:$D$8,2),AN864)))))),AN864)</f>
        <v>51</v>
      </c>
      <c r="AO865" s="53">
        <f>IF(AJ865&lt;&gt;"",IF(AJ865="o",VLOOKUP(AM865,OpenSect!$A$1:$D$11,3),IF(AJ865="u",VLOOKUP(AM865,UpHill!$A$1:$D$35,3),IF(AJ865="d",VLOOKUP(AM865,DownHill!$A$3:$D$29,3),IF(AJ865="f",VLOOKUP(AM865,FlatUnd!$A$2:$D$30,3),IF(AJ865="t",VLOOKUP(AM865,TimeAdd!$A$1:$D$18,3),IF(AJ865="l",VLOOKUP(AM865,SLimit!$A$1:$D$8,3),AO864)))))),AO864)</f>
        <v>60</v>
      </c>
      <c r="AP865" s="53">
        <f>IF(AJ865&lt;&gt;"",IF(AJ865="o",VLOOKUP(AM865,OpenSect!$A$1:$D$11,4),IF(AJ865="u",VLOOKUP(AM865,UpHill!$A$1:$D$35,4),IF(AJ865="d",VLOOKUP(AM865,DownHill!$A$3:$D$29,4),IF(AJ865="f",VLOOKUP(AM865,FlatUnd!$A$2:$D$30,4),IF(AJ865="t",VLOOKUP(AM865,TimeAdd!$A$1:$D$18,4),IF(AJ865="l",VLOOKUP(AM865,SLimit!$A$1:$D$8,4),AP864)))))),AP864)</f>
        <v>70</v>
      </c>
      <c r="AQ865" s="53" t="str">
        <f t="shared" si="1476"/>
        <v>100</v>
      </c>
      <c r="AR865" s="54" t="str">
        <f t="shared" si="1477"/>
        <v>24,0 Km Plate.</v>
      </c>
      <c r="AS865" s="55"/>
      <c r="AT865" s="55"/>
      <c r="AU865" s="56">
        <f>IF(GroupStTimes!$A$8=0,MIN(CB865,CD865,CF865),MIN(BZ865,CB865,CD865,CF865))</f>
        <v>0.63075231481481475</v>
      </c>
      <c r="AV865" s="56">
        <f>IF(GroupStTimes!$A$8=0,MAX(CC865,CE865,CG865),MAX(CA865,CC865,CE865,CG865))</f>
        <v>0.67658564814814803</v>
      </c>
      <c r="AW865" s="57" t="str">
        <f t="shared" si="1478"/>
        <v/>
      </c>
      <c r="AX865" s="58" t="str">
        <f t="shared" si="1479"/>
        <v/>
      </c>
      <c r="AY865" s="58" t="str">
        <f t="shared" si="1480"/>
        <v/>
      </c>
      <c r="AZ865" s="31">
        <f t="shared" si="1481"/>
        <v>307.38</v>
      </c>
      <c r="BA865" s="59">
        <f t="shared" si="1482"/>
        <v>0.64124999999999988</v>
      </c>
      <c r="BB865" s="59">
        <f t="shared" si="1483"/>
        <v>0.64680555555555541</v>
      </c>
      <c r="BC865" s="59">
        <f t="shared" si="1484"/>
        <v>0.62809027777777771</v>
      </c>
      <c r="BD865" s="59">
        <f t="shared" si="1485"/>
        <v>0.67392361111111099</v>
      </c>
      <c r="BE865" s="59">
        <f t="shared" si="1486"/>
        <v>0.64892361111111108</v>
      </c>
      <c r="BF865" s="59">
        <f t="shared" si="1487"/>
        <v>0.65934027777777771</v>
      </c>
      <c r="BG865" s="59">
        <f t="shared" si="1488"/>
        <v>0.65708333333333335</v>
      </c>
      <c r="BH865" s="59">
        <f t="shared" si="1489"/>
        <v>0.65638888888888891</v>
      </c>
      <c r="BI865" s="31">
        <f t="shared" si="1490"/>
        <v>3.2599999999999909</v>
      </c>
      <c r="BJ865" s="61">
        <f t="shared" si="1491"/>
        <v>7.7619047619047407E-2</v>
      </c>
      <c r="BK865" s="61">
        <f t="shared" si="1492"/>
        <v>6.3921568627450798E-2</v>
      </c>
      <c r="BL865" s="61">
        <f t="shared" si="1493"/>
        <v>5.4333333333333185E-2</v>
      </c>
      <c r="BM865" s="61">
        <f t="shared" si="1494"/>
        <v>4.6571428571428444E-2</v>
      </c>
      <c r="BN865" s="62">
        <f t="shared" si="1495"/>
        <v>0</v>
      </c>
      <c r="BO865" s="62">
        <f t="shared" si="1496"/>
        <v>4</v>
      </c>
      <c r="BP865" s="62">
        <f t="shared" si="1497"/>
        <v>39</v>
      </c>
      <c r="BQ865" s="62">
        <f t="shared" si="1498"/>
        <v>0</v>
      </c>
      <c r="BR865" s="62">
        <f t="shared" si="1499"/>
        <v>3</v>
      </c>
      <c r="BS865" s="62">
        <f t="shared" si="1500"/>
        <v>50</v>
      </c>
      <c r="BT865" s="62">
        <f t="shared" si="1501"/>
        <v>0</v>
      </c>
      <c r="BU865" s="62">
        <f t="shared" si="1502"/>
        <v>3</v>
      </c>
      <c r="BV865" s="62">
        <f t="shared" si="1503"/>
        <v>16</v>
      </c>
      <c r="BW865" s="62">
        <f t="shared" si="1504"/>
        <v>0</v>
      </c>
      <c r="BX865" s="62">
        <f t="shared" si="1505"/>
        <v>2</v>
      </c>
      <c r="BY865" s="62">
        <f t="shared" si="1506"/>
        <v>48</v>
      </c>
      <c r="BZ865" s="63">
        <f t="shared" si="1507"/>
        <v>0.64447916666666649</v>
      </c>
      <c r="CA865" s="63">
        <f t="shared" si="1508"/>
        <v>0.65003472222222203</v>
      </c>
      <c r="CB865" s="63">
        <f t="shared" si="1509"/>
        <v>0.63075231481481475</v>
      </c>
      <c r="CC865" s="63">
        <f t="shared" si="1510"/>
        <v>0.67658564814814803</v>
      </c>
      <c r="CD865" s="63">
        <f t="shared" si="1511"/>
        <v>0.65119212962962958</v>
      </c>
      <c r="CE865" s="63">
        <f t="shared" si="1512"/>
        <v>0.66160879629629621</v>
      </c>
      <c r="CF865" s="63">
        <f t="shared" si="1513"/>
        <v>0.65902777777777777</v>
      </c>
      <c r="CG865" s="63">
        <f t="shared" si="1514"/>
        <v>0.65833333333333333</v>
      </c>
      <c r="CH865" s="36"/>
      <c r="CI865" s="36"/>
      <c r="CJ865" s="36"/>
      <c r="CK865" s="36"/>
      <c r="CL865" s="60">
        <v>60</v>
      </c>
    </row>
    <row r="866" spans="1:90" ht="26.25" customHeight="1" x14ac:dyDescent="0.25">
      <c r="A866" s="37">
        <v>83</v>
      </c>
      <c r="B866" s="37" t="s">
        <v>1472</v>
      </c>
      <c r="E866" s="39"/>
      <c r="F866" s="44"/>
      <c r="G866" s="44">
        <v>311.62</v>
      </c>
      <c r="H866" s="41">
        <f t="shared" si="1566"/>
        <v>311.39999999999998</v>
      </c>
      <c r="I866" s="42">
        <v>311.29000000000002</v>
      </c>
      <c r="J866" s="43">
        <f t="shared" si="1564"/>
        <v>-7.0673648366465489E-4</v>
      </c>
      <c r="K866" s="44">
        <f t="shared" si="1565"/>
        <v>-0.21999999999997044</v>
      </c>
      <c r="L866" s="91" t="s">
        <v>1464</v>
      </c>
      <c r="M866" s="127" t="s">
        <v>1232</v>
      </c>
      <c r="N866" s="46">
        <f t="shared" si="1515"/>
        <v>311.51</v>
      </c>
      <c r="O866" s="46">
        <f t="shared" si="1469"/>
        <v>-0.11000000000000001</v>
      </c>
      <c r="P866" s="44">
        <v>311.62</v>
      </c>
      <c r="Q866" s="46"/>
      <c r="R866" s="37"/>
      <c r="S866" s="46"/>
      <c r="T866" s="40"/>
      <c r="U866" s="47" t="str">
        <f t="shared" si="1467"/>
        <v/>
      </c>
      <c r="V866" s="47" t="str">
        <f t="shared" si="1468"/>
        <v/>
      </c>
      <c r="AA866" s="50"/>
      <c r="AB866" s="50"/>
      <c r="AC866" s="50"/>
      <c r="AD866" s="50"/>
      <c r="AE866" s="51">
        <f t="shared" si="1470"/>
        <v>83</v>
      </c>
      <c r="AF866" s="51" t="str">
        <f t="shared" si="1471"/>
        <v>u 0,25</v>
      </c>
      <c r="AG866" s="51" t="str">
        <f t="shared" si="1472"/>
        <v/>
      </c>
      <c r="AH866" s="51" t="str">
        <f t="shared" si="1473"/>
        <v/>
      </c>
      <c r="AI866" s="52">
        <f t="shared" si="1474"/>
        <v>311.39999999999998</v>
      </c>
      <c r="AJ866" s="51"/>
      <c r="AK866" s="53"/>
      <c r="AL866" s="52"/>
      <c r="AM866" s="53">
        <f t="shared" si="1475"/>
        <v>42</v>
      </c>
      <c r="AN866" s="53">
        <f>IF(AJ866&lt;&gt;"",IF(AJ866="o",VLOOKUP(AM866,OpenSect!$A$1:$D$11,2),IF(AJ866="u",VLOOKUP(AM866,UpHill!$A$1:$D$35,2),IF(AJ866="d",VLOOKUP(AM866,DownHill!$A$3:$D$29,2),IF(AJ866="f",VLOOKUP(AM866,FlatUnd!$A$2:$D$30,2),IF(AJ866="t",VLOOKUP(AM866,TimeAdd!$A$1:$D$176,2),IF(AJ866="l",VLOOKUP(AM866,SLimit!$A$1:$D$8,2),AN865)))))),AN865)</f>
        <v>51</v>
      </c>
      <c r="AO866" s="53">
        <f>IF(AJ866&lt;&gt;"",IF(AJ866="o",VLOOKUP(AM866,OpenSect!$A$1:$D$11,3),IF(AJ866="u",VLOOKUP(AM866,UpHill!$A$1:$D$35,3),IF(AJ866="d",VLOOKUP(AM866,DownHill!$A$3:$D$29,3),IF(AJ866="f",VLOOKUP(AM866,FlatUnd!$A$2:$D$30,3),IF(AJ866="t",VLOOKUP(AM866,TimeAdd!$A$1:$D$18,3),IF(AJ866="l",VLOOKUP(AM866,SLimit!$A$1:$D$8,3),AO865)))))),AO865)</f>
        <v>60</v>
      </c>
      <c r="AP866" s="53">
        <f>IF(AJ866&lt;&gt;"",IF(AJ866="o",VLOOKUP(AM866,OpenSect!$A$1:$D$11,4),IF(AJ866="u",VLOOKUP(AM866,UpHill!$A$1:$D$35,4),IF(AJ866="d",VLOOKUP(AM866,DownHill!$A$3:$D$29,4),IF(AJ866="f",VLOOKUP(AM866,FlatUnd!$A$2:$D$30,4),IF(AJ866="t",VLOOKUP(AM866,TimeAdd!$A$1:$D$18,4),IF(AJ866="l",VLOOKUP(AM866,SLimit!$A$1:$D$8,4),AP865)))))),AP865)</f>
        <v>70</v>
      </c>
      <c r="AQ866" s="53" t="str">
        <f t="shared" si="1476"/>
        <v>100</v>
      </c>
      <c r="AR866" s="54" t="str">
        <f t="shared" si="1477"/>
        <v>Warning Reduced  Visibility . No over taking.</v>
      </c>
      <c r="AS866" s="55"/>
      <c r="AT866" s="55"/>
      <c r="AU866" s="56">
        <f>IF(GroupStTimes!$A$8=0,MIN(CB866,CD866,CF866),MIN(BZ866,CB866,CD866,CF866))</f>
        <v>0.63137731481481474</v>
      </c>
      <c r="AV866" s="56">
        <f>IF(GroupStTimes!$A$8=0,MAX(CC866,CE866,CG866),MAX(CA866,CC866,CE866,CG866))</f>
        <v>0.67721064814814802</v>
      </c>
      <c r="AW866" s="57" t="str">
        <f t="shared" si="1478"/>
        <v/>
      </c>
      <c r="AX866" s="58" t="str">
        <f t="shared" si="1479"/>
        <v/>
      </c>
      <c r="AY866" s="58" t="str">
        <f t="shared" si="1480"/>
        <v/>
      </c>
      <c r="AZ866" s="31">
        <f t="shared" si="1481"/>
        <v>307.38</v>
      </c>
      <c r="BA866" s="59">
        <f t="shared" si="1482"/>
        <v>0.64124999999999988</v>
      </c>
      <c r="BB866" s="59">
        <f t="shared" si="1483"/>
        <v>0.64680555555555541</v>
      </c>
      <c r="BC866" s="59">
        <f t="shared" si="1484"/>
        <v>0.62809027777777771</v>
      </c>
      <c r="BD866" s="59">
        <f t="shared" si="1485"/>
        <v>0.67392361111111099</v>
      </c>
      <c r="BE866" s="59">
        <f t="shared" si="1486"/>
        <v>0.64892361111111108</v>
      </c>
      <c r="BF866" s="59">
        <f t="shared" si="1487"/>
        <v>0.65934027777777771</v>
      </c>
      <c r="BG866" s="59">
        <f t="shared" si="1488"/>
        <v>0.65708333333333335</v>
      </c>
      <c r="BH866" s="59">
        <f t="shared" si="1489"/>
        <v>0.65638888888888891</v>
      </c>
      <c r="BI866" s="31">
        <f t="shared" si="1490"/>
        <v>4.0199999999999818</v>
      </c>
      <c r="BJ866" s="61">
        <f t="shared" si="1491"/>
        <v>9.571428571428528E-2</v>
      </c>
      <c r="BK866" s="61">
        <f t="shared" si="1492"/>
        <v>7.8823529411764348E-2</v>
      </c>
      <c r="BL866" s="61">
        <f t="shared" si="1493"/>
        <v>6.6999999999999699E-2</v>
      </c>
      <c r="BM866" s="61">
        <f t="shared" si="1494"/>
        <v>5.7428571428571169E-2</v>
      </c>
      <c r="BN866" s="62">
        <f t="shared" si="1495"/>
        <v>0</v>
      </c>
      <c r="BO866" s="62">
        <f t="shared" si="1496"/>
        <v>5</v>
      </c>
      <c r="BP866" s="62">
        <f t="shared" si="1497"/>
        <v>45</v>
      </c>
      <c r="BQ866" s="62">
        <f t="shared" si="1498"/>
        <v>0</v>
      </c>
      <c r="BR866" s="62">
        <f t="shared" si="1499"/>
        <v>4</v>
      </c>
      <c r="BS866" s="62">
        <f t="shared" si="1500"/>
        <v>44</v>
      </c>
      <c r="BT866" s="62">
        <f t="shared" si="1501"/>
        <v>0</v>
      </c>
      <c r="BU866" s="62">
        <f t="shared" si="1502"/>
        <v>4</v>
      </c>
      <c r="BV866" s="62">
        <f t="shared" si="1503"/>
        <v>1</v>
      </c>
      <c r="BW866" s="62">
        <f t="shared" si="1504"/>
        <v>0</v>
      </c>
      <c r="BX866" s="62">
        <f t="shared" si="1505"/>
        <v>3</v>
      </c>
      <c r="BY866" s="62">
        <f t="shared" si="1506"/>
        <v>27</v>
      </c>
      <c r="BZ866" s="63">
        <f t="shared" si="1507"/>
        <v>0.64524305555555539</v>
      </c>
      <c r="CA866" s="63">
        <f t="shared" si="1508"/>
        <v>0.65079861111111093</v>
      </c>
      <c r="CB866" s="63">
        <f t="shared" si="1509"/>
        <v>0.63137731481481474</v>
      </c>
      <c r="CC866" s="63">
        <f t="shared" si="1510"/>
        <v>0.67721064814814802</v>
      </c>
      <c r="CD866" s="63">
        <f t="shared" si="1511"/>
        <v>0.65171296296296288</v>
      </c>
      <c r="CE866" s="63">
        <f t="shared" si="1512"/>
        <v>0.66212962962962951</v>
      </c>
      <c r="CF866" s="63">
        <f t="shared" si="1513"/>
        <v>0.65947916666666673</v>
      </c>
      <c r="CG866" s="63">
        <f t="shared" si="1514"/>
        <v>0.65878472222222229</v>
      </c>
      <c r="CH866" s="36"/>
      <c r="CI866" s="36"/>
      <c r="CJ866" s="36"/>
      <c r="CK866" s="36"/>
      <c r="CL866" s="60">
        <v>60</v>
      </c>
    </row>
    <row r="867" spans="1:90" ht="26.25" customHeight="1" x14ac:dyDescent="0.25">
      <c r="A867" s="37">
        <v>83</v>
      </c>
      <c r="B867" s="37"/>
      <c r="E867" s="39"/>
      <c r="F867" s="44"/>
      <c r="G867" s="44">
        <v>311.7</v>
      </c>
      <c r="H867" s="41">
        <f t="shared" si="1566"/>
        <v>311.48</v>
      </c>
      <c r="I867" s="42">
        <v>311.37</v>
      </c>
      <c r="J867" s="43">
        <f t="shared" si="1564"/>
        <v>-7.0655490252744468E-4</v>
      </c>
      <c r="K867" s="44">
        <f t="shared" si="1565"/>
        <v>-0.21999999999997044</v>
      </c>
      <c r="L867" s="91" t="s">
        <v>1453</v>
      </c>
      <c r="M867" s="127" t="s">
        <v>1232</v>
      </c>
      <c r="N867" s="46">
        <f t="shared" si="1515"/>
        <v>311.58999999999997</v>
      </c>
      <c r="O867" s="46">
        <f t="shared" si="1469"/>
        <v>-0.11000000000000001</v>
      </c>
      <c r="P867" s="44">
        <v>311.7</v>
      </c>
      <c r="Q867" s="46"/>
      <c r="R867" s="37"/>
      <c r="S867" s="46"/>
      <c r="T867" s="40"/>
      <c r="U867" s="47" t="str">
        <f t="shared" si="1467"/>
        <v/>
      </c>
      <c r="V867" s="47" t="str">
        <f t="shared" si="1468"/>
        <v/>
      </c>
      <c r="AA867" s="50"/>
      <c r="AB867" s="50"/>
      <c r="AC867" s="50"/>
      <c r="AD867" s="50"/>
      <c r="AE867" s="51">
        <f t="shared" si="1470"/>
        <v>83</v>
      </c>
      <c r="AF867" s="51" t="str">
        <f t="shared" si="1471"/>
        <v/>
      </c>
      <c r="AG867" s="51" t="str">
        <f t="shared" si="1472"/>
        <v/>
      </c>
      <c r="AH867" s="51" t="str">
        <f t="shared" si="1473"/>
        <v/>
      </c>
      <c r="AI867" s="52">
        <f t="shared" si="1474"/>
        <v>311.48</v>
      </c>
      <c r="AJ867" s="51"/>
      <c r="AK867" s="53"/>
      <c r="AL867" s="52"/>
      <c r="AM867" s="53">
        <f t="shared" si="1475"/>
        <v>42</v>
      </c>
      <c r="AN867" s="53">
        <f>IF(AJ867&lt;&gt;"",IF(AJ867="o",VLOOKUP(AM867,OpenSect!$A$1:$D$11,2),IF(AJ867="u",VLOOKUP(AM867,UpHill!$A$1:$D$35,2),IF(AJ867="d",VLOOKUP(AM867,DownHill!$A$3:$D$29,2),IF(AJ867="f",VLOOKUP(AM867,FlatUnd!$A$2:$D$30,2),IF(AJ867="t",VLOOKUP(AM867,TimeAdd!$A$1:$D$176,2),IF(AJ867="l",VLOOKUP(AM867,SLimit!$A$1:$D$8,2),AN866)))))),AN866)</f>
        <v>51</v>
      </c>
      <c r="AO867" s="53">
        <f>IF(AJ867&lt;&gt;"",IF(AJ867="o",VLOOKUP(AM867,OpenSect!$A$1:$D$11,3),IF(AJ867="u",VLOOKUP(AM867,UpHill!$A$1:$D$35,3),IF(AJ867="d",VLOOKUP(AM867,DownHill!$A$3:$D$29,3),IF(AJ867="f",VLOOKUP(AM867,FlatUnd!$A$2:$D$30,3),IF(AJ867="t",VLOOKUP(AM867,TimeAdd!$A$1:$D$18,3),IF(AJ867="l",VLOOKUP(AM867,SLimit!$A$1:$D$8,3),AO866)))))),AO866)</f>
        <v>60</v>
      </c>
      <c r="AP867" s="53">
        <f>IF(AJ867&lt;&gt;"",IF(AJ867="o",VLOOKUP(AM867,OpenSect!$A$1:$D$11,4),IF(AJ867="u",VLOOKUP(AM867,UpHill!$A$1:$D$35,4),IF(AJ867="d",VLOOKUP(AM867,DownHill!$A$3:$D$29,4),IF(AJ867="f",VLOOKUP(AM867,FlatUnd!$A$2:$D$30,4),IF(AJ867="t",VLOOKUP(AM867,TimeAdd!$A$1:$D$18,4),IF(AJ867="l",VLOOKUP(AM867,SLimit!$A$1:$D$8,4),AP866)))))),AP866)</f>
        <v>70</v>
      </c>
      <c r="AQ867" s="53" t="str">
        <f t="shared" si="1476"/>
        <v>100</v>
      </c>
      <c r="AR867" s="54" t="str">
        <f t="shared" si="1477"/>
        <v xml:space="preserve"> Aditional Lane .500m</v>
      </c>
      <c r="AS867" s="55"/>
      <c r="AT867" s="55"/>
      <c r="AU867" s="56">
        <f>IF(GroupStTimes!$A$8=0,MIN(CB867,CD867,CF867),MIN(BZ867,CB867,CD867,CF867))</f>
        <v>0.63143518518518515</v>
      </c>
      <c r="AV867" s="56">
        <f>IF(GroupStTimes!$A$8=0,MAX(CC867,CE867,CG867),MAX(CA867,CC867,CE867,CG867))</f>
        <v>0.67726851851851844</v>
      </c>
      <c r="AW867" s="57" t="str">
        <f t="shared" si="1478"/>
        <v/>
      </c>
      <c r="AX867" s="58" t="str">
        <f t="shared" si="1479"/>
        <v/>
      </c>
      <c r="AY867" s="58" t="str">
        <f t="shared" si="1480"/>
        <v/>
      </c>
      <c r="AZ867" s="31">
        <f t="shared" si="1481"/>
        <v>307.38</v>
      </c>
      <c r="BA867" s="59">
        <f t="shared" si="1482"/>
        <v>0.64124999999999988</v>
      </c>
      <c r="BB867" s="59">
        <f t="shared" si="1483"/>
        <v>0.64680555555555541</v>
      </c>
      <c r="BC867" s="59">
        <f t="shared" si="1484"/>
        <v>0.62809027777777771</v>
      </c>
      <c r="BD867" s="59">
        <f t="shared" si="1485"/>
        <v>0.67392361111111099</v>
      </c>
      <c r="BE867" s="59">
        <f t="shared" si="1486"/>
        <v>0.64892361111111108</v>
      </c>
      <c r="BF867" s="59">
        <f t="shared" si="1487"/>
        <v>0.65934027777777771</v>
      </c>
      <c r="BG867" s="59">
        <f t="shared" si="1488"/>
        <v>0.65708333333333335</v>
      </c>
      <c r="BH867" s="59">
        <f t="shared" si="1489"/>
        <v>0.65638888888888891</v>
      </c>
      <c r="BI867" s="31">
        <f t="shared" si="1490"/>
        <v>4.1000000000000227</v>
      </c>
      <c r="BJ867" s="61">
        <f t="shared" si="1491"/>
        <v>9.761904761904816E-2</v>
      </c>
      <c r="BK867" s="61">
        <f t="shared" si="1492"/>
        <v>8.0392156862745548E-2</v>
      </c>
      <c r="BL867" s="61">
        <f t="shared" si="1493"/>
        <v>6.8333333333333718E-2</v>
      </c>
      <c r="BM867" s="61">
        <f t="shared" si="1494"/>
        <v>5.8571428571428899E-2</v>
      </c>
      <c r="BN867" s="62">
        <f t="shared" si="1495"/>
        <v>0</v>
      </c>
      <c r="BO867" s="62">
        <f t="shared" si="1496"/>
        <v>5</v>
      </c>
      <c r="BP867" s="62">
        <f t="shared" si="1497"/>
        <v>51</v>
      </c>
      <c r="BQ867" s="62">
        <f t="shared" si="1498"/>
        <v>0</v>
      </c>
      <c r="BR867" s="62">
        <f t="shared" si="1499"/>
        <v>4</v>
      </c>
      <c r="BS867" s="62">
        <f t="shared" si="1500"/>
        <v>49</v>
      </c>
      <c r="BT867" s="62">
        <f t="shared" si="1501"/>
        <v>0</v>
      </c>
      <c r="BU867" s="62">
        <f t="shared" si="1502"/>
        <v>4</v>
      </c>
      <c r="BV867" s="62">
        <f t="shared" si="1503"/>
        <v>6</v>
      </c>
      <c r="BW867" s="62">
        <f t="shared" si="1504"/>
        <v>0</v>
      </c>
      <c r="BX867" s="62">
        <f t="shared" si="1505"/>
        <v>3</v>
      </c>
      <c r="BY867" s="62">
        <f t="shared" si="1506"/>
        <v>31</v>
      </c>
      <c r="BZ867" s="63">
        <f t="shared" si="1507"/>
        <v>0.64531249999999984</v>
      </c>
      <c r="CA867" s="63">
        <f t="shared" si="1508"/>
        <v>0.65086805555555538</v>
      </c>
      <c r="CB867" s="63">
        <f t="shared" si="1509"/>
        <v>0.63143518518518515</v>
      </c>
      <c r="CC867" s="63">
        <f t="shared" si="1510"/>
        <v>0.67726851851851844</v>
      </c>
      <c r="CD867" s="63">
        <f t="shared" si="1511"/>
        <v>0.6517708333333333</v>
      </c>
      <c r="CE867" s="63">
        <f t="shared" si="1512"/>
        <v>0.66218749999999993</v>
      </c>
      <c r="CF867" s="63">
        <f t="shared" si="1513"/>
        <v>0.65952546296296299</v>
      </c>
      <c r="CG867" s="63">
        <f t="shared" si="1514"/>
        <v>0.65883101851851855</v>
      </c>
      <c r="CH867" s="36"/>
      <c r="CI867" s="36"/>
      <c r="CJ867" s="36"/>
      <c r="CK867" s="36"/>
      <c r="CL867" s="60">
        <v>60</v>
      </c>
    </row>
    <row r="868" spans="1:90" ht="26.25" customHeight="1" x14ac:dyDescent="0.25">
      <c r="A868" s="37">
        <v>83</v>
      </c>
      <c r="B868" s="37"/>
      <c r="E868" s="39"/>
      <c r="F868" s="44"/>
      <c r="G868" s="44">
        <v>311.76</v>
      </c>
      <c r="H868" s="41">
        <f t="shared" si="1566"/>
        <v>311.54000000000002</v>
      </c>
      <c r="I868" s="42">
        <v>311.43</v>
      </c>
      <c r="J868" s="43">
        <f t="shared" si="1564"/>
        <v>-7.064187778954193E-4</v>
      </c>
      <c r="K868" s="44">
        <f t="shared" si="1565"/>
        <v>-0.21999999999997044</v>
      </c>
      <c r="L868" s="91" t="s">
        <v>1486</v>
      </c>
      <c r="M868" s="127" t="s">
        <v>1232</v>
      </c>
      <c r="N868" s="46">
        <f t="shared" si="1515"/>
        <v>311.64999999999998</v>
      </c>
      <c r="O868" s="46">
        <f t="shared" si="1469"/>
        <v>-0.11000000000000001</v>
      </c>
      <c r="P868" s="44">
        <v>311.76</v>
      </c>
      <c r="Q868" s="46"/>
      <c r="R868" s="37"/>
      <c r="S868" s="46"/>
      <c r="T868" s="40"/>
      <c r="U868" s="47" t="str">
        <f t="shared" si="1467"/>
        <v/>
      </c>
      <c r="V868" s="47" t="str">
        <f t="shared" si="1468"/>
        <v/>
      </c>
      <c r="AA868" s="50"/>
      <c r="AB868" s="50"/>
      <c r="AC868" s="50"/>
      <c r="AD868" s="50"/>
      <c r="AE868" s="51">
        <f t="shared" si="1470"/>
        <v>83</v>
      </c>
      <c r="AF868" s="51" t="str">
        <f t="shared" si="1471"/>
        <v/>
      </c>
      <c r="AG868" s="51" t="str">
        <f t="shared" si="1472"/>
        <v/>
      </c>
      <c r="AH868" s="51" t="str">
        <f t="shared" si="1473"/>
        <v/>
      </c>
      <c r="AI868" s="52">
        <f t="shared" si="1474"/>
        <v>311.54000000000002</v>
      </c>
      <c r="AJ868" s="51"/>
      <c r="AK868" s="53"/>
      <c r="AL868" s="52"/>
      <c r="AM868" s="53">
        <f t="shared" si="1475"/>
        <v>42</v>
      </c>
      <c r="AN868" s="53">
        <f>IF(AJ868&lt;&gt;"",IF(AJ868="o",VLOOKUP(AM868,OpenSect!$A$1:$D$11,2),IF(AJ868="u",VLOOKUP(AM868,UpHill!$A$1:$D$35,2),IF(AJ868="d",VLOOKUP(AM868,DownHill!$A$3:$D$29,2),IF(AJ868="f",VLOOKUP(AM868,FlatUnd!$A$2:$D$30,2),IF(AJ868="t",VLOOKUP(AM868,TimeAdd!$A$1:$D$176,2),IF(AJ868="l",VLOOKUP(AM868,SLimit!$A$1:$D$8,2),AN867)))))),AN867)</f>
        <v>51</v>
      </c>
      <c r="AO868" s="53">
        <f>IF(AJ868&lt;&gt;"",IF(AJ868="o",VLOOKUP(AM868,OpenSect!$A$1:$D$11,3),IF(AJ868="u",VLOOKUP(AM868,UpHill!$A$1:$D$35,3),IF(AJ868="d",VLOOKUP(AM868,DownHill!$A$3:$D$29,3),IF(AJ868="f",VLOOKUP(AM868,FlatUnd!$A$2:$D$30,3),IF(AJ868="t",VLOOKUP(AM868,TimeAdd!$A$1:$D$18,3),IF(AJ868="l",VLOOKUP(AM868,SLimit!$A$1:$D$8,3),AO867)))))),AO867)</f>
        <v>60</v>
      </c>
      <c r="AP868" s="53">
        <f>IF(AJ868&lt;&gt;"",IF(AJ868="o",VLOOKUP(AM868,OpenSect!$A$1:$D$11,4),IF(AJ868="u",VLOOKUP(AM868,UpHill!$A$1:$D$35,4),IF(AJ868="d",VLOOKUP(AM868,DownHill!$A$3:$D$29,4),IF(AJ868="f",VLOOKUP(AM868,FlatUnd!$A$2:$D$30,4),IF(AJ868="t",VLOOKUP(AM868,TimeAdd!$A$1:$D$18,4),IF(AJ868="l",VLOOKUP(AM868,SLimit!$A$1:$D$8,4),AP867)))))),AP867)</f>
        <v>70</v>
      </c>
      <c r="AQ868" s="53" t="str">
        <f t="shared" si="1476"/>
        <v>100</v>
      </c>
      <c r="AR868" s="54" t="str">
        <f t="shared" si="1477"/>
        <v>N11 Newcastle {Straight} / Bismark.{ Right}</v>
      </c>
      <c r="AS868" s="55"/>
      <c r="AT868" s="55"/>
      <c r="AU868" s="56">
        <f>IF(GroupStTimes!$A$8=0,MIN(CB868,CD868,CF868),MIN(BZ868,CB868,CD868,CF868))</f>
        <v>0.63149305555555546</v>
      </c>
      <c r="AV868" s="56">
        <f>IF(GroupStTimes!$A$8=0,MAX(CC868,CE868,CG868),MAX(CA868,CC868,CE868,CG868))</f>
        <v>0.67732638888888874</v>
      </c>
      <c r="AW868" s="57" t="str">
        <f t="shared" si="1478"/>
        <v/>
      </c>
      <c r="AX868" s="58" t="str">
        <f t="shared" si="1479"/>
        <v/>
      </c>
      <c r="AY868" s="58" t="str">
        <f t="shared" si="1480"/>
        <v/>
      </c>
      <c r="AZ868" s="31">
        <f t="shared" si="1481"/>
        <v>307.38</v>
      </c>
      <c r="BA868" s="59">
        <f t="shared" si="1482"/>
        <v>0.64124999999999988</v>
      </c>
      <c r="BB868" s="59">
        <f t="shared" si="1483"/>
        <v>0.64680555555555541</v>
      </c>
      <c r="BC868" s="59">
        <f t="shared" si="1484"/>
        <v>0.62809027777777771</v>
      </c>
      <c r="BD868" s="59">
        <f t="shared" si="1485"/>
        <v>0.67392361111111099</v>
      </c>
      <c r="BE868" s="59">
        <f t="shared" si="1486"/>
        <v>0.64892361111111108</v>
      </c>
      <c r="BF868" s="59">
        <f t="shared" si="1487"/>
        <v>0.65934027777777771</v>
      </c>
      <c r="BG868" s="59">
        <f t="shared" si="1488"/>
        <v>0.65708333333333335</v>
      </c>
      <c r="BH868" s="59">
        <f t="shared" si="1489"/>
        <v>0.65638888888888891</v>
      </c>
      <c r="BI868" s="31">
        <f t="shared" si="1490"/>
        <v>4.160000000000025</v>
      </c>
      <c r="BJ868" s="61">
        <f t="shared" si="1491"/>
        <v>9.9047619047619648E-2</v>
      </c>
      <c r="BK868" s="61">
        <f t="shared" si="1492"/>
        <v>8.1568627450980882E-2</v>
      </c>
      <c r="BL868" s="61">
        <f t="shared" si="1493"/>
        <v>6.9333333333333746E-2</v>
      </c>
      <c r="BM868" s="61">
        <f t="shared" si="1494"/>
        <v>5.9428571428571789E-2</v>
      </c>
      <c r="BN868" s="62">
        <f t="shared" si="1495"/>
        <v>0</v>
      </c>
      <c r="BO868" s="62">
        <f t="shared" si="1496"/>
        <v>5</v>
      </c>
      <c r="BP868" s="62">
        <f t="shared" si="1497"/>
        <v>57</v>
      </c>
      <c r="BQ868" s="62">
        <f t="shared" si="1498"/>
        <v>0</v>
      </c>
      <c r="BR868" s="62">
        <f t="shared" si="1499"/>
        <v>4</v>
      </c>
      <c r="BS868" s="62">
        <f t="shared" si="1500"/>
        <v>54</v>
      </c>
      <c r="BT868" s="62">
        <f t="shared" si="1501"/>
        <v>0</v>
      </c>
      <c r="BU868" s="62">
        <f t="shared" si="1502"/>
        <v>4</v>
      </c>
      <c r="BV868" s="62">
        <f t="shared" si="1503"/>
        <v>10</v>
      </c>
      <c r="BW868" s="62">
        <f t="shared" si="1504"/>
        <v>0</v>
      </c>
      <c r="BX868" s="62">
        <f t="shared" si="1505"/>
        <v>3</v>
      </c>
      <c r="BY868" s="62">
        <f t="shared" si="1506"/>
        <v>34</v>
      </c>
      <c r="BZ868" s="63">
        <f t="shared" si="1507"/>
        <v>0.6453819444444443</v>
      </c>
      <c r="CA868" s="63">
        <f t="shared" si="1508"/>
        <v>0.65093749999999984</v>
      </c>
      <c r="CB868" s="63">
        <f t="shared" si="1509"/>
        <v>0.63149305555555546</v>
      </c>
      <c r="CC868" s="63">
        <f t="shared" si="1510"/>
        <v>0.67732638888888874</v>
      </c>
      <c r="CD868" s="63">
        <f t="shared" si="1511"/>
        <v>0.65181712962962957</v>
      </c>
      <c r="CE868" s="63">
        <f t="shared" si="1512"/>
        <v>0.6622337962962962</v>
      </c>
      <c r="CF868" s="63">
        <f t="shared" si="1513"/>
        <v>0.65956018518518522</v>
      </c>
      <c r="CG868" s="63">
        <f t="shared" si="1514"/>
        <v>0.65886574074074078</v>
      </c>
      <c r="CH868" s="36"/>
      <c r="CI868" s="36"/>
      <c r="CJ868" s="36"/>
      <c r="CK868" s="36"/>
      <c r="CL868" s="60">
        <v>60</v>
      </c>
    </row>
    <row r="869" spans="1:90" ht="26.25" customHeight="1" x14ac:dyDescent="0.25">
      <c r="A869" s="37">
        <v>83</v>
      </c>
      <c r="B869" s="37"/>
      <c r="E869" s="39"/>
      <c r="F869" s="44"/>
      <c r="G869" s="44">
        <v>311.86</v>
      </c>
      <c r="H869" s="41">
        <f t="shared" si="1566"/>
        <v>311.64</v>
      </c>
      <c r="I869" s="42">
        <v>311.53000000000003</v>
      </c>
      <c r="J869" s="43">
        <f t="shared" si="1564"/>
        <v>-7.0619202003007874E-4</v>
      </c>
      <c r="K869" s="44">
        <f t="shared" si="1565"/>
        <v>-0.21999999999997044</v>
      </c>
      <c r="L869" s="91" t="s">
        <v>1487</v>
      </c>
      <c r="M869" s="127" t="s">
        <v>1232</v>
      </c>
      <c r="N869" s="46">
        <f t="shared" si="1515"/>
        <v>311.75</v>
      </c>
      <c r="O869" s="46">
        <f t="shared" si="1469"/>
        <v>-0.11000000000000001</v>
      </c>
      <c r="P869" s="44">
        <v>311.86</v>
      </c>
      <c r="Q869" s="46"/>
      <c r="R869" s="37"/>
      <c r="S869" s="46"/>
      <c r="T869" s="40"/>
      <c r="U869" s="47" t="str">
        <f t="shared" si="1467"/>
        <v/>
      </c>
      <c r="V869" s="47" t="str">
        <f t="shared" si="1468"/>
        <v/>
      </c>
      <c r="AA869" s="50"/>
      <c r="AB869" s="50"/>
      <c r="AC869" s="50"/>
      <c r="AD869" s="50"/>
      <c r="AE869" s="51">
        <f t="shared" si="1470"/>
        <v>83</v>
      </c>
      <c r="AF869" s="51" t="str">
        <f t="shared" si="1471"/>
        <v/>
      </c>
      <c r="AG869" s="51" t="str">
        <f t="shared" si="1472"/>
        <v/>
      </c>
      <c r="AH869" s="51" t="str">
        <f t="shared" si="1473"/>
        <v/>
      </c>
      <c r="AI869" s="52">
        <f t="shared" si="1474"/>
        <v>311.64</v>
      </c>
      <c r="AJ869" s="51"/>
      <c r="AK869" s="53"/>
      <c r="AL869" s="52"/>
      <c r="AM869" s="53">
        <f t="shared" si="1475"/>
        <v>42</v>
      </c>
      <c r="AN869" s="53">
        <f>IF(AJ869&lt;&gt;"",IF(AJ869="o",VLOOKUP(AM869,OpenSect!$A$1:$D$11,2),IF(AJ869="u",VLOOKUP(AM869,UpHill!$A$1:$D$35,2),IF(AJ869="d",VLOOKUP(AM869,DownHill!$A$3:$D$29,2),IF(AJ869="f",VLOOKUP(AM869,FlatUnd!$A$2:$D$30,2),IF(AJ869="t",VLOOKUP(AM869,TimeAdd!$A$1:$D$176,2),IF(AJ869="l",VLOOKUP(AM869,SLimit!$A$1:$D$8,2),AN868)))))),AN868)</f>
        <v>51</v>
      </c>
      <c r="AO869" s="53">
        <f>IF(AJ869&lt;&gt;"",IF(AJ869="o",VLOOKUP(AM869,OpenSect!$A$1:$D$11,3),IF(AJ869="u",VLOOKUP(AM869,UpHill!$A$1:$D$35,3),IF(AJ869="d",VLOOKUP(AM869,DownHill!$A$3:$D$29,3),IF(AJ869="f",VLOOKUP(AM869,FlatUnd!$A$2:$D$30,3),IF(AJ869="t",VLOOKUP(AM869,TimeAdd!$A$1:$D$18,3),IF(AJ869="l",VLOOKUP(AM869,SLimit!$A$1:$D$8,3),AO868)))))),AO868)</f>
        <v>60</v>
      </c>
      <c r="AP869" s="53">
        <f>IF(AJ869&lt;&gt;"",IF(AJ869="o",VLOOKUP(AM869,OpenSect!$A$1:$D$11,4),IF(AJ869="u",VLOOKUP(AM869,UpHill!$A$1:$D$35,4),IF(AJ869="d",VLOOKUP(AM869,DownHill!$A$3:$D$29,4),IF(AJ869="f",VLOOKUP(AM869,FlatUnd!$A$2:$D$30,4),IF(AJ869="t",VLOOKUP(AM869,TimeAdd!$A$1:$D$18,4),IF(AJ869="l",VLOOKUP(AM869,SLimit!$A$1:$D$8,4),AP868)))))),AP868)</f>
        <v>70</v>
      </c>
      <c r="AQ869" s="53" t="str">
        <f t="shared" si="1476"/>
        <v>100</v>
      </c>
      <c r="AR869" s="54" t="str">
        <f t="shared" si="1477"/>
        <v>25,0 Km Plate.</v>
      </c>
      <c r="AS869" s="55"/>
      <c r="AT869" s="55"/>
      <c r="AU869" s="56">
        <f>IF(GroupStTimes!$A$8=0,MIN(CB869,CD869,CF869),MIN(BZ869,CB869,CD869,CF869))</f>
        <v>0.63157407407407395</v>
      </c>
      <c r="AV869" s="56">
        <f>IF(GroupStTimes!$A$8=0,MAX(CC869,CE869,CG869),MAX(CA869,CC869,CE869,CG869))</f>
        <v>0.67740740740740724</v>
      </c>
      <c r="AW869" s="57" t="str">
        <f t="shared" si="1478"/>
        <v/>
      </c>
      <c r="AX869" s="58" t="str">
        <f t="shared" si="1479"/>
        <v/>
      </c>
      <c r="AY869" s="58" t="str">
        <f t="shared" si="1480"/>
        <v/>
      </c>
      <c r="AZ869" s="31">
        <f t="shared" si="1481"/>
        <v>307.38</v>
      </c>
      <c r="BA869" s="59">
        <f t="shared" si="1482"/>
        <v>0.64124999999999988</v>
      </c>
      <c r="BB869" s="59">
        <f t="shared" si="1483"/>
        <v>0.64680555555555541</v>
      </c>
      <c r="BC869" s="59">
        <f t="shared" si="1484"/>
        <v>0.62809027777777771</v>
      </c>
      <c r="BD869" s="59">
        <f t="shared" si="1485"/>
        <v>0.67392361111111099</v>
      </c>
      <c r="BE869" s="59">
        <f t="shared" si="1486"/>
        <v>0.64892361111111108</v>
      </c>
      <c r="BF869" s="59">
        <f t="shared" si="1487"/>
        <v>0.65934027777777771</v>
      </c>
      <c r="BG869" s="59">
        <f t="shared" si="1488"/>
        <v>0.65708333333333335</v>
      </c>
      <c r="BH869" s="59">
        <f t="shared" si="1489"/>
        <v>0.65638888888888891</v>
      </c>
      <c r="BI869" s="31">
        <f t="shared" si="1490"/>
        <v>4.2599999999999909</v>
      </c>
      <c r="BJ869" s="61">
        <f t="shared" si="1491"/>
        <v>0.10142857142857122</v>
      </c>
      <c r="BK869" s="61">
        <f t="shared" si="1492"/>
        <v>8.3529411764705699E-2</v>
      </c>
      <c r="BL869" s="61">
        <f t="shared" si="1493"/>
        <v>7.0999999999999855E-2</v>
      </c>
      <c r="BM869" s="61">
        <f t="shared" si="1494"/>
        <v>6.0857142857142728E-2</v>
      </c>
      <c r="BN869" s="62">
        <f t="shared" si="1495"/>
        <v>0</v>
      </c>
      <c r="BO869" s="62">
        <f t="shared" si="1496"/>
        <v>6</v>
      </c>
      <c r="BP869" s="62">
        <f t="shared" si="1497"/>
        <v>5</v>
      </c>
      <c r="BQ869" s="62">
        <f t="shared" si="1498"/>
        <v>0</v>
      </c>
      <c r="BR869" s="62">
        <f t="shared" si="1499"/>
        <v>5</v>
      </c>
      <c r="BS869" s="62">
        <f t="shared" si="1500"/>
        <v>1</v>
      </c>
      <c r="BT869" s="62">
        <f t="shared" si="1501"/>
        <v>0</v>
      </c>
      <c r="BU869" s="62">
        <f t="shared" si="1502"/>
        <v>4</v>
      </c>
      <c r="BV869" s="62">
        <f t="shared" si="1503"/>
        <v>16</v>
      </c>
      <c r="BW869" s="62">
        <f t="shared" si="1504"/>
        <v>0</v>
      </c>
      <c r="BX869" s="62">
        <f t="shared" si="1505"/>
        <v>3</v>
      </c>
      <c r="BY869" s="62">
        <f t="shared" si="1506"/>
        <v>39</v>
      </c>
      <c r="BZ869" s="63">
        <f t="shared" si="1507"/>
        <v>0.64547453703703694</v>
      </c>
      <c r="CA869" s="63">
        <f t="shared" si="1508"/>
        <v>0.65103009259259248</v>
      </c>
      <c r="CB869" s="63">
        <f t="shared" si="1509"/>
        <v>0.63157407407407395</v>
      </c>
      <c r="CC869" s="63">
        <f t="shared" si="1510"/>
        <v>0.67740740740740724</v>
      </c>
      <c r="CD869" s="63">
        <f t="shared" si="1511"/>
        <v>0.65188657407407402</v>
      </c>
      <c r="CE869" s="63">
        <f t="shared" si="1512"/>
        <v>0.66230324074074065</v>
      </c>
      <c r="CF869" s="63">
        <f t="shared" si="1513"/>
        <v>0.65961805555555553</v>
      </c>
      <c r="CG869" s="63">
        <f t="shared" si="1514"/>
        <v>0.65892361111111108</v>
      </c>
      <c r="CH869" s="36"/>
      <c r="CI869" s="36"/>
      <c r="CJ869" s="36"/>
      <c r="CK869" s="36"/>
      <c r="CL869" s="60">
        <v>60</v>
      </c>
    </row>
    <row r="870" spans="1:90" ht="26.25" customHeight="1" x14ac:dyDescent="0.25">
      <c r="A870" s="37">
        <v>83</v>
      </c>
      <c r="B870" s="37" t="s">
        <v>1473</v>
      </c>
      <c r="E870" s="39"/>
      <c r="F870" s="44"/>
      <c r="G870" s="44">
        <v>312.08999999999997</v>
      </c>
      <c r="H870" s="41">
        <f t="shared" si="1566"/>
        <v>311.87</v>
      </c>
      <c r="I870" s="42">
        <v>311.76</v>
      </c>
      <c r="J870" s="43">
        <f t="shared" si="1564"/>
        <v>-7.0567102899656931E-4</v>
      </c>
      <c r="K870" s="44">
        <f t="shared" si="1565"/>
        <v>-0.21999999999997044</v>
      </c>
      <c r="L870" s="91" t="s">
        <v>1488</v>
      </c>
      <c r="M870" s="127" t="s">
        <v>1232</v>
      </c>
      <c r="N870" s="46">
        <f t="shared" si="1515"/>
        <v>311.97999999999996</v>
      </c>
      <c r="O870" s="46">
        <f t="shared" si="1469"/>
        <v>-0.11000000000000001</v>
      </c>
      <c r="P870" s="44">
        <v>312.08999999999997</v>
      </c>
      <c r="Q870" s="46"/>
      <c r="R870" s="37"/>
      <c r="S870" s="46"/>
      <c r="T870" s="40"/>
      <c r="U870" s="47" t="str">
        <f t="shared" si="1467"/>
        <v/>
      </c>
      <c r="V870" s="47" t="str">
        <f t="shared" si="1468"/>
        <v/>
      </c>
      <c r="AA870" s="50"/>
      <c r="AB870" s="50"/>
      <c r="AC870" s="50"/>
      <c r="AD870" s="50"/>
      <c r="AE870" s="51">
        <f t="shared" si="1470"/>
        <v>83</v>
      </c>
      <c r="AF870" s="51" t="str">
        <f t="shared" si="1471"/>
        <v>u 0,5</v>
      </c>
      <c r="AG870" s="51" t="str">
        <f t="shared" si="1472"/>
        <v/>
      </c>
      <c r="AH870" s="51" t="str">
        <f t="shared" si="1473"/>
        <v/>
      </c>
      <c r="AI870" s="52">
        <f t="shared" si="1474"/>
        <v>311.87</v>
      </c>
      <c r="AJ870" s="51"/>
      <c r="AK870" s="53"/>
      <c r="AL870" s="52"/>
      <c r="AM870" s="53">
        <f t="shared" si="1475"/>
        <v>42</v>
      </c>
      <c r="AN870" s="53">
        <f>IF(AJ870&lt;&gt;"",IF(AJ870="o",VLOOKUP(AM870,OpenSect!$A$1:$D$11,2),IF(AJ870="u",VLOOKUP(AM870,UpHill!$A$1:$D$35,2),IF(AJ870="d",VLOOKUP(AM870,DownHill!$A$3:$D$29,2),IF(AJ870="f",VLOOKUP(AM870,FlatUnd!$A$2:$D$30,2),IF(AJ870="t",VLOOKUP(AM870,TimeAdd!$A$1:$D$176,2),IF(AJ870="l",VLOOKUP(AM870,SLimit!$A$1:$D$8,2),AN869)))))),AN869)</f>
        <v>51</v>
      </c>
      <c r="AO870" s="53">
        <f>IF(AJ870&lt;&gt;"",IF(AJ870="o",VLOOKUP(AM870,OpenSect!$A$1:$D$11,3),IF(AJ870="u",VLOOKUP(AM870,UpHill!$A$1:$D$35,3),IF(AJ870="d",VLOOKUP(AM870,DownHill!$A$3:$D$29,3),IF(AJ870="f",VLOOKUP(AM870,FlatUnd!$A$2:$D$30,3),IF(AJ870="t",VLOOKUP(AM870,TimeAdd!$A$1:$D$18,3),IF(AJ870="l",VLOOKUP(AM870,SLimit!$A$1:$D$8,3),AO869)))))),AO869)</f>
        <v>60</v>
      </c>
      <c r="AP870" s="53">
        <f>IF(AJ870&lt;&gt;"",IF(AJ870="o",VLOOKUP(AM870,OpenSect!$A$1:$D$11,4),IF(AJ870="u",VLOOKUP(AM870,UpHill!$A$1:$D$35,4),IF(AJ870="d",VLOOKUP(AM870,DownHill!$A$3:$D$29,4),IF(AJ870="f",VLOOKUP(AM870,FlatUnd!$A$2:$D$30,4),IF(AJ870="t",VLOOKUP(AM870,TimeAdd!$A$1:$D$18,4),IF(AJ870="l",VLOOKUP(AM870,SLimit!$A$1:$D$8,4),AP869)))))),AP869)</f>
        <v>70</v>
      </c>
      <c r="AQ870" s="53" t="str">
        <f t="shared" si="1476"/>
        <v>100</v>
      </c>
      <c r="AR870" s="54" t="str">
        <f t="shared" si="1477"/>
        <v>Bismark. { Right}</v>
      </c>
      <c r="AS870" s="55"/>
      <c r="AT870" s="55"/>
      <c r="AU870" s="56">
        <f>IF(GroupStTimes!$A$8=0,MIN(CB870,CD870,CF870),MIN(BZ870,CB870,CD870,CF870))</f>
        <v>0.63175925925925913</v>
      </c>
      <c r="AV870" s="56">
        <f>IF(GroupStTimes!$A$8=0,MAX(CC870,CE870,CG870),MAX(CA870,CC870,CE870,CG870))</f>
        <v>0.67759259259259252</v>
      </c>
      <c r="AW870" s="57" t="str">
        <f t="shared" si="1478"/>
        <v/>
      </c>
      <c r="AX870" s="58" t="str">
        <f t="shared" si="1479"/>
        <v/>
      </c>
      <c r="AY870" s="58" t="str">
        <f t="shared" si="1480"/>
        <v/>
      </c>
      <c r="AZ870" s="31">
        <f t="shared" si="1481"/>
        <v>307.38</v>
      </c>
      <c r="BA870" s="59">
        <f t="shared" si="1482"/>
        <v>0.64124999999999988</v>
      </c>
      <c r="BB870" s="59">
        <f t="shared" si="1483"/>
        <v>0.64680555555555541</v>
      </c>
      <c r="BC870" s="59">
        <f t="shared" si="1484"/>
        <v>0.62809027777777771</v>
      </c>
      <c r="BD870" s="59">
        <f t="shared" si="1485"/>
        <v>0.67392361111111099</v>
      </c>
      <c r="BE870" s="59">
        <f t="shared" si="1486"/>
        <v>0.64892361111111108</v>
      </c>
      <c r="BF870" s="59">
        <f t="shared" si="1487"/>
        <v>0.65934027777777771</v>
      </c>
      <c r="BG870" s="59">
        <f t="shared" si="1488"/>
        <v>0.65708333333333335</v>
      </c>
      <c r="BH870" s="59">
        <f t="shared" si="1489"/>
        <v>0.65638888888888891</v>
      </c>
      <c r="BI870" s="31">
        <f t="shared" si="1490"/>
        <v>4.4900000000000091</v>
      </c>
      <c r="BJ870" s="61">
        <f t="shared" si="1491"/>
        <v>0.10690476190476213</v>
      </c>
      <c r="BK870" s="61">
        <f t="shared" si="1492"/>
        <v>8.8039215686274694E-2</v>
      </c>
      <c r="BL870" s="61">
        <f t="shared" si="1493"/>
        <v>7.4833333333333488E-2</v>
      </c>
      <c r="BM870" s="61">
        <f t="shared" si="1494"/>
        <v>6.4142857142857279E-2</v>
      </c>
      <c r="BN870" s="62">
        <f t="shared" si="1495"/>
        <v>0</v>
      </c>
      <c r="BO870" s="62">
        <f t="shared" si="1496"/>
        <v>6</v>
      </c>
      <c r="BP870" s="62">
        <f t="shared" si="1497"/>
        <v>25</v>
      </c>
      <c r="BQ870" s="62">
        <f t="shared" si="1498"/>
        <v>0</v>
      </c>
      <c r="BR870" s="62">
        <f t="shared" si="1499"/>
        <v>5</v>
      </c>
      <c r="BS870" s="62">
        <f t="shared" si="1500"/>
        <v>17</v>
      </c>
      <c r="BT870" s="62">
        <f t="shared" si="1501"/>
        <v>0</v>
      </c>
      <c r="BU870" s="62">
        <f t="shared" si="1502"/>
        <v>4</v>
      </c>
      <c r="BV870" s="62">
        <f t="shared" si="1503"/>
        <v>29</v>
      </c>
      <c r="BW870" s="62">
        <f t="shared" si="1504"/>
        <v>0</v>
      </c>
      <c r="BX870" s="62">
        <f t="shared" si="1505"/>
        <v>3</v>
      </c>
      <c r="BY870" s="62">
        <f t="shared" si="1506"/>
        <v>51</v>
      </c>
      <c r="BZ870" s="63">
        <f t="shared" si="1507"/>
        <v>0.64570601851851839</v>
      </c>
      <c r="CA870" s="63">
        <f t="shared" si="1508"/>
        <v>0.65126157407407392</v>
      </c>
      <c r="CB870" s="63">
        <f t="shared" si="1509"/>
        <v>0.63175925925925913</v>
      </c>
      <c r="CC870" s="63">
        <f t="shared" si="1510"/>
        <v>0.67759259259259252</v>
      </c>
      <c r="CD870" s="63">
        <f t="shared" si="1511"/>
        <v>0.65203703703703697</v>
      </c>
      <c r="CE870" s="63">
        <f t="shared" si="1512"/>
        <v>0.6624537037037036</v>
      </c>
      <c r="CF870" s="63">
        <f t="shared" si="1513"/>
        <v>0.65975694444444444</v>
      </c>
      <c r="CG870" s="63">
        <f t="shared" si="1514"/>
        <v>0.6590625</v>
      </c>
      <c r="CH870" s="36"/>
      <c r="CI870" s="36"/>
      <c r="CJ870" s="36"/>
      <c r="CK870" s="36"/>
      <c r="CL870" s="60">
        <v>60</v>
      </c>
    </row>
    <row r="871" spans="1:90" ht="26.25" customHeight="1" x14ac:dyDescent="0.25">
      <c r="A871" s="37">
        <v>83</v>
      </c>
      <c r="B871" s="37"/>
      <c r="E871" s="39"/>
      <c r="F871" s="44"/>
      <c r="G871" s="44">
        <v>312.33999999999997</v>
      </c>
      <c r="H871" s="41">
        <f t="shared" si="1566"/>
        <v>312.12</v>
      </c>
      <c r="I871" s="42">
        <v>312.01</v>
      </c>
      <c r="J871" s="43">
        <f t="shared" si="1564"/>
        <v>-7.0510560558946977E-4</v>
      </c>
      <c r="K871" s="44">
        <f t="shared" si="1565"/>
        <v>-0.21999999999997044</v>
      </c>
      <c r="L871" s="91" t="s">
        <v>1489</v>
      </c>
      <c r="M871" s="127" t="s">
        <v>1232</v>
      </c>
      <c r="N871" s="46">
        <f t="shared" si="1515"/>
        <v>312.22999999999996</v>
      </c>
      <c r="O871" s="46">
        <f t="shared" si="1469"/>
        <v>-0.11000000000000001</v>
      </c>
      <c r="P871" s="44">
        <v>312.33999999999997</v>
      </c>
      <c r="Q871" s="46"/>
      <c r="R871" s="37"/>
      <c r="S871" s="46"/>
      <c r="T871" s="40"/>
      <c r="U871" s="47" t="str">
        <f t="shared" ref="U871:U893" si="1567">IF(W871="","",IF(Y871="",W871,IF(AA871&lt;1,ROUND((Y871+W871)/2,5),IF(AC871&lt;1,ROUND((Y871+AA871+W871)/3,5),ROUND((Y871+AA871+AC871+W871)/4,5)))))</f>
        <v/>
      </c>
      <c r="V871" s="47" t="str">
        <f t="shared" ref="V871:V893" si="1568">IF(X871="","",IF(Z871&lt;1,ROUND(X871,5),IF(AB871&lt;1,ROUND((X871+Z871)/2,5),IF(AD871&lt;1,ROUND((X871+Z871+AB871)/3,5),ROUND((X871+Z871+AB871+AD871)/4,5)))))</f>
        <v/>
      </c>
      <c r="AA871" s="50"/>
      <c r="AB871" s="50"/>
      <c r="AC871" s="50"/>
      <c r="AD871" s="50"/>
      <c r="AE871" s="51">
        <f t="shared" si="1470"/>
        <v>83</v>
      </c>
      <c r="AF871" s="51" t="str">
        <f t="shared" si="1471"/>
        <v/>
      </c>
      <c r="AG871" s="51" t="str">
        <f t="shared" si="1472"/>
        <v/>
      </c>
      <c r="AH871" s="51" t="str">
        <f t="shared" si="1473"/>
        <v/>
      </c>
      <c r="AI871" s="52">
        <f t="shared" si="1474"/>
        <v>312.12</v>
      </c>
      <c r="AJ871" s="51"/>
      <c r="AK871" s="53"/>
      <c r="AL871" s="52"/>
      <c r="AM871" s="53">
        <f t="shared" si="1475"/>
        <v>42</v>
      </c>
      <c r="AN871" s="53">
        <f>IF(AJ871&lt;&gt;"",IF(AJ871="o",VLOOKUP(AM871,OpenSect!$A$1:$D$11,2),IF(AJ871="u",VLOOKUP(AM871,UpHill!$A$1:$D$35,2),IF(AJ871="d",VLOOKUP(AM871,DownHill!$A$3:$D$29,2),IF(AJ871="f",VLOOKUP(AM871,FlatUnd!$A$2:$D$30,2),IF(AJ871="t",VLOOKUP(AM871,TimeAdd!$A$1:$D$176,2),IF(AJ871="l",VLOOKUP(AM871,SLimit!$A$1:$D$8,2),AN870)))))),AN870)</f>
        <v>51</v>
      </c>
      <c r="AO871" s="53">
        <f>IF(AJ871&lt;&gt;"",IF(AJ871="o",VLOOKUP(AM871,OpenSect!$A$1:$D$11,3),IF(AJ871="u",VLOOKUP(AM871,UpHill!$A$1:$D$35,3),IF(AJ871="d",VLOOKUP(AM871,DownHill!$A$3:$D$29,3),IF(AJ871="f",VLOOKUP(AM871,FlatUnd!$A$2:$D$30,3),IF(AJ871="t",VLOOKUP(AM871,TimeAdd!$A$1:$D$18,3),IF(AJ871="l",VLOOKUP(AM871,SLimit!$A$1:$D$8,3),AO870)))))),AO870)</f>
        <v>60</v>
      </c>
      <c r="AP871" s="53">
        <f>IF(AJ871&lt;&gt;"",IF(AJ871="o",VLOOKUP(AM871,OpenSect!$A$1:$D$11,4),IF(AJ871="u",VLOOKUP(AM871,UpHill!$A$1:$D$35,4),IF(AJ871="d",VLOOKUP(AM871,DownHill!$A$3:$D$29,4),IF(AJ871="f",VLOOKUP(AM871,FlatUnd!$A$2:$D$30,4),IF(AJ871="t",VLOOKUP(AM871,TimeAdd!$A$1:$D$18,4),IF(AJ871="l",VLOOKUP(AM871,SLimit!$A$1:$D$8,4),AP870)))))),AP870)</f>
        <v>70</v>
      </c>
      <c r="AQ871" s="53" t="str">
        <f t="shared" si="1476"/>
        <v>100</v>
      </c>
      <c r="AR871" s="54" t="str">
        <f t="shared" si="1477"/>
        <v>N11 Newcastle 29</v>
      </c>
      <c r="AS871" s="55"/>
      <c r="AT871" s="55"/>
      <c r="AU871" s="56">
        <f>IF(GroupStTimes!$A$8=0,MIN(CB871,CD871,CF871),MIN(BZ871,CB871,CD871,CF871))</f>
        <v>0.6319675925925925</v>
      </c>
      <c r="AV871" s="56">
        <f>IF(GroupStTimes!$A$8=0,MAX(CC871,CE871,CG871),MAX(CA871,CC871,CE871,CG871))</f>
        <v>0.67780092592592578</v>
      </c>
      <c r="AW871" s="57" t="str">
        <f t="shared" si="1478"/>
        <v/>
      </c>
      <c r="AX871" s="58" t="str">
        <f t="shared" si="1479"/>
        <v/>
      </c>
      <c r="AY871" s="58" t="str">
        <f t="shared" si="1480"/>
        <v/>
      </c>
      <c r="AZ871" s="31">
        <f t="shared" si="1481"/>
        <v>307.38</v>
      </c>
      <c r="BA871" s="59">
        <f t="shared" si="1482"/>
        <v>0.64124999999999988</v>
      </c>
      <c r="BB871" s="59">
        <f t="shared" si="1483"/>
        <v>0.64680555555555541</v>
      </c>
      <c r="BC871" s="59">
        <f t="shared" si="1484"/>
        <v>0.62809027777777771</v>
      </c>
      <c r="BD871" s="59">
        <f t="shared" si="1485"/>
        <v>0.67392361111111099</v>
      </c>
      <c r="BE871" s="59">
        <f t="shared" si="1486"/>
        <v>0.64892361111111108</v>
      </c>
      <c r="BF871" s="59">
        <f t="shared" si="1487"/>
        <v>0.65934027777777771</v>
      </c>
      <c r="BG871" s="59">
        <f t="shared" si="1488"/>
        <v>0.65708333333333335</v>
      </c>
      <c r="BH871" s="59">
        <f t="shared" si="1489"/>
        <v>0.65638888888888891</v>
      </c>
      <c r="BI871" s="31">
        <f t="shared" si="1490"/>
        <v>4.7400000000000091</v>
      </c>
      <c r="BJ871" s="61">
        <f t="shared" si="1491"/>
        <v>0.11285714285714307</v>
      </c>
      <c r="BK871" s="61">
        <f t="shared" si="1492"/>
        <v>9.2941176470588416E-2</v>
      </c>
      <c r="BL871" s="61">
        <f t="shared" si="1493"/>
        <v>7.9000000000000153E-2</v>
      </c>
      <c r="BM871" s="61">
        <f t="shared" si="1494"/>
        <v>6.7714285714285838E-2</v>
      </c>
      <c r="BN871" s="62">
        <f t="shared" si="1495"/>
        <v>0</v>
      </c>
      <c r="BO871" s="62">
        <f t="shared" si="1496"/>
        <v>6</v>
      </c>
      <c r="BP871" s="62">
        <f t="shared" si="1497"/>
        <v>46</v>
      </c>
      <c r="BQ871" s="62">
        <f t="shared" si="1498"/>
        <v>0</v>
      </c>
      <c r="BR871" s="62">
        <f t="shared" si="1499"/>
        <v>5</v>
      </c>
      <c r="BS871" s="62">
        <f t="shared" si="1500"/>
        <v>35</v>
      </c>
      <c r="BT871" s="62">
        <f t="shared" si="1501"/>
        <v>0</v>
      </c>
      <c r="BU871" s="62">
        <f t="shared" si="1502"/>
        <v>4</v>
      </c>
      <c r="BV871" s="62">
        <f t="shared" si="1503"/>
        <v>44</v>
      </c>
      <c r="BW871" s="62">
        <f t="shared" si="1504"/>
        <v>0</v>
      </c>
      <c r="BX871" s="62">
        <f t="shared" si="1505"/>
        <v>4</v>
      </c>
      <c r="BY871" s="62">
        <f t="shared" si="1506"/>
        <v>4</v>
      </c>
      <c r="BZ871" s="63">
        <f t="shared" si="1507"/>
        <v>0.64594907407407398</v>
      </c>
      <c r="CA871" s="63">
        <f t="shared" si="1508"/>
        <v>0.65150462962962952</v>
      </c>
      <c r="CB871" s="63">
        <f t="shared" si="1509"/>
        <v>0.6319675925925925</v>
      </c>
      <c r="CC871" s="63">
        <f t="shared" si="1510"/>
        <v>0.67780092592592578</v>
      </c>
      <c r="CD871" s="63">
        <f t="shared" si="1511"/>
        <v>0.65221064814814811</v>
      </c>
      <c r="CE871" s="63">
        <f t="shared" si="1512"/>
        <v>0.66262731481481474</v>
      </c>
      <c r="CF871" s="63">
        <f t="shared" si="1513"/>
        <v>0.65990740740740739</v>
      </c>
      <c r="CG871" s="63">
        <f t="shared" si="1514"/>
        <v>0.65921296296296295</v>
      </c>
      <c r="CH871" s="36"/>
      <c r="CI871" s="36"/>
      <c r="CJ871" s="36"/>
      <c r="CK871" s="36"/>
      <c r="CL871" s="60">
        <v>60</v>
      </c>
    </row>
    <row r="872" spans="1:90" ht="26.25" customHeight="1" x14ac:dyDescent="0.25">
      <c r="A872" s="37">
        <v>83</v>
      </c>
      <c r="B872" s="37" t="s">
        <v>1472</v>
      </c>
      <c r="E872" s="39"/>
      <c r="F872" s="44"/>
      <c r="G872" s="44">
        <v>312.56</v>
      </c>
      <c r="H872" s="41">
        <f t="shared" si="1566"/>
        <v>312.33999999999997</v>
      </c>
      <c r="I872" s="42">
        <v>312.23</v>
      </c>
      <c r="J872" s="43">
        <f t="shared" si="1564"/>
        <v>-7.0460878198754266E-4</v>
      </c>
      <c r="K872" s="44">
        <f t="shared" si="1565"/>
        <v>-0.21999999999997044</v>
      </c>
      <c r="L872" s="91" t="s">
        <v>474</v>
      </c>
      <c r="M872" s="127" t="s">
        <v>1232</v>
      </c>
      <c r="N872" s="46">
        <f t="shared" si="1515"/>
        <v>312.45</v>
      </c>
      <c r="O872" s="46">
        <f t="shared" si="1469"/>
        <v>-0.11000000000000001</v>
      </c>
      <c r="P872" s="44">
        <v>312.56</v>
      </c>
      <c r="Q872" s="46"/>
      <c r="R872" s="37"/>
      <c r="S872" s="46"/>
      <c r="T872" s="40"/>
      <c r="U872" s="47" t="str">
        <f t="shared" si="1567"/>
        <v/>
      </c>
      <c r="V872" s="47" t="str">
        <f t="shared" si="1568"/>
        <v/>
      </c>
      <c r="AA872" s="50"/>
      <c r="AB872" s="50"/>
      <c r="AC872" s="50"/>
      <c r="AD872" s="50"/>
      <c r="AE872" s="51">
        <f t="shared" si="1470"/>
        <v>83</v>
      </c>
      <c r="AF872" s="51" t="str">
        <f t="shared" si="1471"/>
        <v>u 0,25</v>
      </c>
      <c r="AG872" s="51" t="str">
        <f t="shared" si="1472"/>
        <v/>
      </c>
      <c r="AH872" s="51" t="str">
        <f t="shared" si="1473"/>
        <v/>
      </c>
      <c r="AI872" s="52">
        <f t="shared" si="1474"/>
        <v>312.33999999999997</v>
      </c>
      <c r="AJ872" s="51"/>
      <c r="AK872" s="53"/>
      <c r="AL872" s="52"/>
      <c r="AM872" s="53">
        <f t="shared" si="1475"/>
        <v>42</v>
      </c>
      <c r="AN872" s="53">
        <f>IF(AJ872&lt;&gt;"",IF(AJ872="o",VLOOKUP(AM872,OpenSect!$A$1:$D$11,2),IF(AJ872="u",VLOOKUP(AM872,UpHill!$A$1:$D$35,2),IF(AJ872="d",VLOOKUP(AM872,DownHill!$A$3:$D$29,2),IF(AJ872="f",VLOOKUP(AM872,FlatUnd!$A$2:$D$30,2),IF(AJ872="t",VLOOKUP(AM872,TimeAdd!$A$1:$D$176,2),IF(AJ872="l",VLOOKUP(AM872,SLimit!$A$1:$D$8,2),AN871)))))),AN871)</f>
        <v>51</v>
      </c>
      <c r="AO872" s="53">
        <f>IF(AJ872&lt;&gt;"",IF(AJ872="o",VLOOKUP(AM872,OpenSect!$A$1:$D$11,3),IF(AJ872="u",VLOOKUP(AM872,UpHill!$A$1:$D$35,3),IF(AJ872="d",VLOOKUP(AM872,DownHill!$A$3:$D$29,3),IF(AJ872="f",VLOOKUP(AM872,FlatUnd!$A$2:$D$30,3),IF(AJ872="t",VLOOKUP(AM872,TimeAdd!$A$1:$D$18,3),IF(AJ872="l",VLOOKUP(AM872,SLimit!$A$1:$D$8,3),AO871)))))),AO871)</f>
        <v>60</v>
      </c>
      <c r="AP872" s="53">
        <f>IF(AJ872&lt;&gt;"",IF(AJ872="o",VLOOKUP(AM872,OpenSect!$A$1:$D$11,4),IF(AJ872="u",VLOOKUP(AM872,UpHill!$A$1:$D$35,4),IF(AJ872="d",VLOOKUP(AM872,DownHill!$A$3:$D$29,4),IF(AJ872="f",VLOOKUP(AM872,FlatUnd!$A$2:$D$30,4),IF(AJ872="t",VLOOKUP(AM872,TimeAdd!$A$1:$D$18,4),IF(AJ872="l",VLOOKUP(AM872,SLimit!$A$1:$D$8,4),AP871)))))),AP871)</f>
        <v>70</v>
      </c>
      <c r="AQ872" s="53" t="str">
        <f t="shared" si="1476"/>
        <v>100</v>
      </c>
      <c r="AR872" s="54" t="str">
        <f t="shared" si="1477"/>
        <v xml:space="preserve">100 Speed limit. </v>
      </c>
      <c r="AS872" s="55"/>
      <c r="AT872" s="55"/>
      <c r="AU872" s="56">
        <f>IF(GroupStTimes!$A$8=0,MIN(CB872,CD872,CF872),MIN(BZ872,CB872,CD872,CF872))</f>
        <v>0.63214120370370364</v>
      </c>
      <c r="AV872" s="56">
        <f>IF(GroupStTimes!$A$8=0,MAX(CC872,CE872,CG872),MAX(CA872,CC872,CE872,CG872))</f>
        <v>0.67797453703703692</v>
      </c>
      <c r="AW872" s="57" t="str">
        <f t="shared" si="1478"/>
        <v/>
      </c>
      <c r="AX872" s="58" t="str">
        <f t="shared" si="1479"/>
        <v/>
      </c>
      <c r="AY872" s="58" t="str">
        <f t="shared" si="1480"/>
        <v/>
      </c>
      <c r="AZ872" s="31">
        <f t="shared" si="1481"/>
        <v>307.38</v>
      </c>
      <c r="BA872" s="59">
        <f t="shared" si="1482"/>
        <v>0.64124999999999988</v>
      </c>
      <c r="BB872" s="59">
        <f t="shared" si="1483"/>
        <v>0.64680555555555541</v>
      </c>
      <c r="BC872" s="59">
        <f t="shared" si="1484"/>
        <v>0.62809027777777771</v>
      </c>
      <c r="BD872" s="59">
        <f t="shared" si="1485"/>
        <v>0.67392361111111099</v>
      </c>
      <c r="BE872" s="59">
        <f t="shared" si="1486"/>
        <v>0.64892361111111108</v>
      </c>
      <c r="BF872" s="59">
        <f t="shared" si="1487"/>
        <v>0.65934027777777771</v>
      </c>
      <c r="BG872" s="59">
        <f t="shared" si="1488"/>
        <v>0.65708333333333335</v>
      </c>
      <c r="BH872" s="59">
        <f t="shared" si="1489"/>
        <v>0.65638888888888891</v>
      </c>
      <c r="BI872" s="31">
        <f t="shared" si="1490"/>
        <v>4.9599999999999795</v>
      </c>
      <c r="BJ872" s="61">
        <f t="shared" si="1491"/>
        <v>0.11809523809523761</v>
      </c>
      <c r="BK872" s="61">
        <f t="shared" si="1492"/>
        <v>9.7254901960783915E-2</v>
      </c>
      <c r="BL872" s="61">
        <f t="shared" si="1493"/>
        <v>8.2666666666666319E-2</v>
      </c>
      <c r="BM872" s="61">
        <f t="shared" si="1494"/>
        <v>7.0857142857142563E-2</v>
      </c>
      <c r="BN872" s="62">
        <f t="shared" si="1495"/>
        <v>0</v>
      </c>
      <c r="BO872" s="62">
        <f t="shared" si="1496"/>
        <v>7</v>
      </c>
      <c r="BP872" s="62">
        <f t="shared" si="1497"/>
        <v>5</v>
      </c>
      <c r="BQ872" s="62">
        <f t="shared" si="1498"/>
        <v>0</v>
      </c>
      <c r="BR872" s="62">
        <f t="shared" si="1499"/>
        <v>5</v>
      </c>
      <c r="BS872" s="62">
        <f t="shared" si="1500"/>
        <v>50</v>
      </c>
      <c r="BT872" s="62">
        <f t="shared" si="1501"/>
        <v>0</v>
      </c>
      <c r="BU872" s="62">
        <f t="shared" si="1502"/>
        <v>4</v>
      </c>
      <c r="BV872" s="62">
        <f t="shared" si="1503"/>
        <v>58</v>
      </c>
      <c r="BW872" s="62">
        <f t="shared" si="1504"/>
        <v>0</v>
      </c>
      <c r="BX872" s="62">
        <f t="shared" si="1505"/>
        <v>4</v>
      </c>
      <c r="BY872" s="62">
        <f t="shared" si="1506"/>
        <v>15</v>
      </c>
      <c r="BZ872" s="63">
        <f t="shared" si="1507"/>
        <v>0.64616898148148139</v>
      </c>
      <c r="CA872" s="63">
        <f t="shared" si="1508"/>
        <v>0.65172453703703692</v>
      </c>
      <c r="CB872" s="63">
        <f t="shared" si="1509"/>
        <v>0.63214120370370364</v>
      </c>
      <c r="CC872" s="63">
        <f t="shared" si="1510"/>
        <v>0.67797453703703692</v>
      </c>
      <c r="CD872" s="63">
        <f t="shared" si="1511"/>
        <v>0.6523726851851851</v>
      </c>
      <c r="CE872" s="63">
        <f t="shared" si="1512"/>
        <v>0.66278935185185173</v>
      </c>
      <c r="CF872" s="63">
        <f t="shared" si="1513"/>
        <v>0.66003472222222226</v>
      </c>
      <c r="CG872" s="63">
        <f t="shared" si="1514"/>
        <v>0.65934027777777782</v>
      </c>
      <c r="CH872" s="36"/>
      <c r="CI872" s="36"/>
      <c r="CJ872" s="36"/>
      <c r="CK872" s="36"/>
      <c r="CL872" s="60">
        <v>60</v>
      </c>
    </row>
    <row r="873" spans="1:90" ht="27.75" customHeight="1" x14ac:dyDescent="0.25">
      <c r="A873" s="37">
        <v>83</v>
      </c>
      <c r="B873" s="37"/>
      <c r="E873" s="39"/>
      <c r="F873" s="44"/>
      <c r="G873" s="44">
        <v>312.87</v>
      </c>
      <c r="H873" s="41">
        <f t="shared" si="1566"/>
        <v>312.64999999999998</v>
      </c>
      <c r="I873" s="42">
        <v>312.54000000000002</v>
      </c>
      <c r="J873" s="43">
        <f t="shared" si="1564"/>
        <v>-7.0390989953276518E-4</v>
      </c>
      <c r="K873" s="44">
        <f t="shared" si="1565"/>
        <v>-0.21999999999997044</v>
      </c>
      <c r="L873" s="91" t="s">
        <v>1490</v>
      </c>
      <c r="M873" s="127" t="s">
        <v>1232</v>
      </c>
      <c r="N873" s="46">
        <f t="shared" si="1515"/>
        <v>312.76</v>
      </c>
      <c r="O873" s="46">
        <f t="shared" si="1469"/>
        <v>-0.11000000000000001</v>
      </c>
      <c r="P873" s="44">
        <v>312.87</v>
      </c>
      <c r="Q873" s="46"/>
      <c r="R873" s="37"/>
      <c r="S873" s="46"/>
      <c r="T873" s="40"/>
      <c r="U873" s="47" t="str">
        <f t="shared" si="1567"/>
        <v/>
      </c>
      <c r="V873" s="47" t="str">
        <f t="shared" si="1568"/>
        <v/>
      </c>
      <c r="AA873" s="50"/>
      <c r="AB873" s="50"/>
      <c r="AC873" s="50"/>
      <c r="AD873" s="50"/>
      <c r="AE873" s="51">
        <f t="shared" si="1470"/>
        <v>83</v>
      </c>
      <c r="AF873" s="51" t="str">
        <f t="shared" si="1471"/>
        <v/>
      </c>
      <c r="AG873" s="51" t="str">
        <f t="shared" si="1472"/>
        <v/>
      </c>
      <c r="AH873" s="51" t="str">
        <f t="shared" si="1473"/>
        <v/>
      </c>
      <c r="AI873" s="52">
        <f t="shared" si="1474"/>
        <v>312.64999999999998</v>
      </c>
      <c r="AJ873" s="51"/>
      <c r="AK873" s="53"/>
      <c r="AL873" s="52"/>
      <c r="AM873" s="53">
        <f t="shared" si="1475"/>
        <v>42</v>
      </c>
      <c r="AN873" s="53">
        <f>IF(AJ873&lt;&gt;"",IF(AJ873="o",VLOOKUP(AM873,OpenSect!$A$1:$D$11,2),IF(AJ873="u",VLOOKUP(AM873,UpHill!$A$1:$D$35,2),IF(AJ873="d",VLOOKUP(AM873,DownHill!$A$3:$D$29,2),IF(AJ873="f",VLOOKUP(AM873,FlatUnd!$A$2:$D$30,2),IF(AJ873="t",VLOOKUP(AM873,TimeAdd!$A$1:$D$176,2),IF(AJ873="l",VLOOKUP(AM873,SLimit!$A$1:$D$8,2),AN872)))))),AN872)</f>
        <v>51</v>
      </c>
      <c r="AO873" s="53">
        <f>IF(AJ873&lt;&gt;"",IF(AJ873="o",VLOOKUP(AM873,OpenSect!$A$1:$D$11,3),IF(AJ873="u",VLOOKUP(AM873,UpHill!$A$1:$D$35,3),IF(AJ873="d",VLOOKUP(AM873,DownHill!$A$3:$D$29,3),IF(AJ873="f",VLOOKUP(AM873,FlatUnd!$A$2:$D$30,3),IF(AJ873="t",VLOOKUP(AM873,TimeAdd!$A$1:$D$18,3),IF(AJ873="l",VLOOKUP(AM873,SLimit!$A$1:$D$8,3),AO872)))))),AO872)</f>
        <v>60</v>
      </c>
      <c r="AP873" s="53">
        <f>IF(AJ873&lt;&gt;"",IF(AJ873="o",VLOOKUP(AM873,OpenSect!$A$1:$D$11,4),IF(AJ873="u",VLOOKUP(AM873,UpHill!$A$1:$D$35,4),IF(AJ873="d",VLOOKUP(AM873,DownHill!$A$3:$D$29,4),IF(AJ873="f",VLOOKUP(AM873,FlatUnd!$A$2:$D$30,4),IF(AJ873="t",VLOOKUP(AM873,TimeAdd!$A$1:$D$18,4),IF(AJ873="l",VLOOKUP(AM873,SLimit!$A$1:$D$8,4),AP872)))))),AP872)</f>
        <v>70</v>
      </c>
      <c r="AQ873" s="53" t="str">
        <f t="shared" si="1476"/>
        <v>100</v>
      </c>
      <c r="AR873" s="54" t="str">
        <f t="shared" si="1477"/>
        <v>26,0 Km Plate.</v>
      </c>
      <c r="AS873" s="55"/>
      <c r="AT873" s="55"/>
      <c r="AU873" s="56">
        <f>IF(GroupStTimes!$A$8=0,MIN(CB873,CD873,CF873),MIN(BZ873,CB873,CD873,CF873))</f>
        <v>0.63239583333333327</v>
      </c>
      <c r="AV873" s="56">
        <f>IF(GroupStTimes!$A$8=0,MAX(CC873,CE873,CG873),MAX(CA873,CC873,CE873,CG873))</f>
        <v>0.67822916666666655</v>
      </c>
      <c r="AW873" s="57" t="str">
        <f t="shared" si="1478"/>
        <v/>
      </c>
      <c r="AX873" s="58" t="str">
        <f t="shared" si="1479"/>
        <v/>
      </c>
      <c r="AY873" s="58" t="str">
        <f t="shared" si="1480"/>
        <v/>
      </c>
      <c r="AZ873" s="31">
        <f t="shared" si="1481"/>
        <v>307.38</v>
      </c>
      <c r="BA873" s="59">
        <f t="shared" si="1482"/>
        <v>0.64124999999999988</v>
      </c>
      <c r="BB873" s="59">
        <f t="shared" si="1483"/>
        <v>0.64680555555555541</v>
      </c>
      <c r="BC873" s="59">
        <f t="shared" si="1484"/>
        <v>0.62809027777777771</v>
      </c>
      <c r="BD873" s="59">
        <f t="shared" si="1485"/>
        <v>0.67392361111111099</v>
      </c>
      <c r="BE873" s="59">
        <f t="shared" si="1486"/>
        <v>0.64892361111111108</v>
      </c>
      <c r="BF873" s="59">
        <f t="shared" si="1487"/>
        <v>0.65934027777777771</v>
      </c>
      <c r="BG873" s="59">
        <f t="shared" si="1488"/>
        <v>0.65708333333333335</v>
      </c>
      <c r="BH873" s="59">
        <f t="shared" si="1489"/>
        <v>0.65638888888888891</v>
      </c>
      <c r="BI873" s="31">
        <f t="shared" si="1490"/>
        <v>5.2699999999999818</v>
      </c>
      <c r="BJ873" s="61">
        <f t="shared" si="1491"/>
        <v>0.12547619047619005</v>
      </c>
      <c r="BK873" s="61">
        <f t="shared" si="1492"/>
        <v>0.10333333333333297</v>
      </c>
      <c r="BL873" s="61">
        <f t="shared" si="1493"/>
        <v>8.7833333333333027E-2</v>
      </c>
      <c r="BM873" s="61">
        <f t="shared" si="1494"/>
        <v>7.5285714285714025E-2</v>
      </c>
      <c r="BN873" s="62">
        <f t="shared" si="1495"/>
        <v>0</v>
      </c>
      <c r="BO873" s="62">
        <f t="shared" si="1496"/>
        <v>7</v>
      </c>
      <c r="BP873" s="62">
        <f t="shared" si="1497"/>
        <v>32</v>
      </c>
      <c r="BQ873" s="62">
        <f t="shared" si="1498"/>
        <v>0</v>
      </c>
      <c r="BR873" s="62">
        <f t="shared" si="1499"/>
        <v>6</v>
      </c>
      <c r="BS873" s="62">
        <f t="shared" si="1500"/>
        <v>12</v>
      </c>
      <c r="BT873" s="62">
        <f t="shared" si="1501"/>
        <v>0</v>
      </c>
      <c r="BU873" s="62">
        <f t="shared" si="1502"/>
        <v>5</v>
      </c>
      <c r="BV873" s="62">
        <f t="shared" si="1503"/>
        <v>16</v>
      </c>
      <c r="BW873" s="62">
        <f t="shared" si="1504"/>
        <v>0</v>
      </c>
      <c r="BX873" s="62">
        <f t="shared" si="1505"/>
        <v>4</v>
      </c>
      <c r="BY873" s="62">
        <f t="shared" si="1506"/>
        <v>31</v>
      </c>
      <c r="BZ873" s="63">
        <f t="shared" si="1507"/>
        <v>0.64648148148148132</v>
      </c>
      <c r="CA873" s="63">
        <f t="shared" si="1508"/>
        <v>0.65203703703703686</v>
      </c>
      <c r="CB873" s="63">
        <f t="shared" si="1509"/>
        <v>0.63239583333333327</v>
      </c>
      <c r="CC873" s="63">
        <f t="shared" si="1510"/>
        <v>0.67822916666666655</v>
      </c>
      <c r="CD873" s="63">
        <f t="shared" si="1511"/>
        <v>0.65258101851851846</v>
      </c>
      <c r="CE873" s="63">
        <f t="shared" si="1512"/>
        <v>0.66299768518518509</v>
      </c>
      <c r="CF873" s="63">
        <f t="shared" si="1513"/>
        <v>0.66021990740740744</v>
      </c>
      <c r="CG873" s="63">
        <f t="shared" si="1514"/>
        <v>0.65952546296296299</v>
      </c>
      <c r="CH873" s="36"/>
      <c r="CI873" s="36"/>
      <c r="CJ873" s="36"/>
      <c r="CK873" s="36"/>
      <c r="CL873" s="60">
        <v>60</v>
      </c>
    </row>
    <row r="874" spans="1:90" ht="40.5" x14ac:dyDescent="0.25">
      <c r="A874" s="37">
        <v>83</v>
      </c>
      <c r="B874" s="37"/>
      <c r="C874" s="37" t="s">
        <v>58</v>
      </c>
      <c r="E874" s="39"/>
      <c r="F874" s="44"/>
      <c r="G874" s="44">
        <v>313.60000000000002</v>
      </c>
      <c r="H874" s="41">
        <f t="shared" si="1566"/>
        <v>313.39</v>
      </c>
      <c r="I874" s="42">
        <v>313.28000000000003</v>
      </c>
      <c r="J874" s="43">
        <f t="shared" si="1564"/>
        <v>-6.7032686414702353E-4</v>
      </c>
      <c r="K874" s="44">
        <f t="shared" si="1565"/>
        <v>-0.20999999999997954</v>
      </c>
      <c r="L874" s="91" t="s">
        <v>1788</v>
      </c>
      <c r="M874" s="127" t="s">
        <v>1232</v>
      </c>
      <c r="N874" s="46">
        <f t="shared" si="1515"/>
        <v>313.49</v>
      </c>
      <c r="O874" s="46">
        <f t="shared" si="1469"/>
        <v>-0.11000000000000001</v>
      </c>
      <c r="P874" s="44">
        <v>313.60000000000002</v>
      </c>
      <c r="Q874" s="46"/>
      <c r="R874" s="37"/>
      <c r="S874" s="46"/>
      <c r="T874" s="40"/>
      <c r="U874" s="47">
        <f t="shared" si="1567"/>
        <v>28.006530000000001</v>
      </c>
      <c r="V874" s="47">
        <f t="shared" si="1568"/>
        <v>29.973009999999999</v>
      </c>
      <c r="W874" s="16">
        <v>28.006530000000001</v>
      </c>
      <c r="X874" s="50">
        <v>29.973020000000002</v>
      </c>
      <c r="Y874" s="16">
        <v>28.006519999999998</v>
      </c>
      <c r="Z874" s="50">
        <v>29.972999999999999</v>
      </c>
      <c r="AA874" s="50"/>
      <c r="AB874" s="50"/>
      <c r="AC874" s="50"/>
      <c r="AD874" s="50"/>
      <c r="AE874" s="51">
        <f t="shared" si="1470"/>
        <v>83</v>
      </c>
      <c r="AF874" s="51" t="str">
        <f t="shared" si="1471"/>
        <v/>
      </c>
      <c r="AG874" s="51" t="str">
        <f t="shared" si="1472"/>
        <v>m</v>
      </c>
      <c r="AH874" s="51" t="str">
        <f t="shared" si="1473"/>
        <v/>
      </c>
      <c r="AI874" s="52">
        <f t="shared" si="1474"/>
        <v>313.39</v>
      </c>
      <c r="AJ874" s="51" t="s">
        <v>58</v>
      </c>
      <c r="AK874" s="53"/>
      <c r="AL874" s="52"/>
      <c r="AM874" s="53">
        <f t="shared" si="1475"/>
        <v>42</v>
      </c>
      <c r="AN874" s="53">
        <f>IF(AJ874&lt;&gt;"",IF(AJ874="o",VLOOKUP(AM874,OpenSect!$A$1:$D$11,2),IF(AJ874="u",VLOOKUP(AM874,UpHill!$A$1:$D$35,2),IF(AJ874="d",VLOOKUP(AM874,DownHill!$A$3:$D$29,2),IF(AJ874="f",VLOOKUP(AM874,FlatUnd!$A$2:$D$30,2),IF(AJ874="t",VLOOKUP(AM874,TimeAdd!$A$1:$D$176,2),IF(AJ874="l",VLOOKUP(AM874,SLimit!$A$1:$D$8,2),AN873)))))),AN873)</f>
        <v>51</v>
      </c>
      <c r="AO874" s="53">
        <f>IF(AJ874&lt;&gt;"",IF(AJ874="o",VLOOKUP(AM874,OpenSect!$A$1:$D$11,3),IF(AJ874="u",VLOOKUP(AM874,UpHill!$A$1:$D$35,3),IF(AJ874="d",VLOOKUP(AM874,DownHill!$A$3:$D$29,3),IF(AJ874="f",VLOOKUP(AM874,FlatUnd!$A$2:$D$30,3),IF(AJ874="t",VLOOKUP(AM874,TimeAdd!$A$1:$D$18,3),IF(AJ874="l",VLOOKUP(AM874,SLimit!$A$1:$D$8,3),AO873)))))),AO873)</f>
        <v>60</v>
      </c>
      <c r="AP874" s="53">
        <f>IF(AJ874&lt;&gt;"",IF(AJ874="o",VLOOKUP(AM874,OpenSect!$A$1:$D$11,4),IF(AJ874="u",VLOOKUP(AM874,UpHill!$A$1:$D$35,4),IF(AJ874="d",VLOOKUP(AM874,DownHill!$A$3:$D$29,4),IF(AJ874="f",VLOOKUP(AM874,FlatUnd!$A$2:$D$30,4),IF(AJ874="t",VLOOKUP(AM874,TimeAdd!$A$1:$D$18,4),IF(AJ874="l",VLOOKUP(AM874,SLimit!$A$1:$D$8,4),AP873)))))),AP873)</f>
        <v>70</v>
      </c>
      <c r="AQ874" s="53" t="str">
        <f t="shared" si="1476"/>
        <v>100</v>
      </c>
      <c r="AR874" s="54" t="str">
        <f t="shared" si="1477"/>
        <v>Control @ .  Traffic Movement affected by obstruction 250m . Dot on pole and rd.</v>
      </c>
      <c r="AS874" s="55"/>
      <c r="AT874" s="55"/>
      <c r="AU874" s="56">
        <f>IF(GroupStTimes!$A$8=0,MIN(CB874,CD874,CF874),MIN(BZ874,CB874,CD874,CF874))</f>
        <v>0.63299768518518507</v>
      </c>
      <c r="AV874" s="56">
        <f>IF(GroupStTimes!$A$8=0,MAX(CC874,CE874,CG874),MAX(CA874,CC874,CE874,CG874))</f>
        <v>0.67883101851851835</v>
      </c>
      <c r="AW874" s="57" t="str">
        <f t="shared" si="1478"/>
        <v>28.00653  29.97301</v>
      </c>
      <c r="AX874" s="58">
        <f t="shared" si="1479"/>
        <v>28.006530000000001</v>
      </c>
      <c r="AY874" s="58">
        <f t="shared" si="1480"/>
        <v>29.973020000000002</v>
      </c>
      <c r="AZ874" s="31">
        <f t="shared" si="1481"/>
        <v>307.38</v>
      </c>
      <c r="BA874" s="59">
        <f t="shared" si="1482"/>
        <v>0.64124999999999988</v>
      </c>
      <c r="BB874" s="59">
        <f t="shared" si="1483"/>
        <v>0.64680555555555541</v>
      </c>
      <c r="BC874" s="59">
        <f t="shared" si="1484"/>
        <v>0.62809027777777771</v>
      </c>
      <c r="BD874" s="59">
        <f t="shared" si="1485"/>
        <v>0.67392361111111099</v>
      </c>
      <c r="BE874" s="59">
        <f t="shared" si="1486"/>
        <v>0.64892361111111108</v>
      </c>
      <c r="BF874" s="59">
        <f t="shared" si="1487"/>
        <v>0.65934027777777771</v>
      </c>
      <c r="BG874" s="59">
        <f t="shared" si="1488"/>
        <v>0.65708333333333335</v>
      </c>
      <c r="BH874" s="59">
        <f t="shared" si="1489"/>
        <v>0.65638888888888891</v>
      </c>
      <c r="BI874" s="31">
        <f t="shared" si="1490"/>
        <v>6.0099999999999909</v>
      </c>
      <c r="BJ874" s="61">
        <f t="shared" si="1491"/>
        <v>0.14309523809523789</v>
      </c>
      <c r="BK874" s="61">
        <f t="shared" si="1492"/>
        <v>0.11784313725490178</v>
      </c>
      <c r="BL874" s="61">
        <f t="shared" si="1493"/>
        <v>0.10016666666666652</v>
      </c>
      <c r="BM874" s="61">
        <f t="shared" si="1494"/>
        <v>8.5857142857142729E-2</v>
      </c>
      <c r="BN874" s="62">
        <f t="shared" si="1495"/>
        <v>0</v>
      </c>
      <c r="BO874" s="62">
        <f t="shared" si="1496"/>
        <v>8</v>
      </c>
      <c r="BP874" s="62">
        <f t="shared" si="1497"/>
        <v>35</v>
      </c>
      <c r="BQ874" s="62">
        <f t="shared" si="1498"/>
        <v>0</v>
      </c>
      <c r="BR874" s="62">
        <f t="shared" si="1499"/>
        <v>7</v>
      </c>
      <c r="BS874" s="62">
        <f t="shared" si="1500"/>
        <v>4</v>
      </c>
      <c r="BT874" s="62">
        <f t="shared" si="1501"/>
        <v>0</v>
      </c>
      <c r="BU874" s="62">
        <f t="shared" si="1502"/>
        <v>6</v>
      </c>
      <c r="BV874" s="62">
        <f t="shared" si="1503"/>
        <v>1</v>
      </c>
      <c r="BW874" s="62">
        <f t="shared" si="1504"/>
        <v>0</v>
      </c>
      <c r="BX874" s="62">
        <f t="shared" si="1505"/>
        <v>5</v>
      </c>
      <c r="BY874" s="62">
        <f t="shared" si="1506"/>
        <v>9</v>
      </c>
      <c r="BZ874" s="63">
        <f t="shared" si="1507"/>
        <v>0.64721064814814799</v>
      </c>
      <c r="CA874" s="63">
        <f t="shared" si="1508"/>
        <v>0.65276620370370353</v>
      </c>
      <c r="CB874" s="63">
        <f t="shared" si="1509"/>
        <v>0.63299768518518507</v>
      </c>
      <c r="CC874" s="63">
        <f t="shared" si="1510"/>
        <v>0.67883101851851835</v>
      </c>
      <c r="CD874" s="63">
        <f t="shared" si="1511"/>
        <v>0.65310185185185177</v>
      </c>
      <c r="CE874" s="63">
        <f t="shared" si="1512"/>
        <v>0.6635185185185184</v>
      </c>
      <c r="CF874" s="63">
        <f t="shared" si="1513"/>
        <v>0.66065972222222225</v>
      </c>
      <c r="CG874" s="63">
        <f t="shared" si="1514"/>
        <v>0.6599652777777778</v>
      </c>
      <c r="CH874" s="36"/>
      <c r="CI874" s="36"/>
      <c r="CJ874" s="36"/>
      <c r="CK874" s="36"/>
      <c r="CL874" s="60">
        <v>60</v>
      </c>
    </row>
    <row r="875" spans="1:90" ht="26.25" customHeight="1" x14ac:dyDescent="0.25">
      <c r="A875" s="37">
        <v>83</v>
      </c>
      <c r="B875" s="37" t="s">
        <v>1345</v>
      </c>
      <c r="E875" s="39"/>
      <c r="F875" s="44"/>
      <c r="G875" s="44">
        <v>313.85000000000002</v>
      </c>
      <c r="H875" s="41">
        <f t="shared" si="1566"/>
        <v>313.63</v>
      </c>
      <c r="I875" s="42">
        <v>313.52000000000004</v>
      </c>
      <c r="J875" s="43">
        <f t="shared" si="1564"/>
        <v>-7.0170961980087524E-4</v>
      </c>
      <c r="K875" s="44">
        <f t="shared" si="1565"/>
        <v>-0.21999999999997044</v>
      </c>
      <c r="L875" s="91" t="s">
        <v>1443</v>
      </c>
      <c r="M875" s="127" t="s">
        <v>1232</v>
      </c>
      <c r="N875" s="46">
        <f t="shared" si="1515"/>
        <v>313.74</v>
      </c>
      <c r="O875" s="46">
        <f t="shared" ref="O875:O938" si="1569">0.09-0.17-0.03</f>
        <v>-0.11000000000000001</v>
      </c>
      <c r="P875" s="44">
        <v>313.85000000000002</v>
      </c>
      <c r="Q875" s="46"/>
      <c r="R875" s="37"/>
      <c r="S875" s="46"/>
      <c r="T875" s="40"/>
      <c r="U875" s="47" t="str">
        <f t="shared" si="1567"/>
        <v/>
      </c>
      <c r="V875" s="47" t="str">
        <f t="shared" si="1568"/>
        <v/>
      </c>
      <c r="W875" s="50"/>
      <c r="X875" s="50"/>
      <c r="Y875" s="50"/>
      <c r="Z875" s="50"/>
      <c r="AA875" s="50"/>
      <c r="AB875" s="50"/>
      <c r="AC875" s="50"/>
      <c r="AD875" s="50"/>
      <c r="AE875" s="51">
        <f t="shared" si="1470"/>
        <v>83</v>
      </c>
      <c r="AF875" s="51" t="str">
        <f t="shared" si="1471"/>
        <v>und</v>
      </c>
      <c r="AG875" s="51" t="str">
        <f t="shared" si="1472"/>
        <v/>
      </c>
      <c r="AH875" s="51" t="str">
        <f t="shared" si="1473"/>
        <v/>
      </c>
      <c r="AI875" s="52">
        <f t="shared" si="1474"/>
        <v>313.63</v>
      </c>
      <c r="AJ875" s="51"/>
      <c r="AK875" s="53"/>
      <c r="AL875" s="52"/>
      <c r="AM875" s="53">
        <f t="shared" si="1475"/>
        <v>42</v>
      </c>
      <c r="AN875" s="53">
        <f>IF(AJ875&lt;&gt;"",IF(AJ875="o",VLOOKUP(AM875,OpenSect!$A$1:$D$11,2),IF(AJ875="u",VLOOKUP(AM875,UpHill!$A$1:$D$35,2),IF(AJ875="d",VLOOKUP(AM875,DownHill!$A$3:$D$29,2),IF(AJ875="f",VLOOKUP(AM875,FlatUnd!$A$2:$D$30,2),IF(AJ875="t",VLOOKUP(AM875,TimeAdd!$A$1:$D$176,2),IF(AJ875="l",VLOOKUP(AM875,SLimit!$A$1:$D$8,2),AN874)))))),AN874)</f>
        <v>51</v>
      </c>
      <c r="AO875" s="53">
        <f>IF(AJ875&lt;&gt;"",IF(AJ875="o",VLOOKUP(AM875,OpenSect!$A$1:$D$11,3),IF(AJ875="u",VLOOKUP(AM875,UpHill!$A$1:$D$35,3),IF(AJ875="d",VLOOKUP(AM875,DownHill!$A$3:$D$29,3),IF(AJ875="f",VLOOKUP(AM875,FlatUnd!$A$2:$D$30,3),IF(AJ875="t",VLOOKUP(AM875,TimeAdd!$A$1:$D$18,3),IF(AJ875="l",VLOOKUP(AM875,SLimit!$A$1:$D$8,3),AO874)))))),AO874)</f>
        <v>60</v>
      </c>
      <c r="AP875" s="53">
        <f>IF(AJ875&lt;&gt;"",IF(AJ875="o",VLOOKUP(AM875,OpenSect!$A$1:$D$11,4),IF(AJ875="u",VLOOKUP(AM875,UpHill!$A$1:$D$35,4),IF(AJ875="d",VLOOKUP(AM875,DownHill!$A$3:$D$29,4),IF(AJ875="f",VLOOKUP(AM875,FlatUnd!$A$2:$D$30,4),IF(AJ875="t",VLOOKUP(AM875,TimeAdd!$A$1:$D$18,4),IF(AJ875="l",VLOOKUP(AM875,SLimit!$A$1:$D$8,4),AP874)))))),AP874)</f>
        <v>70</v>
      </c>
      <c r="AQ875" s="53" t="str">
        <f t="shared" si="1476"/>
        <v>100</v>
      </c>
      <c r="AR875" s="54" t="str">
        <f t="shared" si="1477"/>
        <v>Traffic Movement affected by obstruction .</v>
      </c>
      <c r="AS875" s="55"/>
      <c r="AT875" s="55"/>
      <c r="AU875" s="56">
        <f>IF(GroupStTimes!$A$8=0,MIN(CB875,CD875,CF875),MIN(BZ875,CB875,CD875,CF875))</f>
        <v>0.63319444444444439</v>
      </c>
      <c r="AV875" s="56">
        <f>IF(GroupStTimes!$A$8=0,MAX(CC875,CE875,CG875),MAX(CA875,CC875,CE875,CG875))</f>
        <v>0.67902777777777767</v>
      </c>
      <c r="AW875" s="57" t="str">
        <f t="shared" si="1478"/>
        <v/>
      </c>
      <c r="AX875" s="58" t="str">
        <f t="shared" si="1479"/>
        <v/>
      </c>
      <c r="AY875" s="58" t="str">
        <f t="shared" si="1480"/>
        <v/>
      </c>
      <c r="AZ875" s="31">
        <f t="shared" si="1481"/>
        <v>307.38</v>
      </c>
      <c r="BA875" s="59">
        <f t="shared" si="1482"/>
        <v>0.64124999999999988</v>
      </c>
      <c r="BB875" s="59">
        <f t="shared" si="1483"/>
        <v>0.64680555555555541</v>
      </c>
      <c r="BC875" s="59">
        <f t="shared" si="1484"/>
        <v>0.62809027777777771</v>
      </c>
      <c r="BD875" s="59">
        <f t="shared" si="1485"/>
        <v>0.67392361111111099</v>
      </c>
      <c r="BE875" s="59">
        <f t="shared" si="1486"/>
        <v>0.64892361111111108</v>
      </c>
      <c r="BF875" s="59">
        <f t="shared" si="1487"/>
        <v>0.65934027777777771</v>
      </c>
      <c r="BG875" s="59">
        <f t="shared" si="1488"/>
        <v>0.65708333333333335</v>
      </c>
      <c r="BH875" s="59">
        <f t="shared" si="1489"/>
        <v>0.65638888888888891</v>
      </c>
      <c r="BI875" s="31">
        <f t="shared" si="1490"/>
        <v>6.25</v>
      </c>
      <c r="BJ875" s="61">
        <f t="shared" si="1491"/>
        <v>0.14880952380952381</v>
      </c>
      <c r="BK875" s="61">
        <f t="shared" si="1492"/>
        <v>0.12254901960784313</v>
      </c>
      <c r="BL875" s="61">
        <f t="shared" si="1493"/>
        <v>0.10416666666666667</v>
      </c>
      <c r="BM875" s="61">
        <f t="shared" si="1494"/>
        <v>8.9285714285714288E-2</v>
      </c>
      <c r="BN875" s="62">
        <f t="shared" si="1495"/>
        <v>0</v>
      </c>
      <c r="BO875" s="62">
        <f t="shared" si="1496"/>
        <v>8</v>
      </c>
      <c r="BP875" s="62">
        <f t="shared" si="1497"/>
        <v>56</v>
      </c>
      <c r="BQ875" s="62">
        <f t="shared" si="1498"/>
        <v>0</v>
      </c>
      <c r="BR875" s="62">
        <f t="shared" si="1499"/>
        <v>7</v>
      </c>
      <c r="BS875" s="62">
        <f t="shared" si="1500"/>
        <v>21</v>
      </c>
      <c r="BT875" s="62">
        <f t="shared" si="1501"/>
        <v>0</v>
      </c>
      <c r="BU875" s="62">
        <f t="shared" si="1502"/>
        <v>6</v>
      </c>
      <c r="BV875" s="62">
        <f t="shared" si="1503"/>
        <v>15</v>
      </c>
      <c r="BW875" s="62">
        <f t="shared" si="1504"/>
        <v>0</v>
      </c>
      <c r="BX875" s="62">
        <f t="shared" si="1505"/>
        <v>5</v>
      </c>
      <c r="BY875" s="62">
        <f t="shared" si="1506"/>
        <v>21</v>
      </c>
      <c r="BZ875" s="63">
        <f t="shared" si="1507"/>
        <v>0.64745370370370359</v>
      </c>
      <c r="CA875" s="63">
        <f t="shared" si="1508"/>
        <v>0.65300925925925912</v>
      </c>
      <c r="CB875" s="63">
        <f t="shared" si="1509"/>
        <v>0.63319444444444439</v>
      </c>
      <c r="CC875" s="63">
        <f t="shared" si="1510"/>
        <v>0.67902777777777767</v>
      </c>
      <c r="CD875" s="63">
        <f t="shared" si="1511"/>
        <v>0.65326388888888887</v>
      </c>
      <c r="CE875" s="63">
        <f t="shared" si="1512"/>
        <v>0.6636805555555555</v>
      </c>
      <c r="CF875" s="63">
        <f t="shared" si="1513"/>
        <v>0.66079861111111116</v>
      </c>
      <c r="CG875" s="63">
        <f t="shared" si="1514"/>
        <v>0.66010416666666671</v>
      </c>
      <c r="CH875" s="36"/>
      <c r="CI875" s="36"/>
      <c r="CJ875" s="36"/>
      <c r="CK875" s="36"/>
      <c r="CL875" s="60">
        <v>60</v>
      </c>
    </row>
    <row r="876" spans="1:90" ht="26.25" customHeight="1" x14ac:dyDescent="0.25">
      <c r="A876" s="37">
        <v>83</v>
      </c>
      <c r="B876" s="37"/>
      <c r="E876" s="39"/>
      <c r="F876" s="44"/>
      <c r="G876" s="44">
        <v>313.88</v>
      </c>
      <c r="H876" s="41">
        <f t="shared" si="1566"/>
        <v>313.66000000000003</v>
      </c>
      <c r="I876" s="42">
        <v>313.55</v>
      </c>
      <c r="J876" s="43">
        <f t="shared" si="1564"/>
        <v>-7.0164248126286218E-4</v>
      </c>
      <c r="K876" s="44">
        <f t="shared" si="1565"/>
        <v>-0.21999999999997044</v>
      </c>
      <c r="L876" s="91" t="s">
        <v>1491</v>
      </c>
      <c r="M876" s="127" t="s">
        <v>1232</v>
      </c>
      <c r="N876" s="46">
        <f t="shared" si="1515"/>
        <v>313.77</v>
      </c>
      <c r="O876" s="46">
        <f t="shared" si="1569"/>
        <v>-0.11000000000000001</v>
      </c>
      <c r="P876" s="44">
        <v>313.88</v>
      </c>
      <c r="Q876" s="46"/>
      <c r="R876" s="37"/>
      <c r="S876" s="46"/>
      <c r="T876" s="40"/>
      <c r="U876" s="47" t="str">
        <f t="shared" si="1567"/>
        <v/>
      </c>
      <c r="V876" s="47" t="str">
        <f t="shared" si="1568"/>
        <v/>
      </c>
      <c r="W876" s="50"/>
      <c r="X876" s="50"/>
      <c r="Y876" s="50"/>
      <c r="Z876" s="50"/>
      <c r="AA876" s="50"/>
      <c r="AB876" s="50"/>
      <c r="AC876" s="50"/>
      <c r="AD876" s="50"/>
      <c r="AE876" s="51">
        <f t="shared" si="1470"/>
        <v>83</v>
      </c>
      <c r="AF876" s="51" t="str">
        <f t="shared" si="1471"/>
        <v/>
      </c>
      <c r="AG876" s="51" t="str">
        <f t="shared" si="1472"/>
        <v/>
      </c>
      <c r="AH876" s="51" t="str">
        <f t="shared" si="1473"/>
        <v/>
      </c>
      <c r="AI876" s="52">
        <f t="shared" si="1474"/>
        <v>313.66000000000003</v>
      </c>
      <c r="AJ876" s="51"/>
      <c r="AK876" s="53"/>
      <c r="AL876" s="52"/>
      <c r="AM876" s="53">
        <f t="shared" si="1475"/>
        <v>42</v>
      </c>
      <c r="AN876" s="53">
        <f>IF(AJ876&lt;&gt;"",IF(AJ876="o",VLOOKUP(AM876,OpenSect!$A$1:$D$11,2),IF(AJ876="u",VLOOKUP(AM876,UpHill!$A$1:$D$35,2),IF(AJ876="d",VLOOKUP(AM876,DownHill!$A$3:$D$29,2),IF(AJ876="f",VLOOKUP(AM876,FlatUnd!$A$2:$D$30,2),IF(AJ876="t",VLOOKUP(AM876,TimeAdd!$A$1:$D$176,2),IF(AJ876="l",VLOOKUP(AM876,SLimit!$A$1:$D$8,2),AN875)))))),AN875)</f>
        <v>51</v>
      </c>
      <c r="AO876" s="53">
        <f>IF(AJ876&lt;&gt;"",IF(AJ876="o",VLOOKUP(AM876,OpenSect!$A$1:$D$11,3),IF(AJ876="u",VLOOKUP(AM876,UpHill!$A$1:$D$35,3),IF(AJ876="d",VLOOKUP(AM876,DownHill!$A$3:$D$29,3),IF(AJ876="f",VLOOKUP(AM876,FlatUnd!$A$2:$D$30,3),IF(AJ876="t",VLOOKUP(AM876,TimeAdd!$A$1:$D$18,3),IF(AJ876="l",VLOOKUP(AM876,SLimit!$A$1:$D$8,3),AO875)))))),AO875)</f>
        <v>60</v>
      </c>
      <c r="AP876" s="53">
        <f>IF(AJ876&lt;&gt;"",IF(AJ876="o",VLOOKUP(AM876,OpenSect!$A$1:$D$11,4),IF(AJ876="u",VLOOKUP(AM876,UpHill!$A$1:$D$35,4),IF(AJ876="d",VLOOKUP(AM876,DownHill!$A$3:$D$29,4),IF(AJ876="f",VLOOKUP(AM876,FlatUnd!$A$2:$D$30,4),IF(AJ876="t",VLOOKUP(AM876,TimeAdd!$A$1:$D$18,4),IF(AJ876="l",VLOOKUP(AM876,SLimit!$A$1:$D$8,4),AP875)))))),AP875)</f>
        <v>70</v>
      </c>
      <c r="AQ876" s="53" t="str">
        <f t="shared" si="1476"/>
        <v>100</v>
      </c>
      <c r="AR876" s="54" t="str">
        <f t="shared" si="1477"/>
        <v>27,0 Km Plate.</v>
      </c>
      <c r="AS876" s="55"/>
      <c r="AT876" s="55"/>
      <c r="AU876" s="56">
        <f>IF(GroupStTimes!$A$8=0,MIN(CB876,CD876,CF876),MIN(BZ876,CB876,CD876,CF876))</f>
        <v>0.63321759259259247</v>
      </c>
      <c r="AV876" s="56">
        <f>IF(GroupStTimes!$A$8=0,MAX(CC876,CE876,CG876),MAX(CA876,CC876,CE876,CG876))</f>
        <v>0.67905092592592575</v>
      </c>
      <c r="AW876" s="57" t="str">
        <f t="shared" si="1478"/>
        <v/>
      </c>
      <c r="AX876" s="58" t="str">
        <f t="shared" si="1479"/>
        <v/>
      </c>
      <c r="AY876" s="58" t="str">
        <f t="shared" si="1480"/>
        <v/>
      </c>
      <c r="AZ876" s="31">
        <f t="shared" si="1481"/>
        <v>307.38</v>
      </c>
      <c r="BA876" s="59">
        <f t="shared" si="1482"/>
        <v>0.64124999999999988</v>
      </c>
      <c r="BB876" s="59">
        <f t="shared" si="1483"/>
        <v>0.64680555555555541</v>
      </c>
      <c r="BC876" s="59">
        <f t="shared" si="1484"/>
        <v>0.62809027777777771</v>
      </c>
      <c r="BD876" s="59">
        <f t="shared" si="1485"/>
        <v>0.67392361111111099</v>
      </c>
      <c r="BE876" s="59">
        <f t="shared" si="1486"/>
        <v>0.64892361111111108</v>
      </c>
      <c r="BF876" s="59">
        <f t="shared" si="1487"/>
        <v>0.65934027777777771</v>
      </c>
      <c r="BG876" s="59">
        <f t="shared" si="1488"/>
        <v>0.65708333333333335</v>
      </c>
      <c r="BH876" s="59">
        <f t="shared" si="1489"/>
        <v>0.65638888888888891</v>
      </c>
      <c r="BI876" s="31">
        <f t="shared" si="1490"/>
        <v>6.2800000000000296</v>
      </c>
      <c r="BJ876" s="61">
        <f t="shared" si="1491"/>
        <v>0.14952380952381022</v>
      </c>
      <c r="BK876" s="61">
        <f t="shared" si="1492"/>
        <v>0.12313725490196137</v>
      </c>
      <c r="BL876" s="61">
        <f t="shared" si="1493"/>
        <v>0.10466666666666716</v>
      </c>
      <c r="BM876" s="61">
        <f t="shared" si="1494"/>
        <v>8.9714285714286135E-2</v>
      </c>
      <c r="BN876" s="62">
        <f t="shared" si="1495"/>
        <v>0</v>
      </c>
      <c r="BO876" s="62">
        <f t="shared" si="1496"/>
        <v>8</v>
      </c>
      <c r="BP876" s="62">
        <f t="shared" si="1497"/>
        <v>58</v>
      </c>
      <c r="BQ876" s="62">
        <f t="shared" si="1498"/>
        <v>0</v>
      </c>
      <c r="BR876" s="62">
        <f t="shared" si="1499"/>
        <v>7</v>
      </c>
      <c r="BS876" s="62">
        <f t="shared" si="1500"/>
        <v>23</v>
      </c>
      <c r="BT876" s="62">
        <f t="shared" si="1501"/>
        <v>0</v>
      </c>
      <c r="BU876" s="62">
        <f t="shared" si="1502"/>
        <v>6</v>
      </c>
      <c r="BV876" s="62">
        <f t="shared" si="1503"/>
        <v>17</v>
      </c>
      <c r="BW876" s="62">
        <f t="shared" si="1504"/>
        <v>0</v>
      </c>
      <c r="BX876" s="62">
        <f t="shared" si="1505"/>
        <v>5</v>
      </c>
      <c r="BY876" s="62">
        <f t="shared" si="1506"/>
        <v>23</v>
      </c>
      <c r="BZ876" s="63">
        <f t="shared" si="1507"/>
        <v>0.64747685185185178</v>
      </c>
      <c r="CA876" s="63">
        <f t="shared" si="1508"/>
        <v>0.65303240740740731</v>
      </c>
      <c r="CB876" s="63">
        <f t="shared" si="1509"/>
        <v>0.63321759259259247</v>
      </c>
      <c r="CC876" s="63">
        <f t="shared" si="1510"/>
        <v>0.67905092592592575</v>
      </c>
      <c r="CD876" s="63">
        <f t="shared" si="1511"/>
        <v>0.65328703703703705</v>
      </c>
      <c r="CE876" s="63">
        <f t="shared" si="1512"/>
        <v>0.66370370370370368</v>
      </c>
      <c r="CF876" s="63">
        <f t="shared" si="1513"/>
        <v>0.66082175925925923</v>
      </c>
      <c r="CG876" s="63">
        <f t="shared" si="1514"/>
        <v>0.66012731481481479</v>
      </c>
      <c r="CH876" s="36"/>
      <c r="CI876" s="36"/>
      <c r="CJ876" s="36"/>
      <c r="CK876" s="36"/>
      <c r="CL876" s="60">
        <v>60</v>
      </c>
    </row>
    <row r="877" spans="1:90" ht="26.25" customHeight="1" x14ac:dyDescent="0.25">
      <c r="A877" s="37">
        <v>83</v>
      </c>
      <c r="B877" s="37" t="s">
        <v>1494</v>
      </c>
      <c r="C877" s="37" t="s">
        <v>49</v>
      </c>
      <c r="D877" s="37">
        <v>49</v>
      </c>
      <c r="E877" s="39"/>
      <c r="F877" s="44"/>
      <c r="G877" s="44">
        <v>314.75</v>
      </c>
      <c r="H877" s="41">
        <f t="shared" si="1566"/>
        <v>314.54000000000002</v>
      </c>
      <c r="I877" s="42">
        <v>314.44</v>
      </c>
      <c r="J877" s="43">
        <f t="shared" si="1564"/>
        <v>-6.3605139295251439E-4</v>
      </c>
      <c r="K877" s="44">
        <f t="shared" si="1565"/>
        <v>-0.19999999999998863</v>
      </c>
      <c r="L877" s="91" t="s">
        <v>170</v>
      </c>
      <c r="M877" s="127" t="s">
        <v>1232</v>
      </c>
      <c r="N877" s="46">
        <f t="shared" si="1515"/>
        <v>314.64</v>
      </c>
      <c r="O877" s="46">
        <f t="shared" si="1569"/>
        <v>-0.11000000000000001</v>
      </c>
      <c r="P877" s="44">
        <v>314.75</v>
      </c>
      <c r="Q877" s="46"/>
      <c r="R877" s="37"/>
      <c r="S877" s="46"/>
      <c r="T877" s="40"/>
      <c r="U877" s="47" t="str">
        <f t="shared" si="1567"/>
        <v/>
      </c>
      <c r="V877" s="47" t="str">
        <f t="shared" si="1568"/>
        <v/>
      </c>
      <c r="W877" s="50"/>
      <c r="X877" s="50"/>
      <c r="Y877" s="50"/>
      <c r="Z877" s="50"/>
      <c r="AA877" s="50"/>
      <c r="AB877" s="50"/>
      <c r="AC877" s="50"/>
      <c r="AD877" s="50"/>
      <c r="AE877" s="51">
        <f t="shared" si="1470"/>
        <v>83</v>
      </c>
      <c r="AF877" s="51" t="str">
        <f t="shared" si="1471"/>
        <v>D und</v>
      </c>
      <c r="AG877" s="51" t="str">
        <f t="shared" si="1472"/>
        <v>f</v>
      </c>
      <c r="AH877" s="51">
        <f t="shared" si="1473"/>
        <v>49</v>
      </c>
      <c r="AI877" s="52">
        <f t="shared" si="1474"/>
        <v>314.54000000000002</v>
      </c>
      <c r="AJ877" s="51" t="s">
        <v>49</v>
      </c>
      <c r="AK877" s="53"/>
      <c r="AL877" s="52"/>
      <c r="AM877" s="53">
        <f t="shared" si="1475"/>
        <v>49</v>
      </c>
      <c r="AN877" s="53">
        <f>IF(AJ877&lt;&gt;"",IF(AJ877="o",VLOOKUP(AM877,OpenSect!$A$1:$D$11,2),IF(AJ877="u",VLOOKUP(AM877,UpHill!$A$1:$D$35,2),IF(AJ877="d",VLOOKUP(AM877,DownHill!$A$3:$D$29,2),IF(AJ877="f",VLOOKUP(AM877,FlatUnd!$A$2:$D$30,2),IF(AJ877="t",VLOOKUP(AM877,TimeAdd!$A$1:$D$176,2),IF(AJ877="l",VLOOKUP(AM877,SLimit!$A$1:$D$8,2),AN876)))))),AN876)</f>
        <v>58</v>
      </c>
      <c r="AO877" s="53">
        <f>IF(AJ877&lt;&gt;"",IF(AJ877="o",VLOOKUP(AM877,OpenSect!$A$1:$D$11,3),IF(AJ877="u",VLOOKUP(AM877,UpHill!$A$1:$D$35,3),IF(AJ877="d",VLOOKUP(AM877,DownHill!$A$3:$D$29,3),IF(AJ877="f",VLOOKUP(AM877,FlatUnd!$A$2:$D$30,3),IF(AJ877="t",VLOOKUP(AM877,TimeAdd!$A$1:$D$18,3),IF(AJ877="l",VLOOKUP(AM877,SLimit!$A$1:$D$8,3),AO876)))))),AO876)</f>
        <v>69</v>
      </c>
      <c r="AP877" s="53">
        <f>IF(AJ877&lt;&gt;"",IF(AJ877="o",VLOOKUP(AM877,OpenSect!$A$1:$D$11,4),IF(AJ877="u",VLOOKUP(AM877,UpHill!$A$1:$D$35,4),IF(AJ877="d",VLOOKUP(AM877,DownHill!$A$3:$D$29,4),IF(AJ877="f",VLOOKUP(AM877,FlatUnd!$A$2:$D$30,4),IF(AJ877="t",VLOOKUP(AM877,TimeAdd!$A$1:$D$18,4),IF(AJ877="l",VLOOKUP(AM877,SLimit!$A$1:$D$8,4),AP876)))))),AP876)</f>
        <v>78</v>
      </c>
      <c r="AQ877" s="53" t="str">
        <f t="shared" si="1476"/>
        <v>100</v>
      </c>
      <c r="AR877" s="54" t="str">
        <f t="shared" si="1477"/>
        <v>Overhead wires</v>
      </c>
      <c r="AS877" s="55"/>
      <c r="AT877" s="55"/>
      <c r="AU877" s="56">
        <f>IF(GroupStTimes!$A$8=0,MIN(CB877,CD877,CF877),MIN(BZ877,CB877,CD877,CF877))</f>
        <v>0.6339351851851851</v>
      </c>
      <c r="AV877" s="56">
        <f>IF(GroupStTimes!$A$8=0,MAX(CC877,CE877,CG877),MAX(CA877,CC877,CE877,CG877))</f>
        <v>0.67976851851851838</v>
      </c>
      <c r="AW877" s="57" t="str">
        <f t="shared" si="1478"/>
        <v/>
      </c>
      <c r="AX877" s="58" t="str">
        <f t="shared" si="1479"/>
        <v/>
      </c>
      <c r="AY877" s="58" t="str">
        <f t="shared" si="1480"/>
        <v/>
      </c>
      <c r="AZ877" s="31">
        <f t="shared" si="1481"/>
        <v>307.38</v>
      </c>
      <c r="BA877" s="59">
        <f t="shared" si="1482"/>
        <v>0.64124999999999988</v>
      </c>
      <c r="BB877" s="59">
        <f t="shared" si="1483"/>
        <v>0.64680555555555541</v>
      </c>
      <c r="BC877" s="59">
        <f t="shared" si="1484"/>
        <v>0.62809027777777771</v>
      </c>
      <c r="BD877" s="59">
        <f t="shared" si="1485"/>
        <v>0.67392361111111099</v>
      </c>
      <c r="BE877" s="59">
        <f t="shared" si="1486"/>
        <v>0.64892361111111108</v>
      </c>
      <c r="BF877" s="59">
        <f t="shared" si="1487"/>
        <v>0.65934027777777771</v>
      </c>
      <c r="BG877" s="59">
        <f t="shared" si="1488"/>
        <v>0.65708333333333335</v>
      </c>
      <c r="BH877" s="59">
        <f t="shared" si="1489"/>
        <v>0.65638888888888891</v>
      </c>
      <c r="BI877" s="31">
        <f t="shared" si="1490"/>
        <v>7.160000000000025</v>
      </c>
      <c r="BJ877" s="61">
        <f t="shared" si="1491"/>
        <v>0.17047619047619106</v>
      </c>
      <c r="BK877" s="61">
        <f t="shared" si="1492"/>
        <v>0.14039215686274559</v>
      </c>
      <c r="BL877" s="61">
        <f t="shared" si="1493"/>
        <v>0.11933333333333375</v>
      </c>
      <c r="BM877" s="61">
        <f t="shared" si="1494"/>
        <v>0.10228571428571465</v>
      </c>
      <c r="BN877" s="62">
        <f t="shared" si="1495"/>
        <v>0</v>
      </c>
      <c r="BO877" s="62">
        <f t="shared" si="1496"/>
        <v>10</v>
      </c>
      <c r="BP877" s="62">
        <f t="shared" si="1497"/>
        <v>14</v>
      </c>
      <c r="BQ877" s="62">
        <f t="shared" si="1498"/>
        <v>0</v>
      </c>
      <c r="BR877" s="62">
        <f t="shared" si="1499"/>
        <v>8</v>
      </c>
      <c r="BS877" s="62">
        <f t="shared" si="1500"/>
        <v>25</v>
      </c>
      <c r="BT877" s="62">
        <f t="shared" si="1501"/>
        <v>0</v>
      </c>
      <c r="BU877" s="62">
        <f t="shared" si="1502"/>
        <v>7</v>
      </c>
      <c r="BV877" s="62">
        <f t="shared" si="1503"/>
        <v>10</v>
      </c>
      <c r="BW877" s="62">
        <f t="shared" si="1504"/>
        <v>0</v>
      </c>
      <c r="BX877" s="62">
        <f t="shared" si="1505"/>
        <v>6</v>
      </c>
      <c r="BY877" s="62">
        <f t="shared" si="1506"/>
        <v>8</v>
      </c>
      <c r="BZ877" s="63">
        <f t="shared" si="1507"/>
        <v>0.64835648148148139</v>
      </c>
      <c r="CA877" s="63">
        <f t="shared" si="1508"/>
        <v>0.65391203703703693</v>
      </c>
      <c r="CB877" s="63">
        <f t="shared" si="1509"/>
        <v>0.6339351851851851</v>
      </c>
      <c r="CC877" s="63">
        <f t="shared" si="1510"/>
        <v>0.67976851851851838</v>
      </c>
      <c r="CD877" s="63">
        <f t="shared" si="1511"/>
        <v>0.65390046296296289</v>
      </c>
      <c r="CE877" s="63">
        <f t="shared" si="1512"/>
        <v>0.66431712962962952</v>
      </c>
      <c r="CF877" s="63">
        <f t="shared" si="1513"/>
        <v>0.66134259259259265</v>
      </c>
      <c r="CG877" s="63">
        <f t="shared" si="1514"/>
        <v>0.66064814814814821</v>
      </c>
      <c r="CH877" s="36"/>
      <c r="CI877" s="36"/>
      <c r="CJ877" s="36"/>
      <c r="CK877" s="36"/>
      <c r="CL877" s="60">
        <v>60</v>
      </c>
    </row>
    <row r="878" spans="1:90" ht="26.25" customHeight="1" x14ac:dyDescent="0.25">
      <c r="A878" s="37">
        <v>83</v>
      </c>
      <c r="B878" s="37"/>
      <c r="E878" s="39"/>
      <c r="F878" s="44"/>
      <c r="G878" s="44">
        <v>314.79000000000002</v>
      </c>
      <c r="H878" s="41">
        <f t="shared" si="1566"/>
        <v>314.58</v>
      </c>
      <c r="I878" s="42">
        <v>314.47000000000003</v>
      </c>
      <c r="J878" s="43">
        <f t="shared" si="1564"/>
        <v>-6.6779025026228109E-4</v>
      </c>
      <c r="K878" s="44">
        <f t="shared" si="1565"/>
        <v>-0.20999999999997954</v>
      </c>
      <c r="L878" s="91" t="s">
        <v>170</v>
      </c>
      <c r="M878" s="127" t="s">
        <v>1232</v>
      </c>
      <c r="N878" s="46">
        <f t="shared" si="1515"/>
        <v>314.68</v>
      </c>
      <c r="O878" s="46">
        <f t="shared" si="1569"/>
        <v>-0.11000000000000001</v>
      </c>
      <c r="P878" s="44">
        <v>314.79000000000002</v>
      </c>
      <c r="Q878" s="46"/>
      <c r="R878" s="37"/>
      <c r="S878" s="46"/>
      <c r="T878" s="40"/>
      <c r="U878" s="47" t="str">
        <f t="shared" si="1567"/>
        <v/>
      </c>
      <c r="V878" s="47" t="str">
        <f t="shared" si="1568"/>
        <v/>
      </c>
      <c r="W878" s="50"/>
      <c r="X878" s="50"/>
      <c r="Y878" s="50"/>
      <c r="Z878" s="50"/>
      <c r="AA878" s="50"/>
      <c r="AB878" s="50"/>
      <c r="AC878" s="50"/>
      <c r="AD878" s="50"/>
      <c r="AE878" s="51">
        <f t="shared" si="1470"/>
        <v>83</v>
      </c>
      <c r="AF878" s="51" t="str">
        <f t="shared" si="1471"/>
        <v/>
      </c>
      <c r="AG878" s="51" t="str">
        <f t="shared" si="1472"/>
        <v/>
      </c>
      <c r="AH878" s="51" t="str">
        <f t="shared" si="1473"/>
        <v/>
      </c>
      <c r="AI878" s="52">
        <f t="shared" si="1474"/>
        <v>314.58</v>
      </c>
      <c r="AJ878" s="51"/>
      <c r="AK878" s="53"/>
      <c r="AL878" s="52"/>
      <c r="AM878" s="53">
        <f t="shared" si="1475"/>
        <v>49</v>
      </c>
      <c r="AN878" s="53">
        <f>IF(AJ878&lt;&gt;"",IF(AJ878="o",VLOOKUP(AM878,OpenSect!$A$1:$D$11,2),IF(AJ878="u",VLOOKUP(AM878,UpHill!$A$1:$D$35,2),IF(AJ878="d",VLOOKUP(AM878,DownHill!$A$3:$D$29,2),IF(AJ878="f",VLOOKUP(AM878,FlatUnd!$A$2:$D$30,2),IF(AJ878="t",VLOOKUP(AM878,TimeAdd!$A$1:$D$176,2),IF(AJ878="l",VLOOKUP(AM878,SLimit!$A$1:$D$8,2),AN877)))))),AN877)</f>
        <v>58</v>
      </c>
      <c r="AO878" s="53">
        <f>IF(AJ878&lt;&gt;"",IF(AJ878="o",VLOOKUP(AM878,OpenSect!$A$1:$D$11,3),IF(AJ878="u",VLOOKUP(AM878,UpHill!$A$1:$D$35,3),IF(AJ878="d",VLOOKUP(AM878,DownHill!$A$3:$D$29,3),IF(AJ878="f",VLOOKUP(AM878,FlatUnd!$A$2:$D$30,3),IF(AJ878="t",VLOOKUP(AM878,TimeAdd!$A$1:$D$18,3),IF(AJ878="l",VLOOKUP(AM878,SLimit!$A$1:$D$8,3),AO877)))))),AO877)</f>
        <v>69</v>
      </c>
      <c r="AP878" s="53">
        <f>IF(AJ878&lt;&gt;"",IF(AJ878="o",VLOOKUP(AM878,OpenSect!$A$1:$D$11,4),IF(AJ878="u",VLOOKUP(AM878,UpHill!$A$1:$D$35,4),IF(AJ878="d",VLOOKUP(AM878,DownHill!$A$3:$D$29,4),IF(AJ878="f",VLOOKUP(AM878,FlatUnd!$A$2:$D$30,4),IF(AJ878="t",VLOOKUP(AM878,TimeAdd!$A$1:$D$18,4),IF(AJ878="l",VLOOKUP(AM878,SLimit!$A$1:$D$8,4),AP877)))))),AP877)</f>
        <v>78</v>
      </c>
      <c r="AQ878" s="53" t="str">
        <f t="shared" si="1476"/>
        <v>100</v>
      </c>
      <c r="AR878" s="54" t="str">
        <f t="shared" si="1477"/>
        <v>Overhead wires</v>
      </c>
      <c r="AS878" s="55"/>
      <c r="AT878" s="55"/>
      <c r="AU878" s="56">
        <f>IF(GroupStTimes!$A$8=0,MIN(CB878,CD878,CF878),MIN(BZ878,CB878,CD878,CF878))</f>
        <v>0.63395833333333329</v>
      </c>
      <c r="AV878" s="56">
        <f>IF(GroupStTimes!$A$8=0,MAX(CC878,CE878,CG878),MAX(CA878,CC878,CE878,CG878))</f>
        <v>0.67979166666666657</v>
      </c>
      <c r="AW878" s="57" t="str">
        <f t="shared" si="1478"/>
        <v/>
      </c>
      <c r="AX878" s="58" t="str">
        <f t="shared" si="1479"/>
        <v/>
      </c>
      <c r="AY878" s="58" t="str">
        <f t="shared" si="1480"/>
        <v/>
      </c>
      <c r="AZ878" s="31">
        <f t="shared" si="1481"/>
        <v>314.54000000000002</v>
      </c>
      <c r="BA878" s="59">
        <f t="shared" si="1482"/>
        <v>0.64835648148148139</v>
      </c>
      <c r="BB878" s="59">
        <f t="shared" si="1483"/>
        <v>0.65391203703703693</v>
      </c>
      <c r="BC878" s="59">
        <f t="shared" si="1484"/>
        <v>0.6339351851851851</v>
      </c>
      <c r="BD878" s="59">
        <f t="shared" si="1485"/>
        <v>0.67976851851851838</v>
      </c>
      <c r="BE878" s="59">
        <f t="shared" si="1486"/>
        <v>0.65390046296296289</v>
      </c>
      <c r="BF878" s="59">
        <f t="shared" si="1487"/>
        <v>0.66431712962962952</v>
      </c>
      <c r="BG878" s="59">
        <f t="shared" si="1488"/>
        <v>0.66134259259259265</v>
      </c>
      <c r="BH878" s="59">
        <f t="shared" si="1489"/>
        <v>0.66064814814814821</v>
      </c>
      <c r="BI878" s="31">
        <f t="shared" si="1490"/>
        <v>3.999999999996362E-2</v>
      </c>
      <c r="BJ878" s="61">
        <f t="shared" si="1491"/>
        <v>8.1632653061150247E-4</v>
      </c>
      <c r="BK878" s="61">
        <f t="shared" si="1492"/>
        <v>6.8965517241316584E-4</v>
      </c>
      <c r="BL878" s="61">
        <f t="shared" si="1493"/>
        <v>5.7971014492700897E-4</v>
      </c>
      <c r="BM878" s="61">
        <f t="shared" si="1494"/>
        <v>5.128205128200464E-4</v>
      </c>
      <c r="BN878" s="62">
        <f t="shared" si="1495"/>
        <v>0</v>
      </c>
      <c r="BO878" s="62">
        <f t="shared" si="1496"/>
        <v>0</v>
      </c>
      <c r="BP878" s="62">
        <f t="shared" si="1497"/>
        <v>3</v>
      </c>
      <c r="BQ878" s="62">
        <f t="shared" si="1498"/>
        <v>0</v>
      </c>
      <c r="BR878" s="62">
        <f t="shared" si="1499"/>
        <v>0</v>
      </c>
      <c r="BS878" s="62">
        <f t="shared" si="1500"/>
        <v>2</v>
      </c>
      <c r="BT878" s="62">
        <f t="shared" si="1501"/>
        <v>0</v>
      </c>
      <c r="BU878" s="62">
        <f t="shared" si="1502"/>
        <v>0</v>
      </c>
      <c r="BV878" s="62">
        <f t="shared" si="1503"/>
        <v>2</v>
      </c>
      <c r="BW878" s="62">
        <f t="shared" si="1504"/>
        <v>0</v>
      </c>
      <c r="BX878" s="62">
        <f t="shared" si="1505"/>
        <v>0</v>
      </c>
      <c r="BY878" s="62">
        <f t="shared" si="1506"/>
        <v>2</v>
      </c>
      <c r="BZ878" s="63">
        <f t="shared" si="1507"/>
        <v>0.64839120370370362</v>
      </c>
      <c r="CA878" s="63">
        <f t="shared" si="1508"/>
        <v>0.65394675925925916</v>
      </c>
      <c r="CB878" s="63">
        <f t="shared" si="1509"/>
        <v>0.63395833333333329</v>
      </c>
      <c r="CC878" s="63">
        <f t="shared" si="1510"/>
        <v>0.67979166666666657</v>
      </c>
      <c r="CD878" s="63">
        <f t="shared" si="1511"/>
        <v>0.65392361111111108</v>
      </c>
      <c r="CE878" s="63">
        <f t="shared" si="1512"/>
        <v>0.66434027777777771</v>
      </c>
      <c r="CF878" s="63">
        <f t="shared" si="1513"/>
        <v>0.66136574074074084</v>
      </c>
      <c r="CG878" s="63">
        <f t="shared" si="1514"/>
        <v>0.6606712962962964</v>
      </c>
      <c r="CH878" s="36"/>
      <c r="CI878" s="36"/>
      <c r="CJ878" s="36"/>
      <c r="CK878" s="36"/>
      <c r="CL878" s="60">
        <v>60</v>
      </c>
    </row>
    <row r="879" spans="1:90" ht="26.25" customHeight="1" x14ac:dyDescent="0.25">
      <c r="A879" s="37">
        <v>83</v>
      </c>
      <c r="B879" s="37"/>
      <c r="E879" s="39"/>
      <c r="F879" s="44"/>
      <c r="G879" s="44">
        <v>314.87</v>
      </c>
      <c r="H879" s="41">
        <f t="shared" si="1566"/>
        <v>314.64999999999998</v>
      </c>
      <c r="I879" s="42">
        <v>314.54000000000002</v>
      </c>
      <c r="J879" s="43">
        <f t="shared" si="1564"/>
        <v>-6.9943409423275395E-4</v>
      </c>
      <c r="K879" s="44">
        <f t="shared" si="1565"/>
        <v>-0.21999999999997044</v>
      </c>
      <c r="L879" s="91" t="s">
        <v>1492</v>
      </c>
      <c r="M879" s="127" t="s">
        <v>1232</v>
      </c>
      <c r="N879" s="46">
        <f t="shared" si="1515"/>
        <v>314.76</v>
      </c>
      <c r="O879" s="46">
        <f t="shared" si="1569"/>
        <v>-0.11000000000000001</v>
      </c>
      <c r="P879" s="44">
        <v>314.87</v>
      </c>
      <c r="Q879" s="46"/>
      <c r="R879" s="37"/>
      <c r="S879" s="46"/>
      <c r="T879" s="40"/>
      <c r="U879" s="47" t="str">
        <f t="shared" si="1567"/>
        <v/>
      </c>
      <c r="V879" s="47" t="str">
        <f t="shared" si="1568"/>
        <v/>
      </c>
      <c r="W879" s="50"/>
      <c r="X879" s="50"/>
      <c r="Y879" s="50"/>
      <c r="Z879" s="50"/>
      <c r="AA879" s="50"/>
      <c r="AB879" s="50"/>
      <c r="AC879" s="50"/>
      <c r="AD879" s="50"/>
      <c r="AE879" s="51">
        <f t="shared" si="1470"/>
        <v>83</v>
      </c>
      <c r="AF879" s="51" t="str">
        <f t="shared" si="1471"/>
        <v/>
      </c>
      <c r="AG879" s="51" t="str">
        <f t="shared" si="1472"/>
        <v/>
      </c>
      <c r="AH879" s="51" t="str">
        <f t="shared" si="1473"/>
        <v/>
      </c>
      <c r="AI879" s="52">
        <f t="shared" si="1474"/>
        <v>314.64999999999998</v>
      </c>
      <c r="AJ879" s="51"/>
      <c r="AK879" s="53"/>
      <c r="AL879" s="52"/>
      <c r="AM879" s="53">
        <f t="shared" si="1475"/>
        <v>49</v>
      </c>
      <c r="AN879" s="53">
        <f>IF(AJ879&lt;&gt;"",IF(AJ879="o",VLOOKUP(AM879,OpenSect!$A$1:$D$11,2),IF(AJ879="u",VLOOKUP(AM879,UpHill!$A$1:$D$35,2),IF(AJ879="d",VLOOKUP(AM879,DownHill!$A$3:$D$29,2),IF(AJ879="f",VLOOKUP(AM879,FlatUnd!$A$2:$D$30,2),IF(AJ879="t",VLOOKUP(AM879,TimeAdd!$A$1:$D$176,2),IF(AJ879="l",VLOOKUP(AM879,SLimit!$A$1:$D$8,2),AN878)))))),AN878)</f>
        <v>58</v>
      </c>
      <c r="AO879" s="53">
        <f>IF(AJ879&lt;&gt;"",IF(AJ879="o",VLOOKUP(AM879,OpenSect!$A$1:$D$11,3),IF(AJ879="u",VLOOKUP(AM879,UpHill!$A$1:$D$35,3),IF(AJ879="d",VLOOKUP(AM879,DownHill!$A$3:$D$29,3),IF(AJ879="f",VLOOKUP(AM879,FlatUnd!$A$2:$D$30,3),IF(AJ879="t",VLOOKUP(AM879,TimeAdd!$A$1:$D$18,3),IF(AJ879="l",VLOOKUP(AM879,SLimit!$A$1:$D$8,3),AO878)))))),AO878)</f>
        <v>69</v>
      </c>
      <c r="AP879" s="53">
        <f>IF(AJ879&lt;&gt;"",IF(AJ879="o",VLOOKUP(AM879,OpenSect!$A$1:$D$11,4),IF(AJ879="u",VLOOKUP(AM879,UpHill!$A$1:$D$35,4),IF(AJ879="d",VLOOKUP(AM879,DownHill!$A$3:$D$29,4),IF(AJ879="f",VLOOKUP(AM879,FlatUnd!$A$2:$D$30,4),IF(AJ879="t",VLOOKUP(AM879,TimeAdd!$A$1:$D$18,4),IF(AJ879="l",VLOOKUP(AM879,SLimit!$A$1:$D$8,4),AP878)))))),AP878)</f>
        <v>78</v>
      </c>
      <c r="AQ879" s="53" t="str">
        <f t="shared" si="1476"/>
        <v>100</v>
      </c>
      <c r="AR879" s="54" t="str">
        <f t="shared" si="1477"/>
        <v>28,0 Km Plate.</v>
      </c>
      <c r="AS879" s="55"/>
      <c r="AT879" s="55"/>
      <c r="AU879" s="56">
        <f>IF(GroupStTimes!$A$8=0,MIN(CB879,CD879,CF879),MIN(BZ879,CB879,CD879,CF879))</f>
        <v>0.6340162037037036</v>
      </c>
      <c r="AV879" s="56">
        <f>IF(GroupStTimes!$A$8=0,MAX(CC879,CE879,CG879),MAX(CA879,CC879,CE879,CG879))</f>
        <v>0.67984953703703688</v>
      </c>
      <c r="AW879" s="57" t="str">
        <f t="shared" si="1478"/>
        <v/>
      </c>
      <c r="AX879" s="58" t="str">
        <f t="shared" si="1479"/>
        <v/>
      </c>
      <c r="AY879" s="58" t="str">
        <f t="shared" si="1480"/>
        <v/>
      </c>
      <c r="AZ879" s="31">
        <f t="shared" si="1481"/>
        <v>314.54000000000002</v>
      </c>
      <c r="BA879" s="59">
        <f t="shared" si="1482"/>
        <v>0.64835648148148139</v>
      </c>
      <c r="BB879" s="59">
        <f t="shared" si="1483"/>
        <v>0.65391203703703693</v>
      </c>
      <c r="BC879" s="59">
        <f t="shared" si="1484"/>
        <v>0.6339351851851851</v>
      </c>
      <c r="BD879" s="59">
        <f t="shared" si="1485"/>
        <v>0.67976851851851838</v>
      </c>
      <c r="BE879" s="59">
        <f t="shared" si="1486"/>
        <v>0.65390046296296289</v>
      </c>
      <c r="BF879" s="59">
        <f t="shared" si="1487"/>
        <v>0.66431712962962952</v>
      </c>
      <c r="BG879" s="59">
        <f t="shared" si="1488"/>
        <v>0.66134259259259265</v>
      </c>
      <c r="BH879" s="59">
        <f t="shared" si="1489"/>
        <v>0.66064814814814821</v>
      </c>
      <c r="BI879" s="31">
        <f t="shared" si="1490"/>
        <v>0.1099999999999568</v>
      </c>
      <c r="BJ879" s="61">
        <f t="shared" si="1491"/>
        <v>2.2448979591827918E-3</v>
      </c>
      <c r="BK879" s="61">
        <f t="shared" si="1492"/>
        <v>1.8965517241371862E-3</v>
      </c>
      <c r="BL879" s="61">
        <f t="shared" si="1493"/>
        <v>1.5942028985500986E-3</v>
      </c>
      <c r="BM879" s="61">
        <f t="shared" si="1494"/>
        <v>1.4102564102558563E-3</v>
      </c>
      <c r="BN879" s="62">
        <f t="shared" si="1495"/>
        <v>0</v>
      </c>
      <c r="BO879" s="62">
        <f t="shared" si="1496"/>
        <v>0</v>
      </c>
      <c r="BP879" s="62">
        <f t="shared" si="1497"/>
        <v>8</v>
      </c>
      <c r="BQ879" s="62">
        <f t="shared" si="1498"/>
        <v>0</v>
      </c>
      <c r="BR879" s="62">
        <f t="shared" si="1499"/>
        <v>0</v>
      </c>
      <c r="BS879" s="62">
        <f t="shared" si="1500"/>
        <v>7</v>
      </c>
      <c r="BT879" s="62">
        <f t="shared" si="1501"/>
        <v>0</v>
      </c>
      <c r="BU879" s="62">
        <f t="shared" si="1502"/>
        <v>0</v>
      </c>
      <c r="BV879" s="62">
        <f t="shared" si="1503"/>
        <v>6</v>
      </c>
      <c r="BW879" s="62">
        <f t="shared" si="1504"/>
        <v>0</v>
      </c>
      <c r="BX879" s="62">
        <f t="shared" si="1505"/>
        <v>0</v>
      </c>
      <c r="BY879" s="62">
        <f t="shared" si="1506"/>
        <v>5</v>
      </c>
      <c r="BZ879" s="63">
        <f t="shared" si="1507"/>
        <v>0.64844907407407404</v>
      </c>
      <c r="CA879" s="63">
        <f t="shared" si="1508"/>
        <v>0.65400462962962957</v>
      </c>
      <c r="CB879" s="63">
        <f t="shared" si="1509"/>
        <v>0.6340162037037036</v>
      </c>
      <c r="CC879" s="63">
        <f t="shared" si="1510"/>
        <v>0.67984953703703688</v>
      </c>
      <c r="CD879" s="63">
        <f t="shared" si="1511"/>
        <v>0.65396990740740735</v>
      </c>
      <c r="CE879" s="63">
        <f t="shared" si="1512"/>
        <v>0.66438657407407398</v>
      </c>
      <c r="CF879" s="63">
        <f t="shared" si="1513"/>
        <v>0.66140046296296306</v>
      </c>
      <c r="CG879" s="63">
        <f t="shared" si="1514"/>
        <v>0.66070601851851862</v>
      </c>
      <c r="CH879" s="36"/>
      <c r="CI879" s="36"/>
      <c r="CJ879" s="36"/>
      <c r="CK879" s="36"/>
      <c r="CL879" s="60">
        <v>60</v>
      </c>
    </row>
    <row r="880" spans="1:90" ht="26.25" customHeight="1" x14ac:dyDescent="0.25">
      <c r="A880" s="37">
        <v>83</v>
      </c>
      <c r="B880" s="37"/>
      <c r="E880" s="39"/>
      <c r="F880" s="44"/>
      <c r="G880" s="44">
        <v>315.87</v>
      </c>
      <c r="H880" s="41">
        <f t="shared" si="1566"/>
        <v>315.64999999999998</v>
      </c>
      <c r="I880" s="42">
        <v>315.54000000000002</v>
      </c>
      <c r="J880" s="43">
        <f t="shared" si="1564"/>
        <v>-6.9721746846666171E-4</v>
      </c>
      <c r="K880" s="44">
        <f t="shared" si="1565"/>
        <v>-0.21999999999997044</v>
      </c>
      <c r="L880" s="91" t="s">
        <v>1493</v>
      </c>
      <c r="M880" s="127" t="s">
        <v>1232</v>
      </c>
      <c r="N880" s="46">
        <f t="shared" si="1515"/>
        <v>315.76</v>
      </c>
      <c r="O880" s="46">
        <f t="shared" si="1569"/>
        <v>-0.11000000000000001</v>
      </c>
      <c r="P880" s="44">
        <v>315.87</v>
      </c>
      <c r="Q880" s="46"/>
      <c r="R880" s="37"/>
      <c r="S880" s="46"/>
      <c r="T880" s="40"/>
      <c r="U880" s="47" t="str">
        <f t="shared" si="1567"/>
        <v/>
      </c>
      <c r="V880" s="47" t="str">
        <f t="shared" si="1568"/>
        <v/>
      </c>
      <c r="W880" s="50"/>
      <c r="X880" s="50"/>
      <c r="Y880" s="50"/>
      <c r="Z880" s="50"/>
      <c r="AA880" s="50"/>
      <c r="AB880" s="50"/>
      <c r="AC880" s="50"/>
      <c r="AD880" s="50"/>
      <c r="AE880" s="51">
        <f t="shared" ref="AE880:AE943" si="1570">IF(A880="","",A880)</f>
        <v>83</v>
      </c>
      <c r="AF880" s="51" t="str">
        <f t="shared" ref="AF880:AF943" si="1571">IF(B880="","",B880)</f>
        <v/>
      </c>
      <c r="AG880" s="51" t="str">
        <f t="shared" ref="AG880:AG943" si="1572">IF(C880="","",C880)</f>
        <v/>
      </c>
      <c r="AH880" s="51" t="str">
        <f t="shared" ref="AH880:AH943" si="1573">IF(D880="","",D880)</f>
        <v/>
      </c>
      <c r="AI880" s="52">
        <f t="shared" ref="AI880:AI943" si="1574">H880</f>
        <v>315.64999999999998</v>
      </c>
      <c r="AJ880" s="51"/>
      <c r="AK880" s="53"/>
      <c r="AL880" s="52"/>
      <c r="AM880" s="53">
        <f t="shared" ref="AM880:AM943" si="1575">IF(OR(AJ880="",AJ880="m"),AM879,IF(AH880&lt;&gt;"",AH880,""))</f>
        <v>49</v>
      </c>
      <c r="AN880" s="53">
        <f>IF(AJ880&lt;&gt;"",IF(AJ880="o",VLOOKUP(AM880,OpenSect!$A$1:$D$11,2),IF(AJ880="u",VLOOKUP(AM880,UpHill!$A$1:$D$35,2),IF(AJ880="d",VLOOKUP(AM880,DownHill!$A$3:$D$29,2),IF(AJ880="f",VLOOKUP(AM880,FlatUnd!$A$2:$D$30,2),IF(AJ880="t",VLOOKUP(AM880,TimeAdd!$A$1:$D$176,2),IF(AJ880="l",VLOOKUP(AM880,SLimit!$A$1:$D$8,2),AN879)))))),AN879)</f>
        <v>58</v>
      </c>
      <c r="AO880" s="53">
        <f>IF(AJ880&lt;&gt;"",IF(AJ880="o",VLOOKUP(AM880,OpenSect!$A$1:$D$11,3),IF(AJ880="u",VLOOKUP(AM880,UpHill!$A$1:$D$35,3),IF(AJ880="d",VLOOKUP(AM880,DownHill!$A$3:$D$29,3),IF(AJ880="f",VLOOKUP(AM880,FlatUnd!$A$2:$D$30,3),IF(AJ880="t",VLOOKUP(AM880,TimeAdd!$A$1:$D$18,3),IF(AJ880="l",VLOOKUP(AM880,SLimit!$A$1:$D$8,3),AO879)))))),AO879)</f>
        <v>69</v>
      </c>
      <c r="AP880" s="53">
        <f>IF(AJ880&lt;&gt;"",IF(AJ880="o",VLOOKUP(AM880,OpenSect!$A$1:$D$11,4),IF(AJ880="u",VLOOKUP(AM880,UpHill!$A$1:$D$35,4),IF(AJ880="d",VLOOKUP(AM880,DownHill!$A$3:$D$29,4),IF(AJ880="f",VLOOKUP(AM880,FlatUnd!$A$2:$D$30,4),IF(AJ880="t",VLOOKUP(AM880,TimeAdd!$A$1:$D$18,4),IF(AJ880="l",VLOOKUP(AM880,SLimit!$A$1:$D$8,4),AP879)))))),AP879)</f>
        <v>78</v>
      </c>
      <c r="AQ880" s="53" t="str">
        <f t="shared" ref="AQ880:AQ943" si="1576">M880</f>
        <v>100</v>
      </c>
      <c r="AR880" s="54" t="str">
        <f t="shared" ref="AR880:AR943" si="1577">L880</f>
        <v>29,0 Km Plate.</v>
      </c>
      <c r="AS880" s="55"/>
      <c r="AT880" s="55"/>
      <c r="AU880" s="56">
        <f>IF(GroupStTimes!$A$8=0,MIN(CB880,CD880,CF880),MIN(BZ880,CB880,CD880,CF880))</f>
        <v>0.63473379629629623</v>
      </c>
      <c r="AV880" s="56">
        <f>IF(GroupStTimes!$A$8=0,MAX(CC880,CE880,CG880),MAX(CA880,CC880,CE880,CG880))</f>
        <v>0.68056712962962951</v>
      </c>
      <c r="AW880" s="57" t="str">
        <f t="shared" ref="AW880:AW943" si="1578">IF(U880="","",CONCATENATE(FIXED(U880,5),"  ",FIXED(V880,5)))</f>
        <v/>
      </c>
      <c r="AX880" s="58" t="str">
        <f t="shared" ref="AX880:AX943" si="1579">IF(AJ880="m",ROUND(W880,5),"")</f>
        <v/>
      </c>
      <c r="AY880" s="58" t="str">
        <f t="shared" ref="AY880:AY943" si="1580">IF(AJ880="m",ROUND(X880,5),"")</f>
        <v/>
      </c>
      <c r="AZ880" s="31">
        <f t="shared" ref="AZ880:AZ943" si="1581">IF(AND(AM879=AM878,AN879=AN878,AO879=AO878,AP879=AP878,AJ880&lt;&gt;"t"),AZ879,IF(AJ880="t",AI880,AI879))</f>
        <v>314.54000000000002</v>
      </c>
      <c r="BA880" s="59">
        <f t="shared" ref="BA880:BA943" si="1582">IF(AND($AM879=$AM878,$AN879=AN878,$AO879=$AO878,$AP879=$AP878,$AJ880&lt;&gt;"t"),BA879,BZ879)</f>
        <v>0.64835648148148139</v>
      </c>
      <c r="BB880" s="59">
        <f t="shared" ref="BB880:BB943" si="1583">IF(AND($AM879=$AM878,$AN879=AN878,$AO879=$AO878,$AP879=$AP878,$AJ880&lt;&gt;"t"),BB879,CA879)</f>
        <v>0.65391203703703693</v>
      </c>
      <c r="BC880" s="59">
        <f t="shared" ref="BC880:BC943" si="1584">IF(AND($AM879=$AM878,$AN879=AN878,$AO879=$AO878,$AP879=$AP878,$AJ880&lt;&gt;"t"),BC879,CB879)</f>
        <v>0.6339351851851851</v>
      </c>
      <c r="BD880" s="59">
        <f t="shared" ref="BD880:BD943" si="1585">IF(AND($AM879=$AM878,$AN879=AN878,$AO879=$AO878,$AP879=$AP878,$AJ880&lt;&gt;"t"),BD879,CC879)</f>
        <v>0.67976851851851838</v>
      </c>
      <c r="BE880" s="59">
        <f t="shared" ref="BE880:BE943" si="1586">IF(AND($AM879=$AM878,$AN879=AN878,$AO879=$AO878,$AP879=$AP878,$AJ880&lt;&gt;"t"),BE879,CD879)</f>
        <v>0.65390046296296289</v>
      </c>
      <c r="BF880" s="59">
        <f t="shared" ref="BF880:BF943" si="1587">IF(AND($AM879=$AM878,$AN879=AN878,$AO879=$AO878,$AP879=$AP878,$AJ880&lt;&gt;"t"),BF879,CE879)</f>
        <v>0.66431712962962952</v>
      </c>
      <c r="BG880" s="59">
        <f t="shared" ref="BG880:BG943" si="1588">IF(AND($AM879=$AM878,$AN879=AN878,$AO879=$AO878,$AP879=$AP878,$AJ880&lt;&gt;"t"),BG879,CF879)</f>
        <v>0.66134259259259265</v>
      </c>
      <c r="BH880" s="59">
        <f t="shared" ref="BH880:BH943" si="1589">IF(AND($AM879=$AM878,$AN879=AN878,$AO879=$AO878,$AP879=$AP878,$AJ880&lt;&gt;"t"),BH879,CG879)</f>
        <v>0.66064814814814821</v>
      </c>
      <c r="BI880" s="31">
        <f t="shared" ref="BI880:BI943" si="1590">AI880-AZ880</f>
        <v>1.1099999999999568</v>
      </c>
      <c r="BJ880" s="61">
        <f t="shared" ref="BJ880:BJ943" si="1591">IF($AJ879="t",IF(AM878=0,0,$BI880/AM878),IF(AM879=0,0,$BI880/AM879))</f>
        <v>2.2653061224488916E-2</v>
      </c>
      <c r="BK880" s="61">
        <f t="shared" ref="BK880:BK943" si="1592">IF($AJ879="t",IF(AN878=0,0,$BI880/AN878),IF(AN879=0,0,$BI880/AN879))</f>
        <v>1.9137931034482015E-2</v>
      </c>
      <c r="BL880" s="61">
        <f t="shared" ref="BL880:BL943" si="1593">IF($AJ879="t",IF(AO878=0,0,$BI880/AO878),IF(AO879=0,0,$BI880/AO879))</f>
        <v>1.6086956521738506E-2</v>
      </c>
      <c r="BM880" s="61">
        <f t="shared" ref="BM880:BM943" si="1594">IF($AJ879="t",IF(AP878=0,0,$BI880/AP878),IF(AP879=0,0,$BI880/AP879))</f>
        <v>1.4230769230768677E-2</v>
      </c>
      <c r="BN880" s="62">
        <f t="shared" ref="BN880:BN943" si="1595">IF(AJ880="t",0,INT(BJ880))</f>
        <v>0</v>
      </c>
      <c r="BO880" s="62">
        <f t="shared" ref="BO880:BO943" si="1596">IF(AJ880="t",AM880,IF(INT((BJ880-BN880)*60)&lt;0,1,INT((BJ880-BN880)*60)))</f>
        <v>1</v>
      </c>
      <c r="BP880" s="62">
        <f t="shared" ref="BP880:BP943" si="1597">IF(AJ880="t",0,ROUND((((BJ880-BN880)*60)-BO880)*60,0))</f>
        <v>22</v>
      </c>
      <c r="BQ880" s="62">
        <f t="shared" ref="BQ880:BQ943" si="1598">IF(AJ880="t",0,INT(BK880))</f>
        <v>0</v>
      </c>
      <c r="BR880" s="62">
        <f t="shared" ref="BR880:BR943" si="1599">IF(AJ880="t",AN880,IF(INT((BK880-BQ880)*60)&lt;0,1,INT((BK880-BQ880)*60)))</f>
        <v>1</v>
      </c>
      <c r="BS880" s="62">
        <f t="shared" ref="BS880:BS943" si="1600">IF(AJ880="t",0,ROUND((((BK880-BQ880)*60)-BR880)*60,0))</f>
        <v>9</v>
      </c>
      <c r="BT880" s="62">
        <f t="shared" ref="BT880:BT943" si="1601">IF(AJ880="t",0,INT(BL880))</f>
        <v>0</v>
      </c>
      <c r="BU880" s="62">
        <f t="shared" ref="BU880:BU943" si="1602">IF(AJ880="t",AO880,IF(INT((BL880-BT880)*60)&lt;0,1,INT((BL880-BT880)*60)))</f>
        <v>0</v>
      </c>
      <c r="BV880" s="62">
        <f t="shared" ref="BV880:BV943" si="1603">IF(AJ880="t",0,ROUND((((BL880-BT880)*60)-BU880)*60,0))</f>
        <v>58</v>
      </c>
      <c r="BW880" s="62">
        <f t="shared" ref="BW880:BW943" si="1604">IF(AJ880="t",0,INT(BM880))</f>
        <v>0</v>
      </c>
      <c r="BX880" s="62">
        <f t="shared" ref="BX880:BX943" si="1605">IF(AJ880="t",AP880,IF(INT((BM880-BW880)*60)&lt;0,1,INT((BM880-BW880)*60)))</f>
        <v>0</v>
      </c>
      <c r="BY880" s="62">
        <f t="shared" ref="BY880:BY943" si="1606">IF(AJ880="t",0,ROUND((((BM880-BW880)*60)-BX880)*60,0))</f>
        <v>51</v>
      </c>
      <c r="BZ880" s="63">
        <f t="shared" ref="BZ880:BZ943" si="1607">BA880+TIME(BN880,BO880,BP880)</f>
        <v>0.64930555555555547</v>
      </c>
      <c r="CA880" s="63">
        <f t="shared" ref="CA880:CA943" si="1608">BB880+TIME(BN880,BO880,BP880)</f>
        <v>0.65486111111111101</v>
      </c>
      <c r="CB880" s="63">
        <f t="shared" ref="CB880:CB943" si="1609">BC880+TIME(BQ880,BR880,BS880)</f>
        <v>0.63473379629629623</v>
      </c>
      <c r="CC880" s="63">
        <f t="shared" ref="CC880:CC943" si="1610">BD880+TIME(BQ880,BR880,BS880)</f>
        <v>0.68056712962962951</v>
      </c>
      <c r="CD880" s="63">
        <f t="shared" ref="CD880:CD943" si="1611">BE880+TIME(BT880,BU880,BV880)</f>
        <v>0.65457175925925914</v>
      </c>
      <c r="CE880" s="63">
        <f t="shared" ref="CE880:CE943" si="1612">BF880+TIME(BT880,BU880,BV880)</f>
        <v>0.66498842592592577</v>
      </c>
      <c r="CF880" s="63">
        <f t="shared" ref="CF880:CF943" si="1613">BG880+TIME(BW880,BX880,BY880)</f>
        <v>0.66193287037037041</v>
      </c>
      <c r="CG880" s="63">
        <f t="shared" ref="CG880:CG943" si="1614">BH880+TIME(BW880,BX880,BY880)</f>
        <v>0.66123842592592597</v>
      </c>
      <c r="CH880" s="36"/>
      <c r="CI880" s="36"/>
      <c r="CJ880" s="36"/>
      <c r="CK880" s="36"/>
      <c r="CL880" s="60">
        <v>60</v>
      </c>
    </row>
    <row r="881" spans="1:90" ht="26.25" customHeight="1" x14ac:dyDescent="0.25">
      <c r="A881" s="37">
        <v>84</v>
      </c>
      <c r="B881" s="37"/>
      <c r="E881" s="39"/>
      <c r="F881" s="44"/>
      <c r="G881" s="44">
        <v>316.33999999999997</v>
      </c>
      <c r="H881" s="41">
        <f t="shared" si="1566"/>
        <v>316.12</v>
      </c>
      <c r="I881" s="42">
        <v>316.01</v>
      </c>
      <c r="J881" s="43">
        <f t="shared" si="1564"/>
        <v>-6.9618050061697552E-4</v>
      </c>
      <c r="K881" s="44">
        <f t="shared" si="1565"/>
        <v>-0.21999999999997044</v>
      </c>
      <c r="L881" s="91" t="s">
        <v>1501</v>
      </c>
      <c r="M881" s="127" t="s">
        <v>1232</v>
      </c>
      <c r="N881" s="46">
        <f t="shared" si="1515"/>
        <v>316.22999999999996</v>
      </c>
      <c r="O881" s="46">
        <f t="shared" si="1569"/>
        <v>-0.11000000000000001</v>
      </c>
      <c r="P881" s="44">
        <v>316.33999999999997</v>
      </c>
      <c r="Q881" s="46"/>
      <c r="R881" s="37"/>
      <c r="S881" s="46"/>
      <c r="T881" s="40"/>
      <c r="U881" s="47" t="str">
        <f t="shared" si="1567"/>
        <v/>
      </c>
      <c r="V881" s="47" t="str">
        <f t="shared" si="1568"/>
        <v/>
      </c>
      <c r="W881" s="50"/>
      <c r="X881" s="50"/>
      <c r="Y881" s="50"/>
      <c r="Z881" s="50"/>
      <c r="AA881" s="50"/>
      <c r="AB881" s="50"/>
      <c r="AC881" s="50"/>
      <c r="AD881" s="50"/>
      <c r="AE881" s="51">
        <f t="shared" si="1570"/>
        <v>84</v>
      </c>
      <c r="AF881" s="51" t="str">
        <f t="shared" si="1571"/>
        <v/>
      </c>
      <c r="AG881" s="51" t="str">
        <f t="shared" si="1572"/>
        <v/>
      </c>
      <c r="AH881" s="51" t="str">
        <f t="shared" si="1573"/>
        <v/>
      </c>
      <c r="AI881" s="52">
        <f t="shared" si="1574"/>
        <v>316.12</v>
      </c>
      <c r="AJ881" s="51"/>
      <c r="AK881" s="53"/>
      <c r="AL881" s="52"/>
      <c r="AM881" s="53">
        <f t="shared" si="1575"/>
        <v>49</v>
      </c>
      <c r="AN881" s="53">
        <f>IF(AJ881&lt;&gt;"",IF(AJ881="o",VLOOKUP(AM881,OpenSect!$A$1:$D$11,2),IF(AJ881="u",VLOOKUP(AM881,UpHill!$A$1:$D$35,2),IF(AJ881="d",VLOOKUP(AM881,DownHill!$A$3:$D$29,2),IF(AJ881="f",VLOOKUP(AM881,FlatUnd!$A$2:$D$30,2),IF(AJ881="t",VLOOKUP(AM881,TimeAdd!$A$1:$D$176,2),IF(AJ881="l",VLOOKUP(AM881,SLimit!$A$1:$D$8,2),AN880)))))),AN880)</f>
        <v>58</v>
      </c>
      <c r="AO881" s="53">
        <f>IF(AJ881&lt;&gt;"",IF(AJ881="o",VLOOKUP(AM881,OpenSect!$A$1:$D$11,3),IF(AJ881="u",VLOOKUP(AM881,UpHill!$A$1:$D$35,3),IF(AJ881="d",VLOOKUP(AM881,DownHill!$A$3:$D$29,3),IF(AJ881="f",VLOOKUP(AM881,FlatUnd!$A$2:$D$30,3),IF(AJ881="t",VLOOKUP(AM881,TimeAdd!$A$1:$D$18,3),IF(AJ881="l",VLOOKUP(AM881,SLimit!$A$1:$D$8,3),AO880)))))),AO880)</f>
        <v>69</v>
      </c>
      <c r="AP881" s="53">
        <f>IF(AJ881&lt;&gt;"",IF(AJ881="o",VLOOKUP(AM881,OpenSect!$A$1:$D$11,4),IF(AJ881="u",VLOOKUP(AM881,UpHill!$A$1:$D$35,4),IF(AJ881="d",VLOOKUP(AM881,DownHill!$A$3:$D$29,4),IF(AJ881="f",VLOOKUP(AM881,FlatUnd!$A$2:$D$30,4),IF(AJ881="t",VLOOKUP(AM881,TimeAdd!$A$1:$D$18,4),IF(AJ881="l",VLOOKUP(AM881,SLimit!$A$1:$D$8,4),AP880)))))),AP880)</f>
        <v>78</v>
      </c>
      <c r="AQ881" s="53" t="str">
        <f t="shared" si="1576"/>
        <v>100</v>
      </c>
      <c r="AR881" s="54" t="str">
        <f t="shared" si="1577"/>
        <v>Rest Area Class2.</v>
      </c>
      <c r="AS881" s="55"/>
      <c r="AT881" s="55"/>
      <c r="AU881" s="56">
        <f>IF(GroupStTimes!$A$8=0,MIN(CB881,CD881,CF881),MIN(BZ881,CB881,CD881,CF881))</f>
        <v>0.63506944444444435</v>
      </c>
      <c r="AV881" s="56">
        <f>IF(GroupStTimes!$A$8=0,MAX(CC881,CE881,CG881),MAX(CA881,CC881,CE881,CG881))</f>
        <v>0.68090277777777763</v>
      </c>
      <c r="AW881" s="57" t="str">
        <f t="shared" si="1578"/>
        <v/>
      </c>
      <c r="AX881" s="58" t="str">
        <f t="shared" si="1579"/>
        <v/>
      </c>
      <c r="AY881" s="58" t="str">
        <f t="shared" si="1580"/>
        <v/>
      </c>
      <c r="AZ881" s="31">
        <f t="shared" si="1581"/>
        <v>314.54000000000002</v>
      </c>
      <c r="BA881" s="59">
        <f t="shared" si="1582"/>
        <v>0.64835648148148139</v>
      </c>
      <c r="BB881" s="59">
        <f t="shared" si="1583"/>
        <v>0.65391203703703693</v>
      </c>
      <c r="BC881" s="59">
        <f t="shared" si="1584"/>
        <v>0.6339351851851851</v>
      </c>
      <c r="BD881" s="59">
        <f t="shared" si="1585"/>
        <v>0.67976851851851838</v>
      </c>
      <c r="BE881" s="59">
        <f t="shared" si="1586"/>
        <v>0.65390046296296289</v>
      </c>
      <c r="BF881" s="59">
        <f t="shared" si="1587"/>
        <v>0.66431712962962952</v>
      </c>
      <c r="BG881" s="59">
        <f t="shared" si="1588"/>
        <v>0.66134259259259265</v>
      </c>
      <c r="BH881" s="59">
        <f t="shared" si="1589"/>
        <v>0.66064814814814821</v>
      </c>
      <c r="BI881" s="31">
        <f t="shared" si="1590"/>
        <v>1.5799999999999841</v>
      </c>
      <c r="BJ881" s="61">
        <f t="shared" si="1591"/>
        <v>3.2244897959183345E-2</v>
      </c>
      <c r="BK881" s="61">
        <f t="shared" si="1592"/>
        <v>2.7241379310344552E-2</v>
      </c>
      <c r="BL881" s="61">
        <f t="shared" si="1593"/>
        <v>2.2898550724637451E-2</v>
      </c>
      <c r="BM881" s="61">
        <f t="shared" si="1594"/>
        <v>2.0256410256410052E-2</v>
      </c>
      <c r="BN881" s="62">
        <f t="shared" si="1595"/>
        <v>0</v>
      </c>
      <c r="BO881" s="62">
        <f t="shared" si="1596"/>
        <v>1</v>
      </c>
      <c r="BP881" s="62">
        <f t="shared" si="1597"/>
        <v>56</v>
      </c>
      <c r="BQ881" s="62">
        <f t="shared" si="1598"/>
        <v>0</v>
      </c>
      <c r="BR881" s="62">
        <f t="shared" si="1599"/>
        <v>1</v>
      </c>
      <c r="BS881" s="62">
        <f t="shared" si="1600"/>
        <v>38</v>
      </c>
      <c r="BT881" s="62">
        <f t="shared" si="1601"/>
        <v>0</v>
      </c>
      <c r="BU881" s="62">
        <f t="shared" si="1602"/>
        <v>1</v>
      </c>
      <c r="BV881" s="62">
        <f t="shared" si="1603"/>
        <v>22</v>
      </c>
      <c r="BW881" s="62">
        <f t="shared" si="1604"/>
        <v>0</v>
      </c>
      <c r="BX881" s="62">
        <f t="shared" si="1605"/>
        <v>1</v>
      </c>
      <c r="BY881" s="62">
        <f t="shared" si="1606"/>
        <v>13</v>
      </c>
      <c r="BZ881" s="63">
        <f t="shared" si="1607"/>
        <v>0.64969907407407401</v>
      </c>
      <c r="CA881" s="63">
        <f t="shared" si="1608"/>
        <v>0.65525462962962955</v>
      </c>
      <c r="CB881" s="63">
        <f t="shared" si="1609"/>
        <v>0.63506944444444435</v>
      </c>
      <c r="CC881" s="63">
        <f t="shared" si="1610"/>
        <v>0.68090277777777763</v>
      </c>
      <c r="CD881" s="63">
        <f t="shared" si="1611"/>
        <v>0.65484953703703697</v>
      </c>
      <c r="CE881" s="63">
        <f t="shared" si="1612"/>
        <v>0.6652662037037036</v>
      </c>
      <c r="CF881" s="63">
        <f t="shared" si="1613"/>
        <v>0.66218750000000004</v>
      </c>
      <c r="CG881" s="63">
        <f t="shared" si="1614"/>
        <v>0.6614930555555556</v>
      </c>
      <c r="CH881" s="36"/>
      <c r="CI881" s="36"/>
      <c r="CJ881" s="36"/>
      <c r="CK881" s="36"/>
      <c r="CL881" s="60">
        <v>60</v>
      </c>
    </row>
    <row r="882" spans="1:90" ht="20.25" x14ac:dyDescent="0.25">
      <c r="A882" s="37">
        <v>84</v>
      </c>
      <c r="B882" s="37"/>
      <c r="E882" s="39"/>
      <c r="F882" s="44"/>
      <c r="G882" s="44">
        <v>316.88</v>
      </c>
      <c r="H882" s="41">
        <f t="shared" si="1566"/>
        <v>316.66000000000003</v>
      </c>
      <c r="I882" s="42">
        <v>316.55</v>
      </c>
      <c r="J882" s="43">
        <f t="shared" si="1564"/>
        <v>-6.9499289211805539E-4</v>
      </c>
      <c r="K882" s="44">
        <f t="shared" si="1565"/>
        <v>-0.21999999999997044</v>
      </c>
      <c r="L882" s="91" t="s">
        <v>1495</v>
      </c>
      <c r="M882" s="127" t="s">
        <v>1232</v>
      </c>
      <c r="N882" s="46">
        <f t="shared" si="1515"/>
        <v>316.77</v>
      </c>
      <c r="O882" s="46">
        <f t="shared" si="1569"/>
        <v>-0.11000000000000001</v>
      </c>
      <c r="P882" s="44">
        <v>316.88</v>
      </c>
      <c r="Q882" s="46"/>
      <c r="R882" s="37"/>
      <c r="S882" s="46"/>
      <c r="T882" s="40"/>
      <c r="U882" s="47" t="str">
        <f t="shared" si="1567"/>
        <v/>
      </c>
      <c r="V882" s="47" t="str">
        <f t="shared" si="1568"/>
        <v/>
      </c>
      <c r="W882" s="50"/>
      <c r="X882" s="50"/>
      <c r="Y882" s="50"/>
      <c r="Z882" s="50"/>
      <c r="AA882" s="50"/>
      <c r="AB882" s="50"/>
      <c r="AC882" s="50"/>
      <c r="AD882" s="50"/>
      <c r="AE882" s="51">
        <f t="shared" si="1570"/>
        <v>84</v>
      </c>
      <c r="AF882" s="51" t="str">
        <f t="shared" si="1571"/>
        <v/>
      </c>
      <c r="AG882" s="51" t="str">
        <f t="shared" si="1572"/>
        <v/>
      </c>
      <c r="AH882" s="51" t="str">
        <f t="shared" si="1573"/>
        <v/>
      </c>
      <c r="AI882" s="52">
        <f t="shared" si="1574"/>
        <v>316.66000000000003</v>
      </c>
      <c r="AJ882" s="51"/>
      <c r="AK882" s="53"/>
      <c r="AL882" s="52"/>
      <c r="AM882" s="53">
        <f t="shared" si="1575"/>
        <v>49</v>
      </c>
      <c r="AN882" s="53">
        <f>IF(AJ882&lt;&gt;"",IF(AJ882="o",VLOOKUP(AM882,OpenSect!$A$1:$D$11,2),IF(AJ882="u",VLOOKUP(AM882,UpHill!$A$1:$D$35,2),IF(AJ882="d",VLOOKUP(AM882,DownHill!$A$3:$D$29,2),IF(AJ882="f",VLOOKUP(AM882,FlatUnd!$A$2:$D$30,2),IF(AJ882="t",VLOOKUP(AM882,TimeAdd!$A$1:$D$176,2),IF(AJ882="l",VLOOKUP(AM882,SLimit!$A$1:$D$8,2),AN881)))))),AN881)</f>
        <v>58</v>
      </c>
      <c r="AO882" s="53">
        <f>IF(AJ882&lt;&gt;"",IF(AJ882="o",VLOOKUP(AM882,OpenSect!$A$1:$D$11,3),IF(AJ882="u",VLOOKUP(AM882,UpHill!$A$1:$D$35,3),IF(AJ882="d",VLOOKUP(AM882,DownHill!$A$3:$D$29,3),IF(AJ882="f",VLOOKUP(AM882,FlatUnd!$A$2:$D$30,3),IF(AJ882="t",VLOOKUP(AM882,TimeAdd!$A$1:$D$18,3),IF(AJ882="l",VLOOKUP(AM882,SLimit!$A$1:$D$8,3),AO881)))))),AO881)</f>
        <v>69</v>
      </c>
      <c r="AP882" s="53">
        <f>IF(AJ882&lt;&gt;"",IF(AJ882="o",VLOOKUP(AM882,OpenSect!$A$1:$D$11,4),IF(AJ882="u",VLOOKUP(AM882,UpHill!$A$1:$D$35,4),IF(AJ882="d",VLOOKUP(AM882,DownHill!$A$3:$D$29,4),IF(AJ882="f",VLOOKUP(AM882,FlatUnd!$A$2:$D$30,4),IF(AJ882="t",VLOOKUP(AM882,TimeAdd!$A$1:$D$18,4),IF(AJ882="l",VLOOKUP(AM882,SLimit!$A$1:$D$8,4),AP881)))))),AP881)</f>
        <v>78</v>
      </c>
      <c r="AQ882" s="53" t="str">
        <f t="shared" si="1576"/>
        <v>100</v>
      </c>
      <c r="AR882" s="54" t="str">
        <f t="shared" si="1577"/>
        <v>30,0 Km Plate.</v>
      </c>
      <c r="AS882" s="55"/>
      <c r="AT882" s="55"/>
      <c r="AU882" s="56">
        <f>IF(GroupStTimes!$A$8=0,MIN(CB882,CD882,CF882),MIN(BZ882,CB882,CD882,CF882))</f>
        <v>0.6354629629629629</v>
      </c>
      <c r="AV882" s="56">
        <f>IF(GroupStTimes!$A$8=0,MAX(CC882,CE882,CG882),MAX(CA882,CC882,CE882,CG882))</f>
        <v>0.68129629629629618</v>
      </c>
      <c r="AW882" s="57" t="str">
        <f t="shared" si="1578"/>
        <v/>
      </c>
      <c r="AX882" s="58" t="str">
        <f t="shared" si="1579"/>
        <v/>
      </c>
      <c r="AY882" s="58" t="str">
        <f t="shared" si="1580"/>
        <v/>
      </c>
      <c r="AZ882" s="31">
        <f t="shared" si="1581"/>
        <v>314.54000000000002</v>
      </c>
      <c r="BA882" s="59">
        <f t="shared" si="1582"/>
        <v>0.64835648148148139</v>
      </c>
      <c r="BB882" s="59">
        <f t="shared" si="1583"/>
        <v>0.65391203703703693</v>
      </c>
      <c r="BC882" s="59">
        <f t="shared" si="1584"/>
        <v>0.6339351851851851</v>
      </c>
      <c r="BD882" s="59">
        <f t="shared" si="1585"/>
        <v>0.67976851851851838</v>
      </c>
      <c r="BE882" s="59">
        <f t="shared" si="1586"/>
        <v>0.65390046296296289</v>
      </c>
      <c r="BF882" s="59">
        <f t="shared" si="1587"/>
        <v>0.66431712962962952</v>
      </c>
      <c r="BG882" s="59">
        <f t="shared" si="1588"/>
        <v>0.66134259259259265</v>
      </c>
      <c r="BH882" s="59">
        <f t="shared" si="1589"/>
        <v>0.66064814814814821</v>
      </c>
      <c r="BI882" s="31">
        <f t="shared" si="1590"/>
        <v>2.1200000000000045</v>
      </c>
      <c r="BJ882" s="61">
        <f t="shared" si="1591"/>
        <v>4.3265306122449075E-2</v>
      </c>
      <c r="BK882" s="61">
        <f t="shared" si="1592"/>
        <v>3.6551724137931112E-2</v>
      </c>
      <c r="BL882" s="61">
        <f t="shared" si="1593"/>
        <v>3.0724637681159486E-2</v>
      </c>
      <c r="BM882" s="61">
        <f t="shared" si="1594"/>
        <v>2.7179487179487236E-2</v>
      </c>
      <c r="BN882" s="62">
        <f t="shared" si="1595"/>
        <v>0</v>
      </c>
      <c r="BO882" s="62">
        <f t="shared" si="1596"/>
        <v>2</v>
      </c>
      <c r="BP882" s="62">
        <f t="shared" si="1597"/>
        <v>36</v>
      </c>
      <c r="BQ882" s="62">
        <f t="shared" si="1598"/>
        <v>0</v>
      </c>
      <c r="BR882" s="62">
        <f t="shared" si="1599"/>
        <v>2</v>
      </c>
      <c r="BS882" s="62">
        <f t="shared" si="1600"/>
        <v>12</v>
      </c>
      <c r="BT882" s="62">
        <f t="shared" si="1601"/>
        <v>0</v>
      </c>
      <c r="BU882" s="62">
        <f t="shared" si="1602"/>
        <v>1</v>
      </c>
      <c r="BV882" s="62">
        <f t="shared" si="1603"/>
        <v>51</v>
      </c>
      <c r="BW882" s="62">
        <f t="shared" si="1604"/>
        <v>0</v>
      </c>
      <c r="BX882" s="62">
        <f t="shared" si="1605"/>
        <v>1</v>
      </c>
      <c r="BY882" s="62">
        <f t="shared" si="1606"/>
        <v>38</v>
      </c>
      <c r="BZ882" s="63">
        <f t="shared" si="1607"/>
        <v>0.6501620370370369</v>
      </c>
      <c r="CA882" s="63">
        <f t="shared" si="1608"/>
        <v>0.65571759259259244</v>
      </c>
      <c r="CB882" s="63">
        <f t="shared" si="1609"/>
        <v>0.6354629629629629</v>
      </c>
      <c r="CC882" s="63">
        <f t="shared" si="1610"/>
        <v>0.68129629629629618</v>
      </c>
      <c r="CD882" s="63">
        <f t="shared" si="1611"/>
        <v>0.65518518518518509</v>
      </c>
      <c r="CE882" s="63">
        <f t="shared" si="1612"/>
        <v>0.66560185185185172</v>
      </c>
      <c r="CF882" s="63">
        <f t="shared" si="1613"/>
        <v>0.6624768518518519</v>
      </c>
      <c r="CG882" s="63">
        <f t="shared" si="1614"/>
        <v>0.66178240740740746</v>
      </c>
      <c r="CH882" s="36"/>
      <c r="CI882" s="36"/>
      <c r="CJ882" s="36"/>
      <c r="CK882" s="36"/>
      <c r="CL882" s="60">
        <v>60</v>
      </c>
    </row>
    <row r="883" spans="1:90" ht="40.5" x14ac:dyDescent="0.25">
      <c r="A883" s="37">
        <v>84</v>
      </c>
      <c r="B883" s="37"/>
      <c r="C883" s="37" t="s">
        <v>58</v>
      </c>
      <c r="E883" s="39"/>
      <c r="F883" s="44"/>
      <c r="G883" s="44">
        <v>317.8</v>
      </c>
      <c r="H883" s="41">
        <f t="shared" si="1566"/>
        <v>317.58999999999997</v>
      </c>
      <c r="I883" s="42">
        <v>317.48</v>
      </c>
      <c r="J883" s="43">
        <f t="shared" si="1564"/>
        <v>-6.6145898954258391E-4</v>
      </c>
      <c r="K883" s="44">
        <f t="shared" si="1565"/>
        <v>-0.20999999999997954</v>
      </c>
      <c r="L883" s="91" t="s">
        <v>1789</v>
      </c>
      <c r="M883" s="127" t="s">
        <v>1232</v>
      </c>
      <c r="N883" s="46">
        <f t="shared" si="1515"/>
        <v>317.69</v>
      </c>
      <c r="O883" s="46">
        <f t="shared" si="1569"/>
        <v>-0.11000000000000001</v>
      </c>
      <c r="P883" s="44">
        <v>317.8</v>
      </c>
      <c r="Q883" s="46"/>
      <c r="R883" s="37"/>
      <c r="S883" s="46"/>
      <c r="T883" s="40"/>
      <c r="U883" s="47">
        <f t="shared" si="1567"/>
        <v>27.971609999999998</v>
      </c>
      <c r="V883" s="47">
        <f t="shared" si="1568"/>
        <v>29.96405</v>
      </c>
      <c r="W883" s="50">
        <v>27.971620000000001</v>
      </c>
      <c r="X883" s="50">
        <v>29.964099999999998</v>
      </c>
      <c r="Y883" s="50">
        <v>27.971599999999999</v>
      </c>
      <c r="Z883" s="50">
        <v>29.963999999999999</v>
      </c>
      <c r="AA883" s="50"/>
      <c r="AB883" s="50"/>
      <c r="AC883" s="50"/>
      <c r="AD883" s="50"/>
      <c r="AE883" s="51">
        <f t="shared" si="1570"/>
        <v>84</v>
      </c>
      <c r="AF883" s="51" t="str">
        <f t="shared" si="1571"/>
        <v/>
      </c>
      <c r="AG883" s="51" t="str">
        <f t="shared" si="1572"/>
        <v>m</v>
      </c>
      <c r="AH883" s="51" t="str">
        <f t="shared" si="1573"/>
        <v/>
      </c>
      <c r="AI883" s="52">
        <f t="shared" si="1574"/>
        <v>317.58999999999997</v>
      </c>
      <c r="AJ883" s="51" t="s">
        <v>58</v>
      </c>
      <c r="AK883" s="53"/>
      <c r="AL883" s="52"/>
      <c r="AM883" s="53">
        <f t="shared" si="1575"/>
        <v>49</v>
      </c>
      <c r="AN883" s="53">
        <f>IF(AJ883&lt;&gt;"",IF(AJ883="o",VLOOKUP(AM883,OpenSect!$A$1:$D$11,2),IF(AJ883="u",VLOOKUP(AM883,UpHill!$A$1:$D$35,2),IF(AJ883="d",VLOOKUP(AM883,DownHill!$A$3:$D$29,2),IF(AJ883="f",VLOOKUP(AM883,FlatUnd!$A$2:$D$30,2),IF(AJ883="t",VLOOKUP(AM883,TimeAdd!$A$1:$D$176,2),IF(AJ883="l",VLOOKUP(AM883,SLimit!$A$1:$D$8,2),AN882)))))),AN882)</f>
        <v>58</v>
      </c>
      <c r="AO883" s="53">
        <f>IF(AJ883&lt;&gt;"",IF(AJ883="o",VLOOKUP(AM883,OpenSect!$A$1:$D$11,3),IF(AJ883="u",VLOOKUP(AM883,UpHill!$A$1:$D$35,3),IF(AJ883="d",VLOOKUP(AM883,DownHill!$A$3:$D$29,3),IF(AJ883="f",VLOOKUP(AM883,FlatUnd!$A$2:$D$30,3),IF(AJ883="t",VLOOKUP(AM883,TimeAdd!$A$1:$D$18,3),IF(AJ883="l",VLOOKUP(AM883,SLimit!$A$1:$D$8,3),AO882)))))),AO882)</f>
        <v>69</v>
      </c>
      <c r="AP883" s="53">
        <f>IF(AJ883&lt;&gt;"",IF(AJ883="o",VLOOKUP(AM883,OpenSect!$A$1:$D$11,4),IF(AJ883="u",VLOOKUP(AM883,UpHill!$A$1:$D$35,4),IF(AJ883="d",VLOOKUP(AM883,DownHill!$A$3:$D$29,4),IF(AJ883="f",VLOOKUP(AM883,FlatUnd!$A$2:$D$30,4),IF(AJ883="t",VLOOKUP(AM883,TimeAdd!$A$1:$D$18,4),IF(AJ883="l",VLOOKUP(AM883,SLimit!$A$1:$D$8,4),AP882)))))),AP882)</f>
        <v>78</v>
      </c>
      <c r="AQ883" s="53" t="str">
        <f t="shared" si="1576"/>
        <v>100</v>
      </c>
      <c r="AR883" s="54" t="str">
        <f t="shared" si="1577"/>
        <v>Control @ 100 Speed limit.  Dot on pole and rd.</v>
      </c>
      <c r="AS883" s="55"/>
      <c r="AT883" s="55"/>
      <c r="AU883" s="56">
        <f>IF(GroupStTimes!$A$8=0,MIN(CB883,CD883,CF883),MIN(BZ883,CB883,CD883,CF883))</f>
        <v>0.63612268518518511</v>
      </c>
      <c r="AV883" s="56">
        <f>IF(GroupStTimes!$A$8=0,MAX(CC883,CE883,CG883),MAX(CA883,CC883,CE883,CG883))</f>
        <v>0.68195601851851839</v>
      </c>
      <c r="AW883" s="57" t="str">
        <f t="shared" si="1578"/>
        <v>27.97161  29.96405</v>
      </c>
      <c r="AX883" s="58">
        <f t="shared" si="1579"/>
        <v>27.971620000000001</v>
      </c>
      <c r="AY883" s="58">
        <f t="shared" si="1580"/>
        <v>29.964099999999998</v>
      </c>
      <c r="AZ883" s="31">
        <f t="shared" si="1581"/>
        <v>314.54000000000002</v>
      </c>
      <c r="BA883" s="59">
        <f t="shared" si="1582"/>
        <v>0.64835648148148139</v>
      </c>
      <c r="BB883" s="59">
        <f t="shared" si="1583"/>
        <v>0.65391203703703693</v>
      </c>
      <c r="BC883" s="59">
        <f t="shared" si="1584"/>
        <v>0.6339351851851851</v>
      </c>
      <c r="BD883" s="59">
        <f t="shared" si="1585"/>
        <v>0.67976851851851838</v>
      </c>
      <c r="BE883" s="59">
        <f t="shared" si="1586"/>
        <v>0.65390046296296289</v>
      </c>
      <c r="BF883" s="59">
        <f t="shared" si="1587"/>
        <v>0.66431712962962952</v>
      </c>
      <c r="BG883" s="59">
        <f t="shared" si="1588"/>
        <v>0.66134259259259265</v>
      </c>
      <c r="BH883" s="59">
        <f t="shared" si="1589"/>
        <v>0.66064814814814821</v>
      </c>
      <c r="BI883" s="31">
        <f t="shared" si="1590"/>
        <v>3.0499999999999545</v>
      </c>
      <c r="BJ883" s="61">
        <f t="shared" si="1591"/>
        <v>6.2244897959182748E-2</v>
      </c>
      <c r="BK883" s="61">
        <f t="shared" si="1592"/>
        <v>5.2586206896550941E-2</v>
      </c>
      <c r="BL883" s="61">
        <f t="shared" si="1593"/>
        <v>4.4202898550723978E-2</v>
      </c>
      <c r="BM883" s="61">
        <f t="shared" si="1594"/>
        <v>3.910256410256352E-2</v>
      </c>
      <c r="BN883" s="62">
        <f t="shared" si="1595"/>
        <v>0</v>
      </c>
      <c r="BO883" s="62">
        <f t="shared" si="1596"/>
        <v>3</v>
      </c>
      <c r="BP883" s="62">
        <f t="shared" si="1597"/>
        <v>44</v>
      </c>
      <c r="BQ883" s="62">
        <f t="shared" si="1598"/>
        <v>0</v>
      </c>
      <c r="BR883" s="62">
        <f t="shared" si="1599"/>
        <v>3</v>
      </c>
      <c r="BS883" s="62">
        <f t="shared" si="1600"/>
        <v>9</v>
      </c>
      <c r="BT883" s="62">
        <f t="shared" si="1601"/>
        <v>0</v>
      </c>
      <c r="BU883" s="62">
        <f t="shared" si="1602"/>
        <v>2</v>
      </c>
      <c r="BV883" s="62">
        <f t="shared" si="1603"/>
        <v>39</v>
      </c>
      <c r="BW883" s="62">
        <f t="shared" si="1604"/>
        <v>0</v>
      </c>
      <c r="BX883" s="62">
        <f t="shared" si="1605"/>
        <v>2</v>
      </c>
      <c r="BY883" s="62">
        <f t="shared" si="1606"/>
        <v>21</v>
      </c>
      <c r="BZ883" s="63">
        <f t="shared" si="1607"/>
        <v>0.65094907407407399</v>
      </c>
      <c r="CA883" s="63">
        <f t="shared" si="1608"/>
        <v>0.65650462962962952</v>
      </c>
      <c r="CB883" s="63">
        <f t="shared" si="1609"/>
        <v>0.63612268518518511</v>
      </c>
      <c r="CC883" s="63">
        <f t="shared" si="1610"/>
        <v>0.68195601851851839</v>
      </c>
      <c r="CD883" s="63">
        <f t="shared" si="1611"/>
        <v>0.65574074074074062</v>
      </c>
      <c r="CE883" s="63">
        <f t="shared" si="1612"/>
        <v>0.66615740740740725</v>
      </c>
      <c r="CF883" s="63">
        <f t="shared" si="1613"/>
        <v>0.66297453703703713</v>
      </c>
      <c r="CG883" s="63">
        <f t="shared" si="1614"/>
        <v>0.66228009259259268</v>
      </c>
      <c r="CH883" s="36"/>
      <c r="CI883" s="36"/>
      <c r="CJ883" s="36"/>
      <c r="CK883" s="36"/>
      <c r="CL883" s="60">
        <v>60</v>
      </c>
    </row>
    <row r="884" spans="1:90" ht="26.25" customHeight="1" x14ac:dyDescent="0.25">
      <c r="A884" s="37">
        <v>84</v>
      </c>
      <c r="B884" s="37"/>
      <c r="E884" s="39"/>
      <c r="F884" s="44"/>
      <c r="G884" s="44">
        <v>317.88</v>
      </c>
      <c r="H884" s="41">
        <f t="shared" si="1566"/>
        <v>317.66000000000003</v>
      </c>
      <c r="I884" s="42">
        <v>317.55</v>
      </c>
      <c r="J884" s="43">
        <f t="shared" si="1564"/>
        <v>-6.9280428279001871E-4</v>
      </c>
      <c r="K884" s="44">
        <f t="shared" si="1565"/>
        <v>-0.21999999999997044</v>
      </c>
      <c r="L884" s="91" t="s">
        <v>1496</v>
      </c>
      <c r="M884" s="127" t="s">
        <v>1232</v>
      </c>
      <c r="N884" s="46">
        <f t="shared" si="1515"/>
        <v>317.77</v>
      </c>
      <c r="O884" s="46">
        <f t="shared" si="1569"/>
        <v>-0.11000000000000001</v>
      </c>
      <c r="P884" s="44">
        <v>317.88</v>
      </c>
      <c r="Q884" s="46"/>
      <c r="R884" s="37"/>
      <c r="S884" s="46"/>
      <c r="T884" s="40"/>
      <c r="U884" s="47" t="str">
        <f t="shared" si="1567"/>
        <v/>
      </c>
      <c r="V884" s="47" t="str">
        <f t="shared" si="1568"/>
        <v/>
      </c>
      <c r="W884" s="50"/>
      <c r="X884" s="50"/>
      <c r="Y884" s="50"/>
      <c r="Z884" s="50"/>
      <c r="AA884" s="50"/>
      <c r="AB884" s="50"/>
      <c r="AC884" s="50"/>
      <c r="AD884" s="50"/>
      <c r="AE884" s="51">
        <f t="shared" si="1570"/>
        <v>84</v>
      </c>
      <c r="AF884" s="51" t="str">
        <f t="shared" si="1571"/>
        <v/>
      </c>
      <c r="AG884" s="51" t="str">
        <f t="shared" si="1572"/>
        <v/>
      </c>
      <c r="AH884" s="51" t="str">
        <f t="shared" si="1573"/>
        <v/>
      </c>
      <c r="AI884" s="52">
        <f t="shared" si="1574"/>
        <v>317.66000000000003</v>
      </c>
      <c r="AJ884" s="51"/>
      <c r="AK884" s="53"/>
      <c r="AL884" s="52"/>
      <c r="AM884" s="53">
        <f t="shared" si="1575"/>
        <v>49</v>
      </c>
      <c r="AN884" s="53">
        <f>IF(AJ884&lt;&gt;"",IF(AJ884="o",VLOOKUP(AM884,OpenSect!$A$1:$D$11,2),IF(AJ884="u",VLOOKUP(AM884,UpHill!$A$1:$D$35,2),IF(AJ884="d",VLOOKUP(AM884,DownHill!$A$3:$D$29,2),IF(AJ884="f",VLOOKUP(AM884,FlatUnd!$A$2:$D$30,2),IF(AJ884="t",VLOOKUP(AM884,TimeAdd!$A$1:$D$176,2),IF(AJ884="l",VLOOKUP(AM884,SLimit!$A$1:$D$8,2),AN883)))))),AN883)</f>
        <v>58</v>
      </c>
      <c r="AO884" s="53">
        <f>IF(AJ884&lt;&gt;"",IF(AJ884="o",VLOOKUP(AM884,OpenSect!$A$1:$D$11,3),IF(AJ884="u",VLOOKUP(AM884,UpHill!$A$1:$D$35,3),IF(AJ884="d",VLOOKUP(AM884,DownHill!$A$3:$D$29,3),IF(AJ884="f",VLOOKUP(AM884,FlatUnd!$A$2:$D$30,3),IF(AJ884="t",VLOOKUP(AM884,TimeAdd!$A$1:$D$18,3),IF(AJ884="l",VLOOKUP(AM884,SLimit!$A$1:$D$8,3),AO883)))))),AO883)</f>
        <v>69</v>
      </c>
      <c r="AP884" s="53">
        <f>IF(AJ884&lt;&gt;"",IF(AJ884="o",VLOOKUP(AM884,OpenSect!$A$1:$D$11,4),IF(AJ884="u",VLOOKUP(AM884,UpHill!$A$1:$D$35,4),IF(AJ884="d",VLOOKUP(AM884,DownHill!$A$3:$D$29,4),IF(AJ884="f",VLOOKUP(AM884,FlatUnd!$A$2:$D$30,4),IF(AJ884="t",VLOOKUP(AM884,TimeAdd!$A$1:$D$18,4),IF(AJ884="l",VLOOKUP(AM884,SLimit!$A$1:$D$8,4),AP883)))))),AP883)</f>
        <v>78</v>
      </c>
      <c r="AQ884" s="53" t="str">
        <f t="shared" si="1576"/>
        <v>100</v>
      </c>
      <c r="AR884" s="54" t="str">
        <f t="shared" si="1577"/>
        <v>31,0 Km Plate.</v>
      </c>
      <c r="AS884" s="55"/>
      <c r="AT884" s="55"/>
      <c r="AU884" s="56">
        <f>IF(GroupStTimes!$A$8=0,MIN(CB884,CD884,CF884),MIN(BZ884,CB884,CD884,CF884))</f>
        <v>0.63618055555555553</v>
      </c>
      <c r="AV884" s="56">
        <f>IF(GroupStTimes!$A$8=0,MAX(CC884,CE884,CG884),MAX(CA884,CC884,CE884,CG884))</f>
        <v>0.68201388888888881</v>
      </c>
      <c r="AW884" s="57" t="str">
        <f t="shared" si="1578"/>
        <v/>
      </c>
      <c r="AX884" s="58" t="str">
        <f t="shared" si="1579"/>
        <v/>
      </c>
      <c r="AY884" s="58" t="str">
        <f t="shared" si="1580"/>
        <v/>
      </c>
      <c r="AZ884" s="31">
        <f t="shared" si="1581"/>
        <v>314.54000000000002</v>
      </c>
      <c r="BA884" s="59">
        <f t="shared" si="1582"/>
        <v>0.64835648148148139</v>
      </c>
      <c r="BB884" s="59">
        <f t="shared" si="1583"/>
        <v>0.65391203703703693</v>
      </c>
      <c r="BC884" s="59">
        <f t="shared" si="1584"/>
        <v>0.6339351851851851</v>
      </c>
      <c r="BD884" s="59">
        <f t="shared" si="1585"/>
        <v>0.67976851851851838</v>
      </c>
      <c r="BE884" s="59">
        <f t="shared" si="1586"/>
        <v>0.65390046296296289</v>
      </c>
      <c r="BF884" s="59">
        <f t="shared" si="1587"/>
        <v>0.66431712962962952</v>
      </c>
      <c r="BG884" s="59">
        <f t="shared" si="1588"/>
        <v>0.66134259259259265</v>
      </c>
      <c r="BH884" s="59">
        <f t="shared" si="1589"/>
        <v>0.66064814814814821</v>
      </c>
      <c r="BI884" s="31">
        <f t="shared" si="1590"/>
        <v>3.1200000000000045</v>
      </c>
      <c r="BJ884" s="61">
        <f t="shared" si="1591"/>
        <v>6.3673469387755199E-2</v>
      </c>
      <c r="BK884" s="61">
        <f t="shared" si="1592"/>
        <v>5.3793103448275939E-2</v>
      </c>
      <c r="BL884" s="61">
        <f t="shared" si="1593"/>
        <v>4.521739130434789E-2</v>
      </c>
      <c r="BM884" s="61">
        <f t="shared" si="1594"/>
        <v>4.0000000000000056E-2</v>
      </c>
      <c r="BN884" s="62">
        <f t="shared" si="1595"/>
        <v>0</v>
      </c>
      <c r="BO884" s="62">
        <f t="shared" si="1596"/>
        <v>3</v>
      </c>
      <c r="BP884" s="62">
        <f t="shared" si="1597"/>
        <v>49</v>
      </c>
      <c r="BQ884" s="62">
        <f t="shared" si="1598"/>
        <v>0</v>
      </c>
      <c r="BR884" s="62">
        <f t="shared" si="1599"/>
        <v>3</v>
      </c>
      <c r="BS884" s="62">
        <f t="shared" si="1600"/>
        <v>14</v>
      </c>
      <c r="BT884" s="62">
        <f t="shared" si="1601"/>
        <v>0</v>
      </c>
      <c r="BU884" s="62">
        <f t="shared" si="1602"/>
        <v>2</v>
      </c>
      <c r="BV884" s="62">
        <f t="shared" si="1603"/>
        <v>43</v>
      </c>
      <c r="BW884" s="62">
        <f t="shared" si="1604"/>
        <v>0</v>
      </c>
      <c r="BX884" s="62">
        <f t="shared" si="1605"/>
        <v>2</v>
      </c>
      <c r="BY884" s="62">
        <f t="shared" si="1606"/>
        <v>24</v>
      </c>
      <c r="BZ884" s="63">
        <f t="shared" si="1607"/>
        <v>0.6510069444444444</v>
      </c>
      <c r="CA884" s="63">
        <f t="shared" si="1608"/>
        <v>0.65656249999999994</v>
      </c>
      <c r="CB884" s="63">
        <f t="shared" si="1609"/>
        <v>0.63618055555555553</v>
      </c>
      <c r="CC884" s="63">
        <f t="shared" si="1610"/>
        <v>0.68201388888888881</v>
      </c>
      <c r="CD884" s="63">
        <f t="shared" si="1611"/>
        <v>0.655787037037037</v>
      </c>
      <c r="CE884" s="63">
        <f t="shared" si="1612"/>
        <v>0.66620370370370363</v>
      </c>
      <c r="CF884" s="63">
        <f t="shared" si="1613"/>
        <v>0.66300925925925935</v>
      </c>
      <c r="CG884" s="63">
        <f t="shared" si="1614"/>
        <v>0.66231481481481491</v>
      </c>
      <c r="CH884" s="36"/>
      <c r="CI884" s="36"/>
      <c r="CJ884" s="36"/>
      <c r="CK884" s="36"/>
      <c r="CL884" s="60">
        <v>60</v>
      </c>
    </row>
    <row r="885" spans="1:90" ht="26.25" customHeight="1" x14ac:dyDescent="0.25">
      <c r="A885" s="37">
        <v>84</v>
      </c>
      <c r="B885" s="37"/>
      <c r="E885" s="39"/>
      <c r="F885" s="44"/>
      <c r="G885" s="44">
        <v>318.89</v>
      </c>
      <c r="H885" s="41">
        <f t="shared" si="1566"/>
        <v>318.67</v>
      </c>
      <c r="I885" s="42">
        <v>318.56</v>
      </c>
      <c r="J885" s="43">
        <f t="shared" si="1564"/>
        <v>-6.90607734806537E-4</v>
      </c>
      <c r="K885" s="44">
        <f t="shared" si="1565"/>
        <v>-0.21999999999997044</v>
      </c>
      <c r="L885" s="91" t="s">
        <v>1413</v>
      </c>
      <c r="M885" s="127" t="s">
        <v>1232</v>
      </c>
      <c r="N885" s="46">
        <f t="shared" si="1515"/>
        <v>318.77999999999997</v>
      </c>
      <c r="O885" s="46">
        <f t="shared" si="1569"/>
        <v>-0.11000000000000001</v>
      </c>
      <c r="P885" s="44">
        <v>318.89</v>
      </c>
      <c r="Q885" s="46"/>
      <c r="R885" s="37"/>
      <c r="S885" s="46"/>
      <c r="T885" s="40"/>
      <c r="U885" s="47" t="str">
        <f t="shared" si="1567"/>
        <v/>
      </c>
      <c r="V885" s="47" t="str">
        <f t="shared" si="1568"/>
        <v/>
      </c>
      <c r="W885" s="50"/>
      <c r="X885" s="50"/>
      <c r="Y885" s="50"/>
      <c r="Z885" s="50"/>
      <c r="AA885" s="50"/>
      <c r="AB885" s="50"/>
      <c r="AC885" s="50"/>
      <c r="AD885" s="50"/>
      <c r="AE885" s="51">
        <f t="shared" si="1570"/>
        <v>84</v>
      </c>
      <c r="AF885" s="51" t="str">
        <f t="shared" si="1571"/>
        <v/>
      </c>
      <c r="AG885" s="51" t="str">
        <f t="shared" si="1572"/>
        <v/>
      </c>
      <c r="AH885" s="51" t="str">
        <f t="shared" si="1573"/>
        <v/>
      </c>
      <c r="AI885" s="52">
        <f t="shared" si="1574"/>
        <v>318.67</v>
      </c>
      <c r="AJ885" s="51"/>
      <c r="AK885" s="53"/>
      <c r="AL885" s="52"/>
      <c r="AM885" s="53">
        <f t="shared" si="1575"/>
        <v>49</v>
      </c>
      <c r="AN885" s="53">
        <f>IF(AJ885&lt;&gt;"",IF(AJ885="o",VLOOKUP(AM885,OpenSect!$A$1:$D$11,2),IF(AJ885="u",VLOOKUP(AM885,UpHill!$A$1:$D$35,2),IF(AJ885="d",VLOOKUP(AM885,DownHill!$A$3:$D$29,2),IF(AJ885="f",VLOOKUP(AM885,FlatUnd!$A$2:$D$30,2),IF(AJ885="t",VLOOKUP(AM885,TimeAdd!$A$1:$D$176,2),IF(AJ885="l",VLOOKUP(AM885,SLimit!$A$1:$D$8,2),AN884)))))),AN884)</f>
        <v>58</v>
      </c>
      <c r="AO885" s="53">
        <f>IF(AJ885&lt;&gt;"",IF(AJ885="o",VLOOKUP(AM885,OpenSect!$A$1:$D$11,3),IF(AJ885="u",VLOOKUP(AM885,UpHill!$A$1:$D$35,3),IF(AJ885="d",VLOOKUP(AM885,DownHill!$A$3:$D$29,3),IF(AJ885="f",VLOOKUP(AM885,FlatUnd!$A$2:$D$30,3),IF(AJ885="t",VLOOKUP(AM885,TimeAdd!$A$1:$D$18,3),IF(AJ885="l",VLOOKUP(AM885,SLimit!$A$1:$D$8,3),AO884)))))),AO884)</f>
        <v>69</v>
      </c>
      <c r="AP885" s="53">
        <f>IF(AJ885&lt;&gt;"",IF(AJ885="o",VLOOKUP(AM885,OpenSect!$A$1:$D$11,4),IF(AJ885="u",VLOOKUP(AM885,UpHill!$A$1:$D$35,4),IF(AJ885="d",VLOOKUP(AM885,DownHill!$A$3:$D$29,4),IF(AJ885="f",VLOOKUP(AM885,FlatUnd!$A$2:$D$30,4),IF(AJ885="t",VLOOKUP(AM885,TimeAdd!$A$1:$D$18,4),IF(AJ885="l",VLOOKUP(AM885,SLimit!$A$1:$D$8,4),AP884)))))),AP884)</f>
        <v>78</v>
      </c>
      <c r="AQ885" s="53" t="str">
        <f t="shared" si="1576"/>
        <v>100</v>
      </c>
      <c r="AR885" s="54" t="str">
        <f t="shared" si="1577"/>
        <v>32,0 Km Plate.</v>
      </c>
      <c r="AS885" s="55"/>
      <c r="AT885" s="55"/>
      <c r="AU885" s="56">
        <f>IF(GroupStTimes!$A$8=0,MIN(CB885,CD885,CF885),MIN(BZ885,CB885,CD885,CF885))</f>
        <v>0.63689814814814805</v>
      </c>
      <c r="AV885" s="56">
        <f>IF(GroupStTimes!$A$8=0,MAX(CC885,CE885,CG885),MAX(CA885,CC885,CE885,CG885))</f>
        <v>0.68273148148148133</v>
      </c>
      <c r="AW885" s="57" t="str">
        <f t="shared" si="1578"/>
        <v/>
      </c>
      <c r="AX885" s="58" t="str">
        <f t="shared" si="1579"/>
        <v/>
      </c>
      <c r="AY885" s="58" t="str">
        <f t="shared" si="1580"/>
        <v/>
      </c>
      <c r="AZ885" s="31">
        <f t="shared" si="1581"/>
        <v>314.54000000000002</v>
      </c>
      <c r="BA885" s="59">
        <f t="shared" si="1582"/>
        <v>0.64835648148148139</v>
      </c>
      <c r="BB885" s="59">
        <f t="shared" si="1583"/>
        <v>0.65391203703703693</v>
      </c>
      <c r="BC885" s="59">
        <f t="shared" si="1584"/>
        <v>0.6339351851851851</v>
      </c>
      <c r="BD885" s="59">
        <f t="shared" si="1585"/>
        <v>0.67976851851851838</v>
      </c>
      <c r="BE885" s="59">
        <f t="shared" si="1586"/>
        <v>0.65390046296296289</v>
      </c>
      <c r="BF885" s="59">
        <f t="shared" si="1587"/>
        <v>0.66431712962962952</v>
      </c>
      <c r="BG885" s="59">
        <f t="shared" si="1588"/>
        <v>0.66134259259259265</v>
      </c>
      <c r="BH885" s="59">
        <f t="shared" si="1589"/>
        <v>0.66064814814814821</v>
      </c>
      <c r="BI885" s="31">
        <f t="shared" si="1590"/>
        <v>4.1299999999999955</v>
      </c>
      <c r="BJ885" s="61">
        <f t="shared" si="1591"/>
        <v>8.4285714285714186E-2</v>
      </c>
      <c r="BK885" s="61">
        <f t="shared" si="1592"/>
        <v>7.1206896551724061E-2</v>
      </c>
      <c r="BL885" s="61">
        <f t="shared" si="1593"/>
        <v>5.9855072463768047E-2</v>
      </c>
      <c r="BM885" s="61">
        <f t="shared" si="1594"/>
        <v>5.2948717948717888E-2</v>
      </c>
      <c r="BN885" s="62">
        <f t="shared" si="1595"/>
        <v>0</v>
      </c>
      <c r="BO885" s="62">
        <f t="shared" si="1596"/>
        <v>5</v>
      </c>
      <c r="BP885" s="62">
        <f t="shared" si="1597"/>
        <v>3</v>
      </c>
      <c r="BQ885" s="62">
        <f t="shared" si="1598"/>
        <v>0</v>
      </c>
      <c r="BR885" s="62">
        <f t="shared" si="1599"/>
        <v>4</v>
      </c>
      <c r="BS885" s="62">
        <f t="shared" si="1600"/>
        <v>16</v>
      </c>
      <c r="BT885" s="62">
        <f t="shared" si="1601"/>
        <v>0</v>
      </c>
      <c r="BU885" s="62">
        <f t="shared" si="1602"/>
        <v>3</v>
      </c>
      <c r="BV885" s="62">
        <f t="shared" si="1603"/>
        <v>35</v>
      </c>
      <c r="BW885" s="62">
        <f t="shared" si="1604"/>
        <v>0</v>
      </c>
      <c r="BX885" s="62">
        <f t="shared" si="1605"/>
        <v>3</v>
      </c>
      <c r="BY885" s="62">
        <f t="shared" si="1606"/>
        <v>11</v>
      </c>
      <c r="BZ885" s="63">
        <f t="shared" si="1607"/>
        <v>0.65186342592592583</v>
      </c>
      <c r="CA885" s="63">
        <f t="shared" si="1608"/>
        <v>0.65741898148148137</v>
      </c>
      <c r="CB885" s="63">
        <f t="shared" si="1609"/>
        <v>0.63689814814814805</v>
      </c>
      <c r="CC885" s="63">
        <f t="shared" si="1610"/>
        <v>0.68273148148148133</v>
      </c>
      <c r="CD885" s="63">
        <f t="shared" si="1611"/>
        <v>0.6563888888888888</v>
      </c>
      <c r="CE885" s="63">
        <f t="shared" si="1612"/>
        <v>0.66680555555555543</v>
      </c>
      <c r="CF885" s="63">
        <f t="shared" si="1613"/>
        <v>0.66355324074074085</v>
      </c>
      <c r="CG885" s="63">
        <f t="shared" si="1614"/>
        <v>0.6628587962962964</v>
      </c>
      <c r="CH885" s="36"/>
      <c r="CI885" s="36"/>
      <c r="CJ885" s="36"/>
      <c r="CK885" s="36"/>
      <c r="CL885" s="60">
        <v>60</v>
      </c>
    </row>
    <row r="886" spans="1:90" ht="20.25" x14ac:dyDescent="0.25">
      <c r="A886" s="37">
        <v>84</v>
      </c>
      <c r="B886" s="37"/>
      <c r="E886" s="39"/>
      <c r="F886" s="44"/>
      <c r="G886" s="44">
        <v>319.88</v>
      </c>
      <c r="H886" s="41">
        <f t="shared" si="1566"/>
        <v>319.66000000000003</v>
      </c>
      <c r="I886" s="42">
        <v>319.55</v>
      </c>
      <c r="J886" s="43">
        <f t="shared" si="1564"/>
        <v>-6.8846815834758387E-4</v>
      </c>
      <c r="K886" s="44">
        <f t="shared" si="1565"/>
        <v>-0.21999999999997044</v>
      </c>
      <c r="L886" s="91" t="s">
        <v>1414</v>
      </c>
      <c r="M886" s="127" t="s">
        <v>1232</v>
      </c>
      <c r="N886" s="46">
        <f t="shared" si="1515"/>
        <v>319.77</v>
      </c>
      <c r="O886" s="46">
        <f t="shared" si="1569"/>
        <v>-0.11000000000000001</v>
      </c>
      <c r="P886" s="44">
        <v>319.88</v>
      </c>
      <c r="Q886" s="46"/>
      <c r="R886" s="37"/>
      <c r="S886" s="46"/>
      <c r="T886" s="40"/>
      <c r="U886" s="47" t="str">
        <f t="shared" si="1567"/>
        <v/>
      </c>
      <c r="V886" s="47" t="str">
        <f t="shared" si="1568"/>
        <v/>
      </c>
      <c r="W886" s="50"/>
      <c r="X886" s="50"/>
      <c r="Y886" s="50"/>
      <c r="Z886" s="50"/>
      <c r="AA886" s="50"/>
      <c r="AB886" s="50"/>
      <c r="AC886" s="50"/>
      <c r="AD886" s="50"/>
      <c r="AE886" s="51">
        <f t="shared" si="1570"/>
        <v>84</v>
      </c>
      <c r="AF886" s="51" t="str">
        <f t="shared" si="1571"/>
        <v/>
      </c>
      <c r="AG886" s="51" t="str">
        <f t="shared" si="1572"/>
        <v/>
      </c>
      <c r="AH886" s="51" t="str">
        <f t="shared" si="1573"/>
        <v/>
      </c>
      <c r="AI886" s="52">
        <f t="shared" si="1574"/>
        <v>319.66000000000003</v>
      </c>
      <c r="AJ886" s="51"/>
      <c r="AK886" s="53"/>
      <c r="AL886" s="52"/>
      <c r="AM886" s="53">
        <f t="shared" si="1575"/>
        <v>49</v>
      </c>
      <c r="AN886" s="53">
        <f>IF(AJ886&lt;&gt;"",IF(AJ886="o",VLOOKUP(AM886,OpenSect!$A$1:$D$11,2),IF(AJ886="u",VLOOKUP(AM886,UpHill!$A$1:$D$35,2),IF(AJ886="d",VLOOKUP(AM886,DownHill!$A$3:$D$29,2),IF(AJ886="f",VLOOKUP(AM886,FlatUnd!$A$2:$D$30,2),IF(AJ886="t",VLOOKUP(AM886,TimeAdd!$A$1:$D$176,2),IF(AJ886="l",VLOOKUP(AM886,SLimit!$A$1:$D$8,2),AN885)))))),AN885)</f>
        <v>58</v>
      </c>
      <c r="AO886" s="53">
        <f>IF(AJ886&lt;&gt;"",IF(AJ886="o",VLOOKUP(AM886,OpenSect!$A$1:$D$11,3),IF(AJ886="u",VLOOKUP(AM886,UpHill!$A$1:$D$35,3),IF(AJ886="d",VLOOKUP(AM886,DownHill!$A$3:$D$29,3),IF(AJ886="f",VLOOKUP(AM886,FlatUnd!$A$2:$D$30,3),IF(AJ886="t",VLOOKUP(AM886,TimeAdd!$A$1:$D$18,3),IF(AJ886="l",VLOOKUP(AM886,SLimit!$A$1:$D$8,3),AO885)))))),AO885)</f>
        <v>69</v>
      </c>
      <c r="AP886" s="53">
        <f>IF(AJ886&lt;&gt;"",IF(AJ886="o",VLOOKUP(AM886,OpenSect!$A$1:$D$11,4),IF(AJ886="u",VLOOKUP(AM886,UpHill!$A$1:$D$35,4),IF(AJ886="d",VLOOKUP(AM886,DownHill!$A$3:$D$29,4),IF(AJ886="f",VLOOKUP(AM886,FlatUnd!$A$2:$D$30,4),IF(AJ886="t",VLOOKUP(AM886,TimeAdd!$A$1:$D$18,4),IF(AJ886="l",VLOOKUP(AM886,SLimit!$A$1:$D$8,4),AP885)))))),AP885)</f>
        <v>78</v>
      </c>
      <c r="AQ886" s="53" t="str">
        <f t="shared" si="1576"/>
        <v>100</v>
      </c>
      <c r="AR886" s="54" t="str">
        <f t="shared" si="1577"/>
        <v>33,0 Km Plate.</v>
      </c>
      <c r="AS886" s="55"/>
      <c r="AT886" s="55"/>
      <c r="AU886" s="56">
        <f>IF(GroupStTimes!$A$8=0,MIN(CB886,CD886,CF886),MIN(BZ886,CB886,CD886,CF886))</f>
        <v>0.63761574074074068</v>
      </c>
      <c r="AV886" s="56">
        <f>IF(GroupStTimes!$A$8=0,MAX(CC886,CE886,CG886),MAX(CA886,CC886,CE886,CG886))</f>
        <v>0.68344907407407396</v>
      </c>
      <c r="AW886" s="57" t="str">
        <f t="shared" si="1578"/>
        <v/>
      </c>
      <c r="AX886" s="58" t="str">
        <f t="shared" si="1579"/>
        <v/>
      </c>
      <c r="AY886" s="58" t="str">
        <f t="shared" si="1580"/>
        <v/>
      </c>
      <c r="AZ886" s="31">
        <f t="shared" si="1581"/>
        <v>314.54000000000002</v>
      </c>
      <c r="BA886" s="59">
        <f t="shared" si="1582"/>
        <v>0.64835648148148139</v>
      </c>
      <c r="BB886" s="59">
        <f t="shared" si="1583"/>
        <v>0.65391203703703693</v>
      </c>
      <c r="BC886" s="59">
        <f t="shared" si="1584"/>
        <v>0.6339351851851851</v>
      </c>
      <c r="BD886" s="59">
        <f t="shared" si="1585"/>
        <v>0.67976851851851838</v>
      </c>
      <c r="BE886" s="59">
        <f t="shared" si="1586"/>
        <v>0.65390046296296289</v>
      </c>
      <c r="BF886" s="59">
        <f t="shared" si="1587"/>
        <v>0.66431712962962952</v>
      </c>
      <c r="BG886" s="59">
        <f t="shared" si="1588"/>
        <v>0.66134259259259265</v>
      </c>
      <c r="BH886" s="59">
        <f t="shared" si="1589"/>
        <v>0.66064814814814821</v>
      </c>
      <c r="BI886" s="31">
        <f t="shared" si="1590"/>
        <v>5.1200000000000045</v>
      </c>
      <c r="BJ886" s="61">
        <f t="shared" si="1591"/>
        <v>0.10448979591836743</v>
      </c>
      <c r="BK886" s="61">
        <f t="shared" si="1592"/>
        <v>8.8275862068965594E-2</v>
      </c>
      <c r="BL886" s="61">
        <f t="shared" si="1593"/>
        <v>7.4202898550724705E-2</v>
      </c>
      <c r="BM886" s="61">
        <f t="shared" si="1594"/>
        <v>6.5641025641025696E-2</v>
      </c>
      <c r="BN886" s="62">
        <f t="shared" si="1595"/>
        <v>0</v>
      </c>
      <c r="BO886" s="62">
        <f t="shared" si="1596"/>
        <v>6</v>
      </c>
      <c r="BP886" s="62">
        <f t="shared" si="1597"/>
        <v>16</v>
      </c>
      <c r="BQ886" s="62">
        <f t="shared" si="1598"/>
        <v>0</v>
      </c>
      <c r="BR886" s="62">
        <f t="shared" si="1599"/>
        <v>5</v>
      </c>
      <c r="BS886" s="62">
        <f t="shared" si="1600"/>
        <v>18</v>
      </c>
      <c r="BT886" s="62">
        <f t="shared" si="1601"/>
        <v>0</v>
      </c>
      <c r="BU886" s="62">
        <f t="shared" si="1602"/>
        <v>4</v>
      </c>
      <c r="BV886" s="62">
        <f t="shared" si="1603"/>
        <v>27</v>
      </c>
      <c r="BW886" s="62">
        <f t="shared" si="1604"/>
        <v>0</v>
      </c>
      <c r="BX886" s="62">
        <f t="shared" si="1605"/>
        <v>3</v>
      </c>
      <c r="BY886" s="62">
        <f t="shared" si="1606"/>
        <v>56</v>
      </c>
      <c r="BZ886" s="63">
        <f t="shared" si="1607"/>
        <v>0.65270833333333322</v>
      </c>
      <c r="CA886" s="63">
        <f t="shared" si="1608"/>
        <v>0.65826388888888876</v>
      </c>
      <c r="CB886" s="63">
        <f t="shared" si="1609"/>
        <v>0.63761574074074068</v>
      </c>
      <c r="CC886" s="63">
        <f t="shared" si="1610"/>
        <v>0.68344907407407396</v>
      </c>
      <c r="CD886" s="63">
        <f t="shared" si="1611"/>
        <v>0.65699074074074071</v>
      </c>
      <c r="CE886" s="63">
        <f t="shared" si="1612"/>
        <v>0.66740740740740734</v>
      </c>
      <c r="CF886" s="63">
        <f t="shared" si="1613"/>
        <v>0.66407407407407415</v>
      </c>
      <c r="CG886" s="63">
        <f t="shared" si="1614"/>
        <v>0.66337962962962971</v>
      </c>
      <c r="CH886" s="36"/>
      <c r="CI886" s="36"/>
      <c r="CJ886" s="36"/>
      <c r="CK886" s="36"/>
      <c r="CL886" s="60">
        <v>60</v>
      </c>
    </row>
    <row r="887" spans="1:90" ht="26.25" customHeight="1" x14ac:dyDescent="0.25">
      <c r="A887" s="37">
        <v>84</v>
      </c>
      <c r="B887" s="37"/>
      <c r="E887" s="39"/>
      <c r="F887" s="44"/>
      <c r="G887" s="44">
        <v>320.89</v>
      </c>
      <c r="H887" s="41">
        <f t="shared" si="1566"/>
        <v>320.67</v>
      </c>
      <c r="I887" s="42">
        <v>320.56</v>
      </c>
      <c r="J887" s="43">
        <f t="shared" si="1564"/>
        <v>-6.8629897679052423E-4</v>
      </c>
      <c r="K887" s="44">
        <f t="shared" si="1565"/>
        <v>-0.21999999999997044</v>
      </c>
      <c r="L887" s="91" t="s">
        <v>1497</v>
      </c>
      <c r="M887" s="127" t="s">
        <v>1232</v>
      </c>
      <c r="N887" s="46">
        <f t="shared" si="1515"/>
        <v>320.77999999999997</v>
      </c>
      <c r="O887" s="46">
        <f t="shared" si="1569"/>
        <v>-0.11000000000000001</v>
      </c>
      <c r="P887" s="44">
        <v>320.89</v>
      </c>
      <c r="Q887" s="46"/>
      <c r="R887" s="37"/>
      <c r="S887" s="46"/>
      <c r="T887" s="40"/>
      <c r="U887" s="47" t="str">
        <f t="shared" si="1567"/>
        <v/>
      </c>
      <c r="V887" s="47" t="str">
        <f t="shared" si="1568"/>
        <v/>
      </c>
      <c r="W887" s="50"/>
      <c r="X887" s="50"/>
      <c r="Y887" s="50"/>
      <c r="Z887" s="50"/>
      <c r="AA887" s="50"/>
      <c r="AB887" s="50"/>
      <c r="AC887" s="50"/>
      <c r="AD887" s="50"/>
      <c r="AE887" s="51">
        <f t="shared" si="1570"/>
        <v>84</v>
      </c>
      <c r="AF887" s="51" t="str">
        <f t="shared" si="1571"/>
        <v/>
      </c>
      <c r="AG887" s="51" t="str">
        <f t="shared" si="1572"/>
        <v/>
      </c>
      <c r="AH887" s="51" t="str">
        <f t="shared" si="1573"/>
        <v/>
      </c>
      <c r="AI887" s="52">
        <f t="shared" si="1574"/>
        <v>320.67</v>
      </c>
      <c r="AJ887" s="51"/>
      <c r="AK887" s="53"/>
      <c r="AL887" s="52"/>
      <c r="AM887" s="53">
        <f t="shared" si="1575"/>
        <v>49</v>
      </c>
      <c r="AN887" s="53">
        <f>IF(AJ887&lt;&gt;"",IF(AJ887="o",VLOOKUP(AM887,OpenSect!$A$1:$D$11,2),IF(AJ887="u",VLOOKUP(AM887,UpHill!$A$1:$D$35,2),IF(AJ887="d",VLOOKUP(AM887,DownHill!$A$3:$D$29,2),IF(AJ887="f",VLOOKUP(AM887,FlatUnd!$A$2:$D$30,2),IF(AJ887="t",VLOOKUP(AM887,TimeAdd!$A$1:$D$176,2),IF(AJ887="l",VLOOKUP(AM887,SLimit!$A$1:$D$8,2),AN886)))))),AN886)</f>
        <v>58</v>
      </c>
      <c r="AO887" s="53">
        <f>IF(AJ887&lt;&gt;"",IF(AJ887="o",VLOOKUP(AM887,OpenSect!$A$1:$D$11,3),IF(AJ887="u",VLOOKUP(AM887,UpHill!$A$1:$D$35,3),IF(AJ887="d",VLOOKUP(AM887,DownHill!$A$3:$D$29,3),IF(AJ887="f",VLOOKUP(AM887,FlatUnd!$A$2:$D$30,3),IF(AJ887="t",VLOOKUP(AM887,TimeAdd!$A$1:$D$18,3),IF(AJ887="l",VLOOKUP(AM887,SLimit!$A$1:$D$8,3),AO886)))))),AO886)</f>
        <v>69</v>
      </c>
      <c r="AP887" s="53">
        <f>IF(AJ887&lt;&gt;"",IF(AJ887="o",VLOOKUP(AM887,OpenSect!$A$1:$D$11,4),IF(AJ887="u",VLOOKUP(AM887,UpHill!$A$1:$D$35,4),IF(AJ887="d",VLOOKUP(AM887,DownHill!$A$3:$D$29,4),IF(AJ887="f",VLOOKUP(AM887,FlatUnd!$A$2:$D$30,4),IF(AJ887="t",VLOOKUP(AM887,TimeAdd!$A$1:$D$18,4),IF(AJ887="l",VLOOKUP(AM887,SLimit!$A$1:$D$8,4),AP886)))))),AP886)</f>
        <v>78</v>
      </c>
      <c r="AQ887" s="53" t="str">
        <f t="shared" si="1576"/>
        <v>100</v>
      </c>
      <c r="AR887" s="54" t="str">
        <f t="shared" si="1577"/>
        <v>34,0 Km Plate.</v>
      </c>
      <c r="AS887" s="55"/>
      <c r="AT887" s="55"/>
      <c r="AU887" s="56">
        <f>IF(GroupStTimes!$A$8=0,MIN(CB887,CD887,CF887),MIN(BZ887,CB887,CD887,CF887))</f>
        <v>0.6383333333333332</v>
      </c>
      <c r="AV887" s="56">
        <f>IF(GroupStTimes!$A$8=0,MAX(CC887,CE887,CG887),MAX(CA887,CC887,CE887,CG887))</f>
        <v>0.68416666666666648</v>
      </c>
      <c r="AW887" s="57" t="str">
        <f t="shared" si="1578"/>
        <v/>
      </c>
      <c r="AX887" s="58" t="str">
        <f t="shared" si="1579"/>
        <v/>
      </c>
      <c r="AY887" s="58" t="str">
        <f t="shared" si="1580"/>
        <v/>
      </c>
      <c r="AZ887" s="31">
        <f t="shared" si="1581"/>
        <v>314.54000000000002</v>
      </c>
      <c r="BA887" s="59">
        <f t="shared" si="1582"/>
        <v>0.64835648148148139</v>
      </c>
      <c r="BB887" s="59">
        <f t="shared" si="1583"/>
        <v>0.65391203703703693</v>
      </c>
      <c r="BC887" s="59">
        <f t="shared" si="1584"/>
        <v>0.6339351851851851</v>
      </c>
      <c r="BD887" s="59">
        <f t="shared" si="1585"/>
        <v>0.67976851851851838</v>
      </c>
      <c r="BE887" s="59">
        <f t="shared" si="1586"/>
        <v>0.65390046296296289</v>
      </c>
      <c r="BF887" s="59">
        <f t="shared" si="1587"/>
        <v>0.66431712962962952</v>
      </c>
      <c r="BG887" s="59">
        <f t="shared" si="1588"/>
        <v>0.66134259259259265</v>
      </c>
      <c r="BH887" s="59">
        <f t="shared" si="1589"/>
        <v>0.66064814814814821</v>
      </c>
      <c r="BI887" s="31">
        <f t="shared" si="1590"/>
        <v>6.1299999999999955</v>
      </c>
      <c r="BJ887" s="61">
        <f t="shared" si="1591"/>
        <v>0.12510204081632645</v>
      </c>
      <c r="BK887" s="61">
        <f t="shared" si="1592"/>
        <v>0.10568965517241372</v>
      </c>
      <c r="BL887" s="61">
        <f t="shared" si="1593"/>
        <v>8.8840579710144862E-2</v>
      </c>
      <c r="BM887" s="61">
        <f t="shared" si="1594"/>
        <v>7.8589743589743535E-2</v>
      </c>
      <c r="BN887" s="62">
        <f t="shared" si="1595"/>
        <v>0</v>
      </c>
      <c r="BO887" s="62">
        <f t="shared" si="1596"/>
        <v>7</v>
      </c>
      <c r="BP887" s="62">
        <f t="shared" si="1597"/>
        <v>30</v>
      </c>
      <c r="BQ887" s="62">
        <f t="shared" si="1598"/>
        <v>0</v>
      </c>
      <c r="BR887" s="62">
        <f t="shared" si="1599"/>
        <v>6</v>
      </c>
      <c r="BS887" s="62">
        <f t="shared" si="1600"/>
        <v>20</v>
      </c>
      <c r="BT887" s="62">
        <f t="shared" si="1601"/>
        <v>0</v>
      </c>
      <c r="BU887" s="62">
        <f t="shared" si="1602"/>
        <v>5</v>
      </c>
      <c r="BV887" s="62">
        <f t="shared" si="1603"/>
        <v>20</v>
      </c>
      <c r="BW887" s="62">
        <f t="shared" si="1604"/>
        <v>0</v>
      </c>
      <c r="BX887" s="62">
        <f t="shared" si="1605"/>
        <v>4</v>
      </c>
      <c r="BY887" s="62">
        <f t="shared" si="1606"/>
        <v>43</v>
      </c>
      <c r="BZ887" s="63">
        <f t="shared" si="1607"/>
        <v>0.65356481481481477</v>
      </c>
      <c r="CA887" s="63">
        <f t="shared" si="1608"/>
        <v>0.6591203703703703</v>
      </c>
      <c r="CB887" s="63">
        <f t="shared" si="1609"/>
        <v>0.6383333333333332</v>
      </c>
      <c r="CC887" s="63">
        <f t="shared" si="1610"/>
        <v>0.68416666666666648</v>
      </c>
      <c r="CD887" s="63">
        <f t="shared" si="1611"/>
        <v>0.65760416666666655</v>
      </c>
      <c r="CE887" s="63">
        <f t="shared" si="1612"/>
        <v>0.66802083333333317</v>
      </c>
      <c r="CF887" s="63">
        <f t="shared" si="1613"/>
        <v>0.66461805555555564</v>
      </c>
      <c r="CG887" s="63">
        <f t="shared" si="1614"/>
        <v>0.6639236111111112</v>
      </c>
      <c r="CH887" s="36"/>
      <c r="CI887" s="36"/>
      <c r="CJ887" s="36"/>
      <c r="CK887" s="36"/>
      <c r="CL887" s="60">
        <v>60</v>
      </c>
    </row>
    <row r="888" spans="1:90" ht="26.25" customHeight="1" x14ac:dyDescent="0.25">
      <c r="A888" s="37">
        <v>84</v>
      </c>
      <c r="B888" s="37"/>
      <c r="E888" s="39"/>
      <c r="F888" s="44"/>
      <c r="G888" s="44">
        <v>321.29000000000002</v>
      </c>
      <c r="H888" s="41">
        <f t="shared" si="1566"/>
        <v>321.07</v>
      </c>
      <c r="I888" s="42">
        <v>320.96000000000004</v>
      </c>
      <c r="J888" s="43">
        <f t="shared" si="1564"/>
        <v>-6.8544366899292875E-4</v>
      </c>
      <c r="K888" s="44">
        <f t="shared" si="1565"/>
        <v>-0.21999999999997044</v>
      </c>
      <c r="L888" s="91" t="s">
        <v>1464</v>
      </c>
      <c r="M888" s="127" t="s">
        <v>1232</v>
      </c>
      <c r="N888" s="46">
        <f t="shared" si="1515"/>
        <v>321.18</v>
      </c>
      <c r="O888" s="46">
        <f t="shared" si="1569"/>
        <v>-0.11000000000000001</v>
      </c>
      <c r="P888" s="44">
        <v>321.29000000000002</v>
      </c>
      <c r="Q888" s="46"/>
      <c r="R888" s="37"/>
      <c r="S888" s="46"/>
      <c r="T888" s="40"/>
      <c r="U888" s="47" t="str">
        <f t="shared" si="1567"/>
        <v/>
      </c>
      <c r="V888" s="47" t="str">
        <f t="shared" si="1568"/>
        <v/>
      </c>
      <c r="W888" s="50"/>
      <c r="X888" s="50"/>
      <c r="Y888" s="50"/>
      <c r="Z888" s="50"/>
      <c r="AA888" s="50"/>
      <c r="AB888" s="50"/>
      <c r="AC888" s="50"/>
      <c r="AD888" s="50"/>
      <c r="AE888" s="51">
        <f t="shared" si="1570"/>
        <v>84</v>
      </c>
      <c r="AF888" s="51" t="str">
        <f t="shared" si="1571"/>
        <v/>
      </c>
      <c r="AG888" s="51" t="str">
        <f t="shared" si="1572"/>
        <v/>
      </c>
      <c r="AH888" s="51" t="str">
        <f t="shared" si="1573"/>
        <v/>
      </c>
      <c r="AI888" s="52">
        <f t="shared" si="1574"/>
        <v>321.07</v>
      </c>
      <c r="AJ888" s="51"/>
      <c r="AK888" s="53"/>
      <c r="AL888" s="52"/>
      <c r="AM888" s="53">
        <f t="shared" si="1575"/>
        <v>49</v>
      </c>
      <c r="AN888" s="53">
        <f>IF(AJ888&lt;&gt;"",IF(AJ888="o",VLOOKUP(AM888,OpenSect!$A$1:$D$11,2),IF(AJ888="u",VLOOKUP(AM888,UpHill!$A$1:$D$35,2),IF(AJ888="d",VLOOKUP(AM888,DownHill!$A$3:$D$29,2),IF(AJ888="f",VLOOKUP(AM888,FlatUnd!$A$2:$D$30,2),IF(AJ888="t",VLOOKUP(AM888,TimeAdd!$A$1:$D$176,2),IF(AJ888="l",VLOOKUP(AM888,SLimit!$A$1:$D$8,2),AN887)))))),AN887)</f>
        <v>58</v>
      </c>
      <c r="AO888" s="53">
        <f>IF(AJ888&lt;&gt;"",IF(AJ888="o",VLOOKUP(AM888,OpenSect!$A$1:$D$11,3),IF(AJ888="u",VLOOKUP(AM888,UpHill!$A$1:$D$35,3),IF(AJ888="d",VLOOKUP(AM888,DownHill!$A$3:$D$29,3),IF(AJ888="f",VLOOKUP(AM888,FlatUnd!$A$2:$D$30,3),IF(AJ888="t",VLOOKUP(AM888,TimeAdd!$A$1:$D$18,3),IF(AJ888="l",VLOOKUP(AM888,SLimit!$A$1:$D$8,3),AO887)))))),AO887)</f>
        <v>69</v>
      </c>
      <c r="AP888" s="53">
        <f>IF(AJ888&lt;&gt;"",IF(AJ888="o",VLOOKUP(AM888,OpenSect!$A$1:$D$11,4),IF(AJ888="u",VLOOKUP(AM888,UpHill!$A$1:$D$35,4),IF(AJ888="d",VLOOKUP(AM888,DownHill!$A$3:$D$29,4),IF(AJ888="f",VLOOKUP(AM888,FlatUnd!$A$2:$D$30,4),IF(AJ888="t",VLOOKUP(AM888,TimeAdd!$A$1:$D$18,4),IF(AJ888="l",VLOOKUP(AM888,SLimit!$A$1:$D$8,4),AP887)))))),AP887)</f>
        <v>78</v>
      </c>
      <c r="AQ888" s="53" t="str">
        <f t="shared" si="1576"/>
        <v>100</v>
      </c>
      <c r="AR888" s="54" t="str">
        <f t="shared" si="1577"/>
        <v>Warning Reduced  Visibility . No over taking.</v>
      </c>
      <c r="AS888" s="55"/>
      <c r="AT888" s="55"/>
      <c r="AU888" s="56">
        <f>IF(GroupStTimes!$A$8=0,MIN(CB888,CD888,CF888),MIN(BZ888,CB888,CD888,CF888))</f>
        <v>0.63862268518518506</v>
      </c>
      <c r="AV888" s="56">
        <f>IF(GroupStTimes!$A$8=0,MAX(CC888,CE888,CG888),MAX(CA888,CC888,CE888,CG888))</f>
        <v>0.68445601851851834</v>
      </c>
      <c r="AW888" s="57" t="str">
        <f t="shared" si="1578"/>
        <v/>
      </c>
      <c r="AX888" s="58" t="str">
        <f t="shared" si="1579"/>
        <v/>
      </c>
      <c r="AY888" s="58" t="str">
        <f t="shared" si="1580"/>
        <v/>
      </c>
      <c r="AZ888" s="31">
        <f t="shared" si="1581"/>
        <v>314.54000000000002</v>
      </c>
      <c r="BA888" s="59">
        <f t="shared" si="1582"/>
        <v>0.64835648148148139</v>
      </c>
      <c r="BB888" s="59">
        <f t="shared" si="1583"/>
        <v>0.65391203703703693</v>
      </c>
      <c r="BC888" s="59">
        <f t="shared" si="1584"/>
        <v>0.6339351851851851</v>
      </c>
      <c r="BD888" s="59">
        <f t="shared" si="1585"/>
        <v>0.67976851851851838</v>
      </c>
      <c r="BE888" s="59">
        <f t="shared" si="1586"/>
        <v>0.65390046296296289</v>
      </c>
      <c r="BF888" s="59">
        <f t="shared" si="1587"/>
        <v>0.66431712962962952</v>
      </c>
      <c r="BG888" s="59">
        <f t="shared" si="1588"/>
        <v>0.66134259259259265</v>
      </c>
      <c r="BH888" s="59">
        <f t="shared" si="1589"/>
        <v>0.66064814814814821</v>
      </c>
      <c r="BI888" s="31">
        <f t="shared" si="1590"/>
        <v>6.5299999999999727</v>
      </c>
      <c r="BJ888" s="61">
        <f t="shared" si="1591"/>
        <v>0.13326530612244841</v>
      </c>
      <c r="BK888" s="61">
        <f t="shared" si="1592"/>
        <v>0.11258620689655126</v>
      </c>
      <c r="BL888" s="61">
        <f t="shared" si="1593"/>
        <v>9.4637681159419895E-2</v>
      </c>
      <c r="BM888" s="61">
        <f t="shared" si="1594"/>
        <v>8.3717948717948368E-2</v>
      </c>
      <c r="BN888" s="62">
        <f t="shared" si="1595"/>
        <v>0</v>
      </c>
      <c r="BO888" s="62">
        <f t="shared" si="1596"/>
        <v>7</v>
      </c>
      <c r="BP888" s="62">
        <f t="shared" si="1597"/>
        <v>60</v>
      </c>
      <c r="BQ888" s="62">
        <f t="shared" si="1598"/>
        <v>0</v>
      </c>
      <c r="BR888" s="62">
        <f t="shared" si="1599"/>
        <v>6</v>
      </c>
      <c r="BS888" s="62">
        <f t="shared" si="1600"/>
        <v>45</v>
      </c>
      <c r="BT888" s="62">
        <f t="shared" si="1601"/>
        <v>0</v>
      </c>
      <c r="BU888" s="62">
        <f t="shared" si="1602"/>
        <v>5</v>
      </c>
      <c r="BV888" s="62">
        <f t="shared" si="1603"/>
        <v>41</v>
      </c>
      <c r="BW888" s="62">
        <f t="shared" si="1604"/>
        <v>0</v>
      </c>
      <c r="BX888" s="62">
        <f t="shared" si="1605"/>
        <v>5</v>
      </c>
      <c r="BY888" s="62">
        <f t="shared" si="1606"/>
        <v>1</v>
      </c>
      <c r="BZ888" s="63">
        <f t="shared" si="1607"/>
        <v>0.65391203703703693</v>
      </c>
      <c r="CA888" s="63">
        <f t="shared" si="1608"/>
        <v>0.65946759259259247</v>
      </c>
      <c r="CB888" s="63">
        <f t="shared" si="1609"/>
        <v>0.63862268518518506</v>
      </c>
      <c r="CC888" s="63">
        <f t="shared" si="1610"/>
        <v>0.68445601851851834</v>
      </c>
      <c r="CD888" s="63">
        <f t="shared" si="1611"/>
        <v>0.65784722222222214</v>
      </c>
      <c r="CE888" s="63">
        <f t="shared" si="1612"/>
        <v>0.66826388888888877</v>
      </c>
      <c r="CF888" s="63">
        <f t="shared" si="1613"/>
        <v>0.6648263888888889</v>
      </c>
      <c r="CG888" s="63">
        <f t="shared" si="1614"/>
        <v>0.66413194444444446</v>
      </c>
      <c r="CH888" s="36"/>
      <c r="CI888" s="36"/>
      <c r="CJ888" s="36"/>
      <c r="CK888" s="36"/>
      <c r="CL888" s="60">
        <v>60</v>
      </c>
    </row>
    <row r="889" spans="1:90" ht="26.25" customHeight="1" x14ac:dyDescent="0.25">
      <c r="A889" s="37">
        <v>84</v>
      </c>
      <c r="B889" s="37"/>
      <c r="E889" s="39"/>
      <c r="F889" s="44"/>
      <c r="G889" s="44">
        <v>321.89</v>
      </c>
      <c r="H889" s="41">
        <f t="shared" si="1566"/>
        <v>321.67</v>
      </c>
      <c r="I889" s="42">
        <v>321.56</v>
      </c>
      <c r="J889" s="43">
        <f t="shared" si="1564"/>
        <v>-6.8416469710153765E-4</v>
      </c>
      <c r="K889" s="44">
        <f t="shared" si="1565"/>
        <v>-0.21999999999997044</v>
      </c>
      <c r="L889" s="91" t="s">
        <v>1498</v>
      </c>
      <c r="M889" s="127" t="s">
        <v>1232</v>
      </c>
      <c r="N889" s="46">
        <f t="shared" si="1515"/>
        <v>321.77999999999997</v>
      </c>
      <c r="O889" s="46">
        <f t="shared" si="1569"/>
        <v>-0.11000000000000001</v>
      </c>
      <c r="P889" s="44">
        <v>321.89</v>
      </c>
      <c r="Q889" s="46"/>
      <c r="R889" s="37"/>
      <c r="S889" s="46"/>
      <c r="T889" s="40"/>
      <c r="U889" s="47" t="str">
        <f t="shared" si="1567"/>
        <v/>
      </c>
      <c r="V889" s="47" t="str">
        <f t="shared" si="1568"/>
        <v/>
      </c>
      <c r="W889" s="50"/>
      <c r="X889" s="50"/>
      <c r="Y889" s="50"/>
      <c r="Z889" s="50"/>
      <c r="AA889" s="50"/>
      <c r="AB889" s="50"/>
      <c r="AC889" s="50"/>
      <c r="AD889" s="50"/>
      <c r="AE889" s="51">
        <f t="shared" si="1570"/>
        <v>84</v>
      </c>
      <c r="AF889" s="51" t="str">
        <f t="shared" si="1571"/>
        <v/>
      </c>
      <c r="AG889" s="51" t="str">
        <f t="shared" si="1572"/>
        <v/>
      </c>
      <c r="AH889" s="51" t="str">
        <f t="shared" si="1573"/>
        <v/>
      </c>
      <c r="AI889" s="52">
        <f t="shared" si="1574"/>
        <v>321.67</v>
      </c>
      <c r="AJ889" s="51"/>
      <c r="AK889" s="53"/>
      <c r="AL889" s="52"/>
      <c r="AM889" s="53">
        <f t="shared" si="1575"/>
        <v>49</v>
      </c>
      <c r="AN889" s="53">
        <f>IF(AJ889&lt;&gt;"",IF(AJ889="o",VLOOKUP(AM889,OpenSect!$A$1:$D$11,2),IF(AJ889="u",VLOOKUP(AM889,UpHill!$A$1:$D$35,2),IF(AJ889="d",VLOOKUP(AM889,DownHill!$A$3:$D$29,2),IF(AJ889="f",VLOOKUP(AM889,FlatUnd!$A$2:$D$30,2),IF(AJ889="t",VLOOKUP(AM889,TimeAdd!$A$1:$D$176,2),IF(AJ889="l",VLOOKUP(AM889,SLimit!$A$1:$D$8,2),AN888)))))),AN888)</f>
        <v>58</v>
      </c>
      <c r="AO889" s="53">
        <f>IF(AJ889&lt;&gt;"",IF(AJ889="o",VLOOKUP(AM889,OpenSect!$A$1:$D$11,3),IF(AJ889="u",VLOOKUP(AM889,UpHill!$A$1:$D$35,3),IF(AJ889="d",VLOOKUP(AM889,DownHill!$A$3:$D$29,3),IF(AJ889="f",VLOOKUP(AM889,FlatUnd!$A$2:$D$30,3),IF(AJ889="t",VLOOKUP(AM889,TimeAdd!$A$1:$D$18,3),IF(AJ889="l",VLOOKUP(AM889,SLimit!$A$1:$D$8,3),AO888)))))),AO888)</f>
        <v>69</v>
      </c>
      <c r="AP889" s="53">
        <f>IF(AJ889&lt;&gt;"",IF(AJ889="o",VLOOKUP(AM889,OpenSect!$A$1:$D$11,4),IF(AJ889="u",VLOOKUP(AM889,UpHill!$A$1:$D$35,4),IF(AJ889="d",VLOOKUP(AM889,DownHill!$A$3:$D$29,4),IF(AJ889="f",VLOOKUP(AM889,FlatUnd!$A$2:$D$30,4),IF(AJ889="t",VLOOKUP(AM889,TimeAdd!$A$1:$D$18,4),IF(AJ889="l",VLOOKUP(AM889,SLimit!$A$1:$D$8,4),AP888)))))),AP888)</f>
        <v>78</v>
      </c>
      <c r="AQ889" s="53" t="str">
        <f t="shared" si="1576"/>
        <v>100</v>
      </c>
      <c r="AR889" s="54" t="str">
        <f t="shared" si="1577"/>
        <v>35,0 Km Plate.</v>
      </c>
      <c r="AS889" s="55"/>
      <c r="AT889" s="55"/>
      <c r="AU889" s="56">
        <f>IF(GroupStTimes!$A$8=0,MIN(CB889,CD889,CF889),MIN(BZ889,CB889,CD889,CF889))</f>
        <v>0.63906249999999987</v>
      </c>
      <c r="AV889" s="56">
        <f>IF(GroupStTimes!$A$8=0,MAX(CC889,CE889,CG889),MAX(CA889,CC889,CE889,CG889))</f>
        <v>0.68489583333333315</v>
      </c>
      <c r="AW889" s="57" t="str">
        <f t="shared" si="1578"/>
        <v/>
      </c>
      <c r="AX889" s="58" t="str">
        <f t="shared" si="1579"/>
        <v/>
      </c>
      <c r="AY889" s="58" t="str">
        <f t="shared" si="1580"/>
        <v/>
      </c>
      <c r="AZ889" s="31">
        <f t="shared" si="1581"/>
        <v>314.54000000000002</v>
      </c>
      <c r="BA889" s="59">
        <f t="shared" si="1582"/>
        <v>0.64835648148148139</v>
      </c>
      <c r="BB889" s="59">
        <f t="shared" si="1583"/>
        <v>0.65391203703703693</v>
      </c>
      <c r="BC889" s="59">
        <f t="shared" si="1584"/>
        <v>0.6339351851851851</v>
      </c>
      <c r="BD889" s="59">
        <f t="shared" si="1585"/>
        <v>0.67976851851851838</v>
      </c>
      <c r="BE889" s="59">
        <f t="shared" si="1586"/>
        <v>0.65390046296296289</v>
      </c>
      <c r="BF889" s="59">
        <f t="shared" si="1587"/>
        <v>0.66431712962962952</v>
      </c>
      <c r="BG889" s="59">
        <f t="shared" si="1588"/>
        <v>0.66134259259259265</v>
      </c>
      <c r="BH889" s="59">
        <f t="shared" si="1589"/>
        <v>0.66064814814814821</v>
      </c>
      <c r="BI889" s="31">
        <f t="shared" si="1590"/>
        <v>7.1299999999999955</v>
      </c>
      <c r="BJ889" s="61">
        <f t="shared" si="1591"/>
        <v>0.14551020408163257</v>
      </c>
      <c r="BK889" s="61">
        <f t="shared" si="1592"/>
        <v>0.12293103448275854</v>
      </c>
      <c r="BL889" s="61">
        <f t="shared" si="1593"/>
        <v>0.10333333333333326</v>
      </c>
      <c r="BM889" s="61">
        <f t="shared" si="1594"/>
        <v>9.1410256410256352E-2</v>
      </c>
      <c r="BN889" s="62">
        <f t="shared" si="1595"/>
        <v>0</v>
      </c>
      <c r="BO889" s="62">
        <f t="shared" si="1596"/>
        <v>8</v>
      </c>
      <c r="BP889" s="62">
        <f t="shared" si="1597"/>
        <v>44</v>
      </c>
      <c r="BQ889" s="62">
        <f t="shared" si="1598"/>
        <v>0</v>
      </c>
      <c r="BR889" s="62">
        <f t="shared" si="1599"/>
        <v>7</v>
      </c>
      <c r="BS889" s="62">
        <f t="shared" si="1600"/>
        <v>23</v>
      </c>
      <c r="BT889" s="62">
        <f t="shared" si="1601"/>
        <v>0</v>
      </c>
      <c r="BU889" s="62">
        <f t="shared" si="1602"/>
        <v>6</v>
      </c>
      <c r="BV889" s="62">
        <f t="shared" si="1603"/>
        <v>12</v>
      </c>
      <c r="BW889" s="62">
        <f t="shared" si="1604"/>
        <v>0</v>
      </c>
      <c r="BX889" s="62">
        <f t="shared" si="1605"/>
        <v>5</v>
      </c>
      <c r="BY889" s="62">
        <f t="shared" si="1606"/>
        <v>29</v>
      </c>
      <c r="BZ889" s="63">
        <f t="shared" si="1607"/>
        <v>0.6544212962962962</v>
      </c>
      <c r="CA889" s="63">
        <f t="shared" si="1608"/>
        <v>0.65997685185185173</v>
      </c>
      <c r="CB889" s="63">
        <f t="shared" si="1609"/>
        <v>0.63906249999999987</v>
      </c>
      <c r="CC889" s="63">
        <f t="shared" si="1610"/>
        <v>0.68489583333333315</v>
      </c>
      <c r="CD889" s="63">
        <f t="shared" si="1611"/>
        <v>0.65820601851851845</v>
      </c>
      <c r="CE889" s="63">
        <f t="shared" si="1612"/>
        <v>0.66862268518518508</v>
      </c>
      <c r="CF889" s="63">
        <f t="shared" si="1613"/>
        <v>0.66515046296296299</v>
      </c>
      <c r="CG889" s="63">
        <f t="shared" si="1614"/>
        <v>0.66445601851851854</v>
      </c>
      <c r="CH889" s="36"/>
      <c r="CI889" s="36"/>
      <c r="CJ889" s="36"/>
      <c r="CK889" s="36"/>
      <c r="CL889" s="60">
        <v>60</v>
      </c>
    </row>
    <row r="890" spans="1:90" ht="26.25" customHeight="1" x14ac:dyDescent="0.25">
      <c r="A890" s="37">
        <v>84</v>
      </c>
      <c r="B890" s="37"/>
      <c r="E890" s="39"/>
      <c r="F890" s="44"/>
      <c r="G890" s="44">
        <v>322.89999999999998</v>
      </c>
      <c r="H890" s="41">
        <f t="shared" si="1566"/>
        <v>322.68</v>
      </c>
      <c r="I890" s="42">
        <v>322.57</v>
      </c>
      <c r="J890" s="43">
        <f t="shared" si="1564"/>
        <v>-6.8202250674263094E-4</v>
      </c>
      <c r="K890" s="44">
        <f t="shared" si="1565"/>
        <v>-0.21999999999997044</v>
      </c>
      <c r="L890" s="91" t="s">
        <v>1418</v>
      </c>
      <c r="M890" s="127" t="s">
        <v>1232</v>
      </c>
      <c r="N890" s="46">
        <f t="shared" si="1515"/>
        <v>322.78999999999996</v>
      </c>
      <c r="O890" s="46">
        <f t="shared" si="1569"/>
        <v>-0.11000000000000001</v>
      </c>
      <c r="P890" s="44">
        <v>322.89999999999998</v>
      </c>
      <c r="Q890" s="46"/>
      <c r="R890" s="37"/>
      <c r="S890" s="46"/>
      <c r="T890" s="40"/>
      <c r="U890" s="47" t="str">
        <f t="shared" si="1567"/>
        <v/>
      </c>
      <c r="V890" s="47" t="str">
        <f t="shared" si="1568"/>
        <v/>
      </c>
      <c r="W890" s="50"/>
      <c r="X890" s="50"/>
      <c r="Y890" s="50"/>
      <c r="Z890" s="50"/>
      <c r="AA890" s="50"/>
      <c r="AB890" s="50"/>
      <c r="AC890" s="50"/>
      <c r="AD890" s="50"/>
      <c r="AE890" s="51">
        <f t="shared" si="1570"/>
        <v>84</v>
      </c>
      <c r="AF890" s="51" t="str">
        <f t="shared" si="1571"/>
        <v/>
      </c>
      <c r="AG890" s="51" t="str">
        <f t="shared" si="1572"/>
        <v/>
      </c>
      <c r="AH890" s="51" t="str">
        <f t="shared" si="1573"/>
        <v/>
      </c>
      <c r="AI890" s="52">
        <f t="shared" si="1574"/>
        <v>322.68</v>
      </c>
      <c r="AJ890" s="51"/>
      <c r="AK890" s="53"/>
      <c r="AL890" s="52"/>
      <c r="AM890" s="53">
        <f t="shared" si="1575"/>
        <v>49</v>
      </c>
      <c r="AN890" s="53">
        <f>IF(AJ890&lt;&gt;"",IF(AJ890="o",VLOOKUP(AM890,OpenSect!$A$1:$D$11,2),IF(AJ890="u",VLOOKUP(AM890,UpHill!$A$1:$D$35,2),IF(AJ890="d",VLOOKUP(AM890,DownHill!$A$3:$D$29,2),IF(AJ890="f",VLOOKUP(AM890,FlatUnd!$A$2:$D$30,2),IF(AJ890="t",VLOOKUP(AM890,TimeAdd!$A$1:$D$176,2),IF(AJ890="l",VLOOKUP(AM890,SLimit!$A$1:$D$8,2),AN889)))))),AN889)</f>
        <v>58</v>
      </c>
      <c r="AO890" s="53">
        <f>IF(AJ890&lt;&gt;"",IF(AJ890="o",VLOOKUP(AM890,OpenSect!$A$1:$D$11,3),IF(AJ890="u",VLOOKUP(AM890,UpHill!$A$1:$D$35,3),IF(AJ890="d",VLOOKUP(AM890,DownHill!$A$3:$D$29,3),IF(AJ890="f",VLOOKUP(AM890,FlatUnd!$A$2:$D$30,3),IF(AJ890="t",VLOOKUP(AM890,TimeAdd!$A$1:$D$18,3),IF(AJ890="l",VLOOKUP(AM890,SLimit!$A$1:$D$8,3),AO889)))))),AO889)</f>
        <v>69</v>
      </c>
      <c r="AP890" s="53">
        <f>IF(AJ890&lt;&gt;"",IF(AJ890="o",VLOOKUP(AM890,OpenSect!$A$1:$D$11,4),IF(AJ890="u",VLOOKUP(AM890,UpHill!$A$1:$D$35,4),IF(AJ890="d",VLOOKUP(AM890,DownHill!$A$3:$D$29,4),IF(AJ890="f",VLOOKUP(AM890,FlatUnd!$A$2:$D$30,4),IF(AJ890="t",VLOOKUP(AM890,TimeAdd!$A$1:$D$18,4),IF(AJ890="l",VLOOKUP(AM890,SLimit!$A$1:$D$8,4),AP889)))))),AP889)</f>
        <v>78</v>
      </c>
      <c r="AQ890" s="53" t="str">
        <f t="shared" si="1576"/>
        <v>100</v>
      </c>
      <c r="AR890" s="54" t="str">
        <f t="shared" si="1577"/>
        <v>36,0 Km Plate.</v>
      </c>
      <c r="AS890" s="55"/>
      <c r="AT890" s="55"/>
      <c r="AU890" s="56">
        <f>IF(GroupStTimes!$A$8=0,MIN(CB890,CD890,CF890),MIN(BZ890,CB890,CD890,CF890))</f>
        <v>0.6397800925925925</v>
      </c>
      <c r="AV890" s="56">
        <f>IF(GroupStTimes!$A$8=0,MAX(CC890,CE890,CG890),MAX(CA890,CC890,CE890,CG890))</f>
        <v>0.68561342592592578</v>
      </c>
      <c r="AW890" s="57" t="str">
        <f t="shared" si="1578"/>
        <v/>
      </c>
      <c r="AX890" s="58" t="str">
        <f t="shared" si="1579"/>
        <v/>
      </c>
      <c r="AY890" s="58" t="str">
        <f t="shared" si="1580"/>
        <v/>
      </c>
      <c r="AZ890" s="31">
        <f t="shared" si="1581"/>
        <v>314.54000000000002</v>
      </c>
      <c r="BA890" s="59">
        <f t="shared" si="1582"/>
        <v>0.64835648148148139</v>
      </c>
      <c r="BB890" s="59">
        <f t="shared" si="1583"/>
        <v>0.65391203703703693</v>
      </c>
      <c r="BC890" s="59">
        <f t="shared" si="1584"/>
        <v>0.6339351851851851</v>
      </c>
      <c r="BD890" s="59">
        <f t="shared" si="1585"/>
        <v>0.67976851851851838</v>
      </c>
      <c r="BE890" s="59">
        <f t="shared" si="1586"/>
        <v>0.65390046296296289</v>
      </c>
      <c r="BF890" s="59">
        <f t="shared" si="1587"/>
        <v>0.66431712962962952</v>
      </c>
      <c r="BG890" s="59">
        <f t="shared" si="1588"/>
        <v>0.66134259259259265</v>
      </c>
      <c r="BH890" s="59">
        <f t="shared" si="1589"/>
        <v>0.66064814814814821</v>
      </c>
      <c r="BI890" s="31">
        <f t="shared" si="1590"/>
        <v>8.1399999999999864</v>
      </c>
      <c r="BJ890" s="61">
        <f t="shared" si="1591"/>
        <v>0.16612244897959155</v>
      </c>
      <c r="BK890" s="61">
        <f t="shared" si="1592"/>
        <v>0.14034482758620667</v>
      </c>
      <c r="BL890" s="61">
        <f t="shared" si="1593"/>
        <v>0.11797101449275342</v>
      </c>
      <c r="BM890" s="61">
        <f t="shared" si="1594"/>
        <v>0.10435897435897419</v>
      </c>
      <c r="BN890" s="62">
        <f t="shared" si="1595"/>
        <v>0</v>
      </c>
      <c r="BO890" s="62">
        <f t="shared" si="1596"/>
        <v>9</v>
      </c>
      <c r="BP890" s="62">
        <f t="shared" si="1597"/>
        <v>58</v>
      </c>
      <c r="BQ890" s="62">
        <f t="shared" si="1598"/>
        <v>0</v>
      </c>
      <c r="BR890" s="62">
        <f t="shared" si="1599"/>
        <v>8</v>
      </c>
      <c r="BS890" s="62">
        <f t="shared" si="1600"/>
        <v>25</v>
      </c>
      <c r="BT890" s="62">
        <f t="shared" si="1601"/>
        <v>0</v>
      </c>
      <c r="BU890" s="62">
        <f t="shared" si="1602"/>
        <v>7</v>
      </c>
      <c r="BV890" s="62">
        <f t="shared" si="1603"/>
        <v>5</v>
      </c>
      <c r="BW890" s="62">
        <f t="shared" si="1604"/>
        <v>0</v>
      </c>
      <c r="BX890" s="62">
        <f t="shared" si="1605"/>
        <v>6</v>
      </c>
      <c r="BY890" s="62">
        <f t="shared" si="1606"/>
        <v>16</v>
      </c>
      <c r="BZ890" s="63">
        <f t="shared" si="1607"/>
        <v>0.65527777777777774</v>
      </c>
      <c r="CA890" s="63">
        <f t="shared" si="1608"/>
        <v>0.66083333333333327</v>
      </c>
      <c r="CB890" s="63">
        <f t="shared" si="1609"/>
        <v>0.6397800925925925</v>
      </c>
      <c r="CC890" s="63">
        <f t="shared" si="1610"/>
        <v>0.68561342592592578</v>
      </c>
      <c r="CD890" s="63">
        <f t="shared" si="1611"/>
        <v>0.6588194444444444</v>
      </c>
      <c r="CE890" s="63">
        <f t="shared" si="1612"/>
        <v>0.66923611111111103</v>
      </c>
      <c r="CF890" s="63">
        <f t="shared" si="1613"/>
        <v>0.66569444444444448</v>
      </c>
      <c r="CG890" s="63">
        <f t="shared" si="1614"/>
        <v>0.66500000000000004</v>
      </c>
      <c r="CH890" s="36"/>
      <c r="CI890" s="36"/>
      <c r="CJ890" s="36"/>
      <c r="CK890" s="36"/>
      <c r="CL890" s="60">
        <v>60</v>
      </c>
    </row>
    <row r="891" spans="1:90" ht="40.5" x14ac:dyDescent="0.25">
      <c r="A891" s="37">
        <v>84</v>
      </c>
      <c r="B891" s="37"/>
      <c r="E891" s="39"/>
      <c r="F891" s="44"/>
      <c r="G891" s="44">
        <v>323.02999999999997</v>
      </c>
      <c r="H891" s="41">
        <f t="shared" si="1566"/>
        <v>322.81</v>
      </c>
      <c r="I891" s="42">
        <v>322.7</v>
      </c>
      <c r="J891" s="43">
        <f t="shared" si="1564"/>
        <v>-6.8174775333117589E-4</v>
      </c>
      <c r="K891" s="44">
        <f t="shared" si="1565"/>
        <v>-0.21999999999997044</v>
      </c>
      <c r="L891" s="91" t="s">
        <v>1499</v>
      </c>
      <c r="M891" s="127" t="s">
        <v>1232</v>
      </c>
      <c r="N891" s="46">
        <f t="shared" si="1515"/>
        <v>322.91999999999996</v>
      </c>
      <c r="O891" s="46">
        <f t="shared" si="1569"/>
        <v>-0.11000000000000001</v>
      </c>
      <c r="P891" s="44">
        <v>323.02999999999997</v>
      </c>
      <c r="Q891" s="46"/>
      <c r="R891" s="37"/>
      <c r="S891" s="46"/>
      <c r="T891" s="40"/>
      <c r="U891" s="47" t="str">
        <f t="shared" si="1567"/>
        <v/>
      </c>
      <c r="V891" s="47" t="str">
        <f t="shared" si="1568"/>
        <v/>
      </c>
      <c r="W891" s="50"/>
      <c r="X891" s="50"/>
      <c r="Y891" s="50"/>
      <c r="Z891" s="50"/>
      <c r="AA891" s="50"/>
      <c r="AB891" s="50"/>
      <c r="AC891" s="50"/>
      <c r="AD891" s="50"/>
      <c r="AE891" s="51">
        <f t="shared" si="1570"/>
        <v>84</v>
      </c>
      <c r="AF891" s="51" t="str">
        <f t="shared" si="1571"/>
        <v/>
      </c>
      <c r="AG891" s="51" t="str">
        <f t="shared" si="1572"/>
        <v/>
      </c>
      <c r="AH891" s="51" t="str">
        <f t="shared" si="1573"/>
        <v/>
      </c>
      <c r="AI891" s="52">
        <f t="shared" si="1574"/>
        <v>322.81</v>
      </c>
      <c r="AJ891" s="51"/>
      <c r="AK891" s="53"/>
      <c r="AL891" s="52"/>
      <c r="AM891" s="53">
        <f t="shared" si="1575"/>
        <v>49</v>
      </c>
      <c r="AN891" s="53">
        <f>IF(AJ891&lt;&gt;"",IF(AJ891="o",VLOOKUP(AM891,OpenSect!$A$1:$D$11,2),IF(AJ891="u",VLOOKUP(AM891,UpHill!$A$1:$D$35,2),IF(AJ891="d",VLOOKUP(AM891,DownHill!$A$3:$D$29,2),IF(AJ891="f",VLOOKUP(AM891,FlatUnd!$A$2:$D$30,2),IF(AJ891="t",VLOOKUP(AM891,TimeAdd!$A$1:$D$176,2),IF(AJ891="l",VLOOKUP(AM891,SLimit!$A$1:$D$8,2),AN890)))))),AN890)</f>
        <v>58</v>
      </c>
      <c r="AO891" s="53">
        <f>IF(AJ891&lt;&gt;"",IF(AJ891="o",VLOOKUP(AM891,OpenSect!$A$1:$D$11,3),IF(AJ891="u",VLOOKUP(AM891,UpHill!$A$1:$D$35,3),IF(AJ891="d",VLOOKUP(AM891,DownHill!$A$3:$D$29,3),IF(AJ891="f",VLOOKUP(AM891,FlatUnd!$A$2:$D$30,3),IF(AJ891="t",VLOOKUP(AM891,TimeAdd!$A$1:$D$18,3),IF(AJ891="l",VLOOKUP(AM891,SLimit!$A$1:$D$8,3),AO890)))))),AO890)</f>
        <v>69</v>
      </c>
      <c r="AP891" s="53">
        <f>IF(AJ891&lt;&gt;"",IF(AJ891="o",VLOOKUP(AM891,OpenSect!$A$1:$D$11,4),IF(AJ891="u",VLOOKUP(AM891,UpHill!$A$1:$D$35,4),IF(AJ891="d",VLOOKUP(AM891,DownHill!$A$3:$D$29,4),IF(AJ891="f",VLOOKUP(AM891,FlatUnd!$A$2:$D$30,4),IF(AJ891="t",VLOOKUP(AM891,TimeAdd!$A$1:$D$18,4),IF(AJ891="l",VLOOKUP(AM891,SLimit!$A$1:$D$8,4),AP890)))))),AP890)</f>
        <v>78</v>
      </c>
      <c r="AQ891" s="53" t="str">
        <f t="shared" si="1576"/>
        <v>100</v>
      </c>
      <c r="AR891" s="54" t="str">
        <f t="shared" si="1577"/>
        <v>N11 Newcastle {Straight} / R621 Dannhauser.{ Right}/Normandien { Left}.</v>
      </c>
      <c r="AS891" s="55"/>
      <c r="AT891" s="55"/>
      <c r="AU891" s="56">
        <f>IF(GroupStTimes!$A$8=0,MIN(CB891,CD891,CF891),MIN(BZ891,CB891,CD891,CF891))</f>
        <v>0.63987268518518514</v>
      </c>
      <c r="AV891" s="56">
        <f>IF(GroupStTimes!$A$8=0,MAX(CC891,CE891,CG891),MAX(CA891,CC891,CE891,CG891))</f>
        <v>0.68570601851851842</v>
      </c>
      <c r="AW891" s="57" t="str">
        <f t="shared" si="1578"/>
        <v/>
      </c>
      <c r="AX891" s="58" t="str">
        <f t="shared" si="1579"/>
        <v/>
      </c>
      <c r="AY891" s="58" t="str">
        <f t="shared" si="1580"/>
        <v/>
      </c>
      <c r="AZ891" s="31">
        <f t="shared" si="1581"/>
        <v>314.54000000000002</v>
      </c>
      <c r="BA891" s="59">
        <f t="shared" si="1582"/>
        <v>0.64835648148148139</v>
      </c>
      <c r="BB891" s="59">
        <f t="shared" si="1583"/>
        <v>0.65391203703703693</v>
      </c>
      <c r="BC891" s="59">
        <f t="shared" si="1584"/>
        <v>0.6339351851851851</v>
      </c>
      <c r="BD891" s="59">
        <f t="shared" si="1585"/>
        <v>0.67976851851851838</v>
      </c>
      <c r="BE891" s="59">
        <f t="shared" si="1586"/>
        <v>0.65390046296296289</v>
      </c>
      <c r="BF891" s="59">
        <f t="shared" si="1587"/>
        <v>0.66431712962962952</v>
      </c>
      <c r="BG891" s="59">
        <f t="shared" si="1588"/>
        <v>0.66134259259259265</v>
      </c>
      <c r="BH891" s="59">
        <f t="shared" si="1589"/>
        <v>0.66064814814814821</v>
      </c>
      <c r="BI891" s="31">
        <f t="shared" si="1590"/>
        <v>8.2699999999999818</v>
      </c>
      <c r="BJ891" s="61">
        <f t="shared" si="1591"/>
        <v>0.16877551020408127</v>
      </c>
      <c r="BK891" s="61">
        <f t="shared" si="1592"/>
        <v>0.14258620689655141</v>
      </c>
      <c r="BL891" s="61">
        <f t="shared" si="1593"/>
        <v>0.11985507246376785</v>
      </c>
      <c r="BM891" s="61">
        <f t="shared" si="1594"/>
        <v>0.1060256410256408</v>
      </c>
      <c r="BN891" s="62">
        <f t="shared" si="1595"/>
        <v>0</v>
      </c>
      <c r="BO891" s="62">
        <f t="shared" si="1596"/>
        <v>10</v>
      </c>
      <c r="BP891" s="62">
        <f t="shared" si="1597"/>
        <v>8</v>
      </c>
      <c r="BQ891" s="62">
        <f t="shared" si="1598"/>
        <v>0</v>
      </c>
      <c r="BR891" s="62">
        <f t="shared" si="1599"/>
        <v>8</v>
      </c>
      <c r="BS891" s="62">
        <f t="shared" si="1600"/>
        <v>33</v>
      </c>
      <c r="BT891" s="62">
        <f t="shared" si="1601"/>
        <v>0</v>
      </c>
      <c r="BU891" s="62">
        <f t="shared" si="1602"/>
        <v>7</v>
      </c>
      <c r="BV891" s="62">
        <f t="shared" si="1603"/>
        <v>11</v>
      </c>
      <c r="BW891" s="62">
        <f t="shared" si="1604"/>
        <v>0</v>
      </c>
      <c r="BX891" s="62">
        <f t="shared" si="1605"/>
        <v>6</v>
      </c>
      <c r="BY891" s="62">
        <f t="shared" si="1606"/>
        <v>22</v>
      </c>
      <c r="BZ891" s="63">
        <f t="shared" si="1607"/>
        <v>0.65539351851851846</v>
      </c>
      <c r="CA891" s="63">
        <f t="shared" si="1608"/>
        <v>0.66094907407407399</v>
      </c>
      <c r="CB891" s="63">
        <f t="shared" si="1609"/>
        <v>0.63987268518518514</v>
      </c>
      <c r="CC891" s="63">
        <f t="shared" si="1610"/>
        <v>0.68570601851851842</v>
      </c>
      <c r="CD891" s="63">
        <f t="shared" si="1611"/>
        <v>0.65888888888888886</v>
      </c>
      <c r="CE891" s="63">
        <f t="shared" si="1612"/>
        <v>0.66930555555555549</v>
      </c>
      <c r="CF891" s="63">
        <f t="shared" si="1613"/>
        <v>0.66576388888888893</v>
      </c>
      <c r="CG891" s="63">
        <f t="shared" si="1614"/>
        <v>0.66506944444444449</v>
      </c>
      <c r="CH891" s="36"/>
      <c r="CI891" s="36"/>
      <c r="CJ891" s="36"/>
      <c r="CK891" s="36"/>
      <c r="CL891" s="60">
        <v>60</v>
      </c>
    </row>
    <row r="892" spans="1:90" ht="36.75" customHeight="1" x14ac:dyDescent="0.25">
      <c r="A892" s="37">
        <v>84</v>
      </c>
      <c r="B892" s="37"/>
      <c r="E892" s="39"/>
      <c r="F892" s="44"/>
      <c r="G892" s="44">
        <v>323.10000000000002</v>
      </c>
      <c r="H892" s="41">
        <f t="shared" si="1566"/>
        <v>322.88</v>
      </c>
      <c r="I892" s="42">
        <v>322.77000000000004</v>
      </c>
      <c r="J892" s="43">
        <f t="shared" si="1564"/>
        <v>-6.8159990085810455E-4</v>
      </c>
      <c r="K892" s="44">
        <f t="shared" si="1565"/>
        <v>-0.21999999999997044</v>
      </c>
      <c r="L892" s="91" t="s">
        <v>1502</v>
      </c>
      <c r="M892" s="127" t="s">
        <v>1232</v>
      </c>
      <c r="N892" s="46">
        <f t="shared" si="1515"/>
        <v>322.99</v>
      </c>
      <c r="O892" s="46">
        <f t="shared" si="1569"/>
        <v>-0.11000000000000001</v>
      </c>
      <c r="P892" s="44">
        <v>323.10000000000002</v>
      </c>
      <c r="Q892" s="46"/>
      <c r="R892" s="37"/>
      <c r="S892" s="46"/>
      <c r="T892" s="40"/>
      <c r="U892" s="47" t="str">
        <f t="shared" si="1567"/>
        <v/>
      </c>
      <c r="V892" s="47" t="str">
        <f t="shared" si="1568"/>
        <v/>
      </c>
      <c r="W892" s="50"/>
      <c r="X892" s="50"/>
      <c r="Y892" s="50"/>
      <c r="Z892" s="50"/>
      <c r="AA892" s="50"/>
      <c r="AB892" s="50"/>
      <c r="AC892" s="50"/>
      <c r="AD892" s="50"/>
      <c r="AE892" s="51">
        <f t="shared" si="1570"/>
        <v>84</v>
      </c>
      <c r="AF892" s="51" t="str">
        <f t="shared" si="1571"/>
        <v/>
      </c>
      <c r="AG892" s="51" t="str">
        <f t="shared" si="1572"/>
        <v/>
      </c>
      <c r="AH892" s="51" t="str">
        <f t="shared" si="1573"/>
        <v/>
      </c>
      <c r="AI892" s="52">
        <f t="shared" si="1574"/>
        <v>322.88</v>
      </c>
      <c r="AJ892" s="51"/>
      <c r="AK892" s="53"/>
      <c r="AL892" s="52"/>
      <c r="AM892" s="53">
        <f t="shared" si="1575"/>
        <v>49</v>
      </c>
      <c r="AN892" s="53">
        <f>IF(AJ892&lt;&gt;"",IF(AJ892="o",VLOOKUP(AM892,OpenSect!$A$1:$D$11,2),IF(AJ892="u",VLOOKUP(AM892,UpHill!$A$1:$D$35,2),IF(AJ892="d",VLOOKUP(AM892,DownHill!$A$3:$D$29,2),IF(AJ892="f",VLOOKUP(AM892,FlatUnd!$A$2:$D$30,2),IF(AJ892="t",VLOOKUP(AM892,TimeAdd!$A$1:$D$176,2),IF(AJ892="l",VLOOKUP(AM892,SLimit!$A$1:$D$8,2),AN891)))))),AN891)</f>
        <v>58</v>
      </c>
      <c r="AO892" s="53">
        <f>IF(AJ892&lt;&gt;"",IF(AJ892="o",VLOOKUP(AM892,OpenSect!$A$1:$D$11,3),IF(AJ892="u",VLOOKUP(AM892,UpHill!$A$1:$D$35,3),IF(AJ892="d",VLOOKUP(AM892,DownHill!$A$3:$D$29,3),IF(AJ892="f",VLOOKUP(AM892,FlatUnd!$A$2:$D$30,3),IF(AJ892="t",VLOOKUP(AM892,TimeAdd!$A$1:$D$18,3),IF(AJ892="l",VLOOKUP(AM892,SLimit!$A$1:$D$8,3),AO891)))))),AO891)</f>
        <v>69</v>
      </c>
      <c r="AP892" s="53">
        <f>IF(AJ892&lt;&gt;"",IF(AJ892="o",VLOOKUP(AM892,OpenSect!$A$1:$D$11,4),IF(AJ892="u",VLOOKUP(AM892,UpHill!$A$1:$D$35,4),IF(AJ892="d",VLOOKUP(AM892,DownHill!$A$3:$D$29,4),IF(AJ892="f",VLOOKUP(AM892,FlatUnd!$A$2:$D$30,4),IF(AJ892="t",VLOOKUP(AM892,TimeAdd!$A$1:$D$18,4),IF(AJ892="l",VLOOKUP(AM892,SLimit!$A$1:$D$8,4),AP891)))))),AP891)</f>
        <v>78</v>
      </c>
      <c r="AQ892" s="53" t="str">
        <f t="shared" si="1576"/>
        <v>100</v>
      </c>
      <c r="AR892" s="54" t="str">
        <f t="shared" si="1577"/>
        <v>[Painting &amp; Drawing]  Chelmford. { Left}</v>
      </c>
      <c r="AS892" s="55"/>
      <c r="AT892" s="55"/>
      <c r="AU892" s="56">
        <f>IF(GroupStTimes!$A$8=0,MIN(CB892,CD892,CF892),MIN(BZ892,CB892,CD892,CF892))</f>
        <v>0.63993055555555545</v>
      </c>
      <c r="AV892" s="56">
        <f>IF(GroupStTimes!$A$8=0,MAX(CC892,CE892,CG892),MAX(CA892,CC892,CE892,CG892))</f>
        <v>0.68576388888888873</v>
      </c>
      <c r="AW892" s="57" t="str">
        <f t="shared" si="1578"/>
        <v/>
      </c>
      <c r="AX892" s="58" t="str">
        <f t="shared" si="1579"/>
        <v/>
      </c>
      <c r="AY892" s="58" t="str">
        <f t="shared" si="1580"/>
        <v/>
      </c>
      <c r="AZ892" s="31">
        <f t="shared" si="1581"/>
        <v>314.54000000000002</v>
      </c>
      <c r="BA892" s="59">
        <f t="shared" si="1582"/>
        <v>0.64835648148148139</v>
      </c>
      <c r="BB892" s="59">
        <f t="shared" si="1583"/>
        <v>0.65391203703703693</v>
      </c>
      <c r="BC892" s="59">
        <f t="shared" si="1584"/>
        <v>0.6339351851851851</v>
      </c>
      <c r="BD892" s="59">
        <f t="shared" si="1585"/>
        <v>0.67976851851851838</v>
      </c>
      <c r="BE892" s="59">
        <f t="shared" si="1586"/>
        <v>0.65390046296296289</v>
      </c>
      <c r="BF892" s="59">
        <f t="shared" si="1587"/>
        <v>0.66431712962962952</v>
      </c>
      <c r="BG892" s="59">
        <f t="shared" si="1588"/>
        <v>0.66134259259259265</v>
      </c>
      <c r="BH892" s="59">
        <f t="shared" si="1589"/>
        <v>0.66064814814814821</v>
      </c>
      <c r="BI892" s="31">
        <f t="shared" si="1590"/>
        <v>8.339999999999975</v>
      </c>
      <c r="BJ892" s="61">
        <f t="shared" si="1591"/>
        <v>0.17020408163265255</v>
      </c>
      <c r="BK892" s="61">
        <f t="shared" si="1592"/>
        <v>0.14379310344827542</v>
      </c>
      <c r="BL892" s="61">
        <f t="shared" si="1593"/>
        <v>0.12086956521739094</v>
      </c>
      <c r="BM892" s="61">
        <f t="shared" si="1594"/>
        <v>0.10692307692307661</v>
      </c>
      <c r="BN892" s="62">
        <f t="shared" si="1595"/>
        <v>0</v>
      </c>
      <c r="BO892" s="62">
        <f t="shared" si="1596"/>
        <v>10</v>
      </c>
      <c r="BP892" s="62">
        <f t="shared" si="1597"/>
        <v>13</v>
      </c>
      <c r="BQ892" s="62">
        <f t="shared" si="1598"/>
        <v>0</v>
      </c>
      <c r="BR892" s="62">
        <f t="shared" si="1599"/>
        <v>8</v>
      </c>
      <c r="BS892" s="62">
        <f t="shared" si="1600"/>
        <v>38</v>
      </c>
      <c r="BT892" s="62">
        <f t="shared" si="1601"/>
        <v>0</v>
      </c>
      <c r="BU892" s="62">
        <f t="shared" si="1602"/>
        <v>7</v>
      </c>
      <c r="BV892" s="62">
        <f t="shared" si="1603"/>
        <v>15</v>
      </c>
      <c r="BW892" s="62">
        <f t="shared" si="1604"/>
        <v>0</v>
      </c>
      <c r="BX892" s="62">
        <f t="shared" si="1605"/>
        <v>6</v>
      </c>
      <c r="BY892" s="62">
        <f t="shared" si="1606"/>
        <v>25</v>
      </c>
      <c r="BZ892" s="63">
        <f t="shared" si="1607"/>
        <v>0.65545138888888876</v>
      </c>
      <c r="CA892" s="63">
        <f t="shared" si="1608"/>
        <v>0.6610069444444443</v>
      </c>
      <c r="CB892" s="63">
        <f t="shared" si="1609"/>
        <v>0.63993055555555545</v>
      </c>
      <c r="CC892" s="63">
        <f t="shared" si="1610"/>
        <v>0.68576388888888873</v>
      </c>
      <c r="CD892" s="63">
        <f t="shared" si="1611"/>
        <v>0.65893518518518512</v>
      </c>
      <c r="CE892" s="63">
        <f t="shared" si="1612"/>
        <v>0.66935185185185175</v>
      </c>
      <c r="CF892" s="63">
        <f t="shared" si="1613"/>
        <v>0.66579861111111116</v>
      </c>
      <c r="CG892" s="63">
        <f t="shared" si="1614"/>
        <v>0.66510416666666672</v>
      </c>
      <c r="CH892" s="36"/>
      <c r="CI892" s="36"/>
      <c r="CJ892" s="36"/>
      <c r="CK892" s="36"/>
      <c r="CL892" s="60">
        <v>60</v>
      </c>
    </row>
    <row r="893" spans="1:90" ht="40.5" x14ac:dyDescent="0.25">
      <c r="A893" s="37">
        <v>61</v>
      </c>
      <c r="C893" s="37" t="s">
        <v>25</v>
      </c>
      <c r="D893" s="37">
        <v>30</v>
      </c>
      <c r="E893" s="39"/>
      <c r="F893" s="42"/>
      <c r="G893" s="78">
        <v>337.89</v>
      </c>
      <c r="H893" s="41">
        <f t="shared" si="1566"/>
        <v>323.10000000000002</v>
      </c>
      <c r="I893" s="42">
        <v>322.93</v>
      </c>
      <c r="J893" s="43">
        <f t="shared" si="1564"/>
        <v>-7.0190650192514747E-4</v>
      </c>
      <c r="K893" s="44">
        <f t="shared" si="1565"/>
        <v>-0.22666666666668789</v>
      </c>
      <c r="L893" s="76" t="s">
        <v>1505</v>
      </c>
      <c r="M893" s="127" t="s">
        <v>1232</v>
      </c>
      <c r="N893" s="46">
        <f t="shared" si="1515"/>
        <v>323.15666666666669</v>
      </c>
      <c r="O893" s="46">
        <f t="shared" si="1569"/>
        <v>-0.11000000000000001</v>
      </c>
      <c r="P893" s="42">
        <v>323.26</v>
      </c>
      <c r="Q893" s="44">
        <f>-14.63-0.17-0.04</f>
        <v>-14.84</v>
      </c>
      <c r="R893" s="37">
        <v>337.98</v>
      </c>
      <c r="S893" s="46">
        <f>0.28-0.2-14.63-0.17-0.04</f>
        <v>-14.76</v>
      </c>
      <c r="T893" s="40">
        <v>337.94</v>
      </c>
      <c r="U893" s="47" t="str">
        <f t="shared" si="1567"/>
        <v/>
      </c>
      <c r="V893" s="47" t="str">
        <f t="shared" si="1568"/>
        <v/>
      </c>
      <c r="W893" s="50"/>
      <c r="X893" s="50"/>
      <c r="Y893" s="50"/>
      <c r="Z893" s="50"/>
      <c r="AA893" s="50"/>
      <c r="AB893" s="50"/>
      <c r="AC893" s="50"/>
      <c r="AD893" s="50"/>
      <c r="AE893" s="51">
        <f t="shared" si="1570"/>
        <v>61</v>
      </c>
      <c r="AF893" s="51" t="str">
        <f t="shared" si="1571"/>
        <v/>
      </c>
      <c r="AG893" s="51" t="str">
        <f t="shared" si="1572"/>
        <v>o</v>
      </c>
      <c r="AH893" s="51">
        <f t="shared" si="1573"/>
        <v>30</v>
      </c>
      <c r="AI893" s="52">
        <f t="shared" si="1574"/>
        <v>323.10000000000002</v>
      </c>
      <c r="AJ893" s="51"/>
      <c r="AK893" s="53"/>
      <c r="AL893" s="52"/>
      <c r="AM893" s="53">
        <f t="shared" si="1575"/>
        <v>49</v>
      </c>
      <c r="AN893" s="53">
        <f>IF(AJ893&lt;&gt;"",IF(AJ893="o",VLOOKUP(AM893,OpenSect!$A$1:$D$11,2),IF(AJ893="u",VLOOKUP(AM893,UpHill!$A$1:$D$35,2),IF(AJ893="d",VLOOKUP(AM893,DownHill!$A$3:$D$29,2),IF(AJ893="f",VLOOKUP(AM893,FlatUnd!$A$2:$D$30,2),IF(AJ893="t",VLOOKUP(AM893,TimeAdd!$A$1:$D$176,2),IF(AJ893="l",VLOOKUP(AM893,SLimit!$A$1:$D$8,2),AN892)))))),AN892)</f>
        <v>58</v>
      </c>
      <c r="AO893" s="53">
        <f>IF(AJ893&lt;&gt;"",IF(AJ893="o",VLOOKUP(AM893,OpenSect!$A$1:$D$11,3),IF(AJ893="u",VLOOKUP(AM893,UpHill!$A$1:$D$35,3),IF(AJ893="d",VLOOKUP(AM893,DownHill!$A$3:$D$29,3),IF(AJ893="f",VLOOKUP(AM893,FlatUnd!$A$2:$D$30,3),IF(AJ893="t",VLOOKUP(AM893,TimeAdd!$A$1:$D$18,3),IF(AJ893="l",VLOOKUP(AM893,SLimit!$A$1:$D$8,3),AO892)))))),AO892)</f>
        <v>69</v>
      </c>
      <c r="AP893" s="53">
        <f>IF(AJ893&lt;&gt;"",IF(AJ893="o",VLOOKUP(AM893,OpenSect!$A$1:$D$11,4),IF(AJ893="u",VLOOKUP(AM893,UpHill!$A$1:$D$35,4),IF(AJ893="d",VLOOKUP(AM893,DownHill!$A$3:$D$29,4),IF(AJ893="f",VLOOKUP(AM893,FlatUnd!$A$2:$D$30,4),IF(AJ893="t",VLOOKUP(AM893,TimeAdd!$A$1:$D$18,4),IF(AJ893="l",VLOOKUP(AM893,SLimit!$A$1:$D$8,4),AP892)))))),AP892)</f>
        <v>78</v>
      </c>
      <c r="AQ893" s="53" t="str">
        <f t="shared" si="1576"/>
        <v>100</v>
      </c>
      <c r="AR893" s="54" t="str">
        <f t="shared" si="1577"/>
        <v>STOP.  T-Junction. Turn RIGHT to Newcastle. {If using the N11 by-pass}</v>
      </c>
      <c r="AS893" s="55"/>
      <c r="AT893" s="55"/>
      <c r="AU893" s="56">
        <f>IF(GroupStTimes!$A$8=0,MIN(CB893,CD893,CF893),MIN(BZ893,CB893,CD893,CF893))</f>
        <v>0.6400810185185184</v>
      </c>
      <c r="AV893" s="56">
        <f>IF(GroupStTimes!$A$8=0,MAX(CC893,CE893,CG893),MAX(CA893,CC893,CE893,CG893))</f>
        <v>0.68591435185185168</v>
      </c>
      <c r="AW893" s="57" t="str">
        <f t="shared" si="1578"/>
        <v/>
      </c>
      <c r="AX893" s="58" t="str">
        <f t="shared" si="1579"/>
        <v/>
      </c>
      <c r="AY893" s="58" t="str">
        <f t="shared" si="1580"/>
        <v/>
      </c>
      <c r="AZ893" s="31">
        <f t="shared" si="1581"/>
        <v>314.54000000000002</v>
      </c>
      <c r="BA893" s="59">
        <f t="shared" si="1582"/>
        <v>0.64835648148148139</v>
      </c>
      <c r="BB893" s="59">
        <f t="shared" si="1583"/>
        <v>0.65391203703703693</v>
      </c>
      <c r="BC893" s="59">
        <f t="shared" si="1584"/>
        <v>0.6339351851851851</v>
      </c>
      <c r="BD893" s="59">
        <f t="shared" si="1585"/>
        <v>0.67976851851851838</v>
      </c>
      <c r="BE893" s="59">
        <f t="shared" si="1586"/>
        <v>0.65390046296296289</v>
      </c>
      <c r="BF893" s="59">
        <f t="shared" si="1587"/>
        <v>0.66431712962962952</v>
      </c>
      <c r="BG893" s="59">
        <f t="shared" si="1588"/>
        <v>0.66134259259259265</v>
      </c>
      <c r="BH893" s="59">
        <f t="shared" si="1589"/>
        <v>0.66064814814814821</v>
      </c>
      <c r="BI893" s="31">
        <f t="shared" si="1590"/>
        <v>8.5600000000000023</v>
      </c>
      <c r="BJ893" s="61">
        <f t="shared" si="1591"/>
        <v>0.17469387755102045</v>
      </c>
      <c r="BK893" s="61">
        <f t="shared" si="1592"/>
        <v>0.14758620689655177</v>
      </c>
      <c r="BL893" s="61">
        <f t="shared" si="1593"/>
        <v>0.12405797101449278</v>
      </c>
      <c r="BM893" s="61">
        <f t="shared" si="1594"/>
        <v>0.10974358974358978</v>
      </c>
      <c r="BN893" s="62">
        <f t="shared" si="1595"/>
        <v>0</v>
      </c>
      <c r="BO893" s="62">
        <f t="shared" si="1596"/>
        <v>10</v>
      </c>
      <c r="BP893" s="62">
        <f t="shared" si="1597"/>
        <v>29</v>
      </c>
      <c r="BQ893" s="62">
        <f t="shared" si="1598"/>
        <v>0</v>
      </c>
      <c r="BR893" s="62">
        <f t="shared" si="1599"/>
        <v>8</v>
      </c>
      <c r="BS893" s="62">
        <f t="shared" si="1600"/>
        <v>51</v>
      </c>
      <c r="BT893" s="62">
        <f t="shared" si="1601"/>
        <v>0</v>
      </c>
      <c r="BU893" s="62">
        <f t="shared" si="1602"/>
        <v>7</v>
      </c>
      <c r="BV893" s="62">
        <f t="shared" si="1603"/>
        <v>27</v>
      </c>
      <c r="BW893" s="62">
        <f t="shared" si="1604"/>
        <v>0</v>
      </c>
      <c r="BX893" s="62">
        <f t="shared" si="1605"/>
        <v>6</v>
      </c>
      <c r="BY893" s="62">
        <f t="shared" si="1606"/>
        <v>35</v>
      </c>
      <c r="BZ893" s="63">
        <f t="shared" si="1607"/>
        <v>0.65563657407407394</v>
      </c>
      <c r="CA893" s="63">
        <f t="shared" si="1608"/>
        <v>0.66119212962962948</v>
      </c>
      <c r="CB893" s="63">
        <f t="shared" si="1609"/>
        <v>0.6400810185185184</v>
      </c>
      <c r="CC893" s="63">
        <f t="shared" si="1610"/>
        <v>0.68591435185185168</v>
      </c>
      <c r="CD893" s="63">
        <f t="shared" si="1611"/>
        <v>0.65907407407407403</v>
      </c>
      <c r="CE893" s="63">
        <f t="shared" si="1612"/>
        <v>0.66949074074074066</v>
      </c>
      <c r="CF893" s="63">
        <f t="shared" si="1613"/>
        <v>0.66591435185185188</v>
      </c>
      <c r="CG893" s="63">
        <f t="shared" si="1614"/>
        <v>0.66521990740740744</v>
      </c>
      <c r="CH893" s="36"/>
      <c r="CI893" s="36"/>
      <c r="CJ893" s="36"/>
      <c r="CK893" s="36"/>
      <c r="CL893" s="60">
        <v>60</v>
      </c>
    </row>
    <row r="894" spans="1:90" ht="26.25" customHeight="1" x14ac:dyDescent="0.25">
      <c r="A894" s="37">
        <v>84</v>
      </c>
      <c r="B894" s="37"/>
      <c r="E894" s="39"/>
      <c r="F894" s="44"/>
      <c r="G894" s="44">
        <v>323.27999999999997</v>
      </c>
      <c r="H894" s="41">
        <f t="shared" ref="H894:H895" si="1615">ROUND(IF(G894="",N894,IF(P894="",I894,IF(R894="",(I894+(P894+O894))/2,IF(T894="",(I894+(P894+O894)+(R894+Q894))/3,(I894+(P894+O894)+(R894+Q894)+(T894+S894))/4)))),2)</f>
        <v>323.06</v>
      </c>
      <c r="I894" s="42">
        <v>322.95</v>
      </c>
      <c r="J894" s="43">
        <f t="shared" ref="J894:J895" si="1616">IF(N894="","",IF((I894-$I$4)=0,0,((I894-$I$4-(N894-$N$4))/(I894-$I$4))))</f>
        <v>-6.8122000309636308E-4</v>
      </c>
      <c r="K894" s="44">
        <f t="shared" ref="K894:K895" si="1617">(I894-$I$5)-(N894-$N$5)</f>
        <v>-0.21999999999997044</v>
      </c>
      <c r="L894" s="91" t="s">
        <v>1503</v>
      </c>
      <c r="M894" s="127" t="s">
        <v>1232</v>
      </c>
      <c r="N894" s="46">
        <f t="shared" si="1515"/>
        <v>323.16999999999996</v>
      </c>
      <c r="O894" s="46">
        <f t="shared" si="1569"/>
        <v>-0.11000000000000001</v>
      </c>
      <c r="P894" s="44">
        <v>323.27999999999997</v>
      </c>
      <c r="Q894" s="46"/>
      <c r="R894" s="37"/>
      <c r="S894" s="46"/>
      <c r="T894" s="40"/>
      <c r="U894" s="47" t="str">
        <f t="shared" ref="U894:U895" si="1618">IF(W894="","",IF(Y894="",W894,IF(AA894&lt;1,ROUND((Y894+W894)/2,5),IF(AC894&lt;1,ROUND((Y894+AA894+W894)/3,5),ROUND((Y894+AA894+AC894+W894)/4,5)))))</f>
        <v/>
      </c>
      <c r="V894" s="47" t="str">
        <f t="shared" ref="V894:V895" si="1619">IF(X894="","",IF(Z894&lt;1,ROUND(X894,5),IF(AB894&lt;1,ROUND((X894+Z894)/2,5),IF(AD894&lt;1,ROUND((X894+Z894+AB894)/3,5),ROUND((X894+Z894+AB894+AD894)/4,5)))))</f>
        <v/>
      </c>
      <c r="W894" s="50"/>
      <c r="X894" s="50"/>
      <c r="Y894" s="50"/>
      <c r="Z894" s="50"/>
      <c r="AA894" s="50"/>
      <c r="AB894" s="50"/>
      <c r="AC894" s="50"/>
      <c r="AD894" s="50"/>
      <c r="AE894" s="51">
        <f t="shared" si="1570"/>
        <v>84</v>
      </c>
      <c r="AF894" s="51" t="str">
        <f t="shared" si="1571"/>
        <v/>
      </c>
      <c r="AG894" s="51" t="str">
        <f t="shared" si="1572"/>
        <v/>
      </c>
      <c r="AH894" s="51" t="str">
        <f t="shared" si="1573"/>
        <v/>
      </c>
      <c r="AI894" s="52">
        <f t="shared" si="1574"/>
        <v>323.06</v>
      </c>
      <c r="AJ894" s="51"/>
      <c r="AK894" s="53"/>
      <c r="AL894" s="52"/>
      <c r="AM894" s="53">
        <f t="shared" si="1575"/>
        <v>49</v>
      </c>
      <c r="AN894" s="53">
        <f>IF(AJ894&lt;&gt;"",IF(AJ894="o",VLOOKUP(AM894,OpenSect!$A$1:$D$11,2),IF(AJ894="u",VLOOKUP(AM894,UpHill!$A$1:$D$35,2),IF(AJ894="d",VLOOKUP(AM894,DownHill!$A$3:$D$29,2),IF(AJ894="f",VLOOKUP(AM894,FlatUnd!$A$2:$D$30,2),IF(AJ894="t",VLOOKUP(AM894,TimeAdd!$A$1:$D$176,2),IF(AJ894="l",VLOOKUP(AM894,SLimit!$A$1:$D$8,2),AN893)))))),AN893)</f>
        <v>58</v>
      </c>
      <c r="AO894" s="53">
        <f>IF(AJ894&lt;&gt;"",IF(AJ894="o",VLOOKUP(AM894,OpenSect!$A$1:$D$11,3),IF(AJ894="u",VLOOKUP(AM894,UpHill!$A$1:$D$35,3),IF(AJ894="d",VLOOKUP(AM894,DownHill!$A$3:$D$29,3),IF(AJ894="f",VLOOKUP(AM894,FlatUnd!$A$2:$D$30,3),IF(AJ894="t",VLOOKUP(AM894,TimeAdd!$A$1:$D$18,3),IF(AJ894="l",VLOOKUP(AM894,SLimit!$A$1:$D$8,3),AO893)))))),AO893)</f>
        <v>69</v>
      </c>
      <c r="AP894" s="53">
        <f>IF(AJ894&lt;&gt;"",IF(AJ894="o",VLOOKUP(AM894,OpenSect!$A$1:$D$11,4),IF(AJ894="u",VLOOKUP(AM894,UpHill!$A$1:$D$35,4),IF(AJ894="d",VLOOKUP(AM894,DownHill!$A$3:$D$29,4),IF(AJ894="f",VLOOKUP(AM894,FlatUnd!$A$2:$D$30,4),IF(AJ894="t",VLOOKUP(AM894,TimeAdd!$A$1:$D$18,4),IF(AJ894="l",VLOOKUP(AM894,SLimit!$A$1:$D$8,4),AP893)))))),AP893)</f>
        <v>78</v>
      </c>
      <c r="AQ894" s="53" t="str">
        <f t="shared" si="1576"/>
        <v>100</v>
      </c>
      <c r="AR894" s="54" t="str">
        <f t="shared" si="1577"/>
        <v>Centre of road from Dannhauser.</v>
      </c>
      <c r="AS894" s="55"/>
      <c r="AT894" s="55"/>
      <c r="AU894" s="56">
        <f>IF(GroupStTimes!$A$8=0,MIN(CB894,CD894,CF894),MIN(BZ894,CB894,CD894,CF894))</f>
        <v>0.64005787037037032</v>
      </c>
      <c r="AV894" s="56">
        <f>IF(GroupStTimes!$A$8=0,MAX(CC894,CE894,CG894),MAX(CA894,CC894,CE894,CG894))</f>
        <v>0.6858912037037036</v>
      </c>
      <c r="AW894" s="57" t="str">
        <f t="shared" si="1578"/>
        <v/>
      </c>
      <c r="AX894" s="58" t="str">
        <f t="shared" si="1579"/>
        <v/>
      </c>
      <c r="AY894" s="58" t="str">
        <f t="shared" si="1580"/>
        <v/>
      </c>
      <c r="AZ894" s="31">
        <f t="shared" si="1581"/>
        <v>314.54000000000002</v>
      </c>
      <c r="BA894" s="59">
        <f t="shared" si="1582"/>
        <v>0.64835648148148139</v>
      </c>
      <c r="BB894" s="59">
        <f t="shared" si="1583"/>
        <v>0.65391203703703693</v>
      </c>
      <c r="BC894" s="59">
        <f t="shared" si="1584"/>
        <v>0.6339351851851851</v>
      </c>
      <c r="BD894" s="59">
        <f t="shared" si="1585"/>
        <v>0.67976851851851838</v>
      </c>
      <c r="BE894" s="59">
        <f t="shared" si="1586"/>
        <v>0.65390046296296289</v>
      </c>
      <c r="BF894" s="59">
        <f t="shared" si="1587"/>
        <v>0.66431712962962952</v>
      </c>
      <c r="BG894" s="59">
        <f t="shared" si="1588"/>
        <v>0.66134259259259265</v>
      </c>
      <c r="BH894" s="59">
        <f t="shared" si="1589"/>
        <v>0.66064814814814821</v>
      </c>
      <c r="BI894" s="31">
        <f t="shared" si="1590"/>
        <v>8.5199999999999818</v>
      </c>
      <c r="BJ894" s="61">
        <f t="shared" si="1591"/>
        <v>0.17387755102040781</v>
      </c>
      <c r="BK894" s="61">
        <f t="shared" si="1592"/>
        <v>0.14689655172413763</v>
      </c>
      <c r="BL894" s="61">
        <f t="shared" si="1593"/>
        <v>0.12347826086956495</v>
      </c>
      <c r="BM894" s="61">
        <f t="shared" si="1594"/>
        <v>0.10923076923076899</v>
      </c>
      <c r="BN894" s="62">
        <f t="shared" si="1595"/>
        <v>0</v>
      </c>
      <c r="BO894" s="62">
        <f t="shared" si="1596"/>
        <v>10</v>
      </c>
      <c r="BP894" s="62">
        <f t="shared" si="1597"/>
        <v>26</v>
      </c>
      <c r="BQ894" s="62">
        <f t="shared" si="1598"/>
        <v>0</v>
      </c>
      <c r="BR894" s="62">
        <f t="shared" si="1599"/>
        <v>8</v>
      </c>
      <c r="BS894" s="62">
        <f t="shared" si="1600"/>
        <v>49</v>
      </c>
      <c r="BT894" s="62">
        <f t="shared" si="1601"/>
        <v>0</v>
      </c>
      <c r="BU894" s="62">
        <f t="shared" si="1602"/>
        <v>7</v>
      </c>
      <c r="BV894" s="62">
        <f t="shared" si="1603"/>
        <v>25</v>
      </c>
      <c r="BW894" s="62">
        <f t="shared" si="1604"/>
        <v>0</v>
      </c>
      <c r="BX894" s="62">
        <f t="shared" si="1605"/>
        <v>6</v>
      </c>
      <c r="BY894" s="62">
        <f t="shared" si="1606"/>
        <v>33</v>
      </c>
      <c r="BZ894" s="63">
        <f t="shared" si="1607"/>
        <v>0.65560185185185171</v>
      </c>
      <c r="CA894" s="63">
        <f t="shared" si="1608"/>
        <v>0.66115740740740725</v>
      </c>
      <c r="CB894" s="63">
        <f t="shared" si="1609"/>
        <v>0.64005787037037032</v>
      </c>
      <c r="CC894" s="63">
        <f t="shared" si="1610"/>
        <v>0.6858912037037036</v>
      </c>
      <c r="CD894" s="63">
        <f t="shared" si="1611"/>
        <v>0.65905092592592585</v>
      </c>
      <c r="CE894" s="63">
        <f t="shared" si="1612"/>
        <v>0.66946759259259248</v>
      </c>
      <c r="CF894" s="63">
        <f t="shared" si="1613"/>
        <v>0.6658912037037038</v>
      </c>
      <c r="CG894" s="63">
        <f t="shared" si="1614"/>
        <v>0.66519675925925936</v>
      </c>
      <c r="CH894" s="36"/>
      <c r="CI894" s="36"/>
      <c r="CJ894" s="36"/>
      <c r="CK894" s="36"/>
      <c r="CL894" s="60">
        <v>60</v>
      </c>
    </row>
    <row r="895" spans="1:90" ht="40.5" x14ac:dyDescent="0.25">
      <c r="A895" s="37">
        <v>84</v>
      </c>
      <c r="B895" s="37"/>
      <c r="E895" s="39"/>
      <c r="F895" s="44"/>
      <c r="G895" s="44">
        <v>323.29000000000002</v>
      </c>
      <c r="H895" s="41">
        <f t="shared" si="1615"/>
        <v>323.07</v>
      </c>
      <c r="I895" s="42">
        <v>322.96000000000004</v>
      </c>
      <c r="J895" s="43">
        <f t="shared" si="1616"/>
        <v>-6.8119891008165223E-4</v>
      </c>
      <c r="K895" s="44">
        <f t="shared" si="1617"/>
        <v>-0.21999999999997044</v>
      </c>
      <c r="L895" s="91" t="s">
        <v>1500</v>
      </c>
      <c r="M895" s="127" t="s">
        <v>1232</v>
      </c>
      <c r="N895" s="46">
        <f t="shared" si="1515"/>
        <v>323.18</v>
      </c>
      <c r="O895" s="46">
        <f t="shared" si="1569"/>
        <v>-0.11000000000000001</v>
      </c>
      <c r="P895" s="44">
        <v>323.29000000000002</v>
      </c>
      <c r="Q895" s="46"/>
      <c r="R895" s="37"/>
      <c r="S895" s="46"/>
      <c r="T895" s="40"/>
      <c r="U895" s="47" t="str">
        <f t="shared" si="1618"/>
        <v/>
      </c>
      <c r="V895" s="47" t="str">
        <f t="shared" si="1619"/>
        <v/>
      </c>
      <c r="W895" s="50"/>
      <c r="X895" s="50"/>
      <c r="Y895" s="50"/>
      <c r="Z895" s="50"/>
      <c r="AA895" s="50"/>
      <c r="AB895" s="50"/>
      <c r="AC895" s="50"/>
      <c r="AD895" s="50"/>
      <c r="AE895" s="51">
        <f t="shared" si="1570"/>
        <v>84</v>
      </c>
      <c r="AF895" s="51" t="str">
        <f t="shared" si="1571"/>
        <v/>
      </c>
      <c r="AG895" s="51" t="str">
        <f t="shared" si="1572"/>
        <v/>
      </c>
      <c r="AH895" s="51" t="str">
        <f t="shared" si="1573"/>
        <v/>
      </c>
      <c r="AI895" s="52">
        <f t="shared" si="1574"/>
        <v>323.07</v>
      </c>
      <c r="AJ895" s="51"/>
      <c r="AK895" s="53"/>
      <c r="AL895" s="52"/>
      <c r="AM895" s="53">
        <f t="shared" si="1575"/>
        <v>49</v>
      </c>
      <c r="AN895" s="53">
        <f>IF(AJ895&lt;&gt;"",IF(AJ895="o",VLOOKUP(AM895,OpenSect!$A$1:$D$11,2),IF(AJ895="u",VLOOKUP(AM895,UpHill!$A$1:$D$35,2),IF(AJ895="d",VLOOKUP(AM895,DownHill!$A$3:$D$29,2),IF(AJ895="f",VLOOKUP(AM895,FlatUnd!$A$2:$D$30,2),IF(AJ895="t",VLOOKUP(AM895,TimeAdd!$A$1:$D$176,2),IF(AJ895="l",VLOOKUP(AM895,SLimit!$A$1:$D$8,2),AN894)))))),AN894)</f>
        <v>58</v>
      </c>
      <c r="AO895" s="53">
        <f>IF(AJ895&lt;&gt;"",IF(AJ895="o",VLOOKUP(AM895,OpenSect!$A$1:$D$11,3),IF(AJ895="u",VLOOKUP(AM895,UpHill!$A$1:$D$35,3),IF(AJ895="d",VLOOKUP(AM895,DownHill!$A$3:$D$29,3),IF(AJ895="f",VLOOKUP(AM895,FlatUnd!$A$2:$D$30,3),IF(AJ895="t",VLOOKUP(AM895,TimeAdd!$A$1:$D$18,3),IF(AJ895="l",VLOOKUP(AM895,SLimit!$A$1:$D$8,3),AO894)))))),AO894)</f>
        <v>69</v>
      </c>
      <c r="AP895" s="53">
        <f>IF(AJ895&lt;&gt;"",IF(AJ895="o",VLOOKUP(AM895,OpenSect!$A$1:$D$11,4),IF(AJ895="u",VLOOKUP(AM895,UpHill!$A$1:$D$35,4),IF(AJ895="d",VLOOKUP(AM895,DownHill!$A$3:$D$29,4),IF(AJ895="f",VLOOKUP(AM895,FlatUnd!$A$2:$D$30,4),IF(AJ895="t",VLOOKUP(AM895,TimeAdd!$A$1:$D$18,4),IF(AJ895="l",VLOOKUP(AM895,SLimit!$A$1:$D$8,4),AP894)))))),AP894)</f>
        <v>78</v>
      </c>
      <c r="AQ895" s="53" t="str">
        <f t="shared" si="1576"/>
        <v>100</v>
      </c>
      <c r="AR895" s="54" t="str">
        <f t="shared" si="1577"/>
        <v xml:space="preserve"> R621 Dannhauser.{ Right}/Normandien { Left}</v>
      </c>
      <c r="AS895" s="55"/>
      <c r="AT895" s="55"/>
      <c r="AU895" s="56">
        <f>IF(GroupStTimes!$A$8=0,MIN(CB895,CD895,CF895),MIN(BZ895,CB895,CD895,CF895))</f>
        <v>0.64005787037037032</v>
      </c>
      <c r="AV895" s="56">
        <f>IF(GroupStTimes!$A$8=0,MAX(CC895,CE895,CG895),MAX(CA895,CC895,CE895,CG895))</f>
        <v>0.6858912037037036</v>
      </c>
      <c r="AW895" s="57" t="str">
        <f t="shared" si="1578"/>
        <v/>
      </c>
      <c r="AX895" s="58" t="str">
        <f t="shared" si="1579"/>
        <v/>
      </c>
      <c r="AY895" s="58" t="str">
        <f t="shared" si="1580"/>
        <v/>
      </c>
      <c r="AZ895" s="31">
        <f t="shared" si="1581"/>
        <v>314.54000000000002</v>
      </c>
      <c r="BA895" s="59">
        <f t="shared" si="1582"/>
        <v>0.64835648148148139</v>
      </c>
      <c r="BB895" s="59">
        <f t="shared" si="1583"/>
        <v>0.65391203703703693</v>
      </c>
      <c r="BC895" s="59">
        <f t="shared" si="1584"/>
        <v>0.6339351851851851</v>
      </c>
      <c r="BD895" s="59">
        <f t="shared" si="1585"/>
        <v>0.67976851851851838</v>
      </c>
      <c r="BE895" s="59">
        <f t="shared" si="1586"/>
        <v>0.65390046296296289</v>
      </c>
      <c r="BF895" s="59">
        <f t="shared" si="1587"/>
        <v>0.66431712962962952</v>
      </c>
      <c r="BG895" s="59">
        <f t="shared" si="1588"/>
        <v>0.66134259259259265</v>
      </c>
      <c r="BH895" s="59">
        <f t="shared" si="1589"/>
        <v>0.66064814814814821</v>
      </c>
      <c r="BI895" s="31">
        <f t="shared" si="1590"/>
        <v>8.5299999999999727</v>
      </c>
      <c r="BJ895" s="61">
        <f t="shared" si="1591"/>
        <v>0.17408163265306068</v>
      </c>
      <c r="BK895" s="61">
        <f t="shared" si="1592"/>
        <v>0.14706896551724091</v>
      </c>
      <c r="BL895" s="61">
        <f t="shared" si="1593"/>
        <v>0.12362318840579671</v>
      </c>
      <c r="BM895" s="61">
        <f t="shared" si="1594"/>
        <v>0.10935897435897401</v>
      </c>
      <c r="BN895" s="62">
        <f t="shared" si="1595"/>
        <v>0</v>
      </c>
      <c r="BO895" s="62">
        <f t="shared" si="1596"/>
        <v>10</v>
      </c>
      <c r="BP895" s="62">
        <f t="shared" si="1597"/>
        <v>27</v>
      </c>
      <c r="BQ895" s="62">
        <f t="shared" si="1598"/>
        <v>0</v>
      </c>
      <c r="BR895" s="62">
        <f t="shared" si="1599"/>
        <v>8</v>
      </c>
      <c r="BS895" s="62">
        <f t="shared" si="1600"/>
        <v>49</v>
      </c>
      <c r="BT895" s="62">
        <f t="shared" si="1601"/>
        <v>0</v>
      </c>
      <c r="BU895" s="62">
        <f t="shared" si="1602"/>
        <v>7</v>
      </c>
      <c r="BV895" s="62">
        <f t="shared" si="1603"/>
        <v>25</v>
      </c>
      <c r="BW895" s="62">
        <f t="shared" si="1604"/>
        <v>0</v>
      </c>
      <c r="BX895" s="62">
        <f t="shared" si="1605"/>
        <v>6</v>
      </c>
      <c r="BY895" s="62">
        <f t="shared" si="1606"/>
        <v>34</v>
      </c>
      <c r="BZ895" s="63">
        <f t="shared" si="1607"/>
        <v>0.65561342592592586</v>
      </c>
      <c r="CA895" s="63">
        <f t="shared" si="1608"/>
        <v>0.6611689814814814</v>
      </c>
      <c r="CB895" s="63">
        <f t="shared" si="1609"/>
        <v>0.64005787037037032</v>
      </c>
      <c r="CC895" s="63">
        <f t="shared" si="1610"/>
        <v>0.6858912037037036</v>
      </c>
      <c r="CD895" s="63">
        <f t="shared" si="1611"/>
        <v>0.65905092592592585</v>
      </c>
      <c r="CE895" s="63">
        <f t="shared" si="1612"/>
        <v>0.66946759259259248</v>
      </c>
      <c r="CF895" s="63">
        <f t="shared" si="1613"/>
        <v>0.66590277777777784</v>
      </c>
      <c r="CG895" s="63">
        <f t="shared" si="1614"/>
        <v>0.6652083333333334</v>
      </c>
      <c r="CH895" s="36"/>
      <c r="CI895" s="36"/>
      <c r="CJ895" s="36"/>
      <c r="CK895" s="36"/>
      <c r="CL895" s="60">
        <v>60</v>
      </c>
    </row>
    <row r="896" spans="1:90" ht="40.5" x14ac:dyDescent="0.25">
      <c r="A896" s="37">
        <v>61</v>
      </c>
      <c r="C896" s="37" t="s">
        <v>58</v>
      </c>
      <c r="E896" s="39"/>
      <c r="F896" s="42"/>
      <c r="G896" s="78">
        <v>338.09</v>
      </c>
      <c r="H896" s="41">
        <f t="shared" ref="H896:H941" si="1620">ROUND(IF(G896="",N896,IF(P896="",I896,IF(R896="",(I896+(P896+O896))/2,IF(T896="",(I896+(P896+O896)+(R896+Q896))/3,(I896+(P896+O896)+(R896+Q896)+(T896+S896))/4)))),2)</f>
        <v>323.3</v>
      </c>
      <c r="I896" s="42">
        <v>323.13</v>
      </c>
      <c r="J896" s="43">
        <f t="shared" ref="J896:J940" si="1621">IF(N896="","",IF((I896-$I$4)=0,0,((I896-$I$4-(N896-$N$4))/(I896-$I$4))))</f>
        <v>-7.0147205974897993E-4</v>
      </c>
      <c r="K896" s="44">
        <f t="shared" ref="K896:K940" si="1622">(I896-$I$5)-(N896-$N$5)</f>
        <v>-0.22666666666668789</v>
      </c>
      <c r="L896" s="76" t="s">
        <v>1790</v>
      </c>
      <c r="M896" s="127" t="s">
        <v>1232</v>
      </c>
      <c r="N896" s="46">
        <f t="shared" si="1515"/>
        <v>323.35666666666668</v>
      </c>
      <c r="O896" s="46">
        <f t="shared" si="1569"/>
        <v>-0.11000000000000001</v>
      </c>
      <c r="P896" s="42">
        <v>323.45999999999998</v>
      </c>
      <c r="Q896" s="44">
        <f>-14.63-0.17-0.04</f>
        <v>-14.84</v>
      </c>
      <c r="R896" s="37">
        <v>338.18</v>
      </c>
      <c r="S896" s="46">
        <f>0.28-0.2-14.63-0.17-0.04</f>
        <v>-14.76</v>
      </c>
      <c r="T896" s="40">
        <v>338.14</v>
      </c>
      <c r="U896" s="47">
        <f t="shared" ref="U896:U941" si="1623">IF(W896="","",IF(Y896="",W896,IF(AA896&lt;1,ROUND((Y896+W896)/2,5),IF(AC896&lt;1,ROUND((Y896+AA896+W896)/3,5),ROUND((Y896+AA896+AC896+W896)/4,5)))))</f>
        <v>27.92231</v>
      </c>
      <c r="V896" s="47">
        <f t="shared" ref="V896:V941" si="1624">IF(X896="","",IF(Z896&lt;1,ROUND(X896,5),IF(AB896&lt;1,ROUND((X896+Z896)/2,5),IF(AD896&lt;1,ROUND((X896+Z896+AB896)/3,5),ROUND((X896+Z896+AB896+AD896)/4,5)))))</f>
        <v>29.973120000000002</v>
      </c>
      <c r="W896" s="50">
        <v>27.922319999999999</v>
      </c>
      <c r="X896" s="50">
        <v>29.973140000000001</v>
      </c>
      <c r="Y896" s="50">
        <v>27.9223</v>
      </c>
      <c r="Z896" s="50">
        <v>29.973099999999999</v>
      </c>
      <c r="AA896" s="50"/>
      <c r="AB896" s="50"/>
      <c r="AC896" s="50"/>
      <c r="AD896" s="50"/>
      <c r="AE896" s="51">
        <f t="shared" si="1570"/>
        <v>61</v>
      </c>
      <c r="AF896" s="51" t="str">
        <f t="shared" si="1571"/>
        <v/>
      </c>
      <c r="AG896" s="51" t="str">
        <f t="shared" si="1572"/>
        <v>m</v>
      </c>
      <c r="AH896" s="51" t="str">
        <f t="shared" si="1573"/>
        <v/>
      </c>
      <c r="AI896" s="52">
        <f t="shared" si="1574"/>
        <v>323.3</v>
      </c>
      <c r="AJ896" s="82" t="s">
        <v>58</v>
      </c>
      <c r="AK896" s="53"/>
      <c r="AL896" s="52"/>
      <c r="AM896" s="53">
        <f t="shared" si="1575"/>
        <v>49</v>
      </c>
      <c r="AN896" s="53">
        <f>IF(AJ896&lt;&gt;"",IF(AJ896="o",VLOOKUP(AM896,OpenSect!$A$1:$D$11,2),IF(AJ896="u",VLOOKUP(AM896,UpHill!$A$1:$D$35,2),IF(AJ896="d",VLOOKUP(AM896,DownHill!$A$3:$D$29,2),IF(AJ896="f",VLOOKUP(AM896,FlatUnd!$A$2:$D$30,2),IF(AJ896="t",VLOOKUP(AM896,TimeAdd!$A$1:$D$176,2),IF(AJ896="l",VLOOKUP(AM896,SLimit!$A$1:$D$8,2),AN895)))))),AN895)</f>
        <v>58</v>
      </c>
      <c r="AO896" s="53">
        <f>IF(AJ896&lt;&gt;"",IF(AJ896="o",VLOOKUP(AM896,OpenSect!$A$1:$D$11,3),IF(AJ896="u",VLOOKUP(AM896,UpHill!$A$1:$D$35,3),IF(AJ896="d",VLOOKUP(AM896,DownHill!$A$3:$D$29,3),IF(AJ896="f",VLOOKUP(AM896,FlatUnd!$A$2:$D$30,3),IF(AJ896="t",VLOOKUP(AM896,TimeAdd!$A$1:$D$18,3),IF(AJ896="l",VLOOKUP(AM896,SLimit!$A$1:$D$8,3),AO895)))))),AO895)</f>
        <v>69</v>
      </c>
      <c r="AP896" s="53">
        <f>IF(AJ896&lt;&gt;"",IF(AJ896="o",VLOOKUP(AM896,OpenSect!$A$1:$D$11,4),IF(AJ896="u",VLOOKUP(AM896,UpHill!$A$1:$D$35,4),IF(AJ896="d",VLOOKUP(AM896,DownHill!$A$3:$D$29,4),IF(AJ896="f",VLOOKUP(AM896,FlatUnd!$A$2:$D$30,4),IF(AJ896="t",VLOOKUP(AM896,TimeAdd!$A$1:$D$18,4),IF(AJ896="l",VLOOKUP(AM896,SLimit!$A$1:$D$8,4),AP895)))))),AP895)</f>
        <v>78</v>
      </c>
      <c r="AQ896" s="53" t="str">
        <f t="shared" si="1576"/>
        <v>100</v>
      </c>
      <c r="AR896" s="54" t="str">
        <f t="shared" si="1577"/>
        <v>Diagramatic sign:  Additional lane.  350m.  Control.  Dot on pole and Rd.</v>
      </c>
      <c r="AS896" s="55"/>
      <c r="AT896" s="55"/>
      <c r="AU896" s="56">
        <f>IF(GroupStTimes!$A$8=0,MIN(CB896,CD896,CF896),MIN(BZ896,CB896,CD896,CF896))</f>
        <v>0.64023148148148135</v>
      </c>
      <c r="AV896" s="56">
        <f>IF(GroupStTimes!$A$8=0,MAX(CC896,CE896,CG896),MAX(CA896,CC896,CE896,CG896))</f>
        <v>0.68606481481481463</v>
      </c>
      <c r="AW896" s="57" t="str">
        <f t="shared" si="1578"/>
        <v>27.92231  29.97312</v>
      </c>
      <c r="AX896" s="58">
        <f t="shared" si="1579"/>
        <v>27.922319999999999</v>
      </c>
      <c r="AY896" s="58">
        <f t="shared" si="1580"/>
        <v>29.973140000000001</v>
      </c>
      <c r="AZ896" s="31">
        <f t="shared" si="1581"/>
        <v>314.54000000000002</v>
      </c>
      <c r="BA896" s="59">
        <f t="shared" si="1582"/>
        <v>0.64835648148148139</v>
      </c>
      <c r="BB896" s="59">
        <f t="shared" si="1583"/>
        <v>0.65391203703703693</v>
      </c>
      <c r="BC896" s="59">
        <f t="shared" si="1584"/>
        <v>0.6339351851851851</v>
      </c>
      <c r="BD896" s="59">
        <f t="shared" si="1585"/>
        <v>0.67976851851851838</v>
      </c>
      <c r="BE896" s="59">
        <f t="shared" si="1586"/>
        <v>0.65390046296296289</v>
      </c>
      <c r="BF896" s="59">
        <f t="shared" si="1587"/>
        <v>0.66431712962962952</v>
      </c>
      <c r="BG896" s="59">
        <f t="shared" si="1588"/>
        <v>0.66134259259259265</v>
      </c>
      <c r="BH896" s="59">
        <f t="shared" si="1589"/>
        <v>0.66064814814814821</v>
      </c>
      <c r="BI896" s="31">
        <f t="shared" si="1590"/>
        <v>8.7599999999999909</v>
      </c>
      <c r="BJ896" s="61">
        <f t="shared" si="1591"/>
        <v>0.17877551020408144</v>
      </c>
      <c r="BK896" s="61">
        <f t="shared" si="1592"/>
        <v>0.15103448275862053</v>
      </c>
      <c r="BL896" s="61">
        <f t="shared" si="1593"/>
        <v>0.1269565217391303</v>
      </c>
      <c r="BM896" s="61">
        <f t="shared" si="1594"/>
        <v>0.11230769230769219</v>
      </c>
      <c r="BN896" s="62">
        <f t="shared" si="1595"/>
        <v>0</v>
      </c>
      <c r="BO896" s="62">
        <f t="shared" si="1596"/>
        <v>10</v>
      </c>
      <c r="BP896" s="62">
        <f t="shared" si="1597"/>
        <v>44</v>
      </c>
      <c r="BQ896" s="62">
        <f t="shared" si="1598"/>
        <v>0</v>
      </c>
      <c r="BR896" s="62">
        <f t="shared" si="1599"/>
        <v>9</v>
      </c>
      <c r="BS896" s="62">
        <f t="shared" si="1600"/>
        <v>4</v>
      </c>
      <c r="BT896" s="62">
        <f t="shared" si="1601"/>
        <v>0</v>
      </c>
      <c r="BU896" s="62">
        <f t="shared" si="1602"/>
        <v>7</v>
      </c>
      <c r="BV896" s="62">
        <f t="shared" si="1603"/>
        <v>37</v>
      </c>
      <c r="BW896" s="62">
        <f t="shared" si="1604"/>
        <v>0</v>
      </c>
      <c r="BX896" s="62">
        <f t="shared" si="1605"/>
        <v>6</v>
      </c>
      <c r="BY896" s="62">
        <f t="shared" si="1606"/>
        <v>44</v>
      </c>
      <c r="BZ896" s="63">
        <f t="shared" si="1607"/>
        <v>0.65581018518518508</v>
      </c>
      <c r="CA896" s="63">
        <f t="shared" si="1608"/>
        <v>0.66136574074074062</v>
      </c>
      <c r="CB896" s="63">
        <f t="shared" si="1609"/>
        <v>0.64023148148148135</v>
      </c>
      <c r="CC896" s="63">
        <f t="shared" si="1610"/>
        <v>0.68606481481481463</v>
      </c>
      <c r="CD896" s="63">
        <f t="shared" si="1611"/>
        <v>0.65918981481481476</v>
      </c>
      <c r="CE896" s="63">
        <f t="shared" si="1612"/>
        <v>0.66960648148148139</v>
      </c>
      <c r="CF896" s="63">
        <f t="shared" si="1613"/>
        <v>0.66601851851851857</v>
      </c>
      <c r="CG896" s="63">
        <f t="shared" si="1614"/>
        <v>0.66532407407407412</v>
      </c>
      <c r="CH896" s="36"/>
      <c r="CI896" s="36"/>
      <c r="CJ896" s="36"/>
      <c r="CK896" s="36"/>
      <c r="CL896" s="60">
        <v>60</v>
      </c>
    </row>
    <row r="897" spans="1:90" ht="26.25" customHeight="1" x14ac:dyDescent="0.25">
      <c r="A897" s="37">
        <v>61</v>
      </c>
      <c r="E897" s="39"/>
      <c r="F897" s="42"/>
      <c r="G897" s="77">
        <v>338.31</v>
      </c>
      <c r="H897" s="41">
        <f t="shared" si="1620"/>
        <v>323.39999999999998</v>
      </c>
      <c r="I897" s="42">
        <v>323.22000000000003</v>
      </c>
      <c r="J897" s="43">
        <f t="shared" si="1621"/>
        <v>-7.4252830889180461E-4</v>
      </c>
      <c r="K897" s="44">
        <f t="shared" si="1622"/>
        <v>-0.24000000000000909</v>
      </c>
      <c r="L897" s="76" t="s">
        <v>1791</v>
      </c>
      <c r="M897" s="127" t="s">
        <v>1232</v>
      </c>
      <c r="N897" s="46">
        <f t="shared" si="1515"/>
        <v>323.46000000000004</v>
      </c>
      <c r="O897" s="46">
        <f t="shared" si="1569"/>
        <v>-0.11000000000000001</v>
      </c>
      <c r="P897" s="42">
        <v>323.55</v>
      </c>
      <c r="Q897" s="44">
        <f t="shared" ref="Q897:Q942" si="1625">-14.63-0.17-0.04</f>
        <v>-14.84</v>
      </c>
      <c r="R897" s="37">
        <v>338.31</v>
      </c>
      <c r="S897" s="46">
        <f t="shared" ref="S897:S942" si="1626">0.28-0.2-14.63-0.17-0.04</f>
        <v>-14.76</v>
      </c>
      <c r="T897" s="40">
        <v>338.23</v>
      </c>
      <c r="U897" s="47" t="str">
        <f t="shared" si="1623"/>
        <v/>
      </c>
      <c r="V897" s="47" t="str">
        <f t="shared" si="1624"/>
        <v/>
      </c>
      <c r="W897" s="50"/>
      <c r="X897" s="50"/>
      <c r="Y897" s="50"/>
      <c r="Z897" s="50"/>
      <c r="AA897" s="50"/>
      <c r="AB897" s="50"/>
      <c r="AC897" s="50"/>
      <c r="AD897" s="50"/>
      <c r="AE897" s="51">
        <f t="shared" si="1570"/>
        <v>61</v>
      </c>
      <c r="AF897" s="51" t="str">
        <f t="shared" si="1571"/>
        <v/>
      </c>
      <c r="AG897" s="51" t="str">
        <f t="shared" si="1572"/>
        <v/>
      </c>
      <c r="AH897" s="51" t="str">
        <f t="shared" si="1573"/>
        <v/>
      </c>
      <c r="AI897" s="52">
        <f t="shared" si="1574"/>
        <v>323.39999999999998</v>
      </c>
      <c r="AJ897" s="82"/>
      <c r="AK897" s="53"/>
      <c r="AL897" s="52"/>
      <c r="AM897" s="53">
        <f t="shared" si="1575"/>
        <v>49</v>
      </c>
      <c r="AN897" s="53">
        <f>IF(AJ897&lt;&gt;"",IF(AJ897="o",VLOOKUP(AM897,OpenSect!$A$1:$D$11,2),IF(AJ897="u",VLOOKUP(AM897,UpHill!$A$1:$D$35,2),IF(AJ897="d",VLOOKUP(AM897,DownHill!$A$3:$D$29,2),IF(AJ897="f",VLOOKUP(AM897,FlatUnd!$A$2:$D$30,2),IF(AJ897="t",VLOOKUP(AM897,TimeAdd!$A$1:$D$176,2),IF(AJ897="l",VLOOKUP(AM897,SLimit!$A$1:$D$8,2),AN896)))))),AN896)</f>
        <v>58</v>
      </c>
      <c r="AO897" s="53">
        <f>IF(AJ897&lt;&gt;"",IF(AJ897="o",VLOOKUP(AM897,OpenSect!$A$1:$D$11,3),IF(AJ897="u",VLOOKUP(AM897,UpHill!$A$1:$D$35,3),IF(AJ897="d",VLOOKUP(AM897,DownHill!$A$3:$D$29,3),IF(AJ897="f",VLOOKUP(AM897,FlatUnd!$A$2:$D$30,3),IF(AJ897="t",VLOOKUP(AM897,TimeAdd!$A$1:$D$18,3),IF(AJ897="l",VLOOKUP(AM897,SLimit!$A$1:$D$8,3),AO896)))))),AO896)</f>
        <v>69</v>
      </c>
      <c r="AP897" s="53">
        <f>IF(AJ897&lt;&gt;"",IF(AJ897="o",VLOOKUP(AM897,OpenSect!$A$1:$D$11,4),IF(AJ897="u",VLOOKUP(AM897,UpHill!$A$1:$D$35,4),IF(AJ897="d",VLOOKUP(AM897,DownHill!$A$3:$D$29,4),IF(AJ897="f",VLOOKUP(AM897,FlatUnd!$A$2:$D$30,4),IF(AJ897="t",VLOOKUP(AM897,TimeAdd!$A$1:$D$18,4),IF(AJ897="l",VLOOKUP(AM897,SLimit!$A$1:$D$8,4),AP896)))))),AP896)</f>
        <v>78</v>
      </c>
      <c r="AQ897" s="53" t="str">
        <f t="shared" si="1576"/>
        <v>100</v>
      </c>
      <c r="AR897" s="54" t="str">
        <f t="shared" si="1577"/>
        <v>100  Speed limit.</v>
      </c>
      <c r="AS897" s="55"/>
      <c r="AT897" s="55"/>
      <c r="AU897" s="56">
        <f>IF(GroupStTimes!$A$8=0,MIN(CB897,CD897,CF897),MIN(BZ897,CB897,CD897,CF897))</f>
        <v>0.6403009259259258</v>
      </c>
      <c r="AV897" s="56">
        <f>IF(GroupStTimes!$A$8=0,MAX(CC897,CE897,CG897),MAX(CA897,CC897,CE897,CG897))</f>
        <v>0.68613425925925908</v>
      </c>
      <c r="AW897" s="57" t="str">
        <f t="shared" si="1578"/>
        <v/>
      </c>
      <c r="AX897" s="58" t="str">
        <f t="shared" si="1579"/>
        <v/>
      </c>
      <c r="AY897" s="58" t="str">
        <f t="shared" si="1580"/>
        <v/>
      </c>
      <c r="AZ897" s="31">
        <f t="shared" si="1581"/>
        <v>314.54000000000002</v>
      </c>
      <c r="BA897" s="59">
        <f t="shared" si="1582"/>
        <v>0.64835648148148139</v>
      </c>
      <c r="BB897" s="59">
        <f t="shared" si="1583"/>
        <v>0.65391203703703693</v>
      </c>
      <c r="BC897" s="59">
        <f t="shared" si="1584"/>
        <v>0.6339351851851851</v>
      </c>
      <c r="BD897" s="59">
        <f t="shared" si="1585"/>
        <v>0.67976851851851838</v>
      </c>
      <c r="BE897" s="59">
        <f t="shared" si="1586"/>
        <v>0.65390046296296289</v>
      </c>
      <c r="BF897" s="59">
        <f t="shared" si="1587"/>
        <v>0.66431712962962952</v>
      </c>
      <c r="BG897" s="59">
        <f t="shared" si="1588"/>
        <v>0.66134259259259265</v>
      </c>
      <c r="BH897" s="59">
        <f t="shared" si="1589"/>
        <v>0.66064814814814821</v>
      </c>
      <c r="BI897" s="31">
        <f t="shared" si="1590"/>
        <v>8.8599999999999568</v>
      </c>
      <c r="BJ897" s="61">
        <f t="shared" si="1591"/>
        <v>0.18081632653061136</v>
      </c>
      <c r="BK897" s="61">
        <f t="shared" si="1592"/>
        <v>0.15275862068965443</v>
      </c>
      <c r="BL897" s="61">
        <f t="shared" si="1593"/>
        <v>0.12840579710144864</v>
      </c>
      <c r="BM897" s="61">
        <f t="shared" si="1594"/>
        <v>0.11358974358974304</v>
      </c>
      <c r="BN897" s="62">
        <f t="shared" si="1595"/>
        <v>0</v>
      </c>
      <c r="BO897" s="62">
        <f t="shared" si="1596"/>
        <v>10</v>
      </c>
      <c r="BP897" s="62">
        <f t="shared" si="1597"/>
        <v>51</v>
      </c>
      <c r="BQ897" s="62">
        <f t="shared" si="1598"/>
        <v>0</v>
      </c>
      <c r="BR897" s="62">
        <f t="shared" si="1599"/>
        <v>9</v>
      </c>
      <c r="BS897" s="62">
        <f t="shared" si="1600"/>
        <v>10</v>
      </c>
      <c r="BT897" s="62">
        <f t="shared" si="1601"/>
        <v>0</v>
      </c>
      <c r="BU897" s="62">
        <f t="shared" si="1602"/>
        <v>7</v>
      </c>
      <c r="BV897" s="62">
        <f t="shared" si="1603"/>
        <v>42</v>
      </c>
      <c r="BW897" s="62">
        <f t="shared" si="1604"/>
        <v>0</v>
      </c>
      <c r="BX897" s="62">
        <f t="shared" si="1605"/>
        <v>6</v>
      </c>
      <c r="BY897" s="62">
        <f t="shared" si="1606"/>
        <v>49</v>
      </c>
      <c r="BZ897" s="63">
        <f t="shared" si="1607"/>
        <v>0.65589120370370357</v>
      </c>
      <c r="CA897" s="63">
        <f t="shared" si="1608"/>
        <v>0.66144675925925911</v>
      </c>
      <c r="CB897" s="63">
        <f t="shared" si="1609"/>
        <v>0.6403009259259258</v>
      </c>
      <c r="CC897" s="63">
        <f t="shared" si="1610"/>
        <v>0.68613425925925908</v>
      </c>
      <c r="CD897" s="63">
        <f t="shared" si="1611"/>
        <v>0.65924768518518506</v>
      </c>
      <c r="CE897" s="63">
        <f t="shared" si="1612"/>
        <v>0.66966435185185169</v>
      </c>
      <c r="CF897" s="63">
        <f t="shared" si="1613"/>
        <v>0.66607638888888898</v>
      </c>
      <c r="CG897" s="63">
        <f t="shared" si="1614"/>
        <v>0.66538194444444454</v>
      </c>
      <c r="CH897" s="36"/>
      <c r="CI897" s="36"/>
      <c r="CJ897" s="36"/>
      <c r="CK897" s="36"/>
      <c r="CL897" s="60">
        <v>60</v>
      </c>
    </row>
    <row r="898" spans="1:90" ht="26.25" customHeight="1" x14ac:dyDescent="0.25">
      <c r="A898" s="37">
        <v>61</v>
      </c>
      <c r="E898" s="39"/>
      <c r="F898" s="42"/>
      <c r="G898" s="77">
        <v>338.4</v>
      </c>
      <c r="H898" s="41">
        <f t="shared" si="1620"/>
        <v>323.49</v>
      </c>
      <c r="I898" s="42">
        <v>323.31</v>
      </c>
      <c r="J898" s="43">
        <f t="shared" si="1621"/>
        <v>-7.4232161083774778E-4</v>
      </c>
      <c r="K898" s="44">
        <f t="shared" si="1622"/>
        <v>-0.23999999999995225</v>
      </c>
      <c r="L898" s="76" t="s">
        <v>596</v>
      </c>
      <c r="M898" s="127" t="s">
        <v>1232</v>
      </c>
      <c r="N898" s="46">
        <f t="shared" si="1515"/>
        <v>323.54999999999995</v>
      </c>
      <c r="O898" s="46">
        <f t="shared" si="1569"/>
        <v>-0.11000000000000001</v>
      </c>
      <c r="P898" s="42">
        <v>323.64</v>
      </c>
      <c r="Q898" s="44">
        <f t="shared" si="1625"/>
        <v>-14.84</v>
      </c>
      <c r="R898" s="37">
        <v>338.4</v>
      </c>
      <c r="S898" s="46">
        <f t="shared" si="1626"/>
        <v>-14.76</v>
      </c>
      <c r="T898" s="40">
        <v>338.32</v>
      </c>
      <c r="U898" s="47" t="str">
        <f t="shared" si="1623"/>
        <v/>
      </c>
      <c r="V898" s="47" t="str">
        <f t="shared" si="1624"/>
        <v/>
      </c>
      <c r="W898" s="50"/>
      <c r="X898" s="50"/>
      <c r="Y898" s="50"/>
      <c r="Z898" s="50"/>
      <c r="AA898" s="50"/>
      <c r="AB898" s="50"/>
      <c r="AC898" s="50"/>
      <c r="AD898" s="50"/>
      <c r="AE898" s="51">
        <f t="shared" si="1570"/>
        <v>61</v>
      </c>
      <c r="AF898" s="51" t="str">
        <f t="shared" si="1571"/>
        <v/>
      </c>
      <c r="AG898" s="51" t="str">
        <f t="shared" si="1572"/>
        <v/>
      </c>
      <c r="AH898" s="51" t="str">
        <f t="shared" si="1573"/>
        <v/>
      </c>
      <c r="AI898" s="52">
        <f t="shared" si="1574"/>
        <v>323.49</v>
      </c>
      <c r="AJ898" s="82"/>
      <c r="AK898" s="53"/>
      <c r="AL898" s="52"/>
      <c r="AM898" s="53">
        <f t="shared" si="1575"/>
        <v>49</v>
      </c>
      <c r="AN898" s="53">
        <f>IF(AJ898&lt;&gt;"",IF(AJ898="o",VLOOKUP(AM898,OpenSect!$A$1:$D$11,2),IF(AJ898="u",VLOOKUP(AM898,UpHill!$A$1:$D$35,2),IF(AJ898="d",VLOOKUP(AM898,DownHill!$A$3:$D$29,2),IF(AJ898="f",VLOOKUP(AM898,FlatUnd!$A$2:$D$30,2),IF(AJ898="t",VLOOKUP(AM898,TimeAdd!$A$1:$D$176,2),IF(AJ898="l",VLOOKUP(AM898,SLimit!$A$1:$D$8,2),AN897)))))),AN897)</f>
        <v>58</v>
      </c>
      <c r="AO898" s="53">
        <f>IF(AJ898&lt;&gt;"",IF(AJ898="o",VLOOKUP(AM898,OpenSect!$A$1:$D$11,3),IF(AJ898="u",VLOOKUP(AM898,UpHill!$A$1:$D$35,3),IF(AJ898="d",VLOOKUP(AM898,DownHill!$A$3:$D$29,3),IF(AJ898="f",VLOOKUP(AM898,FlatUnd!$A$2:$D$30,3),IF(AJ898="t",VLOOKUP(AM898,TimeAdd!$A$1:$D$18,3),IF(AJ898="l",VLOOKUP(AM898,SLimit!$A$1:$D$8,3),AO897)))))),AO897)</f>
        <v>69</v>
      </c>
      <c r="AP898" s="53">
        <f>IF(AJ898&lt;&gt;"",IF(AJ898="o",VLOOKUP(AM898,OpenSect!$A$1:$D$11,4),IF(AJ898="u",VLOOKUP(AM898,UpHill!$A$1:$D$35,4),IF(AJ898="d",VLOOKUP(AM898,DownHill!$A$3:$D$29,4),IF(AJ898="f",VLOOKUP(AM898,FlatUnd!$A$2:$D$30,4),IF(AJ898="t",VLOOKUP(AM898,TimeAdd!$A$1:$D$18,4),IF(AJ898="l",VLOOKUP(AM898,SLimit!$A$1:$D$8,4),AP897)))))),AP897)</f>
        <v>78</v>
      </c>
      <c r="AQ898" s="53" t="str">
        <f t="shared" si="1576"/>
        <v>100</v>
      </c>
      <c r="AR898" s="54" t="str">
        <f t="shared" si="1577"/>
        <v>N11 Newcastle  18.</v>
      </c>
      <c r="AS898" s="55"/>
      <c r="AT898" s="55"/>
      <c r="AU898" s="56">
        <f>IF(GroupStTimes!$A$8=0,MIN(CB898,CD898,CF898),MIN(BZ898,CB898,CD898,CF898))</f>
        <v>0.64037037037037026</v>
      </c>
      <c r="AV898" s="56">
        <f>IF(GroupStTimes!$A$8=0,MAX(CC898,CE898,CG898),MAX(CA898,CC898,CE898,CG898))</f>
        <v>0.68620370370370354</v>
      </c>
      <c r="AW898" s="57" t="str">
        <f t="shared" si="1578"/>
        <v/>
      </c>
      <c r="AX898" s="58" t="str">
        <f t="shared" si="1579"/>
        <v/>
      </c>
      <c r="AY898" s="58" t="str">
        <f t="shared" si="1580"/>
        <v/>
      </c>
      <c r="AZ898" s="31">
        <f t="shared" si="1581"/>
        <v>314.54000000000002</v>
      </c>
      <c r="BA898" s="59">
        <f t="shared" si="1582"/>
        <v>0.64835648148148139</v>
      </c>
      <c r="BB898" s="59">
        <f t="shared" si="1583"/>
        <v>0.65391203703703693</v>
      </c>
      <c r="BC898" s="59">
        <f t="shared" si="1584"/>
        <v>0.6339351851851851</v>
      </c>
      <c r="BD898" s="59">
        <f t="shared" si="1585"/>
        <v>0.67976851851851838</v>
      </c>
      <c r="BE898" s="59">
        <f t="shared" si="1586"/>
        <v>0.65390046296296289</v>
      </c>
      <c r="BF898" s="59">
        <f t="shared" si="1587"/>
        <v>0.66431712962962952</v>
      </c>
      <c r="BG898" s="59">
        <f t="shared" si="1588"/>
        <v>0.66134259259259265</v>
      </c>
      <c r="BH898" s="59">
        <f t="shared" si="1589"/>
        <v>0.66064814814814821</v>
      </c>
      <c r="BI898" s="31">
        <f t="shared" si="1590"/>
        <v>8.9499999999999886</v>
      </c>
      <c r="BJ898" s="61">
        <f t="shared" si="1591"/>
        <v>0.18265306122448957</v>
      </c>
      <c r="BK898" s="61">
        <f t="shared" si="1592"/>
        <v>0.15431034482758602</v>
      </c>
      <c r="BL898" s="61">
        <f t="shared" si="1593"/>
        <v>0.12971014492753608</v>
      </c>
      <c r="BM898" s="61">
        <f t="shared" si="1594"/>
        <v>0.1147435897435896</v>
      </c>
      <c r="BN898" s="62">
        <f t="shared" si="1595"/>
        <v>0</v>
      </c>
      <c r="BO898" s="62">
        <f t="shared" si="1596"/>
        <v>10</v>
      </c>
      <c r="BP898" s="62">
        <f t="shared" si="1597"/>
        <v>58</v>
      </c>
      <c r="BQ898" s="62">
        <f t="shared" si="1598"/>
        <v>0</v>
      </c>
      <c r="BR898" s="62">
        <f t="shared" si="1599"/>
        <v>9</v>
      </c>
      <c r="BS898" s="62">
        <f t="shared" si="1600"/>
        <v>16</v>
      </c>
      <c r="BT898" s="62">
        <f t="shared" si="1601"/>
        <v>0</v>
      </c>
      <c r="BU898" s="62">
        <f t="shared" si="1602"/>
        <v>7</v>
      </c>
      <c r="BV898" s="62">
        <f t="shared" si="1603"/>
        <v>47</v>
      </c>
      <c r="BW898" s="62">
        <f t="shared" si="1604"/>
        <v>0</v>
      </c>
      <c r="BX898" s="62">
        <f t="shared" si="1605"/>
        <v>6</v>
      </c>
      <c r="BY898" s="62">
        <f t="shared" si="1606"/>
        <v>53</v>
      </c>
      <c r="BZ898" s="63">
        <f t="shared" si="1607"/>
        <v>0.65597222222222218</v>
      </c>
      <c r="CA898" s="63">
        <f t="shared" si="1608"/>
        <v>0.66152777777777771</v>
      </c>
      <c r="CB898" s="63">
        <f t="shared" si="1609"/>
        <v>0.64037037037037026</v>
      </c>
      <c r="CC898" s="63">
        <f t="shared" si="1610"/>
        <v>0.68620370370370354</v>
      </c>
      <c r="CD898" s="63">
        <f t="shared" si="1611"/>
        <v>0.65930555555555548</v>
      </c>
      <c r="CE898" s="63">
        <f t="shared" si="1612"/>
        <v>0.66972222222222211</v>
      </c>
      <c r="CF898" s="63">
        <f t="shared" si="1613"/>
        <v>0.66612268518518525</v>
      </c>
      <c r="CG898" s="63">
        <f t="shared" si="1614"/>
        <v>0.66542824074074081</v>
      </c>
      <c r="CH898" s="36"/>
      <c r="CI898" s="36"/>
      <c r="CJ898" s="36"/>
      <c r="CK898" s="36"/>
      <c r="CL898" s="60">
        <v>60</v>
      </c>
    </row>
    <row r="899" spans="1:90" ht="26.25" customHeight="1" x14ac:dyDescent="0.25">
      <c r="A899" s="37">
        <v>61</v>
      </c>
      <c r="E899" s="39"/>
      <c r="F899" s="42"/>
      <c r="G899" s="78">
        <v>338.38</v>
      </c>
      <c r="H899" s="41">
        <f t="shared" si="1620"/>
        <v>323.58999999999997</v>
      </c>
      <c r="I899" s="42">
        <v>323.42</v>
      </c>
      <c r="J899" s="43">
        <f t="shared" si="1621"/>
        <v>-7.1114958877007664E-4</v>
      </c>
      <c r="K899" s="44">
        <f t="shared" si="1622"/>
        <v>-0.23000000000001819</v>
      </c>
      <c r="L899" s="76" t="s">
        <v>466</v>
      </c>
      <c r="M899" s="127" t="s">
        <v>1232</v>
      </c>
      <c r="N899" s="46">
        <f t="shared" si="1515"/>
        <v>323.65000000000003</v>
      </c>
      <c r="O899" s="46">
        <f t="shared" si="1569"/>
        <v>-0.11000000000000001</v>
      </c>
      <c r="P899" s="42">
        <v>323.75</v>
      </c>
      <c r="Q899" s="44">
        <f t="shared" si="1625"/>
        <v>-14.84</v>
      </c>
      <c r="R899" s="37">
        <v>338.47</v>
      </c>
      <c r="S899" s="46">
        <f t="shared" si="1626"/>
        <v>-14.76</v>
      </c>
      <c r="T899" s="40">
        <v>338.44</v>
      </c>
      <c r="U899" s="47" t="str">
        <f t="shared" si="1623"/>
        <v/>
      </c>
      <c r="V899" s="47" t="str">
        <f t="shared" si="1624"/>
        <v/>
      </c>
      <c r="W899" s="50"/>
      <c r="X899" s="50"/>
      <c r="Y899" s="50"/>
      <c r="Z899" s="50"/>
      <c r="AA899" s="50"/>
      <c r="AB899" s="50"/>
      <c r="AC899" s="50"/>
      <c r="AD899" s="50"/>
      <c r="AE899" s="51">
        <f t="shared" si="1570"/>
        <v>61</v>
      </c>
      <c r="AF899" s="51" t="str">
        <f t="shared" si="1571"/>
        <v/>
      </c>
      <c r="AG899" s="51" t="str">
        <f t="shared" si="1572"/>
        <v/>
      </c>
      <c r="AH899" s="51" t="str">
        <f t="shared" si="1573"/>
        <v/>
      </c>
      <c r="AI899" s="52">
        <f t="shared" si="1574"/>
        <v>323.58999999999997</v>
      </c>
      <c r="AJ899" s="82"/>
      <c r="AK899" s="53"/>
      <c r="AL899" s="52"/>
      <c r="AM899" s="53">
        <f t="shared" si="1575"/>
        <v>49</v>
      </c>
      <c r="AN899" s="53">
        <f>IF(AJ899&lt;&gt;"",IF(AJ899="o",VLOOKUP(AM899,OpenSect!$A$1:$D$11,2),IF(AJ899="u",VLOOKUP(AM899,UpHill!$A$1:$D$35,2),IF(AJ899="d",VLOOKUP(AM899,DownHill!$A$3:$D$29,2),IF(AJ899="f",VLOOKUP(AM899,FlatUnd!$A$2:$D$30,2),IF(AJ899="t",VLOOKUP(AM899,TimeAdd!$A$1:$D$176,2),IF(AJ899="l",VLOOKUP(AM899,SLimit!$A$1:$D$8,2),AN898)))))),AN898)</f>
        <v>58</v>
      </c>
      <c r="AO899" s="53">
        <f>IF(AJ899&lt;&gt;"",IF(AJ899="o",VLOOKUP(AM899,OpenSect!$A$1:$D$11,3),IF(AJ899="u",VLOOKUP(AM899,UpHill!$A$1:$D$35,3),IF(AJ899="d",VLOOKUP(AM899,DownHill!$A$3:$D$29,3),IF(AJ899="f",VLOOKUP(AM899,FlatUnd!$A$2:$D$30,3),IF(AJ899="t",VLOOKUP(AM899,TimeAdd!$A$1:$D$18,3),IF(AJ899="l",VLOOKUP(AM899,SLimit!$A$1:$D$8,3),AO898)))))),AO898)</f>
        <v>69</v>
      </c>
      <c r="AP899" s="53">
        <f>IF(AJ899&lt;&gt;"",IF(AJ899="o",VLOOKUP(AM899,OpenSect!$A$1:$D$11,4),IF(AJ899="u",VLOOKUP(AM899,UpHill!$A$1:$D$35,4),IF(AJ899="d",VLOOKUP(AM899,DownHill!$A$3:$D$29,4),IF(AJ899="f",VLOOKUP(AM899,FlatUnd!$A$2:$D$30,4),IF(AJ899="t",VLOOKUP(AM899,TimeAdd!$A$1:$D$18,4),IF(AJ899="l",VLOOKUP(AM899,SLimit!$A$1:$D$8,4),AP898)))))),AP898)</f>
        <v>78</v>
      </c>
      <c r="AQ899" s="53" t="str">
        <f t="shared" si="1576"/>
        <v>100</v>
      </c>
      <c r="AR899" s="54" t="str">
        <f t="shared" si="1577"/>
        <v xml:space="preserve">Bridge </v>
      </c>
      <c r="AS899" s="55"/>
      <c r="AT899" s="55"/>
      <c r="AU899" s="56">
        <f>IF(GroupStTimes!$A$8=0,MIN(CB899,CD899,CF899),MIN(BZ899,CB899,CD899,CF899))</f>
        <v>0.64043981481481471</v>
      </c>
      <c r="AV899" s="56">
        <f>IF(GroupStTimes!$A$8=0,MAX(CC899,CE899,CG899),MAX(CA899,CC899,CE899,CG899))</f>
        <v>0.68627314814814799</v>
      </c>
      <c r="AW899" s="57" t="str">
        <f t="shared" si="1578"/>
        <v/>
      </c>
      <c r="AX899" s="58" t="str">
        <f t="shared" si="1579"/>
        <v/>
      </c>
      <c r="AY899" s="58" t="str">
        <f t="shared" si="1580"/>
        <v/>
      </c>
      <c r="AZ899" s="31">
        <f t="shared" si="1581"/>
        <v>314.54000000000002</v>
      </c>
      <c r="BA899" s="59">
        <f t="shared" si="1582"/>
        <v>0.64835648148148139</v>
      </c>
      <c r="BB899" s="59">
        <f t="shared" si="1583"/>
        <v>0.65391203703703693</v>
      </c>
      <c r="BC899" s="59">
        <f t="shared" si="1584"/>
        <v>0.6339351851851851</v>
      </c>
      <c r="BD899" s="59">
        <f t="shared" si="1585"/>
        <v>0.67976851851851838</v>
      </c>
      <c r="BE899" s="59">
        <f t="shared" si="1586"/>
        <v>0.65390046296296289</v>
      </c>
      <c r="BF899" s="59">
        <f t="shared" si="1587"/>
        <v>0.66431712962962952</v>
      </c>
      <c r="BG899" s="59">
        <f t="shared" si="1588"/>
        <v>0.66134259259259265</v>
      </c>
      <c r="BH899" s="59">
        <f t="shared" si="1589"/>
        <v>0.66064814814814821</v>
      </c>
      <c r="BI899" s="31">
        <f t="shared" si="1590"/>
        <v>9.0499999999999545</v>
      </c>
      <c r="BJ899" s="61">
        <f t="shared" si="1591"/>
        <v>0.18469387755101949</v>
      </c>
      <c r="BK899" s="61">
        <f t="shared" si="1592"/>
        <v>0.15603448275861992</v>
      </c>
      <c r="BL899" s="61">
        <f t="shared" si="1593"/>
        <v>0.13115942028985442</v>
      </c>
      <c r="BM899" s="61">
        <f t="shared" si="1594"/>
        <v>0.11602564102564045</v>
      </c>
      <c r="BN899" s="62">
        <f t="shared" si="1595"/>
        <v>0</v>
      </c>
      <c r="BO899" s="62">
        <f t="shared" si="1596"/>
        <v>11</v>
      </c>
      <c r="BP899" s="62">
        <f t="shared" si="1597"/>
        <v>5</v>
      </c>
      <c r="BQ899" s="62">
        <f t="shared" si="1598"/>
        <v>0</v>
      </c>
      <c r="BR899" s="62">
        <f t="shared" si="1599"/>
        <v>9</v>
      </c>
      <c r="BS899" s="62">
        <f t="shared" si="1600"/>
        <v>22</v>
      </c>
      <c r="BT899" s="62">
        <f t="shared" si="1601"/>
        <v>0</v>
      </c>
      <c r="BU899" s="62">
        <f t="shared" si="1602"/>
        <v>7</v>
      </c>
      <c r="BV899" s="62">
        <f t="shared" si="1603"/>
        <v>52</v>
      </c>
      <c r="BW899" s="62">
        <f t="shared" si="1604"/>
        <v>0</v>
      </c>
      <c r="BX899" s="62">
        <f t="shared" si="1605"/>
        <v>6</v>
      </c>
      <c r="BY899" s="62">
        <f t="shared" si="1606"/>
        <v>58</v>
      </c>
      <c r="BZ899" s="63">
        <f t="shared" si="1607"/>
        <v>0.65605324074074067</v>
      </c>
      <c r="CA899" s="63">
        <f t="shared" si="1608"/>
        <v>0.66160879629629621</v>
      </c>
      <c r="CB899" s="63">
        <f t="shared" si="1609"/>
        <v>0.64043981481481471</v>
      </c>
      <c r="CC899" s="63">
        <f t="shared" si="1610"/>
        <v>0.68627314814814799</v>
      </c>
      <c r="CD899" s="63">
        <f t="shared" si="1611"/>
        <v>0.65936342592592589</v>
      </c>
      <c r="CE899" s="63">
        <f t="shared" si="1612"/>
        <v>0.66978009259259252</v>
      </c>
      <c r="CF899" s="63">
        <f t="shared" si="1613"/>
        <v>0.66618055555555566</v>
      </c>
      <c r="CG899" s="63">
        <f t="shared" si="1614"/>
        <v>0.66548611111111122</v>
      </c>
      <c r="CH899" s="36"/>
      <c r="CI899" s="36"/>
      <c r="CJ899" s="36"/>
      <c r="CK899" s="36"/>
      <c r="CL899" s="60">
        <v>60</v>
      </c>
    </row>
    <row r="900" spans="1:90" ht="40.5" x14ac:dyDescent="0.25">
      <c r="A900" s="37">
        <v>61</v>
      </c>
      <c r="C900" s="37" t="s">
        <v>49</v>
      </c>
      <c r="D900" s="37">
        <v>48</v>
      </c>
      <c r="E900" s="39"/>
      <c r="F900" s="42"/>
      <c r="G900" s="78">
        <v>338.49</v>
      </c>
      <c r="H900" s="41">
        <f t="shared" si="1620"/>
        <v>323.7</v>
      </c>
      <c r="I900" s="42">
        <v>323.53000000000003</v>
      </c>
      <c r="J900" s="43">
        <f t="shared" si="1621"/>
        <v>-7.0060478677906536E-4</v>
      </c>
      <c r="K900" s="44">
        <f t="shared" si="1622"/>
        <v>-0.22666666666663104</v>
      </c>
      <c r="L900" s="91" t="s">
        <v>1504</v>
      </c>
      <c r="M900" s="127" t="s">
        <v>1232</v>
      </c>
      <c r="N900" s="46">
        <f t="shared" si="1515"/>
        <v>323.75666666666666</v>
      </c>
      <c r="O900" s="46">
        <f t="shared" si="1569"/>
        <v>-0.11000000000000001</v>
      </c>
      <c r="P900" s="42">
        <v>323.86</v>
      </c>
      <c r="Q900" s="44">
        <f t="shared" si="1625"/>
        <v>-14.84</v>
      </c>
      <c r="R900" s="37">
        <v>338.58</v>
      </c>
      <c r="S900" s="46">
        <f t="shared" si="1626"/>
        <v>-14.76</v>
      </c>
      <c r="T900" s="40">
        <v>338.54</v>
      </c>
      <c r="U900" s="47" t="str">
        <f t="shared" si="1623"/>
        <v/>
      </c>
      <c r="V900" s="47" t="str">
        <f t="shared" si="1624"/>
        <v/>
      </c>
      <c r="W900" s="50"/>
      <c r="X900" s="50"/>
      <c r="Y900" s="50"/>
      <c r="Z900" s="50"/>
      <c r="AA900" s="50"/>
      <c r="AB900" s="50"/>
      <c r="AC900" s="50"/>
      <c r="AD900" s="50"/>
      <c r="AE900" s="51">
        <f t="shared" si="1570"/>
        <v>61</v>
      </c>
      <c r="AF900" s="51" t="str">
        <f t="shared" si="1571"/>
        <v/>
      </c>
      <c r="AG900" s="51" t="str">
        <f t="shared" si="1572"/>
        <v>f</v>
      </c>
      <c r="AH900" s="51">
        <f t="shared" si="1573"/>
        <v>48</v>
      </c>
      <c r="AI900" s="52">
        <f t="shared" si="1574"/>
        <v>323.7</v>
      </c>
      <c r="AJ900" s="82" t="s">
        <v>49</v>
      </c>
      <c r="AK900" s="53"/>
      <c r="AL900" s="52"/>
      <c r="AM900" s="53">
        <f t="shared" si="1575"/>
        <v>48</v>
      </c>
      <c r="AN900" s="53">
        <f>IF(AJ900&lt;&gt;"",IF(AJ900="o",VLOOKUP(AM900,OpenSect!$A$1:$D$11,2),IF(AJ900="u",VLOOKUP(AM900,UpHill!$A$1:$D$35,2),IF(AJ900="d",VLOOKUP(AM900,DownHill!$A$3:$D$29,2),IF(AJ900="f",VLOOKUP(AM900,FlatUnd!$A$2:$D$30,2),IF(AJ900="t",VLOOKUP(AM900,TimeAdd!$A$1:$D$176,2),IF(AJ900="l",VLOOKUP(AM900,SLimit!$A$1:$D$8,2),AN899)))))),AN899)</f>
        <v>57</v>
      </c>
      <c r="AO900" s="53">
        <f>IF(AJ900&lt;&gt;"",IF(AJ900="o",VLOOKUP(AM900,OpenSect!$A$1:$D$11,3),IF(AJ900="u",VLOOKUP(AM900,UpHill!$A$1:$D$35,3),IF(AJ900="d",VLOOKUP(AM900,DownHill!$A$3:$D$29,3),IF(AJ900="f",VLOOKUP(AM900,FlatUnd!$A$2:$D$30,3),IF(AJ900="t",VLOOKUP(AM900,TimeAdd!$A$1:$D$18,3),IF(AJ900="l",VLOOKUP(AM900,SLimit!$A$1:$D$8,3),AO899)))))),AO899)</f>
        <v>67</v>
      </c>
      <c r="AP900" s="53">
        <f>IF(AJ900&lt;&gt;"",IF(AJ900="o",VLOOKUP(AM900,OpenSect!$A$1:$D$11,4),IF(AJ900="u",VLOOKUP(AM900,UpHill!$A$1:$D$35,4),IF(AJ900="d",VLOOKUP(AM900,DownHill!$A$3:$D$29,4),IF(AJ900="f",VLOOKUP(AM900,FlatUnd!$A$2:$D$30,4),IF(AJ900="t",VLOOKUP(AM900,TimeAdd!$A$1:$D$18,4),IF(AJ900="l",VLOOKUP(AM900,SLimit!$A$1:$D$8,4),AP899)))))),AP899)</f>
        <v>76</v>
      </c>
      <c r="AQ900" s="53" t="str">
        <f t="shared" si="1576"/>
        <v>100</v>
      </c>
      <c r="AR900" s="54" t="str">
        <f t="shared" si="1577"/>
        <v>{Diagrammatic:-}No Trucks in Right hand Lane. For 2,1 Km.</v>
      </c>
      <c r="AS900" s="55"/>
      <c r="AT900" s="55"/>
      <c r="AU900" s="56">
        <f>IF(GroupStTimes!$A$8=0,MIN(CB900,CD900,CF900),MIN(BZ900,CB900,CD900,CF900))</f>
        <v>0.64052083333333321</v>
      </c>
      <c r="AV900" s="56">
        <f>IF(GroupStTimes!$A$8=0,MAX(CC900,CE900,CG900),MAX(CA900,CC900,CE900,CG900))</f>
        <v>0.68635416666666649</v>
      </c>
      <c r="AW900" s="57" t="str">
        <f t="shared" si="1578"/>
        <v/>
      </c>
      <c r="AX900" s="58" t="str">
        <f t="shared" si="1579"/>
        <v/>
      </c>
      <c r="AY900" s="58" t="str">
        <f t="shared" si="1580"/>
        <v/>
      </c>
      <c r="AZ900" s="31">
        <f t="shared" si="1581"/>
        <v>314.54000000000002</v>
      </c>
      <c r="BA900" s="59">
        <f t="shared" si="1582"/>
        <v>0.64835648148148139</v>
      </c>
      <c r="BB900" s="59">
        <f t="shared" si="1583"/>
        <v>0.65391203703703693</v>
      </c>
      <c r="BC900" s="59">
        <f t="shared" si="1584"/>
        <v>0.6339351851851851</v>
      </c>
      <c r="BD900" s="59">
        <f t="shared" si="1585"/>
        <v>0.67976851851851838</v>
      </c>
      <c r="BE900" s="59">
        <f t="shared" si="1586"/>
        <v>0.65390046296296289</v>
      </c>
      <c r="BF900" s="59">
        <f t="shared" si="1587"/>
        <v>0.66431712962962952</v>
      </c>
      <c r="BG900" s="59">
        <f t="shared" si="1588"/>
        <v>0.66134259259259265</v>
      </c>
      <c r="BH900" s="59">
        <f t="shared" si="1589"/>
        <v>0.66064814814814821</v>
      </c>
      <c r="BI900" s="31">
        <f t="shared" si="1590"/>
        <v>9.1599999999999682</v>
      </c>
      <c r="BJ900" s="61">
        <f t="shared" si="1591"/>
        <v>0.18693877551020344</v>
      </c>
      <c r="BK900" s="61">
        <f t="shared" si="1592"/>
        <v>0.15793103448275808</v>
      </c>
      <c r="BL900" s="61">
        <f t="shared" si="1593"/>
        <v>0.13275362318840533</v>
      </c>
      <c r="BM900" s="61">
        <f t="shared" si="1594"/>
        <v>0.11743589743589702</v>
      </c>
      <c r="BN900" s="62">
        <f t="shared" si="1595"/>
        <v>0</v>
      </c>
      <c r="BO900" s="62">
        <f t="shared" si="1596"/>
        <v>11</v>
      </c>
      <c r="BP900" s="62">
        <f t="shared" si="1597"/>
        <v>13</v>
      </c>
      <c r="BQ900" s="62">
        <f t="shared" si="1598"/>
        <v>0</v>
      </c>
      <c r="BR900" s="62">
        <f t="shared" si="1599"/>
        <v>9</v>
      </c>
      <c r="BS900" s="62">
        <f t="shared" si="1600"/>
        <v>29</v>
      </c>
      <c r="BT900" s="62">
        <f t="shared" si="1601"/>
        <v>0</v>
      </c>
      <c r="BU900" s="62">
        <f t="shared" si="1602"/>
        <v>7</v>
      </c>
      <c r="BV900" s="62">
        <f t="shared" si="1603"/>
        <v>58</v>
      </c>
      <c r="BW900" s="62">
        <f t="shared" si="1604"/>
        <v>0</v>
      </c>
      <c r="BX900" s="62">
        <f t="shared" si="1605"/>
        <v>7</v>
      </c>
      <c r="BY900" s="62">
        <f t="shared" si="1606"/>
        <v>3</v>
      </c>
      <c r="BZ900" s="63">
        <f t="shared" si="1607"/>
        <v>0.65614583333333321</v>
      </c>
      <c r="CA900" s="63">
        <f t="shared" si="1608"/>
        <v>0.66170138888888874</v>
      </c>
      <c r="CB900" s="63">
        <f t="shared" si="1609"/>
        <v>0.64052083333333321</v>
      </c>
      <c r="CC900" s="63">
        <f t="shared" si="1610"/>
        <v>0.68635416666666649</v>
      </c>
      <c r="CD900" s="63">
        <f t="shared" si="1611"/>
        <v>0.65943287037037035</v>
      </c>
      <c r="CE900" s="63">
        <f t="shared" si="1612"/>
        <v>0.66984953703703698</v>
      </c>
      <c r="CF900" s="63">
        <f t="shared" si="1613"/>
        <v>0.66623842592592597</v>
      </c>
      <c r="CG900" s="63">
        <f t="shared" si="1614"/>
        <v>0.66554398148148153</v>
      </c>
      <c r="CH900" s="36"/>
      <c r="CI900" s="36"/>
      <c r="CJ900" s="36"/>
      <c r="CK900" s="36"/>
      <c r="CL900" s="60">
        <v>60</v>
      </c>
    </row>
    <row r="901" spans="1:90" ht="26.25" customHeight="1" x14ac:dyDescent="0.25">
      <c r="A901" s="37">
        <v>61</v>
      </c>
      <c r="B901" s="16" t="s">
        <v>154</v>
      </c>
      <c r="E901" s="39"/>
      <c r="F901" s="42"/>
      <c r="G901" s="78">
        <v>338.55</v>
      </c>
      <c r="H901" s="41">
        <f t="shared" si="1620"/>
        <v>323.76</v>
      </c>
      <c r="I901" s="42">
        <v>323.58000000000004</v>
      </c>
      <c r="J901" s="43">
        <f t="shared" si="1621"/>
        <v>-7.2109936749271161E-4</v>
      </c>
      <c r="K901" s="44">
        <f t="shared" si="1622"/>
        <v>-0.23333333333329165</v>
      </c>
      <c r="L901" s="76" t="s">
        <v>597</v>
      </c>
      <c r="M901" s="127" t="s">
        <v>1232</v>
      </c>
      <c r="N901" s="46">
        <f t="shared" ref="N901:N964" si="1627">IF(P901="",((I901-I900)+H900),IF(R901="",(P901+O901),IF(T901="",((P901+O901)+(R901+Q901))/2,((P901+O901)+(R901+Q901)+(T901+S901))/3)))</f>
        <v>323.81333333333333</v>
      </c>
      <c r="O901" s="46">
        <f t="shared" si="1569"/>
        <v>-0.11000000000000001</v>
      </c>
      <c r="P901" s="42">
        <v>323.91000000000003</v>
      </c>
      <c r="Q901" s="44">
        <f t="shared" si="1625"/>
        <v>-14.84</v>
      </c>
      <c r="R901" s="37">
        <v>338.64</v>
      </c>
      <c r="S901" s="46">
        <f t="shared" si="1626"/>
        <v>-14.76</v>
      </c>
      <c r="T901" s="66">
        <v>338.6</v>
      </c>
      <c r="U901" s="47" t="str">
        <f t="shared" si="1623"/>
        <v/>
      </c>
      <c r="V901" s="47" t="str">
        <f t="shared" si="1624"/>
        <v/>
      </c>
      <c r="W901" s="50"/>
      <c r="X901" s="50"/>
      <c r="Y901" s="50"/>
      <c r="Z901" s="50"/>
      <c r="AA901" s="50"/>
      <c r="AB901" s="50"/>
      <c r="AC901" s="50"/>
      <c r="AD901" s="50"/>
      <c r="AE901" s="51">
        <f t="shared" si="1570"/>
        <v>61</v>
      </c>
      <c r="AF901" s="51" t="str">
        <f t="shared" si="1571"/>
        <v>F</v>
      </c>
      <c r="AG901" s="51" t="str">
        <f t="shared" si="1572"/>
        <v/>
      </c>
      <c r="AH901" s="51" t="str">
        <f t="shared" si="1573"/>
        <v/>
      </c>
      <c r="AI901" s="52">
        <f t="shared" si="1574"/>
        <v>323.76</v>
      </c>
      <c r="AJ901" s="82"/>
      <c r="AK901" s="53"/>
      <c r="AL901" s="52"/>
      <c r="AM901" s="53">
        <f t="shared" si="1575"/>
        <v>48</v>
      </c>
      <c r="AN901" s="53">
        <f>IF(AJ901&lt;&gt;"",IF(AJ901="o",VLOOKUP(AM901,OpenSect!$A$1:$D$11,2),IF(AJ901="u",VLOOKUP(AM901,UpHill!$A$1:$D$35,2),IF(AJ901="d",VLOOKUP(AM901,DownHill!$A$3:$D$29,2),IF(AJ901="f",VLOOKUP(AM901,FlatUnd!$A$2:$D$30,2),IF(AJ901="t",VLOOKUP(AM901,TimeAdd!$A$1:$D$176,2),IF(AJ901="l",VLOOKUP(AM901,SLimit!$A$1:$D$8,2),AN900)))))),AN900)</f>
        <v>57</v>
      </c>
      <c r="AO901" s="53">
        <f>IF(AJ901&lt;&gt;"",IF(AJ901="o",VLOOKUP(AM901,OpenSect!$A$1:$D$11,3),IF(AJ901="u",VLOOKUP(AM901,UpHill!$A$1:$D$35,3),IF(AJ901="d",VLOOKUP(AM901,DownHill!$A$3:$D$29,3),IF(AJ901="f",VLOOKUP(AM901,FlatUnd!$A$2:$D$30,3),IF(AJ901="t",VLOOKUP(AM901,TimeAdd!$A$1:$D$18,3),IF(AJ901="l",VLOOKUP(AM901,SLimit!$A$1:$D$8,3),AO900)))))),AO900)</f>
        <v>67</v>
      </c>
      <c r="AP901" s="53">
        <f>IF(AJ901&lt;&gt;"",IF(AJ901="o",VLOOKUP(AM901,OpenSect!$A$1:$D$11,4),IF(AJ901="u",VLOOKUP(AM901,UpHill!$A$1:$D$35,4),IF(AJ901="d",VLOOKUP(AM901,DownHill!$A$3:$D$29,4),IF(AJ901="f",VLOOKUP(AM901,FlatUnd!$A$2:$D$30,4),IF(AJ901="t",VLOOKUP(AM901,TimeAdd!$A$1:$D$18,4),IF(AJ901="l",VLOOKUP(AM901,SLimit!$A$1:$D$8,4),AP900)))))),AP900)</f>
        <v>76</v>
      </c>
      <c r="AQ901" s="53" t="str">
        <f t="shared" si="1576"/>
        <v>100</v>
      </c>
      <c r="AR901" s="54" t="str">
        <f t="shared" si="1577"/>
        <v>37,0 km plate.</v>
      </c>
      <c r="AS901" s="55"/>
      <c r="AT901" s="55"/>
      <c r="AU901" s="56">
        <f>IF(GroupStTimes!$A$8=0,MIN(CB901,CD901,CF901),MIN(BZ901,CB901,CD901,CF901))</f>
        <v>0.64056712962962947</v>
      </c>
      <c r="AV901" s="56">
        <f>IF(GroupStTimes!$A$8=0,MAX(CC901,CE901,CG901),MAX(CA901,CC901,CE901,CG901))</f>
        <v>0.68640046296296275</v>
      </c>
      <c r="AW901" s="57" t="str">
        <f t="shared" si="1578"/>
        <v/>
      </c>
      <c r="AX901" s="58" t="str">
        <f t="shared" si="1579"/>
        <v/>
      </c>
      <c r="AY901" s="58" t="str">
        <f t="shared" si="1580"/>
        <v/>
      </c>
      <c r="AZ901" s="31">
        <f t="shared" si="1581"/>
        <v>323.7</v>
      </c>
      <c r="BA901" s="59">
        <f t="shared" si="1582"/>
        <v>0.65614583333333321</v>
      </c>
      <c r="BB901" s="59">
        <f t="shared" si="1583"/>
        <v>0.66170138888888874</v>
      </c>
      <c r="BC901" s="59">
        <f t="shared" si="1584"/>
        <v>0.64052083333333321</v>
      </c>
      <c r="BD901" s="59">
        <f t="shared" si="1585"/>
        <v>0.68635416666666649</v>
      </c>
      <c r="BE901" s="59">
        <f t="shared" si="1586"/>
        <v>0.65943287037037035</v>
      </c>
      <c r="BF901" s="59">
        <f t="shared" si="1587"/>
        <v>0.66984953703703698</v>
      </c>
      <c r="BG901" s="59">
        <f t="shared" si="1588"/>
        <v>0.66623842592592597</v>
      </c>
      <c r="BH901" s="59">
        <f t="shared" si="1589"/>
        <v>0.66554398148148153</v>
      </c>
      <c r="BI901" s="31">
        <f t="shared" si="1590"/>
        <v>6.0000000000002274E-2</v>
      </c>
      <c r="BJ901" s="61">
        <f t="shared" si="1591"/>
        <v>1.2500000000000473E-3</v>
      </c>
      <c r="BK901" s="61">
        <f t="shared" si="1592"/>
        <v>1.0526315789474083E-3</v>
      </c>
      <c r="BL901" s="61">
        <f t="shared" si="1593"/>
        <v>8.9552238805973544E-4</v>
      </c>
      <c r="BM901" s="61">
        <f t="shared" si="1594"/>
        <v>7.8947368421055622E-4</v>
      </c>
      <c r="BN901" s="62">
        <f t="shared" si="1595"/>
        <v>0</v>
      </c>
      <c r="BO901" s="62">
        <f t="shared" si="1596"/>
        <v>0</v>
      </c>
      <c r="BP901" s="62">
        <f t="shared" si="1597"/>
        <v>5</v>
      </c>
      <c r="BQ901" s="62">
        <f t="shared" si="1598"/>
        <v>0</v>
      </c>
      <c r="BR901" s="62">
        <f t="shared" si="1599"/>
        <v>0</v>
      </c>
      <c r="BS901" s="62">
        <f t="shared" si="1600"/>
        <v>4</v>
      </c>
      <c r="BT901" s="62">
        <f t="shared" si="1601"/>
        <v>0</v>
      </c>
      <c r="BU901" s="62">
        <f t="shared" si="1602"/>
        <v>0</v>
      </c>
      <c r="BV901" s="62">
        <f t="shared" si="1603"/>
        <v>3</v>
      </c>
      <c r="BW901" s="62">
        <f t="shared" si="1604"/>
        <v>0</v>
      </c>
      <c r="BX901" s="62">
        <f t="shared" si="1605"/>
        <v>0</v>
      </c>
      <c r="BY901" s="62">
        <f t="shared" si="1606"/>
        <v>3</v>
      </c>
      <c r="BZ901" s="63">
        <f t="shared" si="1607"/>
        <v>0.65620370370370362</v>
      </c>
      <c r="CA901" s="63">
        <f t="shared" si="1608"/>
        <v>0.66175925925925916</v>
      </c>
      <c r="CB901" s="63">
        <f t="shared" si="1609"/>
        <v>0.64056712962962947</v>
      </c>
      <c r="CC901" s="63">
        <f t="shared" si="1610"/>
        <v>0.68640046296296275</v>
      </c>
      <c r="CD901" s="63">
        <f t="shared" si="1611"/>
        <v>0.65946759259259258</v>
      </c>
      <c r="CE901" s="63">
        <f t="shared" si="1612"/>
        <v>0.66988425925925921</v>
      </c>
      <c r="CF901" s="63">
        <f t="shared" si="1613"/>
        <v>0.6662731481481482</v>
      </c>
      <c r="CG901" s="63">
        <f t="shared" si="1614"/>
        <v>0.66557870370370376</v>
      </c>
      <c r="CH901" s="36"/>
      <c r="CI901" s="36"/>
      <c r="CJ901" s="36"/>
      <c r="CK901" s="36"/>
      <c r="CL901" s="60">
        <v>60</v>
      </c>
    </row>
    <row r="902" spans="1:90" ht="40.5" x14ac:dyDescent="0.25">
      <c r="A902" s="37">
        <v>61</v>
      </c>
      <c r="B902" s="16" t="s">
        <v>154</v>
      </c>
      <c r="C902" s="37" t="s">
        <v>49</v>
      </c>
      <c r="D902" s="37">
        <v>48</v>
      </c>
      <c r="E902" s="39"/>
      <c r="F902" s="42"/>
      <c r="G902" s="78">
        <v>339.53</v>
      </c>
      <c r="H902" s="41">
        <f t="shared" si="1620"/>
        <v>324.74</v>
      </c>
      <c r="I902" s="42">
        <v>324.57</v>
      </c>
      <c r="J902" s="43">
        <f t="shared" si="1621"/>
        <v>-7.0862987953280142E-4</v>
      </c>
      <c r="K902" s="44">
        <f t="shared" si="1622"/>
        <v>-0.22999999999996135</v>
      </c>
      <c r="L902" s="76" t="s">
        <v>1506</v>
      </c>
      <c r="M902" s="127" t="s">
        <v>1232</v>
      </c>
      <c r="N902" s="46">
        <f t="shared" si="1627"/>
        <v>324.79999999999995</v>
      </c>
      <c r="O902" s="46">
        <f t="shared" si="1569"/>
        <v>-0.11000000000000001</v>
      </c>
      <c r="P902" s="42">
        <v>324.89999999999998</v>
      </c>
      <c r="Q902" s="44">
        <f t="shared" si="1625"/>
        <v>-14.84</v>
      </c>
      <c r="R902" s="37">
        <v>339.62</v>
      </c>
      <c r="S902" s="46">
        <f t="shared" si="1626"/>
        <v>-14.76</v>
      </c>
      <c r="T902" s="40">
        <v>339.59</v>
      </c>
      <c r="U902" s="47" t="str">
        <f t="shared" si="1623"/>
        <v/>
      </c>
      <c r="V902" s="47" t="str">
        <f t="shared" si="1624"/>
        <v/>
      </c>
      <c r="W902" s="50"/>
      <c r="X902" s="50"/>
      <c r="Y902" s="50"/>
      <c r="Z902" s="50"/>
      <c r="AA902" s="50"/>
      <c r="AB902" s="50"/>
      <c r="AC902" s="50"/>
      <c r="AD902" s="50"/>
      <c r="AE902" s="51">
        <f t="shared" si="1570"/>
        <v>61</v>
      </c>
      <c r="AF902" s="51" t="str">
        <f t="shared" si="1571"/>
        <v>F</v>
      </c>
      <c r="AG902" s="51" t="str">
        <f t="shared" si="1572"/>
        <v>f</v>
      </c>
      <c r="AH902" s="51">
        <f t="shared" si="1573"/>
        <v>48</v>
      </c>
      <c r="AI902" s="52">
        <f t="shared" si="1574"/>
        <v>324.74</v>
      </c>
      <c r="AJ902" s="82"/>
      <c r="AK902" s="53"/>
      <c r="AL902" s="52"/>
      <c r="AM902" s="53">
        <f t="shared" si="1575"/>
        <v>48</v>
      </c>
      <c r="AN902" s="53">
        <f>IF(AJ902&lt;&gt;"",IF(AJ902="o",VLOOKUP(AM902,OpenSect!$A$1:$D$11,2),IF(AJ902="u",VLOOKUP(AM902,UpHill!$A$1:$D$35,2),IF(AJ902="d",VLOOKUP(AM902,DownHill!$A$3:$D$29,2),IF(AJ902="f",VLOOKUP(AM902,FlatUnd!$A$2:$D$30,2),IF(AJ902="t",VLOOKUP(AM902,TimeAdd!$A$1:$D$176,2),IF(AJ902="l",VLOOKUP(AM902,SLimit!$A$1:$D$8,2),AN901)))))),AN901)</f>
        <v>57</v>
      </c>
      <c r="AO902" s="53">
        <f>IF(AJ902&lt;&gt;"",IF(AJ902="o",VLOOKUP(AM902,OpenSect!$A$1:$D$11,3),IF(AJ902="u",VLOOKUP(AM902,UpHill!$A$1:$D$35,3),IF(AJ902="d",VLOOKUP(AM902,DownHill!$A$3:$D$29,3),IF(AJ902="f",VLOOKUP(AM902,FlatUnd!$A$2:$D$30,3),IF(AJ902="t",VLOOKUP(AM902,TimeAdd!$A$1:$D$18,3),IF(AJ902="l",VLOOKUP(AM902,SLimit!$A$1:$D$8,3),AO901)))))),AO901)</f>
        <v>67</v>
      </c>
      <c r="AP902" s="53">
        <f>IF(AJ902&lt;&gt;"",IF(AJ902="o",VLOOKUP(AM902,OpenSect!$A$1:$D$11,4),IF(AJ902="u",VLOOKUP(AM902,UpHill!$A$1:$D$35,4),IF(AJ902="d",VLOOKUP(AM902,DownHill!$A$3:$D$29,4),IF(AJ902="f",VLOOKUP(AM902,FlatUnd!$A$2:$D$30,4),IF(AJ902="t",VLOOKUP(AM902,TimeAdd!$A$1:$D$18,4),IF(AJ902="l",VLOOKUP(AM902,SLimit!$A$1:$D$8,4),AP901)))))),AP901)</f>
        <v>76</v>
      </c>
      <c r="AQ902" s="53" t="str">
        <f t="shared" si="1576"/>
        <v>100</v>
      </c>
      <c r="AR902" s="54" t="str">
        <f t="shared" si="1577"/>
        <v>100  Speed limit.{ START of REGULARITY.}  Gone lieing in the grass.</v>
      </c>
      <c r="AS902" s="55"/>
      <c r="AT902" s="55"/>
      <c r="AU902" s="56">
        <f>IF(GroupStTimes!$A$8=0,MIN(CB902,CD902,CF902),MIN(BZ902,CB902,CD902,CF902))</f>
        <v>0.6412847222222221</v>
      </c>
      <c r="AV902" s="56">
        <f>IF(GroupStTimes!$A$8=0,MAX(CC902,CE902,CG902),MAX(CA902,CC902,CE902,CG902))</f>
        <v>0.68711805555555538</v>
      </c>
      <c r="AW902" s="57" t="str">
        <f t="shared" si="1578"/>
        <v/>
      </c>
      <c r="AX902" s="58" t="str">
        <f t="shared" si="1579"/>
        <v/>
      </c>
      <c r="AY902" s="58" t="str">
        <f t="shared" si="1580"/>
        <v/>
      </c>
      <c r="AZ902" s="31">
        <f t="shared" si="1581"/>
        <v>323.7</v>
      </c>
      <c r="BA902" s="59">
        <f t="shared" si="1582"/>
        <v>0.65614583333333321</v>
      </c>
      <c r="BB902" s="59">
        <f t="shared" si="1583"/>
        <v>0.66170138888888874</v>
      </c>
      <c r="BC902" s="59">
        <f t="shared" si="1584"/>
        <v>0.64052083333333321</v>
      </c>
      <c r="BD902" s="59">
        <f t="shared" si="1585"/>
        <v>0.68635416666666649</v>
      </c>
      <c r="BE902" s="59">
        <f t="shared" si="1586"/>
        <v>0.65943287037037035</v>
      </c>
      <c r="BF902" s="59">
        <f t="shared" si="1587"/>
        <v>0.66984953703703698</v>
      </c>
      <c r="BG902" s="59">
        <f t="shared" si="1588"/>
        <v>0.66623842592592597</v>
      </c>
      <c r="BH902" s="59">
        <f t="shared" si="1589"/>
        <v>0.66554398148148153</v>
      </c>
      <c r="BI902" s="31">
        <f t="shared" si="1590"/>
        <v>1.0400000000000205</v>
      </c>
      <c r="BJ902" s="61">
        <f t="shared" si="1591"/>
        <v>2.1666666666667094E-2</v>
      </c>
      <c r="BK902" s="61">
        <f t="shared" si="1592"/>
        <v>1.8245614035088079E-2</v>
      </c>
      <c r="BL902" s="61">
        <f t="shared" si="1593"/>
        <v>1.5522388059701797E-2</v>
      </c>
      <c r="BM902" s="61">
        <f t="shared" si="1594"/>
        <v>1.3684210526316059E-2</v>
      </c>
      <c r="BN902" s="62">
        <f t="shared" si="1595"/>
        <v>0</v>
      </c>
      <c r="BO902" s="62">
        <f t="shared" si="1596"/>
        <v>1</v>
      </c>
      <c r="BP902" s="62">
        <f t="shared" si="1597"/>
        <v>18</v>
      </c>
      <c r="BQ902" s="62">
        <f t="shared" si="1598"/>
        <v>0</v>
      </c>
      <c r="BR902" s="62">
        <f t="shared" si="1599"/>
        <v>1</v>
      </c>
      <c r="BS902" s="62">
        <f t="shared" si="1600"/>
        <v>6</v>
      </c>
      <c r="BT902" s="62">
        <f t="shared" si="1601"/>
        <v>0</v>
      </c>
      <c r="BU902" s="62">
        <f t="shared" si="1602"/>
        <v>0</v>
      </c>
      <c r="BV902" s="62">
        <f t="shared" si="1603"/>
        <v>56</v>
      </c>
      <c r="BW902" s="62">
        <f t="shared" si="1604"/>
        <v>0</v>
      </c>
      <c r="BX902" s="62">
        <f t="shared" si="1605"/>
        <v>0</v>
      </c>
      <c r="BY902" s="62">
        <f t="shared" si="1606"/>
        <v>49</v>
      </c>
      <c r="BZ902" s="63">
        <f t="shared" si="1607"/>
        <v>0.65704861111111101</v>
      </c>
      <c r="CA902" s="63">
        <f t="shared" si="1608"/>
        <v>0.66260416666666655</v>
      </c>
      <c r="CB902" s="63">
        <f t="shared" si="1609"/>
        <v>0.6412847222222221</v>
      </c>
      <c r="CC902" s="63">
        <f t="shared" si="1610"/>
        <v>0.68711805555555538</v>
      </c>
      <c r="CD902" s="63">
        <f t="shared" si="1611"/>
        <v>0.66008101851851853</v>
      </c>
      <c r="CE902" s="63">
        <f t="shared" si="1612"/>
        <v>0.67049768518518515</v>
      </c>
      <c r="CF902" s="63">
        <f t="shared" si="1613"/>
        <v>0.66680555555555565</v>
      </c>
      <c r="CG902" s="63">
        <f t="shared" si="1614"/>
        <v>0.66611111111111121</v>
      </c>
      <c r="CH902" s="36"/>
      <c r="CI902" s="36"/>
      <c r="CJ902" s="36"/>
      <c r="CK902" s="36"/>
      <c r="CL902" s="60">
        <v>60</v>
      </c>
    </row>
    <row r="903" spans="1:90" ht="26.25" customHeight="1" x14ac:dyDescent="0.25">
      <c r="A903" s="37">
        <v>61</v>
      </c>
      <c r="E903" s="39"/>
      <c r="F903" s="42"/>
      <c r="G903" s="66">
        <f>G902+Q903-Q902</f>
        <v>339.53</v>
      </c>
      <c r="H903" s="41">
        <f t="shared" si="1620"/>
        <v>324.75</v>
      </c>
      <c r="I903" s="42">
        <v>324.58000000000004</v>
      </c>
      <c r="J903" s="43">
        <f t="shared" si="1621"/>
        <v>-7.0860804732257479E-4</v>
      </c>
      <c r="K903" s="44">
        <f t="shared" si="1622"/>
        <v>-0.22999999999996135</v>
      </c>
      <c r="L903" s="76" t="s">
        <v>598</v>
      </c>
      <c r="M903" s="127" t="s">
        <v>1232</v>
      </c>
      <c r="N903" s="46">
        <f t="shared" si="1627"/>
        <v>324.81</v>
      </c>
      <c r="O903" s="46">
        <f t="shared" si="1569"/>
        <v>-0.11000000000000001</v>
      </c>
      <c r="P903" s="42">
        <v>324.91000000000003</v>
      </c>
      <c r="Q903" s="44">
        <f t="shared" si="1625"/>
        <v>-14.84</v>
      </c>
      <c r="R903" s="37">
        <v>339.63</v>
      </c>
      <c r="S903" s="46">
        <f t="shared" si="1626"/>
        <v>-14.76</v>
      </c>
      <c r="T903" s="66">
        <v>339.6</v>
      </c>
      <c r="U903" s="47" t="str">
        <f t="shared" si="1623"/>
        <v/>
      </c>
      <c r="V903" s="47" t="str">
        <f t="shared" si="1624"/>
        <v/>
      </c>
      <c r="W903" s="50"/>
      <c r="X903" s="50"/>
      <c r="Y903" s="50"/>
      <c r="Z903" s="50"/>
      <c r="AA903" s="50"/>
      <c r="AB903" s="50"/>
      <c r="AC903" s="50"/>
      <c r="AD903" s="50"/>
      <c r="AE903" s="51">
        <f t="shared" si="1570"/>
        <v>61</v>
      </c>
      <c r="AF903" s="51" t="str">
        <f t="shared" si="1571"/>
        <v/>
      </c>
      <c r="AG903" s="51" t="str">
        <f t="shared" si="1572"/>
        <v/>
      </c>
      <c r="AH903" s="51" t="str">
        <f t="shared" si="1573"/>
        <v/>
      </c>
      <c r="AI903" s="52">
        <f t="shared" si="1574"/>
        <v>324.75</v>
      </c>
      <c r="AJ903" s="82"/>
      <c r="AK903" s="53"/>
      <c r="AL903" s="52"/>
      <c r="AM903" s="53">
        <f t="shared" si="1575"/>
        <v>48</v>
      </c>
      <c r="AN903" s="53">
        <f>IF(AJ903&lt;&gt;"",IF(AJ903="o",VLOOKUP(AM903,OpenSect!$A$1:$D$11,2),IF(AJ903="u",VLOOKUP(AM903,UpHill!$A$1:$D$35,2),IF(AJ903="d",VLOOKUP(AM903,DownHill!$A$3:$D$29,2),IF(AJ903="f",VLOOKUP(AM903,FlatUnd!$A$2:$D$30,2),IF(AJ903="t",VLOOKUP(AM903,TimeAdd!$A$1:$D$176,2),IF(AJ903="l",VLOOKUP(AM903,SLimit!$A$1:$D$8,2),AN902)))))),AN902)</f>
        <v>57</v>
      </c>
      <c r="AO903" s="53">
        <f>IF(AJ903&lt;&gt;"",IF(AJ903="o",VLOOKUP(AM903,OpenSect!$A$1:$D$11,3),IF(AJ903="u",VLOOKUP(AM903,UpHill!$A$1:$D$35,3),IF(AJ903="d",VLOOKUP(AM903,DownHill!$A$3:$D$29,3),IF(AJ903="f",VLOOKUP(AM903,FlatUnd!$A$2:$D$30,3),IF(AJ903="t",VLOOKUP(AM903,TimeAdd!$A$1:$D$18,3),IF(AJ903="l",VLOOKUP(AM903,SLimit!$A$1:$D$8,3),AO902)))))),AO902)</f>
        <v>67</v>
      </c>
      <c r="AP903" s="53">
        <f>IF(AJ903&lt;&gt;"",IF(AJ903="o",VLOOKUP(AM903,OpenSect!$A$1:$D$11,4),IF(AJ903="u",VLOOKUP(AM903,UpHill!$A$1:$D$35,4),IF(AJ903="d",VLOOKUP(AM903,DownHill!$A$3:$D$29,4),IF(AJ903="f",VLOOKUP(AM903,FlatUnd!$A$2:$D$30,4),IF(AJ903="t",VLOOKUP(AM903,TimeAdd!$A$1:$D$18,4),IF(AJ903="l",VLOOKUP(AM903,SLimit!$A$1:$D$8,4),AP902)))))),AP902)</f>
        <v>76</v>
      </c>
      <c r="AQ903" s="53" t="str">
        <f t="shared" si="1576"/>
        <v>100</v>
      </c>
      <c r="AR903" s="54" t="str">
        <f t="shared" si="1577"/>
        <v>38,0 km plate.</v>
      </c>
      <c r="AS903" s="55"/>
      <c r="AT903" s="55"/>
      <c r="AU903" s="56">
        <f>IF(GroupStTimes!$A$8=0,MIN(CB903,CD903,CF903),MIN(BZ903,CB903,CD903,CF903))</f>
        <v>0.6412847222222221</v>
      </c>
      <c r="AV903" s="56">
        <f>IF(GroupStTimes!$A$8=0,MAX(CC903,CE903,CG903),MAX(CA903,CC903,CE903,CG903))</f>
        <v>0.68711805555555538</v>
      </c>
      <c r="AW903" s="57" t="str">
        <f t="shared" si="1578"/>
        <v/>
      </c>
      <c r="AX903" s="58" t="str">
        <f t="shared" si="1579"/>
        <v/>
      </c>
      <c r="AY903" s="58" t="str">
        <f t="shared" si="1580"/>
        <v/>
      </c>
      <c r="AZ903" s="31">
        <f t="shared" si="1581"/>
        <v>323.7</v>
      </c>
      <c r="BA903" s="59">
        <f t="shared" si="1582"/>
        <v>0.65614583333333321</v>
      </c>
      <c r="BB903" s="59">
        <f t="shared" si="1583"/>
        <v>0.66170138888888874</v>
      </c>
      <c r="BC903" s="59">
        <f t="shared" si="1584"/>
        <v>0.64052083333333321</v>
      </c>
      <c r="BD903" s="59">
        <f t="shared" si="1585"/>
        <v>0.68635416666666649</v>
      </c>
      <c r="BE903" s="59">
        <f t="shared" si="1586"/>
        <v>0.65943287037037035</v>
      </c>
      <c r="BF903" s="59">
        <f t="shared" si="1587"/>
        <v>0.66984953703703698</v>
      </c>
      <c r="BG903" s="59">
        <f t="shared" si="1588"/>
        <v>0.66623842592592597</v>
      </c>
      <c r="BH903" s="59">
        <f t="shared" si="1589"/>
        <v>0.66554398148148153</v>
      </c>
      <c r="BI903" s="31">
        <f t="shared" si="1590"/>
        <v>1.0500000000000114</v>
      </c>
      <c r="BJ903" s="61">
        <f t="shared" si="1591"/>
        <v>2.1875000000000238E-2</v>
      </c>
      <c r="BK903" s="61">
        <f t="shared" si="1592"/>
        <v>1.8421052631579147E-2</v>
      </c>
      <c r="BL903" s="61">
        <f t="shared" si="1593"/>
        <v>1.5671641791044945E-2</v>
      </c>
      <c r="BM903" s="61">
        <f t="shared" si="1594"/>
        <v>1.3815789473684359E-2</v>
      </c>
      <c r="BN903" s="62">
        <f t="shared" si="1595"/>
        <v>0</v>
      </c>
      <c r="BO903" s="62">
        <f t="shared" si="1596"/>
        <v>1</v>
      </c>
      <c r="BP903" s="62">
        <f t="shared" si="1597"/>
        <v>19</v>
      </c>
      <c r="BQ903" s="62">
        <f t="shared" si="1598"/>
        <v>0</v>
      </c>
      <c r="BR903" s="62">
        <f t="shared" si="1599"/>
        <v>1</v>
      </c>
      <c r="BS903" s="62">
        <f t="shared" si="1600"/>
        <v>6</v>
      </c>
      <c r="BT903" s="62">
        <f t="shared" si="1601"/>
        <v>0</v>
      </c>
      <c r="BU903" s="62">
        <f t="shared" si="1602"/>
        <v>0</v>
      </c>
      <c r="BV903" s="62">
        <f t="shared" si="1603"/>
        <v>56</v>
      </c>
      <c r="BW903" s="62">
        <f t="shared" si="1604"/>
        <v>0</v>
      </c>
      <c r="BX903" s="62">
        <f t="shared" si="1605"/>
        <v>0</v>
      </c>
      <c r="BY903" s="62">
        <f t="shared" si="1606"/>
        <v>50</v>
      </c>
      <c r="BZ903" s="63">
        <f t="shared" si="1607"/>
        <v>0.65706018518518505</v>
      </c>
      <c r="CA903" s="63">
        <f t="shared" si="1608"/>
        <v>0.66261574074074059</v>
      </c>
      <c r="CB903" s="63">
        <f t="shared" si="1609"/>
        <v>0.6412847222222221</v>
      </c>
      <c r="CC903" s="63">
        <f t="shared" si="1610"/>
        <v>0.68711805555555538</v>
      </c>
      <c r="CD903" s="63">
        <f t="shared" si="1611"/>
        <v>0.66008101851851853</v>
      </c>
      <c r="CE903" s="63">
        <f t="shared" si="1612"/>
        <v>0.67049768518518515</v>
      </c>
      <c r="CF903" s="63">
        <f t="shared" si="1613"/>
        <v>0.66681712962962969</v>
      </c>
      <c r="CG903" s="63">
        <f t="shared" si="1614"/>
        <v>0.66612268518518525</v>
      </c>
      <c r="CH903" s="36"/>
      <c r="CI903" s="36"/>
      <c r="CJ903" s="36"/>
      <c r="CK903" s="36"/>
      <c r="CL903" s="60">
        <v>60</v>
      </c>
    </row>
    <row r="904" spans="1:90" ht="26.25" customHeight="1" x14ac:dyDescent="0.25">
      <c r="A904" s="37">
        <v>61</v>
      </c>
      <c r="E904" s="39"/>
      <c r="F904" s="42"/>
      <c r="G904" s="78">
        <v>340.1</v>
      </c>
      <c r="H904" s="41">
        <f t="shared" si="1620"/>
        <v>325.31</v>
      </c>
      <c r="I904" s="42">
        <v>325.14000000000004</v>
      </c>
      <c r="J904" s="43">
        <f t="shared" si="1621"/>
        <v>-6.9713559287270415E-4</v>
      </c>
      <c r="K904" s="44">
        <f t="shared" si="1622"/>
        <v>-0.22666666666663104</v>
      </c>
      <c r="L904" s="76" t="s">
        <v>599</v>
      </c>
      <c r="M904" s="127" t="s">
        <v>1232</v>
      </c>
      <c r="N904" s="46">
        <f t="shared" si="1627"/>
        <v>325.36666666666667</v>
      </c>
      <c r="O904" s="46">
        <f t="shared" si="1569"/>
        <v>-0.11000000000000001</v>
      </c>
      <c r="P904" s="42">
        <v>325.47000000000003</v>
      </c>
      <c r="Q904" s="44">
        <f t="shared" si="1625"/>
        <v>-14.84</v>
      </c>
      <c r="R904" s="37">
        <v>340.19</v>
      </c>
      <c r="S904" s="46">
        <f t="shared" si="1626"/>
        <v>-14.76</v>
      </c>
      <c r="T904" s="66">
        <v>340.15</v>
      </c>
      <c r="U904" s="47" t="str">
        <f t="shared" si="1623"/>
        <v/>
      </c>
      <c r="V904" s="47" t="str">
        <f t="shared" si="1624"/>
        <v/>
      </c>
      <c r="W904" s="50"/>
      <c r="X904" s="50"/>
      <c r="Y904" s="50"/>
      <c r="Z904" s="50"/>
      <c r="AA904" s="50"/>
      <c r="AB904" s="50"/>
      <c r="AC904" s="50"/>
      <c r="AD904" s="50"/>
      <c r="AE904" s="51">
        <f t="shared" si="1570"/>
        <v>61</v>
      </c>
      <c r="AF904" s="51" t="str">
        <f t="shared" si="1571"/>
        <v/>
      </c>
      <c r="AG904" s="51" t="str">
        <f t="shared" si="1572"/>
        <v/>
      </c>
      <c r="AH904" s="51" t="str">
        <f t="shared" si="1573"/>
        <v/>
      </c>
      <c r="AI904" s="52">
        <f t="shared" si="1574"/>
        <v>325.31</v>
      </c>
      <c r="AJ904" s="82"/>
      <c r="AK904" s="53"/>
      <c r="AL904" s="52"/>
      <c r="AM904" s="53">
        <f t="shared" si="1575"/>
        <v>48</v>
      </c>
      <c r="AN904" s="53">
        <f>IF(AJ904&lt;&gt;"",IF(AJ904="o",VLOOKUP(AM904,OpenSect!$A$1:$D$11,2),IF(AJ904="u",VLOOKUP(AM904,UpHill!$A$1:$D$35,2),IF(AJ904="d",VLOOKUP(AM904,DownHill!$A$3:$D$29,2),IF(AJ904="f",VLOOKUP(AM904,FlatUnd!$A$2:$D$30,2),IF(AJ904="t",VLOOKUP(AM904,TimeAdd!$A$1:$D$176,2),IF(AJ904="l",VLOOKUP(AM904,SLimit!$A$1:$D$8,2),AN903)))))),AN903)</f>
        <v>57</v>
      </c>
      <c r="AO904" s="53">
        <f>IF(AJ904&lt;&gt;"",IF(AJ904="o",VLOOKUP(AM904,OpenSect!$A$1:$D$11,3),IF(AJ904="u",VLOOKUP(AM904,UpHill!$A$1:$D$35,3),IF(AJ904="d",VLOOKUP(AM904,DownHill!$A$3:$D$29,3),IF(AJ904="f",VLOOKUP(AM904,FlatUnd!$A$2:$D$30,3),IF(AJ904="t",VLOOKUP(AM904,TimeAdd!$A$1:$D$18,3),IF(AJ904="l",VLOOKUP(AM904,SLimit!$A$1:$D$8,3),AO903)))))),AO903)</f>
        <v>67</v>
      </c>
      <c r="AP904" s="53">
        <f>IF(AJ904&lt;&gt;"",IF(AJ904="o",VLOOKUP(AM904,OpenSect!$A$1:$D$11,4),IF(AJ904="u",VLOOKUP(AM904,UpHill!$A$1:$D$35,4),IF(AJ904="d",VLOOKUP(AM904,DownHill!$A$3:$D$29,4),IF(AJ904="f",VLOOKUP(AM904,FlatUnd!$A$2:$D$30,4),IF(AJ904="t",VLOOKUP(AM904,TimeAdd!$A$1:$D$18,4),IF(AJ904="l",VLOOKUP(AM904,SLimit!$A$1:$D$8,4),AP903)))))),AP903)</f>
        <v>76</v>
      </c>
      <c r="AQ904" s="53" t="str">
        <f t="shared" si="1576"/>
        <v>100</v>
      </c>
      <c r="AR904" s="54" t="str">
        <f t="shared" si="1577"/>
        <v xml:space="preserve"> Warning - Side road junction{ left}.</v>
      </c>
      <c r="AS904" s="55"/>
      <c r="AT904" s="55"/>
      <c r="AU904" s="56">
        <f>IF(GroupStTimes!$A$8=0,MIN(CB904,CD904,CF904),MIN(BZ904,CB904,CD904,CF904))</f>
        <v>0.64170138888888872</v>
      </c>
      <c r="AV904" s="56">
        <f>IF(GroupStTimes!$A$8=0,MAX(CC904,CE904,CG904),MAX(CA904,CC904,CE904,CG904))</f>
        <v>0.68753472222222201</v>
      </c>
      <c r="AW904" s="57" t="str">
        <f t="shared" si="1578"/>
        <v/>
      </c>
      <c r="AX904" s="58" t="str">
        <f t="shared" si="1579"/>
        <v/>
      </c>
      <c r="AY904" s="58" t="str">
        <f t="shared" si="1580"/>
        <v/>
      </c>
      <c r="AZ904" s="31">
        <f t="shared" si="1581"/>
        <v>323.7</v>
      </c>
      <c r="BA904" s="59">
        <f t="shared" si="1582"/>
        <v>0.65614583333333321</v>
      </c>
      <c r="BB904" s="59">
        <f t="shared" si="1583"/>
        <v>0.66170138888888874</v>
      </c>
      <c r="BC904" s="59">
        <f t="shared" si="1584"/>
        <v>0.64052083333333321</v>
      </c>
      <c r="BD904" s="59">
        <f t="shared" si="1585"/>
        <v>0.68635416666666649</v>
      </c>
      <c r="BE904" s="59">
        <f t="shared" si="1586"/>
        <v>0.65943287037037035</v>
      </c>
      <c r="BF904" s="59">
        <f t="shared" si="1587"/>
        <v>0.66984953703703698</v>
      </c>
      <c r="BG904" s="59">
        <f t="shared" si="1588"/>
        <v>0.66623842592592597</v>
      </c>
      <c r="BH904" s="59">
        <f t="shared" si="1589"/>
        <v>0.66554398148148153</v>
      </c>
      <c r="BI904" s="31">
        <f t="shared" si="1590"/>
        <v>1.6100000000000136</v>
      </c>
      <c r="BJ904" s="61">
        <f t="shared" si="1591"/>
        <v>3.3541666666666949E-2</v>
      </c>
      <c r="BK904" s="61">
        <f t="shared" si="1592"/>
        <v>2.8245614035087959E-2</v>
      </c>
      <c r="BL904" s="61">
        <f t="shared" si="1593"/>
        <v>2.4029850746268861E-2</v>
      </c>
      <c r="BM904" s="61">
        <f t="shared" si="1594"/>
        <v>2.1184210526315968E-2</v>
      </c>
      <c r="BN904" s="62">
        <f t="shared" si="1595"/>
        <v>0</v>
      </c>
      <c r="BO904" s="62">
        <f t="shared" si="1596"/>
        <v>2</v>
      </c>
      <c r="BP904" s="62">
        <f t="shared" si="1597"/>
        <v>1</v>
      </c>
      <c r="BQ904" s="62">
        <f t="shared" si="1598"/>
        <v>0</v>
      </c>
      <c r="BR904" s="62">
        <f t="shared" si="1599"/>
        <v>1</v>
      </c>
      <c r="BS904" s="62">
        <f t="shared" si="1600"/>
        <v>42</v>
      </c>
      <c r="BT904" s="62">
        <f t="shared" si="1601"/>
        <v>0</v>
      </c>
      <c r="BU904" s="62">
        <f t="shared" si="1602"/>
        <v>1</v>
      </c>
      <c r="BV904" s="62">
        <f t="shared" si="1603"/>
        <v>27</v>
      </c>
      <c r="BW904" s="62">
        <f t="shared" si="1604"/>
        <v>0</v>
      </c>
      <c r="BX904" s="62">
        <f t="shared" si="1605"/>
        <v>1</v>
      </c>
      <c r="BY904" s="62">
        <f t="shared" si="1606"/>
        <v>16</v>
      </c>
      <c r="BZ904" s="63">
        <f t="shared" si="1607"/>
        <v>0.65754629629629613</v>
      </c>
      <c r="CA904" s="63">
        <f t="shared" si="1608"/>
        <v>0.66310185185185166</v>
      </c>
      <c r="CB904" s="63">
        <f t="shared" si="1609"/>
        <v>0.64170138888888872</v>
      </c>
      <c r="CC904" s="63">
        <f t="shared" si="1610"/>
        <v>0.68753472222222201</v>
      </c>
      <c r="CD904" s="63">
        <f t="shared" si="1611"/>
        <v>0.66043981481481484</v>
      </c>
      <c r="CE904" s="63">
        <f t="shared" si="1612"/>
        <v>0.67085648148148147</v>
      </c>
      <c r="CF904" s="63">
        <f t="shared" si="1613"/>
        <v>0.66711805555555559</v>
      </c>
      <c r="CG904" s="63">
        <f t="shared" si="1614"/>
        <v>0.66642361111111115</v>
      </c>
      <c r="CH904" s="36"/>
      <c r="CI904" s="36"/>
      <c r="CJ904" s="36"/>
      <c r="CK904" s="36"/>
      <c r="CL904" s="60">
        <v>60</v>
      </c>
    </row>
    <row r="905" spans="1:90" ht="40.5" x14ac:dyDescent="0.25">
      <c r="A905" s="37">
        <v>61</v>
      </c>
      <c r="E905" s="39"/>
      <c r="F905" s="42"/>
      <c r="G905" s="77">
        <v>340.38</v>
      </c>
      <c r="H905" s="41">
        <f t="shared" si="1620"/>
        <v>325.47000000000003</v>
      </c>
      <c r="I905" s="42">
        <v>325.28000000000003</v>
      </c>
      <c r="J905" s="43">
        <f t="shared" si="1621"/>
        <v>-7.5832103623528295E-4</v>
      </c>
      <c r="K905" s="44">
        <f t="shared" si="1622"/>
        <v>-0.24666666666661285</v>
      </c>
      <c r="L905" s="76" t="s">
        <v>1275</v>
      </c>
      <c r="M905" s="127" t="s">
        <v>1232</v>
      </c>
      <c r="N905" s="46">
        <f t="shared" si="1627"/>
        <v>325.52666666666664</v>
      </c>
      <c r="O905" s="46">
        <f t="shared" si="1569"/>
        <v>-0.11000000000000001</v>
      </c>
      <c r="P905" s="42">
        <v>325.61</v>
      </c>
      <c r="Q905" s="44">
        <f t="shared" si="1625"/>
        <v>-14.84</v>
      </c>
      <c r="R905" s="37">
        <v>340.38</v>
      </c>
      <c r="S905" s="46">
        <f t="shared" si="1626"/>
        <v>-14.76</v>
      </c>
      <c r="T905" s="40">
        <v>340.3</v>
      </c>
      <c r="U905" s="47" t="str">
        <f t="shared" si="1623"/>
        <v/>
      </c>
      <c r="V905" s="47" t="str">
        <f t="shared" si="1624"/>
        <v/>
      </c>
      <c r="W905" s="50"/>
      <c r="X905" s="50"/>
      <c r="Y905" s="50"/>
      <c r="Z905" s="50"/>
      <c r="AA905" s="50"/>
      <c r="AB905" s="50"/>
      <c r="AC905" s="50"/>
      <c r="AD905" s="50"/>
      <c r="AE905" s="51">
        <f t="shared" si="1570"/>
        <v>61</v>
      </c>
      <c r="AF905" s="51" t="str">
        <f t="shared" si="1571"/>
        <v/>
      </c>
      <c r="AG905" s="51" t="str">
        <f t="shared" si="1572"/>
        <v/>
      </c>
      <c r="AH905" s="51" t="str">
        <f t="shared" si="1573"/>
        <v/>
      </c>
      <c r="AI905" s="52">
        <f t="shared" si="1574"/>
        <v>325.47000000000003</v>
      </c>
      <c r="AJ905" s="82"/>
      <c r="AK905" s="53"/>
      <c r="AL905" s="52"/>
      <c r="AM905" s="53">
        <f t="shared" si="1575"/>
        <v>48</v>
      </c>
      <c r="AN905" s="53">
        <f>IF(AJ905&lt;&gt;"",IF(AJ905="o",VLOOKUP(AM905,OpenSect!$A$1:$D$11,2),IF(AJ905="u",VLOOKUP(AM905,UpHill!$A$1:$D$35,2),IF(AJ905="d",VLOOKUP(AM905,DownHill!$A$3:$D$29,2),IF(AJ905="f",VLOOKUP(AM905,FlatUnd!$A$2:$D$30,2),IF(AJ905="t",VLOOKUP(AM905,TimeAdd!$A$1:$D$176,2),IF(AJ905="l",VLOOKUP(AM905,SLimit!$A$1:$D$8,2),AN904)))))),AN904)</f>
        <v>57</v>
      </c>
      <c r="AO905" s="53">
        <f>IF(AJ905&lt;&gt;"",IF(AJ905="o",VLOOKUP(AM905,OpenSect!$A$1:$D$11,3),IF(AJ905="u",VLOOKUP(AM905,UpHill!$A$1:$D$35,3),IF(AJ905="d",VLOOKUP(AM905,DownHill!$A$3:$D$29,3),IF(AJ905="f",VLOOKUP(AM905,FlatUnd!$A$2:$D$30,3),IF(AJ905="t",VLOOKUP(AM905,TimeAdd!$A$1:$D$18,3),IF(AJ905="l",VLOOKUP(AM905,SLimit!$A$1:$D$8,3),AO904)))))),AO904)</f>
        <v>67</v>
      </c>
      <c r="AP905" s="53">
        <f>IF(AJ905&lt;&gt;"",IF(AJ905="o",VLOOKUP(AM905,OpenSect!$A$1:$D$11,4),IF(AJ905="u",VLOOKUP(AM905,UpHill!$A$1:$D$35,4),IF(AJ905="d",VLOOKUP(AM905,DownHill!$A$3:$D$29,4),IF(AJ905="f",VLOOKUP(AM905,FlatUnd!$A$2:$D$30,4),IF(AJ905="t",VLOOKUP(AM905,TimeAdd!$A$1:$D$18,4),IF(AJ905="l",VLOOKUP(AM905,SLimit!$A$1:$D$8,4),AP904)))))),AP904)</f>
        <v>76</v>
      </c>
      <c r="AQ905" s="53" t="str">
        <f t="shared" si="1576"/>
        <v>100</v>
      </c>
      <c r="AR905" s="54" t="str">
        <f t="shared" si="1577"/>
        <v>Diagramatic sign:  Traffic movement effected by obstruction.  400m</v>
      </c>
      <c r="AS905" s="55"/>
      <c r="AT905" s="55"/>
      <c r="AU905" s="56">
        <f>IF(GroupStTimes!$A$8=0,MIN(CB905,CD905,CF905),MIN(BZ905,CB905,CD905,CF905))</f>
        <v>0.64181712962962956</v>
      </c>
      <c r="AV905" s="56">
        <f>IF(GroupStTimes!$A$8=0,MAX(CC905,CE905,CG905),MAX(CA905,CC905,CE905,CG905))</f>
        <v>0.68765046296296284</v>
      </c>
      <c r="AW905" s="57" t="str">
        <f t="shared" si="1578"/>
        <v/>
      </c>
      <c r="AX905" s="58" t="str">
        <f t="shared" si="1579"/>
        <v/>
      </c>
      <c r="AY905" s="58" t="str">
        <f t="shared" si="1580"/>
        <v/>
      </c>
      <c r="AZ905" s="31">
        <f t="shared" si="1581"/>
        <v>323.7</v>
      </c>
      <c r="BA905" s="59">
        <f t="shared" si="1582"/>
        <v>0.65614583333333321</v>
      </c>
      <c r="BB905" s="59">
        <f t="shared" si="1583"/>
        <v>0.66170138888888874</v>
      </c>
      <c r="BC905" s="59">
        <f t="shared" si="1584"/>
        <v>0.64052083333333321</v>
      </c>
      <c r="BD905" s="59">
        <f t="shared" si="1585"/>
        <v>0.68635416666666649</v>
      </c>
      <c r="BE905" s="59">
        <f t="shared" si="1586"/>
        <v>0.65943287037037035</v>
      </c>
      <c r="BF905" s="59">
        <f t="shared" si="1587"/>
        <v>0.66984953703703698</v>
      </c>
      <c r="BG905" s="59">
        <f t="shared" si="1588"/>
        <v>0.66623842592592597</v>
      </c>
      <c r="BH905" s="59">
        <f t="shared" si="1589"/>
        <v>0.66554398148148153</v>
      </c>
      <c r="BI905" s="31">
        <f t="shared" si="1590"/>
        <v>1.7700000000000387</v>
      </c>
      <c r="BJ905" s="61">
        <f t="shared" si="1591"/>
        <v>3.6875000000000803E-2</v>
      </c>
      <c r="BK905" s="61">
        <f t="shared" si="1592"/>
        <v>3.1052631578948046E-2</v>
      </c>
      <c r="BL905" s="61">
        <f t="shared" si="1593"/>
        <v>2.6417910447761771E-2</v>
      </c>
      <c r="BM905" s="61">
        <f t="shared" si="1594"/>
        <v>2.3289473684211037E-2</v>
      </c>
      <c r="BN905" s="62">
        <f t="shared" si="1595"/>
        <v>0</v>
      </c>
      <c r="BO905" s="62">
        <f t="shared" si="1596"/>
        <v>2</v>
      </c>
      <c r="BP905" s="62">
        <f t="shared" si="1597"/>
        <v>13</v>
      </c>
      <c r="BQ905" s="62">
        <f t="shared" si="1598"/>
        <v>0</v>
      </c>
      <c r="BR905" s="62">
        <f t="shared" si="1599"/>
        <v>1</v>
      </c>
      <c r="BS905" s="62">
        <f t="shared" si="1600"/>
        <v>52</v>
      </c>
      <c r="BT905" s="62">
        <f t="shared" si="1601"/>
        <v>0</v>
      </c>
      <c r="BU905" s="62">
        <f t="shared" si="1602"/>
        <v>1</v>
      </c>
      <c r="BV905" s="62">
        <f t="shared" si="1603"/>
        <v>35</v>
      </c>
      <c r="BW905" s="62">
        <f t="shared" si="1604"/>
        <v>0</v>
      </c>
      <c r="BX905" s="62">
        <f t="shared" si="1605"/>
        <v>1</v>
      </c>
      <c r="BY905" s="62">
        <f t="shared" si="1606"/>
        <v>24</v>
      </c>
      <c r="BZ905" s="63">
        <f t="shared" si="1607"/>
        <v>0.65768518518518504</v>
      </c>
      <c r="CA905" s="63">
        <f t="shared" si="1608"/>
        <v>0.66324074074074058</v>
      </c>
      <c r="CB905" s="63">
        <f t="shared" si="1609"/>
        <v>0.64181712962962956</v>
      </c>
      <c r="CC905" s="63">
        <f t="shared" si="1610"/>
        <v>0.68765046296296284</v>
      </c>
      <c r="CD905" s="63">
        <f t="shared" si="1611"/>
        <v>0.66053240740740737</v>
      </c>
      <c r="CE905" s="63">
        <f t="shared" si="1612"/>
        <v>0.670949074074074</v>
      </c>
      <c r="CF905" s="63">
        <f t="shared" si="1613"/>
        <v>0.66721064814814823</v>
      </c>
      <c r="CG905" s="63">
        <f t="shared" si="1614"/>
        <v>0.66651620370370379</v>
      </c>
      <c r="CH905" s="36"/>
      <c r="CI905" s="36"/>
      <c r="CJ905" s="36"/>
      <c r="CK905" s="36"/>
      <c r="CL905" s="60">
        <v>60</v>
      </c>
    </row>
    <row r="906" spans="1:90" ht="26.25" customHeight="1" x14ac:dyDescent="0.25">
      <c r="A906" s="37">
        <v>61</v>
      </c>
      <c r="E906" s="39"/>
      <c r="F906" s="42"/>
      <c r="G906" s="78">
        <v>340.33</v>
      </c>
      <c r="H906" s="41">
        <f t="shared" si="1620"/>
        <v>325.54000000000002</v>
      </c>
      <c r="I906" s="42">
        <v>325.37</v>
      </c>
      <c r="J906" s="43">
        <f t="shared" si="1621"/>
        <v>-6.8639804940024459E-4</v>
      </c>
      <c r="K906" s="44">
        <f t="shared" si="1622"/>
        <v>-0.22333333333335759</v>
      </c>
      <c r="L906" s="76" t="s">
        <v>600</v>
      </c>
      <c r="M906" s="127" t="s">
        <v>1232</v>
      </c>
      <c r="N906" s="46">
        <f t="shared" si="1627"/>
        <v>325.59333333333336</v>
      </c>
      <c r="O906" s="46">
        <f t="shared" si="1569"/>
        <v>-0.11000000000000001</v>
      </c>
      <c r="P906" s="42">
        <v>325.7</v>
      </c>
      <c r="Q906" s="44">
        <f t="shared" si="1625"/>
        <v>-14.84</v>
      </c>
      <c r="R906" s="37">
        <v>340.41</v>
      </c>
      <c r="S906" s="46">
        <f t="shared" si="1626"/>
        <v>-14.76</v>
      </c>
      <c r="T906" s="40">
        <v>340.38</v>
      </c>
      <c r="U906" s="47" t="str">
        <f t="shared" si="1623"/>
        <v/>
      </c>
      <c r="V906" s="47" t="str">
        <f t="shared" si="1624"/>
        <v/>
      </c>
      <c r="W906" s="50"/>
      <c r="X906" s="50"/>
      <c r="Y906" s="50"/>
      <c r="Z906" s="50"/>
      <c r="AA906" s="50"/>
      <c r="AB906" s="50"/>
      <c r="AC906" s="50"/>
      <c r="AD906" s="50"/>
      <c r="AE906" s="51">
        <f t="shared" si="1570"/>
        <v>61</v>
      </c>
      <c r="AF906" s="51" t="str">
        <f t="shared" si="1571"/>
        <v/>
      </c>
      <c r="AG906" s="51" t="str">
        <f t="shared" si="1572"/>
        <v/>
      </c>
      <c r="AH906" s="51" t="str">
        <f t="shared" si="1573"/>
        <v/>
      </c>
      <c r="AI906" s="52">
        <f t="shared" si="1574"/>
        <v>325.54000000000002</v>
      </c>
      <c r="AJ906" s="82"/>
      <c r="AK906" s="53"/>
      <c r="AL906" s="52"/>
      <c r="AM906" s="53">
        <f t="shared" si="1575"/>
        <v>48</v>
      </c>
      <c r="AN906" s="53">
        <f>IF(AJ906&lt;&gt;"",IF(AJ906="o",VLOOKUP(AM906,OpenSect!$A$1:$D$11,2),IF(AJ906="u",VLOOKUP(AM906,UpHill!$A$1:$D$35,2),IF(AJ906="d",VLOOKUP(AM906,DownHill!$A$3:$D$29,2),IF(AJ906="f",VLOOKUP(AM906,FlatUnd!$A$2:$D$30,2),IF(AJ906="t",VLOOKUP(AM906,TimeAdd!$A$1:$D$176,2),IF(AJ906="l",VLOOKUP(AM906,SLimit!$A$1:$D$8,2),AN905)))))),AN905)</f>
        <v>57</v>
      </c>
      <c r="AO906" s="53">
        <f>IF(AJ906&lt;&gt;"",IF(AJ906="o",VLOOKUP(AM906,OpenSect!$A$1:$D$11,3),IF(AJ906="u",VLOOKUP(AM906,UpHill!$A$1:$D$35,3),IF(AJ906="d",VLOOKUP(AM906,DownHill!$A$3:$D$29,3),IF(AJ906="f",VLOOKUP(AM906,FlatUnd!$A$2:$D$30,3),IF(AJ906="t",VLOOKUP(AM906,TimeAdd!$A$1:$D$18,3),IF(AJ906="l",VLOOKUP(AM906,SLimit!$A$1:$D$8,3),AO905)))))),AO905)</f>
        <v>67</v>
      </c>
      <c r="AP906" s="53">
        <f>IF(AJ906&lt;&gt;"",IF(AJ906="o",VLOOKUP(AM906,OpenSect!$A$1:$D$11,4),IF(AJ906="u",VLOOKUP(AM906,UpHill!$A$1:$D$35,4),IF(AJ906="d",VLOOKUP(AM906,DownHill!$A$3:$D$29,4),IF(AJ906="f",VLOOKUP(AM906,FlatUnd!$A$2:$D$30,4),IF(AJ906="t",VLOOKUP(AM906,TimeAdd!$A$1:$D$18,4),IF(AJ906="l",VLOOKUP(AM906,SLimit!$A$1:$D$8,4),AP905)))))),AP905)</f>
        <v>76</v>
      </c>
      <c r="AQ906" s="53" t="str">
        <f t="shared" si="1576"/>
        <v>100</v>
      </c>
      <c r="AR906" s="54" t="str">
        <f t="shared" si="1577"/>
        <v xml:space="preserve">Warning - Children.  </v>
      </c>
      <c r="AS906" s="55"/>
      <c r="AT906" s="55"/>
      <c r="AU906" s="56">
        <f>IF(GroupStTimes!$A$8=0,MIN(CB906,CD906,CF906),MIN(BZ906,CB906,CD906,CF906))</f>
        <v>0.64186342592592582</v>
      </c>
      <c r="AV906" s="56">
        <f>IF(GroupStTimes!$A$8=0,MAX(CC906,CE906,CG906),MAX(CA906,CC906,CE906,CG906))</f>
        <v>0.6876967592592591</v>
      </c>
      <c r="AW906" s="57" t="str">
        <f t="shared" si="1578"/>
        <v/>
      </c>
      <c r="AX906" s="58" t="str">
        <f t="shared" si="1579"/>
        <v/>
      </c>
      <c r="AY906" s="58" t="str">
        <f t="shared" si="1580"/>
        <v/>
      </c>
      <c r="AZ906" s="31">
        <f t="shared" si="1581"/>
        <v>323.7</v>
      </c>
      <c r="BA906" s="59">
        <f t="shared" si="1582"/>
        <v>0.65614583333333321</v>
      </c>
      <c r="BB906" s="59">
        <f t="shared" si="1583"/>
        <v>0.66170138888888874</v>
      </c>
      <c r="BC906" s="59">
        <f t="shared" si="1584"/>
        <v>0.64052083333333321</v>
      </c>
      <c r="BD906" s="59">
        <f t="shared" si="1585"/>
        <v>0.68635416666666649</v>
      </c>
      <c r="BE906" s="59">
        <f t="shared" si="1586"/>
        <v>0.65943287037037035</v>
      </c>
      <c r="BF906" s="59">
        <f t="shared" si="1587"/>
        <v>0.66984953703703698</v>
      </c>
      <c r="BG906" s="59">
        <f t="shared" si="1588"/>
        <v>0.66623842592592597</v>
      </c>
      <c r="BH906" s="59">
        <f t="shared" si="1589"/>
        <v>0.66554398148148153</v>
      </c>
      <c r="BI906" s="31">
        <f t="shared" si="1590"/>
        <v>1.8400000000000318</v>
      </c>
      <c r="BJ906" s="61">
        <f t="shared" si="1591"/>
        <v>3.8333333333333997E-2</v>
      </c>
      <c r="BK906" s="61">
        <f t="shared" si="1592"/>
        <v>3.228070175438652E-2</v>
      </c>
      <c r="BL906" s="61">
        <f t="shared" si="1593"/>
        <v>2.7462686567164656E-2</v>
      </c>
      <c r="BM906" s="61">
        <f t="shared" si="1594"/>
        <v>2.4210526315789894E-2</v>
      </c>
      <c r="BN906" s="62">
        <f t="shared" si="1595"/>
        <v>0</v>
      </c>
      <c r="BO906" s="62">
        <f t="shared" si="1596"/>
        <v>2</v>
      </c>
      <c r="BP906" s="62">
        <f t="shared" si="1597"/>
        <v>18</v>
      </c>
      <c r="BQ906" s="62">
        <f t="shared" si="1598"/>
        <v>0</v>
      </c>
      <c r="BR906" s="62">
        <f t="shared" si="1599"/>
        <v>1</v>
      </c>
      <c r="BS906" s="62">
        <f t="shared" si="1600"/>
        <v>56</v>
      </c>
      <c r="BT906" s="62">
        <f t="shared" si="1601"/>
        <v>0</v>
      </c>
      <c r="BU906" s="62">
        <f t="shared" si="1602"/>
        <v>1</v>
      </c>
      <c r="BV906" s="62">
        <f t="shared" si="1603"/>
        <v>39</v>
      </c>
      <c r="BW906" s="62">
        <f t="shared" si="1604"/>
        <v>0</v>
      </c>
      <c r="BX906" s="62">
        <f t="shared" si="1605"/>
        <v>1</v>
      </c>
      <c r="BY906" s="62">
        <f t="shared" si="1606"/>
        <v>27</v>
      </c>
      <c r="BZ906" s="63">
        <f t="shared" si="1607"/>
        <v>0.65774305555555546</v>
      </c>
      <c r="CA906" s="63">
        <f t="shared" si="1608"/>
        <v>0.66329861111111099</v>
      </c>
      <c r="CB906" s="63">
        <f t="shared" si="1609"/>
        <v>0.64186342592592582</v>
      </c>
      <c r="CC906" s="63">
        <f t="shared" si="1610"/>
        <v>0.6876967592592591</v>
      </c>
      <c r="CD906" s="63">
        <f t="shared" si="1611"/>
        <v>0.66057870370370364</v>
      </c>
      <c r="CE906" s="63">
        <f t="shared" si="1612"/>
        <v>0.67099537037037027</v>
      </c>
      <c r="CF906" s="63">
        <f t="shared" si="1613"/>
        <v>0.66724537037037046</v>
      </c>
      <c r="CG906" s="63">
        <f t="shared" si="1614"/>
        <v>0.66655092592592602</v>
      </c>
      <c r="CH906" s="36"/>
      <c r="CI906" s="36"/>
      <c r="CJ906" s="36"/>
      <c r="CK906" s="36"/>
      <c r="CL906" s="60">
        <v>60</v>
      </c>
    </row>
    <row r="907" spans="1:90" ht="26.25" customHeight="1" x14ac:dyDescent="0.25">
      <c r="E907" s="39"/>
      <c r="F907" s="42"/>
      <c r="G907" s="78"/>
      <c r="H907" s="41">
        <f t="shared" ref="H907" si="1628">ROUND(IF(G907="",N907,IF(P907="",I907,IF(R907="",(I907+(P907+O907))/2,IF(T907="",(I907+(P907+O907)+(R907+Q907))/3,(I907+(P907+O907)+(R907+Q907)+(T907+S907))/4)))),2)</f>
        <v>325.81</v>
      </c>
      <c r="I907" s="42">
        <v>325.59000000000003</v>
      </c>
      <c r="J907" s="43">
        <f t="shared" ref="J907" si="1629">IF(N907="","",IF((I907-$I$4)=0,0,((I907-$I$4-(N907-$N$4))/(I907-$I$4))))</f>
        <v>-6.7569642802288281E-4</v>
      </c>
      <c r="K907" s="44">
        <f t="shared" ref="K907" si="1630">(I907-$I$5)-(N907-$N$5)</f>
        <v>-0.21999999999997044</v>
      </c>
      <c r="L907" s="76" t="s">
        <v>1009</v>
      </c>
      <c r="M907" s="127" t="s">
        <v>1232</v>
      </c>
      <c r="N907" s="46">
        <f t="shared" si="1627"/>
        <v>325.81</v>
      </c>
      <c r="O907" s="46">
        <f t="shared" si="1569"/>
        <v>-0.11000000000000001</v>
      </c>
      <c r="P907" s="42">
        <v>325.92</v>
      </c>
      <c r="Q907" s="44"/>
      <c r="R907" s="37"/>
      <c r="S907" s="46"/>
      <c r="T907" s="40"/>
      <c r="U907" s="47"/>
      <c r="V907" s="47"/>
      <c r="W907" s="50"/>
      <c r="X907" s="50"/>
      <c r="Y907" s="50"/>
      <c r="Z907" s="50"/>
      <c r="AA907" s="50"/>
      <c r="AB907" s="50"/>
      <c r="AC907" s="50"/>
      <c r="AD907" s="50"/>
      <c r="AE907" s="51" t="str">
        <f t="shared" si="1570"/>
        <v/>
      </c>
      <c r="AF907" s="51" t="str">
        <f t="shared" si="1571"/>
        <v/>
      </c>
      <c r="AG907" s="51" t="str">
        <f t="shared" si="1572"/>
        <v/>
      </c>
      <c r="AH907" s="51" t="str">
        <f t="shared" si="1573"/>
        <v/>
      </c>
      <c r="AI907" s="52">
        <f t="shared" si="1574"/>
        <v>325.81</v>
      </c>
      <c r="AJ907" s="82"/>
      <c r="AK907" s="53"/>
      <c r="AL907" s="52"/>
      <c r="AM907" s="53">
        <f t="shared" si="1575"/>
        <v>48</v>
      </c>
      <c r="AN907" s="53">
        <f>IF(AJ907&lt;&gt;"",IF(AJ907="o",VLOOKUP(AM907,OpenSect!$A$1:$D$11,2),IF(AJ907="u",VLOOKUP(AM907,UpHill!$A$1:$D$35,2),IF(AJ907="d",VLOOKUP(AM907,DownHill!$A$3:$D$29,2),IF(AJ907="f",VLOOKUP(AM907,FlatUnd!$A$2:$D$30,2),IF(AJ907="t",VLOOKUP(AM907,TimeAdd!$A$1:$D$176,2),IF(AJ907="l",VLOOKUP(AM907,SLimit!$A$1:$D$8,2),AN906)))))),AN906)</f>
        <v>57</v>
      </c>
      <c r="AO907" s="53">
        <f>IF(AJ907&lt;&gt;"",IF(AJ907="o",VLOOKUP(AM907,OpenSect!$A$1:$D$11,3),IF(AJ907="u",VLOOKUP(AM907,UpHill!$A$1:$D$35,3),IF(AJ907="d",VLOOKUP(AM907,DownHill!$A$3:$D$29,3),IF(AJ907="f",VLOOKUP(AM907,FlatUnd!$A$2:$D$30,3),IF(AJ907="t",VLOOKUP(AM907,TimeAdd!$A$1:$D$18,3),IF(AJ907="l",VLOOKUP(AM907,SLimit!$A$1:$D$8,3),AO906)))))),AO906)</f>
        <v>67</v>
      </c>
      <c r="AP907" s="53">
        <f>IF(AJ907&lt;&gt;"",IF(AJ907="o",VLOOKUP(AM907,OpenSect!$A$1:$D$11,4),IF(AJ907="u",VLOOKUP(AM907,UpHill!$A$1:$D$35,4),IF(AJ907="d",VLOOKUP(AM907,DownHill!$A$3:$D$29,4),IF(AJ907="f",VLOOKUP(AM907,FlatUnd!$A$2:$D$30,4),IF(AJ907="t",VLOOKUP(AM907,TimeAdd!$A$1:$D$18,4),IF(AJ907="l",VLOOKUP(AM907,SLimit!$A$1:$D$8,4),AP906)))))),AP906)</f>
        <v>76</v>
      </c>
      <c r="AQ907" s="53" t="str">
        <f t="shared" si="1576"/>
        <v>100</v>
      </c>
      <c r="AR907" s="54" t="str">
        <f t="shared" si="1577"/>
        <v>39,0 km plate.</v>
      </c>
      <c r="AS907" s="55"/>
      <c r="AT907" s="55"/>
      <c r="AU907" s="56">
        <f>IF(GroupStTimes!$A$8=0,MIN(CB907,CD907,CF907),MIN(BZ907,CB907,CD907,CF907))</f>
        <v>0.64206018518518504</v>
      </c>
      <c r="AV907" s="56">
        <f>IF(GroupStTimes!$A$8=0,MAX(CC907,CE907,CG907),MAX(CA907,CC907,CE907,CG907))</f>
        <v>0.68789351851851832</v>
      </c>
      <c r="AW907" s="57" t="str">
        <f t="shared" si="1578"/>
        <v/>
      </c>
      <c r="AX907" s="58" t="str">
        <f t="shared" si="1579"/>
        <v/>
      </c>
      <c r="AY907" s="58" t="str">
        <f t="shared" si="1580"/>
        <v/>
      </c>
      <c r="AZ907" s="31">
        <f t="shared" si="1581"/>
        <v>323.7</v>
      </c>
      <c r="BA907" s="59">
        <f t="shared" si="1582"/>
        <v>0.65614583333333321</v>
      </c>
      <c r="BB907" s="59">
        <f t="shared" si="1583"/>
        <v>0.66170138888888874</v>
      </c>
      <c r="BC907" s="59">
        <f t="shared" si="1584"/>
        <v>0.64052083333333321</v>
      </c>
      <c r="BD907" s="59">
        <f t="shared" si="1585"/>
        <v>0.68635416666666649</v>
      </c>
      <c r="BE907" s="59">
        <f t="shared" si="1586"/>
        <v>0.65943287037037035</v>
      </c>
      <c r="BF907" s="59">
        <f t="shared" si="1587"/>
        <v>0.66984953703703698</v>
      </c>
      <c r="BG907" s="59">
        <f t="shared" si="1588"/>
        <v>0.66623842592592597</v>
      </c>
      <c r="BH907" s="59">
        <f t="shared" si="1589"/>
        <v>0.66554398148148153</v>
      </c>
      <c r="BI907" s="31">
        <f t="shared" si="1590"/>
        <v>2.1100000000000136</v>
      </c>
      <c r="BJ907" s="61">
        <f t="shared" si="1591"/>
        <v>4.395833333333362E-2</v>
      </c>
      <c r="BK907" s="61">
        <f t="shared" si="1592"/>
        <v>3.7017543859649366E-2</v>
      </c>
      <c r="BL907" s="61">
        <f t="shared" si="1593"/>
        <v>3.1492537313433037E-2</v>
      </c>
      <c r="BM907" s="61">
        <f t="shared" si="1594"/>
        <v>2.7763157894737021E-2</v>
      </c>
      <c r="BN907" s="62">
        <f t="shared" si="1595"/>
        <v>0</v>
      </c>
      <c r="BO907" s="62">
        <f t="shared" si="1596"/>
        <v>2</v>
      </c>
      <c r="BP907" s="62">
        <f t="shared" si="1597"/>
        <v>38</v>
      </c>
      <c r="BQ907" s="62">
        <f t="shared" si="1598"/>
        <v>0</v>
      </c>
      <c r="BR907" s="62">
        <f t="shared" si="1599"/>
        <v>2</v>
      </c>
      <c r="BS907" s="62">
        <f t="shared" si="1600"/>
        <v>13</v>
      </c>
      <c r="BT907" s="62">
        <f t="shared" si="1601"/>
        <v>0</v>
      </c>
      <c r="BU907" s="62">
        <f t="shared" si="1602"/>
        <v>1</v>
      </c>
      <c r="BV907" s="62">
        <f t="shared" si="1603"/>
        <v>53</v>
      </c>
      <c r="BW907" s="62">
        <f t="shared" si="1604"/>
        <v>0</v>
      </c>
      <c r="BX907" s="62">
        <f t="shared" si="1605"/>
        <v>1</v>
      </c>
      <c r="BY907" s="62">
        <f t="shared" si="1606"/>
        <v>40</v>
      </c>
      <c r="BZ907" s="63">
        <f t="shared" si="1607"/>
        <v>0.6579745370370369</v>
      </c>
      <c r="CA907" s="63">
        <f t="shared" si="1608"/>
        <v>0.66353009259259244</v>
      </c>
      <c r="CB907" s="63">
        <f t="shared" si="1609"/>
        <v>0.64206018518518504</v>
      </c>
      <c r="CC907" s="63">
        <f t="shared" si="1610"/>
        <v>0.68789351851851832</v>
      </c>
      <c r="CD907" s="63">
        <f t="shared" si="1611"/>
        <v>0.66074074074074074</v>
      </c>
      <c r="CE907" s="63">
        <f t="shared" si="1612"/>
        <v>0.67115740740740737</v>
      </c>
      <c r="CF907" s="63">
        <f t="shared" si="1613"/>
        <v>0.66739583333333341</v>
      </c>
      <c r="CG907" s="63">
        <f t="shared" si="1614"/>
        <v>0.66670138888888897</v>
      </c>
      <c r="CH907" s="36"/>
      <c r="CI907" s="36"/>
      <c r="CJ907" s="36"/>
      <c r="CK907" s="36"/>
      <c r="CL907" s="60">
        <v>60</v>
      </c>
    </row>
    <row r="908" spans="1:90" ht="40.5" x14ac:dyDescent="0.25">
      <c r="A908" s="37">
        <v>61</v>
      </c>
      <c r="E908" s="39"/>
      <c r="F908" s="42"/>
      <c r="G908" s="78">
        <v>340.64</v>
      </c>
      <c r="H908" s="41">
        <f t="shared" si="1620"/>
        <v>325.85000000000002</v>
      </c>
      <c r="I908" s="42">
        <v>325.68</v>
      </c>
      <c r="J908" s="43">
        <f t="shared" si="1621"/>
        <v>-6.9597969376899993E-4</v>
      </c>
      <c r="K908" s="44">
        <f t="shared" si="1622"/>
        <v>-0.22666666666668789</v>
      </c>
      <c r="L908" s="76" t="s">
        <v>601</v>
      </c>
      <c r="M908" s="127" t="s">
        <v>1232</v>
      </c>
      <c r="N908" s="46">
        <f t="shared" si="1627"/>
        <v>325.90666666666669</v>
      </c>
      <c r="O908" s="46">
        <f t="shared" si="1569"/>
        <v>-0.11000000000000001</v>
      </c>
      <c r="P908" s="42">
        <v>326.01</v>
      </c>
      <c r="Q908" s="44">
        <f t="shared" si="1625"/>
        <v>-14.84</v>
      </c>
      <c r="R908" s="37">
        <v>340.73</v>
      </c>
      <c r="S908" s="46">
        <f t="shared" si="1626"/>
        <v>-14.76</v>
      </c>
      <c r="T908" s="40">
        <v>340.69</v>
      </c>
      <c r="U908" s="47" t="str">
        <f t="shared" si="1623"/>
        <v/>
      </c>
      <c r="V908" s="47" t="str">
        <f t="shared" si="1624"/>
        <v/>
      </c>
      <c r="W908" s="50"/>
      <c r="X908" s="50"/>
      <c r="Y908" s="50"/>
      <c r="Z908" s="50"/>
      <c r="AA908" s="50"/>
      <c r="AB908" s="50"/>
      <c r="AC908" s="50"/>
      <c r="AD908" s="50"/>
      <c r="AE908" s="51">
        <f t="shared" si="1570"/>
        <v>61</v>
      </c>
      <c r="AF908" s="51" t="str">
        <f t="shared" si="1571"/>
        <v/>
      </c>
      <c r="AG908" s="51" t="str">
        <f t="shared" si="1572"/>
        <v/>
      </c>
      <c r="AH908" s="51" t="str">
        <f t="shared" si="1573"/>
        <v/>
      </c>
      <c r="AI908" s="52">
        <f t="shared" si="1574"/>
        <v>325.85000000000002</v>
      </c>
      <c r="AJ908" s="82"/>
      <c r="AK908" s="53"/>
      <c r="AL908" s="52"/>
      <c r="AM908" s="53">
        <f t="shared" si="1575"/>
        <v>48</v>
      </c>
      <c r="AN908" s="53">
        <f>IF(AJ908&lt;&gt;"",IF(AJ908="o",VLOOKUP(AM908,OpenSect!$A$1:$D$11,2),IF(AJ908="u",VLOOKUP(AM908,UpHill!$A$1:$D$35,2),IF(AJ908="d",VLOOKUP(AM908,DownHill!$A$3:$D$29,2),IF(AJ908="f",VLOOKUP(AM908,FlatUnd!$A$2:$D$30,2),IF(AJ908="t",VLOOKUP(AM908,TimeAdd!$A$1:$D$176,2),IF(AJ908="l",VLOOKUP(AM908,SLimit!$A$1:$D$8,2),AN907)))))),AN907)</f>
        <v>57</v>
      </c>
      <c r="AO908" s="53">
        <f>IF(AJ908&lt;&gt;"",IF(AJ908="o",VLOOKUP(AM908,OpenSect!$A$1:$D$11,3),IF(AJ908="u",VLOOKUP(AM908,UpHill!$A$1:$D$35,3),IF(AJ908="d",VLOOKUP(AM908,DownHill!$A$3:$D$29,3),IF(AJ908="f",VLOOKUP(AM908,FlatUnd!$A$2:$D$30,3),IF(AJ908="t",VLOOKUP(AM908,TimeAdd!$A$1:$D$18,3),IF(AJ908="l",VLOOKUP(AM908,SLimit!$A$1:$D$8,3),AO907)))))),AO907)</f>
        <v>67</v>
      </c>
      <c r="AP908" s="53">
        <f>IF(AJ908&lt;&gt;"",IF(AJ908="o",VLOOKUP(AM908,OpenSect!$A$1:$D$11,4),IF(AJ908="u",VLOOKUP(AM908,UpHill!$A$1:$D$35,4),IF(AJ908="d",VLOOKUP(AM908,DownHill!$A$3:$D$29,4),IF(AJ908="f",VLOOKUP(AM908,FlatUnd!$A$2:$D$30,4),IF(AJ908="t",VLOOKUP(AM908,TimeAdd!$A$1:$D$18,4),IF(AJ908="l",VLOOKUP(AM908,SLimit!$A$1:$D$8,4),AP907)))))),AP907)</f>
        <v>76</v>
      </c>
      <c r="AQ908" s="53" t="str">
        <f t="shared" si="1576"/>
        <v>100</v>
      </c>
      <c r="AR908" s="54" t="str">
        <f t="shared" si="1577"/>
        <v xml:space="preserve">Diagrammatic sign:   Traffic movement effected by obstruction. </v>
      </c>
      <c r="AS908" s="55"/>
      <c r="AT908" s="55"/>
      <c r="AU908" s="56">
        <f>IF(GroupStTimes!$A$8=0,MIN(CB908,CD908,CF908),MIN(BZ908,CB908,CD908,CF908))</f>
        <v>0.64209490740740727</v>
      </c>
      <c r="AV908" s="56">
        <f>IF(GroupStTimes!$A$8=0,MAX(CC908,CE908,CG908),MAX(CA908,CC908,CE908,CG908))</f>
        <v>0.68792824074074055</v>
      </c>
      <c r="AW908" s="57" t="str">
        <f t="shared" si="1578"/>
        <v/>
      </c>
      <c r="AX908" s="58" t="str">
        <f t="shared" si="1579"/>
        <v/>
      </c>
      <c r="AY908" s="58" t="str">
        <f t="shared" si="1580"/>
        <v/>
      </c>
      <c r="AZ908" s="31">
        <f t="shared" si="1581"/>
        <v>323.7</v>
      </c>
      <c r="BA908" s="59">
        <f t="shared" si="1582"/>
        <v>0.65614583333333321</v>
      </c>
      <c r="BB908" s="59">
        <f t="shared" si="1583"/>
        <v>0.66170138888888874</v>
      </c>
      <c r="BC908" s="59">
        <f t="shared" si="1584"/>
        <v>0.64052083333333321</v>
      </c>
      <c r="BD908" s="59">
        <f t="shared" si="1585"/>
        <v>0.68635416666666649</v>
      </c>
      <c r="BE908" s="59">
        <f t="shared" si="1586"/>
        <v>0.65943287037037035</v>
      </c>
      <c r="BF908" s="59">
        <f t="shared" si="1587"/>
        <v>0.66984953703703698</v>
      </c>
      <c r="BG908" s="59">
        <f t="shared" si="1588"/>
        <v>0.66623842592592597</v>
      </c>
      <c r="BH908" s="59">
        <f t="shared" si="1589"/>
        <v>0.66554398148148153</v>
      </c>
      <c r="BI908" s="31">
        <f t="shared" si="1590"/>
        <v>2.1500000000000341</v>
      </c>
      <c r="BJ908" s="61">
        <f t="shared" si="1591"/>
        <v>4.4791666666667375E-2</v>
      </c>
      <c r="BK908" s="61">
        <f t="shared" si="1592"/>
        <v>3.7719298245614631E-2</v>
      </c>
      <c r="BL908" s="61">
        <f t="shared" si="1593"/>
        <v>3.2089552238806482E-2</v>
      </c>
      <c r="BM908" s="61">
        <f t="shared" si="1594"/>
        <v>2.8289473684210975E-2</v>
      </c>
      <c r="BN908" s="62">
        <f t="shared" si="1595"/>
        <v>0</v>
      </c>
      <c r="BO908" s="62">
        <f t="shared" si="1596"/>
        <v>2</v>
      </c>
      <c r="BP908" s="62">
        <f t="shared" si="1597"/>
        <v>41</v>
      </c>
      <c r="BQ908" s="62">
        <f t="shared" si="1598"/>
        <v>0</v>
      </c>
      <c r="BR908" s="62">
        <f t="shared" si="1599"/>
        <v>2</v>
      </c>
      <c r="BS908" s="62">
        <f t="shared" si="1600"/>
        <v>16</v>
      </c>
      <c r="BT908" s="62">
        <f t="shared" si="1601"/>
        <v>0</v>
      </c>
      <c r="BU908" s="62">
        <f t="shared" si="1602"/>
        <v>1</v>
      </c>
      <c r="BV908" s="62">
        <f t="shared" si="1603"/>
        <v>56</v>
      </c>
      <c r="BW908" s="62">
        <f t="shared" si="1604"/>
        <v>0</v>
      </c>
      <c r="BX908" s="62">
        <f t="shared" si="1605"/>
        <v>1</v>
      </c>
      <c r="BY908" s="62">
        <f t="shared" si="1606"/>
        <v>42</v>
      </c>
      <c r="BZ908" s="63">
        <f t="shared" si="1607"/>
        <v>0.65800925925925913</v>
      </c>
      <c r="CA908" s="63">
        <f t="shared" si="1608"/>
        <v>0.66356481481481466</v>
      </c>
      <c r="CB908" s="63">
        <f t="shared" si="1609"/>
        <v>0.64209490740740727</v>
      </c>
      <c r="CC908" s="63">
        <f t="shared" si="1610"/>
        <v>0.68792824074074055</v>
      </c>
      <c r="CD908" s="63">
        <f t="shared" si="1611"/>
        <v>0.66077546296296297</v>
      </c>
      <c r="CE908" s="63">
        <f t="shared" si="1612"/>
        <v>0.6711921296296296</v>
      </c>
      <c r="CF908" s="63">
        <f t="shared" si="1613"/>
        <v>0.66741898148148149</v>
      </c>
      <c r="CG908" s="63">
        <f t="shared" si="1614"/>
        <v>0.66672453703703705</v>
      </c>
      <c r="CH908" s="36"/>
      <c r="CI908" s="36"/>
      <c r="CJ908" s="36"/>
      <c r="CK908" s="36"/>
      <c r="CL908" s="60">
        <v>60</v>
      </c>
    </row>
    <row r="909" spans="1:90" ht="26.25" customHeight="1" x14ac:dyDescent="0.25">
      <c r="A909" s="37">
        <v>61</v>
      </c>
      <c r="C909" s="37" t="s">
        <v>49</v>
      </c>
      <c r="D909" s="37">
        <v>46</v>
      </c>
      <c r="E909" s="39"/>
      <c r="F909" s="42"/>
      <c r="G909" s="78">
        <v>340.72</v>
      </c>
      <c r="H909" s="41">
        <f t="shared" si="1620"/>
        <v>325.94</v>
      </c>
      <c r="I909" s="42">
        <v>325.77000000000004</v>
      </c>
      <c r="J909" s="43">
        <f t="shared" si="1621"/>
        <v>-6.7532308070101729E-4</v>
      </c>
      <c r="K909" s="44">
        <f t="shared" si="1622"/>
        <v>-0.21999999999997044</v>
      </c>
      <c r="L909" s="76" t="s">
        <v>543</v>
      </c>
      <c r="M909" s="127" t="s">
        <v>1231</v>
      </c>
      <c r="N909" s="46">
        <f t="shared" si="1627"/>
        <v>325.99</v>
      </c>
      <c r="O909" s="46">
        <f t="shared" si="1569"/>
        <v>-0.11000000000000001</v>
      </c>
      <c r="P909" s="42">
        <v>326.09000000000003</v>
      </c>
      <c r="Q909" s="44">
        <f t="shared" si="1625"/>
        <v>-14.84</v>
      </c>
      <c r="R909" s="37">
        <v>340.81</v>
      </c>
      <c r="S909" s="46">
        <f t="shared" si="1626"/>
        <v>-14.76</v>
      </c>
      <c r="T909" s="40">
        <v>340.78</v>
      </c>
      <c r="U909" s="47" t="str">
        <f t="shared" si="1623"/>
        <v/>
      </c>
      <c r="V909" s="47" t="str">
        <f t="shared" si="1624"/>
        <v/>
      </c>
      <c r="W909" s="50"/>
      <c r="X909" s="50"/>
      <c r="Y909" s="50"/>
      <c r="Z909" s="50"/>
      <c r="AA909" s="50"/>
      <c r="AB909" s="50"/>
      <c r="AC909" s="50"/>
      <c r="AD909" s="50"/>
      <c r="AE909" s="51">
        <f t="shared" si="1570"/>
        <v>61</v>
      </c>
      <c r="AF909" s="51" t="str">
        <f t="shared" si="1571"/>
        <v/>
      </c>
      <c r="AG909" s="51" t="str">
        <f t="shared" si="1572"/>
        <v>f</v>
      </c>
      <c r="AH909" s="51">
        <f t="shared" si="1573"/>
        <v>46</v>
      </c>
      <c r="AI909" s="52">
        <f t="shared" si="1574"/>
        <v>325.94</v>
      </c>
      <c r="AJ909" s="82" t="s">
        <v>49</v>
      </c>
      <c r="AK909" s="53"/>
      <c r="AL909" s="52"/>
      <c r="AM909" s="53">
        <f t="shared" si="1575"/>
        <v>46</v>
      </c>
      <c r="AN909" s="53">
        <f>IF(AJ909&lt;&gt;"",IF(AJ909="o",VLOOKUP(AM909,OpenSect!$A$1:$D$11,2),IF(AJ909="u",VLOOKUP(AM909,UpHill!$A$1:$D$35,2),IF(AJ909="d",VLOOKUP(AM909,DownHill!$A$3:$D$29,2),IF(AJ909="f",VLOOKUP(AM909,FlatUnd!$A$2:$D$30,2),IF(AJ909="t",VLOOKUP(AM909,TimeAdd!$A$1:$D$176,2),IF(AJ909="l",VLOOKUP(AM909,SLimit!$A$1:$D$8,2),AN908)))))),AN908)</f>
        <v>55</v>
      </c>
      <c r="AO909" s="53">
        <f>IF(AJ909&lt;&gt;"",IF(AJ909="o",VLOOKUP(AM909,OpenSect!$A$1:$D$11,3),IF(AJ909="u",VLOOKUP(AM909,UpHill!$A$1:$D$35,3),IF(AJ909="d",VLOOKUP(AM909,DownHill!$A$3:$D$29,3),IF(AJ909="f",VLOOKUP(AM909,FlatUnd!$A$2:$D$30,3),IF(AJ909="t",VLOOKUP(AM909,TimeAdd!$A$1:$D$18,3),IF(AJ909="l",VLOOKUP(AM909,SLimit!$A$1:$D$8,3),AO908)))))),AO908)</f>
        <v>64</v>
      </c>
      <c r="AP909" s="53">
        <f>IF(AJ909&lt;&gt;"",IF(AJ909="o",VLOOKUP(AM909,OpenSect!$A$1:$D$11,4),IF(AJ909="u",VLOOKUP(AM909,UpHill!$A$1:$D$35,4),IF(AJ909="d",VLOOKUP(AM909,DownHill!$A$3:$D$29,4),IF(AJ909="f",VLOOKUP(AM909,FlatUnd!$A$2:$D$30,4),IF(AJ909="t",VLOOKUP(AM909,TimeAdd!$A$1:$D$18,4),IF(AJ909="l",VLOOKUP(AM909,SLimit!$A$1:$D$8,4),AP908)))))),AP908)</f>
        <v>72</v>
      </c>
      <c r="AQ909" s="53" t="str">
        <f t="shared" si="1576"/>
        <v>80</v>
      </c>
      <c r="AR909" s="54" t="str">
        <f t="shared" si="1577"/>
        <v xml:space="preserve">80  Speed limit. </v>
      </c>
      <c r="AS909" s="55"/>
      <c r="AT909" s="55"/>
      <c r="AU909" s="56">
        <f>IF(GroupStTimes!$A$8=0,MIN(CB909,CD909,CF909),MIN(BZ909,CB909,CD909,CF909))</f>
        <v>0.64215277777777768</v>
      </c>
      <c r="AV909" s="56">
        <f>IF(GroupStTimes!$A$8=0,MAX(CC909,CE909,CG909),MAX(CA909,CC909,CE909,CG909))</f>
        <v>0.68798611111111097</v>
      </c>
      <c r="AW909" s="57" t="str">
        <f t="shared" si="1578"/>
        <v/>
      </c>
      <c r="AX909" s="58" t="str">
        <f t="shared" si="1579"/>
        <v/>
      </c>
      <c r="AY909" s="58" t="str">
        <f t="shared" si="1580"/>
        <v/>
      </c>
      <c r="AZ909" s="31">
        <f t="shared" si="1581"/>
        <v>323.7</v>
      </c>
      <c r="BA909" s="59">
        <f t="shared" si="1582"/>
        <v>0.65614583333333321</v>
      </c>
      <c r="BB909" s="59">
        <f t="shared" si="1583"/>
        <v>0.66170138888888874</v>
      </c>
      <c r="BC909" s="59">
        <f t="shared" si="1584"/>
        <v>0.64052083333333321</v>
      </c>
      <c r="BD909" s="59">
        <f t="shared" si="1585"/>
        <v>0.68635416666666649</v>
      </c>
      <c r="BE909" s="59">
        <f t="shared" si="1586"/>
        <v>0.65943287037037035</v>
      </c>
      <c r="BF909" s="59">
        <f t="shared" si="1587"/>
        <v>0.66984953703703698</v>
      </c>
      <c r="BG909" s="59">
        <f t="shared" si="1588"/>
        <v>0.66623842592592597</v>
      </c>
      <c r="BH909" s="59">
        <f t="shared" si="1589"/>
        <v>0.66554398148148153</v>
      </c>
      <c r="BI909" s="31">
        <f t="shared" si="1590"/>
        <v>2.2400000000000091</v>
      </c>
      <c r="BJ909" s="61">
        <f t="shared" si="1591"/>
        <v>4.6666666666666856E-2</v>
      </c>
      <c r="BK909" s="61">
        <f t="shared" si="1592"/>
        <v>3.9298245614035249E-2</v>
      </c>
      <c r="BL909" s="61">
        <f t="shared" si="1593"/>
        <v>3.3432835820895658E-2</v>
      </c>
      <c r="BM909" s="61">
        <f t="shared" si="1594"/>
        <v>2.9473684210526437E-2</v>
      </c>
      <c r="BN909" s="62">
        <f t="shared" si="1595"/>
        <v>0</v>
      </c>
      <c r="BO909" s="62">
        <f t="shared" si="1596"/>
        <v>2</v>
      </c>
      <c r="BP909" s="62">
        <f t="shared" si="1597"/>
        <v>48</v>
      </c>
      <c r="BQ909" s="62">
        <f t="shared" si="1598"/>
        <v>0</v>
      </c>
      <c r="BR909" s="62">
        <f t="shared" si="1599"/>
        <v>2</v>
      </c>
      <c r="BS909" s="62">
        <f t="shared" si="1600"/>
        <v>21</v>
      </c>
      <c r="BT909" s="62">
        <f t="shared" si="1601"/>
        <v>0</v>
      </c>
      <c r="BU909" s="62">
        <f t="shared" si="1602"/>
        <v>2</v>
      </c>
      <c r="BV909" s="62">
        <f t="shared" si="1603"/>
        <v>0</v>
      </c>
      <c r="BW909" s="62">
        <f t="shared" si="1604"/>
        <v>0</v>
      </c>
      <c r="BX909" s="62">
        <f t="shared" si="1605"/>
        <v>1</v>
      </c>
      <c r="BY909" s="62">
        <f t="shared" si="1606"/>
        <v>46</v>
      </c>
      <c r="BZ909" s="63">
        <f t="shared" si="1607"/>
        <v>0.65809027777777762</v>
      </c>
      <c r="CA909" s="63">
        <f t="shared" si="1608"/>
        <v>0.66364583333333316</v>
      </c>
      <c r="CB909" s="63">
        <f t="shared" si="1609"/>
        <v>0.64215277777777768</v>
      </c>
      <c r="CC909" s="63">
        <f t="shared" si="1610"/>
        <v>0.68798611111111097</v>
      </c>
      <c r="CD909" s="63">
        <f t="shared" si="1611"/>
        <v>0.66082175925925923</v>
      </c>
      <c r="CE909" s="63">
        <f t="shared" si="1612"/>
        <v>0.67123842592592586</v>
      </c>
      <c r="CF909" s="63">
        <f t="shared" si="1613"/>
        <v>0.66746527777777787</v>
      </c>
      <c r="CG909" s="63">
        <f t="shared" si="1614"/>
        <v>0.66677083333333342</v>
      </c>
      <c r="CH909" s="36"/>
      <c r="CI909" s="36"/>
      <c r="CJ909" s="36"/>
      <c r="CK909" s="36"/>
      <c r="CL909" s="60">
        <v>60</v>
      </c>
    </row>
    <row r="910" spans="1:90" ht="26.25" customHeight="1" x14ac:dyDescent="0.25">
      <c r="A910" s="37">
        <v>61</v>
      </c>
      <c r="E910" s="39"/>
      <c r="F910" s="42"/>
      <c r="G910" s="78">
        <v>340.9</v>
      </c>
      <c r="H910" s="41">
        <f t="shared" si="1620"/>
        <v>326.12</v>
      </c>
      <c r="I910" s="42">
        <v>325.95999999999998</v>
      </c>
      <c r="J910" s="43">
        <f t="shared" si="1621"/>
        <v>-6.544770319467625E-4</v>
      </c>
      <c r="K910" s="44">
        <f t="shared" si="1622"/>
        <v>-0.21333333333336668</v>
      </c>
      <c r="L910" s="76" t="s">
        <v>602</v>
      </c>
      <c r="M910" s="127" t="s">
        <v>1231</v>
      </c>
      <c r="N910" s="46">
        <f t="shared" si="1627"/>
        <v>326.17333333333335</v>
      </c>
      <c r="O910" s="46">
        <f t="shared" si="1569"/>
        <v>-0.11000000000000001</v>
      </c>
      <c r="P910" s="42">
        <v>326.27999999999997</v>
      </c>
      <c r="Q910" s="44">
        <f t="shared" si="1625"/>
        <v>-14.84</v>
      </c>
      <c r="R910" s="37">
        <v>340.99</v>
      </c>
      <c r="S910" s="46">
        <f t="shared" si="1626"/>
        <v>-14.76</v>
      </c>
      <c r="T910" s="40">
        <v>340.96</v>
      </c>
      <c r="U910" s="47" t="str">
        <f t="shared" si="1623"/>
        <v/>
      </c>
      <c r="V910" s="47" t="str">
        <f t="shared" si="1624"/>
        <v/>
      </c>
      <c r="W910" s="50"/>
      <c r="X910" s="50"/>
      <c r="Y910" s="50"/>
      <c r="Z910" s="50"/>
      <c r="AA910" s="50"/>
      <c r="AB910" s="50"/>
      <c r="AC910" s="50"/>
      <c r="AD910" s="50"/>
      <c r="AE910" s="51">
        <f t="shared" si="1570"/>
        <v>61</v>
      </c>
      <c r="AF910" s="51" t="str">
        <f t="shared" si="1571"/>
        <v/>
      </c>
      <c r="AG910" s="51" t="str">
        <f t="shared" si="1572"/>
        <v/>
      </c>
      <c r="AH910" s="51" t="str">
        <f t="shared" si="1573"/>
        <v/>
      </c>
      <c r="AI910" s="52">
        <f t="shared" si="1574"/>
        <v>326.12</v>
      </c>
      <c r="AJ910" s="82"/>
      <c r="AK910" s="53"/>
      <c r="AL910" s="52"/>
      <c r="AM910" s="53">
        <f t="shared" si="1575"/>
        <v>46</v>
      </c>
      <c r="AN910" s="53">
        <f>IF(AJ910&lt;&gt;"",IF(AJ910="o",VLOOKUP(AM910,OpenSect!$A$1:$D$11,2),IF(AJ910="u",VLOOKUP(AM910,UpHill!$A$1:$D$35,2),IF(AJ910="d",VLOOKUP(AM910,DownHill!$A$3:$D$29,2),IF(AJ910="f",VLOOKUP(AM910,FlatUnd!$A$2:$D$30,2),IF(AJ910="t",VLOOKUP(AM910,TimeAdd!$A$1:$D$176,2),IF(AJ910="l",VLOOKUP(AM910,SLimit!$A$1:$D$8,2),AN909)))))),AN909)</f>
        <v>55</v>
      </c>
      <c r="AO910" s="53">
        <f>IF(AJ910&lt;&gt;"",IF(AJ910="o",VLOOKUP(AM910,OpenSect!$A$1:$D$11,3),IF(AJ910="u",VLOOKUP(AM910,UpHill!$A$1:$D$35,3),IF(AJ910="d",VLOOKUP(AM910,DownHill!$A$3:$D$29,3),IF(AJ910="f",VLOOKUP(AM910,FlatUnd!$A$2:$D$30,3),IF(AJ910="t",VLOOKUP(AM910,TimeAdd!$A$1:$D$18,3),IF(AJ910="l",VLOOKUP(AM910,SLimit!$A$1:$D$8,3),AO909)))))),AO909)</f>
        <v>64</v>
      </c>
      <c r="AP910" s="53">
        <f>IF(AJ910&lt;&gt;"",IF(AJ910="o",VLOOKUP(AM910,OpenSect!$A$1:$D$11,4),IF(AJ910="u",VLOOKUP(AM910,UpHill!$A$1:$D$35,4),IF(AJ910="d",VLOOKUP(AM910,DownHill!$A$3:$D$29,4),IF(AJ910="f",VLOOKUP(AM910,FlatUnd!$A$2:$D$30,4),IF(AJ910="t",VLOOKUP(AM910,TimeAdd!$A$1:$D$18,4),IF(AJ910="l",VLOOKUP(AM910,SLimit!$A$1:$D$8,4),AP909)))))),AP909)</f>
        <v>72</v>
      </c>
      <c r="AQ910" s="53" t="str">
        <f t="shared" si="1576"/>
        <v>80</v>
      </c>
      <c r="AR910" s="54" t="str">
        <f t="shared" si="1577"/>
        <v xml:space="preserve">Warning - Priority cross road.  </v>
      </c>
      <c r="AS910" s="55"/>
      <c r="AT910" s="55"/>
      <c r="AU910" s="56">
        <f>IF(GroupStTimes!$A$8=0,MIN(CB910,CD910,CF910),MIN(BZ910,CB910,CD910,CF910))</f>
        <v>0.64229166666666659</v>
      </c>
      <c r="AV910" s="56">
        <f>IF(GroupStTimes!$A$8=0,MAX(CC910,CE910,CG910),MAX(CA910,CC910,CE910,CG910))</f>
        <v>0.68812499999999988</v>
      </c>
      <c r="AW910" s="57" t="str">
        <f t="shared" si="1578"/>
        <v/>
      </c>
      <c r="AX910" s="58" t="str">
        <f t="shared" si="1579"/>
        <v/>
      </c>
      <c r="AY910" s="58" t="str">
        <f t="shared" si="1580"/>
        <v/>
      </c>
      <c r="AZ910" s="31">
        <f t="shared" si="1581"/>
        <v>325.94</v>
      </c>
      <c r="BA910" s="59">
        <f t="shared" si="1582"/>
        <v>0.65809027777777762</v>
      </c>
      <c r="BB910" s="59">
        <f t="shared" si="1583"/>
        <v>0.66364583333333316</v>
      </c>
      <c r="BC910" s="59">
        <f t="shared" si="1584"/>
        <v>0.64215277777777768</v>
      </c>
      <c r="BD910" s="59">
        <f t="shared" si="1585"/>
        <v>0.68798611111111097</v>
      </c>
      <c r="BE910" s="59">
        <f t="shared" si="1586"/>
        <v>0.66082175925925923</v>
      </c>
      <c r="BF910" s="59">
        <f t="shared" si="1587"/>
        <v>0.67123842592592586</v>
      </c>
      <c r="BG910" s="59">
        <f t="shared" si="1588"/>
        <v>0.66746527777777787</v>
      </c>
      <c r="BH910" s="59">
        <f t="shared" si="1589"/>
        <v>0.66677083333333342</v>
      </c>
      <c r="BI910" s="31">
        <f t="shared" si="1590"/>
        <v>0.18000000000000682</v>
      </c>
      <c r="BJ910" s="61">
        <f t="shared" si="1591"/>
        <v>3.9130434782610182E-3</v>
      </c>
      <c r="BK910" s="61">
        <f t="shared" si="1592"/>
        <v>3.2727272727273967E-3</v>
      </c>
      <c r="BL910" s="61">
        <f t="shared" si="1593"/>
        <v>2.8125000000001066E-3</v>
      </c>
      <c r="BM910" s="61">
        <f t="shared" si="1594"/>
        <v>2.5000000000000946E-3</v>
      </c>
      <c r="BN910" s="62">
        <f t="shared" si="1595"/>
        <v>0</v>
      </c>
      <c r="BO910" s="62">
        <f t="shared" si="1596"/>
        <v>0</v>
      </c>
      <c r="BP910" s="62">
        <f t="shared" si="1597"/>
        <v>14</v>
      </c>
      <c r="BQ910" s="62">
        <f t="shared" si="1598"/>
        <v>0</v>
      </c>
      <c r="BR910" s="62">
        <f t="shared" si="1599"/>
        <v>0</v>
      </c>
      <c r="BS910" s="62">
        <f t="shared" si="1600"/>
        <v>12</v>
      </c>
      <c r="BT910" s="62">
        <f t="shared" si="1601"/>
        <v>0</v>
      </c>
      <c r="BU910" s="62">
        <f t="shared" si="1602"/>
        <v>0</v>
      </c>
      <c r="BV910" s="62">
        <f t="shared" si="1603"/>
        <v>10</v>
      </c>
      <c r="BW910" s="62">
        <f t="shared" si="1604"/>
        <v>0</v>
      </c>
      <c r="BX910" s="62">
        <f t="shared" si="1605"/>
        <v>0</v>
      </c>
      <c r="BY910" s="62">
        <f t="shared" si="1606"/>
        <v>9</v>
      </c>
      <c r="BZ910" s="63">
        <f t="shared" si="1607"/>
        <v>0.65825231481481461</v>
      </c>
      <c r="CA910" s="63">
        <f t="shared" si="1608"/>
        <v>0.66380787037037015</v>
      </c>
      <c r="CB910" s="63">
        <f t="shared" si="1609"/>
        <v>0.64229166666666659</v>
      </c>
      <c r="CC910" s="63">
        <f t="shared" si="1610"/>
        <v>0.68812499999999988</v>
      </c>
      <c r="CD910" s="63">
        <f t="shared" si="1611"/>
        <v>0.66093749999999996</v>
      </c>
      <c r="CE910" s="63">
        <f t="shared" si="1612"/>
        <v>0.67135416666666659</v>
      </c>
      <c r="CF910" s="63">
        <f t="shared" si="1613"/>
        <v>0.66756944444444455</v>
      </c>
      <c r="CG910" s="63">
        <f t="shared" si="1614"/>
        <v>0.66687500000000011</v>
      </c>
      <c r="CH910" s="36"/>
      <c r="CI910" s="36"/>
      <c r="CJ910" s="36"/>
      <c r="CK910" s="36"/>
      <c r="CL910" s="60">
        <v>60</v>
      </c>
    </row>
    <row r="911" spans="1:90" ht="26.25" customHeight="1" x14ac:dyDescent="0.25">
      <c r="E911" s="39"/>
      <c r="F911" s="42"/>
      <c r="G911" s="78"/>
      <c r="H911" s="41">
        <f t="shared" si="1620"/>
        <v>326.81</v>
      </c>
      <c r="I911" s="42">
        <v>326.60000000000002</v>
      </c>
      <c r="J911" s="43">
        <f t="shared" si="1621"/>
        <v>-6.429883649723807E-4</v>
      </c>
      <c r="K911" s="44">
        <f t="shared" si="1622"/>
        <v>-0.20999999999997954</v>
      </c>
      <c r="L911" s="76" t="s">
        <v>1015</v>
      </c>
      <c r="M911" s="127" t="s">
        <v>1231</v>
      </c>
      <c r="N911" s="46">
        <f t="shared" si="1627"/>
        <v>326.81</v>
      </c>
      <c r="O911" s="46">
        <f t="shared" si="1569"/>
        <v>-0.11000000000000001</v>
      </c>
      <c r="P911" s="42">
        <v>326.92</v>
      </c>
      <c r="Q911" s="44"/>
      <c r="R911" s="37"/>
      <c r="S911" s="46"/>
      <c r="T911" s="40"/>
      <c r="U911" s="47"/>
      <c r="V911" s="47"/>
      <c r="W911" s="50"/>
      <c r="X911" s="50"/>
      <c r="Y911" s="50"/>
      <c r="Z911" s="50"/>
      <c r="AA911" s="50"/>
      <c r="AB911" s="50"/>
      <c r="AC911" s="50"/>
      <c r="AD911" s="50"/>
      <c r="AE911" s="51" t="str">
        <f t="shared" si="1570"/>
        <v/>
      </c>
      <c r="AF911" s="51" t="str">
        <f t="shared" si="1571"/>
        <v/>
      </c>
      <c r="AG911" s="51" t="str">
        <f t="shared" si="1572"/>
        <v/>
      </c>
      <c r="AH911" s="51" t="str">
        <f t="shared" si="1573"/>
        <v/>
      </c>
      <c r="AI911" s="52">
        <f t="shared" si="1574"/>
        <v>326.81</v>
      </c>
      <c r="AJ911" s="82"/>
      <c r="AK911" s="53"/>
      <c r="AL911" s="52"/>
      <c r="AM911" s="53">
        <f t="shared" si="1575"/>
        <v>46</v>
      </c>
      <c r="AN911" s="53">
        <f>IF(AJ911&lt;&gt;"",IF(AJ911="o",VLOOKUP(AM911,OpenSect!$A$1:$D$11,2),IF(AJ911="u",VLOOKUP(AM911,UpHill!$A$1:$D$35,2),IF(AJ911="d",VLOOKUP(AM911,DownHill!$A$3:$D$29,2),IF(AJ911="f",VLOOKUP(AM911,FlatUnd!$A$2:$D$30,2),IF(AJ911="t",VLOOKUP(AM911,TimeAdd!$A$1:$D$176,2),IF(AJ911="l",VLOOKUP(AM911,SLimit!$A$1:$D$8,2),AN910)))))),AN910)</f>
        <v>55</v>
      </c>
      <c r="AO911" s="53">
        <f>IF(AJ911&lt;&gt;"",IF(AJ911="o",VLOOKUP(AM911,OpenSect!$A$1:$D$11,3),IF(AJ911="u",VLOOKUP(AM911,UpHill!$A$1:$D$35,3),IF(AJ911="d",VLOOKUP(AM911,DownHill!$A$3:$D$29,3),IF(AJ911="f",VLOOKUP(AM911,FlatUnd!$A$2:$D$30,3),IF(AJ911="t",VLOOKUP(AM911,TimeAdd!$A$1:$D$18,3),IF(AJ911="l",VLOOKUP(AM911,SLimit!$A$1:$D$8,3),AO910)))))),AO910)</f>
        <v>64</v>
      </c>
      <c r="AP911" s="53">
        <f>IF(AJ911&lt;&gt;"",IF(AJ911="o",VLOOKUP(AM911,OpenSect!$A$1:$D$11,4),IF(AJ911="u",VLOOKUP(AM911,UpHill!$A$1:$D$35,4),IF(AJ911="d",VLOOKUP(AM911,DownHill!$A$3:$D$29,4),IF(AJ911="f",VLOOKUP(AM911,FlatUnd!$A$2:$D$30,4),IF(AJ911="t",VLOOKUP(AM911,TimeAdd!$A$1:$D$18,4),IF(AJ911="l",VLOOKUP(AM911,SLimit!$A$1:$D$8,4),AP910)))))),AP910)</f>
        <v>72</v>
      </c>
      <c r="AQ911" s="53" t="str">
        <f t="shared" si="1576"/>
        <v>80</v>
      </c>
      <c r="AR911" s="54" t="str">
        <f t="shared" si="1577"/>
        <v>40,0 km plate.</v>
      </c>
      <c r="AS911" s="55"/>
      <c r="AT911" s="55"/>
      <c r="AU911" s="56">
        <f>IF(GroupStTimes!$A$8=0,MIN(CB911,CD911,CF911),MIN(BZ911,CB911,CD911,CF911))</f>
        <v>0.6428124999999999</v>
      </c>
      <c r="AV911" s="56">
        <f>IF(GroupStTimes!$A$8=0,MAX(CC911,CE911,CG911),MAX(CA911,CC911,CE911,CG911))</f>
        <v>0.68864583333333318</v>
      </c>
      <c r="AW911" s="57" t="str">
        <f t="shared" si="1578"/>
        <v/>
      </c>
      <c r="AX911" s="58" t="str">
        <f t="shared" si="1579"/>
        <v/>
      </c>
      <c r="AY911" s="58" t="str">
        <f t="shared" si="1580"/>
        <v/>
      </c>
      <c r="AZ911" s="31">
        <f t="shared" si="1581"/>
        <v>325.94</v>
      </c>
      <c r="BA911" s="59">
        <f t="shared" si="1582"/>
        <v>0.65809027777777762</v>
      </c>
      <c r="BB911" s="59">
        <f t="shared" si="1583"/>
        <v>0.66364583333333316</v>
      </c>
      <c r="BC911" s="59">
        <f t="shared" si="1584"/>
        <v>0.64215277777777768</v>
      </c>
      <c r="BD911" s="59">
        <f t="shared" si="1585"/>
        <v>0.68798611111111097</v>
      </c>
      <c r="BE911" s="59">
        <f t="shared" si="1586"/>
        <v>0.66082175925925923</v>
      </c>
      <c r="BF911" s="59">
        <f t="shared" si="1587"/>
        <v>0.67123842592592586</v>
      </c>
      <c r="BG911" s="59">
        <f t="shared" si="1588"/>
        <v>0.66746527777777787</v>
      </c>
      <c r="BH911" s="59">
        <f t="shared" si="1589"/>
        <v>0.66677083333333342</v>
      </c>
      <c r="BI911" s="31">
        <f t="shared" si="1590"/>
        <v>0.87000000000000455</v>
      </c>
      <c r="BJ911" s="61">
        <f t="shared" si="1591"/>
        <v>1.891304347826097E-2</v>
      </c>
      <c r="BK911" s="61">
        <f t="shared" si="1592"/>
        <v>1.5818181818181901E-2</v>
      </c>
      <c r="BL911" s="61">
        <f t="shared" si="1593"/>
        <v>1.3593750000000071E-2</v>
      </c>
      <c r="BM911" s="61">
        <f t="shared" si="1594"/>
        <v>1.2083333333333397E-2</v>
      </c>
      <c r="BN911" s="62">
        <f t="shared" si="1595"/>
        <v>0</v>
      </c>
      <c r="BO911" s="62">
        <f t="shared" si="1596"/>
        <v>1</v>
      </c>
      <c r="BP911" s="62">
        <f t="shared" si="1597"/>
        <v>8</v>
      </c>
      <c r="BQ911" s="62">
        <f t="shared" si="1598"/>
        <v>0</v>
      </c>
      <c r="BR911" s="62">
        <f t="shared" si="1599"/>
        <v>0</v>
      </c>
      <c r="BS911" s="62">
        <f t="shared" si="1600"/>
        <v>57</v>
      </c>
      <c r="BT911" s="62">
        <f t="shared" si="1601"/>
        <v>0</v>
      </c>
      <c r="BU911" s="62">
        <f t="shared" si="1602"/>
        <v>0</v>
      </c>
      <c r="BV911" s="62">
        <f t="shared" si="1603"/>
        <v>49</v>
      </c>
      <c r="BW911" s="62">
        <f t="shared" si="1604"/>
        <v>0</v>
      </c>
      <c r="BX911" s="62">
        <f t="shared" si="1605"/>
        <v>0</v>
      </c>
      <c r="BY911" s="62">
        <f t="shared" si="1606"/>
        <v>44</v>
      </c>
      <c r="BZ911" s="63">
        <f t="shared" si="1607"/>
        <v>0.65887731481481471</v>
      </c>
      <c r="CA911" s="63">
        <f t="shared" si="1608"/>
        <v>0.66443287037037024</v>
      </c>
      <c r="CB911" s="63">
        <f t="shared" si="1609"/>
        <v>0.6428124999999999</v>
      </c>
      <c r="CC911" s="63">
        <f t="shared" si="1610"/>
        <v>0.68864583333333318</v>
      </c>
      <c r="CD911" s="63">
        <f t="shared" si="1611"/>
        <v>0.66138888888888892</v>
      </c>
      <c r="CE911" s="63">
        <f t="shared" si="1612"/>
        <v>0.67180555555555554</v>
      </c>
      <c r="CF911" s="63">
        <f t="shared" si="1613"/>
        <v>0.66797453703703713</v>
      </c>
      <c r="CG911" s="63">
        <f t="shared" si="1614"/>
        <v>0.66728009259259269</v>
      </c>
      <c r="CH911" s="36"/>
      <c r="CI911" s="36"/>
      <c r="CJ911" s="36"/>
      <c r="CK911" s="36"/>
      <c r="CL911" s="60">
        <v>60</v>
      </c>
    </row>
    <row r="912" spans="1:90" ht="26.25" customHeight="1" x14ac:dyDescent="0.25">
      <c r="A912" s="37">
        <v>61</v>
      </c>
      <c r="E912" s="39"/>
      <c r="F912" s="42"/>
      <c r="G912" s="77">
        <v>341.85</v>
      </c>
      <c r="H912" s="41">
        <f t="shared" si="1620"/>
        <v>326.94</v>
      </c>
      <c r="I912" s="42">
        <v>326.77</v>
      </c>
      <c r="J912" s="43">
        <f t="shared" si="1621"/>
        <v>-7.0385898338286323E-4</v>
      </c>
      <c r="K912" s="44">
        <f t="shared" si="1622"/>
        <v>-0.23000000000001819</v>
      </c>
      <c r="L912" s="76" t="s">
        <v>1276</v>
      </c>
      <c r="M912" s="127" t="s">
        <v>1231</v>
      </c>
      <c r="N912" s="46">
        <f t="shared" si="1627"/>
        <v>327</v>
      </c>
      <c r="O912" s="46">
        <f t="shared" si="1569"/>
        <v>-0.11000000000000001</v>
      </c>
      <c r="P912" s="42">
        <v>327.08999999999997</v>
      </c>
      <c r="Q912" s="44">
        <f t="shared" si="1625"/>
        <v>-14.84</v>
      </c>
      <c r="R912" s="37">
        <v>341.85</v>
      </c>
      <c r="S912" s="46">
        <f t="shared" si="1626"/>
        <v>-14.76</v>
      </c>
      <c r="T912" s="40">
        <v>341.77</v>
      </c>
      <c r="U912" s="47" t="str">
        <f t="shared" si="1623"/>
        <v/>
      </c>
      <c r="V912" s="47" t="str">
        <f t="shared" si="1624"/>
        <v/>
      </c>
      <c r="W912" s="50"/>
      <c r="X912" s="50"/>
      <c r="Y912" s="50"/>
      <c r="Z912" s="50"/>
      <c r="AA912" s="50"/>
      <c r="AB912" s="50"/>
      <c r="AC912" s="50"/>
      <c r="AD912" s="50"/>
      <c r="AE912" s="51">
        <f t="shared" si="1570"/>
        <v>61</v>
      </c>
      <c r="AF912" s="51" t="str">
        <f t="shared" si="1571"/>
        <v/>
      </c>
      <c r="AG912" s="51" t="str">
        <f t="shared" si="1572"/>
        <v/>
      </c>
      <c r="AH912" s="51" t="str">
        <f t="shared" si="1573"/>
        <v/>
      </c>
      <c r="AI912" s="52">
        <f t="shared" si="1574"/>
        <v>326.94</v>
      </c>
      <c r="AJ912" s="82"/>
      <c r="AK912" s="53"/>
      <c r="AL912" s="52"/>
      <c r="AM912" s="53">
        <f t="shared" si="1575"/>
        <v>46</v>
      </c>
      <c r="AN912" s="53">
        <f>IF(AJ912&lt;&gt;"",IF(AJ912="o",VLOOKUP(AM912,OpenSect!$A$1:$D$11,2),IF(AJ912="u",VLOOKUP(AM912,UpHill!$A$1:$D$35,2),IF(AJ912="d",VLOOKUP(AM912,DownHill!$A$3:$D$29,2),IF(AJ912="f",VLOOKUP(AM912,FlatUnd!$A$2:$D$30,2),IF(AJ912="t",VLOOKUP(AM912,TimeAdd!$A$1:$D$176,2),IF(AJ912="l",VLOOKUP(AM912,SLimit!$A$1:$D$8,2),AN911)))))),AN911)</f>
        <v>55</v>
      </c>
      <c r="AO912" s="53">
        <f>IF(AJ912&lt;&gt;"",IF(AJ912="o",VLOOKUP(AM912,OpenSect!$A$1:$D$11,3),IF(AJ912="u",VLOOKUP(AM912,UpHill!$A$1:$D$35,3),IF(AJ912="d",VLOOKUP(AM912,DownHill!$A$3:$D$29,3),IF(AJ912="f",VLOOKUP(AM912,FlatUnd!$A$2:$D$30,3),IF(AJ912="t",VLOOKUP(AM912,TimeAdd!$A$1:$D$18,3),IF(AJ912="l",VLOOKUP(AM912,SLimit!$A$1:$D$8,3),AO911)))))),AO911)</f>
        <v>64</v>
      </c>
      <c r="AP912" s="53">
        <f>IF(AJ912&lt;&gt;"",IF(AJ912="o",VLOOKUP(AM912,OpenSect!$A$1:$D$11,4),IF(AJ912="u",VLOOKUP(AM912,UpHill!$A$1:$D$35,4),IF(AJ912="d",VLOOKUP(AM912,DownHill!$A$3:$D$29,4),IF(AJ912="f",VLOOKUP(AM912,FlatUnd!$A$2:$D$30,4),IF(AJ912="t",VLOOKUP(AM912,TimeAdd!$A$1:$D$18,4),IF(AJ912="l",VLOOKUP(AM912,SLimit!$A$1:$D$8,4),AP911)))))),AP911)</f>
        <v>72</v>
      </c>
      <c r="AQ912" s="53" t="str">
        <f t="shared" si="1576"/>
        <v>80</v>
      </c>
      <c r="AR912" s="54" t="str">
        <f t="shared" si="1577"/>
        <v>Diagramatic sign:  Additional lane.  500m</v>
      </c>
      <c r="AS912" s="55"/>
      <c r="AT912" s="55"/>
      <c r="AU912" s="56">
        <f>IF(GroupStTimes!$A$8=0,MIN(CB912,CD912,CF912),MIN(BZ912,CB912,CD912,CF912))</f>
        <v>0.64290509259259254</v>
      </c>
      <c r="AV912" s="56">
        <f>IF(GroupStTimes!$A$8=0,MAX(CC912,CE912,CG912),MAX(CA912,CC912,CE912,CG912))</f>
        <v>0.68873842592592582</v>
      </c>
      <c r="AW912" s="57" t="str">
        <f t="shared" si="1578"/>
        <v/>
      </c>
      <c r="AX912" s="58" t="str">
        <f t="shared" si="1579"/>
        <v/>
      </c>
      <c r="AY912" s="58" t="str">
        <f t="shared" si="1580"/>
        <v/>
      </c>
      <c r="AZ912" s="31">
        <f t="shared" si="1581"/>
        <v>325.94</v>
      </c>
      <c r="BA912" s="59">
        <f t="shared" si="1582"/>
        <v>0.65809027777777762</v>
      </c>
      <c r="BB912" s="59">
        <f t="shared" si="1583"/>
        <v>0.66364583333333316</v>
      </c>
      <c r="BC912" s="59">
        <f t="shared" si="1584"/>
        <v>0.64215277777777768</v>
      </c>
      <c r="BD912" s="59">
        <f t="shared" si="1585"/>
        <v>0.68798611111111097</v>
      </c>
      <c r="BE912" s="59">
        <f t="shared" si="1586"/>
        <v>0.66082175925925923</v>
      </c>
      <c r="BF912" s="59">
        <f t="shared" si="1587"/>
        <v>0.67123842592592586</v>
      </c>
      <c r="BG912" s="59">
        <f t="shared" si="1588"/>
        <v>0.66746527777777787</v>
      </c>
      <c r="BH912" s="59">
        <f t="shared" si="1589"/>
        <v>0.66677083333333342</v>
      </c>
      <c r="BI912" s="31">
        <f t="shared" si="1590"/>
        <v>1</v>
      </c>
      <c r="BJ912" s="61">
        <f t="shared" si="1591"/>
        <v>2.1739130434782608E-2</v>
      </c>
      <c r="BK912" s="61">
        <f t="shared" si="1592"/>
        <v>1.8181818181818181E-2</v>
      </c>
      <c r="BL912" s="61">
        <f t="shared" si="1593"/>
        <v>1.5625E-2</v>
      </c>
      <c r="BM912" s="61">
        <f t="shared" si="1594"/>
        <v>1.3888888888888888E-2</v>
      </c>
      <c r="BN912" s="62">
        <f t="shared" si="1595"/>
        <v>0</v>
      </c>
      <c r="BO912" s="62">
        <f t="shared" si="1596"/>
        <v>1</v>
      </c>
      <c r="BP912" s="62">
        <f t="shared" si="1597"/>
        <v>18</v>
      </c>
      <c r="BQ912" s="62">
        <f t="shared" si="1598"/>
        <v>0</v>
      </c>
      <c r="BR912" s="62">
        <f t="shared" si="1599"/>
        <v>1</v>
      </c>
      <c r="BS912" s="62">
        <f t="shared" si="1600"/>
        <v>5</v>
      </c>
      <c r="BT912" s="62">
        <f t="shared" si="1601"/>
        <v>0</v>
      </c>
      <c r="BU912" s="62">
        <f t="shared" si="1602"/>
        <v>0</v>
      </c>
      <c r="BV912" s="62">
        <f t="shared" si="1603"/>
        <v>56</v>
      </c>
      <c r="BW912" s="62">
        <f t="shared" si="1604"/>
        <v>0</v>
      </c>
      <c r="BX912" s="62">
        <f t="shared" si="1605"/>
        <v>0</v>
      </c>
      <c r="BY912" s="62">
        <f t="shared" si="1606"/>
        <v>50</v>
      </c>
      <c r="BZ912" s="63">
        <f t="shared" si="1607"/>
        <v>0.65899305555555543</v>
      </c>
      <c r="CA912" s="63">
        <f t="shared" si="1608"/>
        <v>0.66454861111111097</v>
      </c>
      <c r="CB912" s="63">
        <f t="shared" si="1609"/>
        <v>0.64290509259259254</v>
      </c>
      <c r="CC912" s="63">
        <f t="shared" si="1610"/>
        <v>0.68873842592592582</v>
      </c>
      <c r="CD912" s="63">
        <f t="shared" si="1611"/>
        <v>0.66146990740740741</v>
      </c>
      <c r="CE912" s="63">
        <f t="shared" si="1612"/>
        <v>0.67188657407407404</v>
      </c>
      <c r="CF912" s="63">
        <f t="shared" si="1613"/>
        <v>0.66804398148148159</v>
      </c>
      <c r="CG912" s="63">
        <f t="shared" si="1614"/>
        <v>0.66734953703703714</v>
      </c>
      <c r="CH912" s="36"/>
      <c r="CI912" s="36"/>
      <c r="CJ912" s="36"/>
      <c r="CK912" s="36"/>
      <c r="CL912" s="60">
        <v>60</v>
      </c>
    </row>
    <row r="913" spans="1:90" ht="26.25" customHeight="1" x14ac:dyDescent="0.25">
      <c r="A913" s="37">
        <v>61</v>
      </c>
      <c r="E913" s="39"/>
      <c r="F913" s="42"/>
      <c r="G913" s="77">
        <v>341.89</v>
      </c>
      <c r="H913" s="41">
        <f t="shared" si="1620"/>
        <v>326.98</v>
      </c>
      <c r="I913" s="42">
        <v>326.81</v>
      </c>
      <c r="J913" s="43">
        <f t="shared" si="1621"/>
        <v>-7.0377283436847511E-4</v>
      </c>
      <c r="K913" s="44">
        <f t="shared" si="1622"/>
        <v>-0.22999999999996135</v>
      </c>
      <c r="L913" s="76" t="s">
        <v>549</v>
      </c>
      <c r="M913" s="127">
        <v>100</v>
      </c>
      <c r="N913" s="46">
        <f t="shared" si="1627"/>
        <v>327.03999999999996</v>
      </c>
      <c r="O913" s="46">
        <f t="shared" si="1569"/>
        <v>-0.11000000000000001</v>
      </c>
      <c r="P913" s="42">
        <v>327.13</v>
      </c>
      <c r="Q913" s="44">
        <f t="shared" si="1625"/>
        <v>-14.84</v>
      </c>
      <c r="R913" s="37">
        <v>341.89</v>
      </c>
      <c r="S913" s="46">
        <f t="shared" si="1626"/>
        <v>-14.76</v>
      </c>
      <c r="T913" s="40">
        <v>341.81</v>
      </c>
      <c r="U913" s="47" t="str">
        <f t="shared" si="1623"/>
        <v/>
      </c>
      <c r="V913" s="47" t="str">
        <f t="shared" si="1624"/>
        <v/>
      </c>
      <c r="W913" s="50"/>
      <c r="X913" s="50"/>
      <c r="Y913" s="50"/>
      <c r="Z913" s="50"/>
      <c r="AA913" s="50"/>
      <c r="AB913" s="50"/>
      <c r="AC913" s="50"/>
      <c r="AD913" s="50"/>
      <c r="AE913" s="51">
        <f t="shared" si="1570"/>
        <v>61</v>
      </c>
      <c r="AF913" s="51" t="str">
        <f t="shared" si="1571"/>
        <v/>
      </c>
      <c r="AG913" s="51" t="str">
        <f t="shared" si="1572"/>
        <v/>
      </c>
      <c r="AH913" s="51" t="str">
        <f t="shared" si="1573"/>
        <v/>
      </c>
      <c r="AI913" s="52">
        <f t="shared" si="1574"/>
        <v>326.98</v>
      </c>
      <c r="AJ913" s="82"/>
      <c r="AK913" s="53"/>
      <c r="AL913" s="52"/>
      <c r="AM913" s="53">
        <f t="shared" si="1575"/>
        <v>46</v>
      </c>
      <c r="AN913" s="53">
        <f>IF(AJ913&lt;&gt;"",IF(AJ913="o",VLOOKUP(AM913,OpenSect!$A$1:$D$11,2),IF(AJ913="u",VLOOKUP(AM913,UpHill!$A$1:$D$35,2),IF(AJ913="d",VLOOKUP(AM913,DownHill!$A$3:$D$29,2),IF(AJ913="f",VLOOKUP(AM913,FlatUnd!$A$2:$D$30,2),IF(AJ913="t",VLOOKUP(AM913,TimeAdd!$A$1:$D$176,2),IF(AJ913="l",VLOOKUP(AM913,SLimit!$A$1:$D$8,2),AN912)))))),AN912)</f>
        <v>55</v>
      </c>
      <c r="AO913" s="53">
        <f>IF(AJ913&lt;&gt;"",IF(AJ913="o",VLOOKUP(AM913,OpenSect!$A$1:$D$11,3),IF(AJ913="u",VLOOKUP(AM913,UpHill!$A$1:$D$35,3),IF(AJ913="d",VLOOKUP(AM913,DownHill!$A$3:$D$29,3),IF(AJ913="f",VLOOKUP(AM913,FlatUnd!$A$2:$D$30,3),IF(AJ913="t",VLOOKUP(AM913,TimeAdd!$A$1:$D$18,3),IF(AJ913="l",VLOOKUP(AM913,SLimit!$A$1:$D$8,3),AO912)))))),AO912)</f>
        <v>64</v>
      </c>
      <c r="AP913" s="53">
        <f>IF(AJ913&lt;&gt;"",IF(AJ913="o",VLOOKUP(AM913,OpenSect!$A$1:$D$11,4),IF(AJ913="u",VLOOKUP(AM913,UpHill!$A$1:$D$35,4),IF(AJ913="d",VLOOKUP(AM913,DownHill!$A$3:$D$29,4),IF(AJ913="f",VLOOKUP(AM913,FlatUnd!$A$2:$D$30,4),IF(AJ913="t",VLOOKUP(AM913,TimeAdd!$A$1:$D$18,4),IF(AJ913="l",VLOOKUP(AM913,SLimit!$A$1:$D$8,4),AP912)))))),AP912)</f>
        <v>72</v>
      </c>
      <c r="AQ913" s="53">
        <f t="shared" si="1576"/>
        <v>100</v>
      </c>
      <c r="AR913" s="54" t="str">
        <f t="shared" si="1577"/>
        <v xml:space="preserve">100  Speed limit. </v>
      </c>
      <c r="AS913" s="55"/>
      <c r="AT913" s="55"/>
      <c r="AU913" s="56">
        <f>IF(GroupStTimes!$A$8=0,MIN(CB913,CD913,CF913),MIN(BZ913,CB913,CD913,CF913))</f>
        <v>0.64293981481481477</v>
      </c>
      <c r="AV913" s="56">
        <f>IF(GroupStTimes!$A$8=0,MAX(CC913,CE913,CG913),MAX(CA913,CC913,CE913,CG913))</f>
        <v>0.68877314814814805</v>
      </c>
      <c r="AW913" s="57" t="str">
        <f t="shared" si="1578"/>
        <v/>
      </c>
      <c r="AX913" s="58" t="str">
        <f t="shared" si="1579"/>
        <v/>
      </c>
      <c r="AY913" s="58" t="str">
        <f t="shared" si="1580"/>
        <v/>
      </c>
      <c r="AZ913" s="31">
        <f t="shared" si="1581"/>
        <v>325.94</v>
      </c>
      <c r="BA913" s="59">
        <f t="shared" si="1582"/>
        <v>0.65809027777777762</v>
      </c>
      <c r="BB913" s="59">
        <f t="shared" si="1583"/>
        <v>0.66364583333333316</v>
      </c>
      <c r="BC913" s="59">
        <f t="shared" si="1584"/>
        <v>0.64215277777777768</v>
      </c>
      <c r="BD913" s="59">
        <f t="shared" si="1585"/>
        <v>0.68798611111111097</v>
      </c>
      <c r="BE913" s="59">
        <f t="shared" si="1586"/>
        <v>0.66082175925925923</v>
      </c>
      <c r="BF913" s="59">
        <f t="shared" si="1587"/>
        <v>0.67123842592592586</v>
      </c>
      <c r="BG913" s="59">
        <f t="shared" si="1588"/>
        <v>0.66746527777777787</v>
      </c>
      <c r="BH913" s="59">
        <f t="shared" si="1589"/>
        <v>0.66677083333333342</v>
      </c>
      <c r="BI913" s="31">
        <f t="shared" si="1590"/>
        <v>1.0400000000000205</v>
      </c>
      <c r="BJ913" s="61">
        <f t="shared" si="1591"/>
        <v>2.2608695652174358E-2</v>
      </c>
      <c r="BK913" s="61">
        <f t="shared" si="1592"/>
        <v>1.8909090909091281E-2</v>
      </c>
      <c r="BL913" s="61">
        <f t="shared" si="1593"/>
        <v>1.625000000000032E-2</v>
      </c>
      <c r="BM913" s="61">
        <f t="shared" si="1594"/>
        <v>1.4444444444444728E-2</v>
      </c>
      <c r="BN913" s="62">
        <f t="shared" si="1595"/>
        <v>0</v>
      </c>
      <c r="BO913" s="62">
        <f t="shared" si="1596"/>
        <v>1</v>
      </c>
      <c r="BP913" s="62">
        <f t="shared" si="1597"/>
        <v>21</v>
      </c>
      <c r="BQ913" s="62">
        <f t="shared" si="1598"/>
        <v>0</v>
      </c>
      <c r="BR913" s="62">
        <f t="shared" si="1599"/>
        <v>1</v>
      </c>
      <c r="BS913" s="62">
        <f t="shared" si="1600"/>
        <v>8</v>
      </c>
      <c r="BT913" s="62">
        <f t="shared" si="1601"/>
        <v>0</v>
      </c>
      <c r="BU913" s="62">
        <f t="shared" si="1602"/>
        <v>0</v>
      </c>
      <c r="BV913" s="62">
        <f t="shared" si="1603"/>
        <v>59</v>
      </c>
      <c r="BW913" s="62">
        <f t="shared" si="1604"/>
        <v>0</v>
      </c>
      <c r="BX913" s="62">
        <f t="shared" si="1605"/>
        <v>0</v>
      </c>
      <c r="BY913" s="62">
        <f t="shared" si="1606"/>
        <v>52</v>
      </c>
      <c r="BZ913" s="63">
        <f t="shared" si="1607"/>
        <v>0.65902777777777766</v>
      </c>
      <c r="CA913" s="63">
        <f t="shared" si="1608"/>
        <v>0.66458333333333319</v>
      </c>
      <c r="CB913" s="63">
        <f t="shared" si="1609"/>
        <v>0.64293981481481477</v>
      </c>
      <c r="CC913" s="63">
        <f t="shared" si="1610"/>
        <v>0.68877314814814805</v>
      </c>
      <c r="CD913" s="63">
        <f t="shared" si="1611"/>
        <v>0.66150462962962964</v>
      </c>
      <c r="CE913" s="63">
        <f t="shared" si="1612"/>
        <v>0.67192129629629627</v>
      </c>
      <c r="CF913" s="63">
        <f t="shared" si="1613"/>
        <v>0.66806712962962966</v>
      </c>
      <c r="CG913" s="63">
        <f t="shared" si="1614"/>
        <v>0.66737268518518522</v>
      </c>
      <c r="CH913" s="36"/>
      <c r="CI913" s="36"/>
      <c r="CJ913" s="36"/>
      <c r="CK913" s="36"/>
      <c r="CL913" s="60">
        <v>60</v>
      </c>
    </row>
    <row r="914" spans="1:90" ht="26.25" customHeight="1" x14ac:dyDescent="0.25">
      <c r="A914" s="37">
        <v>61</v>
      </c>
      <c r="B914" s="16" t="s">
        <v>446</v>
      </c>
      <c r="E914" s="39"/>
      <c r="F914" s="42"/>
      <c r="G914" s="77">
        <v>342.11</v>
      </c>
      <c r="H914" s="41">
        <f t="shared" si="1620"/>
        <v>327.2</v>
      </c>
      <c r="I914" s="42">
        <v>327.03000000000003</v>
      </c>
      <c r="J914" s="43">
        <f t="shared" si="1621"/>
        <v>-7.0329939149301694E-4</v>
      </c>
      <c r="K914" s="44">
        <f t="shared" si="1622"/>
        <v>-0.22999999999996135</v>
      </c>
      <c r="L914" s="76" t="s">
        <v>466</v>
      </c>
      <c r="M914" s="127">
        <v>100</v>
      </c>
      <c r="N914" s="46">
        <f t="shared" si="1627"/>
        <v>327.26</v>
      </c>
      <c r="O914" s="46">
        <f t="shared" si="1569"/>
        <v>-0.11000000000000001</v>
      </c>
      <c r="P914" s="42">
        <v>327.35000000000002</v>
      </c>
      <c r="Q914" s="44">
        <f t="shared" si="1625"/>
        <v>-14.84</v>
      </c>
      <c r="R914" s="37">
        <v>342.11</v>
      </c>
      <c r="S914" s="46">
        <f t="shared" si="1626"/>
        <v>-14.76</v>
      </c>
      <c r="T914" s="40">
        <v>342.03</v>
      </c>
      <c r="U914" s="47" t="str">
        <f t="shared" si="1623"/>
        <v/>
      </c>
      <c r="V914" s="47" t="str">
        <f t="shared" si="1624"/>
        <v/>
      </c>
      <c r="W914" s="50"/>
      <c r="X914" s="50"/>
      <c r="Y914" s="50"/>
      <c r="Z914" s="50"/>
      <c r="AA914" s="50"/>
      <c r="AB914" s="50"/>
      <c r="AC914" s="50"/>
      <c r="AD914" s="50"/>
      <c r="AE914" s="51">
        <f t="shared" si="1570"/>
        <v>61</v>
      </c>
      <c r="AF914" s="51" t="str">
        <f t="shared" si="1571"/>
        <v>U 1</v>
      </c>
      <c r="AG914" s="51" t="str">
        <f t="shared" si="1572"/>
        <v/>
      </c>
      <c r="AH914" s="51" t="str">
        <f t="shared" si="1573"/>
        <v/>
      </c>
      <c r="AI914" s="52">
        <f t="shared" si="1574"/>
        <v>327.2</v>
      </c>
      <c r="AJ914" s="82"/>
      <c r="AK914" s="53"/>
      <c r="AL914" s="52"/>
      <c r="AM914" s="53">
        <f t="shared" si="1575"/>
        <v>46</v>
      </c>
      <c r="AN914" s="53">
        <f>IF(AJ914&lt;&gt;"",IF(AJ914="o",VLOOKUP(AM914,OpenSect!$A$1:$D$11,2),IF(AJ914="u",VLOOKUP(AM914,UpHill!$A$1:$D$35,2),IF(AJ914="d",VLOOKUP(AM914,DownHill!$A$3:$D$29,2),IF(AJ914="f",VLOOKUP(AM914,FlatUnd!$A$2:$D$30,2),IF(AJ914="t",VLOOKUP(AM914,TimeAdd!$A$1:$D$176,2),IF(AJ914="l",VLOOKUP(AM914,SLimit!$A$1:$D$8,2),AN913)))))),AN913)</f>
        <v>55</v>
      </c>
      <c r="AO914" s="53">
        <f>IF(AJ914&lt;&gt;"",IF(AJ914="o",VLOOKUP(AM914,OpenSect!$A$1:$D$11,3),IF(AJ914="u",VLOOKUP(AM914,UpHill!$A$1:$D$35,3),IF(AJ914="d",VLOOKUP(AM914,DownHill!$A$3:$D$29,3),IF(AJ914="f",VLOOKUP(AM914,FlatUnd!$A$2:$D$30,3),IF(AJ914="t",VLOOKUP(AM914,TimeAdd!$A$1:$D$18,3),IF(AJ914="l",VLOOKUP(AM914,SLimit!$A$1:$D$8,3),AO913)))))),AO913)</f>
        <v>64</v>
      </c>
      <c r="AP914" s="53">
        <f>IF(AJ914&lt;&gt;"",IF(AJ914="o",VLOOKUP(AM914,OpenSect!$A$1:$D$11,4),IF(AJ914="u",VLOOKUP(AM914,UpHill!$A$1:$D$35,4),IF(AJ914="d",VLOOKUP(AM914,DownHill!$A$3:$D$29,4),IF(AJ914="f",VLOOKUP(AM914,FlatUnd!$A$2:$D$30,4),IF(AJ914="t",VLOOKUP(AM914,TimeAdd!$A$1:$D$18,4),IF(AJ914="l",VLOOKUP(AM914,SLimit!$A$1:$D$8,4),AP913)))))),AP913)</f>
        <v>72</v>
      </c>
      <c r="AQ914" s="53">
        <f t="shared" si="1576"/>
        <v>100</v>
      </c>
      <c r="AR914" s="54" t="str">
        <f t="shared" si="1577"/>
        <v xml:space="preserve">Bridge </v>
      </c>
      <c r="AS914" s="55"/>
      <c r="AT914" s="55"/>
      <c r="AU914" s="56">
        <f>IF(GroupStTimes!$A$8=0,MIN(CB914,CD914,CF914),MIN(BZ914,CB914,CD914,CF914))</f>
        <v>0.64310185185185176</v>
      </c>
      <c r="AV914" s="56">
        <f>IF(GroupStTimes!$A$8=0,MAX(CC914,CE914,CG914),MAX(CA914,CC914,CE914,CG914))</f>
        <v>0.68893518518518504</v>
      </c>
      <c r="AW914" s="57" t="str">
        <f t="shared" si="1578"/>
        <v/>
      </c>
      <c r="AX914" s="58" t="str">
        <f t="shared" si="1579"/>
        <v/>
      </c>
      <c r="AY914" s="58" t="str">
        <f t="shared" si="1580"/>
        <v/>
      </c>
      <c r="AZ914" s="31">
        <f t="shared" si="1581"/>
        <v>325.94</v>
      </c>
      <c r="BA914" s="59">
        <f t="shared" si="1582"/>
        <v>0.65809027777777762</v>
      </c>
      <c r="BB914" s="59">
        <f t="shared" si="1583"/>
        <v>0.66364583333333316</v>
      </c>
      <c r="BC914" s="59">
        <f t="shared" si="1584"/>
        <v>0.64215277777777768</v>
      </c>
      <c r="BD914" s="59">
        <f t="shared" si="1585"/>
        <v>0.68798611111111097</v>
      </c>
      <c r="BE914" s="59">
        <f t="shared" si="1586"/>
        <v>0.66082175925925923</v>
      </c>
      <c r="BF914" s="59">
        <f t="shared" si="1587"/>
        <v>0.67123842592592586</v>
      </c>
      <c r="BG914" s="59">
        <f t="shared" si="1588"/>
        <v>0.66746527777777787</v>
      </c>
      <c r="BH914" s="59">
        <f t="shared" si="1589"/>
        <v>0.66677083333333342</v>
      </c>
      <c r="BI914" s="31">
        <f t="shared" si="1590"/>
        <v>1.2599999999999909</v>
      </c>
      <c r="BJ914" s="61">
        <f t="shared" si="1591"/>
        <v>2.7391304347825888E-2</v>
      </c>
      <c r="BK914" s="61">
        <f t="shared" si="1592"/>
        <v>2.2909090909090744E-2</v>
      </c>
      <c r="BL914" s="61">
        <f t="shared" si="1593"/>
        <v>1.9687499999999858E-2</v>
      </c>
      <c r="BM914" s="61">
        <f t="shared" si="1594"/>
        <v>1.7499999999999873E-2</v>
      </c>
      <c r="BN914" s="62">
        <f t="shared" si="1595"/>
        <v>0</v>
      </c>
      <c r="BO914" s="62">
        <f t="shared" si="1596"/>
        <v>1</v>
      </c>
      <c r="BP914" s="62">
        <f t="shared" si="1597"/>
        <v>39</v>
      </c>
      <c r="BQ914" s="62">
        <f t="shared" si="1598"/>
        <v>0</v>
      </c>
      <c r="BR914" s="62">
        <f t="shared" si="1599"/>
        <v>1</v>
      </c>
      <c r="BS914" s="62">
        <f t="shared" si="1600"/>
        <v>22</v>
      </c>
      <c r="BT914" s="62">
        <f t="shared" si="1601"/>
        <v>0</v>
      </c>
      <c r="BU914" s="62">
        <f t="shared" si="1602"/>
        <v>1</v>
      </c>
      <c r="BV914" s="62">
        <f t="shared" si="1603"/>
        <v>11</v>
      </c>
      <c r="BW914" s="62">
        <f t="shared" si="1604"/>
        <v>0</v>
      </c>
      <c r="BX914" s="62">
        <f t="shared" si="1605"/>
        <v>1</v>
      </c>
      <c r="BY914" s="62">
        <f t="shared" si="1606"/>
        <v>3</v>
      </c>
      <c r="BZ914" s="63">
        <f t="shared" si="1607"/>
        <v>0.65923611111111091</v>
      </c>
      <c r="CA914" s="63">
        <f t="shared" si="1608"/>
        <v>0.66479166666666645</v>
      </c>
      <c r="CB914" s="63">
        <f t="shared" si="1609"/>
        <v>0.64310185185185176</v>
      </c>
      <c r="CC914" s="63">
        <f t="shared" si="1610"/>
        <v>0.68893518518518504</v>
      </c>
      <c r="CD914" s="63">
        <f t="shared" si="1611"/>
        <v>0.66164351851851855</v>
      </c>
      <c r="CE914" s="63">
        <f t="shared" si="1612"/>
        <v>0.67206018518518518</v>
      </c>
      <c r="CF914" s="63">
        <f t="shared" si="1613"/>
        <v>0.66819444444444454</v>
      </c>
      <c r="CG914" s="63">
        <f t="shared" si="1614"/>
        <v>0.66750000000000009</v>
      </c>
      <c r="CH914" s="36"/>
      <c r="CI914" s="36"/>
      <c r="CJ914" s="36"/>
      <c r="CK914" s="36"/>
      <c r="CL914" s="60">
        <v>60</v>
      </c>
    </row>
    <row r="915" spans="1:90" ht="40.5" x14ac:dyDescent="0.25">
      <c r="A915" s="37">
        <v>61</v>
      </c>
      <c r="E915" s="39"/>
      <c r="F915" s="42"/>
      <c r="G915" s="77">
        <v>342.35</v>
      </c>
      <c r="H915" s="41">
        <f t="shared" si="1620"/>
        <v>327.44</v>
      </c>
      <c r="I915" s="42">
        <v>327.27</v>
      </c>
      <c r="J915" s="43">
        <f t="shared" si="1621"/>
        <v>-7.0278363430811928E-4</v>
      </c>
      <c r="K915" s="44">
        <f t="shared" si="1622"/>
        <v>-0.23000000000001819</v>
      </c>
      <c r="L915" s="76" t="s">
        <v>1281</v>
      </c>
      <c r="M915" s="127">
        <v>100</v>
      </c>
      <c r="N915" s="46">
        <f t="shared" si="1627"/>
        <v>327.5</v>
      </c>
      <c r="O915" s="46">
        <f t="shared" si="1569"/>
        <v>-0.11000000000000001</v>
      </c>
      <c r="P915" s="42">
        <v>327.58999999999997</v>
      </c>
      <c r="Q915" s="44">
        <f t="shared" si="1625"/>
        <v>-14.84</v>
      </c>
      <c r="R915" s="37">
        <v>342.35</v>
      </c>
      <c r="S915" s="46">
        <f t="shared" si="1626"/>
        <v>-14.76</v>
      </c>
      <c r="T915" s="40">
        <v>342.27</v>
      </c>
      <c r="U915" s="47" t="str">
        <f t="shared" si="1623"/>
        <v/>
      </c>
      <c r="V915" s="47" t="str">
        <f t="shared" si="1624"/>
        <v/>
      </c>
      <c r="W915" s="50"/>
      <c r="X915" s="50"/>
      <c r="Y915" s="50"/>
      <c r="Z915" s="50"/>
      <c r="AA915" s="50"/>
      <c r="AB915" s="50"/>
      <c r="AC915" s="50"/>
      <c r="AD915" s="50"/>
      <c r="AE915" s="51">
        <f t="shared" si="1570"/>
        <v>61</v>
      </c>
      <c r="AF915" s="51" t="str">
        <f t="shared" si="1571"/>
        <v/>
      </c>
      <c r="AG915" s="51" t="str">
        <f t="shared" si="1572"/>
        <v/>
      </c>
      <c r="AH915" s="51" t="str">
        <f t="shared" si="1573"/>
        <v/>
      </c>
      <c r="AI915" s="52">
        <f t="shared" si="1574"/>
        <v>327.44</v>
      </c>
      <c r="AJ915" s="82"/>
      <c r="AK915" s="53"/>
      <c r="AL915" s="52"/>
      <c r="AM915" s="53">
        <f t="shared" si="1575"/>
        <v>46</v>
      </c>
      <c r="AN915" s="53">
        <f>IF(AJ915&lt;&gt;"",IF(AJ915="o",VLOOKUP(AM915,OpenSect!$A$1:$D$11,2),IF(AJ915="u",VLOOKUP(AM915,UpHill!$A$1:$D$35,2),IF(AJ915="d",VLOOKUP(AM915,DownHill!$A$3:$D$29,2),IF(AJ915="f",VLOOKUP(AM915,FlatUnd!$A$2:$D$30,2),IF(AJ915="t",VLOOKUP(AM915,TimeAdd!$A$1:$D$176,2),IF(AJ915="l",VLOOKUP(AM915,SLimit!$A$1:$D$8,2),AN914)))))),AN914)</f>
        <v>55</v>
      </c>
      <c r="AO915" s="53">
        <f>IF(AJ915&lt;&gt;"",IF(AJ915="o",VLOOKUP(AM915,OpenSect!$A$1:$D$11,3),IF(AJ915="u",VLOOKUP(AM915,UpHill!$A$1:$D$35,3),IF(AJ915="d",VLOOKUP(AM915,DownHill!$A$3:$D$29,3),IF(AJ915="f",VLOOKUP(AM915,FlatUnd!$A$2:$D$30,3),IF(AJ915="t",VLOOKUP(AM915,TimeAdd!$A$1:$D$18,3),IF(AJ915="l",VLOOKUP(AM915,SLimit!$A$1:$D$8,3),AO914)))))),AO914)</f>
        <v>64</v>
      </c>
      <c r="AP915" s="53">
        <f>IF(AJ915&lt;&gt;"",IF(AJ915="o",VLOOKUP(AM915,OpenSect!$A$1:$D$11,4),IF(AJ915="u",VLOOKUP(AM915,UpHill!$A$1:$D$35,4),IF(AJ915="d",VLOOKUP(AM915,DownHill!$A$3:$D$29,4),IF(AJ915="f",VLOOKUP(AM915,FlatUnd!$A$2:$D$30,4),IF(AJ915="t",VLOOKUP(AM915,TimeAdd!$A$1:$D$18,4),IF(AJ915="l",VLOOKUP(AM915,SLimit!$A$1:$D$8,4),AP914)))))),AP914)</f>
        <v>72</v>
      </c>
      <c r="AQ915" s="53">
        <f t="shared" si="1576"/>
        <v>100</v>
      </c>
      <c r="AR915" s="54" t="str">
        <f t="shared" si="1577"/>
        <v>Diagramatic sign:  Lane use control by regulatory sign - No HMVs.  For 1 km</v>
      </c>
      <c r="AS915" s="55"/>
      <c r="AT915" s="55"/>
      <c r="AU915" s="56">
        <f>IF(GroupStTimes!$A$8=0,MIN(CB915,CD915,CF915),MIN(BZ915,CB915,CD915,CF915))</f>
        <v>0.64328703703703694</v>
      </c>
      <c r="AV915" s="56">
        <f>IF(GroupStTimes!$A$8=0,MAX(CC915,CE915,CG915),MAX(CA915,CC915,CE915,CG915))</f>
        <v>0.68912037037037022</v>
      </c>
      <c r="AW915" s="57" t="str">
        <f t="shared" si="1578"/>
        <v/>
      </c>
      <c r="AX915" s="58" t="str">
        <f t="shared" si="1579"/>
        <v/>
      </c>
      <c r="AY915" s="58" t="str">
        <f t="shared" si="1580"/>
        <v/>
      </c>
      <c r="AZ915" s="31">
        <f t="shared" si="1581"/>
        <v>325.94</v>
      </c>
      <c r="BA915" s="59">
        <f t="shared" si="1582"/>
        <v>0.65809027777777762</v>
      </c>
      <c r="BB915" s="59">
        <f t="shared" si="1583"/>
        <v>0.66364583333333316</v>
      </c>
      <c r="BC915" s="59">
        <f t="shared" si="1584"/>
        <v>0.64215277777777768</v>
      </c>
      <c r="BD915" s="59">
        <f t="shared" si="1585"/>
        <v>0.68798611111111097</v>
      </c>
      <c r="BE915" s="59">
        <f t="shared" si="1586"/>
        <v>0.66082175925925923</v>
      </c>
      <c r="BF915" s="59">
        <f t="shared" si="1587"/>
        <v>0.67123842592592586</v>
      </c>
      <c r="BG915" s="59">
        <f t="shared" si="1588"/>
        <v>0.66746527777777787</v>
      </c>
      <c r="BH915" s="59">
        <f t="shared" si="1589"/>
        <v>0.66677083333333342</v>
      </c>
      <c r="BI915" s="31">
        <f t="shared" si="1590"/>
        <v>1.5</v>
      </c>
      <c r="BJ915" s="61">
        <f t="shared" si="1591"/>
        <v>3.2608695652173912E-2</v>
      </c>
      <c r="BK915" s="61">
        <f t="shared" si="1592"/>
        <v>2.7272727272727271E-2</v>
      </c>
      <c r="BL915" s="61">
        <f t="shared" si="1593"/>
        <v>2.34375E-2</v>
      </c>
      <c r="BM915" s="61">
        <f t="shared" si="1594"/>
        <v>2.0833333333333332E-2</v>
      </c>
      <c r="BN915" s="62">
        <f t="shared" si="1595"/>
        <v>0</v>
      </c>
      <c r="BO915" s="62">
        <f t="shared" si="1596"/>
        <v>1</v>
      </c>
      <c r="BP915" s="62">
        <f t="shared" si="1597"/>
        <v>57</v>
      </c>
      <c r="BQ915" s="62">
        <f t="shared" si="1598"/>
        <v>0</v>
      </c>
      <c r="BR915" s="62">
        <f t="shared" si="1599"/>
        <v>1</v>
      </c>
      <c r="BS915" s="62">
        <f t="shared" si="1600"/>
        <v>38</v>
      </c>
      <c r="BT915" s="62">
        <f t="shared" si="1601"/>
        <v>0</v>
      </c>
      <c r="BU915" s="62">
        <f t="shared" si="1602"/>
        <v>1</v>
      </c>
      <c r="BV915" s="62">
        <f t="shared" si="1603"/>
        <v>24</v>
      </c>
      <c r="BW915" s="62">
        <f t="shared" si="1604"/>
        <v>0</v>
      </c>
      <c r="BX915" s="62">
        <f t="shared" si="1605"/>
        <v>1</v>
      </c>
      <c r="BY915" s="62">
        <f t="shared" si="1606"/>
        <v>15</v>
      </c>
      <c r="BZ915" s="63">
        <f t="shared" si="1607"/>
        <v>0.65944444444444428</v>
      </c>
      <c r="CA915" s="63">
        <f t="shared" si="1608"/>
        <v>0.66499999999999981</v>
      </c>
      <c r="CB915" s="63">
        <f t="shared" si="1609"/>
        <v>0.64328703703703694</v>
      </c>
      <c r="CC915" s="63">
        <f t="shared" si="1610"/>
        <v>0.68912037037037022</v>
      </c>
      <c r="CD915" s="63">
        <f t="shared" si="1611"/>
        <v>0.6617939814814815</v>
      </c>
      <c r="CE915" s="63">
        <f t="shared" si="1612"/>
        <v>0.67221064814814813</v>
      </c>
      <c r="CF915" s="63">
        <f t="shared" si="1613"/>
        <v>0.66833333333333345</v>
      </c>
      <c r="CG915" s="63">
        <f t="shared" si="1614"/>
        <v>0.667638888888889</v>
      </c>
      <c r="CH915" s="36"/>
      <c r="CI915" s="36"/>
      <c r="CJ915" s="36"/>
      <c r="CK915" s="36"/>
      <c r="CL915" s="60">
        <v>60</v>
      </c>
    </row>
    <row r="916" spans="1:90" ht="40.5" x14ac:dyDescent="0.25">
      <c r="A916" s="37">
        <v>61</v>
      </c>
      <c r="E916" s="39"/>
      <c r="F916" s="42"/>
      <c r="G916" s="78">
        <v>342.8</v>
      </c>
      <c r="H916" s="41">
        <f t="shared" si="1620"/>
        <v>328.02</v>
      </c>
      <c r="I916" s="42">
        <v>327.85</v>
      </c>
      <c r="J916" s="43">
        <f t="shared" si="1621"/>
        <v>-6.7103858471853108E-4</v>
      </c>
      <c r="K916" s="44">
        <f t="shared" si="1622"/>
        <v>-0.21999999999997044</v>
      </c>
      <c r="L916" s="76" t="s">
        <v>1277</v>
      </c>
      <c r="M916" s="127">
        <v>100</v>
      </c>
      <c r="N916" s="46">
        <f t="shared" si="1627"/>
        <v>328.07</v>
      </c>
      <c r="O916" s="46">
        <f t="shared" si="1569"/>
        <v>-0.11000000000000001</v>
      </c>
      <c r="P916" s="42">
        <v>328.17</v>
      </c>
      <c r="Q916" s="44">
        <f t="shared" si="1625"/>
        <v>-14.84</v>
      </c>
      <c r="R916" s="37">
        <v>342.89</v>
      </c>
      <c r="S916" s="46">
        <f t="shared" si="1626"/>
        <v>-14.76</v>
      </c>
      <c r="T916" s="40">
        <v>342.86</v>
      </c>
      <c r="U916" s="47" t="str">
        <f t="shared" si="1623"/>
        <v/>
      </c>
      <c r="V916" s="47" t="str">
        <f t="shared" si="1624"/>
        <v/>
      </c>
      <c r="W916" s="50"/>
      <c r="X916" s="50"/>
      <c r="Y916" s="50"/>
      <c r="Z916" s="50"/>
      <c r="AA916" s="50"/>
      <c r="AB916" s="50"/>
      <c r="AC916" s="50"/>
      <c r="AD916" s="50"/>
      <c r="AE916" s="51">
        <f t="shared" si="1570"/>
        <v>61</v>
      </c>
      <c r="AF916" s="51" t="str">
        <f t="shared" si="1571"/>
        <v/>
      </c>
      <c r="AG916" s="51" t="str">
        <f t="shared" si="1572"/>
        <v/>
      </c>
      <c r="AH916" s="51" t="str">
        <f t="shared" si="1573"/>
        <v/>
      </c>
      <c r="AI916" s="52">
        <f t="shared" si="1574"/>
        <v>328.02</v>
      </c>
      <c r="AJ916" s="82"/>
      <c r="AK916" s="53"/>
      <c r="AL916" s="52"/>
      <c r="AM916" s="53">
        <f t="shared" si="1575"/>
        <v>46</v>
      </c>
      <c r="AN916" s="53">
        <f>IF(AJ916&lt;&gt;"",IF(AJ916="o",VLOOKUP(AM916,OpenSect!$A$1:$D$11,2),IF(AJ916="u",VLOOKUP(AM916,UpHill!$A$1:$D$35,2),IF(AJ916="d",VLOOKUP(AM916,DownHill!$A$3:$D$29,2),IF(AJ916="f",VLOOKUP(AM916,FlatUnd!$A$2:$D$30,2),IF(AJ916="t",VLOOKUP(AM916,TimeAdd!$A$1:$D$176,2),IF(AJ916="l",VLOOKUP(AM916,SLimit!$A$1:$D$8,2),AN915)))))),AN915)</f>
        <v>55</v>
      </c>
      <c r="AO916" s="53">
        <f>IF(AJ916&lt;&gt;"",IF(AJ916="o",VLOOKUP(AM916,OpenSect!$A$1:$D$11,3),IF(AJ916="u",VLOOKUP(AM916,UpHill!$A$1:$D$35,3),IF(AJ916="d",VLOOKUP(AM916,DownHill!$A$3:$D$29,3),IF(AJ916="f",VLOOKUP(AM916,FlatUnd!$A$2:$D$30,3),IF(AJ916="t",VLOOKUP(AM916,TimeAdd!$A$1:$D$18,3),IF(AJ916="l",VLOOKUP(AM916,SLimit!$A$1:$D$8,3),AO915)))))),AO915)</f>
        <v>64</v>
      </c>
      <c r="AP916" s="53">
        <f>IF(AJ916&lt;&gt;"",IF(AJ916="o",VLOOKUP(AM916,OpenSect!$A$1:$D$11,4),IF(AJ916="u",VLOOKUP(AM916,UpHill!$A$1:$D$35,4),IF(AJ916="d",VLOOKUP(AM916,DownHill!$A$3:$D$29,4),IF(AJ916="f",VLOOKUP(AM916,FlatUnd!$A$2:$D$30,4),IF(AJ916="t",VLOOKUP(AM916,TimeAdd!$A$1:$D$18,4),IF(AJ916="l",VLOOKUP(AM916,SLimit!$A$1:$D$8,4),AP915)))))),AP915)</f>
        <v>72</v>
      </c>
      <c r="AQ916" s="53">
        <f t="shared" si="1576"/>
        <v>100</v>
      </c>
      <c r="AR916" s="54" t="str">
        <f t="shared" si="1577"/>
        <v>Diagramatic sign:  Traffic movement effected by obstruction. 400m</v>
      </c>
      <c r="AS916" s="55"/>
      <c r="AT916" s="55"/>
      <c r="AU916" s="56">
        <f>IF(GroupStTimes!$A$8=0,MIN(CB916,CD916,CF916),MIN(BZ916,CB916,CD916,CF916))</f>
        <v>0.64372685185185174</v>
      </c>
      <c r="AV916" s="56">
        <f>IF(GroupStTimes!$A$8=0,MAX(CC916,CE916,CG916),MAX(CA916,CC916,CE916,CG916))</f>
        <v>0.68956018518518503</v>
      </c>
      <c r="AW916" s="57" t="str">
        <f t="shared" si="1578"/>
        <v/>
      </c>
      <c r="AX916" s="58" t="str">
        <f t="shared" si="1579"/>
        <v/>
      </c>
      <c r="AY916" s="58" t="str">
        <f t="shared" si="1580"/>
        <v/>
      </c>
      <c r="AZ916" s="31">
        <f t="shared" si="1581"/>
        <v>325.94</v>
      </c>
      <c r="BA916" s="59">
        <f t="shared" si="1582"/>
        <v>0.65809027777777762</v>
      </c>
      <c r="BB916" s="59">
        <f t="shared" si="1583"/>
        <v>0.66364583333333316</v>
      </c>
      <c r="BC916" s="59">
        <f t="shared" si="1584"/>
        <v>0.64215277777777768</v>
      </c>
      <c r="BD916" s="59">
        <f t="shared" si="1585"/>
        <v>0.68798611111111097</v>
      </c>
      <c r="BE916" s="59">
        <f t="shared" si="1586"/>
        <v>0.66082175925925923</v>
      </c>
      <c r="BF916" s="59">
        <f t="shared" si="1587"/>
        <v>0.67123842592592586</v>
      </c>
      <c r="BG916" s="59">
        <f t="shared" si="1588"/>
        <v>0.66746527777777787</v>
      </c>
      <c r="BH916" s="59">
        <f t="shared" si="1589"/>
        <v>0.66677083333333342</v>
      </c>
      <c r="BI916" s="31">
        <f t="shared" si="1590"/>
        <v>2.0799999999999841</v>
      </c>
      <c r="BJ916" s="61">
        <f t="shared" si="1591"/>
        <v>4.521739130434748E-2</v>
      </c>
      <c r="BK916" s="61">
        <f t="shared" si="1592"/>
        <v>3.7818181818181529E-2</v>
      </c>
      <c r="BL916" s="61">
        <f t="shared" si="1593"/>
        <v>3.2499999999999751E-2</v>
      </c>
      <c r="BM916" s="61">
        <f t="shared" si="1594"/>
        <v>2.8888888888888669E-2</v>
      </c>
      <c r="BN916" s="62">
        <f t="shared" si="1595"/>
        <v>0</v>
      </c>
      <c r="BO916" s="62">
        <f t="shared" si="1596"/>
        <v>2</v>
      </c>
      <c r="BP916" s="62">
        <f t="shared" si="1597"/>
        <v>43</v>
      </c>
      <c r="BQ916" s="62">
        <f t="shared" si="1598"/>
        <v>0</v>
      </c>
      <c r="BR916" s="62">
        <f t="shared" si="1599"/>
        <v>2</v>
      </c>
      <c r="BS916" s="62">
        <f t="shared" si="1600"/>
        <v>16</v>
      </c>
      <c r="BT916" s="62">
        <f t="shared" si="1601"/>
        <v>0</v>
      </c>
      <c r="BU916" s="62">
        <f t="shared" si="1602"/>
        <v>1</v>
      </c>
      <c r="BV916" s="62">
        <f t="shared" si="1603"/>
        <v>57</v>
      </c>
      <c r="BW916" s="62">
        <f t="shared" si="1604"/>
        <v>0</v>
      </c>
      <c r="BX916" s="62">
        <f t="shared" si="1605"/>
        <v>1</v>
      </c>
      <c r="BY916" s="62">
        <f t="shared" si="1606"/>
        <v>44</v>
      </c>
      <c r="BZ916" s="63">
        <f t="shared" si="1607"/>
        <v>0.65997685185185173</v>
      </c>
      <c r="CA916" s="63">
        <f t="shared" si="1608"/>
        <v>0.66553240740740727</v>
      </c>
      <c r="CB916" s="63">
        <f t="shared" si="1609"/>
        <v>0.64372685185185174</v>
      </c>
      <c r="CC916" s="63">
        <f t="shared" si="1610"/>
        <v>0.68956018518518503</v>
      </c>
      <c r="CD916" s="63">
        <f t="shared" si="1611"/>
        <v>0.66217592592592589</v>
      </c>
      <c r="CE916" s="63">
        <f t="shared" si="1612"/>
        <v>0.67259259259259252</v>
      </c>
      <c r="CF916" s="63">
        <f t="shared" si="1613"/>
        <v>0.66866898148148157</v>
      </c>
      <c r="CG916" s="63">
        <f t="shared" si="1614"/>
        <v>0.66797453703703713</v>
      </c>
      <c r="CH916" s="36"/>
      <c r="CI916" s="36"/>
      <c r="CJ916" s="36"/>
      <c r="CK916" s="36"/>
      <c r="CL916" s="60">
        <v>60</v>
      </c>
    </row>
    <row r="917" spans="1:90" ht="60.75" x14ac:dyDescent="0.25">
      <c r="A917" s="37">
        <v>61</v>
      </c>
      <c r="C917" s="37" t="s">
        <v>58</v>
      </c>
      <c r="E917" s="39"/>
      <c r="F917" s="42"/>
      <c r="G917" s="78">
        <v>343.21</v>
      </c>
      <c r="H917" s="41">
        <f t="shared" si="1620"/>
        <v>328.42</v>
      </c>
      <c r="I917" s="42">
        <v>328.25</v>
      </c>
      <c r="J917" s="43">
        <f t="shared" si="1621"/>
        <v>-6.8037572988075424E-4</v>
      </c>
      <c r="K917" s="44">
        <f t="shared" si="1622"/>
        <v>-0.22333333333335759</v>
      </c>
      <c r="L917" s="76" t="s">
        <v>603</v>
      </c>
      <c r="M917" s="127">
        <v>100</v>
      </c>
      <c r="N917" s="46">
        <f t="shared" si="1627"/>
        <v>328.47333333333336</v>
      </c>
      <c r="O917" s="46">
        <f t="shared" si="1569"/>
        <v>-0.11000000000000001</v>
      </c>
      <c r="P917" s="42">
        <v>328.58</v>
      </c>
      <c r="Q917" s="44">
        <f t="shared" si="1625"/>
        <v>-14.84</v>
      </c>
      <c r="R917" s="37">
        <v>343.29</v>
      </c>
      <c r="S917" s="46">
        <f t="shared" si="1626"/>
        <v>-14.76</v>
      </c>
      <c r="T917" s="40">
        <v>343.26</v>
      </c>
      <c r="U917" s="47">
        <f t="shared" si="1623"/>
        <v>27.87754</v>
      </c>
      <c r="V917" s="47">
        <f t="shared" si="1624"/>
        <v>29.963899999999999</v>
      </c>
      <c r="W917" s="50">
        <v>27.877523</v>
      </c>
      <c r="X917" s="50">
        <v>29.963889999999999</v>
      </c>
      <c r="Y917" s="50">
        <v>27.877520000000001</v>
      </c>
      <c r="Z917" s="50">
        <v>29.96386</v>
      </c>
      <c r="AA917" s="50">
        <v>27.87754</v>
      </c>
      <c r="AB917" s="50">
        <v>29.963909999999998</v>
      </c>
      <c r="AC917" s="50">
        <v>27.877559999999999</v>
      </c>
      <c r="AD917" s="50">
        <v>29.963920000000002</v>
      </c>
      <c r="AE917" s="51">
        <f t="shared" si="1570"/>
        <v>61</v>
      </c>
      <c r="AF917" s="51" t="str">
        <f t="shared" si="1571"/>
        <v/>
      </c>
      <c r="AG917" s="51" t="str">
        <f t="shared" si="1572"/>
        <v>m</v>
      </c>
      <c r="AH917" s="51" t="str">
        <f t="shared" si="1573"/>
        <v/>
      </c>
      <c r="AI917" s="52">
        <f t="shared" si="1574"/>
        <v>328.42</v>
      </c>
      <c r="AJ917" s="82" t="s">
        <v>58</v>
      </c>
      <c r="AK917" s="53"/>
      <c r="AL917" s="52"/>
      <c r="AM917" s="53">
        <f t="shared" si="1575"/>
        <v>46</v>
      </c>
      <c r="AN917" s="53">
        <f>IF(AJ917&lt;&gt;"",IF(AJ917="o",VLOOKUP(AM917,OpenSect!$A$1:$D$11,2),IF(AJ917="u",VLOOKUP(AM917,UpHill!$A$1:$D$35,2),IF(AJ917="d",VLOOKUP(AM917,DownHill!$A$3:$D$29,2),IF(AJ917="f",VLOOKUP(AM917,FlatUnd!$A$2:$D$30,2),IF(AJ917="t",VLOOKUP(AM917,TimeAdd!$A$1:$D$176,2),IF(AJ917="l",VLOOKUP(AM917,SLimit!$A$1:$D$8,2),AN916)))))),AN916)</f>
        <v>55</v>
      </c>
      <c r="AO917" s="53">
        <f>IF(AJ917&lt;&gt;"",IF(AJ917="o",VLOOKUP(AM917,OpenSect!$A$1:$D$11,3),IF(AJ917="u",VLOOKUP(AM917,UpHill!$A$1:$D$35,3),IF(AJ917="d",VLOOKUP(AM917,DownHill!$A$3:$D$29,3),IF(AJ917="f",VLOOKUP(AM917,FlatUnd!$A$2:$D$30,3),IF(AJ917="t",VLOOKUP(AM917,TimeAdd!$A$1:$D$18,3),IF(AJ917="l",VLOOKUP(AM917,SLimit!$A$1:$D$8,3),AO916)))))),AO916)</f>
        <v>64</v>
      </c>
      <c r="AP917" s="53">
        <f>IF(AJ917&lt;&gt;"",IF(AJ917="o",VLOOKUP(AM917,OpenSect!$A$1:$D$11,4),IF(AJ917="u",VLOOKUP(AM917,UpHill!$A$1:$D$35,4),IF(AJ917="d",VLOOKUP(AM917,DownHill!$A$3:$D$29,4),IF(AJ917="f",VLOOKUP(AM917,FlatUnd!$A$2:$D$30,4),IF(AJ917="t",VLOOKUP(AM917,TimeAdd!$A$1:$D$18,4),IF(AJ917="l",VLOOKUP(AM917,SLimit!$A$1:$D$8,4),AP916)))))),AP916)</f>
        <v>72</v>
      </c>
      <c r="AQ917" s="53">
        <f t="shared" si="1576"/>
        <v>100</v>
      </c>
      <c r="AR917" s="54" t="str">
        <f t="shared" si="1577"/>
        <v>Diagrammatic sign:  Traffic movement effected by obstruction. Control. Dot on pole and road.</v>
      </c>
      <c r="AS917" s="55"/>
      <c r="AT917" s="55"/>
      <c r="AU917" s="56">
        <f>IF(GroupStTimes!$A$8=0,MIN(CB917,CD917,CF917),MIN(BZ917,CB917,CD917,CF917))</f>
        <v>0.64402777777777764</v>
      </c>
      <c r="AV917" s="56">
        <f>IF(GroupStTimes!$A$8=0,MAX(CC917,CE917,CG917),MAX(CA917,CC917,CE917,CG917))</f>
        <v>0.68986111111111093</v>
      </c>
      <c r="AW917" s="57" t="str">
        <f t="shared" si="1578"/>
        <v>27.87754  29.96390</v>
      </c>
      <c r="AX917" s="58">
        <f t="shared" si="1579"/>
        <v>27.877520000000001</v>
      </c>
      <c r="AY917" s="58">
        <f t="shared" si="1580"/>
        <v>29.963889999999999</v>
      </c>
      <c r="AZ917" s="31">
        <f t="shared" si="1581"/>
        <v>325.94</v>
      </c>
      <c r="BA917" s="59">
        <f t="shared" si="1582"/>
        <v>0.65809027777777762</v>
      </c>
      <c r="BB917" s="59">
        <f t="shared" si="1583"/>
        <v>0.66364583333333316</v>
      </c>
      <c r="BC917" s="59">
        <f t="shared" si="1584"/>
        <v>0.64215277777777768</v>
      </c>
      <c r="BD917" s="59">
        <f t="shared" si="1585"/>
        <v>0.68798611111111097</v>
      </c>
      <c r="BE917" s="59">
        <f t="shared" si="1586"/>
        <v>0.66082175925925923</v>
      </c>
      <c r="BF917" s="59">
        <f t="shared" si="1587"/>
        <v>0.67123842592592586</v>
      </c>
      <c r="BG917" s="59">
        <f t="shared" si="1588"/>
        <v>0.66746527777777787</v>
      </c>
      <c r="BH917" s="59">
        <f t="shared" si="1589"/>
        <v>0.66677083333333342</v>
      </c>
      <c r="BI917" s="31">
        <f t="shared" si="1590"/>
        <v>2.4800000000000182</v>
      </c>
      <c r="BJ917" s="61">
        <f t="shared" si="1591"/>
        <v>5.3913043478261265E-2</v>
      </c>
      <c r="BK917" s="61">
        <f t="shared" si="1592"/>
        <v>4.5090909090909424E-2</v>
      </c>
      <c r="BL917" s="61">
        <f t="shared" si="1593"/>
        <v>3.8750000000000284E-2</v>
      </c>
      <c r="BM917" s="61">
        <f t="shared" si="1594"/>
        <v>3.4444444444444694E-2</v>
      </c>
      <c r="BN917" s="62">
        <f t="shared" si="1595"/>
        <v>0</v>
      </c>
      <c r="BO917" s="62">
        <f t="shared" si="1596"/>
        <v>3</v>
      </c>
      <c r="BP917" s="62">
        <f t="shared" si="1597"/>
        <v>14</v>
      </c>
      <c r="BQ917" s="62">
        <f t="shared" si="1598"/>
        <v>0</v>
      </c>
      <c r="BR917" s="62">
        <f t="shared" si="1599"/>
        <v>2</v>
      </c>
      <c r="BS917" s="62">
        <f t="shared" si="1600"/>
        <v>42</v>
      </c>
      <c r="BT917" s="62">
        <f t="shared" si="1601"/>
        <v>0</v>
      </c>
      <c r="BU917" s="62">
        <f t="shared" si="1602"/>
        <v>2</v>
      </c>
      <c r="BV917" s="62">
        <f t="shared" si="1603"/>
        <v>20</v>
      </c>
      <c r="BW917" s="62">
        <f t="shared" si="1604"/>
        <v>0</v>
      </c>
      <c r="BX917" s="62">
        <f t="shared" si="1605"/>
        <v>2</v>
      </c>
      <c r="BY917" s="62">
        <f t="shared" si="1606"/>
        <v>4</v>
      </c>
      <c r="BZ917" s="63">
        <f t="shared" si="1607"/>
        <v>0.66033564814814805</v>
      </c>
      <c r="CA917" s="63">
        <f t="shared" si="1608"/>
        <v>0.66589120370370358</v>
      </c>
      <c r="CB917" s="63">
        <f t="shared" si="1609"/>
        <v>0.64402777777777764</v>
      </c>
      <c r="CC917" s="63">
        <f t="shared" si="1610"/>
        <v>0.68986111111111093</v>
      </c>
      <c r="CD917" s="63">
        <f t="shared" si="1611"/>
        <v>0.66244212962962956</v>
      </c>
      <c r="CE917" s="63">
        <f t="shared" si="1612"/>
        <v>0.67285879629629619</v>
      </c>
      <c r="CF917" s="63">
        <f t="shared" si="1613"/>
        <v>0.66890046296296302</v>
      </c>
      <c r="CG917" s="63">
        <f t="shared" si="1614"/>
        <v>0.66820601851851857</v>
      </c>
      <c r="CH917" s="36"/>
      <c r="CI917" s="36"/>
      <c r="CJ917" s="36"/>
      <c r="CK917" s="36"/>
      <c r="CL917" s="60">
        <v>60</v>
      </c>
    </row>
    <row r="918" spans="1:90" ht="40.5" x14ac:dyDescent="0.25">
      <c r="A918" s="37">
        <v>61</v>
      </c>
      <c r="E918" s="39"/>
      <c r="F918" s="42"/>
      <c r="G918" s="78">
        <v>343.5</v>
      </c>
      <c r="H918" s="41">
        <f t="shared" si="1620"/>
        <v>328.72</v>
      </c>
      <c r="I918" s="42">
        <v>328.55</v>
      </c>
      <c r="J918" s="43">
        <f t="shared" si="1621"/>
        <v>-6.6960888753605369E-4</v>
      </c>
      <c r="K918" s="44">
        <f t="shared" si="1622"/>
        <v>-0.21999999999997044</v>
      </c>
      <c r="L918" s="76" t="s">
        <v>604</v>
      </c>
      <c r="M918" s="127">
        <v>100</v>
      </c>
      <c r="N918" s="46">
        <f t="shared" si="1627"/>
        <v>328.77</v>
      </c>
      <c r="O918" s="46">
        <f t="shared" si="1569"/>
        <v>-0.11000000000000001</v>
      </c>
      <c r="P918" s="42">
        <v>328.87</v>
      </c>
      <c r="Q918" s="44">
        <f t="shared" si="1625"/>
        <v>-14.84</v>
      </c>
      <c r="R918" s="37">
        <v>343.59</v>
      </c>
      <c r="S918" s="46">
        <f t="shared" si="1626"/>
        <v>-14.76</v>
      </c>
      <c r="T918" s="40">
        <v>343.56</v>
      </c>
      <c r="U918" s="47" t="str">
        <f t="shared" si="1623"/>
        <v/>
      </c>
      <c r="V918" s="47" t="str">
        <f t="shared" si="1624"/>
        <v/>
      </c>
      <c r="W918" s="50"/>
      <c r="X918" s="50"/>
      <c r="Y918" s="50"/>
      <c r="Z918" s="50"/>
      <c r="AA918" s="50"/>
      <c r="AB918" s="50"/>
      <c r="AC918" s="50"/>
      <c r="AD918" s="50"/>
      <c r="AE918" s="51">
        <f t="shared" si="1570"/>
        <v>61</v>
      </c>
      <c r="AF918" s="51" t="str">
        <f t="shared" si="1571"/>
        <v/>
      </c>
      <c r="AG918" s="51" t="str">
        <f t="shared" si="1572"/>
        <v/>
      </c>
      <c r="AH918" s="51" t="str">
        <f t="shared" si="1573"/>
        <v/>
      </c>
      <c r="AI918" s="52">
        <f t="shared" si="1574"/>
        <v>328.72</v>
      </c>
      <c r="AJ918" s="82"/>
      <c r="AK918" s="53"/>
      <c r="AL918" s="52"/>
      <c r="AM918" s="53">
        <f t="shared" si="1575"/>
        <v>46</v>
      </c>
      <c r="AN918" s="53">
        <f>IF(AJ918&lt;&gt;"",IF(AJ918="o",VLOOKUP(AM918,OpenSect!$A$1:$D$11,2),IF(AJ918="u",VLOOKUP(AM918,UpHill!$A$1:$D$35,2),IF(AJ918="d",VLOOKUP(AM918,DownHill!$A$3:$D$29,2),IF(AJ918="f",VLOOKUP(AM918,FlatUnd!$A$2:$D$30,2),IF(AJ918="t",VLOOKUP(AM918,TimeAdd!$A$1:$D$176,2),IF(AJ918="l",VLOOKUP(AM918,SLimit!$A$1:$D$8,2),AN917)))))),AN917)</f>
        <v>55</v>
      </c>
      <c r="AO918" s="53">
        <f>IF(AJ918&lt;&gt;"",IF(AJ918="o",VLOOKUP(AM918,OpenSect!$A$1:$D$11,3),IF(AJ918="u",VLOOKUP(AM918,UpHill!$A$1:$D$35,3),IF(AJ918="d",VLOOKUP(AM918,DownHill!$A$3:$D$29,3),IF(AJ918="f",VLOOKUP(AM918,FlatUnd!$A$2:$D$30,3),IF(AJ918="t",VLOOKUP(AM918,TimeAdd!$A$1:$D$18,3),IF(AJ918="l",VLOOKUP(AM918,SLimit!$A$1:$D$8,3),AO917)))))),AO917)</f>
        <v>64</v>
      </c>
      <c r="AP918" s="53">
        <f>IF(AJ918&lt;&gt;"",IF(AJ918="o",VLOOKUP(AM918,OpenSect!$A$1:$D$11,4),IF(AJ918="u",VLOOKUP(AM918,UpHill!$A$1:$D$35,4),IF(AJ918="d",VLOOKUP(AM918,DownHill!$A$3:$D$29,4),IF(AJ918="f",VLOOKUP(AM918,FlatUnd!$A$2:$D$30,4),IF(AJ918="t",VLOOKUP(AM918,TimeAdd!$A$1:$D$18,4),IF(AJ918="l",VLOOKUP(AM918,SLimit!$A$1:$D$8,4),AP917)))))),AP917)</f>
        <v>72</v>
      </c>
      <c r="AQ918" s="53">
        <f t="shared" si="1576"/>
        <v>100</v>
      </c>
      <c r="AR918" s="54" t="str">
        <f t="shared" si="1577"/>
        <v>Combination sign:  Warning - Reduced visibility.  No overtaking.</v>
      </c>
      <c r="AS918" s="55"/>
      <c r="AT918" s="55"/>
      <c r="AU918" s="56">
        <f>IF(GroupStTimes!$A$8=0,MIN(CB918,CD918,CF918),MIN(BZ918,CB918,CD918,CF918))</f>
        <v>0.6442592592592592</v>
      </c>
      <c r="AV918" s="56">
        <f>IF(GroupStTimes!$A$8=0,MAX(CC918,CE918,CG918),MAX(CA918,CC918,CE918,CG918))</f>
        <v>0.69009259259259248</v>
      </c>
      <c r="AW918" s="57" t="str">
        <f t="shared" si="1578"/>
        <v/>
      </c>
      <c r="AX918" s="58" t="str">
        <f t="shared" si="1579"/>
        <v/>
      </c>
      <c r="AY918" s="58" t="str">
        <f t="shared" si="1580"/>
        <v/>
      </c>
      <c r="AZ918" s="31">
        <f t="shared" si="1581"/>
        <v>325.94</v>
      </c>
      <c r="BA918" s="59">
        <f t="shared" si="1582"/>
        <v>0.65809027777777762</v>
      </c>
      <c r="BB918" s="59">
        <f t="shared" si="1583"/>
        <v>0.66364583333333316</v>
      </c>
      <c r="BC918" s="59">
        <f t="shared" si="1584"/>
        <v>0.64215277777777768</v>
      </c>
      <c r="BD918" s="59">
        <f t="shared" si="1585"/>
        <v>0.68798611111111097</v>
      </c>
      <c r="BE918" s="59">
        <f t="shared" si="1586"/>
        <v>0.66082175925925923</v>
      </c>
      <c r="BF918" s="59">
        <f t="shared" si="1587"/>
        <v>0.67123842592592586</v>
      </c>
      <c r="BG918" s="59">
        <f t="shared" si="1588"/>
        <v>0.66746527777777787</v>
      </c>
      <c r="BH918" s="59">
        <f t="shared" si="1589"/>
        <v>0.66677083333333342</v>
      </c>
      <c r="BI918" s="31">
        <f t="shared" si="1590"/>
        <v>2.7800000000000296</v>
      </c>
      <c r="BJ918" s="61">
        <f t="shared" si="1591"/>
        <v>6.0434782608696294E-2</v>
      </c>
      <c r="BK918" s="61">
        <f t="shared" si="1592"/>
        <v>5.054545454545508E-2</v>
      </c>
      <c r="BL918" s="61">
        <f t="shared" si="1593"/>
        <v>4.3437500000000462E-2</v>
      </c>
      <c r="BM918" s="61">
        <f t="shared" si="1594"/>
        <v>3.8611111111111519E-2</v>
      </c>
      <c r="BN918" s="62">
        <f t="shared" si="1595"/>
        <v>0</v>
      </c>
      <c r="BO918" s="62">
        <f t="shared" si="1596"/>
        <v>3</v>
      </c>
      <c r="BP918" s="62">
        <f t="shared" si="1597"/>
        <v>38</v>
      </c>
      <c r="BQ918" s="62">
        <f t="shared" si="1598"/>
        <v>0</v>
      </c>
      <c r="BR918" s="62">
        <f t="shared" si="1599"/>
        <v>3</v>
      </c>
      <c r="BS918" s="62">
        <f t="shared" si="1600"/>
        <v>2</v>
      </c>
      <c r="BT918" s="62">
        <f t="shared" si="1601"/>
        <v>0</v>
      </c>
      <c r="BU918" s="62">
        <f t="shared" si="1602"/>
        <v>2</v>
      </c>
      <c r="BV918" s="62">
        <f t="shared" si="1603"/>
        <v>36</v>
      </c>
      <c r="BW918" s="62">
        <f t="shared" si="1604"/>
        <v>0</v>
      </c>
      <c r="BX918" s="62">
        <f t="shared" si="1605"/>
        <v>2</v>
      </c>
      <c r="BY918" s="62">
        <f t="shared" si="1606"/>
        <v>19</v>
      </c>
      <c r="BZ918" s="63">
        <f t="shared" si="1607"/>
        <v>0.66061342592592576</v>
      </c>
      <c r="CA918" s="63">
        <f t="shared" si="1608"/>
        <v>0.66616898148148129</v>
      </c>
      <c r="CB918" s="63">
        <f t="shared" si="1609"/>
        <v>0.6442592592592592</v>
      </c>
      <c r="CC918" s="63">
        <f t="shared" si="1610"/>
        <v>0.69009259259259248</v>
      </c>
      <c r="CD918" s="63">
        <f t="shared" si="1611"/>
        <v>0.66262731481481474</v>
      </c>
      <c r="CE918" s="63">
        <f t="shared" si="1612"/>
        <v>0.67304398148148137</v>
      </c>
      <c r="CF918" s="63">
        <f t="shared" si="1613"/>
        <v>0.66907407407407415</v>
      </c>
      <c r="CG918" s="63">
        <f t="shared" si="1614"/>
        <v>0.66837962962962971</v>
      </c>
      <c r="CH918" s="36"/>
      <c r="CI918" s="36"/>
      <c r="CJ918" s="36"/>
      <c r="CK918" s="36"/>
      <c r="CL918" s="60">
        <v>60</v>
      </c>
    </row>
    <row r="919" spans="1:90" ht="26.25" customHeight="1" x14ac:dyDescent="0.25">
      <c r="E919" s="39"/>
      <c r="F919" s="42"/>
      <c r="G919" s="78"/>
      <c r="H919" s="41">
        <f t="shared" si="1620"/>
        <v>328.81</v>
      </c>
      <c r="I919" s="42">
        <v>328.6</v>
      </c>
      <c r="J919" s="43">
        <f t="shared" si="1621"/>
        <v>-6.3907486305532415E-4</v>
      </c>
      <c r="K919" s="44">
        <f t="shared" si="1622"/>
        <v>-0.20999999999997954</v>
      </c>
      <c r="L919" s="76" t="s">
        <v>1019</v>
      </c>
      <c r="M919" s="127">
        <v>100</v>
      </c>
      <c r="N919" s="46">
        <f t="shared" si="1627"/>
        <v>328.81</v>
      </c>
      <c r="O919" s="46">
        <f t="shared" si="1569"/>
        <v>-0.11000000000000001</v>
      </c>
      <c r="P919" s="42">
        <v>328.92</v>
      </c>
      <c r="Q919" s="44"/>
      <c r="R919" s="37"/>
      <c r="S919" s="46"/>
      <c r="T919" s="40"/>
      <c r="U919" s="47"/>
      <c r="V919" s="47"/>
      <c r="W919" s="50"/>
      <c r="X919" s="50"/>
      <c r="Y919" s="50"/>
      <c r="Z919" s="50"/>
      <c r="AA919" s="50"/>
      <c r="AB919" s="50"/>
      <c r="AC919" s="50"/>
      <c r="AD919" s="50"/>
      <c r="AE919" s="51" t="str">
        <f t="shared" si="1570"/>
        <v/>
      </c>
      <c r="AF919" s="51" t="str">
        <f t="shared" si="1571"/>
        <v/>
      </c>
      <c r="AG919" s="51" t="str">
        <f t="shared" si="1572"/>
        <v/>
      </c>
      <c r="AH919" s="51" t="str">
        <f t="shared" si="1573"/>
        <v/>
      </c>
      <c r="AI919" s="52">
        <f t="shared" si="1574"/>
        <v>328.81</v>
      </c>
      <c r="AJ919" s="82"/>
      <c r="AK919" s="53"/>
      <c r="AL919" s="52"/>
      <c r="AM919" s="53">
        <f t="shared" si="1575"/>
        <v>46</v>
      </c>
      <c r="AN919" s="53">
        <f>IF(AJ919&lt;&gt;"",IF(AJ919="o",VLOOKUP(AM919,OpenSect!$A$1:$D$11,2),IF(AJ919="u",VLOOKUP(AM919,UpHill!$A$1:$D$35,2),IF(AJ919="d",VLOOKUP(AM919,DownHill!$A$3:$D$29,2),IF(AJ919="f",VLOOKUP(AM919,FlatUnd!$A$2:$D$30,2),IF(AJ919="t",VLOOKUP(AM919,TimeAdd!$A$1:$D$176,2),IF(AJ919="l",VLOOKUP(AM919,SLimit!$A$1:$D$8,2),AN918)))))),AN918)</f>
        <v>55</v>
      </c>
      <c r="AO919" s="53">
        <f>IF(AJ919&lt;&gt;"",IF(AJ919="o",VLOOKUP(AM919,OpenSect!$A$1:$D$11,3),IF(AJ919="u",VLOOKUP(AM919,UpHill!$A$1:$D$35,3),IF(AJ919="d",VLOOKUP(AM919,DownHill!$A$3:$D$29,3),IF(AJ919="f",VLOOKUP(AM919,FlatUnd!$A$2:$D$30,3),IF(AJ919="t",VLOOKUP(AM919,TimeAdd!$A$1:$D$18,3),IF(AJ919="l",VLOOKUP(AM919,SLimit!$A$1:$D$8,3),AO918)))))),AO918)</f>
        <v>64</v>
      </c>
      <c r="AP919" s="53">
        <f>IF(AJ919&lt;&gt;"",IF(AJ919="o",VLOOKUP(AM919,OpenSect!$A$1:$D$11,4),IF(AJ919="u",VLOOKUP(AM919,UpHill!$A$1:$D$35,4),IF(AJ919="d",VLOOKUP(AM919,DownHill!$A$3:$D$29,4),IF(AJ919="f",VLOOKUP(AM919,FlatUnd!$A$2:$D$30,4),IF(AJ919="t",VLOOKUP(AM919,TimeAdd!$A$1:$D$18,4),IF(AJ919="l",VLOOKUP(AM919,SLimit!$A$1:$D$8,4),AP918)))))),AP918)</f>
        <v>72</v>
      </c>
      <c r="AQ919" s="53">
        <f t="shared" si="1576"/>
        <v>100</v>
      </c>
      <c r="AR919" s="54" t="str">
        <f t="shared" si="1577"/>
        <v>42,0 km plate.</v>
      </c>
      <c r="AS919" s="55"/>
      <c r="AT919" s="55"/>
      <c r="AU919" s="56">
        <f>IF(GroupStTimes!$A$8=0,MIN(CB919,CD919,CF919),MIN(BZ919,CB919,CD919,CF919))</f>
        <v>0.64432870370370365</v>
      </c>
      <c r="AV919" s="56">
        <f>IF(GroupStTimes!$A$8=0,MAX(CC919,CE919,CG919),MAX(CA919,CC919,CE919,CG919))</f>
        <v>0.69016203703703694</v>
      </c>
      <c r="AW919" s="57" t="str">
        <f t="shared" si="1578"/>
        <v/>
      </c>
      <c r="AX919" s="58" t="str">
        <f t="shared" si="1579"/>
        <v/>
      </c>
      <c r="AY919" s="58" t="str">
        <f t="shared" si="1580"/>
        <v/>
      </c>
      <c r="AZ919" s="31">
        <f t="shared" si="1581"/>
        <v>325.94</v>
      </c>
      <c r="BA919" s="59">
        <f t="shared" si="1582"/>
        <v>0.65809027777777762</v>
      </c>
      <c r="BB919" s="59">
        <f t="shared" si="1583"/>
        <v>0.66364583333333316</v>
      </c>
      <c r="BC919" s="59">
        <f t="shared" si="1584"/>
        <v>0.64215277777777768</v>
      </c>
      <c r="BD919" s="59">
        <f t="shared" si="1585"/>
        <v>0.68798611111111097</v>
      </c>
      <c r="BE919" s="59">
        <f t="shared" si="1586"/>
        <v>0.66082175925925923</v>
      </c>
      <c r="BF919" s="59">
        <f t="shared" si="1587"/>
        <v>0.67123842592592586</v>
      </c>
      <c r="BG919" s="59">
        <f t="shared" si="1588"/>
        <v>0.66746527777777787</v>
      </c>
      <c r="BH919" s="59">
        <f t="shared" si="1589"/>
        <v>0.66677083333333342</v>
      </c>
      <c r="BI919" s="31">
        <f t="shared" si="1590"/>
        <v>2.8700000000000045</v>
      </c>
      <c r="BJ919" s="61">
        <f t="shared" si="1591"/>
        <v>6.2391304347826186E-2</v>
      </c>
      <c r="BK919" s="61">
        <f t="shared" si="1592"/>
        <v>5.2181818181818267E-2</v>
      </c>
      <c r="BL919" s="61">
        <f t="shared" si="1593"/>
        <v>4.4843750000000071E-2</v>
      </c>
      <c r="BM919" s="61">
        <f t="shared" si="1594"/>
        <v>3.9861111111111173E-2</v>
      </c>
      <c r="BN919" s="62">
        <f t="shared" si="1595"/>
        <v>0</v>
      </c>
      <c r="BO919" s="62">
        <f t="shared" si="1596"/>
        <v>3</v>
      </c>
      <c r="BP919" s="62">
        <f t="shared" si="1597"/>
        <v>45</v>
      </c>
      <c r="BQ919" s="62">
        <f t="shared" si="1598"/>
        <v>0</v>
      </c>
      <c r="BR919" s="62">
        <f t="shared" si="1599"/>
        <v>3</v>
      </c>
      <c r="BS919" s="62">
        <f t="shared" si="1600"/>
        <v>8</v>
      </c>
      <c r="BT919" s="62">
        <f t="shared" si="1601"/>
        <v>0</v>
      </c>
      <c r="BU919" s="62">
        <f t="shared" si="1602"/>
        <v>2</v>
      </c>
      <c r="BV919" s="62">
        <f t="shared" si="1603"/>
        <v>41</v>
      </c>
      <c r="BW919" s="62">
        <f t="shared" si="1604"/>
        <v>0</v>
      </c>
      <c r="BX919" s="62">
        <f t="shared" si="1605"/>
        <v>2</v>
      </c>
      <c r="BY919" s="62">
        <f t="shared" si="1606"/>
        <v>24</v>
      </c>
      <c r="BZ919" s="63">
        <f t="shared" si="1607"/>
        <v>0.66069444444444425</v>
      </c>
      <c r="CA919" s="63">
        <f t="shared" si="1608"/>
        <v>0.66624999999999979</v>
      </c>
      <c r="CB919" s="63">
        <f t="shared" si="1609"/>
        <v>0.64432870370370365</v>
      </c>
      <c r="CC919" s="63">
        <f t="shared" si="1610"/>
        <v>0.69016203703703694</v>
      </c>
      <c r="CD919" s="63">
        <f t="shared" si="1611"/>
        <v>0.66268518518518515</v>
      </c>
      <c r="CE919" s="63">
        <f t="shared" si="1612"/>
        <v>0.67310185185185178</v>
      </c>
      <c r="CF919" s="63">
        <f t="shared" si="1613"/>
        <v>0.66913194444444457</v>
      </c>
      <c r="CG919" s="63">
        <f t="shared" si="1614"/>
        <v>0.66843750000000013</v>
      </c>
      <c r="CH919" s="36"/>
      <c r="CI919" s="36"/>
      <c r="CJ919" s="36"/>
      <c r="CK919" s="36"/>
      <c r="CL919" s="60">
        <v>60</v>
      </c>
    </row>
    <row r="920" spans="1:90" ht="26.25" customHeight="1" x14ac:dyDescent="0.25">
      <c r="A920" s="37">
        <v>62</v>
      </c>
      <c r="E920" s="39"/>
      <c r="F920" s="42"/>
      <c r="G920" s="77">
        <v>344.15</v>
      </c>
      <c r="H920" s="41">
        <f t="shared" si="1620"/>
        <v>329.24</v>
      </c>
      <c r="I920" s="42">
        <v>329.07</v>
      </c>
      <c r="J920" s="43">
        <f t="shared" si="1621"/>
        <v>-6.9893943537837342E-4</v>
      </c>
      <c r="K920" s="44">
        <f t="shared" si="1622"/>
        <v>-0.22999999999996135</v>
      </c>
      <c r="L920" s="76" t="s">
        <v>549</v>
      </c>
      <c r="M920" s="127">
        <v>100</v>
      </c>
      <c r="N920" s="46">
        <f t="shared" si="1627"/>
        <v>329.29999999999995</v>
      </c>
      <c r="O920" s="46">
        <f t="shared" si="1569"/>
        <v>-0.11000000000000001</v>
      </c>
      <c r="P920" s="42">
        <v>329.39</v>
      </c>
      <c r="Q920" s="44">
        <f t="shared" si="1625"/>
        <v>-14.84</v>
      </c>
      <c r="R920" s="37">
        <v>344.15</v>
      </c>
      <c r="S920" s="46">
        <f t="shared" si="1626"/>
        <v>-14.76</v>
      </c>
      <c r="T920" s="40">
        <v>344.07</v>
      </c>
      <c r="U920" s="47" t="str">
        <f t="shared" si="1623"/>
        <v/>
      </c>
      <c r="V920" s="47" t="str">
        <f t="shared" si="1624"/>
        <v/>
      </c>
      <c r="W920" s="50"/>
      <c r="X920" s="50"/>
      <c r="Y920" s="50"/>
      <c r="Z920" s="50"/>
      <c r="AA920" s="50"/>
      <c r="AB920" s="50"/>
      <c r="AC920" s="50"/>
      <c r="AD920" s="50"/>
      <c r="AE920" s="51">
        <f t="shared" si="1570"/>
        <v>62</v>
      </c>
      <c r="AF920" s="51" t="str">
        <f t="shared" si="1571"/>
        <v/>
      </c>
      <c r="AG920" s="51" t="str">
        <f t="shared" si="1572"/>
        <v/>
      </c>
      <c r="AH920" s="51" t="str">
        <f t="shared" si="1573"/>
        <v/>
      </c>
      <c r="AI920" s="52">
        <f t="shared" si="1574"/>
        <v>329.24</v>
      </c>
      <c r="AJ920" s="82"/>
      <c r="AK920" s="53"/>
      <c r="AL920" s="52"/>
      <c r="AM920" s="53">
        <f t="shared" si="1575"/>
        <v>46</v>
      </c>
      <c r="AN920" s="53">
        <f>IF(AJ920&lt;&gt;"",IF(AJ920="o",VLOOKUP(AM920,OpenSect!$A$1:$D$11,2),IF(AJ920="u",VLOOKUP(AM920,UpHill!$A$1:$D$35,2),IF(AJ920="d",VLOOKUP(AM920,DownHill!$A$3:$D$29,2),IF(AJ920="f",VLOOKUP(AM920,FlatUnd!$A$2:$D$30,2),IF(AJ920="t",VLOOKUP(AM920,TimeAdd!$A$1:$D$176,2),IF(AJ920="l",VLOOKUP(AM920,SLimit!$A$1:$D$8,2),AN919)))))),AN919)</f>
        <v>55</v>
      </c>
      <c r="AO920" s="53">
        <f>IF(AJ920&lt;&gt;"",IF(AJ920="o",VLOOKUP(AM920,OpenSect!$A$1:$D$11,3),IF(AJ920="u",VLOOKUP(AM920,UpHill!$A$1:$D$35,3),IF(AJ920="d",VLOOKUP(AM920,DownHill!$A$3:$D$29,3),IF(AJ920="f",VLOOKUP(AM920,FlatUnd!$A$2:$D$30,3),IF(AJ920="t",VLOOKUP(AM920,TimeAdd!$A$1:$D$18,3),IF(AJ920="l",VLOOKUP(AM920,SLimit!$A$1:$D$8,3),AO919)))))),AO919)</f>
        <v>64</v>
      </c>
      <c r="AP920" s="53">
        <f>IF(AJ920&lt;&gt;"",IF(AJ920="o",VLOOKUP(AM920,OpenSect!$A$1:$D$11,4),IF(AJ920="u",VLOOKUP(AM920,UpHill!$A$1:$D$35,4),IF(AJ920="d",VLOOKUP(AM920,DownHill!$A$3:$D$29,4),IF(AJ920="f",VLOOKUP(AM920,FlatUnd!$A$2:$D$30,4),IF(AJ920="t",VLOOKUP(AM920,TimeAdd!$A$1:$D$18,4),IF(AJ920="l",VLOOKUP(AM920,SLimit!$A$1:$D$8,4),AP919)))))),AP919)</f>
        <v>72</v>
      </c>
      <c r="AQ920" s="53">
        <f t="shared" si="1576"/>
        <v>100</v>
      </c>
      <c r="AR920" s="54" t="str">
        <f t="shared" si="1577"/>
        <v xml:space="preserve">100  Speed limit. </v>
      </c>
      <c r="AS920" s="55"/>
      <c r="AT920" s="55"/>
      <c r="AU920" s="56">
        <f>IF(GroupStTimes!$A$8=0,MIN(CB920,CD920,CF920),MIN(BZ920,CB920,CD920,CF920))</f>
        <v>0.64465277777777763</v>
      </c>
      <c r="AV920" s="56">
        <f>IF(GroupStTimes!$A$8=0,MAX(CC920,CE920,CG920),MAX(CA920,CC920,CE920,CG920))</f>
        <v>0.69048611111111091</v>
      </c>
      <c r="AW920" s="57" t="str">
        <f t="shared" si="1578"/>
        <v/>
      </c>
      <c r="AX920" s="58" t="str">
        <f t="shared" si="1579"/>
        <v/>
      </c>
      <c r="AY920" s="58" t="str">
        <f t="shared" si="1580"/>
        <v/>
      </c>
      <c r="AZ920" s="31">
        <f t="shared" si="1581"/>
        <v>325.94</v>
      </c>
      <c r="BA920" s="59">
        <f t="shared" si="1582"/>
        <v>0.65809027777777762</v>
      </c>
      <c r="BB920" s="59">
        <f t="shared" si="1583"/>
        <v>0.66364583333333316</v>
      </c>
      <c r="BC920" s="59">
        <f t="shared" si="1584"/>
        <v>0.64215277777777768</v>
      </c>
      <c r="BD920" s="59">
        <f t="shared" si="1585"/>
        <v>0.68798611111111097</v>
      </c>
      <c r="BE920" s="59">
        <f t="shared" si="1586"/>
        <v>0.66082175925925923</v>
      </c>
      <c r="BF920" s="59">
        <f t="shared" si="1587"/>
        <v>0.67123842592592586</v>
      </c>
      <c r="BG920" s="59">
        <f t="shared" si="1588"/>
        <v>0.66746527777777787</v>
      </c>
      <c r="BH920" s="59">
        <f t="shared" si="1589"/>
        <v>0.66677083333333342</v>
      </c>
      <c r="BI920" s="31">
        <f t="shared" si="1590"/>
        <v>3.3000000000000114</v>
      </c>
      <c r="BJ920" s="61">
        <f t="shared" si="1591"/>
        <v>7.1739130434782861E-2</v>
      </c>
      <c r="BK920" s="61">
        <f t="shared" si="1592"/>
        <v>6.0000000000000206E-2</v>
      </c>
      <c r="BL920" s="61">
        <f t="shared" si="1593"/>
        <v>5.1562500000000178E-2</v>
      </c>
      <c r="BM920" s="61">
        <f t="shared" si="1594"/>
        <v>4.583333333333349E-2</v>
      </c>
      <c r="BN920" s="62">
        <f t="shared" si="1595"/>
        <v>0</v>
      </c>
      <c r="BO920" s="62">
        <f t="shared" si="1596"/>
        <v>4</v>
      </c>
      <c r="BP920" s="62">
        <f t="shared" si="1597"/>
        <v>18</v>
      </c>
      <c r="BQ920" s="62">
        <f t="shared" si="1598"/>
        <v>0</v>
      </c>
      <c r="BR920" s="62">
        <f t="shared" si="1599"/>
        <v>3</v>
      </c>
      <c r="BS920" s="62">
        <f t="shared" si="1600"/>
        <v>36</v>
      </c>
      <c r="BT920" s="62">
        <f t="shared" si="1601"/>
        <v>0</v>
      </c>
      <c r="BU920" s="62">
        <f t="shared" si="1602"/>
        <v>3</v>
      </c>
      <c r="BV920" s="62">
        <f t="shared" si="1603"/>
        <v>6</v>
      </c>
      <c r="BW920" s="62">
        <f t="shared" si="1604"/>
        <v>0</v>
      </c>
      <c r="BX920" s="62">
        <f t="shared" si="1605"/>
        <v>2</v>
      </c>
      <c r="BY920" s="62">
        <f t="shared" si="1606"/>
        <v>45</v>
      </c>
      <c r="BZ920" s="63">
        <f t="shared" si="1607"/>
        <v>0.66107638888888876</v>
      </c>
      <c r="CA920" s="63">
        <f t="shared" si="1608"/>
        <v>0.66663194444444429</v>
      </c>
      <c r="CB920" s="63">
        <f t="shared" si="1609"/>
        <v>0.64465277777777763</v>
      </c>
      <c r="CC920" s="63">
        <f t="shared" si="1610"/>
        <v>0.69048611111111091</v>
      </c>
      <c r="CD920" s="63">
        <f t="shared" si="1611"/>
        <v>0.66297453703703701</v>
      </c>
      <c r="CE920" s="63">
        <f t="shared" si="1612"/>
        <v>0.67339120370370364</v>
      </c>
      <c r="CF920" s="63">
        <f t="shared" si="1613"/>
        <v>0.66937500000000005</v>
      </c>
      <c r="CG920" s="63">
        <f t="shared" si="1614"/>
        <v>0.66868055555555561</v>
      </c>
      <c r="CH920" s="36"/>
      <c r="CI920" s="36"/>
      <c r="CJ920" s="36"/>
      <c r="CK920" s="36"/>
      <c r="CL920" s="60">
        <v>60</v>
      </c>
    </row>
    <row r="921" spans="1:90" ht="26.25" customHeight="1" x14ac:dyDescent="0.25">
      <c r="A921" s="37">
        <v>62</v>
      </c>
      <c r="B921" s="16" t="s">
        <v>127</v>
      </c>
      <c r="E921" s="39"/>
      <c r="F921" s="42"/>
      <c r="G921" s="77">
        <v>345.18</v>
      </c>
      <c r="H921" s="41">
        <f t="shared" si="1620"/>
        <v>330.27</v>
      </c>
      <c r="I921" s="42">
        <v>330.1</v>
      </c>
      <c r="J921" s="43">
        <f t="shared" si="1621"/>
        <v>-6.967585580126063E-4</v>
      </c>
      <c r="K921" s="44">
        <f t="shared" si="1622"/>
        <v>-0.22999999999996135</v>
      </c>
      <c r="L921" s="76" t="s">
        <v>1276</v>
      </c>
      <c r="M921" s="127">
        <v>100</v>
      </c>
      <c r="N921" s="46">
        <f t="shared" si="1627"/>
        <v>330.33</v>
      </c>
      <c r="O921" s="46">
        <f t="shared" si="1569"/>
        <v>-0.11000000000000001</v>
      </c>
      <c r="P921" s="42">
        <v>330.42</v>
      </c>
      <c r="Q921" s="44">
        <f t="shared" si="1625"/>
        <v>-14.84</v>
      </c>
      <c r="R921" s="37">
        <v>345.18</v>
      </c>
      <c r="S921" s="46">
        <f t="shared" si="1626"/>
        <v>-14.76</v>
      </c>
      <c r="T921" s="40">
        <v>345.09999999999997</v>
      </c>
      <c r="U921" s="47" t="str">
        <f t="shared" si="1623"/>
        <v/>
      </c>
      <c r="V921" s="47" t="str">
        <f t="shared" si="1624"/>
        <v/>
      </c>
      <c r="W921" s="50"/>
      <c r="X921" s="50"/>
      <c r="Y921" s="50"/>
      <c r="Z921" s="50"/>
      <c r="AA921" s="50"/>
      <c r="AB921" s="50"/>
      <c r="AC921" s="50"/>
      <c r="AD921" s="50"/>
      <c r="AE921" s="51">
        <f t="shared" si="1570"/>
        <v>62</v>
      </c>
      <c r="AF921" s="51" t="str">
        <f t="shared" si="1571"/>
        <v>U1</v>
      </c>
      <c r="AG921" s="51" t="str">
        <f t="shared" si="1572"/>
        <v/>
      </c>
      <c r="AH921" s="51" t="str">
        <f t="shared" si="1573"/>
        <v/>
      </c>
      <c r="AI921" s="52">
        <f t="shared" si="1574"/>
        <v>330.27</v>
      </c>
      <c r="AJ921" s="82"/>
      <c r="AK921" s="53"/>
      <c r="AL921" s="52"/>
      <c r="AM921" s="53">
        <f t="shared" si="1575"/>
        <v>46</v>
      </c>
      <c r="AN921" s="53">
        <f>IF(AJ921&lt;&gt;"",IF(AJ921="o",VLOOKUP(AM921,OpenSect!$A$1:$D$11,2),IF(AJ921="u",VLOOKUP(AM921,UpHill!$A$1:$D$35,2),IF(AJ921="d",VLOOKUP(AM921,DownHill!$A$3:$D$29,2),IF(AJ921="f",VLOOKUP(AM921,FlatUnd!$A$2:$D$30,2),IF(AJ921="t",VLOOKUP(AM921,TimeAdd!$A$1:$D$176,2),IF(AJ921="l",VLOOKUP(AM921,SLimit!$A$1:$D$8,2),AN920)))))),AN920)</f>
        <v>55</v>
      </c>
      <c r="AO921" s="53">
        <f>IF(AJ921&lt;&gt;"",IF(AJ921="o",VLOOKUP(AM921,OpenSect!$A$1:$D$11,3),IF(AJ921="u",VLOOKUP(AM921,UpHill!$A$1:$D$35,3),IF(AJ921="d",VLOOKUP(AM921,DownHill!$A$3:$D$29,3),IF(AJ921="f",VLOOKUP(AM921,FlatUnd!$A$2:$D$30,3),IF(AJ921="t",VLOOKUP(AM921,TimeAdd!$A$1:$D$18,3),IF(AJ921="l",VLOOKUP(AM921,SLimit!$A$1:$D$8,3),AO920)))))),AO920)</f>
        <v>64</v>
      </c>
      <c r="AP921" s="53">
        <f>IF(AJ921&lt;&gt;"",IF(AJ921="o",VLOOKUP(AM921,OpenSect!$A$1:$D$11,4),IF(AJ921="u",VLOOKUP(AM921,UpHill!$A$1:$D$35,4),IF(AJ921="d",VLOOKUP(AM921,DownHill!$A$3:$D$29,4),IF(AJ921="f",VLOOKUP(AM921,FlatUnd!$A$2:$D$30,4),IF(AJ921="t",VLOOKUP(AM921,TimeAdd!$A$1:$D$18,4),IF(AJ921="l",VLOOKUP(AM921,SLimit!$A$1:$D$8,4),AP920)))))),AP920)</f>
        <v>72</v>
      </c>
      <c r="AQ921" s="53">
        <f t="shared" si="1576"/>
        <v>100</v>
      </c>
      <c r="AR921" s="54" t="str">
        <f t="shared" si="1577"/>
        <v>Diagramatic sign:  Additional lane.  500m</v>
      </c>
      <c r="AS921" s="55"/>
      <c r="AT921" s="55"/>
      <c r="AU921" s="56">
        <f>IF(GroupStTimes!$A$8=0,MIN(CB921,CD921,CF921),MIN(BZ921,CB921,CD921,CF921))</f>
        <v>0.64542824074074068</v>
      </c>
      <c r="AV921" s="56">
        <f>IF(GroupStTimes!$A$8=0,MAX(CC921,CE921,CG921),MAX(CA921,CC921,CE921,CG921))</f>
        <v>0.69126157407407396</v>
      </c>
      <c r="AW921" s="57" t="str">
        <f t="shared" si="1578"/>
        <v/>
      </c>
      <c r="AX921" s="58" t="str">
        <f t="shared" si="1579"/>
        <v/>
      </c>
      <c r="AY921" s="58" t="str">
        <f t="shared" si="1580"/>
        <v/>
      </c>
      <c r="AZ921" s="31">
        <f t="shared" si="1581"/>
        <v>325.94</v>
      </c>
      <c r="BA921" s="59">
        <f t="shared" si="1582"/>
        <v>0.65809027777777762</v>
      </c>
      <c r="BB921" s="59">
        <f t="shared" si="1583"/>
        <v>0.66364583333333316</v>
      </c>
      <c r="BC921" s="59">
        <f t="shared" si="1584"/>
        <v>0.64215277777777768</v>
      </c>
      <c r="BD921" s="59">
        <f t="shared" si="1585"/>
        <v>0.68798611111111097</v>
      </c>
      <c r="BE921" s="59">
        <f t="shared" si="1586"/>
        <v>0.66082175925925923</v>
      </c>
      <c r="BF921" s="59">
        <f t="shared" si="1587"/>
        <v>0.67123842592592586</v>
      </c>
      <c r="BG921" s="59">
        <f t="shared" si="1588"/>
        <v>0.66746527777777787</v>
      </c>
      <c r="BH921" s="59">
        <f t="shared" si="1589"/>
        <v>0.66677083333333342</v>
      </c>
      <c r="BI921" s="31">
        <f t="shared" si="1590"/>
        <v>4.3299999999999841</v>
      </c>
      <c r="BJ921" s="61">
        <f t="shared" si="1591"/>
        <v>9.4130434782608352E-2</v>
      </c>
      <c r="BK921" s="61">
        <f t="shared" si="1592"/>
        <v>7.8727272727272438E-2</v>
      </c>
      <c r="BL921" s="61">
        <f t="shared" si="1593"/>
        <v>6.7656249999999751E-2</v>
      </c>
      <c r="BM921" s="61">
        <f t="shared" si="1594"/>
        <v>6.0138888888888666E-2</v>
      </c>
      <c r="BN921" s="62">
        <f t="shared" si="1595"/>
        <v>0</v>
      </c>
      <c r="BO921" s="62">
        <f t="shared" si="1596"/>
        <v>5</v>
      </c>
      <c r="BP921" s="62">
        <f t="shared" si="1597"/>
        <v>39</v>
      </c>
      <c r="BQ921" s="62">
        <f t="shared" si="1598"/>
        <v>0</v>
      </c>
      <c r="BR921" s="62">
        <f t="shared" si="1599"/>
        <v>4</v>
      </c>
      <c r="BS921" s="62">
        <f t="shared" si="1600"/>
        <v>43</v>
      </c>
      <c r="BT921" s="62">
        <f t="shared" si="1601"/>
        <v>0</v>
      </c>
      <c r="BU921" s="62">
        <f t="shared" si="1602"/>
        <v>4</v>
      </c>
      <c r="BV921" s="62">
        <f t="shared" si="1603"/>
        <v>4</v>
      </c>
      <c r="BW921" s="62">
        <f t="shared" si="1604"/>
        <v>0</v>
      </c>
      <c r="BX921" s="62">
        <f t="shared" si="1605"/>
        <v>3</v>
      </c>
      <c r="BY921" s="62">
        <f t="shared" si="1606"/>
        <v>36</v>
      </c>
      <c r="BZ921" s="63">
        <f t="shared" si="1607"/>
        <v>0.66201388888888868</v>
      </c>
      <c r="CA921" s="63">
        <f t="shared" si="1608"/>
        <v>0.66756944444444422</v>
      </c>
      <c r="CB921" s="63">
        <f t="shared" si="1609"/>
        <v>0.64542824074074068</v>
      </c>
      <c r="CC921" s="63">
        <f t="shared" si="1610"/>
        <v>0.69126157407407396</v>
      </c>
      <c r="CD921" s="63">
        <f t="shared" si="1611"/>
        <v>0.66364583333333327</v>
      </c>
      <c r="CE921" s="63">
        <f t="shared" si="1612"/>
        <v>0.6740624999999999</v>
      </c>
      <c r="CF921" s="63">
        <f t="shared" si="1613"/>
        <v>0.66996527777777781</v>
      </c>
      <c r="CG921" s="63">
        <f t="shared" si="1614"/>
        <v>0.66927083333333337</v>
      </c>
      <c r="CH921" s="36"/>
      <c r="CI921" s="36"/>
      <c r="CJ921" s="36"/>
      <c r="CK921" s="36"/>
      <c r="CL921" s="60">
        <v>60</v>
      </c>
    </row>
    <row r="922" spans="1:90" ht="40.5" x14ac:dyDescent="0.25">
      <c r="A922" s="37">
        <v>62</v>
      </c>
      <c r="E922" s="39"/>
      <c r="F922" s="42"/>
      <c r="G922" s="78">
        <v>345.53</v>
      </c>
      <c r="H922" s="41">
        <f t="shared" si="1620"/>
        <v>330.75</v>
      </c>
      <c r="I922" s="42">
        <v>330.58</v>
      </c>
      <c r="J922" s="43">
        <f t="shared" si="1621"/>
        <v>-6.6549700526338698E-4</v>
      </c>
      <c r="K922" s="44">
        <f t="shared" si="1622"/>
        <v>-0.21999999999997044</v>
      </c>
      <c r="L922" s="76" t="s">
        <v>1507</v>
      </c>
      <c r="M922" s="127">
        <v>100</v>
      </c>
      <c r="N922" s="46">
        <f t="shared" si="1627"/>
        <v>330.79999999999995</v>
      </c>
      <c r="O922" s="46">
        <f t="shared" si="1569"/>
        <v>-0.11000000000000001</v>
      </c>
      <c r="P922" s="42">
        <v>330.9</v>
      </c>
      <c r="Q922" s="44">
        <f t="shared" si="1625"/>
        <v>-14.84</v>
      </c>
      <c r="R922" s="37">
        <v>345.62</v>
      </c>
      <c r="S922" s="46">
        <f t="shared" si="1626"/>
        <v>-14.76</v>
      </c>
      <c r="T922" s="40">
        <v>345.59</v>
      </c>
      <c r="U922" s="47" t="str">
        <f t="shared" si="1623"/>
        <v/>
      </c>
      <c r="V922" s="47" t="str">
        <f t="shared" si="1624"/>
        <v/>
      </c>
      <c r="W922" s="50"/>
      <c r="X922" s="50"/>
      <c r="Y922" s="50"/>
      <c r="Z922" s="50"/>
      <c r="AA922" s="50"/>
      <c r="AB922" s="50"/>
      <c r="AC922" s="50"/>
      <c r="AD922" s="50"/>
      <c r="AE922" s="51">
        <f t="shared" si="1570"/>
        <v>62</v>
      </c>
      <c r="AF922" s="51" t="str">
        <f t="shared" si="1571"/>
        <v/>
      </c>
      <c r="AG922" s="51" t="str">
        <f t="shared" si="1572"/>
        <v/>
      </c>
      <c r="AH922" s="51" t="str">
        <f t="shared" si="1573"/>
        <v/>
      </c>
      <c r="AI922" s="52">
        <f t="shared" si="1574"/>
        <v>330.75</v>
      </c>
      <c r="AJ922" s="82"/>
      <c r="AK922" s="53"/>
      <c r="AL922" s="52"/>
      <c r="AM922" s="53">
        <f t="shared" si="1575"/>
        <v>46</v>
      </c>
      <c r="AN922" s="53">
        <f>IF(AJ922&lt;&gt;"",IF(AJ922="o",VLOOKUP(AM922,OpenSect!$A$1:$D$11,2),IF(AJ922="u",VLOOKUP(AM922,UpHill!$A$1:$D$35,2),IF(AJ922="d",VLOOKUP(AM922,DownHill!$A$3:$D$29,2),IF(AJ922="f",VLOOKUP(AM922,FlatUnd!$A$2:$D$30,2),IF(AJ922="t",VLOOKUP(AM922,TimeAdd!$A$1:$D$176,2),IF(AJ922="l",VLOOKUP(AM922,SLimit!$A$1:$D$8,2),AN921)))))),AN921)</f>
        <v>55</v>
      </c>
      <c r="AO922" s="53">
        <f>IF(AJ922&lt;&gt;"",IF(AJ922="o",VLOOKUP(AM922,OpenSect!$A$1:$D$11,3),IF(AJ922="u",VLOOKUP(AM922,UpHill!$A$1:$D$35,3),IF(AJ922="d",VLOOKUP(AM922,DownHill!$A$3:$D$29,3),IF(AJ922="f",VLOOKUP(AM922,FlatUnd!$A$2:$D$30,3),IF(AJ922="t",VLOOKUP(AM922,TimeAdd!$A$1:$D$18,3),IF(AJ922="l",VLOOKUP(AM922,SLimit!$A$1:$D$8,3),AO921)))))),AO921)</f>
        <v>64</v>
      </c>
      <c r="AP922" s="53">
        <f>IF(AJ922&lt;&gt;"",IF(AJ922="o",VLOOKUP(AM922,OpenSect!$A$1:$D$11,4),IF(AJ922="u",VLOOKUP(AM922,UpHill!$A$1:$D$35,4),IF(AJ922="d",VLOOKUP(AM922,DownHill!$A$3:$D$29,4),IF(AJ922="f",VLOOKUP(AM922,FlatUnd!$A$2:$D$30,4),IF(AJ922="t",VLOOKUP(AM922,TimeAdd!$A$1:$D$18,4),IF(AJ922="l",VLOOKUP(AM922,SLimit!$A$1:$D$8,4),AP921)))))),AP921)</f>
        <v>72</v>
      </c>
      <c r="AQ922" s="53">
        <f t="shared" si="1576"/>
        <v>100</v>
      </c>
      <c r="AR922" s="54" t="str">
        <f t="shared" si="1577"/>
        <v>{Diagrammatic:-} Lane use control - No Trucks in Right hand Lane.  For 2 km</v>
      </c>
      <c r="AS922" s="55"/>
      <c r="AT922" s="55"/>
      <c r="AU922" s="56">
        <f>IF(GroupStTimes!$A$8=0,MIN(CB922,CD922,CF922),MIN(BZ922,CB922,CD922,CF922))</f>
        <v>0.64579861111111103</v>
      </c>
      <c r="AV922" s="56">
        <f>IF(GroupStTimes!$A$8=0,MAX(CC922,CE922,CG922),MAX(CA922,CC922,CE922,CG922))</f>
        <v>0.69163194444444431</v>
      </c>
      <c r="AW922" s="57" t="str">
        <f t="shared" si="1578"/>
        <v/>
      </c>
      <c r="AX922" s="58" t="str">
        <f t="shared" si="1579"/>
        <v/>
      </c>
      <c r="AY922" s="58" t="str">
        <f t="shared" si="1580"/>
        <v/>
      </c>
      <c r="AZ922" s="31">
        <f t="shared" si="1581"/>
        <v>325.94</v>
      </c>
      <c r="BA922" s="59">
        <f t="shared" si="1582"/>
        <v>0.65809027777777762</v>
      </c>
      <c r="BB922" s="59">
        <f t="shared" si="1583"/>
        <v>0.66364583333333316</v>
      </c>
      <c r="BC922" s="59">
        <f t="shared" si="1584"/>
        <v>0.64215277777777768</v>
      </c>
      <c r="BD922" s="59">
        <f t="shared" si="1585"/>
        <v>0.68798611111111097</v>
      </c>
      <c r="BE922" s="59">
        <f t="shared" si="1586"/>
        <v>0.66082175925925923</v>
      </c>
      <c r="BF922" s="59">
        <f t="shared" si="1587"/>
        <v>0.67123842592592586</v>
      </c>
      <c r="BG922" s="59">
        <f t="shared" si="1588"/>
        <v>0.66746527777777787</v>
      </c>
      <c r="BH922" s="59">
        <f t="shared" si="1589"/>
        <v>0.66677083333333342</v>
      </c>
      <c r="BI922" s="31">
        <f t="shared" si="1590"/>
        <v>4.8100000000000023</v>
      </c>
      <c r="BJ922" s="61">
        <f t="shared" si="1591"/>
        <v>0.10456521739130439</v>
      </c>
      <c r="BK922" s="61">
        <f t="shared" si="1592"/>
        <v>8.7454545454545493E-2</v>
      </c>
      <c r="BL922" s="61">
        <f t="shared" si="1593"/>
        <v>7.5156250000000036E-2</v>
      </c>
      <c r="BM922" s="61">
        <f t="shared" si="1594"/>
        <v>6.680555555555559E-2</v>
      </c>
      <c r="BN922" s="62">
        <f t="shared" si="1595"/>
        <v>0</v>
      </c>
      <c r="BO922" s="62">
        <f t="shared" si="1596"/>
        <v>6</v>
      </c>
      <c r="BP922" s="62">
        <f t="shared" si="1597"/>
        <v>16</v>
      </c>
      <c r="BQ922" s="62">
        <f t="shared" si="1598"/>
        <v>0</v>
      </c>
      <c r="BR922" s="62">
        <f t="shared" si="1599"/>
        <v>5</v>
      </c>
      <c r="BS922" s="62">
        <f t="shared" si="1600"/>
        <v>15</v>
      </c>
      <c r="BT922" s="62">
        <f t="shared" si="1601"/>
        <v>0</v>
      </c>
      <c r="BU922" s="62">
        <f t="shared" si="1602"/>
        <v>4</v>
      </c>
      <c r="BV922" s="62">
        <f t="shared" si="1603"/>
        <v>31</v>
      </c>
      <c r="BW922" s="62">
        <f t="shared" si="1604"/>
        <v>0</v>
      </c>
      <c r="BX922" s="62">
        <f t="shared" si="1605"/>
        <v>4</v>
      </c>
      <c r="BY922" s="62">
        <f t="shared" si="1606"/>
        <v>1</v>
      </c>
      <c r="BZ922" s="63">
        <f t="shared" si="1607"/>
        <v>0.66244212962962945</v>
      </c>
      <c r="CA922" s="63">
        <f t="shared" si="1608"/>
        <v>0.66799768518518499</v>
      </c>
      <c r="CB922" s="63">
        <f t="shared" si="1609"/>
        <v>0.64579861111111103</v>
      </c>
      <c r="CC922" s="63">
        <f t="shared" si="1610"/>
        <v>0.69163194444444431</v>
      </c>
      <c r="CD922" s="63">
        <f t="shared" si="1611"/>
        <v>0.66395833333333332</v>
      </c>
      <c r="CE922" s="63">
        <f t="shared" si="1612"/>
        <v>0.67437499999999995</v>
      </c>
      <c r="CF922" s="63">
        <f t="shared" si="1613"/>
        <v>0.67025462962962967</v>
      </c>
      <c r="CG922" s="63">
        <f t="shared" si="1614"/>
        <v>0.66956018518518523</v>
      </c>
      <c r="CH922" s="36"/>
      <c r="CI922" s="36"/>
      <c r="CJ922" s="36"/>
      <c r="CK922" s="36"/>
      <c r="CL922" s="60">
        <v>60</v>
      </c>
    </row>
    <row r="923" spans="1:90" ht="26.25" customHeight="1" x14ac:dyDescent="0.25">
      <c r="A923" s="37">
        <v>62</v>
      </c>
      <c r="E923" s="39"/>
      <c r="F923" s="42"/>
      <c r="G923" s="78"/>
      <c r="H923" s="41">
        <f t="shared" si="1620"/>
        <v>330.84</v>
      </c>
      <c r="I923" s="42">
        <v>330.63</v>
      </c>
      <c r="J923" s="43">
        <f t="shared" si="1621"/>
        <v>-6.3515107521997264E-4</v>
      </c>
      <c r="K923" s="44">
        <f t="shared" si="1622"/>
        <v>-0.20999999999997954</v>
      </c>
      <c r="L923" s="76" t="s">
        <v>1092</v>
      </c>
      <c r="M923" s="127">
        <v>100</v>
      </c>
      <c r="N923" s="46">
        <f t="shared" si="1627"/>
        <v>330.84</v>
      </c>
      <c r="O923" s="46">
        <f t="shared" si="1569"/>
        <v>-0.11000000000000001</v>
      </c>
      <c r="P923" s="42">
        <v>330.95</v>
      </c>
      <c r="Q923" s="44"/>
      <c r="R923" s="37"/>
      <c r="S923" s="46"/>
      <c r="T923" s="40"/>
      <c r="U923" s="47" t="str">
        <f t="shared" si="1623"/>
        <v/>
      </c>
      <c r="V923" s="47" t="str">
        <f t="shared" si="1624"/>
        <v/>
      </c>
      <c r="W923" s="50"/>
      <c r="X923" s="50"/>
      <c r="Y923" s="50"/>
      <c r="Z923" s="50"/>
      <c r="AA923" s="50"/>
      <c r="AB923" s="50"/>
      <c r="AC923" s="50"/>
      <c r="AD923" s="50"/>
      <c r="AE923" s="51">
        <f t="shared" si="1570"/>
        <v>62</v>
      </c>
      <c r="AF923" s="51" t="str">
        <f t="shared" si="1571"/>
        <v/>
      </c>
      <c r="AG923" s="51" t="str">
        <f t="shared" si="1572"/>
        <v/>
      </c>
      <c r="AH923" s="51" t="str">
        <f t="shared" si="1573"/>
        <v/>
      </c>
      <c r="AI923" s="52">
        <f t="shared" si="1574"/>
        <v>330.84</v>
      </c>
      <c r="AJ923" s="82"/>
      <c r="AK923" s="53"/>
      <c r="AL923" s="52"/>
      <c r="AM923" s="53">
        <f t="shared" si="1575"/>
        <v>46</v>
      </c>
      <c r="AN923" s="53">
        <f>IF(AJ923&lt;&gt;"",IF(AJ923="o",VLOOKUP(AM923,OpenSect!$A$1:$D$11,2),IF(AJ923="u",VLOOKUP(AM923,UpHill!$A$1:$D$35,2),IF(AJ923="d",VLOOKUP(AM923,DownHill!$A$3:$D$29,2),IF(AJ923="f",VLOOKUP(AM923,FlatUnd!$A$2:$D$30,2),IF(AJ923="t",VLOOKUP(AM923,TimeAdd!$A$1:$D$176,2),IF(AJ923="l",VLOOKUP(AM923,SLimit!$A$1:$D$8,2),AN922)))))),AN922)</f>
        <v>55</v>
      </c>
      <c r="AO923" s="53">
        <f>IF(AJ923&lt;&gt;"",IF(AJ923="o",VLOOKUP(AM923,OpenSect!$A$1:$D$11,3),IF(AJ923="u",VLOOKUP(AM923,UpHill!$A$1:$D$35,3),IF(AJ923="d",VLOOKUP(AM923,DownHill!$A$3:$D$29,3),IF(AJ923="f",VLOOKUP(AM923,FlatUnd!$A$2:$D$30,3),IF(AJ923="t",VLOOKUP(AM923,TimeAdd!$A$1:$D$18,3),IF(AJ923="l",VLOOKUP(AM923,SLimit!$A$1:$D$8,3),AO922)))))),AO922)</f>
        <v>64</v>
      </c>
      <c r="AP923" s="53">
        <f>IF(AJ923&lt;&gt;"",IF(AJ923="o",VLOOKUP(AM923,OpenSect!$A$1:$D$11,4),IF(AJ923="u",VLOOKUP(AM923,UpHill!$A$1:$D$35,4),IF(AJ923="d",VLOOKUP(AM923,DownHill!$A$3:$D$29,4),IF(AJ923="f",VLOOKUP(AM923,FlatUnd!$A$2:$D$30,4),IF(AJ923="t",VLOOKUP(AM923,TimeAdd!$A$1:$D$18,4),IF(AJ923="l",VLOOKUP(AM923,SLimit!$A$1:$D$8,4),AP922)))))),AP922)</f>
        <v>72</v>
      </c>
      <c r="AQ923" s="53">
        <f t="shared" si="1576"/>
        <v>100</v>
      </c>
      <c r="AR923" s="54" t="str">
        <f t="shared" si="1577"/>
        <v>44,0 km plate.</v>
      </c>
      <c r="AS923" s="55"/>
      <c r="AT923" s="55"/>
      <c r="AU923" s="56">
        <f>IF(GroupStTimes!$A$8=0,MIN(CB923,CD923,CF923),MIN(BZ923,CB923,CD923,CF923))</f>
        <v>0.64586805555555549</v>
      </c>
      <c r="AV923" s="56">
        <f>IF(GroupStTimes!$A$8=0,MAX(CC923,CE923,CG923),MAX(CA923,CC923,CE923,CG923))</f>
        <v>0.69170138888888877</v>
      </c>
      <c r="AW923" s="57" t="str">
        <f t="shared" si="1578"/>
        <v/>
      </c>
      <c r="AX923" s="58" t="str">
        <f t="shared" si="1579"/>
        <v/>
      </c>
      <c r="AY923" s="58" t="str">
        <f t="shared" si="1580"/>
        <v/>
      </c>
      <c r="AZ923" s="31">
        <f t="shared" si="1581"/>
        <v>325.94</v>
      </c>
      <c r="BA923" s="59">
        <f t="shared" si="1582"/>
        <v>0.65809027777777762</v>
      </c>
      <c r="BB923" s="59">
        <f t="shared" si="1583"/>
        <v>0.66364583333333316</v>
      </c>
      <c r="BC923" s="59">
        <f t="shared" si="1584"/>
        <v>0.64215277777777768</v>
      </c>
      <c r="BD923" s="59">
        <f t="shared" si="1585"/>
        <v>0.68798611111111097</v>
      </c>
      <c r="BE923" s="59">
        <f t="shared" si="1586"/>
        <v>0.66082175925925923</v>
      </c>
      <c r="BF923" s="59">
        <f t="shared" si="1587"/>
        <v>0.67123842592592586</v>
      </c>
      <c r="BG923" s="59">
        <f t="shared" si="1588"/>
        <v>0.66746527777777787</v>
      </c>
      <c r="BH923" s="59">
        <f t="shared" si="1589"/>
        <v>0.66677083333333342</v>
      </c>
      <c r="BI923" s="31">
        <f t="shared" si="1590"/>
        <v>4.8999999999999773</v>
      </c>
      <c r="BJ923" s="61">
        <f t="shared" si="1591"/>
        <v>0.10652173913043429</v>
      </c>
      <c r="BK923" s="61">
        <f t="shared" si="1592"/>
        <v>8.9090909090908679E-2</v>
      </c>
      <c r="BL923" s="61">
        <f t="shared" si="1593"/>
        <v>7.6562499999999645E-2</v>
      </c>
      <c r="BM923" s="61">
        <f t="shared" si="1594"/>
        <v>6.8055555555555244E-2</v>
      </c>
      <c r="BN923" s="62">
        <f t="shared" si="1595"/>
        <v>0</v>
      </c>
      <c r="BO923" s="62">
        <f t="shared" si="1596"/>
        <v>6</v>
      </c>
      <c r="BP923" s="62">
        <f t="shared" si="1597"/>
        <v>23</v>
      </c>
      <c r="BQ923" s="62">
        <f t="shared" si="1598"/>
        <v>0</v>
      </c>
      <c r="BR923" s="62">
        <f t="shared" si="1599"/>
        <v>5</v>
      </c>
      <c r="BS923" s="62">
        <f t="shared" si="1600"/>
        <v>21</v>
      </c>
      <c r="BT923" s="62">
        <f t="shared" si="1601"/>
        <v>0</v>
      </c>
      <c r="BU923" s="62">
        <f t="shared" si="1602"/>
        <v>4</v>
      </c>
      <c r="BV923" s="62">
        <f t="shared" si="1603"/>
        <v>36</v>
      </c>
      <c r="BW923" s="62">
        <f t="shared" si="1604"/>
        <v>0</v>
      </c>
      <c r="BX923" s="62">
        <f t="shared" si="1605"/>
        <v>4</v>
      </c>
      <c r="BY923" s="62">
        <f t="shared" si="1606"/>
        <v>5</v>
      </c>
      <c r="BZ923" s="63">
        <f t="shared" si="1607"/>
        <v>0.66252314814814794</v>
      </c>
      <c r="CA923" s="63">
        <f t="shared" si="1608"/>
        <v>0.66807870370370348</v>
      </c>
      <c r="CB923" s="63">
        <f t="shared" si="1609"/>
        <v>0.64586805555555549</v>
      </c>
      <c r="CC923" s="63">
        <f t="shared" si="1610"/>
        <v>0.69170138888888877</v>
      </c>
      <c r="CD923" s="63">
        <f t="shared" si="1611"/>
        <v>0.66401620370370373</v>
      </c>
      <c r="CE923" s="63">
        <f t="shared" si="1612"/>
        <v>0.67443287037037036</v>
      </c>
      <c r="CF923" s="63">
        <f t="shared" si="1613"/>
        <v>0.67030092592592605</v>
      </c>
      <c r="CG923" s="63">
        <f t="shared" si="1614"/>
        <v>0.66960648148148161</v>
      </c>
      <c r="CH923" s="36"/>
      <c r="CI923" s="36"/>
      <c r="CJ923" s="36"/>
      <c r="CK923" s="36"/>
      <c r="CL923" s="60">
        <v>60</v>
      </c>
    </row>
    <row r="924" spans="1:90" ht="40.5" x14ac:dyDescent="0.25">
      <c r="A924" s="37">
        <v>62</v>
      </c>
      <c r="E924" s="39"/>
      <c r="F924" s="42"/>
      <c r="G924" s="78">
        <v>346.51</v>
      </c>
      <c r="H924" s="41">
        <f t="shared" si="1620"/>
        <v>331.73</v>
      </c>
      <c r="I924" s="42">
        <v>331.56</v>
      </c>
      <c r="J924" s="43">
        <f t="shared" si="1621"/>
        <v>-6.6352997949080243E-4</v>
      </c>
      <c r="K924" s="44">
        <f t="shared" si="1622"/>
        <v>-0.21999999999997044</v>
      </c>
      <c r="L924" s="76" t="s">
        <v>605</v>
      </c>
      <c r="M924" s="127">
        <v>100</v>
      </c>
      <c r="N924" s="46">
        <f t="shared" si="1627"/>
        <v>331.78</v>
      </c>
      <c r="O924" s="46">
        <f t="shared" si="1569"/>
        <v>-0.11000000000000001</v>
      </c>
      <c r="P924" s="42">
        <v>331.88</v>
      </c>
      <c r="Q924" s="44">
        <f t="shared" si="1625"/>
        <v>-14.84</v>
      </c>
      <c r="R924" s="37">
        <v>346.6</v>
      </c>
      <c r="S924" s="46">
        <f t="shared" si="1626"/>
        <v>-14.76</v>
      </c>
      <c r="T924" s="40">
        <v>346.57</v>
      </c>
      <c r="U924" s="47" t="str">
        <f t="shared" si="1623"/>
        <v/>
      </c>
      <c r="V924" s="47" t="str">
        <f t="shared" si="1624"/>
        <v/>
      </c>
      <c r="W924" s="50"/>
      <c r="X924" s="50"/>
      <c r="Y924" s="50"/>
      <c r="Z924" s="50"/>
      <c r="AA924" s="50"/>
      <c r="AB924" s="50"/>
      <c r="AC924" s="50"/>
      <c r="AD924" s="50"/>
      <c r="AE924" s="51">
        <f t="shared" si="1570"/>
        <v>62</v>
      </c>
      <c r="AF924" s="51" t="str">
        <f t="shared" si="1571"/>
        <v/>
      </c>
      <c r="AG924" s="51" t="str">
        <f t="shared" si="1572"/>
        <v/>
      </c>
      <c r="AH924" s="51" t="str">
        <f t="shared" si="1573"/>
        <v/>
      </c>
      <c r="AI924" s="52">
        <f t="shared" si="1574"/>
        <v>331.73</v>
      </c>
      <c r="AJ924" s="82"/>
      <c r="AK924" s="53"/>
      <c r="AL924" s="52"/>
      <c r="AM924" s="53">
        <f t="shared" si="1575"/>
        <v>46</v>
      </c>
      <c r="AN924" s="53">
        <f>IF(AJ924&lt;&gt;"",IF(AJ924="o",VLOOKUP(AM924,OpenSect!$A$1:$D$11,2),IF(AJ924="u",VLOOKUP(AM924,UpHill!$A$1:$D$35,2),IF(AJ924="d",VLOOKUP(AM924,DownHill!$A$3:$D$29,2),IF(AJ924="f",VLOOKUP(AM924,FlatUnd!$A$2:$D$30,2),IF(AJ924="t",VLOOKUP(AM924,TimeAdd!$A$1:$D$176,2),IF(AJ924="l",VLOOKUP(AM924,SLimit!$A$1:$D$8,2),AN923)))))),AN923)</f>
        <v>55</v>
      </c>
      <c r="AO924" s="53">
        <f>IF(AJ924&lt;&gt;"",IF(AJ924="o",VLOOKUP(AM924,OpenSect!$A$1:$D$11,3),IF(AJ924="u",VLOOKUP(AM924,UpHill!$A$1:$D$35,3),IF(AJ924="d",VLOOKUP(AM924,DownHill!$A$3:$D$29,3),IF(AJ924="f",VLOOKUP(AM924,FlatUnd!$A$2:$D$30,3),IF(AJ924="t",VLOOKUP(AM924,TimeAdd!$A$1:$D$18,3),IF(AJ924="l",VLOOKUP(AM924,SLimit!$A$1:$D$8,3),AO923)))))),AO923)</f>
        <v>64</v>
      </c>
      <c r="AP924" s="53">
        <f>IF(AJ924&lt;&gt;"",IF(AJ924="o",VLOOKUP(AM924,OpenSect!$A$1:$D$11,4),IF(AJ924="u",VLOOKUP(AM924,UpHill!$A$1:$D$35,4),IF(AJ924="d",VLOOKUP(AM924,DownHill!$A$3:$D$29,4),IF(AJ924="f",VLOOKUP(AM924,FlatUnd!$A$2:$D$30,4),IF(AJ924="t",VLOOKUP(AM924,TimeAdd!$A$1:$D$18,4),IF(AJ924="l",VLOOKUP(AM924,SLimit!$A$1:$D$8,4),AP923)))))),AP923)</f>
        <v>72</v>
      </c>
      <c r="AQ924" s="53">
        <f t="shared" si="1576"/>
        <v>100</v>
      </c>
      <c r="AR924" s="54" t="str">
        <f t="shared" si="1577"/>
        <v>N11 Newcastle{ straight} / Ngagane,[ Station ] Ballengeich {right} / {left} [ Mine ] Kilbarchan.</v>
      </c>
      <c r="AS924" s="55"/>
      <c r="AT924" s="55"/>
      <c r="AU924" s="56">
        <f>IF(GroupStTimes!$A$8=0,MIN(CB924,CD924,CF924),MIN(BZ924,CB924,CD924,CF924))</f>
        <v>0.64653935185185174</v>
      </c>
      <c r="AV924" s="56">
        <f>IF(GroupStTimes!$A$8=0,MAX(CC924,CE924,CG924),MAX(CA924,CC924,CE924,CG924))</f>
        <v>0.69237268518518502</v>
      </c>
      <c r="AW924" s="57" t="str">
        <f t="shared" si="1578"/>
        <v/>
      </c>
      <c r="AX924" s="58" t="str">
        <f t="shared" si="1579"/>
        <v/>
      </c>
      <c r="AY924" s="58" t="str">
        <f t="shared" si="1580"/>
        <v/>
      </c>
      <c r="AZ924" s="31">
        <f t="shared" si="1581"/>
        <v>325.94</v>
      </c>
      <c r="BA924" s="59">
        <f t="shared" si="1582"/>
        <v>0.65809027777777762</v>
      </c>
      <c r="BB924" s="59">
        <f t="shared" si="1583"/>
        <v>0.66364583333333316</v>
      </c>
      <c r="BC924" s="59">
        <f t="shared" si="1584"/>
        <v>0.64215277777777768</v>
      </c>
      <c r="BD924" s="59">
        <f t="shared" si="1585"/>
        <v>0.68798611111111097</v>
      </c>
      <c r="BE924" s="59">
        <f t="shared" si="1586"/>
        <v>0.66082175925925923</v>
      </c>
      <c r="BF924" s="59">
        <f t="shared" si="1587"/>
        <v>0.67123842592592586</v>
      </c>
      <c r="BG924" s="59">
        <f t="shared" si="1588"/>
        <v>0.66746527777777787</v>
      </c>
      <c r="BH924" s="59">
        <f t="shared" si="1589"/>
        <v>0.66677083333333342</v>
      </c>
      <c r="BI924" s="31">
        <f t="shared" si="1590"/>
        <v>5.7900000000000205</v>
      </c>
      <c r="BJ924" s="61">
        <f t="shared" si="1591"/>
        <v>0.12586956521739176</v>
      </c>
      <c r="BK924" s="61">
        <f t="shared" si="1592"/>
        <v>0.10527272727272764</v>
      </c>
      <c r="BL924" s="61">
        <f t="shared" si="1593"/>
        <v>9.046875000000032E-2</v>
      </c>
      <c r="BM924" s="61">
        <f t="shared" si="1594"/>
        <v>8.0416666666666956E-2</v>
      </c>
      <c r="BN924" s="62">
        <f t="shared" si="1595"/>
        <v>0</v>
      </c>
      <c r="BO924" s="62">
        <f t="shared" si="1596"/>
        <v>7</v>
      </c>
      <c r="BP924" s="62">
        <f t="shared" si="1597"/>
        <v>33</v>
      </c>
      <c r="BQ924" s="62">
        <f t="shared" si="1598"/>
        <v>0</v>
      </c>
      <c r="BR924" s="62">
        <f t="shared" si="1599"/>
        <v>6</v>
      </c>
      <c r="BS924" s="62">
        <f t="shared" si="1600"/>
        <v>19</v>
      </c>
      <c r="BT924" s="62">
        <f t="shared" si="1601"/>
        <v>0</v>
      </c>
      <c r="BU924" s="62">
        <f t="shared" si="1602"/>
        <v>5</v>
      </c>
      <c r="BV924" s="62">
        <f t="shared" si="1603"/>
        <v>26</v>
      </c>
      <c r="BW924" s="62">
        <f t="shared" si="1604"/>
        <v>0</v>
      </c>
      <c r="BX924" s="62">
        <f t="shared" si="1605"/>
        <v>4</v>
      </c>
      <c r="BY924" s="62">
        <f t="shared" si="1606"/>
        <v>50</v>
      </c>
      <c r="BZ924" s="63">
        <f t="shared" si="1607"/>
        <v>0.66333333333333322</v>
      </c>
      <c r="CA924" s="63">
        <f t="shared" si="1608"/>
        <v>0.66888888888888876</v>
      </c>
      <c r="CB924" s="63">
        <f t="shared" si="1609"/>
        <v>0.64653935185185174</v>
      </c>
      <c r="CC924" s="63">
        <f t="shared" si="1610"/>
        <v>0.69237268518518502</v>
      </c>
      <c r="CD924" s="63">
        <f t="shared" si="1611"/>
        <v>0.66459490740740734</v>
      </c>
      <c r="CE924" s="63">
        <f t="shared" si="1612"/>
        <v>0.67501157407407397</v>
      </c>
      <c r="CF924" s="63">
        <f t="shared" si="1613"/>
        <v>0.67082175925925935</v>
      </c>
      <c r="CG924" s="63">
        <f t="shared" si="1614"/>
        <v>0.67012731481481491</v>
      </c>
      <c r="CH924" s="36"/>
      <c r="CI924" s="36"/>
      <c r="CJ924" s="36"/>
      <c r="CK924" s="36"/>
      <c r="CL924" s="60">
        <v>60</v>
      </c>
    </row>
    <row r="925" spans="1:90" ht="40.5" x14ac:dyDescent="0.25">
      <c r="A925" s="37">
        <v>62</v>
      </c>
      <c r="C925" s="37" t="s">
        <v>58</v>
      </c>
      <c r="E925" s="39"/>
      <c r="F925" s="42"/>
      <c r="G925" s="78">
        <v>346.53</v>
      </c>
      <c r="H925" s="41">
        <f t="shared" si="1620"/>
        <v>331.75</v>
      </c>
      <c r="I925" s="42">
        <v>331.58</v>
      </c>
      <c r="J925" s="43">
        <f t="shared" si="1621"/>
        <v>-6.6348995717465005E-4</v>
      </c>
      <c r="K925" s="44">
        <f t="shared" si="1622"/>
        <v>-0.21999999999997044</v>
      </c>
      <c r="L925" s="76" t="s">
        <v>606</v>
      </c>
      <c r="M925" s="127">
        <v>100</v>
      </c>
      <c r="N925" s="46">
        <f t="shared" si="1627"/>
        <v>331.79999999999995</v>
      </c>
      <c r="O925" s="46">
        <f t="shared" si="1569"/>
        <v>-0.11000000000000001</v>
      </c>
      <c r="P925" s="42">
        <v>331.9</v>
      </c>
      <c r="Q925" s="44">
        <f t="shared" si="1625"/>
        <v>-14.84</v>
      </c>
      <c r="R925" s="37">
        <v>346.62</v>
      </c>
      <c r="S925" s="46">
        <f t="shared" si="1626"/>
        <v>-14.76</v>
      </c>
      <c r="T925" s="40">
        <v>346.59</v>
      </c>
      <c r="U925" s="47">
        <f t="shared" si="1623"/>
        <v>27.847709999999999</v>
      </c>
      <c r="V925" s="47">
        <f t="shared" si="1624"/>
        <v>29.96163</v>
      </c>
      <c r="W925" s="50">
        <v>27.8477</v>
      </c>
      <c r="X925" s="50">
        <v>29.961600000000001</v>
      </c>
      <c r="Y925" s="50">
        <v>27.8477</v>
      </c>
      <c r="Z925" s="50">
        <v>29.961600000000001</v>
      </c>
      <c r="AA925" s="50">
        <v>27.847709999999999</v>
      </c>
      <c r="AB925" s="50">
        <v>29.961670000000002</v>
      </c>
      <c r="AC925" s="50">
        <v>27.847740000000002</v>
      </c>
      <c r="AD925" s="50">
        <v>29.961659999999998</v>
      </c>
      <c r="AE925" s="51">
        <f t="shared" si="1570"/>
        <v>62</v>
      </c>
      <c r="AF925" s="51" t="str">
        <f t="shared" si="1571"/>
        <v/>
      </c>
      <c r="AG925" s="51" t="str">
        <f t="shared" si="1572"/>
        <v>m</v>
      </c>
      <c r="AH925" s="51" t="str">
        <f t="shared" si="1573"/>
        <v/>
      </c>
      <c r="AI925" s="52">
        <f t="shared" si="1574"/>
        <v>331.75</v>
      </c>
      <c r="AJ925" s="82"/>
      <c r="AK925" s="53"/>
      <c r="AL925" s="52"/>
      <c r="AM925" s="53">
        <f t="shared" si="1575"/>
        <v>46</v>
      </c>
      <c r="AN925" s="53">
        <f>IF(AJ925&lt;&gt;"",IF(AJ925="o",VLOOKUP(AM925,OpenSect!$A$1:$D$11,2),IF(AJ925="u",VLOOKUP(AM925,UpHill!$A$1:$D$35,2),IF(AJ925="d",VLOOKUP(AM925,DownHill!$A$3:$D$29,2),IF(AJ925="f",VLOOKUP(AM925,FlatUnd!$A$2:$D$30,2),IF(AJ925="t",VLOOKUP(AM925,TimeAdd!$A$1:$D$176,2),IF(AJ925="l",VLOOKUP(AM925,SLimit!$A$1:$D$8,2),AN924)))))),AN924)</f>
        <v>55</v>
      </c>
      <c r="AO925" s="53">
        <f>IF(AJ925&lt;&gt;"",IF(AJ925="o",VLOOKUP(AM925,OpenSect!$A$1:$D$11,3),IF(AJ925="u",VLOOKUP(AM925,UpHill!$A$1:$D$35,3),IF(AJ925="d",VLOOKUP(AM925,DownHill!$A$3:$D$29,3),IF(AJ925="f",VLOOKUP(AM925,FlatUnd!$A$2:$D$30,3),IF(AJ925="t",VLOOKUP(AM925,TimeAdd!$A$1:$D$18,3),IF(AJ925="l",VLOOKUP(AM925,SLimit!$A$1:$D$8,3),AO924)))))),AO924)</f>
        <v>64</v>
      </c>
      <c r="AP925" s="53">
        <f>IF(AJ925&lt;&gt;"",IF(AJ925="o",VLOOKUP(AM925,OpenSect!$A$1:$D$11,4),IF(AJ925="u",VLOOKUP(AM925,UpHill!$A$1:$D$35,4),IF(AJ925="d",VLOOKUP(AM925,DownHill!$A$3:$D$29,4),IF(AJ925="f",VLOOKUP(AM925,FlatUnd!$A$2:$D$30,4),IF(AJ925="t",VLOOKUP(AM925,TimeAdd!$A$1:$D$18,4),IF(AJ925="l",VLOOKUP(AM925,SLimit!$A$1:$D$8,4),AP924)))))),AP924)</f>
        <v>72</v>
      </c>
      <c r="AQ925" s="53">
        <f t="shared" si="1576"/>
        <v>100</v>
      </c>
      <c r="AR925" s="54" t="str">
        <f t="shared" si="1577"/>
        <v>Warning - Truck. Control. Dot on pole and yellow line.</v>
      </c>
      <c r="AS925" s="55"/>
      <c r="AT925" s="55"/>
      <c r="AU925" s="56">
        <f>IF(GroupStTimes!$A$8=0,MIN(CB925,CD925,CF925),MIN(BZ925,CB925,CD925,CF925))</f>
        <v>0.64655092592592578</v>
      </c>
      <c r="AV925" s="56">
        <f>IF(GroupStTimes!$A$8=0,MAX(CC925,CE925,CG925),MAX(CA925,CC925,CE925,CG925))</f>
        <v>0.69238425925925906</v>
      </c>
      <c r="AW925" s="57" t="str">
        <f t="shared" si="1578"/>
        <v>27.84771  29.96163</v>
      </c>
      <c r="AX925" s="58" t="str">
        <f t="shared" si="1579"/>
        <v/>
      </c>
      <c r="AY925" s="58" t="str">
        <f t="shared" si="1580"/>
        <v/>
      </c>
      <c r="AZ925" s="31">
        <f t="shared" si="1581"/>
        <v>325.94</v>
      </c>
      <c r="BA925" s="59">
        <f t="shared" si="1582"/>
        <v>0.65809027777777762</v>
      </c>
      <c r="BB925" s="59">
        <f t="shared" si="1583"/>
        <v>0.66364583333333316</v>
      </c>
      <c r="BC925" s="59">
        <f t="shared" si="1584"/>
        <v>0.64215277777777768</v>
      </c>
      <c r="BD925" s="59">
        <f t="shared" si="1585"/>
        <v>0.68798611111111097</v>
      </c>
      <c r="BE925" s="59">
        <f t="shared" si="1586"/>
        <v>0.66082175925925923</v>
      </c>
      <c r="BF925" s="59">
        <f t="shared" si="1587"/>
        <v>0.67123842592592586</v>
      </c>
      <c r="BG925" s="59">
        <f t="shared" si="1588"/>
        <v>0.66746527777777787</v>
      </c>
      <c r="BH925" s="59">
        <f t="shared" si="1589"/>
        <v>0.66677083333333342</v>
      </c>
      <c r="BI925" s="31">
        <f t="shared" si="1590"/>
        <v>5.8100000000000023</v>
      </c>
      <c r="BJ925" s="61">
        <f t="shared" si="1591"/>
        <v>0.12630434782608702</v>
      </c>
      <c r="BK925" s="61">
        <f t="shared" si="1592"/>
        <v>0.10563636363636368</v>
      </c>
      <c r="BL925" s="61">
        <f t="shared" si="1593"/>
        <v>9.0781250000000036E-2</v>
      </c>
      <c r="BM925" s="61">
        <f t="shared" si="1594"/>
        <v>8.0694444444444471E-2</v>
      </c>
      <c r="BN925" s="62">
        <f t="shared" si="1595"/>
        <v>0</v>
      </c>
      <c r="BO925" s="62">
        <f t="shared" si="1596"/>
        <v>7</v>
      </c>
      <c r="BP925" s="62">
        <f t="shared" si="1597"/>
        <v>35</v>
      </c>
      <c r="BQ925" s="62">
        <f t="shared" si="1598"/>
        <v>0</v>
      </c>
      <c r="BR925" s="62">
        <f t="shared" si="1599"/>
        <v>6</v>
      </c>
      <c r="BS925" s="62">
        <f t="shared" si="1600"/>
        <v>20</v>
      </c>
      <c r="BT925" s="62">
        <f t="shared" si="1601"/>
        <v>0</v>
      </c>
      <c r="BU925" s="62">
        <f t="shared" si="1602"/>
        <v>5</v>
      </c>
      <c r="BV925" s="62">
        <f t="shared" si="1603"/>
        <v>27</v>
      </c>
      <c r="BW925" s="62">
        <f t="shared" si="1604"/>
        <v>0</v>
      </c>
      <c r="BX925" s="62">
        <f t="shared" si="1605"/>
        <v>4</v>
      </c>
      <c r="BY925" s="62">
        <f t="shared" si="1606"/>
        <v>51</v>
      </c>
      <c r="BZ925" s="63">
        <f t="shared" si="1607"/>
        <v>0.6633564814814813</v>
      </c>
      <c r="CA925" s="63">
        <f t="shared" si="1608"/>
        <v>0.66891203703703683</v>
      </c>
      <c r="CB925" s="63">
        <f t="shared" si="1609"/>
        <v>0.64655092592592578</v>
      </c>
      <c r="CC925" s="63">
        <f t="shared" si="1610"/>
        <v>0.69238425925925906</v>
      </c>
      <c r="CD925" s="63">
        <f t="shared" si="1611"/>
        <v>0.66460648148148149</v>
      </c>
      <c r="CE925" s="63">
        <f t="shared" si="1612"/>
        <v>0.67502314814814812</v>
      </c>
      <c r="CF925" s="63">
        <f t="shared" si="1613"/>
        <v>0.67083333333333339</v>
      </c>
      <c r="CG925" s="63">
        <f t="shared" si="1614"/>
        <v>0.67013888888888895</v>
      </c>
      <c r="CH925" s="36"/>
      <c r="CI925" s="36"/>
      <c r="CJ925" s="36"/>
      <c r="CK925" s="36"/>
      <c r="CL925" s="60">
        <v>60</v>
      </c>
    </row>
    <row r="926" spans="1:90" ht="25.5" customHeight="1" x14ac:dyDescent="0.25">
      <c r="E926" s="39"/>
      <c r="F926" s="42"/>
      <c r="G926" s="78"/>
      <c r="H926" s="41">
        <f t="shared" si="1620"/>
        <v>331.84</v>
      </c>
      <c r="I926" s="42">
        <v>331.63</v>
      </c>
      <c r="J926" s="43">
        <f t="shared" si="1621"/>
        <v>-6.3323583511738844E-4</v>
      </c>
      <c r="K926" s="44">
        <f t="shared" si="1622"/>
        <v>-0.20999999999997954</v>
      </c>
      <c r="L926" s="76" t="s">
        <v>1095</v>
      </c>
      <c r="M926" s="127">
        <v>100</v>
      </c>
      <c r="N926" s="46">
        <f t="shared" si="1627"/>
        <v>331.84</v>
      </c>
      <c r="O926" s="46">
        <f t="shared" si="1569"/>
        <v>-0.11000000000000001</v>
      </c>
      <c r="P926" s="42">
        <v>331.95</v>
      </c>
      <c r="Q926" s="44"/>
      <c r="R926" s="37"/>
      <c r="S926" s="46"/>
      <c r="T926" s="40"/>
      <c r="U926" s="47"/>
      <c r="V926" s="47"/>
      <c r="W926" s="50"/>
      <c r="X926" s="50"/>
      <c r="Y926" s="50"/>
      <c r="Z926" s="50"/>
      <c r="AA926" s="50"/>
      <c r="AB926" s="50"/>
      <c r="AC926" s="50"/>
      <c r="AD926" s="50"/>
      <c r="AE926" s="51" t="str">
        <f t="shared" si="1570"/>
        <v/>
      </c>
      <c r="AF926" s="51" t="str">
        <f t="shared" si="1571"/>
        <v/>
      </c>
      <c r="AG926" s="51" t="str">
        <f t="shared" si="1572"/>
        <v/>
      </c>
      <c r="AH926" s="51" t="str">
        <f t="shared" si="1573"/>
        <v/>
      </c>
      <c r="AI926" s="52">
        <f t="shared" si="1574"/>
        <v>331.84</v>
      </c>
      <c r="AJ926" s="82"/>
      <c r="AK926" s="53"/>
      <c r="AL926" s="52"/>
      <c r="AM926" s="53">
        <f t="shared" si="1575"/>
        <v>46</v>
      </c>
      <c r="AN926" s="53">
        <f>IF(AJ926&lt;&gt;"",IF(AJ926="o",VLOOKUP(AM926,OpenSect!$A$1:$D$11,2),IF(AJ926="u",VLOOKUP(AM926,UpHill!$A$1:$D$35,2),IF(AJ926="d",VLOOKUP(AM926,DownHill!$A$3:$D$29,2),IF(AJ926="f",VLOOKUP(AM926,FlatUnd!$A$2:$D$30,2),IF(AJ926="t",VLOOKUP(AM926,TimeAdd!$A$1:$D$176,2),IF(AJ926="l",VLOOKUP(AM926,SLimit!$A$1:$D$8,2),AN925)))))),AN925)</f>
        <v>55</v>
      </c>
      <c r="AO926" s="53">
        <f>IF(AJ926&lt;&gt;"",IF(AJ926="o",VLOOKUP(AM926,OpenSect!$A$1:$D$11,3),IF(AJ926="u",VLOOKUP(AM926,UpHill!$A$1:$D$35,3),IF(AJ926="d",VLOOKUP(AM926,DownHill!$A$3:$D$29,3),IF(AJ926="f",VLOOKUP(AM926,FlatUnd!$A$2:$D$30,3),IF(AJ926="t",VLOOKUP(AM926,TimeAdd!$A$1:$D$18,3),IF(AJ926="l",VLOOKUP(AM926,SLimit!$A$1:$D$8,3),AO925)))))),AO925)</f>
        <v>64</v>
      </c>
      <c r="AP926" s="53">
        <f>IF(AJ926&lt;&gt;"",IF(AJ926="o",VLOOKUP(AM926,OpenSect!$A$1:$D$11,4),IF(AJ926="u",VLOOKUP(AM926,UpHill!$A$1:$D$35,4),IF(AJ926="d",VLOOKUP(AM926,DownHill!$A$3:$D$29,4),IF(AJ926="f",VLOOKUP(AM926,FlatUnd!$A$2:$D$30,4),IF(AJ926="t",VLOOKUP(AM926,TimeAdd!$A$1:$D$18,4),IF(AJ926="l",VLOOKUP(AM926,SLimit!$A$1:$D$8,4),AP925)))))),AP925)</f>
        <v>72</v>
      </c>
      <c r="AQ926" s="53">
        <f t="shared" si="1576"/>
        <v>100</v>
      </c>
      <c r="AR926" s="54" t="str">
        <f t="shared" si="1577"/>
        <v>45,0 km plate.</v>
      </c>
      <c r="AS926" s="55"/>
      <c r="AT926" s="55"/>
      <c r="AU926" s="56">
        <f>IF(GroupStTimes!$A$8=0,MIN(CB926,CD926,CF926),MIN(BZ926,CB926,CD926,CF926))</f>
        <v>0.64662037037037023</v>
      </c>
      <c r="AV926" s="56">
        <f>IF(GroupStTimes!$A$8=0,MAX(CC926,CE926,CG926),MAX(CA926,CC926,CE926,CG926))</f>
        <v>0.69245370370370352</v>
      </c>
      <c r="AW926" s="57" t="str">
        <f t="shared" si="1578"/>
        <v/>
      </c>
      <c r="AX926" s="58" t="str">
        <f t="shared" si="1579"/>
        <v/>
      </c>
      <c r="AY926" s="58" t="str">
        <f t="shared" si="1580"/>
        <v/>
      </c>
      <c r="AZ926" s="31">
        <f t="shared" si="1581"/>
        <v>325.94</v>
      </c>
      <c r="BA926" s="59">
        <f t="shared" si="1582"/>
        <v>0.65809027777777762</v>
      </c>
      <c r="BB926" s="59">
        <f t="shared" si="1583"/>
        <v>0.66364583333333316</v>
      </c>
      <c r="BC926" s="59">
        <f t="shared" si="1584"/>
        <v>0.64215277777777768</v>
      </c>
      <c r="BD926" s="59">
        <f t="shared" si="1585"/>
        <v>0.68798611111111097</v>
      </c>
      <c r="BE926" s="59">
        <f t="shared" si="1586"/>
        <v>0.66082175925925923</v>
      </c>
      <c r="BF926" s="59">
        <f t="shared" si="1587"/>
        <v>0.67123842592592586</v>
      </c>
      <c r="BG926" s="59">
        <f t="shared" si="1588"/>
        <v>0.66746527777777787</v>
      </c>
      <c r="BH926" s="59">
        <f t="shared" si="1589"/>
        <v>0.66677083333333342</v>
      </c>
      <c r="BI926" s="31">
        <f t="shared" si="1590"/>
        <v>5.8999999999999773</v>
      </c>
      <c r="BJ926" s="61">
        <f t="shared" si="1591"/>
        <v>0.1282608695652169</v>
      </c>
      <c r="BK926" s="61">
        <f t="shared" si="1592"/>
        <v>0.10727272727272685</v>
      </c>
      <c r="BL926" s="61">
        <f t="shared" si="1593"/>
        <v>9.2187499999999645E-2</v>
      </c>
      <c r="BM926" s="61">
        <f t="shared" si="1594"/>
        <v>8.1944444444444126E-2</v>
      </c>
      <c r="BN926" s="62">
        <f t="shared" si="1595"/>
        <v>0</v>
      </c>
      <c r="BO926" s="62">
        <f t="shared" si="1596"/>
        <v>7</v>
      </c>
      <c r="BP926" s="62">
        <f t="shared" si="1597"/>
        <v>42</v>
      </c>
      <c r="BQ926" s="62">
        <f t="shared" si="1598"/>
        <v>0</v>
      </c>
      <c r="BR926" s="62">
        <f t="shared" si="1599"/>
        <v>6</v>
      </c>
      <c r="BS926" s="62">
        <f t="shared" si="1600"/>
        <v>26</v>
      </c>
      <c r="BT926" s="62">
        <f t="shared" si="1601"/>
        <v>0</v>
      </c>
      <c r="BU926" s="62">
        <f t="shared" si="1602"/>
        <v>5</v>
      </c>
      <c r="BV926" s="62">
        <f t="shared" si="1603"/>
        <v>32</v>
      </c>
      <c r="BW926" s="62">
        <f t="shared" si="1604"/>
        <v>0</v>
      </c>
      <c r="BX926" s="62">
        <f t="shared" si="1605"/>
        <v>4</v>
      </c>
      <c r="BY926" s="62">
        <f t="shared" si="1606"/>
        <v>55</v>
      </c>
      <c r="BZ926" s="63">
        <f t="shared" si="1607"/>
        <v>0.66343749999999979</v>
      </c>
      <c r="CA926" s="63">
        <f t="shared" si="1608"/>
        <v>0.66899305555555533</v>
      </c>
      <c r="CB926" s="63">
        <f t="shared" si="1609"/>
        <v>0.64662037037037023</v>
      </c>
      <c r="CC926" s="63">
        <f t="shared" si="1610"/>
        <v>0.69245370370370352</v>
      </c>
      <c r="CD926" s="63">
        <f t="shared" si="1611"/>
        <v>0.6646643518518518</v>
      </c>
      <c r="CE926" s="63">
        <f t="shared" si="1612"/>
        <v>0.67508101851851843</v>
      </c>
      <c r="CF926" s="63">
        <f t="shared" si="1613"/>
        <v>0.67087962962962977</v>
      </c>
      <c r="CG926" s="63">
        <f t="shared" si="1614"/>
        <v>0.67018518518518533</v>
      </c>
      <c r="CH926" s="36"/>
      <c r="CI926" s="36"/>
      <c r="CJ926" s="36"/>
      <c r="CK926" s="36"/>
      <c r="CL926" s="60">
        <v>60</v>
      </c>
    </row>
    <row r="927" spans="1:90" ht="26.25" customHeight="1" x14ac:dyDescent="0.25">
      <c r="A927" s="37">
        <v>62</v>
      </c>
      <c r="E927" s="39"/>
      <c r="F927" s="42"/>
      <c r="G927" s="78">
        <v>346.94</v>
      </c>
      <c r="H927" s="41">
        <f t="shared" si="1620"/>
        <v>332.17</v>
      </c>
      <c r="I927" s="42">
        <v>332</v>
      </c>
      <c r="J927" s="43">
        <f t="shared" si="1621"/>
        <v>-6.6265060240972072E-4</v>
      </c>
      <c r="K927" s="44">
        <f t="shared" si="1622"/>
        <v>-0.22000000000002728</v>
      </c>
      <c r="L927" s="76" t="s">
        <v>549</v>
      </c>
      <c r="M927" s="127">
        <v>100</v>
      </c>
      <c r="N927" s="46">
        <f t="shared" si="1627"/>
        <v>332.22</v>
      </c>
      <c r="O927" s="46">
        <f t="shared" si="1569"/>
        <v>-0.11000000000000001</v>
      </c>
      <c r="P927" s="42">
        <v>332.32</v>
      </c>
      <c r="Q927" s="44">
        <f t="shared" si="1625"/>
        <v>-14.84</v>
      </c>
      <c r="R927" s="37">
        <v>347.04</v>
      </c>
      <c r="S927" s="46">
        <f t="shared" si="1626"/>
        <v>-14.76</v>
      </c>
      <c r="T927" s="40">
        <v>347.01</v>
      </c>
      <c r="U927" s="47" t="str">
        <f t="shared" si="1623"/>
        <v/>
      </c>
      <c r="V927" s="47" t="str">
        <f t="shared" si="1624"/>
        <v/>
      </c>
      <c r="W927" s="50"/>
      <c r="X927" s="50"/>
      <c r="Y927" s="50"/>
      <c r="Z927" s="50"/>
      <c r="AA927" s="50"/>
      <c r="AB927" s="50"/>
      <c r="AC927" s="50"/>
      <c r="AD927" s="50"/>
      <c r="AE927" s="51">
        <f t="shared" si="1570"/>
        <v>62</v>
      </c>
      <c r="AF927" s="51" t="str">
        <f t="shared" si="1571"/>
        <v/>
      </c>
      <c r="AG927" s="51" t="str">
        <f t="shared" si="1572"/>
        <v/>
      </c>
      <c r="AH927" s="51" t="str">
        <f t="shared" si="1573"/>
        <v/>
      </c>
      <c r="AI927" s="52">
        <f t="shared" si="1574"/>
        <v>332.17</v>
      </c>
      <c r="AJ927" s="82"/>
      <c r="AK927" s="53"/>
      <c r="AL927" s="52"/>
      <c r="AM927" s="53">
        <f t="shared" si="1575"/>
        <v>46</v>
      </c>
      <c r="AN927" s="53">
        <f>IF(AJ927&lt;&gt;"",IF(AJ927="o",VLOOKUP(AM927,OpenSect!$A$1:$D$11,2),IF(AJ927="u",VLOOKUP(AM927,UpHill!$A$1:$D$35,2),IF(AJ927="d",VLOOKUP(AM927,DownHill!$A$3:$D$29,2),IF(AJ927="f",VLOOKUP(AM927,FlatUnd!$A$2:$D$30,2),IF(AJ927="t",VLOOKUP(AM927,TimeAdd!$A$1:$D$176,2),IF(AJ927="l",VLOOKUP(AM927,SLimit!$A$1:$D$8,2),AN926)))))),AN926)</f>
        <v>55</v>
      </c>
      <c r="AO927" s="53">
        <f>IF(AJ927&lt;&gt;"",IF(AJ927="o",VLOOKUP(AM927,OpenSect!$A$1:$D$11,3),IF(AJ927="u",VLOOKUP(AM927,UpHill!$A$1:$D$35,3),IF(AJ927="d",VLOOKUP(AM927,DownHill!$A$3:$D$29,3),IF(AJ927="f",VLOOKUP(AM927,FlatUnd!$A$2:$D$30,3),IF(AJ927="t",VLOOKUP(AM927,TimeAdd!$A$1:$D$18,3),IF(AJ927="l",VLOOKUP(AM927,SLimit!$A$1:$D$8,3),AO926)))))),AO926)</f>
        <v>64</v>
      </c>
      <c r="AP927" s="53">
        <f>IF(AJ927&lt;&gt;"",IF(AJ927="o",VLOOKUP(AM927,OpenSect!$A$1:$D$11,4),IF(AJ927="u",VLOOKUP(AM927,UpHill!$A$1:$D$35,4),IF(AJ927="d",VLOOKUP(AM927,DownHill!$A$3:$D$29,4),IF(AJ927="f",VLOOKUP(AM927,FlatUnd!$A$2:$D$30,4),IF(AJ927="t",VLOOKUP(AM927,TimeAdd!$A$1:$D$18,4),IF(AJ927="l",VLOOKUP(AM927,SLimit!$A$1:$D$8,4),AP926)))))),AP926)</f>
        <v>72</v>
      </c>
      <c r="AQ927" s="53">
        <f t="shared" si="1576"/>
        <v>100</v>
      </c>
      <c r="AR927" s="54" t="str">
        <f t="shared" si="1577"/>
        <v xml:space="preserve">100  Speed limit. </v>
      </c>
      <c r="AS927" s="55"/>
      <c r="AT927" s="55"/>
      <c r="AU927" s="56">
        <f>IF(GroupStTimes!$A$8=0,MIN(CB927,CD927,CF927),MIN(BZ927,CB927,CD927,CF927))</f>
        <v>0.64687499999999987</v>
      </c>
      <c r="AV927" s="56">
        <f>IF(GroupStTimes!$A$8=0,MAX(CC927,CE927,CG927),MAX(CA927,CC927,CE927,CG927))</f>
        <v>0.69270833333333315</v>
      </c>
      <c r="AW927" s="57" t="str">
        <f t="shared" si="1578"/>
        <v/>
      </c>
      <c r="AX927" s="58" t="str">
        <f t="shared" si="1579"/>
        <v/>
      </c>
      <c r="AY927" s="58" t="str">
        <f t="shared" si="1580"/>
        <v/>
      </c>
      <c r="AZ927" s="31">
        <f t="shared" si="1581"/>
        <v>325.94</v>
      </c>
      <c r="BA927" s="59">
        <f t="shared" si="1582"/>
        <v>0.65809027777777762</v>
      </c>
      <c r="BB927" s="59">
        <f t="shared" si="1583"/>
        <v>0.66364583333333316</v>
      </c>
      <c r="BC927" s="59">
        <f t="shared" si="1584"/>
        <v>0.64215277777777768</v>
      </c>
      <c r="BD927" s="59">
        <f t="shared" si="1585"/>
        <v>0.68798611111111097</v>
      </c>
      <c r="BE927" s="59">
        <f t="shared" si="1586"/>
        <v>0.66082175925925923</v>
      </c>
      <c r="BF927" s="59">
        <f t="shared" si="1587"/>
        <v>0.67123842592592586</v>
      </c>
      <c r="BG927" s="59">
        <f t="shared" si="1588"/>
        <v>0.66746527777777787</v>
      </c>
      <c r="BH927" s="59">
        <f t="shared" si="1589"/>
        <v>0.66677083333333342</v>
      </c>
      <c r="BI927" s="31">
        <f t="shared" si="1590"/>
        <v>6.2300000000000182</v>
      </c>
      <c r="BJ927" s="61">
        <f t="shared" si="1591"/>
        <v>0.13543478260869604</v>
      </c>
      <c r="BK927" s="61">
        <f t="shared" si="1592"/>
        <v>0.11327272727272761</v>
      </c>
      <c r="BL927" s="61">
        <f t="shared" si="1593"/>
        <v>9.7343750000000284E-2</v>
      </c>
      <c r="BM927" s="61">
        <f t="shared" si="1594"/>
        <v>8.6527777777778037E-2</v>
      </c>
      <c r="BN927" s="62">
        <f t="shared" si="1595"/>
        <v>0</v>
      </c>
      <c r="BO927" s="62">
        <f t="shared" si="1596"/>
        <v>8</v>
      </c>
      <c r="BP927" s="62">
        <f t="shared" si="1597"/>
        <v>8</v>
      </c>
      <c r="BQ927" s="62">
        <f t="shared" si="1598"/>
        <v>0</v>
      </c>
      <c r="BR927" s="62">
        <f t="shared" si="1599"/>
        <v>6</v>
      </c>
      <c r="BS927" s="62">
        <f t="shared" si="1600"/>
        <v>48</v>
      </c>
      <c r="BT927" s="62">
        <f t="shared" si="1601"/>
        <v>0</v>
      </c>
      <c r="BU927" s="62">
        <f t="shared" si="1602"/>
        <v>5</v>
      </c>
      <c r="BV927" s="62">
        <f t="shared" si="1603"/>
        <v>50</v>
      </c>
      <c r="BW927" s="62">
        <f t="shared" si="1604"/>
        <v>0</v>
      </c>
      <c r="BX927" s="62">
        <f t="shared" si="1605"/>
        <v>5</v>
      </c>
      <c r="BY927" s="62">
        <f t="shared" si="1606"/>
        <v>12</v>
      </c>
      <c r="BZ927" s="63">
        <f t="shared" si="1607"/>
        <v>0.6637384259259258</v>
      </c>
      <c r="CA927" s="63">
        <f t="shared" si="1608"/>
        <v>0.66929398148148134</v>
      </c>
      <c r="CB927" s="63">
        <f t="shared" si="1609"/>
        <v>0.64687499999999987</v>
      </c>
      <c r="CC927" s="63">
        <f t="shared" si="1610"/>
        <v>0.69270833333333315</v>
      </c>
      <c r="CD927" s="63">
        <f t="shared" si="1611"/>
        <v>0.66487268518518516</v>
      </c>
      <c r="CE927" s="63">
        <f t="shared" si="1612"/>
        <v>0.67528935185185179</v>
      </c>
      <c r="CF927" s="63">
        <f t="shared" si="1613"/>
        <v>0.67107638888888899</v>
      </c>
      <c r="CG927" s="63">
        <f t="shared" si="1614"/>
        <v>0.67038194444444454</v>
      </c>
      <c r="CH927" s="36"/>
      <c r="CI927" s="36"/>
      <c r="CJ927" s="36"/>
      <c r="CK927" s="36"/>
      <c r="CL927" s="60">
        <v>60</v>
      </c>
    </row>
    <row r="928" spans="1:90" ht="40.5" x14ac:dyDescent="0.25">
      <c r="A928" s="37">
        <v>62</v>
      </c>
      <c r="E928" s="39"/>
      <c r="F928" s="42"/>
      <c r="G928" s="77">
        <v>347.16</v>
      </c>
      <c r="H928" s="41">
        <f t="shared" si="1620"/>
        <v>332.25</v>
      </c>
      <c r="I928" s="42">
        <v>332.07</v>
      </c>
      <c r="J928" s="43">
        <f t="shared" si="1621"/>
        <v>-7.1270113731044301E-4</v>
      </c>
      <c r="K928" s="44">
        <f t="shared" si="1622"/>
        <v>-0.23666666666667879</v>
      </c>
      <c r="L928" s="76" t="s">
        <v>1277</v>
      </c>
      <c r="M928" s="127">
        <v>100</v>
      </c>
      <c r="N928" s="46">
        <f t="shared" si="1627"/>
        <v>332.30666666666667</v>
      </c>
      <c r="O928" s="46">
        <f t="shared" si="1569"/>
        <v>-0.11000000000000001</v>
      </c>
      <c r="P928" s="42">
        <v>332.39</v>
      </c>
      <c r="Q928" s="44">
        <f t="shared" si="1625"/>
        <v>-14.84</v>
      </c>
      <c r="R928" s="37">
        <v>347.16</v>
      </c>
      <c r="S928" s="46">
        <f t="shared" si="1626"/>
        <v>-14.76</v>
      </c>
      <c r="T928" s="40">
        <v>347.08</v>
      </c>
      <c r="U928" s="47" t="str">
        <f t="shared" si="1623"/>
        <v/>
      </c>
      <c r="V928" s="47" t="str">
        <f t="shared" si="1624"/>
        <v/>
      </c>
      <c r="W928" s="50"/>
      <c r="X928" s="50"/>
      <c r="Y928" s="50"/>
      <c r="Z928" s="50"/>
      <c r="AA928" s="50"/>
      <c r="AB928" s="50"/>
      <c r="AC928" s="50"/>
      <c r="AD928" s="50"/>
      <c r="AE928" s="51">
        <f t="shared" si="1570"/>
        <v>62</v>
      </c>
      <c r="AF928" s="51" t="str">
        <f t="shared" si="1571"/>
        <v/>
      </c>
      <c r="AG928" s="51" t="str">
        <f t="shared" si="1572"/>
        <v/>
      </c>
      <c r="AH928" s="51" t="str">
        <f t="shared" si="1573"/>
        <v/>
      </c>
      <c r="AI928" s="52">
        <f t="shared" si="1574"/>
        <v>332.25</v>
      </c>
      <c r="AJ928" s="82"/>
      <c r="AK928" s="53"/>
      <c r="AL928" s="52"/>
      <c r="AM928" s="53">
        <f t="shared" si="1575"/>
        <v>46</v>
      </c>
      <c r="AN928" s="53">
        <f>IF(AJ928&lt;&gt;"",IF(AJ928="o",VLOOKUP(AM928,OpenSect!$A$1:$D$11,2),IF(AJ928="u",VLOOKUP(AM928,UpHill!$A$1:$D$35,2),IF(AJ928="d",VLOOKUP(AM928,DownHill!$A$3:$D$29,2),IF(AJ928="f",VLOOKUP(AM928,FlatUnd!$A$2:$D$30,2),IF(AJ928="t",VLOOKUP(AM928,TimeAdd!$A$1:$D$176,2),IF(AJ928="l",VLOOKUP(AM928,SLimit!$A$1:$D$8,2),AN927)))))),AN927)</f>
        <v>55</v>
      </c>
      <c r="AO928" s="53">
        <f>IF(AJ928&lt;&gt;"",IF(AJ928="o",VLOOKUP(AM928,OpenSect!$A$1:$D$11,3),IF(AJ928="u",VLOOKUP(AM928,UpHill!$A$1:$D$35,3),IF(AJ928="d",VLOOKUP(AM928,DownHill!$A$3:$D$29,3),IF(AJ928="f",VLOOKUP(AM928,FlatUnd!$A$2:$D$30,3),IF(AJ928="t",VLOOKUP(AM928,TimeAdd!$A$1:$D$18,3),IF(AJ928="l",VLOOKUP(AM928,SLimit!$A$1:$D$8,3),AO927)))))),AO927)</f>
        <v>64</v>
      </c>
      <c r="AP928" s="53">
        <f>IF(AJ928&lt;&gt;"",IF(AJ928="o",VLOOKUP(AM928,OpenSect!$A$1:$D$11,4),IF(AJ928="u",VLOOKUP(AM928,UpHill!$A$1:$D$35,4),IF(AJ928="d",VLOOKUP(AM928,DownHill!$A$3:$D$29,4),IF(AJ928="f",VLOOKUP(AM928,FlatUnd!$A$2:$D$30,4),IF(AJ928="t",VLOOKUP(AM928,TimeAdd!$A$1:$D$18,4),IF(AJ928="l",VLOOKUP(AM928,SLimit!$A$1:$D$8,4),AP927)))))),AP927)</f>
        <v>72</v>
      </c>
      <c r="AQ928" s="53">
        <f t="shared" si="1576"/>
        <v>100</v>
      </c>
      <c r="AR928" s="54" t="str">
        <f t="shared" si="1577"/>
        <v>Diagramatic sign:  Traffic movement effected by obstruction. 400m</v>
      </c>
      <c r="AS928" s="55"/>
      <c r="AT928" s="55"/>
      <c r="AU928" s="56">
        <f>IF(GroupStTimes!$A$8=0,MIN(CB928,CD928,CF928),MIN(BZ928,CB928,CD928,CF928))</f>
        <v>0.64693287037037028</v>
      </c>
      <c r="AV928" s="56">
        <f>IF(GroupStTimes!$A$8=0,MAX(CC928,CE928,CG928),MAX(CA928,CC928,CE928,CG928))</f>
        <v>0.69276620370370356</v>
      </c>
      <c r="AW928" s="57" t="str">
        <f t="shared" si="1578"/>
        <v/>
      </c>
      <c r="AX928" s="58" t="str">
        <f t="shared" si="1579"/>
        <v/>
      </c>
      <c r="AY928" s="58" t="str">
        <f t="shared" si="1580"/>
        <v/>
      </c>
      <c r="AZ928" s="31">
        <f t="shared" si="1581"/>
        <v>325.94</v>
      </c>
      <c r="BA928" s="59">
        <f t="shared" si="1582"/>
        <v>0.65809027777777762</v>
      </c>
      <c r="BB928" s="59">
        <f t="shared" si="1583"/>
        <v>0.66364583333333316</v>
      </c>
      <c r="BC928" s="59">
        <f t="shared" si="1584"/>
        <v>0.64215277777777768</v>
      </c>
      <c r="BD928" s="59">
        <f t="shared" si="1585"/>
        <v>0.68798611111111097</v>
      </c>
      <c r="BE928" s="59">
        <f t="shared" si="1586"/>
        <v>0.66082175925925923</v>
      </c>
      <c r="BF928" s="59">
        <f t="shared" si="1587"/>
        <v>0.67123842592592586</v>
      </c>
      <c r="BG928" s="59">
        <f t="shared" si="1588"/>
        <v>0.66746527777777787</v>
      </c>
      <c r="BH928" s="59">
        <f t="shared" si="1589"/>
        <v>0.66677083333333342</v>
      </c>
      <c r="BI928" s="31">
        <f t="shared" si="1590"/>
        <v>6.3100000000000023</v>
      </c>
      <c r="BJ928" s="61">
        <f t="shared" si="1591"/>
        <v>0.13717391304347831</v>
      </c>
      <c r="BK928" s="61">
        <f t="shared" si="1592"/>
        <v>0.11472727272727277</v>
      </c>
      <c r="BL928" s="61">
        <f t="shared" si="1593"/>
        <v>9.8593750000000036E-2</v>
      </c>
      <c r="BM928" s="61">
        <f t="shared" si="1594"/>
        <v>8.7638888888888919E-2</v>
      </c>
      <c r="BN928" s="62">
        <f t="shared" si="1595"/>
        <v>0</v>
      </c>
      <c r="BO928" s="62">
        <f t="shared" si="1596"/>
        <v>8</v>
      </c>
      <c r="BP928" s="62">
        <f t="shared" si="1597"/>
        <v>14</v>
      </c>
      <c r="BQ928" s="62">
        <f t="shared" si="1598"/>
        <v>0</v>
      </c>
      <c r="BR928" s="62">
        <f t="shared" si="1599"/>
        <v>6</v>
      </c>
      <c r="BS928" s="62">
        <f t="shared" si="1600"/>
        <v>53</v>
      </c>
      <c r="BT928" s="62">
        <f t="shared" si="1601"/>
        <v>0</v>
      </c>
      <c r="BU928" s="62">
        <f t="shared" si="1602"/>
        <v>5</v>
      </c>
      <c r="BV928" s="62">
        <f t="shared" si="1603"/>
        <v>55</v>
      </c>
      <c r="BW928" s="62">
        <f t="shared" si="1604"/>
        <v>0</v>
      </c>
      <c r="BX928" s="62">
        <f t="shared" si="1605"/>
        <v>5</v>
      </c>
      <c r="BY928" s="62">
        <f t="shared" si="1606"/>
        <v>16</v>
      </c>
      <c r="BZ928" s="63">
        <f t="shared" si="1607"/>
        <v>0.66380787037037026</v>
      </c>
      <c r="CA928" s="63">
        <f t="shared" si="1608"/>
        <v>0.66936342592592579</v>
      </c>
      <c r="CB928" s="63">
        <f t="shared" si="1609"/>
        <v>0.64693287037037028</v>
      </c>
      <c r="CC928" s="63">
        <f t="shared" si="1610"/>
        <v>0.69276620370370356</v>
      </c>
      <c r="CD928" s="63">
        <f t="shared" si="1611"/>
        <v>0.66493055555555558</v>
      </c>
      <c r="CE928" s="63">
        <f t="shared" si="1612"/>
        <v>0.67534722222222221</v>
      </c>
      <c r="CF928" s="63">
        <f t="shared" si="1613"/>
        <v>0.67112268518518525</v>
      </c>
      <c r="CG928" s="63">
        <f t="shared" si="1614"/>
        <v>0.67042824074074081</v>
      </c>
      <c r="CH928" s="36"/>
      <c r="CI928" s="36"/>
      <c r="CJ928" s="36"/>
      <c r="CK928" s="36"/>
      <c r="CL928" s="60">
        <v>60</v>
      </c>
    </row>
    <row r="929" spans="1:90" ht="26.25" customHeight="1" x14ac:dyDescent="0.25">
      <c r="A929" s="37">
        <v>62</v>
      </c>
      <c r="E929" s="39"/>
      <c r="F929" s="42"/>
      <c r="G929" s="77">
        <v>347.19</v>
      </c>
      <c r="H929" s="41">
        <f t="shared" si="1620"/>
        <v>332.28</v>
      </c>
      <c r="I929" s="42">
        <v>332.11</v>
      </c>
      <c r="J929" s="43">
        <f t="shared" si="1621"/>
        <v>-6.9254162777398511E-4</v>
      </c>
      <c r="K929" s="44">
        <f t="shared" si="1622"/>
        <v>-0.23000000000001819</v>
      </c>
      <c r="L929" s="76" t="s">
        <v>607</v>
      </c>
      <c r="M929" s="127">
        <v>100</v>
      </c>
      <c r="N929" s="46">
        <f t="shared" si="1627"/>
        <v>332.34000000000003</v>
      </c>
      <c r="O929" s="46">
        <f t="shared" si="1569"/>
        <v>-0.11000000000000001</v>
      </c>
      <c r="P929" s="42">
        <v>332.43</v>
      </c>
      <c r="Q929" s="44">
        <f t="shared" si="1625"/>
        <v>-14.84</v>
      </c>
      <c r="R929" s="37">
        <v>347.19</v>
      </c>
      <c r="S929" s="46">
        <f t="shared" si="1626"/>
        <v>-14.76</v>
      </c>
      <c r="T929" s="40">
        <v>347.11</v>
      </c>
      <c r="U929" s="47" t="str">
        <f t="shared" si="1623"/>
        <v/>
      </c>
      <c r="V929" s="47" t="str">
        <f t="shared" si="1624"/>
        <v/>
      </c>
      <c r="W929" s="50"/>
      <c r="X929" s="50"/>
      <c r="Y929" s="50"/>
      <c r="Z929" s="50"/>
      <c r="AA929" s="50"/>
      <c r="AB929" s="50"/>
      <c r="AC929" s="50"/>
      <c r="AD929" s="50"/>
      <c r="AE929" s="51">
        <f t="shared" si="1570"/>
        <v>62</v>
      </c>
      <c r="AF929" s="51" t="str">
        <f t="shared" si="1571"/>
        <v/>
      </c>
      <c r="AG929" s="51" t="str">
        <f t="shared" si="1572"/>
        <v/>
      </c>
      <c r="AH929" s="51" t="str">
        <f t="shared" si="1573"/>
        <v/>
      </c>
      <c r="AI929" s="52">
        <f t="shared" si="1574"/>
        <v>332.28</v>
      </c>
      <c r="AJ929" s="82"/>
      <c r="AK929" s="53"/>
      <c r="AL929" s="52"/>
      <c r="AM929" s="53">
        <f t="shared" si="1575"/>
        <v>46</v>
      </c>
      <c r="AN929" s="53">
        <f>IF(AJ929&lt;&gt;"",IF(AJ929="o",VLOOKUP(AM929,OpenSect!$A$1:$D$11,2),IF(AJ929="u",VLOOKUP(AM929,UpHill!$A$1:$D$35,2),IF(AJ929="d",VLOOKUP(AM929,DownHill!$A$3:$D$29,2),IF(AJ929="f",VLOOKUP(AM929,FlatUnd!$A$2:$D$30,2),IF(AJ929="t",VLOOKUP(AM929,TimeAdd!$A$1:$D$176,2),IF(AJ929="l",VLOOKUP(AM929,SLimit!$A$1:$D$8,2),AN928)))))),AN928)</f>
        <v>55</v>
      </c>
      <c r="AO929" s="53">
        <f>IF(AJ929&lt;&gt;"",IF(AJ929="o",VLOOKUP(AM929,OpenSect!$A$1:$D$11,3),IF(AJ929="u",VLOOKUP(AM929,UpHill!$A$1:$D$35,3),IF(AJ929="d",VLOOKUP(AM929,DownHill!$A$3:$D$29,3),IF(AJ929="f",VLOOKUP(AM929,FlatUnd!$A$2:$D$30,3),IF(AJ929="t",VLOOKUP(AM929,TimeAdd!$A$1:$D$18,3),IF(AJ929="l",VLOOKUP(AM929,SLimit!$A$1:$D$8,3),AO928)))))),AO928)</f>
        <v>64</v>
      </c>
      <c r="AP929" s="53">
        <f>IF(AJ929&lt;&gt;"",IF(AJ929="o",VLOOKUP(AM929,OpenSect!$A$1:$D$11,4),IF(AJ929="u",VLOOKUP(AM929,UpHill!$A$1:$D$35,4),IF(AJ929="d",VLOOKUP(AM929,DownHill!$A$3:$D$29,4),IF(AJ929="f",VLOOKUP(AM929,FlatUnd!$A$2:$D$30,4),IF(AJ929="t",VLOOKUP(AM929,TimeAdd!$A$1:$D$18,4),IF(AJ929="l",VLOOKUP(AM929,SLimit!$A$1:$D$8,4),AP928)))))),AP928)</f>
        <v>72</v>
      </c>
      <c r="AQ929" s="53">
        <f t="shared" si="1576"/>
        <v>100</v>
      </c>
      <c r="AR929" s="54" t="str">
        <f t="shared" si="1577"/>
        <v xml:space="preserve"> N11 Newcastle 10.</v>
      </c>
      <c r="AS929" s="55"/>
      <c r="AT929" s="55"/>
      <c r="AU929" s="56">
        <f>IF(GroupStTimes!$A$8=0,MIN(CB929,CD929,CF929),MIN(BZ929,CB929,CD929,CF929))</f>
        <v>0.64695601851851847</v>
      </c>
      <c r="AV929" s="56">
        <f>IF(GroupStTimes!$A$8=0,MAX(CC929,CE929,CG929),MAX(CA929,CC929,CE929,CG929))</f>
        <v>0.69278935185185175</v>
      </c>
      <c r="AW929" s="57" t="str">
        <f t="shared" si="1578"/>
        <v/>
      </c>
      <c r="AX929" s="58" t="str">
        <f t="shared" si="1579"/>
        <v/>
      </c>
      <c r="AY929" s="58" t="str">
        <f t="shared" si="1580"/>
        <v/>
      </c>
      <c r="AZ929" s="31">
        <f t="shared" si="1581"/>
        <v>325.94</v>
      </c>
      <c r="BA929" s="59">
        <f t="shared" si="1582"/>
        <v>0.65809027777777762</v>
      </c>
      <c r="BB929" s="59">
        <f t="shared" si="1583"/>
        <v>0.66364583333333316</v>
      </c>
      <c r="BC929" s="59">
        <f t="shared" si="1584"/>
        <v>0.64215277777777768</v>
      </c>
      <c r="BD929" s="59">
        <f t="shared" si="1585"/>
        <v>0.68798611111111097</v>
      </c>
      <c r="BE929" s="59">
        <f t="shared" si="1586"/>
        <v>0.66082175925925923</v>
      </c>
      <c r="BF929" s="59">
        <f t="shared" si="1587"/>
        <v>0.67123842592592586</v>
      </c>
      <c r="BG929" s="59">
        <f t="shared" si="1588"/>
        <v>0.66746527777777787</v>
      </c>
      <c r="BH929" s="59">
        <f t="shared" si="1589"/>
        <v>0.66677083333333342</v>
      </c>
      <c r="BI929" s="31">
        <f t="shared" si="1590"/>
        <v>6.339999999999975</v>
      </c>
      <c r="BJ929" s="61">
        <f t="shared" si="1591"/>
        <v>0.13782608695652118</v>
      </c>
      <c r="BK929" s="61">
        <f t="shared" si="1592"/>
        <v>0.11527272727272682</v>
      </c>
      <c r="BL929" s="61">
        <f t="shared" si="1593"/>
        <v>9.9062499999999609E-2</v>
      </c>
      <c r="BM929" s="61">
        <f t="shared" si="1594"/>
        <v>8.8055555555555207E-2</v>
      </c>
      <c r="BN929" s="62">
        <f t="shared" si="1595"/>
        <v>0</v>
      </c>
      <c r="BO929" s="62">
        <f t="shared" si="1596"/>
        <v>8</v>
      </c>
      <c r="BP929" s="62">
        <f t="shared" si="1597"/>
        <v>16</v>
      </c>
      <c r="BQ929" s="62">
        <f t="shared" si="1598"/>
        <v>0</v>
      </c>
      <c r="BR929" s="62">
        <f t="shared" si="1599"/>
        <v>6</v>
      </c>
      <c r="BS929" s="62">
        <f t="shared" si="1600"/>
        <v>55</v>
      </c>
      <c r="BT929" s="62">
        <f t="shared" si="1601"/>
        <v>0</v>
      </c>
      <c r="BU929" s="62">
        <f t="shared" si="1602"/>
        <v>5</v>
      </c>
      <c r="BV929" s="62">
        <f t="shared" si="1603"/>
        <v>57</v>
      </c>
      <c r="BW929" s="62">
        <f t="shared" si="1604"/>
        <v>0</v>
      </c>
      <c r="BX929" s="62">
        <f t="shared" si="1605"/>
        <v>5</v>
      </c>
      <c r="BY929" s="62">
        <f t="shared" si="1606"/>
        <v>17</v>
      </c>
      <c r="BZ929" s="63">
        <f t="shared" si="1607"/>
        <v>0.66383101851851833</v>
      </c>
      <c r="CA929" s="63">
        <f t="shared" si="1608"/>
        <v>0.66938657407407387</v>
      </c>
      <c r="CB929" s="63">
        <f t="shared" si="1609"/>
        <v>0.64695601851851847</v>
      </c>
      <c r="CC929" s="63">
        <f t="shared" si="1610"/>
        <v>0.69278935185185175</v>
      </c>
      <c r="CD929" s="63">
        <f t="shared" si="1611"/>
        <v>0.66495370370370366</v>
      </c>
      <c r="CE929" s="63">
        <f t="shared" si="1612"/>
        <v>0.67537037037037029</v>
      </c>
      <c r="CF929" s="63">
        <f t="shared" si="1613"/>
        <v>0.67113425925925929</v>
      </c>
      <c r="CG929" s="63">
        <f t="shared" si="1614"/>
        <v>0.67043981481481496</v>
      </c>
      <c r="CH929" s="36"/>
      <c r="CI929" s="36"/>
      <c r="CJ929" s="36"/>
      <c r="CK929" s="36"/>
      <c r="CL929" s="60">
        <v>60</v>
      </c>
    </row>
    <row r="930" spans="1:90" ht="40.5" x14ac:dyDescent="0.25">
      <c r="A930" s="37">
        <v>62</v>
      </c>
      <c r="E930" s="39"/>
      <c r="F930" s="42"/>
      <c r="G930" s="77">
        <v>347.58</v>
      </c>
      <c r="H930" s="41">
        <f t="shared" si="1620"/>
        <v>332.67</v>
      </c>
      <c r="I930" s="42">
        <v>332.49</v>
      </c>
      <c r="J930" s="43">
        <f t="shared" si="1621"/>
        <v>-7.1180085616613664E-4</v>
      </c>
      <c r="K930" s="44">
        <f t="shared" si="1622"/>
        <v>-0.23666666666667879</v>
      </c>
      <c r="L930" s="76" t="s">
        <v>608</v>
      </c>
      <c r="M930" s="127">
        <v>100</v>
      </c>
      <c r="N930" s="46">
        <f t="shared" si="1627"/>
        <v>332.72666666666669</v>
      </c>
      <c r="O930" s="46">
        <f t="shared" si="1569"/>
        <v>-0.11000000000000001</v>
      </c>
      <c r="P930" s="42">
        <v>332.81</v>
      </c>
      <c r="Q930" s="44">
        <f t="shared" si="1625"/>
        <v>-14.84</v>
      </c>
      <c r="R930" s="37">
        <v>347.58</v>
      </c>
      <c r="S930" s="46">
        <f t="shared" si="1626"/>
        <v>-14.76</v>
      </c>
      <c r="T930" s="40">
        <v>347.5</v>
      </c>
      <c r="U930" s="47" t="str">
        <f t="shared" si="1623"/>
        <v/>
      </c>
      <c r="V930" s="47" t="str">
        <f t="shared" si="1624"/>
        <v/>
      </c>
      <c r="W930" s="50"/>
      <c r="X930" s="50"/>
      <c r="Y930" s="50"/>
      <c r="Z930" s="50"/>
      <c r="AA930" s="50"/>
      <c r="AB930" s="50"/>
      <c r="AC930" s="50"/>
      <c r="AD930" s="50"/>
      <c r="AE930" s="51">
        <f t="shared" si="1570"/>
        <v>62</v>
      </c>
      <c r="AF930" s="51" t="str">
        <f t="shared" si="1571"/>
        <v/>
      </c>
      <c r="AG930" s="51" t="str">
        <f t="shared" si="1572"/>
        <v/>
      </c>
      <c r="AH930" s="51" t="str">
        <f t="shared" si="1573"/>
        <v/>
      </c>
      <c r="AI930" s="52">
        <f t="shared" si="1574"/>
        <v>332.67</v>
      </c>
      <c r="AJ930" s="82"/>
      <c r="AK930" s="53"/>
      <c r="AL930" s="52"/>
      <c r="AM930" s="53">
        <f t="shared" si="1575"/>
        <v>46</v>
      </c>
      <c r="AN930" s="53">
        <f>IF(AJ930&lt;&gt;"",IF(AJ930="o",VLOOKUP(AM930,OpenSect!$A$1:$D$11,2),IF(AJ930="u",VLOOKUP(AM930,UpHill!$A$1:$D$35,2),IF(AJ930="d",VLOOKUP(AM930,DownHill!$A$3:$D$29,2),IF(AJ930="f",VLOOKUP(AM930,FlatUnd!$A$2:$D$30,2),IF(AJ930="t",VLOOKUP(AM930,TimeAdd!$A$1:$D$176,2),IF(AJ930="l",VLOOKUP(AM930,SLimit!$A$1:$D$8,2),AN929)))))),AN929)</f>
        <v>55</v>
      </c>
      <c r="AO930" s="53">
        <f>IF(AJ930&lt;&gt;"",IF(AJ930="o",VLOOKUP(AM930,OpenSect!$A$1:$D$11,3),IF(AJ930="u",VLOOKUP(AM930,UpHill!$A$1:$D$35,3),IF(AJ930="d",VLOOKUP(AM930,DownHill!$A$3:$D$29,3),IF(AJ930="f",VLOOKUP(AM930,FlatUnd!$A$2:$D$30,3),IF(AJ930="t",VLOOKUP(AM930,TimeAdd!$A$1:$D$18,3),IF(AJ930="l",VLOOKUP(AM930,SLimit!$A$1:$D$8,3),AO929)))))),AO929)</f>
        <v>64</v>
      </c>
      <c r="AP930" s="53">
        <f>IF(AJ930&lt;&gt;"",IF(AJ930="o",VLOOKUP(AM930,OpenSect!$A$1:$D$11,4),IF(AJ930="u",VLOOKUP(AM930,UpHill!$A$1:$D$35,4),IF(AJ930="d",VLOOKUP(AM930,DownHill!$A$3:$D$29,4),IF(AJ930="f",VLOOKUP(AM930,FlatUnd!$A$2:$D$30,4),IF(AJ930="t",VLOOKUP(AM930,TimeAdd!$A$1:$D$18,4),IF(AJ930="l",VLOOKUP(AM930,SLimit!$A$1:$D$8,4),AP929)))))),AP929)</f>
        <v>72</v>
      </c>
      <c r="AQ930" s="53">
        <f t="shared" si="1576"/>
        <v>100</v>
      </c>
      <c r="AR930" s="54" t="str">
        <f t="shared" si="1577"/>
        <v xml:space="preserve">Diagrammatic sign:  Traffic movement effected by obstruction. </v>
      </c>
      <c r="AS930" s="55"/>
      <c r="AT930" s="55"/>
      <c r="AU930" s="56">
        <f>IF(GroupStTimes!$A$8=0,MIN(CB930,CD930,CF930),MIN(BZ930,CB930,CD930,CF930))</f>
        <v>0.64725694444444437</v>
      </c>
      <c r="AV930" s="56">
        <f>IF(GroupStTimes!$A$8=0,MAX(CC930,CE930,CG930),MAX(CA930,CC930,CE930,CG930))</f>
        <v>0.69309027777777765</v>
      </c>
      <c r="AW930" s="57" t="str">
        <f t="shared" si="1578"/>
        <v/>
      </c>
      <c r="AX930" s="58" t="str">
        <f t="shared" si="1579"/>
        <v/>
      </c>
      <c r="AY930" s="58" t="str">
        <f t="shared" si="1580"/>
        <v/>
      </c>
      <c r="AZ930" s="31">
        <f t="shared" si="1581"/>
        <v>325.94</v>
      </c>
      <c r="BA930" s="59">
        <f t="shared" si="1582"/>
        <v>0.65809027777777762</v>
      </c>
      <c r="BB930" s="59">
        <f t="shared" si="1583"/>
        <v>0.66364583333333316</v>
      </c>
      <c r="BC930" s="59">
        <f t="shared" si="1584"/>
        <v>0.64215277777777768</v>
      </c>
      <c r="BD930" s="59">
        <f t="shared" si="1585"/>
        <v>0.68798611111111097</v>
      </c>
      <c r="BE930" s="59">
        <f t="shared" si="1586"/>
        <v>0.66082175925925923</v>
      </c>
      <c r="BF930" s="59">
        <f t="shared" si="1587"/>
        <v>0.67123842592592586</v>
      </c>
      <c r="BG930" s="59">
        <f t="shared" si="1588"/>
        <v>0.66746527777777787</v>
      </c>
      <c r="BH930" s="59">
        <f t="shared" si="1589"/>
        <v>0.66677083333333342</v>
      </c>
      <c r="BI930" s="31">
        <f t="shared" si="1590"/>
        <v>6.7300000000000182</v>
      </c>
      <c r="BJ930" s="61">
        <f t="shared" si="1591"/>
        <v>0.14630434782608734</v>
      </c>
      <c r="BK930" s="61">
        <f t="shared" si="1592"/>
        <v>0.12236363636363669</v>
      </c>
      <c r="BL930" s="61">
        <f t="shared" si="1593"/>
        <v>0.10515625000000028</v>
      </c>
      <c r="BM930" s="61">
        <f t="shared" si="1594"/>
        <v>9.347222222222247E-2</v>
      </c>
      <c r="BN930" s="62">
        <f t="shared" si="1595"/>
        <v>0</v>
      </c>
      <c r="BO930" s="62">
        <f t="shared" si="1596"/>
        <v>8</v>
      </c>
      <c r="BP930" s="62">
        <f t="shared" si="1597"/>
        <v>47</v>
      </c>
      <c r="BQ930" s="62">
        <f t="shared" si="1598"/>
        <v>0</v>
      </c>
      <c r="BR930" s="62">
        <f t="shared" si="1599"/>
        <v>7</v>
      </c>
      <c r="BS930" s="62">
        <f t="shared" si="1600"/>
        <v>21</v>
      </c>
      <c r="BT930" s="62">
        <f t="shared" si="1601"/>
        <v>0</v>
      </c>
      <c r="BU930" s="62">
        <f t="shared" si="1602"/>
        <v>6</v>
      </c>
      <c r="BV930" s="62">
        <f t="shared" si="1603"/>
        <v>19</v>
      </c>
      <c r="BW930" s="62">
        <f t="shared" si="1604"/>
        <v>0</v>
      </c>
      <c r="BX930" s="62">
        <f t="shared" si="1605"/>
        <v>5</v>
      </c>
      <c r="BY930" s="62">
        <f t="shared" si="1606"/>
        <v>37</v>
      </c>
      <c r="BZ930" s="63">
        <f t="shared" si="1607"/>
        <v>0.66418981481481465</v>
      </c>
      <c r="CA930" s="63">
        <f t="shared" si="1608"/>
        <v>0.66974537037037019</v>
      </c>
      <c r="CB930" s="63">
        <f t="shared" si="1609"/>
        <v>0.64725694444444437</v>
      </c>
      <c r="CC930" s="63">
        <f t="shared" si="1610"/>
        <v>0.69309027777777765</v>
      </c>
      <c r="CD930" s="63">
        <f t="shared" si="1611"/>
        <v>0.66520833333333329</v>
      </c>
      <c r="CE930" s="63">
        <f t="shared" si="1612"/>
        <v>0.67562499999999992</v>
      </c>
      <c r="CF930" s="63">
        <f t="shared" si="1613"/>
        <v>0.67136574074074085</v>
      </c>
      <c r="CG930" s="63">
        <f t="shared" si="1614"/>
        <v>0.6706712962962964</v>
      </c>
      <c r="CH930" s="36"/>
      <c r="CI930" s="36"/>
      <c r="CJ930" s="36"/>
      <c r="CK930" s="36"/>
      <c r="CL930" s="60">
        <v>60</v>
      </c>
    </row>
    <row r="931" spans="1:90" ht="24.75" customHeight="1" x14ac:dyDescent="0.25">
      <c r="E931" s="39"/>
      <c r="F931" s="42"/>
      <c r="G931" s="78"/>
      <c r="H931" s="41">
        <f t="shared" si="1620"/>
        <v>332.86</v>
      </c>
      <c r="I931" s="42">
        <v>332.65000000000003</v>
      </c>
      <c r="J931" s="43">
        <f t="shared" si="1621"/>
        <v>-6.3129415301361644E-4</v>
      </c>
      <c r="K931" s="44">
        <f t="shared" si="1622"/>
        <v>-0.20999999999997954</v>
      </c>
      <c r="L931" s="76" t="s">
        <v>1024</v>
      </c>
      <c r="M931" s="127">
        <v>100</v>
      </c>
      <c r="N931" s="46">
        <f t="shared" si="1627"/>
        <v>332.86</v>
      </c>
      <c r="O931" s="46">
        <f t="shared" si="1569"/>
        <v>-0.11000000000000001</v>
      </c>
      <c r="P931" s="42">
        <v>332.97</v>
      </c>
      <c r="Q931" s="44"/>
      <c r="R931" s="37"/>
      <c r="S931" s="46"/>
      <c r="T931" s="40"/>
      <c r="U931" s="47"/>
      <c r="V931" s="47"/>
      <c r="W931" s="50"/>
      <c r="X931" s="50"/>
      <c r="Y931" s="50"/>
      <c r="Z931" s="50"/>
      <c r="AA931" s="50"/>
      <c r="AB931" s="50"/>
      <c r="AC931" s="50"/>
      <c r="AD931" s="50"/>
      <c r="AE931" s="51" t="str">
        <f t="shared" si="1570"/>
        <v/>
      </c>
      <c r="AF931" s="51" t="str">
        <f t="shared" si="1571"/>
        <v/>
      </c>
      <c r="AG931" s="51" t="str">
        <f t="shared" si="1572"/>
        <v/>
      </c>
      <c r="AH931" s="51" t="str">
        <f t="shared" si="1573"/>
        <v/>
      </c>
      <c r="AI931" s="52">
        <f t="shared" si="1574"/>
        <v>332.86</v>
      </c>
      <c r="AJ931" s="82"/>
      <c r="AK931" s="53"/>
      <c r="AL931" s="52"/>
      <c r="AM931" s="53">
        <f t="shared" si="1575"/>
        <v>46</v>
      </c>
      <c r="AN931" s="53">
        <f>IF(AJ931&lt;&gt;"",IF(AJ931="o",VLOOKUP(AM931,OpenSect!$A$1:$D$11,2),IF(AJ931="u",VLOOKUP(AM931,UpHill!$A$1:$D$35,2),IF(AJ931="d",VLOOKUP(AM931,DownHill!$A$3:$D$29,2),IF(AJ931="f",VLOOKUP(AM931,FlatUnd!$A$2:$D$30,2),IF(AJ931="t",VLOOKUP(AM931,TimeAdd!$A$1:$D$176,2),IF(AJ931="l",VLOOKUP(AM931,SLimit!$A$1:$D$8,2),AN930)))))),AN930)</f>
        <v>55</v>
      </c>
      <c r="AO931" s="53">
        <f>IF(AJ931&lt;&gt;"",IF(AJ931="o",VLOOKUP(AM931,OpenSect!$A$1:$D$11,3),IF(AJ931="u",VLOOKUP(AM931,UpHill!$A$1:$D$35,3),IF(AJ931="d",VLOOKUP(AM931,DownHill!$A$3:$D$29,3),IF(AJ931="f",VLOOKUP(AM931,FlatUnd!$A$2:$D$30,3),IF(AJ931="t",VLOOKUP(AM931,TimeAdd!$A$1:$D$18,3),IF(AJ931="l",VLOOKUP(AM931,SLimit!$A$1:$D$8,3),AO930)))))),AO930)</f>
        <v>64</v>
      </c>
      <c r="AP931" s="53">
        <f>IF(AJ931&lt;&gt;"",IF(AJ931="o",VLOOKUP(AM931,OpenSect!$A$1:$D$11,4),IF(AJ931="u",VLOOKUP(AM931,UpHill!$A$1:$D$35,4),IF(AJ931="d",VLOOKUP(AM931,DownHill!$A$3:$D$29,4),IF(AJ931="f",VLOOKUP(AM931,FlatUnd!$A$2:$D$30,4),IF(AJ931="t",VLOOKUP(AM931,TimeAdd!$A$1:$D$18,4),IF(AJ931="l",VLOOKUP(AM931,SLimit!$A$1:$D$8,4),AP930)))))),AP930)</f>
        <v>72</v>
      </c>
      <c r="AQ931" s="53">
        <f t="shared" si="1576"/>
        <v>100</v>
      </c>
      <c r="AR931" s="54" t="str">
        <f t="shared" si="1577"/>
        <v>46,0 km plate.</v>
      </c>
      <c r="AS931" s="55"/>
      <c r="AT931" s="55"/>
      <c r="AU931" s="56">
        <f>IF(GroupStTimes!$A$8=0,MIN(CB931,CD931,CF931),MIN(BZ931,CB931,CD931,CF931))</f>
        <v>0.64739583333333328</v>
      </c>
      <c r="AV931" s="56">
        <f>IF(GroupStTimes!$A$8=0,MAX(CC931,CE931,CG931),MAX(CA931,CC931,CE931,CG931))</f>
        <v>0.69322916666666656</v>
      </c>
      <c r="AW931" s="57" t="str">
        <f t="shared" si="1578"/>
        <v/>
      </c>
      <c r="AX931" s="58" t="str">
        <f t="shared" si="1579"/>
        <v/>
      </c>
      <c r="AY931" s="58" t="str">
        <f t="shared" si="1580"/>
        <v/>
      </c>
      <c r="AZ931" s="31">
        <f t="shared" si="1581"/>
        <v>325.94</v>
      </c>
      <c r="BA931" s="59">
        <f t="shared" si="1582"/>
        <v>0.65809027777777762</v>
      </c>
      <c r="BB931" s="59">
        <f t="shared" si="1583"/>
        <v>0.66364583333333316</v>
      </c>
      <c r="BC931" s="59">
        <f t="shared" si="1584"/>
        <v>0.64215277777777768</v>
      </c>
      <c r="BD931" s="59">
        <f t="shared" si="1585"/>
        <v>0.68798611111111097</v>
      </c>
      <c r="BE931" s="59">
        <f t="shared" si="1586"/>
        <v>0.66082175925925923</v>
      </c>
      <c r="BF931" s="59">
        <f t="shared" si="1587"/>
        <v>0.67123842592592586</v>
      </c>
      <c r="BG931" s="59">
        <f t="shared" si="1588"/>
        <v>0.66746527777777787</v>
      </c>
      <c r="BH931" s="59">
        <f t="shared" si="1589"/>
        <v>0.66677083333333342</v>
      </c>
      <c r="BI931" s="31">
        <f t="shared" si="1590"/>
        <v>6.9200000000000159</v>
      </c>
      <c r="BJ931" s="61">
        <f t="shared" si="1591"/>
        <v>0.150434782608696</v>
      </c>
      <c r="BK931" s="61">
        <f t="shared" si="1592"/>
        <v>0.12581818181818211</v>
      </c>
      <c r="BL931" s="61">
        <f t="shared" si="1593"/>
        <v>0.10812500000000025</v>
      </c>
      <c r="BM931" s="61">
        <f t="shared" si="1594"/>
        <v>9.6111111111111328E-2</v>
      </c>
      <c r="BN931" s="62">
        <f t="shared" si="1595"/>
        <v>0</v>
      </c>
      <c r="BO931" s="62">
        <f t="shared" si="1596"/>
        <v>9</v>
      </c>
      <c r="BP931" s="62">
        <f t="shared" si="1597"/>
        <v>2</v>
      </c>
      <c r="BQ931" s="62">
        <f t="shared" si="1598"/>
        <v>0</v>
      </c>
      <c r="BR931" s="62">
        <f t="shared" si="1599"/>
        <v>7</v>
      </c>
      <c r="BS931" s="62">
        <f t="shared" si="1600"/>
        <v>33</v>
      </c>
      <c r="BT931" s="62">
        <f t="shared" si="1601"/>
        <v>0</v>
      </c>
      <c r="BU931" s="62">
        <f t="shared" si="1602"/>
        <v>6</v>
      </c>
      <c r="BV931" s="62">
        <f t="shared" si="1603"/>
        <v>29</v>
      </c>
      <c r="BW931" s="62">
        <f t="shared" si="1604"/>
        <v>0</v>
      </c>
      <c r="BX931" s="62">
        <f t="shared" si="1605"/>
        <v>5</v>
      </c>
      <c r="BY931" s="62">
        <f t="shared" si="1606"/>
        <v>46</v>
      </c>
      <c r="BZ931" s="63">
        <f t="shared" si="1607"/>
        <v>0.66436342592592579</v>
      </c>
      <c r="CA931" s="63">
        <f t="shared" si="1608"/>
        <v>0.66991898148148132</v>
      </c>
      <c r="CB931" s="63">
        <f t="shared" si="1609"/>
        <v>0.64739583333333328</v>
      </c>
      <c r="CC931" s="63">
        <f t="shared" si="1610"/>
        <v>0.69322916666666656</v>
      </c>
      <c r="CD931" s="63">
        <f t="shared" si="1611"/>
        <v>0.66532407407407401</v>
      </c>
      <c r="CE931" s="63">
        <f t="shared" si="1612"/>
        <v>0.67574074074074064</v>
      </c>
      <c r="CF931" s="63">
        <f t="shared" si="1613"/>
        <v>0.67146990740740753</v>
      </c>
      <c r="CG931" s="63">
        <f t="shared" si="1614"/>
        <v>0.67077546296296309</v>
      </c>
      <c r="CH931" s="36"/>
      <c r="CI931" s="36"/>
      <c r="CJ931" s="36"/>
      <c r="CK931" s="36"/>
      <c r="CL931" s="60">
        <v>60</v>
      </c>
    </row>
    <row r="932" spans="1:90" ht="26.25" customHeight="1" x14ac:dyDescent="0.25">
      <c r="A932" s="37">
        <v>62</v>
      </c>
      <c r="E932" s="39"/>
      <c r="F932" s="42"/>
      <c r="G932" s="78">
        <v>347.71</v>
      </c>
      <c r="H932" s="41">
        <f t="shared" si="1620"/>
        <v>332.93</v>
      </c>
      <c r="I932" s="42">
        <v>332.76</v>
      </c>
      <c r="J932" s="43">
        <f t="shared" si="1621"/>
        <v>-6.6113715590824401E-4</v>
      </c>
      <c r="K932" s="44">
        <f t="shared" si="1622"/>
        <v>-0.22000000000002728</v>
      </c>
      <c r="L932" s="76" t="s">
        <v>408</v>
      </c>
      <c r="M932" s="127">
        <v>100</v>
      </c>
      <c r="N932" s="46">
        <f t="shared" si="1627"/>
        <v>332.98</v>
      </c>
      <c r="O932" s="46">
        <f t="shared" si="1569"/>
        <v>-0.11000000000000001</v>
      </c>
      <c r="P932" s="42">
        <v>333.08</v>
      </c>
      <c r="Q932" s="44">
        <f t="shared" si="1625"/>
        <v>-14.84</v>
      </c>
      <c r="R932" s="37">
        <v>347.8</v>
      </c>
      <c r="S932" s="46">
        <f t="shared" si="1626"/>
        <v>-14.76</v>
      </c>
      <c r="T932" s="40">
        <v>347.77</v>
      </c>
      <c r="U932" s="47" t="str">
        <f t="shared" si="1623"/>
        <v/>
      </c>
      <c r="V932" s="47" t="str">
        <f t="shared" si="1624"/>
        <v/>
      </c>
      <c r="W932" s="50"/>
      <c r="X932" s="50"/>
      <c r="Y932" s="50"/>
      <c r="Z932" s="50"/>
      <c r="AA932" s="50"/>
      <c r="AB932" s="50"/>
      <c r="AC932" s="50"/>
      <c r="AD932" s="50"/>
      <c r="AE932" s="51">
        <f t="shared" si="1570"/>
        <v>62</v>
      </c>
      <c r="AF932" s="51" t="str">
        <f t="shared" si="1571"/>
        <v/>
      </c>
      <c r="AG932" s="51" t="str">
        <f t="shared" si="1572"/>
        <v/>
      </c>
      <c r="AH932" s="51" t="str">
        <f t="shared" si="1573"/>
        <v/>
      </c>
      <c r="AI932" s="52">
        <f t="shared" si="1574"/>
        <v>332.93</v>
      </c>
      <c r="AJ932" s="82"/>
      <c r="AK932" s="53"/>
      <c r="AL932" s="52"/>
      <c r="AM932" s="53">
        <f t="shared" si="1575"/>
        <v>46</v>
      </c>
      <c r="AN932" s="53">
        <f>IF(AJ932&lt;&gt;"",IF(AJ932="o",VLOOKUP(AM932,OpenSect!$A$1:$D$11,2),IF(AJ932="u",VLOOKUP(AM932,UpHill!$A$1:$D$35,2),IF(AJ932="d",VLOOKUP(AM932,DownHill!$A$3:$D$29,2),IF(AJ932="f",VLOOKUP(AM932,FlatUnd!$A$2:$D$30,2),IF(AJ932="t",VLOOKUP(AM932,TimeAdd!$A$1:$D$176,2),IF(AJ932="l",VLOOKUP(AM932,SLimit!$A$1:$D$8,2),AN931)))))),AN931)</f>
        <v>55</v>
      </c>
      <c r="AO932" s="53">
        <f>IF(AJ932&lt;&gt;"",IF(AJ932="o",VLOOKUP(AM932,OpenSect!$A$1:$D$11,3),IF(AJ932="u",VLOOKUP(AM932,UpHill!$A$1:$D$35,3),IF(AJ932="d",VLOOKUP(AM932,DownHill!$A$3:$D$29,3),IF(AJ932="f",VLOOKUP(AM932,FlatUnd!$A$2:$D$30,3),IF(AJ932="t",VLOOKUP(AM932,TimeAdd!$A$1:$D$18,3),IF(AJ932="l",VLOOKUP(AM932,SLimit!$A$1:$D$8,3),AO931)))))),AO931)</f>
        <v>64</v>
      </c>
      <c r="AP932" s="53">
        <f>IF(AJ932&lt;&gt;"",IF(AJ932="o",VLOOKUP(AM932,OpenSect!$A$1:$D$11,4),IF(AJ932="u",VLOOKUP(AM932,UpHill!$A$1:$D$35,4),IF(AJ932="d",VLOOKUP(AM932,DownHill!$A$3:$D$29,4),IF(AJ932="f",VLOOKUP(AM932,FlatUnd!$A$2:$D$30,4),IF(AJ932="t",VLOOKUP(AM932,TimeAdd!$A$1:$D$18,4),IF(AJ932="l",VLOOKUP(AM932,SLimit!$A$1:$D$8,4),AP931)))))),AP931)</f>
        <v>72</v>
      </c>
      <c r="AQ932" s="53">
        <f t="shared" si="1576"/>
        <v>100</v>
      </c>
      <c r="AR932" s="54" t="str">
        <f t="shared" si="1577"/>
        <v>Warning - Side road junction{ left}.</v>
      </c>
      <c r="AS932" s="55"/>
      <c r="AT932" s="55"/>
      <c r="AU932" s="56">
        <f>IF(GroupStTimes!$A$8=0,MIN(CB932,CD932,CF932),MIN(BZ932,CB932,CD932,CF932))</f>
        <v>0.64745370370370359</v>
      </c>
      <c r="AV932" s="56">
        <f>IF(GroupStTimes!$A$8=0,MAX(CC932,CE932,CG932),MAX(CA932,CC932,CE932,CG932))</f>
        <v>0.69328703703703687</v>
      </c>
      <c r="AW932" s="57" t="str">
        <f t="shared" si="1578"/>
        <v/>
      </c>
      <c r="AX932" s="58" t="str">
        <f t="shared" si="1579"/>
        <v/>
      </c>
      <c r="AY932" s="58" t="str">
        <f t="shared" si="1580"/>
        <v/>
      </c>
      <c r="AZ932" s="31">
        <f t="shared" si="1581"/>
        <v>325.94</v>
      </c>
      <c r="BA932" s="59">
        <f t="shared" si="1582"/>
        <v>0.65809027777777762</v>
      </c>
      <c r="BB932" s="59">
        <f t="shared" si="1583"/>
        <v>0.66364583333333316</v>
      </c>
      <c r="BC932" s="59">
        <f t="shared" si="1584"/>
        <v>0.64215277777777768</v>
      </c>
      <c r="BD932" s="59">
        <f t="shared" si="1585"/>
        <v>0.68798611111111097</v>
      </c>
      <c r="BE932" s="59">
        <f t="shared" si="1586"/>
        <v>0.66082175925925923</v>
      </c>
      <c r="BF932" s="59">
        <f t="shared" si="1587"/>
        <v>0.67123842592592586</v>
      </c>
      <c r="BG932" s="59">
        <f t="shared" si="1588"/>
        <v>0.66746527777777787</v>
      </c>
      <c r="BH932" s="59">
        <f t="shared" si="1589"/>
        <v>0.66677083333333342</v>
      </c>
      <c r="BI932" s="31">
        <f t="shared" si="1590"/>
        <v>6.9900000000000091</v>
      </c>
      <c r="BJ932" s="61">
        <f t="shared" si="1591"/>
        <v>0.15195652173913063</v>
      </c>
      <c r="BK932" s="61">
        <f t="shared" si="1592"/>
        <v>0.12709090909090925</v>
      </c>
      <c r="BL932" s="61">
        <f t="shared" si="1593"/>
        <v>0.10921875000000014</v>
      </c>
      <c r="BM932" s="61">
        <f t="shared" si="1594"/>
        <v>9.7083333333333466E-2</v>
      </c>
      <c r="BN932" s="62">
        <f t="shared" si="1595"/>
        <v>0</v>
      </c>
      <c r="BO932" s="62">
        <f t="shared" si="1596"/>
        <v>9</v>
      </c>
      <c r="BP932" s="62">
        <f t="shared" si="1597"/>
        <v>7</v>
      </c>
      <c r="BQ932" s="62">
        <f t="shared" si="1598"/>
        <v>0</v>
      </c>
      <c r="BR932" s="62">
        <f t="shared" si="1599"/>
        <v>7</v>
      </c>
      <c r="BS932" s="62">
        <f t="shared" si="1600"/>
        <v>38</v>
      </c>
      <c r="BT932" s="62">
        <f t="shared" si="1601"/>
        <v>0</v>
      </c>
      <c r="BU932" s="62">
        <f t="shared" si="1602"/>
        <v>6</v>
      </c>
      <c r="BV932" s="62">
        <f t="shared" si="1603"/>
        <v>33</v>
      </c>
      <c r="BW932" s="62">
        <f t="shared" si="1604"/>
        <v>0</v>
      </c>
      <c r="BX932" s="62">
        <f t="shared" si="1605"/>
        <v>5</v>
      </c>
      <c r="BY932" s="62">
        <f t="shared" si="1606"/>
        <v>50</v>
      </c>
      <c r="BZ932" s="63">
        <f t="shared" si="1607"/>
        <v>0.66442129629629609</v>
      </c>
      <c r="CA932" s="63">
        <f t="shared" si="1608"/>
        <v>0.66997685185185163</v>
      </c>
      <c r="CB932" s="63">
        <f t="shared" si="1609"/>
        <v>0.64745370370370359</v>
      </c>
      <c r="CC932" s="63">
        <f t="shared" si="1610"/>
        <v>0.69328703703703687</v>
      </c>
      <c r="CD932" s="63">
        <f t="shared" si="1611"/>
        <v>0.66537037037037039</v>
      </c>
      <c r="CE932" s="63">
        <f t="shared" si="1612"/>
        <v>0.67578703703703702</v>
      </c>
      <c r="CF932" s="63">
        <f t="shared" si="1613"/>
        <v>0.6715162037037038</v>
      </c>
      <c r="CG932" s="63">
        <f t="shared" si="1614"/>
        <v>0.67082175925925935</v>
      </c>
      <c r="CH932" s="36"/>
      <c r="CI932" s="36"/>
      <c r="CJ932" s="36"/>
      <c r="CK932" s="36"/>
      <c r="CL932" s="60">
        <v>60</v>
      </c>
    </row>
    <row r="933" spans="1:90" ht="60.75" x14ac:dyDescent="0.25">
      <c r="A933" s="37">
        <v>62</v>
      </c>
      <c r="C933" s="37" t="s">
        <v>58</v>
      </c>
      <c r="E933" s="39"/>
      <c r="F933" s="42"/>
      <c r="G933" s="78">
        <v>348.19</v>
      </c>
      <c r="H933" s="41">
        <f t="shared" si="1620"/>
        <v>333.4</v>
      </c>
      <c r="I933" s="42">
        <v>333.23</v>
      </c>
      <c r="J933" s="43">
        <f t="shared" si="1621"/>
        <v>-6.7020776440686834E-4</v>
      </c>
      <c r="K933" s="44">
        <f t="shared" si="1622"/>
        <v>-0.22333333333330074</v>
      </c>
      <c r="L933" s="76" t="s">
        <v>1282</v>
      </c>
      <c r="M933" s="127">
        <v>100</v>
      </c>
      <c r="N933" s="46">
        <f t="shared" si="1627"/>
        <v>333.45333333333332</v>
      </c>
      <c r="O933" s="46">
        <f t="shared" si="1569"/>
        <v>-0.11000000000000001</v>
      </c>
      <c r="P933" s="42">
        <v>333.56</v>
      </c>
      <c r="Q933" s="44">
        <f t="shared" si="1625"/>
        <v>-14.84</v>
      </c>
      <c r="R933" s="37">
        <v>348.27</v>
      </c>
      <c r="S933" s="46">
        <f t="shared" si="1626"/>
        <v>-14.76</v>
      </c>
      <c r="T933" s="40">
        <v>348.24</v>
      </c>
      <c r="U933" s="47">
        <f t="shared" si="1623"/>
        <v>27.83287</v>
      </c>
      <c r="V933" s="47">
        <f t="shared" si="1624"/>
        <v>29.960529999999999</v>
      </c>
      <c r="W933" s="50">
        <v>27.83287</v>
      </c>
      <c r="X933" s="50">
        <v>29.960509999999999</v>
      </c>
      <c r="Y933" s="50">
        <v>27.83286</v>
      </c>
      <c r="Z933" s="50">
        <v>29.96049</v>
      </c>
      <c r="AA933" s="50">
        <v>27.832879999999999</v>
      </c>
      <c r="AB933" s="50">
        <v>29.960570000000001</v>
      </c>
      <c r="AC933" s="50">
        <v>27.83287</v>
      </c>
      <c r="AD933" s="50">
        <v>29.960540000000002</v>
      </c>
      <c r="AE933" s="51">
        <f t="shared" si="1570"/>
        <v>62</v>
      </c>
      <c r="AF933" s="51" t="str">
        <f t="shared" si="1571"/>
        <v/>
      </c>
      <c r="AG933" s="51" t="str">
        <f t="shared" si="1572"/>
        <v>m</v>
      </c>
      <c r="AH933" s="51" t="str">
        <f t="shared" si="1573"/>
        <v/>
      </c>
      <c r="AI933" s="52">
        <f t="shared" si="1574"/>
        <v>333.4</v>
      </c>
      <c r="AJ933" s="82" t="s">
        <v>58</v>
      </c>
      <c r="AK933" s="53"/>
      <c r="AL933" s="52"/>
      <c r="AM933" s="53">
        <f t="shared" si="1575"/>
        <v>46</v>
      </c>
      <c r="AN933" s="53">
        <f>IF(AJ933&lt;&gt;"",IF(AJ933="o",VLOOKUP(AM933,OpenSect!$A$1:$D$11,2),IF(AJ933="u",VLOOKUP(AM933,UpHill!$A$1:$D$35,2),IF(AJ933="d",VLOOKUP(AM933,DownHill!$A$3:$D$29,2),IF(AJ933="f",VLOOKUP(AM933,FlatUnd!$A$2:$D$30,2),IF(AJ933="t",VLOOKUP(AM933,TimeAdd!$A$1:$D$176,2),IF(AJ933="l",VLOOKUP(AM933,SLimit!$A$1:$D$8,2),AN932)))))),AN932)</f>
        <v>55</v>
      </c>
      <c r="AO933" s="53">
        <f>IF(AJ933&lt;&gt;"",IF(AJ933="o",VLOOKUP(AM933,OpenSect!$A$1:$D$11,3),IF(AJ933="u",VLOOKUP(AM933,UpHill!$A$1:$D$35,3),IF(AJ933="d",VLOOKUP(AM933,DownHill!$A$3:$D$29,3),IF(AJ933="f",VLOOKUP(AM933,FlatUnd!$A$2:$D$30,3),IF(AJ933="t",VLOOKUP(AM933,TimeAdd!$A$1:$D$18,3),IF(AJ933="l",VLOOKUP(AM933,SLimit!$A$1:$D$8,3),AO932)))))),AO932)</f>
        <v>64</v>
      </c>
      <c r="AP933" s="53">
        <f>IF(AJ933&lt;&gt;"",IF(AJ933="o",VLOOKUP(AM933,OpenSect!$A$1:$D$11,4),IF(AJ933="u",VLOOKUP(AM933,UpHill!$A$1:$D$35,4),IF(AJ933="d",VLOOKUP(AM933,DownHill!$A$3:$D$29,4),IF(AJ933="f",VLOOKUP(AM933,FlatUnd!$A$2:$D$30,4),IF(AJ933="t",VLOOKUP(AM933,TimeAdd!$A$1:$D$18,4),IF(AJ933="l",VLOOKUP(AM933,SLimit!$A$1:$D$8,4),AP932)))))),AP932)</f>
        <v>72</v>
      </c>
      <c r="AQ933" s="53">
        <f t="shared" si="1576"/>
        <v>100</v>
      </c>
      <c r="AR933" s="54" t="str">
        <f t="shared" si="1577"/>
        <v>Diagramatic sign:  Warning - Reduced visibility.  No overtaking.  Dot on pole and edge of tar.</v>
      </c>
      <c r="AS933" s="55"/>
      <c r="AT933" s="55"/>
      <c r="AU933" s="56">
        <f>IF(GroupStTimes!$A$8=0,MIN(CB933,CD933,CF933),MIN(BZ933,CB933,CD933,CF933))</f>
        <v>0.64780092592592586</v>
      </c>
      <c r="AV933" s="56">
        <f>IF(GroupStTimes!$A$8=0,MAX(CC933,CE933,CG933),MAX(CA933,CC933,CE933,CG933))</f>
        <v>0.69363425925925914</v>
      </c>
      <c r="AW933" s="57" t="str">
        <f t="shared" si="1578"/>
        <v>27.83287  29.96053</v>
      </c>
      <c r="AX933" s="58">
        <f t="shared" si="1579"/>
        <v>27.83287</v>
      </c>
      <c r="AY933" s="58">
        <f t="shared" si="1580"/>
        <v>29.960509999999999</v>
      </c>
      <c r="AZ933" s="31">
        <f t="shared" si="1581"/>
        <v>325.94</v>
      </c>
      <c r="BA933" s="59">
        <f t="shared" si="1582"/>
        <v>0.65809027777777762</v>
      </c>
      <c r="BB933" s="59">
        <f t="shared" si="1583"/>
        <v>0.66364583333333316</v>
      </c>
      <c r="BC933" s="59">
        <f t="shared" si="1584"/>
        <v>0.64215277777777768</v>
      </c>
      <c r="BD933" s="59">
        <f t="shared" si="1585"/>
        <v>0.68798611111111097</v>
      </c>
      <c r="BE933" s="59">
        <f t="shared" si="1586"/>
        <v>0.66082175925925923</v>
      </c>
      <c r="BF933" s="59">
        <f t="shared" si="1587"/>
        <v>0.67123842592592586</v>
      </c>
      <c r="BG933" s="59">
        <f t="shared" si="1588"/>
        <v>0.66746527777777787</v>
      </c>
      <c r="BH933" s="59">
        <f t="shared" si="1589"/>
        <v>0.66677083333333342</v>
      </c>
      <c r="BI933" s="31">
        <f t="shared" si="1590"/>
        <v>7.4599999999999795</v>
      </c>
      <c r="BJ933" s="61">
        <f t="shared" si="1591"/>
        <v>0.16217391304347781</v>
      </c>
      <c r="BK933" s="61">
        <f t="shared" si="1592"/>
        <v>0.13563636363636328</v>
      </c>
      <c r="BL933" s="61">
        <f t="shared" si="1593"/>
        <v>0.11656249999999968</v>
      </c>
      <c r="BM933" s="61">
        <f t="shared" si="1594"/>
        <v>0.10361111111111082</v>
      </c>
      <c r="BN933" s="62">
        <f t="shared" si="1595"/>
        <v>0</v>
      </c>
      <c r="BO933" s="62">
        <f t="shared" si="1596"/>
        <v>9</v>
      </c>
      <c r="BP933" s="62">
        <f t="shared" si="1597"/>
        <v>44</v>
      </c>
      <c r="BQ933" s="62">
        <f t="shared" si="1598"/>
        <v>0</v>
      </c>
      <c r="BR933" s="62">
        <f t="shared" si="1599"/>
        <v>8</v>
      </c>
      <c r="BS933" s="62">
        <f t="shared" si="1600"/>
        <v>8</v>
      </c>
      <c r="BT933" s="62">
        <f t="shared" si="1601"/>
        <v>0</v>
      </c>
      <c r="BU933" s="62">
        <f t="shared" si="1602"/>
        <v>6</v>
      </c>
      <c r="BV933" s="62">
        <f t="shared" si="1603"/>
        <v>60</v>
      </c>
      <c r="BW933" s="62">
        <f t="shared" si="1604"/>
        <v>0</v>
      </c>
      <c r="BX933" s="62">
        <f t="shared" si="1605"/>
        <v>6</v>
      </c>
      <c r="BY933" s="62">
        <f t="shared" si="1606"/>
        <v>13</v>
      </c>
      <c r="BZ933" s="63">
        <f t="shared" si="1607"/>
        <v>0.66484953703703686</v>
      </c>
      <c r="CA933" s="63">
        <f t="shared" si="1608"/>
        <v>0.6704050925925924</v>
      </c>
      <c r="CB933" s="63">
        <f t="shared" si="1609"/>
        <v>0.64780092592592586</v>
      </c>
      <c r="CC933" s="63">
        <f t="shared" si="1610"/>
        <v>0.69363425925925914</v>
      </c>
      <c r="CD933" s="63">
        <f t="shared" si="1611"/>
        <v>0.66568287037037033</v>
      </c>
      <c r="CE933" s="63">
        <f t="shared" si="1612"/>
        <v>0.67609953703703696</v>
      </c>
      <c r="CF933" s="63">
        <f t="shared" si="1613"/>
        <v>0.67178240740740747</v>
      </c>
      <c r="CG933" s="63">
        <f t="shared" si="1614"/>
        <v>0.67108796296296302</v>
      </c>
      <c r="CH933" s="36"/>
      <c r="CI933" s="36"/>
      <c r="CJ933" s="36"/>
      <c r="CK933" s="36"/>
      <c r="CL933" s="60">
        <v>60</v>
      </c>
    </row>
    <row r="934" spans="1:90" ht="26.25" customHeight="1" x14ac:dyDescent="0.25">
      <c r="E934" s="39"/>
      <c r="F934" s="42"/>
      <c r="G934" s="78"/>
      <c r="H934" s="41">
        <f t="shared" si="1620"/>
        <v>333.86</v>
      </c>
      <c r="I934" s="42">
        <v>333.65000000000003</v>
      </c>
      <c r="J934" s="43">
        <f t="shared" si="1621"/>
        <v>-6.2940206803530497E-4</v>
      </c>
      <c r="K934" s="44">
        <f t="shared" si="1622"/>
        <v>-0.20999999999997954</v>
      </c>
      <c r="L934" s="76" t="s">
        <v>1283</v>
      </c>
      <c r="M934" s="127">
        <v>100</v>
      </c>
      <c r="N934" s="46">
        <f t="shared" si="1627"/>
        <v>333.86</v>
      </c>
      <c r="O934" s="46">
        <f t="shared" si="1569"/>
        <v>-0.11000000000000001</v>
      </c>
      <c r="P934" s="42">
        <v>333.97</v>
      </c>
      <c r="Q934" s="44"/>
      <c r="R934" s="37"/>
      <c r="S934" s="46"/>
      <c r="T934" s="40"/>
      <c r="U934" s="47"/>
      <c r="V934" s="47"/>
      <c r="W934" s="50"/>
      <c r="X934" s="50"/>
      <c r="Y934" s="50"/>
      <c r="Z934" s="50"/>
      <c r="AA934" s="50"/>
      <c r="AB934" s="50"/>
      <c r="AC934" s="50"/>
      <c r="AD934" s="50"/>
      <c r="AE934" s="51" t="str">
        <f t="shared" si="1570"/>
        <v/>
      </c>
      <c r="AF934" s="51" t="str">
        <f t="shared" si="1571"/>
        <v/>
      </c>
      <c r="AG934" s="51" t="str">
        <f t="shared" si="1572"/>
        <v/>
      </c>
      <c r="AH934" s="51" t="str">
        <f t="shared" si="1573"/>
        <v/>
      </c>
      <c r="AI934" s="52">
        <f t="shared" si="1574"/>
        <v>333.86</v>
      </c>
      <c r="AJ934" s="82"/>
      <c r="AK934" s="53"/>
      <c r="AL934" s="52"/>
      <c r="AM934" s="53">
        <f t="shared" si="1575"/>
        <v>46</v>
      </c>
      <c r="AN934" s="53">
        <f>IF(AJ934&lt;&gt;"",IF(AJ934="o",VLOOKUP(AM934,OpenSect!$A$1:$D$11,2),IF(AJ934="u",VLOOKUP(AM934,UpHill!$A$1:$D$35,2),IF(AJ934="d",VLOOKUP(AM934,DownHill!$A$3:$D$29,2),IF(AJ934="f",VLOOKUP(AM934,FlatUnd!$A$2:$D$30,2),IF(AJ934="t",VLOOKUP(AM934,TimeAdd!$A$1:$D$176,2),IF(AJ934="l",VLOOKUP(AM934,SLimit!$A$1:$D$8,2),AN933)))))),AN933)</f>
        <v>55</v>
      </c>
      <c r="AO934" s="53">
        <f>IF(AJ934&lt;&gt;"",IF(AJ934="o",VLOOKUP(AM934,OpenSect!$A$1:$D$11,3),IF(AJ934="u",VLOOKUP(AM934,UpHill!$A$1:$D$35,3),IF(AJ934="d",VLOOKUP(AM934,DownHill!$A$3:$D$29,3),IF(AJ934="f",VLOOKUP(AM934,FlatUnd!$A$2:$D$30,3),IF(AJ934="t",VLOOKUP(AM934,TimeAdd!$A$1:$D$18,3),IF(AJ934="l",VLOOKUP(AM934,SLimit!$A$1:$D$8,3),AO933)))))),AO933)</f>
        <v>64</v>
      </c>
      <c r="AP934" s="53">
        <f>IF(AJ934&lt;&gt;"",IF(AJ934="o",VLOOKUP(AM934,OpenSect!$A$1:$D$11,4),IF(AJ934="u",VLOOKUP(AM934,UpHill!$A$1:$D$35,4),IF(AJ934="d",VLOOKUP(AM934,DownHill!$A$3:$D$29,4),IF(AJ934="f",VLOOKUP(AM934,FlatUnd!$A$2:$D$30,4),IF(AJ934="t",VLOOKUP(AM934,TimeAdd!$A$1:$D$18,4),IF(AJ934="l",VLOOKUP(AM934,SLimit!$A$1:$D$8,4),AP933)))))),AP933)</f>
        <v>72</v>
      </c>
      <c r="AQ934" s="53">
        <f t="shared" si="1576"/>
        <v>100</v>
      </c>
      <c r="AR934" s="54" t="str">
        <f t="shared" si="1577"/>
        <v>47,0 km plate</v>
      </c>
      <c r="AS934" s="55"/>
      <c r="AT934" s="55"/>
      <c r="AU934" s="56">
        <f>IF(GroupStTimes!$A$8=0,MIN(CB934,CD934,CF934),MIN(BZ934,CB934,CD934,CF934))</f>
        <v>0.64814814814814803</v>
      </c>
      <c r="AV934" s="56">
        <f>IF(GroupStTimes!$A$8=0,MAX(CC934,CE934,CG934),MAX(CA934,CC934,CE934,CG934))</f>
        <v>0.69398148148148131</v>
      </c>
      <c r="AW934" s="57" t="str">
        <f t="shared" si="1578"/>
        <v/>
      </c>
      <c r="AX934" s="58" t="str">
        <f t="shared" si="1579"/>
        <v/>
      </c>
      <c r="AY934" s="58" t="str">
        <f t="shared" si="1580"/>
        <v/>
      </c>
      <c r="AZ934" s="31">
        <f t="shared" si="1581"/>
        <v>325.94</v>
      </c>
      <c r="BA934" s="59">
        <f t="shared" si="1582"/>
        <v>0.65809027777777762</v>
      </c>
      <c r="BB934" s="59">
        <f t="shared" si="1583"/>
        <v>0.66364583333333316</v>
      </c>
      <c r="BC934" s="59">
        <f t="shared" si="1584"/>
        <v>0.64215277777777768</v>
      </c>
      <c r="BD934" s="59">
        <f t="shared" si="1585"/>
        <v>0.68798611111111097</v>
      </c>
      <c r="BE934" s="59">
        <f t="shared" si="1586"/>
        <v>0.66082175925925923</v>
      </c>
      <c r="BF934" s="59">
        <f t="shared" si="1587"/>
        <v>0.67123842592592586</v>
      </c>
      <c r="BG934" s="59">
        <f t="shared" si="1588"/>
        <v>0.66746527777777787</v>
      </c>
      <c r="BH934" s="59">
        <f t="shared" si="1589"/>
        <v>0.66677083333333342</v>
      </c>
      <c r="BI934" s="31">
        <f t="shared" si="1590"/>
        <v>7.9200000000000159</v>
      </c>
      <c r="BJ934" s="61">
        <f t="shared" si="1591"/>
        <v>0.17217391304347859</v>
      </c>
      <c r="BK934" s="61">
        <f t="shared" si="1592"/>
        <v>0.14400000000000029</v>
      </c>
      <c r="BL934" s="61">
        <f t="shared" si="1593"/>
        <v>0.12375000000000025</v>
      </c>
      <c r="BM934" s="61">
        <f t="shared" si="1594"/>
        <v>0.11000000000000022</v>
      </c>
      <c r="BN934" s="62">
        <f t="shared" si="1595"/>
        <v>0</v>
      </c>
      <c r="BO934" s="62">
        <f t="shared" si="1596"/>
        <v>10</v>
      </c>
      <c r="BP934" s="62">
        <f t="shared" si="1597"/>
        <v>20</v>
      </c>
      <c r="BQ934" s="62">
        <f t="shared" si="1598"/>
        <v>0</v>
      </c>
      <c r="BR934" s="62">
        <f t="shared" si="1599"/>
        <v>8</v>
      </c>
      <c r="BS934" s="62">
        <f t="shared" si="1600"/>
        <v>38</v>
      </c>
      <c r="BT934" s="62">
        <f t="shared" si="1601"/>
        <v>0</v>
      </c>
      <c r="BU934" s="62">
        <f t="shared" si="1602"/>
        <v>7</v>
      </c>
      <c r="BV934" s="62">
        <f t="shared" si="1603"/>
        <v>26</v>
      </c>
      <c r="BW934" s="62">
        <f t="shared" si="1604"/>
        <v>0</v>
      </c>
      <c r="BX934" s="62">
        <f t="shared" si="1605"/>
        <v>6</v>
      </c>
      <c r="BY934" s="62">
        <f t="shared" si="1606"/>
        <v>36</v>
      </c>
      <c r="BZ934" s="63">
        <f t="shared" si="1607"/>
        <v>0.6652662037037036</v>
      </c>
      <c r="CA934" s="63">
        <f t="shared" si="1608"/>
        <v>0.67082175925925913</v>
      </c>
      <c r="CB934" s="63">
        <f t="shared" si="1609"/>
        <v>0.64814814814814803</v>
      </c>
      <c r="CC934" s="63">
        <f t="shared" si="1610"/>
        <v>0.69398148148148131</v>
      </c>
      <c r="CD934" s="63">
        <f t="shared" si="1611"/>
        <v>0.66598379629629623</v>
      </c>
      <c r="CE934" s="63">
        <f t="shared" si="1612"/>
        <v>0.67640046296296286</v>
      </c>
      <c r="CF934" s="63">
        <f t="shared" si="1613"/>
        <v>0.67204861111111125</v>
      </c>
      <c r="CG934" s="63">
        <f t="shared" si="1614"/>
        <v>0.67135416666666681</v>
      </c>
      <c r="CH934" s="36"/>
      <c r="CI934" s="36"/>
      <c r="CJ934" s="36"/>
      <c r="CK934" s="36"/>
      <c r="CL934" s="60">
        <v>60</v>
      </c>
    </row>
    <row r="935" spans="1:90" ht="26.25" customHeight="1" x14ac:dyDescent="0.25">
      <c r="A935" s="37">
        <v>62</v>
      </c>
      <c r="B935" s="16" t="s">
        <v>513</v>
      </c>
      <c r="E935" s="39"/>
      <c r="F935" s="42"/>
      <c r="G935" s="78">
        <v>349.19</v>
      </c>
      <c r="H935" s="41">
        <f t="shared" si="1620"/>
        <v>334.41</v>
      </c>
      <c r="I935" s="42">
        <v>334.24</v>
      </c>
      <c r="J935" s="43">
        <f t="shared" si="1621"/>
        <v>-6.5820966969833182E-4</v>
      </c>
      <c r="K935" s="44">
        <f t="shared" si="1622"/>
        <v>-0.21999999999997044</v>
      </c>
      <c r="L935" s="76" t="s">
        <v>1276</v>
      </c>
      <c r="M935" s="127">
        <v>100</v>
      </c>
      <c r="N935" s="46">
        <f t="shared" si="1627"/>
        <v>334.46</v>
      </c>
      <c r="O935" s="46">
        <f t="shared" si="1569"/>
        <v>-0.11000000000000001</v>
      </c>
      <c r="P935" s="42">
        <v>334.56</v>
      </c>
      <c r="Q935" s="44">
        <f t="shared" si="1625"/>
        <v>-14.84</v>
      </c>
      <c r="R935" s="37">
        <v>349.28</v>
      </c>
      <c r="S935" s="46">
        <f t="shared" si="1626"/>
        <v>-14.76</v>
      </c>
      <c r="T935" s="40">
        <v>349.25</v>
      </c>
      <c r="U935" s="47" t="str">
        <f t="shared" si="1623"/>
        <v/>
      </c>
      <c r="V935" s="47" t="str">
        <f t="shared" si="1624"/>
        <v/>
      </c>
      <c r="W935" s="50"/>
      <c r="X935" s="50"/>
      <c r="Y935" s="50"/>
      <c r="Z935" s="50"/>
      <c r="AA935" s="50"/>
      <c r="AB935" s="50"/>
      <c r="AC935" s="50"/>
      <c r="AD935" s="50"/>
      <c r="AE935" s="51">
        <f t="shared" si="1570"/>
        <v>62</v>
      </c>
      <c r="AF935" s="51" t="str">
        <f t="shared" si="1571"/>
        <v>U 2</v>
      </c>
      <c r="AG935" s="51" t="str">
        <f t="shared" si="1572"/>
        <v/>
      </c>
      <c r="AH935" s="51" t="str">
        <f t="shared" si="1573"/>
        <v/>
      </c>
      <c r="AI935" s="52">
        <f t="shared" si="1574"/>
        <v>334.41</v>
      </c>
      <c r="AJ935" s="82"/>
      <c r="AK935" s="53"/>
      <c r="AL935" s="52"/>
      <c r="AM935" s="53">
        <f t="shared" si="1575"/>
        <v>46</v>
      </c>
      <c r="AN935" s="53">
        <f>IF(AJ935&lt;&gt;"",IF(AJ935="o",VLOOKUP(AM935,OpenSect!$A$1:$D$11,2),IF(AJ935="u",VLOOKUP(AM935,UpHill!$A$1:$D$35,2),IF(AJ935="d",VLOOKUP(AM935,DownHill!$A$3:$D$29,2),IF(AJ935="f",VLOOKUP(AM935,FlatUnd!$A$2:$D$30,2),IF(AJ935="t",VLOOKUP(AM935,TimeAdd!$A$1:$D$176,2),IF(AJ935="l",VLOOKUP(AM935,SLimit!$A$1:$D$8,2),AN934)))))),AN934)</f>
        <v>55</v>
      </c>
      <c r="AO935" s="53">
        <f>IF(AJ935&lt;&gt;"",IF(AJ935="o",VLOOKUP(AM935,OpenSect!$A$1:$D$11,3),IF(AJ935="u",VLOOKUP(AM935,UpHill!$A$1:$D$35,3),IF(AJ935="d",VLOOKUP(AM935,DownHill!$A$3:$D$29,3),IF(AJ935="f",VLOOKUP(AM935,FlatUnd!$A$2:$D$30,3),IF(AJ935="t",VLOOKUP(AM935,TimeAdd!$A$1:$D$18,3),IF(AJ935="l",VLOOKUP(AM935,SLimit!$A$1:$D$8,3),AO934)))))),AO934)</f>
        <v>64</v>
      </c>
      <c r="AP935" s="53">
        <f>IF(AJ935&lt;&gt;"",IF(AJ935="o",VLOOKUP(AM935,OpenSect!$A$1:$D$11,4),IF(AJ935="u",VLOOKUP(AM935,UpHill!$A$1:$D$35,4),IF(AJ935="d",VLOOKUP(AM935,DownHill!$A$3:$D$29,4),IF(AJ935="f",VLOOKUP(AM935,FlatUnd!$A$2:$D$30,4),IF(AJ935="t",VLOOKUP(AM935,TimeAdd!$A$1:$D$18,4),IF(AJ935="l",VLOOKUP(AM935,SLimit!$A$1:$D$8,4),AP934)))))),AP934)</f>
        <v>72</v>
      </c>
      <c r="AQ935" s="53">
        <f t="shared" si="1576"/>
        <v>100</v>
      </c>
      <c r="AR935" s="54" t="str">
        <f t="shared" si="1577"/>
        <v>Diagramatic sign:  Additional lane.  500m</v>
      </c>
      <c r="AS935" s="55"/>
      <c r="AT935" s="55"/>
      <c r="AU935" s="56">
        <f>IF(GroupStTimes!$A$8=0,MIN(CB935,CD935,CF935),MIN(BZ935,CB935,CD935,CF935))</f>
        <v>0.64856481481481476</v>
      </c>
      <c r="AV935" s="56">
        <f>IF(GroupStTimes!$A$8=0,MAX(CC935,CE935,CG935),MAX(CA935,CC935,CE935,CG935))</f>
        <v>0.69439814814814804</v>
      </c>
      <c r="AW935" s="57" t="str">
        <f t="shared" si="1578"/>
        <v/>
      </c>
      <c r="AX935" s="58" t="str">
        <f t="shared" si="1579"/>
        <v/>
      </c>
      <c r="AY935" s="58" t="str">
        <f t="shared" si="1580"/>
        <v/>
      </c>
      <c r="AZ935" s="31">
        <f t="shared" si="1581"/>
        <v>325.94</v>
      </c>
      <c r="BA935" s="59">
        <f t="shared" si="1582"/>
        <v>0.65809027777777762</v>
      </c>
      <c r="BB935" s="59">
        <f t="shared" si="1583"/>
        <v>0.66364583333333316</v>
      </c>
      <c r="BC935" s="59">
        <f t="shared" si="1584"/>
        <v>0.64215277777777768</v>
      </c>
      <c r="BD935" s="59">
        <f t="shared" si="1585"/>
        <v>0.68798611111111097</v>
      </c>
      <c r="BE935" s="59">
        <f t="shared" si="1586"/>
        <v>0.66082175925925923</v>
      </c>
      <c r="BF935" s="59">
        <f t="shared" si="1587"/>
        <v>0.67123842592592586</v>
      </c>
      <c r="BG935" s="59">
        <f t="shared" si="1588"/>
        <v>0.66746527777777787</v>
      </c>
      <c r="BH935" s="59">
        <f t="shared" si="1589"/>
        <v>0.66677083333333342</v>
      </c>
      <c r="BI935" s="31">
        <f t="shared" si="1590"/>
        <v>8.4700000000000273</v>
      </c>
      <c r="BJ935" s="61">
        <f t="shared" si="1591"/>
        <v>0.18413043478260929</v>
      </c>
      <c r="BK935" s="61">
        <f t="shared" si="1592"/>
        <v>0.1540000000000005</v>
      </c>
      <c r="BL935" s="61">
        <f t="shared" si="1593"/>
        <v>0.13234375000000043</v>
      </c>
      <c r="BM935" s="61">
        <f t="shared" si="1594"/>
        <v>0.11763888888888926</v>
      </c>
      <c r="BN935" s="62">
        <f t="shared" si="1595"/>
        <v>0</v>
      </c>
      <c r="BO935" s="62">
        <f t="shared" si="1596"/>
        <v>11</v>
      </c>
      <c r="BP935" s="62">
        <f t="shared" si="1597"/>
        <v>3</v>
      </c>
      <c r="BQ935" s="62">
        <f t="shared" si="1598"/>
        <v>0</v>
      </c>
      <c r="BR935" s="62">
        <f t="shared" si="1599"/>
        <v>9</v>
      </c>
      <c r="BS935" s="62">
        <f t="shared" si="1600"/>
        <v>14</v>
      </c>
      <c r="BT935" s="62">
        <f t="shared" si="1601"/>
        <v>0</v>
      </c>
      <c r="BU935" s="62">
        <f t="shared" si="1602"/>
        <v>7</v>
      </c>
      <c r="BV935" s="62">
        <f t="shared" si="1603"/>
        <v>56</v>
      </c>
      <c r="BW935" s="62">
        <f t="shared" si="1604"/>
        <v>0</v>
      </c>
      <c r="BX935" s="62">
        <f t="shared" si="1605"/>
        <v>7</v>
      </c>
      <c r="BY935" s="62">
        <f t="shared" si="1606"/>
        <v>4</v>
      </c>
      <c r="BZ935" s="63">
        <f t="shared" si="1607"/>
        <v>0.66576388888888871</v>
      </c>
      <c r="CA935" s="63">
        <f t="shared" si="1608"/>
        <v>0.67131944444444425</v>
      </c>
      <c r="CB935" s="63">
        <f t="shared" si="1609"/>
        <v>0.64856481481481476</v>
      </c>
      <c r="CC935" s="63">
        <f t="shared" si="1610"/>
        <v>0.69439814814814804</v>
      </c>
      <c r="CD935" s="63">
        <f t="shared" si="1611"/>
        <v>0.6663310185185185</v>
      </c>
      <c r="CE935" s="63">
        <f t="shared" si="1612"/>
        <v>0.67674768518518513</v>
      </c>
      <c r="CF935" s="63">
        <f t="shared" si="1613"/>
        <v>0.67237268518518523</v>
      </c>
      <c r="CG935" s="63">
        <f t="shared" si="1614"/>
        <v>0.67167824074074078</v>
      </c>
      <c r="CH935" s="36"/>
      <c r="CI935" s="36"/>
      <c r="CJ935" s="36"/>
      <c r="CK935" s="36"/>
      <c r="CL935" s="60">
        <v>60</v>
      </c>
    </row>
    <row r="936" spans="1:90" ht="26.25" customHeight="1" x14ac:dyDescent="0.25">
      <c r="A936" s="37">
        <v>62</v>
      </c>
      <c r="B936" s="16" t="s">
        <v>513</v>
      </c>
      <c r="E936" s="39"/>
      <c r="F936" s="42"/>
      <c r="G936" s="78">
        <v>349.62</v>
      </c>
      <c r="H936" s="41">
        <f t="shared" si="1620"/>
        <v>334.84</v>
      </c>
      <c r="I936" s="42">
        <v>334.67</v>
      </c>
      <c r="J936" s="43">
        <f t="shared" si="1621"/>
        <v>-6.5736397047846322E-4</v>
      </c>
      <c r="K936" s="44">
        <f t="shared" si="1622"/>
        <v>-0.22000000000002728</v>
      </c>
      <c r="L936" s="76" t="s">
        <v>609</v>
      </c>
      <c r="M936" s="127">
        <v>100</v>
      </c>
      <c r="N936" s="46">
        <f t="shared" si="1627"/>
        <v>334.89000000000004</v>
      </c>
      <c r="O936" s="46">
        <f t="shared" si="1569"/>
        <v>-0.11000000000000001</v>
      </c>
      <c r="P936" s="42">
        <v>334.99</v>
      </c>
      <c r="Q936" s="44">
        <f t="shared" si="1625"/>
        <v>-14.84</v>
      </c>
      <c r="R936" s="37">
        <v>349.71</v>
      </c>
      <c r="S936" s="46">
        <f t="shared" si="1626"/>
        <v>-14.76</v>
      </c>
      <c r="T936" s="66">
        <v>349.68</v>
      </c>
      <c r="U936" s="47" t="str">
        <f t="shared" si="1623"/>
        <v/>
      </c>
      <c r="V936" s="47" t="str">
        <f t="shared" si="1624"/>
        <v/>
      </c>
      <c r="W936" s="50"/>
      <c r="X936" s="50"/>
      <c r="Y936" s="50"/>
      <c r="Z936" s="50"/>
      <c r="AA936" s="50"/>
      <c r="AB936" s="50"/>
      <c r="AC936" s="50"/>
      <c r="AD936" s="50"/>
      <c r="AE936" s="51">
        <f t="shared" si="1570"/>
        <v>62</v>
      </c>
      <c r="AF936" s="51" t="str">
        <f t="shared" si="1571"/>
        <v>U 2</v>
      </c>
      <c r="AG936" s="51" t="str">
        <f t="shared" si="1572"/>
        <v/>
      </c>
      <c r="AH936" s="51" t="str">
        <f t="shared" si="1573"/>
        <v/>
      </c>
      <c r="AI936" s="52">
        <f t="shared" si="1574"/>
        <v>334.84</v>
      </c>
      <c r="AJ936" s="82"/>
      <c r="AK936" s="53"/>
      <c r="AL936" s="52"/>
      <c r="AM936" s="53">
        <f t="shared" si="1575"/>
        <v>46</v>
      </c>
      <c r="AN936" s="53">
        <f>IF(AJ936&lt;&gt;"",IF(AJ936="o",VLOOKUP(AM936,OpenSect!$A$1:$D$11,2),IF(AJ936="u",VLOOKUP(AM936,UpHill!$A$1:$D$35,2),IF(AJ936="d",VLOOKUP(AM936,DownHill!$A$3:$D$29,2),IF(AJ936="f",VLOOKUP(AM936,FlatUnd!$A$2:$D$30,2),IF(AJ936="t",VLOOKUP(AM936,TimeAdd!$A$1:$D$176,2),IF(AJ936="l",VLOOKUP(AM936,SLimit!$A$1:$D$8,2),AN935)))))),AN935)</f>
        <v>55</v>
      </c>
      <c r="AO936" s="53">
        <f>IF(AJ936&lt;&gt;"",IF(AJ936="o",VLOOKUP(AM936,OpenSect!$A$1:$D$11,3),IF(AJ936="u",VLOOKUP(AM936,UpHill!$A$1:$D$35,3),IF(AJ936="d",VLOOKUP(AM936,DownHill!$A$3:$D$29,3),IF(AJ936="f",VLOOKUP(AM936,FlatUnd!$A$2:$D$30,3),IF(AJ936="t",VLOOKUP(AM936,TimeAdd!$A$1:$D$18,3),IF(AJ936="l",VLOOKUP(AM936,SLimit!$A$1:$D$8,3),AO935)))))),AO935)</f>
        <v>64</v>
      </c>
      <c r="AP936" s="53">
        <f>IF(AJ936&lt;&gt;"",IF(AJ936="o",VLOOKUP(AM936,OpenSect!$A$1:$D$11,4),IF(AJ936="u",VLOOKUP(AM936,UpHill!$A$1:$D$35,4),IF(AJ936="d",VLOOKUP(AM936,DownHill!$A$3:$D$29,4),IF(AJ936="f",VLOOKUP(AM936,FlatUnd!$A$2:$D$30,4),IF(AJ936="t",VLOOKUP(AM936,TimeAdd!$A$1:$D$18,4),IF(AJ936="l",VLOOKUP(AM936,SLimit!$A$1:$D$8,4),AP935)))))),AP935)</f>
        <v>72</v>
      </c>
      <c r="AQ936" s="53">
        <f t="shared" si="1576"/>
        <v>100</v>
      </c>
      <c r="AR936" s="54" t="str">
        <f t="shared" si="1577"/>
        <v>48,0 km plate.</v>
      </c>
      <c r="AS936" s="55"/>
      <c r="AT936" s="55"/>
      <c r="AU936" s="56">
        <f>IF(GroupStTimes!$A$8=0,MIN(CB936,CD936,CF936),MIN(BZ936,CB936,CD936,CF936))</f>
        <v>0.64890046296296289</v>
      </c>
      <c r="AV936" s="56">
        <f>IF(GroupStTimes!$A$8=0,MAX(CC936,CE936,CG936),MAX(CA936,CC936,CE936,CG936))</f>
        <v>0.69473379629629617</v>
      </c>
      <c r="AW936" s="57" t="str">
        <f t="shared" si="1578"/>
        <v/>
      </c>
      <c r="AX936" s="58" t="str">
        <f t="shared" si="1579"/>
        <v/>
      </c>
      <c r="AY936" s="58" t="str">
        <f t="shared" si="1580"/>
        <v/>
      </c>
      <c r="AZ936" s="31">
        <f t="shared" si="1581"/>
        <v>325.94</v>
      </c>
      <c r="BA936" s="59">
        <f t="shared" si="1582"/>
        <v>0.65809027777777762</v>
      </c>
      <c r="BB936" s="59">
        <f t="shared" si="1583"/>
        <v>0.66364583333333316</v>
      </c>
      <c r="BC936" s="59">
        <f t="shared" si="1584"/>
        <v>0.64215277777777768</v>
      </c>
      <c r="BD936" s="59">
        <f t="shared" si="1585"/>
        <v>0.68798611111111097</v>
      </c>
      <c r="BE936" s="59">
        <f t="shared" si="1586"/>
        <v>0.66082175925925923</v>
      </c>
      <c r="BF936" s="59">
        <f t="shared" si="1587"/>
        <v>0.67123842592592586</v>
      </c>
      <c r="BG936" s="59">
        <f t="shared" si="1588"/>
        <v>0.66746527777777787</v>
      </c>
      <c r="BH936" s="59">
        <f t="shared" si="1589"/>
        <v>0.66677083333333342</v>
      </c>
      <c r="BI936" s="31">
        <f t="shared" si="1590"/>
        <v>8.8999999999999773</v>
      </c>
      <c r="BJ936" s="61">
        <f t="shared" si="1591"/>
        <v>0.19347826086956471</v>
      </c>
      <c r="BK936" s="61">
        <f t="shared" si="1592"/>
        <v>0.16181818181818142</v>
      </c>
      <c r="BL936" s="61">
        <f t="shared" si="1593"/>
        <v>0.13906249999999964</v>
      </c>
      <c r="BM936" s="61">
        <f t="shared" si="1594"/>
        <v>0.1236111111111108</v>
      </c>
      <c r="BN936" s="62">
        <f t="shared" si="1595"/>
        <v>0</v>
      </c>
      <c r="BO936" s="62">
        <f t="shared" si="1596"/>
        <v>11</v>
      </c>
      <c r="BP936" s="62">
        <f t="shared" si="1597"/>
        <v>37</v>
      </c>
      <c r="BQ936" s="62">
        <f t="shared" si="1598"/>
        <v>0</v>
      </c>
      <c r="BR936" s="62">
        <f t="shared" si="1599"/>
        <v>9</v>
      </c>
      <c r="BS936" s="62">
        <f t="shared" si="1600"/>
        <v>43</v>
      </c>
      <c r="BT936" s="62">
        <f t="shared" si="1601"/>
        <v>0</v>
      </c>
      <c r="BU936" s="62">
        <f t="shared" si="1602"/>
        <v>8</v>
      </c>
      <c r="BV936" s="62">
        <f t="shared" si="1603"/>
        <v>21</v>
      </c>
      <c r="BW936" s="62">
        <f t="shared" si="1604"/>
        <v>0</v>
      </c>
      <c r="BX936" s="62">
        <f t="shared" si="1605"/>
        <v>7</v>
      </c>
      <c r="BY936" s="62">
        <f t="shared" si="1606"/>
        <v>25</v>
      </c>
      <c r="BZ936" s="63">
        <f t="shared" si="1607"/>
        <v>0.66615740740740725</v>
      </c>
      <c r="CA936" s="63">
        <f t="shared" si="1608"/>
        <v>0.67171296296296279</v>
      </c>
      <c r="CB936" s="63">
        <f t="shared" si="1609"/>
        <v>0.64890046296296289</v>
      </c>
      <c r="CC936" s="63">
        <f t="shared" si="1610"/>
        <v>0.69473379629629617</v>
      </c>
      <c r="CD936" s="63">
        <f t="shared" si="1611"/>
        <v>0.66662037037037036</v>
      </c>
      <c r="CE936" s="63">
        <f t="shared" si="1612"/>
        <v>0.67703703703703699</v>
      </c>
      <c r="CF936" s="63">
        <f t="shared" si="1613"/>
        <v>0.67261574074074082</v>
      </c>
      <c r="CG936" s="63">
        <f t="shared" si="1614"/>
        <v>0.67192129629629638</v>
      </c>
      <c r="CH936" s="36"/>
      <c r="CI936" s="36"/>
      <c r="CJ936" s="36"/>
      <c r="CK936" s="36"/>
      <c r="CL936" s="60">
        <v>60</v>
      </c>
    </row>
    <row r="937" spans="1:90" ht="40.5" x14ac:dyDescent="0.25">
      <c r="A937" s="37">
        <v>62</v>
      </c>
      <c r="B937" s="16" t="s">
        <v>425</v>
      </c>
      <c r="C937" s="37" t="s">
        <v>184</v>
      </c>
      <c r="D937" s="37">
        <v>40</v>
      </c>
      <c r="E937" s="39"/>
      <c r="F937" s="42"/>
      <c r="G937" s="78">
        <v>349.69</v>
      </c>
      <c r="H937" s="41">
        <f t="shared" si="1620"/>
        <v>334.9</v>
      </c>
      <c r="I937" s="42">
        <v>334.73</v>
      </c>
      <c r="J937" s="43">
        <f t="shared" si="1621"/>
        <v>-6.7716268833576624E-4</v>
      </c>
      <c r="K937" s="44">
        <f t="shared" si="1622"/>
        <v>-0.22666666666663104</v>
      </c>
      <c r="L937" s="76" t="s">
        <v>1508</v>
      </c>
      <c r="M937" s="127">
        <v>100</v>
      </c>
      <c r="N937" s="46">
        <f t="shared" si="1627"/>
        <v>334.95666666666665</v>
      </c>
      <c r="O937" s="46">
        <f t="shared" si="1569"/>
        <v>-0.11000000000000001</v>
      </c>
      <c r="P937" s="42">
        <v>335.05</v>
      </c>
      <c r="Q937" s="44">
        <f t="shared" si="1625"/>
        <v>-14.84</v>
      </c>
      <c r="R937" s="37">
        <v>349.78</v>
      </c>
      <c r="S937" s="46">
        <f t="shared" si="1626"/>
        <v>-14.76</v>
      </c>
      <c r="T937" s="40">
        <v>349.75</v>
      </c>
      <c r="U937" s="47" t="str">
        <f t="shared" si="1623"/>
        <v/>
      </c>
      <c r="V937" s="47" t="str">
        <f t="shared" si="1624"/>
        <v/>
      </c>
      <c r="W937" s="50"/>
      <c r="X937" s="50"/>
      <c r="Y937" s="50"/>
      <c r="Z937" s="50"/>
      <c r="AA937" s="50"/>
      <c r="AB937" s="50"/>
      <c r="AC937" s="50"/>
      <c r="AD937" s="50"/>
      <c r="AE937" s="51">
        <f t="shared" si="1570"/>
        <v>62</v>
      </c>
      <c r="AF937" s="51" t="str">
        <f t="shared" si="1571"/>
        <v>U2</v>
      </c>
      <c r="AG937" s="51" t="str">
        <f t="shared" si="1572"/>
        <v>u</v>
      </c>
      <c r="AH937" s="51">
        <f t="shared" si="1573"/>
        <v>40</v>
      </c>
      <c r="AI937" s="52">
        <f t="shared" si="1574"/>
        <v>334.9</v>
      </c>
      <c r="AJ937" s="82"/>
      <c r="AK937" s="53"/>
      <c r="AL937" s="52"/>
      <c r="AM937" s="53">
        <f t="shared" si="1575"/>
        <v>46</v>
      </c>
      <c r="AN937" s="53">
        <f>IF(AJ937&lt;&gt;"",IF(AJ937="o",VLOOKUP(AM937,OpenSect!$A$1:$D$11,2),IF(AJ937="u",VLOOKUP(AM937,UpHill!$A$1:$D$35,2),IF(AJ937="d",VLOOKUP(AM937,DownHill!$A$3:$D$29,2),IF(AJ937="f",VLOOKUP(AM937,FlatUnd!$A$2:$D$30,2),IF(AJ937="t",VLOOKUP(AM937,TimeAdd!$A$1:$D$176,2),IF(AJ937="l",VLOOKUP(AM937,SLimit!$A$1:$D$8,2),AN936)))))),AN936)</f>
        <v>55</v>
      </c>
      <c r="AO937" s="53">
        <f>IF(AJ937&lt;&gt;"",IF(AJ937="o",VLOOKUP(AM937,OpenSect!$A$1:$D$11,3),IF(AJ937="u",VLOOKUP(AM937,UpHill!$A$1:$D$35,3),IF(AJ937="d",VLOOKUP(AM937,DownHill!$A$3:$D$29,3),IF(AJ937="f",VLOOKUP(AM937,FlatUnd!$A$2:$D$30,3),IF(AJ937="t",VLOOKUP(AM937,TimeAdd!$A$1:$D$18,3),IF(AJ937="l",VLOOKUP(AM937,SLimit!$A$1:$D$8,3),AO936)))))),AO936)</f>
        <v>64</v>
      </c>
      <c r="AP937" s="53">
        <f>IF(AJ937&lt;&gt;"",IF(AJ937="o",VLOOKUP(AM937,OpenSect!$A$1:$D$11,4),IF(AJ937="u",VLOOKUP(AM937,UpHill!$A$1:$D$35,4),IF(AJ937="d",VLOOKUP(AM937,DownHill!$A$3:$D$29,4),IF(AJ937="f",VLOOKUP(AM937,FlatUnd!$A$2:$D$30,4),IF(AJ937="t",VLOOKUP(AM937,TimeAdd!$A$1:$D$18,4),IF(AJ937="l",VLOOKUP(AM937,SLimit!$A$1:$D$8,4),AP936)))))),AP936)</f>
        <v>72</v>
      </c>
      <c r="AQ937" s="53">
        <f t="shared" si="1576"/>
        <v>100</v>
      </c>
      <c r="AR937" s="54" t="str">
        <f t="shared" si="1577"/>
        <v>{Diagrammatic:-} Lane use control - No Trucks in Right hand Lane.  1,7 km</v>
      </c>
      <c r="AS937" s="55"/>
      <c r="AT937" s="55"/>
      <c r="AU937" s="56">
        <f>IF(GroupStTimes!$A$8=0,MIN(CB937,CD937,CF937),MIN(BZ937,CB937,CD937,CF937))</f>
        <v>0.64893518518518511</v>
      </c>
      <c r="AV937" s="56">
        <f>IF(GroupStTimes!$A$8=0,MAX(CC937,CE937,CG937),MAX(CA937,CC937,CE937,CG937))</f>
        <v>0.6947685185185184</v>
      </c>
      <c r="AW937" s="57" t="str">
        <f t="shared" si="1578"/>
        <v/>
      </c>
      <c r="AX937" s="58" t="str">
        <f t="shared" si="1579"/>
        <v/>
      </c>
      <c r="AY937" s="58" t="str">
        <f t="shared" si="1580"/>
        <v/>
      </c>
      <c r="AZ937" s="31">
        <f t="shared" si="1581"/>
        <v>325.94</v>
      </c>
      <c r="BA937" s="59">
        <f t="shared" si="1582"/>
        <v>0.65809027777777762</v>
      </c>
      <c r="BB937" s="59">
        <f t="shared" si="1583"/>
        <v>0.66364583333333316</v>
      </c>
      <c r="BC937" s="59">
        <f t="shared" si="1584"/>
        <v>0.64215277777777768</v>
      </c>
      <c r="BD937" s="59">
        <f t="shared" si="1585"/>
        <v>0.68798611111111097</v>
      </c>
      <c r="BE937" s="59">
        <f t="shared" si="1586"/>
        <v>0.66082175925925923</v>
      </c>
      <c r="BF937" s="59">
        <f t="shared" si="1587"/>
        <v>0.67123842592592586</v>
      </c>
      <c r="BG937" s="59">
        <f t="shared" si="1588"/>
        <v>0.66746527777777787</v>
      </c>
      <c r="BH937" s="59">
        <f t="shared" si="1589"/>
        <v>0.66677083333333342</v>
      </c>
      <c r="BI937" s="31">
        <f t="shared" si="1590"/>
        <v>8.9599999999999795</v>
      </c>
      <c r="BJ937" s="61">
        <f t="shared" si="1591"/>
        <v>0.19478260869565173</v>
      </c>
      <c r="BK937" s="61">
        <f t="shared" si="1592"/>
        <v>0.16290909090909053</v>
      </c>
      <c r="BL937" s="61">
        <f t="shared" si="1593"/>
        <v>0.13999999999999968</v>
      </c>
      <c r="BM937" s="61">
        <f t="shared" si="1594"/>
        <v>0.12444444444444416</v>
      </c>
      <c r="BN937" s="62">
        <f t="shared" si="1595"/>
        <v>0</v>
      </c>
      <c r="BO937" s="62">
        <f t="shared" si="1596"/>
        <v>11</v>
      </c>
      <c r="BP937" s="62">
        <f t="shared" si="1597"/>
        <v>41</v>
      </c>
      <c r="BQ937" s="62">
        <f t="shared" si="1598"/>
        <v>0</v>
      </c>
      <c r="BR937" s="62">
        <f t="shared" si="1599"/>
        <v>9</v>
      </c>
      <c r="BS937" s="62">
        <f t="shared" si="1600"/>
        <v>46</v>
      </c>
      <c r="BT937" s="62">
        <f t="shared" si="1601"/>
        <v>0</v>
      </c>
      <c r="BU937" s="62">
        <f t="shared" si="1602"/>
        <v>8</v>
      </c>
      <c r="BV937" s="62">
        <f t="shared" si="1603"/>
        <v>24</v>
      </c>
      <c r="BW937" s="62">
        <f t="shared" si="1604"/>
        <v>0</v>
      </c>
      <c r="BX937" s="62">
        <f t="shared" si="1605"/>
        <v>7</v>
      </c>
      <c r="BY937" s="62">
        <f t="shared" si="1606"/>
        <v>28</v>
      </c>
      <c r="BZ937" s="63">
        <f t="shared" si="1607"/>
        <v>0.66620370370370352</v>
      </c>
      <c r="CA937" s="63">
        <f t="shared" si="1608"/>
        <v>0.67175925925925906</v>
      </c>
      <c r="CB937" s="63">
        <f t="shared" si="1609"/>
        <v>0.64893518518518511</v>
      </c>
      <c r="CC937" s="63">
        <f t="shared" si="1610"/>
        <v>0.6947685185185184</v>
      </c>
      <c r="CD937" s="63">
        <f t="shared" si="1611"/>
        <v>0.66665509259259259</v>
      </c>
      <c r="CE937" s="63">
        <f t="shared" si="1612"/>
        <v>0.67707175925925922</v>
      </c>
      <c r="CF937" s="63">
        <f t="shared" si="1613"/>
        <v>0.67265046296296305</v>
      </c>
      <c r="CG937" s="63">
        <f t="shared" si="1614"/>
        <v>0.67195601851851861</v>
      </c>
      <c r="CH937" s="36"/>
      <c r="CI937" s="36"/>
      <c r="CJ937" s="36"/>
      <c r="CK937" s="36"/>
      <c r="CL937" s="60">
        <v>60</v>
      </c>
    </row>
    <row r="938" spans="1:90" ht="44.25" customHeight="1" x14ac:dyDescent="0.25">
      <c r="A938" s="37">
        <v>62</v>
      </c>
      <c r="C938" s="37" t="s">
        <v>184</v>
      </c>
      <c r="D938" s="37">
        <v>40</v>
      </c>
      <c r="E938" s="39"/>
      <c r="F938" s="42"/>
      <c r="G938" s="78">
        <v>349.79</v>
      </c>
      <c r="H938" s="41">
        <f t="shared" si="1620"/>
        <v>335</v>
      </c>
      <c r="I938" s="42">
        <v>334.83000000000004</v>
      </c>
      <c r="J938" s="43">
        <f t="shared" si="1621"/>
        <v>-6.8691574829006161E-4</v>
      </c>
      <c r="K938" s="44">
        <f t="shared" si="1622"/>
        <v>-0.22999999999996135</v>
      </c>
      <c r="L938" s="76" t="s">
        <v>1668</v>
      </c>
      <c r="M938" s="127">
        <v>100</v>
      </c>
      <c r="N938" s="46">
        <f t="shared" si="1627"/>
        <v>335.06</v>
      </c>
      <c r="O938" s="46">
        <f t="shared" si="1569"/>
        <v>-0.11000000000000001</v>
      </c>
      <c r="P938" s="42">
        <v>335.16</v>
      </c>
      <c r="Q938" s="44">
        <f t="shared" si="1625"/>
        <v>-14.84</v>
      </c>
      <c r="R938" s="37">
        <v>349.88</v>
      </c>
      <c r="S938" s="46">
        <f t="shared" si="1626"/>
        <v>-14.76</v>
      </c>
      <c r="T938" s="40">
        <v>349.84999999999997</v>
      </c>
      <c r="U938" s="47" t="str">
        <f t="shared" si="1623"/>
        <v/>
      </c>
      <c r="V938" s="47" t="str">
        <f t="shared" si="1624"/>
        <v/>
      </c>
      <c r="W938" s="50"/>
      <c r="X938" s="50"/>
      <c r="Y938" s="50"/>
      <c r="Z938" s="50"/>
      <c r="AA938" s="50"/>
      <c r="AB938" s="50"/>
      <c r="AC938" s="50"/>
      <c r="AD938" s="50"/>
      <c r="AE938" s="51">
        <f t="shared" si="1570"/>
        <v>62</v>
      </c>
      <c r="AF938" s="51" t="str">
        <f t="shared" si="1571"/>
        <v/>
      </c>
      <c r="AG938" s="51" t="str">
        <f t="shared" si="1572"/>
        <v>u</v>
      </c>
      <c r="AH938" s="51">
        <f t="shared" si="1573"/>
        <v>40</v>
      </c>
      <c r="AI938" s="52">
        <f t="shared" si="1574"/>
        <v>335</v>
      </c>
      <c r="AJ938" s="82" t="s">
        <v>184</v>
      </c>
      <c r="AK938" s="53"/>
      <c r="AL938" s="52"/>
      <c r="AM938" s="53">
        <f t="shared" si="1575"/>
        <v>40</v>
      </c>
      <c r="AN938" s="53">
        <f>IF(AJ938&lt;&gt;"",IF(AJ938="o",VLOOKUP(AM938,OpenSect!$A$1:$D$11,2),IF(AJ938="u",VLOOKUP(AM938,UpHill!$A$1:$D$35,2),IF(AJ938="d",VLOOKUP(AM938,DownHill!$A$3:$D$29,2),IF(AJ938="f",VLOOKUP(AM938,FlatUnd!$A$2:$D$30,2),IF(AJ938="t",VLOOKUP(AM938,TimeAdd!$A$1:$D$176,2),IF(AJ938="l",VLOOKUP(AM938,SLimit!$A$1:$D$8,2),AN937)))))),AN937)</f>
        <v>48</v>
      </c>
      <c r="AO938" s="53">
        <f>IF(AJ938&lt;&gt;"",IF(AJ938="o",VLOOKUP(AM938,OpenSect!$A$1:$D$11,3),IF(AJ938="u",VLOOKUP(AM938,UpHill!$A$1:$D$35,3),IF(AJ938="d",VLOOKUP(AM938,DownHill!$A$3:$D$29,3),IF(AJ938="f",VLOOKUP(AM938,FlatUnd!$A$2:$D$30,3),IF(AJ938="t",VLOOKUP(AM938,TimeAdd!$A$1:$D$18,3),IF(AJ938="l",VLOOKUP(AM938,SLimit!$A$1:$D$8,3),AO937)))))),AO937)</f>
        <v>57</v>
      </c>
      <c r="AP938" s="53">
        <f>IF(AJ938&lt;&gt;"",IF(AJ938="o",VLOOKUP(AM938,OpenSect!$A$1:$D$11,4),IF(AJ938="u",VLOOKUP(AM938,UpHill!$A$1:$D$35,4),IF(AJ938="d",VLOOKUP(AM938,DownHill!$A$3:$D$29,4),IF(AJ938="f",VLOOKUP(AM938,FlatUnd!$A$2:$D$30,4),IF(AJ938="t",VLOOKUP(AM938,TimeAdd!$A$1:$D$18,4),IF(AJ938="l",VLOOKUP(AM938,SLimit!$A$1:$D$8,4),AP937)))))),AP937)</f>
        <v>66</v>
      </c>
      <c r="AQ938" s="53">
        <f t="shared" si="1576"/>
        <v>100</v>
      </c>
      <c r="AR938" s="54" t="str">
        <f t="shared" si="1577"/>
        <v xml:space="preserve"> Warning - Side road junction{ right}.  Beware of bumpy road.</v>
      </c>
      <c r="AS938" s="55"/>
      <c r="AT938" s="55"/>
      <c r="AU938" s="56">
        <f>IF(GroupStTimes!$A$8=0,MIN(CB938,CD938,CF938),MIN(BZ938,CB938,CD938,CF938))</f>
        <v>0.64901620370370361</v>
      </c>
      <c r="AV938" s="56">
        <f>IF(GroupStTimes!$A$8=0,MAX(CC938,CE938,CG938),MAX(CA938,CC938,CE938,CG938))</f>
        <v>0.69484953703703689</v>
      </c>
      <c r="AW938" s="57" t="str">
        <f t="shared" si="1578"/>
        <v/>
      </c>
      <c r="AX938" s="58" t="str">
        <f t="shared" si="1579"/>
        <v/>
      </c>
      <c r="AY938" s="58" t="str">
        <f t="shared" si="1580"/>
        <v/>
      </c>
      <c r="AZ938" s="31">
        <f t="shared" si="1581"/>
        <v>325.94</v>
      </c>
      <c r="BA938" s="59">
        <f t="shared" si="1582"/>
        <v>0.65809027777777762</v>
      </c>
      <c r="BB938" s="59">
        <f t="shared" si="1583"/>
        <v>0.66364583333333316</v>
      </c>
      <c r="BC938" s="59">
        <f t="shared" si="1584"/>
        <v>0.64215277777777768</v>
      </c>
      <c r="BD938" s="59">
        <f t="shared" si="1585"/>
        <v>0.68798611111111097</v>
      </c>
      <c r="BE938" s="59">
        <f t="shared" si="1586"/>
        <v>0.66082175925925923</v>
      </c>
      <c r="BF938" s="59">
        <f t="shared" si="1587"/>
        <v>0.67123842592592586</v>
      </c>
      <c r="BG938" s="59">
        <f t="shared" si="1588"/>
        <v>0.66746527777777787</v>
      </c>
      <c r="BH938" s="59">
        <f t="shared" si="1589"/>
        <v>0.66677083333333342</v>
      </c>
      <c r="BI938" s="31">
        <f t="shared" si="1590"/>
        <v>9.0600000000000023</v>
      </c>
      <c r="BJ938" s="61">
        <f t="shared" si="1591"/>
        <v>0.19695652173913047</v>
      </c>
      <c r="BK938" s="61">
        <f t="shared" si="1592"/>
        <v>0.16472727272727278</v>
      </c>
      <c r="BL938" s="61">
        <f t="shared" si="1593"/>
        <v>0.14156250000000004</v>
      </c>
      <c r="BM938" s="61">
        <f t="shared" si="1594"/>
        <v>0.12583333333333335</v>
      </c>
      <c r="BN938" s="62">
        <f t="shared" si="1595"/>
        <v>0</v>
      </c>
      <c r="BO938" s="62">
        <f t="shared" si="1596"/>
        <v>11</v>
      </c>
      <c r="BP938" s="62">
        <f t="shared" si="1597"/>
        <v>49</v>
      </c>
      <c r="BQ938" s="62">
        <f t="shared" si="1598"/>
        <v>0</v>
      </c>
      <c r="BR938" s="62">
        <f t="shared" si="1599"/>
        <v>9</v>
      </c>
      <c r="BS938" s="62">
        <f t="shared" si="1600"/>
        <v>53</v>
      </c>
      <c r="BT938" s="62">
        <f t="shared" si="1601"/>
        <v>0</v>
      </c>
      <c r="BU938" s="62">
        <f t="shared" si="1602"/>
        <v>8</v>
      </c>
      <c r="BV938" s="62">
        <f t="shared" si="1603"/>
        <v>30</v>
      </c>
      <c r="BW938" s="62">
        <f t="shared" si="1604"/>
        <v>0</v>
      </c>
      <c r="BX938" s="62">
        <f t="shared" si="1605"/>
        <v>7</v>
      </c>
      <c r="BY938" s="62">
        <f t="shared" si="1606"/>
        <v>33</v>
      </c>
      <c r="BZ938" s="63">
        <f t="shared" si="1607"/>
        <v>0.66629629629629616</v>
      </c>
      <c r="CA938" s="63">
        <f t="shared" si="1608"/>
        <v>0.6718518518518517</v>
      </c>
      <c r="CB938" s="63">
        <f t="shared" si="1609"/>
        <v>0.64901620370370361</v>
      </c>
      <c r="CC938" s="63">
        <f t="shared" si="1610"/>
        <v>0.69484953703703689</v>
      </c>
      <c r="CD938" s="63">
        <f t="shared" si="1611"/>
        <v>0.66672453703703705</v>
      </c>
      <c r="CE938" s="63">
        <f t="shared" si="1612"/>
        <v>0.67714120370370368</v>
      </c>
      <c r="CF938" s="63">
        <f t="shared" si="1613"/>
        <v>0.67270833333333346</v>
      </c>
      <c r="CG938" s="63">
        <f t="shared" si="1614"/>
        <v>0.67201388888888902</v>
      </c>
      <c r="CH938" s="36"/>
      <c r="CI938" s="36"/>
      <c r="CJ938" s="36"/>
      <c r="CK938" s="36"/>
      <c r="CL938" s="60">
        <v>60</v>
      </c>
    </row>
    <row r="939" spans="1:90" ht="26.25" customHeight="1" x14ac:dyDescent="0.25">
      <c r="A939" s="37">
        <v>62</v>
      </c>
      <c r="E939" s="39"/>
      <c r="F939" s="42"/>
      <c r="G939" s="77">
        <v>350.08</v>
      </c>
      <c r="H939" s="41">
        <f t="shared" si="1620"/>
        <v>335.17</v>
      </c>
      <c r="I939" s="42">
        <v>334.98</v>
      </c>
      <c r="J939" s="43">
        <f t="shared" si="1621"/>
        <v>-7.363623698927389E-4</v>
      </c>
      <c r="K939" s="44">
        <f t="shared" si="1622"/>
        <v>-0.2466666666666697</v>
      </c>
      <c r="L939" s="76" t="s">
        <v>549</v>
      </c>
      <c r="M939" s="127">
        <v>100</v>
      </c>
      <c r="N939" s="46">
        <f t="shared" si="1627"/>
        <v>335.22666666666669</v>
      </c>
      <c r="O939" s="46">
        <f t="shared" ref="O939:O977" si="1631">0.09-0.17-0.03</f>
        <v>-0.11000000000000001</v>
      </c>
      <c r="P939" s="42">
        <v>335.31</v>
      </c>
      <c r="Q939" s="44">
        <f t="shared" si="1625"/>
        <v>-14.84</v>
      </c>
      <c r="R939" s="37">
        <v>350.08</v>
      </c>
      <c r="S939" s="46">
        <f t="shared" si="1626"/>
        <v>-14.76</v>
      </c>
      <c r="T939" s="40">
        <v>350</v>
      </c>
      <c r="U939" s="47" t="str">
        <f t="shared" si="1623"/>
        <v/>
      </c>
      <c r="V939" s="47" t="str">
        <f t="shared" si="1624"/>
        <v/>
      </c>
      <c r="W939" s="50"/>
      <c r="X939" s="50"/>
      <c r="Y939" s="50"/>
      <c r="Z939" s="50"/>
      <c r="AA939" s="50"/>
      <c r="AB939" s="50"/>
      <c r="AC939" s="50"/>
      <c r="AD939" s="50"/>
      <c r="AE939" s="51">
        <f t="shared" si="1570"/>
        <v>62</v>
      </c>
      <c r="AF939" s="51" t="str">
        <f t="shared" si="1571"/>
        <v/>
      </c>
      <c r="AG939" s="51" t="str">
        <f t="shared" si="1572"/>
        <v/>
      </c>
      <c r="AH939" s="51" t="str">
        <f t="shared" si="1573"/>
        <v/>
      </c>
      <c r="AI939" s="52">
        <f t="shared" si="1574"/>
        <v>335.17</v>
      </c>
      <c r="AJ939" s="82"/>
      <c r="AK939" s="53"/>
      <c r="AL939" s="52"/>
      <c r="AM939" s="53">
        <f t="shared" si="1575"/>
        <v>40</v>
      </c>
      <c r="AN939" s="53">
        <f>IF(AJ939&lt;&gt;"",IF(AJ939="o",VLOOKUP(AM939,OpenSect!$A$1:$D$11,2),IF(AJ939="u",VLOOKUP(AM939,UpHill!$A$1:$D$35,2),IF(AJ939="d",VLOOKUP(AM939,DownHill!$A$3:$D$29,2),IF(AJ939="f",VLOOKUP(AM939,FlatUnd!$A$2:$D$30,2),IF(AJ939="t",VLOOKUP(AM939,TimeAdd!$A$1:$D$176,2),IF(AJ939="l",VLOOKUP(AM939,SLimit!$A$1:$D$8,2),AN938)))))),AN938)</f>
        <v>48</v>
      </c>
      <c r="AO939" s="53">
        <f>IF(AJ939&lt;&gt;"",IF(AJ939="o",VLOOKUP(AM939,OpenSect!$A$1:$D$11,3),IF(AJ939="u",VLOOKUP(AM939,UpHill!$A$1:$D$35,3),IF(AJ939="d",VLOOKUP(AM939,DownHill!$A$3:$D$29,3),IF(AJ939="f",VLOOKUP(AM939,FlatUnd!$A$2:$D$30,3),IF(AJ939="t",VLOOKUP(AM939,TimeAdd!$A$1:$D$18,3),IF(AJ939="l",VLOOKUP(AM939,SLimit!$A$1:$D$8,3),AO938)))))),AO938)</f>
        <v>57</v>
      </c>
      <c r="AP939" s="53">
        <f>IF(AJ939&lt;&gt;"",IF(AJ939="o",VLOOKUP(AM939,OpenSect!$A$1:$D$11,4),IF(AJ939="u",VLOOKUP(AM939,UpHill!$A$1:$D$35,4),IF(AJ939="d",VLOOKUP(AM939,DownHill!$A$3:$D$29,4),IF(AJ939="f",VLOOKUP(AM939,FlatUnd!$A$2:$D$30,4),IF(AJ939="t",VLOOKUP(AM939,TimeAdd!$A$1:$D$18,4),IF(AJ939="l",VLOOKUP(AM939,SLimit!$A$1:$D$8,4),AP938)))))),AP938)</f>
        <v>66</v>
      </c>
      <c r="AQ939" s="53">
        <f t="shared" si="1576"/>
        <v>100</v>
      </c>
      <c r="AR939" s="54" t="str">
        <f t="shared" si="1577"/>
        <v xml:space="preserve">100  Speed limit. </v>
      </c>
      <c r="AS939" s="55"/>
      <c r="AT939" s="55"/>
      <c r="AU939" s="56">
        <f>IF(GroupStTimes!$A$8=0,MIN(CB939,CD939,CF939),MIN(BZ939,CB939,CD939,CF939))</f>
        <v>0.64916666666666656</v>
      </c>
      <c r="AV939" s="56">
        <f>IF(GroupStTimes!$A$8=0,MAX(CC939,CE939,CG939),MAX(CA939,CC939,CE939,CG939))</f>
        <v>0.69499999999999984</v>
      </c>
      <c r="AW939" s="57" t="str">
        <f t="shared" si="1578"/>
        <v/>
      </c>
      <c r="AX939" s="58" t="str">
        <f t="shared" si="1579"/>
        <v/>
      </c>
      <c r="AY939" s="58" t="str">
        <f t="shared" si="1580"/>
        <v/>
      </c>
      <c r="AZ939" s="31">
        <f t="shared" si="1581"/>
        <v>335</v>
      </c>
      <c r="BA939" s="59">
        <f t="shared" si="1582"/>
        <v>0.66629629629629616</v>
      </c>
      <c r="BB939" s="59">
        <f t="shared" si="1583"/>
        <v>0.6718518518518517</v>
      </c>
      <c r="BC939" s="59">
        <f t="shared" si="1584"/>
        <v>0.64901620370370361</v>
      </c>
      <c r="BD939" s="59">
        <f t="shared" si="1585"/>
        <v>0.69484953703703689</v>
      </c>
      <c r="BE939" s="59">
        <f t="shared" si="1586"/>
        <v>0.66672453703703705</v>
      </c>
      <c r="BF939" s="59">
        <f t="shared" si="1587"/>
        <v>0.67714120370370368</v>
      </c>
      <c r="BG939" s="59">
        <f t="shared" si="1588"/>
        <v>0.67270833333333346</v>
      </c>
      <c r="BH939" s="59">
        <f t="shared" si="1589"/>
        <v>0.67201388888888902</v>
      </c>
      <c r="BI939" s="31">
        <f t="shared" si="1590"/>
        <v>0.17000000000001592</v>
      </c>
      <c r="BJ939" s="61">
        <f t="shared" si="1591"/>
        <v>4.2500000000003976E-3</v>
      </c>
      <c r="BK939" s="61">
        <f t="shared" si="1592"/>
        <v>3.5416666666669983E-3</v>
      </c>
      <c r="BL939" s="61">
        <f t="shared" si="1593"/>
        <v>2.9824561403511566E-3</v>
      </c>
      <c r="BM939" s="61">
        <f t="shared" si="1594"/>
        <v>2.575757575757817E-3</v>
      </c>
      <c r="BN939" s="62">
        <f t="shared" si="1595"/>
        <v>0</v>
      </c>
      <c r="BO939" s="62">
        <f t="shared" si="1596"/>
        <v>0</v>
      </c>
      <c r="BP939" s="62">
        <f t="shared" si="1597"/>
        <v>15</v>
      </c>
      <c r="BQ939" s="62">
        <f t="shared" si="1598"/>
        <v>0</v>
      </c>
      <c r="BR939" s="62">
        <f t="shared" si="1599"/>
        <v>0</v>
      </c>
      <c r="BS939" s="62">
        <f t="shared" si="1600"/>
        <v>13</v>
      </c>
      <c r="BT939" s="62">
        <f t="shared" si="1601"/>
        <v>0</v>
      </c>
      <c r="BU939" s="62">
        <f t="shared" si="1602"/>
        <v>0</v>
      </c>
      <c r="BV939" s="62">
        <f t="shared" si="1603"/>
        <v>11</v>
      </c>
      <c r="BW939" s="62">
        <f t="shared" si="1604"/>
        <v>0</v>
      </c>
      <c r="BX939" s="62">
        <f t="shared" si="1605"/>
        <v>0</v>
      </c>
      <c r="BY939" s="62">
        <f t="shared" si="1606"/>
        <v>9</v>
      </c>
      <c r="BZ939" s="63">
        <f t="shared" si="1607"/>
        <v>0.6664699074074073</v>
      </c>
      <c r="CA939" s="63">
        <f t="shared" si="1608"/>
        <v>0.67202546296296284</v>
      </c>
      <c r="CB939" s="63">
        <f t="shared" si="1609"/>
        <v>0.64916666666666656</v>
      </c>
      <c r="CC939" s="63">
        <f t="shared" si="1610"/>
        <v>0.69499999999999984</v>
      </c>
      <c r="CD939" s="63">
        <f t="shared" si="1611"/>
        <v>0.66685185185185181</v>
      </c>
      <c r="CE939" s="63">
        <f t="shared" si="1612"/>
        <v>0.67726851851851844</v>
      </c>
      <c r="CF939" s="63">
        <f t="shared" si="1613"/>
        <v>0.67281250000000015</v>
      </c>
      <c r="CG939" s="63">
        <f t="shared" si="1614"/>
        <v>0.6721180555555557</v>
      </c>
      <c r="CH939" s="36"/>
      <c r="CI939" s="36"/>
      <c r="CJ939" s="36"/>
      <c r="CK939" s="36"/>
      <c r="CL939" s="60">
        <v>60</v>
      </c>
    </row>
    <row r="940" spans="1:90" ht="26.25" customHeight="1" x14ac:dyDescent="0.25">
      <c r="A940" s="37">
        <v>62</v>
      </c>
      <c r="E940" s="39"/>
      <c r="F940" s="42"/>
      <c r="G940" s="77">
        <v>350.76</v>
      </c>
      <c r="H940" s="41">
        <f t="shared" si="1620"/>
        <v>335.85</v>
      </c>
      <c r="I940" s="42">
        <v>335.66</v>
      </c>
      <c r="J940" s="43">
        <f t="shared" si="1621"/>
        <v>-7.3487060318974467E-4</v>
      </c>
      <c r="K940" s="44">
        <f t="shared" si="1622"/>
        <v>-0.2466666666666697</v>
      </c>
      <c r="L940" s="76" t="s">
        <v>610</v>
      </c>
      <c r="M940" s="127">
        <v>100</v>
      </c>
      <c r="N940" s="46">
        <f t="shared" si="1627"/>
        <v>335.90666666666669</v>
      </c>
      <c r="O940" s="46">
        <f t="shared" si="1631"/>
        <v>-0.11000000000000001</v>
      </c>
      <c r="P940" s="42">
        <v>335.99</v>
      </c>
      <c r="Q940" s="44">
        <f t="shared" si="1625"/>
        <v>-14.84</v>
      </c>
      <c r="R940" s="37">
        <v>350.76</v>
      </c>
      <c r="S940" s="46">
        <f t="shared" si="1626"/>
        <v>-14.76</v>
      </c>
      <c r="T940" s="66">
        <v>350.68</v>
      </c>
      <c r="U940" s="47" t="str">
        <f t="shared" si="1623"/>
        <v/>
      </c>
      <c r="V940" s="47" t="str">
        <f t="shared" si="1624"/>
        <v/>
      </c>
      <c r="W940" s="50"/>
      <c r="X940" s="50"/>
      <c r="Y940" s="50"/>
      <c r="Z940" s="50"/>
      <c r="AA940" s="50"/>
      <c r="AB940" s="50"/>
      <c r="AC940" s="50"/>
      <c r="AD940" s="50"/>
      <c r="AE940" s="51">
        <f t="shared" si="1570"/>
        <v>62</v>
      </c>
      <c r="AF940" s="51" t="str">
        <f t="shared" si="1571"/>
        <v/>
      </c>
      <c r="AG940" s="51" t="str">
        <f t="shared" si="1572"/>
        <v/>
      </c>
      <c r="AH940" s="51" t="str">
        <f t="shared" si="1573"/>
        <v/>
      </c>
      <c r="AI940" s="52">
        <f t="shared" si="1574"/>
        <v>335.85</v>
      </c>
      <c r="AJ940" s="82"/>
      <c r="AK940" s="53"/>
      <c r="AL940" s="52"/>
      <c r="AM940" s="53">
        <f t="shared" si="1575"/>
        <v>40</v>
      </c>
      <c r="AN940" s="53">
        <f>IF(AJ940&lt;&gt;"",IF(AJ940="o",VLOOKUP(AM940,OpenSect!$A$1:$D$11,2),IF(AJ940="u",VLOOKUP(AM940,UpHill!$A$1:$D$35,2),IF(AJ940="d",VLOOKUP(AM940,DownHill!$A$3:$D$29,2),IF(AJ940="f",VLOOKUP(AM940,FlatUnd!$A$2:$D$30,2),IF(AJ940="t",VLOOKUP(AM940,TimeAdd!$A$1:$D$176,2),IF(AJ940="l",VLOOKUP(AM940,SLimit!$A$1:$D$8,2),AN939)))))),AN939)</f>
        <v>48</v>
      </c>
      <c r="AO940" s="53">
        <f>IF(AJ940&lt;&gt;"",IF(AJ940="o",VLOOKUP(AM940,OpenSect!$A$1:$D$11,3),IF(AJ940="u",VLOOKUP(AM940,UpHill!$A$1:$D$35,3),IF(AJ940="d",VLOOKUP(AM940,DownHill!$A$3:$D$29,3),IF(AJ940="f",VLOOKUP(AM940,FlatUnd!$A$2:$D$30,3),IF(AJ940="t",VLOOKUP(AM940,TimeAdd!$A$1:$D$18,3),IF(AJ940="l",VLOOKUP(AM940,SLimit!$A$1:$D$8,3),AO939)))))),AO939)</f>
        <v>57</v>
      </c>
      <c r="AP940" s="53">
        <f>IF(AJ940&lt;&gt;"",IF(AJ940="o",VLOOKUP(AM940,OpenSect!$A$1:$D$11,4),IF(AJ940="u",VLOOKUP(AM940,UpHill!$A$1:$D$35,4),IF(AJ940="d",VLOOKUP(AM940,DownHill!$A$3:$D$29,4),IF(AJ940="f",VLOOKUP(AM940,FlatUnd!$A$2:$D$30,4),IF(AJ940="t",VLOOKUP(AM940,TimeAdd!$A$1:$D$18,4),IF(AJ940="l",VLOOKUP(AM940,SLimit!$A$1:$D$8,4),AP939)))))),AP939)</f>
        <v>66</v>
      </c>
      <c r="AQ940" s="53">
        <f t="shared" si="1576"/>
        <v>100</v>
      </c>
      <c r="AR940" s="54" t="str">
        <f t="shared" si="1577"/>
        <v>49,0 km plate.</v>
      </c>
      <c r="AS940" s="55"/>
      <c r="AT940" s="55"/>
      <c r="AU940" s="56">
        <f>IF(GroupStTimes!$A$8=0,MIN(CB940,CD940,CF940),MIN(BZ940,CB940,CD940,CF940))</f>
        <v>0.64975694444444432</v>
      </c>
      <c r="AV940" s="56">
        <f>IF(GroupStTimes!$A$8=0,MAX(CC940,CE940,CG940),MAX(CA940,CC940,CE940,CG940))</f>
        <v>0.6955902777777776</v>
      </c>
      <c r="AW940" s="57" t="str">
        <f t="shared" si="1578"/>
        <v/>
      </c>
      <c r="AX940" s="58" t="str">
        <f t="shared" si="1579"/>
        <v/>
      </c>
      <c r="AY940" s="58" t="str">
        <f t="shared" si="1580"/>
        <v/>
      </c>
      <c r="AZ940" s="31">
        <f t="shared" si="1581"/>
        <v>335</v>
      </c>
      <c r="BA940" s="59">
        <f t="shared" si="1582"/>
        <v>0.66629629629629616</v>
      </c>
      <c r="BB940" s="59">
        <f t="shared" si="1583"/>
        <v>0.6718518518518517</v>
      </c>
      <c r="BC940" s="59">
        <f t="shared" si="1584"/>
        <v>0.64901620370370361</v>
      </c>
      <c r="BD940" s="59">
        <f t="shared" si="1585"/>
        <v>0.69484953703703689</v>
      </c>
      <c r="BE940" s="59">
        <f t="shared" si="1586"/>
        <v>0.66672453703703705</v>
      </c>
      <c r="BF940" s="59">
        <f t="shared" si="1587"/>
        <v>0.67714120370370368</v>
      </c>
      <c r="BG940" s="59">
        <f t="shared" si="1588"/>
        <v>0.67270833333333346</v>
      </c>
      <c r="BH940" s="59">
        <f t="shared" si="1589"/>
        <v>0.67201388888888902</v>
      </c>
      <c r="BI940" s="31">
        <f t="shared" si="1590"/>
        <v>0.85000000000002274</v>
      </c>
      <c r="BJ940" s="61">
        <f t="shared" si="1591"/>
        <v>2.1250000000000567E-2</v>
      </c>
      <c r="BK940" s="61">
        <f t="shared" si="1592"/>
        <v>1.7708333333333808E-2</v>
      </c>
      <c r="BL940" s="61">
        <f t="shared" si="1593"/>
        <v>1.4912280701754784E-2</v>
      </c>
      <c r="BM940" s="61">
        <f t="shared" si="1594"/>
        <v>1.2878787878788224E-2</v>
      </c>
      <c r="BN940" s="62">
        <f t="shared" si="1595"/>
        <v>0</v>
      </c>
      <c r="BO940" s="62">
        <f t="shared" si="1596"/>
        <v>1</v>
      </c>
      <c r="BP940" s="62">
        <f t="shared" si="1597"/>
        <v>17</v>
      </c>
      <c r="BQ940" s="62">
        <f t="shared" si="1598"/>
        <v>0</v>
      </c>
      <c r="BR940" s="62">
        <f t="shared" si="1599"/>
        <v>1</v>
      </c>
      <c r="BS940" s="62">
        <f t="shared" si="1600"/>
        <v>4</v>
      </c>
      <c r="BT940" s="62">
        <f t="shared" si="1601"/>
        <v>0</v>
      </c>
      <c r="BU940" s="62">
        <f t="shared" si="1602"/>
        <v>0</v>
      </c>
      <c r="BV940" s="62">
        <f t="shared" si="1603"/>
        <v>54</v>
      </c>
      <c r="BW940" s="62">
        <f t="shared" si="1604"/>
        <v>0</v>
      </c>
      <c r="BX940" s="62">
        <f t="shared" si="1605"/>
        <v>0</v>
      </c>
      <c r="BY940" s="62">
        <f t="shared" si="1606"/>
        <v>46</v>
      </c>
      <c r="BZ940" s="63">
        <f t="shared" si="1607"/>
        <v>0.66718749999999982</v>
      </c>
      <c r="CA940" s="63">
        <f t="shared" si="1608"/>
        <v>0.67274305555555536</v>
      </c>
      <c r="CB940" s="63">
        <f t="shared" si="1609"/>
        <v>0.64975694444444432</v>
      </c>
      <c r="CC940" s="63">
        <f t="shared" si="1610"/>
        <v>0.6955902777777776</v>
      </c>
      <c r="CD940" s="63">
        <f t="shared" si="1611"/>
        <v>0.66734953703703703</v>
      </c>
      <c r="CE940" s="63">
        <f t="shared" si="1612"/>
        <v>0.67776620370370366</v>
      </c>
      <c r="CF940" s="63">
        <f t="shared" si="1613"/>
        <v>0.67324074074074092</v>
      </c>
      <c r="CG940" s="63">
        <f t="shared" si="1614"/>
        <v>0.67254629629629648</v>
      </c>
      <c r="CH940" s="36"/>
      <c r="CI940" s="36"/>
      <c r="CJ940" s="36"/>
      <c r="CK940" s="36"/>
      <c r="CL940" s="60">
        <v>60</v>
      </c>
    </row>
    <row r="941" spans="1:90" ht="40.5" x14ac:dyDescent="0.25">
      <c r="A941" s="37">
        <v>62</v>
      </c>
      <c r="E941" s="39"/>
      <c r="F941" s="42"/>
      <c r="G941" s="77">
        <v>351.1</v>
      </c>
      <c r="H941" s="41">
        <f t="shared" si="1620"/>
        <v>336.19</v>
      </c>
      <c r="I941" s="42">
        <v>336.01</v>
      </c>
      <c r="J941" s="43">
        <f t="shared" ref="J941:J977" si="1632">IF(N941="","",IF((I941-$I$4)=0,0,((I941-$I$4-(N941-$N$4))/(I941-$I$4))))</f>
        <v>-7.1426445641501477E-4</v>
      </c>
      <c r="K941" s="44">
        <f t="shared" ref="K941:K977" si="1633">(I941-$I$5)-(N941-$N$5)</f>
        <v>-0.24000000000000909</v>
      </c>
      <c r="L941" s="76" t="s">
        <v>1277</v>
      </c>
      <c r="M941" s="127">
        <v>100</v>
      </c>
      <c r="N941" s="46">
        <f t="shared" si="1627"/>
        <v>336.25</v>
      </c>
      <c r="O941" s="46">
        <f t="shared" si="1631"/>
        <v>-0.11000000000000001</v>
      </c>
      <c r="P941" s="42">
        <v>336.34</v>
      </c>
      <c r="Q941" s="44">
        <f t="shared" si="1625"/>
        <v>-14.84</v>
      </c>
      <c r="R941" s="37">
        <v>351.1</v>
      </c>
      <c r="S941" s="46">
        <f t="shared" si="1626"/>
        <v>-14.76</v>
      </c>
      <c r="T941" s="40">
        <v>351.02</v>
      </c>
      <c r="U941" s="47" t="str">
        <f t="shared" si="1623"/>
        <v/>
      </c>
      <c r="V941" s="47" t="str">
        <f t="shared" si="1624"/>
        <v/>
      </c>
      <c r="W941" s="50"/>
      <c r="X941" s="50"/>
      <c r="Y941" s="50"/>
      <c r="Z941" s="50"/>
      <c r="AA941" s="50"/>
      <c r="AB941" s="50"/>
      <c r="AC941" s="50"/>
      <c r="AD941" s="50"/>
      <c r="AE941" s="51">
        <f t="shared" si="1570"/>
        <v>62</v>
      </c>
      <c r="AF941" s="51" t="str">
        <f t="shared" si="1571"/>
        <v/>
      </c>
      <c r="AG941" s="51" t="str">
        <f t="shared" si="1572"/>
        <v/>
      </c>
      <c r="AH941" s="51" t="str">
        <f t="shared" si="1573"/>
        <v/>
      </c>
      <c r="AI941" s="52">
        <f t="shared" si="1574"/>
        <v>336.19</v>
      </c>
      <c r="AJ941" s="82"/>
      <c r="AK941" s="53"/>
      <c r="AL941" s="52"/>
      <c r="AM941" s="53">
        <f t="shared" si="1575"/>
        <v>40</v>
      </c>
      <c r="AN941" s="53">
        <f>IF(AJ941&lt;&gt;"",IF(AJ941="o",VLOOKUP(AM941,OpenSect!$A$1:$D$11,2),IF(AJ941="u",VLOOKUP(AM941,UpHill!$A$1:$D$35,2),IF(AJ941="d",VLOOKUP(AM941,DownHill!$A$3:$D$29,2),IF(AJ941="f",VLOOKUP(AM941,FlatUnd!$A$2:$D$30,2),IF(AJ941="t",VLOOKUP(AM941,TimeAdd!$A$1:$D$176,2),IF(AJ941="l",VLOOKUP(AM941,SLimit!$A$1:$D$8,2),AN940)))))),AN940)</f>
        <v>48</v>
      </c>
      <c r="AO941" s="53">
        <f>IF(AJ941&lt;&gt;"",IF(AJ941="o",VLOOKUP(AM941,OpenSect!$A$1:$D$11,3),IF(AJ941="u",VLOOKUP(AM941,UpHill!$A$1:$D$35,3),IF(AJ941="d",VLOOKUP(AM941,DownHill!$A$3:$D$29,3),IF(AJ941="f",VLOOKUP(AM941,FlatUnd!$A$2:$D$30,3),IF(AJ941="t",VLOOKUP(AM941,TimeAdd!$A$1:$D$18,3),IF(AJ941="l",VLOOKUP(AM941,SLimit!$A$1:$D$8,3),AO940)))))),AO940)</f>
        <v>57</v>
      </c>
      <c r="AP941" s="53">
        <f>IF(AJ941&lt;&gt;"",IF(AJ941="o",VLOOKUP(AM941,OpenSect!$A$1:$D$11,4),IF(AJ941="u",VLOOKUP(AM941,UpHill!$A$1:$D$35,4),IF(AJ941="d",VLOOKUP(AM941,DownHill!$A$3:$D$29,4),IF(AJ941="f",VLOOKUP(AM941,FlatUnd!$A$2:$D$30,4),IF(AJ941="t",VLOOKUP(AM941,TimeAdd!$A$1:$D$18,4),IF(AJ941="l",VLOOKUP(AM941,SLimit!$A$1:$D$8,4),AP940)))))),AP940)</f>
        <v>66</v>
      </c>
      <c r="AQ941" s="53">
        <f t="shared" si="1576"/>
        <v>100</v>
      </c>
      <c r="AR941" s="54" t="str">
        <f t="shared" si="1577"/>
        <v>Diagramatic sign:  Traffic movement effected by obstruction. 400m</v>
      </c>
      <c r="AS941" s="55"/>
      <c r="AT941" s="55"/>
      <c r="AU941" s="56">
        <f>IF(GroupStTimes!$A$8=0,MIN(CB941,CD941,CF941),MIN(BZ941,CB941,CD941,CF941))</f>
        <v>0.65004629629629618</v>
      </c>
      <c r="AV941" s="56">
        <f>IF(GroupStTimes!$A$8=0,MAX(CC941,CE941,CG941),MAX(CA941,CC941,CE941,CG941))</f>
        <v>0.69587962962962946</v>
      </c>
      <c r="AW941" s="57" t="str">
        <f t="shared" si="1578"/>
        <v/>
      </c>
      <c r="AX941" s="58" t="str">
        <f t="shared" si="1579"/>
        <v/>
      </c>
      <c r="AY941" s="58" t="str">
        <f t="shared" si="1580"/>
        <v/>
      </c>
      <c r="AZ941" s="31">
        <f t="shared" si="1581"/>
        <v>335</v>
      </c>
      <c r="BA941" s="59">
        <f t="shared" si="1582"/>
        <v>0.66629629629629616</v>
      </c>
      <c r="BB941" s="59">
        <f t="shared" si="1583"/>
        <v>0.6718518518518517</v>
      </c>
      <c r="BC941" s="59">
        <f t="shared" si="1584"/>
        <v>0.64901620370370361</v>
      </c>
      <c r="BD941" s="59">
        <f t="shared" si="1585"/>
        <v>0.69484953703703689</v>
      </c>
      <c r="BE941" s="59">
        <f t="shared" si="1586"/>
        <v>0.66672453703703705</v>
      </c>
      <c r="BF941" s="59">
        <f t="shared" si="1587"/>
        <v>0.67714120370370368</v>
      </c>
      <c r="BG941" s="59">
        <f t="shared" si="1588"/>
        <v>0.67270833333333346</v>
      </c>
      <c r="BH941" s="59">
        <f t="shared" si="1589"/>
        <v>0.67201388888888902</v>
      </c>
      <c r="BI941" s="31">
        <f t="shared" si="1590"/>
        <v>1.1899999999999977</v>
      </c>
      <c r="BJ941" s="61">
        <f t="shared" si="1591"/>
        <v>2.9749999999999943E-2</v>
      </c>
      <c r="BK941" s="61">
        <f t="shared" si="1592"/>
        <v>2.4791666666666618E-2</v>
      </c>
      <c r="BL941" s="61">
        <f t="shared" si="1593"/>
        <v>2.0877192982456102E-2</v>
      </c>
      <c r="BM941" s="61">
        <f t="shared" si="1594"/>
        <v>1.8030303030302997E-2</v>
      </c>
      <c r="BN941" s="62">
        <f t="shared" si="1595"/>
        <v>0</v>
      </c>
      <c r="BO941" s="62">
        <f t="shared" si="1596"/>
        <v>1</v>
      </c>
      <c r="BP941" s="62">
        <f t="shared" si="1597"/>
        <v>47</v>
      </c>
      <c r="BQ941" s="62">
        <f t="shared" si="1598"/>
        <v>0</v>
      </c>
      <c r="BR941" s="62">
        <f t="shared" si="1599"/>
        <v>1</v>
      </c>
      <c r="BS941" s="62">
        <f t="shared" si="1600"/>
        <v>29</v>
      </c>
      <c r="BT941" s="62">
        <f t="shared" si="1601"/>
        <v>0</v>
      </c>
      <c r="BU941" s="62">
        <f t="shared" si="1602"/>
        <v>1</v>
      </c>
      <c r="BV941" s="62">
        <f t="shared" si="1603"/>
        <v>15</v>
      </c>
      <c r="BW941" s="62">
        <f t="shared" si="1604"/>
        <v>0</v>
      </c>
      <c r="BX941" s="62">
        <f t="shared" si="1605"/>
        <v>1</v>
      </c>
      <c r="BY941" s="62">
        <f t="shared" si="1606"/>
        <v>5</v>
      </c>
      <c r="BZ941" s="63">
        <f t="shared" si="1607"/>
        <v>0.6675347222222221</v>
      </c>
      <c r="CA941" s="63">
        <f t="shared" si="1608"/>
        <v>0.67309027777777763</v>
      </c>
      <c r="CB941" s="63">
        <f t="shared" si="1609"/>
        <v>0.65004629629629618</v>
      </c>
      <c r="CC941" s="63">
        <f t="shared" si="1610"/>
        <v>0.69587962962962946</v>
      </c>
      <c r="CD941" s="63">
        <f t="shared" si="1611"/>
        <v>0.66759259259259263</v>
      </c>
      <c r="CE941" s="63">
        <f t="shared" si="1612"/>
        <v>0.67800925925925926</v>
      </c>
      <c r="CF941" s="63">
        <f t="shared" si="1613"/>
        <v>0.67346064814814832</v>
      </c>
      <c r="CG941" s="63">
        <f t="shared" si="1614"/>
        <v>0.67276620370370388</v>
      </c>
      <c r="CH941" s="36"/>
      <c r="CI941" s="36"/>
      <c r="CJ941" s="36"/>
      <c r="CK941" s="36"/>
      <c r="CL941" s="60">
        <v>60</v>
      </c>
    </row>
    <row r="942" spans="1:90" ht="40.5" x14ac:dyDescent="0.25">
      <c r="A942" s="37">
        <v>62</v>
      </c>
      <c r="E942" s="39"/>
      <c r="F942" s="42"/>
      <c r="G942" s="77">
        <v>351.5</v>
      </c>
      <c r="H942" s="41">
        <f t="shared" ref="H942:H977" si="1634">ROUND(IF(G942="",N942,IF(P942="",I942,IF(R942="",(I942+(P942+O942))/2,IF(T942="",(I942+(P942+O942)+(R942+Q942))/3,(I942+(P942+O942)+(R942+Q942)+(T942+S942))/4)))),2)</f>
        <v>336.59</v>
      </c>
      <c r="I942" s="42">
        <v>336.40000000000003</v>
      </c>
      <c r="J942" s="43">
        <f t="shared" si="1632"/>
        <v>-7.3325406262386944E-4</v>
      </c>
      <c r="K942" s="44">
        <f t="shared" si="1633"/>
        <v>-0.2466666666666697</v>
      </c>
      <c r="L942" s="76" t="s">
        <v>601</v>
      </c>
      <c r="M942" s="127">
        <v>100</v>
      </c>
      <c r="N942" s="46">
        <f t="shared" si="1627"/>
        <v>336.6466666666667</v>
      </c>
      <c r="O942" s="46">
        <f t="shared" si="1631"/>
        <v>-0.11000000000000001</v>
      </c>
      <c r="P942" s="42">
        <v>336.73</v>
      </c>
      <c r="Q942" s="44">
        <f t="shared" si="1625"/>
        <v>-14.84</v>
      </c>
      <c r="R942" s="37">
        <v>351.5</v>
      </c>
      <c r="S942" s="46">
        <f t="shared" si="1626"/>
        <v>-14.76</v>
      </c>
      <c r="T942" s="40">
        <v>351.42</v>
      </c>
      <c r="U942" s="47" t="str">
        <f t="shared" ref="U942:U977" si="1635">IF(W942="","",IF(Y942="",W942,IF(AA942&lt;1,ROUND((Y942+W942)/2,5),IF(AC942&lt;1,ROUND((Y942+AA942+W942)/3,5),ROUND((Y942+AA942+AC942+W942)/4,5)))))</f>
        <v/>
      </c>
      <c r="V942" s="47" t="str">
        <f t="shared" ref="V942:V977" si="1636">IF(X942="","",IF(Z942&lt;1,ROUND(X942,5),IF(AB942&lt;1,ROUND((X942+Z942)/2,5),IF(AD942&lt;1,ROUND((X942+Z942+AB942)/3,5),ROUND((X942+Z942+AB942+AD942)/4,5)))))</f>
        <v/>
      </c>
      <c r="W942" s="50"/>
      <c r="X942" s="50"/>
      <c r="Y942" s="50"/>
      <c r="Z942" s="50"/>
      <c r="AA942" s="50"/>
      <c r="AB942" s="50"/>
      <c r="AC942" s="50"/>
      <c r="AD942" s="50"/>
      <c r="AE942" s="51">
        <f t="shared" si="1570"/>
        <v>62</v>
      </c>
      <c r="AF942" s="51" t="str">
        <f t="shared" si="1571"/>
        <v/>
      </c>
      <c r="AG942" s="51" t="str">
        <f t="shared" si="1572"/>
        <v/>
      </c>
      <c r="AH942" s="51" t="str">
        <f t="shared" si="1573"/>
        <v/>
      </c>
      <c r="AI942" s="52">
        <f t="shared" si="1574"/>
        <v>336.59</v>
      </c>
      <c r="AJ942" s="82"/>
      <c r="AK942" s="53"/>
      <c r="AL942" s="52"/>
      <c r="AM942" s="53">
        <f t="shared" si="1575"/>
        <v>40</v>
      </c>
      <c r="AN942" s="53">
        <f>IF(AJ942&lt;&gt;"",IF(AJ942="o",VLOOKUP(AM942,OpenSect!$A$1:$D$11,2),IF(AJ942="u",VLOOKUP(AM942,UpHill!$A$1:$D$35,2),IF(AJ942="d",VLOOKUP(AM942,DownHill!$A$3:$D$29,2),IF(AJ942="f",VLOOKUP(AM942,FlatUnd!$A$2:$D$30,2),IF(AJ942="t",VLOOKUP(AM942,TimeAdd!$A$1:$D$176,2),IF(AJ942="l",VLOOKUP(AM942,SLimit!$A$1:$D$8,2),AN941)))))),AN941)</f>
        <v>48</v>
      </c>
      <c r="AO942" s="53">
        <f>IF(AJ942&lt;&gt;"",IF(AJ942="o",VLOOKUP(AM942,OpenSect!$A$1:$D$11,3),IF(AJ942="u",VLOOKUP(AM942,UpHill!$A$1:$D$35,3),IF(AJ942="d",VLOOKUP(AM942,DownHill!$A$3:$D$29,3),IF(AJ942="f",VLOOKUP(AM942,FlatUnd!$A$2:$D$30,3),IF(AJ942="t",VLOOKUP(AM942,TimeAdd!$A$1:$D$18,3),IF(AJ942="l",VLOOKUP(AM942,SLimit!$A$1:$D$8,3),AO941)))))),AO941)</f>
        <v>57</v>
      </c>
      <c r="AP942" s="53">
        <f>IF(AJ942&lt;&gt;"",IF(AJ942="o",VLOOKUP(AM942,OpenSect!$A$1:$D$11,4),IF(AJ942="u",VLOOKUP(AM942,UpHill!$A$1:$D$35,4),IF(AJ942="d",VLOOKUP(AM942,DownHill!$A$3:$D$29,4),IF(AJ942="f",VLOOKUP(AM942,FlatUnd!$A$2:$D$30,4),IF(AJ942="t",VLOOKUP(AM942,TimeAdd!$A$1:$D$18,4),IF(AJ942="l",VLOOKUP(AM942,SLimit!$A$1:$D$8,4),AP941)))))),AP941)</f>
        <v>66</v>
      </c>
      <c r="AQ942" s="53">
        <f t="shared" si="1576"/>
        <v>100</v>
      </c>
      <c r="AR942" s="54" t="str">
        <f t="shared" si="1577"/>
        <v xml:space="preserve">Diagrammatic sign:   Traffic movement effected by obstruction. </v>
      </c>
      <c r="AS942" s="55"/>
      <c r="AT942" s="55"/>
      <c r="AU942" s="56">
        <f>IF(GroupStTimes!$A$8=0,MIN(CB942,CD942,CF942),MIN(BZ942,CB942,CD942,CF942))</f>
        <v>0.65039351851851845</v>
      </c>
      <c r="AV942" s="56">
        <f>IF(GroupStTimes!$A$8=0,MAX(CC942,CE942,CG942),MAX(CA942,CC942,CE942,CG942))</f>
        <v>0.69622685185185174</v>
      </c>
      <c r="AW942" s="57" t="str">
        <f t="shared" si="1578"/>
        <v/>
      </c>
      <c r="AX942" s="58" t="str">
        <f t="shared" si="1579"/>
        <v/>
      </c>
      <c r="AY942" s="58" t="str">
        <f t="shared" si="1580"/>
        <v/>
      </c>
      <c r="AZ942" s="31">
        <f t="shared" si="1581"/>
        <v>335</v>
      </c>
      <c r="BA942" s="59">
        <f t="shared" si="1582"/>
        <v>0.66629629629629616</v>
      </c>
      <c r="BB942" s="59">
        <f t="shared" si="1583"/>
        <v>0.6718518518518517</v>
      </c>
      <c r="BC942" s="59">
        <f t="shared" si="1584"/>
        <v>0.64901620370370361</v>
      </c>
      <c r="BD942" s="59">
        <f t="shared" si="1585"/>
        <v>0.69484953703703689</v>
      </c>
      <c r="BE942" s="59">
        <f t="shared" si="1586"/>
        <v>0.66672453703703705</v>
      </c>
      <c r="BF942" s="59">
        <f t="shared" si="1587"/>
        <v>0.67714120370370368</v>
      </c>
      <c r="BG942" s="59">
        <f t="shared" si="1588"/>
        <v>0.67270833333333346</v>
      </c>
      <c r="BH942" s="59">
        <f t="shared" si="1589"/>
        <v>0.67201388888888902</v>
      </c>
      <c r="BI942" s="31">
        <f t="shared" si="1590"/>
        <v>1.589999999999975</v>
      </c>
      <c r="BJ942" s="61">
        <f t="shared" si="1591"/>
        <v>3.9749999999999376E-2</v>
      </c>
      <c r="BK942" s="61">
        <f t="shared" si="1592"/>
        <v>3.3124999999999481E-2</v>
      </c>
      <c r="BL942" s="61">
        <f t="shared" si="1593"/>
        <v>2.7894736842104823E-2</v>
      </c>
      <c r="BM942" s="61">
        <f t="shared" si="1594"/>
        <v>2.4090909090908712E-2</v>
      </c>
      <c r="BN942" s="62">
        <f t="shared" si="1595"/>
        <v>0</v>
      </c>
      <c r="BO942" s="62">
        <f t="shared" si="1596"/>
        <v>2</v>
      </c>
      <c r="BP942" s="62">
        <f t="shared" si="1597"/>
        <v>23</v>
      </c>
      <c r="BQ942" s="62">
        <f t="shared" si="1598"/>
        <v>0</v>
      </c>
      <c r="BR942" s="62">
        <f t="shared" si="1599"/>
        <v>1</v>
      </c>
      <c r="BS942" s="62">
        <f t="shared" si="1600"/>
        <v>59</v>
      </c>
      <c r="BT942" s="62">
        <f t="shared" si="1601"/>
        <v>0</v>
      </c>
      <c r="BU942" s="62">
        <f t="shared" si="1602"/>
        <v>1</v>
      </c>
      <c r="BV942" s="62">
        <f t="shared" si="1603"/>
        <v>40</v>
      </c>
      <c r="BW942" s="62">
        <f t="shared" si="1604"/>
        <v>0</v>
      </c>
      <c r="BX942" s="62">
        <f t="shared" si="1605"/>
        <v>1</v>
      </c>
      <c r="BY942" s="62">
        <f t="shared" si="1606"/>
        <v>27</v>
      </c>
      <c r="BZ942" s="63">
        <f t="shared" si="1607"/>
        <v>0.66795138888888872</v>
      </c>
      <c r="CA942" s="63">
        <f t="shared" si="1608"/>
        <v>0.67350694444444426</v>
      </c>
      <c r="CB942" s="63">
        <f t="shared" si="1609"/>
        <v>0.65039351851851845</v>
      </c>
      <c r="CC942" s="63">
        <f t="shared" si="1610"/>
        <v>0.69622685185185174</v>
      </c>
      <c r="CD942" s="63">
        <f t="shared" si="1611"/>
        <v>0.66788194444444449</v>
      </c>
      <c r="CE942" s="63">
        <f t="shared" si="1612"/>
        <v>0.67829861111111112</v>
      </c>
      <c r="CF942" s="63">
        <f t="shared" si="1613"/>
        <v>0.67371527777777795</v>
      </c>
      <c r="CG942" s="63">
        <f t="shared" si="1614"/>
        <v>0.67302083333333351</v>
      </c>
      <c r="CH942" s="36"/>
      <c r="CI942" s="36"/>
      <c r="CJ942" s="36"/>
      <c r="CK942" s="36"/>
      <c r="CL942" s="60">
        <v>60</v>
      </c>
    </row>
    <row r="943" spans="1:90" ht="27" customHeight="1" x14ac:dyDescent="0.25">
      <c r="E943" s="39"/>
      <c r="F943" s="42"/>
      <c r="G943" s="78"/>
      <c r="H943" s="41">
        <f t="shared" si="1634"/>
        <v>336.9</v>
      </c>
      <c r="I943" s="42">
        <v>336.68</v>
      </c>
      <c r="J943" s="43">
        <f t="shared" si="1632"/>
        <v>-6.5343946774376388E-4</v>
      </c>
      <c r="K943" s="44">
        <f t="shared" si="1633"/>
        <v>-0.21999999999997044</v>
      </c>
      <c r="L943" s="76" t="s">
        <v>1284</v>
      </c>
      <c r="M943" s="127">
        <v>100</v>
      </c>
      <c r="N943" s="46">
        <f t="shared" si="1627"/>
        <v>336.9</v>
      </c>
      <c r="O943" s="46">
        <f t="shared" si="1631"/>
        <v>-0.11000000000000001</v>
      </c>
      <c r="P943" s="42">
        <v>337.01</v>
      </c>
      <c r="Q943" s="44"/>
      <c r="R943" s="37"/>
      <c r="S943" s="46"/>
      <c r="T943" s="40"/>
      <c r="U943" s="47"/>
      <c r="V943" s="47"/>
      <c r="W943" s="50"/>
      <c r="X943" s="50"/>
      <c r="Y943" s="50"/>
      <c r="Z943" s="50"/>
      <c r="AA943" s="50"/>
      <c r="AB943" s="50"/>
      <c r="AC943" s="50"/>
      <c r="AD943" s="50"/>
      <c r="AE943" s="51" t="str">
        <f t="shared" si="1570"/>
        <v/>
      </c>
      <c r="AF943" s="51" t="str">
        <f t="shared" si="1571"/>
        <v/>
      </c>
      <c r="AG943" s="51" t="str">
        <f t="shared" si="1572"/>
        <v/>
      </c>
      <c r="AH943" s="51" t="str">
        <f t="shared" si="1573"/>
        <v/>
      </c>
      <c r="AI943" s="52">
        <f t="shared" si="1574"/>
        <v>336.9</v>
      </c>
      <c r="AJ943" s="82"/>
      <c r="AK943" s="53"/>
      <c r="AL943" s="52"/>
      <c r="AM943" s="53">
        <f t="shared" si="1575"/>
        <v>40</v>
      </c>
      <c r="AN943" s="53">
        <f>IF(AJ943&lt;&gt;"",IF(AJ943="o",VLOOKUP(AM943,OpenSect!$A$1:$D$11,2),IF(AJ943="u",VLOOKUP(AM943,UpHill!$A$1:$D$35,2),IF(AJ943="d",VLOOKUP(AM943,DownHill!$A$3:$D$29,2),IF(AJ943="f",VLOOKUP(AM943,FlatUnd!$A$2:$D$30,2),IF(AJ943="t",VLOOKUP(AM943,TimeAdd!$A$1:$D$176,2),IF(AJ943="l",VLOOKUP(AM943,SLimit!$A$1:$D$8,2),AN942)))))),AN942)</f>
        <v>48</v>
      </c>
      <c r="AO943" s="53">
        <f>IF(AJ943&lt;&gt;"",IF(AJ943="o",VLOOKUP(AM943,OpenSect!$A$1:$D$11,3),IF(AJ943="u",VLOOKUP(AM943,UpHill!$A$1:$D$35,3),IF(AJ943="d",VLOOKUP(AM943,DownHill!$A$3:$D$29,3),IF(AJ943="f",VLOOKUP(AM943,FlatUnd!$A$2:$D$30,3),IF(AJ943="t",VLOOKUP(AM943,TimeAdd!$A$1:$D$18,3),IF(AJ943="l",VLOOKUP(AM943,SLimit!$A$1:$D$8,3),AO942)))))),AO942)</f>
        <v>57</v>
      </c>
      <c r="AP943" s="53">
        <f>IF(AJ943&lt;&gt;"",IF(AJ943="o",VLOOKUP(AM943,OpenSect!$A$1:$D$11,4),IF(AJ943="u",VLOOKUP(AM943,UpHill!$A$1:$D$35,4),IF(AJ943="d",VLOOKUP(AM943,DownHill!$A$3:$D$29,4),IF(AJ943="f",VLOOKUP(AM943,FlatUnd!$A$2:$D$30,4),IF(AJ943="t",VLOOKUP(AM943,TimeAdd!$A$1:$D$18,4),IF(AJ943="l",VLOOKUP(AM943,SLimit!$A$1:$D$8,4),AP942)))))),AP942)</f>
        <v>66</v>
      </c>
      <c r="AQ943" s="53">
        <f t="shared" si="1576"/>
        <v>100</v>
      </c>
      <c r="AR943" s="54" t="str">
        <f t="shared" si="1577"/>
        <v>50,0 km plate</v>
      </c>
      <c r="AS943" s="55"/>
      <c r="AT943" s="55"/>
      <c r="AU943" s="56">
        <f>IF(GroupStTimes!$A$8=0,MIN(CB943,CD943,CF943),MIN(BZ943,CB943,CD943,CF943))</f>
        <v>0.65065972222222213</v>
      </c>
      <c r="AV943" s="56">
        <f>IF(GroupStTimes!$A$8=0,MAX(CC943,CE943,CG943),MAX(CA943,CC943,CE943,CG943))</f>
        <v>0.69649305555555541</v>
      </c>
      <c r="AW943" s="57" t="str">
        <f t="shared" si="1578"/>
        <v/>
      </c>
      <c r="AX943" s="58" t="str">
        <f t="shared" si="1579"/>
        <v/>
      </c>
      <c r="AY943" s="58" t="str">
        <f t="shared" si="1580"/>
        <v/>
      </c>
      <c r="AZ943" s="31">
        <f t="shared" si="1581"/>
        <v>335</v>
      </c>
      <c r="BA943" s="59">
        <f t="shared" si="1582"/>
        <v>0.66629629629629616</v>
      </c>
      <c r="BB943" s="59">
        <f t="shared" si="1583"/>
        <v>0.6718518518518517</v>
      </c>
      <c r="BC943" s="59">
        <f t="shared" si="1584"/>
        <v>0.64901620370370361</v>
      </c>
      <c r="BD943" s="59">
        <f t="shared" si="1585"/>
        <v>0.69484953703703689</v>
      </c>
      <c r="BE943" s="59">
        <f t="shared" si="1586"/>
        <v>0.66672453703703705</v>
      </c>
      <c r="BF943" s="59">
        <f t="shared" si="1587"/>
        <v>0.67714120370370368</v>
      </c>
      <c r="BG943" s="59">
        <f t="shared" si="1588"/>
        <v>0.67270833333333346</v>
      </c>
      <c r="BH943" s="59">
        <f t="shared" si="1589"/>
        <v>0.67201388888888902</v>
      </c>
      <c r="BI943" s="31">
        <f t="shared" si="1590"/>
        <v>1.8999999999999773</v>
      </c>
      <c r="BJ943" s="61">
        <f t="shared" si="1591"/>
        <v>4.7499999999999432E-2</v>
      </c>
      <c r="BK943" s="61">
        <f t="shared" si="1592"/>
        <v>3.958333333333286E-2</v>
      </c>
      <c r="BL943" s="61">
        <f t="shared" si="1593"/>
        <v>3.3333333333332937E-2</v>
      </c>
      <c r="BM943" s="61">
        <f t="shared" si="1594"/>
        <v>2.8787878787878442E-2</v>
      </c>
      <c r="BN943" s="62">
        <f t="shared" si="1595"/>
        <v>0</v>
      </c>
      <c r="BO943" s="62">
        <f t="shared" si="1596"/>
        <v>2</v>
      </c>
      <c r="BP943" s="62">
        <f t="shared" si="1597"/>
        <v>51</v>
      </c>
      <c r="BQ943" s="62">
        <f t="shared" si="1598"/>
        <v>0</v>
      </c>
      <c r="BR943" s="62">
        <f t="shared" si="1599"/>
        <v>2</v>
      </c>
      <c r="BS943" s="62">
        <f t="shared" si="1600"/>
        <v>22</v>
      </c>
      <c r="BT943" s="62">
        <f t="shared" si="1601"/>
        <v>0</v>
      </c>
      <c r="BU943" s="62">
        <f t="shared" si="1602"/>
        <v>1</v>
      </c>
      <c r="BV943" s="62">
        <f t="shared" si="1603"/>
        <v>60</v>
      </c>
      <c r="BW943" s="62">
        <f t="shared" si="1604"/>
        <v>0</v>
      </c>
      <c r="BX943" s="62">
        <f t="shared" si="1605"/>
        <v>1</v>
      </c>
      <c r="BY943" s="62">
        <f t="shared" si="1606"/>
        <v>44</v>
      </c>
      <c r="BZ943" s="63">
        <f t="shared" si="1607"/>
        <v>0.66827546296296281</v>
      </c>
      <c r="CA943" s="63">
        <f t="shared" si="1608"/>
        <v>0.67383101851851834</v>
      </c>
      <c r="CB943" s="63">
        <f t="shared" si="1609"/>
        <v>0.65065972222222213</v>
      </c>
      <c r="CC943" s="63">
        <f t="shared" si="1610"/>
        <v>0.69649305555555541</v>
      </c>
      <c r="CD943" s="63">
        <f t="shared" si="1611"/>
        <v>0.66811342592592593</v>
      </c>
      <c r="CE943" s="63">
        <f t="shared" si="1612"/>
        <v>0.67853009259259256</v>
      </c>
      <c r="CF943" s="63">
        <f t="shared" si="1613"/>
        <v>0.67391203703703717</v>
      </c>
      <c r="CG943" s="63">
        <f t="shared" si="1614"/>
        <v>0.67321759259259273</v>
      </c>
      <c r="CH943" s="36"/>
      <c r="CI943" s="36"/>
      <c r="CJ943" s="36"/>
      <c r="CK943" s="36"/>
      <c r="CL943" s="60">
        <v>60</v>
      </c>
    </row>
    <row r="944" spans="1:90" ht="27" customHeight="1" x14ac:dyDescent="0.25">
      <c r="E944" s="39"/>
      <c r="F944" s="42"/>
      <c r="G944" s="78"/>
      <c r="H944" s="41">
        <f t="shared" si="1634"/>
        <v>336.92</v>
      </c>
      <c r="I944" s="42">
        <v>336.7</v>
      </c>
      <c r="J944" s="43">
        <f t="shared" si="1632"/>
        <v>-6.5340065340056559E-4</v>
      </c>
      <c r="K944" s="44">
        <f t="shared" si="1633"/>
        <v>-0.21999999999997044</v>
      </c>
      <c r="L944" s="76" t="s">
        <v>1285</v>
      </c>
      <c r="M944" s="127">
        <v>100</v>
      </c>
      <c r="N944" s="46">
        <f t="shared" si="1627"/>
        <v>336.91999999999996</v>
      </c>
      <c r="O944" s="46">
        <f t="shared" si="1631"/>
        <v>-0.11000000000000001</v>
      </c>
      <c r="P944" s="42">
        <v>337.03</v>
      </c>
      <c r="Q944" s="44"/>
      <c r="R944" s="37"/>
      <c r="S944" s="46"/>
      <c r="T944" s="40"/>
      <c r="U944" s="47"/>
      <c r="V944" s="47"/>
      <c r="W944" s="50"/>
      <c r="X944" s="50"/>
      <c r="Y944" s="50"/>
      <c r="Z944" s="50"/>
      <c r="AA944" s="50"/>
      <c r="AB944" s="50"/>
      <c r="AC944" s="50"/>
      <c r="AD944" s="50"/>
      <c r="AE944" s="51" t="str">
        <f t="shared" ref="AE944:AE977" si="1637">IF(A944="","",A944)</f>
        <v/>
      </c>
      <c r="AF944" s="51" t="str">
        <f t="shared" ref="AF944:AF977" si="1638">IF(B944="","",B944)</f>
        <v/>
      </c>
      <c r="AG944" s="51" t="str">
        <f t="shared" ref="AG944:AG977" si="1639">IF(C944="","",C944)</f>
        <v/>
      </c>
      <c r="AH944" s="51" t="str">
        <f t="shared" ref="AH944:AH977" si="1640">IF(D944="","",D944)</f>
        <v/>
      </c>
      <c r="AI944" s="52">
        <f t="shared" ref="AI944:AI977" si="1641">H944</f>
        <v>336.92</v>
      </c>
      <c r="AJ944" s="82"/>
      <c r="AK944" s="53"/>
      <c r="AL944" s="52"/>
      <c r="AM944" s="53">
        <f t="shared" ref="AM944:AM977" si="1642">IF(OR(AJ944="",AJ944="m"),AM943,IF(AH944&lt;&gt;"",AH944,""))</f>
        <v>40</v>
      </c>
      <c r="AN944" s="53">
        <f>IF(AJ944&lt;&gt;"",IF(AJ944="o",VLOOKUP(AM944,OpenSect!$A$1:$D$11,2),IF(AJ944="u",VLOOKUP(AM944,UpHill!$A$1:$D$35,2),IF(AJ944="d",VLOOKUP(AM944,DownHill!$A$3:$D$29,2),IF(AJ944="f",VLOOKUP(AM944,FlatUnd!$A$2:$D$30,2),IF(AJ944="t",VLOOKUP(AM944,TimeAdd!$A$1:$D$176,2),IF(AJ944="l",VLOOKUP(AM944,SLimit!$A$1:$D$8,2),AN943)))))),AN943)</f>
        <v>48</v>
      </c>
      <c r="AO944" s="53">
        <f>IF(AJ944&lt;&gt;"",IF(AJ944="o",VLOOKUP(AM944,OpenSect!$A$1:$D$11,3),IF(AJ944="u",VLOOKUP(AM944,UpHill!$A$1:$D$35,3),IF(AJ944="d",VLOOKUP(AM944,DownHill!$A$3:$D$29,3),IF(AJ944="f",VLOOKUP(AM944,FlatUnd!$A$2:$D$30,3),IF(AJ944="t",VLOOKUP(AM944,TimeAdd!$A$1:$D$18,3),IF(AJ944="l",VLOOKUP(AM944,SLimit!$A$1:$D$8,3),AO943)))))),AO943)</f>
        <v>57</v>
      </c>
      <c r="AP944" s="53">
        <f>IF(AJ944&lt;&gt;"",IF(AJ944="o",VLOOKUP(AM944,OpenSect!$A$1:$D$11,4),IF(AJ944="u",VLOOKUP(AM944,UpHill!$A$1:$D$35,4),IF(AJ944="d",VLOOKUP(AM944,DownHill!$A$3:$D$29,4),IF(AJ944="f",VLOOKUP(AM944,FlatUnd!$A$2:$D$30,4),IF(AJ944="t",VLOOKUP(AM944,TimeAdd!$A$1:$D$18,4),IF(AJ944="l",VLOOKUP(AM944,SLimit!$A$1:$D$8,4),AP943)))))),AP943)</f>
        <v>66</v>
      </c>
      <c r="AQ944" s="53">
        <f t="shared" ref="AQ944:AQ977" si="1643">M944</f>
        <v>100</v>
      </c>
      <c r="AR944" s="54" t="str">
        <f t="shared" ref="AR944:AR977" si="1644">L944</f>
        <v>Warning - Priority Crossraod.</v>
      </c>
      <c r="AS944" s="55"/>
      <c r="AT944" s="55"/>
      <c r="AU944" s="56">
        <f>IF(GroupStTimes!$A$8=0,MIN(CB944,CD944,CF944),MIN(BZ944,CB944,CD944,CF944))</f>
        <v>0.65068287037037031</v>
      </c>
      <c r="AV944" s="56">
        <f>IF(GroupStTimes!$A$8=0,MAX(CC944,CE944,CG944),MAX(CA944,CC944,CE944,CG944))</f>
        <v>0.6965162037037036</v>
      </c>
      <c r="AW944" s="57" t="str">
        <f t="shared" ref="AW944:AW977" si="1645">IF(U944="","",CONCATENATE(FIXED(U944,5),"  ",FIXED(V944,5)))</f>
        <v/>
      </c>
      <c r="AX944" s="58" t="str">
        <f t="shared" ref="AX944:AX977" si="1646">IF(AJ944="m",ROUND(W944,5),"")</f>
        <v/>
      </c>
      <c r="AY944" s="58" t="str">
        <f t="shared" ref="AY944:AY977" si="1647">IF(AJ944="m",ROUND(X944,5),"")</f>
        <v/>
      </c>
      <c r="AZ944" s="31">
        <f t="shared" ref="AZ944:AZ977" si="1648">IF(AND(AM943=AM942,AN943=AN942,AO943=AO942,AP943=AP942,AJ944&lt;&gt;"t"),AZ943,IF(AJ944="t",AI944,AI943))</f>
        <v>335</v>
      </c>
      <c r="BA944" s="59">
        <f t="shared" ref="BA944:BA977" si="1649">IF(AND($AM943=$AM942,$AN943=AN942,$AO943=$AO942,$AP943=$AP942,$AJ944&lt;&gt;"t"),BA943,BZ943)</f>
        <v>0.66629629629629616</v>
      </c>
      <c r="BB944" s="59">
        <f t="shared" ref="BB944:BB977" si="1650">IF(AND($AM943=$AM942,$AN943=AN942,$AO943=$AO942,$AP943=$AP942,$AJ944&lt;&gt;"t"),BB943,CA943)</f>
        <v>0.6718518518518517</v>
      </c>
      <c r="BC944" s="59">
        <f t="shared" ref="BC944:BC977" si="1651">IF(AND($AM943=$AM942,$AN943=AN942,$AO943=$AO942,$AP943=$AP942,$AJ944&lt;&gt;"t"),BC943,CB943)</f>
        <v>0.64901620370370361</v>
      </c>
      <c r="BD944" s="59">
        <f t="shared" ref="BD944:BD977" si="1652">IF(AND($AM943=$AM942,$AN943=AN942,$AO943=$AO942,$AP943=$AP942,$AJ944&lt;&gt;"t"),BD943,CC943)</f>
        <v>0.69484953703703689</v>
      </c>
      <c r="BE944" s="59">
        <f t="shared" ref="BE944:BE977" si="1653">IF(AND($AM943=$AM942,$AN943=AN942,$AO943=$AO942,$AP943=$AP942,$AJ944&lt;&gt;"t"),BE943,CD943)</f>
        <v>0.66672453703703705</v>
      </c>
      <c r="BF944" s="59">
        <f t="shared" ref="BF944:BF977" si="1654">IF(AND($AM943=$AM942,$AN943=AN942,$AO943=$AO942,$AP943=$AP942,$AJ944&lt;&gt;"t"),BF943,CE943)</f>
        <v>0.67714120370370368</v>
      </c>
      <c r="BG944" s="59">
        <f t="shared" ref="BG944:BG977" si="1655">IF(AND($AM943=$AM942,$AN943=AN942,$AO943=$AO942,$AP943=$AP942,$AJ944&lt;&gt;"t"),BG943,CF943)</f>
        <v>0.67270833333333346</v>
      </c>
      <c r="BH944" s="59">
        <f t="shared" ref="BH944:BH977" si="1656">IF(AND($AM943=$AM942,$AN943=AN942,$AO943=$AO942,$AP943=$AP942,$AJ944&lt;&gt;"t"),BH943,CG943)</f>
        <v>0.67201388888888902</v>
      </c>
      <c r="BI944" s="31">
        <f t="shared" ref="BI944:BI977" si="1657">AI944-AZ944</f>
        <v>1.9200000000000159</v>
      </c>
      <c r="BJ944" s="61">
        <f t="shared" ref="BJ944:BJ977" si="1658">IF($AJ943="t",IF(AM942=0,0,$BI944/AM942),IF(AM943=0,0,$BI944/AM943))</f>
        <v>4.8000000000000397E-2</v>
      </c>
      <c r="BK944" s="61">
        <f t="shared" ref="BK944:BK977" si="1659">IF($AJ943="t",IF(AN942=0,0,$BI944/AN942),IF(AN943=0,0,$BI944/AN943))</f>
        <v>4.0000000000000334E-2</v>
      </c>
      <c r="BL944" s="61">
        <f t="shared" ref="BL944:BL977" si="1660">IF($AJ943="t",IF(AO942=0,0,$BI944/AO942),IF(AO943=0,0,$BI944/AO943))</f>
        <v>3.3684210526316066E-2</v>
      </c>
      <c r="BM944" s="61">
        <f t="shared" ref="BM944:BM977" si="1661">IF($AJ943="t",IF(AP942=0,0,$BI944/AP942),IF(AP943=0,0,$BI944/AP943))</f>
        <v>2.9090909090909334E-2</v>
      </c>
      <c r="BN944" s="62">
        <f t="shared" ref="BN944:BN977" si="1662">IF(AJ944="t",0,INT(BJ944))</f>
        <v>0</v>
      </c>
      <c r="BO944" s="62">
        <f t="shared" ref="BO944:BO977" si="1663">IF(AJ944="t",AM944,IF(INT((BJ944-BN944)*60)&lt;0,1,INT((BJ944-BN944)*60)))</f>
        <v>2</v>
      </c>
      <c r="BP944" s="62">
        <f t="shared" ref="BP944:BP977" si="1664">IF(AJ944="t",0,ROUND((((BJ944-BN944)*60)-BO944)*60,0))</f>
        <v>53</v>
      </c>
      <c r="BQ944" s="62">
        <f t="shared" ref="BQ944:BQ977" si="1665">IF(AJ944="t",0,INT(BK944))</f>
        <v>0</v>
      </c>
      <c r="BR944" s="62">
        <f t="shared" ref="BR944:BR977" si="1666">IF(AJ944="t",AN944,IF(INT((BK944-BQ944)*60)&lt;0,1,INT((BK944-BQ944)*60)))</f>
        <v>2</v>
      </c>
      <c r="BS944" s="62">
        <f t="shared" ref="BS944:BS977" si="1667">IF(AJ944="t",0,ROUND((((BK944-BQ944)*60)-BR944)*60,0))</f>
        <v>24</v>
      </c>
      <c r="BT944" s="62">
        <f t="shared" ref="BT944:BT977" si="1668">IF(AJ944="t",0,INT(BL944))</f>
        <v>0</v>
      </c>
      <c r="BU944" s="62">
        <f t="shared" ref="BU944:BU977" si="1669">IF(AJ944="t",AO944,IF(INT((BL944-BT944)*60)&lt;0,1,INT((BL944-BT944)*60)))</f>
        <v>2</v>
      </c>
      <c r="BV944" s="62">
        <f t="shared" ref="BV944:BV977" si="1670">IF(AJ944="t",0,ROUND((((BL944-BT944)*60)-BU944)*60,0))</f>
        <v>1</v>
      </c>
      <c r="BW944" s="62">
        <f t="shared" ref="BW944:BW977" si="1671">IF(AJ944="t",0,INT(BM944))</f>
        <v>0</v>
      </c>
      <c r="BX944" s="62">
        <f t="shared" ref="BX944:BX977" si="1672">IF(AJ944="t",AP944,IF(INT((BM944-BW944)*60)&lt;0,1,INT((BM944-BW944)*60)))</f>
        <v>1</v>
      </c>
      <c r="BY944" s="62">
        <f t="shared" ref="BY944:BY977" si="1673">IF(AJ944="t",0,ROUND((((BM944-BW944)*60)-BX944)*60,0))</f>
        <v>45</v>
      </c>
      <c r="BZ944" s="63">
        <f t="shared" ref="BZ944:BZ977" si="1674">BA944+TIME(BN944,BO944,BP944)</f>
        <v>0.668298611111111</v>
      </c>
      <c r="CA944" s="63">
        <f t="shared" ref="CA944:CA977" si="1675">BB944+TIME(BN944,BO944,BP944)</f>
        <v>0.67385416666666653</v>
      </c>
      <c r="CB944" s="63">
        <f t="shared" ref="CB944:CB977" si="1676">BC944+TIME(BQ944,BR944,BS944)</f>
        <v>0.65068287037037031</v>
      </c>
      <c r="CC944" s="63">
        <f t="shared" ref="CC944:CC977" si="1677">BD944+TIME(BQ944,BR944,BS944)</f>
        <v>0.6965162037037036</v>
      </c>
      <c r="CD944" s="63">
        <f t="shared" ref="CD944:CD977" si="1678">BE944+TIME(BT944,BU944,BV944)</f>
        <v>0.66812499999999997</v>
      </c>
      <c r="CE944" s="63">
        <f t="shared" ref="CE944:CE977" si="1679">BF944+TIME(BT944,BU944,BV944)</f>
        <v>0.6785416666666666</v>
      </c>
      <c r="CF944" s="63">
        <f t="shared" ref="CF944:CF977" si="1680">BG944+TIME(BW944,BX944,BY944)</f>
        <v>0.67392361111111121</v>
      </c>
      <c r="CG944" s="63">
        <f t="shared" ref="CG944:CG977" si="1681">BH944+TIME(BW944,BX944,BY944)</f>
        <v>0.67322916666666677</v>
      </c>
      <c r="CH944" s="36"/>
      <c r="CI944" s="36"/>
      <c r="CJ944" s="36"/>
      <c r="CK944" s="36"/>
      <c r="CL944" s="60">
        <v>60</v>
      </c>
    </row>
    <row r="945" spans="1:90" ht="26.25" customHeight="1" x14ac:dyDescent="0.25">
      <c r="A945" s="37">
        <v>62</v>
      </c>
      <c r="E945" s="39"/>
      <c r="F945" s="42"/>
      <c r="G945" s="78">
        <v>351.85</v>
      </c>
      <c r="H945" s="41">
        <f t="shared" si="1634"/>
        <v>337.07</v>
      </c>
      <c r="I945" s="42">
        <v>336.90000000000003</v>
      </c>
      <c r="J945" s="43">
        <f t="shared" si="1632"/>
        <v>-6.8269516176912488E-4</v>
      </c>
      <c r="K945" s="44">
        <f t="shared" si="1633"/>
        <v>-0.23000000000001819</v>
      </c>
      <c r="L945" s="76" t="s">
        <v>611</v>
      </c>
      <c r="M945" s="127" t="s">
        <v>1231</v>
      </c>
      <c r="N945" s="46">
        <f t="shared" si="1627"/>
        <v>337.13000000000005</v>
      </c>
      <c r="O945" s="46">
        <f t="shared" si="1631"/>
        <v>-0.11000000000000001</v>
      </c>
      <c r="P945" s="42">
        <v>337.23</v>
      </c>
      <c r="Q945" s="44">
        <f t="shared" ref="Q945:Q974" si="1682">-14.63-0.17-0.04</f>
        <v>-14.84</v>
      </c>
      <c r="R945" s="37">
        <v>351.95</v>
      </c>
      <c r="S945" s="46">
        <f t="shared" ref="S945:S974" si="1683">0.28-0.2-14.63-0.17-0.04</f>
        <v>-14.76</v>
      </c>
      <c r="T945" s="66">
        <v>351.92</v>
      </c>
      <c r="U945" s="47" t="str">
        <f t="shared" si="1635"/>
        <v/>
      </c>
      <c r="V945" s="47" t="str">
        <f t="shared" si="1636"/>
        <v/>
      </c>
      <c r="W945" s="50"/>
      <c r="X945" s="50"/>
      <c r="Y945" s="50"/>
      <c r="Z945" s="50"/>
      <c r="AA945" s="50"/>
      <c r="AB945" s="50"/>
      <c r="AC945" s="50"/>
      <c r="AD945" s="50"/>
      <c r="AE945" s="51">
        <f t="shared" si="1637"/>
        <v>62</v>
      </c>
      <c r="AF945" s="51" t="str">
        <f t="shared" si="1638"/>
        <v/>
      </c>
      <c r="AG945" s="51" t="str">
        <f t="shared" si="1639"/>
        <v/>
      </c>
      <c r="AH945" s="51" t="str">
        <f t="shared" si="1640"/>
        <v/>
      </c>
      <c r="AI945" s="52">
        <f t="shared" si="1641"/>
        <v>337.07</v>
      </c>
      <c r="AJ945" s="82"/>
      <c r="AK945" s="53"/>
      <c r="AL945" s="52"/>
      <c r="AM945" s="53">
        <f t="shared" si="1642"/>
        <v>40</v>
      </c>
      <c r="AN945" s="53">
        <f>IF(AJ945&lt;&gt;"",IF(AJ945="o",VLOOKUP(AM945,OpenSect!$A$1:$D$11,2),IF(AJ945="u",VLOOKUP(AM945,UpHill!$A$1:$D$35,2),IF(AJ945="d",VLOOKUP(AM945,DownHill!$A$3:$D$29,2),IF(AJ945="f",VLOOKUP(AM945,FlatUnd!$A$2:$D$30,2),IF(AJ945="t",VLOOKUP(AM945,TimeAdd!$A$1:$D$176,2),IF(AJ945="l",VLOOKUP(AM945,SLimit!$A$1:$D$8,2),AN944)))))),AN944)</f>
        <v>48</v>
      </c>
      <c r="AO945" s="53">
        <f>IF(AJ945&lt;&gt;"",IF(AJ945="o",VLOOKUP(AM945,OpenSect!$A$1:$D$11,3),IF(AJ945="u",VLOOKUP(AM945,UpHill!$A$1:$D$35,3),IF(AJ945="d",VLOOKUP(AM945,DownHill!$A$3:$D$29,3),IF(AJ945="f",VLOOKUP(AM945,FlatUnd!$A$2:$D$30,3),IF(AJ945="t",VLOOKUP(AM945,TimeAdd!$A$1:$D$18,3),IF(AJ945="l",VLOOKUP(AM945,SLimit!$A$1:$D$8,3),AO944)))))),AO944)</f>
        <v>57</v>
      </c>
      <c r="AP945" s="53">
        <f>IF(AJ945&lt;&gt;"",IF(AJ945="o",VLOOKUP(AM945,OpenSect!$A$1:$D$11,4),IF(AJ945="u",VLOOKUP(AM945,UpHill!$A$1:$D$35,4),IF(AJ945="d",VLOOKUP(AM945,DownHill!$A$3:$D$29,4),IF(AJ945="f",VLOOKUP(AM945,FlatUnd!$A$2:$D$30,4),IF(AJ945="t",VLOOKUP(AM945,TimeAdd!$A$1:$D$18,4),IF(AJ945="l",VLOOKUP(AM945,SLimit!$A$1:$D$8,4),AP944)))))),AP944)</f>
        <v>66</v>
      </c>
      <c r="AQ945" s="53" t="str">
        <f t="shared" si="1643"/>
        <v>80</v>
      </c>
      <c r="AR945" s="54" t="str">
        <f t="shared" si="1644"/>
        <v>80 Speed limit.  {New 2023-01-28}</v>
      </c>
      <c r="AS945" s="55"/>
      <c r="AT945" s="55"/>
      <c r="AU945" s="56">
        <f>IF(GroupStTimes!$A$8=0,MIN(CB945,CD945,CF945),MIN(BZ945,CB945,CD945,CF945))</f>
        <v>0.65081018518518507</v>
      </c>
      <c r="AV945" s="56">
        <f>IF(GroupStTimes!$A$8=0,MAX(CC945,CE945,CG945),MAX(CA945,CC945,CE945,CG945))</f>
        <v>0.69664351851851836</v>
      </c>
      <c r="AW945" s="57" t="str">
        <f t="shared" si="1645"/>
        <v/>
      </c>
      <c r="AX945" s="58" t="str">
        <f t="shared" si="1646"/>
        <v/>
      </c>
      <c r="AY945" s="58" t="str">
        <f t="shared" si="1647"/>
        <v/>
      </c>
      <c r="AZ945" s="31">
        <f t="shared" si="1648"/>
        <v>335</v>
      </c>
      <c r="BA945" s="59">
        <f t="shared" si="1649"/>
        <v>0.66629629629629616</v>
      </c>
      <c r="BB945" s="59">
        <f t="shared" si="1650"/>
        <v>0.6718518518518517</v>
      </c>
      <c r="BC945" s="59">
        <f t="shared" si="1651"/>
        <v>0.64901620370370361</v>
      </c>
      <c r="BD945" s="59">
        <f t="shared" si="1652"/>
        <v>0.69484953703703689</v>
      </c>
      <c r="BE945" s="59">
        <f t="shared" si="1653"/>
        <v>0.66672453703703705</v>
      </c>
      <c r="BF945" s="59">
        <f t="shared" si="1654"/>
        <v>0.67714120370370368</v>
      </c>
      <c r="BG945" s="59">
        <f t="shared" si="1655"/>
        <v>0.67270833333333346</v>
      </c>
      <c r="BH945" s="59">
        <f t="shared" si="1656"/>
        <v>0.67201388888888902</v>
      </c>
      <c r="BI945" s="31">
        <f t="shared" si="1657"/>
        <v>2.0699999999999932</v>
      </c>
      <c r="BJ945" s="61">
        <f t="shared" si="1658"/>
        <v>5.1749999999999831E-2</v>
      </c>
      <c r="BK945" s="61">
        <f t="shared" si="1659"/>
        <v>4.3124999999999858E-2</v>
      </c>
      <c r="BL945" s="61">
        <f t="shared" si="1660"/>
        <v>3.6315789473684093E-2</v>
      </c>
      <c r="BM945" s="61">
        <f t="shared" si="1661"/>
        <v>3.136363636363626E-2</v>
      </c>
      <c r="BN945" s="62">
        <f t="shared" si="1662"/>
        <v>0</v>
      </c>
      <c r="BO945" s="62">
        <f t="shared" si="1663"/>
        <v>3</v>
      </c>
      <c r="BP945" s="62">
        <f t="shared" si="1664"/>
        <v>6</v>
      </c>
      <c r="BQ945" s="62">
        <f t="shared" si="1665"/>
        <v>0</v>
      </c>
      <c r="BR945" s="62">
        <f t="shared" si="1666"/>
        <v>2</v>
      </c>
      <c r="BS945" s="62">
        <f t="shared" si="1667"/>
        <v>35</v>
      </c>
      <c r="BT945" s="62">
        <f t="shared" si="1668"/>
        <v>0</v>
      </c>
      <c r="BU945" s="62">
        <f t="shared" si="1669"/>
        <v>2</v>
      </c>
      <c r="BV945" s="62">
        <f t="shared" si="1670"/>
        <v>11</v>
      </c>
      <c r="BW945" s="62">
        <f t="shared" si="1671"/>
        <v>0</v>
      </c>
      <c r="BX945" s="62">
        <f t="shared" si="1672"/>
        <v>1</v>
      </c>
      <c r="BY945" s="62">
        <f t="shared" si="1673"/>
        <v>53</v>
      </c>
      <c r="BZ945" s="63">
        <f t="shared" si="1674"/>
        <v>0.66844907407407395</v>
      </c>
      <c r="CA945" s="63">
        <f t="shared" si="1675"/>
        <v>0.67400462962962948</v>
      </c>
      <c r="CB945" s="63">
        <f t="shared" si="1676"/>
        <v>0.65081018518518507</v>
      </c>
      <c r="CC945" s="63">
        <f t="shared" si="1677"/>
        <v>0.69664351851851836</v>
      </c>
      <c r="CD945" s="63">
        <f t="shared" si="1678"/>
        <v>0.6682407407407408</v>
      </c>
      <c r="CE945" s="63">
        <f t="shared" si="1679"/>
        <v>0.67865740740740743</v>
      </c>
      <c r="CF945" s="63">
        <f t="shared" si="1680"/>
        <v>0.67401620370370385</v>
      </c>
      <c r="CG945" s="63">
        <f t="shared" si="1681"/>
        <v>0.67332175925925941</v>
      </c>
      <c r="CH945" s="36"/>
      <c r="CI945" s="36"/>
      <c r="CJ945" s="36"/>
      <c r="CK945" s="36"/>
      <c r="CL945" s="60">
        <v>60</v>
      </c>
    </row>
    <row r="946" spans="1:90" ht="40.5" x14ac:dyDescent="0.25">
      <c r="A946" s="37">
        <v>62</v>
      </c>
      <c r="C946" s="37" t="s">
        <v>58</v>
      </c>
      <c r="E946" s="39"/>
      <c r="F946" s="42"/>
      <c r="G946" s="78">
        <v>352.04</v>
      </c>
      <c r="H946" s="41">
        <f t="shared" si="1634"/>
        <v>337.25</v>
      </c>
      <c r="I946" s="42">
        <v>337.08000000000004</v>
      </c>
      <c r="J946" s="43">
        <f t="shared" si="1632"/>
        <v>-6.8233060401080251E-4</v>
      </c>
      <c r="K946" s="44">
        <f t="shared" si="1633"/>
        <v>-0.22999999999996135</v>
      </c>
      <c r="L946" s="76" t="s">
        <v>612</v>
      </c>
      <c r="M946" s="127" t="s">
        <v>1231</v>
      </c>
      <c r="N946" s="46">
        <f t="shared" si="1627"/>
        <v>337.31</v>
      </c>
      <c r="O946" s="46">
        <f t="shared" si="1631"/>
        <v>-0.11000000000000001</v>
      </c>
      <c r="P946" s="42">
        <v>337.41</v>
      </c>
      <c r="Q946" s="44">
        <f t="shared" si="1682"/>
        <v>-14.84</v>
      </c>
      <c r="R946" s="37">
        <v>352.13</v>
      </c>
      <c r="S946" s="46">
        <f t="shared" si="1683"/>
        <v>-14.76</v>
      </c>
      <c r="T946" s="40">
        <v>352.09999999999997</v>
      </c>
      <c r="U946" s="47">
        <f t="shared" si="1635"/>
        <v>27.7989</v>
      </c>
      <c r="V946" s="47">
        <f t="shared" si="1636"/>
        <v>29.95627</v>
      </c>
      <c r="W946" s="50">
        <v>27.7989</v>
      </c>
      <c r="X946" s="50">
        <v>29.956289999999999</v>
      </c>
      <c r="Y946" s="50">
        <v>27.7989</v>
      </c>
      <c r="Z946" s="50">
        <v>29.95626</v>
      </c>
      <c r="AA946" s="50">
        <v>27.7989</v>
      </c>
      <c r="AB946" s="50">
        <v>29.95626</v>
      </c>
      <c r="AC946" s="50">
        <v>27.798909999999999</v>
      </c>
      <c r="AD946" s="50">
        <v>29.95626</v>
      </c>
      <c r="AE946" s="51">
        <f t="shared" si="1637"/>
        <v>62</v>
      </c>
      <c r="AF946" s="51" t="str">
        <f t="shared" si="1638"/>
        <v/>
      </c>
      <c r="AG946" s="51" t="str">
        <f t="shared" si="1639"/>
        <v>m</v>
      </c>
      <c r="AH946" s="51" t="str">
        <f t="shared" si="1640"/>
        <v/>
      </c>
      <c r="AI946" s="52">
        <f t="shared" si="1641"/>
        <v>337.25</v>
      </c>
      <c r="AJ946" s="82" t="s">
        <v>58</v>
      </c>
      <c r="AK946" s="53"/>
      <c r="AL946" s="52"/>
      <c r="AM946" s="53">
        <f t="shared" si="1642"/>
        <v>40</v>
      </c>
      <c r="AN946" s="53">
        <f>IF(AJ946&lt;&gt;"",IF(AJ946="o",VLOOKUP(AM946,OpenSect!$A$1:$D$11,2),IF(AJ946="u",VLOOKUP(AM946,UpHill!$A$1:$D$35,2),IF(AJ946="d",VLOOKUP(AM946,DownHill!$A$3:$D$29,2),IF(AJ946="f",VLOOKUP(AM946,FlatUnd!$A$2:$D$30,2),IF(AJ946="t",VLOOKUP(AM946,TimeAdd!$A$1:$D$176,2),IF(AJ946="l",VLOOKUP(AM946,SLimit!$A$1:$D$8,2),AN945)))))),AN945)</f>
        <v>48</v>
      </c>
      <c r="AO946" s="53">
        <f>IF(AJ946&lt;&gt;"",IF(AJ946="o",VLOOKUP(AM946,OpenSect!$A$1:$D$11,3),IF(AJ946="u",VLOOKUP(AM946,UpHill!$A$1:$D$35,3),IF(AJ946="d",VLOOKUP(AM946,DownHill!$A$3:$D$29,3),IF(AJ946="f",VLOOKUP(AM946,FlatUnd!$A$2:$D$30,3),IF(AJ946="t",VLOOKUP(AM946,TimeAdd!$A$1:$D$18,3),IF(AJ946="l",VLOOKUP(AM946,SLimit!$A$1:$D$8,3),AO945)))))),AO945)</f>
        <v>57</v>
      </c>
      <c r="AP946" s="53">
        <f>IF(AJ946&lt;&gt;"",IF(AJ946="o",VLOOKUP(AM946,OpenSect!$A$1:$D$11,4),IF(AJ946="u",VLOOKUP(AM946,UpHill!$A$1:$D$35,4),IF(AJ946="d",VLOOKUP(AM946,DownHill!$A$3:$D$29,4),IF(AJ946="f",VLOOKUP(AM946,FlatUnd!$A$2:$D$30,4),IF(AJ946="t",VLOOKUP(AM946,TimeAdd!$A$1:$D$18,4),IF(AJ946="l",VLOOKUP(AM946,SLimit!$A$1:$D$8,4),AP945)))))),AP945)</f>
        <v>66</v>
      </c>
      <c r="AQ946" s="53" t="str">
        <f t="shared" si="1643"/>
        <v>80</v>
      </c>
      <c r="AR946" s="54" t="str">
        <f t="shared" si="1644"/>
        <v>Control @ 50,4 km plate - opposite die Padstal. Dot on pole and yellow line.</v>
      </c>
      <c r="AS946" s="55"/>
      <c r="AT946" s="55"/>
      <c r="AU946" s="56">
        <f>IF(GroupStTimes!$A$8=0,MIN(CB946,CD946,CF946),MIN(BZ946,CB946,CD946,CF946))</f>
        <v>0.65097222222222217</v>
      </c>
      <c r="AV946" s="56">
        <f>IF(GroupStTimes!$A$8=0,MAX(CC946,CE946,CG946),MAX(CA946,CC946,CE946,CG946))</f>
        <v>0.69680555555555546</v>
      </c>
      <c r="AW946" s="57" t="str">
        <f t="shared" si="1645"/>
        <v>27.79890  29.95627</v>
      </c>
      <c r="AX946" s="58">
        <f t="shared" si="1646"/>
        <v>27.7989</v>
      </c>
      <c r="AY946" s="58">
        <f t="shared" si="1647"/>
        <v>29.956289999999999</v>
      </c>
      <c r="AZ946" s="31">
        <f t="shared" si="1648"/>
        <v>335</v>
      </c>
      <c r="BA946" s="59">
        <f t="shared" si="1649"/>
        <v>0.66629629629629616</v>
      </c>
      <c r="BB946" s="59">
        <f t="shared" si="1650"/>
        <v>0.6718518518518517</v>
      </c>
      <c r="BC946" s="59">
        <f t="shared" si="1651"/>
        <v>0.64901620370370361</v>
      </c>
      <c r="BD946" s="59">
        <f t="shared" si="1652"/>
        <v>0.69484953703703689</v>
      </c>
      <c r="BE946" s="59">
        <f t="shared" si="1653"/>
        <v>0.66672453703703705</v>
      </c>
      <c r="BF946" s="59">
        <f t="shared" si="1654"/>
        <v>0.67714120370370368</v>
      </c>
      <c r="BG946" s="59">
        <f t="shared" si="1655"/>
        <v>0.67270833333333346</v>
      </c>
      <c r="BH946" s="59">
        <f t="shared" si="1656"/>
        <v>0.67201388888888902</v>
      </c>
      <c r="BI946" s="31">
        <f t="shared" si="1657"/>
        <v>2.25</v>
      </c>
      <c r="BJ946" s="61">
        <f t="shared" si="1658"/>
        <v>5.6250000000000001E-2</v>
      </c>
      <c r="BK946" s="61">
        <f t="shared" si="1659"/>
        <v>4.6875E-2</v>
      </c>
      <c r="BL946" s="61">
        <f t="shared" si="1660"/>
        <v>3.9473684210526314E-2</v>
      </c>
      <c r="BM946" s="61">
        <f t="shared" si="1661"/>
        <v>3.4090909090909088E-2</v>
      </c>
      <c r="BN946" s="62">
        <f t="shared" si="1662"/>
        <v>0</v>
      </c>
      <c r="BO946" s="62">
        <f t="shared" si="1663"/>
        <v>3</v>
      </c>
      <c r="BP946" s="62">
        <f t="shared" si="1664"/>
        <v>23</v>
      </c>
      <c r="BQ946" s="62">
        <f t="shared" si="1665"/>
        <v>0</v>
      </c>
      <c r="BR946" s="62">
        <f t="shared" si="1666"/>
        <v>2</v>
      </c>
      <c r="BS946" s="62">
        <f t="shared" si="1667"/>
        <v>49</v>
      </c>
      <c r="BT946" s="62">
        <f t="shared" si="1668"/>
        <v>0</v>
      </c>
      <c r="BU946" s="62">
        <f t="shared" si="1669"/>
        <v>2</v>
      </c>
      <c r="BV946" s="62">
        <f t="shared" si="1670"/>
        <v>22</v>
      </c>
      <c r="BW946" s="62">
        <f t="shared" si="1671"/>
        <v>0</v>
      </c>
      <c r="BX946" s="62">
        <f t="shared" si="1672"/>
        <v>2</v>
      </c>
      <c r="BY946" s="62">
        <f t="shared" si="1673"/>
        <v>3</v>
      </c>
      <c r="BZ946" s="63">
        <f t="shared" si="1674"/>
        <v>0.66864583333333316</v>
      </c>
      <c r="CA946" s="63">
        <f t="shared" si="1675"/>
        <v>0.6742013888888887</v>
      </c>
      <c r="CB946" s="63">
        <f t="shared" si="1676"/>
        <v>0.65097222222222217</v>
      </c>
      <c r="CC946" s="63">
        <f t="shared" si="1677"/>
        <v>0.69680555555555546</v>
      </c>
      <c r="CD946" s="63">
        <f t="shared" si="1678"/>
        <v>0.66836805555555556</v>
      </c>
      <c r="CE946" s="63">
        <f t="shared" si="1679"/>
        <v>0.67878472222222219</v>
      </c>
      <c r="CF946" s="63">
        <f t="shared" si="1680"/>
        <v>0.67413194444444458</v>
      </c>
      <c r="CG946" s="63">
        <f t="shared" si="1681"/>
        <v>0.67343750000000013</v>
      </c>
      <c r="CH946" s="36"/>
      <c r="CI946" s="36"/>
      <c r="CJ946" s="36"/>
      <c r="CK946" s="36"/>
      <c r="CL946" s="60">
        <v>60</v>
      </c>
    </row>
    <row r="947" spans="1:90" ht="26.25" customHeight="1" x14ac:dyDescent="0.25">
      <c r="A947" s="37">
        <v>62</v>
      </c>
      <c r="E947" s="39"/>
      <c r="F947" s="42"/>
      <c r="G947" s="78">
        <v>352.63</v>
      </c>
      <c r="H947" s="41">
        <f t="shared" si="1634"/>
        <v>337.84</v>
      </c>
      <c r="I947" s="42">
        <v>337.67</v>
      </c>
      <c r="J947" s="43">
        <f t="shared" si="1632"/>
        <v>-6.7126681868892081E-4</v>
      </c>
      <c r="K947" s="44">
        <f t="shared" si="1633"/>
        <v>-0.22666666666668789</v>
      </c>
      <c r="L947" s="76" t="s">
        <v>613</v>
      </c>
      <c r="M947" s="127" t="s">
        <v>1231</v>
      </c>
      <c r="N947" s="46">
        <f t="shared" si="1627"/>
        <v>337.8966666666667</v>
      </c>
      <c r="O947" s="46">
        <f t="shared" si="1631"/>
        <v>-0.11000000000000001</v>
      </c>
      <c r="P947" s="42">
        <v>338</v>
      </c>
      <c r="Q947" s="44">
        <f t="shared" si="1682"/>
        <v>-14.84</v>
      </c>
      <c r="R947" s="37">
        <v>352.72</v>
      </c>
      <c r="S947" s="46">
        <f t="shared" si="1683"/>
        <v>-14.76</v>
      </c>
      <c r="T947" s="66">
        <v>352.68</v>
      </c>
      <c r="U947" s="47" t="str">
        <f t="shared" si="1635"/>
        <v/>
      </c>
      <c r="V947" s="47" t="str">
        <f t="shared" si="1636"/>
        <v/>
      </c>
      <c r="W947" s="50"/>
      <c r="X947" s="50"/>
      <c r="Y947" s="50"/>
      <c r="Z947" s="50"/>
      <c r="AA947" s="50"/>
      <c r="AB947" s="50"/>
      <c r="AC947" s="50"/>
      <c r="AD947" s="50"/>
      <c r="AE947" s="51">
        <f t="shared" si="1637"/>
        <v>62</v>
      </c>
      <c r="AF947" s="51" t="str">
        <f t="shared" si="1638"/>
        <v/>
      </c>
      <c r="AG947" s="51" t="str">
        <f t="shared" si="1639"/>
        <v/>
      </c>
      <c r="AH947" s="51" t="str">
        <f t="shared" si="1640"/>
        <v/>
      </c>
      <c r="AI947" s="52">
        <f t="shared" si="1641"/>
        <v>337.84</v>
      </c>
      <c r="AJ947" s="82"/>
      <c r="AK947" s="53"/>
      <c r="AL947" s="52"/>
      <c r="AM947" s="53">
        <f t="shared" si="1642"/>
        <v>40</v>
      </c>
      <c r="AN947" s="53">
        <f>IF(AJ947&lt;&gt;"",IF(AJ947="o",VLOOKUP(AM947,OpenSect!$A$1:$D$11,2),IF(AJ947="u",VLOOKUP(AM947,UpHill!$A$1:$D$35,2),IF(AJ947="d",VLOOKUP(AM947,DownHill!$A$3:$D$29,2),IF(AJ947="f",VLOOKUP(AM947,FlatUnd!$A$2:$D$30,2),IF(AJ947="t",VLOOKUP(AM947,TimeAdd!$A$1:$D$176,2),IF(AJ947="l",VLOOKUP(AM947,SLimit!$A$1:$D$8,2),AN946)))))),AN946)</f>
        <v>48</v>
      </c>
      <c r="AO947" s="53">
        <f>IF(AJ947&lt;&gt;"",IF(AJ947="o",VLOOKUP(AM947,OpenSect!$A$1:$D$11,3),IF(AJ947="u",VLOOKUP(AM947,UpHill!$A$1:$D$35,3),IF(AJ947="d",VLOOKUP(AM947,DownHill!$A$3:$D$29,3),IF(AJ947="f",VLOOKUP(AM947,FlatUnd!$A$2:$D$30,3),IF(AJ947="t",VLOOKUP(AM947,TimeAdd!$A$1:$D$18,3),IF(AJ947="l",VLOOKUP(AM947,SLimit!$A$1:$D$8,3),AO946)))))),AO946)</f>
        <v>57</v>
      </c>
      <c r="AP947" s="53">
        <f>IF(AJ947&lt;&gt;"",IF(AJ947="o",VLOOKUP(AM947,OpenSect!$A$1:$D$11,4),IF(AJ947="u",VLOOKUP(AM947,UpHill!$A$1:$D$35,4),IF(AJ947="d",VLOOKUP(AM947,DownHill!$A$3:$D$29,4),IF(AJ947="f",VLOOKUP(AM947,FlatUnd!$A$2:$D$30,4),IF(AJ947="t",VLOOKUP(AM947,TimeAdd!$A$1:$D$18,4),IF(AJ947="l",VLOOKUP(AM947,SLimit!$A$1:$D$8,4),AP946)))))),AP946)</f>
        <v>66</v>
      </c>
      <c r="AQ947" s="53" t="str">
        <f t="shared" si="1643"/>
        <v>80</v>
      </c>
      <c r="AR947" s="54" t="str">
        <f t="shared" si="1644"/>
        <v>51,0 km plate.</v>
      </c>
      <c r="AS947" s="55"/>
      <c r="AT947" s="55"/>
      <c r="AU947" s="56">
        <f>IF(GroupStTimes!$A$8=0,MIN(CB947,CD947,CF947),MIN(BZ947,CB947,CD947,CF947))</f>
        <v>0.65148148148148144</v>
      </c>
      <c r="AV947" s="56">
        <f>IF(GroupStTimes!$A$8=0,MAX(CC947,CE947,CG947),MAX(CA947,CC947,CE947,CG947))</f>
        <v>0.69731481481481472</v>
      </c>
      <c r="AW947" s="57" t="str">
        <f t="shared" si="1645"/>
        <v/>
      </c>
      <c r="AX947" s="58" t="str">
        <f t="shared" si="1646"/>
        <v/>
      </c>
      <c r="AY947" s="58" t="str">
        <f t="shared" si="1647"/>
        <v/>
      </c>
      <c r="AZ947" s="31">
        <f t="shared" si="1648"/>
        <v>335</v>
      </c>
      <c r="BA947" s="59">
        <f t="shared" si="1649"/>
        <v>0.66629629629629616</v>
      </c>
      <c r="BB947" s="59">
        <f t="shared" si="1650"/>
        <v>0.6718518518518517</v>
      </c>
      <c r="BC947" s="59">
        <f t="shared" si="1651"/>
        <v>0.64901620370370361</v>
      </c>
      <c r="BD947" s="59">
        <f t="shared" si="1652"/>
        <v>0.69484953703703689</v>
      </c>
      <c r="BE947" s="59">
        <f t="shared" si="1653"/>
        <v>0.66672453703703705</v>
      </c>
      <c r="BF947" s="59">
        <f t="shared" si="1654"/>
        <v>0.67714120370370368</v>
      </c>
      <c r="BG947" s="59">
        <f t="shared" si="1655"/>
        <v>0.67270833333333346</v>
      </c>
      <c r="BH947" s="59">
        <f t="shared" si="1656"/>
        <v>0.67201388888888902</v>
      </c>
      <c r="BI947" s="31">
        <f t="shared" si="1657"/>
        <v>2.839999999999975</v>
      </c>
      <c r="BJ947" s="61">
        <f t="shared" si="1658"/>
        <v>7.0999999999999369E-2</v>
      </c>
      <c r="BK947" s="61">
        <f t="shared" si="1659"/>
        <v>5.9166666666666146E-2</v>
      </c>
      <c r="BL947" s="61">
        <f t="shared" si="1660"/>
        <v>4.9824561403508334E-2</v>
      </c>
      <c r="BM947" s="61">
        <f t="shared" si="1661"/>
        <v>4.3030303030302648E-2</v>
      </c>
      <c r="BN947" s="62">
        <f t="shared" si="1662"/>
        <v>0</v>
      </c>
      <c r="BO947" s="62">
        <f t="shared" si="1663"/>
        <v>4</v>
      </c>
      <c r="BP947" s="62">
        <f t="shared" si="1664"/>
        <v>16</v>
      </c>
      <c r="BQ947" s="62">
        <f t="shared" si="1665"/>
        <v>0</v>
      </c>
      <c r="BR947" s="62">
        <f t="shared" si="1666"/>
        <v>3</v>
      </c>
      <c r="BS947" s="62">
        <f t="shared" si="1667"/>
        <v>33</v>
      </c>
      <c r="BT947" s="62">
        <f t="shared" si="1668"/>
        <v>0</v>
      </c>
      <c r="BU947" s="62">
        <f t="shared" si="1669"/>
        <v>2</v>
      </c>
      <c r="BV947" s="62">
        <f t="shared" si="1670"/>
        <v>59</v>
      </c>
      <c r="BW947" s="62">
        <f t="shared" si="1671"/>
        <v>0</v>
      </c>
      <c r="BX947" s="62">
        <f t="shared" si="1672"/>
        <v>2</v>
      </c>
      <c r="BY947" s="62">
        <f t="shared" si="1673"/>
        <v>35</v>
      </c>
      <c r="BZ947" s="63">
        <f t="shared" si="1674"/>
        <v>0.66925925925925911</v>
      </c>
      <c r="CA947" s="63">
        <f t="shared" si="1675"/>
        <v>0.67481481481481465</v>
      </c>
      <c r="CB947" s="63">
        <f t="shared" si="1676"/>
        <v>0.65148148148148144</v>
      </c>
      <c r="CC947" s="63">
        <f t="shared" si="1677"/>
        <v>0.69731481481481472</v>
      </c>
      <c r="CD947" s="63">
        <f t="shared" si="1678"/>
        <v>0.66879629629629633</v>
      </c>
      <c r="CE947" s="63">
        <f t="shared" si="1679"/>
        <v>0.67921296296296296</v>
      </c>
      <c r="CF947" s="63">
        <f t="shared" si="1680"/>
        <v>0.67450231481481493</v>
      </c>
      <c r="CG947" s="63">
        <f t="shared" si="1681"/>
        <v>0.67380787037037049</v>
      </c>
      <c r="CH947" s="36"/>
      <c r="CI947" s="36"/>
      <c r="CJ947" s="36"/>
      <c r="CK947" s="36"/>
      <c r="CL947" s="60">
        <v>60</v>
      </c>
    </row>
    <row r="948" spans="1:90" ht="26.25" customHeight="1" x14ac:dyDescent="0.25">
      <c r="A948" s="37">
        <v>62</v>
      </c>
      <c r="E948" s="39"/>
      <c r="F948" s="42"/>
      <c r="G948" s="77">
        <v>352.79</v>
      </c>
      <c r="H948" s="41">
        <f t="shared" si="1634"/>
        <v>337.88</v>
      </c>
      <c r="I948" s="42">
        <v>337.7</v>
      </c>
      <c r="J948" s="43">
        <f t="shared" si="1632"/>
        <v>-7.1068996150432074E-4</v>
      </c>
      <c r="K948" s="44">
        <f t="shared" si="1633"/>
        <v>-0.24000000000000909</v>
      </c>
      <c r="L948" s="76" t="s">
        <v>543</v>
      </c>
      <c r="M948" s="127" t="s">
        <v>1231</v>
      </c>
      <c r="N948" s="46">
        <f t="shared" si="1627"/>
        <v>337.94</v>
      </c>
      <c r="O948" s="46">
        <f t="shared" si="1631"/>
        <v>-0.11000000000000001</v>
      </c>
      <c r="P948" s="42">
        <v>338.03</v>
      </c>
      <c r="Q948" s="44">
        <f t="shared" si="1682"/>
        <v>-14.84</v>
      </c>
      <c r="R948" s="37">
        <v>352.79</v>
      </c>
      <c r="S948" s="46">
        <f t="shared" si="1683"/>
        <v>-14.76</v>
      </c>
      <c r="T948" s="40">
        <v>352.71</v>
      </c>
      <c r="U948" s="47" t="str">
        <f t="shared" si="1635"/>
        <v/>
      </c>
      <c r="V948" s="47" t="str">
        <f t="shared" si="1636"/>
        <v/>
      </c>
      <c r="W948" s="50"/>
      <c r="X948" s="50"/>
      <c r="Y948" s="50"/>
      <c r="Z948" s="50"/>
      <c r="AA948" s="50"/>
      <c r="AB948" s="50"/>
      <c r="AC948" s="50"/>
      <c r="AD948" s="50"/>
      <c r="AE948" s="51">
        <f t="shared" si="1637"/>
        <v>62</v>
      </c>
      <c r="AF948" s="51" t="str">
        <f t="shared" si="1638"/>
        <v/>
      </c>
      <c r="AG948" s="51" t="str">
        <f t="shared" si="1639"/>
        <v/>
      </c>
      <c r="AH948" s="51" t="str">
        <f t="shared" si="1640"/>
        <v/>
      </c>
      <c r="AI948" s="52">
        <f t="shared" si="1641"/>
        <v>337.88</v>
      </c>
      <c r="AJ948" s="82"/>
      <c r="AK948" s="53"/>
      <c r="AL948" s="52"/>
      <c r="AM948" s="53">
        <f t="shared" si="1642"/>
        <v>40</v>
      </c>
      <c r="AN948" s="53">
        <f>IF(AJ948&lt;&gt;"",IF(AJ948="o",VLOOKUP(AM948,OpenSect!$A$1:$D$11,2),IF(AJ948="u",VLOOKUP(AM948,UpHill!$A$1:$D$35,2),IF(AJ948="d",VLOOKUP(AM948,DownHill!$A$3:$D$29,2),IF(AJ948="f",VLOOKUP(AM948,FlatUnd!$A$2:$D$30,2),IF(AJ948="t",VLOOKUP(AM948,TimeAdd!$A$1:$D$176,2),IF(AJ948="l",VLOOKUP(AM948,SLimit!$A$1:$D$8,2),AN947)))))),AN947)</f>
        <v>48</v>
      </c>
      <c r="AO948" s="53">
        <f>IF(AJ948&lt;&gt;"",IF(AJ948="o",VLOOKUP(AM948,OpenSect!$A$1:$D$11,3),IF(AJ948="u",VLOOKUP(AM948,UpHill!$A$1:$D$35,3),IF(AJ948="d",VLOOKUP(AM948,DownHill!$A$3:$D$29,3),IF(AJ948="f",VLOOKUP(AM948,FlatUnd!$A$2:$D$30,3),IF(AJ948="t",VLOOKUP(AM948,TimeAdd!$A$1:$D$18,3),IF(AJ948="l",VLOOKUP(AM948,SLimit!$A$1:$D$8,3),AO947)))))),AO947)</f>
        <v>57</v>
      </c>
      <c r="AP948" s="53">
        <f>IF(AJ948&lt;&gt;"",IF(AJ948="o",VLOOKUP(AM948,OpenSect!$A$1:$D$11,4),IF(AJ948="u",VLOOKUP(AM948,UpHill!$A$1:$D$35,4),IF(AJ948="d",VLOOKUP(AM948,DownHill!$A$3:$D$29,4),IF(AJ948="f",VLOOKUP(AM948,FlatUnd!$A$2:$D$30,4),IF(AJ948="t",VLOOKUP(AM948,TimeAdd!$A$1:$D$18,4),IF(AJ948="l",VLOOKUP(AM948,SLimit!$A$1:$D$8,4),AP947)))))),AP947)</f>
        <v>66</v>
      </c>
      <c r="AQ948" s="53" t="str">
        <f t="shared" si="1643"/>
        <v>80</v>
      </c>
      <c r="AR948" s="54" t="str">
        <f t="shared" si="1644"/>
        <v xml:space="preserve">80  Speed limit. </v>
      </c>
      <c r="AS948" s="55"/>
      <c r="AT948" s="55"/>
      <c r="AU948" s="56">
        <f>IF(GroupStTimes!$A$8=0,MIN(CB948,CD948,CF948),MIN(BZ948,CB948,CD948,CF948))</f>
        <v>0.65151620370370356</v>
      </c>
      <c r="AV948" s="56">
        <f>IF(GroupStTimes!$A$8=0,MAX(CC948,CE948,CG948),MAX(CA948,CC948,CE948,CG948))</f>
        <v>0.69734953703703684</v>
      </c>
      <c r="AW948" s="57" t="str">
        <f t="shared" si="1645"/>
        <v/>
      </c>
      <c r="AX948" s="58" t="str">
        <f t="shared" si="1646"/>
        <v/>
      </c>
      <c r="AY948" s="58" t="str">
        <f t="shared" si="1647"/>
        <v/>
      </c>
      <c r="AZ948" s="31">
        <f t="shared" si="1648"/>
        <v>335</v>
      </c>
      <c r="BA948" s="59">
        <f t="shared" si="1649"/>
        <v>0.66629629629629616</v>
      </c>
      <c r="BB948" s="59">
        <f t="shared" si="1650"/>
        <v>0.6718518518518517</v>
      </c>
      <c r="BC948" s="59">
        <f t="shared" si="1651"/>
        <v>0.64901620370370361</v>
      </c>
      <c r="BD948" s="59">
        <f t="shared" si="1652"/>
        <v>0.69484953703703689</v>
      </c>
      <c r="BE948" s="59">
        <f t="shared" si="1653"/>
        <v>0.66672453703703705</v>
      </c>
      <c r="BF948" s="59">
        <f t="shared" si="1654"/>
        <v>0.67714120370370368</v>
      </c>
      <c r="BG948" s="59">
        <f t="shared" si="1655"/>
        <v>0.67270833333333346</v>
      </c>
      <c r="BH948" s="59">
        <f t="shared" si="1656"/>
        <v>0.67201388888888902</v>
      </c>
      <c r="BI948" s="31">
        <f t="shared" si="1657"/>
        <v>2.8799999999999955</v>
      </c>
      <c r="BJ948" s="61">
        <f t="shared" si="1658"/>
        <v>7.1999999999999884E-2</v>
      </c>
      <c r="BK948" s="61">
        <f t="shared" si="1659"/>
        <v>5.9999999999999908E-2</v>
      </c>
      <c r="BL948" s="61">
        <f t="shared" si="1660"/>
        <v>5.0526315789473607E-2</v>
      </c>
      <c r="BM948" s="61">
        <f t="shared" si="1661"/>
        <v>4.363636363636357E-2</v>
      </c>
      <c r="BN948" s="62">
        <f t="shared" si="1662"/>
        <v>0</v>
      </c>
      <c r="BO948" s="62">
        <f t="shared" si="1663"/>
        <v>4</v>
      </c>
      <c r="BP948" s="62">
        <f t="shared" si="1664"/>
        <v>19</v>
      </c>
      <c r="BQ948" s="62">
        <f t="shared" si="1665"/>
        <v>0</v>
      </c>
      <c r="BR948" s="62">
        <f t="shared" si="1666"/>
        <v>3</v>
      </c>
      <c r="BS948" s="62">
        <f t="shared" si="1667"/>
        <v>36</v>
      </c>
      <c r="BT948" s="62">
        <f t="shared" si="1668"/>
        <v>0</v>
      </c>
      <c r="BU948" s="62">
        <f t="shared" si="1669"/>
        <v>3</v>
      </c>
      <c r="BV948" s="62">
        <f t="shared" si="1670"/>
        <v>2</v>
      </c>
      <c r="BW948" s="62">
        <f t="shared" si="1671"/>
        <v>0</v>
      </c>
      <c r="BX948" s="62">
        <f t="shared" si="1672"/>
        <v>2</v>
      </c>
      <c r="BY948" s="62">
        <f t="shared" si="1673"/>
        <v>37</v>
      </c>
      <c r="BZ948" s="63">
        <f t="shared" si="1674"/>
        <v>0.66929398148148134</v>
      </c>
      <c r="CA948" s="63">
        <f t="shared" si="1675"/>
        <v>0.67484953703703687</v>
      </c>
      <c r="CB948" s="63">
        <f t="shared" si="1676"/>
        <v>0.65151620370370356</v>
      </c>
      <c r="CC948" s="63">
        <f t="shared" si="1677"/>
        <v>0.69734953703703684</v>
      </c>
      <c r="CD948" s="63">
        <f t="shared" si="1678"/>
        <v>0.66883101851851856</v>
      </c>
      <c r="CE948" s="63">
        <f t="shared" si="1679"/>
        <v>0.67924768518518519</v>
      </c>
      <c r="CF948" s="63">
        <f t="shared" si="1680"/>
        <v>0.67452546296296312</v>
      </c>
      <c r="CG948" s="63">
        <f t="shared" si="1681"/>
        <v>0.67383101851851868</v>
      </c>
      <c r="CH948" s="36"/>
      <c r="CI948" s="36"/>
      <c r="CJ948" s="36"/>
      <c r="CK948" s="36"/>
      <c r="CL948" s="60">
        <v>60</v>
      </c>
    </row>
    <row r="949" spans="1:90" ht="41.25" customHeight="1" x14ac:dyDescent="0.25">
      <c r="A949" s="37">
        <v>62</v>
      </c>
      <c r="E949" s="39"/>
      <c r="F949" s="42"/>
      <c r="G949" s="78">
        <v>352.71</v>
      </c>
      <c r="H949" s="41">
        <f t="shared" si="1634"/>
        <v>337.93</v>
      </c>
      <c r="I949" s="42">
        <v>337.76</v>
      </c>
      <c r="J949" s="43">
        <f t="shared" si="1632"/>
        <v>-6.6121901152699431E-4</v>
      </c>
      <c r="K949" s="44">
        <f t="shared" si="1633"/>
        <v>-0.22333333333335759</v>
      </c>
      <c r="L949" s="76" t="s">
        <v>614</v>
      </c>
      <c r="M949" s="127" t="s">
        <v>1231</v>
      </c>
      <c r="N949" s="46">
        <f t="shared" si="1627"/>
        <v>337.98333333333335</v>
      </c>
      <c r="O949" s="46">
        <f t="shared" si="1631"/>
        <v>-0.11000000000000001</v>
      </c>
      <c r="P949" s="42">
        <v>338.09</v>
      </c>
      <c r="Q949" s="44">
        <f t="shared" si="1682"/>
        <v>-14.84</v>
      </c>
      <c r="R949" s="37">
        <v>352.8</v>
      </c>
      <c r="S949" s="46">
        <f t="shared" si="1683"/>
        <v>-14.76</v>
      </c>
      <c r="T949" s="40">
        <v>352.77</v>
      </c>
      <c r="U949" s="47" t="str">
        <f t="shared" si="1635"/>
        <v/>
      </c>
      <c r="V949" s="47" t="str">
        <f t="shared" si="1636"/>
        <v/>
      </c>
      <c r="W949" s="50"/>
      <c r="X949" s="50"/>
      <c r="Y949" s="50"/>
      <c r="Z949" s="50"/>
      <c r="AA949" s="50"/>
      <c r="AB949" s="50"/>
      <c r="AC949" s="50"/>
      <c r="AD949" s="50"/>
      <c r="AE949" s="51">
        <f t="shared" si="1637"/>
        <v>62</v>
      </c>
      <c r="AF949" s="51" t="str">
        <f t="shared" si="1638"/>
        <v/>
      </c>
      <c r="AG949" s="51" t="str">
        <f t="shared" si="1639"/>
        <v/>
      </c>
      <c r="AH949" s="51" t="str">
        <f t="shared" si="1640"/>
        <v/>
      </c>
      <c r="AI949" s="52">
        <f t="shared" si="1641"/>
        <v>337.93</v>
      </c>
      <c r="AJ949" s="82"/>
      <c r="AK949" s="53"/>
      <c r="AL949" s="52"/>
      <c r="AM949" s="53">
        <f t="shared" si="1642"/>
        <v>40</v>
      </c>
      <c r="AN949" s="53">
        <f>IF(AJ949&lt;&gt;"",IF(AJ949="o",VLOOKUP(AM949,OpenSect!$A$1:$D$11,2),IF(AJ949="u",VLOOKUP(AM949,UpHill!$A$1:$D$35,2),IF(AJ949="d",VLOOKUP(AM949,DownHill!$A$3:$D$29,2),IF(AJ949="f",VLOOKUP(AM949,FlatUnd!$A$2:$D$30,2),IF(AJ949="t",VLOOKUP(AM949,TimeAdd!$A$1:$D$176,2),IF(AJ949="l",VLOOKUP(AM949,SLimit!$A$1:$D$8,2),AN948)))))),AN948)</f>
        <v>48</v>
      </c>
      <c r="AO949" s="53">
        <f>IF(AJ949&lt;&gt;"",IF(AJ949="o",VLOOKUP(AM949,OpenSect!$A$1:$D$11,3),IF(AJ949="u",VLOOKUP(AM949,UpHill!$A$1:$D$35,3),IF(AJ949="d",VLOOKUP(AM949,DownHill!$A$3:$D$29,3),IF(AJ949="f",VLOOKUP(AM949,FlatUnd!$A$2:$D$30,3),IF(AJ949="t",VLOOKUP(AM949,TimeAdd!$A$1:$D$18,3),IF(AJ949="l",VLOOKUP(AM949,SLimit!$A$1:$D$8,3),AO948)))))),AO948)</f>
        <v>57</v>
      </c>
      <c r="AP949" s="53">
        <f>IF(AJ949&lt;&gt;"",IF(AJ949="o",VLOOKUP(AM949,OpenSect!$A$1:$D$11,4),IF(AJ949="u",VLOOKUP(AM949,UpHill!$A$1:$D$35,4),IF(AJ949="d",VLOOKUP(AM949,DownHill!$A$3:$D$29,4),IF(AJ949="f",VLOOKUP(AM949,FlatUnd!$A$2:$D$30,4),IF(AJ949="t",VLOOKUP(AM949,TimeAdd!$A$1:$D$18,4),IF(AJ949="l",VLOOKUP(AM949,SLimit!$A$1:$D$8,4),AP948)))))),AP948)</f>
        <v>66</v>
      </c>
      <c r="AQ949" s="53" t="str">
        <f t="shared" si="1643"/>
        <v>80</v>
      </c>
      <c r="AR949" s="54" t="str">
        <f t="shared" si="1644"/>
        <v>[Red Cross] Newcastle  Clinic  6km{ straight}.</v>
      </c>
      <c r="AS949" s="55"/>
      <c r="AT949" s="55"/>
      <c r="AU949" s="56">
        <f>IF(GroupStTimes!$A$8=0,MIN(CB949,CD949,CF949),MIN(BZ949,CB949,CD949,CF949))</f>
        <v>0.65156249999999993</v>
      </c>
      <c r="AV949" s="56">
        <f>IF(GroupStTimes!$A$8=0,MAX(CC949,CE949,CG949),MAX(CA949,CC949,CE949,CG949))</f>
        <v>0.69739583333333321</v>
      </c>
      <c r="AW949" s="57" t="str">
        <f t="shared" si="1645"/>
        <v/>
      </c>
      <c r="AX949" s="58" t="str">
        <f t="shared" si="1646"/>
        <v/>
      </c>
      <c r="AY949" s="58" t="str">
        <f t="shared" si="1647"/>
        <v/>
      </c>
      <c r="AZ949" s="31">
        <f t="shared" si="1648"/>
        <v>335</v>
      </c>
      <c r="BA949" s="59">
        <f t="shared" si="1649"/>
        <v>0.66629629629629616</v>
      </c>
      <c r="BB949" s="59">
        <f t="shared" si="1650"/>
        <v>0.6718518518518517</v>
      </c>
      <c r="BC949" s="59">
        <f t="shared" si="1651"/>
        <v>0.64901620370370361</v>
      </c>
      <c r="BD949" s="59">
        <f t="shared" si="1652"/>
        <v>0.69484953703703689</v>
      </c>
      <c r="BE949" s="59">
        <f t="shared" si="1653"/>
        <v>0.66672453703703705</v>
      </c>
      <c r="BF949" s="59">
        <f t="shared" si="1654"/>
        <v>0.67714120370370368</v>
      </c>
      <c r="BG949" s="59">
        <f t="shared" si="1655"/>
        <v>0.67270833333333346</v>
      </c>
      <c r="BH949" s="59">
        <f t="shared" si="1656"/>
        <v>0.67201388888888902</v>
      </c>
      <c r="BI949" s="31">
        <f t="shared" si="1657"/>
        <v>2.9300000000000068</v>
      </c>
      <c r="BJ949" s="61">
        <f t="shared" si="1658"/>
        <v>7.3250000000000176E-2</v>
      </c>
      <c r="BK949" s="61">
        <f t="shared" si="1659"/>
        <v>6.1041666666666806E-2</v>
      </c>
      <c r="BL949" s="61">
        <f t="shared" si="1660"/>
        <v>5.1403508771929944E-2</v>
      </c>
      <c r="BM949" s="61">
        <f t="shared" si="1661"/>
        <v>4.4393939393939499E-2</v>
      </c>
      <c r="BN949" s="62">
        <f t="shared" si="1662"/>
        <v>0</v>
      </c>
      <c r="BO949" s="62">
        <f t="shared" si="1663"/>
        <v>4</v>
      </c>
      <c r="BP949" s="62">
        <f t="shared" si="1664"/>
        <v>24</v>
      </c>
      <c r="BQ949" s="62">
        <f t="shared" si="1665"/>
        <v>0</v>
      </c>
      <c r="BR949" s="62">
        <f t="shared" si="1666"/>
        <v>3</v>
      </c>
      <c r="BS949" s="62">
        <f t="shared" si="1667"/>
        <v>40</v>
      </c>
      <c r="BT949" s="62">
        <f t="shared" si="1668"/>
        <v>0</v>
      </c>
      <c r="BU949" s="62">
        <f t="shared" si="1669"/>
        <v>3</v>
      </c>
      <c r="BV949" s="62">
        <f t="shared" si="1670"/>
        <v>5</v>
      </c>
      <c r="BW949" s="62">
        <f t="shared" si="1671"/>
        <v>0</v>
      </c>
      <c r="BX949" s="62">
        <f t="shared" si="1672"/>
        <v>2</v>
      </c>
      <c r="BY949" s="62">
        <f t="shared" si="1673"/>
        <v>40</v>
      </c>
      <c r="BZ949" s="63">
        <f t="shared" si="1674"/>
        <v>0.66935185185185175</v>
      </c>
      <c r="CA949" s="63">
        <f t="shared" si="1675"/>
        <v>0.67490740740740729</v>
      </c>
      <c r="CB949" s="63">
        <f t="shared" si="1676"/>
        <v>0.65156249999999993</v>
      </c>
      <c r="CC949" s="63">
        <f t="shared" si="1677"/>
        <v>0.69739583333333321</v>
      </c>
      <c r="CD949" s="63">
        <f t="shared" si="1678"/>
        <v>0.66886574074074079</v>
      </c>
      <c r="CE949" s="63">
        <f t="shared" si="1679"/>
        <v>0.67928240740740742</v>
      </c>
      <c r="CF949" s="63">
        <f t="shared" si="1680"/>
        <v>0.67456018518518535</v>
      </c>
      <c r="CG949" s="63">
        <f t="shared" si="1681"/>
        <v>0.6738657407407409</v>
      </c>
      <c r="CH949" s="36"/>
      <c r="CI949" s="36"/>
      <c r="CJ949" s="36"/>
      <c r="CK949" s="36"/>
      <c r="CL949" s="60">
        <v>60</v>
      </c>
    </row>
    <row r="950" spans="1:90" ht="26.25" customHeight="1" x14ac:dyDescent="0.25">
      <c r="A950" s="37">
        <v>62</v>
      </c>
      <c r="C950" s="37" t="s">
        <v>31</v>
      </c>
      <c r="D950" s="37">
        <v>35</v>
      </c>
      <c r="E950" s="39"/>
      <c r="F950" s="42"/>
      <c r="G950" s="78">
        <v>353.1</v>
      </c>
      <c r="H950" s="41">
        <f t="shared" si="1634"/>
        <v>338.32</v>
      </c>
      <c r="I950" s="42">
        <v>338.14000000000004</v>
      </c>
      <c r="J950" s="43">
        <f t="shared" si="1632"/>
        <v>-6.9004948640590176E-4</v>
      </c>
      <c r="K950" s="44">
        <f t="shared" si="1633"/>
        <v>-0.23333333333329165</v>
      </c>
      <c r="L950" s="76" t="s">
        <v>615</v>
      </c>
      <c r="M950" s="127" t="s">
        <v>1231</v>
      </c>
      <c r="N950" s="46">
        <f t="shared" si="1627"/>
        <v>338.37333333333333</v>
      </c>
      <c r="O950" s="46">
        <f t="shared" si="1631"/>
        <v>-0.11000000000000001</v>
      </c>
      <c r="P950" s="42">
        <v>338.48</v>
      </c>
      <c r="Q950" s="44">
        <f t="shared" si="1682"/>
        <v>-14.84</v>
      </c>
      <c r="R950" s="37">
        <v>353.19</v>
      </c>
      <c r="S950" s="46">
        <f t="shared" si="1683"/>
        <v>-14.76</v>
      </c>
      <c r="T950" s="40">
        <v>353.15999999999997</v>
      </c>
      <c r="U950" s="47" t="str">
        <f t="shared" si="1635"/>
        <v/>
      </c>
      <c r="V950" s="47" t="str">
        <f t="shared" si="1636"/>
        <v/>
      </c>
      <c r="W950" s="50"/>
      <c r="X950" s="50"/>
      <c r="Y950" s="50"/>
      <c r="Z950" s="50"/>
      <c r="AA950" s="50"/>
      <c r="AB950" s="50"/>
      <c r="AC950" s="50"/>
      <c r="AD950" s="50"/>
      <c r="AE950" s="51">
        <f t="shared" si="1637"/>
        <v>62</v>
      </c>
      <c r="AF950" s="51" t="str">
        <f t="shared" si="1638"/>
        <v/>
      </c>
      <c r="AG950" s="51" t="str">
        <f t="shared" si="1639"/>
        <v>l</v>
      </c>
      <c r="AH950" s="51">
        <f t="shared" si="1640"/>
        <v>35</v>
      </c>
      <c r="AI950" s="52">
        <f t="shared" si="1641"/>
        <v>338.32</v>
      </c>
      <c r="AJ950" s="82" t="s">
        <v>31</v>
      </c>
      <c r="AK950" s="53"/>
      <c r="AL950" s="52"/>
      <c r="AM950" s="53">
        <f t="shared" si="1642"/>
        <v>35</v>
      </c>
      <c r="AN950" s="53">
        <f>IF(AJ950&lt;&gt;"",IF(AJ950="o",VLOOKUP(AM950,OpenSect!$A$1:$D$11,2),IF(AJ950="u",VLOOKUP(AM950,UpHill!$A$1:$D$35,2),IF(AJ950="d",VLOOKUP(AM950,DownHill!$A$3:$D$29,2),IF(AJ950="f",VLOOKUP(AM950,FlatUnd!$A$2:$D$30,2),IF(AJ950="t",VLOOKUP(AM950,TimeAdd!$A$1:$D$176,2),IF(AJ950="l",VLOOKUP(AM950,SLimit!$A$1:$D$8,2),AN949)))))),AN949)</f>
        <v>40</v>
      </c>
      <c r="AO950" s="53">
        <f>IF(AJ950&lt;&gt;"",IF(AJ950="o",VLOOKUP(AM950,OpenSect!$A$1:$D$11,3),IF(AJ950="u",VLOOKUP(AM950,UpHill!$A$1:$D$35,3),IF(AJ950="d",VLOOKUP(AM950,DownHill!$A$3:$D$29,3),IF(AJ950="f",VLOOKUP(AM950,FlatUnd!$A$2:$D$30,3),IF(AJ950="t",VLOOKUP(AM950,TimeAdd!$A$1:$D$18,3),IF(AJ950="l",VLOOKUP(AM950,SLimit!$A$1:$D$8,3),AO949)))))),AO949)</f>
        <v>45</v>
      </c>
      <c r="AP950" s="53">
        <f>IF(AJ950&lt;&gt;"",IF(AJ950="o",VLOOKUP(AM950,OpenSect!$A$1:$D$11,4),IF(AJ950="u",VLOOKUP(AM950,UpHill!$A$1:$D$35,4),IF(AJ950="d",VLOOKUP(AM950,DownHill!$A$3:$D$29,4),IF(AJ950="f",VLOOKUP(AM950,FlatUnd!$A$2:$D$30,4),IF(AJ950="t",VLOOKUP(AM950,TimeAdd!$A$1:$D$18,4),IF(AJ950="l",VLOOKUP(AM950,SLimit!$A$1:$D$8,4),AP949)))))),AP949)</f>
        <v>50</v>
      </c>
      <c r="AQ950" s="53" t="str">
        <f t="shared" si="1643"/>
        <v>80</v>
      </c>
      <c r="AR950" s="54" t="str">
        <f t="shared" si="1644"/>
        <v>Newcastle. START OPEN SECTION.</v>
      </c>
      <c r="AS950" s="55"/>
      <c r="AT950" s="55"/>
      <c r="AU950" s="56">
        <f>IF(GroupStTimes!$A$8=0,MIN(CB950,CD950,CF950),MIN(BZ950,CB950,CD950,CF950))</f>
        <v>0.65189814814814806</v>
      </c>
      <c r="AV950" s="56">
        <f>IF(GroupStTimes!$A$8=0,MAX(CC950,CE950,CG950),MAX(CA950,CC950,CE950,CG950))</f>
        <v>0.69773148148148134</v>
      </c>
      <c r="AW950" s="57" t="str">
        <f t="shared" si="1645"/>
        <v/>
      </c>
      <c r="AX950" s="58" t="str">
        <f t="shared" si="1646"/>
        <v/>
      </c>
      <c r="AY950" s="58" t="str">
        <f t="shared" si="1647"/>
        <v/>
      </c>
      <c r="AZ950" s="31">
        <f t="shared" si="1648"/>
        <v>335</v>
      </c>
      <c r="BA950" s="59">
        <f t="shared" si="1649"/>
        <v>0.66629629629629616</v>
      </c>
      <c r="BB950" s="59">
        <f t="shared" si="1650"/>
        <v>0.6718518518518517</v>
      </c>
      <c r="BC950" s="59">
        <f t="shared" si="1651"/>
        <v>0.64901620370370361</v>
      </c>
      <c r="BD950" s="59">
        <f t="shared" si="1652"/>
        <v>0.69484953703703689</v>
      </c>
      <c r="BE950" s="59">
        <f t="shared" si="1653"/>
        <v>0.66672453703703705</v>
      </c>
      <c r="BF950" s="59">
        <f t="shared" si="1654"/>
        <v>0.67714120370370368</v>
      </c>
      <c r="BG950" s="59">
        <f t="shared" si="1655"/>
        <v>0.67270833333333346</v>
      </c>
      <c r="BH950" s="59">
        <f t="shared" si="1656"/>
        <v>0.67201388888888902</v>
      </c>
      <c r="BI950" s="31">
        <f t="shared" si="1657"/>
        <v>3.3199999999999932</v>
      </c>
      <c r="BJ950" s="61">
        <f t="shared" si="1658"/>
        <v>8.2999999999999824E-2</v>
      </c>
      <c r="BK950" s="61">
        <f t="shared" si="1659"/>
        <v>6.9166666666666529E-2</v>
      </c>
      <c r="BL950" s="61">
        <f t="shared" si="1660"/>
        <v>5.8245614035087601E-2</v>
      </c>
      <c r="BM950" s="61">
        <f t="shared" si="1661"/>
        <v>5.0303030303030197E-2</v>
      </c>
      <c r="BN950" s="62">
        <f t="shared" si="1662"/>
        <v>0</v>
      </c>
      <c r="BO950" s="62">
        <f t="shared" si="1663"/>
        <v>4</v>
      </c>
      <c r="BP950" s="62">
        <f t="shared" si="1664"/>
        <v>59</v>
      </c>
      <c r="BQ950" s="62">
        <f t="shared" si="1665"/>
        <v>0</v>
      </c>
      <c r="BR950" s="62">
        <f t="shared" si="1666"/>
        <v>4</v>
      </c>
      <c r="BS950" s="62">
        <f t="shared" si="1667"/>
        <v>9</v>
      </c>
      <c r="BT950" s="62">
        <f t="shared" si="1668"/>
        <v>0</v>
      </c>
      <c r="BU950" s="62">
        <f t="shared" si="1669"/>
        <v>3</v>
      </c>
      <c r="BV950" s="62">
        <f t="shared" si="1670"/>
        <v>30</v>
      </c>
      <c r="BW950" s="62">
        <f t="shared" si="1671"/>
        <v>0</v>
      </c>
      <c r="BX950" s="62">
        <f t="shared" si="1672"/>
        <v>3</v>
      </c>
      <c r="BY950" s="62">
        <f t="shared" si="1673"/>
        <v>1</v>
      </c>
      <c r="BZ950" s="63">
        <f t="shared" si="1674"/>
        <v>0.66975694444444434</v>
      </c>
      <c r="CA950" s="63">
        <f t="shared" si="1675"/>
        <v>0.67531249999999987</v>
      </c>
      <c r="CB950" s="63">
        <f t="shared" si="1676"/>
        <v>0.65189814814814806</v>
      </c>
      <c r="CC950" s="63">
        <f t="shared" si="1677"/>
        <v>0.69773148148148134</v>
      </c>
      <c r="CD950" s="63">
        <f t="shared" si="1678"/>
        <v>0.66915509259259265</v>
      </c>
      <c r="CE950" s="63">
        <f t="shared" si="1679"/>
        <v>0.67957175925925928</v>
      </c>
      <c r="CF950" s="63">
        <f t="shared" si="1680"/>
        <v>0.67480324074074083</v>
      </c>
      <c r="CG950" s="63">
        <f t="shared" si="1681"/>
        <v>0.67410879629629639</v>
      </c>
      <c r="CH950" s="36"/>
      <c r="CI950" s="36"/>
      <c r="CJ950" s="36"/>
      <c r="CK950" s="36"/>
      <c r="CL950" s="60">
        <v>60</v>
      </c>
    </row>
    <row r="951" spans="1:90" ht="40.5" x14ac:dyDescent="0.25">
      <c r="A951" s="37">
        <v>62</v>
      </c>
      <c r="E951" s="39"/>
      <c r="F951" s="42"/>
      <c r="G951" s="78">
        <v>353.19</v>
      </c>
      <c r="H951" s="41">
        <f t="shared" si="1634"/>
        <v>338.4</v>
      </c>
      <c r="I951" s="42">
        <v>338.23</v>
      </c>
      <c r="J951" s="43">
        <f t="shared" si="1632"/>
        <v>-6.8001064364474274E-4</v>
      </c>
      <c r="K951" s="44">
        <f t="shared" si="1633"/>
        <v>-0.22999999999996135</v>
      </c>
      <c r="L951" s="76" t="s">
        <v>616</v>
      </c>
      <c r="M951" s="127" t="s">
        <v>1231</v>
      </c>
      <c r="N951" s="46">
        <f t="shared" si="1627"/>
        <v>338.46</v>
      </c>
      <c r="O951" s="46">
        <f t="shared" si="1631"/>
        <v>-0.11000000000000001</v>
      </c>
      <c r="P951" s="42">
        <v>338.56</v>
      </c>
      <c r="Q951" s="44">
        <f t="shared" si="1682"/>
        <v>-14.84</v>
      </c>
      <c r="R951" s="37">
        <v>353.28</v>
      </c>
      <c r="S951" s="46">
        <f t="shared" si="1683"/>
        <v>-14.76</v>
      </c>
      <c r="T951" s="40">
        <v>353.25</v>
      </c>
      <c r="U951" s="47" t="str">
        <f t="shared" si="1635"/>
        <v/>
      </c>
      <c r="V951" s="47" t="str">
        <f t="shared" si="1636"/>
        <v/>
      </c>
      <c r="W951" s="50"/>
      <c r="X951" s="50"/>
      <c r="Y951" s="50"/>
      <c r="Z951" s="50"/>
      <c r="AA951" s="50"/>
      <c r="AB951" s="50"/>
      <c r="AC951" s="50"/>
      <c r="AD951" s="50"/>
      <c r="AE951" s="51">
        <f t="shared" si="1637"/>
        <v>62</v>
      </c>
      <c r="AF951" s="51" t="str">
        <f t="shared" si="1638"/>
        <v/>
      </c>
      <c r="AG951" s="51" t="str">
        <f t="shared" si="1639"/>
        <v/>
      </c>
      <c r="AH951" s="51" t="str">
        <f t="shared" si="1640"/>
        <v/>
      </c>
      <c r="AI951" s="52">
        <f t="shared" si="1641"/>
        <v>338.4</v>
      </c>
      <c r="AJ951" s="82"/>
      <c r="AK951" s="53"/>
      <c r="AL951" s="52"/>
      <c r="AM951" s="53">
        <f t="shared" si="1642"/>
        <v>35</v>
      </c>
      <c r="AN951" s="53">
        <f>IF(AJ951&lt;&gt;"",IF(AJ951="o",VLOOKUP(AM951,OpenSect!$A$1:$D$11,2),IF(AJ951="u",VLOOKUP(AM951,UpHill!$A$1:$D$35,2),IF(AJ951="d",VLOOKUP(AM951,DownHill!$A$3:$D$29,2),IF(AJ951="f",VLOOKUP(AM951,FlatUnd!$A$2:$D$30,2),IF(AJ951="t",VLOOKUP(AM951,TimeAdd!$A$1:$D$176,2),IF(AJ951="l",VLOOKUP(AM951,SLimit!$A$1:$D$8,2),AN950)))))),AN950)</f>
        <v>40</v>
      </c>
      <c r="AO951" s="53">
        <f>IF(AJ951&lt;&gt;"",IF(AJ951="o",VLOOKUP(AM951,OpenSect!$A$1:$D$11,3),IF(AJ951="u",VLOOKUP(AM951,UpHill!$A$1:$D$35,3),IF(AJ951="d",VLOOKUP(AM951,DownHill!$A$3:$D$29,3),IF(AJ951="f",VLOOKUP(AM951,FlatUnd!$A$2:$D$30,3),IF(AJ951="t",VLOOKUP(AM951,TimeAdd!$A$1:$D$18,3),IF(AJ951="l",VLOOKUP(AM951,SLimit!$A$1:$D$8,3),AO950)))))),AO950)</f>
        <v>45</v>
      </c>
      <c r="AP951" s="53">
        <f>IF(AJ951&lt;&gt;"",IF(AJ951="o",VLOOKUP(AM951,OpenSect!$A$1:$D$11,4),IF(AJ951="u",VLOOKUP(AM951,UpHill!$A$1:$D$35,4),IF(AJ951="d",VLOOKUP(AM951,DownHill!$A$3:$D$29,4),IF(AJ951="f",VLOOKUP(AM951,FlatUnd!$A$2:$D$30,4),IF(AJ951="t",VLOOKUP(AM951,TimeAdd!$A$1:$D$18,4),IF(AJ951="l",VLOOKUP(AM951,SLimit!$A$1:$D$8,4),AP950)))))),AP950)</f>
        <v>50</v>
      </c>
      <c r="AQ951" s="53" t="str">
        <f t="shared" si="1643"/>
        <v>80</v>
      </c>
      <c r="AR951" s="54" t="str">
        <f t="shared" si="1644"/>
        <v>Warning - General warning.  No fences. For 16,4km</v>
      </c>
      <c r="AS951" s="55"/>
      <c r="AT951" s="55"/>
      <c r="AU951" s="56">
        <f>IF(GroupStTimes!$A$8=0,MIN(CB951,CD951,CF951),MIN(BZ951,CB951,CD951,CF951))</f>
        <v>0.65197916666666655</v>
      </c>
      <c r="AV951" s="56">
        <f>IF(GroupStTimes!$A$8=0,MAX(CC951,CE951,CG951),MAX(CA951,CC951,CE951,CG951))</f>
        <v>0.69781249999999984</v>
      </c>
      <c r="AW951" s="57" t="str">
        <f t="shared" si="1645"/>
        <v/>
      </c>
      <c r="AX951" s="58" t="str">
        <f t="shared" si="1646"/>
        <v/>
      </c>
      <c r="AY951" s="58" t="str">
        <f t="shared" si="1647"/>
        <v/>
      </c>
      <c r="AZ951" s="31">
        <f t="shared" si="1648"/>
        <v>338.32</v>
      </c>
      <c r="BA951" s="59">
        <f t="shared" si="1649"/>
        <v>0.66975694444444434</v>
      </c>
      <c r="BB951" s="59">
        <f t="shared" si="1650"/>
        <v>0.67531249999999987</v>
      </c>
      <c r="BC951" s="59">
        <f t="shared" si="1651"/>
        <v>0.65189814814814806</v>
      </c>
      <c r="BD951" s="59">
        <f t="shared" si="1652"/>
        <v>0.69773148148148134</v>
      </c>
      <c r="BE951" s="59">
        <f t="shared" si="1653"/>
        <v>0.66915509259259265</v>
      </c>
      <c r="BF951" s="59">
        <f t="shared" si="1654"/>
        <v>0.67957175925925928</v>
      </c>
      <c r="BG951" s="59">
        <f t="shared" si="1655"/>
        <v>0.67480324074074083</v>
      </c>
      <c r="BH951" s="59">
        <f t="shared" si="1656"/>
        <v>0.67410879629629639</v>
      </c>
      <c r="BI951" s="31">
        <f t="shared" si="1657"/>
        <v>7.9999999999984084E-2</v>
      </c>
      <c r="BJ951" s="61">
        <f t="shared" si="1658"/>
        <v>2.285714285713831E-3</v>
      </c>
      <c r="BK951" s="61">
        <f t="shared" si="1659"/>
        <v>1.9999999999996019E-3</v>
      </c>
      <c r="BL951" s="61">
        <f t="shared" si="1660"/>
        <v>1.777777777777424E-3</v>
      </c>
      <c r="BM951" s="61">
        <f t="shared" si="1661"/>
        <v>1.5999999999996818E-3</v>
      </c>
      <c r="BN951" s="62">
        <f t="shared" si="1662"/>
        <v>0</v>
      </c>
      <c r="BO951" s="62">
        <f t="shared" si="1663"/>
        <v>0</v>
      </c>
      <c r="BP951" s="62">
        <f t="shared" si="1664"/>
        <v>8</v>
      </c>
      <c r="BQ951" s="62">
        <f t="shared" si="1665"/>
        <v>0</v>
      </c>
      <c r="BR951" s="62">
        <f t="shared" si="1666"/>
        <v>0</v>
      </c>
      <c r="BS951" s="62">
        <f t="shared" si="1667"/>
        <v>7</v>
      </c>
      <c r="BT951" s="62">
        <f t="shared" si="1668"/>
        <v>0</v>
      </c>
      <c r="BU951" s="62">
        <f t="shared" si="1669"/>
        <v>0</v>
      </c>
      <c r="BV951" s="62">
        <f t="shared" si="1670"/>
        <v>6</v>
      </c>
      <c r="BW951" s="62">
        <f t="shared" si="1671"/>
        <v>0</v>
      </c>
      <c r="BX951" s="62">
        <f t="shared" si="1672"/>
        <v>0</v>
      </c>
      <c r="BY951" s="62">
        <f t="shared" si="1673"/>
        <v>6</v>
      </c>
      <c r="BZ951" s="63">
        <f t="shared" si="1674"/>
        <v>0.66984953703703698</v>
      </c>
      <c r="CA951" s="63">
        <f t="shared" si="1675"/>
        <v>0.67540509259259252</v>
      </c>
      <c r="CB951" s="63">
        <f t="shared" si="1676"/>
        <v>0.65197916666666655</v>
      </c>
      <c r="CC951" s="63">
        <f t="shared" si="1677"/>
        <v>0.69781249999999984</v>
      </c>
      <c r="CD951" s="63">
        <f t="shared" si="1678"/>
        <v>0.6692245370370371</v>
      </c>
      <c r="CE951" s="63">
        <f t="shared" si="1679"/>
        <v>0.67964120370370373</v>
      </c>
      <c r="CF951" s="63">
        <f t="shared" si="1680"/>
        <v>0.67487268518518528</v>
      </c>
      <c r="CG951" s="63">
        <f t="shared" si="1681"/>
        <v>0.67417824074074084</v>
      </c>
      <c r="CH951" s="36"/>
      <c r="CI951" s="36"/>
      <c r="CJ951" s="36"/>
      <c r="CK951" s="36"/>
      <c r="CL951" s="60">
        <v>60</v>
      </c>
    </row>
    <row r="952" spans="1:90" ht="26.25" customHeight="1" x14ac:dyDescent="0.25">
      <c r="A952" s="37">
        <v>62</v>
      </c>
      <c r="E952" s="39"/>
      <c r="F952" s="42"/>
      <c r="G952" s="77">
        <v>353.51</v>
      </c>
      <c r="H952" s="41">
        <f t="shared" si="1634"/>
        <v>338.6</v>
      </c>
      <c r="I952" s="42">
        <v>338.42</v>
      </c>
      <c r="J952" s="43">
        <f t="shared" si="1632"/>
        <v>-7.0917794456595081E-4</v>
      </c>
      <c r="K952" s="44">
        <f t="shared" si="1633"/>
        <v>-0.24000000000000909</v>
      </c>
      <c r="L952" s="76" t="s">
        <v>543</v>
      </c>
      <c r="M952" s="127" t="s">
        <v>1231</v>
      </c>
      <c r="N952" s="46">
        <f t="shared" si="1627"/>
        <v>338.66</v>
      </c>
      <c r="O952" s="46">
        <f t="shared" si="1631"/>
        <v>-0.11000000000000001</v>
      </c>
      <c r="P952" s="42">
        <v>338.75</v>
      </c>
      <c r="Q952" s="44">
        <f t="shared" si="1682"/>
        <v>-14.84</v>
      </c>
      <c r="R952" s="37">
        <v>353.51</v>
      </c>
      <c r="S952" s="46">
        <f t="shared" si="1683"/>
        <v>-14.76</v>
      </c>
      <c r="T952" s="40">
        <v>353.43</v>
      </c>
      <c r="U952" s="47" t="str">
        <f t="shared" si="1635"/>
        <v/>
      </c>
      <c r="V952" s="47" t="str">
        <f t="shared" si="1636"/>
        <v/>
      </c>
      <c r="W952" s="50"/>
      <c r="X952" s="50"/>
      <c r="Y952" s="50"/>
      <c r="Z952" s="50"/>
      <c r="AA952" s="50"/>
      <c r="AB952" s="50"/>
      <c r="AC952" s="50"/>
      <c r="AD952" s="50"/>
      <c r="AE952" s="51">
        <f t="shared" si="1637"/>
        <v>62</v>
      </c>
      <c r="AF952" s="51" t="str">
        <f t="shared" si="1638"/>
        <v/>
      </c>
      <c r="AG952" s="51" t="str">
        <f t="shared" si="1639"/>
        <v/>
      </c>
      <c r="AH952" s="51" t="str">
        <f t="shared" si="1640"/>
        <v/>
      </c>
      <c r="AI952" s="52">
        <f t="shared" si="1641"/>
        <v>338.6</v>
      </c>
      <c r="AJ952" s="82"/>
      <c r="AK952" s="53"/>
      <c r="AL952" s="52"/>
      <c r="AM952" s="53">
        <f t="shared" si="1642"/>
        <v>35</v>
      </c>
      <c r="AN952" s="53">
        <f>IF(AJ952&lt;&gt;"",IF(AJ952="o",VLOOKUP(AM952,OpenSect!$A$1:$D$11,2),IF(AJ952="u",VLOOKUP(AM952,UpHill!$A$1:$D$35,2),IF(AJ952="d",VLOOKUP(AM952,DownHill!$A$3:$D$29,2),IF(AJ952="f",VLOOKUP(AM952,FlatUnd!$A$2:$D$30,2),IF(AJ952="t",VLOOKUP(AM952,TimeAdd!$A$1:$D$176,2),IF(AJ952="l",VLOOKUP(AM952,SLimit!$A$1:$D$8,2),AN951)))))),AN951)</f>
        <v>40</v>
      </c>
      <c r="AO952" s="53">
        <f>IF(AJ952&lt;&gt;"",IF(AJ952="o",VLOOKUP(AM952,OpenSect!$A$1:$D$11,3),IF(AJ952="u",VLOOKUP(AM952,UpHill!$A$1:$D$35,3),IF(AJ952="d",VLOOKUP(AM952,DownHill!$A$3:$D$29,3),IF(AJ952="f",VLOOKUP(AM952,FlatUnd!$A$2:$D$30,3),IF(AJ952="t",VLOOKUP(AM952,TimeAdd!$A$1:$D$18,3),IF(AJ952="l",VLOOKUP(AM952,SLimit!$A$1:$D$8,3),AO951)))))),AO951)</f>
        <v>45</v>
      </c>
      <c r="AP952" s="53">
        <f>IF(AJ952&lt;&gt;"",IF(AJ952="o",VLOOKUP(AM952,OpenSect!$A$1:$D$11,4),IF(AJ952="u",VLOOKUP(AM952,UpHill!$A$1:$D$35,4),IF(AJ952="d",VLOOKUP(AM952,DownHill!$A$3:$D$29,4),IF(AJ952="f",VLOOKUP(AM952,FlatUnd!$A$2:$D$30,4),IF(AJ952="t",VLOOKUP(AM952,TimeAdd!$A$1:$D$18,4),IF(AJ952="l",VLOOKUP(AM952,SLimit!$A$1:$D$8,4),AP951)))))),AP951)</f>
        <v>50</v>
      </c>
      <c r="AQ952" s="53" t="str">
        <f t="shared" si="1643"/>
        <v>80</v>
      </c>
      <c r="AR952" s="54" t="str">
        <f t="shared" si="1644"/>
        <v xml:space="preserve">80  Speed limit. </v>
      </c>
      <c r="AS952" s="55"/>
      <c r="AT952" s="55"/>
      <c r="AU952" s="56">
        <f>IF(GroupStTimes!$A$8=0,MIN(CB952,CD952,CF952),MIN(BZ952,CB952,CD952,CF952))</f>
        <v>0.65218749999999992</v>
      </c>
      <c r="AV952" s="56">
        <f>IF(GroupStTimes!$A$8=0,MAX(CC952,CE952,CG952),MAX(CA952,CC952,CE952,CG952))</f>
        <v>0.6980208333333332</v>
      </c>
      <c r="AW952" s="57" t="str">
        <f t="shared" si="1645"/>
        <v/>
      </c>
      <c r="AX952" s="58" t="str">
        <f t="shared" si="1646"/>
        <v/>
      </c>
      <c r="AY952" s="58" t="str">
        <f t="shared" si="1647"/>
        <v/>
      </c>
      <c r="AZ952" s="31">
        <f t="shared" si="1648"/>
        <v>338.32</v>
      </c>
      <c r="BA952" s="59">
        <f t="shared" si="1649"/>
        <v>0.66975694444444434</v>
      </c>
      <c r="BB952" s="59">
        <f t="shared" si="1650"/>
        <v>0.67531249999999987</v>
      </c>
      <c r="BC952" s="59">
        <f t="shared" si="1651"/>
        <v>0.65189814814814806</v>
      </c>
      <c r="BD952" s="59">
        <f t="shared" si="1652"/>
        <v>0.69773148148148134</v>
      </c>
      <c r="BE952" s="59">
        <f t="shared" si="1653"/>
        <v>0.66915509259259265</v>
      </c>
      <c r="BF952" s="59">
        <f t="shared" si="1654"/>
        <v>0.67957175925925928</v>
      </c>
      <c r="BG952" s="59">
        <f t="shared" si="1655"/>
        <v>0.67480324074074083</v>
      </c>
      <c r="BH952" s="59">
        <f t="shared" si="1656"/>
        <v>0.67410879629629639</v>
      </c>
      <c r="BI952" s="31">
        <f t="shared" si="1657"/>
        <v>0.28000000000002956</v>
      </c>
      <c r="BJ952" s="61">
        <f t="shared" si="1658"/>
        <v>8.000000000000845E-3</v>
      </c>
      <c r="BK952" s="61">
        <f t="shared" si="1659"/>
        <v>7.0000000000007391E-3</v>
      </c>
      <c r="BL952" s="61">
        <f t="shared" si="1660"/>
        <v>6.2222222222228793E-3</v>
      </c>
      <c r="BM952" s="61">
        <f t="shared" si="1661"/>
        <v>5.6000000000005915E-3</v>
      </c>
      <c r="BN952" s="62">
        <f t="shared" si="1662"/>
        <v>0</v>
      </c>
      <c r="BO952" s="62">
        <f t="shared" si="1663"/>
        <v>0</v>
      </c>
      <c r="BP952" s="62">
        <f t="shared" si="1664"/>
        <v>29</v>
      </c>
      <c r="BQ952" s="62">
        <f t="shared" si="1665"/>
        <v>0</v>
      </c>
      <c r="BR952" s="62">
        <f t="shared" si="1666"/>
        <v>0</v>
      </c>
      <c r="BS952" s="62">
        <f t="shared" si="1667"/>
        <v>25</v>
      </c>
      <c r="BT952" s="62">
        <f t="shared" si="1668"/>
        <v>0</v>
      </c>
      <c r="BU952" s="62">
        <f t="shared" si="1669"/>
        <v>0</v>
      </c>
      <c r="BV952" s="62">
        <f t="shared" si="1670"/>
        <v>22</v>
      </c>
      <c r="BW952" s="62">
        <f t="shared" si="1671"/>
        <v>0</v>
      </c>
      <c r="BX952" s="62">
        <f t="shared" si="1672"/>
        <v>0</v>
      </c>
      <c r="BY952" s="62">
        <f t="shared" si="1673"/>
        <v>20</v>
      </c>
      <c r="BZ952" s="63">
        <f t="shared" si="1674"/>
        <v>0.67009259259259246</v>
      </c>
      <c r="CA952" s="63">
        <f t="shared" si="1675"/>
        <v>0.675648148148148</v>
      </c>
      <c r="CB952" s="63">
        <f t="shared" si="1676"/>
        <v>0.65218749999999992</v>
      </c>
      <c r="CC952" s="63">
        <f t="shared" si="1677"/>
        <v>0.6980208333333332</v>
      </c>
      <c r="CD952" s="63">
        <f t="shared" si="1678"/>
        <v>0.66940972222222228</v>
      </c>
      <c r="CE952" s="63">
        <f t="shared" si="1679"/>
        <v>0.67982638888888891</v>
      </c>
      <c r="CF952" s="63">
        <f t="shared" si="1680"/>
        <v>0.67503472222222227</v>
      </c>
      <c r="CG952" s="63">
        <f t="shared" si="1681"/>
        <v>0.67434027777777783</v>
      </c>
      <c r="CH952" s="36"/>
      <c r="CI952" s="36"/>
      <c r="CJ952" s="36"/>
      <c r="CK952" s="36"/>
      <c r="CL952" s="60">
        <v>60</v>
      </c>
    </row>
    <row r="953" spans="1:90" ht="40.5" x14ac:dyDescent="0.25">
      <c r="A953" s="37">
        <v>62</v>
      </c>
      <c r="E953" s="39"/>
      <c r="F953" s="42"/>
      <c r="G953" s="78">
        <v>353.44</v>
      </c>
      <c r="H953" s="41">
        <f t="shared" si="1634"/>
        <v>338.66</v>
      </c>
      <c r="I953" s="42">
        <v>338.49</v>
      </c>
      <c r="J953" s="43">
        <f t="shared" si="1632"/>
        <v>-6.5979300225501713E-4</v>
      </c>
      <c r="K953" s="44">
        <f t="shared" si="1633"/>
        <v>-0.22333333333330074</v>
      </c>
      <c r="L953" s="76" t="s">
        <v>1286</v>
      </c>
      <c r="M953" s="127" t="s">
        <v>1231</v>
      </c>
      <c r="N953" s="46">
        <f t="shared" si="1627"/>
        <v>338.71333333333331</v>
      </c>
      <c r="O953" s="46">
        <f t="shared" si="1631"/>
        <v>-0.11000000000000001</v>
      </c>
      <c r="P953" s="42">
        <v>338.82</v>
      </c>
      <c r="Q953" s="44">
        <f t="shared" si="1682"/>
        <v>-14.84</v>
      </c>
      <c r="R953" s="37">
        <v>353.53</v>
      </c>
      <c r="S953" s="46">
        <f t="shared" si="1683"/>
        <v>-14.76</v>
      </c>
      <c r="T953" s="40">
        <v>353.5</v>
      </c>
      <c r="U953" s="47" t="str">
        <f t="shared" si="1635"/>
        <v/>
      </c>
      <c r="V953" s="47" t="str">
        <f t="shared" si="1636"/>
        <v/>
      </c>
      <c r="W953" s="50"/>
      <c r="X953" s="50"/>
      <c r="Y953" s="50"/>
      <c r="Z953" s="50"/>
      <c r="AA953" s="50"/>
      <c r="AB953" s="50"/>
      <c r="AC953" s="50"/>
      <c r="AD953" s="50"/>
      <c r="AE953" s="51">
        <f t="shared" si="1637"/>
        <v>62</v>
      </c>
      <c r="AF953" s="51" t="str">
        <f t="shared" si="1638"/>
        <v/>
      </c>
      <c r="AG953" s="51" t="str">
        <f t="shared" si="1639"/>
        <v/>
      </c>
      <c r="AH953" s="51" t="str">
        <f t="shared" si="1640"/>
        <v/>
      </c>
      <c r="AI953" s="52">
        <f t="shared" si="1641"/>
        <v>338.66</v>
      </c>
      <c r="AJ953" s="82"/>
      <c r="AK953" s="53"/>
      <c r="AL953" s="52"/>
      <c r="AM953" s="53">
        <f t="shared" si="1642"/>
        <v>35</v>
      </c>
      <c r="AN953" s="53">
        <f>IF(AJ953&lt;&gt;"",IF(AJ953="o",VLOOKUP(AM953,OpenSect!$A$1:$D$11,2),IF(AJ953="u",VLOOKUP(AM953,UpHill!$A$1:$D$35,2),IF(AJ953="d",VLOOKUP(AM953,DownHill!$A$3:$D$29,2),IF(AJ953="f",VLOOKUP(AM953,FlatUnd!$A$2:$D$30,2),IF(AJ953="t",VLOOKUP(AM953,TimeAdd!$A$1:$D$176,2),IF(AJ953="l",VLOOKUP(AM953,SLimit!$A$1:$D$8,2),AN952)))))),AN952)</f>
        <v>40</v>
      </c>
      <c r="AO953" s="53">
        <f>IF(AJ953&lt;&gt;"",IF(AJ953="o",VLOOKUP(AM953,OpenSect!$A$1:$D$11,3),IF(AJ953="u",VLOOKUP(AM953,UpHill!$A$1:$D$35,3),IF(AJ953="d",VLOOKUP(AM953,DownHill!$A$3:$D$29,3),IF(AJ953="f",VLOOKUP(AM953,FlatUnd!$A$2:$D$30,3),IF(AJ953="t",VLOOKUP(AM953,TimeAdd!$A$1:$D$18,3),IF(AJ953="l",VLOOKUP(AM953,SLimit!$A$1:$D$8,3),AO952)))))),AO952)</f>
        <v>45</v>
      </c>
      <c r="AP953" s="53">
        <f>IF(AJ953&lt;&gt;"",IF(AJ953="o",VLOOKUP(AM953,OpenSect!$A$1:$D$11,4),IF(AJ953="u",VLOOKUP(AM953,UpHill!$A$1:$D$35,4),IF(AJ953="d",VLOOKUP(AM953,DownHill!$A$3:$D$29,4),IF(AJ953="f",VLOOKUP(AM953,FlatUnd!$A$2:$D$30,4),IF(AJ953="t",VLOOKUP(AM953,TimeAdd!$A$1:$D$18,4),IF(AJ953="l",VLOOKUP(AM953,SLimit!$A$1:$D$8,4),AP952)))))),AP952)</f>
        <v>50</v>
      </c>
      <c r="AQ953" s="53" t="str">
        <f t="shared" si="1643"/>
        <v>80</v>
      </c>
      <c r="AR953" s="54" t="str">
        <f t="shared" si="1644"/>
        <v>N11 Volksrust{ Straight }/ Allen street, { Right}[Centre]Newcastle, (R34) Vrede.</v>
      </c>
      <c r="AS953" s="55"/>
      <c r="AT953" s="55"/>
      <c r="AU953" s="56">
        <f>IF(GroupStTimes!$A$8=0,MIN(CB953,CD953,CF953),MIN(BZ953,CB953,CD953,CF953))</f>
        <v>0.65225694444444438</v>
      </c>
      <c r="AV953" s="56">
        <f>IF(GroupStTimes!$A$8=0,MAX(CC953,CE953,CG953),MAX(CA953,CC953,CE953,CG953))</f>
        <v>0.69809027777777766</v>
      </c>
      <c r="AW953" s="57" t="str">
        <f t="shared" si="1645"/>
        <v/>
      </c>
      <c r="AX953" s="58" t="str">
        <f t="shared" si="1646"/>
        <v/>
      </c>
      <c r="AY953" s="58" t="str">
        <f t="shared" si="1647"/>
        <v/>
      </c>
      <c r="AZ953" s="31">
        <f t="shared" si="1648"/>
        <v>338.32</v>
      </c>
      <c r="BA953" s="59">
        <f t="shared" si="1649"/>
        <v>0.66975694444444434</v>
      </c>
      <c r="BB953" s="59">
        <f t="shared" si="1650"/>
        <v>0.67531249999999987</v>
      </c>
      <c r="BC953" s="59">
        <f t="shared" si="1651"/>
        <v>0.65189814814814806</v>
      </c>
      <c r="BD953" s="59">
        <f t="shared" si="1652"/>
        <v>0.69773148148148134</v>
      </c>
      <c r="BE953" s="59">
        <f t="shared" si="1653"/>
        <v>0.66915509259259265</v>
      </c>
      <c r="BF953" s="59">
        <f t="shared" si="1654"/>
        <v>0.67957175925925928</v>
      </c>
      <c r="BG953" s="59">
        <f t="shared" si="1655"/>
        <v>0.67480324074074083</v>
      </c>
      <c r="BH953" s="59">
        <f t="shared" si="1656"/>
        <v>0.67410879629629639</v>
      </c>
      <c r="BI953" s="31">
        <f t="shared" si="1657"/>
        <v>0.34000000000003183</v>
      </c>
      <c r="BJ953" s="61">
        <f t="shared" si="1658"/>
        <v>9.7142857142866242E-3</v>
      </c>
      <c r="BK953" s="61">
        <f t="shared" si="1659"/>
        <v>8.5000000000007951E-3</v>
      </c>
      <c r="BL953" s="61">
        <f t="shared" si="1660"/>
        <v>7.5555555555562627E-3</v>
      </c>
      <c r="BM953" s="61">
        <f t="shared" si="1661"/>
        <v>6.8000000000006363E-3</v>
      </c>
      <c r="BN953" s="62">
        <f t="shared" si="1662"/>
        <v>0</v>
      </c>
      <c r="BO953" s="62">
        <f t="shared" si="1663"/>
        <v>0</v>
      </c>
      <c r="BP953" s="62">
        <f t="shared" si="1664"/>
        <v>35</v>
      </c>
      <c r="BQ953" s="62">
        <f t="shared" si="1665"/>
        <v>0</v>
      </c>
      <c r="BR953" s="62">
        <f t="shared" si="1666"/>
        <v>0</v>
      </c>
      <c r="BS953" s="62">
        <f t="shared" si="1667"/>
        <v>31</v>
      </c>
      <c r="BT953" s="62">
        <f t="shared" si="1668"/>
        <v>0</v>
      </c>
      <c r="BU953" s="62">
        <f t="shared" si="1669"/>
        <v>0</v>
      </c>
      <c r="BV953" s="62">
        <f t="shared" si="1670"/>
        <v>27</v>
      </c>
      <c r="BW953" s="62">
        <f t="shared" si="1671"/>
        <v>0</v>
      </c>
      <c r="BX953" s="62">
        <f t="shared" si="1672"/>
        <v>0</v>
      </c>
      <c r="BY953" s="62">
        <f t="shared" si="1673"/>
        <v>24</v>
      </c>
      <c r="BZ953" s="63">
        <f t="shared" si="1674"/>
        <v>0.67016203703703692</v>
      </c>
      <c r="CA953" s="63">
        <f t="shared" si="1675"/>
        <v>0.67571759259259245</v>
      </c>
      <c r="CB953" s="63">
        <f t="shared" si="1676"/>
        <v>0.65225694444444438</v>
      </c>
      <c r="CC953" s="63">
        <f t="shared" si="1677"/>
        <v>0.69809027777777766</v>
      </c>
      <c r="CD953" s="63">
        <f t="shared" si="1678"/>
        <v>0.6694675925925927</v>
      </c>
      <c r="CE953" s="63">
        <f t="shared" si="1679"/>
        <v>0.67988425925925933</v>
      </c>
      <c r="CF953" s="63">
        <f t="shared" si="1680"/>
        <v>0.67508101851851865</v>
      </c>
      <c r="CG953" s="63">
        <f t="shared" si="1681"/>
        <v>0.67438657407407421</v>
      </c>
      <c r="CH953" s="36"/>
      <c r="CI953" s="36"/>
      <c r="CJ953" s="36"/>
      <c r="CK953" s="36"/>
      <c r="CL953" s="60">
        <v>60</v>
      </c>
    </row>
    <row r="954" spans="1:90" ht="40.5" x14ac:dyDescent="0.25">
      <c r="A954" s="37">
        <v>62</v>
      </c>
      <c r="C954" s="37" t="s">
        <v>25</v>
      </c>
      <c r="D954" s="37">
        <v>30</v>
      </c>
      <c r="E954" s="39"/>
      <c r="F954" s="42"/>
      <c r="G954" s="78">
        <v>353.56</v>
      </c>
      <c r="H954" s="41">
        <f t="shared" si="1634"/>
        <v>338.78</v>
      </c>
      <c r="I954" s="42">
        <v>338.6</v>
      </c>
      <c r="J954" s="43">
        <f t="shared" si="1632"/>
        <v>-6.8911202992702784E-4</v>
      </c>
      <c r="K954" s="44">
        <f t="shared" si="1633"/>
        <v>-0.23333333333329165</v>
      </c>
      <c r="L954" s="76" t="s">
        <v>617</v>
      </c>
      <c r="M954" s="127" t="s">
        <v>1231</v>
      </c>
      <c r="N954" s="46">
        <f t="shared" si="1627"/>
        <v>338.83333333333331</v>
      </c>
      <c r="O954" s="46">
        <f t="shared" si="1631"/>
        <v>-0.11000000000000001</v>
      </c>
      <c r="P954" s="42">
        <v>338.94</v>
      </c>
      <c r="Q954" s="44">
        <f t="shared" si="1682"/>
        <v>-14.84</v>
      </c>
      <c r="R954" s="37">
        <v>353.65</v>
      </c>
      <c r="S954" s="46">
        <f t="shared" si="1683"/>
        <v>-14.76</v>
      </c>
      <c r="T954" s="40">
        <v>353.62</v>
      </c>
      <c r="U954" s="47" t="str">
        <f t="shared" si="1635"/>
        <v/>
      </c>
      <c r="V954" s="47" t="str">
        <f t="shared" si="1636"/>
        <v/>
      </c>
      <c r="W954" s="50"/>
      <c r="X954" s="50"/>
      <c r="Y954" s="50"/>
      <c r="Z954" s="50"/>
      <c r="AA954" s="50"/>
      <c r="AB954" s="50"/>
      <c r="AC954" s="50"/>
      <c r="AD954" s="50"/>
      <c r="AE954" s="51">
        <f t="shared" si="1637"/>
        <v>62</v>
      </c>
      <c r="AF954" s="51" t="str">
        <f t="shared" si="1638"/>
        <v/>
      </c>
      <c r="AG954" s="51" t="str">
        <f t="shared" si="1639"/>
        <v>o</v>
      </c>
      <c r="AH954" s="51">
        <f t="shared" si="1640"/>
        <v>30</v>
      </c>
      <c r="AI954" s="52">
        <f t="shared" si="1641"/>
        <v>338.78</v>
      </c>
      <c r="AJ954" s="82" t="s">
        <v>25</v>
      </c>
      <c r="AK954" s="53"/>
      <c r="AL954" s="52"/>
      <c r="AM954" s="53">
        <f t="shared" si="1642"/>
        <v>30</v>
      </c>
      <c r="AN954" s="53">
        <f>IF(AJ954&lt;&gt;"",IF(AJ954="o",VLOOKUP(AM954,OpenSect!$A$1:$D$11,2),IF(AJ954="u",VLOOKUP(AM954,UpHill!$A$1:$D$35,2),IF(AJ954="d",VLOOKUP(AM954,DownHill!$A$3:$D$29,2),IF(AJ954="f",VLOOKUP(AM954,FlatUnd!$A$2:$D$30,2),IF(AJ954="t",VLOOKUP(AM954,TimeAdd!$A$1:$D$176,2),IF(AJ954="l",VLOOKUP(AM954,SLimit!$A$1:$D$8,2),AN953)))))),AN953)</f>
        <v>30</v>
      </c>
      <c r="AO954" s="53">
        <f>IF(AJ954&lt;&gt;"",IF(AJ954="o",VLOOKUP(AM954,OpenSect!$A$1:$D$11,3),IF(AJ954="u",VLOOKUP(AM954,UpHill!$A$1:$D$35,3),IF(AJ954="d",VLOOKUP(AM954,DownHill!$A$3:$D$29,3),IF(AJ954="f",VLOOKUP(AM954,FlatUnd!$A$2:$D$30,3),IF(AJ954="t",VLOOKUP(AM954,TimeAdd!$A$1:$D$18,3),IF(AJ954="l",VLOOKUP(AM954,SLimit!$A$1:$D$8,3),AO953)))))),AO953)</f>
        <v>30</v>
      </c>
      <c r="AP954" s="53">
        <f>IF(AJ954&lt;&gt;"",IF(AJ954="o",VLOOKUP(AM954,OpenSect!$A$1:$D$11,4),IF(AJ954="u",VLOOKUP(AM954,UpHill!$A$1:$D$35,4),IF(AJ954="d",VLOOKUP(AM954,DownHill!$A$3:$D$29,4),IF(AJ954="f",VLOOKUP(AM954,FlatUnd!$A$2:$D$30,4),IF(AJ954="t",VLOOKUP(AM954,TimeAdd!$A$1:$D$18,4),IF(AJ954="l",VLOOKUP(AM954,SLimit!$A$1:$D$8,4),AP953)))))),AP953)</f>
        <v>30</v>
      </c>
      <c r="AQ954" s="53" t="str">
        <f t="shared" si="1643"/>
        <v>80</v>
      </c>
      <c r="AR954" s="54" t="str">
        <f t="shared" si="1644"/>
        <v>Allen street.{ Right} [Centre]Newcastle, (R34) Vrede.</v>
      </c>
      <c r="AS954" s="55"/>
      <c r="AT954" s="55"/>
      <c r="AU954" s="56">
        <f>IF(GroupStTimes!$A$8=0,MIN(CB954,CD954,CF954),MIN(BZ954,CB954,CD954,CF954))</f>
        <v>0.6523726851851851</v>
      </c>
      <c r="AV954" s="56">
        <f>IF(GroupStTimes!$A$8=0,MAX(CC954,CE954,CG954),MAX(CA954,CC954,CE954,CG954))</f>
        <v>0.69820601851851838</v>
      </c>
      <c r="AW954" s="57" t="str">
        <f t="shared" si="1645"/>
        <v/>
      </c>
      <c r="AX954" s="58" t="str">
        <f t="shared" si="1646"/>
        <v/>
      </c>
      <c r="AY954" s="58" t="str">
        <f t="shared" si="1647"/>
        <v/>
      </c>
      <c r="AZ954" s="31">
        <f t="shared" si="1648"/>
        <v>338.32</v>
      </c>
      <c r="BA954" s="59">
        <f t="shared" si="1649"/>
        <v>0.66975694444444434</v>
      </c>
      <c r="BB954" s="59">
        <f t="shared" si="1650"/>
        <v>0.67531249999999987</v>
      </c>
      <c r="BC954" s="59">
        <f t="shared" si="1651"/>
        <v>0.65189814814814806</v>
      </c>
      <c r="BD954" s="59">
        <f t="shared" si="1652"/>
        <v>0.69773148148148134</v>
      </c>
      <c r="BE954" s="59">
        <f t="shared" si="1653"/>
        <v>0.66915509259259265</v>
      </c>
      <c r="BF954" s="59">
        <f t="shared" si="1654"/>
        <v>0.67957175925925928</v>
      </c>
      <c r="BG954" s="59">
        <f t="shared" si="1655"/>
        <v>0.67480324074074083</v>
      </c>
      <c r="BH954" s="59">
        <f t="shared" si="1656"/>
        <v>0.67410879629629639</v>
      </c>
      <c r="BI954" s="31">
        <f t="shared" si="1657"/>
        <v>0.45999999999997954</v>
      </c>
      <c r="BJ954" s="61">
        <f t="shared" si="1658"/>
        <v>1.3142857142856559E-2</v>
      </c>
      <c r="BK954" s="61">
        <f t="shared" si="1659"/>
        <v>1.1499999999999488E-2</v>
      </c>
      <c r="BL954" s="61">
        <f t="shared" si="1660"/>
        <v>1.0222222222221768E-2</v>
      </c>
      <c r="BM954" s="61">
        <f t="shared" si="1661"/>
        <v>9.1999999999995904E-3</v>
      </c>
      <c r="BN954" s="62">
        <f t="shared" si="1662"/>
        <v>0</v>
      </c>
      <c r="BO954" s="62">
        <f t="shared" si="1663"/>
        <v>0</v>
      </c>
      <c r="BP954" s="62">
        <f t="shared" si="1664"/>
        <v>47</v>
      </c>
      <c r="BQ954" s="62">
        <f t="shared" si="1665"/>
        <v>0</v>
      </c>
      <c r="BR954" s="62">
        <f t="shared" si="1666"/>
        <v>0</v>
      </c>
      <c r="BS954" s="62">
        <f t="shared" si="1667"/>
        <v>41</v>
      </c>
      <c r="BT954" s="62">
        <f t="shared" si="1668"/>
        <v>0</v>
      </c>
      <c r="BU954" s="62">
        <f t="shared" si="1669"/>
        <v>0</v>
      </c>
      <c r="BV954" s="62">
        <f t="shared" si="1670"/>
        <v>37</v>
      </c>
      <c r="BW954" s="62">
        <f t="shared" si="1671"/>
        <v>0</v>
      </c>
      <c r="BX954" s="62">
        <f t="shared" si="1672"/>
        <v>0</v>
      </c>
      <c r="BY954" s="62">
        <f t="shared" si="1673"/>
        <v>33</v>
      </c>
      <c r="BZ954" s="63">
        <f t="shared" si="1674"/>
        <v>0.67030092592592583</v>
      </c>
      <c r="CA954" s="63">
        <f t="shared" si="1675"/>
        <v>0.67585648148148136</v>
      </c>
      <c r="CB954" s="63">
        <f t="shared" si="1676"/>
        <v>0.6523726851851851</v>
      </c>
      <c r="CC954" s="63">
        <f t="shared" si="1677"/>
        <v>0.69820601851851838</v>
      </c>
      <c r="CD954" s="63">
        <f t="shared" si="1678"/>
        <v>0.66958333333333342</v>
      </c>
      <c r="CE954" s="63">
        <f t="shared" si="1679"/>
        <v>0.68</v>
      </c>
      <c r="CF954" s="63">
        <f t="shared" si="1680"/>
        <v>0.67518518518518522</v>
      </c>
      <c r="CG954" s="63">
        <f t="shared" si="1681"/>
        <v>0.67449074074074078</v>
      </c>
      <c r="CH954" s="36"/>
      <c r="CI954" s="36"/>
      <c r="CJ954" s="36"/>
      <c r="CK954" s="36"/>
      <c r="CL954" s="60">
        <v>60</v>
      </c>
    </row>
    <row r="955" spans="1:90" ht="25.5" customHeight="1" x14ac:dyDescent="0.25">
      <c r="A955" s="37">
        <v>62</v>
      </c>
      <c r="C955" s="37" t="s">
        <v>25</v>
      </c>
      <c r="D955" s="37">
        <v>30</v>
      </c>
      <c r="E955" s="39"/>
      <c r="F955" s="42"/>
      <c r="G955" s="78">
        <v>353.73</v>
      </c>
      <c r="H955" s="41">
        <f t="shared" si="1634"/>
        <v>338.94</v>
      </c>
      <c r="I955" s="42">
        <v>338.75</v>
      </c>
      <c r="J955" s="43">
        <f t="shared" si="1632"/>
        <v>-7.3800738007380072E-4</v>
      </c>
      <c r="K955" s="44">
        <f t="shared" si="1633"/>
        <v>-0.25</v>
      </c>
      <c r="L955" s="76" t="s">
        <v>618</v>
      </c>
      <c r="M955" s="127" t="s">
        <v>1231</v>
      </c>
      <c r="N955" s="46">
        <f t="shared" si="1627"/>
        <v>339</v>
      </c>
      <c r="O955" s="46">
        <f t="shared" si="1631"/>
        <v>-0.11000000000000001</v>
      </c>
      <c r="P955" s="42">
        <v>339.1</v>
      </c>
      <c r="Q955" s="44">
        <f t="shared" si="1682"/>
        <v>-14.84</v>
      </c>
      <c r="R955" s="37">
        <v>353.82</v>
      </c>
      <c r="S955" s="46">
        <f t="shared" si="1683"/>
        <v>-14.76</v>
      </c>
      <c r="T955" s="40">
        <v>353.79</v>
      </c>
      <c r="U955" s="47" t="str">
        <f t="shared" si="1635"/>
        <v/>
      </c>
      <c r="V955" s="47" t="str">
        <f t="shared" si="1636"/>
        <v/>
      </c>
      <c r="W955" s="50"/>
      <c r="X955" s="50"/>
      <c r="Y955" s="50"/>
      <c r="Z955" s="50"/>
      <c r="AA955" s="50"/>
      <c r="AB955" s="50"/>
      <c r="AC955" s="50"/>
      <c r="AD955" s="50"/>
      <c r="AE955" s="51">
        <f t="shared" si="1637"/>
        <v>62</v>
      </c>
      <c r="AF955" s="51" t="str">
        <f t="shared" si="1638"/>
        <v/>
      </c>
      <c r="AG955" s="51" t="str">
        <f t="shared" si="1639"/>
        <v>o</v>
      </c>
      <c r="AH955" s="51">
        <f t="shared" si="1640"/>
        <v>30</v>
      </c>
      <c r="AI955" s="52">
        <f t="shared" si="1641"/>
        <v>338.94</v>
      </c>
      <c r="AJ955" s="82" t="s">
        <v>25</v>
      </c>
      <c r="AK955" s="53"/>
      <c r="AL955" s="52"/>
      <c r="AM955" s="53">
        <f t="shared" si="1642"/>
        <v>30</v>
      </c>
      <c r="AN955" s="53">
        <f>IF(AJ955&lt;&gt;"",IF(AJ955="o",VLOOKUP(AM955,OpenSect!$A$1:$D$11,2),IF(AJ955="u",VLOOKUP(AM955,UpHill!$A$1:$D$35,2),IF(AJ955="d",VLOOKUP(AM955,DownHill!$A$3:$D$29,2),IF(AJ955="f",VLOOKUP(AM955,FlatUnd!$A$2:$D$30,2),IF(AJ955="t",VLOOKUP(AM955,TimeAdd!$A$1:$D$176,2),IF(AJ955="l",VLOOKUP(AM955,SLimit!$A$1:$D$8,2),AN954)))))),AN954)</f>
        <v>30</v>
      </c>
      <c r="AO955" s="53">
        <f>IF(AJ955&lt;&gt;"",IF(AJ955="o",VLOOKUP(AM955,OpenSect!$A$1:$D$11,3),IF(AJ955="u",VLOOKUP(AM955,UpHill!$A$1:$D$35,3),IF(AJ955="d",VLOOKUP(AM955,DownHill!$A$3:$D$29,3),IF(AJ955="f",VLOOKUP(AM955,FlatUnd!$A$2:$D$30,3),IF(AJ955="t",VLOOKUP(AM955,TimeAdd!$A$1:$D$18,3),IF(AJ955="l",VLOOKUP(AM955,SLimit!$A$1:$D$8,3),AO954)))))),AO954)</f>
        <v>30</v>
      </c>
      <c r="AP955" s="53">
        <f>IF(AJ955&lt;&gt;"",IF(AJ955="o",VLOOKUP(AM955,OpenSect!$A$1:$D$11,4),IF(AJ955="u",VLOOKUP(AM955,UpHill!$A$1:$D$35,4),IF(AJ955="d",VLOOKUP(AM955,DownHill!$A$3:$D$29,4),IF(AJ955="f",VLOOKUP(AM955,FlatUnd!$A$2:$D$30,4),IF(AJ955="t",VLOOKUP(AM955,TimeAdd!$A$1:$D$18,4),IF(AJ955="l",VLOOKUP(AM955,SLimit!$A$1:$D$8,4),AP954)))))),AP954)</f>
        <v>30</v>
      </c>
      <c r="AQ955" s="53" t="str">
        <f t="shared" si="1643"/>
        <v>80</v>
      </c>
      <c r="AR955" s="54" t="str">
        <f t="shared" si="1644"/>
        <v>Bear Left to Newcastle.</v>
      </c>
      <c r="AS955" s="55"/>
      <c r="AT955" s="55"/>
      <c r="AU955" s="56">
        <f>IF(GroupStTimes!$A$8=0,MIN(CB955,CD955,CF955),MIN(BZ955,CB955,CD955,CF955))</f>
        <v>0.6525925925925925</v>
      </c>
      <c r="AV955" s="56">
        <f>IF(GroupStTimes!$A$8=0,MAX(CC955,CE955,CG955),MAX(CA955,CC955,CE955,CG955))</f>
        <v>0.69842592592592578</v>
      </c>
      <c r="AW955" s="57" t="str">
        <f t="shared" si="1645"/>
        <v/>
      </c>
      <c r="AX955" s="58" t="str">
        <f t="shared" si="1646"/>
        <v/>
      </c>
      <c r="AY955" s="58" t="str">
        <f t="shared" si="1647"/>
        <v/>
      </c>
      <c r="AZ955" s="31">
        <f t="shared" si="1648"/>
        <v>338.78</v>
      </c>
      <c r="BA955" s="59">
        <f t="shared" si="1649"/>
        <v>0.67030092592592583</v>
      </c>
      <c r="BB955" s="59">
        <f t="shared" si="1650"/>
        <v>0.67585648148148136</v>
      </c>
      <c r="BC955" s="59">
        <f t="shared" si="1651"/>
        <v>0.6523726851851851</v>
      </c>
      <c r="BD955" s="59">
        <f t="shared" si="1652"/>
        <v>0.69820601851851838</v>
      </c>
      <c r="BE955" s="59">
        <f t="shared" si="1653"/>
        <v>0.66958333333333342</v>
      </c>
      <c r="BF955" s="59">
        <f t="shared" si="1654"/>
        <v>0.68</v>
      </c>
      <c r="BG955" s="59">
        <f t="shared" si="1655"/>
        <v>0.67518518518518522</v>
      </c>
      <c r="BH955" s="59">
        <f t="shared" si="1656"/>
        <v>0.67449074074074078</v>
      </c>
      <c r="BI955" s="31">
        <f t="shared" si="1657"/>
        <v>0.16000000000002501</v>
      </c>
      <c r="BJ955" s="61">
        <f t="shared" si="1658"/>
        <v>5.3333333333341667E-3</v>
      </c>
      <c r="BK955" s="61">
        <f t="shared" si="1659"/>
        <v>5.3333333333341667E-3</v>
      </c>
      <c r="BL955" s="61">
        <f t="shared" si="1660"/>
        <v>5.3333333333341667E-3</v>
      </c>
      <c r="BM955" s="61">
        <f t="shared" si="1661"/>
        <v>5.3333333333341667E-3</v>
      </c>
      <c r="BN955" s="62">
        <f t="shared" si="1662"/>
        <v>0</v>
      </c>
      <c r="BO955" s="62">
        <f t="shared" si="1663"/>
        <v>0</v>
      </c>
      <c r="BP955" s="62">
        <f t="shared" si="1664"/>
        <v>19</v>
      </c>
      <c r="BQ955" s="62">
        <f t="shared" si="1665"/>
        <v>0</v>
      </c>
      <c r="BR955" s="62">
        <f t="shared" si="1666"/>
        <v>0</v>
      </c>
      <c r="BS955" s="62">
        <f t="shared" si="1667"/>
        <v>19</v>
      </c>
      <c r="BT955" s="62">
        <f t="shared" si="1668"/>
        <v>0</v>
      </c>
      <c r="BU955" s="62">
        <f t="shared" si="1669"/>
        <v>0</v>
      </c>
      <c r="BV955" s="62">
        <f t="shared" si="1670"/>
        <v>19</v>
      </c>
      <c r="BW955" s="62">
        <f t="shared" si="1671"/>
        <v>0</v>
      </c>
      <c r="BX955" s="62">
        <f t="shared" si="1672"/>
        <v>0</v>
      </c>
      <c r="BY955" s="62">
        <f t="shared" si="1673"/>
        <v>19</v>
      </c>
      <c r="BZ955" s="63">
        <f t="shared" si="1674"/>
        <v>0.67052083333333323</v>
      </c>
      <c r="CA955" s="63">
        <f t="shared" si="1675"/>
        <v>0.67607638888888877</v>
      </c>
      <c r="CB955" s="63">
        <f t="shared" si="1676"/>
        <v>0.6525925925925925</v>
      </c>
      <c r="CC955" s="63">
        <f t="shared" si="1677"/>
        <v>0.69842592592592578</v>
      </c>
      <c r="CD955" s="63">
        <f t="shared" si="1678"/>
        <v>0.66980324074074082</v>
      </c>
      <c r="CE955" s="63">
        <f t="shared" si="1679"/>
        <v>0.68021990740740745</v>
      </c>
      <c r="CF955" s="63">
        <f t="shared" si="1680"/>
        <v>0.67540509259259263</v>
      </c>
      <c r="CG955" s="63">
        <f t="shared" si="1681"/>
        <v>0.67471064814814818</v>
      </c>
      <c r="CH955" s="36"/>
      <c r="CI955" s="36"/>
      <c r="CJ955" s="36"/>
      <c r="CK955" s="36"/>
      <c r="CL955" s="60">
        <v>60</v>
      </c>
    </row>
    <row r="956" spans="1:90" ht="26.25" customHeight="1" x14ac:dyDescent="0.25">
      <c r="A956" s="37">
        <v>62</v>
      </c>
      <c r="E956" s="39"/>
      <c r="F956" s="42"/>
      <c r="G956" s="78">
        <v>353.81</v>
      </c>
      <c r="H956" s="41">
        <f t="shared" si="1634"/>
        <v>339.03</v>
      </c>
      <c r="I956" s="42">
        <v>338.86</v>
      </c>
      <c r="J956" s="43">
        <f t="shared" si="1632"/>
        <v>-6.78746384937786E-4</v>
      </c>
      <c r="K956" s="44">
        <f t="shared" si="1633"/>
        <v>-0.23000000000001819</v>
      </c>
      <c r="L956" s="76" t="s">
        <v>619</v>
      </c>
      <c r="M956" s="127" t="s">
        <v>1231</v>
      </c>
      <c r="N956" s="46">
        <f t="shared" si="1627"/>
        <v>339.09000000000003</v>
      </c>
      <c r="O956" s="46">
        <f t="shared" si="1631"/>
        <v>-0.11000000000000001</v>
      </c>
      <c r="P956" s="42">
        <v>339.19</v>
      </c>
      <c r="Q956" s="44">
        <f t="shared" si="1682"/>
        <v>-14.84</v>
      </c>
      <c r="R956" s="37">
        <v>353.91</v>
      </c>
      <c r="S956" s="46">
        <f t="shared" si="1683"/>
        <v>-14.76</v>
      </c>
      <c r="T956" s="40">
        <v>353.88</v>
      </c>
      <c r="U956" s="47" t="str">
        <f t="shared" si="1635"/>
        <v/>
      </c>
      <c r="V956" s="47" t="str">
        <f t="shared" si="1636"/>
        <v/>
      </c>
      <c r="W956" s="50"/>
      <c r="X956" s="50"/>
      <c r="Y956" s="50"/>
      <c r="Z956" s="50"/>
      <c r="AA956" s="50"/>
      <c r="AB956" s="50"/>
      <c r="AC956" s="50"/>
      <c r="AD956" s="50"/>
      <c r="AE956" s="51">
        <f t="shared" si="1637"/>
        <v>62</v>
      </c>
      <c r="AF956" s="51" t="str">
        <f t="shared" si="1638"/>
        <v/>
      </c>
      <c r="AG956" s="51" t="str">
        <f t="shared" si="1639"/>
        <v/>
      </c>
      <c r="AH956" s="51" t="str">
        <f t="shared" si="1640"/>
        <v/>
      </c>
      <c r="AI956" s="52">
        <f t="shared" si="1641"/>
        <v>339.03</v>
      </c>
      <c r="AJ956" s="82"/>
      <c r="AK956" s="53"/>
      <c r="AL956" s="52"/>
      <c r="AM956" s="53">
        <f t="shared" si="1642"/>
        <v>30</v>
      </c>
      <c r="AN956" s="53">
        <f>IF(AJ956&lt;&gt;"",IF(AJ956="o",VLOOKUP(AM956,OpenSect!$A$1:$D$11,2),IF(AJ956="u",VLOOKUP(AM956,UpHill!$A$1:$D$35,2),IF(AJ956="d",VLOOKUP(AM956,DownHill!$A$3:$D$29,2),IF(AJ956="f",VLOOKUP(AM956,FlatUnd!$A$2:$D$30,2),IF(AJ956="t",VLOOKUP(AM956,TimeAdd!$A$1:$D$176,2),IF(AJ956="l",VLOOKUP(AM956,SLimit!$A$1:$D$8,2),AN955)))))),AN955)</f>
        <v>30</v>
      </c>
      <c r="AO956" s="53">
        <f>IF(AJ956&lt;&gt;"",IF(AJ956="o",VLOOKUP(AM956,OpenSect!$A$1:$D$11,3),IF(AJ956="u",VLOOKUP(AM956,UpHill!$A$1:$D$35,3),IF(AJ956="d",VLOOKUP(AM956,DownHill!$A$3:$D$29,3),IF(AJ956="f",VLOOKUP(AM956,FlatUnd!$A$2:$D$30,3),IF(AJ956="t",VLOOKUP(AM956,TimeAdd!$A$1:$D$18,3),IF(AJ956="l",VLOOKUP(AM956,SLimit!$A$1:$D$8,3),AO955)))))),AO955)</f>
        <v>30</v>
      </c>
      <c r="AP956" s="53">
        <f>IF(AJ956&lt;&gt;"",IF(AJ956="o",VLOOKUP(AM956,OpenSect!$A$1:$D$11,4),IF(AJ956="u",VLOOKUP(AM956,UpHill!$A$1:$D$35,4),IF(AJ956="d",VLOOKUP(AM956,DownHill!$A$3:$D$29,4),IF(AJ956="f",VLOOKUP(AM956,FlatUnd!$A$2:$D$30,4),IF(AJ956="t",VLOOKUP(AM956,TimeAdd!$A$1:$D$18,4),IF(AJ956="l",VLOOKUP(AM956,SLimit!$A$1:$D$8,4),AP955)))))),AP955)</f>
        <v>30</v>
      </c>
      <c r="AQ956" s="53" t="str">
        <f t="shared" si="1643"/>
        <v>80</v>
      </c>
      <c r="AR956" s="54" t="str">
        <f t="shared" si="1644"/>
        <v>Yield. Pedestrians</v>
      </c>
      <c r="AS956" s="55"/>
      <c r="AT956" s="55"/>
      <c r="AU956" s="56">
        <f>IF(GroupStTimes!$A$8=0,MIN(CB956,CD956,CF956),MIN(BZ956,CB956,CD956,CF956))</f>
        <v>0.65271990740740737</v>
      </c>
      <c r="AV956" s="56">
        <f>IF(GroupStTimes!$A$8=0,MAX(CC956,CE956,CG956),MAX(CA956,CC956,CE956,CG956))</f>
        <v>0.69855324074074066</v>
      </c>
      <c r="AW956" s="57" t="str">
        <f t="shared" si="1645"/>
        <v/>
      </c>
      <c r="AX956" s="58" t="str">
        <f t="shared" si="1646"/>
        <v/>
      </c>
      <c r="AY956" s="58" t="str">
        <f t="shared" si="1647"/>
        <v/>
      </c>
      <c r="AZ956" s="31">
        <f t="shared" si="1648"/>
        <v>338.78</v>
      </c>
      <c r="BA956" s="59">
        <f t="shared" si="1649"/>
        <v>0.67030092592592583</v>
      </c>
      <c r="BB956" s="59">
        <f t="shared" si="1650"/>
        <v>0.67585648148148136</v>
      </c>
      <c r="BC956" s="59">
        <f t="shared" si="1651"/>
        <v>0.6523726851851851</v>
      </c>
      <c r="BD956" s="59">
        <f t="shared" si="1652"/>
        <v>0.69820601851851838</v>
      </c>
      <c r="BE956" s="59">
        <f t="shared" si="1653"/>
        <v>0.66958333333333342</v>
      </c>
      <c r="BF956" s="59">
        <f t="shared" si="1654"/>
        <v>0.68</v>
      </c>
      <c r="BG956" s="59">
        <f t="shared" si="1655"/>
        <v>0.67518518518518522</v>
      </c>
      <c r="BH956" s="59">
        <f t="shared" si="1656"/>
        <v>0.67449074074074078</v>
      </c>
      <c r="BI956" s="31">
        <f t="shared" si="1657"/>
        <v>0.25</v>
      </c>
      <c r="BJ956" s="61">
        <f t="shared" si="1658"/>
        <v>8.3333333333333332E-3</v>
      </c>
      <c r="BK956" s="61">
        <f t="shared" si="1659"/>
        <v>8.3333333333333332E-3</v>
      </c>
      <c r="BL956" s="61">
        <f t="shared" si="1660"/>
        <v>8.3333333333333332E-3</v>
      </c>
      <c r="BM956" s="61">
        <f t="shared" si="1661"/>
        <v>8.3333333333333332E-3</v>
      </c>
      <c r="BN956" s="62">
        <f t="shared" si="1662"/>
        <v>0</v>
      </c>
      <c r="BO956" s="62">
        <f t="shared" si="1663"/>
        <v>0</v>
      </c>
      <c r="BP956" s="62">
        <f t="shared" si="1664"/>
        <v>30</v>
      </c>
      <c r="BQ956" s="62">
        <f t="shared" si="1665"/>
        <v>0</v>
      </c>
      <c r="BR956" s="62">
        <f t="shared" si="1666"/>
        <v>0</v>
      </c>
      <c r="BS956" s="62">
        <f t="shared" si="1667"/>
        <v>30</v>
      </c>
      <c r="BT956" s="62">
        <f t="shared" si="1668"/>
        <v>0</v>
      </c>
      <c r="BU956" s="62">
        <f t="shared" si="1669"/>
        <v>0</v>
      </c>
      <c r="BV956" s="62">
        <f t="shared" si="1670"/>
        <v>30</v>
      </c>
      <c r="BW956" s="62">
        <f t="shared" si="1671"/>
        <v>0</v>
      </c>
      <c r="BX956" s="62">
        <f t="shared" si="1672"/>
        <v>0</v>
      </c>
      <c r="BY956" s="62">
        <f t="shared" si="1673"/>
        <v>30</v>
      </c>
      <c r="BZ956" s="63">
        <f t="shared" si="1674"/>
        <v>0.6706481481481481</v>
      </c>
      <c r="CA956" s="63">
        <f t="shared" si="1675"/>
        <v>0.67620370370370364</v>
      </c>
      <c r="CB956" s="63">
        <f t="shared" si="1676"/>
        <v>0.65271990740740737</v>
      </c>
      <c r="CC956" s="63">
        <f t="shared" si="1677"/>
        <v>0.69855324074074066</v>
      </c>
      <c r="CD956" s="63">
        <f t="shared" si="1678"/>
        <v>0.6699305555555557</v>
      </c>
      <c r="CE956" s="63">
        <f t="shared" si="1679"/>
        <v>0.68034722222222233</v>
      </c>
      <c r="CF956" s="63">
        <f t="shared" si="1680"/>
        <v>0.6755324074074075</v>
      </c>
      <c r="CG956" s="63">
        <f t="shared" si="1681"/>
        <v>0.67483796296296306</v>
      </c>
      <c r="CH956" s="36"/>
      <c r="CI956" s="36"/>
      <c r="CJ956" s="36"/>
      <c r="CK956" s="36"/>
      <c r="CL956" s="60">
        <v>60</v>
      </c>
    </row>
    <row r="957" spans="1:90" ht="26.25" customHeight="1" x14ac:dyDescent="0.25">
      <c r="A957" s="37">
        <v>63</v>
      </c>
      <c r="C957" s="37" t="s">
        <v>25</v>
      </c>
      <c r="D957" s="37">
        <v>30</v>
      </c>
      <c r="E957" s="39"/>
      <c r="F957" s="42"/>
      <c r="G957" s="78">
        <v>353.83</v>
      </c>
      <c r="H957" s="41">
        <f t="shared" si="1634"/>
        <v>339.04</v>
      </c>
      <c r="I957" s="42">
        <v>338.87</v>
      </c>
      <c r="J957" s="43">
        <f t="shared" si="1632"/>
        <v>-6.7872635523952599E-4</v>
      </c>
      <c r="K957" s="44">
        <f t="shared" si="1633"/>
        <v>-0.23000000000001819</v>
      </c>
      <c r="L957" s="76" t="s">
        <v>620</v>
      </c>
      <c r="M957" s="127" t="s">
        <v>1231</v>
      </c>
      <c r="N957" s="46">
        <f t="shared" si="1627"/>
        <v>339.1</v>
      </c>
      <c r="O957" s="46">
        <f t="shared" si="1631"/>
        <v>-0.11000000000000001</v>
      </c>
      <c r="P957" s="42">
        <v>339.2</v>
      </c>
      <c r="Q957" s="44">
        <f t="shared" si="1682"/>
        <v>-14.84</v>
      </c>
      <c r="R957" s="37">
        <v>353.92</v>
      </c>
      <c r="S957" s="46">
        <f t="shared" si="1683"/>
        <v>-14.76</v>
      </c>
      <c r="T957" s="40">
        <v>353.89</v>
      </c>
      <c r="U957" s="47" t="str">
        <f t="shared" si="1635"/>
        <v/>
      </c>
      <c r="V957" s="47" t="str">
        <f t="shared" si="1636"/>
        <v/>
      </c>
      <c r="W957" s="50"/>
      <c r="X957" s="50"/>
      <c r="Y957" s="50"/>
      <c r="Z957" s="50"/>
      <c r="AA957" s="50"/>
      <c r="AB957" s="50"/>
      <c r="AC957" s="50"/>
      <c r="AD957" s="50"/>
      <c r="AE957" s="51">
        <f t="shared" si="1637"/>
        <v>63</v>
      </c>
      <c r="AF957" s="51" t="str">
        <f t="shared" si="1638"/>
        <v/>
      </c>
      <c r="AG957" s="51" t="str">
        <f t="shared" si="1639"/>
        <v>o</v>
      </c>
      <c r="AH957" s="51">
        <f t="shared" si="1640"/>
        <v>30</v>
      </c>
      <c r="AI957" s="52">
        <f t="shared" si="1641"/>
        <v>339.04</v>
      </c>
      <c r="AJ957" s="82" t="s">
        <v>25</v>
      </c>
      <c r="AK957" s="53"/>
      <c r="AL957" s="52"/>
      <c r="AM957" s="53">
        <f t="shared" si="1642"/>
        <v>30</v>
      </c>
      <c r="AN957" s="53">
        <f>IF(AJ957&lt;&gt;"",IF(AJ957="o",VLOOKUP(AM957,OpenSect!$A$1:$D$11,2),IF(AJ957="u",VLOOKUP(AM957,UpHill!$A$1:$D$35,2),IF(AJ957="d",VLOOKUP(AM957,DownHill!$A$3:$D$29,2),IF(AJ957="f",VLOOKUP(AM957,FlatUnd!$A$2:$D$30,2),IF(AJ957="t",VLOOKUP(AM957,TimeAdd!$A$1:$D$176,2),IF(AJ957="l",VLOOKUP(AM957,SLimit!$A$1:$D$8,2),AN956)))))),AN956)</f>
        <v>30</v>
      </c>
      <c r="AO957" s="53">
        <f>IF(AJ957&lt;&gt;"",IF(AJ957="o",VLOOKUP(AM957,OpenSect!$A$1:$D$11,3),IF(AJ957="u",VLOOKUP(AM957,UpHill!$A$1:$D$35,3),IF(AJ957="d",VLOOKUP(AM957,DownHill!$A$3:$D$29,3),IF(AJ957="f",VLOOKUP(AM957,FlatUnd!$A$2:$D$30,3),IF(AJ957="t",VLOOKUP(AM957,TimeAdd!$A$1:$D$18,3),IF(AJ957="l",VLOOKUP(AM957,SLimit!$A$1:$D$8,3),AO956)))))),AO956)</f>
        <v>30</v>
      </c>
      <c r="AP957" s="53">
        <f>IF(AJ957&lt;&gt;"",IF(AJ957="o",VLOOKUP(AM957,OpenSect!$A$1:$D$11,4),IF(AJ957="u",VLOOKUP(AM957,UpHill!$A$1:$D$35,4),IF(AJ957="d",VLOOKUP(AM957,DownHill!$A$3:$D$29,4),IF(AJ957="f",VLOOKUP(AM957,FlatUnd!$A$2:$D$30,4),IF(AJ957="t",VLOOKUP(AM957,TimeAdd!$A$1:$D$18,4),IF(AJ957="l",VLOOKUP(AM957,SLimit!$A$1:$D$8,4),AP956)))))),AP956)</f>
        <v>30</v>
      </c>
      <c r="AQ957" s="53" t="str">
        <f t="shared" si="1643"/>
        <v>80</v>
      </c>
      <c r="AR957" s="54" t="str">
        <f t="shared" si="1644"/>
        <v>Yield Join Allen street</v>
      </c>
      <c r="AS957" s="55"/>
      <c r="AT957" s="55"/>
      <c r="AU957" s="56">
        <f>IF(GroupStTimes!$A$8=0,MIN(CB957,CD957,CF957),MIN(BZ957,CB957,CD957,CF957))</f>
        <v>0.65273148148148141</v>
      </c>
      <c r="AV957" s="56">
        <f>IF(GroupStTimes!$A$8=0,MAX(CC957,CE957,CG957),MAX(CA957,CC957,CE957,CG957))</f>
        <v>0.69856481481481469</v>
      </c>
      <c r="AW957" s="57" t="str">
        <f t="shared" si="1645"/>
        <v/>
      </c>
      <c r="AX957" s="58" t="str">
        <f t="shared" si="1646"/>
        <v/>
      </c>
      <c r="AY957" s="58" t="str">
        <f t="shared" si="1647"/>
        <v/>
      </c>
      <c r="AZ957" s="31">
        <f t="shared" si="1648"/>
        <v>338.78</v>
      </c>
      <c r="BA957" s="59">
        <f t="shared" si="1649"/>
        <v>0.67030092592592583</v>
      </c>
      <c r="BB957" s="59">
        <f t="shared" si="1650"/>
        <v>0.67585648148148136</v>
      </c>
      <c r="BC957" s="59">
        <f t="shared" si="1651"/>
        <v>0.6523726851851851</v>
      </c>
      <c r="BD957" s="59">
        <f t="shared" si="1652"/>
        <v>0.69820601851851838</v>
      </c>
      <c r="BE957" s="59">
        <f t="shared" si="1653"/>
        <v>0.66958333333333342</v>
      </c>
      <c r="BF957" s="59">
        <f t="shared" si="1654"/>
        <v>0.68</v>
      </c>
      <c r="BG957" s="59">
        <f t="shared" si="1655"/>
        <v>0.67518518518518522</v>
      </c>
      <c r="BH957" s="59">
        <f t="shared" si="1656"/>
        <v>0.67449074074074078</v>
      </c>
      <c r="BI957" s="31">
        <f t="shared" si="1657"/>
        <v>0.26000000000004775</v>
      </c>
      <c r="BJ957" s="61">
        <f t="shared" si="1658"/>
        <v>8.6666666666682587E-3</v>
      </c>
      <c r="BK957" s="61">
        <f t="shared" si="1659"/>
        <v>8.6666666666682587E-3</v>
      </c>
      <c r="BL957" s="61">
        <f t="shared" si="1660"/>
        <v>8.6666666666682587E-3</v>
      </c>
      <c r="BM957" s="61">
        <f t="shared" si="1661"/>
        <v>8.6666666666682587E-3</v>
      </c>
      <c r="BN957" s="62">
        <f t="shared" si="1662"/>
        <v>0</v>
      </c>
      <c r="BO957" s="62">
        <f t="shared" si="1663"/>
        <v>0</v>
      </c>
      <c r="BP957" s="62">
        <f t="shared" si="1664"/>
        <v>31</v>
      </c>
      <c r="BQ957" s="62">
        <f t="shared" si="1665"/>
        <v>0</v>
      </c>
      <c r="BR957" s="62">
        <f t="shared" si="1666"/>
        <v>0</v>
      </c>
      <c r="BS957" s="62">
        <f t="shared" si="1667"/>
        <v>31</v>
      </c>
      <c r="BT957" s="62">
        <f t="shared" si="1668"/>
        <v>0</v>
      </c>
      <c r="BU957" s="62">
        <f t="shared" si="1669"/>
        <v>0</v>
      </c>
      <c r="BV957" s="62">
        <f t="shared" si="1670"/>
        <v>31</v>
      </c>
      <c r="BW957" s="62">
        <f t="shared" si="1671"/>
        <v>0</v>
      </c>
      <c r="BX957" s="62">
        <f t="shared" si="1672"/>
        <v>0</v>
      </c>
      <c r="BY957" s="62">
        <f t="shared" si="1673"/>
        <v>31</v>
      </c>
      <c r="BZ957" s="63">
        <f t="shared" si="1674"/>
        <v>0.67065972222222214</v>
      </c>
      <c r="CA957" s="63">
        <f t="shared" si="1675"/>
        <v>0.67621527777777768</v>
      </c>
      <c r="CB957" s="63">
        <f t="shared" si="1676"/>
        <v>0.65273148148148141</v>
      </c>
      <c r="CC957" s="63">
        <f t="shared" si="1677"/>
        <v>0.69856481481481469</v>
      </c>
      <c r="CD957" s="63">
        <f t="shared" si="1678"/>
        <v>0.66994212962962973</v>
      </c>
      <c r="CE957" s="63">
        <f t="shared" si="1679"/>
        <v>0.68035879629629636</v>
      </c>
      <c r="CF957" s="63">
        <f t="shared" si="1680"/>
        <v>0.67554398148148154</v>
      </c>
      <c r="CG957" s="63">
        <f t="shared" si="1681"/>
        <v>0.67484953703703709</v>
      </c>
      <c r="CH957" s="36"/>
      <c r="CI957" s="36"/>
      <c r="CJ957" s="36"/>
      <c r="CK957" s="36"/>
      <c r="CL957" s="60">
        <v>60</v>
      </c>
    </row>
    <row r="958" spans="1:90" ht="26.25" customHeight="1" x14ac:dyDescent="0.25">
      <c r="A958" s="37">
        <v>63</v>
      </c>
      <c r="E958" s="39"/>
      <c r="F958" s="42"/>
      <c r="G958" s="78">
        <v>353.87</v>
      </c>
      <c r="H958" s="41">
        <f t="shared" si="1634"/>
        <v>339.09</v>
      </c>
      <c r="I958" s="42">
        <v>338.92</v>
      </c>
      <c r="J958" s="43">
        <f t="shared" si="1632"/>
        <v>-6.7862622447780645E-4</v>
      </c>
      <c r="K958" s="44">
        <f t="shared" si="1633"/>
        <v>-0.23000000000001819</v>
      </c>
      <c r="L958" s="76" t="s">
        <v>621</v>
      </c>
      <c r="M958" s="127" t="s">
        <v>1229</v>
      </c>
      <c r="N958" s="46">
        <f t="shared" si="1627"/>
        <v>339.15000000000003</v>
      </c>
      <c r="O958" s="46">
        <f t="shared" si="1631"/>
        <v>-0.11000000000000001</v>
      </c>
      <c r="P958" s="42">
        <v>339.25</v>
      </c>
      <c r="Q958" s="44">
        <f t="shared" si="1682"/>
        <v>-14.84</v>
      </c>
      <c r="R958" s="37">
        <v>353.97</v>
      </c>
      <c r="S958" s="46">
        <f t="shared" si="1683"/>
        <v>-14.76</v>
      </c>
      <c r="T958" s="40">
        <v>353.94</v>
      </c>
      <c r="U958" s="47" t="str">
        <f t="shared" si="1635"/>
        <v/>
      </c>
      <c r="V958" s="47" t="str">
        <f t="shared" si="1636"/>
        <v/>
      </c>
      <c r="W958" s="50"/>
      <c r="X958" s="50"/>
      <c r="Y958" s="50"/>
      <c r="Z958" s="50"/>
      <c r="AA958" s="50"/>
      <c r="AB958" s="50"/>
      <c r="AC958" s="50"/>
      <c r="AD958" s="50"/>
      <c r="AE958" s="51">
        <f t="shared" si="1637"/>
        <v>63</v>
      </c>
      <c r="AF958" s="51" t="str">
        <f t="shared" si="1638"/>
        <v/>
      </c>
      <c r="AG958" s="51" t="str">
        <f t="shared" si="1639"/>
        <v/>
      </c>
      <c r="AH958" s="51" t="str">
        <f t="shared" si="1640"/>
        <v/>
      </c>
      <c r="AI958" s="52">
        <f t="shared" si="1641"/>
        <v>339.09</v>
      </c>
      <c r="AJ958" s="82"/>
      <c r="AK958" s="53"/>
      <c r="AL958" s="52"/>
      <c r="AM958" s="53">
        <f t="shared" si="1642"/>
        <v>30</v>
      </c>
      <c r="AN958" s="53">
        <f>IF(AJ958&lt;&gt;"",IF(AJ958="o",VLOOKUP(AM958,OpenSect!$A$1:$D$11,2),IF(AJ958="u",VLOOKUP(AM958,UpHill!$A$1:$D$35,2),IF(AJ958="d",VLOOKUP(AM958,DownHill!$A$3:$D$29,2),IF(AJ958="f",VLOOKUP(AM958,FlatUnd!$A$2:$D$30,2),IF(AJ958="t",VLOOKUP(AM958,TimeAdd!$A$1:$D$176,2),IF(AJ958="l",VLOOKUP(AM958,SLimit!$A$1:$D$8,2),AN957)))))),AN957)</f>
        <v>30</v>
      </c>
      <c r="AO958" s="53">
        <f>IF(AJ958&lt;&gt;"",IF(AJ958="o",VLOOKUP(AM958,OpenSect!$A$1:$D$11,3),IF(AJ958="u",VLOOKUP(AM958,UpHill!$A$1:$D$35,3),IF(AJ958="d",VLOOKUP(AM958,DownHill!$A$3:$D$29,3),IF(AJ958="f",VLOOKUP(AM958,FlatUnd!$A$2:$D$30,3),IF(AJ958="t",VLOOKUP(AM958,TimeAdd!$A$1:$D$18,3),IF(AJ958="l",VLOOKUP(AM958,SLimit!$A$1:$D$8,3),AO957)))))),AO957)</f>
        <v>30</v>
      </c>
      <c r="AP958" s="53">
        <f>IF(AJ958&lt;&gt;"",IF(AJ958="o",VLOOKUP(AM958,OpenSect!$A$1:$D$11,4),IF(AJ958="u",VLOOKUP(AM958,UpHill!$A$1:$D$35,4),IF(AJ958="d",VLOOKUP(AM958,DownHill!$A$3:$D$29,4),IF(AJ958="f",VLOOKUP(AM958,FlatUnd!$A$2:$D$30,4),IF(AJ958="t",VLOOKUP(AM958,TimeAdd!$A$1:$D$18,4),IF(AJ958="l",VLOOKUP(AM958,SLimit!$A$1:$D$8,4),AP957)))))),AP957)</f>
        <v>30</v>
      </c>
      <c r="AQ958" s="53" t="str">
        <f t="shared" si="1643"/>
        <v>60</v>
      </c>
      <c r="AR958" s="54" t="str">
        <f t="shared" si="1644"/>
        <v xml:space="preserve">60  Speed limit  [Camera]. </v>
      </c>
      <c r="AS958" s="55"/>
      <c r="AT958" s="55"/>
      <c r="AU958" s="56">
        <f>IF(GroupStTimes!$A$8=0,MIN(CB958,CD958,CF958),MIN(BZ958,CB958,CD958,CF958))</f>
        <v>0.65280092592592587</v>
      </c>
      <c r="AV958" s="56">
        <f>IF(GroupStTimes!$A$8=0,MAX(CC958,CE958,CG958),MAX(CA958,CC958,CE958,CG958))</f>
        <v>0.69863425925925915</v>
      </c>
      <c r="AW958" s="57" t="str">
        <f t="shared" si="1645"/>
        <v/>
      </c>
      <c r="AX958" s="58" t="str">
        <f t="shared" si="1646"/>
        <v/>
      </c>
      <c r="AY958" s="58" t="str">
        <f t="shared" si="1647"/>
        <v/>
      </c>
      <c r="AZ958" s="31">
        <f t="shared" si="1648"/>
        <v>338.78</v>
      </c>
      <c r="BA958" s="59">
        <f t="shared" si="1649"/>
        <v>0.67030092592592583</v>
      </c>
      <c r="BB958" s="59">
        <f t="shared" si="1650"/>
        <v>0.67585648148148136</v>
      </c>
      <c r="BC958" s="59">
        <f t="shared" si="1651"/>
        <v>0.6523726851851851</v>
      </c>
      <c r="BD958" s="59">
        <f t="shared" si="1652"/>
        <v>0.69820601851851838</v>
      </c>
      <c r="BE958" s="59">
        <f t="shared" si="1653"/>
        <v>0.66958333333333342</v>
      </c>
      <c r="BF958" s="59">
        <f t="shared" si="1654"/>
        <v>0.68</v>
      </c>
      <c r="BG958" s="59">
        <f t="shared" si="1655"/>
        <v>0.67518518518518522</v>
      </c>
      <c r="BH958" s="59">
        <f t="shared" si="1656"/>
        <v>0.67449074074074078</v>
      </c>
      <c r="BI958" s="31">
        <f t="shared" si="1657"/>
        <v>0.31000000000000227</v>
      </c>
      <c r="BJ958" s="61">
        <f t="shared" si="1658"/>
        <v>1.033333333333341E-2</v>
      </c>
      <c r="BK958" s="61">
        <f t="shared" si="1659"/>
        <v>1.033333333333341E-2</v>
      </c>
      <c r="BL958" s="61">
        <f t="shared" si="1660"/>
        <v>1.033333333333341E-2</v>
      </c>
      <c r="BM958" s="61">
        <f t="shared" si="1661"/>
        <v>1.033333333333341E-2</v>
      </c>
      <c r="BN958" s="62">
        <f t="shared" si="1662"/>
        <v>0</v>
      </c>
      <c r="BO958" s="62">
        <f t="shared" si="1663"/>
        <v>0</v>
      </c>
      <c r="BP958" s="62">
        <f t="shared" si="1664"/>
        <v>37</v>
      </c>
      <c r="BQ958" s="62">
        <f t="shared" si="1665"/>
        <v>0</v>
      </c>
      <c r="BR958" s="62">
        <f t="shared" si="1666"/>
        <v>0</v>
      </c>
      <c r="BS958" s="62">
        <f t="shared" si="1667"/>
        <v>37</v>
      </c>
      <c r="BT958" s="62">
        <f t="shared" si="1668"/>
        <v>0</v>
      </c>
      <c r="BU958" s="62">
        <f t="shared" si="1669"/>
        <v>0</v>
      </c>
      <c r="BV958" s="62">
        <f t="shared" si="1670"/>
        <v>37</v>
      </c>
      <c r="BW958" s="62">
        <f t="shared" si="1671"/>
        <v>0</v>
      </c>
      <c r="BX958" s="62">
        <f t="shared" si="1672"/>
        <v>0</v>
      </c>
      <c r="BY958" s="62">
        <f t="shared" si="1673"/>
        <v>37</v>
      </c>
      <c r="BZ958" s="63">
        <f t="shared" si="1674"/>
        <v>0.6707291666666666</v>
      </c>
      <c r="CA958" s="63">
        <f t="shared" si="1675"/>
        <v>0.67628472222222213</v>
      </c>
      <c r="CB958" s="63">
        <f t="shared" si="1676"/>
        <v>0.65280092592592587</v>
      </c>
      <c r="CC958" s="63">
        <f t="shared" si="1677"/>
        <v>0.69863425925925915</v>
      </c>
      <c r="CD958" s="63">
        <f t="shared" si="1678"/>
        <v>0.67001157407407419</v>
      </c>
      <c r="CE958" s="63">
        <f t="shared" si="1679"/>
        <v>0.68042824074074082</v>
      </c>
      <c r="CF958" s="63">
        <f t="shared" si="1680"/>
        <v>0.67561342592592599</v>
      </c>
      <c r="CG958" s="63">
        <f t="shared" si="1681"/>
        <v>0.67491898148148155</v>
      </c>
      <c r="CH958" s="36"/>
      <c r="CI958" s="36"/>
      <c r="CJ958" s="36"/>
      <c r="CK958" s="36"/>
      <c r="CL958" s="60">
        <v>60</v>
      </c>
    </row>
    <row r="959" spans="1:90" ht="26.25" customHeight="1" x14ac:dyDescent="0.25">
      <c r="A959" s="37">
        <v>63</v>
      </c>
      <c r="C959" s="37" t="s">
        <v>25</v>
      </c>
      <c r="D959" s="37">
        <v>30</v>
      </c>
      <c r="E959" s="39"/>
      <c r="F959" s="42"/>
      <c r="G959" s="78">
        <v>354.34</v>
      </c>
      <c r="H959" s="41">
        <f t="shared" si="1634"/>
        <v>339.56</v>
      </c>
      <c r="I959" s="42">
        <v>339.38000000000005</v>
      </c>
      <c r="J959" s="43">
        <f t="shared" si="1632"/>
        <v>-7.0717190170313234E-4</v>
      </c>
      <c r="K959" s="44">
        <f t="shared" si="1633"/>
        <v>-0.24000000000000909</v>
      </c>
      <c r="L959" s="76" t="s">
        <v>179</v>
      </c>
      <c r="M959" s="127" t="s">
        <v>1229</v>
      </c>
      <c r="N959" s="46">
        <f t="shared" si="1627"/>
        <v>339.62000000000006</v>
      </c>
      <c r="O959" s="46">
        <f t="shared" si="1631"/>
        <v>-0.11000000000000001</v>
      </c>
      <c r="P959" s="42">
        <v>339.72</v>
      </c>
      <c r="Q959" s="44">
        <f t="shared" si="1682"/>
        <v>-14.84</v>
      </c>
      <c r="R959" s="37">
        <v>354.44</v>
      </c>
      <c r="S959" s="46">
        <f t="shared" si="1683"/>
        <v>-14.76</v>
      </c>
      <c r="T959" s="66">
        <v>354.41</v>
      </c>
      <c r="U959" s="47" t="str">
        <f t="shared" si="1635"/>
        <v/>
      </c>
      <c r="V959" s="47" t="str">
        <f t="shared" si="1636"/>
        <v/>
      </c>
      <c r="W959" s="50"/>
      <c r="X959" s="50"/>
      <c r="Y959" s="50"/>
      <c r="Z959" s="50"/>
      <c r="AA959" s="50"/>
      <c r="AB959" s="50"/>
      <c r="AC959" s="50"/>
      <c r="AD959" s="50"/>
      <c r="AE959" s="51">
        <f t="shared" si="1637"/>
        <v>63</v>
      </c>
      <c r="AF959" s="51" t="str">
        <f t="shared" si="1638"/>
        <v/>
      </c>
      <c r="AG959" s="51" t="str">
        <f t="shared" si="1639"/>
        <v>o</v>
      </c>
      <c r="AH959" s="51">
        <f t="shared" si="1640"/>
        <v>30</v>
      </c>
      <c r="AI959" s="52">
        <f t="shared" si="1641"/>
        <v>339.56</v>
      </c>
      <c r="AJ959" s="82" t="s">
        <v>25</v>
      </c>
      <c r="AK959" s="53"/>
      <c r="AL959" s="52"/>
      <c r="AM959" s="53">
        <f t="shared" si="1642"/>
        <v>30</v>
      </c>
      <c r="AN959" s="53">
        <f>IF(AJ959&lt;&gt;"",IF(AJ959="o",VLOOKUP(AM959,OpenSect!$A$1:$D$11,2),IF(AJ959="u",VLOOKUP(AM959,UpHill!$A$1:$D$35,2),IF(AJ959="d",VLOOKUP(AM959,DownHill!$A$3:$D$29,2),IF(AJ959="f",VLOOKUP(AM959,FlatUnd!$A$2:$D$30,2),IF(AJ959="t",VLOOKUP(AM959,TimeAdd!$A$1:$D$176,2),IF(AJ959="l",VLOOKUP(AM959,SLimit!$A$1:$D$8,2),AN958)))))),AN958)</f>
        <v>30</v>
      </c>
      <c r="AO959" s="53">
        <f>IF(AJ959&lt;&gt;"",IF(AJ959="o",VLOOKUP(AM959,OpenSect!$A$1:$D$11,3),IF(AJ959="u",VLOOKUP(AM959,UpHill!$A$1:$D$35,3),IF(AJ959="d",VLOOKUP(AM959,DownHill!$A$3:$D$29,3),IF(AJ959="f",VLOOKUP(AM959,FlatUnd!$A$2:$D$30,3),IF(AJ959="t",VLOOKUP(AM959,TimeAdd!$A$1:$D$18,3),IF(AJ959="l",VLOOKUP(AM959,SLimit!$A$1:$D$8,3),AO958)))))),AO958)</f>
        <v>30</v>
      </c>
      <c r="AP959" s="53">
        <f>IF(AJ959&lt;&gt;"",IF(AJ959="o",VLOOKUP(AM959,OpenSect!$A$1:$D$11,4),IF(AJ959="u",VLOOKUP(AM959,UpHill!$A$1:$D$35,4),IF(AJ959="d",VLOOKUP(AM959,DownHill!$A$3:$D$29,4),IF(AJ959="f",VLOOKUP(AM959,FlatUnd!$A$2:$D$30,4),IF(AJ959="t",VLOOKUP(AM959,TimeAdd!$A$1:$D$18,4),IF(AJ959="l",VLOOKUP(AM959,SLimit!$A$1:$D$8,4),AP958)))))),AP958)</f>
        <v>30</v>
      </c>
      <c r="AQ959" s="53" t="str">
        <f t="shared" si="1643"/>
        <v>60</v>
      </c>
      <c r="AR959" s="54" t="str">
        <f t="shared" si="1644"/>
        <v>Traffic Light.  Carry straight on.</v>
      </c>
      <c r="AS959" s="55"/>
      <c r="AT959" s="55"/>
      <c r="AU959" s="56">
        <f>IF(GroupStTimes!$A$8=0,MIN(CB959,CD959,CF959),MIN(BZ959,CB959,CD959,CF959))</f>
        <v>0.65346064814814808</v>
      </c>
      <c r="AV959" s="56">
        <f>IF(GroupStTimes!$A$8=0,MAX(CC959,CE959,CG959),MAX(CA959,CC959,CE959,CG959))</f>
        <v>0.69929398148148136</v>
      </c>
      <c r="AW959" s="57" t="str">
        <f t="shared" si="1645"/>
        <v/>
      </c>
      <c r="AX959" s="58" t="str">
        <f t="shared" si="1646"/>
        <v/>
      </c>
      <c r="AY959" s="58" t="str">
        <f t="shared" si="1647"/>
        <v/>
      </c>
      <c r="AZ959" s="31">
        <f t="shared" si="1648"/>
        <v>338.78</v>
      </c>
      <c r="BA959" s="59">
        <f t="shared" si="1649"/>
        <v>0.67030092592592583</v>
      </c>
      <c r="BB959" s="59">
        <f t="shared" si="1650"/>
        <v>0.67585648148148136</v>
      </c>
      <c r="BC959" s="59">
        <f t="shared" si="1651"/>
        <v>0.6523726851851851</v>
      </c>
      <c r="BD959" s="59">
        <f t="shared" si="1652"/>
        <v>0.69820601851851838</v>
      </c>
      <c r="BE959" s="59">
        <f t="shared" si="1653"/>
        <v>0.66958333333333342</v>
      </c>
      <c r="BF959" s="59">
        <f t="shared" si="1654"/>
        <v>0.68</v>
      </c>
      <c r="BG959" s="59">
        <f t="shared" si="1655"/>
        <v>0.67518518518518522</v>
      </c>
      <c r="BH959" s="59">
        <f t="shared" si="1656"/>
        <v>0.67449074074074078</v>
      </c>
      <c r="BI959" s="31">
        <f t="shared" si="1657"/>
        <v>0.78000000000002956</v>
      </c>
      <c r="BJ959" s="61">
        <f t="shared" si="1658"/>
        <v>2.6000000000000984E-2</v>
      </c>
      <c r="BK959" s="61">
        <f t="shared" si="1659"/>
        <v>2.6000000000000984E-2</v>
      </c>
      <c r="BL959" s="61">
        <f t="shared" si="1660"/>
        <v>2.6000000000000984E-2</v>
      </c>
      <c r="BM959" s="61">
        <f t="shared" si="1661"/>
        <v>2.6000000000000984E-2</v>
      </c>
      <c r="BN959" s="62">
        <f t="shared" si="1662"/>
        <v>0</v>
      </c>
      <c r="BO959" s="62">
        <f t="shared" si="1663"/>
        <v>1</v>
      </c>
      <c r="BP959" s="62">
        <f t="shared" si="1664"/>
        <v>34</v>
      </c>
      <c r="BQ959" s="62">
        <f t="shared" si="1665"/>
        <v>0</v>
      </c>
      <c r="BR959" s="62">
        <f t="shared" si="1666"/>
        <v>1</v>
      </c>
      <c r="BS959" s="62">
        <f t="shared" si="1667"/>
        <v>34</v>
      </c>
      <c r="BT959" s="62">
        <f t="shared" si="1668"/>
        <v>0</v>
      </c>
      <c r="BU959" s="62">
        <f t="shared" si="1669"/>
        <v>1</v>
      </c>
      <c r="BV959" s="62">
        <f t="shared" si="1670"/>
        <v>34</v>
      </c>
      <c r="BW959" s="62">
        <f t="shared" si="1671"/>
        <v>0</v>
      </c>
      <c r="BX959" s="62">
        <f t="shared" si="1672"/>
        <v>1</v>
      </c>
      <c r="BY959" s="62">
        <f t="shared" si="1673"/>
        <v>34</v>
      </c>
      <c r="BZ959" s="63">
        <f t="shared" si="1674"/>
        <v>0.67138888888888881</v>
      </c>
      <c r="CA959" s="63">
        <f t="shared" si="1675"/>
        <v>0.67694444444444435</v>
      </c>
      <c r="CB959" s="63">
        <f t="shared" si="1676"/>
        <v>0.65346064814814808</v>
      </c>
      <c r="CC959" s="63">
        <f t="shared" si="1677"/>
        <v>0.69929398148148136</v>
      </c>
      <c r="CD959" s="63">
        <f t="shared" si="1678"/>
        <v>0.6706712962962964</v>
      </c>
      <c r="CE959" s="63">
        <f t="shared" si="1679"/>
        <v>0.68108796296296303</v>
      </c>
      <c r="CF959" s="63">
        <f t="shared" si="1680"/>
        <v>0.67627314814814821</v>
      </c>
      <c r="CG959" s="63">
        <f t="shared" si="1681"/>
        <v>0.67557870370370376</v>
      </c>
      <c r="CH959" s="36"/>
      <c r="CI959" s="36"/>
      <c r="CJ959" s="36"/>
      <c r="CK959" s="36"/>
      <c r="CL959" s="60">
        <v>60</v>
      </c>
    </row>
    <row r="960" spans="1:90" ht="26.25" customHeight="1" x14ac:dyDescent="0.25">
      <c r="A960" s="37">
        <v>63</v>
      </c>
      <c r="C960" s="37" t="s">
        <v>25</v>
      </c>
      <c r="D960" s="37">
        <v>30</v>
      </c>
      <c r="E960" s="39"/>
      <c r="F960" s="42"/>
      <c r="G960" s="78">
        <v>354.61</v>
      </c>
      <c r="H960" s="41">
        <f t="shared" si="1634"/>
        <v>339.81</v>
      </c>
      <c r="I960" s="42">
        <v>339.65000000000003</v>
      </c>
      <c r="J960" s="43">
        <f t="shared" si="1632"/>
        <v>-6.2809755140105013E-4</v>
      </c>
      <c r="K960" s="44">
        <f t="shared" si="1633"/>
        <v>-0.21333333333336668</v>
      </c>
      <c r="L960" s="76" t="s">
        <v>622</v>
      </c>
      <c r="M960" s="127" t="s">
        <v>1229</v>
      </c>
      <c r="N960" s="46">
        <f t="shared" si="1627"/>
        <v>339.8633333333334</v>
      </c>
      <c r="O960" s="46">
        <f t="shared" si="1631"/>
        <v>-0.11000000000000001</v>
      </c>
      <c r="P960" s="42">
        <v>339.93</v>
      </c>
      <c r="Q960" s="44">
        <f t="shared" si="1682"/>
        <v>-14.84</v>
      </c>
      <c r="R960" s="37">
        <v>354.7</v>
      </c>
      <c r="S960" s="46">
        <f t="shared" si="1683"/>
        <v>-14.76</v>
      </c>
      <c r="T960" s="40">
        <v>354.67</v>
      </c>
      <c r="U960" s="47" t="str">
        <f t="shared" si="1635"/>
        <v/>
      </c>
      <c r="V960" s="47" t="str">
        <f t="shared" si="1636"/>
        <v/>
      </c>
      <c r="W960" s="50"/>
      <c r="X960" s="50"/>
      <c r="Y960" s="50"/>
      <c r="Z960" s="50"/>
      <c r="AA960" s="50"/>
      <c r="AB960" s="50"/>
      <c r="AC960" s="50"/>
      <c r="AD960" s="50"/>
      <c r="AE960" s="51">
        <f t="shared" si="1637"/>
        <v>63</v>
      </c>
      <c r="AF960" s="51" t="str">
        <f t="shared" si="1638"/>
        <v/>
      </c>
      <c r="AG960" s="51" t="str">
        <f t="shared" si="1639"/>
        <v>o</v>
      </c>
      <c r="AH960" s="51">
        <f t="shared" si="1640"/>
        <v>30</v>
      </c>
      <c r="AI960" s="52">
        <f t="shared" si="1641"/>
        <v>339.81</v>
      </c>
      <c r="AJ960" s="82" t="s">
        <v>25</v>
      </c>
      <c r="AK960" s="53"/>
      <c r="AL960" s="52"/>
      <c r="AM960" s="53">
        <f t="shared" si="1642"/>
        <v>30</v>
      </c>
      <c r="AN960" s="53">
        <f>IF(AJ960&lt;&gt;"",IF(AJ960="o",VLOOKUP(AM960,OpenSect!$A$1:$D$11,2),IF(AJ960="u",VLOOKUP(AM960,UpHill!$A$1:$D$35,2),IF(AJ960="d",VLOOKUP(AM960,DownHill!$A$3:$D$29,2),IF(AJ960="f",VLOOKUP(AM960,FlatUnd!$A$2:$D$30,2),IF(AJ960="t",VLOOKUP(AM960,TimeAdd!$A$1:$D$176,2),IF(AJ960="l",VLOOKUP(AM960,SLimit!$A$1:$D$8,2),AN959)))))),AN959)</f>
        <v>30</v>
      </c>
      <c r="AO960" s="53">
        <f>IF(AJ960&lt;&gt;"",IF(AJ960="o",VLOOKUP(AM960,OpenSect!$A$1:$D$11,3),IF(AJ960="u",VLOOKUP(AM960,UpHill!$A$1:$D$35,3),IF(AJ960="d",VLOOKUP(AM960,DownHill!$A$3:$D$29,3),IF(AJ960="f",VLOOKUP(AM960,FlatUnd!$A$2:$D$30,3),IF(AJ960="t",VLOOKUP(AM960,TimeAdd!$A$1:$D$18,3),IF(AJ960="l",VLOOKUP(AM960,SLimit!$A$1:$D$8,3),AO959)))))),AO959)</f>
        <v>30</v>
      </c>
      <c r="AP960" s="53">
        <f>IF(AJ960&lt;&gt;"",IF(AJ960="o",VLOOKUP(AM960,OpenSect!$A$1:$D$11,4),IF(AJ960="u",VLOOKUP(AM960,UpHill!$A$1:$D$35,4),IF(AJ960="d",VLOOKUP(AM960,DownHill!$A$3:$D$29,4),IF(AJ960="f",VLOOKUP(AM960,FlatUnd!$A$2:$D$30,4),IF(AJ960="t",VLOOKUP(AM960,TimeAdd!$A$1:$D$18,4),IF(AJ960="l",VLOOKUP(AM960,SLimit!$A$1:$D$8,4),AP959)))))),AP959)</f>
        <v>30</v>
      </c>
      <c r="AQ960" s="53" t="str">
        <f t="shared" si="1643"/>
        <v>60</v>
      </c>
      <c r="AR960" s="54" t="str">
        <f t="shared" si="1644"/>
        <v>Traffic light Carry straight on.</v>
      </c>
      <c r="AS960" s="55"/>
      <c r="AT960" s="55"/>
      <c r="AU960" s="56">
        <f>IF(GroupStTimes!$A$8=0,MIN(CB960,CD960,CF960),MIN(BZ960,CB960,CD960,CF960))</f>
        <v>0.65380787037037025</v>
      </c>
      <c r="AV960" s="56">
        <f>IF(GroupStTimes!$A$8=0,MAX(CC960,CE960,CG960),MAX(CA960,CC960,CE960,CG960))</f>
        <v>0.69964120370370353</v>
      </c>
      <c r="AW960" s="57" t="str">
        <f t="shared" si="1645"/>
        <v/>
      </c>
      <c r="AX960" s="58" t="str">
        <f t="shared" si="1646"/>
        <v/>
      </c>
      <c r="AY960" s="58" t="str">
        <f t="shared" si="1647"/>
        <v/>
      </c>
      <c r="AZ960" s="31">
        <f t="shared" si="1648"/>
        <v>338.78</v>
      </c>
      <c r="BA960" s="59">
        <f t="shared" si="1649"/>
        <v>0.67030092592592583</v>
      </c>
      <c r="BB960" s="59">
        <f t="shared" si="1650"/>
        <v>0.67585648148148136</v>
      </c>
      <c r="BC960" s="59">
        <f t="shared" si="1651"/>
        <v>0.6523726851851851</v>
      </c>
      <c r="BD960" s="59">
        <f t="shared" si="1652"/>
        <v>0.69820601851851838</v>
      </c>
      <c r="BE960" s="59">
        <f t="shared" si="1653"/>
        <v>0.66958333333333342</v>
      </c>
      <c r="BF960" s="59">
        <f t="shared" si="1654"/>
        <v>0.68</v>
      </c>
      <c r="BG960" s="59">
        <f t="shared" si="1655"/>
        <v>0.67518518518518522</v>
      </c>
      <c r="BH960" s="59">
        <f t="shared" si="1656"/>
        <v>0.67449074074074078</v>
      </c>
      <c r="BI960" s="31">
        <f t="shared" si="1657"/>
        <v>1.0300000000000296</v>
      </c>
      <c r="BJ960" s="61">
        <f t="shared" si="1658"/>
        <v>3.4333333333334319E-2</v>
      </c>
      <c r="BK960" s="61">
        <f t="shared" si="1659"/>
        <v>3.4333333333334319E-2</v>
      </c>
      <c r="BL960" s="61">
        <f t="shared" si="1660"/>
        <v>3.4333333333334319E-2</v>
      </c>
      <c r="BM960" s="61">
        <f t="shared" si="1661"/>
        <v>3.4333333333334319E-2</v>
      </c>
      <c r="BN960" s="62">
        <f t="shared" si="1662"/>
        <v>0</v>
      </c>
      <c r="BO960" s="62">
        <f t="shared" si="1663"/>
        <v>2</v>
      </c>
      <c r="BP960" s="62">
        <f t="shared" si="1664"/>
        <v>4</v>
      </c>
      <c r="BQ960" s="62">
        <f t="shared" si="1665"/>
        <v>0</v>
      </c>
      <c r="BR960" s="62">
        <f t="shared" si="1666"/>
        <v>2</v>
      </c>
      <c r="BS960" s="62">
        <f t="shared" si="1667"/>
        <v>4</v>
      </c>
      <c r="BT960" s="62">
        <f t="shared" si="1668"/>
        <v>0</v>
      </c>
      <c r="BU960" s="62">
        <f t="shared" si="1669"/>
        <v>2</v>
      </c>
      <c r="BV960" s="62">
        <f t="shared" si="1670"/>
        <v>4</v>
      </c>
      <c r="BW960" s="62">
        <f t="shared" si="1671"/>
        <v>0</v>
      </c>
      <c r="BX960" s="62">
        <f t="shared" si="1672"/>
        <v>2</v>
      </c>
      <c r="BY960" s="62">
        <f t="shared" si="1673"/>
        <v>4</v>
      </c>
      <c r="BZ960" s="63">
        <f t="shared" si="1674"/>
        <v>0.67173611111111098</v>
      </c>
      <c r="CA960" s="63">
        <f t="shared" si="1675"/>
        <v>0.67729166666666651</v>
      </c>
      <c r="CB960" s="63">
        <f t="shared" si="1676"/>
        <v>0.65380787037037025</v>
      </c>
      <c r="CC960" s="63">
        <f t="shared" si="1677"/>
        <v>0.69964120370370353</v>
      </c>
      <c r="CD960" s="63">
        <f t="shared" si="1678"/>
        <v>0.67101851851851857</v>
      </c>
      <c r="CE960" s="63">
        <f t="shared" si="1679"/>
        <v>0.6814351851851852</v>
      </c>
      <c r="CF960" s="63">
        <f t="shared" si="1680"/>
        <v>0.67662037037037037</v>
      </c>
      <c r="CG960" s="63">
        <f t="shared" si="1681"/>
        <v>0.67592592592592593</v>
      </c>
      <c r="CH960" s="36"/>
      <c r="CI960" s="36"/>
      <c r="CJ960" s="36"/>
      <c r="CK960" s="36"/>
      <c r="CL960" s="60">
        <v>60</v>
      </c>
    </row>
    <row r="961" spans="1:90" ht="26.25" customHeight="1" x14ac:dyDescent="0.25">
      <c r="A961" s="37">
        <v>63</v>
      </c>
      <c r="C961" s="37" t="s">
        <v>25</v>
      </c>
      <c r="D961" s="37">
        <v>30</v>
      </c>
      <c r="E961" s="39"/>
      <c r="F961" s="42"/>
      <c r="G961" s="78">
        <v>354.92</v>
      </c>
      <c r="H961" s="41">
        <f t="shared" si="1634"/>
        <v>340.13</v>
      </c>
      <c r="I961" s="42">
        <v>339.96000000000004</v>
      </c>
      <c r="J961" s="43">
        <f t="shared" si="1632"/>
        <v>-6.7655018237428326E-4</v>
      </c>
      <c r="K961" s="44">
        <f t="shared" si="1633"/>
        <v>-0.22999999999996135</v>
      </c>
      <c r="L961" s="76" t="s">
        <v>622</v>
      </c>
      <c r="M961" s="127" t="s">
        <v>1229</v>
      </c>
      <c r="N961" s="46">
        <f t="shared" si="1627"/>
        <v>340.19</v>
      </c>
      <c r="O961" s="46">
        <f t="shared" si="1631"/>
        <v>-0.11000000000000001</v>
      </c>
      <c r="P961" s="42">
        <v>340.29</v>
      </c>
      <c r="Q961" s="44">
        <f t="shared" si="1682"/>
        <v>-14.84</v>
      </c>
      <c r="R961" s="37">
        <v>355.01</v>
      </c>
      <c r="S961" s="46">
        <f t="shared" si="1683"/>
        <v>-14.76</v>
      </c>
      <c r="T961" s="40">
        <v>354.98</v>
      </c>
      <c r="U961" s="47" t="str">
        <f t="shared" si="1635"/>
        <v/>
      </c>
      <c r="V961" s="47" t="str">
        <f t="shared" si="1636"/>
        <v/>
      </c>
      <c r="W961" s="50"/>
      <c r="X961" s="50"/>
      <c r="Y961" s="50"/>
      <c r="Z961" s="50"/>
      <c r="AA961" s="50"/>
      <c r="AB961" s="50"/>
      <c r="AC961" s="50"/>
      <c r="AD961" s="50"/>
      <c r="AE961" s="51">
        <f t="shared" si="1637"/>
        <v>63</v>
      </c>
      <c r="AF961" s="51" t="str">
        <f t="shared" si="1638"/>
        <v/>
      </c>
      <c r="AG961" s="51" t="str">
        <f t="shared" si="1639"/>
        <v>o</v>
      </c>
      <c r="AH961" s="51">
        <f t="shared" si="1640"/>
        <v>30</v>
      </c>
      <c r="AI961" s="52">
        <f t="shared" si="1641"/>
        <v>340.13</v>
      </c>
      <c r="AJ961" s="82" t="s">
        <v>25</v>
      </c>
      <c r="AK961" s="53"/>
      <c r="AL961" s="52"/>
      <c r="AM961" s="53">
        <f t="shared" si="1642"/>
        <v>30</v>
      </c>
      <c r="AN961" s="53">
        <f>IF(AJ961&lt;&gt;"",IF(AJ961="o",VLOOKUP(AM961,OpenSect!$A$1:$D$11,2),IF(AJ961="u",VLOOKUP(AM961,UpHill!$A$1:$D$35,2),IF(AJ961="d",VLOOKUP(AM961,DownHill!$A$3:$D$29,2),IF(AJ961="f",VLOOKUP(AM961,FlatUnd!$A$2:$D$30,2),IF(AJ961="t",VLOOKUP(AM961,TimeAdd!$A$1:$D$176,2),IF(AJ961="l",VLOOKUP(AM961,SLimit!$A$1:$D$8,2),AN960)))))),AN960)</f>
        <v>30</v>
      </c>
      <c r="AO961" s="53">
        <f>IF(AJ961&lt;&gt;"",IF(AJ961="o",VLOOKUP(AM961,OpenSect!$A$1:$D$11,3),IF(AJ961="u",VLOOKUP(AM961,UpHill!$A$1:$D$35,3),IF(AJ961="d",VLOOKUP(AM961,DownHill!$A$3:$D$29,3),IF(AJ961="f",VLOOKUP(AM961,FlatUnd!$A$2:$D$30,3),IF(AJ961="t",VLOOKUP(AM961,TimeAdd!$A$1:$D$18,3),IF(AJ961="l",VLOOKUP(AM961,SLimit!$A$1:$D$8,3),AO960)))))),AO960)</f>
        <v>30</v>
      </c>
      <c r="AP961" s="53">
        <f>IF(AJ961&lt;&gt;"",IF(AJ961="o",VLOOKUP(AM961,OpenSect!$A$1:$D$11,4),IF(AJ961="u",VLOOKUP(AM961,UpHill!$A$1:$D$35,4),IF(AJ961="d",VLOOKUP(AM961,DownHill!$A$3:$D$29,4),IF(AJ961="f",VLOOKUP(AM961,FlatUnd!$A$2:$D$30,4),IF(AJ961="t",VLOOKUP(AM961,TimeAdd!$A$1:$D$18,4),IF(AJ961="l",VLOOKUP(AM961,SLimit!$A$1:$D$8,4),AP960)))))),AP960)</f>
        <v>30</v>
      </c>
      <c r="AQ961" s="53" t="str">
        <f t="shared" si="1643"/>
        <v>60</v>
      </c>
      <c r="AR961" s="54" t="str">
        <f t="shared" si="1644"/>
        <v>Traffic light Carry straight on.</v>
      </c>
      <c r="AS961" s="55"/>
      <c r="AT961" s="55"/>
      <c r="AU961" s="56">
        <f>IF(GroupStTimes!$A$8=0,MIN(CB961,CD961,CF961),MIN(BZ961,CB961,CD961,CF961))</f>
        <v>0.65424768518518506</v>
      </c>
      <c r="AV961" s="56">
        <f>IF(GroupStTimes!$A$8=0,MAX(CC961,CE961,CG961),MAX(CA961,CC961,CE961,CG961))</f>
        <v>0.70008101851851834</v>
      </c>
      <c r="AW961" s="57" t="str">
        <f t="shared" si="1645"/>
        <v/>
      </c>
      <c r="AX961" s="58" t="str">
        <f t="shared" si="1646"/>
        <v/>
      </c>
      <c r="AY961" s="58" t="str">
        <f t="shared" si="1647"/>
        <v/>
      </c>
      <c r="AZ961" s="31">
        <f t="shared" si="1648"/>
        <v>338.78</v>
      </c>
      <c r="BA961" s="59">
        <f t="shared" si="1649"/>
        <v>0.67030092592592583</v>
      </c>
      <c r="BB961" s="59">
        <f t="shared" si="1650"/>
        <v>0.67585648148148136</v>
      </c>
      <c r="BC961" s="59">
        <f t="shared" si="1651"/>
        <v>0.6523726851851851</v>
      </c>
      <c r="BD961" s="59">
        <f t="shared" si="1652"/>
        <v>0.69820601851851838</v>
      </c>
      <c r="BE961" s="59">
        <f t="shared" si="1653"/>
        <v>0.66958333333333342</v>
      </c>
      <c r="BF961" s="59">
        <f t="shared" si="1654"/>
        <v>0.68</v>
      </c>
      <c r="BG961" s="59">
        <f t="shared" si="1655"/>
        <v>0.67518518518518522</v>
      </c>
      <c r="BH961" s="59">
        <f t="shared" si="1656"/>
        <v>0.67449074074074078</v>
      </c>
      <c r="BI961" s="31">
        <f t="shared" si="1657"/>
        <v>1.3500000000000227</v>
      </c>
      <c r="BJ961" s="61">
        <f t="shared" si="1658"/>
        <v>4.5000000000000755E-2</v>
      </c>
      <c r="BK961" s="61">
        <f t="shared" si="1659"/>
        <v>4.5000000000000755E-2</v>
      </c>
      <c r="BL961" s="61">
        <f t="shared" si="1660"/>
        <v>4.5000000000000755E-2</v>
      </c>
      <c r="BM961" s="61">
        <f t="shared" si="1661"/>
        <v>4.5000000000000755E-2</v>
      </c>
      <c r="BN961" s="62">
        <f t="shared" si="1662"/>
        <v>0</v>
      </c>
      <c r="BO961" s="62">
        <f t="shared" si="1663"/>
        <v>2</v>
      </c>
      <c r="BP961" s="62">
        <f t="shared" si="1664"/>
        <v>42</v>
      </c>
      <c r="BQ961" s="62">
        <f t="shared" si="1665"/>
        <v>0</v>
      </c>
      <c r="BR961" s="62">
        <f t="shared" si="1666"/>
        <v>2</v>
      </c>
      <c r="BS961" s="62">
        <f t="shared" si="1667"/>
        <v>42</v>
      </c>
      <c r="BT961" s="62">
        <f t="shared" si="1668"/>
        <v>0</v>
      </c>
      <c r="BU961" s="62">
        <f t="shared" si="1669"/>
        <v>2</v>
      </c>
      <c r="BV961" s="62">
        <f t="shared" si="1670"/>
        <v>42</v>
      </c>
      <c r="BW961" s="62">
        <f t="shared" si="1671"/>
        <v>0</v>
      </c>
      <c r="BX961" s="62">
        <f t="shared" si="1672"/>
        <v>2</v>
      </c>
      <c r="BY961" s="62">
        <f t="shared" si="1673"/>
        <v>42</v>
      </c>
      <c r="BZ961" s="63">
        <f t="shared" si="1674"/>
        <v>0.67217592592592579</v>
      </c>
      <c r="CA961" s="63">
        <f t="shared" si="1675"/>
        <v>0.67773148148148132</v>
      </c>
      <c r="CB961" s="63">
        <f t="shared" si="1676"/>
        <v>0.65424768518518506</v>
      </c>
      <c r="CC961" s="63">
        <f t="shared" si="1677"/>
        <v>0.70008101851851834</v>
      </c>
      <c r="CD961" s="63">
        <f t="shared" si="1678"/>
        <v>0.67145833333333338</v>
      </c>
      <c r="CE961" s="63">
        <f t="shared" si="1679"/>
        <v>0.68187500000000001</v>
      </c>
      <c r="CF961" s="63">
        <f t="shared" si="1680"/>
        <v>0.67706018518518518</v>
      </c>
      <c r="CG961" s="63">
        <f t="shared" si="1681"/>
        <v>0.67636574074074074</v>
      </c>
      <c r="CH961" s="36"/>
      <c r="CI961" s="36"/>
      <c r="CJ961" s="36"/>
      <c r="CK961" s="36"/>
      <c r="CL961" s="60">
        <v>60</v>
      </c>
    </row>
    <row r="962" spans="1:90" ht="26.25" customHeight="1" x14ac:dyDescent="0.25">
      <c r="A962" s="37">
        <v>63</v>
      </c>
      <c r="C962" s="37" t="s">
        <v>25</v>
      </c>
      <c r="D962" s="37">
        <v>30</v>
      </c>
      <c r="E962" s="39"/>
      <c r="F962" s="42"/>
      <c r="G962" s="66">
        <f>G961+Q962-Q961</f>
        <v>354.92</v>
      </c>
      <c r="H962" s="41">
        <f t="shared" si="1634"/>
        <v>340.38</v>
      </c>
      <c r="I962" s="42">
        <v>340.23</v>
      </c>
      <c r="J962" s="43">
        <f t="shared" si="1632"/>
        <v>-5.7804034525661555E-4</v>
      </c>
      <c r="K962" s="44">
        <f t="shared" si="1633"/>
        <v>-0.19666666666665833</v>
      </c>
      <c r="L962" s="76" t="s">
        <v>623</v>
      </c>
      <c r="M962" s="127" t="s">
        <v>1229</v>
      </c>
      <c r="N962" s="46">
        <f t="shared" si="1627"/>
        <v>340.42666666666668</v>
      </c>
      <c r="O962" s="46">
        <f t="shared" si="1631"/>
        <v>-0.11000000000000001</v>
      </c>
      <c r="P962" s="42">
        <v>340.56</v>
      </c>
      <c r="Q962" s="44">
        <f t="shared" si="1682"/>
        <v>-14.84</v>
      </c>
      <c r="R962" s="37">
        <v>355.19</v>
      </c>
      <c r="S962" s="46">
        <f t="shared" si="1683"/>
        <v>-14.76</v>
      </c>
      <c r="T962" s="66">
        <v>355.24</v>
      </c>
      <c r="U962" s="47" t="str">
        <f t="shared" si="1635"/>
        <v/>
      </c>
      <c r="V962" s="47" t="str">
        <f t="shared" si="1636"/>
        <v/>
      </c>
      <c r="W962" s="50"/>
      <c r="X962" s="50"/>
      <c r="Y962" s="50"/>
      <c r="Z962" s="50"/>
      <c r="AA962" s="50"/>
      <c r="AB962" s="50"/>
      <c r="AC962" s="50"/>
      <c r="AD962" s="50"/>
      <c r="AE962" s="51">
        <f t="shared" si="1637"/>
        <v>63</v>
      </c>
      <c r="AF962" s="51" t="str">
        <f t="shared" si="1638"/>
        <v/>
      </c>
      <c r="AG962" s="51" t="str">
        <f t="shared" si="1639"/>
        <v>o</v>
      </c>
      <c r="AH962" s="51">
        <f t="shared" si="1640"/>
        <v>30</v>
      </c>
      <c r="AI962" s="52">
        <f t="shared" si="1641"/>
        <v>340.38</v>
      </c>
      <c r="AJ962" s="82"/>
      <c r="AK962" s="53"/>
      <c r="AL962" s="52"/>
      <c r="AM962" s="53">
        <f t="shared" si="1642"/>
        <v>30</v>
      </c>
      <c r="AN962" s="53">
        <f>IF(AJ962&lt;&gt;"",IF(AJ962="o",VLOOKUP(AM962,OpenSect!$A$1:$D$11,2),IF(AJ962="u",VLOOKUP(AM962,UpHill!$A$1:$D$35,2),IF(AJ962="d",VLOOKUP(AM962,DownHill!$A$3:$D$29,2),IF(AJ962="f",VLOOKUP(AM962,FlatUnd!$A$2:$D$30,2),IF(AJ962="t",VLOOKUP(AM962,TimeAdd!$A$1:$D$176,2),IF(AJ962="l",VLOOKUP(AM962,SLimit!$A$1:$D$8,2),AN961)))))),AN961)</f>
        <v>30</v>
      </c>
      <c r="AO962" s="53">
        <f>IF(AJ962&lt;&gt;"",IF(AJ962="o",VLOOKUP(AM962,OpenSect!$A$1:$D$11,3),IF(AJ962="u",VLOOKUP(AM962,UpHill!$A$1:$D$35,3),IF(AJ962="d",VLOOKUP(AM962,DownHill!$A$3:$D$29,3),IF(AJ962="f",VLOOKUP(AM962,FlatUnd!$A$2:$D$30,3),IF(AJ962="t",VLOOKUP(AM962,TimeAdd!$A$1:$D$18,3),IF(AJ962="l",VLOOKUP(AM962,SLimit!$A$1:$D$8,3),AO961)))))),AO961)</f>
        <v>30</v>
      </c>
      <c r="AP962" s="53">
        <f>IF(AJ962&lt;&gt;"",IF(AJ962="o",VLOOKUP(AM962,OpenSect!$A$1:$D$11,4),IF(AJ962="u",VLOOKUP(AM962,UpHill!$A$1:$D$35,4),IF(AJ962="d",VLOOKUP(AM962,DownHill!$A$3:$D$29,4),IF(AJ962="f",VLOOKUP(AM962,FlatUnd!$A$2:$D$30,4),IF(AJ962="t",VLOOKUP(AM962,TimeAdd!$A$1:$D$18,4),IF(AJ962="l",VLOOKUP(AM962,SLimit!$A$1:$D$8,4),AP961)))))),AP961)</f>
        <v>30</v>
      </c>
      <c r="AQ962" s="53" t="str">
        <f t="shared" si="1643"/>
        <v>60</v>
      </c>
      <c r="AR962" s="54" t="str">
        <f t="shared" si="1644"/>
        <v xml:space="preserve"> Warning - Gentle curve {Right}.</v>
      </c>
      <c r="AS962" s="55"/>
      <c r="AT962" s="55"/>
      <c r="AU962" s="56">
        <f>IF(GroupStTimes!$A$8=0,MIN(CB962,CD962,CF962),MIN(BZ962,CB962,CD962,CF962))</f>
        <v>0.65459490740740733</v>
      </c>
      <c r="AV962" s="56">
        <f>IF(GroupStTimes!$A$8=0,MAX(CC962,CE962,CG962),MAX(CA962,CC962,CE962,CG962))</f>
        <v>0.70042824074074062</v>
      </c>
      <c r="AW962" s="57" t="str">
        <f t="shared" si="1645"/>
        <v/>
      </c>
      <c r="AX962" s="58" t="str">
        <f t="shared" si="1646"/>
        <v/>
      </c>
      <c r="AY962" s="58" t="str">
        <f t="shared" si="1647"/>
        <v/>
      </c>
      <c r="AZ962" s="31">
        <f t="shared" si="1648"/>
        <v>338.78</v>
      </c>
      <c r="BA962" s="59">
        <f t="shared" si="1649"/>
        <v>0.67030092592592583</v>
      </c>
      <c r="BB962" s="59">
        <f t="shared" si="1650"/>
        <v>0.67585648148148136</v>
      </c>
      <c r="BC962" s="59">
        <f t="shared" si="1651"/>
        <v>0.6523726851851851</v>
      </c>
      <c r="BD962" s="59">
        <f t="shared" si="1652"/>
        <v>0.69820601851851838</v>
      </c>
      <c r="BE962" s="59">
        <f t="shared" si="1653"/>
        <v>0.66958333333333342</v>
      </c>
      <c r="BF962" s="59">
        <f t="shared" si="1654"/>
        <v>0.68</v>
      </c>
      <c r="BG962" s="59">
        <f t="shared" si="1655"/>
        <v>0.67518518518518522</v>
      </c>
      <c r="BH962" s="59">
        <f t="shared" si="1656"/>
        <v>0.67449074074074078</v>
      </c>
      <c r="BI962" s="31">
        <f t="shared" si="1657"/>
        <v>1.6000000000000227</v>
      </c>
      <c r="BJ962" s="61">
        <f t="shared" si="1658"/>
        <v>5.3333333333334093E-2</v>
      </c>
      <c r="BK962" s="61">
        <f t="shared" si="1659"/>
        <v>5.3333333333334093E-2</v>
      </c>
      <c r="BL962" s="61">
        <f t="shared" si="1660"/>
        <v>5.3333333333334093E-2</v>
      </c>
      <c r="BM962" s="61">
        <f t="shared" si="1661"/>
        <v>5.3333333333334093E-2</v>
      </c>
      <c r="BN962" s="62">
        <f t="shared" si="1662"/>
        <v>0</v>
      </c>
      <c r="BO962" s="62">
        <f t="shared" si="1663"/>
        <v>3</v>
      </c>
      <c r="BP962" s="62">
        <f t="shared" si="1664"/>
        <v>12</v>
      </c>
      <c r="BQ962" s="62">
        <f t="shared" si="1665"/>
        <v>0</v>
      </c>
      <c r="BR962" s="62">
        <f t="shared" si="1666"/>
        <v>3</v>
      </c>
      <c r="BS962" s="62">
        <f t="shared" si="1667"/>
        <v>12</v>
      </c>
      <c r="BT962" s="62">
        <f t="shared" si="1668"/>
        <v>0</v>
      </c>
      <c r="BU962" s="62">
        <f t="shared" si="1669"/>
        <v>3</v>
      </c>
      <c r="BV962" s="62">
        <f t="shared" si="1670"/>
        <v>12</v>
      </c>
      <c r="BW962" s="62">
        <f t="shared" si="1671"/>
        <v>0</v>
      </c>
      <c r="BX962" s="62">
        <f t="shared" si="1672"/>
        <v>3</v>
      </c>
      <c r="BY962" s="62">
        <f t="shared" si="1673"/>
        <v>12</v>
      </c>
      <c r="BZ962" s="63">
        <f t="shared" si="1674"/>
        <v>0.67252314814814806</v>
      </c>
      <c r="CA962" s="63">
        <f t="shared" si="1675"/>
        <v>0.6780787037037036</v>
      </c>
      <c r="CB962" s="63">
        <f t="shared" si="1676"/>
        <v>0.65459490740740733</v>
      </c>
      <c r="CC962" s="63">
        <f t="shared" si="1677"/>
        <v>0.70042824074074062</v>
      </c>
      <c r="CD962" s="63">
        <f t="shared" si="1678"/>
        <v>0.67180555555555566</v>
      </c>
      <c r="CE962" s="63">
        <f t="shared" si="1679"/>
        <v>0.68222222222222229</v>
      </c>
      <c r="CF962" s="63">
        <f t="shared" si="1680"/>
        <v>0.67740740740740746</v>
      </c>
      <c r="CG962" s="63">
        <f t="shared" si="1681"/>
        <v>0.67671296296296302</v>
      </c>
      <c r="CH962" s="36"/>
      <c r="CI962" s="36"/>
      <c r="CJ962" s="36"/>
      <c r="CK962" s="36"/>
      <c r="CL962" s="60">
        <v>60</v>
      </c>
    </row>
    <row r="963" spans="1:90" ht="40.5" x14ac:dyDescent="0.25">
      <c r="A963" s="37">
        <v>63</v>
      </c>
      <c r="C963" s="37" t="s">
        <v>25</v>
      </c>
      <c r="D963" s="37">
        <v>30</v>
      </c>
      <c r="E963" s="39"/>
      <c r="F963" s="42"/>
      <c r="G963" s="78">
        <v>355.6</v>
      </c>
      <c r="H963" s="41">
        <f t="shared" si="1634"/>
        <v>340.82</v>
      </c>
      <c r="I963" s="42">
        <v>340.64000000000004</v>
      </c>
      <c r="J963" s="43">
        <f t="shared" si="1632"/>
        <v>-6.8498512603730759E-4</v>
      </c>
      <c r="K963" s="44">
        <f t="shared" si="1633"/>
        <v>-0.23333333333334849</v>
      </c>
      <c r="L963" s="76" t="s">
        <v>1287</v>
      </c>
      <c r="M963" s="127" t="s">
        <v>1229</v>
      </c>
      <c r="N963" s="46">
        <f t="shared" si="1627"/>
        <v>340.87333333333339</v>
      </c>
      <c r="O963" s="46">
        <f t="shared" si="1631"/>
        <v>-0.11000000000000001</v>
      </c>
      <c r="P963" s="42">
        <v>340.97</v>
      </c>
      <c r="Q963" s="44">
        <f t="shared" si="1682"/>
        <v>-14.84</v>
      </c>
      <c r="R963" s="37">
        <v>355.69</v>
      </c>
      <c r="S963" s="46">
        <f t="shared" si="1683"/>
        <v>-14.76</v>
      </c>
      <c r="T963" s="40">
        <v>355.67</v>
      </c>
      <c r="U963" s="47" t="str">
        <f t="shared" si="1635"/>
        <v/>
      </c>
      <c r="V963" s="47" t="str">
        <f t="shared" si="1636"/>
        <v/>
      </c>
      <c r="W963" s="50"/>
      <c r="X963" s="50"/>
      <c r="Y963" s="50"/>
      <c r="Z963" s="50"/>
      <c r="AA963" s="50"/>
      <c r="AB963" s="50"/>
      <c r="AC963" s="50"/>
      <c r="AD963" s="50"/>
      <c r="AE963" s="51">
        <f t="shared" si="1637"/>
        <v>63</v>
      </c>
      <c r="AF963" s="51" t="str">
        <f t="shared" si="1638"/>
        <v/>
      </c>
      <c r="AG963" s="51" t="str">
        <f t="shared" si="1639"/>
        <v>o</v>
      </c>
      <c r="AH963" s="51">
        <f t="shared" si="1640"/>
        <v>30</v>
      </c>
      <c r="AI963" s="52">
        <f t="shared" si="1641"/>
        <v>340.82</v>
      </c>
      <c r="AJ963" s="82" t="s">
        <v>25</v>
      </c>
      <c r="AK963" s="53"/>
      <c r="AL963" s="52"/>
      <c r="AM963" s="53">
        <f t="shared" si="1642"/>
        <v>30</v>
      </c>
      <c r="AN963" s="53">
        <f>IF(AJ963&lt;&gt;"",IF(AJ963="o",VLOOKUP(AM963,OpenSect!$A$1:$D$11,2),IF(AJ963="u",VLOOKUP(AM963,UpHill!$A$1:$D$35,2),IF(AJ963="d",VLOOKUP(AM963,DownHill!$A$3:$D$29,2),IF(AJ963="f",VLOOKUP(AM963,FlatUnd!$A$2:$D$30,2),IF(AJ963="t",VLOOKUP(AM963,TimeAdd!$A$1:$D$176,2),IF(AJ963="l",VLOOKUP(AM963,SLimit!$A$1:$D$8,2),AN962)))))),AN962)</f>
        <v>30</v>
      </c>
      <c r="AO963" s="53">
        <f>IF(AJ963&lt;&gt;"",IF(AJ963="o",VLOOKUP(AM963,OpenSect!$A$1:$D$11,3),IF(AJ963="u",VLOOKUP(AM963,UpHill!$A$1:$D$35,3),IF(AJ963="d",VLOOKUP(AM963,DownHill!$A$3:$D$29,3),IF(AJ963="f",VLOOKUP(AM963,FlatUnd!$A$2:$D$30,3),IF(AJ963="t",VLOOKUP(AM963,TimeAdd!$A$1:$D$18,3),IF(AJ963="l",VLOOKUP(AM963,SLimit!$A$1:$D$8,3),AO962)))))),AO962)</f>
        <v>30</v>
      </c>
      <c r="AP963" s="53">
        <f>IF(AJ963&lt;&gt;"",IF(AJ963="o",VLOOKUP(AM963,OpenSect!$A$1:$D$11,4),IF(AJ963="u",VLOOKUP(AM963,UpHill!$A$1:$D$35,4),IF(AJ963="d",VLOOKUP(AM963,DownHill!$A$3:$D$29,4),IF(AJ963="f",VLOOKUP(AM963,FlatUnd!$A$2:$D$30,4),IF(AJ963="t",VLOOKUP(AM963,TimeAdd!$A$1:$D$18,4),IF(AJ963="l",VLOOKUP(AM963,SLimit!$A$1:$D$8,4),AP962)))))),AP962)</f>
        <v>30</v>
      </c>
      <c r="AQ963" s="53" t="str">
        <f t="shared" si="1643"/>
        <v>60</v>
      </c>
      <c r="AR963" s="54" t="str">
        <f t="shared" si="1644"/>
        <v xml:space="preserve"> Warning - Gentle curve {Left}. Move to right hand Lane.</v>
      </c>
      <c r="AS963" s="55"/>
      <c r="AT963" s="55"/>
      <c r="AU963" s="56">
        <f>IF(GroupStTimes!$A$8=0,MIN(CB963,CD963,CF963),MIN(BZ963,CB963,CD963,CF963))</f>
        <v>0.65520833333333328</v>
      </c>
      <c r="AV963" s="56">
        <f>IF(GroupStTimes!$A$8=0,MAX(CC963,CE963,CG963),MAX(CA963,CC963,CE963,CG963))</f>
        <v>0.70104166666666656</v>
      </c>
      <c r="AW963" s="57" t="str">
        <f t="shared" si="1645"/>
        <v/>
      </c>
      <c r="AX963" s="58" t="str">
        <f t="shared" si="1646"/>
        <v/>
      </c>
      <c r="AY963" s="58" t="str">
        <f t="shared" si="1647"/>
        <v/>
      </c>
      <c r="AZ963" s="31">
        <f t="shared" si="1648"/>
        <v>338.78</v>
      </c>
      <c r="BA963" s="59">
        <f t="shared" si="1649"/>
        <v>0.67030092592592583</v>
      </c>
      <c r="BB963" s="59">
        <f t="shared" si="1650"/>
        <v>0.67585648148148136</v>
      </c>
      <c r="BC963" s="59">
        <f t="shared" si="1651"/>
        <v>0.6523726851851851</v>
      </c>
      <c r="BD963" s="59">
        <f t="shared" si="1652"/>
        <v>0.69820601851851838</v>
      </c>
      <c r="BE963" s="59">
        <f t="shared" si="1653"/>
        <v>0.66958333333333342</v>
      </c>
      <c r="BF963" s="59">
        <f t="shared" si="1654"/>
        <v>0.68</v>
      </c>
      <c r="BG963" s="59">
        <f t="shared" si="1655"/>
        <v>0.67518518518518522</v>
      </c>
      <c r="BH963" s="59">
        <f t="shared" si="1656"/>
        <v>0.67449074074074078</v>
      </c>
      <c r="BI963" s="31">
        <f t="shared" si="1657"/>
        <v>2.0400000000000205</v>
      </c>
      <c r="BJ963" s="61">
        <f t="shared" si="1658"/>
        <v>6.8000000000000685E-2</v>
      </c>
      <c r="BK963" s="61">
        <f t="shared" si="1659"/>
        <v>6.8000000000000685E-2</v>
      </c>
      <c r="BL963" s="61">
        <f t="shared" si="1660"/>
        <v>6.8000000000000685E-2</v>
      </c>
      <c r="BM963" s="61">
        <f t="shared" si="1661"/>
        <v>6.8000000000000685E-2</v>
      </c>
      <c r="BN963" s="62">
        <f t="shared" si="1662"/>
        <v>0</v>
      </c>
      <c r="BO963" s="62">
        <f t="shared" si="1663"/>
        <v>4</v>
      </c>
      <c r="BP963" s="62">
        <f t="shared" si="1664"/>
        <v>5</v>
      </c>
      <c r="BQ963" s="62">
        <f t="shared" si="1665"/>
        <v>0</v>
      </c>
      <c r="BR963" s="62">
        <f t="shared" si="1666"/>
        <v>4</v>
      </c>
      <c r="BS963" s="62">
        <f t="shared" si="1667"/>
        <v>5</v>
      </c>
      <c r="BT963" s="62">
        <f t="shared" si="1668"/>
        <v>0</v>
      </c>
      <c r="BU963" s="62">
        <f t="shared" si="1669"/>
        <v>4</v>
      </c>
      <c r="BV963" s="62">
        <f t="shared" si="1670"/>
        <v>5</v>
      </c>
      <c r="BW963" s="62">
        <f t="shared" si="1671"/>
        <v>0</v>
      </c>
      <c r="BX963" s="62">
        <f t="shared" si="1672"/>
        <v>4</v>
      </c>
      <c r="BY963" s="62">
        <f t="shared" si="1673"/>
        <v>5</v>
      </c>
      <c r="BZ963" s="63">
        <f t="shared" si="1674"/>
        <v>0.67313657407407401</v>
      </c>
      <c r="CA963" s="63">
        <f t="shared" si="1675"/>
        <v>0.67869212962962955</v>
      </c>
      <c r="CB963" s="63">
        <f t="shared" si="1676"/>
        <v>0.65520833333333328</v>
      </c>
      <c r="CC963" s="63">
        <f t="shared" si="1677"/>
        <v>0.70104166666666656</v>
      </c>
      <c r="CD963" s="63">
        <f t="shared" si="1678"/>
        <v>0.6724189814814816</v>
      </c>
      <c r="CE963" s="63">
        <f t="shared" si="1679"/>
        <v>0.68283564814814823</v>
      </c>
      <c r="CF963" s="63">
        <f t="shared" si="1680"/>
        <v>0.67802083333333341</v>
      </c>
      <c r="CG963" s="63">
        <f t="shared" si="1681"/>
        <v>0.67732638888888896</v>
      </c>
      <c r="CH963" s="36"/>
      <c r="CI963" s="36"/>
      <c r="CJ963" s="36"/>
      <c r="CK963" s="36"/>
      <c r="CL963" s="60">
        <v>60</v>
      </c>
    </row>
    <row r="964" spans="1:90" ht="40.5" x14ac:dyDescent="0.25">
      <c r="A964" s="37">
        <v>63</v>
      </c>
      <c r="C964" s="37" t="s">
        <v>25</v>
      </c>
      <c r="D964" s="37">
        <v>30</v>
      </c>
      <c r="E964" s="39"/>
      <c r="F964" s="42"/>
      <c r="G964" s="78">
        <v>355.95</v>
      </c>
      <c r="H964" s="41">
        <f t="shared" si="1634"/>
        <v>341.17</v>
      </c>
      <c r="I964" s="42">
        <v>340.99</v>
      </c>
      <c r="J964" s="43">
        <f t="shared" si="1632"/>
        <v>-6.9405749924243752E-4</v>
      </c>
      <c r="K964" s="44">
        <f t="shared" si="1633"/>
        <v>-0.23666666666667879</v>
      </c>
      <c r="L964" s="76" t="s">
        <v>624</v>
      </c>
      <c r="M964" s="127" t="s">
        <v>1229</v>
      </c>
      <c r="N964" s="46">
        <f t="shared" si="1627"/>
        <v>341.22666666666669</v>
      </c>
      <c r="O964" s="46">
        <f t="shared" si="1631"/>
        <v>-0.11000000000000001</v>
      </c>
      <c r="P964" s="42">
        <v>341.32</v>
      </c>
      <c r="Q964" s="44">
        <f t="shared" si="1682"/>
        <v>-14.84</v>
      </c>
      <c r="R964" s="37">
        <v>356.05</v>
      </c>
      <c r="S964" s="46">
        <f t="shared" si="1683"/>
        <v>-14.76</v>
      </c>
      <c r="T964" s="40">
        <v>356.02</v>
      </c>
      <c r="U964" s="47" t="str">
        <f t="shared" si="1635"/>
        <v/>
      </c>
      <c r="V964" s="47" t="str">
        <f t="shared" si="1636"/>
        <v/>
      </c>
      <c r="W964" s="50"/>
      <c r="X964" s="50"/>
      <c r="Y964" s="50"/>
      <c r="Z964" s="50"/>
      <c r="AA964" s="50"/>
      <c r="AB964" s="50"/>
      <c r="AC964" s="50"/>
      <c r="AD964" s="50"/>
      <c r="AE964" s="51">
        <f t="shared" si="1637"/>
        <v>63</v>
      </c>
      <c r="AF964" s="51" t="str">
        <f t="shared" si="1638"/>
        <v/>
      </c>
      <c r="AG964" s="51" t="str">
        <f t="shared" si="1639"/>
        <v>o</v>
      </c>
      <c r="AH964" s="51">
        <f t="shared" si="1640"/>
        <v>30</v>
      </c>
      <c r="AI964" s="52">
        <f t="shared" si="1641"/>
        <v>341.17</v>
      </c>
      <c r="AJ964" s="82" t="s">
        <v>25</v>
      </c>
      <c r="AK964" s="53"/>
      <c r="AL964" s="52"/>
      <c r="AM964" s="53">
        <f t="shared" si="1642"/>
        <v>30</v>
      </c>
      <c r="AN964" s="53">
        <f>IF(AJ964&lt;&gt;"",IF(AJ964="o",VLOOKUP(AM964,OpenSect!$A$1:$D$11,2),IF(AJ964="u",VLOOKUP(AM964,UpHill!$A$1:$D$35,2),IF(AJ964="d",VLOOKUP(AM964,DownHill!$A$3:$D$29,2),IF(AJ964="f",VLOOKUP(AM964,FlatUnd!$A$2:$D$30,2),IF(AJ964="t",VLOOKUP(AM964,TimeAdd!$A$1:$D$176,2),IF(AJ964="l",VLOOKUP(AM964,SLimit!$A$1:$D$8,2),AN963)))))),AN963)</f>
        <v>30</v>
      </c>
      <c r="AO964" s="53">
        <f>IF(AJ964&lt;&gt;"",IF(AJ964="o",VLOOKUP(AM964,OpenSect!$A$1:$D$11,3),IF(AJ964="u",VLOOKUP(AM964,UpHill!$A$1:$D$35,3),IF(AJ964="d",VLOOKUP(AM964,DownHill!$A$3:$D$29,3),IF(AJ964="f",VLOOKUP(AM964,FlatUnd!$A$2:$D$30,3),IF(AJ964="t",VLOOKUP(AM964,TimeAdd!$A$1:$D$18,3),IF(AJ964="l",VLOOKUP(AM964,SLimit!$A$1:$D$8,3),AO963)))))),AO963)</f>
        <v>30</v>
      </c>
      <c r="AP964" s="53">
        <f>IF(AJ964&lt;&gt;"",IF(AJ964="o",VLOOKUP(AM964,OpenSect!$A$1:$D$11,4),IF(AJ964="u",VLOOKUP(AM964,UpHill!$A$1:$D$35,4),IF(AJ964="d",VLOOKUP(AM964,DownHill!$A$3:$D$29,4),IF(AJ964="f",VLOOKUP(AM964,FlatUnd!$A$2:$D$30,4),IF(AJ964="t",VLOOKUP(AM964,TimeAdd!$A$1:$D$18,4),IF(AJ964="l",VLOOKUP(AM964,SLimit!$A$1:$D$8,4),AP963)))))),AP963)</f>
        <v>30</v>
      </c>
      <c r="AQ964" s="53" t="str">
        <f t="shared" si="1643"/>
        <v>60</v>
      </c>
      <c r="AR964" s="54" t="str">
        <f t="shared" si="1644"/>
        <v>Traffic light. Turn RIGHT into Albert Wessels Dr { BMW on Left.}</v>
      </c>
      <c r="AS964" s="55"/>
      <c r="AT964" s="55"/>
      <c r="AU964" s="56">
        <f>IF(GroupStTimes!$A$8=0,MIN(CB964,CD964,CF964),MIN(BZ964,CB964,CD964,CF964))</f>
        <v>0.65569444444444436</v>
      </c>
      <c r="AV964" s="56">
        <f>IF(GroupStTimes!$A$8=0,MAX(CC964,CE964,CG964),MAX(CA964,CC964,CE964,CG964))</f>
        <v>0.70152777777777764</v>
      </c>
      <c r="AW964" s="57" t="str">
        <f t="shared" si="1645"/>
        <v/>
      </c>
      <c r="AX964" s="58" t="str">
        <f t="shared" si="1646"/>
        <v/>
      </c>
      <c r="AY964" s="58" t="str">
        <f t="shared" si="1647"/>
        <v/>
      </c>
      <c r="AZ964" s="31">
        <f t="shared" si="1648"/>
        <v>338.78</v>
      </c>
      <c r="BA964" s="59">
        <f t="shared" si="1649"/>
        <v>0.67030092592592583</v>
      </c>
      <c r="BB964" s="59">
        <f t="shared" si="1650"/>
        <v>0.67585648148148136</v>
      </c>
      <c r="BC964" s="59">
        <f t="shared" si="1651"/>
        <v>0.6523726851851851</v>
      </c>
      <c r="BD964" s="59">
        <f t="shared" si="1652"/>
        <v>0.69820601851851838</v>
      </c>
      <c r="BE964" s="59">
        <f t="shared" si="1653"/>
        <v>0.66958333333333342</v>
      </c>
      <c r="BF964" s="59">
        <f t="shared" si="1654"/>
        <v>0.68</v>
      </c>
      <c r="BG964" s="59">
        <f t="shared" si="1655"/>
        <v>0.67518518518518522</v>
      </c>
      <c r="BH964" s="59">
        <f t="shared" si="1656"/>
        <v>0.67449074074074078</v>
      </c>
      <c r="BI964" s="31">
        <f t="shared" si="1657"/>
        <v>2.3900000000000432</v>
      </c>
      <c r="BJ964" s="61">
        <f t="shared" si="1658"/>
        <v>7.9666666666668107E-2</v>
      </c>
      <c r="BK964" s="61">
        <f t="shared" si="1659"/>
        <v>7.9666666666668107E-2</v>
      </c>
      <c r="BL964" s="61">
        <f t="shared" si="1660"/>
        <v>7.9666666666668107E-2</v>
      </c>
      <c r="BM964" s="61">
        <f t="shared" si="1661"/>
        <v>7.9666666666668107E-2</v>
      </c>
      <c r="BN964" s="62">
        <f t="shared" si="1662"/>
        <v>0</v>
      </c>
      <c r="BO964" s="62">
        <f t="shared" si="1663"/>
        <v>4</v>
      </c>
      <c r="BP964" s="62">
        <f t="shared" si="1664"/>
        <v>47</v>
      </c>
      <c r="BQ964" s="62">
        <f t="shared" si="1665"/>
        <v>0</v>
      </c>
      <c r="BR964" s="62">
        <f t="shared" si="1666"/>
        <v>4</v>
      </c>
      <c r="BS964" s="62">
        <f t="shared" si="1667"/>
        <v>47</v>
      </c>
      <c r="BT964" s="62">
        <f t="shared" si="1668"/>
        <v>0</v>
      </c>
      <c r="BU964" s="62">
        <f t="shared" si="1669"/>
        <v>4</v>
      </c>
      <c r="BV964" s="62">
        <f t="shared" si="1670"/>
        <v>47</v>
      </c>
      <c r="BW964" s="62">
        <f t="shared" si="1671"/>
        <v>0</v>
      </c>
      <c r="BX964" s="62">
        <f t="shared" si="1672"/>
        <v>4</v>
      </c>
      <c r="BY964" s="62">
        <f t="shared" si="1673"/>
        <v>47</v>
      </c>
      <c r="BZ964" s="63">
        <f t="shared" si="1674"/>
        <v>0.67362268518518509</v>
      </c>
      <c r="CA964" s="63">
        <f t="shared" si="1675"/>
        <v>0.67917824074074062</v>
      </c>
      <c r="CB964" s="63">
        <f t="shared" si="1676"/>
        <v>0.65569444444444436</v>
      </c>
      <c r="CC964" s="63">
        <f t="shared" si="1677"/>
        <v>0.70152777777777764</v>
      </c>
      <c r="CD964" s="63">
        <f t="shared" si="1678"/>
        <v>0.67290509259259268</v>
      </c>
      <c r="CE964" s="63">
        <f t="shared" si="1679"/>
        <v>0.68332175925925931</v>
      </c>
      <c r="CF964" s="63">
        <f t="shared" si="1680"/>
        <v>0.67850694444444448</v>
      </c>
      <c r="CG964" s="63">
        <f t="shared" si="1681"/>
        <v>0.67781250000000004</v>
      </c>
      <c r="CH964" s="36"/>
      <c r="CI964" s="36"/>
      <c r="CJ964" s="36"/>
      <c r="CK964" s="36"/>
      <c r="CL964" s="60">
        <v>60</v>
      </c>
    </row>
    <row r="965" spans="1:90" ht="26.25" customHeight="1" x14ac:dyDescent="0.25">
      <c r="A965" s="37">
        <v>63</v>
      </c>
      <c r="C965" s="37" t="s">
        <v>25</v>
      </c>
      <c r="D965" s="37">
        <v>30</v>
      </c>
      <c r="E965" s="39"/>
      <c r="F965" s="42"/>
      <c r="G965" s="78">
        <v>356.34</v>
      </c>
      <c r="H965" s="41">
        <f t="shared" si="1634"/>
        <v>341.55</v>
      </c>
      <c r="I965" s="42">
        <v>341.34999999999997</v>
      </c>
      <c r="J965" s="43">
        <f t="shared" si="1632"/>
        <v>-7.7144670670407185E-4</v>
      </c>
      <c r="K965" s="44">
        <f t="shared" si="1633"/>
        <v>-0.26333333333343489</v>
      </c>
      <c r="L965" s="76" t="s">
        <v>625</v>
      </c>
      <c r="M965" s="127" t="s">
        <v>1229</v>
      </c>
      <c r="N965" s="46">
        <f t="shared" ref="N965:N977" si="1684">IF(P965="",((I965-I964)+H964),IF(R965="",(P965+O965),IF(T965="",((P965+O965)+(R965+Q965))/2,((P965+O965)+(R965+Q965)+(T965+S965))/3)))</f>
        <v>341.6133333333334</v>
      </c>
      <c r="O965" s="46">
        <f t="shared" si="1631"/>
        <v>-0.11000000000000001</v>
      </c>
      <c r="P965" s="42">
        <v>341.7</v>
      </c>
      <c r="Q965" s="44">
        <f t="shared" si="1682"/>
        <v>-14.84</v>
      </c>
      <c r="R965" s="37">
        <v>356.44</v>
      </c>
      <c r="S965" s="46">
        <f t="shared" si="1683"/>
        <v>-14.76</v>
      </c>
      <c r="T965" s="40">
        <v>356.40999999999997</v>
      </c>
      <c r="U965" s="47" t="str">
        <f t="shared" si="1635"/>
        <v/>
      </c>
      <c r="V965" s="47" t="str">
        <f t="shared" si="1636"/>
        <v/>
      </c>
      <c r="W965" s="50"/>
      <c r="X965" s="50"/>
      <c r="Y965" s="50"/>
      <c r="Z965" s="50"/>
      <c r="AA965" s="50"/>
      <c r="AB965" s="50"/>
      <c r="AC965" s="50"/>
      <c r="AD965" s="50"/>
      <c r="AE965" s="51">
        <f t="shared" si="1637"/>
        <v>63</v>
      </c>
      <c r="AF965" s="51" t="str">
        <f t="shared" si="1638"/>
        <v/>
      </c>
      <c r="AG965" s="51" t="str">
        <f t="shared" si="1639"/>
        <v>o</v>
      </c>
      <c r="AH965" s="51">
        <f t="shared" si="1640"/>
        <v>30</v>
      </c>
      <c r="AI965" s="52">
        <f t="shared" si="1641"/>
        <v>341.55</v>
      </c>
      <c r="AJ965" s="82" t="s">
        <v>25</v>
      </c>
      <c r="AK965" s="53"/>
      <c r="AL965" s="52"/>
      <c r="AM965" s="53">
        <f t="shared" si="1642"/>
        <v>30</v>
      </c>
      <c r="AN965" s="53">
        <f>IF(AJ965&lt;&gt;"",IF(AJ965="o",VLOOKUP(AM965,OpenSect!$A$1:$D$11,2),IF(AJ965="u",VLOOKUP(AM965,UpHill!$A$1:$D$35,2),IF(AJ965="d",VLOOKUP(AM965,DownHill!$A$3:$D$29,2),IF(AJ965="f",VLOOKUP(AM965,FlatUnd!$A$2:$D$30,2),IF(AJ965="t",VLOOKUP(AM965,TimeAdd!$A$1:$D$176,2),IF(AJ965="l",VLOOKUP(AM965,SLimit!$A$1:$D$8,2),AN964)))))),AN964)</f>
        <v>30</v>
      </c>
      <c r="AO965" s="53">
        <f>IF(AJ965&lt;&gt;"",IF(AJ965="o",VLOOKUP(AM965,OpenSect!$A$1:$D$11,3),IF(AJ965="u",VLOOKUP(AM965,UpHill!$A$1:$D$35,3),IF(AJ965="d",VLOOKUP(AM965,DownHill!$A$3:$D$29,3),IF(AJ965="f",VLOOKUP(AM965,FlatUnd!$A$2:$D$30,3),IF(AJ965="t",VLOOKUP(AM965,TimeAdd!$A$1:$D$18,3),IF(AJ965="l",VLOOKUP(AM965,SLimit!$A$1:$D$8,3),AO964)))))),AO964)</f>
        <v>30</v>
      </c>
      <c r="AP965" s="53">
        <f>IF(AJ965&lt;&gt;"",IF(AJ965="o",VLOOKUP(AM965,OpenSect!$A$1:$D$11,4),IF(AJ965="u",VLOOKUP(AM965,UpHill!$A$1:$D$35,4),IF(AJ965="d",VLOOKUP(AM965,DownHill!$A$3:$D$29,4),IF(AJ965="f",VLOOKUP(AM965,FlatUnd!$A$2:$D$30,4),IF(AJ965="t",VLOOKUP(AM965,TimeAdd!$A$1:$D$18,4),IF(AJ965="l",VLOOKUP(AM965,SLimit!$A$1:$D$8,4),AP964)))))),AP964)</f>
        <v>30</v>
      </c>
      <c r="AQ965" s="53" t="str">
        <f t="shared" si="1643"/>
        <v>60</v>
      </c>
      <c r="AR965" s="54" t="str">
        <f t="shared" si="1644"/>
        <v>Bear Left Before Traffic light.</v>
      </c>
      <c r="AS965" s="55"/>
      <c r="AT965" s="55"/>
      <c r="AU965" s="56">
        <f>IF(GroupStTimes!$A$8=0,MIN(CB965,CD965,CF965),MIN(BZ965,CB965,CD965,CF965))</f>
        <v>0.65621527777777766</v>
      </c>
      <c r="AV965" s="56">
        <f>IF(GroupStTimes!$A$8=0,MAX(CC965,CE965,CG965),MAX(CA965,CC965,CE965,CG965))</f>
        <v>0.70204861111111094</v>
      </c>
      <c r="AW965" s="57" t="str">
        <f t="shared" si="1645"/>
        <v/>
      </c>
      <c r="AX965" s="58" t="str">
        <f t="shared" si="1646"/>
        <v/>
      </c>
      <c r="AY965" s="58" t="str">
        <f t="shared" si="1647"/>
        <v/>
      </c>
      <c r="AZ965" s="31">
        <f t="shared" si="1648"/>
        <v>338.78</v>
      </c>
      <c r="BA965" s="59">
        <f t="shared" si="1649"/>
        <v>0.67030092592592583</v>
      </c>
      <c r="BB965" s="59">
        <f t="shared" si="1650"/>
        <v>0.67585648148148136</v>
      </c>
      <c r="BC965" s="59">
        <f t="shared" si="1651"/>
        <v>0.6523726851851851</v>
      </c>
      <c r="BD965" s="59">
        <f t="shared" si="1652"/>
        <v>0.69820601851851838</v>
      </c>
      <c r="BE965" s="59">
        <f t="shared" si="1653"/>
        <v>0.66958333333333342</v>
      </c>
      <c r="BF965" s="59">
        <f t="shared" si="1654"/>
        <v>0.68</v>
      </c>
      <c r="BG965" s="59">
        <f t="shared" si="1655"/>
        <v>0.67518518518518522</v>
      </c>
      <c r="BH965" s="59">
        <f t="shared" si="1656"/>
        <v>0.67449074074074078</v>
      </c>
      <c r="BI965" s="31">
        <f t="shared" si="1657"/>
        <v>2.7700000000000387</v>
      </c>
      <c r="BJ965" s="61">
        <f t="shared" si="1658"/>
        <v>9.2333333333334627E-2</v>
      </c>
      <c r="BK965" s="61">
        <f t="shared" si="1659"/>
        <v>9.2333333333334627E-2</v>
      </c>
      <c r="BL965" s="61">
        <f t="shared" si="1660"/>
        <v>9.2333333333334627E-2</v>
      </c>
      <c r="BM965" s="61">
        <f t="shared" si="1661"/>
        <v>9.2333333333334627E-2</v>
      </c>
      <c r="BN965" s="62">
        <f t="shared" si="1662"/>
        <v>0</v>
      </c>
      <c r="BO965" s="62">
        <f t="shared" si="1663"/>
        <v>5</v>
      </c>
      <c r="BP965" s="62">
        <f t="shared" si="1664"/>
        <v>32</v>
      </c>
      <c r="BQ965" s="62">
        <f t="shared" si="1665"/>
        <v>0</v>
      </c>
      <c r="BR965" s="62">
        <f t="shared" si="1666"/>
        <v>5</v>
      </c>
      <c r="BS965" s="62">
        <f t="shared" si="1667"/>
        <v>32</v>
      </c>
      <c r="BT965" s="62">
        <f t="shared" si="1668"/>
        <v>0</v>
      </c>
      <c r="BU965" s="62">
        <f t="shared" si="1669"/>
        <v>5</v>
      </c>
      <c r="BV965" s="62">
        <f t="shared" si="1670"/>
        <v>32</v>
      </c>
      <c r="BW965" s="62">
        <f t="shared" si="1671"/>
        <v>0</v>
      </c>
      <c r="BX965" s="62">
        <f t="shared" si="1672"/>
        <v>5</v>
      </c>
      <c r="BY965" s="62">
        <f t="shared" si="1673"/>
        <v>32</v>
      </c>
      <c r="BZ965" s="63">
        <f t="shared" si="1674"/>
        <v>0.67414351851851839</v>
      </c>
      <c r="CA965" s="63">
        <f t="shared" si="1675"/>
        <v>0.67969907407407393</v>
      </c>
      <c r="CB965" s="63">
        <f t="shared" si="1676"/>
        <v>0.65621527777777766</v>
      </c>
      <c r="CC965" s="63">
        <f t="shared" si="1677"/>
        <v>0.70204861111111094</v>
      </c>
      <c r="CD965" s="63">
        <f t="shared" si="1678"/>
        <v>0.67342592592592598</v>
      </c>
      <c r="CE965" s="63">
        <f t="shared" si="1679"/>
        <v>0.68384259259259261</v>
      </c>
      <c r="CF965" s="63">
        <f t="shared" si="1680"/>
        <v>0.67902777777777779</v>
      </c>
      <c r="CG965" s="63">
        <f t="shared" si="1681"/>
        <v>0.67833333333333334</v>
      </c>
      <c r="CH965" s="36"/>
      <c r="CI965" s="36"/>
      <c r="CJ965" s="36"/>
      <c r="CK965" s="36"/>
      <c r="CL965" s="60">
        <v>60</v>
      </c>
    </row>
    <row r="966" spans="1:90" ht="26.25" customHeight="1" x14ac:dyDescent="0.25">
      <c r="A966" s="37">
        <v>63</v>
      </c>
      <c r="C966" s="37" t="s">
        <v>25</v>
      </c>
      <c r="D966" s="37">
        <v>30</v>
      </c>
      <c r="E966" s="39"/>
      <c r="F966" s="42"/>
      <c r="G966" s="78">
        <v>356.36</v>
      </c>
      <c r="H966" s="41">
        <f t="shared" si="1634"/>
        <v>341.58</v>
      </c>
      <c r="I966" s="42">
        <v>341.40000000000003</v>
      </c>
      <c r="J966" s="43">
        <f t="shared" si="1632"/>
        <v>-6.9322397969150194E-4</v>
      </c>
      <c r="K966" s="44">
        <f t="shared" si="1633"/>
        <v>-0.23666666666667879</v>
      </c>
      <c r="L966" s="76" t="s">
        <v>626</v>
      </c>
      <c r="M966" s="127" t="s">
        <v>1229</v>
      </c>
      <c r="N966" s="46">
        <f t="shared" si="1684"/>
        <v>341.63666666666671</v>
      </c>
      <c r="O966" s="46">
        <f t="shared" si="1631"/>
        <v>-0.11000000000000001</v>
      </c>
      <c r="P966" s="42">
        <v>341.74</v>
      </c>
      <c r="Q966" s="44">
        <f t="shared" si="1682"/>
        <v>-14.84</v>
      </c>
      <c r="R966" s="37">
        <v>356.45</v>
      </c>
      <c r="S966" s="46">
        <f t="shared" si="1683"/>
        <v>-14.76</v>
      </c>
      <c r="T966" s="40">
        <v>356.43</v>
      </c>
      <c r="U966" s="47" t="str">
        <f t="shared" si="1635"/>
        <v/>
      </c>
      <c r="V966" s="47" t="str">
        <f t="shared" si="1636"/>
        <v/>
      </c>
      <c r="W966" s="50"/>
      <c r="X966" s="50"/>
      <c r="Y966" s="50"/>
      <c r="Z966" s="50"/>
      <c r="AA966" s="50"/>
      <c r="AB966" s="50"/>
      <c r="AC966" s="50"/>
      <c r="AD966" s="50"/>
      <c r="AE966" s="51">
        <f t="shared" si="1637"/>
        <v>63</v>
      </c>
      <c r="AF966" s="51" t="str">
        <f t="shared" si="1638"/>
        <v/>
      </c>
      <c r="AG966" s="51" t="str">
        <f t="shared" si="1639"/>
        <v>o</v>
      </c>
      <c r="AH966" s="51">
        <f t="shared" si="1640"/>
        <v>30</v>
      </c>
      <c r="AI966" s="52">
        <f t="shared" si="1641"/>
        <v>341.58</v>
      </c>
      <c r="AJ966" s="82" t="s">
        <v>25</v>
      </c>
      <c r="AK966" s="53"/>
      <c r="AL966" s="52"/>
      <c r="AM966" s="53">
        <f t="shared" si="1642"/>
        <v>30</v>
      </c>
      <c r="AN966" s="53">
        <f>IF(AJ966&lt;&gt;"",IF(AJ966="o",VLOOKUP(AM966,OpenSect!$A$1:$D$11,2),IF(AJ966="u",VLOOKUP(AM966,UpHill!$A$1:$D$35,2),IF(AJ966="d",VLOOKUP(AM966,DownHill!$A$3:$D$29,2),IF(AJ966="f",VLOOKUP(AM966,FlatUnd!$A$2:$D$30,2),IF(AJ966="t",VLOOKUP(AM966,TimeAdd!$A$1:$D$176,2),IF(AJ966="l",VLOOKUP(AM966,SLimit!$A$1:$D$8,2),AN965)))))),AN965)</f>
        <v>30</v>
      </c>
      <c r="AO966" s="53">
        <f>IF(AJ966&lt;&gt;"",IF(AJ966="o",VLOOKUP(AM966,OpenSect!$A$1:$D$11,3),IF(AJ966="u",VLOOKUP(AM966,UpHill!$A$1:$D$35,3),IF(AJ966="d",VLOOKUP(AM966,DownHill!$A$3:$D$29,3),IF(AJ966="f",VLOOKUP(AM966,FlatUnd!$A$2:$D$30,3),IF(AJ966="t",VLOOKUP(AM966,TimeAdd!$A$1:$D$18,3),IF(AJ966="l",VLOOKUP(AM966,SLimit!$A$1:$D$8,3),AO965)))))),AO965)</f>
        <v>30</v>
      </c>
      <c r="AP966" s="53">
        <f>IF(AJ966&lt;&gt;"",IF(AJ966="o",VLOOKUP(AM966,OpenSect!$A$1:$D$11,4),IF(AJ966="u",VLOOKUP(AM966,UpHill!$A$1:$D$35,4),IF(AJ966="d",VLOOKUP(AM966,DownHill!$A$3:$D$29,4),IF(AJ966="f",VLOOKUP(AM966,FlatUnd!$A$2:$D$30,4),IF(AJ966="t",VLOOKUP(AM966,TimeAdd!$A$1:$D$18,4),IF(AJ966="l",VLOOKUP(AM966,SLimit!$A$1:$D$8,4),AP965)))))),AP965)</f>
        <v>30</v>
      </c>
      <c r="AQ966" s="53" t="str">
        <f t="shared" si="1643"/>
        <v>60</v>
      </c>
      <c r="AR966" s="54" t="str">
        <f t="shared" si="1644"/>
        <v>Yield.  Turn LEFT (this is Hardwick).</v>
      </c>
      <c r="AS966" s="55"/>
      <c r="AT966" s="55"/>
      <c r="AU966" s="56">
        <f>IF(GroupStTimes!$A$8=0,MIN(CB966,CD966,CF966),MIN(BZ966,CB966,CD966,CF966))</f>
        <v>0.65626157407407404</v>
      </c>
      <c r="AV966" s="56">
        <f>IF(GroupStTimes!$A$8=0,MAX(CC966,CE966,CG966),MAX(CA966,CC966,CE966,CG966))</f>
        <v>0.70209490740740732</v>
      </c>
      <c r="AW966" s="57" t="str">
        <f t="shared" si="1645"/>
        <v/>
      </c>
      <c r="AX966" s="58" t="str">
        <f t="shared" si="1646"/>
        <v/>
      </c>
      <c r="AY966" s="58" t="str">
        <f t="shared" si="1647"/>
        <v/>
      </c>
      <c r="AZ966" s="31">
        <f t="shared" si="1648"/>
        <v>338.78</v>
      </c>
      <c r="BA966" s="59">
        <f t="shared" si="1649"/>
        <v>0.67030092592592583</v>
      </c>
      <c r="BB966" s="59">
        <f t="shared" si="1650"/>
        <v>0.67585648148148136</v>
      </c>
      <c r="BC966" s="59">
        <f t="shared" si="1651"/>
        <v>0.6523726851851851</v>
      </c>
      <c r="BD966" s="59">
        <f t="shared" si="1652"/>
        <v>0.69820601851851838</v>
      </c>
      <c r="BE966" s="59">
        <f t="shared" si="1653"/>
        <v>0.66958333333333342</v>
      </c>
      <c r="BF966" s="59">
        <f t="shared" si="1654"/>
        <v>0.68</v>
      </c>
      <c r="BG966" s="59">
        <f t="shared" si="1655"/>
        <v>0.67518518518518522</v>
      </c>
      <c r="BH966" s="59">
        <f t="shared" si="1656"/>
        <v>0.67449074074074078</v>
      </c>
      <c r="BI966" s="31">
        <f t="shared" si="1657"/>
        <v>2.8000000000000114</v>
      </c>
      <c r="BJ966" s="61">
        <f t="shared" si="1658"/>
        <v>9.3333333333333712E-2</v>
      </c>
      <c r="BK966" s="61">
        <f t="shared" si="1659"/>
        <v>9.3333333333333712E-2</v>
      </c>
      <c r="BL966" s="61">
        <f t="shared" si="1660"/>
        <v>9.3333333333333712E-2</v>
      </c>
      <c r="BM966" s="61">
        <f t="shared" si="1661"/>
        <v>9.3333333333333712E-2</v>
      </c>
      <c r="BN966" s="62">
        <f t="shared" si="1662"/>
        <v>0</v>
      </c>
      <c r="BO966" s="62">
        <f t="shared" si="1663"/>
        <v>5</v>
      </c>
      <c r="BP966" s="62">
        <f t="shared" si="1664"/>
        <v>36</v>
      </c>
      <c r="BQ966" s="62">
        <f t="shared" si="1665"/>
        <v>0</v>
      </c>
      <c r="BR966" s="62">
        <f t="shared" si="1666"/>
        <v>5</v>
      </c>
      <c r="BS966" s="62">
        <f t="shared" si="1667"/>
        <v>36</v>
      </c>
      <c r="BT966" s="62">
        <f t="shared" si="1668"/>
        <v>0</v>
      </c>
      <c r="BU966" s="62">
        <f t="shared" si="1669"/>
        <v>5</v>
      </c>
      <c r="BV966" s="62">
        <f t="shared" si="1670"/>
        <v>36</v>
      </c>
      <c r="BW966" s="62">
        <f t="shared" si="1671"/>
        <v>0</v>
      </c>
      <c r="BX966" s="62">
        <f t="shared" si="1672"/>
        <v>5</v>
      </c>
      <c r="BY966" s="62">
        <f t="shared" si="1673"/>
        <v>36</v>
      </c>
      <c r="BZ966" s="63">
        <f t="shared" si="1674"/>
        <v>0.67418981481481477</v>
      </c>
      <c r="CA966" s="63">
        <f t="shared" si="1675"/>
        <v>0.67974537037037031</v>
      </c>
      <c r="CB966" s="63">
        <f t="shared" si="1676"/>
        <v>0.65626157407407404</v>
      </c>
      <c r="CC966" s="63">
        <f t="shared" si="1677"/>
        <v>0.70209490740740732</v>
      </c>
      <c r="CD966" s="63">
        <f t="shared" si="1678"/>
        <v>0.67347222222222236</v>
      </c>
      <c r="CE966" s="63">
        <f t="shared" si="1679"/>
        <v>0.68388888888888899</v>
      </c>
      <c r="CF966" s="63">
        <f t="shared" si="1680"/>
        <v>0.67907407407407416</v>
      </c>
      <c r="CG966" s="63">
        <f t="shared" si="1681"/>
        <v>0.67837962962962972</v>
      </c>
      <c r="CH966" s="36"/>
      <c r="CI966" s="36"/>
      <c r="CJ966" s="36"/>
      <c r="CK966" s="36"/>
      <c r="CL966" s="60">
        <v>60</v>
      </c>
    </row>
    <row r="967" spans="1:90" ht="26.25" customHeight="1" x14ac:dyDescent="0.25">
      <c r="A967" s="37">
        <v>63</v>
      </c>
      <c r="E967" s="39"/>
      <c r="F967" s="42"/>
      <c r="G967" s="78">
        <v>356.45</v>
      </c>
      <c r="H967" s="41">
        <f t="shared" si="1634"/>
        <v>341.67</v>
      </c>
      <c r="I967" s="42">
        <v>341.49</v>
      </c>
      <c r="J967" s="43">
        <f t="shared" si="1632"/>
        <v>-6.8328013509428827E-4</v>
      </c>
      <c r="K967" s="44">
        <f t="shared" si="1633"/>
        <v>-0.23333333333334849</v>
      </c>
      <c r="L967" s="76" t="s">
        <v>545</v>
      </c>
      <c r="M967" s="127" t="s">
        <v>1229</v>
      </c>
      <c r="N967" s="46">
        <f t="shared" si="1684"/>
        <v>341.72333333333336</v>
      </c>
      <c r="O967" s="46">
        <f t="shared" si="1631"/>
        <v>-0.11000000000000001</v>
      </c>
      <c r="P967" s="42">
        <v>341.82</v>
      </c>
      <c r="Q967" s="44">
        <f t="shared" si="1682"/>
        <v>-14.84</v>
      </c>
      <c r="R967" s="37">
        <v>356.54</v>
      </c>
      <c r="S967" s="46">
        <f t="shared" si="1683"/>
        <v>-14.76</v>
      </c>
      <c r="T967" s="40">
        <v>356.52</v>
      </c>
      <c r="U967" s="47" t="str">
        <f t="shared" si="1635"/>
        <v/>
      </c>
      <c r="V967" s="47" t="str">
        <f t="shared" si="1636"/>
        <v/>
      </c>
      <c r="W967" s="50"/>
      <c r="X967" s="50"/>
      <c r="Y967" s="50"/>
      <c r="Z967" s="50"/>
      <c r="AA967" s="50"/>
      <c r="AB967" s="50"/>
      <c r="AC967" s="50"/>
      <c r="AD967" s="50"/>
      <c r="AE967" s="51">
        <f t="shared" si="1637"/>
        <v>63</v>
      </c>
      <c r="AF967" s="51" t="str">
        <f t="shared" si="1638"/>
        <v/>
      </c>
      <c r="AG967" s="51" t="str">
        <f t="shared" si="1639"/>
        <v/>
      </c>
      <c r="AH967" s="51" t="str">
        <f t="shared" si="1640"/>
        <v/>
      </c>
      <c r="AI967" s="52">
        <f t="shared" si="1641"/>
        <v>341.67</v>
      </c>
      <c r="AJ967" s="82"/>
      <c r="AK967" s="53"/>
      <c r="AL967" s="52"/>
      <c r="AM967" s="53">
        <f t="shared" si="1642"/>
        <v>30</v>
      </c>
      <c r="AN967" s="53">
        <f>IF(AJ967&lt;&gt;"",IF(AJ967="o",VLOOKUP(AM967,OpenSect!$A$1:$D$11,2),IF(AJ967="u",VLOOKUP(AM967,UpHill!$A$1:$D$35,2),IF(AJ967="d",VLOOKUP(AM967,DownHill!$A$3:$D$29,2),IF(AJ967="f",VLOOKUP(AM967,FlatUnd!$A$2:$D$30,2),IF(AJ967="t",VLOOKUP(AM967,TimeAdd!$A$1:$D$176,2),IF(AJ967="l",VLOOKUP(AM967,SLimit!$A$1:$D$8,2),AN966)))))),AN966)</f>
        <v>30</v>
      </c>
      <c r="AO967" s="53">
        <f>IF(AJ967&lt;&gt;"",IF(AJ967="o",VLOOKUP(AM967,OpenSect!$A$1:$D$11,3),IF(AJ967="u",VLOOKUP(AM967,UpHill!$A$1:$D$35,3),IF(AJ967="d",VLOOKUP(AM967,DownHill!$A$3:$D$29,3),IF(AJ967="f",VLOOKUP(AM967,FlatUnd!$A$2:$D$30,3),IF(AJ967="t",VLOOKUP(AM967,TimeAdd!$A$1:$D$18,3),IF(AJ967="l",VLOOKUP(AM967,SLimit!$A$1:$D$8,3),AO966)))))),AO966)</f>
        <v>30</v>
      </c>
      <c r="AP967" s="53">
        <f>IF(AJ967&lt;&gt;"",IF(AJ967="o",VLOOKUP(AM967,OpenSect!$A$1:$D$11,4),IF(AJ967="u",VLOOKUP(AM967,UpHill!$A$1:$D$35,4),IF(AJ967="d",VLOOKUP(AM967,DownHill!$A$3:$D$29,4),IF(AJ967="f",VLOOKUP(AM967,FlatUnd!$A$2:$D$30,4),IF(AJ967="t",VLOOKUP(AM967,TimeAdd!$A$1:$D$18,4),IF(AJ967="l",VLOOKUP(AM967,SLimit!$A$1:$D$8,4),AP966)))))),AP966)</f>
        <v>30</v>
      </c>
      <c r="AQ967" s="53" t="str">
        <f t="shared" si="1643"/>
        <v>60</v>
      </c>
      <c r="AR967" s="54" t="str">
        <f t="shared" si="1644"/>
        <v xml:space="preserve">Warning -  Pedestrians.  </v>
      </c>
      <c r="AS967" s="55"/>
      <c r="AT967" s="55"/>
      <c r="AU967" s="56">
        <f>IF(GroupStTimes!$A$8=0,MIN(CB967,CD967,CF967),MIN(BZ967,CB967,CD967,CF967))</f>
        <v>0.6563888888888888</v>
      </c>
      <c r="AV967" s="56">
        <f>IF(GroupStTimes!$A$8=0,MAX(CC967,CE967,CG967),MAX(CA967,CC967,CE967,CG967))</f>
        <v>0.70222222222222208</v>
      </c>
      <c r="AW967" s="57" t="str">
        <f t="shared" si="1645"/>
        <v/>
      </c>
      <c r="AX967" s="58" t="str">
        <f t="shared" si="1646"/>
        <v/>
      </c>
      <c r="AY967" s="58" t="str">
        <f t="shared" si="1647"/>
        <v/>
      </c>
      <c r="AZ967" s="31">
        <f t="shared" si="1648"/>
        <v>338.78</v>
      </c>
      <c r="BA967" s="59">
        <f t="shared" si="1649"/>
        <v>0.67030092592592583</v>
      </c>
      <c r="BB967" s="59">
        <f t="shared" si="1650"/>
        <v>0.67585648148148136</v>
      </c>
      <c r="BC967" s="59">
        <f t="shared" si="1651"/>
        <v>0.6523726851851851</v>
      </c>
      <c r="BD967" s="59">
        <f t="shared" si="1652"/>
        <v>0.69820601851851838</v>
      </c>
      <c r="BE967" s="59">
        <f t="shared" si="1653"/>
        <v>0.66958333333333342</v>
      </c>
      <c r="BF967" s="59">
        <f t="shared" si="1654"/>
        <v>0.68</v>
      </c>
      <c r="BG967" s="59">
        <f t="shared" si="1655"/>
        <v>0.67518518518518522</v>
      </c>
      <c r="BH967" s="59">
        <f t="shared" si="1656"/>
        <v>0.67449074074074078</v>
      </c>
      <c r="BI967" s="31">
        <f t="shared" si="1657"/>
        <v>2.8900000000000432</v>
      </c>
      <c r="BJ967" s="61">
        <f t="shared" si="1658"/>
        <v>9.633333333333477E-2</v>
      </c>
      <c r="BK967" s="61">
        <f t="shared" si="1659"/>
        <v>9.633333333333477E-2</v>
      </c>
      <c r="BL967" s="61">
        <f t="shared" si="1660"/>
        <v>9.633333333333477E-2</v>
      </c>
      <c r="BM967" s="61">
        <f t="shared" si="1661"/>
        <v>9.633333333333477E-2</v>
      </c>
      <c r="BN967" s="62">
        <f t="shared" si="1662"/>
        <v>0</v>
      </c>
      <c r="BO967" s="62">
        <f t="shared" si="1663"/>
        <v>5</v>
      </c>
      <c r="BP967" s="62">
        <f t="shared" si="1664"/>
        <v>47</v>
      </c>
      <c r="BQ967" s="62">
        <f t="shared" si="1665"/>
        <v>0</v>
      </c>
      <c r="BR967" s="62">
        <f t="shared" si="1666"/>
        <v>5</v>
      </c>
      <c r="BS967" s="62">
        <f t="shared" si="1667"/>
        <v>47</v>
      </c>
      <c r="BT967" s="62">
        <f t="shared" si="1668"/>
        <v>0</v>
      </c>
      <c r="BU967" s="62">
        <f t="shared" si="1669"/>
        <v>5</v>
      </c>
      <c r="BV967" s="62">
        <f t="shared" si="1670"/>
        <v>47</v>
      </c>
      <c r="BW967" s="62">
        <f t="shared" si="1671"/>
        <v>0</v>
      </c>
      <c r="BX967" s="62">
        <f t="shared" si="1672"/>
        <v>5</v>
      </c>
      <c r="BY967" s="62">
        <f t="shared" si="1673"/>
        <v>47</v>
      </c>
      <c r="BZ967" s="63">
        <f t="shared" si="1674"/>
        <v>0.67431712962962953</v>
      </c>
      <c r="CA967" s="63">
        <f t="shared" si="1675"/>
        <v>0.67987268518518507</v>
      </c>
      <c r="CB967" s="63">
        <f t="shared" si="1676"/>
        <v>0.6563888888888888</v>
      </c>
      <c r="CC967" s="63">
        <f t="shared" si="1677"/>
        <v>0.70222222222222208</v>
      </c>
      <c r="CD967" s="63">
        <f t="shared" si="1678"/>
        <v>0.67359953703703712</v>
      </c>
      <c r="CE967" s="63">
        <f t="shared" si="1679"/>
        <v>0.68401620370370375</v>
      </c>
      <c r="CF967" s="63">
        <f t="shared" si="1680"/>
        <v>0.67920138888888892</v>
      </c>
      <c r="CG967" s="63">
        <f t="shared" si="1681"/>
        <v>0.67850694444444448</v>
      </c>
      <c r="CH967" s="36"/>
      <c r="CI967" s="36"/>
      <c r="CJ967" s="36"/>
      <c r="CK967" s="36"/>
      <c r="CL967" s="60">
        <v>60</v>
      </c>
    </row>
    <row r="968" spans="1:90" ht="26.25" customHeight="1" x14ac:dyDescent="0.25">
      <c r="A968" s="37">
        <v>63</v>
      </c>
      <c r="E968" s="39"/>
      <c r="F968" s="42"/>
      <c r="G968" s="78">
        <v>356.52</v>
      </c>
      <c r="H968" s="41">
        <f t="shared" si="1634"/>
        <v>341.74</v>
      </c>
      <c r="I968" s="42">
        <v>341.56</v>
      </c>
      <c r="J968" s="43">
        <f t="shared" si="1632"/>
        <v>-6.9289924659392775E-4</v>
      </c>
      <c r="K968" s="44">
        <f t="shared" si="1633"/>
        <v>-0.23666666666662195</v>
      </c>
      <c r="L968" s="76" t="s">
        <v>627</v>
      </c>
      <c r="M968" s="127" t="s">
        <v>1229</v>
      </c>
      <c r="N968" s="46">
        <f t="shared" si="1684"/>
        <v>341.79666666666662</v>
      </c>
      <c r="O968" s="46">
        <f t="shared" si="1631"/>
        <v>-0.11000000000000001</v>
      </c>
      <c r="P968" s="42">
        <v>341.89</v>
      </c>
      <c r="Q968" s="44">
        <f t="shared" si="1682"/>
        <v>-14.84</v>
      </c>
      <c r="R968" s="37">
        <v>356.62</v>
      </c>
      <c r="S968" s="46">
        <f t="shared" si="1683"/>
        <v>-14.76</v>
      </c>
      <c r="T968" s="40">
        <v>356.59</v>
      </c>
      <c r="U968" s="47" t="str">
        <f t="shared" si="1635"/>
        <v/>
      </c>
      <c r="V968" s="47" t="str">
        <f t="shared" si="1636"/>
        <v/>
      </c>
      <c r="W968" s="50"/>
      <c r="X968" s="50"/>
      <c r="Y968" s="50"/>
      <c r="Z968" s="50"/>
      <c r="AA968" s="50"/>
      <c r="AB968" s="50"/>
      <c r="AC968" s="50"/>
      <c r="AD968" s="50"/>
      <c r="AE968" s="51">
        <f t="shared" si="1637"/>
        <v>63</v>
      </c>
      <c r="AF968" s="51" t="str">
        <f t="shared" si="1638"/>
        <v/>
      </c>
      <c r="AG968" s="51" t="str">
        <f t="shared" si="1639"/>
        <v/>
      </c>
      <c r="AH968" s="51" t="str">
        <f t="shared" si="1640"/>
        <v/>
      </c>
      <c r="AI968" s="52">
        <f t="shared" si="1641"/>
        <v>341.74</v>
      </c>
      <c r="AJ968" s="82"/>
      <c r="AK968" s="53"/>
      <c r="AL968" s="52"/>
      <c r="AM968" s="53">
        <f t="shared" si="1642"/>
        <v>30</v>
      </c>
      <c r="AN968" s="53">
        <f>IF(AJ968&lt;&gt;"",IF(AJ968="o",VLOOKUP(AM968,OpenSect!$A$1:$D$11,2),IF(AJ968="u",VLOOKUP(AM968,UpHill!$A$1:$D$35,2),IF(AJ968="d",VLOOKUP(AM968,DownHill!$A$3:$D$29,2),IF(AJ968="f",VLOOKUP(AM968,FlatUnd!$A$2:$D$30,2),IF(AJ968="t",VLOOKUP(AM968,TimeAdd!$A$1:$D$176,2),IF(AJ968="l",VLOOKUP(AM968,SLimit!$A$1:$D$8,2),AN967)))))),AN967)</f>
        <v>30</v>
      </c>
      <c r="AO968" s="53">
        <f>IF(AJ968&lt;&gt;"",IF(AJ968="o",VLOOKUP(AM968,OpenSect!$A$1:$D$11,3),IF(AJ968="u",VLOOKUP(AM968,UpHill!$A$1:$D$35,3),IF(AJ968="d",VLOOKUP(AM968,DownHill!$A$3:$D$29,3),IF(AJ968="f",VLOOKUP(AM968,FlatUnd!$A$2:$D$30,3),IF(AJ968="t",VLOOKUP(AM968,TimeAdd!$A$1:$D$18,3),IF(AJ968="l",VLOOKUP(AM968,SLimit!$A$1:$D$8,3),AO967)))))),AO967)</f>
        <v>30</v>
      </c>
      <c r="AP968" s="53">
        <f>IF(AJ968&lt;&gt;"",IF(AJ968="o",VLOOKUP(AM968,OpenSect!$A$1:$D$11,4),IF(AJ968="u",VLOOKUP(AM968,UpHill!$A$1:$D$35,4),IF(AJ968="d",VLOOKUP(AM968,DownHill!$A$3:$D$29,4),IF(AJ968="f",VLOOKUP(AM968,FlatUnd!$A$2:$D$30,4),IF(AJ968="t",VLOOKUP(AM968,TimeAdd!$A$1:$D$18,4),IF(AJ968="l",VLOOKUP(AM968,SLimit!$A$1:$D$8,4),AP967)))))),AP967)</f>
        <v>30</v>
      </c>
      <c r="AQ968" s="53" t="str">
        <f t="shared" si="1643"/>
        <v>60</v>
      </c>
      <c r="AR968" s="54" t="str">
        <f t="shared" si="1644"/>
        <v>60  Speed limit.</v>
      </c>
      <c r="AS968" s="55"/>
      <c r="AT968" s="55"/>
      <c r="AU968" s="56">
        <f>IF(GroupStTimes!$A$8=0,MIN(CB968,CD968,CF968),MIN(BZ968,CB968,CD968,CF968))</f>
        <v>0.65648148148148144</v>
      </c>
      <c r="AV968" s="56">
        <f>IF(GroupStTimes!$A$8=0,MAX(CC968,CE968,CG968),MAX(CA968,CC968,CE968,CG968))</f>
        <v>0.70231481481481473</v>
      </c>
      <c r="AW968" s="57" t="str">
        <f t="shared" si="1645"/>
        <v/>
      </c>
      <c r="AX968" s="58" t="str">
        <f t="shared" si="1646"/>
        <v/>
      </c>
      <c r="AY968" s="58" t="str">
        <f t="shared" si="1647"/>
        <v/>
      </c>
      <c r="AZ968" s="31">
        <f t="shared" si="1648"/>
        <v>338.78</v>
      </c>
      <c r="BA968" s="59">
        <f t="shared" si="1649"/>
        <v>0.67030092592592583</v>
      </c>
      <c r="BB968" s="59">
        <f t="shared" si="1650"/>
        <v>0.67585648148148136</v>
      </c>
      <c r="BC968" s="59">
        <f t="shared" si="1651"/>
        <v>0.6523726851851851</v>
      </c>
      <c r="BD968" s="59">
        <f t="shared" si="1652"/>
        <v>0.69820601851851838</v>
      </c>
      <c r="BE968" s="59">
        <f t="shared" si="1653"/>
        <v>0.66958333333333342</v>
      </c>
      <c r="BF968" s="59">
        <f t="shared" si="1654"/>
        <v>0.68</v>
      </c>
      <c r="BG968" s="59">
        <f t="shared" si="1655"/>
        <v>0.67518518518518522</v>
      </c>
      <c r="BH968" s="59">
        <f t="shared" si="1656"/>
        <v>0.67449074074074078</v>
      </c>
      <c r="BI968" s="31">
        <f t="shared" si="1657"/>
        <v>2.9600000000000364</v>
      </c>
      <c r="BJ968" s="61">
        <f t="shared" si="1658"/>
        <v>9.8666666666667874E-2</v>
      </c>
      <c r="BK968" s="61">
        <f t="shared" si="1659"/>
        <v>9.8666666666667874E-2</v>
      </c>
      <c r="BL968" s="61">
        <f t="shared" si="1660"/>
        <v>9.8666666666667874E-2</v>
      </c>
      <c r="BM968" s="61">
        <f t="shared" si="1661"/>
        <v>9.8666666666667874E-2</v>
      </c>
      <c r="BN968" s="62">
        <f t="shared" si="1662"/>
        <v>0</v>
      </c>
      <c r="BO968" s="62">
        <f t="shared" si="1663"/>
        <v>5</v>
      </c>
      <c r="BP968" s="62">
        <f t="shared" si="1664"/>
        <v>55</v>
      </c>
      <c r="BQ968" s="62">
        <f t="shared" si="1665"/>
        <v>0</v>
      </c>
      <c r="BR968" s="62">
        <f t="shared" si="1666"/>
        <v>5</v>
      </c>
      <c r="BS968" s="62">
        <f t="shared" si="1667"/>
        <v>55</v>
      </c>
      <c r="BT968" s="62">
        <f t="shared" si="1668"/>
        <v>0</v>
      </c>
      <c r="BU968" s="62">
        <f t="shared" si="1669"/>
        <v>5</v>
      </c>
      <c r="BV968" s="62">
        <f t="shared" si="1670"/>
        <v>55</v>
      </c>
      <c r="BW968" s="62">
        <f t="shared" si="1671"/>
        <v>0</v>
      </c>
      <c r="BX968" s="62">
        <f t="shared" si="1672"/>
        <v>5</v>
      </c>
      <c r="BY968" s="62">
        <f t="shared" si="1673"/>
        <v>55</v>
      </c>
      <c r="BZ968" s="63">
        <f t="shared" si="1674"/>
        <v>0.67440972222222217</v>
      </c>
      <c r="CA968" s="63">
        <f t="shared" si="1675"/>
        <v>0.67996527777777771</v>
      </c>
      <c r="CB968" s="63">
        <f t="shared" si="1676"/>
        <v>0.65648148148148144</v>
      </c>
      <c r="CC968" s="63">
        <f t="shared" si="1677"/>
        <v>0.70231481481481473</v>
      </c>
      <c r="CD968" s="63">
        <f t="shared" si="1678"/>
        <v>0.67369212962962977</v>
      </c>
      <c r="CE968" s="63">
        <f t="shared" si="1679"/>
        <v>0.6841087962962964</v>
      </c>
      <c r="CF968" s="63">
        <f t="shared" si="1680"/>
        <v>0.67929398148148157</v>
      </c>
      <c r="CG968" s="63">
        <f t="shared" si="1681"/>
        <v>0.67859953703703713</v>
      </c>
      <c r="CH968" s="36"/>
      <c r="CI968" s="36"/>
      <c r="CJ968" s="36"/>
      <c r="CK968" s="36"/>
      <c r="CL968" s="60">
        <v>60</v>
      </c>
    </row>
    <row r="969" spans="1:90" ht="40.5" x14ac:dyDescent="0.25">
      <c r="A969" s="37">
        <v>63</v>
      </c>
      <c r="C969" s="37" t="s">
        <v>25</v>
      </c>
      <c r="D969" s="37">
        <v>30</v>
      </c>
      <c r="E969" s="39"/>
      <c r="F969" s="42"/>
      <c r="G969" s="78">
        <v>357.24</v>
      </c>
      <c r="H969" s="41">
        <f t="shared" si="1634"/>
        <v>342.45</v>
      </c>
      <c r="I969" s="42">
        <v>342.28000000000003</v>
      </c>
      <c r="J969" s="43">
        <f t="shared" si="1632"/>
        <v>-6.719644735303299E-4</v>
      </c>
      <c r="K969" s="44">
        <f t="shared" si="1633"/>
        <v>-0.22999999999996135</v>
      </c>
      <c r="L969" s="76" t="s">
        <v>628</v>
      </c>
      <c r="M969" s="127" t="s">
        <v>1229</v>
      </c>
      <c r="N969" s="46">
        <f t="shared" si="1684"/>
        <v>342.51</v>
      </c>
      <c r="O969" s="46">
        <f t="shared" si="1631"/>
        <v>-0.11000000000000001</v>
      </c>
      <c r="P969" s="42">
        <v>342.61</v>
      </c>
      <c r="Q969" s="44">
        <f t="shared" si="1682"/>
        <v>-14.84</v>
      </c>
      <c r="R969" s="37">
        <v>357.33</v>
      </c>
      <c r="S969" s="46">
        <f t="shared" si="1683"/>
        <v>-14.76</v>
      </c>
      <c r="T969" s="40">
        <v>357.3</v>
      </c>
      <c r="U969" s="47" t="str">
        <f t="shared" si="1635"/>
        <v/>
      </c>
      <c r="V969" s="47" t="str">
        <f t="shared" si="1636"/>
        <v/>
      </c>
      <c r="W969" s="50"/>
      <c r="X969" s="50"/>
      <c r="Y969" s="50"/>
      <c r="Z969" s="50"/>
      <c r="AA969" s="50"/>
      <c r="AB969" s="50"/>
      <c r="AC969" s="50"/>
      <c r="AD969" s="50"/>
      <c r="AE969" s="51">
        <f t="shared" si="1637"/>
        <v>63</v>
      </c>
      <c r="AF969" s="51" t="str">
        <f t="shared" si="1638"/>
        <v/>
      </c>
      <c r="AG969" s="51" t="str">
        <f t="shared" si="1639"/>
        <v>o</v>
      </c>
      <c r="AH969" s="51">
        <f t="shared" si="1640"/>
        <v>30</v>
      </c>
      <c r="AI969" s="52">
        <f t="shared" si="1641"/>
        <v>342.45</v>
      </c>
      <c r="AJ969" s="82" t="s">
        <v>25</v>
      </c>
      <c r="AK969" s="53"/>
      <c r="AL969" s="52"/>
      <c r="AM969" s="53">
        <f t="shared" si="1642"/>
        <v>30</v>
      </c>
      <c r="AN969" s="53">
        <f>IF(AJ969&lt;&gt;"",IF(AJ969="o",VLOOKUP(AM969,OpenSect!$A$1:$D$11,2),IF(AJ969="u",VLOOKUP(AM969,UpHill!$A$1:$D$35,2),IF(AJ969="d",VLOOKUP(AM969,DownHill!$A$3:$D$29,2),IF(AJ969="f",VLOOKUP(AM969,FlatUnd!$A$2:$D$30,2),IF(AJ969="t",VLOOKUP(AM969,TimeAdd!$A$1:$D$176,2),IF(AJ969="l",VLOOKUP(AM969,SLimit!$A$1:$D$8,2),AN968)))))),AN968)</f>
        <v>30</v>
      </c>
      <c r="AO969" s="53">
        <f>IF(AJ969&lt;&gt;"",IF(AJ969="o",VLOOKUP(AM969,OpenSect!$A$1:$D$11,3),IF(AJ969="u",VLOOKUP(AM969,UpHill!$A$1:$D$35,3),IF(AJ969="d",VLOOKUP(AM969,DownHill!$A$3:$D$29,3),IF(AJ969="f",VLOOKUP(AM969,FlatUnd!$A$2:$D$30,3),IF(AJ969="t",VLOOKUP(AM969,TimeAdd!$A$1:$D$18,3),IF(AJ969="l",VLOOKUP(AM969,SLimit!$A$1:$D$8,3),AO968)))))),AO968)</f>
        <v>30</v>
      </c>
      <c r="AP969" s="53">
        <f>IF(AJ969&lt;&gt;"",IF(AJ969="o",VLOOKUP(AM969,OpenSect!$A$1:$D$11,4),IF(AJ969="u",VLOOKUP(AM969,UpHill!$A$1:$D$35,4),IF(AJ969="d",VLOOKUP(AM969,DownHill!$A$3:$D$29,4),IF(AJ969="f",VLOOKUP(AM969,FlatUnd!$A$2:$D$30,4),IF(AJ969="t",VLOOKUP(AM969,TimeAdd!$A$1:$D$18,4),IF(AJ969="l",VLOOKUP(AM969,SLimit!$A$1:$D$8,4),AP968)))))),AP968)</f>
        <v>30</v>
      </c>
      <c r="AQ969" s="53" t="str">
        <f t="shared" si="1643"/>
        <v>60</v>
      </c>
      <c r="AR969" s="54" t="str">
        <f t="shared" si="1644"/>
        <v>Traffic light. Carry straight on through 3 more traffic lights.</v>
      </c>
      <c r="AS969" s="55"/>
      <c r="AT969" s="55"/>
      <c r="AU969" s="56">
        <f>IF(GroupStTimes!$A$8=0,MIN(CB969,CD969,CF969),MIN(BZ969,CB969,CD969,CF969))</f>
        <v>0.65746527777777763</v>
      </c>
      <c r="AV969" s="56">
        <f>IF(GroupStTimes!$A$8=0,MAX(CC969,CE969,CG969),MAX(CA969,CC969,CE969,CG969))</f>
        <v>0.70329861111111103</v>
      </c>
      <c r="AW969" s="57" t="str">
        <f t="shared" si="1645"/>
        <v/>
      </c>
      <c r="AX969" s="58" t="str">
        <f t="shared" si="1646"/>
        <v/>
      </c>
      <c r="AY969" s="58" t="str">
        <f t="shared" si="1647"/>
        <v/>
      </c>
      <c r="AZ969" s="31">
        <f t="shared" si="1648"/>
        <v>338.78</v>
      </c>
      <c r="BA969" s="59">
        <f t="shared" si="1649"/>
        <v>0.67030092592592583</v>
      </c>
      <c r="BB969" s="59">
        <f t="shared" si="1650"/>
        <v>0.67585648148148136</v>
      </c>
      <c r="BC969" s="59">
        <f t="shared" si="1651"/>
        <v>0.6523726851851851</v>
      </c>
      <c r="BD969" s="59">
        <f t="shared" si="1652"/>
        <v>0.69820601851851838</v>
      </c>
      <c r="BE969" s="59">
        <f t="shared" si="1653"/>
        <v>0.66958333333333342</v>
      </c>
      <c r="BF969" s="59">
        <f t="shared" si="1654"/>
        <v>0.68</v>
      </c>
      <c r="BG969" s="59">
        <f t="shared" si="1655"/>
        <v>0.67518518518518522</v>
      </c>
      <c r="BH969" s="59">
        <f t="shared" si="1656"/>
        <v>0.67449074074074078</v>
      </c>
      <c r="BI969" s="31">
        <f t="shared" si="1657"/>
        <v>3.6700000000000159</v>
      </c>
      <c r="BJ969" s="61">
        <f t="shared" si="1658"/>
        <v>0.12233333333333386</v>
      </c>
      <c r="BK969" s="61">
        <f t="shared" si="1659"/>
        <v>0.12233333333333386</v>
      </c>
      <c r="BL969" s="61">
        <f t="shared" si="1660"/>
        <v>0.12233333333333386</v>
      </c>
      <c r="BM969" s="61">
        <f t="shared" si="1661"/>
        <v>0.12233333333333386</v>
      </c>
      <c r="BN969" s="62">
        <f t="shared" si="1662"/>
        <v>0</v>
      </c>
      <c r="BO969" s="62">
        <f t="shared" si="1663"/>
        <v>7</v>
      </c>
      <c r="BP969" s="62">
        <f t="shared" si="1664"/>
        <v>20</v>
      </c>
      <c r="BQ969" s="62">
        <f t="shared" si="1665"/>
        <v>0</v>
      </c>
      <c r="BR969" s="62">
        <f t="shared" si="1666"/>
        <v>7</v>
      </c>
      <c r="BS969" s="62">
        <f t="shared" si="1667"/>
        <v>20</v>
      </c>
      <c r="BT969" s="62">
        <f t="shared" si="1668"/>
        <v>0</v>
      </c>
      <c r="BU969" s="62">
        <f t="shared" si="1669"/>
        <v>7</v>
      </c>
      <c r="BV969" s="62">
        <f t="shared" si="1670"/>
        <v>20</v>
      </c>
      <c r="BW969" s="62">
        <f t="shared" si="1671"/>
        <v>0</v>
      </c>
      <c r="BX969" s="62">
        <f t="shared" si="1672"/>
        <v>7</v>
      </c>
      <c r="BY969" s="62">
        <f t="shared" si="1673"/>
        <v>20</v>
      </c>
      <c r="BZ969" s="63">
        <f t="shared" si="1674"/>
        <v>0.67539351851851848</v>
      </c>
      <c r="CA969" s="63">
        <f t="shared" si="1675"/>
        <v>0.68094907407407401</v>
      </c>
      <c r="CB969" s="63">
        <f t="shared" si="1676"/>
        <v>0.65746527777777763</v>
      </c>
      <c r="CC969" s="63">
        <f t="shared" si="1677"/>
        <v>0.70329861111111103</v>
      </c>
      <c r="CD969" s="63">
        <f t="shared" si="1678"/>
        <v>0.67467592592592607</v>
      </c>
      <c r="CE969" s="63">
        <f t="shared" si="1679"/>
        <v>0.68509259259259259</v>
      </c>
      <c r="CF969" s="63">
        <f t="shared" si="1680"/>
        <v>0.68027777777777776</v>
      </c>
      <c r="CG969" s="63">
        <f t="shared" si="1681"/>
        <v>0.67958333333333343</v>
      </c>
      <c r="CH969" s="36"/>
      <c r="CI969" s="36"/>
      <c r="CJ969" s="36"/>
      <c r="CK969" s="36"/>
      <c r="CL969" s="60">
        <v>60</v>
      </c>
    </row>
    <row r="970" spans="1:90" ht="26.25" customHeight="1" x14ac:dyDescent="0.25">
      <c r="A970" s="37">
        <v>63</v>
      </c>
      <c r="E970" s="39"/>
      <c r="F970" s="42"/>
      <c r="G970" s="78">
        <v>357.77</v>
      </c>
      <c r="H970" s="41">
        <f t="shared" si="1634"/>
        <v>342.99</v>
      </c>
      <c r="I970" s="42">
        <v>342.81</v>
      </c>
      <c r="J970" s="43">
        <f t="shared" si="1632"/>
        <v>-6.8064914481284571E-4</v>
      </c>
      <c r="K970" s="44">
        <f t="shared" si="1633"/>
        <v>-0.23333333333329165</v>
      </c>
      <c r="L970" s="76" t="s">
        <v>178</v>
      </c>
      <c r="M970" s="127" t="s">
        <v>1229</v>
      </c>
      <c r="N970" s="46">
        <f t="shared" si="1684"/>
        <v>343.04333333333329</v>
      </c>
      <c r="O970" s="46">
        <f t="shared" si="1631"/>
        <v>-0.11000000000000001</v>
      </c>
      <c r="P970" s="42">
        <v>343.14</v>
      </c>
      <c r="Q970" s="44">
        <f t="shared" si="1682"/>
        <v>-14.84</v>
      </c>
      <c r="R970" s="37">
        <v>357.86</v>
      </c>
      <c r="S970" s="46">
        <f t="shared" si="1683"/>
        <v>-14.76</v>
      </c>
      <c r="T970" s="40">
        <v>357.84</v>
      </c>
      <c r="U970" s="47" t="str">
        <f t="shared" si="1635"/>
        <v/>
      </c>
      <c r="V970" s="47" t="str">
        <f t="shared" si="1636"/>
        <v/>
      </c>
      <c r="W970" s="50"/>
      <c r="X970" s="50"/>
      <c r="Y970" s="50"/>
      <c r="Z970" s="50"/>
      <c r="AA970" s="50"/>
      <c r="AB970" s="50"/>
      <c r="AC970" s="50"/>
      <c r="AD970" s="50"/>
      <c r="AE970" s="51">
        <f t="shared" si="1637"/>
        <v>63</v>
      </c>
      <c r="AF970" s="51" t="str">
        <f t="shared" si="1638"/>
        <v/>
      </c>
      <c r="AG970" s="51" t="str">
        <f t="shared" si="1639"/>
        <v/>
      </c>
      <c r="AH970" s="51" t="str">
        <f t="shared" si="1640"/>
        <v/>
      </c>
      <c r="AI970" s="52">
        <f t="shared" si="1641"/>
        <v>342.99</v>
      </c>
      <c r="AJ970" s="82"/>
      <c r="AK970" s="53"/>
      <c r="AL970" s="52"/>
      <c r="AM970" s="53">
        <f t="shared" si="1642"/>
        <v>30</v>
      </c>
      <c r="AN970" s="53">
        <f>IF(AJ970&lt;&gt;"",IF(AJ970="o",VLOOKUP(AM970,OpenSect!$A$1:$D$11,2),IF(AJ970="u",VLOOKUP(AM970,UpHill!$A$1:$D$35,2),IF(AJ970="d",VLOOKUP(AM970,DownHill!$A$3:$D$29,2),IF(AJ970="f",VLOOKUP(AM970,FlatUnd!$A$2:$D$30,2),IF(AJ970="t",VLOOKUP(AM970,TimeAdd!$A$1:$D$176,2),IF(AJ970="l",VLOOKUP(AM970,SLimit!$A$1:$D$8,2),AN969)))))),AN969)</f>
        <v>30</v>
      </c>
      <c r="AO970" s="53">
        <f>IF(AJ970&lt;&gt;"",IF(AJ970="o",VLOOKUP(AM970,OpenSect!$A$1:$D$11,3),IF(AJ970="u",VLOOKUP(AM970,UpHill!$A$1:$D$35,3),IF(AJ970="d",VLOOKUP(AM970,DownHill!$A$3:$D$29,3),IF(AJ970="f",VLOOKUP(AM970,FlatUnd!$A$2:$D$30,3),IF(AJ970="t",VLOOKUP(AM970,TimeAdd!$A$1:$D$18,3),IF(AJ970="l",VLOOKUP(AM970,SLimit!$A$1:$D$8,3),AO969)))))),AO969)</f>
        <v>30</v>
      </c>
      <c r="AP970" s="53">
        <f>IF(AJ970&lt;&gt;"",IF(AJ970="o",VLOOKUP(AM970,OpenSect!$A$1:$D$11,4),IF(AJ970="u",VLOOKUP(AM970,UpHill!$A$1:$D$35,4),IF(AJ970="d",VLOOKUP(AM970,DownHill!$A$3:$D$29,4),IF(AJ970="f",VLOOKUP(AM970,FlatUnd!$A$2:$D$30,4),IF(AJ970="t",VLOOKUP(AM970,TimeAdd!$A$1:$D$18,4),IF(AJ970="l",VLOOKUP(AM970,SLimit!$A$1:$D$8,4),AP969)))))),AP969)</f>
        <v>30</v>
      </c>
      <c r="AQ970" s="53" t="str">
        <f t="shared" si="1643"/>
        <v>60</v>
      </c>
      <c r="AR970" s="54" t="str">
        <f t="shared" si="1644"/>
        <v>Traffic light. Carry straight on.</v>
      </c>
      <c r="AS970" s="55"/>
      <c r="AT970" s="55"/>
      <c r="AU970" s="56">
        <f>IF(GroupStTimes!$A$8=0,MIN(CB970,CD970,CF970),MIN(BZ970,CB970,CD970,CF970))</f>
        <v>0.65821759259259249</v>
      </c>
      <c r="AV970" s="56">
        <f>IF(GroupStTimes!$A$8=0,MAX(CC970,CE970,CG970),MAX(CA970,CC970,CE970,CG970))</f>
        <v>0.70405092592592577</v>
      </c>
      <c r="AW970" s="57" t="str">
        <f t="shared" si="1645"/>
        <v/>
      </c>
      <c r="AX970" s="58" t="str">
        <f t="shared" si="1646"/>
        <v/>
      </c>
      <c r="AY970" s="58" t="str">
        <f t="shared" si="1647"/>
        <v/>
      </c>
      <c r="AZ970" s="31">
        <f t="shared" si="1648"/>
        <v>338.78</v>
      </c>
      <c r="BA970" s="59">
        <f t="shared" si="1649"/>
        <v>0.67030092592592583</v>
      </c>
      <c r="BB970" s="59">
        <f t="shared" si="1650"/>
        <v>0.67585648148148136</v>
      </c>
      <c r="BC970" s="59">
        <f t="shared" si="1651"/>
        <v>0.6523726851851851</v>
      </c>
      <c r="BD970" s="59">
        <f t="shared" si="1652"/>
        <v>0.69820601851851838</v>
      </c>
      <c r="BE970" s="59">
        <f t="shared" si="1653"/>
        <v>0.66958333333333342</v>
      </c>
      <c r="BF970" s="59">
        <f t="shared" si="1654"/>
        <v>0.68</v>
      </c>
      <c r="BG970" s="59">
        <f t="shared" si="1655"/>
        <v>0.67518518518518522</v>
      </c>
      <c r="BH970" s="59">
        <f t="shared" si="1656"/>
        <v>0.67449074074074078</v>
      </c>
      <c r="BI970" s="31">
        <f t="shared" si="1657"/>
        <v>4.2100000000000364</v>
      </c>
      <c r="BJ970" s="61">
        <f t="shared" si="1658"/>
        <v>0.14033333333333456</v>
      </c>
      <c r="BK970" s="61">
        <f t="shared" si="1659"/>
        <v>0.14033333333333456</v>
      </c>
      <c r="BL970" s="61">
        <f t="shared" si="1660"/>
        <v>0.14033333333333456</v>
      </c>
      <c r="BM970" s="61">
        <f t="shared" si="1661"/>
        <v>0.14033333333333456</v>
      </c>
      <c r="BN970" s="62">
        <f t="shared" si="1662"/>
        <v>0</v>
      </c>
      <c r="BO970" s="62">
        <f t="shared" si="1663"/>
        <v>8</v>
      </c>
      <c r="BP970" s="62">
        <f t="shared" si="1664"/>
        <v>25</v>
      </c>
      <c r="BQ970" s="62">
        <f t="shared" si="1665"/>
        <v>0</v>
      </c>
      <c r="BR970" s="62">
        <f t="shared" si="1666"/>
        <v>8</v>
      </c>
      <c r="BS970" s="62">
        <f t="shared" si="1667"/>
        <v>25</v>
      </c>
      <c r="BT970" s="62">
        <f t="shared" si="1668"/>
        <v>0</v>
      </c>
      <c r="BU970" s="62">
        <f t="shared" si="1669"/>
        <v>8</v>
      </c>
      <c r="BV970" s="62">
        <f t="shared" si="1670"/>
        <v>25</v>
      </c>
      <c r="BW970" s="62">
        <f t="shared" si="1671"/>
        <v>0</v>
      </c>
      <c r="BX970" s="62">
        <f t="shared" si="1672"/>
        <v>8</v>
      </c>
      <c r="BY970" s="62">
        <f t="shared" si="1673"/>
        <v>25</v>
      </c>
      <c r="BZ970" s="63">
        <f t="shared" si="1674"/>
        <v>0.67614583333333322</v>
      </c>
      <c r="CA970" s="63">
        <f t="shared" si="1675"/>
        <v>0.68170138888888876</v>
      </c>
      <c r="CB970" s="63">
        <f t="shared" si="1676"/>
        <v>0.65821759259259249</v>
      </c>
      <c r="CC970" s="63">
        <f t="shared" si="1677"/>
        <v>0.70405092592592577</v>
      </c>
      <c r="CD970" s="63">
        <f t="shared" si="1678"/>
        <v>0.67542824074074082</v>
      </c>
      <c r="CE970" s="63">
        <f t="shared" si="1679"/>
        <v>0.68584490740740744</v>
      </c>
      <c r="CF970" s="63">
        <f t="shared" si="1680"/>
        <v>0.68103009259259262</v>
      </c>
      <c r="CG970" s="63">
        <f t="shared" si="1681"/>
        <v>0.68033564814814818</v>
      </c>
      <c r="CH970" s="36"/>
      <c r="CI970" s="36"/>
      <c r="CJ970" s="36"/>
      <c r="CK970" s="36"/>
      <c r="CL970" s="60">
        <v>60</v>
      </c>
    </row>
    <row r="971" spans="1:90" ht="26.25" customHeight="1" x14ac:dyDescent="0.25">
      <c r="A971" s="37">
        <v>63</v>
      </c>
      <c r="E971" s="39"/>
      <c r="F971" s="42"/>
      <c r="G971" s="78">
        <v>358.18</v>
      </c>
      <c r="H971" s="41">
        <f t="shared" si="1634"/>
        <v>343.39</v>
      </c>
      <c r="I971" s="42">
        <v>343.22</v>
      </c>
      <c r="J971" s="43">
        <f t="shared" si="1632"/>
        <v>-6.7012411864099213E-4</v>
      </c>
      <c r="K971" s="44">
        <f t="shared" si="1633"/>
        <v>-0.22999999999996135</v>
      </c>
      <c r="L971" s="76" t="s">
        <v>178</v>
      </c>
      <c r="M971" s="127" t="s">
        <v>1229</v>
      </c>
      <c r="N971" s="46">
        <f t="shared" si="1684"/>
        <v>343.45</v>
      </c>
      <c r="O971" s="46">
        <f t="shared" si="1631"/>
        <v>-0.11000000000000001</v>
      </c>
      <c r="P971" s="42">
        <v>343.55</v>
      </c>
      <c r="Q971" s="44">
        <f t="shared" si="1682"/>
        <v>-14.84</v>
      </c>
      <c r="R971" s="37">
        <v>358.27</v>
      </c>
      <c r="S971" s="46">
        <f t="shared" si="1683"/>
        <v>-14.76</v>
      </c>
      <c r="T971" s="40">
        <v>358.24</v>
      </c>
      <c r="U971" s="47" t="str">
        <f t="shared" si="1635"/>
        <v/>
      </c>
      <c r="V971" s="47" t="str">
        <f t="shared" si="1636"/>
        <v/>
      </c>
      <c r="W971" s="50"/>
      <c r="X971" s="50"/>
      <c r="Y971" s="50"/>
      <c r="Z971" s="50"/>
      <c r="AA971" s="50"/>
      <c r="AB971" s="50"/>
      <c r="AC971" s="50"/>
      <c r="AD971" s="50"/>
      <c r="AE971" s="51">
        <f t="shared" si="1637"/>
        <v>63</v>
      </c>
      <c r="AF971" s="51" t="str">
        <f t="shared" si="1638"/>
        <v/>
      </c>
      <c r="AG971" s="51" t="str">
        <f t="shared" si="1639"/>
        <v/>
      </c>
      <c r="AH971" s="51" t="str">
        <f t="shared" si="1640"/>
        <v/>
      </c>
      <c r="AI971" s="52">
        <f t="shared" si="1641"/>
        <v>343.39</v>
      </c>
      <c r="AJ971" s="82"/>
      <c r="AK971" s="53"/>
      <c r="AL971" s="52"/>
      <c r="AM971" s="53">
        <f t="shared" si="1642"/>
        <v>30</v>
      </c>
      <c r="AN971" s="53">
        <f>IF(AJ971&lt;&gt;"",IF(AJ971="o",VLOOKUP(AM971,OpenSect!$A$1:$D$11,2),IF(AJ971="u",VLOOKUP(AM971,UpHill!$A$1:$D$35,2),IF(AJ971="d",VLOOKUP(AM971,DownHill!$A$3:$D$29,2),IF(AJ971="f",VLOOKUP(AM971,FlatUnd!$A$2:$D$30,2),IF(AJ971="t",VLOOKUP(AM971,TimeAdd!$A$1:$D$176,2),IF(AJ971="l",VLOOKUP(AM971,SLimit!$A$1:$D$8,2),AN970)))))),AN970)</f>
        <v>30</v>
      </c>
      <c r="AO971" s="53">
        <f>IF(AJ971&lt;&gt;"",IF(AJ971="o",VLOOKUP(AM971,OpenSect!$A$1:$D$11,3),IF(AJ971="u",VLOOKUP(AM971,UpHill!$A$1:$D$35,3),IF(AJ971="d",VLOOKUP(AM971,DownHill!$A$3:$D$29,3),IF(AJ971="f",VLOOKUP(AM971,FlatUnd!$A$2:$D$30,3),IF(AJ971="t",VLOOKUP(AM971,TimeAdd!$A$1:$D$18,3),IF(AJ971="l",VLOOKUP(AM971,SLimit!$A$1:$D$8,3),AO970)))))),AO970)</f>
        <v>30</v>
      </c>
      <c r="AP971" s="53">
        <f>IF(AJ971&lt;&gt;"",IF(AJ971="o",VLOOKUP(AM971,OpenSect!$A$1:$D$11,4),IF(AJ971="u",VLOOKUP(AM971,UpHill!$A$1:$D$35,4),IF(AJ971="d",VLOOKUP(AM971,DownHill!$A$3:$D$29,4),IF(AJ971="f",VLOOKUP(AM971,FlatUnd!$A$2:$D$30,4),IF(AJ971="t",VLOOKUP(AM971,TimeAdd!$A$1:$D$18,4),IF(AJ971="l",VLOOKUP(AM971,SLimit!$A$1:$D$8,4),AP970)))))),AP970)</f>
        <v>30</v>
      </c>
      <c r="AQ971" s="53" t="str">
        <f t="shared" si="1643"/>
        <v>60</v>
      </c>
      <c r="AR971" s="54" t="str">
        <f t="shared" si="1644"/>
        <v>Traffic light. Carry straight on.</v>
      </c>
      <c r="AS971" s="55"/>
      <c r="AT971" s="55"/>
      <c r="AU971" s="56">
        <f>IF(GroupStTimes!$A$8=0,MIN(CB971,CD971,CF971),MIN(BZ971,CB971,CD971,CF971))</f>
        <v>0.65877314814814802</v>
      </c>
      <c r="AV971" s="56">
        <f>IF(GroupStTimes!$A$8=0,MAX(CC971,CE971,CG971),MAX(CA971,CC971,CE971,CG971))</f>
        <v>0.70460648148148131</v>
      </c>
      <c r="AW971" s="57" t="str">
        <f t="shared" si="1645"/>
        <v/>
      </c>
      <c r="AX971" s="58" t="str">
        <f t="shared" si="1646"/>
        <v/>
      </c>
      <c r="AY971" s="58" t="str">
        <f t="shared" si="1647"/>
        <v/>
      </c>
      <c r="AZ971" s="31">
        <f t="shared" si="1648"/>
        <v>338.78</v>
      </c>
      <c r="BA971" s="59">
        <f t="shared" si="1649"/>
        <v>0.67030092592592583</v>
      </c>
      <c r="BB971" s="59">
        <f t="shared" si="1650"/>
        <v>0.67585648148148136</v>
      </c>
      <c r="BC971" s="59">
        <f t="shared" si="1651"/>
        <v>0.6523726851851851</v>
      </c>
      <c r="BD971" s="59">
        <f t="shared" si="1652"/>
        <v>0.69820601851851838</v>
      </c>
      <c r="BE971" s="59">
        <f t="shared" si="1653"/>
        <v>0.66958333333333342</v>
      </c>
      <c r="BF971" s="59">
        <f t="shared" si="1654"/>
        <v>0.68</v>
      </c>
      <c r="BG971" s="59">
        <f t="shared" si="1655"/>
        <v>0.67518518518518522</v>
      </c>
      <c r="BH971" s="59">
        <f t="shared" si="1656"/>
        <v>0.67449074074074078</v>
      </c>
      <c r="BI971" s="31">
        <f t="shared" si="1657"/>
        <v>4.6100000000000136</v>
      </c>
      <c r="BJ971" s="61">
        <f t="shared" si="1658"/>
        <v>0.15366666666666712</v>
      </c>
      <c r="BK971" s="61">
        <f t="shared" si="1659"/>
        <v>0.15366666666666712</v>
      </c>
      <c r="BL971" s="61">
        <f t="shared" si="1660"/>
        <v>0.15366666666666712</v>
      </c>
      <c r="BM971" s="61">
        <f t="shared" si="1661"/>
        <v>0.15366666666666712</v>
      </c>
      <c r="BN971" s="62">
        <f t="shared" si="1662"/>
        <v>0</v>
      </c>
      <c r="BO971" s="62">
        <f t="shared" si="1663"/>
        <v>9</v>
      </c>
      <c r="BP971" s="62">
        <f t="shared" si="1664"/>
        <v>13</v>
      </c>
      <c r="BQ971" s="62">
        <f t="shared" si="1665"/>
        <v>0</v>
      </c>
      <c r="BR971" s="62">
        <f t="shared" si="1666"/>
        <v>9</v>
      </c>
      <c r="BS971" s="62">
        <f t="shared" si="1667"/>
        <v>13</v>
      </c>
      <c r="BT971" s="62">
        <f t="shared" si="1668"/>
        <v>0</v>
      </c>
      <c r="BU971" s="62">
        <f t="shared" si="1669"/>
        <v>9</v>
      </c>
      <c r="BV971" s="62">
        <f t="shared" si="1670"/>
        <v>13</v>
      </c>
      <c r="BW971" s="62">
        <f t="shared" si="1671"/>
        <v>0</v>
      </c>
      <c r="BX971" s="62">
        <f t="shared" si="1672"/>
        <v>9</v>
      </c>
      <c r="BY971" s="62">
        <f t="shared" si="1673"/>
        <v>13</v>
      </c>
      <c r="BZ971" s="63">
        <f t="shared" si="1674"/>
        <v>0.67670138888888876</v>
      </c>
      <c r="CA971" s="63">
        <f t="shared" si="1675"/>
        <v>0.68225694444444429</v>
      </c>
      <c r="CB971" s="63">
        <f t="shared" si="1676"/>
        <v>0.65877314814814802</v>
      </c>
      <c r="CC971" s="63">
        <f t="shared" si="1677"/>
        <v>0.70460648148148131</v>
      </c>
      <c r="CD971" s="63">
        <f t="shared" si="1678"/>
        <v>0.67598379629629635</v>
      </c>
      <c r="CE971" s="63">
        <f t="shared" si="1679"/>
        <v>0.68640046296296298</v>
      </c>
      <c r="CF971" s="63">
        <f t="shared" si="1680"/>
        <v>0.68158564814814815</v>
      </c>
      <c r="CG971" s="63">
        <f t="shared" si="1681"/>
        <v>0.68089120370370371</v>
      </c>
      <c r="CH971" s="36"/>
      <c r="CI971" s="36"/>
      <c r="CJ971" s="36"/>
      <c r="CK971" s="36"/>
      <c r="CL971" s="60">
        <v>60</v>
      </c>
    </row>
    <row r="972" spans="1:90" ht="26.25" customHeight="1" x14ac:dyDescent="0.25">
      <c r="A972" s="37">
        <v>63</v>
      </c>
      <c r="E972" s="39"/>
      <c r="F972" s="42"/>
      <c r="G972" s="78">
        <v>358.38</v>
      </c>
      <c r="H972" s="41">
        <f t="shared" si="1634"/>
        <v>343.6</v>
      </c>
      <c r="I972" s="42">
        <v>343.42</v>
      </c>
      <c r="J972" s="43">
        <f t="shared" si="1632"/>
        <v>-6.9885271678996302E-4</v>
      </c>
      <c r="K972" s="44">
        <f t="shared" si="1633"/>
        <v>-0.24000000000000909</v>
      </c>
      <c r="L972" s="76" t="s">
        <v>178</v>
      </c>
      <c r="M972" s="127" t="s">
        <v>1229</v>
      </c>
      <c r="N972" s="46">
        <f t="shared" si="1684"/>
        <v>343.66</v>
      </c>
      <c r="O972" s="46">
        <f t="shared" si="1631"/>
        <v>-0.11000000000000001</v>
      </c>
      <c r="P972" s="42">
        <v>343.75</v>
      </c>
      <c r="Q972" s="44">
        <f t="shared" si="1682"/>
        <v>-14.84</v>
      </c>
      <c r="R972" s="37">
        <v>358.48</v>
      </c>
      <c r="S972" s="46">
        <f t="shared" si="1683"/>
        <v>-14.76</v>
      </c>
      <c r="T972" s="40">
        <v>358.46</v>
      </c>
      <c r="U972" s="47" t="str">
        <f t="shared" si="1635"/>
        <v/>
      </c>
      <c r="V972" s="47" t="str">
        <f t="shared" si="1636"/>
        <v/>
      </c>
      <c r="W972" s="50"/>
      <c r="X972" s="50"/>
      <c r="Y972" s="50"/>
      <c r="Z972" s="50"/>
      <c r="AA972" s="50"/>
      <c r="AB972" s="50"/>
      <c r="AC972" s="50"/>
      <c r="AD972" s="50"/>
      <c r="AE972" s="51">
        <f t="shared" si="1637"/>
        <v>63</v>
      </c>
      <c r="AF972" s="51" t="str">
        <f t="shared" si="1638"/>
        <v/>
      </c>
      <c r="AG972" s="51" t="str">
        <f t="shared" si="1639"/>
        <v/>
      </c>
      <c r="AH972" s="51" t="str">
        <f t="shared" si="1640"/>
        <v/>
      </c>
      <c r="AI972" s="52">
        <f t="shared" si="1641"/>
        <v>343.6</v>
      </c>
      <c r="AJ972" s="82"/>
      <c r="AK972" s="53"/>
      <c r="AL972" s="52"/>
      <c r="AM972" s="53">
        <f t="shared" si="1642"/>
        <v>30</v>
      </c>
      <c r="AN972" s="53">
        <f>IF(AJ972&lt;&gt;"",IF(AJ972="o",VLOOKUP(AM972,OpenSect!$A$1:$D$11,2),IF(AJ972="u",VLOOKUP(AM972,UpHill!$A$1:$D$35,2),IF(AJ972="d",VLOOKUP(AM972,DownHill!$A$3:$D$29,2),IF(AJ972="f",VLOOKUP(AM972,FlatUnd!$A$2:$D$30,2),IF(AJ972="t",VLOOKUP(AM972,TimeAdd!$A$1:$D$176,2),IF(AJ972="l",VLOOKUP(AM972,SLimit!$A$1:$D$8,2),AN971)))))),AN971)</f>
        <v>30</v>
      </c>
      <c r="AO972" s="53">
        <f>IF(AJ972&lt;&gt;"",IF(AJ972="o",VLOOKUP(AM972,OpenSect!$A$1:$D$11,3),IF(AJ972="u",VLOOKUP(AM972,UpHill!$A$1:$D$35,3),IF(AJ972="d",VLOOKUP(AM972,DownHill!$A$3:$D$29,3),IF(AJ972="f",VLOOKUP(AM972,FlatUnd!$A$2:$D$30,3),IF(AJ972="t",VLOOKUP(AM972,TimeAdd!$A$1:$D$18,3),IF(AJ972="l",VLOOKUP(AM972,SLimit!$A$1:$D$8,3),AO971)))))),AO971)</f>
        <v>30</v>
      </c>
      <c r="AP972" s="53">
        <f>IF(AJ972&lt;&gt;"",IF(AJ972="o",VLOOKUP(AM972,OpenSect!$A$1:$D$11,4),IF(AJ972="u",VLOOKUP(AM972,UpHill!$A$1:$D$35,4),IF(AJ972="d",VLOOKUP(AM972,DownHill!$A$3:$D$29,4),IF(AJ972="f",VLOOKUP(AM972,FlatUnd!$A$2:$D$30,4),IF(AJ972="t",VLOOKUP(AM972,TimeAdd!$A$1:$D$18,4),IF(AJ972="l",VLOOKUP(AM972,SLimit!$A$1:$D$8,4),AP971)))))),AP971)</f>
        <v>30</v>
      </c>
      <c r="AQ972" s="53" t="str">
        <f t="shared" si="1643"/>
        <v>60</v>
      </c>
      <c r="AR972" s="54" t="str">
        <f t="shared" si="1644"/>
        <v>Traffic light. Carry straight on.</v>
      </c>
      <c r="AS972" s="55"/>
      <c r="AT972" s="55"/>
      <c r="AU972" s="56">
        <f>IF(GroupStTimes!$A$8=0,MIN(CB972,CD972,CF972),MIN(BZ972,CB972,CD972,CF972))</f>
        <v>0.65906249999999988</v>
      </c>
      <c r="AV972" s="56">
        <f>IF(GroupStTimes!$A$8=0,MAX(CC972,CE972,CG972),MAX(CA972,CC972,CE972,CG972))</f>
        <v>0.70489583333333317</v>
      </c>
      <c r="AW972" s="57" t="str">
        <f t="shared" si="1645"/>
        <v/>
      </c>
      <c r="AX972" s="58" t="str">
        <f t="shared" si="1646"/>
        <v/>
      </c>
      <c r="AY972" s="58" t="str">
        <f t="shared" si="1647"/>
        <v/>
      </c>
      <c r="AZ972" s="31">
        <f t="shared" si="1648"/>
        <v>338.78</v>
      </c>
      <c r="BA972" s="59">
        <f t="shared" si="1649"/>
        <v>0.67030092592592583</v>
      </c>
      <c r="BB972" s="59">
        <f t="shared" si="1650"/>
        <v>0.67585648148148136</v>
      </c>
      <c r="BC972" s="59">
        <f t="shared" si="1651"/>
        <v>0.6523726851851851</v>
      </c>
      <c r="BD972" s="59">
        <f t="shared" si="1652"/>
        <v>0.69820601851851838</v>
      </c>
      <c r="BE972" s="59">
        <f t="shared" si="1653"/>
        <v>0.66958333333333342</v>
      </c>
      <c r="BF972" s="59">
        <f t="shared" si="1654"/>
        <v>0.68</v>
      </c>
      <c r="BG972" s="59">
        <f t="shared" si="1655"/>
        <v>0.67518518518518522</v>
      </c>
      <c r="BH972" s="59">
        <f t="shared" si="1656"/>
        <v>0.67449074074074078</v>
      </c>
      <c r="BI972" s="31">
        <f t="shared" si="1657"/>
        <v>4.82000000000005</v>
      </c>
      <c r="BJ972" s="61">
        <f t="shared" si="1658"/>
        <v>0.16066666666666835</v>
      </c>
      <c r="BK972" s="61">
        <f t="shared" si="1659"/>
        <v>0.16066666666666835</v>
      </c>
      <c r="BL972" s="61">
        <f t="shared" si="1660"/>
        <v>0.16066666666666835</v>
      </c>
      <c r="BM972" s="61">
        <f t="shared" si="1661"/>
        <v>0.16066666666666835</v>
      </c>
      <c r="BN972" s="62">
        <f t="shared" si="1662"/>
        <v>0</v>
      </c>
      <c r="BO972" s="62">
        <f t="shared" si="1663"/>
        <v>9</v>
      </c>
      <c r="BP972" s="62">
        <f t="shared" si="1664"/>
        <v>38</v>
      </c>
      <c r="BQ972" s="62">
        <f t="shared" si="1665"/>
        <v>0</v>
      </c>
      <c r="BR972" s="62">
        <f t="shared" si="1666"/>
        <v>9</v>
      </c>
      <c r="BS972" s="62">
        <f t="shared" si="1667"/>
        <v>38</v>
      </c>
      <c r="BT972" s="62">
        <f t="shared" si="1668"/>
        <v>0</v>
      </c>
      <c r="BU972" s="62">
        <f t="shared" si="1669"/>
        <v>9</v>
      </c>
      <c r="BV972" s="62">
        <f t="shared" si="1670"/>
        <v>38</v>
      </c>
      <c r="BW972" s="62">
        <f t="shared" si="1671"/>
        <v>0</v>
      </c>
      <c r="BX972" s="62">
        <f t="shared" si="1672"/>
        <v>9</v>
      </c>
      <c r="BY972" s="62">
        <f t="shared" si="1673"/>
        <v>38</v>
      </c>
      <c r="BZ972" s="63">
        <f t="shared" si="1674"/>
        <v>0.67699074074074062</v>
      </c>
      <c r="CA972" s="63">
        <f t="shared" si="1675"/>
        <v>0.68254629629629615</v>
      </c>
      <c r="CB972" s="63">
        <f t="shared" si="1676"/>
        <v>0.65906249999999988</v>
      </c>
      <c r="CC972" s="63">
        <f t="shared" si="1677"/>
        <v>0.70489583333333317</v>
      </c>
      <c r="CD972" s="63">
        <f t="shared" si="1678"/>
        <v>0.67627314814814821</v>
      </c>
      <c r="CE972" s="63">
        <f t="shared" si="1679"/>
        <v>0.68668981481481484</v>
      </c>
      <c r="CF972" s="63">
        <f t="shared" si="1680"/>
        <v>0.68187500000000001</v>
      </c>
      <c r="CG972" s="63">
        <f t="shared" si="1681"/>
        <v>0.68118055555555557</v>
      </c>
      <c r="CH972" s="36"/>
      <c r="CI972" s="36"/>
      <c r="CJ972" s="36"/>
      <c r="CK972" s="36"/>
      <c r="CL972" s="60">
        <v>60</v>
      </c>
    </row>
    <row r="973" spans="1:90" ht="26.25" customHeight="1" x14ac:dyDescent="0.25">
      <c r="A973" s="37">
        <v>84</v>
      </c>
      <c r="C973" s="37" t="s">
        <v>25</v>
      </c>
      <c r="D973" s="37">
        <v>20</v>
      </c>
      <c r="E973" s="39"/>
      <c r="F973" s="42"/>
      <c r="G973" s="78">
        <v>359.13</v>
      </c>
      <c r="H973" s="41">
        <f t="shared" si="1634"/>
        <v>344.35</v>
      </c>
      <c r="I973" s="42">
        <v>344.17</v>
      </c>
      <c r="J973" s="43">
        <f t="shared" si="1632"/>
        <v>-6.7795953550091087E-4</v>
      </c>
      <c r="K973" s="44">
        <f t="shared" si="1633"/>
        <v>-0.23333333333334849</v>
      </c>
      <c r="L973" s="76" t="s">
        <v>178</v>
      </c>
      <c r="M973" s="127" t="s">
        <v>1229</v>
      </c>
      <c r="N973" s="46">
        <f t="shared" si="1684"/>
        <v>344.40333333333336</v>
      </c>
      <c r="O973" s="46">
        <f t="shared" si="1631"/>
        <v>-0.11000000000000001</v>
      </c>
      <c r="P973" s="42">
        <v>344.5</v>
      </c>
      <c r="Q973" s="44">
        <f t="shared" si="1682"/>
        <v>-14.84</v>
      </c>
      <c r="R973" s="37">
        <v>359.22</v>
      </c>
      <c r="S973" s="46">
        <f t="shared" si="1683"/>
        <v>-14.76</v>
      </c>
      <c r="T973" s="40">
        <v>359.2</v>
      </c>
      <c r="U973" s="47" t="str">
        <f t="shared" si="1635"/>
        <v/>
      </c>
      <c r="V973" s="47" t="str">
        <f t="shared" si="1636"/>
        <v/>
      </c>
      <c r="W973" s="50"/>
      <c r="X973" s="50"/>
      <c r="Y973" s="50"/>
      <c r="Z973" s="50"/>
      <c r="AA973" s="50"/>
      <c r="AB973" s="50"/>
      <c r="AC973" s="50"/>
      <c r="AD973" s="50"/>
      <c r="AE973" s="51">
        <f t="shared" si="1637"/>
        <v>84</v>
      </c>
      <c r="AF973" s="51" t="str">
        <f t="shared" si="1638"/>
        <v/>
      </c>
      <c r="AG973" s="51" t="str">
        <f t="shared" si="1639"/>
        <v>o</v>
      </c>
      <c r="AH973" s="51">
        <f t="shared" si="1640"/>
        <v>20</v>
      </c>
      <c r="AI973" s="52">
        <f t="shared" si="1641"/>
        <v>344.35</v>
      </c>
      <c r="AJ973" s="82" t="s">
        <v>25</v>
      </c>
      <c r="AK973" s="53"/>
      <c r="AL973" s="52"/>
      <c r="AM973" s="53">
        <f t="shared" si="1642"/>
        <v>20</v>
      </c>
      <c r="AN973" s="53">
        <f>IF(AJ973&lt;&gt;"",IF(AJ973="o",VLOOKUP(AM973,OpenSect!$A$1:$D$11,2),IF(AJ973="u",VLOOKUP(AM973,UpHill!$A$1:$D$35,2),IF(AJ973="d",VLOOKUP(AM973,DownHill!$A$3:$D$29,2),IF(AJ973="f",VLOOKUP(AM973,FlatUnd!$A$2:$D$30,2),IF(AJ973="t",VLOOKUP(AM973,TimeAdd!$A$1:$D$176,2),IF(AJ973="l",VLOOKUP(AM973,SLimit!$A$1:$D$8,2),AN972)))))),AN972)</f>
        <v>20</v>
      </c>
      <c r="AO973" s="53">
        <f>IF(AJ973&lt;&gt;"",IF(AJ973="o",VLOOKUP(AM973,OpenSect!$A$1:$D$11,3),IF(AJ973="u",VLOOKUP(AM973,UpHill!$A$1:$D$35,3),IF(AJ973="d",VLOOKUP(AM973,DownHill!$A$3:$D$29,3),IF(AJ973="f",VLOOKUP(AM973,FlatUnd!$A$2:$D$30,3),IF(AJ973="t",VLOOKUP(AM973,TimeAdd!$A$1:$D$18,3),IF(AJ973="l",VLOOKUP(AM973,SLimit!$A$1:$D$8,3),AO972)))))),AO972)</f>
        <v>20</v>
      </c>
      <c r="AP973" s="53">
        <f>IF(AJ973&lt;&gt;"",IF(AJ973="o",VLOOKUP(AM973,OpenSect!$A$1:$D$11,4),IF(AJ973="u",VLOOKUP(AM973,UpHill!$A$1:$D$35,4),IF(AJ973="d",VLOOKUP(AM973,DownHill!$A$3:$D$29,4),IF(AJ973="f",VLOOKUP(AM973,FlatUnd!$A$2:$D$30,4),IF(AJ973="t",VLOOKUP(AM973,TimeAdd!$A$1:$D$18,4),IF(AJ973="l",VLOOKUP(AM973,SLimit!$A$1:$D$8,4),AP972)))))),AP972)</f>
        <v>20</v>
      </c>
      <c r="AQ973" s="53" t="str">
        <f t="shared" si="1643"/>
        <v>60</v>
      </c>
      <c r="AR973" s="54" t="str">
        <f t="shared" si="1644"/>
        <v>Traffic light. Carry straight on.</v>
      </c>
      <c r="AS973" s="55"/>
      <c r="AT973" s="55"/>
      <c r="AU973" s="56">
        <f>IF(GroupStTimes!$A$8=0,MIN(CB973,CD973,CF973),MIN(BZ973,CB973,CD973,CF973))</f>
        <v>0.6601041666666666</v>
      </c>
      <c r="AV973" s="56">
        <f>IF(GroupStTimes!$A$8=0,MAX(CC973,CE973,CG973),MAX(CA973,CC973,CE973,CG973))</f>
        <v>0.70593749999999988</v>
      </c>
      <c r="AW973" s="57" t="str">
        <f t="shared" si="1645"/>
        <v/>
      </c>
      <c r="AX973" s="58" t="str">
        <f t="shared" si="1646"/>
        <v/>
      </c>
      <c r="AY973" s="58" t="str">
        <f t="shared" si="1647"/>
        <v/>
      </c>
      <c r="AZ973" s="31">
        <f t="shared" si="1648"/>
        <v>338.78</v>
      </c>
      <c r="BA973" s="59">
        <f t="shared" si="1649"/>
        <v>0.67030092592592583</v>
      </c>
      <c r="BB973" s="59">
        <f t="shared" si="1650"/>
        <v>0.67585648148148136</v>
      </c>
      <c r="BC973" s="59">
        <f t="shared" si="1651"/>
        <v>0.6523726851851851</v>
      </c>
      <c r="BD973" s="59">
        <f t="shared" si="1652"/>
        <v>0.69820601851851838</v>
      </c>
      <c r="BE973" s="59">
        <f t="shared" si="1653"/>
        <v>0.66958333333333342</v>
      </c>
      <c r="BF973" s="59">
        <f t="shared" si="1654"/>
        <v>0.68</v>
      </c>
      <c r="BG973" s="59">
        <f t="shared" si="1655"/>
        <v>0.67518518518518522</v>
      </c>
      <c r="BH973" s="59">
        <f t="shared" si="1656"/>
        <v>0.67449074074074078</v>
      </c>
      <c r="BI973" s="31">
        <f t="shared" si="1657"/>
        <v>5.57000000000005</v>
      </c>
      <c r="BJ973" s="61">
        <f t="shared" si="1658"/>
        <v>0.18566666666666834</v>
      </c>
      <c r="BK973" s="61">
        <f t="shared" si="1659"/>
        <v>0.18566666666666834</v>
      </c>
      <c r="BL973" s="61">
        <f t="shared" si="1660"/>
        <v>0.18566666666666834</v>
      </c>
      <c r="BM973" s="61">
        <f t="shared" si="1661"/>
        <v>0.18566666666666834</v>
      </c>
      <c r="BN973" s="62">
        <f t="shared" si="1662"/>
        <v>0</v>
      </c>
      <c r="BO973" s="62">
        <f t="shared" si="1663"/>
        <v>11</v>
      </c>
      <c r="BP973" s="62">
        <f t="shared" si="1664"/>
        <v>8</v>
      </c>
      <c r="BQ973" s="62">
        <f t="shared" si="1665"/>
        <v>0</v>
      </c>
      <c r="BR973" s="62">
        <f t="shared" si="1666"/>
        <v>11</v>
      </c>
      <c r="BS973" s="62">
        <f t="shared" si="1667"/>
        <v>8</v>
      </c>
      <c r="BT973" s="62">
        <f t="shared" si="1668"/>
        <v>0</v>
      </c>
      <c r="BU973" s="62">
        <f t="shared" si="1669"/>
        <v>11</v>
      </c>
      <c r="BV973" s="62">
        <f t="shared" si="1670"/>
        <v>8</v>
      </c>
      <c r="BW973" s="62">
        <f t="shared" si="1671"/>
        <v>0</v>
      </c>
      <c r="BX973" s="62">
        <f t="shared" si="1672"/>
        <v>11</v>
      </c>
      <c r="BY973" s="62">
        <f t="shared" si="1673"/>
        <v>8</v>
      </c>
      <c r="BZ973" s="63">
        <f t="shared" si="1674"/>
        <v>0.67803240740740733</v>
      </c>
      <c r="CA973" s="63">
        <f t="shared" si="1675"/>
        <v>0.68358796296296287</v>
      </c>
      <c r="CB973" s="63">
        <f t="shared" si="1676"/>
        <v>0.6601041666666666</v>
      </c>
      <c r="CC973" s="63">
        <f t="shared" si="1677"/>
        <v>0.70593749999999988</v>
      </c>
      <c r="CD973" s="63">
        <f t="shared" si="1678"/>
        <v>0.67731481481481493</v>
      </c>
      <c r="CE973" s="63">
        <f t="shared" si="1679"/>
        <v>0.68773148148148155</v>
      </c>
      <c r="CF973" s="63">
        <f t="shared" si="1680"/>
        <v>0.68291666666666673</v>
      </c>
      <c r="CG973" s="63">
        <f t="shared" si="1681"/>
        <v>0.68222222222222229</v>
      </c>
      <c r="CH973" s="36"/>
      <c r="CI973" s="36"/>
      <c r="CJ973" s="36"/>
      <c r="CK973" s="36"/>
      <c r="CL973" s="60">
        <v>60</v>
      </c>
    </row>
    <row r="974" spans="1:90" ht="26.25" customHeight="1" x14ac:dyDescent="0.25">
      <c r="A974" s="37">
        <v>84</v>
      </c>
      <c r="C974" s="37" t="s">
        <v>25</v>
      </c>
      <c r="D974" s="37">
        <v>20</v>
      </c>
      <c r="E974" s="39"/>
      <c r="F974" s="42"/>
      <c r="G974" s="78">
        <v>359.26</v>
      </c>
      <c r="H974" s="41">
        <f t="shared" si="1634"/>
        <v>344.48</v>
      </c>
      <c r="I974" s="42">
        <v>344.3</v>
      </c>
      <c r="J974" s="43">
        <f t="shared" si="1632"/>
        <v>-6.8738503243282584E-4</v>
      </c>
      <c r="K974" s="44">
        <f t="shared" si="1633"/>
        <v>-0.23666666666662195</v>
      </c>
      <c r="L974" s="76" t="s">
        <v>215</v>
      </c>
      <c r="M974" s="127" t="s">
        <v>1229</v>
      </c>
      <c r="N974" s="46">
        <f t="shared" si="1684"/>
        <v>344.53666666666663</v>
      </c>
      <c r="O974" s="46">
        <f t="shared" si="1631"/>
        <v>-0.11000000000000001</v>
      </c>
      <c r="P974" s="42">
        <v>344.63</v>
      </c>
      <c r="Q974" s="44">
        <f t="shared" si="1682"/>
        <v>-14.84</v>
      </c>
      <c r="R974" s="37">
        <v>359.36</v>
      </c>
      <c r="S974" s="46">
        <f t="shared" si="1683"/>
        <v>-14.76</v>
      </c>
      <c r="T974" s="40">
        <v>359.33</v>
      </c>
      <c r="U974" s="47" t="str">
        <f t="shared" si="1635"/>
        <v/>
      </c>
      <c r="V974" s="47" t="str">
        <f t="shared" si="1636"/>
        <v/>
      </c>
      <c r="W974" s="50"/>
      <c r="X974" s="50"/>
      <c r="Y974" s="50"/>
      <c r="Z974" s="50"/>
      <c r="AA974" s="50"/>
      <c r="AB974" s="50"/>
      <c r="AC974" s="50"/>
      <c r="AD974" s="50"/>
      <c r="AE974" s="51">
        <f t="shared" si="1637"/>
        <v>84</v>
      </c>
      <c r="AF974" s="51" t="str">
        <f t="shared" si="1638"/>
        <v/>
      </c>
      <c r="AG974" s="51" t="str">
        <f t="shared" si="1639"/>
        <v>o</v>
      </c>
      <c r="AH974" s="51">
        <f t="shared" si="1640"/>
        <v>20</v>
      </c>
      <c r="AI974" s="52">
        <f t="shared" si="1641"/>
        <v>344.48</v>
      </c>
      <c r="AJ974" s="82" t="s">
        <v>25</v>
      </c>
      <c r="AK974" s="53"/>
      <c r="AL974" s="52"/>
      <c r="AM974" s="53">
        <f t="shared" si="1642"/>
        <v>20</v>
      </c>
      <c r="AN974" s="53">
        <f>IF(AJ974&lt;&gt;"",IF(AJ974="o",VLOOKUP(AM974,OpenSect!$A$1:$D$11,2),IF(AJ974="u",VLOOKUP(AM974,UpHill!$A$1:$D$35,2),IF(AJ974="d",VLOOKUP(AM974,DownHill!$A$3:$D$29,2),IF(AJ974="f",VLOOKUP(AM974,FlatUnd!$A$2:$D$30,2),IF(AJ974="t",VLOOKUP(AM974,TimeAdd!$A$1:$D$176,2),IF(AJ974="l",VLOOKUP(AM974,SLimit!$A$1:$D$8,2),AN973)))))),AN973)</f>
        <v>20</v>
      </c>
      <c r="AO974" s="53">
        <f>IF(AJ974&lt;&gt;"",IF(AJ974="o",VLOOKUP(AM974,OpenSect!$A$1:$D$11,3),IF(AJ974="u",VLOOKUP(AM974,UpHill!$A$1:$D$35,3),IF(AJ974="d",VLOOKUP(AM974,DownHill!$A$3:$D$29,3),IF(AJ974="f",VLOOKUP(AM974,FlatUnd!$A$2:$D$30,3),IF(AJ974="t",VLOOKUP(AM974,TimeAdd!$A$1:$D$18,3),IF(AJ974="l",VLOOKUP(AM974,SLimit!$A$1:$D$8,3),AO973)))))),AO973)</f>
        <v>20</v>
      </c>
      <c r="AP974" s="53">
        <f>IF(AJ974&lt;&gt;"",IF(AJ974="o",VLOOKUP(AM974,OpenSect!$A$1:$D$11,4),IF(AJ974="u",VLOOKUP(AM974,UpHill!$A$1:$D$35,4),IF(AJ974="d",VLOOKUP(AM974,DownHill!$A$3:$D$29,4),IF(AJ974="f",VLOOKUP(AM974,FlatUnd!$A$2:$D$30,4),IF(AJ974="t",VLOOKUP(AM974,TimeAdd!$A$1:$D$18,4),IF(AJ974="l",VLOOKUP(AM974,SLimit!$A$1:$D$8,4),AP973)))))),AP973)</f>
        <v>20</v>
      </c>
      <c r="AQ974" s="53" t="str">
        <f t="shared" si="1643"/>
        <v>60</v>
      </c>
      <c r="AR974" s="54" t="str">
        <f t="shared" si="1644"/>
        <v>Traffic Light. Carry straight on.</v>
      </c>
      <c r="AS974" s="55"/>
      <c r="AT974" s="55"/>
      <c r="AU974" s="56">
        <f>IF(GroupStTimes!$A$8=0,MIN(CB974,CD974,CF974),MIN(BZ974,CB974,CD974,CF974))</f>
        <v>0.66037037037037027</v>
      </c>
      <c r="AV974" s="56">
        <f>IF(GroupStTimes!$A$8=0,MAX(CC974,CE974,CG974),MAX(CA974,CC974,CE974,CG974))</f>
        <v>0.70620370370370356</v>
      </c>
      <c r="AW974" s="57" t="str">
        <f t="shared" si="1645"/>
        <v/>
      </c>
      <c r="AX974" s="58" t="str">
        <f t="shared" si="1646"/>
        <v/>
      </c>
      <c r="AY974" s="58" t="str">
        <f t="shared" si="1647"/>
        <v/>
      </c>
      <c r="AZ974" s="31">
        <f t="shared" si="1648"/>
        <v>344.35</v>
      </c>
      <c r="BA974" s="59">
        <f t="shared" si="1649"/>
        <v>0.67803240740740733</v>
      </c>
      <c r="BB974" s="59">
        <f t="shared" si="1650"/>
        <v>0.68358796296296287</v>
      </c>
      <c r="BC974" s="59">
        <f t="shared" si="1651"/>
        <v>0.6601041666666666</v>
      </c>
      <c r="BD974" s="59">
        <f t="shared" si="1652"/>
        <v>0.70593749999999988</v>
      </c>
      <c r="BE974" s="59">
        <f t="shared" si="1653"/>
        <v>0.67731481481481493</v>
      </c>
      <c r="BF974" s="59">
        <f t="shared" si="1654"/>
        <v>0.68773148148148155</v>
      </c>
      <c r="BG974" s="59">
        <f t="shared" si="1655"/>
        <v>0.68291666666666673</v>
      </c>
      <c r="BH974" s="59">
        <f t="shared" si="1656"/>
        <v>0.68222222222222229</v>
      </c>
      <c r="BI974" s="31">
        <f t="shared" si="1657"/>
        <v>0.12999999999999545</v>
      </c>
      <c r="BJ974" s="61">
        <f t="shared" si="1658"/>
        <v>6.4999999999997725E-3</v>
      </c>
      <c r="BK974" s="61">
        <f t="shared" si="1659"/>
        <v>6.4999999999997725E-3</v>
      </c>
      <c r="BL974" s="61">
        <f t="shared" si="1660"/>
        <v>6.4999999999997725E-3</v>
      </c>
      <c r="BM974" s="61">
        <f t="shared" si="1661"/>
        <v>6.4999999999997725E-3</v>
      </c>
      <c r="BN974" s="62">
        <f t="shared" si="1662"/>
        <v>0</v>
      </c>
      <c r="BO974" s="62">
        <f t="shared" si="1663"/>
        <v>0</v>
      </c>
      <c r="BP974" s="62">
        <f t="shared" si="1664"/>
        <v>23</v>
      </c>
      <c r="BQ974" s="62">
        <f t="shared" si="1665"/>
        <v>0</v>
      </c>
      <c r="BR974" s="62">
        <f t="shared" si="1666"/>
        <v>0</v>
      </c>
      <c r="BS974" s="62">
        <f t="shared" si="1667"/>
        <v>23</v>
      </c>
      <c r="BT974" s="62">
        <f t="shared" si="1668"/>
        <v>0</v>
      </c>
      <c r="BU974" s="62">
        <f t="shared" si="1669"/>
        <v>0</v>
      </c>
      <c r="BV974" s="62">
        <f t="shared" si="1670"/>
        <v>23</v>
      </c>
      <c r="BW974" s="62">
        <f t="shared" si="1671"/>
        <v>0</v>
      </c>
      <c r="BX974" s="62">
        <f t="shared" si="1672"/>
        <v>0</v>
      </c>
      <c r="BY974" s="62">
        <f t="shared" si="1673"/>
        <v>23</v>
      </c>
      <c r="BZ974" s="63">
        <f t="shared" si="1674"/>
        <v>0.67829861111111101</v>
      </c>
      <c r="CA974" s="63">
        <f t="shared" si="1675"/>
        <v>0.68385416666666654</v>
      </c>
      <c r="CB974" s="63">
        <f t="shared" si="1676"/>
        <v>0.66037037037037027</v>
      </c>
      <c r="CC974" s="63">
        <f t="shared" si="1677"/>
        <v>0.70620370370370356</v>
      </c>
      <c r="CD974" s="63">
        <f t="shared" si="1678"/>
        <v>0.6775810185185186</v>
      </c>
      <c r="CE974" s="63">
        <f t="shared" si="1679"/>
        <v>0.68799768518518523</v>
      </c>
      <c r="CF974" s="63">
        <f t="shared" si="1680"/>
        <v>0.6831828703703704</v>
      </c>
      <c r="CG974" s="63">
        <f t="shared" si="1681"/>
        <v>0.68248842592592596</v>
      </c>
      <c r="CH974" s="36"/>
      <c r="CI974" s="36"/>
      <c r="CJ974" s="36"/>
      <c r="CK974" s="36"/>
      <c r="CL974" s="60">
        <v>60</v>
      </c>
    </row>
    <row r="975" spans="1:90" ht="26.25" customHeight="1" x14ac:dyDescent="0.25">
      <c r="A975" s="37">
        <v>84</v>
      </c>
      <c r="C975" s="37" t="s">
        <v>25</v>
      </c>
      <c r="D975" s="37">
        <v>20</v>
      </c>
      <c r="E975" s="39"/>
      <c r="F975" s="64"/>
      <c r="G975" s="78"/>
      <c r="H975" s="41">
        <f t="shared" ref="H975:H976" si="1685">ROUND(IF(G975="",N975,IF(P975="",I975,IF(R975="",(I975+(P975+O975))/2,IF(T975="",(I975+(P975+O975)+(R975+Q975))/3,(I975+(P975+O975)+(R975+Q975)+(T975+S975))/4)))),2)</f>
        <v>344.65</v>
      </c>
      <c r="I975" s="42">
        <v>344.42</v>
      </c>
      <c r="J975" s="43">
        <f t="shared" ref="J975:J976" si="1686">IF(N975="","",IF((I975-$I$4)=0,0,((I975-$I$4-(N975-$N$4))/(I975-$I$4))))</f>
        <v>-6.6778932698438338E-4</v>
      </c>
      <c r="K975" s="44">
        <f t="shared" ref="K975:K976" si="1687">(I975-$I$5)-(N975-$N$5)</f>
        <v>-0.22999999999996135</v>
      </c>
      <c r="L975" s="76" t="s">
        <v>1288</v>
      </c>
      <c r="M975" s="127" t="s">
        <v>1229</v>
      </c>
      <c r="N975" s="46">
        <f t="shared" si="1684"/>
        <v>344.65</v>
      </c>
      <c r="O975" s="46">
        <f t="shared" si="1631"/>
        <v>-0.11000000000000001</v>
      </c>
      <c r="P975" s="64">
        <v>344.76</v>
      </c>
      <c r="Q975" s="44"/>
      <c r="R975" s="37"/>
      <c r="S975" s="46"/>
      <c r="T975" s="40"/>
      <c r="U975" s="47"/>
      <c r="V975" s="47"/>
      <c r="W975" s="50"/>
      <c r="X975" s="50"/>
      <c r="Y975" s="50"/>
      <c r="Z975" s="50"/>
      <c r="AA975" s="50"/>
      <c r="AB975" s="50"/>
      <c r="AC975" s="50"/>
      <c r="AD975" s="50"/>
      <c r="AE975" s="51">
        <f t="shared" si="1637"/>
        <v>84</v>
      </c>
      <c r="AF975" s="51" t="str">
        <f t="shared" si="1638"/>
        <v/>
      </c>
      <c r="AG975" s="51" t="str">
        <f t="shared" si="1639"/>
        <v>o</v>
      </c>
      <c r="AH975" s="51">
        <f t="shared" si="1640"/>
        <v>20</v>
      </c>
      <c r="AI975" s="52">
        <f t="shared" si="1641"/>
        <v>344.65</v>
      </c>
      <c r="AJ975" s="82" t="s">
        <v>25</v>
      </c>
      <c r="AK975" s="53"/>
      <c r="AL975" s="52"/>
      <c r="AM975" s="53">
        <f t="shared" si="1642"/>
        <v>20</v>
      </c>
      <c r="AN975" s="53">
        <f>IF(AJ975&lt;&gt;"",IF(AJ975="o",VLOOKUP(AM975,OpenSect!$A$1:$D$11,2),IF(AJ975="u",VLOOKUP(AM975,UpHill!$A$1:$D$35,2),IF(AJ975="d",VLOOKUP(AM975,DownHill!$A$3:$D$29,2),IF(AJ975="f",VLOOKUP(AM975,FlatUnd!$A$2:$D$30,2),IF(AJ975="t",VLOOKUP(AM975,TimeAdd!$A$1:$D$176,2),IF(AJ975="l",VLOOKUP(AM975,SLimit!$A$1:$D$8,2),AN974)))))),AN974)</f>
        <v>20</v>
      </c>
      <c r="AO975" s="53">
        <f>IF(AJ975&lt;&gt;"",IF(AJ975="o",VLOOKUP(AM975,OpenSect!$A$1:$D$11,3),IF(AJ975="u",VLOOKUP(AM975,UpHill!$A$1:$D$35,3),IF(AJ975="d",VLOOKUP(AM975,DownHill!$A$3:$D$29,3),IF(AJ975="f",VLOOKUP(AM975,FlatUnd!$A$2:$D$30,3),IF(AJ975="t",VLOOKUP(AM975,TimeAdd!$A$1:$D$18,3),IF(AJ975="l",VLOOKUP(AM975,SLimit!$A$1:$D$8,3),AO974)))))),AO974)</f>
        <v>20</v>
      </c>
      <c r="AP975" s="53">
        <f>IF(AJ975&lt;&gt;"",IF(AJ975="o",VLOOKUP(AM975,OpenSect!$A$1:$D$11,4),IF(AJ975="u",VLOOKUP(AM975,UpHill!$A$1:$D$35,4),IF(AJ975="d",VLOOKUP(AM975,DownHill!$A$3:$D$29,4),IF(AJ975="f",VLOOKUP(AM975,FlatUnd!$A$2:$D$30,4),IF(AJ975="t",VLOOKUP(AM975,TimeAdd!$A$1:$D$18,4),IF(AJ975="l",VLOOKUP(AM975,SLimit!$A$1:$D$8,4),AP974)))))),AP974)</f>
        <v>20</v>
      </c>
      <c r="AQ975" s="53" t="str">
        <f t="shared" si="1643"/>
        <v>60</v>
      </c>
      <c r="AR975" s="54" t="str">
        <f t="shared" si="1644"/>
        <v>Turn LEFT into Majuba Lodge.</v>
      </c>
      <c r="AS975" s="55"/>
      <c r="AT975" s="55"/>
      <c r="AU975" s="56">
        <f>IF(GroupStTimes!$A$8=0,MIN(CB975,CD975,CF975),MIN(BZ975,CB975,CD975,CF975))</f>
        <v>0.66072916666666659</v>
      </c>
      <c r="AV975" s="56">
        <f>IF(GroupStTimes!$A$8=0,MAX(CC975,CE975,CG975),MAX(CA975,CC975,CE975,CG975))</f>
        <v>0.70656249999999987</v>
      </c>
      <c r="AW975" s="57" t="str">
        <f t="shared" si="1645"/>
        <v/>
      </c>
      <c r="AX975" s="58" t="str">
        <f t="shared" si="1646"/>
        <v/>
      </c>
      <c r="AY975" s="58" t="str">
        <f t="shared" si="1647"/>
        <v/>
      </c>
      <c r="AZ975" s="31">
        <f t="shared" si="1648"/>
        <v>344.35</v>
      </c>
      <c r="BA975" s="59">
        <f t="shared" si="1649"/>
        <v>0.67803240740740733</v>
      </c>
      <c r="BB975" s="59">
        <f t="shared" si="1650"/>
        <v>0.68358796296296287</v>
      </c>
      <c r="BC975" s="59">
        <f t="shared" si="1651"/>
        <v>0.6601041666666666</v>
      </c>
      <c r="BD975" s="59">
        <f t="shared" si="1652"/>
        <v>0.70593749999999988</v>
      </c>
      <c r="BE975" s="59">
        <f t="shared" si="1653"/>
        <v>0.67731481481481493</v>
      </c>
      <c r="BF975" s="59">
        <f t="shared" si="1654"/>
        <v>0.68773148148148155</v>
      </c>
      <c r="BG975" s="59">
        <f t="shared" si="1655"/>
        <v>0.68291666666666673</v>
      </c>
      <c r="BH975" s="59">
        <f t="shared" si="1656"/>
        <v>0.68222222222222229</v>
      </c>
      <c r="BI975" s="31">
        <f t="shared" si="1657"/>
        <v>0.29999999999995453</v>
      </c>
      <c r="BJ975" s="61">
        <f t="shared" si="1658"/>
        <v>1.4999999999997727E-2</v>
      </c>
      <c r="BK975" s="61">
        <f t="shared" si="1659"/>
        <v>1.4999999999997727E-2</v>
      </c>
      <c r="BL975" s="61">
        <f t="shared" si="1660"/>
        <v>1.4999999999997727E-2</v>
      </c>
      <c r="BM975" s="61">
        <f t="shared" si="1661"/>
        <v>1.4999999999997727E-2</v>
      </c>
      <c r="BN975" s="62">
        <f t="shared" si="1662"/>
        <v>0</v>
      </c>
      <c r="BO975" s="62">
        <f t="shared" si="1663"/>
        <v>0</v>
      </c>
      <c r="BP975" s="62">
        <f t="shared" si="1664"/>
        <v>54</v>
      </c>
      <c r="BQ975" s="62">
        <f t="shared" si="1665"/>
        <v>0</v>
      </c>
      <c r="BR975" s="62">
        <f t="shared" si="1666"/>
        <v>0</v>
      </c>
      <c r="BS975" s="62">
        <f t="shared" si="1667"/>
        <v>54</v>
      </c>
      <c r="BT975" s="62">
        <f t="shared" si="1668"/>
        <v>0</v>
      </c>
      <c r="BU975" s="62">
        <f t="shared" si="1669"/>
        <v>0</v>
      </c>
      <c r="BV975" s="62">
        <f t="shared" si="1670"/>
        <v>54</v>
      </c>
      <c r="BW975" s="62">
        <f t="shared" si="1671"/>
        <v>0</v>
      </c>
      <c r="BX975" s="62">
        <f t="shared" si="1672"/>
        <v>0</v>
      </c>
      <c r="BY975" s="62">
        <f t="shared" si="1673"/>
        <v>54</v>
      </c>
      <c r="BZ975" s="63">
        <f t="shared" si="1674"/>
        <v>0.67865740740740732</v>
      </c>
      <c r="CA975" s="63">
        <f t="shared" si="1675"/>
        <v>0.68421296296296286</v>
      </c>
      <c r="CB975" s="63">
        <f t="shared" si="1676"/>
        <v>0.66072916666666659</v>
      </c>
      <c r="CC975" s="63">
        <f t="shared" si="1677"/>
        <v>0.70656249999999987</v>
      </c>
      <c r="CD975" s="63">
        <f t="shared" si="1678"/>
        <v>0.67793981481481491</v>
      </c>
      <c r="CE975" s="63">
        <f t="shared" si="1679"/>
        <v>0.68835648148148154</v>
      </c>
      <c r="CF975" s="63">
        <f t="shared" si="1680"/>
        <v>0.68354166666666671</v>
      </c>
      <c r="CG975" s="63">
        <f t="shared" si="1681"/>
        <v>0.68284722222222227</v>
      </c>
      <c r="CH975" s="36"/>
      <c r="CI975" s="36"/>
      <c r="CJ975" s="36"/>
      <c r="CK975" s="36"/>
      <c r="CL975" s="60">
        <v>60</v>
      </c>
    </row>
    <row r="976" spans="1:90" ht="26.25" customHeight="1" x14ac:dyDescent="0.25">
      <c r="A976" s="37">
        <v>84</v>
      </c>
      <c r="C976" s="37" t="s">
        <v>25</v>
      </c>
      <c r="D976" s="37">
        <v>20</v>
      </c>
      <c r="E976" s="39"/>
      <c r="F976" s="42"/>
      <c r="G976" s="78"/>
      <c r="H976" s="41">
        <f t="shared" si="1685"/>
        <v>344.67</v>
      </c>
      <c r="I976" s="42">
        <v>344.45</v>
      </c>
      <c r="J976" s="43">
        <f t="shared" si="1686"/>
        <v>-6.3869937581643326E-4</v>
      </c>
      <c r="K976" s="44">
        <f t="shared" si="1687"/>
        <v>-0.21999999999997044</v>
      </c>
      <c r="L976" s="76" t="s">
        <v>1289</v>
      </c>
      <c r="M976" s="127" t="s">
        <v>1229</v>
      </c>
      <c r="N976" s="46">
        <f t="shared" si="1684"/>
        <v>344.66999999999996</v>
      </c>
      <c r="O976" s="46">
        <f t="shared" si="1631"/>
        <v>-0.11000000000000001</v>
      </c>
      <c r="P976" s="42">
        <v>344.78</v>
      </c>
      <c r="Q976" s="44"/>
      <c r="R976" s="37"/>
      <c r="S976" s="46"/>
      <c r="T976" s="40"/>
      <c r="U976" s="47"/>
      <c r="V976" s="47"/>
      <c r="W976" s="50"/>
      <c r="X976" s="50"/>
      <c r="Y976" s="50"/>
      <c r="Z976" s="50"/>
      <c r="AA976" s="50"/>
      <c r="AB976" s="50"/>
      <c r="AC976" s="50"/>
      <c r="AD976" s="50"/>
      <c r="AE976" s="51">
        <f t="shared" si="1637"/>
        <v>84</v>
      </c>
      <c r="AF976" s="51" t="str">
        <f t="shared" si="1638"/>
        <v/>
      </c>
      <c r="AG976" s="51" t="str">
        <f t="shared" si="1639"/>
        <v>o</v>
      </c>
      <c r="AH976" s="51">
        <f t="shared" si="1640"/>
        <v>20</v>
      </c>
      <c r="AI976" s="52">
        <f t="shared" si="1641"/>
        <v>344.67</v>
      </c>
      <c r="AJ976" s="82" t="s">
        <v>25</v>
      </c>
      <c r="AK976" s="53"/>
      <c r="AL976" s="52"/>
      <c r="AM976" s="53">
        <f t="shared" si="1642"/>
        <v>20</v>
      </c>
      <c r="AN976" s="53">
        <f>IF(AJ976&lt;&gt;"",IF(AJ976="o",VLOOKUP(AM976,OpenSect!$A$1:$D$11,2),IF(AJ976="u",VLOOKUP(AM976,UpHill!$A$1:$D$35,2),IF(AJ976="d",VLOOKUP(AM976,DownHill!$A$3:$D$29,2),IF(AJ976="f",VLOOKUP(AM976,FlatUnd!$A$2:$D$30,2),IF(AJ976="t",VLOOKUP(AM976,TimeAdd!$A$1:$D$176,2),IF(AJ976="l",VLOOKUP(AM976,SLimit!$A$1:$D$8,2),AN975)))))),AN975)</f>
        <v>20</v>
      </c>
      <c r="AO976" s="53">
        <f>IF(AJ976&lt;&gt;"",IF(AJ976="o",VLOOKUP(AM976,OpenSect!$A$1:$D$11,3),IF(AJ976="u",VLOOKUP(AM976,UpHill!$A$1:$D$35,3),IF(AJ976="d",VLOOKUP(AM976,DownHill!$A$3:$D$29,3),IF(AJ976="f",VLOOKUP(AM976,FlatUnd!$A$2:$D$30,3),IF(AJ976="t",VLOOKUP(AM976,TimeAdd!$A$1:$D$18,3),IF(AJ976="l",VLOOKUP(AM976,SLimit!$A$1:$D$8,3),AO975)))))),AO975)</f>
        <v>20</v>
      </c>
      <c r="AP976" s="53">
        <f>IF(AJ976&lt;&gt;"",IF(AJ976="o",VLOOKUP(AM976,OpenSect!$A$1:$D$11,4),IF(AJ976="u",VLOOKUP(AM976,UpHill!$A$1:$D$35,4),IF(AJ976="d",VLOOKUP(AM976,DownHill!$A$3:$D$29,4),IF(AJ976="f",VLOOKUP(AM976,FlatUnd!$A$2:$D$30,4),IF(AJ976="t",VLOOKUP(AM976,TimeAdd!$A$1:$D$18,4),IF(AJ976="l",VLOOKUP(AM976,SLimit!$A$1:$D$8,4),AP975)))))),AP975)</f>
        <v>20</v>
      </c>
      <c r="AQ976" s="53" t="str">
        <f t="shared" si="1643"/>
        <v>60</v>
      </c>
      <c r="AR976" s="54" t="str">
        <f t="shared" si="1644"/>
        <v>Gate.  Bear LEFT.</v>
      </c>
      <c r="AS976" s="55"/>
      <c r="AT976" s="55"/>
      <c r="AU976" s="56">
        <f>IF(GroupStTimes!$A$8=0,MIN(CB976,CD976,CF976),MIN(BZ976,CB976,CD976,CF976))</f>
        <v>0.66077546296296286</v>
      </c>
      <c r="AV976" s="56">
        <f>IF(GroupStTimes!$A$8=0,MAX(CC976,CE976,CG976),MAX(CA976,CC976,CE976,CG976))</f>
        <v>0.70660879629629614</v>
      </c>
      <c r="AW976" s="57" t="str">
        <f t="shared" si="1645"/>
        <v/>
      </c>
      <c r="AX976" s="58" t="str">
        <f t="shared" si="1646"/>
        <v/>
      </c>
      <c r="AY976" s="58" t="str">
        <f t="shared" si="1647"/>
        <v/>
      </c>
      <c r="AZ976" s="31">
        <f t="shared" si="1648"/>
        <v>344.35</v>
      </c>
      <c r="BA976" s="59">
        <f t="shared" si="1649"/>
        <v>0.67803240740740733</v>
      </c>
      <c r="BB976" s="59">
        <f t="shared" si="1650"/>
        <v>0.68358796296296287</v>
      </c>
      <c r="BC976" s="59">
        <f t="shared" si="1651"/>
        <v>0.6601041666666666</v>
      </c>
      <c r="BD976" s="59">
        <f t="shared" si="1652"/>
        <v>0.70593749999999988</v>
      </c>
      <c r="BE976" s="59">
        <f t="shared" si="1653"/>
        <v>0.67731481481481493</v>
      </c>
      <c r="BF976" s="59">
        <f t="shared" si="1654"/>
        <v>0.68773148148148155</v>
      </c>
      <c r="BG976" s="59">
        <f t="shared" si="1655"/>
        <v>0.68291666666666673</v>
      </c>
      <c r="BH976" s="59">
        <f t="shared" si="1656"/>
        <v>0.68222222222222229</v>
      </c>
      <c r="BI976" s="31">
        <f t="shared" si="1657"/>
        <v>0.31999999999999318</v>
      </c>
      <c r="BJ976" s="61">
        <f t="shared" si="1658"/>
        <v>1.599999999999966E-2</v>
      </c>
      <c r="BK976" s="61">
        <f t="shared" si="1659"/>
        <v>1.599999999999966E-2</v>
      </c>
      <c r="BL976" s="61">
        <f t="shared" si="1660"/>
        <v>1.599999999999966E-2</v>
      </c>
      <c r="BM976" s="61">
        <f t="shared" si="1661"/>
        <v>1.599999999999966E-2</v>
      </c>
      <c r="BN976" s="62">
        <f t="shared" si="1662"/>
        <v>0</v>
      </c>
      <c r="BO976" s="62">
        <f t="shared" si="1663"/>
        <v>0</v>
      </c>
      <c r="BP976" s="62">
        <f t="shared" si="1664"/>
        <v>58</v>
      </c>
      <c r="BQ976" s="62">
        <f t="shared" si="1665"/>
        <v>0</v>
      </c>
      <c r="BR976" s="62">
        <f t="shared" si="1666"/>
        <v>0</v>
      </c>
      <c r="BS976" s="62">
        <f t="shared" si="1667"/>
        <v>58</v>
      </c>
      <c r="BT976" s="62">
        <f t="shared" si="1668"/>
        <v>0</v>
      </c>
      <c r="BU976" s="62">
        <f t="shared" si="1669"/>
        <v>0</v>
      </c>
      <c r="BV976" s="62">
        <f t="shared" si="1670"/>
        <v>58</v>
      </c>
      <c r="BW976" s="62">
        <f t="shared" si="1671"/>
        <v>0</v>
      </c>
      <c r="BX976" s="62">
        <f t="shared" si="1672"/>
        <v>0</v>
      </c>
      <c r="BY976" s="62">
        <f t="shared" si="1673"/>
        <v>58</v>
      </c>
      <c r="BZ976" s="63">
        <f t="shared" si="1674"/>
        <v>0.67870370370370359</v>
      </c>
      <c r="CA976" s="63">
        <f t="shared" si="1675"/>
        <v>0.68425925925925912</v>
      </c>
      <c r="CB976" s="63">
        <f t="shared" si="1676"/>
        <v>0.66077546296296286</v>
      </c>
      <c r="CC976" s="63">
        <f t="shared" si="1677"/>
        <v>0.70660879629629614</v>
      </c>
      <c r="CD976" s="63">
        <f t="shared" si="1678"/>
        <v>0.67798611111111118</v>
      </c>
      <c r="CE976" s="63">
        <f t="shared" si="1679"/>
        <v>0.68840277777777781</v>
      </c>
      <c r="CF976" s="63">
        <f t="shared" si="1680"/>
        <v>0.68358796296296298</v>
      </c>
      <c r="CG976" s="63">
        <f t="shared" si="1681"/>
        <v>0.68289351851851854</v>
      </c>
      <c r="CH976" s="36"/>
      <c r="CI976" s="36"/>
      <c r="CJ976" s="36"/>
      <c r="CK976" s="36"/>
      <c r="CL976" s="60">
        <v>60</v>
      </c>
    </row>
    <row r="977" spans="1:90" ht="86.25" customHeight="1" x14ac:dyDescent="0.25">
      <c r="A977" s="37">
        <v>84</v>
      </c>
      <c r="C977" s="37" t="s">
        <v>25</v>
      </c>
      <c r="D977" s="37">
        <v>0</v>
      </c>
      <c r="E977" s="39"/>
      <c r="F977" s="42"/>
      <c r="G977" s="78"/>
      <c r="H977" s="41">
        <f t="shared" si="1634"/>
        <v>344.69</v>
      </c>
      <c r="I977" s="42">
        <v>344.47</v>
      </c>
      <c r="J977" s="43">
        <f t="shared" si="1632"/>
        <v>-6.3866229279754523E-4</v>
      </c>
      <c r="K977" s="44">
        <f t="shared" si="1633"/>
        <v>-0.21999999999997044</v>
      </c>
      <c r="L977" s="76" t="s">
        <v>1290</v>
      </c>
      <c r="M977" s="127" t="s">
        <v>1229</v>
      </c>
      <c r="N977" s="46">
        <f t="shared" si="1684"/>
        <v>344.69</v>
      </c>
      <c r="O977" s="46">
        <f t="shared" si="1631"/>
        <v>-0.11000000000000001</v>
      </c>
      <c r="P977" s="42">
        <v>344.8</v>
      </c>
      <c r="Q977" s="44"/>
      <c r="R977" s="37"/>
      <c r="S977" s="46"/>
      <c r="T977" s="40"/>
      <c r="U977" s="47" t="str">
        <f t="shared" si="1635"/>
        <v/>
      </c>
      <c r="V977" s="47" t="str">
        <f t="shared" si="1636"/>
        <v/>
      </c>
      <c r="W977" s="50"/>
      <c r="X977" s="50"/>
      <c r="Y977" s="50"/>
      <c r="Z977" s="50"/>
      <c r="AA977" s="50"/>
      <c r="AB977" s="50"/>
      <c r="AC977" s="50"/>
      <c r="AD977" s="50"/>
      <c r="AE977" s="51">
        <f t="shared" si="1637"/>
        <v>84</v>
      </c>
      <c r="AF977" s="51" t="str">
        <f t="shared" si="1638"/>
        <v/>
      </c>
      <c r="AG977" s="51" t="str">
        <f t="shared" si="1639"/>
        <v>o</v>
      </c>
      <c r="AH977" s="51">
        <f t="shared" si="1640"/>
        <v>0</v>
      </c>
      <c r="AI977" s="52">
        <f t="shared" si="1641"/>
        <v>344.69</v>
      </c>
      <c r="AJ977" s="82" t="s">
        <v>25</v>
      </c>
      <c r="AK977" s="53"/>
      <c r="AL977" s="52"/>
      <c r="AM977" s="53">
        <f t="shared" si="1642"/>
        <v>0</v>
      </c>
      <c r="AN977" s="53">
        <f>IF(AJ977&lt;&gt;"",IF(AJ977="o",VLOOKUP(AM977,OpenSect!$A$1:$D$11,2),IF(AJ977="u",VLOOKUP(AM977,UpHill!$A$1:$D$35,2),IF(AJ977="d",VLOOKUP(AM977,DownHill!$A$3:$D$29,2),IF(AJ977="f",VLOOKUP(AM977,FlatUnd!$A$2:$D$30,2),IF(AJ977="t",VLOOKUP(AM977,TimeAdd!$A$1:$D$176,2),IF(AJ977="l",VLOOKUP(AM977,SLimit!$A$1:$D$8,2),AN976)))))),AN976)</f>
        <v>0</v>
      </c>
      <c r="AO977" s="53">
        <f>IF(AJ977&lt;&gt;"",IF(AJ977="o",VLOOKUP(AM977,OpenSect!$A$1:$D$11,3),IF(AJ977="u",VLOOKUP(AM977,UpHill!$A$1:$D$35,3),IF(AJ977="d",VLOOKUP(AM977,DownHill!$A$3:$D$29,3),IF(AJ977="f",VLOOKUP(AM977,FlatUnd!$A$2:$D$30,3),IF(AJ977="t",VLOOKUP(AM977,TimeAdd!$A$1:$D$18,3),IF(AJ977="l",VLOOKUP(AM977,SLimit!$A$1:$D$8,3),AO976)))))),AO976)</f>
        <v>0</v>
      </c>
      <c r="AP977" s="53">
        <f>IF(AJ977&lt;&gt;"",IF(AJ977="o",VLOOKUP(AM977,OpenSect!$A$1:$D$11,4),IF(AJ977="u",VLOOKUP(AM977,UpHill!$A$1:$D$35,4),IF(AJ977="d",VLOOKUP(AM977,DownHill!$A$3:$D$29,4),IF(AJ977="f",VLOOKUP(AM977,FlatUnd!$A$2:$D$30,4),IF(AJ977="t",VLOOKUP(AM977,TimeAdd!$A$1:$D$18,4),IF(AJ977="l",VLOOKUP(AM977,SLimit!$A$1:$D$8,4),AP976)))))),AP976)</f>
        <v>0</v>
      </c>
      <c r="AQ977" s="53" t="str">
        <f t="shared" si="1643"/>
        <v>60</v>
      </c>
      <c r="AR977" s="54" t="str">
        <f t="shared" si="1644"/>
        <v>FINAL OPEN CONTROL.  STOP under Reception Portal of Majuba Lodge. Continue and Park. You have 10 Minutes to hand in your Logger to the scorer.</v>
      </c>
      <c r="AS977" s="55"/>
      <c r="AT977" s="55"/>
      <c r="AU977" s="56">
        <f>IF(GroupStTimes!$A$8=0,MIN(CB977,CD977,CF977),MIN(BZ977,CB977,CD977,CF977))</f>
        <v>0.66081018518518508</v>
      </c>
      <c r="AV977" s="56">
        <f>IF(GroupStTimes!$A$8=0,MAX(CC977,CE977,CG977),MAX(CA977,CC977,CE977,CG977))</f>
        <v>0.70664351851851837</v>
      </c>
      <c r="AW977" s="57" t="str">
        <f t="shared" si="1645"/>
        <v/>
      </c>
      <c r="AX977" s="58" t="str">
        <f t="shared" si="1646"/>
        <v/>
      </c>
      <c r="AY977" s="58" t="str">
        <f t="shared" si="1647"/>
        <v/>
      </c>
      <c r="AZ977" s="31">
        <f t="shared" si="1648"/>
        <v>344.35</v>
      </c>
      <c r="BA977" s="59">
        <f t="shared" si="1649"/>
        <v>0.67803240740740733</v>
      </c>
      <c r="BB977" s="59">
        <f t="shared" si="1650"/>
        <v>0.68358796296296287</v>
      </c>
      <c r="BC977" s="59">
        <f t="shared" si="1651"/>
        <v>0.6601041666666666</v>
      </c>
      <c r="BD977" s="59">
        <f t="shared" si="1652"/>
        <v>0.70593749999999988</v>
      </c>
      <c r="BE977" s="59">
        <f t="shared" si="1653"/>
        <v>0.67731481481481493</v>
      </c>
      <c r="BF977" s="59">
        <f t="shared" si="1654"/>
        <v>0.68773148148148155</v>
      </c>
      <c r="BG977" s="59">
        <f t="shared" si="1655"/>
        <v>0.68291666666666673</v>
      </c>
      <c r="BH977" s="59">
        <f t="shared" si="1656"/>
        <v>0.68222222222222229</v>
      </c>
      <c r="BI977" s="31">
        <f t="shared" si="1657"/>
        <v>0.33999999999997499</v>
      </c>
      <c r="BJ977" s="61">
        <f t="shared" si="1658"/>
        <v>1.6999999999998749E-2</v>
      </c>
      <c r="BK977" s="61">
        <f t="shared" si="1659"/>
        <v>1.6999999999998749E-2</v>
      </c>
      <c r="BL977" s="61">
        <f t="shared" si="1660"/>
        <v>1.6999999999998749E-2</v>
      </c>
      <c r="BM977" s="61">
        <f t="shared" si="1661"/>
        <v>1.6999999999998749E-2</v>
      </c>
      <c r="BN977" s="62">
        <f t="shared" si="1662"/>
        <v>0</v>
      </c>
      <c r="BO977" s="62">
        <f t="shared" si="1663"/>
        <v>1</v>
      </c>
      <c r="BP977" s="62">
        <f t="shared" si="1664"/>
        <v>1</v>
      </c>
      <c r="BQ977" s="62">
        <f t="shared" si="1665"/>
        <v>0</v>
      </c>
      <c r="BR977" s="62">
        <f t="shared" si="1666"/>
        <v>1</v>
      </c>
      <c r="BS977" s="62">
        <f t="shared" si="1667"/>
        <v>1</v>
      </c>
      <c r="BT977" s="62">
        <f t="shared" si="1668"/>
        <v>0</v>
      </c>
      <c r="BU977" s="62">
        <f t="shared" si="1669"/>
        <v>1</v>
      </c>
      <c r="BV977" s="62">
        <f t="shared" si="1670"/>
        <v>1</v>
      </c>
      <c r="BW977" s="62">
        <f t="shared" si="1671"/>
        <v>0</v>
      </c>
      <c r="BX977" s="62">
        <f t="shared" si="1672"/>
        <v>1</v>
      </c>
      <c r="BY977" s="62">
        <f t="shared" si="1673"/>
        <v>1</v>
      </c>
      <c r="BZ977" s="63">
        <f t="shared" si="1674"/>
        <v>0.67873842592592581</v>
      </c>
      <c r="CA977" s="63">
        <f t="shared" si="1675"/>
        <v>0.68429398148148135</v>
      </c>
      <c r="CB977" s="63">
        <f t="shared" si="1676"/>
        <v>0.66081018518518508</v>
      </c>
      <c r="CC977" s="63">
        <f t="shared" si="1677"/>
        <v>0.70664351851851837</v>
      </c>
      <c r="CD977" s="63">
        <f t="shared" si="1678"/>
        <v>0.67802083333333341</v>
      </c>
      <c r="CE977" s="63">
        <f t="shared" si="1679"/>
        <v>0.68843750000000004</v>
      </c>
      <c r="CF977" s="63">
        <f t="shared" si="1680"/>
        <v>0.68362268518518521</v>
      </c>
      <c r="CG977" s="63">
        <f t="shared" si="1681"/>
        <v>0.68292824074074077</v>
      </c>
      <c r="CH977" s="36"/>
      <c r="CI977" s="36"/>
      <c r="CJ977" s="36"/>
      <c r="CK977" s="36"/>
      <c r="CL977" s="60">
        <v>60</v>
      </c>
    </row>
    <row r="978" spans="1:90" ht="26.25" customHeight="1" x14ac:dyDescent="0.25">
      <c r="Q978" s="78"/>
    </row>
    <row r="979" spans="1:90" ht="26.25" customHeight="1" x14ac:dyDescent="0.25">
      <c r="L979" s="94" t="s">
        <v>1256</v>
      </c>
    </row>
    <row r="980" spans="1:90" ht="60.75" x14ac:dyDescent="0.25">
      <c r="C980" s="37" t="s">
        <v>25</v>
      </c>
      <c r="D980" s="37">
        <v>30</v>
      </c>
      <c r="E980" s="39"/>
      <c r="F980" s="39"/>
      <c r="G980" s="78">
        <v>209.74</v>
      </c>
      <c r="H980" s="41">
        <f t="shared" ref="H980:H1030" si="1688">ROUND(IF(G980="",N980,IF(P980="",I980,IF(R980="",(I980+(P980+O980))/2,IF(T980="",(I980+(P980+O980)+(R980+Q980))/3,(I980+(P980+O980)+(R980+Q980)+(T980+S980))/4)))),2)</f>
        <v>214.3</v>
      </c>
      <c r="I980" s="42">
        <v>214.27</v>
      </c>
      <c r="J980" s="43">
        <f t="shared" ref="J980:J1030" si="1689">IF(N980="","",IF((I980-$I$4)=0,0,((I980-$I$4-(N980-$N$4))/(I980-$I$4))))</f>
        <v>-1.7112366017963391E-4</v>
      </c>
      <c r="K980" s="44">
        <f t="shared" ref="K980:K1030" si="1690">(I980-$I$5)-(N980-$N$5)</f>
        <v>-3.6666666666690162E-2</v>
      </c>
      <c r="L980" s="76" t="s">
        <v>420</v>
      </c>
      <c r="M980" s="127"/>
      <c r="N980" s="46">
        <f t="shared" ref="N980:N1030" si="1691">IF(P980="",((I980-I979)+H979),IF(R980="",(P980+O980),IF(T980="",((P980+O980)+(R980+Q980))/2,((P980+O980)+(R980+Q980)+(T980+S980))/3)))</f>
        <v>214.3066666666667</v>
      </c>
      <c r="O980" s="46">
        <v>4.47</v>
      </c>
      <c r="P980" s="37">
        <v>209.81</v>
      </c>
      <c r="Q980" s="46">
        <f t="shared" ref="Q980:Q981" si="1692">-0.2+4.47</f>
        <v>4.2699999999999996</v>
      </c>
      <c r="R980" s="40">
        <v>210.05</v>
      </c>
      <c r="S980" s="40">
        <v>4.47</v>
      </c>
      <c r="T980" s="78">
        <v>209.85</v>
      </c>
      <c r="U980" s="47" t="str">
        <f t="shared" ref="U980:U1030" si="1693">IF(W980="","",IF(Y980="",W980,IF(AA980&lt;1,ROUND((Y980+W980)/2,5),IF(AC980&lt;1,ROUND((Y980+AA980+W980)/3,5),ROUND((Y980+AA980+AC980+W980)/4,5)))))</f>
        <v/>
      </c>
      <c r="V980" s="47" t="str">
        <f t="shared" ref="V980:V1030" si="1694">IF(X980="","",IF(Z980&lt;1,ROUND(X980,5),IF(AB980&lt;1,ROUND((X980+Z980)/2,5),IF(AD980&lt;1,ROUND((X980+Z980+AB980)/3,5),ROUND((X980+Z980+AB980+AD980)/4,5)))))</f>
        <v/>
      </c>
      <c r="W980" s="50"/>
      <c r="X980" s="50"/>
      <c r="Y980" s="50"/>
      <c r="Z980" s="50"/>
      <c r="AA980" s="50"/>
      <c r="AB980" s="50"/>
      <c r="AC980" s="50"/>
      <c r="AD980" s="50"/>
      <c r="AE980" s="51" t="str">
        <f t="shared" ref="AE980:AE1030" si="1695">IF(A980="","",A980)</f>
        <v/>
      </c>
      <c r="AF980" s="51" t="str">
        <f t="shared" ref="AF980:AF1011" si="1696">IF(B980="","",B980)</f>
        <v/>
      </c>
      <c r="AG980" s="51" t="str">
        <f t="shared" ref="AG980:AG1011" si="1697">IF(C980="","",C980)</f>
        <v>o</v>
      </c>
      <c r="AH980" s="51">
        <f t="shared" ref="AH980:AH1011" si="1698">IF(D980="","",D980)</f>
        <v>30</v>
      </c>
      <c r="AI980" s="52">
        <f t="shared" ref="AI980:AI1011" si="1699">H980</f>
        <v>214.3</v>
      </c>
      <c r="AJ980" s="51" t="s">
        <v>25</v>
      </c>
      <c r="AK980" s="53"/>
      <c r="AL980" s="52"/>
      <c r="AM980" s="53">
        <f t="shared" ref="AM980:AM1030" si="1700">IF(OR(AJ980="",AJ980="m"),AM979,IF(AH980&lt;&gt;"",AH980,""))</f>
        <v>30</v>
      </c>
      <c r="AN980" s="53">
        <f>IF(AJ980&lt;&gt;"",IF(AJ980="o",VLOOKUP(AM980,OpenSect!$A$1:$D$11,2),IF(AJ980="u",VLOOKUP(AM980,UpHill!$A$1:$D$35,2),IF(AJ980="d",VLOOKUP(AM980,DownHill!$A$3:$D$29,2),IF(AJ980="f",VLOOKUP(AM980,FlatUnd!$A$2:$D$30,2),IF(AJ980="t",VLOOKUP(AM980,TimeAdd!$A$1:$D$176,2),IF(AJ980="l",VLOOKUP(AM980,SLimit!$A$1:$D$8,2),AN979)))))),AN979)</f>
        <v>30</v>
      </c>
      <c r="AO980" s="53">
        <f>IF(AJ980&lt;&gt;"",IF(AJ980="o",VLOOKUP(AM980,OpenSect!$A$1:$D$11,3),IF(AJ980="u",VLOOKUP(AM980,UpHill!$A$1:$D$35,3),IF(AJ980="d",VLOOKUP(AM980,DownHill!$A$3:$D$29,3),IF(AJ980="f",VLOOKUP(AM980,FlatUnd!$A$2:$D$30,3),IF(AJ980="t",VLOOKUP(AM980,TimeAdd!$A$1:$D$18,3),IF(AJ980="l",VLOOKUP(AM980,SLimit!$A$1:$D$8,3),AO979)))))),AO979)</f>
        <v>30</v>
      </c>
      <c r="AP980" s="53">
        <f>IF(AJ980&lt;&gt;"",IF(AJ980="o",VLOOKUP(AM980,OpenSect!$A$1:$D$11,4),IF(AJ980="u",VLOOKUP(AM980,UpHill!$A$1:$D$35,4),IF(AJ980="d",VLOOKUP(AM980,DownHill!$A$3:$D$29,4),IF(AJ980="f",VLOOKUP(AM980,FlatUnd!$A$2:$D$30,4),IF(AJ980="t",VLOOKUP(AM980,TimeAdd!$A$1:$D$18,4),IF(AJ980="l",VLOOKUP(AM980,SLimit!$A$1:$D$8,4),AP979)))))),AP979)</f>
        <v>30</v>
      </c>
      <c r="AQ980" s="53">
        <v>100</v>
      </c>
      <c r="AR980" s="54" t="str">
        <f t="shared" ref="AR980:AR1011" si="1701">L980</f>
        <v>[ War Memorial ] Thukela heights{ right}. Move to center of road - prepare to Turn Right</v>
      </c>
      <c r="AS980" s="55"/>
      <c r="AT980" s="55"/>
      <c r="AU980" s="56">
        <f>IF(GroupStTimes!$A$8=0,MIN(CB980,CD980,CF980),MIN(BZ980,CB980,CD980,CF980))</f>
        <v>0</v>
      </c>
      <c r="AV980" s="56">
        <f>IF(GroupStTimes!$A$8=0,MAX(CC980,CE980,CG980),MAX(CA980,CC980,CE980,CG980))</f>
        <v>0</v>
      </c>
      <c r="AW980" s="57" t="str">
        <f t="shared" ref="AW980:AW1011" si="1702">IF(U980="","",CONCATENATE(FIXED(U980,5),"  ",FIXED(V980,5)))</f>
        <v/>
      </c>
      <c r="AX980" s="58" t="str">
        <f t="shared" ref="AX980:AX1011" si="1703">IF(AJ980="m",ROUND(W980,5),"")</f>
        <v/>
      </c>
      <c r="AY980" s="58" t="str">
        <f t="shared" ref="AY980:AY1011" si="1704">IF(AJ980="m",ROUND(X980,5),"")</f>
        <v/>
      </c>
      <c r="AZ980" s="31">
        <f t="shared" ref="AZ980:AZ1030" si="1705">IF(AND(AM979=AM978,AN979=AN978,AO979=AO978,AP979=AP978,AJ980&lt;&gt;"t"),AZ979,IF(AJ980="t",AI980,AI979))</f>
        <v>0</v>
      </c>
      <c r="BA980" s="59">
        <f t="shared" ref="BA980:BA1030" si="1706">IF(AND($AM979=$AM978,$AN979=AN978,$AO979=$AO978,$AP979=$AP978,$AJ980&lt;&gt;"t"),BA979,BZ979)</f>
        <v>0</v>
      </c>
      <c r="BB980" s="59">
        <f t="shared" ref="BB980:BB1030" si="1707">IF(AND($AM979=$AM978,$AN979=AN978,$AO979=$AO978,$AP979=$AP978,$AJ980&lt;&gt;"t"),BB979,CA979)</f>
        <v>0</v>
      </c>
      <c r="BC980" s="59">
        <f t="shared" ref="BC980:BC1030" si="1708">IF(AND($AM979=$AM978,$AN979=AN978,$AO979=$AO978,$AP979=$AP978,$AJ980&lt;&gt;"t"),BC979,CB979)</f>
        <v>0</v>
      </c>
      <c r="BD980" s="59">
        <f t="shared" ref="BD980:BD1030" si="1709">IF(AND($AM979=$AM978,$AN979=AN978,$AO979=$AO978,$AP979=$AP978,$AJ980&lt;&gt;"t"),BD979,CC979)</f>
        <v>0</v>
      </c>
      <c r="BE980" s="59">
        <f t="shared" ref="BE980:BE1030" si="1710">IF(AND($AM979=$AM978,$AN979=AN978,$AO979=$AO978,$AP979=$AP978,$AJ980&lt;&gt;"t"),BE979,CD979)</f>
        <v>0</v>
      </c>
      <c r="BF980" s="59">
        <f t="shared" ref="BF980:BF1030" si="1711">IF(AND($AM979=$AM978,$AN979=AN978,$AO979=$AO978,$AP979=$AP978,$AJ980&lt;&gt;"t"),BF979,CE979)</f>
        <v>0</v>
      </c>
      <c r="BG980" s="59">
        <f t="shared" ref="BG980:BG1030" si="1712">IF(AND($AM979=$AM978,$AN979=AN978,$AO979=$AO978,$AP979=$AP978,$AJ980&lt;&gt;"t"),BG979,CF979)</f>
        <v>0</v>
      </c>
      <c r="BH980" s="59">
        <f t="shared" ref="BH980:BH1030" si="1713">IF(AND($AM979=$AM978,$AN979=AN978,$AO979=$AO978,$AP979=$AP978,$AJ980&lt;&gt;"t"),BH979,CG979)</f>
        <v>0</v>
      </c>
      <c r="BI980" s="31">
        <f t="shared" ref="BI980:BI1030" si="1714">AI980-AZ980</f>
        <v>214.3</v>
      </c>
      <c r="BJ980" s="61">
        <f t="shared" ref="BJ980:BJ1030" si="1715">IF($AJ979="t",IF(AM978=0,0,$BI980/AM978),IF(AM979=0,0,$BI980/AM979))</f>
        <v>0</v>
      </c>
      <c r="BK980" s="61">
        <f t="shared" ref="BK980:BK1030" si="1716">IF($AJ979="t",IF(AN978=0,0,$BI980/AN978),IF(AN979=0,0,$BI980/AN979))</f>
        <v>0</v>
      </c>
      <c r="BL980" s="61">
        <f t="shared" ref="BL980:BL1030" si="1717">IF($AJ979="t",IF(AO978=0,0,$BI980/AO978),IF(AO979=0,0,$BI980/AO979))</f>
        <v>0</v>
      </c>
      <c r="BM980" s="61">
        <f t="shared" ref="BM980:BM1030" si="1718">IF($AJ979="t",IF(AP978=0,0,$BI980/AP978),IF(AP979=0,0,$BI980/AP979))</f>
        <v>0</v>
      </c>
      <c r="BN980" s="62">
        <f t="shared" ref="BN980:BN1030" si="1719">IF(AJ980="t",0,INT(BJ980))</f>
        <v>0</v>
      </c>
      <c r="BO980" s="62">
        <f t="shared" ref="BO980:BO1030" si="1720">IF(AJ980="t",AM980,IF(INT((BJ980-BN980)*60)&lt;0,1,INT((BJ980-BN980)*60)))</f>
        <v>0</v>
      </c>
      <c r="BP980" s="62">
        <f t="shared" ref="BP980:BP1030" si="1721">IF(AJ980="t",0,ROUND((((BJ980-BN980)*60)-BO980)*60,0))</f>
        <v>0</v>
      </c>
      <c r="BQ980" s="62">
        <f t="shared" ref="BQ980:BQ1030" si="1722">IF(AJ980="t",0,INT(BK980))</f>
        <v>0</v>
      </c>
      <c r="BR980" s="62">
        <f t="shared" ref="BR980:BR1030" si="1723">IF(AJ980="t",AN980,IF(INT((BK980-BQ980)*60)&lt;0,1,INT((BK980-BQ980)*60)))</f>
        <v>0</v>
      </c>
      <c r="BS980" s="62">
        <f t="shared" ref="BS980:BS1030" si="1724">IF(AJ980="t",0,ROUND((((BK980-BQ980)*60)-BR980)*60,0))</f>
        <v>0</v>
      </c>
      <c r="BT980" s="62">
        <f t="shared" ref="BT980:BT1030" si="1725">IF(AJ980="t",0,INT(BL980))</f>
        <v>0</v>
      </c>
      <c r="BU980" s="62">
        <f t="shared" ref="BU980:BU1030" si="1726">IF(AJ980="t",AO980,IF(INT((BL980-BT980)*60)&lt;0,1,INT((BL980-BT980)*60)))</f>
        <v>0</v>
      </c>
      <c r="BV980" s="62">
        <f t="shared" ref="BV980:BV1030" si="1727">IF(AJ980="t",0,ROUND((((BL980-BT980)*60)-BU980)*60,0))</f>
        <v>0</v>
      </c>
      <c r="BW980" s="62">
        <f t="shared" ref="BW980:BW1030" si="1728">IF(AJ980="t",0,INT(BM980))</f>
        <v>0</v>
      </c>
      <c r="BX980" s="62">
        <f t="shared" ref="BX980:BX1030" si="1729">IF(AJ980="t",AP980,IF(INT((BM980-BW980)*60)&lt;0,1,INT((BM980-BW980)*60)))</f>
        <v>0</v>
      </c>
      <c r="BY980" s="62">
        <f t="shared" ref="BY980:BY1030" si="1730">IF(AJ980="t",0,ROUND((((BM980-BW980)*60)-BX980)*60,0))</f>
        <v>0</v>
      </c>
      <c r="BZ980" s="63">
        <f t="shared" ref="BZ980:BZ1030" si="1731">BA980+TIME(BN980,BO980,BP980)</f>
        <v>0</v>
      </c>
      <c r="CA980" s="63">
        <f t="shared" ref="CA980:CA1030" si="1732">BB980+TIME(BN980,BO980,BP980)</f>
        <v>0</v>
      </c>
      <c r="CB980" s="63">
        <f t="shared" ref="CB980:CB1030" si="1733">BC980+TIME(BQ980,BR980,BS980)</f>
        <v>0</v>
      </c>
      <c r="CC980" s="63">
        <f t="shared" ref="CC980:CC1030" si="1734">BD980+TIME(BQ980,BR980,BS980)</f>
        <v>0</v>
      </c>
      <c r="CD980" s="63">
        <f t="shared" ref="CD980:CD1030" si="1735">BE980+TIME(BT980,BU980,BV980)</f>
        <v>0</v>
      </c>
      <c r="CE980" s="63">
        <f t="shared" ref="CE980:CE1030" si="1736">BF980+TIME(BT980,BU980,BV980)</f>
        <v>0</v>
      </c>
      <c r="CF980" s="63">
        <f t="shared" ref="CF980:CF1030" si="1737">BG980+TIME(BW980,BX980,BY980)</f>
        <v>0</v>
      </c>
      <c r="CG980" s="63">
        <f t="shared" ref="CG980:CG1030" si="1738">BH980+TIME(BW980,BX980,BY980)</f>
        <v>0</v>
      </c>
    </row>
    <row r="981" spans="1:90" ht="39" customHeight="1" x14ac:dyDescent="0.25">
      <c r="C981" s="37" t="s">
        <v>25</v>
      </c>
      <c r="D981" s="37">
        <v>30</v>
      </c>
      <c r="E981" s="39"/>
      <c r="F981" s="39"/>
      <c r="G981" s="78">
        <v>209.88</v>
      </c>
      <c r="H981" s="41">
        <f t="shared" si="1688"/>
        <v>213.32</v>
      </c>
      <c r="I981" s="42">
        <f t="shared" ref="I981:I1030" si="1739">E981+G981</f>
        <v>209.88</v>
      </c>
      <c r="J981" s="43">
        <f t="shared" si="1689"/>
        <v>-2.1821993520106789E-2</v>
      </c>
      <c r="K981" s="44">
        <f t="shared" si="1690"/>
        <v>-4.5800000000000125</v>
      </c>
      <c r="L981" s="76" t="s">
        <v>1255</v>
      </c>
      <c r="M981" s="127"/>
      <c r="N981" s="46">
        <f t="shared" si="1691"/>
        <v>214.46</v>
      </c>
      <c r="O981" s="46">
        <v>4.47</v>
      </c>
      <c r="P981" s="37">
        <v>209.96</v>
      </c>
      <c r="Q981" s="46">
        <f t="shared" si="1692"/>
        <v>4.2699999999999996</v>
      </c>
      <c r="R981" s="40">
        <v>210.20999999999998</v>
      </c>
      <c r="S981" s="40">
        <v>4.47</v>
      </c>
      <c r="T981" s="78">
        <v>210</v>
      </c>
      <c r="U981" s="47" t="str">
        <f t="shared" si="1693"/>
        <v/>
      </c>
      <c r="V981" s="47" t="str">
        <f t="shared" si="1694"/>
        <v/>
      </c>
      <c r="W981" s="50"/>
      <c r="X981" s="50"/>
      <c r="Y981" s="50"/>
      <c r="Z981" s="50"/>
      <c r="AA981" s="50"/>
      <c r="AB981" s="50"/>
      <c r="AC981" s="50"/>
      <c r="AD981" s="50"/>
      <c r="AE981" s="51" t="str">
        <f t="shared" si="1695"/>
        <v/>
      </c>
      <c r="AF981" s="51" t="str">
        <f t="shared" si="1696"/>
        <v/>
      </c>
      <c r="AG981" s="51" t="str">
        <f t="shared" si="1697"/>
        <v>o</v>
      </c>
      <c r="AH981" s="51">
        <f t="shared" si="1698"/>
        <v>30</v>
      </c>
      <c r="AI981" s="52">
        <f t="shared" si="1699"/>
        <v>213.32</v>
      </c>
      <c r="AJ981" s="51" t="s">
        <v>25</v>
      </c>
      <c r="AK981" s="53"/>
      <c r="AL981" s="52"/>
      <c r="AM981" s="53">
        <f t="shared" si="1700"/>
        <v>30</v>
      </c>
      <c r="AN981" s="53">
        <f>IF(AJ981&lt;&gt;"",IF(AJ981="o",VLOOKUP(AM981,OpenSect!$A$1:$D$11,2),IF(AJ981="u",VLOOKUP(AM981,UpHill!$A$1:$D$35,2),IF(AJ981="d",VLOOKUP(AM981,DownHill!$A$3:$D$29,2),IF(AJ981="f",VLOOKUP(AM981,FlatUnd!$A$2:$D$30,2),IF(AJ981="t",VLOOKUP(AM981,TimeAdd!$A$1:$D$176,2),IF(AJ981="l",VLOOKUP(AM981,SLimit!$A$1:$D$8,2),AN980)))))),AN980)</f>
        <v>30</v>
      </c>
      <c r="AO981" s="53">
        <f>IF(AJ981&lt;&gt;"",IF(AJ981="o",VLOOKUP(AM981,OpenSect!$A$1:$D$11,3),IF(AJ981="u",VLOOKUP(AM981,UpHill!$A$1:$D$35,3),IF(AJ981="d",VLOOKUP(AM981,DownHill!$A$3:$D$29,3),IF(AJ981="f",VLOOKUP(AM981,FlatUnd!$A$2:$D$30,3),IF(AJ981="t",VLOOKUP(AM981,TimeAdd!$A$1:$D$18,3),IF(AJ981="l",VLOOKUP(AM981,SLimit!$A$1:$D$8,3),AO980)))))),AO980)</f>
        <v>30</v>
      </c>
      <c r="AP981" s="53">
        <f>IF(AJ981&lt;&gt;"",IF(AJ981="o",VLOOKUP(AM981,OpenSect!$A$1:$D$11,4),IF(AJ981="u",VLOOKUP(AM981,UpHill!$A$1:$D$35,4),IF(AJ981="d",VLOOKUP(AM981,DownHill!$A$3:$D$29,4),IF(AJ981="f",VLOOKUP(AM981,FlatUnd!$A$2:$D$30,4),IF(AJ981="t",VLOOKUP(AM981,TimeAdd!$A$1:$D$18,4),IF(AJ981="l",VLOOKUP(AM981,SLimit!$A$1:$D$8,4),AP980)))))),AP980)</f>
        <v>30</v>
      </c>
      <c r="AQ981" s="53">
        <v>100</v>
      </c>
      <c r="AR981" s="54" t="str">
        <f t="shared" si="1701"/>
        <v>Turn RIGHT {If the Ezakheni bypass is used.</v>
      </c>
      <c r="AS981" s="55"/>
      <c r="AT981" s="55"/>
      <c r="AU981" s="56" t="e">
        <f>IF(GroupStTimes!$A$8=0,MIN(CB981,CD981,CF981),MIN(BZ981,CB981,CD981,CF981))</f>
        <v>#NUM!</v>
      </c>
      <c r="AV981" s="56" t="e">
        <f>IF(GroupStTimes!$A$8=0,MAX(CC981,CE981,CG981),MAX(CA981,CC981,CE981,CG981))</f>
        <v>#NUM!</v>
      </c>
      <c r="AW981" s="57" t="str">
        <f t="shared" si="1702"/>
        <v/>
      </c>
      <c r="AX981" s="58" t="str">
        <f t="shared" si="1703"/>
        <v/>
      </c>
      <c r="AY981" s="58" t="str">
        <f t="shared" si="1704"/>
        <v/>
      </c>
      <c r="AZ981" s="31">
        <f t="shared" si="1705"/>
        <v>214.3</v>
      </c>
      <c r="BA981" s="59">
        <f t="shared" si="1706"/>
        <v>0</v>
      </c>
      <c r="BB981" s="59">
        <f t="shared" si="1707"/>
        <v>0</v>
      </c>
      <c r="BC981" s="59">
        <f t="shared" si="1708"/>
        <v>0</v>
      </c>
      <c r="BD981" s="59">
        <f t="shared" si="1709"/>
        <v>0</v>
      </c>
      <c r="BE981" s="59">
        <f t="shared" si="1710"/>
        <v>0</v>
      </c>
      <c r="BF981" s="59">
        <f t="shared" si="1711"/>
        <v>0</v>
      </c>
      <c r="BG981" s="59">
        <f t="shared" si="1712"/>
        <v>0</v>
      </c>
      <c r="BH981" s="59">
        <f t="shared" si="1713"/>
        <v>0</v>
      </c>
      <c r="BI981" s="31">
        <f t="shared" si="1714"/>
        <v>-0.98000000000001819</v>
      </c>
      <c r="BJ981" s="61">
        <f t="shared" si="1715"/>
        <v>-3.2666666666667274E-2</v>
      </c>
      <c r="BK981" s="61">
        <f t="shared" si="1716"/>
        <v>-3.2666666666667274E-2</v>
      </c>
      <c r="BL981" s="61">
        <f t="shared" si="1717"/>
        <v>-3.2666666666667274E-2</v>
      </c>
      <c r="BM981" s="61">
        <f t="shared" si="1718"/>
        <v>-3.2666666666667274E-2</v>
      </c>
      <c r="BN981" s="62">
        <f t="shared" si="1719"/>
        <v>-1</v>
      </c>
      <c r="BO981" s="62">
        <f t="shared" si="1720"/>
        <v>58</v>
      </c>
      <c r="BP981" s="62">
        <f t="shared" si="1721"/>
        <v>2</v>
      </c>
      <c r="BQ981" s="62">
        <f t="shared" si="1722"/>
        <v>-1</v>
      </c>
      <c r="BR981" s="62">
        <f t="shared" si="1723"/>
        <v>58</v>
      </c>
      <c r="BS981" s="62">
        <f t="shared" si="1724"/>
        <v>2</v>
      </c>
      <c r="BT981" s="62">
        <f t="shared" si="1725"/>
        <v>-1</v>
      </c>
      <c r="BU981" s="62">
        <f t="shared" si="1726"/>
        <v>58</v>
      </c>
      <c r="BV981" s="62">
        <f t="shared" si="1727"/>
        <v>2</v>
      </c>
      <c r="BW981" s="62">
        <f t="shared" si="1728"/>
        <v>-1</v>
      </c>
      <c r="BX981" s="62">
        <f t="shared" si="1729"/>
        <v>58</v>
      </c>
      <c r="BY981" s="62">
        <f t="shared" si="1730"/>
        <v>2</v>
      </c>
      <c r="BZ981" s="63" t="e">
        <f t="shared" si="1731"/>
        <v>#NUM!</v>
      </c>
      <c r="CA981" s="63" t="e">
        <f t="shared" si="1732"/>
        <v>#NUM!</v>
      </c>
      <c r="CB981" s="63" t="e">
        <f t="shared" si="1733"/>
        <v>#NUM!</v>
      </c>
      <c r="CC981" s="63" t="e">
        <f t="shared" si="1734"/>
        <v>#NUM!</v>
      </c>
      <c r="CD981" s="63" t="e">
        <f t="shared" si="1735"/>
        <v>#NUM!</v>
      </c>
      <c r="CE981" s="63" t="e">
        <f t="shared" si="1736"/>
        <v>#NUM!</v>
      </c>
      <c r="CF981" s="63" t="e">
        <f t="shared" si="1737"/>
        <v>#NUM!</v>
      </c>
      <c r="CG981" s="63" t="e">
        <f t="shared" si="1738"/>
        <v>#NUM!</v>
      </c>
    </row>
    <row r="982" spans="1:90" ht="26.25" customHeight="1" x14ac:dyDescent="0.25">
      <c r="E982" s="37"/>
      <c r="F982" s="37"/>
      <c r="G982" s="78">
        <v>209.97</v>
      </c>
      <c r="H982" s="41">
        <f t="shared" si="1688"/>
        <v>210.05</v>
      </c>
      <c r="I982" s="42">
        <f t="shared" si="1739"/>
        <v>209.97</v>
      </c>
      <c r="J982" s="43">
        <f t="shared" si="1689"/>
        <v>-4.9213379689171327E-4</v>
      </c>
      <c r="K982" s="44">
        <f t="shared" si="1690"/>
        <v>-0.10333333333335304</v>
      </c>
      <c r="L982" s="76" t="s">
        <v>386</v>
      </c>
      <c r="M982" s="127"/>
      <c r="N982" s="46">
        <f t="shared" si="1691"/>
        <v>210.07333333333335</v>
      </c>
      <c r="O982" s="46"/>
      <c r="P982" s="37">
        <v>210.05</v>
      </c>
      <c r="Q982" s="46">
        <v>-0.2</v>
      </c>
      <c r="R982" s="40">
        <v>210.29</v>
      </c>
      <c r="S982" s="78"/>
      <c r="T982" s="78">
        <v>210.08</v>
      </c>
      <c r="U982" s="47" t="str">
        <f t="shared" si="1693"/>
        <v/>
      </c>
      <c r="V982" s="47" t="str">
        <f t="shared" si="1694"/>
        <v/>
      </c>
      <c r="W982" s="50"/>
      <c r="X982" s="50"/>
      <c r="Y982" s="50"/>
      <c r="Z982" s="50"/>
      <c r="AA982" s="50"/>
      <c r="AB982" s="50"/>
      <c r="AC982" s="50"/>
      <c r="AD982" s="50"/>
      <c r="AE982" s="51" t="str">
        <f t="shared" si="1695"/>
        <v/>
      </c>
      <c r="AF982" s="51" t="str">
        <f t="shared" si="1696"/>
        <v/>
      </c>
      <c r="AG982" s="51" t="str">
        <f t="shared" si="1697"/>
        <v/>
      </c>
      <c r="AH982" s="51" t="str">
        <f t="shared" si="1698"/>
        <v/>
      </c>
      <c r="AI982" s="52">
        <f t="shared" si="1699"/>
        <v>210.05</v>
      </c>
      <c r="AJ982" s="51"/>
      <c r="AK982" s="53"/>
      <c r="AL982" s="52"/>
      <c r="AM982" s="53">
        <f t="shared" si="1700"/>
        <v>30</v>
      </c>
      <c r="AN982" s="53">
        <f>IF(AJ982&lt;&gt;"",IF(AJ982="o",VLOOKUP(AM982,OpenSect!$A$1:$D$11,2),IF(AJ982="u",VLOOKUP(AM982,UpHill!$A$1:$D$35,2),IF(AJ982="d",VLOOKUP(AM982,DownHill!$A$3:$D$29,2),IF(AJ982="f",VLOOKUP(AM982,FlatUnd!$A$2:$D$30,2),IF(AJ982="t",VLOOKUP(AM982,TimeAdd!$A$1:$D$176,2),IF(AJ982="l",VLOOKUP(AM982,SLimit!$A$1:$D$8,2),AN981)))))),AN981)</f>
        <v>30</v>
      </c>
      <c r="AO982" s="53">
        <f>IF(AJ982&lt;&gt;"",IF(AJ982="o",VLOOKUP(AM982,OpenSect!$A$1:$D$11,3),IF(AJ982="u",VLOOKUP(AM982,UpHill!$A$1:$D$35,3),IF(AJ982="d",VLOOKUP(AM982,DownHill!$A$3:$D$29,3),IF(AJ982="f",VLOOKUP(AM982,FlatUnd!$A$2:$D$30,3),IF(AJ982="t",VLOOKUP(AM982,TimeAdd!$A$1:$D$18,3),IF(AJ982="l",VLOOKUP(AM982,SLimit!$A$1:$D$8,3),AO981)))))),AO981)</f>
        <v>30</v>
      </c>
      <c r="AP982" s="53">
        <f>IF(AJ982&lt;&gt;"",IF(AJ982="o",VLOOKUP(AM982,OpenSect!$A$1:$D$11,4),IF(AJ982="u",VLOOKUP(AM982,UpHill!$A$1:$D$35,4),IF(AJ982="d",VLOOKUP(AM982,DownHill!$A$3:$D$29,4),IF(AJ982="f",VLOOKUP(AM982,FlatUnd!$A$2:$D$30,4),IF(AJ982="t",VLOOKUP(AM982,TimeAdd!$A$1:$D$18,4),IF(AJ982="l",VLOOKUP(AM982,SLimit!$A$1:$D$8,4),AP981)))))),AP981)</f>
        <v>30</v>
      </c>
      <c r="AQ982" s="53">
        <v>100</v>
      </c>
      <c r="AR982" s="54" t="str">
        <f t="shared" si="1701"/>
        <v>Power Lines</v>
      </c>
      <c r="AS982" s="55"/>
      <c r="AT982" s="55"/>
      <c r="AU982" s="56" t="e">
        <f>IF(GroupStTimes!$A$8=0,MIN(CB982,CD982,CF982),MIN(BZ982,CB982,CD982,CF982))</f>
        <v>#NUM!</v>
      </c>
      <c r="AV982" s="56" t="e">
        <f>IF(GroupStTimes!$A$8=0,MAX(CC982,CE982,CG982),MAX(CA982,CC982,CE982,CG982))</f>
        <v>#NUM!</v>
      </c>
      <c r="AW982" s="57" t="str">
        <f t="shared" si="1702"/>
        <v/>
      </c>
      <c r="AX982" s="58" t="str">
        <f t="shared" si="1703"/>
        <v/>
      </c>
      <c r="AY982" s="58" t="str">
        <f t="shared" si="1704"/>
        <v/>
      </c>
      <c r="AZ982" s="31">
        <f t="shared" si="1705"/>
        <v>214.3</v>
      </c>
      <c r="BA982" s="59">
        <f t="shared" si="1706"/>
        <v>0</v>
      </c>
      <c r="BB982" s="59">
        <f t="shared" si="1707"/>
        <v>0</v>
      </c>
      <c r="BC982" s="59">
        <f t="shared" si="1708"/>
        <v>0</v>
      </c>
      <c r="BD982" s="59">
        <f t="shared" si="1709"/>
        <v>0</v>
      </c>
      <c r="BE982" s="59">
        <f t="shared" si="1710"/>
        <v>0</v>
      </c>
      <c r="BF982" s="59">
        <f t="shared" si="1711"/>
        <v>0</v>
      </c>
      <c r="BG982" s="59">
        <f t="shared" si="1712"/>
        <v>0</v>
      </c>
      <c r="BH982" s="59">
        <f t="shared" si="1713"/>
        <v>0</v>
      </c>
      <c r="BI982" s="31">
        <f t="shared" si="1714"/>
        <v>-4.25</v>
      </c>
      <c r="BJ982" s="61">
        <f t="shared" si="1715"/>
        <v>-0.14166666666666666</v>
      </c>
      <c r="BK982" s="61">
        <f t="shared" si="1716"/>
        <v>-0.14166666666666666</v>
      </c>
      <c r="BL982" s="61">
        <f t="shared" si="1717"/>
        <v>-0.14166666666666666</v>
      </c>
      <c r="BM982" s="61">
        <f t="shared" si="1718"/>
        <v>-0.14166666666666666</v>
      </c>
      <c r="BN982" s="62">
        <f t="shared" si="1719"/>
        <v>-1</v>
      </c>
      <c r="BO982" s="62">
        <f t="shared" si="1720"/>
        <v>51</v>
      </c>
      <c r="BP982" s="62">
        <f t="shared" si="1721"/>
        <v>30</v>
      </c>
      <c r="BQ982" s="62">
        <f t="shared" si="1722"/>
        <v>-1</v>
      </c>
      <c r="BR982" s="62">
        <f t="shared" si="1723"/>
        <v>51</v>
      </c>
      <c r="BS982" s="62">
        <f t="shared" si="1724"/>
        <v>30</v>
      </c>
      <c r="BT982" s="62">
        <f t="shared" si="1725"/>
        <v>-1</v>
      </c>
      <c r="BU982" s="62">
        <f t="shared" si="1726"/>
        <v>51</v>
      </c>
      <c r="BV982" s="62">
        <f t="shared" si="1727"/>
        <v>30</v>
      </c>
      <c r="BW982" s="62">
        <f t="shared" si="1728"/>
        <v>-1</v>
      </c>
      <c r="BX982" s="62">
        <f t="shared" si="1729"/>
        <v>51</v>
      </c>
      <c r="BY982" s="62">
        <f t="shared" si="1730"/>
        <v>30</v>
      </c>
      <c r="BZ982" s="63" t="e">
        <f t="shared" si="1731"/>
        <v>#NUM!</v>
      </c>
      <c r="CA982" s="63" t="e">
        <f t="shared" si="1732"/>
        <v>#NUM!</v>
      </c>
      <c r="CB982" s="63" t="e">
        <f t="shared" si="1733"/>
        <v>#NUM!</v>
      </c>
      <c r="CC982" s="63" t="e">
        <f t="shared" si="1734"/>
        <v>#NUM!</v>
      </c>
      <c r="CD982" s="63" t="e">
        <f t="shared" si="1735"/>
        <v>#NUM!</v>
      </c>
      <c r="CE982" s="63" t="e">
        <f t="shared" si="1736"/>
        <v>#NUM!</v>
      </c>
      <c r="CF982" s="63" t="e">
        <f t="shared" si="1737"/>
        <v>#NUM!</v>
      </c>
      <c r="CG982" s="63" t="e">
        <f t="shared" si="1738"/>
        <v>#NUM!</v>
      </c>
    </row>
    <row r="983" spans="1:90" ht="26.25" customHeight="1" x14ac:dyDescent="0.25">
      <c r="E983" s="37"/>
      <c r="F983" s="37"/>
      <c r="G983" s="78">
        <v>210.06</v>
      </c>
      <c r="H983" s="41">
        <f t="shared" si="1688"/>
        <v>210.14</v>
      </c>
      <c r="I983" s="42">
        <f t="shared" si="1739"/>
        <v>210.06</v>
      </c>
      <c r="J983" s="43">
        <f t="shared" si="1689"/>
        <v>-4.9192294265126444E-4</v>
      </c>
      <c r="K983" s="44">
        <f t="shared" si="1690"/>
        <v>-0.10333333333332462</v>
      </c>
      <c r="L983" s="76" t="s">
        <v>386</v>
      </c>
      <c r="M983" s="127"/>
      <c r="N983" s="46">
        <f t="shared" si="1691"/>
        <v>210.16333333333333</v>
      </c>
      <c r="O983" s="46"/>
      <c r="P983" s="37">
        <v>210.14</v>
      </c>
      <c r="Q983" s="46">
        <v>-0.2</v>
      </c>
      <c r="R983" s="40">
        <v>210.38</v>
      </c>
      <c r="S983" s="78"/>
      <c r="T983" s="78">
        <v>210.17</v>
      </c>
      <c r="U983" s="47" t="str">
        <f t="shared" si="1693"/>
        <v/>
      </c>
      <c r="V983" s="47" t="str">
        <f t="shared" si="1694"/>
        <v/>
      </c>
      <c r="W983" s="50"/>
      <c r="X983" s="50"/>
      <c r="Y983" s="50"/>
      <c r="Z983" s="50"/>
      <c r="AA983" s="50"/>
      <c r="AB983" s="50"/>
      <c r="AC983" s="50"/>
      <c r="AD983" s="50"/>
      <c r="AE983" s="51" t="str">
        <f t="shared" si="1695"/>
        <v/>
      </c>
      <c r="AF983" s="51" t="str">
        <f t="shared" si="1696"/>
        <v/>
      </c>
      <c r="AG983" s="51" t="str">
        <f t="shared" si="1697"/>
        <v/>
      </c>
      <c r="AH983" s="51" t="str">
        <f t="shared" si="1698"/>
        <v/>
      </c>
      <c r="AI983" s="52">
        <f t="shared" si="1699"/>
        <v>210.14</v>
      </c>
      <c r="AJ983" s="51"/>
      <c r="AK983" s="53"/>
      <c r="AL983" s="52"/>
      <c r="AM983" s="53">
        <f t="shared" si="1700"/>
        <v>30</v>
      </c>
      <c r="AN983" s="53">
        <f>IF(AJ983&lt;&gt;"",IF(AJ983="o",VLOOKUP(AM983,OpenSect!$A$1:$D$11,2),IF(AJ983="u",VLOOKUP(AM983,UpHill!$A$1:$D$35,2),IF(AJ983="d",VLOOKUP(AM983,DownHill!$A$3:$D$29,2),IF(AJ983="f",VLOOKUP(AM983,FlatUnd!$A$2:$D$30,2),IF(AJ983="t",VLOOKUP(AM983,TimeAdd!$A$1:$D$176,2),IF(AJ983="l",VLOOKUP(AM983,SLimit!$A$1:$D$8,2),AN982)))))),AN982)</f>
        <v>30</v>
      </c>
      <c r="AO983" s="53">
        <f>IF(AJ983&lt;&gt;"",IF(AJ983="o",VLOOKUP(AM983,OpenSect!$A$1:$D$11,3),IF(AJ983="u",VLOOKUP(AM983,UpHill!$A$1:$D$35,3),IF(AJ983="d",VLOOKUP(AM983,DownHill!$A$3:$D$29,3),IF(AJ983="f",VLOOKUP(AM983,FlatUnd!$A$2:$D$30,3),IF(AJ983="t",VLOOKUP(AM983,TimeAdd!$A$1:$D$18,3),IF(AJ983="l",VLOOKUP(AM983,SLimit!$A$1:$D$8,3),AO982)))))),AO982)</f>
        <v>30</v>
      </c>
      <c r="AP983" s="53">
        <f>IF(AJ983&lt;&gt;"",IF(AJ983="o",VLOOKUP(AM983,OpenSect!$A$1:$D$11,4),IF(AJ983="u",VLOOKUP(AM983,UpHill!$A$1:$D$35,4),IF(AJ983="d",VLOOKUP(AM983,DownHill!$A$3:$D$29,4),IF(AJ983="f",VLOOKUP(AM983,FlatUnd!$A$2:$D$30,4),IF(AJ983="t",VLOOKUP(AM983,TimeAdd!$A$1:$D$18,4),IF(AJ983="l",VLOOKUP(AM983,SLimit!$A$1:$D$8,4),AP982)))))),AP982)</f>
        <v>30</v>
      </c>
      <c r="AQ983" s="53">
        <v>100</v>
      </c>
      <c r="AR983" s="54" t="str">
        <f t="shared" si="1701"/>
        <v>Power Lines</v>
      </c>
      <c r="AS983" s="55"/>
      <c r="AT983" s="55"/>
      <c r="AU983" s="56" t="e">
        <f>IF(GroupStTimes!$A$8=0,MIN(CB983,CD983,CF983),MIN(BZ983,CB983,CD983,CF983))</f>
        <v>#NUM!</v>
      </c>
      <c r="AV983" s="56" t="e">
        <f>IF(GroupStTimes!$A$8=0,MAX(CC983,CE983,CG983),MAX(CA983,CC983,CE983,CG983))</f>
        <v>#NUM!</v>
      </c>
      <c r="AW983" s="57" t="str">
        <f t="shared" si="1702"/>
        <v/>
      </c>
      <c r="AX983" s="58" t="str">
        <f t="shared" si="1703"/>
        <v/>
      </c>
      <c r="AY983" s="58" t="str">
        <f t="shared" si="1704"/>
        <v/>
      </c>
      <c r="AZ983" s="31">
        <f t="shared" si="1705"/>
        <v>214.3</v>
      </c>
      <c r="BA983" s="59">
        <f t="shared" si="1706"/>
        <v>0</v>
      </c>
      <c r="BB983" s="59">
        <f t="shared" si="1707"/>
        <v>0</v>
      </c>
      <c r="BC983" s="59">
        <f t="shared" si="1708"/>
        <v>0</v>
      </c>
      <c r="BD983" s="59">
        <f t="shared" si="1709"/>
        <v>0</v>
      </c>
      <c r="BE983" s="59">
        <f t="shared" si="1710"/>
        <v>0</v>
      </c>
      <c r="BF983" s="59">
        <f t="shared" si="1711"/>
        <v>0</v>
      </c>
      <c r="BG983" s="59">
        <f t="shared" si="1712"/>
        <v>0</v>
      </c>
      <c r="BH983" s="59">
        <f t="shared" si="1713"/>
        <v>0</v>
      </c>
      <c r="BI983" s="31">
        <f t="shared" si="1714"/>
        <v>-4.160000000000025</v>
      </c>
      <c r="BJ983" s="61">
        <f t="shared" si="1715"/>
        <v>-0.13866666666666749</v>
      </c>
      <c r="BK983" s="61">
        <f t="shared" si="1716"/>
        <v>-0.13866666666666749</v>
      </c>
      <c r="BL983" s="61">
        <f t="shared" si="1717"/>
        <v>-0.13866666666666749</v>
      </c>
      <c r="BM983" s="61">
        <f t="shared" si="1718"/>
        <v>-0.13866666666666749</v>
      </c>
      <c r="BN983" s="62">
        <f t="shared" si="1719"/>
        <v>-1</v>
      </c>
      <c r="BO983" s="62">
        <f t="shared" si="1720"/>
        <v>51</v>
      </c>
      <c r="BP983" s="62">
        <f t="shared" si="1721"/>
        <v>41</v>
      </c>
      <c r="BQ983" s="62">
        <f t="shared" si="1722"/>
        <v>-1</v>
      </c>
      <c r="BR983" s="62">
        <f t="shared" si="1723"/>
        <v>51</v>
      </c>
      <c r="BS983" s="62">
        <f t="shared" si="1724"/>
        <v>41</v>
      </c>
      <c r="BT983" s="62">
        <f t="shared" si="1725"/>
        <v>-1</v>
      </c>
      <c r="BU983" s="62">
        <f t="shared" si="1726"/>
        <v>51</v>
      </c>
      <c r="BV983" s="62">
        <f t="shared" si="1727"/>
        <v>41</v>
      </c>
      <c r="BW983" s="62">
        <f t="shared" si="1728"/>
        <v>-1</v>
      </c>
      <c r="BX983" s="62">
        <f t="shared" si="1729"/>
        <v>51</v>
      </c>
      <c r="BY983" s="62">
        <f t="shared" si="1730"/>
        <v>41</v>
      </c>
      <c r="BZ983" s="63" t="e">
        <f t="shared" si="1731"/>
        <v>#NUM!</v>
      </c>
      <c r="CA983" s="63" t="e">
        <f t="shared" si="1732"/>
        <v>#NUM!</v>
      </c>
      <c r="CB983" s="63" t="e">
        <f t="shared" si="1733"/>
        <v>#NUM!</v>
      </c>
      <c r="CC983" s="63" t="e">
        <f t="shared" si="1734"/>
        <v>#NUM!</v>
      </c>
      <c r="CD983" s="63" t="e">
        <f t="shared" si="1735"/>
        <v>#NUM!</v>
      </c>
      <c r="CE983" s="63" t="e">
        <f t="shared" si="1736"/>
        <v>#NUM!</v>
      </c>
      <c r="CF983" s="63" t="e">
        <f t="shared" si="1737"/>
        <v>#NUM!</v>
      </c>
      <c r="CG983" s="63" t="e">
        <f t="shared" si="1738"/>
        <v>#NUM!</v>
      </c>
    </row>
    <row r="984" spans="1:90" ht="26.25" customHeight="1" x14ac:dyDescent="0.25">
      <c r="B984" s="16" t="s">
        <v>127</v>
      </c>
      <c r="C984" s="37" t="s">
        <v>184</v>
      </c>
      <c r="D984" s="37">
        <v>38</v>
      </c>
      <c r="E984" s="37"/>
      <c r="F984" s="37"/>
      <c r="G984" s="78">
        <v>210.18</v>
      </c>
      <c r="H984" s="41">
        <f t="shared" si="1688"/>
        <v>210.26</v>
      </c>
      <c r="I984" s="42">
        <f t="shared" si="1739"/>
        <v>210.18</v>
      </c>
      <c r="J984" s="43">
        <f t="shared" si="1689"/>
        <v>-5.0750150664504194E-4</v>
      </c>
      <c r="K984" s="44">
        <f t="shared" si="1690"/>
        <v>-0.10666666666665492</v>
      </c>
      <c r="L984" s="76" t="s">
        <v>421</v>
      </c>
      <c r="M984" s="127"/>
      <c r="N984" s="46">
        <f t="shared" si="1691"/>
        <v>210.28666666666666</v>
      </c>
      <c r="O984" s="46"/>
      <c r="P984" s="37">
        <v>210.26</v>
      </c>
      <c r="Q984" s="46">
        <v>-0.2</v>
      </c>
      <c r="R984" s="66">
        <v>210.5</v>
      </c>
      <c r="S984" s="78"/>
      <c r="T984" s="78">
        <v>210.3</v>
      </c>
      <c r="U984" s="47" t="str">
        <f t="shared" si="1693"/>
        <v/>
      </c>
      <c r="V984" s="47" t="str">
        <f t="shared" si="1694"/>
        <v/>
      </c>
      <c r="W984" s="50"/>
      <c r="X984" s="50"/>
      <c r="Y984" s="50"/>
      <c r="Z984" s="50"/>
      <c r="AA984" s="50"/>
      <c r="AB984" s="50"/>
      <c r="AC984" s="50"/>
      <c r="AD984" s="50"/>
      <c r="AE984" s="51" t="str">
        <f t="shared" si="1695"/>
        <v/>
      </c>
      <c r="AF984" s="51" t="str">
        <f t="shared" si="1696"/>
        <v>U1</v>
      </c>
      <c r="AG984" s="51" t="str">
        <f t="shared" si="1697"/>
        <v>u</v>
      </c>
      <c r="AH984" s="51">
        <f t="shared" si="1698"/>
        <v>38</v>
      </c>
      <c r="AI984" s="52">
        <f t="shared" si="1699"/>
        <v>210.26</v>
      </c>
      <c r="AJ984" s="51"/>
      <c r="AK984" s="53"/>
      <c r="AL984" s="52"/>
      <c r="AM984" s="53">
        <f t="shared" si="1700"/>
        <v>30</v>
      </c>
      <c r="AN984" s="53">
        <f>IF(AJ984&lt;&gt;"",IF(AJ984="o",VLOOKUP(AM984,OpenSect!$A$1:$D$11,2),IF(AJ984="u",VLOOKUP(AM984,UpHill!$A$1:$D$35,2),IF(AJ984="d",VLOOKUP(AM984,DownHill!$A$3:$D$29,2),IF(AJ984="f",VLOOKUP(AM984,FlatUnd!$A$2:$D$30,2),IF(AJ984="t",VLOOKUP(AM984,TimeAdd!$A$1:$D$176,2),IF(AJ984="l",VLOOKUP(AM984,SLimit!$A$1:$D$8,2),AN983)))))),AN983)</f>
        <v>30</v>
      </c>
      <c r="AO984" s="53">
        <f>IF(AJ984&lt;&gt;"",IF(AJ984="o",VLOOKUP(AM984,OpenSect!$A$1:$D$11,3),IF(AJ984="u",VLOOKUP(AM984,UpHill!$A$1:$D$35,3),IF(AJ984="d",VLOOKUP(AM984,DownHill!$A$3:$D$29,3),IF(AJ984="f",VLOOKUP(AM984,FlatUnd!$A$2:$D$30,3),IF(AJ984="t",VLOOKUP(AM984,TimeAdd!$A$1:$D$18,3),IF(AJ984="l",VLOOKUP(AM984,SLimit!$A$1:$D$8,3),AO983)))))),AO983)</f>
        <v>30</v>
      </c>
      <c r="AP984" s="53">
        <f>IF(AJ984&lt;&gt;"",IF(AJ984="o",VLOOKUP(AM984,OpenSect!$A$1:$D$11,4),IF(AJ984="u",VLOOKUP(AM984,UpHill!$A$1:$D$35,4),IF(AJ984="d",VLOOKUP(AM984,DownHill!$A$3:$D$29,4),IF(AJ984="f",VLOOKUP(AM984,FlatUnd!$A$2:$D$30,4),IF(AJ984="t",VLOOKUP(AM984,TimeAdd!$A$1:$D$18,4),IF(AJ984="l",VLOOKUP(AM984,SLimit!$A$1:$D$8,4),AP983)))))),AP983)</f>
        <v>30</v>
      </c>
      <c r="AQ984" s="53">
        <v>100</v>
      </c>
      <c r="AR984" s="54" t="str">
        <f t="shared" si="1701"/>
        <v>End of Armco barrier at exit of layby.</v>
      </c>
      <c r="AS984" s="55"/>
      <c r="AT984" s="55"/>
      <c r="AU984" s="56" t="e">
        <f>IF(GroupStTimes!$A$8=0,MIN(CB984,CD984,CF984),MIN(BZ984,CB984,CD984,CF984))</f>
        <v>#NUM!</v>
      </c>
      <c r="AV984" s="56" t="e">
        <f>IF(GroupStTimes!$A$8=0,MAX(CC984,CE984,CG984),MAX(CA984,CC984,CE984,CG984))</f>
        <v>#NUM!</v>
      </c>
      <c r="AW984" s="57" t="str">
        <f t="shared" si="1702"/>
        <v/>
      </c>
      <c r="AX984" s="58" t="str">
        <f t="shared" si="1703"/>
        <v/>
      </c>
      <c r="AY984" s="58" t="str">
        <f t="shared" si="1704"/>
        <v/>
      </c>
      <c r="AZ984" s="31">
        <f t="shared" si="1705"/>
        <v>214.3</v>
      </c>
      <c r="BA984" s="59">
        <f t="shared" si="1706"/>
        <v>0</v>
      </c>
      <c r="BB984" s="59">
        <f t="shared" si="1707"/>
        <v>0</v>
      </c>
      <c r="BC984" s="59">
        <f t="shared" si="1708"/>
        <v>0</v>
      </c>
      <c r="BD984" s="59">
        <f t="shared" si="1709"/>
        <v>0</v>
      </c>
      <c r="BE984" s="59">
        <f t="shared" si="1710"/>
        <v>0</v>
      </c>
      <c r="BF984" s="59">
        <f t="shared" si="1711"/>
        <v>0</v>
      </c>
      <c r="BG984" s="59">
        <f t="shared" si="1712"/>
        <v>0</v>
      </c>
      <c r="BH984" s="59">
        <f t="shared" si="1713"/>
        <v>0</v>
      </c>
      <c r="BI984" s="31">
        <f t="shared" si="1714"/>
        <v>-4.0400000000000205</v>
      </c>
      <c r="BJ984" s="61">
        <f t="shared" si="1715"/>
        <v>-0.13466666666666735</v>
      </c>
      <c r="BK984" s="61">
        <f t="shared" si="1716"/>
        <v>-0.13466666666666735</v>
      </c>
      <c r="BL984" s="61">
        <f t="shared" si="1717"/>
        <v>-0.13466666666666735</v>
      </c>
      <c r="BM984" s="61">
        <f t="shared" si="1718"/>
        <v>-0.13466666666666735</v>
      </c>
      <c r="BN984" s="62">
        <f t="shared" si="1719"/>
        <v>-1</v>
      </c>
      <c r="BO984" s="62">
        <f t="shared" si="1720"/>
        <v>51</v>
      </c>
      <c r="BP984" s="62">
        <f t="shared" si="1721"/>
        <v>55</v>
      </c>
      <c r="BQ984" s="62">
        <f t="shared" si="1722"/>
        <v>-1</v>
      </c>
      <c r="BR984" s="62">
        <f t="shared" si="1723"/>
        <v>51</v>
      </c>
      <c r="BS984" s="62">
        <f t="shared" si="1724"/>
        <v>55</v>
      </c>
      <c r="BT984" s="62">
        <f t="shared" si="1725"/>
        <v>-1</v>
      </c>
      <c r="BU984" s="62">
        <f t="shared" si="1726"/>
        <v>51</v>
      </c>
      <c r="BV984" s="62">
        <f t="shared" si="1727"/>
        <v>55</v>
      </c>
      <c r="BW984" s="62">
        <f t="shared" si="1728"/>
        <v>-1</v>
      </c>
      <c r="BX984" s="62">
        <f t="shared" si="1729"/>
        <v>51</v>
      </c>
      <c r="BY984" s="62">
        <f t="shared" si="1730"/>
        <v>55</v>
      </c>
      <c r="BZ984" s="63" t="e">
        <f t="shared" si="1731"/>
        <v>#NUM!</v>
      </c>
      <c r="CA984" s="63" t="e">
        <f t="shared" si="1732"/>
        <v>#NUM!</v>
      </c>
      <c r="CB984" s="63" t="e">
        <f t="shared" si="1733"/>
        <v>#NUM!</v>
      </c>
      <c r="CC984" s="63" t="e">
        <f t="shared" si="1734"/>
        <v>#NUM!</v>
      </c>
      <c r="CD984" s="63" t="e">
        <f t="shared" si="1735"/>
        <v>#NUM!</v>
      </c>
      <c r="CE984" s="63" t="e">
        <f t="shared" si="1736"/>
        <v>#NUM!</v>
      </c>
      <c r="CF984" s="63" t="e">
        <f t="shared" si="1737"/>
        <v>#NUM!</v>
      </c>
      <c r="CG984" s="63" t="e">
        <f t="shared" si="1738"/>
        <v>#NUM!</v>
      </c>
    </row>
    <row r="985" spans="1:90" ht="26.25" customHeight="1" x14ac:dyDescent="0.25">
      <c r="B985" s="16" t="s">
        <v>127</v>
      </c>
      <c r="C985" s="37" t="s">
        <v>184</v>
      </c>
      <c r="D985" s="37">
        <v>38</v>
      </c>
      <c r="E985" s="37"/>
      <c r="F985" s="37"/>
      <c r="G985" s="78">
        <v>210.19</v>
      </c>
      <c r="H985" s="41">
        <f t="shared" si="1688"/>
        <v>210.27</v>
      </c>
      <c r="I985" s="42">
        <f t="shared" si="1739"/>
        <v>210.19</v>
      </c>
      <c r="J985" s="43">
        <f t="shared" si="1689"/>
        <v>-5.0747736175228014E-4</v>
      </c>
      <c r="K985" s="44">
        <f t="shared" si="1690"/>
        <v>-0.10666666666671176</v>
      </c>
      <c r="L985" s="76" t="s">
        <v>422</v>
      </c>
      <c r="M985" s="127"/>
      <c r="N985" s="46">
        <f t="shared" si="1691"/>
        <v>210.29666666666671</v>
      </c>
      <c r="O985" s="46"/>
      <c r="P985" s="37">
        <v>210.27</v>
      </c>
      <c r="Q985" s="46">
        <v>-0.2</v>
      </c>
      <c r="R985" s="40">
        <v>210.51</v>
      </c>
      <c r="S985" s="78"/>
      <c r="T985" s="78">
        <v>210.31</v>
      </c>
      <c r="U985" s="47" t="str">
        <f t="shared" si="1693"/>
        <v/>
      </c>
      <c r="V985" s="47" t="str">
        <f t="shared" si="1694"/>
        <v/>
      </c>
      <c r="W985" s="50"/>
      <c r="X985" s="50"/>
      <c r="Y985" s="50"/>
      <c r="Z985" s="50"/>
      <c r="AA985" s="50"/>
      <c r="AB985" s="50"/>
      <c r="AC985" s="50"/>
      <c r="AD985" s="50"/>
      <c r="AE985" s="51" t="str">
        <f t="shared" si="1695"/>
        <v/>
      </c>
      <c r="AF985" s="51" t="str">
        <f t="shared" si="1696"/>
        <v>U1</v>
      </c>
      <c r="AG985" s="51" t="str">
        <f t="shared" si="1697"/>
        <v>u</v>
      </c>
      <c r="AH985" s="51">
        <f t="shared" si="1698"/>
        <v>38</v>
      </c>
      <c r="AI985" s="52">
        <f t="shared" si="1699"/>
        <v>210.27</v>
      </c>
      <c r="AJ985" s="51" t="s">
        <v>184</v>
      </c>
      <c r="AK985" s="53"/>
      <c r="AL985" s="52"/>
      <c r="AM985" s="53">
        <f t="shared" si="1700"/>
        <v>38</v>
      </c>
      <c r="AN985" s="53">
        <f>IF(AJ985&lt;&gt;"",IF(AJ985="o",VLOOKUP(AM985,OpenSect!$A$1:$D$11,2),IF(AJ985="u",VLOOKUP(AM985,UpHill!$A$1:$D$35,2),IF(AJ985="d",VLOOKUP(AM985,DownHill!$A$3:$D$29,2),IF(AJ985="f",VLOOKUP(AM985,FlatUnd!$A$2:$D$30,2),IF(AJ985="t",VLOOKUP(AM985,TimeAdd!$A$1:$D$176,2),IF(AJ985="l",VLOOKUP(AM985,SLimit!$A$1:$D$8,2),AN984)))))),AN984)</f>
        <v>45</v>
      </c>
      <c r="AO985" s="53">
        <f>IF(AJ985&lt;&gt;"",IF(AJ985="o",VLOOKUP(AM985,OpenSect!$A$1:$D$11,3),IF(AJ985="u",VLOOKUP(AM985,UpHill!$A$1:$D$35,3),IF(AJ985="d",VLOOKUP(AM985,DownHill!$A$3:$D$29,3),IF(AJ985="f",VLOOKUP(AM985,FlatUnd!$A$2:$D$30,3),IF(AJ985="t",VLOOKUP(AM985,TimeAdd!$A$1:$D$18,3),IF(AJ985="l",VLOOKUP(AM985,SLimit!$A$1:$D$8,3),AO984)))))),AO984)</f>
        <v>54</v>
      </c>
      <c r="AP985" s="53">
        <f>IF(AJ985&lt;&gt;"",IF(AJ985="o",VLOOKUP(AM985,OpenSect!$A$1:$D$11,4),IF(AJ985="u",VLOOKUP(AM985,UpHill!$A$1:$D$35,4),IF(AJ985="d",VLOOKUP(AM985,DownHill!$A$3:$D$29,4),IF(AJ985="f",VLOOKUP(AM985,FlatUnd!$A$2:$D$30,4),IF(AJ985="t",VLOOKUP(AM985,TimeAdd!$A$1:$D$18,4),IF(AJ985="l",VLOOKUP(AM985,SLimit!$A$1:$D$8,4),AP984)))))),AP984)</f>
        <v>62</v>
      </c>
      <c r="AQ985" s="53">
        <v>100</v>
      </c>
      <c r="AR985" s="54" t="str">
        <f t="shared" si="1701"/>
        <v>Start of Armco barrier</v>
      </c>
      <c r="AS985" s="55"/>
      <c r="AT985" s="55"/>
      <c r="AU985" s="56" t="e">
        <f>IF(GroupStTimes!$A$8=0,MIN(CB985,CD985,CF985),MIN(BZ985,CB985,CD985,CF985))</f>
        <v>#NUM!</v>
      </c>
      <c r="AV985" s="56" t="e">
        <f>IF(GroupStTimes!$A$8=0,MAX(CC985,CE985,CG985),MAX(CA985,CC985,CE985,CG985))</f>
        <v>#NUM!</v>
      </c>
      <c r="AW985" s="57" t="str">
        <f t="shared" si="1702"/>
        <v/>
      </c>
      <c r="AX985" s="58" t="str">
        <f t="shared" si="1703"/>
        <v/>
      </c>
      <c r="AY985" s="58" t="str">
        <f t="shared" si="1704"/>
        <v/>
      </c>
      <c r="AZ985" s="31">
        <f t="shared" si="1705"/>
        <v>214.3</v>
      </c>
      <c r="BA985" s="59">
        <f t="shared" si="1706"/>
        <v>0</v>
      </c>
      <c r="BB985" s="59">
        <f t="shared" si="1707"/>
        <v>0</v>
      </c>
      <c r="BC985" s="59">
        <f t="shared" si="1708"/>
        <v>0</v>
      </c>
      <c r="BD985" s="59">
        <f t="shared" si="1709"/>
        <v>0</v>
      </c>
      <c r="BE985" s="59">
        <f t="shared" si="1710"/>
        <v>0</v>
      </c>
      <c r="BF985" s="59">
        <f t="shared" si="1711"/>
        <v>0</v>
      </c>
      <c r="BG985" s="59">
        <f t="shared" si="1712"/>
        <v>0</v>
      </c>
      <c r="BH985" s="59">
        <f t="shared" si="1713"/>
        <v>0</v>
      </c>
      <c r="BI985" s="31">
        <f t="shared" si="1714"/>
        <v>-4.0300000000000011</v>
      </c>
      <c r="BJ985" s="61">
        <f t="shared" si="1715"/>
        <v>-0.13433333333333336</v>
      </c>
      <c r="BK985" s="61">
        <f t="shared" si="1716"/>
        <v>-0.13433333333333336</v>
      </c>
      <c r="BL985" s="61">
        <f t="shared" si="1717"/>
        <v>-0.13433333333333336</v>
      </c>
      <c r="BM985" s="61">
        <f t="shared" si="1718"/>
        <v>-0.13433333333333336</v>
      </c>
      <c r="BN985" s="62">
        <f t="shared" si="1719"/>
        <v>-1</v>
      </c>
      <c r="BO985" s="62">
        <f t="shared" si="1720"/>
        <v>51</v>
      </c>
      <c r="BP985" s="62">
        <f t="shared" si="1721"/>
        <v>56</v>
      </c>
      <c r="BQ985" s="62">
        <f t="shared" si="1722"/>
        <v>-1</v>
      </c>
      <c r="BR985" s="62">
        <f t="shared" si="1723"/>
        <v>51</v>
      </c>
      <c r="BS985" s="62">
        <f t="shared" si="1724"/>
        <v>56</v>
      </c>
      <c r="BT985" s="62">
        <f t="shared" si="1725"/>
        <v>-1</v>
      </c>
      <c r="BU985" s="62">
        <f t="shared" si="1726"/>
        <v>51</v>
      </c>
      <c r="BV985" s="62">
        <f t="shared" si="1727"/>
        <v>56</v>
      </c>
      <c r="BW985" s="62">
        <f t="shared" si="1728"/>
        <v>-1</v>
      </c>
      <c r="BX985" s="62">
        <f t="shared" si="1729"/>
        <v>51</v>
      </c>
      <c r="BY985" s="62">
        <f t="shared" si="1730"/>
        <v>56</v>
      </c>
      <c r="BZ985" s="63" t="e">
        <f t="shared" si="1731"/>
        <v>#NUM!</v>
      </c>
      <c r="CA985" s="63" t="e">
        <f t="shared" si="1732"/>
        <v>#NUM!</v>
      </c>
      <c r="CB985" s="63" t="e">
        <f t="shared" si="1733"/>
        <v>#NUM!</v>
      </c>
      <c r="CC985" s="63" t="e">
        <f t="shared" si="1734"/>
        <v>#NUM!</v>
      </c>
      <c r="CD985" s="63" t="e">
        <f t="shared" si="1735"/>
        <v>#NUM!</v>
      </c>
      <c r="CE985" s="63" t="e">
        <f t="shared" si="1736"/>
        <v>#NUM!</v>
      </c>
      <c r="CF985" s="63" t="e">
        <f t="shared" si="1737"/>
        <v>#NUM!</v>
      </c>
      <c r="CG985" s="63" t="e">
        <f t="shared" si="1738"/>
        <v>#NUM!</v>
      </c>
    </row>
    <row r="986" spans="1:90" ht="26.25" customHeight="1" x14ac:dyDescent="0.25">
      <c r="E986" s="37"/>
      <c r="F986" s="37"/>
      <c r="G986" s="78">
        <v>210.89</v>
      </c>
      <c r="H986" s="41">
        <f t="shared" si="1688"/>
        <v>210.97</v>
      </c>
      <c r="I986" s="42">
        <f t="shared" si="1739"/>
        <v>210.89</v>
      </c>
      <c r="J986" s="43">
        <f t="shared" si="1689"/>
        <v>-5.2159893783495495E-4</v>
      </c>
      <c r="K986" s="44">
        <f t="shared" si="1690"/>
        <v>-0.11000000000001364</v>
      </c>
      <c r="L986" s="76" t="s">
        <v>423</v>
      </c>
      <c r="M986" s="127"/>
      <c r="N986" s="46">
        <f t="shared" si="1691"/>
        <v>211</v>
      </c>
      <c r="O986" s="46"/>
      <c r="P986" s="37">
        <v>210.97</v>
      </c>
      <c r="Q986" s="46">
        <v>-0.2</v>
      </c>
      <c r="R986" s="40">
        <v>211.22</v>
      </c>
      <c r="S986" s="78"/>
      <c r="T986" s="78">
        <v>211.01</v>
      </c>
      <c r="U986" s="47" t="str">
        <f t="shared" si="1693"/>
        <v/>
      </c>
      <c r="V986" s="47" t="str">
        <f t="shared" si="1694"/>
        <v/>
      </c>
      <c r="W986" s="50"/>
      <c r="X986" s="50"/>
      <c r="Y986" s="50"/>
      <c r="Z986" s="50"/>
      <c r="AA986" s="50"/>
      <c r="AB986" s="50"/>
      <c r="AC986" s="50"/>
      <c r="AD986" s="50"/>
      <c r="AE986" s="51" t="str">
        <f t="shared" si="1695"/>
        <v/>
      </c>
      <c r="AF986" s="51" t="str">
        <f t="shared" si="1696"/>
        <v/>
      </c>
      <c r="AG986" s="51" t="str">
        <f t="shared" si="1697"/>
        <v/>
      </c>
      <c r="AH986" s="51" t="str">
        <f t="shared" si="1698"/>
        <v/>
      </c>
      <c r="AI986" s="52">
        <f t="shared" si="1699"/>
        <v>210.97</v>
      </c>
      <c r="AJ986" s="51"/>
      <c r="AK986" s="53"/>
      <c r="AL986" s="52"/>
      <c r="AM986" s="53">
        <f t="shared" si="1700"/>
        <v>38</v>
      </c>
      <c r="AN986" s="53">
        <f>IF(AJ986&lt;&gt;"",IF(AJ986="o",VLOOKUP(AM986,OpenSect!$A$1:$D$11,2),IF(AJ986="u",VLOOKUP(AM986,UpHill!$A$1:$D$35,2),IF(AJ986="d",VLOOKUP(AM986,DownHill!$A$3:$D$29,2),IF(AJ986="f",VLOOKUP(AM986,FlatUnd!$A$2:$D$30,2),IF(AJ986="t",VLOOKUP(AM986,TimeAdd!$A$1:$D$176,2),IF(AJ986="l",VLOOKUP(AM986,SLimit!$A$1:$D$8,2),AN985)))))),AN985)</f>
        <v>45</v>
      </c>
      <c r="AO986" s="53">
        <f>IF(AJ986&lt;&gt;"",IF(AJ986="o",VLOOKUP(AM986,OpenSect!$A$1:$D$11,3),IF(AJ986="u",VLOOKUP(AM986,UpHill!$A$1:$D$35,3),IF(AJ986="d",VLOOKUP(AM986,DownHill!$A$3:$D$29,3),IF(AJ986="f",VLOOKUP(AM986,FlatUnd!$A$2:$D$30,3),IF(AJ986="t",VLOOKUP(AM986,TimeAdd!$A$1:$D$18,3),IF(AJ986="l",VLOOKUP(AM986,SLimit!$A$1:$D$8,3),AO985)))))),AO985)</f>
        <v>54</v>
      </c>
      <c r="AP986" s="53">
        <f>IF(AJ986&lt;&gt;"",IF(AJ986="o",VLOOKUP(AM986,OpenSect!$A$1:$D$11,4),IF(AJ986="u",VLOOKUP(AM986,UpHill!$A$1:$D$35,4),IF(AJ986="d",VLOOKUP(AM986,DownHill!$A$3:$D$29,4),IF(AJ986="f",VLOOKUP(AM986,FlatUnd!$A$2:$D$30,4),IF(AJ986="t",VLOOKUP(AM986,TimeAdd!$A$1:$D$18,4),IF(AJ986="l",VLOOKUP(AM986,SLimit!$A$1:$D$8,4),AP985)))))),AP985)</f>
        <v>62</v>
      </c>
      <c r="AQ986" s="53">
        <v>100</v>
      </c>
      <c r="AR986" s="54" t="str">
        <f t="shared" si="1701"/>
        <v>1 Km Stone</v>
      </c>
      <c r="AS986" s="55"/>
      <c r="AT986" s="55"/>
      <c r="AU986" s="56" t="e">
        <f>IF(GroupStTimes!$A$8=0,MIN(CB986,CD986,CF986),MIN(BZ986,CB986,CD986,CF986))</f>
        <v>#NUM!</v>
      </c>
      <c r="AV986" s="56" t="e">
        <f>IF(GroupStTimes!$A$8=0,MAX(CC986,CE986,CG986),MAX(CA986,CC986,CE986,CG986))</f>
        <v>#NUM!</v>
      </c>
      <c r="AW986" s="57" t="str">
        <f t="shared" si="1702"/>
        <v/>
      </c>
      <c r="AX986" s="58" t="str">
        <f t="shared" si="1703"/>
        <v/>
      </c>
      <c r="AY986" s="58" t="str">
        <f t="shared" si="1704"/>
        <v/>
      </c>
      <c r="AZ986" s="31">
        <f t="shared" si="1705"/>
        <v>210.27</v>
      </c>
      <c r="BA986" s="59" t="e">
        <f t="shared" si="1706"/>
        <v>#NUM!</v>
      </c>
      <c r="BB986" s="59" t="e">
        <f t="shared" si="1707"/>
        <v>#NUM!</v>
      </c>
      <c r="BC986" s="59" t="e">
        <f t="shared" si="1708"/>
        <v>#NUM!</v>
      </c>
      <c r="BD986" s="59" t="e">
        <f t="shared" si="1709"/>
        <v>#NUM!</v>
      </c>
      <c r="BE986" s="59" t="e">
        <f t="shared" si="1710"/>
        <v>#NUM!</v>
      </c>
      <c r="BF986" s="59" t="e">
        <f t="shared" si="1711"/>
        <v>#NUM!</v>
      </c>
      <c r="BG986" s="59" t="e">
        <f t="shared" si="1712"/>
        <v>#NUM!</v>
      </c>
      <c r="BH986" s="59" t="e">
        <f t="shared" si="1713"/>
        <v>#NUM!</v>
      </c>
      <c r="BI986" s="31">
        <f t="shared" si="1714"/>
        <v>0.69999999999998863</v>
      </c>
      <c r="BJ986" s="61">
        <f t="shared" si="1715"/>
        <v>1.8421052631578647E-2</v>
      </c>
      <c r="BK986" s="61">
        <f t="shared" si="1716"/>
        <v>1.5555555555555304E-2</v>
      </c>
      <c r="BL986" s="61">
        <f t="shared" si="1717"/>
        <v>1.2962962962962753E-2</v>
      </c>
      <c r="BM986" s="61">
        <f t="shared" si="1718"/>
        <v>1.1290322580644978E-2</v>
      </c>
      <c r="BN986" s="62">
        <f t="shared" si="1719"/>
        <v>0</v>
      </c>
      <c r="BO986" s="62">
        <f t="shared" si="1720"/>
        <v>1</v>
      </c>
      <c r="BP986" s="62">
        <f t="shared" si="1721"/>
        <v>6</v>
      </c>
      <c r="BQ986" s="62">
        <f t="shared" si="1722"/>
        <v>0</v>
      </c>
      <c r="BR986" s="62">
        <f t="shared" si="1723"/>
        <v>0</v>
      </c>
      <c r="BS986" s="62">
        <f t="shared" si="1724"/>
        <v>56</v>
      </c>
      <c r="BT986" s="62">
        <f t="shared" si="1725"/>
        <v>0</v>
      </c>
      <c r="BU986" s="62">
        <f t="shared" si="1726"/>
        <v>0</v>
      </c>
      <c r="BV986" s="62">
        <f t="shared" si="1727"/>
        <v>47</v>
      </c>
      <c r="BW986" s="62">
        <f t="shared" si="1728"/>
        <v>0</v>
      </c>
      <c r="BX986" s="62">
        <f t="shared" si="1729"/>
        <v>0</v>
      </c>
      <c r="BY986" s="62">
        <f t="shared" si="1730"/>
        <v>41</v>
      </c>
      <c r="BZ986" s="63" t="e">
        <f t="shared" si="1731"/>
        <v>#NUM!</v>
      </c>
      <c r="CA986" s="63" t="e">
        <f t="shared" si="1732"/>
        <v>#NUM!</v>
      </c>
      <c r="CB986" s="63" t="e">
        <f t="shared" si="1733"/>
        <v>#NUM!</v>
      </c>
      <c r="CC986" s="63" t="e">
        <f t="shared" si="1734"/>
        <v>#NUM!</v>
      </c>
      <c r="CD986" s="63" t="e">
        <f t="shared" si="1735"/>
        <v>#NUM!</v>
      </c>
      <c r="CE986" s="63" t="e">
        <f t="shared" si="1736"/>
        <v>#NUM!</v>
      </c>
      <c r="CF986" s="63" t="e">
        <f t="shared" si="1737"/>
        <v>#NUM!</v>
      </c>
      <c r="CG986" s="63" t="e">
        <f t="shared" si="1738"/>
        <v>#NUM!</v>
      </c>
    </row>
    <row r="987" spans="1:90" ht="26.25" customHeight="1" x14ac:dyDescent="0.25">
      <c r="E987" s="37"/>
      <c r="F987" s="37"/>
      <c r="G987" s="78">
        <v>211.6</v>
      </c>
      <c r="H987" s="41">
        <f t="shared" si="1688"/>
        <v>211.68</v>
      </c>
      <c r="I987" s="42">
        <f t="shared" si="1739"/>
        <v>211.6</v>
      </c>
      <c r="J987" s="43">
        <f t="shared" si="1689"/>
        <v>-4.8834278512926771E-4</v>
      </c>
      <c r="K987" s="44">
        <f t="shared" si="1690"/>
        <v>-0.10333333333335304</v>
      </c>
      <c r="L987" s="76" t="s">
        <v>170</v>
      </c>
      <c r="M987" s="127"/>
      <c r="N987" s="46">
        <f t="shared" si="1691"/>
        <v>211.70333333333335</v>
      </c>
      <c r="O987" s="46"/>
      <c r="P987" s="37">
        <v>211.68</v>
      </c>
      <c r="Q987" s="46">
        <v>-0.2</v>
      </c>
      <c r="R987" s="40">
        <v>211.92</v>
      </c>
      <c r="S987" s="78"/>
      <c r="T987" s="78">
        <v>211.71</v>
      </c>
      <c r="U987" s="47" t="str">
        <f t="shared" si="1693"/>
        <v/>
      </c>
      <c r="V987" s="47" t="str">
        <f t="shared" si="1694"/>
        <v/>
      </c>
      <c r="W987" s="50"/>
      <c r="X987" s="50"/>
      <c r="Y987" s="50"/>
      <c r="Z987" s="50"/>
      <c r="AA987" s="50"/>
      <c r="AB987" s="50"/>
      <c r="AC987" s="50"/>
      <c r="AD987" s="50"/>
      <c r="AE987" s="51" t="str">
        <f t="shared" si="1695"/>
        <v/>
      </c>
      <c r="AF987" s="51" t="str">
        <f t="shared" si="1696"/>
        <v/>
      </c>
      <c r="AG987" s="51" t="str">
        <f t="shared" si="1697"/>
        <v/>
      </c>
      <c r="AH987" s="51" t="str">
        <f t="shared" si="1698"/>
        <v/>
      </c>
      <c r="AI987" s="52">
        <f t="shared" si="1699"/>
        <v>211.68</v>
      </c>
      <c r="AJ987" s="51"/>
      <c r="AK987" s="53"/>
      <c r="AL987" s="52"/>
      <c r="AM987" s="53">
        <f t="shared" si="1700"/>
        <v>38</v>
      </c>
      <c r="AN987" s="53">
        <f>IF(AJ987&lt;&gt;"",IF(AJ987="o",VLOOKUP(AM987,OpenSect!$A$1:$D$11,2),IF(AJ987="u",VLOOKUP(AM987,UpHill!$A$1:$D$35,2),IF(AJ987="d",VLOOKUP(AM987,DownHill!$A$3:$D$29,2),IF(AJ987="f",VLOOKUP(AM987,FlatUnd!$A$2:$D$30,2),IF(AJ987="t",VLOOKUP(AM987,TimeAdd!$A$1:$D$176,2),IF(AJ987="l",VLOOKUP(AM987,SLimit!$A$1:$D$8,2),AN986)))))),AN986)</f>
        <v>45</v>
      </c>
      <c r="AO987" s="53">
        <f>IF(AJ987&lt;&gt;"",IF(AJ987="o",VLOOKUP(AM987,OpenSect!$A$1:$D$11,3),IF(AJ987="u",VLOOKUP(AM987,UpHill!$A$1:$D$35,3),IF(AJ987="d",VLOOKUP(AM987,DownHill!$A$3:$D$29,3),IF(AJ987="f",VLOOKUP(AM987,FlatUnd!$A$2:$D$30,3),IF(AJ987="t",VLOOKUP(AM987,TimeAdd!$A$1:$D$18,3),IF(AJ987="l",VLOOKUP(AM987,SLimit!$A$1:$D$8,3),AO986)))))),AO986)</f>
        <v>54</v>
      </c>
      <c r="AP987" s="53">
        <f>IF(AJ987&lt;&gt;"",IF(AJ987="o",VLOOKUP(AM987,OpenSect!$A$1:$D$11,4),IF(AJ987="u",VLOOKUP(AM987,UpHill!$A$1:$D$35,4),IF(AJ987="d",VLOOKUP(AM987,DownHill!$A$3:$D$29,4),IF(AJ987="f",VLOOKUP(AM987,FlatUnd!$A$2:$D$30,4),IF(AJ987="t",VLOOKUP(AM987,TimeAdd!$A$1:$D$18,4),IF(AJ987="l",VLOOKUP(AM987,SLimit!$A$1:$D$8,4),AP986)))))),AP986)</f>
        <v>62</v>
      </c>
      <c r="AQ987" s="53">
        <v>100</v>
      </c>
      <c r="AR987" s="54" t="str">
        <f t="shared" si="1701"/>
        <v>Overhead wires</v>
      </c>
      <c r="AS987" s="55"/>
      <c r="AT987" s="55"/>
      <c r="AU987" s="56" t="e">
        <f>IF(GroupStTimes!$A$8=0,MIN(CB987,CD987,CF987),MIN(BZ987,CB987,CD987,CF987))</f>
        <v>#NUM!</v>
      </c>
      <c r="AV987" s="56" t="e">
        <f>IF(GroupStTimes!$A$8=0,MAX(CC987,CE987,CG987),MAX(CA987,CC987,CE987,CG987))</f>
        <v>#NUM!</v>
      </c>
      <c r="AW987" s="57" t="str">
        <f t="shared" si="1702"/>
        <v/>
      </c>
      <c r="AX987" s="58" t="str">
        <f t="shared" si="1703"/>
        <v/>
      </c>
      <c r="AY987" s="58" t="str">
        <f t="shared" si="1704"/>
        <v/>
      </c>
      <c r="AZ987" s="31">
        <f t="shared" si="1705"/>
        <v>210.27</v>
      </c>
      <c r="BA987" s="59" t="e">
        <f t="shared" si="1706"/>
        <v>#NUM!</v>
      </c>
      <c r="BB987" s="59" t="e">
        <f t="shared" si="1707"/>
        <v>#NUM!</v>
      </c>
      <c r="BC987" s="59" t="e">
        <f t="shared" si="1708"/>
        <v>#NUM!</v>
      </c>
      <c r="BD987" s="59" t="e">
        <f t="shared" si="1709"/>
        <v>#NUM!</v>
      </c>
      <c r="BE987" s="59" t="e">
        <f t="shared" si="1710"/>
        <v>#NUM!</v>
      </c>
      <c r="BF987" s="59" t="e">
        <f t="shared" si="1711"/>
        <v>#NUM!</v>
      </c>
      <c r="BG987" s="59" t="e">
        <f t="shared" si="1712"/>
        <v>#NUM!</v>
      </c>
      <c r="BH987" s="59" t="e">
        <f t="shared" si="1713"/>
        <v>#NUM!</v>
      </c>
      <c r="BI987" s="31">
        <f t="shared" si="1714"/>
        <v>1.4099999999999966</v>
      </c>
      <c r="BJ987" s="61">
        <f t="shared" si="1715"/>
        <v>3.7105263157894648E-2</v>
      </c>
      <c r="BK987" s="61">
        <f t="shared" si="1716"/>
        <v>3.1333333333333255E-2</v>
      </c>
      <c r="BL987" s="61">
        <f t="shared" si="1717"/>
        <v>2.6111111111111047E-2</v>
      </c>
      <c r="BM987" s="61">
        <f t="shared" si="1718"/>
        <v>2.2741935483870913E-2</v>
      </c>
      <c r="BN987" s="62">
        <f t="shared" si="1719"/>
        <v>0</v>
      </c>
      <c r="BO987" s="62">
        <f t="shared" si="1720"/>
        <v>2</v>
      </c>
      <c r="BP987" s="62">
        <f t="shared" si="1721"/>
        <v>14</v>
      </c>
      <c r="BQ987" s="62">
        <f t="shared" si="1722"/>
        <v>0</v>
      </c>
      <c r="BR987" s="62">
        <f t="shared" si="1723"/>
        <v>1</v>
      </c>
      <c r="BS987" s="62">
        <f t="shared" si="1724"/>
        <v>53</v>
      </c>
      <c r="BT987" s="62">
        <f t="shared" si="1725"/>
        <v>0</v>
      </c>
      <c r="BU987" s="62">
        <f t="shared" si="1726"/>
        <v>1</v>
      </c>
      <c r="BV987" s="62">
        <f t="shared" si="1727"/>
        <v>34</v>
      </c>
      <c r="BW987" s="62">
        <f t="shared" si="1728"/>
        <v>0</v>
      </c>
      <c r="BX987" s="62">
        <f t="shared" si="1729"/>
        <v>1</v>
      </c>
      <c r="BY987" s="62">
        <f t="shared" si="1730"/>
        <v>22</v>
      </c>
      <c r="BZ987" s="63" t="e">
        <f t="shared" si="1731"/>
        <v>#NUM!</v>
      </c>
      <c r="CA987" s="63" t="e">
        <f t="shared" si="1732"/>
        <v>#NUM!</v>
      </c>
      <c r="CB987" s="63" t="e">
        <f t="shared" si="1733"/>
        <v>#NUM!</v>
      </c>
      <c r="CC987" s="63" t="e">
        <f t="shared" si="1734"/>
        <v>#NUM!</v>
      </c>
      <c r="CD987" s="63" t="e">
        <f t="shared" si="1735"/>
        <v>#NUM!</v>
      </c>
      <c r="CE987" s="63" t="e">
        <f t="shared" si="1736"/>
        <v>#NUM!</v>
      </c>
      <c r="CF987" s="63" t="e">
        <f t="shared" si="1737"/>
        <v>#NUM!</v>
      </c>
      <c r="CG987" s="63" t="e">
        <f t="shared" si="1738"/>
        <v>#NUM!</v>
      </c>
    </row>
    <row r="988" spans="1:90" ht="26.25" customHeight="1" x14ac:dyDescent="0.25">
      <c r="E988" s="37"/>
      <c r="F988" s="37"/>
      <c r="G988" s="78">
        <v>212.88</v>
      </c>
      <c r="H988" s="41">
        <f t="shared" si="1688"/>
        <v>212.96</v>
      </c>
      <c r="I988" s="42">
        <f t="shared" si="1739"/>
        <v>212.88</v>
      </c>
      <c r="J988" s="43">
        <f t="shared" si="1689"/>
        <v>-4.8540648878876849E-4</v>
      </c>
      <c r="K988" s="44">
        <f t="shared" si="1690"/>
        <v>-0.10333333333335304</v>
      </c>
      <c r="L988" s="76" t="s">
        <v>424</v>
      </c>
      <c r="M988" s="127"/>
      <c r="N988" s="46">
        <f t="shared" si="1691"/>
        <v>212.98333333333335</v>
      </c>
      <c r="O988" s="46"/>
      <c r="P988" s="37">
        <v>212.96</v>
      </c>
      <c r="Q988" s="46">
        <v>-0.2</v>
      </c>
      <c r="R988" s="40">
        <v>213.2</v>
      </c>
      <c r="S988" s="78"/>
      <c r="T988" s="78">
        <v>212.99</v>
      </c>
      <c r="U988" s="47" t="str">
        <f t="shared" si="1693"/>
        <v/>
      </c>
      <c r="V988" s="47" t="str">
        <f t="shared" si="1694"/>
        <v/>
      </c>
      <c r="W988" s="50"/>
      <c r="X988" s="50"/>
      <c r="Y988" s="50"/>
      <c r="Z988" s="50"/>
      <c r="AA988" s="50"/>
      <c r="AB988" s="50"/>
      <c r="AC988" s="50"/>
      <c r="AD988" s="50"/>
      <c r="AE988" s="51" t="str">
        <f t="shared" si="1695"/>
        <v/>
      </c>
      <c r="AF988" s="51" t="str">
        <f t="shared" si="1696"/>
        <v/>
      </c>
      <c r="AG988" s="51" t="str">
        <f t="shared" si="1697"/>
        <v/>
      </c>
      <c r="AH988" s="51" t="str">
        <f t="shared" si="1698"/>
        <v/>
      </c>
      <c r="AI988" s="52">
        <f t="shared" si="1699"/>
        <v>212.96</v>
      </c>
      <c r="AJ988" s="51"/>
      <c r="AK988" s="53"/>
      <c r="AL988" s="52"/>
      <c r="AM988" s="53">
        <f t="shared" si="1700"/>
        <v>38</v>
      </c>
      <c r="AN988" s="53">
        <f>IF(AJ988&lt;&gt;"",IF(AJ988="o",VLOOKUP(AM988,OpenSect!$A$1:$D$11,2),IF(AJ988="u",VLOOKUP(AM988,UpHill!$A$1:$D$35,2),IF(AJ988="d",VLOOKUP(AM988,DownHill!$A$3:$D$29,2),IF(AJ988="f",VLOOKUP(AM988,FlatUnd!$A$2:$D$30,2),IF(AJ988="t",VLOOKUP(AM988,TimeAdd!$A$1:$D$176,2),IF(AJ988="l",VLOOKUP(AM988,SLimit!$A$1:$D$8,2),AN987)))))),AN987)</f>
        <v>45</v>
      </c>
      <c r="AO988" s="53">
        <f>IF(AJ988&lt;&gt;"",IF(AJ988="o",VLOOKUP(AM988,OpenSect!$A$1:$D$11,3),IF(AJ988="u",VLOOKUP(AM988,UpHill!$A$1:$D$35,3),IF(AJ988="d",VLOOKUP(AM988,DownHill!$A$3:$D$29,3),IF(AJ988="f",VLOOKUP(AM988,FlatUnd!$A$2:$D$30,3),IF(AJ988="t",VLOOKUP(AM988,TimeAdd!$A$1:$D$18,3),IF(AJ988="l",VLOOKUP(AM988,SLimit!$A$1:$D$8,3),AO987)))))),AO987)</f>
        <v>54</v>
      </c>
      <c r="AP988" s="53">
        <f>IF(AJ988&lt;&gt;"",IF(AJ988="o",VLOOKUP(AM988,OpenSect!$A$1:$D$11,4),IF(AJ988="u",VLOOKUP(AM988,UpHill!$A$1:$D$35,4),IF(AJ988="d",VLOOKUP(AM988,DownHill!$A$3:$D$29,4),IF(AJ988="f",VLOOKUP(AM988,FlatUnd!$A$2:$D$30,4),IF(AJ988="t",VLOOKUP(AM988,TimeAdd!$A$1:$D$18,4),IF(AJ988="l",VLOOKUP(AM988,SLimit!$A$1:$D$8,4),AP987)))))),AP987)</f>
        <v>62</v>
      </c>
      <c r="AQ988" s="53">
        <v>100</v>
      </c>
      <c r="AR988" s="54" t="str">
        <f t="shared" si="1701"/>
        <v>3 km Stone</v>
      </c>
      <c r="AS988" s="55"/>
      <c r="AT988" s="55"/>
      <c r="AU988" s="56" t="e">
        <f>IF(GroupStTimes!$A$8=0,MIN(CB988,CD988,CF988),MIN(BZ988,CB988,CD988,CF988))</f>
        <v>#NUM!</v>
      </c>
      <c r="AV988" s="56" t="e">
        <f>IF(GroupStTimes!$A$8=0,MAX(CC988,CE988,CG988),MAX(CA988,CC988,CE988,CG988))</f>
        <v>#NUM!</v>
      </c>
      <c r="AW988" s="57" t="str">
        <f t="shared" si="1702"/>
        <v/>
      </c>
      <c r="AX988" s="58" t="str">
        <f t="shared" si="1703"/>
        <v/>
      </c>
      <c r="AY988" s="58" t="str">
        <f t="shared" si="1704"/>
        <v/>
      </c>
      <c r="AZ988" s="31">
        <f t="shared" si="1705"/>
        <v>210.27</v>
      </c>
      <c r="BA988" s="59" t="e">
        <f t="shared" si="1706"/>
        <v>#NUM!</v>
      </c>
      <c r="BB988" s="59" t="e">
        <f t="shared" si="1707"/>
        <v>#NUM!</v>
      </c>
      <c r="BC988" s="59" t="e">
        <f t="shared" si="1708"/>
        <v>#NUM!</v>
      </c>
      <c r="BD988" s="59" t="e">
        <f t="shared" si="1709"/>
        <v>#NUM!</v>
      </c>
      <c r="BE988" s="59" t="e">
        <f t="shared" si="1710"/>
        <v>#NUM!</v>
      </c>
      <c r="BF988" s="59" t="e">
        <f t="shared" si="1711"/>
        <v>#NUM!</v>
      </c>
      <c r="BG988" s="59" t="e">
        <f t="shared" si="1712"/>
        <v>#NUM!</v>
      </c>
      <c r="BH988" s="59" t="e">
        <f t="shared" si="1713"/>
        <v>#NUM!</v>
      </c>
      <c r="BI988" s="31">
        <f t="shared" si="1714"/>
        <v>2.6899999999999977</v>
      </c>
      <c r="BJ988" s="61">
        <f t="shared" si="1715"/>
        <v>7.0789473684210472E-2</v>
      </c>
      <c r="BK988" s="61">
        <f t="shared" si="1716"/>
        <v>5.9777777777777728E-2</v>
      </c>
      <c r="BL988" s="61">
        <f t="shared" si="1717"/>
        <v>4.981481481481477E-2</v>
      </c>
      <c r="BM988" s="61">
        <f t="shared" si="1718"/>
        <v>4.3387096774193515E-2</v>
      </c>
      <c r="BN988" s="62">
        <f t="shared" si="1719"/>
        <v>0</v>
      </c>
      <c r="BO988" s="62">
        <f t="shared" si="1720"/>
        <v>4</v>
      </c>
      <c r="BP988" s="62">
        <f t="shared" si="1721"/>
        <v>15</v>
      </c>
      <c r="BQ988" s="62">
        <f t="shared" si="1722"/>
        <v>0</v>
      </c>
      <c r="BR988" s="62">
        <f t="shared" si="1723"/>
        <v>3</v>
      </c>
      <c r="BS988" s="62">
        <f t="shared" si="1724"/>
        <v>35</v>
      </c>
      <c r="BT988" s="62">
        <f t="shared" si="1725"/>
        <v>0</v>
      </c>
      <c r="BU988" s="62">
        <f t="shared" si="1726"/>
        <v>2</v>
      </c>
      <c r="BV988" s="62">
        <f t="shared" si="1727"/>
        <v>59</v>
      </c>
      <c r="BW988" s="62">
        <f t="shared" si="1728"/>
        <v>0</v>
      </c>
      <c r="BX988" s="62">
        <f t="shared" si="1729"/>
        <v>2</v>
      </c>
      <c r="BY988" s="62">
        <f t="shared" si="1730"/>
        <v>36</v>
      </c>
      <c r="BZ988" s="63" t="e">
        <f t="shared" si="1731"/>
        <v>#NUM!</v>
      </c>
      <c r="CA988" s="63" t="e">
        <f t="shared" si="1732"/>
        <v>#NUM!</v>
      </c>
      <c r="CB988" s="63" t="e">
        <f t="shared" si="1733"/>
        <v>#NUM!</v>
      </c>
      <c r="CC988" s="63" t="e">
        <f t="shared" si="1734"/>
        <v>#NUM!</v>
      </c>
      <c r="CD988" s="63" t="e">
        <f t="shared" si="1735"/>
        <v>#NUM!</v>
      </c>
      <c r="CE988" s="63" t="e">
        <f t="shared" si="1736"/>
        <v>#NUM!</v>
      </c>
      <c r="CF988" s="63" t="e">
        <f t="shared" si="1737"/>
        <v>#NUM!</v>
      </c>
      <c r="CG988" s="63" t="e">
        <f t="shared" si="1738"/>
        <v>#NUM!</v>
      </c>
    </row>
    <row r="989" spans="1:90" ht="26.25" customHeight="1" x14ac:dyDescent="0.25">
      <c r="B989" s="16" t="s">
        <v>425</v>
      </c>
      <c r="E989" s="37"/>
      <c r="F989" s="37"/>
      <c r="G989" s="78">
        <v>213.21</v>
      </c>
      <c r="H989" s="41">
        <f t="shared" si="1688"/>
        <v>213.29</v>
      </c>
      <c r="I989" s="42">
        <f t="shared" si="1739"/>
        <v>213.21</v>
      </c>
      <c r="J989" s="43">
        <f t="shared" si="1689"/>
        <v>-5.1592326813945709E-4</v>
      </c>
      <c r="K989" s="44">
        <f t="shared" si="1690"/>
        <v>-0.11000000000001364</v>
      </c>
      <c r="L989" s="76" t="s">
        <v>44</v>
      </c>
      <c r="M989" s="127"/>
      <c r="N989" s="46">
        <f t="shared" si="1691"/>
        <v>213.32000000000002</v>
      </c>
      <c r="O989" s="46"/>
      <c r="P989" s="37">
        <v>213.29</v>
      </c>
      <c r="Q989" s="46">
        <v>-0.2</v>
      </c>
      <c r="R989" s="40">
        <v>213.54</v>
      </c>
      <c r="S989" s="78"/>
      <c r="T989" s="78">
        <v>213.33</v>
      </c>
      <c r="U989" s="47" t="str">
        <f t="shared" si="1693"/>
        <v/>
      </c>
      <c r="V989" s="47" t="str">
        <f t="shared" si="1694"/>
        <v/>
      </c>
      <c r="W989" s="50"/>
      <c r="X989" s="50"/>
      <c r="Y989" s="50"/>
      <c r="Z989" s="50"/>
      <c r="AA989" s="50"/>
      <c r="AB989" s="50"/>
      <c r="AC989" s="50"/>
      <c r="AD989" s="50"/>
      <c r="AE989" s="51" t="str">
        <f t="shared" si="1695"/>
        <v/>
      </c>
      <c r="AF989" s="51" t="str">
        <f t="shared" si="1696"/>
        <v>U2</v>
      </c>
      <c r="AG989" s="51" t="str">
        <f t="shared" si="1697"/>
        <v/>
      </c>
      <c r="AH989" s="51" t="str">
        <f t="shared" si="1698"/>
        <v/>
      </c>
      <c r="AI989" s="52">
        <f t="shared" si="1699"/>
        <v>213.29</v>
      </c>
      <c r="AJ989" s="51"/>
      <c r="AK989" s="53"/>
      <c r="AL989" s="52"/>
      <c r="AM989" s="53">
        <f t="shared" si="1700"/>
        <v>38</v>
      </c>
      <c r="AN989" s="53">
        <f>IF(AJ989&lt;&gt;"",IF(AJ989="o",VLOOKUP(AM989,OpenSect!$A$1:$D$11,2),IF(AJ989="u",VLOOKUP(AM989,UpHill!$A$1:$D$35,2),IF(AJ989="d",VLOOKUP(AM989,DownHill!$A$3:$D$29,2),IF(AJ989="f",VLOOKUP(AM989,FlatUnd!$A$2:$D$30,2),IF(AJ989="t",VLOOKUP(AM989,TimeAdd!$A$1:$D$176,2),IF(AJ989="l",VLOOKUP(AM989,SLimit!$A$1:$D$8,2),AN988)))))),AN988)</f>
        <v>45</v>
      </c>
      <c r="AO989" s="53">
        <f>IF(AJ989&lt;&gt;"",IF(AJ989="o",VLOOKUP(AM989,OpenSect!$A$1:$D$11,3),IF(AJ989="u",VLOOKUP(AM989,UpHill!$A$1:$D$35,3),IF(AJ989="d",VLOOKUP(AM989,DownHill!$A$3:$D$29,3),IF(AJ989="f",VLOOKUP(AM989,FlatUnd!$A$2:$D$30,3),IF(AJ989="t",VLOOKUP(AM989,TimeAdd!$A$1:$D$18,3),IF(AJ989="l",VLOOKUP(AM989,SLimit!$A$1:$D$8,3),AO988)))))),AO988)</f>
        <v>54</v>
      </c>
      <c r="AP989" s="53">
        <f>IF(AJ989&lt;&gt;"",IF(AJ989="o",VLOOKUP(AM989,OpenSect!$A$1:$D$11,4),IF(AJ989="u",VLOOKUP(AM989,UpHill!$A$1:$D$35,4),IF(AJ989="d",VLOOKUP(AM989,DownHill!$A$3:$D$29,4),IF(AJ989="f",VLOOKUP(AM989,FlatUnd!$A$2:$D$30,4),IF(AJ989="t",VLOOKUP(AM989,TimeAdd!$A$1:$D$18,4),IF(AJ989="l",VLOOKUP(AM989,SLimit!$A$1:$D$8,4),AP988)))))),AP988)</f>
        <v>62</v>
      </c>
      <c r="AQ989" s="53">
        <v>100</v>
      </c>
      <c r="AR989" s="54" t="str">
        <f t="shared" si="1701"/>
        <v>Bridge</v>
      </c>
      <c r="AS989" s="55"/>
      <c r="AT989" s="55"/>
      <c r="AU989" s="56" t="e">
        <f>IF(GroupStTimes!$A$8=0,MIN(CB989,CD989,CF989),MIN(BZ989,CB989,CD989,CF989))</f>
        <v>#NUM!</v>
      </c>
      <c r="AV989" s="56" t="e">
        <f>IF(GroupStTimes!$A$8=0,MAX(CC989,CE989,CG989),MAX(CA989,CC989,CE989,CG989))</f>
        <v>#NUM!</v>
      </c>
      <c r="AW989" s="57" t="str">
        <f t="shared" si="1702"/>
        <v/>
      </c>
      <c r="AX989" s="58" t="str">
        <f t="shared" si="1703"/>
        <v/>
      </c>
      <c r="AY989" s="58" t="str">
        <f t="shared" si="1704"/>
        <v/>
      </c>
      <c r="AZ989" s="31">
        <f t="shared" si="1705"/>
        <v>210.27</v>
      </c>
      <c r="BA989" s="59" t="e">
        <f t="shared" si="1706"/>
        <v>#NUM!</v>
      </c>
      <c r="BB989" s="59" t="e">
        <f t="shared" si="1707"/>
        <v>#NUM!</v>
      </c>
      <c r="BC989" s="59" t="e">
        <f t="shared" si="1708"/>
        <v>#NUM!</v>
      </c>
      <c r="BD989" s="59" t="e">
        <f t="shared" si="1709"/>
        <v>#NUM!</v>
      </c>
      <c r="BE989" s="59" t="e">
        <f t="shared" si="1710"/>
        <v>#NUM!</v>
      </c>
      <c r="BF989" s="59" t="e">
        <f t="shared" si="1711"/>
        <v>#NUM!</v>
      </c>
      <c r="BG989" s="59" t="e">
        <f t="shared" si="1712"/>
        <v>#NUM!</v>
      </c>
      <c r="BH989" s="59" t="e">
        <f t="shared" si="1713"/>
        <v>#NUM!</v>
      </c>
      <c r="BI989" s="31">
        <f t="shared" si="1714"/>
        <v>3.0199999999999818</v>
      </c>
      <c r="BJ989" s="61">
        <f t="shared" si="1715"/>
        <v>7.9473684210525836E-2</v>
      </c>
      <c r="BK989" s="61">
        <f t="shared" si="1716"/>
        <v>6.7111111111110705E-2</v>
      </c>
      <c r="BL989" s="61">
        <f t="shared" si="1717"/>
        <v>5.5925925925925588E-2</v>
      </c>
      <c r="BM989" s="61">
        <f t="shared" si="1718"/>
        <v>4.8709677419354544E-2</v>
      </c>
      <c r="BN989" s="62">
        <f t="shared" si="1719"/>
        <v>0</v>
      </c>
      <c r="BO989" s="62">
        <f t="shared" si="1720"/>
        <v>4</v>
      </c>
      <c r="BP989" s="62">
        <f t="shared" si="1721"/>
        <v>46</v>
      </c>
      <c r="BQ989" s="62">
        <f t="shared" si="1722"/>
        <v>0</v>
      </c>
      <c r="BR989" s="62">
        <f t="shared" si="1723"/>
        <v>4</v>
      </c>
      <c r="BS989" s="62">
        <f t="shared" si="1724"/>
        <v>2</v>
      </c>
      <c r="BT989" s="62">
        <f t="shared" si="1725"/>
        <v>0</v>
      </c>
      <c r="BU989" s="62">
        <f t="shared" si="1726"/>
        <v>3</v>
      </c>
      <c r="BV989" s="62">
        <f t="shared" si="1727"/>
        <v>21</v>
      </c>
      <c r="BW989" s="62">
        <f t="shared" si="1728"/>
        <v>0</v>
      </c>
      <c r="BX989" s="62">
        <f t="shared" si="1729"/>
        <v>2</v>
      </c>
      <c r="BY989" s="62">
        <f t="shared" si="1730"/>
        <v>55</v>
      </c>
      <c r="BZ989" s="63" t="e">
        <f t="shared" si="1731"/>
        <v>#NUM!</v>
      </c>
      <c r="CA989" s="63" t="e">
        <f t="shared" si="1732"/>
        <v>#NUM!</v>
      </c>
      <c r="CB989" s="63" t="e">
        <f t="shared" si="1733"/>
        <v>#NUM!</v>
      </c>
      <c r="CC989" s="63" t="e">
        <f t="shared" si="1734"/>
        <v>#NUM!</v>
      </c>
      <c r="CD989" s="63" t="e">
        <f t="shared" si="1735"/>
        <v>#NUM!</v>
      </c>
      <c r="CE989" s="63" t="e">
        <f t="shared" si="1736"/>
        <v>#NUM!</v>
      </c>
      <c r="CF989" s="63" t="e">
        <f t="shared" si="1737"/>
        <v>#NUM!</v>
      </c>
      <c r="CG989" s="63" t="e">
        <f t="shared" si="1738"/>
        <v>#NUM!</v>
      </c>
    </row>
    <row r="990" spans="1:90" ht="26.25" customHeight="1" x14ac:dyDescent="0.25">
      <c r="E990" s="37"/>
      <c r="F990" s="37"/>
      <c r="G990" s="78">
        <v>213.35</v>
      </c>
      <c r="H990" s="41">
        <f t="shared" si="1688"/>
        <v>213.43</v>
      </c>
      <c r="I990" s="42">
        <f t="shared" si="1739"/>
        <v>213.35</v>
      </c>
      <c r="J990" s="43">
        <f t="shared" si="1689"/>
        <v>-4.843371611593768E-4</v>
      </c>
      <c r="K990" s="44">
        <f t="shared" si="1690"/>
        <v>-0.10333333333335304</v>
      </c>
      <c r="L990" s="76" t="s">
        <v>170</v>
      </c>
      <c r="M990" s="127"/>
      <c r="N990" s="46">
        <f t="shared" si="1691"/>
        <v>213.45333333333335</v>
      </c>
      <c r="O990" s="46"/>
      <c r="P990" s="37">
        <v>213.43</v>
      </c>
      <c r="Q990" s="46">
        <v>-0.2</v>
      </c>
      <c r="R990" s="40">
        <v>213.67</v>
      </c>
      <c r="S990" s="78"/>
      <c r="T990" s="78">
        <v>213.46</v>
      </c>
      <c r="U990" s="47" t="str">
        <f t="shared" si="1693"/>
        <v/>
      </c>
      <c r="V990" s="47" t="str">
        <f t="shared" si="1694"/>
        <v/>
      </c>
      <c r="W990" s="50"/>
      <c r="X990" s="50"/>
      <c r="Y990" s="50"/>
      <c r="Z990" s="50"/>
      <c r="AA990" s="50"/>
      <c r="AB990" s="50"/>
      <c r="AC990" s="50"/>
      <c r="AD990" s="50"/>
      <c r="AE990" s="51" t="str">
        <f t="shared" si="1695"/>
        <v/>
      </c>
      <c r="AF990" s="51" t="str">
        <f t="shared" si="1696"/>
        <v/>
      </c>
      <c r="AG990" s="51" t="str">
        <f t="shared" si="1697"/>
        <v/>
      </c>
      <c r="AH990" s="51" t="str">
        <f t="shared" si="1698"/>
        <v/>
      </c>
      <c r="AI990" s="52">
        <f t="shared" si="1699"/>
        <v>213.43</v>
      </c>
      <c r="AJ990" s="51"/>
      <c r="AK990" s="53"/>
      <c r="AL990" s="52"/>
      <c r="AM990" s="53">
        <f t="shared" si="1700"/>
        <v>38</v>
      </c>
      <c r="AN990" s="53">
        <f>IF(AJ990&lt;&gt;"",IF(AJ990="o",VLOOKUP(AM990,OpenSect!$A$1:$D$11,2),IF(AJ990="u",VLOOKUP(AM990,UpHill!$A$1:$D$35,2),IF(AJ990="d",VLOOKUP(AM990,DownHill!$A$3:$D$29,2),IF(AJ990="f",VLOOKUP(AM990,FlatUnd!$A$2:$D$30,2),IF(AJ990="t",VLOOKUP(AM990,TimeAdd!$A$1:$D$176,2),IF(AJ990="l",VLOOKUP(AM990,SLimit!$A$1:$D$8,2),AN989)))))),AN989)</f>
        <v>45</v>
      </c>
      <c r="AO990" s="53">
        <f>IF(AJ990&lt;&gt;"",IF(AJ990="o",VLOOKUP(AM990,OpenSect!$A$1:$D$11,3),IF(AJ990="u",VLOOKUP(AM990,UpHill!$A$1:$D$35,3),IF(AJ990="d",VLOOKUP(AM990,DownHill!$A$3:$D$29,3),IF(AJ990="f",VLOOKUP(AM990,FlatUnd!$A$2:$D$30,3),IF(AJ990="t",VLOOKUP(AM990,TimeAdd!$A$1:$D$18,3),IF(AJ990="l",VLOOKUP(AM990,SLimit!$A$1:$D$8,3),AO989)))))),AO989)</f>
        <v>54</v>
      </c>
      <c r="AP990" s="53">
        <f>IF(AJ990&lt;&gt;"",IF(AJ990="o",VLOOKUP(AM990,OpenSect!$A$1:$D$11,4),IF(AJ990="u",VLOOKUP(AM990,UpHill!$A$1:$D$35,4),IF(AJ990="d",VLOOKUP(AM990,DownHill!$A$3:$D$29,4),IF(AJ990="f",VLOOKUP(AM990,FlatUnd!$A$2:$D$30,4),IF(AJ990="t",VLOOKUP(AM990,TimeAdd!$A$1:$D$18,4),IF(AJ990="l",VLOOKUP(AM990,SLimit!$A$1:$D$8,4),AP989)))))),AP989)</f>
        <v>62</v>
      </c>
      <c r="AQ990" s="53">
        <v>100</v>
      </c>
      <c r="AR990" s="54" t="str">
        <f t="shared" si="1701"/>
        <v>Overhead wires</v>
      </c>
      <c r="AS990" s="55"/>
      <c r="AT990" s="55"/>
      <c r="AU990" s="56" t="e">
        <f>IF(GroupStTimes!$A$8=0,MIN(CB990,CD990,CF990),MIN(BZ990,CB990,CD990,CF990))</f>
        <v>#NUM!</v>
      </c>
      <c r="AV990" s="56" t="e">
        <f>IF(GroupStTimes!$A$8=0,MAX(CC990,CE990,CG990),MAX(CA990,CC990,CE990,CG990))</f>
        <v>#NUM!</v>
      </c>
      <c r="AW990" s="57" t="str">
        <f t="shared" si="1702"/>
        <v/>
      </c>
      <c r="AX990" s="58" t="str">
        <f t="shared" si="1703"/>
        <v/>
      </c>
      <c r="AY990" s="58" t="str">
        <f t="shared" si="1704"/>
        <v/>
      </c>
      <c r="AZ990" s="31">
        <f t="shared" si="1705"/>
        <v>210.27</v>
      </c>
      <c r="BA990" s="59" t="e">
        <f t="shared" si="1706"/>
        <v>#NUM!</v>
      </c>
      <c r="BB990" s="59" t="e">
        <f t="shared" si="1707"/>
        <v>#NUM!</v>
      </c>
      <c r="BC990" s="59" t="e">
        <f t="shared" si="1708"/>
        <v>#NUM!</v>
      </c>
      <c r="BD990" s="59" t="e">
        <f t="shared" si="1709"/>
        <v>#NUM!</v>
      </c>
      <c r="BE990" s="59" t="e">
        <f t="shared" si="1710"/>
        <v>#NUM!</v>
      </c>
      <c r="BF990" s="59" t="e">
        <f t="shared" si="1711"/>
        <v>#NUM!</v>
      </c>
      <c r="BG990" s="59" t="e">
        <f t="shared" si="1712"/>
        <v>#NUM!</v>
      </c>
      <c r="BH990" s="59" t="e">
        <f t="shared" si="1713"/>
        <v>#NUM!</v>
      </c>
      <c r="BI990" s="31">
        <f t="shared" si="1714"/>
        <v>3.1599999999999966</v>
      </c>
      <c r="BJ990" s="61">
        <f t="shared" si="1715"/>
        <v>8.3157894736842014E-2</v>
      </c>
      <c r="BK990" s="61">
        <f t="shared" si="1716"/>
        <v>7.0222222222222144E-2</v>
      </c>
      <c r="BL990" s="61">
        <f t="shared" si="1717"/>
        <v>5.8518518518518456E-2</v>
      </c>
      <c r="BM990" s="61">
        <f t="shared" si="1718"/>
        <v>5.0967741935483819E-2</v>
      </c>
      <c r="BN990" s="62">
        <f t="shared" si="1719"/>
        <v>0</v>
      </c>
      <c r="BO990" s="62">
        <f t="shared" si="1720"/>
        <v>4</v>
      </c>
      <c r="BP990" s="62">
        <f t="shared" si="1721"/>
        <v>59</v>
      </c>
      <c r="BQ990" s="62">
        <f t="shared" si="1722"/>
        <v>0</v>
      </c>
      <c r="BR990" s="62">
        <f t="shared" si="1723"/>
        <v>4</v>
      </c>
      <c r="BS990" s="62">
        <f t="shared" si="1724"/>
        <v>13</v>
      </c>
      <c r="BT990" s="62">
        <f t="shared" si="1725"/>
        <v>0</v>
      </c>
      <c r="BU990" s="62">
        <f t="shared" si="1726"/>
        <v>3</v>
      </c>
      <c r="BV990" s="62">
        <f t="shared" si="1727"/>
        <v>31</v>
      </c>
      <c r="BW990" s="62">
        <f t="shared" si="1728"/>
        <v>0</v>
      </c>
      <c r="BX990" s="62">
        <f t="shared" si="1729"/>
        <v>3</v>
      </c>
      <c r="BY990" s="62">
        <f t="shared" si="1730"/>
        <v>3</v>
      </c>
      <c r="BZ990" s="63" t="e">
        <f t="shared" si="1731"/>
        <v>#NUM!</v>
      </c>
      <c r="CA990" s="63" t="e">
        <f t="shared" si="1732"/>
        <v>#NUM!</v>
      </c>
      <c r="CB990" s="63" t="e">
        <f t="shared" si="1733"/>
        <v>#NUM!</v>
      </c>
      <c r="CC990" s="63" t="e">
        <f t="shared" si="1734"/>
        <v>#NUM!</v>
      </c>
      <c r="CD990" s="63" t="e">
        <f t="shared" si="1735"/>
        <v>#NUM!</v>
      </c>
      <c r="CE990" s="63" t="e">
        <f t="shared" si="1736"/>
        <v>#NUM!</v>
      </c>
      <c r="CF990" s="63" t="e">
        <f t="shared" si="1737"/>
        <v>#NUM!</v>
      </c>
      <c r="CG990" s="63" t="e">
        <f t="shared" si="1738"/>
        <v>#NUM!</v>
      </c>
    </row>
    <row r="991" spans="1:90" ht="26.25" customHeight="1" x14ac:dyDescent="0.25">
      <c r="B991" s="16" t="s">
        <v>426</v>
      </c>
      <c r="E991" s="37"/>
      <c r="F991" s="37"/>
      <c r="G991" s="78">
        <v>213.67</v>
      </c>
      <c r="H991" s="41">
        <f t="shared" si="1688"/>
        <v>213.75</v>
      </c>
      <c r="I991" s="42">
        <f t="shared" si="1739"/>
        <v>213.67</v>
      </c>
      <c r="J991" s="43">
        <f t="shared" si="1689"/>
        <v>-4.8361180012788235E-4</v>
      </c>
      <c r="K991" s="44">
        <f t="shared" si="1690"/>
        <v>-0.10333333333332462</v>
      </c>
      <c r="L991" s="76" t="s">
        <v>427</v>
      </c>
      <c r="M991" s="127"/>
      <c r="N991" s="46">
        <f t="shared" si="1691"/>
        <v>213.77333333333331</v>
      </c>
      <c r="O991" s="46"/>
      <c r="P991" s="37">
        <v>213.75</v>
      </c>
      <c r="Q991" s="46">
        <v>-0.2</v>
      </c>
      <c r="R991" s="40">
        <v>213.98999999999998</v>
      </c>
      <c r="S991" s="78"/>
      <c r="T991" s="78">
        <v>213.78</v>
      </c>
      <c r="U991" s="47" t="str">
        <f t="shared" si="1693"/>
        <v/>
      </c>
      <c r="V991" s="47" t="str">
        <f t="shared" si="1694"/>
        <v/>
      </c>
      <c r="W991" s="50"/>
      <c r="X991" s="50"/>
      <c r="Y991" s="50"/>
      <c r="Z991" s="50"/>
      <c r="AA991" s="50"/>
      <c r="AB991" s="50"/>
      <c r="AC991" s="50"/>
      <c r="AD991" s="50"/>
      <c r="AE991" s="51" t="str">
        <f t="shared" si="1695"/>
        <v/>
      </c>
      <c r="AF991" s="51" t="str">
        <f t="shared" si="1696"/>
        <v>U1.5-2</v>
      </c>
      <c r="AG991" s="51" t="str">
        <f t="shared" si="1697"/>
        <v/>
      </c>
      <c r="AH991" s="51" t="str">
        <f t="shared" si="1698"/>
        <v/>
      </c>
      <c r="AI991" s="52">
        <f t="shared" si="1699"/>
        <v>213.75</v>
      </c>
      <c r="AJ991" s="51"/>
      <c r="AK991" s="53"/>
      <c r="AL991" s="52"/>
      <c r="AM991" s="53">
        <f t="shared" si="1700"/>
        <v>38</v>
      </c>
      <c r="AN991" s="53">
        <f>IF(AJ991&lt;&gt;"",IF(AJ991="o",VLOOKUP(AM991,OpenSect!$A$1:$D$11,2),IF(AJ991="u",VLOOKUP(AM991,UpHill!$A$1:$D$35,2),IF(AJ991="d",VLOOKUP(AM991,DownHill!$A$3:$D$29,2),IF(AJ991="f",VLOOKUP(AM991,FlatUnd!$A$2:$D$30,2),IF(AJ991="t",VLOOKUP(AM991,TimeAdd!$A$1:$D$176,2),IF(AJ991="l",VLOOKUP(AM991,SLimit!$A$1:$D$8,2),AN990)))))),AN990)</f>
        <v>45</v>
      </c>
      <c r="AO991" s="53">
        <f>IF(AJ991&lt;&gt;"",IF(AJ991="o",VLOOKUP(AM991,OpenSect!$A$1:$D$11,3),IF(AJ991="u",VLOOKUP(AM991,UpHill!$A$1:$D$35,3),IF(AJ991="d",VLOOKUP(AM991,DownHill!$A$3:$D$29,3),IF(AJ991="f",VLOOKUP(AM991,FlatUnd!$A$2:$D$30,3),IF(AJ991="t",VLOOKUP(AM991,TimeAdd!$A$1:$D$18,3),IF(AJ991="l",VLOOKUP(AM991,SLimit!$A$1:$D$8,3),AO990)))))),AO990)</f>
        <v>54</v>
      </c>
      <c r="AP991" s="53">
        <f>IF(AJ991&lt;&gt;"",IF(AJ991="o",VLOOKUP(AM991,OpenSect!$A$1:$D$11,4),IF(AJ991="u",VLOOKUP(AM991,UpHill!$A$1:$D$35,4),IF(AJ991="d",VLOOKUP(AM991,DownHill!$A$3:$D$29,4),IF(AJ991="f",VLOOKUP(AM991,FlatUnd!$A$2:$D$30,4),IF(AJ991="t",VLOOKUP(AM991,TimeAdd!$A$1:$D$18,4),IF(AJ991="l",VLOOKUP(AM991,SLimit!$A$1:$D$8,4),AP990)))))),AP990)</f>
        <v>62</v>
      </c>
      <c r="AQ991" s="53">
        <v>100</v>
      </c>
      <c r="AR991" s="54" t="str">
        <f t="shared" si="1701"/>
        <v>[Canon] Wynne's Hill.</v>
      </c>
      <c r="AS991" s="55"/>
      <c r="AT991" s="55"/>
      <c r="AU991" s="56" t="e">
        <f>IF(GroupStTimes!$A$8=0,MIN(CB991,CD991,CF991),MIN(BZ991,CB991,CD991,CF991))</f>
        <v>#NUM!</v>
      </c>
      <c r="AV991" s="56" t="e">
        <f>IF(GroupStTimes!$A$8=0,MAX(CC991,CE991,CG991),MAX(CA991,CC991,CE991,CG991))</f>
        <v>#NUM!</v>
      </c>
      <c r="AW991" s="57" t="str">
        <f t="shared" si="1702"/>
        <v/>
      </c>
      <c r="AX991" s="58" t="str">
        <f t="shared" si="1703"/>
        <v/>
      </c>
      <c r="AY991" s="58" t="str">
        <f t="shared" si="1704"/>
        <v/>
      </c>
      <c r="AZ991" s="31">
        <f t="shared" si="1705"/>
        <v>210.27</v>
      </c>
      <c r="BA991" s="59" t="e">
        <f t="shared" si="1706"/>
        <v>#NUM!</v>
      </c>
      <c r="BB991" s="59" t="e">
        <f t="shared" si="1707"/>
        <v>#NUM!</v>
      </c>
      <c r="BC991" s="59" t="e">
        <f t="shared" si="1708"/>
        <v>#NUM!</v>
      </c>
      <c r="BD991" s="59" t="e">
        <f t="shared" si="1709"/>
        <v>#NUM!</v>
      </c>
      <c r="BE991" s="59" t="e">
        <f t="shared" si="1710"/>
        <v>#NUM!</v>
      </c>
      <c r="BF991" s="59" t="e">
        <f t="shared" si="1711"/>
        <v>#NUM!</v>
      </c>
      <c r="BG991" s="59" t="e">
        <f t="shared" si="1712"/>
        <v>#NUM!</v>
      </c>
      <c r="BH991" s="59" t="e">
        <f t="shared" si="1713"/>
        <v>#NUM!</v>
      </c>
      <c r="BI991" s="31">
        <f t="shared" si="1714"/>
        <v>3.4799999999999898</v>
      </c>
      <c r="BJ991" s="61">
        <f t="shared" si="1715"/>
        <v>9.1578947368420788E-2</v>
      </c>
      <c r="BK991" s="61">
        <f t="shared" si="1716"/>
        <v>7.7333333333333101E-2</v>
      </c>
      <c r="BL991" s="61">
        <f t="shared" si="1717"/>
        <v>6.4444444444444249E-2</v>
      </c>
      <c r="BM991" s="61">
        <f t="shared" si="1718"/>
        <v>5.612903225806435E-2</v>
      </c>
      <c r="BN991" s="62">
        <f t="shared" si="1719"/>
        <v>0</v>
      </c>
      <c r="BO991" s="62">
        <f t="shared" si="1720"/>
        <v>5</v>
      </c>
      <c r="BP991" s="62">
        <f t="shared" si="1721"/>
        <v>30</v>
      </c>
      <c r="BQ991" s="62">
        <f t="shared" si="1722"/>
        <v>0</v>
      </c>
      <c r="BR991" s="62">
        <f t="shared" si="1723"/>
        <v>4</v>
      </c>
      <c r="BS991" s="62">
        <f t="shared" si="1724"/>
        <v>38</v>
      </c>
      <c r="BT991" s="62">
        <f t="shared" si="1725"/>
        <v>0</v>
      </c>
      <c r="BU991" s="62">
        <f t="shared" si="1726"/>
        <v>3</v>
      </c>
      <c r="BV991" s="62">
        <f t="shared" si="1727"/>
        <v>52</v>
      </c>
      <c r="BW991" s="62">
        <f t="shared" si="1728"/>
        <v>0</v>
      </c>
      <c r="BX991" s="62">
        <f t="shared" si="1729"/>
        <v>3</v>
      </c>
      <c r="BY991" s="62">
        <f t="shared" si="1730"/>
        <v>22</v>
      </c>
      <c r="BZ991" s="63" t="e">
        <f t="shared" si="1731"/>
        <v>#NUM!</v>
      </c>
      <c r="CA991" s="63" t="e">
        <f t="shared" si="1732"/>
        <v>#NUM!</v>
      </c>
      <c r="CB991" s="63" t="e">
        <f t="shared" si="1733"/>
        <v>#NUM!</v>
      </c>
      <c r="CC991" s="63" t="e">
        <f t="shared" si="1734"/>
        <v>#NUM!</v>
      </c>
      <c r="CD991" s="63" t="e">
        <f t="shared" si="1735"/>
        <v>#NUM!</v>
      </c>
      <c r="CE991" s="63" t="e">
        <f t="shared" si="1736"/>
        <v>#NUM!</v>
      </c>
      <c r="CF991" s="63" t="e">
        <f t="shared" si="1737"/>
        <v>#NUM!</v>
      </c>
      <c r="CG991" s="63" t="e">
        <f t="shared" si="1738"/>
        <v>#NUM!</v>
      </c>
    </row>
    <row r="992" spans="1:90" ht="26.25" customHeight="1" x14ac:dyDescent="0.25">
      <c r="E992" s="37"/>
      <c r="F992" s="37"/>
      <c r="G992" s="78">
        <v>213.9</v>
      </c>
      <c r="H992" s="41">
        <f t="shared" si="1688"/>
        <v>213.98</v>
      </c>
      <c r="I992" s="42">
        <f t="shared" si="1739"/>
        <v>213.9</v>
      </c>
      <c r="J992" s="43">
        <f t="shared" si="1689"/>
        <v>-4.8309178743957275E-4</v>
      </c>
      <c r="K992" s="44">
        <f t="shared" si="1690"/>
        <v>-0.10333333333332462</v>
      </c>
      <c r="L992" s="76" t="s">
        <v>386</v>
      </c>
      <c r="M992" s="127"/>
      <c r="N992" s="46">
        <f t="shared" si="1691"/>
        <v>214.00333333333333</v>
      </c>
      <c r="O992" s="46"/>
      <c r="P992" s="37">
        <v>213.98</v>
      </c>
      <c r="Q992" s="46">
        <v>-0.2</v>
      </c>
      <c r="R992" s="40">
        <v>214.22</v>
      </c>
      <c r="S992" s="77"/>
      <c r="T992" s="77">
        <v>214.01</v>
      </c>
      <c r="U992" s="47" t="str">
        <f t="shared" si="1693"/>
        <v/>
      </c>
      <c r="V992" s="47" t="str">
        <f t="shared" si="1694"/>
        <v/>
      </c>
      <c r="W992" s="50"/>
      <c r="X992" s="50"/>
      <c r="Y992" s="50"/>
      <c r="Z992" s="50"/>
      <c r="AA992" s="50"/>
      <c r="AB992" s="50"/>
      <c r="AC992" s="50"/>
      <c r="AD992" s="50"/>
      <c r="AE992" s="51" t="str">
        <f t="shared" si="1695"/>
        <v/>
      </c>
      <c r="AF992" s="51" t="str">
        <f t="shared" si="1696"/>
        <v/>
      </c>
      <c r="AG992" s="51" t="str">
        <f t="shared" si="1697"/>
        <v/>
      </c>
      <c r="AH992" s="51" t="str">
        <f t="shared" si="1698"/>
        <v/>
      </c>
      <c r="AI992" s="52">
        <f t="shared" si="1699"/>
        <v>213.98</v>
      </c>
      <c r="AJ992" s="51"/>
      <c r="AK992" s="53"/>
      <c r="AL992" s="52"/>
      <c r="AM992" s="53">
        <f t="shared" si="1700"/>
        <v>38</v>
      </c>
      <c r="AN992" s="53">
        <f>IF(AJ992&lt;&gt;"",IF(AJ992="o",VLOOKUP(AM992,OpenSect!$A$1:$D$11,2),IF(AJ992="u",VLOOKUP(AM992,UpHill!$A$1:$D$35,2),IF(AJ992="d",VLOOKUP(AM992,DownHill!$A$3:$D$29,2),IF(AJ992="f",VLOOKUP(AM992,FlatUnd!$A$2:$D$30,2),IF(AJ992="t",VLOOKUP(AM992,TimeAdd!$A$1:$D$176,2),IF(AJ992="l",VLOOKUP(AM992,SLimit!$A$1:$D$8,2),AN991)))))),AN991)</f>
        <v>45</v>
      </c>
      <c r="AO992" s="53">
        <f>IF(AJ992&lt;&gt;"",IF(AJ992="o",VLOOKUP(AM992,OpenSect!$A$1:$D$11,3),IF(AJ992="u",VLOOKUP(AM992,UpHill!$A$1:$D$35,3),IF(AJ992="d",VLOOKUP(AM992,DownHill!$A$3:$D$29,3),IF(AJ992="f",VLOOKUP(AM992,FlatUnd!$A$2:$D$30,3),IF(AJ992="t",VLOOKUP(AM992,TimeAdd!$A$1:$D$18,3),IF(AJ992="l",VLOOKUP(AM992,SLimit!$A$1:$D$8,3),AO991)))))),AO991)</f>
        <v>54</v>
      </c>
      <c r="AP992" s="53">
        <f>IF(AJ992&lt;&gt;"",IF(AJ992="o",VLOOKUP(AM992,OpenSect!$A$1:$D$11,4),IF(AJ992="u",VLOOKUP(AM992,UpHill!$A$1:$D$35,4),IF(AJ992="d",VLOOKUP(AM992,DownHill!$A$3:$D$29,4),IF(AJ992="f",VLOOKUP(AM992,FlatUnd!$A$2:$D$30,4),IF(AJ992="t",VLOOKUP(AM992,TimeAdd!$A$1:$D$18,4),IF(AJ992="l",VLOOKUP(AM992,SLimit!$A$1:$D$8,4),AP991)))))),AP991)</f>
        <v>62</v>
      </c>
      <c r="AQ992" s="53">
        <v>100</v>
      </c>
      <c r="AR992" s="54" t="str">
        <f t="shared" si="1701"/>
        <v>Power Lines</v>
      </c>
      <c r="AS992" s="55"/>
      <c r="AT992" s="55"/>
      <c r="AU992" s="56" t="e">
        <f>IF(GroupStTimes!$A$8=0,MIN(CB992,CD992,CF992),MIN(BZ992,CB992,CD992,CF992))</f>
        <v>#NUM!</v>
      </c>
      <c r="AV992" s="56" t="e">
        <f>IF(GroupStTimes!$A$8=0,MAX(CC992,CE992,CG992),MAX(CA992,CC992,CE992,CG992))</f>
        <v>#NUM!</v>
      </c>
      <c r="AW992" s="57" t="str">
        <f t="shared" si="1702"/>
        <v/>
      </c>
      <c r="AX992" s="58" t="str">
        <f t="shared" si="1703"/>
        <v/>
      </c>
      <c r="AY992" s="58" t="str">
        <f t="shared" si="1704"/>
        <v/>
      </c>
      <c r="AZ992" s="31">
        <f t="shared" si="1705"/>
        <v>210.27</v>
      </c>
      <c r="BA992" s="59" t="e">
        <f t="shared" si="1706"/>
        <v>#NUM!</v>
      </c>
      <c r="BB992" s="59" t="e">
        <f t="shared" si="1707"/>
        <v>#NUM!</v>
      </c>
      <c r="BC992" s="59" t="e">
        <f t="shared" si="1708"/>
        <v>#NUM!</v>
      </c>
      <c r="BD992" s="59" t="e">
        <f t="shared" si="1709"/>
        <v>#NUM!</v>
      </c>
      <c r="BE992" s="59" t="e">
        <f t="shared" si="1710"/>
        <v>#NUM!</v>
      </c>
      <c r="BF992" s="59" t="e">
        <f t="shared" si="1711"/>
        <v>#NUM!</v>
      </c>
      <c r="BG992" s="59" t="e">
        <f t="shared" si="1712"/>
        <v>#NUM!</v>
      </c>
      <c r="BH992" s="59" t="e">
        <f t="shared" si="1713"/>
        <v>#NUM!</v>
      </c>
      <c r="BI992" s="31">
        <f t="shared" si="1714"/>
        <v>3.7099999999999795</v>
      </c>
      <c r="BJ992" s="61">
        <f t="shared" si="1715"/>
        <v>9.7631578947367889E-2</v>
      </c>
      <c r="BK992" s="61">
        <f t="shared" si="1716"/>
        <v>8.2444444444443987E-2</v>
      </c>
      <c r="BL992" s="61">
        <f t="shared" si="1717"/>
        <v>6.8703703703703323E-2</v>
      </c>
      <c r="BM992" s="61">
        <f t="shared" si="1718"/>
        <v>5.9838709677419027E-2</v>
      </c>
      <c r="BN992" s="62">
        <f t="shared" si="1719"/>
        <v>0</v>
      </c>
      <c r="BO992" s="62">
        <f t="shared" si="1720"/>
        <v>5</v>
      </c>
      <c r="BP992" s="62">
        <f t="shared" si="1721"/>
        <v>51</v>
      </c>
      <c r="BQ992" s="62">
        <f t="shared" si="1722"/>
        <v>0</v>
      </c>
      <c r="BR992" s="62">
        <f t="shared" si="1723"/>
        <v>4</v>
      </c>
      <c r="BS992" s="62">
        <f t="shared" si="1724"/>
        <v>57</v>
      </c>
      <c r="BT992" s="62">
        <f t="shared" si="1725"/>
        <v>0</v>
      </c>
      <c r="BU992" s="62">
        <f t="shared" si="1726"/>
        <v>4</v>
      </c>
      <c r="BV992" s="62">
        <f t="shared" si="1727"/>
        <v>7</v>
      </c>
      <c r="BW992" s="62">
        <f t="shared" si="1728"/>
        <v>0</v>
      </c>
      <c r="BX992" s="62">
        <f t="shared" si="1729"/>
        <v>3</v>
      </c>
      <c r="BY992" s="62">
        <f t="shared" si="1730"/>
        <v>35</v>
      </c>
      <c r="BZ992" s="63" t="e">
        <f t="shared" si="1731"/>
        <v>#NUM!</v>
      </c>
      <c r="CA992" s="63" t="e">
        <f t="shared" si="1732"/>
        <v>#NUM!</v>
      </c>
      <c r="CB992" s="63" t="e">
        <f t="shared" si="1733"/>
        <v>#NUM!</v>
      </c>
      <c r="CC992" s="63" t="e">
        <f t="shared" si="1734"/>
        <v>#NUM!</v>
      </c>
      <c r="CD992" s="63" t="e">
        <f t="shared" si="1735"/>
        <v>#NUM!</v>
      </c>
      <c r="CE992" s="63" t="e">
        <f t="shared" si="1736"/>
        <v>#NUM!</v>
      </c>
      <c r="CF992" s="63" t="e">
        <f t="shared" si="1737"/>
        <v>#NUM!</v>
      </c>
      <c r="CG992" s="63" t="e">
        <f t="shared" si="1738"/>
        <v>#NUM!</v>
      </c>
    </row>
    <row r="993" spans="2:85" ht="26.25" customHeight="1" x14ac:dyDescent="0.25">
      <c r="B993" s="16" t="s">
        <v>425</v>
      </c>
      <c r="E993" s="37"/>
      <c r="F993" s="37"/>
      <c r="G993" s="78">
        <v>214.03</v>
      </c>
      <c r="H993" s="41">
        <f t="shared" si="1688"/>
        <v>214.11</v>
      </c>
      <c r="I993" s="42">
        <f t="shared" si="1739"/>
        <v>214.03</v>
      </c>
      <c r="J993" s="43">
        <f t="shared" si="1689"/>
        <v>-4.82798361600358E-4</v>
      </c>
      <c r="K993" s="44">
        <f t="shared" si="1690"/>
        <v>-0.10333333333332462</v>
      </c>
      <c r="L993" s="76" t="s">
        <v>428</v>
      </c>
      <c r="M993" s="127"/>
      <c r="N993" s="46">
        <f t="shared" si="1691"/>
        <v>214.13333333333333</v>
      </c>
      <c r="O993" s="46"/>
      <c r="P993" s="37">
        <v>214.11</v>
      </c>
      <c r="Q993" s="46">
        <v>-0.2</v>
      </c>
      <c r="R993" s="40">
        <v>214.35</v>
      </c>
      <c r="S993" s="78"/>
      <c r="T993" s="78">
        <v>214.14</v>
      </c>
      <c r="U993" s="47" t="str">
        <f t="shared" si="1693"/>
        <v/>
      </c>
      <c r="V993" s="47" t="str">
        <f t="shared" si="1694"/>
        <v/>
      </c>
      <c r="W993" s="50"/>
      <c r="X993" s="50"/>
      <c r="Y993" s="50"/>
      <c r="Z993" s="50"/>
      <c r="AA993" s="50"/>
      <c r="AB993" s="50"/>
      <c r="AC993" s="50"/>
      <c r="AD993" s="50"/>
      <c r="AE993" s="51" t="str">
        <f t="shared" si="1695"/>
        <v/>
      </c>
      <c r="AF993" s="51" t="str">
        <f t="shared" si="1696"/>
        <v>U2</v>
      </c>
      <c r="AG993" s="51" t="str">
        <f t="shared" si="1697"/>
        <v/>
      </c>
      <c r="AH993" s="51" t="str">
        <f t="shared" si="1698"/>
        <v/>
      </c>
      <c r="AI993" s="52">
        <f t="shared" si="1699"/>
        <v>214.11</v>
      </c>
      <c r="AJ993" s="51"/>
      <c r="AK993" s="53"/>
      <c r="AL993" s="52"/>
      <c r="AM993" s="53">
        <f t="shared" si="1700"/>
        <v>38</v>
      </c>
      <c r="AN993" s="53">
        <f>IF(AJ993&lt;&gt;"",IF(AJ993="o",VLOOKUP(AM993,OpenSect!$A$1:$D$11,2),IF(AJ993="u",VLOOKUP(AM993,UpHill!$A$1:$D$35,2),IF(AJ993="d",VLOOKUP(AM993,DownHill!$A$3:$D$29,2),IF(AJ993="f",VLOOKUP(AM993,FlatUnd!$A$2:$D$30,2),IF(AJ993="t",VLOOKUP(AM993,TimeAdd!$A$1:$D$176,2),IF(AJ993="l",VLOOKUP(AM993,SLimit!$A$1:$D$8,2),AN992)))))),AN992)</f>
        <v>45</v>
      </c>
      <c r="AO993" s="53">
        <f>IF(AJ993&lt;&gt;"",IF(AJ993="o",VLOOKUP(AM993,OpenSect!$A$1:$D$11,3),IF(AJ993="u",VLOOKUP(AM993,UpHill!$A$1:$D$35,3),IF(AJ993="d",VLOOKUP(AM993,DownHill!$A$3:$D$29,3),IF(AJ993="f",VLOOKUP(AM993,FlatUnd!$A$2:$D$30,3),IF(AJ993="t",VLOOKUP(AM993,TimeAdd!$A$1:$D$18,3),IF(AJ993="l",VLOOKUP(AM993,SLimit!$A$1:$D$8,3),AO992)))))),AO992)</f>
        <v>54</v>
      </c>
      <c r="AP993" s="53">
        <f>IF(AJ993&lt;&gt;"",IF(AJ993="o",VLOOKUP(AM993,OpenSect!$A$1:$D$11,4),IF(AJ993="u",VLOOKUP(AM993,UpHill!$A$1:$D$35,4),IF(AJ993="d",VLOOKUP(AM993,DownHill!$A$3:$D$29,4),IF(AJ993="f",VLOOKUP(AM993,FlatUnd!$A$2:$D$30,4),IF(AJ993="t",VLOOKUP(AM993,TimeAdd!$A$1:$D$18,4),IF(AJ993="l",VLOOKUP(AM993,SLimit!$A$1:$D$8,4),AP992)))))),AP992)</f>
        <v>62</v>
      </c>
      <c r="AQ993" s="53">
        <v>100</v>
      </c>
      <c r="AR993" s="54" t="str">
        <f t="shared" si="1701"/>
        <v>Warning - Falling rocks  Warning - Winding road.  1 km.</v>
      </c>
      <c r="AS993" s="55"/>
      <c r="AT993" s="55"/>
      <c r="AU993" s="56" t="e">
        <f>IF(GroupStTimes!$A$8=0,MIN(CB993,CD993,CF993),MIN(BZ993,CB993,CD993,CF993))</f>
        <v>#NUM!</v>
      </c>
      <c r="AV993" s="56" t="e">
        <f>IF(GroupStTimes!$A$8=0,MAX(CC993,CE993,CG993),MAX(CA993,CC993,CE993,CG993))</f>
        <v>#NUM!</v>
      </c>
      <c r="AW993" s="57" t="str">
        <f t="shared" si="1702"/>
        <v/>
      </c>
      <c r="AX993" s="58" t="str">
        <f t="shared" si="1703"/>
        <v/>
      </c>
      <c r="AY993" s="58" t="str">
        <f t="shared" si="1704"/>
        <v/>
      </c>
      <c r="AZ993" s="31">
        <f t="shared" si="1705"/>
        <v>210.27</v>
      </c>
      <c r="BA993" s="59" t="e">
        <f t="shared" si="1706"/>
        <v>#NUM!</v>
      </c>
      <c r="BB993" s="59" t="e">
        <f t="shared" si="1707"/>
        <v>#NUM!</v>
      </c>
      <c r="BC993" s="59" t="e">
        <f t="shared" si="1708"/>
        <v>#NUM!</v>
      </c>
      <c r="BD993" s="59" t="e">
        <f t="shared" si="1709"/>
        <v>#NUM!</v>
      </c>
      <c r="BE993" s="59" t="e">
        <f t="shared" si="1710"/>
        <v>#NUM!</v>
      </c>
      <c r="BF993" s="59" t="e">
        <f t="shared" si="1711"/>
        <v>#NUM!</v>
      </c>
      <c r="BG993" s="59" t="e">
        <f t="shared" si="1712"/>
        <v>#NUM!</v>
      </c>
      <c r="BH993" s="59" t="e">
        <f t="shared" si="1713"/>
        <v>#NUM!</v>
      </c>
      <c r="BI993" s="31">
        <f t="shared" si="1714"/>
        <v>3.8400000000000034</v>
      </c>
      <c r="BJ993" s="61">
        <f t="shared" si="1715"/>
        <v>0.10105263157894746</v>
      </c>
      <c r="BK993" s="61">
        <f t="shared" si="1716"/>
        <v>8.5333333333333414E-2</v>
      </c>
      <c r="BL993" s="61">
        <f t="shared" si="1717"/>
        <v>7.111111111111118E-2</v>
      </c>
      <c r="BM993" s="61">
        <f t="shared" si="1718"/>
        <v>6.1935483870967797E-2</v>
      </c>
      <c r="BN993" s="62">
        <f t="shared" si="1719"/>
        <v>0</v>
      </c>
      <c r="BO993" s="62">
        <f t="shared" si="1720"/>
        <v>6</v>
      </c>
      <c r="BP993" s="62">
        <f t="shared" si="1721"/>
        <v>4</v>
      </c>
      <c r="BQ993" s="62">
        <f t="shared" si="1722"/>
        <v>0</v>
      </c>
      <c r="BR993" s="62">
        <f t="shared" si="1723"/>
        <v>5</v>
      </c>
      <c r="BS993" s="62">
        <f t="shared" si="1724"/>
        <v>7</v>
      </c>
      <c r="BT993" s="62">
        <f t="shared" si="1725"/>
        <v>0</v>
      </c>
      <c r="BU993" s="62">
        <f t="shared" si="1726"/>
        <v>4</v>
      </c>
      <c r="BV993" s="62">
        <f t="shared" si="1727"/>
        <v>16</v>
      </c>
      <c r="BW993" s="62">
        <f t="shared" si="1728"/>
        <v>0</v>
      </c>
      <c r="BX993" s="62">
        <f t="shared" si="1729"/>
        <v>3</v>
      </c>
      <c r="BY993" s="62">
        <f t="shared" si="1730"/>
        <v>43</v>
      </c>
      <c r="BZ993" s="63" t="e">
        <f t="shared" si="1731"/>
        <v>#NUM!</v>
      </c>
      <c r="CA993" s="63" t="e">
        <f t="shared" si="1732"/>
        <v>#NUM!</v>
      </c>
      <c r="CB993" s="63" t="e">
        <f t="shared" si="1733"/>
        <v>#NUM!</v>
      </c>
      <c r="CC993" s="63" t="e">
        <f t="shared" si="1734"/>
        <v>#NUM!</v>
      </c>
      <c r="CD993" s="63" t="e">
        <f t="shared" si="1735"/>
        <v>#NUM!</v>
      </c>
      <c r="CE993" s="63" t="e">
        <f t="shared" si="1736"/>
        <v>#NUM!</v>
      </c>
      <c r="CF993" s="63" t="e">
        <f t="shared" si="1737"/>
        <v>#NUM!</v>
      </c>
      <c r="CG993" s="63" t="e">
        <f t="shared" si="1738"/>
        <v>#NUM!</v>
      </c>
    </row>
    <row r="994" spans="2:85" ht="26.25" customHeight="1" x14ac:dyDescent="0.25">
      <c r="B994" s="16" t="s">
        <v>71</v>
      </c>
      <c r="E994" s="37"/>
      <c r="F994" s="37"/>
      <c r="G994" s="78">
        <v>214.75</v>
      </c>
      <c r="H994" s="41">
        <f t="shared" si="1688"/>
        <v>214.83</v>
      </c>
      <c r="I994" s="42">
        <f t="shared" si="1739"/>
        <v>214.75</v>
      </c>
      <c r="J994" s="43">
        <f t="shared" si="1689"/>
        <v>-4.811796662787103E-4</v>
      </c>
      <c r="K994" s="44">
        <f t="shared" si="1690"/>
        <v>-0.10333333333335304</v>
      </c>
      <c r="L994" s="76" t="s">
        <v>170</v>
      </c>
      <c r="M994" s="127"/>
      <c r="N994" s="46">
        <f t="shared" si="1691"/>
        <v>214.85333333333335</v>
      </c>
      <c r="O994" s="46"/>
      <c r="P994" s="37">
        <v>214.83</v>
      </c>
      <c r="Q994" s="46">
        <v>-0.2</v>
      </c>
      <c r="R994" s="40">
        <v>215.07</v>
      </c>
      <c r="S994" s="78"/>
      <c r="T994" s="78">
        <v>214.86</v>
      </c>
      <c r="U994" s="47" t="str">
        <f t="shared" si="1693"/>
        <v/>
      </c>
      <c r="V994" s="47" t="str">
        <f t="shared" si="1694"/>
        <v/>
      </c>
      <c r="W994" s="50"/>
      <c r="X994" s="50"/>
      <c r="Y994" s="50"/>
      <c r="Z994" s="50"/>
      <c r="AA994" s="50"/>
      <c r="AB994" s="50"/>
      <c r="AC994" s="50"/>
      <c r="AD994" s="50"/>
      <c r="AE994" s="51" t="str">
        <f t="shared" si="1695"/>
        <v/>
      </c>
      <c r="AF994" s="51" t="str">
        <f t="shared" si="1696"/>
        <v>D</v>
      </c>
      <c r="AG994" s="51" t="str">
        <f t="shared" si="1697"/>
        <v/>
      </c>
      <c r="AH994" s="51" t="str">
        <f t="shared" si="1698"/>
        <v/>
      </c>
      <c r="AI994" s="52">
        <f t="shared" si="1699"/>
        <v>214.83</v>
      </c>
      <c r="AJ994" s="51"/>
      <c r="AK994" s="53"/>
      <c r="AL994" s="52"/>
      <c r="AM994" s="53">
        <f t="shared" si="1700"/>
        <v>38</v>
      </c>
      <c r="AN994" s="53">
        <f>IF(AJ994&lt;&gt;"",IF(AJ994="o",VLOOKUP(AM994,OpenSect!$A$1:$D$11,2),IF(AJ994="u",VLOOKUP(AM994,UpHill!$A$1:$D$35,2),IF(AJ994="d",VLOOKUP(AM994,DownHill!$A$3:$D$29,2),IF(AJ994="f",VLOOKUP(AM994,FlatUnd!$A$2:$D$30,2),IF(AJ994="t",VLOOKUP(AM994,TimeAdd!$A$1:$D$176,2),IF(AJ994="l",VLOOKUP(AM994,SLimit!$A$1:$D$8,2),AN993)))))),AN993)</f>
        <v>45</v>
      </c>
      <c r="AO994" s="53">
        <f>IF(AJ994&lt;&gt;"",IF(AJ994="o",VLOOKUP(AM994,OpenSect!$A$1:$D$11,3),IF(AJ994="u",VLOOKUP(AM994,UpHill!$A$1:$D$35,3),IF(AJ994="d",VLOOKUP(AM994,DownHill!$A$3:$D$29,3),IF(AJ994="f",VLOOKUP(AM994,FlatUnd!$A$2:$D$30,3),IF(AJ994="t",VLOOKUP(AM994,TimeAdd!$A$1:$D$18,3),IF(AJ994="l",VLOOKUP(AM994,SLimit!$A$1:$D$8,3),AO993)))))),AO993)</f>
        <v>54</v>
      </c>
      <c r="AP994" s="53">
        <f>IF(AJ994&lt;&gt;"",IF(AJ994="o",VLOOKUP(AM994,OpenSect!$A$1:$D$11,4),IF(AJ994="u",VLOOKUP(AM994,UpHill!$A$1:$D$35,4),IF(AJ994="d",VLOOKUP(AM994,DownHill!$A$3:$D$29,4),IF(AJ994="f",VLOOKUP(AM994,FlatUnd!$A$2:$D$30,4),IF(AJ994="t",VLOOKUP(AM994,TimeAdd!$A$1:$D$18,4),IF(AJ994="l",VLOOKUP(AM994,SLimit!$A$1:$D$8,4),AP993)))))),AP993)</f>
        <v>62</v>
      </c>
      <c r="AQ994" s="53">
        <v>100</v>
      </c>
      <c r="AR994" s="54" t="str">
        <f t="shared" si="1701"/>
        <v>Overhead wires</v>
      </c>
      <c r="AS994" s="55"/>
      <c r="AT994" s="55"/>
      <c r="AU994" s="56" t="e">
        <f>IF(GroupStTimes!$A$8=0,MIN(CB994,CD994,CF994),MIN(BZ994,CB994,CD994,CF994))</f>
        <v>#NUM!</v>
      </c>
      <c r="AV994" s="56" t="e">
        <f>IF(GroupStTimes!$A$8=0,MAX(CC994,CE994,CG994),MAX(CA994,CC994,CE994,CG994))</f>
        <v>#NUM!</v>
      </c>
      <c r="AW994" s="57" t="str">
        <f t="shared" si="1702"/>
        <v/>
      </c>
      <c r="AX994" s="58" t="str">
        <f t="shared" si="1703"/>
        <v/>
      </c>
      <c r="AY994" s="58" t="str">
        <f t="shared" si="1704"/>
        <v/>
      </c>
      <c r="AZ994" s="31">
        <f t="shared" si="1705"/>
        <v>210.27</v>
      </c>
      <c r="BA994" s="59" t="e">
        <f t="shared" si="1706"/>
        <v>#NUM!</v>
      </c>
      <c r="BB994" s="59" t="e">
        <f t="shared" si="1707"/>
        <v>#NUM!</v>
      </c>
      <c r="BC994" s="59" t="e">
        <f t="shared" si="1708"/>
        <v>#NUM!</v>
      </c>
      <c r="BD994" s="59" t="e">
        <f t="shared" si="1709"/>
        <v>#NUM!</v>
      </c>
      <c r="BE994" s="59" t="e">
        <f t="shared" si="1710"/>
        <v>#NUM!</v>
      </c>
      <c r="BF994" s="59" t="e">
        <f t="shared" si="1711"/>
        <v>#NUM!</v>
      </c>
      <c r="BG994" s="59" t="e">
        <f t="shared" si="1712"/>
        <v>#NUM!</v>
      </c>
      <c r="BH994" s="59" t="e">
        <f t="shared" si="1713"/>
        <v>#NUM!</v>
      </c>
      <c r="BI994" s="31">
        <f t="shared" si="1714"/>
        <v>4.5600000000000023</v>
      </c>
      <c r="BJ994" s="61">
        <f t="shared" si="1715"/>
        <v>0.12000000000000006</v>
      </c>
      <c r="BK994" s="61">
        <f t="shared" si="1716"/>
        <v>0.10133333333333339</v>
      </c>
      <c r="BL994" s="61">
        <f t="shared" si="1717"/>
        <v>8.4444444444444489E-2</v>
      </c>
      <c r="BM994" s="61">
        <f t="shared" si="1718"/>
        <v>7.3548387096774234E-2</v>
      </c>
      <c r="BN994" s="62">
        <f t="shared" si="1719"/>
        <v>0</v>
      </c>
      <c r="BO994" s="62">
        <f t="shared" si="1720"/>
        <v>7</v>
      </c>
      <c r="BP994" s="62">
        <f t="shared" si="1721"/>
        <v>12</v>
      </c>
      <c r="BQ994" s="62">
        <f t="shared" si="1722"/>
        <v>0</v>
      </c>
      <c r="BR994" s="62">
        <f t="shared" si="1723"/>
        <v>6</v>
      </c>
      <c r="BS994" s="62">
        <f t="shared" si="1724"/>
        <v>5</v>
      </c>
      <c r="BT994" s="62">
        <f t="shared" si="1725"/>
        <v>0</v>
      </c>
      <c r="BU994" s="62">
        <f t="shared" si="1726"/>
        <v>5</v>
      </c>
      <c r="BV994" s="62">
        <f t="shared" si="1727"/>
        <v>4</v>
      </c>
      <c r="BW994" s="62">
        <f t="shared" si="1728"/>
        <v>0</v>
      </c>
      <c r="BX994" s="62">
        <f t="shared" si="1729"/>
        <v>4</v>
      </c>
      <c r="BY994" s="62">
        <f t="shared" si="1730"/>
        <v>25</v>
      </c>
      <c r="BZ994" s="63" t="e">
        <f t="shared" si="1731"/>
        <v>#NUM!</v>
      </c>
      <c r="CA994" s="63" t="e">
        <f t="shared" si="1732"/>
        <v>#NUM!</v>
      </c>
      <c r="CB994" s="63" t="e">
        <f t="shared" si="1733"/>
        <v>#NUM!</v>
      </c>
      <c r="CC994" s="63" t="e">
        <f t="shared" si="1734"/>
        <v>#NUM!</v>
      </c>
      <c r="CD994" s="63" t="e">
        <f t="shared" si="1735"/>
        <v>#NUM!</v>
      </c>
      <c r="CE994" s="63" t="e">
        <f t="shared" si="1736"/>
        <v>#NUM!</v>
      </c>
      <c r="CF994" s="63" t="e">
        <f t="shared" si="1737"/>
        <v>#NUM!</v>
      </c>
      <c r="CG994" s="63" t="e">
        <f t="shared" si="1738"/>
        <v>#NUM!</v>
      </c>
    </row>
    <row r="995" spans="2:85" ht="26.25" customHeight="1" x14ac:dyDescent="0.25">
      <c r="E995" s="37"/>
      <c r="F995" s="37"/>
      <c r="G995" s="78">
        <v>214.85</v>
      </c>
      <c r="H995" s="41">
        <f t="shared" si="1688"/>
        <v>214.93</v>
      </c>
      <c r="I995" s="42">
        <f t="shared" si="1739"/>
        <v>214.85</v>
      </c>
      <c r="J995" s="43">
        <f t="shared" si="1689"/>
        <v>-4.8095570553108232E-4</v>
      </c>
      <c r="K995" s="44">
        <f t="shared" si="1690"/>
        <v>-0.10333333333335304</v>
      </c>
      <c r="L995" s="76" t="s">
        <v>429</v>
      </c>
      <c r="M995" s="127"/>
      <c r="N995" s="46">
        <f t="shared" si="1691"/>
        <v>214.95333333333335</v>
      </c>
      <c r="O995" s="46"/>
      <c r="P995" s="37">
        <v>214.93</v>
      </c>
      <c r="Q995" s="46">
        <v>-0.2</v>
      </c>
      <c r="R995" s="40">
        <v>215.17</v>
      </c>
      <c r="S995" s="77"/>
      <c r="T995" s="77">
        <v>214.96</v>
      </c>
      <c r="U995" s="47" t="str">
        <f t="shared" si="1693"/>
        <v/>
      </c>
      <c r="V995" s="47" t="str">
        <f t="shared" si="1694"/>
        <v/>
      </c>
      <c r="W995" s="50"/>
      <c r="X995" s="50"/>
      <c r="Y995" s="50"/>
      <c r="Z995" s="50"/>
      <c r="AA995" s="50"/>
      <c r="AB995" s="50"/>
      <c r="AC995" s="50"/>
      <c r="AD995" s="50"/>
      <c r="AE995" s="51" t="str">
        <f t="shared" si="1695"/>
        <v/>
      </c>
      <c r="AF995" s="51" t="str">
        <f t="shared" si="1696"/>
        <v/>
      </c>
      <c r="AG995" s="51" t="str">
        <f t="shared" si="1697"/>
        <v/>
      </c>
      <c r="AH995" s="51" t="str">
        <f t="shared" si="1698"/>
        <v/>
      </c>
      <c r="AI995" s="52">
        <f t="shared" si="1699"/>
        <v>214.93</v>
      </c>
      <c r="AJ995" s="51"/>
      <c r="AK995" s="53"/>
      <c r="AL995" s="52"/>
      <c r="AM995" s="53">
        <f t="shared" si="1700"/>
        <v>38</v>
      </c>
      <c r="AN995" s="53">
        <f>IF(AJ995&lt;&gt;"",IF(AJ995="o",VLOOKUP(AM995,OpenSect!$A$1:$D$11,2),IF(AJ995="u",VLOOKUP(AM995,UpHill!$A$1:$D$35,2),IF(AJ995="d",VLOOKUP(AM995,DownHill!$A$3:$D$29,2),IF(AJ995="f",VLOOKUP(AM995,FlatUnd!$A$2:$D$30,2),IF(AJ995="t",VLOOKUP(AM995,TimeAdd!$A$1:$D$176,2),IF(AJ995="l",VLOOKUP(AM995,SLimit!$A$1:$D$8,2),AN994)))))),AN994)</f>
        <v>45</v>
      </c>
      <c r="AO995" s="53">
        <f>IF(AJ995&lt;&gt;"",IF(AJ995="o",VLOOKUP(AM995,OpenSect!$A$1:$D$11,3),IF(AJ995="u",VLOOKUP(AM995,UpHill!$A$1:$D$35,3),IF(AJ995="d",VLOOKUP(AM995,DownHill!$A$3:$D$29,3),IF(AJ995="f",VLOOKUP(AM995,FlatUnd!$A$2:$D$30,3),IF(AJ995="t",VLOOKUP(AM995,TimeAdd!$A$1:$D$18,3),IF(AJ995="l",VLOOKUP(AM995,SLimit!$A$1:$D$8,3),AO994)))))),AO994)</f>
        <v>54</v>
      </c>
      <c r="AP995" s="53">
        <f>IF(AJ995&lt;&gt;"",IF(AJ995="o",VLOOKUP(AM995,OpenSect!$A$1:$D$11,4),IF(AJ995="u",VLOOKUP(AM995,UpHill!$A$1:$D$35,4),IF(AJ995="d",VLOOKUP(AM995,DownHill!$A$3:$D$29,4),IF(AJ995="f",VLOOKUP(AM995,FlatUnd!$A$2:$D$30,4),IF(AJ995="t",VLOOKUP(AM995,TimeAdd!$A$1:$D$18,4),IF(AJ995="l",VLOOKUP(AM995,SLimit!$A$1:$D$8,4),AP994)))))),AP994)</f>
        <v>62</v>
      </c>
      <c r="AQ995" s="53">
        <v>100</v>
      </c>
      <c r="AR995" s="54" t="str">
        <f t="shared" si="1701"/>
        <v>5 km Stone</v>
      </c>
      <c r="AS995" s="55"/>
      <c r="AT995" s="55"/>
      <c r="AU995" s="56" t="e">
        <f>IF(GroupStTimes!$A$8=0,MIN(CB995,CD995,CF995),MIN(BZ995,CB995,CD995,CF995))</f>
        <v>#NUM!</v>
      </c>
      <c r="AV995" s="56" t="e">
        <f>IF(GroupStTimes!$A$8=0,MAX(CC995,CE995,CG995),MAX(CA995,CC995,CE995,CG995))</f>
        <v>#NUM!</v>
      </c>
      <c r="AW995" s="57" t="str">
        <f t="shared" si="1702"/>
        <v/>
      </c>
      <c r="AX995" s="58" t="str">
        <f t="shared" si="1703"/>
        <v/>
      </c>
      <c r="AY995" s="58" t="str">
        <f t="shared" si="1704"/>
        <v/>
      </c>
      <c r="AZ995" s="31">
        <f t="shared" si="1705"/>
        <v>210.27</v>
      </c>
      <c r="BA995" s="59" t="e">
        <f t="shared" si="1706"/>
        <v>#NUM!</v>
      </c>
      <c r="BB995" s="59" t="e">
        <f t="shared" si="1707"/>
        <v>#NUM!</v>
      </c>
      <c r="BC995" s="59" t="e">
        <f t="shared" si="1708"/>
        <v>#NUM!</v>
      </c>
      <c r="BD995" s="59" t="e">
        <f t="shared" si="1709"/>
        <v>#NUM!</v>
      </c>
      <c r="BE995" s="59" t="e">
        <f t="shared" si="1710"/>
        <v>#NUM!</v>
      </c>
      <c r="BF995" s="59" t="e">
        <f t="shared" si="1711"/>
        <v>#NUM!</v>
      </c>
      <c r="BG995" s="59" t="e">
        <f t="shared" si="1712"/>
        <v>#NUM!</v>
      </c>
      <c r="BH995" s="59" t="e">
        <f t="shared" si="1713"/>
        <v>#NUM!</v>
      </c>
      <c r="BI995" s="31">
        <f t="shared" si="1714"/>
        <v>4.6599999999999966</v>
      </c>
      <c r="BJ995" s="61">
        <f t="shared" si="1715"/>
        <v>0.12263157894736833</v>
      </c>
      <c r="BK995" s="61">
        <f t="shared" si="1716"/>
        <v>0.10355555555555548</v>
      </c>
      <c r="BL995" s="61">
        <f t="shared" si="1717"/>
        <v>8.6296296296296232E-2</v>
      </c>
      <c r="BM995" s="61">
        <f t="shared" si="1718"/>
        <v>7.5161290322580593E-2</v>
      </c>
      <c r="BN995" s="62">
        <f t="shared" si="1719"/>
        <v>0</v>
      </c>
      <c r="BO995" s="62">
        <f t="shared" si="1720"/>
        <v>7</v>
      </c>
      <c r="BP995" s="62">
        <f t="shared" si="1721"/>
        <v>21</v>
      </c>
      <c r="BQ995" s="62">
        <f t="shared" si="1722"/>
        <v>0</v>
      </c>
      <c r="BR995" s="62">
        <f t="shared" si="1723"/>
        <v>6</v>
      </c>
      <c r="BS995" s="62">
        <f t="shared" si="1724"/>
        <v>13</v>
      </c>
      <c r="BT995" s="62">
        <f t="shared" si="1725"/>
        <v>0</v>
      </c>
      <c r="BU995" s="62">
        <f t="shared" si="1726"/>
        <v>5</v>
      </c>
      <c r="BV995" s="62">
        <f t="shared" si="1727"/>
        <v>11</v>
      </c>
      <c r="BW995" s="62">
        <f t="shared" si="1728"/>
        <v>0</v>
      </c>
      <c r="BX995" s="62">
        <f t="shared" si="1729"/>
        <v>4</v>
      </c>
      <c r="BY995" s="62">
        <f t="shared" si="1730"/>
        <v>31</v>
      </c>
      <c r="BZ995" s="63" t="e">
        <f t="shared" si="1731"/>
        <v>#NUM!</v>
      </c>
      <c r="CA995" s="63" t="e">
        <f t="shared" si="1732"/>
        <v>#NUM!</v>
      </c>
      <c r="CB995" s="63" t="e">
        <f t="shared" si="1733"/>
        <v>#NUM!</v>
      </c>
      <c r="CC995" s="63" t="e">
        <f t="shared" si="1734"/>
        <v>#NUM!</v>
      </c>
      <c r="CD995" s="63" t="e">
        <f t="shared" si="1735"/>
        <v>#NUM!</v>
      </c>
      <c r="CE995" s="63" t="e">
        <f t="shared" si="1736"/>
        <v>#NUM!</v>
      </c>
      <c r="CF995" s="63" t="e">
        <f t="shared" si="1737"/>
        <v>#NUM!</v>
      </c>
      <c r="CG995" s="63" t="e">
        <f t="shared" si="1738"/>
        <v>#NUM!</v>
      </c>
    </row>
    <row r="996" spans="2:85" ht="26.25" customHeight="1" x14ac:dyDescent="0.25">
      <c r="C996" s="37" t="s">
        <v>58</v>
      </c>
      <c r="E996" s="37"/>
      <c r="F996" s="37"/>
      <c r="G996" s="78">
        <v>214.93</v>
      </c>
      <c r="H996" s="41">
        <f t="shared" si="1688"/>
        <v>215.01</v>
      </c>
      <c r="I996" s="42">
        <f t="shared" si="1739"/>
        <v>214.93</v>
      </c>
      <c r="J996" s="43">
        <f t="shared" si="1689"/>
        <v>-4.8077668698331836E-4</v>
      </c>
      <c r="K996" s="44">
        <f t="shared" si="1690"/>
        <v>-0.10333333333332462</v>
      </c>
      <c r="L996" s="76" t="s">
        <v>430</v>
      </c>
      <c r="M996" s="127"/>
      <c r="N996" s="46">
        <f t="shared" si="1691"/>
        <v>215.03333333333333</v>
      </c>
      <c r="O996" s="46"/>
      <c r="P996" s="37">
        <v>215.01</v>
      </c>
      <c r="Q996" s="46">
        <v>-0.2</v>
      </c>
      <c r="R996" s="66">
        <v>215.25</v>
      </c>
      <c r="S996" s="78"/>
      <c r="T996" s="78">
        <v>215.04</v>
      </c>
      <c r="U996" s="47">
        <f t="shared" si="1693"/>
        <v>28.688130000000001</v>
      </c>
      <c r="V996" s="47">
        <f t="shared" si="1694"/>
        <v>29.826419999999999</v>
      </c>
      <c r="W996" s="50">
        <v>28.688130000000001</v>
      </c>
      <c r="X996" s="50">
        <v>29.826419999999999</v>
      </c>
      <c r="Y996" s="50">
        <v>28.688130000000001</v>
      </c>
      <c r="Z996" s="50">
        <v>29.826419999999999</v>
      </c>
      <c r="AA996" s="50">
        <v>28.688120000000001</v>
      </c>
      <c r="AB996" s="50">
        <v>29.826409999999999</v>
      </c>
      <c r="AC996" s="50"/>
      <c r="AD996" s="50"/>
      <c r="AE996" s="51" t="str">
        <f t="shared" si="1695"/>
        <v/>
      </c>
      <c r="AF996" s="51" t="str">
        <f t="shared" si="1696"/>
        <v/>
      </c>
      <c r="AG996" s="51" t="str">
        <f t="shared" si="1697"/>
        <v>m</v>
      </c>
      <c r="AH996" s="51" t="str">
        <f t="shared" si="1698"/>
        <v/>
      </c>
      <c r="AI996" s="52">
        <f t="shared" si="1699"/>
        <v>215.01</v>
      </c>
      <c r="AJ996" s="51"/>
      <c r="AK996" s="53"/>
      <c r="AL996" s="52"/>
      <c r="AM996" s="53">
        <f t="shared" si="1700"/>
        <v>38</v>
      </c>
      <c r="AN996" s="53">
        <f>IF(AJ996&lt;&gt;"",IF(AJ996="o",VLOOKUP(AM996,OpenSect!$A$1:$D$11,2),IF(AJ996="u",VLOOKUP(AM996,UpHill!$A$1:$D$35,2),IF(AJ996="d",VLOOKUP(AM996,DownHill!$A$3:$D$29,2),IF(AJ996="f",VLOOKUP(AM996,FlatUnd!$A$2:$D$30,2),IF(AJ996="t",VLOOKUP(AM996,TimeAdd!$A$1:$D$176,2),IF(AJ996="l",VLOOKUP(AM996,SLimit!$A$1:$D$8,2),AN995)))))),AN995)</f>
        <v>45</v>
      </c>
      <c r="AO996" s="53">
        <f>IF(AJ996&lt;&gt;"",IF(AJ996="o",VLOOKUP(AM996,OpenSect!$A$1:$D$11,3),IF(AJ996="u",VLOOKUP(AM996,UpHill!$A$1:$D$35,3),IF(AJ996="d",VLOOKUP(AM996,DownHill!$A$3:$D$29,3),IF(AJ996="f",VLOOKUP(AM996,FlatUnd!$A$2:$D$30,3),IF(AJ996="t",VLOOKUP(AM996,TimeAdd!$A$1:$D$18,3),IF(AJ996="l",VLOOKUP(AM996,SLimit!$A$1:$D$8,3),AO995)))))),AO995)</f>
        <v>54</v>
      </c>
      <c r="AP996" s="53">
        <f>IF(AJ996&lt;&gt;"",IF(AJ996="o",VLOOKUP(AM996,OpenSect!$A$1:$D$11,4),IF(AJ996="u",VLOOKUP(AM996,UpHill!$A$1:$D$35,4),IF(AJ996="d",VLOOKUP(AM996,DownHill!$A$3:$D$29,4),IF(AJ996="f",VLOOKUP(AM996,FlatUnd!$A$2:$D$30,4),IF(AJ996="t",VLOOKUP(AM996,TimeAdd!$A$1:$D$18,4),IF(AJ996="l",VLOOKUP(AM996,SLimit!$A$1:$D$8,4),AP995)))))),AP995)</f>
        <v>62</v>
      </c>
      <c r="AQ996" s="53">
        <v>100</v>
      </c>
      <c r="AR996" s="54" t="str">
        <f t="shared" si="1701"/>
        <v>End of Armco barrier.  Control @ gate with 4. Dot on road and Armco barrier.</v>
      </c>
      <c r="AS996" s="55"/>
      <c r="AT996" s="55"/>
      <c r="AU996" s="56" t="e">
        <f>IF(GroupStTimes!$A$8=0,MIN(CB996,CD996,CF996),MIN(BZ996,CB996,CD996,CF996))</f>
        <v>#NUM!</v>
      </c>
      <c r="AV996" s="56" t="e">
        <f>IF(GroupStTimes!$A$8=0,MAX(CC996,CE996,CG996),MAX(CA996,CC996,CE996,CG996))</f>
        <v>#NUM!</v>
      </c>
      <c r="AW996" s="57" t="str">
        <f t="shared" si="1702"/>
        <v>28.68813  29.82642</v>
      </c>
      <c r="AX996" s="58" t="str">
        <f t="shared" si="1703"/>
        <v/>
      </c>
      <c r="AY996" s="58" t="str">
        <f t="shared" si="1704"/>
        <v/>
      </c>
      <c r="AZ996" s="31">
        <f t="shared" si="1705"/>
        <v>210.27</v>
      </c>
      <c r="BA996" s="59" t="e">
        <f t="shared" si="1706"/>
        <v>#NUM!</v>
      </c>
      <c r="BB996" s="59" t="e">
        <f t="shared" si="1707"/>
        <v>#NUM!</v>
      </c>
      <c r="BC996" s="59" t="e">
        <f t="shared" si="1708"/>
        <v>#NUM!</v>
      </c>
      <c r="BD996" s="59" t="e">
        <f t="shared" si="1709"/>
        <v>#NUM!</v>
      </c>
      <c r="BE996" s="59" t="e">
        <f t="shared" si="1710"/>
        <v>#NUM!</v>
      </c>
      <c r="BF996" s="59" t="e">
        <f t="shared" si="1711"/>
        <v>#NUM!</v>
      </c>
      <c r="BG996" s="59" t="e">
        <f t="shared" si="1712"/>
        <v>#NUM!</v>
      </c>
      <c r="BH996" s="59" t="e">
        <f t="shared" si="1713"/>
        <v>#NUM!</v>
      </c>
      <c r="BI996" s="31">
        <f t="shared" si="1714"/>
        <v>4.7399999999999807</v>
      </c>
      <c r="BJ996" s="61">
        <f t="shared" si="1715"/>
        <v>0.12473684210526265</v>
      </c>
      <c r="BK996" s="61">
        <f t="shared" si="1716"/>
        <v>0.1053333333333329</v>
      </c>
      <c r="BL996" s="61">
        <f t="shared" si="1717"/>
        <v>8.7777777777777413E-2</v>
      </c>
      <c r="BM996" s="61">
        <f t="shared" si="1718"/>
        <v>7.6451612903225497E-2</v>
      </c>
      <c r="BN996" s="62">
        <f t="shared" si="1719"/>
        <v>0</v>
      </c>
      <c r="BO996" s="62">
        <f t="shared" si="1720"/>
        <v>7</v>
      </c>
      <c r="BP996" s="62">
        <f t="shared" si="1721"/>
        <v>29</v>
      </c>
      <c r="BQ996" s="62">
        <f t="shared" si="1722"/>
        <v>0</v>
      </c>
      <c r="BR996" s="62">
        <f t="shared" si="1723"/>
        <v>6</v>
      </c>
      <c r="BS996" s="62">
        <f t="shared" si="1724"/>
        <v>19</v>
      </c>
      <c r="BT996" s="62">
        <f t="shared" si="1725"/>
        <v>0</v>
      </c>
      <c r="BU996" s="62">
        <f t="shared" si="1726"/>
        <v>5</v>
      </c>
      <c r="BV996" s="62">
        <f t="shared" si="1727"/>
        <v>16</v>
      </c>
      <c r="BW996" s="62">
        <f t="shared" si="1728"/>
        <v>0</v>
      </c>
      <c r="BX996" s="62">
        <f t="shared" si="1729"/>
        <v>4</v>
      </c>
      <c r="BY996" s="62">
        <f t="shared" si="1730"/>
        <v>35</v>
      </c>
      <c r="BZ996" s="63" t="e">
        <f t="shared" si="1731"/>
        <v>#NUM!</v>
      </c>
      <c r="CA996" s="63" t="e">
        <f t="shared" si="1732"/>
        <v>#NUM!</v>
      </c>
      <c r="CB996" s="63" t="e">
        <f t="shared" si="1733"/>
        <v>#NUM!</v>
      </c>
      <c r="CC996" s="63" t="e">
        <f t="shared" si="1734"/>
        <v>#NUM!</v>
      </c>
      <c r="CD996" s="63" t="e">
        <f t="shared" si="1735"/>
        <v>#NUM!</v>
      </c>
      <c r="CE996" s="63" t="e">
        <f t="shared" si="1736"/>
        <v>#NUM!</v>
      </c>
      <c r="CF996" s="63" t="e">
        <f t="shared" si="1737"/>
        <v>#NUM!</v>
      </c>
      <c r="CG996" s="63" t="e">
        <f t="shared" si="1738"/>
        <v>#NUM!</v>
      </c>
    </row>
    <row r="997" spans="2:85" ht="26.25" customHeight="1" x14ac:dyDescent="0.25">
      <c r="B997" s="16" t="s">
        <v>431</v>
      </c>
      <c r="E997" s="37"/>
      <c r="F997" s="37"/>
      <c r="G997" s="78">
        <v>215.53</v>
      </c>
      <c r="H997" s="41">
        <f t="shared" si="1688"/>
        <v>215.61</v>
      </c>
      <c r="I997" s="42">
        <f t="shared" si="1739"/>
        <v>215.53</v>
      </c>
      <c r="J997" s="43">
        <f t="shared" si="1689"/>
        <v>-4.7943828392021812E-4</v>
      </c>
      <c r="K997" s="44">
        <f t="shared" si="1690"/>
        <v>-0.10333333333332462</v>
      </c>
      <c r="L997" s="76" t="s">
        <v>422</v>
      </c>
      <c r="M997" s="127"/>
      <c r="N997" s="46">
        <f t="shared" si="1691"/>
        <v>215.63333333333333</v>
      </c>
      <c r="O997" s="46"/>
      <c r="P997" s="37">
        <v>215.61</v>
      </c>
      <c r="Q997" s="46">
        <v>-0.2</v>
      </c>
      <c r="R997" s="40">
        <v>215.85</v>
      </c>
      <c r="S997" s="78"/>
      <c r="T997" s="78">
        <v>215.64</v>
      </c>
      <c r="U997" s="47" t="str">
        <f t="shared" si="1693"/>
        <v/>
      </c>
      <c r="V997" s="47" t="str">
        <f t="shared" si="1694"/>
        <v/>
      </c>
      <c r="W997" s="50"/>
      <c r="X997" s="50"/>
      <c r="Y997" s="50"/>
      <c r="Z997" s="50"/>
      <c r="AA997" s="50"/>
      <c r="AB997" s="50"/>
      <c r="AC997" s="50"/>
      <c r="AD997" s="50"/>
      <c r="AE997" s="51" t="str">
        <f t="shared" si="1695"/>
        <v/>
      </c>
      <c r="AF997" s="51" t="str">
        <f t="shared" si="1696"/>
        <v xml:space="preserve">U2 </v>
      </c>
      <c r="AG997" s="51" t="str">
        <f t="shared" si="1697"/>
        <v/>
      </c>
      <c r="AH997" s="51" t="str">
        <f t="shared" si="1698"/>
        <v/>
      </c>
      <c r="AI997" s="52">
        <f t="shared" si="1699"/>
        <v>215.61</v>
      </c>
      <c r="AJ997" s="51"/>
      <c r="AK997" s="53"/>
      <c r="AL997" s="52"/>
      <c r="AM997" s="53">
        <f t="shared" si="1700"/>
        <v>38</v>
      </c>
      <c r="AN997" s="53">
        <f>IF(AJ997&lt;&gt;"",IF(AJ997="o",VLOOKUP(AM997,OpenSect!$A$1:$D$11,2),IF(AJ997="u",VLOOKUP(AM997,UpHill!$A$1:$D$35,2),IF(AJ997="d",VLOOKUP(AM997,DownHill!$A$3:$D$29,2),IF(AJ997="f",VLOOKUP(AM997,FlatUnd!$A$2:$D$30,2),IF(AJ997="t",VLOOKUP(AM997,TimeAdd!$A$1:$D$176,2),IF(AJ997="l",VLOOKUP(AM997,SLimit!$A$1:$D$8,2),AN996)))))),AN996)</f>
        <v>45</v>
      </c>
      <c r="AO997" s="53">
        <f>IF(AJ997&lt;&gt;"",IF(AJ997="o",VLOOKUP(AM997,OpenSect!$A$1:$D$11,3),IF(AJ997="u",VLOOKUP(AM997,UpHill!$A$1:$D$35,3),IF(AJ997="d",VLOOKUP(AM997,DownHill!$A$3:$D$29,3),IF(AJ997="f",VLOOKUP(AM997,FlatUnd!$A$2:$D$30,3),IF(AJ997="t",VLOOKUP(AM997,TimeAdd!$A$1:$D$18,3),IF(AJ997="l",VLOOKUP(AM997,SLimit!$A$1:$D$8,3),AO996)))))),AO996)</f>
        <v>54</v>
      </c>
      <c r="AP997" s="53">
        <f>IF(AJ997&lt;&gt;"",IF(AJ997="o",VLOOKUP(AM997,OpenSect!$A$1:$D$11,4),IF(AJ997="u",VLOOKUP(AM997,UpHill!$A$1:$D$35,4),IF(AJ997="d",VLOOKUP(AM997,DownHill!$A$3:$D$29,4),IF(AJ997="f",VLOOKUP(AM997,FlatUnd!$A$2:$D$30,4),IF(AJ997="t",VLOOKUP(AM997,TimeAdd!$A$1:$D$18,4),IF(AJ997="l",VLOOKUP(AM997,SLimit!$A$1:$D$8,4),AP996)))))),AP996)</f>
        <v>62</v>
      </c>
      <c r="AQ997" s="53">
        <v>100</v>
      </c>
      <c r="AR997" s="54" t="str">
        <f t="shared" si="1701"/>
        <v>Start of Armco barrier</v>
      </c>
      <c r="AS997" s="55"/>
      <c r="AT997" s="55"/>
      <c r="AU997" s="56" t="e">
        <f>IF(GroupStTimes!$A$8=0,MIN(CB997,CD997,CF997),MIN(BZ997,CB997,CD997,CF997))</f>
        <v>#NUM!</v>
      </c>
      <c r="AV997" s="56" t="e">
        <f>IF(GroupStTimes!$A$8=0,MAX(CC997,CE997,CG997),MAX(CA997,CC997,CE997,CG997))</f>
        <v>#NUM!</v>
      </c>
      <c r="AW997" s="57" t="str">
        <f t="shared" si="1702"/>
        <v/>
      </c>
      <c r="AX997" s="58" t="str">
        <f t="shared" si="1703"/>
        <v/>
      </c>
      <c r="AY997" s="58" t="str">
        <f t="shared" si="1704"/>
        <v/>
      </c>
      <c r="AZ997" s="31">
        <f t="shared" si="1705"/>
        <v>210.27</v>
      </c>
      <c r="BA997" s="59" t="e">
        <f t="shared" si="1706"/>
        <v>#NUM!</v>
      </c>
      <c r="BB997" s="59" t="e">
        <f t="shared" si="1707"/>
        <v>#NUM!</v>
      </c>
      <c r="BC997" s="59" t="e">
        <f t="shared" si="1708"/>
        <v>#NUM!</v>
      </c>
      <c r="BD997" s="59" t="e">
        <f t="shared" si="1709"/>
        <v>#NUM!</v>
      </c>
      <c r="BE997" s="59" t="e">
        <f t="shared" si="1710"/>
        <v>#NUM!</v>
      </c>
      <c r="BF997" s="59" t="e">
        <f t="shared" si="1711"/>
        <v>#NUM!</v>
      </c>
      <c r="BG997" s="59" t="e">
        <f t="shared" si="1712"/>
        <v>#NUM!</v>
      </c>
      <c r="BH997" s="59" t="e">
        <f t="shared" si="1713"/>
        <v>#NUM!</v>
      </c>
      <c r="BI997" s="31">
        <f t="shared" si="1714"/>
        <v>5.3400000000000034</v>
      </c>
      <c r="BJ997" s="61">
        <f t="shared" si="1715"/>
        <v>0.14052631578947378</v>
      </c>
      <c r="BK997" s="61">
        <f t="shared" si="1716"/>
        <v>0.11866666666666674</v>
      </c>
      <c r="BL997" s="61">
        <f t="shared" si="1717"/>
        <v>9.8888888888888957E-2</v>
      </c>
      <c r="BM997" s="61">
        <f t="shared" si="1718"/>
        <v>8.6129032258064578E-2</v>
      </c>
      <c r="BN997" s="62">
        <f t="shared" si="1719"/>
        <v>0</v>
      </c>
      <c r="BO997" s="62">
        <f t="shared" si="1720"/>
        <v>8</v>
      </c>
      <c r="BP997" s="62">
        <f t="shared" si="1721"/>
        <v>26</v>
      </c>
      <c r="BQ997" s="62">
        <f t="shared" si="1722"/>
        <v>0</v>
      </c>
      <c r="BR997" s="62">
        <f t="shared" si="1723"/>
        <v>7</v>
      </c>
      <c r="BS997" s="62">
        <f t="shared" si="1724"/>
        <v>7</v>
      </c>
      <c r="BT997" s="62">
        <f t="shared" si="1725"/>
        <v>0</v>
      </c>
      <c r="BU997" s="62">
        <f t="shared" si="1726"/>
        <v>5</v>
      </c>
      <c r="BV997" s="62">
        <f t="shared" si="1727"/>
        <v>56</v>
      </c>
      <c r="BW997" s="62">
        <f t="shared" si="1728"/>
        <v>0</v>
      </c>
      <c r="BX997" s="62">
        <f t="shared" si="1729"/>
        <v>5</v>
      </c>
      <c r="BY997" s="62">
        <f t="shared" si="1730"/>
        <v>10</v>
      </c>
      <c r="BZ997" s="63" t="e">
        <f t="shared" si="1731"/>
        <v>#NUM!</v>
      </c>
      <c r="CA997" s="63" t="e">
        <f t="shared" si="1732"/>
        <v>#NUM!</v>
      </c>
      <c r="CB997" s="63" t="e">
        <f t="shared" si="1733"/>
        <v>#NUM!</v>
      </c>
      <c r="CC997" s="63" t="e">
        <f t="shared" si="1734"/>
        <v>#NUM!</v>
      </c>
      <c r="CD997" s="63" t="e">
        <f t="shared" si="1735"/>
        <v>#NUM!</v>
      </c>
      <c r="CE997" s="63" t="e">
        <f t="shared" si="1736"/>
        <v>#NUM!</v>
      </c>
      <c r="CF997" s="63" t="e">
        <f t="shared" si="1737"/>
        <v>#NUM!</v>
      </c>
      <c r="CG997" s="63" t="e">
        <f t="shared" si="1738"/>
        <v>#NUM!</v>
      </c>
    </row>
    <row r="998" spans="2:85" ht="26.25" customHeight="1" x14ac:dyDescent="0.25">
      <c r="B998" s="16" t="s">
        <v>432</v>
      </c>
      <c r="E998" s="37"/>
      <c r="F998" s="37"/>
      <c r="G998" s="78">
        <v>215.85</v>
      </c>
      <c r="H998" s="41">
        <f t="shared" si="1688"/>
        <v>215.93</v>
      </c>
      <c r="I998" s="42">
        <f t="shared" si="1739"/>
        <v>215.85</v>
      </c>
      <c r="J998" s="43">
        <f t="shared" si="1689"/>
        <v>-4.7872751138917322E-4</v>
      </c>
      <c r="K998" s="44">
        <f t="shared" si="1690"/>
        <v>-0.10333333333335304</v>
      </c>
      <c r="L998" s="76" t="s">
        <v>433</v>
      </c>
      <c r="M998" s="127"/>
      <c r="N998" s="46">
        <f t="shared" si="1691"/>
        <v>215.95333333333335</v>
      </c>
      <c r="O998" s="46"/>
      <c r="P998" s="37">
        <v>215.93</v>
      </c>
      <c r="Q998" s="46">
        <v>-0.2</v>
      </c>
      <c r="R998" s="40">
        <v>216.17</v>
      </c>
      <c r="S998" s="78"/>
      <c r="T998" s="78">
        <v>215.96</v>
      </c>
      <c r="U998" s="47" t="str">
        <f t="shared" si="1693"/>
        <v/>
      </c>
      <c r="V998" s="47" t="str">
        <f t="shared" si="1694"/>
        <v/>
      </c>
      <c r="W998" s="50"/>
      <c r="X998" s="50"/>
      <c r="Y998" s="50"/>
      <c r="Z998" s="50"/>
      <c r="AA998" s="50"/>
      <c r="AB998" s="50"/>
      <c r="AC998" s="50"/>
      <c r="AD998" s="50"/>
      <c r="AE998" s="51" t="str">
        <f t="shared" si="1695"/>
        <v/>
      </c>
      <c r="AF998" s="51" t="str">
        <f t="shared" si="1696"/>
        <v>U1.5</v>
      </c>
      <c r="AG998" s="51" t="str">
        <f t="shared" si="1697"/>
        <v/>
      </c>
      <c r="AH998" s="51" t="str">
        <f t="shared" si="1698"/>
        <v/>
      </c>
      <c r="AI998" s="52">
        <f t="shared" si="1699"/>
        <v>215.93</v>
      </c>
      <c r="AJ998" s="51"/>
      <c r="AK998" s="53"/>
      <c r="AL998" s="52"/>
      <c r="AM998" s="53">
        <f t="shared" si="1700"/>
        <v>38</v>
      </c>
      <c r="AN998" s="53">
        <f>IF(AJ998&lt;&gt;"",IF(AJ998="o",VLOOKUP(AM998,OpenSect!$A$1:$D$11,2),IF(AJ998="u",VLOOKUP(AM998,UpHill!$A$1:$D$35,2),IF(AJ998="d",VLOOKUP(AM998,DownHill!$A$3:$D$29,2),IF(AJ998="f",VLOOKUP(AM998,FlatUnd!$A$2:$D$30,2),IF(AJ998="t",VLOOKUP(AM998,TimeAdd!$A$1:$D$176,2),IF(AJ998="l",VLOOKUP(AM998,SLimit!$A$1:$D$8,2),AN997)))))),AN997)</f>
        <v>45</v>
      </c>
      <c r="AO998" s="53">
        <f>IF(AJ998&lt;&gt;"",IF(AJ998="o",VLOOKUP(AM998,OpenSect!$A$1:$D$11,3),IF(AJ998="u",VLOOKUP(AM998,UpHill!$A$1:$D$35,3),IF(AJ998="d",VLOOKUP(AM998,DownHill!$A$3:$D$29,3),IF(AJ998="f",VLOOKUP(AM998,FlatUnd!$A$2:$D$30,3),IF(AJ998="t",VLOOKUP(AM998,TimeAdd!$A$1:$D$18,3),IF(AJ998="l",VLOOKUP(AM998,SLimit!$A$1:$D$8,3),AO997)))))),AO997)</f>
        <v>54</v>
      </c>
      <c r="AP998" s="53">
        <f>IF(AJ998&lt;&gt;"",IF(AJ998="o",VLOOKUP(AM998,OpenSect!$A$1:$D$11,4),IF(AJ998="u",VLOOKUP(AM998,UpHill!$A$1:$D$35,4),IF(AJ998="d",VLOOKUP(AM998,DownHill!$A$3:$D$29,4),IF(AJ998="f",VLOOKUP(AM998,FlatUnd!$A$2:$D$30,4),IF(AJ998="t",VLOOKUP(AM998,TimeAdd!$A$1:$D$18,4),IF(AJ998="l",VLOOKUP(AM998,SLimit!$A$1:$D$8,4),AP997)))))),AP997)</f>
        <v>62</v>
      </c>
      <c r="AQ998" s="53">
        <v>100</v>
      </c>
      <c r="AR998" s="54" t="str">
        <f t="shared" si="1701"/>
        <v>6 km Stone</v>
      </c>
      <c r="AS998" s="55"/>
      <c r="AT998" s="55"/>
      <c r="AU998" s="56" t="e">
        <f>IF(GroupStTimes!$A$8=0,MIN(CB998,CD998,CF998),MIN(BZ998,CB998,CD998,CF998))</f>
        <v>#NUM!</v>
      </c>
      <c r="AV998" s="56" t="e">
        <f>IF(GroupStTimes!$A$8=0,MAX(CC998,CE998,CG998),MAX(CA998,CC998,CE998,CG998))</f>
        <v>#NUM!</v>
      </c>
      <c r="AW998" s="57" t="str">
        <f t="shared" si="1702"/>
        <v/>
      </c>
      <c r="AX998" s="58" t="str">
        <f t="shared" si="1703"/>
        <v/>
      </c>
      <c r="AY998" s="58" t="str">
        <f t="shared" si="1704"/>
        <v/>
      </c>
      <c r="AZ998" s="31">
        <f t="shared" si="1705"/>
        <v>210.27</v>
      </c>
      <c r="BA998" s="59" t="e">
        <f t="shared" si="1706"/>
        <v>#NUM!</v>
      </c>
      <c r="BB998" s="59" t="e">
        <f t="shared" si="1707"/>
        <v>#NUM!</v>
      </c>
      <c r="BC998" s="59" t="e">
        <f t="shared" si="1708"/>
        <v>#NUM!</v>
      </c>
      <c r="BD998" s="59" t="e">
        <f t="shared" si="1709"/>
        <v>#NUM!</v>
      </c>
      <c r="BE998" s="59" t="e">
        <f t="shared" si="1710"/>
        <v>#NUM!</v>
      </c>
      <c r="BF998" s="59" t="e">
        <f t="shared" si="1711"/>
        <v>#NUM!</v>
      </c>
      <c r="BG998" s="59" t="e">
        <f t="shared" si="1712"/>
        <v>#NUM!</v>
      </c>
      <c r="BH998" s="59" t="e">
        <f t="shared" si="1713"/>
        <v>#NUM!</v>
      </c>
      <c r="BI998" s="31">
        <f t="shared" si="1714"/>
        <v>5.6599999999999966</v>
      </c>
      <c r="BJ998" s="61">
        <f t="shared" si="1715"/>
        <v>0.14894736842105255</v>
      </c>
      <c r="BK998" s="61">
        <f t="shared" si="1716"/>
        <v>0.12577777777777771</v>
      </c>
      <c r="BL998" s="61">
        <f t="shared" si="1717"/>
        <v>0.10481481481481475</v>
      </c>
      <c r="BM998" s="61">
        <f t="shared" si="1718"/>
        <v>9.1290322580645109E-2</v>
      </c>
      <c r="BN998" s="62">
        <f t="shared" si="1719"/>
        <v>0</v>
      </c>
      <c r="BO998" s="62">
        <f t="shared" si="1720"/>
        <v>8</v>
      </c>
      <c r="BP998" s="62">
        <f t="shared" si="1721"/>
        <v>56</v>
      </c>
      <c r="BQ998" s="62">
        <f t="shared" si="1722"/>
        <v>0</v>
      </c>
      <c r="BR998" s="62">
        <f t="shared" si="1723"/>
        <v>7</v>
      </c>
      <c r="BS998" s="62">
        <f t="shared" si="1724"/>
        <v>33</v>
      </c>
      <c r="BT998" s="62">
        <f t="shared" si="1725"/>
        <v>0</v>
      </c>
      <c r="BU998" s="62">
        <f t="shared" si="1726"/>
        <v>6</v>
      </c>
      <c r="BV998" s="62">
        <f t="shared" si="1727"/>
        <v>17</v>
      </c>
      <c r="BW998" s="62">
        <f t="shared" si="1728"/>
        <v>0</v>
      </c>
      <c r="BX998" s="62">
        <f t="shared" si="1729"/>
        <v>5</v>
      </c>
      <c r="BY998" s="62">
        <f t="shared" si="1730"/>
        <v>29</v>
      </c>
      <c r="BZ998" s="63" t="e">
        <f t="shared" si="1731"/>
        <v>#NUM!</v>
      </c>
      <c r="CA998" s="63" t="e">
        <f t="shared" si="1732"/>
        <v>#NUM!</v>
      </c>
      <c r="CB998" s="63" t="e">
        <f t="shared" si="1733"/>
        <v>#NUM!</v>
      </c>
      <c r="CC998" s="63" t="e">
        <f t="shared" si="1734"/>
        <v>#NUM!</v>
      </c>
      <c r="CD998" s="63" t="e">
        <f t="shared" si="1735"/>
        <v>#NUM!</v>
      </c>
      <c r="CE998" s="63" t="e">
        <f t="shared" si="1736"/>
        <v>#NUM!</v>
      </c>
      <c r="CF998" s="63" t="e">
        <f t="shared" si="1737"/>
        <v>#NUM!</v>
      </c>
      <c r="CG998" s="63" t="e">
        <f t="shared" si="1738"/>
        <v>#NUM!</v>
      </c>
    </row>
    <row r="999" spans="2:85" ht="26.25" customHeight="1" x14ac:dyDescent="0.25">
      <c r="E999" s="37"/>
      <c r="F999" s="37"/>
      <c r="G999" s="78">
        <v>216.83</v>
      </c>
      <c r="H999" s="41">
        <f t="shared" si="1688"/>
        <v>216.91</v>
      </c>
      <c r="I999" s="42">
        <f t="shared" si="1739"/>
        <v>216.83</v>
      </c>
      <c r="J999" s="43">
        <f t="shared" si="1689"/>
        <v>-4.7656382111929251E-4</v>
      </c>
      <c r="K999" s="44">
        <f t="shared" si="1690"/>
        <v>-0.1033333333332962</v>
      </c>
      <c r="L999" s="76" t="s">
        <v>434</v>
      </c>
      <c r="M999" s="127"/>
      <c r="N999" s="46">
        <f t="shared" si="1691"/>
        <v>216.93333333333331</v>
      </c>
      <c r="O999" s="46"/>
      <c r="P999" s="37">
        <v>216.91</v>
      </c>
      <c r="Q999" s="46">
        <v>-0.2</v>
      </c>
      <c r="R999" s="40">
        <v>217.15</v>
      </c>
      <c r="S999" s="78"/>
      <c r="T999" s="78">
        <v>216.94</v>
      </c>
      <c r="U999" s="47" t="str">
        <f t="shared" si="1693"/>
        <v/>
      </c>
      <c r="V999" s="47" t="str">
        <f t="shared" si="1694"/>
        <v/>
      </c>
      <c r="W999" s="50"/>
      <c r="X999" s="50"/>
      <c r="Y999" s="50"/>
      <c r="Z999" s="50"/>
      <c r="AA999" s="50"/>
      <c r="AB999" s="50"/>
      <c r="AC999" s="50"/>
      <c r="AD999" s="50"/>
      <c r="AE999" s="51" t="str">
        <f t="shared" si="1695"/>
        <v/>
      </c>
      <c r="AF999" s="51" t="str">
        <f t="shared" si="1696"/>
        <v/>
      </c>
      <c r="AG999" s="51" t="str">
        <f t="shared" si="1697"/>
        <v/>
      </c>
      <c r="AH999" s="51" t="str">
        <f t="shared" si="1698"/>
        <v/>
      </c>
      <c r="AI999" s="52">
        <f t="shared" si="1699"/>
        <v>216.91</v>
      </c>
      <c r="AJ999" s="51"/>
      <c r="AK999" s="53"/>
      <c r="AL999" s="52"/>
      <c r="AM999" s="53">
        <f t="shared" si="1700"/>
        <v>38</v>
      </c>
      <c r="AN999" s="53">
        <f>IF(AJ999&lt;&gt;"",IF(AJ999="o",VLOOKUP(AM999,OpenSect!$A$1:$D$11,2),IF(AJ999="u",VLOOKUP(AM999,UpHill!$A$1:$D$35,2),IF(AJ999="d",VLOOKUP(AM999,DownHill!$A$3:$D$29,2),IF(AJ999="f",VLOOKUP(AM999,FlatUnd!$A$2:$D$30,2),IF(AJ999="t",VLOOKUP(AM999,TimeAdd!$A$1:$D$176,2),IF(AJ999="l",VLOOKUP(AM999,SLimit!$A$1:$D$8,2),AN998)))))),AN998)</f>
        <v>45</v>
      </c>
      <c r="AO999" s="53">
        <f>IF(AJ999&lt;&gt;"",IF(AJ999="o",VLOOKUP(AM999,OpenSect!$A$1:$D$11,3),IF(AJ999="u",VLOOKUP(AM999,UpHill!$A$1:$D$35,3),IF(AJ999="d",VLOOKUP(AM999,DownHill!$A$3:$D$29,3),IF(AJ999="f",VLOOKUP(AM999,FlatUnd!$A$2:$D$30,3),IF(AJ999="t",VLOOKUP(AM999,TimeAdd!$A$1:$D$18,3),IF(AJ999="l",VLOOKUP(AM999,SLimit!$A$1:$D$8,3),AO998)))))),AO998)</f>
        <v>54</v>
      </c>
      <c r="AP999" s="53">
        <f>IF(AJ999&lt;&gt;"",IF(AJ999="o",VLOOKUP(AM999,OpenSect!$A$1:$D$11,4),IF(AJ999="u",VLOOKUP(AM999,UpHill!$A$1:$D$35,4),IF(AJ999="d",VLOOKUP(AM999,DownHill!$A$3:$D$29,4),IF(AJ999="f",VLOOKUP(AM999,FlatUnd!$A$2:$D$30,4),IF(AJ999="t",VLOOKUP(AM999,TimeAdd!$A$1:$D$18,4),IF(AJ999="l",VLOOKUP(AM999,SLimit!$A$1:$D$8,4),AP998)))))),AP998)</f>
        <v>62</v>
      </c>
      <c r="AQ999" s="53">
        <v>100</v>
      </c>
      <c r="AR999" s="54" t="str">
        <f t="shared" si="1701"/>
        <v>7 km Stone</v>
      </c>
      <c r="AS999" s="55"/>
      <c r="AT999" s="55"/>
      <c r="AU999" s="56" t="e">
        <f>IF(GroupStTimes!$A$8=0,MIN(CB999,CD999,CF999),MIN(BZ999,CB999,CD999,CF999))</f>
        <v>#NUM!</v>
      </c>
      <c r="AV999" s="56" t="e">
        <f>IF(GroupStTimes!$A$8=0,MAX(CC999,CE999,CG999),MAX(CA999,CC999,CE999,CG999))</f>
        <v>#NUM!</v>
      </c>
      <c r="AW999" s="57" t="str">
        <f t="shared" si="1702"/>
        <v/>
      </c>
      <c r="AX999" s="58" t="str">
        <f t="shared" si="1703"/>
        <v/>
      </c>
      <c r="AY999" s="58" t="str">
        <f t="shared" si="1704"/>
        <v/>
      </c>
      <c r="AZ999" s="31">
        <f t="shared" si="1705"/>
        <v>210.27</v>
      </c>
      <c r="BA999" s="59" t="e">
        <f t="shared" si="1706"/>
        <v>#NUM!</v>
      </c>
      <c r="BB999" s="59" t="e">
        <f t="shared" si="1707"/>
        <v>#NUM!</v>
      </c>
      <c r="BC999" s="59" t="e">
        <f t="shared" si="1708"/>
        <v>#NUM!</v>
      </c>
      <c r="BD999" s="59" t="e">
        <f t="shared" si="1709"/>
        <v>#NUM!</v>
      </c>
      <c r="BE999" s="59" t="e">
        <f t="shared" si="1710"/>
        <v>#NUM!</v>
      </c>
      <c r="BF999" s="59" t="e">
        <f t="shared" si="1711"/>
        <v>#NUM!</v>
      </c>
      <c r="BG999" s="59" t="e">
        <f t="shared" si="1712"/>
        <v>#NUM!</v>
      </c>
      <c r="BH999" s="59" t="e">
        <f t="shared" si="1713"/>
        <v>#NUM!</v>
      </c>
      <c r="BI999" s="31">
        <f t="shared" si="1714"/>
        <v>6.6399999999999864</v>
      </c>
      <c r="BJ999" s="61">
        <f t="shared" si="1715"/>
        <v>0.1747368421052628</v>
      </c>
      <c r="BK999" s="61">
        <f t="shared" si="1716"/>
        <v>0.14755555555555525</v>
      </c>
      <c r="BL999" s="61">
        <f t="shared" si="1717"/>
        <v>0.1229629629629627</v>
      </c>
      <c r="BM999" s="61">
        <f t="shared" si="1718"/>
        <v>0.10709677419354817</v>
      </c>
      <c r="BN999" s="62">
        <f t="shared" si="1719"/>
        <v>0</v>
      </c>
      <c r="BO999" s="62">
        <f t="shared" si="1720"/>
        <v>10</v>
      </c>
      <c r="BP999" s="62">
        <f t="shared" si="1721"/>
        <v>29</v>
      </c>
      <c r="BQ999" s="62">
        <f t="shared" si="1722"/>
        <v>0</v>
      </c>
      <c r="BR999" s="62">
        <f t="shared" si="1723"/>
        <v>8</v>
      </c>
      <c r="BS999" s="62">
        <f t="shared" si="1724"/>
        <v>51</v>
      </c>
      <c r="BT999" s="62">
        <f t="shared" si="1725"/>
        <v>0</v>
      </c>
      <c r="BU999" s="62">
        <f t="shared" si="1726"/>
        <v>7</v>
      </c>
      <c r="BV999" s="62">
        <f t="shared" si="1727"/>
        <v>23</v>
      </c>
      <c r="BW999" s="62">
        <f t="shared" si="1728"/>
        <v>0</v>
      </c>
      <c r="BX999" s="62">
        <f t="shared" si="1729"/>
        <v>6</v>
      </c>
      <c r="BY999" s="62">
        <f t="shared" si="1730"/>
        <v>26</v>
      </c>
      <c r="BZ999" s="63" t="e">
        <f t="shared" si="1731"/>
        <v>#NUM!</v>
      </c>
      <c r="CA999" s="63" t="e">
        <f t="shared" si="1732"/>
        <v>#NUM!</v>
      </c>
      <c r="CB999" s="63" t="e">
        <f t="shared" si="1733"/>
        <v>#NUM!</v>
      </c>
      <c r="CC999" s="63" t="e">
        <f t="shared" si="1734"/>
        <v>#NUM!</v>
      </c>
      <c r="CD999" s="63" t="e">
        <f t="shared" si="1735"/>
        <v>#NUM!</v>
      </c>
      <c r="CE999" s="63" t="e">
        <f t="shared" si="1736"/>
        <v>#NUM!</v>
      </c>
      <c r="CF999" s="63" t="e">
        <f t="shared" si="1737"/>
        <v>#NUM!</v>
      </c>
      <c r="CG999" s="63" t="e">
        <f t="shared" si="1738"/>
        <v>#NUM!</v>
      </c>
    </row>
    <row r="1000" spans="2:85" ht="26.25" customHeight="1" x14ac:dyDescent="0.25">
      <c r="C1000" s="37" t="s">
        <v>58</v>
      </c>
      <c r="E1000" s="37"/>
      <c r="F1000" s="37"/>
      <c r="G1000" s="78">
        <v>218.62</v>
      </c>
      <c r="H1000" s="41">
        <f t="shared" si="1688"/>
        <v>218.7</v>
      </c>
      <c r="I1000" s="42">
        <f t="shared" si="1739"/>
        <v>218.62</v>
      </c>
      <c r="J1000" s="43">
        <f t="shared" si="1689"/>
        <v>-4.7266184856520273E-4</v>
      </c>
      <c r="K1000" s="44">
        <f t="shared" si="1690"/>
        <v>-0.10333333333332462</v>
      </c>
      <c r="L1000" s="76" t="s">
        <v>435</v>
      </c>
      <c r="M1000" s="127"/>
      <c r="N1000" s="46">
        <f t="shared" si="1691"/>
        <v>218.72333333333333</v>
      </c>
      <c r="O1000" s="46"/>
      <c r="P1000" s="37">
        <v>218.7</v>
      </c>
      <c r="Q1000" s="46">
        <v>-0.2</v>
      </c>
      <c r="R1000" s="40">
        <v>218.94</v>
      </c>
      <c r="S1000" s="78"/>
      <c r="T1000" s="78">
        <v>218.73</v>
      </c>
      <c r="U1000" s="47">
        <f t="shared" si="1693"/>
        <v>28.662649999999999</v>
      </c>
      <c r="V1000" s="47">
        <f t="shared" si="1694"/>
        <v>29.83981</v>
      </c>
      <c r="W1000" s="50">
        <v>28.662659999999999</v>
      </c>
      <c r="X1000" s="50">
        <v>29.83981</v>
      </c>
      <c r="Y1000" s="50">
        <v>28.662659999999999</v>
      </c>
      <c r="Z1000" s="50">
        <v>29.83981</v>
      </c>
      <c r="AA1000" s="50">
        <v>28.662659999999999</v>
      </c>
      <c r="AB1000" s="50">
        <v>29.83981</v>
      </c>
      <c r="AC1000" s="50">
        <v>28.662610000000001</v>
      </c>
      <c r="AD1000" s="50">
        <v>29.839790000000001</v>
      </c>
      <c r="AE1000" s="51" t="str">
        <f t="shared" si="1695"/>
        <v/>
      </c>
      <c r="AF1000" s="51" t="str">
        <f t="shared" si="1696"/>
        <v/>
      </c>
      <c r="AG1000" s="51" t="str">
        <f t="shared" si="1697"/>
        <v>m</v>
      </c>
      <c r="AH1000" s="51" t="str">
        <f t="shared" si="1698"/>
        <v/>
      </c>
      <c r="AI1000" s="52">
        <f t="shared" si="1699"/>
        <v>218.7</v>
      </c>
      <c r="AJ1000" s="51" t="s">
        <v>58</v>
      </c>
      <c r="AK1000" s="53"/>
      <c r="AL1000" s="52"/>
      <c r="AM1000" s="53">
        <f t="shared" si="1700"/>
        <v>38</v>
      </c>
      <c r="AN1000" s="53">
        <f>IF(AJ1000&lt;&gt;"",IF(AJ1000="o",VLOOKUP(AM1000,OpenSect!$A$1:$D$11,2),IF(AJ1000="u",VLOOKUP(AM1000,UpHill!$A$1:$D$35,2),IF(AJ1000="d",VLOOKUP(AM1000,DownHill!$A$3:$D$29,2),IF(AJ1000="f",VLOOKUP(AM1000,FlatUnd!$A$2:$D$30,2),IF(AJ1000="t",VLOOKUP(AM1000,TimeAdd!$A$1:$D$176,2),IF(AJ1000="l",VLOOKUP(AM1000,SLimit!$A$1:$D$8,2),AN999)))))),AN999)</f>
        <v>45</v>
      </c>
      <c r="AO1000" s="53">
        <f>IF(AJ1000&lt;&gt;"",IF(AJ1000="o",VLOOKUP(AM1000,OpenSect!$A$1:$D$11,3),IF(AJ1000="u",VLOOKUP(AM1000,UpHill!$A$1:$D$35,3),IF(AJ1000="d",VLOOKUP(AM1000,DownHill!$A$3:$D$29,3),IF(AJ1000="f",VLOOKUP(AM1000,FlatUnd!$A$2:$D$30,3),IF(AJ1000="t",VLOOKUP(AM1000,TimeAdd!$A$1:$D$18,3),IF(AJ1000="l",VLOOKUP(AM1000,SLimit!$A$1:$D$8,3),AO999)))))),AO999)</f>
        <v>54</v>
      </c>
      <c r="AP1000" s="53">
        <f>IF(AJ1000&lt;&gt;"",IF(AJ1000="o",VLOOKUP(AM1000,OpenSect!$A$1:$D$11,4),IF(AJ1000="u",VLOOKUP(AM1000,UpHill!$A$1:$D$35,4),IF(AJ1000="d",VLOOKUP(AM1000,DownHill!$A$3:$D$29,4),IF(AJ1000="f",VLOOKUP(AM1000,FlatUnd!$A$2:$D$30,4),IF(AJ1000="t",VLOOKUP(AM1000,TimeAdd!$A$1:$D$18,4),IF(AJ1000="l",VLOOKUP(AM1000,SLimit!$A$1:$D$8,4),AP999)))))),AP999)</f>
        <v>62</v>
      </c>
      <c r="AQ1000" s="53">
        <v>100</v>
      </c>
      <c r="AR1000" s="54" t="str">
        <f t="shared" si="1701"/>
        <v>Control @ Green fence post. Dot on pole and road.</v>
      </c>
      <c r="AS1000" s="55"/>
      <c r="AT1000" s="55"/>
      <c r="AU1000" s="56" t="e">
        <f>IF(GroupStTimes!$A$8=0,MIN(CB1000,CD1000,CF1000),MIN(BZ1000,CB1000,CD1000,CF1000))</f>
        <v>#NUM!</v>
      </c>
      <c r="AV1000" s="56" t="e">
        <f>IF(GroupStTimes!$A$8=0,MAX(CC1000,CE1000,CG1000),MAX(CA1000,CC1000,CE1000,CG1000))</f>
        <v>#NUM!</v>
      </c>
      <c r="AW1000" s="57" t="str">
        <f t="shared" si="1702"/>
        <v>28.66265  29.83981</v>
      </c>
      <c r="AX1000" s="58">
        <f t="shared" si="1703"/>
        <v>28.662659999999999</v>
      </c>
      <c r="AY1000" s="58">
        <f t="shared" si="1704"/>
        <v>29.83981</v>
      </c>
      <c r="AZ1000" s="31">
        <f t="shared" si="1705"/>
        <v>210.27</v>
      </c>
      <c r="BA1000" s="59" t="e">
        <f t="shared" si="1706"/>
        <v>#NUM!</v>
      </c>
      <c r="BB1000" s="59" t="e">
        <f t="shared" si="1707"/>
        <v>#NUM!</v>
      </c>
      <c r="BC1000" s="59" t="e">
        <f t="shared" si="1708"/>
        <v>#NUM!</v>
      </c>
      <c r="BD1000" s="59" t="e">
        <f t="shared" si="1709"/>
        <v>#NUM!</v>
      </c>
      <c r="BE1000" s="59" t="e">
        <f t="shared" si="1710"/>
        <v>#NUM!</v>
      </c>
      <c r="BF1000" s="59" t="e">
        <f t="shared" si="1711"/>
        <v>#NUM!</v>
      </c>
      <c r="BG1000" s="59" t="e">
        <f t="shared" si="1712"/>
        <v>#NUM!</v>
      </c>
      <c r="BH1000" s="59" t="e">
        <f t="shared" si="1713"/>
        <v>#NUM!</v>
      </c>
      <c r="BI1000" s="31">
        <f t="shared" si="1714"/>
        <v>8.4299999999999784</v>
      </c>
      <c r="BJ1000" s="61">
        <f t="shared" si="1715"/>
        <v>0.22184210526315731</v>
      </c>
      <c r="BK1000" s="61">
        <f t="shared" si="1716"/>
        <v>0.18733333333333285</v>
      </c>
      <c r="BL1000" s="61">
        <f t="shared" si="1717"/>
        <v>0.1561111111111107</v>
      </c>
      <c r="BM1000" s="61">
        <f t="shared" si="1718"/>
        <v>0.13596774193548353</v>
      </c>
      <c r="BN1000" s="62">
        <f t="shared" si="1719"/>
        <v>0</v>
      </c>
      <c r="BO1000" s="62">
        <f t="shared" si="1720"/>
        <v>13</v>
      </c>
      <c r="BP1000" s="62">
        <f t="shared" si="1721"/>
        <v>19</v>
      </c>
      <c r="BQ1000" s="62">
        <f t="shared" si="1722"/>
        <v>0</v>
      </c>
      <c r="BR1000" s="62">
        <f t="shared" si="1723"/>
        <v>11</v>
      </c>
      <c r="BS1000" s="62">
        <f t="shared" si="1724"/>
        <v>14</v>
      </c>
      <c r="BT1000" s="62">
        <f t="shared" si="1725"/>
        <v>0</v>
      </c>
      <c r="BU1000" s="62">
        <f t="shared" si="1726"/>
        <v>9</v>
      </c>
      <c r="BV1000" s="62">
        <f t="shared" si="1727"/>
        <v>22</v>
      </c>
      <c r="BW1000" s="62">
        <f t="shared" si="1728"/>
        <v>0</v>
      </c>
      <c r="BX1000" s="62">
        <f t="shared" si="1729"/>
        <v>8</v>
      </c>
      <c r="BY1000" s="62">
        <f t="shared" si="1730"/>
        <v>9</v>
      </c>
      <c r="BZ1000" s="63" t="e">
        <f t="shared" si="1731"/>
        <v>#NUM!</v>
      </c>
      <c r="CA1000" s="63" t="e">
        <f t="shared" si="1732"/>
        <v>#NUM!</v>
      </c>
      <c r="CB1000" s="63" t="e">
        <f t="shared" si="1733"/>
        <v>#NUM!</v>
      </c>
      <c r="CC1000" s="63" t="e">
        <f t="shared" si="1734"/>
        <v>#NUM!</v>
      </c>
      <c r="CD1000" s="63" t="e">
        <f t="shared" si="1735"/>
        <v>#NUM!</v>
      </c>
      <c r="CE1000" s="63" t="e">
        <f t="shared" si="1736"/>
        <v>#NUM!</v>
      </c>
      <c r="CF1000" s="63" t="e">
        <f t="shared" si="1737"/>
        <v>#NUM!</v>
      </c>
      <c r="CG1000" s="63" t="e">
        <f t="shared" si="1738"/>
        <v>#NUM!</v>
      </c>
    </row>
    <row r="1001" spans="2:85" ht="26.25" customHeight="1" x14ac:dyDescent="0.25">
      <c r="E1001" s="37"/>
      <c r="F1001" s="37"/>
      <c r="G1001" s="78">
        <v>218.82</v>
      </c>
      <c r="H1001" s="41">
        <f t="shared" si="1688"/>
        <v>218.9</v>
      </c>
      <c r="I1001" s="42">
        <f t="shared" si="1739"/>
        <v>218.82</v>
      </c>
      <c r="J1001" s="43">
        <f t="shared" si="1689"/>
        <v>-4.8746305943997312E-4</v>
      </c>
      <c r="K1001" s="44">
        <f t="shared" si="1690"/>
        <v>-0.10666666666665492</v>
      </c>
      <c r="L1001" s="76" t="s">
        <v>238</v>
      </c>
      <c r="M1001" s="127"/>
      <c r="N1001" s="46">
        <f t="shared" si="1691"/>
        <v>218.92666666666665</v>
      </c>
      <c r="O1001" s="46"/>
      <c r="P1001" s="37">
        <v>218.9</v>
      </c>
      <c r="Q1001" s="46">
        <v>-0.2</v>
      </c>
      <c r="R1001" s="40">
        <v>219.14</v>
      </c>
      <c r="S1001" s="78"/>
      <c r="T1001" s="78">
        <v>218.94</v>
      </c>
      <c r="U1001" s="47" t="str">
        <f t="shared" si="1693"/>
        <v/>
      </c>
      <c r="V1001" s="47" t="str">
        <f t="shared" si="1694"/>
        <v/>
      </c>
      <c r="W1001" s="50"/>
      <c r="X1001" s="50"/>
      <c r="Y1001" s="50"/>
      <c r="Z1001" s="50"/>
      <c r="AA1001" s="50"/>
      <c r="AB1001" s="50"/>
      <c r="AC1001" s="50"/>
      <c r="AD1001" s="50"/>
      <c r="AE1001" s="51" t="str">
        <f t="shared" si="1695"/>
        <v/>
      </c>
      <c r="AF1001" s="51" t="str">
        <f t="shared" si="1696"/>
        <v/>
      </c>
      <c r="AG1001" s="51" t="str">
        <f t="shared" si="1697"/>
        <v/>
      </c>
      <c r="AH1001" s="51" t="str">
        <f t="shared" si="1698"/>
        <v/>
      </c>
      <c r="AI1001" s="52">
        <f t="shared" si="1699"/>
        <v>218.9</v>
      </c>
      <c r="AJ1001" s="51"/>
      <c r="AK1001" s="53"/>
      <c r="AL1001" s="52"/>
      <c r="AM1001" s="53">
        <f t="shared" si="1700"/>
        <v>38</v>
      </c>
      <c r="AN1001" s="53">
        <f>IF(AJ1001&lt;&gt;"",IF(AJ1001="o",VLOOKUP(AM1001,OpenSect!$A$1:$D$11,2),IF(AJ1001="u",VLOOKUP(AM1001,UpHill!$A$1:$D$35,2),IF(AJ1001="d",VLOOKUP(AM1001,DownHill!$A$3:$D$29,2),IF(AJ1001="f",VLOOKUP(AM1001,FlatUnd!$A$2:$D$30,2),IF(AJ1001="t",VLOOKUP(AM1001,TimeAdd!$A$1:$D$176,2),IF(AJ1001="l",VLOOKUP(AM1001,SLimit!$A$1:$D$8,2),AN1000)))))),AN1000)</f>
        <v>45</v>
      </c>
      <c r="AO1001" s="53">
        <f>IF(AJ1001&lt;&gt;"",IF(AJ1001="o",VLOOKUP(AM1001,OpenSect!$A$1:$D$11,3),IF(AJ1001="u",VLOOKUP(AM1001,UpHill!$A$1:$D$35,3),IF(AJ1001="d",VLOOKUP(AM1001,DownHill!$A$3:$D$29,3),IF(AJ1001="f",VLOOKUP(AM1001,FlatUnd!$A$2:$D$30,3),IF(AJ1001="t",VLOOKUP(AM1001,TimeAdd!$A$1:$D$18,3),IF(AJ1001="l",VLOOKUP(AM1001,SLimit!$A$1:$D$8,3),AO1000)))))),AO1000)</f>
        <v>54</v>
      </c>
      <c r="AP1001" s="53">
        <f>IF(AJ1001&lt;&gt;"",IF(AJ1001="o",VLOOKUP(AM1001,OpenSect!$A$1:$D$11,4),IF(AJ1001="u",VLOOKUP(AM1001,UpHill!$A$1:$D$35,4),IF(AJ1001="d",VLOOKUP(AM1001,DownHill!$A$3:$D$29,4),IF(AJ1001="f",VLOOKUP(AM1001,FlatUnd!$A$2:$D$30,4),IF(AJ1001="t",VLOOKUP(AM1001,TimeAdd!$A$1:$D$18,4),IF(AJ1001="l",VLOOKUP(AM1001,SLimit!$A$1:$D$8,4),AP1000)))))),AP1000)</f>
        <v>62</v>
      </c>
      <c r="AQ1001" s="53">
        <v>100</v>
      </c>
      <c r="AR1001" s="54" t="str">
        <f t="shared" si="1701"/>
        <v>9 km Stone</v>
      </c>
      <c r="AS1001" s="55"/>
      <c r="AT1001" s="55"/>
      <c r="AU1001" s="56" t="e">
        <f>IF(GroupStTimes!$A$8=0,MIN(CB1001,CD1001,CF1001),MIN(BZ1001,CB1001,CD1001,CF1001))</f>
        <v>#NUM!</v>
      </c>
      <c r="AV1001" s="56" t="e">
        <f>IF(GroupStTimes!$A$8=0,MAX(CC1001,CE1001,CG1001),MAX(CA1001,CC1001,CE1001,CG1001))</f>
        <v>#NUM!</v>
      </c>
      <c r="AW1001" s="57" t="str">
        <f t="shared" si="1702"/>
        <v/>
      </c>
      <c r="AX1001" s="58" t="str">
        <f t="shared" si="1703"/>
        <v/>
      </c>
      <c r="AY1001" s="58" t="str">
        <f t="shared" si="1704"/>
        <v/>
      </c>
      <c r="AZ1001" s="31">
        <f t="shared" si="1705"/>
        <v>210.27</v>
      </c>
      <c r="BA1001" s="59" t="e">
        <f t="shared" si="1706"/>
        <v>#NUM!</v>
      </c>
      <c r="BB1001" s="59" t="e">
        <f t="shared" si="1707"/>
        <v>#NUM!</v>
      </c>
      <c r="BC1001" s="59" t="e">
        <f t="shared" si="1708"/>
        <v>#NUM!</v>
      </c>
      <c r="BD1001" s="59" t="e">
        <f t="shared" si="1709"/>
        <v>#NUM!</v>
      </c>
      <c r="BE1001" s="59" t="e">
        <f t="shared" si="1710"/>
        <v>#NUM!</v>
      </c>
      <c r="BF1001" s="59" t="e">
        <f t="shared" si="1711"/>
        <v>#NUM!</v>
      </c>
      <c r="BG1001" s="59" t="e">
        <f t="shared" si="1712"/>
        <v>#NUM!</v>
      </c>
      <c r="BH1001" s="59" t="e">
        <f t="shared" si="1713"/>
        <v>#NUM!</v>
      </c>
      <c r="BI1001" s="31">
        <f t="shared" si="1714"/>
        <v>8.6299999999999955</v>
      </c>
      <c r="BJ1001" s="61">
        <f t="shared" si="1715"/>
        <v>0.22710526315789462</v>
      </c>
      <c r="BK1001" s="61">
        <f t="shared" si="1716"/>
        <v>0.19177777777777769</v>
      </c>
      <c r="BL1001" s="61">
        <f t="shared" si="1717"/>
        <v>0.15981481481481474</v>
      </c>
      <c r="BM1001" s="61">
        <f t="shared" si="1718"/>
        <v>0.13919354838709669</v>
      </c>
      <c r="BN1001" s="62">
        <f t="shared" si="1719"/>
        <v>0</v>
      </c>
      <c r="BO1001" s="62">
        <f t="shared" si="1720"/>
        <v>13</v>
      </c>
      <c r="BP1001" s="62">
        <f t="shared" si="1721"/>
        <v>38</v>
      </c>
      <c r="BQ1001" s="62">
        <f t="shared" si="1722"/>
        <v>0</v>
      </c>
      <c r="BR1001" s="62">
        <f t="shared" si="1723"/>
        <v>11</v>
      </c>
      <c r="BS1001" s="62">
        <f t="shared" si="1724"/>
        <v>30</v>
      </c>
      <c r="BT1001" s="62">
        <f t="shared" si="1725"/>
        <v>0</v>
      </c>
      <c r="BU1001" s="62">
        <f t="shared" si="1726"/>
        <v>9</v>
      </c>
      <c r="BV1001" s="62">
        <f t="shared" si="1727"/>
        <v>35</v>
      </c>
      <c r="BW1001" s="62">
        <f t="shared" si="1728"/>
        <v>0</v>
      </c>
      <c r="BX1001" s="62">
        <f t="shared" si="1729"/>
        <v>8</v>
      </c>
      <c r="BY1001" s="62">
        <f t="shared" si="1730"/>
        <v>21</v>
      </c>
      <c r="BZ1001" s="63" t="e">
        <f t="shared" si="1731"/>
        <v>#NUM!</v>
      </c>
      <c r="CA1001" s="63" t="e">
        <f t="shared" si="1732"/>
        <v>#NUM!</v>
      </c>
      <c r="CB1001" s="63" t="e">
        <f t="shared" si="1733"/>
        <v>#NUM!</v>
      </c>
      <c r="CC1001" s="63" t="e">
        <f t="shared" si="1734"/>
        <v>#NUM!</v>
      </c>
      <c r="CD1001" s="63" t="e">
        <f t="shared" si="1735"/>
        <v>#NUM!</v>
      </c>
      <c r="CE1001" s="63" t="e">
        <f t="shared" si="1736"/>
        <v>#NUM!</v>
      </c>
      <c r="CF1001" s="63" t="e">
        <f t="shared" si="1737"/>
        <v>#NUM!</v>
      </c>
      <c r="CG1001" s="63" t="e">
        <f t="shared" si="1738"/>
        <v>#NUM!</v>
      </c>
    </row>
    <row r="1002" spans="2:85" ht="26.25" customHeight="1" x14ac:dyDescent="0.25">
      <c r="B1002" s="16" t="s">
        <v>336</v>
      </c>
      <c r="C1002" s="37" t="s">
        <v>49</v>
      </c>
      <c r="D1002" s="37">
        <v>46</v>
      </c>
      <c r="E1002" s="37"/>
      <c r="F1002" s="37"/>
      <c r="G1002" s="78">
        <v>219.42</v>
      </c>
      <c r="H1002" s="41">
        <f t="shared" si="1688"/>
        <v>219.5</v>
      </c>
      <c r="I1002" s="42">
        <f t="shared" si="1739"/>
        <v>219.42</v>
      </c>
      <c r="J1002" s="43">
        <f t="shared" si="1689"/>
        <v>-4.8613010056811106E-4</v>
      </c>
      <c r="K1002" s="44">
        <f t="shared" si="1690"/>
        <v>-0.10666666666665492</v>
      </c>
      <c r="L1002" s="76" t="s">
        <v>170</v>
      </c>
      <c r="M1002" s="127"/>
      <c r="N1002" s="46">
        <f t="shared" si="1691"/>
        <v>219.52666666666664</v>
      </c>
      <c r="O1002" s="46"/>
      <c r="P1002" s="37">
        <v>219.5</v>
      </c>
      <c r="Q1002" s="46">
        <v>-0.2</v>
      </c>
      <c r="R1002" s="40">
        <v>219.73999999999998</v>
      </c>
      <c r="S1002" s="78"/>
      <c r="T1002" s="78">
        <v>219.54</v>
      </c>
      <c r="U1002" s="47" t="str">
        <f t="shared" si="1693"/>
        <v/>
      </c>
      <c r="V1002" s="47" t="str">
        <f t="shared" si="1694"/>
        <v/>
      </c>
      <c r="W1002" s="50"/>
      <c r="X1002" s="50"/>
      <c r="Y1002" s="50"/>
      <c r="Z1002" s="50"/>
      <c r="AA1002" s="50"/>
      <c r="AB1002" s="50"/>
      <c r="AC1002" s="50"/>
      <c r="AD1002" s="50"/>
      <c r="AE1002" s="51" t="str">
        <f t="shared" si="1695"/>
        <v/>
      </c>
      <c r="AF1002" s="51" t="str">
        <f t="shared" si="1696"/>
        <v>F Und</v>
      </c>
      <c r="AG1002" s="51" t="str">
        <f t="shared" si="1697"/>
        <v>f</v>
      </c>
      <c r="AH1002" s="51">
        <f t="shared" si="1698"/>
        <v>46</v>
      </c>
      <c r="AI1002" s="52">
        <f t="shared" si="1699"/>
        <v>219.5</v>
      </c>
      <c r="AJ1002" s="51"/>
      <c r="AK1002" s="53"/>
      <c r="AL1002" s="52"/>
      <c r="AM1002" s="53">
        <f t="shared" si="1700"/>
        <v>38</v>
      </c>
      <c r="AN1002" s="53">
        <f>IF(AJ1002&lt;&gt;"",IF(AJ1002="o",VLOOKUP(AM1002,OpenSect!$A$1:$D$11,2),IF(AJ1002="u",VLOOKUP(AM1002,UpHill!$A$1:$D$35,2),IF(AJ1002="d",VLOOKUP(AM1002,DownHill!$A$3:$D$29,2),IF(AJ1002="f",VLOOKUP(AM1002,FlatUnd!$A$2:$D$30,2),IF(AJ1002="t",VLOOKUP(AM1002,TimeAdd!$A$1:$D$176,2),IF(AJ1002="l",VLOOKUP(AM1002,SLimit!$A$1:$D$8,2),AN1001)))))),AN1001)</f>
        <v>45</v>
      </c>
      <c r="AO1002" s="53">
        <f>IF(AJ1002&lt;&gt;"",IF(AJ1002="o",VLOOKUP(AM1002,OpenSect!$A$1:$D$11,3),IF(AJ1002="u",VLOOKUP(AM1002,UpHill!$A$1:$D$35,3),IF(AJ1002="d",VLOOKUP(AM1002,DownHill!$A$3:$D$29,3),IF(AJ1002="f",VLOOKUP(AM1002,FlatUnd!$A$2:$D$30,3),IF(AJ1002="t",VLOOKUP(AM1002,TimeAdd!$A$1:$D$18,3),IF(AJ1002="l",VLOOKUP(AM1002,SLimit!$A$1:$D$8,3),AO1001)))))),AO1001)</f>
        <v>54</v>
      </c>
      <c r="AP1002" s="53">
        <f>IF(AJ1002&lt;&gt;"",IF(AJ1002="o",VLOOKUP(AM1002,OpenSect!$A$1:$D$11,4),IF(AJ1002="u",VLOOKUP(AM1002,UpHill!$A$1:$D$35,4),IF(AJ1002="d",VLOOKUP(AM1002,DownHill!$A$3:$D$29,4),IF(AJ1002="f",VLOOKUP(AM1002,FlatUnd!$A$2:$D$30,4),IF(AJ1002="t",VLOOKUP(AM1002,TimeAdd!$A$1:$D$18,4),IF(AJ1002="l",VLOOKUP(AM1002,SLimit!$A$1:$D$8,4),AP1001)))))),AP1001)</f>
        <v>62</v>
      </c>
      <c r="AQ1002" s="53">
        <v>100</v>
      </c>
      <c r="AR1002" s="54" t="str">
        <f t="shared" si="1701"/>
        <v>Overhead wires</v>
      </c>
      <c r="AS1002" s="55"/>
      <c r="AT1002" s="55"/>
      <c r="AU1002" s="56" t="e">
        <f>IF(GroupStTimes!$A$8=0,MIN(CB1002,CD1002,CF1002),MIN(BZ1002,CB1002,CD1002,CF1002))</f>
        <v>#NUM!</v>
      </c>
      <c r="AV1002" s="56" t="e">
        <f>IF(GroupStTimes!$A$8=0,MAX(CC1002,CE1002,CG1002),MAX(CA1002,CC1002,CE1002,CG1002))</f>
        <v>#NUM!</v>
      </c>
      <c r="AW1002" s="57" t="str">
        <f t="shared" si="1702"/>
        <v/>
      </c>
      <c r="AX1002" s="58" t="str">
        <f t="shared" si="1703"/>
        <v/>
      </c>
      <c r="AY1002" s="58" t="str">
        <f t="shared" si="1704"/>
        <v/>
      </c>
      <c r="AZ1002" s="31">
        <f t="shared" si="1705"/>
        <v>210.27</v>
      </c>
      <c r="BA1002" s="59" t="e">
        <f t="shared" si="1706"/>
        <v>#NUM!</v>
      </c>
      <c r="BB1002" s="59" t="e">
        <f t="shared" si="1707"/>
        <v>#NUM!</v>
      </c>
      <c r="BC1002" s="59" t="e">
        <f t="shared" si="1708"/>
        <v>#NUM!</v>
      </c>
      <c r="BD1002" s="59" t="e">
        <f t="shared" si="1709"/>
        <v>#NUM!</v>
      </c>
      <c r="BE1002" s="59" t="e">
        <f t="shared" si="1710"/>
        <v>#NUM!</v>
      </c>
      <c r="BF1002" s="59" t="e">
        <f t="shared" si="1711"/>
        <v>#NUM!</v>
      </c>
      <c r="BG1002" s="59" t="e">
        <f t="shared" si="1712"/>
        <v>#NUM!</v>
      </c>
      <c r="BH1002" s="59" t="e">
        <f t="shared" si="1713"/>
        <v>#NUM!</v>
      </c>
      <c r="BI1002" s="31">
        <f t="shared" si="1714"/>
        <v>9.2299999999999898</v>
      </c>
      <c r="BJ1002" s="61">
        <f t="shared" si="1715"/>
        <v>0.242894736842105</v>
      </c>
      <c r="BK1002" s="61">
        <f t="shared" si="1716"/>
        <v>0.20511111111111088</v>
      </c>
      <c r="BL1002" s="61">
        <f t="shared" si="1717"/>
        <v>0.17092592592592573</v>
      </c>
      <c r="BM1002" s="61">
        <f t="shared" si="1718"/>
        <v>0.14887096774193531</v>
      </c>
      <c r="BN1002" s="62">
        <f t="shared" si="1719"/>
        <v>0</v>
      </c>
      <c r="BO1002" s="62">
        <f t="shared" si="1720"/>
        <v>14</v>
      </c>
      <c r="BP1002" s="62">
        <f t="shared" si="1721"/>
        <v>34</v>
      </c>
      <c r="BQ1002" s="62">
        <f t="shared" si="1722"/>
        <v>0</v>
      </c>
      <c r="BR1002" s="62">
        <f t="shared" si="1723"/>
        <v>12</v>
      </c>
      <c r="BS1002" s="62">
        <f t="shared" si="1724"/>
        <v>18</v>
      </c>
      <c r="BT1002" s="62">
        <f t="shared" si="1725"/>
        <v>0</v>
      </c>
      <c r="BU1002" s="62">
        <f t="shared" si="1726"/>
        <v>10</v>
      </c>
      <c r="BV1002" s="62">
        <f t="shared" si="1727"/>
        <v>15</v>
      </c>
      <c r="BW1002" s="62">
        <f t="shared" si="1728"/>
        <v>0</v>
      </c>
      <c r="BX1002" s="62">
        <f t="shared" si="1729"/>
        <v>8</v>
      </c>
      <c r="BY1002" s="62">
        <f t="shared" si="1730"/>
        <v>56</v>
      </c>
      <c r="BZ1002" s="63" t="e">
        <f t="shared" si="1731"/>
        <v>#NUM!</v>
      </c>
      <c r="CA1002" s="63" t="e">
        <f t="shared" si="1732"/>
        <v>#NUM!</v>
      </c>
      <c r="CB1002" s="63" t="e">
        <f t="shared" si="1733"/>
        <v>#NUM!</v>
      </c>
      <c r="CC1002" s="63" t="e">
        <f t="shared" si="1734"/>
        <v>#NUM!</v>
      </c>
      <c r="CD1002" s="63" t="e">
        <f t="shared" si="1735"/>
        <v>#NUM!</v>
      </c>
      <c r="CE1002" s="63" t="e">
        <f t="shared" si="1736"/>
        <v>#NUM!</v>
      </c>
      <c r="CF1002" s="63" t="e">
        <f t="shared" si="1737"/>
        <v>#NUM!</v>
      </c>
      <c r="CG1002" s="63" t="e">
        <f t="shared" si="1738"/>
        <v>#NUM!</v>
      </c>
    </row>
    <row r="1003" spans="2:85" ht="26.25" customHeight="1" x14ac:dyDescent="0.25">
      <c r="E1003" s="37"/>
      <c r="F1003" s="37"/>
      <c r="G1003" s="78">
        <v>220.81</v>
      </c>
      <c r="H1003" s="41">
        <f t="shared" si="1688"/>
        <v>220.89</v>
      </c>
      <c r="I1003" s="42">
        <f t="shared" si="1739"/>
        <v>220.81</v>
      </c>
      <c r="J1003" s="43">
        <f t="shared" si="1689"/>
        <v>-4.8306990927337944E-4</v>
      </c>
      <c r="K1003" s="44">
        <f t="shared" si="1690"/>
        <v>-0.10666666666665492</v>
      </c>
      <c r="L1003" s="76" t="s">
        <v>436</v>
      </c>
      <c r="M1003" s="127"/>
      <c r="N1003" s="46">
        <f t="shared" si="1691"/>
        <v>220.91666666666666</v>
      </c>
      <c r="O1003" s="46"/>
      <c r="P1003" s="37">
        <v>220.89</v>
      </c>
      <c r="Q1003" s="46">
        <v>-0.2</v>
      </c>
      <c r="R1003" s="40">
        <v>221.13</v>
      </c>
      <c r="S1003" s="78"/>
      <c r="T1003" s="78">
        <v>220.93</v>
      </c>
      <c r="U1003" s="47" t="str">
        <f t="shared" si="1693"/>
        <v/>
      </c>
      <c r="V1003" s="47" t="str">
        <f t="shared" si="1694"/>
        <v/>
      </c>
      <c r="W1003" s="50"/>
      <c r="X1003" s="50"/>
      <c r="Y1003" s="50"/>
      <c r="Z1003" s="50"/>
      <c r="AA1003" s="50"/>
      <c r="AB1003" s="50"/>
      <c r="AC1003" s="50"/>
      <c r="AD1003" s="50"/>
      <c r="AE1003" s="51" t="str">
        <f t="shared" si="1695"/>
        <v/>
      </c>
      <c r="AF1003" s="51" t="str">
        <f t="shared" si="1696"/>
        <v/>
      </c>
      <c r="AG1003" s="51" t="str">
        <f t="shared" si="1697"/>
        <v/>
      </c>
      <c r="AH1003" s="51" t="str">
        <f t="shared" si="1698"/>
        <v/>
      </c>
      <c r="AI1003" s="52">
        <f t="shared" si="1699"/>
        <v>220.89</v>
      </c>
      <c r="AJ1003" s="51"/>
      <c r="AK1003" s="53"/>
      <c r="AL1003" s="52"/>
      <c r="AM1003" s="53">
        <f t="shared" si="1700"/>
        <v>38</v>
      </c>
      <c r="AN1003" s="53">
        <f>IF(AJ1003&lt;&gt;"",IF(AJ1003="o",VLOOKUP(AM1003,OpenSect!$A$1:$D$11,2),IF(AJ1003="u",VLOOKUP(AM1003,UpHill!$A$1:$D$35,2),IF(AJ1003="d",VLOOKUP(AM1003,DownHill!$A$3:$D$29,2),IF(AJ1003="f",VLOOKUP(AM1003,FlatUnd!$A$2:$D$30,2),IF(AJ1003="t",VLOOKUP(AM1003,TimeAdd!$A$1:$D$176,2),IF(AJ1003="l",VLOOKUP(AM1003,SLimit!$A$1:$D$8,2),AN1002)))))),AN1002)</f>
        <v>45</v>
      </c>
      <c r="AO1003" s="53">
        <f>IF(AJ1003&lt;&gt;"",IF(AJ1003="o",VLOOKUP(AM1003,OpenSect!$A$1:$D$11,3),IF(AJ1003="u",VLOOKUP(AM1003,UpHill!$A$1:$D$35,3),IF(AJ1003="d",VLOOKUP(AM1003,DownHill!$A$3:$D$29,3),IF(AJ1003="f",VLOOKUP(AM1003,FlatUnd!$A$2:$D$30,3),IF(AJ1003="t",VLOOKUP(AM1003,TimeAdd!$A$1:$D$18,3),IF(AJ1003="l",VLOOKUP(AM1003,SLimit!$A$1:$D$8,3),AO1002)))))),AO1002)</f>
        <v>54</v>
      </c>
      <c r="AP1003" s="53">
        <f>IF(AJ1003&lt;&gt;"",IF(AJ1003="o",VLOOKUP(AM1003,OpenSect!$A$1:$D$11,4),IF(AJ1003="u",VLOOKUP(AM1003,UpHill!$A$1:$D$35,4),IF(AJ1003="d",VLOOKUP(AM1003,DownHill!$A$3:$D$29,4),IF(AJ1003="f",VLOOKUP(AM1003,FlatUnd!$A$2:$D$30,4),IF(AJ1003="t",VLOOKUP(AM1003,TimeAdd!$A$1:$D$18,4),IF(AJ1003="l",VLOOKUP(AM1003,SLimit!$A$1:$D$8,4),AP1002)))))),AP1002)</f>
        <v>62</v>
      </c>
      <c r="AQ1003" s="53">
        <v>100</v>
      </c>
      <c r="AR1003" s="54" t="str">
        <f t="shared" si="1701"/>
        <v>11 km stone</v>
      </c>
      <c r="AS1003" s="55"/>
      <c r="AT1003" s="55"/>
      <c r="AU1003" s="56" t="e">
        <f>IF(GroupStTimes!$A$8=0,MIN(CB1003,CD1003,CF1003),MIN(BZ1003,CB1003,CD1003,CF1003))</f>
        <v>#NUM!</v>
      </c>
      <c r="AV1003" s="56" t="e">
        <f>IF(GroupStTimes!$A$8=0,MAX(CC1003,CE1003,CG1003),MAX(CA1003,CC1003,CE1003,CG1003))</f>
        <v>#NUM!</v>
      </c>
      <c r="AW1003" s="57" t="str">
        <f t="shared" si="1702"/>
        <v/>
      </c>
      <c r="AX1003" s="58" t="str">
        <f t="shared" si="1703"/>
        <v/>
      </c>
      <c r="AY1003" s="58" t="str">
        <f t="shared" si="1704"/>
        <v/>
      </c>
      <c r="AZ1003" s="31">
        <f t="shared" si="1705"/>
        <v>210.27</v>
      </c>
      <c r="BA1003" s="59" t="e">
        <f t="shared" si="1706"/>
        <v>#NUM!</v>
      </c>
      <c r="BB1003" s="59" t="e">
        <f t="shared" si="1707"/>
        <v>#NUM!</v>
      </c>
      <c r="BC1003" s="59" t="e">
        <f t="shared" si="1708"/>
        <v>#NUM!</v>
      </c>
      <c r="BD1003" s="59" t="e">
        <f t="shared" si="1709"/>
        <v>#NUM!</v>
      </c>
      <c r="BE1003" s="59" t="e">
        <f t="shared" si="1710"/>
        <v>#NUM!</v>
      </c>
      <c r="BF1003" s="59" t="e">
        <f t="shared" si="1711"/>
        <v>#NUM!</v>
      </c>
      <c r="BG1003" s="59" t="e">
        <f t="shared" si="1712"/>
        <v>#NUM!</v>
      </c>
      <c r="BH1003" s="59" t="e">
        <f t="shared" si="1713"/>
        <v>#NUM!</v>
      </c>
      <c r="BI1003" s="31">
        <f t="shared" si="1714"/>
        <v>10.619999999999976</v>
      </c>
      <c r="BJ1003" s="61">
        <f t="shared" si="1715"/>
        <v>0.27947368421052571</v>
      </c>
      <c r="BK1003" s="61">
        <f t="shared" si="1716"/>
        <v>0.23599999999999946</v>
      </c>
      <c r="BL1003" s="61">
        <f t="shared" si="1717"/>
        <v>0.19666666666666621</v>
      </c>
      <c r="BM1003" s="61">
        <f t="shared" si="1718"/>
        <v>0.17129032258064478</v>
      </c>
      <c r="BN1003" s="62">
        <f t="shared" si="1719"/>
        <v>0</v>
      </c>
      <c r="BO1003" s="62">
        <f t="shared" si="1720"/>
        <v>16</v>
      </c>
      <c r="BP1003" s="62">
        <f t="shared" si="1721"/>
        <v>46</v>
      </c>
      <c r="BQ1003" s="62">
        <f t="shared" si="1722"/>
        <v>0</v>
      </c>
      <c r="BR1003" s="62">
        <f t="shared" si="1723"/>
        <v>14</v>
      </c>
      <c r="BS1003" s="62">
        <f t="shared" si="1724"/>
        <v>10</v>
      </c>
      <c r="BT1003" s="62">
        <f t="shared" si="1725"/>
        <v>0</v>
      </c>
      <c r="BU1003" s="62">
        <f t="shared" si="1726"/>
        <v>11</v>
      </c>
      <c r="BV1003" s="62">
        <f t="shared" si="1727"/>
        <v>48</v>
      </c>
      <c r="BW1003" s="62">
        <f t="shared" si="1728"/>
        <v>0</v>
      </c>
      <c r="BX1003" s="62">
        <f t="shared" si="1729"/>
        <v>10</v>
      </c>
      <c r="BY1003" s="62">
        <f t="shared" si="1730"/>
        <v>17</v>
      </c>
      <c r="BZ1003" s="63" t="e">
        <f t="shared" si="1731"/>
        <v>#NUM!</v>
      </c>
      <c r="CA1003" s="63" t="e">
        <f t="shared" si="1732"/>
        <v>#NUM!</v>
      </c>
      <c r="CB1003" s="63" t="e">
        <f t="shared" si="1733"/>
        <v>#NUM!</v>
      </c>
      <c r="CC1003" s="63" t="e">
        <f t="shared" si="1734"/>
        <v>#NUM!</v>
      </c>
      <c r="CD1003" s="63" t="e">
        <f t="shared" si="1735"/>
        <v>#NUM!</v>
      </c>
      <c r="CE1003" s="63" t="e">
        <f t="shared" si="1736"/>
        <v>#NUM!</v>
      </c>
      <c r="CF1003" s="63" t="e">
        <f t="shared" si="1737"/>
        <v>#NUM!</v>
      </c>
      <c r="CG1003" s="63" t="e">
        <f t="shared" si="1738"/>
        <v>#NUM!</v>
      </c>
    </row>
    <row r="1004" spans="2:85" ht="26.25" customHeight="1" x14ac:dyDescent="0.25">
      <c r="C1004" s="37" t="s">
        <v>25</v>
      </c>
      <c r="D1004" s="37">
        <v>30</v>
      </c>
      <c r="E1004" s="37"/>
      <c r="F1004" s="37"/>
      <c r="G1004" s="78">
        <v>221.21</v>
      </c>
      <c r="H1004" s="41">
        <f t="shared" si="1688"/>
        <v>221.29</v>
      </c>
      <c r="I1004" s="42">
        <f t="shared" si="1739"/>
        <v>221.21</v>
      </c>
      <c r="J1004" s="43">
        <f t="shared" si="1689"/>
        <v>-4.821964046231334E-4</v>
      </c>
      <c r="K1004" s="44">
        <f t="shared" si="1690"/>
        <v>-0.10666666666668334</v>
      </c>
      <c r="L1004" s="76" t="s">
        <v>44</v>
      </c>
      <c r="M1004" s="127"/>
      <c r="N1004" s="46">
        <f t="shared" si="1691"/>
        <v>221.31666666666669</v>
      </c>
      <c r="O1004" s="46"/>
      <c r="P1004" s="37">
        <v>221.29</v>
      </c>
      <c r="Q1004" s="46">
        <v>-0.2</v>
      </c>
      <c r="R1004" s="40">
        <v>221.53</v>
      </c>
      <c r="S1004" s="78"/>
      <c r="T1004" s="78">
        <v>221.33</v>
      </c>
      <c r="U1004" s="47" t="str">
        <f t="shared" si="1693"/>
        <v/>
      </c>
      <c r="V1004" s="47" t="str">
        <f t="shared" si="1694"/>
        <v/>
      </c>
      <c r="W1004" s="50"/>
      <c r="X1004" s="50"/>
      <c r="Y1004" s="50"/>
      <c r="Z1004" s="50"/>
      <c r="AA1004" s="50"/>
      <c r="AB1004" s="50"/>
      <c r="AC1004" s="50"/>
      <c r="AD1004" s="50"/>
      <c r="AE1004" s="51" t="str">
        <f t="shared" si="1695"/>
        <v/>
      </c>
      <c r="AF1004" s="51" t="str">
        <f t="shared" si="1696"/>
        <v/>
      </c>
      <c r="AG1004" s="51" t="str">
        <f t="shared" si="1697"/>
        <v>o</v>
      </c>
      <c r="AH1004" s="51">
        <f t="shared" si="1698"/>
        <v>30</v>
      </c>
      <c r="AI1004" s="52">
        <f t="shared" si="1699"/>
        <v>221.29</v>
      </c>
      <c r="AJ1004" s="51" t="s">
        <v>25</v>
      </c>
      <c r="AK1004" s="53"/>
      <c r="AL1004" s="52"/>
      <c r="AM1004" s="53">
        <f t="shared" si="1700"/>
        <v>30</v>
      </c>
      <c r="AN1004" s="53">
        <f>IF(AJ1004&lt;&gt;"",IF(AJ1004="o",VLOOKUP(AM1004,OpenSect!$A$1:$D$11,2),IF(AJ1004="u",VLOOKUP(AM1004,UpHill!$A$1:$D$35,2),IF(AJ1004="d",VLOOKUP(AM1004,DownHill!$A$3:$D$29,2),IF(AJ1004="f",VLOOKUP(AM1004,FlatUnd!$A$2:$D$30,2),IF(AJ1004="t",VLOOKUP(AM1004,TimeAdd!$A$1:$D$176,2),IF(AJ1004="l",VLOOKUP(AM1004,SLimit!$A$1:$D$8,2),AN1003)))))),AN1003)</f>
        <v>30</v>
      </c>
      <c r="AO1004" s="53">
        <f>IF(AJ1004&lt;&gt;"",IF(AJ1004="o",VLOOKUP(AM1004,OpenSect!$A$1:$D$11,3),IF(AJ1004="u",VLOOKUP(AM1004,UpHill!$A$1:$D$35,3),IF(AJ1004="d",VLOOKUP(AM1004,DownHill!$A$3:$D$29,3),IF(AJ1004="f",VLOOKUP(AM1004,FlatUnd!$A$2:$D$30,3),IF(AJ1004="t",VLOOKUP(AM1004,TimeAdd!$A$1:$D$18,3),IF(AJ1004="l",VLOOKUP(AM1004,SLimit!$A$1:$D$8,3),AO1003)))))),AO1003)</f>
        <v>30</v>
      </c>
      <c r="AP1004" s="53">
        <f>IF(AJ1004&lt;&gt;"",IF(AJ1004="o",VLOOKUP(AM1004,OpenSect!$A$1:$D$11,4),IF(AJ1004="u",VLOOKUP(AM1004,UpHill!$A$1:$D$35,4),IF(AJ1004="d",VLOOKUP(AM1004,DownHill!$A$3:$D$29,4),IF(AJ1004="f",VLOOKUP(AM1004,FlatUnd!$A$2:$D$30,4),IF(AJ1004="t",VLOOKUP(AM1004,TimeAdd!$A$1:$D$18,4),IF(AJ1004="l",VLOOKUP(AM1004,SLimit!$A$1:$D$8,4),AP1003)))))),AP1003)</f>
        <v>30</v>
      </c>
      <c r="AQ1004" s="53">
        <v>100</v>
      </c>
      <c r="AR1004" s="54" t="str">
        <f t="shared" si="1701"/>
        <v>Bridge</v>
      </c>
      <c r="AS1004" s="55"/>
      <c r="AT1004" s="55"/>
      <c r="AU1004" s="56" t="e">
        <f>IF(GroupStTimes!$A$8=0,MIN(CB1004,CD1004,CF1004),MIN(BZ1004,CB1004,CD1004,CF1004))</f>
        <v>#NUM!</v>
      </c>
      <c r="AV1004" s="56" t="e">
        <f>IF(GroupStTimes!$A$8=0,MAX(CC1004,CE1004,CG1004),MAX(CA1004,CC1004,CE1004,CG1004))</f>
        <v>#NUM!</v>
      </c>
      <c r="AW1004" s="57" t="str">
        <f t="shared" si="1702"/>
        <v/>
      </c>
      <c r="AX1004" s="58" t="str">
        <f t="shared" si="1703"/>
        <v/>
      </c>
      <c r="AY1004" s="58" t="str">
        <f t="shared" si="1704"/>
        <v/>
      </c>
      <c r="AZ1004" s="31">
        <f t="shared" si="1705"/>
        <v>210.27</v>
      </c>
      <c r="BA1004" s="59" t="e">
        <f t="shared" si="1706"/>
        <v>#NUM!</v>
      </c>
      <c r="BB1004" s="59" t="e">
        <f t="shared" si="1707"/>
        <v>#NUM!</v>
      </c>
      <c r="BC1004" s="59" t="e">
        <f t="shared" si="1708"/>
        <v>#NUM!</v>
      </c>
      <c r="BD1004" s="59" t="e">
        <f t="shared" si="1709"/>
        <v>#NUM!</v>
      </c>
      <c r="BE1004" s="59" t="e">
        <f t="shared" si="1710"/>
        <v>#NUM!</v>
      </c>
      <c r="BF1004" s="59" t="e">
        <f t="shared" si="1711"/>
        <v>#NUM!</v>
      </c>
      <c r="BG1004" s="59" t="e">
        <f t="shared" si="1712"/>
        <v>#NUM!</v>
      </c>
      <c r="BH1004" s="59" t="e">
        <f t="shared" si="1713"/>
        <v>#NUM!</v>
      </c>
      <c r="BI1004" s="31">
        <f t="shared" si="1714"/>
        <v>11.019999999999982</v>
      </c>
      <c r="BJ1004" s="61">
        <f t="shared" si="1715"/>
        <v>0.28999999999999954</v>
      </c>
      <c r="BK1004" s="61">
        <f t="shared" si="1716"/>
        <v>0.24488888888888849</v>
      </c>
      <c r="BL1004" s="61">
        <f t="shared" si="1717"/>
        <v>0.20407407407407374</v>
      </c>
      <c r="BM1004" s="61">
        <f t="shared" si="1718"/>
        <v>0.17774193548387068</v>
      </c>
      <c r="BN1004" s="62">
        <f t="shared" si="1719"/>
        <v>0</v>
      </c>
      <c r="BO1004" s="62">
        <f t="shared" si="1720"/>
        <v>17</v>
      </c>
      <c r="BP1004" s="62">
        <f t="shared" si="1721"/>
        <v>24</v>
      </c>
      <c r="BQ1004" s="62">
        <f t="shared" si="1722"/>
        <v>0</v>
      </c>
      <c r="BR1004" s="62">
        <f t="shared" si="1723"/>
        <v>14</v>
      </c>
      <c r="BS1004" s="62">
        <f t="shared" si="1724"/>
        <v>42</v>
      </c>
      <c r="BT1004" s="62">
        <f t="shared" si="1725"/>
        <v>0</v>
      </c>
      <c r="BU1004" s="62">
        <f t="shared" si="1726"/>
        <v>12</v>
      </c>
      <c r="BV1004" s="62">
        <f t="shared" si="1727"/>
        <v>15</v>
      </c>
      <c r="BW1004" s="62">
        <f t="shared" si="1728"/>
        <v>0</v>
      </c>
      <c r="BX1004" s="62">
        <f t="shared" si="1729"/>
        <v>10</v>
      </c>
      <c r="BY1004" s="62">
        <f t="shared" si="1730"/>
        <v>40</v>
      </c>
      <c r="BZ1004" s="63" t="e">
        <f t="shared" si="1731"/>
        <v>#NUM!</v>
      </c>
      <c r="CA1004" s="63" t="e">
        <f t="shared" si="1732"/>
        <v>#NUM!</v>
      </c>
      <c r="CB1004" s="63" t="e">
        <f t="shared" si="1733"/>
        <v>#NUM!</v>
      </c>
      <c r="CC1004" s="63" t="e">
        <f t="shared" si="1734"/>
        <v>#NUM!</v>
      </c>
      <c r="CD1004" s="63" t="e">
        <f t="shared" si="1735"/>
        <v>#NUM!</v>
      </c>
      <c r="CE1004" s="63" t="e">
        <f t="shared" si="1736"/>
        <v>#NUM!</v>
      </c>
      <c r="CF1004" s="63" t="e">
        <f t="shared" si="1737"/>
        <v>#NUM!</v>
      </c>
      <c r="CG1004" s="63" t="e">
        <f t="shared" si="1738"/>
        <v>#NUM!</v>
      </c>
    </row>
    <row r="1005" spans="2:85" ht="26.25" customHeight="1" x14ac:dyDescent="0.25">
      <c r="C1005" s="37" t="s">
        <v>49</v>
      </c>
      <c r="D1005" s="37">
        <v>49</v>
      </c>
      <c r="E1005" s="37"/>
      <c r="F1005" s="37"/>
      <c r="G1005" s="78">
        <v>221.37</v>
      </c>
      <c r="H1005" s="41">
        <f t="shared" si="1688"/>
        <v>221.45</v>
      </c>
      <c r="I1005" s="42">
        <f t="shared" si="1739"/>
        <v>221.37</v>
      </c>
      <c r="J1005" s="43">
        <f t="shared" si="1689"/>
        <v>-4.9690563310301138E-4</v>
      </c>
      <c r="K1005" s="44">
        <f t="shared" si="1690"/>
        <v>-0.11000000000001364</v>
      </c>
      <c r="L1005" s="76" t="s">
        <v>437</v>
      </c>
      <c r="M1005" s="127"/>
      <c r="N1005" s="46">
        <f t="shared" si="1691"/>
        <v>221.48000000000002</v>
      </c>
      <c r="O1005" s="46"/>
      <c r="P1005" s="37">
        <v>221.45</v>
      </c>
      <c r="Q1005" s="46">
        <v>-0.2</v>
      </c>
      <c r="R1005" s="40">
        <v>221.7</v>
      </c>
      <c r="S1005" s="78"/>
      <c r="T1005" s="78">
        <v>221.49</v>
      </c>
      <c r="U1005" s="47" t="str">
        <f t="shared" si="1693"/>
        <v/>
      </c>
      <c r="V1005" s="47" t="str">
        <f t="shared" si="1694"/>
        <v/>
      </c>
      <c r="W1005" s="50"/>
      <c r="X1005" s="50"/>
      <c r="Y1005" s="50"/>
      <c r="Z1005" s="50"/>
      <c r="AA1005" s="50"/>
      <c r="AB1005" s="50"/>
      <c r="AC1005" s="50"/>
      <c r="AD1005" s="50"/>
      <c r="AE1005" s="51" t="str">
        <f t="shared" si="1695"/>
        <v/>
      </c>
      <c r="AF1005" s="51" t="str">
        <f t="shared" si="1696"/>
        <v/>
      </c>
      <c r="AG1005" s="51" t="str">
        <f t="shared" si="1697"/>
        <v>f</v>
      </c>
      <c r="AH1005" s="51">
        <f t="shared" si="1698"/>
        <v>49</v>
      </c>
      <c r="AI1005" s="52">
        <f t="shared" si="1699"/>
        <v>221.45</v>
      </c>
      <c r="AJ1005" s="51" t="s">
        <v>49</v>
      </c>
      <c r="AK1005" s="53"/>
      <c r="AL1005" s="52"/>
      <c r="AM1005" s="53">
        <f t="shared" si="1700"/>
        <v>49</v>
      </c>
      <c r="AN1005" s="53">
        <f>IF(AJ1005&lt;&gt;"",IF(AJ1005="o",VLOOKUP(AM1005,OpenSect!$A$1:$D$11,2),IF(AJ1005="u",VLOOKUP(AM1005,UpHill!$A$1:$D$35,2),IF(AJ1005="d",VLOOKUP(AM1005,DownHill!$A$3:$D$29,2),IF(AJ1005="f",VLOOKUP(AM1005,FlatUnd!$A$2:$D$30,2),IF(AJ1005="t",VLOOKUP(AM1005,TimeAdd!$A$1:$D$176,2),IF(AJ1005="l",VLOOKUP(AM1005,SLimit!$A$1:$D$8,2),AN1004)))))),AN1004)</f>
        <v>58</v>
      </c>
      <c r="AO1005" s="53">
        <f>IF(AJ1005&lt;&gt;"",IF(AJ1005="o",VLOOKUP(AM1005,OpenSect!$A$1:$D$11,3),IF(AJ1005="u",VLOOKUP(AM1005,UpHill!$A$1:$D$35,3),IF(AJ1005="d",VLOOKUP(AM1005,DownHill!$A$3:$D$29,3),IF(AJ1005="f",VLOOKUP(AM1005,FlatUnd!$A$2:$D$30,3),IF(AJ1005="t",VLOOKUP(AM1005,TimeAdd!$A$1:$D$18,3),IF(AJ1005="l",VLOOKUP(AM1005,SLimit!$A$1:$D$8,3),AO1004)))))),AO1004)</f>
        <v>69</v>
      </c>
      <c r="AP1005" s="53">
        <f>IF(AJ1005&lt;&gt;"",IF(AJ1005="o",VLOOKUP(AM1005,OpenSect!$A$1:$D$11,4),IF(AJ1005="u",VLOOKUP(AM1005,UpHill!$A$1:$D$35,4),IF(AJ1005="d",VLOOKUP(AM1005,DownHill!$A$3:$D$29,4),IF(AJ1005="f",VLOOKUP(AM1005,FlatUnd!$A$2:$D$30,4),IF(AJ1005="t",VLOOKUP(AM1005,TimeAdd!$A$1:$D$18,4),IF(AJ1005="l",VLOOKUP(AM1005,SLimit!$A$1:$D$8,4),AP1004)))))),AP1004)</f>
        <v>78</v>
      </c>
      <c r="AQ1005" s="53">
        <v>100</v>
      </c>
      <c r="AR1005" s="54" t="str">
        <f t="shared" si="1701"/>
        <v>Bear LEFT.</v>
      </c>
      <c r="AS1005" s="55"/>
      <c r="AT1005" s="55"/>
      <c r="AU1005" s="56" t="e">
        <f>IF(GroupStTimes!$A$8=0,MIN(CB1005,CD1005,CF1005),MIN(BZ1005,CB1005,CD1005,CF1005))</f>
        <v>#NUM!</v>
      </c>
      <c r="AV1005" s="56" t="e">
        <f>IF(GroupStTimes!$A$8=0,MAX(CC1005,CE1005,CG1005),MAX(CA1005,CC1005,CE1005,CG1005))</f>
        <v>#NUM!</v>
      </c>
      <c r="AW1005" s="57" t="str">
        <f t="shared" si="1702"/>
        <v/>
      </c>
      <c r="AX1005" s="58" t="str">
        <f t="shared" si="1703"/>
        <v/>
      </c>
      <c r="AY1005" s="58" t="str">
        <f t="shared" si="1704"/>
        <v/>
      </c>
      <c r="AZ1005" s="31">
        <f t="shared" si="1705"/>
        <v>221.29</v>
      </c>
      <c r="BA1005" s="59" t="e">
        <f t="shared" si="1706"/>
        <v>#NUM!</v>
      </c>
      <c r="BB1005" s="59" t="e">
        <f t="shared" si="1707"/>
        <v>#NUM!</v>
      </c>
      <c r="BC1005" s="59" t="e">
        <f t="shared" si="1708"/>
        <v>#NUM!</v>
      </c>
      <c r="BD1005" s="59" t="e">
        <f t="shared" si="1709"/>
        <v>#NUM!</v>
      </c>
      <c r="BE1005" s="59" t="e">
        <f t="shared" si="1710"/>
        <v>#NUM!</v>
      </c>
      <c r="BF1005" s="59" t="e">
        <f t="shared" si="1711"/>
        <v>#NUM!</v>
      </c>
      <c r="BG1005" s="59" t="e">
        <f t="shared" si="1712"/>
        <v>#NUM!</v>
      </c>
      <c r="BH1005" s="59" t="e">
        <f t="shared" si="1713"/>
        <v>#NUM!</v>
      </c>
      <c r="BI1005" s="31">
        <f t="shared" si="1714"/>
        <v>0.15999999999999659</v>
      </c>
      <c r="BJ1005" s="61">
        <f t="shared" si="1715"/>
        <v>5.3333333333332195E-3</v>
      </c>
      <c r="BK1005" s="61">
        <f t="shared" si="1716"/>
        <v>5.3333333333332195E-3</v>
      </c>
      <c r="BL1005" s="61">
        <f t="shared" si="1717"/>
        <v>5.3333333333332195E-3</v>
      </c>
      <c r="BM1005" s="61">
        <f t="shared" si="1718"/>
        <v>5.3333333333332195E-3</v>
      </c>
      <c r="BN1005" s="62">
        <f t="shared" si="1719"/>
        <v>0</v>
      </c>
      <c r="BO1005" s="62">
        <f t="shared" si="1720"/>
        <v>0</v>
      </c>
      <c r="BP1005" s="62">
        <f t="shared" si="1721"/>
        <v>19</v>
      </c>
      <c r="BQ1005" s="62">
        <f t="shared" si="1722"/>
        <v>0</v>
      </c>
      <c r="BR1005" s="62">
        <f t="shared" si="1723"/>
        <v>0</v>
      </c>
      <c r="BS1005" s="62">
        <f t="shared" si="1724"/>
        <v>19</v>
      </c>
      <c r="BT1005" s="62">
        <f t="shared" si="1725"/>
        <v>0</v>
      </c>
      <c r="BU1005" s="62">
        <f t="shared" si="1726"/>
        <v>0</v>
      </c>
      <c r="BV1005" s="62">
        <f t="shared" si="1727"/>
        <v>19</v>
      </c>
      <c r="BW1005" s="62">
        <f t="shared" si="1728"/>
        <v>0</v>
      </c>
      <c r="BX1005" s="62">
        <f t="shared" si="1729"/>
        <v>0</v>
      </c>
      <c r="BY1005" s="62">
        <f t="shared" si="1730"/>
        <v>19</v>
      </c>
      <c r="BZ1005" s="63" t="e">
        <f t="shared" si="1731"/>
        <v>#NUM!</v>
      </c>
      <c r="CA1005" s="63" t="e">
        <f t="shared" si="1732"/>
        <v>#NUM!</v>
      </c>
      <c r="CB1005" s="63" t="e">
        <f t="shared" si="1733"/>
        <v>#NUM!</v>
      </c>
      <c r="CC1005" s="63" t="e">
        <f t="shared" si="1734"/>
        <v>#NUM!</v>
      </c>
      <c r="CD1005" s="63" t="e">
        <f t="shared" si="1735"/>
        <v>#NUM!</v>
      </c>
      <c r="CE1005" s="63" t="e">
        <f t="shared" si="1736"/>
        <v>#NUM!</v>
      </c>
      <c r="CF1005" s="63" t="e">
        <f t="shared" si="1737"/>
        <v>#NUM!</v>
      </c>
      <c r="CG1005" s="63" t="e">
        <f t="shared" si="1738"/>
        <v>#NUM!</v>
      </c>
    </row>
    <row r="1006" spans="2:85" ht="26.25" customHeight="1" x14ac:dyDescent="0.25">
      <c r="C1006" s="37" t="s">
        <v>58</v>
      </c>
      <c r="E1006" s="37"/>
      <c r="F1006" s="37"/>
      <c r="G1006" s="78">
        <v>222.49</v>
      </c>
      <c r="H1006" s="41">
        <f t="shared" si="1688"/>
        <v>222.57</v>
      </c>
      <c r="I1006" s="42">
        <f t="shared" si="1739"/>
        <v>222.49</v>
      </c>
      <c r="J1006" s="43">
        <f t="shared" si="1689"/>
        <v>-4.7942229613310672E-4</v>
      </c>
      <c r="K1006" s="44">
        <f t="shared" si="1690"/>
        <v>-0.10666666666665492</v>
      </c>
      <c r="L1006" s="76" t="s">
        <v>438</v>
      </c>
      <c r="M1006" s="127"/>
      <c r="N1006" s="46">
        <f t="shared" si="1691"/>
        <v>222.59666666666666</v>
      </c>
      <c r="O1006" s="46"/>
      <c r="P1006" s="37">
        <v>222.57</v>
      </c>
      <c r="Q1006" s="46">
        <v>-0.2</v>
      </c>
      <c r="R1006" s="40">
        <v>222.81</v>
      </c>
      <c r="S1006" s="78"/>
      <c r="T1006" s="78">
        <v>222.61</v>
      </c>
      <c r="U1006" s="47">
        <f t="shared" si="1693"/>
        <v>28.631049999999998</v>
      </c>
      <c r="V1006" s="47">
        <f t="shared" si="1694"/>
        <v>29.844989999999999</v>
      </c>
      <c r="W1006" s="50">
        <v>28.631060000000002</v>
      </c>
      <c r="X1006" s="50">
        <v>29.84498</v>
      </c>
      <c r="Y1006" s="50">
        <v>28.631060000000002</v>
      </c>
      <c r="Z1006" s="50">
        <v>29.84498</v>
      </c>
      <c r="AA1006" s="50">
        <v>28.631060000000002</v>
      </c>
      <c r="AB1006" s="50">
        <v>29.845050000000001</v>
      </c>
      <c r="AC1006" s="50">
        <v>28.631019999999999</v>
      </c>
      <c r="AD1006" s="50">
        <v>29.84496</v>
      </c>
      <c r="AE1006" s="51" t="str">
        <f t="shared" si="1695"/>
        <v/>
      </c>
      <c r="AF1006" s="51" t="str">
        <f t="shared" si="1696"/>
        <v/>
      </c>
      <c r="AG1006" s="51" t="str">
        <f t="shared" si="1697"/>
        <v>m</v>
      </c>
      <c r="AH1006" s="51" t="str">
        <f t="shared" si="1698"/>
        <v/>
      </c>
      <c r="AI1006" s="52">
        <f t="shared" si="1699"/>
        <v>222.57</v>
      </c>
      <c r="AJ1006" s="51" t="s">
        <v>58</v>
      </c>
      <c r="AK1006" s="53"/>
      <c r="AL1006" s="52"/>
      <c r="AM1006" s="53">
        <f t="shared" si="1700"/>
        <v>49</v>
      </c>
      <c r="AN1006" s="53">
        <f>IF(AJ1006&lt;&gt;"",IF(AJ1006="o",VLOOKUP(AM1006,OpenSect!$A$1:$D$11,2),IF(AJ1006="u",VLOOKUP(AM1006,UpHill!$A$1:$D$35,2),IF(AJ1006="d",VLOOKUP(AM1006,DownHill!$A$3:$D$29,2),IF(AJ1006="f",VLOOKUP(AM1006,FlatUnd!$A$2:$D$30,2),IF(AJ1006="t",VLOOKUP(AM1006,TimeAdd!$A$1:$D$176,2),IF(AJ1006="l",VLOOKUP(AM1006,SLimit!$A$1:$D$8,2),AN1005)))))),AN1005)</f>
        <v>58</v>
      </c>
      <c r="AO1006" s="53">
        <f>IF(AJ1006&lt;&gt;"",IF(AJ1006="o",VLOOKUP(AM1006,OpenSect!$A$1:$D$11,3),IF(AJ1006="u",VLOOKUP(AM1006,UpHill!$A$1:$D$35,3),IF(AJ1006="d",VLOOKUP(AM1006,DownHill!$A$3:$D$29,3),IF(AJ1006="f",VLOOKUP(AM1006,FlatUnd!$A$2:$D$30,3),IF(AJ1006="t",VLOOKUP(AM1006,TimeAdd!$A$1:$D$18,3),IF(AJ1006="l",VLOOKUP(AM1006,SLimit!$A$1:$D$8,3),AO1005)))))),AO1005)</f>
        <v>69</v>
      </c>
      <c r="AP1006" s="53">
        <f>IF(AJ1006&lt;&gt;"",IF(AJ1006="o",VLOOKUP(AM1006,OpenSect!$A$1:$D$11,4),IF(AJ1006="u",VLOOKUP(AM1006,UpHill!$A$1:$D$35,4),IF(AJ1006="d",VLOOKUP(AM1006,DownHill!$A$3:$D$29,4),IF(AJ1006="f",VLOOKUP(AM1006,FlatUnd!$A$2:$D$30,4),IF(AJ1006="t",VLOOKUP(AM1006,TimeAdd!$A$1:$D$18,4),IF(AJ1006="l",VLOOKUP(AM1006,SLimit!$A$1:$D$8,4),AP1005)))))),AP1005)</f>
        <v>78</v>
      </c>
      <c r="AQ1006" s="53">
        <v>100</v>
      </c>
      <c r="AR1006" s="54" t="str">
        <f t="shared" si="1701"/>
        <v>Control opposite 9km stone on right hand side of road. Dot on gutter and road.</v>
      </c>
      <c r="AS1006" s="55"/>
      <c r="AT1006" s="55"/>
      <c r="AU1006" s="56" t="e">
        <f>IF(GroupStTimes!$A$8=0,MIN(CB1006,CD1006,CF1006),MIN(BZ1006,CB1006,CD1006,CF1006))</f>
        <v>#NUM!</v>
      </c>
      <c r="AV1006" s="56" t="e">
        <f>IF(GroupStTimes!$A$8=0,MAX(CC1006,CE1006,CG1006),MAX(CA1006,CC1006,CE1006,CG1006))</f>
        <v>#NUM!</v>
      </c>
      <c r="AW1006" s="57" t="str">
        <f t="shared" si="1702"/>
        <v>28.63105  29.84499</v>
      </c>
      <c r="AX1006" s="58">
        <f t="shared" si="1703"/>
        <v>28.631060000000002</v>
      </c>
      <c r="AY1006" s="58">
        <f t="shared" si="1704"/>
        <v>29.84498</v>
      </c>
      <c r="AZ1006" s="31">
        <f t="shared" si="1705"/>
        <v>221.45</v>
      </c>
      <c r="BA1006" s="59" t="e">
        <f t="shared" si="1706"/>
        <v>#NUM!</v>
      </c>
      <c r="BB1006" s="59" t="e">
        <f t="shared" si="1707"/>
        <v>#NUM!</v>
      </c>
      <c r="BC1006" s="59" t="e">
        <f t="shared" si="1708"/>
        <v>#NUM!</v>
      </c>
      <c r="BD1006" s="59" t="e">
        <f t="shared" si="1709"/>
        <v>#NUM!</v>
      </c>
      <c r="BE1006" s="59" t="e">
        <f t="shared" si="1710"/>
        <v>#NUM!</v>
      </c>
      <c r="BF1006" s="59" t="e">
        <f t="shared" si="1711"/>
        <v>#NUM!</v>
      </c>
      <c r="BG1006" s="59" t="e">
        <f t="shared" si="1712"/>
        <v>#NUM!</v>
      </c>
      <c r="BH1006" s="59" t="e">
        <f t="shared" si="1713"/>
        <v>#NUM!</v>
      </c>
      <c r="BI1006" s="31">
        <f t="shared" si="1714"/>
        <v>1.1200000000000045</v>
      </c>
      <c r="BJ1006" s="61">
        <f t="shared" si="1715"/>
        <v>2.2857142857142951E-2</v>
      </c>
      <c r="BK1006" s="61">
        <f t="shared" si="1716"/>
        <v>1.9310344827586284E-2</v>
      </c>
      <c r="BL1006" s="61">
        <f t="shared" si="1717"/>
        <v>1.6231884057971081E-2</v>
      </c>
      <c r="BM1006" s="61">
        <f t="shared" si="1718"/>
        <v>1.4358974358974418E-2</v>
      </c>
      <c r="BN1006" s="62">
        <f t="shared" si="1719"/>
        <v>0</v>
      </c>
      <c r="BO1006" s="62">
        <f t="shared" si="1720"/>
        <v>1</v>
      </c>
      <c r="BP1006" s="62">
        <f t="shared" si="1721"/>
        <v>22</v>
      </c>
      <c r="BQ1006" s="62">
        <f t="shared" si="1722"/>
        <v>0</v>
      </c>
      <c r="BR1006" s="62">
        <f t="shared" si="1723"/>
        <v>1</v>
      </c>
      <c r="BS1006" s="62">
        <f t="shared" si="1724"/>
        <v>10</v>
      </c>
      <c r="BT1006" s="62">
        <f t="shared" si="1725"/>
        <v>0</v>
      </c>
      <c r="BU1006" s="62">
        <f t="shared" si="1726"/>
        <v>0</v>
      </c>
      <c r="BV1006" s="62">
        <f t="shared" si="1727"/>
        <v>58</v>
      </c>
      <c r="BW1006" s="62">
        <f t="shared" si="1728"/>
        <v>0</v>
      </c>
      <c r="BX1006" s="62">
        <f t="shared" si="1729"/>
        <v>0</v>
      </c>
      <c r="BY1006" s="62">
        <f t="shared" si="1730"/>
        <v>52</v>
      </c>
      <c r="BZ1006" s="63" t="e">
        <f t="shared" si="1731"/>
        <v>#NUM!</v>
      </c>
      <c r="CA1006" s="63" t="e">
        <f t="shared" si="1732"/>
        <v>#NUM!</v>
      </c>
      <c r="CB1006" s="63" t="e">
        <f t="shared" si="1733"/>
        <v>#NUM!</v>
      </c>
      <c r="CC1006" s="63" t="e">
        <f t="shared" si="1734"/>
        <v>#NUM!</v>
      </c>
      <c r="CD1006" s="63" t="e">
        <f t="shared" si="1735"/>
        <v>#NUM!</v>
      </c>
      <c r="CE1006" s="63" t="e">
        <f t="shared" si="1736"/>
        <v>#NUM!</v>
      </c>
      <c r="CF1006" s="63" t="e">
        <f t="shared" si="1737"/>
        <v>#NUM!</v>
      </c>
      <c r="CG1006" s="63" t="e">
        <f t="shared" si="1738"/>
        <v>#NUM!</v>
      </c>
    </row>
    <row r="1007" spans="2:85" ht="26.25" customHeight="1" x14ac:dyDescent="0.25">
      <c r="C1007" s="37" t="s">
        <v>25</v>
      </c>
      <c r="D1007" s="37">
        <v>30</v>
      </c>
      <c r="E1007" s="37"/>
      <c r="F1007" s="37"/>
      <c r="G1007" s="78">
        <v>222.91</v>
      </c>
      <c r="H1007" s="41">
        <f t="shared" si="1688"/>
        <v>222.99</v>
      </c>
      <c r="I1007" s="42">
        <f t="shared" si="1739"/>
        <v>222.91</v>
      </c>
      <c r="J1007" s="43">
        <f t="shared" si="1689"/>
        <v>-4.785189837452556E-4</v>
      </c>
      <c r="K1007" s="44">
        <f t="shared" si="1690"/>
        <v>-0.10666666666665492</v>
      </c>
      <c r="L1007" s="80" t="s">
        <v>439</v>
      </c>
      <c r="M1007" s="129"/>
      <c r="N1007" s="46">
        <f t="shared" si="1691"/>
        <v>223.01666666666665</v>
      </c>
      <c r="O1007" s="46"/>
      <c r="P1007" s="37">
        <v>222.99</v>
      </c>
      <c r="Q1007" s="46">
        <v>-0.2</v>
      </c>
      <c r="R1007" s="40">
        <v>223.23</v>
      </c>
      <c r="S1007" s="78"/>
      <c r="T1007" s="78">
        <v>223.03</v>
      </c>
      <c r="U1007" s="47" t="str">
        <f t="shared" si="1693"/>
        <v/>
      </c>
      <c r="V1007" s="47" t="str">
        <f t="shared" si="1694"/>
        <v/>
      </c>
      <c r="W1007" s="50"/>
      <c r="X1007" s="50"/>
      <c r="Y1007" s="50"/>
      <c r="Z1007" s="50"/>
      <c r="AA1007" s="50"/>
      <c r="AB1007" s="50"/>
      <c r="AC1007" s="50"/>
      <c r="AD1007" s="50"/>
      <c r="AE1007" s="51" t="str">
        <f t="shared" si="1695"/>
        <v/>
      </c>
      <c r="AF1007" s="51" t="str">
        <f t="shared" si="1696"/>
        <v/>
      </c>
      <c r="AG1007" s="51" t="str">
        <f t="shared" si="1697"/>
        <v>o</v>
      </c>
      <c r="AH1007" s="51">
        <f t="shared" si="1698"/>
        <v>30</v>
      </c>
      <c r="AI1007" s="52">
        <f t="shared" si="1699"/>
        <v>222.99</v>
      </c>
      <c r="AJ1007" s="51" t="s">
        <v>25</v>
      </c>
      <c r="AK1007" s="53"/>
      <c r="AL1007" s="52"/>
      <c r="AM1007" s="53">
        <f t="shared" si="1700"/>
        <v>30</v>
      </c>
      <c r="AN1007" s="53">
        <f>IF(AJ1007&lt;&gt;"",IF(AJ1007="o",VLOOKUP(AM1007,OpenSect!$A$1:$D$11,2),IF(AJ1007="u",VLOOKUP(AM1007,UpHill!$A$1:$D$35,2),IF(AJ1007="d",VLOOKUP(AM1007,DownHill!$A$3:$D$29,2),IF(AJ1007="f",VLOOKUP(AM1007,FlatUnd!$A$2:$D$30,2),IF(AJ1007="t",VLOOKUP(AM1007,TimeAdd!$A$1:$D$176,2),IF(AJ1007="l",VLOOKUP(AM1007,SLimit!$A$1:$D$8,2),AN1006)))))),AN1006)</f>
        <v>30</v>
      </c>
      <c r="AO1007" s="53">
        <f>IF(AJ1007&lt;&gt;"",IF(AJ1007="o",VLOOKUP(AM1007,OpenSect!$A$1:$D$11,3),IF(AJ1007="u",VLOOKUP(AM1007,UpHill!$A$1:$D$35,3),IF(AJ1007="d",VLOOKUP(AM1007,DownHill!$A$3:$D$29,3),IF(AJ1007="f",VLOOKUP(AM1007,FlatUnd!$A$2:$D$30,3),IF(AJ1007="t",VLOOKUP(AM1007,TimeAdd!$A$1:$D$18,3),IF(AJ1007="l",VLOOKUP(AM1007,SLimit!$A$1:$D$8,3),AO1006)))))),AO1006)</f>
        <v>30</v>
      </c>
      <c r="AP1007" s="53">
        <f>IF(AJ1007&lt;&gt;"",IF(AJ1007="o",VLOOKUP(AM1007,OpenSect!$A$1:$D$11,4),IF(AJ1007="u",VLOOKUP(AM1007,UpHill!$A$1:$D$35,4),IF(AJ1007="d",VLOOKUP(AM1007,DownHill!$A$3:$D$29,4),IF(AJ1007="f",VLOOKUP(AM1007,FlatUnd!$A$2:$D$30,4),IF(AJ1007="t",VLOOKUP(AM1007,TimeAdd!$A$1:$D$18,4),IF(AJ1007="l",VLOOKUP(AM1007,SLimit!$A$1:$D$8,4),AP1006)))))),AP1006)</f>
        <v>30</v>
      </c>
      <c r="AQ1007" s="53">
        <v>100</v>
      </c>
      <c r="AR1007" s="54" t="str">
        <f t="shared" si="1701"/>
        <v>Start of Armco barrier. START of OPEN SECTION.</v>
      </c>
      <c r="AS1007" s="55"/>
      <c r="AT1007" s="55"/>
      <c r="AU1007" s="56" t="e">
        <f>IF(GroupStTimes!$A$8=0,MIN(CB1007,CD1007,CF1007),MIN(BZ1007,CB1007,CD1007,CF1007))</f>
        <v>#NUM!</v>
      </c>
      <c r="AV1007" s="56" t="e">
        <f>IF(GroupStTimes!$A$8=0,MAX(CC1007,CE1007,CG1007),MAX(CA1007,CC1007,CE1007,CG1007))</f>
        <v>#NUM!</v>
      </c>
      <c r="AW1007" s="57" t="str">
        <f t="shared" si="1702"/>
        <v/>
      </c>
      <c r="AX1007" s="58" t="str">
        <f t="shared" si="1703"/>
        <v/>
      </c>
      <c r="AY1007" s="58" t="str">
        <f t="shared" si="1704"/>
        <v/>
      </c>
      <c r="AZ1007" s="31">
        <f t="shared" si="1705"/>
        <v>221.45</v>
      </c>
      <c r="BA1007" s="59" t="e">
        <f t="shared" si="1706"/>
        <v>#NUM!</v>
      </c>
      <c r="BB1007" s="59" t="e">
        <f t="shared" si="1707"/>
        <v>#NUM!</v>
      </c>
      <c r="BC1007" s="59" t="e">
        <f t="shared" si="1708"/>
        <v>#NUM!</v>
      </c>
      <c r="BD1007" s="59" t="e">
        <f t="shared" si="1709"/>
        <v>#NUM!</v>
      </c>
      <c r="BE1007" s="59" t="e">
        <f t="shared" si="1710"/>
        <v>#NUM!</v>
      </c>
      <c r="BF1007" s="59" t="e">
        <f t="shared" si="1711"/>
        <v>#NUM!</v>
      </c>
      <c r="BG1007" s="59" t="e">
        <f t="shared" si="1712"/>
        <v>#NUM!</v>
      </c>
      <c r="BH1007" s="59" t="e">
        <f t="shared" si="1713"/>
        <v>#NUM!</v>
      </c>
      <c r="BI1007" s="31">
        <f t="shared" si="1714"/>
        <v>1.5400000000000205</v>
      </c>
      <c r="BJ1007" s="61">
        <f t="shared" si="1715"/>
        <v>3.1428571428571847E-2</v>
      </c>
      <c r="BK1007" s="61">
        <f t="shared" si="1716"/>
        <v>2.6551724137931387E-2</v>
      </c>
      <c r="BL1007" s="61">
        <f t="shared" si="1717"/>
        <v>2.2318840579710442E-2</v>
      </c>
      <c r="BM1007" s="61">
        <f t="shared" si="1718"/>
        <v>1.9743589743590004E-2</v>
      </c>
      <c r="BN1007" s="62">
        <f t="shared" si="1719"/>
        <v>0</v>
      </c>
      <c r="BO1007" s="62">
        <f t="shared" si="1720"/>
        <v>1</v>
      </c>
      <c r="BP1007" s="62">
        <f t="shared" si="1721"/>
        <v>53</v>
      </c>
      <c r="BQ1007" s="62">
        <f t="shared" si="1722"/>
        <v>0</v>
      </c>
      <c r="BR1007" s="62">
        <f t="shared" si="1723"/>
        <v>1</v>
      </c>
      <c r="BS1007" s="62">
        <f t="shared" si="1724"/>
        <v>36</v>
      </c>
      <c r="BT1007" s="62">
        <f t="shared" si="1725"/>
        <v>0</v>
      </c>
      <c r="BU1007" s="62">
        <f t="shared" si="1726"/>
        <v>1</v>
      </c>
      <c r="BV1007" s="62">
        <f t="shared" si="1727"/>
        <v>20</v>
      </c>
      <c r="BW1007" s="62">
        <f t="shared" si="1728"/>
        <v>0</v>
      </c>
      <c r="BX1007" s="62">
        <f t="shared" si="1729"/>
        <v>1</v>
      </c>
      <c r="BY1007" s="62">
        <f t="shared" si="1730"/>
        <v>11</v>
      </c>
      <c r="BZ1007" s="63" t="e">
        <f t="shared" si="1731"/>
        <v>#NUM!</v>
      </c>
      <c r="CA1007" s="63" t="e">
        <f t="shared" si="1732"/>
        <v>#NUM!</v>
      </c>
      <c r="CB1007" s="63" t="e">
        <f t="shared" si="1733"/>
        <v>#NUM!</v>
      </c>
      <c r="CC1007" s="63" t="e">
        <f t="shared" si="1734"/>
        <v>#NUM!</v>
      </c>
      <c r="CD1007" s="63" t="e">
        <f t="shared" si="1735"/>
        <v>#NUM!</v>
      </c>
      <c r="CE1007" s="63" t="e">
        <f t="shared" si="1736"/>
        <v>#NUM!</v>
      </c>
      <c r="CF1007" s="63" t="e">
        <f t="shared" si="1737"/>
        <v>#NUM!</v>
      </c>
      <c r="CG1007" s="63" t="e">
        <f t="shared" si="1738"/>
        <v>#NUM!</v>
      </c>
    </row>
    <row r="1008" spans="2:85" ht="26.25" customHeight="1" x14ac:dyDescent="0.25">
      <c r="C1008" s="37" t="s">
        <v>25</v>
      </c>
      <c r="D1008" s="37">
        <v>30</v>
      </c>
      <c r="E1008" s="37"/>
      <c r="F1008" s="37"/>
      <c r="G1008" s="78">
        <v>223.24</v>
      </c>
      <c r="H1008" s="41">
        <f t="shared" si="1688"/>
        <v>223.33</v>
      </c>
      <c r="I1008" s="42">
        <f t="shared" si="1739"/>
        <v>223.24</v>
      </c>
      <c r="J1008" s="43">
        <f t="shared" si="1689"/>
        <v>-5.2260646240223185E-4</v>
      </c>
      <c r="K1008" s="44">
        <f t="shared" si="1690"/>
        <v>-0.11666666666667425</v>
      </c>
      <c r="L1008" s="76" t="s">
        <v>170</v>
      </c>
      <c r="M1008" s="127"/>
      <c r="N1008" s="46">
        <f t="shared" si="1691"/>
        <v>223.35666666666668</v>
      </c>
      <c r="O1008" s="46"/>
      <c r="P1008" s="37">
        <v>223.33</v>
      </c>
      <c r="Q1008" s="46">
        <v>-0.2</v>
      </c>
      <c r="R1008" s="40">
        <v>223.57</v>
      </c>
      <c r="S1008" s="78"/>
      <c r="T1008" s="78">
        <v>223.37</v>
      </c>
      <c r="U1008" s="47" t="str">
        <f t="shared" si="1693"/>
        <v/>
      </c>
      <c r="V1008" s="47" t="str">
        <f t="shared" si="1694"/>
        <v/>
      </c>
      <c r="W1008" s="50"/>
      <c r="X1008" s="50"/>
      <c r="Y1008" s="50"/>
      <c r="Z1008" s="50"/>
      <c r="AA1008" s="50"/>
      <c r="AB1008" s="50"/>
      <c r="AC1008" s="50"/>
      <c r="AD1008" s="50"/>
      <c r="AE1008" s="51" t="str">
        <f t="shared" si="1695"/>
        <v/>
      </c>
      <c r="AF1008" s="51" t="str">
        <f t="shared" si="1696"/>
        <v/>
      </c>
      <c r="AG1008" s="51" t="str">
        <f t="shared" si="1697"/>
        <v>o</v>
      </c>
      <c r="AH1008" s="51">
        <f t="shared" si="1698"/>
        <v>30</v>
      </c>
      <c r="AI1008" s="52">
        <f t="shared" si="1699"/>
        <v>223.33</v>
      </c>
      <c r="AJ1008" s="51" t="s">
        <v>25</v>
      </c>
      <c r="AK1008" s="53"/>
      <c r="AL1008" s="52"/>
      <c r="AM1008" s="53">
        <f t="shared" si="1700"/>
        <v>30</v>
      </c>
      <c r="AN1008" s="53">
        <f>IF(AJ1008&lt;&gt;"",IF(AJ1008="o",VLOOKUP(AM1008,OpenSect!$A$1:$D$11,2),IF(AJ1008="u",VLOOKUP(AM1008,UpHill!$A$1:$D$35,2),IF(AJ1008="d",VLOOKUP(AM1008,DownHill!$A$3:$D$29,2),IF(AJ1008="f",VLOOKUP(AM1008,FlatUnd!$A$2:$D$30,2),IF(AJ1008="t",VLOOKUP(AM1008,TimeAdd!$A$1:$D$176,2),IF(AJ1008="l",VLOOKUP(AM1008,SLimit!$A$1:$D$8,2),AN1007)))))),AN1007)</f>
        <v>30</v>
      </c>
      <c r="AO1008" s="53">
        <f>IF(AJ1008&lt;&gt;"",IF(AJ1008="o",VLOOKUP(AM1008,OpenSect!$A$1:$D$11,3),IF(AJ1008="u",VLOOKUP(AM1008,UpHill!$A$1:$D$35,3),IF(AJ1008="d",VLOOKUP(AM1008,DownHill!$A$3:$D$29,3),IF(AJ1008="f",VLOOKUP(AM1008,FlatUnd!$A$2:$D$30,3),IF(AJ1008="t",VLOOKUP(AM1008,TimeAdd!$A$1:$D$18,3),IF(AJ1008="l",VLOOKUP(AM1008,SLimit!$A$1:$D$8,3),AO1007)))))),AO1007)</f>
        <v>30</v>
      </c>
      <c r="AP1008" s="53">
        <f>IF(AJ1008&lt;&gt;"",IF(AJ1008="o",VLOOKUP(AM1008,OpenSect!$A$1:$D$11,4),IF(AJ1008="u",VLOOKUP(AM1008,UpHill!$A$1:$D$35,4),IF(AJ1008="d",VLOOKUP(AM1008,DownHill!$A$3:$D$29,4),IF(AJ1008="f",VLOOKUP(AM1008,FlatUnd!$A$2:$D$30,4),IF(AJ1008="t",VLOOKUP(AM1008,TimeAdd!$A$1:$D$18,4),IF(AJ1008="l",VLOOKUP(AM1008,SLimit!$A$1:$D$8,4),AP1007)))))),AP1007)</f>
        <v>30</v>
      </c>
      <c r="AQ1008" s="53">
        <v>100</v>
      </c>
      <c r="AR1008" s="54" t="str">
        <f t="shared" si="1701"/>
        <v>Overhead wires</v>
      </c>
      <c r="AS1008" s="55"/>
      <c r="AT1008" s="55"/>
      <c r="AU1008" s="56" t="e">
        <f>IF(GroupStTimes!$A$8=0,MIN(CB1008,CD1008,CF1008),MIN(BZ1008,CB1008,CD1008,CF1008))</f>
        <v>#NUM!</v>
      </c>
      <c r="AV1008" s="56" t="e">
        <f>IF(GroupStTimes!$A$8=0,MAX(CC1008,CE1008,CG1008),MAX(CA1008,CC1008,CE1008,CG1008))</f>
        <v>#NUM!</v>
      </c>
      <c r="AW1008" s="57" t="str">
        <f t="shared" si="1702"/>
        <v/>
      </c>
      <c r="AX1008" s="58" t="str">
        <f t="shared" si="1703"/>
        <v/>
      </c>
      <c r="AY1008" s="58" t="str">
        <f t="shared" si="1704"/>
        <v/>
      </c>
      <c r="AZ1008" s="31">
        <f t="shared" si="1705"/>
        <v>222.99</v>
      </c>
      <c r="BA1008" s="59" t="e">
        <f t="shared" si="1706"/>
        <v>#NUM!</v>
      </c>
      <c r="BB1008" s="59" t="e">
        <f t="shared" si="1707"/>
        <v>#NUM!</v>
      </c>
      <c r="BC1008" s="59" t="e">
        <f t="shared" si="1708"/>
        <v>#NUM!</v>
      </c>
      <c r="BD1008" s="59" t="e">
        <f t="shared" si="1709"/>
        <v>#NUM!</v>
      </c>
      <c r="BE1008" s="59" t="e">
        <f t="shared" si="1710"/>
        <v>#NUM!</v>
      </c>
      <c r="BF1008" s="59" t="e">
        <f t="shared" si="1711"/>
        <v>#NUM!</v>
      </c>
      <c r="BG1008" s="59" t="e">
        <f t="shared" si="1712"/>
        <v>#NUM!</v>
      </c>
      <c r="BH1008" s="59" t="e">
        <f t="shared" si="1713"/>
        <v>#NUM!</v>
      </c>
      <c r="BI1008" s="31">
        <f t="shared" si="1714"/>
        <v>0.34000000000000341</v>
      </c>
      <c r="BJ1008" s="61">
        <f t="shared" si="1715"/>
        <v>1.1333333333333447E-2</v>
      </c>
      <c r="BK1008" s="61">
        <f t="shared" si="1716"/>
        <v>1.1333333333333447E-2</v>
      </c>
      <c r="BL1008" s="61">
        <f t="shared" si="1717"/>
        <v>1.1333333333333447E-2</v>
      </c>
      <c r="BM1008" s="61">
        <f t="shared" si="1718"/>
        <v>1.1333333333333447E-2</v>
      </c>
      <c r="BN1008" s="62">
        <f t="shared" si="1719"/>
        <v>0</v>
      </c>
      <c r="BO1008" s="62">
        <f t="shared" si="1720"/>
        <v>0</v>
      </c>
      <c r="BP1008" s="62">
        <f t="shared" si="1721"/>
        <v>41</v>
      </c>
      <c r="BQ1008" s="62">
        <f t="shared" si="1722"/>
        <v>0</v>
      </c>
      <c r="BR1008" s="62">
        <f t="shared" si="1723"/>
        <v>0</v>
      </c>
      <c r="BS1008" s="62">
        <f t="shared" si="1724"/>
        <v>41</v>
      </c>
      <c r="BT1008" s="62">
        <f t="shared" si="1725"/>
        <v>0</v>
      </c>
      <c r="BU1008" s="62">
        <f t="shared" si="1726"/>
        <v>0</v>
      </c>
      <c r="BV1008" s="62">
        <f t="shared" si="1727"/>
        <v>41</v>
      </c>
      <c r="BW1008" s="62">
        <f t="shared" si="1728"/>
        <v>0</v>
      </c>
      <c r="BX1008" s="62">
        <f t="shared" si="1729"/>
        <v>0</v>
      </c>
      <c r="BY1008" s="62">
        <f t="shared" si="1730"/>
        <v>41</v>
      </c>
      <c r="BZ1008" s="63" t="e">
        <f t="shared" si="1731"/>
        <v>#NUM!</v>
      </c>
      <c r="CA1008" s="63" t="e">
        <f t="shared" si="1732"/>
        <v>#NUM!</v>
      </c>
      <c r="CB1008" s="63" t="e">
        <f t="shared" si="1733"/>
        <v>#NUM!</v>
      </c>
      <c r="CC1008" s="63" t="e">
        <f t="shared" si="1734"/>
        <v>#NUM!</v>
      </c>
      <c r="CD1008" s="63" t="e">
        <f t="shared" si="1735"/>
        <v>#NUM!</v>
      </c>
      <c r="CE1008" s="63" t="e">
        <f t="shared" si="1736"/>
        <v>#NUM!</v>
      </c>
      <c r="CF1008" s="63" t="e">
        <f t="shared" si="1737"/>
        <v>#NUM!</v>
      </c>
      <c r="CG1008" s="63" t="e">
        <f t="shared" si="1738"/>
        <v>#NUM!</v>
      </c>
    </row>
    <row r="1009" spans="2:85" ht="26.25" customHeight="1" x14ac:dyDescent="0.25">
      <c r="C1009" s="37" t="s">
        <v>25</v>
      </c>
      <c r="D1009" s="37">
        <v>0</v>
      </c>
      <c r="E1009" s="37"/>
      <c r="F1009" s="37"/>
      <c r="G1009" s="78">
        <v>223.31</v>
      </c>
      <c r="H1009" s="41">
        <f t="shared" si="1688"/>
        <v>223.39</v>
      </c>
      <c r="I1009" s="42">
        <f t="shared" si="1739"/>
        <v>223.31</v>
      </c>
      <c r="J1009" s="43">
        <f t="shared" si="1689"/>
        <v>-4.9258877793195656E-4</v>
      </c>
      <c r="K1009" s="44">
        <f t="shared" si="1690"/>
        <v>-0.10999999999998522</v>
      </c>
      <c r="L1009" s="76" t="s">
        <v>440</v>
      </c>
      <c r="M1009" s="127"/>
      <c r="N1009" s="46">
        <f t="shared" si="1691"/>
        <v>223.42</v>
      </c>
      <c r="O1009" s="46"/>
      <c r="P1009" s="37">
        <v>223.39</v>
      </c>
      <c r="Q1009" s="46">
        <v>-0.2</v>
      </c>
      <c r="R1009" s="40">
        <v>223.64</v>
      </c>
      <c r="S1009" s="78"/>
      <c r="T1009" s="78">
        <v>223.43</v>
      </c>
      <c r="U1009" s="47" t="str">
        <f t="shared" si="1693"/>
        <v/>
      </c>
      <c r="V1009" s="47" t="str">
        <f t="shared" si="1694"/>
        <v/>
      </c>
      <c r="W1009" s="50"/>
      <c r="X1009" s="50"/>
      <c r="Y1009" s="50"/>
      <c r="Z1009" s="50"/>
      <c r="AA1009" s="50"/>
      <c r="AB1009" s="50"/>
      <c r="AC1009" s="50"/>
      <c r="AD1009" s="50"/>
      <c r="AE1009" s="51" t="str">
        <f t="shared" si="1695"/>
        <v/>
      </c>
      <c r="AF1009" s="51" t="str">
        <f t="shared" si="1696"/>
        <v/>
      </c>
      <c r="AG1009" s="51" t="str">
        <f t="shared" si="1697"/>
        <v>o</v>
      </c>
      <c r="AH1009" s="51">
        <f t="shared" si="1698"/>
        <v>0</v>
      </c>
      <c r="AI1009" s="52">
        <f t="shared" si="1699"/>
        <v>223.39</v>
      </c>
      <c r="AJ1009" s="51" t="s">
        <v>25</v>
      </c>
      <c r="AK1009" s="53"/>
      <c r="AL1009" s="52"/>
      <c r="AM1009" s="53">
        <f t="shared" si="1700"/>
        <v>0</v>
      </c>
      <c r="AN1009" s="53">
        <f>IF(AJ1009&lt;&gt;"",IF(AJ1009="o",VLOOKUP(AM1009,OpenSect!$A$1:$D$11,2),IF(AJ1009="u",VLOOKUP(AM1009,UpHill!$A$1:$D$35,2),IF(AJ1009="d",VLOOKUP(AM1009,DownHill!$A$3:$D$29,2),IF(AJ1009="f",VLOOKUP(AM1009,FlatUnd!$A$2:$D$30,2),IF(AJ1009="t",VLOOKUP(AM1009,TimeAdd!$A$1:$D$176,2),IF(AJ1009="l",VLOOKUP(AM1009,SLimit!$A$1:$D$8,2),AN1008)))))),AN1008)</f>
        <v>0</v>
      </c>
      <c r="AO1009" s="53">
        <f>IF(AJ1009&lt;&gt;"",IF(AJ1009="o",VLOOKUP(AM1009,OpenSect!$A$1:$D$11,3),IF(AJ1009="u",VLOOKUP(AM1009,UpHill!$A$1:$D$35,3),IF(AJ1009="d",VLOOKUP(AM1009,DownHill!$A$3:$D$29,3),IF(AJ1009="f",VLOOKUP(AM1009,FlatUnd!$A$2:$D$30,3),IF(AJ1009="t",VLOOKUP(AM1009,TimeAdd!$A$1:$D$18,3),IF(AJ1009="l",VLOOKUP(AM1009,SLimit!$A$1:$D$8,3),AO1008)))))),AO1008)</f>
        <v>0</v>
      </c>
      <c r="AP1009" s="53">
        <f>IF(AJ1009&lt;&gt;"",IF(AJ1009="o",VLOOKUP(AM1009,OpenSect!$A$1:$D$11,4),IF(AJ1009="u",VLOOKUP(AM1009,UpHill!$A$1:$D$35,4),IF(AJ1009="d",VLOOKUP(AM1009,DownHill!$A$3:$D$29,4),IF(AJ1009="f",VLOOKUP(AM1009,FlatUnd!$A$2:$D$30,4),IF(AJ1009="t",VLOOKUP(AM1009,TimeAdd!$A$1:$D$18,4),IF(AJ1009="l",VLOOKUP(AM1009,SLimit!$A$1:$D$8,4),AP1008)))))),AP1008)</f>
        <v>0</v>
      </c>
      <c r="AQ1009" s="53">
        <v>100</v>
      </c>
      <c r="AR1009" s="54" t="str">
        <f t="shared" si="1701"/>
        <v>Caltex service station on right this is your fuel stop.{ 2nd Pole} {Francis Mafonda 083 555 2897}</v>
      </c>
      <c r="AS1009" s="55"/>
      <c r="AT1009" s="55"/>
      <c r="AU1009" s="56" t="e">
        <f>IF(GroupStTimes!$A$8=0,MIN(CB1009,CD1009,CF1009),MIN(BZ1009,CB1009,CD1009,CF1009))</f>
        <v>#NUM!</v>
      </c>
      <c r="AV1009" s="56" t="e">
        <f>IF(GroupStTimes!$A$8=0,MAX(CC1009,CE1009,CG1009),MAX(CA1009,CC1009,CE1009,CG1009))</f>
        <v>#NUM!</v>
      </c>
      <c r="AW1009" s="57" t="str">
        <f t="shared" si="1702"/>
        <v/>
      </c>
      <c r="AX1009" s="58" t="str">
        <f t="shared" si="1703"/>
        <v/>
      </c>
      <c r="AY1009" s="58" t="str">
        <f t="shared" si="1704"/>
        <v/>
      </c>
      <c r="AZ1009" s="31">
        <f t="shared" si="1705"/>
        <v>222.99</v>
      </c>
      <c r="BA1009" s="59" t="e">
        <f t="shared" si="1706"/>
        <v>#NUM!</v>
      </c>
      <c r="BB1009" s="59" t="e">
        <f t="shared" si="1707"/>
        <v>#NUM!</v>
      </c>
      <c r="BC1009" s="59" t="e">
        <f t="shared" si="1708"/>
        <v>#NUM!</v>
      </c>
      <c r="BD1009" s="59" t="e">
        <f t="shared" si="1709"/>
        <v>#NUM!</v>
      </c>
      <c r="BE1009" s="59" t="e">
        <f t="shared" si="1710"/>
        <v>#NUM!</v>
      </c>
      <c r="BF1009" s="59" t="e">
        <f t="shared" si="1711"/>
        <v>#NUM!</v>
      </c>
      <c r="BG1009" s="59" t="e">
        <f t="shared" si="1712"/>
        <v>#NUM!</v>
      </c>
      <c r="BH1009" s="59" t="e">
        <f t="shared" si="1713"/>
        <v>#NUM!</v>
      </c>
      <c r="BI1009" s="31">
        <f t="shared" si="1714"/>
        <v>0.39999999999997726</v>
      </c>
      <c r="BJ1009" s="61">
        <f t="shared" si="1715"/>
        <v>1.3333333333332576E-2</v>
      </c>
      <c r="BK1009" s="61">
        <f t="shared" si="1716"/>
        <v>1.3333333333332576E-2</v>
      </c>
      <c r="BL1009" s="61">
        <f t="shared" si="1717"/>
        <v>1.3333333333332576E-2</v>
      </c>
      <c r="BM1009" s="61">
        <f t="shared" si="1718"/>
        <v>1.3333333333332576E-2</v>
      </c>
      <c r="BN1009" s="62">
        <f t="shared" si="1719"/>
        <v>0</v>
      </c>
      <c r="BO1009" s="62">
        <f t="shared" si="1720"/>
        <v>0</v>
      </c>
      <c r="BP1009" s="62">
        <f t="shared" si="1721"/>
        <v>48</v>
      </c>
      <c r="BQ1009" s="62">
        <f t="shared" si="1722"/>
        <v>0</v>
      </c>
      <c r="BR1009" s="62">
        <f t="shared" si="1723"/>
        <v>0</v>
      </c>
      <c r="BS1009" s="62">
        <f t="shared" si="1724"/>
        <v>48</v>
      </c>
      <c r="BT1009" s="62">
        <f t="shared" si="1725"/>
        <v>0</v>
      </c>
      <c r="BU1009" s="62">
        <f t="shared" si="1726"/>
        <v>0</v>
      </c>
      <c r="BV1009" s="62">
        <f t="shared" si="1727"/>
        <v>48</v>
      </c>
      <c r="BW1009" s="62">
        <f t="shared" si="1728"/>
        <v>0</v>
      </c>
      <c r="BX1009" s="62">
        <f t="shared" si="1729"/>
        <v>0</v>
      </c>
      <c r="BY1009" s="62">
        <f t="shared" si="1730"/>
        <v>48</v>
      </c>
      <c r="BZ1009" s="63" t="e">
        <f t="shared" si="1731"/>
        <v>#NUM!</v>
      </c>
      <c r="CA1009" s="63" t="e">
        <f t="shared" si="1732"/>
        <v>#NUM!</v>
      </c>
      <c r="CB1009" s="63" t="e">
        <f t="shared" si="1733"/>
        <v>#NUM!</v>
      </c>
      <c r="CC1009" s="63" t="e">
        <f t="shared" si="1734"/>
        <v>#NUM!</v>
      </c>
      <c r="CD1009" s="63" t="e">
        <f t="shared" si="1735"/>
        <v>#NUM!</v>
      </c>
      <c r="CE1009" s="63" t="e">
        <f t="shared" si="1736"/>
        <v>#NUM!</v>
      </c>
      <c r="CF1009" s="63" t="e">
        <f t="shared" si="1737"/>
        <v>#NUM!</v>
      </c>
      <c r="CG1009" s="63" t="e">
        <f t="shared" si="1738"/>
        <v>#NUM!</v>
      </c>
    </row>
    <row r="1010" spans="2:85" ht="26.25" customHeight="1" x14ac:dyDescent="0.25">
      <c r="C1010" s="37" t="s">
        <v>182</v>
      </c>
      <c r="D1010" s="37">
        <v>10</v>
      </c>
      <c r="E1010" s="37"/>
      <c r="F1010" s="37"/>
      <c r="G1010" s="78">
        <v>223.31</v>
      </c>
      <c r="H1010" s="41">
        <f t="shared" si="1688"/>
        <v>223.39</v>
      </c>
      <c r="I1010" s="42">
        <f t="shared" si="1739"/>
        <v>223.31</v>
      </c>
      <c r="J1010" s="43">
        <f t="shared" si="1689"/>
        <v>-4.9258877793195656E-4</v>
      </c>
      <c r="K1010" s="44">
        <f t="shared" si="1690"/>
        <v>-0.10999999999998522</v>
      </c>
      <c r="L1010" s="76" t="s">
        <v>441</v>
      </c>
      <c r="M1010" s="127"/>
      <c r="N1010" s="46">
        <f t="shared" si="1691"/>
        <v>223.42</v>
      </c>
      <c r="O1010" s="46"/>
      <c r="P1010" s="37">
        <v>223.39</v>
      </c>
      <c r="Q1010" s="46">
        <v>-0.2</v>
      </c>
      <c r="R1010" s="40">
        <v>223.64</v>
      </c>
      <c r="S1010" s="78"/>
      <c r="T1010" s="78">
        <v>223.43</v>
      </c>
      <c r="U1010" s="47" t="str">
        <f t="shared" si="1693"/>
        <v/>
      </c>
      <c r="V1010" s="47" t="str">
        <f t="shared" si="1694"/>
        <v/>
      </c>
      <c r="W1010" s="50"/>
      <c r="X1010" s="50"/>
      <c r="Y1010" s="50"/>
      <c r="Z1010" s="50"/>
      <c r="AA1010" s="50"/>
      <c r="AB1010" s="50"/>
      <c r="AC1010" s="50"/>
      <c r="AD1010" s="50"/>
      <c r="AE1010" s="51" t="str">
        <f t="shared" si="1695"/>
        <v/>
      </c>
      <c r="AF1010" s="51" t="str">
        <f t="shared" si="1696"/>
        <v/>
      </c>
      <c r="AG1010" s="51" t="str">
        <f t="shared" si="1697"/>
        <v>t</v>
      </c>
      <c r="AH1010" s="51">
        <f t="shared" si="1698"/>
        <v>10</v>
      </c>
      <c r="AI1010" s="52">
        <f t="shared" si="1699"/>
        <v>223.39</v>
      </c>
      <c r="AJ1010" s="51" t="s">
        <v>182</v>
      </c>
      <c r="AK1010" s="53"/>
      <c r="AL1010" s="52"/>
      <c r="AM1010" s="53">
        <f t="shared" si="1700"/>
        <v>10</v>
      </c>
      <c r="AN1010" s="53">
        <f>IF(AJ1010&lt;&gt;"",IF(AJ1010="o",VLOOKUP(AM1010,OpenSect!$A$1:$D$11,2),IF(AJ1010="u",VLOOKUP(AM1010,UpHill!$A$1:$D$35,2),IF(AJ1010="d",VLOOKUP(AM1010,DownHill!$A$3:$D$29,2),IF(AJ1010="f",VLOOKUP(AM1010,FlatUnd!$A$2:$D$30,2),IF(AJ1010="t",VLOOKUP(AM1010,TimeAdd!$A$1:$D$176,2),IF(AJ1010="l",VLOOKUP(AM1010,SLimit!$A$1:$D$8,2),AN1009)))))),AN1009)</f>
        <v>15</v>
      </c>
      <c r="AO1010" s="53">
        <f>IF(AJ1010&lt;&gt;"",IF(AJ1010="o",VLOOKUP(AM1010,OpenSect!$A$1:$D$11,3),IF(AJ1010="u",VLOOKUP(AM1010,UpHill!$A$1:$D$35,3),IF(AJ1010="d",VLOOKUP(AM1010,DownHill!$A$3:$D$29,3),IF(AJ1010="f",VLOOKUP(AM1010,FlatUnd!$A$2:$D$30,3),IF(AJ1010="t",VLOOKUP(AM1010,TimeAdd!$A$1:$D$18,3),IF(AJ1010="l",VLOOKUP(AM1010,SLimit!$A$1:$D$8,3),AO1009)))))),AO1009)</f>
        <v>15</v>
      </c>
      <c r="AP1010" s="53">
        <f>IF(AJ1010&lt;&gt;"",IF(AJ1010="o",VLOOKUP(AM1010,OpenSect!$A$1:$D$11,4),IF(AJ1010="u",VLOOKUP(AM1010,UpHill!$A$1:$D$35,4),IF(AJ1010="d",VLOOKUP(AM1010,DownHill!$A$3:$D$29,4),IF(AJ1010="f",VLOOKUP(AM1010,FlatUnd!$A$2:$D$30,4),IF(AJ1010="t",VLOOKUP(AM1010,TimeAdd!$A$1:$D$18,4),IF(AJ1010="l",VLOOKUP(AM1010,SLimit!$A$1:$D$8,4),AP1009)))))),AP1009)</f>
        <v>20</v>
      </c>
      <c r="AQ1010" s="53">
        <v>100</v>
      </c>
      <c r="AR1010" s="54" t="str">
        <f t="shared" si="1701"/>
        <v>For refueling you have  -</v>
      </c>
      <c r="AS1010" s="55"/>
      <c r="AT1010" s="55"/>
      <c r="AU1010" s="56" t="e">
        <f>IF(GroupStTimes!$A$8=0,MIN(CB1010,CD1010,CF1010),MIN(BZ1010,CB1010,CD1010,CF1010))</f>
        <v>#NUM!</v>
      </c>
      <c r="AV1010" s="56" t="e">
        <f>IF(GroupStTimes!$A$8=0,MAX(CC1010,CE1010,CG1010),MAX(CA1010,CC1010,CE1010,CG1010))</f>
        <v>#NUM!</v>
      </c>
      <c r="AW1010" s="57" t="str">
        <f t="shared" si="1702"/>
        <v/>
      </c>
      <c r="AX1010" s="58" t="str">
        <f t="shared" si="1703"/>
        <v/>
      </c>
      <c r="AY1010" s="58" t="str">
        <f t="shared" si="1704"/>
        <v/>
      </c>
      <c r="AZ1010" s="31">
        <f t="shared" si="1705"/>
        <v>223.39</v>
      </c>
      <c r="BA1010" s="59" t="e">
        <f t="shared" si="1706"/>
        <v>#NUM!</v>
      </c>
      <c r="BB1010" s="59" t="e">
        <f t="shared" si="1707"/>
        <v>#NUM!</v>
      </c>
      <c r="BC1010" s="59" t="e">
        <f t="shared" si="1708"/>
        <v>#NUM!</v>
      </c>
      <c r="BD1010" s="59" t="e">
        <f t="shared" si="1709"/>
        <v>#NUM!</v>
      </c>
      <c r="BE1010" s="59" t="e">
        <f t="shared" si="1710"/>
        <v>#NUM!</v>
      </c>
      <c r="BF1010" s="59" t="e">
        <f t="shared" si="1711"/>
        <v>#NUM!</v>
      </c>
      <c r="BG1010" s="59" t="e">
        <f t="shared" si="1712"/>
        <v>#NUM!</v>
      </c>
      <c r="BH1010" s="59" t="e">
        <f t="shared" si="1713"/>
        <v>#NUM!</v>
      </c>
      <c r="BI1010" s="31">
        <f t="shared" si="1714"/>
        <v>0</v>
      </c>
      <c r="BJ1010" s="61">
        <f t="shared" si="1715"/>
        <v>0</v>
      </c>
      <c r="BK1010" s="61">
        <f t="shared" si="1716"/>
        <v>0</v>
      </c>
      <c r="BL1010" s="61">
        <f t="shared" si="1717"/>
        <v>0</v>
      </c>
      <c r="BM1010" s="61">
        <f t="shared" si="1718"/>
        <v>0</v>
      </c>
      <c r="BN1010" s="62">
        <f t="shared" si="1719"/>
        <v>0</v>
      </c>
      <c r="BO1010" s="62">
        <f t="shared" si="1720"/>
        <v>10</v>
      </c>
      <c r="BP1010" s="62">
        <f t="shared" si="1721"/>
        <v>0</v>
      </c>
      <c r="BQ1010" s="62">
        <f t="shared" si="1722"/>
        <v>0</v>
      </c>
      <c r="BR1010" s="62">
        <f t="shared" si="1723"/>
        <v>15</v>
      </c>
      <c r="BS1010" s="62">
        <f t="shared" si="1724"/>
        <v>0</v>
      </c>
      <c r="BT1010" s="62">
        <f t="shared" si="1725"/>
        <v>0</v>
      </c>
      <c r="BU1010" s="62">
        <f t="shared" si="1726"/>
        <v>15</v>
      </c>
      <c r="BV1010" s="62">
        <f t="shared" si="1727"/>
        <v>0</v>
      </c>
      <c r="BW1010" s="62">
        <f t="shared" si="1728"/>
        <v>0</v>
      </c>
      <c r="BX1010" s="62">
        <f t="shared" si="1729"/>
        <v>20</v>
      </c>
      <c r="BY1010" s="62">
        <f t="shared" si="1730"/>
        <v>0</v>
      </c>
      <c r="BZ1010" s="63" t="e">
        <f t="shared" si="1731"/>
        <v>#NUM!</v>
      </c>
      <c r="CA1010" s="63" t="e">
        <f t="shared" si="1732"/>
        <v>#NUM!</v>
      </c>
      <c r="CB1010" s="63" t="e">
        <f t="shared" si="1733"/>
        <v>#NUM!</v>
      </c>
      <c r="CC1010" s="63" t="e">
        <f t="shared" si="1734"/>
        <v>#NUM!</v>
      </c>
      <c r="CD1010" s="63" t="e">
        <f t="shared" si="1735"/>
        <v>#NUM!</v>
      </c>
      <c r="CE1010" s="63" t="e">
        <f t="shared" si="1736"/>
        <v>#NUM!</v>
      </c>
      <c r="CF1010" s="63" t="e">
        <f t="shared" si="1737"/>
        <v>#NUM!</v>
      </c>
      <c r="CG1010" s="63" t="e">
        <f t="shared" si="1738"/>
        <v>#NUM!</v>
      </c>
    </row>
    <row r="1011" spans="2:85" ht="26.25" customHeight="1" x14ac:dyDescent="0.25">
      <c r="C1011" s="37" t="s">
        <v>25</v>
      </c>
      <c r="D1011" s="37">
        <v>30</v>
      </c>
      <c r="E1011" s="37"/>
      <c r="F1011" s="37"/>
      <c r="G1011" s="78">
        <v>223.31</v>
      </c>
      <c r="H1011" s="41">
        <f t="shared" si="1688"/>
        <v>223.39</v>
      </c>
      <c r="I1011" s="42">
        <f t="shared" si="1739"/>
        <v>223.31</v>
      </c>
      <c r="J1011" s="43">
        <f t="shared" si="1689"/>
        <v>-4.9258877793195656E-4</v>
      </c>
      <c r="K1011" s="44">
        <f t="shared" si="1690"/>
        <v>-0.10999999999998522</v>
      </c>
      <c r="L1011" s="76" t="s">
        <v>442</v>
      </c>
      <c r="M1011" s="127"/>
      <c r="N1011" s="46">
        <f t="shared" si="1691"/>
        <v>223.42</v>
      </c>
      <c r="O1011" s="46"/>
      <c r="P1011" s="37">
        <v>223.39</v>
      </c>
      <c r="Q1011" s="46">
        <v>-0.2</v>
      </c>
      <c r="R1011" s="40">
        <v>223.64</v>
      </c>
      <c r="S1011" s="78"/>
      <c r="T1011" s="78">
        <v>223.43</v>
      </c>
      <c r="U1011" s="47" t="str">
        <f t="shared" si="1693"/>
        <v/>
      </c>
      <c r="V1011" s="47" t="str">
        <f t="shared" si="1694"/>
        <v/>
      </c>
      <c r="W1011" s="50"/>
      <c r="X1011" s="50"/>
      <c r="Y1011" s="50"/>
      <c r="Z1011" s="50"/>
      <c r="AA1011" s="50"/>
      <c r="AB1011" s="50"/>
      <c r="AC1011" s="50"/>
      <c r="AD1011" s="50"/>
      <c r="AE1011" s="51" t="str">
        <f t="shared" si="1695"/>
        <v/>
      </c>
      <c r="AF1011" s="51" t="str">
        <f t="shared" si="1696"/>
        <v/>
      </c>
      <c r="AG1011" s="51" t="str">
        <f t="shared" si="1697"/>
        <v>o</v>
      </c>
      <c r="AH1011" s="51">
        <f t="shared" si="1698"/>
        <v>30</v>
      </c>
      <c r="AI1011" s="52">
        <f t="shared" si="1699"/>
        <v>223.39</v>
      </c>
      <c r="AJ1011" s="51" t="s">
        <v>25</v>
      </c>
      <c r="AK1011" s="53"/>
      <c r="AL1011" s="52"/>
      <c r="AM1011" s="53">
        <f t="shared" si="1700"/>
        <v>30</v>
      </c>
      <c r="AN1011" s="53">
        <f>IF(AJ1011&lt;&gt;"",IF(AJ1011="o",VLOOKUP(AM1011,OpenSect!$A$1:$D$11,2),IF(AJ1011="u",VLOOKUP(AM1011,UpHill!$A$1:$D$35,2),IF(AJ1011="d",VLOOKUP(AM1011,DownHill!$A$3:$D$29,2),IF(AJ1011="f",VLOOKUP(AM1011,FlatUnd!$A$2:$D$30,2),IF(AJ1011="t",VLOOKUP(AM1011,TimeAdd!$A$1:$D$176,2),IF(AJ1011="l",VLOOKUP(AM1011,SLimit!$A$1:$D$8,2),AN1010)))))),AN1010)</f>
        <v>30</v>
      </c>
      <c r="AO1011" s="53">
        <f>IF(AJ1011&lt;&gt;"",IF(AJ1011="o",VLOOKUP(AM1011,OpenSect!$A$1:$D$11,3),IF(AJ1011="u",VLOOKUP(AM1011,UpHill!$A$1:$D$35,3),IF(AJ1011="d",VLOOKUP(AM1011,DownHill!$A$3:$D$29,3),IF(AJ1011="f",VLOOKUP(AM1011,FlatUnd!$A$2:$D$30,3),IF(AJ1011="t",VLOOKUP(AM1011,TimeAdd!$A$1:$D$18,3),IF(AJ1011="l",VLOOKUP(AM1011,SLimit!$A$1:$D$8,3),AO1010)))))),AO1010)</f>
        <v>30</v>
      </c>
      <c r="AP1011" s="53">
        <f>IF(AJ1011&lt;&gt;"",IF(AJ1011="o",VLOOKUP(AM1011,OpenSect!$A$1:$D$11,4),IF(AJ1011="u",VLOOKUP(AM1011,UpHill!$A$1:$D$35,4),IF(AJ1011="d",VLOOKUP(AM1011,DownHill!$A$3:$D$29,4),IF(AJ1011="f",VLOOKUP(AM1011,FlatUnd!$A$2:$D$30,4),IF(AJ1011="t",VLOOKUP(AM1011,TimeAdd!$A$1:$D$18,4),IF(AJ1011="l",VLOOKUP(AM1011,SLimit!$A$1:$D$8,4),AP1010)))))),AP1010)</f>
        <v>30</v>
      </c>
      <c r="AQ1011" s="53">
        <v>100</v>
      </c>
      <c r="AR1011" s="54" t="str">
        <f t="shared" si="1701"/>
        <v>After refueling return to main road to  continue in the same direction as before.</v>
      </c>
      <c r="AS1011" s="55"/>
      <c r="AT1011" s="55"/>
      <c r="AU1011" s="56" t="e">
        <f>IF(GroupStTimes!$A$8=0,MIN(CB1011,CD1011,CF1011),MIN(BZ1011,CB1011,CD1011,CF1011))</f>
        <v>#NUM!</v>
      </c>
      <c r="AV1011" s="56" t="e">
        <f>IF(GroupStTimes!$A$8=0,MAX(CC1011,CE1011,CG1011),MAX(CA1011,CC1011,CE1011,CG1011))</f>
        <v>#NUM!</v>
      </c>
      <c r="AW1011" s="57" t="str">
        <f t="shared" si="1702"/>
        <v/>
      </c>
      <c r="AX1011" s="58" t="str">
        <f t="shared" si="1703"/>
        <v/>
      </c>
      <c r="AY1011" s="58" t="str">
        <f t="shared" si="1704"/>
        <v/>
      </c>
      <c r="AZ1011" s="31">
        <f t="shared" si="1705"/>
        <v>223.39</v>
      </c>
      <c r="BA1011" s="59" t="e">
        <f t="shared" si="1706"/>
        <v>#NUM!</v>
      </c>
      <c r="BB1011" s="59" t="e">
        <f t="shared" si="1707"/>
        <v>#NUM!</v>
      </c>
      <c r="BC1011" s="59" t="e">
        <f t="shared" si="1708"/>
        <v>#NUM!</v>
      </c>
      <c r="BD1011" s="59" t="e">
        <f t="shared" si="1709"/>
        <v>#NUM!</v>
      </c>
      <c r="BE1011" s="59" t="e">
        <f t="shared" si="1710"/>
        <v>#NUM!</v>
      </c>
      <c r="BF1011" s="59" t="e">
        <f t="shared" si="1711"/>
        <v>#NUM!</v>
      </c>
      <c r="BG1011" s="59" t="e">
        <f t="shared" si="1712"/>
        <v>#NUM!</v>
      </c>
      <c r="BH1011" s="59" t="e">
        <f t="shared" si="1713"/>
        <v>#NUM!</v>
      </c>
      <c r="BI1011" s="31">
        <f t="shared" si="1714"/>
        <v>0</v>
      </c>
      <c r="BJ1011" s="61">
        <f t="shared" si="1715"/>
        <v>0</v>
      </c>
      <c r="BK1011" s="61">
        <f t="shared" si="1716"/>
        <v>0</v>
      </c>
      <c r="BL1011" s="61">
        <f t="shared" si="1717"/>
        <v>0</v>
      </c>
      <c r="BM1011" s="61">
        <f t="shared" si="1718"/>
        <v>0</v>
      </c>
      <c r="BN1011" s="62">
        <f t="shared" si="1719"/>
        <v>0</v>
      </c>
      <c r="BO1011" s="62">
        <f t="shared" si="1720"/>
        <v>0</v>
      </c>
      <c r="BP1011" s="62">
        <f t="shared" si="1721"/>
        <v>0</v>
      </c>
      <c r="BQ1011" s="62">
        <f t="shared" si="1722"/>
        <v>0</v>
      </c>
      <c r="BR1011" s="62">
        <f t="shared" si="1723"/>
        <v>0</v>
      </c>
      <c r="BS1011" s="62">
        <f t="shared" si="1724"/>
        <v>0</v>
      </c>
      <c r="BT1011" s="62">
        <f t="shared" si="1725"/>
        <v>0</v>
      </c>
      <c r="BU1011" s="62">
        <f t="shared" si="1726"/>
        <v>0</v>
      </c>
      <c r="BV1011" s="62">
        <f t="shared" si="1727"/>
        <v>0</v>
      </c>
      <c r="BW1011" s="62">
        <f t="shared" si="1728"/>
        <v>0</v>
      </c>
      <c r="BX1011" s="62">
        <f t="shared" si="1729"/>
        <v>0</v>
      </c>
      <c r="BY1011" s="62">
        <f t="shared" si="1730"/>
        <v>0</v>
      </c>
      <c r="BZ1011" s="63" t="e">
        <f t="shared" si="1731"/>
        <v>#NUM!</v>
      </c>
      <c r="CA1011" s="63" t="e">
        <f t="shared" si="1732"/>
        <v>#NUM!</v>
      </c>
      <c r="CB1011" s="63" t="e">
        <f t="shared" si="1733"/>
        <v>#NUM!</v>
      </c>
      <c r="CC1011" s="63" t="e">
        <f t="shared" si="1734"/>
        <v>#NUM!</v>
      </c>
      <c r="CD1011" s="63" t="e">
        <f t="shared" si="1735"/>
        <v>#NUM!</v>
      </c>
      <c r="CE1011" s="63" t="e">
        <f t="shared" si="1736"/>
        <v>#NUM!</v>
      </c>
      <c r="CF1011" s="63" t="e">
        <f t="shared" si="1737"/>
        <v>#NUM!</v>
      </c>
      <c r="CG1011" s="63" t="e">
        <f t="shared" si="1738"/>
        <v>#NUM!</v>
      </c>
    </row>
    <row r="1012" spans="2:85" ht="26.25" customHeight="1" x14ac:dyDescent="0.25">
      <c r="E1012" s="37"/>
      <c r="F1012" s="37"/>
      <c r="G1012" s="78">
        <v>223.83</v>
      </c>
      <c r="H1012" s="41">
        <f t="shared" si="1688"/>
        <v>223.92</v>
      </c>
      <c r="I1012" s="42">
        <f t="shared" si="1739"/>
        <v>223.83</v>
      </c>
      <c r="J1012" s="43">
        <f t="shared" si="1689"/>
        <v>-5.2122890884454378E-4</v>
      </c>
      <c r="K1012" s="44">
        <f t="shared" si="1690"/>
        <v>-0.11666666666667425</v>
      </c>
      <c r="L1012" s="76" t="s">
        <v>443</v>
      </c>
      <c r="M1012" s="127"/>
      <c r="N1012" s="46">
        <f t="shared" si="1691"/>
        <v>223.94666666666669</v>
      </c>
      <c r="O1012" s="46"/>
      <c r="P1012" s="37">
        <v>223.92</v>
      </c>
      <c r="Q1012" s="46">
        <v>-0.2</v>
      </c>
      <c r="R1012" s="40">
        <v>224.16</v>
      </c>
      <c r="S1012" s="78"/>
      <c r="T1012" s="78">
        <v>223.96</v>
      </c>
      <c r="U1012" s="47" t="str">
        <f t="shared" si="1693"/>
        <v/>
      </c>
      <c r="V1012" s="47" t="str">
        <f t="shared" si="1694"/>
        <v/>
      </c>
      <c r="W1012" s="50"/>
      <c r="X1012" s="50"/>
      <c r="Y1012" s="50"/>
      <c r="Z1012" s="50"/>
      <c r="AA1012" s="50"/>
      <c r="AB1012" s="50"/>
      <c r="AC1012" s="50"/>
      <c r="AD1012" s="50"/>
      <c r="AE1012" s="51" t="str">
        <f t="shared" si="1695"/>
        <v/>
      </c>
      <c r="AF1012" s="51" t="str">
        <f t="shared" ref="AF1012:AF1030" si="1740">IF(B1012="","",B1012)</f>
        <v/>
      </c>
      <c r="AG1012" s="51" t="str">
        <f t="shared" ref="AG1012:AG1030" si="1741">IF(C1012="","",C1012)</f>
        <v/>
      </c>
      <c r="AH1012" s="51" t="str">
        <f t="shared" ref="AH1012:AH1030" si="1742">IF(D1012="","",D1012)</f>
        <v/>
      </c>
      <c r="AI1012" s="52">
        <f t="shared" ref="AI1012:AI1030" si="1743">H1012</f>
        <v>223.92</v>
      </c>
      <c r="AJ1012" s="51"/>
      <c r="AK1012" s="53"/>
      <c r="AL1012" s="52"/>
      <c r="AM1012" s="53">
        <f t="shared" si="1700"/>
        <v>30</v>
      </c>
      <c r="AN1012" s="53">
        <f>IF(AJ1012&lt;&gt;"",IF(AJ1012="o",VLOOKUP(AM1012,OpenSect!$A$1:$D$11,2),IF(AJ1012="u",VLOOKUP(AM1012,UpHill!$A$1:$D$35,2),IF(AJ1012="d",VLOOKUP(AM1012,DownHill!$A$3:$D$29,2),IF(AJ1012="f",VLOOKUP(AM1012,FlatUnd!$A$2:$D$30,2),IF(AJ1012="t",VLOOKUP(AM1012,TimeAdd!$A$1:$D$176,2),IF(AJ1012="l",VLOOKUP(AM1012,SLimit!$A$1:$D$8,2),AN1011)))))),AN1011)</f>
        <v>30</v>
      </c>
      <c r="AO1012" s="53">
        <f>IF(AJ1012&lt;&gt;"",IF(AJ1012="o",VLOOKUP(AM1012,OpenSect!$A$1:$D$11,3),IF(AJ1012="u",VLOOKUP(AM1012,UpHill!$A$1:$D$35,3),IF(AJ1012="d",VLOOKUP(AM1012,DownHill!$A$3:$D$29,3),IF(AJ1012="f",VLOOKUP(AM1012,FlatUnd!$A$2:$D$30,3),IF(AJ1012="t",VLOOKUP(AM1012,TimeAdd!$A$1:$D$18,3),IF(AJ1012="l",VLOOKUP(AM1012,SLimit!$A$1:$D$8,3),AO1011)))))),AO1011)</f>
        <v>30</v>
      </c>
      <c r="AP1012" s="53">
        <f>IF(AJ1012&lt;&gt;"",IF(AJ1012="o",VLOOKUP(AM1012,OpenSect!$A$1:$D$11,4),IF(AJ1012="u",VLOOKUP(AM1012,UpHill!$A$1:$D$35,4),IF(AJ1012="d",VLOOKUP(AM1012,DownHill!$A$3:$D$29,4),IF(AJ1012="f",VLOOKUP(AM1012,FlatUnd!$A$2:$D$30,4),IF(AJ1012="t",VLOOKUP(AM1012,TimeAdd!$A$1:$D$18,4),IF(AJ1012="l",VLOOKUP(AM1012,SLimit!$A$1:$D$8,4),AP1011)))))),AP1011)</f>
        <v>30</v>
      </c>
      <c r="AQ1012" s="53">
        <v>100</v>
      </c>
      <c r="AR1012" s="54" t="str">
        <f t="shared" ref="AR1012:AR1030" si="1744">L1012</f>
        <v>Prohibition -  Left turn.</v>
      </c>
      <c r="AS1012" s="55"/>
      <c r="AT1012" s="55"/>
      <c r="AU1012" s="56" t="e">
        <f>IF(GroupStTimes!$A$8=0,MIN(CB1012,CD1012,CF1012),MIN(BZ1012,CB1012,CD1012,CF1012))</f>
        <v>#NUM!</v>
      </c>
      <c r="AV1012" s="56" t="e">
        <f>IF(GroupStTimes!$A$8=0,MAX(CC1012,CE1012,CG1012),MAX(CA1012,CC1012,CE1012,CG1012))</f>
        <v>#NUM!</v>
      </c>
      <c r="AW1012" s="57" t="str">
        <f t="shared" ref="AW1012:AW1030" si="1745">IF(U1012="","",CONCATENATE(FIXED(U1012,5),"  ",FIXED(V1012,5)))</f>
        <v/>
      </c>
      <c r="AX1012" s="58" t="str">
        <f t="shared" ref="AX1012:AX1030" si="1746">IF(AJ1012="m",ROUND(W1012,5),"")</f>
        <v/>
      </c>
      <c r="AY1012" s="58" t="str">
        <f t="shared" ref="AY1012:AY1030" si="1747">IF(AJ1012="m",ROUND(X1012,5),"")</f>
        <v/>
      </c>
      <c r="AZ1012" s="31">
        <f t="shared" si="1705"/>
        <v>223.39</v>
      </c>
      <c r="BA1012" s="59" t="e">
        <f t="shared" si="1706"/>
        <v>#NUM!</v>
      </c>
      <c r="BB1012" s="59" t="e">
        <f t="shared" si="1707"/>
        <v>#NUM!</v>
      </c>
      <c r="BC1012" s="59" t="e">
        <f t="shared" si="1708"/>
        <v>#NUM!</v>
      </c>
      <c r="BD1012" s="59" t="e">
        <f t="shared" si="1709"/>
        <v>#NUM!</v>
      </c>
      <c r="BE1012" s="59" t="e">
        <f t="shared" si="1710"/>
        <v>#NUM!</v>
      </c>
      <c r="BF1012" s="59" t="e">
        <f t="shared" si="1711"/>
        <v>#NUM!</v>
      </c>
      <c r="BG1012" s="59" t="e">
        <f t="shared" si="1712"/>
        <v>#NUM!</v>
      </c>
      <c r="BH1012" s="59" t="e">
        <f t="shared" si="1713"/>
        <v>#NUM!</v>
      </c>
      <c r="BI1012" s="31">
        <f t="shared" si="1714"/>
        <v>0.53000000000000114</v>
      </c>
      <c r="BJ1012" s="61">
        <f t="shared" si="1715"/>
        <v>1.7666666666666705E-2</v>
      </c>
      <c r="BK1012" s="61">
        <f t="shared" si="1716"/>
        <v>1.7666666666666705E-2</v>
      </c>
      <c r="BL1012" s="61">
        <f t="shared" si="1717"/>
        <v>1.7666666666666705E-2</v>
      </c>
      <c r="BM1012" s="61">
        <f t="shared" si="1718"/>
        <v>1.7666666666666705E-2</v>
      </c>
      <c r="BN1012" s="62">
        <f t="shared" si="1719"/>
        <v>0</v>
      </c>
      <c r="BO1012" s="62">
        <f t="shared" si="1720"/>
        <v>1</v>
      </c>
      <c r="BP1012" s="62">
        <f t="shared" si="1721"/>
        <v>4</v>
      </c>
      <c r="BQ1012" s="62">
        <f t="shared" si="1722"/>
        <v>0</v>
      </c>
      <c r="BR1012" s="62">
        <f t="shared" si="1723"/>
        <v>1</v>
      </c>
      <c r="BS1012" s="62">
        <f t="shared" si="1724"/>
        <v>4</v>
      </c>
      <c r="BT1012" s="62">
        <f t="shared" si="1725"/>
        <v>0</v>
      </c>
      <c r="BU1012" s="62">
        <f t="shared" si="1726"/>
        <v>1</v>
      </c>
      <c r="BV1012" s="62">
        <f t="shared" si="1727"/>
        <v>4</v>
      </c>
      <c r="BW1012" s="62">
        <f t="shared" si="1728"/>
        <v>0</v>
      </c>
      <c r="BX1012" s="62">
        <f t="shared" si="1729"/>
        <v>1</v>
      </c>
      <c r="BY1012" s="62">
        <f t="shared" si="1730"/>
        <v>4</v>
      </c>
      <c r="BZ1012" s="63" t="e">
        <f t="shared" si="1731"/>
        <v>#NUM!</v>
      </c>
      <c r="CA1012" s="63" t="e">
        <f t="shared" si="1732"/>
        <v>#NUM!</v>
      </c>
      <c r="CB1012" s="63" t="e">
        <f t="shared" si="1733"/>
        <v>#NUM!</v>
      </c>
      <c r="CC1012" s="63" t="e">
        <f t="shared" si="1734"/>
        <v>#NUM!</v>
      </c>
      <c r="CD1012" s="63" t="e">
        <f t="shared" si="1735"/>
        <v>#NUM!</v>
      </c>
      <c r="CE1012" s="63" t="e">
        <f t="shared" si="1736"/>
        <v>#NUM!</v>
      </c>
      <c r="CF1012" s="63" t="e">
        <f t="shared" si="1737"/>
        <v>#NUM!</v>
      </c>
      <c r="CG1012" s="63" t="e">
        <f t="shared" si="1738"/>
        <v>#NUM!</v>
      </c>
    </row>
    <row r="1013" spans="2:85" ht="26.25" customHeight="1" x14ac:dyDescent="0.25">
      <c r="B1013" s="16" t="s">
        <v>444</v>
      </c>
      <c r="C1013" s="37" t="s">
        <v>49</v>
      </c>
      <c r="D1013" s="37">
        <v>43</v>
      </c>
      <c r="E1013" s="37"/>
      <c r="F1013" s="37"/>
      <c r="G1013" s="78">
        <v>224.02</v>
      </c>
      <c r="H1013" s="41">
        <f t="shared" si="1688"/>
        <v>224.1</v>
      </c>
      <c r="I1013" s="42">
        <f t="shared" si="1739"/>
        <v>224.02</v>
      </c>
      <c r="J1013" s="43">
        <f t="shared" si="1689"/>
        <v>-4.9102758682253913E-4</v>
      </c>
      <c r="K1013" s="44">
        <f t="shared" si="1690"/>
        <v>-0.10999999999998522</v>
      </c>
      <c r="L1013" s="76" t="s">
        <v>445</v>
      </c>
      <c r="M1013" s="127"/>
      <c r="N1013" s="46">
        <f t="shared" si="1691"/>
        <v>224.13</v>
      </c>
      <c r="O1013" s="46"/>
      <c r="P1013" s="37">
        <v>224.1</v>
      </c>
      <c r="Q1013" s="46">
        <v>-0.2</v>
      </c>
      <c r="R1013" s="40">
        <v>224.35</v>
      </c>
      <c r="S1013" s="78"/>
      <c r="T1013" s="78">
        <v>224.14</v>
      </c>
      <c r="U1013" s="47" t="str">
        <f t="shared" si="1693"/>
        <v/>
      </c>
      <c r="V1013" s="47" t="str">
        <f t="shared" si="1694"/>
        <v/>
      </c>
      <c r="W1013" s="50"/>
      <c r="X1013" s="50"/>
      <c r="Y1013" s="50"/>
      <c r="Z1013" s="50"/>
      <c r="AA1013" s="50"/>
      <c r="AB1013" s="50"/>
      <c r="AC1013" s="50"/>
      <c r="AD1013" s="50"/>
      <c r="AE1013" s="51" t="str">
        <f t="shared" si="1695"/>
        <v/>
      </c>
      <c r="AF1013" s="51" t="str">
        <f t="shared" si="1740"/>
        <v>F U</v>
      </c>
      <c r="AG1013" s="51" t="str">
        <f t="shared" si="1741"/>
        <v>f</v>
      </c>
      <c r="AH1013" s="51">
        <f t="shared" si="1742"/>
        <v>43</v>
      </c>
      <c r="AI1013" s="52">
        <f t="shared" si="1743"/>
        <v>224.1</v>
      </c>
      <c r="AJ1013" s="51" t="s">
        <v>49</v>
      </c>
      <c r="AK1013" s="53"/>
      <c r="AL1013" s="52"/>
      <c r="AM1013" s="53">
        <f t="shared" si="1700"/>
        <v>43</v>
      </c>
      <c r="AN1013" s="53">
        <f>IF(AJ1013&lt;&gt;"",IF(AJ1013="o",VLOOKUP(AM1013,OpenSect!$A$1:$D$11,2),IF(AJ1013="u",VLOOKUP(AM1013,UpHill!$A$1:$D$35,2),IF(AJ1013="d",VLOOKUP(AM1013,DownHill!$A$3:$D$29,2),IF(AJ1013="f",VLOOKUP(AM1013,FlatUnd!$A$2:$D$30,2),IF(AJ1013="t",VLOOKUP(AM1013,TimeAdd!$A$1:$D$176,2),IF(AJ1013="l",VLOOKUP(AM1013,SLimit!$A$1:$D$8,2),AN1012)))))),AN1012)</f>
        <v>51</v>
      </c>
      <c r="AO1013" s="53">
        <f>IF(AJ1013&lt;&gt;"",IF(AJ1013="o",VLOOKUP(AM1013,OpenSect!$A$1:$D$11,3),IF(AJ1013="u",VLOOKUP(AM1013,UpHill!$A$1:$D$35,3),IF(AJ1013="d",VLOOKUP(AM1013,DownHill!$A$3:$D$29,3),IF(AJ1013="f",VLOOKUP(AM1013,FlatUnd!$A$2:$D$30,3),IF(AJ1013="t",VLOOKUP(AM1013,TimeAdd!$A$1:$D$18,3),IF(AJ1013="l",VLOOKUP(AM1013,SLimit!$A$1:$D$8,3),AO1012)))))),AO1012)</f>
        <v>59</v>
      </c>
      <c r="AP1013" s="53">
        <f>IF(AJ1013&lt;&gt;"",IF(AJ1013="o",VLOOKUP(AM1013,OpenSect!$A$1:$D$11,4),IF(AJ1013="u",VLOOKUP(AM1013,UpHill!$A$1:$D$35,4),IF(AJ1013="d",VLOOKUP(AM1013,DownHill!$A$3:$D$29,4),IF(AJ1013="f",VLOOKUP(AM1013,FlatUnd!$A$2:$D$30,4),IF(AJ1013="t",VLOOKUP(AM1013,TimeAdd!$A$1:$D$18,4),IF(AJ1013="l",VLOOKUP(AM1013,SLimit!$A$1:$D$8,4),AP1012)))))),AP1012)</f>
        <v>66</v>
      </c>
      <c r="AQ1013" s="53">
        <v>80</v>
      </c>
      <c r="AR1013" s="54" t="str">
        <f t="shared" si="1744"/>
        <v>80 speed limit.  START of REGULARITY.</v>
      </c>
      <c r="AS1013" s="55"/>
      <c r="AT1013" s="55"/>
      <c r="AU1013" s="56" t="e">
        <f>IF(GroupStTimes!$A$8=0,MIN(CB1013,CD1013,CF1013),MIN(BZ1013,CB1013,CD1013,CF1013))</f>
        <v>#NUM!</v>
      </c>
      <c r="AV1013" s="56" t="e">
        <f>IF(GroupStTimes!$A$8=0,MAX(CC1013,CE1013,CG1013),MAX(CA1013,CC1013,CE1013,CG1013))</f>
        <v>#NUM!</v>
      </c>
      <c r="AW1013" s="57" t="str">
        <f t="shared" si="1745"/>
        <v/>
      </c>
      <c r="AX1013" s="58" t="str">
        <f t="shared" si="1746"/>
        <v/>
      </c>
      <c r="AY1013" s="58" t="str">
        <f t="shared" si="1747"/>
        <v/>
      </c>
      <c r="AZ1013" s="31">
        <f t="shared" si="1705"/>
        <v>223.39</v>
      </c>
      <c r="BA1013" s="59" t="e">
        <f t="shared" si="1706"/>
        <v>#NUM!</v>
      </c>
      <c r="BB1013" s="59" t="e">
        <f t="shared" si="1707"/>
        <v>#NUM!</v>
      </c>
      <c r="BC1013" s="59" t="e">
        <f t="shared" si="1708"/>
        <v>#NUM!</v>
      </c>
      <c r="BD1013" s="59" t="e">
        <f t="shared" si="1709"/>
        <v>#NUM!</v>
      </c>
      <c r="BE1013" s="59" t="e">
        <f t="shared" si="1710"/>
        <v>#NUM!</v>
      </c>
      <c r="BF1013" s="59" t="e">
        <f t="shared" si="1711"/>
        <v>#NUM!</v>
      </c>
      <c r="BG1013" s="59" t="e">
        <f t="shared" si="1712"/>
        <v>#NUM!</v>
      </c>
      <c r="BH1013" s="59" t="e">
        <f t="shared" si="1713"/>
        <v>#NUM!</v>
      </c>
      <c r="BI1013" s="31">
        <f t="shared" si="1714"/>
        <v>0.71000000000000796</v>
      </c>
      <c r="BJ1013" s="61">
        <f t="shared" si="1715"/>
        <v>2.3666666666666933E-2</v>
      </c>
      <c r="BK1013" s="61">
        <f t="shared" si="1716"/>
        <v>2.3666666666666933E-2</v>
      </c>
      <c r="BL1013" s="61">
        <f t="shared" si="1717"/>
        <v>2.3666666666666933E-2</v>
      </c>
      <c r="BM1013" s="61">
        <f t="shared" si="1718"/>
        <v>2.3666666666666933E-2</v>
      </c>
      <c r="BN1013" s="62">
        <f t="shared" si="1719"/>
        <v>0</v>
      </c>
      <c r="BO1013" s="62">
        <f t="shared" si="1720"/>
        <v>1</v>
      </c>
      <c r="BP1013" s="62">
        <f t="shared" si="1721"/>
        <v>25</v>
      </c>
      <c r="BQ1013" s="62">
        <f t="shared" si="1722"/>
        <v>0</v>
      </c>
      <c r="BR1013" s="62">
        <f t="shared" si="1723"/>
        <v>1</v>
      </c>
      <c r="BS1013" s="62">
        <f t="shared" si="1724"/>
        <v>25</v>
      </c>
      <c r="BT1013" s="62">
        <f t="shared" si="1725"/>
        <v>0</v>
      </c>
      <c r="BU1013" s="62">
        <f t="shared" si="1726"/>
        <v>1</v>
      </c>
      <c r="BV1013" s="62">
        <f t="shared" si="1727"/>
        <v>25</v>
      </c>
      <c r="BW1013" s="62">
        <f t="shared" si="1728"/>
        <v>0</v>
      </c>
      <c r="BX1013" s="62">
        <f t="shared" si="1729"/>
        <v>1</v>
      </c>
      <c r="BY1013" s="62">
        <f t="shared" si="1730"/>
        <v>25</v>
      </c>
      <c r="BZ1013" s="63" t="e">
        <f t="shared" si="1731"/>
        <v>#NUM!</v>
      </c>
      <c r="CA1013" s="63" t="e">
        <f t="shared" si="1732"/>
        <v>#NUM!</v>
      </c>
      <c r="CB1013" s="63" t="e">
        <f t="shared" si="1733"/>
        <v>#NUM!</v>
      </c>
      <c r="CC1013" s="63" t="e">
        <f t="shared" si="1734"/>
        <v>#NUM!</v>
      </c>
      <c r="CD1013" s="63" t="e">
        <f t="shared" si="1735"/>
        <v>#NUM!</v>
      </c>
      <c r="CE1013" s="63" t="e">
        <f t="shared" si="1736"/>
        <v>#NUM!</v>
      </c>
      <c r="CF1013" s="63" t="e">
        <f t="shared" si="1737"/>
        <v>#NUM!</v>
      </c>
      <c r="CG1013" s="63" t="e">
        <f t="shared" si="1738"/>
        <v>#NUM!</v>
      </c>
    </row>
    <row r="1014" spans="2:85" ht="26.25" customHeight="1" x14ac:dyDescent="0.25">
      <c r="B1014" s="16" t="s">
        <v>446</v>
      </c>
      <c r="E1014" s="37"/>
      <c r="F1014" s="37"/>
      <c r="G1014" s="78">
        <v>224.71</v>
      </c>
      <c r="H1014" s="41">
        <f t="shared" si="1688"/>
        <v>224.79</v>
      </c>
      <c r="I1014" s="42">
        <f t="shared" si="1739"/>
        <v>224.71</v>
      </c>
      <c r="J1014" s="43">
        <f t="shared" si="1689"/>
        <v>-4.8951982555299554E-4</v>
      </c>
      <c r="K1014" s="44">
        <f t="shared" si="1690"/>
        <v>-0.11000000000001364</v>
      </c>
      <c r="L1014" s="76" t="s">
        <v>44</v>
      </c>
      <c r="M1014" s="127"/>
      <c r="N1014" s="46">
        <f t="shared" si="1691"/>
        <v>224.82000000000002</v>
      </c>
      <c r="O1014" s="46"/>
      <c r="P1014" s="37">
        <v>224.79</v>
      </c>
      <c r="Q1014" s="46">
        <v>-0.2</v>
      </c>
      <c r="R1014" s="40">
        <v>225.04</v>
      </c>
      <c r="S1014" s="78"/>
      <c r="T1014" s="78">
        <v>224.83</v>
      </c>
      <c r="U1014" s="47" t="str">
        <f t="shared" si="1693"/>
        <v/>
      </c>
      <c r="V1014" s="47" t="str">
        <f t="shared" si="1694"/>
        <v/>
      </c>
      <c r="W1014" s="50"/>
      <c r="X1014" s="50"/>
      <c r="Y1014" s="50"/>
      <c r="Z1014" s="50"/>
      <c r="AA1014" s="50"/>
      <c r="AB1014" s="50"/>
      <c r="AC1014" s="50"/>
      <c r="AD1014" s="50"/>
      <c r="AE1014" s="51" t="str">
        <f t="shared" si="1695"/>
        <v/>
      </c>
      <c r="AF1014" s="51" t="str">
        <f t="shared" si="1740"/>
        <v>U 1</v>
      </c>
      <c r="AG1014" s="51" t="str">
        <f t="shared" si="1741"/>
        <v/>
      </c>
      <c r="AH1014" s="51" t="str">
        <f t="shared" si="1742"/>
        <v/>
      </c>
      <c r="AI1014" s="52">
        <f t="shared" si="1743"/>
        <v>224.79</v>
      </c>
      <c r="AJ1014" s="51"/>
      <c r="AK1014" s="53"/>
      <c r="AL1014" s="52"/>
      <c r="AM1014" s="53">
        <f t="shared" si="1700"/>
        <v>43</v>
      </c>
      <c r="AN1014" s="53">
        <f>IF(AJ1014&lt;&gt;"",IF(AJ1014="o",VLOOKUP(AM1014,OpenSect!$A$1:$D$11,2),IF(AJ1014="u",VLOOKUP(AM1014,UpHill!$A$1:$D$35,2),IF(AJ1014="d",VLOOKUP(AM1014,DownHill!$A$3:$D$29,2),IF(AJ1014="f",VLOOKUP(AM1014,FlatUnd!$A$2:$D$30,2),IF(AJ1014="t",VLOOKUP(AM1014,TimeAdd!$A$1:$D$176,2),IF(AJ1014="l",VLOOKUP(AM1014,SLimit!$A$1:$D$8,2),AN1013)))))),AN1013)</f>
        <v>51</v>
      </c>
      <c r="AO1014" s="53">
        <f>IF(AJ1014&lt;&gt;"",IF(AJ1014="o",VLOOKUP(AM1014,OpenSect!$A$1:$D$11,3),IF(AJ1014="u",VLOOKUP(AM1014,UpHill!$A$1:$D$35,3),IF(AJ1014="d",VLOOKUP(AM1014,DownHill!$A$3:$D$29,3),IF(AJ1014="f",VLOOKUP(AM1014,FlatUnd!$A$2:$D$30,3),IF(AJ1014="t",VLOOKUP(AM1014,TimeAdd!$A$1:$D$18,3),IF(AJ1014="l",VLOOKUP(AM1014,SLimit!$A$1:$D$8,3),AO1013)))))),AO1013)</f>
        <v>59</v>
      </c>
      <c r="AP1014" s="53">
        <f>IF(AJ1014&lt;&gt;"",IF(AJ1014="o",VLOOKUP(AM1014,OpenSect!$A$1:$D$11,4),IF(AJ1014="u",VLOOKUP(AM1014,UpHill!$A$1:$D$35,4),IF(AJ1014="d",VLOOKUP(AM1014,DownHill!$A$3:$D$29,4),IF(AJ1014="f",VLOOKUP(AM1014,FlatUnd!$A$2:$D$30,4),IF(AJ1014="t",VLOOKUP(AM1014,TimeAdd!$A$1:$D$18,4),IF(AJ1014="l",VLOOKUP(AM1014,SLimit!$A$1:$D$8,4),AP1013)))))),AP1013)</f>
        <v>66</v>
      </c>
      <c r="AQ1014" s="53">
        <v>80</v>
      </c>
      <c r="AR1014" s="54" t="str">
        <f t="shared" si="1744"/>
        <v>Bridge</v>
      </c>
      <c r="AS1014" s="55"/>
      <c r="AT1014" s="55"/>
      <c r="AU1014" s="56" t="e">
        <f>IF(GroupStTimes!$A$8=0,MIN(CB1014,CD1014,CF1014),MIN(BZ1014,CB1014,CD1014,CF1014))</f>
        <v>#NUM!</v>
      </c>
      <c r="AV1014" s="56" t="e">
        <f>IF(GroupStTimes!$A$8=0,MAX(CC1014,CE1014,CG1014),MAX(CA1014,CC1014,CE1014,CG1014))</f>
        <v>#NUM!</v>
      </c>
      <c r="AW1014" s="57" t="str">
        <f t="shared" si="1745"/>
        <v/>
      </c>
      <c r="AX1014" s="58" t="str">
        <f t="shared" si="1746"/>
        <v/>
      </c>
      <c r="AY1014" s="58" t="str">
        <f t="shared" si="1747"/>
        <v/>
      </c>
      <c r="AZ1014" s="31">
        <f t="shared" si="1705"/>
        <v>224.1</v>
      </c>
      <c r="BA1014" s="59" t="e">
        <f t="shared" si="1706"/>
        <v>#NUM!</v>
      </c>
      <c r="BB1014" s="59" t="e">
        <f t="shared" si="1707"/>
        <v>#NUM!</v>
      </c>
      <c r="BC1014" s="59" t="e">
        <f t="shared" si="1708"/>
        <v>#NUM!</v>
      </c>
      <c r="BD1014" s="59" t="e">
        <f t="shared" si="1709"/>
        <v>#NUM!</v>
      </c>
      <c r="BE1014" s="59" t="e">
        <f t="shared" si="1710"/>
        <v>#NUM!</v>
      </c>
      <c r="BF1014" s="59" t="e">
        <f t="shared" si="1711"/>
        <v>#NUM!</v>
      </c>
      <c r="BG1014" s="59" t="e">
        <f t="shared" si="1712"/>
        <v>#NUM!</v>
      </c>
      <c r="BH1014" s="59" t="e">
        <f t="shared" si="1713"/>
        <v>#NUM!</v>
      </c>
      <c r="BI1014" s="31">
        <f t="shared" si="1714"/>
        <v>0.68999999999999773</v>
      </c>
      <c r="BJ1014" s="61">
        <f t="shared" si="1715"/>
        <v>1.6046511627906924E-2</v>
      </c>
      <c r="BK1014" s="61">
        <f t="shared" si="1716"/>
        <v>1.3529411764705838E-2</v>
      </c>
      <c r="BL1014" s="61">
        <f t="shared" si="1717"/>
        <v>1.1694915254237249E-2</v>
      </c>
      <c r="BM1014" s="61">
        <f t="shared" si="1718"/>
        <v>1.045454545454542E-2</v>
      </c>
      <c r="BN1014" s="62">
        <f t="shared" si="1719"/>
        <v>0</v>
      </c>
      <c r="BO1014" s="62">
        <f t="shared" si="1720"/>
        <v>0</v>
      </c>
      <c r="BP1014" s="62">
        <f t="shared" si="1721"/>
        <v>58</v>
      </c>
      <c r="BQ1014" s="62">
        <f t="shared" si="1722"/>
        <v>0</v>
      </c>
      <c r="BR1014" s="62">
        <f t="shared" si="1723"/>
        <v>0</v>
      </c>
      <c r="BS1014" s="62">
        <f t="shared" si="1724"/>
        <v>49</v>
      </c>
      <c r="BT1014" s="62">
        <f t="shared" si="1725"/>
        <v>0</v>
      </c>
      <c r="BU1014" s="62">
        <f t="shared" si="1726"/>
        <v>0</v>
      </c>
      <c r="BV1014" s="62">
        <f t="shared" si="1727"/>
        <v>42</v>
      </c>
      <c r="BW1014" s="62">
        <f t="shared" si="1728"/>
        <v>0</v>
      </c>
      <c r="BX1014" s="62">
        <f t="shared" si="1729"/>
        <v>0</v>
      </c>
      <c r="BY1014" s="62">
        <f t="shared" si="1730"/>
        <v>38</v>
      </c>
      <c r="BZ1014" s="63" t="e">
        <f t="shared" si="1731"/>
        <v>#NUM!</v>
      </c>
      <c r="CA1014" s="63" t="e">
        <f t="shared" si="1732"/>
        <v>#NUM!</v>
      </c>
      <c r="CB1014" s="63" t="e">
        <f t="shared" si="1733"/>
        <v>#NUM!</v>
      </c>
      <c r="CC1014" s="63" t="e">
        <f t="shared" si="1734"/>
        <v>#NUM!</v>
      </c>
      <c r="CD1014" s="63" t="e">
        <f t="shared" si="1735"/>
        <v>#NUM!</v>
      </c>
      <c r="CE1014" s="63" t="e">
        <f t="shared" si="1736"/>
        <v>#NUM!</v>
      </c>
      <c r="CF1014" s="63" t="e">
        <f t="shared" si="1737"/>
        <v>#NUM!</v>
      </c>
      <c r="CG1014" s="63" t="e">
        <f t="shared" si="1738"/>
        <v>#NUM!</v>
      </c>
    </row>
    <row r="1015" spans="2:85" ht="26.25" customHeight="1" x14ac:dyDescent="0.25">
      <c r="B1015" s="16" t="s">
        <v>446</v>
      </c>
      <c r="E1015" s="37"/>
      <c r="F1015" s="37"/>
      <c r="G1015" s="78">
        <v>225.91</v>
      </c>
      <c r="H1015" s="41">
        <f t="shared" si="1688"/>
        <v>226</v>
      </c>
      <c r="I1015" s="42">
        <f t="shared" si="1739"/>
        <v>225.91</v>
      </c>
      <c r="J1015" s="43">
        <f t="shared" si="1689"/>
        <v>-5.1642984669401893E-4</v>
      </c>
      <c r="K1015" s="44">
        <f t="shared" si="1690"/>
        <v>-0.11666666666664582</v>
      </c>
      <c r="L1015" s="76" t="s">
        <v>170</v>
      </c>
      <c r="M1015" s="127"/>
      <c r="N1015" s="46">
        <f t="shared" si="1691"/>
        <v>226.02666666666664</v>
      </c>
      <c r="O1015" s="46"/>
      <c r="P1015" s="37">
        <v>226</v>
      </c>
      <c r="Q1015" s="46">
        <v>-0.2</v>
      </c>
      <c r="R1015" s="40">
        <v>226.23999999999998</v>
      </c>
      <c r="S1015" s="78"/>
      <c r="T1015" s="78">
        <v>226.04</v>
      </c>
      <c r="U1015" s="47" t="str">
        <f t="shared" si="1693"/>
        <v/>
      </c>
      <c r="V1015" s="47" t="str">
        <f t="shared" si="1694"/>
        <v/>
      </c>
      <c r="W1015" s="50"/>
      <c r="X1015" s="50"/>
      <c r="Y1015" s="50"/>
      <c r="Z1015" s="50"/>
      <c r="AA1015" s="50"/>
      <c r="AB1015" s="50"/>
      <c r="AC1015" s="50"/>
      <c r="AD1015" s="50"/>
      <c r="AE1015" s="51" t="str">
        <f t="shared" si="1695"/>
        <v/>
      </c>
      <c r="AF1015" s="51" t="str">
        <f t="shared" si="1740"/>
        <v>U 1</v>
      </c>
      <c r="AG1015" s="51" t="str">
        <f t="shared" si="1741"/>
        <v/>
      </c>
      <c r="AH1015" s="51" t="str">
        <f t="shared" si="1742"/>
        <v/>
      </c>
      <c r="AI1015" s="52">
        <f t="shared" si="1743"/>
        <v>226</v>
      </c>
      <c r="AJ1015" s="51"/>
      <c r="AK1015" s="53"/>
      <c r="AL1015" s="52"/>
      <c r="AM1015" s="53">
        <f t="shared" si="1700"/>
        <v>43</v>
      </c>
      <c r="AN1015" s="53">
        <f>IF(AJ1015&lt;&gt;"",IF(AJ1015="o",VLOOKUP(AM1015,OpenSect!$A$1:$D$11,2),IF(AJ1015="u",VLOOKUP(AM1015,UpHill!$A$1:$D$35,2),IF(AJ1015="d",VLOOKUP(AM1015,DownHill!$A$3:$D$29,2),IF(AJ1015="f",VLOOKUP(AM1015,FlatUnd!$A$2:$D$30,2),IF(AJ1015="t",VLOOKUP(AM1015,TimeAdd!$A$1:$D$176,2),IF(AJ1015="l",VLOOKUP(AM1015,SLimit!$A$1:$D$8,2),AN1014)))))),AN1014)</f>
        <v>51</v>
      </c>
      <c r="AO1015" s="53">
        <f>IF(AJ1015&lt;&gt;"",IF(AJ1015="o",VLOOKUP(AM1015,OpenSect!$A$1:$D$11,3),IF(AJ1015="u",VLOOKUP(AM1015,UpHill!$A$1:$D$35,3),IF(AJ1015="d",VLOOKUP(AM1015,DownHill!$A$3:$D$29,3),IF(AJ1015="f",VLOOKUP(AM1015,FlatUnd!$A$2:$D$30,3),IF(AJ1015="t",VLOOKUP(AM1015,TimeAdd!$A$1:$D$18,3),IF(AJ1015="l",VLOOKUP(AM1015,SLimit!$A$1:$D$8,3),AO1014)))))),AO1014)</f>
        <v>59</v>
      </c>
      <c r="AP1015" s="53">
        <f>IF(AJ1015&lt;&gt;"",IF(AJ1015="o",VLOOKUP(AM1015,OpenSect!$A$1:$D$11,4),IF(AJ1015="u",VLOOKUP(AM1015,UpHill!$A$1:$D$35,4),IF(AJ1015="d",VLOOKUP(AM1015,DownHill!$A$3:$D$29,4),IF(AJ1015="f",VLOOKUP(AM1015,FlatUnd!$A$2:$D$30,4),IF(AJ1015="t",VLOOKUP(AM1015,TimeAdd!$A$1:$D$18,4),IF(AJ1015="l",VLOOKUP(AM1015,SLimit!$A$1:$D$8,4),AP1014)))))),AP1014)</f>
        <v>66</v>
      </c>
      <c r="AQ1015" s="53">
        <v>80</v>
      </c>
      <c r="AR1015" s="54" t="str">
        <f t="shared" si="1744"/>
        <v>Overhead wires</v>
      </c>
      <c r="AS1015" s="55"/>
      <c r="AT1015" s="55"/>
      <c r="AU1015" s="56" t="e">
        <f>IF(GroupStTimes!$A$8=0,MIN(CB1015,CD1015,CF1015),MIN(BZ1015,CB1015,CD1015,CF1015))</f>
        <v>#NUM!</v>
      </c>
      <c r="AV1015" s="56" t="e">
        <f>IF(GroupStTimes!$A$8=0,MAX(CC1015,CE1015,CG1015),MAX(CA1015,CC1015,CE1015,CG1015))</f>
        <v>#NUM!</v>
      </c>
      <c r="AW1015" s="57" t="str">
        <f t="shared" si="1745"/>
        <v/>
      </c>
      <c r="AX1015" s="58" t="str">
        <f t="shared" si="1746"/>
        <v/>
      </c>
      <c r="AY1015" s="58" t="str">
        <f t="shared" si="1747"/>
        <v/>
      </c>
      <c r="AZ1015" s="31">
        <f t="shared" si="1705"/>
        <v>224.1</v>
      </c>
      <c r="BA1015" s="59" t="e">
        <f t="shared" si="1706"/>
        <v>#NUM!</v>
      </c>
      <c r="BB1015" s="59" t="e">
        <f t="shared" si="1707"/>
        <v>#NUM!</v>
      </c>
      <c r="BC1015" s="59" t="e">
        <f t="shared" si="1708"/>
        <v>#NUM!</v>
      </c>
      <c r="BD1015" s="59" t="e">
        <f t="shared" si="1709"/>
        <v>#NUM!</v>
      </c>
      <c r="BE1015" s="59" t="e">
        <f t="shared" si="1710"/>
        <v>#NUM!</v>
      </c>
      <c r="BF1015" s="59" t="e">
        <f t="shared" si="1711"/>
        <v>#NUM!</v>
      </c>
      <c r="BG1015" s="59" t="e">
        <f t="shared" si="1712"/>
        <v>#NUM!</v>
      </c>
      <c r="BH1015" s="59" t="e">
        <f t="shared" si="1713"/>
        <v>#NUM!</v>
      </c>
      <c r="BI1015" s="31">
        <f t="shared" si="1714"/>
        <v>1.9000000000000057</v>
      </c>
      <c r="BJ1015" s="61">
        <f t="shared" si="1715"/>
        <v>4.4186046511628038E-2</v>
      </c>
      <c r="BK1015" s="61">
        <f t="shared" si="1716"/>
        <v>3.7254901960784424E-2</v>
      </c>
      <c r="BL1015" s="61">
        <f t="shared" si="1717"/>
        <v>3.2203389830508571E-2</v>
      </c>
      <c r="BM1015" s="61">
        <f t="shared" si="1718"/>
        <v>2.8787878787878873E-2</v>
      </c>
      <c r="BN1015" s="62">
        <f t="shared" si="1719"/>
        <v>0</v>
      </c>
      <c r="BO1015" s="62">
        <f t="shared" si="1720"/>
        <v>2</v>
      </c>
      <c r="BP1015" s="62">
        <f t="shared" si="1721"/>
        <v>39</v>
      </c>
      <c r="BQ1015" s="62">
        <f t="shared" si="1722"/>
        <v>0</v>
      </c>
      <c r="BR1015" s="62">
        <f t="shared" si="1723"/>
        <v>2</v>
      </c>
      <c r="BS1015" s="62">
        <f t="shared" si="1724"/>
        <v>14</v>
      </c>
      <c r="BT1015" s="62">
        <f t="shared" si="1725"/>
        <v>0</v>
      </c>
      <c r="BU1015" s="62">
        <f t="shared" si="1726"/>
        <v>1</v>
      </c>
      <c r="BV1015" s="62">
        <f t="shared" si="1727"/>
        <v>56</v>
      </c>
      <c r="BW1015" s="62">
        <f t="shared" si="1728"/>
        <v>0</v>
      </c>
      <c r="BX1015" s="62">
        <f t="shared" si="1729"/>
        <v>1</v>
      </c>
      <c r="BY1015" s="62">
        <f t="shared" si="1730"/>
        <v>44</v>
      </c>
      <c r="BZ1015" s="63" t="e">
        <f t="shared" si="1731"/>
        <v>#NUM!</v>
      </c>
      <c r="CA1015" s="63" t="e">
        <f t="shared" si="1732"/>
        <v>#NUM!</v>
      </c>
      <c r="CB1015" s="63" t="e">
        <f t="shared" si="1733"/>
        <v>#NUM!</v>
      </c>
      <c r="CC1015" s="63" t="e">
        <f t="shared" si="1734"/>
        <v>#NUM!</v>
      </c>
      <c r="CD1015" s="63" t="e">
        <f t="shared" si="1735"/>
        <v>#NUM!</v>
      </c>
      <c r="CE1015" s="63" t="e">
        <f t="shared" si="1736"/>
        <v>#NUM!</v>
      </c>
      <c r="CF1015" s="63" t="e">
        <f t="shared" si="1737"/>
        <v>#NUM!</v>
      </c>
      <c r="CG1015" s="63" t="e">
        <f t="shared" si="1738"/>
        <v>#NUM!</v>
      </c>
    </row>
    <row r="1016" spans="2:85" ht="26.25" customHeight="1" x14ac:dyDescent="0.25">
      <c r="B1016" s="16" t="s">
        <v>446</v>
      </c>
      <c r="E1016" s="37"/>
      <c r="F1016" s="37"/>
      <c r="G1016" s="78">
        <v>225.94</v>
      </c>
      <c r="H1016" s="41">
        <f t="shared" si="1688"/>
        <v>226.03</v>
      </c>
      <c r="I1016" s="42">
        <f t="shared" si="1739"/>
        <v>225.94</v>
      </c>
      <c r="J1016" s="43">
        <f t="shared" si="1689"/>
        <v>-5.1636127585510613E-4</v>
      </c>
      <c r="K1016" s="44">
        <f t="shared" si="1690"/>
        <v>-0.11666666666670267</v>
      </c>
      <c r="L1016" s="76" t="s">
        <v>170</v>
      </c>
      <c r="M1016" s="127"/>
      <c r="N1016" s="46">
        <f t="shared" si="1691"/>
        <v>226.0566666666667</v>
      </c>
      <c r="O1016" s="46"/>
      <c r="P1016" s="37">
        <v>226.03</v>
      </c>
      <c r="Q1016" s="46">
        <v>-0.2</v>
      </c>
      <c r="R1016" s="40">
        <v>226.26999999999998</v>
      </c>
      <c r="S1016" s="78"/>
      <c r="T1016" s="78">
        <v>226.07</v>
      </c>
      <c r="U1016" s="47" t="str">
        <f t="shared" si="1693"/>
        <v/>
      </c>
      <c r="V1016" s="47" t="str">
        <f t="shared" si="1694"/>
        <v/>
      </c>
      <c r="W1016" s="50"/>
      <c r="X1016" s="50"/>
      <c r="Y1016" s="50"/>
      <c r="Z1016" s="50"/>
      <c r="AA1016" s="50"/>
      <c r="AB1016" s="50"/>
      <c r="AC1016" s="50"/>
      <c r="AD1016" s="50"/>
      <c r="AE1016" s="51" t="str">
        <f t="shared" si="1695"/>
        <v/>
      </c>
      <c r="AF1016" s="51" t="str">
        <f t="shared" si="1740"/>
        <v>U 1</v>
      </c>
      <c r="AG1016" s="51" t="str">
        <f t="shared" si="1741"/>
        <v/>
      </c>
      <c r="AH1016" s="51" t="str">
        <f t="shared" si="1742"/>
        <v/>
      </c>
      <c r="AI1016" s="52">
        <f t="shared" si="1743"/>
        <v>226.03</v>
      </c>
      <c r="AJ1016" s="51"/>
      <c r="AK1016" s="53"/>
      <c r="AL1016" s="52"/>
      <c r="AM1016" s="53">
        <f t="shared" si="1700"/>
        <v>43</v>
      </c>
      <c r="AN1016" s="53">
        <f>IF(AJ1016&lt;&gt;"",IF(AJ1016="o",VLOOKUP(AM1016,OpenSect!$A$1:$D$11,2),IF(AJ1016="u",VLOOKUP(AM1016,UpHill!$A$1:$D$35,2),IF(AJ1016="d",VLOOKUP(AM1016,DownHill!$A$3:$D$29,2),IF(AJ1016="f",VLOOKUP(AM1016,FlatUnd!$A$2:$D$30,2),IF(AJ1016="t",VLOOKUP(AM1016,TimeAdd!$A$1:$D$176,2),IF(AJ1016="l",VLOOKUP(AM1016,SLimit!$A$1:$D$8,2),AN1015)))))),AN1015)</f>
        <v>51</v>
      </c>
      <c r="AO1016" s="53">
        <f>IF(AJ1016&lt;&gt;"",IF(AJ1016="o",VLOOKUP(AM1016,OpenSect!$A$1:$D$11,3),IF(AJ1016="u",VLOOKUP(AM1016,UpHill!$A$1:$D$35,3),IF(AJ1016="d",VLOOKUP(AM1016,DownHill!$A$3:$D$29,3),IF(AJ1016="f",VLOOKUP(AM1016,FlatUnd!$A$2:$D$30,3),IF(AJ1016="t",VLOOKUP(AM1016,TimeAdd!$A$1:$D$18,3),IF(AJ1016="l",VLOOKUP(AM1016,SLimit!$A$1:$D$8,3),AO1015)))))),AO1015)</f>
        <v>59</v>
      </c>
      <c r="AP1016" s="53">
        <f>IF(AJ1016&lt;&gt;"",IF(AJ1016="o",VLOOKUP(AM1016,OpenSect!$A$1:$D$11,4),IF(AJ1016="u",VLOOKUP(AM1016,UpHill!$A$1:$D$35,4),IF(AJ1016="d",VLOOKUP(AM1016,DownHill!$A$3:$D$29,4),IF(AJ1016="f",VLOOKUP(AM1016,FlatUnd!$A$2:$D$30,4),IF(AJ1016="t",VLOOKUP(AM1016,TimeAdd!$A$1:$D$18,4),IF(AJ1016="l",VLOOKUP(AM1016,SLimit!$A$1:$D$8,4),AP1015)))))),AP1015)</f>
        <v>66</v>
      </c>
      <c r="AQ1016" s="53">
        <v>80</v>
      </c>
      <c r="AR1016" s="54" t="str">
        <f t="shared" si="1744"/>
        <v>Overhead wires</v>
      </c>
      <c r="AS1016" s="55"/>
      <c r="AT1016" s="55"/>
      <c r="AU1016" s="56" t="e">
        <f>IF(GroupStTimes!$A$8=0,MIN(CB1016,CD1016,CF1016),MIN(BZ1016,CB1016,CD1016,CF1016))</f>
        <v>#NUM!</v>
      </c>
      <c r="AV1016" s="56" t="e">
        <f>IF(GroupStTimes!$A$8=0,MAX(CC1016,CE1016,CG1016),MAX(CA1016,CC1016,CE1016,CG1016))</f>
        <v>#NUM!</v>
      </c>
      <c r="AW1016" s="57" t="str">
        <f t="shared" si="1745"/>
        <v/>
      </c>
      <c r="AX1016" s="58" t="str">
        <f t="shared" si="1746"/>
        <v/>
      </c>
      <c r="AY1016" s="58" t="str">
        <f t="shared" si="1747"/>
        <v/>
      </c>
      <c r="AZ1016" s="31">
        <f t="shared" si="1705"/>
        <v>224.1</v>
      </c>
      <c r="BA1016" s="59" t="e">
        <f t="shared" si="1706"/>
        <v>#NUM!</v>
      </c>
      <c r="BB1016" s="59" t="e">
        <f t="shared" si="1707"/>
        <v>#NUM!</v>
      </c>
      <c r="BC1016" s="59" t="e">
        <f t="shared" si="1708"/>
        <v>#NUM!</v>
      </c>
      <c r="BD1016" s="59" t="e">
        <f t="shared" si="1709"/>
        <v>#NUM!</v>
      </c>
      <c r="BE1016" s="59" t="e">
        <f t="shared" si="1710"/>
        <v>#NUM!</v>
      </c>
      <c r="BF1016" s="59" t="e">
        <f t="shared" si="1711"/>
        <v>#NUM!</v>
      </c>
      <c r="BG1016" s="59" t="e">
        <f t="shared" si="1712"/>
        <v>#NUM!</v>
      </c>
      <c r="BH1016" s="59" t="e">
        <f t="shared" si="1713"/>
        <v>#NUM!</v>
      </c>
      <c r="BI1016" s="31">
        <f t="shared" si="1714"/>
        <v>1.9300000000000068</v>
      </c>
      <c r="BJ1016" s="61">
        <f t="shared" si="1715"/>
        <v>4.4883720930232719E-2</v>
      </c>
      <c r="BK1016" s="61">
        <f t="shared" si="1716"/>
        <v>3.7843137254902091E-2</v>
      </c>
      <c r="BL1016" s="61">
        <f t="shared" si="1717"/>
        <v>3.2711864406779777E-2</v>
      </c>
      <c r="BM1016" s="61">
        <f t="shared" si="1718"/>
        <v>2.9242424242424347E-2</v>
      </c>
      <c r="BN1016" s="62">
        <f t="shared" si="1719"/>
        <v>0</v>
      </c>
      <c r="BO1016" s="62">
        <f t="shared" si="1720"/>
        <v>2</v>
      </c>
      <c r="BP1016" s="62">
        <f t="shared" si="1721"/>
        <v>42</v>
      </c>
      <c r="BQ1016" s="62">
        <f t="shared" si="1722"/>
        <v>0</v>
      </c>
      <c r="BR1016" s="62">
        <f t="shared" si="1723"/>
        <v>2</v>
      </c>
      <c r="BS1016" s="62">
        <f t="shared" si="1724"/>
        <v>16</v>
      </c>
      <c r="BT1016" s="62">
        <f t="shared" si="1725"/>
        <v>0</v>
      </c>
      <c r="BU1016" s="62">
        <f t="shared" si="1726"/>
        <v>1</v>
      </c>
      <c r="BV1016" s="62">
        <f t="shared" si="1727"/>
        <v>58</v>
      </c>
      <c r="BW1016" s="62">
        <f t="shared" si="1728"/>
        <v>0</v>
      </c>
      <c r="BX1016" s="62">
        <f t="shared" si="1729"/>
        <v>1</v>
      </c>
      <c r="BY1016" s="62">
        <f t="shared" si="1730"/>
        <v>45</v>
      </c>
      <c r="BZ1016" s="63" t="e">
        <f t="shared" si="1731"/>
        <v>#NUM!</v>
      </c>
      <c r="CA1016" s="63" t="e">
        <f t="shared" si="1732"/>
        <v>#NUM!</v>
      </c>
      <c r="CB1016" s="63" t="e">
        <f t="shared" si="1733"/>
        <v>#NUM!</v>
      </c>
      <c r="CC1016" s="63" t="e">
        <f t="shared" si="1734"/>
        <v>#NUM!</v>
      </c>
      <c r="CD1016" s="63" t="e">
        <f t="shared" si="1735"/>
        <v>#NUM!</v>
      </c>
      <c r="CE1016" s="63" t="e">
        <f t="shared" si="1736"/>
        <v>#NUM!</v>
      </c>
      <c r="CF1016" s="63" t="e">
        <f t="shared" si="1737"/>
        <v>#NUM!</v>
      </c>
      <c r="CG1016" s="63" t="e">
        <f t="shared" si="1738"/>
        <v>#NUM!</v>
      </c>
    </row>
    <row r="1017" spans="2:85" ht="26.25" customHeight="1" x14ac:dyDescent="0.25">
      <c r="C1017" s="37" t="s">
        <v>58</v>
      </c>
      <c r="E1017" s="37"/>
      <c r="F1017" s="37"/>
      <c r="G1017" s="78">
        <v>226.72</v>
      </c>
      <c r="H1017" s="41">
        <f t="shared" si="1688"/>
        <v>226.8</v>
      </c>
      <c r="I1017" s="42">
        <f t="shared" si="1739"/>
        <v>226.72</v>
      </c>
      <c r="J1017" s="43">
        <f t="shared" si="1689"/>
        <v>-4.7047753469779176E-4</v>
      </c>
      <c r="K1017" s="44">
        <f t="shared" si="1690"/>
        <v>-0.10666666666668334</v>
      </c>
      <c r="L1017" s="76" t="s">
        <v>447</v>
      </c>
      <c r="M1017" s="127"/>
      <c r="N1017" s="46">
        <f t="shared" si="1691"/>
        <v>226.82666666666668</v>
      </c>
      <c r="O1017" s="46"/>
      <c r="P1017" s="37">
        <v>226.8</v>
      </c>
      <c r="Q1017" s="46">
        <v>-0.2</v>
      </c>
      <c r="R1017" s="40">
        <v>227.04</v>
      </c>
      <c r="S1017" s="78"/>
      <c r="T1017" s="78">
        <v>226.84</v>
      </c>
      <c r="U1017" s="47">
        <f t="shared" si="1693"/>
        <v>28.596299999999999</v>
      </c>
      <c r="V1017" s="47">
        <f t="shared" si="1694"/>
        <v>29.83867</v>
      </c>
      <c r="W1017" s="50">
        <v>28.59629</v>
      </c>
      <c r="X1017" s="50">
        <v>29.83868</v>
      </c>
      <c r="Y1017" s="50">
        <v>28.59629</v>
      </c>
      <c r="Z1017" s="50">
        <v>29.83868</v>
      </c>
      <c r="AA1017" s="50">
        <v>28.596309999999999</v>
      </c>
      <c r="AB1017" s="50">
        <v>29.838660000000001</v>
      </c>
      <c r="AC1017" s="50">
        <v>28.59629</v>
      </c>
      <c r="AD1017" s="50">
        <v>29.838660000000001</v>
      </c>
      <c r="AE1017" s="51" t="str">
        <f t="shared" si="1695"/>
        <v/>
      </c>
      <c r="AF1017" s="51" t="str">
        <f t="shared" si="1740"/>
        <v/>
      </c>
      <c r="AG1017" s="51" t="str">
        <f t="shared" si="1741"/>
        <v>m</v>
      </c>
      <c r="AH1017" s="51" t="str">
        <f t="shared" si="1742"/>
        <v/>
      </c>
      <c r="AI1017" s="52">
        <f t="shared" si="1743"/>
        <v>226.8</v>
      </c>
      <c r="AJ1017" s="51" t="s">
        <v>58</v>
      </c>
      <c r="AK1017" s="53"/>
      <c r="AL1017" s="52"/>
      <c r="AM1017" s="53">
        <f t="shared" si="1700"/>
        <v>43</v>
      </c>
      <c r="AN1017" s="53">
        <f>IF(AJ1017&lt;&gt;"",IF(AJ1017="o",VLOOKUP(AM1017,OpenSect!$A$1:$D$11,2),IF(AJ1017="u",VLOOKUP(AM1017,UpHill!$A$1:$D$35,2),IF(AJ1017="d",VLOOKUP(AM1017,DownHill!$A$3:$D$29,2),IF(AJ1017="f",VLOOKUP(AM1017,FlatUnd!$A$2:$D$30,2),IF(AJ1017="t",VLOOKUP(AM1017,TimeAdd!$A$1:$D$176,2),IF(AJ1017="l",VLOOKUP(AM1017,SLimit!$A$1:$D$8,2),AN1016)))))),AN1016)</f>
        <v>51</v>
      </c>
      <c r="AO1017" s="53">
        <f>IF(AJ1017&lt;&gt;"",IF(AJ1017="o",VLOOKUP(AM1017,OpenSect!$A$1:$D$11,3),IF(AJ1017="u",VLOOKUP(AM1017,UpHill!$A$1:$D$35,3),IF(AJ1017="d",VLOOKUP(AM1017,DownHill!$A$3:$D$29,3),IF(AJ1017="f",VLOOKUP(AM1017,FlatUnd!$A$2:$D$30,3),IF(AJ1017="t",VLOOKUP(AM1017,TimeAdd!$A$1:$D$18,3),IF(AJ1017="l",VLOOKUP(AM1017,SLimit!$A$1:$D$8,3),AO1016)))))),AO1016)</f>
        <v>59</v>
      </c>
      <c r="AP1017" s="53">
        <f>IF(AJ1017&lt;&gt;"",IF(AJ1017="o",VLOOKUP(AM1017,OpenSect!$A$1:$D$11,4),IF(AJ1017="u",VLOOKUP(AM1017,UpHill!$A$1:$D$35,4),IF(AJ1017="d",VLOOKUP(AM1017,DownHill!$A$3:$D$29,4),IF(AJ1017="f",VLOOKUP(AM1017,FlatUnd!$A$2:$D$30,4),IF(AJ1017="t",VLOOKUP(AM1017,TimeAdd!$A$1:$D$18,4),IF(AJ1017="l",VLOOKUP(AM1017,SLimit!$A$1:$D$8,4),AP1016)))))),AP1016)</f>
        <v>66</v>
      </c>
      <c r="AQ1017" s="53">
        <v>80</v>
      </c>
      <c r="AR1017" s="54" t="str">
        <f t="shared" si="1744"/>
        <v>Control @ Small green tree in front of concrete pole. Dot on road and pole.</v>
      </c>
      <c r="AS1017" s="55"/>
      <c r="AT1017" s="55"/>
      <c r="AU1017" s="56" t="e">
        <f>IF(GroupStTimes!$A$8=0,MIN(CB1017,CD1017,CF1017),MIN(BZ1017,CB1017,CD1017,CF1017))</f>
        <v>#NUM!</v>
      </c>
      <c r="AV1017" s="56" t="e">
        <f>IF(GroupStTimes!$A$8=0,MAX(CC1017,CE1017,CG1017),MAX(CA1017,CC1017,CE1017,CG1017))</f>
        <v>#NUM!</v>
      </c>
      <c r="AW1017" s="57" t="str">
        <f t="shared" si="1745"/>
        <v>28.59630  29.83867</v>
      </c>
      <c r="AX1017" s="58">
        <f t="shared" si="1746"/>
        <v>28.59629</v>
      </c>
      <c r="AY1017" s="58">
        <f t="shared" si="1747"/>
        <v>29.83868</v>
      </c>
      <c r="AZ1017" s="31">
        <f t="shared" si="1705"/>
        <v>224.1</v>
      </c>
      <c r="BA1017" s="59" t="e">
        <f t="shared" si="1706"/>
        <v>#NUM!</v>
      </c>
      <c r="BB1017" s="59" t="e">
        <f t="shared" si="1707"/>
        <v>#NUM!</v>
      </c>
      <c r="BC1017" s="59" t="e">
        <f t="shared" si="1708"/>
        <v>#NUM!</v>
      </c>
      <c r="BD1017" s="59" t="e">
        <f t="shared" si="1709"/>
        <v>#NUM!</v>
      </c>
      <c r="BE1017" s="59" t="e">
        <f t="shared" si="1710"/>
        <v>#NUM!</v>
      </c>
      <c r="BF1017" s="59" t="e">
        <f t="shared" si="1711"/>
        <v>#NUM!</v>
      </c>
      <c r="BG1017" s="59" t="e">
        <f t="shared" si="1712"/>
        <v>#NUM!</v>
      </c>
      <c r="BH1017" s="59" t="e">
        <f t="shared" si="1713"/>
        <v>#NUM!</v>
      </c>
      <c r="BI1017" s="31">
        <f t="shared" si="1714"/>
        <v>2.7000000000000171</v>
      </c>
      <c r="BJ1017" s="61">
        <f t="shared" si="1715"/>
        <v>6.2790697674418999E-2</v>
      </c>
      <c r="BK1017" s="61">
        <f t="shared" si="1716"/>
        <v>5.2941176470588568E-2</v>
      </c>
      <c r="BL1017" s="61">
        <f t="shared" si="1717"/>
        <v>4.5762711864407071E-2</v>
      </c>
      <c r="BM1017" s="61">
        <f t="shared" si="1718"/>
        <v>4.0909090909091166E-2</v>
      </c>
      <c r="BN1017" s="62">
        <f t="shared" si="1719"/>
        <v>0</v>
      </c>
      <c r="BO1017" s="62">
        <f t="shared" si="1720"/>
        <v>3</v>
      </c>
      <c r="BP1017" s="62">
        <f t="shared" si="1721"/>
        <v>46</v>
      </c>
      <c r="BQ1017" s="62">
        <f t="shared" si="1722"/>
        <v>0</v>
      </c>
      <c r="BR1017" s="62">
        <f t="shared" si="1723"/>
        <v>3</v>
      </c>
      <c r="BS1017" s="62">
        <f t="shared" si="1724"/>
        <v>11</v>
      </c>
      <c r="BT1017" s="62">
        <f t="shared" si="1725"/>
        <v>0</v>
      </c>
      <c r="BU1017" s="62">
        <f t="shared" si="1726"/>
        <v>2</v>
      </c>
      <c r="BV1017" s="62">
        <f t="shared" si="1727"/>
        <v>45</v>
      </c>
      <c r="BW1017" s="62">
        <f t="shared" si="1728"/>
        <v>0</v>
      </c>
      <c r="BX1017" s="62">
        <f t="shared" si="1729"/>
        <v>2</v>
      </c>
      <c r="BY1017" s="62">
        <f t="shared" si="1730"/>
        <v>27</v>
      </c>
      <c r="BZ1017" s="63" t="e">
        <f t="shared" si="1731"/>
        <v>#NUM!</v>
      </c>
      <c r="CA1017" s="63" t="e">
        <f t="shared" si="1732"/>
        <v>#NUM!</v>
      </c>
      <c r="CB1017" s="63" t="e">
        <f t="shared" si="1733"/>
        <v>#NUM!</v>
      </c>
      <c r="CC1017" s="63" t="e">
        <f t="shared" si="1734"/>
        <v>#NUM!</v>
      </c>
      <c r="CD1017" s="63" t="e">
        <f t="shared" si="1735"/>
        <v>#NUM!</v>
      </c>
      <c r="CE1017" s="63" t="e">
        <f t="shared" si="1736"/>
        <v>#NUM!</v>
      </c>
      <c r="CF1017" s="63" t="e">
        <f t="shared" si="1737"/>
        <v>#NUM!</v>
      </c>
      <c r="CG1017" s="63" t="e">
        <f t="shared" si="1738"/>
        <v>#NUM!</v>
      </c>
    </row>
    <row r="1018" spans="2:85" ht="26.25" customHeight="1" x14ac:dyDescent="0.25">
      <c r="C1018" s="37" t="s">
        <v>67</v>
      </c>
      <c r="D1018" s="37">
        <v>34</v>
      </c>
      <c r="E1018" s="37"/>
      <c r="F1018" s="37"/>
      <c r="G1018" s="78">
        <v>227.26</v>
      </c>
      <c r="H1018" s="41">
        <f t="shared" si="1688"/>
        <v>227.35</v>
      </c>
      <c r="I1018" s="42">
        <f t="shared" si="1739"/>
        <v>227.26</v>
      </c>
      <c r="J1018" s="43">
        <f t="shared" si="1689"/>
        <v>-5.1336208160993686E-4</v>
      </c>
      <c r="K1018" s="44">
        <f t="shared" si="1690"/>
        <v>-0.11666666666667425</v>
      </c>
      <c r="L1018" s="76" t="s">
        <v>448</v>
      </c>
      <c r="M1018" s="127"/>
      <c r="N1018" s="46">
        <f t="shared" si="1691"/>
        <v>227.37666666666667</v>
      </c>
      <c r="O1018" s="46"/>
      <c r="P1018" s="37">
        <v>227.35</v>
      </c>
      <c r="Q1018" s="46">
        <v>-0.2</v>
      </c>
      <c r="R1018" s="40">
        <v>227.59</v>
      </c>
      <c r="S1018" s="78"/>
      <c r="T1018" s="78">
        <v>227.39</v>
      </c>
      <c r="U1018" s="47" t="str">
        <f t="shared" si="1693"/>
        <v/>
      </c>
      <c r="V1018" s="47" t="str">
        <f t="shared" si="1694"/>
        <v/>
      </c>
      <c r="W1018" s="50"/>
      <c r="X1018" s="50"/>
      <c r="Y1018" s="50"/>
      <c r="Z1018" s="50"/>
      <c r="AA1018" s="50"/>
      <c r="AB1018" s="50"/>
      <c r="AC1018" s="50"/>
      <c r="AD1018" s="50"/>
      <c r="AE1018" s="51" t="str">
        <f t="shared" si="1695"/>
        <v/>
      </c>
      <c r="AF1018" s="51" t="str">
        <f t="shared" si="1740"/>
        <v/>
      </c>
      <c r="AG1018" s="51" t="str">
        <f t="shared" si="1741"/>
        <v>d</v>
      </c>
      <c r="AH1018" s="51">
        <f t="shared" si="1742"/>
        <v>34</v>
      </c>
      <c r="AI1018" s="52">
        <f t="shared" si="1743"/>
        <v>227.35</v>
      </c>
      <c r="AJ1018" s="51" t="s">
        <v>67</v>
      </c>
      <c r="AK1018" s="53"/>
      <c r="AL1018" s="52"/>
      <c r="AM1018" s="53">
        <f t="shared" si="1700"/>
        <v>34</v>
      </c>
      <c r="AN1018" s="53">
        <f>IF(AJ1018&lt;&gt;"",IF(AJ1018="o",VLOOKUP(AM1018,OpenSect!$A$1:$D$11,2),IF(AJ1018="u",VLOOKUP(AM1018,UpHill!$A$1:$D$35,2),IF(AJ1018="d",VLOOKUP(AM1018,DownHill!$A$3:$D$29,2),IF(AJ1018="f",VLOOKUP(AM1018,FlatUnd!$A$2:$D$30,2),IF(AJ1018="t",VLOOKUP(AM1018,TimeAdd!$A$1:$D$176,2),IF(AJ1018="l",VLOOKUP(AM1018,SLimit!$A$1:$D$8,2),AN1017)))))),AN1017)</f>
        <v>37</v>
      </c>
      <c r="AO1018" s="53">
        <f>IF(AJ1018&lt;&gt;"",IF(AJ1018="o",VLOOKUP(AM1018,OpenSect!$A$1:$D$11,3),IF(AJ1018="u",VLOOKUP(AM1018,UpHill!$A$1:$D$35,3),IF(AJ1018="d",VLOOKUP(AM1018,DownHill!$A$3:$D$29,3),IF(AJ1018="f",VLOOKUP(AM1018,FlatUnd!$A$2:$D$30,3),IF(AJ1018="t",VLOOKUP(AM1018,TimeAdd!$A$1:$D$18,3),IF(AJ1018="l",VLOOKUP(AM1018,SLimit!$A$1:$D$8,3),AO1017)))))),AO1017)</f>
        <v>41</v>
      </c>
      <c r="AP1018" s="53">
        <f>IF(AJ1018&lt;&gt;"",IF(AJ1018="o",VLOOKUP(AM1018,OpenSect!$A$1:$D$11,4),IF(AJ1018="u",VLOOKUP(AM1018,UpHill!$A$1:$D$35,4),IF(AJ1018="d",VLOOKUP(AM1018,DownHill!$A$3:$D$29,4),IF(AJ1018="f",VLOOKUP(AM1018,FlatUnd!$A$2:$D$30,4),IF(AJ1018="t",VLOOKUP(AM1018,TimeAdd!$A$1:$D$18,4),IF(AJ1018="l",VLOOKUP(AM1018,SLimit!$A$1:$D$8,4),AP1017)))))),AP1017)</f>
        <v>43</v>
      </c>
      <c r="AQ1018" s="53">
        <v>80</v>
      </c>
      <c r="AR1018" s="54" t="str">
        <f t="shared" si="1744"/>
        <v>Jo-Jo Tank.  START of OPEN SECTION. Beware of speed bumps ahead and free roaming animals.  (Speed bumps are not well marked!)</v>
      </c>
      <c r="AS1018" s="55"/>
      <c r="AT1018" s="55"/>
      <c r="AU1018" s="56" t="e">
        <f>IF(GroupStTimes!$A$8=0,MIN(CB1018,CD1018,CF1018),MIN(BZ1018,CB1018,CD1018,CF1018))</f>
        <v>#NUM!</v>
      </c>
      <c r="AV1018" s="56" t="e">
        <f>IF(GroupStTimes!$A$8=0,MAX(CC1018,CE1018,CG1018),MAX(CA1018,CC1018,CE1018,CG1018))</f>
        <v>#NUM!</v>
      </c>
      <c r="AW1018" s="57" t="str">
        <f t="shared" si="1745"/>
        <v/>
      </c>
      <c r="AX1018" s="58" t="str">
        <f t="shared" si="1746"/>
        <v/>
      </c>
      <c r="AY1018" s="58" t="str">
        <f t="shared" si="1747"/>
        <v/>
      </c>
      <c r="AZ1018" s="31">
        <f t="shared" si="1705"/>
        <v>224.1</v>
      </c>
      <c r="BA1018" s="59" t="e">
        <f t="shared" si="1706"/>
        <v>#NUM!</v>
      </c>
      <c r="BB1018" s="59" t="e">
        <f t="shared" si="1707"/>
        <v>#NUM!</v>
      </c>
      <c r="BC1018" s="59" t="e">
        <f t="shared" si="1708"/>
        <v>#NUM!</v>
      </c>
      <c r="BD1018" s="59" t="e">
        <f t="shared" si="1709"/>
        <v>#NUM!</v>
      </c>
      <c r="BE1018" s="59" t="e">
        <f t="shared" si="1710"/>
        <v>#NUM!</v>
      </c>
      <c r="BF1018" s="59" t="e">
        <f t="shared" si="1711"/>
        <v>#NUM!</v>
      </c>
      <c r="BG1018" s="59" t="e">
        <f t="shared" si="1712"/>
        <v>#NUM!</v>
      </c>
      <c r="BH1018" s="59" t="e">
        <f t="shared" si="1713"/>
        <v>#NUM!</v>
      </c>
      <c r="BI1018" s="31">
        <f t="shared" si="1714"/>
        <v>3.25</v>
      </c>
      <c r="BJ1018" s="61">
        <f t="shared" si="1715"/>
        <v>7.5581395348837205E-2</v>
      </c>
      <c r="BK1018" s="61">
        <f t="shared" si="1716"/>
        <v>6.3725490196078427E-2</v>
      </c>
      <c r="BL1018" s="61">
        <f t="shared" si="1717"/>
        <v>5.5084745762711863E-2</v>
      </c>
      <c r="BM1018" s="61">
        <f t="shared" si="1718"/>
        <v>4.924242424242424E-2</v>
      </c>
      <c r="BN1018" s="62">
        <f t="shared" si="1719"/>
        <v>0</v>
      </c>
      <c r="BO1018" s="62">
        <f t="shared" si="1720"/>
        <v>4</v>
      </c>
      <c r="BP1018" s="62">
        <f t="shared" si="1721"/>
        <v>32</v>
      </c>
      <c r="BQ1018" s="62">
        <f t="shared" si="1722"/>
        <v>0</v>
      </c>
      <c r="BR1018" s="62">
        <f t="shared" si="1723"/>
        <v>3</v>
      </c>
      <c r="BS1018" s="62">
        <f t="shared" si="1724"/>
        <v>49</v>
      </c>
      <c r="BT1018" s="62">
        <f t="shared" si="1725"/>
        <v>0</v>
      </c>
      <c r="BU1018" s="62">
        <f t="shared" si="1726"/>
        <v>3</v>
      </c>
      <c r="BV1018" s="62">
        <f t="shared" si="1727"/>
        <v>18</v>
      </c>
      <c r="BW1018" s="62">
        <f t="shared" si="1728"/>
        <v>0</v>
      </c>
      <c r="BX1018" s="62">
        <f t="shared" si="1729"/>
        <v>2</v>
      </c>
      <c r="BY1018" s="62">
        <f t="shared" si="1730"/>
        <v>57</v>
      </c>
      <c r="BZ1018" s="63" t="e">
        <f t="shared" si="1731"/>
        <v>#NUM!</v>
      </c>
      <c r="CA1018" s="63" t="e">
        <f t="shared" si="1732"/>
        <v>#NUM!</v>
      </c>
      <c r="CB1018" s="63" t="e">
        <f t="shared" si="1733"/>
        <v>#NUM!</v>
      </c>
      <c r="CC1018" s="63" t="e">
        <f t="shared" si="1734"/>
        <v>#NUM!</v>
      </c>
      <c r="CD1018" s="63" t="e">
        <f t="shared" si="1735"/>
        <v>#NUM!</v>
      </c>
      <c r="CE1018" s="63" t="e">
        <f t="shared" si="1736"/>
        <v>#NUM!</v>
      </c>
      <c r="CF1018" s="63" t="e">
        <f t="shared" si="1737"/>
        <v>#NUM!</v>
      </c>
      <c r="CG1018" s="63" t="e">
        <f t="shared" si="1738"/>
        <v>#NUM!</v>
      </c>
    </row>
    <row r="1019" spans="2:85" ht="26.25" customHeight="1" x14ac:dyDescent="0.25">
      <c r="E1019" s="37"/>
      <c r="F1019" s="37"/>
      <c r="G1019" s="66">
        <v>228.17000000000002</v>
      </c>
      <c r="H1019" s="41">
        <f t="shared" si="1688"/>
        <v>228.25</v>
      </c>
      <c r="I1019" s="42">
        <f t="shared" si="1739"/>
        <v>228.17000000000002</v>
      </c>
      <c r="J1019" s="43">
        <f t="shared" si="1689"/>
        <v>-4.8209668229809698E-4</v>
      </c>
      <c r="K1019" s="44">
        <f t="shared" si="1690"/>
        <v>-0.1099999999999568</v>
      </c>
      <c r="L1019" s="76" t="s">
        <v>449</v>
      </c>
      <c r="M1019" s="127"/>
      <c r="N1019" s="46">
        <f t="shared" si="1691"/>
        <v>228.27999999999997</v>
      </c>
      <c r="O1019" s="46"/>
      <c r="P1019" s="37">
        <v>228.25</v>
      </c>
      <c r="Q1019" s="46">
        <v>-0.2</v>
      </c>
      <c r="R1019" s="40">
        <v>228.48999999999998</v>
      </c>
      <c r="S1019" s="78"/>
      <c r="T1019" s="78">
        <v>228.3</v>
      </c>
      <c r="U1019" s="47" t="str">
        <f t="shared" si="1693"/>
        <v/>
      </c>
      <c r="V1019" s="47" t="str">
        <f t="shared" si="1694"/>
        <v/>
      </c>
      <c r="W1019" s="50"/>
      <c r="X1019" s="50"/>
      <c r="Y1019" s="50"/>
      <c r="Z1019" s="50"/>
      <c r="AA1019" s="50"/>
      <c r="AB1019" s="50"/>
      <c r="AC1019" s="50"/>
      <c r="AD1019" s="50"/>
      <c r="AE1019" s="51" t="str">
        <f t="shared" si="1695"/>
        <v/>
      </c>
      <c r="AF1019" s="51" t="str">
        <f t="shared" si="1740"/>
        <v/>
      </c>
      <c r="AG1019" s="51" t="str">
        <f t="shared" si="1741"/>
        <v/>
      </c>
      <c r="AH1019" s="51" t="str">
        <f t="shared" si="1742"/>
        <v/>
      </c>
      <c r="AI1019" s="52">
        <f t="shared" si="1743"/>
        <v>228.25</v>
      </c>
      <c r="AJ1019" s="51"/>
      <c r="AK1019" s="53"/>
      <c r="AL1019" s="52"/>
      <c r="AM1019" s="53">
        <f t="shared" si="1700"/>
        <v>34</v>
      </c>
      <c r="AN1019" s="53">
        <f>IF(AJ1019&lt;&gt;"",IF(AJ1019="o",VLOOKUP(AM1019,OpenSect!$A$1:$D$11,2),IF(AJ1019="u",VLOOKUP(AM1019,UpHill!$A$1:$D$35,2),IF(AJ1019="d",VLOOKUP(AM1019,DownHill!$A$3:$D$29,2),IF(AJ1019="f",VLOOKUP(AM1019,FlatUnd!$A$2:$D$30,2),IF(AJ1019="t",VLOOKUP(AM1019,TimeAdd!$A$1:$D$176,2),IF(AJ1019="l",VLOOKUP(AM1019,SLimit!$A$1:$D$8,2),AN1018)))))),AN1018)</f>
        <v>37</v>
      </c>
      <c r="AO1019" s="53">
        <f>IF(AJ1019&lt;&gt;"",IF(AJ1019="o",VLOOKUP(AM1019,OpenSect!$A$1:$D$11,3),IF(AJ1019="u",VLOOKUP(AM1019,UpHill!$A$1:$D$35,3),IF(AJ1019="d",VLOOKUP(AM1019,DownHill!$A$3:$D$29,3),IF(AJ1019="f",VLOOKUP(AM1019,FlatUnd!$A$2:$D$30,3),IF(AJ1019="t",VLOOKUP(AM1019,TimeAdd!$A$1:$D$18,3),IF(AJ1019="l",VLOOKUP(AM1019,SLimit!$A$1:$D$8,3),AO1018)))))),AO1018)</f>
        <v>41</v>
      </c>
      <c r="AP1019" s="53">
        <f>IF(AJ1019&lt;&gt;"",IF(AJ1019="o",VLOOKUP(AM1019,OpenSect!$A$1:$D$11,4),IF(AJ1019="u",VLOOKUP(AM1019,UpHill!$A$1:$D$35,4),IF(AJ1019="d",VLOOKUP(AM1019,DownHill!$A$3:$D$29,4),IF(AJ1019="f",VLOOKUP(AM1019,FlatUnd!$A$2:$D$30,4),IF(AJ1019="t",VLOOKUP(AM1019,TimeAdd!$A$1:$D$18,4),IF(AJ1019="l",VLOOKUP(AM1019,SLimit!$A$1:$D$8,4),AP1018)))))),AP1018)</f>
        <v>43</v>
      </c>
      <c r="AQ1019" s="53">
        <v>80</v>
      </c>
      <c r="AR1019" s="54" t="str">
        <f t="shared" si="1744"/>
        <v>First speed bumps.</v>
      </c>
      <c r="AS1019" s="55"/>
      <c r="AT1019" s="55"/>
      <c r="AU1019" s="56" t="e">
        <f>IF(GroupStTimes!$A$8=0,MIN(CB1019,CD1019,CF1019),MIN(BZ1019,CB1019,CD1019,CF1019))</f>
        <v>#NUM!</v>
      </c>
      <c r="AV1019" s="56" t="e">
        <f>IF(GroupStTimes!$A$8=0,MAX(CC1019,CE1019,CG1019),MAX(CA1019,CC1019,CE1019,CG1019))</f>
        <v>#NUM!</v>
      </c>
      <c r="AW1019" s="57" t="str">
        <f t="shared" si="1745"/>
        <v/>
      </c>
      <c r="AX1019" s="58" t="str">
        <f t="shared" si="1746"/>
        <v/>
      </c>
      <c r="AY1019" s="58" t="str">
        <f t="shared" si="1747"/>
        <v/>
      </c>
      <c r="AZ1019" s="31">
        <f t="shared" si="1705"/>
        <v>227.35</v>
      </c>
      <c r="BA1019" s="59" t="e">
        <f t="shared" si="1706"/>
        <v>#NUM!</v>
      </c>
      <c r="BB1019" s="59" t="e">
        <f t="shared" si="1707"/>
        <v>#NUM!</v>
      </c>
      <c r="BC1019" s="59" t="e">
        <f t="shared" si="1708"/>
        <v>#NUM!</v>
      </c>
      <c r="BD1019" s="59" t="e">
        <f t="shared" si="1709"/>
        <v>#NUM!</v>
      </c>
      <c r="BE1019" s="59" t="e">
        <f t="shared" si="1710"/>
        <v>#NUM!</v>
      </c>
      <c r="BF1019" s="59" t="e">
        <f t="shared" si="1711"/>
        <v>#NUM!</v>
      </c>
      <c r="BG1019" s="59" t="e">
        <f t="shared" si="1712"/>
        <v>#NUM!</v>
      </c>
      <c r="BH1019" s="59" t="e">
        <f t="shared" si="1713"/>
        <v>#NUM!</v>
      </c>
      <c r="BI1019" s="31">
        <f t="shared" si="1714"/>
        <v>0.90000000000000568</v>
      </c>
      <c r="BJ1019" s="61">
        <f t="shared" si="1715"/>
        <v>2.6470588235294284E-2</v>
      </c>
      <c r="BK1019" s="61">
        <f t="shared" si="1716"/>
        <v>2.4324324324324478E-2</v>
      </c>
      <c r="BL1019" s="61">
        <f t="shared" si="1717"/>
        <v>2.1951219512195259E-2</v>
      </c>
      <c r="BM1019" s="61">
        <f t="shared" si="1718"/>
        <v>2.0930232558139666E-2</v>
      </c>
      <c r="BN1019" s="62">
        <f t="shared" si="1719"/>
        <v>0</v>
      </c>
      <c r="BO1019" s="62">
        <f t="shared" si="1720"/>
        <v>1</v>
      </c>
      <c r="BP1019" s="62">
        <f t="shared" si="1721"/>
        <v>35</v>
      </c>
      <c r="BQ1019" s="62">
        <f t="shared" si="1722"/>
        <v>0</v>
      </c>
      <c r="BR1019" s="62">
        <f t="shared" si="1723"/>
        <v>1</v>
      </c>
      <c r="BS1019" s="62">
        <f t="shared" si="1724"/>
        <v>28</v>
      </c>
      <c r="BT1019" s="62">
        <f t="shared" si="1725"/>
        <v>0</v>
      </c>
      <c r="BU1019" s="62">
        <f t="shared" si="1726"/>
        <v>1</v>
      </c>
      <c r="BV1019" s="62">
        <f t="shared" si="1727"/>
        <v>19</v>
      </c>
      <c r="BW1019" s="62">
        <f t="shared" si="1728"/>
        <v>0</v>
      </c>
      <c r="BX1019" s="62">
        <f t="shared" si="1729"/>
        <v>1</v>
      </c>
      <c r="BY1019" s="62">
        <f t="shared" si="1730"/>
        <v>15</v>
      </c>
      <c r="BZ1019" s="63" t="e">
        <f t="shared" si="1731"/>
        <v>#NUM!</v>
      </c>
      <c r="CA1019" s="63" t="e">
        <f t="shared" si="1732"/>
        <v>#NUM!</v>
      </c>
      <c r="CB1019" s="63" t="e">
        <f t="shared" si="1733"/>
        <v>#NUM!</v>
      </c>
      <c r="CC1019" s="63" t="e">
        <f t="shared" si="1734"/>
        <v>#NUM!</v>
      </c>
      <c r="CD1019" s="63" t="e">
        <f t="shared" si="1735"/>
        <v>#NUM!</v>
      </c>
      <c r="CE1019" s="63" t="e">
        <f t="shared" si="1736"/>
        <v>#NUM!</v>
      </c>
      <c r="CF1019" s="63" t="e">
        <f t="shared" si="1737"/>
        <v>#NUM!</v>
      </c>
      <c r="CG1019" s="63" t="e">
        <f t="shared" si="1738"/>
        <v>#NUM!</v>
      </c>
    </row>
    <row r="1020" spans="2:85" ht="26.25" customHeight="1" x14ac:dyDescent="0.25">
      <c r="C1020" s="37" t="s">
        <v>49</v>
      </c>
      <c r="D1020" s="37">
        <v>37</v>
      </c>
      <c r="E1020" s="37"/>
      <c r="F1020" s="37"/>
      <c r="G1020" s="78">
        <v>231.43</v>
      </c>
      <c r="H1020" s="41">
        <f t="shared" si="1688"/>
        <v>231.52</v>
      </c>
      <c r="I1020" s="42">
        <f t="shared" si="1739"/>
        <v>231.43</v>
      </c>
      <c r="J1020" s="43">
        <f t="shared" si="1689"/>
        <v>-5.0411211453442798E-4</v>
      </c>
      <c r="K1020" s="44">
        <f t="shared" si="1690"/>
        <v>-0.11666666666670267</v>
      </c>
      <c r="L1020" s="76" t="s">
        <v>450</v>
      </c>
      <c r="M1020" s="127"/>
      <c r="N1020" s="46">
        <f t="shared" si="1691"/>
        <v>231.54666666666671</v>
      </c>
      <c r="O1020" s="46"/>
      <c r="P1020" s="37">
        <v>231.52</v>
      </c>
      <c r="Q1020" s="46">
        <v>-0.2</v>
      </c>
      <c r="R1020" s="40">
        <v>231.76</v>
      </c>
      <c r="S1020" s="78"/>
      <c r="T1020" s="78">
        <v>231.56</v>
      </c>
      <c r="U1020" s="47" t="str">
        <f t="shared" si="1693"/>
        <v/>
      </c>
      <c r="V1020" s="47" t="str">
        <f t="shared" si="1694"/>
        <v/>
      </c>
      <c r="W1020" s="50"/>
      <c r="X1020" s="50"/>
      <c r="Y1020" s="50"/>
      <c r="Z1020" s="50"/>
      <c r="AA1020" s="50"/>
      <c r="AB1020" s="50"/>
      <c r="AC1020" s="50"/>
      <c r="AD1020" s="50"/>
      <c r="AE1020" s="51" t="str">
        <f t="shared" si="1695"/>
        <v/>
      </c>
      <c r="AF1020" s="51" t="str">
        <f t="shared" si="1740"/>
        <v/>
      </c>
      <c r="AG1020" s="51" t="str">
        <f t="shared" si="1741"/>
        <v>f</v>
      </c>
      <c r="AH1020" s="51">
        <f t="shared" si="1742"/>
        <v>37</v>
      </c>
      <c r="AI1020" s="52">
        <f t="shared" si="1743"/>
        <v>231.52</v>
      </c>
      <c r="AJ1020" s="51" t="s">
        <v>25</v>
      </c>
      <c r="AK1020" s="53"/>
      <c r="AL1020" s="52"/>
      <c r="AM1020" s="53">
        <f t="shared" si="1700"/>
        <v>37</v>
      </c>
      <c r="AN1020" s="53">
        <f>IF(AJ1020&lt;&gt;"",IF(AJ1020="o",VLOOKUP(AM1020,OpenSect!$A$1:$D$11,2),IF(AJ1020="u",VLOOKUP(AM1020,UpHill!$A$1:$D$35,2),IF(AJ1020="d",VLOOKUP(AM1020,DownHill!$A$3:$D$29,2),IF(AJ1020="f",VLOOKUP(AM1020,FlatUnd!$A$2:$D$30,2),IF(AJ1020="t",VLOOKUP(AM1020,TimeAdd!$A$1:$D$176,2),IF(AJ1020="l",VLOOKUP(AM1020,SLimit!$A$1:$D$8,2),AN1019)))))),AN1019)</f>
        <v>36</v>
      </c>
      <c r="AO1020" s="53">
        <f>IF(AJ1020&lt;&gt;"",IF(AJ1020="o",VLOOKUP(AM1020,OpenSect!$A$1:$D$11,3),IF(AJ1020="u",VLOOKUP(AM1020,UpHill!$A$1:$D$35,3),IF(AJ1020="d",VLOOKUP(AM1020,DownHill!$A$3:$D$29,3),IF(AJ1020="f",VLOOKUP(AM1020,FlatUnd!$A$2:$D$30,3),IF(AJ1020="t",VLOOKUP(AM1020,TimeAdd!$A$1:$D$18,3),IF(AJ1020="l",VLOOKUP(AM1020,SLimit!$A$1:$D$8,3),AO1019)))))),AO1019)</f>
        <v>36</v>
      </c>
      <c r="AP1020" s="53">
        <f>IF(AJ1020&lt;&gt;"",IF(AJ1020="o",VLOOKUP(AM1020,OpenSect!$A$1:$D$11,4),IF(AJ1020="u",VLOOKUP(AM1020,UpHill!$A$1:$D$35,4),IF(AJ1020="d",VLOOKUP(AM1020,DownHill!$A$3:$D$29,4),IF(AJ1020="f",VLOOKUP(AM1020,FlatUnd!$A$2:$D$30,4),IF(AJ1020="t",VLOOKUP(AM1020,TimeAdd!$A$1:$D$18,4),IF(AJ1020="l",VLOOKUP(AM1020,SLimit!$A$1:$D$8,4),AP1019)))))),AP1019)</f>
        <v>36</v>
      </c>
      <c r="AQ1020" s="53">
        <v>80</v>
      </c>
      <c r="AR1020" s="54" t="str">
        <f t="shared" si="1744"/>
        <v>T-Junction. STOP. Turn LEFT.  Beware of speed bumps.</v>
      </c>
      <c r="AS1020" s="55"/>
      <c r="AT1020" s="55"/>
      <c r="AU1020" s="56" t="e">
        <f>IF(GroupStTimes!$A$8=0,MIN(CB1020,CD1020,CF1020),MIN(BZ1020,CB1020,CD1020,CF1020))</f>
        <v>#NUM!</v>
      </c>
      <c r="AV1020" s="56" t="e">
        <f>IF(GroupStTimes!$A$8=0,MAX(CC1020,CE1020,CG1020),MAX(CA1020,CC1020,CE1020,CG1020))</f>
        <v>#NUM!</v>
      </c>
      <c r="AW1020" s="57" t="str">
        <f t="shared" si="1745"/>
        <v/>
      </c>
      <c r="AX1020" s="58" t="str">
        <f t="shared" si="1746"/>
        <v/>
      </c>
      <c r="AY1020" s="58" t="str">
        <f t="shared" si="1747"/>
        <v/>
      </c>
      <c r="AZ1020" s="31">
        <f t="shared" si="1705"/>
        <v>227.35</v>
      </c>
      <c r="BA1020" s="59" t="e">
        <f t="shared" si="1706"/>
        <v>#NUM!</v>
      </c>
      <c r="BB1020" s="59" t="e">
        <f t="shared" si="1707"/>
        <v>#NUM!</v>
      </c>
      <c r="BC1020" s="59" t="e">
        <f t="shared" si="1708"/>
        <v>#NUM!</v>
      </c>
      <c r="BD1020" s="59" t="e">
        <f t="shared" si="1709"/>
        <v>#NUM!</v>
      </c>
      <c r="BE1020" s="59" t="e">
        <f t="shared" si="1710"/>
        <v>#NUM!</v>
      </c>
      <c r="BF1020" s="59" t="e">
        <f t="shared" si="1711"/>
        <v>#NUM!</v>
      </c>
      <c r="BG1020" s="59" t="e">
        <f t="shared" si="1712"/>
        <v>#NUM!</v>
      </c>
      <c r="BH1020" s="59" t="e">
        <f t="shared" si="1713"/>
        <v>#NUM!</v>
      </c>
      <c r="BI1020" s="31">
        <f t="shared" si="1714"/>
        <v>4.1700000000000159</v>
      </c>
      <c r="BJ1020" s="61">
        <f t="shared" si="1715"/>
        <v>0.12264705882352989</v>
      </c>
      <c r="BK1020" s="61">
        <f t="shared" si="1716"/>
        <v>0.11270270270270313</v>
      </c>
      <c r="BL1020" s="61">
        <f t="shared" si="1717"/>
        <v>0.10170731707317111</v>
      </c>
      <c r="BM1020" s="61">
        <f t="shared" si="1718"/>
        <v>9.6976744186046876E-2</v>
      </c>
      <c r="BN1020" s="62">
        <f t="shared" si="1719"/>
        <v>0</v>
      </c>
      <c r="BO1020" s="62">
        <f t="shared" si="1720"/>
        <v>7</v>
      </c>
      <c r="BP1020" s="62">
        <f t="shared" si="1721"/>
        <v>22</v>
      </c>
      <c r="BQ1020" s="62">
        <f t="shared" si="1722"/>
        <v>0</v>
      </c>
      <c r="BR1020" s="62">
        <f t="shared" si="1723"/>
        <v>6</v>
      </c>
      <c r="BS1020" s="62">
        <f t="shared" si="1724"/>
        <v>46</v>
      </c>
      <c r="BT1020" s="62">
        <f t="shared" si="1725"/>
        <v>0</v>
      </c>
      <c r="BU1020" s="62">
        <f t="shared" si="1726"/>
        <v>6</v>
      </c>
      <c r="BV1020" s="62">
        <f t="shared" si="1727"/>
        <v>6</v>
      </c>
      <c r="BW1020" s="62">
        <f t="shared" si="1728"/>
        <v>0</v>
      </c>
      <c r="BX1020" s="62">
        <f t="shared" si="1729"/>
        <v>5</v>
      </c>
      <c r="BY1020" s="62">
        <f t="shared" si="1730"/>
        <v>49</v>
      </c>
      <c r="BZ1020" s="63" t="e">
        <f t="shared" si="1731"/>
        <v>#NUM!</v>
      </c>
      <c r="CA1020" s="63" t="e">
        <f t="shared" si="1732"/>
        <v>#NUM!</v>
      </c>
      <c r="CB1020" s="63" t="e">
        <f t="shared" si="1733"/>
        <v>#NUM!</v>
      </c>
      <c r="CC1020" s="63" t="e">
        <f t="shared" si="1734"/>
        <v>#NUM!</v>
      </c>
      <c r="CD1020" s="63" t="e">
        <f t="shared" si="1735"/>
        <v>#NUM!</v>
      </c>
      <c r="CE1020" s="63" t="e">
        <f t="shared" si="1736"/>
        <v>#NUM!</v>
      </c>
      <c r="CF1020" s="63" t="e">
        <f t="shared" si="1737"/>
        <v>#NUM!</v>
      </c>
      <c r="CG1020" s="63" t="e">
        <f t="shared" si="1738"/>
        <v>#NUM!</v>
      </c>
    </row>
    <row r="1021" spans="2:85" ht="26.25" customHeight="1" x14ac:dyDescent="0.25">
      <c r="E1021" s="37"/>
      <c r="F1021" s="37"/>
      <c r="G1021" s="77">
        <v>231.83</v>
      </c>
      <c r="H1021" s="41">
        <f t="shared" si="1688"/>
        <v>231.83</v>
      </c>
      <c r="I1021" s="42">
        <f t="shared" si="1739"/>
        <v>231.83</v>
      </c>
      <c r="J1021" s="43">
        <f t="shared" si="1689"/>
        <v>0</v>
      </c>
      <c r="K1021" s="44">
        <f t="shared" si="1690"/>
        <v>0</v>
      </c>
      <c r="L1021" s="76" t="s">
        <v>451</v>
      </c>
      <c r="M1021" s="127"/>
      <c r="N1021" s="46">
        <f t="shared" si="1691"/>
        <v>231.83</v>
      </c>
      <c r="O1021" s="46"/>
      <c r="P1021" s="37">
        <v>231.83</v>
      </c>
      <c r="Q1021" s="46">
        <v>-0.2</v>
      </c>
      <c r="R1021" s="40">
        <v>232.03</v>
      </c>
      <c r="S1021" s="78"/>
      <c r="T1021" s="78">
        <v>231.83</v>
      </c>
      <c r="U1021" s="47" t="str">
        <f t="shared" si="1693"/>
        <v/>
      </c>
      <c r="V1021" s="47" t="str">
        <f t="shared" si="1694"/>
        <v/>
      </c>
      <c r="W1021" s="50"/>
      <c r="X1021" s="50"/>
      <c r="Y1021" s="50"/>
      <c r="Z1021" s="50"/>
      <c r="AA1021" s="50"/>
      <c r="AB1021" s="50"/>
      <c r="AC1021" s="50"/>
      <c r="AD1021" s="50"/>
      <c r="AE1021" s="51" t="str">
        <f t="shared" si="1695"/>
        <v/>
      </c>
      <c r="AF1021" s="51" t="str">
        <f t="shared" si="1740"/>
        <v/>
      </c>
      <c r="AG1021" s="51" t="str">
        <f t="shared" si="1741"/>
        <v/>
      </c>
      <c r="AH1021" s="51" t="str">
        <f t="shared" si="1742"/>
        <v/>
      </c>
      <c r="AI1021" s="52">
        <f t="shared" si="1743"/>
        <v>231.83</v>
      </c>
      <c r="AJ1021" s="51"/>
      <c r="AK1021" s="53"/>
      <c r="AL1021" s="52"/>
      <c r="AM1021" s="53">
        <f t="shared" si="1700"/>
        <v>37</v>
      </c>
      <c r="AN1021" s="53">
        <f>IF(AJ1021&lt;&gt;"",IF(AJ1021="o",VLOOKUP(AM1021,OpenSect!$A$1:$D$11,2),IF(AJ1021="u",VLOOKUP(AM1021,UpHill!$A$1:$D$35,2),IF(AJ1021="d",VLOOKUP(AM1021,DownHill!$A$3:$D$29,2),IF(AJ1021="f",VLOOKUP(AM1021,FlatUnd!$A$2:$D$30,2),IF(AJ1021="t",VLOOKUP(AM1021,TimeAdd!$A$1:$D$176,2),IF(AJ1021="l",VLOOKUP(AM1021,SLimit!$A$1:$D$8,2),AN1020)))))),AN1020)</f>
        <v>36</v>
      </c>
      <c r="AO1021" s="53">
        <f>IF(AJ1021&lt;&gt;"",IF(AJ1021="o",VLOOKUP(AM1021,OpenSect!$A$1:$D$11,3),IF(AJ1021="u",VLOOKUP(AM1021,UpHill!$A$1:$D$35,3),IF(AJ1021="d",VLOOKUP(AM1021,DownHill!$A$3:$D$29,3),IF(AJ1021="f",VLOOKUP(AM1021,FlatUnd!$A$2:$D$30,3),IF(AJ1021="t",VLOOKUP(AM1021,TimeAdd!$A$1:$D$18,3),IF(AJ1021="l",VLOOKUP(AM1021,SLimit!$A$1:$D$8,3),AO1020)))))),AO1020)</f>
        <v>36</v>
      </c>
      <c r="AP1021" s="53">
        <f>IF(AJ1021&lt;&gt;"",IF(AJ1021="o",VLOOKUP(AM1021,OpenSect!$A$1:$D$11,4),IF(AJ1021="u",VLOOKUP(AM1021,UpHill!$A$1:$D$35,4),IF(AJ1021="d",VLOOKUP(AM1021,DownHill!$A$3:$D$29,4),IF(AJ1021="f",VLOOKUP(AM1021,FlatUnd!$A$2:$D$30,4),IF(AJ1021="t",VLOOKUP(AM1021,TimeAdd!$A$1:$D$18,4),IF(AJ1021="l",VLOOKUP(AM1021,SLimit!$A$1:$D$8,4),AP1020)))))),AP1020)</f>
        <v>36</v>
      </c>
      <c r="AQ1021" s="53">
        <v>60</v>
      </c>
      <c r="AR1021" s="54" t="str">
        <f t="shared" si="1744"/>
        <v>60 speed limit on road.</v>
      </c>
      <c r="AS1021" s="55"/>
      <c r="AT1021" s="55"/>
      <c r="AU1021" s="56" t="e">
        <f>IF(GroupStTimes!$A$8=0,MIN(CB1021,CD1021,CF1021),MIN(BZ1021,CB1021,CD1021,CF1021))</f>
        <v>#NUM!</v>
      </c>
      <c r="AV1021" s="56" t="e">
        <f>IF(GroupStTimes!$A$8=0,MAX(CC1021,CE1021,CG1021),MAX(CA1021,CC1021,CE1021,CG1021))</f>
        <v>#NUM!</v>
      </c>
      <c r="AW1021" s="57" t="str">
        <f t="shared" si="1745"/>
        <v/>
      </c>
      <c r="AX1021" s="58" t="str">
        <f t="shared" si="1746"/>
        <v/>
      </c>
      <c r="AY1021" s="58" t="str">
        <f t="shared" si="1747"/>
        <v/>
      </c>
      <c r="AZ1021" s="31">
        <f t="shared" si="1705"/>
        <v>231.52</v>
      </c>
      <c r="BA1021" s="59" t="e">
        <f t="shared" si="1706"/>
        <v>#NUM!</v>
      </c>
      <c r="BB1021" s="59" t="e">
        <f t="shared" si="1707"/>
        <v>#NUM!</v>
      </c>
      <c r="BC1021" s="59" t="e">
        <f t="shared" si="1708"/>
        <v>#NUM!</v>
      </c>
      <c r="BD1021" s="59" t="e">
        <f t="shared" si="1709"/>
        <v>#NUM!</v>
      </c>
      <c r="BE1021" s="59" t="e">
        <f t="shared" si="1710"/>
        <v>#NUM!</v>
      </c>
      <c r="BF1021" s="59" t="e">
        <f t="shared" si="1711"/>
        <v>#NUM!</v>
      </c>
      <c r="BG1021" s="59" t="e">
        <f t="shared" si="1712"/>
        <v>#NUM!</v>
      </c>
      <c r="BH1021" s="59" t="e">
        <f t="shared" si="1713"/>
        <v>#NUM!</v>
      </c>
      <c r="BI1021" s="31">
        <f t="shared" si="1714"/>
        <v>0.31000000000000227</v>
      </c>
      <c r="BJ1021" s="61">
        <f t="shared" si="1715"/>
        <v>8.3783783783784403E-3</v>
      </c>
      <c r="BK1021" s="61">
        <f t="shared" si="1716"/>
        <v>8.6111111111111735E-3</v>
      </c>
      <c r="BL1021" s="61">
        <f t="shared" si="1717"/>
        <v>8.6111111111111735E-3</v>
      </c>
      <c r="BM1021" s="61">
        <f t="shared" si="1718"/>
        <v>8.6111111111111735E-3</v>
      </c>
      <c r="BN1021" s="62">
        <f t="shared" si="1719"/>
        <v>0</v>
      </c>
      <c r="BO1021" s="62">
        <f t="shared" si="1720"/>
        <v>0</v>
      </c>
      <c r="BP1021" s="62">
        <f t="shared" si="1721"/>
        <v>30</v>
      </c>
      <c r="BQ1021" s="62">
        <f t="shared" si="1722"/>
        <v>0</v>
      </c>
      <c r="BR1021" s="62">
        <f t="shared" si="1723"/>
        <v>0</v>
      </c>
      <c r="BS1021" s="62">
        <f t="shared" si="1724"/>
        <v>31</v>
      </c>
      <c r="BT1021" s="62">
        <f t="shared" si="1725"/>
        <v>0</v>
      </c>
      <c r="BU1021" s="62">
        <f t="shared" si="1726"/>
        <v>0</v>
      </c>
      <c r="BV1021" s="62">
        <f t="shared" si="1727"/>
        <v>31</v>
      </c>
      <c r="BW1021" s="62">
        <f t="shared" si="1728"/>
        <v>0</v>
      </c>
      <c r="BX1021" s="62">
        <f t="shared" si="1729"/>
        <v>0</v>
      </c>
      <c r="BY1021" s="62">
        <f t="shared" si="1730"/>
        <v>31</v>
      </c>
      <c r="BZ1021" s="63" t="e">
        <f t="shared" si="1731"/>
        <v>#NUM!</v>
      </c>
      <c r="CA1021" s="63" t="e">
        <f t="shared" si="1732"/>
        <v>#NUM!</v>
      </c>
      <c r="CB1021" s="63" t="e">
        <f t="shared" si="1733"/>
        <v>#NUM!</v>
      </c>
      <c r="CC1021" s="63" t="e">
        <f t="shared" si="1734"/>
        <v>#NUM!</v>
      </c>
      <c r="CD1021" s="63" t="e">
        <f t="shared" si="1735"/>
        <v>#NUM!</v>
      </c>
      <c r="CE1021" s="63" t="e">
        <f t="shared" si="1736"/>
        <v>#NUM!</v>
      </c>
      <c r="CF1021" s="63" t="e">
        <f t="shared" si="1737"/>
        <v>#NUM!</v>
      </c>
      <c r="CG1021" s="63" t="e">
        <f t="shared" si="1738"/>
        <v>#NUM!</v>
      </c>
    </row>
    <row r="1022" spans="2:85" ht="26.25" customHeight="1" x14ac:dyDescent="0.25">
      <c r="E1022" s="37"/>
      <c r="F1022" s="37"/>
      <c r="G1022" s="77">
        <v>232.15</v>
      </c>
      <c r="H1022" s="41">
        <f t="shared" si="1688"/>
        <v>232.15</v>
      </c>
      <c r="I1022" s="42">
        <f t="shared" si="1739"/>
        <v>232.15</v>
      </c>
      <c r="J1022" s="43">
        <f t="shared" si="1689"/>
        <v>0</v>
      </c>
      <c r="K1022" s="44">
        <f t="shared" si="1690"/>
        <v>0</v>
      </c>
      <c r="L1022" s="76" t="s">
        <v>452</v>
      </c>
      <c r="M1022" s="127"/>
      <c r="N1022" s="46">
        <f t="shared" si="1691"/>
        <v>232.15</v>
      </c>
      <c r="O1022" s="46"/>
      <c r="P1022" s="37">
        <v>232.15</v>
      </c>
      <c r="Q1022" s="46">
        <v>-0.2</v>
      </c>
      <c r="R1022" s="40">
        <v>232.35</v>
      </c>
      <c r="S1022" s="78"/>
      <c r="T1022" s="78">
        <v>232.15</v>
      </c>
      <c r="U1022" s="47" t="str">
        <f t="shared" si="1693"/>
        <v/>
      </c>
      <c r="V1022" s="47" t="str">
        <f t="shared" si="1694"/>
        <v/>
      </c>
      <c r="W1022" s="50"/>
      <c r="X1022" s="50"/>
      <c r="Y1022" s="50"/>
      <c r="Z1022" s="50"/>
      <c r="AA1022" s="50"/>
      <c r="AB1022" s="50"/>
      <c r="AC1022" s="50"/>
      <c r="AD1022" s="50"/>
      <c r="AE1022" s="51" t="str">
        <f t="shared" si="1695"/>
        <v/>
      </c>
      <c r="AF1022" s="51" t="str">
        <f t="shared" si="1740"/>
        <v/>
      </c>
      <c r="AG1022" s="51" t="str">
        <f t="shared" si="1741"/>
        <v/>
      </c>
      <c r="AH1022" s="51" t="str">
        <f t="shared" si="1742"/>
        <v/>
      </c>
      <c r="AI1022" s="52">
        <f t="shared" si="1743"/>
        <v>232.15</v>
      </c>
      <c r="AJ1022" s="51"/>
      <c r="AK1022" s="53"/>
      <c r="AL1022" s="52"/>
      <c r="AM1022" s="53">
        <f t="shared" si="1700"/>
        <v>37</v>
      </c>
      <c r="AN1022" s="53">
        <f>IF(AJ1022&lt;&gt;"",IF(AJ1022="o",VLOOKUP(AM1022,OpenSect!$A$1:$D$11,2),IF(AJ1022="u",VLOOKUP(AM1022,UpHill!$A$1:$D$35,2),IF(AJ1022="d",VLOOKUP(AM1022,DownHill!$A$3:$D$29,2),IF(AJ1022="f",VLOOKUP(AM1022,FlatUnd!$A$2:$D$30,2),IF(AJ1022="t",VLOOKUP(AM1022,TimeAdd!$A$1:$D$176,2),IF(AJ1022="l",VLOOKUP(AM1022,SLimit!$A$1:$D$8,2),AN1021)))))),AN1021)</f>
        <v>36</v>
      </c>
      <c r="AO1022" s="53">
        <f>IF(AJ1022&lt;&gt;"",IF(AJ1022="o",VLOOKUP(AM1022,OpenSect!$A$1:$D$11,3),IF(AJ1022="u",VLOOKUP(AM1022,UpHill!$A$1:$D$35,3),IF(AJ1022="d",VLOOKUP(AM1022,DownHill!$A$3:$D$29,3),IF(AJ1022="f",VLOOKUP(AM1022,FlatUnd!$A$2:$D$30,3),IF(AJ1022="t",VLOOKUP(AM1022,TimeAdd!$A$1:$D$18,3),IF(AJ1022="l",VLOOKUP(AM1022,SLimit!$A$1:$D$8,3),AO1021)))))),AO1021)</f>
        <v>36</v>
      </c>
      <c r="AP1022" s="53">
        <f>IF(AJ1022&lt;&gt;"",IF(AJ1022="o",VLOOKUP(AM1022,OpenSect!$A$1:$D$11,4),IF(AJ1022="u",VLOOKUP(AM1022,UpHill!$A$1:$D$35,4),IF(AJ1022="d",VLOOKUP(AM1022,DownHill!$A$3:$D$29,4),IF(AJ1022="f",VLOOKUP(AM1022,FlatUnd!$A$2:$D$30,4),IF(AJ1022="t",VLOOKUP(AM1022,TimeAdd!$A$1:$D$18,4),IF(AJ1022="l",VLOOKUP(AM1022,SLimit!$A$1:$D$8,4),AP1021)))))),AP1021)</f>
        <v>36</v>
      </c>
      <c r="AQ1022" s="53">
        <v>60</v>
      </c>
      <c r="AR1022" s="54" t="str">
        <f t="shared" si="1744"/>
        <v>60 speed limit.</v>
      </c>
      <c r="AS1022" s="55"/>
      <c r="AT1022" s="55"/>
      <c r="AU1022" s="56" t="e">
        <f>IF(GroupStTimes!$A$8=0,MIN(CB1022,CD1022,CF1022),MIN(BZ1022,CB1022,CD1022,CF1022))</f>
        <v>#NUM!</v>
      </c>
      <c r="AV1022" s="56" t="e">
        <f>IF(GroupStTimes!$A$8=0,MAX(CC1022,CE1022,CG1022),MAX(CA1022,CC1022,CE1022,CG1022))</f>
        <v>#NUM!</v>
      </c>
      <c r="AW1022" s="57" t="str">
        <f t="shared" si="1745"/>
        <v/>
      </c>
      <c r="AX1022" s="58" t="str">
        <f t="shared" si="1746"/>
        <v/>
      </c>
      <c r="AY1022" s="58" t="str">
        <f t="shared" si="1747"/>
        <v/>
      </c>
      <c r="AZ1022" s="31">
        <f t="shared" si="1705"/>
        <v>231.52</v>
      </c>
      <c r="BA1022" s="59" t="e">
        <f t="shared" si="1706"/>
        <v>#NUM!</v>
      </c>
      <c r="BB1022" s="59" t="e">
        <f t="shared" si="1707"/>
        <v>#NUM!</v>
      </c>
      <c r="BC1022" s="59" t="e">
        <f t="shared" si="1708"/>
        <v>#NUM!</v>
      </c>
      <c r="BD1022" s="59" t="e">
        <f t="shared" si="1709"/>
        <v>#NUM!</v>
      </c>
      <c r="BE1022" s="59" t="e">
        <f t="shared" si="1710"/>
        <v>#NUM!</v>
      </c>
      <c r="BF1022" s="59" t="e">
        <f t="shared" si="1711"/>
        <v>#NUM!</v>
      </c>
      <c r="BG1022" s="59" t="e">
        <f t="shared" si="1712"/>
        <v>#NUM!</v>
      </c>
      <c r="BH1022" s="59" t="e">
        <f t="shared" si="1713"/>
        <v>#NUM!</v>
      </c>
      <c r="BI1022" s="31">
        <f t="shared" si="1714"/>
        <v>0.62999999999999545</v>
      </c>
      <c r="BJ1022" s="61">
        <f t="shared" si="1715"/>
        <v>1.7027027027026905E-2</v>
      </c>
      <c r="BK1022" s="61">
        <f t="shared" si="1716"/>
        <v>1.7499999999999873E-2</v>
      </c>
      <c r="BL1022" s="61">
        <f t="shared" si="1717"/>
        <v>1.7499999999999873E-2</v>
      </c>
      <c r="BM1022" s="61">
        <f t="shared" si="1718"/>
        <v>1.7499999999999873E-2</v>
      </c>
      <c r="BN1022" s="62">
        <f t="shared" si="1719"/>
        <v>0</v>
      </c>
      <c r="BO1022" s="62">
        <f t="shared" si="1720"/>
        <v>1</v>
      </c>
      <c r="BP1022" s="62">
        <f t="shared" si="1721"/>
        <v>1</v>
      </c>
      <c r="BQ1022" s="62">
        <f t="shared" si="1722"/>
        <v>0</v>
      </c>
      <c r="BR1022" s="62">
        <f t="shared" si="1723"/>
        <v>1</v>
      </c>
      <c r="BS1022" s="62">
        <f t="shared" si="1724"/>
        <v>3</v>
      </c>
      <c r="BT1022" s="62">
        <f t="shared" si="1725"/>
        <v>0</v>
      </c>
      <c r="BU1022" s="62">
        <f t="shared" si="1726"/>
        <v>1</v>
      </c>
      <c r="BV1022" s="62">
        <f t="shared" si="1727"/>
        <v>3</v>
      </c>
      <c r="BW1022" s="62">
        <f t="shared" si="1728"/>
        <v>0</v>
      </c>
      <c r="BX1022" s="62">
        <f t="shared" si="1729"/>
        <v>1</v>
      </c>
      <c r="BY1022" s="62">
        <f t="shared" si="1730"/>
        <v>3</v>
      </c>
      <c r="BZ1022" s="63" t="e">
        <f t="shared" si="1731"/>
        <v>#NUM!</v>
      </c>
      <c r="CA1022" s="63" t="e">
        <f t="shared" si="1732"/>
        <v>#NUM!</v>
      </c>
      <c r="CB1022" s="63" t="e">
        <f t="shared" si="1733"/>
        <v>#NUM!</v>
      </c>
      <c r="CC1022" s="63" t="e">
        <f t="shared" si="1734"/>
        <v>#NUM!</v>
      </c>
      <c r="CD1022" s="63" t="e">
        <f t="shared" si="1735"/>
        <v>#NUM!</v>
      </c>
      <c r="CE1022" s="63" t="e">
        <f t="shared" si="1736"/>
        <v>#NUM!</v>
      </c>
      <c r="CF1022" s="63" t="e">
        <f t="shared" si="1737"/>
        <v>#NUM!</v>
      </c>
      <c r="CG1022" s="63" t="e">
        <f t="shared" si="1738"/>
        <v>#NUM!</v>
      </c>
    </row>
    <row r="1023" spans="2:85" ht="26.25" customHeight="1" x14ac:dyDescent="0.25">
      <c r="C1023" s="37" t="s">
        <v>31</v>
      </c>
      <c r="D1023" s="37">
        <v>35</v>
      </c>
      <c r="E1023" s="37"/>
      <c r="F1023" s="37"/>
      <c r="G1023" s="78">
        <v>232.63</v>
      </c>
      <c r="H1023" s="41">
        <f t="shared" si="1688"/>
        <v>232.72</v>
      </c>
      <c r="I1023" s="42">
        <f t="shared" si="1739"/>
        <v>232.63</v>
      </c>
      <c r="J1023" s="43">
        <f t="shared" si="1689"/>
        <v>-5.0151169955153785E-4</v>
      </c>
      <c r="K1023" s="44">
        <f t="shared" si="1690"/>
        <v>-0.11666666666667425</v>
      </c>
      <c r="L1023" s="76" t="s">
        <v>453</v>
      </c>
      <c r="M1023" s="127"/>
      <c r="N1023" s="46">
        <f t="shared" si="1691"/>
        <v>232.74666666666667</v>
      </c>
      <c r="O1023" s="46"/>
      <c r="P1023" s="37">
        <v>232.72</v>
      </c>
      <c r="Q1023" s="46">
        <v>-0.2</v>
      </c>
      <c r="R1023" s="40">
        <v>232.95999999999998</v>
      </c>
      <c r="S1023" s="78"/>
      <c r="T1023" s="78">
        <v>232.76</v>
      </c>
      <c r="U1023" s="47" t="str">
        <f t="shared" si="1693"/>
        <v/>
      </c>
      <c r="V1023" s="47" t="str">
        <f t="shared" si="1694"/>
        <v/>
      </c>
      <c r="W1023" s="50"/>
      <c r="X1023" s="50"/>
      <c r="Y1023" s="50"/>
      <c r="Z1023" s="50"/>
      <c r="AA1023" s="50"/>
      <c r="AB1023" s="50"/>
      <c r="AC1023" s="50"/>
      <c r="AD1023" s="50"/>
      <c r="AE1023" s="51" t="str">
        <f t="shared" si="1695"/>
        <v/>
      </c>
      <c r="AF1023" s="51" t="str">
        <f t="shared" si="1740"/>
        <v/>
      </c>
      <c r="AG1023" s="51" t="str">
        <f t="shared" si="1741"/>
        <v>l</v>
      </c>
      <c r="AH1023" s="51">
        <f t="shared" si="1742"/>
        <v>35</v>
      </c>
      <c r="AI1023" s="52">
        <f t="shared" si="1743"/>
        <v>232.72</v>
      </c>
      <c r="AJ1023" s="51" t="s">
        <v>31</v>
      </c>
      <c r="AK1023" s="53"/>
      <c r="AL1023" s="52"/>
      <c r="AM1023" s="53">
        <f t="shared" si="1700"/>
        <v>35</v>
      </c>
      <c r="AN1023" s="53">
        <f>IF(AJ1023&lt;&gt;"",IF(AJ1023="o",VLOOKUP(AM1023,OpenSect!$A$1:$D$11,2),IF(AJ1023="u",VLOOKUP(AM1023,UpHill!$A$1:$D$35,2),IF(AJ1023="d",VLOOKUP(AM1023,DownHill!$A$3:$D$29,2),IF(AJ1023="f",VLOOKUP(AM1023,FlatUnd!$A$2:$D$30,2),IF(AJ1023="t",VLOOKUP(AM1023,TimeAdd!$A$1:$D$176,2),IF(AJ1023="l",VLOOKUP(AM1023,SLimit!$A$1:$D$8,2),AN1022)))))),AN1022)</f>
        <v>40</v>
      </c>
      <c r="AO1023" s="53">
        <f>IF(AJ1023&lt;&gt;"",IF(AJ1023="o",VLOOKUP(AM1023,OpenSect!$A$1:$D$11,3),IF(AJ1023="u",VLOOKUP(AM1023,UpHill!$A$1:$D$35,3),IF(AJ1023="d",VLOOKUP(AM1023,DownHill!$A$3:$D$29,3),IF(AJ1023="f",VLOOKUP(AM1023,FlatUnd!$A$2:$D$30,3),IF(AJ1023="t",VLOOKUP(AM1023,TimeAdd!$A$1:$D$18,3),IF(AJ1023="l",VLOOKUP(AM1023,SLimit!$A$1:$D$8,3),AO1022)))))),AO1022)</f>
        <v>45</v>
      </c>
      <c r="AP1023" s="53">
        <f>IF(AJ1023&lt;&gt;"",IF(AJ1023="o",VLOOKUP(AM1023,OpenSect!$A$1:$D$11,4),IF(AJ1023="u",VLOOKUP(AM1023,UpHill!$A$1:$D$35,4),IF(AJ1023="d",VLOOKUP(AM1023,DownHill!$A$3:$D$29,4),IF(AJ1023="f",VLOOKUP(AM1023,FlatUnd!$A$2:$D$30,4),IF(AJ1023="t",VLOOKUP(AM1023,TimeAdd!$A$1:$D$18,4),IF(AJ1023="l",VLOOKUP(AM1023,SLimit!$A$1:$D$8,4),AP1022)))))),AP1022)</f>
        <v>50</v>
      </c>
      <c r="AQ1023" s="53">
        <v>60</v>
      </c>
      <c r="AR1023" s="54" t="str">
        <f t="shared" si="1744"/>
        <v xml:space="preserve">Warning - Trucks.  Warning - Speed bumps. </v>
      </c>
      <c r="AS1023" s="55"/>
      <c r="AT1023" s="55"/>
      <c r="AU1023" s="56" t="e">
        <f>IF(GroupStTimes!$A$8=0,MIN(CB1023,CD1023,CF1023),MIN(BZ1023,CB1023,CD1023,CF1023))</f>
        <v>#NUM!</v>
      </c>
      <c r="AV1023" s="56" t="e">
        <f>IF(GroupStTimes!$A$8=0,MAX(CC1023,CE1023,CG1023),MAX(CA1023,CC1023,CE1023,CG1023))</f>
        <v>#NUM!</v>
      </c>
      <c r="AW1023" s="57" t="str">
        <f t="shared" si="1745"/>
        <v/>
      </c>
      <c r="AX1023" s="58" t="str">
        <f t="shared" si="1746"/>
        <v/>
      </c>
      <c r="AY1023" s="58" t="str">
        <f t="shared" si="1747"/>
        <v/>
      </c>
      <c r="AZ1023" s="31">
        <f t="shared" si="1705"/>
        <v>231.52</v>
      </c>
      <c r="BA1023" s="59" t="e">
        <f t="shared" si="1706"/>
        <v>#NUM!</v>
      </c>
      <c r="BB1023" s="59" t="e">
        <f t="shared" si="1707"/>
        <v>#NUM!</v>
      </c>
      <c r="BC1023" s="59" t="e">
        <f t="shared" si="1708"/>
        <v>#NUM!</v>
      </c>
      <c r="BD1023" s="59" t="e">
        <f t="shared" si="1709"/>
        <v>#NUM!</v>
      </c>
      <c r="BE1023" s="59" t="e">
        <f t="shared" si="1710"/>
        <v>#NUM!</v>
      </c>
      <c r="BF1023" s="59" t="e">
        <f t="shared" si="1711"/>
        <v>#NUM!</v>
      </c>
      <c r="BG1023" s="59" t="e">
        <f t="shared" si="1712"/>
        <v>#NUM!</v>
      </c>
      <c r="BH1023" s="59" t="e">
        <f t="shared" si="1713"/>
        <v>#NUM!</v>
      </c>
      <c r="BI1023" s="31">
        <f t="shared" si="1714"/>
        <v>1.1999999999999886</v>
      </c>
      <c r="BJ1023" s="61">
        <f t="shared" si="1715"/>
        <v>3.2432432432432122E-2</v>
      </c>
      <c r="BK1023" s="61">
        <f t="shared" si="1716"/>
        <v>3.3333333333333021E-2</v>
      </c>
      <c r="BL1023" s="61">
        <f t="shared" si="1717"/>
        <v>3.3333333333333021E-2</v>
      </c>
      <c r="BM1023" s="61">
        <f t="shared" si="1718"/>
        <v>3.3333333333333021E-2</v>
      </c>
      <c r="BN1023" s="62">
        <f t="shared" si="1719"/>
        <v>0</v>
      </c>
      <c r="BO1023" s="62">
        <f t="shared" si="1720"/>
        <v>1</v>
      </c>
      <c r="BP1023" s="62">
        <f t="shared" si="1721"/>
        <v>57</v>
      </c>
      <c r="BQ1023" s="62">
        <f t="shared" si="1722"/>
        <v>0</v>
      </c>
      <c r="BR1023" s="62">
        <f t="shared" si="1723"/>
        <v>1</v>
      </c>
      <c r="BS1023" s="62">
        <f t="shared" si="1724"/>
        <v>60</v>
      </c>
      <c r="BT1023" s="62">
        <f t="shared" si="1725"/>
        <v>0</v>
      </c>
      <c r="BU1023" s="62">
        <f t="shared" si="1726"/>
        <v>1</v>
      </c>
      <c r="BV1023" s="62">
        <f t="shared" si="1727"/>
        <v>60</v>
      </c>
      <c r="BW1023" s="62">
        <f t="shared" si="1728"/>
        <v>0</v>
      </c>
      <c r="BX1023" s="62">
        <f t="shared" si="1729"/>
        <v>1</v>
      </c>
      <c r="BY1023" s="62">
        <f t="shared" si="1730"/>
        <v>60</v>
      </c>
      <c r="BZ1023" s="63" t="e">
        <f t="shared" si="1731"/>
        <v>#NUM!</v>
      </c>
      <c r="CA1023" s="63" t="e">
        <f t="shared" si="1732"/>
        <v>#NUM!</v>
      </c>
      <c r="CB1023" s="63" t="e">
        <f t="shared" si="1733"/>
        <v>#NUM!</v>
      </c>
      <c r="CC1023" s="63" t="e">
        <f t="shared" si="1734"/>
        <v>#NUM!</v>
      </c>
      <c r="CD1023" s="63" t="e">
        <f t="shared" si="1735"/>
        <v>#NUM!</v>
      </c>
      <c r="CE1023" s="63" t="e">
        <f t="shared" si="1736"/>
        <v>#NUM!</v>
      </c>
      <c r="CF1023" s="63" t="e">
        <f t="shared" si="1737"/>
        <v>#NUM!</v>
      </c>
      <c r="CG1023" s="63" t="e">
        <f t="shared" si="1738"/>
        <v>#NUM!</v>
      </c>
    </row>
    <row r="1024" spans="2:85" ht="26.25" customHeight="1" x14ac:dyDescent="0.25">
      <c r="E1024" s="37"/>
      <c r="F1024" s="37"/>
      <c r="G1024" s="77">
        <v>233.21</v>
      </c>
      <c r="H1024" s="41">
        <f t="shared" si="1688"/>
        <v>233.21</v>
      </c>
      <c r="I1024" s="42">
        <f t="shared" si="1739"/>
        <v>233.21</v>
      </c>
      <c r="J1024" s="43">
        <f t="shared" si="1689"/>
        <v>1.4293269299473871E-5</v>
      </c>
      <c r="K1024" s="44">
        <f t="shared" si="1690"/>
        <v>3.3333333333303017E-3</v>
      </c>
      <c r="L1024" s="76" t="s">
        <v>454</v>
      </c>
      <c r="M1024" s="127"/>
      <c r="N1024" s="46">
        <f t="shared" si="1691"/>
        <v>233.20666666666668</v>
      </c>
      <c r="O1024" s="46"/>
      <c r="P1024" s="37">
        <v>233.21</v>
      </c>
      <c r="Q1024" s="46">
        <v>-0.2</v>
      </c>
      <c r="R1024" s="40">
        <v>233.41</v>
      </c>
      <c r="S1024" s="78"/>
      <c r="T1024" s="78">
        <v>233.2</v>
      </c>
      <c r="U1024" s="47" t="str">
        <f t="shared" si="1693"/>
        <v/>
      </c>
      <c r="V1024" s="47" t="str">
        <f t="shared" si="1694"/>
        <v/>
      </c>
      <c r="W1024" s="50"/>
      <c r="X1024" s="50"/>
      <c r="Y1024" s="50"/>
      <c r="Z1024" s="50"/>
      <c r="AA1024" s="50"/>
      <c r="AB1024" s="50"/>
      <c r="AC1024" s="50"/>
      <c r="AD1024" s="50"/>
      <c r="AE1024" s="51" t="str">
        <f t="shared" si="1695"/>
        <v/>
      </c>
      <c r="AF1024" s="51" t="str">
        <f t="shared" si="1740"/>
        <v/>
      </c>
      <c r="AG1024" s="51" t="str">
        <f t="shared" si="1741"/>
        <v/>
      </c>
      <c r="AH1024" s="51" t="str">
        <f t="shared" si="1742"/>
        <v/>
      </c>
      <c r="AI1024" s="52">
        <f t="shared" si="1743"/>
        <v>233.21</v>
      </c>
      <c r="AJ1024" s="51"/>
      <c r="AK1024" s="53"/>
      <c r="AL1024" s="52"/>
      <c r="AM1024" s="53">
        <f t="shared" si="1700"/>
        <v>35</v>
      </c>
      <c r="AN1024" s="53">
        <f>IF(AJ1024&lt;&gt;"",IF(AJ1024="o",VLOOKUP(AM1024,OpenSect!$A$1:$D$11,2),IF(AJ1024="u",VLOOKUP(AM1024,UpHill!$A$1:$D$35,2),IF(AJ1024="d",VLOOKUP(AM1024,DownHill!$A$3:$D$29,2),IF(AJ1024="f",VLOOKUP(AM1024,FlatUnd!$A$2:$D$30,2),IF(AJ1024="t",VLOOKUP(AM1024,TimeAdd!$A$1:$D$176,2),IF(AJ1024="l",VLOOKUP(AM1024,SLimit!$A$1:$D$8,2),AN1023)))))),AN1023)</f>
        <v>40</v>
      </c>
      <c r="AO1024" s="53">
        <f>IF(AJ1024&lt;&gt;"",IF(AJ1024="o",VLOOKUP(AM1024,OpenSect!$A$1:$D$11,3),IF(AJ1024="u",VLOOKUP(AM1024,UpHill!$A$1:$D$35,3),IF(AJ1024="d",VLOOKUP(AM1024,DownHill!$A$3:$D$29,3),IF(AJ1024="f",VLOOKUP(AM1024,FlatUnd!$A$2:$D$30,3),IF(AJ1024="t",VLOOKUP(AM1024,TimeAdd!$A$1:$D$18,3),IF(AJ1024="l",VLOOKUP(AM1024,SLimit!$A$1:$D$8,3),AO1023)))))),AO1023)</f>
        <v>45</v>
      </c>
      <c r="AP1024" s="53">
        <f>IF(AJ1024&lt;&gt;"",IF(AJ1024="o",VLOOKUP(AM1024,OpenSect!$A$1:$D$11,4),IF(AJ1024="u",VLOOKUP(AM1024,UpHill!$A$1:$D$35,4),IF(AJ1024="d",VLOOKUP(AM1024,DownHill!$A$3:$D$29,4),IF(AJ1024="f",VLOOKUP(AM1024,FlatUnd!$A$2:$D$30,4),IF(AJ1024="t",VLOOKUP(AM1024,TimeAdd!$A$1:$D$18,4),IF(AJ1024="l",VLOOKUP(AM1024,SLimit!$A$1:$D$8,4),AP1023)))))),AP1023)</f>
        <v>50</v>
      </c>
      <c r="AQ1024" s="53">
        <v>60</v>
      </c>
      <c r="AR1024" s="54" t="str">
        <f t="shared" si="1744"/>
        <v>3 km Stone on its side.</v>
      </c>
      <c r="AS1024" s="55"/>
      <c r="AT1024" s="55"/>
      <c r="AU1024" s="56" t="e">
        <f>IF(GroupStTimes!$A$8=0,MIN(CB1024,CD1024,CF1024),MIN(BZ1024,CB1024,CD1024,CF1024))</f>
        <v>#NUM!</v>
      </c>
      <c r="AV1024" s="56" t="e">
        <f>IF(GroupStTimes!$A$8=0,MAX(CC1024,CE1024,CG1024),MAX(CA1024,CC1024,CE1024,CG1024))</f>
        <v>#NUM!</v>
      </c>
      <c r="AW1024" s="57" t="str">
        <f t="shared" si="1745"/>
        <v/>
      </c>
      <c r="AX1024" s="58" t="str">
        <f t="shared" si="1746"/>
        <v/>
      </c>
      <c r="AY1024" s="58" t="str">
        <f t="shared" si="1747"/>
        <v/>
      </c>
      <c r="AZ1024" s="31">
        <f t="shared" si="1705"/>
        <v>232.72</v>
      </c>
      <c r="BA1024" s="59" t="e">
        <f t="shared" si="1706"/>
        <v>#NUM!</v>
      </c>
      <c r="BB1024" s="59" t="e">
        <f t="shared" si="1707"/>
        <v>#NUM!</v>
      </c>
      <c r="BC1024" s="59" t="e">
        <f t="shared" si="1708"/>
        <v>#NUM!</v>
      </c>
      <c r="BD1024" s="59" t="e">
        <f t="shared" si="1709"/>
        <v>#NUM!</v>
      </c>
      <c r="BE1024" s="59" t="e">
        <f t="shared" si="1710"/>
        <v>#NUM!</v>
      </c>
      <c r="BF1024" s="59" t="e">
        <f t="shared" si="1711"/>
        <v>#NUM!</v>
      </c>
      <c r="BG1024" s="59" t="e">
        <f t="shared" si="1712"/>
        <v>#NUM!</v>
      </c>
      <c r="BH1024" s="59" t="e">
        <f t="shared" si="1713"/>
        <v>#NUM!</v>
      </c>
      <c r="BI1024" s="31">
        <f t="shared" si="1714"/>
        <v>0.49000000000000909</v>
      </c>
      <c r="BJ1024" s="61">
        <f t="shared" si="1715"/>
        <v>1.400000000000026E-2</v>
      </c>
      <c r="BK1024" s="61">
        <f t="shared" si="1716"/>
        <v>1.2250000000000228E-2</v>
      </c>
      <c r="BL1024" s="61">
        <f t="shared" si="1717"/>
        <v>1.088888888888909E-2</v>
      </c>
      <c r="BM1024" s="61">
        <f t="shared" si="1718"/>
        <v>9.8000000000001818E-3</v>
      </c>
      <c r="BN1024" s="62">
        <f t="shared" si="1719"/>
        <v>0</v>
      </c>
      <c r="BO1024" s="62">
        <f t="shared" si="1720"/>
        <v>0</v>
      </c>
      <c r="BP1024" s="62">
        <f t="shared" si="1721"/>
        <v>50</v>
      </c>
      <c r="BQ1024" s="62">
        <f t="shared" si="1722"/>
        <v>0</v>
      </c>
      <c r="BR1024" s="62">
        <f t="shared" si="1723"/>
        <v>0</v>
      </c>
      <c r="BS1024" s="62">
        <f t="shared" si="1724"/>
        <v>44</v>
      </c>
      <c r="BT1024" s="62">
        <f t="shared" si="1725"/>
        <v>0</v>
      </c>
      <c r="BU1024" s="62">
        <f t="shared" si="1726"/>
        <v>0</v>
      </c>
      <c r="BV1024" s="62">
        <f t="shared" si="1727"/>
        <v>39</v>
      </c>
      <c r="BW1024" s="62">
        <f t="shared" si="1728"/>
        <v>0</v>
      </c>
      <c r="BX1024" s="62">
        <f t="shared" si="1729"/>
        <v>0</v>
      </c>
      <c r="BY1024" s="62">
        <f t="shared" si="1730"/>
        <v>35</v>
      </c>
      <c r="BZ1024" s="63" t="e">
        <f t="shared" si="1731"/>
        <v>#NUM!</v>
      </c>
      <c r="CA1024" s="63" t="e">
        <f t="shared" si="1732"/>
        <v>#NUM!</v>
      </c>
      <c r="CB1024" s="63" t="e">
        <f t="shared" si="1733"/>
        <v>#NUM!</v>
      </c>
      <c r="CC1024" s="63" t="e">
        <f t="shared" si="1734"/>
        <v>#NUM!</v>
      </c>
      <c r="CD1024" s="63" t="e">
        <f t="shared" si="1735"/>
        <v>#NUM!</v>
      </c>
      <c r="CE1024" s="63" t="e">
        <f t="shared" si="1736"/>
        <v>#NUM!</v>
      </c>
      <c r="CF1024" s="63" t="e">
        <f t="shared" si="1737"/>
        <v>#NUM!</v>
      </c>
      <c r="CG1024" s="63" t="e">
        <f t="shared" si="1738"/>
        <v>#NUM!</v>
      </c>
    </row>
    <row r="1025" spans="3:85" ht="26.25" customHeight="1" x14ac:dyDescent="0.25">
      <c r="C1025" s="37" t="s">
        <v>25</v>
      </c>
      <c r="D1025" s="37">
        <v>35</v>
      </c>
      <c r="E1025" s="37"/>
      <c r="F1025" s="37"/>
      <c r="G1025" s="78">
        <v>235.07</v>
      </c>
      <c r="H1025" s="41">
        <f t="shared" si="1688"/>
        <v>235.16</v>
      </c>
      <c r="I1025" s="42">
        <f t="shared" si="1739"/>
        <v>235.07</v>
      </c>
      <c r="J1025" s="43">
        <f t="shared" si="1689"/>
        <v>-4.9630606486002389E-4</v>
      </c>
      <c r="K1025" s="44">
        <f t="shared" si="1690"/>
        <v>-0.11666666666664582</v>
      </c>
      <c r="L1025" s="76" t="s">
        <v>44</v>
      </c>
      <c r="M1025" s="127"/>
      <c r="N1025" s="46">
        <f t="shared" si="1691"/>
        <v>235.18666666666664</v>
      </c>
      <c r="O1025" s="46"/>
      <c r="P1025" s="37">
        <v>235.16</v>
      </c>
      <c r="Q1025" s="46">
        <v>-0.2</v>
      </c>
      <c r="R1025" s="40">
        <v>235.4</v>
      </c>
      <c r="S1025" s="78"/>
      <c r="T1025" s="78">
        <v>235.2</v>
      </c>
      <c r="U1025" s="47" t="str">
        <f t="shared" si="1693"/>
        <v/>
      </c>
      <c r="V1025" s="47" t="str">
        <f t="shared" si="1694"/>
        <v/>
      </c>
      <c r="W1025" s="50"/>
      <c r="X1025" s="50"/>
      <c r="Y1025" s="50"/>
      <c r="Z1025" s="50"/>
      <c r="AA1025" s="50"/>
      <c r="AB1025" s="50"/>
      <c r="AC1025" s="50"/>
      <c r="AD1025" s="50"/>
      <c r="AE1025" s="51" t="str">
        <f t="shared" si="1695"/>
        <v/>
      </c>
      <c r="AF1025" s="51" t="str">
        <f t="shared" si="1740"/>
        <v/>
      </c>
      <c r="AG1025" s="51" t="str">
        <f t="shared" si="1741"/>
        <v>o</v>
      </c>
      <c r="AH1025" s="51">
        <f t="shared" si="1742"/>
        <v>35</v>
      </c>
      <c r="AI1025" s="52">
        <f t="shared" si="1743"/>
        <v>235.16</v>
      </c>
      <c r="AJ1025" s="51" t="s">
        <v>25</v>
      </c>
      <c r="AK1025" s="53"/>
      <c r="AL1025" s="52"/>
      <c r="AM1025" s="53">
        <f t="shared" si="1700"/>
        <v>35</v>
      </c>
      <c r="AN1025" s="53">
        <f>IF(AJ1025&lt;&gt;"",IF(AJ1025="o",VLOOKUP(AM1025,OpenSect!$A$1:$D$11,2),IF(AJ1025="u",VLOOKUP(AM1025,UpHill!$A$1:$D$35,2),IF(AJ1025="d",VLOOKUP(AM1025,DownHill!$A$3:$D$29,2),IF(AJ1025="f",VLOOKUP(AM1025,FlatUnd!$A$2:$D$30,2),IF(AJ1025="t",VLOOKUP(AM1025,TimeAdd!$A$1:$D$176,2),IF(AJ1025="l",VLOOKUP(AM1025,SLimit!$A$1:$D$8,2),AN1024)))))),AN1024)</f>
        <v>35</v>
      </c>
      <c r="AO1025" s="53">
        <f>IF(AJ1025&lt;&gt;"",IF(AJ1025="o",VLOOKUP(AM1025,OpenSect!$A$1:$D$11,3),IF(AJ1025="u",VLOOKUP(AM1025,UpHill!$A$1:$D$35,3),IF(AJ1025="d",VLOOKUP(AM1025,DownHill!$A$3:$D$29,3),IF(AJ1025="f",VLOOKUP(AM1025,FlatUnd!$A$2:$D$30,3),IF(AJ1025="t",VLOOKUP(AM1025,TimeAdd!$A$1:$D$18,3),IF(AJ1025="l",VLOOKUP(AM1025,SLimit!$A$1:$D$8,3),AO1024)))))),AO1024)</f>
        <v>35</v>
      </c>
      <c r="AP1025" s="53">
        <f>IF(AJ1025&lt;&gt;"",IF(AJ1025="o",VLOOKUP(AM1025,OpenSect!$A$1:$D$11,4),IF(AJ1025="u",VLOOKUP(AM1025,UpHill!$A$1:$D$35,4),IF(AJ1025="d",VLOOKUP(AM1025,DownHill!$A$3:$D$29,4),IF(AJ1025="f",VLOOKUP(AM1025,FlatUnd!$A$2:$D$30,4),IF(AJ1025="t",VLOOKUP(AM1025,TimeAdd!$A$1:$D$18,4),IF(AJ1025="l",VLOOKUP(AM1025,SLimit!$A$1:$D$8,4),AP1024)))))),AP1024)</f>
        <v>35</v>
      </c>
      <c r="AQ1025" s="53">
        <v>60</v>
      </c>
      <c r="AR1025" s="54" t="str">
        <f t="shared" si="1744"/>
        <v>Bridge</v>
      </c>
      <c r="AS1025" s="55"/>
      <c r="AT1025" s="55"/>
      <c r="AU1025" s="56" t="e">
        <f>IF(GroupStTimes!$A$8=0,MIN(CB1025,CD1025,CF1025),MIN(BZ1025,CB1025,CD1025,CF1025))</f>
        <v>#NUM!</v>
      </c>
      <c r="AV1025" s="56" t="e">
        <f>IF(GroupStTimes!$A$8=0,MAX(CC1025,CE1025,CG1025),MAX(CA1025,CC1025,CE1025,CG1025))</f>
        <v>#NUM!</v>
      </c>
      <c r="AW1025" s="57" t="str">
        <f t="shared" si="1745"/>
        <v/>
      </c>
      <c r="AX1025" s="58" t="str">
        <f t="shared" si="1746"/>
        <v/>
      </c>
      <c r="AY1025" s="58" t="str">
        <f t="shared" si="1747"/>
        <v/>
      </c>
      <c r="AZ1025" s="31">
        <f t="shared" si="1705"/>
        <v>232.72</v>
      </c>
      <c r="BA1025" s="59" t="e">
        <f t="shared" si="1706"/>
        <v>#NUM!</v>
      </c>
      <c r="BB1025" s="59" t="e">
        <f t="shared" si="1707"/>
        <v>#NUM!</v>
      </c>
      <c r="BC1025" s="59" t="e">
        <f t="shared" si="1708"/>
        <v>#NUM!</v>
      </c>
      <c r="BD1025" s="59" t="e">
        <f t="shared" si="1709"/>
        <v>#NUM!</v>
      </c>
      <c r="BE1025" s="59" t="e">
        <f t="shared" si="1710"/>
        <v>#NUM!</v>
      </c>
      <c r="BF1025" s="59" t="e">
        <f t="shared" si="1711"/>
        <v>#NUM!</v>
      </c>
      <c r="BG1025" s="59" t="e">
        <f t="shared" si="1712"/>
        <v>#NUM!</v>
      </c>
      <c r="BH1025" s="59" t="e">
        <f t="shared" si="1713"/>
        <v>#NUM!</v>
      </c>
      <c r="BI1025" s="31">
        <f t="shared" si="1714"/>
        <v>2.4399999999999977</v>
      </c>
      <c r="BJ1025" s="61">
        <f t="shared" si="1715"/>
        <v>6.9714285714285645E-2</v>
      </c>
      <c r="BK1025" s="61">
        <f t="shared" si="1716"/>
        <v>6.0999999999999943E-2</v>
      </c>
      <c r="BL1025" s="61">
        <f t="shared" si="1717"/>
        <v>5.4222222222222172E-2</v>
      </c>
      <c r="BM1025" s="61">
        <f t="shared" si="1718"/>
        <v>4.8799999999999955E-2</v>
      </c>
      <c r="BN1025" s="62">
        <f t="shared" si="1719"/>
        <v>0</v>
      </c>
      <c r="BO1025" s="62">
        <f t="shared" si="1720"/>
        <v>4</v>
      </c>
      <c r="BP1025" s="62">
        <f t="shared" si="1721"/>
        <v>11</v>
      </c>
      <c r="BQ1025" s="62">
        <f t="shared" si="1722"/>
        <v>0</v>
      </c>
      <c r="BR1025" s="62">
        <f t="shared" si="1723"/>
        <v>3</v>
      </c>
      <c r="BS1025" s="62">
        <f t="shared" si="1724"/>
        <v>40</v>
      </c>
      <c r="BT1025" s="62">
        <f t="shared" si="1725"/>
        <v>0</v>
      </c>
      <c r="BU1025" s="62">
        <f t="shared" si="1726"/>
        <v>3</v>
      </c>
      <c r="BV1025" s="62">
        <f t="shared" si="1727"/>
        <v>15</v>
      </c>
      <c r="BW1025" s="62">
        <f t="shared" si="1728"/>
        <v>0</v>
      </c>
      <c r="BX1025" s="62">
        <f t="shared" si="1729"/>
        <v>2</v>
      </c>
      <c r="BY1025" s="62">
        <f t="shared" si="1730"/>
        <v>56</v>
      </c>
      <c r="BZ1025" s="63" t="e">
        <f t="shared" si="1731"/>
        <v>#NUM!</v>
      </c>
      <c r="CA1025" s="63" t="e">
        <f t="shared" si="1732"/>
        <v>#NUM!</v>
      </c>
      <c r="CB1025" s="63" t="e">
        <f t="shared" si="1733"/>
        <v>#NUM!</v>
      </c>
      <c r="CC1025" s="63" t="e">
        <f t="shared" si="1734"/>
        <v>#NUM!</v>
      </c>
      <c r="CD1025" s="63" t="e">
        <f t="shared" si="1735"/>
        <v>#NUM!</v>
      </c>
      <c r="CE1025" s="63" t="e">
        <f t="shared" si="1736"/>
        <v>#NUM!</v>
      </c>
      <c r="CF1025" s="63" t="e">
        <f t="shared" si="1737"/>
        <v>#NUM!</v>
      </c>
      <c r="CG1025" s="63" t="e">
        <f t="shared" si="1738"/>
        <v>#NUM!</v>
      </c>
    </row>
    <row r="1026" spans="3:85" ht="26.25" customHeight="1" x14ac:dyDescent="0.25">
      <c r="C1026" s="37" t="s">
        <v>25</v>
      </c>
      <c r="D1026" s="37">
        <v>35</v>
      </c>
      <c r="E1026" s="37"/>
      <c r="F1026" s="37"/>
      <c r="G1026" s="78">
        <v>236.09</v>
      </c>
      <c r="H1026" s="41">
        <f t="shared" si="1688"/>
        <v>236.18</v>
      </c>
      <c r="I1026" s="42">
        <f t="shared" si="1739"/>
        <v>236.09</v>
      </c>
      <c r="J1026" s="43">
        <f t="shared" si="1689"/>
        <v>-4.9416183094021032E-4</v>
      </c>
      <c r="K1026" s="44">
        <f t="shared" si="1690"/>
        <v>-0.11666666666667425</v>
      </c>
      <c r="L1026" s="76" t="s">
        <v>455</v>
      </c>
      <c r="M1026" s="127"/>
      <c r="N1026" s="46">
        <f t="shared" si="1691"/>
        <v>236.20666666666668</v>
      </c>
      <c r="O1026" s="46"/>
      <c r="P1026" s="37">
        <v>236.18</v>
      </c>
      <c r="Q1026" s="46">
        <v>-0.2</v>
      </c>
      <c r="R1026" s="40">
        <v>236.42</v>
      </c>
      <c r="S1026" s="78"/>
      <c r="T1026" s="78">
        <v>236.22</v>
      </c>
      <c r="U1026" s="47" t="str">
        <f t="shared" si="1693"/>
        <v/>
      </c>
      <c r="V1026" s="47" t="str">
        <f t="shared" si="1694"/>
        <v/>
      </c>
      <c r="W1026" s="50"/>
      <c r="X1026" s="50"/>
      <c r="Y1026" s="50"/>
      <c r="Z1026" s="50"/>
      <c r="AA1026" s="50"/>
      <c r="AB1026" s="50"/>
      <c r="AC1026" s="50"/>
      <c r="AD1026" s="50"/>
      <c r="AE1026" s="51" t="str">
        <f t="shared" si="1695"/>
        <v/>
      </c>
      <c r="AF1026" s="51" t="str">
        <f t="shared" si="1740"/>
        <v/>
      </c>
      <c r="AG1026" s="51" t="str">
        <f t="shared" si="1741"/>
        <v>o</v>
      </c>
      <c r="AH1026" s="51">
        <f t="shared" si="1742"/>
        <v>35</v>
      </c>
      <c r="AI1026" s="52">
        <f t="shared" si="1743"/>
        <v>236.18</v>
      </c>
      <c r="AJ1026" s="51" t="s">
        <v>25</v>
      </c>
      <c r="AK1026" s="53"/>
      <c r="AL1026" s="52"/>
      <c r="AM1026" s="53">
        <f t="shared" si="1700"/>
        <v>35</v>
      </c>
      <c r="AN1026" s="53">
        <f>IF(AJ1026&lt;&gt;"",IF(AJ1026="o",VLOOKUP(AM1026,OpenSect!$A$1:$D$11,2),IF(AJ1026="u",VLOOKUP(AM1026,UpHill!$A$1:$D$35,2),IF(AJ1026="d",VLOOKUP(AM1026,DownHill!$A$3:$D$29,2),IF(AJ1026="f",VLOOKUP(AM1026,FlatUnd!$A$2:$D$30,2),IF(AJ1026="t",VLOOKUP(AM1026,TimeAdd!$A$1:$D$176,2),IF(AJ1026="l",VLOOKUP(AM1026,SLimit!$A$1:$D$8,2),AN1025)))))),AN1025)</f>
        <v>35</v>
      </c>
      <c r="AO1026" s="53">
        <f>IF(AJ1026&lt;&gt;"",IF(AJ1026="o",VLOOKUP(AM1026,OpenSect!$A$1:$D$11,3),IF(AJ1026="u",VLOOKUP(AM1026,UpHill!$A$1:$D$35,3),IF(AJ1026="d",VLOOKUP(AM1026,DownHill!$A$3:$D$29,3),IF(AJ1026="f",VLOOKUP(AM1026,FlatUnd!$A$2:$D$30,3),IF(AJ1026="t",VLOOKUP(AM1026,TimeAdd!$A$1:$D$18,3),IF(AJ1026="l",VLOOKUP(AM1026,SLimit!$A$1:$D$8,3),AO1025)))))),AO1025)</f>
        <v>35</v>
      </c>
      <c r="AP1026" s="53">
        <f>IF(AJ1026&lt;&gt;"",IF(AJ1026="o",VLOOKUP(AM1026,OpenSect!$A$1:$D$11,4),IF(AJ1026="u",VLOOKUP(AM1026,UpHill!$A$1:$D$35,4),IF(AJ1026="d",VLOOKUP(AM1026,DownHill!$A$3:$D$29,4),IF(AJ1026="f",VLOOKUP(AM1026,FlatUnd!$A$2:$D$30,4),IF(AJ1026="t",VLOOKUP(AM1026,TimeAdd!$A$1:$D$18,4),IF(AJ1026="l",VLOOKUP(AM1026,SLimit!$A$1:$D$8,4),AP1025)))))),AP1025)</f>
        <v>35</v>
      </c>
      <c r="AQ1026" s="53">
        <v>60</v>
      </c>
      <c r="AR1026" s="54" t="str">
        <f t="shared" si="1744"/>
        <v>Traffic light Turn RIGHT on N11.</v>
      </c>
      <c r="AS1026" s="55"/>
      <c r="AT1026" s="55"/>
      <c r="AU1026" s="56" t="e">
        <f>IF(GroupStTimes!$A$8=0,MIN(CB1026,CD1026,CF1026),MIN(BZ1026,CB1026,CD1026,CF1026))</f>
        <v>#NUM!</v>
      </c>
      <c r="AV1026" s="56" t="e">
        <f>IF(GroupStTimes!$A$8=0,MAX(CC1026,CE1026,CG1026),MAX(CA1026,CC1026,CE1026,CG1026))</f>
        <v>#NUM!</v>
      </c>
      <c r="AW1026" s="57" t="str">
        <f t="shared" si="1745"/>
        <v/>
      </c>
      <c r="AX1026" s="58" t="str">
        <f t="shared" si="1746"/>
        <v/>
      </c>
      <c r="AY1026" s="58" t="str">
        <f t="shared" si="1747"/>
        <v/>
      </c>
      <c r="AZ1026" s="31">
        <f t="shared" si="1705"/>
        <v>235.16</v>
      </c>
      <c r="BA1026" s="59" t="e">
        <f t="shared" si="1706"/>
        <v>#NUM!</v>
      </c>
      <c r="BB1026" s="59" t="e">
        <f t="shared" si="1707"/>
        <v>#NUM!</v>
      </c>
      <c r="BC1026" s="59" t="e">
        <f t="shared" si="1708"/>
        <v>#NUM!</v>
      </c>
      <c r="BD1026" s="59" t="e">
        <f t="shared" si="1709"/>
        <v>#NUM!</v>
      </c>
      <c r="BE1026" s="59" t="e">
        <f t="shared" si="1710"/>
        <v>#NUM!</v>
      </c>
      <c r="BF1026" s="59" t="e">
        <f t="shared" si="1711"/>
        <v>#NUM!</v>
      </c>
      <c r="BG1026" s="59" t="e">
        <f t="shared" si="1712"/>
        <v>#NUM!</v>
      </c>
      <c r="BH1026" s="59" t="e">
        <f t="shared" si="1713"/>
        <v>#NUM!</v>
      </c>
      <c r="BI1026" s="31">
        <f t="shared" si="1714"/>
        <v>1.0200000000000102</v>
      </c>
      <c r="BJ1026" s="61">
        <f t="shared" si="1715"/>
        <v>2.9142857142857435E-2</v>
      </c>
      <c r="BK1026" s="61">
        <f t="shared" si="1716"/>
        <v>2.9142857142857435E-2</v>
      </c>
      <c r="BL1026" s="61">
        <f t="shared" si="1717"/>
        <v>2.9142857142857435E-2</v>
      </c>
      <c r="BM1026" s="61">
        <f t="shared" si="1718"/>
        <v>2.9142857142857435E-2</v>
      </c>
      <c r="BN1026" s="62">
        <f t="shared" si="1719"/>
        <v>0</v>
      </c>
      <c r="BO1026" s="62">
        <f t="shared" si="1720"/>
        <v>1</v>
      </c>
      <c r="BP1026" s="62">
        <f t="shared" si="1721"/>
        <v>45</v>
      </c>
      <c r="BQ1026" s="62">
        <f t="shared" si="1722"/>
        <v>0</v>
      </c>
      <c r="BR1026" s="62">
        <f t="shared" si="1723"/>
        <v>1</v>
      </c>
      <c r="BS1026" s="62">
        <f t="shared" si="1724"/>
        <v>45</v>
      </c>
      <c r="BT1026" s="62">
        <f t="shared" si="1725"/>
        <v>0</v>
      </c>
      <c r="BU1026" s="62">
        <f t="shared" si="1726"/>
        <v>1</v>
      </c>
      <c r="BV1026" s="62">
        <f t="shared" si="1727"/>
        <v>45</v>
      </c>
      <c r="BW1026" s="62">
        <f t="shared" si="1728"/>
        <v>0</v>
      </c>
      <c r="BX1026" s="62">
        <f t="shared" si="1729"/>
        <v>1</v>
      </c>
      <c r="BY1026" s="62">
        <f t="shared" si="1730"/>
        <v>45</v>
      </c>
      <c r="BZ1026" s="63" t="e">
        <f t="shared" si="1731"/>
        <v>#NUM!</v>
      </c>
      <c r="CA1026" s="63" t="e">
        <f t="shared" si="1732"/>
        <v>#NUM!</v>
      </c>
      <c r="CB1026" s="63" t="e">
        <f t="shared" si="1733"/>
        <v>#NUM!</v>
      </c>
      <c r="CC1026" s="63" t="e">
        <f t="shared" si="1734"/>
        <v>#NUM!</v>
      </c>
      <c r="CD1026" s="63" t="e">
        <f t="shared" si="1735"/>
        <v>#NUM!</v>
      </c>
      <c r="CE1026" s="63" t="e">
        <f t="shared" si="1736"/>
        <v>#NUM!</v>
      </c>
      <c r="CF1026" s="63" t="e">
        <f t="shared" si="1737"/>
        <v>#NUM!</v>
      </c>
      <c r="CG1026" s="63" t="e">
        <f t="shared" si="1738"/>
        <v>#NUM!</v>
      </c>
    </row>
    <row r="1027" spans="3:85" ht="26.25" customHeight="1" x14ac:dyDescent="0.25">
      <c r="C1027" s="37" t="s">
        <v>31</v>
      </c>
      <c r="D1027" s="37">
        <v>35</v>
      </c>
      <c r="E1027" s="37"/>
      <c r="F1027" s="37"/>
      <c r="G1027" s="78">
        <v>236.25</v>
      </c>
      <c r="H1027" s="41">
        <f t="shared" si="1688"/>
        <v>236.34</v>
      </c>
      <c r="I1027" s="42">
        <f t="shared" si="1739"/>
        <v>236.25</v>
      </c>
      <c r="J1027" s="43">
        <f t="shared" si="1689"/>
        <v>-5.0793650793652721E-4</v>
      </c>
      <c r="K1027" s="44">
        <f t="shared" si="1690"/>
        <v>-0.12000000000000455</v>
      </c>
      <c r="L1027" s="76" t="s">
        <v>456</v>
      </c>
      <c r="M1027" s="127"/>
      <c r="N1027" s="46">
        <f t="shared" si="1691"/>
        <v>236.37</v>
      </c>
      <c r="O1027" s="46"/>
      <c r="P1027" s="37">
        <v>236.34</v>
      </c>
      <c r="Q1027" s="46">
        <v>-0.2</v>
      </c>
      <c r="R1027" s="40">
        <v>236.59</v>
      </c>
      <c r="S1027" s="78"/>
      <c r="T1027" s="78">
        <v>236.38</v>
      </c>
      <c r="U1027" s="47" t="str">
        <f t="shared" si="1693"/>
        <v/>
      </c>
      <c r="V1027" s="47" t="str">
        <f t="shared" si="1694"/>
        <v/>
      </c>
      <c r="W1027" s="50"/>
      <c r="X1027" s="50"/>
      <c r="Y1027" s="50"/>
      <c r="Z1027" s="50"/>
      <c r="AA1027" s="50"/>
      <c r="AB1027" s="50"/>
      <c r="AC1027" s="50"/>
      <c r="AD1027" s="50"/>
      <c r="AE1027" s="51" t="str">
        <f t="shared" si="1695"/>
        <v/>
      </c>
      <c r="AF1027" s="51" t="str">
        <f t="shared" si="1740"/>
        <v/>
      </c>
      <c r="AG1027" s="51" t="str">
        <f t="shared" si="1741"/>
        <v>l</v>
      </c>
      <c r="AH1027" s="51">
        <f t="shared" si="1742"/>
        <v>35</v>
      </c>
      <c r="AI1027" s="52">
        <f t="shared" si="1743"/>
        <v>236.34</v>
      </c>
      <c r="AJ1027" s="51" t="s">
        <v>31</v>
      </c>
      <c r="AK1027" s="53"/>
      <c r="AL1027" s="52"/>
      <c r="AM1027" s="53">
        <f t="shared" si="1700"/>
        <v>35</v>
      </c>
      <c r="AN1027" s="53">
        <f>IF(AJ1027&lt;&gt;"",IF(AJ1027="o",VLOOKUP(AM1027,OpenSect!$A$1:$D$11,2),IF(AJ1027="u",VLOOKUP(AM1027,UpHill!$A$1:$D$35,2),IF(AJ1027="d",VLOOKUP(AM1027,DownHill!$A$3:$D$29,2),IF(AJ1027="f",VLOOKUP(AM1027,FlatUnd!$A$2:$D$30,2),IF(AJ1027="t",VLOOKUP(AM1027,TimeAdd!$A$1:$D$176,2),IF(AJ1027="l",VLOOKUP(AM1027,SLimit!$A$1:$D$8,2),AN1026)))))),AN1026)</f>
        <v>40</v>
      </c>
      <c r="AO1027" s="53">
        <f>IF(AJ1027&lt;&gt;"",IF(AJ1027="o",VLOOKUP(AM1027,OpenSect!$A$1:$D$11,3),IF(AJ1027="u",VLOOKUP(AM1027,UpHill!$A$1:$D$35,3),IF(AJ1027="d",VLOOKUP(AM1027,DownHill!$A$3:$D$29,3),IF(AJ1027="f",VLOOKUP(AM1027,FlatUnd!$A$2:$D$30,3),IF(AJ1027="t",VLOOKUP(AM1027,TimeAdd!$A$1:$D$18,3),IF(AJ1027="l",VLOOKUP(AM1027,SLimit!$A$1:$D$8,3),AO1026)))))),AO1026)</f>
        <v>45</v>
      </c>
      <c r="AP1027" s="53">
        <f>IF(AJ1027&lt;&gt;"",IF(AJ1027="o",VLOOKUP(AM1027,OpenSect!$A$1:$D$11,4),IF(AJ1027="u",VLOOKUP(AM1027,UpHill!$A$1:$D$35,4),IF(AJ1027="d",VLOOKUP(AM1027,DownHill!$A$3:$D$29,4),IF(AJ1027="f",VLOOKUP(AM1027,FlatUnd!$A$2:$D$30,4),IF(AJ1027="t",VLOOKUP(AM1027,TimeAdd!$A$1:$D$18,4),IF(AJ1027="l",VLOOKUP(AM1027,SLimit!$A$1:$D$8,4),AP1026)))))),AP1026)</f>
        <v>50</v>
      </c>
      <c r="AQ1027" s="53">
        <v>60</v>
      </c>
      <c r="AR1027" s="54" t="str">
        <f t="shared" si="1744"/>
        <v>N11 Newcastle 95.</v>
      </c>
      <c r="AS1027" s="55"/>
      <c r="AT1027" s="55"/>
      <c r="AU1027" s="56" t="e">
        <f>IF(GroupStTimes!$A$8=0,MIN(CB1027,CD1027,CF1027),MIN(BZ1027,CB1027,CD1027,CF1027))</f>
        <v>#NUM!</v>
      </c>
      <c r="AV1027" s="56" t="e">
        <f>IF(GroupStTimes!$A$8=0,MAX(CC1027,CE1027,CG1027),MAX(CA1027,CC1027,CE1027,CG1027))</f>
        <v>#NUM!</v>
      </c>
      <c r="AW1027" s="57" t="str">
        <f t="shared" si="1745"/>
        <v/>
      </c>
      <c r="AX1027" s="58" t="str">
        <f t="shared" si="1746"/>
        <v/>
      </c>
      <c r="AY1027" s="58" t="str">
        <f t="shared" si="1747"/>
        <v/>
      </c>
      <c r="AZ1027" s="31">
        <f t="shared" si="1705"/>
        <v>235.16</v>
      </c>
      <c r="BA1027" s="59" t="e">
        <f t="shared" si="1706"/>
        <v>#NUM!</v>
      </c>
      <c r="BB1027" s="59" t="e">
        <f t="shared" si="1707"/>
        <v>#NUM!</v>
      </c>
      <c r="BC1027" s="59" t="e">
        <f t="shared" si="1708"/>
        <v>#NUM!</v>
      </c>
      <c r="BD1027" s="59" t="e">
        <f t="shared" si="1709"/>
        <v>#NUM!</v>
      </c>
      <c r="BE1027" s="59" t="e">
        <f t="shared" si="1710"/>
        <v>#NUM!</v>
      </c>
      <c r="BF1027" s="59" t="e">
        <f t="shared" si="1711"/>
        <v>#NUM!</v>
      </c>
      <c r="BG1027" s="59" t="e">
        <f t="shared" si="1712"/>
        <v>#NUM!</v>
      </c>
      <c r="BH1027" s="59" t="e">
        <f t="shared" si="1713"/>
        <v>#NUM!</v>
      </c>
      <c r="BI1027" s="31">
        <f t="shared" si="1714"/>
        <v>1.1800000000000068</v>
      </c>
      <c r="BJ1027" s="61">
        <f t="shared" si="1715"/>
        <v>3.3714285714285912E-2</v>
      </c>
      <c r="BK1027" s="61">
        <f t="shared" si="1716"/>
        <v>3.3714285714285912E-2</v>
      </c>
      <c r="BL1027" s="61">
        <f t="shared" si="1717"/>
        <v>3.3714285714285912E-2</v>
      </c>
      <c r="BM1027" s="61">
        <f t="shared" si="1718"/>
        <v>3.3714285714285912E-2</v>
      </c>
      <c r="BN1027" s="62">
        <f t="shared" si="1719"/>
        <v>0</v>
      </c>
      <c r="BO1027" s="62">
        <f t="shared" si="1720"/>
        <v>2</v>
      </c>
      <c r="BP1027" s="62">
        <f t="shared" si="1721"/>
        <v>1</v>
      </c>
      <c r="BQ1027" s="62">
        <f t="shared" si="1722"/>
        <v>0</v>
      </c>
      <c r="BR1027" s="62">
        <f t="shared" si="1723"/>
        <v>2</v>
      </c>
      <c r="BS1027" s="62">
        <f t="shared" si="1724"/>
        <v>1</v>
      </c>
      <c r="BT1027" s="62">
        <f t="shared" si="1725"/>
        <v>0</v>
      </c>
      <c r="BU1027" s="62">
        <f t="shared" si="1726"/>
        <v>2</v>
      </c>
      <c r="BV1027" s="62">
        <f t="shared" si="1727"/>
        <v>1</v>
      </c>
      <c r="BW1027" s="62">
        <f t="shared" si="1728"/>
        <v>0</v>
      </c>
      <c r="BX1027" s="62">
        <f t="shared" si="1729"/>
        <v>2</v>
      </c>
      <c r="BY1027" s="62">
        <f t="shared" si="1730"/>
        <v>1</v>
      </c>
      <c r="BZ1027" s="63" t="e">
        <f t="shared" si="1731"/>
        <v>#NUM!</v>
      </c>
      <c r="CA1027" s="63" t="e">
        <f t="shared" si="1732"/>
        <v>#NUM!</v>
      </c>
      <c r="CB1027" s="63" t="e">
        <f t="shared" si="1733"/>
        <v>#NUM!</v>
      </c>
      <c r="CC1027" s="63" t="e">
        <f t="shared" si="1734"/>
        <v>#NUM!</v>
      </c>
      <c r="CD1027" s="63" t="e">
        <f t="shared" si="1735"/>
        <v>#NUM!</v>
      </c>
      <c r="CE1027" s="63" t="e">
        <f t="shared" si="1736"/>
        <v>#NUM!</v>
      </c>
      <c r="CF1027" s="63" t="e">
        <f t="shared" si="1737"/>
        <v>#NUM!</v>
      </c>
      <c r="CG1027" s="63" t="e">
        <f t="shared" si="1738"/>
        <v>#NUM!</v>
      </c>
    </row>
    <row r="1028" spans="3:85" ht="26.25" customHeight="1" x14ac:dyDescent="0.25">
      <c r="E1028" s="37"/>
      <c r="F1028" s="37"/>
      <c r="G1028" s="78">
        <v>236.35</v>
      </c>
      <c r="H1028" s="41">
        <f t="shared" si="1688"/>
        <v>236.43</v>
      </c>
      <c r="I1028" s="42">
        <f t="shared" si="1739"/>
        <v>236.35</v>
      </c>
      <c r="J1028" s="43">
        <f t="shared" si="1689"/>
        <v>-4.513080882872153E-4</v>
      </c>
      <c r="K1028" s="44">
        <f t="shared" si="1690"/>
        <v>-0.10666666666668334</v>
      </c>
      <c r="L1028" s="76" t="s">
        <v>452</v>
      </c>
      <c r="M1028" s="127"/>
      <c r="N1028" s="46">
        <f t="shared" si="1691"/>
        <v>236.45666666666668</v>
      </c>
      <c r="O1028" s="46"/>
      <c r="P1028" s="37">
        <v>236.43</v>
      </c>
      <c r="Q1028" s="46">
        <v>-0.2</v>
      </c>
      <c r="R1028" s="40">
        <v>236.67</v>
      </c>
      <c r="S1028" s="78"/>
      <c r="T1028" s="78">
        <v>236.47</v>
      </c>
      <c r="U1028" s="47" t="str">
        <f t="shared" si="1693"/>
        <v/>
      </c>
      <c r="V1028" s="47" t="str">
        <f t="shared" si="1694"/>
        <v/>
      </c>
      <c r="W1028" s="50"/>
      <c r="X1028" s="50"/>
      <c r="Y1028" s="50"/>
      <c r="Z1028" s="50"/>
      <c r="AA1028" s="50"/>
      <c r="AB1028" s="50"/>
      <c r="AC1028" s="50"/>
      <c r="AD1028" s="50"/>
      <c r="AE1028" s="51" t="str">
        <f t="shared" si="1695"/>
        <v/>
      </c>
      <c r="AF1028" s="51" t="str">
        <f t="shared" si="1740"/>
        <v/>
      </c>
      <c r="AG1028" s="51" t="str">
        <f t="shared" si="1741"/>
        <v/>
      </c>
      <c r="AH1028" s="51" t="str">
        <f t="shared" si="1742"/>
        <v/>
      </c>
      <c r="AI1028" s="52">
        <f t="shared" si="1743"/>
        <v>236.43</v>
      </c>
      <c r="AJ1028" s="51"/>
      <c r="AK1028" s="53"/>
      <c r="AL1028" s="52"/>
      <c r="AM1028" s="53">
        <f t="shared" si="1700"/>
        <v>35</v>
      </c>
      <c r="AN1028" s="53">
        <f>IF(AJ1028&lt;&gt;"",IF(AJ1028="o",VLOOKUP(AM1028,OpenSect!$A$1:$D$11,2),IF(AJ1028="u",VLOOKUP(AM1028,UpHill!$A$1:$D$35,2),IF(AJ1028="d",VLOOKUP(AM1028,DownHill!$A$3:$D$29,2),IF(AJ1028="f",VLOOKUP(AM1028,FlatUnd!$A$2:$D$30,2),IF(AJ1028="t",VLOOKUP(AM1028,TimeAdd!$A$1:$D$176,2),IF(AJ1028="l",VLOOKUP(AM1028,SLimit!$A$1:$D$8,2),AN1027)))))),AN1027)</f>
        <v>40</v>
      </c>
      <c r="AO1028" s="53">
        <f>IF(AJ1028&lt;&gt;"",IF(AJ1028="o",VLOOKUP(AM1028,OpenSect!$A$1:$D$11,3),IF(AJ1028="u",VLOOKUP(AM1028,UpHill!$A$1:$D$35,3),IF(AJ1028="d",VLOOKUP(AM1028,DownHill!$A$3:$D$29,3),IF(AJ1028="f",VLOOKUP(AM1028,FlatUnd!$A$2:$D$30,3),IF(AJ1028="t",VLOOKUP(AM1028,TimeAdd!$A$1:$D$18,3),IF(AJ1028="l",VLOOKUP(AM1028,SLimit!$A$1:$D$8,3),AO1027)))))),AO1027)</f>
        <v>45</v>
      </c>
      <c r="AP1028" s="53">
        <f>IF(AJ1028&lt;&gt;"",IF(AJ1028="o",VLOOKUP(AM1028,OpenSect!$A$1:$D$11,4),IF(AJ1028="u",VLOOKUP(AM1028,UpHill!$A$1:$D$35,4),IF(AJ1028="d",VLOOKUP(AM1028,DownHill!$A$3:$D$29,4),IF(AJ1028="f",VLOOKUP(AM1028,FlatUnd!$A$2:$D$30,4),IF(AJ1028="t",VLOOKUP(AM1028,TimeAdd!$A$1:$D$18,4),IF(AJ1028="l",VLOOKUP(AM1028,SLimit!$A$1:$D$8,4),AP1027)))))),AP1027)</f>
        <v>50</v>
      </c>
      <c r="AQ1028" s="53">
        <v>60</v>
      </c>
      <c r="AR1028" s="54" t="str">
        <f t="shared" si="1744"/>
        <v>60 speed limit.</v>
      </c>
      <c r="AS1028" s="55"/>
      <c r="AT1028" s="55"/>
      <c r="AU1028" s="56" t="e">
        <f>IF(GroupStTimes!$A$8=0,MIN(CB1028,CD1028,CF1028),MIN(BZ1028,CB1028,CD1028,CF1028))</f>
        <v>#NUM!</v>
      </c>
      <c r="AV1028" s="56" t="e">
        <f>IF(GroupStTimes!$A$8=0,MAX(CC1028,CE1028,CG1028),MAX(CA1028,CC1028,CE1028,CG1028))</f>
        <v>#NUM!</v>
      </c>
      <c r="AW1028" s="57" t="str">
        <f t="shared" si="1745"/>
        <v/>
      </c>
      <c r="AX1028" s="58" t="str">
        <f t="shared" si="1746"/>
        <v/>
      </c>
      <c r="AY1028" s="58" t="str">
        <f t="shared" si="1747"/>
        <v/>
      </c>
      <c r="AZ1028" s="31">
        <f t="shared" si="1705"/>
        <v>236.34</v>
      </c>
      <c r="BA1028" s="59" t="e">
        <f t="shared" si="1706"/>
        <v>#NUM!</v>
      </c>
      <c r="BB1028" s="59" t="e">
        <f t="shared" si="1707"/>
        <v>#NUM!</v>
      </c>
      <c r="BC1028" s="59" t="e">
        <f t="shared" si="1708"/>
        <v>#NUM!</v>
      </c>
      <c r="BD1028" s="59" t="e">
        <f t="shared" si="1709"/>
        <v>#NUM!</v>
      </c>
      <c r="BE1028" s="59" t="e">
        <f t="shared" si="1710"/>
        <v>#NUM!</v>
      </c>
      <c r="BF1028" s="59" t="e">
        <f t="shared" si="1711"/>
        <v>#NUM!</v>
      </c>
      <c r="BG1028" s="59" t="e">
        <f t="shared" si="1712"/>
        <v>#NUM!</v>
      </c>
      <c r="BH1028" s="59" t="e">
        <f t="shared" si="1713"/>
        <v>#NUM!</v>
      </c>
      <c r="BI1028" s="31">
        <f t="shared" si="1714"/>
        <v>9.0000000000003411E-2</v>
      </c>
      <c r="BJ1028" s="61">
        <f t="shared" si="1715"/>
        <v>2.5714285714286689E-3</v>
      </c>
      <c r="BK1028" s="61">
        <f t="shared" si="1716"/>
        <v>2.2500000000000853E-3</v>
      </c>
      <c r="BL1028" s="61">
        <f t="shared" si="1717"/>
        <v>2.0000000000000759E-3</v>
      </c>
      <c r="BM1028" s="61">
        <f t="shared" si="1718"/>
        <v>1.8000000000000683E-3</v>
      </c>
      <c r="BN1028" s="62">
        <f t="shared" si="1719"/>
        <v>0</v>
      </c>
      <c r="BO1028" s="62">
        <f t="shared" si="1720"/>
        <v>0</v>
      </c>
      <c r="BP1028" s="62">
        <f t="shared" si="1721"/>
        <v>9</v>
      </c>
      <c r="BQ1028" s="62">
        <f t="shared" si="1722"/>
        <v>0</v>
      </c>
      <c r="BR1028" s="62">
        <f t="shared" si="1723"/>
        <v>0</v>
      </c>
      <c r="BS1028" s="62">
        <f t="shared" si="1724"/>
        <v>8</v>
      </c>
      <c r="BT1028" s="62">
        <f t="shared" si="1725"/>
        <v>0</v>
      </c>
      <c r="BU1028" s="62">
        <f t="shared" si="1726"/>
        <v>0</v>
      </c>
      <c r="BV1028" s="62">
        <f t="shared" si="1727"/>
        <v>7</v>
      </c>
      <c r="BW1028" s="62">
        <f t="shared" si="1728"/>
        <v>0</v>
      </c>
      <c r="BX1028" s="62">
        <f t="shared" si="1729"/>
        <v>0</v>
      </c>
      <c r="BY1028" s="62">
        <f t="shared" si="1730"/>
        <v>6</v>
      </c>
      <c r="BZ1028" s="63" t="e">
        <f t="shared" si="1731"/>
        <v>#NUM!</v>
      </c>
      <c r="CA1028" s="63" t="e">
        <f t="shared" si="1732"/>
        <v>#NUM!</v>
      </c>
      <c r="CB1028" s="63" t="e">
        <f t="shared" si="1733"/>
        <v>#NUM!</v>
      </c>
      <c r="CC1028" s="63" t="e">
        <f t="shared" si="1734"/>
        <v>#NUM!</v>
      </c>
      <c r="CD1028" s="63" t="e">
        <f t="shared" si="1735"/>
        <v>#NUM!</v>
      </c>
      <c r="CE1028" s="63" t="e">
        <f t="shared" si="1736"/>
        <v>#NUM!</v>
      </c>
      <c r="CF1028" s="63" t="e">
        <f t="shared" si="1737"/>
        <v>#NUM!</v>
      </c>
      <c r="CG1028" s="63" t="e">
        <f t="shared" si="1738"/>
        <v>#NUM!</v>
      </c>
    </row>
    <row r="1029" spans="3:85" ht="26.25" customHeight="1" x14ac:dyDescent="0.25">
      <c r="E1029" s="37"/>
      <c r="F1029" s="37"/>
      <c r="G1029" s="66">
        <v>236.35999999999999</v>
      </c>
      <c r="H1029" s="41">
        <f t="shared" si="1688"/>
        <v>236.44</v>
      </c>
      <c r="I1029" s="42">
        <f t="shared" si="1739"/>
        <v>236.35999999999999</v>
      </c>
      <c r="J1029" s="43">
        <f t="shared" si="1689"/>
        <v>-4.6539177525813867E-4</v>
      </c>
      <c r="K1029" s="44">
        <f t="shared" si="1690"/>
        <v>-0.11000000000001364</v>
      </c>
      <c r="L1029" s="76" t="s">
        <v>457</v>
      </c>
      <c r="M1029" s="127"/>
      <c r="N1029" s="46">
        <f t="shared" si="1691"/>
        <v>236.47</v>
      </c>
      <c r="O1029" s="46"/>
      <c r="P1029" s="37">
        <v>236.44</v>
      </c>
      <c r="Q1029" s="46">
        <v>-0.2</v>
      </c>
      <c r="R1029" s="40">
        <v>236.69</v>
      </c>
      <c r="S1029" s="78"/>
      <c r="T1029" s="78">
        <v>236.48</v>
      </c>
      <c r="U1029" s="47" t="str">
        <f t="shared" si="1693"/>
        <v/>
      </c>
      <c r="V1029" s="47" t="str">
        <f t="shared" si="1694"/>
        <v/>
      </c>
      <c r="W1029" s="50"/>
      <c r="X1029" s="50"/>
      <c r="Y1029" s="50"/>
      <c r="Z1029" s="50"/>
      <c r="AA1029" s="50"/>
      <c r="AB1029" s="50"/>
      <c r="AC1029" s="50"/>
      <c r="AD1029" s="50"/>
      <c r="AE1029" s="51" t="str">
        <f t="shared" si="1695"/>
        <v/>
      </c>
      <c r="AF1029" s="51" t="str">
        <f t="shared" si="1740"/>
        <v/>
      </c>
      <c r="AG1029" s="51" t="str">
        <f t="shared" si="1741"/>
        <v/>
      </c>
      <c r="AH1029" s="51" t="str">
        <f t="shared" si="1742"/>
        <v/>
      </c>
      <c r="AI1029" s="52">
        <f t="shared" si="1743"/>
        <v>236.44</v>
      </c>
      <c r="AJ1029" s="51"/>
      <c r="AK1029" s="53"/>
      <c r="AL1029" s="52"/>
      <c r="AM1029" s="53">
        <f t="shared" si="1700"/>
        <v>35</v>
      </c>
      <c r="AN1029" s="53">
        <f>IF(AJ1029&lt;&gt;"",IF(AJ1029="o",VLOOKUP(AM1029,OpenSect!$A$1:$D$11,2),IF(AJ1029="u",VLOOKUP(AM1029,UpHill!$A$1:$D$35,2),IF(AJ1029="d",VLOOKUP(AM1029,DownHill!$A$3:$D$29,2),IF(AJ1029="f",VLOOKUP(AM1029,FlatUnd!$A$2:$D$30,2),IF(AJ1029="t",VLOOKUP(AM1029,TimeAdd!$A$1:$D$176,2),IF(AJ1029="l",VLOOKUP(AM1029,SLimit!$A$1:$D$8,2),AN1028)))))),AN1028)</f>
        <v>40</v>
      </c>
      <c r="AO1029" s="53">
        <f>IF(AJ1029&lt;&gt;"",IF(AJ1029="o",VLOOKUP(AM1029,OpenSect!$A$1:$D$11,3),IF(AJ1029="u",VLOOKUP(AM1029,UpHill!$A$1:$D$35,3),IF(AJ1029="d",VLOOKUP(AM1029,DownHill!$A$3:$D$29,3),IF(AJ1029="f",VLOOKUP(AM1029,FlatUnd!$A$2:$D$30,3),IF(AJ1029="t",VLOOKUP(AM1029,TimeAdd!$A$1:$D$18,3),IF(AJ1029="l",VLOOKUP(AM1029,SLimit!$A$1:$D$8,3),AO1028)))))),AO1028)</f>
        <v>45</v>
      </c>
      <c r="AP1029" s="53">
        <f>IF(AJ1029&lt;&gt;"",IF(AJ1029="o",VLOOKUP(AM1029,OpenSect!$A$1:$D$11,4),IF(AJ1029="u",VLOOKUP(AM1029,UpHill!$A$1:$D$35,4),IF(AJ1029="d",VLOOKUP(AM1029,DownHill!$A$3:$D$29,4),IF(AJ1029="f",VLOOKUP(AM1029,FlatUnd!$A$2:$D$30,4),IF(AJ1029="t",VLOOKUP(AM1029,TimeAdd!$A$1:$D$18,4),IF(AJ1029="l",VLOOKUP(AM1029,SLimit!$A$1:$D$8,4),AP1028)))))),AP1028)</f>
        <v>50</v>
      </c>
      <c r="AQ1029" s="53">
        <v>60</v>
      </c>
      <c r="AR1029" s="54" t="str">
        <f t="shared" si="1744"/>
        <v>7,6 km plate.</v>
      </c>
      <c r="AS1029" s="55"/>
      <c r="AT1029" s="55"/>
      <c r="AU1029" s="56" t="e">
        <f>IF(GroupStTimes!$A$8=0,MIN(CB1029,CD1029,CF1029),MIN(BZ1029,CB1029,CD1029,CF1029))</f>
        <v>#NUM!</v>
      </c>
      <c r="AV1029" s="56" t="e">
        <f>IF(GroupStTimes!$A$8=0,MAX(CC1029,CE1029,CG1029),MAX(CA1029,CC1029,CE1029,CG1029))</f>
        <v>#NUM!</v>
      </c>
      <c r="AW1029" s="57" t="str">
        <f t="shared" si="1745"/>
        <v/>
      </c>
      <c r="AX1029" s="58" t="str">
        <f t="shared" si="1746"/>
        <v/>
      </c>
      <c r="AY1029" s="58" t="str">
        <f t="shared" si="1747"/>
        <v/>
      </c>
      <c r="AZ1029" s="31">
        <f t="shared" si="1705"/>
        <v>236.34</v>
      </c>
      <c r="BA1029" s="59" t="e">
        <f t="shared" si="1706"/>
        <v>#NUM!</v>
      </c>
      <c r="BB1029" s="59" t="e">
        <f t="shared" si="1707"/>
        <v>#NUM!</v>
      </c>
      <c r="BC1029" s="59" t="e">
        <f t="shared" si="1708"/>
        <v>#NUM!</v>
      </c>
      <c r="BD1029" s="59" t="e">
        <f t="shared" si="1709"/>
        <v>#NUM!</v>
      </c>
      <c r="BE1029" s="59" t="e">
        <f t="shared" si="1710"/>
        <v>#NUM!</v>
      </c>
      <c r="BF1029" s="59" t="e">
        <f t="shared" si="1711"/>
        <v>#NUM!</v>
      </c>
      <c r="BG1029" s="59" t="e">
        <f t="shared" si="1712"/>
        <v>#NUM!</v>
      </c>
      <c r="BH1029" s="59" t="e">
        <f t="shared" si="1713"/>
        <v>#NUM!</v>
      </c>
      <c r="BI1029" s="31">
        <f t="shared" si="1714"/>
        <v>9.9999999999994316E-2</v>
      </c>
      <c r="BJ1029" s="61">
        <f t="shared" si="1715"/>
        <v>2.8571428571426949E-3</v>
      </c>
      <c r="BK1029" s="61">
        <f t="shared" si="1716"/>
        <v>2.4999999999998578E-3</v>
      </c>
      <c r="BL1029" s="61">
        <f t="shared" si="1717"/>
        <v>2.222222222222096E-3</v>
      </c>
      <c r="BM1029" s="61">
        <f t="shared" si="1718"/>
        <v>1.9999999999998864E-3</v>
      </c>
      <c r="BN1029" s="62">
        <f t="shared" si="1719"/>
        <v>0</v>
      </c>
      <c r="BO1029" s="62">
        <f t="shared" si="1720"/>
        <v>0</v>
      </c>
      <c r="BP1029" s="62">
        <f t="shared" si="1721"/>
        <v>10</v>
      </c>
      <c r="BQ1029" s="62">
        <f t="shared" si="1722"/>
        <v>0</v>
      </c>
      <c r="BR1029" s="62">
        <f t="shared" si="1723"/>
        <v>0</v>
      </c>
      <c r="BS1029" s="62">
        <f t="shared" si="1724"/>
        <v>9</v>
      </c>
      <c r="BT1029" s="62">
        <f t="shared" si="1725"/>
        <v>0</v>
      </c>
      <c r="BU1029" s="62">
        <f t="shared" si="1726"/>
        <v>0</v>
      </c>
      <c r="BV1029" s="62">
        <f t="shared" si="1727"/>
        <v>8</v>
      </c>
      <c r="BW1029" s="62">
        <f t="shared" si="1728"/>
        <v>0</v>
      </c>
      <c r="BX1029" s="62">
        <f t="shared" si="1729"/>
        <v>0</v>
      </c>
      <c r="BY1029" s="62">
        <f t="shared" si="1730"/>
        <v>7</v>
      </c>
      <c r="BZ1029" s="63" t="e">
        <f t="shared" si="1731"/>
        <v>#NUM!</v>
      </c>
      <c r="CA1029" s="63" t="e">
        <f t="shared" si="1732"/>
        <v>#NUM!</v>
      </c>
      <c r="CB1029" s="63" t="e">
        <f t="shared" si="1733"/>
        <v>#NUM!</v>
      </c>
      <c r="CC1029" s="63" t="e">
        <f t="shared" si="1734"/>
        <v>#NUM!</v>
      </c>
      <c r="CD1029" s="63" t="e">
        <f t="shared" si="1735"/>
        <v>#NUM!</v>
      </c>
      <c r="CE1029" s="63" t="e">
        <f t="shared" si="1736"/>
        <v>#NUM!</v>
      </c>
      <c r="CF1029" s="63" t="e">
        <f t="shared" si="1737"/>
        <v>#NUM!</v>
      </c>
      <c r="CG1029" s="63" t="e">
        <f t="shared" si="1738"/>
        <v>#NUM!</v>
      </c>
    </row>
    <row r="1030" spans="3:85" ht="26.25" customHeight="1" x14ac:dyDescent="0.25">
      <c r="E1030" s="37"/>
      <c r="F1030" s="37"/>
      <c r="G1030" s="78">
        <v>236.76</v>
      </c>
      <c r="H1030" s="41">
        <f t="shared" si="1688"/>
        <v>236.84</v>
      </c>
      <c r="I1030" s="42">
        <f t="shared" si="1739"/>
        <v>236.76</v>
      </c>
      <c r="J1030" s="43">
        <f t="shared" si="1689"/>
        <v>-4.6460550768716692E-4</v>
      </c>
      <c r="K1030" s="44">
        <f t="shared" si="1690"/>
        <v>-0.11000000000001364</v>
      </c>
      <c r="L1030" s="76" t="s">
        <v>458</v>
      </c>
      <c r="M1030" s="127"/>
      <c r="N1030" s="46">
        <f t="shared" si="1691"/>
        <v>236.87</v>
      </c>
      <c r="O1030" s="46"/>
      <c r="P1030" s="37">
        <v>236.84</v>
      </c>
      <c r="Q1030" s="46">
        <v>-0.2</v>
      </c>
      <c r="R1030" s="40">
        <v>237.09</v>
      </c>
      <c r="S1030" s="78"/>
      <c r="T1030" s="78">
        <v>236.88</v>
      </c>
      <c r="U1030" s="47" t="str">
        <f t="shared" si="1693"/>
        <v/>
      </c>
      <c r="V1030" s="47" t="str">
        <f t="shared" si="1694"/>
        <v/>
      </c>
      <c r="W1030" s="50"/>
      <c r="X1030" s="50"/>
      <c r="Y1030" s="50"/>
      <c r="Z1030" s="50"/>
      <c r="AA1030" s="50"/>
      <c r="AB1030" s="50"/>
      <c r="AC1030" s="50"/>
      <c r="AD1030" s="50"/>
      <c r="AE1030" s="51" t="str">
        <f t="shared" si="1695"/>
        <v/>
      </c>
      <c r="AF1030" s="51" t="str">
        <f t="shared" si="1740"/>
        <v/>
      </c>
      <c r="AG1030" s="51" t="str">
        <f t="shared" si="1741"/>
        <v/>
      </c>
      <c r="AH1030" s="51" t="str">
        <f t="shared" si="1742"/>
        <v/>
      </c>
      <c r="AI1030" s="52">
        <f t="shared" si="1743"/>
        <v>236.84</v>
      </c>
      <c r="AJ1030" s="51"/>
      <c r="AK1030" s="53"/>
      <c r="AL1030" s="52"/>
      <c r="AM1030" s="53">
        <f t="shared" si="1700"/>
        <v>35</v>
      </c>
      <c r="AN1030" s="53">
        <f>IF(AJ1030&lt;&gt;"",IF(AJ1030="o",VLOOKUP(AM1030,OpenSect!$A$1:$D$11,2),IF(AJ1030="u",VLOOKUP(AM1030,UpHill!$A$1:$D$35,2),IF(AJ1030="d",VLOOKUP(AM1030,DownHill!$A$3:$D$29,2),IF(AJ1030="f",VLOOKUP(AM1030,FlatUnd!$A$2:$D$30,2),IF(AJ1030="t",VLOOKUP(AM1030,TimeAdd!$A$1:$D$176,2),IF(AJ1030="l",VLOOKUP(AM1030,SLimit!$A$1:$D$8,2),AN1029)))))),AN1029)</f>
        <v>40</v>
      </c>
      <c r="AO1030" s="53">
        <f>IF(AJ1030&lt;&gt;"",IF(AJ1030="o",VLOOKUP(AM1030,OpenSect!$A$1:$D$11,3),IF(AJ1030="u",VLOOKUP(AM1030,UpHill!$A$1:$D$35,3),IF(AJ1030="d",VLOOKUP(AM1030,DownHill!$A$3:$D$29,3),IF(AJ1030="f",VLOOKUP(AM1030,FlatUnd!$A$2:$D$30,3),IF(AJ1030="t",VLOOKUP(AM1030,TimeAdd!$A$1:$D$18,3),IF(AJ1030="l",VLOOKUP(AM1030,SLimit!$A$1:$D$8,3),AO1029)))))),AO1029)</f>
        <v>45</v>
      </c>
      <c r="AP1030" s="53">
        <f>IF(AJ1030&lt;&gt;"",IF(AJ1030="o",VLOOKUP(AM1030,OpenSect!$A$1:$D$11,4),IF(AJ1030="u",VLOOKUP(AM1030,UpHill!$A$1:$D$35,4),IF(AJ1030="d",VLOOKUP(AM1030,DownHill!$A$3:$D$29,4),IF(AJ1030="f",VLOOKUP(AM1030,FlatUnd!$A$2:$D$30,4),IF(AJ1030="t",VLOOKUP(AM1030,TimeAdd!$A$1:$D$18,4),IF(AJ1030="l",VLOOKUP(AM1030,SLimit!$A$1:$D$8,4),AP1029)))))),AP1029)</f>
        <v>50</v>
      </c>
      <c r="AQ1030" s="53">
        <v>60</v>
      </c>
      <c r="AR1030" s="54" t="str">
        <f t="shared" si="1744"/>
        <v>8,0 km plate.</v>
      </c>
      <c r="AS1030" s="55"/>
      <c r="AT1030" s="55"/>
      <c r="AU1030" s="56" t="e">
        <f>IF(GroupStTimes!$A$8=0,MIN(CB1030,CD1030,CF1030),MIN(BZ1030,CB1030,CD1030,CF1030))</f>
        <v>#NUM!</v>
      </c>
      <c r="AV1030" s="56" t="e">
        <f>IF(GroupStTimes!$A$8=0,MAX(CC1030,CE1030,CG1030),MAX(CA1030,CC1030,CE1030,CG1030))</f>
        <v>#NUM!</v>
      </c>
      <c r="AW1030" s="57" t="str">
        <f t="shared" si="1745"/>
        <v/>
      </c>
      <c r="AX1030" s="58" t="str">
        <f t="shared" si="1746"/>
        <v/>
      </c>
      <c r="AY1030" s="58" t="str">
        <f t="shared" si="1747"/>
        <v/>
      </c>
      <c r="AZ1030" s="31">
        <f t="shared" si="1705"/>
        <v>236.34</v>
      </c>
      <c r="BA1030" s="59" t="e">
        <f t="shared" si="1706"/>
        <v>#NUM!</v>
      </c>
      <c r="BB1030" s="59" t="e">
        <f t="shared" si="1707"/>
        <v>#NUM!</v>
      </c>
      <c r="BC1030" s="59" t="e">
        <f t="shared" si="1708"/>
        <v>#NUM!</v>
      </c>
      <c r="BD1030" s="59" t="e">
        <f t="shared" si="1709"/>
        <v>#NUM!</v>
      </c>
      <c r="BE1030" s="59" t="e">
        <f t="shared" si="1710"/>
        <v>#NUM!</v>
      </c>
      <c r="BF1030" s="59" t="e">
        <f t="shared" si="1711"/>
        <v>#NUM!</v>
      </c>
      <c r="BG1030" s="59" t="e">
        <f t="shared" si="1712"/>
        <v>#NUM!</v>
      </c>
      <c r="BH1030" s="59" t="e">
        <f t="shared" si="1713"/>
        <v>#NUM!</v>
      </c>
      <c r="BI1030" s="31">
        <f t="shared" si="1714"/>
        <v>0.5</v>
      </c>
      <c r="BJ1030" s="61">
        <f t="shared" si="1715"/>
        <v>1.4285714285714285E-2</v>
      </c>
      <c r="BK1030" s="61">
        <f t="shared" si="1716"/>
        <v>1.2500000000000001E-2</v>
      </c>
      <c r="BL1030" s="61">
        <f t="shared" si="1717"/>
        <v>1.1111111111111112E-2</v>
      </c>
      <c r="BM1030" s="61">
        <f t="shared" si="1718"/>
        <v>0.01</v>
      </c>
      <c r="BN1030" s="62">
        <f t="shared" si="1719"/>
        <v>0</v>
      </c>
      <c r="BO1030" s="62">
        <f t="shared" si="1720"/>
        <v>0</v>
      </c>
      <c r="BP1030" s="62">
        <f t="shared" si="1721"/>
        <v>51</v>
      </c>
      <c r="BQ1030" s="62">
        <f t="shared" si="1722"/>
        <v>0</v>
      </c>
      <c r="BR1030" s="62">
        <f t="shared" si="1723"/>
        <v>0</v>
      </c>
      <c r="BS1030" s="62">
        <f t="shared" si="1724"/>
        <v>45</v>
      </c>
      <c r="BT1030" s="62">
        <f t="shared" si="1725"/>
        <v>0</v>
      </c>
      <c r="BU1030" s="62">
        <f t="shared" si="1726"/>
        <v>0</v>
      </c>
      <c r="BV1030" s="62">
        <f t="shared" si="1727"/>
        <v>40</v>
      </c>
      <c r="BW1030" s="62">
        <f t="shared" si="1728"/>
        <v>0</v>
      </c>
      <c r="BX1030" s="62">
        <f t="shared" si="1729"/>
        <v>0</v>
      </c>
      <c r="BY1030" s="62">
        <f t="shared" si="1730"/>
        <v>36</v>
      </c>
      <c r="BZ1030" s="63" t="e">
        <f t="shared" si="1731"/>
        <v>#NUM!</v>
      </c>
      <c r="CA1030" s="63" t="e">
        <f t="shared" si="1732"/>
        <v>#NUM!</v>
      </c>
      <c r="CB1030" s="63" t="e">
        <f t="shared" si="1733"/>
        <v>#NUM!</v>
      </c>
      <c r="CC1030" s="63" t="e">
        <f t="shared" si="1734"/>
        <v>#NUM!</v>
      </c>
      <c r="CD1030" s="63" t="e">
        <f t="shared" si="1735"/>
        <v>#NUM!</v>
      </c>
      <c r="CE1030" s="63" t="e">
        <f t="shared" si="1736"/>
        <v>#NUM!</v>
      </c>
      <c r="CF1030" s="63" t="e">
        <f t="shared" si="1737"/>
        <v>#NUM!</v>
      </c>
      <c r="CG1030" s="63" t="e">
        <f t="shared" si="1738"/>
        <v>#NUM!</v>
      </c>
    </row>
    <row r="1032" spans="3:85" ht="26.25" customHeight="1" x14ac:dyDescent="0.25">
      <c r="L1032" s="94" t="s">
        <v>1259</v>
      </c>
    </row>
    <row r="1033" spans="3:85" ht="26.25" customHeight="1" x14ac:dyDescent="0.25">
      <c r="E1033" s="37"/>
      <c r="F1033" s="37"/>
      <c r="G1033" s="78">
        <v>256.06</v>
      </c>
      <c r="H1033" s="41">
        <f t="shared" ref="H1033:H1096" si="1748">ROUND(IF(G1033="",N1033,IF(P1033="",I1033,IF(R1033="",(I1033+(P1033+O1033))/2,IF(T1033="",(I1033+(P1033+O1033)+(R1033+Q1033))/3,(I1033+(P1033+O1033)+(R1033+Q1033)+(T1033+S1033))/4)))),2)</f>
        <v>266.23</v>
      </c>
      <c r="I1033" s="42">
        <v>266.14999999999998</v>
      </c>
      <c r="J1033" s="43">
        <f t="shared" ref="J1033:J1096" si="1749">IF(N1033="","",IF((I1033-$I$4)=0,0,((I1033-$I$4-(N1033-$N$4))/(I1033-$I$4))))</f>
        <v>-4.0077650447748771E-4</v>
      </c>
      <c r="K1033" s="44">
        <f t="shared" ref="K1033:K1096" si="1750">(I1033-$I$5)-(N1033-$N$5)</f>
        <v>-0.10666666666668334</v>
      </c>
      <c r="L1033" s="76" t="s">
        <v>482</v>
      </c>
      <c r="M1033" s="127"/>
      <c r="N1033" s="46">
        <f t="shared" ref="N1033:N1096" si="1751">IF(P1033="",((I1033-I1032)+H1032),IF(R1033="",(P1033+O1033),IF(T1033="",((P1033+O1033)+(R1033+Q1033))/2,((P1033+O1033)+(R1033+Q1033)+(T1033+S1033))/3)))</f>
        <v>266.25666666666666</v>
      </c>
      <c r="O1033" s="37">
        <v>10.09</v>
      </c>
      <c r="P1033" s="37">
        <v>256.14</v>
      </c>
      <c r="Q1033" s="46">
        <f t="shared" ref="Q1033:Q1034" si="1752">-0.2+10.09</f>
        <v>9.89</v>
      </c>
      <c r="R1033" s="40">
        <v>256.39</v>
      </c>
      <c r="S1033" s="37">
        <v>10.09</v>
      </c>
      <c r="T1033" s="78">
        <v>256.17</v>
      </c>
      <c r="U1033" s="47" t="str">
        <f t="shared" ref="U1033:U1096" si="1753">IF(W1033="","",IF(Y1033="",W1033,IF(AA1033&lt;1,ROUND((Y1033+W1033)/2,5),IF(AC1033&lt;1,ROUND((Y1033+AA1033+W1033)/3,5),ROUND((Y1033+AA1033+AC1033+W1033)/4,5)))))</f>
        <v/>
      </c>
      <c r="V1033" s="47" t="str">
        <f t="shared" ref="V1033:V1096" si="1754">IF(X1033="","",IF(Z1033&lt;1,ROUND(X1033,5),IF(AB1033&lt;1,ROUND((X1033+Z1033)/2,5),IF(AD1033&lt;1,ROUND((X1033+Z1033+AB1033)/3,5),ROUND((X1033+Z1033+AB1033+AD1033)/4,5)))))</f>
        <v/>
      </c>
      <c r="W1033" s="50"/>
      <c r="X1033" s="50"/>
      <c r="Y1033" s="50"/>
      <c r="Z1033" s="50"/>
      <c r="AA1033" s="50"/>
      <c r="AB1033" s="50"/>
      <c r="AC1033" s="50"/>
      <c r="AD1033" s="50"/>
      <c r="AE1033" s="51" t="str">
        <f t="shared" ref="AE1033:AE1096" si="1755">IF(A1033="","",A1033)</f>
        <v/>
      </c>
      <c r="AF1033" s="51" t="str">
        <f t="shared" ref="AF1033:AF1096" si="1756">IF(B1033="","",B1033)</f>
        <v/>
      </c>
      <c r="AG1033" s="51" t="str">
        <f t="shared" ref="AG1033:AG1096" si="1757">IF(C1033="","",C1033)</f>
        <v/>
      </c>
      <c r="AH1033" s="51" t="str">
        <f t="shared" ref="AH1033:AH1096" si="1758">IF(D1033="","",D1033)</f>
        <v/>
      </c>
      <c r="AI1033" s="52">
        <f t="shared" ref="AI1033:AI1096" si="1759">H1033</f>
        <v>266.23</v>
      </c>
      <c r="AJ1033" s="51"/>
      <c r="AK1033" s="53"/>
      <c r="AL1033" s="52"/>
      <c r="AM1033" s="53">
        <f t="shared" ref="AM1033:AM1096" si="1760">IF(OR(AJ1033="",AJ1033="m"),AM1032,IF(AH1033&lt;&gt;"",AH1033,""))</f>
        <v>0</v>
      </c>
      <c r="AN1033" s="53">
        <f>IF(AJ1033&lt;&gt;"",IF(AJ1033="o",VLOOKUP(AM1033,OpenSect!$A$1:$D$11,2),IF(AJ1033="u",VLOOKUP(AM1033,UpHill!$A$1:$D$35,2),IF(AJ1033="d",VLOOKUP(AM1033,DownHill!$A$3:$D$29,2),IF(AJ1033="f",VLOOKUP(AM1033,FlatUnd!$A$2:$D$30,2),IF(AJ1033="t",VLOOKUP(AM1033,TimeAdd!$A$1:$D$176,2),IF(AJ1033="l",VLOOKUP(AM1033,SLimit!$A$1:$D$8,2),AN1032)))))),AN1032)</f>
        <v>0</v>
      </c>
      <c r="AO1033" s="53">
        <f>IF(AJ1033&lt;&gt;"",IF(AJ1033="o",VLOOKUP(AM1033,OpenSect!$A$1:$D$11,3),IF(AJ1033="u",VLOOKUP(AM1033,UpHill!$A$1:$D$35,3),IF(AJ1033="d",VLOOKUP(AM1033,DownHill!$A$3:$D$29,3),IF(AJ1033="f",VLOOKUP(AM1033,FlatUnd!$A$2:$D$30,3),IF(AJ1033="t",VLOOKUP(AM1033,TimeAdd!$A$1:$D$18,3),IF(AJ1033="l",VLOOKUP(AM1033,SLimit!$A$1:$D$8,3),AO1032)))))),AO1032)</f>
        <v>0</v>
      </c>
      <c r="AP1033" s="53">
        <f>IF(AJ1033&lt;&gt;"",IF(AJ1033="o",VLOOKUP(AM1033,OpenSect!$A$1:$D$11,4),IF(AJ1033="u",VLOOKUP(AM1033,UpHill!$A$1:$D$35,4),IF(AJ1033="d",VLOOKUP(AM1033,DownHill!$A$3:$D$29,4),IF(AJ1033="f",VLOOKUP(AM1033,FlatUnd!$A$2:$D$30,4),IF(AJ1033="t",VLOOKUP(AM1033,TimeAdd!$A$1:$D$18,4),IF(AJ1033="l",VLOOKUP(AM1033,SLimit!$A$1:$D$8,4),AP1032)))))),AP1032)</f>
        <v>0</v>
      </c>
      <c r="AQ1033" s="53">
        <v>100</v>
      </c>
      <c r="AR1033" s="54" t="str">
        <f t="shared" ref="AR1033:AR1096" si="1761">L1033</f>
        <v>[ Police ]{ right}.</v>
      </c>
      <c r="AS1033" s="55"/>
      <c r="AT1033" s="55"/>
      <c r="AU1033" s="56">
        <f>IF(GroupStTimes!$A$8=0,MIN(CB1033,CD1033,CF1033),MIN(BZ1033,CB1033,CD1033,CF1033))</f>
        <v>0</v>
      </c>
      <c r="AV1033" s="56">
        <f>IF(GroupStTimes!$A$8=0,MAX(CC1033,CE1033,CG1033),MAX(CA1033,CC1033,CE1033,CG1033))</f>
        <v>0</v>
      </c>
      <c r="AW1033" s="57" t="str">
        <f t="shared" ref="AW1033:AW1096" si="1762">IF(U1033="","",CONCATENATE(FIXED(U1033,5),"  ",FIXED(V1033,5)))</f>
        <v/>
      </c>
      <c r="AX1033" s="58" t="str">
        <f t="shared" ref="AX1033:AX1096" si="1763">IF(AJ1033="m",ROUND(W1033,5),"")</f>
        <v/>
      </c>
      <c r="AY1033" s="58" t="str">
        <f t="shared" ref="AY1033:AY1096" si="1764">IF(AJ1033="m",ROUND(X1033,5),"")</f>
        <v/>
      </c>
      <c r="AZ1033" s="31">
        <f t="shared" ref="AZ1033:AZ1096" si="1765">IF(AND(AM1032=AM1031,AN1032=AN1031,AO1032=AO1031,AP1032=AP1031,AJ1033&lt;&gt;"t"),AZ1032,IF(AJ1033="t",AI1033,AI1032))</f>
        <v>0</v>
      </c>
      <c r="BA1033" s="59">
        <f t="shared" ref="BA1033:BA1096" si="1766">IF(AND($AM1032=$AM1031,$AN1032=AN1031,$AO1032=$AO1031,$AP1032=$AP1031,$AJ1033&lt;&gt;"t"),BA1032,BZ1032)</f>
        <v>0</v>
      </c>
      <c r="BB1033" s="59">
        <f t="shared" ref="BB1033:BB1096" si="1767">IF(AND($AM1032=$AM1031,$AN1032=AN1031,$AO1032=$AO1031,$AP1032=$AP1031,$AJ1033&lt;&gt;"t"),BB1032,CA1032)</f>
        <v>0</v>
      </c>
      <c r="BC1033" s="59">
        <f t="shared" ref="BC1033:BC1096" si="1768">IF(AND($AM1032=$AM1031,$AN1032=AN1031,$AO1032=$AO1031,$AP1032=$AP1031,$AJ1033&lt;&gt;"t"),BC1032,CB1032)</f>
        <v>0</v>
      </c>
      <c r="BD1033" s="59">
        <f t="shared" ref="BD1033:BD1096" si="1769">IF(AND($AM1032=$AM1031,$AN1032=AN1031,$AO1032=$AO1031,$AP1032=$AP1031,$AJ1033&lt;&gt;"t"),BD1032,CC1032)</f>
        <v>0</v>
      </c>
      <c r="BE1033" s="59">
        <f t="shared" ref="BE1033:BE1096" si="1770">IF(AND($AM1032=$AM1031,$AN1032=AN1031,$AO1032=$AO1031,$AP1032=$AP1031,$AJ1033&lt;&gt;"t"),BE1032,CD1032)</f>
        <v>0</v>
      </c>
      <c r="BF1033" s="59">
        <f t="shared" ref="BF1033:BF1096" si="1771">IF(AND($AM1032=$AM1031,$AN1032=AN1031,$AO1032=$AO1031,$AP1032=$AP1031,$AJ1033&lt;&gt;"t"),BF1032,CE1032)</f>
        <v>0</v>
      </c>
      <c r="BG1033" s="59">
        <f t="shared" ref="BG1033:BG1096" si="1772">IF(AND($AM1032=$AM1031,$AN1032=AN1031,$AO1032=$AO1031,$AP1032=$AP1031,$AJ1033&lt;&gt;"t"),BG1032,CF1032)</f>
        <v>0</v>
      </c>
      <c r="BH1033" s="59">
        <f t="shared" ref="BH1033:BH1096" si="1773">IF(AND($AM1032=$AM1031,$AN1032=AN1031,$AO1032=$AO1031,$AP1032=$AP1031,$AJ1033&lt;&gt;"t"),BH1032,CG1032)</f>
        <v>0</v>
      </c>
      <c r="BI1033" s="31">
        <f t="shared" ref="BI1033:BI1096" si="1774">AI1033-AZ1033</f>
        <v>266.23</v>
      </c>
      <c r="BJ1033" s="61">
        <f t="shared" ref="BJ1033:BJ1096" si="1775">IF($AJ1032="t",IF(AM1031=0,0,$BI1033/AM1031),IF(AM1032=0,0,$BI1033/AM1032))</f>
        <v>0</v>
      </c>
      <c r="BK1033" s="61">
        <f t="shared" ref="BK1033:BK1096" si="1776">IF($AJ1032="t",IF(AN1031=0,0,$BI1033/AN1031),IF(AN1032=0,0,$BI1033/AN1032))</f>
        <v>0</v>
      </c>
      <c r="BL1033" s="61">
        <f t="shared" ref="BL1033:BL1096" si="1777">IF($AJ1032="t",IF(AO1031=0,0,$BI1033/AO1031),IF(AO1032=0,0,$BI1033/AO1032))</f>
        <v>0</v>
      </c>
      <c r="BM1033" s="61">
        <f t="shared" ref="BM1033:BM1096" si="1778">IF($AJ1032="t",IF(AP1031=0,0,$BI1033/AP1031),IF(AP1032=0,0,$BI1033/AP1032))</f>
        <v>0</v>
      </c>
      <c r="BN1033" s="62">
        <f t="shared" ref="BN1033:BN1096" si="1779">IF(AJ1033="t",0,INT(BJ1033))</f>
        <v>0</v>
      </c>
      <c r="BO1033" s="62">
        <f t="shared" ref="BO1033:BO1096" si="1780">IF(AJ1033="t",AM1033,IF(INT((BJ1033-BN1033)*60)&lt;0,1,INT((BJ1033-BN1033)*60)))</f>
        <v>0</v>
      </c>
      <c r="BP1033" s="62">
        <f t="shared" ref="BP1033:BP1096" si="1781">IF(AJ1033="t",0,ROUND((((BJ1033-BN1033)*60)-BO1033)*60,0))</f>
        <v>0</v>
      </c>
      <c r="BQ1033" s="62">
        <f t="shared" ref="BQ1033:BQ1096" si="1782">IF(AJ1033="t",0,INT(BK1033))</f>
        <v>0</v>
      </c>
      <c r="BR1033" s="62">
        <f t="shared" ref="BR1033:BR1096" si="1783">IF(AJ1033="t",AN1033,IF(INT((BK1033-BQ1033)*60)&lt;0,1,INT((BK1033-BQ1033)*60)))</f>
        <v>0</v>
      </c>
      <c r="BS1033" s="62">
        <f t="shared" ref="BS1033:BS1096" si="1784">IF(AJ1033="t",0,ROUND((((BK1033-BQ1033)*60)-BR1033)*60,0))</f>
        <v>0</v>
      </c>
      <c r="BT1033" s="62">
        <f t="shared" ref="BT1033:BT1096" si="1785">IF(AJ1033="t",0,INT(BL1033))</f>
        <v>0</v>
      </c>
      <c r="BU1033" s="62">
        <f t="shared" ref="BU1033:BU1096" si="1786">IF(AJ1033="t",AO1033,IF(INT((BL1033-BT1033)*60)&lt;0,1,INT((BL1033-BT1033)*60)))</f>
        <v>0</v>
      </c>
      <c r="BV1033" s="62">
        <f t="shared" ref="BV1033:BV1096" si="1787">IF(AJ1033="t",0,ROUND((((BL1033-BT1033)*60)-BU1033)*60,0))</f>
        <v>0</v>
      </c>
      <c r="BW1033" s="62">
        <f t="shared" ref="BW1033:BW1096" si="1788">IF(AJ1033="t",0,INT(BM1033))</f>
        <v>0</v>
      </c>
      <c r="BX1033" s="62">
        <f t="shared" ref="BX1033:BX1096" si="1789">IF(AJ1033="t",AP1033,IF(INT((BM1033-BW1033)*60)&lt;0,1,INT((BM1033-BW1033)*60)))</f>
        <v>0</v>
      </c>
      <c r="BY1033" s="62">
        <f t="shared" ref="BY1033:BY1096" si="1790">IF(AJ1033="t",0,ROUND((((BM1033-BW1033)*60)-BX1033)*60,0))</f>
        <v>0</v>
      </c>
      <c r="BZ1033" s="63">
        <f t="shared" ref="BZ1033:BZ1096" si="1791">BA1033+TIME(BN1033,BO1033,BP1033)</f>
        <v>0</v>
      </c>
      <c r="CA1033" s="63">
        <f t="shared" ref="CA1033:CA1096" si="1792">BB1033+TIME(BN1033,BO1033,BP1033)</f>
        <v>0</v>
      </c>
      <c r="CB1033" s="63">
        <f t="shared" ref="CB1033:CB1096" si="1793">BC1033+TIME(BQ1033,BR1033,BS1033)</f>
        <v>0</v>
      </c>
      <c r="CC1033" s="63">
        <f t="shared" ref="CC1033:CC1096" si="1794">BD1033+TIME(BQ1033,BR1033,BS1033)</f>
        <v>0</v>
      </c>
      <c r="CD1033" s="63">
        <f t="shared" ref="CD1033:CD1096" si="1795">BE1033+TIME(BT1033,BU1033,BV1033)</f>
        <v>0</v>
      </c>
      <c r="CE1033" s="63">
        <f t="shared" ref="CE1033:CE1096" si="1796">BF1033+TIME(BT1033,BU1033,BV1033)</f>
        <v>0</v>
      </c>
      <c r="CF1033" s="63">
        <f t="shared" ref="CF1033:CF1096" si="1797">BG1033+TIME(BW1033,BX1033,BY1033)</f>
        <v>0</v>
      </c>
      <c r="CG1033" s="63">
        <f t="shared" ref="CG1033:CG1096" si="1798">BH1033+TIME(BW1033,BX1033,BY1033)</f>
        <v>0</v>
      </c>
    </row>
    <row r="1034" spans="3:85" ht="26.25" customHeight="1" x14ac:dyDescent="0.25">
      <c r="D1034" s="37">
        <v>30</v>
      </c>
      <c r="E1034" s="37"/>
      <c r="F1034" s="37"/>
      <c r="G1034" s="78">
        <v>256.18</v>
      </c>
      <c r="H1034" s="41">
        <f t="shared" si="1748"/>
        <v>266.36</v>
      </c>
      <c r="I1034" s="42">
        <v>266.27999999999997</v>
      </c>
      <c r="J1034" s="43">
        <f t="shared" si="1749"/>
        <v>-3.7554453958247989E-4</v>
      </c>
      <c r="K1034" s="44">
        <f t="shared" si="1750"/>
        <v>-0.10000000000002274</v>
      </c>
      <c r="L1034" s="76" t="s">
        <v>483</v>
      </c>
      <c r="M1034" s="127"/>
      <c r="N1034" s="46">
        <f t="shared" si="1751"/>
        <v>266.38</v>
      </c>
      <c r="O1034" s="37">
        <v>10.09</v>
      </c>
      <c r="P1034" s="37">
        <v>256.26</v>
      </c>
      <c r="Q1034" s="46">
        <f t="shared" si="1752"/>
        <v>9.89</v>
      </c>
      <c r="R1034" s="40">
        <v>256.51</v>
      </c>
      <c r="S1034" s="37">
        <v>10.09</v>
      </c>
      <c r="T1034" s="78">
        <v>256.3</v>
      </c>
      <c r="U1034" s="47" t="str">
        <f t="shared" si="1753"/>
        <v/>
      </c>
      <c r="V1034" s="47" t="str">
        <f t="shared" si="1754"/>
        <v/>
      </c>
      <c r="W1034" s="50"/>
      <c r="X1034" s="50"/>
      <c r="Y1034" s="50"/>
      <c r="Z1034" s="50"/>
      <c r="AA1034" s="50"/>
      <c r="AB1034" s="50"/>
      <c r="AC1034" s="50"/>
      <c r="AD1034" s="50"/>
      <c r="AE1034" s="51" t="str">
        <f t="shared" si="1755"/>
        <v/>
      </c>
      <c r="AF1034" s="51" t="str">
        <f t="shared" si="1756"/>
        <v/>
      </c>
      <c r="AG1034" s="51" t="str">
        <f t="shared" si="1757"/>
        <v/>
      </c>
      <c r="AH1034" s="51">
        <f t="shared" si="1758"/>
        <v>30</v>
      </c>
      <c r="AI1034" s="52">
        <f t="shared" si="1759"/>
        <v>266.36</v>
      </c>
      <c r="AJ1034" s="51" t="s">
        <v>25</v>
      </c>
      <c r="AK1034" s="53"/>
      <c r="AL1034" s="52"/>
      <c r="AM1034" s="53">
        <f t="shared" si="1760"/>
        <v>30</v>
      </c>
      <c r="AN1034" s="53">
        <f>IF(AJ1034&lt;&gt;"",IF(AJ1034="o",VLOOKUP(AM1034,OpenSect!$A$1:$D$11,2),IF(AJ1034="u",VLOOKUP(AM1034,UpHill!$A$1:$D$35,2),IF(AJ1034="d",VLOOKUP(AM1034,DownHill!$A$3:$D$29,2),IF(AJ1034="f",VLOOKUP(AM1034,FlatUnd!$A$2:$D$30,2),IF(AJ1034="t",VLOOKUP(AM1034,TimeAdd!$A$1:$D$176,2),IF(AJ1034="l",VLOOKUP(AM1034,SLimit!$A$1:$D$8,2),AN1033)))))),AN1033)</f>
        <v>30</v>
      </c>
      <c r="AO1034" s="53">
        <f>IF(AJ1034&lt;&gt;"",IF(AJ1034="o",VLOOKUP(AM1034,OpenSect!$A$1:$D$11,3),IF(AJ1034="u",VLOOKUP(AM1034,UpHill!$A$1:$D$35,3),IF(AJ1034="d",VLOOKUP(AM1034,DownHill!$A$3:$D$29,3),IF(AJ1034="f",VLOOKUP(AM1034,FlatUnd!$A$2:$D$30,3),IF(AJ1034="t",VLOOKUP(AM1034,TimeAdd!$A$1:$D$18,3),IF(AJ1034="l",VLOOKUP(AM1034,SLimit!$A$1:$D$8,3),AO1033)))))),AO1033)</f>
        <v>30</v>
      </c>
      <c r="AP1034" s="53">
        <f>IF(AJ1034&lt;&gt;"",IF(AJ1034="o",VLOOKUP(AM1034,OpenSect!$A$1:$D$11,4),IF(AJ1034="u",VLOOKUP(AM1034,UpHill!$A$1:$D$35,4),IF(AJ1034="d",VLOOKUP(AM1034,DownHill!$A$3:$D$29,4),IF(AJ1034="f",VLOOKUP(AM1034,FlatUnd!$A$2:$D$30,4),IF(AJ1034="t",VLOOKUP(AM1034,TimeAdd!$A$1:$D$18,4),IF(AJ1034="l",VLOOKUP(AM1034,SLimit!$A$1:$D$8,4),AP1033)))))),AP1033)</f>
        <v>30</v>
      </c>
      <c r="AQ1034" s="53">
        <v>100</v>
      </c>
      <c r="AR1034" s="54" t="str">
        <f t="shared" si="1761"/>
        <v>R602 Glencoe, Dundee. Turn RIGHT on R602.</v>
      </c>
      <c r="AS1034" s="55"/>
      <c r="AT1034" s="55"/>
      <c r="AU1034" s="56">
        <f>IF(GroupStTimes!$A$8=0,MIN(CB1034,CD1034,CF1034),MIN(BZ1034,CB1034,CD1034,CF1034))</f>
        <v>0</v>
      </c>
      <c r="AV1034" s="56">
        <f>IF(GroupStTimes!$A$8=0,MAX(CC1034,CE1034,CG1034),MAX(CA1034,CC1034,CE1034,CG1034))</f>
        <v>0</v>
      </c>
      <c r="AW1034" s="57" t="str">
        <f t="shared" si="1762"/>
        <v/>
      </c>
      <c r="AX1034" s="58" t="str">
        <f t="shared" si="1763"/>
        <v/>
      </c>
      <c r="AY1034" s="58" t="str">
        <f t="shared" si="1764"/>
        <v/>
      </c>
      <c r="AZ1034" s="31">
        <f t="shared" si="1765"/>
        <v>0</v>
      </c>
      <c r="BA1034" s="59">
        <f t="shared" si="1766"/>
        <v>0</v>
      </c>
      <c r="BB1034" s="59">
        <f t="shared" si="1767"/>
        <v>0</v>
      </c>
      <c r="BC1034" s="59">
        <f t="shared" si="1768"/>
        <v>0</v>
      </c>
      <c r="BD1034" s="59">
        <f t="shared" si="1769"/>
        <v>0</v>
      </c>
      <c r="BE1034" s="59">
        <f t="shared" si="1770"/>
        <v>0</v>
      </c>
      <c r="BF1034" s="59">
        <f t="shared" si="1771"/>
        <v>0</v>
      </c>
      <c r="BG1034" s="59">
        <f t="shared" si="1772"/>
        <v>0</v>
      </c>
      <c r="BH1034" s="59">
        <f t="shared" si="1773"/>
        <v>0</v>
      </c>
      <c r="BI1034" s="31">
        <f t="shared" si="1774"/>
        <v>266.36</v>
      </c>
      <c r="BJ1034" s="61">
        <f t="shared" si="1775"/>
        <v>0</v>
      </c>
      <c r="BK1034" s="61">
        <f t="shared" si="1776"/>
        <v>0</v>
      </c>
      <c r="BL1034" s="61">
        <f t="shared" si="1777"/>
        <v>0</v>
      </c>
      <c r="BM1034" s="61">
        <f t="shared" si="1778"/>
        <v>0</v>
      </c>
      <c r="BN1034" s="62">
        <f t="shared" si="1779"/>
        <v>0</v>
      </c>
      <c r="BO1034" s="62">
        <f t="shared" si="1780"/>
        <v>0</v>
      </c>
      <c r="BP1034" s="62">
        <f t="shared" si="1781"/>
        <v>0</v>
      </c>
      <c r="BQ1034" s="62">
        <f t="shared" si="1782"/>
        <v>0</v>
      </c>
      <c r="BR1034" s="62">
        <f t="shared" si="1783"/>
        <v>0</v>
      </c>
      <c r="BS1034" s="62">
        <f t="shared" si="1784"/>
        <v>0</v>
      </c>
      <c r="BT1034" s="62">
        <f t="shared" si="1785"/>
        <v>0</v>
      </c>
      <c r="BU1034" s="62">
        <f t="shared" si="1786"/>
        <v>0</v>
      </c>
      <c r="BV1034" s="62">
        <f t="shared" si="1787"/>
        <v>0</v>
      </c>
      <c r="BW1034" s="62">
        <f t="shared" si="1788"/>
        <v>0</v>
      </c>
      <c r="BX1034" s="62">
        <f t="shared" si="1789"/>
        <v>0</v>
      </c>
      <c r="BY1034" s="62">
        <f t="shared" si="1790"/>
        <v>0</v>
      </c>
      <c r="BZ1034" s="63">
        <f t="shared" si="1791"/>
        <v>0</v>
      </c>
      <c r="CA1034" s="63">
        <f t="shared" si="1792"/>
        <v>0</v>
      </c>
      <c r="CB1034" s="63">
        <f t="shared" si="1793"/>
        <v>0</v>
      </c>
      <c r="CC1034" s="63">
        <f t="shared" si="1794"/>
        <v>0</v>
      </c>
      <c r="CD1034" s="63">
        <f t="shared" si="1795"/>
        <v>0</v>
      </c>
      <c r="CE1034" s="63">
        <f t="shared" si="1796"/>
        <v>0</v>
      </c>
      <c r="CF1034" s="63">
        <f t="shared" si="1797"/>
        <v>0</v>
      </c>
      <c r="CG1034" s="63">
        <f t="shared" si="1798"/>
        <v>0</v>
      </c>
    </row>
    <row r="1035" spans="3:85" ht="26.25" customHeight="1" x14ac:dyDescent="0.25">
      <c r="E1035" s="37"/>
      <c r="F1035" s="37"/>
      <c r="G1035" s="78">
        <v>256.32</v>
      </c>
      <c r="H1035" s="41">
        <f t="shared" si="1748"/>
        <v>256.39999999999998</v>
      </c>
      <c r="I1035" s="42">
        <f t="shared" ref="I1035:I1098" si="1799">E1035+G1035</f>
        <v>256.32</v>
      </c>
      <c r="J1035" s="43">
        <f t="shared" si="1749"/>
        <v>-4.2915106117358634E-4</v>
      </c>
      <c r="K1035" s="44">
        <f t="shared" si="1750"/>
        <v>-0.11000000000001364</v>
      </c>
      <c r="L1035" s="76" t="s">
        <v>474</v>
      </c>
      <c r="M1035" s="127"/>
      <c r="N1035" s="46">
        <f t="shared" si="1751"/>
        <v>256.43</v>
      </c>
      <c r="O1035" s="46"/>
      <c r="P1035" s="37">
        <v>256.39999999999998</v>
      </c>
      <c r="Q1035" s="46">
        <v>-0.2</v>
      </c>
      <c r="R1035" s="40">
        <v>256.65000000000003</v>
      </c>
      <c r="S1035" s="78"/>
      <c r="T1035" s="78">
        <v>256.44</v>
      </c>
      <c r="U1035" s="47" t="str">
        <f t="shared" si="1753"/>
        <v/>
      </c>
      <c r="V1035" s="47" t="str">
        <f t="shared" si="1754"/>
        <v/>
      </c>
      <c r="W1035" s="50"/>
      <c r="X1035" s="50"/>
      <c r="Y1035" s="50"/>
      <c r="Z1035" s="50"/>
      <c r="AA1035" s="50"/>
      <c r="AB1035" s="50"/>
      <c r="AC1035" s="50"/>
      <c r="AD1035" s="50"/>
      <c r="AE1035" s="51" t="str">
        <f t="shared" si="1755"/>
        <v/>
      </c>
      <c r="AF1035" s="51" t="str">
        <f t="shared" si="1756"/>
        <v/>
      </c>
      <c r="AG1035" s="51" t="str">
        <f t="shared" si="1757"/>
        <v/>
      </c>
      <c r="AH1035" s="51" t="str">
        <f t="shared" si="1758"/>
        <v/>
      </c>
      <c r="AI1035" s="52">
        <f t="shared" si="1759"/>
        <v>256.39999999999998</v>
      </c>
      <c r="AJ1035" s="51"/>
      <c r="AK1035" s="53"/>
      <c r="AL1035" s="52"/>
      <c r="AM1035" s="53">
        <f t="shared" si="1760"/>
        <v>30</v>
      </c>
      <c r="AN1035" s="53">
        <f>IF(AJ1035&lt;&gt;"",IF(AJ1035="o",VLOOKUP(AM1035,OpenSect!$A$1:$D$11,2),IF(AJ1035="u",VLOOKUP(AM1035,UpHill!$A$1:$D$35,2),IF(AJ1035="d",VLOOKUP(AM1035,DownHill!$A$3:$D$29,2),IF(AJ1035="f",VLOOKUP(AM1035,FlatUnd!$A$2:$D$30,2),IF(AJ1035="t",VLOOKUP(AM1035,TimeAdd!$A$1:$D$176,2),IF(AJ1035="l",VLOOKUP(AM1035,SLimit!$A$1:$D$8,2),AN1034)))))),AN1034)</f>
        <v>30</v>
      </c>
      <c r="AO1035" s="53">
        <f>IF(AJ1035&lt;&gt;"",IF(AJ1035="o",VLOOKUP(AM1035,OpenSect!$A$1:$D$11,3),IF(AJ1035="u",VLOOKUP(AM1035,UpHill!$A$1:$D$35,3),IF(AJ1035="d",VLOOKUP(AM1035,DownHill!$A$3:$D$29,3),IF(AJ1035="f",VLOOKUP(AM1035,FlatUnd!$A$2:$D$30,3),IF(AJ1035="t",VLOOKUP(AM1035,TimeAdd!$A$1:$D$18,3),IF(AJ1035="l",VLOOKUP(AM1035,SLimit!$A$1:$D$8,3),AO1034)))))),AO1034)</f>
        <v>30</v>
      </c>
      <c r="AP1035" s="53">
        <f>IF(AJ1035&lt;&gt;"",IF(AJ1035="o",VLOOKUP(AM1035,OpenSect!$A$1:$D$11,4),IF(AJ1035="u",VLOOKUP(AM1035,UpHill!$A$1:$D$35,4),IF(AJ1035="d",VLOOKUP(AM1035,DownHill!$A$3:$D$29,4),IF(AJ1035="f",VLOOKUP(AM1035,FlatUnd!$A$2:$D$30,4),IF(AJ1035="t",VLOOKUP(AM1035,TimeAdd!$A$1:$D$18,4),IF(AJ1035="l",VLOOKUP(AM1035,SLimit!$A$1:$D$8,4),AP1034)))))),AP1034)</f>
        <v>30</v>
      </c>
      <c r="AQ1035" s="53">
        <v>100</v>
      </c>
      <c r="AR1035" s="54" t="str">
        <f t="shared" si="1761"/>
        <v xml:space="preserve">100 Speed limit. </v>
      </c>
      <c r="AS1035" s="55"/>
      <c r="AT1035" s="55"/>
      <c r="AU1035" s="56" t="e">
        <f>IF(GroupStTimes!$A$8=0,MIN(CB1035,CD1035,CF1035),MIN(BZ1035,CB1035,CD1035,CF1035))</f>
        <v>#NUM!</v>
      </c>
      <c r="AV1035" s="56" t="e">
        <f>IF(GroupStTimes!$A$8=0,MAX(CC1035,CE1035,CG1035),MAX(CA1035,CC1035,CE1035,CG1035))</f>
        <v>#NUM!</v>
      </c>
      <c r="AW1035" s="57" t="str">
        <f t="shared" si="1762"/>
        <v/>
      </c>
      <c r="AX1035" s="58" t="str">
        <f t="shared" si="1763"/>
        <v/>
      </c>
      <c r="AY1035" s="58" t="str">
        <f t="shared" si="1764"/>
        <v/>
      </c>
      <c r="AZ1035" s="31">
        <f t="shared" si="1765"/>
        <v>266.36</v>
      </c>
      <c r="BA1035" s="59">
        <f t="shared" si="1766"/>
        <v>0</v>
      </c>
      <c r="BB1035" s="59">
        <f t="shared" si="1767"/>
        <v>0</v>
      </c>
      <c r="BC1035" s="59">
        <f t="shared" si="1768"/>
        <v>0</v>
      </c>
      <c r="BD1035" s="59">
        <f t="shared" si="1769"/>
        <v>0</v>
      </c>
      <c r="BE1035" s="59">
        <f t="shared" si="1770"/>
        <v>0</v>
      </c>
      <c r="BF1035" s="59">
        <f t="shared" si="1771"/>
        <v>0</v>
      </c>
      <c r="BG1035" s="59">
        <f t="shared" si="1772"/>
        <v>0</v>
      </c>
      <c r="BH1035" s="59">
        <f t="shared" si="1773"/>
        <v>0</v>
      </c>
      <c r="BI1035" s="31">
        <f t="shared" si="1774"/>
        <v>-9.9600000000000364</v>
      </c>
      <c r="BJ1035" s="61">
        <f t="shared" si="1775"/>
        <v>-0.33200000000000124</v>
      </c>
      <c r="BK1035" s="61">
        <f t="shared" si="1776"/>
        <v>-0.33200000000000124</v>
      </c>
      <c r="BL1035" s="61">
        <f t="shared" si="1777"/>
        <v>-0.33200000000000124</v>
      </c>
      <c r="BM1035" s="61">
        <f t="shared" si="1778"/>
        <v>-0.33200000000000124</v>
      </c>
      <c r="BN1035" s="62">
        <f t="shared" si="1779"/>
        <v>-1</v>
      </c>
      <c r="BO1035" s="62">
        <f t="shared" si="1780"/>
        <v>40</v>
      </c>
      <c r="BP1035" s="62">
        <f t="shared" si="1781"/>
        <v>5</v>
      </c>
      <c r="BQ1035" s="62">
        <f t="shared" si="1782"/>
        <v>-1</v>
      </c>
      <c r="BR1035" s="62">
        <f t="shared" si="1783"/>
        <v>40</v>
      </c>
      <c r="BS1035" s="62">
        <f t="shared" si="1784"/>
        <v>5</v>
      </c>
      <c r="BT1035" s="62">
        <f t="shared" si="1785"/>
        <v>-1</v>
      </c>
      <c r="BU1035" s="62">
        <f t="shared" si="1786"/>
        <v>40</v>
      </c>
      <c r="BV1035" s="62">
        <f t="shared" si="1787"/>
        <v>5</v>
      </c>
      <c r="BW1035" s="62">
        <f t="shared" si="1788"/>
        <v>-1</v>
      </c>
      <c r="BX1035" s="62">
        <f t="shared" si="1789"/>
        <v>40</v>
      </c>
      <c r="BY1035" s="62">
        <f t="shared" si="1790"/>
        <v>5</v>
      </c>
      <c r="BZ1035" s="63" t="e">
        <f t="shared" si="1791"/>
        <v>#NUM!</v>
      </c>
      <c r="CA1035" s="63" t="e">
        <f t="shared" si="1792"/>
        <v>#NUM!</v>
      </c>
      <c r="CB1035" s="63" t="e">
        <f t="shared" si="1793"/>
        <v>#NUM!</v>
      </c>
      <c r="CC1035" s="63" t="e">
        <f t="shared" si="1794"/>
        <v>#NUM!</v>
      </c>
      <c r="CD1035" s="63" t="e">
        <f t="shared" si="1795"/>
        <v>#NUM!</v>
      </c>
      <c r="CE1035" s="63" t="e">
        <f t="shared" si="1796"/>
        <v>#NUM!</v>
      </c>
      <c r="CF1035" s="63" t="e">
        <f t="shared" si="1797"/>
        <v>#NUM!</v>
      </c>
      <c r="CG1035" s="63" t="e">
        <f t="shared" si="1798"/>
        <v>#NUM!</v>
      </c>
    </row>
    <row r="1036" spans="3:85" ht="26.25" customHeight="1" x14ac:dyDescent="0.25">
      <c r="D1036" s="37">
        <v>50</v>
      </c>
      <c r="E1036" s="37"/>
      <c r="F1036" s="37"/>
      <c r="G1036" s="78">
        <v>256.49</v>
      </c>
      <c r="H1036" s="41">
        <f t="shared" si="1748"/>
        <v>256.57</v>
      </c>
      <c r="I1036" s="42">
        <f t="shared" si="1799"/>
        <v>256.49</v>
      </c>
      <c r="J1036" s="43">
        <f t="shared" si="1749"/>
        <v>-4.2886662248046179E-4</v>
      </c>
      <c r="K1036" s="44">
        <f t="shared" si="1750"/>
        <v>-0.11000000000001364</v>
      </c>
      <c r="L1036" s="76" t="s">
        <v>484</v>
      </c>
      <c r="M1036" s="127"/>
      <c r="N1036" s="46">
        <f t="shared" si="1751"/>
        <v>256.60000000000002</v>
      </c>
      <c r="O1036" s="46"/>
      <c r="P1036" s="37">
        <v>256.57</v>
      </c>
      <c r="Q1036" s="46">
        <v>-0.2</v>
      </c>
      <c r="R1036" s="40">
        <v>256.82</v>
      </c>
      <c r="S1036" s="78"/>
      <c r="T1036" s="78">
        <v>256.61</v>
      </c>
      <c r="U1036" s="47" t="str">
        <f t="shared" si="1753"/>
        <v/>
      </c>
      <c r="V1036" s="47" t="str">
        <f t="shared" si="1754"/>
        <v/>
      </c>
      <c r="W1036" s="50"/>
      <c r="X1036" s="50"/>
      <c r="Y1036" s="50"/>
      <c r="Z1036" s="50"/>
      <c r="AA1036" s="50"/>
      <c r="AB1036" s="50"/>
      <c r="AC1036" s="50"/>
      <c r="AD1036" s="50"/>
      <c r="AE1036" s="51" t="str">
        <f t="shared" si="1755"/>
        <v/>
      </c>
      <c r="AF1036" s="51" t="str">
        <f t="shared" si="1756"/>
        <v/>
      </c>
      <c r="AG1036" s="51" t="str">
        <f t="shared" si="1757"/>
        <v/>
      </c>
      <c r="AH1036" s="51">
        <f t="shared" si="1758"/>
        <v>50</v>
      </c>
      <c r="AI1036" s="52">
        <f t="shared" si="1759"/>
        <v>256.57</v>
      </c>
      <c r="AJ1036" s="51" t="s">
        <v>49</v>
      </c>
      <c r="AK1036" s="53"/>
      <c r="AL1036" s="52"/>
      <c r="AM1036" s="53">
        <f t="shared" si="1760"/>
        <v>50</v>
      </c>
      <c r="AN1036" s="53">
        <f>IF(AJ1036&lt;&gt;"",IF(AJ1036="o",VLOOKUP(AM1036,OpenSect!$A$1:$D$11,2),IF(AJ1036="u",VLOOKUP(AM1036,UpHill!$A$1:$D$35,2),IF(AJ1036="d",VLOOKUP(AM1036,DownHill!$A$3:$D$29,2),IF(AJ1036="f",VLOOKUP(AM1036,FlatUnd!$A$2:$D$30,2),IF(AJ1036="t",VLOOKUP(AM1036,TimeAdd!$A$1:$D$176,2),IF(AJ1036="l",VLOOKUP(AM1036,SLimit!$A$1:$D$8,2),AN1035)))))),AN1035)</f>
        <v>60</v>
      </c>
      <c r="AO1036" s="53">
        <f>IF(AJ1036&lt;&gt;"",IF(AJ1036="o",VLOOKUP(AM1036,OpenSect!$A$1:$D$11,3),IF(AJ1036="u",VLOOKUP(AM1036,UpHill!$A$1:$D$35,3),IF(AJ1036="d",VLOOKUP(AM1036,DownHill!$A$3:$D$29,3),IF(AJ1036="f",VLOOKUP(AM1036,FlatUnd!$A$2:$D$30,3),IF(AJ1036="t",VLOOKUP(AM1036,TimeAdd!$A$1:$D$18,3),IF(AJ1036="l",VLOOKUP(AM1036,SLimit!$A$1:$D$8,3),AO1035)))))),AO1035)</f>
        <v>70</v>
      </c>
      <c r="AP1036" s="53">
        <f>IF(AJ1036&lt;&gt;"",IF(AJ1036="o",VLOOKUP(AM1036,OpenSect!$A$1:$D$11,4),IF(AJ1036="u",VLOOKUP(AM1036,UpHill!$A$1:$D$35,4),IF(AJ1036="d",VLOOKUP(AM1036,DownHill!$A$3:$D$29,4),IF(AJ1036="f",VLOOKUP(AM1036,FlatUnd!$A$2:$D$30,4),IF(AJ1036="t",VLOOKUP(AM1036,TimeAdd!$A$1:$D$18,4),IF(AJ1036="l",VLOOKUP(AM1036,SLimit!$A$1:$D$8,4),AP1035)))))),AP1035)</f>
        <v>80</v>
      </c>
      <c r="AQ1036" s="53">
        <v>100</v>
      </c>
      <c r="AR1036" s="54" t="str">
        <f t="shared" si="1761"/>
        <v>R602, Glencoe 45,  Dundee 51.</v>
      </c>
      <c r="AS1036" s="55"/>
      <c r="AT1036" s="55"/>
      <c r="AU1036" s="56" t="e">
        <f>IF(GroupStTimes!$A$8=0,MIN(CB1036,CD1036,CF1036),MIN(BZ1036,CB1036,CD1036,CF1036))</f>
        <v>#NUM!</v>
      </c>
      <c r="AV1036" s="56" t="e">
        <f>IF(GroupStTimes!$A$8=0,MAX(CC1036,CE1036,CG1036),MAX(CA1036,CC1036,CE1036,CG1036))</f>
        <v>#NUM!</v>
      </c>
      <c r="AW1036" s="57" t="str">
        <f t="shared" si="1762"/>
        <v/>
      </c>
      <c r="AX1036" s="58" t="str">
        <f t="shared" si="1763"/>
        <v/>
      </c>
      <c r="AY1036" s="58" t="str">
        <f t="shared" si="1764"/>
        <v/>
      </c>
      <c r="AZ1036" s="31">
        <f t="shared" si="1765"/>
        <v>266.36</v>
      </c>
      <c r="BA1036" s="59">
        <f t="shared" si="1766"/>
        <v>0</v>
      </c>
      <c r="BB1036" s="59">
        <f t="shared" si="1767"/>
        <v>0</v>
      </c>
      <c r="BC1036" s="59">
        <f t="shared" si="1768"/>
        <v>0</v>
      </c>
      <c r="BD1036" s="59">
        <f t="shared" si="1769"/>
        <v>0</v>
      </c>
      <c r="BE1036" s="59">
        <f t="shared" si="1770"/>
        <v>0</v>
      </c>
      <c r="BF1036" s="59">
        <f t="shared" si="1771"/>
        <v>0</v>
      </c>
      <c r="BG1036" s="59">
        <f t="shared" si="1772"/>
        <v>0</v>
      </c>
      <c r="BH1036" s="59">
        <f t="shared" si="1773"/>
        <v>0</v>
      </c>
      <c r="BI1036" s="31">
        <f t="shared" si="1774"/>
        <v>-9.7900000000000205</v>
      </c>
      <c r="BJ1036" s="61">
        <f t="shared" si="1775"/>
        <v>-0.32633333333333403</v>
      </c>
      <c r="BK1036" s="61">
        <f t="shared" si="1776"/>
        <v>-0.32633333333333403</v>
      </c>
      <c r="BL1036" s="61">
        <f t="shared" si="1777"/>
        <v>-0.32633333333333403</v>
      </c>
      <c r="BM1036" s="61">
        <f t="shared" si="1778"/>
        <v>-0.32633333333333403</v>
      </c>
      <c r="BN1036" s="62">
        <f t="shared" si="1779"/>
        <v>-1</v>
      </c>
      <c r="BO1036" s="62">
        <f t="shared" si="1780"/>
        <v>40</v>
      </c>
      <c r="BP1036" s="62">
        <f t="shared" si="1781"/>
        <v>25</v>
      </c>
      <c r="BQ1036" s="62">
        <f t="shared" si="1782"/>
        <v>-1</v>
      </c>
      <c r="BR1036" s="62">
        <f t="shared" si="1783"/>
        <v>40</v>
      </c>
      <c r="BS1036" s="62">
        <f t="shared" si="1784"/>
        <v>25</v>
      </c>
      <c r="BT1036" s="62">
        <f t="shared" si="1785"/>
        <v>-1</v>
      </c>
      <c r="BU1036" s="62">
        <f t="shared" si="1786"/>
        <v>40</v>
      </c>
      <c r="BV1036" s="62">
        <f t="shared" si="1787"/>
        <v>25</v>
      </c>
      <c r="BW1036" s="62">
        <f t="shared" si="1788"/>
        <v>-1</v>
      </c>
      <c r="BX1036" s="62">
        <f t="shared" si="1789"/>
        <v>40</v>
      </c>
      <c r="BY1036" s="62">
        <f t="shared" si="1790"/>
        <v>25</v>
      </c>
      <c r="BZ1036" s="63" t="e">
        <f t="shared" si="1791"/>
        <v>#NUM!</v>
      </c>
      <c r="CA1036" s="63" t="e">
        <f t="shared" si="1792"/>
        <v>#NUM!</v>
      </c>
      <c r="CB1036" s="63" t="e">
        <f t="shared" si="1793"/>
        <v>#NUM!</v>
      </c>
      <c r="CC1036" s="63" t="e">
        <f t="shared" si="1794"/>
        <v>#NUM!</v>
      </c>
      <c r="CD1036" s="63" t="e">
        <f t="shared" si="1795"/>
        <v>#NUM!</v>
      </c>
      <c r="CE1036" s="63" t="e">
        <f t="shared" si="1796"/>
        <v>#NUM!</v>
      </c>
      <c r="CF1036" s="63" t="e">
        <f t="shared" si="1797"/>
        <v>#NUM!</v>
      </c>
      <c r="CG1036" s="63" t="e">
        <f t="shared" si="1798"/>
        <v>#NUM!</v>
      </c>
    </row>
    <row r="1037" spans="3:85" ht="26.25" customHeight="1" x14ac:dyDescent="0.25">
      <c r="E1037" s="37"/>
      <c r="F1037" s="37"/>
      <c r="G1037" s="78">
        <v>257.19</v>
      </c>
      <c r="H1037" s="41">
        <f t="shared" si="1748"/>
        <v>257.27</v>
      </c>
      <c r="I1037" s="42">
        <f t="shared" si="1799"/>
        <v>257.19</v>
      </c>
      <c r="J1037" s="43">
        <f t="shared" si="1749"/>
        <v>-4.276993662271348E-4</v>
      </c>
      <c r="K1037" s="44">
        <f t="shared" si="1750"/>
        <v>-0.1099999999999568</v>
      </c>
      <c r="L1037" s="76" t="s">
        <v>70</v>
      </c>
      <c r="M1037" s="127"/>
      <c r="N1037" s="46">
        <f t="shared" si="1751"/>
        <v>257.29999999999995</v>
      </c>
      <c r="O1037" s="46"/>
      <c r="P1037" s="37">
        <v>257.27</v>
      </c>
      <c r="Q1037" s="46">
        <v>-0.2</v>
      </c>
      <c r="R1037" s="40">
        <v>257.52</v>
      </c>
      <c r="S1037" s="78"/>
      <c r="T1037" s="78">
        <v>257.31</v>
      </c>
      <c r="U1037" s="47" t="str">
        <f t="shared" si="1753"/>
        <v/>
      </c>
      <c r="V1037" s="47" t="str">
        <f t="shared" si="1754"/>
        <v/>
      </c>
      <c r="W1037" s="50"/>
      <c r="X1037" s="50"/>
      <c r="Y1037" s="50"/>
      <c r="Z1037" s="50"/>
      <c r="AA1037" s="50"/>
      <c r="AB1037" s="50"/>
      <c r="AC1037" s="50"/>
      <c r="AD1037" s="50"/>
      <c r="AE1037" s="51" t="str">
        <f t="shared" si="1755"/>
        <v/>
      </c>
      <c r="AF1037" s="51" t="str">
        <f t="shared" si="1756"/>
        <v/>
      </c>
      <c r="AG1037" s="51" t="str">
        <f t="shared" si="1757"/>
        <v/>
      </c>
      <c r="AH1037" s="51" t="str">
        <f t="shared" si="1758"/>
        <v/>
      </c>
      <c r="AI1037" s="52">
        <f t="shared" si="1759"/>
        <v>257.27</v>
      </c>
      <c r="AJ1037" s="51"/>
      <c r="AK1037" s="53"/>
      <c r="AL1037" s="52"/>
      <c r="AM1037" s="53">
        <f t="shared" si="1760"/>
        <v>50</v>
      </c>
      <c r="AN1037" s="53">
        <f>IF(AJ1037&lt;&gt;"",IF(AJ1037="o",VLOOKUP(AM1037,OpenSect!$A$1:$D$11,2),IF(AJ1037="u",VLOOKUP(AM1037,UpHill!$A$1:$D$35,2),IF(AJ1037="d",VLOOKUP(AM1037,DownHill!$A$3:$D$29,2),IF(AJ1037="f",VLOOKUP(AM1037,FlatUnd!$A$2:$D$30,2),IF(AJ1037="t",VLOOKUP(AM1037,TimeAdd!$A$1:$D$176,2),IF(AJ1037="l",VLOOKUP(AM1037,SLimit!$A$1:$D$8,2),AN1036)))))),AN1036)</f>
        <v>60</v>
      </c>
      <c r="AO1037" s="53">
        <f>IF(AJ1037&lt;&gt;"",IF(AJ1037="o",VLOOKUP(AM1037,OpenSect!$A$1:$D$11,3),IF(AJ1037="u",VLOOKUP(AM1037,UpHill!$A$1:$D$35,3),IF(AJ1037="d",VLOOKUP(AM1037,DownHill!$A$3:$D$29,3),IF(AJ1037="f",VLOOKUP(AM1037,FlatUnd!$A$2:$D$30,3),IF(AJ1037="t",VLOOKUP(AM1037,TimeAdd!$A$1:$D$18,3),IF(AJ1037="l",VLOOKUP(AM1037,SLimit!$A$1:$D$8,3),AO1036)))))),AO1036)</f>
        <v>70</v>
      </c>
      <c r="AP1037" s="53">
        <f>IF(AJ1037&lt;&gt;"",IF(AJ1037="o",VLOOKUP(AM1037,OpenSect!$A$1:$D$11,4),IF(AJ1037="u",VLOOKUP(AM1037,UpHill!$A$1:$D$35,4),IF(AJ1037="d",VLOOKUP(AM1037,DownHill!$A$3:$D$29,4),IF(AJ1037="f",VLOOKUP(AM1037,FlatUnd!$A$2:$D$30,4),IF(AJ1037="t",VLOOKUP(AM1037,TimeAdd!$A$1:$D$18,4),IF(AJ1037="l",VLOOKUP(AM1037,SLimit!$A$1:$D$8,4),AP1036)))))),AP1036)</f>
        <v>80</v>
      </c>
      <c r="AQ1037" s="53">
        <v>100</v>
      </c>
      <c r="AR1037" s="54" t="str">
        <f t="shared" si="1761"/>
        <v>1 km Stone</v>
      </c>
      <c r="AS1037" s="55"/>
      <c r="AT1037" s="55"/>
      <c r="AU1037" s="56" t="e">
        <f>IF(GroupStTimes!$A$8=0,MIN(CB1037,CD1037,CF1037),MIN(BZ1037,CB1037,CD1037,CF1037))</f>
        <v>#NUM!</v>
      </c>
      <c r="AV1037" s="56" t="e">
        <f>IF(GroupStTimes!$A$8=0,MAX(CC1037,CE1037,CG1037),MAX(CA1037,CC1037,CE1037,CG1037))</f>
        <v>#NUM!</v>
      </c>
      <c r="AW1037" s="57" t="str">
        <f t="shared" si="1762"/>
        <v/>
      </c>
      <c r="AX1037" s="58" t="str">
        <f t="shared" si="1763"/>
        <v/>
      </c>
      <c r="AY1037" s="58" t="str">
        <f t="shared" si="1764"/>
        <v/>
      </c>
      <c r="AZ1037" s="31">
        <f t="shared" si="1765"/>
        <v>256.57</v>
      </c>
      <c r="BA1037" s="59" t="e">
        <f t="shared" si="1766"/>
        <v>#NUM!</v>
      </c>
      <c r="BB1037" s="59" t="e">
        <f t="shared" si="1767"/>
        <v>#NUM!</v>
      </c>
      <c r="BC1037" s="59" t="e">
        <f t="shared" si="1768"/>
        <v>#NUM!</v>
      </c>
      <c r="BD1037" s="59" t="e">
        <f t="shared" si="1769"/>
        <v>#NUM!</v>
      </c>
      <c r="BE1037" s="59" t="e">
        <f t="shared" si="1770"/>
        <v>#NUM!</v>
      </c>
      <c r="BF1037" s="59" t="e">
        <f t="shared" si="1771"/>
        <v>#NUM!</v>
      </c>
      <c r="BG1037" s="59" t="e">
        <f t="shared" si="1772"/>
        <v>#NUM!</v>
      </c>
      <c r="BH1037" s="59" t="e">
        <f t="shared" si="1773"/>
        <v>#NUM!</v>
      </c>
      <c r="BI1037" s="31">
        <f t="shared" si="1774"/>
        <v>0.69999999999998863</v>
      </c>
      <c r="BJ1037" s="61">
        <f t="shared" si="1775"/>
        <v>1.3999999999999773E-2</v>
      </c>
      <c r="BK1037" s="61">
        <f t="shared" si="1776"/>
        <v>1.1666666666666476E-2</v>
      </c>
      <c r="BL1037" s="61">
        <f t="shared" si="1777"/>
        <v>9.9999999999998371E-3</v>
      </c>
      <c r="BM1037" s="61">
        <f t="shared" si="1778"/>
        <v>8.7499999999998586E-3</v>
      </c>
      <c r="BN1037" s="62">
        <f t="shared" si="1779"/>
        <v>0</v>
      </c>
      <c r="BO1037" s="62">
        <f t="shared" si="1780"/>
        <v>0</v>
      </c>
      <c r="BP1037" s="62">
        <f t="shared" si="1781"/>
        <v>50</v>
      </c>
      <c r="BQ1037" s="62">
        <f t="shared" si="1782"/>
        <v>0</v>
      </c>
      <c r="BR1037" s="62">
        <f t="shared" si="1783"/>
        <v>0</v>
      </c>
      <c r="BS1037" s="62">
        <f t="shared" si="1784"/>
        <v>42</v>
      </c>
      <c r="BT1037" s="62">
        <f t="shared" si="1785"/>
        <v>0</v>
      </c>
      <c r="BU1037" s="62">
        <f t="shared" si="1786"/>
        <v>0</v>
      </c>
      <c r="BV1037" s="62">
        <f t="shared" si="1787"/>
        <v>36</v>
      </c>
      <c r="BW1037" s="62">
        <f t="shared" si="1788"/>
        <v>0</v>
      </c>
      <c r="BX1037" s="62">
        <f t="shared" si="1789"/>
        <v>0</v>
      </c>
      <c r="BY1037" s="62">
        <f t="shared" si="1790"/>
        <v>31</v>
      </c>
      <c r="BZ1037" s="63" t="e">
        <f t="shared" si="1791"/>
        <v>#NUM!</v>
      </c>
      <c r="CA1037" s="63" t="e">
        <f t="shared" si="1792"/>
        <v>#NUM!</v>
      </c>
      <c r="CB1037" s="63" t="e">
        <f t="shared" si="1793"/>
        <v>#NUM!</v>
      </c>
      <c r="CC1037" s="63" t="e">
        <f t="shared" si="1794"/>
        <v>#NUM!</v>
      </c>
      <c r="CD1037" s="63" t="e">
        <f t="shared" si="1795"/>
        <v>#NUM!</v>
      </c>
      <c r="CE1037" s="63" t="e">
        <f t="shared" si="1796"/>
        <v>#NUM!</v>
      </c>
      <c r="CF1037" s="63" t="e">
        <f t="shared" si="1797"/>
        <v>#NUM!</v>
      </c>
      <c r="CG1037" s="63" t="e">
        <f t="shared" si="1798"/>
        <v>#NUM!</v>
      </c>
    </row>
    <row r="1038" spans="3:85" ht="26.25" customHeight="1" x14ac:dyDescent="0.25">
      <c r="E1038" s="37"/>
      <c r="F1038" s="37"/>
      <c r="G1038" s="77">
        <v>258.39999999999998</v>
      </c>
      <c r="H1038" s="41">
        <f t="shared" si="1748"/>
        <v>258.39999999999998</v>
      </c>
      <c r="I1038" s="42">
        <f t="shared" si="1799"/>
        <v>258.39999999999998</v>
      </c>
      <c r="J1038" s="43">
        <f t="shared" si="1749"/>
        <v>0</v>
      </c>
      <c r="K1038" s="44">
        <f t="shared" si="1750"/>
        <v>0</v>
      </c>
      <c r="L1038" s="76" t="s">
        <v>485</v>
      </c>
      <c r="M1038" s="127"/>
      <c r="N1038" s="46">
        <f t="shared" si="1751"/>
        <v>258.39999999999998</v>
      </c>
      <c r="O1038" s="46"/>
      <c r="P1038" s="37">
        <v>258.39999999999998</v>
      </c>
      <c r="Q1038" s="46">
        <v>-0.2</v>
      </c>
      <c r="R1038" s="40">
        <v>258.60000000000002</v>
      </c>
      <c r="S1038" s="78"/>
      <c r="T1038" s="78">
        <v>258.39999999999998</v>
      </c>
      <c r="U1038" s="47" t="str">
        <f t="shared" si="1753"/>
        <v/>
      </c>
      <c r="V1038" s="47" t="str">
        <f t="shared" si="1754"/>
        <v/>
      </c>
      <c r="W1038" s="50"/>
      <c r="X1038" s="50"/>
      <c r="Y1038" s="50"/>
      <c r="Z1038" s="50"/>
      <c r="AA1038" s="50"/>
      <c r="AB1038" s="50"/>
      <c r="AC1038" s="50"/>
      <c r="AD1038" s="50"/>
      <c r="AE1038" s="51" t="str">
        <f t="shared" si="1755"/>
        <v/>
      </c>
      <c r="AF1038" s="51" t="str">
        <f t="shared" si="1756"/>
        <v/>
      </c>
      <c r="AG1038" s="51" t="str">
        <f t="shared" si="1757"/>
        <v/>
      </c>
      <c r="AH1038" s="51" t="str">
        <f t="shared" si="1758"/>
        <v/>
      </c>
      <c r="AI1038" s="52">
        <f t="shared" si="1759"/>
        <v>258.39999999999998</v>
      </c>
      <c r="AJ1038" s="51"/>
      <c r="AK1038" s="53"/>
      <c r="AL1038" s="52"/>
      <c r="AM1038" s="53">
        <f t="shared" si="1760"/>
        <v>50</v>
      </c>
      <c r="AN1038" s="53">
        <f>IF(AJ1038&lt;&gt;"",IF(AJ1038="o",VLOOKUP(AM1038,OpenSect!$A$1:$D$11,2),IF(AJ1038="u",VLOOKUP(AM1038,UpHill!$A$1:$D$35,2),IF(AJ1038="d",VLOOKUP(AM1038,DownHill!$A$3:$D$29,2),IF(AJ1038="f",VLOOKUP(AM1038,FlatUnd!$A$2:$D$30,2),IF(AJ1038="t",VLOOKUP(AM1038,TimeAdd!$A$1:$D$176,2),IF(AJ1038="l",VLOOKUP(AM1038,SLimit!$A$1:$D$8,2),AN1037)))))),AN1037)</f>
        <v>60</v>
      </c>
      <c r="AO1038" s="53">
        <f>IF(AJ1038&lt;&gt;"",IF(AJ1038="o",VLOOKUP(AM1038,OpenSect!$A$1:$D$11,3),IF(AJ1038="u",VLOOKUP(AM1038,UpHill!$A$1:$D$35,3),IF(AJ1038="d",VLOOKUP(AM1038,DownHill!$A$3:$D$29,3),IF(AJ1038="f",VLOOKUP(AM1038,FlatUnd!$A$2:$D$30,3),IF(AJ1038="t",VLOOKUP(AM1038,TimeAdd!$A$1:$D$18,3),IF(AJ1038="l",VLOOKUP(AM1038,SLimit!$A$1:$D$8,3),AO1037)))))),AO1037)</f>
        <v>70</v>
      </c>
      <c r="AP1038" s="53">
        <f>IF(AJ1038&lt;&gt;"",IF(AJ1038="o",VLOOKUP(AM1038,OpenSect!$A$1:$D$11,4),IF(AJ1038="u",VLOOKUP(AM1038,UpHill!$A$1:$D$35,4),IF(AJ1038="d",VLOOKUP(AM1038,DownHill!$A$3:$D$29,4),IF(AJ1038="f",VLOOKUP(AM1038,FlatUnd!$A$2:$D$30,4),IF(AJ1038="t",VLOOKUP(AM1038,TimeAdd!$A$1:$D$18,4),IF(AJ1038="l",VLOOKUP(AM1038,SLimit!$A$1:$D$8,4),AP1037)))))),AP1037)</f>
        <v>80</v>
      </c>
      <c r="AQ1038" s="53">
        <v>100</v>
      </c>
      <c r="AR1038" s="54" t="str">
        <f t="shared" si="1761"/>
        <v>Warning - Gentle curve{ Left}.</v>
      </c>
      <c r="AS1038" s="55"/>
      <c r="AT1038" s="55"/>
      <c r="AU1038" s="56" t="e">
        <f>IF(GroupStTimes!$A$8=0,MIN(CB1038,CD1038,CF1038),MIN(BZ1038,CB1038,CD1038,CF1038))</f>
        <v>#NUM!</v>
      </c>
      <c r="AV1038" s="56" t="e">
        <f>IF(GroupStTimes!$A$8=0,MAX(CC1038,CE1038,CG1038),MAX(CA1038,CC1038,CE1038,CG1038))</f>
        <v>#NUM!</v>
      </c>
      <c r="AW1038" s="57" t="str">
        <f t="shared" si="1762"/>
        <v/>
      </c>
      <c r="AX1038" s="58" t="str">
        <f t="shared" si="1763"/>
        <v/>
      </c>
      <c r="AY1038" s="58" t="str">
        <f t="shared" si="1764"/>
        <v/>
      </c>
      <c r="AZ1038" s="31">
        <f t="shared" si="1765"/>
        <v>256.57</v>
      </c>
      <c r="BA1038" s="59" t="e">
        <f t="shared" si="1766"/>
        <v>#NUM!</v>
      </c>
      <c r="BB1038" s="59" t="e">
        <f t="shared" si="1767"/>
        <v>#NUM!</v>
      </c>
      <c r="BC1038" s="59" t="e">
        <f t="shared" si="1768"/>
        <v>#NUM!</v>
      </c>
      <c r="BD1038" s="59" t="e">
        <f t="shared" si="1769"/>
        <v>#NUM!</v>
      </c>
      <c r="BE1038" s="59" t="e">
        <f t="shared" si="1770"/>
        <v>#NUM!</v>
      </c>
      <c r="BF1038" s="59" t="e">
        <f t="shared" si="1771"/>
        <v>#NUM!</v>
      </c>
      <c r="BG1038" s="59" t="e">
        <f t="shared" si="1772"/>
        <v>#NUM!</v>
      </c>
      <c r="BH1038" s="59" t="e">
        <f t="shared" si="1773"/>
        <v>#NUM!</v>
      </c>
      <c r="BI1038" s="31">
        <f t="shared" si="1774"/>
        <v>1.8299999999999841</v>
      </c>
      <c r="BJ1038" s="61">
        <f t="shared" si="1775"/>
        <v>3.6599999999999681E-2</v>
      </c>
      <c r="BK1038" s="61">
        <f t="shared" si="1776"/>
        <v>3.0499999999999736E-2</v>
      </c>
      <c r="BL1038" s="61">
        <f t="shared" si="1777"/>
        <v>2.6142857142856916E-2</v>
      </c>
      <c r="BM1038" s="61">
        <f t="shared" si="1778"/>
        <v>2.2874999999999802E-2</v>
      </c>
      <c r="BN1038" s="62">
        <f t="shared" si="1779"/>
        <v>0</v>
      </c>
      <c r="BO1038" s="62">
        <f t="shared" si="1780"/>
        <v>2</v>
      </c>
      <c r="BP1038" s="62">
        <f t="shared" si="1781"/>
        <v>12</v>
      </c>
      <c r="BQ1038" s="62">
        <f t="shared" si="1782"/>
        <v>0</v>
      </c>
      <c r="BR1038" s="62">
        <f t="shared" si="1783"/>
        <v>1</v>
      </c>
      <c r="BS1038" s="62">
        <f t="shared" si="1784"/>
        <v>50</v>
      </c>
      <c r="BT1038" s="62">
        <f t="shared" si="1785"/>
        <v>0</v>
      </c>
      <c r="BU1038" s="62">
        <f t="shared" si="1786"/>
        <v>1</v>
      </c>
      <c r="BV1038" s="62">
        <f t="shared" si="1787"/>
        <v>34</v>
      </c>
      <c r="BW1038" s="62">
        <f t="shared" si="1788"/>
        <v>0</v>
      </c>
      <c r="BX1038" s="62">
        <f t="shared" si="1789"/>
        <v>1</v>
      </c>
      <c r="BY1038" s="62">
        <f t="shared" si="1790"/>
        <v>22</v>
      </c>
      <c r="BZ1038" s="63" t="e">
        <f t="shared" si="1791"/>
        <v>#NUM!</v>
      </c>
      <c r="CA1038" s="63" t="e">
        <f t="shared" si="1792"/>
        <v>#NUM!</v>
      </c>
      <c r="CB1038" s="63" t="e">
        <f t="shared" si="1793"/>
        <v>#NUM!</v>
      </c>
      <c r="CC1038" s="63" t="e">
        <f t="shared" si="1794"/>
        <v>#NUM!</v>
      </c>
      <c r="CD1038" s="63" t="e">
        <f t="shared" si="1795"/>
        <v>#NUM!</v>
      </c>
      <c r="CE1038" s="63" t="e">
        <f t="shared" si="1796"/>
        <v>#NUM!</v>
      </c>
      <c r="CF1038" s="63" t="e">
        <f t="shared" si="1797"/>
        <v>#NUM!</v>
      </c>
      <c r="CG1038" s="63" t="e">
        <f t="shared" si="1798"/>
        <v>#NUM!</v>
      </c>
    </row>
    <row r="1039" spans="3:85" ht="26.25" customHeight="1" x14ac:dyDescent="0.25">
      <c r="E1039" s="37"/>
      <c r="F1039" s="37"/>
      <c r="G1039" s="77">
        <v>258.5</v>
      </c>
      <c r="H1039" s="41">
        <f t="shared" si="1748"/>
        <v>258.5</v>
      </c>
      <c r="I1039" s="42">
        <f t="shared" si="1799"/>
        <v>258.5</v>
      </c>
      <c r="J1039" s="43">
        <f t="shared" si="1749"/>
        <v>0</v>
      </c>
      <c r="K1039" s="44">
        <f t="shared" si="1750"/>
        <v>0</v>
      </c>
      <c r="L1039" s="76" t="s">
        <v>388</v>
      </c>
      <c r="M1039" s="127"/>
      <c r="N1039" s="46">
        <f t="shared" si="1751"/>
        <v>258.5</v>
      </c>
      <c r="O1039" s="46"/>
      <c r="P1039" s="37">
        <v>258.5</v>
      </c>
      <c r="Q1039" s="46">
        <v>-0.2</v>
      </c>
      <c r="R1039" s="40">
        <v>258.70999999999998</v>
      </c>
      <c r="S1039" s="78"/>
      <c r="T1039" s="78">
        <v>258.49</v>
      </c>
      <c r="U1039" s="47" t="str">
        <f t="shared" si="1753"/>
        <v/>
      </c>
      <c r="V1039" s="47" t="str">
        <f t="shared" si="1754"/>
        <v/>
      </c>
      <c r="W1039" s="50"/>
      <c r="X1039" s="50"/>
      <c r="Y1039" s="50"/>
      <c r="Z1039" s="50"/>
      <c r="AA1039" s="50"/>
      <c r="AB1039" s="50"/>
      <c r="AC1039" s="50"/>
      <c r="AD1039" s="50"/>
      <c r="AE1039" s="51" t="str">
        <f t="shared" si="1755"/>
        <v/>
      </c>
      <c r="AF1039" s="51" t="str">
        <f t="shared" si="1756"/>
        <v/>
      </c>
      <c r="AG1039" s="51" t="str">
        <f t="shared" si="1757"/>
        <v/>
      </c>
      <c r="AH1039" s="51" t="str">
        <f t="shared" si="1758"/>
        <v/>
      </c>
      <c r="AI1039" s="52">
        <f t="shared" si="1759"/>
        <v>258.5</v>
      </c>
      <c r="AJ1039" s="51"/>
      <c r="AK1039" s="53"/>
      <c r="AL1039" s="52"/>
      <c r="AM1039" s="53">
        <f t="shared" si="1760"/>
        <v>50</v>
      </c>
      <c r="AN1039" s="53">
        <f>IF(AJ1039&lt;&gt;"",IF(AJ1039="o",VLOOKUP(AM1039,OpenSect!$A$1:$D$11,2),IF(AJ1039="u",VLOOKUP(AM1039,UpHill!$A$1:$D$35,2),IF(AJ1039="d",VLOOKUP(AM1039,DownHill!$A$3:$D$29,2),IF(AJ1039="f",VLOOKUP(AM1039,FlatUnd!$A$2:$D$30,2),IF(AJ1039="t",VLOOKUP(AM1039,TimeAdd!$A$1:$D$176,2),IF(AJ1039="l",VLOOKUP(AM1039,SLimit!$A$1:$D$8,2),AN1038)))))),AN1038)</f>
        <v>60</v>
      </c>
      <c r="AO1039" s="53">
        <f>IF(AJ1039&lt;&gt;"",IF(AJ1039="o",VLOOKUP(AM1039,OpenSect!$A$1:$D$11,3),IF(AJ1039="u",VLOOKUP(AM1039,UpHill!$A$1:$D$35,3),IF(AJ1039="d",VLOOKUP(AM1039,DownHill!$A$3:$D$29,3),IF(AJ1039="f",VLOOKUP(AM1039,FlatUnd!$A$2:$D$30,3),IF(AJ1039="t",VLOOKUP(AM1039,TimeAdd!$A$1:$D$18,3),IF(AJ1039="l",VLOOKUP(AM1039,SLimit!$A$1:$D$8,3),AO1038)))))),AO1038)</f>
        <v>70</v>
      </c>
      <c r="AP1039" s="53">
        <f>IF(AJ1039&lt;&gt;"",IF(AJ1039="o",VLOOKUP(AM1039,OpenSect!$A$1:$D$11,4),IF(AJ1039="u",VLOOKUP(AM1039,UpHill!$A$1:$D$35,4),IF(AJ1039="d",VLOOKUP(AM1039,DownHill!$A$3:$D$29,4),IF(AJ1039="f",VLOOKUP(AM1039,FlatUnd!$A$2:$D$30,4),IF(AJ1039="t",VLOOKUP(AM1039,TimeAdd!$A$1:$D$18,4),IF(AJ1039="l",VLOOKUP(AM1039,SLimit!$A$1:$D$8,4),AP1038)))))),AP1038)</f>
        <v>80</v>
      </c>
      <c r="AQ1039" s="53">
        <v>100</v>
      </c>
      <c r="AR1039" s="54" t="str">
        <f t="shared" si="1761"/>
        <v>Warning - Side road junction{ right}.</v>
      </c>
      <c r="AS1039" s="55"/>
      <c r="AT1039" s="55"/>
      <c r="AU1039" s="56" t="e">
        <f>IF(GroupStTimes!$A$8=0,MIN(CB1039,CD1039,CF1039),MIN(BZ1039,CB1039,CD1039,CF1039))</f>
        <v>#NUM!</v>
      </c>
      <c r="AV1039" s="56" t="e">
        <f>IF(GroupStTimes!$A$8=0,MAX(CC1039,CE1039,CG1039),MAX(CA1039,CC1039,CE1039,CG1039))</f>
        <v>#NUM!</v>
      </c>
      <c r="AW1039" s="57" t="str">
        <f t="shared" si="1762"/>
        <v/>
      </c>
      <c r="AX1039" s="58" t="str">
        <f t="shared" si="1763"/>
        <v/>
      </c>
      <c r="AY1039" s="58" t="str">
        <f t="shared" si="1764"/>
        <v/>
      </c>
      <c r="AZ1039" s="31">
        <f t="shared" si="1765"/>
        <v>256.57</v>
      </c>
      <c r="BA1039" s="59" t="e">
        <f t="shared" si="1766"/>
        <v>#NUM!</v>
      </c>
      <c r="BB1039" s="59" t="e">
        <f t="shared" si="1767"/>
        <v>#NUM!</v>
      </c>
      <c r="BC1039" s="59" t="e">
        <f t="shared" si="1768"/>
        <v>#NUM!</v>
      </c>
      <c r="BD1039" s="59" t="e">
        <f t="shared" si="1769"/>
        <v>#NUM!</v>
      </c>
      <c r="BE1039" s="59" t="e">
        <f t="shared" si="1770"/>
        <v>#NUM!</v>
      </c>
      <c r="BF1039" s="59" t="e">
        <f t="shared" si="1771"/>
        <v>#NUM!</v>
      </c>
      <c r="BG1039" s="59" t="e">
        <f t="shared" si="1772"/>
        <v>#NUM!</v>
      </c>
      <c r="BH1039" s="59" t="e">
        <f t="shared" si="1773"/>
        <v>#NUM!</v>
      </c>
      <c r="BI1039" s="31">
        <f t="shared" si="1774"/>
        <v>1.9300000000000068</v>
      </c>
      <c r="BJ1039" s="61">
        <f t="shared" si="1775"/>
        <v>3.8600000000000134E-2</v>
      </c>
      <c r="BK1039" s="61">
        <f t="shared" si="1776"/>
        <v>3.2166666666666781E-2</v>
      </c>
      <c r="BL1039" s="61">
        <f t="shared" si="1777"/>
        <v>2.757142857142867E-2</v>
      </c>
      <c r="BM1039" s="61">
        <f t="shared" si="1778"/>
        <v>2.4125000000000084E-2</v>
      </c>
      <c r="BN1039" s="62">
        <f t="shared" si="1779"/>
        <v>0</v>
      </c>
      <c r="BO1039" s="62">
        <f t="shared" si="1780"/>
        <v>2</v>
      </c>
      <c r="BP1039" s="62">
        <f t="shared" si="1781"/>
        <v>19</v>
      </c>
      <c r="BQ1039" s="62">
        <f t="shared" si="1782"/>
        <v>0</v>
      </c>
      <c r="BR1039" s="62">
        <f t="shared" si="1783"/>
        <v>1</v>
      </c>
      <c r="BS1039" s="62">
        <f t="shared" si="1784"/>
        <v>56</v>
      </c>
      <c r="BT1039" s="62">
        <f t="shared" si="1785"/>
        <v>0</v>
      </c>
      <c r="BU1039" s="62">
        <f t="shared" si="1786"/>
        <v>1</v>
      </c>
      <c r="BV1039" s="62">
        <f t="shared" si="1787"/>
        <v>39</v>
      </c>
      <c r="BW1039" s="62">
        <f t="shared" si="1788"/>
        <v>0</v>
      </c>
      <c r="BX1039" s="62">
        <f t="shared" si="1789"/>
        <v>1</v>
      </c>
      <c r="BY1039" s="62">
        <f t="shared" si="1790"/>
        <v>27</v>
      </c>
      <c r="BZ1039" s="63" t="e">
        <f t="shared" si="1791"/>
        <v>#NUM!</v>
      </c>
      <c r="CA1039" s="63" t="e">
        <f t="shared" si="1792"/>
        <v>#NUM!</v>
      </c>
      <c r="CB1039" s="63" t="e">
        <f t="shared" si="1793"/>
        <v>#NUM!</v>
      </c>
      <c r="CC1039" s="63" t="e">
        <f t="shared" si="1794"/>
        <v>#NUM!</v>
      </c>
      <c r="CD1039" s="63" t="e">
        <f t="shared" si="1795"/>
        <v>#NUM!</v>
      </c>
      <c r="CE1039" s="63" t="e">
        <f t="shared" si="1796"/>
        <v>#NUM!</v>
      </c>
      <c r="CF1039" s="63" t="e">
        <f t="shared" si="1797"/>
        <v>#NUM!</v>
      </c>
      <c r="CG1039" s="63" t="e">
        <f t="shared" si="1798"/>
        <v>#NUM!</v>
      </c>
    </row>
    <row r="1040" spans="3:85" ht="26.25" customHeight="1" x14ac:dyDescent="0.25">
      <c r="E1040" s="37"/>
      <c r="F1040" s="37"/>
      <c r="G1040" s="77">
        <v>258.56</v>
      </c>
      <c r="H1040" s="41">
        <f t="shared" si="1748"/>
        <v>258.56</v>
      </c>
      <c r="I1040" s="42">
        <f t="shared" si="1799"/>
        <v>258.56</v>
      </c>
      <c r="J1040" s="43">
        <f t="shared" si="1749"/>
        <v>1.2891914191407417E-5</v>
      </c>
      <c r="K1040" s="44">
        <f t="shared" si="1750"/>
        <v>3.3333333333303017E-3</v>
      </c>
      <c r="L1040" s="76" t="s">
        <v>481</v>
      </c>
      <c r="M1040" s="127"/>
      <c r="N1040" s="46">
        <f t="shared" si="1751"/>
        <v>258.55666666666667</v>
      </c>
      <c r="O1040" s="46"/>
      <c r="P1040" s="37">
        <v>258.56</v>
      </c>
      <c r="Q1040" s="46">
        <v>-0.2</v>
      </c>
      <c r="R1040" s="40">
        <v>258.76</v>
      </c>
      <c r="S1040" s="78"/>
      <c r="T1040" s="78">
        <v>258.55</v>
      </c>
      <c r="U1040" s="47" t="str">
        <f t="shared" si="1753"/>
        <v/>
      </c>
      <c r="V1040" s="47" t="str">
        <f t="shared" si="1754"/>
        <v/>
      </c>
      <c r="W1040" s="50"/>
      <c r="X1040" s="50"/>
      <c r="Y1040" s="50"/>
      <c r="Z1040" s="50"/>
      <c r="AA1040" s="50"/>
      <c r="AB1040" s="50"/>
      <c r="AC1040" s="50"/>
      <c r="AD1040" s="50"/>
      <c r="AE1040" s="51" t="str">
        <f t="shared" si="1755"/>
        <v/>
      </c>
      <c r="AF1040" s="51" t="str">
        <f t="shared" si="1756"/>
        <v/>
      </c>
      <c r="AG1040" s="51" t="str">
        <f t="shared" si="1757"/>
        <v/>
      </c>
      <c r="AH1040" s="51" t="str">
        <f t="shared" si="1758"/>
        <v/>
      </c>
      <c r="AI1040" s="52">
        <f t="shared" si="1759"/>
        <v>258.56</v>
      </c>
      <c r="AJ1040" s="51"/>
      <c r="AK1040" s="53"/>
      <c r="AL1040" s="52"/>
      <c r="AM1040" s="53">
        <f t="shared" si="1760"/>
        <v>50</v>
      </c>
      <c r="AN1040" s="53">
        <f>IF(AJ1040&lt;&gt;"",IF(AJ1040="o",VLOOKUP(AM1040,OpenSect!$A$1:$D$11,2),IF(AJ1040="u",VLOOKUP(AM1040,UpHill!$A$1:$D$35,2),IF(AJ1040="d",VLOOKUP(AM1040,DownHill!$A$3:$D$29,2),IF(AJ1040="f",VLOOKUP(AM1040,FlatUnd!$A$2:$D$30,2),IF(AJ1040="t",VLOOKUP(AM1040,TimeAdd!$A$1:$D$176,2),IF(AJ1040="l",VLOOKUP(AM1040,SLimit!$A$1:$D$8,2),AN1039)))))),AN1039)</f>
        <v>60</v>
      </c>
      <c r="AO1040" s="53">
        <f>IF(AJ1040&lt;&gt;"",IF(AJ1040="o",VLOOKUP(AM1040,OpenSect!$A$1:$D$11,3),IF(AJ1040="u",VLOOKUP(AM1040,UpHill!$A$1:$D$35,3),IF(AJ1040="d",VLOOKUP(AM1040,DownHill!$A$3:$D$29,3),IF(AJ1040="f",VLOOKUP(AM1040,FlatUnd!$A$2:$D$30,3),IF(AJ1040="t",VLOOKUP(AM1040,TimeAdd!$A$1:$D$18,3),IF(AJ1040="l",VLOOKUP(AM1040,SLimit!$A$1:$D$8,3),AO1039)))))),AO1039)</f>
        <v>70</v>
      </c>
      <c r="AP1040" s="53">
        <f>IF(AJ1040&lt;&gt;"",IF(AJ1040="o",VLOOKUP(AM1040,OpenSect!$A$1:$D$11,4),IF(AJ1040="u",VLOOKUP(AM1040,UpHill!$A$1:$D$35,4),IF(AJ1040="d",VLOOKUP(AM1040,DownHill!$A$3:$D$29,4),IF(AJ1040="f",VLOOKUP(AM1040,FlatUnd!$A$2:$D$30,4),IF(AJ1040="t",VLOOKUP(AM1040,TimeAdd!$A$1:$D$18,4),IF(AJ1040="l",VLOOKUP(AM1040,SLimit!$A$1:$D$8,4),AP1039)))))),AP1039)</f>
        <v>80</v>
      </c>
      <c r="AQ1040" s="53">
        <v>100</v>
      </c>
      <c r="AR1040" s="54" t="str">
        <f t="shared" si="1761"/>
        <v>[Canon] Elandslaagte{ right}.</v>
      </c>
      <c r="AS1040" s="55"/>
      <c r="AT1040" s="55"/>
      <c r="AU1040" s="56" t="e">
        <f>IF(GroupStTimes!$A$8=0,MIN(CB1040,CD1040,CF1040),MIN(BZ1040,CB1040,CD1040,CF1040))</f>
        <v>#NUM!</v>
      </c>
      <c r="AV1040" s="56" t="e">
        <f>IF(GroupStTimes!$A$8=0,MAX(CC1040,CE1040,CG1040),MAX(CA1040,CC1040,CE1040,CG1040))</f>
        <v>#NUM!</v>
      </c>
      <c r="AW1040" s="57" t="str">
        <f t="shared" si="1762"/>
        <v/>
      </c>
      <c r="AX1040" s="58" t="str">
        <f t="shared" si="1763"/>
        <v/>
      </c>
      <c r="AY1040" s="58" t="str">
        <f t="shared" si="1764"/>
        <v/>
      </c>
      <c r="AZ1040" s="31">
        <f t="shared" si="1765"/>
        <v>256.57</v>
      </c>
      <c r="BA1040" s="59" t="e">
        <f t="shared" si="1766"/>
        <v>#NUM!</v>
      </c>
      <c r="BB1040" s="59" t="e">
        <f t="shared" si="1767"/>
        <v>#NUM!</v>
      </c>
      <c r="BC1040" s="59" t="e">
        <f t="shared" si="1768"/>
        <v>#NUM!</v>
      </c>
      <c r="BD1040" s="59" t="e">
        <f t="shared" si="1769"/>
        <v>#NUM!</v>
      </c>
      <c r="BE1040" s="59" t="e">
        <f t="shared" si="1770"/>
        <v>#NUM!</v>
      </c>
      <c r="BF1040" s="59" t="e">
        <f t="shared" si="1771"/>
        <v>#NUM!</v>
      </c>
      <c r="BG1040" s="59" t="e">
        <f t="shared" si="1772"/>
        <v>#NUM!</v>
      </c>
      <c r="BH1040" s="59" t="e">
        <f t="shared" si="1773"/>
        <v>#NUM!</v>
      </c>
      <c r="BI1040" s="31">
        <f t="shared" si="1774"/>
        <v>1.9900000000000091</v>
      </c>
      <c r="BJ1040" s="61">
        <f t="shared" si="1775"/>
        <v>3.9800000000000182E-2</v>
      </c>
      <c r="BK1040" s="61">
        <f t="shared" si="1776"/>
        <v>3.3166666666666816E-2</v>
      </c>
      <c r="BL1040" s="61">
        <f t="shared" si="1777"/>
        <v>2.842857142857156E-2</v>
      </c>
      <c r="BM1040" s="61">
        <f t="shared" si="1778"/>
        <v>2.4875000000000112E-2</v>
      </c>
      <c r="BN1040" s="62">
        <f t="shared" si="1779"/>
        <v>0</v>
      </c>
      <c r="BO1040" s="62">
        <f t="shared" si="1780"/>
        <v>2</v>
      </c>
      <c r="BP1040" s="62">
        <f t="shared" si="1781"/>
        <v>23</v>
      </c>
      <c r="BQ1040" s="62">
        <f t="shared" si="1782"/>
        <v>0</v>
      </c>
      <c r="BR1040" s="62">
        <f t="shared" si="1783"/>
        <v>1</v>
      </c>
      <c r="BS1040" s="62">
        <f t="shared" si="1784"/>
        <v>59</v>
      </c>
      <c r="BT1040" s="62">
        <f t="shared" si="1785"/>
        <v>0</v>
      </c>
      <c r="BU1040" s="62">
        <f t="shared" si="1786"/>
        <v>1</v>
      </c>
      <c r="BV1040" s="62">
        <f t="shared" si="1787"/>
        <v>42</v>
      </c>
      <c r="BW1040" s="62">
        <f t="shared" si="1788"/>
        <v>0</v>
      </c>
      <c r="BX1040" s="62">
        <f t="shared" si="1789"/>
        <v>1</v>
      </c>
      <c r="BY1040" s="62">
        <f t="shared" si="1790"/>
        <v>30</v>
      </c>
      <c r="BZ1040" s="63" t="e">
        <f t="shared" si="1791"/>
        <v>#NUM!</v>
      </c>
      <c r="CA1040" s="63" t="e">
        <f t="shared" si="1792"/>
        <v>#NUM!</v>
      </c>
      <c r="CB1040" s="63" t="e">
        <f t="shared" si="1793"/>
        <v>#NUM!</v>
      </c>
      <c r="CC1040" s="63" t="e">
        <f t="shared" si="1794"/>
        <v>#NUM!</v>
      </c>
      <c r="CD1040" s="63" t="e">
        <f t="shared" si="1795"/>
        <v>#NUM!</v>
      </c>
      <c r="CE1040" s="63" t="e">
        <f t="shared" si="1796"/>
        <v>#NUM!</v>
      </c>
      <c r="CF1040" s="63" t="e">
        <f t="shared" si="1797"/>
        <v>#NUM!</v>
      </c>
      <c r="CG1040" s="63" t="e">
        <f t="shared" si="1798"/>
        <v>#NUM!</v>
      </c>
    </row>
    <row r="1041" spans="5:85" ht="26.25" customHeight="1" x14ac:dyDescent="0.25">
      <c r="E1041" s="37"/>
      <c r="F1041" s="37"/>
      <c r="G1041" s="77">
        <v>258.69</v>
      </c>
      <c r="H1041" s="41">
        <f t="shared" si="1748"/>
        <v>258.69</v>
      </c>
      <c r="I1041" s="42">
        <f t="shared" si="1799"/>
        <v>258.69</v>
      </c>
      <c r="J1041" s="43">
        <f t="shared" si="1749"/>
        <v>1.2885435592138473E-5</v>
      </c>
      <c r="K1041" s="44">
        <f t="shared" si="1750"/>
        <v>3.3333333333303017E-3</v>
      </c>
      <c r="L1041" s="76" t="s">
        <v>486</v>
      </c>
      <c r="M1041" s="127"/>
      <c r="N1041" s="46">
        <f t="shared" si="1751"/>
        <v>258.68666666666667</v>
      </c>
      <c r="O1041" s="46"/>
      <c r="P1041" s="37">
        <v>258.69</v>
      </c>
      <c r="Q1041" s="46">
        <v>-0.2</v>
      </c>
      <c r="R1041" s="40">
        <v>258.89</v>
      </c>
      <c r="S1041" s="78"/>
      <c r="T1041" s="78">
        <v>258.68</v>
      </c>
      <c r="U1041" s="47" t="str">
        <f t="shared" si="1753"/>
        <v/>
      </c>
      <c r="V1041" s="47" t="str">
        <f t="shared" si="1754"/>
        <v/>
      </c>
      <c r="W1041" s="50"/>
      <c r="X1041" s="50"/>
      <c r="Y1041" s="50"/>
      <c r="Z1041" s="50"/>
      <c r="AA1041" s="50"/>
      <c r="AB1041" s="50"/>
      <c r="AC1041" s="50"/>
      <c r="AD1041" s="50"/>
      <c r="AE1041" s="51" t="str">
        <f t="shared" si="1755"/>
        <v/>
      </c>
      <c r="AF1041" s="51" t="str">
        <f t="shared" si="1756"/>
        <v/>
      </c>
      <c r="AG1041" s="51" t="str">
        <f t="shared" si="1757"/>
        <v/>
      </c>
      <c r="AH1041" s="51" t="str">
        <f t="shared" si="1758"/>
        <v/>
      </c>
      <c r="AI1041" s="52">
        <f t="shared" si="1759"/>
        <v>258.69</v>
      </c>
      <c r="AJ1041" s="51"/>
      <c r="AK1041" s="53"/>
      <c r="AL1041" s="52"/>
      <c r="AM1041" s="53">
        <f t="shared" si="1760"/>
        <v>50</v>
      </c>
      <c r="AN1041" s="53">
        <f>IF(AJ1041&lt;&gt;"",IF(AJ1041="o",VLOOKUP(AM1041,OpenSect!$A$1:$D$11,2),IF(AJ1041="u",VLOOKUP(AM1041,UpHill!$A$1:$D$35,2),IF(AJ1041="d",VLOOKUP(AM1041,DownHill!$A$3:$D$29,2),IF(AJ1041="f",VLOOKUP(AM1041,FlatUnd!$A$2:$D$30,2),IF(AJ1041="t",VLOOKUP(AM1041,TimeAdd!$A$1:$D$176,2),IF(AJ1041="l",VLOOKUP(AM1041,SLimit!$A$1:$D$8,2),AN1040)))))),AN1040)</f>
        <v>60</v>
      </c>
      <c r="AO1041" s="53">
        <f>IF(AJ1041&lt;&gt;"",IF(AJ1041="o",VLOOKUP(AM1041,OpenSect!$A$1:$D$11,3),IF(AJ1041="u",VLOOKUP(AM1041,UpHill!$A$1:$D$35,3),IF(AJ1041="d",VLOOKUP(AM1041,DownHill!$A$3:$D$29,3),IF(AJ1041="f",VLOOKUP(AM1041,FlatUnd!$A$2:$D$30,3),IF(AJ1041="t",VLOOKUP(AM1041,TimeAdd!$A$1:$D$18,3),IF(AJ1041="l",VLOOKUP(AM1041,SLimit!$A$1:$D$8,3),AO1040)))))),AO1040)</f>
        <v>70</v>
      </c>
      <c r="AP1041" s="53">
        <f>IF(AJ1041&lt;&gt;"",IF(AJ1041="o",VLOOKUP(AM1041,OpenSect!$A$1:$D$11,4),IF(AJ1041="u",VLOOKUP(AM1041,UpHill!$A$1:$D$35,4),IF(AJ1041="d",VLOOKUP(AM1041,DownHill!$A$3:$D$29,4),IF(AJ1041="f",VLOOKUP(AM1041,FlatUnd!$A$2:$D$30,4),IF(AJ1041="t",VLOOKUP(AM1041,TimeAdd!$A$1:$D$18,4),IF(AJ1041="l",VLOOKUP(AM1041,SLimit!$A$1:$D$8,4),AP1040)))))),AP1040)</f>
        <v>80</v>
      </c>
      <c r="AQ1041" s="53">
        <v>100</v>
      </c>
      <c r="AR1041" s="54" t="str">
        <f t="shared" si="1761"/>
        <v>Crimin 3. Nambiti plains lodge.  [Accommodation ][Game reserve][*****]</v>
      </c>
      <c r="AS1041" s="55"/>
      <c r="AT1041" s="55"/>
      <c r="AU1041" s="56" t="e">
        <f>IF(GroupStTimes!$A$8=0,MIN(CB1041,CD1041,CF1041),MIN(BZ1041,CB1041,CD1041,CF1041))</f>
        <v>#NUM!</v>
      </c>
      <c r="AV1041" s="56" t="e">
        <f>IF(GroupStTimes!$A$8=0,MAX(CC1041,CE1041,CG1041),MAX(CA1041,CC1041,CE1041,CG1041))</f>
        <v>#NUM!</v>
      </c>
      <c r="AW1041" s="57" t="str">
        <f t="shared" si="1762"/>
        <v/>
      </c>
      <c r="AX1041" s="58" t="str">
        <f t="shared" si="1763"/>
        <v/>
      </c>
      <c r="AY1041" s="58" t="str">
        <f t="shared" si="1764"/>
        <v/>
      </c>
      <c r="AZ1041" s="31">
        <f t="shared" si="1765"/>
        <v>256.57</v>
      </c>
      <c r="BA1041" s="59" t="e">
        <f t="shared" si="1766"/>
        <v>#NUM!</v>
      </c>
      <c r="BB1041" s="59" t="e">
        <f t="shared" si="1767"/>
        <v>#NUM!</v>
      </c>
      <c r="BC1041" s="59" t="e">
        <f t="shared" si="1768"/>
        <v>#NUM!</v>
      </c>
      <c r="BD1041" s="59" t="e">
        <f t="shared" si="1769"/>
        <v>#NUM!</v>
      </c>
      <c r="BE1041" s="59" t="e">
        <f t="shared" si="1770"/>
        <v>#NUM!</v>
      </c>
      <c r="BF1041" s="59" t="e">
        <f t="shared" si="1771"/>
        <v>#NUM!</v>
      </c>
      <c r="BG1041" s="59" t="e">
        <f t="shared" si="1772"/>
        <v>#NUM!</v>
      </c>
      <c r="BH1041" s="59" t="e">
        <f t="shared" si="1773"/>
        <v>#NUM!</v>
      </c>
      <c r="BI1041" s="31">
        <f t="shared" si="1774"/>
        <v>2.1200000000000045</v>
      </c>
      <c r="BJ1041" s="61">
        <f t="shared" si="1775"/>
        <v>4.240000000000009E-2</v>
      </c>
      <c r="BK1041" s="61">
        <f t="shared" si="1776"/>
        <v>3.5333333333333411E-2</v>
      </c>
      <c r="BL1041" s="61">
        <f t="shared" si="1777"/>
        <v>3.028571428571435E-2</v>
      </c>
      <c r="BM1041" s="61">
        <f t="shared" si="1778"/>
        <v>2.6500000000000058E-2</v>
      </c>
      <c r="BN1041" s="62">
        <f t="shared" si="1779"/>
        <v>0</v>
      </c>
      <c r="BO1041" s="62">
        <f t="shared" si="1780"/>
        <v>2</v>
      </c>
      <c r="BP1041" s="62">
        <f t="shared" si="1781"/>
        <v>33</v>
      </c>
      <c r="BQ1041" s="62">
        <f t="shared" si="1782"/>
        <v>0</v>
      </c>
      <c r="BR1041" s="62">
        <f t="shared" si="1783"/>
        <v>2</v>
      </c>
      <c r="BS1041" s="62">
        <f t="shared" si="1784"/>
        <v>7</v>
      </c>
      <c r="BT1041" s="62">
        <f t="shared" si="1785"/>
        <v>0</v>
      </c>
      <c r="BU1041" s="62">
        <f t="shared" si="1786"/>
        <v>1</v>
      </c>
      <c r="BV1041" s="62">
        <f t="shared" si="1787"/>
        <v>49</v>
      </c>
      <c r="BW1041" s="62">
        <f t="shared" si="1788"/>
        <v>0</v>
      </c>
      <c r="BX1041" s="62">
        <f t="shared" si="1789"/>
        <v>1</v>
      </c>
      <c r="BY1041" s="62">
        <f t="shared" si="1790"/>
        <v>35</v>
      </c>
      <c r="BZ1041" s="63" t="e">
        <f t="shared" si="1791"/>
        <v>#NUM!</v>
      </c>
      <c r="CA1041" s="63" t="e">
        <f t="shared" si="1792"/>
        <v>#NUM!</v>
      </c>
      <c r="CB1041" s="63" t="e">
        <f t="shared" si="1793"/>
        <v>#NUM!</v>
      </c>
      <c r="CC1041" s="63" t="e">
        <f t="shared" si="1794"/>
        <v>#NUM!</v>
      </c>
      <c r="CD1041" s="63" t="e">
        <f t="shared" si="1795"/>
        <v>#NUM!</v>
      </c>
      <c r="CE1041" s="63" t="e">
        <f t="shared" si="1796"/>
        <v>#NUM!</v>
      </c>
      <c r="CF1041" s="63" t="e">
        <f t="shared" si="1797"/>
        <v>#NUM!</v>
      </c>
      <c r="CG1041" s="63" t="e">
        <f t="shared" si="1798"/>
        <v>#NUM!</v>
      </c>
    </row>
    <row r="1042" spans="5:85" ht="26.25" customHeight="1" x14ac:dyDescent="0.25">
      <c r="E1042" s="37"/>
      <c r="F1042" s="37"/>
      <c r="G1042" s="77">
        <v>259.16000000000003</v>
      </c>
      <c r="H1042" s="41">
        <f t="shared" si="1748"/>
        <v>259.16000000000003</v>
      </c>
      <c r="I1042" s="42">
        <f t="shared" si="1799"/>
        <v>259.16000000000003</v>
      </c>
      <c r="J1042" s="43">
        <f t="shared" si="1749"/>
        <v>1.286206719142731E-5</v>
      </c>
      <c r="K1042" s="44">
        <f t="shared" si="1750"/>
        <v>3.3333333333303017E-3</v>
      </c>
      <c r="L1042" s="76" t="s">
        <v>487</v>
      </c>
      <c r="M1042" s="127"/>
      <c r="N1042" s="46">
        <f t="shared" si="1751"/>
        <v>259.15666666666669</v>
      </c>
      <c r="O1042" s="46"/>
      <c r="P1042" s="37">
        <v>259.16000000000003</v>
      </c>
      <c r="Q1042" s="46">
        <v>-0.2</v>
      </c>
      <c r="R1042" s="40">
        <v>259.36</v>
      </c>
      <c r="S1042" s="78"/>
      <c r="T1042" s="78">
        <v>259.14999999999998</v>
      </c>
      <c r="U1042" s="47" t="str">
        <f t="shared" si="1753"/>
        <v/>
      </c>
      <c r="V1042" s="47" t="str">
        <f t="shared" si="1754"/>
        <v/>
      </c>
      <c r="W1042" s="50"/>
      <c r="X1042" s="50"/>
      <c r="Y1042" s="50"/>
      <c r="Z1042" s="50"/>
      <c r="AA1042" s="50"/>
      <c r="AB1042" s="50"/>
      <c r="AC1042" s="50"/>
      <c r="AD1042" s="50"/>
      <c r="AE1042" s="51" t="str">
        <f t="shared" si="1755"/>
        <v/>
      </c>
      <c r="AF1042" s="51" t="str">
        <f t="shared" si="1756"/>
        <v/>
      </c>
      <c r="AG1042" s="51" t="str">
        <f t="shared" si="1757"/>
        <v/>
      </c>
      <c r="AH1042" s="51" t="str">
        <f t="shared" si="1758"/>
        <v/>
      </c>
      <c r="AI1042" s="52">
        <f t="shared" si="1759"/>
        <v>259.16000000000003</v>
      </c>
      <c r="AJ1042" s="51"/>
      <c r="AK1042" s="53"/>
      <c r="AL1042" s="52"/>
      <c r="AM1042" s="53">
        <f t="shared" si="1760"/>
        <v>50</v>
      </c>
      <c r="AN1042" s="53">
        <f>IF(AJ1042&lt;&gt;"",IF(AJ1042="o",VLOOKUP(AM1042,OpenSect!$A$1:$D$11,2),IF(AJ1042="u",VLOOKUP(AM1042,UpHill!$A$1:$D$35,2),IF(AJ1042="d",VLOOKUP(AM1042,DownHill!$A$3:$D$29,2),IF(AJ1042="f",VLOOKUP(AM1042,FlatUnd!$A$2:$D$30,2),IF(AJ1042="t",VLOOKUP(AM1042,TimeAdd!$A$1:$D$176,2),IF(AJ1042="l",VLOOKUP(AM1042,SLimit!$A$1:$D$8,2),AN1041)))))),AN1041)</f>
        <v>60</v>
      </c>
      <c r="AO1042" s="53">
        <f>IF(AJ1042&lt;&gt;"",IF(AJ1042="o",VLOOKUP(AM1042,OpenSect!$A$1:$D$11,3),IF(AJ1042="u",VLOOKUP(AM1042,UpHill!$A$1:$D$35,3),IF(AJ1042="d",VLOOKUP(AM1042,DownHill!$A$3:$D$29,3),IF(AJ1042="f",VLOOKUP(AM1042,FlatUnd!$A$2:$D$30,3),IF(AJ1042="t",VLOOKUP(AM1042,TimeAdd!$A$1:$D$18,3),IF(AJ1042="l",VLOOKUP(AM1042,SLimit!$A$1:$D$8,3),AO1041)))))),AO1041)</f>
        <v>70</v>
      </c>
      <c r="AP1042" s="53">
        <f>IF(AJ1042&lt;&gt;"",IF(AJ1042="o",VLOOKUP(AM1042,OpenSect!$A$1:$D$11,4),IF(AJ1042="u",VLOOKUP(AM1042,UpHill!$A$1:$D$35,4),IF(AJ1042="d",VLOOKUP(AM1042,DownHill!$A$3:$D$29,4),IF(AJ1042="f",VLOOKUP(AM1042,FlatUnd!$A$2:$D$30,4),IF(AJ1042="t",VLOOKUP(AM1042,TimeAdd!$A$1:$D$18,4),IF(AJ1042="l",VLOOKUP(AM1042,SLimit!$A$1:$D$8,4),AP1041)))))),AP1041)</f>
        <v>80</v>
      </c>
      <c r="AQ1042" s="53">
        <v>100</v>
      </c>
      <c r="AR1042" s="54" t="str">
        <f t="shared" si="1761"/>
        <v xml:space="preserve">Collings Pass 48. </v>
      </c>
      <c r="AS1042" s="55"/>
      <c r="AT1042" s="55"/>
      <c r="AU1042" s="56" t="e">
        <f>IF(GroupStTimes!$A$8=0,MIN(CB1042,CD1042,CF1042),MIN(BZ1042,CB1042,CD1042,CF1042))</f>
        <v>#NUM!</v>
      </c>
      <c r="AV1042" s="56" t="e">
        <f>IF(GroupStTimes!$A$8=0,MAX(CC1042,CE1042,CG1042),MAX(CA1042,CC1042,CE1042,CG1042))</f>
        <v>#NUM!</v>
      </c>
      <c r="AW1042" s="57" t="str">
        <f t="shared" si="1762"/>
        <v/>
      </c>
      <c r="AX1042" s="58" t="str">
        <f t="shared" si="1763"/>
        <v/>
      </c>
      <c r="AY1042" s="58" t="str">
        <f t="shared" si="1764"/>
        <v/>
      </c>
      <c r="AZ1042" s="31">
        <f t="shared" si="1765"/>
        <v>256.57</v>
      </c>
      <c r="BA1042" s="59" t="e">
        <f t="shared" si="1766"/>
        <v>#NUM!</v>
      </c>
      <c r="BB1042" s="59" t="e">
        <f t="shared" si="1767"/>
        <v>#NUM!</v>
      </c>
      <c r="BC1042" s="59" t="e">
        <f t="shared" si="1768"/>
        <v>#NUM!</v>
      </c>
      <c r="BD1042" s="59" t="e">
        <f t="shared" si="1769"/>
        <v>#NUM!</v>
      </c>
      <c r="BE1042" s="59" t="e">
        <f t="shared" si="1770"/>
        <v>#NUM!</v>
      </c>
      <c r="BF1042" s="59" t="e">
        <f t="shared" si="1771"/>
        <v>#NUM!</v>
      </c>
      <c r="BG1042" s="59" t="e">
        <f t="shared" si="1772"/>
        <v>#NUM!</v>
      </c>
      <c r="BH1042" s="59" t="e">
        <f t="shared" si="1773"/>
        <v>#NUM!</v>
      </c>
      <c r="BI1042" s="31">
        <f t="shared" si="1774"/>
        <v>2.5900000000000318</v>
      </c>
      <c r="BJ1042" s="61">
        <f t="shared" si="1775"/>
        <v>5.1800000000000637E-2</v>
      </c>
      <c r="BK1042" s="61">
        <f t="shared" si="1776"/>
        <v>4.31666666666672E-2</v>
      </c>
      <c r="BL1042" s="61">
        <f t="shared" si="1777"/>
        <v>3.7000000000000456E-2</v>
      </c>
      <c r="BM1042" s="61">
        <f t="shared" si="1778"/>
        <v>3.2375000000000397E-2</v>
      </c>
      <c r="BN1042" s="62">
        <f t="shared" si="1779"/>
        <v>0</v>
      </c>
      <c r="BO1042" s="62">
        <f t="shared" si="1780"/>
        <v>3</v>
      </c>
      <c r="BP1042" s="62">
        <f t="shared" si="1781"/>
        <v>6</v>
      </c>
      <c r="BQ1042" s="62">
        <f t="shared" si="1782"/>
        <v>0</v>
      </c>
      <c r="BR1042" s="62">
        <f t="shared" si="1783"/>
        <v>2</v>
      </c>
      <c r="BS1042" s="62">
        <f t="shared" si="1784"/>
        <v>35</v>
      </c>
      <c r="BT1042" s="62">
        <f t="shared" si="1785"/>
        <v>0</v>
      </c>
      <c r="BU1042" s="62">
        <f t="shared" si="1786"/>
        <v>2</v>
      </c>
      <c r="BV1042" s="62">
        <f t="shared" si="1787"/>
        <v>13</v>
      </c>
      <c r="BW1042" s="62">
        <f t="shared" si="1788"/>
        <v>0</v>
      </c>
      <c r="BX1042" s="62">
        <f t="shared" si="1789"/>
        <v>1</v>
      </c>
      <c r="BY1042" s="62">
        <f t="shared" si="1790"/>
        <v>57</v>
      </c>
      <c r="BZ1042" s="63" t="e">
        <f t="shared" si="1791"/>
        <v>#NUM!</v>
      </c>
      <c r="CA1042" s="63" t="e">
        <f t="shared" si="1792"/>
        <v>#NUM!</v>
      </c>
      <c r="CB1042" s="63" t="e">
        <f t="shared" si="1793"/>
        <v>#NUM!</v>
      </c>
      <c r="CC1042" s="63" t="e">
        <f t="shared" si="1794"/>
        <v>#NUM!</v>
      </c>
      <c r="CD1042" s="63" t="e">
        <f t="shared" si="1795"/>
        <v>#NUM!</v>
      </c>
      <c r="CE1042" s="63" t="e">
        <f t="shared" si="1796"/>
        <v>#NUM!</v>
      </c>
      <c r="CF1042" s="63" t="e">
        <f t="shared" si="1797"/>
        <v>#NUM!</v>
      </c>
      <c r="CG1042" s="63" t="e">
        <f t="shared" si="1798"/>
        <v>#NUM!</v>
      </c>
    </row>
    <row r="1043" spans="5:85" ht="26.25" customHeight="1" x14ac:dyDescent="0.25">
      <c r="E1043" s="37"/>
      <c r="F1043" s="37"/>
      <c r="G1043" s="77">
        <v>259.31</v>
      </c>
      <c r="H1043" s="41">
        <f t="shared" si="1748"/>
        <v>259.31</v>
      </c>
      <c r="I1043" s="42">
        <f t="shared" si="1799"/>
        <v>259.31</v>
      </c>
      <c r="J1043" s="43">
        <f t="shared" si="1749"/>
        <v>1.2854627022985236E-5</v>
      </c>
      <c r="K1043" s="44">
        <f t="shared" si="1750"/>
        <v>3.3333333333303017E-3</v>
      </c>
      <c r="L1043" s="76" t="s">
        <v>424</v>
      </c>
      <c r="M1043" s="127"/>
      <c r="N1043" s="46">
        <f t="shared" si="1751"/>
        <v>259.30666666666667</v>
      </c>
      <c r="O1043" s="46"/>
      <c r="P1043" s="37">
        <v>259.31</v>
      </c>
      <c r="Q1043" s="46">
        <v>-0.2</v>
      </c>
      <c r="R1043" s="40">
        <v>259.51</v>
      </c>
      <c r="S1043" s="78"/>
      <c r="T1043" s="78">
        <v>259.3</v>
      </c>
      <c r="U1043" s="47" t="str">
        <f t="shared" si="1753"/>
        <v/>
      </c>
      <c r="V1043" s="47" t="str">
        <f t="shared" si="1754"/>
        <v/>
      </c>
      <c r="W1043" s="50"/>
      <c r="X1043" s="50"/>
      <c r="Y1043" s="50"/>
      <c r="Z1043" s="50"/>
      <c r="AA1043" s="50"/>
      <c r="AB1043" s="50"/>
      <c r="AC1043" s="50"/>
      <c r="AD1043" s="50"/>
      <c r="AE1043" s="51" t="str">
        <f t="shared" si="1755"/>
        <v/>
      </c>
      <c r="AF1043" s="51" t="str">
        <f t="shared" si="1756"/>
        <v/>
      </c>
      <c r="AG1043" s="51" t="str">
        <f t="shared" si="1757"/>
        <v/>
      </c>
      <c r="AH1043" s="51" t="str">
        <f t="shared" si="1758"/>
        <v/>
      </c>
      <c r="AI1043" s="52">
        <f t="shared" si="1759"/>
        <v>259.31</v>
      </c>
      <c r="AJ1043" s="51"/>
      <c r="AK1043" s="53"/>
      <c r="AL1043" s="52"/>
      <c r="AM1043" s="53">
        <f t="shared" si="1760"/>
        <v>50</v>
      </c>
      <c r="AN1043" s="53">
        <f>IF(AJ1043&lt;&gt;"",IF(AJ1043="o",VLOOKUP(AM1043,OpenSect!$A$1:$D$11,2),IF(AJ1043="u",VLOOKUP(AM1043,UpHill!$A$1:$D$35,2),IF(AJ1043="d",VLOOKUP(AM1043,DownHill!$A$3:$D$29,2),IF(AJ1043="f",VLOOKUP(AM1043,FlatUnd!$A$2:$D$30,2),IF(AJ1043="t",VLOOKUP(AM1043,TimeAdd!$A$1:$D$176,2),IF(AJ1043="l",VLOOKUP(AM1043,SLimit!$A$1:$D$8,2),AN1042)))))),AN1042)</f>
        <v>60</v>
      </c>
      <c r="AO1043" s="53">
        <f>IF(AJ1043&lt;&gt;"",IF(AJ1043="o",VLOOKUP(AM1043,OpenSect!$A$1:$D$11,3),IF(AJ1043="u",VLOOKUP(AM1043,UpHill!$A$1:$D$35,3),IF(AJ1043="d",VLOOKUP(AM1043,DownHill!$A$3:$D$29,3),IF(AJ1043="f",VLOOKUP(AM1043,FlatUnd!$A$2:$D$30,3),IF(AJ1043="t",VLOOKUP(AM1043,TimeAdd!$A$1:$D$18,3),IF(AJ1043="l",VLOOKUP(AM1043,SLimit!$A$1:$D$8,3),AO1042)))))),AO1042)</f>
        <v>70</v>
      </c>
      <c r="AP1043" s="53">
        <f>IF(AJ1043&lt;&gt;"",IF(AJ1043="o",VLOOKUP(AM1043,OpenSect!$A$1:$D$11,4),IF(AJ1043="u",VLOOKUP(AM1043,UpHill!$A$1:$D$35,4),IF(AJ1043="d",VLOOKUP(AM1043,DownHill!$A$3:$D$29,4),IF(AJ1043="f",VLOOKUP(AM1043,FlatUnd!$A$2:$D$30,4),IF(AJ1043="t",VLOOKUP(AM1043,TimeAdd!$A$1:$D$18,4),IF(AJ1043="l",VLOOKUP(AM1043,SLimit!$A$1:$D$8,4),AP1042)))))),AP1042)</f>
        <v>80</v>
      </c>
      <c r="AQ1043" s="53">
        <v>100</v>
      </c>
      <c r="AR1043" s="54" t="str">
        <f t="shared" si="1761"/>
        <v>3 km Stone</v>
      </c>
      <c r="AS1043" s="55"/>
      <c r="AT1043" s="55"/>
      <c r="AU1043" s="56" t="e">
        <f>IF(GroupStTimes!$A$8=0,MIN(CB1043,CD1043,CF1043),MIN(BZ1043,CB1043,CD1043,CF1043))</f>
        <v>#NUM!</v>
      </c>
      <c r="AV1043" s="56" t="e">
        <f>IF(GroupStTimes!$A$8=0,MAX(CC1043,CE1043,CG1043),MAX(CA1043,CC1043,CE1043,CG1043))</f>
        <v>#NUM!</v>
      </c>
      <c r="AW1043" s="57" t="str">
        <f t="shared" si="1762"/>
        <v/>
      </c>
      <c r="AX1043" s="58" t="str">
        <f t="shared" si="1763"/>
        <v/>
      </c>
      <c r="AY1043" s="58" t="str">
        <f t="shared" si="1764"/>
        <v/>
      </c>
      <c r="AZ1043" s="31">
        <f t="shared" si="1765"/>
        <v>256.57</v>
      </c>
      <c r="BA1043" s="59" t="e">
        <f t="shared" si="1766"/>
        <v>#NUM!</v>
      </c>
      <c r="BB1043" s="59" t="e">
        <f t="shared" si="1767"/>
        <v>#NUM!</v>
      </c>
      <c r="BC1043" s="59" t="e">
        <f t="shared" si="1768"/>
        <v>#NUM!</v>
      </c>
      <c r="BD1043" s="59" t="e">
        <f t="shared" si="1769"/>
        <v>#NUM!</v>
      </c>
      <c r="BE1043" s="59" t="e">
        <f t="shared" si="1770"/>
        <v>#NUM!</v>
      </c>
      <c r="BF1043" s="59" t="e">
        <f t="shared" si="1771"/>
        <v>#NUM!</v>
      </c>
      <c r="BG1043" s="59" t="e">
        <f t="shared" si="1772"/>
        <v>#NUM!</v>
      </c>
      <c r="BH1043" s="59" t="e">
        <f t="shared" si="1773"/>
        <v>#NUM!</v>
      </c>
      <c r="BI1043" s="31">
        <f t="shared" si="1774"/>
        <v>2.7400000000000091</v>
      </c>
      <c r="BJ1043" s="61">
        <f t="shared" si="1775"/>
        <v>5.4800000000000182E-2</v>
      </c>
      <c r="BK1043" s="61">
        <f t="shared" si="1776"/>
        <v>4.5666666666666821E-2</v>
      </c>
      <c r="BL1043" s="61">
        <f t="shared" si="1777"/>
        <v>3.9142857142857271E-2</v>
      </c>
      <c r="BM1043" s="61">
        <f t="shared" si="1778"/>
        <v>3.4250000000000114E-2</v>
      </c>
      <c r="BN1043" s="62">
        <f t="shared" si="1779"/>
        <v>0</v>
      </c>
      <c r="BO1043" s="62">
        <f t="shared" si="1780"/>
        <v>3</v>
      </c>
      <c r="BP1043" s="62">
        <f t="shared" si="1781"/>
        <v>17</v>
      </c>
      <c r="BQ1043" s="62">
        <f t="shared" si="1782"/>
        <v>0</v>
      </c>
      <c r="BR1043" s="62">
        <f t="shared" si="1783"/>
        <v>2</v>
      </c>
      <c r="BS1043" s="62">
        <f t="shared" si="1784"/>
        <v>44</v>
      </c>
      <c r="BT1043" s="62">
        <f t="shared" si="1785"/>
        <v>0</v>
      </c>
      <c r="BU1043" s="62">
        <f t="shared" si="1786"/>
        <v>2</v>
      </c>
      <c r="BV1043" s="62">
        <f t="shared" si="1787"/>
        <v>21</v>
      </c>
      <c r="BW1043" s="62">
        <f t="shared" si="1788"/>
        <v>0</v>
      </c>
      <c r="BX1043" s="62">
        <f t="shared" si="1789"/>
        <v>2</v>
      </c>
      <c r="BY1043" s="62">
        <f t="shared" si="1790"/>
        <v>3</v>
      </c>
      <c r="BZ1043" s="63" t="e">
        <f t="shared" si="1791"/>
        <v>#NUM!</v>
      </c>
      <c r="CA1043" s="63" t="e">
        <f t="shared" si="1792"/>
        <v>#NUM!</v>
      </c>
      <c r="CB1043" s="63" t="e">
        <f t="shared" si="1793"/>
        <v>#NUM!</v>
      </c>
      <c r="CC1043" s="63" t="e">
        <f t="shared" si="1794"/>
        <v>#NUM!</v>
      </c>
      <c r="CD1043" s="63" t="e">
        <f t="shared" si="1795"/>
        <v>#NUM!</v>
      </c>
      <c r="CE1043" s="63" t="e">
        <f t="shared" si="1796"/>
        <v>#NUM!</v>
      </c>
      <c r="CF1043" s="63" t="e">
        <f t="shared" si="1797"/>
        <v>#NUM!</v>
      </c>
      <c r="CG1043" s="63" t="e">
        <f t="shared" si="1798"/>
        <v>#NUM!</v>
      </c>
    </row>
    <row r="1044" spans="5:85" ht="26.25" customHeight="1" x14ac:dyDescent="0.25">
      <c r="E1044" s="37"/>
      <c r="F1044" s="37"/>
      <c r="G1044" s="78">
        <v>259.68</v>
      </c>
      <c r="H1044" s="41">
        <f t="shared" si="1748"/>
        <v>259.77</v>
      </c>
      <c r="I1044" s="42">
        <f t="shared" si="1799"/>
        <v>259.68</v>
      </c>
      <c r="J1044" s="43">
        <f t="shared" si="1749"/>
        <v>-4.6210720887225701E-4</v>
      </c>
      <c r="K1044" s="44">
        <f t="shared" si="1750"/>
        <v>-0.1199999999999477</v>
      </c>
      <c r="L1044" s="76" t="s">
        <v>170</v>
      </c>
      <c r="M1044" s="127"/>
      <c r="N1044" s="46">
        <f t="shared" si="1751"/>
        <v>259.79999999999995</v>
      </c>
      <c r="O1044" s="46"/>
      <c r="P1044" s="37">
        <v>259.77</v>
      </c>
      <c r="Q1044" s="46">
        <v>-0.2</v>
      </c>
      <c r="R1044" s="40">
        <v>260.02</v>
      </c>
      <c r="S1044" s="78"/>
      <c r="T1044" s="78">
        <v>259.81</v>
      </c>
      <c r="U1044" s="47" t="str">
        <f t="shared" si="1753"/>
        <v/>
      </c>
      <c r="V1044" s="47" t="str">
        <f t="shared" si="1754"/>
        <v/>
      </c>
      <c r="W1044" s="50"/>
      <c r="X1044" s="50"/>
      <c r="Y1044" s="50"/>
      <c r="Z1044" s="50"/>
      <c r="AA1044" s="50"/>
      <c r="AB1044" s="50"/>
      <c r="AC1044" s="50"/>
      <c r="AD1044" s="50"/>
      <c r="AE1044" s="51" t="str">
        <f t="shared" si="1755"/>
        <v/>
      </c>
      <c r="AF1044" s="51" t="str">
        <f t="shared" si="1756"/>
        <v/>
      </c>
      <c r="AG1044" s="51" t="str">
        <f t="shared" si="1757"/>
        <v/>
      </c>
      <c r="AH1044" s="51" t="str">
        <f t="shared" si="1758"/>
        <v/>
      </c>
      <c r="AI1044" s="52">
        <f t="shared" si="1759"/>
        <v>259.77</v>
      </c>
      <c r="AJ1044" s="51"/>
      <c r="AK1044" s="53"/>
      <c r="AL1044" s="52"/>
      <c r="AM1044" s="53">
        <f t="shared" si="1760"/>
        <v>50</v>
      </c>
      <c r="AN1044" s="53">
        <f>IF(AJ1044&lt;&gt;"",IF(AJ1044="o",VLOOKUP(AM1044,OpenSect!$A$1:$D$11,2),IF(AJ1044="u",VLOOKUP(AM1044,UpHill!$A$1:$D$35,2),IF(AJ1044="d",VLOOKUP(AM1044,DownHill!$A$3:$D$29,2),IF(AJ1044="f",VLOOKUP(AM1044,FlatUnd!$A$2:$D$30,2),IF(AJ1044="t",VLOOKUP(AM1044,TimeAdd!$A$1:$D$176,2),IF(AJ1044="l",VLOOKUP(AM1044,SLimit!$A$1:$D$8,2),AN1043)))))),AN1043)</f>
        <v>60</v>
      </c>
      <c r="AO1044" s="53">
        <f>IF(AJ1044&lt;&gt;"",IF(AJ1044="o",VLOOKUP(AM1044,OpenSect!$A$1:$D$11,3),IF(AJ1044="u",VLOOKUP(AM1044,UpHill!$A$1:$D$35,3),IF(AJ1044="d",VLOOKUP(AM1044,DownHill!$A$3:$D$29,3),IF(AJ1044="f",VLOOKUP(AM1044,FlatUnd!$A$2:$D$30,3),IF(AJ1044="t",VLOOKUP(AM1044,TimeAdd!$A$1:$D$18,3),IF(AJ1044="l",VLOOKUP(AM1044,SLimit!$A$1:$D$8,3),AO1043)))))),AO1043)</f>
        <v>70</v>
      </c>
      <c r="AP1044" s="53">
        <f>IF(AJ1044&lt;&gt;"",IF(AJ1044="o",VLOOKUP(AM1044,OpenSect!$A$1:$D$11,4),IF(AJ1044="u",VLOOKUP(AM1044,UpHill!$A$1:$D$35,4),IF(AJ1044="d",VLOOKUP(AM1044,DownHill!$A$3:$D$29,4),IF(AJ1044="f",VLOOKUP(AM1044,FlatUnd!$A$2:$D$30,4),IF(AJ1044="t",VLOOKUP(AM1044,TimeAdd!$A$1:$D$18,4),IF(AJ1044="l",VLOOKUP(AM1044,SLimit!$A$1:$D$8,4),AP1043)))))),AP1043)</f>
        <v>80</v>
      </c>
      <c r="AQ1044" s="53">
        <v>100</v>
      </c>
      <c r="AR1044" s="54" t="str">
        <f t="shared" si="1761"/>
        <v>Overhead wires</v>
      </c>
      <c r="AS1044" s="55"/>
      <c r="AT1044" s="55"/>
      <c r="AU1044" s="56" t="e">
        <f>IF(GroupStTimes!$A$8=0,MIN(CB1044,CD1044,CF1044),MIN(BZ1044,CB1044,CD1044,CF1044))</f>
        <v>#NUM!</v>
      </c>
      <c r="AV1044" s="56" t="e">
        <f>IF(GroupStTimes!$A$8=0,MAX(CC1044,CE1044,CG1044),MAX(CA1044,CC1044,CE1044,CG1044))</f>
        <v>#NUM!</v>
      </c>
      <c r="AW1044" s="57" t="str">
        <f t="shared" si="1762"/>
        <v/>
      </c>
      <c r="AX1044" s="58" t="str">
        <f t="shared" si="1763"/>
        <v/>
      </c>
      <c r="AY1044" s="58" t="str">
        <f t="shared" si="1764"/>
        <v/>
      </c>
      <c r="AZ1044" s="31">
        <f t="shared" si="1765"/>
        <v>256.57</v>
      </c>
      <c r="BA1044" s="59" t="e">
        <f t="shared" si="1766"/>
        <v>#NUM!</v>
      </c>
      <c r="BB1044" s="59" t="e">
        <f t="shared" si="1767"/>
        <v>#NUM!</v>
      </c>
      <c r="BC1044" s="59" t="e">
        <f t="shared" si="1768"/>
        <v>#NUM!</v>
      </c>
      <c r="BD1044" s="59" t="e">
        <f t="shared" si="1769"/>
        <v>#NUM!</v>
      </c>
      <c r="BE1044" s="59" t="e">
        <f t="shared" si="1770"/>
        <v>#NUM!</v>
      </c>
      <c r="BF1044" s="59" t="e">
        <f t="shared" si="1771"/>
        <v>#NUM!</v>
      </c>
      <c r="BG1044" s="59" t="e">
        <f t="shared" si="1772"/>
        <v>#NUM!</v>
      </c>
      <c r="BH1044" s="59" t="e">
        <f t="shared" si="1773"/>
        <v>#NUM!</v>
      </c>
      <c r="BI1044" s="31">
        <f t="shared" si="1774"/>
        <v>3.1999999999999886</v>
      </c>
      <c r="BJ1044" s="61">
        <f t="shared" si="1775"/>
        <v>6.3999999999999779E-2</v>
      </c>
      <c r="BK1044" s="61">
        <f t="shared" si="1776"/>
        <v>5.3333333333333142E-2</v>
      </c>
      <c r="BL1044" s="61">
        <f t="shared" si="1777"/>
        <v>4.5714285714285555E-2</v>
      </c>
      <c r="BM1044" s="61">
        <f t="shared" si="1778"/>
        <v>3.9999999999999855E-2</v>
      </c>
      <c r="BN1044" s="62">
        <f t="shared" si="1779"/>
        <v>0</v>
      </c>
      <c r="BO1044" s="62">
        <f t="shared" si="1780"/>
        <v>3</v>
      </c>
      <c r="BP1044" s="62">
        <f t="shared" si="1781"/>
        <v>50</v>
      </c>
      <c r="BQ1044" s="62">
        <f t="shared" si="1782"/>
        <v>0</v>
      </c>
      <c r="BR1044" s="62">
        <f t="shared" si="1783"/>
        <v>3</v>
      </c>
      <c r="BS1044" s="62">
        <f t="shared" si="1784"/>
        <v>12</v>
      </c>
      <c r="BT1044" s="62">
        <f t="shared" si="1785"/>
        <v>0</v>
      </c>
      <c r="BU1044" s="62">
        <f t="shared" si="1786"/>
        <v>2</v>
      </c>
      <c r="BV1044" s="62">
        <f t="shared" si="1787"/>
        <v>45</v>
      </c>
      <c r="BW1044" s="62">
        <f t="shared" si="1788"/>
        <v>0</v>
      </c>
      <c r="BX1044" s="62">
        <f t="shared" si="1789"/>
        <v>2</v>
      </c>
      <c r="BY1044" s="62">
        <f t="shared" si="1790"/>
        <v>24</v>
      </c>
      <c r="BZ1044" s="63" t="e">
        <f t="shared" si="1791"/>
        <v>#NUM!</v>
      </c>
      <c r="CA1044" s="63" t="e">
        <f t="shared" si="1792"/>
        <v>#NUM!</v>
      </c>
      <c r="CB1044" s="63" t="e">
        <f t="shared" si="1793"/>
        <v>#NUM!</v>
      </c>
      <c r="CC1044" s="63" t="e">
        <f t="shared" si="1794"/>
        <v>#NUM!</v>
      </c>
      <c r="CD1044" s="63" t="e">
        <f t="shared" si="1795"/>
        <v>#NUM!</v>
      </c>
      <c r="CE1044" s="63" t="e">
        <f t="shared" si="1796"/>
        <v>#NUM!</v>
      </c>
      <c r="CF1044" s="63" t="e">
        <f t="shared" si="1797"/>
        <v>#NUM!</v>
      </c>
      <c r="CG1044" s="63" t="e">
        <f t="shared" si="1798"/>
        <v>#NUM!</v>
      </c>
    </row>
    <row r="1045" spans="5:85" ht="26.25" customHeight="1" x14ac:dyDescent="0.25">
      <c r="E1045" s="37"/>
      <c r="F1045" s="37"/>
      <c r="G1045" s="78">
        <v>260.20999999999998</v>
      </c>
      <c r="H1045" s="41">
        <f t="shared" si="1748"/>
        <v>260.29000000000002</v>
      </c>
      <c r="I1045" s="42">
        <f t="shared" si="1799"/>
        <v>260.20999999999998</v>
      </c>
      <c r="J1045" s="43">
        <f t="shared" si="1749"/>
        <v>-4.2273548287926542E-4</v>
      </c>
      <c r="K1045" s="44">
        <f t="shared" si="1750"/>
        <v>-0.11000000000001364</v>
      </c>
      <c r="L1045" s="76" t="s">
        <v>488</v>
      </c>
      <c r="M1045" s="127"/>
      <c r="N1045" s="46">
        <f t="shared" si="1751"/>
        <v>260.32</v>
      </c>
      <c r="O1045" s="46"/>
      <c r="P1045" s="37">
        <v>260.29000000000002</v>
      </c>
      <c r="Q1045" s="46">
        <v>-0.2</v>
      </c>
      <c r="R1045" s="40">
        <v>260.54000000000002</v>
      </c>
      <c r="S1045" s="78"/>
      <c r="T1045" s="78">
        <v>260.33</v>
      </c>
      <c r="U1045" s="47">
        <f t="shared" si="1753"/>
        <v>28.395869999999999</v>
      </c>
      <c r="V1045" s="47">
        <f t="shared" si="1754"/>
        <v>29.963360000000002</v>
      </c>
      <c r="W1045" s="50">
        <v>28.395869999999999</v>
      </c>
      <c r="X1045" s="50">
        <v>29.963339999999999</v>
      </c>
      <c r="Y1045" s="50">
        <v>28.395869999999999</v>
      </c>
      <c r="Z1045" s="50">
        <v>29.963339999999999</v>
      </c>
      <c r="AA1045" s="50">
        <v>28.395879999999998</v>
      </c>
      <c r="AB1045" s="50">
        <v>29.963339999999999</v>
      </c>
      <c r="AC1045" s="50">
        <v>28.395869999999999</v>
      </c>
      <c r="AD1045" s="50">
        <v>29.9634</v>
      </c>
      <c r="AE1045" s="51" t="str">
        <f t="shared" si="1755"/>
        <v/>
      </c>
      <c r="AF1045" s="51" t="str">
        <f t="shared" si="1756"/>
        <v/>
      </c>
      <c r="AG1045" s="51" t="str">
        <f t="shared" si="1757"/>
        <v/>
      </c>
      <c r="AH1045" s="51" t="str">
        <f t="shared" si="1758"/>
        <v/>
      </c>
      <c r="AI1045" s="52">
        <f t="shared" si="1759"/>
        <v>260.29000000000002</v>
      </c>
      <c r="AJ1045" s="51"/>
      <c r="AK1045" s="53"/>
      <c r="AL1045" s="52"/>
      <c r="AM1045" s="53">
        <f t="shared" si="1760"/>
        <v>50</v>
      </c>
      <c r="AN1045" s="53">
        <f>IF(AJ1045&lt;&gt;"",IF(AJ1045="o",VLOOKUP(AM1045,OpenSect!$A$1:$D$11,2),IF(AJ1045="u",VLOOKUP(AM1045,UpHill!$A$1:$D$35,2),IF(AJ1045="d",VLOOKUP(AM1045,DownHill!$A$3:$D$29,2),IF(AJ1045="f",VLOOKUP(AM1045,FlatUnd!$A$2:$D$30,2),IF(AJ1045="t",VLOOKUP(AM1045,TimeAdd!$A$1:$D$176,2),IF(AJ1045="l",VLOOKUP(AM1045,SLimit!$A$1:$D$8,2),AN1044)))))),AN1044)</f>
        <v>60</v>
      </c>
      <c r="AO1045" s="53">
        <f>IF(AJ1045&lt;&gt;"",IF(AJ1045="o",VLOOKUP(AM1045,OpenSect!$A$1:$D$11,3),IF(AJ1045="u",VLOOKUP(AM1045,UpHill!$A$1:$D$35,3),IF(AJ1045="d",VLOOKUP(AM1045,DownHill!$A$3:$D$29,3),IF(AJ1045="f",VLOOKUP(AM1045,FlatUnd!$A$2:$D$30,3),IF(AJ1045="t",VLOOKUP(AM1045,TimeAdd!$A$1:$D$18,3),IF(AJ1045="l",VLOOKUP(AM1045,SLimit!$A$1:$D$8,3),AO1044)))))),AO1044)</f>
        <v>70</v>
      </c>
      <c r="AP1045" s="53">
        <f>IF(AJ1045&lt;&gt;"",IF(AJ1045="o",VLOOKUP(AM1045,OpenSect!$A$1:$D$11,4),IF(AJ1045="u",VLOOKUP(AM1045,UpHill!$A$1:$D$35,4),IF(AJ1045="d",VLOOKUP(AM1045,DownHill!$A$3:$D$29,4),IF(AJ1045="f",VLOOKUP(AM1045,FlatUnd!$A$2:$D$30,4),IF(AJ1045="t",VLOOKUP(AM1045,TimeAdd!$A$1:$D$18,4),IF(AJ1045="l",VLOOKUP(AM1045,SLimit!$A$1:$D$8,4),AP1044)))))),AP1044)</f>
        <v>80</v>
      </c>
      <c r="AQ1045" s="53">
        <v>100</v>
      </c>
      <c r="AR1045" s="54" t="str">
        <f t="shared" si="1761"/>
        <v>Control @ 100 Speed limit. Dot on pole and yellow line.</v>
      </c>
      <c r="AS1045" s="55"/>
      <c r="AT1045" s="55"/>
      <c r="AU1045" s="56" t="e">
        <f>IF(GroupStTimes!$A$8=0,MIN(CB1045,CD1045,CF1045),MIN(BZ1045,CB1045,CD1045,CF1045))</f>
        <v>#NUM!</v>
      </c>
      <c r="AV1045" s="56" t="e">
        <f>IF(GroupStTimes!$A$8=0,MAX(CC1045,CE1045,CG1045),MAX(CA1045,CC1045,CE1045,CG1045))</f>
        <v>#NUM!</v>
      </c>
      <c r="AW1045" s="57" t="str">
        <f t="shared" si="1762"/>
        <v>28.39587  29.96336</v>
      </c>
      <c r="AX1045" s="58" t="str">
        <f t="shared" si="1763"/>
        <v/>
      </c>
      <c r="AY1045" s="58" t="str">
        <f t="shared" si="1764"/>
        <v/>
      </c>
      <c r="AZ1045" s="31">
        <f t="shared" si="1765"/>
        <v>256.57</v>
      </c>
      <c r="BA1045" s="59" t="e">
        <f t="shared" si="1766"/>
        <v>#NUM!</v>
      </c>
      <c r="BB1045" s="59" t="e">
        <f t="shared" si="1767"/>
        <v>#NUM!</v>
      </c>
      <c r="BC1045" s="59" t="e">
        <f t="shared" si="1768"/>
        <v>#NUM!</v>
      </c>
      <c r="BD1045" s="59" t="e">
        <f t="shared" si="1769"/>
        <v>#NUM!</v>
      </c>
      <c r="BE1045" s="59" t="e">
        <f t="shared" si="1770"/>
        <v>#NUM!</v>
      </c>
      <c r="BF1045" s="59" t="e">
        <f t="shared" si="1771"/>
        <v>#NUM!</v>
      </c>
      <c r="BG1045" s="59" t="e">
        <f t="shared" si="1772"/>
        <v>#NUM!</v>
      </c>
      <c r="BH1045" s="59" t="e">
        <f t="shared" si="1773"/>
        <v>#NUM!</v>
      </c>
      <c r="BI1045" s="31">
        <f t="shared" si="1774"/>
        <v>3.7200000000000273</v>
      </c>
      <c r="BJ1045" s="61">
        <f t="shared" si="1775"/>
        <v>7.4400000000000549E-2</v>
      </c>
      <c r="BK1045" s="61">
        <f t="shared" si="1776"/>
        <v>6.2000000000000458E-2</v>
      </c>
      <c r="BL1045" s="61">
        <f t="shared" si="1777"/>
        <v>5.3142857142857533E-2</v>
      </c>
      <c r="BM1045" s="61">
        <f t="shared" si="1778"/>
        <v>4.650000000000034E-2</v>
      </c>
      <c r="BN1045" s="62">
        <f t="shared" si="1779"/>
        <v>0</v>
      </c>
      <c r="BO1045" s="62">
        <f t="shared" si="1780"/>
        <v>4</v>
      </c>
      <c r="BP1045" s="62">
        <f t="shared" si="1781"/>
        <v>28</v>
      </c>
      <c r="BQ1045" s="62">
        <f t="shared" si="1782"/>
        <v>0</v>
      </c>
      <c r="BR1045" s="62">
        <f t="shared" si="1783"/>
        <v>3</v>
      </c>
      <c r="BS1045" s="62">
        <f t="shared" si="1784"/>
        <v>43</v>
      </c>
      <c r="BT1045" s="62">
        <f t="shared" si="1785"/>
        <v>0</v>
      </c>
      <c r="BU1045" s="62">
        <f t="shared" si="1786"/>
        <v>3</v>
      </c>
      <c r="BV1045" s="62">
        <f t="shared" si="1787"/>
        <v>11</v>
      </c>
      <c r="BW1045" s="62">
        <f t="shared" si="1788"/>
        <v>0</v>
      </c>
      <c r="BX1045" s="62">
        <f t="shared" si="1789"/>
        <v>2</v>
      </c>
      <c r="BY1045" s="62">
        <f t="shared" si="1790"/>
        <v>47</v>
      </c>
      <c r="BZ1045" s="63" t="e">
        <f t="shared" si="1791"/>
        <v>#NUM!</v>
      </c>
      <c r="CA1045" s="63" t="e">
        <f t="shared" si="1792"/>
        <v>#NUM!</v>
      </c>
      <c r="CB1045" s="63" t="e">
        <f t="shared" si="1793"/>
        <v>#NUM!</v>
      </c>
      <c r="CC1045" s="63" t="e">
        <f t="shared" si="1794"/>
        <v>#NUM!</v>
      </c>
      <c r="CD1045" s="63" t="e">
        <f t="shared" si="1795"/>
        <v>#NUM!</v>
      </c>
      <c r="CE1045" s="63" t="e">
        <f t="shared" si="1796"/>
        <v>#NUM!</v>
      </c>
      <c r="CF1045" s="63" t="e">
        <f t="shared" si="1797"/>
        <v>#NUM!</v>
      </c>
      <c r="CG1045" s="63" t="e">
        <f t="shared" si="1798"/>
        <v>#NUM!</v>
      </c>
    </row>
    <row r="1046" spans="5:85" ht="26.25" customHeight="1" x14ac:dyDescent="0.25">
      <c r="E1046" s="37"/>
      <c r="F1046" s="37"/>
      <c r="G1046" s="78">
        <v>260.70999999999998</v>
      </c>
      <c r="H1046" s="41">
        <f t="shared" si="1748"/>
        <v>260.8</v>
      </c>
      <c r="I1046" s="42">
        <f t="shared" si="1799"/>
        <v>260.70999999999998</v>
      </c>
      <c r="J1046" s="43">
        <f t="shared" si="1749"/>
        <v>-4.602815388746291E-4</v>
      </c>
      <c r="K1046" s="44">
        <f t="shared" si="1750"/>
        <v>-0.12000000000000455</v>
      </c>
      <c r="L1046" s="76" t="s">
        <v>170</v>
      </c>
      <c r="M1046" s="127"/>
      <c r="N1046" s="46">
        <f t="shared" si="1751"/>
        <v>260.83</v>
      </c>
      <c r="O1046" s="46"/>
      <c r="P1046" s="37">
        <v>260.8</v>
      </c>
      <c r="Q1046" s="46">
        <v>-0.2</v>
      </c>
      <c r="R1046" s="40">
        <v>261.05</v>
      </c>
      <c r="S1046" s="78"/>
      <c r="T1046" s="78">
        <v>260.83999999999997</v>
      </c>
      <c r="U1046" s="47" t="str">
        <f t="shared" si="1753"/>
        <v/>
      </c>
      <c r="V1046" s="47" t="str">
        <f t="shared" si="1754"/>
        <v/>
      </c>
      <c r="W1046" s="50"/>
      <c r="X1046" s="50"/>
      <c r="Y1046" s="50"/>
      <c r="Z1046" s="50"/>
      <c r="AA1046" s="50"/>
      <c r="AB1046" s="50"/>
      <c r="AC1046" s="50"/>
      <c r="AD1046" s="50"/>
      <c r="AE1046" s="51" t="str">
        <f t="shared" si="1755"/>
        <v/>
      </c>
      <c r="AF1046" s="51" t="str">
        <f t="shared" si="1756"/>
        <v/>
      </c>
      <c r="AG1046" s="51" t="str">
        <f t="shared" si="1757"/>
        <v/>
      </c>
      <c r="AH1046" s="51" t="str">
        <f t="shared" si="1758"/>
        <v/>
      </c>
      <c r="AI1046" s="52">
        <f t="shared" si="1759"/>
        <v>260.8</v>
      </c>
      <c r="AJ1046" s="51"/>
      <c r="AK1046" s="53"/>
      <c r="AL1046" s="52"/>
      <c r="AM1046" s="53">
        <f t="shared" si="1760"/>
        <v>50</v>
      </c>
      <c r="AN1046" s="53">
        <f>IF(AJ1046&lt;&gt;"",IF(AJ1046="o",VLOOKUP(AM1046,OpenSect!$A$1:$D$11,2),IF(AJ1046="u",VLOOKUP(AM1046,UpHill!$A$1:$D$35,2),IF(AJ1046="d",VLOOKUP(AM1046,DownHill!$A$3:$D$29,2),IF(AJ1046="f",VLOOKUP(AM1046,FlatUnd!$A$2:$D$30,2),IF(AJ1046="t",VLOOKUP(AM1046,TimeAdd!$A$1:$D$176,2),IF(AJ1046="l",VLOOKUP(AM1046,SLimit!$A$1:$D$8,2),AN1045)))))),AN1045)</f>
        <v>60</v>
      </c>
      <c r="AO1046" s="53">
        <f>IF(AJ1046&lt;&gt;"",IF(AJ1046="o",VLOOKUP(AM1046,OpenSect!$A$1:$D$11,3),IF(AJ1046="u",VLOOKUP(AM1046,UpHill!$A$1:$D$35,3),IF(AJ1046="d",VLOOKUP(AM1046,DownHill!$A$3:$D$29,3),IF(AJ1046="f",VLOOKUP(AM1046,FlatUnd!$A$2:$D$30,3),IF(AJ1046="t",VLOOKUP(AM1046,TimeAdd!$A$1:$D$18,3),IF(AJ1046="l",VLOOKUP(AM1046,SLimit!$A$1:$D$8,3),AO1045)))))),AO1045)</f>
        <v>70</v>
      </c>
      <c r="AP1046" s="53">
        <f>IF(AJ1046&lt;&gt;"",IF(AJ1046="o",VLOOKUP(AM1046,OpenSect!$A$1:$D$11,4),IF(AJ1046="u",VLOOKUP(AM1046,UpHill!$A$1:$D$35,4),IF(AJ1046="d",VLOOKUP(AM1046,DownHill!$A$3:$D$29,4),IF(AJ1046="f",VLOOKUP(AM1046,FlatUnd!$A$2:$D$30,4),IF(AJ1046="t",VLOOKUP(AM1046,TimeAdd!$A$1:$D$18,4),IF(AJ1046="l",VLOOKUP(AM1046,SLimit!$A$1:$D$8,4),AP1045)))))),AP1045)</f>
        <v>80</v>
      </c>
      <c r="AQ1046" s="53">
        <v>100</v>
      </c>
      <c r="AR1046" s="54" t="str">
        <f t="shared" si="1761"/>
        <v>Overhead wires</v>
      </c>
      <c r="AS1046" s="55"/>
      <c r="AT1046" s="55"/>
      <c r="AU1046" s="56" t="e">
        <f>IF(GroupStTimes!$A$8=0,MIN(CB1046,CD1046,CF1046),MIN(BZ1046,CB1046,CD1046,CF1046))</f>
        <v>#NUM!</v>
      </c>
      <c r="AV1046" s="56" t="e">
        <f>IF(GroupStTimes!$A$8=0,MAX(CC1046,CE1046,CG1046),MAX(CA1046,CC1046,CE1046,CG1046))</f>
        <v>#NUM!</v>
      </c>
      <c r="AW1046" s="57" t="str">
        <f t="shared" si="1762"/>
        <v/>
      </c>
      <c r="AX1046" s="58" t="str">
        <f t="shared" si="1763"/>
        <v/>
      </c>
      <c r="AY1046" s="58" t="str">
        <f t="shared" si="1764"/>
        <v/>
      </c>
      <c r="AZ1046" s="31">
        <f t="shared" si="1765"/>
        <v>256.57</v>
      </c>
      <c r="BA1046" s="59" t="e">
        <f t="shared" si="1766"/>
        <v>#NUM!</v>
      </c>
      <c r="BB1046" s="59" t="e">
        <f t="shared" si="1767"/>
        <v>#NUM!</v>
      </c>
      <c r="BC1046" s="59" t="e">
        <f t="shared" si="1768"/>
        <v>#NUM!</v>
      </c>
      <c r="BD1046" s="59" t="e">
        <f t="shared" si="1769"/>
        <v>#NUM!</v>
      </c>
      <c r="BE1046" s="59" t="e">
        <f t="shared" si="1770"/>
        <v>#NUM!</v>
      </c>
      <c r="BF1046" s="59" t="e">
        <f t="shared" si="1771"/>
        <v>#NUM!</v>
      </c>
      <c r="BG1046" s="59" t="e">
        <f t="shared" si="1772"/>
        <v>#NUM!</v>
      </c>
      <c r="BH1046" s="59" t="e">
        <f t="shared" si="1773"/>
        <v>#NUM!</v>
      </c>
      <c r="BI1046" s="31">
        <f t="shared" si="1774"/>
        <v>4.2300000000000182</v>
      </c>
      <c r="BJ1046" s="61">
        <f t="shared" si="1775"/>
        <v>8.4600000000000369E-2</v>
      </c>
      <c r="BK1046" s="61">
        <f t="shared" si="1776"/>
        <v>7.0500000000000299E-2</v>
      </c>
      <c r="BL1046" s="61">
        <f t="shared" si="1777"/>
        <v>6.0428571428571685E-2</v>
      </c>
      <c r="BM1046" s="61">
        <f t="shared" si="1778"/>
        <v>5.2875000000000227E-2</v>
      </c>
      <c r="BN1046" s="62">
        <f t="shared" si="1779"/>
        <v>0</v>
      </c>
      <c r="BO1046" s="62">
        <f t="shared" si="1780"/>
        <v>5</v>
      </c>
      <c r="BP1046" s="62">
        <f t="shared" si="1781"/>
        <v>5</v>
      </c>
      <c r="BQ1046" s="62">
        <f t="shared" si="1782"/>
        <v>0</v>
      </c>
      <c r="BR1046" s="62">
        <f t="shared" si="1783"/>
        <v>4</v>
      </c>
      <c r="BS1046" s="62">
        <f t="shared" si="1784"/>
        <v>14</v>
      </c>
      <c r="BT1046" s="62">
        <f t="shared" si="1785"/>
        <v>0</v>
      </c>
      <c r="BU1046" s="62">
        <f t="shared" si="1786"/>
        <v>3</v>
      </c>
      <c r="BV1046" s="62">
        <f t="shared" si="1787"/>
        <v>38</v>
      </c>
      <c r="BW1046" s="62">
        <f t="shared" si="1788"/>
        <v>0</v>
      </c>
      <c r="BX1046" s="62">
        <f t="shared" si="1789"/>
        <v>3</v>
      </c>
      <c r="BY1046" s="62">
        <f t="shared" si="1790"/>
        <v>10</v>
      </c>
      <c r="BZ1046" s="63" t="e">
        <f t="shared" si="1791"/>
        <v>#NUM!</v>
      </c>
      <c r="CA1046" s="63" t="e">
        <f t="shared" si="1792"/>
        <v>#NUM!</v>
      </c>
      <c r="CB1046" s="63" t="e">
        <f t="shared" si="1793"/>
        <v>#NUM!</v>
      </c>
      <c r="CC1046" s="63" t="e">
        <f t="shared" si="1794"/>
        <v>#NUM!</v>
      </c>
      <c r="CD1046" s="63" t="e">
        <f t="shared" si="1795"/>
        <v>#NUM!</v>
      </c>
      <c r="CE1046" s="63" t="e">
        <f t="shared" si="1796"/>
        <v>#NUM!</v>
      </c>
      <c r="CF1046" s="63" t="e">
        <f t="shared" si="1797"/>
        <v>#NUM!</v>
      </c>
      <c r="CG1046" s="63" t="e">
        <f t="shared" si="1798"/>
        <v>#NUM!</v>
      </c>
    </row>
    <row r="1047" spans="5:85" ht="26.25" customHeight="1" x14ac:dyDescent="0.25">
      <c r="E1047" s="37"/>
      <c r="F1047" s="37"/>
      <c r="G1047" s="77">
        <v>261.31</v>
      </c>
      <c r="H1047" s="41">
        <f t="shared" si="1748"/>
        <v>261.31</v>
      </c>
      <c r="I1047" s="42">
        <f t="shared" si="1799"/>
        <v>261.31</v>
      </c>
      <c r="J1047" s="43">
        <f t="shared" si="1749"/>
        <v>0</v>
      </c>
      <c r="K1047" s="44">
        <f t="shared" si="1750"/>
        <v>0</v>
      </c>
      <c r="L1047" s="76" t="s">
        <v>429</v>
      </c>
      <c r="M1047" s="127"/>
      <c r="N1047" s="46">
        <f t="shared" si="1751"/>
        <v>261.31</v>
      </c>
      <c r="O1047" s="46"/>
      <c r="P1047" s="37">
        <v>261.31</v>
      </c>
      <c r="Q1047" s="46">
        <v>-0.2</v>
      </c>
      <c r="R1047" s="40">
        <v>261.51</v>
      </c>
      <c r="S1047" s="78"/>
      <c r="T1047" s="78">
        <v>261.31</v>
      </c>
      <c r="U1047" s="47" t="str">
        <f t="shared" si="1753"/>
        <v/>
      </c>
      <c r="V1047" s="47" t="str">
        <f t="shared" si="1754"/>
        <v/>
      </c>
      <c r="W1047" s="50"/>
      <c r="X1047" s="50"/>
      <c r="Y1047" s="50"/>
      <c r="Z1047" s="50"/>
      <c r="AA1047" s="50"/>
      <c r="AB1047" s="50"/>
      <c r="AC1047" s="50"/>
      <c r="AD1047" s="50"/>
      <c r="AE1047" s="51" t="str">
        <f t="shared" si="1755"/>
        <v/>
      </c>
      <c r="AF1047" s="51" t="str">
        <f t="shared" si="1756"/>
        <v/>
      </c>
      <c r="AG1047" s="51" t="str">
        <f t="shared" si="1757"/>
        <v/>
      </c>
      <c r="AH1047" s="51" t="str">
        <f t="shared" si="1758"/>
        <v/>
      </c>
      <c r="AI1047" s="52">
        <f t="shared" si="1759"/>
        <v>261.31</v>
      </c>
      <c r="AJ1047" s="51"/>
      <c r="AK1047" s="53"/>
      <c r="AL1047" s="52"/>
      <c r="AM1047" s="53">
        <f t="shared" si="1760"/>
        <v>50</v>
      </c>
      <c r="AN1047" s="53">
        <f>IF(AJ1047&lt;&gt;"",IF(AJ1047="o",VLOOKUP(AM1047,OpenSect!$A$1:$D$11,2),IF(AJ1047="u",VLOOKUP(AM1047,UpHill!$A$1:$D$35,2),IF(AJ1047="d",VLOOKUP(AM1047,DownHill!$A$3:$D$29,2),IF(AJ1047="f",VLOOKUP(AM1047,FlatUnd!$A$2:$D$30,2),IF(AJ1047="t",VLOOKUP(AM1047,TimeAdd!$A$1:$D$176,2),IF(AJ1047="l",VLOOKUP(AM1047,SLimit!$A$1:$D$8,2),AN1046)))))),AN1046)</f>
        <v>60</v>
      </c>
      <c r="AO1047" s="53">
        <f>IF(AJ1047&lt;&gt;"",IF(AJ1047="o",VLOOKUP(AM1047,OpenSect!$A$1:$D$11,3),IF(AJ1047="u",VLOOKUP(AM1047,UpHill!$A$1:$D$35,3),IF(AJ1047="d",VLOOKUP(AM1047,DownHill!$A$3:$D$29,3),IF(AJ1047="f",VLOOKUP(AM1047,FlatUnd!$A$2:$D$30,3),IF(AJ1047="t",VLOOKUP(AM1047,TimeAdd!$A$1:$D$18,3),IF(AJ1047="l",VLOOKUP(AM1047,SLimit!$A$1:$D$8,3),AO1046)))))),AO1046)</f>
        <v>70</v>
      </c>
      <c r="AP1047" s="53">
        <f>IF(AJ1047&lt;&gt;"",IF(AJ1047="o",VLOOKUP(AM1047,OpenSect!$A$1:$D$11,4),IF(AJ1047="u",VLOOKUP(AM1047,UpHill!$A$1:$D$35,4),IF(AJ1047="d",VLOOKUP(AM1047,DownHill!$A$3:$D$29,4),IF(AJ1047="f",VLOOKUP(AM1047,FlatUnd!$A$2:$D$30,4),IF(AJ1047="t",VLOOKUP(AM1047,TimeAdd!$A$1:$D$18,4),IF(AJ1047="l",VLOOKUP(AM1047,SLimit!$A$1:$D$8,4),AP1046)))))),AP1046)</f>
        <v>80</v>
      </c>
      <c r="AQ1047" s="53">
        <v>100</v>
      </c>
      <c r="AR1047" s="54" t="str">
        <f t="shared" si="1761"/>
        <v>5 km Stone</v>
      </c>
      <c r="AS1047" s="55"/>
      <c r="AT1047" s="55"/>
      <c r="AU1047" s="56" t="e">
        <f>IF(GroupStTimes!$A$8=0,MIN(CB1047,CD1047,CF1047),MIN(BZ1047,CB1047,CD1047,CF1047))</f>
        <v>#NUM!</v>
      </c>
      <c r="AV1047" s="56" t="e">
        <f>IF(GroupStTimes!$A$8=0,MAX(CC1047,CE1047,CG1047),MAX(CA1047,CC1047,CE1047,CG1047))</f>
        <v>#NUM!</v>
      </c>
      <c r="AW1047" s="57" t="str">
        <f t="shared" si="1762"/>
        <v/>
      </c>
      <c r="AX1047" s="58" t="str">
        <f t="shared" si="1763"/>
        <v/>
      </c>
      <c r="AY1047" s="58" t="str">
        <f t="shared" si="1764"/>
        <v/>
      </c>
      <c r="AZ1047" s="31">
        <f t="shared" si="1765"/>
        <v>256.57</v>
      </c>
      <c r="BA1047" s="59" t="e">
        <f t="shared" si="1766"/>
        <v>#NUM!</v>
      </c>
      <c r="BB1047" s="59" t="e">
        <f t="shared" si="1767"/>
        <v>#NUM!</v>
      </c>
      <c r="BC1047" s="59" t="e">
        <f t="shared" si="1768"/>
        <v>#NUM!</v>
      </c>
      <c r="BD1047" s="59" t="e">
        <f t="shared" si="1769"/>
        <v>#NUM!</v>
      </c>
      <c r="BE1047" s="59" t="e">
        <f t="shared" si="1770"/>
        <v>#NUM!</v>
      </c>
      <c r="BF1047" s="59" t="e">
        <f t="shared" si="1771"/>
        <v>#NUM!</v>
      </c>
      <c r="BG1047" s="59" t="e">
        <f t="shared" si="1772"/>
        <v>#NUM!</v>
      </c>
      <c r="BH1047" s="59" t="e">
        <f t="shared" si="1773"/>
        <v>#NUM!</v>
      </c>
      <c r="BI1047" s="31">
        <f t="shared" si="1774"/>
        <v>4.7400000000000091</v>
      </c>
      <c r="BJ1047" s="61">
        <f t="shared" si="1775"/>
        <v>9.4800000000000176E-2</v>
      </c>
      <c r="BK1047" s="61">
        <f t="shared" si="1776"/>
        <v>7.9000000000000153E-2</v>
      </c>
      <c r="BL1047" s="61">
        <f t="shared" si="1777"/>
        <v>6.7714285714285838E-2</v>
      </c>
      <c r="BM1047" s="61">
        <f t="shared" si="1778"/>
        <v>5.9250000000000115E-2</v>
      </c>
      <c r="BN1047" s="62">
        <f t="shared" si="1779"/>
        <v>0</v>
      </c>
      <c r="BO1047" s="62">
        <f t="shared" si="1780"/>
        <v>5</v>
      </c>
      <c r="BP1047" s="62">
        <f t="shared" si="1781"/>
        <v>41</v>
      </c>
      <c r="BQ1047" s="62">
        <f t="shared" si="1782"/>
        <v>0</v>
      </c>
      <c r="BR1047" s="62">
        <f t="shared" si="1783"/>
        <v>4</v>
      </c>
      <c r="BS1047" s="62">
        <f t="shared" si="1784"/>
        <v>44</v>
      </c>
      <c r="BT1047" s="62">
        <f t="shared" si="1785"/>
        <v>0</v>
      </c>
      <c r="BU1047" s="62">
        <f t="shared" si="1786"/>
        <v>4</v>
      </c>
      <c r="BV1047" s="62">
        <f t="shared" si="1787"/>
        <v>4</v>
      </c>
      <c r="BW1047" s="62">
        <f t="shared" si="1788"/>
        <v>0</v>
      </c>
      <c r="BX1047" s="62">
        <f t="shared" si="1789"/>
        <v>3</v>
      </c>
      <c r="BY1047" s="62">
        <f t="shared" si="1790"/>
        <v>33</v>
      </c>
      <c r="BZ1047" s="63" t="e">
        <f t="shared" si="1791"/>
        <v>#NUM!</v>
      </c>
      <c r="CA1047" s="63" t="e">
        <f t="shared" si="1792"/>
        <v>#NUM!</v>
      </c>
      <c r="CB1047" s="63" t="e">
        <f t="shared" si="1793"/>
        <v>#NUM!</v>
      </c>
      <c r="CC1047" s="63" t="e">
        <f t="shared" si="1794"/>
        <v>#NUM!</v>
      </c>
      <c r="CD1047" s="63" t="e">
        <f t="shared" si="1795"/>
        <v>#NUM!</v>
      </c>
      <c r="CE1047" s="63" t="e">
        <f t="shared" si="1796"/>
        <v>#NUM!</v>
      </c>
      <c r="CF1047" s="63" t="e">
        <f t="shared" si="1797"/>
        <v>#NUM!</v>
      </c>
      <c r="CG1047" s="63" t="e">
        <f t="shared" si="1798"/>
        <v>#NUM!</v>
      </c>
    </row>
    <row r="1048" spans="5:85" ht="26.25" customHeight="1" x14ac:dyDescent="0.25">
      <c r="E1048" s="37"/>
      <c r="F1048" s="37"/>
      <c r="G1048" s="77">
        <v>265.93</v>
      </c>
      <c r="H1048" s="41">
        <f t="shared" si="1748"/>
        <v>265.93</v>
      </c>
      <c r="I1048" s="42">
        <f t="shared" si="1799"/>
        <v>265.93</v>
      </c>
      <c r="J1048" s="43">
        <f t="shared" si="1749"/>
        <v>1.2534626906818718E-5</v>
      </c>
      <c r="K1048" s="44">
        <f t="shared" si="1750"/>
        <v>3.3333333333303017E-3</v>
      </c>
      <c r="L1048" s="76" t="s">
        <v>349</v>
      </c>
      <c r="M1048" s="127"/>
      <c r="N1048" s="46">
        <f t="shared" si="1751"/>
        <v>265.92666666666668</v>
      </c>
      <c r="O1048" s="46"/>
      <c r="P1048" s="37">
        <v>265.93</v>
      </c>
      <c r="Q1048" s="46">
        <v>-0.2</v>
      </c>
      <c r="R1048" s="40">
        <v>266.13</v>
      </c>
      <c r="S1048" s="78"/>
      <c r="T1048" s="78">
        <v>265.92</v>
      </c>
      <c r="U1048" s="47" t="str">
        <f t="shared" si="1753"/>
        <v/>
      </c>
      <c r="V1048" s="47" t="str">
        <f t="shared" si="1754"/>
        <v/>
      </c>
      <c r="W1048" s="50"/>
      <c r="X1048" s="50"/>
      <c r="Y1048" s="50"/>
      <c r="Z1048" s="50"/>
      <c r="AA1048" s="50"/>
      <c r="AB1048" s="50"/>
      <c r="AC1048" s="50"/>
      <c r="AD1048" s="50"/>
      <c r="AE1048" s="51" t="str">
        <f t="shared" si="1755"/>
        <v/>
      </c>
      <c r="AF1048" s="51" t="str">
        <f t="shared" si="1756"/>
        <v/>
      </c>
      <c r="AG1048" s="51" t="str">
        <f t="shared" si="1757"/>
        <v/>
      </c>
      <c r="AH1048" s="51" t="str">
        <f t="shared" si="1758"/>
        <v/>
      </c>
      <c r="AI1048" s="52">
        <f t="shared" si="1759"/>
        <v>265.93</v>
      </c>
      <c r="AJ1048" s="51"/>
      <c r="AK1048" s="53"/>
      <c r="AL1048" s="52"/>
      <c r="AM1048" s="53">
        <f t="shared" si="1760"/>
        <v>50</v>
      </c>
      <c r="AN1048" s="53">
        <f>IF(AJ1048&lt;&gt;"",IF(AJ1048="o",VLOOKUP(AM1048,OpenSect!$A$1:$D$11,2),IF(AJ1048="u",VLOOKUP(AM1048,UpHill!$A$1:$D$35,2),IF(AJ1048="d",VLOOKUP(AM1048,DownHill!$A$3:$D$29,2),IF(AJ1048="f",VLOOKUP(AM1048,FlatUnd!$A$2:$D$30,2),IF(AJ1048="t",VLOOKUP(AM1048,TimeAdd!$A$1:$D$176,2),IF(AJ1048="l",VLOOKUP(AM1048,SLimit!$A$1:$D$8,2),AN1047)))))),AN1047)</f>
        <v>60</v>
      </c>
      <c r="AO1048" s="53">
        <f>IF(AJ1048&lt;&gt;"",IF(AJ1048="o",VLOOKUP(AM1048,OpenSect!$A$1:$D$11,3),IF(AJ1048="u",VLOOKUP(AM1048,UpHill!$A$1:$D$35,3),IF(AJ1048="d",VLOOKUP(AM1048,DownHill!$A$3:$D$29,3),IF(AJ1048="f",VLOOKUP(AM1048,FlatUnd!$A$2:$D$30,3),IF(AJ1048="t",VLOOKUP(AM1048,TimeAdd!$A$1:$D$18,3),IF(AJ1048="l",VLOOKUP(AM1048,SLimit!$A$1:$D$8,3),AO1047)))))),AO1047)</f>
        <v>70</v>
      </c>
      <c r="AP1048" s="53">
        <f>IF(AJ1048&lt;&gt;"",IF(AJ1048="o",VLOOKUP(AM1048,OpenSect!$A$1:$D$11,4),IF(AJ1048="u",VLOOKUP(AM1048,UpHill!$A$1:$D$35,4),IF(AJ1048="d",VLOOKUP(AM1048,DownHill!$A$3:$D$29,4),IF(AJ1048="f",VLOOKUP(AM1048,FlatUnd!$A$2:$D$30,4),IF(AJ1048="t",VLOOKUP(AM1048,TimeAdd!$A$1:$D$18,4),IF(AJ1048="l",VLOOKUP(AM1048,SLimit!$A$1:$D$8,4),AP1047)))))),AP1047)</f>
        <v>80</v>
      </c>
      <c r="AQ1048" s="53">
        <v>100</v>
      </c>
      <c r="AR1048" s="54" t="str">
        <f t="shared" si="1761"/>
        <v>Overhead power lines.</v>
      </c>
      <c r="AS1048" s="55"/>
      <c r="AT1048" s="55"/>
      <c r="AU1048" s="56" t="e">
        <f>IF(GroupStTimes!$A$8=0,MIN(CB1048,CD1048,CF1048),MIN(BZ1048,CB1048,CD1048,CF1048))</f>
        <v>#NUM!</v>
      </c>
      <c r="AV1048" s="56" t="e">
        <f>IF(GroupStTimes!$A$8=0,MAX(CC1048,CE1048,CG1048),MAX(CA1048,CC1048,CE1048,CG1048))</f>
        <v>#NUM!</v>
      </c>
      <c r="AW1048" s="57" t="str">
        <f t="shared" si="1762"/>
        <v/>
      </c>
      <c r="AX1048" s="58" t="str">
        <f t="shared" si="1763"/>
        <v/>
      </c>
      <c r="AY1048" s="58" t="str">
        <f t="shared" si="1764"/>
        <v/>
      </c>
      <c r="AZ1048" s="31">
        <f t="shared" si="1765"/>
        <v>256.57</v>
      </c>
      <c r="BA1048" s="59" t="e">
        <f t="shared" si="1766"/>
        <v>#NUM!</v>
      </c>
      <c r="BB1048" s="59" t="e">
        <f t="shared" si="1767"/>
        <v>#NUM!</v>
      </c>
      <c r="BC1048" s="59" t="e">
        <f t="shared" si="1768"/>
        <v>#NUM!</v>
      </c>
      <c r="BD1048" s="59" t="e">
        <f t="shared" si="1769"/>
        <v>#NUM!</v>
      </c>
      <c r="BE1048" s="59" t="e">
        <f t="shared" si="1770"/>
        <v>#NUM!</v>
      </c>
      <c r="BF1048" s="59" t="e">
        <f t="shared" si="1771"/>
        <v>#NUM!</v>
      </c>
      <c r="BG1048" s="59" t="e">
        <f t="shared" si="1772"/>
        <v>#NUM!</v>
      </c>
      <c r="BH1048" s="59" t="e">
        <f t="shared" si="1773"/>
        <v>#NUM!</v>
      </c>
      <c r="BI1048" s="31">
        <f t="shared" si="1774"/>
        <v>9.3600000000000136</v>
      </c>
      <c r="BJ1048" s="61">
        <f t="shared" si="1775"/>
        <v>0.18720000000000028</v>
      </c>
      <c r="BK1048" s="61">
        <f t="shared" si="1776"/>
        <v>0.15600000000000022</v>
      </c>
      <c r="BL1048" s="61">
        <f t="shared" si="1777"/>
        <v>0.1337142857142859</v>
      </c>
      <c r="BM1048" s="61">
        <f t="shared" si="1778"/>
        <v>0.11700000000000017</v>
      </c>
      <c r="BN1048" s="62">
        <f t="shared" si="1779"/>
        <v>0</v>
      </c>
      <c r="BO1048" s="62">
        <f t="shared" si="1780"/>
        <v>11</v>
      </c>
      <c r="BP1048" s="62">
        <f t="shared" si="1781"/>
        <v>14</v>
      </c>
      <c r="BQ1048" s="62">
        <f t="shared" si="1782"/>
        <v>0</v>
      </c>
      <c r="BR1048" s="62">
        <f t="shared" si="1783"/>
        <v>9</v>
      </c>
      <c r="BS1048" s="62">
        <f t="shared" si="1784"/>
        <v>22</v>
      </c>
      <c r="BT1048" s="62">
        <f t="shared" si="1785"/>
        <v>0</v>
      </c>
      <c r="BU1048" s="62">
        <f t="shared" si="1786"/>
        <v>8</v>
      </c>
      <c r="BV1048" s="62">
        <f t="shared" si="1787"/>
        <v>1</v>
      </c>
      <c r="BW1048" s="62">
        <f t="shared" si="1788"/>
        <v>0</v>
      </c>
      <c r="BX1048" s="62">
        <f t="shared" si="1789"/>
        <v>7</v>
      </c>
      <c r="BY1048" s="62">
        <f t="shared" si="1790"/>
        <v>1</v>
      </c>
      <c r="BZ1048" s="63" t="e">
        <f t="shared" si="1791"/>
        <v>#NUM!</v>
      </c>
      <c r="CA1048" s="63" t="e">
        <f t="shared" si="1792"/>
        <v>#NUM!</v>
      </c>
      <c r="CB1048" s="63" t="e">
        <f t="shared" si="1793"/>
        <v>#NUM!</v>
      </c>
      <c r="CC1048" s="63" t="e">
        <f t="shared" si="1794"/>
        <v>#NUM!</v>
      </c>
      <c r="CD1048" s="63" t="e">
        <f t="shared" si="1795"/>
        <v>#NUM!</v>
      </c>
      <c r="CE1048" s="63" t="e">
        <f t="shared" si="1796"/>
        <v>#NUM!</v>
      </c>
      <c r="CF1048" s="63" t="e">
        <f t="shared" si="1797"/>
        <v>#NUM!</v>
      </c>
      <c r="CG1048" s="63" t="e">
        <f t="shared" si="1798"/>
        <v>#NUM!</v>
      </c>
    </row>
    <row r="1049" spans="5:85" ht="26.25" customHeight="1" x14ac:dyDescent="0.25">
      <c r="E1049" s="37"/>
      <c r="F1049" s="37"/>
      <c r="G1049" s="77">
        <v>266.31</v>
      </c>
      <c r="H1049" s="41">
        <f t="shared" si="1748"/>
        <v>266.31</v>
      </c>
      <c r="I1049" s="42">
        <f t="shared" si="1799"/>
        <v>266.31</v>
      </c>
      <c r="J1049" s="43">
        <f t="shared" si="1749"/>
        <v>1.2516741141265074E-5</v>
      </c>
      <c r="K1049" s="44">
        <f t="shared" si="1750"/>
        <v>3.3333333333303017E-3</v>
      </c>
      <c r="L1049" s="76" t="s">
        <v>489</v>
      </c>
      <c r="M1049" s="127"/>
      <c r="N1049" s="46">
        <f t="shared" si="1751"/>
        <v>266.30666666666667</v>
      </c>
      <c r="O1049" s="46"/>
      <c r="P1049" s="37">
        <v>266.31</v>
      </c>
      <c r="Q1049" s="46">
        <v>-0.2</v>
      </c>
      <c r="R1049" s="40">
        <v>266.51</v>
      </c>
      <c r="S1049" s="78"/>
      <c r="T1049" s="78">
        <v>266.3</v>
      </c>
      <c r="U1049" s="47" t="str">
        <f t="shared" si="1753"/>
        <v/>
      </c>
      <c r="V1049" s="47" t="str">
        <f t="shared" si="1754"/>
        <v/>
      </c>
      <c r="W1049" s="50"/>
      <c r="X1049" s="50"/>
      <c r="Y1049" s="50"/>
      <c r="Z1049" s="50"/>
      <c r="AA1049" s="50"/>
      <c r="AB1049" s="50"/>
      <c r="AC1049" s="50"/>
      <c r="AD1049" s="50"/>
      <c r="AE1049" s="51" t="str">
        <f t="shared" si="1755"/>
        <v/>
      </c>
      <c r="AF1049" s="51" t="str">
        <f t="shared" si="1756"/>
        <v/>
      </c>
      <c r="AG1049" s="51" t="str">
        <f t="shared" si="1757"/>
        <v/>
      </c>
      <c r="AH1049" s="51" t="str">
        <f t="shared" si="1758"/>
        <v/>
      </c>
      <c r="AI1049" s="52">
        <f t="shared" si="1759"/>
        <v>266.31</v>
      </c>
      <c r="AJ1049" s="51"/>
      <c r="AK1049" s="53"/>
      <c r="AL1049" s="52"/>
      <c r="AM1049" s="53">
        <f t="shared" si="1760"/>
        <v>50</v>
      </c>
      <c r="AN1049" s="53">
        <f>IF(AJ1049&lt;&gt;"",IF(AJ1049="o",VLOOKUP(AM1049,OpenSect!$A$1:$D$11,2),IF(AJ1049="u",VLOOKUP(AM1049,UpHill!$A$1:$D$35,2),IF(AJ1049="d",VLOOKUP(AM1049,DownHill!$A$3:$D$29,2),IF(AJ1049="f",VLOOKUP(AM1049,FlatUnd!$A$2:$D$30,2),IF(AJ1049="t",VLOOKUP(AM1049,TimeAdd!$A$1:$D$176,2),IF(AJ1049="l",VLOOKUP(AM1049,SLimit!$A$1:$D$8,2),AN1048)))))),AN1048)</f>
        <v>60</v>
      </c>
      <c r="AO1049" s="53">
        <f>IF(AJ1049&lt;&gt;"",IF(AJ1049="o",VLOOKUP(AM1049,OpenSect!$A$1:$D$11,3),IF(AJ1049="u",VLOOKUP(AM1049,UpHill!$A$1:$D$35,3),IF(AJ1049="d",VLOOKUP(AM1049,DownHill!$A$3:$D$29,3),IF(AJ1049="f",VLOOKUP(AM1049,FlatUnd!$A$2:$D$30,3),IF(AJ1049="t",VLOOKUP(AM1049,TimeAdd!$A$1:$D$18,3),IF(AJ1049="l",VLOOKUP(AM1049,SLimit!$A$1:$D$8,3),AO1048)))))),AO1048)</f>
        <v>70</v>
      </c>
      <c r="AP1049" s="53">
        <f>IF(AJ1049&lt;&gt;"",IF(AJ1049="o",VLOOKUP(AM1049,OpenSect!$A$1:$D$11,4),IF(AJ1049="u",VLOOKUP(AM1049,UpHill!$A$1:$D$35,4),IF(AJ1049="d",VLOOKUP(AM1049,DownHill!$A$3:$D$29,4),IF(AJ1049="f",VLOOKUP(AM1049,FlatUnd!$A$2:$D$30,4),IF(AJ1049="t",VLOOKUP(AM1049,TimeAdd!$A$1:$D$18,4),IF(AJ1049="l",VLOOKUP(AM1049,SLimit!$A$1:$D$8,4),AP1048)))))),AP1048)</f>
        <v>80</v>
      </c>
      <c r="AQ1049" s="53">
        <v>100</v>
      </c>
      <c r="AR1049" s="54" t="str">
        <f t="shared" si="1761"/>
        <v>10 km Stone</v>
      </c>
      <c r="AS1049" s="55"/>
      <c r="AT1049" s="55"/>
      <c r="AU1049" s="56" t="e">
        <f>IF(GroupStTimes!$A$8=0,MIN(CB1049,CD1049,CF1049),MIN(BZ1049,CB1049,CD1049,CF1049))</f>
        <v>#NUM!</v>
      </c>
      <c r="AV1049" s="56" t="e">
        <f>IF(GroupStTimes!$A$8=0,MAX(CC1049,CE1049,CG1049),MAX(CA1049,CC1049,CE1049,CG1049))</f>
        <v>#NUM!</v>
      </c>
      <c r="AW1049" s="57" t="str">
        <f t="shared" si="1762"/>
        <v/>
      </c>
      <c r="AX1049" s="58" t="str">
        <f t="shared" si="1763"/>
        <v/>
      </c>
      <c r="AY1049" s="58" t="str">
        <f t="shared" si="1764"/>
        <v/>
      </c>
      <c r="AZ1049" s="31">
        <f t="shared" si="1765"/>
        <v>256.57</v>
      </c>
      <c r="BA1049" s="59" t="e">
        <f t="shared" si="1766"/>
        <v>#NUM!</v>
      </c>
      <c r="BB1049" s="59" t="e">
        <f t="shared" si="1767"/>
        <v>#NUM!</v>
      </c>
      <c r="BC1049" s="59" t="e">
        <f t="shared" si="1768"/>
        <v>#NUM!</v>
      </c>
      <c r="BD1049" s="59" t="e">
        <f t="shared" si="1769"/>
        <v>#NUM!</v>
      </c>
      <c r="BE1049" s="59" t="e">
        <f t="shared" si="1770"/>
        <v>#NUM!</v>
      </c>
      <c r="BF1049" s="59" t="e">
        <f t="shared" si="1771"/>
        <v>#NUM!</v>
      </c>
      <c r="BG1049" s="59" t="e">
        <f t="shared" si="1772"/>
        <v>#NUM!</v>
      </c>
      <c r="BH1049" s="59" t="e">
        <f t="shared" si="1773"/>
        <v>#NUM!</v>
      </c>
      <c r="BI1049" s="31">
        <f t="shared" si="1774"/>
        <v>9.7400000000000091</v>
      </c>
      <c r="BJ1049" s="61">
        <f t="shared" si="1775"/>
        <v>0.1948000000000002</v>
      </c>
      <c r="BK1049" s="61">
        <f t="shared" si="1776"/>
        <v>0.1623333333333335</v>
      </c>
      <c r="BL1049" s="61">
        <f t="shared" si="1777"/>
        <v>0.13914285714285726</v>
      </c>
      <c r="BM1049" s="61">
        <f t="shared" si="1778"/>
        <v>0.12175000000000011</v>
      </c>
      <c r="BN1049" s="62">
        <f t="shared" si="1779"/>
        <v>0</v>
      </c>
      <c r="BO1049" s="62">
        <f t="shared" si="1780"/>
        <v>11</v>
      </c>
      <c r="BP1049" s="62">
        <f t="shared" si="1781"/>
        <v>41</v>
      </c>
      <c r="BQ1049" s="62">
        <f t="shared" si="1782"/>
        <v>0</v>
      </c>
      <c r="BR1049" s="62">
        <f t="shared" si="1783"/>
        <v>9</v>
      </c>
      <c r="BS1049" s="62">
        <f t="shared" si="1784"/>
        <v>44</v>
      </c>
      <c r="BT1049" s="62">
        <f t="shared" si="1785"/>
        <v>0</v>
      </c>
      <c r="BU1049" s="62">
        <f t="shared" si="1786"/>
        <v>8</v>
      </c>
      <c r="BV1049" s="62">
        <f t="shared" si="1787"/>
        <v>21</v>
      </c>
      <c r="BW1049" s="62">
        <f t="shared" si="1788"/>
        <v>0</v>
      </c>
      <c r="BX1049" s="62">
        <f t="shared" si="1789"/>
        <v>7</v>
      </c>
      <c r="BY1049" s="62">
        <f t="shared" si="1790"/>
        <v>18</v>
      </c>
      <c r="BZ1049" s="63" t="e">
        <f t="shared" si="1791"/>
        <v>#NUM!</v>
      </c>
      <c r="CA1049" s="63" t="e">
        <f t="shared" si="1792"/>
        <v>#NUM!</v>
      </c>
      <c r="CB1049" s="63" t="e">
        <f t="shared" si="1793"/>
        <v>#NUM!</v>
      </c>
      <c r="CC1049" s="63" t="e">
        <f t="shared" si="1794"/>
        <v>#NUM!</v>
      </c>
      <c r="CD1049" s="63" t="e">
        <f t="shared" si="1795"/>
        <v>#NUM!</v>
      </c>
      <c r="CE1049" s="63" t="e">
        <f t="shared" si="1796"/>
        <v>#NUM!</v>
      </c>
      <c r="CF1049" s="63" t="e">
        <f t="shared" si="1797"/>
        <v>#NUM!</v>
      </c>
      <c r="CG1049" s="63" t="e">
        <f t="shared" si="1798"/>
        <v>#NUM!</v>
      </c>
    </row>
    <row r="1050" spans="5:85" ht="26.25" customHeight="1" x14ac:dyDescent="0.25">
      <c r="E1050" s="37"/>
      <c r="F1050" s="37"/>
      <c r="G1050" s="78">
        <v>266.39999999999998</v>
      </c>
      <c r="H1050" s="41">
        <f t="shared" si="1748"/>
        <v>266.48</v>
      </c>
      <c r="I1050" s="42">
        <f t="shared" si="1799"/>
        <v>266.39999999999998</v>
      </c>
      <c r="J1050" s="43">
        <f t="shared" si="1749"/>
        <v>-4.1291291291296417E-4</v>
      </c>
      <c r="K1050" s="44">
        <f t="shared" si="1750"/>
        <v>-0.11000000000001364</v>
      </c>
      <c r="L1050" s="76" t="s">
        <v>466</v>
      </c>
      <c r="M1050" s="127"/>
      <c r="N1050" s="46">
        <f t="shared" si="1751"/>
        <v>266.51</v>
      </c>
      <c r="O1050" s="46"/>
      <c r="P1050" s="37">
        <v>266.48</v>
      </c>
      <c r="Q1050" s="46">
        <v>-0.2</v>
      </c>
      <c r="R1050" s="40">
        <v>266.73</v>
      </c>
      <c r="S1050" s="78"/>
      <c r="T1050" s="78">
        <v>266.52</v>
      </c>
      <c r="U1050" s="47" t="str">
        <f t="shared" si="1753"/>
        <v/>
      </c>
      <c r="V1050" s="47" t="str">
        <f t="shared" si="1754"/>
        <v/>
      </c>
      <c r="W1050" s="50"/>
      <c r="X1050" s="50"/>
      <c r="Y1050" s="50"/>
      <c r="Z1050" s="50"/>
      <c r="AA1050" s="50"/>
      <c r="AB1050" s="50"/>
      <c r="AC1050" s="50"/>
      <c r="AD1050" s="50"/>
      <c r="AE1050" s="51" t="str">
        <f t="shared" si="1755"/>
        <v/>
      </c>
      <c r="AF1050" s="51" t="str">
        <f t="shared" si="1756"/>
        <v/>
      </c>
      <c r="AG1050" s="51" t="str">
        <f t="shared" si="1757"/>
        <v/>
      </c>
      <c r="AH1050" s="51" t="str">
        <f t="shared" si="1758"/>
        <v/>
      </c>
      <c r="AI1050" s="52">
        <f t="shared" si="1759"/>
        <v>266.48</v>
      </c>
      <c r="AJ1050" s="51"/>
      <c r="AK1050" s="53"/>
      <c r="AL1050" s="52"/>
      <c r="AM1050" s="53">
        <f t="shared" si="1760"/>
        <v>50</v>
      </c>
      <c r="AN1050" s="53">
        <f>IF(AJ1050&lt;&gt;"",IF(AJ1050="o",VLOOKUP(AM1050,OpenSect!$A$1:$D$11,2),IF(AJ1050="u",VLOOKUP(AM1050,UpHill!$A$1:$D$35,2),IF(AJ1050="d",VLOOKUP(AM1050,DownHill!$A$3:$D$29,2),IF(AJ1050="f",VLOOKUP(AM1050,FlatUnd!$A$2:$D$30,2),IF(AJ1050="t",VLOOKUP(AM1050,TimeAdd!$A$1:$D$176,2),IF(AJ1050="l",VLOOKUP(AM1050,SLimit!$A$1:$D$8,2),AN1049)))))),AN1049)</f>
        <v>60</v>
      </c>
      <c r="AO1050" s="53">
        <f>IF(AJ1050&lt;&gt;"",IF(AJ1050="o",VLOOKUP(AM1050,OpenSect!$A$1:$D$11,3),IF(AJ1050="u",VLOOKUP(AM1050,UpHill!$A$1:$D$35,3),IF(AJ1050="d",VLOOKUP(AM1050,DownHill!$A$3:$D$29,3),IF(AJ1050="f",VLOOKUP(AM1050,FlatUnd!$A$2:$D$30,3),IF(AJ1050="t",VLOOKUP(AM1050,TimeAdd!$A$1:$D$18,3),IF(AJ1050="l",VLOOKUP(AM1050,SLimit!$A$1:$D$8,3),AO1049)))))),AO1049)</f>
        <v>70</v>
      </c>
      <c r="AP1050" s="53">
        <f>IF(AJ1050&lt;&gt;"",IF(AJ1050="o",VLOOKUP(AM1050,OpenSect!$A$1:$D$11,4),IF(AJ1050="u",VLOOKUP(AM1050,UpHill!$A$1:$D$35,4),IF(AJ1050="d",VLOOKUP(AM1050,DownHill!$A$3:$D$29,4),IF(AJ1050="f",VLOOKUP(AM1050,FlatUnd!$A$2:$D$30,4),IF(AJ1050="t",VLOOKUP(AM1050,TimeAdd!$A$1:$D$18,4),IF(AJ1050="l",VLOOKUP(AM1050,SLimit!$A$1:$D$8,4),AP1049)))))),AP1049)</f>
        <v>80</v>
      </c>
      <c r="AQ1050" s="53">
        <v>100</v>
      </c>
      <c r="AR1050" s="54" t="str">
        <f t="shared" si="1761"/>
        <v xml:space="preserve">Bridge </v>
      </c>
      <c r="AS1050" s="55"/>
      <c r="AT1050" s="55"/>
      <c r="AU1050" s="56" t="e">
        <f>IF(GroupStTimes!$A$8=0,MIN(CB1050,CD1050,CF1050),MIN(BZ1050,CB1050,CD1050,CF1050))</f>
        <v>#NUM!</v>
      </c>
      <c r="AV1050" s="56" t="e">
        <f>IF(GroupStTimes!$A$8=0,MAX(CC1050,CE1050,CG1050),MAX(CA1050,CC1050,CE1050,CG1050))</f>
        <v>#NUM!</v>
      </c>
      <c r="AW1050" s="57" t="str">
        <f t="shared" si="1762"/>
        <v/>
      </c>
      <c r="AX1050" s="58" t="str">
        <f t="shared" si="1763"/>
        <v/>
      </c>
      <c r="AY1050" s="58" t="str">
        <f t="shared" si="1764"/>
        <v/>
      </c>
      <c r="AZ1050" s="31">
        <f t="shared" si="1765"/>
        <v>256.57</v>
      </c>
      <c r="BA1050" s="59" t="e">
        <f t="shared" si="1766"/>
        <v>#NUM!</v>
      </c>
      <c r="BB1050" s="59" t="e">
        <f t="shared" si="1767"/>
        <v>#NUM!</v>
      </c>
      <c r="BC1050" s="59" t="e">
        <f t="shared" si="1768"/>
        <v>#NUM!</v>
      </c>
      <c r="BD1050" s="59" t="e">
        <f t="shared" si="1769"/>
        <v>#NUM!</v>
      </c>
      <c r="BE1050" s="59" t="e">
        <f t="shared" si="1770"/>
        <v>#NUM!</v>
      </c>
      <c r="BF1050" s="59" t="e">
        <f t="shared" si="1771"/>
        <v>#NUM!</v>
      </c>
      <c r="BG1050" s="59" t="e">
        <f t="shared" si="1772"/>
        <v>#NUM!</v>
      </c>
      <c r="BH1050" s="59" t="e">
        <f t="shared" si="1773"/>
        <v>#NUM!</v>
      </c>
      <c r="BI1050" s="31">
        <f t="shared" si="1774"/>
        <v>9.910000000000025</v>
      </c>
      <c r="BJ1050" s="61">
        <f t="shared" si="1775"/>
        <v>0.19820000000000049</v>
      </c>
      <c r="BK1050" s="61">
        <f t="shared" si="1776"/>
        <v>0.16516666666666707</v>
      </c>
      <c r="BL1050" s="61">
        <f t="shared" si="1777"/>
        <v>0.14157142857142893</v>
      </c>
      <c r="BM1050" s="61">
        <f t="shared" si="1778"/>
        <v>0.12387500000000032</v>
      </c>
      <c r="BN1050" s="62">
        <f t="shared" si="1779"/>
        <v>0</v>
      </c>
      <c r="BO1050" s="62">
        <f t="shared" si="1780"/>
        <v>11</v>
      </c>
      <c r="BP1050" s="62">
        <f t="shared" si="1781"/>
        <v>54</v>
      </c>
      <c r="BQ1050" s="62">
        <f t="shared" si="1782"/>
        <v>0</v>
      </c>
      <c r="BR1050" s="62">
        <f t="shared" si="1783"/>
        <v>9</v>
      </c>
      <c r="BS1050" s="62">
        <f t="shared" si="1784"/>
        <v>55</v>
      </c>
      <c r="BT1050" s="62">
        <f t="shared" si="1785"/>
        <v>0</v>
      </c>
      <c r="BU1050" s="62">
        <f t="shared" si="1786"/>
        <v>8</v>
      </c>
      <c r="BV1050" s="62">
        <f t="shared" si="1787"/>
        <v>30</v>
      </c>
      <c r="BW1050" s="62">
        <f t="shared" si="1788"/>
        <v>0</v>
      </c>
      <c r="BX1050" s="62">
        <f t="shared" si="1789"/>
        <v>7</v>
      </c>
      <c r="BY1050" s="62">
        <f t="shared" si="1790"/>
        <v>26</v>
      </c>
      <c r="BZ1050" s="63" t="e">
        <f t="shared" si="1791"/>
        <v>#NUM!</v>
      </c>
      <c r="CA1050" s="63" t="e">
        <f t="shared" si="1792"/>
        <v>#NUM!</v>
      </c>
      <c r="CB1050" s="63" t="e">
        <f t="shared" si="1793"/>
        <v>#NUM!</v>
      </c>
      <c r="CC1050" s="63" t="e">
        <f t="shared" si="1794"/>
        <v>#NUM!</v>
      </c>
      <c r="CD1050" s="63" t="e">
        <f t="shared" si="1795"/>
        <v>#NUM!</v>
      </c>
      <c r="CE1050" s="63" t="e">
        <f t="shared" si="1796"/>
        <v>#NUM!</v>
      </c>
      <c r="CF1050" s="63" t="e">
        <f t="shared" si="1797"/>
        <v>#NUM!</v>
      </c>
      <c r="CG1050" s="63" t="e">
        <f t="shared" si="1798"/>
        <v>#NUM!</v>
      </c>
    </row>
    <row r="1051" spans="5:85" ht="26.25" customHeight="1" x14ac:dyDescent="0.25">
      <c r="E1051" s="37"/>
      <c r="F1051" s="37"/>
      <c r="G1051" s="78">
        <v>267.05</v>
      </c>
      <c r="H1051" s="41">
        <f t="shared" si="1748"/>
        <v>267.13</v>
      </c>
      <c r="I1051" s="42">
        <f t="shared" si="1799"/>
        <v>267.05</v>
      </c>
      <c r="J1051" s="43">
        <f t="shared" si="1749"/>
        <v>-4.1190788241907372E-4</v>
      </c>
      <c r="K1051" s="44">
        <f t="shared" si="1750"/>
        <v>-0.11000000000001364</v>
      </c>
      <c r="L1051" s="76" t="s">
        <v>490</v>
      </c>
      <c r="M1051" s="127"/>
      <c r="N1051" s="46">
        <f t="shared" si="1751"/>
        <v>267.16000000000003</v>
      </c>
      <c r="O1051" s="46"/>
      <c r="P1051" s="37">
        <v>267.13</v>
      </c>
      <c r="Q1051" s="46">
        <v>-0.2</v>
      </c>
      <c r="R1051" s="40">
        <v>267.38</v>
      </c>
      <c r="S1051" s="78"/>
      <c r="T1051" s="78">
        <v>267.17</v>
      </c>
      <c r="U1051" s="47">
        <f t="shared" si="1753"/>
        <v>28.3584</v>
      </c>
      <c r="V1051" s="47">
        <f t="shared" si="1754"/>
        <v>30.016400000000001</v>
      </c>
      <c r="W1051" s="50">
        <v>28.35839</v>
      </c>
      <c r="X1051" s="50">
        <v>30.016390000000001</v>
      </c>
      <c r="Y1051" s="50">
        <v>28.35839</v>
      </c>
      <c r="Z1051" s="50">
        <v>30.016390000000001</v>
      </c>
      <c r="AA1051" s="50">
        <v>28.3584</v>
      </c>
      <c r="AB1051" s="50">
        <v>30.016390000000001</v>
      </c>
      <c r="AC1051" s="50">
        <v>28.358419999999999</v>
      </c>
      <c r="AD1051" s="50">
        <v>30.01641</v>
      </c>
      <c r="AE1051" s="51" t="str">
        <f t="shared" si="1755"/>
        <v/>
      </c>
      <c r="AF1051" s="51" t="str">
        <f t="shared" si="1756"/>
        <v/>
      </c>
      <c r="AG1051" s="51" t="str">
        <f t="shared" si="1757"/>
        <v/>
      </c>
      <c r="AH1051" s="51" t="str">
        <f t="shared" si="1758"/>
        <v/>
      </c>
      <c r="AI1051" s="52">
        <f t="shared" si="1759"/>
        <v>267.13</v>
      </c>
      <c r="AJ1051" s="51"/>
      <c r="AK1051" s="53"/>
      <c r="AL1051" s="52"/>
      <c r="AM1051" s="53">
        <f t="shared" si="1760"/>
        <v>50</v>
      </c>
      <c r="AN1051" s="53">
        <f>IF(AJ1051&lt;&gt;"",IF(AJ1051="o",VLOOKUP(AM1051,OpenSect!$A$1:$D$11,2),IF(AJ1051="u",VLOOKUP(AM1051,UpHill!$A$1:$D$35,2),IF(AJ1051="d",VLOOKUP(AM1051,DownHill!$A$3:$D$29,2),IF(AJ1051="f",VLOOKUP(AM1051,FlatUnd!$A$2:$D$30,2),IF(AJ1051="t",VLOOKUP(AM1051,TimeAdd!$A$1:$D$176,2),IF(AJ1051="l",VLOOKUP(AM1051,SLimit!$A$1:$D$8,2),AN1050)))))),AN1050)</f>
        <v>60</v>
      </c>
      <c r="AO1051" s="53">
        <f>IF(AJ1051&lt;&gt;"",IF(AJ1051="o",VLOOKUP(AM1051,OpenSect!$A$1:$D$11,3),IF(AJ1051="u",VLOOKUP(AM1051,UpHill!$A$1:$D$35,3),IF(AJ1051="d",VLOOKUP(AM1051,DownHill!$A$3:$D$29,3),IF(AJ1051="f",VLOOKUP(AM1051,FlatUnd!$A$2:$D$30,3),IF(AJ1051="t",VLOOKUP(AM1051,TimeAdd!$A$1:$D$18,3),IF(AJ1051="l",VLOOKUP(AM1051,SLimit!$A$1:$D$8,3),AO1050)))))),AO1050)</f>
        <v>70</v>
      </c>
      <c r="AP1051" s="53">
        <f>IF(AJ1051&lt;&gt;"",IF(AJ1051="o",VLOOKUP(AM1051,OpenSect!$A$1:$D$11,4),IF(AJ1051="u",VLOOKUP(AM1051,UpHill!$A$1:$D$35,4),IF(AJ1051="d",VLOOKUP(AM1051,DownHill!$A$3:$D$29,4),IF(AJ1051="f",VLOOKUP(AM1051,FlatUnd!$A$2:$D$30,4),IF(AJ1051="t",VLOOKUP(AM1051,TimeAdd!$A$1:$D$18,4),IF(AJ1051="l",VLOOKUP(AM1051,SLimit!$A$1:$D$8,4),AP1050)))))),AP1050)</f>
        <v>80</v>
      </c>
      <c r="AQ1051" s="53">
        <v>100</v>
      </c>
      <c r="AR1051" s="54" t="str">
        <f t="shared" si="1761"/>
        <v>Control under power lines. Dot on fence dropper and yellow line.</v>
      </c>
      <c r="AS1051" s="55"/>
      <c r="AT1051" s="55"/>
      <c r="AU1051" s="56" t="e">
        <f>IF(GroupStTimes!$A$8=0,MIN(CB1051,CD1051,CF1051),MIN(BZ1051,CB1051,CD1051,CF1051))</f>
        <v>#NUM!</v>
      </c>
      <c r="AV1051" s="56" t="e">
        <f>IF(GroupStTimes!$A$8=0,MAX(CC1051,CE1051,CG1051),MAX(CA1051,CC1051,CE1051,CG1051))</f>
        <v>#NUM!</v>
      </c>
      <c r="AW1051" s="57" t="str">
        <f t="shared" si="1762"/>
        <v>28.35840  30.01640</v>
      </c>
      <c r="AX1051" s="58" t="str">
        <f t="shared" si="1763"/>
        <v/>
      </c>
      <c r="AY1051" s="58" t="str">
        <f t="shared" si="1764"/>
        <v/>
      </c>
      <c r="AZ1051" s="31">
        <f t="shared" si="1765"/>
        <v>256.57</v>
      </c>
      <c r="BA1051" s="59" t="e">
        <f t="shared" si="1766"/>
        <v>#NUM!</v>
      </c>
      <c r="BB1051" s="59" t="e">
        <f t="shared" si="1767"/>
        <v>#NUM!</v>
      </c>
      <c r="BC1051" s="59" t="e">
        <f t="shared" si="1768"/>
        <v>#NUM!</v>
      </c>
      <c r="BD1051" s="59" t="e">
        <f t="shared" si="1769"/>
        <v>#NUM!</v>
      </c>
      <c r="BE1051" s="59" t="e">
        <f t="shared" si="1770"/>
        <v>#NUM!</v>
      </c>
      <c r="BF1051" s="59" t="e">
        <f t="shared" si="1771"/>
        <v>#NUM!</v>
      </c>
      <c r="BG1051" s="59" t="e">
        <f t="shared" si="1772"/>
        <v>#NUM!</v>
      </c>
      <c r="BH1051" s="59" t="e">
        <f t="shared" si="1773"/>
        <v>#NUM!</v>
      </c>
      <c r="BI1051" s="31">
        <f t="shared" si="1774"/>
        <v>10.560000000000002</v>
      </c>
      <c r="BJ1051" s="61">
        <f t="shared" si="1775"/>
        <v>0.21120000000000005</v>
      </c>
      <c r="BK1051" s="61">
        <f t="shared" si="1776"/>
        <v>0.17600000000000005</v>
      </c>
      <c r="BL1051" s="61">
        <f t="shared" si="1777"/>
        <v>0.15085714285714288</v>
      </c>
      <c r="BM1051" s="61">
        <f t="shared" si="1778"/>
        <v>0.13200000000000003</v>
      </c>
      <c r="BN1051" s="62">
        <f t="shared" si="1779"/>
        <v>0</v>
      </c>
      <c r="BO1051" s="62">
        <f t="shared" si="1780"/>
        <v>12</v>
      </c>
      <c r="BP1051" s="62">
        <f t="shared" si="1781"/>
        <v>40</v>
      </c>
      <c r="BQ1051" s="62">
        <f t="shared" si="1782"/>
        <v>0</v>
      </c>
      <c r="BR1051" s="62">
        <f t="shared" si="1783"/>
        <v>10</v>
      </c>
      <c r="BS1051" s="62">
        <f t="shared" si="1784"/>
        <v>34</v>
      </c>
      <c r="BT1051" s="62">
        <f t="shared" si="1785"/>
        <v>0</v>
      </c>
      <c r="BU1051" s="62">
        <f t="shared" si="1786"/>
        <v>9</v>
      </c>
      <c r="BV1051" s="62">
        <f t="shared" si="1787"/>
        <v>3</v>
      </c>
      <c r="BW1051" s="62">
        <f t="shared" si="1788"/>
        <v>0</v>
      </c>
      <c r="BX1051" s="62">
        <f t="shared" si="1789"/>
        <v>7</v>
      </c>
      <c r="BY1051" s="62">
        <f t="shared" si="1790"/>
        <v>55</v>
      </c>
      <c r="BZ1051" s="63" t="e">
        <f t="shared" si="1791"/>
        <v>#NUM!</v>
      </c>
      <c r="CA1051" s="63" t="e">
        <f t="shared" si="1792"/>
        <v>#NUM!</v>
      </c>
      <c r="CB1051" s="63" t="e">
        <f t="shared" si="1793"/>
        <v>#NUM!</v>
      </c>
      <c r="CC1051" s="63" t="e">
        <f t="shared" si="1794"/>
        <v>#NUM!</v>
      </c>
      <c r="CD1051" s="63" t="e">
        <f t="shared" si="1795"/>
        <v>#NUM!</v>
      </c>
      <c r="CE1051" s="63" t="e">
        <f t="shared" si="1796"/>
        <v>#NUM!</v>
      </c>
      <c r="CF1051" s="63" t="e">
        <f t="shared" si="1797"/>
        <v>#NUM!</v>
      </c>
      <c r="CG1051" s="63" t="e">
        <f t="shared" si="1798"/>
        <v>#NUM!</v>
      </c>
    </row>
    <row r="1052" spans="5:85" ht="26.25" customHeight="1" x14ac:dyDescent="0.25">
      <c r="E1052" s="37"/>
      <c r="F1052" s="37"/>
      <c r="G1052" s="78">
        <v>268.32</v>
      </c>
      <c r="H1052" s="41">
        <f t="shared" si="1748"/>
        <v>268.39999999999998</v>
      </c>
      <c r="I1052" s="42">
        <f t="shared" si="1799"/>
        <v>268.32</v>
      </c>
      <c r="J1052" s="43">
        <f t="shared" si="1749"/>
        <v>-4.0995825879551896E-4</v>
      </c>
      <c r="K1052" s="44">
        <f t="shared" si="1750"/>
        <v>-0.11000000000001364</v>
      </c>
      <c r="L1052" s="76" t="s">
        <v>491</v>
      </c>
      <c r="M1052" s="127"/>
      <c r="N1052" s="46">
        <f t="shared" si="1751"/>
        <v>268.43</v>
      </c>
      <c r="O1052" s="46"/>
      <c r="P1052" s="37">
        <v>268.39999999999998</v>
      </c>
      <c r="Q1052" s="46">
        <v>-0.2</v>
      </c>
      <c r="R1052" s="40">
        <v>268.64999999999998</v>
      </c>
      <c r="S1052" s="78"/>
      <c r="T1052" s="78">
        <v>268.44</v>
      </c>
      <c r="U1052" s="47" t="str">
        <f t="shared" si="1753"/>
        <v/>
      </c>
      <c r="V1052" s="47" t="str">
        <f t="shared" si="1754"/>
        <v/>
      </c>
      <c r="W1052" s="50"/>
      <c r="X1052" s="50"/>
      <c r="Y1052" s="50"/>
      <c r="Z1052" s="50"/>
      <c r="AA1052" s="50"/>
      <c r="AB1052" s="50"/>
      <c r="AC1052" s="50"/>
      <c r="AD1052" s="50"/>
      <c r="AE1052" s="51" t="str">
        <f t="shared" si="1755"/>
        <v/>
      </c>
      <c r="AF1052" s="51" t="str">
        <f t="shared" si="1756"/>
        <v/>
      </c>
      <c r="AG1052" s="51" t="str">
        <f t="shared" si="1757"/>
        <v/>
      </c>
      <c r="AH1052" s="51" t="str">
        <f t="shared" si="1758"/>
        <v/>
      </c>
      <c r="AI1052" s="52">
        <f t="shared" si="1759"/>
        <v>268.39999999999998</v>
      </c>
      <c r="AJ1052" s="51"/>
      <c r="AK1052" s="53"/>
      <c r="AL1052" s="52"/>
      <c r="AM1052" s="53">
        <f t="shared" si="1760"/>
        <v>50</v>
      </c>
      <c r="AN1052" s="53">
        <f>IF(AJ1052&lt;&gt;"",IF(AJ1052="o",VLOOKUP(AM1052,OpenSect!$A$1:$D$11,2),IF(AJ1052="u",VLOOKUP(AM1052,UpHill!$A$1:$D$35,2),IF(AJ1052="d",VLOOKUP(AM1052,DownHill!$A$3:$D$29,2),IF(AJ1052="f",VLOOKUP(AM1052,FlatUnd!$A$2:$D$30,2),IF(AJ1052="t",VLOOKUP(AM1052,TimeAdd!$A$1:$D$176,2),IF(AJ1052="l",VLOOKUP(AM1052,SLimit!$A$1:$D$8,2),AN1051)))))),AN1051)</f>
        <v>60</v>
      </c>
      <c r="AO1052" s="53">
        <f>IF(AJ1052&lt;&gt;"",IF(AJ1052="o",VLOOKUP(AM1052,OpenSect!$A$1:$D$11,3),IF(AJ1052="u",VLOOKUP(AM1052,UpHill!$A$1:$D$35,3),IF(AJ1052="d",VLOOKUP(AM1052,DownHill!$A$3:$D$29,3),IF(AJ1052="f",VLOOKUP(AM1052,FlatUnd!$A$2:$D$30,3),IF(AJ1052="t",VLOOKUP(AM1052,TimeAdd!$A$1:$D$18,3),IF(AJ1052="l",VLOOKUP(AM1052,SLimit!$A$1:$D$8,3),AO1051)))))),AO1051)</f>
        <v>70</v>
      </c>
      <c r="AP1052" s="53">
        <f>IF(AJ1052&lt;&gt;"",IF(AJ1052="o",VLOOKUP(AM1052,OpenSect!$A$1:$D$11,4),IF(AJ1052="u",VLOOKUP(AM1052,UpHill!$A$1:$D$35,4),IF(AJ1052="d",VLOOKUP(AM1052,DownHill!$A$3:$D$29,4),IF(AJ1052="f",VLOOKUP(AM1052,FlatUnd!$A$2:$D$30,4),IF(AJ1052="t",VLOOKUP(AM1052,TimeAdd!$A$1:$D$18,4),IF(AJ1052="l",VLOOKUP(AM1052,SLimit!$A$1:$D$8,4),AP1051)))))),AP1051)</f>
        <v>80</v>
      </c>
      <c r="AQ1052" s="53">
        <v>100</v>
      </c>
      <c r="AR1052" s="54" t="str">
        <f t="shared" si="1761"/>
        <v>12 km Stone {Out of position}</v>
      </c>
      <c r="AS1052" s="55"/>
      <c r="AT1052" s="55"/>
      <c r="AU1052" s="56" t="e">
        <f>IF(GroupStTimes!$A$8=0,MIN(CB1052,CD1052,CF1052),MIN(BZ1052,CB1052,CD1052,CF1052))</f>
        <v>#NUM!</v>
      </c>
      <c r="AV1052" s="56" t="e">
        <f>IF(GroupStTimes!$A$8=0,MAX(CC1052,CE1052,CG1052),MAX(CA1052,CC1052,CE1052,CG1052))</f>
        <v>#NUM!</v>
      </c>
      <c r="AW1052" s="57" t="str">
        <f t="shared" si="1762"/>
        <v/>
      </c>
      <c r="AX1052" s="58" t="str">
        <f t="shared" si="1763"/>
        <v/>
      </c>
      <c r="AY1052" s="58" t="str">
        <f t="shared" si="1764"/>
        <v/>
      </c>
      <c r="AZ1052" s="31">
        <f t="shared" si="1765"/>
        <v>256.57</v>
      </c>
      <c r="BA1052" s="59" t="e">
        <f t="shared" si="1766"/>
        <v>#NUM!</v>
      </c>
      <c r="BB1052" s="59" t="e">
        <f t="shared" si="1767"/>
        <v>#NUM!</v>
      </c>
      <c r="BC1052" s="59" t="e">
        <f t="shared" si="1768"/>
        <v>#NUM!</v>
      </c>
      <c r="BD1052" s="59" t="e">
        <f t="shared" si="1769"/>
        <v>#NUM!</v>
      </c>
      <c r="BE1052" s="59" t="e">
        <f t="shared" si="1770"/>
        <v>#NUM!</v>
      </c>
      <c r="BF1052" s="59" t="e">
        <f t="shared" si="1771"/>
        <v>#NUM!</v>
      </c>
      <c r="BG1052" s="59" t="e">
        <f t="shared" si="1772"/>
        <v>#NUM!</v>
      </c>
      <c r="BH1052" s="59" t="e">
        <f t="shared" si="1773"/>
        <v>#NUM!</v>
      </c>
      <c r="BI1052" s="31">
        <f t="shared" si="1774"/>
        <v>11.829999999999984</v>
      </c>
      <c r="BJ1052" s="61">
        <f t="shared" si="1775"/>
        <v>0.23659999999999967</v>
      </c>
      <c r="BK1052" s="61">
        <f t="shared" si="1776"/>
        <v>0.19716666666666641</v>
      </c>
      <c r="BL1052" s="61">
        <f t="shared" si="1777"/>
        <v>0.16899999999999976</v>
      </c>
      <c r="BM1052" s="61">
        <f t="shared" si="1778"/>
        <v>0.14787499999999981</v>
      </c>
      <c r="BN1052" s="62">
        <f t="shared" si="1779"/>
        <v>0</v>
      </c>
      <c r="BO1052" s="62">
        <f t="shared" si="1780"/>
        <v>14</v>
      </c>
      <c r="BP1052" s="62">
        <f t="shared" si="1781"/>
        <v>12</v>
      </c>
      <c r="BQ1052" s="62">
        <f t="shared" si="1782"/>
        <v>0</v>
      </c>
      <c r="BR1052" s="62">
        <f t="shared" si="1783"/>
        <v>11</v>
      </c>
      <c r="BS1052" s="62">
        <f t="shared" si="1784"/>
        <v>50</v>
      </c>
      <c r="BT1052" s="62">
        <f t="shared" si="1785"/>
        <v>0</v>
      </c>
      <c r="BU1052" s="62">
        <f t="shared" si="1786"/>
        <v>10</v>
      </c>
      <c r="BV1052" s="62">
        <f t="shared" si="1787"/>
        <v>8</v>
      </c>
      <c r="BW1052" s="62">
        <f t="shared" si="1788"/>
        <v>0</v>
      </c>
      <c r="BX1052" s="62">
        <f t="shared" si="1789"/>
        <v>8</v>
      </c>
      <c r="BY1052" s="62">
        <f t="shared" si="1790"/>
        <v>52</v>
      </c>
      <c r="BZ1052" s="63" t="e">
        <f t="shared" si="1791"/>
        <v>#NUM!</v>
      </c>
      <c r="CA1052" s="63" t="e">
        <f t="shared" si="1792"/>
        <v>#NUM!</v>
      </c>
      <c r="CB1052" s="63" t="e">
        <f t="shared" si="1793"/>
        <v>#NUM!</v>
      </c>
      <c r="CC1052" s="63" t="e">
        <f t="shared" si="1794"/>
        <v>#NUM!</v>
      </c>
      <c r="CD1052" s="63" t="e">
        <f t="shared" si="1795"/>
        <v>#NUM!</v>
      </c>
      <c r="CE1052" s="63" t="e">
        <f t="shared" si="1796"/>
        <v>#NUM!</v>
      </c>
      <c r="CF1052" s="63" t="e">
        <f t="shared" si="1797"/>
        <v>#NUM!</v>
      </c>
      <c r="CG1052" s="63" t="e">
        <f t="shared" si="1798"/>
        <v>#NUM!</v>
      </c>
    </row>
    <row r="1053" spans="5:85" ht="26.25" customHeight="1" x14ac:dyDescent="0.25">
      <c r="E1053" s="37"/>
      <c r="F1053" s="37"/>
      <c r="G1053" s="78">
        <v>268.33</v>
      </c>
      <c r="H1053" s="41">
        <f t="shared" si="1748"/>
        <v>268.41000000000003</v>
      </c>
      <c r="I1053" s="42">
        <f t="shared" si="1799"/>
        <v>268.33</v>
      </c>
      <c r="J1053" s="43">
        <f t="shared" si="1749"/>
        <v>-4.0994298065819571E-4</v>
      </c>
      <c r="K1053" s="44">
        <f t="shared" si="1750"/>
        <v>-0.11000000000001364</v>
      </c>
      <c r="L1053" s="76" t="s">
        <v>180</v>
      </c>
      <c r="M1053" s="127"/>
      <c r="N1053" s="46">
        <f t="shared" si="1751"/>
        <v>268.44</v>
      </c>
      <c r="O1053" s="46"/>
      <c r="P1053" s="37">
        <v>268.41000000000003</v>
      </c>
      <c r="Q1053" s="46">
        <v>-0.2</v>
      </c>
      <c r="R1053" s="40">
        <v>268.65999999999997</v>
      </c>
      <c r="S1053" s="78"/>
      <c r="T1053" s="78">
        <v>268.45</v>
      </c>
      <c r="U1053" s="47" t="str">
        <f t="shared" si="1753"/>
        <v/>
      </c>
      <c r="V1053" s="47" t="str">
        <f t="shared" si="1754"/>
        <v/>
      </c>
      <c r="W1053" s="50"/>
      <c r="X1053" s="50"/>
      <c r="Y1053" s="50"/>
      <c r="Z1053" s="50"/>
      <c r="AA1053" s="50"/>
      <c r="AB1053" s="50"/>
      <c r="AC1053" s="50"/>
      <c r="AD1053" s="50"/>
      <c r="AE1053" s="51" t="str">
        <f t="shared" si="1755"/>
        <v/>
      </c>
      <c r="AF1053" s="51" t="str">
        <f t="shared" si="1756"/>
        <v/>
      </c>
      <c r="AG1053" s="51" t="str">
        <f t="shared" si="1757"/>
        <v/>
      </c>
      <c r="AH1053" s="51" t="str">
        <f t="shared" si="1758"/>
        <v/>
      </c>
      <c r="AI1053" s="52">
        <f t="shared" si="1759"/>
        <v>268.41000000000003</v>
      </c>
      <c r="AJ1053" s="51"/>
      <c r="AK1053" s="53"/>
      <c r="AL1053" s="52"/>
      <c r="AM1053" s="53">
        <f t="shared" si="1760"/>
        <v>50</v>
      </c>
      <c r="AN1053" s="53">
        <f>IF(AJ1053&lt;&gt;"",IF(AJ1053="o",VLOOKUP(AM1053,OpenSect!$A$1:$D$11,2),IF(AJ1053="u",VLOOKUP(AM1053,UpHill!$A$1:$D$35,2),IF(AJ1053="d",VLOOKUP(AM1053,DownHill!$A$3:$D$29,2),IF(AJ1053="f",VLOOKUP(AM1053,FlatUnd!$A$2:$D$30,2),IF(AJ1053="t",VLOOKUP(AM1053,TimeAdd!$A$1:$D$176,2),IF(AJ1053="l",VLOOKUP(AM1053,SLimit!$A$1:$D$8,2),AN1052)))))),AN1052)</f>
        <v>60</v>
      </c>
      <c r="AO1053" s="53">
        <f>IF(AJ1053&lt;&gt;"",IF(AJ1053="o",VLOOKUP(AM1053,OpenSect!$A$1:$D$11,3),IF(AJ1053="u",VLOOKUP(AM1053,UpHill!$A$1:$D$35,3),IF(AJ1053="d",VLOOKUP(AM1053,DownHill!$A$3:$D$29,3),IF(AJ1053="f",VLOOKUP(AM1053,FlatUnd!$A$2:$D$30,3),IF(AJ1053="t",VLOOKUP(AM1053,TimeAdd!$A$1:$D$18,3),IF(AJ1053="l",VLOOKUP(AM1053,SLimit!$A$1:$D$8,3),AO1052)))))),AO1052)</f>
        <v>70</v>
      </c>
      <c r="AP1053" s="53">
        <f>IF(AJ1053&lt;&gt;"",IF(AJ1053="o",VLOOKUP(AM1053,OpenSect!$A$1:$D$11,4),IF(AJ1053="u",VLOOKUP(AM1053,UpHill!$A$1:$D$35,4),IF(AJ1053="d",VLOOKUP(AM1053,DownHill!$A$3:$D$29,4),IF(AJ1053="f",VLOOKUP(AM1053,FlatUnd!$A$2:$D$30,4),IF(AJ1053="t",VLOOKUP(AM1053,TimeAdd!$A$1:$D$18,4),IF(AJ1053="l",VLOOKUP(AM1053,SLimit!$A$1:$D$8,4),AP1052)))))),AP1052)</f>
        <v>80</v>
      </c>
      <c r="AQ1053" s="53">
        <v>100</v>
      </c>
      <c r="AR1053" s="54" t="str">
        <f t="shared" si="1761"/>
        <v>Warning - Children</v>
      </c>
      <c r="AS1053" s="55"/>
      <c r="AT1053" s="55"/>
      <c r="AU1053" s="56" t="e">
        <f>IF(GroupStTimes!$A$8=0,MIN(CB1053,CD1053,CF1053),MIN(BZ1053,CB1053,CD1053,CF1053))</f>
        <v>#NUM!</v>
      </c>
      <c r="AV1053" s="56" t="e">
        <f>IF(GroupStTimes!$A$8=0,MAX(CC1053,CE1053,CG1053),MAX(CA1053,CC1053,CE1053,CG1053))</f>
        <v>#NUM!</v>
      </c>
      <c r="AW1053" s="57" t="str">
        <f t="shared" si="1762"/>
        <v/>
      </c>
      <c r="AX1053" s="58" t="str">
        <f t="shared" si="1763"/>
        <v/>
      </c>
      <c r="AY1053" s="58" t="str">
        <f t="shared" si="1764"/>
        <v/>
      </c>
      <c r="AZ1053" s="31">
        <f t="shared" si="1765"/>
        <v>256.57</v>
      </c>
      <c r="BA1053" s="59" t="e">
        <f t="shared" si="1766"/>
        <v>#NUM!</v>
      </c>
      <c r="BB1053" s="59" t="e">
        <f t="shared" si="1767"/>
        <v>#NUM!</v>
      </c>
      <c r="BC1053" s="59" t="e">
        <f t="shared" si="1768"/>
        <v>#NUM!</v>
      </c>
      <c r="BD1053" s="59" t="e">
        <f t="shared" si="1769"/>
        <v>#NUM!</v>
      </c>
      <c r="BE1053" s="59" t="e">
        <f t="shared" si="1770"/>
        <v>#NUM!</v>
      </c>
      <c r="BF1053" s="59" t="e">
        <f t="shared" si="1771"/>
        <v>#NUM!</v>
      </c>
      <c r="BG1053" s="59" t="e">
        <f t="shared" si="1772"/>
        <v>#NUM!</v>
      </c>
      <c r="BH1053" s="59" t="e">
        <f t="shared" si="1773"/>
        <v>#NUM!</v>
      </c>
      <c r="BI1053" s="31">
        <f t="shared" si="1774"/>
        <v>11.840000000000032</v>
      </c>
      <c r="BJ1053" s="61">
        <f t="shared" si="1775"/>
        <v>0.23680000000000065</v>
      </c>
      <c r="BK1053" s="61">
        <f t="shared" si="1776"/>
        <v>0.19733333333333386</v>
      </c>
      <c r="BL1053" s="61">
        <f t="shared" si="1777"/>
        <v>0.16914285714285759</v>
      </c>
      <c r="BM1053" s="61">
        <f t="shared" si="1778"/>
        <v>0.14800000000000041</v>
      </c>
      <c r="BN1053" s="62">
        <f t="shared" si="1779"/>
        <v>0</v>
      </c>
      <c r="BO1053" s="62">
        <f t="shared" si="1780"/>
        <v>14</v>
      </c>
      <c r="BP1053" s="62">
        <f t="shared" si="1781"/>
        <v>12</v>
      </c>
      <c r="BQ1053" s="62">
        <f t="shared" si="1782"/>
        <v>0</v>
      </c>
      <c r="BR1053" s="62">
        <f t="shared" si="1783"/>
        <v>11</v>
      </c>
      <c r="BS1053" s="62">
        <f t="shared" si="1784"/>
        <v>50</v>
      </c>
      <c r="BT1053" s="62">
        <f t="shared" si="1785"/>
        <v>0</v>
      </c>
      <c r="BU1053" s="62">
        <f t="shared" si="1786"/>
        <v>10</v>
      </c>
      <c r="BV1053" s="62">
        <f t="shared" si="1787"/>
        <v>9</v>
      </c>
      <c r="BW1053" s="62">
        <f t="shared" si="1788"/>
        <v>0</v>
      </c>
      <c r="BX1053" s="62">
        <f t="shared" si="1789"/>
        <v>8</v>
      </c>
      <c r="BY1053" s="62">
        <f t="shared" si="1790"/>
        <v>53</v>
      </c>
      <c r="BZ1053" s="63" t="e">
        <f t="shared" si="1791"/>
        <v>#NUM!</v>
      </c>
      <c r="CA1053" s="63" t="e">
        <f t="shared" si="1792"/>
        <v>#NUM!</v>
      </c>
      <c r="CB1053" s="63" t="e">
        <f t="shared" si="1793"/>
        <v>#NUM!</v>
      </c>
      <c r="CC1053" s="63" t="e">
        <f t="shared" si="1794"/>
        <v>#NUM!</v>
      </c>
      <c r="CD1053" s="63" t="e">
        <f t="shared" si="1795"/>
        <v>#NUM!</v>
      </c>
      <c r="CE1053" s="63" t="e">
        <f t="shared" si="1796"/>
        <v>#NUM!</v>
      </c>
      <c r="CF1053" s="63" t="e">
        <f t="shared" si="1797"/>
        <v>#NUM!</v>
      </c>
      <c r="CG1053" s="63" t="e">
        <f t="shared" si="1798"/>
        <v>#NUM!</v>
      </c>
    </row>
    <row r="1054" spans="5:85" ht="26.25" customHeight="1" x14ac:dyDescent="0.25">
      <c r="E1054" s="37"/>
      <c r="F1054" s="37"/>
      <c r="G1054" s="78">
        <v>269.18</v>
      </c>
      <c r="H1054" s="41">
        <f t="shared" si="1748"/>
        <v>269.60000000000002</v>
      </c>
      <c r="I1054" s="42">
        <f t="shared" si="1799"/>
        <v>269.18</v>
      </c>
      <c r="J1054" s="43">
        <f t="shared" si="1749"/>
        <v>-2.0803923025484888E-3</v>
      </c>
      <c r="K1054" s="44">
        <f t="shared" si="1750"/>
        <v>-0.56000000000000227</v>
      </c>
      <c r="L1054" s="76" t="s">
        <v>492</v>
      </c>
      <c r="M1054" s="127"/>
      <c r="N1054" s="46">
        <f t="shared" si="1751"/>
        <v>269.74</v>
      </c>
      <c r="O1054" s="46"/>
      <c r="P1054" s="37">
        <v>269.60000000000002</v>
      </c>
      <c r="Q1054" s="46">
        <v>-0.2</v>
      </c>
      <c r="R1054" s="40">
        <v>270.51</v>
      </c>
      <c r="S1054" s="78"/>
      <c r="T1054" s="78">
        <v>269.31</v>
      </c>
      <c r="U1054" s="47" t="str">
        <f t="shared" si="1753"/>
        <v/>
      </c>
      <c r="V1054" s="47" t="str">
        <f t="shared" si="1754"/>
        <v/>
      </c>
      <c r="W1054" s="50"/>
      <c r="X1054" s="50"/>
      <c r="Y1054" s="50"/>
      <c r="Z1054" s="50"/>
      <c r="AA1054" s="50"/>
      <c r="AB1054" s="50"/>
      <c r="AC1054" s="50"/>
      <c r="AD1054" s="50"/>
      <c r="AE1054" s="51" t="str">
        <f t="shared" si="1755"/>
        <v/>
      </c>
      <c r="AF1054" s="51" t="str">
        <f t="shared" si="1756"/>
        <v/>
      </c>
      <c r="AG1054" s="51" t="str">
        <f t="shared" si="1757"/>
        <v/>
      </c>
      <c r="AH1054" s="51" t="str">
        <f t="shared" si="1758"/>
        <v/>
      </c>
      <c r="AI1054" s="52">
        <f t="shared" si="1759"/>
        <v>269.60000000000002</v>
      </c>
      <c r="AJ1054" s="51"/>
      <c r="AK1054" s="53"/>
      <c r="AL1054" s="52"/>
      <c r="AM1054" s="53">
        <f t="shared" si="1760"/>
        <v>50</v>
      </c>
      <c r="AN1054" s="53">
        <f>IF(AJ1054&lt;&gt;"",IF(AJ1054="o",VLOOKUP(AM1054,OpenSect!$A$1:$D$11,2),IF(AJ1054="u",VLOOKUP(AM1054,UpHill!$A$1:$D$35,2),IF(AJ1054="d",VLOOKUP(AM1054,DownHill!$A$3:$D$29,2),IF(AJ1054="f",VLOOKUP(AM1054,FlatUnd!$A$2:$D$30,2),IF(AJ1054="t",VLOOKUP(AM1054,TimeAdd!$A$1:$D$176,2),IF(AJ1054="l",VLOOKUP(AM1054,SLimit!$A$1:$D$8,2),AN1053)))))),AN1053)</f>
        <v>60</v>
      </c>
      <c r="AO1054" s="53">
        <f>IF(AJ1054&lt;&gt;"",IF(AJ1054="o",VLOOKUP(AM1054,OpenSect!$A$1:$D$11,3),IF(AJ1054="u",VLOOKUP(AM1054,UpHill!$A$1:$D$35,3),IF(AJ1054="d",VLOOKUP(AM1054,DownHill!$A$3:$D$29,3),IF(AJ1054="f",VLOOKUP(AM1054,FlatUnd!$A$2:$D$30,3),IF(AJ1054="t",VLOOKUP(AM1054,TimeAdd!$A$1:$D$18,3),IF(AJ1054="l",VLOOKUP(AM1054,SLimit!$A$1:$D$8,3),AO1053)))))),AO1053)</f>
        <v>70</v>
      </c>
      <c r="AP1054" s="53">
        <f>IF(AJ1054&lt;&gt;"",IF(AJ1054="o",VLOOKUP(AM1054,OpenSect!$A$1:$D$11,4),IF(AJ1054="u",VLOOKUP(AM1054,UpHill!$A$1:$D$35,4),IF(AJ1054="d",VLOOKUP(AM1054,DownHill!$A$3:$D$29,4),IF(AJ1054="f",VLOOKUP(AM1054,FlatUnd!$A$2:$D$30,4),IF(AJ1054="t",VLOOKUP(AM1054,TimeAdd!$A$1:$D$18,4),IF(AJ1054="l",VLOOKUP(AM1054,SLimit!$A$1:$D$8,4),AP1053)))))),AP1053)</f>
        <v>80</v>
      </c>
      <c r="AQ1054" s="53">
        <v>100</v>
      </c>
      <c r="AR1054" s="54" t="str">
        <f t="shared" si="1761"/>
        <v>13 km Stone</v>
      </c>
      <c r="AS1054" s="55"/>
      <c r="AT1054" s="55"/>
      <c r="AU1054" s="56" t="e">
        <f>IF(GroupStTimes!$A$8=0,MIN(CB1054,CD1054,CF1054),MIN(BZ1054,CB1054,CD1054,CF1054))</f>
        <v>#NUM!</v>
      </c>
      <c r="AV1054" s="56" t="e">
        <f>IF(GroupStTimes!$A$8=0,MAX(CC1054,CE1054,CG1054),MAX(CA1054,CC1054,CE1054,CG1054))</f>
        <v>#NUM!</v>
      </c>
      <c r="AW1054" s="57" t="str">
        <f t="shared" si="1762"/>
        <v/>
      </c>
      <c r="AX1054" s="58" t="str">
        <f t="shared" si="1763"/>
        <v/>
      </c>
      <c r="AY1054" s="58" t="str">
        <f t="shared" si="1764"/>
        <v/>
      </c>
      <c r="AZ1054" s="31">
        <f t="shared" si="1765"/>
        <v>256.57</v>
      </c>
      <c r="BA1054" s="59" t="e">
        <f t="shared" si="1766"/>
        <v>#NUM!</v>
      </c>
      <c r="BB1054" s="59" t="e">
        <f t="shared" si="1767"/>
        <v>#NUM!</v>
      </c>
      <c r="BC1054" s="59" t="e">
        <f t="shared" si="1768"/>
        <v>#NUM!</v>
      </c>
      <c r="BD1054" s="59" t="e">
        <f t="shared" si="1769"/>
        <v>#NUM!</v>
      </c>
      <c r="BE1054" s="59" t="e">
        <f t="shared" si="1770"/>
        <v>#NUM!</v>
      </c>
      <c r="BF1054" s="59" t="e">
        <f t="shared" si="1771"/>
        <v>#NUM!</v>
      </c>
      <c r="BG1054" s="59" t="e">
        <f t="shared" si="1772"/>
        <v>#NUM!</v>
      </c>
      <c r="BH1054" s="59" t="e">
        <f t="shared" si="1773"/>
        <v>#NUM!</v>
      </c>
      <c r="BI1054" s="31">
        <f t="shared" si="1774"/>
        <v>13.03000000000003</v>
      </c>
      <c r="BJ1054" s="61">
        <f t="shared" si="1775"/>
        <v>0.26060000000000061</v>
      </c>
      <c r="BK1054" s="61">
        <f t="shared" si="1776"/>
        <v>0.21716666666666715</v>
      </c>
      <c r="BL1054" s="61">
        <f t="shared" si="1777"/>
        <v>0.18614285714285755</v>
      </c>
      <c r="BM1054" s="61">
        <f t="shared" si="1778"/>
        <v>0.16287500000000038</v>
      </c>
      <c r="BN1054" s="62">
        <f t="shared" si="1779"/>
        <v>0</v>
      </c>
      <c r="BO1054" s="62">
        <f t="shared" si="1780"/>
        <v>15</v>
      </c>
      <c r="BP1054" s="62">
        <f t="shared" si="1781"/>
        <v>38</v>
      </c>
      <c r="BQ1054" s="62">
        <f t="shared" si="1782"/>
        <v>0</v>
      </c>
      <c r="BR1054" s="62">
        <f t="shared" si="1783"/>
        <v>13</v>
      </c>
      <c r="BS1054" s="62">
        <f t="shared" si="1784"/>
        <v>2</v>
      </c>
      <c r="BT1054" s="62">
        <f t="shared" si="1785"/>
        <v>0</v>
      </c>
      <c r="BU1054" s="62">
        <f t="shared" si="1786"/>
        <v>11</v>
      </c>
      <c r="BV1054" s="62">
        <f t="shared" si="1787"/>
        <v>10</v>
      </c>
      <c r="BW1054" s="62">
        <f t="shared" si="1788"/>
        <v>0</v>
      </c>
      <c r="BX1054" s="62">
        <f t="shared" si="1789"/>
        <v>9</v>
      </c>
      <c r="BY1054" s="62">
        <f t="shared" si="1790"/>
        <v>46</v>
      </c>
      <c r="BZ1054" s="63" t="e">
        <f t="shared" si="1791"/>
        <v>#NUM!</v>
      </c>
      <c r="CA1054" s="63" t="e">
        <f t="shared" si="1792"/>
        <v>#NUM!</v>
      </c>
      <c r="CB1054" s="63" t="e">
        <f t="shared" si="1793"/>
        <v>#NUM!</v>
      </c>
      <c r="CC1054" s="63" t="e">
        <f t="shared" si="1794"/>
        <v>#NUM!</v>
      </c>
      <c r="CD1054" s="63" t="e">
        <f t="shared" si="1795"/>
        <v>#NUM!</v>
      </c>
      <c r="CE1054" s="63" t="e">
        <f t="shared" si="1796"/>
        <v>#NUM!</v>
      </c>
      <c r="CF1054" s="63" t="e">
        <f t="shared" si="1797"/>
        <v>#NUM!</v>
      </c>
      <c r="CG1054" s="63" t="e">
        <f t="shared" si="1798"/>
        <v>#NUM!</v>
      </c>
    </row>
    <row r="1055" spans="5:85" ht="26.25" customHeight="1" x14ac:dyDescent="0.25">
      <c r="E1055" s="37"/>
      <c r="F1055" s="37"/>
      <c r="G1055" s="78">
        <v>269.91000000000003</v>
      </c>
      <c r="H1055" s="41">
        <f t="shared" si="1748"/>
        <v>269.99</v>
      </c>
      <c r="I1055" s="42">
        <f t="shared" si="1799"/>
        <v>269.91000000000003</v>
      </c>
      <c r="J1055" s="43">
        <f t="shared" si="1749"/>
        <v>-3.8284366393722422E-4</v>
      </c>
      <c r="K1055" s="44">
        <f t="shared" si="1750"/>
        <v>-0.1033333333332962</v>
      </c>
      <c r="L1055" s="76" t="s">
        <v>493</v>
      </c>
      <c r="M1055" s="127"/>
      <c r="N1055" s="46">
        <f t="shared" si="1751"/>
        <v>270.01333333333332</v>
      </c>
      <c r="O1055" s="46"/>
      <c r="P1055" s="37">
        <v>269.99</v>
      </c>
      <c r="Q1055" s="46">
        <v>-0.2</v>
      </c>
      <c r="R1055" s="40">
        <v>270.23</v>
      </c>
      <c r="S1055" s="78"/>
      <c r="T1055" s="78">
        <v>270.02</v>
      </c>
      <c r="U1055" s="47">
        <f t="shared" si="1753"/>
        <v>28.34074</v>
      </c>
      <c r="V1055" s="47">
        <f t="shared" si="1754"/>
        <v>30.036539999999999</v>
      </c>
      <c r="W1055" s="50">
        <v>28.340779999999999</v>
      </c>
      <c r="X1055" s="50">
        <v>30.036519999999999</v>
      </c>
      <c r="Y1055" s="50">
        <v>28.340779999999999</v>
      </c>
      <c r="Z1055" s="50">
        <v>30.036519999999999</v>
      </c>
      <c r="AA1055" s="50">
        <v>28.34066</v>
      </c>
      <c r="AB1055" s="50">
        <v>30.036580000000001</v>
      </c>
      <c r="AC1055" s="50"/>
      <c r="AD1055" s="50"/>
      <c r="AE1055" s="51" t="str">
        <f t="shared" si="1755"/>
        <v/>
      </c>
      <c r="AF1055" s="51" t="str">
        <f t="shared" si="1756"/>
        <v/>
      </c>
      <c r="AG1055" s="51" t="str">
        <f t="shared" si="1757"/>
        <v/>
      </c>
      <c r="AH1055" s="51" t="str">
        <f t="shared" si="1758"/>
        <v/>
      </c>
      <c r="AI1055" s="52">
        <f t="shared" si="1759"/>
        <v>269.99</v>
      </c>
      <c r="AJ1055" s="51" t="s">
        <v>58</v>
      </c>
      <c r="AK1055" s="53"/>
      <c r="AL1055" s="52"/>
      <c r="AM1055" s="53">
        <f t="shared" si="1760"/>
        <v>50</v>
      </c>
      <c r="AN1055" s="53">
        <f>IF(AJ1055&lt;&gt;"",IF(AJ1055="o",VLOOKUP(AM1055,OpenSect!$A$1:$D$11,2),IF(AJ1055="u",VLOOKUP(AM1055,UpHill!$A$1:$D$35,2),IF(AJ1055="d",VLOOKUP(AM1055,DownHill!$A$3:$D$29,2),IF(AJ1055="f",VLOOKUP(AM1055,FlatUnd!$A$2:$D$30,2),IF(AJ1055="t",VLOOKUP(AM1055,TimeAdd!$A$1:$D$176,2),IF(AJ1055="l",VLOOKUP(AM1055,SLimit!$A$1:$D$8,2),AN1054)))))),AN1054)</f>
        <v>60</v>
      </c>
      <c r="AO1055" s="53">
        <f>IF(AJ1055&lt;&gt;"",IF(AJ1055="o",VLOOKUP(AM1055,OpenSect!$A$1:$D$11,3),IF(AJ1055="u",VLOOKUP(AM1055,UpHill!$A$1:$D$35,3),IF(AJ1055="d",VLOOKUP(AM1055,DownHill!$A$3:$D$29,3),IF(AJ1055="f",VLOOKUP(AM1055,FlatUnd!$A$2:$D$30,3),IF(AJ1055="t",VLOOKUP(AM1055,TimeAdd!$A$1:$D$18,3),IF(AJ1055="l",VLOOKUP(AM1055,SLimit!$A$1:$D$8,3),AO1054)))))),AO1054)</f>
        <v>70</v>
      </c>
      <c r="AP1055" s="53">
        <f>IF(AJ1055&lt;&gt;"",IF(AJ1055="o",VLOOKUP(AM1055,OpenSect!$A$1:$D$11,4),IF(AJ1055="u",VLOOKUP(AM1055,UpHill!$A$1:$D$35,4),IF(AJ1055="d",VLOOKUP(AM1055,DownHill!$A$3:$D$29,4),IF(AJ1055="f",VLOOKUP(AM1055,FlatUnd!$A$2:$D$30,4),IF(AJ1055="t",VLOOKUP(AM1055,TimeAdd!$A$1:$D$18,4),IF(AJ1055="l",VLOOKUP(AM1055,SLimit!$A$1:$D$8,4),AP1054)))))),AP1054)</f>
        <v>80</v>
      </c>
      <c r="AQ1055" s="53">
        <v>100</v>
      </c>
      <c r="AR1055" s="54" t="str">
        <f t="shared" si="1761"/>
        <v>Warning - Gentle curve{ right}.  Control - dot on pole and road.</v>
      </c>
      <c r="AS1055" s="55"/>
      <c r="AT1055" s="55"/>
      <c r="AU1055" s="56" t="e">
        <f>IF(GroupStTimes!$A$8=0,MIN(CB1055,CD1055,CF1055),MIN(BZ1055,CB1055,CD1055,CF1055))</f>
        <v>#NUM!</v>
      </c>
      <c r="AV1055" s="56" t="e">
        <f>IF(GroupStTimes!$A$8=0,MAX(CC1055,CE1055,CG1055),MAX(CA1055,CC1055,CE1055,CG1055))</f>
        <v>#NUM!</v>
      </c>
      <c r="AW1055" s="57" t="str">
        <f t="shared" si="1762"/>
        <v>28.34074  30.03654</v>
      </c>
      <c r="AX1055" s="58">
        <f t="shared" si="1763"/>
        <v>28.340779999999999</v>
      </c>
      <c r="AY1055" s="58">
        <f t="shared" si="1764"/>
        <v>30.036519999999999</v>
      </c>
      <c r="AZ1055" s="31">
        <f t="shared" si="1765"/>
        <v>256.57</v>
      </c>
      <c r="BA1055" s="59" t="e">
        <f t="shared" si="1766"/>
        <v>#NUM!</v>
      </c>
      <c r="BB1055" s="59" t="e">
        <f t="shared" si="1767"/>
        <v>#NUM!</v>
      </c>
      <c r="BC1055" s="59" t="e">
        <f t="shared" si="1768"/>
        <v>#NUM!</v>
      </c>
      <c r="BD1055" s="59" t="e">
        <f t="shared" si="1769"/>
        <v>#NUM!</v>
      </c>
      <c r="BE1055" s="59" t="e">
        <f t="shared" si="1770"/>
        <v>#NUM!</v>
      </c>
      <c r="BF1055" s="59" t="e">
        <f t="shared" si="1771"/>
        <v>#NUM!</v>
      </c>
      <c r="BG1055" s="59" t="e">
        <f t="shared" si="1772"/>
        <v>#NUM!</v>
      </c>
      <c r="BH1055" s="59" t="e">
        <f t="shared" si="1773"/>
        <v>#NUM!</v>
      </c>
      <c r="BI1055" s="31">
        <f t="shared" si="1774"/>
        <v>13.420000000000016</v>
      </c>
      <c r="BJ1055" s="61">
        <f t="shared" si="1775"/>
        <v>0.26840000000000031</v>
      </c>
      <c r="BK1055" s="61">
        <f t="shared" si="1776"/>
        <v>0.22366666666666693</v>
      </c>
      <c r="BL1055" s="61">
        <f t="shared" si="1777"/>
        <v>0.19171428571428595</v>
      </c>
      <c r="BM1055" s="61">
        <f t="shared" si="1778"/>
        <v>0.1677500000000002</v>
      </c>
      <c r="BN1055" s="62">
        <f t="shared" si="1779"/>
        <v>0</v>
      </c>
      <c r="BO1055" s="62">
        <f t="shared" si="1780"/>
        <v>16</v>
      </c>
      <c r="BP1055" s="62">
        <f t="shared" si="1781"/>
        <v>6</v>
      </c>
      <c r="BQ1055" s="62">
        <f t="shared" si="1782"/>
        <v>0</v>
      </c>
      <c r="BR1055" s="62">
        <f t="shared" si="1783"/>
        <v>13</v>
      </c>
      <c r="BS1055" s="62">
        <f t="shared" si="1784"/>
        <v>25</v>
      </c>
      <c r="BT1055" s="62">
        <f t="shared" si="1785"/>
        <v>0</v>
      </c>
      <c r="BU1055" s="62">
        <f t="shared" si="1786"/>
        <v>11</v>
      </c>
      <c r="BV1055" s="62">
        <f t="shared" si="1787"/>
        <v>30</v>
      </c>
      <c r="BW1055" s="62">
        <f t="shared" si="1788"/>
        <v>0</v>
      </c>
      <c r="BX1055" s="62">
        <f t="shared" si="1789"/>
        <v>10</v>
      </c>
      <c r="BY1055" s="62">
        <f t="shared" si="1790"/>
        <v>4</v>
      </c>
      <c r="BZ1055" s="63" t="e">
        <f t="shared" si="1791"/>
        <v>#NUM!</v>
      </c>
      <c r="CA1055" s="63" t="e">
        <f t="shared" si="1792"/>
        <v>#NUM!</v>
      </c>
      <c r="CB1055" s="63" t="e">
        <f t="shared" si="1793"/>
        <v>#NUM!</v>
      </c>
      <c r="CC1055" s="63" t="e">
        <f t="shared" si="1794"/>
        <v>#NUM!</v>
      </c>
      <c r="CD1055" s="63" t="e">
        <f t="shared" si="1795"/>
        <v>#NUM!</v>
      </c>
      <c r="CE1055" s="63" t="e">
        <f t="shared" si="1796"/>
        <v>#NUM!</v>
      </c>
      <c r="CF1055" s="63" t="e">
        <f t="shared" si="1797"/>
        <v>#NUM!</v>
      </c>
      <c r="CG1055" s="63" t="e">
        <f t="shared" si="1798"/>
        <v>#NUM!</v>
      </c>
    </row>
    <row r="1056" spans="5:85" ht="26.25" customHeight="1" x14ac:dyDescent="0.25">
      <c r="E1056" s="37"/>
      <c r="F1056" s="37"/>
      <c r="G1056" s="78">
        <v>270.02</v>
      </c>
      <c r="H1056" s="41">
        <f t="shared" si="1748"/>
        <v>270.10000000000002</v>
      </c>
      <c r="I1056" s="42">
        <f t="shared" si="1799"/>
        <v>270.02</v>
      </c>
      <c r="J1056" s="43">
        <f t="shared" si="1749"/>
        <v>-3.8268770214559307E-4</v>
      </c>
      <c r="K1056" s="44">
        <f t="shared" si="1750"/>
        <v>-0.10333333333335304</v>
      </c>
      <c r="L1056" s="76" t="s">
        <v>494</v>
      </c>
      <c r="M1056" s="127"/>
      <c r="N1056" s="46">
        <f t="shared" si="1751"/>
        <v>270.12333333333333</v>
      </c>
      <c r="O1056" s="46"/>
      <c r="P1056" s="37">
        <v>270.10000000000002</v>
      </c>
      <c r="Q1056" s="46">
        <v>-0.2</v>
      </c>
      <c r="R1056" s="40">
        <v>270.33999999999997</v>
      </c>
      <c r="S1056" s="78"/>
      <c r="T1056" s="78">
        <v>270.13</v>
      </c>
      <c r="U1056" s="47">
        <f t="shared" si="1753"/>
        <v>28.339919999999999</v>
      </c>
      <c r="V1056" s="47">
        <f t="shared" si="1754"/>
        <v>30.037109999999998</v>
      </c>
      <c r="W1056" s="50">
        <v>28.339919999999999</v>
      </c>
      <c r="X1056" s="50">
        <v>30.037109999999998</v>
      </c>
      <c r="Y1056" s="50">
        <v>28.339919999999999</v>
      </c>
      <c r="Z1056" s="50">
        <v>30.037109999999998</v>
      </c>
      <c r="AA1056" s="50">
        <v>28.339919999999999</v>
      </c>
      <c r="AB1056" s="50">
        <v>30.037109999999998</v>
      </c>
      <c r="AC1056" s="50"/>
      <c r="AD1056" s="50"/>
      <c r="AE1056" s="51" t="str">
        <f t="shared" si="1755"/>
        <v/>
      </c>
      <c r="AF1056" s="51" t="str">
        <f t="shared" si="1756"/>
        <v/>
      </c>
      <c r="AG1056" s="51" t="str">
        <f t="shared" si="1757"/>
        <v/>
      </c>
      <c r="AH1056" s="51" t="str">
        <f t="shared" si="1758"/>
        <v/>
      </c>
      <c r="AI1056" s="52">
        <f t="shared" si="1759"/>
        <v>270.10000000000002</v>
      </c>
      <c r="AJ1056" s="51"/>
      <c r="AK1056" s="53"/>
      <c r="AL1056" s="52"/>
      <c r="AM1056" s="53">
        <f t="shared" si="1760"/>
        <v>50</v>
      </c>
      <c r="AN1056" s="53">
        <f>IF(AJ1056&lt;&gt;"",IF(AJ1056="o",VLOOKUP(AM1056,OpenSect!$A$1:$D$11,2),IF(AJ1056="u",VLOOKUP(AM1056,UpHill!$A$1:$D$35,2),IF(AJ1056="d",VLOOKUP(AM1056,DownHill!$A$3:$D$29,2),IF(AJ1056="f",VLOOKUP(AM1056,FlatUnd!$A$2:$D$30,2),IF(AJ1056="t",VLOOKUP(AM1056,TimeAdd!$A$1:$D$176,2),IF(AJ1056="l",VLOOKUP(AM1056,SLimit!$A$1:$D$8,2),AN1055)))))),AN1055)</f>
        <v>60</v>
      </c>
      <c r="AO1056" s="53">
        <f>IF(AJ1056&lt;&gt;"",IF(AJ1056="o",VLOOKUP(AM1056,OpenSect!$A$1:$D$11,3),IF(AJ1056="u",VLOOKUP(AM1056,UpHill!$A$1:$D$35,3),IF(AJ1056="d",VLOOKUP(AM1056,DownHill!$A$3:$D$29,3),IF(AJ1056="f",VLOOKUP(AM1056,FlatUnd!$A$2:$D$30,3),IF(AJ1056="t",VLOOKUP(AM1056,TimeAdd!$A$1:$D$18,3),IF(AJ1056="l",VLOOKUP(AM1056,SLimit!$A$1:$D$8,3),AO1055)))))),AO1055)</f>
        <v>70</v>
      </c>
      <c r="AP1056" s="53">
        <f>IF(AJ1056&lt;&gt;"",IF(AJ1056="o",VLOOKUP(AM1056,OpenSect!$A$1:$D$11,4),IF(AJ1056="u",VLOOKUP(AM1056,UpHill!$A$1:$D$35,4),IF(AJ1056="d",VLOOKUP(AM1056,DownHill!$A$3:$D$29,4),IF(AJ1056="f",VLOOKUP(AM1056,FlatUnd!$A$2:$D$30,4),IF(AJ1056="t",VLOOKUP(AM1056,TimeAdd!$A$1:$D$18,4),IF(AJ1056="l",VLOOKUP(AM1056,SLimit!$A$1:$D$8,4),AP1055)))))),AP1055)</f>
        <v>80</v>
      </c>
      <c r="AQ1056" s="53">
        <v>100</v>
      </c>
      <c r="AR1056" s="54" t="str">
        <f t="shared" si="1761"/>
        <v>Warning - Farm animals. For 5 km.</v>
      </c>
      <c r="AS1056" s="55"/>
      <c r="AT1056" s="55"/>
      <c r="AU1056" s="56" t="e">
        <f>IF(GroupStTimes!$A$8=0,MIN(CB1056,CD1056,CF1056),MIN(BZ1056,CB1056,CD1056,CF1056))</f>
        <v>#NUM!</v>
      </c>
      <c r="AV1056" s="56" t="e">
        <f>IF(GroupStTimes!$A$8=0,MAX(CC1056,CE1056,CG1056),MAX(CA1056,CC1056,CE1056,CG1056))</f>
        <v>#NUM!</v>
      </c>
      <c r="AW1056" s="57" t="str">
        <f t="shared" si="1762"/>
        <v>28.33992  30.03711</v>
      </c>
      <c r="AX1056" s="58" t="str">
        <f t="shared" si="1763"/>
        <v/>
      </c>
      <c r="AY1056" s="58" t="str">
        <f t="shared" si="1764"/>
        <v/>
      </c>
      <c r="AZ1056" s="31">
        <f t="shared" si="1765"/>
        <v>256.57</v>
      </c>
      <c r="BA1056" s="59" t="e">
        <f t="shared" si="1766"/>
        <v>#NUM!</v>
      </c>
      <c r="BB1056" s="59" t="e">
        <f t="shared" si="1767"/>
        <v>#NUM!</v>
      </c>
      <c r="BC1056" s="59" t="e">
        <f t="shared" si="1768"/>
        <v>#NUM!</v>
      </c>
      <c r="BD1056" s="59" t="e">
        <f t="shared" si="1769"/>
        <v>#NUM!</v>
      </c>
      <c r="BE1056" s="59" t="e">
        <f t="shared" si="1770"/>
        <v>#NUM!</v>
      </c>
      <c r="BF1056" s="59" t="e">
        <f t="shared" si="1771"/>
        <v>#NUM!</v>
      </c>
      <c r="BG1056" s="59" t="e">
        <f t="shared" si="1772"/>
        <v>#NUM!</v>
      </c>
      <c r="BH1056" s="59" t="e">
        <f t="shared" si="1773"/>
        <v>#NUM!</v>
      </c>
      <c r="BI1056" s="31">
        <f t="shared" si="1774"/>
        <v>13.53000000000003</v>
      </c>
      <c r="BJ1056" s="61">
        <f t="shared" si="1775"/>
        <v>0.27060000000000062</v>
      </c>
      <c r="BK1056" s="61">
        <f t="shared" si="1776"/>
        <v>0.22550000000000051</v>
      </c>
      <c r="BL1056" s="61">
        <f t="shared" si="1777"/>
        <v>0.1932857142857147</v>
      </c>
      <c r="BM1056" s="61">
        <f t="shared" si="1778"/>
        <v>0.16912500000000036</v>
      </c>
      <c r="BN1056" s="62">
        <f t="shared" si="1779"/>
        <v>0</v>
      </c>
      <c r="BO1056" s="62">
        <f t="shared" si="1780"/>
        <v>16</v>
      </c>
      <c r="BP1056" s="62">
        <f t="shared" si="1781"/>
        <v>14</v>
      </c>
      <c r="BQ1056" s="62">
        <f t="shared" si="1782"/>
        <v>0</v>
      </c>
      <c r="BR1056" s="62">
        <f t="shared" si="1783"/>
        <v>13</v>
      </c>
      <c r="BS1056" s="62">
        <f t="shared" si="1784"/>
        <v>32</v>
      </c>
      <c r="BT1056" s="62">
        <f t="shared" si="1785"/>
        <v>0</v>
      </c>
      <c r="BU1056" s="62">
        <f t="shared" si="1786"/>
        <v>11</v>
      </c>
      <c r="BV1056" s="62">
        <f t="shared" si="1787"/>
        <v>36</v>
      </c>
      <c r="BW1056" s="62">
        <f t="shared" si="1788"/>
        <v>0</v>
      </c>
      <c r="BX1056" s="62">
        <f t="shared" si="1789"/>
        <v>10</v>
      </c>
      <c r="BY1056" s="62">
        <f t="shared" si="1790"/>
        <v>9</v>
      </c>
      <c r="BZ1056" s="63" t="e">
        <f t="shared" si="1791"/>
        <v>#NUM!</v>
      </c>
      <c r="CA1056" s="63" t="e">
        <f t="shared" si="1792"/>
        <v>#NUM!</v>
      </c>
      <c r="CB1056" s="63" t="e">
        <f t="shared" si="1793"/>
        <v>#NUM!</v>
      </c>
      <c r="CC1056" s="63" t="e">
        <f t="shared" si="1794"/>
        <v>#NUM!</v>
      </c>
      <c r="CD1056" s="63" t="e">
        <f t="shared" si="1795"/>
        <v>#NUM!</v>
      </c>
      <c r="CE1056" s="63" t="e">
        <f t="shared" si="1796"/>
        <v>#NUM!</v>
      </c>
      <c r="CF1056" s="63" t="e">
        <f t="shared" si="1797"/>
        <v>#NUM!</v>
      </c>
      <c r="CG1056" s="63" t="e">
        <f t="shared" si="1798"/>
        <v>#NUM!</v>
      </c>
    </row>
    <row r="1057" spans="4:85" ht="26.25" customHeight="1" x14ac:dyDescent="0.25">
      <c r="E1057" s="37"/>
      <c r="F1057" s="37"/>
      <c r="G1057" s="66">
        <f>G1056+Q1057-Q1056</f>
        <v>270.02</v>
      </c>
      <c r="H1057" s="41">
        <f t="shared" si="1748"/>
        <v>270.22000000000003</v>
      </c>
      <c r="I1057" s="42">
        <f t="shared" si="1799"/>
        <v>270.02</v>
      </c>
      <c r="J1057" s="43">
        <f t="shared" si="1749"/>
        <v>-9.752364022417644E-4</v>
      </c>
      <c r="K1057" s="44">
        <f t="shared" si="1750"/>
        <v>-0.26333333333332121</v>
      </c>
      <c r="L1057" s="76" t="s">
        <v>397</v>
      </c>
      <c r="M1057" s="127"/>
      <c r="N1057" s="46">
        <f t="shared" si="1751"/>
        <v>270.2833333333333</v>
      </c>
      <c r="O1057" s="46"/>
      <c r="P1057" s="37">
        <v>270.22000000000003</v>
      </c>
      <c r="Q1057" s="46">
        <v>-0.2</v>
      </c>
      <c r="R1057" s="66">
        <v>270.52</v>
      </c>
      <c r="S1057" s="78"/>
      <c r="T1057" s="78">
        <v>270.31</v>
      </c>
      <c r="U1057" s="47" t="str">
        <f t="shared" si="1753"/>
        <v/>
      </c>
      <c r="V1057" s="47" t="str">
        <f t="shared" si="1754"/>
        <v/>
      </c>
      <c r="W1057" s="50"/>
      <c r="X1057" s="50"/>
      <c r="Y1057" s="50"/>
      <c r="Z1057" s="50"/>
      <c r="AA1057" s="50"/>
      <c r="AB1057" s="50"/>
      <c r="AC1057" s="50"/>
      <c r="AD1057" s="50"/>
      <c r="AE1057" s="51" t="str">
        <f t="shared" si="1755"/>
        <v/>
      </c>
      <c r="AF1057" s="51" t="str">
        <f t="shared" si="1756"/>
        <v/>
      </c>
      <c r="AG1057" s="51" t="str">
        <f t="shared" si="1757"/>
        <v/>
      </c>
      <c r="AH1057" s="51" t="str">
        <f t="shared" si="1758"/>
        <v/>
      </c>
      <c r="AI1057" s="52">
        <f t="shared" si="1759"/>
        <v>270.22000000000003</v>
      </c>
      <c r="AJ1057" s="51"/>
      <c r="AK1057" s="53"/>
      <c r="AL1057" s="52"/>
      <c r="AM1057" s="53">
        <f t="shared" si="1760"/>
        <v>50</v>
      </c>
      <c r="AN1057" s="53">
        <f>IF(AJ1057&lt;&gt;"",IF(AJ1057="o",VLOOKUP(AM1057,OpenSect!$A$1:$D$11,2),IF(AJ1057="u",VLOOKUP(AM1057,UpHill!$A$1:$D$35,2),IF(AJ1057="d",VLOOKUP(AM1057,DownHill!$A$3:$D$29,2),IF(AJ1057="f",VLOOKUP(AM1057,FlatUnd!$A$2:$D$30,2),IF(AJ1057="t",VLOOKUP(AM1057,TimeAdd!$A$1:$D$176,2),IF(AJ1057="l",VLOOKUP(AM1057,SLimit!$A$1:$D$8,2),AN1056)))))),AN1056)</f>
        <v>60</v>
      </c>
      <c r="AO1057" s="53">
        <f>IF(AJ1057&lt;&gt;"",IF(AJ1057="o",VLOOKUP(AM1057,OpenSect!$A$1:$D$11,3),IF(AJ1057="u",VLOOKUP(AM1057,UpHill!$A$1:$D$35,3),IF(AJ1057="d",VLOOKUP(AM1057,DownHill!$A$3:$D$29,3),IF(AJ1057="f",VLOOKUP(AM1057,FlatUnd!$A$2:$D$30,3),IF(AJ1057="t",VLOOKUP(AM1057,TimeAdd!$A$1:$D$18,3),IF(AJ1057="l",VLOOKUP(AM1057,SLimit!$A$1:$D$8,3),AO1056)))))),AO1056)</f>
        <v>70</v>
      </c>
      <c r="AP1057" s="53">
        <f>IF(AJ1057&lt;&gt;"",IF(AJ1057="o",VLOOKUP(AM1057,OpenSect!$A$1:$D$11,4),IF(AJ1057="u",VLOOKUP(AM1057,UpHill!$A$1:$D$35,4),IF(AJ1057="d",VLOOKUP(AM1057,DownHill!$A$3:$D$29,4),IF(AJ1057="f",VLOOKUP(AM1057,FlatUnd!$A$2:$D$30,4),IF(AJ1057="t",VLOOKUP(AM1057,TimeAdd!$A$1:$D$18,4),IF(AJ1057="l",VLOOKUP(AM1057,SLimit!$A$1:$D$8,4),AP1056)))))),AP1056)</f>
        <v>80</v>
      </c>
      <c r="AQ1057" s="53">
        <v>100</v>
      </c>
      <c r="AR1057" s="54" t="str">
        <f t="shared" si="1761"/>
        <v>14 km Stone</v>
      </c>
      <c r="AS1057" s="55"/>
      <c r="AT1057" s="55"/>
      <c r="AU1057" s="56" t="e">
        <f>IF(GroupStTimes!$A$8=0,MIN(CB1057,CD1057,CF1057),MIN(BZ1057,CB1057,CD1057,CF1057))</f>
        <v>#NUM!</v>
      </c>
      <c r="AV1057" s="56" t="e">
        <f>IF(GroupStTimes!$A$8=0,MAX(CC1057,CE1057,CG1057),MAX(CA1057,CC1057,CE1057,CG1057))</f>
        <v>#NUM!</v>
      </c>
      <c r="AW1057" s="57" t="str">
        <f t="shared" si="1762"/>
        <v/>
      </c>
      <c r="AX1057" s="58" t="str">
        <f t="shared" si="1763"/>
        <v/>
      </c>
      <c r="AY1057" s="58" t="str">
        <f t="shared" si="1764"/>
        <v/>
      </c>
      <c r="AZ1057" s="31">
        <f t="shared" si="1765"/>
        <v>256.57</v>
      </c>
      <c r="BA1057" s="59" t="e">
        <f t="shared" si="1766"/>
        <v>#NUM!</v>
      </c>
      <c r="BB1057" s="59" t="e">
        <f t="shared" si="1767"/>
        <v>#NUM!</v>
      </c>
      <c r="BC1057" s="59" t="e">
        <f t="shared" si="1768"/>
        <v>#NUM!</v>
      </c>
      <c r="BD1057" s="59" t="e">
        <f t="shared" si="1769"/>
        <v>#NUM!</v>
      </c>
      <c r="BE1057" s="59" t="e">
        <f t="shared" si="1770"/>
        <v>#NUM!</v>
      </c>
      <c r="BF1057" s="59" t="e">
        <f t="shared" si="1771"/>
        <v>#NUM!</v>
      </c>
      <c r="BG1057" s="59" t="e">
        <f t="shared" si="1772"/>
        <v>#NUM!</v>
      </c>
      <c r="BH1057" s="59" t="e">
        <f t="shared" si="1773"/>
        <v>#NUM!</v>
      </c>
      <c r="BI1057" s="31">
        <f t="shared" si="1774"/>
        <v>13.650000000000034</v>
      </c>
      <c r="BJ1057" s="61">
        <f t="shared" si="1775"/>
        <v>0.27300000000000069</v>
      </c>
      <c r="BK1057" s="61">
        <f t="shared" si="1776"/>
        <v>0.22750000000000056</v>
      </c>
      <c r="BL1057" s="61">
        <f t="shared" si="1777"/>
        <v>0.19500000000000048</v>
      </c>
      <c r="BM1057" s="61">
        <f t="shared" si="1778"/>
        <v>0.17062500000000042</v>
      </c>
      <c r="BN1057" s="62">
        <f t="shared" si="1779"/>
        <v>0</v>
      </c>
      <c r="BO1057" s="62">
        <f t="shared" si="1780"/>
        <v>16</v>
      </c>
      <c r="BP1057" s="62">
        <f t="shared" si="1781"/>
        <v>23</v>
      </c>
      <c r="BQ1057" s="62">
        <f t="shared" si="1782"/>
        <v>0</v>
      </c>
      <c r="BR1057" s="62">
        <f t="shared" si="1783"/>
        <v>13</v>
      </c>
      <c r="BS1057" s="62">
        <f t="shared" si="1784"/>
        <v>39</v>
      </c>
      <c r="BT1057" s="62">
        <f t="shared" si="1785"/>
        <v>0</v>
      </c>
      <c r="BU1057" s="62">
        <f t="shared" si="1786"/>
        <v>11</v>
      </c>
      <c r="BV1057" s="62">
        <f t="shared" si="1787"/>
        <v>42</v>
      </c>
      <c r="BW1057" s="62">
        <f t="shared" si="1788"/>
        <v>0</v>
      </c>
      <c r="BX1057" s="62">
        <f t="shared" si="1789"/>
        <v>10</v>
      </c>
      <c r="BY1057" s="62">
        <f t="shared" si="1790"/>
        <v>14</v>
      </c>
      <c r="BZ1057" s="63" t="e">
        <f t="shared" si="1791"/>
        <v>#NUM!</v>
      </c>
      <c r="CA1057" s="63" t="e">
        <f t="shared" si="1792"/>
        <v>#NUM!</v>
      </c>
      <c r="CB1057" s="63" t="e">
        <f t="shared" si="1793"/>
        <v>#NUM!</v>
      </c>
      <c r="CC1057" s="63" t="e">
        <f t="shared" si="1794"/>
        <v>#NUM!</v>
      </c>
      <c r="CD1057" s="63" t="e">
        <f t="shared" si="1795"/>
        <v>#NUM!</v>
      </c>
      <c r="CE1057" s="63" t="e">
        <f t="shared" si="1796"/>
        <v>#NUM!</v>
      </c>
      <c r="CF1057" s="63" t="e">
        <f t="shared" si="1797"/>
        <v>#NUM!</v>
      </c>
      <c r="CG1057" s="63" t="e">
        <f t="shared" si="1798"/>
        <v>#NUM!</v>
      </c>
    </row>
    <row r="1058" spans="4:85" ht="26.25" customHeight="1" x14ac:dyDescent="0.25">
      <c r="E1058" s="37"/>
      <c r="F1058" s="37"/>
      <c r="G1058" s="78">
        <v>270.39999999999998</v>
      </c>
      <c r="H1058" s="41">
        <f t="shared" si="1748"/>
        <v>270.48</v>
      </c>
      <c r="I1058" s="42">
        <f t="shared" si="1799"/>
        <v>270.39999999999998</v>
      </c>
      <c r="J1058" s="43">
        <f t="shared" si="1749"/>
        <v>-4.0680473372786116E-4</v>
      </c>
      <c r="K1058" s="44">
        <f t="shared" si="1750"/>
        <v>-0.11000000000001364</v>
      </c>
      <c r="L1058" s="76" t="s">
        <v>495</v>
      </c>
      <c r="M1058" s="127"/>
      <c r="N1058" s="46">
        <f t="shared" si="1751"/>
        <v>270.51</v>
      </c>
      <c r="O1058" s="46"/>
      <c r="P1058" s="37">
        <v>270.48</v>
      </c>
      <c r="Q1058" s="46">
        <v>-0.2</v>
      </c>
      <c r="R1058" s="40">
        <v>270.73</v>
      </c>
      <c r="S1058" s="78"/>
      <c r="T1058" s="78">
        <v>270.52</v>
      </c>
      <c r="U1058" s="47" t="str">
        <f t="shared" si="1753"/>
        <v/>
      </c>
      <c r="V1058" s="47" t="str">
        <f t="shared" si="1754"/>
        <v/>
      </c>
      <c r="W1058" s="50"/>
      <c r="X1058" s="50"/>
      <c r="Y1058" s="50"/>
      <c r="Z1058" s="50"/>
      <c r="AA1058" s="50"/>
      <c r="AB1058" s="50"/>
      <c r="AC1058" s="50"/>
      <c r="AD1058" s="50"/>
      <c r="AE1058" s="51" t="str">
        <f t="shared" si="1755"/>
        <v/>
      </c>
      <c r="AF1058" s="51" t="str">
        <f t="shared" si="1756"/>
        <v/>
      </c>
      <c r="AG1058" s="51" t="str">
        <f t="shared" si="1757"/>
        <v/>
      </c>
      <c r="AH1058" s="51" t="str">
        <f t="shared" si="1758"/>
        <v/>
      </c>
      <c r="AI1058" s="52">
        <f t="shared" si="1759"/>
        <v>270.48</v>
      </c>
      <c r="AJ1058" s="51"/>
      <c r="AK1058" s="53"/>
      <c r="AL1058" s="52"/>
      <c r="AM1058" s="53">
        <f t="shared" si="1760"/>
        <v>50</v>
      </c>
      <c r="AN1058" s="53">
        <f>IF(AJ1058&lt;&gt;"",IF(AJ1058="o",VLOOKUP(AM1058,OpenSect!$A$1:$D$11,2),IF(AJ1058="u",VLOOKUP(AM1058,UpHill!$A$1:$D$35,2),IF(AJ1058="d",VLOOKUP(AM1058,DownHill!$A$3:$D$29,2),IF(AJ1058="f",VLOOKUP(AM1058,FlatUnd!$A$2:$D$30,2),IF(AJ1058="t",VLOOKUP(AM1058,TimeAdd!$A$1:$D$176,2),IF(AJ1058="l",VLOOKUP(AM1058,SLimit!$A$1:$D$8,2),AN1057)))))),AN1057)</f>
        <v>60</v>
      </c>
      <c r="AO1058" s="53">
        <f>IF(AJ1058&lt;&gt;"",IF(AJ1058="o",VLOOKUP(AM1058,OpenSect!$A$1:$D$11,3),IF(AJ1058="u",VLOOKUP(AM1058,UpHill!$A$1:$D$35,3),IF(AJ1058="d",VLOOKUP(AM1058,DownHill!$A$3:$D$29,3),IF(AJ1058="f",VLOOKUP(AM1058,FlatUnd!$A$2:$D$30,3),IF(AJ1058="t",VLOOKUP(AM1058,TimeAdd!$A$1:$D$18,3),IF(AJ1058="l",VLOOKUP(AM1058,SLimit!$A$1:$D$8,3),AO1057)))))),AO1057)</f>
        <v>70</v>
      </c>
      <c r="AP1058" s="53">
        <f>IF(AJ1058&lt;&gt;"",IF(AJ1058="o",VLOOKUP(AM1058,OpenSect!$A$1:$D$11,4),IF(AJ1058="u",VLOOKUP(AM1058,UpHill!$A$1:$D$35,4),IF(AJ1058="d",VLOOKUP(AM1058,DownHill!$A$3:$D$29,4),IF(AJ1058="f",VLOOKUP(AM1058,FlatUnd!$A$2:$D$30,4),IF(AJ1058="t",VLOOKUP(AM1058,TimeAdd!$A$1:$D$18,4),IF(AJ1058="l",VLOOKUP(AM1058,SLimit!$A$1:$D$8,4),AP1057)))))),AP1057)</f>
        <v>80</v>
      </c>
      <c r="AQ1058" s="53">
        <v>100</v>
      </c>
      <c r="AR1058" s="54" t="str">
        <f t="shared" si="1761"/>
        <v>0 km Stone</v>
      </c>
      <c r="AS1058" s="55"/>
      <c r="AT1058" s="55"/>
      <c r="AU1058" s="56" t="e">
        <f>IF(GroupStTimes!$A$8=0,MIN(CB1058,CD1058,CF1058),MIN(BZ1058,CB1058,CD1058,CF1058))</f>
        <v>#NUM!</v>
      </c>
      <c r="AV1058" s="56" t="e">
        <f>IF(GroupStTimes!$A$8=0,MAX(CC1058,CE1058,CG1058),MAX(CA1058,CC1058,CE1058,CG1058))</f>
        <v>#NUM!</v>
      </c>
      <c r="AW1058" s="57" t="str">
        <f t="shared" si="1762"/>
        <v/>
      </c>
      <c r="AX1058" s="58" t="str">
        <f t="shared" si="1763"/>
        <v/>
      </c>
      <c r="AY1058" s="58" t="str">
        <f t="shared" si="1764"/>
        <v/>
      </c>
      <c r="AZ1058" s="31">
        <f t="shared" si="1765"/>
        <v>256.57</v>
      </c>
      <c r="BA1058" s="59" t="e">
        <f t="shared" si="1766"/>
        <v>#NUM!</v>
      </c>
      <c r="BB1058" s="59" t="e">
        <f t="shared" si="1767"/>
        <v>#NUM!</v>
      </c>
      <c r="BC1058" s="59" t="e">
        <f t="shared" si="1768"/>
        <v>#NUM!</v>
      </c>
      <c r="BD1058" s="59" t="e">
        <f t="shared" si="1769"/>
        <v>#NUM!</v>
      </c>
      <c r="BE1058" s="59" t="e">
        <f t="shared" si="1770"/>
        <v>#NUM!</v>
      </c>
      <c r="BF1058" s="59" t="e">
        <f t="shared" si="1771"/>
        <v>#NUM!</v>
      </c>
      <c r="BG1058" s="59" t="e">
        <f t="shared" si="1772"/>
        <v>#NUM!</v>
      </c>
      <c r="BH1058" s="59" t="e">
        <f t="shared" si="1773"/>
        <v>#NUM!</v>
      </c>
      <c r="BI1058" s="31">
        <f t="shared" si="1774"/>
        <v>13.910000000000025</v>
      </c>
      <c r="BJ1058" s="61">
        <f t="shared" si="1775"/>
        <v>0.2782000000000005</v>
      </c>
      <c r="BK1058" s="61">
        <f t="shared" si="1776"/>
        <v>0.23183333333333375</v>
      </c>
      <c r="BL1058" s="61">
        <f t="shared" si="1777"/>
        <v>0.19871428571428607</v>
      </c>
      <c r="BM1058" s="61">
        <f t="shared" si="1778"/>
        <v>0.17387500000000031</v>
      </c>
      <c r="BN1058" s="62">
        <f t="shared" si="1779"/>
        <v>0</v>
      </c>
      <c r="BO1058" s="62">
        <f t="shared" si="1780"/>
        <v>16</v>
      </c>
      <c r="BP1058" s="62">
        <f t="shared" si="1781"/>
        <v>42</v>
      </c>
      <c r="BQ1058" s="62">
        <f t="shared" si="1782"/>
        <v>0</v>
      </c>
      <c r="BR1058" s="62">
        <f t="shared" si="1783"/>
        <v>13</v>
      </c>
      <c r="BS1058" s="62">
        <f t="shared" si="1784"/>
        <v>55</v>
      </c>
      <c r="BT1058" s="62">
        <f t="shared" si="1785"/>
        <v>0</v>
      </c>
      <c r="BU1058" s="62">
        <f t="shared" si="1786"/>
        <v>11</v>
      </c>
      <c r="BV1058" s="62">
        <f t="shared" si="1787"/>
        <v>55</v>
      </c>
      <c r="BW1058" s="62">
        <f t="shared" si="1788"/>
        <v>0</v>
      </c>
      <c r="BX1058" s="62">
        <f t="shared" si="1789"/>
        <v>10</v>
      </c>
      <c r="BY1058" s="62">
        <f t="shared" si="1790"/>
        <v>26</v>
      </c>
      <c r="BZ1058" s="63" t="e">
        <f t="shared" si="1791"/>
        <v>#NUM!</v>
      </c>
      <c r="CA1058" s="63" t="e">
        <f t="shared" si="1792"/>
        <v>#NUM!</v>
      </c>
      <c r="CB1058" s="63" t="e">
        <f t="shared" si="1793"/>
        <v>#NUM!</v>
      </c>
      <c r="CC1058" s="63" t="e">
        <f t="shared" si="1794"/>
        <v>#NUM!</v>
      </c>
      <c r="CD1058" s="63" t="e">
        <f t="shared" si="1795"/>
        <v>#NUM!</v>
      </c>
      <c r="CE1058" s="63" t="e">
        <f t="shared" si="1796"/>
        <v>#NUM!</v>
      </c>
      <c r="CF1058" s="63" t="e">
        <f t="shared" si="1797"/>
        <v>#NUM!</v>
      </c>
      <c r="CG1058" s="63" t="e">
        <f t="shared" si="1798"/>
        <v>#NUM!</v>
      </c>
    </row>
    <row r="1059" spans="4:85" ht="26.25" customHeight="1" x14ac:dyDescent="0.25">
      <c r="D1059" s="37">
        <v>33</v>
      </c>
      <c r="E1059" s="37"/>
      <c r="F1059" s="37"/>
      <c r="G1059" s="78">
        <v>271.08999999999997</v>
      </c>
      <c r="H1059" s="41">
        <f t="shared" si="1748"/>
        <v>271.17</v>
      </c>
      <c r="I1059" s="42">
        <f t="shared" si="1799"/>
        <v>271.08999999999997</v>
      </c>
      <c r="J1059" s="43">
        <f t="shared" si="1749"/>
        <v>-4.0576930170817992E-4</v>
      </c>
      <c r="K1059" s="44">
        <f t="shared" si="1750"/>
        <v>-0.11000000000007049</v>
      </c>
      <c r="L1059" s="76" t="s">
        <v>496</v>
      </c>
      <c r="M1059" s="127"/>
      <c r="N1059" s="46">
        <f t="shared" si="1751"/>
        <v>271.20000000000005</v>
      </c>
      <c r="O1059" s="46"/>
      <c r="P1059" s="37">
        <v>271.17</v>
      </c>
      <c r="Q1059" s="46">
        <v>-0.2</v>
      </c>
      <c r="R1059" s="40">
        <v>271.42</v>
      </c>
      <c r="S1059" s="78"/>
      <c r="T1059" s="78">
        <v>271.20999999999998</v>
      </c>
      <c r="U1059" s="47" t="str">
        <f t="shared" si="1753"/>
        <v/>
      </c>
      <c r="V1059" s="47" t="str">
        <f t="shared" si="1754"/>
        <v/>
      </c>
      <c r="W1059" s="50"/>
      <c r="X1059" s="50"/>
      <c r="Y1059" s="50"/>
      <c r="Z1059" s="50"/>
      <c r="AA1059" s="50"/>
      <c r="AB1059" s="50"/>
      <c r="AC1059" s="50"/>
      <c r="AD1059" s="50"/>
      <c r="AE1059" s="51" t="str">
        <f t="shared" si="1755"/>
        <v/>
      </c>
      <c r="AF1059" s="51" t="str">
        <f t="shared" si="1756"/>
        <v/>
      </c>
      <c r="AG1059" s="51" t="str">
        <f t="shared" si="1757"/>
        <v/>
      </c>
      <c r="AH1059" s="51">
        <f t="shared" si="1758"/>
        <v>33</v>
      </c>
      <c r="AI1059" s="52">
        <f t="shared" si="1759"/>
        <v>271.17</v>
      </c>
      <c r="AJ1059" s="51" t="s">
        <v>67</v>
      </c>
      <c r="AK1059" s="53"/>
      <c r="AL1059" s="52"/>
      <c r="AM1059" s="53">
        <f t="shared" si="1760"/>
        <v>33</v>
      </c>
      <c r="AN1059" s="53">
        <f>IF(AJ1059&lt;&gt;"",IF(AJ1059="o",VLOOKUP(AM1059,OpenSect!$A$1:$D$11,2),IF(AJ1059="u",VLOOKUP(AM1059,UpHill!$A$1:$D$35,2),IF(AJ1059="d",VLOOKUP(AM1059,DownHill!$A$3:$D$29,2),IF(AJ1059="f",VLOOKUP(AM1059,FlatUnd!$A$2:$D$30,2),IF(AJ1059="t",VLOOKUP(AM1059,TimeAdd!$A$1:$D$176,2),IF(AJ1059="l",VLOOKUP(AM1059,SLimit!$A$1:$D$8,2),AN1058)))))),AN1058)</f>
        <v>36</v>
      </c>
      <c r="AO1059" s="53">
        <f>IF(AJ1059&lt;&gt;"",IF(AJ1059="o",VLOOKUP(AM1059,OpenSect!$A$1:$D$11,3),IF(AJ1059="u",VLOOKUP(AM1059,UpHill!$A$1:$D$35,3),IF(AJ1059="d",VLOOKUP(AM1059,DownHill!$A$3:$D$29,3),IF(AJ1059="f",VLOOKUP(AM1059,FlatUnd!$A$2:$D$30,3),IF(AJ1059="t",VLOOKUP(AM1059,TimeAdd!$A$1:$D$18,3),IF(AJ1059="l",VLOOKUP(AM1059,SLimit!$A$1:$D$8,3),AO1058)))))),AO1058)</f>
        <v>39</v>
      </c>
      <c r="AP1059" s="53">
        <f>IF(AJ1059&lt;&gt;"",IF(AJ1059="o",VLOOKUP(AM1059,OpenSect!$A$1:$D$11,4),IF(AJ1059="u",VLOOKUP(AM1059,UpHill!$A$1:$D$35,4),IF(AJ1059="d",VLOOKUP(AM1059,DownHill!$A$3:$D$29,4),IF(AJ1059="f",VLOOKUP(AM1059,FlatUnd!$A$2:$D$30,4),IF(AJ1059="t",VLOOKUP(AM1059,TimeAdd!$A$1:$D$18,4),IF(AJ1059="l",VLOOKUP(AM1059,SLimit!$A$1:$D$8,4),AP1058)))))),AP1058)</f>
        <v>41</v>
      </c>
      <c r="AQ1059" s="53">
        <v>80</v>
      </c>
      <c r="AR1059" s="54" t="str">
        <f t="shared" si="1761"/>
        <v>80 Speed limit. No controls for 6 km{  Max 40}.  Beware of speed calming measures and free roaming farm animals.</v>
      </c>
      <c r="AS1059" s="55"/>
      <c r="AT1059" s="55"/>
      <c r="AU1059" s="56" t="e">
        <f>IF(GroupStTimes!$A$8=0,MIN(CB1059,CD1059,CF1059),MIN(BZ1059,CB1059,CD1059,CF1059))</f>
        <v>#NUM!</v>
      </c>
      <c r="AV1059" s="56" t="e">
        <f>IF(GroupStTimes!$A$8=0,MAX(CC1059,CE1059,CG1059),MAX(CA1059,CC1059,CE1059,CG1059))</f>
        <v>#NUM!</v>
      </c>
      <c r="AW1059" s="57" t="str">
        <f t="shared" si="1762"/>
        <v/>
      </c>
      <c r="AX1059" s="58" t="str">
        <f t="shared" si="1763"/>
        <v/>
      </c>
      <c r="AY1059" s="58" t="str">
        <f t="shared" si="1764"/>
        <v/>
      </c>
      <c r="AZ1059" s="31">
        <f t="shared" si="1765"/>
        <v>256.57</v>
      </c>
      <c r="BA1059" s="59" t="e">
        <f t="shared" si="1766"/>
        <v>#NUM!</v>
      </c>
      <c r="BB1059" s="59" t="e">
        <f t="shared" si="1767"/>
        <v>#NUM!</v>
      </c>
      <c r="BC1059" s="59" t="e">
        <f t="shared" si="1768"/>
        <v>#NUM!</v>
      </c>
      <c r="BD1059" s="59" t="e">
        <f t="shared" si="1769"/>
        <v>#NUM!</v>
      </c>
      <c r="BE1059" s="59" t="e">
        <f t="shared" si="1770"/>
        <v>#NUM!</v>
      </c>
      <c r="BF1059" s="59" t="e">
        <f t="shared" si="1771"/>
        <v>#NUM!</v>
      </c>
      <c r="BG1059" s="59" t="e">
        <f t="shared" si="1772"/>
        <v>#NUM!</v>
      </c>
      <c r="BH1059" s="59" t="e">
        <f t="shared" si="1773"/>
        <v>#NUM!</v>
      </c>
      <c r="BI1059" s="31">
        <f t="shared" si="1774"/>
        <v>14.600000000000023</v>
      </c>
      <c r="BJ1059" s="61">
        <f t="shared" si="1775"/>
        <v>0.29200000000000048</v>
      </c>
      <c r="BK1059" s="61">
        <f t="shared" si="1776"/>
        <v>0.24333333333333371</v>
      </c>
      <c r="BL1059" s="61">
        <f t="shared" si="1777"/>
        <v>0.20857142857142891</v>
      </c>
      <c r="BM1059" s="61">
        <f t="shared" si="1778"/>
        <v>0.18250000000000027</v>
      </c>
      <c r="BN1059" s="62">
        <f t="shared" si="1779"/>
        <v>0</v>
      </c>
      <c r="BO1059" s="62">
        <f t="shared" si="1780"/>
        <v>17</v>
      </c>
      <c r="BP1059" s="62">
        <f t="shared" si="1781"/>
        <v>31</v>
      </c>
      <c r="BQ1059" s="62">
        <f t="shared" si="1782"/>
        <v>0</v>
      </c>
      <c r="BR1059" s="62">
        <f t="shared" si="1783"/>
        <v>14</v>
      </c>
      <c r="BS1059" s="62">
        <f t="shared" si="1784"/>
        <v>36</v>
      </c>
      <c r="BT1059" s="62">
        <f t="shared" si="1785"/>
        <v>0</v>
      </c>
      <c r="BU1059" s="62">
        <f t="shared" si="1786"/>
        <v>12</v>
      </c>
      <c r="BV1059" s="62">
        <f t="shared" si="1787"/>
        <v>31</v>
      </c>
      <c r="BW1059" s="62">
        <f t="shared" si="1788"/>
        <v>0</v>
      </c>
      <c r="BX1059" s="62">
        <f t="shared" si="1789"/>
        <v>10</v>
      </c>
      <c r="BY1059" s="62">
        <f t="shared" si="1790"/>
        <v>57</v>
      </c>
      <c r="BZ1059" s="63" t="e">
        <f t="shared" si="1791"/>
        <v>#NUM!</v>
      </c>
      <c r="CA1059" s="63" t="e">
        <f t="shared" si="1792"/>
        <v>#NUM!</v>
      </c>
      <c r="CB1059" s="63" t="e">
        <f t="shared" si="1793"/>
        <v>#NUM!</v>
      </c>
      <c r="CC1059" s="63" t="e">
        <f t="shared" si="1794"/>
        <v>#NUM!</v>
      </c>
      <c r="CD1059" s="63" t="e">
        <f t="shared" si="1795"/>
        <v>#NUM!</v>
      </c>
      <c r="CE1059" s="63" t="e">
        <f t="shared" si="1796"/>
        <v>#NUM!</v>
      </c>
      <c r="CF1059" s="63" t="e">
        <f t="shared" si="1797"/>
        <v>#NUM!</v>
      </c>
      <c r="CG1059" s="63" t="e">
        <f t="shared" si="1798"/>
        <v>#NUM!</v>
      </c>
    </row>
    <row r="1060" spans="4:85" ht="26.25" customHeight="1" x14ac:dyDescent="0.25">
      <c r="E1060" s="37"/>
      <c r="F1060" s="37"/>
      <c r="G1060" s="78">
        <v>271.3</v>
      </c>
      <c r="H1060" s="41">
        <f t="shared" si="1748"/>
        <v>271.72000000000003</v>
      </c>
      <c r="I1060" s="42">
        <f t="shared" si="1799"/>
        <v>271.3</v>
      </c>
      <c r="J1060" s="43">
        <f t="shared" si="1749"/>
        <v>-2.064135643199628E-3</v>
      </c>
      <c r="K1060" s="44">
        <f t="shared" si="1750"/>
        <v>-0.56000000000005912</v>
      </c>
      <c r="L1060" s="76" t="s">
        <v>497</v>
      </c>
      <c r="M1060" s="127"/>
      <c r="N1060" s="46">
        <f t="shared" si="1751"/>
        <v>271.86000000000007</v>
      </c>
      <c r="O1060" s="46"/>
      <c r="P1060" s="37">
        <v>271.72000000000003</v>
      </c>
      <c r="Q1060" s="46">
        <v>-0.2</v>
      </c>
      <c r="R1060" s="40">
        <v>271.64</v>
      </c>
      <c r="S1060" s="78"/>
      <c r="T1060" s="78">
        <v>272.42</v>
      </c>
      <c r="U1060" s="47" t="str">
        <f t="shared" si="1753"/>
        <v/>
      </c>
      <c r="V1060" s="47" t="str">
        <f t="shared" si="1754"/>
        <v/>
      </c>
      <c r="W1060" s="50"/>
      <c r="X1060" s="50"/>
      <c r="Y1060" s="50"/>
      <c r="Z1060" s="50"/>
      <c r="AA1060" s="50"/>
      <c r="AB1060" s="50"/>
      <c r="AC1060" s="50"/>
      <c r="AD1060" s="50"/>
      <c r="AE1060" s="51" t="str">
        <f t="shared" si="1755"/>
        <v/>
      </c>
      <c r="AF1060" s="51" t="str">
        <f t="shared" si="1756"/>
        <v/>
      </c>
      <c r="AG1060" s="51" t="str">
        <f t="shared" si="1757"/>
        <v/>
      </c>
      <c r="AH1060" s="51" t="str">
        <f t="shared" si="1758"/>
        <v/>
      </c>
      <c r="AI1060" s="52">
        <f t="shared" si="1759"/>
        <v>271.72000000000003</v>
      </c>
      <c r="AJ1060" s="51"/>
      <c r="AK1060" s="53"/>
      <c r="AL1060" s="52"/>
      <c r="AM1060" s="53">
        <f t="shared" si="1760"/>
        <v>33</v>
      </c>
      <c r="AN1060" s="53">
        <f>IF(AJ1060&lt;&gt;"",IF(AJ1060="o",VLOOKUP(AM1060,OpenSect!$A$1:$D$11,2),IF(AJ1060="u",VLOOKUP(AM1060,UpHill!$A$1:$D$35,2),IF(AJ1060="d",VLOOKUP(AM1060,DownHill!$A$3:$D$29,2),IF(AJ1060="f",VLOOKUP(AM1060,FlatUnd!$A$2:$D$30,2),IF(AJ1060="t",VLOOKUP(AM1060,TimeAdd!$A$1:$D$176,2),IF(AJ1060="l",VLOOKUP(AM1060,SLimit!$A$1:$D$8,2),AN1059)))))),AN1059)</f>
        <v>36</v>
      </c>
      <c r="AO1060" s="53">
        <f>IF(AJ1060&lt;&gt;"",IF(AJ1060="o",VLOOKUP(AM1060,OpenSect!$A$1:$D$11,3),IF(AJ1060="u",VLOOKUP(AM1060,UpHill!$A$1:$D$35,3),IF(AJ1060="d",VLOOKUP(AM1060,DownHill!$A$3:$D$29,3),IF(AJ1060="f",VLOOKUP(AM1060,FlatUnd!$A$2:$D$30,3),IF(AJ1060="t",VLOOKUP(AM1060,TimeAdd!$A$1:$D$18,3),IF(AJ1060="l",VLOOKUP(AM1060,SLimit!$A$1:$D$8,3),AO1059)))))),AO1059)</f>
        <v>39</v>
      </c>
      <c r="AP1060" s="53">
        <f>IF(AJ1060&lt;&gt;"",IF(AJ1060="o",VLOOKUP(AM1060,OpenSect!$A$1:$D$11,4),IF(AJ1060="u",VLOOKUP(AM1060,UpHill!$A$1:$D$35,4),IF(AJ1060="d",VLOOKUP(AM1060,DownHill!$A$3:$D$29,4),IF(AJ1060="f",VLOOKUP(AM1060,FlatUnd!$A$2:$D$30,4),IF(AJ1060="t",VLOOKUP(AM1060,TimeAdd!$A$1:$D$18,4),IF(AJ1060="l",VLOOKUP(AM1060,SLimit!$A$1:$D$8,4),AP1059)))))),AP1059)</f>
        <v>41</v>
      </c>
      <c r="AQ1060" s="53">
        <v>80</v>
      </c>
      <c r="AR1060" s="54" t="str">
        <f t="shared" si="1761"/>
        <v xml:space="preserve">60 Speed limit. </v>
      </c>
      <c r="AS1060" s="55"/>
      <c r="AT1060" s="55"/>
      <c r="AU1060" s="56" t="e">
        <f>IF(GroupStTimes!$A$8=0,MIN(CB1060,CD1060,CF1060),MIN(BZ1060,CB1060,CD1060,CF1060))</f>
        <v>#NUM!</v>
      </c>
      <c r="AV1060" s="56" t="e">
        <f>IF(GroupStTimes!$A$8=0,MAX(CC1060,CE1060,CG1060),MAX(CA1060,CC1060,CE1060,CG1060))</f>
        <v>#NUM!</v>
      </c>
      <c r="AW1060" s="57" t="str">
        <f t="shared" si="1762"/>
        <v/>
      </c>
      <c r="AX1060" s="58" t="str">
        <f t="shared" si="1763"/>
        <v/>
      </c>
      <c r="AY1060" s="58" t="str">
        <f t="shared" si="1764"/>
        <v/>
      </c>
      <c r="AZ1060" s="31">
        <f t="shared" si="1765"/>
        <v>271.17</v>
      </c>
      <c r="BA1060" s="59" t="e">
        <f t="shared" si="1766"/>
        <v>#NUM!</v>
      </c>
      <c r="BB1060" s="59" t="e">
        <f t="shared" si="1767"/>
        <v>#NUM!</v>
      </c>
      <c r="BC1060" s="59" t="e">
        <f t="shared" si="1768"/>
        <v>#NUM!</v>
      </c>
      <c r="BD1060" s="59" t="e">
        <f t="shared" si="1769"/>
        <v>#NUM!</v>
      </c>
      <c r="BE1060" s="59" t="e">
        <f t="shared" si="1770"/>
        <v>#NUM!</v>
      </c>
      <c r="BF1060" s="59" t="e">
        <f t="shared" si="1771"/>
        <v>#NUM!</v>
      </c>
      <c r="BG1060" s="59" t="e">
        <f t="shared" si="1772"/>
        <v>#NUM!</v>
      </c>
      <c r="BH1060" s="59" t="e">
        <f t="shared" si="1773"/>
        <v>#NUM!</v>
      </c>
      <c r="BI1060" s="31">
        <f t="shared" si="1774"/>
        <v>0.55000000000001137</v>
      </c>
      <c r="BJ1060" s="61">
        <f t="shared" si="1775"/>
        <v>1.666666666666701E-2</v>
      </c>
      <c r="BK1060" s="61">
        <f t="shared" si="1776"/>
        <v>1.5277777777778093E-2</v>
      </c>
      <c r="BL1060" s="61">
        <f t="shared" si="1777"/>
        <v>1.4102564102564394E-2</v>
      </c>
      <c r="BM1060" s="61">
        <f t="shared" si="1778"/>
        <v>1.3414634146341741E-2</v>
      </c>
      <c r="BN1060" s="62">
        <f t="shared" si="1779"/>
        <v>0</v>
      </c>
      <c r="BO1060" s="62">
        <f t="shared" si="1780"/>
        <v>1</v>
      </c>
      <c r="BP1060" s="62">
        <f t="shared" si="1781"/>
        <v>0</v>
      </c>
      <c r="BQ1060" s="62">
        <f t="shared" si="1782"/>
        <v>0</v>
      </c>
      <c r="BR1060" s="62">
        <f t="shared" si="1783"/>
        <v>0</v>
      </c>
      <c r="BS1060" s="62">
        <f t="shared" si="1784"/>
        <v>55</v>
      </c>
      <c r="BT1060" s="62">
        <f t="shared" si="1785"/>
        <v>0</v>
      </c>
      <c r="BU1060" s="62">
        <f t="shared" si="1786"/>
        <v>0</v>
      </c>
      <c r="BV1060" s="62">
        <f t="shared" si="1787"/>
        <v>51</v>
      </c>
      <c r="BW1060" s="62">
        <f t="shared" si="1788"/>
        <v>0</v>
      </c>
      <c r="BX1060" s="62">
        <f t="shared" si="1789"/>
        <v>0</v>
      </c>
      <c r="BY1060" s="62">
        <f t="shared" si="1790"/>
        <v>48</v>
      </c>
      <c r="BZ1060" s="63" t="e">
        <f t="shared" si="1791"/>
        <v>#NUM!</v>
      </c>
      <c r="CA1060" s="63" t="e">
        <f t="shared" si="1792"/>
        <v>#NUM!</v>
      </c>
      <c r="CB1060" s="63" t="e">
        <f t="shared" si="1793"/>
        <v>#NUM!</v>
      </c>
      <c r="CC1060" s="63" t="e">
        <f t="shared" si="1794"/>
        <v>#NUM!</v>
      </c>
      <c r="CD1060" s="63" t="e">
        <f t="shared" si="1795"/>
        <v>#NUM!</v>
      </c>
      <c r="CE1060" s="63" t="e">
        <f t="shared" si="1796"/>
        <v>#NUM!</v>
      </c>
      <c r="CF1060" s="63" t="e">
        <f t="shared" si="1797"/>
        <v>#NUM!</v>
      </c>
      <c r="CG1060" s="63" t="e">
        <f t="shared" si="1798"/>
        <v>#NUM!</v>
      </c>
    </row>
    <row r="1061" spans="4:85" ht="26.25" customHeight="1" x14ac:dyDescent="0.25">
      <c r="E1061" s="37"/>
      <c r="F1061" s="37"/>
      <c r="G1061" s="78">
        <v>271.49</v>
      </c>
      <c r="H1061" s="41">
        <f t="shared" si="1748"/>
        <v>271.57</v>
      </c>
      <c r="I1061" s="42">
        <f t="shared" si="1799"/>
        <v>271.49</v>
      </c>
      <c r="J1061" s="43">
        <f t="shared" si="1749"/>
        <v>-3.9289353812915149E-4</v>
      </c>
      <c r="K1061" s="44">
        <f t="shared" si="1750"/>
        <v>-0.10666666666668334</v>
      </c>
      <c r="L1061" s="80" t="s">
        <v>498</v>
      </c>
      <c r="M1061" s="129"/>
      <c r="N1061" s="46">
        <f t="shared" si="1751"/>
        <v>271.59666666666669</v>
      </c>
      <c r="O1061" s="46"/>
      <c r="P1061" s="37">
        <v>271.57</v>
      </c>
      <c r="Q1061" s="46">
        <v>-0.2</v>
      </c>
      <c r="R1061" s="40">
        <v>271.82</v>
      </c>
      <c r="S1061" s="78"/>
      <c r="T1061" s="78">
        <v>271.60000000000002</v>
      </c>
      <c r="U1061" s="47" t="str">
        <f t="shared" si="1753"/>
        <v/>
      </c>
      <c r="V1061" s="47" t="str">
        <f t="shared" si="1754"/>
        <v/>
      </c>
      <c r="W1061" s="50"/>
      <c r="X1061" s="50"/>
      <c r="Y1061" s="50"/>
      <c r="Z1061" s="50"/>
      <c r="AA1061" s="50"/>
      <c r="AB1061" s="50"/>
      <c r="AC1061" s="50"/>
      <c r="AD1061" s="50"/>
      <c r="AE1061" s="51" t="str">
        <f t="shared" si="1755"/>
        <v/>
      </c>
      <c r="AF1061" s="51" t="str">
        <f t="shared" si="1756"/>
        <v/>
      </c>
      <c r="AG1061" s="51" t="str">
        <f t="shared" si="1757"/>
        <v/>
      </c>
      <c r="AH1061" s="51" t="str">
        <f t="shared" si="1758"/>
        <v/>
      </c>
      <c r="AI1061" s="52">
        <f t="shared" si="1759"/>
        <v>271.57</v>
      </c>
      <c r="AJ1061" s="51"/>
      <c r="AK1061" s="53"/>
      <c r="AL1061" s="52"/>
      <c r="AM1061" s="53">
        <f t="shared" si="1760"/>
        <v>33</v>
      </c>
      <c r="AN1061" s="53">
        <f>IF(AJ1061&lt;&gt;"",IF(AJ1061="o",VLOOKUP(AM1061,OpenSect!$A$1:$D$11,2),IF(AJ1061="u",VLOOKUP(AM1061,UpHill!$A$1:$D$35,2),IF(AJ1061="d",VLOOKUP(AM1061,DownHill!$A$3:$D$29,2),IF(AJ1061="f",VLOOKUP(AM1061,FlatUnd!$A$2:$D$30,2),IF(AJ1061="t",VLOOKUP(AM1061,TimeAdd!$A$1:$D$176,2),IF(AJ1061="l",VLOOKUP(AM1061,SLimit!$A$1:$D$8,2),AN1060)))))),AN1060)</f>
        <v>36</v>
      </c>
      <c r="AO1061" s="53">
        <f>IF(AJ1061&lt;&gt;"",IF(AJ1061="o",VLOOKUP(AM1061,OpenSect!$A$1:$D$11,3),IF(AJ1061="u",VLOOKUP(AM1061,UpHill!$A$1:$D$35,3),IF(AJ1061="d",VLOOKUP(AM1061,DownHill!$A$3:$D$29,3),IF(AJ1061="f",VLOOKUP(AM1061,FlatUnd!$A$2:$D$30,3),IF(AJ1061="t",VLOOKUP(AM1061,TimeAdd!$A$1:$D$18,3),IF(AJ1061="l",VLOOKUP(AM1061,SLimit!$A$1:$D$8,3),AO1060)))))),AO1060)</f>
        <v>39</v>
      </c>
      <c r="AP1061" s="53">
        <f>IF(AJ1061&lt;&gt;"",IF(AJ1061="o",VLOOKUP(AM1061,OpenSect!$A$1:$D$11,4),IF(AJ1061="u",VLOOKUP(AM1061,UpHill!$A$1:$D$35,4),IF(AJ1061="d",VLOOKUP(AM1061,DownHill!$A$3:$D$29,4),IF(AJ1061="f",VLOOKUP(AM1061,FlatUnd!$A$2:$D$30,4),IF(AJ1061="t",VLOOKUP(AM1061,TimeAdd!$A$1:$D$18,4),IF(AJ1061="l",VLOOKUP(AM1061,SLimit!$A$1:$D$8,4),AP1060)))))),AP1060)</f>
        <v>41</v>
      </c>
      <c r="AQ1061" s="53">
        <v>80</v>
      </c>
      <c r="AR1061" s="54" t="str">
        <f t="shared" si="1761"/>
        <v>Warning -  Speed bumps.  Warning - General Warning - 50m.</v>
      </c>
      <c r="AS1061" s="55"/>
      <c r="AT1061" s="55"/>
      <c r="AU1061" s="56" t="e">
        <f>IF(GroupStTimes!$A$8=0,MIN(CB1061,CD1061,CF1061),MIN(BZ1061,CB1061,CD1061,CF1061))</f>
        <v>#NUM!</v>
      </c>
      <c r="AV1061" s="56" t="e">
        <f>IF(GroupStTimes!$A$8=0,MAX(CC1061,CE1061,CG1061),MAX(CA1061,CC1061,CE1061,CG1061))</f>
        <v>#NUM!</v>
      </c>
      <c r="AW1061" s="57" t="str">
        <f t="shared" si="1762"/>
        <v/>
      </c>
      <c r="AX1061" s="58" t="str">
        <f t="shared" si="1763"/>
        <v/>
      </c>
      <c r="AY1061" s="58" t="str">
        <f t="shared" si="1764"/>
        <v/>
      </c>
      <c r="AZ1061" s="31">
        <f t="shared" si="1765"/>
        <v>271.17</v>
      </c>
      <c r="BA1061" s="59" t="e">
        <f t="shared" si="1766"/>
        <v>#NUM!</v>
      </c>
      <c r="BB1061" s="59" t="e">
        <f t="shared" si="1767"/>
        <v>#NUM!</v>
      </c>
      <c r="BC1061" s="59" t="e">
        <f t="shared" si="1768"/>
        <v>#NUM!</v>
      </c>
      <c r="BD1061" s="59" t="e">
        <f t="shared" si="1769"/>
        <v>#NUM!</v>
      </c>
      <c r="BE1061" s="59" t="e">
        <f t="shared" si="1770"/>
        <v>#NUM!</v>
      </c>
      <c r="BF1061" s="59" t="e">
        <f t="shared" si="1771"/>
        <v>#NUM!</v>
      </c>
      <c r="BG1061" s="59" t="e">
        <f t="shared" si="1772"/>
        <v>#NUM!</v>
      </c>
      <c r="BH1061" s="59" t="e">
        <f t="shared" si="1773"/>
        <v>#NUM!</v>
      </c>
      <c r="BI1061" s="31">
        <f t="shared" si="1774"/>
        <v>0.39999999999997726</v>
      </c>
      <c r="BJ1061" s="61">
        <f t="shared" si="1775"/>
        <v>1.2121212121211433E-2</v>
      </c>
      <c r="BK1061" s="61">
        <f t="shared" si="1776"/>
        <v>1.111111111111048E-2</v>
      </c>
      <c r="BL1061" s="61">
        <f t="shared" si="1777"/>
        <v>1.0256410256409674E-2</v>
      </c>
      <c r="BM1061" s="61">
        <f t="shared" si="1778"/>
        <v>9.7560975609750546E-3</v>
      </c>
      <c r="BN1061" s="62">
        <f t="shared" si="1779"/>
        <v>0</v>
      </c>
      <c r="BO1061" s="62">
        <f t="shared" si="1780"/>
        <v>0</v>
      </c>
      <c r="BP1061" s="62">
        <f t="shared" si="1781"/>
        <v>44</v>
      </c>
      <c r="BQ1061" s="62">
        <f t="shared" si="1782"/>
        <v>0</v>
      </c>
      <c r="BR1061" s="62">
        <f t="shared" si="1783"/>
        <v>0</v>
      </c>
      <c r="BS1061" s="62">
        <f t="shared" si="1784"/>
        <v>40</v>
      </c>
      <c r="BT1061" s="62">
        <f t="shared" si="1785"/>
        <v>0</v>
      </c>
      <c r="BU1061" s="62">
        <f t="shared" si="1786"/>
        <v>0</v>
      </c>
      <c r="BV1061" s="62">
        <f t="shared" si="1787"/>
        <v>37</v>
      </c>
      <c r="BW1061" s="62">
        <f t="shared" si="1788"/>
        <v>0</v>
      </c>
      <c r="BX1061" s="62">
        <f t="shared" si="1789"/>
        <v>0</v>
      </c>
      <c r="BY1061" s="62">
        <f t="shared" si="1790"/>
        <v>35</v>
      </c>
      <c r="BZ1061" s="63" t="e">
        <f t="shared" si="1791"/>
        <v>#NUM!</v>
      </c>
      <c r="CA1061" s="63" t="e">
        <f t="shared" si="1792"/>
        <v>#NUM!</v>
      </c>
      <c r="CB1061" s="63" t="e">
        <f t="shared" si="1793"/>
        <v>#NUM!</v>
      </c>
      <c r="CC1061" s="63" t="e">
        <f t="shared" si="1794"/>
        <v>#NUM!</v>
      </c>
      <c r="CD1061" s="63" t="e">
        <f t="shared" si="1795"/>
        <v>#NUM!</v>
      </c>
      <c r="CE1061" s="63" t="e">
        <f t="shared" si="1796"/>
        <v>#NUM!</v>
      </c>
      <c r="CF1061" s="63" t="e">
        <f t="shared" si="1797"/>
        <v>#NUM!</v>
      </c>
      <c r="CG1061" s="63" t="e">
        <f t="shared" si="1798"/>
        <v>#NUM!</v>
      </c>
    </row>
    <row r="1062" spans="4:85" ht="26.25" customHeight="1" x14ac:dyDescent="0.25">
      <c r="E1062" s="37"/>
      <c r="F1062" s="37"/>
      <c r="G1062" s="77">
        <v>272.25</v>
      </c>
      <c r="H1062" s="41">
        <f t="shared" si="1748"/>
        <v>272.25</v>
      </c>
      <c r="I1062" s="42">
        <f t="shared" si="1799"/>
        <v>272.25</v>
      </c>
      <c r="J1062" s="43">
        <f t="shared" si="1749"/>
        <v>1.2243648607273836E-5</v>
      </c>
      <c r="K1062" s="44">
        <f t="shared" si="1750"/>
        <v>3.3333333333303017E-3</v>
      </c>
      <c r="L1062" s="76" t="s">
        <v>499</v>
      </c>
      <c r="M1062" s="127"/>
      <c r="N1062" s="46">
        <f t="shared" si="1751"/>
        <v>272.24666666666667</v>
      </c>
      <c r="O1062" s="46"/>
      <c r="P1062" s="37">
        <v>272.25</v>
      </c>
      <c r="Q1062" s="46">
        <v>-0.2</v>
      </c>
      <c r="R1062" s="40">
        <v>272.45</v>
      </c>
      <c r="S1062" s="78"/>
      <c r="T1062" s="78">
        <v>272.24</v>
      </c>
      <c r="U1062" s="47" t="str">
        <f t="shared" si="1753"/>
        <v/>
      </c>
      <c r="V1062" s="47" t="str">
        <f t="shared" si="1754"/>
        <v/>
      </c>
      <c r="W1062" s="50"/>
      <c r="X1062" s="50"/>
      <c r="Y1062" s="50"/>
      <c r="Z1062" s="50"/>
      <c r="AA1062" s="50"/>
      <c r="AB1062" s="50"/>
      <c r="AC1062" s="50"/>
      <c r="AD1062" s="50"/>
      <c r="AE1062" s="51" t="str">
        <f t="shared" si="1755"/>
        <v/>
      </c>
      <c r="AF1062" s="51" t="str">
        <f t="shared" si="1756"/>
        <v/>
      </c>
      <c r="AG1062" s="51" t="str">
        <f t="shared" si="1757"/>
        <v/>
      </c>
      <c r="AH1062" s="51" t="str">
        <f t="shared" si="1758"/>
        <v/>
      </c>
      <c r="AI1062" s="52">
        <f t="shared" si="1759"/>
        <v>272.25</v>
      </c>
      <c r="AJ1062" s="51"/>
      <c r="AK1062" s="53"/>
      <c r="AL1062" s="52"/>
      <c r="AM1062" s="53">
        <f t="shared" si="1760"/>
        <v>33</v>
      </c>
      <c r="AN1062" s="53">
        <f>IF(AJ1062&lt;&gt;"",IF(AJ1062="o",VLOOKUP(AM1062,OpenSect!$A$1:$D$11,2),IF(AJ1062="u",VLOOKUP(AM1062,UpHill!$A$1:$D$35,2),IF(AJ1062="d",VLOOKUP(AM1062,DownHill!$A$3:$D$29,2),IF(AJ1062="f",VLOOKUP(AM1062,FlatUnd!$A$2:$D$30,2),IF(AJ1062="t",VLOOKUP(AM1062,TimeAdd!$A$1:$D$176,2),IF(AJ1062="l",VLOOKUP(AM1062,SLimit!$A$1:$D$8,2),AN1061)))))),AN1061)</f>
        <v>36</v>
      </c>
      <c r="AO1062" s="53">
        <f>IF(AJ1062&lt;&gt;"",IF(AJ1062="o",VLOOKUP(AM1062,OpenSect!$A$1:$D$11,3),IF(AJ1062="u",VLOOKUP(AM1062,UpHill!$A$1:$D$35,3),IF(AJ1062="d",VLOOKUP(AM1062,DownHill!$A$3:$D$29,3),IF(AJ1062="f",VLOOKUP(AM1062,FlatUnd!$A$2:$D$30,3),IF(AJ1062="t",VLOOKUP(AM1062,TimeAdd!$A$1:$D$18,3),IF(AJ1062="l",VLOOKUP(AM1062,SLimit!$A$1:$D$8,3),AO1061)))))),AO1061)</f>
        <v>39</v>
      </c>
      <c r="AP1062" s="53">
        <f>IF(AJ1062&lt;&gt;"",IF(AJ1062="o",VLOOKUP(AM1062,OpenSect!$A$1:$D$11,4),IF(AJ1062="u",VLOOKUP(AM1062,UpHill!$A$1:$D$35,4),IF(AJ1062="d",VLOOKUP(AM1062,DownHill!$A$3:$D$29,4),IF(AJ1062="f",VLOOKUP(AM1062,FlatUnd!$A$2:$D$30,4),IF(AJ1062="t",VLOOKUP(AM1062,TimeAdd!$A$1:$D$18,4),IF(AJ1062="l",VLOOKUP(AM1062,SLimit!$A$1:$D$8,4),AP1061)))))),AP1061)</f>
        <v>41</v>
      </c>
      <c r="AQ1062" s="53">
        <v>80</v>
      </c>
      <c r="AR1062" s="54" t="str">
        <f t="shared" si="1761"/>
        <v xml:space="preserve">Warning speed bumps. 60 Speed limit </v>
      </c>
      <c r="AS1062" s="55"/>
      <c r="AT1062" s="55"/>
      <c r="AU1062" s="56" t="e">
        <f>IF(GroupStTimes!$A$8=0,MIN(CB1062,CD1062,CF1062),MIN(BZ1062,CB1062,CD1062,CF1062))</f>
        <v>#NUM!</v>
      </c>
      <c r="AV1062" s="56" t="e">
        <f>IF(GroupStTimes!$A$8=0,MAX(CC1062,CE1062,CG1062),MAX(CA1062,CC1062,CE1062,CG1062))</f>
        <v>#NUM!</v>
      </c>
      <c r="AW1062" s="57" t="str">
        <f t="shared" si="1762"/>
        <v/>
      </c>
      <c r="AX1062" s="58" t="str">
        <f t="shared" si="1763"/>
        <v/>
      </c>
      <c r="AY1062" s="58" t="str">
        <f t="shared" si="1764"/>
        <v/>
      </c>
      <c r="AZ1062" s="31">
        <f t="shared" si="1765"/>
        <v>271.17</v>
      </c>
      <c r="BA1062" s="59" t="e">
        <f t="shared" si="1766"/>
        <v>#NUM!</v>
      </c>
      <c r="BB1062" s="59" t="e">
        <f t="shared" si="1767"/>
        <v>#NUM!</v>
      </c>
      <c r="BC1062" s="59" t="e">
        <f t="shared" si="1768"/>
        <v>#NUM!</v>
      </c>
      <c r="BD1062" s="59" t="e">
        <f t="shared" si="1769"/>
        <v>#NUM!</v>
      </c>
      <c r="BE1062" s="59" t="e">
        <f t="shared" si="1770"/>
        <v>#NUM!</v>
      </c>
      <c r="BF1062" s="59" t="e">
        <f t="shared" si="1771"/>
        <v>#NUM!</v>
      </c>
      <c r="BG1062" s="59" t="e">
        <f t="shared" si="1772"/>
        <v>#NUM!</v>
      </c>
      <c r="BH1062" s="59" t="e">
        <f t="shared" si="1773"/>
        <v>#NUM!</v>
      </c>
      <c r="BI1062" s="31">
        <f t="shared" si="1774"/>
        <v>1.0799999999999841</v>
      </c>
      <c r="BJ1062" s="61">
        <f t="shared" si="1775"/>
        <v>3.2727272727272244E-2</v>
      </c>
      <c r="BK1062" s="61">
        <f t="shared" si="1776"/>
        <v>2.9999999999999558E-2</v>
      </c>
      <c r="BL1062" s="61">
        <f t="shared" si="1777"/>
        <v>2.7692307692307284E-2</v>
      </c>
      <c r="BM1062" s="61">
        <f t="shared" si="1778"/>
        <v>2.6341463414633757E-2</v>
      </c>
      <c r="BN1062" s="62">
        <f t="shared" si="1779"/>
        <v>0</v>
      </c>
      <c r="BO1062" s="62">
        <f t="shared" si="1780"/>
        <v>1</v>
      </c>
      <c r="BP1062" s="62">
        <f t="shared" si="1781"/>
        <v>58</v>
      </c>
      <c r="BQ1062" s="62">
        <f t="shared" si="1782"/>
        <v>0</v>
      </c>
      <c r="BR1062" s="62">
        <f t="shared" si="1783"/>
        <v>1</v>
      </c>
      <c r="BS1062" s="62">
        <f t="shared" si="1784"/>
        <v>48</v>
      </c>
      <c r="BT1062" s="62">
        <f t="shared" si="1785"/>
        <v>0</v>
      </c>
      <c r="BU1062" s="62">
        <f t="shared" si="1786"/>
        <v>1</v>
      </c>
      <c r="BV1062" s="62">
        <f t="shared" si="1787"/>
        <v>40</v>
      </c>
      <c r="BW1062" s="62">
        <f t="shared" si="1788"/>
        <v>0</v>
      </c>
      <c r="BX1062" s="62">
        <f t="shared" si="1789"/>
        <v>1</v>
      </c>
      <c r="BY1062" s="62">
        <f t="shared" si="1790"/>
        <v>35</v>
      </c>
      <c r="BZ1062" s="63" t="e">
        <f t="shared" si="1791"/>
        <v>#NUM!</v>
      </c>
      <c r="CA1062" s="63" t="e">
        <f t="shared" si="1792"/>
        <v>#NUM!</v>
      </c>
      <c r="CB1062" s="63" t="e">
        <f t="shared" si="1793"/>
        <v>#NUM!</v>
      </c>
      <c r="CC1062" s="63" t="e">
        <f t="shared" si="1794"/>
        <v>#NUM!</v>
      </c>
      <c r="CD1062" s="63" t="e">
        <f t="shared" si="1795"/>
        <v>#NUM!</v>
      </c>
      <c r="CE1062" s="63" t="e">
        <f t="shared" si="1796"/>
        <v>#NUM!</v>
      </c>
      <c r="CF1062" s="63" t="e">
        <f t="shared" si="1797"/>
        <v>#NUM!</v>
      </c>
      <c r="CG1062" s="63" t="e">
        <f t="shared" si="1798"/>
        <v>#NUM!</v>
      </c>
    </row>
    <row r="1063" spans="4:85" ht="26.25" customHeight="1" x14ac:dyDescent="0.25">
      <c r="E1063" s="37"/>
      <c r="F1063" s="37"/>
      <c r="G1063" s="78">
        <v>273.58</v>
      </c>
      <c r="H1063" s="41">
        <f t="shared" si="1748"/>
        <v>273.67</v>
      </c>
      <c r="I1063" s="42">
        <f t="shared" si="1799"/>
        <v>273.58</v>
      </c>
      <c r="J1063" s="43">
        <f t="shared" si="1749"/>
        <v>-4.2644442819917794E-4</v>
      </c>
      <c r="K1063" s="44">
        <f t="shared" si="1750"/>
        <v>-0.11666666666673109</v>
      </c>
      <c r="L1063" s="76" t="s">
        <v>500</v>
      </c>
      <c r="M1063" s="127"/>
      <c r="N1063" s="46">
        <f t="shared" si="1751"/>
        <v>273.69666666666672</v>
      </c>
      <c r="O1063" s="46"/>
      <c r="P1063" s="37">
        <v>273.67</v>
      </c>
      <c r="Q1063" s="46">
        <v>-0.2</v>
      </c>
      <c r="R1063" s="40">
        <v>273.92</v>
      </c>
      <c r="S1063" s="78"/>
      <c r="T1063" s="78">
        <v>273.7</v>
      </c>
      <c r="U1063" s="47" t="str">
        <f t="shared" si="1753"/>
        <v/>
      </c>
      <c r="V1063" s="47" t="str">
        <f t="shared" si="1754"/>
        <v/>
      </c>
      <c r="W1063" s="50"/>
      <c r="X1063" s="50"/>
      <c r="Y1063" s="50"/>
      <c r="Z1063" s="50"/>
      <c r="AA1063" s="50"/>
      <c r="AB1063" s="50"/>
      <c r="AC1063" s="50"/>
      <c r="AD1063" s="50"/>
      <c r="AE1063" s="51" t="str">
        <f t="shared" si="1755"/>
        <v/>
      </c>
      <c r="AF1063" s="51" t="str">
        <f t="shared" si="1756"/>
        <v/>
      </c>
      <c r="AG1063" s="51" t="str">
        <f t="shared" si="1757"/>
        <v/>
      </c>
      <c r="AH1063" s="51" t="str">
        <f t="shared" si="1758"/>
        <v/>
      </c>
      <c r="AI1063" s="52">
        <f t="shared" si="1759"/>
        <v>273.67</v>
      </c>
      <c r="AJ1063" s="51"/>
      <c r="AK1063" s="53"/>
      <c r="AL1063" s="52"/>
      <c r="AM1063" s="53">
        <f t="shared" si="1760"/>
        <v>33</v>
      </c>
      <c r="AN1063" s="53">
        <f>IF(AJ1063&lt;&gt;"",IF(AJ1063="o",VLOOKUP(AM1063,OpenSect!$A$1:$D$11,2),IF(AJ1063="u",VLOOKUP(AM1063,UpHill!$A$1:$D$35,2),IF(AJ1063="d",VLOOKUP(AM1063,DownHill!$A$3:$D$29,2),IF(AJ1063="f",VLOOKUP(AM1063,FlatUnd!$A$2:$D$30,2),IF(AJ1063="t",VLOOKUP(AM1063,TimeAdd!$A$1:$D$176,2),IF(AJ1063="l",VLOOKUP(AM1063,SLimit!$A$1:$D$8,2),AN1062)))))),AN1062)</f>
        <v>36</v>
      </c>
      <c r="AO1063" s="53">
        <f>IF(AJ1063&lt;&gt;"",IF(AJ1063="o",VLOOKUP(AM1063,OpenSect!$A$1:$D$11,3),IF(AJ1063="u",VLOOKUP(AM1063,UpHill!$A$1:$D$35,3),IF(AJ1063="d",VLOOKUP(AM1063,DownHill!$A$3:$D$29,3),IF(AJ1063="f",VLOOKUP(AM1063,FlatUnd!$A$2:$D$30,3),IF(AJ1063="t",VLOOKUP(AM1063,TimeAdd!$A$1:$D$18,3),IF(AJ1063="l",VLOOKUP(AM1063,SLimit!$A$1:$D$8,3),AO1062)))))),AO1062)</f>
        <v>39</v>
      </c>
      <c r="AP1063" s="53">
        <f>IF(AJ1063&lt;&gt;"",IF(AJ1063="o",VLOOKUP(AM1063,OpenSect!$A$1:$D$11,4),IF(AJ1063="u",VLOOKUP(AM1063,UpHill!$A$1:$D$35,4),IF(AJ1063="d",VLOOKUP(AM1063,DownHill!$A$3:$D$29,4),IF(AJ1063="f",VLOOKUP(AM1063,FlatUnd!$A$2:$D$30,4),IF(AJ1063="t",VLOOKUP(AM1063,TimeAdd!$A$1:$D$18,4),IF(AJ1063="l",VLOOKUP(AM1063,SLimit!$A$1:$D$8,4),AP1062)))))),AP1062)</f>
        <v>41</v>
      </c>
      <c r="AQ1063" s="53">
        <v>80</v>
      </c>
      <c r="AR1063" s="54" t="str">
        <f t="shared" si="1761"/>
        <v>Warning speed bumps. 60 Speed limit.  50m</v>
      </c>
      <c r="AS1063" s="55"/>
      <c r="AT1063" s="55"/>
      <c r="AU1063" s="56" t="e">
        <f>IF(GroupStTimes!$A$8=0,MIN(CB1063,CD1063,CF1063),MIN(BZ1063,CB1063,CD1063,CF1063))</f>
        <v>#NUM!</v>
      </c>
      <c r="AV1063" s="56" t="e">
        <f>IF(GroupStTimes!$A$8=0,MAX(CC1063,CE1063,CG1063),MAX(CA1063,CC1063,CE1063,CG1063))</f>
        <v>#NUM!</v>
      </c>
      <c r="AW1063" s="57" t="str">
        <f t="shared" si="1762"/>
        <v/>
      </c>
      <c r="AX1063" s="58" t="str">
        <f t="shared" si="1763"/>
        <v/>
      </c>
      <c r="AY1063" s="58" t="str">
        <f t="shared" si="1764"/>
        <v/>
      </c>
      <c r="AZ1063" s="31">
        <f t="shared" si="1765"/>
        <v>271.17</v>
      </c>
      <c r="BA1063" s="59" t="e">
        <f t="shared" si="1766"/>
        <v>#NUM!</v>
      </c>
      <c r="BB1063" s="59" t="e">
        <f t="shared" si="1767"/>
        <v>#NUM!</v>
      </c>
      <c r="BC1063" s="59" t="e">
        <f t="shared" si="1768"/>
        <v>#NUM!</v>
      </c>
      <c r="BD1063" s="59" t="e">
        <f t="shared" si="1769"/>
        <v>#NUM!</v>
      </c>
      <c r="BE1063" s="59" t="e">
        <f t="shared" si="1770"/>
        <v>#NUM!</v>
      </c>
      <c r="BF1063" s="59" t="e">
        <f t="shared" si="1771"/>
        <v>#NUM!</v>
      </c>
      <c r="BG1063" s="59" t="e">
        <f t="shared" si="1772"/>
        <v>#NUM!</v>
      </c>
      <c r="BH1063" s="59" t="e">
        <f t="shared" si="1773"/>
        <v>#NUM!</v>
      </c>
      <c r="BI1063" s="31">
        <f t="shared" si="1774"/>
        <v>2.5</v>
      </c>
      <c r="BJ1063" s="61">
        <f t="shared" si="1775"/>
        <v>7.575757575757576E-2</v>
      </c>
      <c r="BK1063" s="61">
        <f t="shared" si="1776"/>
        <v>6.9444444444444448E-2</v>
      </c>
      <c r="BL1063" s="61">
        <f t="shared" si="1777"/>
        <v>6.4102564102564097E-2</v>
      </c>
      <c r="BM1063" s="61">
        <f t="shared" si="1778"/>
        <v>6.097560975609756E-2</v>
      </c>
      <c r="BN1063" s="62">
        <f t="shared" si="1779"/>
        <v>0</v>
      </c>
      <c r="BO1063" s="62">
        <f t="shared" si="1780"/>
        <v>4</v>
      </c>
      <c r="BP1063" s="62">
        <f t="shared" si="1781"/>
        <v>33</v>
      </c>
      <c r="BQ1063" s="62">
        <f t="shared" si="1782"/>
        <v>0</v>
      </c>
      <c r="BR1063" s="62">
        <f t="shared" si="1783"/>
        <v>4</v>
      </c>
      <c r="BS1063" s="62">
        <f t="shared" si="1784"/>
        <v>10</v>
      </c>
      <c r="BT1063" s="62">
        <f t="shared" si="1785"/>
        <v>0</v>
      </c>
      <c r="BU1063" s="62">
        <f t="shared" si="1786"/>
        <v>3</v>
      </c>
      <c r="BV1063" s="62">
        <f t="shared" si="1787"/>
        <v>51</v>
      </c>
      <c r="BW1063" s="62">
        <f t="shared" si="1788"/>
        <v>0</v>
      </c>
      <c r="BX1063" s="62">
        <f t="shared" si="1789"/>
        <v>3</v>
      </c>
      <c r="BY1063" s="62">
        <f t="shared" si="1790"/>
        <v>40</v>
      </c>
      <c r="BZ1063" s="63" t="e">
        <f t="shared" si="1791"/>
        <v>#NUM!</v>
      </c>
      <c r="CA1063" s="63" t="e">
        <f t="shared" si="1792"/>
        <v>#NUM!</v>
      </c>
      <c r="CB1063" s="63" t="e">
        <f t="shared" si="1793"/>
        <v>#NUM!</v>
      </c>
      <c r="CC1063" s="63" t="e">
        <f t="shared" si="1794"/>
        <v>#NUM!</v>
      </c>
      <c r="CD1063" s="63" t="e">
        <f t="shared" si="1795"/>
        <v>#NUM!</v>
      </c>
      <c r="CE1063" s="63" t="e">
        <f t="shared" si="1796"/>
        <v>#NUM!</v>
      </c>
      <c r="CF1063" s="63" t="e">
        <f t="shared" si="1797"/>
        <v>#NUM!</v>
      </c>
      <c r="CG1063" s="63" t="e">
        <f t="shared" si="1798"/>
        <v>#NUM!</v>
      </c>
    </row>
    <row r="1064" spans="4:85" ht="26.25" customHeight="1" x14ac:dyDescent="0.25">
      <c r="E1064" s="37"/>
      <c r="F1064" s="37"/>
      <c r="G1064" s="66">
        <f>G1063+Q1064-Q1063</f>
        <v>273.58</v>
      </c>
      <c r="H1064" s="41">
        <f t="shared" si="1748"/>
        <v>274.43</v>
      </c>
      <c r="I1064" s="42">
        <f t="shared" si="1799"/>
        <v>273.58</v>
      </c>
      <c r="J1064" s="43">
        <f t="shared" si="1749"/>
        <v>-4.1304188902697402E-3</v>
      </c>
      <c r="K1064" s="44">
        <f t="shared" si="1750"/>
        <v>-1.1299999999999955</v>
      </c>
      <c r="L1064" s="76" t="s">
        <v>501</v>
      </c>
      <c r="M1064" s="127"/>
      <c r="N1064" s="46">
        <f t="shared" si="1751"/>
        <v>274.70999999999998</v>
      </c>
      <c r="O1064" s="46"/>
      <c r="P1064" s="37">
        <v>274.43</v>
      </c>
      <c r="Q1064" s="46">
        <v>-0.2</v>
      </c>
      <c r="R1064" s="40">
        <v>275.05</v>
      </c>
      <c r="S1064" s="78"/>
      <c r="T1064" s="78">
        <v>274.85000000000002</v>
      </c>
      <c r="U1064" s="47" t="str">
        <f t="shared" si="1753"/>
        <v/>
      </c>
      <c r="V1064" s="47" t="str">
        <f t="shared" si="1754"/>
        <v/>
      </c>
      <c r="W1064" s="50"/>
      <c r="X1064" s="50"/>
      <c r="Y1064" s="50"/>
      <c r="Z1064" s="50"/>
      <c r="AA1064" s="50"/>
      <c r="AB1064" s="50"/>
      <c r="AC1064" s="50"/>
      <c r="AD1064" s="50"/>
      <c r="AE1064" s="51" t="str">
        <f t="shared" si="1755"/>
        <v/>
      </c>
      <c r="AF1064" s="51" t="str">
        <f t="shared" si="1756"/>
        <v/>
      </c>
      <c r="AG1064" s="51" t="str">
        <f t="shared" si="1757"/>
        <v/>
      </c>
      <c r="AH1064" s="51" t="str">
        <f t="shared" si="1758"/>
        <v/>
      </c>
      <c r="AI1064" s="52">
        <f t="shared" si="1759"/>
        <v>274.43</v>
      </c>
      <c r="AJ1064" s="51"/>
      <c r="AK1064" s="53"/>
      <c r="AL1064" s="52"/>
      <c r="AM1064" s="53">
        <f t="shared" si="1760"/>
        <v>33</v>
      </c>
      <c r="AN1064" s="53">
        <f>IF(AJ1064&lt;&gt;"",IF(AJ1064="o",VLOOKUP(AM1064,OpenSect!$A$1:$D$11,2),IF(AJ1064="u",VLOOKUP(AM1064,UpHill!$A$1:$D$35,2),IF(AJ1064="d",VLOOKUP(AM1064,DownHill!$A$3:$D$29,2),IF(AJ1064="f",VLOOKUP(AM1064,FlatUnd!$A$2:$D$30,2),IF(AJ1064="t",VLOOKUP(AM1064,TimeAdd!$A$1:$D$176,2),IF(AJ1064="l",VLOOKUP(AM1064,SLimit!$A$1:$D$8,2),AN1063)))))),AN1063)</f>
        <v>36</v>
      </c>
      <c r="AO1064" s="53">
        <f>IF(AJ1064&lt;&gt;"",IF(AJ1064="o",VLOOKUP(AM1064,OpenSect!$A$1:$D$11,3),IF(AJ1064="u",VLOOKUP(AM1064,UpHill!$A$1:$D$35,3),IF(AJ1064="d",VLOOKUP(AM1064,DownHill!$A$3:$D$29,3),IF(AJ1064="f",VLOOKUP(AM1064,FlatUnd!$A$2:$D$30,3),IF(AJ1064="t",VLOOKUP(AM1064,TimeAdd!$A$1:$D$18,3),IF(AJ1064="l",VLOOKUP(AM1064,SLimit!$A$1:$D$8,3),AO1063)))))),AO1063)</f>
        <v>39</v>
      </c>
      <c r="AP1064" s="53">
        <f>IF(AJ1064&lt;&gt;"",IF(AJ1064="o",VLOOKUP(AM1064,OpenSect!$A$1:$D$11,4),IF(AJ1064="u",VLOOKUP(AM1064,UpHill!$A$1:$D$35,4),IF(AJ1064="d",VLOOKUP(AM1064,DownHill!$A$3:$D$29,4),IF(AJ1064="f",VLOOKUP(AM1064,FlatUnd!$A$2:$D$30,4),IF(AJ1064="t",VLOOKUP(AM1064,TimeAdd!$A$1:$D$18,4),IF(AJ1064="l",VLOOKUP(AM1064,SLimit!$A$1:$D$8,4),AP1063)))))),AP1063)</f>
        <v>41</v>
      </c>
      <c r="AQ1064" s="53">
        <v>100</v>
      </c>
      <c r="AR1064" s="54" t="str">
        <f t="shared" si="1761"/>
        <v>100 Speed limit. Missing 2023-01-28 &amp; 2023-02-25</v>
      </c>
      <c r="AS1064" s="55"/>
      <c r="AT1064" s="55"/>
      <c r="AU1064" s="56" t="e">
        <f>IF(GroupStTimes!$A$8=0,MIN(CB1064,CD1064,CF1064),MIN(BZ1064,CB1064,CD1064,CF1064))</f>
        <v>#NUM!</v>
      </c>
      <c r="AV1064" s="56" t="e">
        <f>IF(GroupStTimes!$A$8=0,MAX(CC1064,CE1064,CG1064),MAX(CA1064,CC1064,CE1064,CG1064))</f>
        <v>#NUM!</v>
      </c>
      <c r="AW1064" s="57" t="str">
        <f t="shared" si="1762"/>
        <v/>
      </c>
      <c r="AX1064" s="58" t="str">
        <f t="shared" si="1763"/>
        <v/>
      </c>
      <c r="AY1064" s="58" t="str">
        <f t="shared" si="1764"/>
        <v/>
      </c>
      <c r="AZ1064" s="31">
        <f t="shared" si="1765"/>
        <v>271.17</v>
      </c>
      <c r="BA1064" s="59" t="e">
        <f t="shared" si="1766"/>
        <v>#NUM!</v>
      </c>
      <c r="BB1064" s="59" t="e">
        <f t="shared" si="1767"/>
        <v>#NUM!</v>
      </c>
      <c r="BC1064" s="59" t="e">
        <f t="shared" si="1768"/>
        <v>#NUM!</v>
      </c>
      <c r="BD1064" s="59" t="e">
        <f t="shared" si="1769"/>
        <v>#NUM!</v>
      </c>
      <c r="BE1064" s="59" t="e">
        <f t="shared" si="1770"/>
        <v>#NUM!</v>
      </c>
      <c r="BF1064" s="59" t="e">
        <f t="shared" si="1771"/>
        <v>#NUM!</v>
      </c>
      <c r="BG1064" s="59" t="e">
        <f t="shared" si="1772"/>
        <v>#NUM!</v>
      </c>
      <c r="BH1064" s="59" t="e">
        <f t="shared" si="1773"/>
        <v>#NUM!</v>
      </c>
      <c r="BI1064" s="31">
        <f t="shared" si="1774"/>
        <v>3.2599999999999909</v>
      </c>
      <c r="BJ1064" s="61">
        <f t="shared" si="1775"/>
        <v>9.8787878787878508E-2</v>
      </c>
      <c r="BK1064" s="61">
        <f t="shared" si="1776"/>
        <v>9.0555555555555306E-2</v>
      </c>
      <c r="BL1064" s="61">
        <f t="shared" si="1777"/>
        <v>8.3589743589743359E-2</v>
      </c>
      <c r="BM1064" s="61">
        <f t="shared" si="1778"/>
        <v>7.9512195121950999E-2</v>
      </c>
      <c r="BN1064" s="62">
        <f t="shared" si="1779"/>
        <v>0</v>
      </c>
      <c r="BO1064" s="62">
        <f t="shared" si="1780"/>
        <v>5</v>
      </c>
      <c r="BP1064" s="62">
        <f t="shared" si="1781"/>
        <v>56</v>
      </c>
      <c r="BQ1064" s="62">
        <f t="shared" si="1782"/>
        <v>0</v>
      </c>
      <c r="BR1064" s="62">
        <f t="shared" si="1783"/>
        <v>5</v>
      </c>
      <c r="BS1064" s="62">
        <f t="shared" si="1784"/>
        <v>26</v>
      </c>
      <c r="BT1064" s="62">
        <f t="shared" si="1785"/>
        <v>0</v>
      </c>
      <c r="BU1064" s="62">
        <f t="shared" si="1786"/>
        <v>5</v>
      </c>
      <c r="BV1064" s="62">
        <f t="shared" si="1787"/>
        <v>1</v>
      </c>
      <c r="BW1064" s="62">
        <f t="shared" si="1788"/>
        <v>0</v>
      </c>
      <c r="BX1064" s="62">
        <f t="shared" si="1789"/>
        <v>4</v>
      </c>
      <c r="BY1064" s="62">
        <f t="shared" si="1790"/>
        <v>46</v>
      </c>
      <c r="BZ1064" s="63" t="e">
        <f t="shared" si="1791"/>
        <v>#NUM!</v>
      </c>
      <c r="CA1064" s="63" t="e">
        <f t="shared" si="1792"/>
        <v>#NUM!</v>
      </c>
      <c r="CB1064" s="63" t="e">
        <f t="shared" si="1793"/>
        <v>#NUM!</v>
      </c>
      <c r="CC1064" s="63" t="e">
        <f t="shared" si="1794"/>
        <v>#NUM!</v>
      </c>
      <c r="CD1064" s="63" t="e">
        <f t="shared" si="1795"/>
        <v>#NUM!</v>
      </c>
      <c r="CE1064" s="63" t="e">
        <f t="shared" si="1796"/>
        <v>#NUM!</v>
      </c>
      <c r="CF1064" s="63" t="e">
        <f t="shared" si="1797"/>
        <v>#NUM!</v>
      </c>
      <c r="CG1064" s="63" t="e">
        <f t="shared" si="1798"/>
        <v>#NUM!</v>
      </c>
    </row>
    <row r="1065" spans="4:85" ht="26.25" customHeight="1" x14ac:dyDescent="0.25">
      <c r="E1065" s="37"/>
      <c r="F1065" s="37"/>
      <c r="G1065" s="78">
        <v>275.17</v>
      </c>
      <c r="H1065" s="41">
        <f t="shared" si="1748"/>
        <v>275.25</v>
      </c>
      <c r="I1065" s="42">
        <f t="shared" si="1799"/>
        <v>275.17</v>
      </c>
      <c r="J1065" s="43">
        <f t="shared" si="1749"/>
        <v>-3.9975288003763778E-4</v>
      </c>
      <c r="K1065" s="44">
        <f t="shared" si="1750"/>
        <v>-0.1099999999999568</v>
      </c>
      <c r="L1065" s="80" t="s">
        <v>502</v>
      </c>
      <c r="M1065" s="129"/>
      <c r="N1065" s="46">
        <f t="shared" si="1751"/>
        <v>275.27999999999997</v>
      </c>
      <c r="O1065" s="46"/>
      <c r="P1065" s="37">
        <v>275.25</v>
      </c>
      <c r="Q1065" s="46">
        <v>-0.2</v>
      </c>
      <c r="R1065" s="40">
        <v>275.5</v>
      </c>
      <c r="S1065" s="78"/>
      <c r="T1065" s="78">
        <v>275.29000000000002</v>
      </c>
      <c r="U1065" s="47" t="str">
        <f t="shared" si="1753"/>
        <v/>
      </c>
      <c r="V1065" s="47" t="str">
        <f t="shared" si="1754"/>
        <v/>
      </c>
      <c r="W1065" s="50"/>
      <c r="X1065" s="50"/>
      <c r="Y1065" s="50"/>
      <c r="Z1065" s="50"/>
      <c r="AA1065" s="50"/>
      <c r="AB1065" s="50"/>
      <c r="AC1065" s="50"/>
      <c r="AD1065" s="50"/>
      <c r="AE1065" s="51" t="str">
        <f t="shared" si="1755"/>
        <v/>
      </c>
      <c r="AF1065" s="51" t="str">
        <f t="shared" si="1756"/>
        <v/>
      </c>
      <c r="AG1065" s="51" t="str">
        <f t="shared" si="1757"/>
        <v/>
      </c>
      <c r="AH1065" s="51" t="str">
        <f t="shared" si="1758"/>
        <v/>
      </c>
      <c r="AI1065" s="52">
        <f t="shared" si="1759"/>
        <v>275.25</v>
      </c>
      <c r="AJ1065" s="51"/>
      <c r="AK1065" s="53"/>
      <c r="AL1065" s="52"/>
      <c r="AM1065" s="53">
        <f t="shared" si="1760"/>
        <v>33</v>
      </c>
      <c r="AN1065" s="53">
        <f>IF(AJ1065&lt;&gt;"",IF(AJ1065="o",VLOOKUP(AM1065,OpenSect!$A$1:$D$11,2),IF(AJ1065="u",VLOOKUP(AM1065,UpHill!$A$1:$D$35,2),IF(AJ1065="d",VLOOKUP(AM1065,DownHill!$A$3:$D$29,2),IF(AJ1065="f",VLOOKUP(AM1065,FlatUnd!$A$2:$D$30,2),IF(AJ1065="t",VLOOKUP(AM1065,TimeAdd!$A$1:$D$176,2),IF(AJ1065="l",VLOOKUP(AM1065,SLimit!$A$1:$D$8,2),AN1064)))))),AN1064)</f>
        <v>36</v>
      </c>
      <c r="AO1065" s="53">
        <f>IF(AJ1065&lt;&gt;"",IF(AJ1065="o",VLOOKUP(AM1065,OpenSect!$A$1:$D$11,3),IF(AJ1065="u",VLOOKUP(AM1065,UpHill!$A$1:$D$35,3),IF(AJ1065="d",VLOOKUP(AM1065,DownHill!$A$3:$D$29,3),IF(AJ1065="f",VLOOKUP(AM1065,FlatUnd!$A$2:$D$30,3),IF(AJ1065="t",VLOOKUP(AM1065,TimeAdd!$A$1:$D$18,3),IF(AJ1065="l",VLOOKUP(AM1065,SLimit!$A$1:$D$8,3),AO1064)))))),AO1064)</f>
        <v>39</v>
      </c>
      <c r="AP1065" s="53">
        <f>IF(AJ1065&lt;&gt;"",IF(AJ1065="o",VLOOKUP(AM1065,OpenSect!$A$1:$D$11,4),IF(AJ1065="u",VLOOKUP(AM1065,UpHill!$A$1:$D$35,4),IF(AJ1065="d",VLOOKUP(AM1065,DownHill!$A$3:$D$29,4),IF(AJ1065="f",VLOOKUP(AM1065,FlatUnd!$A$2:$D$30,4),IF(AJ1065="t",VLOOKUP(AM1065,TimeAdd!$A$1:$D$18,4),IF(AJ1065="l",VLOOKUP(AM1065,SLimit!$A$1:$D$8,4),AP1064)))))),AP1064)</f>
        <v>41</v>
      </c>
      <c r="AQ1065" s="53">
        <v>100</v>
      </c>
      <c r="AR1065" s="54" t="str">
        <f t="shared" si="1761"/>
        <v>19 km stone.</v>
      </c>
      <c r="AS1065" s="55"/>
      <c r="AT1065" s="55"/>
      <c r="AU1065" s="56" t="e">
        <f>IF(GroupStTimes!$A$8=0,MIN(CB1065,CD1065,CF1065),MIN(BZ1065,CB1065,CD1065,CF1065))</f>
        <v>#NUM!</v>
      </c>
      <c r="AV1065" s="56" t="e">
        <f>IF(GroupStTimes!$A$8=0,MAX(CC1065,CE1065,CG1065),MAX(CA1065,CC1065,CE1065,CG1065))</f>
        <v>#NUM!</v>
      </c>
      <c r="AW1065" s="57" t="str">
        <f t="shared" si="1762"/>
        <v/>
      </c>
      <c r="AX1065" s="58" t="str">
        <f t="shared" si="1763"/>
        <v/>
      </c>
      <c r="AY1065" s="58" t="str">
        <f t="shared" si="1764"/>
        <v/>
      </c>
      <c r="AZ1065" s="31">
        <f t="shared" si="1765"/>
        <v>271.17</v>
      </c>
      <c r="BA1065" s="59" t="e">
        <f t="shared" si="1766"/>
        <v>#NUM!</v>
      </c>
      <c r="BB1065" s="59" t="e">
        <f t="shared" si="1767"/>
        <v>#NUM!</v>
      </c>
      <c r="BC1065" s="59" t="e">
        <f t="shared" si="1768"/>
        <v>#NUM!</v>
      </c>
      <c r="BD1065" s="59" t="e">
        <f t="shared" si="1769"/>
        <v>#NUM!</v>
      </c>
      <c r="BE1065" s="59" t="e">
        <f t="shared" si="1770"/>
        <v>#NUM!</v>
      </c>
      <c r="BF1065" s="59" t="e">
        <f t="shared" si="1771"/>
        <v>#NUM!</v>
      </c>
      <c r="BG1065" s="59" t="e">
        <f t="shared" si="1772"/>
        <v>#NUM!</v>
      </c>
      <c r="BH1065" s="59" t="e">
        <f t="shared" si="1773"/>
        <v>#NUM!</v>
      </c>
      <c r="BI1065" s="31">
        <f t="shared" si="1774"/>
        <v>4.0799999999999841</v>
      </c>
      <c r="BJ1065" s="61">
        <f t="shared" si="1775"/>
        <v>0.12363636363636316</v>
      </c>
      <c r="BK1065" s="61">
        <f t="shared" si="1776"/>
        <v>0.1133333333333329</v>
      </c>
      <c r="BL1065" s="61">
        <f t="shared" si="1777"/>
        <v>0.10461538461538421</v>
      </c>
      <c r="BM1065" s="61">
        <f t="shared" si="1778"/>
        <v>9.9512195121950836E-2</v>
      </c>
      <c r="BN1065" s="62">
        <f t="shared" si="1779"/>
        <v>0</v>
      </c>
      <c r="BO1065" s="62">
        <f t="shared" si="1780"/>
        <v>7</v>
      </c>
      <c r="BP1065" s="62">
        <f t="shared" si="1781"/>
        <v>25</v>
      </c>
      <c r="BQ1065" s="62">
        <f t="shared" si="1782"/>
        <v>0</v>
      </c>
      <c r="BR1065" s="62">
        <f t="shared" si="1783"/>
        <v>6</v>
      </c>
      <c r="BS1065" s="62">
        <f t="shared" si="1784"/>
        <v>48</v>
      </c>
      <c r="BT1065" s="62">
        <f t="shared" si="1785"/>
        <v>0</v>
      </c>
      <c r="BU1065" s="62">
        <f t="shared" si="1786"/>
        <v>6</v>
      </c>
      <c r="BV1065" s="62">
        <f t="shared" si="1787"/>
        <v>17</v>
      </c>
      <c r="BW1065" s="62">
        <f t="shared" si="1788"/>
        <v>0</v>
      </c>
      <c r="BX1065" s="62">
        <f t="shared" si="1789"/>
        <v>5</v>
      </c>
      <c r="BY1065" s="62">
        <f t="shared" si="1790"/>
        <v>58</v>
      </c>
      <c r="BZ1065" s="63" t="e">
        <f t="shared" si="1791"/>
        <v>#NUM!</v>
      </c>
      <c r="CA1065" s="63" t="e">
        <f t="shared" si="1792"/>
        <v>#NUM!</v>
      </c>
      <c r="CB1065" s="63" t="e">
        <f t="shared" si="1793"/>
        <v>#NUM!</v>
      </c>
      <c r="CC1065" s="63" t="e">
        <f t="shared" si="1794"/>
        <v>#NUM!</v>
      </c>
      <c r="CD1065" s="63" t="e">
        <f t="shared" si="1795"/>
        <v>#NUM!</v>
      </c>
      <c r="CE1065" s="63" t="e">
        <f t="shared" si="1796"/>
        <v>#NUM!</v>
      </c>
      <c r="CF1065" s="63" t="e">
        <f t="shared" si="1797"/>
        <v>#NUM!</v>
      </c>
      <c r="CG1065" s="63" t="e">
        <f t="shared" si="1798"/>
        <v>#NUM!</v>
      </c>
    </row>
    <row r="1066" spans="4:85" ht="26.25" customHeight="1" x14ac:dyDescent="0.25">
      <c r="D1066" s="37">
        <v>50</v>
      </c>
      <c r="E1066" s="37"/>
      <c r="F1066" s="37"/>
      <c r="G1066" s="78">
        <v>275.79000000000002</v>
      </c>
      <c r="H1066" s="41">
        <f t="shared" si="1748"/>
        <v>275.87</v>
      </c>
      <c r="I1066" s="42">
        <f t="shared" si="1799"/>
        <v>275.79000000000002</v>
      </c>
      <c r="J1066" s="43">
        <f t="shared" si="1749"/>
        <v>-3.9885420065997185E-4</v>
      </c>
      <c r="K1066" s="44">
        <f t="shared" si="1750"/>
        <v>-0.11000000000001364</v>
      </c>
      <c r="L1066" s="76" t="s">
        <v>503</v>
      </c>
      <c r="M1066" s="127"/>
      <c r="N1066" s="46">
        <f t="shared" si="1751"/>
        <v>275.90000000000003</v>
      </c>
      <c r="O1066" s="46"/>
      <c r="P1066" s="37">
        <v>275.87</v>
      </c>
      <c r="Q1066" s="46">
        <v>-0.2</v>
      </c>
      <c r="R1066" s="40">
        <v>276.12</v>
      </c>
      <c r="S1066" s="78"/>
      <c r="T1066" s="78">
        <v>275.91000000000003</v>
      </c>
      <c r="U1066" s="47" t="str">
        <f t="shared" si="1753"/>
        <v/>
      </c>
      <c r="V1066" s="47" t="str">
        <f t="shared" si="1754"/>
        <v/>
      </c>
      <c r="W1066" s="50"/>
      <c r="X1066" s="50"/>
      <c r="Y1066" s="50"/>
      <c r="Z1066" s="50"/>
      <c r="AA1066" s="50"/>
      <c r="AB1066" s="50"/>
      <c r="AC1066" s="50"/>
      <c r="AD1066" s="50"/>
      <c r="AE1066" s="51" t="str">
        <f t="shared" si="1755"/>
        <v/>
      </c>
      <c r="AF1066" s="51" t="str">
        <f t="shared" si="1756"/>
        <v/>
      </c>
      <c r="AG1066" s="51" t="str">
        <f t="shared" si="1757"/>
        <v/>
      </c>
      <c r="AH1066" s="51">
        <f t="shared" si="1758"/>
        <v>50</v>
      </c>
      <c r="AI1066" s="52">
        <f t="shared" si="1759"/>
        <v>275.87</v>
      </c>
      <c r="AJ1066" s="51" t="s">
        <v>49</v>
      </c>
      <c r="AK1066" s="53"/>
      <c r="AL1066" s="52"/>
      <c r="AM1066" s="53">
        <f t="shared" si="1760"/>
        <v>50</v>
      </c>
      <c r="AN1066" s="53">
        <f>IF(AJ1066&lt;&gt;"",IF(AJ1066="o",VLOOKUP(AM1066,OpenSect!$A$1:$D$11,2),IF(AJ1066="u",VLOOKUP(AM1066,UpHill!$A$1:$D$35,2),IF(AJ1066="d",VLOOKUP(AM1066,DownHill!$A$3:$D$29,2),IF(AJ1066="f",VLOOKUP(AM1066,FlatUnd!$A$2:$D$30,2),IF(AJ1066="t",VLOOKUP(AM1066,TimeAdd!$A$1:$D$176,2),IF(AJ1066="l",VLOOKUP(AM1066,SLimit!$A$1:$D$8,2),AN1065)))))),AN1065)</f>
        <v>60</v>
      </c>
      <c r="AO1066" s="53">
        <f>IF(AJ1066&lt;&gt;"",IF(AJ1066="o",VLOOKUP(AM1066,OpenSect!$A$1:$D$11,3),IF(AJ1066="u",VLOOKUP(AM1066,UpHill!$A$1:$D$35,3),IF(AJ1066="d",VLOOKUP(AM1066,DownHill!$A$3:$D$29,3),IF(AJ1066="f",VLOOKUP(AM1066,FlatUnd!$A$2:$D$30,3),IF(AJ1066="t",VLOOKUP(AM1066,TimeAdd!$A$1:$D$18,3),IF(AJ1066="l",VLOOKUP(AM1066,SLimit!$A$1:$D$8,3),AO1065)))))),AO1065)</f>
        <v>70</v>
      </c>
      <c r="AP1066" s="53">
        <f>IF(AJ1066&lt;&gt;"",IF(AJ1066="o",VLOOKUP(AM1066,OpenSect!$A$1:$D$11,4),IF(AJ1066="u",VLOOKUP(AM1066,UpHill!$A$1:$D$35,4),IF(AJ1066="d",VLOOKUP(AM1066,DownHill!$A$3:$D$29,4),IF(AJ1066="f",VLOOKUP(AM1066,FlatUnd!$A$2:$D$30,4),IF(AJ1066="t",VLOOKUP(AM1066,TimeAdd!$A$1:$D$18,4),IF(AJ1066="l",VLOOKUP(AM1066,SLimit!$A$1:$D$8,4),AP1065)))))),AP1065)</f>
        <v>80</v>
      </c>
      <c r="AQ1066" s="53">
        <v>100</v>
      </c>
      <c r="AR1066" s="54" t="str">
        <f t="shared" si="1761"/>
        <v>R602 Glencoe, Dundee{ straight}. Wasbank{ right} /{ left} Collings Pass.</v>
      </c>
      <c r="AS1066" s="55"/>
      <c r="AT1066" s="55"/>
      <c r="AU1066" s="56" t="e">
        <f>IF(GroupStTimes!$A$8=0,MIN(CB1066,CD1066,CF1066),MIN(BZ1066,CB1066,CD1066,CF1066))</f>
        <v>#NUM!</v>
      </c>
      <c r="AV1066" s="56" t="e">
        <f>IF(GroupStTimes!$A$8=0,MAX(CC1066,CE1066,CG1066),MAX(CA1066,CC1066,CE1066,CG1066))</f>
        <v>#NUM!</v>
      </c>
      <c r="AW1066" s="57" t="str">
        <f t="shared" si="1762"/>
        <v/>
      </c>
      <c r="AX1066" s="58" t="str">
        <f t="shared" si="1763"/>
        <v/>
      </c>
      <c r="AY1066" s="58" t="str">
        <f t="shared" si="1764"/>
        <v/>
      </c>
      <c r="AZ1066" s="31">
        <f t="shared" si="1765"/>
        <v>271.17</v>
      </c>
      <c r="BA1066" s="59" t="e">
        <f t="shared" si="1766"/>
        <v>#NUM!</v>
      </c>
      <c r="BB1066" s="59" t="e">
        <f t="shared" si="1767"/>
        <v>#NUM!</v>
      </c>
      <c r="BC1066" s="59" t="e">
        <f t="shared" si="1768"/>
        <v>#NUM!</v>
      </c>
      <c r="BD1066" s="59" t="e">
        <f t="shared" si="1769"/>
        <v>#NUM!</v>
      </c>
      <c r="BE1066" s="59" t="e">
        <f t="shared" si="1770"/>
        <v>#NUM!</v>
      </c>
      <c r="BF1066" s="59" t="e">
        <f t="shared" si="1771"/>
        <v>#NUM!</v>
      </c>
      <c r="BG1066" s="59" t="e">
        <f t="shared" si="1772"/>
        <v>#NUM!</v>
      </c>
      <c r="BH1066" s="59" t="e">
        <f t="shared" si="1773"/>
        <v>#NUM!</v>
      </c>
      <c r="BI1066" s="31">
        <f t="shared" si="1774"/>
        <v>4.6999999999999886</v>
      </c>
      <c r="BJ1066" s="61">
        <f t="shared" si="1775"/>
        <v>0.14242424242424209</v>
      </c>
      <c r="BK1066" s="61">
        <f t="shared" si="1776"/>
        <v>0.13055555555555523</v>
      </c>
      <c r="BL1066" s="61">
        <f t="shared" si="1777"/>
        <v>0.12051282051282022</v>
      </c>
      <c r="BM1066" s="61">
        <f t="shared" si="1778"/>
        <v>0.11463414634146314</v>
      </c>
      <c r="BN1066" s="62">
        <f t="shared" si="1779"/>
        <v>0</v>
      </c>
      <c r="BO1066" s="62">
        <f t="shared" si="1780"/>
        <v>8</v>
      </c>
      <c r="BP1066" s="62">
        <f t="shared" si="1781"/>
        <v>33</v>
      </c>
      <c r="BQ1066" s="62">
        <f t="shared" si="1782"/>
        <v>0</v>
      </c>
      <c r="BR1066" s="62">
        <f t="shared" si="1783"/>
        <v>7</v>
      </c>
      <c r="BS1066" s="62">
        <f t="shared" si="1784"/>
        <v>50</v>
      </c>
      <c r="BT1066" s="62">
        <f t="shared" si="1785"/>
        <v>0</v>
      </c>
      <c r="BU1066" s="62">
        <f t="shared" si="1786"/>
        <v>7</v>
      </c>
      <c r="BV1066" s="62">
        <f t="shared" si="1787"/>
        <v>14</v>
      </c>
      <c r="BW1066" s="62">
        <f t="shared" si="1788"/>
        <v>0</v>
      </c>
      <c r="BX1066" s="62">
        <f t="shared" si="1789"/>
        <v>6</v>
      </c>
      <c r="BY1066" s="62">
        <f t="shared" si="1790"/>
        <v>53</v>
      </c>
      <c r="BZ1066" s="63" t="e">
        <f t="shared" si="1791"/>
        <v>#NUM!</v>
      </c>
      <c r="CA1066" s="63" t="e">
        <f t="shared" si="1792"/>
        <v>#NUM!</v>
      </c>
      <c r="CB1066" s="63" t="e">
        <f t="shared" si="1793"/>
        <v>#NUM!</v>
      </c>
      <c r="CC1066" s="63" t="e">
        <f t="shared" si="1794"/>
        <v>#NUM!</v>
      </c>
      <c r="CD1066" s="63" t="e">
        <f t="shared" si="1795"/>
        <v>#NUM!</v>
      </c>
      <c r="CE1066" s="63" t="e">
        <f t="shared" si="1796"/>
        <v>#NUM!</v>
      </c>
      <c r="CF1066" s="63" t="e">
        <f t="shared" si="1797"/>
        <v>#NUM!</v>
      </c>
      <c r="CG1066" s="63" t="e">
        <f t="shared" si="1798"/>
        <v>#NUM!</v>
      </c>
    </row>
    <row r="1067" spans="4:85" ht="26.25" customHeight="1" x14ac:dyDescent="0.25">
      <c r="E1067" s="37"/>
      <c r="F1067" s="37"/>
      <c r="G1067" s="66">
        <f>G1066+Q1067-Q1066</f>
        <v>275.79000000000002</v>
      </c>
      <c r="H1067" s="41">
        <f t="shared" si="1748"/>
        <v>276.07</v>
      </c>
      <c r="I1067" s="42">
        <f t="shared" si="1799"/>
        <v>275.79000000000002</v>
      </c>
      <c r="J1067" s="43">
        <f t="shared" si="1749"/>
        <v>-1.3657734749870014E-3</v>
      </c>
      <c r="K1067" s="44">
        <f t="shared" si="1750"/>
        <v>-0.37666666666666515</v>
      </c>
      <c r="L1067" s="76" t="s">
        <v>349</v>
      </c>
      <c r="M1067" s="127"/>
      <c r="N1067" s="46">
        <f t="shared" si="1751"/>
        <v>276.16666666666669</v>
      </c>
      <c r="O1067" s="46"/>
      <c r="P1067" s="37">
        <v>276.07</v>
      </c>
      <c r="Q1067" s="46">
        <v>-0.2</v>
      </c>
      <c r="R1067" s="40">
        <v>276.42</v>
      </c>
      <c r="S1067" s="78"/>
      <c r="T1067" s="78">
        <v>276.20999999999998</v>
      </c>
      <c r="U1067" s="47" t="str">
        <f t="shared" si="1753"/>
        <v/>
      </c>
      <c r="V1067" s="47" t="str">
        <f t="shared" si="1754"/>
        <v/>
      </c>
      <c r="W1067" s="50"/>
      <c r="X1067" s="50"/>
      <c r="Y1067" s="50"/>
      <c r="Z1067" s="50"/>
      <c r="AA1067" s="50"/>
      <c r="AB1067" s="50"/>
      <c r="AC1067" s="50"/>
      <c r="AD1067" s="50"/>
      <c r="AE1067" s="51" t="str">
        <f t="shared" si="1755"/>
        <v/>
      </c>
      <c r="AF1067" s="51" t="str">
        <f t="shared" si="1756"/>
        <v/>
      </c>
      <c r="AG1067" s="51" t="str">
        <f t="shared" si="1757"/>
        <v/>
      </c>
      <c r="AH1067" s="51" t="str">
        <f t="shared" si="1758"/>
        <v/>
      </c>
      <c r="AI1067" s="52">
        <f t="shared" si="1759"/>
        <v>276.07</v>
      </c>
      <c r="AJ1067" s="51"/>
      <c r="AK1067" s="53"/>
      <c r="AL1067" s="52"/>
      <c r="AM1067" s="53">
        <f t="shared" si="1760"/>
        <v>50</v>
      </c>
      <c r="AN1067" s="53">
        <f>IF(AJ1067&lt;&gt;"",IF(AJ1067="o",VLOOKUP(AM1067,OpenSect!$A$1:$D$11,2),IF(AJ1067="u",VLOOKUP(AM1067,UpHill!$A$1:$D$35,2),IF(AJ1067="d",VLOOKUP(AM1067,DownHill!$A$3:$D$29,2),IF(AJ1067="f",VLOOKUP(AM1067,FlatUnd!$A$2:$D$30,2),IF(AJ1067="t",VLOOKUP(AM1067,TimeAdd!$A$1:$D$176,2),IF(AJ1067="l",VLOOKUP(AM1067,SLimit!$A$1:$D$8,2),AN1066)))))),AN1066)</f>
        <v>60</v>
      </c>
      <c r="AO1067" s="53">
        <f>IF(AJ1067&lt;&gt;"",IF(AJ1067="o",VLOOKUP(AM1067,OpenSect!$A$1:$D$11,3),IF(AJ1067="u",VLOOKUP(AM1067,UpHill!$A$1:$D$35,3),IF(AJ1067="d",VLOOKUP(AM1067,DownHill!$A$3:$D$29,3),IF(AJ1067="f",VLOOKUP(AM1067,FlatUnd!$A$2:$D$30,3),IF(AJ1067="t",VLOOKUP(AM1067,TimeAdd!$A$1:$D$18,3),IF(AJ1067="l",VLOOKUP(AM1067,SLimit!$A$1:$D$8,3),AO1066)))))),AO1066)</f>
        <v>70</v>
      </c>
      <c r="AP1067" s="53">
        <f>IF(AJ1067&lt;&gt;"",IF(AJ1067="o",VLOOKUP(AM1067,OpenSect!$A$1:$D$11,4),IF(AJ1067="u",VLOOKUP(AM1067,UpHill!$A$1:$D$35,4),IF(AJ1067="d",VLOOKUP(AM1067,DownHill!$A$3:$D$29,4),IF(AJ1067="f",VLOOKUP(AM1067,FlatUnd!$A$2:$D$30,4),IF(AJ1067="t",VLOOKUP(AM1067,TimeAdd!$A$1:$D$18,4),IF(AJ1067="l",VLOOKUP(AM1067,SLimit!$A$1:$D$8,4),AP1066)))))),AP1066)</f>
        <v>80</v>
      </c>
      <c r="AQ1067" s="53">
        <v>100</v>
      </c>
      <c r="AR1067" s="54" t="str">
        <f t="shared" si="1761"/>
        <v>Overhead power lines.</v>
      </c>
      <c r="AS1067" s="55"/>
      <c r="AT1067" s="55"/>
      <c r="AU1067" s="56" t="e">
        <f>IF(GroupStTimes!$A$8=0,MIN(CB1067,CD1067,CF1067),MIN(BZ1067,CB1067,CD1067,CF1067))</f>
        <v>#NUM!</v>
      </c>
      <c r="AV1067" s="56" t="e">
        <f>IF(GroupStTimes!$A$8=0,MAX(CC1067,CE1067,CG1067),MAX(CA1067,CC1067,CE1067,CG1067))</f>
        <v>#NUM!</v>
      </c>
      <c r="AW1067" s="57" t="str">
        <f t="shared" si="1762"/>
        <v/>
      </c>
      <c r="AX1067" s="58" t="str">
        <f t="shared" si="1763"/>
        <v/>
      </c>
      <c r="AY1067" s="58" t="str">
        <f t="shared" si="1764"/>
        <v/>
      </c>
      <c r="AZ1067" s="31">
        <f t="shared" si="1765"/>
        <v>275.87</v>
      </c>
      <c r="BA1067" s="59" t="e">
        <f t="shared" si="1766"/>
        <v>#NUM!</v>
      </c>
      <c r="BB1067" s="59" t="e">
        <f t="shared" si="1767"/>
        <v>#NUM!</v>
      </c>
      <c r="BC1067" s="59" t="e">
        <f t="shared" si="1768"/>
        <v>#NUM!</v>
      </c>
      <c r="BD1067" s="59" t="e">
        <f t="shared" si="1769"/>
        <v>#NUM!</v>
      </c>
      <c r="BE1067" s="59" t="e">
        <f t="shared" si="1770"/>
        <v>#NUM!</v>
      </c>
      <c r="BF1067" s="59" t="e">
        <f t="shared" si="1771"/>
        <v>#NUM!</v>
      </c>
      <c r="BG1067" s="59" t="e">
        <f t="shared" si="1772"/>
        <v>#NUM!</v>
      </c>
      <c r="BH1067" s="59" t="e">
        <f t="shared" si="1773"/>
        <v>#NUM!</v>
      </c>
      <c r="BI1067" s="31">
        <f t="shared" si="1774"/>
        <v>0.19999999999998863</v>
      </c>
      <c r="BJ1067" s="61">
        <f t="shared" si="1775"/>
        <v>3.9999999999997728E-3</v>
      </c>
      <c r="BK1067" s="61">
        <f t="shared" si="1776"/>
        <v>3.333333333333144E-3</v>
      </c>
      <c r="BL1067" s="61">
        <f t="shared" si="1777"/>
        <v>2.8571428571426949E-3</v>
      </c>
      <c r="BM1067" s="61">
        <f t="shared" si="1778"/>
        <v>2.4999999999998578E-3</v>
      </c>
      <c r="BN1067" s="62">
        <f t="shared" si="1779"/>
        <v>0</v>
      </c>
      <c r="BO1067" s="62">
        <f t="shared" si="1780"/>
        <v>0</v>
      </c>
      <c r="BP1067" s="62">
        <f t="shared" si="1781"/>
        <v>14</v>
      </c>
      <c r="BQ1067" s="62">
        <f t="shared" si="1782"/>
        <v>0</v>
      </c>
      <c r="BR1067" s="62">
        <f t="shared" si="1783"/>
        <v>0</v>
      </c>
      <c r="BS1067" s="62">
        <f t="shared" si="1784"/>
        <v>12</v>
      </c>
      <c r="BT1067" s="62">
        <f t="shared" si="1785"/>
        <v>0</v>
      </c>
      <c r="BU1067" s="62">
        <f t="shared" si="1786"/>
        <v>0</v>
      </c>
      <c r="BV1067" s="62">
        <f t="shared" si="1787"/>
        <v>10</v>
      </c>
      <c r="BW1067" s="62">
        <f t="shared" si="1788"/>
        <v>0</v>
      </c>
      <c r="BX1067" s="62">
        <f t="shared" si="1789"/>
        <v>0</v>
      </c>
      <c r="BY1067" s="62">
        <f t="shared" si="1790"/>
        <v>9</v>
      </c>
      <c r="BZ1067" s="63" t="e">
        <f t="shared" si="1791"/>
        <v>#NUM!</v>
      </c>
      <c r="CA1067" s="63" t="e">
        <f t="shared" si="1792"/>
        <v>#NUM!</v>
      </c>
      <c r="CB1067" s="63" t="e">
        <f t="shared" si="1793"/>
        <v>#NUM!</v>
      </c>
      <c r="CC1067" s="63" t="e">
        <f t="shared" si="1794"/>
        <v>#NUM!</v>
      </c>
      <c r="CD1067" s="63" t="e">
        <f t="shared" si="1795"/>
        <v>#NUM!</v>
      </c>
      <c r="CE1067" s="63" t="e">
        <f t="shared" si="1796"/>
        <v>#NUM!</v>
      </c>
      <c r="CF1067" s="63" t="e">
        <f t="shared" si="1797"/>
        <v>#NUM!</v>
      </c>
      <c r="CG1067" s="63" t="e">
        <f t="shared" si="1798"/>
        <v>#NUM!</v>
      </c>
    </row>
    <row r="1068" spans="4:85" ht="26.25" customHeight="1" x14ac:dyDescent="0.25">
      <c r="E1068" s="37"/>
      <c r="F1068" s="37"/>
      <c r="G1068" s="78">
        <v>277.2</v>
      </c>
      <c r="H1068" s="41">
        <f t="shared" si="1748"/>
        <v>277.27999999999997</v>
      </c>
      <c r="I1068" s="42">
        <f t="shared" si="1799"/>
        <v>277.2</v>
      </c>
      <c r="J1068" s="43">
        <f t="shared" si="1749"/>
        <v>-3.7277537277523884E-4</v>
      </c>
      <c r="K1068" s="44">
        <f t="shared" si="1750"/>
        <v>-0.1033333333332962</v>
      </c>
      <c r="L1068" s="76" t="s">
        <v>70</v>
      </c>
      <c r="M1068" s="127"/>
      <c r="N1068" s="46">
        <f t="shared" si="1751"/>
        <v>277.30333333333328</v>
      </c>
      <c r="O1068" s="46"/>
      <c r="P1068" s="37">
        <v>277.27999999999997</v>
      </c>
      <c r="Q1068" s="46">
        <v>-0.2</v>
      </c>
      <c r="R1068" s="40">
        <v>277.52</v>
      </c>
      <c r="S1068" s="78"/>
      <c r="T1068" s="78">
        <v>277.31</v>
      </c>
      <c r="U1068" s="47" t="str">
        <f t="shared" si="1753"/>
        <v/>
      </c>
      <c r="V1068" s="47" t="str">
        <f t="shared" si="1754"/>
        <v/>
      </c>
      <c r="W1068" s="50"/>
      <c r="X1068" s="50"/>
      <c r="Y1068" s="50"/>
      <c r="Z1068" s="50"/>
      <c r="AA1068" s="50"/>
      <c r="AB1068" s="50"/>
      <c r="AC1068" s="50"/>
      <c r="AD1068" s="50"/>
      <c r="AE1068" s="51" t="str">
        <f t="shared" si="1755"/>
        <v/>
      </c>
      <c r="AF1068" s="51" t="str">
        <f t="shared" si="1756"/>
        <v/>
      </c>
      <c r="AG1068" s="51" t="str">
        <f t="shared" si="1757"/>
        <v/>
      </c>
      <c r="AH1068" s="51" t="str">
        <f t="shared" si="1758"/>
        <v/>
      </c>
      <c r="AI1068" s="52">
        <f t="shared" si="1759"/>
        <v>277.27999999999997</v>
      </c>
      <c r="AJ1068" s="51"/>
      <c r="AK1068" s="53"/>
      <c r="AL1068" s="52"/>
      <c r="AM1068" s="53">
        <f t="shared" si="1760"/>
        <v>50</v>
      </c>
      <c r="AN1068" s="53">
        <f>IF(AJ1068&lt;&gt;"",IF(AJ1068="o",VLOOKUP(AM1068,OpenSect!$A$1:$D$11,2),IF(AJ1068="u",VLOOKUP(AM1068,UpHill!$A$1:$D$35,2),IF(AJ1068="d",VLOOKUP(AM1068,DownHill!$A$3:$D$29,2),IF(AJ1068="f",VLOOKUP(AM1068,FlatUnd!$A$2:$D$30,2),IF(AJ1068="t",VLOOKUP(AM1068,TimeAdd!$A$1:$D$176,2),IF(AJ1068="l",VLOOKUP(AM1068,SLimit!$A$1:$D$8,2),AN1067)))))),AN1067)</f>
        <v>60</v>
      </c>
      <c r="AO1068" s="53">
        <f>IF(AJ1068&lt;&gt;"",IF(AJ1068="o",VLOOKUP(AM1068,OpenSect!$A$1:$D$11,3),IF(AJ1068="u",VLOOKUP(AM1068,UpHill!$A$1:$D$35,3),IF(AJ1068="d",VLOOKUP(AM1068,DownHill!$A$3:$D$29,3),IF(AJ1068="f",VLOOKUP(AM1068,FlatUnd!$A$2:$D$30,3),IF(AJ1068="t",VLOOKUP(AM1068,TimeAdd!$A$1:$D$18,3),IF(AJ1068="l",VLOOKUP(AM1068,SLimit!$A$1:$D$8,3),AO1067)))))),AO1067)</f>
        <v>70</v>
      </c>
      <c r="AP1068" s="53">
        <f>IF(AJ1068&lt;&gt;"",IF(AJ1068="o",VLOOKUP(AM1068,OpenSect!$A$1:$D$11,4),IF(AJ1068="u",VLOOKUP(AM1068,UpHill!$A$1:$D$35,4),IF(AJ1068="d",VLOOKUP(AM1068,DownHill!$A$3:$D$29,4),IF(AJ1068="f",VLOOKUP(AM1068,FlatUnd!$A$2:$D$30,4),IF(AJ1068="t",VLOOKUP(AM1068,TimeAdd!$A$1:$D$18,4),IF(AJ1068="l",VLOOKUP(AM1068,SLimit!$A$1:$D$8,4),AP1067)))))),AP1067)</f>
        <v>80</v>
      </c>
      <c r="AQ1068" s="53">
        <v>100</v>
      </c>
      <c r="AR1068" s="54" t="str">
        <f t="shared" si="1761"/>
        <v>1 km Stone</v>
      </c>
      <c r="AS1068" s="55"/>
      <c r="AT1068" s="55"/>
      <c r="AU1068" s="56" t="e">
        <f>IF(GroupStTimes!$A$8=0,MIN(CB1068,CD1068,CF1068),MIN(BZ1068,CB1068,CD1068,CF1068))</f>
        <v>#NUM!</v>
      </c>
      <c r="AV1068" s="56" t="e">
        <f>IF(GroupStTimes!$A$8=0,MAX(CC1068,CE1068,CG1068),MAX(CA1068,CC1068,CE1068,CG1068))</f>
        <v>#NUM!</v>
      </c>
      <c r="AW1068" s="57" t="str">
        <f t="shared" si="1762"/>
        <v/>
      </c>
      <c r="AX1068" s="58" t="str">
        <f t="shared" si="1763"/>
        <v/>
      </c>
      <c r="AY1068" s="58" t="str">
        <f t="shared" si="1764"/>
        <v/>
      </c>
      <c r="AZ1068" s="31">
        <f t="shared" si="1765"/>
        <v>275.87</v>
      </c>
      <c r="BA1068" s="59" t="e">
        <f t="shared" si="1766"/>
        <v>#NUM!</v>
      </c>
      <c r="BB1068" s="59" t="e">
        <f t="shared" si="1767"/>
        <v>#NUM!</v>
      </c>
      <c r="BC1068" s="59" t="e">
        <f t="shared" si="1768"/>
        <v>#NUM!</v>
      </c>
      <c r="BD1068" s="59" t="e">
        <f t="shared" si="1769"/>
        <v>#NUM!</v>
      </c>
      <c r="BE1068" s="59" t="e">
        <f t="shared" si="1770"/>
        <v>#NUM!</v>
      </c>
      <c r="BF1068" s="59" t="e">
        <f t="shared" si="1771"/>
        <v>#NUM!</v>
      </c>
      <c r="BG1068" s="59" t="e">
        <f t="shared" si="1772"/>
        <v>#NUM!</v>
      </c>
      <c r="BH1068" s="59" t="e">
        <f t="shared" si="1773"/>
        <v>#NUM!</v>
      </c>
      <c r="BI1068" s="31">
        <f t="shared" si="1774"/>
        <v>1.4099999999999682</v>
      </c>
      <c r="BJ1068" s="61">
        <f t="shared" si="1775"/>
        <v>2.8199999999999364E-2</v>
      </c>
      <c r="BK1068" s="61">
        <f t="shared" si="1776"/>
        <v>2.3499999999999469E-2</v>
      </c>
      <c r="BL1068" s="61">
        <f t="shared" si="1777"/>
        <v>2.0142857142856688E-2</v>
      </c>
      <c r="BM1068" s="61">
        <f t="shared" si="1778"/>
        <v>1.7624999999999603E-2</v>
      </c>
      <c r="BN1068" s="62">
        <f t="shared" si="1779"/>
        <v>0</v>
      </c>
      <c r="BO1068" s="62">
        <f t="shared" si="1780"/>
        <v>1</v>
      </c>
      <c r="BP1068" s="62">
        <f t="shared" si="1781"/>
        <v>42</v>
      </c>
      <c r="BQ1068" s="62">
        <f t="shared" si="1782"/>
        <v>0</v>
      </c>
      <c r="BR1068" s="62">
        <f t="shared" si="1783"/>
        <v>1</v>
      </c>
      <c r="BS1068" s="62">
        <f t="shared" si="1784"/>
        <v>25</v>
      </c>
      <c r="BT1068" s="62">
        <f t="shared" si="1785"/>
        <v>0</v>
      </c>
      <c r="BU1068" s="62">
        <f t="shared" si="1786"/>
        <v>1</v>
      </c>
      <c r="BV1068" s="62">
        <f t="shared" si="1787"/>
        <v>13</v>
      </c>
      <c r="BW1068" s="62">
        <f t="shared" si="1788"/>
        <v>0</v>
      </c>
      <c r="BX1068" s="62">
        <f t="shared" si="1789"/>
        <v>1</v>
      </c>
      <c r="BY1068" s="62">
        <f t="shared" si="1790"/>
        <v>3</v>
      </c>
      <c r="BZ1068" s="63" t="e">
        <f t="shared" si="1791"/>
        <v>#NUM!</v>
      </c>
      <c r="CA1068" s="63" t="e">
        <f t="shared" si="1792"/>
        <v>#NUM!</v>
      </c>
      <c r="CB1068" s="63" t="e">
        <f t="shared" si="1793"/>
        <v>#NUM!</v>
      </c>
      <c r="CC1068" s="63" t="e">
        <f t="shared" si="1794"/>
        <v>#NUM!</v>
      </c>
      <c r="CD1068" s="63" t="e">
        <f t="shared" si="1795"/>
        <v>#NUM!</v>
      </c>
      <c r="CE1068" s="63" t="e">
        <f t="shared" si="1796"/>
        <v>#NUM!</v>
      </c>
      <c r="CF1068" s="63" t="e">
        <f t="shared" si="1797"/>
        <v>#NUM!</v>
      </c>
      <c r="CG1068" s="63" t="e">
        <f t="shared" si="1798"/>
        <v>#NUM!</v>
      </c>
    </row>
    <row r="1069" spans="4:85" ht="26.25" customHeight="1" x14ac:dyDescent="0.25">
      <c r="E1069" s="37"/>
      <c r="F1069" s="37"/>
      <c r="G1069" s="77">
        <v>278.33</v>
      </c>
      <c r="H1069" s="41">
        <f t="shared" si="1748"/>
        <v>278.33</v>
      </c>
      <c r="I1069" s="42">
        <f t="shared" si="1799"/>
        <v>278.33</v>
      </c>
      <c r="J1069" s="43">
        <f t="shared" si="1749"/>
        <v>1.1976191331621823E-5</v>
      </c>
      <c r="K1069" s="44">
        <f t="shared" si="1750"/>
        <v>3.3333333333303017E-3</v>
      </c>
      <c r="L1069" s="76" t="s">
        <v>504</v>
      </c>
      <c r="M1069" s="127"/>
      <c r="N1069" s="46">
        <f t="shared" si="1751"/>
        <v>278.32666666666665</v>
      </c>
      <c r="O1069" s="46"/>
      <c r="P1069" s="37">
        <v>278.33</v>
      </c>
      <c r="Q1069" s="46">
        <v>-0.2</v>
      </c>
      <c r="R1069" s="40">
        <v>278.52999999999997</v>
      </c>
      <c r="S1069" s="78"/>
      <c r="T1069" s="78">
        <v>278.32</v>
      </c>
      <c r="U1069" s="47" t="str">
        <f t="shared" si="1753"/>
        <v/>
      </c>
      <c r="V1069" s="47" t="str">
        <f t="shared" si="1754"/>
        <v/>
      </c>
      <c r="W1069" s="50"/>
      <c r="X1069" s="50"/>
      <c r="Y1069" s="50"/>
      <c r="Z1069" s="50"/>
      <c r="AA1069" s="50"/>
      <c r="AB1069" s="50"/>
      <c r="AC1069" s="50"/>
      <c r="AD1069" s="50"/>
      <c r="AE1069" s="51" t="str">
        <f t="shared" si="1755"/>
        <v/>
      </c>
      <c r="AF1069" s="51" t="str">
        <f t="shared" si="1756"/>
        <v/>
      </c>
      <c r="AG1069" s="51" t="str">
        <f t="shared" si="1757"/>
        <v/>
      </c>
      <c r="AH1069" s="51" t="str">
        <f t="shared" si="1758"/>
        <v/>
      </c>
      <c r="AI1069" s="52">
        <f t="shared" si="1759"/>
        <v>278.33</v>
      </c>
      <c r="AJ1069" s="51"/>
      <c r="AK1069" s="53"/>
      <c r="AL1069" s="52"/>
      <c r="AM1069" s="53">
        <f t="shared" si="1760"/>
        <v>50</v>
      </c>
      <c r="AN1069" s="53">
        <f>IF(AJ1069&lt;&gt;"",IF(AJ1069="o",VLOOKUP(AM1069,OpenSect!$A$1:$D$11,2),IF(AJ1069="u",VLOOKUP(AM1069,UpHill!$A$1:$D$35,2),IF(AJ1069="d",VLOOKUP(AM1069,DownHill!$A$3:$D$29,2),IF(AJ1069="f",VLOOKUP(AM1069,FlatUnd!$A$2:$D$30,2),IF(AJ1069="t",VLOOKUP(AM1069,TimeAdd!$A$1:$D$176,2),IF(AJ1069="l",VLOOKUP(AM1069,SLimit!$A$1:$D$8,2),AN1068)))))),AN1068)</f>
        <v>60</v>
      </c>
      <c r="AO1069" s="53">
        <f>IF(AJ1069&lt;&gt;"",IF(AJ1069="o",VLOOKUP(AM1069,OpenSect!$A$1:$D$11,3),IF(AJ1069="u",VLOOKUP(AM1069,UpHill!$A$1:$D$35,3),IF(AJ1069="d",VLOOKUP(AM1069,DownHill!$A$3:$D$29,3),IF(AJ1069="f",VLOOKUP(AM1069,FlatUnd!$A$2:$D$30,3),IF(AJ1069="t",VLOOKUP(AM1069,TimeAdd!$A$1:$D$18,3),IF(AJ1069="l",VLOOKUP(AM1069,SLimit!$A$1:$D$8,3),AO1068)))))),AO1068)</f>
        <v>70</v>
      </c>
      <c r="AP1069" s="53">
        <f>IF(AJ1069&lt;&gt;"",IF(AJ1069="o",VLOOKUP(AM1069,OpenSect!$A$1:$D$11,4),IF(AJ1069="u",VLOOKUP(AM1069,UpHill!$A$1:$D$35,4),IF(AJ1069="d",VLOOKUP(AM1069,DownHill!$A$3:$D$29,4),IF(AJ1069="f",VLOOKUP(AM1069,FlatUnd!$A$2:$D$30,4),IF(AJ1069="t",VLOOKUP(AM1069,TimeAdd!$A$1:$D$18,4),IF(AJ1069="l",VLOOKUP(AM1069,SLimit!$A$1:$D$8,4),AP1068)))))),AP1068)</f>
        <v>80</v>
      </c>
      <c r="AQ1069" s="53">
        <v>100</v>
      </c>
      <c r="AR1069" s="54" t="str">
        <f t="shared" si="1761"/>
        <v>2 km Stone</v>
      </c>
      <c r="AS1069" s="55"/>
      <c r="AT1069" s="55"/>
      <c r="AU1069" s="56" t="e">
        <f>IF(GroupStTimes!$A$8=0,MIN(CB1069,CD1069,CF1069),MIN(BZ1069,CB1069,CD1069,CF1069))</f>
        <v>#NUM!</v>
      </c>
      <c r="AV1069" s="56" t="e">
        <f>IF(GroupStTimes!$A$8=0,MAX(CC1069,CE1069,CG1069),MAX(CA1069,CC1069,CE1069,CG1069))</f>
        <v>#NUM!</v>
      </c>
      <c r="AW1069" s="57" t="str">
        <f t="shared" si="1762"/>
        <v/>
      </c>
      <c r="AX1069" s="58" t="str">
        <f t="shared" si="1763"/>
        <v/>
      </c>
      <c r="AY1069" s="58" t="str">
        <f t="shared" si="1764"/>
        <v/>
      </c>
      <c r="AZ1069" s="31">
        <f t="shared" si="1765"/>
        <v>275.87</v>
      </c>
      <c r="BA1069" s="59" t="e">
        <f t="shared" si="1766"/>
        <v>#NUM!</v>
      </c>
      <c r="BB1069" s="59" t="e">
        <f t="shared" si="1767"/>
        <v>#NUM!</v>
      </c>
      <c r="BC1069" s="59" t="e">
        <f t="shared" si="1768"/>
        <v>#NUM!</v>
      </c>
      <c r="BD1069" s="59" t="e">
        <f t="shared" si="1769"/>
        <v>#NUM!</v>
      </c>
      <c r="BE1069" s="59" t="e">
        <f t="shared" si="1770"/>
        <v>#NUM!</v>
      </c>
      <c r="BF1069" s="59" t="e">
        <f t="shared" si="1771"/>
        <v>#NUM!</v>
      </c>
      <c r="BG1069" s="59" t="e">
        <f t="shared" si="1772"/>
        <v>#NUM!</v>
      </c>
      <c r="BH1069" s="59" t="e">
        <f t="shared" si="1773"/>
        <v>#NUM!</v>
      </c>
      <c r="BI1069" s="31">
        <f t="shared" si="1774"/>
        <v>2.4599999999999795</v>
      </c>
      <c r="BJ1069" s="61">
        <f t="shared" si="1775"/>
        <v>4.9199999999999591E-2</v>
      </c>
      <c r="BK1069" s="61">
        <f t="shared" si="1776"/>
        <v>4.0999999999999662E-2</v>
      </c>
      <c r="BL1069" s="61">
        <f t="shared" si="1777"/>
        <v>3.5142857142856851E-2</v>
      </c>
      <c r="BM1069" s="61">
        <f t="shared" si="1778"/>
        <v>3.0749999999999743E-2</v>
      </c>
      <c r="BN1069" s="62">
        <f t="shared" si="1779"/>
        <v>0</v>
      </c>
      <c r="BO1069" s="62">
        <f t="shared" si="1780"/>
        <v>2</v>
      </c>
      <c r="BP1069" s="62">
        <f t="shared" si="1781"/>
        <v>57</v>
      </c>
      <c r="BQ1069" s="62">
        <f t="shared" si="1782"/>
        <v>0</v>
      </c>
      <c r="BR1069" s="62">
        <f t="shared" si="1783"/>
        <v>2</v>
      </c>
      <c r="BS1069" s="62">
        <f t="shared" si="1784"/>
        <v>28</v>
      </c>
      <c r="BT1069" s="62">
        <f t="shared" si="1785"/>
        <v>0</v>
      </c>
      <c r="BU1069" s="62">
        <f t="shared" si="1786"/>
        <v>2</v>
      </c>
      <c r="BV1069" s="62">
        <f t="shared" si="1787"/>
        <v>7</v>
      </c>
      <c r="BW1069" s="62">
        <f t="shared" si="1788"/>
        <v>0</v>
      </c>
      <c r="BX1069" s="62">
        <f t="shared" si="1789"/>
        <v>1</v>
      </c>
      <c r="BY1069" s="62">
        <f t="shared" si="1790"/>
        <v>51</v>
      </c>
      <c r="BZ1069" s="63" t="e">
        <f t="shared" si="1791"/>
        <v>#NUM!</v>
      </c>
      <c r="CA1069" s="63" t="e">
        <f t="shared" si="1792"/>
        <v>#NUM!</v>
      </c>
      <c r="CB1069" s="63" t="e">
        <f t="shared" si="1793"/>
        <v>#NUM!</v>
      </c>
      <c r="CC1069" s="63" t="e">
        <f t="shared" si="1794"/>
        <v>#NUM!</v>
      </c>
      <c r="CD1069" s="63" t="e">
        <f t="shared" si="1795"/>
        <v>#NUM!</v>
      </c>
      <c r="CE1069" s="63" t="e">
        <f t="shared" si="1796"/>
        <v>#NUM!</v>
      </c>
      <c r="CF1069" s="63" t="e">
        <f t="shared" si="1797"/>
        <v>#NUM!</v>
      </c>
      <c r="CG1069" s="63" t="e">
        <f t="shared" si="1798"/>
        <v>#NUM!</v>
      </c>
    </row>
    <row r="1070" spans="4:85" ht="26.25" customHeight="1" x14ac:dyDescent="0.25">
      <c r="E1070" s="37"/>
      <c r="F1070" s="37"/>
      <c r="G1070" s="77">
        <v>279.25</v>
      </c>
      <c r="H1070" s="41">
        <f t="shared" si="1748"/>
        <v>279.25</v>
      </c>
      <c r="I1070" s="42">
        <f t="shared" si="1799"/>
        <v>279.25</v>
      </c>
      <c r="J1070" s="43">
        <f t="shared" si="1749"/>
        <v>1.1936735302883803E-5</v>
      </c>
      <c r="K1070" s="44">
        <f t="shared" si="1750"/>
        <v>3.3333333333303017E-3</v>
      </c>
      <c r="L1070" s="76" t="s">
        <v>424</v>
      </c>
      <c r="M1070" s="127"/>
      <c r="N1070" s="46">
        <f t="shared" si="1751"/>
        <v>279.24666666666667</v>
      </c>
      <c r="O1070" s="46"/>
      <c r="P1070" s="37">
        <v>279.25</v>
      </c>
      <c r="Q1070" s="46">
        <v>-0.2</v>
      </c>
      <c r="R1070" s="40">
        <v>279.45</v>
      </c>
      <c r="S1070" s="78"/>
      <c r="T1070" s="78">
        <v>279.24</v>
      </c>
      <c r="U1070" s="47" t="str">
        <f t="shared" si="1753"/>
        <v/>
      </c>
      <c r="V1070" s="47" t="str">
        <f t="shared" si="1754"/>
        <v/>
      </c>
      <c r="W1070" s="50"/>
      <c r="X1070" s="50"/>
      <c r="Y1070" s="50"/>
      <c r="Z1070" s="50"/>
      <c r="AA1070" s="50"/>
      <c r="AB1070" s="50"/>
      <c r="AC1070" s="50"/>
      <c r="AD1070" s="50"/>
      <c r="AE1070" s="51" t="str">
        <f t="shared" si="1755"/>
        <v/>
      </c>
      <c r="AF1070" s="51" t="str">
        <f t="shared" si="1756"/>
        <v/>
      </c>
      <c r="AG1070" s="51" t="str">
        <f t="shared" si="1757"/>
        <v/>
      </c>
      <c r="AH1070" s="51" t="str">
        <f t="shared" si="1758"/>
        <v/>
      </c>
      <c r="AI1070" s="52">
        <f t="shared" si="1759"/>
        <v>279.25</v>
      </c>
      <c r="AJ1070" s="51"/>
      <c r="AK1070" s="53"/>
      <c r="AL1070" s="52"/>
      <c r="AM1070" s="53">
        <f t="shared" si="1760"/>
        <v>50</v>
      </c>
      <c r="AN1070" s="53">
        <f>IF(AJ1070&lt;&gt;"",IF(AJ1070="o",VLOOKUP(AM1070,OpenSect!$A$1:$D$11,2),IF(AJ1070="u",VLOOKUP(AM1070,UpHill!$A$1:$D$35,2),IF(AJ1070="d",VLOOKUP(AM1070,DownHill!$A$3:$D$29,2),IF(AJ1070="f",VLOOKUP(AM1070,FlatUnd!$A$2:$D$30,2),IF(AJ1070="t",VLOOKUP(AM1070,TimeAdd!$A$1:$D$176,2),IF(AJ1070="l",VLOOKUP(AM1070,SLimit!$A$1:$D$8,2),AN1069)))))),AN1069)</f>
        <v>60</v>
      </c>
      <c r="AO1070" s="53">
        <f>IF(AJ1070&lt;&gt;"",IF(AJ1070="o",VLOOKUP(AM1070,OpenSect!$A$1:$D$11,3),IF(AJ1070="u",VLOOKUP(AM1070,UpHill!$A$1:$D$35,3),IF(AJ1070="d",VLOOKUP(AM1070,DownHill!$A$3:$D$29,3),IF(AJ1070="f",VLOOKUP(AM1070,FlatUnd!$A$2:$D$30,3),IF(AJ1070="t",VLOOKUP(AM1070,TimeAdd!$A$1:$D$18,3),IF(AJ1070="l",VLOOKUP(AM1070,SLimit!$A$1:$D$8,3),AO1069)))))),AO1069)</f>
        <v>70</v>
      </c>
      <c r="AP1070" s="53">
        <f>IF(AJ1070&lt;&gt;"",IF(AJ1070="o",VLOOKUP(AM1070,OpenSect!$A$1:$D$11,4),IF(AJ1070="u",VLOOKUP(AM1070,UpHill!$A$1:$D$35,4),IF(AJ1070="d",VLOOKUP(AM1070,DownHill!$A$3:$D$29,4),IF(AJ1070="f",VLOOKUP(AM1070,FlatUnd!$A$2:$D$30,4),IF(AJ1070="t",VLOOKUP(AM1070,TimeAdd!$A$1:$D$18,4),IF(AJ1070="l",VLOOKUP(AM1070,SLimit!$A$1:$D$8,4),AP1069)))))),AP1069)</f>
        <v>80</v>
      </c>
      <c r="AQ1070" s="53">
        <v>100</v>
      </c>
      <c r="AR1070" s="54" t="str">
        <f t="shared" si="1761"/>
        <v>3 km Stone</v>
      </c>
      <c r="AS1070" s="55"/>
      <c r="AT1070" s="55"/>
      <c r="AU1070" s="56" t="e">
        <f>IF(GroupStTimes!$A$8=0,MIN(CB1070,CD1070,CF1070),MIN(BZ1070,CB1070,CD1070,CF1070))</f>
        <v>#NUM!</v>
      </c>
      <c r="AV1070" s="56" t="e">
        <f>IF(GroupStTimes!$A$8=0,MAX(CC1070,CE1070,CG1070),MAX(CA1070,CC1070,CE1070,CG1070))</f>
        <v>#NUM!</v>
      </c>
      <c r="AW1070" s="57" t="str">
        <f t="shared" si="1762"/>
        <v/>
      </c>
      <c r="AX1070" s="58" t="str">
        <f t="shared" si="1763"/>
        <v/>
      </c>
      <c r="AY1070" s="58" t="str">
        <f t="shared" si="1764"/>
        <v/>
      </c>
      <c r="AZ1070" s="31">
        <f t="shared" si="1765"/>
        <v>275.87</v>
      </c>
      <c r="BA1070" s="59" t="e">
        <f t="shared" si="1766"/>
        <v>#NUM!</v>
      </c>
      <c r="BB1070" s="59" t="e">
        <f t="shared" si="1767"/>
        <v>#NUM!</v>
      </c>
      <c r="BC1070" s="59" t="e">
        <f t="shared" si="1768"/>
        <v>#NUM!</v>
      </c>
      <c r="BD1070" s="59" t="e">
        <f t="shared" si="1769"/>
        <v>#NUM!</v>
      </c>
      <c r="BE1070" s="59" t="e">
        <f t="shared" si="1770"/>
        <v>#NUM!</v>
      </c>
      <c r="BF1070" s="59" t="e">
        <f t="shared" si="1771"/>
        <v>#NUM!</v>
      </c>
      <c r="BG1070" s="59" t="e">
        <f t="shared" si="1772"/>
        <v>#NUM!</v>
      </c>
      <c r="BH1070" s="59" t="e">
        <f t="shared" si="1773"/>
        <v>#NUM!</v>
      </c>
      <c r="BI1070" s="31">
        <f t="shared" si="1774"/>
        <v>3.3799999999999955</v>
      </c>
      <c r="BJ1070" s="61">
        <f t="shared" si="1775"/>
        <v>6.759999999999991E-2</v>
      </c>
      <c r="BK1070" s="61">
        <f t="shared" si="1776"/>
        <v>5.6333333333333256E-2</v>
      </c>
      <c r="BL1070" s="61">
        <f t="shared" si="1777"/>
        <v>4.8285714285714224E-2</v>
      </c>
      <c r="BM1070" s="61">
        <f t="shared" si="1778"/>
        <v>4.224999999999994E-2</v>
      </c>
      <c r="BN1070" s="62">
        <f t="shared" si="1779"/>
        <v>0</v>
      </c>
      <c r="BO1070" s="62">
        <f t="shared" si="1780"/>
        <v>4</v>
      </c>
      <c r="BP1070" s="62">
        <f t="shared" si="1781"/>
        <v>3</v>
      </c>
      <c r="BQ1070" s="62">
        <f t="shared" si="1782"/>
        <v>0</v>
      </c>
      <c r="BR1070" s="62">
        <f t="shared" si="1783"/>
        <v>3</v>
      </c>
      <c r="BS1070" s="62">
        <f t="shared" si="1784"/>
        <v>23</v>
      </c>
      <c r="BT1070" s="62">
        <f t="shared" si="1785"/>
        <v>0</v>
      </c>
      <c r="BU1070" s="62">
        <f t="shared" si="1786"/>
        <v>2</v>
      </c>
      <c r="BV1070" s="62">
        <f t="shared" si="1787"/>
        <v>54</v>
      </c>
      <c r="BW1070" s="62">
        <f t="shared" si="1788"/>
        <v>0</v>
      </c>
      <c r="BX1070" s="62">
        <f t="shared" si="1789"/>
        <v>2</v>
      </c>
      <c r="BY1070" s="62">
        <f t="shared" si="1790"/>
        <v>32</v>
      </c>
      <c r="BZ1070" s="63" t="e">
        <f t="shared" si="1791"/>
        <v>#NUM!</v>
      </c>
      <c r="CA1070" s="63" t="e">
        <f t="shared" si="1792"/>
        <v>#NUM!</v>
      </c>
      <c r="CB1070" s="63" t="e">
        <f t="shared" si="1793"/>
        <v>#NUM!</v>
      </c>
      <c r="CC1070" s="63" t="e">
        <f t="shared" si="1794"/>
        <v>#NUM!</v>
      </c>
      <c r="CD1070" s="63" t="e">
        <f t="shared" si="1795"/>
        <v>#NUM!</v>
      </c>
      <c r="CE1070" s="63" t="e">
        <f t="shared" si="1796"/>
        <v>#NUM!</v>
      </c>
      <c r="CF1070" s="63" t="e">
        <f t="shared" si="1797"/>
        <v>#NUM!</v>
      </c>
      <c r="CG1070" s="63" t="e">
        <f t="shared" si="1798"/>
        <v>#NUM!</v>
      </c>
    </row>
    <row r="1071" spans="4:85" ht="26.25" customHeight="1" x14ac:dyDescent="0.25">
      <c r="E1071" s="37"/>
      <c r="F1071" s="37"/>
      <c r="G1071" s="78">
        <v>279.24</v>
      </c>
      <c r="H1071" s="41">
        <f t="shared" si="1748"/>
        <v>279.32</v>
      </c>
      <c r="I1071" s="42">
        <f t="shared" si="1799"/>
        <v>279.24</v>
      </c>
      <c r="J1071" s="43">
        <f t="shared" si="1749"/>
        <v>-3.9392637158005173E-4</v>
      </c>
      <c r="K1071" s="44">
        <f t="shared" si="1750"/>
        <v>-0.11000000000001364</v>
      </c>
      <c r="L1071" s="76" t="s">
        <v>505</v>
      </c>
      <c r="M1071" s="127"/>
      <c r="N1071" s="46">
        <f t="shared" si="1751"/>
        <v>279.35000000000002</v>
      </c>
      <c r="O1071" s="46"/>
      <c r="P1071" s="37">
        <v>279.32</v>
      </c>
      <c r="Q1071" s="46">
        <v>-0.2</v>
      </c>
      <c r="R1071" s="40">
        <v>279.57</v>
      </c>
      <c r="S1071" s="78"/>
      <c r="T1071" s="78">
        <v>279.36</v>
      </c>
      <c r="U1071" s="47" t="str">
        <f t="shared" si="1753"/>
        <v/>
      </c>
      <c r="V1071" s="47" t="str">
        <f t="shared" si="1754"/>
        <v/>
      </c>
      <c r="W1071" s="50"/>
      <c r="X1071" s="50"/>
      <c r="Y1071" s="50"/>
      <c r="Z1071" s="50"/>
      <c r="AA1071" s="50"/>
      <c r="AB1071" s="50"/>
      <c r="AC1071" s="50"/>
      <c r="AD1071" s="50"/>
      <c r="AE1071" s="51" t="str">
        <f t="shared" si="1755"/>
        <v/>
      </c>
      <c r="AF1071" s="51" t="str">
        <f t="shared" si="1756"/>
        <v/>
      </c>
      <c r="AG1071" s="51" t="str">
        <f t="shared" si="1757"/>
        <v/>
      </c>
      <c r="AH1071" s="51" t="str">
        <f t="shared" si="1758"/>
        <v/>
      </c>
      <c r="AI1071" s="52">
        <f t="shared" si="1759"/>
        <v>279.32</v>
      </c>
      <c r="AJ1071" s="51"/>
      <c r="AK1071" s="53"/>
      <c r="AL1071" s="52"/>
      <c r="AM1071" s="53">
        <f t="shared" si="1760"/>
        <v>50</v>
      </c>
      <c r="AN1071" s="53">
        <f>IF(AJ1071&lt;&gt;"",IF(AJ1071="o",VLOOKUP(AM1071,OpenSect!$A$1:$D$11,2),IF(AJ1071="u",VLOOKUP(AM1071,UpHill!$A$1:$D$35,2),IF(AJ1071="d",VLOOKUP(AM1071,DownHill!$A$3:$D$29,2),IF(AJ1071="f",VLOOKUP(AM1071,FlatUnd!$A$2:$D$30,2),IF(AJ1071="t",VLOOKUP(AM1071,TimeAdd!$A$1:$D$176,2),IF(AJ1071="l",VLOOKUP(AM1071,SLimit!$A$1:$D$8,2),AN1070)))))),AN1070)</f>
        <v>60</v>
      </c>
      <c r="AO1071" s="53">
        <f>IF(AJ1071&lt;&gt;"",IF(AJ1071="o",VLOOKUP(AM1071,OpenSect!$A$1:$D$11,3),IF(AJ1071="u",VLOOKUP(AM1071,UpHill!$A$1:$D$35,3),IF(AJ1071="d",VLOOKUP(AM1071,DownHill!$A$3:$D$29,3),IF(AJ1071="f",VLOOKUP(AM1071,FlatUnd!$A$2:$D$30,3),IF(AJ1071="t",VLOOKUP(AM1071,TimeAdd!$A$1:$D$18,3),IF(AJ1071="l",VLOOKUP(AM1071,SLimit!$A$1:$D$8,3),AO1070)))))),AO1070)</f>
        <v>70</v>
      </c>
      <c r="AP1071" s="53">
        <f>IF(AJ1071&lt;&gt;"",IF(AJ1071="o",VLOOKUP(AM1071,OpenSect!$A$1:$D$11,4),IF(AJ1071="u",VLOOKUP(AM1071,UpHill!$A$1:$D$35,4),IF(AJ1071="d",VLOOKUP(AM1071,DownHill!$A$3:$D$29,4),IF(AJ1071="f",VLOOKUP(AM1071,FlatUnd!$A$2:$D$30,4),IF(AJ1071="t",VLOOKUP(AM1071,TimeAdd!$A$1:$D$18,4),IF(AJ1071="l",VLOOKUP(AM1071,SLimit!$A$1:$D$8,4),AP1070)))))),AP1070)</f>
        <v>80</v>
      </c>
      <c r="AQ1071" s="53">
        <v>100</v>
      </c>
      <c r="AR1071" s="54" t="str">
        <f t="shared" si="1761"/>
        <v>R602 Glencoe{ straight}. [Factory] Byproducts{ right}.</v>
      </c>
      <c r="AS1071" s="55"/>
      <c r="AT1071" s="55"/>
      <c r="AU1071" s="56" t="e">
        <f>IF(GroupStTimes!$A$8=0,MIN(CB1071,CD1071,CF1071),MIN(BZ1071,CB1071,CD1071,CF1071))</f>
        <v>#NUM!</v>
      </c>
      <c r="AV1071" s="56" t="e">
        <f>IF(GroupStTimes!$A$8=0,MAX(CC1071,CE1071,CG1071),MAX(CA1071,CC1071,CE1071,CG1071))</f>
        <v>#NUM!</v>
      </c>
      <c r="AW1071" s="57" t="str">
        <f t="shared" si="1762"/>
        <v/>
      </c>
      <c r="AX1071" s="58" t="str">
        <f t="shared" si="1763"/>
        <v/>
      </c>
      <c r="AY1071" s="58" t="str">
        <f t="shared" si="1764"/>
        <v/>
      </c>
      <c r="AZ1071" s="31">
        <f t="shared" si="1765"/>
        <v>275.87</v>
      </c>
      <c r="BA1071" s="59" t="e">
        <f t="shared" si="1766"/>
        <v>#NUM!</v>
      </c>
      <c r="BB1071" s="59" t="e">
        <f t="shared" si="1767"/>
        <v>#NUM!</v>
      </c>
      <c r="BC1071" s="59" t="e">
        <f t="shared" si="1768"/>
        <v>#NUM!</v>
      </c>
      <c r="BD1071" s="59" t="e">
        <f t="shared" si="1769"/>
        <v>#NUM!</v>
      </c>
      <c r="BE1071" s="59" t="e">
        <f t="shared" si="1770"/>
        <v>#NUM!</v>
      </c>
      <c r="BF1071" s="59" t="e">
        <f t="shared" si="1771"/>
        <v>#NUM!</v>
      </c>
      <c r="BG1071" s="59" t="e">
        <f t="shared" si="1772"/>
        <v>#NUM!</v>
      </c>
      <c r="BH1071" s="59" t="e">
        <f t="shared" si="1773"/>
        <v>#NUM!</v>
      </c>
      <c r="BI1071" s="31">
        <f t="shared" si="1774"/>
        <v>3.4499999999999886</v>
      </c>
      <c r="BJ1071" s="61">
        <f t="shared" si="1775"/>
        <v>6.899999999999977E-2</v>
      </c>
      <c r="BK1071" s="61">
        <f t="shared" si="1776"/>
        <v>5.7499999999999808E-2</v>
      </c>
      <c r="BL1071" s="61">
        <f t="shared" si="1777"/>
        <v>4.928571428571412E-2</v>
      </c>
      <c r="BM1071" s="61">
        <f t="shared" si="1778"/>
        <v>4.3124999999999858E-2</v>
      </c>
      <c r="BN1071" s="62">
        <f t="shared" si="1779"/>
        <v>0</v>
      </c>
      <c r="BO1071" s="62">
        <f t="shared" si="1780"/>
        <v>4</v>
      </c>
      <c r="BP1071" s="62">
        <f t="shared" si="1781"/>
        <v>8</v>
      </c>
      <c r="BQ1071" s="62">
        <f t="shared" si="1782"/>
        <v>0</v>
      </c>
      <c r="BR1071" s="62">
        <f t="shared" si="1783"/>
        <v>3</v>
      </c>
      <c r="BS1071" s="62">
        <f t="shared" si="1784"/>
        <v>27</v>
      </c>
      <c r="BT1071" s="62">
        <f t="shared" si="1785"/>
        <v>0</v>
      </c>
      <c r="BU1071" s="62">
        <f t="shared" si="1786"/>
        <v>2</v>
      </c>
      <c r="BV1071" s="62">
        <f t="shared" si="1787"/>
        <v>57</v>
      </c>
      <c r="BW1071" s="62">
        <f t="shared" si="1788"/>
        <v>0</v>
      </c>
      <c r="BX1071" s="62">
        <f t="shared" si="1789"/>
        <v>2</v>
      </c>
      <c r="BY1071" s="62">
        <f t="shared" si="1790"/>
        <v>35</v>
      </c>
      <c r="BZ1071" s="63" t="e">
        <f t="shared" si="1791"/>
        <v>#NUM!</v>
      </c>
      <c r="CA1071" s="63" t="e">
        <f t="shared" si="1792"/>
        <v>#NUM!</v>
      </c>
      <c r="CB1071" s="63" t="e">
        <f t="shared" si="1793"/>
        <v>#NUM!</v>
      </c>
      <c r="CC1071" s="63" t="e">
        <f t="shared" si="1794"/>
        <v>#NUM!</v>
      </c>
      <c r="CD1071" s="63" t="e">
        <f t="shared" si="1795"/>
        <v>#NUM!</v>
      </c>
      <c r="CE1071" s="63" t="e">
        <f t="shared" si="1796"/>
        <v>#NUM!</v>
      </c>
      <c r="CF1071" s="63" t="e">
        <f t="shared" si="1797"/>
        <v>#NUM!</v>
      </c>
      <c r="CG1071" s="63" t="e">
        <f t="shared" si="1798"/>
        <v>#NUM!</v>
      </c>
    </row>
    <row r="1072" spans="4:85" ht="26.25" customHeight="1" x14ac:dyDescent="0.25">
      <c r="E1072" s="37"/>
      <c r="F1072" s="37"/>
      <c r="G1072" s="78">
        <v>279.74</v>
      </c>
      <c r="H1072" s="41">
        <f t="shared" si="1748"/>
        <v>279.82</v>
      </c>
      <c r="I1072" s="42">
        <f t="shared" si="1799"/>
        <v>279.74</v>
      </c>
      <c r="J1072" s="43">
        <f t="shared" si="1749"/>
        <v>-3.9322227782946179E-4</v>
      </c>
      <c r="K1072" s="44">
        <f t="shared" si="1750"/>
        <v>-0.11000000000001364</v>
      </c>
      <c r="L1072" s="76" t="s">
        <v>506</v>
      </c>
      <c r="M1072" s="127"/>
      <c r="N1072" s="46">
        <f t="shared" si="1751"/>
        <v>279.85000000000002</v>
      </c>
      <c r="O1072" s="46"/>
      <c r="P1072" s="37">
        <v>279.82</v>
      </c>
      <c r="Q1072" s="46">
        <v>-0.2</v>
      </c>
      <c r="R1072" s="40">
        <v>280.07</v>
      </c>
      <c r="S1072" s="78"/>
      <c r="T1072" s="78">
        <v>279.86</v>
      </c>
      <c r="U1072" s="47">
        <f t="shared" si="1753"/>
        <v>28.279209999999999</v>
      </c>
      <c r="V1072" s="47">
        <f t="shared" si="1754"/>
        <v>30.09796</v>
      </c>
      <c r="W1072" s="50">
        <v>28.279219999999999</v>
      </c>
      <c r="X1072" s="50">
        <v>30.09796</v>
      </c>
      <c r="Y1072" s="50">
        <v>28.279219999999999</v>
      </c>
      <c r="Z1072" s="50">
        <v>30.09796</v>
      </c>
      <c r="AA1072" s="50">
        <v>28.279209999999999</v>
      </c>
      <c r="AB1072" s="50">
        <v>30.097930000000002</v>
      </c>
      <c r="AC1072" s="50">
        <v>28.27919</v>
      </c>
      <c r="AD1072" s="50">
        <v>30.09798</v>
      </c>
      <c r="AE1072" s="51" t="str">
        <f t="shared" si="1755"/>
        <v/>
      </c>
      <c r="AF1072" s="51" t="str">
        <f t="shared" si="1756"/>
        <v/>
      </c>
      <c r="AG1072" s="51" t="str">
        <f t="shared" si="1757"/>
        <v/>
      </c>
      <c r="AH1072" s="51" t="str">
        <f t="shared" si="1758"/>
        <v/>
      </c>
      <c r="AI1072" s="52">
        <f t="shared" si="1759"/>
        <v>279.82</v>
      </c>
      <c r="AJ1072" s="51"/>
      <c r="AK1072" s="53"/>
      <c r="AL1072" s="52"/>
      <c r="AM1072" s="53">
        <f t="shared" si="1760"/>
        <v>50</v>
      </c>
      <c r="AN1072" s="53">
        <f>IF(AJ1072&lt;&gt;"",IF(AJ1072="o",VLOOKUP(AM1072,OpenSect!$A$1:$D$11,2),IF(AJ1072="u",VLOOKUP(AM1072,UpHill!$A$1:$D$35,2),IF(AJ1072="d",VLOOKUP(AM1072,DownHill!$A$3:$D$29,2),IF(AJ1072="f",VLOOKUP(AM1072,FlatUnd!$A$2:$D$30,2),IF(AJ1072="t",VLOOKUP(AM1072,TimeAdd!$A$1:$D$176,2),IF(AJ1072="l",VLOOKUP(AM1072,SLimit!$A$1:$D$8,2),AN1071)))))),AN1071)</f>
        <v>60</v>
      </c>
      <c r="AO1072" s="53">
        <f>IF(AJ1072&lt;&gt;"",IF(AJ1072="o",VLOOKUP(AM1072,OpenSect!$A$1:$D$11,3),IF(AJ1072="u",VLOOKUP(AM1072,UpHill!$A$1:$D$35,3),IF(AJ1072="d",VLOOKUP(AM1072,DownHill!$A$3:$D$29,3),IF(AJ1072="f",VLOOKUP(AM1072,FlatUnd!$A$2:$D$30,3),IF(AJ1072="t",VLOOKUP(AM1072,TimeAdd!$A$1:$D$18,3),IF(AJ1072="l",VLOOKUP(AM1072,SLimit!$A$1:$D$8,3),AO1071)))))),AO1071)</f>
        <v>70</v>
      </c>
      <c r="AP1072" s="53">
        <f>IF(AJ1072&lt;&gt;"",IF(AJ1072="o",VLOOKUP(AM1072,OpenSect!$A$1:$D$11,4),IF(AJ1072="u",VLOOKUP(AM1072,UpHill!$A$1:$D$35,4),IF(AJ1072="d",VLOOKUP(AM1072,DownHill!$A$3:$D$29,4),IF(AJ1072="f",VLOOKUP(AM1072,FlatUnd!$A$2:$D$30,4),IF(AJ1072="t",VLOOKUP(AM1072,TimeAdd!$A$1:$D$18,4),IF(AJ1072="l",VLOOKUP(AM1072,SLimit!$A$1:$D$8,4),AP1071)))))),AP1071)</f>
        <v>80</v>
      </c>
      <c r="AQ1072" s="53">
        <v>100</v>
      </c>
      <c r="AR1072" s="54" t="str">
        <f t="shared" si="1761"/>
        <v>Control @ Warning - Side road junction{ right}. Dot on pole and yellow line.</v>
      </c>
      <c r="AS1072" s="55"/>
      <c r="AT1072" s="55"/>
      <c r="AU1072" s="56" t="e">
        <f>IF(GroupStTimes!$A$8=0,MIN(CB1072,CD1072,CF1072),MIN(BZ1072,CB1072,CD1072,CF1072))</f>
        <v>#NUM!</v>
      </c>
      <c r="AV1072" s="56" t="e">
        <f>IF(GroupStTimes!$A$8=0,MAX(CC1072,CE1072,CG1072),MAX(CA1072,CC1072,CE1072,CG1072))</f>
        <v>#NUM!</v>
      </c>
      <c r="AW1072" s="57" t="str">
        <f t="shared" si="1762"/>
        <v>28.27921  30.09796</v>
      </c>
      <c r="AX1072" s="58" t="str">
        <f t="shared" si="1763"/>
        <v/>
      </c>
      <c r="AY1072" s="58" t="str">
        <f t="shared" si="1764"/>
        <v/>
      </c>
      <c r="AZ1072" s="31">
        <f t="shared" si="1765"/>
        <v>275.87</v>
      </c>
      <c r="BA1072" s="59" t="e">
        <f t="shared" si="1766"/>
        <v>#NUM!</v>
      </c>
      <c r="BB1072" s="59" t="e">
        <f t="shared" si="1767"/>
        <v>#NUM!</v>
      </c>
      <c r="BC1072" s="59" t="e">
        <f t="shared" si="1768"/>
        <v>#NUM!</v>
      </c>
      <c r="BD1072" s="59" t="e">
        <f t="shared" si="1769"/>
        <v>#NUM!</v>
      </c>
      <c r="BE1072" s="59" t="e">
        <f t="shared" si="1770"/>
        <v>#NUM!</v>
      </c>
      <c r="BF1072" s="59" t="e">
        <f t="shared" si="1771"/>
        <v>#NUM!</v>
      </c>
      <c r="BG1072" s="59" t="e">
        <f t="shared" si="1772"/>
        <v>#NUM!</v>
      </c>
      <c r="BH1072" s="59" t="e">
        <f t="shared" si="1773"/>
        <v>#NUM!</v>
      </c>
      <c r="BI1072" s="31">
        <f t="shared" si="1774"/>
        <v>3.9499999999999886</v>
      </c>
      <c r="BJ1072" s="61">
        <f t="shared" si="1775"/>
        <v>7.8999999999999779E-2</v>
      </c>
      <c r="BK1072" s="61">
        <f t="shared" si="1776"/>
        <v>6.5833333333333147E-2</v>
      </c>
      <c r="BL1072" s="61">
        <f t="shared" si="1777"/>
        <v>5.6428571428571266E-2</v>
      </c>
      <c r="BM1072" s="61">
        <f t="shared" si="1778"/>
        <v>4.9374999999999857E-2</v>
      </c>
      <c r="BN1072" s="62">
        <f t="shared" si="1779"/>
        <v>0</v>
      </c>
      <c r="BO1072" s="62">
        <f t="shared" si="1780"/>
        <v>4</v>
      </c>
      <c r="BP1072" s="62">
        <f t="shared" si="1781"/>
        <v>44</v>
      </c>
      <c r="BQ1072" s="62">
        <f t="shared" si="1782"/>
        <v>0</v>
      </c>
      <c r="BR1072" s="62">
        <f t="shared" si="1783"/>
        <v>3</v>
      </c>
      <c r="BS1072" s="62">
        <f t="shared" si="1784"/>
        <v>57</v>
      </c>
      <c r="BT1072" s="62">
        <f t="shared" si="1785"/>
        <v>0</v>
      </c>
      <c r="BU1072" s="62">
        <f t="shared" si="1786"/>
        <v>3</v>
      </c>
      <c r="BV1072" s="62">
        <f t="shared" si="1787"/>
        <v>23</v>
      </c>
      <c r="BW1072" s="62">
        <f t="shared" si="1788"/>
        <v>0</v>
      </c>
      <c r="BX1072" s="62">
        <f t="shared" si="1789"/>
        <v>2</v>
      </c>
      <c r="BY1072" s="62">
        <f t="shared" si="1790"/>
        <v>58</v>
      </c>
      <c r="BZ1072" s="63" t="e">
        <f t="shared" si="1791"/>
        <v>#NUM!</v>
      </c>
      <c r="CA1072" s="63" t="e">
        <f t="shared" si="1792"/>
        <v>#NUM!</v>
      </c>
      <c r="CB1072" s="63" t="e">
        <f t="shared" si="1793"/>
        <v>#NUM!</v>
      </c>
      <c r="CC1072" s="63" t="e">
        <f t="shared" si="1794"/>
        <v>#NUM!</v>
      </c>
      <c r="CD1072" s="63" t="e">
        <f t="shared" si="1795"/>
        <v>#NUM!</v>
      </c>
      <c r="CE1072" s="63" t="e">
        <f t="shared" si="1796"/>
        <v>#NUM!</v>
      </c>
      <c r="CF1072" s="63" t="e">
        <f t="shared" si="1797"/>
        <v>#NUM!</v>
      </c>
      <c r="CG1072" s="63" t="e">
        <f t="shared" si="1798"/>
        <v>#NUM!</v>
      </c>
    </row>
    <row r="1073" spans="4:85" ht="26.25" customHeight="1" x14ac:dyDescent="0.25">
      <c r="E1073" s="37"/>
      <c r="F1073" s="37"/>
      <c r="G1073" s="78">
        <v>279.89999999999998</v>
      </c>
      <c r="H1073" s="41">
        <f t="shared" si="1748"/>
        <v>279.98</v>
      </c>
      <c r="I1073" s="42">
        <f t="shared" si="1799"/>
        <v>279.89999999999998</v>
      </c>
      <c r="J1073" s="43">
        <f t="shared" si="1749"/>
        <v>-3.9299749910687266E-4</v>
      </c>
      <c r="K1073" s="44">
        <f t="shared" si="1750"/>
        <v>-0.11000000000001364</v>
      </c>
      <c r="L1073" s="76" t="s">
        <v>485</v>
      </c>
      <c r="M1073" s="127"/>
      <c r="N1073" s="46">
        <f t="shared" si="1751"/>
        <v>280.01</v>
      </c>
      <c r="O1073" s="46"/>
      <c r="P1073" s="37">
        <v>279.98</v>
      </c>
      <c r="Q1073" s="46">
        <v>-0.2</v>
      </c>
      <c r="R1073" s="40">
        <v>280.23</v>
      </c>
      <c r="S1073" s="78"/>
      <c r="T1073" s="78">
        <v>280.02</v>
      </c>
      <c r="U1073" s="47" t="str">
        <f t="shared" si="1753"/>
        <v/>
      </c>
      <c r="V1073" s="47" t="str">
        <f t="shared" si="1754"/>
        <v/>
      </c>
      <c r="W1073" s="50"/>
      <c r="X1073" s="50"/>
      <c r="Y1073" s="50"/>
      <c r="Z1073" s="50"/>
      <c r="AA1073" s="50"/>
      <c r="AB1073" s="50"/>
      <c r="AC1073" s="50"/>
      <c r="AD1073" s="50"/>
      <c r="AE1073" s="51" t="str">
        <f t="shared" si="1755"/>
        <v/>
      </c>
      <c r="AF1073" s="51" t="str">
        <f t="shared" si="1756"/>
        <v/>
      </c>
      <c r="AG1073" s="51" t="str">
        <f t="shared" si="1757"/>
        <v/>
      </c>
      <c r="AH1073" s="51" t="str">
        <f t="shared" si="1758"/>
        <v/>
      </c>
      <c r="AI1073" s="52">
        <f t="shared" si="1759"/>
        <v>279.98</v>
      </c>
      <c r="AJ1073" s="51"/>
      <c r="AK1073" s="53"/>
      <c r="AL1073" s="52"/>
      <c r="AM1073" s="53">
        <f t="shared" si="1760"/>
        <v>50</v>
      </c>
      <c r="AN1073" s="53">
        <f>IF(AJ1073&lt;&gt;"",IF(AJ1073="o",VLOOKUP(AM1073,OpenSect!$A$1:$D$11,2),IF(AJ1073="u",VLOOKUP(AM1073,UpHill!$A$1:$D$35,2),IF(AJ1073="d",VLOOKUP(AM1073,DownHill!$A$3:$D$29,2),IF(AJ1073="f",VLOOKUP(AM1073,FlatUnd!$A$2:$D$30,2),IF(AJ1073="t",VLOOKUP(AM1073,TimeAdd!$A$1:$D$176,2),IF(AJ1073="l",VLOOKUP(AM1073,SLimit!$A$1:$D$8,2),AN1072)))))),AN1072)</f>
        <v>60</v>
      </c>
      <c r="AO1073" s="53">
        <f>IF(AJ1073&lt;&gt;"",IF(AJ1073="o",VLOOKUP(AM1073,OpenSect!$A$1:$D$11,3),IF(AJ1073="u",VLOOKUP(AM1073,UpHill!$A$1:$D$35,3),IF(AJ1073="d",VLOOKUP(AM1073,DownHill!$A$3:$D$29,3),IF(AJ1073="f",VLOOKUP(AM1073,FlatUnd!$A$2:$D$30,3),IF(AJ1073="t",VLOOKUP(AM1073,TimeAdd!$A$1:$D$18,3),IF(AJ1073="l",VLOOKUP(AM1073,SLimit!$A$1:$D$8,3),AO1072)))))),AO1072)</f>
        <v>70</v>
      </c>
      <c r="AP1073" s="53">
        <f>IF(AJ1073&lt;&gt;"",IF(AJ1073="o",VLOOKUP(AM1073,OpenSect!$A$1:$D$11,4),IF(AJ1073="u",VLOOKUP(AM1073,UpHill!$A$1:$D$35,4),IF(AJ1073="d",VLOOKUP(AM1073,DownHill!$A$3:$D$29,4),IF(AJ1073="f",VLOOKUP(AM1073,FlatUnd!$A$2:$D$30,4),IF(AJ1073="t",VLOOKUP(AM1073,TimeAdd!$A$1:$D$18,4),IF(AJ1073="l",VLOOKUP(AM1073,SLimit!$A$1:$D$8,4),AP1072)))))),AP1072)</f>
        <v>80</v>
      </c>
      <c r="AQ1073" s="53">
        <v>100</v>
      </c>
      <c r="AR1073" s="54" t="str">
        <f t="shared" si="1761"/>
        <v>Warning - Gentle curve{ Left}.</v>
      </c>
      <c r="AS1073" s="55"/>
      <c r="AT1073" s="55"/>
      <c r="AU1073" s="56" t="e">
        <f>IF(GroupStTimes!$A$8=0,MIN(CB1073,CD1073,CF1073),MIN(BZ1073,CB1073,CD1073,CF1073))</f>
        <v>#NUM!</v>
      </c>
      <c r="AV1073" s="56" t="e">
        <f>IF(GroupStTimes!$A$8=0,MAX(CC1073,CE1073,CG1073),MAX(CA1073,CC1073,CE1073,CG1073))</f>
        <v>#NUM!</v>
      </c>
      <c r="AW1073" s="57" t="str">
        <f t="shared" si="1762"/>
        <v/>
      </c>
      <c r="AX1073" s="58" t="str">
        <f t="shared" si="1763"/>
        <v/>
      </c>
      <c r="AY1073" s="58" t="str">
        <f t="shared" si="1764"/>
        <v/>
      </c>
      <c r="AZ1073" s="31">
        <f t="shared" si="1765"/>
        <v>275.87</v>
      </c>
      <c r="BA1073" s="59" t="e">
        <f t="shared" si="1766"/>
        <v>#NUM!</v>
      </c>
      <c r="BB1073" s="59" t="e">
        <f t="shared" si="1767"/>
        <v>#NUM!</v>
      </c>
      <c r="BC1073" s="59" t="e">
        <f t="shared" si="1768"/>
        <v>#NUM!</v>
      </c>
      <c r="BD1073" s="59" t="e">
        <f t="shared" si="1769"/>
        <v>#NUM!</v>
      </c>
      <c r="BE1073" s="59" t="e">
        <f t="shared" si="1770"/>
        <v>#NUM!</v>
      </c>
      <c r="BF1073" s="59" t="e">
        <f t="shared" si="1771"/>
        <v>#NUM!</v>
      </c>
      <c r="BG1073" s="59" t="e">
        <f t="shared" si="1772"/>
        <v>#NUM!</v>
      </c>
      <c r="BH1073" s="59" t="e">
        <f t="shared" si="1773"/>
        <v>#NUM!</v>
      </c>
      <c r="BI1073" s="31">
        <f t="shared" si="1774"/>
        <v>4.1100000000000136</v>
      </c>
      <c r="BJ1073" s="61">
        <f t="shared" si="1775"/>
        <v>8.2200000000000273E-2</v>
      </c>
      <c r="BK1073" s="61">
        <f t="shared" si="1776"/>
        <v>6.8500000000000227E-2</v>
      </c>
      <c r="BL1073" s="61">
        <f t="shared" si="1777"/>
        <v>5.8714285714285906E-2</v>
      </c>
      <c r="BM1073" s="61">
        <f t="shared" si="1778"/>
        <v>5.1375000000000171E-2</v>
      </c>
      <c r="BN1073" s="62">
        <f t="shared" si="1779"/>
        <v>0</v>
      </c>
      <c r="BO1073" s="62">
        <f t="shared" si="1780"/>
        <v>4</v>
      </c>
      <c r="BP1073" s="62">
        <f t="shared" si="1781"/>
        <v>56</v>
      </c>
      <c r="BQ1073" s="62">
        <f t="shared" si="1782"/>
        <v>0</v>
      </c>
      <c r="BR1073" s="62">
        <f t="shared" si="1783"/>
        <v>4</v>
      </c>
      <c r="BS1073" s="62">
        <f t="shared" si="1784"/>
        <v>7</v>
      </c>
      <c r="BT1073" s="62">
        <f t="shared" si="1785"/>
        <v>0</v>
      </c>
      <c r="BU1073" s="62">
        <f t="shared" si="1786"/>
        <v>3</v>
      </c>
      <c r="BV1073" s="62">
        <f t="shared" si="1787"/>
        <v>31</v>
      </c>
      <c r="BW1073" s="62">
        <f t="shared" si="1788"/>
        <v>0</v>
      </c>
      <c r="BX1073" s="62">
        <f t="shared" si="1789"/>
        <v>3</v>
      </c>
      <c r="BY1073" s="62">
        <f t="shared" si="1790"/>
        <v>5</v>
      </c>
      <c r="BZ1073" s="63" t="e">
        <f t="shared" si="1791"/>
        <v>#NUM!</v>
      </c>
      <c r="CA1073" s="63" t="e">
        <f t="shared" si="1792"/>
        <v>#NUM!</v>
      </c>
      <c r="CB1073" s="63" t="e">
        <f t="shared" si="1793"/>
        <v>#NUM!</v>
      </c>
      <c r="CC1073" s="63" t="e">
        <f t="shared" si="1794"/>
        <v>#NUM!</v>
      </c>
      <c r="CD1073" s="63" t="e">
        <f t="shared" si="1795"/>
        <v>#NUM!</v>
      </c>
      <c r="CE1073" s="63" t="e">
        <f t="shared" si="1796"/>
        <v>#NUM!</v>
      </c>
      <c r="CF1073" s="63" t="e">
        <f t="shared" si="1797"/>
        <v>#NUM!</v>
      </c>
      <c r="CG1073" s="63" t="e">
        <f t="shared" si="1798"/>
        <v>#NUM!</v>
      </c>
    </row>
    <row r="1074" spans="4:85" ht="26.25" customHeight="1" x14ac:dyDescent="0.25">
      <c r="E1074" s="37"/>
      <c r="F1074" s="37"/>
      <c r="G1074" s="77">
        <v>280.49</v>
      </c>
      <c r="H1074" s="41">
        <f t="shared" si="1748"/>
        <v>280.49</v>
      </c>
      <c r="I1074" s="42">
        <f t="shared" si="1799"/>
        <v>280.49</v>
      </c>
      <c r="J1074" s="43">
        <f t="shared" si="1749"/>
        <v>1.1883964966060472E-5</v>
      </c>
      <c r="K1074" s="44">
        <f t="shared" si="1750"/>
        <v>3.3333333333303017E-3</v>
      </c>
      <c r="L1074" s="76" t="s">
        <v>466</v>
      </c>
      <c r="M1074" s="127"/>
      <c r="N1074" s="46">
        <f t="shared" si="1751"/>
        <v>280.48666666666668</v>
      </c>
      <c r="O1074" s="46"/>
      <c r="P1074" s="37">
        <v>280.49</v>
      </c>
      <c r="Q1074" s="46">
        <v>-0.2</v>
      </c>
      <c r="R1074" s="40">
        <v>280.69</v>
      </c>
      <c r="S1074" s="78"/>
      <c r="T1074" s="78">
        <v>280.48</v>
      </c>
      <c r="U1074" s="47" t="str">
        <f t="shared" si="1753"/>
        <v/>
      </c>
      <c r="V1074" s="47" t="str">
        <f t="shared" si="1754"/>
        <v/>
      </c>
      <c r="W1074" s="50"/>
      <c r="X1074" s="50"/>
      <c r="Y1074" s="50"/>
      <c r="Z1074" s="50"/>
      <c r="AA1074" s="50"/>
      <c r="AB1074" s="50"/>
      <c r="AC1074" s="50"/>
      <c r="AD1074" s="50"/>
      <c r="AE1074" s="51" t="str">
        <f t="shared" si="1755"/>
        <v/>
      </c>
      <c r="AF1074" s="51" t="str">
        <f t="shared" si="1756"/>
        <v/>
      </c>
      <c r="AG1074" s="51" t="str">
        <f t="shared" si="1757"/>
        <v/>
      </c>
      <c r="AH1074" s="51" t="str">
        <f t="shared" si="1758"/>
        <v/>
      </c>
      <c r="AI1074" s="52">
        <f t="shared" si="1759"/>
        <v>280.49</v>
      </c>
      <c r="AJ1074" s="51"/>
      <c r="AK1074" s="53"/>
      <c r="AL1074" s="52"/>
      <c r="AM1074" s="53">
        <f t="shared" si="1760"/>
        <v>50</v>
      </c>
      <c r="AN1074" s="53">
        <f>IF(AJ1074&lt;&gt;"",IF(AJ1074="o",VLOOKUP(AM1074,OpenSect!$A$1:$D$11,2),IF(AJ1074="u",VLOOKUP(AM1074,UpHill!$A$1:$D$35,2),IF(AJ1074="d",VLOOKUP(AM1074,DownHill!$A$3:$D$29,2),IF(AJ1074="f",VLOOKUP(AM1074,FlatUnd!$A$2:$D$30,2),IF(AJ1074="t",VLOOKUP(AM1074,TimeAdd!$A$1:$D$176,2),IF(AJ1074="l",VLOOKUP(AM1074,SLimit!$A$1:$D$8,2),AN1073)))))),AN1073)</f>
        <v>60</v>
      </c>
      <c r="AO1074" s="53">
        <f>IF(AJ1074&lt;&gt;"",IF(AJ1074="o",VLOOKUP(AM1074,OpenSect!$A$1:$D$11,3),IF(AJ1074="u",VLOOKUP(AM1074,UpHill!$A$1:$D$35,3),IF(AJ1074="d",VLOOKUP(AM1074,DownHill!$A$3:$D$29,3),IF(AJ1074="f",VLOOKUP(AM1074,FlatUnd!$A$2:$D$30,3),IF(AJ1074="t",VLOOKUP(AM1074,TimeAdd!$A$1:$D$18,3),IF(AJ1074="l",VLOOKUP(AM1074,SLimit!$A$1:$D$8,3),AO1073)))))),AO1073)</f>
        <v>70</v>
      </c>
      <c r="AP1074" s="53">
        <f>IF(AJ1074&lt;&gt;"",IF(AJ1074="o",VLOOKUP(AM1074,OpenSect!$A$1:$D$11,4),IF(AJ1074="u",VLOOKUP(AM1074,UpHill!$A$1:$D$35,4),IF(AJ1074="d",VLOOKUP(AM1074,DownHill!$A$3:$D$29,4),IF(AJ1074="f",VLOOKUP(AM1074,FlatUnd!$A$2:$D$30,4),IF(AJ1074="t",VLOOKUP(AM1074,TimeAdd!$A$1:$D$18,4),IF(AJ1074="l",VLOOKUP(AM1074,SLimit!$A$1:$D$8,4),AP1073)))))),AP1073)</f>
        <v>80</v>
      </c>
      <c r="AQ1074" s="53">
        <v>100</v>
      </c>
      <c r="AR1074" s="54" t="str">
        <f t="shared" si="1761"/>
        <v xml:space="preserve">Bridge </v>
      </c>
      <c r="AS1074" s="55"/>
      <c r="AT1074" s="55"/>
      <c r="AU1074" s="56" t="e">
        <f>IF(GroupStTimes!$A$8=0,MIN(CB1074,CD1074,CF1074),MIN(BZ1074,CB1074,CD1074,CF1074))</f>
        <v>#NUM!</v>
      </c>
      <c r="AV1074" s="56" t="e">
        <f>IF(GroupStTimes!$A$8=0,MAX(CC1074,CE1074,CG1074),MAX(CA1074,CC1074,CE1074,CG1074))</f>
        <v>#NUM!</v>
      </c>
      <c r="AW1074" s="57" t="str">
        <f t="shared" si="1762"/>
        <v/>
      </c>
      <c r="AX1074" s="58" t="str">
        <f t="shared" si="1763"/>
        <v/>
      </c>
      <c r="AY1074" s="58" t="str">
        <f t="shared" si="1764"/>
        <v/>
      </c>
      <c r="AZ1074" s="31">
        <f t="shared" si="1765"/>
        <v>275.87</v>
      </c>
      <c r="BA1074" s="59" t="e">
        <f t="shared" si="1766"/>
        <v>#NUM!</v>
      </c>
      <c r="BB1074" s="59" t="e">
        <f t="shared" si="1767"/>
        <v>#NUM!</v>
      </c>
      <c r="BC1074" s="59" t="e">
        <f t="shared" si="1768"/>
        <v>#NUM!</v>
      </c>
      <c r="BD1074" s="59" t="e">
        <f t="shared" si="1769"/>
        <v>#NUM!</v>
      </c>
      <c r="BE1074" s="59" t="e">
        <f t="shared" si="1770"/>
        <v>#NUM!</v>
      </c>
      <c r="BF1074" s="59" t="e">
        <f t="shared" si="1771"/>
        <v>#NUM!</v>
      </c>
      <c r="BG1074" s="59" t="e">
        <f t="shared" si="1772"/>
        <v>#NUM!</v>
      </c>
      <c r="BH1074" s="59" t="e">
        <f t="shared" si="1773"/>
        <v>#NUM!</v>
      </c>
      <c r="BI1074" s="31">
        <f t="shared" si="1774"/>
        <v>4.6200000000000045</v>
      </c>
      <c r="BJ1074" s="61">
        <f t="shared" si="1775"/>
        <v>9.2400000000000093E-2</v>
      </c>
      <c r="BK1074" s="61">
        <f t="shared" si="1776"/>
        <v>7.7000000000000082E-2</v>
      </c>
      <c r="BL1074" s="61">
        <f t="shared" si="1777"/>
        <v>6.6000000000000059E-2</v>
      </c>
      <c r="BM1074" s="61">
        <f t="shared" si="1778"/>
        <v>5.7750000000000058E-2</v>
      </c>
      <c r="BN1074" s="62">
        <f t="shared" si="1779"/>
        <v>0</v>
      </c>
      <c r="BO1074" s="62">
        <f t="shared" si="1780"/>
        <v>5</v>
      </c>
      <c r="BP1074" s="62">
        <f t="shared" si="1781"/>
        <v>33</v>
      </c>
      <c r="BQ1074" s="62">
        <f t="shared" si="1782"/>
        <v>0</v>
      </c>
      <c r="BR1074" s="62">
        <f t="shared" si="1783"/>
        <v>4</v>
      </c>
      <c r="BS1074" s="62">
        <f t="shared" si="1784"/>
        <v>37</v>
      </c>
      <c r="BT1074" s="62">
        <f t="shared" si="1785"/>
        <v>0</v>
      </c>
      <c r="BU1074" s="62">
        <f t="shared" si="1786"/>
        <v>3</v>
      </c>
      <c r="BV1074" s="62">
        <f t="shared" si="1787"/>
        <v>58</v>
      </c>
      <c r="BW1074" s="62">
        <f t="shared" si="1788"/>
        <v>0</v>
      </c>
      <c r="BX1074" s="62">
        <f t="shared" si="1789"/>
        <v>3</v>
      </c>
      <c r="BY1074" s="62">
        <f t="shared" si="1790"/>
        <v>28</v>
      </c>
      <c r="BZ1074" s="63" t="e">
        <f t="shared" si="1791"/>
        <v>#NUM!</v>
      </c>
      <c r="CA1074" s="63" t="e">
        <f t="shared" si="1792"/>
        <v>#NUM!</v>
      </c>
      <c r="CB1074" s="63" t="e">
        <f t="shared" si="1793"/>
        <v>#NUM!</v>
      </c>
      <c r="CC1074" s="63" t="e">
        <f t="shared" si="1794"/>
        <v>#NUM!</v>
      </c>
      <c r="CD1074" s="63" t="e">
        <f t="shared" si="1795"/>
        <v>#NUM!</v>
      </c>
      <c r="CE1074" s="63" t="e">
        <f t="shared" si="1796"/>
        <v>#NUM!</v>
      </c>
      <c r="CF1074" s="63" t="e">
        <f t="shared" si="1797"/>
        <v>#NUM!</v>
      </c>
      <c r="CG1074" s="63" t="e">
        <f t="shared" si="1798"/>
        <v>#NUM!</v>
      </c>
    </row>
    <row r="1075" spans="4:85" ht="26.25" customHeight="1" x14ac:dyDescent="0.25">
      <c r="E1075" s="37"/>
      <c r="F1075" s="37"/>
      <c r="G1075" s="78">
        <v>280.57</v>
      </c>
      <c r="H1075" s="41">
        <f t="shared" si="1748"/>
        <v>280.66000000000003</v>
      </c>
      <c r="I1075" s="42">
        <f t="shared" si="1799"/>
        <v>280.57</v>
      </c>
      <c r="J1075" s="43">
        <f t="shared" si="1749"/>
        <v>-4.1582017559494691E-4</v>
      </c>
      <c r="K1075" s="44">
        <f t="shared" si="1750"/>
        <v>-0.11666666666667425</v>
      </c>
      <c r="L1075" s="76" t="s">
        <v>170</v>
      </c>
      <c r="M1075" s="127"/>
      <c r="N1075" s="46">
        <f t="shared" si="1751"/>
        <v>280.68666666666667</v>
      </c>
      <c r="O1075" s="46"/>
      <c r="P1075" s="37">
        <v>280.66000000000003</v>
      </c>
      <c r="Q1075" s="46">
        <v>-0.2</v>
      </c>
      <c r="R1075" s="40">
        <v>280.90999999999997</v>
      </c>
      <c r="S1075" s="78"/>
      <c r="T1075" s="78">
        <v>280.69</v>
      </c>
      <c r="U1075" s="47" t="str">
        <f t="shared" si="1753"/>
        <v/>
      </c>
      <c r="V1075" s="47" t="str">
        <f t="shared" si="1754"/>
        <v/>
      </c>
      <c r="W1075" s="50"/>
      <c r="X1075" s="50"/>
      <c r="Y1075" s="50"/>
      <c r="Z1075" s="50"/>
      <c r="AA1075" s="50"/>
      <c r="AB1075" s="50"/>
      <c r="AC1075" s="50"/>
      <c r="AD1075" s="50"/>
      <c r="AE1075" s="51" t="str">
        <f t="shared" si="1755"/>
        <v/>
      </c>
      <c r="AF1075" s="51" t="str">
        <f t="shared" si="1756"/>
        <v/>
      </c>
      <c r="AG1075" s="51" t="str">
        <f t="shared" si="1757"/>
        <v/>
      </c>
      <c r="AH1075" s="51" t="str">
        <f t="shared" si="1758"/>
        <v/>
      </c>
      <c r="AI1075" s="52">
        <f t="shared" si="1759"/>
        <v>280.66000000000003</v>
      </c>
      <c r="AJ1075" s="51"/>
      <c r="AK1075" s="53"/>
      <c r="AL1075" s="52"/>
      <c r="AM1075" s="53">
        <f t="shared" si="1760"/>
        <v>50</v>
      </c>
      <c r="AN1075" s="53">
        <f>IF(AJ1075&lt;&gt;"",IF(AJ1075="o",VLOOKUP(AM1075,OpenSect!$A$1:$D$11,2),IF(AJ1075="u",VLOOKUP(AM1075,UpHill!$A$1:$D$35,2),IF(AJ1075="d",VLOOKUP(AM1075,DownHill!$A$3:$D$29,2),IF(AJ1075="f",VLOOKUP(AM1075,FlatUnd!$A$2:$D$30,2),IF(AJ1075="t",VLOOKUP(AM1075,TimeAdd!$A$1:$D$176,2),IF(AJ1075="l",VLOOKUP(AM1075,SLimit!$A$1:$D$8,2),AN1074)))))),AN1074)</f>
        <v>60</v>
      </c>
      <c r="AO1075" s="53">
        <f>IF(AJ1075&lt;&gt;"",IF(AJ1075="o",VLOOKUP(AM1075,OpenSect!$A$1:$D$11,3),IF(AJ1075="u",VLOOKUP(AM1075,UpHill!$A$1:$D$35,3),IF(AJ1075="d",VLOOKUP(AM1075,DownHill!$A$3:$D$29,3),IF(AJ1075="f",VLOOKUP(AM1075,FlatUnd!$A$2:$D$30,3),IF(AJ1075="t",VLOOKUP(AM1075,TimeAdd!$A$1:$D$18,3),IF(AJ1075="l",VLOOKUP(AM1075,SLimit!$A$1:$D$8,3),AO1074)))))),AO1074)</f>
        <v>70</v>
      </c>
      <c r="AP1075" s="53">
        <f>IF(AJ1075&lt;&gt;"",IF(AJ1075="o",VLOOKUP(AM1075,OpenSect!$A$1:$D$11,4),IF(AJ1075="u",VLOOKUP(AM1075,UpHill!$A$1:$D$35,4),IF(AJ1075="d",VLOOKUP(AM1075,DownHill!$A$3:$D$29,4),IF(AJ1075="f",VLOOKUP(AM1075,FlatUnd!$A$2:$D$30,4),IF(AJ1075="t",VLOOKUP(AM1075,TimeAdd!$A$1:$D$18,4),IF(AJ1075="l",VLOOKUP(AM1075,SLimit!$A$1:$D$8,4),AP1074)))))),AP1074)</f>
        <v>80</v>
      </c>
      <c r="AQ1075" s="53">
        <v>100</v>
      </c>
      <c r="AR1075" s="54" t="str">
        <f t="shared" si="1761"/>
        <v>Overhead wires</v>
      </c>
      <c r="AS1075" s="55"/>
      <c r="AT1075" s="55"/>
      <c r="AU1075" s="56" t="e">
        <f>IF(GroupStTimes!$A$8=0,MIN(CB1075,CD1075,CF1075),MIN(BZ1075,CB1075,CD1075,CF1075))</f>
        <v>#NUM!</v>
      </c>
      <c r="AV1075" s="56" t="e">
        <f>IF(GroupStTimes!$A$8=0,MAX(CC1075,CE1075,CG1075),MAX(CA1075,CC1075,CE1075,CG1075))</f>
        <v>#NUM!</v>
      </c>
      <c r="AW1075" s="57" t="str">
        <f t="shared" si="1762"/>
        <v/>
      </c>
      <c r="AX1075" s="58" t="str">
        <f t="shared" si="1763"/>
        <v/>
      </c>
      <c r="AY1075" s="58" t="str">
        <f t="shared" si="1764"/>
        <v/>
      </c>
      <c r="AZ1075" s="31">
        <f t="shared" si="1765"/>
        <v>275.87</v>
      </c>
      <c r="BA1075" s="59" t="e">
        <f t="shared" si="1766"/>
        <v>#NUM!</v>
      </c>
      <c r="BB1075" s="59" t="e">
        <f t="shared" si="1767"/>
        <v>#NUM!</v>
      </c>
      <c r="BC1075" s="59" t="e">
        <f t="shared" si="1768"/>
        <v>#NUM!</v>
      </c>
      <c r="BD1075" s="59" t="e">
        <f t="shared" si="1769"/>
        <v>#NUM!</v>
      </c>
      <c r="BE1075" s="59" t="e">
        <f t="shared" si="1770"/>
        <v>#NUM!</v>
      </c>
      <c r="BF1075" s="59" t="e">
        <f t="shared" si="1771"/>
        <v>#NUM!</v>
      </c>
      <c r="BG1075" s="59" t="e">
        <f t="shared" si="1772"/>
        <v>#NUM!</v>
      </c>
      <c r="BH1075" s="59" t="e">
        <f t="shared" si="1773"/>
        <v>#NUM!</v>
      </c>
      <c r="BI1075" s="31">
        <f t="shared" si="1774"/>
        <v>4.7900000000000205</v>
      </c>
      <c r="BJ1075" s="61">
        <f t="shared" si="1775"/>
        <v>9.5800000000000413E-2</v>
      </c>
      <c r="BK1075" s="61">
        <f t="shared" si="1776"/>
        <v>7.9833333333333673E-2</v>
      </c>
      <c r="BL1075" s="61">
        <f t="shared" si="1777"/>
        <v>6.8428571428571727E-2</v>
      </c>
      <c r="BM1075" s="61">
        <f t="shared" si="1778"/>
        <v>5.9875000000000254E-2</v>
      </c>
      <c r="BN1075" s="62">
        <f t="shared" si="1779"/>
        <v>0</v>
      </c>
      <c r="BO1075" s="62">
        <f t="shared" si="1780"/>
        <v>5</v>
      </c>
      <c r="BP1075" s="62">
        <f t="shared" si="1781"/>
        <v>45</v>
      </c>
      <c r="BQ1075" s="62">
        <f t="shared" si="1782"/>
        <v>0</v>
      </c>
      <c r="BR1075" s="62">
        <f t="shared" si="1783"/>
        <v>4</v>
      </c>
      <c r="BS1075" s="62">
        <f t="shared" si="1784"/>
        <v>47</v>
      </c>
      <c r="BT1075" s="62">
        <f t="shared" si="1785"/>
        <v>0</v>
      </c>
      <c r="BU1075" s="62">
        <f t="shared" si="1786"/>
        <v>4</v>
      </c>
      <c r="BV1075" s="62">
        <f t="shared" si="1787"/>
        <v>6</v>
      </c>
      <c r="BW1075" s="62">
        <f t="shared" si="1788"/>
        <v>0</v>
      </c>
      <c r="BX1075" s="62">
        <f t="shared" si="1789"/>
        <v>3</v>
      </c>
      <c r="BY1075" s="62">
        <f t="shared" si="1790"/>
        <v>36</v>
      </c>
      <c r="BZ1075" s="63" t="e">
        <f t="shared" si="1791"/>
        <v>#NUM!</v>
      </c>
      <c r="CA1075" s="63" t="e">
        <f t="shared" si="1792"/>
        <v>#NUM!</v>
      </c>
      <c r="CB1075" s="63" t="e">
        <f t="shared" si="1793"/>
        <v>#NUM!</v>
      </c>
      <c r="CC1075" s="63" t="e">
        <f t="shared" si="1794"/>
        <v>#NUM!</v>
      </c>
      <c r="CD1075" s="63" t="e">
        <f t="shared" si="1795"/>
        <v>#NUM!</v>
      </c>
      <c r="CE1075" s="63" t="e">
        <f t="shared" si="1796"/>
        <v>#NUM!</v>
      </c>
      <c r="CF1075" s="63" t="e">
        <f t="shared" si="1797"/>
        <v>#NUM!</v>
      </c>
      <c r="CG1075" s="63" t="e">
        <f t="shared" si="1798"/>
        <v>#NUM!</v>
      </c>
    </row>
    <row r="1076" spans="4:85" ht="26.25" customHeight="1" x14ac:dyDescent="0.25">
      <c r="D1076" s="37">
        <v>43</v>
      </c>
      <c r="E1076" s="37"/>
      <c r="F1076" s="37"/>
      <c r="G1076" s="78">
        <v>281.57</v>
      </c>
      <c r="H1076" s="41">
        <f t="shared" si="1748"/>
        <v>281.64999999999998</v>
      </c>
      <c r="I1076" s="42">
        <f t="shared" si="1799"/>
        <v>281.57</v>
      </c>
      <c r="J1076" s="43">
        <f t="shared" si="1749"/>
        <v>-3.788282369097679E-4</v>
      </c>
      <c r="K1076" s="44">
        <f t="shared" si="1750"/>
        <v>-0.10666666666668334</v>
      </c>
      <c r="L1076" s="76" t="s">
        <v>477</v>
      </c>
      <c r="M1076" s="127"/>
      <c r="N1076" s="46">
        <f t="shared" si="1751"/>
        <v>281.67666666666668</v>
      </c>
      <c r="O1076" s="46"/>
      <c r="P1076" s="37">
        <v>281.64999999999998</v>
      </c>
      <c r="Q1076" s="46">
        <v>-0.2</v>
      </c>
      <c r="R1076" s="40">
        <v>281.89999999999998</v>
      </c>
      <c r="S1076" s="78"/>
      <c r="T1076" s="78">
        <v>281.68</v>
      </c>
      <c r="U1076" s="47" t="str">
        <f t="shared" si="1753"/>
        <v/>
      </c>
      <c r="V1076" s="47" t="str">
        <f t="shared" si="1754"/>
        <v/>
      </c>
      <c r="W1076" s="50"/>
      <c r="X1076" s="50"/>
      <c r="Y1076" s="50"/>
      <c r="Z1076" s="50"/>
      <c r="AA1076" s="50"/>
      <c r="AB1076" s="50"/>
      <c r="AC1076" s="50"/>
      <c r="AD1076" s="50"/>
      <c r="AE1076" s="51" t="str">
        <f t="shared" si="1755"/>
        <v/>
      </c>
      <c r="AF1076" s="51" t="str">
        <f t="shared" si="1756"/>
        <v/>
      </c>
      <c r="AG1076" s="51" t="str">
        <f t="shared" si="1757"/>
        <v/>
      </c>
      <c r="AH1076" s="51">
        <f t="shared" si="1758"/>
        <v>43</v>
      </c>
      <c r="AI1076" s="52">
        <f t="shared" si="1759"/>
        <v>281.64999999999998</v>
      </c>
      <c r="AJ1076" s="51" t="s">
        <v>184</v>
      </c>
      <c r="AK1076" s="53"/>
      <c r="AL1076" s="52"/>
      <c r="AM1076" s="53">
        <f t="shared" si="1760"/>
        <v>43</v>
      </c>
      <c r="AN1076" s="53">
        <f>IF(AJ1076&lt;&gt;"",IF(AJ1076="o",VLOOKUP(AM1076,OpenSect!$A$1:$D$11,2),IF(AJ1076="u",VLOOKUP(AM1076,UpHill!$A$1:$D$35,2),IF(AJ1076="d",VLOOKUP(AM1076,DownHill!$A$3:$D$29,2),IF(AJ1076="f",VLOOKUP(AM1076,FlatUnd!$A$2:$D$30,2),IF(AJ1076="t",VLOOKUP(AM1076,TimeAdd!$A$1:$D$176,2),IF(AJ1076="l",VLOOKUP(AM1076,SLimit!$A$1:$D$8,2),AN1075)))))),AN1075)</f>
        <v>52</v>
      </c>
      <c r="AO1076" s="53">
        <f>IF(AJ1076&lt;&gt;"",IF(AJ1076="o",VLOOKUP(AM1076,OpenSect!$A$1:$D$11,3),IF(AJ1076="u",VLOOKUP(AM1076,UpHill!$A$1:$D$35,3),IF(AJ1076="d",VLOOKUP(AM1076,DownHill!$A$3:$D$29,3),IF(AJ1076="f",VLOOKUP(AM1076,FlatUnd!$A$2:$D$30,3),IF(AJ1076="t",VLOOKUP(AM1076,TimeAdd!$A$1:$D$18,3),IF(AJ1076="l",VLOOKUP(AM1076,SLimit!$A$1:$D$8,3),AO1075)))))),AO1075)</f>
        <v>62</v>
      </c>
      <c r="AP1076" s="53">
        <f>IF(AJ1076&lt;&gt;"",IF(AJ1076="o",VLOOKUP(AM1076,OpenSect!$A$1:$D$11,4),IF(AJ1076="u",VLOOKUP(AM1076,UpHill!$A$1:$D$35,4),IF(AJ1076="d",VLOOKUP(AM1076,DownHill!$A$3:$D$29,4),IF(AJ1076="f",VLOOKUP(AM1076,FlatUnd!$A$2:$D$30,4),IF(AJ1076="t",VLOOKUP(AM1076,TimeAdd!$A$1:$D$18,4),IF(AJ1076="l",VLOOKUP(AM1076,SLimit!$A$1:$D$8,4),AP1075)))))),AP1075)</f>
        <v>72</v>
      </c>
      <c r="AQ1076" s="53">
        <v>100</v>
      </c>
      <c r="AR1076" s="54" t="str">
        <f t="shared" si="1761"/>
        <v>Overhead power lines</v>
      </c>
      <c r="AS1076" s="55"/>
      <c r="AT1076" s="55"/>
      <c r="AU1076" s="56" t="e">
        <f>IF(GroupStTimes!$A$8=0,MIN(CB1076,CD1076,CF1076),MIN(BZ1076,CB1076,CD1076,CF1076))</f>
        <v>#NUM!</v>
      </c>
      <c r="AV1076" s="56" t="e">
        <f>IF(GroupStTimes!$A$8=0,MAX(CC1076,CE1076,CG1076),MAX(CA1076,CC1076,CE1076,CG1076))</f>
        <v>#NUM!</v>
      </c>
      <c r="AW1076" s="57" t="str">
        <f t="shared" si="1762"/>
        <v/>
      </c>
      <c r="AX1076" s="58" t="str">
        <f t="shared" si="1763"/>
        <v/>
      </c>
      <c r="AY1076" s="58" t="str">
        <f t="shared" si="1764"/>
        <v/>
      </c>
      <c r="AZ1076" s="31">
        <f t="shared" si="1765"/>
        <v>275.87</v>
      </c>
      <c r="BA1076" s="59" t="e">
        <f t="shared" si="1766"/>
        <v>#NUM!</v>
      </c>
      <c r="BB1076" s="59" t="e">
        <f t="shared" si="1767"/>
        <v>#NUM!</v>
      </c>
      <c r="BC1076" s="59" t="e">
        <f t="shared" si="1768"/>
        <v>#NUM!</v>
      </c>
      <c r="BD1076" s="59" t="e">
        <f t="shared" si="1769"/>
        <v>#NUM!</v>
      </c>
      <c r="BE1076" s="59" t="e">
        <f t="shared" si="1770"/>
        <v>#NUM!</v>
      </c>
      <c r="BF1076" s="59" t="e">
        <f t="shared" si="1771"/>
        <v>#NUM!</v>
      </c>
      <c r="BG1076" s="59" t="e">
        <f t="shared" si="1772"/>
        <v>#NUM!</v>
      </c>
      <c r="BH1076" s="59" t="e">
        <f t="shared" si="1773"/>
        <v>#NUM!</v>
      </c>
      <c r="BI1076" s="31">
        <f t="shared" si="1774"/>
        <v>5.7799999999999727</v>
      </c>
      <c r="BJ1076" s="61">
        <f t="shared" si="1775"/>
        <v>0.11559999999999945</v>
      </c>
      <c r="BK1076" s="61">
        <f t="shared" si="1776"/>
        <v>9.6333333333332882E-2</v>
      </c>
      <c r="BL1076" s="61">
        <f t="shared" si="1777"/>
        <v>8.2571428571428185E-2</v>
      </c>
      <c r="BM1076" s="61">
        <f t="shared" si="1778"/>
        <v>7.2249999999999662E-2</v>
      </c>
      <c r="BN1076" s="62">
        <f t="shared" si="1779"/>
        <v>0</v>
      </c>
      <c r="BO1076" s="62">
        <f t="shared" si="1780"/>
        <v>6</v>
      </c>
      <c r="BP1076" s="62">
        <f t="shared" si="1781"/>
        <v>56</v>
      </c>
      <c r="BQ1076" s="62">
        <f t="shared" si="1782"/>
        <v>0</v>
      </c>
      <c r="BR1076" s="62">
        <f t="shared" si="1783"/>
        <v>5</v>
      </c>
      <c r="BS1076" s="62">
        <f t="shared" si="1784"/>
        <v>47</v>
      </c>
      <c r="BT1076" s="62">
        <f t="shared" si="1785"/>
        <v>0</v>
      </c>
      <c r="BU1076" s="62">
        <f t="shared" si="1786"/>
        <v>4</v>
      </c>
      <c r="BV1076" s="62">
        <f t="shared" si="1787"/>
        <v>57</v>
      </c>
      <c r="BW1076" s="62">
        <f t="shared" si="1788"/>
        <v>0</v>
      </c>
      <c r="BX1076" s="62">
        <f t="shared" si="1789"/>
        <v>4</v>
      </c>
      <c r="BY1076" s="62">
        <f t="shared" si="1790"/>
        <v>20</v>
      </c>
      <c r="BZ1076" s="63" t="e">
        <f t="shared" si="1791"/>
        <v>#NUM!</v>
      </c>
      <c r="CA1076" s="63" t="e">
        <f t="shared" si="1792"/>
        <v>#NUM!</v>
      </c>
      <c r="CB1076" s="63" t="e">
        <f t="shared" si="1793"/>
        <v>#NUM!</v>
      </c>
      <c r="CC1076" s="63" t="e">
        <f t="shared" si="1794"/>
        <v>#NUM!</v>
      </c>
      <c r="CD1076" s="63" t="e">
        <f t="shared" si="1795"/>
        <v>#NUM!</v>
      </c>
      <c r="CE1076" s="63" t="e">
        <f t="shared" si="1796"/>
        <v>#NUM!</v>
      </c>
      <c r="CF1076" s="63" t="e">
        <f t="shared" si="1797"/>
        <v>#NUM!</v>
      </c>
      <c r="CG1076" s="63" t="e">
        <f t="shared" si="1798"/>
        <v>#NUM!</v>
      </c>
    </row>
    <row r="1077" spans="4:85" ht="26.25" customHeight="1" x14ac:dyDescent="0.25">
      <c r="E1077" s="37"/>
      <c r="F1077" s="37"/>
      <c r="G1077" s="78">
        <v>282.70999999999998</v>
      </c>
      <c r="H1077" s="41">
        <f t="shared" si="1748"/>
        <v>282.8</v>
      </c>
      <c r="I1077" s="42">
        <f t="shared" si="1799"/>
        <v>282.70999999999998</v>
      </c>
      <c r="J1077" s="43">
        <f t="shared" si="1749"/>
        <v>-4.1267258557063511E-4</v>
      </c>
      <c r="K1077" s="44">
        <f t="shared" si="1750"/>
        <v>-0.11666666666667425</v>
      </c>
      <c r="L1077" s="76" t="s">
        <v>507</v>
      </c>
      <c r="M1077" s="127"/>
      <c r="N1077" s="46">
        <f t="shared" si="1751"/>
        <v>282.82666666666665</v>
      </c>
      <c r="O1077" s="46"/>
      <c r="P1077" s="37">
        <v>282.8</v>
      </c>
      <c r="Q1077" s="46">
        <v>-0.2</v>
      </c>
      <c r="R1077" s="40">
        <v>283.05</v>
      </c>
      <c r="S1077" s="78"/>
      <c r="T1077" s="78">
        <v>282.83</v>
      </c>
      <c r="U1077" s="47" t="str">
        <f t="shared" si="1753"/>
        <v/>
      </c>
      <c r="V1077" s="47" t="str">
        <f t="shared" si="1754"/>
        <v/>
      </c>
      <c r="W1077" s="50"/>
      <c r="X1077" s="50"/>
      <c r="Y1077" s="50"/>
      <c r="Z1077" s="50"/>
      <c r="AA1077" s="50"/>
      <c r="AB1077" s="50"/>
      <c r="AC1077" s="50"/>
      <c r="AD1077" s="50"/>
      <c r="AE1077" s="51" t="str">
        <f t="shared" si="1755"/>
        <v/>
      </c>
      <c r="AF1077" s="51" t="str">
        <f t="shared" si="1756"/>
        <v/>
      </c>
      <c r="AG1077" s="51" t="str">
        <f t="shared" si="1757"/>
        <v/>
      </c>
      <c r="AH1077" s="51" t="str">
        <f t="shared" si="1758"/>
        <v/>
      </c>
      <c r="AI1077" s="52">
        <f t="shared" si="1759"/>
        <v>282.8</v>
      </c>
      <c r="AJ1077" s="51"/>
      <c r="AK1077" s="53"/>
      <c r="AL1077" s="52"/>
      <c r="AM1077" s="53">
        <f t="shared" si="1760"/>
        <v>43</v>
      </c>
      <c r="AN1077" s="53">
        <f>IF(AJ1077&lt;&gt;"",IF(AJ1077="o",VLOOKUP(AM1077,OpenSect!$A$1:$D$11,2),IF(AJ1077="u",VLOOKUP(AM1077,UpHill!$A$1:$D$35,2),IF(AJ1077="d",VLOOKUP(AM1077,DownHill!$A$3:$D$29,2),IF(AJ1077="f",VLOOKUP(AM1077,FlatUnd!$A$2:$D$30,2),IF(AJ1077="t",VLOOKUP(AM1077,TimeAdd!$A$1:$D$176,2),IF(AJ1077="l",VLOOKUP(AM1077,SLimit!$A$1:$D$8,2),AN1076)))))),AN1076)</f>
        <v>52</v>
      </c>
      <c r="AO1077" s="53">
        <f>IF(AJ1077&lt;&gt;"",IF(AJ1077="o",VLOOKUP(AM1077,OpenSect!$A$1:$D$11,3),IF(AJ1077="u",VLOOKUP(AM1077,UpHill!$A$1:$D$35,3),IF(AJ1077="d",VLOOKUP(AM1077,DownHill!$A$3:$D$29,3),IF(AJ1077="f",VLOOKUP(AM1077,FlatUnd!$A$2:$D$30,3),IF(AJ1077="t",VLOOKUP(AM1077,TimeAdd!$A$1:$D$18,3),IF(AJ1077="l",VLOOKUP(AM1077,SLimit!$A$1:$D$8,3),AO1076)))))),AO1076)</f>
        <v>62</v>
      </c>
      <c r="AP1077" s="53">
        <f>IF(AJ1077&lt;&gt;"",IF(AJ1077="o",VLOOKUP(AM1077,OpenSect!$A$1:$D$11,4),IF(AJ1077="u",VLOOKUP(AM1077,UpHill!$A$1:$D$35,4),IF(AJ1077="d",VLOOKUP(AM1077,DownHill!$A$3:$D$29,4),IF(AJ1077="f",VLOOKUP(AM1077,FlatUnd!$A$2:$D$30,4),IF(AJ1077="t",VLOOKUP(AM1077,TimeAdd!$A$1:$D$18,4),IF(AJ1077="l",VLOOKUP(AM1077,SLimit!$A$1:$D$8,4),AP1076)))))),AP1076)</f>
        <v>72</v>
      </c>
      <c r="AQ1077" s="53">
        <v>100</v>
      </c>
      <c r="AR1077" s="54" t="str">
        <f t="shared" si="1761"/>
        <v>Manzamnyama [ River ]</v>
      </c>
      <c r="AS1077" s="55"/>
      <c r="AT1077" s="55"/>
      <c r="AU1077" s="56" t="e">
        <f>IF(GroupStTimes!$A$8=0,MIN(CB1077,CD1077,CF1077),MIN(BZ1077,CB1077,CD1077,CF1077))</f>
        <v>#NUM!</v>
      </c>
      <c r="AV1077" s="56" t="e">
        <f>IF(GroupStTimes!$A$8=0,MAX(CC1077,CE1077,CG1077),MAX(CA1077,CC1077,CE1077,CG1077))</f>
        <v>#NUM!</v>
      </c>
      <c r="AW1077" s="57" t="str">
        <f t="shared" si="1762"/>
        <v/>
      </c>
      <c r="AX1077" s="58" t="str">
        <f t="shared" si="1763"/>
        <v/>
      </c>
      <c r="AY1077" s="58" t="str">
        <f t="shared" si="1764"/>
        <v/>
      </c>
      <c r="AZ1077" s="31">
        <f t="shared" si="1765"/>
        <v>281.64999999999998</v>
      </c>
      <c r="BA1077" s="59" t="e">
        <f t="shared" si="1766"/>
        <v>#NUM!</v>
      </c>
      <c r="BB1077" s="59" t="e">
        <f t="shared" si="1767"/>
        <v>#NUM!</v>
      </c>
      <c r="BC1077" s="59" t="e">
        <f t="shared" si="1768"/>
        <v>#NUM!</v>
      </c>
      <c r="BD1077" s="59" t="e">
        <f t="shared" si="1769"/>
        <v>#NUM!</v>
      </c>
      <c r="BE1077" s="59" t="e">
        <f t="shared" si="1770"/>
        <v>#NUM!</v>
      </c>
      <c r="BF1077" s="59" t="e">
        <f t="shared" si="1771"/>
        <v>#NUM!</v>
      </c>
      <c r="BG1077" s="59" t="e">
        <f t="shared" si="1772"/>
        <v>#NUM!</v>
      </c>
      <c r="BH1077" s="59" t="e">
        <f t="shared" si="1773"/>
        <v>#NUM!</v>
      </c>
      <c r="BI1077" s="31">
        <f t="shared" si="1774"/>
        <v>1.1500000000000341</v>
      </c>
      <c r="BJ1077" s="61">
        <f t="shared" si="1775"/>
        <v>2.6744186046512422E-2</v>
      </c>
      <c r="BK1077" s="61">
        <f t="shared" si="1776"/>
        <v>2.2115384615385272E-2</v>
      </c>
      <c r="BL1077" s="61">
        <f t="shared" si="1777"/>
        <v>1.8548387096774744E-2</v>
      </c>
      <c r="BM1077" s="61">
        <f t="shared" si="1778"/>
        <v>1.5972222222222696E-2</v>
      </c>
      <c r="BN1077" s="62">
        <f t="shared" si="1779"/>
        <v>0</v>
      </c>
      <c r="BO1077" s="62">
        <f t="shared" si="1780"/>
        <v>1</v>
      </c>
      <c r="BP1077" s="62">
        <f t="shared" si="1781"/>
        <v>36</v>
      </c>
      <c r="BQ1077" s="62">
        <f t="shared" si="1782"/>
        <v>0</v>
      </c>
      <c r="BR1077" s="62">
        <f t="shared" si="1783"/>
        <v>1</v>
      </c>
      <c r="BS1077" s="62">
        <f t="shared" si="1784"/>
        <v>20</v>
      </c>
      <c r="BT1077" s="62">
        <f t="shared" si="1785"/>
        <v>0</v>
      </c>
      <c r="BU1077" s="62">
        <f t="shared" si="1786"/>
        <v>1</v>
      </c>
      <c r="BV1077" s="62">
        <f t="shared" si="1787"/>
        <v>7</v>
      </c>
      <c r="BW1077" s="62">
        <f t="shared" si="1788"/>
        <v>0</v>
      </c>
      <c r="BX1077" s="62">
        <f t="shared" si="1789"/>
        <v>0</v>
      </c>
      <c r="BY1077" s="62">
        <f t="shared" si="1790"/>
        <v>58</v>
      </c>
      <c r="BZ1077" s="63" t="e">
        <f t="shared" si="1791"/>
        <v>#NUM!</v>
      </c>
      <c r="CA1077" s="63" t="e">
        <f t="shared" si="1792"/>
        <v>#NUM!</v>
      </c>
      <c r="CB1077" s="63" t="e">
        <f t="shared" si="1793"/>
        <v>#NUM!</v>
      </c>
      <c r="CC1077" s="63" t="e">
        <f t="shared" si="1794"/>
        <v>#NUM!</v>
      </c>
      <c r="CD1077" s="63" t="e">
        <f t="shared" si="1795"/>
        <v>#NUM!</v>
      </c>
      <c r="CE1077" s="63" t="e">
        <f t="shared" si="1796"/>
        <v>#NUM!</v>
      </c>
      <c r="CF1077" s="63" t="e">
        <f t="shared" si="1797"/>
        <v>#NUM!</v>
      </c>
      <c r="CG1077" s="63" t="e">
        <f t="shared" si="1798"/>
        <v>#NUM!</v>
      </c>
    </row>
    <row r="1078" spans="4:85" ht="26.25" customHeight="1" x14ac:dyDescent="0.25">
      <c r="E1078" s="37"/>
      <c r="F1078" s="37"/>
      <c r="G1078" s="66">
        <f>G1077+Q1078-Q1077</f>
        <v>282.70999999999998</v>
      </c>
      <c r="H1078" s="41">
        <f t="shared" si="1748"/>
        <v>283.14</v>
      </c>
      <c r="I1078" s="42">
        <f t="shared" si="1799"/>
        <v>282.70999999999998</v>
      </c>
      <c r="J1078" s="43">
        <f t="shared" si="1749"/>
        <v>-2.0279909919471554E-3</v>
      </c>
      <c r="K1078" s="44">
        <f t="shared" si="1750"/>
        <v>-0.57333333333338032</v>
      </c>
      <c r="L1078" s="76" t="s">
        <v>466</v>
      </c>
      <c r="M1078" s="127"/>
      <c r="N1078" s="46">
        <f t="shared" si="1751"/>
        <v>283.28333333333336</v>
      </c>
      <c r="O1078" s="46"/>
      <c r="P1078" s="37">
        <v>283.14</v>
      </c>
      <c r="Q1078" s="46">
        <v>-0.2</v>
      </c>
      <c r="R1078" s="40">
        <v>283.06</v>
      </c>
      <c r="S1078" s="78"/>
      <c r="T1078" s="78">
        <v>283.85000000000002</v>
      </c>
      <c r="U1078" s="47" t="str">
        <f t="shared" si="1753"/>
        <v/>
      </c>
      <c r="V1078" s="47" t="str">
        <f t="shared" si="1754"/>
        <v/>
      </c>
      <c r="W1078" s="50"/>
      <c r="X1078" s="50"/>
      <c r="Y1078" s="50"/>
      <c r="Z1078" s="50"/>
      <c r="AA1078" s="50"/>
      <c r="AB1078" s="50"/>
      <c r="AC1078" s="50"/>
      <c r="AD1078" s="50"/>
      <c r="AE1078" s="51" t="str">
        <f t="shared" si="1755"/>
        <v/>
      </c>
      <c r="AF1078" s="51" t="str">
        <f t="shared" si="1756"/>
        <v/>
      </c>
      <c r="AG1078" s="51" t="str">
        <f t="shared" si="1757"/>
        <v/>
      </c>
      <c r="AH1078" s="51" t="str">
        <f t="shared" si="1758"/>
        <v/>
      </c>
      <c r="AI1078" s="52">
        <f t="shared" si="1759"/>
        <v>283.14</v>
      </c>
      <c r="AJ1078" s="51"/>
      <c r="AK1078" s="53"/>
      <c r="AL1078" s="52"/>
      <c r="AM1078" s="53">
        <f t="shared" si="1760"/>
        <v>43</v>
      </c>
      <c r="AN1078" s="53">
        <f>IF(AJ1078&lt;&gt;"",IF(AJ1078="o",VLOOKUP(AM1078,OpenSect!$A$1:$D$11,2),IF(AJ1078="u",VLOOKUP(AM1078,UpHill!$A$1:$D$35,2),IF(AJ1078="d",VLOOKUP(AM1078,DownHill!$A$3:$D$29,2),IF(AJ1078="f",VLOOKUP(AM1078,FlatUnd!$A$2:$D$30,2),IF(AJ1078="t",VLOOKUP(AM1078,TimeAdd!$A$1:$D$176,2),IF(AJ1078="l",VLOOKUP(AM1078,SLimit!$A$1:$D$8,2),AN1077)))))),AN1077)</f>
        <v>52</v>
      </c>
      <c r="AO1078" s="53">
        <f>IF(AJ1078&lt;&gt;"",IF(AJ1078="o",VLOOKUP(AM1078,OpenSect!$A$1:$D$11,3),IF(AJ1078="u",VLOOKUP(AM1078,UpHill!$A$1:$D$35,3),IF(AJ1078="d",VLOOKUP(AM1078,DownHill!$A$3:$D$29,3),IF(AJ1078="f",VLOOKUP(AM1078,FlatUnd!$A$2:$D$30,3),IF(AJ1078="t",VLOOKUP(AM1078,TimeAdd!$A$1:$D$18,3),IF(AJ1078="l",VLOOKUP(AM1078,SLimit!$A$1:$D$8,3),AO1077)))))),AO1077)</f>
        <v>62</v>
      </c>
      <c r="AP1078" s="53">
        <f>IF(AJ1078&lt;&gt;"",IF(AJ1078="o",VLOOKUP(AM1078,OpenSect!$A$1:$D$11,4),IF(AJ1078="u",VLOOKUP(AM1078,UpHill!$A$1:$D$35,4),IF(AJ1078="d",VLOOKUP(AM1078,DownHill!$A$3:$D$29,4),IF(AJ1078="f",VLOOKUP(AM1078,FlatUnd!$A$2:$D$30,4),IF(AJ1078="t",VLOOKUP(AM1078,TimeAdd!$A$1:$D$18,4),IF(AJ1078="l",VLOOKUP(AM1078,SLimit!$A$1:$D$8,4),AP1077)))))),AP1077)</f>
        <v>72</v>
      </c>
      <c r="AQ1078" s="53">
        <v>100</v>
      </c>
      <c r="AR1078" s="54" t="str">
        <f t="shared" si="1761"/>
        <v xml:space="preserve">Bridge </v>
      </c>
      <c r="AS1078" s="55"/>
      <c r="AT1078" s="55"/>
      <c r="AU1078" s="56" t="e">
        <f>IF(GroupStTimes!$A$8=0,MIN(CB1078,CD1078,CF1078),MIN(BZ1078,CB1078,CD1078,CF1078))</f>
        <v>#NUM!</v>
      </c>
      <c r="AV1078" s="56" t="e">
        <f>IF(GroupStTimes!$A$8=0,MAX(CC1078,CE1078,CG1078),MAX(CA1078,CC1078,CE1078,CG1078))</f>
        <v>#NUM!</v>
      </c>
      <c r="AW1078" s="57" t="str">
        <f t="shared" si="1762"/>
        <v/>
      </c>
      <c r="AX1078" s="58" t="str">
        <f t="shared" si="1763"/>
        <v/>
      </c>
      <c r="AY1078" s="58" t="str">
        <f t="shared" si="1764"/>
        <v/>
      </c>
      <c r="AZ1078" s="31">
        <f t="shared" si="1765"/>
        <v>281.64999999999998</v>
      </c>
      <c r="BA1078" s="59" t="e">
        <f t="shared" si="1766"/>
        <v>#NUM!</v>
      </c>
      <c r="BB1078" s="59" t="e">
        <f t="shared" si="1767"/>
        <v>#NUM!</v>
      </c>
      <c r="BC1078" s="59" t="e">
        <f t="shared" si="1768"/>
        <v>#NUM!</v>
      </c>
      <c r="BD1078" s="59" t="e">
        <f t="shared" si="1769"/>
        <v>#NUM!</v>
      </c>
      <c r="BE1078" s="59" t="e">
        <f t="shared" si="1770"/>
        <v>#NUM!</v>
      </c>
      <c r="BF1078" s="59" t="e">
        <f t="shared" si="1771"/>
        <v>#NUM!</v>
      </c>
      <c r="BG1078" s="59" t="e">
        <f t="shared" si="1772"/>
        <v>#NUM!</v>
      </c>
      <c r="BH1078" s="59" t="e">
        <f t="shared" si="1773"/>
        <v>#NUM!</v>
      </c>
      <c r="BI1078" s="31">
        <f t="shared" si="1774"/>
        <v>1.4900000000000091</v>
      </c>
      <c r="BJ1078" s="61">
        <f t="shared" si="1775"/>
        <v>3.4651162790697888E-2</v>
      </c>
      <c r="BK1078" s="61">
        <f t="shared" si="1776"/>
        <v>2.8653846153846328E-2</v>
      </c>
      <c r="BL1078" s="61">
        <f t="shared" si="1777"/>
        <v>2.4032258064516275E-2</v>
      </c>
      <c r="BM1078" s="61">
        <f t="shared" si="1778"/>
        <v>2.0694444444444571E-2</v>
      </c>
      <c r="BN1078" s="62">
        <f t="shared" si="1779"/>
        <v>0</v>
      </c>
      <c r="BO1078" s="62">
        <f t="shared" si="1780"/>
        <v>2</v>
      </c>
      <c r="BP1078" s="62">
        <f t="shared" si="1781"/>
        <v>5</v>
      </c>
      <c r="BQ1078" s="62">
        <f t="shared" si="1782"/>
        <v>0</v>
      </c>
      <c r="BR1078" s="62">
        <f t="shared" si="1783"/>
        <v>1</v>
      </c>
      <c r="BS1078" s="62">
        <f t="shared" si="1784"/>
        <v>43</v>
      </c>
      <c r="BT1078" s="62">
        <f t="shared" si="1785"/>
        <v>0</v>
      </c>
      <c r="BU1078" s="62">
        <f t="shared" si="1786"/>
        <v>1</v>
      </c>
      <c r="BV1078" s="62">
        <f t="shared" si="1787"/>
        <v>27</v>
      </c>
      <c r="BW1078" s="62">
        <f t="shared" si="1788"/>
        <v>0</v>
      </c>
      <c r="BX1078" s="62">
        <f t="shared" si="1789"/>
        <v>1</v>
      </c>
      <c r="BY1078" s="62">
        <f t="shared" si="1790"/>
        <v>15</v>
      </c>
      <c r="BZ1078" s="63" t="e">
        <f t="shared" si="1791"/>
        <v>#NUM!</v>
      </c>
      <c r="CA1078" s="63" t="e">
        <f t="shared" si="1792"/>
        <v>#NUM!</v>
      </c>
      <c r="CB1078" s="63" t="e">
        <f t="shared" si="1793"/>
        <v>#NUM!</v>
      </c>
      <c r="CC1078" s="63" t="e">
        <f t="shared" si="1794"/>
        <v>#NUM!</v>
      </c>
      <c r="CD1078" s="63" t="e">
        <f t="shared" si="1795"/>
        <v>#NUM!</v>
      </c>
      <c r="CE1078" s="63" t="e">
        <f t="shared" si="1796"/>
        <v>#NUM!</v>
      </c>
      <c r="CF1078" s="63" t="e">
        <f t="shared" si="1797"/>
        <v>#NUM!</v>
      </c>
      <c r="CG1078" s="63" t="e">
        <f t="shared" si="1798"/>
        <v>#NUM!</v>
      </c>
    </row>
    <row r="1079" spans="4:85" ht="26.25" customHeight="1" x14ac:dyDescent="0.25">
      <c r="E1079" s="37"/>
      <c r="F1079" s="37"/>
      <c r="G1079" s="66">
        <f>G1078+Q1079-Q1078</f>
        <v>282.70999999999998</v>
      </c>
      <c r="H1079" s="41">
        <f t="shared" si="1748"/>
        <v>282.88</v>
      </c>
      <c r="I1079" s="42">
        <f t="shared" si="1799"/>
        <v>282.70999999999998</v>
      </c>
      <c r="J1079" s="43">
        <f t="shared" si="1749"/>
        <v>-8.0176388053725697E-4</v>
      </c>
      <c r="K1079" s="44">
        <f t="shared" si="1750"/>
        <v>-0.22666666666668789</v>
      </c>
      <c r="L1079" s="76" t="s">
        <v>424</v>
      </c>
      <c r="M1079" s="127"/>
      <c r="N1079" s="46">
        <f t="shared" si="1751"/>
        <v>282.93666666666667</v>
      </c>
      <c r="O1079" s="46"/>
      <c r="P1079" s="37">
        <v>282.88</v>
      </c>
      <c r="Q1079" s="46">
        <v>-0.2</v>
      </c>
      <c r="R1079" s="40">
        <v>283.17</v>
      </c>
      <c r="S1079" s="78"/>
      <c r="T1079" s="78">
        <v>282.95999999999998</v>
      </c>
      <c r="U1079" s="47" t="str">
        <f t="shared" si="1753"/>
        <v/>
      </c>
      <c r="V1079" s="47" t="str">
        <f t="shared" si="1754"/>
        <v/>
      </c>
      <c r="W1079" s="50"/>
      <c r="X1079" s="50"/>
      <c r="Y1079" s="50"/>
      <c r="Z1079" s="50"/>
      <c r="AA1079" s="50"/>
      <c r="AB1079" s="50"/>
      <c r="AC1079" s="50"/>
      <c r="AD1079" s="50"/>
      <c r="AE1079" s="51" t="str">
        <f t="shared" si="1755"/>
        <v/>
      </c>
      <c r="AF1079" s="51" t="str">
        <f t="shared" si="1756"/>
        <v/>
      </c>
      <c r="AG1079" s="51" t="str">
        <f t="shared" si="1757"/>
        <v/>
      </c>
      <c r="AH1079" s="51" t="str">
        <f t="shared" si="1758"/>
        <v/>
      </c>
      <c r="AI1079" s="52">
        <f t="shared" si="1759"/>
        <v>282.88</v>
      </c>
      <c r="AJ1079" s="51"/>
      <c r="AK1079" s="53"/>
      <c r="AL1079" s="52"/>
      <c r="AM1079" s="53">
        <f t="shared" si="1760"/>
        <v>43</v>
      </c>
      <c r="AN1079" s="53">
        <f>IF(AJ1079&lt;&gt;"",IF(AJ1079="o",VLOOKUP(AM1079,OpenSect!$A$1:$D$11,2),IF(AJ1079="u",VLOOKUP(AM1079,UpHill!$A$1:$D$35,2),IF(AJ1079="d",VLOOKUP(AM1079,DownHill!$A$3:$D$29,2),IF(AJ1079="f",VLOOKUP(AM1079,FlatUnd!$A$2:$D$30,2),IF(AJ1079="t",VLOOKUP(AM1079,TimeAdd!$A$1:$D$176,2),IF(AJ1079="l",VLOOKUP(AM1079,SLimit!$A$1:$D$8,2),AN1078)))))),AN1078)</f>
        <v>52</v>
      </c>
      <c r="AO1079" s="53">
        <f>IF(AJ1079&lt;&gt;"",IF(AJ1079="o",VLOOKUP(AM1079,OpenSect!$A$1:$D$11,3),IF(AJ1079="u",VLOOKUP(AM1079,UpHill!$A$1:$D$35,3),IF(AJ1079="d",VLOOKUP(AM1079,DownHill!$A$3:$D$29,3),IF(AJ1079="f",VLOOKUP(AM1079,FlatUnd!$A$2:$D$30,3),IF(AJ1079="t",VLOOKUP(AM1079,TimeAdd!$A$1:$D$18,3),IF(AJ1079="l",VLOOKUP(AM1079,SLimit!$A$1:$D$8,3),AO1078)))))),AO1078)</f>
        <v>62</v>
      </c>
      <c r="AP1079" s="53">
        <f>IF(AJ1079&lt;&gt;"",IF(AJ1079="o",VLOOKUP(AM1079,OpenSect!$A$1:$D$11,4),IF(AJ1079="u",VLOOKUP(AM1079,UpHill!$A$1:$D$35,4),IF(AJ1079="d",VLOOKUP(AM1079,DownHill!$A$3:$D$29,4),IF(AJ1079="f",VLOOKUP(AM1079,FlatUnd!$A$2:$D$30,4),IF(AJ1079="t",VLOOKUP(AM1079,TimeAdd!$A$1:$D$18,4),IF(AJ1079="l",VLOOKUP(AM1079,SLimit!$A$1:$D$8,4),AP1078)))))),AP1078)</f>
        <v>72</v>
      </c>
      <c r="AQ1079" s="53">
        <v>100</v>
      </c>
      <c r="AR1079" s="54" t="str">
        <f t="shared" si="1761"/>
        <v>3 km Stone</v>
      </c>
      <c r="AS1079" s="55"/>
      <c r="AT1079" s="55"/>
      <c r="AU1079" s="56" t="e">
        <f>IF(GroupStTimes!$A$8=0,MIN(CB1079,CD1079,CF1079),MIN(BZ1079,CB1079,CD1079,CF1079))</f>
        <v>#NUM!</v>
      </c>
      <c r="AV1079" s="56" t="e">
        <f>IF(GroupStTimes!$A$8=0,MAX(CC1079,CE1079,CG1079),MAX(CA1079,CC1079,CE1079,CG1079))</f>
        <v>#NUM!</v>
      </c>
      <c r="AW1079" s="57" t="str">
        <f t="shared" si="1762"/>
        <v/>
      </c>
      <c r="AX1079" s="58" t="str">
        <f t="shared" si="1763"/>
        <v/>
      </c>
      <c r="AY1079" s="58" t="str">
        <f t="shared" si="1764"/>
        <v/>
      </c>
      <c r="AZ1079" s="31">
        <f t="shared" si="1765"/>
        <v>281.64999999999998</v>
      </c>
      <c r="BA1079" s="59" t="e">
        <f t="shared" si="1766"/>
        <v>#NUM!</v>
      </c>
      <c r="BB1079" s="59" t="e">
        <f t="shared" si="1767"/>
        <v>#NUM!</v>
      </c>
      <c r="BC1079" s="59" t="e">
        <f t="shared" si="1768"/>
        <v>#NUM!</v>
      </c>
      <c r="BD1079" s="59" t="e">
        <f t="shared" si="1769"/>
        <v>#NUM!</v>
      </c>
      <c r="BE1079" s="59" t="e">
        <f t="shared" si="1770"/>
        <v>#NUM!</v>
      </c>
      <c r="BF1079" s="59" t="e">
        <f t="shared" si="1771"/>
        <v>#NUM!</v>
      </c>
      <c r="BG1079" s="59" t="e">
        <f t="shared" si="1772"/>
        <v>#NUM!</v>
      </c>
      <c r="BH1079" s="59" t="e">
        <f t="shared" si="1773"/>
        <v>#NUM!</v>
      </c>
      <c r="BI1079" s="31">
        <f t="shared" si="1774"/>
        <v>1.2300000000000182</v>
      </c>
      <c r="BJ1079" s="61">
        <f t="shared" si="1775"/>
        <v>2.8604651162791119E-2</v>
      </c>
      <c r="BK1079" s="61">
        <f t="shared" si="1776"/>
        <v>2.3653846153846504E-2</v>
      </c>
      <c r="BL1079" s="61">
        <f t="shared" si="1777"/>
        <v>1.9838709677419648E-2</v>
      </c>
      <c r="BM1079" s="61">
        <f t="shared" si="1778"/>
        <v>1.7083333333333586E-2</v>
      </c>
      <c r="BN1079" s="62">
        <f t="shared" si="1779"/>
        <v>0</v>
      </c>
      <c r="BO1079" s="62">
        <f t="shared" si="1780"/>
        <v>1</v>
      </c>
      <c r="BP1079" s="62">
        <f t="shared" si="1781"/>
        <v>43</v>
      </c>
      <c r="BQ1079" s="62">
        <f t="shared" si="1782"/>
        <v>0</v>
      </c>
      <c r="BR1079" s="62">
        <f t="shared" si="1783"/>
        <v>1</v>
      </c>
      <c r="BS1079" s="62">
        <f t="shared" si="1784"/>
        <v>25</v>
      </c>
      <c r="BT1079" s="62">
        <f t="shared" si="1785"/>
        <v>0</v>
      </c>
      <c r="BU1079" s="62">
        <f t="shared" si="1786"/>
        <v>1</v>
      </c>
      <c r="BV1079" s="62">
        <f t="shared" si="1787"/>
        <v>11</v>
      </c>
      <c r="BW1079" s="62">
        <f t="shared" si="1788"/>
        <v>0</v>
      </c>
      <c r="BX1079" s="62">
        <f t="shared" si="1789"/>
        <v>1</v>
      </c>
      <c r="BY1079" s="62">
        <f t="shared" si="1790"/>
        <v>2</v>
      </c>
      <c r="BZ1079" s="63" t="e">
        <f t="shared" si="1791"/>
        <v>#NUM!</v>
      </c>
      <c r="CA1079" s="63" t="e">
        <f t="shared" si="1792"/>
        <v>#NUM!</v>
      </c>
      <c r="CB1079" s="63" t="e">
        <f t="shared" si="1793"/>
        <v>#NUM!</v>
      </c>
      <c r="CC1079" s="63" t="e">
        <f t="shared" si="1794"/>
        <v>#NUM!</v>
      </c>
      <c r="CD1079" s="63" t="e">
        <f t="shared" si="1795"/>
        <v>#NUM!</v>
      </c>
      <c r="CE1079" s="63" t="e">
        <f t="shared" si="1796"/>
        <v>#NUM!</v>
      </c>
      <c r="CF1079" s="63" t="e">
        <f t="shared" si="1797"/>
        <v>#NUM!</v>
      </c>
      <c r="CG1079" s="63" t="e">
        <f t="shared" si="1798"/>
        <v>#NUM!</v>
      </c>
    </row>
    <row r="1080" spans="4:85" ht="26.25" customHeight="1" x14ac:dyDescent="0.25">
      <c r="E1080" s="37"/>
      <c r="F1080" s="37"/>
      <c r="G1080" s="78">
        <v>283.48</v>
      </c>
      <c r="H1080" s="41">
        <f t="shared" si="1748"/>
        <v>283.56</v>
      </c>
      <c r="I1080" s="42">
        <f t="shared" si="1799"/>
        <v>283.48</v>
      </c>
      <c r="J1080" s="43">
        <f t="shared" si="1749"/>
        <v>-3.8803442923667853E-4</v>
      </c>
      <c r="K1080" s="44">
        <f t="shared" si="1750"/>
        <v>-0.11000000000001364</v>
      </c>
      <c r="L1080" s="76" t="s">
        <v>508</v>
      </c>
      <c r="M1080" s="127"/>
      <c r="N1080" s="46">
        <f t="shared" si="1751"/>
        <v>283.59000000000003</v>
      </c>
      <c r="O1080" s="46"/>
      <c r="P1080" s="37">
        <v>283.56</v>
      </c>
      <c r="Q1080" s="46">
        <v>-0.2</v>
      </c>
      <c r="R1080" s="40">
        <v>283.81</v>
      </c>
      <c r="S1080" s="78"/>
      <c r="T1080" s="78">
        <v>283.60000000000002</v>
      </c>
      <c r="U1080" s="47" t="str">
        <f t="shared" si="1753"/>
        <v/>
      </c>
      <c r="V1080" s="47" t="str">
        <f t="shared" si="1754"/>
        <v/>
      </c>
      <c r="W1080" s="50"/>
      <c r="X1080" s="50"/>
      <c r="Y1080" s="50"/>
      <c r="Z1080" s="50"/>
      <c r="AA1080" s="50"/>
      <c r="AB1080" s="50"/>
      <c r="AC1080" s="50"/>
      <c r="AD1080" s="50"/>
      <c r="AE1080" s="51" t="str">
        <f t="shared" si="1755"/>
        <v/>
      </c>
      <c r="AF1080" s="51" t="str">
        <f t="shared" si="1756"/>
        <v/>
      </c>
      <c r="AG1080" s="51" t="str">
        <f t="shared" si="1757"/>
        <v/>
      </c>
      <c r="AH1080" s="51" t="str">
        <f t="shared" si="1758"/>
        <v/>
      </c>
      <c r="AI1080" s="52">
        <f t="shared" si="1759"/>
        <v>283.56</v>
      </c>
      <c r="AJ1080" s="51"/>
      <c r="AK1080" s="53"/>
      <c r="AL1080" s="52"/>
      <c r="AM1080" s="53">
        <f t="shared" si="1760"/>
        <v>43</v>
      </c>
      <c r="AN1080" s="53">
        <f>IF(AJ1080&lt;&gt;"",IF(AJ1080="o",VLOOKUP(AM1080,OpenSect!$A$1:$D$11,2),IF(AJ1080="u",VLOOKUP(AM1080,UpHill!$A$1:$D$35,2),IF(AJ1080="d",VLOOKUP(AM1080,DownHill!$A$3:$D$29,2),IF(AJ1080="f",VLOOKUP(AM1080,FlatUnd!$A$2:$D$30,2),IF(AJ1080="t",VLOOKUP(AM1080,TimeAdd!$A$1:$D$176,2),IF(AJ1080="l",VLOOKUP(AM1080,SLimit!$A$1:$D$8,2),AN1079)))))),AN1079)</f>
        <v>52</v>
      </c>
      <c r="AO1080" s="53">
        <f>IF(AJ1080&lt;&gt;"",IF(AJ1080="o",VLOOKUP(AM1080,OpenSect!$A$1:$D$11,3),IF(AJ1080="u",VLOOKUP(AM1080,UpHill!$A$1:$D$35,3),IF(AJ1080="d",VLOOKUP(AM1080,DownHill!$A$3:$D$29,3),IF(AJ1080="f",VLOOKUP(AM1080,FlatUnd!$A$2:$D$30,3),IF(AJ1080="t",VLOOKUP(AM1080,TimeAdd!$A$1:$D$18,3),IF(AJ1080="l",VLOOKUP(AM1080,SLimit!$A$1:$D$8,3),AO1079)))))),AO1079)</f>
        <v>62</v>
      </c>
      <c r="AP1080" s="53">
        <f>IF(AJ1080&lt;&gt;"",IF(AJ1080="o",VLOOKUP(AM1080,OpenSect!$A$1:$D$11,4),IF(AJ1080="u",VLOOKUP(AM1080,UpHill!$A$1:$D$35,4),IF(AJ1080="d",VLOOKUP(AM1080,DownHill!$A$3:$D$29,4),IF(AJ1080="f",VLOOKUP(AM1080,FlatUnd!$A$2:$D$30,4),IF(AJ1080="t",VLOOKUP(AM1080,TimeAdd!$A$1:$D$18,4),IF(AJ1080="l",VLOOKUP(AM1080,SLimit!$A$1:$D$8,4),AP1079)))))),AP1079)</f>
        <v>72</v>
      </c>
      <c r="AQ1080" s="53">
        <v>100</v>
      </c>
      <c r="AR1080" s="54" t="str">
        <f t="shared" si="1761"/>
        <v>Warning - Gentle curve{ right}.</v>
      </c>
      <c r="AS1080" s="55"/>
      <c r="AT1080" s="55"/>
      <c r="AU1080" s="56" t="e">
        <f>IF(GroupStTimes!$A$8=0,MIN(CB1080,CD1080,CF1080),MIN(BZ1080,CB1080,CD1080,CF1080))</f>
        <v>#NUM!</v>
      </c>
      <c r="AV1080" s="56" t="e">
        <f>IF(GroupStTimes!$A$8=0,MAX(CC1080,CE1080,CG1080),MAX(CA1080,CC1080,CE1080,CG1080))</f>
        <v>#NUM!</v>
      </c>
      <c r="AW1080" s="57" t="str">
        <f t="shared" si="1762"/>
        <v/>
      </c>
      <c r="AX1080" s="58" t="str">
        <f t="shared" si="1763"/>
        <v/>
      </c>
      <c r="AY1080" s="58" t="str">
        <f t="shared" si="1764"/>
        <v/>
      </c>
      <c r="AZ1080" s="31">
        <f t="shared" si="1765"/>
        <v>281.64999999999998</v>
      </c>
      <c r="BA1080" s="59" t="e">
        <f t="shared" si="1766"/>
        <v>#NUM!</v>
      </c>
      <c r="BB1080" s="59" t="e">
        <f t="shared" si="1767"/>
        <v>#NUM!</v>
      </c>
      <c r="BC1080" s="59" t="e">
        <f t="shared" si="1768"/>
        <v>#NUM!</v>
      </c>
      <c r="BD1080" s="59" t="e">
        <f t="shared" si="1769"/>
        <v>#NUM!</v>
      </c>
      <c r="BE1080" s="59" t="e">
        <f t="shared" si="1770"/>
        <v>#NUM!</v>
      </c>
      <c r="BF1080" s="59" t="e">
        <f t="shared" si="1771"/>
        <v>#NUM!</v>
      </c>
      <c r="BG1080" s="59" t="e">
        <f t="shared" si="1772"/>
        <v>#NUM!</v>
      </c>
      <c r="BH1080" s="59" t="e">
        <f t="shared" si="1773"/>
        <v>#NUM!</v>
      </c>
      <c r="BI1080" s="31">
        <f t="shared" si="1774"/>
        <v>1.910000000000025</v>
      </c>
      <c r="BJ1080" s="61">
        <f t="shared" si="1775"/>
        <v>4.4418604651163374E-2</v>
      </c>
      <c r="BK1080" s="61">
        <f t="shared" si="1776"/>
        <v>3.6730769230769712E-2</v>
      </c>
      <c r="BL1080" s="61">
        <f t="shared" si="1777"/>
        <v>3.0806451612903629E-2</v>
      </c>
      <c r="BM1080" s="61">
        <f t="shared" si="1778"/>
        <v>2.6527777777778126E-2</v>
      </c>
      <c r="BN1080" s="62">
        <f t="shared" si="1779"/>
        <v>0</v>
      </c>
      <c r="BO1080" s="62">
        <f t="shared" si="1780"/>
        <v>2</v>
      </c>
      <c r="BP1080" s="62">
        <f t="shared" si="1781"/>
        <v>40</v>
      </c>
      <c r="BQ1080" s="62">
        <f t="shared" si="1782"/>
        <v>0</v>
      </c>
      <c r="BR1080" s="62">
        <f t="shared" si="1783"/>
        <v>2</v>
      </c>
      <c r="BS1080" s="62">
        <f t="shared" si="1784"/>
        <v>12</v>
      </c>
      <c r="BT1080" s="62">
        <f t="shared" si="1785"/>
        <v>0</v>
      </c>
      <c r="BU1080" s="62">
        <f t="shared" si="1786"/>
        <v>1</v>
      </c>
      <c r="BV1080" s="62">
        <f t="shared" si="1787"/>
        <v>51</v>
      </c>
      <c r="BW1080" s="62">
        <f t="shared" si="1788"/>
        <v>0</v>
      </c>
      <c r="BX1080" s="62">
        <f t="shared" si="1789"/>
        <v>1</v>
      </c>
      <c r="BY1080" s="62">
        <f t="shared" si="1790"/>
        <v>36</v>
      </c>
      <c r="BZ1080" s="63" t="e">
        <f t="shared" si="1791"/>
        <v>#NUM!</v>
      </c>
      <c r="CA1080" s="63" t="e">
        <f t="shared" si="1792"/>
        <v>#NUM!</v>
      </c>
      <c r="CB1080" s="63" t="e">
        <f t="shared" si="1793"/>
        <v>#NUM!</v>
      </c>
      <c r="CC1080" s="63" t="e">
        <f t="shared" si="1794"/>
        <v>#NUM!</v>
      </c>
      <c r="CD1080" s="63" t="e">
        <f t="shared" si="1795"/>
        <v>#NUM!</v>
      </c>
      <c r="CE1080" s="63" t="e">
        <f t="shared" si="1796"/>
        <v>#NUM!</v>
      </c>
      <c r="CF1080" s="63" t="e">
        <f t="shared" si="1797"/>
        <v>#NUM!</v>
      </c>
      <c r="CG1080" s="63" t="e">
        <f t="shared" si="1798"/>
        <v>#NUM!</v>
      </c>
    </row>
    <row r="1081" spans="4:85" ht="26.25" customHeight="1" x14ac:dyDescent="0.25">
      <c r="E1081" s="37"/>
      <c r="F1081" s="37"/>
      <c r="G1081" s="77">
        <v>284.29000000000002</v>
      </c>
      <c r="H1081" s="41">
        <f t="shared" si="1748"/>
        <v>284.29000000000002</v>
      </c>
      <c r="I1081" s="42">
        <f t="shared" si="1799"/>
        <v>284.29000000000002</v>
      </c>
      <c r="J1081" s="43">
        <f t="shared" si="1749"/>
        <v>1.1725116371769324E-5</v>
      </c>
      <c r="K1081" s="44">
        <f t="shared" si="1750"/>
        <v>3.3333333333303017E-3</v>
      </c>
      <c r="L1081" s="76" t="s">
        <v>485</v>
      </c>
      <c r="M1081" s="127"/>
      <c r="N1081" s="46">
        <f t="shared" si="1751"/>
        <v>284.28666666666669</v>
      </c>
      <c r="O1081" s="46"/>
      <c r="P1081" s="37">
        <v>284.29000000000002</v>
      </c>
      <c r="Q1081" s="46">
        <v>-0.2</v>
      </c>
      <c r="R1081" s="40">
        <v>284.49</v>
      </c>
      <c r="S1081" s="78"/>
      <c r="T1081" s="78">
        <v>284.27999999999997</v>
      </c>
      <c r="U1081" s="47" t="str">
        <f t="shared" si="1753"/>
        <v/>
      </c>
      <c r="V1081" s="47" t="str">
        <f t="shared" si="1754"/>
        <v/>
      </c>
      <c r="W1081" s="50"/>
      <c r="X1081" s="50"/>
      <c r="Y1081" s="50"/>
      <c r="Z1081" s="50"/>
      <c r="AA1081" s="50"/>
      <c r="AB1081" s="50"/>
      <c r="AC1081" s="50"/>
      <c r="AD1081" s="50"/>
      <c r="AE1081" s="51" t="str">
        <f t="shared" si="1755"/>
        <v/>
      </c>
      <c r="AF1081" s="51" t="str">
        <f t="shared" si="1756"/>
        <v/>
      </c>
      <c r="AG1081" s="51" t="str">
        <f t="shared" si="1757"/>
        <v/>
      </c>
      <c r="AH1081" s="51" t="str">
        <f t="shared" si="1758"/>
        <v/>
      </c>
      <c r="AI1081" s="52">
        <f t="shared" si="1759"/>
        <v>284.29000000000002</v>
      </c>
      <c r="AJ1081" s="51"/>
      <c r="AK1081" s="53"/>
      <c r="AL1081" s="52"/>
      <c r="AM1081" s="53">
        <f t="shared" si="1760"/>
        <v>43</v>
      </c>
      <c r="AN1081" s="53">
        <f>IF(AJ1081&lt;&gt;"",IF(AJ1081="o",VLOOKUP(AM1081,OpenSect!$A$1:$D$11,2),IF(AJ1081="u",VLOOKUP(AM1081,UpHill!$A$1:$D$35,2),IF(AJ1081="d",VLOOKUP(AM1081,DownHill!$A$3:$D$29,2),IF(AJ1081="f",VLOOKUP(AM1081,FlatUnd!$A$2:$D$30,2),IF(AJ1081="t",VLOOKUP(AM1081,TimeAdd!$A$1:$D$176,2),IF(AJ1081="l",VLOOKUP(AM1081,SLimit!$A$1:$D$8,2),AN1080)))))),AN1080)</f>
        <v>52</v>
      </c>
      <c r="AO1081" s="53">
        <f>IF(AJ1081&lt;&gt;"",IF(AJ1081="o",VLOOKUP(AM1081,OpenSect!$A$1:$D$11,3),IF(AJ1081="u",VLOOKUP(AM1081,UpHill!$A$1:$D$35,3),IF(AJ1081="d",VLOOKUP(AM1081,DownHill!$A$3:$D$29,3),IF(AJ1081="f",VLOOKUP(AM1081,FlatUnd!$A$2:$D$30,3),IF(AJ1081="t",VLOOKUP(AM1081,TimeAdd!$A$1:$D$18,3),IF(AJ1081="l",VLOOKUP(AM1081,SLimit!$A$1:$D$8,3),AO1080)))))),AO1080)</f>
        <v>62</v>
      </c>
      <c r="AP1081" s="53">
        <f>IF(AJ1081&lt;&gt;"",IF(AJ1081="o",VLOOKUP(AM1081,OpenSect!$A$1:$D$11,4),IF(AJ1081="u",VLOOKUP(AM1081,UpHill!$A$1:$D$35,4),IF(AJ1081="d",VLOOKUP(AM1081,DownHill!$A$3:$D$29,4),IF(AJ1081="f",VLOOKUP(AM1081,FlatUnd!$A$2:$D$30,4),IF(AJ1081="t",VLOOKUP(AM1081,TimeAdd!$A$1:$D$18,4),IF(AJ1081="l",VLOOKUP(AM1081,SLimit!$A$1:$D$8,4),AP1080)))))),AP1080)</f>
        <v>72</v>
      </c>
      <c r="AQ1081" s="53">
        <v>100</v>
      </c>
      <c r="AR1081" s="54" t="str">
        <f t="shared" si="1761"/>
        <v>Warning - Gentle curve{ Left}.</v>
      </c>
      <c r="AS1081" s="55"/>
      <c r="AT1081" s="55"/>
      <c r="AU1081" s="56" t="e">
        <f>IF(GroupStTimes!$A$8=0,MIN(CB1081,CD1081,CF1081),MIN(BZ1081,CB1081,CD1081,CF1081))</f>
        <v>#NUM!</v>
      </c>
      <c r="AV1081" s="56" t="e">
        <f>IF(GroupStTimes!$A$8=0,MAX(CC1081,CE1081,CG1081),MAX(CA1081,CC1081,CE1081,CG1081))</f>
        <v>#NUM!</v>
      </c>
      <c r="AW1081" s="57" t="str">
        <f t="shared" si="1762"/>
        <v/>
      </c>
      <c r="AX1081" s="58" t="str">
        <f t="shared" si="1763"/>
        <v/>
      </c>
      <c r="AY1081" s="58" t="str">
        <f t="shared" si="1764"/>
        <v/>
      </c>
      <c r="AZ1081" s="31">
        <f t="shared" si="1765"/>
        <v>281.64999999999998</v>
      </c>
      <c r="BA1081" s="59" t="e">
        <f t="shared" si="1766"/>
        <v>#NUM!</v>
      </c>
      <c r="BB1081" s="59" t="e">
        <f t="shared" si="1767"/>
        <v>#NUM!</v>
      </c>
      <c r="BC1081" s="59" t="e">
        <f t="shared" si="1768"/>
        <v>#NUM!</v>
      </c>
      <c r="BD1081" s="59" t="e">
        <f t="shared" si="1769"/>
        <v>#NUM!</v>
      </c>
      <c r="BE1081" s="59" t="e">
        <f t="shared" si="1770"/>
        <v>#NUM!</v>
      </c>
      <c r="BF1081" s="59" t="e">
        <f t="shared" si="1771"/>
        <v>#NUM!</v>
      </c>
      <c r="BG1081" s="59" t="e">
        <f t="shared" si="1772"/>
        <v>#NUM!</v>
      </c>
      <c r="BH1081" s="59" t="e">
        <f t="shared" si="1773"/>
        <v>#NUM!</v>
      </c>
      <c r="BI1081" s="31">
        <f t="shared" si="1774"/>
        <v>2.6400000000000432</v>
      </c>
      <c r="BJ1081" s="61">
        <f t="shared" si="1775"/>
        <v>6.139534883721031E-2</v>
      </c>
      <c r="BK1081" s="61">
        <f t="shared" si="1776"/>
        <v>5.0769230769231601E-2</v>
      </c>
      <c r="BL1081" s="61">
        <f t="shared" si="1777"/>
        <v>4.2580645161291023E-2</v>
      </c>
      <c r="BM1081" s="61">
        <f t="shared" si="1778"/>
        <v>3.6666666666667264E-2</v>
      </c>
      <c r="BN1081" s="62">
        <f t="shared" si="1779"/>
        <v>0</v>
      </c>
      <c r="BO1081" s="62">
        <f t="shared" si="1780"/>
        <v>3</v>
      </c>
      <c r="BP1081" s="62">
        <f t="shared" si="1781"/>
        <v>41</v>
      </c>
      <c r="BQ1081" s="62">
        <f t="shared" si="1782"/>
        <v>0</v>
      </c>
      <c r="BR1081" s="62">
        <f t="shared" si="1783"/>
        <v>3</v>
      </c>
      <c r="BS1081" s="62">
        <f t="shared" si="1784"/>
        <v>3</v>
      </c>
      <c r="BT1081" s="62">
        <f t="shared" si="1785"/>
        <v>0</v>
      </c>
      <c r="BU1081" s="62">
        <f t="shared" si="1786"/>
        <v>2</v>
      </c>
      <c r="BV1081" s="62">
        <f t="shared" si="1787"/>
        <v>33</v>
      </c>
      <c r="BW1081" s="62">
        <f t="shared" si="1788"/>
        <v>0</v>
      </c>
      <c r="BX1081" s="62">
        <f t="shared" si="1789"/>
        <v>2</v>
      </c>
      <c r="BY1081" s="62">
        <f t="shared" si="1790"/>
        <v>12</v>
      </c>
      <c r="BZ1081" s="63" t="e">
        <f t="shared" si="1791"/>
        <v>#NUM!</v>
      </c>
      <c r="CA1081" s="63" t="e">
        <f t="shared" si="1792"/>
        <v>#NUM!</v>
      </c>
      <c r="CB1081" s="63" t="e">
        <f t="shared" si="1793"/>
        <v>#NUM!</v>
      </c>
      <c r="CC1081" s="63" t="e">
        <f t="shared" si="1794"/>
        <v>#NUM!</v>
      </c>
      <c r="CD1081" s="63" t="e">
        <f t="shared" si="1795"/>
        <v>#NUM!</v>
      </c>
      <c r="CE1081" s="63" t="e">
        <f t="shared" si="1796"/>
        <v>#NUM!</v>
      </c>
      <c r="CF1081" s="63" t="e">
        <f t="shared" si="1797"/>
        <v>#NUM!</v>
      </c>
      <c r="CG1081" s="63" t="e">
        <f t="shared" si="1798"/>
        <v>#NUM!</v>
      </c>
    </row>
    <row r="1082" spans="4:85" ht="26.25" customHeight="1" x14ac:dyDescent="0.25">
      <c r="E1082" s="37"/>
      <c r="F1082" s="37"/>
      <c r="G1082" s="77">
        <v>284.47000000000003</v>
      </c>
      <c r="H1082" s="41">
        <f t="shared" si="1748"/>
        <v>284.47000000000003</v>
      </c>
      <c r="I1082" s="42">
        <f t="shared" si="1799"/>
        <v>284.47000000000003</v>
      </c>
      <c r="J1082" s="43">
        <f t="shared" si="1749"/>
        <v>0</v>
      </c>
      <c r="K1082" s="44">
        <f t="shared" si="1750"/>
        <v>0</v>
      </c>
      <c r="L1082" s="76" t="s">
        <v>349</v>
      </c>
      <c r="M1082" s="127"/>
      <c r="N1082" s="46">
        <f t="shared" si="1751"/>
        <v>284.47000000000003</v>
      </c>
      <c r="O1082" s="46"/>
      <c r="P1082" s="37">
        <v>284.47000000000003</v>
      </c>
      <c r="Q1082" s="46">
        <v>-0.2</v>
      </c>
      <c r="R1082" s="40">
        <v>284.67</v>
      </c>
      <c r="S1082" s="78"/>
      <c r="T1082" s="78">
        <v>284.47000000000003</v>
      </c>
      <c r="U1082" s="47" t="str">
        <f t="shared" si="1753"/>
        <v/>
      </c>
      <c r="V1082" s="47" t="str">
        <f t="shared" si="1754"/>
        <v/>
      </c>
      <c r="W1082" s="50"/>
      <c r="X1082" s="50"/>
      <c r="Y1082" s="50"/>
      <c r="Z1082" s="50"/>
      <c r="AA1082" s="50"/>
      <c r="AB1082" s="50"/>
      <c r="AC1082" s="50"/>
      <c r="AD1082" s="50"/>
      <c r="AE1082" s="51" t="str">
        <f t="shared" si="1755"/>
        <v/>
      </c>
      <c r="AF1082" s="51" t="str">
        <f t="shared" si="1756"/>
        <v/>
      </c>
      <c r="AG1082" s="51" t="str">
        <f t="shared" si="1757"/>
        <v/>
      </c>
      <c r="AH1082" s="51" t="str">
        <f t="shared" si="1758"/>
        <v/>
      </c>
      <c r="AI1082" s="52">
        <f t="shared" si="1759"/>
        <v>284.47000000000003</v>
      </c>
      <c r="AJ1082" s="51"/>
      <c r="AK1082" s="53"/>
      <c r="AL1082" s="52"/>
      <c r="AM1082" s="53">
        <f t="shared" si="1760"/>
        <v>43</v>
      </c>
      <c r="AN1082" s="53">
        <f>IF(AJ1082&lt;&gt;"",IF(AJ1082="o",VLOOKUP(AM1082,OpenSect!$A$1:$D$11,2),IF(AJ1082="u",VLOOKUP(AM1082,UpHill!$A$1:$D$35,2),IF(AJ1082="d",VLOOKUP(AM1082,DownHill!$A$3:$D$29,2),IF(AJ1082="f",VLOOKUP(AM1082,FlatUnd!$A$2:$D$30,2),IF(AJ1082="t",VLOOKUP(AM1082,TimeAdd!$A$1:$D$176,2),IF(AJ1082="l",VLOOKUP(AM1082,SLimit!$A$1:$D$8,2),AN1081)))))),AN1081)</f>
        <v>52</v>
      </c>
      <c r="AO1082" s="53">
        <f>IF(AJ1082&lt;&gt;"",IF(AJ1082="o",VLOOKUP(AM1082,OpenSect!$A$1:$D$11,3),IF(AJ1082="u",VLOOKUP(AM1082,UpHill!$A$1:$D$35,3),IF(AJ1082="d",VLOOKUP(AM1082,DownHill!$A$3:$D$29,3),IF(AJ1082="f",VLOOKUP(AM1082,FlatUnd!$A$2:$D$30,3),IF(AJ1082="t",VLOOKUP(AM1082,TimeAdd!$A$1:$D$18,3),IF(AJ1082="l",VLOOKUP(AM1082,SLimit!$A$1:$D$8,3),AO1081)))))),AO1081)</f>
        <v>62</v>
      </c>
      <c r="AP1082" s="53">
        <f>IF(AJ1082&lt;&gt;"",IF(AJ1082="o",VLOOKUP(AM1082,OpenSect!$A$1:$D$11,4),IF(AJ1082="u",VLOOKUP(AM1082,UpHill!$A$1:$D$35,4),IF(AJ1082="d",VLOOKUP(AM1082,DownHill!$A$3:$D$29,4),IF(AJ1082="f",VLOOKUP(AM1082,FlatUnd!$A$2:$D$30,4),IF(AJ1082="t",VLOOKUP(AM1082,TimeAdd!$A$1:$D$18,4),IF(AJ1082="l",VLOOKUP(AM1082,SLimit!$A$1:$D$8,4),AP1081)))))),AP1081)</f>
        <v>72</v>
      </c>
      <c r="AQ1082" s="53">
        <v>100</v>
      </c>
      <c r="AR1082" s="54" t="str">
        <f t="shared" si="1761"/>
        <v>Overhead power lines.</v>
      </c>
      <c r="AS1082" s="55"/>
      <c r="AT1082" s="55"/>
      <c r="AU1082" s="56" t="e">
        <f>IF(GroupStTimes!$A$8=0,MIN(CB1082,CD1082,CF1082),MIN(BZ1082,CB1082,CD1082,CF1082))</f>
        <v>#NUM!</v>
      </c>
      <c r="AV1082" s="56" t="e">
        <f>IF(GroupStTimes!$A$8=0,MAX(CC1082,CE1082,CG1082),MAX(CA1082,CC1082,CE1082,CG1082))</f>
        <v>#NUM!</v>
      </c>
      <c r="AW1082" s="57" t="str">
        <f t="shared" si="1762"/>
        <v/>
      </c>
      <c r="AX1082" s="58" t="str">
        <f t="shared" si="1763"/>
        <v/>
      </c>
      <c r="AY1082" s="58" t="str">
        <f t="shared" si="1764"/>
        <v/>
      </c>
      <c r="AZ1082" s="31">
        <f t="shared" si="1765"/>
        <v>281.64999999999998</v>
      </c>
      <c r="BA1082" s="59" t="e">
        <f t="shared" si="1766"/>
        <v>#NUM!</v>
      </c>
      <c r="BB1082" s="59" t="e">
        <f t="shared" si="1767"/>
        <v>#NUM!</v>
      </c>
      <c r="BC1082" s="59" t="e">
        <f t="shared" si="1768"/>
        <v>#NUM!</v>
      </c>
      <c r="BD1082" s="59" t="e">
        <f t="shared" si="1769"/>
        <v>#NUM!</v>
      </c>
      <c r="BE1082" s="59" t="e">
        <f t="shared" si="1770"/>
        <v>#NUM!</v>
      </c>
      <c r="BF1082" s="59" t="e">
        <f t="shared" si="1771"/>
        <v>#NUM!</v>
      </c>
      <c r="BG1082" s="59" t="e">
        <f t="shared" si="1772"/>
        <v>#NUM!</v>
      </c>
      <c r="BH1082" s="59" t="e">
        <f t="shared" si="1773"/>
        <v>#NUM!</v>
      </c>
      <c r="BI1082" s="31">
        <f t="shared" si="1774"/>
        <v>2.82000000000005</v>
      </c>
      <c r="BJ1082" s="61">
        <f t="shared" si="1775"/>
        <v>6.5581395348838376E-2</v>
      </c>
      <c r="BK1082" s="61">
        <f t="shared" si="1776"/>
        <v>5.4230769230770193E-2</v>
      </c>
      <c r="BL1082" s="61">
        <f t="shared" si="1777"/>
        <v>4.5483870967742743E-2</v>
      </c>
      <c r="BM1082" s="61">
        <f t="shared" si="1778"/>
        <v>3.9166666666667363E-2</v>
      </c>
      <c r="BN1082" s="62">
        <f t="shared" si="1779"/>
        <v>0</v>
      </c>
      <c r="BO1082" s="62">
        <f t="shared" si="1780"/>
        <v>3</v>
      </c>
      <c r="BP1082" s="62">
        <f t="shared" si="1781"/>
        <v>56</v>
      </c>
      <c r="BQ1082" s="62">
        <f t="shared" si="1782"/>
        <v>0</v>
      </c>
      <c r="BR1082" s="62">
        <f t="shared" si="1783"/>
        <v>3</v>
      </c>
      <c r="BS1082" s="62">
        <f t="shared" si="1784"/>
        <v>15</v>
      </c>
      <c r="BT1082" s="62">
        <f t="shared" si="1785"/>
        <v>0</v>
      </c>
      <c r="BU1082" s="62">
        <f t="shared" si="1786"/>
        <v>2</v>
      </c>
      <c r="BV1082" s="62">
        <f t="shared" si="1787"/>
        <v>44</v>
      </c>
      <c r="BW1082" s="62">
        <f t="shared" si="1788"/>
        <v>0</v>
      </c>
      <c r="BX1082" s="62">
        <f t="shared" si="1789"/>
        <v>2</v>
      </c>
      <c r="BY1082" s="62">
        <f t="shared" si="1790"/>
        <v>21</v>
      </c>
      <c r="BZ1082" s="63" t="e">
        <f t="shared" si="1791"/>
        <v>#NUM!</v>
      </c>
      <c r="CA1082" s="63" t="e">
        <f t="shared" si="1792"/>
        <v>#NUM!</v>
      </c>
      <c r="CB1082" s="63" t="e">
        <f t="shared" si="1793"/>
        <v>#NUM!</v>
      </c>
      <c r="CC1082" s="63" t="e">
        <f t="shared" si="1794"/>
        <v>#NUM!</v>
      </c>
      <c r="CD1082" s="63" t="e">
        <f t="shared" si="1795"/>
        <v>#NUM!</v>
      </c>
      <c r="CE1082" s="63" t="e">
        <f t="shared" si="1796"/>
        <v>#NUM!</v>
      </c>
      <c r="CF1082" s="63" t="e">
        <f t="shared" si="1797"/>
        <v>#NUM!</v>
      </c>
      <c r="CG1082" s="63" t="e">
        <f t="shared" si="1798"/>
        <v>#NUM!</v>
      </c>
    </row>
    <row r="1083" spans="4:85" ht="26.25" customHeight="1" x14ac:dyDescent="0.25">
      <c r="E1083" s="37"/>
      <c r="F1083" s="37"/>
      <c r="G1083" s="78">
        <v>284.45999999999998</v>
      </c>
      <c r="H1083" s="41">
        <f t="shared" si="1748"/>
        <v>284.55</v>
      </c>
      <c r="I1083" s="42">
        <f t="shared" si="1799"/>
        <v>284.45999999999998</v>
      </c>
      <c r="J1083" s="43">
        <f t="shared" si="1749"/>
        <v>-4.2185192997259562E-4</v>
      </c>
      <c r="K1083" s="44">
        <f t="shared" si="1750"/>
        <v>-0.12000000000000455</v>
      </c>
      <c r="L1083" s="76" t="s">
        <v>349</v>
      </c>
      <c r="M1083" s="127"/>
      <c r="N1083" s="46">
        <f t="shared" si="1751"/>
        <v>284.58</v>
      </c>
      <c r="O1083" s="46"/>
      <c r="P1083" s="37">
        <v>284.55</v>
      </c>
      <c r="Q1083" s="46">
        <v>-0.2</v>
      </c>
      <c r="R1083" s="40">
        <v>284.81</v>
      </c>
      <c r="S1083" s="78"/>
      <c r="T1083" s="78">
        <v>284.58</v>
      </c>
      <c r="U1083" s="47" t="str">
        <f t="shared" si="1753"/>
        <v/>
      </c>
      <c r="V1083" s="47" t="str">
        <f t="shared" si="1754"/>
        <v/>
      </c>
      <c r="W1083" s="50"/>
      <c r="X1083" s="50"/>
      <c r="Y1083" s="50"/>
      <c r="Z1083" s="50"/>
      <c r="AA1083" s="50"/>
      <c r="AB1083" s="50"/>
      <c r="AC1083" s="50"/>
      <c r="AD1083" s="50"/>
      <c r="AE1083" s="51" t="str">
        <f t="shared" si="1755"/>
        <v/>
      </c>
      <c r="AF1083" s="51" t="str">
        <f t="shared" si="1756"/>
        <v/>
      </c>
      <c r="AG1083" s="51" t="str">
        <f t="shared" si="1757"/>
        <v/>
      </c>
      <c r="AH1083" s="51" t="str">
        <f t="shared" si="1758"/>
        <v/>
      </c>
      <c r="AI1083" s="52">
        <f t="shared" si="1759"/>
        <v>284.55</v>
      </c>
      <c r="AJ1083" s="51"/>
      <c r="AK1083" s="53"/>
      <c r="AL1083" s="52"/>
      <c r="AM1083" s="53">
        <f t="shared" si="1760"/>
        <v>43</v>
      </c>
      <c r="AN1083" s="53">
        <f>IF(AJ1083&lt;&gt;"",IF(AJ1083="o",VLOOKUP(AM1083,OpenSect!$A$1:$D$11,2),IF(AJ1083="u",VLOOKUP(AM1083,UpHill!$A$1:$D$35,2),IF(AJ1083="d",VLOOKUP(AM1083,DownHill!$A$3:$D$29,2),IF(AJ1083="f",VLOOKUP(AM1083,FlatUnd!$A$2:$D$30,2),IF(AJ1083="t",VLOOKUP(AM1083,TimeAdd!$A$1:$D$176,2),IF(AJ1083="l",VLOOKUP(AM1083,SLimit!$A$1:$D$8,2),AN1082)))))),AN1082)</f>
        <v>52</v>
      </c>
      <c r="AO1083" s="53">
        <f>IF(AJ1083&lt;&gt;"",IF(AJ1083="o",VLOOKUP(AM1083,OpenSect!$A$1:$D$11,3),IF(AJ1083="u",VLOOKUP(AM1083,UpHill!$A$1:$D$35,3),IF(AJ1083="d",VLOOKUP(AM1083,DownHill!$A$3:$D$29,3),IF(AJ1083="f",VLOOKUP(AM1083,FlatUnd!$A$2:$D$30,3),IF(AJ1083="t",VLOOKUP(AM1083,TimeAdd!$A$1:$D$18,3),IF(AJ1083="l",VLOOKUP(AM1083,SLimit!$A$1:$D$8,3),AO1082)))))),AO1082)</f>
        <v>62</v>
      </c>
      <c r="AP1083" s="53">
        <f>IF(AJ1083&lt;&gt;"",IF(AJ1083="o",VLOOKUP(AM1083,OpenSect!$A$1:$D$11,4),IF(AJ1083="u",VLOOKUP(AM1083,UpHill!$A$1:$D$35,4),IF(AJ1083="d",VLOOKUP(AM1083,DownHill!$A$3:$D$29,4),IF(AJ1083="f",VLOOKUP(AM1083,FlatUnd!$A$2:$D$30,4),IF(AJ1083="t",VLOOKUP(AM1083,TimeAdd!$A$1:$D$18,4),IF(AJ1083="l",VLOOKUP(AM1083,SLimit!$A$1:$D$8,4),AP1082)))))),AP1082)</f>
        <v>72</v>
      </c>
      <c r="AQ1083" s="53">
        <v>100</v>
      </c>
      <c r="AR1083" s="54" t="str">
        <f t="shared" si="1761"/>
        <v>Overhead power lines.</v>
      </c>
      <c r="AS1083" s="55"/>
      <c r="AT1083" s="55"/>
      <c r="AU1083" s="56" t="e">
        <f>IF(GroupStTimes!$A$8=0,MIN(CB1083,CD1083,CF1083),MIN(BZ1083,CB1083,CD1083,CF1083))</f>
        <v>#NUM!</v>
      </c>
      <c r="AV1083" s="56" t="e">
        <f>IF(GroupStTimes!$A$8=0,MAX(CC1083,CE1083,CG1083),MAX(CA1083,CC1083,CE1083,CG1083))</f>
        <v>#NUM!</v>
      </c>
      <c r="AW1083" s="57" t="str">
        <f t="shared" si="1762"/>
        <v/>
      </c>
      <c r="AX1083" s="58" t="str">
        <f t="shared" si="1763"/>
        <v/>
      </c>
      <c r="AY1083" s="58" t="str">
        <f t="shared" si="1764"/>
        <v/>
      </c>
      <c r="AZ1083" s="31">
        <f t="shared" si="1765"/>
        <v>281.64999999999998</v>
      </c>
      <c r="BA1083" s="59" t="e">
        <f t="shared" si="1766"/>
        <v>#NUM!</v>
      </c>
      <c r="BB1083" s="59" t="e">
        <f t="shared" si="1767"/>
        <v>#NUM!</v>
      </c>
      <c r="BC1083" s="59" t="e">
        <f t="shared" si="1768"/>
        <v>#NUM!</v>
      </c>
      <c r="BD1083" s="59" t="e">
        <f t="shared" si="1769"/>
        <v>#NUM!</v>
      </c>
      <c r="BE1083" s="59" t="e">
        <f t="shared" si="1770"/>
        <v>#NUM!</v>
      </c>
      <c r="BF1083" s="59" t="e">
        <f t="shared" si="1771"/>
        <v>#NUM!</v>
      </c>
      <c r="BG1083" s="59" t="e">
        <f t="shared" si="1772"/>
        <v>#NUM!</v>
      </c>
      <c r="BH1083" s="59" t="e">
        <f t="shared" si="1773"/>
        <v>#NUM!</v>
      </c>
      <c r="BI1083" s="31">
        <f t="shared" si="1774"/>
        <v>2.9000000000000341</v>
      </c>
      <c r="BJ1083" s="61">
        <f t="shared" si="1775"/>
        <v>6.7441860465117076E-2</v>
      </c>
      <c r="BK1083" s="61">
        <f t="shared" si="1776"/>
        <v>5.5769230769231425E-2</v>
      </c>
      <c r="BL1083" s="61">
        <f t="shared" si="1777"/>
        <v>4.6774193548387646E-2</v>
      </c>
      <c r="BM1083" s="61">
        <f t="shared" si="1778"/>
        <v>4.0277777777778252E-2</v>
      </c>
      <c r="BN1083" s="62">
        <f t="shared" si="1779"/>
        <v>0</v>
      </c>
      <c r="BO1083" s="62">
        <f t="shared" si="1780"/>
        <v>4</v>
      </c>
      <c r="BP1083" s="62">
        <f t="shared" si="1781"/>
        <v>3</v>
      </c>
      <c r="BQ1083" s="62">
        <f t="shared" si="1782"/>
        <v>0</v>
      </c>
      <c r="BR1083" s="62">
        <f t="shared" si="1783"/>
        <v>3</v>
      </c>
      <c r="BS1083" s="62">
        <f t="shared" si="1784"/>
        <v>21</v>
      </c>
      <c r="BT1083" s="62">
        <f t="shared" si="1785"/>
        <v>0</v>
      </c>
      <c r="BU1083" s="62">
        <f t="shared" si="1786"/>
        <v>2</v>
      </c>
      <c r="BV1083" s="62">
        <f t="shared" si="1787"/>
        <v>48</v>
      </c>
      <c r="BW1083" s="62">
        <f t="shared" si="1788"/>
        <v>0</v>
      </c>
      <c r="BX1083" s="62">
        <f t="shared" si="1789"/>
        <v>2</v>
      </c>
      <c r="BY1083" s="62">
        <f t="shared" si="1790"/>
        <v>25</v>
      </c>
      <c r="BZ1083" s="63" t="e">
        <f t="shared" si="1791"/>
        <v>#NUM!</v>
      </c>
      <c r="CA1083" s="63" t="e">
        <f t="shared" si="1792"/>
        <v>#NUM!</v>
      </c>
      <c r="CB1083" s="63" t="e">
        <f t="shared" si="1793"/>
        <v>#NUM!</v>
      </c>
      <c r="CC1083" s="63" t="e">
        <f t="shared" si="1794"/>
        <v>#NUM!</v>
      </c>
      <c r="CD1083" s="63" t="e">
        <f t="shared" si="1795"/>
        <v>#NUM!</v>
      </c>
      <c r="CE1083" s="63" t="e">
        <f t="shared" si="1796"/>
        <v>#NUM!</v>
      </c>
      <c r="CF1083" s="63" t="e">
        <f t="shared" si="1797"/>
        <v>#NUM!</v>
      </c>
      <c r="CG1083" s="63" t="e">
        <f t="shared" si="1798"/>
        <v>#NUM!</v>
      </c>
    </row>
    <row r="1084" spans="4:85" ht="26.25" customHeight="1" x14ac:dyDescent="0.25">
      <c r="E1084" s="37"/>
      <c r="F1084" s="37"/>
      <c r="G1084" s="78">
        <v>284.83999999999997</v>
      </c>
      <c r="H1084" s="41">
        <f t="shared" si="1748"/>
        <v>284.92</v>
      </c>
      <c r="I1084" s="42">
        <f t="shared" si="1799"/>
        <v>284.83999999999997</v>
      </c>
      <c r="J1084" s="43">
        <f t="shared" si="1749"/>
        <v>-3.627767635632392E-4</v>
      </c>
      <c r="K1084" s="44">
        <f t="shared" si="1750"/>
        <v>-0.10333333333335304</v>
      </c>
      <c r="L1084" s="76" t="s">
        <v>429</v>
      </c>
      <c r="M1084" s="127"/>
      <c r="N1084" s="46">
        <f t="shared" si="1751"/>
        <v>284.94333333333333</v>
      </c>
      <c r="O1084" s="46"/>
      <c r="P1084" s="37">
        <v>284.92</v>
      </c>
      <c r="Q1084" s="46">
        <v>-0.2</v>
      </c>
      <c r="R1084" s="40">
        <v>285.15999999999997</v>
      </c>
      <c r="S1084" s="78"/>
      <c r="T1084" s="78">
        <v>284.95</v>
      </c>
      <c r="U1084" s="47" t="str">
        <f t="shared" si="1753"/>
        <v/>
      </c>
      <c r="V1084" s="47" t="str">
        <f t="shared" si="1754"/>
        <v/>
      </c>
      <c r="W1084" s="50"/>
      <c r="X1084" s="50"/>
      <c r="Y1084" s="50"/>
      <c r="Z1084" s="50"/>
      <c r="AA1084" s="50"/>
      <c r="AB1084" s="50"/>
      <c r="AC1084" s="50"/>
      <c r="AD1084" s="50"/>
      <c r="AE1084" s="51" t="str">
        <f t="shared" si="1755"/>
        <v/>
      </c>
      <c r="AF1084" s="51" t="str">
        <f t="shared" si="1756"/>
        <v/>
      </c>
      <c r="AG1084" s="51" t="str">
        <f t="shared" si="1757"/>
        <v/>
      </c>
      <c r="AH1084" s="51" t="str">
        <f t="shared" si="1758"/>
        <v/>
      </c>
      <c r="AI1084" s="52">
        <f t="shared" si="1759"/>
        <v>284.92</v>
      </c>
      <c r="AJ1084" s="51"/>
      <c r="AK1084" s="53"/>
      <c r="AL1084" s="52"/>
      <c r="AM1084" s="53">
        <f t="shared" si="1760"/>
        <v>43</v>
      </c>
      <c r="AN1084" s="53">
        <f>IF(AJ1084&lt;&gt;"",IF(AJ1084="o",VLOOKUP(AM1084,OpenSect!$A$1:$D$11,2),IF(AJ1084="u",VLOOKUP(AM1084,UpHill!$A$1:$D$35,2),IF(AJ1084="d",VLOOKUP(AM1084,DownHill!$A$3:$D$29,2),IF(AJ1084="f",VLOOKUP(AM1084,FlatUnd!$A$2:$D$30,2),IF(AJ1084="t",VLOOKUP(AM1084,TimeAdd!$A$1:$D$176,2),IF(AJ1084="l",VLOOKUP(AM1084,SLimit!$A$1:$D$8,2),AN1083)))))),AN1083)</f>
        <v>52</v>
      </c>
      <c r="AO1084" s="53">
        <f>IF(AJ1084&lt;&gt;"",IF(AJ1084="o",VLOOKUP(AM1084,OpenSect!$A$1:$D$11,3),IF(AJ1084="u",VLOOKUP(AM1084,UpHill!$A$1:$D$35,3),IF(AJ1084="d",VLOOKUP(AM1084,DownHill!$A$3:$D$29,3),IF(AJ1084="f",VLOOKUP(AM1084,FlatUnd!$A$2:$D$30,3),IF(AJ1084="t",VLOOKUP(AM1084,TimeAdd!$A$1:$D$18,3),IF(AJ1084="l",VLOOKUP(AM1084,SLimit!$A$1:$D$8,3),AO1083)))))),AO1083)</f>
        <v>62</v>
      </c>
      <c r="AP1084" s="53">
        <f>IF(AJ1084&lt;&gt;"",IF(AJ1084="o",VLOOKUP(AM1084,OpenSect!$A$1:$D$11,4),IF(AJ1084="u",VLOOKUP(AM1084,UpHill!$A$1:$D$35,4),IF(AJ1084="d",VLOOKUP(AM1084,DownHill!$A$3:$D$29,4),IF(AJ1084="f",VLOOKUP(AM1084,FlatUnd!$A$2:$D$30,4),IF(AJ1084="t",VLOOKUP(AM1084,TimeAdd!$A$1:$D$18,4),IF(AJ1084="l",VLOOKUP(AM1084,SLimit!$A$1:$D$8,4),AP1083)))))),AP1083)</f>
        <v>72</v>
      </c>
      <c r="AQ1084" s="53">
        <v>100</v>
      </c>
      <c r="AR1084" s="54" t="str">
        <f t="shared" si="1761"/>
        <v>5 km Stone</v>
      </c>
      <c r="AS1084" s="55"/>
      <c r="AT1084" s="55"/>
      <c r="AU1084" s="56" t="e">
        <f>IF(GroupStTimes!$A$8=0,MIN(CB1084,CD1084,CF1084),MIN(BZ1084,CB1084,CD1084,CF1084))</f>
        <v>#NUM!</v>
      </c>
      <c r="AV1084" s="56" t="e">
        <f>IF(GroupStTimes!$A$8=0,MAX(CC1084,CE1084,CG1084),MAX(CA1084,CC1084,CE1084,CG1084))</f>
        <v>#NUM!</v>
      </c>
      <c r="AW1084" s="57" t="str">
        <f t="shared" si="1762"/>
        <v/>
      </c>
      <c r="AX1084" s="58" t="str">
        <f t="shared" si="1763"/>
        <v/>
      </c>
      <c r="AY1084" s="58" t="str">
        <f t="shared" si="1764"/>
        <v/>
      </c>
      <c r="AZ1084" s="31">
        <f t="shared" si="1765"/>
        <v>281.64999999999998</v>
      </c>
      <c r="BA1084" s="59" t="e">
        <f t="shared" si="1766"/>
        <v>#NUM!</v>
      </c>
      <c r="BB1084" s="59" t="e">
        <f t="shared" si="1767"/>
        <v>#NUM!</v>
      </c>
      <c r="BC1084" s="59" t="e">
        <f t="shared" si="1768"/>
        <v>#NUM!</v>
      </c>
      <c r="BD1084" s="59" t="e">
        <f t="shared" si="1769"/>
        <v>#NUM!</v>
      </c>
      <c r="BE1084" s="59" t="e">
        <f t="shared" si="1770"/>
        <v>#NUM!</v>
      </c>
      <c r="BF1084" s="59" t="e">
        <f t="shared" si="1771"/>
        <v>#NUM!</v>
      </c>
      <c r="BG1084" s="59" t="e">
        <f t="shared" si="1772"/>
        <v>#NUM!</v>
      </c>
      <c r="BH1084" s="59" t="e">
        <f t="shared" si="1773"/>
        <v>#NUM!</v>
      </c>
      <c r="BI1084" s="31">
        <f t="shared" si="1774"/>
        <v>3.2700000000000387</v>
      </c>
      <c r="BJ1084" s="61">
        <f t="shared" si="1775"/>
        <v>7.6046511627907876E-2</v>
      </c>
      <c r="BK1084" s="61">
        <f t="shared" si="1776"/>
        <v>6.2884615384616122E-2</v>
      </c>
      <c r="BL1084" s="61">
        <f t="shared" si="1777"/>
        <v>5.2741935483871592E-2</v>
      </c>
      <c r="BM1084" s="61">
        <f t="shared" si="1778"/>
        <v>4.5416666666667202E-2</v>
      </c>
      <c r="BN1084" s="62">
        <f t="shared" si="1779"/>
        <v>0</v>
      </c>
      <c r="BO1084" s="62">
        <f t="shared" si="1780"/>
        <v>4</v>
      </c>
      <c r="BP1084" s="62">
        <f t="shared" si="1781"/>
        <v>34</v>
      </c>
      <c r="BQ1084" s="62">
        <f t="shared" si="1782"/>
        <v>0</v>
      </c>
      <c r="BR1084" s="62">
        <f t="shared" si="1783"/>
        <v>3</v>
      </c>
      <c r="BS1084" s="62">
        <f t="shared" si="1784"/>
        <v>46</v>
      </c>
      <c r="BT1084" s="62">
        <f t="shared" si="1785"/>
        <v>0</v>
      </c>
      <c r="BU1084" s="62">
        <f t="shared" si="1786"/>
        <v>3</v>
      </c>
      <c r="BV1084" s="62">
        <f t="shared" si="1787"/>
        <v>10</v>
      </c>
      <c r="BW1084" s="62">
        <f t="shared" si="1788"/>
        <v>0</v>
      </c>
      <c r="BX1084" s="62">
        <f t="shared" si="1789"/>
        <v>2</v>
      </c>
      <c r="BY1084" s="62">
        <f t="shared" si="1790"/>
        <v>44</v>
      </c>
      <c r="BZ1084" s="63" t="e">
        <f t="shared" si="1791"/>
        <v>#NUM!</v>
      </c>
      <c r="CA1084" s="63" t="e">
        <f t="shared" si="1792"/>
        <v>#NUM!</v>
      </c>
      <c r="CB1084" s="63" t="e">
        <f t="shared" si="1793"/>
        <v>#NUM!</v>
      </c>
      <c r="CC1084" s="63" t="e">
        <f t="shared" si="1794"/>
        <v>#NUM!</v>
      </c>
      <c r="CD1084" s="63" t="e">
        <f t="shared" si="1795"/>
        <v>#NUM!</v>
      </c>
      <c r="CE1084" s="63" t="e">
        <f t="shared" si="1796"/>
        <v>#NUM!</v>
      </c>
      <c r="CF1084" s="63" t="e">
        <f t="shared" si="1797"/>
        <v>#NUM!</v>
      </c>
      <c r="CG1084" s="63" t="e">
        <f t="shared" si="1798"/>
        <v>#NUM!</v>
      </c>
    </row>
    <row r="1085" spans="4:85" ht="26.25" customHeight="1" x14ac:dyDescent="0.25">
      <c r="E1085" s="37"/>
      <c r="F1085" s="37"/>
      <c r="G1085" s="77">
        <v>285.44</v>
      </c>
      <c r="H1085" s="41">
        <f t="shared" si="1748"/>
        <v>285.44</v>
      </c>
      <c r="I1085" s="42">
        <f t="shared" si="1799"/>
        <v>285.44</v>
      </c>
      <c r="J1085" s="43">
        <f t="shared" si="1749"/>
        <v>1.1677877428987884E-5</v>
      </c>
      <c r="K1085" s="44">
        <f t="shared" si="1750"/>
        <v>3.3333333333303017E-3</v>
      </c>
      <c r="L1085" s="76" t="s">
        <v>509</v>
      </c>
      <c r="M1085" s="127"/>
      <c r="N1085" s="46">
        <f t="shared" si="1751"/>
        <v>285.43666666666667</v>
      </c>
      <c r="O1085" s="46"/>
      <c r="P1085" s="37">
        <v>285.44</v>
      </c>
      <c r="Q1085" s="46">
        <v>-0.2</v>
      </c>
      <c r="R1085" s="40">
        <v>285.64</v>
      </c>
      <c r="S1085" s="78"/>
      <c r="T1085" s="78">
        <v>285.43</v>
      </c>
      <c r="U1085" s="47" t="str">
        <f t="shared" si="1753"/>
        <v/>
      </c>
      <c r="V1085" s="47" t="str">
        <f t="shared" si="1754"/>
        <v/>
      </c>
      <c r="W1085" s="50"/>
      <c r="X1085" s="50"/>
      <c r="Y1085" s="50"/>
      <c r="Z1085" s="50"/>
      <c r="AA1085" s="50"/>
      <c r="AB1085" s="50"/>
      <c r="AC1085" s="50"/>
      <c r="AD1085" s="50"/>
      <c r="AE1085" s="51" t="str">
        <f t="shared" si="1755"/>
        <v/>
      </c>
      <c r="AF1085" s="51" t="str">
        <f t="shared" si="1756"/>
        <v/>
      </c>
      <c r="AG1085" s="51" t="str">
        <f t="shared" si="1757"/>
        <v/>
      </c>
      <c r="AH1085" s="51" t="str">
        <f t="shared" si="1758"/>
        <v/>
      </c>
      <c r="AI1085" s="52">
        <f t="shared" si="1759"/>
        <v>285.44</v>
      </c>
      <c r="AJ1085" s="51"/>
      <c r="AK1085" s="53"/>
      <c r="AL1085" s="52"/>
      <c r="AM1085" s="53">
        <f t="shared" si="1760"/>
        <v>43</v>
      </c>
      <c r="AN1085" s="53">
        <f>IF(AJ1085&lt;&gt;"",IF(AJ1085="o",VLOOKUP(AM1085,OpenSect!$A$1:$D$11,2),IF(AJ1085="u",VLOOKUP(AM1085,UpHill!$A$1:$D$35,2),IF(AJ1085="d",VLOOKUP(AM1085,DownHill!$A$3:$D$29,2),IF(AJ1085="f",VLOOKUP(AM1085,FlatUnd!$A$2:$D$30,2),IF(AJ1085="t",VLOOKUP(AM1085,TimeAdd!$A$1:$D$176,2),IF(AJ1085="l",VLOOKUP(AM1085,SLimit!$A$1:$D$8,2),AN1084)))))),AN1084)</f>
        <v>52</v>
      </c>
      <c r="AO1085" s="53">
        <f>IF(AJ1085&lt;&gt;"",IF(AJ1085="o",VLOOKUP(AM1085,OpenSect!$A$1:$D$11,3),IF(AJ1085="u",VLOOKUP(AM1085,UpHill!$A$1:$D$35,3),IF(AJ1085="d",VLOOKUP(AM1085,DownHill!$A$3:$D$29,3),IF(AJ1085="f",VLOOKUP(AM1085,FlatUnd!$A$2:$D$30,3),IF(AJ1085="t",VLOOKUP(AM1085,TimeAdd!$A$1:$D$18,3),IF(AJ1085="l",VLOOKUP(AM1085,SLimit!$A$1:$D$8,3),AO1084)))))),AO1084)</f>
        <v>62</v>
      </c>
      <c r="AP1085" s="53">
        <f>IF(AJ1085&lt;&gt;"",IF(AJ1085="o",VLOOKUP(AM1085,OpenSect!$A$1:$D$11,4),IF(AJ1085="u",VLOOKUP(AM1085,UpHill!$A$1:$D$35,4),IF(AJ1085="d",VLOOKUP(AM1085,DownHill!$A$3:$D$29,4),IF(AJ1085="f",VLOOKUP(AM1085,FlatUnd!$A$2:$D$30,4),IF(AJ1085="t",VLOOKUP(AM1085,TimeAdd!$A$1:$D$18,4),IF(AJ1085="l",VLOOKUP(AM1085,SLimit!$A$1:$D$8,4),AP1084)))))),AP1084)</f>
        <v>72</v>
      </c>
      <c r="AQ1085" s="53">
        <v>100</v>
      </c>
      <c r="AR1085" s="54" t="str">
        <f t="shared" si="1761"/>
        <v>Warning - Gentle curve{Left}.</v>
      </c>
      <c r="AS1085" s="55"/>
      <c r="AT1085" s="55"/>
      <c r="AU1085" s="56" t="e">
        <f>IF(GroupStTimes!$A$8=0,MIN(CB1085,CD1085,CF1085),MIN(BZ1085,CB1085,CD1085,CF1085))</f>
        <v>#NUM!</v>
      </c>
      <c r="AV1085" s="56" t="e">
        <f>IF(GroupStTimes!$A$8=0,MAX(CC1085,CE1085,CG1085),MAX(CA1085,CC1085,CE1085,CG1085))</f>
        <v>#NUM!</v>
      </c>
      <c r="AW1085" s="57" t="str">
        <f t="shared" si="1762"/>
        <v/>
      </c>
      <c r="AX1085" s="58" t="str">
        <f t="shared" si="1763"/>
        <v/>
      </c>
      <c r="AY1085" s="58" t="str">
        <f t="shared" si="1764"/>
        <v/>
      </c>
      <c r="AZ1085" s="31">
        <f t="shared" si="1765"/>
        <v>281.64999999999998</v>
      </c>
      <c r="BA1085" s="59" t="e">
        <f t="shared" si="1766"/>
        <v>#NUM!</v>
      </c>
      <c r="BB1085" s="59" t="e">
        <f t="shared" si="1767"/>
        <v>#NUM!</v>
      </c>
      <c r="BC1085" s="59" t="e">
        <f t="shared" si="1768"/>
        <v>#NUM!</v>
      </c>
      <c r="BD1085" s="59" t="e">
        <f t="shared" si="1769"/>
        <v>#NUM!</v>
      </c>
      <c r="BE1085" s="59" t="e">
        <f t="shared" si="1770"/>
        <v>#NUM!</v>
      </c>
      <c r="BF1085" s="59" t="e">
        <f t="shared" si="1771"/>
        <v>#NUM!</v>
      </c>
      <c r="BG1085" s="59" t="e">
        <f t="shared" si="1772"/>
        <v>#NUM!</v>
      </c>
      <c r="BH1085" s="59" t="e">
        <f t="shared" si="1773"/>
        <v>#NUM!</v>
      </c>
      <c r="BI1085" s="31">
        <f t="shared" si="1774"/>
        <v>3.7900000000000205</v>
      </c>
      <c r="BJ1085" s="61">
        <f t="shared" si="1775"/>
        <v>8.8139534883721407E-2</v>
      </c>
      <c r="BK1085" s="61">
        <f t="shared" si="1776"/>
        <v>7.2884615384615783E-2</v>
      </c>
      <c r="BL1085" s="61">
        <f t="shared" si="1777"/>
        <v>6.1129032258064847E-2</v>
      </c>
      <c r="BM1085" s="61">
        <f t="shared" si="1778"/>
        <v>5.2638888888889172E-2</v>
      </c>
      <c r="BN1085" s="62">
        <f t="shared" si="1779"/>
        <v>0</v>
      </c>
      <c r="BO1085" s="62">
        <f t="shared" si="1780"/>
        <v>5</v>
      </c>
      <c r="BP1085" s="62">
        <f t="shared" si="1781"/>
        <v>17</v>
      </c>
      <c r="BQ1085" s="62">
        <f t="shared" si="1782"/>
        <v>0</v>
      </c>
      <c r="BR1085" s="62">
        <f t="shared" si="1783"/>
        <v>4</v>
      </c>
      <c r="BS1085" s="62">
        <f t="shared" si="1784"/>
        <v>22</v>
      </c>
      <c r="BT1085" s="62">
        <f t="shared" si="1785"/>
        <v>0</v>
      </c>
      <c r="BU1085" s="62">
        <f t="shared" si="1786"/>
        <v>3</v>
      </c>
      <c r="BV1085" s="62">
        <f t="shared" si="1787"/>
        <v>40</v>
      </c>
      <c r="BW1085" s="62">
        <f t="shared" si="1788"/>
        <v>0</v>
      </c>
      <c r="BX1085" s="62">
        <f t="shared" si="1789"/>
        <v>3</v>
      </c>
      <c r="BY1085" s="62">
        <f t="shared" si="1790"/>
        <v>10</v>
      </c>
      <c r="BZ1085" s="63" t="e">
        <f t="shared" si="1791"/>
        <v>#NUM!</v>
      </c>
      <c r="CA1085" s="63" t="e">
        <f t="shared" si="1792"/>
        <v>#NUM!</v>
      </c>
      <c r="CB1085" s="63" t="e">
        <f t="shared" si="1793"/>
        <v>#NUM!</v>
      </c>
      <c r="CC1085" s="63" t="e">
        <f t="shared" si="1794"/>
        <v>#NUM!</v>
      </c>
      <c r="CD1085" s="63" t="e">
        <f t="shared" si="1795"/>
        <v>#NUM!</v>
      </c>
      <c r="CE1085" s="63" t="e">
        <f t="shared" si="1796"/>
        <v>#NUM!</v>
      </c>
      <c r="CF1085" s="63" t="e">
        <f t="shared" si="1797"/>
        <v>#NUM!</v>
      </c>
      <c r="CG1085" s="63" t="e">
        <f t="shared" si="1798"/>
        <v>#NUM!</v>
      </c>
    </row>
    <row r="1086" spans="4:85" ht="26.25" customHeight="1" x14ac:dyDescent="0.25">
      <c r="E1086" s="37"/>
      <c r="F1086" s="37"/>
      <c r="G1086" s="78">
        <v>285.64999999999998</v>
      </c>
      <c r="H1086" s="41">
        <f t="shared" si="1748"/>
        <v>285.73</v>
      </c>
      <c r="I1086" s="42">
        <f t="shared" si="1799"/>
        <v>285.64999999999998</v>
      </c>
      <c r="J1086" s="43">
        <f t="shared" si="1749"/>
        <v>-3.8508664449505919E-4</v>
      </c>
      <c r="K1086" s="44">
        <f t="shared" si="1750"/>
        <v>-0.11000000000001364</v>
      </c>
      <c r="L1086" s="76" t="s">
        <v>508</v>
      </c>
      <c r="M1086" s="127"/>
      <c r="N1086" s="46">
        <f t="shared" si="1751"/>
        <v>285.76</v>
      </c>
      <c r="O1086" s="46"/>
      <c r="P1086" s="37">
        <v>285.73</v>
      </c>
      <c r="Q1086" s="46">
        <v>-0.2</v>
      </c>
      <c r="R1086" s="40">
        <v>285.98</v>
      </c>
      <c r="S1086" s="78"/>
      <c r="T1086" s="78">
        <v>285.77</v>
      </c>
      <c r="U1086" s="47" t="str">
        <f t="shared" si="1753"/>
        <v/>
      </c>
      <c r="V1086" s="47" t="str">
        <f t="shared" si="1754"/>
        <v/>
      </c>
      <c r="W1086" s="50"/>
      <c r="X1086" s="50"/>
      <c r="Y1086" s="50"/>
      <c r="Z1086" s="50"/>
      <c r="AA1086" s="50"/>
      <c r="AB1086" s="50"/>
      <c r="AC1086" s="50"/>
      <c r="AD1086" s="50"/>
      <c r="AE1086" s="51" t="str">
        <f t="shared" si="1755"/>
        <v/>
      </c>
      <c r="AF1086" s="51" t="str">
        <f t="shared" si="1756"/>
        <v/>
      </c>
      <c r="AG1086" s="51" t="str">
        <f t="shared" si="1757"/>
        <v/>
      </c>
      <c r="AH1086" s="51" t="str">
        <f t="shared" si="1758"/>
        <v/>
      </c>
      <c r="AI1086" s="52">
        <f t="shared" si="1759"/>
        <v>285.73</v>
      </c>
      <c r="AJ1086" s="51"/>
      <c r="AK1086" s="53"/>
      <c r="AL1086" s="52"/>
      <c r="AM1086" s="53">
        <f t="shared" si="1760"/>
        <v>43</v>
      </c>
      <c r="AN1086" s="53">
        <f>IF(AJ1086&lt;&gt;"",IF(AJ1086="o",VLOOKUP(AM1086,OpenSect!$A$1:$D$11,2),IF(AJ1086="u",VLOOKUP(AM1086,UpHill!$A$1:$D$35,2),IF(AJ1086="d",VLOOKUP(AM1086,DownHill!$A$3:$D$29,2),IF(AJ1086="f",VLOOKUP(AM1086,FlatUnd!$A$2:$D$30,2),IF(AJ1086="t",VLOOKUP(AM1086,TimeAdd!$A$1:$D$176,2),IF(AJ1086="l",VLOOKUP(AM1086,SLimit!$A$1:$D$8,2),AN1085)))))),AN1085)</f>
        <v>52</v>
      </c>
      <c r="AO1086" s="53">
        <f>IF(AJ1086&lt;&gt;"",IF(AJ1086="o",VLOOKUP(AM1086,OpenSect!$A$1:$D$11,3),IF(AJ1086="u",VLOOKUP(AM1086,UpHill!$A$1:$D$35,3),IF(AJ1086="d",VLOOKUP(AM1086,DownHill!$A$3:$D$29,3),IF(AJ1086="f",VLOOKUP(AM1086,FlatUnd!$A$2:$D$30,3),IF(AJ1086="t",VLOOKUP(AM1086,TimeAdd!$A$1:$D$18,3),IF(AJ1086="l",VLOOKUP(AM1086,SLimit!$A$1:$D$8,3),AO1085)))))),AO1085)</f>
        <v>62</v>
      </c>
      <c r="AP1086" s="53">
        <f>IF(AJ1086&lt;&gt;"",IF(AJ1086="o",VLOOKUP(AM1086,OpenSect!$A$1:$D$11,4),IF(AJ1086="u",VLOOKUP(AM1086,UpHill!$A$1:$D$35,4),IF(AJ1086="d",VLOOKUP(AM1086,DownHill!$A$3:$D$29,4),IF(AJ1086="f",VLOOKUP(AM1086,FlatUnd!$A$2:$D$30,4),IF(AJ1086="t",VLOOKUP(AM1086,TimeAdd!$A$1:$D$18,4),IF(AJ1086="l",VLOOKUP(AM1086,SLimit!$A$1:$D$8,4),AP1085)))))),AP1085)</f>
        <v>72</v>
      </c>
      <c r="AQ1086" s="53">
        <v>100</v>
      </c>
      <c r="AR1086" s="54" t="str">
        <f t="shared" si="1761"/>
        <v>Warning - Gentle curve{ right}.</v>
      </c>
      <c r="AS1086" s="55"/>
      <c r="AT1086" s="55"/>
      <c r="AU1086" s="56" t="e">
        <f>IF(GroupStTimes!$A$8=0,MIN(CB1086,CD1086,CF1086),MIN(BZ1086,CB1086,CD1086,CF1086))</f>
        <v>#NUM!</v>
      </c>
      <c r="AV1086" s="56" t="e">
        <f>IF(GroupStTimes!$A$8=0,MAX(CC1086,CE1086,CG1086),MAX(CA1086,CC1086,CE1086,CG1086))</f>
        <v>#NUM!</v>
      </c>
      <c r="AW1086" s="57" t="str">
        <f t="shared" si="1762"/>
        <v/>
      </c>
      <c r="AX1086" s="58" t="str">
        <f t="shared" si="1763"/>
        <v/>
      </c>
      <c r="AY1086" s="58" t="str">
        <f t="shared" si="1764"/>
        <v/>
      </c>
      <c r="AZ1086" s="31">
        <f t="shared" si="1765"/>
        <v>281.64999999999998</v>
      </c>
      <c r="BA1086" s="59" t="e">
        <f t="shared" si="1766"/>
        <v>#NUM!</v>
      </c>
      <c r="BB1086" s="59" t="e">
        <f t="shared" si="1767"/>
        <v>#NUM!</v>
      </c>
      <c r="BC1086" s="59" t="e">
        <f t="shared" si="1768"/>
        <v>#NUM!</v>
      </c>
      <c r="BD1086" s="59" t="e">
        <f t="shared" si="1769"/>
        <v>#NUM!</v>
      </c>
      <c r="BE1086" s="59" t="e">
        <f t="shared" si="1770"/>
        <v>#NUM!</v>
      </c>
      <c r="BF1086" s="59" t="e">
        <f t="shared" si="1771"/>
        <v>#NUM!</v>
      </c>
      <c r="BG1086" s="59" t="e">
        <f t="shared" si="1772"/>
        <v>#NUM!</v>
      </c>
      <c r="BH1086" s="59" t="e">
        <f t="shared" si="1773"/>
        <v>#NUM!</v>
      </c>
      <c r="BI1086" s="31">
        <f t="shared" si="1774"/>
        <v>4.0800000000000409</v>
      </c>
      <c r="BJ1086" s="61">
        <f t="shared" si="1775"/>
        <v>9.4883720930233506E-2</v>
      </c>
      <c r="BK1086" s="61">
        <f t="shared" si="1776"/>
        <v>7.8461538461539249E-2</v>
      </c>
      <c r="BL1086" s="61">
        <f t="shared" si="1777"/>
        <v>6.5806451612903882E-2</v>
      </c>
      <c r="BM1086" s="61">
        <f t="shared" si="1778"/>
        <v>5.6666666666667233E-2</v>
      </c>
      <c r="BN1086" s="62">
        <f t="shared" si="1779"/>
        <v>0</v>
      </c>
      <c r="BO1086" s="62">
        <f t="shared" si="1780"/>
        <v>5</v>
      </c>
      <c r="BP1086" s="62">
        <f t="shared" si="1781"/>
        <v>42</v>
      </c>
      <c r="BQ1086" s="62">
        <f t="shared" si="1782"/>
        <v>0</v>
      </c>
      <c r="BR1086" s="62">
        <f t="shared" si="1783"/>
        <v>4</v>
      </c>
      <c r="BS1086" s="62">
        <f t="shared" si="1784"/>
        <v>42</v>
      </c>
      <c r="BT1086" s="62">
        <f t="shared" si="1785"/>
        <v>0</v>
      </c>
      <c r="BU1086" s="62">
        <f t="shared" si="1786"/>
        <v>3</v>
      </c>
      <c r="BV1086" s="62">
        <f t="shared" si="1787"/>
        <v>57</v>
      </c>
      <c r="BW1086" s="62">
        <f t="shared" si="1788"/>
        <v>0</v>
      </c>
      <c r="BX1086" s="62">
        <f t="shared" si="1789"/>
        <v>3</v>
      </c>
      <c r="BY1086" s="62">
        <f t="shared" si="1790"/>
        <v>24</v>
      </c>
      <c r="BZ1086" s="63" t="e">
        <f t="shared" si="1791"/>
        <v>#NUM!</v>
      </c>
      <c r="CA1086" s="63" t="e">
        <f t="shared" si="1792"/>
        <v>#NUM!</v>
      </c>
      <c r="CB1086" s="63" t="e">
        <f t="shared" si="1793"/>
        <v>#NUM!</v>
      </c>
      <c r="CC1086" s="63" t="e">
        <f t="shared" si="1794"/>
        <v>#NUM!</v>
      </c>
      <c r="CD1086" s="63" t="e">
        <f t="shared" si="1795"/>
        <v>#NUM!</v>
      </c>
      <c r="CE1086" s="63" t="e">
        <f t="shared" si="1796"/>
        <v>#NUM!</v>
      </c>
      <c r="CF1086" s="63" t="e">
        <f t="shared" si="1797"/>
        <v>#NUM!</v>
      </c>
      <c r="CG1086" s="63" t="e">
        <f t="shared" si="1798"/>
        <v>#NUM!</v>
      </c>
    </row>
    <row r="1087" spans="4:85" ht="26.25" customHeight="1" x14ac:dyDescent="0.25">
      <c r="E1087" s="37"/>
      <c r="F1087" s="37"/>
      <c r="G1087" s="78">
        <v>286.14999999999998</v>
      </c>
      <c r="H1087" s="41">
        <f t="shared" si="1748"/>
        <v>286.23</v>
      </c>
      <c r="I1087" s="42">
        <f t="shared" si="1799"/>
        <v>286.14999999999998</v>
      </c>
      <c r="J1087" s="43">
        <f t="shared" si="1749"/>
        <v>-3.7276486691135193E-4</v>
      </c>
      <c r="K1087" s="44">
        <f t="shared" si="1750"/>
        <v>-0.10666666666668334</v>
      </c>
      <c r="L1087" s="76" t="s">
        <v>510</v>
      </c>
      <c r="M1087" s="127"/>
      <c r="N1087" s="46">
        <f t="shared" si="1751"/>
        <v>286.25666666666666</v>
      </c>
      <c r="O1087" s="46"/>
      <c r="P1087" s="37">
        <v>286.23</v>
      </c>
      <c r="Q1087" s="46">
        <v>-0.2</v>
      </c>
      <c r="R1087" s="40">
        <v>286.46999999999997</v>
      </c>
      <c r="S1087" s="78"/>
      <c r="T1087" s="78">
        <v>286.27</v>
      </c>
      <c r="U1087" s="47">
        <f t="shared" si="1753"/>
        <v>28.230160000000001</v>
      </c>
      <c r="V1087" s="47">
        <f t="shared" si="1754"/>
        <v>30.12811</v>
      </c>
      <c r="W1087" s="50">
        <v>28.230170000000001</v>
      </c>
      <c r="X1087" s="50">
        <v>30.12811</v>
      </c>
      <c r="Y1087" s="50">
        <v>28.230170000000001</v>
      </c>
      <c r="Z1087" s="50">
        <v>30.12811</v>
      </c>
      <c r="AA1087" s="50">
        <v>28.230139999999999</v>
      </c>
      <c r="AB1087" s="50">
        <v>30.12811</v>
      </c>
      <c r="AC1087" s="50">
        <v>28.230139999999999</v>
      </c>
      <c r="AD1087" s="50">
        <v>30.12811</v>
      </c>
      <c r="AE1087" s="51" t="str">
        <f t="shared" si="1755"/>
        <v/>
      </c>
      <c r="AF1087" s="51" t="str">
        <f t="shared" si="1756"/>
        <v/>
      </c>
      <c r="AG1087" s="51" t="str">
        <f t="shared" si="1757"/>
        <v/>
      </c>
      <c r="AH1087" s="51" t="str">
        <f t="shared" si="1758"/>
        <v/>
      </c>
      <c r="AI1087" s="52">
        <f t="shared" si="1759"/>
        <v>286.23</v>
      </c>
      <c r="AJ1087" s="51" t="s">
        <v>58</v>
      </c>
      <c r="AK1087" s="53"/>
      <c r="AL1087" s="52"/>
      <c r="AM1087" s="53">
        <f t="shared" si="1760"/>
        <v>43</v>
      </c>
      <c r="AN1087" s="53">
        <f>IF(AJ1087&lt;&gt;"",IF(AJ1087="o",VLOOKUP(AM1087,OpenSect!$A$1:$D$11,2),IF(AJ1087="u",VLOOKUP(AM1087,UpHill!$A$1:$D$35,2),IF(AJ1087="d",VLOOKUP(AM1087,DownHill!$A$3:$D$29,2),IF(AJ1087="f",VLOOKUP(AM1087,FlatUnd!$A$2:$D$30,2),IF(AJ1087="t",VLOOKUP(AM1087,TimeAdd!$A$1:$D$176,2),IF(AJ1087="l",VLOOKUP(AM1087,SLimit!$A$1:$D$8,2),AN1086)))))),AN1086)</f>
        <v>52</v>
      </c>
      <c r="AO1087" s="53">
        <f>IF(AJ1087&lt;&gt;"",IF(AJ1087="o",VLOOKUP(AM1087,OpenSect!$A$1:$D$11,3),IF(AJ1087="u",VLOOKUP(AM1087,UpHill!$A$1:$D$35,3),IF(AJ1087="d",VLOOKUP(AM1087,DownHill!$A$3:$D$29,3),IF(AJ1087="f",VLOOKUP(AM1087,FlatUnd!$A$2:$D$30,3),IF(AJ1087="t",VLOOKUP(AM1087,TimeAdd!$A$1:$D$18,3),IF(AJ1087="l",VLOOKUP(AM1087,SLimit!$A$1:$D$8,3),AO1086)))))),AO1086)</f>
        <v>62</v>
      </c>
      <c r="AP1087" s="53">
        <f>IF(AJ1087&lt;&gt;"",IF(AJ1087="o",VLOOKUP(AM1087,OpenSect!$A$1:$D$11,4),IF(AJ1087="u",VLOOKUP(AM1087,UpHill!$A$1:$D$35,4),IF(AJ1087="d",VLOOKUP(AM1087,DownHill!$A$3:$D$29,4),IF(AJ1087="f",VLOOKUP(AM1087,FlatUnd!$A$2:$D$30,4),IF(AJ1087="t",VLOOKUP(AM1087,TimeAdd!$A$1:$D$18,4),IF(AJ1087="l",VLOOKUP(AM1087,SLimit!$A$1:$D$8,4),AP1086)))))),AP1086)</f>
        <v>72</v>
      </c>
      <c r="AQ1087" s="53">
        <v>100</v>
      </c>
      <c r="AR1087" s="54" t="str">
        <f t="shared" si="1761"/>
        <v>Control @ Rock before broken bridge. Dot on rock and yellow line.</v>
      </c>
      <c r="AS1087" s="55"/>
      <c r="AT1087" s="55"/>
      <c r="AU1087" s="56" t="e">
        <f>IF(GroupStTimes!$A$8=0,MIN(CB1087,CD1087,CF1087),MIN(BZ1087,CB1087,CD1087,CF1087))</f>
        <v>#NUM!</v>
      </c>
      <c r="AV1087" s="56" t="e">
        <f>IF(GroupStTimes!$A$8=0,MAX(CC1087,CE1087,CG1087),MAX(CA1087,CC1087,CE1087,CG1087))</f>
        <v>#NUM!</v>
      </c>
      <c r="AW1087" s="57" t="str">
        <f t="shared" si="1762"/>
        <v>28.23016  30.12811</v>
      </c>
      <c r="AX1087" s="58">
        <f t="shared" si="1763"/>
        <v>28.230170000000001</v>
      </c>
      <c r="AY1087" s="58">
        <f t="shared" si="1764"/>
        <v>30.12811</v>
      </c>
      <c r="AZ1087" s="31">
        <f t="shared" si="1765"/>
        <v>281.64999999999998</v>
      </c>
      <c r="BA1087" s="59" t="e">
        <f t="shared" si="1766"/>
        <v>#NUM!</v>
      </c>
      <c r="BB1087" s="59" t="e">
        <f t="shared" si="1767"/>
        <v>#NUM!</v>
      </c>
      <c r="BC1087" s="59" t="e">
        <f t="shared" si="1768"/>
        <v>#NUM!</v>
      </c>
      <c r="BD1087" s="59" t="e">
        <f t="shared" si="1769"/>
        <v>#NUM!</v>
      </c>
      <c r="BE1087" s="59" t="e">
        <f t="shared" si="1770"/>
        <v>#NUM!</v>
      </c>
      <c r="BF1087" s="59" t="e">
        <f t="shared" si="1771"/>
        <v>#NUM!</v>
      </c>
      <c r="BG1087" s="59" t="e">
        <f t="shared" si="1772"/>
        <v>#NUM!</v>
      </c>
      <c r="BH1087" s="59" t="e">
        <f t="shared" si="1773"/>
        <v>#NUM!</v>
      </c>
      <c r="BI1087" s="31">
        <f t="shared" si="1774"/>
        <v>4.5800000000000409</v>
      </c>
      <c r="BJ1087" s="61">
        <f t="shared" si="1775"/>
        <v>0.1065116279069777</v>
      </c>
      <c r="BK1087" s="61">
        <f t="shared" si="1776"/>
        <v>8.8076923076923858E-2</v>
      </c>
      <c r="BL1087" s="61">
        <f t="shared" si="1777"/>
        <v>7.3870967741936147E-2</v>
      </c>
      <c r="BM1087" s="61">
        <f t="shared" si="1778"/>
        <v>6.3611111111111673E-2</v>
      </c>
      <c r="BN1087" s="62">
        <f t="shared" si="1779"/>
        <v>0</v>
      </c>
      <c r="BO1087" s="62">
        <f t="shared" si="1780"/>
        <v>6</v>
      </c>
      <c r="BP1087" s="62">
        <f t="shared" si="1781"/>
        <v>23</v>
      </c>
      <c r="BQ1087" s="62">
        <f t="shared" si="1782"/>
        <v>0</v>
      </c>
      <c r="BR1087" s="62">
        <f t="shared" si="1783"/>
        <v>5</v>
      </c>
      <c r="BS1087" s="62">
        <f t="shared" si="1784"/>
        <v>17</v>
      </c>
      <c r="BT1087" s="62">
        <f t="shared" si="1785"/>
        <v>0</v>
      </c>
      <c r="BU1087" s="62">
        <f t="shared" si="1786"/>
        <v>4</v>
      </c>
      <c r="BV1087" s="62">
        <f t="shared" si="1787"/>
        <v>26</v>
      </c>
      <c r="BW1087" s="62">
        <f t="shared" si="1788"/>
        <v>0</v>
      </c>
      <c r="BX1087" s="62">
        <f t="shared" si="1789"/>
        <v>3</v>
      </c>
      <c r="BY1087" s="62">
        <f t="shared" si="1790"/>
        <v>49</v>
      </c>
      <c r="BZ1087" s="63" t="e">
        <f t="shared" si="1791"/>
        <v>#NUM!</v>
      </c>
      <c r="CA1087" s="63" t="e">
        <f t="shared" si="1792"/>
        <v>#NUM!</v>
      </c>
      <c r="CB1087" s="63" t="e">
        <f t="shared" si="1793"/>
        <v>#NUM!</v>
      </c>
      <c r="CC1087" s="63" t="e">
        <f t="shared" si="1794"/>
        <v>#NUM!</v>
      </c>
      <c r="CD1087" s="63" t="e">
        <f t="shared" si="1795"/>
        <v>#NUM!</v>
      </c>
      <c r="CE1087" s="63" t="e">
        <f t="shared" si="1796"/>
        <v>#NUM!</v>
      </c>
      <c r="CF1087" s="63" t="e">
        <f t="shared" si="1797"/>
        <v>#NUM!</v>
      </c>
      <c r="CG1087" s="63" t="e">
        <f t="shared" si="1798"/>
        <v>#NUM!</v>
      </c>
    </row>
    <row r="1088" spans="4:85" ht="26.25" customHeight="1" x14ac:dyDescent="0.25">
      <c r="E1088" s="37"/>
      <c r="F1088" s="37"/>
      <c r="G1088" s="78">
        <v>286.19</v>
      </c>
      <c r="H1088" s="41">
        <f t="shared" si="1748"/>
        <v>286.27</v>
      </c>
      <c r="I1088" s="42">
        <f t="shared" si="1799"/>
        <v>286.19</v>
      </c>
      <c r="J1088" s="43">
        <f t="shared" si="1749"/>
        <v>-3.7271276657684229E-4</v>
      </c>
      <c r="K1088" s="44">
        <f t="shared" si="1750"/>
        <v>-0.1066666666666265</v>
      </c>
      <c r="L1088" s="76" t="s">
        <v>466</v>
      </c>
      <c r="M1088" s="127"/>
      <c r="N1088" s="46">
        <f t="shared" si="1751"/>
        <v>286.29666666666662</v>
      </c>
      <c r="O1088" s="46"/>
      <c r="P1088" s="37">
        <v>286.27</v>
      </c>
      <c r="Q1088" s="46">
        <v>-0.2</v>
      </c>
      <c r="R1088" s="40">
        <v>286.51</v>
      </c>
      <c r="S1088" s="78"/>
      <c r="T1088" s="78">
        <v>286.31</v>
      </c>
      <c r="U1088" s="47" t="str">
        <f t="shared" si="1753"/>
        <v/>
      </c>
      <c r="V1088" s="47" t="str">
        <f t="shared" si="1754"/>
        <v/>
      </c>
      <c r="W1088" s="50"/>
      <c r="X1088" s="50"/>
      <c r="Y1088" s="50"/>
      <c r="Z1088" s="50"/>
      <c r="AA1088" s="50"/>
      <c r="AB1088" s="50"/>
      <c r="AC1088" s="50"/>
      <c r="AD1088" s="50"/>
      <c r="AE1088" s="51" t="str">
        <f t="shared" si="1755"/>
        <v/>
      </c>
      <c r="AF1088" s="51" t="str">
        <f t="shared" si="1756"/>
        <v/>
      </c>
      <c r="AG1088" s="51" t="str">
        <f t="shared" si="1757"/>
        <v/>
      </c>
      <c r="AH1088" s="51" t="str">
        <f t="shared" si="1758"/>
        <v/>
      </c>
      <c r="AI1088" s="52">
        <f t="shared" si="1759"/>
        <v>286.27</v>
      </c>
      <c r="AJ1088" s="51"/>
      <c r="AK1088" s="53"/>
      <c r="AL1088" s="52"/>
      <c r="AM1088" s="53">
        <f t="shared" si="1760"/>
        <v>43</v>
      </c>
      <c r="AN1088" s="53">
        <f>IF(AJ1088&lt;&gt;"",IF(AJ1088="o",VLOOKUP(AM1088,OpenSect!$A$1:$D$11,2),IF(AJ1088="u",VLOOKUP(AM1088,UpHill!$A$1:$D$35,2),IF(AJ1088="d",VLOOKUP(AM1088,DownHill!$A$3:$D$29,2),IF(AJ1088="f",VLOOKUP(AM1088,FlatUnd!$A$2:$D$30,2),IF(AJ1088="t",VLOOKUP(AM1088,TimeAdd!$A$1:$D$176,2),IF(AJ1088="l",VLOOKUP(AM1088,SLimit!$A$1:$D$8,2),AN1087)))))),AN1087)</f>
        <v>52</v>
      </c>
      <c r="AO1088" s="53">
        <f>IF(AJ1088&lt;&gt;"",IF(AJ1088="o",VLOOKUP(AM1088,OpenSect!$A$1:$D$11,3),IF(AJ1088="u",VLOOKUP(AM1088,UpHill!$A$1:$D$35,3),IF(AJ1088="d",VLOOKUP(AM1088,DownHill!$A$3:$D$29,3),IF(AJ1088="f",VLOOKUP(AM1088,FlatUnd!$A$2:$D$30,3),IF(AJ1088="t",VLOOKUP(AM1088,TimeAdd!$A$1:$D$18,3),IF(AJ1088="l",VLOOKUP(AM1088,SLimit!$A$1:$D$8,3),AO1087)))))),AO1087)</f>
        <v>62</v>
      </c>
      <c r="AP1088" s="53">
        <f>IF(AJ1088&lt;&gt;"",IF(AJ1088="o",VLOOKUP(AM1088,OpenSect!$A$1:$D$11,4),IF(AJ1088="u",VLOOKUP(AM1088,UpHill!$A$1:$D$35,4),IF(AJ1088="d",VLOOKUP(AM1088,DownHill!$A$3:$D$29,4),IF(AJ1088="f",VLOOKUP(AM1088,FlatUnd!$A$2:$D$30,4),IF(AJ1088="t",VLOOKUP(AM1088,TimeAdd!$A$1:$D$18,4),IF(AJ1088="l",VLOOKUP(AM1088,SLimit!$A$1:$D$8,4),AP1087)))))),AP1087)</f>
        <v>72</v>
      </c>
      <c r="AQ1088" s="53">
        <v>100</v>
      </c>
      <c r="AR1088" s="54" t="str">
        <f t="shared" si="1761"/>
        <v xml:space="preserve">Bridge </v>
      </c>
      <c r="AS1088" s="55"/>
      <c r="AT1088" s="55"/>
      <c r="AU1088" s="56" t="e">
        <f>IF(GroupStTimes!$A$8=0,MIN(CB1088,CD1088,CF1088),MIN(BZ1088,CB1088,CD1088,CF1088))</f>
        <v>#NUM!</v>
      </c>
      <c r="AV1088" s="56" t="e">
        <f>IF(GroupStTimes!$A$8=0,MAX(CC1088,CE1088,CG1088),MAX(CA1088,CC1088,CE1088,CG1088))</f>
        <v>#NUM!</v>
      </c>
      <c r="AW1088" s="57" t="str">
        <f t="shared" si="1762"/>
        <v/>
      </c>
      <c r="AX1088" s="58" t="str">
        <f t="shared" si="1763"/>
        <v/>
      </c>
      <c r="AY1088" s="58" t="str">
        <f t="shared" si="1764"/>
        <v/>
      </c>
      <c r="AZ1088" s="31">
        <f t="shared" si="1765"/>
        <v>281.64999999999998</v>
      </c>
      <c r="BA1088" s="59" t="e">
        <f t="shared" si="1766"/>
        <v>#NUM!</v>
      </c>
      <c r="BB1088" s="59" t="e">
        <f t="shared" si="1767"/>
        <v>#NUM!</v>
      </c>
      <c r="BC1088" s="59" t="e">
        <f t="shared" si="1768"/>
        <v>#NUM!</v>
      </c>
      <c r="BD1088" s="59" t="e">
        <f t="shared" si="1769"/>
        <v>#NUM!</v>
      </c>
      <c r="BE1088" s="59" t="e">
        <f t="shared" si="1770"/>
        <v>#NUM!</v>
      </c>
      <c r="BF1088" s="59" t="e">
        <f t="shared" si="1771"/>
        <v>#NUM!</v>
      </c>
      <c r="BG1088" s="59" t="e">
        <f t="shared" si="1772"/>
        <v>#NUM!</v>
      </c>
      <c r="BH1088" s="59" t="e">
        <f t="shared" si="1773"/>
        <v>#NUM!</v>
      </c>
      <c r="BI1088" s="31">
        <f t="shared" si="1774"/>
        <v>4.6200000000000045</v>
      </c>
      <c r="BJ1088" s="61">
        <f t="shared" si="1775"/>
        <v>0.10744186046511639</v>
      </c>
      <c r="BK1088" s="61">
        <f t="shared" si="1776"/>
        <v>8.8846153846153936E-2</v>
      </c>
      <c r="BL1088" s="61">
        <f t="shared" si="1777"/>
        <v>7.4516129032258141E-2</v>
      </c>
      <c r="BM1088" s="61">
        <f t="shared" si="1778"/>
        <v>6.4166666666666733E-2</v>
      </c>
      <c r="BN1088" s="62">
        <f t="shared" si="1779"/>
        <v>0</v>
      </c>
      <c r="BO1088" s="62">
        <f t="shared" si="1780"/>
        <v>6</v>
      </c>
      <c r="BP1088" s="62">
        <f t="shared" si="1781"/>
        <v>27</v>
      </c>
      <c r="BQ1088" s="62">
        <f t="shared" si="1782"/>
        <v>0</v>
      </c>
      <c r="BR1088" s="62">
        <f t="shared" si="1783"/>
        <v>5</v>
      </c>
      <c r="BS1088" s="62">
        <f t="shared" si="1784"/>
        <v>20</v>
      </c>
      <c r="BT1088" s="62">
        <f t="shared" si="1785"/>
        <v>0</v>
      </c>
      <c r="BU1088" s="62">
        <f t="shared" si="1786"/>
        <v>4</v>
      </c>
      <c r="BV1088" s="62">
        <f t="shared" si="1787"/>
        <v>28</v>
      </c>
      <c r="BW1088" s="62">
        <f t="shared" si="1788"/>
        <v>0</v>
      </c>
      <c r="BX1088" s="62">
        <f t="shared" si="1789"/>
        <v>3</v>
      </c>
      <c r="BY1088" s="62">
        <f t="shared" si="1790"/>
        <v>51</v>
      </c>
      <c r="BZ1088" s="63" t="e">
        <f t="shared" si="1791"/>
        <v>#NUM!</v>
      </c>
      <c r="CA1088" s="63" t="e">
        <f t="shared" si="1792"/>
        <v>#NUM!</v>
      </c>
      <c r="CB1088" s="63" t="e">
        <f t="shared" si="1793"/>
        <v>#NUM!</v>
      </c>
      <c r="CC1088" s="63" t="e">
        <f t="shared" si="1794"/>
        <v>#NUM!</v>
      </c>
      <c r="CD1088" s="63" t="e">
        <f t="shared" si="1795"/>
        <v>#NUM!</v>
      </c>
      <c r="CE1088" s="63" t="e">
        <f t="shared" si="1796"/>
        <v>#NUM!</v>
      </c>
      <c r="CF1088" s="63" t="e">
        <f t="shared" si="1797"/>
        <v>#NUM!</v>
      </c>
      <c r="CG1088" s="63" t="e">
        <f t="shared" si="1798"/>
        <v>#NUM!</v>
      </c>
    </row>
    <row r="1089" spans="4:85" ht="26.25" customHeight="1" x14ac:dyDescent="0.25">
      <c r="E1089" s="37"/>
      <c r="F1089" s="37"/>
      <c r="G1089" s="66">
        <f>G1088+Q1089-Q1088</f>
        <v>286.19</v>
      </c>
      <c r="H1089" s="41">
        <f t="shared" si="1748"/>
        <v>287.36</v>
      </c>
      <c r="I1089" s="42">
        <f t="shared" si="1799"/>
        <v>286.19</v>
      </c>
      <c r="J1089" s="43">
        <f t="shared" si="1749"/>
        <v>-5.4625714851438993E-3</v>
      </c>
      <c r="K1089" s="44">
        <f t="shared" si="1750"/>
        <v>-1.5633333333333326</v>
      </c>
      <c r="L1089" s="76" t="s">
        <v>511</v>
      </c>
      <c r="M1089" s="127"/>
      <c r="N1089" s="46">
        <f t="shared" si="1751"/>
        <v>287.75333333333333</v>
      </c>
      <c r="O1089" s="46"/>
      <c r="P1089" s="37">
        <v>287.36</v>
      </c>
      <c r="Q1089" s="46">
        <v>-0.2</v>
      </c>
      <c r="R1089" s="40">
        <v>288.14999999999998</v>
      </c>
      <c r="S1089" s="78"/>
      <c r="T1089" s="78">
        <v>287.95</v>
      </c>
      <c r="U1089" s="47" t="str">
        <f t="shared" si="1753"/>
        <v/>
      </c>
      <c r="V1089" s="47" t="str">
        <f t="shared" si="1754"/>
        <v/>
      </c>
      <c r="W1089" s="50"/>
      <c r="X1089" s="50"/>
      <c r="Y1089" s="50"/>
      <c r="Z1089" s="50"/>
      <c r="AA1089" s="50"/>
      <c r="AB1089" s="50"/>
      <c r="AC1089" s="50"/>
      <c r="AD1089" s="50"/>
      <c r="AE1089" s="51" t="str">
        <f t="shared" si="1755"/>
        <v/>
      </c>
      <c r="AF1089" s="51" t="str">
        <f t="shared" si="1756"/>
        <v/>
      </c>
      <c r="AG1089" s="51" t="str">
        <f t="shared" si="1757"/>
        <v/>
      </c>
      <c r="AH1089" s="51" t="str">
        <f t="shared" si="1758"/>
        <v/>
      </c>
      <c r="AI1089" s="52">
        <f t="shared" si="1759"/>
        <v>287.36</v>
      </c>
      <c r="AJ1089" s="51"/>
      <c r="AK1089" s="53"/>
      <c r="AL1089" s="52"/>
      <c r="AM1089" s="53">
        <f t="shared" si="1760"/>
        <v>43</v>
      </c>
      <c r="AN1089" s="53">
        <f>IF(AJ1089&lt;&gt;"",IF(AJ1089="o",VLOOKUP(AM1089,OpenSect!$A$1:$D$11,2),IF(AJ1089="u",VLOOKUP(AM1089,UpHill!$A$1:$D$35,2),IF(AJ1089="d",VLOOKUP(AM1089,DownHill!$A$3:$D$29,2),IF(AJ1089="f",VLOOKUP(AM1089,FlatUnd!$A$2:$D$30,2),IF(AJ1089="t",VLOOKUP(AM1089,TimeAdd!$A$1:$D$176,2),IF(AJ1089="l",VLOOKUP(AM1089,SLimit!$A$1:$D$8,2),AN1088)))))),AN1088)</f>
        <v>52</v>
      </c>
      <c r="AO1089" s="53">
        <f>IF(AJ1089&lt;&gt;"",IF(AJ1089="o",VLOOKUP(AM1089,OpenSect!$A$1:$D$11,3),IF(AJ1089="u",VLOOKUP(AM1089,UpHill!$A$1:$D$35,3),IF(AJ1089="d",VLOOKUP(AM1089,DownHill!$A$3:$D$29,3),IF(AJ1089="f",VLOOKUP(AM1089,FlatUnd!$A$2:$D$30,3),IF(AJ1089="t",VLOOKUP(AM1089,TimeAdd!$A$1:$D$18,3),IF(AJ1089="l",VLOOKUP(AM1089,SLimit!$A$1:$D$8,3),AO1088)))))),AO1088)</f>
        <v>62</v>
      </c>
      <c r="AP1089" s="53">
        <f>IF(AJ1089&lt;&gt;"",IF(AJ1089="o",VLOOKUP(AM1089,OpenSect!$A$1:$D$11,4),IF(AJ1089="u",VLOOKUP(AM1089,UpHill!$A$1:$D$35,4),IF(AJ1089="d",VLOOKUP(AM1089,DownHill!$A$3:$D$29,4),IF(AJ1089="f",VLOOKUP(AM1089,FlatUnd!$A$2:$D$30,4),IF(AJ1089="t",VLOOKUP(AM1089,TimeAdd!$A$1:$D$18,4),IF(AJ1089="l",VLOOKUP(AM1089,SLimit!$A$1:$D$8,4),AP1088)))))),AP1088)</f>
        <v>72</v>
      </c>
      <c r="AQ1089" s="53">
        <v>100</v>
      </c>
      <c r="AR1089" s="54" t="str">
        <f t="shared" si="1761"/>
        <v>8 km Stone</v>
      </c>
      <c r="AS1089" s="55"/>
      <c r="AT1089" s="55"/>
      <c r="AU1089" s="56" t="e">
        <f>IF(GroupStTimes!$A$8=0,MIN(CB1089,CD1089,CF1089),MIN(BZ1089,CB1089,CD1089,CF1089))</f>
        <v>#NUM!</v>
      </c>
      <c r="AV1089" s="56" t="e">
        <f>IF(GroupStTimes!$A$8=0,MAX(CC1089,CE1089,CG1089),MAX(CA1089,CC1089,CE1089,CG1089))</f>
        <v>#NUM!</v>
      </c>
      <c r="AW1089" s="57" t="str">
        <f t="shared" si="1762"/>
        <v/>
      </c>
      <c r="AX1089" s="58" t="str">
        <f t="shared" si="1763"/>
        <v/>
      </c>
      <c r="AY1089" s="58" t="str">
        <f t="shared" si="1764"/>
        <v/>
      </c>
      <c r="AZ1089" s="31">
        <f t="shared" si="1765"/>
        <v>281.64999999999998</v>
      </c>
      <c r="BA1089" s="59" t="e">
        <f t="shared" si="1766"/>
        <v>#NUM!</v>
      </c>
      <c r="BB1089" s="59" t="e">
        <f t="shared" si="1767"/>
        <v>#NUM!</v>
      </c>
      <c r="BC1089" s="59" t="e">
        <f t="shared" si="1768"/>
        <v>#NUM!</v>
      </c>
      <c r="BD1089" s="59" t="e">
        <f t="shared" si="1769"/>
        <v>#NUM!</v>
      </c>
      <c r="BE1089" s="59" t="e">
        <f t="shared" si="1770"/>
        <v>#NUM!</v>
      </c>
      <c r="BF1089" s="59" t="e">
        <f t="shared" si="1771"/>
        <v>#NUM!</v>
      </c>
      <c r="BG1089" s="59" t="e">
        <f t="shared" si="1772"/>
        <v>#NUM!</v>
      </c>
      <c r="BH1089" s="59" t="e">
        <f t="shared" si="1773"/>
        <v>#NUM!</v>
      </c>
      <c r="BI1089" s="31">
        <f t="shared" si="1774"/>
        <v>5.7100000000000364</v>
      </c>
      <c r="BJ1089" s="61">
        <f t="shared" si="1775"/>
        <v>0.13279069767441945</v>
      </c>
      <c r="BK1089" s="61">
        <f t="shared" si="1776"/>
        <v>0.10980769230769301</v>
      </c>
      <c r="BL1089" s="61">
        <f t="shared" si="1777"/>
        <v>9.2096774193548975E-2</v>
      </c>
      <c r="BM1089" s="61">
        <f t="shared" si="1778"/>
        <v>7.9305555555556059E-2</v>
      </c>
      <c r="BN1089" s="62">
        <f t="shared" si="1779"/>
        <v>0</v>
      </c>
      <c r="BO1089" s="62">
        <f t="shared" si="1780"/>
        <v>7</v>
      </c>
      <c r="BP1089" s="62">
        <f t="shared" si="1781"/>
        <v>58</v>
      </c>
      <c r="BQ1089" s="62">
        <f t="shared" si="1782"/>
        <v>0</v>
      </c>
      <c r="BR1089" s="62">
        <f t="shared" si="1783"/>
        <v>6</v>
      </c>
      <c r="BS1089" s="62">
        <f t="shared" si="1784"/>
        <v>35</v>
      </c>
      <c r="BT1089" s="62">
        <f t="shared" si="1785"/>
        <v>0</v>
      </c>
      <c r="BU1089" s="62">
        <f t="shared" si="1786"/>
        <v>5</v>
      </c>
      <c r="BV1089" s="62">
        <f t="shared" si="1787"/>
        <v>32</v>
      </c>
      <c r="BW1089" s="62">
        <f t="shared" si="1788"/>
        <v>0</v>
      </c>
      <c r="BX1089" s="62">
        <f t="shared" si="1789"/>
        <v>4</v>
      </c>
      <c r="BY1089" s="62">
        <f t="shared" si="1790"/>
        <v>46</v>
      </c>
      <c r="BZ1089" s="63" t="e">
        <f t="shared" si="1791"/>
        <v>#NUM!</v>
      </c>
      <c r="CA1089" s="63" t="e">
        <f t="shared" si="1792"/>
        <v>#NUM!</v>
      </c>
      <c r="CB1089" s="63" t="e">
        <f t="shared" si="1793"/>
        <v>#NUM!</v>
      </c>
      <c r="CC1089" s="63" t="e">
        <f t="shared" si="1794"/>
        <v>#NUM!</v>
      </c>
      <c r="CD1089" s="63" t="e">
        <f t="shared" si="1795"/>
        <v>#NUM!</v>
      </c>
      <c r="CE1089" s="63" t="e">
        <f t="shared" si="1796"/>
        <v>#NUM!</v>
      </c>
      <c r="CF1089" s="63" t="e">
        <f t="shared" si="1797"/>
        <v>#NUM!</v>
      </c>
      <c r="CG1089" s="63" t="e">
        <f t="shared" si="1798"/>
        <v>#NUM!</v>
      </c>
    </row>
    <row r="1090" spans="4:85" ht="26.25" customHeight="1" x14ac:dyDescent="0.25">
      <c r="E1090" s="37"/>
      <c r="F1090" s="37"/>
      <c r="G1090" s="78">
        <v>288.95999999999998</v>
      </c>
      <c r="H1090" s="41">
        <f t="shared" si="1748"/>
        <v>289.05</v>
      </c>
      <c r="I1090" s="42">
        <f t="shared" si="1799"/>
        <v>288.95999999999998</v>
      </c>
      <c r="J1090" s="43">
        <f t="shared" si="1749"/>
        <v>-4.1528239202659386E-4</v>
      </c>
      <c r="K1090" s="44">
        <f t="shared" si="1750"/>
        <v>-0.12000000000000455</v>
      </c>
      <c r="L1090" s="76" t="s">
        <v>367</v>
      </c>
      <c r="M1090" s="127"/>
      <c r="N1090" s="46">
        <f t="shared" si="1751"/>
        <v>289.08</v>
      </c>
      <c r="O1090" s="46"/>
      <c r="P1090" s="37">
        <v>289.05</v>
      </c>
      <c r="Q1090" s="46">
        <v>-0.2</v>
      </c>
      <c r="R1090" s="40">
        <v>289.3</v>
      </c>
      <c r="S1090" s="78"/>
      <c r="T1090" s="78">
        <v>289.08999999999997</v>
      </c>
      <c r="U1090" s="47" t="str">
        <f t="shared" si="1753"/>
        <v/>
      </c>
      <c r="V1090" s="47" t="str">
        <f t="shared" si="1754"/>
        <v/>
      </c>
      <c r="W1090" s="50"/>
      <c r="X1090" s="50"/>
      <c r="Y1090" s="50"/>
      <c r="Z1090" s="50"/>
      <c r="AA1090" s="50"/>
      <c r="AB1090" s="50"/>
      <c r="AC1090" s="50"/>
      <c r="AD1090" s="50"/>
      <c r="AE1090" s="51" t="str">
        <f t="shared" si="1755"/>
        <v/>
      </c>
      <c r="AF1090" s="51" t="str">
        <f t="shared" si="1756"/>
        <v/>
      </c>
      <c r="AG1090" s="51" t="str">
        <f t="shared" si="1757"/>
        <v/>
      </c>
      <c r="AH1090" s="51" t="str">
        <f t="shared" si="1758"/>
        <v/>
      </c>
      <c r="AI1090" s="52">
        <f t="shared" si="1759"/>
        <v>289.05</v>
      </c>
      <c r="AJ1090" s="51"/>
      <c r="AK1090" s="53"/>
      <c r="AL1090" s="52"/>
      <c r="AM1090" s="53">
        <f t="shared" si="1760"/>
        <v>43</v>
      </c>
      <c r="AN1090" s="53">
        <f>IF(AJ1090&lt;&gt;"",IF(AJ1090="o",VLOOKUP(AM1090,OpenSect!$A$1:$D$11,2),IF(AJ1090="u",VLOOKUP(AM1090,UpHill!$A$1:$D$35,2),IF(AJ1090="d",VLOOKUP(AM1090,DownHill!$A$3:$D$29,2),IF(AJ1090="f",VLOOKUP(AM1090,FlatUnd!$A$2:$D$30,2),IF(AJ1090="t",VLOOKUP(AM1090,TimeAdd!$A$1:$D$176,2),IF(AJ1090="l",VLOOKUP(AM1090,SLimit!$A$1:$D$8,2),AN1089)))))),AN1089)</f>
        <v>52</v>
      </c>
      <c r="AO1090" s="53">
        <f>IF(AJ1090&lt;&gt;"",IF(AJ1090="o",VLOOKUP(AM1090,OpenSect!$A$1:$D$11,3),IF(AJ1090="u",VLOOKUP(AM1090,UpHill!$A$1:$D$35,3),IF(AJ1090="d",VLOOKUP(AM1090,DownHill!$A$3:$D$29,3),IF(AJ1090="f",VLOOKUP(AM1090,FlatUnd!$A$2:$D$30,3),IF(AJ1090="t",VLOOKUP(AM1090,TimeAdd!$A$1:$D$18,3),IF(AJ1090="l",VLOOKUP(AM1090,SLimit!$A$1:$D$8,3),AO1089)))))),AO1089)</f>
        <v>62</v>
      </c>
      <c r="AP1090" s="53">
        <f>IF(AJ1090&lt;&gt;"",IF(AJ1090="o",VLOOKUP(AM1090,OpenSect!$A$1:$D$11,4),IF(AJ1090="u",VLOOKUP(AM1090,UpHill!$A$1:$D$35,4),IF(AJ1090="d",VLOOKUP(AM1090,DownHill!$A$3:$D$29,4),IF(AJ1090="f",VLOOKUP(AM1090,FlatUnd!$A$2:$D$30,4),IF(AJ1090="t",VLOOKUP(AM1090,TimeAdd!$A$1:$D$18,4),IF(AJ1090="l",VLOOKUP(AM1090,SLimit!$A$1:$D$8,4),AP1089)))))),AP1089)</f>
        <v>72</v>
      </c>
      <c r="AQ1090" s="53">
        <v>100</v>
      </c>
      <c r="AR1090" s="54" t="str">
        <f t="shared" si="1761"/>
        <v>Warning - Sharp curve{ right}.</v>
      </c>
      <c r="AS1090" s="55"/>
      <c r="AT1090" s="55"/>
      <c r="AU1090" s="56" t="e">
        <f>IF(GroupStTimes!$A$8=0,MIN(CB1090,CD1090,CF1090),MIN(BZ1090,CB1090,CD1090,CF1090))</f>
        <v>#NUM!</v>
      </c>
      <c r="AV1090" s="56" t="e">
        <f>IF(GroupStTimes!$A$8=0,MAX(CC1090,CE1090,CG1090),MAX(CA1090,CC1090,CE1090,CG1090))</f>
        <v>#NUM!</v>
      </c>
      <c r="AW1090" s="57" t="str">
        <f t="shared" si="1762"/>
        <v/>
      </c>
      <c r="AX1090" s="58" t="str">
        <f t="shared" si="1763"/>
        <v/>
      </c>
      <c r="AY1090" s="58" t="str">
        <f t="shared" si="1764"/>
        <v/>
      </c>
      <c r="AZ1090" s="31">
        <f t="shared" si="1765"/>
        <v>281.64999999999998</v>
      </c>
      <c r="BA1090" s="59" t="e">
        <f t="shared" si="1766"/>
        <v>#NUM!</v>
      </c>
      <c r="BB1090" s="59" t="e">
        <f t="shared" si="1767"/>
        <v>#NUM!</v>
      </c>
      <c r="BC1090" s="59" t="e">
        <f t="shared" si="1768"/>
        <v>#NUM!</v>
      </c>
      <c r="BD1090" s="59" t="e">
        <f t="shared" si="1769"/>
        <v>#NUM!</v>
      </c>
      <c r="BE1090" s="59" t="e">
        <f t="shared" si="1770"/>
        <v>#NUM!</v>
      </c>
      <c r="BF1090" s="59" t="e">
        <f t="shared" si="1771"/>
        <v>#NUM!</v>
      </c>
      <c r="BG1090" s="59" t="e">
        <f t="shared" si="1772"/>
        <v>#NUM!</v>
      </c>
      <c r="BH1090" s="59" t="e">
        <f t="shared" si="1773"/>
        <v>#NUM!</v>
      </c>
      <c r="BI1090" s="31">
        <f t="shared" si="1774"/>
        <v>7.4000000000000341</v>
      </c>
      <c r="BJ1090" s="61">
        <f t="shared" si="1775"/>
        <v>0.17209302325581474</v>
      </c>
      <c r="BK1090" s="61">
        <f t="shared" si="1776"/>
        <v>0.14230769230769297</v>
      </c>
      <c r="BL1090" s="61">
        <f t="shared" si="1777"/>
        <v>0.11935483870967797</v>
      </c>
      <c r="BM1090" s="61">
        <f t="shared" si="1778"/>
        <v>0.10277777777777825</v>
      </c>
      <c r="BN1090" s="62">
        <f t="shared" si="1779"/>
        <v>0</v>
      </c>
      <c r="BO1090" s="62">
        <f t="shared" si="1780"/>
        <v>10</v>
      </c>
      <c r="BP1090" s="62">
        <f t="shared" si="1781"/>
        <v>20</v>
      </c>
      <c r="BQ1090" s="62">
        <f t="shared" si="1782"/>
        <v>0</v>
      </c>
      <c r="BR1090" s="62">
        <f t="shared" si="1783"/>
        <v>8</v>
      </c>
      <c r="BS1090" s="62">
        <f t="shared" si="1784"/>
        <v>32</v>
      </c>
      <c r="BT1090" s="62">
        <f t="shared" si="1785"/>
        <v>0</v>
      </c>
      <c r="BU1090" s="62">
        <f t="shared" si="1786"/>
        <v>7</v>
      </c>
      <c r="BV1090" s="62">
        <f t="shared" si="1787"/>
        <v>10</v>
      </c>
      <c r="BW1090" s="62">
        <f t="shared" si="1788"/>
        <v>0</v>
      </c>
      <c r="BX1090" s="62">
        <f t="shared" si="1789"/>
        <v>6</v>
      </c>
      <c r="BY1090" s="62">
        <f t="shared" si="1790"/>
        <v>10</v>
      </c>
      <c r="BZ1090" s="63" t="e">
        <f t="shared" si="1791"/>
        <v>#NUM!</v>
      </c>
      <c r="CA1090" s="63" t="e">
        <f t="shared" si="1792"/>
        <v>#NUM!</v>
      </c>
      <c r="CB1090" s="63" t="e">
        <f t="shared" si="1793"/>
        <v>#NUM!</v>
      </c>
      <c r="CC1090" s="63" t="e">
        <f t="shared" si="1794"/>
        <v>#NUM!</v>
      </c>
      <c r="CD1090" s="63" t="e">
        <f t="shared" si="1795"/>
        <v>#NUM!</v>
      </c>
      <c r="CE1090" s="63" t="e">
        <f t="shared" si="1796"/>
        <v>#NUM!</v>
      </c>
      <c r="CF1090" s="63" t="e">
        <f t="shared" si="1797"/>
        <v>#NUM!</v>
      </c>
      <c r="CG1090" s="63" t="e">
        <f t="shared" si="1798"/>
        <v>#NUM!</v>
      </c>
    </row>
    <row r="1091" spans="4:85" ht="26.25" customHeight="1" x14ac:dyDescent="0.25">
      <c r="D1091" s="37">
        <v>33</v>
      </c>
      <c r="E1091" s="37"/>
      <c r="F1091" s="37"/>
      <c r="G1091" s="78">
        <v>289.39</v>
      </c>
      <c r="H1091" s="41">
        <f t="shared" si="1748"/>
        <v>289.48</v>
      </c>
      <c r="I1091" s="42">
        <f t="shared" si="1799"/>
        <v>289.39</v>
      </c>
      <c r="J1091" s="43">
        <f t="shared" si="1749"/>
        <v>-4.1466533052283961E-4</v>
      </c>
      <c r="K1091" s="44">
        <f t="shared" si="1750"/>
        <v>-0.12000000000000455</v>
      </c>
      <c r="L1091" s="76" t="s">
        <v>408</v>
      </c>
      <c r="M1091" s="127"/>
      <c r="N1091" s="46">
        <f t="shared" si="1751"/>
        <v>289.51</v>
      </c>
      <c r="O1091" s="46"/>
      <c r="P1091" s="37">
        <v>289.48</v>
      </c>
      <c r="Q1091" s="46">
        <v>-0.2</v>
      </c>
      <c r="R1091" s="40">
        <v>289.73</v>
      </c>
      <c r="S1091" s="78"/>
      <c r="T1091" s="78">
        <v>289.52</v>
      </c>
      <c r="U1091" s="47" t="str">
        <f t="shared" si="1753"/>
        <v/>
      </c>
      <c r="V1091" s="47" t="str">
        <f t="shared" si="1754"/>
        <v/>
      </c>
      <c r="W1091" s="50"/>
      <c r="X1091" s="50"/>
      <c r="Y1091" s="50"/>
      <c r="Z1091" s="50"/>
      <c r="AA1091" s="50"/>
      <c r="AB1091" s="50"/>
      <c r="AC1091" s="50"/>
      <c r="AD1091" s="50"/>
      <c r="AE1091" s="51" t="str">
        <f t="shared" si="1755"/>
        <v/>
      </c>
      <c r="AF1091" s="51" t="str">
        <f t="shared" si="1756"/>
        <v/>
      </c>
      <c r="AG1091" s="51" t="str">
        <f t="shared" si="1757"/>
        <v/>
      </c>
      <c r="AH1091" s="51">
        <f t="shared" si="1758"/>
        <v>33</v>
      </c>
      <c r="AI1091" s="52">
        <f t="shared" si="1759"/>
        <v>289.48</v>
      </c>
      <c r="AJ1091" s="51" t="s">
        <v>184</v>
      </c>
      <c r="AK1091" s="53"/>
      <c r="AL1091" s="52"/>
      <c r="AM1091" s="53">
        <f t="shared" si="1760"/>
        <v>33</v>
      </c>
      <c r="AN1091" s="53">
        <f>IF(AJ1091&lt;&gt;"",IF(AJ1091="o",VLOOKUP(AM1091,OpenSect!$A$1:$D$11,2),IF(AJ1091="u",VLOOKUP(AM1091,UpHill!$A$1:$D$35,2),IF(AJ1091="d",VLOOKUP(AM1091,DownHill!$A$3:$D$29,2),IF(AJ1091="f",VLOOKUP(AM1091,FlatUnd!$A$2:$D$30,2),IF(AJ1091="t",VLOOKUP(AM1091,TimeAdd!$A$1:$D$176,2),IF(AJ1091="l",VLOOKUP(AM1091,SLimit!$A$1:$D$8,2),AN1090)))))),AN1090)</f>
        <v>39</v>
      </c>
      <c r="AO1091" s="53">
        <f>IF(AJ1091&lt;&gt;"",IF(AJ1091="o",VLOOKUP(AM1091,OpenSect!$A$1:$D$11,3),IF(AJ1091="u",VLOOKUP(AM1091,UpHill!$A$1:$D$35,3),IF(AJ1091="d",VLOOKUP(AM1091,DownHill!$A$3:$D$29,3),IF(AJ1091="f",VLOOKUP(AM1091,FlatUnd!$A$2:$D$30,3),IF(AJ1091="t",VLOOKUP(AM1091,TimeAdd!$A$1:$D$18,3),IF(AJ1091="l",VLOOKUP(AM1091,SLimit!$A$1:$D$8,3),AO1090)))))),AO1090)</f>
        <v>46</v>
      </c>
      <c r="AP1091" s="53">
        <f>IF(AJ1091&lt;&gt;"",IF(AJ1091="o",VLOOKUP(AM1091,OpenSect!$A$1:$D$11,4),IF(AJ1091="u",VLOOKUP(AM1091,UpHill!$A$1:$D$35,4),IF(AJ1091="d",VLOOKUP(AM1091,DownHill!$A$3:$D$29,4),IF(AJ1091="f",VLOOKUP(AM1091,FlatUnd!$A$2:$D$30,4),IF(AJ1091="t",VLOOKUP(AM1091,TimeAdd!$A$1:$D$18,4),IF(AJ1091="l",VLOOKUP(AM1091,SLimit!$A$1:$D$8,4),AP1090)))))),AP1090)</f>
        <v>52</v>
      </c>
      <c r="AQ1091" s="53">
        <v>100</v>
      </c>
      <c r="AR1091" s="54" t="str">
        <f t="shared" si="1761"/>
        <v>Warning - Side road junction{ left}.</v>
      </c>
      <c r="AS1091" s="55"/>
      <c r="AT1091" s="55"/>
      <c r="AU1091" s="56" t="e">
        <f>IF(GroupStTimes!$A$8=0,MIN(CB1091,CD1091,CF1091),MIN(BZ1091,CB1091,CD1091,CF1091))</f>
        <v>#NUM!</v>
      </c>
      <c r="AV1091" s="56" t="e">
        <f>IF(GroupStTimes!$A$8=0,MAX(CC1091,CE1091,CG1091),MAX(CA1091,CC1091,CE1091,CG1091))</f>
        <v>#NUM!</v>
      </c>
      <c r="AW1091" s="57" t="str">
        <f t="shared" si="1762"/>
        <v/>
      </c>
      <c r="AX1091" s="58" t="str">
        <f t="shared" si="1763"/>
        <v/>
      </c>
      <c r="AY1091" s="58" t="str">
        <f t="shared" si="1764"/>
        <v/>
      </c>
      <c r="AZ1091" s="31">
        <f t="shared" si="1765"/>
        <v>281.64999999999998</v>
      </c>
      <c r="BA1091" s="59" t="e">
        <f t="shared" si="1766"/>
        <v>#NUM!</v>
      </c>
      <c r="BB1091" s="59" t="e">
        <f t="shared" si="1767"/>
        <v>#NUM!</v>
      </c>
      <c r="BC1091" s="59" t="e">
        <f t="shared" si="1768"/>
        <v>#NUM!</v>
      </c>
      <c r="BD1091" s="59" t="e">
        <f t="shared" si="1769"/>
        <v>#NUM!</v>
      </c>
      <c r="BE1091" s="59" t="e">
        <f t="shared" si="1770"/>
        <v>#NUM!</v>
      </c>
      <c r="BF1091" s="59" t="e">
        <f t="shared" si="1771"/>
        <v>#NUM!</v>
      </c>
      <c r="BG1091" s="59" t="e">
        <f t="shared" si="1772"/>
        <v>#NUM!</v>
      </c>
      <c r="BH1091" s="59" t="e">
        <f t="shared" si="1773"/>
        <v>#NUM!</v>
      </c>
      <c r="BI1091" s="31">
        <f t="shared" si="1774"/>
        <v>7.8300000000000409</v>
      </c>
      <c r="BJ1091" s="61">
        <f t="shared" si="1775"/>
        <v>0.18209302325581492</v>
      </c>
      <c r="BK1091" s="61">
        <f t="shared" si="1776"/>
        <v>0.15057692307692386</v>
      </c>
      <c r="BL1091" s="61">
        <f t="shared" si="1777"/>
        <v>0.12629032258064582</v>
      </c>
      <c r="BM1091" s="61">
        <f t="shared" si="1778"/>
        <v>0.10875000000000057</v>
      </c>
      <c r="BN1091" s="62">
        <f t="shared" si="1779"/>
        <v>0</v>
      </c>
      <c r="BO1091" s="62">
        <f t="shared" si="1780"/>
        <v>10</v>
      </c>
      <c r="BP1091" s="62">
        <f t="shared" si="1781"/>
        <v>56</v>
      </c>
      <c r="BQ1091" s="62">
        <f t="shared" si="1782"/>
        <v>0</v>
      </c>
      <c r="BR1091" s="62">
        <f t="shared" si="1783"/>
        <v>9</v>
      </c>
      <c r="BS1091" s="62">
        <f t="shared" si="1784"/>
        <v>2</v>
      </c>
      <c r="BT1091" s="62">
        <f t="shared" si="1785"/>
        <v>0</v>
      </c>
      <c r="BU1091" s="62">
        <f t="shared" si="1786"/>
        <v>7</v>
      </c>
      <c r="BV1091" s="62">
        <f t="shared" si="1787"/>
        <v>35</v>
      </c>
      <c r="BW1091" s="62">
        <f t="shared" si="1788"/>
        <v>0</v>
      </c>
      <c r="BX1091" s="62">
        <f t="shared" si="1789"/>
        <v>6</v>
      </c>
      <c r="BY1091" s="62">
        <f t="shared" si="1790"/>
        <v>32</v>
      </c>
      <c r="BZ1091" s="63" t="e">
        <f t="shared" si="1791"/>
        <v>#NUM!</v>
      </c>
      <c r="CA1091" s="63" t="e">
        <f t="shared" si="1792"/>
        <v>#NUM!</v>
      </c>
      <c r="CB1091" s="63" t="e">
        <f t="shared" si="1793"/>
        <v>#NUM!</v>
      </c>
      <c r="CC1091" s="63" t="e">
        <f t="shared" si="1794"/>
        <v>#NUM!</v>
      </c>
      <c r="CD1091" s="63" t="e">
        <f t="shared" si="1795"/>
        <v>#NUM!</v>
      </c>
      <c r="CE1091" s="63" t="e">
        <f t="shared" si="1796"/>
        <v>#NUM!</v>
      </c>
      <c r="CF1091" s="63" t="e">
        <f t="shared" si="1797"/>
        <v>#NUM!</v>
      </c>
      <c r="CG1091" s="63" t="e">
        <f t="shared" si="1798"/>
        <v>#NUM!</v>
      </c>
    </row>
    <row r="1092" spans="4:85" ht="26.25" customHeight="1" x14ac:dyDescent="0.25">
      <c r="E1092" s="37"/>
      <c r="F1092" s="37"/>
      <c r="G1092" s="78">
        <v>289.81</v>
      </c>
      <c r="H1092" s="41">
        <f t="shared" si="1748"/>
        <v>289.89999999999998</v>
      </c>
      <c r="I1092" s="42">
        <f t="shared" si="1799"/>
        <v>289.81</v>
      </c>
      <c r="J1092" s="43">
        <f t="shared" si="1749"/>
        <v>-4.0256259848409044E-4</v>
      </c>
      <c r="K1092" s="44">
        <f t="shared" si="1750"/>
        <v>-0.11666666666667425</v>
      </c>
      <c r="L1092" s="76" t="s">
        <v>489</v>
      </c>
      <c r="M1092" s="127"/>
      <c r="N1092" s="46">
        <f t="shared" si="1751"/>
        <v>289.92666666666668</v>
      </c>
      <c r="O1092" s="46"/>
      <c r="P1092" s="37">
        <v>289.89999999999998</v>
      </c>
      <c r="Q1092" s="46">
        <v>-0.2</v>
      </c>
      <c r="R1092" s="40">
        <v>290.14</v>
      </c>
      <c r="S1092" s="78"/>
      <c r="T1092" s="78">
        <v>289.94</v>
      </c>
      <c r="U1092" s="47" t="str">
        <f t="shared" si="1753"/>
        <v/>
      </c>
      <c r="V1092" s="47" t="str">
        <f t="shared" si="1754"/>
        <v/>
      </c>
      <c r="W1092" s="50"/>
      <c r="X1092" s="50"/>
      <c r="Y1092" s="50"/>
      <c r="Z1092" s="50"/>
      <c r="AA1092" s="50"/>
      <c r="AB1092" s="50"/>
      <c r="AC1092" s="50"/>
      <c r="AD1092" s="50"/>
      <c r="AE1092" s="51" t="str">
        <f t="shared" si="1755"/>
        <v/>
      </c>
      <c r="AF1092" s="51" t="str">
        <f t="shared" si="1756"/>
        <v/>
      </c>
      <c r="AG1092" s="51" t="str">
        <f t="shared" si="1757"/>
        <v/>
      </c>
      <c r="AH1092" s="51" t="str">
        <f t="shared" si="1758"/>
        <v/>
      </c>
      <c r="AI1092" s="52">
        <f t="shared" si="1759"/>
        <v>289.89999999999998</v>
      </c>
      <c r="AJ1092" s="51"/>
      <c r="AK1092" s="53"/>
      <c r="AL1092" s="52"/>
      <c r="AM1092" s="53">
        <f t="shared" si="1760"/>
        <v>33</v>
      </c>
      <c r="AN1092" s="53">
        <f>IF(AJ1092&lt;&gt;"",IF(AJ1092="o",VLOOKUP(AM1092,OpenSect!$A$1:$D$11,2),IF(AJ1092="u",VLOOKUP(AM1092,UpHill!$A$1:$D$35,2),IF(AJ1092="d",VLOOKUP(AM1092,DownHill!$A$3:$D$29,2),IF(AJ1092="f",VLOOKUP(AM1092,FlatUnd!$A$2:$D$30,2),IF(AJ1092="t",VLOOKUP(AM1092,TimeAdd!$A$1:$D$176,2),IF(AJ1092="l",VLOOKUP(AM1092,SLimit!$A$1:$D$8,2),AN1091)))))),AN1091)</f>
        <v>39</v>
      </c>
      <c r="AO1092" s="53">
        <f>IF(AJ1092&lt;&gt;"",IF(AJ1092="o",VLOOKUP(AM1092,OpenSect!$A$1:$D$11,3),IF(AJ1092="u",VLOOKUP(AM1092,UpHill!$A$1:$D$35,3),IF(AJ1092="d",VLOOKUP(AM1092,DownHill!$A$3:$D$29,3),IF(AJ1092="f",VLOOKUP(AM1092,FlatUnd!$A$2:$D$30,3),IF(AJ1092="t",VLOOKUP(AM1092,TimeAdd!$A$1:$D$18,3),IF(AJ1092="l",VLOOKUP(AM1092,SLimit!$A$1:$D$8,3),AO1091)))))),AO1091)</f>
        <v>46</v>
      </c>
      <c r="AP1092" s="53">
        <f>IF(AJ1092&lt;&gt;"",IF(AJ1092="o",VLOOKUP(AM1092,OpenSect!$A$1:$D$11,4),IF(AJ1092="u",VLOOKUP(AM1092,UpHill!$A$1:$D$35,4),IF(AJ1092="d",VLOOKUP(AM1092,DownHill!$A$3:$D$29,4),IF(AJ1092="f",VLOOKUP(AM1092,FlatUnd!$A$2:$D$30,4),IF(AJ1092="t",VLOOKUP(AM1092,TimeAdd!$A$1:$D$18,4),IF(AJ1092="l",VLOOKUP(AM1092,SLimit!$A$1:$D$8,4),AP1091)))))),AP1091)</f>
        <v>52</v>
      </c>
      <c r="AQ1092" s="53">
        <v>100</v>
      </c>
      <c r="AR1092" s="54" t="str">
        <f t="shared" si="1761"/>
        <v>10 km Stone</v>
      </c>
      <c r="AS1092" s="55"/>
      <c r="AT1092" s="55"/>
      <c r="AU1092" s="56" t="e">
        <f>IF(GroupStTimes!$A$8=0,MIN(CB1092,CD1092,CF1092),MIN(BZ1092,CB1092,CD1092,CF1092))</f>
        <v>#NUM!</v>
      </c>
      <c r="AV1092" s="56" t="e">
        <f>IF(GroupStTimes!$A$8=0,MAX(CC1092,CE1092,CG1092),MAX(CA1092,CC1092,CE1092,CG1092))</f>
        <v>#NUM!</v>
      </c>
      <c r="AW1092" s="57" t="str">
        <f t="shared" si="1762"/>
        <v/>
      </c>
      <c r="AX1092" s="58" t="str">
        <f t="shared" si="1763"/>
        <v/>
      </c>
      <c r="AY1092" s="58" t="str">
        <f t="shared" si="1764"/>
        <v/>
      </c>
      <c r="AZ1092" s="31">
        <f t="shared" si="1765"/>
        <v>289.48</v>
      </c>
      <c r="BA1092" s="59" t="e">
        <f t="shared" si="1766"/>
        <v>#NUM!</v>
      </c>
      <c r="BB1092" s="59" t="e">
        <f t="shared" si="1767"/>
        <v>#NUM!</v>
      </c>
      <c r="BC1092" s="59" t="e">
        <f t="shared" si="1768"/>
        <v>#NUM!</v>
      </c>
      <c r="BD1092" s="59" t="e">
        <f t="shared" si="1769"/>
        <v>#NUM!</v>
      </c>
      <c r="BE1092" s="59" t="e">
        <f t="shared" si="1770"/>
        <v>#NUM!</v>
      </c>
      <c r="BF1092" s="59" t="e">
        <f t="shared" si="1771"/>
        <v>#NUM!</v>
      </c>
      <c r="BG1092" s="59" t="e">
        <f t="shared" si="1772"/>
        <v>#NUM!</v>
      </c>
      <c r="BH1092" s="59" t="e">
        <f t="shared" si="1773"/>
        <v>#NUM!</v>
      </c>
      <c r="BI1092" s="31">
        <f t="shared" si="1774"/>
        <v>0.41999999999995907</v>
      </c>
      <c r="BJ1092" s="61">
        <f t="shared" si="1775"/>
        <v>1.2727272727271487E-2</v>
      </c>
      <c r="BK1092" s="61">
        <f t="shared" si="1776"/>
        <v>1.0769230769229719E-2</v>
      </c>
      <c r="BL1092" s="61">
        <f t="shared" si="1777"/>
        <v>9.1304347826078065E-3</v>
      </c>
      <c r="BM1092" s="61">
        <f t="shared" si="1778"/>
        <v>8.0769230769222895E-3</v>
      </c>
      <c r="BN1092" s="62">
        <f t="shared" si="1779"/>
        <v>0</v>
      </c>
      <c r="BO1092" s="62">
        <f t="shared" si="1780"/>
        <v>0</v>
      </c>
      <c r="BP1092" s="62">
        <f t="shared" si="1781"/>
        <v>46</v>
      </c>
      <c r="BQ1092" s="62">
        <f t="shared" si="1782"/>
        <v>0</v>
      </c>
      <c r="BR1092" s="62">
        <f t="shared" si="1783"/>
        <v>0</v>
      </c>
      <c r="BS1092" s="62">
        <f t="shared" si="1784"/>
        <v>39</v>
      </c>
      <c r="BT1092" s="62">
        <f t="shared" si="1785"/>
        <v>0</v>
      </c>
      <c r="BU1092" s="62">
        <f t="shared" si="1786"/>
        <v>0</v>
      </c>
      <c r="BV1092" s="62">
        <f t="shared" si="1787"/>
        <v>33</v>
      </c>
      <c r="BW1092" s="62">
        <f t="shared" si="1788"/>
        <v>0</v>
      </c>
      <c r="BX1092" s="62">
        <f t="shared" si="1789"/>
        <v>0</v>
      </c>
      <c r="BY1092" s="62">
        <f t="shared" si="1790"/>
        <v>29</v>
      </c>
      <c r="BZ1092" s="63" t="e">
        <f t="shared" si="1791"/>
        <v>#NUM!</v>
      </c>
      <c r="CA1092" s="63" t="e">
        <f t="shared" si="1792"/>
        <v>#NUM!</v>
      </c>
      <c r="CB1092" s="63" t="e">
        <f t="shared" si="1793"/>
        <v>#NUM!</v>
      </c>
      <c r="CC1092" s="63" t="e">
        <f t="shared" si="1794"/>
        <v>#NUM!</v>
      </c>
      <c r="CD1092" s="63" t="e">
        <f t="shared" si="1795"/>
        <v>#NUM!</v>
      </c>
      <c r="CE1092" s="63" t="e">
        <f t="shared" si="1796"/>
        <v>#NUM!</v>
      </c>
      <c r="CF1092" s="63" t="e">
        <f t="shared" si="1797"/>
        <v>#NUM!</v>
      </c>
      <c r="CG1092" s="63" t="e">
        <f t="shared" si="1798"/>
        <v>#NUM!</v>
      </c>
    </row>
    <row r="1093" spans="4:85" ht="26.25" customHeight="1" x14ac:dyDescent="0.25">
      <c r="E1093" s="37"/>
      <c r="F1093" s="37"/>
      <c r="G1093" s="78">
        <v>290.26</v>
      </c>
      <c r="H1093" s="41">
        <f t="shared" si="1748"/>
        <v>290.33999999999997</v>
      </c>
      <c r="I1093" s="42">
        <f t="shared" si="1799"/>
        <v>290.26</v>
      </c>
      <c r="J1093" s="43">
        <f t="shared" si="1749"/>
        <v>-3.7897057810243795E-4</v>
      </c>
      <c r="K1093" s="44">
        <f t="shared" si="1750"/>
        <v>-0.11000000000001364</v>
      </c>
      <c r="L1093" s="76" t="s">
        <v>512</v>
      </c>
      <c r="M1093" s="127"/>
      <c r="N1093" s="46">
        <f t="shared" si="1751"/>
        <v>290.37</v>
      </c>
      <c r="O1093" s="46"/>
      <c r="P1093" s="37">
        <v>290.33999999999997</v>
      </c>
      <c r="Q1093" s="46">
        <v>-0.2</v>
      </c>
      <c r="R1093" s="40">
        <v>290.58999999999997</v>
      </c>
      <c r="S1093" s="78"/>
      <c r="T1093" s="78">
        <v>290.38</v>
      </c>
      <c r="U1093" s="47">
        <f t="shared" si="1753"/>
        <v>28.198260000000001</v>
      </c>
      <c r="V1093" s="47">
        <f t="shared" si="1754"/>
        <v>30.143070000000002</v>
      </c>
      <c r="W1093" s="50">
        <v>28.198270000000001</v>
      </c>
      <c r="X1093" s="50">
        <v>30.143059999999998</v>
      </c>
      <c r="Y1093" s="50">
        <v>28.198270000000001</v>
      </c>
      <c r="Z1093" s="50">
        <v>30.143059999999998</v>
      </c>
      <c r="AA1093" s="50">
        <v>28.19828</v>
      </c>
      <c r="AB1093" s="50">
        <v>30.143070000000002</v>
      </c>
      <c r="AC1093" s="50">
        <v>28.198229999999999</v>
      </c>
      <c r="AD1093" s="50">
        <v>30.143070000000002</v>
      </c>
      <c r="AE1093" s="51" t="str">
        <f t="shared" si="1755"/>
        <v/>
      </c>
      <c r="AF1093" s="51" t="str">
        <f t="shared" si="1756"/>
        <v/>
      </c>
      <c r="AG1093" s="51" t="str">
        <f t="shared" si="1757"/>
        <v/>
      </c>
      <c r="AH1093" s="51" t="str">
        <f t="shared" si="1758"/>
        <v/>
      </c>
      <c r="AI1093" s="52">
        <f t="shared" si="1759"/>
        <v>290.33999999999997</v>
      </c>
      <c r="AJ1093" s="51"/>
      <c r="AK1093" s="53"/>
      <c r="AL1093" s="52"/>
      <c r="AM1093" s="53">
        <f t="shared" si="1760"/>
        <v>33</v>
      </c>
      <c r="AN1093" s="53">
        <f>IF(AJ1093&lt;&gt;"",IF(AJ1093="o",VLOOKUP(AM1093,OpenSect!$A$1:$D$11,2),IF(AJ1093="u",VLOOKUP(AM1093,UpHill!$A$1:$D$35,2),IF(AJ1093="d",VLOOKUP(AM1093,DownHill!$A$3:$D$29,2),IF(AJ1093="f",VLOOKUP(AM1093,FlatUnd!$A$2:$D$30,2),IF(AJ1093="t",VLOOKUP(AM1093,TimeAdd!$A$1:$D$176,2),IF(AJ1093="l",VLOOKUP(AM1093,SLimit!$A$1:$D$8,2),AN1092)))))),AN1092)</f>
        <v>39</v>
      </c>
      <c r="AO1093" s="53">
        <f>IF(AJ1093&lt;&gt;"",IF(AJ1093="o",VLOOKUP(AM1093,OpenSect!$A$1:$D$11,3),IF(AJ1093="u",VLOOKUP(AM1093,UpHill!$A$1:$D$35,3),IF(AJ1093="d",VLOOKUP(AM1093,DownHill!$A$3:$D$29,3),IF(AJ1093="f",VLOOKUP(AM1093,FlatUnd!$A$2:$D$30,3),IF(AJ1093="t",VLOOKUP(AM1093,TimeAdd!$A$1:$D$18,3),IF(AJ1093="l",VLOOKUP(AM1093,SLimit!$A$1:$D$8,3),AO1092)))))),AO1092)</f>
        <v>46</v>
      </c>
      <c r="AP1093" s="53">
        <f>IF(AJ1093&lt;&gt;"",IF(AJ1093="o",VLOOKUP(AM1093,OpenSect!$A$1:$D$11,4),IF(AJ1093="u",VLOOKUP(AM1093,UpHill!$A$1:$D$35,4),IF(AJ1093="d",VLOOKUP(AM1093,DownHill!$A$3:$D$29,4),IF(AJ1093="f",VLOOKUP(AM1093,FlatUnd!$A$2:$D$30,4),IF(AJ1093="t",VLOOKUP(AM1093,TimeAdd!$A$1:$D$18,4),IF(AJ1093="l",VLOOKUP(AM1093,SLimit!$A$1:$D$8,4),AP1092)))))),AP1092)</f>
        <v>52</v>
      </c>
      <c r="AQ1093" s="53">
        <v>100</v>
      </c>
      <c r="AR1093" s="54" t="str">
        <f t="shared" si="1761"/>
        <v>Control @ Start of Armco barrier after road at farm entrance. Dot on danger plate pole .</v>
      </c>
      <c r="AS1093" s="55"/>
      <c r="AT1093" s="55"/>
      <c r="AU1093" s="56" t="e">
        <f>IF(GroupStTimes!$A$8=0,MIN(CB1093,CD1093,CF1093),MIN(BZ1093,CB1093,CD1093,CF1093))</f>
        <v>#NUM!</v>
      </c>
      <c r="AV1093" s="56" t="e">
        <f>IF(GroupStTimes!$A$8=0,MAX(CC1093,CE1093,CG1093),MAX(CA1093,CC1093,CE1093,CG1093))</f>
        <v>#NUM!</v>
      </c>
      <c r="AW1093" s="57" t="str">
        <f t="shared" si="1762"/>
        <v>28.19826  30.14307</v>
      </c>
      <c r="AX1093" s="58" t="str">
        <f t="shared" si="1763"/>
        <v/>
      </c>
      <c r="AY1093" s="58" t="str">
        <f t="shared" si="1764"/>
        <v/>
      </c>
      <c r="AZ1093" s="31">
        <f t="shared" si="1765"/>
        <v>289.48</v>
      </c>
      <c r="BA1093" s="59" t="e">
        <f t="shared" si="1766"/>
        <v>#NUM!</v>
      </c>
      <c r="BB1093" s="59" t="e">
        <f t="shared" si="1767"/>
        <v>#NUM!</v>
      </c>
      <c r="BC1093" s="59" t="e">
        <f t="shared" si="1768"/>
        <v>#NUM!</v>
      </c>
      <c r="BD1093" s="59" t="e">
        <f t="shared" si="1769"/>
        <v>#NUM!</v>
      </c>
      <c r="BE1093" s="59" t="e">
        <f t="shared" si="1770"/>
        <v>#NUM!</v>
      </c>
      <c r="BF1093" s="59" t="e">
        <f t="shared" si="1771"/>
        <v>#NUM!</v>
      </c>
      <c r="BG1093" s="59" t="e">
        <f t="shared" si="1772"/>
        <v>#NUM!</v>
      </c>
      <c r="BH1093" s="59" t="e">
        <f t="shared" si="1773"/>
        <v>#NUM!</v>
      </c>
      <c r="BI1093" s="31">
        <f t="shared" si="1774"/>
        <v>0.8599999999999568</v>
      </c>
      <c r="BJ1093" s="61">
        <f t="shared" si="1775"/>
        <v>2.606060606060475E-2</v>
      </c>
      <c r="BK1093" s="61">
        <f t="shared" si="1776"/>
        <v>2.2051282051280943E-2</v>
      </c>
      <c r="BL1093" s="61">
        <f t="shared" si="1777"/>
        <v>1.8695652173912104E-2</v>
      </c>
      <c r="BM1093" s="61">
        <f t="shared" si="1778"/>
        <v>1.6538461538460707E-2</v>
      </c>
      <c r="BN1093" s="62">
        <f t="shared" si="1779"/>
        <v>0</v>
      </c>
      <c r="BO1093" s="62">
        <f t="shared" si="1780"/>
        <v>1</v>
      </c>
      <c r="BP1093" s="62">
        <f t="shared" si="1781"/>
        <v>34</v>
      </c>
      <c r="BQ1093" s="62">
        <f t="shared" si="1782"/>
        <v>0</v>
      </c>
      <c r="BR1093" s="62">
        <f t="shared" si="1783"/>
        <v>1</v>
      </c>
      <c r="BS1093" s="62">
        <f t="shared" si="1784"/>
        <v>19</v>
      </c>
      <c r="BT1093" s="62">
        <f t="shared" si="1785"/>
        <v>0</v>
      </c>
      <c r="BU1093" s="62">
        <f t="shared" si="1786"/>
        <v>1</v>
      </c>
      <c r="BV1093" s="62">
        <f t="shared" si="1787"/>
        <v>7</v>
      </c>
      <c r="BW1093" s="62">
        <f t="shared" si="1788"/>
        <v>0</v>
      </c>
      <c r="BX1093" s="62">
        <f t="shared" si="1789"/>
        <v>0</v>
      </c>
      <c r="BY1093" s="62">
        <f t="shared" si="1790"/>
        <v>60</v>
      </c>
      <c r="BZ1093" s="63" t="e">
        <f t="shared" si="1791"/>
        <v>#NUM!</v>
      </c>
      <c r="CA1093" s="63" t="e">
        <f t="shared" si="1792"/>
        <v>#NUM!</v>
      </c>
      <c r="CB1093" s="63" t="e">
        <f t="shared" si="1793"/>
        <v>#NUM!</v>
      </c>
      <c r="CC1093" s="63" t="e">
        <f t="shared" si="1794"/>
        <v>#NUM!</v>
      </c>
      <c r="CD1093" s="63" t="e">
        <f t="shared" si="1795"/>
        <v>#NUM!</v>
      </c>
      <c r="CE1093" s="63" t="e">
        <f t="shared" si="1796"/>
        <v>#NUM!</v>
      </c>
      <c r="CF1093" s="63" t="e">
        <f t="shared" si="1797"/>
        <v>#NUM!</v>
      </c>
      <c r="CG1093" s="63" t="e">
        <f t="shared" si="1798"/>
        <v>#NUM!</v>
      </c>
    </row>
    <row r="1094" spans="4:85" ht="26.25" customHeight="1" x14ac:dyDescent="0.25">
      <c r="E1094" s="37"/>
      <c r="F1094" s="37"/>
      <c r="G1094" s="78">
        <v>290.31</v>
      </c>
      <c r="H1094" s="41">
        <f t="shared" si="1748"/>
        <v>290.39</v>
      </c>
      <c r="I1094" s="42">
        <f t="shared" si="1799"/>
        <v>290.31</v>
      </c>
      <c r="J1094" s="43">
        <f t="shared" si="1749"/>
        <v>-3.7890530811895436E-4</v>
      </c>
      <c r="K1094" s="44">
        <f t="shared" si="1750"/>
        <v>-0.11000000000001364</v>
      </c>
      <c r="L1094" s="76" t="s">
        <v>395</v>
      </c>
      <c r="M1094" s="127"/>
      <c r="N1094" s="46">
        <f t="shared" si="1751"/>
        <v>290.42</v>
      </c>
      <c r="O1094" s="46"/>
      <c r="P1094" s="37">
        <v>290.39</v>
      </c>
      <c r="Q1094" s="46">
        <v>-0.2</v>
      </c>
      <c r="R1094" s="40">
        <v>290.64</v>
      </c>
      <c r="S1094" s="78"/>
      <c r="T1094" s="78">
        <v>290.43</v>
      </c>
      <c r="U1094" s="47" t="str">
        <f t="shared" si="1753"/>
        <v/>
      </c>
      <c r="V1094" s="47" t="str">
        <f t="shared" si="1754"/>
        <v/>
      </c>
      <c r="W1094" s="50"/>
      <c r="X1094" s="50"/>
      <c r="Y1094" s="50"/>
      <c r="Z1094" s="50"/>
      <c r="AA1094" s="50"/>
      <c r="AB1094" s="50"/>
      <c r="AC1094" s="50"/>
      <c r="AD1094" s="50"/>
      <c r="AE1094" s="51" t="str">
        <f t="shared" si="1755"/>
        <v/>
      </c>
      <c r="AF1094" s="51" t="str">
        <f t="shared" si="1756"/>
        <v/>
      </c>
      <c r="AG1094" s="51" t="str">
        <f t="shared" si="1757"/>
        <v/>
      </c>
      <c r="AH1094" s="51" t="str">
        <f t="shared" si="1758"/>
        <v/>
      </c>
      <c r="AI1094" s="52">
        <f t="shared" si="1759"/>
        <v>290.39</v>
      </c>
      <c r="AJ1094" s="51"/>
      <c r="AK1094" s="53"/>
      <c r="AL1094" s="52"/>
      <c r="AM1094" s="53">
        <f t="shared" si="1760"/>
        <v>33</v>
      </c>
      <c r="AN1094" s="53">
        <f>IF(AJ1094&lt;&gt;"",IF(AJ1094="o",VLOOKUP(AM1094,OpenSect!$A$1:$D$11,2),IF(AJ1094="u",VLOOKUP(AM1094,UpHill!$A$1:$D$35,2),IF(AJ1094="d",VLOOKUP(AM1094,DownHill!$A$3:$D$29,2),IF(AJ1094="f",VLOOKUP(AM1094,FlatUnd!$A$2:$D$30,2),IF(AJ1094="t",VLOOKUP(AM1094,TimeAdd!$A$1:$D$176,2),IF(AJ1094="l",VLOOKUP(AM1094,SLimit!$A$1:$D$8,2),AN1093)))))),AN1093)</f>
        <v>39</v>
      </c>
      <c r="AO1094" s="53">
        <f>IF(AJ1094&lt;&gt;"",IF(AJ1094="o",VLOOKUP(AM1094,OpenSect!$A$1:$D$11,3),IF(AJ1094="u",VLOOKUP(AM1094,UpHill!$A$1:$D$35,3),IF(AJ1094="d",VLOOKUP(AM1094,DownHill!$A$3:$D$29,3),IF(AJ1094="f",VLOOKUP(AM1094,FlatUnd!$A$2:$D$30,3),IF(AJ1094="t",VLOOKUP(AM1094,TimeAdd!$A$1:$D$18,3),IF(AJ1094="l",VLOOKUP(AM1094,SLimit!$A$1:$D$8,3),AO1093)))))),AO1093)</f>
        <v>46</v>
      </c>
      <c r="AP1094" s="53">
        <f>IF(AJ1094&lt;&gt;"",IF(AJ1094="o",VLOOKUP(AM1094,OpenSect!$A$1:$D$11,4),IF(AJ1094="u",VLOOKUP(AM1094,UpHill!$A$1:$D$35,4),IF(AJ1094="d",VLOOKUP(AM1094,DownHill!$A$3:$D$29,4),IF(AJ1094="f",VLOOKUP(AM1094,FlatUnd!$A$2:$D$30,4),IF(AJ1094="t",VLOOKUP(AM1094,TimeAdd!$A$1:$D$18,4),IF(AJ1094="l",VLOOKUP(AM1094,SLimit!$A$1:$D$8,4),AP1093)))))),AP1093)</f>
        <v>52</v>
      </c>
      <c r="AQ1094" s="53">
        <v>100</v>
      </c>
      <c r="AR1094" s="54" t="str">
        <f t="shared" si="1761"/>
        <v>Warning - Steep ascent.</v>
      </c>
      <c r="AS1094" s="55"/>
      <c r="AT1094" s="55"/>
      <c r="AU1094" s="56" t="e">
        <f>IF(GroupStTimes!$A$8=0,MIN(CB1094,CD1094,CF1094),MIN(BZ1094,CB1094,CD1094,CF1094))</f>
        <v>#NUM!</v>
      </c>
      <c r="AV1094" s="56" t="e">
        <f>IF(GroupStTimes!$A$8=0,MAX(CC1094,CE1094,CG1094),MAX(CA1094,CC1094,CE1094,CG1094))</f>
        <v>#NUM!</v>
      </c>
      <c r="AW1094" s="57" t="str">
        <f t="shared" si="1762"/>
        <v/>
      </c>
      <c r="AX1094" s="58" t="str">
        <f t="shared" si="1763"/>
        <v/>
      </c>
      <c r="AY1094" s="58" t="str">
        <f t="shared" si="1764"/>
        <v/>
      </c>
      <c r="AZ1094" s="31">
        <f t="shared" si="1765"/>
        <v>289.48</v>
      </c>
      <c r="BA1094" s="59" t="e">
        <f t="shared" si="1766"/>
        <v>#NUM!</v>
      </c>
      <c r="BB1094" s="59" t="e">
        <f t="shared" si="1767"/>
        <v>#NUM!</v>
      </c>
      <c r="BC1094" s="59" t="e">
        <f t="shared" si="1768"/>
        <v>#NUM!</v>
      </c>
      <c r="BD1094" s="59" t="e">
        <f t="shared" si="1769"/>
        <v>#NUM!</v>
      </c>
      <c r="BE1094" s="59" t="e">
        <f t="shared" si="1770"/>
        <v>#NUM!</v>
      </c>
      <c r="BF1094" s="59" t="e">
        <f t="shared" si="1771"/>
        <v>#NUM!</v>
      </c>
      <c r="BG1094" s="59" t="e">
        <f t="shared" si="1772"/>
        <v>#NUM!</v>
      </c>
      <c r="BH1094" s="59" t="e">
        <f t="shared" si="1773"/>
        <v>#NUM!</v>
      </c>
      <c r="BI1094" s="31">
        <f t="shared" si="1774"/>
        <v>0.90999999999996817</v>
      </c>
      <c r="BJ1094" s="61">
        <f t="shared" si="1775"/>
        <v>2.7575757575756612E-2</v>
      </c>
      <c r="BK1094" s="61">
        <f t="shared" si="1776"/>
        <v>2.3333333333332516E-2</v>
      </c>
      <c r="BL1094" s="61">
        <f t="shared" si="1777"/>
        <v>1.9782608695651481E-2</v>
      </c>
      <c r="BM1094" s="61">
        <f t="shared" si="1778"/>
        <v>1.7499999999999388E-2</v>
      </c>
      <c r="BN1094" s="62">
        <f t="shared" si="1779"/>
        <v>0</v>
      </c>
      <c r="BO1094" s="62">
        <f t="shared" si="1780"/>
        <v>1</v>
      </c>
      <c r="BP1094" s="62">
        <f t="shared" si="1781"/>
        <v>39</v>
      </c>
      <c r="BQ1094" s="62">
        <f t="shared" si="1782"/>
        <v>0</v>
      </c>
      <c r="BR1094" s="62">
        <f t="shared" si="1783"/>
        <v>1</v>
      </c>
      <c r="BS1094" s="62">
        <f t="shared" si="1784"/>
        <v>24</v>
      </c>
      <c r="BT1094" s="62">
        <f t="shared" si="1785"/>
        <v>0</v>
      </c>
      <c r="BU1094" s="62">
        <f t="shared" si="1786"/>
        <v>1</v>
      </c>
      <c r="BV1094" s="62">
        <f t="shared" si="1787"/>
        <v>11</v>
      </c>
      <c r="BW1094" s="62">
        <f t="shared" si="1788"/>
        <v>0</v>
      </c>
      <c r="BX1094" s="62">
        <f t="shared" si="1789"/>
        <v>1</v>
      </c>
      <c r="BY1094" s="62">
        <f t="shared" si="1790"/>
        <v>3</v>
      </c>
      <c r="BZ1094" s="63" t="e">
        <f t="shared" si="1791"/>
        <v>#NUM!</v>
      </c>
      <c r="CA1094" s="63" t="e">
        <f t="shared" si="1792"/>
        <v>#NUM!</v>
      </c>
      <c r="CB1094" s="63" t="e">
        <f t="shared" si="1793"/>
        <v>#NUM!</v>
      </c>
      <c r="CC1094" s="63" t="e">
        <f t="shared" si="1794"/>
        <v>#NUM!</v>
      </c>
      <c r="CD1094" s="63" t="e">
        <f t="shared" si="1795"/>
        <v>#NUM!</v>
      </c>
      <c r="CE1094" s="63" t="e">
        <f t="shared" si="1796"/>
        <v>#NUM!</v>
      </c>
      <c r="CF1094" s="63" t="e">
        <f t="shared" si="1797"/>
        <v>#NUM!</v>
      </c>
      <c r="CG1094" s="63" t="e">
        <f t="shared" si="1798"/>
        <v>#NUM!</v>
      </c>
    </row>
    <row r="1095" spans="4:85" ht="26.25" customHeight="1" x14ac:dyDescent="0.25">
      <c r="E1095" s="37"/>
      <c r="F1095" s="37"/>
      <c r="G1095" s="77">
        <v>291.19</v>
      </c>
      <c r="H1095" s="41">
        <f t="shared" si="1748"/>
        <v>291.19</v>
      </c>
      <c r="I1095" s="42">
        <f t="shared" si="1799"/>
        <v>291.19</v>
      </c>
      <c r="J1095" s="43">
        <f t="shared" si="1749"/>
        <v>0</v>
      </c>
      <c r="K1095" s="44">
        <f t="shared" si="1750"/>
        <v>0</v>
      </c>
      <c r="L1095" s="76" t="s">
        <v>349</v>
      </c>
      <c r="M1095" s="127"/>
      <c r="N1095" s="46">
        <f t="shared" si="1751"/>
        <v>291.19</v>
      </c>
      <c r="O1095" s="46"/>
      <c r="P1095" s="37">
        <v>291.19</v>
      </c>
      <c r="Q1095" s="46">
        <v>-0.2</v>
      </c>
      <c r="R1095" s="40">
        <v>291.39</v>
      </c>
      <c r="S1095" s="78"/>
      <c r="T1095" s="78">
        <v>291.19</v>
      </c>
      <c r="U1095" s="47" t="str">
        <f t="shared" si="1753"/>
        <v/>
      </c>
      <c r="V1095" s="47" t="str">
        <f t="shared" si="1754"/>
        <v/>
      </c>
      <c r="W1095" s="50"/>
      <c r="X1095" s="50"/>
      <c r="Y1095" s="50"/>
      <c r="Z1095" s="50"/>
      <c r="AA1095" s="50"/>
      <c r="AB1095" s="50"/>
      <c r="AC1095" s="50"/>
      <c r="AD1095" s="50"/>
      <c r="AE1095" s="51" t="str">
        <f t="shared" si="1755"/>
        <v/>
      </c>
      <c r="AF1095" s="51" t="str">
        <f t="shared" si="1756"/>
        <v/>
      </c>
      <c r="AG1095" s="51" t="str">
        <f t="shared" si="1757"/>
        <v/>
      </c>
      <c r="AH1095" s="51" t="str">
        <f t="shared" si="1758"/>
        <v/>
      </c>
      <c r="AI1095" s="52">
        <f t="shared" si="1759"/>
        <v>291.19</v>
      </c>
      <c r="AJ1095" s="51"/>
      <c r="AK1095" s="53"/>
      <c r="AL1095" s="52"/>
      <c r="AM1095" s="53">
        <f t="shared" si="1760"/>
        <v>33</v>
      </c>
      <c r="AN1095" s="53">
        <f>IF(AJ1095&lt;&gt;"",IF(AJ1095="o",VLOOKUP(AM1095,OpenSect!$A$1:$D$11,2),IF(AJ1095="u",VLOOKUP(AM1095,UpHill!$A$1:$D$35,2),IF(AJ1095="d",VLOOKUP(AM1095,DownHill!$A$3:$D$29,2),IF(AJ1095="f",VLOOKUP(AM1095,FlatUnd!$A$2:$D$30,2),IF(AJ1095="t",VLOOKUP(AM1095,TimeAdd!$A$1:$D$176,2),IF(AJ1095="l",VLOOKUP(AM1095,SLimit!$A$1:$D$8,2),AN1094)))))),AN1094)</f>
        <v>39</v>
      </c>
      <c r="AO1095" s="53">
        <f>IF(AJ1095&lt;&gt;"",IF(AJ1095="o",VLOOKUP(AM1095,OpenSect!$A$1:$D$11,3),IF(AJ1095="u",VLOOKUP(AM1095,UpHill!$A$1:$D$35,3),IF(AJ1095="d",VLOOKUP(AM1095,DownHill!$A$3:$D$29,3),IF(AJ1095="f",VLOOKUP(AM1095,FlatUnd!$A$2:$D$30,3),IF(AJ1095="t",VLOOKUP(AM1095,TimeAdd!$A$1:$D$18,3),IF(AJ1095="l",VLOOKUP(AM1095,SLimit!$A$1:$D$8,3),AO1094)))))),AO1094)</f>
        <v>46</v>
      </c>
      <c r="AP1095" s="53">
        <f>IF(AJ1095&lt;&gt;"",IF(AJ1095="o",VLOOKUP(AM1095,OpenSect!$A$1:$D$11,4),IF(AJ1095="u",VLOOKUP(AM1095,UpHill!$A$1:$D$35,4),IF(AJ1095="d",VLOOKUP(AM1095,DownHill!$A$3:$D$29,4),IF(AJ1095="f",VLOOKUP(AM1095,FlatUnd!$A$2:$D$30,4),IF(AJ1095="t",VLOOKUP(AM1095,TimeAdd!$A$1:$D$18,4),IF(AJ1095="l",VLOOKUP(AM1095,SLimit!$A$1:$D$8,4),AP1094)))))),AP1094)</f>
        <v>52</v>
      </c>
      <c r="AQ1095" s="53">
        <v>100</v>
      </c>
      <c r="AR1095" s="54" t="str">
        <f t="shared" si="1761"/>
        <v>Overhead power lines.</v>
      </c>
      <c r="AS1095" s="55"/>
      <c r="AT1095" s="55"/>
      <c r="AU1095" s="56" t="e">
        <f>IF(GroupStTimes!$A$8=0,MIN(CB1095,CD1095,CF1095),MIN(BZ1095,CB1095,CD1095,CF1095))</f>
        <v>#NUM!</v>
      </c>
      <c r="AV1095" s="56" t="e">
        <f>IF(GroupStTimes!$A$8=0,MAX(CC1095,CE1095,CG1095),MAX(CA1095,CC1095,CE1095,CG1095))</f>
        <v>#NUM!</v>
      </c>
      <c r="AW1095" s="57" t="str">
        <f t="shared" si="1762"/>
        <v/>
      </c>
      <c r="AX1095" s="58" t="str">
        <f t="shared" si="1763"/>
        <v/>
      </c>
      <c r="AY1095" s="58" t="str">
        <f t="shared" si="1764"/>
        <v/>
      </c>
      <c r="AZ1095" s="31">
        <f t="shared" si="1765"/>
        <v>289.48</v>
      </c>
      <c r="BA1095" s="59" t="e">
        <f t="shared" si="1766"/>
        <v>#NUM!</v>
      </c>
      <c r="BB1095" s="59" t="e">
        <f t="shared" si="1767"/>
        <v>#NUM!</v>
      </c>
      <c r="BC1095" s="59" t="e">
        <f t="shared" si="1768"/>
        <v>#NUM!</v>
      </c>
      <c r="BD1095" s="59" t="e">
        <f t="shared" si="1769"/>
        <v>#NUM!</v>
      </c>
      <c r="BE1095" s="59" t="e">
        <f t="shared" si="1770"/>
        <v>#NUM!</v>
      </c>
      <c r="BF1095" s="59" t="e">
        <f t="shared" si="1771"/>
        <v>#NUM!</v>
      </c>
      <c r="BG1095" s="59" t="e">
        <f t="shared" si="1772"/>
        <v>#NUM!</v>
      </c>
      <c r="BH1095" s="59" t="e">
        <f t="shared" si="1773"/>
        <v>#NUM!</v>
      </c>
      <c r="BI1095" s="31">
        <f t="shared" si="1774"/>
        <v>1.7099999999999795</v>
      </c>
      <c r="BJ1095" s="61">
        <f t="shared" si="1775"/>
        <v>5.1818181818181201E-2</v>
      </c>
      <c r="BK1095" s="61">
        <f t="shared" si="1776"/>
        <v>4.384615384615332E-2</v>
      </c>
      <c r="BL1095" s="61">
        <f t="shared" si="1777"/>
        <v>3.7173913043477814E-2</v>
      </c>
      <c r="BM1095" s="61">
        <f t="shared" si="1778"/>
        <v>3.2884615384614992E-2</v>
      </c>
      <c r="BN1095" s="62">
        <f t="shared" si="1779"/>
        <v>0</v>
      </c>
      <c r="BO1095" s="62">
        <f t="shared" si="1780"/>
        <v>3</v>
      </c>
      <c r="BP1095" s="62">
        <f t="shared" si="1781"/>
        <v>7</v>
      </c>
      <c r="BQ1095" s="62">
        <f t="shared" si="1782"/>
        <v>0</v>
      </c>
      <c r="BR1095" s="62">
        <f t="shared" si="1783"/>
        <v>2</v>
      </c>
      <c r="BS1095" s="62">
        <f t="shared" si="1784"/>
        <v>38</v>
      </c>
      <c r="BT1095" s="62">
        <f t="shared" si="1785"/>
        <v>0</v>
      </c>
      <c r="BU1095" s="62">
        <f t="shared" si="1786"/>
        <v>2</v>
      </c>
      <c r="BV1095" s="62">
        <f t="shared" si="1787"/>
        <v>14</v>
      </c>
      <c r="BW1095" s="62">
        <f t="shared" si="1788"/>
        <v>0</v>
      </c>
      <c r="BX1095" s="62">
        <f t="shared" si="1789"/>
        <v>1</v>
      </c>
      <c r="BY1095" s="62">
        <f t="shared" si="1790"/>
        <v>58</v>
      </c>
      <c r="BZ1095" s="63" t="e">
        <f t="shared" si="1791"/>
        <v>#NUM!</v>
      </c>
      <c r="CA1095" s="63" t="e">
        <f t="shared" si="1792"/>
        <v>#NUM!</v>
      </c>
      <c r="CB1095" s="63" t="e">
        <f t="shared" si="1793"/>
        <v>#NUM!</v>
      </c>
      <c r="CC1095" s="63" t="e">
        <f t="shared" si="1794"/>
        <v>#NUM!</v>
      </c>
      <c r="CD1095" s="63" t="e">
        <f t="shared" si="1795"/>
        <v>#NUM!</v>
      </c>
      <c r="CE1095" s="63" t="e">
        <f t="shared" si="1796"/>
        <v>#NUM!</v>
      </c>
      <c r="CF1095" s="63" t="e">
        <f t="shared" si="1797"/>
        <v>#NUM!</v>
      </c>
      <c r="CG1095" s="63" t="e">
        <f t="shared" si="1798"/>
        <v>#NUM!</v>
      </c>
    </row>
    <row r="1096" spans="4:85" ht="26.25" customHeight="1" x14ac:dyDescent="0.25">
      <c r="E1096" s="37"/>
      <c r="F1096" s="37"/>
      <c r="G1096" s="77">
        <v>291.42</v>
      </c>
      <c r="H1096" s="41">
        <f t="shared" si="1748"/>
        <v>291.42</v>
      </c>
      <c r="I1096" s="42">
        <f t="shared" si="1799"/>
        <v>291.42</v>
      </c>
      <c r="J1096" s="43">
        <f t="shared" si="1749"/>
        <v>0</v>
      </c>
      <c r="K1096" s="44">
        <f t="shared" si="1750"/>
        <v>0</v>
      </c>
      <c r="L1096" s="76" t="s">
        <v>1278</v>
      </c>
      <c r="M1096" s="127"/>
      <c r="N1096" s="46">
        <f t="shared" si="1751"/>
        <v>291.42</v>
      </c>
      <c r="O1096" s="46"/>
      <c r="P1096" s="37">
        <v>291.42</v>
      </c>
      <c r="Q1096" s="46">
        <v>-0.2</v>
      </c>
      <c r="R1096" s="40">
        <v>291.63</v>
      </c>
      <c r="S1096" s="78"/>
      <c r="T1096" s="78">
        <v>291.41000000000003</v>
      </c>
      <c r="U1096" s="47" t="str">
        <f t="shared" si="1753"/>
        <v/>
      </c>
      <c r="V1096" s="47" t="str">
        <f t="shared" si="1754"/>
        <v/>
      </c>
      <c r="W1096" s="50"/>
      <c r="X1096" s="50"/>
      <c r="Y1096" s="50"/>
      <c r="Z1096" s="50"/>
      <c r="AA1096" s="50"/>
      <c r="AB1096" s="50"/>
      <c r="AC1096" s="50"/>
      <c r="AD1096" s="50"/>
      <c r="AE1096" s="51" t="str">
        <f t="shared" si="1755"/>
        <v/>
      </c>
      <c r="AF1096" s="51" t="str">
        <f t="shared" si="1756"/>
        <v/>
      </c>
      <c r="AG1096" s="51" t="str">
        <f t="shared" si="1757"/>
        <v/>
      </c>
      <c r="AH1096" s="51" t="str">
        <f t="shared" si="1758"/>
        <v/>
      </c>
      <c r="AI1096" s="52">
        <f t="shared" si="1759"/>
        <v>291.42</v>
      </c>
      <c r="AJ1096" s="51"/>
      <c r="AK1096" s="53"/>
      <c r="AL1096" s="52"/>
      <c r="AM1096" s="53">
        <f t="shared" si="1760"/>
        <v>33</v>
      </c>
      <c r="AN1096" s="53">
        <f>IF(AJ1096&lt;&gt;"",IF(AJ1096="o",VLOOKUP(AM1096,OpenSect!$A$1:$D$11,2),IF(AJ1096="u",VLOOKUP(AM1096,UpHill!$A$1:$D$35,2),IF(AJ1096="d",VLOOKUP(AM1096,DownHill!$A$3:$D$29,2),IF(AJ1096="f",VLOOKUP(AM1096,FlatUnd!$A$2:$D$30,2),IF(AJ1096="t",VLOOKUP(AM1096,TimeAdd!$A$1:$D$176,2),IF(AJ1096="l",VLOOKUP(AM1096,SLimit!$A$1:$D$8,2),AN1095)))))),AN1095)</f>
        <v>39</v>
      </c>
      <c r="AO1096" s="53">
        <f>IF(AJ1096&lt;&gt;"",IF(AJ1096="o",VLOOKUP(AM1096,OpenSect!$A$1:$D$11,3),IF(AJ1096="u",VLOOKUP(AM1096,UpHill!$A$1:$D$35,3),IF(AJ1096="d",VLOOKUP(AM1096,DownHill!$A$3:$D$29,3),IF(AJ1096="f",VLOOKUP(AM1096,FlatUnd!$A$2:$D$30,3),IF(AJ1096="t",VLOOKUP(AM1096,TimeAdd!$A$1:$D$18,3),IF(AJ1096="l",VLOOKUP(AM1096,SLimit!$A$1:$D$8,3),AO1095)))))),AO1095)</f>
        <v>46</v>
      </c>
      <c r="AP1096" s="53">
        <f>IF(AJ1096&lt;&gt;"",IF(AJ1096="o",VLOOKUP(AM1096,OpenSect!$A$1:$D$11,4),IF(AJ1096="u",VLOOKUP(AM1096,UpHill!$A$1:$D$35,4),IF(AJ1096="d",VLOOKUP(AM1096,DownHill!$A$3:$D$29,4),IF(AJ1096="f",VLOOKUP(AM1096,FlatUnd!$A$2:$D$30,4),IF(AJ1096="t",VLOOKUP(AM1096,TimeAdd!$A$1:$D$18,4),IF(AJ1096="l",VLOOKUP(AM1096,SLimit!$A$1:$D$8,4),AP1095)))))),AP1095)</f>
        <v>52</v>
      </c>
      <c r="AQ1096" s="53">
        <v>100</v>
      </c>
      <c r="AR1096" s="54" t="str">
        <f t="shared" si="1761"/>
        <v>Diagramatic sign:  Traffic movement effected by obstruction.  250m</v>
      </c>
      <c r="AS1096" s="55"/>
      <c r="AT1096" s="55"/>
      <c r="AU1096" s="56" t="e">
        <f>IF(GroupStTimes!$A$8=0,MIN(CB1096,CD1096,CF1096),MIN(BZ1096,CB1096,CD1096,CF1096))</f>
        <v>#NUM!</v>
      </c>
      <c r="AV1096" s="56" t="e">
        <f>IF(GroupStTimes!$A$8=0,MAX(CC1096,CE1096,CG1096),MAX(CA1096,CC1096,CE1096,CG1096))</f>
        <v>#NUM!</v>
      </c>
      <c r="AW1096" s="57" t="str">
        <f t="shared" si="1762"/>
        <v/>
      </c>
      <c r="AX1096" s="58" t="str">
        <f t="shared" si="1763"/>
        <v/>
      </c>
      <c r="AY1096" s="58" t="str">
        <f t="shared" si="1764"/>
        <v/>
      </c>
      <c r="AZ1096" s="31">
        <f t="shared" si="1765"/>
        <v>289.48</v>
      </c>
      <c r="BA1096" s="59" t="e">
        <f t="shared" si="1766"/>
        <v>#NUM!</v>
      </c>
      <c r="BB1096" s="59" t="e">
        <f t="shared" si="1767"/>
        <v>#NUM!</v>
      </c>
      <c r="BC1096" s="59" t="e">
        <f t="shared" si="1768"/>
        <v>#NUM!</v>
      </c>
      <c r="BD1096" s="59" t="e">
        <f t="shared" si="1769"/>
        <v>#NUM!</v>
      </c>
      <c r="BE1096" s="59" t="e">
        <f t="shared" si="1770"/>
        <v>#NUM!</v>
      </c>
      <c r="BF1096" s="59" t="e">
        <f t="shared" si="1771"/>
        <v>#NUM!</v>
      </c>
      <c r="BG1096" s="59" t="e">
        <f t="shared" si="1772"/>
        <v>#NUM!</v>
      </c>
      <c r="BH1096" s="59" t="e">
        <f t="shared" si="1773"/>
        <v>#NUM!</v>
      </c>
      <c r="BI1096" s="31">
        <f t="shared" si="1774"/>
        <v>1.9399999999999977</v>
      </c>
      <c r="BJ1096" s="61">
        <f t="shared" si="1775"/>
        <v>5.8787878787878722E-2</v>
      </c>
      <c r="BK1096" s="61">
        <f t="shared" si="1776"/>
        <v>4.9743589743589688E-2</v>
      </c>
      <c r="BL1096" s="61">
        <f t="shared" si="1777"/>
        <v>4.2173913043478214E-2</v>
      </c>
      <c r="BM1096" s="61">
        <f t="shared" si="1778"/>
        <v>3.7307692307692264E-2</v>
      </c>
      <c r="BN1096" s="62">
        <f t="shared" si="1779"/>
        <v>0</v>
      </c>
      <c r="BO1096" s="62">
        <f t="shared" si="1780"/>
        <v>3</v>
      </c>
      <c r="BP1096" s="62">
        <f t="shared" si="1781"/>
        <v>32</v>
      </c>
      <c r="BQ1096" s="62">
        <f t="shared" si="1782"/>
        <v>0</v>
      </c>
      <c r="BR1096" s="62">
        <f t="shared" si="1783"/>
        <v>2</v>
      </c>
      <c r="BS1096" s="62">
        <f t="shared" si="1784"/>
        <v>59</v>
      </c>
      <c r="BT1096" s="62">
        <f t="shared" si="1785"/>
        <v>0</v>
      </c>
      <c r="BU1096" s="62">
        <f t="shared" si="1786"/>
        <v>2</v>
      </c>
      <c r="BV1096" s="62">
        <f t="shared" si="1787"/>
        <v>32</v>
      </c>
      <c r="BW1096" s="62">
        <f t="shared" si="1788"/>
        <v>0</v>
      </c>
      <c r="BX1096" s="62">
        <f t="shared" si="1789"/>
        <v>2</v>
      </c>
      <c r="BY1096" s="62">
        <f t="shared" si="1790"/>
        <v>14</v>
      </c>
      <c r="BZ1096" s="63" t="e">
        <f t="shared" si="1791"/>
        <v>#NUM!</v>
      </c>
      <c r="CA1096" s="63" t="e">
        <f t="shared" si="1792"/>
        <v>#NUM!</v>
      </c>
      <c r="CB1096" s="63" t="e">
        <f t="shared" si="1793"/>
        <v>#NUM!</v>
      </c>
      <c r="CC1096" s="63" t="e">
        <f t="shared" si="1794"/>
        <v>#NUM!</v>
      </c>
      <c r="CD1096" s="63" t="e">
        <f t="shared" si="1795"/>
        <v>#NUM!</v>
      </c>
      <c r="CE1096" s="63" t="e">
        <f t="shared" si="1796"/>
        <v>#NUM!</v>
      </c>
      <c r="CF1096" s="63" t="e">
        <f t="shared" si="1797"/>
        <v>#NUM!</v>
      </c>
      <c r="CG1096" s="63" t="e">
        <f t="shared" si="1798"/>
        <v>#NUM!</v>
      </c>
    </row>
    <row r="1097" spans="4:85" ht="26.25" customHeight="1" x14ac:dyDescent="0.25">
      <c r="E1097" s="37"/>
      <c r="F1097" s="37"/>
      <c r="G1097" s="77">
        <v>291.68</v>
      </c>
      <c r="H1097" s="41">
        <f t="shared" ref="H1097:H1160" si="1800">ROUND(IF(G1097="",N1097,IF(P1097="",I1097,IF(R1097="",(I1097+(P1097+O1097))/2,IF(T1097="",(I1097+(P1097+O1097)+(R1097+Q1097))/3,(I1097+(P1097+O1097)+(R1097+Q1097)+(T1097+S1097))/4)))),2)</f>
        <v>291.68</v>
      </c>
      <c r="I1097" s="42">
        <f t="shared" si="1799"/>
        <v>291.68</v>
      </c>
      <c r="J1097" s="43">
        <f t="shared" ref="J1097:J1160" si="1801">IF(N1097="","",IF((I1097-$I$4)=0,0,((I1097-$I$4-(N1097-$N$4))/(I1097-$I$4))))</f>
        <v>1.1428049003463733E-5</v>
      </c>
      <c r="K1097" s="44">
        <f t="shared" ref="K1097:K1160" si="1802">(I1097-$I$5)-(N1097-$N$5)</f>
        <v>3.3333333333303017E-3</v>
      </c>
      <c r="L1097" s="76" t="s">
        <v>466</v>
      </c>
      <c r="M1097" s="127"/>
      <c r="N1097" s="46">
        <f t="shared" ref="N1097:N1160" si="1803">IF(P1097="",((I1097-I1096)+H1096),IF(R1097="",(P1097+O1097),IF(T1097="",((P1097+O1097)+(R1097+Q1097))/2,((P1097+O1097)+(R1097+Q1097)+(T1097+S1097))/3)))</f>
        <v>291.67666666666668</v>
      </c>
      <c r="O1097" s="46"/>
      <c r="P1097" s="37">
        <v>291.68</v>
      </c>
      <c r="Q1097" s="46">
        <v>-0.2</v>
      </c>
      <c r="R1097" s="40">
        <v>291.88</v>
      </c>
      <c r="S1097" s="78"/>
      <c r="T1097" s="78">
        <v>291.67</v>
      </c>
      <c r="U1097" s="47" t="str">
        <f t="shared" ref="U1097:U1160" si="1804">IF(W1097="","",IF(Y1097="",W1097,IF(AA1097&lt;1,ROUND((Y1097+W1097)/2,5),IF(AC1097&lt;1,ROUND((Y1097+AA1097+W1097)/3,5),ROUND((Y1097+AA1097+AC1097+W1097)/4,5)))))</f>
        <v/>
      </c>
      <c r="V1097" s="47" t="str">
        <f t="shared" ref="V1097:V1160" si="1805">IF(X1097="","",IF(Z1097&lt;1,ROUND(X1097,5),IF(AB1097&lt;1,ROUND((X1097+Z1097)/2,5),IF(AD1097&lt;1,ROUND((X1097+Z1097+AB1097)/3,5),ROUND((X1097+Z1097+AB1097+AD1097)/4,5)))))</f>
        <v/>
      </c>
      <c r="W1097" s="50"/>
      <c r="X1097" s="50"/>
      <c r="Y1097" s="50"/>
      <c r="Z1097" s="50"/>
      <c r="AA1097" s="50"/>
      <c r="AB1097" s="50"/>
      <c r="AC1097" s="50"/>
      <c r="AD1097" s="50"/>
      <c r="AE1097" s="51" t="str">
        <f t="shared" ref="AE1097:AE1160" si="1806">IF(A1097="","",A1097)</f>
        <v/>
      </c>
      <c r="AF1097" s="51" t="str">
        <f t="shared" ref="AF1097:AF1160" si="1807">IF(B1097="","",B1097)</f>
        <v/>
      </c>
      <c r="AG1097" s="51" t="str">
        <f t="shared" ref="AG1097:AG1160" si="1808">IF(C1097="","",C1097)</f>
        <v/>
      </c>
      <c r="AH1097" s="51" t="str">
        <f t="shared" ref="AH1097:AH1160" si="1809">IF(D1097="","",D1097)</f>
        <v/>
      </c>
      <c r="AI1097" s="52">
        <f t="shared" ref="AI1097:AI1160" si="1810">H1097</f>
        <v>291.68</v>
      </c>
      <c r="AJ1097" s="51"/>
      <c r="AK1097" s="53"/>
      <c r="AL1097" s="52"/>
      <c r="AM1097" s="53">
        <f t="shared" ref="AM1097:AM1160" si="1811">IF(OR(AJ1097="",AJ1097="m"),AM1096,IF(AH1097&lt;&gt;"",AH1097,""))</f>
        <v>33</v>
      </c>
      <c r="AN1097" s="53">
        <f>IF(AJ1097&lt;&gt;"",IF(AJ1097="o",VLOOKUP(AM1097,OpenSect!$A$1:$D$11,2),IF(AJ1097="u",VLOOKUP(AM1097,UpHill!$A$1:$D$35,2),IF(AJ1097="d",VLOOKUP(AM1097,DownHill!$A$3:$D$29,2),IF(AJ1097="f",VLOOKUP(AM1097,FlatUnd!$A$2:$D$30,2),IF(AJ1097="t",VLOOKUP(AM1097,TimeAdd!$A$1:$D$176,2),IF(AJ1097="l",VLOOKUP(AM1097,SLimit!$A$1:$D$8,2),AN1096)))))),AN1096)</f>
        <v>39</v>
      </c>
      <c r="AO1097" s="53">
        <f>IF(AJ1097&lt;&gt;"",IF(AJ1097="o",VLOOKUP(AM1097,OpenSect!$A$1:$D$11,3),IF(AJ1097="u",VLOOKUP(AM1097,UpHill!$A$1:$D$35,3),IF(AJ1097="d",VLOOKUP(AM1097,DownHill!$A$3:$D$29,3),IF(AJ1097="f",VLOOKUP(AM1097,FlatUnd!$A$2:$D$30,3),IF(AJ1097="t",VLOOKUP(AM1097,TimeAdd!$A$1:$D$18,3),IF(AJ1097="l",VLOOKUP(AM1097,SLimit!$A$1:$D$8,3),AO1096)))))),AO1096)</f>
        <v>46</v>
      </c>
      <c r="AP1097" s="53">
        <f>IF(AJ1097&lt;&gt;"",IF(AJ1097="o",VLOOKUP(AM1097,OpenSect!$A$1:$D$11,4),IF(AJ1097="u",VLOOKUP(AM1097,UpHill!$A$1:$D$35,4),IF(AJ1097="d",VLOOKUP(AM1097,DownHill!$A$3:$D$29,4),IF(AJ1097="f",VLOOKUP(AM1097,FlatUnd!$A$2:$D$30,4),IF(AJ1097="t",VLOOKUP(AM1097,TimeAdd!$A$1:$D$18,4),IF(AJ1097="l",VLOOKUP(AM1097,SLimit!$A$1:$D$8,4),AP1096)))))),AP1096)</f>
        <v>52</v>
      </c>
      <c r="AQ1097" s="53">
        <v>100</v>
      </c>
      <c r="AR1097" s="54" t="str">
        <f t="shared" ref="AR1097:AR1160" si="1812">L1097</f>
        <v xml:space="preserve">Bridge </v>
      </c>
      <c r="AS1097" s="55"/>
      <c r="AT1097" s="55"/>
      <c r="AU1097" s="56" t="e">
        <f>IF(GroupStTimes!$A$8=0,MIN(CB1097,CD1097,CF1097),MIN(BZ1097,CB1097,CD1097,CF1097))</f>
        <v>#NUM!</v>
      </c>
      <c r="AV1097" s="56" t="e">
        <f>IF(GroupStTimes!$A$8=0,MAX(CC1097,CE1097,CG1097),MAX(CA1097,CC1097,CE1097,CG1097))</f>
        <v>#NUM!</v>
      </c>
      <c r="AW1097" s="57" t="str">
        <f t="shared" ref="AW1097:AW1160" si="1813">IF(U1097="","",CONCATENATE(FIXED(U1097,5),"  ",FIXED(V1097,5)))</f>
        <v/>
      </c>
      <c r="AX1097" s="58" t="str">
        <f t="shared" ref="AX1097:AX1160" si="1814">IF(AJ1097="m",ROUND(W1097,5),"")</f>
        <v/>
      </c>
      <c r="AY1097" s="58" t="str">
        <f t="shared" ref="AY1097:AY1160" si="1815">IF(AJ1097="m",ROUND(X1097,5),"")</f>
        <v/>
      </c>
      <c r="AZ1097" s="31">
        <f t="shared" ref="AZ1097:AZ1160" si="1816">IF(AND(AM1096=AM1095,AN1096=AN1095,AO1096=AO1095,AP1096=AP1095,AJ1097&lt;&gt;"t"),AZ1096,IF(AJ1097="t",AI1097,AI1096))</f>
        <v>289.48</v>
      </c>
      <c r="BA1097" s="59" t="e">
        <f t="shared" ref="BA1097:BA1160" si="1817">IF(AND($AM1096=$AM1095,$AN1096=AN1095,$AO1096=$AO1095,$AP1096=$AP1095,$AJ1097&lt;&gt;"t"),BA1096,BZ1096)</f>
        <v>#NUM!</v>
      </c>
      <c r="BB1097" s="59" t="e">
        <f t="shared" ref="BB1097:BB1160" si="1818">IF(AND($AM1096=$AM1095,$AN1096=AN1095,$AO1096=$AO1095,$AP1096=$AP1095,$AJ1097&lt;&gt;"t"),BB1096,CA1096)</f>
        <v>#NUM!</v>
      </c>
      <c r="BC1097" s="59" t="e">
        <f t="shared" ref="BC1097:BC1160" si="1819">IF(AND($AM1096=$AM1095,$AN1096=AN1095,$AO1096=$AO1095,$AP1096=$AP1095,$AJ1097&lt;&gt;"t"),BC1096,CB1096)</f>
        <v>#NUM!</v>
      </c>
      <c r="BD1097" s="59" t="e">
        <f t="shared" ref="BD1097:BD1160" si="1820">IF(AND($AM1096=$AM1095,$AN1096=AN1095,$AO1096=$AO1095,$AP1096=$AP1095,$AJ1097&lt;&gt;"t"),BD1096,CC1096)</f>
        <v>#NUM!</v>
      </c>
      <c r="BE1097" s="59" t="e">
        <f t="shared" ref="BE1097:BE1160" si="1821">IF(AND($AM1096=$AM1095,$AN1096=AN1095,$AO1096=$AO1095,$AP1096=$AP1095,$AJ1097&lt;&gt;"t"),BE1096,CD1096)</f>
        <v>#NUM!</v>
      </c>
      <c r="BF1097" s="59" t="e">
        <f t="shared" ref="BF1097:BF1160" si="1822">IF(AND($AM1096=$AM1095,$AN1096=AN1095,$AO1096=$AO1095,$AP1096=$AP1095,$AJ1097&lt;&gt;"t"),BF1096,CE1096)</f>
        <v>#NUM!</v>
      </c>
      <c r="BG1097" s="59" t="e">
        <f t="shared" ref="BG1097:BG1160" si="1823">IF(AND($AM1096=$AM1095,$AN1096=AN1095,$AO1096=$AO1095,$AP1096=$AP1095,$AJ1097&lt;&gt;"t"),BG1096,CF1096)</f>
        <v>#NUM!</v>
      </c>
      <c r="BH1097" s="59" t="e">
        <f t="shared" ref="BH1097:BH1160" si="1824">IF(AND($AM1096=$AM1095,$AN1096=AN1095,$AO1096=$AO1095,$AP1096=$AP1095,$AJ1097&lt;&gt;"t"),BH1096,CG1096)</f>
        <v>#NUM!</v>
      </c>
      <c r="BI1097" s="31">
        <f t="shared" ref="BI1097:BI1160" si="1825">AI1097-AZ1097</f>
        <v>2.1999999999999886</v>
      </c>
      <c r="BJ1097" s="61">
        <f t="shared" ref="BJ1097:BJ1160" si="1826">IF($AJ1096="t",IF(AM1095=0,0,$BI1097/AM1095),IF(AM1096=0,0,$BI1097/AM1096))</f>
        <v>6.6666666666666319E-2</v>
      </c>
      <c r="BK1097" s="61">
        <f t="shared" ref="BK1097:BK1160" si="1827">IF($AJ1096="t",IF(AN1095=0,0,$BI1097/AN1095),IF(AN1096=0,0,$BI1097/AN1096))</f>
        <v>5.641025641025612E-2</v>
      </c>
      <c r="BL1097" s="61">
        <f t="shared" ref="BL1097:BL1160" si="1828">IF($AJ1096="t",IF(AO1095=0,0,$BI1097/AO1095),IF(AO1096=0,0,$BI1097/AO1096))</f>
        <v>4.7826086956521491E-2</v>
      </c>
      <c r="BM1097" s="61">
        <f t="shared" ref="BM1097:BM1160" si="1829">IF($AJ1096="t",IF(AP1095=0,0,$BI1097/AP1095),IF(AP1096=0,0,$BI1097/AP1096))</f>
        <v>4.2307692307692088E-2</v>
      </c>
      <c r="BN1097" s="62">
        <f t="shared" ref="BN1097:BN1160" si="1830">IF(AJ1097="t",0,INT(BJ1097))</f>
        <v>0</v>
      </c>
      <c r="BO1097" s="62">
        <f t="shared" ref="BO1097:BO1160" si="1831">IF(AJ1097="t",AM1097,IF(INT((BJ1097-BN1097)*60)&lt;0,1,INT((BJ1097-BN1097)*60)))</f>
        <v>3</v>
      </c>
      <c r="BP1097" s="62">
        <f t="shared" ref="BP1097:BP1160" si="1832">IF(AJ1097="t",0,ROUND((((BJ1097-BN1097)*60)-BO1097)*60,0))</f>
        <v>60</v>
      </c>
      <c r="BQ1097" s="62">
        <f t="shared" ref="BQ1097:BQ1160" si="1833">IF(AJ1097="t",0,INT(BK1097))</f>
        <v>0</v>
      </c>
      <c r="BR1097" s="62">
        <f t="shared" ref="BR1097:BR1160" si="1834">IF(AJ1097="t",AN1097,IF(INT((BK1097-BQ1097)*60)&lt;0,1,INT((BK1097-BQ1097)*60)))</f>
        <v>3</v>
      </c>
      <c r="BS1097" s="62">
        <f t="shared" ref="BS1097:BS1160" si="1835">IF(AJ1097="t",0,ROUND((((BK1097-BQ1097)*60)-BR1097)*60,0))</f>
        <v>23</v>
      </c>
      <c r="BT1097" s="62">
        <f t="shared" ref="BT1097:BT1160" si="1836">IF(AJ1097="t",0,INT(BL1097))</f>
        <v>0</v>
      </c>
      <c r="BU1097" s="62">
        <f t="shared" ref="BU1097:BU1160" si="1837">IF(AJ1097="t",AO1097,IF(INT((BL1097-BT1097)*60)&lt;0,1,INT((BL1097-BT1097)*60)))</f>
        <v>2</v>
      </c>
      <c r="BV1097" s="62">
        <f t="shared" ref="BV1097:BV1160" si="1838">IF(AJ1097="t",0,ROUND((((BL1097-BT1097)*60)-BU1097)*60,0))</f>
        <v>52</v>
      </c>
      <c r="BW1097" s="62">
        <f t="shared" ref="BW1097:BW1160" si="1839">IF(AJ1097="t",0,INT(BM1097))</f>
        <v>0</v>
      </c>
      <c r="BX1097" s="62">
        <f t="shared" ref="BX1097:BX1160" si="1840">IF(AJ1097="t",AP1097,IF(INT((BM1097-BW1097)*60)&lt;0,1,INT((BM1097-BW1097)*60)))</f>
        <v>2</v>
      </c>
      <c r="BY1097" s="62">
        <f t="shared" ref="BY1097:BY1160" si="1841">IF(AJ1097="t",0,ROUND((((BM1097-BW1097)*60)-BX1097)*60,0))</f>
        <v>32</v>
      </c>
      <c r="BZ1097" s="63" t="e">
        <f t="shared" ref="BZ1097:BZ1160" si="1842">BA1097+TIME(BN1097,BO1097,BP1097)</f>
        <v>#NUM!</v>
      </c>
      <c r="CA1097" s="63" t="e">
        <f t="shared" ref="CA1097:CA1160" si="1843">BB1097+TIME(BN1097,BO1097,BP1097)</f>
        <v>#NUM!</v>
      </c>
      <c r="CB1097" s="63" t="e">
        <f t="shared" ref="CB1097:CB1160" si="1844">BC1097+TIME(BQ1097,BR1097,BS1097)</f>
        <v>#NUM!</v>
      </c>
      <c r="CC1097" s="63" t="e">
        <f t="shared" ref="CC1097:CC1160" si="1845">BD1097+TIME(BQ1097,BR1097,BS1097)</f>
        <v>#NUM!</v>
      </c>
      <c r="CD1097" s="63" t="e">
        <f t="shared" ref="CD1097:CD1160" si="1846">BE1097+TIME(BT1097,BU1097,BV1097)</f>
        <v>#NUM!</v>
      </c>
      <c r="CE1097" s="63" t="e">
        <f t="shared" ref="CE1097:CE1160" si="1847">BF1097+TIME(BT1097,BU1097,BV1097)</f>
        <v>#NUM!</v>
      </c>
      <c r="CF1097" s="63" t="e">
        <f t="shared" ref="CF1097:CF1160" si="1848">BG1097+TIME(BW1097,BX1097,BY1097)</f>
        <v>#NUM!</v>
      </c>
      <c r="CG1097" s="63" t="e">
        <f t="shared" ref="CG1097:CG1160" si="1849">BH1097+TIME(BW1097,BX1097,BY1097)</f>
        <v>#NUM!</v>
      </c>
    </row>
    <row r="1098" spans="4:85" ht="26.25" customHeight="1" x14ac:dyDescent="0.25">
      <c r="E1098" s="37"/>
      <c r="F1098" s="37"/>
      <c r="G1098" s="77">
        <v>291.86</v>
      </c>
      <c r="H1098" s="41">
        <f t="shared" si="1800"/>
        <v>291.86</v>
      </c>
      <c r="I1098" s="42">
        <f t="shared" si="1799"/>
        <v>291.86</v>
      </c>
      <c r="J1098" s="43">
        <f t="shared" si="1801"/>
        <v>1.142100093651169E-5</v>
      </c>
      <c r="K1098" s="44">
        <f t="shared" si="1802"/>
        <v>3.3333333333303017E-3</v>
      </c>
      <c r="L1098" s="76" t="s">
        <v>122</v>
      </c>
      <c r="M1098" s="127"/>
      <c r="N1098" s="46">
        <f t="shared" si="1803"/>
        <v>291.85666666666668</v>
      </c>
      <c r="O1098" s="46"/>
      <c r="P1098" s="37">
        <v>291.86</v>
      </c>
      <c r="Q1098" s="46">
        <v>-0.2</v>
      </c>
      <c r="R1098" s="40">
        <v>292.06</v>
      </c>
      <c r="S1098" s="78"/>
      <c r="T1098" s="78">
        <v>291.85000000000002</v>
      </c>
      <c r="U1098" s="47" t="str">
        <f t="shared" si="1804"/>
        <v/>
      </c>
      <c r="V1098" s="47" t="str">
        <f t="shared" si="1805"/>
        <v/>
      </c>
      <c r="W1098" s="50"/>
      <c r="X1098" s="50"/>
      <c r="Y1098" s="50"/>
      <c r="Z1098" s="50"/>
      <c r="AA1098" s="50"/>
      <c r="AB1098" s="50"/>
      <c r="AC1098" s="50"/>
      <c r="AD1098" s="50"/>
      <c r="AE1098" s="51" t="str">
        <f t="shared" si="1806"/>
        <v/>
      </c>
      <c r="AF1098" s="51" t="str">
        <f t="shared" si="1807"/>
        <v/>
      </c>
      <c r="AG1098" s="51" t="str">
        <f t="shared" si="1808"/>
        <v/>
      </c>
      <c r="AH1098" s="51" t="str">
        <f t="shared" si="1809"/>
        <v/>
      </c>
      <c r="AI1098" s="52">
        <f t="shared" si="1810"/>
        <v>291.86</v>
      </c>
      <c r="AJ1098" s="51"/>
      <c r="AK1098" s="53"/>
      <c r="AL1098" s="52"/>
      <c r="AM1098" s="53">
        <f t="shared" si="1811"/>
        <v>33</v>
      </c>
      <c r="AN1098" s="53">
        <f>IF(AJ1098&lt;&gt;"",IF(AJ1098="o",VLOOKUP(AM1098,OpenSect!$A$1:$D$11,2),IF(AJ1098="u",VLOOKUP(AM1098,UpHill!$A$1:$D$35,2),IF(AJ1098="d",VLOOKUP(AM1098,DownHill!$A$3:$D$29,2),IF(AJ1098="f",VLOOKUP(AM1098,FlatUnd!$A$2:$D$30,2),IF(AJ1098="t",VLOOKUP(AM1098,TimeAdd!$A$1:$D$176,2),IF(AJ1098="l",VLOOKUP(AM1098,SLimit!$A$1:$D$8,2),AN1097)))))),AN1097)</f>
        <v>39</v>
      </c>
      <c r="AO1098" s="53">
        <f>IF(AJ1098&lt;&gt;"",IF(AJ1098="o",VLOOKUP(AM1098,OpenSect!$A$1:$D$11,3),IF(AJ1098="u",VLOOKUP(AM1098,UpHill!$A$1:$D$35,3),IF(AJ1098="d",VLOOKUP(AM1098,DownHill!$A$3:$D$29,3),IF(AJ1098="f",VLOOKUP(AM1098,FlatUnd!$A$2:$D$30,3),IF(AJ1098="t",VLOOKUP(AM1098,TimeAdd!$A$1:$D$18,3),IF(AJ1098="l",VLOOKUP(AM1098,SLimit!$A$1:$D$8,3),AO1097)))))),AO1097)</f>
        <v>46</v>
      </c>
      <c r="AP1098" s="53">
        <f>IF(AJ1098&lt;&gt;"",IF(AJ1098="o",VLOOKUP(AM1098,OpenSect!$A$1:$D$11,4),IF(AJ1098="u",VLOOKUP(AM1098,UpHill!$A$1:$D$35,4),IF(AJ1098="d",VLOOKUP(AM1098,DownHill!$A$3:$D$29,4),IF(AJ1098="f",VLOOKUP(AM1098,FlatUnd!$A$2:$D$30,4),IF(AJ1098="t",VLOOKUP(AM1098,TimeAdd!$A$1:$D$18,4),IF(AJ1098="l",VLOOKUP(AM1098,SLimit!$A$1:$D$8,4),AP1097)))))),AP1097)</f>
        <v>52</v>
      </c>
      <c r="AQ1098" s="53">
        <v>100</v>
      </c>
      <c r="AR1098" s="54" t="str">
        <f t="shared" si="1812"/>
        <v>Warning - Priority crossroad.</v>
      </c>
      <c r="AS1098" s="55"/>
      <c r="AT1098" s="55"/>
      <c r="AU1098" s="56" t="e">
        <f>IF(GroupStTimes!$A$8=0,MIN(CB1098,CD1098,CF1098),MIN(BZ1098,CB1098,CD1098,CF1098))</f>
        <v>#NUM!</v>
      </c>
      <c r="AV1098" s="56" t="e">
        <f>IF(GroupStTimes!$A$8=0,MAX(CC1098,CE1098,CG1098),MAX(CA1098,CC1098,CE1098,CG1098))</f>
        <v>#NUM!</v>
      </c>
      <c r="AW1098" s="57" t="str">
        <f t="shared" si="1813"/>
        <v/>
      </c>
      <c r="AX1098" s="58" t="str">
        <f t="shared" si="1814"/>
        <v/>
      </c>
      <c r="AY1098" s="58" t="str">
        <f t="shared" si="1815"/>
        <v/>
      </c>
      <c r="AZ1098" s="31">
        <f t="shared" si="1816"/>
        <v>289.48</v>
      </c>
      <c r="BA1098" s="59" t="e">
        <f t="shared" si="1817"/>
        <v>#NUM!</v>
      </c>
      <c r="BB1098" s="59" t="e">
        <f t="shared" si="1818"/>
        <v>#NUM!</v>
      </c>
      <c r="BC1098" s="59" t="e">
        <f t="shared" si="1819"/>
        <v>#NUM!</v>
      </c>
      <c r="BD1098" s="59" t="e">
        <f t="shared" si="1820"/>
        <v>#NUM!</v>
      </c>
      <c r="BE1098" s="59" t="e">
        <f t="shared" si="1821"/>
        <v>#NUM!</v>
      </c>
      <c r="BF1098" s="59" t="e">
        <f t="shared" si="1822"/>
        <v>#NUM!</v>
      </c>
      <c r="BG1098" s="59" t="e">
        <f t="shared" si="1823"/>
        <v>#NUM!</v>
      </c>
      <c r="BH1098" s="59" t="e">
        <f t="shared" si="1824"/>
        <v>#NUM!</v>
      </c>
      <c r="BI1098" s="31">
        <f t="shared" si="1825"/>
        <v>2.3799999999999955</v>
      </c>
      <c r="BJ1098" s="61">
        <f t="shared" si="1826"/>
        <v>7.2121212121211989E-2</v>
      </c>
      <c r="BK1098" s="61">
        <f t="shared" si="1827"/>
        <v>6.1025641025640912E-2</v>
      </c>
      <c r="BL1098" s="61">
        <f t="shared" si="1828"/>
        <v>5.173913043478251E-2</v>
      </c>
      <c r="BM1098" s="61">
        <f t="shared" si="1829"/>
        <v>4.576923076923068E-2</v>
      </c>
      <c r="BN1098" s="62">
        <f t="shared" si="1830"/>
        <v>0</v>
      </c>
      <c r="BO1098" s="62">
        <f t="shared" si="1831"/>
        <v>4</v>
      </c>
      <c r="BP1098" s="62">
        <f t="shared" si="1832"/>
        <v>20</v>
      </c>
      <c r="BQ1098" s="62">
        <f t="shared" si="1833"/>
        <v>0</v>
      </c>
      <c r="BR1098" s="62">
        <f t="shared" si="1834"/>
        <v>3</v>
      </c>
      <c r="BS1098" s="62">
        <f t="shared" si="1835"/>
        <v>40</v>
      </c>
      <c r="BT1098" s="62">
        <f t="shared" si="1836"/>
        <v>0</v>
      </c>
      <c r="BU1098" s="62">
        <f t="shared" si="1837"/>
        <v>3</v>
      </c>
      <c r="BV1098" s="62">
        <f t="shared" si="1838"/>
        <v>6</v>
      </c>
      <c r="BW1098" s="62">
        <f t="shared" si="1839"/>
        <v>0</v>
      </c>
      <c r="BX1098" s="62">
        <f t="shared" si="1840"/>
        <v>2</v>
      </c>
      <c r="BY1098" s="62">
        <f t="shared" si="1841"/>
        <v>45</v>
      </c>
      <c r="BZ1098" s="63" t="e">
        <f t="shared" si="1842"/>
        <v>#NUM!</v>
      </c>
      <c r="CA1098" s="63" t="e">
        <f t="shared" si="1843"/>
        <v>#NUM!</v>
      </c>
      <c r="CB1098" s="63" t="e">
        <f t="shared" si="1844"/>
        <v>#NUM!</v>
      </c>
      <c r="CC1098" s="63" t="e">
        <f t="shared" si="1845"/>
        <v>#NUM!</v>
      </c>
      <c r="CD1098" s="63" t="e">
        <f t="shared" si="1846"/>
        <v>#NUM!</v>
      </c>
      <c r="CE1098" s="63" t="e">
        <f t="shared" si="1847"/>
        <v>#NUM!</v>
      </c>
      <c r="CF1098" s="63" t="e">
        <f t="shared" si="1848"/>
        <v>#NUM!</v>
      </c>
      <c r="CG1098" s="63" t="e">
        <f t="shared" si="1849"/>
        <v>#NUM!</v>
      </c>
    </row>
    <row r="1099" spans="4:85" ht="26.25" customHeight="1" x14ac:dyDescent="0.25">
      <c r="E1099" s="37"/>
      <c r="F1099" s="37"/>
      <c r="G1099" s="77">
        <v>291.89999999999998</v>
      </c>
      <c r="H1099" s="41">
        <f t="shared" si="1800"/>
        <v>291.89999999999998</v>
      </c>
      <c r="I1099" s="42">
        <f t="shared" ref="I1099:I1162" si="1850">E1099+G1099</f>
        <v>291.89999999999998</v>
      </c>
      <c r="J1099" s="43">
        <f t="shared" si="1801"/>
        <v>1.141943587985715E-5</v>
      </c>
      <c r="K1099" s="44">
        <f t="shared" si="1802"/>
        <v>3.3333333333303017E-3</v>
      </c>
      <c r="L1099" s="76" t="s">
        <v>514</v>
      </c>
      <c r="M1099" s="127"/>
      <c r="N1099" s="46">
        <f t="shared" si="1803"/>
        <v>291.89666666666665</v>
      </c>
      <c r="O1099" s="46"/>
      <c r="P1099" s="37">
        <v>291.89999999999998</v>
      </c>
      <c r="Q1099" s="46">
        <v>-0.2</v>
      </c>
      <c r="R1099" s="40">
        <v>292.09999999999997</v>
      </c>
      <c r="S1099" s="78"/>
      <c r="T1099" s="78">
        <v>291.89</v>
      </c>
      <c r="U1099" s="47" t="str">
        <f t="shared" si="1804"/>
        <v/>
      </c>
      <c r="V1099" s="47" t="str">
        <f t="shared" si="1805"/>
        <v/>
      </c>
      <c r="W1099" s="50"/>
      <c r="X1099" s="50"/>
      <c r="Y1099" s="50"/>
      <c r="Z1099" s="50"/>
      <c r="AA1099" s="50"/>
      <c r="AB1099" s="50"/>
      <c r="AC1099" s="50"/>
      <c r="AD1099" s="50"/>
      <c r="AE1099" s="51" t="str">
        <f t="shared" si="1806"/>
        <v/>
      </c>
      <c r="AF1099" s="51" t="str">
        <f t="shared" si="1807"/>
        <v/>
      </c>
      <c r="AG1099" s="51" t="str">
        <f t="shared" si="1808"/>
        <v/>
      </c>
      <c r="AH1099" s="51" t="str">
        <f t="shared" si="1809"/>
        <v/>
      </c>
      <c r="AI1099" s="52">
        <f t="shared" si="1810"/>
        <v>291.89999999999998</v>
      </c>
      <c r="AJ1099" s="51"/>
      <c r="AK1099" s="53"/>
      <c r="AL1099" s="52"/>
      <c r="AM1099" s="53">
        <f t="shared" si="1811"/>
        <v>33</v>
      </c>
      <c r="AN1099" s="53">
        <f>IF(AJ1099&lt;&gt;"",IF(AJ1099="o",VLOOKUP(AM1099,OpenSect!$A$1:$D$11,2),IF(AJ1099="u",VLOOKUP(AM1099,UpHill!$A$1:$D$35,2),IF(AJ1099="d",VLOOKUP(AM1099,DownHill!$A$3:$D$29,2),IF(AJ1099="f",VLOOKUP(AM1099,FlatUnd!$A$2:$D$30,2),IF(AJ1099="t",VLOOKUP(AM1099,TimeAdd!$A$1:$D$176,2),IF(AJ1099="l",VLOOKUP(AM1099,SLimit!$A$1:$D$8,2),AN1098)))))),AN1098)</f>
        <v>39</v>
      </c>
      <c r="AO1099" s="53">
        <f>IF(AJ1099&lt;&gt;"",IF(AJ1099="o",VLOOKUP(AM1099,OpenSect!$A$1:$D$11,3),IF(AJ1099="u",VLOOKUP(AM1099,UpHill!$A$1:$D$35,3),IF(AJ1099="d",VLOOKUP(AM1099,DownHill!$A$3:$D$29,3),IF(AJ1099="f",VLOOKUP(AM1099,FlatUnd!$A$2:$D$30,3),IF(AJ1099="t",VLOOKUP(AM1099,TimeAdd!$A$1:$D$18,3),IF(AJ1099="l",VLOOKUP(AM1099,SLimit!$A$1:$D$8,3),AO1098)))))),AO1098)</f>
        <v>46</v>
      </c>
      <c r="AP1099" s="53">
        <f>IF(AJ1099&lt;&gt;"",IF(AJ1099="o",VLOOKUP(AM1099,OpenSect!$A$1:$D$11,4),IF(AJ1099="u",VLOOKUP(AM1099,UpHill!$A$1:$D$35,4),IF(AJ1099="d",VLOOKUP(AM1099,DownHill!$A$3:$D$29,4),IF(AJ1099="f",VLOOKUP(AM1099,FlatUnd!$A$2:$D$30,4),IF(AJ1099="t",VLOOKUP(AM1099,TimeAdd!$A$1:$D$18,4),IF(AJ1099="l",VLOOKUP(AM1099,SLimit!$A$1:$D$8,4),AP1098)))))),AP1098)</f>
        <v>52</v>
      </c>
      <c r="AQ1099" s="53">
        <v>100</v>
      </c>
      <c r="AR1099" s="54" t="str">
        <f t="shared" si="1812"/>
        <v>12 km Stone</v>
      </c>
      <c r="AS1099" s="55"/>
      <c r="AT1099" s="55"/>
      <c r="AU1099" s="56" t="e">
        <f>IF(GroupStTimes!$A$8=0,MIN(CB1099,CD1099,CF1099),MIN(BZ1099,CB1099,CD1099,CF1099))</f>
        <v>#NUM!</v>
      </c>
      <c r="AV1099" s="56" t="e">
        <f>IF(GroupStTimes!$A$8=0,MAX(CC1099,CE1099,CG1099),MAX(CA1099,CC1099,CE1099,CG1099))</f>
        <v>#NUM!</v>
      </c>
      <c r="AW1099" s="57" t="str">
        <f t="shared" si="1813"/>
        <v/>
      </c>
      <c r="AX1099" s="58" t="str">
        <f t="shared" si="1814"/>
        <v/>
      </c>
      <c r="AY1099" s="58" t="str">
        <f t="shared" si="1815"/>
        <v/>
      </c>
      <c r="AZ1099" s="31">
        <f t="shared" si="1816"/>
        <v>289.48</v>
      </c>
      <c r="BA1099" s="59" t="e">
        <f t="shared" si="1817"/>
        <v>#NUM!</v>
      </c>
      <c r="BB1099" s="59" t="e">
        <f t="shared" si="1818"/>
        <v>#NUM!</v>
      </c>
      <c r="BC1099" s="59" t="e">
        <f t="shared" si="1819"/>
        <v>#NUM!</v>
      </c>
      <c r="BD1099" s="59" t="e">
        <f t="shared" si="1820"/>
        <v>#NUM!</v>
      </c>
      <c r="BE1099" s="59" t="e">
        <f t="shared" si="1821"/>
        <v>#NUM!</v>
      </c>
      <c r="BF1099" s="59" t="e">
        <f t="shared" si="1822"/>
        <v>#NUM!</v>
      </c>
      <c r="BG1099" s="59" t="e">
        <f t="shared" si="1823"/>
        <v>#NUM!</v>
      </c>
      <c r="BH1099" s="59" t="e">
        <f t="shared" si="1824"/>
        <v>#NUM!</v>
      </c>
      <c r="BI1099" s="31">
        <f t="shared" si="1825"/>
        <v>2.4199999999999591</v>
      </c>
      <c r="BJ1099" s="61">
        <f t="shared" si="1826"/>
        <v>7.3333333333332099E-2</v>
      </c>
      <c r="BK1099" s="61">
        <f t="shared" si="1827"/>
        <v>6.2051282051281E-2</v>
      </c>
      <c r="BL1099" s="61">
        <f t="shared" si="1828"/>
        <v>5.2608695652173021E-2</v>
      </c>
      <c r="BM1099" s="61">
        <f t="shared" si="1829"/>
        <v>4.6538461538460751E-2</v>
      </c>
      <c r="BN1099" s="62">
        <f t="shared" si="1830"/>
        <v>0</v>
      </c>
      <c r="BO1099" s="62">
        <f t="shared" si="1831"/>
        <v>4</v>
      </c>
      <c r="BP1099" s="62">
        <f t="shared" si="1832"/>
        <v>24</v>
      </c>
      <c r="BQ1099" s="62">
        <f t="shared" si="1833"/>
        <v>0</v>
      </c>
      <c r="BR1099" s="62">
        <f t="shared" si="1834"/>
        <v>3</v>
      </c>
      <c r="BS1099" s="62">
        <f t="shared" si="1835"/>
        <v>43</v>
      </c>
      <c r="BT1099" s="62">
        <f t="shared" si="1836"/>
        <v>0</v>
      </c>
      <c r="BU1099" s="62">
        <f t="shared" si="1837"/>
        <v>3</v>
      </c>
      <c r="BV1099" s="62">
        <f t="shared" si="1838"/>
        <v>9</v>
      </c>
      <c r="BW1099" s="62">
        <f t="shared" si="1839"/>
        <v>0</v>
      </c>
      <c r="BX1099" s="62">
        <f t="shared" si="1840"/>
        <v>2</v>
      </c>
      <c r="BY1099" s="62">
        <f t="shared" si="1841"/>
        <v>48</v>
      </c>
      <c r="BZ1099" s="63" t="e">
        <f t="shared" si="1842"/>
        <v>#NUM!</v>
      </c>
      <c r="CA1099" s="63" t="e">
        <f t="shared" si="1843"/>
        <v>#NUM!</v>
      </c>
      <c r="CB1099" s="63" t="e">
        <f t="shared" si="1844"/>
        <v>#NUM!</v>
      </c>
      <c r="CC1099" s="63" t="e">
        <f t="shared" si="1845"/>
        <v>#NUM!</v>
      </c>
      <c r="CD1099" s="63" t="e">
        <f t="shared" si="1846"/>
        <v>#NUM!</v>
      </c>
      <c r="CE1099" s="63" t="e">
        <f t="shared" si="1847"/>
        <v>#NUM!</v>
      </c>
      <c r="CF1099" s="63" t="e">
        <f t="shared" si="1848"/>
        <v>#NUM!</v>
      </c>
      <c r="CG1099" s="63" t="e">
        <f t="shared" si="1849"/>
        <v>#NUM!</v>
      </c>
    </row>
    <row r="1100" spans="4:85" ht="26.25" customHeight="1" x14ac:dyDescent="0.25">
      <c r="E1100" s="37"/>
      <c r="F1100" s="37"/>
      <c r="G1100" s="78">
        <v>291.87</v>
      </c>
      <c r="H1100" s="41">
        <f t="shared" si="1800"/>
        <v>291.95999999999998</v>
      </c>
      <c r="I1100" s="42">
        <f t="shared" si="1850"/>
        <v>291.87</v>
      </c>
      <c r="J1100" s="43">
        <f t="shared" si="1801"/>
        <v>-3.9972133712500171E-4</v>
      </c>
      <c r="K1100" s="44">
        <f t="shared" si="1802"/>
        <v>-0.11666666666667425</v>
      </c>
      <c r="L1100" s="76" t="s">
        <v>515</v>
      </c>
      <c r="M1100" s="127"/>
      <c r="N1100" s="46">
        <f t="shared" si="1803"/>
        <v>291.98666666666668</v>
      </c>
      <c r="O1100" s="46"/>
      <c r="P1100" s="37">
        <v>291.95999999999998</v>
      </c>
      <c r="Q1100" s="46">
        <v>-0.2</v>
      </c>
      <c r="R1100" s="40">
        <v>292.2</v>
      </c>
      <c r="S1100" s="78"/>
      <c r="T1100" s="78">
        <v>292</v>
      </c>
      <c r="U1100" s="47" t="str">
        <f t="shared" si="1804"/>
        <v/>
      </c>
      <c r="V1100" s="47" t="str">
        <f t="shared" si="1805"/>
        <v/>
      </c>
      <c r="W1100" s="50"/>
      <c r="X1100" s="50"/>
      <c r="Y1100" s="50"/>
      <c r="Z1100" s="50"/>
      <c r="AA1100" s="50"/>
      <c r="AB1100" s="50"/>
      <c r="AC1100" s="50"/>
      <c r="AD1100" s="50"/>
      <c r="AE1100" s="51" t="str">
        <f t="shared" si="1806"/>
        <v/>
      </c>
      <c r="AF1100" s="51" t="str">
        <f t="shared" si="1807"/>
        <v/>
      </c>
      <c r="AG1100" s="51" t="str">
        <f t="shared" si="1808"/>
        <v/>
      </c>
      <c r="AH1100" s="51" t="str">
        <f t="shared" si="1809"/>
        <v/>
      </c>
      <c r="AI1100" s="52">
        <f t="shared" si="1810"/>
        <v>291.95999999999998</v>
      </c>
      <c r="AJ1100" s="51"/>
      <c r="AK1100" s="53"/>
      <c r="AL1100" s="52"/>
      <c r="AM1100" s="53">
        <f t="shared" si="1811"/>
        <v>33</v>
      </c>
      <c r="AN1100" s="53">
        <f>IF(AJ1100&lt;&gt;"",IF(AJ1100="o",VLOOKUP(AM1100,OpenSect!$A$1:$D$11,2),IF(AJ1100="u",VLOOKUP(AM1100,UpHill!$A$1:$D$35,2),IF(AJ1100="d",VLOOKUP(AM1100,DownHill!$A$3:$D$29,2),IF(AJ1100="f",VLOOKUP(AM1100,FlatUnd!$A$2:$D$30,2),IF(AJ1100="t",VLOOKUP(AM1100,TimeAdd!$A$1:$D$176,2),IF(AJ1100="l",VLOOKUP(AM1100,SLimit!$A$1:$D$8,2),AN1099)))))),AN1099)</f>
        <v>39</v>
      </c>
      <c r="AO1100" s="53">
        <f>IF(AJ1100&lt;&gt;"",IF(AJ1100="o",VLOOKUP(AM1100,OpenSect!$A$1:$D$11,3),IF(AJ1100="u",VLOOKUP(AM1100,UpHill!$A$1:$D$35,3),IF(AJ1100="d",VLOOKUP(AM1100,DownHill!$A$3:$D$29,3),IF(AJ1100="f",VLOOKUP(AM1100,FlatUnd!$A$2:$D$30,3),IF(AJ1100="t",VLOOKUP(AM1100,TimeAdd!$A$1:$D$18,3),IF(AJ1100="l",VLOOKUP(AM1100,SLimit!$A$1:$D$8,3),AO1099)))))),AO1099)</f>
        <v>46</v>
      </c>
      <c r="AP1100" s="53">
        <f>IF(AJ1100&lt;&gt;"",IF(AJ1100="o",VLOOKUP(AM1100,OpenSect!$A$1:$D$11,4),IF(AJ1100="u",VLOOKUP(AM1100,UpHill!$A$1:$D$35,4),IF(AJ1100="d",VLOOKUP(AM1100,DownHill!$A$3:$D$29,4),IF(AJ1100="f",VLOOKUP(AM1100,FlatUnd!$A$2:$D$30,4),IF(AJ1100="t",VLOOKUP(AM1100,TimeAdd!$A$1:$D$18,4),IF(AJ1100="l",VLOOKUP(AM1100,SLimit!$A$1:$D$8,4),AP1099)))))),AP1099)</f>
        <v>52</v>
      </c>
      <c r="AQ1100" s="53">
        <v>100</v>
      </c>
      <c r="AR1100" s="54" t="str">
        <f t="shared" si="1812"/>
        <v>Sithembile{ right} / Abattoir st.{ left.}</v>
      </c>
      <c r="AS1100" s="55"/>
      <c r="AT1100" s="55"/>
      <c r="AU1100" s="56" t="e">
        <f>IF(GroupStTimes!$A$8=0,MIN(CB1100,CD1100,CF1100),MIN(BZ1100,CB1100,CD1100,CF1100))</f>
        <v>#NUM!</v>
      </c>
      <c r="AV1100" s="56" t="e">
        <f>IF(GroupStTimes!$A$8=0,MAX(CC1100,CE1100,CG1100),MAX(CA1100,CC1100,CE1100,CG1100))</f>
        <v>#NUM!</v>
      </c>
      <c r="AW1100" s="57" t="str">
        <f t="shared" si="1813"/>
        <v/>
      </c>
      <c r="AX1100" s="58" t="str">
        <f t="shared" si="1814"/>
        <v/>
      </c>
      <c r="AY1100" s="58" t="str">
        <f t="shared" si="1815"/>
        <v/>
      </c>
      <c r="AZ1100" s="31">
        <f t="shared" si="1816"/>
        <v>289.48</v>
      </c>
      <c r="BA1100" s="59" t="e">
        <f t="shared" si="1817"/>
        <v>#NUM!</v>
      </c>
      <c r="BB1100" s="59" t="e">
        <f t="shared" si="1818"/>
        <v>#NUM!</v>
      </c>
      <c r="BC1100" s="59" t="e">
        <f t="shared" si="1819"/>
        <v>#NUM!</v>
      </c>
      <c r="BD1100" s="59" t="e">
        <f t="shared" si="1820"/>
        <v>#NUM!</v>
      </c>
      <c r="BE1100" s="59" t="e">
        <f t="shared" si="1821"/>
        <v>#NUM!</v>
      </c>
      <c r="BF1100" s="59" t="e">
        <f t="shared" si="1822"/>
        <v>#NUM!</v>
      </c>
      <c r="BG1100" s="59" t="e">
        <f t="shared" si="1823"/>
        <v>#NUM!</v>
      </c>
      <c r="BH1100" s="59" t="e">
        <f t="shared" si="1824"/>
        <v>#NUM!</v>
      </c>
      <c r="BI1100" s="31">
        <f t="shared" si="1825"/>
        <v>2.4799999999999613</v>
      </c>
      <c r="BJ1100" s="61">
        <f t="shared" si="1826"/>
        <v>7.5151515151513984E-2</v>
      </c>
      <c r="BK1100" s="61">
        <f t="shared" si="1827"/>
        <v>6.3589743589742592E-2</v>
      </c>
      <c r="BL1100" s="61">
        <f t="shared" si="1828"/>
        <v>5.391304347826003E-2</v>
      </c>
      <c r="BM1100" s="61">
        <f t="shared" si="1829"/>
        <v>4.7692307692306951E-2</v>
      </c>
      <c r="BN1100" s="62">
        <f t="shared" si="1830"/>
        <v>0</v>
      </c>
      <c r="BO1100" s="62">
        <f t="shared" si="1831"/>
        <v>4</v>
      </c>
      <c r="BP1100" s="62">
        <f t="shared" si="1832"/>
        <v>31</v>
      </c>
      <c r="BQ1100" s="62">
        <f t="shared" si="1833"/>
        <v>0</v>
      </c>
      <c r="BR1100" s="62">
        <f t="shared" si="1834"/>
        <v>3</v>
      </c>
      <c r="BS1100" s="62">
        <f t="shared" si="1835"/>
        <v>49</v>
      </c>
      <c r="BT1100" s="62">
        <f t="shared" si="1836"/>
        <v>0</v>
      </c>
      <c r="BU1100" s="62">
        <f t="shared" si="1837"/>
        <v>3</v>
      </c>
      <c r="BV1100" s="62">
        <f t="shared" si="1838"/>
        <v>14</v>
      </c>
      <c r="BW1100" s="62">
        <f t="shared" si="1839"/>
        <v>0</v>
      </c>
      <c r="BX1100" s="62">
        <f t="shared" si="1840"/>
        <v>2</v>
      </c>
      <c r="BY1100" s="62">
        <f t="shared" si="1841"/>
        <v>52</v>
      </c>
      <c r="BZ1100" s="63" t="e">
        <f t="shared" si="1842"/>
        <v>#NUM!</v>
      </c>
      <c r="CA1100" s="63" t="e">
        <f t="shared" si="1843"/>
        <v>#NUM!</v>
      </c>
      <c r="CB1100" s="63" t="e">
        <f t="shared" si="1844"/>
        <v>#NUM!</v>
      </c>
      <c r="CC1100" s="63" t="e">
        <f t="shared" si="1845"/>
        <v>#NUM!</v>
      </c>
      <c r="CD1100" s="63" t="e">
        <f t="shared" si="1846"/>
        <v>#NUM!</v>
      </c>
      <c r="CE1100" s="63" t="e">
        <f t="shared" si="1847"/>
        <v>#NUM!</v>
      </c>
      <c r="CF1100" s="63" t="e">
        <f t="shared" si="1848"/>
        <v>#NUM!</v>
      </c>
      <c r="CG1100" s="63" t="e">
        <f t="shared" si="1849"/>
        <v>#NUM!</v>
      </c>
    </row>
    <row r="1101" spans="4:85" ht="26.25" customHeight="1" x14ac:dyDescent="0.25">
      <c r="E1101" s="37"/>
      <c r="F1101" s="37"/>
      <c r="G1101" s="66">
        <f>G1100+Q1101-Q1100</f>
        <v>291.87</v>
      </c>
      <c r="H1101" s="41">
        <f t="shared" si="1800"/>
        <v>292.24</v>
      </c>
      <c r="I1101" s="42">
        <f t="shared" si="1850"/>
        <v>291.87</v>
      </c>
      <c r="J1101" s="43">
        <f t="shared" si="1801"/>
        <v>-1.7016708351893874E-3</v>
      </c>
      <c r="K1101" s="44">
        <f t="shared" si="1802"/>
        <v>-0.49666666666672654</v>
      </c>
      <c r="L1101" s="76" t="s">
        <v>516</v>
      </c>
      <c r="M1101" s="127"/>
      <c r="N1101" s="46">
        <f t="shared" si="1803"/>
        <v>292.36666666666673</v>
      </c>
      <c r="O1101" s="46"/>
      <c r="P1101" s="37">
        <v>292.24</v>
      </c>
      <c r="Q1101" s="46">
        <v>-0.2</v>
      </c>
      <c r="R1101" s="40">
        <v>292.63</v>
      </c>
      <c r="S1101" s="77"/>
      <c r="T1101" s="77">
        <v>292.43</v>
      </c>
      <c r="U1101" s="47" t="str">
        <f t="shared" si="1804"/>
        <v/>
      </c>
      <c r="V1101" s="47" t="str">
        <f t="shared" si="1805"/>
        <v/>
      </c>
      <c r="W1101" s="50"/>
      <c r="X1101" s="50"/>
      <c r="Y1101" s="50"/>
      <c r="Z1101" s="50"/>
      <c r="AA1101" s="50"/>
      <c r="AB1101" s="50"/>
      <c r="AC1101" s="50"/>
      <c r="AD1101" s="50"/>
      <c r="AE1101" s="51" t="str">
        <f t="shared" si="1806"/>
        <v/>
      </c>
      <c r="AF1101" s="51" t="str">
        <f t="shared" si="1807"/>
        <v/>
      </c>
      <c r="AG1101" s="51" t="str">
        <f t="shared" si="1808"/>
        <v/>
      </c>
      <c r="AH1101" s="51" t="str">
        <f t="shared" si="1809"/>
        <v/>
      </c>
      <c r="AI1101" s="52">
        <f t="shared" si="1810"/>
        <v>292.24</v>
      </c>
      <c r="AJ1101" s="51"/>
      <c r="AK1101" s="53"/>
      <c r="AL1101" s="52"/>
      <c r="AM1101" s="53">
        <f t="shared" si="1811"/>
        <v>33</v>
      </c>
      <c r="AN1101" s="53">
        <f>IF(AJ1101&lt;&gt;"",IF(AJ1101="o",VLOOKUP(AM1101,OpenSect!$A$1:$D$11,2),IF(AJ1101="u",VLOOKUP(AM1101,UpHill!$A$1:$D$35,2),IF(AJ1101="d",VLOOKUP(AM1101,DownHill!$A$3:$D$29,2),IF(AJ1101="f",VLOOKUP(AM1101,FlatUnd!$A$2:$D$30,2),IF(AJ1101="t",VLOOKUP(AM1101,TimeAdd!$A$1:$D$176,2),IF(AJ1101="l",VLOOKUP(AM1101,SLimit!$A$1:$D$8,2),AN1100)))))),AN1100)</f>
        <v>39</v>
      </c>
      <c r="AO1101" s="53">
        <f>IF(AJ1101&lt;&gt;"",IF(AJ1101="o",VLOOKUP(AM1101,OpenSect!$A$1:$D$11,3),IF(AJ1101="u",VLOOKUP(AM1101,UpHill!$A$1:$D$35,3),IF(AJ1101="d",VLOOKUP(AM1101,DownHill!$A$3:$D$29,3),IF(AJ1101="f",VLOOKUP(AM1101,FlatUnd!$A$2:$D$30,3),IF(AJ1101="t",VLOOKUP(AM1101,TimeAdd!$A$1:$D$18,3),IF(AJ1101="l",VLOOKUP(AM1101,SLimit!$A$1:$D$8,3),AO1100)))))),AO1100)</f>
        <v>46</v>
      </c>
      <c r="AP1101" s="53">
        <f>IF(AJ1101&lt;&gt;"",IF(AJ1101="o",VLOOKUP(AM1101,OpenSect!$A$1:$D$11,4),IF(AJ1101="u",VLOOKUP(AM1101,UpHill!$A$1:$D$35,4),IF(AJ1101="d",VLOOKUP(AM1101,DownHill!$A$3:$D$29,4),IF(AJ1101="f",VLOOKUP(AM1101,FlatUnd!$A$2:$D$30,4),IF(AJ1101="t",VLOOKUP(AM1101,TimeAdd!$A$1:$D$18,4),IF(AJ1101="l",VLOOKUP(AM1101,SLimit!$A$1:$D$8,4),AP1100)))))),AP1100)</f>
        <v>52</v>
      </c>
      <c r="AQ1101" s="53">
        <v>100</v>
      </c>
      <c r="AR1101" s="54" t="str">
        <f t="shared" si="1812"/>
        <v>Warning - Children.  Missing 23-01-28 &amp; 2023-02-25</v>
      </c>
      <c r="AS1101" s="55"/>
      <c r="AT1101" s="55"/>
      <c r="AU1101" s="56" t="e">
        <f>IF(GroupStTimes!$A$8=0,MIN(CB1101,CD1101,CF1101),MIN(BZ1101,CB1101,CD1101,CF1101))</f>
        <v>#NUM!</v>
      </c>
      <c r="AV1101" s="56" t="e">
        <f>IF(GroupStTimes!$A$8=0,MAX(CC1101,CE1101,CG1101),MAX(CA1101,CC1101,CE1101,CG1101))</f>
        <v>#NUM!</v>
      </c>
      <c r="AW1101" s="57" t="str">
        <f t="shared" si="1813"/>
        <v/>
      </c>
      <c r="AX1101" s="58" t="str">
        <f t="shared" si="1814"/>
        <v/>
      </c>
      <c r="AY1101" s="58" t="str">
        <f t="shared" si="1815"/>
        <v/>
      </c>
      <c r="AZ1101" s="31">
        <f t="shared" si="1816"/>
        <v>289.48</v>
      </c>
      <c r="BA1101" s="59" t="e">
        <f t="shared" si="1817"/>
        <v>#NUM!</v>
      </c>
      <c r="BB1101" s="59" t="e">
        <f t="shared" si="1818"/>
        <v>#NUM!</v>
      </c>
      <c r="BC1101" s="59" t="e">
        <f t="shared" si="1819"/>
        <v>#NUM!</v>
      </c>
      <c r="BD1101" s="59" t="e">
        <f t="shared" si="1820"/>
        <v>#NUM!</v>
      </c>
      <c r="BE1101" s="59" t="e">
        <f t="shared" si="1821"/>
        <v>#NUM!</v>
      </c>
      <c r="BF1101" s="59" t="e">
        <f t="shared" si="1822"/>
        <v>#NUM!</v>
      </c>
      <c r="BG1101" s="59" t="e">
        <f t="shared" si="1823"/>
        <v>#NUM!</v>
      </c>
      <c r="BH1101" s="59" t="e">
        <f t="shared" si="1824"/>
        <v>#NUM!</v>
      </c>
      <c r="BI1101" s="31">
        <f t="shared" si="1825"/>
        <v>2.7599999999999909</v>
      </c>
      <c r="BJ1101" s="61">
        <f t="shared" si="1826"/>
        <v>8.3636363636363356E-2</v>
      </c>
      <c r="BK1101" s="61">
        <f t="shared" si="1827"/>
        <v>7.0769230769230543E-2</v>
      </c>
      <c r="BL1101" s="61">
        <f t="shared" si="1828"/>
        <v>5.9999999999999803E-2</v>
      </c>
      <c r="BM1101" s="61">
        <f t="shared" si="1829"/>
        <v>5.3076923076922904E-2</v>
      </c>
      <c r="BN1101" s="62">
        <f t="shared" si="1830"/>
        <v>0</v>
      </c>
      <c r="BO1101" s="62">
        <f t="shared" si="1831"/>
        <v>5</v>
      </c>
      <c r="BP1101" s="62">
        <f t="shared" si="1832"/>
        <v>1</v>
      </c>
      <c r="BQ1101" s="62">
        <f t="shared" si="1833"/>
        <v>0</v>
      </c>
      <c r="BR1101" s="62">
        <f t="shared" si="1834"/>
        <v>4</v>
      </c>
      <c r="BS1101" s="62">
        <f t="shared" si="1835"/>
        <v>15</v>
      </c>
      <c r="BT1101" s="62">
        <f t="shared" si="1836"/>
        <v>0</v>
      </c>
      <c r="BU1101" s="62">
        <f t="shared" si="1837"/>
        <v>3</v>
      </c>
      <c r="BV1101" s="62">
        <f t="shared" si="1838"/>
        <v>36</v>
      </c>
      <c r="BW1101" s="62">
        <f t="shared" si="1839"/>
        <v>0</v>
      </c>
      <c r="BX1101" s="62">
        <f t="shared" si="1840"/>
        <v>3</v>
      </c>
      <c r="BY1101" s="62">
        <f t="shared" si="1841"/>
        <v>11</v>
      </c>
      <c r="BZ1101" s="63" t="e">
        <f t="shared" si="1842"/>
        <v>#NUM!</v>
      </c>
      <c r="CA1101" s="63" t="e">
        <f t="shared" si="1843"/>
        <v>#NUM!</v>
      </c>
      <c r="CB1101" s="63" t="e">
        <f t="shared" si="1844"/>
        <v>#NUM!</v>
      </c>
      <c r="CC1101" s="63" t="e">
        <f t="shared" si="1845"/>
        <v>#NUM!</v>
      </c>
      <c r="CD1101" s="63" t="e">
        <f t="shared" si="1846"/>
        <v>#NUM!</v>
      </c>
      <c r="CE1101" s="63" t="e">
        <f t="shared" si="1847"/>
        <v>#NUM!</v>
      </c>
      <c r="CF1101" s="63" t="e">
        <f t="shared" si="1848"/>
        <v>#NUM!</v>
      </c>
      <c r="CG1101" s="63" t="e">
        <f t="shared" si="1849"/>
        <v>#NUM!</v>
      </c>
    </row>
    <row r="1102" spans="4:85" ht="26.25" customHeight="1" x14ac:dyDescent="0.25">
      <c r="E1102" s="37"/>
      <c r="F1102" s="37"/>
      <c r="G1102" s="78">
        <v>292.48</v>
      </c>
      <c r="H1102" s="41">
        <f t="shared" si="1800"/>
        <v>292.56</v>
      </c>
      <c r="I1102" s="42">
        <f t="shared" si="1850"/>
        <v>292.48</v>
      </c>
      <c r="J1102" s="43">
        <f t="shared" si="1801"/>
        <v>-3.7609409190376655E-4</v>
      </c>
      <c r="K1102" s="44">
        <f t="shared" si="1802"/>
        <v>-0.11000000000001364</v>
      </c>
      <c r="L1102" s="76" t="s">
        <v>485</v>
      </c>
      <c r="M1102" s="127"/>
      <c r="N1102" s="46">
        <f t="shared" si="1803"/>
        <v>292.59000000000003</v>
      </c>
      <c r="O1102" s="46"/>
      <c r="P1102" s="37">
        <v>292.56</v>
      </c>
      <c r="Q1102" s="46">
        <v>-0.2</v>
      </c>
      <c r="R1102" s="40">
        <v>292.81</v>
      </c>
      <c r="S1102" s="78"/>
      <c r="T1102" s="78">
        <v>292.60000000000002</v>
      </c>
      <c r="U1102" s="47" t="str">
        <f t="shared" si="1804"/>
        <v/>
      </c>
      <c r="V1102" s="47" t="str">
        <f t="shared" si="1805"/>
        <v/>
      </c>
      <c r="W1102" s="50"/>
      <c r="X1102" s="50"/>
      <c r="Y1102" s="50"/>
      <c r="Z1102" s="50"/>
      <c r="AA1102" s="50"/>
      <c r="AB1102" s="50"/>
      <c r="AC1102" s="50"/>
      <c r="AD1102" s="50"/>
      <c r="AE1102" s="51" t="str">
        <f t="shared" si="1806"/>
        <v/>
      </c>
      <c r="AF1102" s="51" t="str">
        <f t="shared" si="1807"/>
        <v/>
      </c>
      <c r="AG1102" s="51" t="str">
        <f t="shared" si="1808"/>
        <v/>
      </c>
      <c r="AH1102" s="51" t="str">
        <f t="shared" si="1809"/>
        <v/>
      </c>
      <c r="AI1102" s="52">
        <f t="shared" si="1810"/>
        <v>292.56</v>
      </c>
      <c r="AJ1102" s="51"/>
      <c r="AK1102" s="53"/>
      <c r="AL1102" s="52"/>
      <c r="AM1102" s="53">
        <f t="shared" si="1811"/>
        <v>33</v>
      </c>
      <c r="AN1102" s="53">
        <f>IF(AJ1102&lt;&gt;"",IF(AJ1102="o",VLOOKUP(AM1102,OpenSect!$A$1:$D$11,2),IF(AJ1102="u",VLOOKUP(AM1102,UpHill!$A$1:$D$35,2),IF(AJ1102="d",VLOOKUP(AM1102,DownHill!$A$3:$D$29,2),IF(AJ1102="f",VLOOKUP(AM1102,FlatUnd!$A$2:$D$30,2),IF(AJ1102="t",VLOOKUP(AM1102,TimeAdd!$A$1:$D$176,2),IF(AJ1102="l",VLOOKUP(AM1102,SLimit!$A$1:$D$8,2),AN1101)))))),AN1101)</f>
        <v>39</v>
      </c>
      <c r="AO1102" s="53">
        <f>IF(AJ1102&lt;&gt;"",IF(AJ1102="o",VLOOKUP(AM1102,OpenSect!$A$1:$D$11,3),IF(AJ1102="u",VLOOKUP(AM1102,UpHill!$A$1:$D$35,3),IF(AJ1102="d",VLOOKUP(AM1102,DownHill!$A$3:$D$29,3),IF(AJ1102="f",VLOOKUP(AM1102,FlatUnd!$A$2:$D$30,3),IF(AJ1102="t",VLOOKUP(AM1102,TimeAdd!$A$1:$D$18,3),IF(AJ1102="l",VLOOKUP(AM1102,SLimit!$A$1:$D$8,3),AO1101)))))),AO1101)</f>
        <v>46</v>
      </c>
      <c r="AP1102" s="53">
        <f>IF(AJ1102&lt;&gt;"",IF(AJ1102="o",VLOOKUP(AM1102,OpenSect!$A$1:$D$11,4),IF(AJ1102="u",VLOOKUP(AM1102,UpHill!$A$1:$D$35,4),IF(AJ1102="d",VLOOKUP(AM1102,DownHill!$A$3:$D$29,4),IF(AJ1102="f",VLOOKUP(AM1102,FlatUnd!$A$2:$D$30,4),IF(AJ1102="t",VLOOKUP(AM1102,TimeAdd!$A$1:$D$18,4),IF(AJ1102="l",VLOOKUP(AM1102,SLimit!$A$1:$D$8,4),AP1101)))))),AP1101)</f>
        <v>52</v>
      </c>
      <c r="AQ1102" s="53">
        <v>100</v>
      </c>
      <c r="AR1102" s="54" t="str">
        <f t="shared" si="1812"/>
        <v>Warning - Gentle curve{ Left}.</v>
      </c>
      <c r="AS1102" s="55"/>
      <c r="AT1102" s="55"/>
      <c r="AU1102" s="56" t="e">
        <f>IF(GroupStTimes!$A$8=0,MIN(CB1102,CD1102,CF1102),MIN(BZ1102,CB1102,CD1102,CF1102))</f>
        <v>#NUM!</v>
      </c>
      <c r="AV1102" s="56" t="e">
        <f>IF(GroupStTimes!$A$8=0,MAX(CC1102,CE1102,CG1102),MAX(CA1102,CC1102,CE1102,CG1102))</f>
        <v>#NUM!</v>
      </c>
      <c r="AW1102" s="57" t="str">
        <f t="shared" si="1813"/>
        <v/>
      </c>
      <c r="AX1102" s="58" t="str">
        <f t="shared" si="1814"/>
        <v/>
      </c>
      <c r="AY1102" s="58" t="str">
        <f t="shared" si="1815"/>
        <v/>
      </c>
      <c r="AZ1102" s="31">
        <f t="shared" si="1816"/>
        <v>289.48</v>
      </c>
      <c r="BA1102" s="59" t="e">
        <f t="shared" si="1817"/>
        <v>#NUM!</v>
      </c>
      <c r="BB1102" s="59" t="e">
        <f t="shared" si="1818"/>
        <v>#NUM!</v>
      </c>
      <c r="BC1102" s="59" t="e">
        <f t="shared" si="1819"/>
        <v>#NUM!</v>
      </c>
      <c r="BD1102" s="59" t="e">
        <f t="shared" si="1820"/>
        <v>#NUM!</v>
      </c>
      <c r="BE1102" s="59" t="e">
        <f t="shared" si="1821"/>
        <v>#NUM!</v>
      </c>
      <c r="BF1102" s="59" t="e">
        <f t="shared" si="1822"/>
        <v>#NUM!</v>
      </c>
      <c r="BG1102" s="59" t="e">
        <f t="shared" si="1823"/>
        <v>#NUM!</v>
      </c>
      <c r="BH1102" s="59" t="e">
        <f t="shared" si="1824"/>
        <v>#NUM!</v>
      </c>
      <c r="BI1102" s="31">
        <f t="shared" si="1825"/>
        <v>3.0799999999999841</v>
      </c>
      <c r="BJ1102" s="61">
        <f t="shared" si="1826"/>
        <v>9.3333333333332852E-2</v>
      </c>
      <c r="BK1102" s="61">
        <f t="shared" si="1827"/>
        <v>7.8974358974358561E-2</v>
      </c>
      <c r="BL1102" s="61">
        <f t="shared" si="1828"/>
        <v>6.6956521739130095E-2</v>
      </c>
      <c r="BM1102" s="61">
        <f t="shared" si="1829"/>
        <v>5.9230769230768927E-2</v>
      </c>
      <c r="BN1102" s="62">
        <f t="shared" si="1830"/>
        <v>0</v>
      </c>
      <c r="BO1102" s="62">
        <f t="shared" si="1831"/>
        <v>5</v>
      </c>
      <c r="BP1102" s="62">
        <f t="shared" si="1832"/>
        <v>36</v>
      </c>
      <c r="BQ1102" s="62">
        <f t="shared" si="1833"/>
        <v>0</v>
      </c>
      <c r="BR1102" s="62">
        <f t="shared" si="1834"/>
        <v>4</v>
      </c>
      <c r="BS1102" s="62">
        <f t="shared" si="1835"/>
        <v>44</v>
      </c>
      <c r="BT1102" s="62">
        <f t="shared" si="1836"/>
        <v>0</v>
      </c>
      <c r="BU1102" s="62">
        <f t="shared" si="1837"/>
        <v>4</v>
      </c>
      <c r="BV1102" s="62">
        <f t="shared" si="1838"/>
        <v>1</v>
      </c>
      <c r="BW1102" s="62">
        <f t="shared" si="1839"/>
        <v>0</v>
      </c>
      <c r="BX1102" s="62">
        <f t="shared" si="1840"/>
        <v>3</v>
      </c>
      <c r="BY1102" s="62">
        <f t="shared" si="1841"/>
        <v>33</v>
      </c>
      <c r="BZ1102" s="63" t="e">
        <f t="shared" si="1842"/>
        <v>#NUM!</v>
      </c>
      <c r="CA1102" s="63" t="e">
        <f t="shared" si="1843"/>
        <v>#NUM!</v>
      </c>
      <c r="CB1102" s="63" t="e">
        <f t="shared" si="1844"/>
        <v>#NUM!</v>
      </c>
      <c r="CC1102" s="63" t="e">
        <f t="shared" si="1845"/>
        <v>#NUM!</v>
      </c>
      <c r="CD1102" s="63" t="e">
        <f t="shared" si="1846"/>
        <v>#NUM!</v>
      </c>
      <c r="CE1102" s="63" t="e">
        <f t="shared" si="1847"/>
        <v>#NUM!</v>
      </c>
      <c r="CF1102" s="63" t="e">
        <f t="shared" si="1848"/>
        <v>#NUM!</v>
      </c>
      <c r="CG1102" s="63" t="e">
        <f t="shared" si="1849"/>
        <v>#NUM!</v>
      </c>
    </row>
    <row r="1103" spans="4:85" ht="26.25" customHeight="1" x14ac:dyDescent="0.25">
      <c r="D1103" s="37">
        <v>50</v>
      </c>
      <c r="E1103" s="37"/>
      <c r="F1103" s="37"/>
      <c r="G1103" s="78">
        <v>292.93</v>
      </c>
      <c r="H1103" s="41">
        <f t="shared" si="1800"/>
        <v>293.01</v>
      </c>
      <c r="I1103" s="42">
        <f t="shared" si="1850"/>
        <v>292.93</v>
      </c>
      <c r="J1103" s="43">
        <f t="shared" si="1801"/>
        <v>-3.7551633496042328E-4</v>
      </c>
      <c r="K1103" s="44">
        <f t="shared" si="1802"/>
        <v>-0.1099999999999568</v>
      </c>
      <c r="L1103" s="76" t="s">
        <v>474</v>
      </c>
      <c r="M1103" s="127"/>
      <c r="N1103" s="46">
        <f t="shared" si="1803"/>
        <v>293.03999999999996</v>
      </c>
      <c r="O1103" s="46"/>
      <c r="P1103" s="37">
        <v>293.01</v>
      </c>
      <c r="Q1103" s="46">
        <v>-0.2</v>
      </c>
      <c r="R1103" s="40">
        <v>293.26</v>
      </c>
      <c r="S1103" s="78"/>
      <c r="T1103" s="78">
        <v>293.05</v>
      </c>
      <c r="U1103" s="47" t="str">
        <f t="shared" si="1804"/>
        <v/>
      </c>
      <c r="V1103" s="47" t="str">
        <f t="shared" si="1805"/>
        <v/>
      </c>
      <c r="W1103" s="50"/>
      <c r="X1103" s="50"/>
      <c r="Y1103" s="50"/>
      <c r="Z1103" s="50"/>
      <c r="AA1103" s="50"/>
      <c r="AB1103" s="50"/>
      <c r="AC1103" s="50"/>
      <c r="AD1103" s="50"/>
      <c r="AE1103" s="51" t="str">
        <f t="shared" si="1806"/>
        <v/>
      </c>
      <c r="AF1103" s="51" t="str">
        <f t="shared" si="1807"/>
        <v/>
      </c>
      <c r="AG1103" s="51" t="str">
        <f t="shared" si="1808"/>
        <v/>
      </c>
      <c r="AH1103" s="51">
        <f t="shared" si="1809"/>
        <v>50</v>
      </c>
      <c r="AI1103" s="52">
        <f t="shared" si="1810"/>
        <v>293.01</v>
      </c>
      <c r="AJ1103" s="51" t="s">
        <v>49</v>
      </c>
      <c r="AK1103" s="53"/>
      <c r="AL1103" s="52"/>
      <c r="AM1103" s="53">
        <f t="shared" si="1811"/>
        <v>50</v>
      </c>
      <c r="AN1103" s="53">
        <f>IF(AJ1103&lt;&gt;"",IF(AJ1103="o",VLOOKUP(AM1103,OpenSect!$A$1:$D$11,2),IF(AJ1103="u",VLOOKUP(AM1103,UpHill!$A$1:$D$35,2),IF(AJ1103="d",VLOOKUP(AM1103,DownHill!$A$3:$D$29,2),IF(AJ1103="f",VLOOKUP(AM1103,FlatUnd!$A$2:$D$30,2),IF(AJ1103="t",VLOOKUP(AM1103,TimeAdd!$A$1:$D$176,2),IF(AJ1103="l",VLOOKUP(AM1103,SLimit!$A$1:$D$8,2),AN1102)))))),AN1102)</f>
        <v>60</v>
      </c>
      <c r="AO1103" s="53">
        <f>IF(AJ1103&lt;&gt;"",IF(AJ1103="o",VLOOKUP(AM1103,OpenSect!$A$1:$D$11,3),IF(AJ1103="u",VLOOKUP(AM1103,UpHill!$A$1:$D$35,3),IF(AJ1103="d",VLOOKUP(AM1103,DownHill!$A$3:$D$29,3),IF(AJ1103="f",VLOOKUP(AM1103,FlatUnd!$A$2:$D$30,3),IF(AJ1103="t",VLOOKUP(AM1103,TimeAdd!$A$1:$D$18,3),IF(AJ1103="l",VLOOKUP(AM1103,SLimit!$A$1:$D$8,3),AO1102)))))),AO1102)</f>
        <v>70</v>
      </c>
      <c r="AP1103" s="53">
        <f>IF(AJ1103&lt;&gt;"",IF(AJ1103="o",VLOOKUP(AM1103,OpenSect!$A$1:$D$11,4),IF(AJ1103="u",VLOOKUP(AM1103,UpHill!$A$1:$D$35,4),IF(AJ1103="d",VLOOKUP(AM1103,DownHill!$A$3:$D$29,4),IF(AJ1103="f",VLOOKUP(AM1103,FlatUnd!$A$2:$D$30,4),IF(AJ1103="t",VLOOKUP(AM1103,TimeAdd!$A$1:$D$18,4),IF(AJ1103="l",VLOOKUP(AM1103,SLimit!$A$1:$D$8,4),AP1102)))))),AP1102)</f>
        <v>80</v>
      </c>
      <c r="AQ1103" s="53">
        <v>100</v>
      </c>
      <c r="AR1103" s="54" t="str">
        <f t="shared" si="1812"/>
        <v xml:space="preserve">100 Speed limit. </v>
      </c>
      <c r="AS1103" s="55"/>
      <c r="AT1103" s="55"/>
      <c r="AU1103" s="56" t="e">
        <f>IF(GroupStTimes!$A$8=0,MIN(CB1103,CD1103,CF1103),MIN(BZ1103,CB1103,CD1103,CF1103))</f>
        <v>#NUM!</v>
      </c>
      <c r="AV1103" s="56" t="e">
        <f>IF(GroupStTimes!$A$8=0,MAX(CC1103,CE1103,CG1103),MAX(CA1103,CC1103,CE1103,CG1103))</f>
        <v>#NUM!</v>
      </c>
      <c r="AW1103" s="57" t="str">
        <f t="shared" si="1813"/>
        <v/>
      </c>
      <c r="AX1103" s="58" t="str">
        <f t="shared" si="1814"/>
        <v/>
      </c>
      <c r="AY1103" s="58" t="str">
        <f t="shared" si="1815"/>
        <v/>
      </c>
      <c r="AZ1103" s="31">
        <f t="shared" si="1816"/>
        <v>289.48</v>
      </c>
      <c r="BA1103" s="59" t="e">
        <f t="shared" si="1817"/>
        <v>#NUM!</v>
      </c>
      <c r="BB1103" s="59" t="e">
        <f t="shared" si="1818"/>
        <v>#NUM!</v>
      </c>
      <c r="BC1103" s="59" t="e">
        <f t="shared" si="1819"/>
        <v>#NUM!</v>
      </c>
      <c r="BD1103" s="59" t="e">
        <f t="shared" si="1820"/>
        <v>#NUM!</v>
      </c>
      <c r="BE1103" s="59" t="e">
        <f t="shared" si="1821"/>
        <v>#NUM!</v>
      </c>
      <c r="BF1103" s="59" t="e">
        <f t="shared" si="1822"/>
        <v>#NUM!</v>
      </c>
      <c r="BG1103" s="59" t="e">
        <f t="shared" si="1823"/>
        <v>#NUM!</v>
      </c>
      <c r="BH1103" s="59" t="e">
        <f t="shared" si="1824"/>
        <v>#NUM!</v>
      </c>
      <c r="BI1103" s="31">
        <f t="shared" si="1825"/>
        <v>3.5299999999999727</v>
      </c>
      <c r="BJ1103" s="61">
        <f t="shared" si="1826"/>
        <v>0.10696969696969615</v>
      </c>
      <c r="BK1103" s="61">
        <f t="shared" si="1827"/>
        <v>9.0512820512819808E-2</v>
      </c>
      <c r="BL1103" s="61">
        <f t="shared" si="1828"/>
        <v>7.6739130434782019E-2</v>
      </c>
      <c r="BM1103" s="61">
        <f t="shared" si="1829"/>
        <v>6.7884615384614863E-2</v>
      </c>
      <c r="BN1103" s="62">
        <f t="shared" si="1830"/>
        <v>0</v>
      </c>
      <c r="BO1103" s="62">
        <f t="shared" si="1831"/>
        <v>6</v>
      </c>
      <c r="BP1103" s="62">
        <f t="shared" si="1832"/>
        <v>25</v>
      </c>
      <c r="BQ1103" s="62">
        <f t="shared" si="1833"/>
        <v>0</v>
      </c>
      <c r="BR1103" s="62">
        <f t="shared" si="1834"/>
        <v>5</v>
      </c>
      <c r="BS1103" s="62">
        <f t="shared" si="1835"/>
        <v>26</v>
      </c>
      <c r="BT1103" s="62">
        <f t="shared" si="1836"/>
        <v>0</v>
      </c>
      <c r="BU1103" s="62">
        <f t="shared" si="1837"/>
        <v>4</v>
      </c>
      <c r="BV1103" s="62">
        <f t="shared" si="1838"/>
        <v>36</v>
      </c>
      <c r="BW1103" s="62">
        <f t="shared" si="1839"/>
        <v>0</v>
      </c>
      <c r="BX1103" s="62">
        <f t="shared" si="1840"/>
        <v>4</v>
      </c>
      <c r="BY1103" s="62">
        <f t="shared" si="1841"/>
        <v>4</v>
      </c>
      <c r="BZ1103" s="63" t="e">
        <f t="shared" si="1842"/>
        <v>#NUM!</v>
      </c>
      <c r="CA1103" s="63" t="e">
        <f t="shared" si="1843"/>
        <v>#NUM!</v>
      </c>
      <c r="CB1103" s="63" t="e">
        <f t="shared" si="1844"/>
        <v>#NUM!</v>
      </c>
      <c r="CC1103" s="63" t="e">
        <f t="shared" si="1845"/>
        <v>#NUM!</v>
      </c>
      <c r="CD1103" s="63" t="e">
        <f t="shared" si="1846"/>
        <v>#NUM!</v>
      </c>
      <c r="CE1103" s="63" t="e">
        <f t="shared" si="1847"/>
        <v>#NUM!</v>
      </c>
      <c r="CF1103" s="63" t="e">
        <f t="shared" si="1848"/>
        <v>#NUM!</v>
      </c>
      <c r="CG1103" s="63" t="e">
        <f t="shared" si="1849"/>
        <v>#NUM!</v>
      </c>
    </row>
    <row r="1104" spans="4:85" ht="26.25" customHeight="1" x14ac:dyDescent="0.25">
      <c r="E1104" s="37"/>
      <c r="F1104" s="37"/>
      <c r="G1104" s="78">
        <v>293.36</v>
      </c>
      <c r="H1104" s="41">
        <f t="shared" si="1800"/>
        <v>293.45</v>
      </c>
      <c r="I1104" s="42">
        <f t="shared" si="1850"/>
        <v>293.36</v>
      </c>
      <c r="J1104" s="43">
        <f t="shared" si="1801"/>
        <v>-4.090537223888892E-4</v>
      </c>
      <c r="K1104" s="44">
        <f t="shared" si="1802"/>
        <v>-0.12000000000000455</v>
      </c>
      <c r="L1104" s="76" t="s">
        <v>508</v>
      </c>
      <c r="M1104" s="127"/>
      <c r="N1104" s="46">
        <f t="shared" si="1803"/>
        <v>293.48</v>
      </c>
      <c r="O1104" s="46"/>
      <c r="P1104" s="37">
        <v>293.45</v>
      </c>
      <c r="Q1104" s="46">
        <v>-0.2</v>
      </c>
      <c r="R1104" s="40">
        <v>293.7</v>
      </c>
      <c r="S1104" s="78"/>
      <c r="T1104" s="78">
        <v>293.49</v>
      </c>
      <c r="U1104" s="47" t="str">
        <f t="shared" si="1804"/>
        <v/>
      </c>
      <c r="V1104" s="47" t="str">
        <f t="shared" si="1805"/>
        <v/>
      </c>
      <c r="W1104" s="50"/>
      <c r="X1104" s="50"/>
      <c r="Y1104" s="50"/>
      <c r="Z1104" s="50"/>
      <c r="AA1104" s="50"/>
      <c r="AB1104" s="50"/>
      <c r="AC1104" s="50"/>
      <c r="AD1104" s="50"/>
      <c r="AE1104" s="51" t="str">
        <f t="shared" si="1806"/>
        <v/>
      </c>
      <c r="AF1104" s="51" t="str">
        <f t="shared" si="1807"/>
        <v/>
      </c>
      <c r="AG1104" s="51" t="str">
        <f t="shared" si="1808"/>
        <v/>
      </c>
      <c r="AH1104" s="51" t="str">
        <f t="shared" si="1809"/>
        <v/>
      </c>
      <c r="AI1104" s="52">
        <f t="shared" si="1810"/>
        <v>293.45</v>
      </c>
      <c r="AJ1104" s="51"/>
      <c r="AK1104" s="53"/>
      <c r="AL1104" s="52"/>
      <c r="AM1104" s="53">
        <f t="shared" si="1811"/>
        <v>50</v>
      </c>
      <c r="AN1104" s="53">
        <f>IF(AJ1104&lt;&gt;"",IF(AJ1104="o",VLOOKUP(AM1104,OpenSect!$A$1:$D$11,2),IF(AJ1104="u",VLOOKUP(AM1104,UpHill!$A$1:$D$35,2),IF(AJ1104="d",VLOOKUP(AM1104,DownHill!$A$3:$D$29,2),IF(AJ1104="f",VLOOKUP(AM1104,FlatUnd!$A$2:$D$30,2),IF(AJ1104="t",VLOOKUP(AM1104,TimeAdd!$A$1:$D$176,2),IF(AJ1104="l",VLOOKUP(AM1104,SLimit!$A$1:$D$8,2),AN1103)))))),AN1103)</f>
        <v>60</v>
      </c>
      <c r="AO1104" s="53">
        <f>IF(AJ1104&lt;&gt;"",IF(AJ1104="o",VLOOKUP(AM1104,OpenSect!$A$1:$D$11,3),IF(AJ1104="u",VLOOKUP(AM1104,UpHill!$A$1:$D$35,3),IF(AJ1104="d",VLOOKUP(AM1104,DownHill!$A$3:$D$29,3),IF(AJ1104="f",VLOOKUP(AM1104,FlatUnd!$A$2:$D$30,3),IF(AJ1104="t",VLOOKUP(AM1104,TimeAdd!$A$1:$D$18,3),IF(AJ1104="l",VLOOKUP(AM1104,SLimit!$A$1:$D$8,3),AO1103)))))),AO1103)</f>
        <v>70</v>
      </c>
      <c r="AP1104" s="53">
        <f>IF(AJ1104&lt;&gt;"",IF(AJ1104="o",VLOOKUP(AM1104,OpenSect!$A$1:$D$11,4),IF(AJ1104="u",VLOOKUP(AM1104,UpHill!$A$1:$D$35,4),IF(AJ1104="d",VLOOKUP(AM1104,DownHill!$A$3:$D$29,4),IF(AJ1104="f",VLOOKUP(AM1104,FlatUnd!$A$2:$D$30,4),IF(AJ1104="t",VLOOKUP(AM1104,TimeAdd!$A$1:$D$18,4),IF(AJ1104="l",VLOOKUP(AM1104,SLimit!$A$1:$D$8,4),AP1103)))))),AP1103)</f>
        <v>80</v>
      </c>
      <c r="AQ1104" s="53">
        <v>100</v>
      </c>
      <c r="AR1104" s="54" t="str">
        <f t="shared" si="1812"/>
        <v>Warning - Gentle curve{ right}.</v>
      </c>
      <c r="AS1104" s="55"/>
      <c r="AT1104" s="55"/>
      <c r="AU1104" s="56" t="e">
        <f>IF(GroupStTimes!$A$8=0,MIN(CB1104,CD1104,CF1104),MIN(BZ1104,CB1104,CD1104,CF1104))</f>
        <v>#NUM!</v>
      </c>
      <c r="AV1104" s="56" t="e">
        <f>IF(GroupStTimes!$A$8=0,MAX(CC1104,CE1104,CG1104),MAX(CA1104,CC1104,CE1104,CG1104))</f>
        <v>#NUM!</v>
      </c>
      <c r="AW1104" s="57" t="str">
        <f t="shared" si="1813"/>
        <v/>
      </c>
      <c r="AX1104" s="58" t="str">
        <f t="shared" si="1814"/>
        <v/>
      </c>
      <c r="AY1104" s="58" t="str">
        <f t="shared" si="1815"/>
        <v/>
      </c>
      <c r="AZ1104" s="31">
        <f t="shared" si="1816"/>
        <v>293.01</v>
      </c>
      <c r="BA1104" s="59" t="e">
        <f t="shared" si="1817"/>
        <v>#NUM!</v>
      </c>
      <c r="BB1104" s="59" t="e">
        <f t="shared" si="1818"/>
        <v>#NUM!</v>
      </c>
      <c r="BC1104" s="59" t="e">
        <f t="shared" si="1819"/>
        <v>#NUM!</v>
      </c>
      <c r="BD1104" s="59" t="e">
        <f t="shared" si="1820"/>
        <v>#NUM!</v>
      </c>
      <c r="BE1104" s="59" t="e">
        <f t="shared" si="1821"/>
        <v>#NUM!</v>
      </c>
      <c r="BF1104" s="59" t="e">
        <f t="shared" si="1822"/>
        <v>#NUM!</v>
      </c>
      <c r="BG1104" s="59" t="e">
        <f t="shared" si="1823"/>
        <v>#NUM!</v>
      </c>
      <c r="BH1104" s="59" t="e">
        <f t="shared" si="1824"/>
        <v>#NUM!</v>
      </c>
      <c r="BI1104" s="31">
        <f t="shared" si="1825"/>
        <v>0.43999999999999773</v>
      </c>
      <c r="BJ1104" s="61">
        <f t="shared" si="1826"/>
        <v>8.7999999999999537E-3</v>
      </c>
      <c r="BK1104" s="61">
        <f t="shared" si="1827"/>
        <v>7.333333333333295E-3</v>
      </c>
      <c r="BL1104" s="61">
        <f t="shared" si="1828"/>
        <v>6.285714285714253E-3</v>
      </c>
      <c r="BM1104" s="61">
        <f t="shared" si="1829"/>
        <v>5.4999999999999719E-3</v>
      </c>
      <c r="BN1104" s="62">
        <f t="shared" si="1830"/>
        <v>0</v>
      </c>
      <c r="BO1104" s="62">
        <f t="shared" si="1831"/>
        <v>0</v>
      </c>
      <c r="BP1104" s="62">
        <f t="shared" si="1832"/>
        <v>32</v>
      </c>
      <c r="BQ1104" s="62">
        <f t="shared" si="1833"/>
        <v>0</v>
      </c>
      <c r="BR1104" s="62">
        <f t="shared" si="1834"/>
        <v>0</v>
      </c>
      <c r="BS1104" s="62">
        <f t="shared" si="1835"/>
        <v>26</v>
      </c>
      <c r="BT1104" s="62">
        <f t="shared" si="1836"/>
        <v>0</v>
      </c>
      <c r="BU1104" s="62">
        <f t="shared" si="1837"/>
        <v>0</v>
      </c>
      <c r="BV1104" s="62">
        <f t="shared" si="1838"/>
        <v>23</v>
      </c>
      <c r="BW1104" s="62">
        <f t="shared" si="1839"/>
        <v>0</v>
      </c>
      <c r="BX1104" s="62">
        <f t="shared" si="1840"/>
        <v>0</v>
      </c>
      <c r="BY1104" s="62">
        <f t="shared" si="1841"/>
        <v>20</v>
      </c>
      <c r="BZ1104" s="63" t="e">
        <f t="shared" si="1842"/>
        <v>#NUM!</v>
      </c>
      <c r="CA1104" s="63" t="e">
        <f t="shared" si="1843"/>
        <v>#NUM!</v>
      </c>
      <c r="CB1104" s="63" t="e">
        <f t="shared" si="1844"/>
        <v>#NUM!</v>
      </c>
      <c r="CC1104" s="63" t="e">
        <f t="shared" si="1845"/>
        <v>#NUM!</v>
      </c>
      <c r="CD1104" s="63" t="e">
        <f t="shared" si="1846"/>
        <v>#NUM!</v>
      </c>
      <c r="CE1104" s="63" t="e">
        <f t="shared" si="1847"/>
        <v>#NUM!</v>
      </c>
      <c r="CF1104" s="63" t="e">
        <f t="shared" si="1848"/>
        <v>#NUM!</v>
      </c>
      <c r="CG1104" s="63" t="e">
        <f t="shared" si="1849"/>
        <v>#NUM!</v>
      </c>
    </row>
    <row r="1105" spans="4:85" ht="26.25" customHeight="1" x14ac:dyDescent="0.25">
      <c r="E1105" s="37"/>
      <c r="F1105" s="37"/>
      <c r="G1105" s="77">
        <v>293.92</v>
      </c>
      <c r="H1105" s="41">
        <f t="shared" si="1800"/>
        <v>293.92</v>
      </c>
      <c r="I1105" s="42">
        <f t="shared" si="1850"/>
        <v>293.92</v>
      </c>
      <c r="J1105" s="43">
        <f t="shared" si="1801"/>
        <v>1.1340954454716595E-5</v>
      </c>
      <c r="K1105" s="44">
        <f t="shared" si="1802"/>
        <v>3.3333333333303017E-3</v>
      </c>
      <c r="L1105" s="76" t="s">
        <v>397</v>
      </c>
      <c r="M1105" s="127"/>
      <c r="N1105" s="46">
        <f t="shared" si="1803"/>
        <v>293.91666666666669</v>
      </c>
      <c r="O1105" s="46"/>
      <c r="P1105" s="37">
        <v>293.92</v>
      </c>
      <c r="Q1105" s="46">
        <v>-0.2</v>
      </c>
      <c r="R1105" s="66">
        <v>294.12</v>
      </c>
      <c r="S1105" s="78"/>
      <c r="T1105" s="78">
        <v>293.91000000000003</v>
      </c>
      <c r="U1105" s="47" t="str">
        <f t="shared" si="1804"/>
        <v/>
      </c>
      <c r="V1105" s="47" t="str">
        <f t="shared" si="1805"/>
        <v/>
      </c>
      <c r="W1105" s="50"/>
      <c r="X1105" s="50"/>
      <c r="Y1105" s="50"/>
      <c r="Z1105" s="50"/>
      <c r="AA1105" s="50"/>
      <c r="AB1105" s="50"/>
      <c r="AC1105" s="50"/>
      <c r="AD1105" s="50"/>
      <c r="AE1105" s="51" t="str">
        <f t="shared" si="1806"/>
        <v/>
      </c>
      <c r="AF1105" s="51" t="str">
        <f t="shared" si="1807"/>
        <v/>
      </c>
      <c r="AG1105" s="51" t="str">
        <f t="shared" si="1808"/>
        <v/>
      </c>
      <c r="AH1105" s="51" t="str">
        <f t="shared" si="1809"/>
        <v/>
      </c>
      <c r="AI1105" s="52">
        <f t="shared" si="1810"/>
        <v>293.92</v>
      </c>
      <c r="AJ1105" s="51"/>
      <c r="AK1105" s="53"/>
      <c r="AL1105" s="52"/>
      <c r="AM1105" s="53">
        <f t="shared" si="1811"/>
        <v>50</v>
      </c>
      <c r="AN1105" s="53">
        <f>IF(AJ1105&lt;&gt;"",IF(AJ1105="o",VLOOKUP(AM1105,OpenSect!$A$1:$D$11,2),IF(AJ1105="u",VLOOKUP(AM1105,UpHill!$A$1:$D$35,2),IF(AJ1105="d",VLOOKUP(AM1105,DownHill!$A$3:$D$29,2),IF(AJ1105="f",VLOOKUP(AM1105,FlatUnd!$A$2:$D$30,2),IF(AJ1105="t",VLOOKUP(AM1105,TimeAdd!$A$1:$D$176,2),IF(AJ1105="l",VLOOKUP(AM1105,SLimit!$A$1:$D$8,2),AN1104)))))),AN1104)</f>
        <v>60</v>
      </c>
      <c r="AO1105" s="53">
        <f>IF(AJ1105&lt;&gt;"",IF(AJ1105="o",VLOOKUP(AM1105,OpenSect!$A$1:$D$11,3),IF(AJ1105="u",VLOOKUP(AM1105,UpHill!$A$1:$D$35,3),IF(AJ1105="d",VLOOKUP(AM1105,DownHill!$A$3:$D$29,3),IF(AJ1105="f",VLOOKUP(AM1105,FlatUnd!$A$2:$D$30,3),IF(AJ1105="t",VLOOKUP(AM1105,TimeAdd!$A$1:$D$18,3),IF(AJ1105="l",VLOOKUP(AM1105,SLimit!$A$1:$D$8,3),AO1104)))))),AO1104)</f>
        <v>70</v>
      </c>
      <c r="AP1105" s="53">
        <f>IF(AJ1105&lt;&gt;"",IF(AJ1105="o",VLOOKUP(AM1105,OpenSect!$A$1:$D$11,4),IF(AJ1105="u",VLOOKUP(AM1105,UpHill!$A$1:$D$35,4),IF(AJ1105="d",VLOOKUP(AM1105,DownHill!$A$3:$D$29,4),IF(AJ1105="f",VLOOKUP(AM1105,FlatUnd!$A$2:$D$30,4),IF(AJ1105="t",VLOOKUP(AM1105,TimeAdd!$A$1:$D$18,4),IF(AJ1105="l",VLOOKUP(AM1105,SLimit!$A$1:$D$8,4),AP1104)))))),AP1104)</f>
        <v>80</v>
      </c>
      <c r="AQ1105" s="53">
        <v>100</v>
      </c>
      <c r="AR1105" s="54" t="str">
        <f t="shared" si="1812"/>
        <v>14 km Stone</v>
      </c>
      <c r="AS1105" s="55"/>
      <c r="AT1105" s="55"/>
      <c r="AU1105" s="56" t="e">
        <f>IF(GroupStTimes!$A$8=0,MIN(CB1105,CD1105,CF1105),MIN(BZ1105,CB1105,CD1105,CF1105))</f>
        <v>#NUM!</v>
      </c>
      <c r="AV1105" s="56" t="e">
        <f>IF(GroupStTimes!$A$8=0,MAX(CC1105,CE1105,CG1105),MAX(CA1105,CC1105,CE1105,CG1105))</f>
        <v>#NUM!</v>
      </c>
      <c r="AW1105" s="57" t="str">
        <f t="shared" si="1813"/>
        <v/>
      </c>
      <c r="AX1105" s="58" t="str">
        <f t="shared" si="1814"/>
        <v/>
      </c>
      <c r="AY1105" s="58" t="str">
        <f t="shared" si="1815"/>
        <v/>
      </c>
      <c r="AZ1105" s="31">
        <f t="shared" si="1816"/>
        <v>293.01</v>
      </c>
      <c r="BA1105" s="59" t="e">
        <f t="shared" si="1817"/>
        <v>#NUM!</v>
      </c>
      <c r="BB1105" s="59" t="e">
        <f t="shared" si="1818"/>
        <v>#NUM!</v>
      </c>
      <c r="BC1105" s="59" t="e">
        <f t="shared" si="1819"/>
        <v>#NUM!</v>
      </c>
      <c r="BD1105" s="59" t="e">
        <f t="shared" si="1820"/>
        <v>#NUM!</v>
      </c>
      <c r="BE1105" s="59" t="e">
        <f t="shared" si="1821"/>
        <v>#NUM!</v>
      </c>
      <c r="BF1105" s="59" t="e">
        <f t="shared" si="1822"/>
        <v>#NUM!</v>
      </c>
      <c r="BG1105" s="59" t="e">
        <f t="shared" si="1823"/>
        <v>#NUM!</v>
      </c>
      <c r="BH1105" s="59" t="e">
        <f t="shared" si="1824"/>
        <v>#NUM!</v>
      </c>
      <c r="BI1105" s="31">
        <f t="shared" si="1825"/>
        <v>0.91000000000002501</v>
      </c>
      <c r="BJ1105" s="61">
        <f t="shared" si="1826"/>
        <v>1.82000000000005E-2</v>
      </c>
      <c r="BK1105" s="61">
        <f t="shared" si="1827"/>
        <v>1.5166666666667083E-2</v>
      </c>
      <c r="BL1105" s="61">
        <f t="shared" si="1828"/>
        <v>1.3000000000000357E-2</v>
      </c>
      <c r="BM1105" s="61">
        <f t="shared" si="1829"/>
        <v>1.1375000000000312E-2</v>
      </c>
      <c r="BN1105" s="62">
        <f t="shared" si="1830"/>
        <v>0</v>
      </c>
      <c r="BO1105" s="62">
        <f t="shared" si="1831"/>
        <v>1</v>
      </c>
      <c r="BP1105" s="62">
        <f t="shared" si="1832"/>
        <v>6</v>
      </c>
      <c r="BQ1105" s="62">
        <f t="shared" si="1833"/>
        <v>0</v>
      </c>
      <c r="BR1105" s="62">
        <f t="shared" si="1834"/>
        <v>0</v>
      </c>
      <c r="BS1105" s="62">
        <f t="shared" si="1835"/>
        <v>55</v>
      </c>
      <c r="BT1105" s="62">
        <f t="shared" si="1836"/>
        <v>0</v>
      </c>
      <c r="BU1105" s="62">
        <f t="shared" si="1837"/>
        <v>0</v>
      </c>
      <c r="BV1105" s="62">
        <f t="shared" si="1838"/>
        <v>47</v>
      </c>
      <c r="BW1105" s="62">
        <f t="shared" si="1839"/>
        <v>0</v>
      </c>
      <c r="BX1105" s="62">
        <f t="shared" si="1840"/>
        <v>0</v>
      </c>
      <c r="BY1105" s="62">
        <f t="shared" si="1841"/>
        <v>41</v>
      </c>
      <c r="BZ1105" s="63" t="e">
        <f t="shared" si="1842"/>
        <v>#NUM!</v>
      </c>
      <c r="CA1105" s="63" t="e">
        <f t="shared" si="1843"/>
        <v>#NUM!</v>
      </c>
      <c r="CB1105" s="63" t="e">
        <f t="shared" si="1844"/>
        <v>#NUM!</v>
      </c>
      <c r="CC1105" s="63" t="e">
        <f t="shared" si="1845"/>
        <v>#NUM!</v>
      </c>
      <c r="CD1105" s="63" t="e">
        <f t="shared" si="1846"/>
        <v>#NUM!</v>
      </c>
      <c r="CE1105" s="63" t="e">
        <f t="shared" si="1847"/>
        <v>#NUM!</v>
      </c>
      <c r="CF1105" s="63" t="e">
        <f t="shared" si="1848"/>
        <v>#NUM!</v>
      </c>
      <c r="CG1105" s="63" t="e">
        <f t="shared" si="1849"/>
        <v>#NUM!</v>
      </c>
    </row>
    <row r="1106" spans="4:85" ht="26.25" customHeight="1" x14ac:dyDescent="0.25">
      <c r="E1106" s="37"/>
      <c r="F1106" s="37"/>
      <c r="G1106" s="78">
        <v>294.79000000000002</v>
      </c>
      <c r="H1106" s="41">
        <f t="shared" si="1800"/>
        <v>294.87</v>
      </c>
      <c r="I1106" s="42">
        <f t="shared" si="1850"/>
        <v>294.79000000000002</v>
      </c>
      <c r="J1106" s="43">
        <f t="shared" si="1801"/>
        <v>-3.7314698599007304E-4</v>
      </c>
      <c r="K1106" s="44">
        <f t="shared" si="1802"/>
        <v>-0.11000000000001364</v>
      </c>
      <c r="L1106" s="76" t="s">
        <v>517</v>
      </c>
      <c r="M1106" s="127"/>
      <c r="N1106" s="46">
        <f t="shared" si="1803"/>
        <v>294.90000000000003</v>
      </c>
      <c r="O1106" s="46"/>
      <c r="P1106" s="37">
        <v>294.87</v>
      </c>
      <c r="Q1106" s="46">
        <v>-0.2</v>
      </c>
      <c r="R1106" s="40">
        <v>295.12</v>
      </c>
      <c r="S1106" s="78"/>
      <c r="T1106" s="78">
        <v>294.91000000000003</v>
      </c>
      <c r="U1106" s="47" t="str">
        <f t="shared" si="1804"/>
        <v/>
      </c>
      <c r="V1106" s="47" t="str">
        <f t="shared" si="1805"/>
        <v/>
      </c>
      <c r="W1106" s="50"/>
      <c r="X1106" s="50"/>
      <c r="Y1106" s="50"/>
      <c r="Z1106" s="50"/>
      <c r="AA1106" s="50"/>
      <c r="AB1106" s="50"/>
      <c r="AC1106" s="50"/>
      <c r="AD1106" s="50"/>
      <c r="AE1106" s="51" t="str">
        <f t="shared" si="1806"/>
        <v/>
      </c>
      <c r="AF1106" s="51" t="str">
        <f t="shared" si="1807"/>
        <v/>
      </c>
      <c r="AG1106" s="51" t="str">
        <f t="shared" si="1808"/>
        <v/>
      </c>
      <c r="AH1106" s="51" t="str">
        <f t="shared" si="1809"/>
        <v/>
      </c>
      <c r="AI1106" s="52">
        <f t="shared" si="1810"/>
        <v>294.87</v>
      </c>
      <c r="AJ1106" s="51"/>
      <c r="AK1106" s="53"/>
      <c r="AL1106" s="52"/>
      <c r="AM1106" s="53">
        <f t="shared" si="1811"/>
        <v>50</v>
      </c>
      <c r="AN1106" s="53">
        <f>IF(AJ1106&lt;&gt;"",IF(AJ1106="o",VLOOKUP(AM1106,OpenSect!$A$1:$D$11,2),IF(AJ1106="u",VLOOKUP(AM1106,UpHill!$A$1:$D$35,2),IF(AJ1106="d",VLOOKUP(AM1106,DownHill!$A$3:$D$29,2),IF(AJ1106="f",VLOOKUP(AM1106,FlatUnd!$A$2:$D$30,2),IF(AJ1106="t",VLOOKUP(AM1106,TimeAdd!$A$1:$D$176,2),IF(AJ1106="l",VLOOKUP(AM1106,SLimit!$A$1:$D$8,2),AN1105)))))),AN1105)</f>
        <v>60</v>
      </c>
      <c r="AO1106" s="53">
        <f>IF(AJ1106&lt;&gt;"",IF(AJ1106="o",VLOOKUP(AM1106,OpenSect!$A$1:$D$11,3),IF(AJ1106="u",VLOOKUP(AM1106,UpHill!$A$1:$D$35,3),IF(AJ1106="d",VLOOKUP(AM1106,DownHill!$A$3:$D$29,3),IF(AJ1106="f",VLOOKUP(AM1106,FlatUnd!$A$2:$D$30,3),IF(AJ1106="t",VLOOKUP(AM1106,TimeAdd!$A$1:$D$18,3),IF(AJ1106="l",VLOOKUP(AM1106,SLimit!$A$1:$D$8,3),AO1105)))))),AO1105)</f>
        <v>70</v>
      </c>
      <c r="AP1106" s="53">
        <f>IF(AJ1106&lt;&gt;"",IF(AJ1106="o",VLOOKUP(AM1106,OpenSect!$A$1:$D$11,4),IF(AJ1106="u",VLOOKUP(AM1106,UpHill!$A$1:$D$35,4),IF(AJ1106="d",VLOOKUP(AM1106,DownHill!$A$3:$D$29,4),IF(AJ1106="f",VLOOKUP(AM1106,FlatUnd!$A$2:$D$30,4),IF(AJ1106="t",VLOOKUP(AM1106,TimeAdd!$A$1:$D$18,4),IF(AJ1106="l",VLOOKUP(AM1106,SLimit!$A$1:$D$8,4),AP1105)))))),AP1105)</f>
        <v>80</v>
      </c>
      <c r="AQ1106" s="53">
        <v>100</v>
      </c>
      <c r="AR1106" s="54" t="str">
        <f t="shared" si="1812"/>
        <v>15 km Stone</v>
      </c>
      <c r="AS1106" s="55"/>
      <c r="AT1106" s="55"/>
      <c r="AU1106" s="56" t="e">
        <f>IF(GroupStTimes!$A$8=0,MIN(CB1106,CD1106,CF1106),MIN(BZ1106,CB1106,CD1106,CF1106))</f>
        <v>#NUM!</v>
      </c>
      <c r="AV1106" s="56" t="e">
        <f>IF(GroupStTimes!$A$8=0,MAX(CC1106,CE1106,CG1106),MAX(CA1106,CC1106,CE1106,CG1106))</f>
        <v>#NUM!</v>
      </c>
      <c r="AW1106" s="57" t="str">
        <f t="shared" si="1813"/>
        <v/>
      </c>
      <c r="AX1106" s="58" t="str">
        <f t="shared" si="1814"/>
        <v/>
      </c>
      <c r="AY1106" s="58" t="str">
        <f t="shared" si="1815"/>
        <v/>
      </c>
      <c r="AZ1106" s="31">
        <f t="shared" si="1816"/>
        <v>293.01</v>
      </c>
      <c r="BA1106" s="59" t="e">
        <f t="shared" si="1817"/>
        <v>#NUM!</v>
      </c>
      <c r="BB1106" s="59" t="e">
        <f t="shared" si="1818"/>
        <v>#NUM!</v>
      </c>
      <c r="BC1106" s="59" t="e">
        <f t="shared" si="1819"/>
        <v>#NUM!</v>
      </c>
      <c r="BD1106" s="59" t="e">
        <f t="shared" si="1820"/>
        <v>#NUM!</v>
      </c>
      <c r="BE1106" s="59" t="e">
        <f t="shared" si="1821"/>
        <v>#NUM!</v>
      </c>
      <c r="BF1106" s="59" t="e">
        <f t="shared" si="1822"/>
        <v>#NUM!</v>
      </c>
      <c r="BG1106" s="59" t="e">
        <f t="shared" si="1823"/>
        <v>#NUM!</v>
      </c>
      <c r="BH1106" s="59" t="e">
        <f t="shared" si="1824"/>
        <v>#NUM!</v>
      </c>
      <c r="BI1106" s="31">
        <f t="shared" si="1825"/>
        <v>1.8600000000000136</v>
      </c>
      <c r="BJ1106" s="61">
        <f t="shared" si="1826"/>
        <v>3.7200000000000275E-2</v>
      </c>
      <c r="BK1106" s="61">
        <f t="shared" si="1827"/>
        <v>3.1000000000000229E-2</v>
      </c>
      <c r="BL1106" s="61">
        <f t="shared" si="1828"/>
        <v>2.6571428571428767E-2</v>
      </c>
      <c r="BM1106" s="61">
        <f t="shared" si="1829"/>
        <v>2.325000000000017E-2</v>
      </c>
      <c r="BN1106" s="62">
        <f t="shared" si="1830"/>
        <v>0</v>
      </c>
      <c r="BO1106" s="62">
        <f t="shared" si="1831"/>
        <v>2</v>
      </c>
      <c r="BP1106" s="62">
        <f t="shared" si="1832"/>
        <v>14</v>
      </c>
      <c r="BQ1106" s="62">
        <f t="shared" si="1833"/>
        <v>0</v>
      </c>
      <c r="BR1106" s="62">
        <f t="shared" si="1834"/>
        <v>1</v>
      </c>
      <c r="BS1106" s="62">
        <f t="shared" si="1835"/>
        <v>52</v>
      </c>
      <c r="BT1106" s="62">
        <f t="shared" si="1836"/>
        <v>0</v>
      </c>
      <c r="BU1106" s="62">
        <f t="shared" si="1837"/>
        <v>1</v>
      </c>
      <c r="BV1106" s="62">
        <f t="shared" si="1838"/>
        <v>36</v>
      </c>
      <c r="BW1106" s="62">
        <f t="shared" si="1839"/>
        <v>0</v>
      </c>
      <c r="BX1106" s="62">
        <f t="shared" si="1840"/>
        <v>1</v>
      </c>
      <c r="BY1106" s="62">
        <f t="shared" si="1841"/>
        <v>24</v>
      </c>
      <c r="BZ1106" s="63" t="e">
        <f t="shared" si="1842"/>
        <v>#NUM!</v>
      </c>
      <c r="CA1106" s="63" t="e">
        <f t="shared" si="1843"/>
        <v>#NUM!</v>
      </c>
      <c r="CB1106" s="63" t="e">
        <f t="shared" si="1844"/>
        <v>#NUM!</v>
      </c>
      <c r="CC1106" s="63" t="e">
        <f t="shared" si="1845"/>
        <v>#NUM!</v>
      </c>
      <c r="CD1106" s="63" t="e">
        <f t="shared" si="1846"/>
        <v>#NUM!</v>
      </c>
      <c r="CE1106" s="63" t="e">
        <f t="shared" si="1847"/>
        <v>#NUM!</v>
      </c>
      <c r="CF1106" s="63" t="e">
        <f t="shared" si="1848"/>
        <v>#NUM!</v>
      </c>
      <c r="CG1106" s="63" t="e">
        <f t="shared" si="1849"/>
        <v>#NUM!</v>
      </c>
    </row>
    <row r="1107" spans="4:85" ht="26.25" customHeight="1" x14ac:dyDescent="0.25">
      <c r="E1107" s="37"/>
      <c r="F1107" s="37"/>
      <c r="G1107" s="78">
        <v>295.36</v>
      </c>
      <c r="H1107" s="41">
        <f t="shared" si="1800"/>
        <v>295.45</v>
      </c>
      <c r="I1107" s="42">
        <f t="shared" si="1850"/>
        <v>295.36</v>
      </c>
      <c r="J1107" s="43">
        <f t="shared" si="1801"/>
        <v>-4.0628385698809774E-4</v>
      </c>
      <c r="K1107" s="44">
        <f t="shared" si="1802"/>
        <v>-0.12000000000000455</v>
      </c>
      <c r="L1107" s="76" t="s">
        <v>518</v>
      </c>
      <c r="M1107" s="127"/>
      <c r="N1107" s="46">
        <f t="shared" si="1803"/>
        <v>295.48</v>
      </c>
      <c r="O1107" s="46"/>
      <c r="P1107" s="37">
        <v>295.45</v>
      </c>
      <c r="Q1107" s="46">
        <v>-0.2</v>
      </c>
      <c r="R1107" s="40">
        <v>295.7</v>
      </c>
      <c r="S1107" s="78"/>
      <c r="T1107" s="78">
        <v>295.49</v>
      </c>
      <c r="U1107" s="47">
        <f t="shared" si="1804"/>
        <v>28.170570000000001</v>
      </c>
      <c r="V1107" s="47">
        <f t="shared" si="1805"/>
        <v>30.182780000000001</v>
      </c>
      <c r="W1107" s="50">
        <v>28.170570000000001</v>
      </c>
      <c r="X1107" s="50">
        <v>30.182770000000001</v>
      </c>
      <c r="Y1107" s="50">
        <v>28.170570000000001</v>
      </c>
      <c r="Z1107" s="50">
        <v>30.182770000000001</v>
      </c>
      <c r="AA1107" s="50">
        <v>28.170570000000001</v>
      </c>
      <c r="AB1107" s="50">
        <v>30.182770000000001</v>
      </c>
      <c r="AC1107" s="50">
        <v>28.170570000000001</v>
      </c>
      <c r="AD1107" s="50">
        <v>30.182790000000001</v>
      </c>
      <c r="AE1107" s="51" t="str">
        <f t="shared" si="1806"/>
        <v/>
      </c>
      <c r="AF1107" s="51" t="str">
        <f t="shared" si="1807"/>
        <v/>
      </c>
      <c r="AG1107" s="51" t="str">
        <f t="shared" si="1808"/>
        <v/>
      </c>
      <c r="AH1107" s="51" t="str">
        <f t="shared" si="1809"/>
        <v/>
      </c>
      <c r="AI1107" s="52">
        <f t="shared" si="1810"/>
        <v>295.45</v>
      </c>
      <c r="AJ1107" s="51" t="s">
        <v>58</v>
      </c>
      <c r="AK1107" s="53"/>
      <c r="AL1107" s="52"/>
      <c r="AM1107" s="53">
        <f t="shared" si="1811"/>
        <v>50</v>
      </c>
      <c r="AN1107" s="53">
        <f>IF(AJ1107&lt;&gt;"",IF(AJ1107="o",VLOOKUP(AM1107,OpenSect!$A$1:$D$11,2),IF(AJ1107="u",VLOOKUP(AM1107,UpHill!$A$1:$D$35,2),IF(AJ1107="d",VLOOKUP(AM1107,DownHill!$A$3:$D$29,2),IF(AJ1107="f",VLOOKUP(AM1107,FlatUnd!$A$2:$D$30,2),IF(AJ1107="t",VLOOKUP(AM1107,TimeAdd!$A$1:$D$176,2),IF(AJ1107="l",VLOOKUP(AM1107,SLimit!$A$1:$D$8,2),AN1106)))))),AN1106)</f>
        <v>60</v>
      </c>
      <c r="AO1107" s="53">
        <f>IF(AJ1107&lt;&gt;"",IF(AJ1107="o",VLOOKUP(AM1107,OpenSect!$A$1:$D$11,3),IF(AJ1107="u",VLOOKUP(AM1107,UpHill!$A$1:$D$35,3),IF(AJ1107="d",VLOOKUP(AM1107,DownHill!$A$3:$D$29,3),IF(AJ1107="f",VLOOKUP(AM1107,FlatUnd!$A$2:$D$30,3),IF(AJ1107="t",VLOOKUP(AM1107,TimeAdd!$A$1:$D$18,3),IF(AJ1107="l",VLOOKUP(AM1107,SLimit!$A$1:$D$8,3),AO1106)))))),AO1106)</f>
        <v>70</v>
      </c>
      <c r="AP1107" s="53">
        <f>IF(AJ1107&lt;&gt;"",IF(AJ1107="o",VLOOKUP(AM1107,OpenSect!$A$1:$D$11,4),IF(AJ1107="u",VLOOKUP(AM1107,UpHill!$A$1:$D$35,4),IF(AJ1107="d",VLOOKUP(AM1107,DownHill!$A$3:$D$29,4),IF(AJ1107="f",VLOOKUP(AM1107,FlatUnd!$A$2:$D$30,4),IF(AJ1107="t",VLOOKUP(AM1107,TimeAdd!$A$1:$D$18,4),IF(AJ1107="l",VLOOKUP(AM1107,SLimit!$A$1:$D$8,4),AP1106)))))),AP1106)</f>
        <v>80</v>
      </c>
      <c r="AQ1107" s="53">
        <v>100</v>
      </c>
      <c r="AR1107" s="54" t="str">
        <f t="shared" si="1812"/>
        <v>Control @ Danger plate at start of Armco barrier. Just past entrance to mountain view Guest house. Cell 061 190 3426.  Dot on pole and yellow line.</v>
      </c>
      <c r="AS1107" s="55"/>
      <c r="AT1107" s="55"/>
      <c r="AU1107" s="56" t="e">
        <f>IF(GroupStTimes!$A$8=0,MIN(CB1107,CD1107,CF1107),MIN(BZ1107,CB1107,CD1107,CF1107))</f>
        <v>#NUM!</v>
      </c>
      <c r="AV1107" s="56" t="e">
        <f>IF(GroupStTimes!$A$8=0,MAX(CC1107,CE1107,CG1107),MAX(CA1107,CC1107,CE1107,CG1107))</f>
        <v>#NUM!</v>
      </c>
      <c r="AW1107" s="57" t="str">
        <f t="shared" si="1813"/>
        <v>28.17057  30.18278</v>
      </c>
      <c r="AX1107" s="58">
        <f t="shared" si="1814"/>
        <v>28.170570000000001</v>
      </c>
      <c r="AY1107" s="58">
        <f t="shared" si="1815"/>
        <v>30.182770000000001</v>
      </c>
      <c r="AZ1107" s="31">
        <f t="shared" si="1816"/>
        <v>293.01</v>
      </c>
      <c r="BA1107" s="59" t="e">
        <f t="shared" si="1817"/>
        <v>#NUM!</v>
      </c>
      <c r="BB1107" s="59" t="e">
        <f t="shared" si="1818"/>
        <v>#NUM!</v>
      </c>
      <c r="BC1107" s="59" t="e">
        <f t="shared" si="1819"/>
        <v>#NUM!</v>
      </c>
      <c r="BD1107" s="59" t="e">
        <f t="shared" si="1820"/>
        <v>#NUM!</v>
      </c>
      <c r="BE1107" s="59" t="e">
        <f t="shared" si="1821"/>
        <v>#NUM!</v>
      </c>
      <c r="BF1107" s="59" t="e">
        <f t="shared" si="1822"/>
        <v>#NUM!</v>
      </c>
      <c r="BG1107" s="59" t="e">
        <f t="shared" si="1823"/>
        <v>#NUM!</v>
      </c>
      <c r="BH1107" s="59" t="e">
        <f t="shared" si="1824"/>
        <v>#NUM!</v>
      </c>
      <c r="BI1107" s="31">
        <f t="shared" si="1825"/>
        <v>2.4399999999999977</v>
      </c>
      <c r="BJ1107" s="61">
        <f t="shared" si="1826"/>
        <v>4.8799999999999955E-2</v>
      </c>
      <c r="BK1107" s="61">
        <f t="shared" si="1827"/>
        <v>4.0666666666666629E-2</v>
      </c>
      <c r="BL1107" s="61">
        <f t="shared" si="1828"/>
        <v>3.4857142857142823E-2</v>
      </c>
      <c r="BM1107" s="61">
        <f t="shared" si="1829"/>
        <v>3.0499999999999972E-2</v>
      </c>
      <c r="BN1107" s="62">
        <f t="shared" si="1830"/>
        <v>0</v>
      </c>
      <c r="BO1107" s="62">
        <f t="shared" si="1831"/>
        <v>2</v>
      </c>
      <c r="BP1107" s="62">
        <f t="shared" si="1832"/>
        <v>56</v>
      </c>
      <c r="BQ1107" s="62">
        <f t="shared" si="1833"/>
        <v>0</v>
      </c>
      <c r="BR1107" s="62">
        <f t="shared" si="1834"/>
        <v>2</v>
      </c>
      <c r="BS1107" s="62">
        <f t="shared" si="1835"/>
        <v>26</v>
      </c>
      <c r="BT1107" s="62">
        <f t="shared" si="1836"/>
        <v>0</v>
      </c>
      <c r="BU1107" s="62">
        <f t="shared" si="1837"/>
        <v>2</v>
      </c>
      <c r="BV1107" s="62">
        <f t="shared" si="1838"/>
        <v>5</v>
      </c>
      <c r="BW1107" s="62">
        <f t="shared" si="1839"/>
        <v>0</v>
      </c>
      <c r="BX1107" s="62">
        <f t="shared" si="1840"/>
        <v>1</v>
      </c>
      <c r="BY1107" s="62">
        <f t="shared" si="1841"/>
        <v>50</v>
      </c>
      <c r="BZ1107" s="63" t="e">
        <f t="shared" si="1842"/>
        <v>#NUM!</v>
      </c>
      <c r="CA1107" s="63" t="e">
        <f t="shared" si="1843"/>
        <v>#NUM!</v>
      </c>
      <c r="CB1107" s="63" t="e">
        <f t="shared" si="1844"/>
        <v>#NUM!</v>
      </c>
      <c r="CC1107" s="63" t="e">
        <f t="shared" si="1845"/>
        <v>#NUM!</v>
      </c>
      <c r="CD1107" s="63" t="e">
        <f t="shared" si="1846"/>
        <v>#NUM!</v>
      </c>
      <c r="CE1107" s="63" t="e">
        <f t="shared" si="1847"/>
        <v>#NUM!</v>
      </c>
      <c r="CF1107" s="63" t="e">
        <f t="shared" si="1848"/>
        <v>#NUM!</v>
      </c>
      <c r="CG1107" s="63" t="e">
        <f t="shared" si="1849"/>
        <v>#NUM!</v>
      </c>
    </row>
    <row r="1108" spans="4:85" ht="26.25" customHeight="1" x14ac:dyDescent="0.25">
      <c r="E1108" s="37"/>
      <c r="F1108" s="37"/>
      <c r="G1108" s="78">
        <v>295.91000000000003</v>
      </c>
      <c r="H1108" s="41">
        <f t="shared" si="1800"/>
        <v>295.99</v>
      </c>
      <c r="I1108" s="42">
        <f t="shared" si="1850"/>
        <v>295.91000000000003</v>
      </c>
      <c r="J1108" s="43">
        <f t="shared" si="1801"/>
        <v>-3.7173464904855121E-4</v>
      </c>
      <c r="K1108" s="44">
        <f t="shared" si="1802"/>
        <v>-0.1099999999999568</v>
      </c>
      <c r="L1108" s="76" t="s">
        <v>485</v>
      </c>
      <c r="M1108" s="127"/>
      <c r="N1108" s="46">
        <f t="shared" si="1803"/>
        <v>296.02</v>
      </c>
      <c r="O1108" s="46"/>
      <c r="P1108" s="37">
        <v>295.99</v>
      </c>
      <c r="Q1108" s="46">
        <v>-0.2</v>
      </c>
      <c r="R1108" s="40">
        <v>296.24</v>
      </c>
      <c r="S1108" s="78"/>
      <c r="T1108" s="78">
        <v>296.02999999999997</v>
      </c>
      <c r="U1108" s="47" t="str">
        <f t="shared" si="1804"/>
        <v/>
      </c>
      <c r="V1108" s="47" t="str">
        <f t="shared" si="1805"/>
        <v/>
      </c>
      <c r="W1108" s="50"/>
      <c r="X1108" s="50"/>
      <c r="Y1108" s="50"/>
      <c r="Z1108" s="50"/>
      <c r="AA1108" s="50"/>
      <c r="AB1108" s="50"/>
      <c r="AC1108" s="50"/>
      <c r="AD1108" s="50"/>
      <c r="AE1108" s="51" t="str">
        <f t="shared" si="1806"/>
        <v/>
      </c>
      <c r="AF1108" s="51" t="str">
        <f t="shared" si="1807"/>
        <v/>
      </c>
      <c r="AG1108" s="51" t="str">
        <f t="shared" si="1808"/>
        <v/>
      </c>
      <c r="AH1108" s="51" t="str">
        <f t="shared" si="1809"/>
        <v/>
      </c>
      <c r="AI1108" s="52">
        <f t="shared" si="1810"/>
        <v>295.99</v>
      </c>
      <c r="AJ1108" s="51"/>
      <c r="AK1108" s="53"/>
      <c r="AL1108" s="52"/>
      <c r="AM1108" s="53">
        <f t="shared" si="1811"/>
        <v>50</v>
      </c>
      <c r="AN1108" s="53">
        <f>IF(AJ1108&lt;&gt;"",IF(AJ1108="o",VLOOKUP(AM1108,OpenSect!$A$1:$D$11,2),IF(AJ1108="u",VLOOKUP(AM1108,UpHill!$A$1:$D$35,2),IF(AJ1108="d",VLOOKUP(AM1108,DownHill!$A$3:$D$29,2),IF(AJ1108="f",VLOOKUP(AM1108,FlatUnd!$A$2:$D$30,2),IF(AJ1108="t",VLOOKUP(AM1108,TimeAdd!$A$1:$D$176,2),IF(AJ1108="l",VLOOKUP(AM1108,SLimit!$A$1:$D$8,2),AN1107)))))),AN1107)</f>
        <v>60</v>
      </c>
      <c r="AO1108" s="53">
        <f>IF(AJ1108&lt;&gt;"",IF(AJ1108="o",VLOOKUP(AM1108,OpenSect!$A$1:$D$11,3),IF(AJ1108="u",VLOOKUP(AM1108,UpHill!$A$1:$D$35,3),IF(AJ1108="d",VLOOKUP(AM1108,DownHill!$A$3:$D$29,3),IF(AJ1108="f",VLOOKUP(AM1108,FlatUnd!$A$2:$D$30,3),IF(AJ1108="t",VLOOKUP(AM1108,TimeAdd!$A$1:$D$18,3),IF(AJ1108="l",VLOOKUP(AM1108,SLimit!$A$1:$D$8,3),AO1107)))))),AO1107)</f>
        <v>70</v>
      </c>
      <c r="AP1108" s="53">
        <f>IF(AJ1108&lt;&gt;"",IF(AJ1108="o",VLOOKUP(AM1108,OpenSect!$A$1:$D$11,4),IF(AJ1108="u",VLOOKUP(AM1108,UpHill!$A$1:$D$35,4),IF(AJ1108="d",VLOOKUP(AM1108,DownHill!$A$3:$D$29,4),IF(AJ1108="f",VLOOKUP(AM1108,FlatUnd!$A$2:$D$30,4),IF(AJ1108="t",VLOOKUP(AM1108,TimeAdd!$A$1:$D$18,4),IF(AJ1108="l",VLOOKUP(AM1108,SLimit!$A$1:$D$8,4),AP1107)))))),AP1107)</f>
        <v>80</v>
      </c>
      <c r="AQ1108" s="53">
        <v>100</v>
      </c>
      <c r="AR1108" s="54" t="str">
        <f t="shared" si="1812"/>
        <v>Warning - Gentle curve{ Left}.</v>
      </c>
      <c r="AS1108" s="55"/>
      <c r="AT1108" s="55"/>
      <c r="AU1108" s="56" t="e">
        <f>IF(GroupStTimes!$A$8=0,MIN(CB1108,CD1108,CF1108),MIN(BZ1108,CB1108,CD1108,CF1108))</f>
        <v>#NUM!</v>
      </c>
      <c r="AV1108" s="56" t="e">
        <f>IF(GroupStTimes!$A$8=0,MAX(CC1108,CE1108,CG1108),MAX(CA1108,CC1108,CE1108,CG1108))</f>
        <v>#NUM!</v>
      </c>
      <c r="AW1108" s="57" t="str">
        <f t="shared" si="1813"/>
        <v/>
      </c>
      <c r="AX1108" s="58" t="str">
        <f t="shared" si="1814"/>
        <v/>
      </c>
      <c r="AY1108" s="58" t="str">
        <f t="shared" si="1815"/>
        <v/>
      </c>
      <c r="AZ1108" s="31">
        <f t="shared" si="1816"/>
        <v>293.01</v>
      </c>
      <c r="BA1108" s="59" t="e">
        <f t="shared" si="1817"/>
        <v>#NUM!</v>
      </c>
      <c r="BB1108" s="59" t="e">
        <f t="shared" si="1818"/>
        <v>#NUM!</v>
      </c>
      <c r="BC1108" s="59" t="e">
        <f t="shared" si="1819"/>
        <v>#NUM!</v>
      </c>
      <c r="BD1108" s="59" t="e">
        <f t="shared" si="1820"/>
        <v>#NUM!</v>
      </c>
      <c r="BE1108" s="59" t="e">
        <f t="shared" si="1821"/>
        <v>#NUM!</v>
      </c>
      <c r="BF1108" s="59" t="e">
        <f t="shared" si="1822"/>
        <v>#NUM!</v>
      </c>
      <c r="BG1108" s="59" t="e">
        <f t="shared" si="1823"/>
        <v>#NUM!</v>
      </c>
      <c r="BH1108" s="59" t="e">
        <f t="shared" si="1824"/>
        <v>#NUM!</v>
      </c>
      <c r="BI1108" s="31">
        <f t="shared" si="1825"/>
        <v>2.9800000000000182</v>
      </c>
      <c r="BJ1108" s="61">
        <f t="shared" si="1826"/>
        <v>5.9600000000000361E-2</v>
      </c>
      <c r="BK1108" s="61">
        <f t="shared" si="1827"/>
        <v>4.966666666666697E-2</v>
      </c>
      <c r="BL1108" s="61">
        <f t="shared" si="1828"/>
        <v>4.2571428571428829E-2</v>
      </c>
      <c r="BM1108" s="61">
        <f t="shared" si="1829"/>
        <v>3.7250000000000227E-2</v>
      </c>
      <c r="BN1108" s="62">
        <f t="shared" si="1830"/>
        <v>0</v>
      </c>
      <c r="BO1108" s="62">
        <f t="shared" si="1831"/>
        <v>3</v>
      </c>
      <c r="BP1108" s="62">
        <f t="shared" si="1832"/>
        <v>35</v>
      </c>
      <c r="BQ1108" s="62">
        <f t="shared" si="1833"/>
        <v>0</v>
      </c>
      <c r="BR1108" s="62">
        <f t="shared" si="1834"/>
        <v>2</v>
      </c>
      <c r="BS1108" s="62">
        <f t="shared" si="1835"/>
        <v>59</v>
      </c>
      <c r="BT1108" s="62">
        <f t="shared" si="1836"/>
        <v>0</v>
      </c>
      <c r="BU1108" s="62">
        <f t="shared" si="1837"/>
        <v>2</v>
      </c>
      <c r="BV1108" s="62">
        <f t="shared" si="1838"/>
        <v>33</v>
      </c>
      <c r="BW1108" s="62">
        <f t="shared" si="1839"/>
        <v>0</v>
      </c>
      <c r="BX1108" s="62">
        <f t="shared" si="1840"/>
        <v>2</v>
      </c>
      <c r="BY1108" s="62">
        <f t="shared" si="1841"/>
        <v>14</v>
      </c>
      <c r="BZ1108" s="63" t="e">
        <f t="shared" si="1842"/>
        <v>#NUM!</v>
      </c>
      <c r="CA1108" s="63" t="e">
        <f t="shared" si="1843"/>
        <v>#NUM!</v>
      </c>
      <c r="CB1108" s="63" t="e">
        <f t="shared" si="1844"/>
        <v>#NUM!</v>
      </c>
      <c r="CC1108" s="63" t="e">
        <f t="shared" si="1845"/>
        <v>#NUM!</v>
      </c>
      <c r="CD1108" s="63" t="e">
        <f t="shared" si="1846"/>
        <v>#NUM!</v>
      </c>
      <c r="CE1108" s="63" t="e">
        <f t="shared" si="1847"/>
        <v>#NUM!</v>
      </c>
      <c r="CF1108" s="63" t="e">
        <f t="shared" si="1848"/>
        <v>#NUM!</v>
      </c>
      <c r="CG1108" s="63" t="e">
        <f t="shared" si="1849"/>
        <v>#NUM!</v>
      </c>
    </row>
    <row r="1109" spans="4:85" ht="26.25" customHeight="1" x14ac:dyDescent="0.25">
      <c r="E1109" s="37"/>
      <c r="F1109" s="37"/>
      <c r="G1109" s="78">
        <v>296.16000000000003</v>
      </c>
      <c r="H1109" s="41">
        <f t="shared" si="1800"/>
        <v>296.25</v>
      </c>
      <c r="I1109" s="42">
        <f t="shared" si="1850"/>
        <v>296.16000000000003</v>
      </c>
      <c r="J1109" s="43">
        <f t="shared" si="1801"/>
        <v>-3.9393120835567731E-4</v>
      </c>
      <c r="K1109" s="44">
        <f t="shared" si="1802"/>
        <v>-0.1166666666666174</v>
      </c>
      <c r="L1109" s="76" t="s">
        <v>519</v>
      </c>
      <c r="M1109" s="127"/>
      <c r="N1109" s="46">
        <f t="shared" si="1803"/>
        <v>296.27666666666664</v>
      </c>
      <c r="O1109" s="46"/>
      <c r="P1109" s="37">
        <v>296.25</v>
      </c>
      <c r="Q1109" s="46">
        <v>-0.2</v>
      </c>
      <c r="R1109" s="40">
        <v>296.49</v>
      </c>
      <c r="S1109" s="78"/>
      <c r="T1109" s="78">
        <v>296.29000000000002</v>
      </c>
      <c r="U1109" s="47" t="str">
        <f t="shared" si="1804"/>
        <v/>
      </c>
      <c r="V1109" s="47" t="str">
        <f t="shared" si="1805"/>
        <v/>
      </c>
      <c r="W1109" s="50"/>
      <c r="X1109" s="50"/>
      <c r="Y1109" s="50"/>
      <c r="Z1109" s="50"/>
      <c r="AA1109" s="50"/>
      <c r="AB1109" s="50"/>
      <c r="AC1109" s="50"/>
      <c r="AD1109" s="50"/>
      <c r="AE1109" s="51" t="str">
        <f t="shared" si="1806"/>
        <v/>
      </c>
      <c r="AF1109" s="51" t="str">
        <f t="shared" si="1807"/>
        <v/>
      </c>
      <c r="AG1109" s="51" t="str">
        <f t="shared" si="1808"/>
        <v/>
      </c>
      <c r="AH1109" s="51" t="str">
        <f t="shared" si="1809"/>
        <v/>
      </c>
      <c r="AI1109" s="52">
        <f t="shared" si="1810"/>
        <v>296.25</v>
      </c>
      <c r="AJ1109" s="51"/>
      <c r="AK1109" s="53"/>
      <c r="AL1109" s="52"/>
      <c r="AM1109" s="53">
        <f t="shared" si="1811"/>
        <v>50</v>
      </c>
      <c r="AN1109" s="53">
        <f>IF(AJ1109&lt;&gt;"",IF(AJ1109="o",VLOOKUP(AM1109,OpenSect!$A$1:$D$11,2),IF(AJ1109="u",VLOOKUP(AM1109,UpHill!$A$1:$D$35,2),IF(AJ1109="d",VLOOKUP(AM1109,DownHill!$A$3:$D$29,2),IF(AJ1109="f",VLOOKUP(AM1109,FlatUnd!$A$2:$D$30,2),IF(AJ1109="t",VLOOKUP(AM1109,TimeAdd!$A$1:$D$176,2),IF(AJ1109="l",VLOOKUP(AM1109,SLimit!$A$1:$D$8,2),AN1108)))))),AN1108)</f>
        <v>60</v>
      </c>
      <c r="AO1109" s="53">
        <f>IF(AJ1109&lt;&gt;"",IF(AJ1109="o",VLOOKUP(AM1109,OpenSect!$A$1:$D$11,3),IF(AJ1109="u",VLOOKUP(AM1109,UpHill!$A$1:$D$35,3),IF(AJ1109="d",VLOOKUP(AM1109,DownHill!$A$3:$D$29,3),IF(AJ1109="f",VLOOKUP(AM1109,FlatUnd!$A$2:$D$30,3),IF(AJ1109="t",VLOOKUP(AM1109,TimeAdd!$A$1:$D$18,3),IF(AJ1109="l",VLOOKUP(AM1109,SLimit!$A$1:$D$8,3),AO1108)))))),AO1108)</f>
        <v>70</v>
      </c>
      <c r="AP1109" s="53">
        <f>IF(AJ1109&lt;&gt;"",IF(AJ1109="o",VLOOKUP(AM1109,OpenSect!$A$1:$D$11,4),IF(AJ1109="u",VLOOKUP(AM1109,UpHill!$A$1:$D$35,4),IF(AJ1109="d",VLOOKUP(AM1109,DownHill!$A$3:$D$29,4),IF(AJ1109="f",VLOOKUP(AM1109,FlatUnd!$A$2:$D$30,4),IF(AJ1109="t",VLOOKUP(AM1109,TimeAdd!$A$1:$D$18,4),IF(AJ1109="l",VLOOKUP(AM1109,SLimit!$A$1:$D$8,4),AP1108)))))),AP1108)</f>
        <v>80</v>
      </c>
      <c r="AQ1109" s="53">
        <v>100</v>
      </c>
      <c r="AR1109" s="54" t="str">
        <f t="shared" si="1812"/>
        <v>Warning - Stop.  500 m.</v>
      </c>
      <c r="AS1109" s="55"/>
      <c r="AT1109" s="55"/>
      <c r="AU1109" s="56" t="e">
        <f>IF(GroupStTimes!$A$8=0,MIN(CB1109,CD1109,CF1109),MIN(BZ1109,CB1109,CD1109,CF1109))</f>
        <v>#NUM!</v>
      </c>
      <c r="AV1109" s="56" t="e">
        <f>IF(GroupStTimes!$A$8=0,MAX(CC1109,CE1109,CG1109),MAX(CA1109,CC1109,CE1109,CG1109))</f>
        <v>#NUM!</v>
      </c>
      <c r="AW1109" s="57" t="str">
        <f t="shared" si="1813"/>
        <v/>
      </c>
      <c r="AX1109" s="58" t="str">
        <f t="shared" si="1814"/>
        <v/>
      </c>
      <c r="AY1109" s="58" t="str">
        <f t="shared" si="1815"/>
        <v/>
      </c>
      <c r="AZ1109" s="31">
        <f t="shared" si="1816"/>
        <v>293.01</v>
      </c>
      <c r="BA1109" s="59" t="e">
        <f t="shared" si="1817"/>
        <v>#NUM!</v>
      </c>
      <c r="BB1109" s="59" t="e">
        <f t="shared" si="1818"/>
        <v>#NUM!</v>
      </c>
      <c r="BC1109" s="59" t="e">
        <f t="shared" si="1819"/>
        <v>#NUM!</v>
      </c>
      <c r="BD1109" s="59" t="e">
        <f t="shared" si="1820"/>
        <v>#NUM!</v>
      </c>
      <c r="BE1109" s="59" t="e">
        <f t="shared" si="1821"/>
        <v>#NUM!</v>
      </c>
      <c r="BF1109" s="59" t="e">
        <f t="shared" si="1822"/>
        <v>#NUM!</v>
      </c>
      <c r="BG1109" s="59" t="e">
        <f t="shared" si="1823"/>
        <v>#NUM!</v>
      </c>
      <c r="BH1109" s="59" t="e">
        <f t="shared" si="1824"/>
        <v>#NUM!</v>
      </c>
      <c r="BI1109" s="31">
        <f t="shared" si="1825"/>
        <v>3.2400000000000091</v>
      </c>
      <c r="BJ1109" s="61">
        <f t="shared" si="1826"/>
        <v>6.4800000000000177E-2</v>
      </c>
      <c r="BK1109" s="61">
        <f t="shared" si="1827"/>
        <v>5.4000000000000152E-2</v>
      </c>
      <c r="BL1109" s="61">
        <f t="shared" si="1828"/>
        <v>4.6285714285714416E-2</v>
      </c>
      <c r="BM1109" s="61">
        <f t="shared" si="1829"/>
        <v>4.0500000000000112E-2</v>
      </c>
      <c r="BN1109" s="62">
        <f t="shared" si="1830"/>
        <v>0</v>
      </c>
      <c r="BO1109" s="62">
        <f t="shared" si="1831"/>
        <v>3</v>
      </c>
      <c r="BP1109" s="62">
        <f t="shared" si="1832"/>
        <v>53</v>
      </c>
      <c r="BQ1109" s="62">
        <f t="shared" si="1833"/>
        <v>0</v>
      </c>
      <c r="BR1109" s="62">
        <f t="shared" si="1834"/>
        <v>3</v>
      </c>
      <c r="BS1109" s="62">
        <f t="shared" si="1835"/>
        <v>14</v>
      </c>
      <c r="BT1109" s="62">
        <f t="shared" si="1836"/>
        <v>0</v>
      </c>
      <c r="BU1109" s="62">
        <f t="shared" si="1837"/>
        <v>2</v>
      </c>
      <c r="BV1109" s="62">
        <f t="shared" si="1838"/>
        <v>47</v>
      </c>
      <c r="BW1109" s="62">
        <f t="shared" si="1839"/>
        <v>0</v>
      </c>
      <c r="BX1109" s="62">
        <f t="shared" si="1840"/>
        <v>2</v>
      </c>
      <c r="BY1109" s="62">
        <f t="shared" si="1841"/>
        <v>26</v>
      </c>
      <c r="BZ1109" s="63" t="e">
        <f t="shared" si="1842"/>
        <v>#NUM!</v>
      </c>
      <c r="CA1109" s="63" t="e">
        <f t="shared" si="1843"/>
        <v>#NUM!</v>
      </c>
      <c r="CB1109" s="63" t="e">
        <f t="shared" si="1844"/>
        <v>#NUM!</v>
      </c>
      <c r="CC1109" s="63" t="e">
        <f t="shared" si="1845"/>
        <v>#NUM!</v>
      </c>
      <c r="CD1109" s="63" t="e">
        <f t="shared" si="1846"/>
        <v>#NUM!</v>
      </c>
      <c r="CE1109" s="63" t="e">
        <f t="shared" si="1847"/>
        <v>#NUM!</v>
      </c>
      <c r="CF1109" s="63" t="e">
        <f t="shared" si="1848"/>
        <v>#NUM!</v>
      </c>
      <c r="CG1109" s="63" t="e">
        <f t="shared" si="1849"/>
        <v>#NUM!</v>
      </c>
    </row>
    <row r="1110" spans="4:85" ht="26.25" customHeight="1" x14ac:dyDescent="0.25">
      <c r="D1110" s="37">
        <v>35</v>
      </c>
      <c r="E1110" s="37"/>
      <c r="F1110" s="37"/>
      <c r="G1110" s="78">
        <v>296.25</v>
      </c>
      <c r="H1110" s="41">
        <f t="shared" si="1800"/>
        <v>296.33999999999997</v>
      </c>
      <c r="I1110" s="42">
        <f t="shared" si="1850"/>
        <v>296.25</v>
      </c>
      <c r="J1110" s="43">
        <f t="shared" si="1801"/>
        <v>-4.0506329113925587E-4</v>
      </c>
      <c r="K1110" s="44">
        <f t="shared" si="1802"/>
        <v>-0.12000000000000455</v>
      </c>
      <c r="L1110" s="76" t="s">
        <v>520</v>
      </c>
      <c r="M1110" s="127"/>
      <c r="N1110" s="46">
        <f t="shared" si="1803"/>
        <v>296.37</v>
      </c>
      <c r="O1110" s="46"/>
      <c r="P1110" s="37">
        <v>296.33999999999997</v>
      </c>
      <c r="Q1110" s="46">
        <v>-0.2</v>
      </c>
      <c r="R1110" s="40">
        <v>296.58999999999997</v>
      </c>
      <c r="S1110" s="78"/>
      <c r="T1110" s="78">
        <v>296.38</v>
      </c>
      <c r="U1110" s="47" t="str">
        <f t="shared" si="1804"/>
        <v/>
      </c>
      <c r="V1110" s="47" t="str">
        <f t="shared" si="1805"/>
        <v/>
      </c>
      <c r="W1110" s="50"/>
      <c r="X1110" s="50"/>
      <c r="Y1110" s="50"/>
      <c r="Z1110" s="50"/>
      <c r="AA1110" s="50"/>
      <c r="AB1110" s="50"/>
      <c r="AC1110" s="50"/>
      <c r="AD1110" s="50"/>
      <c r="AE1110" s="51" t="str">
        <f t="shared" si="1806"/>
        <v/>
      </c>
      <c r="AF1110" s="51" t="str">
        <f t="shared" si="1807"/>
        <v/>
      </c>
      <c r="AG1110" s="51" t="str">
        <f t="shared" si="1808"/>
        <v/>
      </c>
      <c r="AH1110" s="51">
        <f t="shared" si="1809"/>
        <v>35</v>
      </c>
      <c r="AI1110" s="52">
        <f t="shared" si="1810"/>
        <v>296.33999999999997</v>
      </c>
      <c r="AJ1110" s="51" t="s">
        <v>67</v>
      </c>
      <c r="AK1110" s="53"/>
      <c r="AL1110" s="52"/>
      <c r="AM1110" s="53">
        <f t="shared" si="1811"/>
        <v>35</v>
      </c>
      <c r="AN1110" s="53">
        <f>IF(AJ1110&lt;&gt;"",IF(AJ1110="o",VLOOKUP(AM1110,OpenSect!$A$1:$D$11,2),IF(AJ1110="u",VLOOKUP(AM1110,UpHill!$A$1:$D$35,2),IF(AJ1110="d",VLOOKUP(AM1110,DownHill!$A$3:$D$29,2),IF(AJ1110="f",VLOOKUP(AM1110,FlatUnd!$A$2:$D$30,2),IF(AJ1110="t",VLOOKUP(AM1110,TimeAdd!$A$1:$D$176,2),IF(AJ1110="l",VLOOKUP(AM1110,SLimit!$A$1:$D$8,2),AN1109)))))),AN1109)</f>
        <v>39</v>
      </c>
      <c r="AO1110" s="53">
        <f>IF(AJ1110&lt;&gt;"",IF(AJ1110="o",VLOOKUP(AM1110,OpenSect!$A$1:$D$11,3),IF(AJ1110="u",VLOOKUP(AM1110,UpHill!$A$1:$D$35,3),IF(AJ1110="d",VLOOKUP(AM1110,DownHill!$A$3:$D$29,3),IF(AJ1110="f",VLOOKUP(AM1110,FlatUnd!$A$2:$D$30,3),IF(AJ1110="t",VLOOKUP(AM1110,TimeAdd!$A$1:$D$18,3),IF(AJ1110="l",VLOOKUP(AM1110,SLimit!$A$1:$D$8,3),AO1109)))))),AO1109)</f>
        <v>42</v>
      </c>
      <c r="AP1110" s="53">
        <f>IF(AJ1110&lt;&gt;"",IF(AJ1110="o",VLOOKUP(AM1110,OpenSect!$A$1:$D$11,4),IF(AJ1110="u",VLOOKUP(AM1110,UpHill!$A$1:$D$35,4),IF(AJ1110="d",VLOOKUP(AM1110,DownHill!$A$3:$D$29,4),IF(AJ1110="f",VLOOKUP(AM1110,FlatUnd!$A$2:$D$30,4),IF(AJ1110="t",VLOOKUP(AM1110,TimeAdd!$A$1:$D$18,4),IF(AJ1110="l",VLOOKUP(AM1110,SLimit!$A$1:$D$8,4),AP1109)))))),AP1109)</f>
        <v>45</v>
      </c>
      <c r="AQ1110" s="53">
        <v>80</v>
      </c>
      <c r="AR1110" s="54" t="str">
        <f t="shared" si="1812"/>
        <v xml:space="preserve">80 Speed limit. </v>
      </c>
      <c r="AS1110" s="55"/>
      <c r="AT1110" s="55"/>
      <c r="AU1110" s="56" t="e">
        <f>IF(GroupStTimes!$A$8=0,MIN(CB1110,CD1110,CF1110),MIN(BZ1110,CB1110,CD1110,CF1110))</f>
        <v>#NUM!</v>
      </c>
      <c r="AV1110" s="56" t="e">
        <f>IF(GroupStTimes!$A$8=0,MAX(CC1110,CE1110,CG1110),MAX(CA1110,CC1110,CE1110,CG1110))</f>
        <v>#NUM!</v>
      </c>
      <c r="AW1110" s="57" t="str">
        <f t="shared" si="1813"/>
        <v/>
      </c>
      <c r="AX1110" s="58" t="str">
        <f t="shared" si="1814"/>
        <v/>
      </c>
      <c r="AY1110" s="58" t="str">
        <f t="shared" si="1815"/>
        <v/>
      </c>
      <c r="AZ1110" s="31">
        <f t="shared" si="1816"/>
        <v>293.01</v>
      </c>
      <c r="BA1110" s="59" t="e">
        <f t="shared" si="1817"/>
        <v>#NUM!</v>
      </c>
      <c r="BB1110" s="59" t="e">
        <f t="shared" si="1818"/>
        <v>#NUM!</v>
      </c>
      <c r="BC1110" s="59" t="e">
        <f t="shared" si="1819"/>
        <v>#NUM!</v>
      </c>
      <c r="BD1110" s="59" t="e">
        <f t="shared" si="1820"/>
        <v>#NUM!</v>
      </c>
      <c r="BE1110" s="59" t="e">
        <f t="shared" si="1821"/>
        <v>#NUM!</v>
      </c>
      <c r="BF1110" s="59" t="e">
        <f t="shared" si="1822"/>
        <v>#NUM!</v>
      </c>
      <c r="BG1110" s="59" t="e">
        <f t="shared" si="1823"/>
        <v>#NUM!</v>
      </c>
      <c r="BH1110" s="59" t="e">
        <f t="shared" si="1824"/>
        <v>#NUM!</v>
      </c>
      <c r="BI1110" s="31">
        <f t="shared" si="1825"/>
        <v>3.3299999999999841</v>
      </c>
      <c r="BJ1110" s="61">
        <f t="shared" si="1826"/>
        <v>6.6599999999999687E-2</v>
      </c>
      <c r="BK1110" s="61">
        <f t="shared" si="1827"/>
        <v>5.5499999999999737E-2</v>
      </c>
      <c r="BL1110" s="61">
        <f t="shared" si="1828"/>
        <v>4.7571428571428341E-2</v>
      </c>
      <c r="BM1110" s="61">
        <f t="shared" si="1829"/>
        <v>4.1624999999999801E-2</v>
      </c>
      <c r="BN1110" s="62">
        <f t="shared" si="1830"/>
        <v>0</v>
      </c>
      <c r="BO1110" s="62">
        <f t="shared" si="1831"/>
        <v>3</v>
      </c>
      <c r="BP1110" s="62">
        <f t="shared" si="1832"/>
        <v>60</v>
      </c>
      <c r="BQ1110" s="62">
        <f t="shared" si="1833"/>
        <v>0</v>
      </c>
      <c r="BR1110" s="62">
        <f t="shared" si="1834"/>
        <v>3</v>
      </c>
      <c r="BS1110" s="62">
        <f t="shared" si="1835"/>
        <v>20</v>
      </c>
      <c r="BT1110" s="62">
        <f t="shared" si="1836"/>
        <v>0</v>
      </c>
      <c r="BU1110" s="62">
        <f t="shared" si="1837"/>
        <v>2</v>
      </c>
      <c r="BV1110" s="62">
        <f t="shared" si="1838"/>
        <v>51</v>
      </c>
      <c r="BW1110" s="62">
        <f t="shared" si="1839"/>
        <v>0</v>
      </c>
      <c r="BX1110" s="62">
        <f t="shared" si="1840"/>
        <v>2</v>
      </c>
      <c r="BY1110" s="62">
        <f t="shared" si="1841"/>
        <v>30</v>
      </c>
      <c r="BZ1110" s="63" t="e">
        <f t="shared" si="1842"/>
        <v>#NUM!</v>
      </c>
      <c r="CA1110" s="63" t="e">
        <f t="shared" si="1843"/>
        <v>#NUM!</v>
      </c>
      <c r="CB1110" s="63" t="e">
        <f t="shared" si="1844"/>
        <v>#NUM!</v>
      </c>
      <c r="CC1110" s="63" t="e">
        <f t="shared" si="1845"/>
        <v>#NUM!</v>
      </c>
      <c r="CD1110" s="63" t="e">
        <f t="shared" si="1846"/>
        <v>#NUM!</v>
      </c>
      <c r="CE1110" s="63" t="e">
        <f t="shared" si="1847"/>
        <v>#NUM!</v>
      </c>
      <c r="CF1110" s="63" t="e">
        <f t="shared" si="1848"/>
        <v>#NUM!</v>
      </c>
      <c r="CG1110" s="63" t="e">
        <f t="shared" si="1849"/>
        <v>#NUM!</v>
      </c>
    </row>
    <row r="1111" spans="4:85" ht="26.25" customHeight="1" x14ac:dyDescent="0.25">
      <c r="D1111" s="37">
        <v>30</v>
      </c>
      <c r="E1111" s="37"/>
      <c r="F1111" s="37"/>
      <c r="G1111" s="78">
        <v>296.66000000000003</v>
      </c>
      <c r="H1111" s="41">
        <f t="shared" si="1800"/>
        <v>296.75</v>
      </c>
      <c r="I1111" s="42">
        <f t="shared" si="1850"/>
        <v>296.66000000000003</v>
      </c>
      <c r="J1111" s="43">
        <f t="shared" si="1801"/>
        <v>-3.9326726443274251E-4</v>
      </c>
      <c r="K1111" s="44">
        <f t="shared" si="1802"/>
        <v>-0.1166666666666174</v>
      </c>
      <c r="L1111" s="76" t="s">
        <v>521</v>
      </c>
      <c r="M1111" s="127"/>
      <c r="N1111" s="46">
        <f t="shared" si="1803"/>
        <v>296.77666666666664</v>
      </c>
      <c r="O1111" s="46"/>
      <c r="P1111" s="37">
        <v>296.75</v>
      </c>
      <c r="Q1111" s="46">
        <v>-0.2</v>
      </c>
      <c r="R1111" s="40">
        <v>296.99</v>
      </c>
      <c r="S1111" s="78"/>
      <c r="T1111" s="78">
        <v>296.79000000000002</v>
      </c>
      <c r="U1111" s="47" t="str">
        <f t="shared" si="1804"/>
        <v/>
      </c>
      <c r="V1111" s="47" t="str">
        <f t="shared" si="1805"/>
        <v/>
      </c>
      <c r="W1111" s="50"/>
      <c r="X1111" s="50"/>
      <c r="Y1111" s="50"/>
      <c r="Z1111" s="50"/>
      <c r="AA1111" s="50"/>
      <c r="AB1111" s="50"/>
      <c r="AC1111" s="50"/>
      <c r="AD1111" s="50"/>
      <c r="AE1111" s="51" t="str">
        <f t="shared" si="1806"/>
        <v/>
      </c>
      <c r="AF1111" s="51" t="str">
        <f t="shared" si="1807"/>
        <v/>
      </c>
      <c r="AG1111" s="51" t="str">
        <f t="shared" si="1808"/>
        <v/>
      </c>
      <c r="AH1111" s="51">
        <f t="shared" si="1809"/>
        <v>30</v>
      </c>
      <c r="AI1111" s="52">
        <f t="shared" si="1810"/>
        <v>296.75</v>
      </c>
      <c r="AJ1111" s="51" t="s">
        <v>25</v>
      </c>
      <c r="AK1111" s="53"/>
      <c r="AL1111" s="52"/>
      <c r="AM1111" s="53">
        <f t="shared" si="1811"/>
        <v>30</v>
      </c>
      <c r="AN1111" s="53">
        <f>IF(AJ1111&lt;&gt;"",IF(AJ1111="o",VLOOKUP(AM1111,OpenSect!$A$1:$D$11,2),IF(AJ1111="u",VLOOKUP(AM1111,UpHill!$A$1:$D$35,2),IF(AJ1111="d",VLOOKUP(AM1111,DownHill!$A$3:$D$29,2),IF(AJ1111="f",VLOOKUP(AM1111,FlatUnd!$A$2:$D$30,2),IF(AJ1111="t",VLOOKUP(AM1111,TimeAdd!$A$1:$D$176,2),IF(AJ1111="l",VLOOKUP(AM1111,SLimit!$A$1:$D$8,2),AN1110)))))),AN1110)</f>
        <v>30</v>
      </c>
      <c r="AO1111" s="53">
        <f>IF(AJ1111&lt;&gt;"",IF(AJ1111="o",VLOOKUP(AM1111,OpenSect!$A$1:$D$11,3),IF(AJ1111="u",VLOOKUP(AM1111,UpHill!$A$1:$D$35,3),IF(AJ1111="d",VLOOKUP(AM1111,DownHill!$A$3:$D$29,3),IF(AJ1111="f",VLOOKUP(AM1111,FlatUnd!$A$2:$D$30,3),IF(AJ1111="t",VLOOKUP(AM1111,TimeAdd!$A$1:$D$18,3),IF(AJ1111="l",VLOOKUP(AM1111,SLimit!$A$1:$D$8,3),AO1110)))))),AO1110)</f>
        <v>30</v>
      </c>
      <c r="AP1111" s="53">
        <f>IF(AJ1111&lt;&gt;"",IF(AJ1111="o",VLOOKUP(AM1111,OpenSect!$A$1:$D$11,4),IF(AJ1111="u",VLOOKUP(AM1111,UpHill!$A$1:$D$35,4),IF(AJ1111="d",VLOOKUP(AM1111,DownHill!$A$3:$D$29,4),IF(AJ1111="f",VLOOKUP(AM1111,FlatUnd!$A$2:$D$30,4),IF(AJ1111="t",VLOOKUP(AM1111,TimeAdd!$A$1:$D$18,4),IF(AJ1111="l",VLOOKUP(AM1111,SLimit!$A$1:$D$8,4),AP1110)))))),AP1110)</f>
        <v>30</v>
      </c>
      <c r="AQ1111" s="53">
        <v>80</v>
      </c>
      <c r="AR1111" s="54" t="str">
        <f t="shared" si="1812"/>
        <v>STOP. T-Junction Turn RIGHT.</v>
      </c>
      <c r="AS1111" s="55"/>
      <c r="AT1111" s="55"/>
      <c r="AU1111" s="56" t="e">
        <f>IF(GroupStTimes!$A$8=0,MIN(CB1111,CD1111,CF1111),MIN(BZ1111,CB1111,CD1111,CF1111))</f>
        <v>#NUM!</v>
      </c>
      <c r="AV1111" s="56" t="e">
        <f>IF(GroupStTimes!$A$8=0,MAX(CC1111,CE1111,CG1111),MAX(CA1111,CC1111,CE1111,CG1111))</f>
        <v>#NUM!</v>
      </c>
      <c r="AW1111" s="57" t="str">
        <f t="shared" si="1813"/>
        <v/>
      </c>
      <c r="AX1111" s="58" t="str">
        <f t="shared" si="1814"/>
        <v/>
      </c>
      <c r="AY1111" s="58" t="str">
        <f t="shared" si="1815"/>
        <v/>
      </c>
      <c r="AZ1111" s="31">
        <f t="shared" si="1816"/>
        <v>296.33999999999997</v>
      </c>
      <c r="BA1111" s="59" t="e">
        <f t="shared" si="1817"/>
        <v>#NUM!</v>
      </c>
      <c r="BB1111" s="59" t="e">
        <f t="shared" si="1818"/>
        <v>#NUM!</v>
      </c>
      <c r="BC1111" s="59" t="e">
        <f t="shared" si="1819"/>
        <v>#NUM!</v>
      </c>
      <c r="BD1111" s="59" t="e">
        <f t="shared" si="1820"/>
        <v>#NUM!</v>
      </c>
      <c r="BE1111" s="59" t="e">
        <f t="shared" si="1821"/>
        <v>#NUM!</v>
      </c>
      <c r="BF1111" s="59" t="e">
        <f t="shared" si="1822"/>
        <v>#NUM!</v>
      </c>
      <c r="BG1111" s="59" t="e">
        <f t="shared" si="1823"/>
        <v>#NUM!</v>
      </c>
      <c r="BH1111" s="59" t="e">
        <f t="shared" si="1824"/>
        <v>#NUM!</v>
      </c>
      <c r="BI1111" s="31">
        <f t="shared" si="1825"/>
        <v>0.41000000000002501</v>
      </c>
      <c r="BJ1111" s="61">
        <f t="shared" si="1826"/>
        <v>1.1714285714286428E-2</v>
      </c>
      <c r="BK1111" s="61">
        <f t="shared" si="1827"/>
        <v>1.0512820512821154E-2</v>
      </c>
      <c r="BL1111" s="61">
        <f t="shared" si="1828"/>
        <v>9.7619047619053566E-3</v>
      </c>
      <c r="BM1111" s="61">
        <f t="shared" si="1829"/>
        <v>9.1111111111116666E-3</v>
      </c>
      <c r="BN1111" s="62">
        <f t="shared" si="1830"/>
        <v>0</v>
      </c>
      <c r="BO1111" s="62">
        <f t="shared" si="1831"/>
        <v>0</v>
      </c>
      <c r="BP1111" s="62">
        <f t="shared" si="1832"/>
        <v>42</v>
      </c>
      <c r="BQ1111" s="62">
        <f t="shared" si="1833"/>
        <v>0</v>
      </c>
      <c r="BR1111" s="62">
        <f t="shared" si="1834"/>
        <v>0</v>
      </c>
      <c r="BS1111" s="62">
        <f t="shared" si="1835"/>
        <v>38</v>
      </c>
      <c r="BT1111" s="62">
        <f t="shared" si="1836"/>
        <v>0</v>
      </c>
      <c r="BU1111" s="62">
        <f t="shared" si="1837"/>
        <v>0</v>
      </c>
      <c r="BV1111" s="62">
        <f t="shared" si="1838"/>
        <v>35</v>
      </c>
      <c r="BW1111" s="62">
        <f t="shared" si="1839"/>
        <v>0</v>
      </c>
      <c r="BX1111" s="62">
        <f t="shared" si="1840"/>
        <v>0</v>
      </c>
      <c r="BY1111" s="62">
        <f t="shared" si="1841"/>
        <v>33</v>
      </c>
      <c r="BZ1111" s="63" t="e">
        <f t="shared" si="1842"/>
        <v>#NUM!</v>
      </c>
      <c r="CA1111" s="63" t="e">
        <f t="shared" si="1843"/>
        <v>#NUM!</v>
      </c>
      <c r="CB1111" s="63" t="e">
        <f t="shared" si="1844"/>
        <v>#NUM!</v>
      </c>
      <c r="CC1111" s="63" t="e">
        <f t="shared" si="1845"/>
        <v>#NUM!</v>
      </c>
      <c r="CD1111" s="63" t="e">
        <f t="shared" si="1846"/>
        <v>#NUM!</v>
      </c>
      <c r="CE1111" s="63" t="e">
        <f t="shared" si="1847"/>
        <v>#NUM!</v>
      </c>
      <c r="CF1111" s="63" t="e">
        <f t="shared" si="1848"/>
        <v>#NUM!</v>
      </c>
      <c r="CG1111" s="63" t="e">
        <f t="shared" si="1849"/>
        <v>#NUM!</v>
      </c>
    </row>
    <row r="1112" spans="4:85" ht="26.25" customHeight="1" x14ac:dyDescent="0.25">
      <c r="E1112" s="37"/>
      <c r="F1112" s="37"/>
      <c r="G1112" s="66">
        <f>G1111+Q1112-Q1111</f>
        <v>296.66000000000003</v>
      </c>
      <c r="H1112" s="41">
        <f t="shared" si="1800"/>
        <v>296.85000000000002</v>
      </c>
      <c r="I1112" s="42">
        <f t="shared" si="1850"/>
        <v>296.66000000000003</v>
      </c>
      <c r="J1112" s="43">
        <f t="shared" si="1801"/>
        <v>-8.4271556664194697E-4</v>
      </c>
      <c r="K1112" s="44">
        <f t="shared" si="1802"/>
        <v>-0.25</v>
      </c>
      <c r="L1112" s="80" t="s">
        <v>522</v>
      </c>
      <c r="M1112" s="129"/>
      <c r="N1112" s="46">
        <f t="shared" si="1803"/>
        <v>296.91000000000003</v>
      </c>
      <c r="O1112" s="46"/>
      <c r="P1112" s="37">
        <v>296.85000000000002</v>
      </c>
      <c r="Q1112" s="46">
        <v>-0.2</v>
      </c>
      <c r="R1112" s="40">
        <v>297.14</v>
      </c>
      <c r="S1112" s="77"/>
      <c r="T1112" s="77">
        <v>296.94</v>
      </c>
      <c r="U1112" s="47" t="str">
        <f t="shared" si="1804"/>
        <v/>
      </c>
      <c r="V1112" s="47" t="str">
        <f t="shared" si="1805"/>
        <v/>
      </c>
      <c r="W1112" s="50"/>
      <c r="X1112" s="50"/>
      <c r="Y1112" s="50"/>
      <c r="Z1112" s="50"/>
      <c r="AA1112" s="50"/>
      <c r="AB1112" s="50"/>
      <c r="AC1112" s="50"/>
      <c r="AD1112" s="50"/>
      <c r="AE1112" s="51" t="str">
        <f t="shared" si="1806"/>
        <v/>
      </c>
      <c r="AF1112" s="51" t="str">
        <f t="shared" si="1807"/>
        <v/>
      </c>
      <c r="AG1112" s="51" t="str">
        <f t="shared" si="1808"/>
        <v/>
      </c>
      <c r="AH1112" s="51" t="str">
        <f t="shared" si="1809"/>
        <v/>
      </c>
      <c r="AI1112" s="52">
        <f t="shared" si="1810"/>
        <v>296.85000000000002</v>
      </c>
      <c r="AJ1112" s="51"/>
      <c r="AK1112" s="53"/>
      <c r="AL1112" s="52"/>
      <c r="AM1112" s="53">
        <f t="shared" si="1811"/>
        <v>30</v>
      </c>
      <c r="AN1112" s="53">
        <f>IF(AJ1112&lt;&gt;"",IF(AJ1112="o",VLOOKUP(AM1112,OpenSect!$A$1:$D$11,2),IF(AJ1112="u",VLOOKUP(AM1112,UpHill!$A$1:$D$35,2),IF(AJ1112="d",VLOOKUP(AM1112,DownHill!$A$3:$D$29,2),IF(AJ1112="f",VLOOKUP(AM1112,FlatUnd!$A$2:$D$30,2),IF(AJ1112="t",VLOOKUP(AM1112,TimeAdd!$A$1:$D$176,2),IF(AJ1112="l",VLOOKUP(AM1112,SLimit!$A$1:$D$8,2),AN1111)))))),AN1111)</f>
        <v>30</v>
      </c>
      <c r="AO1112" s="53">
        <f>IF(AJ1112&lt;&gt;"",IF(AJ1112="o",VLOOKUP(AM1112,OpenSect!$A$1:$D$11,3),IF(AJ1112="u",VLOOKUP(AM1112,UpHill!$A$1:$D$35,3),IF(AJ1112="d",VLOOKUP(AM1112,DownHill!$A$3:$D$29,3),IF(AJ1112="f",VLOOKUP(AM1112,FlatUnd!$A$2:$D$30,3),IF(AJ1112="t",VLOOKUP(AM1112,TimeAdd!$A$1:$D$18,3),IF(AJ1112="l",VLOOKUP(AM1112,SLimit!$A$1:$D$8,3),AO1111)))))),AO1111)</f>
        <v>30</v>
      </c>
      <c r="AP1112" s="53">
        <f>IF(AJ1112&lt;&gt;"",IF(AJ1112="o",VLOOKUP(AM1112,OpenSect!$A$1:$D$11,4),IF(AJ1112="u",VLOOKUP(AM1112,UpHill!$A$1:$D$35,4),IF(AJ1112="d",VLOOKUP(AM1112,DownHill!$A$3:$D$29,4),IF(AJ1112="f",VLOOKUP(AM1112,FlatUnd!$A$2:$D$30,4),IF(AJ1112="t",VLOOKUP(AM1112,TimeAdd!$A$1:$D$18,4),IF(AJ1112="l",VLOOKUP(AM1112,SLimit!$A$1:$D$8,4),AP1111)))))),AP1111)</f>
        <v>30</v>
      </c>
      <c r="AQ1112" s="53">
        <v>80</v>
      </c>
      <c r="AR1112" s="54" t="str">
        <f t="shared" si="1812"/>
        <v>Warning -  4,7  height restriction.</v>
      </c>
      <c r="AS1112" s="55"/>
      <c r="AT1112" s="55"/>
      <c r="AU1112" s="56" t="e">
        <f>IF(GroupStTimes!$A$8=0,MIN(CB1112,CD1112,CF1112),MIN(BZ1112,CB1112,CD1112,CF1112))</f>
        <v>#NUM!</v>
      </c>
      <c r="AV1112" s="56" t="e">
        <f>IF(GroupStTimes!$A$8=0,MAX(CC1112,CE1112,CG1112),MAX(CA1112,CC1112,CE1112,CG1112))</f>
        <v>#NUM!</v>
      </c>
      <c r="AW1112" s="57" t="str">
        <f t="shared" si="1813"/>
        <v/>
      </c>
      <c r="AX1112" s="58" t="str">
        <f t="shared" si="1814"/>
        <v/>
      </c>
      <c r="AY1112" s="58" t="str">
        <f t="shared" si="1815"/>
        <v/>
      </c>
      <c r="AZ1112" s="31">
        <f t="shared" si="1816"/>
        <v>296.75</v>
      </c>
      <c r="BA1112" s="59" t="e">
        <f t="shared" si="1817"/>
        <v>#NUM!</v>
      </c>
      <c r="BB1112" s="59" t="e">
        <f t="shared" si="1818"/>
        <v>#NUM!</v>
      </c>
      <c r="BC1112" s="59" t="e">
        <f t="shared" si="1819"/>
        <v>#NUM!</v>
      </c>
      <c r="BD1112" s="59" t="e">
        <f t="shared" si="1820"/>
        <v>#NUM!</v>
      </c>
      <c r="BE1112" s="59" t="e">
        <f t="shared" si="1821"/>
        <v>#NUM!</v>
      </c>
      <c r="BF1112" s="59" t="e">
        <f t="shared" si="1822"/>
        <v>#NUM!</v>
      </c>
      <c r="BG1112" s="59" t="e">
        <f t="shared" si="1823"/>
        <v>#NUM!</v>
      </c>
      <c r="BH1112" s="59" t="e">
        <f t="shared" si="1824"/>
        <v>#NUM!</v>
      </c>
      <c r="BI1112" s="31">
        <f t="shared" si="1825"/>
        <v>0.10000000000002274</v>
      </c>
      <c r="BJ1112" s="61">
        <f t="shared" si="1826"/>
        <v>3.3333333333340912E-3</v>
      </c>
      <c r="BK1112" s="61">
        <f t="shared" si="1827"/>
        <v>3.3333333333340912E-3</v>
      </c>
      <c r="BL1112" s="61">
        <f t="shared" si="1828"/>
        <v>3.3333333333340912E-3</v>
      </c>
      <c r="BM1112" s="61">
        <f t="shared" si="1829"/>
        <v>3.3333333333340912E-3</v>
      </c>
      <c r="BN1112" s="62">
        <f t="shared" si="1830"/>
        <v>0</v>
      </c>
      <c r="BO1112" s="62">
        <f t="shared" si="1831"/>
        <v>0</v>
      </c>
      <c r="BP1112" s="62">
        <f t="shared" si="1832"/>
        <v>12</v>
      </c>
      <c r="BQ1112" s="62">
        <f t="shared" si="1833"/>
        <v>0</v>
      </c>
      <c r="BR1112" s="62">
        <f t="shared" si="1834"/>
        <v>0</v>
      </c>
      <c r="BS1112" s="62">
        <f t="shared" si="1835"/>
        <v>12</v>
      </c>
      <c r="BT1112" s="62">
        <f t="shared" si="1836"/>
        <v>0</v>
      </c>
      <c r="BU1112" s="62">
        <f t="shared" si="1837"/>
        <v>0</v>
      </c>
      <c r="BV1112" s="62">
        <f t="shared" si="1838"/>
        <v>12</v>
      </c>
      <c r="BW1112" s="62">
        <f t="shared" si="1839"/>
        <v>0</v>
      </c>
      <c r="BX1112" s="62">
        <f t="shared" si="1840"/>
        <v>0</v>
      </c>
      <c r="BY1112" s="62">
        <f t="shared" si="1841"/>
        <v>12</v>
      </c>
      <c r="BZ1112" s="63" t="e">
        <f t="shared" si="1842"/>
        <v>#NUM!</v>
      </c>
      <c r="CA1112" s="63" t="e">
        <f t="shared" si="1843"/>
        <v>#NUM!</v>
      </c>
      <c r="CB1112" s="63" t="e">
        <f t="shared" si="1844"/>
        <v>#NUM!</v>
      </c>
      <c r="CC1112" s="63" t="e">
        <f t="shared" si="1845"/>
        <v>#NUM!</v>
      </c>
      <c r="CD1112" s="63" t="e">
        <f t="shared" si="1846"/>
        <v>#NUM!</v>
      </c>
      <c r="CE1112" s="63" t="e">
        <f t="shared" si="1847"/>
        <v>#NUM!</v>
      </c>
      <c r="CF1112" s="63" t="e">
        <f t="shared" si="1848"/>
        <v>#NUM!</v>
      </c>
      <c r="CG1112" s="63" t="e">
        <f t="shared" si="1849"/>
        <v>#NUM!</v>
      </c>
    </row>
    <row r="1113" spans="4:85" ht="26.25" customHeight="1" x14ac:dyDescent="0.25">
      <c r="E1113" s="37"/>
      <c r="F1113" s="37"/>
      <c r="G1113" s="78">
        <v>297.93</v>
      </c>
      <c r="H1113" s="41">
        <f t="shared" si="1800"/>
        <v>297.33</v>
      </c>
      <c r="I1113" s="42">
        <f t="shared" si="1850"/>
        <v>297.93</v>
      </c>
      <c r="J1113" s="43">
        <f t="shared" si="1801"/>
        <v>2.6851945087774587E-3</v>
      </c>
      <c r="K1113" s="44">
        <f t="shared" si="1802"/>
        <v>0.80000000000006821</v>
      </c>
      <c r="L1113" s="76" t="s">
        <v>466</v>
      </c>
      <c r="M1113" s="127"/>
      <c r="N1113" s="46">
        <f t="shared" si="1803"/>
        <v>297.12999999999994</v>
      </c>
      <c r="O1113" s="46"/>
      <c r="P1113" s="37">
        <v>297.33</v>
      </c>
      <c r="Q1113" s="46">
        <v>-0.2</v>
      </c>
      <c r="R1113" s="40">
        <v>297.2</v>
      </c>
      <c r="S1113" s="78"/>
      <c r="T1113" s="78">
        <v>297.06</v>
      </c>
      <c r="U1113" s="47" t="str">
        <f t="shared" si="1804"/>
        <v/>
      </c>
      <c r="V1113" s="47" t="str">
        <f t="shared" si="1805"/>
        <v/>
      </c>
      <c r="W1113" s="50"/>
      <c r="X1113" s="50"/>
      <c r="Y1113" s="50"/>
      <c r="Z1113" s="50"/>
      <c r="AA1113" s="50"/>
      <c r="AB1113" s="50"/>
      <c r="AC1113" s="50"/>
      <c r="AD1113" s="50"/>
      <c r="AE1113" s="51" t="str">
        <f t="shared" si="1806"/>
        <v/>
      </c>
      <c r="AF1113" s="51" t="str">
        <f t="shared" si="1807"/>
        <v/>
      </c>
      <c r="AG1113" s="51" t="str">
        <f t="shared" si="1808"/>
        <v/>
      </c>
      <c r="AH1113" s="51" t="str">
        <f t="shared" si="1809"/>
        <v/>
      </c>
      <c r="AI1113" s="52">
        <f t="shared" si="1810"/>
        <v>297.33</v>
      </c>
      <c r="AJ1113" s="51"/>
      <c r="AK1113" s="53"/>
      <c r="AL1113" s="52"/>
      <c r="AM1113" s="53">
        <f t="shared" si="1811"/>
        <v>30</v>
      </c>
      <c r="AN1113" s="53">
        <f>IF(AJ1113&lt;&gt;"",IF(AJ1113="o",VLOOKUP(AM1113,OpenSect!$A$1:$D$11,2),IF(AJ1113="u",VLOOKUP(AM1113,UpHill!$A$1:$D$35,2),IF(AJ1113="d",VLOOKUP(AM1113,DownHill!$A$3:$D$29,2),IF(AJ1113="f",VLOOKUP(AM1113,FlatUnd!$A$2:$D$30,2),IF(AJ1113="t",VLOOKUP(AM1113,TimeAdd!$A$1:$D$176,2),IF(AJ1113="l",VLOOKUP(AM1113,SLimit!$A$1:$D$8,2),AN1112)))))),AN1112)</f>
        <v>30</v>
      </c>
      <c r="AO1113" s="53">
        <f>IF(AJ1113&lt;&gt;"",IF(AJ1113="o",VLOOKUP(AM1113,OpenSect!$A$1:$D$11,3),IF(AJ1113="u",VLOOKUP(AM1113,UpHill!$A$1:$D$35,3),IF(AJ1113="d",VLOOKUP(AM1113,DownHill!$A$3:$D$29,3),IF(AJ1113="f",VLOOKUP(AM1113,FlatUnd!$A$2:$D$30,3),IF(AJ1113="t",VLOOKUP(AM1113,TimeAdd!$A$1:$D$18,3),IF(AJ1113="l",VLOOKUP(AM1113,SLimit!$A$1:$D$8,3),AO1112)))))),AO1112)</f>
        <v>30</v>
      </c>
      <c r="AP1113" s="53">
        <f>IF(AJ1113&lt;&gt;"",IF(AJ1113="o",VLOOKUP(AM1113,OpenSect!$A$1:$D$11,4),IF(AJ1113="u",VLOOKUP(AM1113,UpHill!$A$1:$D$35,4),IF(AJ1113="d",VLOOKUP(AM1113,DownHill!$A$3:$D$29,4),IF(AJ1113="f",VLOOKUP(AM1113,FlatUnd!$A$2:$D$30,4),IF(AJ1113="t",VLOOKUP(AM1113,TimeAdd!$A$1:$D$18,4),IF(AJ1113="l",VLOOKUP(AM1113,SLimit!$A$1:$D$8,4),AP1112)))))),AP1112)</f>
        <v>30</v>
      </c>
      <c r="AQ1113" s="53">
        <v>80</v>
      </c>
      <c r="AR1113" s="54" t="str">
        <f t="shared" si="1812"/>
        <v xml:space="preserve">Bridge </v>
      </c>
      <c r="AS1113" s="55"/>
      <c r="AT1113" s="55"/>
      <c r="AU1113" s="56" t="e">
        <f>IF(GroupStTimes!$A$8=0,MIN(CB1113,CD1113,CF1113),MIN(BZ1113,CB1113,CD1113,CF1113))</f>
        <v>#NUM!</v>
      </c>
      <c r="AV1113" s="56" t="e">
        <f>IF(GroupStTimes!$A$8=0,MAX(CC1113,CE1113,CG1113),MAX(CA1113,CC1113,CE1113,CG1113))</f>
        <v>#NUM!</v>
      </c>
      <c r="AW1113" s="57" t="str">
        <f t="shared" si="1813"/>
        <v/>
      </c>
      <c r="AX1113" s="58" t="str">
        <f t="shared" si="1814"/>
        <v/>
      </c>
      <c r="AY1113" s="58" t="str">
        <f t="shared" si="1815"/>
        <v/>
      </c>
      <c r="AZ1113" s="31">
        <f t="shared" si="1816"/>
        <v>296.75</v>
      </c>
      <c r="BA1113" s="59" t="e">
        <f t="shared" si="1817"/>
        <v>#NUM!</v>
      </c>
      <c r="BB1113" s="59" t="e">
        <f t="shared" si="1818"/>
        <v>#NUM!</v>
      </c>
      <c r="BC1113" s="59" t="e">
        <f t="shared" si="1819"/>
        <v>#NUM!</v>
      </c>
      <c r="BD1113" s="59" t="e">
        <f t="shared" si="1820"/>
        <v>#NUM!</v>
      </c>
      <c r="BE1113" s="59" t="e">
        <f t="shared" si="1821"/>
        <v>#NUM!</v>
      </c>
      <c r="BF1113" s="59" t="e">
        <f t="shared" si="1822"/>
        <v>#NUM!</v>
      </c>
      <c r="BG1113" s="59" t="e">
        <f t="shared" si="1823"/>
        <v>#NUM!</v>
      </c>
      <c r="BH1113" s="59" t="e">
        <f t="shared" si="1824"/>
        <v>#NUM!</v>
      </c>
      <c r="BI1113" s="31">
        <f t="shared" si="1825"/>
        <v>0.57999999999998408</v>
      </c>
      <c r="BJ1113" s="61">
        <f t="shared" si="1826"/>
        <v>1.9333333333332803E-2</v>
      </c>
      <c r="BK1113" s="61">
        <f t="shared" si="1827"/>
        <v>1.9333333333332803E-2</v>
      </c>
      <c r="BL1113" s="61">
        <f t="shared" si="1828"/>
        <v>1.9333333333332803E-2</v>
      </c>
      <c r="BM1113" s="61">
        <f t="shared" si="1829"/>
        <v>1.9333333333332803E-2</v>
      </c>
      <c r="BN1113" s="62">
        <f t="shared" si="1830"/>
        <v>0</v>
      </c>
      <c r="BO1113" s="62">
        <f t="shared" si="1831"/>
        <v>1</v>
      </c>
      <c r="BP1113" s="62">
        <f t="shared" si="1832"/>
        <v>10</v>
      </c>
      <c r="BQ1113" s="62">
        <f t="shared" si="1833"/>
        <v>0</v>
      </c>
      <c r="BR1113" s="62">
        <f t="shared" si="1834"/>
        <v>1</v>
      </c>
      <c r="BS1113" s="62">
        <f t="shared" si="1835"/>
        <v>10</v>
      </c>
      <c r="BT1113" s="62">
        <f t="shared" si="1836"/>
        <v>0</v>
      </c>
      <c r="BU1113" s="62">
        <f t="shared" si="1837"/>
        <v>1</v>
      </c>
      <c r="BV1113" s="62">
        <f t="shared" si="1838"/>
        <v>10</v>
      </c>
      <c r="BW1113" s="62">
        <f t="shared" si="1839"/>
        <v>0</v>
      </c>
      <c r="BX1113" s="62">
        <f t="shared" si="1840"/>
        <v>1</v>
      </c>
      <c r="BY1113" s="62">
        <f t="shared" si="1841"/>
        <v>10</v>
      </c>
      <c r="BZ1113" s="63" t="e">
        <f t="shared" si="1842"/>
        <v>#NUM!</v>
      </c>
      <c r="CA1113" s="63" t="e">
        <f t="shared" si="1843"/>
        <v>#NUM!</v>
      </c>
      <c r="CB1113" s="63" t="e">
        <f t="shared" si="1844"/>
        <v>#NUM!</v>
      </c>
      <c r="CC1113" s="63" t="e">
        <f t="shared" si="1845"/>
        <v>#NUM!</v>
      </c>
      <c r="CD1113" s="63" t="e">
        <f t="shared" si="1846"/>
        <v>#NUM!</v>
      </c>
      <c r="CE1113" s="63" t="e">
        <f t="shared" si="1847"/>
        <v>#NUM!</v>
      </c>
      <c r="CF1113" s="63" t="e">
        <f t="shared" si="1848"/>
        <v>#NUM!</v>
      </c>
      <c r="CG1113" s="63" t="e">
        <f t="shared" si="1849"/>
        <v>#NUM!</v>
      </c>
    </row>
    <row r="1114" spans="4:85" ht="26.25" customHeight="1" x14ac:dyDescent="0.25">
      <c r="D1114" s="37">
        <v>49</v>
      </c>
      <c r="E1114" s="37"/>
      <c r="F1114" s="37"/>
      <c r="G1114" s="78">
        <v>297.22000000000003</v>
      </c>
      <c r="H1114" s="41">
        <f t="shared" si="1800"/>
        <v>297.31</v>
      </c>
      <c r="I1114" s="42">
        <f t="shared" si="1850"/>
        <v>297.22000000000003</v>
      </c>
      <c r="J1114" s="43">
        <f t="shared" si="1801"/>
        <v>-3.9252629926207603E-4</v>
      </c>
      <c r="K1114" s="44">
        <f t="shared" si="1802"/>
        <v>-0.11666666666667425</v>
      </c>
      <c r="L1114" s="76" t="s">
        <v>466</v>
      </c>
      <c r="M1114" s="127"/>
      <c r="N1114" s="46">
        <f t="shared" si="1803"/>
        <v>297.3366666666667</v>
      </c>
      <c r="O1114" s="46"/>
      <c r="P1114" s="37">
        <v>297.31</v>
      </c>
      <c r="Q1114" s="46">
        <v>-0.2</v>
      </c>
      <c r="R1114" s="40">
        <v>297.55</v>
      </c>
      <c r="S1114" s="78"/>
      <c r="T1114" s="78">
        <v>297.35000000000002</v>
      </c>
      <c r="U1114" s="47" t="str">
        <f t="shared" si="1804"/>
        <v/>
      </c>
      <c r="V1114" s="47" t="str">
        <f t="shared" si="1805"/>
        <v/>
      </c>
      <c r="W1114" s="50"/>
      <c r="X1114" s="50"/>
      <c r="Y1114" s="50"/>
      <c r="Z1114" s="50"/>
      <c r="AA1114" s="50"/>
      <c r="AB1114" s="50"/>
      <c r="AC1114" s="50"/>
      <c r="AD1114" s="50"/>
      <c r="AE1114" s="51" t="str">
        <f t="shared" si="1806"/>
        <v/>
      </c>
      <c r="AF1114" s="51" t="str">
        <f t="shared" si="1807"/>
        <v/>
      </c>
      <c r="AG1114" s="51" t="str">
        <f t="shared" si="1808"/>
        <v/>
      </c>
      <c r="AH1114" s="51">
        <f t="shared" si="1809"/>
        <v>49</v>
      </c>
      <c r="AI1114" s="52">
        <f t="shared" si="1810"/>
        <v>297.31</v>
      </c>
      <c r="AJ1114" s="51" t="s">
        <v>49</v>
      </c>
      <c r="AK1114" s="53"/>
      <c r="AL1114" s="52"/>
      <c r="AM1114" s="53">
        <f t="shared" si="1811"/>
        <v>49</v>
      </c>
      <c r="AN1114" s="53">
        <f>IF(AJ1114&lt;&gt;"",IF(AJ1114="o",VLOOKUP(AM1114,OpenSect!$A$1:$D$11,2),IF(AJ1114="u",VLOOKUP(AM1114,UpHill!$A$1:$D$35,2),IF(AJ1114="d",VLOOKUP(AM1114,DownHill!$A$3:$D$29,2),IF(AJ1114="f",VLOOKUP(AM1114,FlatUnd!$A$2:$D$30,2),IF(AJ1114="t",VLOOKUP(AM1114,TimeAdd!$A$1:$D$176,2),IF(AJ1114="l",VLOOKUP(AM1114,SLimit!$A$1:$D$8,2),AN1113)))))),AN1113)</f>
        <v>58</v>
      </c>
      <c r="AO1114" s="53">
        <f>IF(AJ1114&lt;&gt;"",IF(AJ1114="o",VLOOKUP(AM1114,OpenSect!$A$1:$D$11,3),IF(AJ1114="u",VLOOKUP(AM1114,UpHill!$A$1:$D$35,3),IF(AJ1114="d",VLOOKUP(AM1114,DownHill!$A$3:$D$29,3),IF(AJ1114="f",VLOOKUP(AM1114,FlatUnd!$A$2:$D$30,3),IF(AJ1114="t",VLOOKUP(AM1114,TimeAdd!$A$1:$D$18,3),IF(AJ1114="l",VLOOKUP(AM1114,SLimit!$A$1:$D$8,3),AO1113)))))),AO1113)</f>
        <v>69</v>
      </c>
      <c r="AP1114" s="53">
        <f>IF(AJ1114&lt;&gt;"",IF(AJ1114="o",VLOOKUP(AM1114,OpenSect!$A$1:$D$11,4),IF(AJ1114="u",VLOOKUP(AM1114,UpHill!$A$1:$D$35,4),IF(AJ1114="d",VLOOKUP(AM1114,DownHill!$A$3:$D$29,4),IF(AJ1114="f",VLOOKUP(AM1114,FlatUnd!$A$2:$D$30,4),IF(AJ1114="t",VLOOKUP(AM1114,TimeAdd!$A$1:$D$18,4),IF(AJ1114="l",VLOOKUP(AM1114,SLimit!$A$1:$D$8,4),AP1113)))))),AP1113)</f>
        <v>78</v>
      </c>
      <c r="AQ1114" s="53">
        <v>80</v>
      </c>
      <c r="AR1114" s="54" t="str">
        <f t="shared" si="1812"/>
        <v xml:space="preserve">Bridge </v>
      </c>
      <c r="AS1114" s="55"/>
      <c r="AT1114" s="55"/>
      <c r="AU1114" s="56" t="e">
        <f>IF(GroupStTimes!$A$8=0,MIN(CB1114,CD1114,CF1114),MIN(BZ1114,CB1114,CD1114,CF1114))</f>
        <v>#NUM!</v>
      </c>
      <c r="AV1114" s="56" t="e">
        <f>IF(GroupStTimes!$A$8=0,MAX(CC1114,CE1114,CG1114),MAX(CA1114,CC1114,CE1114,CG1114))</f>
        <v>#NUM!</v>
      </c>
      <c r="AW1114" s="57" t="str">
        <f t="shared" si="1813"/>
        <v/>
      </c>
      <c r="AX1114" s="58" t="str">
        <f t="shared" si="1814"/>
        <v/>
      </c>
      <c r="AY1114" s="58" t="str">
        <f t="shared" si="1815"/>
        <v/>
      </c>
      <c r="AZ1114" s="31">
        <f t="shared" si="1816"/>
        <v>296.75</v>
      </c>
      <c r="BA1114" s="59" t="e">
        <f t="shared" si="1817"/>
        <v>#NUM!</v>
      </c>
      <c r="BB1114" s="59" t="e">
        <f t="shared" si="1818"/>
        <v>#NUM!</v>
      </c>
      <c r="BC1114" s="59" t="e">
        <f t="shared" si="1819"/>
        <v>#NUM!</v>
      </c>
      <c r="BD1114" s="59" t="e">
        <f t="shared" si="1820"/>
        <v>#NUM!</v>
      </c>
      <c r="BE1114" s="59" t="e">
        <f t="shared" si="1821"/>
        <v>#NUM!</v>
      </c>
      <c r="BF1114" s="59" t="e">
        <f t="shared" si="1822"/>
        <v>#NUM!</v>
      </c>
      <c r="BG1114" s="59" t="e">
        <f t="shared" si="1823"/>
        <v>#NUM!</v>
      </c>
      <c r="BH1114" s="59" t="e">
        <f t="shared" si="1824"/>
        <v>#NUM!</v>
      </c>
      <c r="BI1114" s="31">
        <f t="shared" si="1825"/>
        <v>0.56000000000000227</v>
      </c>
      <c r="BJ1114" s="61">
        <f t="shared" si="1826"/>
        <v>1.8666666666666741E-2</v>
      </c>
      <c r="BK1114" s="61">
        <f t="shared" si="1827"/>
        <v>1.8666666666666741E-2</v>
      </c>
      <c r="BL1114" s="61">
        <f t="shared" si="1828"/>
        <v>1.8666666666666741E-2</v>
      </c>
      <c r="BM1114" s="61">
        <f t="shared" si="1829"/>
        <v>1.8666666666666741E-2</v>
      </c>
      <c r="BN1114" s="62">
        <f t="shared" si="1830"/>
        <v>0</v>
      </c>
      <c r="BO1114" s="62">
        <f t="shared" si="1831"/>
        <v>1</v>
      </c>
      <c r="BP1114" s="62">
        <f t="shared" si="1832"/>
        <v>7</v>
      </c>
      <c r="BQ1114" s="62">
        <f t="shared" si="1833"/>
        <v>0</v>
      </c>
      <c r="BR1114" s="62">
        <f t="shared" si="1834"/>
        <v>1</v>
      </c>
      <c r="BS1114" s="62">
        <f t="shared" si="1835"/>
        <v>7</v>
      </c>
      <c r="BT1114" s="62">
        <f t="shared" si="1836"/>
        <v>0</v>
      </c>
      <c r="BU1114" s="62">
        <f t="shared" si="1837"/>
        <v>1</v>
      </c>
      <c r="BV1114" s="62">
        <f t="shared" si="1838"/>
        <v>7</v>
      </c>
      <c r="BW1114" s="62">
        <f t="shared" si="1839"/>
        <v>0</v>
      </c>
      <c r="BX1114" s="62">
        <f t="shared" si="1840"/>
        <v>1</v>
      </c>
      <c r="BY1114" s="62">
        <f t="shared" si="1841"/>
        <v>7</v>
      </c>
      <c r="BZ1114" s="63" t="e">
        <f t="shared" si="1842"/>
        <v>#NUM!</v>
      </c>
      <c r="CA1114" s="63" t="e">
        <f t="shared" si="1843"/>
        <v>#NUM!</v>
      </c>
      <c r="CB1114" s="63" t="e">
        <f t="shared" si="1844"/>
        <v>#NUM!</v>
      </c>
      <c r="CC1114" s="63" t="e">
        <f t="shared" si="1845"/>
        <v>#NUM!</v>
      </c>
      <c r="CD1114" s="63" t="e">
        <f t="shared" si="1846"/>
        <v>#NUM!</v>
      </c>
      <c r="CE1114" s="63" t="e">
        <f t="shared" si="1847"/>
        <v>#NUM!</v>
      </c>
      <c r="CF1114" s="63" t="e">
        <f t="shared" si="1848"/>
        <v>#NUM!</v>
      </c>
      <c r="CG1114" s="63" t="e">
        <f t="shared" si="1849"/>
        <v>#NUM!</v>
      </c>
    </row>
    <row r="1115" spans="4:85" ht="26.25" customHeight="1" x14ac:dyDescent="0.25">
      <c r="E1115" s="37"/>
      <c r="F1115" s="37"/>
      <c r="G1115" s="78">
        <v>297.27</v>
      </c>
      <c r="H1115" s="41">
        <f t="shared" si="1800"/>
        <v>297.36</v>
      </c>
      <c r="I1115" s="42">
        <f t="shared" si="1850"/>
        <v>297.27</v>
      </c>
      <c r="J1115" s="43">
        <f t="shared" si="1801"/>
        <v>-3.9246027741337587E-4</v>
      </c>
      <c r="K1115" s="44">
        <f t="shared" si="1802"/>
        <v>-0.11666666666667425</v>
      </c>
      <c r="L1115" s="76" t="s">
        <v>466</v>
      </c>
      <c r="M1115" s="127"/>
      <c r="N1115" s="46">
        <f t="shared" si="1803"/>
        <v>297.38666666666666</v>
      </c>
      <c r="O1115" s="46"/>
      <c r="P1115" s="37">
        <v>297.36</v>
      </c>
      <c r="Q1115" s="46">
        <v>-0.2</v>
      </c>
      <c r="R1115" s="40">
        <v>297.59999999999997</v>
      </c>
      <c r="S1115" s="78"/>
      <c r="T1115" s="78">
        <v>297.39999999999998</v>
      </c>
      <c r="U1115" s="47" t="str">
        <f t="shared" si="1804"/>
        <v/>
      </c>
      <c r="V1115" s="47" t="str">
        <f t="shared" si="1805"/>
        <v/>
      </c>
      <c r="W1115" s="50"/>
      <c r="X1115" s="50"/>
      <c r="Y1115" s="50"/>
      <c r="Z1115" s="50"/>
      <c r="AA1115" s="50"/>
      <c r="AB1115" s="50"/>
      <c r="AC1115" s="50"/>
      <c r="AD1115" s="50"/>
      <c r="AE1115" s="51" t="str">
        <f t="shared" si="1806"/>
        <v/>
      </c>
      <c r="AF1115" s="51" t="str">
        <f t="shared" si="1807"/>
        <v/>
      </c>
      <c r="AG1115" s="51" t="str">
        <f t="shared" si="1808"/>
        <v/>
      </c>
      <c r="AH1115" s="51" t="str">
        <f t="shared" si="1809"/>
        <v/>
      </c>
      <c r="AI1115" s="52">
        <f t="shared" si="1810"/>
        <v>297.36</v>
      </c>
      <c r="AJ1115" s="51"/>
      <c r="AK1115" s="53"/>
      <c r="AL1115" s="52"/>
      <c r="AM1115" s="53">
        <f t="shared" si="1811"/>
        <v>49</v>
      </c>
      <c r="AN1115" s="53">
        <f>IF(AJ1115&lt;&gt;"",IF(AJ1115="o",VLOOKUP(AM1115,OpenSect!$A$1:$D$11,2),IF(AJ1115="u",VLOOKUP(AM1115,UpHill!$A$1:$D$35,2),IF(AJ1115="d",VLOOKUP(AM1115,DownHill!$A$3:$D$29,2),IF(AJ1115="f",VLOOKUP(AM1115,FlatUnd!$A$2:$D$30,2),IF(AJ1115="t",VLOOKUP(AM1115,TimeAdd!$A$1:$D$176,2),IF(AJ1115="l",VLOOKUP(AM1115,SLimit!$A$1:$D$8,2),AN1114)))))),AN1114)</f>
        <v>58</v>
      </c>
      <c r="AO1115" s="53">
        <f>IF(AJ1115&lt;&gt;"",IF(AJ1115="o",VLOOKUP(AM1115,OpenSect!$A$1:$D$11,3),IF(AJ1115="u",VLOOKUP(AM1115,UpHill!$A$1:$D$35,3),IF(AJ1115="d",VLOOKUP(AM1115,DownHill!$A$3:$D$29,3),IF(AJ1115="f",VLOOKUP(AM1115,FlatUnd!$A$2:$D$30,3),IF(AJ1115="t",VLOOKUP(AM1115,TimeAdd!$A$1:$D$18,3),IF(AJ1115="l",VLOOKUP(AM1115,SLimit!$A$1:$D$8,3),AO1114)))))),AO1114)</f>
        <v>69</v>
      </c>
      <c r="AP1115" s="53">
        <f>IF(AJ1115&lt;&gt;"",IF(AJ1115="o",VLOOKUP(AM1115,OpenSect!$A$1:$D$11,4),IF(AJ1115="u",VLOOKUP(AM1115,UpHill!$A$1:$D$35,4),IF(AJ1115="d",VLOOKUP(AM1115,DownHill!$A$3:$D$29,4),IF(AJ1115="f",VLOOKUP(AM1115,FlatUnd!$A$2:$D$30,4),IF(AJ1115="t",VLOOKUP(AM1115,TimeAdd!$A$1:$D$18,4),IF(AJ1115="l",VLOOKUP(AM1115,SLimit!$A$1:$D$8,4),AP1114)))))),AP1114)</f>
        <v>78</v>
      </c>
      <c r="AQ1115" s="53">
        <v>80</v>
      </c>
      <c r="AR1115" s="54" t="str">
        <f t="shared" si="1812"/>
        <v xml:space="preserve">Bridge </v>
      </c>
      <c r="AS1115" s="55"/>
      <c r="AT1115" s="55"/>
      <c r="AU1115" s="56" t="e">
        <f>IF(GroupStTimes!$A$8=0,MIN(CB1115,CD1115,CF1115),MIN(BZ1115,CB1115,CD1115,CF1115))</f>
        <v>#NUM!</v>
      </c>
      <c r="AV1115" s="56" t="e">
        <f>IF(GroupStTimes!$A$8=0,MAX(CC1115,CE1115,CG1115),MAX(CA1115,CC1115,CE1115,CG1115))</f>
        <v>#NUM!</v>
      </c>
      <c r="AW1115" s="57" t="str">
        <f t="shared" si="1813"/>
        <v/>
      </c>
      <c r="AX1115" s="58" t="str">
        <f t="shared" si="1814"/>
        <v/>
      </c>
      <c r="AY1115" s="58" t="str">
        <f t="shared" si="1815"/>
        <v/>
      </c>
      <c r="AZ1115" s="31">
        <f t="shared" si="1816"/>
        <v>297.31</v>
      </c>
      <c r="BA1115" s="59" t="e">
        <f t="shared" si="1817"/>
        <v>#NUM!</v>
      </c>
      <c r="BB1115" s="59" t="e">
        <f t="shared" si="1818"/>
        <v>#NUM!</v>
      </c>
      <c r="BC1115" s="59" t="e">
        <f t="shared" si="1819"/>
        <v>#NUM!</v>
      </c>
      <c r="BD1115" s="59" t="e">
        <f t="shared" si="1820"/>
        <v>#NUM!</v>
      </c>
      <c r="BE1115" s="59" t="e">
        <f t="shared" si="1821"/>
        <v>#NUM!</v>
      </c>
      <c r="BF1115" s="59" t="e">
        <f t="shared" si="1822"/>
        <v>#NUM!</v>
      </c>
      <c r="BG1115" s="59" t="e">
        <f t="shared" si="1823"/>
        <v>#NUM!</v>
      </c>
      <c r="BH1115" s="59" t="e">
        <f t="shared" si="1824"/>
        <v>#NUM!</v>
      </c>
      <c r="BI1115" s="31">
        <f t="shared" si="1825"/>
        <v>5.0000000000011369E-2</v>
      </c>
      <c r="BJ1115" s="61">
        <f t="shared" si="1826"/>
        <v>1.0204081632655382E-3</v>
      </c>
      <c r="BK1115" s="61">
        <f t="shared" si="1827"/>
        <v>8.6206896551743739E-4</v>
      </c>
      <c r="BL1115" s="61">
        <f t="shared" si="1828"/>
        <v>7.246376811595851E-4</v>
      </c>
      <c r="BM1115" s="61">
        <f t="shared" si="1829"/>
        <v>6.4102564102578674E-4</v>
      </c>
      <c r="BN1115" s="62">
        <f t="shared" si="1830"/>
        <v>0</v>
      </c>
      <c r="BO1115" s="62">
        <f t="shared" si="1831"/>
        <v>0</v>
      </c>
      <c r="BP1115" s="62">
        <f t="shared" si="1832"/>
        <v>4</v>
      </c>
      <c r="BQ1115" s="62">
        <f t="shared" si="1833"/>
        <v>0</v>
      </c>
      <c r="BR1115" s="62">
        <f t="shared" si="1834"/>
        <v>0</v>
      </c>
      <c r="BS1115" s="62">
        <f t="shared" si="1835"/>
        <v>3</v>
      </c>
      <c r="BT1115" s="62">
        <f t="shared" si="1836"/>
        <v>0</v>
      </c>
      <c r="BU1115" s="62">
        <f t="shared" si="1837"/>
        <v>0</v>
      </c>
      <c r="BV1115" s="62">
        <f t="shared" si="1838"/>
        <v>3</v>
      </c>
      <c r="BW1115" s="62">
        <f t="shared" si="1839"/>
        <v>0</v>
      </c>
      <c r="BX1115" s="62">
        <f t="shared" si="1840"/>
        <v>0</v>
      </c>
      <c r="BY1115" s="62">
        <f t="shared" si="1841"/>
        <v>2</v>
      </c>
      <c r="BZ1115" s="63" t="e">
        <f t="shared" si="1842"/>
        <v>#NUM!</v>
      </c>
      <c r="CA1115" s="63" t="e">
        <f t="shared" si="1843"/>
        <v>#NUM!</v>
      </c>
      <c r="CB1115" s="63" t="e">
        <f t="shared" si="1844"/>
        <v>#NUM!</v>
      </c>
      <c r="CC1115" s="63" t="e">
        <f t="shared" si="1845"/>
        <v>#NUM!</v>
      </c>
      <c r="CD1115" s="63" t="e">
        <f t="shared" si="1846"/>
        <v>#NUM!</v>
      </c>
      <c r="CE1115" s="63" t="e">
        <f t="shared" si="1847"/>
        <v>#NUM!</v>
      </c>
      <c r="CF1115" s="63" t="e">
        <f t="shared" si="1848"/>
        <v>#NUM!</v>
      </c>
      <c r="CG1115" s="63" t="e">
        <f t="shared" si="1849"/>
        <v>#NUM!</v>
      </c>
    </row>
    <row r="1116" spans="4:85" ht="26.25" customHeight="1" x14ac:dyDescent="0.25">
      <c r="E1116" s="37"/>
      <c r="F1116" s="37"/>
      <c r="G1116" s="77">
        <v>297.51</v>
      </c>
      <c r="H1116" s="41">
        <f t="shared" si="1800"/>
        <v>297.51</v>
      </c>
      <c r="I1116" s="42">
        <f t="shared" si="1850"/>
        <v>297.51</v>
      </c>
      <c r="J1116" s="43">
        <f t="shared" si="1801"/>
        <v>0</v>
      </c>
      <c r="K1116" s="44">
        <f t="shared" si="1802"/>
        <v>0</v>
      </c>
      <c r="L1116" s="76" t="s">
        <v>429</v>
      </c>
      <c r="M1116" s="127"/>
      <c r="N1116" s="46">
        <f t="shared" si="1803"/>
        <v>297.51</v>
      </c>
      <c r="O1116" s="46"/>
      <c r="P1116" s="37">
        <v>297.51</v>
      </c>
      <c r="Q1116" s="46">
        <v>-0.2</v>
      </c>
      <c r="R1116" s="40">
        <v>297.70999999999998</v>
      </c>
      <c r="S1116" s="78"/>
      <c r="T1116" s="78">
        <v>297.51</v>
      </c>
      <c r="U1116" s="47" t="str">
        <f t="shared" si="1804"/>
        <v/>
      </c>
      <c r="V1116" s="47" t="str">
        <f t="shared" si="1805"/>
        <v/>
      </c>
      <c r="W1116" s="50"/>
      <c r="X1116" s="50"/>
      <c r="Y1116" s="50"/>
      <c r="Z1116" s="50"/>
      <c r="AA1116" s="50"/>
      <c r="AB1116" s="50"/>
      <c r="AC1116" s="50"/>
      <c r="AD1116" s="50"/>
      <c r="AE1116" s="51" t="str">
        <f t="shared" si="1806"/>
        <v/>
      </c>
      <c r="AF1116" s="51" t="str">
        <f t="shared" si="1807"/>
        <v/>
      </c>
      <c r="AG1116" s="51" t="str">
        <f t="shared" si="1808"/>
        <v/>
      </c>
      <c r="AH1116" s="51" t="str">
        <f t="shared" si="1809"/>
        <v/>
      </c>
      <c r="AI1116" s="52">
        <f t="shared" si="1810"/>
        <v>297.51</v>
      </c>
      <c r="AJ1116" s="51"/>
      <c r="AK1116" s="53"/>
      <c r="AL1116" s="52"/>
      <c r="AM1116" s="53">
        <f t="shared" si="1811"/>
        <v>49</v>
      </c>
      <c r="AN1116" s="53">
        <f>IF(AJ1116&lt;&gt;"",IF(AJ1116="o",VLOOKUP(AM1116,OpenSect!$A$1:$D$11,2),IF(AJ1116="u",VLOOKUP(AM1116,UpHill!$A$1:$D$35,2),IF(AJ1116="d",VLOOKUP(AM1116,DownHill!$A$3:$D$29,2),IF(AJ1116="f",VLOOKUP(AM1116,FlatUnd!$A$2:$D$30,2),IF(AJ1116="t",VLOOKUP(AM1116,TimeAdd!$A$1:$D$176,2),IF(AJ1116="l",VLOOKUP(AM1116,SLimit!$A$1:$D$8,2),AN1115)))))),AN1115)</f>
        <v>58</v>
      </c>
      <c r="AO1116" s="53">
        <f>IF(AJ1116&lt;&gt;"",IF(AJ1116="o",VLOOKUP(AM1116,OpenSect!$A$1:$D$11,3),IF(AJ1116="u",VLOOKUP(AM1116,UpHill!$A$1:$D$35,3),IF(AJ1116="d",VLOOKUP(AM1116,DownHill!$A$3:$D$29,3),IF(AJ1116="f",VLOOKUP(AM1116,FlatUnd!$A$2:$D$30,3),IF(AJ1116="t",VLOOKUP(AM1116,TimeAdd!$A$1:$D$18,3),IF(AJ1116="l",VLOOKUP(AM1116,SLimit!$A$1:$D$8,3),AO1115)))))),AO1115)</f>
        <v>69</v>
      </c>
      <c r="AP1116" s="53">
        <f>IF(AJ1116&lt;&gt;"",IF(AJ1116="o",VLOOKUP(AM1116,OpenSect!$A$1:$D$11,4),IF(AJ1116="u",VLOOKUP(AM1116,UpHill!$A$1:$D$35,4),IF(AJ1116="d",VLOOKUP(AM1116,DownHill!$A$3:$D$29,4),IF(AJ1116="f",VLOOKUP(AM1116,FlatUnd!$A$2:$D$30,4),IF(AJ1116="t",VLOOKUP(AM1116,TimeAdd!$A$1:$D$18,4),IF(AJ1116="l",VLOOKUP(AM1116,SLimit!$A$1:$D$8,4),AP1115)))))),AP1115)</f>
        <v>78</v>
      </c>
      <c r="AQ1116" s="53">
        <v>80</v>
      </c>
      <c r="AR1116" s="54" t="str">
        <f t="shared" si="1812"/>
        <v>5 km Stone</v>
      </c>
      <c r="AS1116" s="55"/>
      <c r="AT1116" s="55"/>
      <c r="AU1116" s="56" t="e">
        <f>IF(GroupStTimes!$A$8=0,MIN(CB1116,CD1116,CF1116),MIN(BZ1116,CB1116,CD1116,CF1116))</f>
        <v>#NUM!</v>
      </c>
      <c r="AV1116" s="56" t="e">
        <f>IF(GroupStTimes!$A$8=0,MAX(CC1116,CE1116,CG1116),MAX(CA1116,CC1116,CE1116,CG1116))</f>
        <v>#NUM!</v>
      </c>
      <c r="AW1116" s="57" t="str">
        <f t="shared" si="1813"/>
        <v/>
      </c>
      <c r="AX1116" s="58" t="str">
        <f t="shared" si="1814"/>
        <v/>
      </c>
      <c r="AY1116" s="58" t="str">
        <f t="shared" si="1815"/>
        <v/>
      </c>
      <c r="AZ1116" s="31">
        <f t="shared" si="1816"/>
        <v>297.31</v>
      </c>
      <c r="BA1116" s="59" t="e">
        <f t="shared" si="1817"/>
        <v>#NUM!</v>
      </c>
      <c r="BB1116" s="59" t="e">
        <f t="shared" si="1818"/>
        <v>#NUM!</v>
      </c>
      <c r="BC1116" s="59" t="e">
        <f t="shared" si="1819"/>
        <v>#NUM!</v>
      </c>
      <c r="BD1116" s="59" t="e">
        <f t="shared" si="1820"/>
        <v>#NUM!</v>
      </c>
      <c r="BE1116" s="59" t="e">
        <f t="shared" si="1821"/>
        <v>#NUM!</v>
      </c>
      <c r="BF1116" s="59" t="e">
        <f t="shared" si="1822"/>
        <v>#NUM!</v>
      </c>
      <c r="BG1116" s="59" t="e">
        <f t="shared" si="1823"/>
        <v>#NUM!</v>
      </c>
      <c r="BH1116" s="59" t="e">
        <f t="shared" si="1824"/>
        <v>#NUM!</v>
      </c>
      <c r="BI1116" s="31">
        <f t="shared" si="1825"/>
        <v>0.19999999999998863</v>
      </c>
      <c r="BJ1116" s="61">
        <f t="shared" si="1826"/>
        <v>4.0816326530609924E-3</v>
      </c>
      <c r="BK1116" s="61">
        <f t="shared" si="1827"/>
        <v>3.4482758620687694E-3</v>
      </c>
      <c r="BL1116" s="61">
        <f t="shared" si="1828"/>
        <v>2.8985507246375164E-3</v>
      </c>
      <c r="BM1116" s="61">
        <f t="shared" si="1829"/>
        <v>2.5641025641024184E-3</v>
      </c>
      <c r="BN1116" s="62">
        <f t="shared" si="1830"/>
        <v>0</v>
      </c>
      <c r="BO1116" s="62">
        <f t="shared" si="1831"/>
        <v>0</v>
      </c>
      <c r="BP1116" s="62">
        <f t="shared" si="1832"/>
        <v>15</v>
      </c>
      <c r="BQ1116" s="62">
        <f t="shared" si="1833"/>
        <v>0</v>
      </c>
      <c r="BR1116" s="62">
        <f t="shared" si="1834"/>
        <v>0</v>
      </c>
      <c r="BS1116" s="62">
        <f t="shared" si="1835"/>
        <v>12</v>
      </c>
      <c r="BT1116" s="62">
        <f t="shared" si="1836"/>
        <v>0</v>
      </c>
      <c r="BU1116" s="62">
        <f t="shared" si="1837"/>
        <v>0</v>
      </c>
      <c r="BV1116" s="62">
        <f t="shared" si="1838"/>
        <v>10</v>
      </c>
      <c r="BW1116" s="62">
        <f t="shared" si="1839"/>
        <v>0</v>
      </c>
      <c r="BX1116" s="62">
        <f t="shared" si="1840"/>
        <v>0</v>
      </c>
      <c r="BY1116" s="62">
        <f t="shared" si="1841"/>
        <v>9</v>
      </c>
      <c r="BZ1116" s="63" t="e">
        <f t="shared" si="1842"/>
        <v>#NUM!</v>
      </c>
      <c r="CA1116" s="63" t="e">
        <f t="shared" si="1843"/>
        <v>#NUM!</v>
      </c>
      <c r="CB1116" s="63" t="e">
        <f t="shared" si="1844"/>
        <v>#NUM!</v>
      </c>
      <c r="CC1116" s="63" t="e">
        <f t="shared" si="1845"/>
        <v>#NUM!</v>
      </c>
      <c r="CD1116" s="63" t="e">
        <f t="shared" si="1846"/>
        <v>#NUM!</v>
      </c>
      <c r="CE1116" s="63" t="e">
        <f t="shared" si="1847"/>
        <v>#NUM!</v>
      </c>
      <c r="CF1116" s="63" t="e">
        <f t="shared" si="1848"/>
        <v>#NUM!</v>
      </c>
      <c r="CG1116" s="63" t="e">
        <f t="shared" si="1849"/>
        <v>#NUM!</v>
      </c>
    </row>
    <row r="1117" spans="4:85" ht="26.25" customHeight="1" x14ac:dyDescent="0.25">
      <c r="E1117" s="37"/>
      <c r="F1117" s="37"/>
      <c r="G1117" s="78">
        <v>297.51</v>
      </c>
      <c r="H1117" s="41">
        <f t="shared" si="1800"/>
        <v>297.60000000000002</v>
      </c>
      <c r="I1117" s="42">
        <f t="shared" si="1850"/>
        <v>297.51</v>
      </c>
      <c r="J1117" s="43">
        <f t="shared" si="1801"/>
        <v>-3.9214368144490687E-4</v>
      </c>
      <c r="K1117" s="44">
        <f t="shared" si="1802"/>
        <v>-0.11666666666667425</v>
      </c>
      <c r="L1117" s="76" t="s">
        <v>485</v>
      </c>
      <c r="M1117" s="127"/>
      <c r="N1117" s="46">
        <f t="shared" si="1803"/>
        <v>297.62666666666667</v>
      </c>
      <c r="O1117" s="46"/>
      <c r="P1117" s="37">
        <v>297.60000000000002</v>
      </c>
      <c r="Q1117" s="46">
        <v>-0.2</v>
      </c>
      <c r="R1117" s="40">
        <v>297.83999999999997</v>
      </c>
      <c r="S1117" s="78"/>
      <c r="T1117" s="78">
        <v>297.64</v>
      </c>
      <c r="U1117" s="47" t="str">
        <f t="shared" si="1804"/>
        <v/>
      </c>
      <c r="V1117" s="47" t="str">
        <f t="shared" si="1805"/>
        <v/>
      </c>
      <c r="W1117" s="50"/>
      <c r="X1117" s="50"/>
      <c r="Y1117" s="50"/>
      <c r="Z1117" s="50"/>
      <c r="AA1117" s="50"/>
      <c r="AB1117" s="50"/>
      <c r="AC1117" s="50"/>
      <c r="AD1117" s="50"/>
      <c r="AE1117" s="51" t="str">
        <f t="shared" si="1806"/>
        <v/>
      </c>
      <c r="AF1117" s="51" t="str">
        <f t="shared" si="1807"/>
        <v/>
      </c>
      <c r="AG1117" s="51" t="str">
        <f t="shared" si="1808"/>
        <v/>
      </c>
      <c r="AH1117" s="51" t="str">
        <f t="shared" si="1809"/>
        <v/>
      </c>
      <c r="AI1117" s="52">
        <f t="shared" si="1810"/>
        <v>297.60000000000002</v>
      </c>
      <c r="AJ1117" s="51"/>
      <c r="AK1117" s="53"/>
      <c r="AL1117" s="52"/>
      <c r="AM1117" s="53">
        <f t="shared" si="1811"/>
        <v>49</v>
      </c>
      <c r="AN1117" s="53">
        <f>IF(AJ1117&lt;&gt;"",IF(AJ1117="o",VLOOKUP(AM1117,OpenSect!$A$1:$D$11,2),IF(AJ1117="u",VLOOKUP(AM1117,UpHill!$A$1:$D$35,2),IF(AJ1117="d",VLOOKUP(AM1117,DownHill!$A$3:$D$29,2),IF(AJ1117="f",VLOOKUP(AM1117,FlatUnd!$A$2:$D$30,2),IF(AJ1117="t",VLOOKUP(AM1117,TimeAdd!$A$1:$D$176,2),IF(AJ1117="l",VLOOKUP(AM1117,SLimit!$A$1:$D$8,2),AN1116)))))),AN1116)</f>
        <v>58</v>
      </c>
      <c r="AO1117" s="53">
        <f>IF(AJ1117&lt;&gt;"",IF(AJ1117="o",VLOOKUP(AM1117,OpenSect!$A$1:$D$11,3),IF(AJ1117="u",VLOOKUP(AM1117,UpHill!$A$1:$D$35,3),IF(AJ1117="d",VLOOKUP(AM1117,DownHill!$A$3:$D$29,3),IF(AJ1117="f",VLOOKUP(AM1117,FlatUnd!$A$2:$D$30,3),IF(AJ1117="t",VLOOKUP(AM1117,TimeAdd!$A$1:$D$18,3),IF(AJ1117="l",VLOOKUP(AM1117,SLimit!$A$1:$D$8,3),AO1116)))))),AO1116)</f>
        <v>69</v>
      </c>
      <c r="AP1117" s="53">
        <f>IF(AJ1117&lt;&gt;"",IF(AJ1117="o",VLOOKUP(AM1117,OpenSect!$A$1:$D$11,4),IF(AJ1117="u",VLOOKUP(AM1117,UpHill!$A$1:$D$35,4),IF(AJ1117="d",VLOOKUP(AM1117,DownHill!$A$3:$D$29,4),IF(AJ1117="f",VLOOKUP(AM1117,FlatUnd!$A$2:$D$30,4),IF(AJ1117="t",VLOOKUP(AM1117,TimeAdd!$A$1:$D$18,4),IF(AJ1117="l",VLOOKUP(AM1117,SLimit!$A$1:$D$8,4),AP1116)))))),AP1116)</f>
        <v>78</v>
      </c>
      <c r="AQ1117" s="53">
        <v>80</v>
      </c>
      <c r="AR1117" s="54" t="str">
        <f t="shared" si="1812"/>
        <v>Warning - Gentle curve{ Left}.</v>
      </c>
      <c r="AS1117" s="55"/>
      <c r="AT1117" s="55"/>
      <c r="AU1117" s="56" t="e">
        <f>IF(GroupStTimes!$A$8=0,MIN(CB1117,CD1117,CF1117),MIN(BZ1117,CB1117,CD1117,CF1117))</f>
        <v>#NUM!</v>
      </c>
      <c r="AV1117" s="56" t="e">
        <f>IF(GroupStTimes!$A$8=0,MAX(CC1117,CE1117,CG1117),MAX(CA1117,CC1117,CE1117,CG1117))</f>
        <v>#NUM!</v>
      </c>
      <c r="AW1117" s="57" t="str">
        <f t="shared" si="1813"/>
        <v/>
      </c>
      <c r="AX1117" s="58" t="str">
        <f t="shared" si="1814"/>
        <v/>
      </c>
      <c r="AY1117" s="58" t="str">
        <f t="shared" si="1815"/>
        <v/>
      </c>
      <c r="AZ1117" s="31">
        <f t="shared" si="1816"/>
        <v>297.31</v>
      </c>
      <c r="BA1117" s="59" t="e">
        <f t="shared" si="1817"/>
        <v>#NUM!</v>
      </c>
      <c r="BB1117" s="59" t="e">
        <f t="shared" si="1818"/>
        <v>#NUM!</v>
      </c>
      <c r="BC1117" s="59" t="e">
        <f t="shared" si="1819"/>
        <v>#NUM!</v>
      </c>
      <c r="BD1117" s="59" t="e">
        <f t="shared" si="1820"/>
        <v>#NUM!</v>
      </c>
      <c r="BE1117" s="59" t="e">
        <f t="shared" si="1821"/>
        <v>#NUM!</v>
      </c>
      <c r="BF1117" s="59" t="e">
        <f t="shared" si="1822"/>
        <v>#NUM!</v>
      </c>
      <c r="BG1117" s="59" t="e">
        <f t="shared" si="1823"/>
        <v>#NUM!</v>
      </c>
      <c r="BH1117" s="59" t="e">
        <f t="shared" si="1824"/>
        <v>#NUM!</v>
      </c>
      <c r="BI1117" s="31">
        <f t="shared" si="1825"/>
        <v>0.29000000000002046</v>
      </c>
      <c r="BJ1117" s="61">
        <f t="shared" si="1826"/>
        <v>5.9183673469391934E-3</v>
      </c>
      <c r="BK1117" s="61">
        <f t="shared" si="1827"/>
        <v>5.0000000000003531E-3</v>
      </c>
      <c r="BL1117" s="61">
        <f t="shared" si="1828"/>
        <v>4.2028985507249345E-3</v>
      </c>
      <c r="BM1117" s="61">
        <f t="shared" si="1829"/>
        <v>3.7179487179489802E-3</v>
      </c>
      <c r="BN1117" s="62">
        <f t="shared" si="1830"/>
        <v>0</v>
      </c>
      <c r="BO1117" s="62">
        <f t="shared" si="1831"/>
        <v>0</v>
      </c>
      <c r="BP1117" s="62">
        <f t="shared" si="1832"/>
        <v>21</v>
      </c>
      <c r="BQ1117" s="62">
        <f t="shared" si="1833"/>
        <v>0</v>
      </c>
      <c r="BR1117" s="62">
        <f t="shared" si="1834"/>
        <v>0</v>
      </c>
      <c r="BS1117" s="62">
        <f t="shared" si="1835"/>
        <v>18</v>
      </c>
      <c r="BT1117" s="62">
        <f t="shared" si="1836"/>
        <v>0</v>
      </c>
      <c r="BU1117" s="62">
        <f t="shared" si="1837"/>
        <v>0</v>
      </c>
      <c r="BV1117" s="62">
        <f t="shared" si="1838"/>
        <v>15</v>
      </c>
      <c r="BW1117" s="62">
        <f t="shared" si="1839"/>
        <v>0</v>
      </c>
      <c r="BX1117" s="62">
        <f t="shared" si="1840"/>
        <v>0</v>
      </c>
      <c r="BY1117" s="62">
        <f t="shared" si="1841"/>
        <v>13</v>
      </c>
      <c r="BZ1117" s="63" t="e">
        <f t="shared" si="1842"/>
        <v>#NUM!</v>
      </c>
      <c r="CA1117" s="63" t="e">
        <f t="shared" si="1843"/>
        <v>#NUM!</v>
      </c>
      <c r="CB1117" s="63" t="e">
        <f t="shared" si="1844"/>
        <v>#NUM!</v>
      </c>
      <c r="CC1117" s="63" t="e">
        <f t="shared" si="1845"/>
        <v>#NUM!</v>
      </c>
      <c r="CD1117" s="63" t="e">
        <f t="shared" si="1846"/>
        <v>#NUM!</v>
      </c>
      <c r="CE1117" s="63" t="e">
        <f t="shared" si="1847"/>
        <v>#NUM!</v>
      </c>
      <c r="CF1117" s="63" t="e">
        <f t="shared" si="1848"/>
        <v>#NUM!</v>
      </c>
      <c r="CG1117" s="63" t="e">
        <f t="shared" si="1849"/>
        <v>#NUM!</v>
      </c>
    </row>
    <row r="1118" spans="4:85" ht="26.25" customHeight="1" x14ac:dyDescent="0.25">
      <c r="E1118" s="37"/>
      <c r="F1118" s="37"/>
      <c r="G1118" s="78">
        <v>298.13</v>
      </c>
      <c r="H1118" s="41">
        <f t="shared" si="1800"/>
        <v>298.22000000000003</v>
      </c>
      <c r="I1118" s="42">
        <f t="shared" si="1850"/>
        <v>298.13</v>
      </c>
      <c r="J1118" s="43">
        <f t="shared" si="1801"/>
        <v>-3.913281678015438E-4</v>
      </c>
      <c r="K1118" s="44">
        <f t="shared" si="1802"/>
        <v>-0.11666666666667425</v>
      </c>
      <c r="L1118" s="76" t="s">
        <v>523</v>
      </c>
      <c r="M1118" s="127"/>
      <c r="N1118" s="46">
        <f t="shared" si="1803"/>
        <v>298.24666666666667</v>
      </c>
      <c r="O1118" s="46"/>
      <c r="P1118" s="37">
        <v>298.22000000000003</v>
      </c>
      <c r="Q1118" s="46">
        <v>-0.2</v>
      </c>
      <c r="R1118" s="40">
        <v>298.45999999999998</v>
      </c>
      <c r="S1118" s="78"/>
      <c r="T1118" s="78">
        <v>298.26</v>
      </c>
      <c r="U1118" s="47">
        <f t="shared" si="1804"/>
        <v>28.16405</v>
      </c>
      <c r="V1118" s="47">
        <f t="shared" si="1805"/>
        <v>30.205030000000001</v>
      </c>
      <c r="W1118" s="50">
        <v>28.16405</v>
      </c>
      <c r="X1118" s="50">
        <v>30.205030000000001</v>
      </c>
      <c r="Y1118" s="50">
        <v>28.16405</v>
      </c>
      <c r="Z1118" s="50">
        <v>30.205030000000001</v>
      </c>
      <c r="AA1118" s="50">
        <v>28.16405</v>
      </c>
      <c r="AB1118" s="50">
        <v>30.205030000000001</v>
      </c>
      <c r="AC1118" s="50">
        <v>28.16405</v>
      </c>
      <c r="AD1118" s="50">
        <v>30.20504</v>
      </c>
      <c r="AE1118" s="51" t="str">
        <f t="shared" si="1806"/>
        <v/>
      </c>
      <c r="AF1118" s="51" t="str">
        <f t="shared" si="1807"/>
        <v/>
      </c>
      <c r="AG1118" s="51" t="str">
        <f t="shared" si="1808"/>
        <v/>
      </c>
      <c r="AH1118" s="51" t="str">
        <f t="shared" si="1809"/>
        <v/>
      </c>
      <c r="AI1118" s="52">
        <f t="shared" si="1810"/>
        <v>298.22000000000003</v>
      </c>
      <c r="AJ1118" s="51" t="s">
        <v>58</v>
      </c>
      <c r="AK1118" s="53"/>
      <c r="AL1118" s="52"/>
      <c r="AM1118" s="53">
        <f t="shared" si="1811"/>
        <v>49</v>
      </c>
      <c r="AN1118" s="53">
        <f>IF(AJ1118&lt;&gt;"",IF(AJ1118="o",VLOOKUP(AM1118,OpenSect!$A$1:$D$11,2),IF(AJ1118="u",VLOOKUP(AM1118,UpHill!$A$1:$D$35,2),IF(AJ1118="d",VLOOKUP(AM1118,DownHill!$A$3:$D$29,2),IF(AJ1118="f",VLOOKUP(AM1118,FlatUnd!$A$2:$D$30,2),IF(AJ1118="t",VLOOKUP(AM1118,TimeAdd!$A$1:$D$176,2),IF(AJ1118="l",VLOOKUP(AM1118,SLimit!$A$1:$D$8,2),AN1117)))))),AN1117)</f>
        <v>58</v>
      </c>
      <c r="AO1118" s="53">
        <f>IF(AJ1118&lt;&gt;"",IF(AJ1118="o",VLOOKUP(AM1118,OpenSect!$A$1:$D$11,3),IF(AJ1118="u",VLOOKUP(AM1118,UpHill!$A$1:$D$35,3),IF(AJ1118="d",VLOOKUP(AM1118,DownHill!$A$3:$D$29,3),IF(AJ1118="f",VLOOKUP(AM1118,FlatUnd!$A$2:$D$30,3),IF(AJ1118="t",VLOOKUP(AM1118,TimeAdd!$A$1:$D$18,3),IF(AJ1118="l",VLOOKUP(AM1118,SLimit!$A$1:$D$8,3),AO1117)))))),AO1117)</f>
        <v>69</v>
      </c>
      <c r="AP1118" s="53">
        <f>IF(AJ1118&lt;&gt;"",IF(AJ1118="o",VLOOKUP(AM1118,OpenSect!$A$1:$D$11,4),IF(AJ1118="u",VLOOKUP(AM1118,UpHill!$A$1:$D$35,4),IF(AJ1118="d",VLOOKUP(AM1118,DownHill!$A$3:$D$29,4),IF(AJ1118="f",VLOOKUP(AM1118,FlatUnd!$A$2:$D$30,4),IF(AJ1118="t",VLOOKUP(AM1118,TimeAdd!$A$1:$D$18,4),IF(AJ1118="l",VLOOKUP(AM1118,SLimit!$A$1:$D$8,4),AP1117)))))),AP1117)</f>
        <v>78</v>
      </c>
      <c r="AQ1118" s="53">
        <v>80</v>
      </c>
      <c r="AR1118" s="54" t="str">
        <f t="shared" si="1812"/>
        <v>Control @ Danger plate at culvert  Dot on pole and  line.</v>
      </c>
      <c r="AS1118" s="55"/>
      <c r="AT1118" s="55"/>
      <c r="AU1118" s="56" t="e">
        <f>IF(GroupStTimes!$A$8=0,MIN(CB1118,CD1118,CF1118),MIN(BZ1118,CB1118,CD1118,CF1118))</f>
        <v>#NUM!</v>
      </c>
      <c r="AV1118" s="56" t="e">
        <f>IF(GroupStTimes!$A$8=0,MAX(CC1118,CE1118,CG1118),MAX(CA1118,CC1118,CE1118,CG1118))</f>
        <v>#NUM!</v>
      </c>
      <c r="AW1118" s="57" t="str">
        <f t="shared" si="1813"/>
        <v>28.16405  30.20503</v>
      </c>
      <c r="AX1118" s="58">
        <f t="shared" si="1814"/>
        <v>28.16405</v>
      </c>
      <c r="AY1118" s="58">
        <f t="shared" si="1815"/>
        <v>30.205030000000001</v>
      </c>
      <c r="AZ1118" s="31">
        <f t="shared" si="1816"/>
        <v>297.31</v>
      </c>
      <c r="BA1118" s="59" t="e">
        <f t="shared" si="1817"/>
        <v>#NUM!</v>
      </c>
      <c r="BB1118" s="59" t="e">
        <f t="shared" si="1818"/>
        <v>#NUM!</v>
      </c>
      <c r="BC1118" s="59" t="e">
        <f t="shared" si="1819"/>
        <v>#NUM!</v>
      </c>
      <c r="BD1118" s="59" t="e">
        <f t="shared" si="1820"/>
        <v>#NUM!</v>
      </c>
      <c r="BE1118" s="59" t="e">
        <f t="shared" si="1821"/>
        <v>#NUM!</v>
      </c>
      <c r="BF1118" s="59" t="e">
        <f t="shared" si="1822"/>
        <v>#NUM!</v>
      </c>
      <c r="BG1118" s="59" t="e">
        <f t="shared" si="1823"/>
        <v>#NUM!</v>
      </c>
      <c r="BH1118" s="59" t="e">
        <f t="shared" si="1824"/>
        <v>#NUM!</v>
      </c>
      <c r="BI1118" s="31">
        <f t="shared" si="1825"/>
        <v>0.91000000000002501</v>
      </c>
      <c r="BJ1118" s="61">
        <f t="shared" si="1826"/>
        <v>1.8571428571429082E-2</v>
      </c>
      <c r="BK1118" s="61">
        <f t="shared" si="1827"/>
        <v>1.5689655172414226E-2</v>
      </c>
      <c r="BL1118" s="61">
        <f t="shared" si="1828"/>
        <v>1.3188405797101812E-2</v>
      </c>
      <c r="BM1118" s="61">
        <f t="shared" si="1829"/>
        <v>1.1666666666666988E-2</v>
      </c>
      <c r="BN1118" s="62">
        <f t="shared" si="1830"/>
        <v>0</v>
      </c>
      <c r="BO1118" s="62">
        <f t="shared" si="1831"/>
        <v>1</v>
      </c>
      <c r="BP1118" s="62">
        <f t="shared" si="1832"/>
        <v>7</v>
      </c>
      <c r="BQ1118" s="62">
        <f t="shared" si="1833"/>
        <v>0</v>
      </c>
      <c r="BR1118" s="62">
        <f t="shared" si="1834"/>
        <v>0</v>
      </c>
      <c r="BS1118" s="62">
        <f t="shared" si="1835"/>
        <v>56</v>
      </c>
      <c r="BT1118" s="62">
        <f t="shared" si="1836"/>
        <v>0</v>
      </c>
      <c r="BU1118" s="62">
        <f t="shared" si="1837"/>
        <v>0</v>
      </c>
      <c r="BV1118" s="62">
        <f t="shared" si="1838"/>
        <v>47</v>
      </c>
      <c r="BW1118" s="62">
        <f t="shared" si="1839"/>
        <v>0</v>
      </c>
      <c r="BX1118" s="62">
        <f t="shared" si="1840"/>
        <v>0</v>
      </c>
      <c r="BY1118" s="62">
        <f t="shared" si="1841"/>
        <v>42</v>
      </c>
      <c r="BZ1118" s="63" t="e">
        <f t="shared" si="1842"/>
        <v>#NUM!</v>
      </c>
      <c r="CA1118" s="63" t="e">
        <f t="shared" si="1843"/>
        <v>#NUM!</v>
      </c>
      <c r="CB1118" s="63" t="e">
        <f t="shared" si="1844"/>
        <v>#NUM!</v>
      </c>
      <c r="CC1118" s="63" t="e">
        <f t="shared" si="1845"/>
        <v>#NUM!</v>
      </c>
      <c r="CD1118" s="63" t="e">
        <f t="shared" si="1846"/>
        <v>#NUM!</v>
      </c>
      <c r="CE1118" s="63" t="e">
        <f t="shared" si="1847"/>
        <v>#NUM!</v>
      </c>
      <c r="CF1118" s="63" t="e">
        <f t="shared" si="1848"/>
        <v>#NUM!</v>
      </c>
      <c r="CG1118" s="63" t="e">
        <f t="shared" si="1849"/>
        <v>#NUM!</v>
      </c>
    </row>
    <row r="1119" spans="4:85" ht="26.25" customHeight="1" x14ac:dyDescent="0.25">
      <c r="E1119" s="37"/>
      <c r="F1119" s="37"/>
      <c r="G1119" s="78">
        <v>298.33</v>
      </c>
      <c r="H1119" s="41">
        <f t="shared" si="1800"/>
        <v>298.42</v>
      </c>
      <c r="I1119" s="42">
        <f t="shared" si="1850"/>
        <v>298.33</v>
      </c>
      <c r="J1119" s="43">
        <f t="shared" si="1801"/>
        <v>-3.9106582196451664E-4</v>
      </c>
      <c r="K1119" s="44">
        <f t="shared" si="1802"/>
        <v>-0.11666666666667425</v>
      </c>
      <c r="L1119" s="76" t="s">
        <v>433</v>
      </c>
      <c r="M1119" s="127"/>
      <c r="N1119" s="46">
        <f t="shared" si="1803"/>
        <v>298.44666666666666</v>
      </c>
      <c r="O1119" s="46"/>
      <c r="P1119" s="37">
        <v>298.42</v>
      </c>
      <c r="Q1119" s="46">
        <v>-0.2</v>
      </c>
      <c r="R1119" s="40">
        <v>298.65999999999997</v>
      </c>
      <c r="S1119" s="78"/>
      <c r="T1119" s="78">
        <v>298.45999999999998</v>
      </c>
      <c r="U1119" s="47" t="str">
        <f t="shared" si="1804"/>
        <v/>
      </c>
      <c r="V1119" s="47" t="str">
        <f t="shared" si="1805"/>
        <v/>
      </c>
      <c r="W1119" s="50"/>
      <c r="X1119" s="50"/>
      <c r="Y1119" s="50"/>
      <c r="Z1119" s="50"/>
      <c r="AA1119" s="50"/>
      <c r="AB1119" s="50"/>
      <c r="AC1119" s="50"/>
      <c r="AD1119" s="50"/>
      <c r="AE1119" s="51" t="str">
        <f t="shared" si="1806"/>
        <v/>
      </c>
      <c r="AF1119" s="51" t="str">
        <f t="shared" si="1807"/>
        <v/>
      </c>
      <c r="AG1119" s="51" t="str">
        <f t="shared" si="1808"/>
        <v/>
      </c>
      <c r="AH1119" s="51" t="str">
        <f t="shared" si="1809"/>
        <v/>
      </c>
      <c r="AI1119" s="52">
        <f t="shared" si="1810"/>
        <v>298.42</v>
      </c>
      <c r="AJ1119" s="51"/>
      <c r="AK1119" s="53"/>
      <c r="AL1119" s="52"/>
      <c r="AM1119" s="53">
        <f t="shared" si="1811"/>
        <v>49</v>
      </c>
      <c r="AN1119" s="53">
        <f>IF(AJ1119&lt;&gt;"",IF(AJ1119="o",VLOOKUP(AM1119,OpenSect!$A$1:$D$11,2),IF(AJ1119="u",VLOOKUP(AM1119,UpHill!$A$1:$D$35,2),IF(AJ1119="d",VLOOKUP(AM1119,DownHill!$A$3:$D$29,2),IF(AJ1119="f",VLOOKUP(AM1119,FlatUnd!$A$2:$D$30,2),IF(AJ1119="t",VLOOKUP(AM1119,TimeAdd!$A$1:$D$176,2),IF(AJ1119="l",VLOOKUP(AM1119,SLimit!$A$1:$D$8,2),AN1118)))))),AN1118)</f>
        <v>58</v>
      </c>
      <c r="AO1119" s="53">
        <f>IF(AJ1119&lt;&gt;"",IF(AJ1119="o",VLOOKUP(AM1119,OpenSect!$A$1:$D$11,3),IF(AJ1119="u",VLOOKUP(AM1119,UpHill!$A$1:$D$35,3),IF(AJ1119="d",VLOOKUP(AM1119,DownHill!$A$3:$D$29,3),IF(AJ1119="f",VLOOKUP(AM1119,FlatUnd!$A$2:$D$30,3),IF(AJ1119="t",VLOOKUP(AM1119,TimeAdd!$A$1:$D$18,3),IF(AJ1119="l",VLOOKUP(AM1119,SLimit!$A$1:$D$8,3),AO1118)))))),AO1118)</f>
        <v>69</v>
      </c>
      <c r="AP1119" s="53">
        <f>IF(AJ1119&lt;&gt;"",IF(AJ1119="o",VLOOKUP(AM1119,OpenSect!$A$1:$D$11,4),IF(AJ1119="u",VLOOKUP(AM1119,UpHill!$A$1:$D$35,4),IF(AJ1119="d",VLOOKUP(AM1119,DownHill!$A$3:$D$29,4),IF(AJ1119="f",VLOOKUP(AM1119,FlatUnd!$A$2:$D$30,4),IF(AJ1119="t",VLOOKUP(AM1119,TimeAdd!$A$1:$D$18,4),IF(AJ1119="l",VLOOKUP(AM1119,SLimit!$A$1:$D$8,4),AP1118)))))),AP1118)</f>
        <v>78</v>
      </c>
      <c r="AQ1119" s="53">
        <v>80</v>
      </c>
      <c r="AR1119" s="54" t="str">
        <f t="shared" si="1812"/>
        <v>6 km Stone</v>
      </c>
      <c r="AS1119" s="55"/>
      <c r="AT1119" s="55"/>
      <c r="AU1119" s="56" t="e">
        <f>IF(GroupStTimes!$A$8=0,MIN(CB1119,CD1119,CF1119),MIN(BZ1119,CB1119,CD1119,CF1119))</f>
        <v>#NUM!</v>
      </c>
      <c r="AV1119" s="56" t="e">
        <f>IF(GroupStTimes!$A$8=0,MAX(CC1119,CE1119,CG1119),MAX(CA1119,CC1119,CE1119,CG1119))</f>
        <v>#NUM!</v>
      </c>
      <c r="AW1119" s="57" t="str">
        <f t="shared" si="1813"/>
        <v/>
      </c>
      <c r="AX1119" s="58" t="str">
        <f t="shared" si="1814"/>
        <v/>
      </c>
      <c r="AY1119" s="58" t="str">
        <f t="shared" si="1815"/>
        <v/>
      </c>
      <c r="AZ1119" s="31">
        <f t="shared" si="1816"/>
        <v>297.31</v>
      </c>
      <c r="BA1119" s="59" t="e">
        <f t="shared" si="1817"/>
        <v>#NUM!</v>
      </c>
      <c r="BB1119" s="59" t="e">
        <f t="shared" si="1818"/>
        <v>#NUM!</v>
      </c>
      <c r="BC1119" s="59" t="e">
        <f t="shared" si="1819"/>
        <v>#NUM!</v>
      </c>
      <c r="BD1119" s="59" t="e">
        <f t="shared" si="1820"/>
        <v>#NUM!</v>
      </c>
      <c r="BE1119" s="59" t="e">
        <f t="shared" si="1821"/>
        <v>#NUM!</v>
      </c>
      <c r="BF1119" s="59" t="e">
        <f t="shared" si="1822"/>
        <v>#NUM!</v>
      </c>
      <c r="BG1119" s="59" t="e">
        <f t="shared" si="1823"/>
        <v>#NUM!</v>
      </c>
      <c r="BH1119" s="59" t="e">
        <f t="shared" si="1824"/>
        <v>#NUM!</v>
      </c>
      <c r="BI1119" s="31">
        <f t="shared" si="1825"/>
        <v>1.1100000000000136</v>
      </c>
      <c r="BJ1119" s="61">
        <f t="shared" si="1826"/>
        <v>2.2653061224490074E-2</v>
      </c>
      <c r="BK1119" s="61">
        <f t="shared" si="1827"/>
        <v>1.9137931034482993E-2</v>
      </c>
      <c r="BL1119" s="61">
        <f t="shared" si="1828"/>
        <v>1.6086956521739328E-2</v>
      </c>
      <c r="BM1119" s="61">
        <f t="shared" si="1829"/>
        <v>1.4230769230769406E-2</v>
      </c>
      <c r="BN1119" s="62">
        <f t="shared" si="1830"/>
        <v>0</v>
      </c>
      <c r="BO1119" s="62">
        <f t="shared" si="1831"/>
        <v>1</v>
      </c>
      <c r="BP1119" s="62">
        <f t="shared" si="1832"/>
        <v>22</v>
      </c>
      <c r="BQ1119" s="62">
        <f t="shared" si="1833"/>
        <v>0</v>
      </c>
      <c r="BR1119" s="62">
        <f t="shared" si="1834"/>
        <v>1</v>
      </c>
      <c r="BS1119" s="62">
        <f t="shared" si="1835"/>
        <v>9</v>
      </c>
      <c r="BT1119" s="62">
        <f t="shared" si="1836"/>
        <v>0</v>
      </c>
      <c r="BU1119" s="62">
        <f t="shared" si="1837"/>
        <v>0</v>
      </c>
      <c r="BV1119" s="62">
        <f t="shared" si="1838"/>
        <v>58</v>
      </c>
      <c r="BW1119" s="62">
        <f t="shared" si="1839"/>
        <v>0</v>
      </c>
      <c r="BX1119" s="62">
        <f t="shared" si="1840"/>
        <v>0</v>
      </c>
      <c r="BY1119" s="62">
        <f t="shared" si="1841"/>
        <v>51</v>
      </c>
      <c r="BZ1119" s="63" t="e">
        <f t="shared" si="1842"/>
        <v>#NUM!</v>
      </c>
      <c r="CA1119" s="63" t="e">
        <f t="shared" si="1843"/>
        <v>#NUM!</v>
      </c>
      <c r="CB1119" s="63" t="e">
        <f t="shared" si="1844"/>
        <v>#NUM!</v>
      </c>
      <c r="CC1119" s="63" t="e">
        <f t="shared" si="1845"/>
        <v>#NUM!</v>
      </c>
      <c r="CD1119" s="63" t="e">
        <f t="shared" si="1846"/>
        <v>#NUM!</v>
      </c>
      <c r="CE1119" s="63" t="e">
        <f t="shared" si="1847"/>
        <v>#NUM!</v>
      </c>
      <c r="CF1119" s="63" t="e">
        <f t="shared" si="1848"/>
        <v>#NUM!</v>
      </c>
      <c r="CG1119" s="63" t="e">
        <f t="shared" si="1849"/>
        <v>#NUM!</v>
      </c>
    </row>
    <row r="1120" spans="4:85" ht="26.25" customHeight="1" x14ac:dyDescent="0.25">
      <c r="D1120" s="37">
        <v>35</v>
      </c>
      <c r="E1120" s="37"/>
      <c r="F1120" s="37"/>
      <c r="G1120" s="78">
        <v>298.55</v>
      </c>
      <c r="H1120" s="41">
        <f t="shared" si="1800"/>
        <v>298.63</v>
      </c>
      <c r="I1120" s="42">
        <f t="shared" si="1850"/>
        <v>298.55</v>
      </c>
      <c r="J1120" s="43">
        <f t="shared" si="1801"/>
        <v>-3.5728242058845534E-4</v>
      </c>
      <c r="K1120" s="44">
        <f t="shared" si="1802"/>
        <v>-0.10666666666668334</v>
      </c>
      <c r="L1120" s="76" t="s">
        <v>524</v>
      </c>
      <c r="M1120" s="127"/>
      <c r="N1120" s="46">
        <f t="shared" si="1803"/>
        <v>298.65666666666669</v>
      </c>
      <c r="O1120" s="46"/>
      <c r="P1120" s="37">
        <v>298.63</v>
      </c>
      <c r="Q1120" s="46">
        <v>-0.2</v>
      </c>
      <c r="R1120" s="40">
        <v>298.88</v>
      </c>
      <c r="S1120" s="78"/>
      <c r="T1120" s="78">
        <v>298.66000000000003</v>
      </c>
      <c r="U1120" s="47" t="str">
        <f t="shared" si="1804"/>
        <v/>
      </c>
      <c r="V1120" s="47" t="str">
        <f t="shared" si="1805"/>
        <v/>
      </c>
      <c r="W1120" s="50"/>
      <c r="X1120" s="50"/>
      <c r="Y1120" s="50"/>
      <c r="Z1120" s="50"/>
      <c r="AA1120" s="50"/>
      <c r="AB1120" s="50"/>
      <c r="AC1120" s="50"/>
      <c r="AD1120" s="50"/>
      <c r="AE1120" s="51" t="str">
        <f t="shared" si="1806"/>
        <v/>
      </c>
      <c r="AF1120" s="51" t="str">
        <f t="shared" si="1807"/>
        <v/>
      </c>
      <c r="AG1120" s="51" t="str">
        <f t="shared" si="1808"/>
        <v/>
      </c>
      <c r="AH1120" s="51">
        <f t="shared" si="1809"/>
        <v>35</v>
      </c>
      <c r="AI1120" s="52">
        <f t="shared" si="1810"/>
        <v>298.63</v>
      </c>
      <c r="AJ1120" s="51" t="s">
        <v>31</v>
      </c>
      <c r="AK1120" s="53"/>
      <c r="AL1120" s="52"/>
      <c r="AM1120" s="53">
        <f t="shared" si="1811"/>
        <v>35</v>
      </c>
      <c r="AN1120" s="53">
        <f>IF(AJ1120&lt;&gt;"",IF(AJ1120="o",VLOOKUP(AM1120,OpenSect!$A$1:$D$11,2),IF(AJ1120="u",VLOOKUP(AM1120,UpHill!$A$1:$D$35,2),IF(AJ1120="d",VLOOKUP(AM1120,DownHill!$A$3:$D$29,2),IF(AJ1120="f",VLOOKUP(AM1120,FlatUnd!$A$2:$D$30,2),IF(AJ1120="t",VLOOKUP(AM1120,TimeAdd!$A$1:$D$176,2),IF(AJ1120="l",VLOOKUP(AM1120,SLimit!$A$1:$D$8,2),AN1119)))))),AN1119)</f>
        <v>40</v>
      </c>
      <c r="AO1120" s="53">
        <f>IF(AJ1120&lt;&gt;"",IF(AJ1120="o",VLOOKUP(AM1120,OpenSect!$A$1:$D$11,3),IF(AJ1120="u",VLOOKUP(AM1120,UpHill!$A$1:$D$35,3),IF(AJ1120="d",VLOOKUP(AM1120,DownHill!$A$3:$D$29,3),IF(AJ1120="f",VLOOKUP(AM1120,FlatUnd!$A$2:$D$30,3),IF(AJ1120="t",VLOOKUP(AM1120,TimeAdd!$A$1:$D$18,3),IF(AJ1120="l",VLOOKUP(AM1120,SLimit!$A$1:$D$8,3),AO1119)))))),AO1119)</f>
        <v>45</v>
      </c>
      <c r="AP1120" s="53">
        <f>IF(AJ1120&lt;&gt;"",IF(AJ1120="o",VLOOKUP(AM1120,OpenSect!$A$1:$D$11,4),IF(AJ1120="u",VLOOKUP(AM1120,UpHill!$A$1:$D$35,4),IF(AJ1120="d",VLOOKUP(AM1120,DownHill!$A$3:$D$29,4),IF(AJ1120="f",VLOOKUP(AM1120,FlatUnd!$A$2:$D$30,4),IF(AJ1120="t",VLOOKUP(AM1120,TimeAdd!$A$1:$D$18,4),IF(AJ1120="l",VLOOKUP(AM1120,SLimit!$A$1:$D$8,4),AP1119)))))),AP1119)</f>
        <v>50</v>
      </c>
      <c r="AQ1120" s="53">
        <v>80</v>
      </c>
      <c r="AR1120" s="54" t="str">
        <f t="shared" si="1812"/>
        <v>80 Speed limit. START of OPEN SECTION.</v>
      </c>
      <c r="AS1120" s="55"/>
      <c r="AT1120" s="55"/>
      <c r="AU1120" s="56" t="e">
        <f>IF(GroupStTimes!$A$8=0,MIN(CB1120,CD1120,CF1120),MIN(BZ1120,CB1120,CD1120,CF1120))</f>
        <v>#NUM!</v>
      </c>
      <c r="AV1120" s="56" t="e">
        <f>IF(GroupStTimes!$A$8=0,MAX(CC1120,CE1120,CG1120),MAX(CA1120,CC1120,CE1120,CG1120))</f>
        <v>#NUM!</v>
      </c>
      <c r="AW1120" s="57" t="str">
        <f t="shared" si="1813"/>
        <v/>
      </c>
      <c r="AX1120" s="58" t="str">
        <f t="shared" si="1814"/>
        <v/>
      </c>
      <c r="AY1120" s="58" t="str">
        <f t="shared" si="1815"/>
        <v/>
      </c>
      <c r="AZ1120" s="31">
        <f t="shared" si="1816"/>
        <v>297.31</v>
      </c>
      <c r="BA1120" s="59" t="e">
        <f t="shared" si="1817"/>
        <v>#NUM!</v>
      </c>
      <c r="BB1120" s="59" t="e">
        <f t="shared" si="1818"/>
        <v>#NUM!</v>
      </c>
      <c r="BC1120" s="59" t="e">
        <f t="shared" si="1819"/>
        <v>#NUM!</v>
      </c>
      <c r="BD1120" s="59" t="e">
        <f t="shared" si="1820"/>
        <v>#NUM!</v>
      </c>
      <c r="BE1120" s="59" t="e">
        <f t="shared" si="1821"/>
        <v>#NUM!</v>
      </c>
      <c r="BF1120" s="59" t="e">
        <f t="shared" si="1822"/>
        <v>#NUM!</v>
      </c>
      <c r="BG1120" s="59" t="e">
        <f t="shared" si="1823"/>
        <v>#NUM!</v>
      </c>
      <c r="BH1120" s="59" t="e">
        <f t="shared" si="1824"/>
        <v>#NUM!</v>
      </c>
      <c r="BI1120" s="31">
        <f t="shared" si="1825"/>
        <v>1.3199999999999932</v>
      </c>
      <c r="BJ1120" s="61">
        <f t="shared" si="1826"/>
        <v>2.6938775510203943E-2</v>
      </c>
      <c r="BK1120" s="61">
        <f t="shared" si="1827"/>
        <v>2.2758620689655056E-2</v>
      </c>
      <c r="BL1120" s="61">
        <f t="shared" si="1828"/>
        <v>1.9130434782608598E-2</v>
      </c>
      <c r="BM1120" s="61">
        <f t="shared" si="1829"/>
        <v>1.6923076923076836E-2</v>
      </c>
      <c r="BN1120" s="62">
        <f t="shared" si="1830"/>
        <v>0</v>
      </c>
      <c r="BO1120" s="62">
        <f t="shared" si="1831"/>
        <v>1</v>
      </c>
      <c r="BP1120" s="62">
        <f t="shared" si="1832"/>
        <v>37</v>
      </c>
      <c r="BQ1120" s="62">
        <f t="shared" si="1833"/>
        <v>0</v>
      </c>
      <c r="BR1120" s="62">
        <f t="shared" si="1834"/>
        <v>1</v>
      </c>
      <c r="BS1120" s="62">
        <f t="shared" si="1835"/>
        <v>22</v>
      </c>
      <c r="BT1120" s="62">
        <f t="shared" si="1836"/>
        <v>0</v>
      </c>
      <c r="BU1120" s="62">
        <f t="shared" si="1837"/>
        <v>1</v>
      </c>
      <c r="BV1120" s="62">
        <f t="shared" si="1838"/>
        <v>9</v>
      </c>
      <c r="BW1120" s="62">
        <f t="shared" si="1839"/>
        <v>0</v>
      </c>
      <c r="BX1120" s="62">
        <f t="shared" si="1840"/>
        <v>1</v>
      </c>
      <c r="BY1120" s="62">
        <f t="shared" si="1841"/>
        <v>1</v>
      </c>
      <c r="BZ1120" s="63" t="e">
        <f t="shared" si="1842"/>
        <v>#NUM!</v>
      </c>
      <c r="CA1120" s="63" t="e">
        <f t="shared" si="1843"/>
        <v>#NUM!</v>
      </c>
      <c r="CB1120" s="63" t="e">
        <f t="shared" si="1844"/>
        <v>#NUM!</v>
      </c>
      <c r="CC1120" s="63" t="e">
        <f t="shared" si="1845"/>
        <v>#NUM!</v>
      </c>
      <c r="CD1120" s="63" t="e">
        <f t="shared" si="1846"/>
        <v>#NUM!</v>
      </c>
      <c r="CE1120" s="63" t="e">
        <f t="shared" si="1847"/>
        <v>#NUM!</v>
      </c>
      <c r="CF1120" s="63" t="e">
        <f t="shared" si="1848"/>
        <v>#NUM!</v>
      </c>
      <c r="CG1120" s="63" t="e">
        <f t="shared" si="1849"/>
        <v>#NUM!</v>
      </c>
    </row>
    <row r="1121" spans="4:85" ht="26.25" customHeight="1" x14ac:dyDescent="0.25">
      <c r="E1121" s="37"/>
      <c r="F1121" s="37"/>
      <c r="G1121" s="78">
        <v>298.7</v>
      </c>
      <c r="H1121" s="41">
        <f t="shared" si="1800"/>
        <v>298.77999999999997</v>
      </c>
      <c r="I1121" s="42">
        <f t="shared" si="1850"/>
        <v>298.7</v>
      </c>
      <c r="J1121" s="43">
        <f t="shared" si="1801"/>
        <v>-3.5710300189697525E-4</v>
      </c>
      <c r="K1121" s="44">
        <f t="shared" si="1802"/>
        <v>-0.1066666666666265</v>
      </c>
      <c r="L1121" s="76" t="s">
        <v>525</v>
      </c>
      <c r="M1121" s="127"/>
      <c r="N1121" s="46">
        <f t="shared" si="1803"/>
        <v>298.80666666666662</v>
      </c>
      <c r="O1121" s="46"/>
      <c r="P1121" s="37">
        <v>298.77999999999997</v>
      </c>
      <c r="Q1121" s="46">
        <v>-0.2</v>
      </c>
      <c r="R1121" s="40">
        <v>299.02999999999997</v>
      </c>
      <c r="S1121" s="78"/>
      <c r="T1121" s="78">
        <v>298.81</v>
      </c>
      <c r="U1121" s="47" t="str">
        <f t="shared" si="1804"/>
        <v/>
      </c>
      <c r="V1121" s="47" t="str">
        <f t="shared" si="1805"/>
        <v/>
      </c>
      <c r="W1121" s="50"/>
      <c r="X1121" s="50"/>
      <c r="Y1121" s="50"/>
      <c r="Z1121" s="50"/>
      <c r="AA1121" s="50"/>
      <c r="AB1121" s="50"/>
      <c r="AC1121" s="50"/>
      <c r="AD1121" s="50"/>
      <c r="AE1121" s="51" t="str">
        <f t="shared" si="1806"/>
        <v/>
      </c>
      <c r="AF1121" s="51" t="str">
        <f t="shared" si="1807"/>
        <v/>
      </c>
      <c r="AG1121" s="51" t="str">
        <f t="shared" si="1808"/>
        <v/>
      </c>
      <c r="AH1121" s="51" t="str">
        <f t="shared" si="1809"/>
        <v/>
      </c>
      <c r="AI1121" s="52">
        <f t="shared" si="1810"/>
        <v>298.77999999999997</v>
      </c>
      <c r="AJ1121" s="51"/>
      <c r="AK1121" s="53"/>
      <c r="AL1121" s="52"/>
      <c r="AM1121" s="53">
        <f t="shared" si="1811"/>
        <v>35</v>
      </c>
      <c r="AN1121" s="53">
        <f>IF(AJ1121&lt;&gt;"",IF(AJ1121="o",VLOOKUP(AM1121,OpenSect!$A$1:$D$11,2),IF(AJ1121="u",VLOOKUP(AM1121,UpHill!$A$1:$D$35,2),IF(AJ1121="d",VLOOKUP(AM1121,DownHill!$A$3:$D$29,2),IF(AJ1121="f",VLOOKUP(AM1121,FlatUnd!$A$2:$D$30,2),IF(AJ1121="t",VLOOKUP(AM1121,TimeAdd!$A$1:$D$176,2),IF(AJ1121="l",VLOOKUP(AM1121,SLimit!$A$1:$D$8,2),AN1120)))))),AN1120)</f>
        <v>40</v>
      </c>
      <c r="AO1121" s="53">
        <f>IF(AJ1121&lt;&gt;"",IF(AJ1121="o",VLOOKUP(AM1121,OpenSect!$A$1:$D$11,3),IF(AJ1121="u",VLOOKUP(AM1121,UpHill!$A$1:$D$35,3),IF(AJ1121="d",VLOOKUP(AM1121,DownHill!$A$3:$D$29,3),IF(AJ1121="f",VLOOKUP(AM1121,FlatUnd!$A$2:$D$30,3),IF(AJ1121="t",VLOOKUP(AM1121,TimeAdd!$A$1:$D$18,3),IF(AJ1121="l",VLOOKUP(AM1121,SLimit!$A$1:$D$8,3),AO1120)))))),AO1120)</f>
        <v>45</v>
      </c>
      <c r="AP1121" s="53">
        <f>IF(AJ1121&lt;&gt;"",IF(AJ1121="o",VLOOKUP(AM1121,OpenSect!$A$1:$D$11,4),IF(AJ1121="u",VLOOKUP(AM1121,UpHill!$A$1:$D$35,4),IF(AJ1121="d",VLOOKUP(AM1121,DownHill!$A$3:$D$29,4),IF(AJ1121="f",VLOOKUP(AM1121,FlatUnd!$A$2:$D$30,4),IF(AJ1121="t",VLOOKUP(AM1121,TimeAdd!$A$1:$D$18,4),IF(AJ1121="l",VLOOKUP(AM1121,SLimit!$A$1:$D$8,4),AP1120)))))),AP1120)</f>
        <v>50</v>
      </c>
      <c r="AQ1121" s="53">
        <v>60</v>
      </c>
      <c r="AR1121" s="54" t="str">
        <f t="shared" si="1812"/>
        <v>60 Speed limit. Dundee.</v>
      </c>
      <c r="AS1121" s="55"/>
      <c r="AT1121" s="55"/>
      <c r="AU1121" s="56" t="e">
        <f>IF(GroupStTimes!$A$8=0,MIN(CB1121,CD1121,CF1121),MIN(BZ1121,CB1121,CD1121,CF1121))</f>
        <v>#NUM!</v>
      </c>
      <c r="AV1121" s="56" t="e">
        <f>IF(GroupStTimes!$A$8=0,MAX(CC1121,CE1121,CG1121),MAX(CA1121,CC1121,CE1121,CG1121))</f>
        <v>#NUM!</v>
      </c>
      <c r="AW1121" s="57" t="str">
        <f t="shared" si="1813"/>
        <v/>
      </c>
      <c r="AX1121" s="58" t="str">
        <f t="shared" si="1814"/>
        <v/>
      </c>
      <c r="AY1121" s="58" t="str">
        <f t="shared" si="1815"/>
        <v/>
      </c>
      <c r="AZ1121" s="31">
        <f t="shared" si="1816"/>
        <v>298.63</v>
      </c>
      <c r="BA1121" s="59" t="e">
        <f t="shared" si="1817"/>
        <v>#NUM!</v>
      </c>
      <c r="BB1121" s="59" t="e">
        <f t="shared" si="1818"/>
        <v>#NUM!</v>
      </c>
      <c r="BC1121" s="59" t="e">
        <f t="shared" si="1819"/>
        <v>#NUM!</v>
      </c>
      <c r="BD1121" s="59" t="e">
        <f t="shared" si="1820"/>
        <v>#NUM!</v>
      </c>
      <c r="BE1121" s="59" t="e">
        <f t="shared" si="1821"/>
        <v>#NUM!</v>
      </c>
      <c r="BF1121" s="59" t="e">
        <f t="shared" si="1822"/>
        <v>#NUM!</v>
      </c>
      <c r="BG1121" s="59" t="e">
        <f t="shared" si="1823"/>
        <v>#NUM!</v>
      </c>
      <c r="BH1121" s="59" t="e">
        <f t="shared" si="1824"/>
        <v>#NUM!</v>
      </c>
      <c r="BI1121" s="31">
        <f t="shared" si="1825"/>
        <v>0.14999999999997726</v>
      </c>
      <c r="BJ1121" s="61">
        <f t="shared" si="1826"/>
        <v>4.2857142857136363E-3</v>
      </c>
      <c r="BK1121" s="61">
        <f t="shared" si="1827"/>
        <v>3.7499999999994317E-3</v>
      </c>
      <c r="BL1121" s="61">
        <f t="shared" si="1828"/>
        <v>3.3333333333328279E-3</v>
      </c>
      <c r="BM1121" s="61">
        <f t="shared" si="1829"/>
        <v>2.9999999999995451E-3</v>
      </c>
      <c r="BN1121" s="62">
        <f t="shared" si="1830"/>
        <v>0</v>
      </c>
      <c r="BO1121" s="62">
        <f t="shared" si="1831"/>
        <v>0</v>
      </c>
      <c r="BP1121" s="62">
        <f t="shared" si="1832"/>
        <v>15</v>
      </c>
      <c r="BQ1121" s="62">
        <f t="shared" si="1833"/>
        <v>0</v>
      </c>
      <c r="BR1121" s="62">
        <f t="shared" si="1834"/>
        <v>0</v>
      </c>
      <c r="BS1121" s="62">
        <f t="shared" si="1835"/>
        <v>13</v>
      </c>
      <c r="BT1121" s="62">
        <f t="shared" si="1836"/>
        <v>0</v>
      </c>
      <c r="BU1121" s="62">
        <f t="shared" si="1837"/>
        <v>0</v>
      </c>
      <c r="BV1121" s="62">
        <f t="shared" si="1838"/>
        <v>12</v>
      </c>
      <c r="BW1121" s="62">
        <f t="shared" si="1839"/>
        <v>0</v>
      </c>
      <c r="BX1121" s="62">
        <f t="shared" si="1840"/>
        <v>0</v>
      </c>
      <c r="BY1121" s="62">
        <f t="shared" si="1841"/>
        <v>11</v>
      </c>
      <c r="BZ1121" s="63" t="e">
        <f t="shared" si="1842"/>
        <v>#NUM!</v>
      </c>
      <c r="CA1121" s="63" t="e">
        <f t="shared" si="1843"/>
        <v>#NUM!</v>
      </c>
      <c r="CB1121" s="63" t="e">
        <f t="shared" si="1844"/>
        <v>#NUM!</v>
      </c>
      <c r="CC1121" s="63" t="e">
        <f t="shared" si="1845"/>
        <v>#NUM!</v>
      </c>
      <c r="CD1121" s="63" t="e">
        <f t="shared" si="1846"/>
        <v>#NUM!</v>
      </c>
      <c r="CE1121" s="63" t="e">
        <f t="shared" si="1847"/>
        <v>#NUM!</v>
      </c>
      <c r="CF1121" s="63" t="e">
        <f t="shared" si="1848"/>
        <v>#NUM!</v>
      </c>
      <c r="CG1121" s="63" t="e">
        <f t="shared" si="1849"/>
        <v>#NUM!</v>
      </c>
    </row>
    <row r="1122" spans="4:85" ht="26.25" customHeight="1" x14ac:dyDescent="0.25">
      <c r="E1122" s="37"/>
      <c r="F1122" s="37"/>
      <c r="G1122" s="77">
        <v>298.98</v>
      </c>
      <c r="H1122" s="41">
        <f t="shared" si="1800"/>
        <v>298.98</v>
      </c>
      <c r="I1122" s="42">
        <f t="shared" si="1850"/>
        <v>298.98</v>
      </c>
      <c r="J1122" s="43">
        <f t="shared" si="1801"/>
        <v>0</v>
      </c>
      <c r="K1122" s="44">
        <f t="shared" si="1802"/>
        <v>0</v>
      </c>
      <c r="L1122" s="76" t="s">
        <v>473</v>
      </c>
      <c r="M1122" s="127"/>
      <c r="N1122" s="46">
        <f t="shared" si="1803"/>
        <v>298.98</v>
      </c>
      <c r="O1122" s="46"/>
      <c r="P1122" s="37">
        <v>298.98</v>
      </c>
      <c r="Q1122" s="46">
        <v>-0.2</v>
      </c>
      <c r="R1122" s="40">
        <v>299.19</v>
      </c>
      <c r="S1122" s="78"/>
      <c r="T1122" s="78">
        <v>298.97000000000003</v>
      </c>
      <c r="U1122" s="47" t="str">
        <f t="shared" si="1804"/>
        <v/>
      </c>
      <c r="V1122" s="47" t="str">
        <f t="shared" si="1805"/>
        <v/>
      </c>
      <c r="W1122" s="50"/>
      <c r="X1122" s="50"/>
      <c r="Y1122" s="50"/>
      <c r="Z1122" s="50"/>
      <c r="AA1122" s="50"/>
      <c r="AB1122" s="50"/>
      <c r="AC1122" s="50"/>
      <c r="AD1122" s="50"/>
      <c r="AE1122" s="51" t="str">
        <f t="shared" si="1806"/>
        <v/>
      </c>
      <c r="AF1122" s="51" t="str">
        <f t="shared" si="1807"/>
        <v/>
      </c>
      <c r="AG1122" s="51" t="str">
        <f t="shared" si="1808"/>
        <v/>
      </c>
      <c r="AH1122" s="51" t="str">
        <f t="shared" si="1809"/>
        <v/>
      </c>
      <c r="AI1122" s="52">
        <f t="shared" si="1810"/>
        <v>298.98</v>
      </c>
      <c r="AJ1122" s="51"/>
      <c r="AK1122" s="53"/>
      <c r="AL1122" s="52"/>
      <c r="AM1122" s="53">
        <f t="shared" si="1811"/>
        <v>35</v>
      </c>
      <c r="AN1122" s="53">
        <f>IF(AJ1122&lt;&gt;"",IF(AJ1122="o",VLOOKUP(AM1122,OpenSect!$A$1:$D$11,2),IF(AJ1122="u",VLOOKUP(AM1122,UpHill!$A$1:$D$35,2),IF(AJ1122="d",VLOOKUP(AM1122,DownHill!$A$3:$D$29,2),IF(AJ1122="f",VLOOKUP(AM1122,FlatUnd!$A$2:$D$30,2),IF(AJ1122="t",VLOOKUP(AM1122,TimeAdd!$A$1:$D$176,2),IF(AJ1122="l",VLOOKUP(AM1122,SLimit!$A$1:$D$8,2),AN1121)))))),AN1121)</f>
        <v>40</v>
      </c>
      <c r="AO1122" s="53">
        <f>IF(AJ1122&lt;&gt;"",IF(AJ1122="o",VLOOKUP(AM1122,OpenSect!$A$1:$D$11,3),IF(AJ1122="u",VLOOKUP(AM1122,UpHill!$A$1:$D$35,3),IF(AJ1122="d",VLOOKUP(AM1122,DownHill!$A$3:$D$29,3),IF(AJ1122="f",VLOOKUP(AM1122,FlatUnd!$A$2:$D$30,3),IF(AJ1122="t",VLOOKUP(AM1122,TimeAdd!$A$1:$D$18,3),IF(AJ1122="l",VLOOKUP(AM1122,SLimit!$A$1:$D$8,3),AO1121)))))),AO1121)</f>
        <v>45</v>
      </c>
      <c r="AP1122" s="53">
        <f>IF(AJ1122&lt;&gt;"",IF(AJ1122="o",VLOOKUP(AM1122,OpenSect!$A$1:$D$11,4),IF(AJ1122="u",VLOOKUP(AM1122,UpHill!$A$1:$D$35,4),IF(AJ1122="d",VLOOKUP(AM1122,DownHill!$A$3:$D$29,4),IF(AJ1122="f",VLOOKUP(AM1122,FlatUnd!$A$2:$D$30,4),IF(AJ1122="t",VLOOKUP(AM1122,TimeAdd!$A$1:$D$18,4),IF(AJ1122="l",VLOOKUP(AM1122,SLimit!$A$1:$D$8,4),AP1121)))))),AP1121)</f>
        <v>50</v>
      </c>
      <c r="AQ1122" s="53">
        <v>60</v>
      </c>
      <c r="AR1122" s="54" t="str">
        <f t="shared" si="1812"/>
        <v>Warning - Sharp curve{ Left}.</v>
      </c>
      <c r="AS1122" s="55"/>
      <c r="AT1122" s="55"/>
      <c r="AU1122" s="56" t="e">
        <f>IF(GroupStTimes!$A$8=0,MIN(CB1122,CD1122,CF1122),MIN(BZ1122,CB1122,CD1122,CF1122))</f>
        <v>#NUM!</v>
      </c>
      <c r="AV1122" s="56" t="e">
        <f>IF(GroupStTimes!$A$8=0,MAX(CC1122,CE1122,CG1122),MAX(CA1122,CC1122,CE1122,CG1122))</f>
        <v>#NUM!</v>
      </c>
      <c r="AW1122" s="57" t="str">
        <f t="shared" si="1813"/>
        <v/>
      </c>
      <c r="AX1122" s="58" t="str">
        <f t="shared" si="1814"/>
        <v/>
      </c>
      <c r="AY1122" s="58" t="str">
        <f t="shared" si="1815"/>
        <v/>
      </c>
      <c r="AZ1122" s="31">
        <f t="shared" si="1816"/>
        <v>298.63</v>
      </c>
      <c r="BA1122" s="59" t="e">
        <f t="shared" si="1817"/>
        <v>#NUM!</v>
      </c>
      <c r="BB1122" s="59" t="e">
        <f t="shared" si="1818"/>
        <v>#NUM!</v>
      </c>
      <c r="BC1122" s="59" t="e">
        <f t="shared" si="1819"/>
        <v>#NUM!</v>
      </c>
      <c r="BD1122" s="59" t="e">
        <f t="shared" si="1820"/>
        <v>#NUM!</v>
      </c>
      <c r="BE1122" s="59" t="e">
        <f t="shared" si="1821"/>
        <v>#NUM!</v>
      </c>
      <c r="BF1122" s="59" t="e">
        <f t="shared" si="1822"/>
        <v>#NUM!</v>
      </c>
      <c r="BG1122" s="59" t="e">
        <f t="shared" si="1823"/>
        <v>#NUM!</v>
      </c>
      <c r="BH1122" s="59" t="e">
        <f t="shared" si="1824"/>
        <v>#NUM!</v>
      </c>
      <c r="BI1122" s="31">
        <f t="shared" si="1825"/>
        <v>0.35000000000002274</v>
      </c>
      <c r="BJ1122" s="61">
        <f t="shared" si="1826"/>
        <v>1.0000000000000649E-2</v>
      </c>
      <c r="BK1122" s="61">
        <f t="shared" si="1827"/>
        <v>8.7500000000005681E-3</v>
      </c>
      <c r="BL1122" s="61">
        <f t="shared" si="1828"/>
        <v>7.7777777777782832E-3</v>
      </c>
      <c r="BM1122" s="61">
        <f t="shared" si="1829"/>
        <v>7.0000000000004546E-3</v>
      </c>
      <c r="BN1122" s="62">
        <f t="shared" si="1830"/>
        <v>0</v>
      </c>
      <c r="BO1122" s="62">
        <f t="shared" si="1831"/>
        <v>0</v>
      </c>
      <c r="BP1122" s="62">
        <f t="shared" si="1832"/>
        <v>36</v>
      </c>
      <c r="BQ1122" s="62">
        <f t="shared" si="1833"/>
        <v>0</v>
      </c>
      <c r="BR1122" s="62">
        <f t="shared" si="1834"/>
        <v>0</v>
      </c>
      <c r="BS1122" s="62">
        <f t="shared" si="1835"/>
        <v>32</v>
      </c>
      <c r="BT1122" s="62">
        <f t="shared" si="1836"/>
        <v>0</v>
      </c>
      <c r="BU1122" s="62">
        <f t="shared" si="1837"/>
        <v>0</v>
      </c>
      <c r="BV1122" s="62">
        <f t="shared" si="1838"/>
        <v>28</v>
      </c>
      <c r="BW1122" s="62">
        <f t="shared" si="1839"/>
        <v>0</v>
      </c>
      <c r="BX1122" s="62">
        <f t="shared" si="1840"/>
        <v>0</v>
      </c>
      <c r="BY1122" s="62">
        <f t="shared" si="1841"/>
        <v>25</v>
      </c>
      <c r="BZ1122" s="63" t="e">
        <f t="shared" si="1842"/>
        <v>#NUM!</v>
      </c>
      <c r="CA1122" s="63" t="e">
        <f t="shared" si="1843"/>
        <v>#NUM!</v>
      </c>
      <c r="CB1122" s="63" t="e">
        <f t="shared" si="1844"/>
        <v>#NUM!</v>
      </c>
      <c r="CC1122" s="63" t="e">
        <f t="shared" si="1845"/>
        <v>#NUM!</v>
      </c>
      <c r="CD1122" s="63" t="e">
        <f t="shared" si="1846"/>
        <v>#NUM!</v>
      </c>
      <c r="CE1122" s="63" t="e">
        <f t="shared" si="1847"/>
        <v>#NUM!</v>
      </c>
      <c r="CF1122" s="63" t="e">
        <f t="shared" si="1848"/>
        <v>#NUM!</v>
      </c>
      <c r="CG1122" s="63" t="e">
        <f t="shared" si="1849"/>
        <v>#NUM!</v>
      </c>
    </row>
    <row r="1123" spans="4:85" ht="26.25" customHeight="1" x14ac:dyDescent="0.25">
      <c r="E1123" s="37"/>
      <c r="F1123" s="37"/>
      <c r="G1123" s="78">
        <v>299.23</v>
      </c>
      <c r="H1123" s="41">
        <f t="shared" si="1800"/>
        <v>299.31</v>
      </c>
      <c r="I1123" s="42">
        <f t="shared" si="1850"/>
        <v>299.23</v>
      </c>
      <c r="J1123" s="43">
        <f t="shared" si="1801"/>
        <v>-3.6761019951212659E-4</v>
      </c>
      <c r="K1123" s="44">
        <f t="shared" si="1802"/>
        <v>-0.11000000000001364</v>
      </c>
      <c r="L1123" s="76" t="s">
        <v>526</v>
      </c>
      <c r="M1123" s="127"/>
      <c r="N1123" s="46">
        <f t="shared" si="1803"/>
        <v>299.34000000000003</v>
      </c>
      <c r="O1123" s="46"/>
      <c r="P1123" s="37">
        <v>299.31</v>
      </c>
      <c r="Q1123" s="46">
        <v>-0.2</v>
      </c>
      <c r="R1123" s="40">
        <v>299.56</v>
      </c>
      <c r="S1123" s="78"/>
      <c r="T1123" s="78">
        <v>299.35000000000002</v>
      </c>
      <c r="U1123" s="47" t="str">
        <f t="shared" si="1804"/>
        <v/>
      </c>
      <c r="V1123" s="47" t="str">
        <f t="shared" si="1805"/>
        <v/>
      </c>
      <c r="W1123" s="50"/>
      <c r="X1123" s="50"/>
      <c r="Y1123" s="50"/>
      <c r="Z1123" s="50"/>
      <c r="AA1123" s="50"/>
      <c r="AB1123" s="50"/>
      <c r="AC1123" s="50"/>
      <c r="AD1123" s="50"/>
      <c r="AE1123" s="51" t="str">
        <f t="shared" si="1806"/>
        <v/>
      </c>
      <c r="AF1123" s="51" t="str">
        <f t="shared" si="1807"/>
        <v/>
      </c>
      <c r="AG1123" s="51" t="str">
        <f t="shared" si="1808"/>
        <v/>
      </c>
      <c r="AH1123" s="51" t="str">
        <f t="shared" si="1809"/>
        <v/>
      </c>
      <c r="AI1123" s="52">
        <f t="shared" si="1810"/>
        <v>299.31</v>
      </c>
      <c r="AJ1123" s="51"/>
      <c r="AK1123" s="53"/>
      <c r="AL1123" s="52"/>
      <c r="AM1123" s="53">
        <f t="shared" si="1811"/>
        <v>35</v>
      </c>
      <c r="AN1123" s="53">
        <f>IF(AJ1123&lt;&gt;"",IF(AJ1123="o",VLOOKUP(AM1123,OpenSect!$A$1:$D$11,2),IF(AJ1123="u",VLOOKUP(AM1123,UpHill!$A$1:$D$35,2),IF(AJ1123="d",VLOOKUP(AM1123,DownHill!$A$3:$D$29,2),IF(AJ1123="f",VLOOKUP(AM1123,FlatUnd!$A$2:$D$30,2),IF(AJ1123="t",VLOOKUP(AM1123,TimeAdd!$A$1:$D$176,2),IF(AJ1123="l",VLOOKUP(AM1123,SLimit!$A$1:$D$8,2),AN1122)))))),AN1122)</f>
        <v>40</v>
      </c>
      <c r="AO1123" s="53">
        <f>IF(AJ1123&lt;&gt;"",IF(AJ1123="o",VLOOKUP(AM1123,OpenSect!$A$1:$D$11,3),IF(AJ1123="u",VLOOKUP(AM1123,UpHill!$A$1:$D$35,3),IF(AJ1123="d",VLOOKUP(AM1123,DownHill!$A$3:$D$29,3),IF(AJ1123="f",VLOOKUP(AM1123,FlatUnd!$A$2:$D$30,3),IF(AJ1123="t",VLOOKUP(AM1123,TimeAdd!$A$1:$D$18,3),IF(AJ1123="l",VLOOKUP(AM1123,SLimit!$A$1:$D$8,3),AO1122)))))),AO1122)</f>
        <v>45</v>
      </c>
      <c r="AP1123" s="53">
        <f>IF(AJ1123&lt;&gt;"",IF(AJ1123="o",VLOOKUP(AM1123,OpenSect!$A$1:$D$11,4),IF(AJ1123="u",VLOOKUP(AM1123,UpHill!$A$1:$D$35,4),IF(AJ1123="d",VLOOKUP(AM1123,DownHill!$A$3:$D$29,4),IF(AJ1123="f",VLOOKUP(AM1123,FlatUnd!$A$2:$D$30,4),IF(AJ1123="t",VLOOKUP(AM1123,TimeAdd!$A$1:$D$18,4),IF(AJ1123="l",VLOOKUP(AM1123,SLimit!$A$1:$D$8,4),AP1122)))))),AP1122)</f>
        <v>50</v>
      </c>
      <c r="AQ1123" s="53">
        <v>60</v>
      </c>
      <c r="AR1123" s="54" t="str">
        <f t="shared" si="1812"/>
        <v>Warning - T-Junction.</v>
      </c>
      <c r="AS1123" s="55"/>
      <c r="AT1123" s="55"/>
      <c r="AU1123" s="56" t="e">
        <f>IF(GroupStTimes!$A$8=0,MIN(CB1123,CD1123,CF1123),MIN(BZ1123,CB1123,CD1123,CF1123))</f>
        <v>#NUM!</v>
      </c>
      <c r="AV1123" s="56" t="e">
        <f>IF(GroupStTimes!$A$8=0,MAX(CC1123,CE1123,CG1123),MAX(CA1123,CC1123,CE1123,CG1123))</f>
        <v>#NUM!</v>
      </c>
      <c r="AW1123" s="57" t="str">
        <f t="shared" si="1813"/>
        <v/>
      </c>
      <c r="AX1123" s="58" t="str">
        <f t="shared" si="1814"/>
        <v/>
      </c>
      <c r="AY1123" s="58" t="str">
        <f t="shared" si="1815"/>
        <v/>
      </c>
      <c r="AZ1123" s="31">
        <f t="shared" si="1816"/>
        <v>298.63</v>
      </c>
      <c r="BA1123" s="59" t="e">
        <f t="shared" si="1817"/>
        <v>#NUM!</v>
      </c>
      <c r="BB1123" s="59" t="e">
        <f t="shared" si="1818"/>
        <v>#NUM!</v>
      </c>
      <c r="BC1123" s="59" t="e">
        <f t="shared" si="1819"/>
        <v>#NUM!</v>
      </c>
      <c r="BD1123" s="59" t="e">
        <f t="shared" si="1820"/>
        <v>#NUM!</v>
      </c>
      <c r="BE1123" s="59" t="e">
        <f t="shared" si="1821"/>
        <v>#NUM!</v>
      </c>
      <c r="BF1123" s="59" t="e">
        <f t="shared" si="1822"/>
        <v>#NUM!</v>
      </c>
      <c r="BG1123" s="59" t="e">
        <f t="shared" si="1823"/>
        <v>#NUM!</v>
      </c>
      <c r="BH1123" s="59" t="e">
        <f t="shared" si="1824"/>
        <v>#NUM!</v>
      </c>
      <c r="BI1123" s="31">
        <f t="shared" si="1825"/>
        <v>0.68000000000000682</v>
      </c>
      <c r="BJ1123" s="61">
        <f t="shared" si="1826"/>
        <v>1.9428571428571625E-2</v>
      </c>
      <c r="BK1123" s="61">
        <f t="shared" si="1827"/>
        <v>1.7000000000000171E-2</v>
      </c>
      <c r="BL1123" s="61">
        <f t="shared" si="1828"/>
        <v>1.5111111111111263E-2</v>
      </c>
      <c r="BM1123" s="61">
        <f t="shared" si="1829"/>
        <v>1.3600000000000136E-2</v>
      </c>
      <c r="BN1123" s="62">
        <f t="shared" si="1830"/>
        <v>0</v>
      </c>
      <c r="BO1123" s="62">
        <f t="shared" si="1831"/>
        <v>1</v>
      </c>
      <c r="BP1123" s="62">
        <f t="shared" si="1832"/>
        <v>10</v>
      </c>
      <c r="BQ1123" s="62">
        <f t="shared" si="1833"/>
        <v>0</v>
      </c>
      <c r="BR1123" s="62">
        <f t="shared" si="1834"/>
        <v>1</v>
      </c>
      <c r="BS1123" s="62">
        <f t="shared" si="1835"/>
        <v>1</v>
      </c>
      <c r="BT1123" s="62">
        <f t="shared" si="1836"/>
        <v>0</v>
      </c>
      <c r="BU1123" s="62">
        <f t="shared" si="1837"/>
        <v>0</v>
      </c>
      <c r="BV1123" s="62">
        <f t="shared" si="1838"/>
        <v>54</v>
      </c>
      <c r="BW1123" s="62">
        <f t="shared" si="1839"/>
        <v>0</v>
      </c>
      <c r="BX1123" s="62">
        <f t="shared" si="1840"/>
        <v>0</v>
      </c>
      <c r="BY1123" s="62">
        <f t="shared" si="1841"/>
        <v>49</v>
      </c>
      <c r="BZ1123" s="63" t="e">
        <f t="shared" si="1842"/>
        <v>#NUM!</v>
      </c>
      <c r="CA1123" s="63" t="e">
        <f t="shared" si="1843"/>
        <v>#NUM!</v>
      </c>
      <c r="CB1123" s="63" t="e">
        <f t="shared" si="1844"/>
        <v>#NUM!</v>
      </c>
      <c r="CC1123" s="63" t="e">
        <f t="shared" si="1845"/>
        <v>#NUM!</v>
      </c>
      <c r="CD1123" s="63" t="e">
        <f t="shared" si="1846"/>
        <v>#NUM!</v>
      </c>
      <c r="CE1123" s="63" t="e">
        <f t="shared" si="1847"/>
        <v>#NUM!</v>
      </c>
      <c r="CF1123" s="63" t="e">
        <f t="shared" si="1848"/>
        <v>#NUM!</v>
      </c>
      <c r="CG1123" s="63" t="e">
        <f t="shared" si="1849"/>
        <v>#NUM!</v>
      </c>
    </row>
    <row r="1124" spans="4:85" ht="26.25" customHeight="1" x14ac:dyDescent="0.25">
      <c r="D1124" s="37">
        <v>35</v>
      </c>
      <c r="E1124" s="37"/>
      <c r="F1124" s="37"/>
      <c r="G1124" s="78">
        <v>299.29000000000002</v>
      </c>
      <c r="H1124" s="41">
        <f t="shared" si="1800"/>
        <v>299.37</v>
      </c>
      <c r="I1124" s="42">
        <f t="shared" si="1850"/>
        <v>299.29000000000002</v>
      </c>
      <c r="J1124" s="43">
        <f t="shared" si="1801"/>
        <v>-3.6753650305728101E-4</v>
      </c>
      <c r="K1124" s="44">
        <f t="shared" si="1802"/>
        <v>-0.11000000000001364</v>
      </c>
      <c r="L1124" s="76" t="s">
        <v>527</v>
      </c>
      <c r="M1124" s="127"/>
      <c r="N1124" s="46">
        <f t="shared" si="1803"/>
        <v>299.40000000000003</v>
      </c>
      <c r="O1124" s="46"/>
      <c r="P1124" s="37">
        <v>299.37</v>
      </c>
      <c r="Q1124" s="46">
        <v>-0.2</v>
      </c>
      <c r="R1124" s="40">
        <v>299.62</v>
      </c>
      <c r="S1124" s="78"/>
      <c r="T1124" s="78">
        <v>299.41000000000003</v>
      </c>
      <c r="U1124" s="47" t="str">
        <f t="shared" si="1804"/>
        <v/>
      </c>
      <c r="V1124" s="47" t="str">
        <f t="shared" si="1805"/>
        <v/>
      </c>
      <c r="W1124" s="50"/>
      <c r="X1124" s="50"/>
      <c r="Y1124" s="50"/>
      <c r="Z1124" s="50"/>
      <c r="AA1124" s="50"/>
      <c r="AB1124" s="50"/>
      <c r="AC1124" s="50"/>
      <c r="AD1124" s="50"/>
      <c r="AE1124" s="51" t="str">
        <f t="shared" si="1806"/>
        <v/>
      </c>
      <c r="AF1124" s="51" t="str">
        <f t="shared" si="1807"/>
        <v/>
      </c>
      <c r="AG1124" s="51" t="str">
        <f t="shared" si="1808"/>
        <v/>
      </c>
      <c r="AH1124" s="51">
        <f t="shared" si="1809"/>
        <v>35</v>
      </c>
      <c r="AI1124" s="52">
        <f t="shared" si="1810"/>
        <v>299.37</v>
      </c>
      <c r="AJ1124" s="51" t="s">
        <v>25</v>
      </c>
      <c r="AK1124" s="53"/>
      <c r="AL1124" s="52"/>
      <c r="AM1124" s="53">
        <f t="shared" si="1811"/>
        <v>35</v>
      </c>
      <c r="AN1124" s="53">
        <f>IF(AJ1124&lt;&gt;"",IF(AJ1124="o",VLOOKUP(AM1124,OpenSect!$A$1:$D$11,2),IF(AJ1124="u",VLOOKUP(AM1124,UpHill!$A$1:$D$35,2),IF(AJ1124="d",VLOOKUP(AM1124,DownHill!$A$3:$D$29,2),IF(AJ1124="f",VLOOKUP(AM1124,FlatUnd!$A$2:$D$30,2),IF(AJ1124="t",VLOOKUP(AM1124,TimeAdd!$A$1:$D$176,2),IF(AJ1124="l",VLOOKUP(AM1124,SLimit!$A$1:$D$8,2),AN1123)))))),AN1123)</f>
        <v>35</v>
      </c>
      <c r="AO1124" s="53">
        <f>IF(AJ1124&lt;&gt;"",IF(AJ1124="o",VLOOKUP(AM1124,OpenSect!$A$1:$D$11,3),IF(AJ1124="u",VLOOKUP(AM1124,UpHill!$A$1:$D$35,3),IF(AJ1124="d",VLOOKUP(AM1124,DownHill!$A$3:$D$29,3),IF(AJ1124="f",VLOOKUP(AM1124,FlatUnd!$A$2:$D$30,3),IF(AJ1124="t",VLOOKUP(AM1124,TimeAdd!$A$1:$D$18,3),IF(AJ1124="l",VLOOKUP(AM1124,SLimit!$A$1:$D$8,3),AO1123)))))),AO1123)</f>
        <v>35</v>
      </c>
      <c r="AP1124" s="53">
        <f>IF(AJ1124&lt;&gt;"",IF(AJ1124="o",VLOOKUP(AM1124,OpenSect!$A$1:$D$11,4),IF(AJ1124="u",VLOOKUP(AM1124,UpHill!$A$1:$D$35,4),IF(AJ1124="d",VLOOKUP(AM1124,DownHill!$A$3:$D$29,4),IF(AJ1124="f",VLOOKUP(AM1124,FlatUnd!$A$2:$D$30,4),IF(AJ1124="t",VLOOKUP(AM1124,TimeAdd!$A$1:$D$18,4),IF(AJ1124="l",VLOOKUP(AM1124,SLimit!$A$1:$D$8,4),AP1123)))))),AP1123)</f>
        <v>35</v>
      </c>
      <c r="AQ1124" s="53">
        <v>60</v>
      </c>
      <c r="AR1124" s="54" t="str">
        <f t="shared" si="1812"/>
        <v>Traffic light. T-Junction. Turn LEFT on R68.</v>
      </c>
      <c r="AS1124" s="55"/>
      <c r="AT1124" s="55"/>
      <c r="AU1124" s="56" t="e">
        <f>IF(GroupStTimes!$A$8=0,MIN(CB1124,CD1124,CF1124),MIN(BZ1124,CB1124,CD1124,CF1124))</f>
        <v>#NUM!</v>
      </c>
      <c r="AV1124" s="56" t="e">
        <f>IF(GroupStTimes!$A$8=0,MAX(CC1124,CE1124,CG1124),MAX(CA1124,CC1124,CE1124,CG1124))</f>
        <v>#NUM!</v>
      </c>
      <c r="AW1124" s="57" t="str">
        <f t="shared" si="1813"/>
        <v/>
      </c>
      <c r="AX1124" s="58" t="str">
        <f t="shared" si="1814"/>
        <v/>
      </c>
      <c r="AY1124" s="58" t="str">
        <f t="shared" si="1815"/>
        <v/>
      </c>
      <c r="AZ1124" s="31">
        <f t="shared" si="1816"/>
        <v>298.63</v>
      </c>
      <c r="BA1124" s="59" t="e">
        <f t="shared" si="1817"/>
        <v>#NUM!</v>
      </c>
      <c r="BB1124" s="59" t="e">
        <f t="shared" si="1818"/>
        <v>#NUM!</v>
      </c>
      <c r="BC1124" s="59" t="e">
        <f t="shared" si="1819"/>
        <v>#NUM!</v>
      </c>
      <c r="BD1124" s="59" t="e">
        <f t="shared" si="1820"/>
        <v>#NUM!</v>
      </c>
      <c r="BE1124" s="59" t="e">
        <f t="shared" si="1821"/>
        <v>#NUM!</v>
      </c>
      <c r="BF1124" s="59" t="e">
        <f t="shared" si="1822"/>
        <v>#NUM!</v>
      </c>
      <c r="BG1124" s="59" t="e">
        <f t="shared" si="1823"/>
        <v>#NUM!</v>
      </c>
      <c r="BH1124" s="59" t="e">
        <f t="shared" si="1824"/>
        <v>#NUM!</v>
      </c>
      <c r="BI1124" s="31">
        <f t="shared" si="1825"/>
        <v>0.74000000000000909</v>
      </c>
      <c r="BJ1124" s="61">
        <f t="shared" si="1826"/>
        <v>2.1142857142857404E-2</v>
      </c>
      <c r="BK1124" s="61">
        <f t="shared" si="1827"/>
        <v>1.8500000000000228E-2</v>
      </c>
      <c r="BL1124" s="61">
        <f t="shared" si="1828"/>
        <v>1.6444444444444647E-2</v>
      </c>
      <c r="BM1124" s="61">
        <f t="shared" si="1829"/>
        <v>1.4800000000000181E-2</v>
      </c>
      <c r="BN1124" s="62">
        <f t="shared" si="1830"/>
        <v>0</v>
      </c>
      <c r="BO1124" s="62">
        <f t="shared" si="1831"/>
        <v>1</v>
      </c>
      <c r="BP1124" s="62">
        <f t="shared" si="1832"/>
        <v>16</v>
      </c>
      <c r="BQ1124" s="62">
        <f t="shared" si="1833"/>
        <v>0</v>
      </c>
      <c r="BR1124" s="62">
        <f t="shared" si="1834"/>
        <v>1</v>
      </c>
      <c r="BS1124" s="62">
        <f t="shared" si="1835"/>
        <v>7</v>
      </c>
      <c r="BT1124" s="62">
        <f t="shared" si="1836"/>
        <v>0</v>
      </c>
      <c r="BU1124" s="62">
        <f t="shared" si="1837"/>
        <v>0</v>
      </c>
      <c r="BV1124" s="62">
        <f t="shared" si="1838"/>
        <v>59</v>
      </c>
      <c r="BW1124" s="62">
        <f t="shared" si="1839"/>
        <v>0</v>
      </c>
      <c r="BX1124" s="62">
        <f t="shared" si="1840"/>
        <v>0</v>
      </c>
      <c r="BY1124" s="62">
        <f t="shared" si="1841"/>
        <v>53</v>
      </c>
      <c r="BZ1124" s="63" t="e">
        <f t="shared" si="1842"/>
        <v>#NUM!</v>
      </c>
      <c r="CA1124" s="63" t="e">
        <f t="shared" si="1843"/>
        <v>#NUM!</v>
      </c>
      <c r="CB1124" s="63" t="e">
        <f t="shared" si="1844"/>
        <v>#NUM!</v>
      </c>
      <c r="CC1124" s="63" t="e">
        <f t="shared" si="1845"/>
        <v>#NUM!</v>
      </c>
      <c r="CD1124" s="63" t="e">
        <f t="shared" si="1846"/>
        <v>#NUM!</v>
      </c>
      <c r="CE1124" s="63" t="e">
        <f t="shared" si="1847"/>
        <v>#NUM!</v>
      </c>
      <c r="CF1124" s="63" t="e">
        <f t="shared" si="1848"/>
        <v>#NUM!</v>
      </c>
      <c r="CG1124" s="63" t="e">
        <f t="shared" si="1849"/>
        <v>#NUM!</v>
      </c>
    </row>
    <row r="1125" spans="4:85" ht="26.25" customHeight="1" x14ac:dyDescent="0.25">
      <c r="D1125" s="37">
        <v>35</v>
      </c>
      <c r="E1125" s="37"/>
      <c r="F1125" s="37"/>
      <c r="G1125" s="78">
        <v>299.43</v>
      </c>
      <c r="H1125" s="41">
        <f t="shared" si="1800"/>
        <v>299.51</v>
      </c>
      <c r="I1125" s="42">
        <f t="shared" si="1850"/>
        <v>299.43</v>
      </c>
      <c r="J1125" s="43">
        <f t="shared" si="1801"/>
        <v>-3.451001347002511E-4</v>
      </c>
      <c r="K1125" s="44">
        <f t="shared" si="1802"/>
        <v>-0.1033333333332962</v>
      </c>
      <c r="L1125" s="76" t="s">
        <v>528</v>
      </c>
      <c r="M1125" s="127"/>
      <c r="N1125" s="46">
        <f t="shared" si="1803"/>
        <v>299.5333333333333</v>
      </c>
      <c r="O1125" s="46"/>
      <c r="P1125" s="37">
        <v>299.51</v>
      </c>
      <c r="Q1125" s="46">
        <v>-0.2</v>
      </c>
      <c r="R1125" s="40">
        <v>299.75</v>
      </c>
      <c r="S1125" s="78"/>
      <c r="T1125" s="78">
        <v>299.54000000000002</v>
      </c>
      <c r="U1125" s="47" t="str">
        <f t="shared" si="1804"/>
        <v/>
      </c>
      <c r="V1125" s="47" t="str">
        <f t="shared" si="1805"/>
        <v/>
      </c>
      <c r="W1125" s="50"/>
      <c r="X1125" s="50"/>
      <c r="Y1125" s="50"/>
      <c r="Z1125" s="50"/>
      <c r="AA1125" s="50"/>
      <c r="AB1125" s="50"/>
      <c r="AC1125" s="50"/>
      <c r="AD1125" s="50"/>
      <c r="AE1125" s="51" t="str">
        <f t="shared" si="1806"/>
        <v/>
      </c>
      <c r="AF1125" s="51" t="str">
        <f t="shared" si="1807"/>
        <v/>
      </c>
      <c r="AG1125" s="51" t="str">
        <f t="shared" si="1808"/>
        <v/>
      </c>
      <c r="AH1125" s="51">
        <f t="shared" si="1809"/>
        <v>35</v>
      </c>
      <c r="AI1125" s="52">
        <f t="shared" si="1810"/>
        <v>299.51</v>
      </c>
      <c r="AJ1125" s="51" t="s">
        <v>25</v>
      </c>
      <c r="AK1125" s="53"/>
      <c r="AL1125" s="52"/>
      <c r="AM1125" s="53">
        <f t="shared" si="1811"/>
        <v>35</v>
      </c>
      <c r="AN1125" s="53">
        <f>IF(AJ1125&lt;&gt;"",IF(AJ1125="o",VLOOKUP(AM1125,OpenSect!$A$1:$D$11,2),IF(AJ1125="u",VLOOKUP(AM1125,UpHill!$A$1:$D$35,2),IF(AJ1125="d",VLOOKUP(AM1125,DownHill!$A$3:$D$29,2),IF(AJ1125="f",VLOOKUP(AM1125,FlatUnd!$A$2:$D$30,2),IF(AJ1125="t",VLOOKUP(AM1125,TimeAdd!$A$1:$D$176,2),IF(AJ1125="l",VLOOKUP(AM1125,SLimit!$A$1:$D$8,2),AN1124)))))),AN1124)</f>
        <v>35</v>
      </c>
      <c r="AO1125" s="53">
        <f>IF(AJ1125&lt;&gt;"",IF(AJ1125="o",VLOOKUP(AM1125,OpenSect!$A$1:$D$11,3),IF(AJ1125="u",VLOOKUP(AM1125,UpHill!$A$1:$D$35,3),IF(AJ1125="d",VLOOKUP(AM1125,DownHill!$A$3:$D$29,3),IF(AJ1125="f",VLOOKUP(AM1125,FlatUnd!$A$2:$D$30,3),IF(AJ1125="t",VLOOKUP(AM1125,TimeAdd!$A$1:$D$18,3),IF(AJ1125="l",VLOOKUP(AM1125,SLimit!$A$1:$D$8,3),AO1124)))))),AO1124)</f>
        <v>35</v>
      </c>
      <c r="AP1125" s="53">
        <f>IF(AJ1125&lt;&gt;"",IF(AJ1125="o",VLOOKUP(AM1125,OpenSect!$A$1:$D$11,4),IF(AJ1125="u",VLOOKUP(AM1125,UpHill!$A$1:$D$35,4),IF(AJ1125="d",VLOOKUP(AM1125,DownHill!$A$3:$D$29,4),IF(AJ1125="f",VLOOKUP(AM1125,FlatUnd!$A$2:$D$30,4),IF(AJ1125="t",VLOOKUP(AM1125,TimeAdd!$A$1:$D$18,4),IF(AJ1125="l",VLOOKUP(AM1125,SLimit!$A$1:$D$8,4),AP1124)))))),AP1124)</f>
        <v>35</v>
      </c>
      <c r="AQ1125" s="53">
        <v>60</v>
      </c>
      <c r="AR1125" s="54" t="str">
        <f t="shared" si="1812"/>
        <v>Warning - Speed bumps.  40 km/h</v>
      </c>
      <c r="AS1125" s="55"/>
      <c r="AT1125" s="55"/>
      <c r="AU1125" s="56" t="e">
        <f>IF(GroupStTimes!$A$8=0,MIN(CB1125,CD1125,CF1125),MIN(BZ1125,CB1125,CD1125,CF1125))</f>
        <v>#NUM!</v>
      </c>
      <c r="AV1125" s="56" t="e">
        <f>IF(GroupStTimes!$A$8=0,MAX(CC1125,CE1125,CG1125),MAX(CA1125,CC1125,CE1125,CG1125))</f>
        <v>#NUM!</v>
      </c>
      <c r="AW1125" s="57" t="str">
        <f t="shared" si="1813"/>
        <v/>
      </c>
      <c r="AX1125" s="58" t="str">
        <f t="shared" si="1814"/>
        <v/>
      </c>
      <c r="AY1125" s="58" t="str">
        <f t="shared" si="1815"/>
        <v/>
      </c>
      <c r="AZ1125" s="31">
        <f t="shared" si="1816"/>
        <v>299.37</v>
      </c>
      <c r="BA1125" s="59" t="e">
        <f t="shared" si="1817"/>
        <v>#NUM!</v>
      </c>
      <c r="BB1125" s="59" t="e">
        <f t="shared" si="1818"/>
        <v>#NUM!</v>
      </c>
      <c r="BC1125" s="59" t="e">
        <f t="shared" si="1819"/>
        <v>#NUM!</v>
      </c>
      <c r="BD1125" s="59" t="e">
        <f t="shared" si="1820"/>
        <v>#NUM!</v>
      </c>
      <c r="BE1125" s="59" t="e">
        <f t="shared" si="1821"/>
        <v>#NUM!</v>
      </c>
      <c r="BF1125" s="59" t="e">
        <f t="shared" si="1822"/>
        <v>#NUM!</v>
      </c>
      <c r="BG1125" s="59" t="e">
        <f t="shared" si="1823"/>
        <v>#NUM!</v>
      </c>
      <c r="BH1125" s="59" t="e">
        <f t="shared" si="1824"/>
        <v>#NUM!</v>
      </c>
      <c r="BI1125" s="31">
        <f t="shared" si="1825"/>
        <v>0.13999999999998636</v>
      </c>
      <c r="BJ1125" s="61">
        <f t="shared" si="1826"/>
        <v>3.9999999999996106E-3</v>
      </c>
      <c r="BK1125" s="61">
        <f t="shared" si="1827"/>
        <v>3.9999999999996106E-3</v>
      </c>
      <c r="BL1125" s="61">
        <f t="shared" si="1828"/>
        <v>3.9999999999996106E-3</v>
      </c>
      <c r="BM1125" s="61">
        <f t="shared" si="1829"/>
        <v>3.9999999999996106E-3</v>
      </c>
      <c r="BN1125" s="62">
        <f t="shared" si="1830"/>
        <v>0</v>
      </c>
      <c r="BO1125" s="62">
        <f t="shared" si="1831"/>
        <v>0</v>
      </c>
      <c r="BP1125" s="62">
        <f t="shared" si="1832"/>
        <v>14</v>
      </c>
      <c r="BQ1125" s="62">
        <f t="shared" si="1833"/>
        <v>0</v>
      </c>
      <c r="BR1125" s="62">
        <f t="shared" si="1834"/>
        <v>0</v>
      </c>
      <c r="BS1125" s="62">
        <f t="shared" si="1835"/>
        <v>14</v>
      </c>
      <c r="BT1125" s="62">
        <f t="shared" si="1836"/>
        <v>0</v>
      </c>
      <c r="BU1125" s="62">
        <f t="shared" si="1837"/>
        <v>0</v>
      </c>
      <c r="BV1125" s="62">
        <f t="shared" si="1838"/>
        <v>14</v>
      </c>
      <c r="BW1125" s="62">
        <f t="shared" si="1839"/>
        <v>0</v>
      </c>
      <c r="BX1125" s="62">
        <f t="shared" si="1840"/>
        <v>0</v>
      </c>
      <c r="BY1125" s="62">
        <f t="shared" si="1841"/>
        <v>14</v>
      </c>
      <c r="BZ1125" s="63" t="e">
        <f t="shared" si="1842"/>
        <v>#NUM!</v>
      </c>
      <c r="CA1125" s="63" t="e">
        <f t="shared" si="1843"/>
        <v>#NUM!</v>
      </c>
      <c r="CB1125" s="63" t="e">
        <f t="shared" si="1844"/>
        <v>#NUM!</v>
      </c>
      <c r="CC1125" s="63" t="e">
        <f t="shared" si="1845"/>
        <v>#NUM!</v>
      </c>
      <c r="CD1125" s="63" t="e">
        <f t="shared" si="1846"/>
        <v>#NUM!</v>
      </c>
      <c r="CE1125" s="63" t="e">
        <f t="shared" si="1847"/>
        <v>#NUM!</v>
      </c>
      <c r="CF1125" s="63" t="e">
        <f t="shared" si="1848"/>
        <v>#NUM!</v>
      </c>
      <c r="CG1125" s="63" t="e">
        <f t="shared" si="1849"/>
        <v>#NUM!</v>
      </c>
    </row>
    <row r="1126" spans="4:85" ht="26.25" customHeight="1" x14ac:dyDescent="0.25">
      <c r="E1126" s="37"/>
      <c r="F1126" s="37"/>
      <c r="G1126" s="77">
        <v>299.77</v>
      </c>
      <c r="H1126" s="41">
        <f t="shared" si="1800"/>
        <v>299.77</v>
      </c>
      <c r="I1126" s="42">
        <f t="shared" si="1850"/>
        <v>299.77</v>
      </c>
      <c r="J1126" s="43">
        <f t="shared" si="1801"/>
        <v>0</v>
      </c>
      <c r="K1126" s="44">
        <f t="shared" si="1802"/>
        <v>0</v>
      </c>
      <c r="L1126" s="76" t="s">
        <v>529</v>
      </c>
      <c r="M1126" s="127"/>
      <c r="N1126" s="46">
        <f t="shared" si="1803"/>
        <v>299.77</v>
      </c>
      <c r="O1126" s="46"/>
      <c r="P1126" s="37">
        <v>299.77</v>
      </c>
      <c r="Q1126" s="46">
        <v>-0.2</v>
      </c>
      <c r="R1126" s="40">
        <v>299.98</v>
      </c>
      <c r="S1126" s="78"/>
      <c r="T1126" s="78">
        <v>299.76</v>
      </c>
      <c r="U1126" s="47" t="str">
        <f t="shared" si="1804"/>
        <v/>
      </c>
      <c r="V1126" s="47" t="str">
        <f t="shared" si="1805"/>
        <v/>
      </c>
      <c r="W1126" s="50"/>
      <c r="X1126" s="50"/>
      <c r="Y1126" s="50"/>
      <c r="Z1126" s="50"/>
      <c r="AA1126" s="50"/>
      <c r="AB1126" s="50"/>
      <c r="AC1126" s="50"/>
      <c r="AD1126" s="50"/>
      <c r="AE1126" s="51" t="str">
        <f t="shared" si="1806"/>
        <v/>
      </c>
      <c r="AF1126" s="51" t="str">
        <f t="shared" si="1807"/>
        <v/>
      </c>
      <c r="AG1126" s="51" t="str">
        <f t="shared" si="1808"/>
        <v/>
      </c>
      <c r="AH1126" s="51" t="str">
        <f t="shared" si="1809"/>
        <v/>
      </c>
      <c r="AI1126" s="52">
        <f t="shared" si="1810"/>
        <v>299.77</v>
      </c>
      <c r="AJ1126" s="51"/>
      <c r="AK1126" s="53"/>
      <c r="AL1126" s="52"/>
      <c r="AM1126" s="53">
        <f t="shared" si="1811"/>
        <v>35</v>
      </c>
      <c r="AN1126" s="53">
        <f>IF(AJ1126&lt;&gt;"",IF(AJ1126="o",VLOOKUP(AM1126,OpenSect!$A$1:$D$11,2),IF(AJ1126="u",VLOOKUP(AM1126,UpHill!$A$1:$D$35,2),IF(AJ1126="d",VLOOKUP(AM1126,DownHill!$A$3:$D$29,2),IF(AJ1126="f",VLOOKUP(AM1126,FlatUnd!$A$2:$D$30,2),IF(AJ1126="t",VLOOKUP(AM1126,TimeAdd!$A$1:$D$176,2),IF(AJ1126="l",VLOOKUP(AM1126,SLimit!$A$1:$D$8,2),AN1125)))))),AN1125)</f>
        <v>35</v>
      </c>
      <c r="AO1126" s="53">
        <f>IF(AJ1126&lt;&gt;"",IF(AJ1126="o",VLOOKUP(AM1126,OpenSect!$A$1:$D$11,3),IF(AJ1126="u",VLOOKUP(AM1126,UpHill!$A$1:$D$35,3),IF(AJ1126="d",VLOOKUP(AM1126,DownHill!$A$3:$D$29,3),IF(AJ1126="f",VLOOKUP(AM1126,FlatUnd!$A$2:$D$30,3),IF(AJ1126="t",VLOOKUP(AM1126,TimeAdd!$A$1:$D$18,3),IF(AJ1126="l",VLOOKUP(AM1126,SLimit!$A$1:$D$8,3),AO1125)))))),AO1125)</f>
        <v>35</v>
      </c>
      <c r="AP1126" s="53">
        <f>IF(AJ1126&lt;&gt;"",IF(AJ1126="o",VLOOKUP(AM1126,OpenSect!$A$1:$D$11,4),IF(AJ1126="u",VLOOKUP(AM1126,UpHill!$A$1:$D$35,4),IF(AJ1126="d",VLOOKUP(AM1126,DownHill!$A$3:$D$29,4),IF(AJ1126="f",VLOOKUP(AM1126,FlatUnd!$A$2:$D$30,4),IF(AJ1126="t",VLOOKUP(AM1126,TimeAdd!$A$1:$D$18,4),IF(AJ1126="l",VLOOKUP(AM1126,SLimit!$A$1:$D$8,4),AP1125)))))),AP1125)</f>
        <v>35</v>
      </c>
      <c r="AQ1126" s="53">
        <v>60</v>
      </c>
      <c r="AR1126" s="54" t="str">
        <f t="shared" si="1812"/>
        <v>R68 (N11) Newcastle 64.</v>
      </c>
      <c r="AS1126" s="55"/>
      <c r="AT1126" s="55"/>
      <c r="AU1126" s="56" t="e">
        <f>IF(GroupStTimes!$A$8=0,MIN(CB1126,CD1126,CF1126),MIN(BZ1126,CB1126,CD1126,CF1126))</f>
        <v>#NUM!</v>
      </c>
      <c r="AV1126" s="56" t="e">
        <f>IF(GroupStTimes!$A$8=0,MAX(CC1126,CE1126,CG1126),MAX(CA1126,CC1126,CE1126,CG1126))</f>
        <v>#NUM!</v>
      </c>
      <c r="AW1126" s="57" t="str">
        <f t="shared" si="1813"/>
        <v/>
      </c>
      <c r="AX1126" s="58" t="str">
        <f t="shared" si="1814"/>
        <v/>
      </c>
      <c r="AY1126" s="58" t="str">
        <f t="shared" si="1815"/>
        <v/>
      </c>
      <c r="AZ1126" s="31">
        <f t="shared" si="1816"/>
        <v>299.37</v>
      </c>
      <c r="BA1126" s="59" t="e">
        <f t="shared" si="1817"/>
        <v>#NUM!</v>
      </c>
      <c r="BB1126" s="59" t="e">
        <f t="shared" si="1818"/>
        <v>#NUM!</v>
      </c>
      <c r="BC1126" s="59" t="e">
        <f t="shared" si="1819"/>
        <v>#NUM!</v>
      </c>
      <c r="BD1126" s="59" t="e">
        <f t="shared" si="1820"/>
        <v>#NUM!</v>
      </c>
      <c r="BE1126" s="59" t="e">
        <f t="shared" si="1821"/>
        <v>#NUM!</v>
      </c>
      <c r="BF1126" s="59" t="e">
        <f t="shared" si="1822"/>
        <v>#NUM!</v>
      </c>
      <c r="BG1126" s="59" t="e">
        <f t="shared" si="1823"/>
        <v>#NUM!</v>
      </c>
      <c r="BH1126" s="59" t="e">
        <f t="shared" si="1824"/>
        <v>#NUM!</v>
      </c>
      <c r="BI1126" s="31">
        <f t="shared" si="1825"/>
        <v>0.39999999999997726</v>
      </c>
      <c r="BJ1126" s="61">
        <f t="shared" si="1826"/>
        <v>1.142857142857078E-2</v>
      </c>
      <c r="BK1126" s="61">
        <f t="shared" si="1827"/>
        <v>1.142857142857078E-2</v>
      </c>
      <c r="BL1126" s="61">
        <f t="shared" si="1828"/>
        <v>1.142857142857078E-2</v>
      </c>
      <c r="BM1126" s="61">
        <f t="shared" si="1829"/>
        <v>1.142857142857078E-2</v>
      </c>
      <c r="BN1126" s="62">
        <f t="shared" si="1830"/>
        <v>0</v>
      </c>
      <c r="BO1126" s="62">
        <f t="shared" si="1831"/>
        <v>0</v>
      </c>
      <c r="BP1126" s="62">
        <f t="shared" si="1832"/>
        <v>41</v>
      </c>
      <c r="BQ1126" s="62">
        <f t="shared" si="1833"/>
        <v>0</v>
      </c>
      <c r="BR1126" s="62">
        <f t="shared" si="1834"/>
        <v>0</v>
      </c>
      <c r="BS1126" s="62">
        <f t="shared" si="1835"/>
        <v>41</v>
      </c>
      <c r="BT1126" s="62">
        <f t="shared" si="1836"/>
        <v>0</v>
      </c>
      <c r="BU1126" s="62">
        <f t="shared" si="1837"/>
        <v>0</v>
      </c>
      <c r="BV1126" s="62">
        <f t="shared" si="1838"/>
        <v>41</v>
      </c>
      <c r="BW1126" s="62">
        <f t="shared" si="1839"/>
        <v>0</v>
      </c>
      <c r="BX1126" s="62">
        <f t="shared" si="1840"/>
        <v>0</v>
      </c>
      <c r="BY1126" s="62">
        <f t="shared" si="1841"/>
        <v>41</v>
      </c>
      <c r="BZ1126" s="63" t="e">
        <f t="shared" si="1842"/>
        <v>#NUM!</v>
      </c>
      <c r="CA1126" s="63" t="e">
        <f t="shared" si="1843"/>
        <v>#NUM!</v>
      </c>
      <c r="CB1126" s="63" t="e">
        <f t="shared" si="1844"/>
        <v>#NUM!</v>
      </c>
      <c r="CC1126" s="63" t="e">
        <f t="shared" si="1845"/>
        <v>#NUM!</v>
      </c>
      <c r="CD1126" s="63" t="e">
        <f t="shared" si="1846"/>
        <v>#NUM!</v>
      </c>
      <c r="CE1126" s="63" t="e">
        <f t="shared" si="1847"/>
        <v>#NUM!</v>
      </c>
      <c r="CF1126" s="63" t="e">
        <f t="shared" si="1848"/>
        <v>#NUM!</v>
      </c>
      <c r="CG1126" s="63" t="e">
        <f t="shared" si="1849"/>
        <v>#NUM!</v>
      </c>
    </row>
    <row r="1127" spans="4:85" ht="26.25" customHeight="1" x14ac:dyDescent="0.25">
      <c r="E1127" s="37"/>
      <c r="F1127" s="37"/>
      <c r="G1127" s="78">
        <v>299.66000000000003</v>
      </c>
      <c r="H1127" s="41">
        <f t="shared" si="1800"/>
        <v>299.74</v>
      </c>
      <c r="I1127" s="42">
        <f t="shared" si="1850"/>
        <v>299.66000000000003</v>
      </c>
      <c r="J1127" s="43">
        <f t="shared" si="1801"/>
        <v>-3.5595897572791326E-4</v>
      </c>
      <c r="K1127" s="44">
        <f t="shared" si="1802"/>
        <v>-0.1066666666666265</v>
      </c>
      <c r="L1127" s="76" t="s">
        <v>528</v>
      </c>
      <c r="M1127" s="127"/>
      <c r="N1127" s="46">
        <f t="shared" si="1803"/>
        <v>299.76666666666665</v>
      </c>
      <c r="O1127" s="46"/>
      <c r="P1127" s="37">
        <v>299.74</v>
      </c>
      <c r="Q1127" s="46">
        <v>-0.2</v>
      </c>
      <c r="R1127" s="40">
        <v>299.99</v>
      </c>
      <c r="S1127" s="78"/>
      <c r="T1127" s="78">
        <v>299.77</v>
      </c>
      <c r="U1127" s="47" t="str">
        <f t="shared" si="1804"/>
        <v/>
      </c>
      <c r="V1127" s="47" t="str">
        <f t="shared" si="1805"/>
        <v/>
      </c>
      <c r="W1127" s="50"/>
      <c r="X1127" s="50"/>
      <c r="Y1127" s="50"/>
      <c r="Z1127" s="50"/>
      <c r="AA1127" s="50"/>
      <c r="AB1127" s="50"/>
      <c r="AC1127" s="50"/>
      <c r="AD1127" s="50"/>
      <c r="AE1127" s="51" t="str">
        <f t="shared" si="1806"/>
        <v/>
      </c>
      <c r="AF1127" s="51" t="str">
        <f t="shared" si="1807"/>
        <v/>
      </c>
      <c r="AG1127" s="51" t="str">
        <f t="shared" si="1808"/>
        <v/>
      </c>
      <c r="AH1127" s="51" t="str">
        <f t="shared" si="1809"/>
        <v/>
      </c>
      <c r="AI1127" s="52">
        <f t="shared" si="1810"/>
        <v>299.74</v>
      </c>
      <c r="AJ1127" s="51"/>
      <c r="AK1127" s="53"/>
      <c r="AL1127" s="52"/>
      <c r="AM1127" s="53">
        <f t="shared" si="1811"/>
        <v>35</v>
      </c>
      <c r="AN1127" s="53">
        <f>IF(AJ1127&lt;&gt;"",IF(AJ1127="o",VLOOKUP(AM1127,OpenSect!$A$1:$D$11,2),IF(AJ1127="u",VLOOKUP(AM1127,UpHill!$A$1:$D$35,2),IF(AJ1127="d",VLOOKUP(AM1127,DownHill!$A$3:$D$29,2),IF(AJ1127="f",VLOOKUP(AM1127,FlatUnd!$A$2:$D$30,2),IF(AJ1127="t",VLOOKUP(AM1127,TimeAdd!$A$1:$D$176,2),IF(AJ1127="l",VLOOKUP(AM1127,SLimit!$A$1:$D$8,2),AN1126)))))),AN1126)</f>
        <v>35</v>
      </c>
      <c r="AO1127" s="53">
        <f>IF(AJ1127&lt;&gt;"",IF(AJ1127="o",VLOOKUP(AM1127,OpenSect!$A$1:$D$11,3),IF(AJ1127="u",VLOOKUP(AM1127,UpHill!$A$1:$D$35,3),IF(AJ1127="d",VLOOKUP(AM1127,DownHill!$A$3:$D$29,3),IF(AJ1127="f",VLOOKUP(AM1127,FlatUnd!$A$2:$D$30,3),IF(AJ1127="t",VLOOKUP(AM1127,TimeAdd!$A$1:$D$18,3),IF(AJ1127="l",VLOOKUP(AM1127,SLimit!$A$1:$D$8,3),AO1126)))))),AO1126)</f>
        <v>35</v>
      </c>
      <c r="AP1127" s="53">
        <f>IF(AJ1127&lt;&gt;"",IF(AJ1127="o",VLOOKUP(AM1127,OpenSect!$A$1:$D$11,4),IF(AJ1127="u",VLOOKUP(AM1127,UpHill!$A$1:$D$35,4),IF(AJ1127="d",VLOOKUP(AM1127,DownHill!$A$3:$D$29,4),IF(AJ1127="f",VLOOKUP(AM1127,FlatUnd!$A$2:$D$30,4),IF(AJ1127="t",VLOOKUP(AM1127,TimeAdd!$A$1:$D$18,4),IF(AJ1127="l",VLOOKUP(AM1127,SLimit!$A$1:$D$8,4),AP1126)))))),AP1126)</f>
        <v>35</v>
      </c>
      <c r="AQ1127" s="53">
        <v>60</v>
      </c>
      <c r="AR1127" s="54" t="str">
        <f t="shared" si="1812"/>
        <v>Warning - Speed bumps.  40 km/h</v>
      </c>
      <c r="AS1127" s="55"/>
      <c r="AT1127" s="55"/>
      <c r="AU1127" s="56" t="e">
        <f>IF(GroupStTimes!$A$8=0,MIN(CB1127,CD1127,CF1127),MIN(BZ1127,CB1127,CD1127,CF1127))</f>
        <v>#NUM!</v>
      </c>
      <c r="AV1127" s="56" t="e">
        <f>IF(GroupStTimes!$A$8=0,MAX(CC1127,CE1127,CG1127),MAX(CA1127,CC1127,CE1127,CG1127))</f>
        <v>#NUM!</v>
      </c>
      <c r="AW1127" s="57" t="str">
        <f t="shared" si="1813"/>
        <v/>
      </c>
      <c r="AX1127" s="58" t="str">
        <f t="shared" si="1814"/>
        <v/>
      </c>
      <c r="AY1127" s="58" t="str">
        <f t="shared" si="1815"/>
        <v/>
      </c>
      <c r="AZ1127" s="31">
        <f t="shared" si="1816"/>
        <v>299.37</v>
      </c>
      <c r="BA1127" s="59" t="e">
        <f t="shared" si="1817"/>
        <v>#NUM!</v>
      </c>
      <c r="BB1127" s="59" t="e">
        <f t="shared" si="1818"/>
        <v>#NUM!</v>
      </c>
      <c r="BC1127" s="59" t="e">
        <f t="shared" si="1819"/>
        <v>#NUM!</v>
      </c>
      <c r="BD1127" s="59" t="e">
        <f t="shared" si="1820"/>
        <v>#NUM!</v>
      </c>
      <c r="BE1127" s="59" t="e">
        <f t="shared" si="1821"/>
        <v>#NUM!</v>
      </c>
      <c r="BF1127" s="59" t="e">
        <f t="shared" si="1822"/>
        <v>#NUM!</v>
      </c>
      <c r="BG1127" s="59" t="e">
        <f t="shared" si="1823"/>
        <v>#NUM!</v>
      </c>
      <c r="BH1127" s="59" t="e">
        <f t="shared" si="1824"/>
        <v>#NUM!</v>
      </c>
      <c r="BI1127" s="31">
        <f t="shared" si="1825"/>
        <v>0.37000000000000455</v>
      </c>
      <c r="BJ1127" s="61">
        <f t="shared" si="1826"/>
        <v>1.0571428571428702E-2</v>
      </c>
      <c r="BK1127" s="61">
        <f t="shared" si="1827"/>
        <v>1.0571428571428702E-2</v>
      </c>
      <c r="BL1127" s="61">
        <f t="shared" si="1828"/>
        <v>1.0571428571428702E-2</v>
      </c>
      <c r="BM1127" s="61">
        <f t="shared" si="1829"/>
        <v>1.0571428571428702E-2</v>
      </c>
      <c r="BN1127" s="62">
        <f t="shared" si="1830"/>
        <v>0</v>
      </c>
      <c r="BO1127" s="62">
        <f t="shared" si="1831"/>
        <v>0</v>
      </c>
      <c r="BP1127" s="62">
        <f t="shared" si="1832"/>
        <v>38</v>
      </c>
      <c r="BQ1127" s="62">
        <f t="shared" si="1833"/>
        <v>0</v>
      </c>
      <c r="BR1127" s="62">
        <f t="shared" si="1834"/>
        <v>0</v>
      </c>
      <c r="BS1127" s="62">
        <f t="shared" si="1835"/>
        <v>38</v>
      </c>
      <c r="BT1127" s="62">
        <f t="shared" si="1836"/>
        <v>0</v>
      </c>
      <c r="BU1127" s="62">
        <f t="shared" si="1837"/>
        <v>0</v>
      </c>
      <c r="BV1127" s="62">
        <f t="shared" si="1838"/>
        <v>38</v>
      </c>
      <c r="BW1127" s="62">
        <f t="shared" si="1839"/>
        <v>0</v>
      </c>
      <c r="BX1127" s="62">
        <f t="shared" si="1840"/>
        <v>0</v>
      </c>
      <c r="BY1127" s="62">
        <f t="shared" si="1841"/>
        <v>38</v>
      </c>
      <c r="BZ1127" s="63" t="e">
        <f t="shared" si="1842"/>
        <v>#NUM!</v>
      </c>
      <c r="CA1127" s="63" t="e">
        <f t="shared" si="1843"/>
        <v>#NUM!</v>
      </c>
      <c r="CB1127" s="63" t="e">
        <f t="shared" si="1844"/>
        <v>#NUM!</v>
      </c>
      <c r="CC1127" s="63" t="e">
        <f t="shared" si="1845"/>
        <v>#NUM!</v>
      </c>
      <c r="CD1127" s="63" t="e">
        <f t="shared" si="1846"/>
        <v>#NUM!</v>
      </c>
      <c r="CE1127" s="63" t="e">
        <f t="shared" si="1847"/>
        <v>#NUM!</v>
      </c>
      <c r="CF1127" s="63" t="e">
        <f t="shared" si="1848"/>
        <v>#NUM!</v>
      </c>
      <c r="CG1127" s="63" t="e">
        <f t="shared" si="1849"/>
        <v>#NUM!</v>
      </c>
    </row>
    <row r="1128" spans="4:85" ht="26.25" customHeight="1" x14ac:dyDescent="0.25">
      <c r="E1128" s="37"/>
      <c r="F1128" s="37"/>
      <c r="G1128" s="66">
        <f>G1127+Q1128-Q1127</f>
        <v>299.66000000000003</v>
      </c>
      <c r="H1128" s="41">
        <f t="shared" si="1800"/>
        <v>299.98</v>
      </c>
      <c r="I1128" s="42">
        <f t="shared" si="1850"/>
        <v>299.66000000000003</v>
      </c>
      <c r="J1128" s="43">
        <f t="shared" si="1801"/>
        <v>-1.4349596209035239E-3</v>
      </c>
      <c r="K1128" s="44">
        <f t="shared" si="1802"/>
        <v>-0.42999999999994998</v>
      </c>
      <c r="L1128" s="76" t="s">
        <v>530</v>
      </c>
      <c r="M1128" s="127"/>
      <c r="N1128" s="46">
        <f t="shared" si="1803"/>
        <v>300.08999999999997</v>
      </c>
      <c r="O1128" s="46"/>
      <c r="P1128" s="37">
        <v>299.98</v>
      </c>
      <c r="Q1128" s="46">
        <v>-0.2</v>
      </c>
      <c r="R1128" s="40">
        <v>300.34999999999997</v>
      </c>
      <c r="S1128" s="78"/>
      <c r="T1128" s="78">
        <v>300.14</v>
      </c>
      <c r="U1128" s="47" t="str">
        <f t="shared" si="1804"/>
        <v/>
      </c>
      <c r="V1128" s="47" t="str">
        <f t="shared" si="1805"/>
        <v/>
      </c>
      <c r="W1128" s="50"/>
      <c r="X1128" s="50"/>
      <c r="Y1128" s="50"/>
      <c r="Z1128" s="50"/>
      <c r="AA1128" s="50"/>
      <c r="AB1128" s="50"/>
      <c r="AC1128" s="50"/>
      <c r="AD1128" s="50"/>
      <c r="AE1128" s="51" t="str">
        <f t="shared" si="1806"/>
        <v/>
      </c>
      <c r="AF1128" s="51" t="str">
        <f t="shared" si="1807"/>
        <v/>
      </c>
      <c r="AG1128" s="51" t="str">
        <f t="shared" si="1808"/>
        <v/>
      </c>
      <c r="AH1128" s="51" t="str">
        <f t="shared" si="1809"/>
        <v/>
      </c>
      <c r="AI1128" s="52">
        <f t="shared" si="1810"/>
        <v>299.98</v>
      </c>
      <c r="AJ1128" s="51"/>
      <c r="AK1128" s="53"/>
      <c r="AL1128" s="52"/>
      <c r="AM1128" s="53">
        <f t="shared" si="1811"/>
        <v>35</v>
      </c>
      <c r="AN1128" s="53">
        <f>IF(AJ1128&lt;&gt;"",IF(AJ1128="o",VLOOKUP(AM1128,OpenSect!$A$1:$D$11,2),IF(AJ1128="u",VLOOKUP(AM1128,UpHill!$A$1:$D$35,2),IF(AJ1128="d",VLOOKUP(AM1128,DownHill!$A$3:$D$29,2),IF(AJ1128="f",VLOOKUP(AM1128,FlatUnd!$A$2:$D$30,2),IF(AJ1128="t",VLOOKUP(AM1128,TimeAdd!$A$1:$D$176,2),IF(AJ1128="l",VLOOKUP(AM1128,SLimit!$A$1:$D$8,2),AN1127)))))),AN1127)</f>
        <v>35</v>
      </c>
      <c r="AO1128" s="53">
        <f>IF(AJ1128&lt;&gt;"",IF(AJ1128="o",VLOOKUP(AM1128,OpenSect!$A$1:$D$11,3),IF(AJ1128="u",VLOOKUP(AM1128,UpHill!$A$1:$D$35,3),IF(AJ1128="d",VLOOKUP(AM1128,DownHill!$A$3:$D$29,3),IF(AJ1128="f",VLOOKUP(AM1128,FlatUnd!$A$2:$D$30,3),IF(AJ1128="t",VLOOKUP(AM1128,TimeAdd!$A$1:$D$18,3),IF(AJ1128="l",VLOOKUP(AM1128,SLimit!$A$1:$D$8,3),AO1127)))))),AO1127)</f>
        <v>35</v>
      </c>
      <c r="AP1128" s="53">
        <f>IF(AJ1128&lt;&gt;"",IF(AJ1128="o",VLOOKUP(AM1128,OpenSect!$A$1:$D$11,4),IF(AJ1128="u",VLOOKUP(AM1128,UpHill!$A$1:$D$35,4),IF(AJ1128="d",VLOOKUP(AM1128,DownHill!$A$3:$D$29,4),IF(AJ1128="f",VLOOKUP(AM1128,FlatUnd!$A$2:$D$30,4),IF(AJ1128="t",VLOOKUP(AM1128,TimeAdd!$A$1:$D$18,4),IF(AJ1128="l",VLOOKUP(AM1128,SLimit!$A$1:$D$8,4),AP1127)))))),AP1127)</f>
        <v>35</v>
      </c>
      <c r="AQ1128" s="53">
        <v>80</v>
      </c>
      <c r="AR1128" s="54" t="str">
        <f t="shared" si="1812"/>
        <v>80 Speed limit.  Pole rotted off 2023-01-28</v>
      </c>
      <c r="AS1128" s="55"/>
      <c r="AT1128" s="55"/>
      <c r="AU1128" s="56" t="e">
        <f>IF(GroupStTimes!$A$8=0,MIN(CB1128,CD1128,CF1128),MIN(BZ1128,CB1128,CD1128,CF1128))</f>
        <v>#NUM!</v>
      </c>
      <c r="AV1128" s="56" t="e">
        <f>IF(GroupStTimes!$A$8=0,MAX(CC1128,CE1128,CG1128),MAX(CA1128,CC1128,CE1128,CG1128))</f>
        <v>#NUM!</v>
      </c>
      <c r="AW1128" s="57" t="str">
        <f t="shared" si="1813"/>
        <v/>
      </c>
      <c r="AX1128" s="58" t="str">
        <f t="shared" si="1814"/>
        <v/>
      </c>
      <c r="AY1128" s="58" t="str">
        <f t="shared" si="1815"/>
        <v/>
      </c>
      <c r="AZ1128" s="31">
        <f t="shared" si="1816"/>
        <v>299.37</v>
      </c>
      <c r="BA1128" s="59" t="e">
        <f t="shared" si="1817"/>
        <v>#NUM!</v>
      </c>
      <c r="BB1128" s="59" t="e">
        <f t="shared" si="1818"/>
        <v>#NUM!</v>
      </c>
      <c r="BC1128" s="59" t="e">
        <f t="shared" si="1819"/>
        <v>#NUM!</v>
      </c>
      <c r="BD1128" s="59" t="e">
        <f t="shared" si="1820"/>
        <v>#NUM!</v>
      </c>
      <c r="BE1128" s="59" t="e">
        <f t="shared" si="1821"/>
        <v>#NUM!</v>
      </c>
      <c r="BF1128" s="59" t="e">
        <f t="shared" si="1822"/>
        <v>#NUM!</v>
      </c>
      <c r="BG1128" s="59" t="e">
        <f t="shared" si="1823"/>
        <v>#NUM!</v>
      </c>
      <c r="BH1128" s="59" t="e">
        <f t="shared" si="1824"/>
        <v>#NUM!</v>
      </c>
      <c r="BI1128" s="31">
        <f t="shared" si="1825"/>
        <v>0.61000000000001364</v>
      </c>
      <c r="BJ1128" s="61">
        <f t="shared" si="1826"/>
        <v>1.7428571428571817E-2</v>
      </c>
      <c r="BK1128" s="61">
        <f t="shared" si="1827"/>
        <v>1.7428571428571817E-2</v>
      </c>
      <c r="BL1128" s="61">
        <f t="shared" si="1828"/>
        <v>1.7428571428571817E-2</v>
      </c>
      <c r="BM1128" s="61">
        <f t="shared" si="1829"/>
        <v>1.7428571428571817E-2</v>
      </c>
      <c r="BN1128" s="62">
        <f t="shared" si="1830"/>
        <v>0</v>
      </c>
      <c r="BO1128" s="62">
        <f t="shared" si="1831"/>
        <v>1</v>
      </c>
      <c r="BP1128" s="62">
        <f t="shared" si="1832"/>
        <v>3</v>
      </c>
      <c r="BQ1128" s="62">
        <f t="shared" si="1833"/>
        <v>0</v>
      </c>
      <c r="BR1128" s="62">
        <f t="shared" si="1834"/>
        <v>1</v>
      </c>
      <c r="BS1128" s="62">
        <f t="shared" si="1835"/>
        <v>3</v>
      </c>
      <c r="BT1128" s="62">
        <f t="shared" si="1836"/>
        <v>0</v>
      </c>
      <c r="BU1128" s="62">
        <f t="shared" si="1837"/>
        <v>1</v>
      </c>
      <c r="BV1128" s="62">
        <f t="shared" si="1838"/>
        <v>3</v>
      </c>
      <c r="BW1128" s="62">
        <f t="shared" si="1839"/>
        <v>0</v>
      </c>
      <c r="BX1128" s="62">
        <f t="shared" si="1840"/>
        <v>1</v>
      </c>
      <c r="BY1128" s="62">
        <f t="shared" si="1841"/>
        <v>3</v>
      </c>
      <c r="BZ1128" s="63" t="e">
        <f t="shared" si="1842"/>
        <v>#NUM!</v>
      </c>
      <c r="CA1128" s="63" t="e">
        <f t="shared" si="1843"/>
        <v>#NUM!</v>
      </c>
      <c r="CB1128" s="63" t="e">
        <f t="shared" si="1844"/>
        <v>#NUM!</v>
      </c>
      <c r="CC1128" s="63" t="e">
        <f t="shared" si="1845"/>
        <v>#NUM!</v>
      </c>
      <c r="CD1128" s="63" t="e">
        <f t="shared" si="1846"/>
        <v>#NUM!</v>
      </c>
      <c r="CE1128" s="63" t="e">
        <f t="shared" si="1847"/>
        <v>#NUM!</v>
      </c>
      <c r="CF1128" s="63" t="e">
        <f t="shared" si="1848"/>
        <v>#NUM!</v>
      </c>
      <c r="CG1128" s="63" t="e">
        <f t="shared" si="1849"/>
        <v>#NUM!</v>
      </c>
    </row>
    <row r="1129" spans="4:85" ht="26.25" customHeight="1" x14ac:dyDescent="0.25">
      <c r="E1129" s="37"/>
      <c r="F1129" s="37"/>
      <c r="G1129" s="78">
        <v>300.10000000000002</v>
      </c>
      <c r="H1129" s="41">
        <f t="shared" si="1800"/>
        <v>300.18</v>
      </c>
      <c r="I1129" s="42">
        <f t="shared" si="1850"/>
        <v>300.10000000000002</v>
      </c>
      <c r="J1129" s="43">
        <f t="shared" si="1801"/>
        <v>-3.4432966788854725E-4</v>
      </c>
      <c r="K1129" s="44">
        <f t="shared" si="1802"/>
        <v>-0.10333333333335304</v>
      </c>
      <c r="L1129" s="76" t="s">
        <v>531</v>
      </c>
      <c r="M1129" s="127"/>
      <c r="N1129" s="46">
        <f t="shared" si="1803"/>
        <v>300.20333333333338</v>
      </c>
      <c r="O1129" s="46"/>
      <c r="P1129" s="37">
        <v>300.18</v>
      </c>
      <c r="Q1129" s="46">
        <v>-0.2</v>
      </c>
      <c r="R1129" s="66">
        <v>300.42</v>
      </c>
      <c r="S1129" s="78"/>
      <c r="T1129" s="78">
        <v>300.20999999999998</v>
      </c>
      <c r="U1129" s="47" t="str">
        <f t="shared" si="1804"/>
        <v/>
      </c>
      <c r="V1129" s="47" t="str">
        <f t="shared" si="1805"/>
        <v/>
      </c>
      <c r="W1129" s="50"/>
      <c r="X1129" s="50"/>
      <c r="Y1129" s="50"/>
      <c r="Z1129" s="50"/>
      <c r="AA1129" s="50"/>
      <c r="AB1129" s="50"/>
      <c r="AC1129" s="50"/>
      <c r="AD1129" s="50"/>
      <c r="AE1129" s="51" t="str">
        <f t="shared" si="1806"/>
        <v/>
      </c>
      <c r="AF1129" s="51" t="str">
        <f t="shared" si="1807"/>
        <v/>
      </c>
      <c r="AG1129" s="51" t="str">
        <f t="shared" si="1808"/>
        <v/>
      </c>
      <c r="AH1129" s="51" t="str">
        <f t="shared" si="1809"/>
        <v/>
      </c>
      <c r="AI1129" s="52">
        <f t="shared" si="1810"/>
        <v>300.18</v>
      </c>
      <c r="AJ1129" s="51"/>
      <c r="AK1129" s="53"/>
      <c r="AL1129" s="52"/>
      <c r="AM1129" s="53">
        <f t="shared" si="1811"/>
        <v>35</v>
      </c>
      <c r="AN1129" s="53">
        <f>IF(AJ1129&lt;&gt;"",IF(AJ1129="o",VLOOKUP(AM1129,OpenSect!$A$1:$D$11,2),IF(AJ1129="u",VLOOKUP(AM1129,UpHill!$A$1:$D$35,2),IF(AJ1129="d",VLOOKUP(AM1129,DownHill!$A$3:$D$29,2),IF(AJ1129="f",VLOOKUP(AM1129,FlatUnd!$A$2:$D$30,2),IF(AJ1129="t",VLOOKUP(AM1129,TimeAdd!$A$1:$D$176,2),IF(AJ1129="l",VLOOKUP(AM1129,SLimit!$A$1:$D$8,2),AN1128)))))),AN1128)</f>
        <v>35</v>
      </c>
      <c r="AO1129" s="53">
        <f>IF(AJ1129&lt;&gt;"",IF(AJ1129="o",VLOOKUP(AM1129,OpenSect!$A$1:$D$11,3),IF(AJ1129="u",VLOOKUP(AM1129,UpHill!$A$1:$D$35,3),IF(AJ1129="d",VLOOKUP(AM1129,DownHill!$A$3:$D$29,3),IF(AJ1129="f",VLOOKUP(AM1129,FlatUnd!$A$2:$D$30,3),IF(AJ1129="t",VLOOKUP(AM1129,TimeAdd!$A$1:$D$18,3),IF(AJ1129="l",VLOOKUP(AM1129,SLimit!$A$1:$D$8,3),AO1128)))))),AO1128)</f>
        <v>35</v>
      </c>
      <c r="AP1129" s="53">
        <f>IF(AJ1129&lt;&gt;"",IF(AJ1129="o",VLOOKUP(AM1129,OpenSect!$A$1:$D$11,4),IF(AJ1129="u",VLOOKUP(AM1129,UpHill!$A$1:$D$35,4),IF(AJ1129="d",VLOOKUP(AM1129,DownHill!$A$3:$D$29,4),IF(AJ1129="f",VLOOKUP(AM1129,FlatUnd!$A$2:$D$30,4),IF(AJ1129="t",VLOOKUP(AM1129,TimeAdd!$A$1:$D$18,4),IF(AJ1129="l",VLOOKUP(AM1129,SLimit!$A$1:$D$8,4),AP1128)))))),AP1128)</f>
        <v>35</v>
      </c>
      <c r="AQ1129" s="53">
        <v>80</v>
      </c>
      <c r="AR1129" s="54" t="str">
        <f t="shared" si="1812"/>
        <v>24 km stone.</v>
      </c>
      <c r="AS1129" s="55"/>
      <c r="AT1129" s="55"/>
      <c r="AU1129" s="56" t="e">
        <f>IF(GroupStTimes!$A$8=0,MIN(CB1129,CD1129,CF1129),MIN(BZ1129,CB1129,CD1129,CF1129))</f>
        <v>#NUM!</v>
      </c>
      <c r="AV1129" s="56" t="e">
        <f>IF(GroupStTimes!$A$8=0,MAX(CC1129,CE1129,CG1129),MAX(CA1129,CC1129,CE1129,CG1129))</f>
        <v>#NUM!</v>
      </c>
      <c r="AW1129" s="57" t="str">
        <f t="shared" si="1813"/>
        <v/>
      </c>
      <c r="AX1129" s="58" t="str">
        <f t="shared" si="1814"/>
        <v/>
      </c>
      <c r="AY1129" s="58" t="str">
        <f t="shared" si="1815"/>
        <v/>
      </c>
      <c r="AZ1129" s="31">
        <f t="shared" si="1816"/>
        <v>299.37</v>
      </c>
      <c r="BA1129" s="59" t="e">
        <f t="shared" si="1817"/>
        <v>#NUM!</v>
      </c>
      <c r="BB1129" s="59" t="e">
        <f t="shared" si="1818"/>
        <v>#NUM!</v>
      </c>
      <c r="BC1129" s="59" t="e">
        <f t="shared" si="1819"/>
        <v>#NUM!</v>
      </c>
      <c r="BD1129" s="59" t="e">
        <f t="shared" si="1820"/>
        <v>#NUM!</v>
      </c>
      <c r="BE1129" s="59" t="e">
        <f t="shared" si="1821"/>
        <v>#NUM!</v>
      </c>
      <c r="BF1129" s="59" t="e">
        <f t="shared" si="1822"/>
        <v>#NUM!</v>
      </c>
      <c r="BG1129" s="59" t="e">
        <f t="shared" si="1823"/>
        <v>#NUM!</v>
      </c>
      <c r="BH1129" s="59" t="e">
        <f t="shared" si="1824"/>
        <v>#NUM!</v>
      </c>
      <c r="BI1129" s="31">
        <f t="shared" si="1825"/>
        <v>0.81000000000000227</v>
      </c>
      <c r="BJ1129" s="61">
        <f t="shared" si="1826"/>
        <v>2.3142857142857208E-2</v>
      </c>
      <c r="BK1129" s="61">
        <f t="shared" si="1827"/>
        <v>2.3142857142857208E-2</v>
      </c>
      <c r="BL1129" s="61">
        <f t="shared" si="1828"/>
        <v>2.3142857142857208E-2</v>
      </c>
      <c r="BM1129" s="61">
        <f t="shared" si="1829"/>
        <v>2.3142857142857208E-2</v>
      </c>
      <c r="BN1129" s="62">
        <f t="shared" si="1830"/>
        <v>0</v>
      </c>
      <c r="BO1129" s="62">
        <f t="shared" si="1831"/>
        <v>1</v>
      </c>
      <c r="BP1129" s="62">
        <f t="shared" si="1832"/>
        <v>23</v>
      </c>
      <c r="BQ1129" s="62">
        <f t="shared" si="1833"/>
        <v>0</v>
      </c>
      <c r="BR1129" s="62">
        <f t="shared" si="1834"/>
        <v>1</v>
      </c>
      <c r="BS1129" s="62">
        <f t="shared" si="1835"/>
        <v>23</v>
      </c>
      <c r="BT1129" s="62">
        <f t="shared" si="1836"/>
        <v>0</v>
      </c>
      <c r="BU1129" s="62">
        <f t="shared" si="1837"/>
        <v>1</v>
      </c>
      <c r="BV1129" s="62">
        <f t="shared" si="1838"/>
        <v>23</v>
      </c>
      <c r="BW1129" s="62">
        <f t="shared" si="1839"/>
        <v>0</v>
      </c>
      <c r="BX1129" s="62">
        <f t="shared" si="1840"/>
        <v>1</v>
      </c>
      <c r="BY1129" s="62">
        <f t="shared" si="1841"/>
        <v>23</v>
      </c>
      <c r="BZ1129" s="63" t="e">
        <f t="shared" si="1842"/>
        <v>#NUM!</v>
      </c>
      <c r="CA1129" s="63" t="e">
        <f t="shared" si="1843"/>
        <v>#NUM!</v>
      </c>
      <c r="CB1129" s="63" t="e">
        <f t="shared" si="1844"/>
        <v>#NUM!</v>
      </c>
      <c r="CC1129" s="63" t="e">
        <f t="shared" si="1845"/>
        <v>#NUM!</v>
      </c>
      <c r="CD1129" s="63" t="e">
        <f t="shared" si="1846"/>
        <v>#NUM!</v>
      </c>
      <c r="CE1129" s="63" t="e">
        <f t="shared" si="1847"/>
        <v>#NUM!</v>
      </c>
      <c r="CF1129" s="63" t="e">
        <f t="shared" si="1848"/>
        <v>#NUM!</v>
      </c>
      <c r="CG1129" s="63" t="e">
        <f t="shared" si="1849"/>
        <v>#NUM!</v>
      </c>
    </row>
    <row r="1130" spans="4:85" ht="26.25" customHeight="1" x14ac:dyDescent="0.25">
      <c r="D1130" s="37">
        <v>41</v>
      </c>
      <c r="E1130" s="37"/>
      <c r="F1130" s="37"/>
      <c r="G1130" s="78">
        <v>300.20999999999998</v>
      </c>
      <c r="H1130" s="41">
        <f t="shared" si="1800"/>
        <v>300.29000000000002</v>
      </c>
      <c r="I1130" s="42">
        <f t="shared" si="1850"/>
        <v>300.20999999999998</v>
      </c>
      <c r="J1130" s="43">
        <f t="shared" si="1801"/>
        <v>-3.5530684076707418E-4</v>
      </c>
      <c r="K1130" s="44">
        <f t="shared" si="1802"/>
        <v>-0.10666666666668334</v>
      </c>
      <c r="L1130" s="76" t="s">
        <v>532</v>
      </c>
      <c r="M1130" s="127"/>
      <c r="N1130" s="46">
        <f t="shared" si="1803"/>
        <v>300.31666666666666</v>
      </c>
      <c r="O1130" s="46"/>
      <c r="P1130" s="37">
        <v>300.29000000000002</v>
      </c>
      <c r="Q1130" s="46">
        <v>-0.2</v>
      </c>
      <c r="R1130" s="40">
        <v>300.54000000000002</v>
      </c>
      <c r="S1130" s="78"/>
      <c r="T1130" s="78">
        <v>300.32</v>
      </c>
      <c r="U1130" s="47" t="str">
        <f t="shared" si="1804"/>
        <v/>
      </c>
      <c r="V1130" s="47" t="str">
        <f t="shared" si="1805"/>
        <v/>
      </c>
      <c r="W1130" s="50"/>
      <c r="X1130" s="50"/>
      <c r="Y1130" s="50"/>
      <c r="Z1130" s="50"/>
      <c r="AA1130" s="50"/>
      <c r="AB1130" s="50"/>
      <c r="AC1130" s="50"/>
      <c r="AD1130" s="50"/>
      <c r="AE1130" s="51" t="str">
        <f t="shared" si="1806"/>
        <v/>
      </c>
      <c r="AF1130" s="51" t="str">
        <f t="shared" si="1807"/>
        <v/>
      </c>
      <c r="AG1130" s="51" t="str">
        <f t="shared" si="1808"/>
        <v/>
      </c>
      <c r="AH1130" s="51">
        <f t="shared" si="1809"/>
        <v>41</v>
      </c>
      <c r="AI1130" s="52">
        <f t="shared" si="1810"/>
        <v>300.29000000000002</v>
      </c>
      <c r="AJ1130" s="51" t="s">
        <v>184</v>
      </c>
      <c r="AK1130" s="53"/>
      <c r="AL1130" s="52"/>
      <c r="AM1130" s="53">
        <f t="shared" si="1811"/>
        <v>41</v>
      </c>
      <c r="AN1130" s="53">
        <f>IF(AJ1130&lt;&gt;"",IF(AJ1130="o",VLOOKUP(AM1130,OpenSect!$A$1:$D$11,2),IF(AJ1130="u",VLOOKUP(AM1130,UpHill!$A$1:$D$35,2),IF(AJ1130="d",VLOOKUP(AM1130,DownHill!$A$3:$D$29,2),IF(AJ1130="f",VLOOKUP(AM1130,FlatUnd!$A$2:$D$30,2),IF(AJ1130="t",VLOOKUP(AM1130,TimeAdd!$A$1:$D$176,2),IF(AJ1130="l",VLOOKUP(AM1130,SLimit!$A$1:$D$8,2),AN1129)))))),AN1129)</f>
        <v>49</v>
      </c>
      <c r="AO1130" s="53">
        <f>IF(AJ1130&lt;&gt;"",IF(AJ1130="o",VLOOKUP(AM1130,OpenSect!$A$1:$D$11,3),IF(AJ1130="u",VLOOKUP(AM1130,UpHill!$A$1:$D$35,3),IF(AJ1130="d",VLOOKUP(AM1130,DownHill!$A$3:$D$29,3),IF(AJ1130="f",VLOOKUP(AM1130,FlatUnd!$A$2:$D$30,3),IF(AJ1130="t",VLOOKUP(AM1130,TimeAdd!$A$1:$D$18,3),IF(AJ1130="l",VLOOKUP(AM1130,SLimit!$A$1:$D$8,3),AO1129)))))),AO1129)</f>
        <v>59</v>
      </c>
      <c r="AP1130" s="53">
        <f>IF(AJ1130&lt;&gt;"",IF(AJ1130="o",VLOOKUP(AM1130,OpenSect!$A$1:$D$11,4),IF(AJ1130="u",VLOOKUP(AM1130,UpHill!$A$1:$D$35,4),IF(AJ1130="d",VLOOKUP(AM1130,DownHill!$A$3:$D$29,4),IF(AJ1130="f",VLOOKUP(AM1130,FlatUnd!$A$2:$D$30,4),IF(AJ1130="t",VLOOKUP(AM1130,TimeAdd!$A$1:$D$18,4),IF(AJ1130="l",VLOOKUP(AM1130,SLimit!$A$1:$D$8,4),AP1129)))))),AP1129)</f>
        <v>68</v>
      </c>
      <c r="AQ1130" s="53">
        <v>80</v>
      </c>
      <c r="AR1130" s="54" t="str">
        <f t="shared" si="1812"/>
        <v>Warning - Gentle curve{ right}.  START of REGULARITY.</v>
      </c>
      <c r="AS1130" s="55"/>
      <c r="AT1130" s="55"/>
      <c r="AU1130" s="56" t="e">
        <f>IF(GroupStTimes!$A$8=0,MIN(CB1130,CD1130,CF1130),MIN(BZ1130,CB1130,CD1130,CF1130))</f>
        <v>#NUM!</v>
      </c>
      <c r="AV1130" s="56" t="e">
        <f>IF(GroupStTimes!$A$8=0,MAX(CC1130,CE1130,CG1130),MAX(CA1130,CC1130,CE1130,CG1130))</f>
        <v>#NUM!</v>
      </c>
      <c r="AW1130" s="57" t="str">
        <f t="shared" si="1813"/>
        <v/>
      </c>
      <c r="AX1130" s="58" t="str">
        <f t="shared" si="1814"/>
        <v/>
      </c>
      <c r="AY1130" s="58" t="str">
        <f t="shared" si="1815"/>
        <v/>
      </c>
      <c r="AZ1130" s="31">
        <f t="shared" si="1816"/>
        <v>299.37</v>
      </c>
      <c r="BA1130" s="59" t="e">
        <f t="shared" si="1817"/>
        <v>#NUM!</v>
      </c>
      <c r="BB1130" s="59" t="e">
        <f t="shared" si="1818"/>
        <v>#NUM!</v>
      </c>
      <c r="BC1130" s="59" t="e">
        <f t="shared" si="1819"/>
        <v>#NUM!</v>
      </c>
      <c r="BD1130" s="59" t="e">
        <f t="shared" si="1820"/>
        <v>#NUM!</v>
      </c>
      <c r="BE1130" s="59" t="e">
        <f t="shared" si="1821"/>
        <v>#NUM!</v>
      </c>
      <c r="BF1130" s="59" t="e">
        <f t="shared" si="1822"/>
        <v>#NUM!</v>
      </c>
      <c r="BG1130" s="59" t="e">
        <f t="shared" si="1823"/>
        <v>#NUM!</v>
      </c>
      <c r="BH1130" s="59" t="e">
        <f t="shared" si="1824"/>
        <v>#NUM!</v>
      </c>
      <c r="BI1130" s="31">
        <f t="shared" si="1825"/>
        <v>0.92000000000001592</v>
      </c>
      <c r="BJ1130" s="61">
        <f t="shared" si="1826"/>
        <v>2.6285714285714742E-2</v>
      </c>
      <c r="BK1130" s="61">
        <f t="shared" si="1827"/>
        <v>2.6285714285714742E-2</v>
      </c>
      <c r="BL1130" s="61">
        <f t="shared" si="1828"/>
        <v>2.6285714285714742E-2</v>
      </c>
      <c r="BM1130" s="61">
        <f t="shared" si="1829"/>
        <v>2.6285714285714742E-2</v>
      </c>
      <c r="BN1130" s="62">
        <f t="shared" si="1830"/>
        <v>0</v>
      </c>
      <c r="BO1130" s="62">
        <f t="shared" si="1831"/>
        <v>1</v>
      </c>
      <c r="BP1130" s="62">
        <f t="shared" si="1832"/>
        <v>35</v>
      </c>
      <c r="BQ1130" s="62">
        <f t="shared" si="1833"/>
        <v>0</v>
      </c>
      <c r="BR1130" s="62">
        <f t="shared" si="1834"/>
        <v>1</v>
      </c>
      <c r="BS1130" s="62">
        <f t="shared" si="1835"/>
        <v>35</v>
      </c>
      <c r="BT1130" s="62">
        <f t="shared" si="1836"/>
        <v>0</v>
      </c>
      <c r="BU1130" s="62">
        <f t="shared" si="1837"/>
        <v>1</v>
      </c>
      <c r="BV1130" s="62">
        <f t="shared" si="1838"/>
        <v>35</v>
      </c>
      <c r="BW1130" s="62">
        <f t="shared" si="1839"/>
        <v>0</v>
      </c>
      <c r="BX1130" s="62">
        <f t="shared" si="1840"/>
        <v>1</v>
      </c>
      <c r="BY1130" s="62">
        <f t="shared" si="1841"/>
        <v>35</v>
      </c>
      <c r="BZ1130" s="63" t="e">
        <f t="shared" si="1842"/>
        <v>#NUM!</v>
      </c>
      <c r="CA1130" s="63" t="e">
        <f t="shared" si="1843"/>
        <v>#NUM!</v>
      </c>
      <c r="CB1130" s="63" t="e">
        <f t="shared" si="1844"/>
        <v>#NUM!</v>
      </c>
      <c r="CC1130" s="63" t="e">
        <f t="shared" si="1845"/>
        <v>#NUM!</v>
      </c>
      <c r="CD1130" s="63" t="e">
        <f t="shared" si="1846"/>
        <v>#NUM!</v>
      </c>
      <c r="CE1130" s="63" t="e">
        <f t="shared" si="1847"/>
        <v>#NUM!</v>
      </c>
      <c r="CF1130" s="63" t="e">
        <f t="shared" si="1848"/>
        <v>#NUM!</v>
      </c>
      <c r="CG1130" s="63" t="e">
        <f t="shared" si="1849"/>
        <v>#NUM!</v>
      </c>
    </row>
    <row r="1131" spans="4:85" ht="26.25" customHeight="1" x14ac:dyDescent="0.25">
      <c r="E1131" s="37"/>
      <c r="F1131" s="37"/>
      <c r="G1131" s="78">
        <v>300.70999999999998</v>
      </c>
      <c r="H1131" s="41">
        <f t="shared" si="1800"/>
        <v>300.79000000000002</v>
      </c>
      <c r="I1131" s="42">
        <f t="shared" si="1850"/>
        <v>300.70999999999998</v>
      </c>
      <c r="J1131" s="43">
        <f t="shared" si="1801"/>
        <v>-3.5471606087819944E-4</v>
      </c>
      <c r="K1131" s="44">
        <f t="shared" si="1802"/>
        <v>-0.10666666666668334</v>
      </c>
      <c r="L1131" s="76" t="s">
        <v>533</v>
      </c>
      <c r="M1131" s="127"/>
      <c r="N1131" s="46">
        <f t="shared" si="1803"/>
        <v>300.81666666666666</v>
      </c>
      <c r="O1131" s="46"/>
      <c r="P1131" s="37">
        <v>300.79000000000002</v>
      </c>
      <c r="Q1131" s="46">
        <v>-0.2</v>
      </c>
      <c r="R1131" s="40">
        <v>301.04000000000002</v>
      </c>
      <c r="S1131" s="78"/>
      <c r="T1131" s="78">
        <v>300.82</v>
      </c>
      <c r="U1131" s="47" t="str">
        <f t="shared" si="1804"/>
        <v/>
      </c>
      <c r="V1131" s="47" t="str">
        <f t="shared" si="1805"/>
        <v/>
      </c>
      <c r="W1131" s="50"/>
      <c r="X1131" s="50"/>
      <c r="Y1131" s="50"/>
      <c r="Z1131" s="50"/>
      <c r="AA1131" s="50"/>
      <c r="AB1131" s="50"/>
      <c r="AC1131" s="50"/>
      <c r="AD1131" s="50"/>
      <c r="AE1131" s="51" t="str">
        <f t="shared" si="1806"/>
        <v/>
      </c>
      <c r="AF1131" s="51" t="str">
        <f t="shared" si="1807"/>
        <v/>
      </c>
      <c r="AG1131" s="51" t="str">
        <f t="shared" si="1808"/>
        <v/>
      </c>
      <c r="AH1131" s="51" t="str">
        <f t="shared" si="1809"/>
        <v/>
      </c>
      <c r="AI1131" s="52">
        <f t="shared" si="1810"/>
        <v>300.79000000000002</v>
      </c>
      <c r="AJ1131" s="51"/>
      <c r="AK1131" s="53"/>
      <c r="AL1131" s="52"/>
      <c r="AM1131" s="53">
        <f t="shared" si="1811"/>
        <v>41</v>
      </c>
      <c r="AN1131" s="53">
        <f>IF(AJ1131&lt;&gt;"",IF(AJ1131="o",VLOOKUP(AM1131,OpenSect!$A$1:$D$11,2),IF(AJ1131="u",VLOOKUP(AM1131,UpHill!$A$1:$D$35,2),IF(AJ1131="d",VLOOKUP(AM1131,DownHill!$A$3:$D$29,2),IF(AJ1131="f",VLOOKUP(AM1131,FlatUnd!$A$2:$D$30,2),IF(AJ1131="t",VLOOKUP(AM1131,TimeAdd!$A$1:$D$176,2),IF(AJ1131="l",VLOOKUP(AM1131,SLimit!$A$1:$D$8,2),AN1130)))))),AN1130)</f>
        <v>49</v>
      </c>
      <c r="AO1131" s="53">
        <f>IF(AJ1131&lt;&gt;"",IF(AJ1131="o",VLOOKUP(AM1131,OpenSect!$A$1:$D$11,3),IF(AJ1131="u",VLOOKUP(AM1131,UpHill!$A$1:$D$35,3),IF(AJ1131="d",VLOOKUP(AM1131,DownHill!$A$3:$D$29,3),IF(AJ1131="f",VLOOKUP(AM1131,FlatUnd!$A$2:$D$30,3),IF(AJ1131="t",VLOOKUP(AM1131,TimeAdd!$A$1:$D$18,3),IF(AJ1131="l",VLOOKUP(AM1131,SLimit!$A$1:$D$8,3),AO1130)))))),AO1130)</f>
        <v>59</v>
      </c>
      <c r="AP1131" s="53">
        <f>IF(AJ1131&lt;&gt;"",IF(AJ1131="o",VLOOKUP(AM1131,OpenSect!$A$1:$D$11,4),IF(AJ1131="u",VLOOKUP(AM1131,UpHill!$A$1:$D$35,4),IF(AJ1131="d",VLOOKUP(AM1131,DownHill!$A$3:$D$29,4),IF(AJ1131="f",VLOOKUP(AM1131,FlatUnd!$A$2:$D$30,4),IF(AJ1131="t",VLOOKUP(AM1131,TimeAdd!$A$1:$D$18,4),IF(AJ1131="l",VLOOKUP(AM1131,SLimit!$A$1:$D$8,4),AP1130)))))),AP1130)</f>
        <v>68</v>
      </c>
      <c r="AQ1131" s="53">
        <v>80</v>
      </c>
      <c r="AR1131" s="54" t="str">
        <f t="shared" si="1812"/>
        <v>Sterk [ River ]</v>
      </c>
      <c r="AS1131" s="55"/>
      <c r="AT1131" s="55"/>
      <c r="AU1131" s="56" t="e">
        <f>IF(GroupStTimes!$A$8=0,MIN(CB1131,CD1131,CF1131),MIN(BZ1131,CB1131,CD1131,CF1131))</f>
        <v>#NUM!</v>
      </c>
      <c r="AV1131" s="56" t="e">
        <f>IF(GroupStTimes!$A$8=0,MAX(CC1131,CE1131,CG1131),MAX(CA1131,CC1131,CE1131,CG1131))</f>
        <v>#NUM!</v>
      </c>
      <c r="AW1131" s="57" t="str">
        <f t="shared" si="1813"/>
        <v/>
      </c>
      <c r="AX1131" s="58" t="str">
        <f t="shared" si="1814"/>
        <v/>
      </c>
      <c r="AY1131" s="58" t="str">
        <f t="shared" si="1815"/>
        <v/>
      </c>
      <c r="AZ1131" s="31">
        <f t="shared" si="1816"/>
        <v>300.29000000000002</v>
      </c>
      <c r="BA1131" s="59" t="e">
        <f t="shared" si="1817"/>
        <v>#NUM!</v>
      </c>
      <c r="BB1131" s="59" t="e">
        <f t="shared" si="1818"/>
        <v>#NUM!</v>
      </c>
      <c r="BC1131" s="59" t="e">
        <f t="shared" si="1819"/>
        <v>#NUM!</v>
      </c>
      <c r="BD1131" s="59" t="e">
        <f t="shared" si="1820"/>
        <v>#NUM!</v>
      </c>
      <c r="BE1131" s="59" t="e">
        <f t="shared" si="1821"/>
        <v>#NUM!</v>
      </c>
      <c r="BF1131" s="59" t="e">
        <f t="shared" si="1822"/>
        <v>#NUM!</v>
      </c>
      <c r="BG1131" s="59" t="e">
        <f t="shared" si="1823"/>
        <v>#NUM!</v>
      </c>
      <c r="BH1131" s="59" t="e">
        <f t="shared" si="1824"/>
        <v>#NUM!</v>
      </c>
      <c r="BI1131" s="31">
        <f t="shared" si="1825"/>
        <v>0.5</v>
      </c>
      <c r="BJ1131" s="61">
        <f t="shared" si="1826"/>
        <v>1.2195121951219513E-2</v>
      </c>
      <c r="BK1131" s="61">
        <f t="shared" si="1827"/>
        <v>1.020408163265306E-2</v>
      </c>
      <c r="BL1131" s="61">
        <f t="shared" si="1828"/>
        <v>8.4745762711864406E-3</v>
      </c>
      <c r="BM1131" s="61">
        <f t="shared" si="1829"/>
        <v>7.3529411764705881E-3</v>
      </c>
      <c r="BN1131" s="62">
        <f t="shared" si="1830"/>
        <v>0</v>
      </c>
      <c r="BO1131" s="62">
        <f t="shared" si="1831"/>
        <v>0</v>
      </c>
      <c r="BP1131" s="62">
        <f t="shared" si="1832"/>
        <v>44</v>
      </c>
      <c r="BQ1131" s="62">
        <f t="shared" si="1833"/>
        <v>0</v>
      </c>
      <c r="BR1131" s="62">
        <f t="shared" si="1834"/>
        <v>0</v>
      </c>
      <c r="BS1131" s="62">
        <f t="shared" si="1835"/>
        <v>37</v>
      </c>
      <c r="BT1131" s="62">
        <f t="shared" si="1836"/>
        <v>0</v>
      </c>
      <c r="BU1131" s="62">
        <f t="shared" si="1837"/>
        <v>0</v>
      </c>
      <c r="BV1131" s="62">
        <f t="shared" si="1838"/>
        <v>31</v>
      </c>
      <c r="BW1131" s="62">
        <f t="shared" si="1839"/>
        <v>0</v>
      </c>
      <c r="BX1131" s="62">
        <f t="shared" si="1840"/>
        <v>0</v>
      </c>
      <c r="BY1131" s="62">
        <f t="shared" si="1841"/>
        <v>26</v>
      </c>
      <c r="BZ1131" s="63" t="e">
        <f t="shared" si="1842"/>
        <v>#NUM!</v>
      </c>
      <c r="CA1131" s="63" t="e">
        <f t="shared" si="1843"/>
        <v>#NUM!</v>
      </c>
      <c r="CB1131" s="63" t="e">
        <f t="shared" si="1844"/>
        <v>#NUM!</v>
      </c>
      <c r="CC1131" s="63" t="e">
        <f t="shared" si="1845"/>
        <v>#NUM!</v>
      </c>
      <c r="CD1131" s="63" t="e">
        <f t="shared" si="1846"/>
        <v>#NUM!</v>
      </c>
      <c r="CE1131" s="63" t="e">
        <f t="shared" si="1847"/>
        <v>#NUM!</v>
      </c>
      <c r="CF1131" s="63" t="e">
        <f t="shared" si="1848"/>
        <v>#NUM!</v>
      </c>
      <c r="CG1131" s="63" t="e">
        <f t="shared" si="1849"/>
        <v>#NUM!</v>
      </c>
    </row>
    <row r="1132" spans="4:85" ht="26.25" customHeight="1" x14ac:dyDescent="0.25">
      <c r="E1132" s="37"/>
      <c r="F1132" s="37"/>
      <c r="G1132" s="77">
        <v>300.83999999999997</v>
      </c>
      <c r="H1132" s="41">
        <f t="shared" si="1800"/>
        <v>300.83999999999997</v>
      </c>
      <c r="I1132" s="42">
        <f t="shared" si="1850"/>
        <v>300.83999999999997</v>
      </c>
      <c r="J1132" s="43">
        <f t="shared" si="1801"/>
        <v>0</v>
      </c>
      <c r="K1132" s="44">
        <f t="shared" si="1802"/>
        <v>0</v>
      </c>
      <c r="L1132" s="76" t="s">
        <v>466</v>
      </c>
      <c r="M1132" s="127"/>
      <c r="N1132" s="46">
        <f t="shared" si="1803"/>
        <v>300.83999999999997</v>
      </c>
      <c r="O1132" s="46"/>
      <c r="P1132" s="37">
        <v>300.83999999999997</v>
      </c>
      <c r="Q1132" s="46">
        <v>-0.2</v>
      </c>
      <c r="R1132" s="40">
        <v>301.05</v>
      </c>
      <c r="S1132" s="78"/>
      <c r="T1132" s="78">
        <v>300.83</v>
      </c>
      <c r="U1132" s="47" t="str">
        <f t="shared" si="1804"/>
        <v/>
      </c>
      <c r="V1132" s="47" t="str">
        <f t="shared" si="1805"/>
        <v/>
      </c>
      <c r="W1132" s="50"/>
      <c r="X1132" s="50"/>
      <c r="Y1132" s="50"/>
      <c r="Z1132" s="50"/>
      <c r="AA1132" s="50"/>
      <c r="AB1132" s="50"/>
      <c r="AC1132" s="50"/>
      <c r="AD1132" s="50"/>
      <c r="AE1132" s="51" t="str">
        <f t="shared" si="1806"/>
        <v/>
      </c>
      <c r="AF1132" s="51" t="str">
        <f t="shared" si="1807"/>
        <v/>
      </c>
      <c r="AG1132" s="51" t="str">
        <f t="shared" si="1808"/>
        <v/>
      </c>
      <c r="AH1132" s="51" t="str">
        <f t="shared" si="1809"/>
        <v/>
      </c>
      <c r="AI1132" s="52">
        <f t="shared" si="1810"/>
        <v>300.83999999999997</v>
      </c>
      <c r="AJ1132" s="51"/>
      <c r="AK1132" s="53"/>
      <c r="AL1132" s="52"/>
      <c r="AM1132" s="53">
        <f t="shared" si="1811"/>
        <v>41</v>
      </c>
      <c r="AN1132" s="53">
        <f>IF(AJ1132&lt;&gt;"",IF(AJ1132="o",VLOOKUP(AM1132,OpenSect!$A$1:$D$11,2),IF(AJ1132="u",VLOOKUP(AM1132,UpHill!$A$1:$D$35,2),IF(AJ1132="d",VLOOKUP(AM1132,DownHill!$A$3:$D$29,2),IF(AJ1132="f",VLOOKUP(AM1132,FlatUnd!$A$2:$D$30,2),IF(AJ1132="t",VLOOKUP(AM1132,TimeAdd!$A$1:$D$176,2),IF(AJ1132="l",VLOOKUP(AM1132,SLimit!$A$1:$D$8,2),AN1131)))))),AN1131)</f>
        <v>49</v>
      </c>
      <c r="AO1132" s="53">
        <f>IF(AJ1132&lt;&gt;"",IF(AJ1132="o",VLOOKUP(AM1132,OpenSect!$A$1:$D$11,3),IF(AJ1132="u",VLOOKUP(AM1132,UpHill!$A$1:$D$35,3),IF(AJ1132="d",VLOOKUP(AM1132,DownHill!$A$3:$D$29,3),IF(AJ1132="f",VLOOKUP(AM1132,FlatUnd!$A$2:$D$30,3),IF(AJ1132="t",VLOOKUP(AM1132,TimeAdd!$A$1:$D$18,3),IF(AJ1132="l",VLOOKUP(AM1132,SLimit!$A$1:$D$8,3),AO1131)))))),AO1131)</f>
        <v>59</v>
      </c>
      <c r="AP1132" s="53">
        <f>IF(AJ1132&lt;&gt;"",IF(AJ1132="o",VLOOKUP(AM1132,OpenSect!$A$1:$D$11,4),IF(AJ1132="u",VLOOKUP(AM1132,UpHill!$A$1:$D$35,4),IF(AJ1132="d",VLOOKUP(AM1132,DownHill!$A$3:$D$29,4),IF(AJ1132="f",VLOOKUP(AM1132,FlatUnd!$A$2:$D$30,4),IF(AJ1132="t",VLOOKUP(AM1132,TimeAdd!$A$1:$D$18,4),IF(AJ1132="l",VLOOKUP(AM1132,SLimit!$A$1:$D$8,4),AP1131)))))),AP1131)</f>
        <v>68</v>
      </c>
      <c r="AQ1132" s="53">
        <v>80</v>
      </c>
      <c r="AR1132" s="54" t="str">
        <f t="shared" si="1812"/>
        <v xml:space="preserve">Bridge </v>
      </c>
      <c r="AS1132" s="55"/>
      <c r="AT1132" s="55"/>
      <c r="AU1132" s="56" t="e">
        <f>IF(GroupStTimes!$A$8=0,MIN(CB1132,CD1132,CF1132),MIN(BZ1132,CB1132,CD1132,CF1132))</f>
        <v>#NUM!</v>
      </c>
      <c r="AV1132" s="56" t="e">
        <f>IF(GroupStTimes!$A$8=0,MAX(CC1132,CE1132,CG1132),MAX(CA1132,CC1132,CE1132,CG1132))</f>
        <v>#NUM!</v>
      </c>
      <c r="AW1132" s="57" t="str">
        <f t="shared" si="1813"/>
        <v/>
      </c>
      <c r="AX1132" s="58" t="str">
        <f t="shared" si="1814"/>
        <v/>
      </c>
      <c r="AY1132" s="58" t="str">
        <f t="shared" si="1815"/>
        <v/>
      </c>
      <c r="AZ1132" s="31">
        <f t="shared" si="1816"/>
        <v>300.29000000000002</v>
      </c>
      <c r="BA1132" s="59" t="e">
        <f t="shared" si="1817"/>
        <v>#NUM!</v>
      </c>
      <c r="BB1132" s="59" t="e">
        <f t="shared" si="1818"/>
        <v>#NUM!</v>
      </c>
      <c r="BC1132" s="59" t="e">
        <f t="shared" si="1819"/>
        <v>#NUM!</v>
      </c>
      <c r="BD1132" s="59" t="e">
        <f t="shared" si="1820"/>
        <v>#NUM!</v>
      </c>
      <c r="BE1132" s="59" t="e">
        <f t="shared" si="1821"/>
        <v>#NUM!</v>
      </c>
      <c r="BF1132" s="59" t="e">
        <f t="shared" si="1822"/>
        <v>#NUM!</v>
      </c>
      <c r="BG1132" s="59" t="e">
        <f t="shared" si="1823"/>
        <v>#NUM!</v>
      </c>
      <c r="BH1132" s="59" t="e">
        <f t="shared" si="1824"/>
        <v>#NUM!</v>
      </c>
      <c r="BI1132" s="31">
        <f t="shared" si="1825"/>
        <v>0.54999999999995453</v>
      </c>
      <c r="BJ1132" s="61">
        <f t="shared" si="1826"/>
        <v>1.3414634146340355E-2</v>
      </c>
      <c r="BK1132" s="61">
        <f t="shared" si="1827"/>
        <v>1.1224489795917439E-2</v>
      </c>
      <c r="BL1132" s="61">
        <f t="shared" si="1828"/>
        <v>9.3220338983043133E-3</v>
      </c>
      <c r="BM1132" s="61">
        <f t="shared" si="1829"/>
        <v>8.0882352941169782E-3</v>
      </c>
      <c r="BN1132" s="62">
        <f t="shared" si="1830"/>
        <v>0</v>
      </c>
      <c r="BO1132" s="62">
        <f t="shared" si="1831"/>
        <v>0</v>
      </c>
      <c r="BP1132" s="62">
        <f t="shared" si="1832"/>
        <v>48</v>
      </c>
      <c r="BQ1132" s="62">
        <f t="shared" si="1833"/>
        <v>0</v>
      </c>
      <c r="BR1132" s="62">
        <f t="shared" si="1834"/>
        <v>0</v>
      </c>
      <c r="BS1132" s="62">
        <f t="shared" si="1835"/>
        <v>40</v>
      </c>
      <c r="BT1132" s="62">
        <f t="shared" si="1836"/>
        <v>0</v>
      </c>
      <c r="BU1132" s="62">
        <f t="shared" si="1837"/>
        <v>0</v>
      </c>
      <c r="BV1132" s="62">
        <f t="shared" si="1838"/>
        <v>34</v>
      </c>
      <c r="BW1132" s="62">
        <f t="shared" si="1839"/>
        <v>0</v>
      </c>
      <c r="BX1132" s="62">
        <f t="shared" si="1840"/>
        <v>0</v>
      </c>
      <c r="BY1132" s="62">
        <f t="shared" si="1841"/>
        <v>29</v>
      </c>
      <c r="BZ1132" s="63" t="e">
        <f t="shared" si="1842"/>
        <v>#NUM!</v>
      </c>
      <c r="CA1132" s="63" t="e">
        <f t="shared" si="1843"/>
        <v>#NUM!</v>
      </c>
      <c r="CB1132" s="63" t="e">
        <f t="shared" si="1844"/>
        <v>#NUM!</v>
      </c>
      <c r="CC1132" s="63" t="e">
        <f t="shared" si="1845"/>
        <v>#NUM!</v>
      </c>
      <c r="CD1132" s="63" t="e">
        <f t="shared" si="1846"/>
        <v>#NUM!</v>
      </c>
      <c r="CE1132" s="63" t="e">
        <f t="shared" si="1847"/>
        <v>#NUM!</v>
      </c>
      <c r="CF1132" s="63" t="e">
        <f t="shared" si="1848"/>
        <v>#NUM!</v>
      </c>
      <c r="CG1132" s="63" t="e">
        <f t="shared" si="1849"/>
        <v>#NUM!</v>
      </c>
    </row>
    <row r="1133" spans="4:85" ht="26.25" customHeight="1" x14ac:dyDescent="0.25">
      <c r="E1133" s="37"/>
      <c r="F1133" s="37"/>
      <c r="G1133" s="77">
        <v>301.25</v>
      </c>
      <c r="H1133" s="41">
        <f t="shared" si="1800"/>
        <v>301.25</v>
      </c>
      <c r="I1133" s="42">
        <f t="shared" si="1850"/>
        <v>301.25</v>
      </c>
      <c r="J1133" s="43">
        <f t="shared" si="1801"/>
        <v>1.1065006915619258E-5</v>
      </c>
      <c r="K1133" s="44">
        <f t="shared" si="1802"/>
        <v>3.3333333333303017E-3</v>
      </c>
      <c r="L1133" s="76" t="s">
        <v>388</v>
      </c>
      <c r="M1133" s="127"/>
      <c r="N1133" s="46">
        <f t="shared" si="1803"/>
        <v>301.24666666666667</v>
      </c>
      <c r="O1133" s="46"/>
      <c r="P1133" s="37">
        <v>301.25</v>
      </c>
      <c r="Q1133" s="46">
        <v>-0.2</v>
      </c>
      <c r="R1133" s="40">
        <v>301.45</v>
      </c>
      <c r="S1133" s="78"/>
      <c r="T1133" s="78">
        <v>301.24</v>
      </c>
      <c r="U1133" s="47" t="str">
        <f t="shared" si="1804"/>
        <v/>
      </c>
      <c r="V1133" s="47" t="str">
        <f t="shared" si="1805"/>
        <v/>
      </c>
      <c r="W1133" s="50"/>
      <c r="X1133" s="50"/>
      <c r="Y1133" s="50"/>
      <c r="Z1133" s="50"/>
      <c r="AA1133" s="50"/>
      <c r="AB1133" s="50"/>
      <c r="AC1133" s="50"/>
      <c r="AD1133" s="50"/>
      <c r="AE1133" s="51" t="str">
        <f t="shared" si="1806"/>
        <v/>
      </c>
      <c r="AF1133" s="51" t="str">
        <f t="shared" si="1807"/>
        <v/>
      </c>
      <c r="AG1133" s="51" t="str">
        <f t="shared" si="1808"/>
        <v/>
      </c>
      <c r="AH1133" s="51" t="str">
        <f t="shared" si="1809"/>
        <v/>
      </c>
      <c r="AI1133" s="52">
        <f t="shared" si="1810"/>
        <v>301.25</v>
      </c>
      <c r="AJ1133" s="51"/>
      <c r="AK1133" s="53"/>
      <c r="AL1133" s="52"/>
      <c r="AM1133" s="53">
        <f t="shared" si="1811"/>
        <v>41</v>
      </c>
      <c r="AN1133" s="53">
        <f>IF(AJ1133&lt;&gt;"",IF(AJ1133="o",VLOOKUP(AM1133,OpenSect!$A$1:$D$11,2),IF(AJ1133="u",VLOOKUP(AM1133,UpHill!$A$1:$D$35,2),IF(AJ1133="d",VLOOKUP(AM1133,DownHill!$A$3:$D$29,2),IF(AJ1133="f",VLOOKUP(AM1133,FlatUnd!$A$2:$D$30,2),IF(AJ1133="t",VLOOKUP(AM1133,TimeAdd!$A$1:$D$176,2),IF(AJ1133="l",VLOOKUP(AM1133,SLimit!$A$1:$D$8,2),AN1132)))))),AN1132)</f>
        <v>49</v>
      </c>
      <c r="AO1133" s="53">
        <f>IF(AJ1133&lt;&gt;"",IF(AJ1133="o",VLOOKUP(AM1133,OpenSect!$A$1:$D$11,3),IF(AJ1133="u",VLOOKUP(AM1133,UpHill!$A$1:$D$35,3),IF(AJ1133="d",VLOOKUP(AM1133,DownHill!$A$3:$D$29,3),IF(AJ1133="f",VLOOKUP(AM1133,FlatUnd!$A$2:$D$30,3),IF(AJ1133="t",VLOOKUP(AM1133,TimeAdd!$A$1:$D$18,3),IF(AJ1133="l",VLOOKUP(AM1133,SLimit!$A$1:$D$8,3),AO1132)))))),AO1132)</f>
        <v>59</v>
      </c>
      <c r="AP1133" s="53">
        <f>IF(AJ1133&lt;&gt;"",IF(AJ1133="o",VLOOKUP(AM1133,OpenSect!$A$1:$D$11,4),IF(AJ1133="u",VLOOKUP(AM1133,UpHill!$A$1:$D$35,4),IF(AJ1133="d",VLOOKUP(AM1133,DownHill!$A$3:$D$29,4),IF(AJ1133="f",VLOOKUP(AM1133,FlatUnd!$A$2:$D$30,4),IF(AJ1133="t",VLOOKUP(AM1133,TimeAdd!$A$1:$D$18,4),IF(AJ1133="l",VLOOKUP(AM1133,SLimit!$A$1:$D$8,4),AP1132)))))),AP1132)</f>
        <v>68</v>
      </c>
      <c r="AQ1133" s="53">
        <v>80</v>
      </c>
      <c r="AR1133" s="54" t="str">
        <f t="shared" si="1812"/>
        <v>Warning - Side road junction{ right}.</v>
      </c>
      <c r="AS1133" s="55"/>
      <c r="AT1133" s="55"/>
      <c r="AU1133" s="56" t="e">
        <f>IF(GroupStTimes!$A$8=0,MIN(CB1133,CD1133,CF1133),MIN(BZ1133,CB1133,CD1133,CF1133))</f>
        <v>#NUM!</v>
      </c>
      <c r="AV1133" s="56" t="e">
        <f>IF(GroupStTimes!$A$8=0,MAX(CC1133,CE1133,CG1133),MAX(CA1133,CC1133,CE1133,CG1133))</f>
        <v>#NUM!</v>
      </c>
      <c r="AW1133" s="57" t="str">
        <f t="shared" si="1813"/>
        <v/>
      </c>
      <c r="AX1133" s="58" t="str">
        <f t="shared" si="1814"/>
        <v/>
      </c>
      <c r="AY1133" s="58" t="str">
        <f t="shared" si="1815"/>
        <v/>
      </c>
      <c r="AZ1133" s="31">
        <f t="shared" si="1816"/>
        <v>300.29000000000002</v>
      </c>
      <c r="BA1133" s="59" t="e">
        <f t="shared" si="1817"/>
        <v>#NUM!</v>
      </c>
      <c r="BB1133" s="59" t="e">
        <f t="shared" si="1818"/>
        <v>#NUM!</v>
      </c>
      <c r="BC1133" s="59" t="e">
        <f t="shared" si="1819"/>
        <v>#NUM!</v>
      </c>
      <c r="BD1133" s="59" t="e">
        <f t="shared" si="1820"/>
        <v>#NUM!</v>
      </c>
      <c r="BE1133" s="59" t="e">
        <f t="shared" si="1821"/>
        <v>#NUM!</v>
      </c>
      <c r="BF1133" s="59" t="e">
        <f t="shared" si="1822"/>
        <v>#NUM!</v>
      </c>
      <c r="BG1133" s="59" t="e">
        <f t="shared" si="1823"/>
        <v>#NUM!</v>
      </c>
      <c r="BH1133" s="59" t="e">
        <f t="shared" si="1824"/>
        <v>#NUM!</v>
      </c>
      <c r="BI1133" s="31">
        <f t="shared" si="1825"/>
        <v>0.95999999999997954</v>
      </c>
      <c r="BJ1133" s="61">
        <f t="shared" si="1826"/>
        <v>2.3414634146340964E-2</v>
      </c>
      <c r="BK1133" s="61">
        <f t="shared" si="1827"/>
        <v>1.959183673469346E-2</v>
      </c>
      <c r="BL1133" s="61">
        <f t="shared" si="1828"/>
        <v>1.6271186440677619E-2</v>
      </c>
      <c r="BM1133" s="61">
        <f t="shared" si="1829"/>
        <v>1.4117647058823228E-2</v>
      </c>
      <c r="BN1133" s="62">
        <f t="shared" si="1830"/>
        <v>0</v>
      </c>
      <c r="BO1133" s="62">
        <f t="shared" si="1831"/>
        <v>1</v>
      </c>
      <c r="BP1133" s="62">
        <f t="shared" si="1832"/>
        <v>24</v>
      </c>
      <c r="BQ1133" s="62">
        <f t="shared" si="1833"/>
        <v>0</v>
      </c>
      <c r="BR1133" s="62">
        <f t="shared" si="1834"/>
        <v>1</v>
      </c>
      <c r="BS1133" s="62">
        <f t="shared" si="1835"/>
        <v>11</v>
      </c>
      <c r="BT1133" s="62">
        <f t="shared" si="1836"/>
        <v>0</v>
      </c>
      <c r="BU1133" s="62">
        <f t="shared" si="1837"/>
        <v>0</v>
      </c>
      <c r="BV1133" s="62">
        <f t="shared" si="1838"/>
        <v>59</v>
      </c>
      <c r="BW1133" s="62">
        <f t="shared" si="1839"/>
        <v>0</v>
      </c>
      <c r="BX1133" s="62">
        <f t="shared" si="1840"/>
        <v>0</v>
      </c>
      <c r="BY1133" s="62">
        <f t="shared" si="1841"/>
        <v>51</v>
      </c>
      <c r="BZ1133" s="63" t="e">
        <f t="shared" si="1842"/>
        <v>#NUM!</v>
      </c>
      <c r="CA1133" s="63" t="e">
        <f t="shared" si="1843"/>
        <v>#NUM!</v>
      </c>
      <c r="CB1133" s="63" t="e">
        <f t="shared" si="1844"/>
        <v>#NUM!</v>
      </c>
      <c r="CC1133" s="63" t="e">
        <f t="shared" si="1845"/>
        <v>#NUM!</v>
      </c>
      <c r="CD1133" s="63" t="e">
        <f t="shared" si="1846"/>
        <v>#NUM!</v>
      </c>
      <c r="CE1133" s="63" t="e">
        <f t="shared" si="1847"/>
        <v>#NUM!</v>
      </c>
      <c r="CF1133" s="63" t="e">
        <f t="shared" si="1848"/>
        <v>#NUM!</v>
      </c>
      <c r="CG1133" s="63" t="e">
        <f t="shared" si="1849"/>
        <v>#NUM!</v>
      </c>
    </row>
    <row r="1134" spans="4:85" ht="26.25" customHeight="1" x14ac:dyDescent="0.25">
      <c r="E1134" s="37"/>
      <c r="F1134" s="37"/>
      <c r="G1134" s="77">
        <v>301.63</v>
      </c>
      <c r="H1134" s="41">
        <f t="shared" si="1800"/>
        <v>301.63</v>
      </c>
      <c r="I1134" s="42">
        <f t="shared" si="1850"/>
        <v>301.63</v>
      </c>
      <c r="J1134" s="43">
        <f t="shared" si="1801"/>
        <v>1.1051066980506919E-5</v>
      </c>
      <c r="K1134" s="44">
        <f t="shared" si="1802"/>
        <v>3.3333333333303017E-3</v>
      </c>
      <c r="L1134" s="76" t="s">
        <v>388</v>
      </c>
      <c r="M1134" s="127"/>
      <c r="N1134" s="46">
        <f t="shared" si="1803"/>
        <v>301.62666666666667</v>
      </c>
      <c r="O1134" s="46"/>
      <c r="P1134" s="37">
        <v>301.63</v>
      </c>
      <c r="Q1134" s="46">
        <v>-0.2</v>
      </c>
      <c r="R1134" s="40">
        <v>301.83</v>
      </c>
      <c r="S1134" s="78"/>
      <c r="T1134" s="78">
        <v>301.62</v>
      </c>
      <c r="U1134" s="47" t="str">
        <f t="shared" si="1804"/>
        <v/>
      </c>
      <c r="V1134" s="47" t="str">
        <f t="shared" si="1805"/>
        <v/>
      </c>
      <c r="W1134" s="50"/>
      <c r="X1134" s="50"/>
      <c r="Y1134" s="50"/>
      <c r="Z1134" s="50"/>
      <c r="AA1134" s="50"/>
      <c r="AB1134" s="50"/>
      <c r="AC1134" s="50"/>
      <c r="AD1134" s="50"/>
      <c r="AE1134" s="51" t="str">
        <f t="shared" si="1806"/>
        <v/>
      </c>
      <c r="AF1134" s="51" t="str">
        <f t="shared" si="1807"/>
        <v/>
      </c>
      <c r="AG1134" s="51" t="str">
        <f t="shared" si="1808"/>
        <v/>
      </c>
      <c r="AH1134" s="51" t="str">
        <f t="shared" si="1809"/>
        <v/>
      </c>
      <c r="AI1134" s="52">
        <f t="shared" si="1810"/>
        <v>301.63</v>
      </c>
      <c r="AJ1134" s="51"/>
      <c r="AK1134" s="53"/>
      <c r="AL1134" s="52"/>
      <c r="AM1134" s="53">
        <f t="shared" si="1811"/>
        <v>41</v>
      </c>
      <c r="AN1134" s="53">
        <f>IF(AJ1134&lt;&gt;"",IF(AJ1134="o",VLOOKUP(AM1134,OpenSect!$A$1:$D$11,2),IF(AJ1134="u",VLOOKUP(AM1134,UpHill!$A$1:$D$35,2),IF(AJ1134="d",VLOOKUP(AM1134,DownHill!$A$3:$D$29,2),IF(AJ1134="f",VLOOKUP(AM1134,FlatUnd!$A$2:$D$30,2),IF(AJ1134="t",VLOOKUP(AM1134,TimeAdd!$A$1:$D$176,2),IF(AJ1134="l",VLOOKUP(AM1134,SLimit!$A$1:$D$8,2),AN1133)))))),AN1133)</f>
        <v>49</v>
      </c>
      <c r="AO1134" s="53">
        <f>IF(AJ1134&lt;&gt;"",IF(AJ1134="o",VLOOKUP(AM1134,OpenSect!$A$1:$D$11,3),IF(AJ1134="u",VLOOKUP(AM1134,UpHill!$A$1:$D$35,3),IF(AJ1134="d",VLOOKUP(AM1134,DownHill!$A$3:$D$29,3),IF(AJ1134="f",VLOOKUP(AM1134,FlatUnd!$A$2:$D$30,3),IF(AJ1134="t",VLOOKUP(AM1134,TimeAdd!$A$1:$D$18,3),IF(AJ1134="l",VLOOKUP(AM1134,SLimit!$A$1:$D$8,3),AO1133)))))),AO1133)</f>
        <v>59</v>
      </c>
      <c r="AP1134" s="53">
        <f>IF(AJ1134&lt;&gt;"",IF(AJ1134="o",VLOOKUP(AM1134,OpenSect!$A$1:$D$11,4),IF(AJ1134="u",VLOOKUP(AM1134,UpHill!$A$1:$D$35,4),IF(AJ1134="d",VLOOKUP(AM1134,DownHill!$A$3:$D$29,4),IF(AJ1134="f",VLOOKUP(AM1134,FlatUnd!$A$2:$D$30,4),IF(AJ1134="t",VLOOKUP(AM1134,TimeAdd!$A$1:$D$18,4),IF(AJ1134="l",VLOOKUP(AM1134,SLimit!$A$1:$D$8,4),AP1133)))))),AP1133)</f>
        <v>68</v>
      </c>
      <c r="AQ1134" s="53">
        <v>80</v>
      </c>
      <c r="AR1134" s="54" t="str">
        <f t="shared" si="1812"/>
        <v>Warning - Side road junction{ right}.</v>
      </c>
      <c r="AS1134" s="55"/>
      <c r="AT1134" s="55"/>
      <c r="AU1134" s="56" t="e">
        <f>IF(GroupStTimes!$A$8=0,MIN(CB1134,CD1134,CF1134),MIN(BZ1134,CB1134,CD1134,CF1134))</f>
        <v>#NUM!</v>
      </c>
      <c r="AV1134" s="56" t="e">
        <f>IF(GroupStTimes!$A$8=0,MAX(CC1134,CE1134,CG1134),MAX(CA1134,CC1134,CE1134,CG1134))</f>
        <v>#NUM!</v>
      </c>
      <c r="AW1134" s="57" t="str">
        <f t="shared" si="1813"/>
        <v/>
      </c>
      <c r="AX1134" s="58" t="str">
        <f t="shared" si="1814"/>
        <v/>
      </c>
      <c r="AY1134" s="58" t="str">
        <f t="shared" si="1815"/>
        <v/>
      </c>
      <c r="AZ1134" s="31">
        <f t="shared" si="1816"/>
        <v>300.29000000000002</v>
      </c>
      <c r="BA1134" s="59" t="e">
        <f t="shared" si="1817"/>
        <v>#NUM!</v>
      </c>
      <c r="BB1134" s="59" t="e">
        <f t="shared" si="1818"/>
        <v>#NUM!</v>
      </c>
      <c r="BC1134" s="59" t="e">
        <f t="shared" si="1819"/>
        <v>#NUM!</v>
      </c>
      <c r="BD1134" s="59" t="e">
        <f t="shared" si="1820"/>
        <v>#NUM!</v>
      </c>
      <c r="BE1134" s="59" t="e">
        <f t="shared" si="1821"/>
        <v>#NUM!</v>
      </c>
      <c r="BF1134" s="59" t="e">
        <f t="shared" si="1822"/>
        <v>#NUM!</v>
      </c>
      <c r="BG1134" s="59" t="e">
        <f t="shared" si="1823"/>
        <v>#NUM!</v>
      </c>
      <c r="BH1134" s="59" t="e">
        <f t="shared" si="1824"/>
        <v>#NUM!</v>
      </c>
      <c r="BI1134" s="31">
        <f t="shared" si="1825"/>
        <v>1.339999999999975</v>
      </c>
      <c r="BJ1134" s="61">
        <f t="shared" si="1826"/>
        <v>3.2682926829267683E-2</v>
      </c>
      <c r="BK1134" s="61">
        <f t="shared" si="1827"/>
        <v>2.7346938775509692E-2</v>
      </c>
      <c r="BL1134" s="61">
        <f t="shared" si="1828"/>
        <v>2.2711864406779237E-2</v>
      </c>
      <c r="BM1134" s="61">
        <f t="shared" si="1829"/>
        <v>1.9705882352940809E-2</v>
      </c>
      <c r="BN1134" s="62">
        <f t="shared" si="1830"/>
        <v>0</v>
      </c>
      <c r="BO1134" s="62">
        <f t="shared" si="1831"/>
        <v>1</v>
      </c>
      <c r="BP1134" s="62">
        <f t="shared" si="1832"/>
        <v>58</v>
      </c>
      <c r="BQ1134" s="62">
        <f t="shared" si="1833"/>
        <v>0</v>
      </c>
      <c r="BR1134" s="62">
        <f t="shared" si="1834"/>
        <v>1</v>
      </c>
      <c r="BS1134" s="62">
        <f t="shared" si="1835"/>
        <v>38</v>
      </c>
      <c r="BT1134" s="62">
        <f t="shared" si="1836"/>
        <v>0</v>
      </c>
      <c r="BU1134" s="62">
        <f t="shared" si="1837"/>
        <v>1</v>
      </c>
      <c r="BV1134" s="62">
        <f t="shared" si="1838"/>
        <v>22</v>
      </c>
      <c r="BW1134" s="62">
        <f t="shared" si="1839"/>
        <v>0</v>
      </c>
      <c r="BX1134" s="62">
        <f t="shared" si="1840"/>
        <v>1</v>
      </c>
      <c r="BY1134" s="62">
        <f t="shared" si="1841"/>
        <v>11</v>
      </c>
      <c r="BZ1134" s="63" t="e">
        <f t="shared" si="1842"/>
        <v>#NUM!</v>
      </c>
      <c r="CA1134" s="63" t="e">
        <f t="shared" si="1843"/>
        <v>#NUM!</v>
      </c>
      <c r="CB1134" s="63" t="e">
        <f t="shared" si="1844"/>
        <v>#NUM!</v>
      </c>
      <c r="CC1134" s="63" t="e">
        <f t="shared" si="1845"/>
        <v>#NUM!</v>
      </c>
      <c r="CD1134" s="63" t="e">
        <f t="shared" si="1846"/>
        <v>#NUM!</v>
      </c>
      <c r="CE1134" s="63" t="e">
        <f t="shared" si="1847"/>
        <v>#NUM!</v>
      </c>
      <c r="CF1134" s="63" t="e">
        <f t="shared" si="1848"/>
        <v>#NUM!</v>
      </c>
      <c r="CG1134" s="63" t="e">
        <f t="shared" si="1849"/>
        <v>#NUM!</v>
      </c>
    </row>
    <row r="1135" spans="4:85" ht="26.25" customHeight="1" x14ac:dyDescent="0.25">
      <c r="E1135" s="37"/>
      <c r="F1135" s="37"/>
      <c r="G1135" s="77">
        <v>301.75</v>
      </c>
      <c r="H1135" s="41">
        <f t="shared" si="1800"/>
        <v>301.75</v>
      </c>
      <c r="I1135" s="42">
        <f t="shared" si="1850"/>
        <v>301.75</v>
      </c>
      <c r="J1135" s="43">
        <f t="shared" si="1801"/>
        <v>0</v>
      </c>
      <c r="K1135" s="44">
        <f t="shared" si="1802"/>
        <v>0</v>
      </c>
      <c r="L1135" s="76" t="s">
        <v>534</v>
      </c>
      <c r="M1135" s="127"/>
      <c r="N1135" s="46">
        <f t="shared" si="1803"/>
        <v>301.75</v>
      </c>
      <c r="O1135" s="46"/>
      <c r="P1135" s="37">
        <v>301.75</v>
      </c>
      <c r="Q1135" s="46">
        <v>-0.2</v>
      </c>
      <c r="R1135" s="40">
        <v>301.95999999999998</v>
      </c>
      <c r="S1135" s="78"/>
      <c r="T1135" s="78">
        <v>301.74</v>
      </c>
      <c r="U1135" s="47" t="str">
        <f t="shared" si="1804"/>
        <v/>
      </c>
      <c r="V1135" s="47" t="str">
        <f t="shared" si="1805"/>
        <v/>
      </c>
      <c r="W1135" s="50"/>
      <c r="X1135" s="50"/>
      <c r="Y1135" s="50"/>
      <c r="Z1135" s="50"/>
      <c r="AA1135" s="50"/>
      <c r="AB1135" s="50"/>
      <c r="AC1135" s="50"/>
      <c r="AD1135" s="50"/>
      <c r="AE1135" s="51" t="str">
        <f t="shared" si="1806"/>
        <v/>
      </c>
      <c r="AF1135" s="51" t="str">
        <f t="shared" si="1807"/>
        <v/>
      </c>
      <c r="AG1135" s="51" t="str">
        <f t="shared" si="1808"/>
        <v/>
      </c>
      <c r="AH1135" s="51" t="str">
        <f t="shared" si="1809"/>
        <v/>
      </c>
      <c r="AI1135" s="52">
        <f t="shared" si="1810"/>
        <v>301.75</v>
      </c>
      <c r="AJ1135" s="51"/>
      <c r="AK1135" s="53"/>
      <c r="AL1135" s="52"/>
      <c r="AM1135" s="53">
        <f t="shared" si="1811"/>
        <v>41</v>
      </c>
      <c r="AN1135" s="53">
        <f>IF(AJ1135&lt;&gt;"",IF(AJ1135="o",VLOOKUP(AM1135,OpenSect!$A$1:$D$11,2),IF(AJ1135="u",VLOOKUP(AM1135,UpHill!$A$1:$D$35,2),IF(AJ1135="d",VLOOKUP(AM1135,DownHill!$A$3:$D$29,2),IF(AJ1135="f",VLOOKUP(AM1135,FlatUnd!$A$2:$D$30,2),IF(AJ1135="t",VLOOKUP(AM1135,TimeAdd!$A$1:$D$176,2),IF(AJ1135="l",VLOOKUP(AM1135,SLimit!$A$1:$D$8,2),AN1134)))))),AN1134)</f>
        <v>49</v>
      </c>
      <c r="AO1135" s="53">
        <f>IF(AJ1135&lt;&gt;"",IF(AJ1135="o",VLOOKUP(AM1135,OpenSect!$A$1:$D$11,3),IF(AJ1135="u",VLOOKUP(AM1135,UpHill!$A$1:$D$35,3),IF(AJ1135="d",VLOOKUP(AM1135,DownHill!$A$3:$D$29,3),IF(AJ1135="f",VLOOKUP(AM1135,FlatUnd!$A$2:$D$30,3),IF(AJ1135="t",VLOOKUP(AM1135,TimeAdd!$A$1:$D$18,3),IF(AJ1135="l",VLOOKUP(AM1135,SLimit!$A$1:$D$8,3),AO1134)))))),AO1134)</f>
        <v>59</v>
      </c>
      <c r="AP1135" s="53">
        <f>IF(AJ1135&lt;&gt;"",IF(AJ1135="o",VLOOKUP(AM1135,OpenSect!$A$1:$D$11,4),IF(AJ1135="u",VLOOKUP(AM1135,UpHill!$A$1:$D$35,4),IF(AJ1135="d",VLOOKUP(AM1135,DownHill!$A$3:$D$29,4),IF(AJ1135="f",VLOOKUP(AM1135,FlatUnd!$A$2:$D$30,4),IF(AJ1135="t",VLOOKUP(AM1135,TimeAdd!$A$1:$D$18,4),IF(AJ1135="l",VLOOKUP(AM1135,SLimit!$A$1:$D$8,4),AP1134)))))),AP1134)</f>
        <v>68</v>
      </c>
      <c r="AQ1135" s="53">
        <v>80</v>
      </c>
      <c r="AR1135" s="54" t="str">
        <f t="shared" si="1812"/>
        <v>Mc Phail Drive{ right}.</v>
      </c>
      <c r="AS1135" s="55"/>
      <c r="AT1135" s="55"/>
      <c r="AU1135" s="56" t="e">
        <f>IF(GroupStTimes!$A$8=0,MIN(CB1135,CD1135,CF1135),MIN(BZ1135,CB1135,CD1135,CF1135))</f>
        <v>#NUM!</v>
      </c>
      <c r="AV1135" s="56" t="e">
        <f>IF(GroupStTimes!$A$8=0,MAX(CC1135,CE1135,CG1135),MAX(CA1135,CC1135,CE1135,CG1135))</f>
        <v>#NUM!</v>
      </c>
      <c r="AW1135" s="57" t="str">
        <f t="shared" si="1813"/>
        <v/>
      </c>
      <c r="AX1135" s="58" t="str">
        <f t="shared" si="1814"/>
        <v/>
      </c>
      <c r="AY1135" s="58" t="str">
        <f t="shared" si="1815"/>
        <v/>
      </c>
      <c r="AZ1135" s="31">
        <f t="shared" si="1816"/>
        <v>300.29000000000002</v>
      </c>
      <c r="BA1135" s="59" t="e">
        <f t="shared" si="1817"/>
        <v>#NUM!</v>
      </c>
      <c r="BB1135" s="59" t="e">
        <f t="shared" si="1818"/>
        <v>#NUM!</v>
      </c>
      <c r="BC1135" s="59" t="e">
        <f t="shared" si="1819"/>
        <v>#NUM!</v>
      </c>
      <c r="BD1135" s="59" t="e">
        <f t="shared" si="1820"/>
        <v>#NUM!</v>
      </c>
      <c r="BE1135" s="59" t="e">
        <f t="shared" si="1821"/>
        <v>#NUM!</v>
      </c>
      <c r="BF1135" s="59" t="e">
        <f t="shared" si="1822"/>
        <v>#NUM!</v>
      </c>
      <c r="BG1135" s="59" t="e">
        <f t="shared" si="1823"/>
        <v>#NUM!</v>
      </c>
      <c r="BH1135" s="59" t="e">
        <f t="shared" si="1824"/>
        <v>#NUM!</v>
      </c>
      <c r="BI1135" s="31">
        <f t="shared" si="1825"/>
        <v>1.4599999999999795</v>
      </c>
      <c r="BJ1135" s="61">
        <f t="shared" si="1826"/>
        <v>3.560975609756048E-2</v>
      </c>
      <c r="BK1135" s="61">
        <f t="shared" si="1827"/>
        <v>2.9795918367346522E-2</v>
      </c>
      <c r="BL1135" s="61">
        <f t="shared" si="1828"/>
        <v>2.4745762711864058E-2</v>
      </c>
      <c r="BM1135" s="61">
        <f t="shared" si="1829"/>
        <v>2.1470588235293818E-2</v>
      </c>
      <c r="BN1135" s="62">
        <f t="shared" si="1830"/>
        <v>0</v>
      </c>
      <c r="BO1135" s="62">
        <f t="shared" si="1831"/>
        <v>2</v>
      </c>
      <c r="BP1135" s="62">
        <f t="shared" si="1832"/>
        <v>8</v>
      </c>
      <c r="BQ1135" s="62">
        <f t="shared" si="1833"/>
        <v>0</v>
      </c>
      <c r="BR1135" s="62">
        <f t="shared" si="1834"/>
        <v>1</v>
      </c>
      <c r="BS1135" s="62">
        <f t="shared" si="1835"/>
        <v>47</v>
      </c>
      <c r="BT1135" s="62">
        <f t="shared" si="1836"/>
        <v>0</v>
      </c>
      <c r="BU1135" s="62">
        <f t="shared" si="1837"/>
        <v>1</v>
      </c>
      <c r="BV1135" s="62">
        <f t="shared" si="1838"/>
        <v>29</v>
      </c>
      <c r="BW1135" s="62">
        <f t="shared" si="1839"/>
        <v>0</v>
      </c>
      <c r="BX1135" s="62">
        <f t="shared" si="1840"/>
        <v>1</v>
      </c>
      <c r="BY1135" s="62">
        <f t="shared" si="1841"/>
        <v>17</v>
      </c>
      <c r="BZ1135" s="63" t="e">
        <f t="shared" si="1842"/>
        <v>#NUM!</v>
      </c>
      <c r="CA1135" s="63" t="e">
        <f t="shared" si="1843"/>
        <v>#NUM!</v>
      </c>
      <c r="CB1135" s="63" t="e">
        <f t="shared" si="1844"/>
        <v>#NUM!</v>
      </c>
      <c r="CC1135" s="63" t="e">
        <f t="shared" si="1845"/>
        <v>#NUM!</v>
      </c>
      <c r="CD1135" s="63" t="e">
        <f t="shared" si="1846"/>
        <v>#NUM!</v>
      </c>
      <c r="CE1135" s="63" t="e">
        <f t="shared" si="1847"/>
        <v>#NUM!</v>
      </c>
      <c r="CF1135" s="63" t="e">
        <f t="shared" si="1848"/>
        <v>#NUM!</v>
      </c>
      <c r="CG1135" s="63" t="e">
        <f t="shared" si="1849"/>
        <v>#NUM!</v>
      </c>
    </row>
    <row r="1136" spans="4:85" ht="26.25" customHeight="1" x14ac:dyDescent="0.25">
      <c r="E1136" s="37"/>
      <c r="F1136" s="37"/>
      <c r="G1136" s="77">
        <v>302.06</v>
      </c>
      <c r="H1136" s="41">
        <f t="shared" si="1800"/>
        <v>302.06</v>
      </c>
      <c r="I1136" s="42">
        <f t="shared" si="1850"/>
        <v>302.06</v>
      </c>
      <c r="J1136" s="43">
        <f t="shared" si="1801"/>
        <v>0</v>
      </c>
      <c r="K1136" s="44">
        <f t="shared" si="1802"/>
        <v>0</v>
      </c>
      <c r="L1136" s="76" t="s">
        <v>204</v>
      </c>
      <c r="M1136" s="127"/>
      <c r="N1136" s="46">
        <f t="shared" si="1803"/>
        <v>302.06</v>
      </c>
      <c r="O1136" s="46"/>
      <c r="P1136" s="37">
        <v>302.06</v>
      </c>
      <c r="Q1136" s="46">
        <v>-0.2</v>
      </c>
      <c r="R1136" s="40">
        <v>302.27</v>
      </c>
      <c r="S1136" s="78"/>
      <c r="T1136" s="78">
        <v>302.05</v>
      </c>
      <c r="U1136" s="47" t="str">
        <f t="shared" si="1804"/>
        <v/>
      </c>
      <c r="V1136" s="47" t="str">
        <f t="shared" si="1805"/>
        <v/>
      </c>
      <c r="W1136" s="50"/>
      <c r="X1136" s="50"/>
      <c r="Y1136" s="50"/>
      <c r="Z1136" s="50"/>
      <c r="AA1136" s="50"/>
      <c r="AB1136" s="50"/>
      <c r="AC1136" s="50"/>
      <c r="AD1136" s="50"/>
      <c r="AE1136" s="51" t="str">
        <f t="shared" si="1806"/>
        <v/>
      </c>
      <c r="AF1136" s="51" t="str">
        <f t="shared" si="1807"/>
        <v/>
      </c>
      <c r="AG1136" s="51" t="str">
        <f t="shared" si="1808"/>
        <v/>
      </c>
      <c r="AH1136" s="51" t="str">
        <f t="shared" si="1809"/>
        <v/>
      </c>
      <c r="AI1136" s="52">
        <f t="shared" si="1810"/>
        <v>302.06</v>
      </c>
      <c r="AJ1136" s="51"/>
      <c r="AK1136" s="53"/>
      <c r="AL1136" s="52"/>
      <c r="AM1136" s="53">
        <f t="shared" si="1811"/>
        <v>41</v>
      </c>
      <c r="AN1136" s="53">
        <f>IF(AJ1136&lt;&gt;"",IF(AJ1136="o",VLOOKUP(AM1136,OpenSect!$A$1:$D$11,2),IF(AJ1136="u",VLOOKUP(AM1136,UpHill!$A$1:$D$35,2),IF(AJ1136="d",VLOOKUP(AM1136,DownHill!$A$3:$D$29,2),IF(AJ1136="f",VLOOKUP(AM1136,FlatUnd!$A$2:$D$30,2),IF(AJ1136="t",VLOOKUP(AM1136,TimeAdd!$A$1:$D$176,2),IF(AJ1136="l",VLOOKUP(AM1136,SLimit!$A$1:$D$8,2),AN1135)))))),AN1135)</f>
        <v>49</v>
      </c>
      <c r="AO1136" s="53">
        <f>IF(AJ1136&lt;&gt;"",IF(AJ1136="o",VLOOKUP(AM1136,OpenSect!$A$1:$D$11,3),IF(AJ1136="u",VLOOKUP(AM1136,UpHill!$A$1:$D$35,3),IF(AJ1136="d",VLOOKUP(AM1136,DownHill!$A$3:$D$29,3),IF(AJ1136="f",VLOOKUP(AM1136,FlatUnd!$A$2:$D$30,3),IF(AJ1136="t",VLOOKUP(AM1136,TimeAdd!$A$1:$D$18,3),IF(AJ1136="l",VLOOKUP(AM1136,SLimit!$A$1:$D$8,3),AO1135)))))),AO1135)</f>
        <v>59</v>
      </c>
      <c r="AP1136" s="53">
        <f>IF(AJ1136&lt;&gt;"",IF(AJ1136="o",VLOOKUP(AM1136,OpenSect!$A$1:$D$11,4),IF(AJ1136="u",VLOOKUP(AM1136,UpHill!$A$1:$D$35,4),IF(AJ1136="d",VLOOKUP(AM1136,DownHill!$A$3:$D$29,4),IF(AJ1136="f",VLOOKUP(AM1136,FlatUnd!$A$2:$D$30,4),IF(AJ1136="t",VLOOKUP(AM1136,TimeAdd!$A$1:$D$18,4),IF(AJ1136="l",VLOOKUP(AM1136,SLimit!$A$1:$D$8,4),AP1135)))))),AP1135)</f>
        <v>68</v>
      </c>
      <c r="AQ1136" s="53">
        <v>80</v>
      </c>
      <c r="AR1136" s="54" t="str">
        <f t="shared" si="1812"/>
        <v>Warning - Truck.</v>
      </c>
      <c r="AS1136" s="55"/>
      <c r="AT1136" s="55"/>
      <c r="AU1136" s="56" t="e">
        <f>IF(GroupStTimes!$A$8=0,MIN(CB1136,CD1136,CF1136),MIN(BZ1136,CB1136,CD1136,CF1136))</f>
        <v>#NUM!</v>
      </c>
      <c r="AV1136" s="56" t="e">
        <f>IF(GroupStTimes!$A$8=0,MAX(CC1136,CE1136,CG1136),MAX(CA1136,CC1136,CE1136,CG1136))</f>
        <v>#NUM!</v>
      </c>
      <c r="AW1136" s="57" t="str">
        <f t="shared" si="1813"/>
        <v/>
      </c>
      <c r="AX1136" s="58" t="str">
        <f t="shared" si="1814"/>
        <v/>
      </c>
      <c r="AY1136" s="58" t="str">
        <f t="shared" si="1815"/>
        <v/>
      </c>
      <c r="AZ1136" s="31">
        <f t="shared" si="1816"/>
        <v>300.29000000000002</v>
      </c>
      <c r="BA1136" s="59" t="e">
        <f t="shared" si="1817"/>
        <v>#NUM!</v>
      </c>
      <c r="BB1136" s="59" t="e">
        <f t="shared" si="1818"/>
        <v>#NUM!</v>
      </c>
      <c r="BC1136" s="59" t="e">
        <f t="shared" si="1819"/>
        <v>#NUM!</v>
      </c>
      <c r="BD1136" s="59" t="e">
        <f t="shared" si="1820"/>
        <v>#NUM!</v>
      </c>
      <c r="BE1136" s="59" t="e">
        <f t="shared" si="1821"/>
        <v>#NUM!</v>
      </c>
      <c r="BF1136" s="59" t="e">
        <f t="shared" si="1822"/>
        <v>#NUM!</v>
      </c>
      <c r="BG1136" s="59" t="e">
        <f t="shared" si="1823"/>
        <v>#NUM!</v>
      </c>
      <c r="BH1136" s="59" t="e">
        <f t="shared" si="1824"/>
        <v>#NUM!</v>
      </c>
      <c r="BI1136" s="31">
        <f t="shared" si="1825"/>
        <v>1.7699999999999818</v>
      </c>
      <c r="BJ1136" s="61">
        <f t="shared" si="1826"/>
        <v>4.3170731707316633E-2</v>
      </c>
      <c r="BK1136" s="61">
        <f t="shared" si="1827"/>
        <v>3.6122448979591465E-2</v>
      </c>
      <c r="BL1136" s="61">
        <f t="shared" si="1828"/>
        <v>2.999999999999969E-2</v>
      </c>
      <c r="BM1136" s="61">
        <f t="shared" si="1829"/>
        <v>2.6029411764705614E-2</v>
      </c>
      <c r="BN1136" s="62">
        <f t="shared" si="1830"/>
        <v>0</v>
      </c>
      <c r="BO1136" s="62">
        <f t="shared" si="1831"/>
        <v>2</v>
      </c>
      <c r="BP1136" s="62">
        <f t="shared" si="1832"/>
        <v>35</v>
      </c>
      <c r="BQ1136" s="62">
        <f t="shared" si="1833"/>
        <v>0</v>
      </c>
      <c r="BR1136" s="62">
        <f t="shared" si="1834"/>
        <v>2</v>
      </c>
      <c r="BS1136" s="62">
        <f t="shared" si="1835"/>
        <v>10</v>
      </c>
      <c r="BT1136" s="62">
        <f t="shared" si="1836"/>
        <v>0</v>
      </c>
      <c r="BU1136" s="62">
        <f t="shared" si="1837"/>
        <v>1</v>
      </c>
      <c r="BV1136" s="62">
        <f t="shared" si="1838"/>
        <v>48</v>
      </c>
      <c r="BW1136" s="62">
        <f t="shared" si="1839"/>
        <v>0</v>
      </c>
      <c r="BX1136" s="62">
        <f t="shared" si="1840"/>
        <v>1</v>
      </c>
      <c r="BY1136" s="62">
        <f t="shared" si="1841"/>
        <v>34</v>
      </c>
      <c r="BZ1136" s="63" t="e">
        <f t="shared" si="1842"/>
        <v>#NUM!</v>
      </c>
      <c r="CA1136" s="63" t="e">
        <f t="shared" si="1843"/>
        <v>#NUM!</v>
      </c>
      <c r="CB1136" s="63" t="e">
        <f t="shared" si="1844"/>
        <v>#NUM!</v>
      </c>
      <c r="CC1136" s="63" t="e">
        <f t="shared" si="1845"/>
        <v>#NUM!</v>
      </c>
      <c r="CD1136" s="63" t="e">
        <f t="shared" si="1846"/>
        <v>#NUM!</v>
      </c>
      <c r="CE1136" s="63" t="e">
        <f t="shared" si="1847"/>
        <v>#NUM!</v>
      </c>
      <c r="CF1136" s="63" t="e">
        <f t="shared" si="1848"/>
        <v>#NUM!</v>
      </c>
      <c r="CG1136" s="63" t="e">
        <f t="shared" si="1849"/>
        <v>#NUM!</v>
      </c>
    </row>
    <row r="1137" spans="4:85" ht="26.25" customHeight="1" x14ac:dyDescent="0.25">
      <c r="E1137" s="37"/>
      <c r="F1137" s="37"/>
      <c r="G1137" s="78">
        <v>302.10000000000002</v>
      </c>
      <c r="H1137" s="41">
        <f t="shared" si="1800"/>
        <v>302.17</v>
      </c>
      <c r="I1137" s="42">
        <f t="shared" si="1850"/>
        <v>302.10000000000002</v>
      </c>
      <c r="J1137" s="43">
        <f t="shared" si="1801"/>
        <v>-3.1998234580169621E-4</v>
      </c>
      <c r="K1137" s="44">
        <f t="shared" si="1802"/>
        <v>-9.6666666666692436E-2</v>
      </c>
      <c r="L1137" s="76" t="s">
        <v>155</v>
      </c>
      <c r="M1137" s="127"/>
      <c r="N1137" s="46">
        <f t="shared" si="1803"/>
        <v>302.19666666666672</v>
      </c>
      <c r="O1137" s="46"/>
      <c r="P1137" s="37">
        <v>302.17</v>
      </c>
      <c r="Q1137" s="46">
        <v>-0.2</v>
      </c>
      <c r="R1137" s="40">
        <v>302.42</v>
      </c>
      <c r="S1137" s="78"/>
      <c r="T1137" s="78">
        <v>302.2</v>
      </c>
      <c r="U1137" s="47" t="str">
        <f t="shared" si="1804"/>
        <v/>
      </c>
      <c r="V1137" s="47" t="str">
        <f t="shared" si="1805"/>
        <v/>
      </c>
      <c r="W1137" s="50"/>
      <c r="X1137" s="50"/>
      <c r="Y1137" s="50"/>
      <c r="Z1137" s="50"/>
      <c r="AA1137" s="50"/>
      <c r="AB1137" s="50"/>
      <c r="AC1137" s="50"/>
      <c r="AD1137" s="50"/>
      <c r="AE1137" s="51" t="str">
        <f t="shared" si="1806"/>
        <v/>
      </c>
      <c r="AF1137" s="51" t="str">
        <f t="shared" si="1807"/>
        <v/>
      </c>
      <c r="AG1137" s="51" t="str">
        <f t="shared" si="1808"/>
        <v/>
      </c>
      <c r="AH1137" s="51" t="str">
        <f t="shared" si="1809"/>
        <v/>
      </c>
      <c r="AI1137" s="52">
        <f t="shared" si="1810"/>
        <v>302.17</v>
      </c>
      <c r="AJ1137" s="51"/>
      <c r="AK1137" s="53"/>
      <c r="AL1137" s="52"/>
      <c r="AM1137" s="53">
        <f t="shared" si="1811"/>
        <v>41</v>
      </c>
      <c r="AN1137" s="53">
        <f>IF(AJ1137&lt;&gt;"",IF(AJ1137="o",VLOOKUP(AM1137,OpenSect!$A$1:$D$11,2),IF(AJ1137="u",VLOOKUP(AM1137,UpHill!$A$1:$D$35,2),IF(AJ1137="d",VLOOKUP(AM1137,DownHill!$A$3:$D$29,2),IF(AJ1137="f",VLOOKUP(AM1137,FlatUnd!$A$2:$D$30,2),IF(AJ1137="t",VLOOKUP(AM1137,TimeAdd!$A$1:$D$176,2),IF(AJ1137="l",VLOOKUP(AM1137,SLimit!$A$1:$D$8,2),AN1136)))))),AN1136)</f>
        <v>49</v>
      </c>
      <c r="AO1137" s="53">
        <f>IF(AJ1137&lt;&gt;"",IF(AJ1137="o",VLOOKUP(AM1137,OpenSect!$A$1:$D$11,3),IF(AJ1137="u",VLOOKUP(AM1137,UpHill!$A$1:$D$35,3),IF(AJ1137="d",VLOOKUP(AM1137,DownHill!$A$3:$D$29,3),IF(AJ1137="f",VLOOKUP(AM1137,FlatUnd!$A$2:$D$30,3),IF(AJ1137="t",VLOOKUP(AM1137,TimeAdd!$A$1:$D$18,3),IF(AJ1137="l",VLOOKUP(AM1137,SLimit!$A$1:$D$8,3),AO1136)))))),AO1136)</f>
        <v>59</v>
      </c>
      <c r="AP1137" s="53">
        <f>IF(AJ1137&lt;&gt;"",IF(AJ1137="o",VLOOKUP(AM1137,OpenSect!$A$1:$D$11,4),IF(AJ1137="u",VLOOKUP(AM1137,UpHill!$A$1:$D$35,4),IF(AJ1137="d",VLOOKUP(AM1137,DownHill!$A$3:$D$29,4),IF(AJ1137="f",VLOOKUP(AM1137,FlatUnd!$A$2:$D$30,4),IF(AJ1137="t",VLOOKUP(AM1137,TimeAdd!$A$1:$D$18,4),IF(AJ1137="l",VLOOKUP(AM1137,SLimit!$A$1:$D$8,4),AP1136)))))),AP1136)</f>
        <v>68</v>
      </c>
      <c r="AQ1137" s="53">
        <v>80</v>
      </c>
      <c r="AR1137" s="54" t="str">
        <f t="shared" si="1812"/>
        <v>22 km stone</v>
      </c>
      <c r="AS1137" s="55"/>
      <c r="AT1137" s="55"/>
      <c r="AU1137" s="56" t="e">
        <f>IF(GroupStTimes!$A$8=0,MIN(CB1137,CD1137,CF1137),MIN(BZ1137,CB1137,CD1137,CF1137))</f>
        <v>#NUM!</v>
      </c>
      <c r="AV1137" s="56" t="e">
        <f>IF(GroupStTimes!$A$8=0,MAX(CC1137,CE1137,CG1137),MAX(CA1137,CC1137,CE1137,CG1137))</f>
        <v>#NUM!</v>
      </c>
      <c r="AW1137" s="57" t="str">
        <f t="shared" si="1813"/>
        <v/>
      </c>
      <c r="AX1137" s="58" t="str">
        <f t="shared" si="1814"/>
        <v/>
      </c>
      <c r="AY1137" s="58" t="str">
        <f t="shared" si="1815"/>
        <v/>
      </c>
      <c r="AZ1137" s="31">
        <f t="shared" si="1816"/>
        <v>300.29000000000002</v>
      </c>
      <c r="BA1137" s="59" t="e">
        <f t="shared" si="1817"/>
        <v>#NUM!</v>
      </c>
      <c r="BB1137" s="59" t="e">
        <f t="shared" si="1818"/>
        <v>#NUM!</v>
      </c>
      <c r="BC1137" s="59" t="e">
        <f t="shared" si="1819"/>
        <v>#NUM!</v>
      </c>
      <c r="BD1137" s="59" t="e">
        <f t="shared" si="1820"/>
        <v>#NUM!</v>
      </c>
      <c r="BE1137" s="59" t="e">
        <f t="shared" si="1821"/>
        <v>#NUM!</v>
      </c>
      <c r="BF1137" s="59" t="e">
        <f t="shared" si="1822"/>
        <v>#NUM!</v>
      </c>
      <c r="BG1137" s="59" t="e">
        <f t="shared" si="1823"/>
        <v>#NUM!</v>
      </c>
      <c r="BH1137" s="59" t="e">
        <f t="shared" si="1824"/>
        <v>#NUM!</v>
      </c>
      <c r="BI1137" s="31">
        <f t="shared" si="1825"/>
        <v>1.8799999999999955</v>
      </c>
      <c r="BJ1137" s="61">
        <f t="shared" si="1826"/>
        <v>4.5853658536585254E-2</v>
      </c>
      <c r="BK1137" s="61">
        <f t="shared" si="1827"/>
        <v>3.8367346938775415E-2</v>
      </c>
      <c r="BL1137" s="61">
        <f t="shared" si="1828"/>
        <v>3.1864406779660938E-2</v>
      </c>
      <c r="BM1137" s="61">
        <f t="shared" si="1829"/>
        <v>2.7647058823529344E-2</v>
      </c>
      <c r="BN1137" s="62">
        <f t="shared" si="1830"/>
        <v>0</v>
      </c>
      <c r="BO1137" s="62">
        <f t="shared" si="1831"/>
        <v>2</v>
      </c>
      <c r="BP1137" s="62">
        <f t="shared" si="1832"/>
        <v>45</v>
      </c>
      <c r="BQ1137" s="62">
        <f t="shared" si="1833"/>
        <v>0</v>
      </c>
      <c r="BR1137" s="62">
        <f t="shared" si="1834"/>
        <v>2</v>
      </c>
      <c r="BS1137" s="62">
        <f t="shared" si="1835"/>
        <v>18</v>
      </c>
      <c r="BT1137" s="62">
        <f t="shared" si="1836"/>
        <v>0</v>
      </c>
      <c r="BU1137" s="62">
        <f t="shared" si="1837"/>
        <v>1</v>
      </c>
      <c r="BV1137" s="62">
        <f t="shared" si="1838"/>
        <v>55</v>
      </c>
      <c r="BW1137" s="62">
        <f t="shared" si="1839"/>
        <v>0</v>
      </c>
      <c r="BX1137" s="62">
        <f t="shared" si="1840"/>
        <v>1</v>
      </c>
      <c r="BY1137" s="62">
        <f t="shared" si="1841"/>
        <v>40</v>
      </c>
      <c r="BZ1137" s="63" t="e">
        <f t="shared" si="1842"/>
        <v>#NUM!</v>
      </c>
      <c r="CA1137" s="63" t="e">
        <f t="shared" si="1843"/>
        <v>#NUM!</v>
      </c>
      <c r="CB1137" s="63" t="e">
        <f t="shared" si="1844"/>
        <v>#NUM!</v>
      </c>
      <c r="CC1137" s="63" t="e">
        <f t="shared" si="1845"/>
        <v>#NUM!</v>
      </c>
      <c r="CD1137" s="63" t="e">
        <f t="shared" si="1846"/>
        <v>#NUM!</v>
      </c>
      <c r="CE1137" s="63" t="e">
        <f t="shared" si="1847"/>
        <v>#NUM!</v>
      </c>
      <c r="CF1137" s="63" t="e">
        <f t="shared" si="1848"/>
        <v>#NUM!</v>
      </c>
      <c r="CG1137" s="63" t="e">
        <f t="shared" si="1849"/>
        <v>#NUM!</v>
      </c>
    </row>
    <row r="1138" spans="4:85" ht="26.25" customHeight="1" x14ac:dyDescent="0.25">
      <c r="E1138" s="37"/>
      <c r="F1138" s="37"/>
      <c r="G1138" s="78">
        <v>302.2</v>
      </c>
      <c r="H1138" s="41">
        <f t="shared" si="1800"/>
        <v>302.27999999999997</v>
      </c>
      <c r="I1138" s="42">
        <f t="shared" si="1850"/>
        <v>302.2</v>
      </c>
      <c r="J1138" s="43">
        <f t="shared" si="1801"/>
        <v>-3.4193690712540104E-4</v>
      </c>
      <c r="K1138" s="44">
        <f t="shared" si="1802"/>
        <v>-0.1033333333332962</v>
      </c>
      <c r="L1138" s="76" t="s">
        <v>506</v>
      </c>
      <c r="M1138" s="127"/>
      <c r="N1138" s="46">
        <f t="shared" si="1803"/>
        <v>302.30333333333328</v>
      </c>
      <c r="O1138" s="46"/>
      <c r="P1138" s="37">
        <v>302.27999999999997</v>
      </c>
      <c r="Q1138" s="46">
        <v>-0.2</v>
      </c>
      <c r="R1138" s="40">
        <v>302.52</v>
      </c>
      <c r="S1138" s="78"/>
      <c r="T1138" s="78">
        <v>302.31</v>
      </c>
      <c r="U1138" s="47">
        <f t="shared" si="1804"/>
        <v>28.146180000000001</v>
      </c>
      <c r="V1138" s="47">
        <f t="shared" si="1805"/>
        <v>30.192699999999999</v>
      </c>
      <c r="W1138" s="50">
        <v>28.146170000000001</v>
      </c>
      <c r="X1138" s="50">
        <v>30.192689999999999</v>
      </c>
      <c r="Y1138" s="50">
        <v>28.146170000000001</v>
      </c>
      <c r="Z1138" s="50">
        <v>30.192689999999999</v>
      </c>
      <c r="AA1138" s="50">
        <v>28.14622</v>
      </c>
      <c r="AB1138" s="50">
        <v>30.192730000000001</v>
      </c>
      <c r="AC1138" s="50">
        <v>28.146170000000001</v>
      </c>
      <c r="AD1138" s="50">
        <v>30.192689999999999</v>
      </c>
      <c r="AE1138" s="51" t="str">
        <f t="shared" si="1806"/>
        <v/>
      </c>
      <c r="AF1138" s="51" t="str">
        <f t="shared" si="1807"/>
        <v/>
      </c>
      <c r="AG1138" s="51" t="str">
        <f t="shared" si="1808"/>
        <v/>
      </c>
      <c r="AH1138" s="51" t="str">
        <f t="shared" si="1809"/>
        <v/>
      </c>
      <c r="AI1138" s="52">
        <f t="shared" si="1810"/>
        <v>302.27999999999997</v>
      </c>
      <c r="AJ1138" s="51" t="s">
        <v>58</v>
      </c>
      <c r="AK1138" s="53"/>
      <c r="AL1138" s="52"/>
      <c r="AM1138" s="53">
        <f t="shared" si="1811"/>
        <v>41</v>
      </c>
      <c r="AN1138" s="53">
        <f>IF(AJ1138&lt;&gt;"",IF(AJ1138="o",VLOOKUP(AM1138,OpenSect!$A$1:$D$11,2),IF(AJ1138="u",VLOOKUP(AM1138,UpHill!$A$1:$D$35,2),IF(AJ1138="d",VLOOKUP(AM1138,DownHill!$A$3:$D$29,2),IF(AJ1138="f",VLOOKUP(AM1138,FlatUnd!$A$2:$D$30,2),IF(AJ1138="t",VLOOKUP(AM1138,TimeAdd!$A$1:$D$176,2),IF(AJ1138="l",VLOOKUP(AM1138,SLimit!$A$1:$D$8,2),AN1137)))))),AN1137)</f>
        <v>49</v>
      </c>
      <c r="AO1138" s="53">
        <f>IF(AJ1138&lt;&gt;"",IF(AJ1138="o",VLOOKUP(AM1138,OpenSect!$A$1:$D$11,3),IF(AJ1138="u",VLOOKUP(AM1138,UpHill!$A$1:$D$35,3),IF(AJ1138="d",VLOOKUP(AM1138,DownHill!$A$3:$D$29,3),IF(AJ1138="f",VLOOKUP(AM1138,FlatUnd!$A$2:$D$30,3),IF(AJ1138="t",VLOOKUP(AM1138,TimeAdd!$A$1:$D$18,3),IF(AJ1138="l",VLOOKUP(AM1138,SLimit!$A$1:$D$8,3),AO1137)))))),AO1137)</f>
        <v>59</v>
      </c>
      <c r="AP1138" s="53">
        <f>IF(AJ1138&lt;&gt;"",IF(AJ1138="o",VLOOKUP(AM1138,OpenSect!$A$1:$D$11,4),IF(AJ1138="u",VLOOKUP(AM1138,UpHill!$A$1:$D$35,4),IF(AJ1138="d",VLOOKUP(AM1138,DownHill!$A$3:$D$29,4),IF(AJ1138="f",VLOOKUP(AM1138,FlatUnd!$A$2:$D$30,4),IF(AJ1138="t",VLOOKUP(AM1138,TimeAdd!$A$1:$D$18,4),IF(AJ1138="l",VLOOKUP(AM1138,SLimit!$A$1:$D$8,4),AP1137)))))),AP1137)</f>
        <v>68</v>
      </c>
      <c r="AQ1138" s="53">
        <v>80</v>
      </c>
      <c r="AR1138" s="54" t="str">
        <f t="shared" si="1812"/>
        <v>Control @ Warning - Side road junction{ right}. Dot on pole and yellow line.</v>
      </c>
      <c r="AS1138" s="55"/>
      <c r="AT1138" s="55"/>
      <c r="AU1138" s="56" t="e">
        <f>IF(GroupStTimes!$A$8=0,MIN(CB1138,CD1138,CF1138),MIN(BZ1138,CB1138,CD1138,CF1138))</f>
        <v>#NUM!</v>
      </c>
      <c r="AV1138" s="56" t="e">
        <f>IF(GroupStTimes!$A$8=0,MAX(CC1138,CE1138,CG1138),MAX(CA1138,CC1138,CE1138,CG1138))</f>
        <v>#NUM!</v>
      </c>
      <c r="AW1138" s="57" t="str">
        <f t="shared" si="1813"/>
        <v>28.14618  30.19270</v>
      </c>
      <c r="AX1138" s="58">
        <f t="shared" si="1814"/>
        <v>28.146170000000001</v>
      </c>
      <c r="AY1138" s="58">
        <f t="shared" si="1815"/>
        <v>30.192689999999999</v>
      </c>
      <c r="AZ1138" s="31">
        <f t="shared" si="1816"/>
        <v>300.29000000000002</v>
      </c>
      <c r="BA1138" s="59" t="e">
        <f t="shared" si="1817"/>
        <v>#NUM!</v>
      </c>
      <c r="BB1138" s="59" t="e">
        <f t="shared" si="1818"/>
        <v>#NUM!</v>
      </c>
      <c r="BC1138" s="59" t="e">
        <f t="shared" si="1819"/>
        <v>#NUM!</v>
      </c>
      <c r="BD1138" s="59" t="e">
        <f t="shared" si="1820"/>
        <v>#NUM!</v>
      </c>
      <c r="BE1138" s="59" t="e">
        <f t="shared" si="1821"/>
        <v>#NUM!</v>
      </c>
      <c r="BF1138" s="59" t="e">
        <f t="shared" si="1822"/>
        <v>#NUM!</v>
      </c>
      <c r="BG1138" s="59" t="e">
        <f t="shared" si="1823"/>
        <v>#NUM!</v>
      </c>
      <c r="BH1138" s="59" t="e">
        <f t="shared" si="1824"/>
        <v>#NUM!</v>
      </c>
      <c r="BI1138" s="31">
        <f t="shared" si="1825"/>
        <v>1.9899999999999523</v>
      </c>
      <c r="BJ1138" s="61">
        <f t="shared" si="1826"/>
        <v>4.8536585365852494E-2</v>
      </c>
      <c r="BK1138" s="61">
        <f t="shared" si="1827"/>
        <v>4.0612244897958207E-2</v>
      </c>
      <c r="BL1138" s="61">
        <f t="shared" si="1828"/>
        <v>3.3728813559321225E-2</v>
      </c>
      <c r="BM1138" s="61">
        <f t="shared" si="1829"/>
        <v>2.9264705882352238E-2</v>
      </c>
      <c r="BN1138" s="62">
        <f t="shared" si="1830"/>
        <v>0</v>
      </c>
      <c r="BO1138" s="62">
        <f t="shared" si="1831"/>
        <v>2</v>
      </c>
      <c r="BP1138" s="62">
        <f t="shared" si="1832"/>
        <v>55</v>
      </c>
      <c r="BQ1138" s="62">
        <f t="shared" si="1833"/>
        <v>0</v>
      </c>
      <c r="BR1138" s="62">
        <f t="shared" si="1834"/>
        <v>2</v>
      </c>
      <c r="BS1138" s="62">
        <f t="shared" si="1835"/>
        <v>26</v>
      </c>
      <c r="BT1138" s="62">
        <f t="shared" si="1836"/>
        <v>0</v>
      </c>
      <c r="BU1138" s="62">
        <f t="shared" si="1837"/>
        <v>2</v>
      </c>
      <c r="BV1138" s="62">
        <f t="shared" si="1838"/>
        <v>1</v>
      </c>
      <c r="BW1138" s="62">
        <f t="shared" si="1839"/>
        <v>0</v>
      </c>
      <c r="BX1138" s="62">
        <f t="shared" si="1840"/>
        <v>1</v>
      </c>
      <c r="BY1138" s="62">
        <f t="shared" si="1841"/>
        <v>45</v>
      </c>
      <c r="BZ1138" s="63" t="e">
        <f t="shared" si="1842"/>
        <v>#NUM!</v>
      </c>
      <c r="CA1138" s="63" t="e">
        <f t="shared" si="1843"/>
        <v>#NUM!</v>
      </c>
      <c r="CB1138" s="63" t="e">
        <f t="shared" si="1844"/>
        <v>#NUM!</v>
      </c>
      <c r="CC1138" s="63" t="e">
        <f t="shared" si="1845"/>
        <v>#NUM!</v>
      </c>
      <c r="CD1138" s="63" t="e">
        <f t="shared" si="1846"/>
        <v>#NUM!</v>
      </c>
      <c r="CE1138" s="63" t="e">
        <f t="shared" si="1847"/>
        <v>#NUM!</v>
      </c>
      <c r="CF1138" s="63" t="e">
        <f t="shared" si="1848"/>
        <v>#NUM!</v>
      </c>
      <c r="CG1138" s="63" t="e">
        <f t="shared" si="1849"/>
        <v>#NUM!</v>
      </c>
    </row>
    <row r="1139" spans="4:85" ht="26.25" customHeight="1" x14ac:dyDescent="0.25">
      <c r="D1139" s="37">
        <v>35</v>
      </c>
      <c r="E1139" s="37"/>
      <c r="F1139" s="37"/>
      <c r="G1139" s="78">
        <v>303.02</v>
      </c>
      <c r="H1139" s="41">
        <f t="shared" si="1800"/>
        <v>303.10000000000002</v>
      </c>
      <c r="I1139" s="42">
        <f t="shared" si="1850"/>
        <v>303.02</v>
      </c>
      <c r="J1139" s="43">
        <f t="shared" si="1801"/>
        <v>-3.4101159439427447E-4</v>
      </c>
      <c r="K1139" s="44">
        <f t="shared" si="1802"/>
        <v>-0.10333333333335304</v>
      </c>
      <c r="L1139" s="76" t="s">
        <v>170</v>
      </c>
      <c r="M1139" s="127"/>
      <c r="N1139" s="46">
        <f t="shared" si="1803"/>
        <v>303.12333333333333</v>
      </c>
      <c r="O1139" s="46"/>
      <c r="P1139" s="37">
        <v>303.10000000000002</v>
      </c>
      <c r="Q1139" s="46">
        <v>-0.2</v>
      </c>
      <c r="R1139" s="40">
        <v>303.33999999999997</v>
      </c>
      <c r="S1139" s="78"/>
      <c r="T1139" s="78">
        <v>303.13</v>
      </c>
      <c r="U1139" s="47" t="str">
        <f t="shared" si="1804"/>
        <v/>
      </c>
      <c r="V1139" s="47" t="str">
        <f t="shared" si="1805"/>
        <v/>
      </c>
      <c r="W1139" s="50"/>
      <c r="X1139" s="50"/>
      <c r="Y1139" s="50"/>
      <c r="Z1139" s="50"/>
      <c r="AA1139" s="50"/>
      <c r="AB1139" s="50"/>
      <c r="AC1139" s="50"/>
      <c r="AD1139" s="50"/>
      <c r="AE1139" s="51" t="str">
        <f t="shared" si="1806"/>
        <v/>
      </c>
      <c r="AF1139" s="51" t="str">
        <f t="shared" si="1807"/>
        <v/>
      </c>
      <c r="AG1139" s="51" t="str">
        <f t="shared" si="1808"/>
        <v/>
      </c>
      <c r="AH1139" s="51">
        <f t="shared" si="1809"/>
        <v>35</v>
      </c>
      <c r="AI1139" s="52">
        <f t="shared" si="1810"/>
        <v>303.10000000000002</v>
      </c>
      <c r="AJ1139" s="51" t="s">
        <v>31</v>
      </c>
      <c r="AK1139" s="53"/>
      <c r="AL1139" s="52"/>
      <c r="AM1139" s="53">
        <f t="shared" si="1811"/>
        <v>35</v>
      </c>
      <c r="AN1139" s="53">
        <f>IF(AJ1139&lt;&gt;"",IF(AJ1139="o",VLOOKUP(AM1139,OpenSect!$A$1:$D$11,2),IF(AJ1139="u",VLOOKUP(AM1139,UpHill!$A$1:$D$35,2),IF(AJ1139="d",VLOOKUP(AM1139,DownHill!$A$3:$D$29,2),IF(AJ1139="f",VLOOKUP(AM1139,FlatUnd!$A$2:$D$30,2),IF(AJ1139="t",VLOOKUP(AM1139,TimeAdd!$A$1:$D$176,2),IF(AJ1139="l",VLOOKUP(AM1139,SLimit!$A$1:$D$8,2),AN1138)))))),AN1138)</f>
        <v>40</v>
      </c>
      <c r="AO1139" s="53">
        <f>IF(AJ1139&lt;&gt;"",IF(AJ1139="o",VLOOKUP(AM1139,OpenSect!$A$1:$D$11,3),IF(AJ1139="u",VLOOKUP(AM1139,UpHill!$A$1:$D$35,3),IF(AJ1139="d",VLOOKUP(AM1139,DownHill!$A$3:$D$29,3),IF(AJ1139="f",VLOOKUP(AM1139,FlatUnd!$A$2:$D$30,3),IF(AJ1139="t",VLOOKUP(AM1139,TimeAdd!$A$1:$D$18,3),IF(AJ1139="l",VLOOKUP(AM1139,SLimit!$A$1:$D$8,3),AO1138)))))),AO1138)</f>
        <v>45</v>
      </c>
      <c r="AP1139" s="53">
        <f>IF(AJ1139&lt;&gt;"",IF(AJ1139="o",VLOOKUP(AM1139,OpenSect!$A$1:$D$11,4),IF(AJ1139="u",VLOOKUP(AM1139,UpHill!$A$1:$D$35,4),IF(AJ1139="d",VLOOKUP(AM1139,DownHill!$A$3:$D$29,4),IF(AJ1139="f",VLOOKUP(AM1139,FlatUnd!$A$2:$D$30,4),IF(AJ1139="t",VLOOKUP(AM1139,TimeAdd!$A$1:$D$18,4),IF(AJ1139="l",VLOOKUP(AM1139,SLimit!$A$1:$D$8,4),AP1138)))))),AP1138)</f>
        <v>50</v>
      </c>
      <c r="AQ1139" s="53">
        <v>80</v>
      </c>
      <c r="AR1139" s="54" t="str">
        <f t="shared" si="1812"/>
        <v>Overhead wires</v>
      </c>
      <c r="AS1139" s="55"/>
      <c r="AT1139" s="55"/>
      <c r="AU1139" s="56" t="e">
        <f>IF(GroupStTimes!$A$8=0,MIN(CB1139,CD1139,CF1139),MIN(BZ1139,CB1139,CD1139,CF1139))</f>
        <v>#NUM!</v>
      </c>
      <c r="AV1139" s="56" t="e">
        <f>IF(GroupStTimes!$A$8=0,MAX(CC1139,CE1139,CG1139),MAX(CA1139,CC1139,CE1139,CG1139))</f>
        <v>#NUM!</v>
      </c>
      <c r="AW1139" s="57" t="str">
        <f t="shared" si="1813"/>
        <v/>
      </c>
      <c r="AX1139" s="58" t="str">
        <f t="shared" si="1814"/>
        <v/>
      </c>
      <c r="AY1139" s="58" t="str">
        <f t="shared" si="1815"/>
        <v/>
      </c>
      <c r="AZ1139" s="31">
        <f t="shared" si="1816"/>
        <v>300.29000000000002</v>
      </c>
      <c r="BA1139" s="59" t="e">
        <f t="shared" si="1817"/>
        <v>#NUM!</v>
      </c>
      <c r="BB1139" s="59" t="e">
        <f t="shared" si="1818"/>
        <v>#NUM!</v>
      </c>
      <c r="BC1139" s="59" t="e">
        <f t="shared" si="1819"/>
        <v>#NUM!</v>
      </c>
      <c r="BD1139" s="59" t="e">
        <f t="shared" si="1820"/>
        <v>#NUM!</v>
      </c>
      <c r="BE1139" s="59" t="e">
        <f t="shared" si="1821"/>
        <v>#NUM!</v>
      </c>
      <c r="BF1139" s="59" t="e">
        <f t="shared" si="1822"/>
        <v>#NUM!</v>
      </c>
      <c r="BG1139" s="59" t="e">
        <f t="shared" si="1823"/>
        <v>#NUM!</v>
      </c>
      <c r="BH1139" s="59" t="e">
        <f t="shared" si="1824"/>
        <v>#NUM!</v>
      </c>
      <c r="BI1139" s="31">
        <f t="shared" si="1825"/>
        <v>2.8100000000000023</v>
      </c>
      <c r="BJ1139" s="61">
        <f t="shared" si="1826"/>
        <v>6.8536585365853719E-2</v>
      </c>
      <c r="BK1139" s="61">
        <f t="shared" si="1827"/>
        <v>5.7346938775510253E-2</v>
      </c>
      <c r="BL1139" s="61">
        <f t="shared" si="1828"/>
        <v>4.7627118644067837E-2</v>
      </c>
      <c r="BM1139" s="61">
        <f t="shared" si="1829"/>
        <v>4.1323529411764738E-2</v>
      </c>
      <c r="BN1139" s="62">
        <f t="shared" si="1830"/>
        <v>0</v>
      </c>
      <c r="BO1139" s="62">
        <f t="shared" si="1831"/>
        <v>4</v>
      </c>
      <c r="BP1139" s="62">
        <f t="shared" si="1832"/>
        <v>7</v>
      </c>
      <c r="BQ1139" s="62">
        <f t="shared" si="1833"/>
        <v>0</v>
      </c>
      <c r="BR1139" s="62">
        <f t="shared" si="1834"/>
        <v>3</v>
      </c>
      <c r="BS1139" s="62">
        <f t="shared" si="1835"/>
        <v>26</v>
      </c>
      <c r="BT1139" s="62">
        <f t="shared" si="1836"/>
        <v>0</v>
      </c>
      <c r="BU1139" s="62">
        <f t="shared" si="1837"/>
        <v>2</v>
      </c>
      <c r="BV1139" s="62">
        <f t="shared" si="1838"/>
        <v>51</v>
      </c>
      <c r="BW1139" s="62">
        <f t="shared" si="1839"/>
        <v>0</v>
      </c>
      <c r="BX1139" s="62">
        <f t="shared" si="1840"/>
        <v>2</v>
      </c>
      <c r="BY1139" s="62">
        <f t="shared" si="1841"/>
        <v>29</v>
      </c>
      <c r="BZ1139" s="63" t="e">
        <f t="shared" si="1842"/>
        <v>#NUM!</v>
      </c>
      <c r="CA1139" s="63" t="e">
        <f t="shared" si="1843"/>
        <v>#NUM!</v>
      </c>
      <c r="CB1139" s="63" t="e">
        <f t="shared" si="1844"/>
        <v>#NUM!</v>
      </c>
      <c r="CC1139" s="63" t="e">
        <f t="shared" si="1845"/>
        <v>#NUM!</v>
      </c>
      <c r="CD1139" s="63" t="e">
        <f t="shared" si="1846"/>
        <v>#NUM!</v>
      </c>
      <c r="CE1139" s="63" t="e">
        <f t="shared" si="1847"/>
        <v>#NUM!</v>
      </c>
      <c r="CF1139" s="63" t="e">
        <f t="shared" si="1848"/>
        <v>#NUM!</v>
      </c>
      <c r="CG1139" s="63" t="e">
        <f t="shared" si="1849"/>
        <v>#NUM!</v>
      </c>
    </row>
    <row r="1140" spans="4:85" ht="26.25" customHeight="1" x14ac:dyDescent="0.25">
      <c r="E1140" s="37"/>
      <c r="F1140" s="37"/>
      <c r="G1140" s="78">
        <v>303.33999999999997</v>
      </c>
      <c r="H1140" s="41">
        <f t="shared" si="1800"/>
        <v>303.42</v>
      </c>
      <c r="I1140" s="42">
        <f t="shared" si="1850"/>
        <v>303.33999999999997</v>
      </c>
      <c r="J1140" s="43">
        <f t="shared" si="1801"/>
        <v>-3.6262939276083107E-4</v>
      </c>
      <c r="K1140" s="44">
        <f t="shared" si="1802"/>
        <v>-0.11000000000007049</v>
      </c>
      <c r="L1140" s="76" t="s">
        <v>170</v>
      </c>
      <c r="M1140" s="127"/>
      <c r="N1140" s="46">
        <f t="shared" si="1803"/>
        <v>303.45000000000005</v>
      </c>
      <c r="O1140" s="46"/>
      <c r="P1140" s="37">
        <v>303.42</v>
      </c>
      <c r="Q1140" s="46">
        <v>-0.2</v>
      </c>
      <c r="R1140" s="40">
        <v>303.67</v>
      </c>
      <c r="S1140" s="77"/>
      <c r="T1140" s="77">
        <v>303.45999999999998</v>
      </c>
      <c r="U1140" s="47" t="str">
        <f t="shared" si="1804"/>
        <v/>
      </c>
      <c r="V1140" s="47" t="str">
        <f t="shared" si="1805"/>
        <v/>
      </c>
      <c r="W1140" s="50"/>
      <c r="X1140" s="50"/>
      <c r="Y1140" s="50"/>
      <c r="Z1140" s="50"/>
      <c r="AA1140" s="50"/>
      <c r="AB1140" s="50"/>
      <c r="AC1140" s="50"/>
      <c r="AD1140" s="50"/>
      <c r="AE1140" s="51" t="str">
        <f t="shared" si="1806"/>
        <v/>
      </c>
      <c r="AF1140" s="51" t="str">
        <f t="shared" si="1807"/>
        <v/>
      </c>
      <c r="AG1140" s="51" t="str">
        <f t="shared" si="1808"/>
        <v/>
      </c>
      <c r="AH1140" s="51" t="str">
        <f t="shared" si="1809"/>
        <v/>
      </c>
      <c r="AI1140" s="52">
        <f t="shared" si="1810"/>
        <v>303.42</v>
      </c>
      <c r="AJ1140" s="51"/>
      <c r="AK1140" s="53"/>
      <c r="AL1140" s="52"/>
      <c r="AM1140" s="53">
        <f t="shared" si="1811"/>
        <v>35</v>
      </c>
      <c r="AN1140" s="53">
        <f>IF(AJ1140&lt;&gt;"",IF(AJ1140="o",VLOOKUP(AM1140,OpenSect!$A$1:$D$11,2),IF(AJ1140="u",VLOOKUP(AM1140,UpHill!$A$1:$D$35,2),IF(AJ1140="d",VLOOKUP(AM1140,DownHill!$A$3:$D$29,2),IF(AJ1140="f",VLOOKUP(AM1140,FlatUnd!$A$2:$D$30,2),IF(AJ1140="t",VLOOKUP(AM1140,TimeAdd!$A$1:$D$176,2),IF(AJ1140="l",VLOOKUP(AM1140,SLimit!$A$1:$D$8,2),AN1139)))))),AN1139)</f>
        <v>40</v>
      </c>
      <c r="AO1140" s="53">
        <f>IF(AJ1140&lt;&gt;"",IF(AJ1140="o",VLOOKUP(AM1140,OpenSect!$A$1:$D$11,3),IF(AJ1140="u",VLOOKUP(AM1140,UpHill!$A$1:$D$35,3),IF(AJ1140="d",VLOOKUP(AM1140,DownHill!$A$3:$D$29,3),IF(AJ1140="f",VLOOKUP(AM1140,FlatUnd!$A$2:$D$30,3),IF(AJ1140="t",VLOOKUP(AM1140,TimeAdd!$A$1:$D$18,3),IF(AJ1140="l",VLOOKUP(AM1140,SLimit!$A$1:$D$8,3),AO1139)))))),AO1139)</f>
        <v>45</v>
      </c>
      <c r="AP1140" s="53">
        <f>IF(AJ1140&lt;&gt;"",IF(AJ1140="o",VLOOKUP(AM1140,OpenSect!$A$1:$D$11,4),IF(AJ1140="u",VLOOKUP(AM1140,UpHill!$A$1:$D$35,4),IF(AJ1140="d",VLOOKUP(AM1140,DownHill!$A$3:$D$29,4),IF(AJ1140="f",VLOOKUP(AM1140,FlatUnd!$A$2:$D$30,4),IF(AJ1140="t",VLOOKUP(AM1140,TimeAdd!$A$1:$D$18,4),IF(AJ1140="l",VLOOKUP(AM1140,SLimit!$A$1:$D$8,4),AP1139)))))),AP1139)</f>
        <v>50</v>
      </c>
      <c r="AQ1140" s="53">
        <v>80</v>
      </c>
      <c r="AR1140" s="54" t="str">
        <f t="shared" si="1812"/>
        <v>Overhead wires</v>
      </c>
      <c r="AS1140" s="55"/>
      <c r="AT1140" s="55"/>
      <c r="AU1140" s="56" t="e">
        <f>IF(GroupStTimes!$A$8=0,MIN(CB1140,CD1140,CF1140),MIN(BZ1140,CB1140,CD1140,CF1140))</f>
        <v>#NUM!</v>
      </c>
      <c r="AV1140" s="56" t="e">
        <f>IF(GroupStTimes!$A$8=0,MAX(CC1140,CE1140,CG1140),MAX(CA1140,CC1140,CE1140,CG1140))</f>
        <v>#NUM!</v>
      </c>
      <c r="AW1140" s="57" t="str">
        <f t="shared" si="1813"/>
        <v/>
      </c>
      <c r="AX1140" s="58" t="str">
        <f t="shared" si="1814"/>
        <v/>
      </c>
      <c r="AY1140" s="58" t="str">
        <f t="shared" si="1815"/>
        <v/>
      </c>
      <c r="AZ1140" s="31">
        <f t="shared" si="1816"/>
        <v>303.10000000000002</v>
      </c>
      <c r="BA1140" s="59" t="e">
        <f t="shared" si="1817"/>
        <v>#NUM!</v>
      </c>
      <c r="BB1140" s="59" t="e">
        <f t="shared" si="1818"/>
        <v>#NUM!</v>
      </c>
      <c r="BC1140" s="59" t="e">
        <f t="shared" si="1819"/>
        <v>#NUM!</v>
      </c>
      <c r="BD1140" s="59" t="e">
        <f t="shared" si="1820"/>
        <v>#NUM!</v>
      </c>
      <c r="BE1140" s="59" t="e">
        <f t="shared" si="1821"/>
        <v>#NUM!</v>
      </c>
      <c r="BF1140" s="59" t="e">
        <f t="shared" si="1822"/>
        <v>#NUM!</v>
      </c>
      <c r="BG1140" s="59" t="e">
        <f t="shared" si="1823"/>
        <v>#NUM!</v>
      </c>
      <c r="BH1140" s="59" t="e">
        <f t="shared" si="1824"/>
        <v>#NUM!</v>
      </c>
      <c r="BI1140" s="31">
        <f t="shared" si="1825"/>
        <v>0.31999999999999318</v>
      </c>
      <c r="BJ1140" s="61">
        <f t="shared" si="1826"/>
        <v>9.1428571428569475E-3</v>
      </c>
      <c r="BK1140" s="61">
        <f t="shared" si="1827"/>
        <v>7.9999999999998302E-3</v>
      </c>
      <c r="BL1140" s="61">
        <f t="shared" si="1828"/>
        <v>7.1111111111109597E-3</v>
      </c>
      <c r="BM1140" s="61">
        <f t="shared" si="1829"/>
        <v>6.3999999999998633E-3</v>
      </c>
      <c r="BN1140" s="62">
        <f t="shared" si="1830"/>
        <v>0</v>
      </c>
      <c r="BO1140" s="62">
        <f t="shared" si="1831"/>
        <v>0</v>
      </c>
      <c r="BP1140" s="62">
        <f t="shared" si="1832"/>
        <v>33</v>
      </c>
      <c r="BQ1140" s="62">
        <f t="shared" si="1833"/>
        <v>0</v>
      </c>
      <c r="BR1140" s="62">
        <f t="shared" si="1834"/>
        <v>0</v>
      </c>
      <c r="BS1140" s="62">
        <f t="shared" si="1835"/>
        <v>29</v>
      </c>
      <c r="BT1140" s="62">
        <f t="shared" si="1836"/>
        <v>0</v>
      </c>
      <c r="BU1140" s="62">
        <f t="shared" si="1837"/>
        <v>0</v>
      </c>
      <c r="BV1140" s="62">
        <f t="shared" si="1838"/>
        <v>26</v>
      </c>
      <c r="BW1140" s="62">
        <f t="shared" si="1839"/>
        <v>0</v>
      </c>
      <c r="BX1140" s="62">
        <f t="shared" si="1840"/>
        <v>0</v>
      </c>
      <c r="BY1140" s="62">
        <f t="shared" si="1841"/>
        <v>23</v>
      </c>
      <c r="BZ1140" s="63" t="e">
        <f t="shared" si="1842"/>
        <v>#NUM!</v>
      </c>
      <c r="CA1140" s="63" t="e">
        <f t="shared" si="1843"/>
        <v>#NUM!</v>
      </c>
      <c r="CB1140" s="63" t="e">
        <f t="shared" si="1844"/>
        <v>#NUM!</v>
      </c>
      <c r="CC1140" s="63" t="e">
        <f t="shared" si="1845"/>
        <v>#NUM!</v>
      </c>
      <c r="CD1140" s="63" t="e">
        <f t="shared" si="1846"/>
        <v>#NUM!</v>
      </c>
      <c r="CE1140" s="63" t="e">
        <f t="shared" si="1847"/>
        <v>#NUM!</v>
      </c>
      <c r="CF1140" s="63" t="e">
        <f t="shared" si="1848"/>
        <v>#NUM!</v>
      </c>
      <c r="CG1140" s="63" t="e">
        <f t="shared" si="1849"/>
        <v>#NUM!</v>
      </c>
    </row>
    <row r="1141" spans="4:85" ht="26.25" customHeight="1" x14ac:dyDescent="0.25">
      <c r="D1141" s="37">
        <v>30</v>
      </c>
      <c r="E1141" s="37"/>
      <c r="F1141" s="37"/>
      <c r="G1141" s="78">
        <v>303.38</v>
      </c>
      <c r="H1141" s="41">
        <f t="shared" si="1800"/>
        <v>303.45999999999998</v>
      </c>
      <c r="I1141" s="42">
        <f t="shared" si="1850"/>
        <v>303.38</v>
      </c>
      <c r="J1141" s="43">
        <f t="shared" si="1801"/>
        <v>-3.5159426022375682E-4</v>
      </c>
      <c r="K1141" s="44">
        <f t="shared" si="1802"/>
        <v>-0.10666666666668334</v>
      </c>
      <c r="L1141" s="76" t="s">
        <v>535</v>
      </c>
      <c r="M1141" s="127"/>
      <c r="N1141" s="46">
        <f t="shared" si="1803"/>
        <v>303.48666666666668</v>
      </c>
      <c r="O1141" s="46"/>
      <c r="P1141" s="37">
        <v>303.45999999999998</v>
      </c>
      <c r="Q1141" s="46">
        <v>-0.2</v>
      </c>
      <c r="R1141" s="40">
        <v>303.70999999999998</v>
      </c>
      <c r="S1141" s="78"/>
      <c r="T1141" s="78">
        <v>303.49</v>
      </c>
      <c r="U1141" s="47" t="str">
        <f t="shared" si="1804"/>
        <v/>
      </c>
      <c r="V1141" s="47" t="str">
        <f t="shared" si="1805"/>
        <v/>
      </c>
      <c r="W1141" s="50"/>
      <c r="X1141" s="50"/>
      <c r="Y1141" s="50"/>
      <c r="Z1141" s="50"/>
      <c r="AA1141" s="50"/>
      <c r="AB1141" s="50"/>
      <c r="AC1141" s="50"/>
      <c r="AD1141" s="50"/>
      <c r="AE1141" s="51" t="str">
        <f t="shared" si="1806"/>
        <v/>
      </c>
      <c r="AF1141" s="51" t="str">
        <f t="shared" si="1807"/>
        <v/>
      </c>
      <c r="AG1141" s="51" t="str">
        <f t="shared" si="1808"/>
        <v/>
      </c>
      <c r="AH1141" s="51">
        <f t="shared" si="1809"/>
        <v>30</v>
      </c>
      <c r="AI1141" s="52">
        <f t="shared" si="1810"/>
        <v>303.45999999999998</v>
      </c>
      <c r="AJ1141" s="51" t="s">
        <v>25</v>
      </c>
      <c r="AK1141" s="53"/>
      <c r="AL1141" s="52"/>
      <c r="AM1141" s="53">
        <f t="shared" si="1811"/>
        <v>30</v>
      </c>
      <c r="AN1141" s="53">
        <f>IF(AJ1141&lt;&gt;"",IF(AJ1141="o",VLOOKUP(AM1141,OpenSect!$A$1:$D$11,2),IF(AJ1141="u",VLOOKUP(AM1141,UpHill!$A$1:$D$35,2),IF(AJ1141="d",VLOOKUP(AM1141,DownHill!$A$3:$D$29,2),IF(AJ1141="f",VLOOKUP(AM1141,FlatUnd!$A$2:$D$30,2),IF(AJ1141="t",VLOOKUP(AM1141,TimeAdd!$A$1:$D$176,2),IF(AJ1141="l",VLOOKUP(AM1141,SLimit!$A$1:$D$8,2),AN1140)))))),AN1140)</f>
        <v>30</v>
      </c>
      <c r="AO1141" s="53">
        <f>IF(AJ1141&lt;&gt;"",IF(AJ1141="o",VLOOKUP(AM1141,OpenSect!$A$1:$D$11,3),IF(AJ1141="u",VLOOKUP(AM1141,UpHill!$A$1:$D$35,3),IF(AJ1141="d",VLOOKUP(AM1141,DownHill!$A$3:$D$29,3),IF(AJ1141="f",VLOOKUP(AM1141,FlatUnd!$A$2:$D$30,3),IF(AJ1141="t",VLOOKUP(AM1141,TimeAdd!$A$1:$D$18,3),IF(AJ1141="l",VLOOKUP(AM1141,SLimit!$A$1:$D$8,3),AO1140)))))),AO1140)</f>
        <v>30</v>
      </c>
      <c r="AP1141" s="53">
        <f>IF(AJ1141&lt;&gt;"",IF(AJ1141="o",VLOOKUP(AM1141,OpenSect!$A$1:$D$11,4),IF(AJ1141="u",VLOOKUP(AM1141,UpHill!$A$1:$D$35,4),IF(AJ1141="d",VLOOKUP(AM1141,DownHill!$A$3:$D$29,4),IF(AJ1141="f",VLOOKUP(AM1141,FlatUnd!$A$2:$D$30,4),IF(AJ1141="t",VLOOKUP(AM1141,TimeAdd!$A$1:$D$18,4),IF(AJ1141="l",VLOOKUP(AM1141,SLimit!$A$1:$D$8,4),AP1140)))))),AP1140)</f>
        <v>30</v>
      </c>
      <c r="AQ1141" s="53">
        <v>80</v>
      </c>
      <c r="AR1141" s="54" t="str">
        <f t="shared" si="1812"/>
        <v>Remnants of the 'R68 (N11) Newcastle{ straight }/R621 Hattingspruit, Dannhauser{ right}' sign. Move to center of road.</v>
      </c>
      <c r="AS1141" s="55"/>
      <c r="AT1141" s="55"/>
      <c r="AU1141" s="56" t="e">
        <f>IF(GroupStTimes!$A$8=0,MIN(CB1141,CD1141,CF1141),MIN(BZ1141,CB1141,CD1141,CF1141))</f>
        <v>#NUM!</v>
      </c>
      <c r="AV1141" s="56" t="e">
        <f>IF(GroupStTimes!$A$8=0,MAX(CC1141,CE1141,CG1141),MAX(CA1141,CC1141,CE1141,CG1141))</f>
        <v>#NUM!</v>
      </c>
      <c r="AW1141" s="57" t="str">
        <f t="shared" si="1813"/>
        <v/>
      </c>
      <c r="AX1141" s="58" t="str">
        <f t="shared" si="1814"/>
        <v/>
      </c>
      <c r="AY1141" s="58" t="str">
        <f t="shared" si="1815"/>
        <v/>
      </c>
      <c r="AZ1141" s="31">
        <f t="shared" si="1816"/>
        <v>303.10000000000002</v>
      </c>
      <c r="BA1141" s="59" t="e">
        <f t="shared" si="1817"/>
        <v>#NUM!</v>
      </c>
      <c r="BB1141" s="59" t="e">
        <f t="shared" si="1818"/>
        <v>#NUM!</v>
      </c>
      <c r="BC1141" s="59" t="e">
        <f t="shared" si="1819"/>
        <v>#NUM!</v>
      </c>
      <c r="BD1141" s="59" t="e">
        <f t="shared" si="1820"/>
        <v>#NUM!</v>
      </c>
      <c r="BE1141" s="59" t="e">
        <f t="shared" si="1821"/>
        <v>#NUM!</v>
      </c>
      <c r="BF1141" s="59" t="e">
        <f t="shared" si="1822"/>
        <v>#NUM!</v>
      </c>
      <c r="BG1141" s="59" t="e">
        <f t="shared" si="1823"/>
        <v>#NUM!</v>
      </c>
      <c r="BH1141" s="59" t="e">
        <f t="shared" si="1824"/>
        <v>#NUM!</v>
      </c>
      <c r="BI1141" s="31">
        <f t="shared" si="1825"/>
        <v>0.3599999999999568</v>
      </c>
      <c r="BJ1141" s="61">
        <f t="shared" si="1826"/>
        <v>1.0285714285713052E-2</v>
      </c>
      <c r="BK1141" s="61">
        <f t="shared" si="1827"/>
        <v>8.9999999999989203E-3</v>
      </c>
      <c r="BL1141" s="61">
        <f t="shared" si="1828"/>
        <v>7.9999999999990391E-3</v>
      </c>
      <c r="BM1141" s="61">
        <f t="shared" si="1829"/>
        <v>7.1999999999991359E-3</v>
      </c>
      <c r="BN1141" s="62">
        <f t="shared" si="1830"/>
        <v>0</v>
      </c>
      <c r="BO1141" s="62">
        <f t="shared" si="1831"/>
        <v>0</v>
      </c>
      <c r="BP1141" s="62">
        <f t="shared" si="1832"/>
        <v>37</v>
      </c>
      <c r="BQ1141" s="62">
        <f t="shared" si="1833"/>
        <v>0</v>
      </c>
      <c r="BR1141" s="62">
        <f t="shared" si="1834"/>
        <v>0</v>
      </c>
      <c r="BS1141" s="62">
        <f t="shared" si="1835"/>
        <v>32</v>
      </c>
      <c r="BT1141" s="62">
        <f t="shared" si="1836"/>
        <v>0</v>
      </c>
      <c r="BU1141" s="62">
        <f t="shared" si="1837"/>
        <v>0</v>
      </c>
      <c r="BV1141" s="62">
        <f t="shared" si="1838"/>
        <v>29</v>
      </c>
      <c r="BW1141" s="62">
        <f t="shared" si="1839"/>
        <v>0</v>
      </c>
      <c r="BX1141" s="62">
        <f t="shared" si="1840"/>
        <v>0</v>
      </c>
      <c r="BY1141" s="62">
        <f t="shared" si="1841"/>
        <v>26</v>
      </c>
      <c r="BZ1141" s="63" t="e">
        <f t="shared" si="1842"/>
        <v>#NUM!</v>
      </c>
      <c r="CA1141" s="63" t="e">
        <f t="shared" si="1843"/>
        <v>#NUM!</v>
      </c>
      <c r="CB1141" s="63" t="e">
        <f t="shared" si="1844"/>
        <v>#NUM!</v>
      </c>
      <c r="CC1141" s="63" t="e">
        <f t="shared" si="1845"/>
        <v>#NUM!</v>
      </c>
      <c r="CD1141" s="63" t="e">
        <f t="shared" si="1846"/>
        <v>#NUM!</v>
      </c>
      <c r="CE1141" s="63" t="e">
        <f t="shared" si="1847"/>
        <v>#NUM!</v>
      </c>
      <c r="CF1141" s="63" t="e">
        <f t="shared" si="1848"/>
        <v>#NUM!</v>
      </c>
      <c r="CG1141" s="63" t="e">
        <f t="shared" si="1849"/>
        <v>#NUM!</v>
      </c>
    </row>
    <row r="1142" spans="4:85" ht="26.25" customHeight="1" x14ac:dyDescent="0.25">
      <c r="D1142" s="37">
        <v>30</v>
      </c>
      <c r="E1142" s="37"/>
      <c r="F1142" s="37"/>
      <c r="G1142" s="78">
        <v>303.63</v>
      </c>
      <c r="H1142" s="41">
        <f t="shared" si="1800"/>
        <v>303.7</v>
      </c>
      <c r="I1142" s="42">
        <f t="shared" si="1850"/>
        <v>303.63</v>
      </c>
      <c r="J1142" s="43">
        <f t="shared" si="1801"/>
        <v>-3.183699458771941E-4</v>
      </c>
      <c r="K1142" s="44">
        <f t="shared" si="1802"/>
        <v>-9.6666666666692436E-2</v>
      </c>
      <c r="L1142" s="76" t="s">
        <v>536</v>
      </c>
      <c r="M1142" s="127"/>
      <c r="N1142" s="46">
        <f t="shared" si="1803"/>
        <v>303.72666666666669</v>
      </c>
      <c r="O1142" s="46"/>
      <c r="P1142" s="37">
        <v>303.7</v>
      </c>
      <c r="Q1142" s="46">
        <v>-0.2</v>
      </c>
      <c r="R1142" s="40">
        <v>303.95</v>
      </c>
      <c r="S1142" s="78"/>
      <c r="T1142" s="78">
        <v>303.73</v>
      </c>
      <c r="U1142" s="47" t="str">
        <f t="shared" si="1804"/>
        <v/>
      </c>
      <c r="V1142" s="47" t="str">
        <f t="shared" si="1805"/>
        <v/>
      </c>
      <c r="W1142" s="50"/>
      <c r="X1142" s="50"/>
      <c r="Y1142" s="50"/>
      <c r="Z1142" s="50"/>
      <c r="AA1142" s="50"/>
      <c r="AB1142" s="50"/>
      <c r="AC1142" s="50"/>
      <c r="AD1142" s="50"/>
      <c r="AE1142" s="51" t="str">
        <f t="shared" si="1806"/>
        <v/>
      </c>
      <c r="AF1142" s="51" t="str">
        <f t="shared" si="1807"/>
        <v/>
      </c>
      <c r="AG1142" s="51" t="str">
        <f t="shared" si="1808"/>
        <v/>
      </c>
      <c r="AH1142" s="51">
        <f t="shared" si="1809"/>
        <v>30</v>
      </c>
      <c r="AI1142" s="52">
        <f t="shared" si="1810"/>
        <v>303.7</v>
      </c>
      <c r="AJ1142" s="51" t="s">
        <v>25</v>
      </c>
      <c r="AK1142" s="53"/>
      <c r="AL1142" s="52"/>
      <c r="AM1142" s="53">
        <f t="shared" si="1811"/>
        <v>30</v>
      </c>
      <c r="AN1142" s="53">
        <f>IF(AJ1142&lt;&gt;"",IF(AJ1142="o",VLOOKUP(AM1142,OpenSect!$A$1:$D$11,2),IF(AJ1142="u",VLOOKUP(AM1142,UpHill!$A$1:$D$35,2),IF(AJ1142="d",VLOOKUP(AM1142,DownHill!$A$3:$D$29,2),IF(AJ1142="f",VLOOKUP(AM1142,FlatUnd!$A$2:$D$30,2),IF(AJ1142="t",VLOOKUP(AM1142,TimeAdd!$A$1:$D$176,2),IF(AJ1142="l",VLOOKUP(AM1142,SLimit!$A$1:$D$8,2),AN1141)))))),AN1141)</f>
        <v>30</v>
      </c>
      <c r="AO1142" s="53">
        <f>IF(AJ1142&lt;&gt;"",IF(AJ1142="o",VLOOKUP(AM1142,OpenSect!$A$1:$D$11,3),IF(AJ1142="u",VLOOKUP(AM1142,UpHill!$A$1:$D$35,3),IF(AJ1142="d",VLOOKUP(AM1142,DownHill!$A$3:$D$29,3),IF(AJ1142="f",VLOOKUP(AM1142,FlatUnd!$A$2:$D$30,3),IF(AJ1142="t",VLOOKUP(AM1142,TimeAdd!$A$1:$D$18,3),IF(AJ1142="l",VLOOKUP(AM1142,SLimit!$A$1:$D$8,3),AO1141)))))),AO1141)</f>
        <v>30</v>
      </c>
      <c r="AP1142" s="53">
        <f>IF(AJ1142&lt;&gt;"",IF(AJ1142="o",VLOOKUP(AM1142,OpenSect!$A$1:$D$11,4),IF(AJ1142="u",VLOOKUP(AM1142,UpHill!$A$1:$D$35,4),IF(AJ1142="d",VLOOKUP(AM1142,DownHill!$A$3:$D$29,4),IF(AJ1142="f",VLOOKUP(AM1142,FlatUnd!$A$2:$D$30,4),IF(AJ1142="t",VLOOKUP(AM1142,TimeAdd!$A$1:$D$18,4),IF(AJ1142="l",VLOOKUP(AM1142,SLimit!$A$1:$D$8,4),AP1141)))))),AP1141)</f>
        <v>30</v>
      </c>
      <c r="AQ1142" s="53">
        <v>80</v>
      </c>
      <c r="AR1142" s="54" t="str">
        <f t="shared" si="1812"/>
        <v>Turn RIGHT on R621 to Hattingspruit and Dannhauser.</v>
      </c>
      <c r="AS1142" s="55"/>
      <c r="AT1142" s="55"/>
      <c r="AU1142" s="56" t="e">
        <f>IF(GroupStTimes!$A$8=0,MIN(CB1142,CD1142,CF1142),MIN(BZ1142,CB1142,CD1142,CF1142))</f>
        <v>#NUM!</v>
      </c>
      <c r="AV1142" s="56" t="e">
        <f>IF(GroupStTimes!$A$8=0,MAX(CC1142,CE1142,CG1142),MAX(CA1142,CC1142,CE1142,CG1142))</f>
        <v>#NUM!</v>
      </c>
      <c r="AW1142" s="57" t="str">
        <f t="shared" si="1813"/>
        <v/>
      </c>
      <c r="AX1142" s="58" t="str">
        <f t="shared" si="1814"/>
        <v/>
      </c>
      <c r="AY1142" s="58" t="str">
        <f t="shared" si="1815"/>
        <v/>
      </c>
      <c r="AZ1142" s="31">
        <f t="shared" si="1816"/>
        <v>303.45999999999998</v>
      </c>
      <c r="BA1142" s="59" t="e">
        <f t="shared" si="1817"/>
        <v>#NUM!</v>
      </c>
      <c r="BB1142" s="59" t="e">
        <f t="shared" si="1818"/>
        <v>#NUM!</v>
      </c>
      <c r="BC1142" s="59" t="e">
        <f t="shared" si="1819"/>
        <v>#NUM!</v>
      </c>
      <c r="BD1142" s="59" t="e">
        <f t="shared" si="1820"/>
        <v>#NUM!</v>
      </c>
      <c r="BE1142" s="59" t="e">
        <f t="shared" si="1821"/>
        <v>#NUM!</v>
      </c>
      <c r="BF1142" s="59" t="e">
        <f t="shared" si="1822"/>
        <v>#NUM!</v>
      </c>
      <c r="BG1142" s="59" t="e">
        <f t="shared" si="1823"/>
        <v>#NUM!</v>
      </c>
      <c r="BH1142" s="59" t="e">
        <f t="shared" si="1824"/>
        <v>#NUM!</v>
      </c>
      <c r="BI1142" s="31">
        <f t="shared" si="1825"/>
        <v>0.24000000000000909</v>
      </c>
      <c r="BJ1142" s="61">
        <f t="shared" si="1826"/>
        <v>8.0000000000003037E-3</v>
      </c>
      <c r="BK1142" s="61">
        <f t="shared" si="1827"/>
        <v>8.0000000000003037E-3</v>
      </c>
      <c r="BL1142" s="61">
        <f t="shared" si="1828"/>
        <v>8.0000000000003037E-3</v>
      </c>
      <c r="BM1142" s="61">
        <f t="shared" si="1829"/>
        <v>8.0000000000003037E-3</v>
      </c>
      <c r="BN1142" s="62">
        <f t="shared" si="1830"/>
        <v>0</v>
      </c>
      <c r="BO1142" s="62">
        <f t="shared" si="1831"/>
        <v>0</v>
      </c>
      <c r="BP1142" s="62">
        <f t="shared" si="1832"/>
        <v>29</v>
      </c>
      <c r="BQ1142" s="62">
        <f t="shared" si="1833"/>
        <v>0</v>
      </c>
      <c r="BR1142" s="62">
        <f t="shared" si="1834"/>
        <v>0</v>
      </c>
      <c r="BS1142" s="62">
        <f t="shared" si="1835"/>
        <v>29</v>
      </c>
      <c r="BT1142" s="62">
        <f t="shared" si="1836"/>
        <v>0</v>
      </c>
      <c r="BU1142" s="62">
        <f t="shared" si="1837"/>
        <v>0</v>
      </c>
      <c r="BV1142" s="62">
        <f t="shared" si="1838"/>
        <v>29</v>
      </c>
      <c r="BW1142" s="62">
        <f t="shared" si="1839"/>
        <v>0</v>
      </c>
      <c r="BX1142" s="62">
        <f t="shared" si="1840"/>
        <v>0</v>
      </c>
      <c r="BY1142" s="62">
        <f t="shared" si="1841"/>
        <v>29</v>
      </c>
      <c r="BZ1142" s="63" t="e">
        <f t="shared" si="1842"/>
        <v>#NUM!</v>
      </c>
      <c r="CA1142" s="63" t="e">
        <f t="shared" si="1843"/>
        <v>#NUM!</v>
      </c>
      <c r="CB1142" s="63" t="e">
        <f t="shared" si="1844"/>
        <v>#NUM!</v>
      </c>
      <c r="CC1142" s="63" t="e">
        <f t="shared" si="1845"/>
        <v>#NUM!</v>
      </c>
      <c r="CD1142" s="63" t="e">
        <f t="shared" si="1846"/>
        <v>#NUM!</v>
      </c>
      <c r="CE1142" s="63" t="e">
        <f t="shared" si="1847"/>
        <v>#NUM!</v>
      </c>
      <c r="CF1142" s="63" t="e">
        <f t="shared" si="1848"/>
        <v>#NUM!</v>
      </c>
      <c r="CG1142" s="63" t="e">
        <f t="shared" si="1849"/>
        <v>#NUM!</v>
      </c>
    </row>
    <row r="1143" spans="4:85" ht="26.25" customHeight="1" x14ac:dyDescent="0.25">
      <c r="D1143" s="37">
        <v>50</v>
      </c>
      <c r="E1143" s="37"/>
      <c r="F1143" s="37"/>
      <c r="G1143" s="66">
        <f>G1142+Q1143-Q1142</f>
        <v>303.63</v>
      </c>
      <c r="H1143" s="41">
        <f t="shared" si="1800"/>
        <v>303.91000000000003</v>
      </c>
      <c r="I1143" s="42">
        <f t="shared" si="1850"/>
        <v>303.63</v>
      </c>
      <c r="J1143" s="43">
        <f t="shared" si="1801"/>
        <v>-1.2295666875253922E-3</v>
      </c>
      <c r="K1143" s="44">
        <f t="shared" si="1802"/>
        <v>-0.37333333333333485</v>
      </c>
      <c r="L1143" s="76" t="s">
        <v>537</v>
      </c>
      <c r="M1143" s="127"/>
      <c r="N1143" s="46">
        <f t="shared" si="1803"/>
        <v>304.00333333333333</v>
      </c>
      <c r="O1143" s="46"/>
      <c r="P1143" s="37">
        <v>303.91000000000003</v>
      </c>
      <c r="Q1143" s="46">
        <v>-0.2</v>
      </c>
      <c r="R1143" s="40">
        <v>304.26</v>
      </c>
      <c r="S1143" s="77"/>
      <c r="T1143" s="77">
        <v>304.04000000000002</v>
      </c>
      <c r="U1143" s="47" t="str">
        <f t="shared" si="1804"/>
        <v/>
      </c>
      <c r="V1143" s="47" t="str">
        <f t="shared" si="1805"/>
        <v/>
      </c>
      <c r="W1143" s="50"/>
      <c r="X1143" s="50"/>
      <c r="Y1143" s="50"/>
      <c r="Z1143" s="50"/>
      <c r="AA1143" s="50"/>
      <c r="AB1143" s="50"/>
      <c r="AC1143" s="50"/>
      <c r="AD1143" s="50"/>
      <c r="AE1143" s="51" t="str">
        <f t="shared" si="1806"/>
        <v/>
      </c>
      <c r="AF1143" s="51" t="str">
        <f t="shared" si="1807"/>
        <v/>
      </c>
      <c r="AG1143" s="51" t="str">
        <f t="shared" si="1808"/>
        <v/>
      </c>
      <c r="AH1143" s="51">
        <f t="shared" si="1809"/>
        <v>50</v>
      </c>
      <c r="AI1143" s="52">
        <f t="shared" si="1810"/>
        <v>303.91000000000003</v>
      </c>
      <c r="AJ1143" s="51"/>
      <c r="AK1143" s="53"/>
      <c r="AL1143" s="52"/>
      <c r="AM1143" s="53">
        <f t="shared" si="1811"/>
        <v>30</v>
      </c>
      <c r="AN1143" s="53">
        <f>IF(AJ1143&lt;&gt;"",IF(AJ1143="o",VLOOKUP(AM1143,OpenSect!$A$1:$D$11,2),IF(AJ1143="u",VLOOKUP(AM1143,UpHill!$A$1:$D$35,2),IF(AJ1143="d",VLOOKUP(AM1143,DownHill!$A$3:$D$29,2),IF(AJ1143="f",VLOOKUP(AM1143,FlatUnd!$A$2:$D$30,2),IF(AJ1143="t",VLOOKUP(AM1143,TimeAdd!$A$1:$D$176,2),IF(AJ1143="l",VLOOKUP(AM1143,SLimit!$A$1:$D$8,2),AN1142)))))),AN1142)</f>
        <v>30</v>
      </c>
      <c r="AO1143" s="53">
        <f>IF(AJ1143&lt;&gt;"",IF(AJ1143="o",VLOOKUP(AM1143,OpenSect!$A$1:$D$11,3),IF(AJ1143="u",VLOOKUP(AM1143,UpHill!$A$1:$D$35,3),IF(AJ1143="d",VLOOKUP(AM1143,DownHill!$A$3:$D$29,3),IF(AJ1143="f",VLOOKUP(AM1143,FlatUnd!$A$2:$D$30,3),IF(AJ1143="t",VLOOKUP(AM1143,TimeAdd!$A$1:$D$18,3),IF(AJ1143="l",VLOOKUP(AM1143,SLimit!$A$1:$D$8,3),AO1142)))))),AO1142)</f>
        <v>30</v>
      </c>
      <c r="AP1143" s="53">
        <f>IF(AJ1143&lt;&gt;"",IF(AJ1143="o",VLOOKUP(AM1143,OpenSect!$A$1:$D$11,4),IF(AJ1143="u",VLOOKUP(AM1143,UpHill!$A$1:$D$35,4),IF(AJ1143="d",VLOOKUP(AM1143,DownHill!$A$3:$D$29,4),IF(AJ1143="f",VLOOKUP(AM1143,FlatUnd!$A$2:$D$30,4),IF(AJ1143="t",VLOOKUP(AM1143,TimeAdd!$A$1:$D$18,4),IF(AJ1143="l",VLOOKUP(AM1143,SLimit!$A$1:$D$8,4),AP1142)))))),AP1142)</f>
        <v>30</v>
      </c>
      <c r="AQ1143" s="53">
        <v>80</v>
      </c>
      <c r="AR1143" s="54" t="str">
        <f t="shared" si="1812"/>
        <v>R621 Hattingspruit 9 ,  Dannhauser 20.  Missing 2023-01-28</v>
      </c>
      <c r="AS1143" s="55"/>
      <c r="AT1143" s="55"/>
      <c r="AU1143" s="56" t="e">
        <f>IF(GroupStTimes!$A$8=0,MIN(CB1143,CD1143,CF1143),MIN(BZ1143,CB1143,CD1143,CF1143))</f>
        <v>#NUM!</v>
      </c>
      <c r="AV1143" s="56" t="e">
        <f>IF(GroupStTimes!$A$8=0,MAX(CC1143,CE1143,CG1143),MAX(CA1143,CC1143,CE1143,CG1143))</f>
        <v>#NUM!</v>
      </c>
      <c r="AW1143" s="57" t="str">
        <f t="shared" si="1813"/>
        <v/>
      </c>
      <c r="AX1143" s="58" t="str">
        <f t="shared" si="1814"/>
        <v/>
      </c>
      <c r="AY1143" s="58" t="str">
        <f t="shared" si="1815"/>
        <v/>
      </c>
      <c r="AZ1143" s="31">
        <f t="shared" si="1816"/>
        <v>303.45999999999998</v>
      </c>
      <c r="BA1143" s="59" t="e">
        <f t="shared" si="1817"/>
        <v>#NUM!</v>
      </c>
      <c r="BB1143" s="59" t="e">
        <f t="shared" si="1818"/>
        <v>#NUM!</v>
      </c>
      <c r="BC1143" s="59" t="e">
        <f t="shared" si="1819"/>
        <v>#NUM!</v>
      </c>
      <c r="BD1143" s="59" t="e">
        <f t="shared" si="1820"/>
        <v>#NUM!</v>
      </c>
      <c r="BE1143" s="59" t="e">
        <f t="shared" si="1821"/>
        <v>#NUM!</v>
      </c>
      <c r="BF1143" s="59" t="e">
        <f t="shared" si="1822"/>
        <v>#NUM!</v>
      </c>
      <c r="BG1143" s="59" t="e">
        <f t="shared" si="1823"/>
        <v>#NUM!</v>
      </c>
      <c r="BH1143" s="59" t="e">
        <f t="shared" si="1824"/>
        <v>#NUM!</v>
      </c>
      <c r="BI1143" s="31">
        <f t="shared" si="1825"/>
        <v>0.45000000000004547</v>
      </c>
      <c r="BJ1143" s="61">
        <f t="shared" si="1826"/>
        <v>1.5000000000001516E-2</v>
      </c>
      <c r="BK1143" s="61">
        <f t="shared" si="1827"/>
        <v>1.5000000000001516E-2</v>
      </c>
      <c r="BL1143" s="61">
        <f t="shared" si="1828"/>
        <v>1.5000000000001516E-2</v>
      </c>
      <c r="BM1143" s="61">
        <f t="shared" si="1829"/>
        <v>1.5000000000001516E-2</v>
      </c>
      <c r="BN1143" s="62">
        <f t="shared" si="1830"/>
        <v>0</v>
      </c>
      <c r="BO1143" s="62">
        <f t="shared" si="1831"/>
        <v>0</v>
      </c>
      <c r="BP1143" s="62">
        <f t="shared" si="1832"/>
        <v>54</v>
      </c>
      <c r="BQ1143" s="62">
        <f t="shared" si="1833"/>
        <v>0</v>
      </c>
      <c r="BR1143" s="62">
        <f t="shared" si="1834"/>
        <v>0</v>
      </c>
      <c r="BS1143" s="62">
        <f t="shared" si="1835"/>
        <v>54</v>
      </c>
      <c r="BT1143" s="62">
        <f t="shared" si="1836"/>
        <v>0</v>
      </c>
      <c r="BU1143" s="62">
        <f t="shared" si="1837"/>
        <v>0</v>
      </c>
      <c r="BV1143" s="62">
        <f t="shared" si="1838"/>
        <v>54</v>
      </c>
      <c r="BW1143" s="62">
        <f t="shared" si="1839"/>
        <v>0</v>
      </c>
      <c r="BX1143" s="62">
        <f t="shared" si="1840"/>
        <v>0</v>
      </c>
      <c r="BY1143" s="62">
        <f t="shared" si="1841"/>
        <v>54</v>
      </c>
      <c r="BZ1143" s="63" t="e">
        <f t="shared" si="1842"/>
        <v>#NUM!</v>
      </c>
      <c r="CA1143" s="63" t="e">
        <f t="shared" si="1843"/>
        <v>#NUM!</v>
      </c>
      <c r="CB1143" s="63" t="e">
        <f t="shared" si="1844"/>
        <v>#NUM!</v>
      </c>
      <c r="CC1143" s="63" t="e">
        <f t="shared" si="1845"/>
        <v>#NUM!</v>
      </c>
      <c r="CD1143" s="63" t="e">
        <f t="shared" si="1846"/>
        <v>#NUM!</v>
      </c>
      <c r="CE1143" s="63" t="e">
        <f t="shared" si="1847"/>
        <v>#NUM!</v>
      </c>
      <c r="CF1143" s="63" t="e">
        <f t="shared" si="1848"/>
        <v>#NUM!</v>
      </c>
      <c r="CG1143" s="63" t="e">
        <f t="shared" si="1849"/>
        <v>#NUM!</v>
      </c>
    </row>
    <row r="1144" spans="4:85" ht="26.25" customHeight="1" x14ac:dyDescent="0.25">
      <c r="D1144" s="37">
        <v>50</v>
      </c>
      <c r="E1144" s="37"/>
      <c r="F1144" s="37"/>
      <c r="G1144" s="78">
        <v>303.99</v>
      </c>
      <c r="H1144" s="41">
        <f t="shared" si="1800"/>
        <v>304.08</v>
      </c>
      <c r="I1144" s="42">
        <f t="shared" si="1850"/>
        <v>303.99</v>
      </c>
      <c r="J1144" s="43">
        <f t="shared" si="1801"/>
        <v>-3.8378455431650461E-4</v>
      </c>
      <c r="K1144" s="44">
        <f t="shared" si="1802"/>
        <v>-0.11666666666667425</v>
      </c>
      <c r="L1144" s="76" t="s">
        <v>538</v>
      </c>
      <c r="M1144" s="127"/>
      <c r="N1144" s="46">
        <f t="shared" si="1803"/>
        <v>304.10666666666668</v>
      </c>
      <c r="O1144" s="46"/>
      <c r="P1144" s="37">
        <v>304.08</v>
      </c>
      <c r="Q1144" s="46">
        <v>-0.2</v>
      </c>
      <c r="R1144" s="66">
        <v>304.33</v>
      </c>
      <c r="S1144" s="78"/>
      <c r="T1144" s="78">
        <v>304.11</v>
      </c>
      <c r="U1144" s="47" t="str">
        <f t="shared" si="1804"/>
        <v/>
      </c>
      <c r="V1144" s="47" t="str">
        <f t="shared" si="1805"/>
        <v/>
      </c>
      <c r="W1144" s="50"/>
      <c r="X1144" s="50"/>
      <c r="Y1144" s="50"/>
      <c r="Z1144" s="50"/>
      <c r="AA1144" s="50"/>
      <c r="AB1144" s="50"/>
      <c r="AC1144" s="50"/>
      <c r="AD1144" s="50"/>
      <c r="AE1144" s="51" t="str">
        <f t="shared" si="1806"/>
        <v/>
      </c>
      <c r="AF1144" s="51" t="str">
        <f t="shared" si="1807"/>
        <v/>
      </c>
      <c r="AG1144" s="51" t="str">
        <f t="shared" si="1808"/>
        <v/>
      </c>
      <c r="AH1144" s="51">
        <f t="shared" si="1809"/>
        <v>50</v>
      </c>
      <c r="AI1144" s="52">
        <f t="shared" si="1810"/>
        <v>304.08</v>
      </c>
      <c r="AJ1144" s="51" t="s">
        <v>49</v>
      </c>
      <c r="AK1144" s="53"/>
      <c r="AL1144" s="52"/>
      <c r="AM1144" s="53">
        <f t="shared" si="1811"/>
        <v>50</v>
      </c>
      <c r="AN1144" s="53">
        <f>IF(AJ1144&lt;&gt;"",IF(AJ1144="o",VLOOKUP(AM1144,OpenSect!$A$1:$D$11,2),IF(AJ1144="u",VLOOKUP(AM1144,UpHill!$A$1:$D$35,2),IF(AJ1144="d",VLOOKUP(AM1144,DownHill!$A$3:$D$29,2),IF(AJ1144="f",VLOOKUP(AM1144,FlatUnd!$A$2:$D$30,2),IF(AJ1144="t",VLOOKUP(AM1144,TimeAdd!$A$1:$D$176,2),IF(AJ1144="l",VLOOKUP(AM1144,SLimit!$A$1:$D$8,2),AN1143)))))),AN1143)</f>
        <v>60</v>
      </c>
      <c r="AO1144" s="53">
        <f>IF(AJ1144&lt;&gt;"",IF(AJ1144="o",VLOOKUP(AM1144,OpenSect!$A$1:$D$11,3),IF(AJ1144="u",VLOOKUP(AM1144,UpHill!$A$1:$D$35,3),IF(AJ1144="d",VLOOKUP(AM1144,DownHill!$A$3:$D$29,3),IF(AJ1144="f",VLOOKUP(AM1144,FlatUnd!$A$2:$D$30,3),IF(AJ1144="t",VLOOKUP(AM1144,TimeAdd!$A$1:$D$18,3),IF(AJ1144="l",VLOOKUP(AM1144,SLimit!$A$1:$D$8,3),AO1143)))))),AO1143)</f>
        <v>70</v>
      </c>
      <c r="AP1144" s="53">
        <f>IF(AJ1144&lt;&gt;"",IF(AJ1144="o",VLOOKUP(AM1144,OpenSect!$A$1:$D$11,4),IF(AJ1144="u",VLOOKUP(AM1144,UpHill!$A$1:$D$35,4),IF(AJ1144="d",VLOOKUP(AM1144,DownHill!$A$3:$D$29,4),IF(AJ1144="f",VLOOKUP(AM1144,FlatUnd!$A$2:$D$30,4),IF(AJ1144="t",VLOOKUP(AM1144,TimeAdd!$A$1:$D$18,4),IF(AJ1144="l",VLOOKUP(AM1144,SLimit!$A$1:$D$8,4),AP1143)))))),AP1143)</f>
        <v>80</v>
      </c>
      <c r="AQ1144" s="53">
        <v>80</v>
      </c>
      <c r="AR1144" s="54" t="str">
        <f t="shared" si="1812"/>
        <v>Double width farm gate.</v>
      </c>
      <c r="AS1144" s="55"/>
      <c r="AT1144" s="55"/>
      <c r="AU1144" s="56" t="e">
        <f>IF(GroupStTimes!$A$8=0,MIN(CB1144,CD1144,CF1144),MIN(BZ1144,CB1144,CD1144,CF1144))</f>
        <v>#NUM!</v>
      </c>
      <c r="AV1144" s="56" t="e">
        <f>IF(GroupStTimes!$A$8=0,MAX(CC1144,CE1144,CG1144),MAX(CA1144,CC1144,CE1144,CG1144))</f>
        <v>#NUM!</v>
      </c>
      <c r="AW1144" s="57" t="str">
        <f t="shared" si="1813"/>
        <v/>
      </c>
      <c r="AX1144" s="58" t="str">
        <f t="shared" si="1814"/>
        <v/>
      </c>
      <c r="AY1144" s="58" t="str">
        <f t="shared" si="1815"/>
        <v/>
      </c>
      <c r="AZ1144" s="31">
        <f t="shared" si="1816"/>
        <v>303.45999999999998</v>
      </c>
      <c r="BA1144" s="59" t="e">
        <f t="shared" si="1817"/>
        <v>#NUM!</v>
      </c>
      <c r="BB1144" s="59" t="e">
        <f t="shared" si="1818"/>
        <v>#NUM!</v>
      </c>
      <c r="BC1144" s="59" t="e">
        <f t="shared" si="1819"/>
        <v>#NUM!</v>
      </c>
      <c r="BD1144" s="59" t="e">
        <f t="shared" si="1820"/>
        <v>#NUM!</v>
      </c>
      <c r="BE1144" s="59" t="e">
        <f t="shared" si="1821"/>
        <v>#NUM!</v>
      </c>
      <c r="BF1144" s="59" t="e">
        <f t="shared" si="1822"/>
        <v>#NUM!</v>
      </c>
      <c r="BG1144" s="59" t="e">
        <f t="shared" si="1823"/>
        <v>#NUM!</v>
      </c>
      <c r="BH1144" s="59" t="e">
        <f t="shared" si="1824"/>
        <v>#NUM!</v>
      </c>
      <c r="BI1144" s="31">
        <f t="shared" si="1825"/>
        <v>0.62000000000000455</v>
      </c>
      <c r="BJ1144" s="61">
        <f t="shared" si="1826"/>
        <v>2.0666666666666819E-2</v>
      </c>
      <c r="BK1144" s="61">
        <f t="shared" si="1827"/>
        <v>2.0666666666666819E-2</v>
      </c>
      <c r="BL1144" s="61">
        <f t="shared" si="1828"/>
        <v>2.0666666666666819E-2</v>
      </c>
      <c r="BM1144" s="61">
        <f t="shared" si="1829"/>
        <v>2.0666666666666819E-2</v>
      </c>
      <c r="BN1144" s="62">
        <f t="shared" si="1830"/>
        <v>0</v>
      </c>
      <c r="BO1144" s="62">
        <f t="shared" si="1831"/>
        <v>1</v>
      </c>
      <c r="BP1144" s="62">
        <f t="shared" si="1832"/>
        <v>14</v>
      </c>
      <c r="BQ1144" s="62">
        <f t="shared" si="1833"/>
        <v>0</v>
      </c>
      <c r="BR1144" s="62">
        <f t="shared" si="1834"/>
        <v>1</v>
      </c>
      <c r="BS1144" s="62">
        <f t="shared" si="1835"/>
        <v>14</v>
      </c>
      <c r="BT1144" s="62">
        <f t="shared" si="1836"/>
        <v>0</v>
      </c>
      <c r="BU1144" s="62">
        <f t="shared" si="1837"/>
        <v>1</v>
      </c>
      <c r="BV1144" s="62">
        <f t="shared" si="1838"/>
        <v>14</v>
      </c>
      <c r="BW1144" s="62">
        <f t="shared" si="1839"/>
        <v>0</v>
      </c>
      <c r="BX1144" s="62">
        <f t="shared" si="1840"/>
        <v>1</v>
      </c>
      <c r="BY1144" s="62">
        <f t="shared" si="1841"/>
        <v>14</v>
      </c>
      <c r="BZ1144" s="63" t="e">
        <f t="shared" si="1842"/>
        <v>#NUM!</v>
      </c>
      <c r="CA1144" s="63" t="e">
        <f t="shared" si="1843"/>
        <v>#NUM!</v>
      </c>
      <c r="CB1144" s="63" t="e">
        <f t="shared" si="1844"/>
        <v>#NUM!</v>
      </c>
      <c r="CC1144" s="63" t="e">
        <f t="shared" si="1845"/>
        <v>#NUM!</v>
      </c>
      <c r="CD1144" s="63" t="e">
        <f t="shared" si="1846"/>
        <v>#NUM!</v>
      </c>
      <c r="CE1144" s="63" t="e">
        <f t="shared" si="1847"/>
        <v>#NUM!</v>
      </c>
      <c r="CF1144" s="63" t="e">
        <f t="shared" si="1848"/>
        <v>#NUM!</v>
      </c>
      <c r="CG1144" s="63" t="e">
        <f t="shared" si="1849"/>
        <v>#NUM!</v>
      </c>
    </row>
    <row r="1145" spans="4:85" ht="26.25" customHeight="1" x14ac:dyDescent="0.25">
      <c r="E1145" s="37"/>
      <c r="F1145" s="37"/>
      <c r="G1145" s="78">
        <v>304.58</v>
      </c>
      <c r="H1145" s="41">
        <f t="shared" si="1800"/>
        <v>304.67</v>
      </c>
      <c r="I1145" s="42">
        <f t="shared" si="1850"/>
        <v>304.58</v>
      </c>
      <c r="J1145" s="43">
        <f t="shared" si="1801"/>
        <v>-3.8304112767310476E-4</v>
      </c>
      <c r="K1145" s="44">
        <f t="shared" si="1802"/>
        <v>-0.11666666666667425</v>
      </c>
      <c r="L1145" s="76" t="s">
        <v>170</v>
      </c>
      <c r="M1145" s="127"/>
      <c r="N1145" s="46">
        <f t="shared" si="1803"/>
        <v>304.69666666666666</v>
      </c>
      <c r="O1145" s="46"/>
      <c r="P1145" s="37">
        <v>304.67</v>
      </c>
      <c r="Q1145" s="46">
        <v>-0.2</v>
      </c>
      <c r="R1145" s="40">
        <v>304.90999999999997</v>
      </c>
      <c r="S1145" s="78"/>
      <c r="T1145" s="78">
        <v>304.70999999999998</v>
      </c>
      <c r="U1145" s="47" t="str">
        <f t="shared" si="1804"/>
        <v/>
      </c>
      <c r="V1145" s="47" t="str">
        <f t="shared" si="1805"/>
        <v/>
      </c>
      <c r="W1145" s="50"/>
      <c r="X1145" s="50"/>
      <c r="Y1145" s="50"/>
      <c r="Z1145" s="50"/>
      <c r="AA1145" s="50"/>
      <c r="AB1145" s="50"/>
      <c r="AC1145" s="50"/>
      <c r="AD1145" s="50"/>
      <c r="AE1145" s="51" t="str">
        <f t="shared" si="1806"/>
        <v/>
      </c>
      <c r="AF1145" s="51" t="str">
        <f t="shared" si="1807"/>
        <v/>
      </c>
      <c r="AG1145" s="51" t="str">
        <f t="shared" si="1808"/>
        <v/>
      </c>
      <c r="AH1145" s="51" t="str">
        <f t="shared" si="1809"/>
        <v/>
      </c>
      <c r="AI1145" s="52">
        <f t="shared" si="1810"/>
        <v>304.67</v>
      </c>
      <c r="AJ1145" s="51"/>
      <c r="AK1145" s="53"/>
      <c r="AL1145" s="52"/>
      <c r="AM1145" s="53">
        <f t="shared" si="1811"/>
        <v>50</v>
      </c>
      <c r="AN1145" s="53">
        <f>IF(AJ1145&lt;&gt;"",IF(AJ1145="o",VLOOKUP(AM1145,OpenSect!$A$1:$D$11,2),IF(AJ1145="u",VLOOKUP(AM1145,UpHill!$A$1:$D$35,2),IF(AJ1145="d",VLOOKUP(AM1145,DownHill!$A$3:$D$29,2),IF(AJ1145="f",VLOOKUP(AM1145,FlatUnd!$A$2:$D$30,2),IF(AJ1145="t",VLOOKUP(AM1145,TimeAdd!$A$1:$D$176,2),IF(AJ1145="l",VLOOKUP(AM1145,SLimit!$A$1:$D$8,2),AN1144)))))),AN1144)</f>
        <v>60</v>
      </c>
      <c r="AO1145" s="53">
        <f>IF(AJ1145&lt;&gt;"",IF(AJ1145="o",VLOOKUP(AM1145,OpenSect!$A$1:$D$11,3),IF(AJ1145="u",VLOOKUP(AM1145,UpHill!$A$1:$D$35,3),IF(AJ1145="d",VLOOKUP(AM1145,DownHill!$A$3:$D$29,3),IF(AJ1145="f",VLOOKUP(AM1145,FlatUnd!$A$2:$D$30,3),IF(AJ1145="t",VLOOKUP(AM1145,TimeAdd!$A$1:$D$18,3),IF(AJ1145="l",VLOOKUP(AM1145,SLimit!$A$1:$D$8,3),AO1144)))))),AO1144)</f>
        <v>70</v>
      </c>
      <c r="AP1145" s="53">
        <f>IF(AJ1145&lt;&gt;"",IF(AJ1145="o",VLOOKUP(AM1145,OpenSect!$A$1:$D$11,4),IF(AJ1145="u",VLOOKUP(AM1145,UpHill!$A$1:$D$35,4),IF(AJ1145="d",VLOOKUP(AM1145,DownHill!$A$3:$D$29,4),IF(AJ1145="f",VLOOKUP(AM1145,FlatUnd!$A$2:$D$30,4),IF(AJ1145="t",VLOOKUP(AM1145,TimeAdd!$A$1:$D$18,4),IF(AJ1145="l",VLOOKUP(AM1145,SLimit!$A$1:$D$8,4),AP1144)))))),AP1144)</f>
        <v>80</v>
      </c>
      <c r="AQ1145" s="53">
        <v>80</v>
      </c>
      <c r="AR1145" s="54" t="str">
        <f t="shared" si="1812"/>
        <v>Overhead wires</v>
      </c>
      <c r="AS1145" s="55"/>
      <c r="AT1145" s="55"/>
      <c r="AU1145" s="56" t="e">
        <f>IF(GroupStTimes!$A$8=0,MIN(CB1145,CD1145,CF1145),MIN(BZ1145,CB1145,CD1145,CF1145))</f>
        <v>#NUM!</v>
      </c>
      <c r="AV1145" s="56" t="e">
        <f>IF(GroupStTimes!$A$8=0,MAX(CC1145,CE1145,CG1145),MAX(CA1145,CC1145,CE1145,CG1145))</f>
        <v>#NUM!</v>
      </c>
      <c r="AW1145" s="57" t="str">
        <f t="shared" si="1813"/>
        <v/>
      </c>
      <c r="AX1145" s="58" t="str">
        <f t="shared" si="1814"/>
        <v/>
      </c>
      <c r="AY1145" s="58" t="str">
        <f t="shared" si="1815"/>
        <v/>
      </c>
      <c r="AZ1145" s="31">
        <f t="shared" si="1816"/>
        <v>304.08</v>
      </c>
      <c r="BA1145" s="59" t="e">
        <f t="shared" si="1817"/>
        <v>#NUM!</v>
      </c>
      <c r="BB1145" s="59" t="e">
        <f t="shared" si="1818"/>
        <v>#NUM!</v>
      </c>
      <c r="BC1145" s="59" t="e">
        <f t="shared" si="1819"/>
        <v>#NUM!</v>
      </c>
      <c r="BD1145" s="59" t="e">
        <f t="shared" si="1820"/>
        <v>#NUM!</v>
      </c>
      <c r="BE1145" s="59" t="e">
        <f t="shared" si="1821"/>
        <v>#NUM!</v>
      </c>
      <c r="BF1145" s="59" t="e">
        <f t="shared" si="1822"/>
        <v>#NUM!</v>
      </c>
      <c r="BG1145" s="59" t="e">
        <f t="shared" si="1823"/>
        <v>#NUM!</v>
      </c>
      <c r="BH1145" s="59" t="e">
        <f t="shared" si="1824"/>
        <v>#NUM!</v>
      </c>
      <c r="BI1145" s="31">
        <f t="shared" si="1825"/>
        <v>0.59000000000003183</v>
      </c>
      <c r="BJ1145" s="61">
        <f t="shared" si="1826"/>
        <v>1.1800000000000636E-2</v>
      </c>
      <c r="BK1145" s="61">
        <f t="shared" si="1827"/>
        <v>9.8333333333338636E-3</v>
      </c>
      <c r="BL1145" s="61">
        <f t="shared" si="1828"/>
        <v>8.4285714285718839E-3</v>
      </c>
      <c r="BM1145" s="61">
        <f t="shared" si="1829"/>
        <v>7.3750000000003977E-3</v>
      </c>
      <c r="BN1145" s="62">
        <f t="shared" si="1830"/>
        <v>0</v>
      </c>
      <c r="BO1145" s="62">
        <f t="shared" si="1831"/>
        <v>0</v>
      </c>
      <c r="BP1145" s="62">
        <f t="shared" si="1832"/>
        <v>42</v>
      </c>
      <c r="BQ1145" s="62">
        <f t="shared" si="1833"/>
        <v>0</v>
      </c>
      <c r="BR1145" s="62">
        <f t="shared" si="1834"/>
        <v>0</v>
      </c>
      <c r="BS1145" s="62">
        <f t="shared" si="1835"/>
        <v>35</v>
      </c>
      <c r="BT1145" s="62">
        <f t="shared" si="1836"/>
        <v>0</v>
      </c>
      <c r="BU1145" s="62">
        <f t="shared" si="1837"/>
        <v>0</v>
      </c>
      <c r="BV1145" s="62">
        <f t="shared" si="1838"/>
        <v>30</v>
      </c>
      <c r="BW1145" s="62">
        <f t="shared" si="1839"/>
        <v>0</v>
      </c>
      <c r="BX1145" s="62">
        <f t="shared" si="1840"/>
        <v>0</v>
      </c>
      <c r="BY1145" s="62">
        <f t="shared" si="1841"/>
        <v>27</v>
      </c>
      <c r="BZ1145" s="63" t="e">
        <f t="shared" si="1842"/>
        <v>#NUM!</v>
      </c>
      <c r="CA1145" s="63" t="e">
        <f t="shared" si="1843"/>
        <v>#NUM!</v>
      </c>
      <c r="CB1145" s="63" t="e">
        <f t="shared" si="1844"/>
        <v>#NUM!</v>
      </c>
      <c r="CC1145" s="63" t="e">
        <f t="shared" si="1845"/>
        <v>#NUM!</v>
      </c>
      <c r="CD1145" s="63" t="e">
        <f t="shared" si="1846"/>
        <v>#NUM!</v>
      </c>
      <c r="CE1145" s="63" t="e">
        <f t="shared" si="1847"/>
        <v>#NUM!</v>
      </c>
      <c r="CF1145" s="63" t="e">
        <f t="shared" si="1848"/>
        <v>#NUM!</v>
      </c>
      <c r="CG1145" s="63" t="e">
        <f t="shared" si="1849"/>
        <v>#NUM!</v>
      </c>
    </row>
    <row r="1146" spans="4:85" ht="26.25" customHeight="1" x14ac:dyDescent="0.25">
      <c r="G1146" s="77">
        <v>305.7</v>
      </c>
      <c r="H1146" s="41">
        <f t="shared" si="1800"/>
        <v>305.7</v>
      </c>
      <c r="I1146" s="42">
        <f t="shared" si="1850"/>
        <v>305.7</v>
      </c>
      <c r="J1146" s="43">
        <f t="shared" si="1801"/>
        <v>0</v>
      </c>
      <c r="K1146" s="44">
        <f t="shared" si="1802"/>
        <v>0</v>
      </c>
      <c r="L1146" s="76" t="s">
        <v>539</v>
      </c>
      <c r="M1146" s="127"/>
      <c r="N1146" s="46">
        <f t="shared" si="1803"/>
        <v>305.7</v>
      </c>
      <c r="O1146" s="46"/>
      <c r="P1146" s="37">
        <v>305.7</v>
      </c>
      <c r="Q1146" s="46">
        <v>-0.2</v>
      </c>
      <c r="R1146" s="66">
        <v>305.89999999999998</v>
      </c>
      <c r="S1146" s="78"/>
      <c r="T1146" s="78">
        <v>305.7</v>
      </c>
      <c r="U1146" s="47" t="str">
        <f t="shared" si="1804"/>
        <v/>
      </c>
      <c r="V1146" s="47" t="str">
        <f t="shared" si="1805"/>
        <v/>
      </c>
      <c r="W1146" s="50"/>
      <c r="X1146" s="50"/>
      <c r="Y1146" s="50"/>
      <c r="Z1146" s="50"/>
      <c r="AA1146" s="50"/>
      <c r="AB1146" s="50"/>
      <c r="AC1146" s="50"/>
      <c r="AD1146" s="50"/>
      <c r="AE1146" s="51" t="str">
        <f t="shared" si="1806"/>
        <v/>
      </c>
      <c r="AF1146" s="51" t="str">
        <f t="shared" si="1807"/>
        <v/>
      </c>
      <c r="AG1146" s="51" t="str">
        <f t="shared" si="1808"/>
        <v/>
      </c>
      <c r="AH1146" s="51" t="str">
        <f t="shared" si="1809"/>
        <v/>
      </c>
      <c r="AI1146" s="52">
        <f t="shared" si="1810"/>
        <v>305.7</v>
      </c>
      <c r="AJ1146" s="51"/>
      <c r="AK1146" s="53"/>
      <c r="AL1146" s="52"/>
      <c r="AM1146" s="53">
        <f t="shared" si="1811"/>
        <v>50</v>
      </c>
      <c r="AN1146" s="53">
        <f>IF(AJ1146&lt;&gt;"",IF(AJ1146="o",VLOOKUP(AM1146,OpenSect!$A$1:$D$11,2),IF(AJ1146="u",VLOOKUP(AM1146,UpHill!$A$1:$D$35,2),IF(AJ1146="d",VLOOKUP(AM1146,DownHill!$A$3:$D$29,2),IF(AJ1146="f",VLOOKUP(AM1146,FlatUnd!$A$2:$D$30,2),IF(AJ1146="t",VLOOKUP(AM1146,TimeAdd!$A$1:$D$176,2),IF(AJ1146="l",VLOOKUP(AM1146,SLimit!$A$1:$D$8,2),AN1145)))))),AN1145)</f>
        <v>60</v>
      </c>
      <c r="AO1146" s="53">
        <f>IF(AJ1146&lt;&gt;"",IF(AJ1146="o",VLOOKUP(AM1146,OpenSect!$A$1:$D$11,3),IF(AJ1146="u",VLOOKUP(AM1146,UpHill!$A$1:$D$35,3),IF(AJ1146="d",VLOOKUP(AM1146,DownHill!$A$3:$D$29,3),IF(AJ1146="f",VLOOKUP(AM1146,FlatUnd!$A$2:$D$30,3),IF(AJ1146="t",VLOOKUP(AM1146,TimeAdd!$A$1:$D$18,3),IF(AJ1146="l",VLOOKUP(AM1146,SLimit!$A$1:$D$8,3),AO1145)))))),AO1145)</f>
        <v>70</v>
      </c>
      <c r="AP1146" s="53">
        <f>IF(AJ1146&lt;&gt;"",IF(AJ1146="o",VLOOKUP(AM1146,OpenSect!$A$1:$D$11,4),IF(AJ1146="u",VLOOKUP(AM1146,UpHill!$A$1:$D$35,4),IF(AJ1146="d",VLOOKUP(AM1146,DownHill!$A$3:$D$29,4),IF(AJ1146="f",VLOOKUP(AM1146,FlatUnd!$A$2:$D$30,4),IF(AJ1146="t",VLOOKUP(AM1146,TimeAdd!$A$1:$D$18,4),IF(AJ1146="l",VLOOKUP(AM1146,SLimit!$A$1:$D$8,4),AP1145)))))),AP1145)</f>
        <v>80</v>
      </c>
      <c r="AQ1146" s="53">
        <v>80</v>
      </c>
      <c r="AR1146" s="54" t="str">
        <f t="shared" si="1812"/>
        <v>2 km stone.</v>
      </c>
      <c r="AS1146" s="55"/>
      <c r="AT1146" s="55"/>
      <c r="AU1146" s="56" t="e">
        <f>IF(GroupStTimes!$A$8=0,MIN(CB1146,CD1146,CF1146),MIN(BZ1146,CB1146,CD1146,CF1146))</f>
        <v>#NUM!</v>
      </c>
      <c r="AV1146" s="56" t="e">
        <f>IF(GroupStTimes!$A$8=0,MAX(CC1146,CE1146,CG1146),MAX(CA1146,CC1146,CE1146,CG1146))</f>
        <v>#NUM!</v>
      </c>
      <c r="AW1146" s="57" t="str">
        <f t="shared" si="1813"/>
        <v/>
      </c>
      <c r="AX1146" s="58" t="str">
        <f t="shared" si="1814"/>
        <v/>
      </c>
      <c r="AY1146" s="58" t="str">
        <f t="shared" si="1815"/>
        <v/>
      </c>
      <c r="AZ1146" s="31">
        <f t="shared" si="1816"/>
        <v>304.08</v>
      </c>
      <c r="BA1146" s="59" t="e">
        <f t="shared" si="1817"/>
        <v>#NUM!</v>
      </c>
      <c r="BB1146" s="59" t="e">
        <f t="shared" si="1818"/>
        <v>#NUM!</v>
      </c>
      <c r="BC1146" s="59" t="e">
        <f t="shared" si="1819"/>
        <v>#NUM!</v>
      </c>
      <c r="BD1146" s="59" t="e">
        <f t="shared" si="1820"/>
        <v>#NUM!</v>
      </c>
      <c r="BE1146" s="59" t="e">
        <f t="shared" si="1821"/>
        <v>#NUM!</v>
      </c>
      <c r="BF1146" s="59" t="e">
        <f t="shared" si="1822"/>
        <v>#NUM!</v>
      </c>
      <c r="BG1146" s="59" t="e">
        <f t="shared" si="1823"/>
        <v>#NUM!</v>
      </c>
      <c r="BH1146" s="59" t="e">
        <f t="shared" si="1824"/>
        <v>#NUM!</v>
      </c>
      <c r="BI1146" s="31">
        <f t="shared" si="1825"/>
        <v>1.6200000000000045</v>
      </c>
      <c r="BJ1146" s="61">
        <f t="shared" si="1826"/>
        <v>3.2400000000000088E-2</v>
      </c>
      <c r="BK1146" s="61">
        <f t="shared" si="1827"/>
        <v>2.7000000000000076E-2</v>
      </c>
      <c r="BL1146" s="61">
        <f t="shared" si="1828"/>
        <v>2.3142857142857208E-2</v>
      </c>
      <c r="BM1146" s="61">
        <f t="shared" si="1829"/>
        <v>2.0250000000000056E-2</v>
      </c>
      <c r="BN1146" s="62">
        <f t="shared" si="1830"/>
        <v>0</v>
      </c>
      <c r="BO1146" s="62">
        <f t="shared" si="1831"/>
        <v>1</v>
      </c>
      <c r="BP1146" s="62">
        <f t="shared" si="1832"/>
        <v>57</v>
      </c>
      <c r="BQ1146" s="62">
        <f t="shared" si="1833"/>
        <v>0</v>
      </c>
      <c r="BR1146" s="62">
        <f t="shared" si="1834"/>
        <v>1</v>
      </c>
      <c r="BS1146" s="62">
        <f t="shared" si="1835"/>
        <v>37</v>
      </c>
      <c r="BT1146" s="62">
        <f t="shared" si="1836"/>
        <v>0</v>
      </c>
      <c r="BU1146" s="62">
        <f t="shared" si="1837"/>
        <v>1</v>
      </c>
      <c r="BV1146" s="62">
        <f t="shared" si="1838"/>
        <v>23</v>
      </c>
      <c r="BW1146" s="62">
        <f t="shared" si="1839"/>
        <v>0</v>
      </c>
      <c r="BX1146" s="62">
        <f t="shared" si="1840"/>
        <v>1</v>
      </c>
      <c r="BY1146" s="62">
        <f t="shared" si="1841"/>
        <v>13</v>
      </c>
      <c r="BZ1146" s="63" t="e">
        <f t="shared" si="1842"/>
        <v>#NUM!</v>
      </c>
      <c r="CA1146" s="63" t="e">
        <f t="shared" si="1843"/>
        <v>#NUM!</v>
      </c>
      <c r="CB1146" s="63" t="e">
        <f t="shared" si="1844"/>
        <v>#NUM!</v>
      </c>
      <c r="CC1146" s="63" t="e">
        <f t="shared" si="1845"/>
        <v>#NUM!</v>
      </c>
      <c r="CD1146" s="63" t="e">
        <f t="shared" si="1846"/>
        <v>#NUM!</v>
      </c>
      <c r="CE1146" s="63" t="e">
        <f t="shared" si="1847"/>
        <v>#NUM!</v>
      </c>
      <c r="CF1146" s="63" t="e">
        <f t="shared" si="1848"/>
        <v>#NUM!</v>
      </c>
      <c r="CG1146" s="63" t="e">
        <f t="shared" si="1849"/>
        <v>#NUM!</v>
      </c>
    </row>
    <row r="1147" spans="4:85" ht="26.25" customHeight="1" x14ac:dyDescent="0.25">
      <c r="G1147" s="78">
        <v>306.22000000000003</v>
      </c>
      <c r="H1147" s="41">
        <f t="shared" si="1800"/>
        <v>306.3</v>
      </c>
      <c r="I1147" s="42">
        <f t="shared" si="1850"/>
        <v>306.22000000000003</v>
      </c>
      <c r="J1147" s="43">
        <f t="shared" si="1801"/>
        <v>-3.4833344218740278E-4</v>
      </c>
      <c r="K1147" s="44">
        <f t="shared" si="1802"/>
        <v>-0.1066666666666265</v>
      </c>
      <c r="L1147" s="76" t="s">
        <v>359</v>
      </c>
      <c r="M1147" s="127"/>
      <c r="N1147" s="46">
        <f t="shared" si="1803"/>
        <v>306.32666666666665</v>
      </c>
      <c r="O1147" s="46"/>
      <c r="P1147" s="37">
        <v>306.3</v>
      </c>
      <c r="Q1147" s="46">
        <v>-0.2</v>
      </c>
      <c r="R1147" s="40">
        <v>306.54000000000002</v>
      </c>
      <c r="S1147" s="78"/>
      <c r="T1147" s="78">
        <v>306.33999999999997</v>
      </c>
      <c r="U1147" s="47" t="str">
        <f t="shared" si="1804"/>
        <v/>
      </c>
      <c r="V1147" s="47" t="str">
        <f t="shared" si="1805"/>
        <v/>
      </c>
      <c r="W1147" s="50"/>
      <c r="X1147" s="50"/>
      <c r="Y1147" s="50"/>
      <c r="Z1147" s="50"/>
      <c r="AA1147" s="50"/>
      <c r="AB1147" s="50"/>
      <c r="AC1147" s="50"/>
      <c r="AD1147" s="50"/>
      <c r="AE1147" s="51" t="str">
        <f t="shared" si="1806"/>
        <v/>
      </c>
      <c r="AF1147" s="51" t="str">
        <f t="shared" si="1807"/>
        <v/>
      </c>
      <c r="AG1147" s="51" t="str">
        <f t="shared" si="1808"/>
        <v/>
      </c>
      <c r="AH1147" s="51" t="str">
        <f t="shared" si="1809"/>
        <v/>
      </c>
      <c r="AI1147" s="52">
        <f t="shared" si="1810"/>
        <v>306.3</v>
      </c>
      <c r="AJ1147" s="51"/>
      <c r="AK1147" s="53"/>
      <c r="AL1147" s="52"/>
      <c r="AM1147" s="53">
        <f t="shared" si="1811"/>
        <v>50</v>
      </c>
      <c r="AN1147" s="53">
        <f>IF(AJ1147&lt;&gt;"",IF(AJ1147="o",VLOOKUP(AM1147,OpenSect!$A$1:$D$11,2),IF(AJ1147="u",VLOOKUP(AM1147,UpHill!$A$1:$D$35,2),IF(AJ1147="d",VLOOKUP(AM1147,DownHill!$A$3:$D$29,2),IF(AJ1147="f",VLOOKUP(AM1147,FlatUnd!$A$2:$D$30,2),IF(AJ1147="t",VLOOKUP(AM1147,TimeAdd!$A$1:$D$176,2),IF(AJ1147="l",VLOOKUP(AM1147,SLimit!$A$1:$D$8,2),AN1146)))))),AN1146)</f>
        <v>60</v>
      </c>
      <c r="AO1147" s="53">
        <f>IF(AJ1147&lt;&gt;"",IF(AJ1147="o",VLOOKUP(AM1147,OpenSect!$A$1:$D$11,3),IF(AJ1147="u",VLOOKUP(AM1147,UpHill!$A$1:$D$35,3),IF(AJ1147="d",VLOOKUP(AM1147,DownHill!$A$3:$D$29,3),IF(AJ1147="f",VLOOKUP(AM1147,FlatUnd!$A$2:$D$30,3),IF(AJ1147="t",VLOOKUP(AM1147,TimeAdd!$A$1:$D$18,3),IF(AJ1147="l",VLOOKUP(AM1147,SLimit!$A$1:$D$8,3),AO1146)))))),AO1146)</f>
        <v>70</v>
      </c>
      <c r="AP1147" s="53">
        <f>IF(AJ1147&lt;&gt;"",IF(AJ1147="o",VLOOKUP(AM1147,OpenSect!$A$1:$D$11,4),IF(AJ1147="u",VLOOKUP(AM1147,UpHill!$A$1:$D$35,4),IF(AJ1147="d",VLOOKUP(AM1147,DownHill!$A$3:$D$29,4),IF(AJ1147="f",VLOOKUP(AM1147,FlatUnd!$A$2:$D$30,4),IF(AJ1147="t",VLOOKUP(AM1147,TimeAdd!$A$1:$D$18,4),IF(AJ1147="l",VLOOKUP(AM1147,SLimit!$A$1:$D$8,4),AP1146)))))),AP1146)</f>
        <v>80</v>
      </c>
      <c r="AQ1147" s="53">
        <v>80</v>
      </c>
      <c r="AR1147" s="54" t="str">
        <f t="shared" si="1812"/>
        <v>Warning - Children.</v>
      </c>
      <c r="AS1147" s="55"/>
      <c r="AT1147" s="55"/>
      <c r="AU1147" s="56" t="e">
        <f>IF(GroupStTimes!$A$8=0,MIN(CB1147,CD1147,CF1147),MIN(BZ1147,CB1147,CD1147,CF1147))</f>
        <v>#NUM!</v>
      </c>
      <c r="AV1147" s="56" t="e">
        <f>IF(GroupStTimes!$A$8=0,MAX(CC1147,CE1147,CG1147),MAX(CA1147,CC1147,CE1147,CG1147))</f>
        <v>#NUM!</v>
      </c>
      <c r="AW1147" s="57" t="str">
        <f t="shared" si="1813"/>
        <v/>
      </c>
      <c r="AX1147" s="58" t="str">
        <f t="shared" si="1814"/>
        <v/>
      </c>
      <c r="AY1147" s="58" t="str">
        <f t="shared" si="1815"/>
        <v/>
      </c>
      <c r="AZ1147" s="31">
        <f t="shared" si="1816"/>
        <v>304.08</v>
      </c>
      <c r="BA1147" s="59" t="e">
        <f t="shared" si="1817"/>
        <v>#NUM!</v>
      </c>
      <c r="BB1147" s="59" t="e">
        <f t="shared" si="1818"/>
        <v>#NUM!</v>
      </c>
      <c r="BC1147" s="59" t="e">
        <f t="shared" si="1819"/>
        <v>#NUM!</v>
      </c>
      <c r="BD1147" s="59" t="e">
        <f t="shared" si="1820"/>
        <v>#NUM!</v>
      </c>
      <c r="BE1147" s="59" t="e">
        <f t="shared" si="1821"/>
        <v>#NUM!</v>
      </c>
      <c r="BF1147" s="59" t="e">
        <f t="shared" si="1822"/>
        <v>#NUM!</v>
      </c>
      <c r="BG1147" s="59" t="e">
        <f t="shared" si="1823"/>
        <v>#NUM!</v>
      </c>
      <c r="BH1147" s="59" t="e">
        <f t="shared" si="1824"/>
        <v>#NUM!</v>
      </c>
      <c r="BI1147" s="31">
        <f t="shared" si="1825"/>
        <v>2.2200000000000273</v>
      </c>
      <c r="BJ1147" s="61">
        <f t="shared" si="1826"/>
        <v>4.4400000000000543E-2</v>
      </c>
      <c r="BK1147" s="61">
        <f t="shared" si="1827"/>
        <v>3.7000000000000456E-2</v>
      </c>
      <c r="BL1147" s="61">
        <f t="shared" si="1828"/>
        <v>3.1714285714286104E-2</v>
      </c>
      <c r="BM1147" s="61">
        <f t="shared" si="1829"/>
        <v>2.775000000000034E-2</v>
      </c>
      <c r="BN1147" s="62">
        <f t="shared" si="1830"/>
        <v>0</v>
      </c>
      <c r="BO1147" s="62">
        <f t="shared" si="1831"/>
        <v>2</v>
      </c>
      <c r="BP1147" s="62">
        <f t="shared" si="1832"/>
        <v>40</v>
      </c>
      <c r="BQ1147" s="62">
        <f t="shared" si="1833"/>
        <v>0</v>
      </c>
      <c r="BR1147" s="62">
        <f t="shared" si="1834"/>
        <v>2</v>
      </c>
      <c r="BS1147" s="62">
        <f t="shared" si="1835"/>
        <v>13</v>
      </c>
      <c r="BT1147" s="62">
        <f t="shared" si="1836"/>
        <v>0</v>
      </c>
      <c r="BU1147" s="62">
        <f t="shared" si="1837"/>
        <v>1</v>
      </c>
      <c r="BV1147" s="62">
        <f t="shared" si="1838"/>
        <v>54</v>
      </c>
      <c r="BW1147" s="62">
        <f t="shared" si="1839"/>
        <v>0</v>
      </c>
      <c r="BX1147" s="62">
        <f t="shared" si="1840"/>
        <v>1</v>
      </c>
      <c r="BY1147" s="62">
        <f t="shared" si="1841"/>
        <v>40</v>
      </c>
      <c r="BZ1147" s="63" t="e">
        <f t="shared" si="1842"/>
        <v>#NUM!</v>
      </c>
      <c r="CA1147" s="63" t="e">
        <f t="shared" si="1843"/>
        <v>#NUM!</v>
      </c>
      <c r="CB1147" s="63" t="e">
        <f t="shared" si="1844"/>
        <v>#NUM!</v>
      </c>
      <c r="CC1147" s="63" t="e">
        <f t="shared" si="1845"/>
        <v>#NUM!</v>
      </c>
      <c r="CD1147" s="63" t="e">
        <f t="shared" si="1846"/>
        <v>#NUM!</v>
      </c>
      <c r="CE1147" s="63" t="e">
        <f t="shared" si="1847"/>
        <v>#NUM!</v>
      </c>
      <c r="CF1147" s="63" t="e">
        <f t="shared" si="1848"/>
        <v>#NUM!</v>
      </c>
      <c r="CG1147" s="63" t="e">
        <f t="shared" si="1849"/>
        <v>#NUM!</v>
      </c>
    </row>
    <row r="1148" spans="4:85" ht="26.25" customHeight="1" x14ac:dyDescent="0.25">
      <c r="G1148" s="78">
        <v>307.47000000000003</v>
      </c>
      <c r="H1148" s="41">
        <f t="shared" si="1800"/>
        <v>307.55</v>
      </c>
      <c r="I1148" s="42">
        <f t="shared" si="1850"/>
        <v>307.47000000000003</v>
      </c>
      <c r="J1148" s="43">
        <f t="shared" si="1801"/>
        <v>-3.46917314426209E-4</v>
      </c>
      <c r="K1148" s="44">
        <f t="shared" si="1802"/>
        <v>-0.1066666666666265</v>
      </c>
      <c r="L1148" s="76" t="s">
        <v>540</v>
      </c>
      <c r="M1148" s="127"/>
      <c r="N1148" s="46">
        <f t="shared" si="1803"/>
        <v>307.57666666666665</v>
      </c>
      <c r="O1148" s="46"/>
      <c r="P1148" s="37">
        <v>307.55</v>
      </c>
      <c r="Q1148" s="46">
        <v>-0.2</v>
      </c>
      <c r="R1148" s="66">
        <v>307.79000000000002</v>
      </c>
      <c r="S1148" s="78"/>
      <c r="T1148" s="78">
        <v>307.58999999999997</v>
      </c>
      <c r="U1148" s="47">
        <f t="shared" si="1804"/>
        <v>28.111840000000001</v>
      </c>
      <c r="V1148" s="47">
        <f t="shared" si="1805"/>
        <v>30.158850000000001</v>
      </c>
      <c r="W1148" s="50">
        <v>28.111830000000001</v>
      </c>
      <c r="X1148" s="50">
        <v>30.158840000000001</v>
      </c>
      <c r="Y1148" s="50">
        <v>28.111830000000001</v>
      </c>
      <c r="Z1148" s="50">
        <v>30.158840000000001</v>
      </c>
      <c r="AA1148" s="50">
        <v>28.11185</v>
      </c>
      <c r="AB1148" s="50">
        <v>30.15887</v>
      </c>
      <c r="AC1148" s="50">
        <v>28.111830000000001</v>
      </c>
      <c r="AD1148" s="50">
        <v>30.158860000000001</v>
      </c>
      <c r="AE1148" s="51" t="str">
        <f t="shared" si="1806"/>
        <v/>
      </c>
      <c r="AF1148" s="51" t="str">
        <f t="shared" si="1807"/>
        <v/>
      </c>
      <c r="AG1148" s="51" t="str">
        <f t="shared" si="1808"/>
        <v/>
      </c>
      <c r="AH1148" s="51" t="str">
        <f t="shared" si="1809"/>
        <v/>
      </c>
      <c r="AI1148" s="52">
        <f t="shared" si="1810"/>
        <v>307.55</v>
      </c>
      <c r="AJ1148" s="51" t="s">
        <v>58</v>
      </c>
      <c r="AK1148" s="53"/>
      <c r="AL1148" s="52"/>
      <c r="AM1148" s="53">
        <f t="shared" si="1811"/>
        <v>50</v>
      </c>
      <c r="AN1148" s="53">
        <f>IF(AJ1148&lt;&gt;"",IF(AJ1148="o",VLOOKUP(AM1148,OpenSect!$A$1:$D$11,2),IF(AJ1148="u",VLOOKUP(AM1148,UpHill!$A$1:$D$35,2),IF(AJ1148="d",VLOOKUP(AM1148,DownHill!$A$3:$D$29,2),IF(AJ1148="f",VLOOKUP(AM1148,FlatUnd!$A$2:$D$30,2),IF(AJ1148="t",VLOOKUP(AM1148,TimeAdd!$A$1:$D$176,2),IF(AJ1148="l",VLOOKUP(AM1148,SLimit!$A$1:$D$8,2),AN1147)))))),AN1147)</f>
        <v>60</v>
      </c>
      <c r="AO1148" s="53">
        <f>IF(AJ1148&lt;&gt;"",IF(AJ1148="o",VLOOKUP(AM1148,OpenSect!$A$1:$D$11,3),IF(AJ1148="u",VLOOKUP(AM1148,UpHill!$A$1:$D$35,3),IF(AJ1148="d",VLOOKUP(AM1148,DownHill!$A$3:$D$29,3),IF(AJ1148="f",VLOOKUP(AM1148,FlatUnd!$A$2:$D$30,3),IF(AJ1148="t",VLOOKUP(AM1148,TimeAdd!$A$1:$D$18,3),IF(AJ1148="l",VLOOKUP(AM1148,SLimit!$A$1:$D$8,3),AO1147)))))),AO1147)</f>
        <v>70</v>
      </c>
      <c r="AP1148" s="53">
        <f>IF(AJ1148&lt;&gt;"",IF(AJ1148="o",VLOOKUP(AM1148,OpenSect!$A$1:$D$11,4),IF(AJ1148="u",VLOOKUP(AM1148,UpHill!$A$1:$D$35,4),IF(AJ1148="d",VLOOKUP(AM1148,DownHill!$A$3:$D$29,4),IF(AJ1148="f",VLOOKUP(AM1148,FlatUnd!$A$2:$D$30,4),IF(AJ1148="t",VLOOKUP(AM1148,TimeAdd!$A$1:$D$18,4),IF(AJ1148="l",VLOOKUP(AM1148,SLimit!$A$1:$D$8,4),AP1147)))))),AP1147)</f>
        <v>80</v>
      </c>
      <c r="AQ1148" s="53">
        <v>80</v>
      </c>
      <c r="AR1148" s="54" t="str">
        <f t="shared" si="1812"/>
        <v>Control @ farm entrance on right and gate on left.  Concrete road skirt.  Dot on fence post, concrete and Yellow  line.</v>
      </c>
      <c r="AS1148" s="55"/>
      <c r="AT1148" s="55"/>
      <c r="AU1148" s="56" t="e">
        <f>IF(GroupStTimes!$A$8=0,MIN(CB1148,CD1148,CF1148),MIN(BZ1148,CB1148,CD1148,CF1148))</f>
        <v>#NUM!</v>
      </c>
      <c r="AV1148" s="56" t="e">
        <f>IF(GroupStTimes!$A$8=0,MAX(CC1148,CE1148,CG1148),MAX(CA1148,CC1148,CE1148,CG1148))</f>
        <v>#NUM!</v>
      </c>
      <c r="AW1148" s="57" t="str">
        <f t="shared" si="1813"/>
        <v>28.11184  30.15885</v>
      </c>
      <c r="AX1148" s="58">
        <f t="shared" si="1814"/>
        <v>28.111830000000001</v>
      </c>
      <c r="AY1148" s="58">
        <f t="shared" si="1815"/>
        <v>30.158840000000001</v>
      </c>
      <c r="AZ1148" s="31">
        <f t="shared" si="1816"/>
        <v>304.08</v>
      </c>
      <c r="BA1148" s="59" t="e">
        <f t="shared" si="1817"/>
        <v>#NUM!</v>
      </c>
      <c r="BB1148" s="59" t="e">
        <f t="shared" si="1818"/>
        <v>#NUM!</v>
      </c>
      <c r="BC1148" s="59" t="e">
        <f t="shared" si="1819"/>
        <v>#NUM!</v>
      </c>
      <c r="BD1148" s="59" t="e">
        <f t="shared" si="1820"/>
        <v>#NUM!</v>
      </c>
      <c r="BE1148" s="59" t="e">
        <f t="shared" si="1821"/>
        <v>#NUM!</v>
      </c>
      <c r="BF1148" s="59" t="e">
        <f t="shared" si="1822"/>
        <v>#NUM!</v>
      </c>
      <c r="BG1148" s="59" t="e">
        <f t="shared" si="1823"/>
        <v>#NUM!</v>
      </c>
      <c r="BH1148" s="59" t="e">
        <f t="shared" si="1824"/>
        <v>#NUM!</v>
      </c>
      <c r="BI1148" s="31">
        <f t="shared" si="1825"/>
        <v>3.4700000000000273</v>
      </c>
      <c r="BJ1148" s="61">
        <f t="shared" si="1826"/>
        <v>6.9400000000000545E-2</v>
      </c>
      <c r="BK1148" s="61">
        <f t="shared" si="1827"/>
        <v>5.7833333333333785E-2</v>
      </c>
      <c r="BL1148" s="61">
        <f t="shared" si="1828"/>
        <v>4.957142857142896E-2</v>
      </c>
      <c r="BM1148" s="61">
        <f t="shared" si="1829"/>
        <v>4.3375000000000344E-2</v>
      </c>
      <c r="BN1148" s="62">
        <f t="shared" si="1830"/>
        <v>0</v>
      </c>
      <c r="BO1148" s="62">
        <f t="shared" si="1831"/>
        <v>4</v>
      </c>
      <c r="BP1148" s="62">
        <f t="shared" si="1832"/>
        <v>10</v>
      </c>
      <c r="BQ1148" s="62">
        <f t="shared" si="1833"/>
        <v>0</v>
      </c>
      <c r="BR1148" s="62">
        <f t="shared" si="1834"/>
        <v>3</v>
      </c>
      <c r="BS1148" s="62">
        <f t="shared" si="1835"/>
        <v>28</v>
      </c>
      <c r="BT1148" s="62">
        <f t="shared" si="1836"/>
        <v>0</v>
      </c>
      <c r="BU1148" s="62">
        <f t="shared" si="1837"/>
        <v>2</v>
      </c>
      <c r="BV1148" s="62">
        <f t="shared" si="1838"/>
        <v>58</v>
      </c>
      <c r="BW1148" s="62">
        <f t="shared" si="1839"/>
        <v>0</v>
      </c>
      <c r="BX1148" s="62">
        <f t="shared" si="1840"/>
        <v>2</v>
      </c>
      <c r="BY1148" s="62">
        <f t="shared" si="1841"/>
        <v>36</v>
      </c>
      <c r="BZ1148" s="63" t="e">
        <f t="shared" si="1842"/>
        <v>#NUM!</v>
      </c>
      <c r="CA1148" s="63" t="e">
        <f t="shared" si="1843"/>
        <v>#NUM!</v>
      </c>
      <c r="CB1148" s="63" t="e">
        <f t="shared" si="1844"/>
        <v>#NUM!</v>
      </c>
      <c r="CC1148" s="63" t="e">
        <f t="shared" si="1845"/>
        <v>#NUM!</v>
      </c>
      <c r="CD1148" s="63" t="e">
        <f t="shared" si="1846"/>
        <v>#NUM!</v>
      </c>
      <c r="CE1148" s="63" t="e">
        <f t="shared" si="1847"/>
        <v>#NUM!</v>
      </c>
      <c r="CF1148" s="63" t="e">
        <f t="shared" si="1848"/>
        <v>#NUM!</v>
      </c>
      <c r="CG1148" s="63" t="e">
        <f t="shared" si="1849"/>
        <v>#NUM!</v>
      </c>
    </row>
    <row r="1149" spans="4:85" ht="26.25" customHeight="1" x14ac:dyDescent="0.25">
      <c r="G1149" s="78">
        <v>307.86</v>
      </c>
      <c r="H1149" s="41">
        <f t="shared" si="1800"/>
        <v>307.94</v>
      </c>
      <c r="I1149" s="42">
        <f t="shared" si="1850"/>
        <v>307.86</v>
      </c>
      <c r="J1149" s="43">
        <f t="shared" si="1801"/>
        <v>-3.5730526862864172E-4</v>
      </c>
      <c r="K1149" s="44">
        <f t="shared" si="1802"/>
        <v>-0.11000000000001364</v>
      </c>
      <c r="L1149" s="76" t="s">
        <v>541</v>
      </c>
      <c r="M1149" s="127"/>
      <c r="N1149" s="46">
        <f t="shared" si="1803"/>
        <v>307.97000000000003</v>
      </c>
      <c r="O1149" s="46"/>
      <c r="P1149" s="37">
        <v>307.94</v>
      </c>
      <c r="Q1149" s="46">
        <v>-0.2</v>
      </c>
      <c r="R1149" s="40">
        <v>308.19</v>
      </c>
      <c r="S1149" s="78"/>
      <c r="T1149" s="78">
        <v>307.98</v>
      </c>
      <c r="U1149" s="47">
        <f t="shared" si="1804"/>
        <v>28.108879999999999</v>
      </c>
      <c r="V1149" s="47">
        <f t="shared" si="1805"/>
        <v>30.156739999999999</v>
      </c>
      <c r="W1149" s="50">
        <v>28.108879999999999</v>
      </c>
      <c r="X1149" s="50">
        <v>30.156739999999999</v>
      </c>
      <c r="Y1149" s="50">
        <v>28.108879999999999</v>
      </c>
      <c r="Z1149" s="50">
        <v>30.156739999999999</v>
      </c>
      <c r="AA1149" s="50">
        <v>28.108879999999999</v>
      </c>
      <c r="AB1149" s="50">
        <v>30.156739999999999</v>
      </c>
      <c r="AC1149" s="50">
        <v>28.108879999999999</v>
      </c>
      <c r="AD1149" s="50">
        <v>30.15673</v>
      </c>
      <c r="AE1149" s="51" t="str">
        <f t="shared" si="1806"/>
        <v/>
      </c>
      <c r="AF1149" s="51" t="str">
        <f t="shared" si="1807"/>
        <v/>
      </c>
      <c r="AG1149" s="51" t="str">
        <f t="shared" si="1808"/>
        <v/>
      </c>
      <c r="AH1149" s="51" t="str">
        <f t="shared" si="1809"/>
        <v/>
      </c>
      <c r="AI1149" s="52">
        <f t="shared" si="1810"/>
        <v>307.94</v>
      </c>
      <c r="AJ1149" s="51"/>
      <c r="AK1149" s="53"/>
      <c r="AL1149" s="52"/>
      <c r="AM1149" s="53">
        <f t="shared" si="1811"/>
        <v>50</v>
      </c>
      <c r="AN1149" s="53">
        <f>IF(AJ1149&lt;&gt;"",IF(AJ1149="o",VLOOKUP(AM1149,OpenSect!$A$1:$D$11,2),IF(AJ1149="u",VLOOKUP(AM1149,UpHill!$A$1:$D$35,2),IF(AJ1149="d",VLOOKUP(AM1149,DownHill!$A$3:$D$29,2),IF(AJ1149="f",VLOOKUP(AM1149,FlatUnd!$A$2:$D$30,2),IF(AJ1149="t",VLOOKUP(AM1149,TimeAdd!$A$1:$D$176,2),IF(AJ1149="l",VLOOKUP(AM1149,SLimit!$A$1:$D$8,2),AN1148)))))),AN1148)</f>
        <v>60</v>
      </c>
      <c r="AO1149" s="53">
        <f>IF(AJ1149&lt;&gt;"",IF(AJ1149="o",VLOOKUP(AM1149,OpenSect!$A$1:$D$11,3),IF(AJ1149="u",VLOOKUP(AM1149,UpHill!$A$1:$D$35,3),IF(AJ1149="d",VLOOKUP(AM1149,DownHill!$A$3:$D$29,3),IF(AJ1149="f",VLOOKUP(AM1149,FlatUnd!$A$2:$D$30,3),IF(AJ1149="t",VLOOKUP(AM1149,TimeAdd!$A$1:$D$18,3),IF(AJ1149="l",VLOOKUP(AM1149,SLimit!$A$1:$D$8,3),AO1148)))))),AO1148)</f>
        <v>70</v>
      </c>
      <c r="AP1149" s="53">
        <f>IF(AJ1149&lt;&gt;"",IF(AJ1149="o",VLOOKUP(AM1149,OpenSect!$A$1:$D$11,4),IF(AJ1149="u",VLOOKUP(AM1149,UpHill!$A$1:$D$35,4),IF(AJ1149="d",VLOOKUP(AM1149,DownHill!$A$3:$D$29,4),IF(AJ1149="f",VLOOKUP(AM1149,FlatUnd!$A$2:$D$30,4),IF(AJ1149="t",VLOOKUP(AM1149,TimeAdd!$A$1:$D$18,4),IF(AJ1149="l",VLOOKUP(AM1149,SLimit!$A$1:$D$8,4),AP1148)))))),AP1148)</f>
        <v>80</v>
      </c>
      <c r="AQ1149" s="53">
        <v>80</v>
      </c>
      <c r="AR1149" s="54" t="str">
        <f t="shared" si="1812"/>
        <v>Danger plate at culvert.{Not clearly marked}</v>
      </c>
      <c r="AS1149" s="55"/>
      <c r="AT1149" s="55"/>
      <c r="AU1149" s="56" t="e">
        <f>IF(GroupStTimes!$A$8=0,MIN(CB1149,CD1149,CF1149),MIN(BZ1149,CB1149,CD1149,CF1149))</f>
        <v>#NUM!</v>
      </c>
      <c r="AV1149" s="56" t="e">
        <f>IF(GroupStTimes!$A$8=0,MAX(CC1149,CE1149,CG1149),MAX(CA1149,CC1149,CE1149,CG1149))</f>
        <v>#NUM!</v>
      </c>
      <c r="AW1149" s="57" t="str">
        <f t="shared" si="1813"/>
        <v>28.10888  30.15674</v>
      </c>
      <c r="AX1149" s="58" t="str">
        <f t="shared" si="1814"/>
        <v/>
      </c>
      <c r="AY1149" s="58" t="str">
        <f t="shared" si="1815"/>
        <v/>
      </c>
      <c r="AZ1149" s="31">
        <f t="shared" si="1816"/>
        <v>304.08</v>
      </c>
      <c r="BA1149" s="59" t="e">
        <f t="shared" si="1817"/>
        <v>#NUM!</v>
      </c>
      <c r="BB1149" s="59" t="e">
        <f t="shared" si="1818"/>
        <v>#NUM!</v>
      </c>
      <c r="BC1149" s="59" t="e">
        <f t="shared" si="1819"/>
        <v>#NUM!</v>
      </c>
      <c r="BD1149" s="59" t="e">
        <f t="shared" si="1820"/>
        <v>#NUM!</v>
      </c>
      <c r="BE1149" s="59" t="e">
        <f t="shared" si="1821"/>
        <v>#NUM!</v>
      </c>
      <c r="BF1149" s="59" t="e">
        <f t="shared" si="1822"/>
        <v>#NUM!</v>
      </c>
      <c r="BG1149" s="59" t="e">
        <f t="shared" si="1823"/>
        <v>#NUM!</v>
      </c>
      <c r="BH1149" s="59" t="e">
        <f t="shared" si="1824"/>
        <v>#NUM!</v>
      </c>
      <c r="BI1149" s="31">
        <f t="shared" si="1825"/>
        <v>3.8600000000000136</v>
      </c>
      <c r="BJ1149" s="61">
        <f t="shared" si="1826"/>
        <v>7.7200000000000268E-2</v>
      </c>
      <c r="BK1149" s="61">
        <f t="shared" si="1827"/>
        <v>6.4333333333333562E-2</v>
      </c>
      <c r="BL1149" s="61">
        <f t="shared" si="1828"/>
        <v>5.5142857142857341E-2</v>
      </c>
      <c r="BM1149" s="61">
        <f t="shared" si="1829"/>
        <v>4.8250000000000168E-2</v>
      </c>
      <c r="BN1149" s="62">
        <f t="shared" si="1830"/>
        <v>0</v>
      </c>
      <c r="BO1149" s="62">
        <f t="shared" si="1831"/>
        <v>4</v>
      </c>
      <c r="BP1149" s="62">
        <f t="shared" si="1832"/>
        <v>38</v>
      </c>
      <c r="BQ1149" s="62">
        <f t="shared" si="1833"/>
        <v>0</v>
      </c>
      <c r="BR1149" s="62">
        <f t="shared" si="1834"/>
        <v>3</v>
      </c>
      <c r="BS1149" s="62">
        <f t="shared" si="1835"/>
        <v>52</v>
      </c>
      <c r="BT1149" s="62">
        <f t="shared" si="1836"/>
        <v>0</v>
      </c>
      <c r="BU1149" s="62">
        <f t="shared" si="1837"/>
        <v>3</v>
      </c>
      <c r="BV1149" s="62">
        <f t="shared" si="1838"/>
        <v>19</v>
      </c>
      <c r="BW1149" s="62">
        <f t="shared" si="1839"/>
        <v>0</v>
      </c>
      <c r="BX1149" s="62">
        <f t="shared" si="1840"/>
        <v>2</v>
      </c>
      <c r="BY1149" s="62">
        <f t="shared" si="1841"/>
        <v>54</v>
      </c>
      <c r="BZ1149" s="63" t="e">
        <f t="shared" si="1842"/>
        <v>#NUM!</v>
      </c>
      <c r="CA1149" s="63" t="e">
        <f t="shared" si="1843"/>
        <v>#NUM!</v>
      </c>
      <c r="CB1149" s="63" t="e">
        <f t="shared" si="1844"/>
        <v>#NUM!</v>
      </c>
      <c r="CC1149" s="63" t="e">
        <f t="shared" si="1845"/>
        <v>#NUM!</v>
      </c>
      <c r="CD1149" s="63" t="e">
        <f t="shared" si="1846"/>
        <v>#NUM!</v>
      </c>
      <c r="CE1149" s="63" t="e">
        <f t="shared" si="1847"/>
        <v>#NUM!</v>
      </c>
      <c r="CF1149" s="63" t="e">
        <f t="shared" si="1848"/>
        <v>#NUM!</v>
      </c>
      <c r="CG1149" s="63" t="e">
        <f t="shared" si="1849"/>
        <v>#NUM!</v>
      </c>
    </row>
    <row r="1150" spans="4:85" ht="26.25" customHeight="1" x14ac:dyDescent="0.25">
      <c r="D1150" s="37">
        <v>32</v>
      </c>
      <c r="G1150" s="78">
        <v>308.04000000000002</v>
      </c>
      <c r="H1150" s="41">
        <f t="shared" si="1800"/>
        <v>308.12</v>
      </c>
      <c r="I1150" s="42">
        <f t="shared" si="1850"/>
        <v>308.04000000000002</v>
      </c>
      <c r="J1150" s="43">
        <f t="shared" si="1801"/>
        <v>-3.462753754924144E-4</v>
      </c>
      <c r="K1150" s="44">
        <f t="shared" si="1802"/>
        <v>-0.10666666666668334</v>
      </c>
      <c r="L1150" s="76" t="s">
        <v>542</v>
      </c>
      <c r="M1150" s="127"/>
      <c r="N1150" s="46">
        <f t="shared" si="1803"/>
        <v>308.1466666666667</v>
      </c>
      <c r="O1150" s="46"/>
      <c r="P1150" s="37">
        <v>308.12</v>
      </c>
      <c r="Q1150" s="46">
        <v>-0.2</v>
      </c>
      <c r="R1150" s="40">
        <v>308.36</v>
      </c>
      <c r="S1150" s="78"/>
      <c r="T1150" s="78">
        <v>308.16000000000003</v>
      </c>
      <c r="U1150" s="47" t="str">
        <f t="shared" si="1804"/>
        <v/>
      </c>
      <c r="V1150" s="47" t="str">
        <f t="shared" si="1805"/>
        <v/>
      </c>
      <c r="W1150" s="50"/>
      <c r="X1150" s="50"/>
      <c r="Y1150" s="50"/>
      <c r="Z1150" s="50"/>
      <c r="AA1150" s="50"/>
      <c r="AB1150" s="50"/>
      <c r="AC1150" s="50"/>
      <c r="AD1150" s="50"/>
      <c r="AE1150" s="51" t="str">
        <f t="shared" si="1806"/>
        <v/>
      </c>
      <c r="AF1150" s="51" t="str">
        <f t="shared" si="1807"/>
        <v/>
      </c>
      <c r="AG1150" s="51" t="str">
        <f t="shared" si="1808"/>
        <v/>
      </c>
      <c r="AH1150" s="51">
        <f t="shared" si="1809"/>
        <v>32</v>
      </c>
      <c r="AI1150" s="52">
        <f t="shared" si="1810"/>
        <v>308.12</v>
      </c>
      <c r="AJ1150" s="51" t="s">
        <v>67</v>
      </c>
      <c r="AK1150" s="53"/>
      <c r="AL1150" s="52"/>
      <c r="AM1150" s="53">
        <f t="shared" si="1811"/>
        <v>32</v>
      </c>
      <c r="AN1150" s="53">
        <f>IF(AJ1150&lt;&gt;"",IF(AJ1150="o",VLOOKUP(AM1150,OpenSect!$A$1:$D$11,2),IF(AJ1150="u",VLOOKUP(AM1150,UpHill!$A$1:$D$35,2),IF(AJ1150="d",VLOOKUP(AM1150,DownHill!$A$3:$D$29,2),IF(AJ1150="f",VLOOKUP(AM1150,FlatUnd!$A$2:$D$30,2),IF(AJ1150="t",VLOOKUP(AM1150,TimeAdd!$A$1:$D$176,2),IF(AJ1150="l",VLOOKUP(AM1150,SLimit!$A$1:$D$8,2),AN1149)))))),AN1149)</f>
        <v>35</v>
      </c>
      <c r="AO1150" s="53">
        <f>IF(AJ1150&lt;&gt;"",IF(AJ1150="o",VLOOKUP(AM1150,OpenSect!$A$1:$D$11,3),IF(AJ1150="u",VLOOKUP(AM1150,UpHill!$A$1:$D$35,3),IF(AJ1150="d",VLOOKUP(AM1150,DownHill!$A$3:$D$29,3),IF(AJ1150="f",VLOOKUP(AM1150,FlatUnd!$A$2:$D$30,3),IF(AJ1150="t",VLOOKUP(AM1150,TimeAdd!$A$1:$D$18,3),IF(AJ1150="l",VLOOKUP(AM1150,SLimit!$A$1:$D$8,3),AO1149)))))),AO1149)</f>
        <v>37</v>
      </c>
      <c r="AP1150" s="53">
        <f>IF(AJ1150&lt;&gt;"",IF(AJ1150="o",VLOOKUP(AM1150,OpenSect!$A$1:$D$11,4),IF(AJ1150="u",VLOOKUP(AM1150,UpHill!$A$1:$D$35,4),IF(AJ1150="d",VLOOKUP(AM1150,DownHill!$A$3:$D$29,4),IF(AJ1150="f",VLOOKUP(AM1150,FlatUnd!$A$2:$D$30,4),IF(AJ1150="t",VLOOKUP(AM1150,TimeAdd!$A$1:$D$18,4),IF(AJ1150="l",VLOOKUP(AM1150,SLimit!$A$1:$D$8,4),AP1149)))))),AP1149)</f>
        <v>39</v>
      </c>
      <c r="AQ1150" s="53">
        <v>80</v>
      </c>
      <c r="AR1150" s="54" t="str">
        <f t="shared" si="1812"/>
        <v>Start of Armco barrier. Beware of speed bumps.  Not all speed bumps are clearly marked!  START of OPEN SECTION.{ Max 40}</v>
      </c>
      <c r="AS1150" s="55"/>
      <c r="AT1150" s="55"/>
      <c r="AU1150" s="56" t="e">
        <f>IF(GroupStTimes!$A$8=0,MIN(CB1150,CD1150,CF1150),MIN(BZ1150,CB1150,CD1150,CF1150))</f>
        <v>#NUM!</v>
      </c>
      <c r="AV1150" s="56" t="e">
        <f>IF(GroupStTimes!$A$8=0,MAX(CC1150,CE1150,CG1150),MAX(CA1150,CC1150,CE1150,CG1150))</f>
        <v>#NUM!</v>
      </c>
      <c r="AW1150" s="57" t="str">
        <f t="shared" si="1813"/>
        <v/>
      </c>
      <c r="AX1150" s="58" t="str">
        <f t="shared" si="1814"/>
        <v/>
      </c>
      <c r="AY1150" s="58" t="str">
        <f t="shared" si="1815"/>
        <v/>
      </c>
      <c r="AZ1150" s="31">
        <f t="shared" si="1816"/>
        <v>304.08</v>
      </c>
      <c r="BA1150" s="59" t="e">
        <f t="shared" si="1817"/>
        <v>#NUM!</v>
      </c>
      <c r="BB1150" s="59" t="e">
        <f t="shared" si="1818"/>
        <v>#NUM!</v>
      </c>
      <c r="BC1150" s="59" t="e">
        <f t="shared" si="1819"/>
        <v>#NUM!</v>
      </c>
      <c r="BD1150" s="59" t="e">
        <f t="shared" si="1820"/>
        <v>#NUM!</v>
      </c>
      <c r="BE1150" s="59" t="e">
        <f t="shared" si="1821"/>
        <v>#NUM!</v>
      </c>
      <c r="BF1150" s="59" t="e">
        <f t="shared" si="1822"/>
        <v>#NUM!</v>
      </c>
      <c r="BG1150" s="59" t="e">
        <f t="shared" si="1823"/>
        <v>#NUM!</v>
      </c>
      <c r="BH1150" s="59" t="e">
        <f t="shared" si="1824"/>
        <v>#NUM!</v>
      </c>
      <c r="BI1150" s="31">
        <f t="shared" si="1825"/>
        <v>4.0400000000000205</v>
      </c>
      <c r="BJ1150" s="61">
        <f t="shared" si="1826"/>
        <v>8.0800000000000413E-2</v>
      </c>
      <c r="BK1150" s="61">
        <f t="shared" si="1827"/>
        <v>6.7333333333333675E-2</v>
      </c>
      <c r="BL1150" s="61">
        <f t="shared" si="1828"/>
        <v>5.7714285714286009E-2</v>
      </c>
      <c r="BM1150" s="61">
        <f t="shared" si="1829"/>
        <v>5.0500000000000253E-2</v>
      </c>
      <c r="BN1150" s="62">
        <f t="shared" si="1830"/>
        <v>0</v>
      </c>
      <c r="BO1150" s="62">
        <f t="shared" si="1831"/>
        <v>4</v>
      </c>
      <c r="BP1150" s="62">
        <f t="shared" si="1832"/>
        <v>51</v>
      </c>
      <c r="BQ1150" s="62">
        <f t="shared" si="1833"/>
        <v>0</v>
      </c>
      <c r="BR1150" s="62">
        <f t="shared" si="1834"/>
        <v>4</v>
      </c>
      <c r="BS1150" s="62">
        <f t="shared" si="1835"/>
        <v>2</v>
      </c>
      <c r="BT1150" s="62">
        <f t="shared" si="1836"/>
        <v>0</v>
      </c>
      <c r="BU1150" s="62">
        <f t="shared" si="1837"/>
        <v>3</v>
      </c>
      <c r="BV1150" s="62">
        <f t="shared" si="1838"/>
        <v>28</v>
      </c>
      <c r="BW1150" s="62">
        <f t="shared" si="1839"/>
        <v>0</v>
      </c>
      <c r="BX1150" s="62">
        <f t="shared" si="1840"/>
        <v>3</v>
      </c>
      <c r="BY1150" s="62">
        <f t="shared" si="1841"/>
        <v>2</v>
      </c>
      <c r="BZ1150" s="63" t="e">
        <f t="shared" si="1842"/>
        <v>#NUM!</v>
      </c>
      <c r="CA1150" s="63" t="e">
        <f t="shared" si="1843"/>
        <v>#NUM!</v>
      </c>
      <c r="CB1150" s="63" t="e">
        <f t="shared" si="1844"/>
        <v>#NUM!</v>
      </c>
      <c r="CC1150" s="63" t="e">
        <f t="shared" si="1845"/>
        <v>#NUM!</v>
      </c>
      <c r="CD1150" s="63" t="e">
        <f t="shared" si="1846"/>
        <v>#NUM!</v>
      </c>
      <c r="CE1150" s="63" t="e">
        <f t="shared" si="1847"/>
        <v>#NUM!</v>
      </c>
      <c r="CF1150" s="63" t="e">
        <f t="shared" si="1848"/>
        <v>#NUM!</v>
      </c>
      <c r="CG1150" s="63" t="e">
        <f t="shared" si="1849"/>
        <v>#NUM!</v>
      </c>
    </row>
    <row r="1151" spans="4:85" ht="26.25" customHeight="1" x14ac:dyDescent="0.25">
      <c r="G1151" s="78">
        <v>309.33</v>
      </c>
      <c r="H1151" s="41">
        <f t="shared" si="1800"/>
        <v>309.41000000000003</v>
      </c>
      <c r="I1151" s="42">
        <f t="shared" si="1850"/>
        <v>309.33</v>
      </c>
      <c r="J1151" s="43">
        <f t="shared" si="1801"/>
        <v>-3.4483130206149857E-4</v>
      </c>
      <c r="K1151" s="44">
        <f t="shared" si="1802"/>
        <v>-0.10666666666668334</v>
      </c>
      <c r="L1151" s="76" t="s">
        <v>170</v>
      </c>
      <c r="M1151" s="127"/>
      <c r="N1151" s="46">
        <f t="shared" si="1803"/>
        <v>309.43666666666667</v>
      </c>
      <c r="O1151" s="46"/>
      <c r="P1151" s="37">
        <v>309.41000000000003</v>
      </c>
      <c r="Q1151" s="46">
        <v>-0.2</v>
      </c>
      <c r="R1151" s="40">
        <v>309.64999999999998</v>
      </c>
      <c r="S1151" s="78"/>
      <c r="T1151" s="78">
        <v>309.45</v>
      </c>
      <c r="U1151" s="47" t="str">
        <f t="shared" si="1804"/>
        <v/>
      </c>
      <c r="V1151" s="47" t="str">
        <f t="shared" si="1805"/>
        <v/>
      </c>
      <c r="W1151" s="50"/>
      <c r="X1151" s="50"/>
      <c r="Y1151" s="50"/>
      <c r="Z1151" s="50"/>
      <c r="AA1151" s="50"/>
      <c r="AB1151" s="50"/>
      <c r="AC1151" s="50"/>
      <c r="AD1151" s="50"/>
      <c r="AE1151" s="51" t="str">
        <f t="shared" si="1806"/>
        <v/>
      </c>
      <c r="AF1151" s="51" t="str">
        <f t="shared" si="1807"/>
        <v/>
      </c>
      <c r="AG1151" s="51" t="str">
        <f t="shared" si="1808"/>
        <v/>
      </c>
      <c r="AH1151" s="51" t="str">
        <f t="shared" si="1809"/>
        <v/>
      </c>
      <c r="AI1151" s="52">
        <f t="shared" si="1810"/>
        <v>309.41000000000003</v>
      </c>
      <c r="AJ1151" s="51"/>
      <c r="AK1151" s="53"/>
      <c r="AL1151" s="52"/>
      <c r="AM1151" s="53">
        <f t="shared" si="1811"/>
        <v>32</v>
      </c>
      <c r="AN1151" s="53">
        <f>IF(AJ1151&lt;&gt;"",IF(AJ1151="o",VLOOKUP(AM1151,OpenSect!$A$1:$D$11,2),IF(AJ1151="u",VLOOKUP(AM1151,UpHill!$A$1:$D$35,2),IF(AJ1151="d",VLOOKUP(AM1151,DownHill!$A$3:$D$29,2),IF(AJ1151="f",VLOOKUP(AM1151,FlatUnd!$A$2:$D$30,2),IF(AJ1151="t",VLOOKUP(AM1151,TimeAdd!$A$1:$D$176,2),IF(AJ1151="l",VLOOKUP(AM1151,SLimit!$A$1:$D$8,2),AN1150)))))),AN1150)</f>
        <v>35</v>
      </c>
      <c r="AO1151" s="53">
        <f>IF(AJ1151&lt;&gt;"",IF(AJ1151="o",VLOOKUP(AM1151,OpenSect!$A$1:$D$11,3),IF(AJ1151="u",VLOOKUP(AM1151,UpHill!$A$1:$D$35,3),IF(AJ1151="d",VLOOKUP(AM1151,DownHill!$A$3:$D$29,3),IF(AJ1151="f",VLOOKUP(AM1151,FlatUnd!$A$2:$D$30,3),IF(AJ1151="t",VLOOKUP(AM1151,TimeAdd!$A$1:$D$18,3),IF(AJ1151="l",VLOOKUP(AM1151,SLimit!$A$1:$D$8,3),AO1150)))))),AO1150)</f>
        <v>37</v>
      </c>
      <c r="AP1151" s="53">
        <f>IF(AJ1151&lt;&gt;"",IF(AJ1151="o",VLOOKUP(AM1151,OpenSect!$A$1:$D$11,4),IF(AJ1151="u",VLOOKUP(AM1151,UpHill!$A$1:$D$35,4),IF(AJ1151="d",VLOOKUP(AM1151,DownHill!$A$3:$D$29,4),IF(AJ1151="f",VLOOKUP(AM1151,FlatUnd!$A$2:$D$30,4),IF(AJ1151="t",VLOOKUP(AM1151,TimeAdd!$A$1:$D$18,4),IF(AJ1151="l",VLOOKUP(AM1151,SLimit!$A$1:$D$8,4),AP1150)))))),AP1150)</f>
        <v>39</v>
      </c>
      <c r="AQ1151" s="53">
        <v>80</v>
      </c>
      <c r="AR1151" s="54" t="str">
        <f t="shared" si="1812"/>
        <v>Overhead wires</v>
      </c>
      <c r="AS1151" s="55"/>
      <c r="AT1151" s="55"/>
      <c r="AU1151" s="56" t="e">
        <f>IF(GroupStTimes!$A$8=0,MIN(CB1151,CD1151,CF1151),MIN(BZ1151,CB1151,CD1151,CF1151))</f>
        <v>#NUM!</v>
      </c>
      <c r="AV1151" s="56" t="e">
        <f>IF(GroupStTimes!$A$8=0,MAX(CC1151,CE1151,CG1151),MAX(CA1151,CC1151,CE1151,CG1151))</f>
        <v>#NUM!</v>
      </c>
      <c r="AW1151" s="57" t="str">
        <f t="shared" si="1813"/>
        <v/>
      </c>
      <c r="AX1151" s="58" t="str">
        <f t="shared" si="1814"/>
        <v/>
      </c>
      <c r="AY1151" s="58" t="str">
        <f t="shared" si="1815"/>
        <v/>
      </c>
      <c r="AZ1151" s="31">
        <f t="shared" si="1816"/>
        <v>308.12</v>
      </c>
      <c r="BA1151" s="59" t="e">
        <f t="shared" si="1817"/>
        <v>#NUM!</v>
      </c>
      <c r="BB1151" s="59" t="e">
        <f t="shared" si="1818"/>
        <v>#NUM!</v>
      </c>
      <c r="BC1151" s="59" t="e">
        <f t="shared" si="1819"/>
        <v>#NUM!</v>
      </c>
      <c r="BD1151" s="59" t="e">
        <f t="shared" si="1820"/>
        <v>#NUM!</v>
      </c>
      <c r="BE1151" s="59" t="e">
        <f t="shared" si="1821"/>
        <v>#NUM!</v>
      </c>
      <c r="BF1151" s="59" t="e">
        <f t="shared" si="1822"/>
        <v>#NUM!</v>
      </c>
      <c r="BG1151" s="59" t="e">
        <f t="shared" si="1823"/>
        <v>#NUM!</v>
      </c>
      <c r="BH1151" s="59" t="e">
        <f t="shared" si="1824"/>
        <v>#NUM!</v>
      </c>
      <c r="BI1151" s="31">
        <f t="shared" si="1825"/>
        <v>1.2900000000000205</v>
      </c>
      <c r="BJ1151" s="61">
        <f t="shared" si="1826"/>
        <v>4.0312500000000639E-2</v>
      </c>
      <c r="BK1151" s="61">
        <f t="shared" si="1827"/>
        <v>3.6857142857143442E-2</v>
      </c>
      <c r="BL1151" s="61">
        <f t="shared" si="1828"/>
        <v>3.4864864864865418E-2</v>
      </c>
      <c r="BM1151" s="61">
        <f t="shared" si="1829"/>
        <v>3.3076923076923601E-2</v>
      </c>
      <c r="BN1151" s="62">
        <f t="shared" si="1830"/>
        <v>0</v>
      </c>
      <c r="BO1151" s="62">
        <f t="shared" si="1831"/>
        <v>2</v>
      </c>
      <c r="BP1151" s="62">
        <f t="shared" si="1832"/>
        <v>25</v>
      </c>
      <c r="BQ1151" s="62">
        <f t="shared" si="1833"/>
        <v>0</v>
      </c>
      <c r="BR1151" s="62">
        <f t="shared" si="1834"/>
        <v>2</v>
      </c>
      <c r="BS1151" s="62">
        <f t="shared" si="1835"/>
        <v>13</v>
      </c>
      <c r="BT1151" s="62">
        <f t="shared" si="1836"/>
        <v>0</v>
      </c>
      <c r="BU1151" s="62">
        <f t="shared" si="1837"/>
        <v>2</v>
      </c>
      <c r="BV1151" s="62">
        <f t="shared" si="1838"/>
        <v>6</v>
      </c>
      <c r="BW1151" s="62">
        <f t="shared" si="1839"/>
        <v>0</v>
      </c>
      <c r="BX1151" s="62">
        <f t="shared" si="1840"/>
        <v>1</v>
      </c>
      <c r="BY1151" s="62">
        <f t="shared" si="1841"/>
        <v>59</v>
      </c>
      <c r="BZ1151" s="63" t="e">
        <f t="shared" si="1842"/>
        <v>#NUM!</v>
      </c>
      <c r="CA1151" s="63" t="e">
        <f t="shared" si="1843"/>
        <v>#NUM!</v>
      </c>
      <c r="CB1151" s="63" t="e">
        <f t="shared" si="1844"/>
        <v>#NUM!</v>
      </c>
      <c r="CC1151" s="63" t="e">
        <f t="shared" si="1845"/>
        <v>#NUM!</v>
      </c>
      <c r="CD1151" s="63" t="e">
        <f t="shared" si="1846"/>
        <v>#NUM!</v>
      </c>
      <c r="CE1151" s="63" t="e">
        <f t="shared" si="1847"/>
        <v>#NUM!</v>
      </c>
      <c r="CF1151" s="63" t="e">
        <f t="shared" si="1848"/>
        <v>#NUM!</v>
      </c>
      <c r="CG1151" s="63" t="e">
        <f t="shared" si="1849"/>
        <v>#NUM!</v>
      </c>
    </row>
    <row r="1152" spans="4:85" ht="26.25" customHeight="1" x14ac:dyDescent="0.25">
      <c r="G1152" s="78">
        <v>309.55</v>
      </c>
      <c r="H1152" s="41">
        <f t="shared" si="1800"/>
        <v>309.63</v>
      </c>
      <c r="I1152" s="42">
        <f t="shared" si="1850"/>
        <v>309.55</v>
      </c>
      <c r="J1152" s="43">
        <f t="shared" si="1801"/>
        <v>-3.5535454692299675E-4</v>
      </c>
      <c r="K1152" s="44">
        <f t="shared" si="1802"/>
        <v>-0.11000000000001364</v>
      </c>
      <c r="L1152" s="76" t="s">
        <v>466</v>
      </c>
      <c r="M1152" s="127"/>
      <c r="N1152" s="46">
        <f t="shared" si="1803"/>
        <v>309.66000000000003</v>
      </c>
      <c r="O1152" s="46"/>
      <c r="P1152" s="37">
        <v>309.63</v>
      </c>
      <c r="Q1152" s="46">
        <v>-0.2</v>
      </c>
      <c r="R1152" s="40">
        <v>309.88</v>
      </c>
      <c r="S1152" s="78"/>
      <c r="T1152" s="78">
        <v>309.67</v>
      </c>
      <c r="U1152" s="47" t="str">
        <f t="shared" si="1804"/>
        <v/>
      </c>
      <c r="V1152" s="47" t="str">
        <f t="shared" si="1805"/>
        <v/>
      </c>
      <c r="W1152" s="50"/>
      <c r="X1152" s="50"/>
      <c r="Y1152" s="50"/>
      <c r="Z1152" s="50"/>
      <c r="AA1152" s="50"/>
      <c r="AB1152" s="50"/>
      <c r="AC1152" s="50"/>
      <c r="AD1152" s="50"/>
      <c r="AE1152" s="51" t="str">
        <f t="shared" si="1806"/>
        <v/>
      </c>
      <c r="AF1152" s="51" t="str">
        <f t="shared" si="1807"/>
        <v/>
      </c>
      <c r="AG1152" s="51" t="str">
        <f t="shared" si="1808"/>
        <v/>
      </c>
      <c r="AH1152" s="51" t="str">
        <f t="shared" si="1809"/>
        <v/>
      </c>
      <c r="AI1152" s="52">
        <f t="shared" si="1810"/>
        <v>309.63</v>
      </c>
      <c r="AJ1152" s="51"/>
      <c r="AK1152" s="53"/>
      <c r="AL1152" s="52"/>
      <c r="AM1152" s="53">
        <f t="shared" si="1811"/>
        <v>32</v>
      </c>
      <c r="AN1152" s="53">
        <f>IF(AJ1152&lt;&gt;"",IF(AJ1152="o",VLOOKUP(AM1152,OpenSect!$A$1:$D$11,2),IF(AJ1152="u",VLOOKUP(AM1152,UpHill!$A$1:$D$35,2),IF(AJ1152="d",VLOOKUP(AM1152,DownHill!$A$3:$D$29,2),IF(AJ1152="f",VLOOKUP(AM1152,FlatUnd!$A$2:$D$30,2),IF(AJ1152="t",VLOOKUP(AM1152,TimeAdd!$A$1:$D$176,2),IF(AJ1152="l",VLOOKUP(AM1152,SLimit!$A$1:$D$8,2),AN1151)))))),AN1151)</f>
        <v>35</v>
      </c>
      <c r="AO1152" s="53">
        <f>IF(AJ1152&lt;&gt;"",IF(AJ1152="o",VLOOKUP(AM1152,OpenSect!$A$1:$D$11,3),IF(AJ1152="u",VLOOKUP(AM1152,UpHill!$A$1:$D$35,3),IF(AJ1152="d",VLOOKUP(AM1152,DownHill!$A$3:$D$29,3),IF(AJ1152="f",VLOOKUP(AM1152,FlatUnd!$A$2:$D$30,3),IF(AJ1152="t",VLOOKUP(AM1152,TimeAdd!$A$1:$D$18,3),IF(AJ1152="l",VLOOKUP(AM1152,SLimit!$A$1:$D$8,3),AO1151)))))),AO1151)</f>
        <v>37</v>
      </c>
      <c r="AP1152" s="53">
        <f>IF(AJ1152&lt;&gt;"",IF(AJ1152="o",VLOOKUP(AM1152,OpenSect!$A$1:$D$11,4),IF(AJ1152="u",VLOOKUP(AM1152,UpHill!$A$1:$D$35,4),IF(AJ1152="d",VLOOKUP(AM1152,DownHill!$A$3:$D$29,4),IF(AJ1152="f",VLOOKUP(AM1152,FlatUnd!$A$2:$D$30,4),IF(AJ1152="t",VLOOKUP(AM1152,TimeAdd!$A$1:$D$18,4),IF(AJ1152="l",VLOOKUP(AM1152,SLimit!$A$1:$D$8,4),AP1151)))))),AP1151)</f>
        <v>39</v>
      </c>
      <c r="AQ1152" s="53">
        <v>80</v>
      </c>
      <c r="AR1152" s="54" t="str">
        <f t="shared" si="1812"/>
        <v xml:space="preserve">Bridge </v>
      </c>
      <c r="AS1152" s="55"/>
      <c r="AT1152" s="55"/>
      <c r="AU1152" s="56" t="e">
        <f>IF(GroupStTimes!$A$8=0,MIN(CB1152,CD1152,CF1152),MIN(BZ1152,CB1152,CD1152,CF1152))</f>
        <v>#NUM!</v>
      </c>
      <c r="AV1152" s="56" t="e">
        <f>IF(GroupStTimes!$A$8=0,MAX(CC1152,CE1152,CG1152),MAX(CA1152,CC1152,CE1152,CG1152))</f>
        <v>#NUM!</v>
      </c>
      <c r="AW1152" s="57" t="str">
        <f t="shared" si="1813"/>
        <v/>
      </c>
      <c r="AX1152" s="58" t="str">
        <f t="shared" si="1814"/>
        <v/>
      </c>
      <c r="AY1152" s="58" t="str">
        <f t="shared" si="1815"/>
        <v/>
      </c>
      <c r="AZ1152" s="31">
        <f t="shared" si="1816"/>
        <v>308.12</v>
      </c>
      <c r="BA1152" s="59" t="e">
        <f t="shared" si="1817"/>
        <v>#NUM!</v>
      </c>
      <c r="BB1152" s="59" t="e">
        <f t="shared" si="1818"/>
        <v>#NUM!</v>
      </c>
      <c r="BC1152" s="59" t="e">
        <f t="shared" si="1819"/>
        <v>#NUM!</v>
      </c>
      <c r="BD1152" s="59" t="e">
        <f t="shared" si="1820"/>
        <v>#NUM!</v>
      </c>
      <c r="BE1152" s="59" t="e">
        <f t="shared" si="1821"/>
        <v>#NUM!</v>
      </c>
      <c r="BF1152" s="59" t="e">
        <f t="shared" si="1822"/>
        <v>#NUM!</v>
      </c>
      <c r="BG1152" s="59" t="e">
        <f t="shared" si="1823"/>
        <v>#NUM!</v>
      </c>
      <c r="BH1152" s="59" t="e">
        <f t="shared" si="1824"/>
        <v>#NUM!</v>
      </c>
      <c r="BI1152" s="31">
        <f t="shared" si="1825"/>
        <v>1.5099999999999909</v>
      </c>
      <c r="BJ1152" s="61">
        <f t="shared" si="1826"/>
        <v>4.7187499999999716E-2</v>
      </c>
      <c r="BK1152" s="61">
        <f t="shared" si="1827"/>
        <v>4.3142857142856886E-2</v>
      </c>
      <c r="BL1152" s="61">
        <f t="shared" si="1828"/>
        <v>4.0810810810810567E-2</v>
      </c>
      <c r="BM1152" s="61">
        <f t="shared" si="1829"/>
        <v>3.8717948717948487E-2</v>
      </c>
      <c r="BN1152" s="62">
        <f t="shared" si="1830"/>
        <v>0</v>
      </c>
      <c r="BO1152" s="62">
        <f t="shared" si="1831"/>
        <v>2</v>
      </c>
      <c r="BP1152" s="62">
        <f t="shared" si="1832"/>
        <v>50</v>
      </c>
      <c r="BQ1152" s="62">
        <f t="shared" si="1833"/>
        <v>0</v>
      </c>
      <c r="BR1152" s="62">
        <f t="shared" si="1834"/>
        <v>2</v>
      </c>
      <c r="BS1152" s="62">
        <f t="shared" si="1835"/>
        <v>35</v>
      </c>
      <c r="BT1152" s="62">
        <f t="shared" si="1836"/>
        <v>0</v>
      </c>
      <c r="BU1152" s="62">
        <f t="shared" si="1837"/>
        <v>2</v>
      </c>
      <c r="BV1152" s="62">
        <f t="shared" si="1838"/>
        <v>27</v>
      </c>
      <c r="BW1152" s="62">
        <f t="shared" si="1839"/>
        <v>0</v>
      </c>
      <c r="BX1152" s="62">
        <f t="shared" si="1840"/>
        <v>2</v>
      </c>
      <c r="BY1152" s="62">
        <f t="shared" si="1841"/>
        <v>19</v>
      </c>
      <c r="BZ1152" s="63" t="e">
        <f t="shared" si="1842"/>
        <v>#NUM!</v>
      </c>
      <c r="CA1152" s="63" t="e">
        <f t="shared" si="1843"/>
        <v>#NUM!</v>
      </c>
      <c r="CB1152" s="63" t="e">
        <f t="shared" si="1844"/>
        <v>#NUM!</v>
      </c>
      <c r="CC1152" s="63" t="e">
        <f t="shared" si="1845"/>
        <v>#NUM!</v>
      </c>
      <c r="CD1152" s="63" t="e">
        <f t="shared" si="1846"/>
        <v>#NUM!</v>
      </c>
      <c r="CE1152" s="63" t="e">
        <f t="shared" si="1847"/>
        <v>#NUM!</v>
      </c>
      <c r="CF1152" s="63" t="e">
        <f t="shared" si="1848"/>
        <v>#NUM!</v>
      </c>
      <c r="CG1152" s="63" t="e">
        <f t="shared" si="1849"/>
        <v>#NUM!</v>
      </c>
    </row>
    <row r="1153" spans="4:85" ht="26.25" customHeight="1" x14ac:dyDescent="0.25">
      <c r="G1153" s="78">
        <v>310.58999999999997</v>
      </c>
      <c r="H1153" s="41">
        <f t="shared" si="1800"/>
        <v>310.67</v>
      </c>
      <c r="I1153" s="42">
        <f t="shared" si="1850"/>
        <v>310.58999999999997</v>
      </c>
      <c r="J1153" s="43">
        <f t="shared" si="1801"/>
        <v>-3.5416465436772111E-4</v>
      </c>
      <c r="K1153" s="44">
        <f t="shared" si="1802"/>
        <v>-0.11000000000007049</v>
      </c>
      <c r="L1153" s="76" t="s">
        <v>434</v>
      </c>
      <c r="M1153" s="127"/>
      <c r="N1153" s="46">
        <f t="shared" si="1803"/>
        <v>310.70000000000005</v>
      </c>
      <c r="O1153" s="46"/>
      <c r="P1153" s="37">
        <v>310.67</v>
      </c>
      <c r="Q1153" s="46">
        <v>-0.2</v>
      </c>
      <c r="R1153" s="40">
        <v>310.92</v>
      </c>
      <c r="S1153" s="78"/>
      <c r="T1153" s="78">
        <v>310.70999999999998</v>
      </c>
      <c r="U1153" s="47" t="str">
        <f t="shared" si="1804"/>
        <v/>
      </c>
      <c r="V1153" s="47" t="str">
        <f t="shared" si="1805"/>
        <v/>
      </c>
      <c r="W1153" s="50"/>
      <c r="X1153" s="50"/>
      <c r="Y1153" s="50"/>
      <c r="Z1153" s="50"/>
      <c r="AA1153" s="50"/>
      <c r="AB1153" s="50"/>
      <c r="AC1153" s="50"/>
      <c r="AD1153" s="50"/>
      <c r="AE1153" s="51" t="str">
        <f t="shared" si="1806"/>
        <v/>
      </c>
      <c r="AF1153" s="51" t="str">
        <f t="shared" si="1807"/>
        <v/>
      </c>
      <c r="AG1153" s="51" t="str">
        <f t="shared" si="1808"/>
        <v/>
      </c>
      <c r="AH1153" s="51" t="str">
        <f t="shared" si="1809"/>
        <v/>
      </c>
      <c r="AI1153" s="52">
        <f t="shared" si="1810"/>
        <v>310.67</v>
      </c>
      <c r="AJ1153" s="51"/>
      <c r="AK1153" s="53"/>
      <c r="AL1153" s="52"/>
      <c r="AM1153" s="53">
        <f t="shared" si="1811"/>
        <v>32</v>
      </c>
      <c r="AN1153" s="53">
        <f>IF(AJ1153&lt;&gt;"",IF(AJ1153="o",VLOOKUP(AM1153,OpenSect!$A$1:$D$11,2),IF(AJ1153="u",VLOOKUP(AM1153,UpHill!$A$1:$D$35,2),IF(AJ1153="d",VLOOKUP(AM1153,DownHill!$A$3:$D$29,2),IF(AJ1153="f",VLOOKUP(AM1153,FlatUnd!$A$2:$D$30,2),IF(AJ1153="t",VLOOKUP(AM1153,TimeAdd!$A$1:$D$176,2),IF(AJ1153="l",VLOOKUP(AM1153,SLimit!$A$1:$D$8,2),AN1152)))))),AN1152)</f>
        <v>35</v>
      </c>
      <c r="AO1153" s="53">
        <f>IF(AJ1153&lt;&gt;"",IF(AJ1153="o",VLOOKUP(AM1153,OpenSect!$A$1:$D$11,3),IF(AJ1153="u",VLOOKUP(AM1153,UpHill!$A$1:$D$35,3),IF(AJ1153="d",VLOOKUP(AM1153,DownHill!$A$3:$D$29,3),IF(AJ1153="f",VLOOKUP(AM1153,FlatUnd!$A$2:$D$30,3),IF(AJ1153="t",VLOOKUP(AM1153,TimeAdd!$A$1:$D$18,3),IF(AJ1153="l",VLOOKUP(AM1153,SLimit!$A$1:$D$8,3),AO1152)))))),AO1152)</f>
        <v>37</v>
      </c>
      <c r="AP1153" s="53">
        <f>IF(AJ1153&lt;&gt;"",IF(AJ1153="o",VLOOKUP(AM1153,OpenSect!$A$1:$D$11,4),IF(AJ1153="u",VLOOKUP(AM1153,UpHill!$A$1:$D$35,4),IF(AJ1153="d",VLOOKUP(AM1153,DownHill!$A$3:$D$29,4),IF(AJ1153="f",VLOOKUP(AM1153,FlatUnd!$A$2:$D$30,4),IF(AJ1153="t",VLOOKUP(AM1153,TimeAdd!$A$1:$D$18,4),IF(AJ1153="l",VLOOKUP(AM1153,SLimit!$A$1:$D$8,4),AP1152)))))),AP1152)</f>
        <v>39</v>
      </c>
      <c r="AQ1153" s="53">
        <v>80</v>
      </c>
      <c r="AR1153" s="54" t="str">
        <f t="shared" si="1812"/>
        <v>7 km Stone</v>
      </c>
      <c r="AS1153" s="55"/>
      <c r="AT1153" s="55"/>
      <c r="AU1153" s="56" t="e">
        <f>IF(GroupStTimes!$A$8=0,MIN(CB1153,CD1153,CF1153),MIN(BZ1153,CB1153,CD1153,CF1153))</f>
        <v>#NUM!</v>
      </c>
      <c r="AV1153" s="56" t="e">
        <f>IF(GroupStTimes!$A$8=0,MAX(CC1153,CE1153,CG1153),MAX(CA1153,CC1153,CE1153,CG1153))</f>
        <v>#NUM!</v>
      </c>
      <c r="AW1153" s="57" t="str">
        <f t="shared" si="1813"/>
        <v/>
      </c>
      <c r="AX1153" s="58" t="str">
        <f t="shared" si="1814"/>
        <v/>
      </c>
      <c r="AY1153" s="58" t="str">
        <f t="shared" si="1815"/>
        <v/>
      </c>
      <c r="AZ1153" s="31">
        <f t="shared" si="1816"/>
        <v>308.12</v>
      </c>
      <c r="BA1153" s="59" t="e">
        <f t="shared" si="1817"/>
        <v>#NUM!</v>
      </c>
      <c r="BB1153" s="59" t="e">
        <f t="shared" si="1818"/>
        <v>#NUM!</v>
      </c>
      <c r="BC1153" s="59" t="e">
        <f t="shared" si="1819"/>
        <v>#NUM!</v>
      </c>
      <c r="BD1153" s="59" t="e">
        <f t="shared" si="1820"/>
        <v>#NUM!</v>
      </c>
      <c r="BE1153" s="59" t="e">
        <f t="shared" si="1821"/>
        <v>#NUM!</v>
      </c>
      <c r="BF1153" s="59" t="e">
        <f t="shared" si="1822"/>
        <v>#NUM!</v>
      </c>
      <c r="BG1153" s="59" t="e">
        <f t="shared" si="1823"/>
        <v>#NUM!</v>
      </c>
      <c r="BH1153" s="59" t="e">
        <f t="shared" si="1824"/>
        <v>#NUM!</v>
      </c>
      <c r="BI1153" s="31">
        <f t="shared" si="1825"/>
        <v>2.5500000000000114</v>
      </c>
      <c r="BJ1153" s="61">
        <f t="shared" si="1826"/>
        <v>7.9687500000000355E-2</v>
      </c>
      <c r="BK1153" s="61">
        <f t="shared" si="1827"/>
        <v>7.2857142857143176E-2</v>
      </c>
      <c r="BL1153" s="61">
        <f t="shared" si="1828"/>
        <v>6.8918918918919228E-2</v>
      </c>
      <c r="BM1153" s="61">
        <f t="shared" si="1829"/>
        <v>6.538461538461568E-2</v>
      </c>
      <c r="BN1153" s="62">
        <f t="shared" si="1830"/>
        <v>0</v>
      </c>
      <c r="BO1153" s="62">
        <f t="shared" si="1831"/>
        <v>4</v>
      </c>
      <c r="BP1153" s="62">
        <f t="shared" si="1832"/>
        <v>47</v>
      </c>
      <c r="BQ1153" s="62">
        <f t="shared" si="1833"/>
        <v>0</v>
      </c>
      <c r="BR1153" s="62">
        <f t="shared" si="1834"/>
        <v>4</v>
      </c>
      <c r="BS1153" s="62">
        <f t="shared" si="1835"/>
        <v>22</v>
      </c>
      <c r="BT1153" s="62">
        <f t="shared" si="1836"/>
        <v>0</v>
      </c>
      <c r="BU1153" s="62">
        <f t="shared" si="1837"/>
        <v>4</v>
      </c>
      <c r="BV1153" s="62">
        <f t="shared" si="1838"/>
        <v>8</v>
      </c>
      <c r="BW1153" s="62">
        <f t="shared" si="1839"/>
        <v>0</v>
      </c>
      <c r="BX1153" s="62">
        <f t="shared" si="1840"/>
        <v>3</v>
      </c>
      <c r="BY1153" s="62">
        <f t="shared" si="1841"/>
        <v>55</v>
      </c>
      <c r="BZ1153" s="63" t="e">
        <f t="shared" si="1842"/>
        <v>#NUM!</v>
      </c>
      <c r="CA1153" s="63" t="e">
        <f t="shared" si="1843"/>
        <v>#NUM!</v>
      </c>
      <c r="CB1153" s="63" t="e">
        <f t="shared" si="1844"/>
        <v>#NUM!</v>
      </c>
      <c r="CC1153" s="63" t="e">
        <f t="shared" si="1845"/>
        <v>#NUM!</v>
      </c>
      <c r="CD1153" s="63" t="e">
        <f t="shared" si="1846"/>
        <v>#NUM!</v>
      </c>
      <c r="CE1153" s="63" t="e">
        <f t="shared" si="1847"/>
        <v>#NUM!</v>
      </c>
      <c r="CF1153" s="63" t="e">
        <f t="shared" si="1848"/>
        <v>#NUM!</v>
      </c>
      <c r="CG1153" s="63" t="e">
        <f t="shared" si="1849"/>
        <v>#NUM!</v>
      </c>
    </row>
    <row r="1154" spans="4:85" ht="26.25" customHeight="1" x14ac:dyDescent="0.25">
      <c r="G1154" s="77">
        <v>310.98</v>
      </c>
      <c r="H1154" s="41">
        <f t="shared" si="1800"/>
        <v>310.98</v>
      </c>
      <c r="I1154" s="42">
        <f t="shared" si="1850"/>
        <v>310.98</v>
      </c>
      <c r="J1154" s="43">
        <f t="shared" si="1801"/>
        <v>0</v>
      </c>
      <c r="K1154" s="44">
        <f t="shared" si="1802"/>
        <v>0</v>
      </c>
      <c r="L1154" s="76" t="s">
        <v>349</v>
      </c>
      <c r="M1154" s="127"/>
      <c r="N1154" s="46">
        <f t="shared" si="1803"/>
        <v>310.98</v>
      </c>
      <c r="O1154" s="46"/>
      <c r="P1154" s="37">
        <v>310.98</v>
      </c>
      <c r="Q1154" s="46">
        <v>-0.2</v>
      </c>
      <c r="R1154" s="40">
        <v>311.18</v>
      </c>
      <c r="S1154" s="78"/>
      <c r="T1154" s="78">
        <v>310.98</v>
      </c>
      <c r="U1154" s="47" t="str">
        <f t="shared" si="1804"/>
        <v/>
      </c>
      <c r="V1154" s="47" t="str">
        <f t="shared" si="1805"/>
        <v/>
      </c>
      <c r="W1154" s="50"/>
      <c r="X1154" s="50"/>
      <c r="Y1154" s="50"/>
      <c r="Z1154" s="50"/>
      <c r="AA1154" s="50"/>
      <c r="AB1154" s="50"/>
      <c r="AC1154" s="50"/>
      <c r="AD1154" s="50"/>
      <c r="AE1154" s="51" t="str">
        <f t="shared" si="1806"/>
        <v/>
      </c>
      <c r="AF1154" s="51" t="str">
        <f t="shared" si="1807"/>
        <v/>
      </c>
      <c r="AG1154" s="51" t="str">
        <f t="shared" si="1808"/>
        <v/>
      </c>
      <c r="AH1154" s="51" t="str">
        <f t="shared" si="1809"/>
        <v/>
      </c>
      <c r="AI1154" s="52">
        <f t="shared" si="1810"/>
        <v>310.98</v>
      </c>
      <c r="AJ1154" s="51"/>
      <c r="AK1154" s="53"/>
      <c r="AL1154" s="52"/>
      <c r="AM1154" s="53">
        <f t="shared" si="1811"/>
        <v>32</v>
      </c>
      <c r="AN1154" s="53">
        <f>IF(AJ1154&lt;&gt;"",IF(AJ1154="o",VLOOKUP(AM1154,OpenSect!$A$1:$D$11,2),IF(AJ1154="u",VLOOKUP(AM1154,UpHill!$A$1:$D$35,2),IF(AJ1154="d",VLOOKUP(AM1154,DownHill!$A$3:$D$29,2),IF(AJ1154="f",VLOOKUP(AM1154,FlatUnd!$A$2:$D$30,2),IF(AJ1154="t",VLOOKUP(AM1154,TimeAdd!$A$1:$D$176,2),IF(AJ1154="l",VLOOKUP(AM1154,SLimit!$A$1:$D$8,2),AN1153)))))),AN1153)</f>
        <v>35</v>
      </c>
      <c r="AO1154" s="53">
        <f>IF(AJ1154&lt;&gt;"",IF(AJ1154="o",VLOOKUP(AM1154,OpenSect!$A$1:$D$11,3),IF(AJ1154="u",VLOOKUP(AM1154,UpHill!$A$1:$D$35,3),IF(AJ1154="d",VLOOKUP(AM1154,DownHill!$A$3:$D$29,3),IF(AJ1154="f",VLOOKUP(AM1154,FlatUnd!$A$2:$D$30,3),IF(AJ1154="t",VLOOKUP(AM1154,TimeAdd!$A$1:$D$18,3),IF(AJ1154="l",VLOOKUP(AM1154,SLimit!$A$1:$D$8,3),AO1153)))))),AO1153)</f>
        <v>37</v>
      </c>
      <c r="AP1154" s="53">
        <f>IF(AJ1154&lt;&gt;"",IF(AJ1154="o",VLOOKUP(AM1154,OpenSect!$A$1:$D$11,4),IF(AJ1154="u",VLOOKUP(AM1154,UpHill!$A$1:$D$35,4),IF(AJ1154="d",VLOOKUP(AM1154,DownHill!$A$3:$D$29,4),IF(AJ1154="f",VLOOKUP(AM1154,FlatUnd!$A$2:$D$30,4),IF(AJ1154="t",VLOOKUP(AM1154,TimeAdd!$A$1:$D$18,4),IF(AJ1154="l",VLOOKUP(AM1154,SLimit!$A$1:$D$8,4),AP1153)))))),AP1153)</f>
        <v>39</v>
      </c>
      <c r="AQ1154" s="53">
        <v>80</v>
      </c>
      <c r="AR1154" s="54" t="str">
        <f t="shared" si="1812"/>
        <v>Overhead power lines.</v>
      </c>
      <c r="AS1154" s="55"/>
      <c r="AT1154" s="55"/>
      <c r="AU1154" s="56" t="e">
        <f>IF(GroupStTimes!$A$8=0,MIN(CB1154,CD1154,CF1154),MIN(BZ1154,CB1154,CD1154,CF1154))</f>
        <v>#NUM!</v>
      </c>
      <c r="AV1154" s="56" t="e">
        <f>IF(GroupStTimes!$A$8=0,MAX(CC1154,CE1154,CG1154),MAX(CA1154,CC1154,CE1154,CG1154))</f>
        <v>#NUM!</v>
      </c>
      <c r="AW1154" s="57" t="str">
        <f t="shared" si="1813"/>
        <v/>
      </c>
      <c r="AX1154" s="58" t="str">
        <f t="shared" si="1814"/>
        <v/>
      </c>
      <c r="AY1154" s="58" t="str">
        <f t="shared" si="1815"/>
        <v/>
      </c>
      <c r="AZ1154" s="31">
        <f t="shared" si="1816"/>
        <v>308.12</v>
      </c>
      <c r="BA1154" s="59" t="e">
        <f t="shared" si="1817"/>
        <v>#NUM!</v>
      </c>
      <c r="BB1154" s="59" t="e">
        <f t="shared" si="1818"/>
        <v>#NUM!</v>
      </c>
      <c r="BC1154" s="59" t="e">
        <f t="shared" si="1819"/>
        <v>#NUM!</v>
      </c>
      <c r="BD1154" s="59" t="e">
        <f t="shared" si="1820"/>
        <v>#NUM!</v>
      </c>
      <c r="BE1154" s="59" t="e">
        <f t="shared" si="1821"/>
        <v>#NUM!</v>
      </c>
      <c r="BF1154" s="59" t="e">
        <f t="shared" si="1822"/>
        <v>#NUM!</v>
      </c>
      <c r="BG1154" s="59" t="e">
        <f t="shared" si="1823"/>
        <v>#NUM!</v>
      </c>
      <c r="BH1154" s="59" t="e">
        <f t="shared" si="1824"/>
        <v>#NUM!</v>
      </c>
      <c r="BI1154" s="31">
        <f t="shared" si="1825"/>
        <v>2.8600000000000136</v>
      </c>
      <c r="BJ1154" s="61">
        <f t="shared" si="1826"/>
        <v>8.9375000000000426E-2</v>
      </c>
      <c r="BK1154" s="61">
        <f t="shared" si="1827"/>
        <v>8.17142857142861E-2</v>
      </c>
      <c r="BL1154" s="61">
        <f t="shared" si="1828"/>
        <v>7.729729729729766E-2</v>
      </c>
      <c r="BM1154" s="61">
        <f t="shared" si="1829"/>
        <v>7.3333333333333681E-2</v>
      </c>
      <c r="BN1154" s="62">
        <f t="shared" si="1830"/>
        <v>0</v>
      </c>
      <c r="BO1154" s="62">
        <f t="shared" si="1831"/>
        <v>5</v>
      </c>
      <c r="BP1154" s="62">
        <f t="shared" si="1832"/>
        <v>22</v>
      </c>
      <c r="BQ1154" s="62">
        <f t="shared" si="1833"/>
        <v>0</v>
      </c>
      <c r="BR1154" s="62">
        <f t="shared" si="1834"/>
        <v>4</v>
      </c>
      <c r="BS1154" s="62">
        <f t="shared" si="1835"/>
        <v>54</v>
      </c>
      <c r="BT1154" s="62">
        <f t="shared" si="1836"/>
        <v>0</v>
      </c>
      <c r="BU1154" s="62">
        <f t="shared" si="1837"/>
        <v>4</v>
      </c>
      <c r="BV1154" s="62">
        <f t="shared" si="1838"/>
        <v>38</v>
      </c>
      <c r="BW1154" s="62">
        <f t="shared" si="1839"/>
        <v>0</v>
      </c>
      <c r="BX1154" s="62">
        <f t="shared" si="1840"/>
        <v>4</v>
      </c>
      <c r="BY1154" s="62">
        <f t="shared" si="1841"/>
        <v>24</v>
      </c>
      <c r="BZ1154" s="63" t="e">
        <f t="shared" si="1842"/>
        <v>#NUM!</v>
      </c>
      <c r="CA1154" s="63" t="e">
        <f t="shared" si="1843"/>
        <v>#NUM!</v>
      </c>
      <c r="CB1154" s="63" t="e">
        <f t="shared" si="1844"/>
        <v>#NUM!</v>
      </c>
      <c r="CC1154" s="63" t="e">
        <f t="shared" si="1845"/>
        <v>#NUM!</v>
      </c>
      <c r="CD1154" s="63" t="e">
        <f t="shared" si="1846"/>
        <v>#NUM!</v>
      </c>
      <c r="CE1154" s="63" t="e">
        <f t="shared" si="1847"/>
        <v>#NUM!</v>
      </c>
      <c r="CF1154" s="63" t="e">
        <f t="shared" si="1848"/>
        <v>#NUM!</v>
      </c>
      <c r="CG1154" s="63" t="e">
        <f t="shared" si="1849"/>
        <v>#NUM!</v>
      </c>
    </row>
    <row r="1155" spans="4:85" ht="26.25" customHeight="1" x14ac:dyDescent="0.25">
      <c r="G1155" s="77">
        <v>311.35000000000002</v>
      </c>
      <c r="H1155" s="41">
        <f t="shared" si="1800"/>
        <v>311.35000000000002</v>
      </c>
      <c r="I1155" s="42">
        <f t="shared" si="1850"/>
        <v>311.35000000000002</v>
      </c>
      <c r="J1155" s="43">
        <f t="shared" si="1801"/>
        <v>1.0706064985987297E-5</v>
      </c>
      <c r="K1155" s="44">
        <f t="shared" si="1802"/>
        <v>3.3333333333871451E-3</v>
      </c>
      <c r="L1155" s="76" t="s">
        <v>543</v>
      </c>
      <c r="M1155" s="127"/>
      <c r="N1155" s="46">
        <f t="shared" si="1803"/>
        <v>311.34666666666664</v>
      </c>
      <c r="O1155" s="46"/>
      <c r="P1155" s="37">
        <v>311.35000000000002</v>
      </c>
      <c r="Q1155" s="46">
        <v>-0.2</v>
      </c>
      <c r="R1155" s="40">
        <v>311.55</v>
      </c>
      <c r="S1155" s="78"/>
      <c r="T1155" s="78">
        <v>311.33999999999997</v>
      </c>
      <c r="U1155" s="47" t="str">
        <f t="shared" si="1804"/>
        <v/>
      </c>
      <c r="V1155" s="47" t="str">
        <f t="shared" si="1805"/>
        <v/>
      </c>
      <c r="W1155" s="50"/>
      <c r="X1155" s="50"/>
      <c r="Y1155" s="50"/>
      <c r="Z1155" s="50"/>
      <c r="AA1155" s="50"/>
      <c r="AB1155" s="50"/>
      <c r="AC1155" s="50"/>
      <c r="AD1155" s="50"/>
      <c r="AE1155" s="51" t="str">
        <f t="shared" si="1806"/>
        <v/>
      </c>
      <c r="AF1155" s="51" t="str">
        <f t="shared" si="1807"/>
        <v/>
      </c>
      <c r="AG1155" s="51" t="str">
        <f t="shared" si="1808"/>
        <v/>
      </c>
      <c r="AH1155" s="51" t="str">
        <f t="shared" si="1809"/>
        <v/>
      </c>
      <c r="AI1155" s="52">
        <f t="shared" si="1810"/>
        <v>311.35000000000002</v>
      </c>
      <c r="AJ1155" s="51"/>
      <c r="AK1155" s="53"/>
      <c r="AL1155" s="52"/>
      <c r="AM1155" s="53">
        <f t="shared" si="1811"/>
        <v>32</v>
      </c>
      <c r="AN1155" s="53">
        <f>IF(AJ1155&lt;&gt;"",IF(AJ1155="o",VLOOKUP(AM1155,OpenSect!$A$1:$D$11,2),IF(AJ1155="u",VLOOKUP(AM1155,UpHill!$A$1:$D$35,2),IF(AJ1155="d",VLOOKUP(AM1155,DownHill!$A$3:$D$29,2),IF(AJ1155="f",VLOOKUP(AM1155,FlatUnd!$A$2:$D$30,2),IF(AJ1155="t",VLOOKUP(AM1155,TimeAdd!$A$1:$D$176,2),IF(AJ1155="l",VLOOKUP(AM1155,SLimit!$A$1:$D$8,2),AN1154)))))),AN1154)</f>
        <v>35</v>
      </c>
      <c r="AO1155" s="53">
        <f>IF(AJ1155&lt;&gt;"",IF(AJ1155="o",VLOOKUP(AM1155,OpenSect!$A$1:$D$11,3),IF(AJ1155="u",VLOOKUP(AM1155,UpHill!$A$1:$D$35,3),IF(AJ1155="d",VLOOKUP(AM1155,DownHill!$A$3:$D$29,3),IF(AJ1155="f",VLOOKUP(AM1155,FlatUnd!$A$2:$D$30,3),IF(AJ1155="t",VLOOKUP(AM1155,TimeAdd!$A$1:$D$18,3),IF(AJ1155="l",VLOOKUP(AM1155,SLimit!$A$1:$D$8,3),AO1154)))))),AO1154)</f>
        <v>37</v>
      </c>
      <c r="AP1155" s="53">
        <f>IF(AJ1155&lt;&gt;"",IF(AJ1155="o",VLOOKUP(AM1155,OpenSect!$A$1:$D$11,4),IF(AJ1155="u",VLOOKUP(AM1155,UpHill!$A$1:$D$35,4),IF(AJ1155="d",VLOOKUP(AM1155,DownHill!$A$3:$D$29,4),IF(AJ1155="f",VLOOKUP(AM1155,FlatUnd!$A$2:$D$30,4),IF(AJ1155="t",VLOOKUP(AM1155,TimeAdd!$A$1:$D$18,4),IF(AJ1155="l",VLOOKUP(AM1155,SLimit!$A$1:$D$8,4),AP1154)))))),AP1154)</f>
        <v>39</v>
      </c>
      <c r="AQ1155" s="53">
        <v>80</v>
      </c>
      <c r="AR1155" s="54" t="str">
        <f t="shared" si="1812"/>
        <v xml:space="preserve">80  Speed limit. </v>
      </c>
      <c r="AS1155" s="55"/>
      <c r="AT1155" s="55"/>
      <c r="AU1155" s="56" t="e">
        <f>IF(GroupStTimes!$A$8=0,MIN(CB1155,CD1155,CF1155),MIN(BZ1155,CB1155,CD1155,CF1155))</f>
        <v>#NUM!</v>
      </c>
      <c r="AV1155" s="56" t="e">
        <f>IF(GroupStTimes!$A$8=0,MAX(CC1155,CE1155,CG1155),MAX(CA1155,CC1155,CE1155,CG1155))</f>
        <v>#NUM!</v>
      </c>
      <c r="AW1155" s="57" t="str">
        <f t="shared" si="1813"/>
        <v/>
      </c>
      <c r="AX1155" s="58" t="str">
        <f t="shared" si="1814"/>
        <v/>
      </c>
      <c r="AY1155" s="58" t="str">
        <f t="shared" si="1815"/>
        <v/>
      </c>
      <c r="AZ1155" s="31">
        <f t="shared" si="1816"/>
        <v>308.12</v>
      </c>
      <c r="BA1155" s="59" t="e">
        <f t="shared" si="1817"/>
        <v>#NUM!</v>
      </c>
      <c r="BB1155" s="59" t="e">
        <f t="shared" si="1818"/>
        <v>#NUM!</v>
      </c>
      <c r="BC1155" s="59" t="e">
        <f t="shared" si="1819"/>
        <v>#NUM!</v>
      </c>
      <c r="BD1155" s="59" t="e">
        <f t="shared" si="1820"/>
        <v>#NUM!</v>
      </c>
      <c r="BE1155" s="59" t="e">
        <f t="shared" si="1821"/>
        <v>#NUM!</v>
      </c>
      <c r="BF1155" s="59" t="e">
        <f t="shared" si="1822"/>
        <v>#NUM!</v>
      </c>
      <c r="BG1155" s="59" t="e">
        <f t="shared" si="1823"/>
        <v>#NUM!</v>
      </c>
      <c r="BH1155" s="59" t="e">
        <f t="shared" si="1824"/>
        <v>#NUM!</v>
      </c>
      <c r="BI1155" s="31">
        <f t="shared" si="1825"/>
        <v>3.2300000000000182</v>
      </c>
      <c r="BJ1155" s="61">
        <f t="shared" si="1826"/>
        <v>0.10093750000000057</v>
      </c>
      <c r="BK1155" s="61">
        <f t="shared" si="1827"/>
        <v>9.2285714285714804E-2</v>
      </c>
      <c r="BL1155" s="61">
        <f t="shared" si="1828"/>
        <v>8.7297297297297793E-2</v>
      </c>
      <c r="BM1155" s="61">
        <f t="shared" si="1829"/>
        <v>8.2820512820513281E-2</v>
      </c>
      <c r="BN1155" s="62">
        <f t="shared" si="1830"/>
        <v>0</v>
      </c>
      <c r="BO1155" s="62">
        <f t="shared" si="1831"/>
        <v>6</v>
      </c>
      <c r="BP1155" s="62">
        <f t="shared" si="1832"/>
        <v>3</v>
      </c>
      <c r="BQ1155" s="62">
        <f t="shared" si="1833"/>
        <v>0</v>
      </c>
      <c r="BR1155" s="62">
        <f t="shared" si="1834"/>
        <v>5</v>
      </c>
      <c r="BS1155" s="62">
        <f t="shared" si="1835"/>
        <v>32</v>
      </c>
      <c r="BT1155" s="62">
        <f t="shared" si="1836"/>
        <v>0</v>
      </c>
      <c r="BU1155" s="62">
        <f t="shared" si="1837"/>
        <v>5</v>
      </c>
      <c r="BV1155" s="62">
        <f t="shared" si="1838"/>
        <v>14</v>
      </c>
      <c r="BW1155" s="62">
        <f t="shared" si="1839"/>
        <v>0</v>
      </c>
      <c r="BX1155" s="62">
        <f t="shared" si="1840"/>
        <v>4</v>
      </c>
      <c r="BY1155" s="62">
        <f t="shared" si="1841"/>
        <v>58</v>
      </c>
      <c r="BZ1155" s="63" t="e">
        <f t="shared" si="1842"/>
        <v>#NUM!</v>
      </c>
      <c r="CA1155" s="63" t="e">
        <f t="shared" si="1843"/>
        <v>#NUM!</v>
      </c>
      <c r="CB1155" s="63" t="e">
        <f t="shared" si="1844"/>
        <v>#NUM!</v>
      </c>
      <c r="CC1155" s="63" t="e">
        <f t="shared" si="1845"/>
        <v>#NUM!</v>
      </c>
      <c r="CD1155" s="63" t="e">
        <f t="shared" si="1846"/>
        <v>#NUM!</v>
      </c>
      <c r="CE1155" s="63" t="e">
        <f t="shared" si="1847"/>
        <v>#NUM!</v>
      </c>
      <c r="CF1155" s="63" t="e">
        <f t="shared" si="1848"/>
        <v>#NUM!</v>
      </c>
      <c r="CG1155" s="63" t="e">
        <f t="shared" si="1849"/>
        <v>#NUM!</v>
      </c>
    </row>
    <row r="1156" spans="4:85" ht="26.25" customHeight="1" x14ac:dyDescent="0.25">
      <c r="G1156" s="77">
        <v>311.58</v>
      </c>
      <c r="H1156" s="41">
        <f t="shared" si="1800"/>
        <v>311.58</v>
      </c>
      <c r="I1156" s="42">
        <f t="shared" si="1850"/>
        <v>311.58</v>
      </c>
      <c r="J1156" s="43">
        <f t="shared" si="1801"/>
        <v>1.0698162055749091E-5</v>
      </c>
      <c r="K1156" s="44">
        <f t="shared" si="1802"/>
        <v>3.3333333333303017E-3</v>
      </c>
      <c r="L1156" s="76" t="s">
        <v>349</v>
      </c>
      <c r="M1156" s="127"/>
      <c r="N1156" s="46">
        <f t="shared" si="1803"/>
        <v>311.57666666666665</v>
      </c>
      <c r="O1156" s="46"/>
      <c r="P1156" s="37">
        <v>311.58</v>
      </c>
      <c r="Q1156" s="46">
        <v>-0.2</v>
      </c>
      <c r="R1156" s="40">
        <v>311.77999999999997</v>
      </c>
      <c r="S1156" s="78"/>
      <c r="T1156" s="78">
        <v>311.57</v>
      </c>
      <c r="U1156" s="47" t="str">
        <f t="shared" si="1804"/>
        <v/>
      </c>
      <c r="V1156" s="47" t="str">
        <f t="shared" si="1805"/>
        <v/>
      </c>
      <c r="W1156" s="50"/>
      <c r="X1156" s="50"/>
      <c r="Y1156" s="50"/>
      <c r="Z1156" s="50"/>
      <c r="AA1156" s="50"/>
      <c r="AB1156" s="50"/>
      <c r="AC1156" s="50"/>
      <c r="AD1156" s="50"/>
      <c r="AE1156" s="51" t="str">
        <f t="shared" si="1806"/>
        <v/>
      </c>
      <c r="AF1156" s="51" t="str">
        <f t="shared" si="1807"/>
        <v/>
      </c>
      <c r="AG1156" s="51" t="str">
        <f t="shared" si="1808"/>
        <v/>
      </c>
      <c r="AH1156" s="51" t="str">
        <f t="shared" si="1809"/>
        <v/>
      </c>
      <c r="AI1156" s="52">
        <f t="shared" si="1810"/>
        <v>311.58</v>
      </c>
      <c r="AJ1156" s="51"/>
      <c r="AK1156" s="53"/>
      <c r="AL1156" s="52"/>
      <c r="AM1156" s="53">
        <f t="shared" si="1811"/>
        <v>32</v>
      </c>
      <c r="AN1156" s="53">
        <f>IF(AJ1156&lt;&gt;"",IF(AJ1156="o",VLOOKUP(AM1156,OpenSect!$A$1:$D$11,2),IF(AJ1156="u",VLOOKUP(AM1156,UpHill!$A$1:$D$35,2),IF(AJ1156="d",VLOOKUP(AM1156,DownHill!$A$3:$D$29,2),IF(AJ1156="f",VLOOKUP(AM1156,FlatUnd!$A$2:$D$30,2),IF(AJ1156="t",VLOOKUP(AM1156,TimeAdd!$A$1:$D$176,2),IF(AJ1156="l",VLOOKUP(AM1156,SLimit!$A$1:$D$8,2),AN1155)))))),AN1155)</f>
        <v>35</v>
      </c>
      <c r="AO1156" s="53">
        <f>IF(AJ1156&lt;&gt;"",IF(AJ1156="o",VLOOKUP(AM1156,OpenSect!$A$1:$D$11,3),IF(AJ1156="u",VLOOKUP(AM1156,UpHill!$A$1:$D$35,3),IF(AJ1156="d",VLOOKUP(AM1156,DownHill!$A$3:$D$29,3),IF(AJ1156="f",VLOOKUP(AM1156,FlatUnd!$A$2:$D$30,3),IF(AJ1156="t",VLOOKUP(AM1156,TimeAdd!$A$1:$D$18,3),IF(AJ1156="l",VLOOKUP(AM1156,SLimit!$A$1:$D$8,3),AO1155)))))),AO1155)</f>
        <v>37</v>
      </c>
      <c r="AP1156" s="53">
        <f>IF(AJ1156&lt;&gt;"",IF(AJ1156="o",VLOOKUP(AM1156,OpenSect!$A$1:$D$11,4),IF(AJ1156="u",VLOOKUP(AM1156,UpHill!$A$1:$D$35,4),IF(AJ1156="d",VLOOKUP(AM1156,DownHill!$A$3:$D$29,4),IF(AJ1156="f",VLOOKUP(AM1156,FlatUnd!$A$2:$D$30,4),IF(AJ1156="t",VLOOKUP(AM1156,TimeAdd!$A$1:$D$18,4),IF(AJ1156="l",VLOOKUP(AM1156,SLimit!$A$1:$D$8,4),AP1155)))))),AP1155)</f>
        <v>39</v>
      </c>
      <c r="AQ1156" s="53">
        <v>80</v>
      </c>
      <c r="AR1156" s="54" t="str">
        <f t="shared" si="1812"/>
        <v>Overhead power lines.</v>
      </c>
      <c r="AS1156" s="55"/>
      <c r="AT1156" s="55"/>
      <c r="AU1156" s="56" t="e">
        <f>IF(GroupStTimes!$A$8=0,MIN(CB1156,CD1156,CF1156),MIN(BZ1156,CB1156,CD1156,CF1156))</f>
        <v>#NUM!</v>
      </c>
      <c r="AV1156" s="56" t="e">
        <f>IF(GroupStTimes!$A$8=0,MAX(CC1156,CE1156,CG1156),MAX(CA1156,CC1156,CE1156,CG1156))</f>
        <v>#NUM!</v>
      </c>
      <c r="AW1156" s="57" t="str">
        <f t="shared" si="1813"/>
        <v/>
      </c>
      <c r="AX1156" s="58" t="str">
        <f t="shared" si="1814"/>
        <v/>
      </c>
      <c r="AY1156" s="58" t="str">
        <f t="shared" si="1815"/>
        <v/>
      </c>
      <c r="AZ1156" s="31">
        <f t="shared" si="1816"/>
        <v>308.12</v>
      </c>
      <c r="BA1156" s="59" t="e">
        <f t="shared" si="1817"/>
        <v>#NUM!</v>
      </c>
      <c r="BB1156" s="59" t="e">
        <f t="shared" si="1818"/>
        <v>#NUM!</v>
      </c>
      <c r="BC1156" s="59" t="e">
        <f t="shared" si="1819"/>
        <v>#NUM!</v>
      </c>
      <c r="BD1156" s="59" t="e">
        <f t="shared" si="1820"/>
        <v>#NUM!</v>
      </c>
      <c r="BE1156" s="59" t="e">
        <f t="shared" si="1821"/>
        <v>#NUM!</v>
      </c>
      <c r="BF1156" s="59" t="e">
        <f t="shared" si="1822"/>
        <v>#NUM!</v>
      </c>
      <c r="BG1156" s="59" t="e">
        <f t="shared" si="1823"/>
        <v>#NUM!</v>
      </c>
      <c r="BH1156" s="59" t="e">
        <f t="shared" si="1824"/>
        <v>#NUM!</v>
      </c>
      <c r="BI1156" s="31">
        <f t="shared" si="1825"/>
        <v>3.4599999999999795</v>
      </c>
      <c r="BJ1156" s="61">
        <f t="shared" si="1826"/>
        <v>0.10812499999999936</v>
      </c>
      <c r="BK1156" s="61">
        <f t="shared" si="1827"/>
        <v>9.8857142857142269E-2</v>
      </c>
      <c r="BL1156" s="61">
        <f t="shared" si="1828"/>
        <v>9.3513513513512961E-2</v>
      </c>
      <c r="BM1156" s="61">
        <f t="shared" si="1829"/>
        <v>8.8717948717948192E-2</v>
      </c>
      <c r="BN1156" s="62">
        <f t="shared" si="1830"/>
        <v>0</v>
      </c>
      <c r="BO1156" s="62">
        <f t="shared" si="1831"/>
        <v>6</v>
      </c>
      <c r="BP1156" s="62">
        <f t="shared" si="1832"/>
        <v>29</v>
      </c>
      <c r="BQ1156" s="62">
        <f t="shared" si="1833"/>
        <v>0</v>
      </c>
      <c r="BR1156" s="62">
        <f t="shared" si="1834"/>
        <v>5</v>
      </c>
      <c r="BS1156" s="62">
        <f t="shared" si="1835"/>
        <v>56</v>
      </c>
      <c r="BT1156" s="62">
        <f t="shared" si="1836"/>
        <v>0</v>
      </c>
      <c r="BU1156" s="62">
        <f t="shared" si="1837"/>
        <v>5</v>
      </c>
      <c r="BV1156" s="62">
        <f t="shared" si="1838"/>
        <v>37</v>
      </c>
      <c r="BW1156" s="62">
        <f t="shared" si="1839"/>
        <v>0</v>
      </c>
      <c r="BX1156" s="62">
        <f t="shared" si="1840"/>
        <v>5</v>
      </c>
      <c r="BY1156" s="62">
        <f t="shared" si="1841"/>
        <v>19</v>
      </c>
      <c r="BZ1156" s="63" t="e">
        <f t="shared" si="1842"/>
        <v>#NUM!</v>
      </c>
      <c r="CA1156" s="63" t="e">
        <f t="shared" si="1843"/>
        <v>#NUM!</v>
      </c>
      <c r="CB1156" s="63" t="e">
        <f t="shared" si="1844"/>
        <v>#NUM!</v>
      </c>
      <c r="CC1156" s="63" t="e">
        <f t="shared" si="1845"/>
        <v>#NUM!</v>
      </c>
      <c r="CD1156" s="63" t="e">
        <f t="shared" si="1846"/>
        <v>#NUM!</v>
      </c>
      <c r="CE1156" s="63" t="e">
        <f t="shared" si="1847"/>
        <v>#NUM!</v>
      </c>
      <c r="CF1156" s="63" t="e">
        <f t="shared" si="1848"/>
        <v>#NUM!</v>
      </c>
      <c r="CG1156" s="63" t="e">
        <f t="shared" si="1849"/>
        <v>#NUM!</v>
      </c>
    </row>
    <row r="1157" spans="4:85" ht="26.25" customHeight="1" x14ac:dyDescent="0.25">
      <c r="G1157" s="77">
        <v>311.64999999999998</v>
      </c>
      <c r="H1157" s="41">
        <f t="shared" si="1800"/>
        <v>311.64999999999998</v>
      </c>
      <c r="I1157" s="42">
        <f t="shared" si="1850"/>
        <v>311.64999999999998</v>
      </c>
      <c r="J1157" s="43">
        <f t="shared" si="1801"/>
        <v>0</v>
      </c>
      <c r="K1157" s="44">
        <f t="shared" si="1802"/>
        <v>0</v>
      </c>
      <c r="L1157" s="76" t="s">
        <v>544</v>
      </c>
      <c r="M1157" s="127"/>
      <c r="N1157" s="46">
        <f t="shared" si="1803"/>
        <v>311.64999999999998</v>
      </c>
      <c r="O1157" s="46"/>
      <c r="P1157" s="37">
        <v>311.64999999999998</v>
      </c>
      <c r="Q1157" s="46">
        <v>-0.2</v>
      </c>
      <c r="R1157" s="40">
        <v>311.84999999999997</v>
      </c>
      <c r="S1157" s="78"/>
      <c r="T1157" s="78">
        <v>311.64999999999998</v>
      </c>
      <c r="U1157" s="47" t="str">
        <f t="shared" si="1804"/>
        <v/>
      </c>
      <c r="V1157" s="47" t="str">
        <f t="shared" si="1805"/>
        <v/>
      </c>
      <c r="W1157" s="50"/>
      <c r="X1157" s="50"/>
      <c r="Y1157" s="50"/>
      <c r="Z1157" s="50"/>
      <c r="AA1157" s="50"/>
      <c r="AB1157" s="50"/>
      <c r="AC1157" s="50"/>
      <c r="AD1157" s="50"/>
      <c r="AE1157" s="51" t="str">
        <f t="shared" si="1806"/>
        <v/>
      </c>
      <c r="AF1157" s="51" t="str">
        <f t="shared" si="1807"/>
        <v/>
      </c>
      <c r="AG1157" s="51" t="str">
        <f t="shared" si="1808"/>
        <v/>
      </c>
      <c r="AH1157" s="51" t="str">
        <f t="shared" si="1809"/>
        <v/>
      </c>
      <c r="AI1157" s="52">
        <f t="shared" si="1810"/>
        <v>311.64999999999998</v>
      </c>
      <c r="AJ1157" s="51"/>
      <c r="AK1157" s="53"/>
      <c r="AL1157" s="52"/>
      <c r="AM1157" s="53">
        <f t="shared" si="1811"/>
        <v>32</v>
      </c>
      <c r="AN1157" s="53">
        <f>IF(AJ1157&lt;&gt;"",IF(AJ1157="o",VLOOKUP(AM1157,OpenSect!$A$1:$D$11,2),IF(AJ1157="u",VLOOKUP(AM1157,UpHill!$A$1:$D$35,2),IF(AJ1157="d",VLOOKUP(AM1157,DownHill!$A$3:$D$29,2),IF(AJ1157="f",VLOOKUP(AM1157,FlatUnd!$A$2:$D$30,2),IF(AJ1157="t",VLOOKUP(AM1157,TimeAdd!$A$1:$D$176,2),IF(AJ1157="l",VLOOKUP(AM1157,SLimit!$A$1:$D$8,2),AN1156)))))),AN1156)</f>
        <v>35</v>
      </c>
      <c r="AO1157" s="53">
        <f>IF(AJ1157&lt;&gt;"",IF(AJ1157="o",VLOOKUP(AM1157,OpenSect!$A$1:$D$11,3),IF(AJ1157="u",VLOOKUP(AM1157,UpHill!$A$1:$D$35,3),IF(AJ1157="d",VLOOKUP(AM1157,DownHill!$A$3:$D$29,3),IF(AJ1157="f",VLOOKUP(AM1157,FlatUnd!$A$2:$D$30,3),IF(AJ1157="t",VLOOKUP(AM1157,TimeAdd!$A$1:$D$18,3),IF(AJ1157="l",VLOOKUP(AM1157,SLimit!$A$1:$D$8,3),AO1156)))))),AO1156)</f>
        <v>37</v>
      </c>
      <c r="AP1157" s="53">
        <f>IF(AJ1157&lt;&gt;"",IF(AJ1157="o",VLOOKUP(AM1157,OpenSect!$A$1:$D$11,4),IF(AJ1157="u",VLOOKUP(AM1157,UpHill!$A$1:$D$35,4),IF(AJ1157="d",VLOOKUP(AM1157,DownHill!$A$3:$D$29,4),IF(AJ1157="f",VLOOKUP(AM1157,FlatUnd!$A$2:$D$30,4),IF(AJ1157="t",VLOOKUP(AM1157,TimeAdd!$A$1:$D$18,4),IF(AJ1157="l",VLOOKUP(AM1157,SLimit!$A$1:$D$8,4),AP1156)))))),AP1156)</f>
        <v>39</v>
      </c>
      <c r="AQ1157" s="53">
        <v>80</v>
      </c>
      <c r="AR1157" s="54" t="str">
        <f t="shared" si="1812"/>
        <v>Warning -  Farm animals.</v>
      </c>
      <c r="AS1157" s="55"/>
      <c r="AT1157" s="55"/>
      <c r="AU1157" s="56" t="e">
        <f>IF(GroupStTimes!$A$8=0,MIN(CB1157,CD1157,CF1157),MIN(BZ1157,CB1157,CD1157,CF1157))</f>
        <v>#NUM!</v>
      </c>
      <c r="AV1157" s="56" t="e">
        <f>IF(GroupStTimes!$A$8=0,MAX(CC1157,CE1157,CG1157),MAX(CA1157,CC1157,CE1157,CG1157))</f>
        <v>#NUM!</v>
      </c>
      <c r="AW1157" s="57" t="str">
        <f t="shared" si="1813"/>
        <v/>
      </c>
      <c r="AX1157" s="58" t="str">
        <f t="shared" si="1814"/>
        <v/>
      </c>
      <c r="AY1157" s="58" t="str">
        <f t="shared" si="1815"/>
        <v/>
      </c>
      <c r="AZ1157" s="31">
        <f t="shared" si="1816"/>
        <v>308.12</v>
      </c>
      <c r="BA1157" s="59" t="e">
        <f t="shared" si="1817"/>
        <v>#NUM!</v>
      </c>
      <c r="BB1157" s="59" t="e">
        <f t="shared" si="1818"/>
        <v>#NUM!</v>
      </c>
      <c r="BC1157" s="59" t="e">
        <f t="shared" si="1819"/>
        <v>#NUM!</v>
      </c>
      <c r="BD1157" s="59" t="e">
        <f t="shared" si="1820"/>
        <v>#NUM!</v>
      </c>
      <c r="BE1157" s="59" t="e">
        <f t="shared" si="1821"/>
        <v>#NUM!</v>
      </c>
      <c r="BF1157" s="59" t="e">
        <f t="shared" si="1822"/>
        <v>#NUM!</v>
      </c>
      <c r="BG1157" s="59" t="e">
        <f t="shared" si="1823"/>
        <v>#NUM!</v>
      </c>
      <c r="BH1157" s="59" t="e">
        <f t="shared" si="1824"/>
        <v>#NUM!</v>
      </c>
      <c r="BI1157" s="31">
        <f t="shared" si="1825"/>
        <v>3.5299999999999727</v>
      </c>
      <c r="BJ1157" s="61">
        <f t="shared" si="1826"/>
        <v>0.11031249999999915</v>
      </c>
      <c r="BK1157" s="61">
        <f t="shared" si="1827"/>
        <v>0.10085714285714208</v>
      </c>
      <c r="BL1157" s="61">
        <f t="shared" si="1828"/>
        <v>9.5405405405404667E-2</v>
      </c>
      <c r="BM1157" s="61">
        <f t="shared" si="1829"/>
        <v>9.0512820512819808E-2</v>
      </c>
      <c r="BN1157" s="62">
        <f t="shared" si="1830"/>
        <v>0</v>
      </c>
      <c r="BO1157" s="62">
        <f t="shared" si="1831"/>
        <v>6</v>
      </c>
      <c r="BP1157" s="62">
        <f t="shared" si="1832"/>
        <v>37</v>
      </c>
      <c r="BQ1157" s="62">
        <f t="shared" si="1833"/>
        <v>0</v>
      </c>
      <c r="BR1157" s="62">
        <f t="shared" si="1834"/>
        <v>6</v>
      </c>
      <c r="BS1157" s="62">
        <f t="shared" si="1835"/>
        <v>3</v>
      </c>
      <c r="BT1157" s="62">
        <f t="shared" si="1836"/>
        <v>0</v>
      </c>
      <c r="BU1157" s="62">
        <f t="shared" si="1837"/>
        <v>5</v>
      </c>
      <c r="BV1157" s="62">
        <f t="shared" si="1838"/>
        <v>43</v>
      </c>
      <c r="BW1157" s="62">
        <f t="shared" si="1839"/>
        <v>0</v>
      </c>
      <c r="BX1157" s="62">
        <f t="shared" si="1840"/>
        <v>5</v>
      </c>
      <c r="BY1157" s="62">
        <f t="shared" si="1841"/>
        <v>26</v>
      </c>
      <c r="BZ1157" s="63" t="e">
        <f t="shared" si="1842"/>
        <v>#NUM!</v>
      </c>
      <c r="CA1157" s="63" t="e">
        <f t="shared" si="1843"/>
        <v>#NUM!</v>
      </c>
      <c r="CB1157" s="63" t="e">
        <f t="shared" si="1844"/>
        <v>#NUM!</v>
      </c>
      <c r="CC1157" s="63" t="e">
        <f t="shared" si="1845"/>
        <v>#NUM!</v>
      </c>
      <c r="CD1157" s="63" t="e">
        <f t="shared" si="1846"/>
        <v>#NUM!</v>
      </c>
      <c r="CE1157" s="63" t="e">
        <f t="shared" si="1847"/>
        <v>#NUM!</v>
      </c>
      <c r="CF1157" s="63" t="e">
        <f t="shared" si="1848"/>
        <v>#NUM!</v>
      </c>
      <c r="CG1157" s="63" t="e">
        <f t="shared" si="1849"/>
        <v>#NUM!</v>
      </c>
    </row>
    <row r="1158" spans="4:85" ht="26.25" customHeight="1" x14ac:dyDescent="0.25">
      <c r="G1158" s="77">
        <v>311.72000000000003</v>
      </c>
      <c r="H1158" s="41">
        <f t="shared" si="1800"/>
        <v>311.72000000000003</v>
      </c>
      <c r="I1158" s="42">
        <f t="shared" si="1850"/>
        <v>311.72000000000003</v>
      </c>
      <c r="J1158" s="43">
        <f t="shared" si="1801"/>
        <v>1.0693357286443928E-5</v>
      </c>
      <c r="K1158" s="44">
        <f t="shared" si="1802"/>
        <v>3.3333333333303017E-3</v>
      </c>
      <c r="L1158" s="76" t="s">
        <v>511</v>
      </c>
      <c r="M1158" s="127"/>
      <c r="N1158" s="46">
        <f t="shared" si="1803"/>
        <v>311.7166666666667</v>
      </c>
      <c r="O1158" s="46"/>
      <c r="P1158" s="37">
        <v>311.72000000000003</v>
      </c>
      <c r="Q1158" s="46">
        <v>-0.2</v>
      </c>
      <c r="R1158" s="40">
        <v>311.92</v>
      </c>
      <c r="S1158" s="78"/>
      <c r="T1158" s="78">
        <v>311.70999999999998</v>
      </c>
      <c r="U1158" s="47" t="str">
        <f t="shared" si="1804"/>
        <v/>
      </c>
      <c r="V1158" s="47" t="str">
        <f t="shared" si="1805"/>
        <v/>
      </c>
      <c r="W1158" s="50"/>
      <c r="X1158" s="50"/>
      <c r="Y1158" s="50"/>
      <c r="Z1158" s="50"/>
      <c r="AA1158" s="50"/>
      <c r="AB1158" s="50"/>
      <c r="AC1158" s="50"/>
      <c r="AD1158" s="50"/>
      <c r="AE1158" s="51" t="str">
        <f t="shared" si="1806"/>
        <v/>
      </c>
      <c r="AF1158" s="51" t="str">
        <f t="shared" si="1807"/>
        <v/>
      </c>
      <c r="AG1158" s="51" t="str">
        <f t="shared" si="1808"/>
        <v/>
      </c>
      <c r="AH1158" s="51" t="str">
        <f t="shared" si="1809"/>
        <v/>
      </c>
      <c r="AI1158" s="52">
        <f t="shared" si="1810"/>
        <v>311.72000000000003</v>
      </c>
      <c r="AJ1158" s="51"/>
      <c r="AK1158" s="53"/>
      <c r="AL1158" s="52"/>
      <c r="AM1158" s="53">
        <f t="shared" si="1811"/>
        <v>32</v>
      </c>
      <c r="AN1158" s="53">
        <f>IF(AJ1158&lt;&gt;"",IF(AJ1158="o",VLOOKUP(AM1158,OpenSect!$A$1:$D$11,2),IF(AJ1158="u",VLOOKUP(AM1158,UpHill!$A$1:$D$35,2),IF(AJ1158="d",VLOOKUP(AM1158,DownHill!$A$3:$D$29,2),IF(AJ1158="f",VLOOKUP(AM1158,FlatUnd!$A$2:$D$30,2),IF(AJ1158="t",VLOOKUP(AM1158,TimeAdd!$A$1:$D$176,2),IF(AJ1158="l",VLOOKUP(AM1158,SLimit!$A$1:$D$8,2),AN1157)))))),AN1157)</f>
        <v>35</v>
      </c>
      <c r="AO1158" s="53">
        <f>IF(AJ1158&lt;&gt;"",IF(AJ1158="o",VLOOKUP(AM1158,OpenSect!$A$1:$D$11,3),IF(AJ1158="u",VLOOKUP(AM1158,UpHill!$A$1:$D$35,3),IF(AJ1158="d",VLOOKUP(AM1158,DownHill!$A$3:$D$29,3),IF(AJ1158="f",VLOOKUP(AM1158,FlatUnd!$A$2:$D$30,3),IF(AJ1158="t",VLOOKUP(AM1158,TimeAdd!$A$1:$D$18,3),IF(AJ1158="l",VLOOKUP(AM1158,SLimit!$A$1:$D$8,3),AO1157)))))),AO1157)</f>
        <v>37</v>
      </c>
      <c r="AP1158" s="53">
        <f>IF(AJ1158&lt;&gt;"",IF(AJ1158="o",VLOOKUP(AM1158,OpenSect!$A$1:$D$11,4),IF(AJ1158="u",VLOOKUP(AM1158,UpHill!$A$1:$D$35,4),IF(AJ1158="d",VLOOKUP(AM1158,DownHill!$A$3:$D$29,4),IF(AJ1158="f",VLOOKUP(AM1158,FlatUnd!$A$2:$D$30,4),IF(AJ1158="t",VLOOKUP(AM1158,TimeAdd!$A$1:$D$18,4),IF(AJ1158="l",VLOOKUP(AM1158,SLimit!$A$1:$D$8,4),AP1157)))))),AP1157)</f>
        <v>39</v>
      </c>
      <c r="AQ1158" s="53">
        <v>80</v>
      </c>
      <c r="AR1158" s="54" t="str">
        <f t="shared" si="1812"/>
        <v>8 km Stone</v>
      </c>
      <c r="AS1158" s="55"/>
      <c r="AT1158" s="55"/>
      <c r="AU1158" s="56" t="e">
        <f>IF(GroupStTimes!$A$8=0,MIN(CB1158,CD1158,CF1158),MIN(BZ1158,CB1158,CD1158,CF1158))</f>
        <v>#NUM!</v>
      </c>
      <c r="AV1158" s="56" t="e">
        <f>IF(GroupStTimes!$A$8=0,MAX(CC1158,CE1158,CG1158),MAX(CA1158,CC1158,CE1158,CG1158))</f>
        <v>#NUM!</v>
      </c>
      <c r="AW1158" s="57" t="str">
        <f t="shared" si="1813"/>
        <v/>
      </c>
      <c r="AX1158" s="58" t="str">
        <f t="shared" si="1814"/>
        <v/>
      </c>
      <c r="AY1158" s="58" t="str">
        <f t="shared" si="1815"/>
        <v/>
      </c>
      <c r="AZ1158" s="31">
        <f t="shared" si="1816"/>
        <v>308.12</v>
      </c>
      <c r="BA1158" s="59" t="e">
        <f t="shared" si="1817"/>
        <v>#NUM!</v>
      </c>
      <c r="BB1158" s="59" t="e">
        <f t="shared" si="1818"/>
        <v>#NUM!</v>
      </c>
      <c r="BC1158" s="59" t="e">
        <f t="shared" si="1819"/>
        <v>#NUM!</v>
      </c>
      <c r="BD1158" s="59" t="e">
        <f t="shared" si="1820"/>
        <v>#NUM!</v>
      </c>
      <c r="BE1158" s="59" t="e">
        <f t="shared" si="1821"/>
        <v>#NUM!</v>
      </c>
      <c r="BF1158" s="59" t="e">
        <f t="shared" si="1822"/>
        <v>#NUM!</v>
      </c>
      <c r="BG1158" s="59" t="e">
        <f t="shared" si="1823"/>
        <v>#NUM!</v>
      </c>
      <c r="BH1158" s="59" t="e">
        <f t="shared" si="1824"/>
        <v>#NUM!</v>
      </c>
      <c r="BI1158" s="31">
        <f t="shared" si="1825"/>
        <v>3.6000000000000227</v>
      </c>
      <c r="BJ1158" s="61">
        <f t="shared" si="1826"/>
        <v>0.11250000000000071</v>
      </c>
      <c r="BK1158" s="61">
        <f t="shared" si="1827"/>
        <v>0.10285714285714351</v>
      </c>
      <c r="BL1158" s="61">
        <f t="shared" si="1828"/>
        <v>9.7297297297297913E-2</v>
      </c>
      <c r="BM1158" s="61">
        <f t="shared" si="1829"/>
        <v>9.2307692307692896E-2</v>
      </c>
      <c r="BN1158" s="62">
        <f t="shared" si="1830"/>
        <v>0</v>
      </c>
      <c r="BO1158" s="62">
        <f t="shared" si="1831"/>
        <v>6</v>
      </c>
      <c r="BP1158" s="62">
        <f t="shared" si="1832"/>
        <v>45</v>
      </c>
      <c r="BQ1158" s="62">
        <f t="shared" si="1833"/>
        <v>0</v>
      </c>
      <c r="BR1158" s="62">
        <f t="shared" si="1834"/>
        <v>6</v>
      </c>
      <c r="BS1158" s="62">
        <f t="shared" si="1835"/>
        <v>10</v>
      </c>
      <c r="BT1158" s="62">
        <f t="shared" si="1836"/>
        <v>0</v>
      </c>
      <c r="BU1158" s="62">
        <f t="shared" si="1837"/>
        <v>5</v>
      </c>
      <c r="BV1158" s="62">
        <f t="shared" si="1838"/>
        <v>50</v>
      </c>
      <c r="BW1158" s="62">
        <f t="shared" si="1839"/>
        <v>0</v>
      </c>
      <c r="BX1158" s="62">
        <f t="shared" si="1840"/>
        <v>5</v>
      </c>
      <c r="BY1158" s="62">
        <f t="shared" si="1841"/>
        <v>32</v>
      </c>
      <c r="BZ1158" s="63" t="e">
        <f t="shared" si="1842"/>
        <v>#NUM!</v>
      </c>
      <c r="CA1158" s="63" t="e">
        <f t="shared" si="1843"/>
        <v>#NUM!</v>
      </c>
      <c r="CB1158" s="63" t="e">
        <f t="shared" si="1844"/>
        <v>#NUM!</v>
      </c>
      <c r="CC1158" s="63" t="e">
        <f t="shared" si="1845"/>
        <v>#NUM!</v>
      </c>
      <c r="CD1158" s="63" t="e">
        <f t="shared" si="1846"/>
        <v>#NUM!</v>
      </c>
      <c r="CE1158" s="63" t="e">
        <f t="shared" si="1847"/>
        <v>#NUM!</v>
      </c>
      <c r="CF1158" s="63" t="e">
        <f t="shared" si="1848"/>
        <v>#NUM!</v>
      </c>
      <c r="CG1158" s="63" t="e">
        <f t="shared" si="1849"/>
        <v>#NUM!</v>
      </c>
    </row>
    <row r="1159" spans="4:85" ht="26.25" customHeight="1" x14ac:dyDescent="0.25">
      <c r="G1159" s="77">
        <v>312.18</v>
      </c>
      <c r="H1159" s="41">
        <f t="shared" si="1800"/>
        <v>312.18</v>
      </c>
      <c r="I1159" s="42">
        <f t="shared" si="1850"/>
        <v>312.18</v>
      </c>
      <c r="J1159" s="43">
        <f t="shared" si="1801"/>
        <v>0</v>
      </c>
      <c r="K1159" s="44">
        <f t="shared" si="1802"/>
        <v>0</v>
      </c>
      <c r="L1159" s="76" t="s">
        <v>545</v>
      </c>
      <c r="M1159" s="127"/>
      <c r="N1159" s="46">
        <f t="shared" si="1803"/>
        <v>312.18</v>
      </c>
      <c r="O1159" s="46"/>
      <c r="P1159" s="37">
        <v>312.18</v>
      </c>
      <c r="Q1159" s="46">
        <v>-0.2</v>
      </c>
      <c r="R1159" s="40">
        <v>312.38</v>
      </c>
      <c r="S1159" s="78"/>
      <c r="T1159" s="78">
        <v>312.18</v>
      </c>
      <c r="U1159" s="47" t="str">
        <f t="shared" si="1804"/>
        <v/>
      </c>
      <c r="V1159" s="47" t="str">
        <f t="shared" si="1805"/>
        <v/>
      </c>
      <c r="W1159" s="50"/>
      <c r="X1159" s="50"/>
      <c r="Y1159" s="50"/>
      <c r="Z1159" s="50"/>
      <c r="AA1159" s="50"/>
      <c r="AB1159" s="50"/>
      <c r="AC1159" s="50"/>
      <c r="AD1159" s="50"/>
      <c r="AE1159" s="51" t="str">
        <f t="shared" si="1806"/>
        <v/>
      </c>
      <c r="AF1159" s="51" t="str">
        <f t="shared" si="1807"/>
        <v/>
      </c>
      <c r="AG1159" s="51" t="str">
        <f t="shared" si="1808"/>
        <v/>
      </c>
      <c r="AH1159" s="51" t="str">
        <f t="shared" si="1809"/>
        <v/>
      </c>
      <c r="AI1159" s="52">
        <f t="shared" si="1810"/>
        <v>312.18</v>
      </c>
      <c r="AJ1159" s="51"/>
      <c r="AK1159" s="53"/>
      <c r="AL1159" s="52"/>
      <c r="AM1159" s="53">
        <f t="shared" si="1811"/>
        <v>32</v>
      </c>
      <c r="AN1159" s="53">
        <f>IF(AJ1159&lt;&gt;"",IF(AJ1159="o",VLOOKUP(AM1159,OpenSect!$A$1:$D$11,2),IF(AJ1159="u",VLOOKUP(AM1159,UpHill!$A$1:$D$35,2),IF(AJ1159="d",VLOOKUP(AM1159,DownHill!$A$3:$D$29,2),IF(AJ1159="f",VLOOKUP(AM1159,FlatUnd!$A$2:$D$30,2),IF(AJ1159="t",VLOOKUP(AM1159,TimeAdd!$A$1:$D$176,2),IF(AJ1159="l",VLOOKUP(AM1159,SLimit!$A$1:$D$8,2),AN1158)))))),AN1158)</f>
        <v>35</v>
      </c>
      <c r="AO1159" s="53">
        <f>IF(AJ1159&lt;&gt;"",IF(AJ1159="o",VLOOKUP(AM1159,OpenSect!$A$1:$D$11,3),IF(AJ1159="u",VLOOKUP(AM1159,UpHill!$A$1:$D$35,3),IF(AJ1159="d",VLOOKUP(AM1159,DownHill!$A$3:$D$29,3),IF(AJ1159="f",VLOOKUP(AM1159,FlatUnd!$A$2:$D$30,3),IF(AJ1159="t",VLOOKUP(AM1159,TimeAdd!$A$1:$D$18,3),IF(AJ1159="l",VLOOKUP(AM1159,SLimit!$A$1:$D$8,3),AO1158)))))),AO1158)</f>
        <v>37</v>
      </c>
      <c r="AP1159" s="53">
        <f>IF(AJ1159&lt;&gt;"",IF(AJ1159="o",VLOOKUP(AM1159,OpenSect!$A$1:$D$11,4),IF(AJ1159="u",VLOOKUP(AM1159,UpHill!$A$1:$D$35,4),IF(AJ1159="d",VLOOKUP(AM1159,DownHill!$A$3:$D$29,4),IF(AJ1159="f",VLOOKUP(AM1159,FlatUnd!$A$2:$D$30,4),IF(AJ1159="t",VLOOKUP(AM1159,TimeAdd!$A$1:$D$18,4),IF(AJ1159="l",VLOOKUP(AM1159,SLimit!$A$1:$D$8,4),AP1158)))))),AP1158)</f>
        <v>39</v>
      </c>
      <c r="AQ1159" s="53">
        <v>80</v>
      </c>
      <c r="AR1159" s="54" t="str">
        <f t="shared" si="1812"/>
        <v xml:space="preserve">Warning -  Pedestrians.  </v>
      </c>
      <c r="AS1159" s="55"/>
      <c r="AT1159" s="55"/>
      <c r="AU1159" s="56" t="e">
        <f>IF(GroupStTimes!$A$8=0,MIN(CB1159,CD1159,CF1159),MIN(BZ1159,CB1159,CD1159,CF1159))</f>
        <v>#NUM!</v>
      </c>
      <c r="AV1159" s="56" t="e">
        <f>IF(GroupStTimes!$A$8=0,MAX(CC1159,CE1159,CG1159),MAX(CA1159,CC1159,CE1159,CG1159))</f>
        <v>#NUM!</v>
      </c>
      <c r="AW1159" s="57" t="str">
        <f t="shared" si="1813"/>
        <v/>
      </c>
      <c r="AX1159" s="58" t="str">
        <f t="shared" si="1814"/>
        <v/>
      </c>
      <c r="AY1159" s="58" t="str">
        <f t="shared" si="1815"/>
        <v/>
      </c>
      <c r="AZ1159" s="31">
        <f t="shared" si="1816"/>
        <v>308.12</v>
      </c>
      <c r="BA1159" s="59" t="e">
        <f t="shared" si="1817"/>
        <v>#NUM!</v>
      </c>
      <c r="BB1159" s="59" t="e">
        <f t="shared" si="1818"/>
        <v>#NUM!</v>
      </c>
      <c r="BC1159" s="59" t="e">
        <f t="shared" si="1819"/>
        <v>#NUM!</v>
      </c>
      <c r="BD1159" s="59" t="e">
        <f t="shared" si="1820"/>
        <v>#NUM!</v>
      </c>
      <c r="BE1159" s="59" t="e">
        <f t="shared" si="1821"/>
        <v>#NUM!</v>
      </c>
      <c r="BF1159" s="59" t="e">
        <f t="shared" si="1822"/>
        <v>#NUM!</v>
      </c>
      <c r="BG1159" s="59" t="e">
        <f t="shared" si="1823"/>
        <v>#NUM!</v>
      </c>
      <c r="BH1159" s="59" t="e">
        <f t="shared" si="1824"/>
        <v>#NUM!</v>
      </c>
      <c r="BI1159" s="31">
        <f t="shared" si="1825"/>
        <v>4.0600000000000023</v>
      </c>
      <c r="BJ1159" s="61">
        <f t="shared" si="1826"/>
        <v>0.12687500000000007</v>
      </c>
      <c r="BK1159" s="61">
        <f t="shared" si="1827"/>
        <v>0.11600000000000006</v>
      </c>
      <c r="BL1159" s="61">
        <f t="shared" si="1828"/>
        <v>0.10972972972972979</v>
      </c>
      <c r="BM1159" s="61">
        <f t="shared" si="1829"/>
        <v>0.10410256410256416</v>
      </c>
      <c r="BN1159" s="62">
        <f t="shared" si="1830"/>
        <v>0</v>
      </c>
      <c r="BO1159" s="62">
        <f t="shared" si="1831"/>
        <v>7</v>
      </c>
      <c r="BP1159" s="62">
        <f t="shared" si="1832"/>
        <v>37</v>
      </c>
      <c r="BQ1159" s="62">
        <f t="shared" si="1833"/>
        <v>0</v>
      </c>
      <c r="BR1159" s="62">
        <f t="shared" si="1834"/>
        <v>6</v>
      </c>
      <c r="BS1159" s="62">
        <f t="shared" si="1835"/>
        <v>58</v>
      </c>
      <c r="BT1159" s="62">
        <f t="shared" si="1836"/>
        <v>0</v>
      </c>
      <c r="BU1159" s="62">
        <f t="shared" si="1837"/>
        <v>6</v>
      </c>
      <c r="BV1159" s="62">
        <f t="shared" si="1838"/>
        <v>35</v>
      </c>
      <c r="BW1159" s="62">
        <f t="shared" si="1839"/>
        <v>0</v>
      </c>
      <c r="BX1159" s="62">
        <f t="shared" si="1840"/>
        <v>6</v>
      </c>
      <c r="BY1159" s="62">
        <f t="shared" si="1841"/>
        <v>15</v>
      </c>
      <c r="BZ1159" s="63" t="e">
        <f t="shared" si="1842"/>
        <v>#NUM!</v>
      </c>
      <c r="CA1159" s="63" t="e">
        <f t="shared" si="1843"/>
        <v>#NUM!</v>
      </c>
      <c r="CB1159" s="63" t="e">
        <f t="shared" si="1844"/>
        <v>#NUM!</v>
      </c>
      <c r="CC1159" s="63" t="e">
        <f t="shared" si="1845"/>
        <v>#NUM!</v>
      </c>
      <c r="CD1159" s="63" t="e">
        <f t="shared" si="1846"/>
        <v>#NUM!</v>
      </c>
      <c r="CE1159" s="63" t="e">
        <f t="shared" si="1847"/>
        <v>#NUM!</v>
      </c>
      <c r="CF1159" s="63" t="e">
        <f t="shared" si="1848"/>
        <v>#NUM!</v>
      </c>
      <c r="CG1159" s="63" t="e">
        <f t="shared" si="1849"/>
        <v>#NUM!</v>
      </c>
    </row>
    <row r="1160" spans="4:85" ht="26.25" customHeight="1" x14ac:dyDescent="0.25">
      <c r="G1160" s="77">
        <v>312.25</v>
      </c>
      <c r="H1160" s="41">
        <f t="shared" si="1800"/>
        <v>312.25</v>
      </c>
      <c r="I1160" s="42">
        <f t="shared" si="1850"/>
        <v>312.25</v>
      </c>
      <c r="J1160" s="43">
        <f t="shared" si="1801"/>
        <v>0</v>
      </c>
      <c r="K1160" s="44">
        <f t="shared" si="1802"/>
        <v>0</v>
      </c>
      <c r="L1160" s="76" t="s">
        <v>408</v>
      </c>
      <c r="M1160" s="127"/>
      <c r="N1160" s="46">
        <f t="shared" si="1803"/>
        <v>312.25</v>
      </c>
      <c r="O1160" s="46"/>
      <c r="P1160" s="37">
        <v>312.25</v>
      </c>
      <c r="Q1160" s="46">
        <v>-0.2</v>
      </c>
      <c r="R1160" s="40">
        <v>312.45</v>
      </c>
      <c r="S1160" s="78"/>
      <c r="T1160" s="78">
        <v>312.25</v>
      </c>
      <c r="U1160" s="47" t="str">
        <f t="shared" si="1804"/>
        <v/>
      </c>
      <c r="V1160" s="47" t="str">
        <f t="shared" si="1805"/>
        <v/>
      </c>
      <c r="W1160" s="50"/>
      <c r="X1160" s="50"/>
      <c r="Y1160" s="50"/>
      <c r="Z1160" s="50"/>
      <c r="AA1160" s="50"/>
      <c r="AB1160" s="50"/>
      <c r="AC1160" s="50"/>
      <c r="AD1160" s="50"/>
      <c r="AE1160" s="51" t="str">
        <f t="shared" si="1806"/>
        <v/>
      </c>
      <c r="AF1160" s="51" t="str">
        <f t="shared" si="1807"/>
        <v/>
      </c>
      <c r="AG1160" s="51" t="str">
        <f t="shared" si="1808"/>
        <v/>
      </c>
      <c r="AH1160" s="51" t="str">
        <f t="shared" si="1809"/>
        <v/>
      </c>
      <c r="AI1160" s="52">
        <f t="shared" si="1810"/>
        <v>312.25</v>
      </c>
      <c r="AJ1160" s="51"/>
      <c r="AK1160" s="53"/>
      <c r="AL1160" s="52"/>
      <c r="AM1160" s="53">
        <f t="shared" si="1811"/>
        <v>32</v>
      </c>
      <c r="AN1160" s="53">
        <f>IF(AJ1160&lt;&gt;"",IF(AJ1160="o",VLOOKUP(AM1160,OpenSect!$A$1:$D$11,2),IF(AJ1160="u",VLOOKUP(AM1160,UpHill!$A$1:$D$35,2),IF(AJ1160="d",VLOOKUP(AM1160,DownHill!$A$3:$D$29,2),IF(AJ1160="f",VLOOKUP(AM1160,FlatUnd!$A$2:$D$30,2),IF(AJ1160="t",VLOOKUP(AM1160,TimeAdd!$A$1:$D$176,2),IF(AJ1160="l",VLOOKUP(AM1160,SLimit!$A$1:$D$8,2),AN1159)))))),AN1159)</f>
        <v>35</v>
      </c>
      <c r="AO1160" s="53">
        <f>IF(AJ1160&lt;&gt;"",IF(AJ1160="o",VLOOKUP(AM1160,OpenSect!$A$1:$D$11,3),IF(AJ1160="u",VLOOKUP(AM1160,UpHill!$A$1:$D$35,3),IF(AJ1160="d",VLOOKUP(AM1160,DownHill!$A$3:$D$29,3),IF(AJ1160="f",VLOOKUP(AM1160,FlatUnd!$A$2:$D$30,3),IF(AJ1160="t",VLOOKUP(AM1160,TimeAdd!$A$1:$D$18,3),IF(AJ1160="l",VLOOKUP(AM1160,SLimit!$A$1:$D$8,3),AO1159)))))),AO1159)</f>
        <v>37</v>
      </c>
      <c r="AP1160" s="53">
        <f>IF(AJ1160&lt;&gt;"",IF(AJ1160="o",VLOOKUP(AM1160,OpenSect!$A$1:$D$11,4),IF(AJ1160="u",VLOOKUP(AM1160,UpHill!$A$1:$D$35,4),IF(AJ1160="d",VLOOKUP(AM1160,DownHill!$A$3:$D$29,4),IF(AJ1160="f",VLOOKUP(AM1160,FlatUnd!$A$2:$D$30,4),IF(AJ1160="t",VLOOKUP(AM1160,TimeAdd!$A$1:$D$18,4),IF(AJ1160="l",VLOOKUP(AM1160,SLimit!$A$1:$D$8,4),AP1159)))))),AP1159)</f>
        <v>39</v>
      </c>
      <c r="AQ1160" s="53">
        <v>80</v>
      </c>
      <c r="AR1160" s="54" t="str">
        <f t="shared" si="1812"/>
        <v>Warning - Side road junction{ left}.</v>
      </c>
      <c r="AS1160" s="55"/>
      <c r="AT1160" s="55"/>
      <c r="AU1160" s="56" t="e">
        <f>IF(GroupStTimes!$A$8=0,MIN(CB1160,CD1160,CF1160),MIN(BZ1160,CB1160,CD1160,CF1160))</f>
        <v>#NUM!</v>
      </c>
      <c r="AV1160" s="56" t="e">
        <f>IF(GroupStTimes!$A$8=0,MAX(CC1160,CE1160,CG1160),MAX(CA1160,CC1160,CE1160,CG1160))</f>
        <v>#NUM!</v>
      </c>
      <c r="AW1160" s="57" t="str">
        <f t="shared" si="1813"/>
        <v/>
      </c>
      <c r="AX1160" s="58" t="str">
        <f t="shared" si="1814"/>
        <v/>
      </c>
      <c r="AY1160" s="58" t="str">
        <f t="shared" si="1815"/>
        <v/>
      </c>
      <c r="AZ1160" s="31">
        <f t="shared" si="1816"/>
        <v>308.12</v>
      </c>
      <c r="BA1160" s="59" t="e">
        <f t="shared" si="1817"/>
        <v>#NUM!</v>
      </c>
      <c r="BB1160" s="59" t="e">
        <f t="shared" si="1818"/>
        <v>#NUM!</v>
      </c>
      <c r="BC1160" s="59" t="e">
        <f t="shared" si="1819"/>
        <v>#NUM!</v>
      </c>
      <c r="BD1160" s="59" t="e">
        <f t="shared" si="1820"/>
        <v>#NUM!</v>
      </c>
      <c r="BE1160" s="59" t="e">
        <f t="shared" si="1821"/>
        <v>#NUM!</v>
      </c>
      <c r="BF1160" s="59" t="e">
        <f t="shared" si="1822"/>
        <v>#NUM!</v>
      </c>
      <c r="BG1160" s="59" t="e">
        <f t="shared" si="1823"/>
        <v>#NUM!</v>
      </c>
      <c r="BH1160" s="59" t="e">
        <f t="shared" si="1824"/>
        <v>#NUM!</v>
      </c>
      <c r="BI1160" s="31">
        <f t="shared" si="1825"/>
        <v>4.1299999999999955</v>
      </c>
      <c r="BJ1160" s="61">
        <f t="shared" si="1826"/>
        <v>0.12906249999999986</v>
      </c>
      <c r="BK1160" s="61">
        <f t="shared" si="1827"/>
        <v>0.11799999999999987</v>
      </c>
      <c r="BL1160" s="61">
        <f t="shared" si="1828"/>
        <v>0.11162162162162149</v>
      </c>
      <c r="BM1160" s="61">
        <f t="shared" si="1829"/>
        <v>0.10589743589743578</v>
      </c>
      <c r="BN1160" s="62">
        <f t="shared" si="1830"/>
        <v>0</v>
      </c>
      <c r="BO1160" s="62">
        <f t="shared" si="1831"/>
        <v>7</v>
      </c>
      <c r="BP1160" s="62">
        <f t="shared" si="1832"/>
        <v>45</v>
      </c>
      <c r="BQ1160" s="62">
        <f t="shared" si="1833"/>
        <v>0</v>
      </c>
      <c r="BR1160" s="62">
        <f t="shared" si="1834"/>
        <v>7</v>
      </c>
      <c r="BS1160" s="62">
        <f t="shared" si="1835"/>
        <v>5</v>
      </c>
      <c r="BT1160" s="62">
        <f t="shared" si="1836"/>
        <v>0</v>
      </c>
      <c r="BU1160" s="62">
        <f t="shared" si="1837"/>
        <v>6</v>
      </c>
      <c r="BV1160" s="62">
        <f t="shared" si="1838"/>
        <v>42</v>
      </c>
      <c r="BW1160" s="62">
        <f t="shared" si="1839"/>
        <v>0</v>
      </c>
      <c r="BX1160" s="62">
        <f t="shared" si="1840"/>
        <v>6</v>
      </c>
      <c r="BY1160" s="62">
        <f t="shared" si="1841"/>
        <v>21</v>
      </c>
      <c r="BZ1160" s="63" t="e">
        <f t="shared" si="1842"/>
        <v>#NUM!</v>
      </c>
      <c r="CA1160" s="63" t="e">
        <f t="shared" si="1843"/>
        <v>#NUM!</v>
      </c>
      <c r="CB1160" s="63" t="e">
        <f t="shared" si="1844"/>
        <v>#NUM!</v>
      </c>
      <c r="CC1160" s="63" t="e">
        <f t="shared" si="1845"/>
        <v>#NUM!</v>
      </c>
      <c r="CD1160" s="63" t="e">
        <f t="shared" si="1846"/>
        <v>#NUM!</v>
      </c>
      <c r="CE1160" s="63" t="e">
        <f t="shared" si="1847"/>
        <v>#NUM!</v>
      </c>
      <c r="CF1160" s="63" t="e">
        <f t="shared" si="1848"/>
        <v>#NUM!</v>
      </c>
      <c r="CG1160" s="63" t="e">
        <f t="shared" si="1849"/>
        <v>#NUM!</v>
      </c>
    </row>
    <row r="1161" spans="4:85" ht="26.25" customHeight="1" x14ac:dyDescent="0.25">
      <c r="G1161" s="77">
        <v>312.72000000000003</v>
      </c>
      <c r="H1161" s="41">
        <f t="shared" ref="H1161:H1224" si="1851">ROUND(IF(G1161="",N1161,IF(P1161="",I1161,IF(R1161="",(I1161+(P1161+O1161))/2,IF(T1161="",(I1161+(P1161+O1161)+(R1161+Q1161))/3,(I1161+(P1161+O1161)+(R1161+Q1161)+(T1161+S1161))/4)))),2)</f>
        <v>312.72000000000003</v>
      </c>
      <c r="I1161" s="42">
        <f t="shared" si="1850"/>
        <v>312.72000000000003</v>
      </c>
      <c r="J1161" s="43">
        <f t="shared" ref="J1161:J1224" si="1852">IF(N1161="","",IF((I1161-$I$4)=0,0,((I1161-$I$4-(N1161-$N$4))/(I1161-$I$4))))</f>
        <v>1.0659162616175177E-5</v>
      </c>
      <c r="K1161" s="44">
        <f t="shared" ref="K1161:K1224" si="1853">(I1161-$I$5)-(N1161-$N$5)</f>
        <v>3.3333333333303017E-3</v>
      </c>
      <c r="L1161" s="76" t="s">
        <v>238</v>
      </c>
      <c r="M1161" s="127"/>
      <c r="N1161" s="46">
        <f t="shared" ref="N1161:N1224" si="1854">IF(P1161="",((I1161-I1160)+H1160),IF(R1161="",(P1161+O1161),IF(T1161="",((P1161+O1161)+(R1161+Q1161))/2,((P1161+O1161)+(R1161+Q1161)+(T1161+S1161))/3)))</f>
        <v>312.7166666666667</v>
      </c>
      <c r="O1161" s="46"/>
      <c r="P1161" s="37">
        <v>312.72000000000003</v>
      </c>
      <c r="Q1161" s="46">
        <v>-0.2</v>
      </c>
      <c r="R1161" s="40">
        <v>312.92</v>
      </c>
      <c r="S1161" s="78"/>
      <c r="T1161" s="78">
        <v>312.70999999999998</v>
      </c>
      <c r="U1161" s="47" t="str">
        <f t="shared" ref="U1161:U1224" si="1855">IF(W1161="","",IF(Y1161="",W1161,IF(AA1161&lt;1,ROUND((Y1161+W1161)/2,5),IF(AC1161&lt;1,ROUND((Y1161+AA1161+W1161)/3,5),ROUND((Y1161+AA1161+AC1161+W1161)/4,5)))))</f>
        <v/>
      </c>
      <c r="V1161" s="47" t="str">
        <f t="shared" ref="V1161:V1224" si="1856">IF(X1161="","",IF(Z1161&lt;1,ROUND(X1161,5),IF(AB1161&lt;1,ROUND((X1161+Z1161)/2,5),IF(AD1161&lt;1,ROUND((X1161+Z1161+AB1161)/3,5),ROUND((X1161+Z1161+AB1161+AD1161)/4,5)))))</f>
        <v/>
      </c>
      <c r="W1161" s="50"/>
      <c r="X1161" s="50"/>
      <c r="Y1161" s="50"/>
      <c r="Z1161" s="50"/>
      <c r="AA1161" s="50"/>
      <c r="AB1161" s="50"/>
      <c r="AC1161" s="50"/>
      <c r="AD1161" s="50"/>
      <c r="AE1161" s="51" t="str">
        <f t="shared" ref="AE1161:AE1224" si="1857">IF(A1161="","",A1161)</f>
        <v/>
      </c>
      <c r="AF1161" s="51" t="str">
        <f t="shared" ref="AF1161:AF1224" si="1858">IF(B1161="","",B1161)</f>
        <v/>
      </c>
      <c r="AG1161" s="51" t="str">
        <f t="shared" ref="AG1161:AG1224" si="1859">IF(C1161="","",C1161)</f>
        <v/>
      </c>
      <c r="AH1161" s="51" t="str">
        <f t="shared" ref="AH1161:AH1224" si="1860">IF(D1161="","",D1161)</f>
        <v/>
      </c>
      <c r="AI1161" s="52">
        <f t="shared" ref="AI1161:AI1224" si="1861">H1161</f>
        <v>312.72000000000003</v>
      </c>
      <c r="AJ1161" s="51"/>
      <c r="AK1161" s="53"/>
      <c r="AL1161" s="52"/>
      <c r="AM1161" s="53">
        <f t="shared" ref="AM1161:AM1224" si="1862">IF(OR(AJ1161="",AJ1161="m"),AM1160,IF(AH1161&lt;&gt;"",AH1161,""))</f>
        <v>32</v>
      </c>
      <c r="AN1161" s="53">
        <f>IF(AJ1161&lt;&gt;"",IF(AJ1161="o",VLOOKUP(AM1161,OpenSect!$A$1:$D$11,2),IF(AJ1161="u",VLOOKUP(AM1161,UpHill!$A$1:$D$35,2),IF(AJ1161="d",VLOOKUP(AM1161,DownHill!$A$3:$D$29,2),IF(AJ1161="f",VLOOKUP(AM1161,FlatUnd!$A$2:$D$30,2),IF(AJ1161="t",VLOOKUP(AM1161,TimeAdd!$A$1:$D$176,2),IF(AJ1161="l",VLOOKUP(AM1161,SLimit!$A$1:$D$8,2),AN1160)))))),AN1160)</f>
        <v>35</v>
      </c>
      <c r="AO1161" s="53">
        <f>IF(AJ1161&lt;&gt;"",IF(AJ1161="o",VLOOKUP(AM1161,OpenSect!$A$1:$D$11,3),IF(AJ1161="u",VLOOKUP(AM1161,UpHill!$A$1:$D$35,3),IF(AJ1161="d",VLOOKUP(AM1161,DownHill!$A$3:$D$29,3),IF(AJ1161="f",VLOOKUP(AM1161,FlatUnd!$A$2:$D$30,3),IF(AJ1161="t",VLOOKUP(AM1161,TimeAdd!$A$1:$D$18,3),IF(AJ1161="l",VLOOKUP(AM1161,SLimit!$A$1:$D$8,3),AO1160)))))),AO1160)</f>
        <v>37</v>
      </c>
      <c r="AP1161" s="53">
        <f>IF(AJ1161&lt;&gt;"",IF(AJ1161="o",VLOOKUP(AM1161,OpenSect!$A$1:$D$11,4),IF(AJ1161="u",VLOOKUP(AM1161,UpHill!$A$1:$D$35,4),IF(AJ1161="d",VLOOKUP(AM1161,DownHill!$A$3:$D$29,4),IF(AJ1161="f",VLOOKUP(AM1161,FlatUnd!$A$2:$D$30,4),IF(AJ1161="t",VLOOKUP(AM1161,TimeAdd!$A$1:$D$18,4),IF(AJ1161="l",VLOOKUP(AM1161,SLimit!$A$1:$D$8,4),AP1160)))))),AP1160)</f>
        <v>39</v>
      </c>
      <c r="AQ1161" s="53">
        <v>80</v>
      </c>
      <c r="AR1161" s="54" t="str">
        <f t="shared" ref="AR1161:AR1224" si="1863">L1161</f>
        <v>9 km Stone</v>
      </c>
      <c r="AS1161" s="55"/>
      <c r="AT1161" s="55"/>
      <c r="AU1161" s="56" t="e">
        <f>IF(GroupStTimes!$A$8=0,MIN(CB1161,CD1161,CF1161),MIN(BZ1161,CB1161,CD1161,CF1161))</f>
        <v>#NUM!</v>
      </c>
      <c r="AV1161" s="56" t="e">
        <f>IF(GroupStTimes!$A$8=0,MAX(CC1161,CE1161,CG1161),MAX(CA1161,CC1161,CE1161,CG1161))</f>
        <v>#NUM!</v>
      </c>
      <c r="AW1161" s="57" t="str">
        <f t="shared" ref="AW1161:AW1224" si="1864">IF(U1161="","",CONCATENATE(FIXED(U1161,5),"  ",FIXED(V1161,5)))</f>
        <v/>
      </c>
      <c r="AX1161" s="58" t="str">
        <f t="shared" ref="AX1161:AX1224" si="1865">IF(AJ1161="m",ROUND(W1161,5),"")</f>
        <v/>
      </c>
      <c r="AY1161" s="58" t="str">
        <f t="shared" ref="AY1161:AY1224" si="1866">IF(AJ1161="m",ROUND(X1161,5),"")</f>
        <v/>
      </c>
      <c r="AZ1161" s="31">
        <f t="shared" ref="AZ1161:AZ1224" si="1867">IF(AND(AM1160=AM1159,AN1160=AN1159,AO1160=AO1159,AP1160=AP1159,AJ1161&lt;&gt;"t"),AZ1160,IF(AJ1161="t",AI1161,AI1160))</f>
        <v>308.12</v>
      </c>
      <c r="BA1161" s="59" t="e">
        <f t="shared" ref="BA1161:BA1224" si="1868">IF(AND($AM1160=$AM1159,$AN1160=AN1159,$AO1160=$AO1159,$AP1160=$AP1159,$AJ1161&lt;&gt;"t"),BA1160,BZ1160)</f>
        <v>#NUM!</v>
      </c>
      <c r="BB1161" s="59" t="e">
        <f t="shared" ref="BB1161:BB1224" si="1869">IF(AND($AM1160=$AM1159,$AN1160=AN1159,$AO1160=$AO1159,$AP1160=$AP1159,$AJ1161&lt;&gt;"t"),BB1160,CA1160)</f>
        <v>#NUM!</v>
      </c>
      <c r="BC1161" s="59" t="e">
        <f t="shared" ref="BC1161:BC1224" si="1870">IF(AND($AM1160=$AM1159,$AN1160=AN1159,$AO1160=$AO1159,$AP1160=$AP1159,$AJ1161&lt;&gt;"t"),BC1160,CB1160)</f>
        <v>#NUM!</v>
      </c>
      <c r="BD1161" s="59" t="e">
        <f t="shared" ref="BD1161:BD1224" si="1871">IF(AND($AM1160=$AM1159,$AN1160=AN1159,$AO1160=$AO1159,$AP1160=$AP1159,$AJ1161&lt;&gt;"t"),BD1160,CC1160)</f>
        <v>#NUM!</v>
      </c>
      <c r="BE1161" s="59" t="e">
        <f t="shared" ref="BE1161:BE1224" si="1872">IF(AND($AM1160=$AM1159,$AN1160=AN1159,$AO1160=$AO1159,$AP1160=$AP1159,$AJ1161&lt;&gt;"t"),BE1160,CD1160)</f>
        <v>#NUM!</v>
      </c>
      <c r="BF1161" s="59" t="e">
        <f t="shared" ref="BF1161:BF1224" si="1873">IF(AND($AM1160=$AM1159,$AN1160=AN1159,$AO1160=$AO1159,$AP1160=$AP1159,$AJ1161&lt;&gt;"t"),BF1160,CE1160)</f>
        <v>#NUM!</v>
      </c>
      <c r="BG1161" s="59" t="e">
        <f t="shared" ref="BG1161:BG1224" si="1874">IF(AND($AM1160=$AM1159,$AN1160=AN1159,$AO1160=$AO1159,$AP1160=$AP1159,$AJ1161&lt;&gt;"t"),BG1160,CF1160)</f>
        <v>#NUM!</v>
      </c>
      <c r="BH1161" s="59" t="e">
        <f t="shared" ref="BH1161:BH1224" si="1875">IF(AND($AM1160=$AM1159,$AN1160=AN1159,$AO1160=$AO1159,$AP1160=$AP1159,$AJ1161&lt;&gt;"t"),BH1160,CG1160)</f>
        <v>#NUM!</v>
      </c>
      <c r="BI1161" s="31">
        <f t="shared" ref="BI1161:BI1224" si="1876">AI1161-AZ1161</f>
        <v>4.6000000000000227</v>
      </c>
      <c r="BJ1161" s="61">
        <f t="shared" ref="BJ1161:BJ1224" si="1877">IF($AJ1160="t",IF(AM1159=0,0,$BI1161/AM1159),IF(AM1160=0,0,$BI1161/AM1160))</f>
        <v>0.14375000000000071</v>
      </c>
      <c r="BK1161" s="61">
        <f t="shared" ref="BK1161:BK1224" si="1878">IF($AJ1160="t",IF(AN1159=0,0,$BI1161/AN1159),IF(AN1160=0,0,$BI1161/AN1160))</f>
        <v>0.13142857142857209</v>
      </c>
      <c r="BL1161" s="61">
        <f t="shared" ref="BL1161:BL1224" si="1879">IF($AJ1160="t",IF(AO1159=0,0,$BI1161/AO1159),IF(AO1160=0,0,$BI1161/AO1160))</f>
        <v>0.12432432432432494</v>
      </c>
      <c r="BM1161" s="61">
        <f t="shared" ref="BM1161:BM1224" si="1880">IF($AJ1160="t",IF(AP1159=0,0,$BI1161/AP1159),IF(AP1160=0,0,$BI1161/AP1160))</f>
        <v>0.11794871794871853</v>
      </c>
      <c r="BN1161" s="62">
        <f t="shared" ref="BN1161:BN1224" si="1881">IF(AJ1161="t",0,INT(BJ1161))</f>
        <v>0</v>
      </c>
      <c r="BO1161" s="62">
        <f t="shared" ref="BO1161:BO1224" si="1882">IF(AJ1161="t",AM1161,IF(INT((BJ1161-BN1161)*60)&lt;0,1,INT((BJ1161-BN1161)*60)))</f>
        <v>8</v>
      </c>
      <c r="BP1161" s="62">
        <f t="shared" ref="BP1161:BP1224" si="1883">IF(AJ1161="t",0,ROUND((((BJ1161-BN1161)*60)-BO1161)*60,0))</f>
        <v>38</v>
      </c>
      <c r="BQ1161" s="62">
        <f t="shared" ref="BQ1161:BQ1224" si="1884">IF(AJ1161="t",0,INT(BK1161))</f>
        <v>0</v>
      </c>
      <c r="BR1161" s="62">
        <f t="shared" ref="BR1161:BR1224" si="1885">IF(AJ1161="t",AN1161,IF(INT((BK1161-BQ1161)*60)&lt;0,1,INT((BK1161-BQ1161)*60)))</f>
        <v>7</v>
      </c>
      <c r="BS1161" s="62">
        <f t="shared" ref="BS1161:BS1224" si="1886">IF(AJ1161="t",0,ROUND((((BK1161-BQ1161)*60)-BR1161)*60,0))</f>
        <v>53</v>
      </c>
      <c r="BT1161" s="62">
        <f t="shared" ref="BT1161:BT1224" si="1887">IF(AJ1161="t",0,INT(BL1161))</f>
        <v>0</v>
      </c>
      <c r="BU1161" s="62">
        <f t="shared" ref="BU1161:BU1224" si="1888">IF(AJ1161="t",AO1161,IF(INT((BL1161-BT1161)*60)&lt;0,1,INT((BL1161-BT1161)*60)))</f>
        <v>7</v>
      </c>
      <c r="BV1161" s="62">
        <f t="shared" ref="BV1161:BV1224" si="1889">IF(AJ1161="t",0,ROUND((((BL1161-BT1161)*60)-BU1161)*60,0))</f>
        <v>28</v>
      </c>
      <c r="BW1161" s="62">
        <f t="shared" ref="BW1161:BW1224" si="1890">IF(AJ1161="t",0,INT(BM1161))</f>
        <v>0</v>
      </c>
      <c r="BX1161" s="62">
        <f t="shared" ref="BX1161:BX1224" si="1891">IF(AJ1161="t",AP1161,IF(INT((BM1161-BW1161)*60)&lt;0,1,INT((BM1161-BW1161)*60)))</f>
        <v>7</v>
      </c>
      <c r="BY1161" s="62">
        <f t="shared" ref="BY1161:BY1224" si="1892">IF(AJ1161="t",0,ROUND((((BM1161-BW1161)*60)-BX1161)*60,0))</f>
        <v>5</v>
      </c>
      <c r="BZ1161" s="63" t="e">
        <f t="shared" ref="BZ1161:BZ1224" si="1893">BA1161+TIME(BN1161,BO1161,BP1161)</f>
        <v>#NUM!</v>
      </c>
      <c r="CA1161" s="63" t="e">
        <f t="shared" ref="CA1161:CA1224" si="1894">BB1161+TIME(BN1161,BO1161,BP1161)</f>
        <v>#NUM!</v>
      </c>
      <c r="CB1161" s="63" t="e">
        <f t="shared" ref="CB1161:CB1224" si="1895">BC1161+TIME(BQ1161,BR1161,BS1161)</f>
        <v>#NUM!</v>
      </c>
      <c r="CC1161" s="63" t="e">
        <f t="shared" ref="CC1161:CC1224" si="1896">BD1161+TIME(BQ1161,BR1161,BS1161)</f>
        <v>#NUM!</v>
      </c>
      <c r="CD1161" s="63" t="e">
        <f t="shared" ref="CD1161:CD1224" si="1897">BE1161+TIME(BT1161,BU1161,BV1161)</f>
        <v>#NUM!</v>
      </c>
      <c r="CE1161" s="63" t="e">
        <f t="shared" ref="CE1161:CE1224" si="1898">BF1161+TIME(BT1161,BU1161,BV1161)</f>
        <v>#NUM!</v>
      </c>
      <c r="CF1161" s="63" t="e">
        <f t="shared" ref="CF1161:CF1224" si="1899">BG1161+TIME(BW1161,BX1161,BY1161)</f>
        <v>#NUM!</v>
      </c>
      <c r="CG1161" s="63" t="e">
        <f t="shared" ref="CG1161:CG1224" si="1900">BH1161+TIME(BW1161,BX1161,BY1161)</f>
        <v>#NUM!</v>
      </c>
    </row>
    <row r="1162" spans="4:85" ht="26.25" customHeight="1" x14ac:dyDescent="0.25">
      <c r="G1162" s="77">
        <v>312.8</v>
      </c>
      <c r="H1162" s="41">
        <f t="shared" si="1851"/>
        <v>312.8</v>
      </c>
      <c r="I1162" s="42">
        <f t="shared" si="1850"/>
        <v>312.8</v>
      </c>
      <c r="J1162" s="43">
        <f t="shared" si="1852"/>
        <v>1.0656436487628842E-5</v>
      </c>
      <c r="K1162" s="44">
        <f t="shared" si="1853"/>
        <v>3.3333333333303017E-3</v>
      </c>
      <c r="L1162" s="76" t="s">
        <v>466</v>
      </c>
      <c r="M1162" s="127"/>
      <c r="N1162" s="46">
        <f t="shared" si="1854"/>
        <v>312.79666666666668</v>
      </c>
      <c r="O1162" s="46"/>
      <c r="P1162" s="37">
        <v>312.8</v>
      </c>
      <c r="Q1162" s="46">
        <v>-0.2</v>
      </c>
      <c r="R1162" s="40">
        <v>313</v>
      </c>
      <c r="S1162" s="78"/>
      <c r="T1162" s="78">
        <v>312.79000000000002</v>
      </c>
      <c r="U1162" s="47" t="str">
        <f t="shared" si="1855"/>
        <v/>
      </c>
      <c r="V1162" s="47" t="str">
        <f t="shared" si="1856"/>
        <v/>
      </c>
      <c r="W1162" s="50"/>
      <c r="X1162" s="50"/>
      <c r="Y1162" s="50"/>
      <c r="Z1162" s="50"/>
      <c r="AA1162" s="50"/>
      <c r="AB1162" s="50"/>
      <c r="AC1162" s="50"/>
      <c r="AD1162" s="50"/>
      <c r="AE1162" s="51" t="str">
        <f t="shared" si="1857"/>
        <v/>
      </c>
      <c r="AF1162" s="51" t="str">
        <f t="shared" si="1858"/>
        <v/>
      </c>
      <c r="AG1162" s="51" t="str">
        <f t="shared" si="1859"/>
        <v/>
      </c>
      <c r="AH1162" s="51" t="str">
        <f t="shared" si="1860"/>
        <v/>
      </c>
      <c r="AI1162" s="52">
        <f t="shared" si="1861"/>
        <v>312.8</v>
      </c>
      <c r="AJ1162" s="51"/>
      <c r="AK1162" s="53"/>
      <c r="AL1162" s="52"/>
      <c r="AM1162" s="53">
        <f t="shared" si="1862"/>
        <v>32</v>
      </c>
      <c r="AN1162" s="53">
        <f>IF(AJ1162&lt;&gt;"",IF(AJ1162="o",VLOOKUP(AM1162,OpenSect!$A$1:$D$11,2),IF(AJ1162="u",VLOOKUP(AM1162,UpHill!$A$1:$D$35,2),IF(AJ1162="d",VLOOKUP(AM1162,DownHill!$A$3:$D$29,2),IF(AJ1162="f",VLOOKUP(AM1162,FlatUnd!$A$2:$D$30,2),IF(AJ1162="t",VLOOKUP(AM1162,TimeAdd!$A$1:$D$176,2),IF(AJ1162="l",VLOOKUP(AM1162,SLimit!$A$1:$D$8,2),AN1161)))))),AN1161)</f>
        <v>35</v>
      </c>
      <c r="AO1162" s="53">
        <f>IF(AJ1162&lt;&gt;"",IF(AJ1162="o",VLOOKUP(AM1162,OpenSect!$A$1:$D$11,3),IF(AJ1162="u",VLOOKUP(AM1162,UpHill!$A$1:$D$35,3),IF(AJ1162="d",VLOOKUP(AM1162,DownHill!$A$3:$D$29,3),IF(AJ1162="f",VLOOKUP(AM1162,FlatUnd!$A$2:$D$30,3),IF(AJ1162="t",VLOOKUP(AM1162,TimeAdd!$A$1:$D$18,3),IF(AJ1162="l",VLOOKUP(AM1162,SLimit!$A$1:$D$8,3),AO1161)))))),AO1161)</f>
        <v>37</v>
      </c>
      <c r="AP1162" s="53">
        <f>IF(AJ1162&lt;&gt;"",IF(AJ1162="o",VLOOKUP(AM1162,OpenSect!$A$1:$D$11,4),IF(AJ1162="u",VLOOKUP(AM1162,UpHill!$A$1:$D$35,4),IF(AJ1162="d",VLOOKUP(AM1162,DownHill!$A$3:$D$29,4),IF(AJ1162="f",VLOOKUP(AM1162,FlatUnd!$A$2:$D$30,4),IF(AJ1162="t",VLOOKUP(AM1162,TimeAdd!$A$1:$D$18,4),IF(AJ1162="l",VLOOKUP(AM1162,SLimit!$A$1:$D$8,4),AP1161)))))),AP1161)</f>
        <v>39</v>
      </c>
      <c r="AQ1162" s="53">
        <v>80</v>
      </c>
      <c r="AR1162" s="54" t="str">
        <f t="shared" si="1863"/>
        <v xml:space="preserve">Bridge </v>
      </c>
      <c r="AS1162" s="55"/>
      <c r="AT1162" s="55"/>
      <c r="AU1162" s="56" t="e">
        <f>IF(GroupStTimes!$A$8=0,MIN(CB1162,CD1162,CF1162),MIN(BZ1162,CB1162,CD1162,CF1162))</f>
        <v>#NUM!</v>
      </c>
      <c r="AV1162" s="56" t="e">
        <f>IF(GroupStTimes!$A$8=0,MAX(CC1162,CE1162,CG1162),MAX(CA1162,CC1162,CE1162,CG1162))</f>
        <v>#NUM!</v>
      </c>
      <c r="AW1162" s="57" t="str">
        <f t="shared" si="1864"/>
        <v/>
      </c>
      <c r="AX1162" s="58" t="str">
        <f t="shared" si="1865"/>
        <v/>
      </c>
      <c r="AY1162" s="58" t="str">
        <f t="shared" si="1866"/>
        <v/>
      </c>
      <c r="AZ1162" s="31">
        <f t="shared" si="1867"/>
        <v>308.12</v>
      </c>
      <c r="BA1162" s="59" t="e">
        <f t="shared" si="1868"/>
        <v>#NUM!</v>
      </c>
      <c r="BB1162" s="59" t="e">
        <f t="shared" si="1869"/>
        <v>#NUM!</v>
      </c>
      <c r="BC1162" s="59" t="e">
        <f t="shared" si="1870"/>
        <v>#NUM!</v>
      </c>
      <c r="BD1162" s="59" t="e">
        <f t="shared" si="1871"/>
        <v>#NUM!</v>
      </c>
      <c r="BE1162" s="59" t="e">
        <f t="shared" si="1872"/>
        <v>#NUM!</v>
      </c>
      <c r="BF1162" s="59" t="e">
        <f t="shared" si="1873"/>
        <v>#NUM!</v>
      </c>
      <c r="BG1162" s="59" t="e">
        <f t="shared" si="1874"/>
        <v>#NUM!</v>
      </c>
      <c r="BH1162" s="59" t="e">
        <f t="shared" si="1875"/>
        <v>#NUM!</v>
      </c>
      <c r="BI1162" s="31">
        <f t="shared" si="1876"/>
        <v>4.6800000000000068</v>
      </c>
      <c r="BJ1162" s="61">
        <f t="shared" si="1877"/>
        <v>0.14625000000000021</v>
      </c>
      <c r="BK1162" s="61">
        <f t="shared" si="1878"/>
        <v>0.1337142857142859</v>
      </c>
      <c r="BL1162" s="61">
        <f t="shared" si="1879"/>
        <v>0.12648648648648667</v>
      </c>
      <c r="BM1162" s="61">
        <f t="shared" si="1880"/>
        <v>0.12000000000000018</v>
      </c>
      <c r="BN1162" s="62">
        <f t="shared" si="1881"/>
        <v>0</v>
      </c>
      <c r="BO1162" s="62">
        <f t="shared" si="1882"/>
        <v>8</v>
      </c>
      <c r="BP1162" s="62">
        <f t="shared" si="1883"/>
        <v>47</v>
      </c>
      <c r="BQ1162" s="62">
        <f t="shared" si="1884"/>
        <v>0</v>
      </c>
      <c r="BR1162" s="62">
        <f t="shared" si="1885"/>
        <v>8</v>
      </c>
      <c r="BS1162" s="62">
        <f t="shared" si="1886"/>
        <v>1</v>
      </c>
      <c r="BT1162" s="62">
        <f t="shared" si="1887"/>
        <v>0</v>
      </c>
      <c r="BU1162" s="62">
        <f t="shared" si="1888"/>
        <v>7</v>
      </c>
      <c r="BV1162" s="62">
        <f t="shared" si="1889"/>
        <v>35</v>
      </c>
      <c r="BW1162" s="62">
        <f t="shared" si="1890"/>
        <v>0</v>
      </c>
      <c r="BX1162" s="62">
        <f t="shared" si="1891"/>
        <v>7</v>
      </c>
      <c r="BY1162" s="62">
        <f t="shared" si="1892"/>
        <v>12</v>
      </c>
      <c r="BZ1162" s="63" t="e">
        <f t="shared" si="1893"/>
        <v>#NUM!</v>
      </c>
      <c r="CA1162" s="63" t="e">
        <f t="shared" si="1894"/>
        <v>#NUM!</v>
      </c>
      <c r="CB1162" s="63" t="e">
        <f t="shared" si="1895"/>
        <v>#NUM!</v>
      </c>
      <c r="CC1162" s="63" t="e">
        <f t="shared" si="1896"/>
        <v>#NUM!</v>
      </c>
      <c r="CD1162" s="63" t="e">
        <f t="shared" si="1897"/>
        <v>#NUM!</v>
      </c>
      <c r="CE1162" s="63" t="e">
        <f t="shared" si="1898"/>
        <v>#NUM!</v>
      </c>
      <c r="CF1162" s="63" t="e">
        <f t="shared" si="1899"/>
        <v>#NUM!</v>
      </c>
      <c r="CG1162" s="63" t="e">
        <f t="shared" si="1900"/>
        <v>#NUM!</v>
      </c>
    </row>
    <row r="1163" spans="4:85" ht="26.25" customHeight="1" x14ac:dyDescent="0.25">
      <c r="G1163" s="78">
        <v>313.16000000000003</v>
      </c>
      <c r="H1163" s="41">
        <f t="shared" si="1851"/>
        <v>313.24</v>
      </c>
      <c r="I1163" s="42">
        <f t="shared" ref="I1163:I1227" si="1901">E1163+G1163</f>
        <v>313.16000000000003</v>
      </c>
      <c r="J1163" s="43">
        <f t="shared" si="1852"/>
        <v>-3.5125814280226336E-4</v>
      </c>
      <c r="K1163" s="44">
        <f t="shared" si="1853"/>
        <v>-0.1099999999999568</v>
      </c>
      <c r="L1163" s="76" t="s">
        <v>349</v>
      </c>
      <c r="M1163" s="127"/>
      <c r="N1163" s="46">
        <f t="shared" si="1854"/>
        <v>313.27</v>
      </c>
      <c r="O1163" s="46"/>
      <c r="P1163" s="37">
        <v>313.24</v>
      </c>
      <c r="Q1163" s="46">
        <v>-0.2</v>
      </c>
      <c r="R1163" s="40">
        <v>313.49</v>
      </c>
      <c r="S1163" s="78"/>
      <c r="T1163" s="78">
        <v>313.27999999999997</v>
      </c>
      <c r="U1163" s="47" t="str">
        <f t="shared" si="1855"/>
        <v/>
      </c>
      <c r="V1163" s="47" t="str">
        <f t="shared" si="1856"/>
        <v/>
      </c>
      <c r="W1163" s="50"/>
      <c r="X1163" s="50"/>
      <c r="Y1163" s="50"/>
      <c r="Z1163" s="50"/>
      <c r="AA1163" s="50"/>
      <c r="AB1163" s="50"/>
      <c r="AC1163" s="50"/>
      <c r="AD1163" s="50"/>
      <c r="AE1163" s="51" t="str">
        <f t="shared" si="1857"/>
        <v/>
      </c>
      <c r="AF1163" s="51" t="str">
        <f t="shared" si="1858"/>
        <v/>
      </c>
      <c r="AG1163" s="51" t="str">
        <f t="shared" si="1859"/>
        <v/>
      </c>
      <c r="AH1163" s="51" t="str">
        <f t="shared" si="1860"/>
        <v/>
      </c>
      <c r="AI1163" s="52">
        <f t="shared" si="1861"/>
        <v>313.24</v>
      </c>
      <c r="AJ1163" s="51"/>
      <c r="AK1163" s="53"/>
      <c r="AL1163" s="52"/>
      <c r="AM1163" s="53">
        <f t="shared" si="1862"/>
        <v>32</v>
      </c>
      <c r="AN1163" s="53">
        <f>IF(AJ1163&lt;&gt;"",IF(AJ1163="o",VLOOKUP(AM1163,OpenSect!$A$1:$D$11,2),IF(AJ1163="u",VLOOKUP(AM1163,UpHill!$A$1:$D$35,2),IF(AJ1163="d",VLOOKUP(AM1163,DownHill!$A$3:$D$29,2),IF(AJ1163="f",VLOOKUP(AM1163,FlatUnd!$A$2:$D$30,2),IF(AJ1163="t",VLOOKUP(AM1163,TimeAdd!$A$1:$D$176,2),IF(AJ1163="l",VLOOKUP(AM1163,SLimit!$A$1:$D$8,2),AN1162)))))),AN1162)</f>
        <v>35</v>
      </c>
      <c r="AO1163" s="53">
        <f>IF(AJ1163&lt;&gt;"",IF(AJ1163="o",VLOOKUP(AM1163,OpenSect!$A$1:$D$11,3),IF(AJ1163="u",VLOOKUP(AM1163,UpHill!$A$1:$D$35,3),IF(AJ1163="d",VLOOKUP(AM1163,DownHill!$A$3:$D$29,3),IF(AJ1163="f",VLOOKUP(AM1163,FlatUnd!$A$2:$D$30,3),IF(AJ1163="t",VLOOKUP(AM1163,TimeAdd!$A$1:$D$18,3),IF(AJ1163="l",VLOOKUP(AM1163,SLimit!$A$1:$D$8,3),AO1162)))))),AO1162)</f>
        <v>37</v>
      </c>
      <c r="AP1163" s="53">
        <f>IF(AJ1163&lt;&gt;"",IF(AJ1163="o",VLOOKUP(AM1163,OpenSect!$A$1:$D$11,4),IF(AJ1163="u",VLOOKUP(AM1163,UpHill!$A$1:$D$35,4),IF(AJ1163="d",VLOOKUP(AM1163,DownHill!$A$3:$D$29,4),IF(AJ1163="f",VLOOKUP(AM1163,FlatUnd!$A$2:$D$30,4),IF(AJ1163="t",VLOOKUP(AM1163,TimeAdd!$A$1:$D$18,4),IF(AJ1163="l",VLOOKUP(AM1163,SLimit!$A$1:$D$8,4),AP1162)))))),AP1162)</f>
        <v>39</v>
      </c>
      <c r="AQ1163" s="53">
        <v>80</v>
      </c>
      <c r="AR1163" s="54" t="str">
        <f t="shared" si="1863"/>
        <v>Overhead power lines.</v>
      </c>
      <c r="AS1163" s="55"/>
      <c r="AT1163" s="55"/>
      <c r="AU1163" s="56" t="e">
        <f>IF(GroupStTimes!$A$8=0,MIN(CB1163,CD1163,CF1163),MIN(BZ1163,CB1163,CD1163,CF1163))</f>
        <v>#NUM!</v>
      </c>
      <c r="AV1163" s="56" t="e">
        <f>IF(GroupStTimes!$A$8=0,MAX(CC1163,CE1163,CG1163),MAX(CA1163,CC1163,CE1163,CG1163))</f>
        <v>#NUM!</v>
      </c>
      <c r="AW1163" s="57" t="str">
        <f t="shared" si="1864"/>
        <v/>
      </c>
      <c r="AX1163" s="58" t="str">
        <f t="shared" si="1865"/>
        <v/>
      </c>
      <c r="AY1163" s="58" t="str">
        <f t="shared" si="1866"/>
        <v/>
      </c>
      <c r="AZ1163" s="31">
        <f t="shared" si="1867"/>
        <v>308.12</v>
      </c>
      <c r="BA1163" s="59" t="e">
        <f t="shared" si="1868"/>
        <v>#NUM!</v>
      </c>
      <c r="BB1163" s="59" t="e">
        <f t="shared" si="1869"/>
        <v>#NUM!</v>
      </c>
      <c r="BC1163" s="59" t="e">
        <f t="shared" si="1870"/>
        <v>#NUM!</v>
      </c>
      <c r="BD1163" s="59" t="e">
        <f t="shared" si="1871"/>
        <v>#NUM!</v>
      </c>
      <c r="BE1163" s="59" t="e">
        <f t="shared" si="1872"/>
        <v>#NUM!</v>
      </c>
      <c r="BF1163" s="59" t="e">
        <f t="shared" si="1873"/>
        <v>#NUM!</v>
      </c>
      <c r="BG1163" s="59" t="e">
        <f t="shared" si="1874"/>
        <v>#NUM!</v>
      </c>
      <c r="BH1163" s="59" t="e">
        <f t="shared" si="1875"/>
        <v>#NUM!</v>
      </c>
      <c r="BI1163" s="31">
        <f t="shared" si="1876"/>
        <v>5.1200000000000045</v>
      </c>
      <c r="BJ1163" s="61">
        <f t="shared" si="1877"/>
        <v>0.16000000000000014</v>
      </c>
      <c r="BK1163" s="61">
        <f t="shared" si="1878"/>
        <v>0.14628571428571441</v>
      </c>
      <c r="BL1163" s="61">
        <f t="shared" si="1879"/>
        <v>0.13837837837837849</v>
      </c>
      <c r="BM1163" s="61">
        <f t="shared" si="1880"/>
        <v>0.13128205128205139</v>
      </c>
      <c r="BN1163" s="62">
        <f t="shared" si="1881"/>
        <v>0</v>
      </c>
      <c r="BO1163" s="62">
        <f t="shared" si="1882"/>
        <v>9</v>
      </c>
      <c r="BP1163" s="62">
        <f t="shared" si="1883"/>
        <v>36</v>
      </c>
      <c r="BQ1163" s="62">
        <f t="shared" si="1884"/>
        <v>0</v>
      </c>
      <c r="BR1163" s="62">
        <f t="shared" si="1885"/>
        <v>8</v>
      </c>
      <c r="BS1163" s="62">
        <f t="shared" si="1886"/>
        <v>47</v>
      </c>
      <c r="BT1163" s="62">
        <f t="shared" si="1887"/>
        <v>0</v>
      </c>
      <c r="BU1163" s="62">
        <f t="shared" si="1888"/>
        <v>8</v>
      </c>
      <c r="BV1163" s="62">
        <f t="shared" si="1889"/>
        <v>18</v>
      </c>
      <c r="BW1163" s="62">
        <f t="shared" si="1890"/>
        <v>0</v>
      </c>
      <c r="BX1163" s="62">
        <f t="shared" si="1891"/>
        <v>7</v>
      </c>
      <c r="BY1163" s="62">
        <f t="shared" si="1892"/>
        <v>53</v>
      </c>
      <c r="BZ1163" s="63" t="e">
        <f t="shared" si="1893"/>
        <v>#NUM!</v>
      </c>
      <c r="CA1163" s="63" t="e">
        <f t="shared" si="1894"/>
        <v>#NUM!</v>
      </c>
      <c r="CB1163" s="63" t="e">
        <f t="shared" si="1895"/>
        <v>#NUM!</v>
      </c>
      <c r="CC1163" s="63" t="e">
        <f t="shared" si="1896"/>
        <v>#NUM!</v>
      </c>
      <c r="CD1163" s="63" t="e">
        <f t="shared" si="1897"/>
        <v>#NUM!</v>
      </c>
      <c r="CE1163" s="63" t="e">
        <f t="shared" si="1898"/>
        <v>#NUM!</v>
      </c>
      <c r="CF1163" s="63" t="e">
        <f t="shared" si="1899"/>
        <v>#NUM!</v>
      </c>
      <c r="CG1163" s="63" t="e">
        <f t="shared" si="1900"/>
        <v>#NUM!</v>
      </c>
    </row>
    <row r="1164" spans="4:85" ht="26.25" customHeight="1" x14ac:dyDescent="0.25">
      <c r="G1164" s="78">
        <v>313.19</v>
      </c>
      <c r="H1164" s="41">
        <f t="shared" si="1851"/>
        <v>313.27</v>
      </c>
      <c r="I1164" s="42">
        <f t="shared" si="1901"/>
        <v>313.19</v>
      </c>
      <c r="J1164" s="43">
        <f t="shared" si="1852"/>
        <v>-3.5122449631200486E-4</v>
      </c>
      <c r="K1164" s="44">
        <f t="shared" si="1853"/>
        <v>-0.1099999999999568</v>
      </c>
      <c r="L1164" s="76" t="s">
        <v>349</v>
      </c>
      <c r="M1164" s="127"/>
      <c r="N1164" s="46">
        <f t="shared" si="1854"/>
        <v>313.29999999999995</v>
      </c>
      <c r="O1164" s="46"/>
      <c r="P1164" s="37">
        <v>313.27</v>
      </c>
      <c r="Q1164" s="46">
        <v>-0.2</v>
      </c>
      <c r="R1164" s="40">
        <v>313.52</v>
      </c>
      <c r="S1164" s="78"/>
      <c r="T1164" s="78">
        <v>313.31</v>
      </c>
      <c r="U1164" s="47" t="str">
        <f t="shared" si="1855"/>
        <v/>
      </c>
      <c r="V1164" s="47" t="str">
        <f t="shared" si="1856"/>
        <v/>
      </c>
      <c r="W1164" s="50"/>
      <c r="X1164" s="50"/>
      <c r="Y1164" s="50"/>
      <c r="Z1164" s="50"/>
      <c r="AA1164" s="50"/>
      <c r="AB1164" s="50"/>
      <c r="AC1164" s="50"/>
      <c r="AD1164" s="50"/>
      <c r="AE1164" s="51" t="str">
        <f t="shared" si="1857"/>
        <v/>
      </c>
      <c r="AF1164" s="51" t="str">
        <f t="shared" si="1858"/>
        <v/>
      </c>
      <c r="AG1164" s="51" t="str">
        <f t="shared" si="1859"/>
        <v/>
      </c>
      <c r="AH1164" s="51" t="str">
        <f t="shared" si="1860"/>
        <v/>
      </c>
      <c r="AI1164" s="52">
        <f t="shared" si="1861"/>
        <v>313.27</v>
      </c>
      <c r="AJ1164" s="51"/>
      <c r="AK1164" s="53"/>
      <c r="AL1164" s="52"/>
      <c r="AM1164" s="53">
        <f t="shared" si="1862"/>
        <v>32</v>
      </c>
      <c r="AN1164" s="53">
        <f>IF(AJ1164&lt;&gt;"",IF(AJ1164="o",VLOOKUP(AM1164,OpenSect!$A$1:$D$11,2),IF(AJ1164="u",VLOOKUP(AM1164,UpHill!$A$1:$D$35,2),IF(AJ1164="d",VLOOKUP(AM1164,DownHill!$A$3:$D$29,2),IF(AJ1164="f",VLOOKUP(AM1164,FlatUnd!$A$2:$D$30,2),IF(AJ1164="t",VLOOKUP(AM1164,TimeAdd!$A$1:$D$176,2),IF(AJ1164="l",VLOOKUP(AM1164,SLimit!$A$1:$D$8,2),AN1163)))))),AN1163)</f>
        <v>35</v>
      </c>
      <c r="AO1164" s="53">
        <f>IF(AJ1164&lt;&gt;"",IF(AJ1164="o",VLOOKUP(AM1164,OpenSect!$A$1:$D$11,3),IF(AJ1164="u",VLOOKUP(AM1164,UpHill!$A$1:$D$35,3),IF(AJ1164="d",VLOOKUP(AM1164,DownHill!$A$3:$D$29,3),IF(AJ1164="f",VLOOKUP(AM1164,FlatUnd!$A$2:$D$30,3),IF(AJ1164="t",VLOOKUP(AM1164,TimeAdd!$A$1:$D$18,3),IF(AJ1164="l",VLOOKUP(AM1164,SLimit!$A$1:$D$8,3),AO1163)))))),AO1163)</f>
        <v>37</v>
      </c>
      <c r="AP1164" s="53">
        <f>IF(AJ1164&lt;&gt;"",IF(AJ1164="o",VLOOKUP(AM1164,OpenSect!$A$1:$D$11,4),IF(AJ1164="u",VLOOKUP(AM1164,UpHill!$A$1:$D$35,4),IF(AJ1164="d",VLOOKUP(AM1164,DownHill!$A$3:$D$29,4),IF(AJ1164="f",VLOOKUP(AM1164,FlatUnd!$A$2:$D$30,4),IF(AJ1164="t",VLOOKUP(AM1164,TimeAdd!$A$1:$D$18,4),IF(AJ1164="l",VLOOKUP(AM1164,SLimit!$A$1:$D$8,4),AP1163)))))),AP1163)</f>
        <v>39</v>
      </c>
      <c r="AQ1164" s="53">
        <v>80</v>
      </c>
      <c r="AR1164" s="54" t="str">
        <f t="shared" si="1863"/>
        <v>Overhead power lines.</v>
      </c>
      <c r="AS1164" s="55"/>
      <c r="AT1164" s="55"/>
      <c r="AU1164" s="56" t="e">
        <f>IF(GroupStTimes!$A$8=0,MIN(CB1164,CD1164,CF1164),MIN(BZ1164,CB1164,CD1164,CF1164))</f>
        <v>#NUM!</v>
      </c>
      <c r="AV1164" s="56" t="e">
        <f>IF(GroupStTimes!$A$8=0,MAX(CC1164,CE1164,CG1164),MAX(CA1164,CC1164,CE1164,CG1164))</f>
        <v>#NUM!</v>
      </c>
      <c r="AW1164" s="57" t="str">
        <f t="shared" si="1864"/>
        <v/>
      </c>
      <c r="AX1164" s="58" t="str">
        <f t="shared" si="1865"/>
        <v/>
      </c>
      <c r="AY1164" s="58" t="str">
        <f t="shared" si="1866"/>
        <v/>
      </c>
      <c r="AZ1164" s="31">
        <f t="shared" si="1867"/>
        <v>308.12</v>
      </c>
      <c r="BA1164" s="59" t="e">
        <f t="shared" si="1868"/>
        <v>#NUM!</v>
      </c>
      <c r="BB1164" s="59" t="e">
        <f t="shared" si="1869"/>
        <v>#NUM!</v>
      </c>
      <c r="BC1164" s="59" t="e">
        <f t="shared" si="1870"/>
        <v>#NUM!</v>
      </c>
      <c r="BD1164" s="59" t="e">
        <f t="shared" si="1871"/>
        <v>#NUM!</v>
      </c>
      <c r="BE1164" s="59" t="e">
        <f t="shared" si="1872"/>
        <v>#NUM!</v>
      </c>
      <c r="BF1164" s="59" t="e">
        <f t="shared" si="1873"/>
        <v>#NUM!</v>
      </c>
      <c r="BG1164" s="59" t="e">
        <f t="shared" si="1874"/>
        <v>#NUM!</v>
      </c>
      <c r="BH1164" s="59" t="e">
        <f t="shared" si="1875"/>
        <v>#NUM!</v>
      </c>
      <c r="BI1164" s="31">
        <f t="shared" si="1876"/>
        <v>5.1499999999999773</v>
      </c>
      <c r="BJ1164" s="61">
        <f t="shared" si="1877"/>
        <v>0.16093749999999929</v>
      </c>
      <c r="BK1164" s="61">
        <f t="shared" si="1878"/>
        <v>0.14714285714285649</v>
      </c>
      <c r="BL1164" s="61">
        <f t="shared" si="1879"/>
        <v>0.13918918918918857</v>
      </c>
      <c r="BM1164" s="61">
        <f t="shared" si="1880"/>
        <v>0.13205128205128147</v>
      </c>
      <c r="BN1164" s="62">
        <f t="shared" si="1881"/>
        <v>0</v>
      </c>
      <c r="BO1164" s="62">
        <f t="shared" si="1882"/>
        <v>9</v>
      </c>
      <c r="BP1164" s="62">
        <f t="shared" si="1883"/>
        <v>39</v>
      </c>
      <c r="BQ1164" s="62">
        <f t="shared" si="1884"/>
        <v>0</v>
      </c>
      <c r="BR1164" s="62">
        <f t="shared" si="1885"/>
        <v>8</v>
      </c>
      <c r="BS1164" s="62">
        <f t="shared" si="1886"/>
        <v>50</v>
      </c>
      <c r="BT1164" s="62">
        <f t="shared" si="1887"/>
        <v>0</v>
      </c>
      <c r="BU1164" s="62">
        <f t="shared" si="1888"/>
        <v>8</v>
      </c>
      <c r="BV1164" s="62">
        <f t="shared" si="1889"/>
        <v>21</v>
      </c>
      <c r="BW1164" s="62">
        <f t="shared" si="1890"/>
        <v>0</v>
      </c>
      <c r="BX1164" s="62">
        <f t="shared" si="1891"/>
        <v>7</v>
      </c>
      <c r="BY1164" s="62">
        <f t="shared" si="1892"/>
        <v>55</v>
      </c>
      <c r="BZ1164" s="63" t="e">
        <f t="shared" si="1893"/>
        <v>#NUM!</v>
      </c>
      <c r="CA1164" s="63" t="e">
        <f t="shared" si="1894"/>
        <v>#NUM!</v>
      </c>
      <c r="CB1164" s="63" t="e">
        <f t="shared" si="1895"/>
        <v>#NUM!</v>
      </c>
      <c r="CC1164" s="63" t="e">
        <f t="shared" si="1896"/>
        <v>#NUM!</v>
      </c>
      <c r="CD1164" s="63" t="e">
        <f t="shared" si="1897"/>
        <v>#NUM!</v>
      </c>
      <c r="CE1164" s="63" t="e">
        <f t="shared" si="1898"/>
        <v>#NUM!</v>
      </c>
      <c r="CF1164" s="63" t="e">
        <f t="shared" si="1899"/>
        <v>#NUM!</v>
      </c>
      <c r="CG1164" s="63" t="e">
        <f t="shared" si="1900"/>
        <v>#NUM!</v>
      </c>
    </row>
    <row r="1165" spans="4:85" ht="26.25" customHeight="1" x14ac:dyDescent="0.25">
      <c r="D1165" s="37">
        <v>43</v>
      </c>
      <c r="G1165" s="78">
        <v>314.18</v>
      </c>
      <c r="H1165" s="41">
        <f t="shared" si="1851"/>
        <v>314.27</v>
      </c>
      <c r="I1165" s="42">
        <f t="shared" si="1901"/>
        <v>314.18</v>
      </c>
      <c r="J1165" s="43">
        <f t="shared" si="1852"/>
        <v>-3.7133702548417278E-4</v>
      </c>
      <c r="K1165" s="44">
        <f t="shared" si="1853"/>
        <v>-0.1166666666666174</v>
      </c>
      <c r="L1165" s="76" t="s">
        <v>546</v>
      </c>
      <c r="M1165" s="127"/>
      <c r="N1165" s="46">
        <f t="shared" si="1854"/>
        <v>314.29666666666662</v>
      </c>
      <c r="O1165" s="46"/>
      <c r="P1165" s="37">
        <v>314.27</v>
      </c>
      <c r="Q1165" s="46">
        <v>-0.2</v>
      </c>
      <c r="R1165" s="40">
        <v>314.51</v>
      </c>
      <c r="S1165" s="78"/>
      <c r="T1165" s="78">
        <v>314.31</v>
      </c>
      <c r="U1165" s="47" t="str">
        <f t="shared" si="1855"/>
        <v/>
      </c>
      <c r="V1165" s="47" t="str">
        <f t="shared" si="1856"/>
        <v/>
      </c>
      <c r="W1165" s="50"/>
      <c r="X1165" s="50"/>
      <c r="Y1165" s="50"/>
      <c r="Z1165" s="50"/>
      <c r="AA1165" s="50"/>
      <c r="AB1165" s="50"/>
      <c r="AC1165" s="50"/>
      <c r="AD1165" s="50"/>
      <c r="AE1165" s="51" t="str">
        <f t="shared" si="1857"/>
        <v/>
      </c>
      <c r="AF1165" s="51" t="str">
        <f t="shared" si="1858"/>
        <v/>
      </c>
      <c r="AG1165" s="51" t="str">
        <f t="shared" si="1859"/>
        <v/>
      </c>
      <c r="AH1165" s="51">
        <f t="shared" si="1860"/>
        <v>43</v>
      </c>
      <c r="AI1165" s="52">
        <f t="shared" si="1861"/>
        <v>314.27</v>
      </c>
      <c r="AJ1165" s="51" t="s">
        <v>184</v>
      </c>
      <c r="AK1165" s="53"/>
      <c r="AL1165" s="52"/>
      <c r="AM1165" s="53">
        <f t="shared" si="1862"/>
        <v>43</v>
      </c>
      <c r="AN1165" s="53">
        <f>IF(AJ1165&lt;&gt;"",IF(AJ1165="o",VLOOKUP(AM1165,OpenSect!$A$1:$D$11,2),IF(AJ1165="u",VLOOKUP(AM1165,UpHill!$A$1:$D$35,2),IF(AJ1165="d",VLOOKUP(AM1165,DownHill!$A$3:$D$29,2),IF(AJ1165="f",VLOOKUP(AM1165,FlatUnd!$A$2:$D$30,2),IF(AJ1165="t",VLOOKUP(AM1165,TimeAdd!$A$1:$D$176,2),IF(AJ1165="l",VLOOKUP(AM1165,SLimit!$A$1:$D$8,2),AN1164)))))),AN1164)</f>
        <v>52</v>
      </c>
      <c r="AO1165" s="53">
        <f>IF(AJ1165&lt;&gt;"",IF(AJ1165="o",VLOOKUP(AM1165,OpenSect!$A$1:$D$11,3),IF(AJ1165="u",VLOOKUP(AM1165,UpHill!$A$1:$D$35,3),IF(AJ1165="d",VLOOKUP(AM1165,DownHill!$A$3:$D$29,3),IF(AJ1165="f",VLOOKUP(AM1165,FlatUnd!$A$2:$D$30,3),IF(AJ1165="t",VLOOKUP(AM1165,TimeAdd!$A$1:$D$18,3),IF(AJ1165="l",VLOOKUP(AM1165,SLimit!$A$1:$D$8,3),AO1164)))))),AO1164)</f>
        <v>62</v>
      </c>
      <c r="AP1165" s="53">
        <f>IF(AJ1165&lt;&gt;"",IF(AJ1165="o",VLOOKUP(AM1165,OpenSect!$A$1:$D$11,4),IF(AJ1165="u",VLOOKUP(AM1165,UpHill!$A$1:$D$35,4),IF(AJ1165="d",VLOOKUP(AM1165,DownHill!$A$3:$D$29,4),IF(AJ1165="f",VLOOKUP(AM1165,FlatUnd!$A$2:$D$30,4),IF(AJ1165="t",VLOOKUP(AM1165,TimeAdd!$A$1:$D$18,4),IF(AJ1165="l",VLOOKUP(AM1165,SLimit!$A$1:$D$8,4),AP1164)))))),AP1164)</f>
        <v>72</v>
      </c>
      <c r="AQ1165" s="53">
        <v>80</v>
      </c>
      <c r="AR1165" s="54" t="str">
        <f t="shared" si="1863"/>
        <v>At end of side road entry, before MTN tower and overhead power line.  START of REGULARITY.</v>
      </c>
      <c r="AS1165" s="55"/>
      <c r="AT1165" s="55"/>
      <c r="AU1165" s="56" t="e">
        <f>IF(GroupStTimes!$A$8=0,MIN(CB1165,CD1165,CF1165),MIN(BZ1165,CB1165,CD1165,CF1165))</f>
        <v>#NUM!</v>
      </c>
      <c r="AV1165" s="56" t="e">
        <f>IF(GroupStTimes!$A$8=0,MAX(CC1165,CE1165,CG1165),MAX(CA1165,CC1165,CE1165,CG1165))</f>
        <v>#NUM!</v>
      </c>
      <c r="AW1165" s="57" t="str">
        <f t="shared" si="1864"/>
        <v/>
      </c>
      <c r="AX1165" s="58" t="str">
        <f t="shared" si="1865"/>
        <v/>
      </c>
      <c r="AY1165" s="58" t="str">
        <f t="shared" si="1866"/>
        <v/>
      </c>
      <c r="AZ1165" s="31">
        <f t="shared" si="1867"/>
        <v>308.12</v>
      </c>
      <c r="BA1165" s="59" t="e">
        <f t="shared" si="1868"/>
        <v>#NUM!</v>
      </c>
      <c r="BB1165" s="59" t="e">
        <f t="shared" si="1869"/>
        <v>#NUM!</v>
      </c>
      <c r="BC1165" s="59" t="e">
        <f t="shared" si="1870"/>
        <v>#NUM!</v>
      </c>
      <c r="BD1165" s="59" t="e">
        <f t="shared" si="1871"/>
        <v>#NUM!</v>
      </c>
      <c r="BE1165" s="59" t="e">
        <f t="shared" si="1872"/>
        <v>#NUM!</v>
      </c>
      <c r="BF1165" s="59" t="e">
        <f t="shared" si="1873"/>
        <v>#NUM!</v>
      </c>
      <c r="BG1165" s="59" t="e">
        <f t="shared" si="1874"/>
        <v>#NUM!</v>
      </c>
      <c r="BH1165" s="59" t="e">
        <f t="shared" si="1875"/>
        <v>#NUM!</v>
      </c>
      <c r="BI1165" s="31">
        <f t="shared" si="1876"/>
        <v>6.1499999999999773</v>
      </c>
      <c r="BJ1165" s="61">
        <f t="shared" si="1877"/>
        <v>0.19218749999999929</v>
      </c>
      <c r="BK1165" s="61">
        <f t="shared" si="1878"/>
        <v>0.17571428571428507</v>
      </c>
      <c r="BL1165" s="61">
        <f t="shared" si="1879"/>
        <v>0.1662162162162156</v>
      </c>
      <c r="BM1165" s="61">
        <f t="shared" si="1880"/>
        <v>0.1576923076923071</v>
      </c>
      <c r="BN1165" s="62">
        <f t="shared" si="1881"/>
        <v>0</v>
      </c>
      <c r="BO1165" s="62">
        <f t="shared" si="1882"/>
        <v>11</v>
      </c>
      <c r="BP1165" s="62">
        <f t="shared" si="1883"/>
        <v>32</v>
      </c>
      <c r="BQ1165" s="62">
        <f t="shared" si="1884"/>
        <v>0</v>
      </c>
      <c r="BR1165" s="62">
        <f t="shared" si="1885"/>
        <v>10</v>
      </c>
      <c r="BS1165" s="62">
        <f t="shared" si="1886"/>
        <v>33</v>
      </c>
      <c r="BT1165" s="62">
        <f t="shared" si="1887"/>
        <v>0</v>
      </c>
      <c r="BU1165" s="62">
        <f t="shared" si="1888"/>
        <v>9</v>
      </c>
      <c r="BV1165" s="62">
        <f t="shared" si="1889"/>
        <v>58</v>
      </c>
      <c r="BW1165" s="62">
        <f t="shared" si="1890"/>
        <v>0</v>
      </c>
      <c r="BX1165" s="62">
        <f t="shared" si="1891"/>
        <v>9</v>
      </c>
      <c r="BY1165" s="62">
        <f t="shared" si="1892"/>
        <v>28</v>
      </c>
      <c r="BZ1165" s="63" t="e">
        <f t="shared" si="1893"/>
        <v>#NUM!</v>
      </c>
      <c r="CA1165" s="63" t="e">
        <f t="shared" si="1894"/>
        <v>#NUM!</v>
      </c>
      <c r="CB1165" s="63" t="e">
        <f t="shared" si="1895"/>
        <v>#NUM!</v>
      </c>
      <c r="CC1165" s="63" t="e">
        <f t="shared" si="1896"/>
        <v>#NUM!</v>
      </c>
      <c r="CD1165" s="63" t="e">
        <f t="shared" si="1897"/>
        <v>#NUM!</v>
      </c>
      <c r="CE1165" s="63" t="e">
        <f t="shared" si="1898"/>
        <v>#NUM!</v>
      </c>
      <c r="CF1165" s="63" t="e">
        <f t="shared" si="1899"/>
        <v>#NUM!</v>
      </c>
      <c r="CG1165" s="63" t="e">
        <f t="shared" si="1900"/>
        <v>#NUM!</v>
      </c>
    </row>
    <row r="1166" spans="4:85" ht="26.25" customHeight="1" x14ac:dyDescent="0.25">
      <c r="D1166" s="37">
        <v>32</v>
      </c>
      <c r="G1166" s="78">
        <v>314.27</v>
      </c>
      <c r="H1166" s="41">
        <f t="shared" si="1851"/>
        <v>314.36</v>
      </c>
      <c r="I1166" s="42">
        <f t="shared" si="1901"/>
        <v>314.27</v>
      </c>
      <c r="J1166" s="43">
        <f t="shared" si="1852"/>
        <v>-3.7123068274628264E-4</v>
      </c>
      <c r="K1166" s="44">
        <f t="shared" si="1853"/>
        <v>-0.11666666666667425</v>
      </c>
      <c r="L1166" s="76" t="s">
        <v>547</v>
      </c>
      <c r="M1166" s="127"/>
      <c r="N1166" s="46">
        <f t="shared" si="1854"/>
        <v>314.38666666666666</v>
      </c>
      <c r="O1166" s="46"/>
      <c r="P1166" s="37">
        <v>314.36</v>
      </c>
      <c r="Q1166" s="46">
        <v>-0.2</v>
      </c>
      <c r="R1166" s="40">
        <v>314.59999999999997</v>
      </c>
      <c r="S1166" s="78"/>
      <c r="T1166" s="78">
        <v>314.39999999999998</v>
      </c>
      <c r="U1166" s="47" t="str">
        <f t="shared" si="1855"/>
        <v/>
      </c>
      <c r="V1166" s="47" t="str">
        <f t="shared" si="1856"/>
        <v/>
      </c>
      <c r="W1166" s="50"/>
      <c r="X1166" s="50"/>
      <c r="Y1166" s="50"/>
      <c r="Z1166" s="50"/>
      <c r="AA1166" s="50"/>
      <c r="AB1166" s="50"/>
      <c r="AC1166" s="50"/>
      <c r="AD1166" s="50"/>
      <c r="AE1166" s="51" t="str">
        <f t="shared" si="1857"/>
        <v/>
      </c>
      <c r="AF1166" s="51" t="str">
        <f t="shared" si="1858"/>
        <v/>
      </c>
      <c r="AG1166" s="51" t="str">
        <f t="shared" si="1859"/>
        <v/>
      </c>
      <c r="AH1166" s="51">
        <f t="shared" si="1860"/>
        <v>32</v>
      </c>
      <c r="AI1166" s="52">
        <f t="shared" si="1861"/>
        <v>314.36</v>
      </c>
      <c r="AJ1166" s="51"/>
      <c r="AK1166" s="53"/>
      <c r="AL1166" s="52"/>
      <c r="AM1166" s="53">
        <f t="shared" si="1862"/>
        <v>43</v>
      </c>
      <c r="AN1166" s="53">
        <f>IF(AJ1166&lt;&gt;"",IF(AJ1166="o",VLOOKUP(AM1166,OpenSect!$A$1:$D$11,2),IF(AJ1166="u",VLOOKUP(AM1166,UpHill!$A$1:$D$35,2),IF(AJ1166="d",VLOOKUP(AM1166,DownHill!$A$3:$D$29,2),IF(AJ1166="f",VLOOKUP(AM1166,FlatUnd!$A$2:$D$30,2),IF(AJ1166="t",VLOOKUP(AM1166,TimeAdd!$A$1:$D$176,2),IF(AJ1166="l",VLOOKUP(AM1166,SLimit!$A$1:$D$8,2),AN1165)))))),AN1165)</f>
        <v>52</v>
      </c>
      <c r="AO1166" s="53">
        <f>IF(AJ1166&lt;&gt;"",IF(AJ1166="o",VLOOKUP(AM1166,OpenSect!$A$1:$D$11,3),IF(AJ1166="u",VLOOKUP(AM1166,UpHill!$A$1:$D$35,3),IF(AJ1166="d",VLOOKUP(AM1166,DownHill!$A$3:$D$29,3),IF(AJ1166="f",VLOOKUP(AM1166,FlatUnd!$A$2:$D$30,3),IF(AJ1166="t",VLOOKUP(AM1166,TimeAdd!$A$1:$D$18,3),IF(AJ1166="l",VLOOKUP(AM1166,SLimit!$A$1:$D$8,3),AO1165)))))),AO1165)</f>
        <v>62</v>
      </c>
      <c r="AP1166" s="53">
        <f>IF(AJ1166&lt;&gt;"",IF(AJ1166="o",VLOOKUP(AM1166,OpenSect!$A$1:$D$11,4),IF(AJ1166="u",VLOOKUP(AM1166,UpHill!$A$1:$D$35,4),IF(AJ1166="d",VLOOKUP(AM1166,DownHill!$A$3:$D$29,4),IF(AJ1166="f",VLOOKUP(AM1166,FlatUnd!$A$2:$D$30,4),IF(AJ1166="t",VLOOKUP(AM1166,TimeAdd!$A$1:$D$18,4),IF(AJ1166="l",VLOOKUP(AM1166,SLimit!$A$1:$D$8,4),AP1165)))))),AP1165)</f>
        <v>72</v>
      </c>
      <c r="AQ1166" s="53">
        <v>80</v>
      </c>
      <c r="AR1166" s="54" t="str">
        <f t="shared" si="1863"/>
        <v>80  Speed limit.</v>
      </c>
      <c r="AS1166" s="55"/>
      <c r="AT1166" s="55"/>
      <c r="AU1166" s="56" t="e">
        <f>IF(GroupStTimes!$A$8=0,MIN(CB1166,CD1166,CF1166),MIN(BZ1166,CB1166,CD1166,CF1166))</f>
        <v>#NUM!</v>
      </c>
      <c r="AV1166" s="56" t="e">
        <f>IF(GroupStTimes!$A$8=0,MAX(CC1166,CE1166,CG1166),MAX(CA1166,CC1166,CE1166,CG1166))</f>
        <v>#NUM!</v>
      </c>
      <c r="AW1166" s="57" t="str">
        <f t="shared" si="1864"/>
        <v/>
      </c>
      <c r="AX1166" s="58" t="str">
        <f t="shared" si="1865"/>
        <v/>
      </c>
      <c r="AY1166" s="58" t="str">
        <f t="shared" si="1866"/>
        <v/>
      </c>
      <c r="AZ1166" s="31">
        <f t="shared" si="1867"/>
        <v>314.27</v>
      </c>
      <c r="BA1166" s="59" t="e">
        <f t="shared" si="1868"/>
        <v>#NUM!</v>
      </c>
      <c r="BB1166" s="59" t="e">
        <f t="shared" si="1869"/>
        <v>#NUM!</v>
      </c>
      <c r="BC1166" s="59" t="e">
        <f t="shared" si="1870"/>
        <v>#NUM!</v>
      </c>
      <c r="BD1166" s="59" t="e">
        <f t="shared" si="1871"/>
        <v>#NUM!</v>
      </c>
      <c r="BE1166" s="59" t="e">
        <f t="shared" si="1872"/>
        <v>#NUM!</v>
      </c>
      <c r="BF1166" s="59" t="e">
        <f t="shared" si="1873"/>
        <v>#NUM!</v>
      </c>
      <c r="BG1166" s="59" t="e">
        <f t="shared" si="1874"/>
        <v>#NUM!</v>
      </c>
      <c r="BH1166" s="59" t="e">
        <f t="shared" si="1875"/>
        <v>#NUM!</v>
      </c>
      <c r="BI1166" s="31">
        <f t="shared" si="1876"/>
        <v>9.0000000000031832E-2</v>
      </c>
      <c r="BJ1166" s="61">
        <f t="shared" si="1877"/>
        <v>2.0930232558146939E-3</v>
      </c>
      <c r="BK1166" s="61">
        <f t="shared" si="1878"/>
        <v>1.730769230769843E-3</v>
      </c>
      <c r="BL1166" s="61">
        <f t="shared" si="1879"/>
        <v>1.4516129032263198E-3</v>
      </c>
      <c r="BM1166" s="61">
        <f t="shared" si="1880"/>
        <v>1.2500000000004422E-3</v>
      </c>
      <c r="BN1166" s="62">
        <f t="shared" si="1881"/>
        <v>0</v>
      </c>
      <c r="BO1166" s="62">
        <f t="shared" si="1882"/>
        <v>0</v>
      </c>
      <c r="BP1166" s="62">
        <f t="shared" si="1883"/>
        <v>8</v>
      </c>
      <c r="BQ1166" s="62">
        <f t="shared" si="1884"/>
        <v>0</v>
      </c>
      <c r="BR1166" s="62">
        <f t="shared" si="1885"/>
        <v>0</v>
      </c>
      <c r="BS1166" s="62">
        <f t="shared" si="1886"/>
        <v>6</v>
      </c>
      <c r="BT1166" s="62">
        <f t="shared" si="1887"/>
        <v>0</v>
      </c>
      <c r="BU1166" s="62">
        <f t="shared" si="1888"/>
        <v>0</v>
      </c>
      <c r="BV1166" s="62">
        <f t="shared" si="1889"/>
        <v>5</v>
      </c>
      <c r="BW1166" s="62">
        <f t="shared" si="1890"/>
        <v>0</v>
      </c>
      <c r="BX1166" s="62">
        <f t="shared" si="1891"/>
        <v>0</v>
      </c>
      <c r="BY1166" s="62">
        <f t="shared" si="1892"/>
        <v>5</v>
      </c>
      <c r="BZ1166" s="63" t="e">
        <f t="shared" si="1893"/>
        <v>#NUM!</v>
      </c>
      <c r="CA1166" s="63" t="e">
        <f t="shared" si="1894"/>
        <v>#NUM!</v>
      </c>
      <c r="CB1166" s="63" t="e">
        <f t="shared" si="1895"/>
        <v>#NUM!</v>
      </c>
      <c r="CC1166" s="63" t="e">
        <f t="shared" si="1896"/>
        <v>#NUM!</v>
      </c>
      <c r="CD1166" s="63" t="e">
        <f t="shared" si="1897"/>
        <v>#NUM!</v>
      </c>
      <c r="CE1166" s="63" t="e">
        <f t="shared" si="1898"/>
        <v>#NUM!</v>
      </c>
      <c r="CF1166" s="63" t="e">
        <f t="shared" si="1899"/>
        <v>#NUM!</v>
      </c>
      <c r="CG1166" s="63" t="e">
        <f t="shared" si="1900"/>
        <v>#NUM!</v>
      </c>
    </row>
    <row r="1167" spans="4:85" ht="26.25" customHeight="1" x14ac:dyDescent="0.25">
      <c r="D1167" s="37">
        <v>43</v>
      </c>
      <c r="G1167" s="78">
        <v>314.42</v>
      </c>
      <c r="H1167" s="41">
        <f t="shared" si="1851"/>
        <v>314.49</v>
      </c>
      <c r="I1167" s="42">
        <f t="shared" si="1901"/>
        <v>314.42</v>
      </c>
      <c r="J1167" s="43">
        <f t="shared" si="1852"/>
        <v>-3.0744439497053494E-4</v>
      </c>
      <c r="K1167" s="44">
        <f t="shared" si="1853"/>
        <v>-9.6666666666635592E-2</v>
      </c>
      <c r="L1167" s="76" t="s">
        <v>548</v>
      </c>
      <c r="M1167" s="127"/>
      <c r="N1167" s="46">
        <f t="shared" si="1854"/>
        <v>314.51666666666665</v>
      </c>
      <c r="O1167" s="46"/>
      <c r="P1167" s="37">
        <v>314.49</v>
      </c>
      <c r="Q1167" s="46">
        <v>-0.2</v>
      </c>
      <c r="R1167" s="66">
        <v>314.73</v>
      </c>
      <c r="S1167" s="78"/>
      <c r="T1167" s="78">
        <v>314.52999999999997</v>
      </c>
      <c r="U1167" s="47" t="str">
        <f t="shared" si="1855"/>
        <v/>
      </c>
      <c r="V1167" s="47" t="str">
        <f t="shared" si="1856"/>
        <v/>
      </c>
      <c r="W1167" s="50"/>
      <c r="X1167" s="50"/>
      <c r="Y1167" s="50"/>
      <c r="Z1167" s="50"/>
      <c r="AA1167" s="50"/>
      <c r="AB1167" s="50"/>
      <c r="AC1167" s="50"/>
      <c r="AD1167" s="50"/>
      <c r="AE1167" s="51" t="str">
        <f t="shared" si="1857"/>
        <v/>
      </c>
      <c r="AF1167" s="51" t="str">
        <f t="shared" si="1858"/>
        <v/>
      </c>
      <c r="AG1167" s="51" t="str">
        <f t="shared" si="1859"/>
        <v/>
      </c>
      <c r="AH1167" s="51">
        <f t="shared" si="1860"/>
        <v>43</v>
      </c>
      <c r="AI1167" s="52">
        <f t="shared" si="1861"/>
        <v>314.49</v>
      </c>
      <c r="AJ1167" s="51"/>
      <c r="AK1167" s="53"/>
      <c r="AL1167" s="52"/>
      <c r="AM1167" s="53">
        <f t="shared" si="1862"/>
        <v>43</v>
      </c>
      <c r="AN1167" s="53">
        <f>IF(AJ1167&lt;&gt;"",IF(AJ1167="o",VLOOKUP(AM1167,OpenSect!$A$1:$D$11,2),IF(AJ1167="u",VLOOKUP(AM1167,UpHill!$A$1:$D$35,2),IF(AJ1167="d",VLOOKUP(AM1167,DownHill!$A$3:$D$29,2),IF(AJ1167="f",VLOOKUP(AM1167,FlatUnd!$A$2:$D$30,2),IF(AJ1167="t",VLOOKUP(AM1167,TimeAdd!$A$1:$D$176,2),IF(AJ1167="l",VLOOKUP(AM1167,SLimit!$A$1:$D$8,2),AN1166)))))),AN1166)</f>
        <v>52</v>
      </c>
      <c r="AO1167" s="53">
        <f>IF(AJ1167&lt;&gt;"",IF(AJ1167="o",VLOOKUP(AM1167,OpenSect!$A$1:$D$11,3),IF(AJ1167="u",VLOOKUP(AM1167,UpHill!$A$1:$D$35,3),IF(AJ1167="d",VLOOKUP(AM1167,DownHill!$A$3:$D$29,3),IF(AJ1167="f",VLOOKUP(AM1167,FlatUnd!$A$2:$D$30,3),IF(AJ1167="t",VLOOKUP(AM1167,TimeAdd!$A$1:$D$18,3),IF(AJ1167="l",VLOOKUP(AM1167,SLimit!$A$1:$D$8,3),AO1166)))))),AO1166)</f>
        <v>62</v>
      </c>
      <c r="AP1167" s="53">
        <f>IF(AJ1167&lt;&gt;"",IF(AJ1167="o",VLOOKUP(AM1167,OpenSect!$A$1:$D$11,4),IF(AJ1167="u",VLOOKUP(AM1167,UpHill!$A$1:$D$35,4),IF(AJ1167="d",VLOOKUP(AM1167,DownHill!$A$3:$D$29,4),IF(AJ1167="f",VLOOKUP(AM1167,FlatUnd!$A$2:$D$30,4),IF(AJ1167="t",VLOOKUP(AM1167,TimeAdd!$A$1:$D$18,4),IF(AJ1167="l",VLOOKUP(AM1167,SLimit!$A$1:$D$8,4),AP1166)))))),AP1166)</f>
        <v>72</v>
      </c>
      <c r="AQ1167" s="53">
        <v>80</v>
      </c>
      <c r="AR1167" s="54" t="str">
        <f t="shared" si="1863"/>
        <v>Start of Armco barrier.</v>
      </c>
      <c r="AS1167" s="55"/>
      <c r="AT1167" s="55"/>
      <c r="AU1167" s="56" t="e">
        <f>IF(GroupStTimes!$A$8=0,MIN(CB1167,CD1167,CF1167),MIN(BZ1167,CB1167,CD1167,CF1167))</f>
        <v>#NUM!</v>
      </c>
      <c r="AV1167" s="56" t="e">
        <f>IF(GroupStTimes!$A$8=0,MAX(CC1167,CE1167,CG1167),MAX(CA1167,CC1167,CE1167,CG1167))</f>
        <v>#NUM!</v>
      </c>
      <c r="AW1167" s="57" t="str">
        <f t="shared" si="1864"/>
        <v/>
      </c>
      <c r="AX1167" s="58" t="str">
        <f t="shared" si="1865"/>
        <v/>
      </c>
      <c r="AY1167" s="58" t="str">
        <f t="shared" si="1866"/>
        <v/>
      </c>
      <c r="AZ1167" s="31">
        <f t="shared" si="1867"/>
        <v>314.27</v>
      </c>
      <c r="BA1167" s="59" t="e">
        <f t="shared" si="1868"/>
        <v>#NUM!</v>
      </c>
      <c r="BB1167" s="59" t="e">
        <f t="shared" si="1869"/>
        <v>#NUM!</v>
      </c>
      <c r="BC1167" s="59" t="e">
        <f t="shared" si="1870"/>
        <v>#NUM!</v>
      </c>
      <c r="BD1167" s="59" t="e">
        <f t="shared" si="1871"/>
        <v>#NUM!</v>
      </c>
      <c r="BE1167" s="59" t="e">
        <f t="shared" si="1872"/>
        <v>#NUM!</v>
      </c>
      <c r="BF1167" s="59" t="e">
        <f t="shared" si="1873"/>
        <v>#NUM!</v>
      </c>
      <c r="BG1167" s="59" t="e">
        <f t="shared" si="1874"/>
        <v>#NUM!</v>
      </c>
      <c r="BH1167" s="59" t="e">
        <f t="shared" si="1875"/>
        <v>#NUM!</v>
      </c>
      <c r="BI1167" s="31">
        <f t="shared" si="1876"/>
        <v>0.22000000000002728</v>
      </c>
      <c r="BJ1167" s="61">
        <f t="shared" si="1877"/>
        <v>5.1162790697680764E-3</v>
      </c>
      <c r="BK1167" s="61">
        <f t="shared" si="1878"/>
        <v>4.2307692307697554E-3</v>
      </c>
      <c r="BL1167" s="61">
        <f t="shared" si="1879"/>
        <v>3.5483870967746335E-3</v>
      </c>
      <c r="BM1167" s="61">
        <f t="shared" si="1880"/>
        <v>3.0555555555559343E-3</v>
      </c>
      <c r="BN1167" s="62">
        <f t="shared" si="1881"/>
        <v>0</v>
      </c>
      <c r="BO1167" s="62">
        <f t="shared" si="1882"/>
        <v>0</v>
      </c>
      <c r="BP1167" s="62">
        <f t="shared" si="1883"/>
        <v>18</v>
      </c>
      <c r="BQ1167" s="62">
        <f t="shared" si="1884"/>
        <v>0</v>
      </c>
      <c r="BR1167" s="62">
        <f t="shared" si="1885"/>
        <v>0</v>
      </c>
      <c r="BS1167" s="62">
        <f t="shared" si="1886"/>
        <v>15</v>
      </c>
      <c r="BT1167" s="62">
        <f t="shared" si="1887"/>
        <v>0</v>
      </c>
      <c r="BU1167" s="62">
        <f t="shared" si="1888"/>
        <v>0</v>
      </c>
      <c r="BV1167" s="62">
        <f t="shared" si="1889"/>
        <v>13</v>
      </c>
      <c r="BW1167" s="62">
        <f t="shared" si="1890"/>
        <v>0</v>
      </c>
      <c r="BX1167" s="62">
        <f t="shared" si="1891"/>
        <v>0</v>
      </c>
      <c r="BY1167" s="62">
        <f t="shared" si="1892"/>
        <v>11</v>
      </c>
      <c r="BZ1167" s="63" t="e">
        <f t="shared" si="1893"/>
        <v>#NUM!</v>
      </c>
      <c r="CA1167" s="63" t="e">
        <f t="shared" si="1894"/>
        <v>#NUM!</v>
      </c>
      <c r="CB1167" s="63" t="e">
        <f t="shared" si="1895"/>
        <v>#NUM!</v>
      </c>
      <c r="CC1167" s="63" t="e">
        <f t="shared" si="1896"/>
        <v>#NUM!</v>
      </c>
      <c r="CD1167" s="63" t="e">
        <f t="shared" si="1897"/>
        <v>#NUM!</v>
      </c>
      <c r="CE1167" s="63" t="e">
        <f t="shared" si="1898"/>
        <v>#NUM!</v>
      </c>
      <c r="CF1167" s="63" t="e">
        <f t="shared" si="1899"/>
        <v>#NUM!</v>
      </c>
      <c r="CG1167" s="63" t="e">
        <f t="shared" si="1900"/>
        <v>#NUM!</v>
      </c>
    </row>
    <row r="1168" spans="4:85" ht="26.25" customHeight="1" x14ac:dyDescent="0.25">
      <c r="G1168" s="78">
        <v>315.48</v>
      </c>
      <c r="H1168" s="41">
        <f t="shared" si="1851"/>
        <v>315.57</v>
      </c>
      <c r="I1168" s="42">
        <f t="shared" si="1901"/>
        <v>315.48</v>
      </c>
      <c r="J1168" s="43">
        <f t="shared" si="1852"/>
        <v>-3.6980685516252768E-4</v>
      </c>
      <c r="K1168" s="44">
        <f t="shared" si="1853"/>
        <v>-0.11666666666667425</v>
      </c>
      <c r="L1168" s="76" t="s">
        <v>349</v>
      </c>
      <c r="M1168" s="127"/>
      <c r="N1168" s="46">
        <f t="shared" si="1854"/>
        <v>315.59666666666669</v>
      </c>
      <c r="O1168" s="46"/>
      <c r="P1168" s="37">
        <v>315.57</v>
      </c>
      <c r="Q1168" s="46">
        <v>-0.2</v>
      </c>
      <c r="R1168" s="40">
        <v>315.81</v>
      </c>
      <c r="S1168" s="78"/>
      <c r="T1168" s="78">
        <v>315.61</v>
      </c>
      <c r="U1168" s="47" t="str">
        <f t="shared" si="1855"/>
        <v/>
      </c>
      <c r="V1168" s="47" t="str">
        <f t="shared" si="1856"/>
        <v/>
      </c>
      <c r="W1168" s="50"/>
      <c r="X1168" s="50"/>
      <c r="Y1168" s="50"/>
      <c r="Z1168" s="50"/>
      <c r="AA1168" s="50"/>
      <c r="AB1168" s="50"/>
      <c r="AC1168" s="50"/>
      <c r="AD1168" s="50"/>
      <c r="AE1168" s="51" t="str">
        <f t="shared" si="1857"/>
        <v/>
      </c>
      <c r="AF1168" s="51" t="str">
        <f t="shared" si="1858"/>
        <v/>
      </c>
      <c r="AG1168" s="51" t="str">
        <f t="shared" si="1859"/>
        <v/>
      </c>
      <c r="AH1168" s="51" t="str">
        <f t="shared" si="1860"/>
        <v/>
      </c>
      <c r="AI1168" s="52">
        <f t="shared" si="1861"/>
        <v>315.57</v>
      </c>
      <c r="AJ1168" s="51"/>
      <c r="AK1168" s="53"/>
      <c r="AL1168" s="52"/>
      <c r="AM1168" s="53">
        <f t="shared" si="1862"/>
        <v>43</v>
      </c>
      <c r="AN1168" s="53">
        <f>IF(AJ1168&lt;&gt;"",IF(AJ1168="o",VLOOKUP(AM1168,OpenSect!$A$1:$D$11,2),IF(AJ1168="u",VLOOKUP(AM1168,UpHill!$A$1:$D$35,2),IF(AJ1168="d",VLOOKUP(AM1168,DownHill!$A$3:$D$29,2),IF(AJ1168="f",VLOOKUP(AM1168,FlatUnd!$A$2:$D$30,2),IF(AJ1168="t",VLOOKUP(AM1168,TimeAdd!$A$1:$D$176,2),IF(AJ1168="l",VLOOKUP(AM1168,SLimit!$A$1:$D$8,2),AN1167)))))),AN1167)</f>
        <v>52</v>
      </c>
      <c r="AO1168" s="53">
        <f>IF(AJ1168&lt;&gt;"",IF(AJ1168="o",VLOOKUP(AM1168,OpenSect!$A$1:$D$11,3),IF(AJ1168="u",VLOOKUP(AM1168,UpHill!$A$1:$D$35,3),IF(AJ1168="d",VLOOKUP(AM1168,DownHill!$A$3:$D$29,3),IF(AJ1168="f",VLOOKUP(AM1168,FlatUnd!$A$2:$D$30,3),IF(AJ1168="t",VLOOKUP(AM1168,TimeAdd!$A$1:$D$18,3),IF(AJ1168="l",VLOOKUP(AM1168,SLimit!$A$1:$D$8,3),AO1167)))))),AO1167)</f>
        <v>62</v>
      </c>
      <c r="AP1168" s="53">
        <f>IF(AJ1168&lt;&gt;"",IF(AJ1168="o",VLOOKUP(AM1168,OpenSect!$A$1:$D$11,4),IF(AJ1168="u",VLOOKUP(AM1168,UpHill!$A$1:$D$35,4),IF(AJ1168="d",VLOOKUP(AM1168,DownHill!$A$3:$D$29,4),IF(AJ1168="f",VLOOKUP(AM1168,FlatUnd!$A$2:$D$30,4),IF(AJ1168="t",VLOOKUP(AM1168,TimeAdd!$A$1:$D$18,4),IF(AJ1168="l",VLOOKUP(AM1168,SLimit!$A$1:$D$8,4),AP1167)))))),AP1167)</f>
        <v>72</v>
      </c>
      <c r="AQ1168" s="53">
        <v>80</v>
      </c>
      <c r="AR1168" s="54" t="str">
        <f t="shared" si="1863"/>
        <v>Overhead power lines.</v>
      </c>
      <c r="AS1168" s="55"/>
      <c r="AT1168" s="55"/>
      <c r="AU1168" s="56" t="e">
        <f>IF(GroupStTimes!$A$8=0,MIN(CB1168,CD1168,CF1168),MIN(BZ1168,CB1168,CD1168,CF1168))</f>
        <v>#NUM!</v>
      </c>
      <c r="AV1168" s="56" t="e">
        <f>IF(GroupStTimes!$A$8=0,MAX(CC1168,CE1168,CG1168),MAX(CA1168,CC1168,CE1168,CG1168))</f>
        <v>#NUM!</v>
      </c>
      <c r="AW1168" s="57" t="str">
        <f t="shared" si="1864"/>
        <v/>
      </c>
      <c r="AX1168" s="58" t="str">
        <f t="shared" si="1865"/>
        <v/>
      </c>
      <c r="AY1168" s="58" t="str">
        <f t="shared" si="1866"/>
        <v/>
      </c>
      <c r="AZ1168" s="31">
        <f t="shared" si="1867"/>
        <v>314.27</v>
      </c>
      <c r="BA1168" s="59" t="e">
        <f t="shared" si="1868"/>
        <v>#NUM!</v>
      </c>
      <c r="BB1168" s="59" t="e">
        <f t="shared" si="1869"/>
        <v>#NUM!</v>
      </c>
      <c r="BC1168" s="59" t="e">
        <f t="shared" si="1870"/>
        <v>#NUM!</v>
      </c>
      <c r="BD1168" s="59" t="e">
        <f t="shared" si="1871"/>
        <v>#NUM!</v>
      </c>
      <c r="BE1168" s="59" t="e">
        <f t="shared" si="1872"/>
        <v>#NUM!</v>
      </c>
      <c r="BF1168" s="59" t="e">
        <f t="shared" si="1873"/>
        <v>#NUM!</v>
      </c>
      <c r="BG1168" s="59" t="e">
        <f t="shared" si="1874"/>
        <v>#NUM!</v>
      </c>
      <c r="BH1168" s="59" t="e">
        <f t="shared" si="1875"/>
        <v>#NUM!</v>
      </c>
      <c r="BI1168" s="31">
        <f t="shared" si="1876"/>
        <v>1.3000000000000114</v>
      </c>
      <c r="BJ1168" s="61">
        <f t="shared" si="1877"/>
        <v>3.0232558139535147E-2</v>
      </c>
      <c r="BK1168" s="61">
        <f t="shared" si="1878"/>
        <v>2.500000000000022E-2</v>
      </c>
      <c r="BL1168" s="61">
        <f t="shared" si="1879"/>
        <v>2.0967741935484053E-2</v>
      </c>
      <c r="BM1168" s="61">
        <f t="shared" si="1880"/>
        <v>1.8055555555555713E-2</v>
      </c>
      <c r="BN1168" s="62">
        <f t="shared" si="1881"/>
        <v>0</v>
      </c>
      <c r="BO1168" s="62">
        <f t="shared" si="1882"/>
        <v>1</v>
      </c>
      <c r="BP1168" s="62">
        <f t="shared" si="1883"/>
        <v>49</v>
      </c>
      <c r="BQ1168" s="62">
        <f t="shared" si="1884"/>
        <v>0</v>
      </c>
      <c r="BR1168" s="62">
        <f t="shared" si="1885"/>
        <v>1</v>
      </c>
      <c r="BS1168" s="62">
        <f t="shared" si="1886"/>
        <v>30</v>
      </c>
      <c r="BT1168" s="62">
        <f t="shared" si="1887"/>
        <v>0</v>
      </c>
      <c r="BU1168" s="62">
        <f t="shared" si="1888"/>
        <v>1</v>
      </c>
      <c r="BV1168" s="62">
        <f t="shared" si="1889"/>
        <v>15</v>
      </c>
      <c r="BW1168" s="62">
        <f t="shared" si="1890"/>
        <v>0</v>
      </c>
      <c r="BX1168" s="62">
        <f t="shared" si="1891"/>
        <v>1</v>
      </c>
      <c r="BY1168" s="62">
        <f t="shared" si="1892"/>
        <v>5</v>
      </c>
      <c r="BZ1168" s="63" t="e">
        <f t="shared" si="1893"/>
        <v>#NUM!</v>
      </c>
      <c r="CA1168" s="63" t="e">
        <f t="shared" si="1894"/>
        <v>#NUM!</v>
      </c>
      <c r="CB1168" s="63" t="e">
        <f t="shared" si="1895"/>
        <v>#NUM!</v>
      </c>
      <c r="CC1168" s="63" t="e">
        <f t="shared" si="1896"/>
        <v>#NUM!</v>
      </c>
      <c r="CD1168" s="63" t="e">
        <f t="shared" si="1897"/>
        <v>#NUM!</v>
      </c>
      <c r="CE1168" s="63" t="e">
        <f t="shared" si="1898"/>
        <v>#NUM!</v>
      </c>
      <c r="CF1168" s="63" t="e">
        <f t="shared" si="1899"/>
        <v>#NUM!</v>
      </c>
      <c r="CG1168" s="63" t="e">
        <f t="shared" si="1900"/>
        <v>#NUM!</v>
      </c>
    </row>
    <row r="1169" spans="4:85" ht="26.25" customHeight="1" x14ac:dyDescent="0.25">
      <c r="G1169" s="78">
        <v>315.63</v>
      </c>
      <c r="H1169" s="41">
        <f t="shared" si="1851"/>
        <v>315.70999999999998</v>
      </c>
      <c r="I1169" s="42">
        <f t="shared" si="1901"/>
        <v>315.63</v>
      </c>
      <c r="J1169" s="43">
        <f t="shared" si="1852"/>
        <v>-3.485093305453019E-4</v>
      </c>
      <c r="K1169" s="44">
        <f t="shared" si="1853"/>
        <v>-0.11000000000001364</v>
      </c>
      <c r="L1169" s="76" t="s">
        <v>514</v>
      </c>
      <c r="M1169" s="127"/>
      <c r="N1169" s="46">
        <f t="shared" si="1854"/>
        <v>315.74</v>
      </c>
      <c r="O1169" s="46"/>
      <c r="P1169" s="37">
        <v>315.70999999999998</v>
      </c>
      <c r="Q1169" s="46">
        <v>-0.2</v>
      </c>
      <c r="R1169" s="40">
        <v>315.95999999999998</v>
      </c>
      <c r="S1169" s="78"/>
      <c r="T1169" s="78">
        <v>315.75</v>
      </c>
      <c r="U1169" s="47" t="str">
        <f t="shared" si="1855"/>
        <v/>
      </c>
      <c r="V1169" s="47" t="str">
        <f t="shared" si="1856"/>
        <v/>
      </c>
      <c r="W1169" s="50"/>
      <c r="X1169" s="50"/>
      <c r="Y1169" s="50"/>
      <c r="Z1169" s="50"/>
      <c r="AA1169" s="50"/>
      <c r="AB1169" s="50"/>
      <c r="AC1169" s="50"/>
      <c r="AD1169" s="50"/>
      <c r="AE1169" s="51" t="str">
        <f t="shared" si="1857"/>
        <v/>
      </c>
      <c r="AF1169" s="51" t="str">
        <f t="shared" si="1858"/>
        <v/>
      </c>
      <c r="AG1169" s="51" t="str">
        <f t="shared" si="1859"/>
        <v/>
      </c>
      <c r="AH1169" s="51" t="str">
        <f t="shared" si="1860"/>
        <v/>
      </c>
      <c r="AI1169" s="52">
        <f t="shared" si="1861"/>
        <v>315.70999999999998</v>
      </c>
      <c r="AJ1169" s="51"/>
      <c r="AK1169" s="53"/>
      <c r="AL1169" s="52"/>
      <c r="AM1169" s="53">
        <f t="shared" si="1862"/>
        <v>43</v>
      </c>
      <c r="AN1169" s="53">
        <f>IF(AJ1169&lt;&gt;"",IF(AJ1169="o",VLOOKUP(AM1169,OpenSect!$A$1:$D$11,2),IF(AJ1169="u",VLOOKUP(AM1169,UpHill!$A$1:$D$35,2),IF(AJ1169="d",VLOOKUP(AM1169,DownHill!$A$3:$D$29,2),IF(AJ1169="f",VLOOKUP(AM1169,FlatUnd!$A$2:$D$30,2),IF(AJ1169="t",VLOOKUP(AM1169,TimeAdd!$A$1:$D$176,2),IF(AJ1169="l",VLOOKUP(AM1169,SLimit!$A$1:$D$8,2),AN1168)))))),AN1168)</f>
        <v>52</v>
      </c>
      <c r="AO1169" s="53">
        <f>IF(AJ1169&lt;&gt;"",IF(AJ1169="o",VLOOKUP(AM1169,OpenSect!$A$1:$D$11,3),IF(AJ1169="u",VLOOKUP(AM1169,UpHill!$A$1:$D$35,3),IF(AJ1169="d",VLOOKUP(AM1169,DownHill!$A$3:$D$29,3),IF(AJ1169="f",VLOOKUP(AM1169,FlatUnd!$A$2:$D$30,3),IF(AJ1169="t",VLOOKUP(AM1169,TimeAdd!$A$1:$D$18,3),IF(AJ1169="l",VLOOKUP(AM1169,SLimit!$A$1:$D$8,3),AO1168)))))),AO1168)</f>
        <v>62</v>
      </c>
      <c r="AP1169" s="53">
        <f>IF(AJ1169&lt;&gt;"",IF(AJ1169="o",VLOOKUP(AM1169,OpenSect!$A$1:$D$11,4),IF(AJ1169="u",VLOOKUP(AM1169,UpHill!$A$1:$D$35,4),IF(AJ1169="d",VLOOKUP(AM1169,DownHill!$A$3:$D$29,4),IF(AJ1169="f",VLOOKUP(AM1169,FlatUnd!$A$2:$D$30,4),IF(AJ1169="t",VLOOKUP(AM1169,TimeAdd!$A$1:$D$18,4),IF(AJ1169="l",VLOOKUP(AM1169,SLimit!$A$1:$D$8,4),AP1168)))))),AP1168)</f>
        <v>72</v>
      </c>
      <c r="AQ1169" s="53">
        <v>80</v>
      </c>
      <c r="AR1169" s="54" t="str">
        <f t="shared" si="1863"/>
        <v>12 km Stone</v>
      </c>
      <c r="AS1169" s="55"/>
      <c r="AT1169" s="55"/>
      <c r="AU1169" s="56" t="e">
        <f>IF(GroupStTimes!$A$8=0,MIN(CB1169,CD1169,CF1169),MIN(BZ1169,CB1169,CD1169,CF1169))</f>
        <v>#NUM!</v>
      </c>
      <c r="AV1169" s="56" t="e">
        <f>IF(GroupStTimes!$A$8=0,MAX(CC1169,CE1169,CG1169),MAX(CA1169,CC1169,CE1169,CG1169))</f>
        <v>#NUM!</v>
      </c>
      <c r="AW1169" s="57" t="str">
        <f t="shared" si="1864"/>
        <v/>
      </c>
      <c r="AX1169" s="58" t="str">
        <f t="shared" si="1865"/>
        <v/>
      </c>
      <c r="AY1169" s="58" t="str">
        <f t="shared" si="1866"/>
        <v/>
      </c>
      <c r="AZ1169" s="31">
        <f t="shared" si="1867"/>
        <v>314.27</v>
      </c>
      <c r="BA1169" s="59" t="e">
        <f t="shared" si="1868"/>
        <v>#NUM!</v>
      </c>
      <c r="BB1169" s="59" t="e">
        <f t="shared" si="1869"/>
        <v>#NUM!</v>
      </c>
      <c r="BC1169" s="59" t="e">
        <f t="shared" si="1870"/>
        <v>#NUM!</v>
      </c>
      <c r="BD1169" s="59" t="e">
        <f t="shared" si="1871"/>
        <v>#NUM!</v>
      </c>
      <c r="BE1169" s="59" t="e">
        <f t="shared" si="1872"/>
        <v>#NUM!</v>
      </c>
      <c r="BF1169" s="59" t="e">
        <f t="shared" si="1873"/>
        <v>#NUM!</v>
      </c>
      <c r="BG1169" s="59" t="e">
        <f t="shared" si="1874"/>
        <v>#NUM!</v>
      </c>
      <c r="BH1169" s="59" t="e">
        <f t="shared" si="1875"/>
        <v>#NUM!</v>
      </c>
      <c r="BI1169" s="31">
        <f t="shared" si="1876"/>
        <v>1.4399999999999977</v>
      </c>
      <c r="BJ1169" s="61">
        <f t="shared" si="1877"/>
        <v>3.3488372093023203E-2</v>
      </c>
      <c r="BK1169" s="61">
        <f t="shared" si="1878"/>
        <v>2.7692307692307648E-2</v>
      </c>
      <c r="BL1169" s="61">
        <f t="shared" si="1879"/>
        <v>2.3225806451612867E-2</v>
      </c>
      <c r="BM1169" s="61">
        <f t="shared" si="1880"/>
        <v>1.9999999999999969E-2</v>
      </c>
      <c r="BN1169" s="62">
        <f t="shared" si="1881"/>
        <v>0</v>
      </c>
      <c r="BO1169" s="62">
        <f t="shared" si="1882"/>
        <v>2</v>
      </c>
      <c r="BP1169" s="62">
        <f t="shared" si="1883"/>
        <v>1</v>
      </c>
      <c r="BQ1169" s="62">
        <f t="shared" si="1884"/>
        <v>0</v>
      </c>
      <c r="BR1169" s="62">
        <f t="shared" si="1885"/>
        <v>1</v>
      </c>
      <c r="BS1169" s="62">
        <f t="shared" si="1886"/>
        <v>40</v>
      </c>
      <c r="BT1169" s="62">
        <f t="shared" si="1887"/>
        <v>0</v>
      </c>
      <c r="BU1169" s="62">
        <f t="shared" si="1888"/>
        <v>1</v>
      </c>
      <c r="BV1169" s="62">
        <f t="shared" si="1889"/>
        <v>24</v>
      </c>
      <c r="BW1169" s="62">
        <f t="shared" si="1890"/>
        <v>0</v>
      </c>
      <c r="BX1169" s="62">
        <f t="shared" si="1891"/>
        <v>1</v>
      </c>
      <c r="BY1169" s="62">
        <f t="shared" si="1892"/>
        <v>12</v>
      </c>
      <c r="BZ1169" s="63" t="e">
        <f t="shared" si="1893"/>
        <v>#NUM!</v>
      </c>
      <c r="CA1169" s="63" t="e">
        <f t="shared" si="1894"/>
        <v>#NUM!</v>
      </c>
      <c r="CB1169" s="63" t="e">
        <f t="shared" si="1895"/>
        <v>#NUM!</v>
      </c>
      <c r="CC1169" s="63" t="e">
        <f t="shared" si="1896"/>
        <v>#NUM!</v>
      </c>
      <c r="CD1169" s="63" t="e">
        <f t="shared" si="1897"/>
        <v>#NUM!</v>
      </c>
      <c r="CE1169" s="63" t="e">
        <f t="shared" si="1898"/>
        <v>#NUM!</v>
      </c>
      <c r="CF1169" s="63" t="e">
        <f t="shared" si="1899"/>
        <v>#NUM!</v>
      </c>
      <c r="CG1169" s="63" t="e">
        <f t="shared" si="1900"/>
        <v>#NUM!</v>
      </c>
    </row>
    <row r="1170" spans="4:85" ht="26.25" customHeight="1" x14ac:dyDescent="0.25">
      <c r="D1170" s="37">
        <v>48</v>
      </c>
      <c r="G1170" s="78">
        <v>316.08</v>
      </c>
      <c r="H1170" s="41">
        <f t="shared" si="1851"/>
        <v>316.17</v>
      </c>
      <c r="I1170" s="42">
        <f t="shared" si="1901"/>
        <v>316.08</v>
      </c>
      <c r="J1170" s="43">
        <f t="shared" si="1852"/>
        <v>-3.7965072133656479E-4</v>
      </c>
      <c r="K1170" s="44">
        <f t="shared" si="1853"/>
        <v>-0.12000000000006139</v>
      </c>
      <c r="L1170" s="76" t="s">
        <v>549</v>
      </c>
      <c r="M1170" s="127"/>
      <c r="N1170" s="46">
        <f t="shared" si="1854"/>
        <v>316.20000000000005</v>
      </c>
      <c r="O1170" s="46"/>
      <c r="P1170" s="37">
        <v>316.17</v>
      </c>
      <c r="Q1170" s="46">
        <v>-0.2</v>
      </c>
      <c r="R1170" s="40">
        <v>316.42</v>
      </c>
      <c r="S1170" s="78"/>
      <c r="T1170" s="78">
        <v>316.20999999999998</v>
      </c>
      <c r="U1170" s="47" t="str">
        <f t="shared" si="1855"/>
        <v/>
      </c>
      <c r="V1170" s="47" t="str">
        <f t="shared" si="1856"/>
        <v/>
      </c>
      <c r="W1170" s="50"/>
      <c r="X1170" s="50"/>
      <c r="Y1170" s="50"/>
      <c r="Z1170" s="50"/>
      <c r="AA1170" s="50"/>
      <c r="AB1170" s="50"/>
      <c r="AC1170" s="50"/>
      <c r="AD1170" s="50"/>
      <c r="AE1170" s="51" t="str">
        <f t="shared" si="1857"/>
        <v/>
      </c>
      <c r="AF1170" s="51" t="str">
        <f t="shared" si="1858"/>
        <v/>
      </c>
      <c r="AG1170" s="51" t="str">
        <f t="shared" si="1859"/>
        <v/>
      </c>
      <c r="AH1170" s="51">
        <f t="shared" si="1860"/>
        <v>48</v>
      </c>
      <c r="AI1170" s="52">
        <f t="shared" si="1861"/>
        <v>316.17</v>
      </c>
      <c r="AJ1170" s="51" t="s">
        <v>49</v>
      </c>
      <c r="AK1170" s="53"/>
      <c r="AL1170" s="52"/>
      <c r="AM1170" s="53">
        <f t="shared" si="1862"/>
        <v>48</v>
      </c>
      <c r="AN1170" s="53">
        <f>IF(AJ1170&lt;&gt;"",IF(AJ1170="o",VLOOKUP(AM1170,OpenSect!$A$1:$D$11,2),IF(AJ1170="u",VLOOKUP(AM1170,UpHill!$A$1:$D$35,2),IF(AJ1170="d",VLOOKUP(AM1170,DownHill!$A$3:$D$29,2),IF(AJ1170="f",VLOOKUP(AM1170,FlatUnd!$A$2:$D$30,2),IF(AJ1170="t",VLOOKUP(AM1170,TimeAdd!$A$1:$D$176,2),IF(AJ1170="l",VLOOKUP(AM1170,SLimit!$A$1:$D$8,2),AN1169)))))),AN1169)</f>
        <v>57</v>
      </c>
      <c r="AO1170" s="53">
        <f>IF(AJ1170&lt;&gt;"",IF(AJ1170="o",VLOOKUP(AM1170,OpenSect!$A$1:$D$11,3),IF(AJ1170="u",VLOOKUP(AM1170,UpHill!$A$1:$D$35,3),IF(AJ1170="d",VLOOKUP(AM1170,DownHill!$A$3:$D$29,3),IF(AJ1170="f",VLOOKUP(AM1170,FlatUnd!$A$2:$D$30,3),IF(AJ1170="t",VLOOKUP(AM1170,TimeAdd!$A$1:$D$18,3),IF(AJ1170="l",VLOOKUP(AM1170,SLimit!$A$1:$D$8,3),AO1169)))))),AO1169)</f>
        <v>67</v>
      </c>
      <c r="AP1170" s="53">
        <f>IF(AJ1170&lt;&gt;"",IF(AJ1170="o",VLOOKUP(AM1170,OpenSect!$A$1:$D$11,4),IF(AJ1170="u",VLOOKUP(AM1170,UpHill!$A$1:$D$35,4),IF(AJ1170="d",VLOOKUP(AM1170,DownHill!$A$3:$D$29,4),IF(AJ1170="f",VLOOKUP(AM1170,FlatUnd!$A$2:$D$30,4),IF(AJ1170="t",VLOOKUP(AM1170,TimeAdd!$A$1:$D$18,4),IF(AJ1170="l",VLOOKUP(AM1170,SLimit!$A$1:$D$8,4),AP1169)))))),AP1169)</f>
        <v>76</v>
      </c>
      <c r="AQ1170" s="53">
        <v>100</v>
      </c>
      <c r="AR1170" s="54" t="str">
        <f t="shared" si="1863"/>
        <v xml:space="preserve">100  Speed limit. </v>
      </c>
      <c r="AS1170" s="55"/>
      <c r="AT1170" s="55"/>
      <c r="AU1170" s="56" t="e">
        <f>IF(GroupStTimes!$A$8=0,MIN(CB1170,CD1170,CF1170),MIN(BZ1170,CB1170,CD1170,CF1170))</f>
        <v>#NUM!</v>
      </c>
      <c r="AV1170" s="56" t="e">
        <f>IF(GroupStTimes!$A$8=0,MAX(CC1170,CE1170,CG1170),MAX(CA1170,CC1170,CE1170,CG1170))</f>
        <v>#NUM!</v>
      </c>
      <c r="AW1170" s="57" t="str">
        <f t="shared" si="1864"/>
        <v/>
      </c>
      <c r="AX1170" s="58" t="str">
        <f t="shared" si="1865"/>
        <v/>
      </c>
      <c r="AY1170" s="58" t="str">
        <f t="shared" si="1866"/>
        <v/>
      </c>
      <c r="AZ1170" s="31">
        <f t="shared" si="1867"/>
        <v>314.27</v>
      </c>
      <c r="BA1170" s="59" t="e">
        <f t="shared" si="1868"/>
        <v>#NUM!</v>
      </c>
      <c r="BB1170" s="59" t="e">
        <f t="shared" si="1869"/>
        <v>#NUM!</v>
      </c>
      <c r="BC1170" s="59" t="e">
        <f t="shared" si="1870"/>
        <v>#NUM!</v>
      </c>
      <c r="BD1170" s="59" t="e">
        <f t="shared" si="1871"/>
        <v>#NUM!</v>
      </c>
      <c r="BE1170" s="59" t="e">
        <f t="shared" si="1872"/>
        <v>#NUM!</v>
      </c>
      <c r="BF1170" s="59" t="e">
        <f t="shared" si="1873"/>
        <v>#NUM!</v>
      </c>
      <c r="BG1170" s="59" t="e">
        <f t="shared" si="1874"/>
        <v>#NUM!</v>
      </c>
      <c r="BH1170" s="59" t="e">
        <f t="shared" si="1875"/>
        <v>#NUM!</v>
      </c>
      <c r="BI1170" s="31">
        <f t="shared" si="1876"/>
        <v>1.9000000000000341</v>
      </c>
      <c r="BJ1170" s="61">
        <f t="shared" si="1877"/>
        <v>4.4186046511628697E-2</v>
      </c>
      <c r="BK1170" s="61">
        <f t="shared" si="1878"/>
        <v>3.6538461538462193E-2</v>
      </c>
      <c r="BL1170" s="61">
        <f t="shared" si="1879"/>
        <v>3.0645161290323131E-2</v>
      </c>
      <c r="BM1170" s="61">
        <f t="shared" si="1880"/>
        <v>2.6388888888889364E-2</v>
      </c>
      <c r="BN1170" s="62">
        <f t="shared" si="1881"/>
        <v>0</v>
      </c>
      <c r="BO1170" s="62">
        <f t="shared" si="1882"/>
        <v>2</v>
      </c>
      <c r="BP1170" s="62">
        <f t="shared" si="1883"/>
        <v>39</v>
      </c>
      <c r="BQ1170" s="62">
        <f t="shared" si="1884"/>
        <v>0</v>
      </c>
      <c r="BR1170" s="62">
        <f t="shared" si="1885"/>
        <v>2</v>
      </c>
      <c r="BS1170" s="62">
        <f t="shared" si="1886"/>
        <v>12</v>
      </c>
      <c r="BT1170" s="62">
        <f t="shared" si="1887"/>
        <v>0</v>
      </c>
      <c r="BU1170" s="62">
        <f t="shared" si="1888"/>
        <v>1</v>
      </c>
      <c r="BV1170" s="62">
        <f t="shared" si="1889"/>
        <v>50</v>
      </c>
      <c r="BW1170" s="62">
        <f t="shared" si="1890"/>
        <v>0</v>
      </c>
      <c r="BX1170" s="62">
        <f t="shared" si="1891"/>
        <v>1</v>
      </c>
      <c r="BY1170" s="62">
        <f t="shared" si="1892"/>
        <v>35</v>
      </c>
      <c r="BZ1170" s="63" t="e">
        <f t="shared" si="1893"/>
        <v>#NUM!</v>
      </c>
      <c r="CA1170" s="63" t="e">
        <f t="shared" si="1894"/>
        <v>#NUM!</v>
      </c>
      <c r="CB1170" s="63" t="e">
        <f t="shared" si="1895"/>
        <v>#NUM!</v>
      </c>
      <c r="CC1170" s="63" t="e">
        <f t="shared" si="1896"/>
        <v>#NUM!</v>
      </c>
      <c r="CD1170" s="63" t="e">
        <f t="shared" si="1897"/>
        <v>#NUM!</v>
      </c>
      <c r="CE1170" s="63" t="e">
        <f t="shared" si="1898"/>
        <v>#NUM!</v>
      </c>
      <c r="CF1170" s="63" t="e">
        <f t="shared" si="1899"/>
        <v>#NUM!</v>
      </c>
      <c r="CG1170" s="63" t="e">
        <f t="shared" si="1900"/>
        <v>#NUM!</v>
      </c>
    </row>
    <row r="1171" spans="4:85" ht="26.25" customHeight="1" x14ac:dyDescent="0.25">
      <c r="G1171" s="78">
        <v>316.70999999999998</v>
      </c>
      <c r="H1171" s="41">
        <f t="shared" si="1851"/>
        <v>316.79000000000002</v>
      </c>
      <c r="I1171" s="42">
        <f t="shared" si="1901"/>
        <v>316.70999999999998</v>
      </c>
      <c r="J1171" s="43">
        <f t="shared" si="1852"/>
        <v>-3.3679601738714705E-4</v>
      </c>
      <c r="K1171" s="44">
        <f t="shared" si="1853"/>
        <v>-0.10666666666668334</v>
      </c>
      <c r="L1171" s="76" t="s">
        <v>550</v>
      </c>
      <c r="M1171" s="127"/>
      <c r="N1171" s="46">
        <f t="shared" si="1854"/>
        <v>316.81666666666666</v>
      </c>
      <c r="O1171" s="46"/>
      <c r="P1171" s="37">
        <v>316.79000000000002</v>
      </c>
      <c r="Q1171" s="46">
        <v>-0.2</v>
      </c>
      <c r="R1171" s="40">
        <v>317.02999999999997</v>
      </c>
      <c r="S1171" s="78"/>
      <c r="T1171" s="78">
        <v>316.83</v>
      </c>
      <c r="U1171" s="47" t="str">
        <f t="shared" si="1855"/>
        <v/>
      </c>
      <c r="V1171" s="47" t="str">
        <f t="shared" si="1856"/>
        <v/>
      </c>
      <c r="W1171" s="50"/>
      <c r="X1171" s="50"/>
      <c r="Y1171" s="50"/>
      <c r="Z1171" s="50"/>
      <c r="AA1171" s="50"/>
      <c r="AB1171" s="50"/>
      <c r="AC1171" s="50"/>
      <c r="AD1171" s="50"/>
      <c r="AE1171" s="51" t="str">
        <f t="shared" si="1857"/>
        <v/>
      </c>
      <c r="AF1171" s="51" t="str">
        <f t="shared" si="1858"/>
        <v/>
      </c>
      <c r="AG1171" s="51" t="str">
        <f t="shared" si="1859"/>
        <v/>
      </c>
      <c r="AH1171" s="51" t="str">
        <f t="shared" si="1860"/>
        <v/>
      </c>
      <c r="AI1171" s="52">
        <f t="shared" si="1861"/>
        <v>316.79000000000002</v>
      </c>
      <c r="AJ1171" s="51"/>
      <c r="AK1171" s="53"/>
      <c r="AL1171" s="52"/>
      <c r="AM1171" s="53">
        <f t="shared" si="1862"/>
        <v>48</v>
      </c>
      <c r="AN1171" s="53">
        <f>IF(AJ1171&lt;&gt;"",IF(AJ1171="o",VLOOKUP(AM1171,OpenSect!$A$1:$D$11,2),IF(AJ1171="u",VLOOKUP(AM1171,UpHill!$A$1:$D$35,2),IF(AJ1171="d",VLOOKUP(AM1171,DownHill!$A$3:$D$29,2),IF(AJ1171="f",VLOOKUP(AM1171,FlatUnd!$A$2:$D$30,2),IF(AJ1171="t",VLOOKUP(AM1171,TimeAdd!$A$1:$D$176,2),IF(AJ1171="l",VLOOKUP(AM1171,SLimit!$A$1:$D$8,2),AN1170)))))),AN1170)</f>
        <v>57</v>
      </c>
      <c r="AO1171" s="53">
        <f>IF(AJ1171&lt;&gt;"",IF(AJ1171="o",VLOOKUP(AM1171,OpenSect!$A$1:$D$11,3),IF(AJ1171="u",VLOOKUP(AM1171,UpHill!$A$1:$D$35,3),IF(AJ1171="d",VLOOKUP(AM1171,DownHill!$A$3:$D$29,3),IF(AJ1171="f",VLOOKUP(AM1171,FlatUnd!$A$2:$D$30,3),IF(AJ1171="t",VLOOKUP(AM1171,TimeAdd!$A$1:$D$18,3),IF(AJ1171="l",VLOOKUP(AM1171,SLimit!$A$1:$D$8,3),AO1170)))))),AO1170)</f>
        <v>67</v>
      </c>
      <c r="AP1171" s="53">
        <f>IF(AJ1171&lt;&gt;"",IF(AJ1171="o",VLOOKUP(AM1171,OpenSect!$A$1:$D$11,4),IF(AJ1171="u",VLOOKUP(AM1171,UpHill!$A$1:$D$35,4),IF(AJ1171="d",VLOOKUP(AM1171,DownHill!$A$3:$D$29,4),IF(AJ1171="f",VLOOKUP(AM1171,FlatUnd!$A$2:$D$30,4),IF(AJ1171="t",VLOOKUP(AM1171,TimeAdd!$A$1:$D$18,4),IF(AJ1171="l",VLOOKUP(AM1171,SLimit!$A$1:$D$8,4),AP1170)))))),AP1170)</f>
        <v>76</v>
      </c>
      <c r="AQ1171" s="53">
        <v>100</v>
      </c>
      <c r="AR1171" s="54" t="str">
        <f t="shared" si="1863"/>
        <v xml:space="preserve"> Warning - Gentle curve {Left}.</v>
      </c>
      <c r="AS1171" s="55"/>
      <c r="AT1171" s="55"/>
      <c r="AU1171" s="56" t="e">
        <f>IF(GroupStTimes!$A$8=0,MIN(CB1171,CD1171,CF1171),MIN(BZ1171,CB1171,CD1171,CF1171))</f>
        <v>#NUM!</v>
      </c>
      <c r="AV1171" s="56" t="e">
        <f>IF(GroupStTimes!$A$8=0,MAX(CC1171,CE1171,CG1171),MAX(CA1171,CC1171,CE1171,CG1171))</f>
        <v>#NUM!</v>
      </c>
      <c r="AW1171" s="57" t="str">
        <f t="shared" si="1864"/>
        <v/>
      </c>
      <c r="AX1171" s="58" t="str">
        <f t="shared" si="1865"/>
        <v/>
      </c>
      <c r="AY1171" s="58" t="str">
        <f t="shared" si="1866"/>
        <v/>
      </c>
      <c r="AZ1171" s="31">
        <f t="shared" si="1867"/>
        <v>316.17</v>
      </c>
      <c r="BA1171" s="59" t="e">
        <f t="shared" si="1868"/>
        <v>#NUM!</v>
      </c>
      <c r="BB1171" s="59" t="e">
        <f t="shared" si="1869"/>
        <v>#NUM!</v>
      </c>
      <c r="BC1171" s="59" t="e">
        <f t="shared" si="1870"/>
        <v>#NUM!</v>
      </c>
      <c r="BD1171" s="59" t="e">
        <f t="shared" si="1871"/>
        <v>#NUM!</v>
      </c>
      <c r="BE1171" s="59" t="e">
        <f t="shared" si="1872"/>
        <v>#NUM!</v>
      </c>
      <c r="BF1171" s="59" t="e">
        <f t="shared" si="1873"/>
        <v>#NUM!</v>
      </c>
      <c r="BG1171" s="59" t="e">
        <f t="shared" si="1874"/>
        <v>#NUM!</v>
      </c>
      <c r="BH1171" s="59" t="e">
        <f t="shared" si="1875"/>
        <v>#NUM!</v>
      </c>
      <c r="BI1171" s="31">
        <f t="shared" si="1876"/>
        <v>0.62000000000000455</v>
      </c>
      <c r="BJ1171" s="61">
        <f t="shared" si="1877"/>
        <v>1.2916666666666762E-2</v>
      </c>
      <c r="BK1171" s="61">
        <f t="shared" si="1878"/>
        <v>1.087719298245622E-2</v>
      </c>
      <c r="BL1171" s="61">
        <f t="shared" si="1879"/>
        <v>9.2537313432836492E-3</v>
      </c>
      <c r="BM1171" s="61">
        <f t="shared" si="1880"/>
        <v>8.1578947368421643E-3</v>
      </c>
      <c r="BN1171" s="62">
        <f t="shared" si="1881"/>
        <v>0</v>
      </c>
      <c r="BO1171" s="62">
        <f t="shared" si="1882"/>
        <v>0</v>
      </c>
      <c r="BP1171" s="62">
        <f t="shared" si="1883"/>
        <v>47</v>
      </c>
      <c r="BQ1171" s="62">
        <f t="shared" si="1884"/>
        <v>0</v>
      </c>
      <c r="BR1171" s="62">
        <f t="shared" si="1885"/>
        <v>0</v>
      </c>
      <c r="BS1171" s="62">
        <f t="shared" si="1886"/>
        <v>39</v>
      </c>
      <c r="BT1171" s="62">
        <f t="shared" si="1887"/>
        <v>0</v>
      </c>
      <c r="BU1171" s="62">
        <f t="shared" si="1888"/>
        <v>0</v>
      </c>
      <c r="BV1171" s="62">
        <f t="shared" si="1889"/>
        <v>33</v>
      </c>
      <c r="BW1171" s="62">
        <f t="shared" si="1890"/>
        <v>0</v>
      </c>
      <c r="BX1171" s="62">
        <f t="shared" si="1891"/>
        <v>0</v>
      </c>
      <c r="BY1171" s="62">
        <f t="shared" si="1892"/>
        <v>29</v>
      </c>
      <c r="BZ1171" s="63" t="e">
        <f t="shared" si="1893"/>
        <v>#NUM!</v>
      </c>
      <c r="CA1171" s="63" t="e">
        <f t="shared" si="1894"/>
        <v>#NUM!</v>
      </c>
      <c r="CB1171" s="63" t="e">
        <f t="shared" si="1895"/>
        <v>#NUM!</v>
      </c>
      <c r="CC1171" s="63" t="e">
        <f t="shared" si="1896"/>
        <v>#NUM!</v>
      </c>
      <c r="CD1171" s="63" t="e">
        <f t="shared" si="1897"/>
        <v>#NUM!</v>
      </c>
      <c r="CE1171" s="63" t="e">
        <f t="shared" si="1898"/>
        <v>#NUM!</v>
      </c>
      <c r="CF1171" s="63" t="e">
        <f t="shared" si="1899"/>
        <v>#NUM!</v>
      </c>
      <c r="CG1171" s="63" t="e">
        <f t="shared" si="1900"/>
        <v>#NUM!</v>
      </c>
    </row>
    <row r="1172" spans="4:85" ht="26.25" customHeight="1" x14ac:dyDescent="0.25">
      <c r="G1172" s="77">
        <v>317.2</v>
      </c>
      <c r="H1172" s="41">
        <f t="shared" si="1851"/>
        <v>317.2</v>
      </c>
      <c r="I1172" s="42">
        <f t="shared" si="1901"/>
        <v>317.2</v>
      </c>
      <c r="J1172" s="43">
        <f t="shared" si="1852"/>
        <v>0</v>
      </c>
      <c r="K1172" s="44">
        <f t="shared" si="1853"/>
        <v>0</v>
      </c>
      <c r="L1172" s="76" t="s">
        <v>349</v>
      </c>
      <c r="M1172" s="127"/>
      <c r="N1172" s="46">
        <f t="shared" si="1854"/>
        <v>317.2</v>
      </c>
      <c r="O1172" s="46"/>
      <c r="P1172" s="37">
        <v>317.2</v>
      </c>
      <c r="Q1172" s="46">
        <v>-0.2</v>
      </c>
      <c r="R1172" s="40">
        <v>317.39999999999998</v>
      </c>
      <c r="S1172" s="78"/>
      <c r="T1172" s="78">
        <v>317.2</v>
      </c>
      <c r="U1172" s="47" t="str">
        <f t="shared" si="1855"/>
        <v/>
      </c>
      <c r="V1172" s="47" t="str">
        <f t="shared" si="1856"/>
        <v/>
      </c>
      <c r="W1172" s="50"/>
      <c r="X1172" s="50"/>
      <c r="Y1172" s="50"/>
      <c r="Z1172" s="50"/>
      <c r="AA1172" s="50"/>
      <c r="AB1172" s="50"/>
      <c r="AC1172" s="50"/>
      <c r="AD1172" s="50"/>
      <c r="AE1172" s="51" t="str">
        <f t="shared" si="1857"/>
        <v/>
      </c>
      <c r="AF1172" s="51" t="str">
        <f t="shared" si="1858"/>
        <v/>
      </c>
      <c r="AG1172" s="51" t="str">
        <f t="shared" si="1859"/>
        <v/>
      </c>
      <c r="AH1172" s="51" t="str">
        <f t="shared" si="1860"/>
        <v/>
      </c>
      <c r="AI1172" s="52">
        <f t="shared" si="1861"/>
        <v>317.2</v>
      </c>
      <c r="AJ1172" s="51"/>
      <c r="AK1172" s="53"/>
      <c r="AL1172" s="52"/>
      <c r="AM1172" s="53">
        <f t="shared" si="1862"/>
        <v>48</v>
      </c>
      <c r="AN1172" s="53">
        <f>IF(AJ1172&lt;&gt;"",IF(AJ1172="o",VLOOKUP(AM1172,OpenSect!$A$1:$D$11,2),IF(AJ1172="u",VLOOKUP(AM1172,UpHill!$A$1:$D$35,2),IF(AJ1172="d",VLOOKUP(AM1172,DownHill!$A$3:$D$29,2),IF(AJ1172="f",VLOOKUP(AM1172,FlatUnd!$A$2:$D$30,2),IF(AJ1172="t",VLOOKUP(AM1172,TimeAdd!$A$1:$D$176,2),IF(AJ1172="l",VLOOKUP(AM1172,SLimit!$A$1:$D$8,2),AN1171)))))),AN1171)</f>
        <v>57</v>
      </c>
      <c r="AO1172" s="53">
        <f>IF(AJ1172&lt;&gt;"",IF(AJ1172="o",VLOOKUP(AM1172,OpenSect!$A$1:$D$11,3),IF(AJ1172="u",VLOOKUP(AM1172,UpHill!$A$1:$D$35,3),IF(AJ1172="d",VLOOKUP(AM1172,DownHill!$A$3:$D$29,3),IF(AJ1172="f",VLOOKUP(AM1172,FlatUnd!$A$2:$D$30,3),IF(AJ1172="t",VLOOKUP(AM1172,TimeAdd!$A$1:$D$18,3),IF(AJ1172="l",VLOOKUP(AM1172,SLimit!$A$1:$D$8,3),AO1171)))))),AO1171)</f>
        <v>67</v>
      </c>
      <c r="AP1172" s="53">
        <f>IF(AJ1172&lt;&gt;"",IF(AJ1172="o",VLOOKUP(AM1172,OpenSect!$A$1:$D$11,4),IF(AJ1172="u",VLOOKUP(AM1172,UpHill!$A$1:$D$35,4),IF(AJ1172="d",VLOOKUP(AM1172,DownHill!$A$3:$D$29,4),IF(AJ1172="f",VLOOKUP(AM1172,FlatUnd!$A$2:$D$30,4),IF(AJ1172="t",VLOOKUP(AM1172,TimeAdd!$A$1:$D$18,4),IF(AJ1172="l",VLOOKUP(AM1172,SLimit!$A$1:$D$8,4),AP1171)))))),AP1171)</f>
        <v>76</v>
      </c>
      <c r="AQ1172" s="53">
        <v>100</v>
      </c>
      <c r="AR1172" s="54" t="str">
        <f t="shared" si="1863"/>
        <v>Overhead power lines.</v>
      </c>
      <c r="AS1172" s="55"/>
      <c r="AT1172" s="55"/>
      <c r="AU1172" s="56" t="e">
        <f>IF(GroupStTimes!$A$8=0,MIN(CB1172,CD1172,CF1172),MIN(BZ1172,CB1172,CD1172,CF1172))</f>
        <v>#NUM!</v>
      </c>
      <c r="AV1172" s="56" t="e">
        <f>IF(GroupStTimes!$A$8=0,MAX(CC1172,CE1172,CG1172),MAX(CA1172,CC1172,CE1172,CG1172))</f>
        <v>#NUM!</v>
      </c>
      <c r="AW1172" s="57" t="str">
        <f t="shared" si="1864"/>
        <v/>
      </c>
      <c r="AX1172" s="58" t="str">
        <f t="shared" si="1865"/>
        <v/>
      </c>
      <c r="AY1172" s="58" t="str">
        <f t="shared" si="1866"/>
        <v/>
      </c>
      <c r="AZ1172" s="31">
        <f t="shared" si="1867"/>
        <v>316.17</v>
      </c>
      <c r="BA1172" s="59" t="e">
        <f t="shared" si="1868"/>
        <v>#NUM!</v>
      </c>
      <c r="BB1172" s="59" t="e">
        <f t="shared" si="1869"/>
        <v>#NUM!</v>
      </c>
      <c r="BC1172" s="59" t="e">
        <f t="shared" si="1870"/>
        <v>#NUM!</v>
      </c>
      <c r="BD1172" s="59" t="e">
        <f t="shared" si="1871"/>
        <v>#NUM!</v>
      </c>
      <c r="BE1172" s="59" t="e">
        <f t="shared" si="1872"/>
        <v>#NUM!</v>
      </c>
      <c r="BF1172" s="59" t="e">
        <f t="shared" si="1873"/>
        <v>#NUM!</v>
      </c>
      <c r="BG1172" s="59" t="e">
        <f t="shared" si="1874"/>
        <v>#NUM!</v>
      </c>
      <c r="BH1172" s="59" t="e">
        <f t="shared" si="1875"/>
        <v>#NUM!</v>
      </c>
      <c r="BI1172" s="31">
        <f t="shared" si="1876"/>
        <v>1.0299999999999727</v>
      </c>
      <c r="BJ1172" s="61">
        <f t="shared" si="1877"/>
        <v>2.1458333333332764E-2</v>
      </c>
      <c r="BK1172" s="61">
        <f t="shared" si="1878"/>
        <v>1.8070175438596011E-2</v>
      </c>
      <c r="BL1172" s="61">
        <f t="shared" si="1879"/>
        <v>1.5373134328357801E-2</v>
      </c>
      <c r="BM1172" s="61">
        <f t="shared" si="1880"/>
        <v>1.3552631578947009E-2</v>
      </c>
      <c r="BN1172" s="62">
        <f t="shared" si="1881"/>
        <v>0</v>
      </c>
      <c r="BO1172" s="62">
        <f t="shared" si="1882"/>
        <v>1</v>
      </c>
      <c r="BP1172" s="62">
        <f t="shared" si="1883"/>
        <v>17</v>
      </c>
      <c r="BQ1172" s="62">
        <f t="shared" si="1884"/>
        <v>0</v>
      </c>
      <c r="BR1172" s="62">
        <f t="shared" si="1885"/>
        <v>1</v>
      </c>
      <c r="BS1172" s="62">
        <f t="shared" si="1886"/>
        <v>5</v>
      </c>
      <c r="BT1172" s="62">
        <f t="shared" si="1887"/>
        <v>0</v>
      </c>
      <c r="BU1172" s="62">
        <f t="shared" si="1888"/>
        <v>0</v>
      </c>
      <c r="BV1172" s="62">
        <f t="shared" si="1889"/>
        <v>55</v>
      </c>
      <c r="BW1172" s="62">
        <f t="shared" si="1890"/>
        <v>0</v>
      </c>
      <c r="BX1172" s="62">
        <f t="shared" si="1891"/>
        <v>0</v>
      </c>
      <c r="BY1172" s="62">
        <f t="shared" si="1892"/>
        <v>49</v>
      </c>
      <c r="BZ1172" s="63" t="e">
        <f t="shared" si="1893"/>
        <v>#NUM!</v>
      </c>
      <c r="CA1172" s="63" t="e">
        <f t="shared" si="1894"/>
        <v>#NUM!</v>
      </c>
      <c r="CB1172" s="63" t="e">
        <f t="shared" si="1895"/>
        <v>#NUM!</v>
      </c>
      <c r="CC1172" s="63" t="e">
        <f t="shared" si="1896"/>
        <v>#NUM!</v>
      </c>
      <c r="CD1172" s="63" t="e">
        <f t="shared" si="1897"/>
        <v>#NUM!</v>
      </c>
      <c r="CE1172" s="63" t="e">
        <f t="shared" si="1898"/>
        <v>#NUM!</v>
      </c>
      <c r="CF1172" s="63" t="e">
        <f t="shared" si="1899"/>
        <v>#NUM!</v>
      </c>
      <c r="CG1172" s="63" t="e">
        <f t="shared" si="1900"/>
        <v>#NUM!</v>
      </c>
    </row>
    <row r="1173" spans="4:85" ht="26.25" customHeight="1" x14ac:dyDescent="0.25">
      <c r="G1173" s="78">
        <v>317.61</v>
      </c>
      <c r="H1173" s="41">
        <f t="shared" si="1851"/>
        <v>317.69</v>
      </c>
      <c r="I1173" s="42">
        <f t="shared" si="1901"/>
        <v>317.61</v>
      </c>
      <c r="J1173" s="43">
        <f t="shared" si="1852"/>
        <v>-3.3584165066176549E-4</v>
      </c>
      <c r="K1173" s="44">
        <f t="shared" si="1853"/>
        <v>-0.10666666666668334</v>
      </c>
      <c r="L1173" s="76" t="s">
        <v>397</v>
      </c>
      <c r="M1173" s="127"/>
      <c r="N1173" s="46">
        <f t="shared" si="1854"/>
        <v>317.7166666666667</v>
      </c>
      <c r="O1173" s="46"/>
      <c r="P1173" s="37">
        <v>317.69</v>
      </c>
      <c r="Q1173" s="46">
        <v>-0.2</v>
      </c>
      <c r="R1173" s="40">
        <v>317.93</v>
      </c>
      <c r="S1173" s="78"/>
      <c r="T1173" s="78">
        <v>317.73</v>
      </c>
      <c r="U1173" s="47" t="str">
        <f t="shared" si="1855"/>
        <v/>
      </c>
      <c r="V1173" s="47" t="str">
        <f t="shared" si="1856"/>
        <v/>
      </c>
      <c r="W1173" s="50"/>
      <c r="X1173" s="50"/>
      <c r="Y1173" s="50"/>
      <c r="Z1173" s="50"/>
      <c r="AA1173" s="50"/>
      <c r="AB1173" s="50"/>
      <c r="AC1173" s="50"/>
      <c r="AD1173" s="50"/>
      <c r="AE1173" s="51" t="str">
        <f t="shared" si="1857"/>
        <v/>
      </c>
      <c r="AF1173" s="51" t="str">
        <f t="shared" si="1858"/>
        <v/>
      </c>
      <c r="AG1173" s="51" t="str">
        <f t="shared" si="1859"/>
        <v/>
      </c>
      <c r="AH1173" s="51" t="str">
        <f t="shared" si="1860"/>
        <v/>
      </c>
      <c r="AI1173" s="52">
        <f t="shared" si="1861"/>
        <v>317.69</v>
      </c>
      <c r="AJ1173" s="51"/>
      <c r="AK1173" s="53"/>
      <c r="AL1173" s="52"/>
      <c r="AM1173" s="53">
        <f t="shared" si="1862"/>
        <v>48</v>
      </c>
      <c r="AN1173" s="53">
        <f>IF(AJ1173&lt;&gt;"",IF(AJ1173="o",VLOOKUP(AM1173,OpenSect!$A$1:$D$11,2),IF(AJ1173="u",VLOOKUP(AM1173,UpHill!$A$1:$D$35,2),IF(AJ1173="d",VLOOKUP(AM1173,DownHill!$A$3:$D$29,2),IF(AJ1173="f",VLOOKUP(AM1173,FlatUnd!$A$2:$D$30,2),IF(AJ1173="t",VLOOKUP(AM1173,TimeAdd!$A$1:$D$176,2),IF(AJ1173="l",VLOOKUP(AM1173,SLimit!$A$1:$D$8,2),AN1172)))))),AN1172)</f>
        <v>57</v>
      </c>
      <c r="AO1173" s="53">
        <f>IF(AJ1173&lt;&gt;"",IF(AJ1173="o",VLOOKUP(AM1173,OpenSect!$A$1:$D$11,3),IF(AJ1173="u",VLOOKUP(AM1173,UpHill!$A$1:$D$35,3),IF(AJ1173="d",VLOOKUP(AM1173,DownHill!$A$3:$D$29,3),IF(AJ1173="f",VLOOKUP(AM1173,FlatUnd!$A$2:$D$30,3),IF(AJ1173="t",VLOOKUP(AM1173,TimeAdd!$A$1:$D$18,3),IF(AJ1173="l",VLOOKUP(AM1173,SLimit!$A$1:$D$8,3),AO1172)))))),AO1172)</f>
        <v>67</v>
      </c>
      <c r="AP1173" s="53">
        <f>IF(AJ1173&lt;&gt;"",IF(AJ1173="o",VLOOKUP(AM1173,OpenSect!$A$1:$D$11,4),IF(AJ1173="u",VLOOKUP(AM1173,UpHill!$A$1:$D$35,4),IF(AJ1173="d",VLOOKUP(AM1173,DownHill!$A$3:$D$29,4),IF(AJ1173="f",VLOOKUP(AM1173,FlatUnd!$A$2:$D$30,4),IF(AJ1173="t",VLOOKUP(AM1173,TimeAdd!$A$1:$D$18,4),IF(AJ1173="l",VLOOKUP(AM1173,SLimit!$A$1:$D$8,4),AP1172)))))),AP1172)</f>
        <v>76</v>
      </c>
      <c r="AQ1173" s="53">
        <v>100</v>
      </c>
      <c r="AR1173" s="54" t="str">
        <f t="shared" si="1863"/>
        <v>14 km Stone</v>
      </c>
      <c r="AS1173" s="55"/>
      <c r="AT1173" s="55"/>
      <c r="AU1173" s="56" t="e">
        <f>IF(GroupStTimes!$A$8=0,MIN(CB1173,CD1173,CF1173),MIN(BZ1173,CB1173,CD1173,CF1173))</f>
        <v>#NUM!</v>
      </c>
      <c r="AV1173" s="56" t="e">
        <f>IF(GroupStTimes!$A$8=0,MAX(CC1173,CE1173,CG1173),MAX(CA1173,CC1173,CE1173,CG1173))</f>
        <v>#NUM!</v>
      </c>
      <c r="AW1173" s="57" t="str">
        <f t="shared" si="1864"/>
        <v/>
      </c>
      <c r="AX1173" s="58" t="str">
        <f t="shared" si="1865"/>
        <v/>
      </c>
      <c r="AY1173" s="58" t="str">
        <f t="shared" si="1866"/>
        <v/>
      </c>
      <c r="AZ1173" s="31">
        <f t="shared" si="1867"/>
        <v>316.17</v>
      </c>
      <c r="BA1173" s="59" t="e">
        <f t="shared" si="1868"/>
        <v>#NUM!</v>
      </c>
      <c r="BB1173" s="59" t="e">
        <f t="shared" si="1869"/>
        <v>#NUM!</v>
      </c>
      <c r="BC1173" s="59" t="e">
        <f t="shared" si="1870"/>
        <v>#NUM!</v>
      </c>
      <c r="BD1173" s="59" t="e">
        <f t="shared" si="1871"/>
        <v>#NUM!</v>
      </c>
      <c r="BE1173" s="59" t="e">
        <f t="shared" si="1872"/>
        <v>#NUM!</v>
      </c>
      <c r="BF1173" s="59" t="e">
        <f t="shared" si="1873"/>
        <v>#NUM!</v>
      </c>
      <c r="BG1173" s="59" t="e">
        <f t="shared" si="1874"/>
        <v>#NUM!</v>
      </c>
      <c r="BH1173" s="59" t="e">
        <f t="shared" si="1875"/>
        <v>#NUM!</v>
      </c>
      <c r="BI1173" s="31">
        <f t="shared" si="1876"/>
        <v>1.5199999999999818</v>
      </c>
      <c r="BJ1173" s="61">
        <f t="shared" si="1877"/>
        <v>3.1666666666666288E-2</v>
      </c>
      <c r="BK1173" s="61">
        <f t="shared" si="1878"/>
        <v>2.6666666666666349E-2</v>
      </c>
      <c r="BL1173" s="61">
        <f t="shared" si="1879"/>
        <v>2.2686567164178831E-2</v>
      </c>
      <c r="BM1173" s="61">
        <f t="shared" si="1880"/>
        <v>1.9999999999999761E-2</v>
      </c>
      <c r="BN1173" s="62">
        <f t="shared" si="1881"/>
        <v>0</v>
      </c>
      <c r="BO1173" s="62">
        <f t="shared" si="1882"/>
        <v>1</v>
      </c>
      <c r="BP1173" s="62">
        <f t="shared" si="1883"/>
        <v>54</v>
      </c>
      <c r="BQ1173" s="62">
        <f t="shared" si="1884"/>
        <v>0</v>
      </c>
      <c r="BR1173" s="62">
        <f t="shared" si="1885"/>
        <v>1</v>
      </c>
      <c r="BS1173" s="62">
        <f t="shared" si="1886"/>
        <v>36</v>
      </c>
      <c r="BT1173" s="62">
        <f t="shared" si="1887"/>
        <v>0</v>
      </c>
      <c r="BU1173" s="62">
        <f t="shared" si="1888"/>
        <v>1</v>
      </c>
      <c r="BV1173" s="62">
        <f t="shared" si="1889"/>
        <v>22</v>
      </c>
      <c r="BW1173" s="62">
        <f t="shared" si="1890"/>
        <v>0</v>
      </c>
      <c r="BX1173" s="62">
        <f t="shared" si="1891"/>
        <v>1</v>
      </c>
      <c r="BY1173" s="62">
        <f t="shared" si="1892"/>
        <v>12</v>
      </c>
      <c r="BZ1173" s="63" t="e">
        <f t="shared" si="1893"/>
        <v>#NUM!</v>
      </c>
      <c r="CA1173" s="63" t="e">
        <f t="shared" si="1894"/>
        <v>#NUM!</v>
      </c>
      <c r="CB1173" s="63" t="e">
        <f t="shared" si="1895"/>
        <v>#NUM!</v>
      </c>
      <c r="CC1173" s="63" t="e">
        <f t="shared" si="1896"/>
        <v>#NUM!</v>
      </c>
      <c r="CD1173" s="63" t="e">
        <f t="shared" si="1897"/>
        <v>#NUM!</v>
      </c>
      <c r="CE1173" s="63" t="e">
        <f t="shared" si="1898"/>
        <v>#NUM!</v>
      </c>
      <c r="CF1173" s="63" t="e">
        <f t="shared" si="1899"/>
        <v>#NUM!</v>
      </c>
      <c r="CG1173" s="63" t="e">
        <f t="shared" si="1900"/>
        <v>#NUM!</v>
      </c>
    </row>
    <row r="1174" spans="4:85" ht="26.25" customHeight="1" x14ac:dyDescent="0.25">
      <c r="G1174" s="78">
        <v>318.04000000000002</v>
      </c>
      <c r="H1174" s="41">
        <f t="shared" si="1851"/>
        <v>318.13</v>
      </c>
      <c r="I1174" s="42">
        <f t="shared" si="1901"/>
        <v>318.04000000000002</v>
      </c>
      <c r="J1174" s="43">
        <f t="shared" si="1852"/>
        <v>-3.6683016811304942E-4</v>
      </c>
      <c r="K1174" s="44">
        <f t="shared" si="1853"/>
        <v>-0.11666666666667425</v>
      </c>
      <c r="L1174" s="76" t="s">
        <v>551</v>
      </c>
      <c r="M1174" s="127"/>
      <c r="N1174" s="46">
        <f t="shared" si="1854"/>
        <v>318.15666666666669</v>
      </c>
      <c r="O1174" s="46"/>
      <c r="P1174" s="37">
        <v>318.13</v>
      </c>
      <c r="Q1174" s="46">
        <v>-0.2</v>
      </c>
      <c r="R1174" s="40">
        <v>318.37</v>
      </c>
      <c r="S1174" s="78"/>
      <c r="T1174" s="78">
        <v>318.17</v>
      </c>
      <c r="U1174" s="47">
        <f t="shared" si="1855"/>
        <v>28.03267</v>
      </c>
      <c r="V1174" s="47">
        <f t="shared" si="1856"/>
        <v>30.104780000000002</v>
      </c>
      <c r="W1174" s="50">
        <v>28.03265</v>
      </c>
      <c r="X1174" s="50">
        <v>30.104780000000002</v>
      </c>
      <c r="Y1174" s="50">
        <v>28.03265</v>
      </c>
      <c r="Z1174" s="50">
        <v>30.104780000000002</v>
      </c>
      <c r="AA1174" s="50">
        <v>28.03266</v>
      </c>
      <c r="AB1174" s="50">
        <v>30.104780000000002</v>
      </c>
      <c r="AC1174" s="50">
        <v>28.032710000000002</v>
      </c>
      <c r="AD1174" s="50">
        <v>30.104769999999998</v>
      </c>
      <c r="AE1174" s="51" t="str">
        <f t="shared" si="1857"/>
        <v/>
      </c>
      <c r="AF1174" s="51" t="str">
        <f t="shared" si="1858"/>
        <v/>
      </c>
      <c r="AG1174" s="51" t="str">
        <f t="shared" si="1859"/>
        <v/>
      </c>
      <c r="AH1174" s="51" t="str">
        <f t="shared" si="1860"/>
        <v/>
      </c>
      <c r="AI1174" s="52">
        <f t="shared" si="1861"/>
        <v>318.13</v>
      </c>
      <c r="AJ1174" s="51"/>
      <c r="AK1174" s="53"/>
      <c r="AL1174" s="52"/>
      <c r="AM1174" s="53">
        <f t="shared" si="1862"/>
        <v>48</v>
      </c>
      <c r="AN1174" s="53">
        <f>IF(AJ1174&lt;&gt;"",IF(AJ1174="o",VLOOKUP(AM1174,OpenSect!$A$1:$D$11,2),IF(AJ1174="u",VLOOKUP(AM1174,UpHill!$A$1:$D$35,2),IF(AJ1174="d",VLOOKUP(AM1174,DownHill!$A$3:$D$29,2),IF(AJ1174="f",VLOOKUP(AM1174,FlatUnd!$A$2:$D$30,2),IF(AJ1174="t",VLOOKUP(AM1174,TimeAdd!$A$1:$D$176,2),IF(AJ1174="l",VLOOKUP(AM1174,SLimit!$A$1:$D$8,2),AN1173)))))),AN1173)</f>
        <v>57</v>
      </c>
      <c r="AO1174" s="53">
        <f>IF(AJ1174&lt;&gt;"",IF(AJ1174="o",VLOOKUP(AM1174,OpenSect!$A$1:$D$11,3),IF(AJ1174="u",VLOOKUP(AM1174,UpHill!$A$1:$D$35,3),IF(AJ1174="d",VLOOKUP(AM1174,DownHill!$A$3:$D$29,3),IF(AJ1174="f",VLOOKUP(AM1174,FlatUnd!$A$2:$D$30,3),IF(AJ1174="t",VLOOKUP(AM1174,TimeAdd!$A$1:$D$18,3),IF(AJ1174="l",VLOOKUP(AM1174,SLimit!$A$1:$D$8,3),AO1173)))))),AO1173)</f>
        <v>67</v>
      </c>
      <c r="AP1174" s="53">
        <f>IF(AJ1174&lt;&gt;"",IF(AJ1174="o",VLOOKUP(AM1174,OpenSect!$A$1:$D$11,4),IF(AJ1174="u",VLOOKUP(AM1174,UpHill!$A$1:$D$35,4),IF(AJ1174="d",VLOOKUP(AM1174,DownHill!$A$3:$D$29,4),IF(AJ1174="f",VLOOKUP(AM1174,FlatUnd!$A$2:$D$30,4),IF(AJ1174="t",VLOOKUP(AM1174,TimeAdd!$A$1:$D$18,4),IF(AJ1174="l",VLOOKUP(AM1174,SLimit!$A$1:$D$8,4),AP1173)))))),AP1173)</f>
        <v>76</v>
      </c>
      <c r="AQ1174" s="53">
        <v>100</v>
      </c>
      <c r="AR1174" s="54" t="str">
        <f t="shared" si="1863"/>
        <v>Control @ Jnb Lodge sign. Dot on pole and road.</v>
      </c>
      <c r="AS1174" s="55"/>
      <c r="AT1174" s="55"/>
      <c r="AU1174" s="56" t="e">
        <f>IF(GroupStTimes!$A$8=0,MIN(CB1174,CD1174,CF1174),MIN(BZ1174,CB1174,CD1174,CF1174))</f>
        <v>#NUM!</v>
      </c>
      <c r="AV1174" s="56" t="e">
        <f>IF(GroupStTimes!$A$8=0,MAX(CC1174,CE1174,CG1174),MAX(CA1174,CC1174,CE1174,CG1174))</f>
        <v>#NUM!</v>
      </c>
      <c r="AW1174" s="57" t="str">
        <f t="shared" si="1864"/>
        <v>28.03267  30.10478</v>
      </c>
      <c r="AX1174" s="58" t="str">
        <f t="shared" si="1865"/>
        <v/>
      </c>
      <c r="AY1174" s="58" t="str">
        <f t="shared" si="1866"/>
        <v/>
      </c>
      <c r="AZ1174" s="31">
        <f t="shared" si="1867"/>
        <v>316.17</v>
      </c>
      <c r="BA1174" s="59" t="e">
        <f t="shared" si="1868"/>
        <v>#NUM!</v>
      </c>
      <c r="BB1174" s="59" t="e">
        <f t="shared" si="1869"/>
        <v>#NUM!</v>
      </c>
      <c r="BC1174" s="59" t="e">
        <f t="shared" si="1870"/>
        <v>#NUM!</v>
      </c>
      <c r="BD1174" s="59" t="e">
        <f t="shared" si="1871"/>
        <v>#NUM!</v>
      </c>
      <c r="BE1174" s="59" t="e">
        <f t="shared" si="1872"/>
        <v>#NUM!</v>
      </c>
      <c r="BF1174" s="59" t="e">
        <f t="shared" si="1873"/>
        <v>#NUM!</v>
      </c>
      <c r="BG1174" s="59" t="e">
        <f t="shared" si="1874"/>
        <v>#NUM!</v>
      </c>
      <c r="BH1174" s="59" t="e">
        <f t="shared" si="1875"/>
        <v>#NUM!</v>
      </c>
      <c r="BI1174" s="31">
        <f t="shared" si="1876"/>
        <v>1.9599999999999795</v>
      </c>
      <c r="BJ1174" s="61">
        <f t="shared" si="1877"/>
        <v>4.0833333333332909E-2</v>
      </c>
      <c r="BK1174" s="61">
        <f t="shared" si="1878"/>
        <v>3.438596491228034E-2</v>
      </c>
      <c r="BL1174" s="61">
        <f t="shared" si="1879"/>
        <v>2.9253731343283278E-2</v>
      </c>
      <c r="BM1174" s="61">
        <f t="shared" si="1880"/>
        <v>2.5789473684210258E-2</v>
      </c>
      <c r="BN1174" s="62">
        <f t="shared" si="1881"/>
        <v>0</v>
      </c>
      <c r="BO1174" s="62">
        <f t="shared" si="1882"/>
        <v>2</v>
      </c>
      <c r="BP1174" s="62">
        <f t="shared" si="1883"/>
        <v>27</v>
      </c>
      <c r="BQ1174" s="62">
        <f t="shared" si="1884"/>
        <v>0</v>
      </c>
      <c r="BR1174" s="62">
        <f t="shared" si="1885"/>
        <v>2</v>
      </c>
      <c r="BS1174" s="62">
        <f t="shared" si="1886"/>
        <v>4</v>
      </c>
      <c r="BT1174" s="62">
        <f t="shared" si="1887"/>
        <v>0</v>
      </c>
      <c r="BU1174" s="62">
        <f t="shared" si="1888"/>
        <v>1</v>
      </c>
      <c r="BV1174" s="62">
        <f t="shared" si="1889"/>
        <v>45</v>
      </c>
      <c r="BW1174" s="62">
        <f t="shared" si="1890"/>
        <v>0</v>
      </c>
      <c r="BX1174" s="62">
        <f t="shared" si="1891"/>
        <v>1</v>
      </c>
      <c r="BY1174" s="62">
        <f t="shared" si="1892"/>
        <v>33</v>
      </c>
      <c r="BZ1174" s="63" t="e">
        <f t="shared" si="1893"/>
        <v>#NUM!</v>
      </c>
      <c r="CA1174" s="63" t="e">
        <f t="shared" si="1894"/>
        <v>#NUM!</v>
      </c>
      <c r="CB1174" s="63" t="e">
        <f t="shared" si="1895"/>
        <v>#NUM!</v>
      </c>
      <c r="CC1174" s="63" t="e">
        <f t="shared" si="1896"/>
        <v>#NUM!</v>
      </c>
      <c r="CD1174" s="63" t="e">
        <f t="shared" si="1897"/>
        <v>#NUM!</v>
      </c>
      <c r="CE1174" s="63" t="e">
        <f t="shared" si="1898"/>
        <v>#NUM!</v>
      </c>
      <c r="CF1174" s="63" t="e">
        <f t="shared" si="1899"/>
        <v>#NUM!</v>
      </c>
      <c r="CG1174" s="63" t="e">
        <f t="shared" si="1900"/>
        <v>#NUM!</v>
      </c>
    </row>
    <row r="1175" spans="4:85" ht="26.25" customHeight="1" x14ac:dyDescent="0.25">
      <c r="D1175" s="37">
        <v>33</v>
      </c>
      <c r="G1175" s="78">
        <v>318.32</v>
      </c>
      <c r="H1175" s="41">
        <f t="shared" si="1851"/>
        <v>318.41000000000003</v>
      </c>
      <c r="I1175" s="42">
        <f t="shared" si="1901"/>
        <v>318.32</v>
      </c>
      <c r="J1175" s="43">
        <f t="shared" si="1852"/>
        <v>-3.6650749769626242E-4</v>
      </c>
      <c r="K1175" s="44">
        <f t="shared" si="1853"/>
        <v>-0.11666666666667425</v>
      </c>
      <c r="L1175" s="76" t="s">
        <v>1279</v>
      </c>
      <c r="M1175" s="127"/>
      <c r="N1175" s="46">
        <f t="shared" si="1854"/>
        <v>318.43666666666667</v>
      </c>
      <c r="O1175" s="46"/>
      <c r="P1175" s="37">
        <v>318.41000000000003</v>
      </c>
      <c r="Q1175" s="46">
        <v>-0.2</v>
      </c>
      <c r="R1175" s="40">
        <v>318.64999999999998</v>
      </c>
      <c r="S1175" s="78"/>
      <c r="T1175" s="78">
        <v>318.45</v>
      </c>
      <c r="U1175" s="47" t="str">
        <f t="shared" si="1855"/>
        <v/>
      </c>
      <c r="V1175" s="47" t="str">
        <f t="shared" si="1856"/>
        <v/>
      </c>
      <c r="W1175" s="50"/>
      <c r="X1175" s="50"/>
      <c r="Y1175" s="50"/>
      <c r="Z1175" s="50"/>
      <c r="AA1175" s="50"/>
      <c r="AB1175" s="50"/>
      <c r="AC1175" s="50"/>
      <c r="AD1175" s="50"/>
      <c r="AE1175" s="51" t="str">
        <f t="shared" si="1857"/>
        <v/>
      </c>
      <c r="AF1175" s="51" t="str">
        <f t="shared" si="1858"/>
        <v/>
      </c>
      <c r="AG1175" s="51" t="str">
        <f t="shared" si="1859"/>
        <v/>
      </c>
      <c r="AH1175" s="51">
        <f t="shared" si="1860"/>
        <v>33</v>
      </c>
      <c r="AI1175" s="52">
        <f t="shared" si="1861"/>
        <v>318.41000000000003</v>
      </c>
      <c r="AJ1175" s="51"/>
      <c r="AK1175" s="53"/>
      <c r="AL1175" s="52"/>
      <c r="AM1175" s="53">
        <f t="shared" si="1862"/>
        <v>48</v>
      </c>
      <c r="AN1175" s="53">
        <f>IF(AJ1175&lt;&gt;"",IF(AJ1175="o",VLOOKUP(AM1175,OpenSect!$A$1:$D$11,2),IF(AJ1175="u",VLOOKUP(AM1175,UpHill!$A$1:$D$35,2),IF(AJ1175="d",VLOOKUP(AM1175,DownHill!$A$3:$D$29,2),IF(AJ1175="f",VLOOKUP(AM1175,FlatUnd!$A$2:$D$30,2),IF(AJ1175="t",VLOOKUP(AM1175,TimeAdd!$A$1:$D$176,2),IF(AJ1175="l",VLOOKUP(AM1175,SLimit!$A$1:$D$8,2),AN1174)))))),AN1174)</f>
        <v>57</v>
      </c>
      <c r="AO1175" s="53">
        <f>IF(AJ1175&lt;&gt;"",IF(AJ1175="o",VLOOKUP(AM1175,OpenSect!$A$1:$D$11,3),IF(AJ1175="u",VLOOKUP(AM1175,UpHill!$A$1:$D$35,3),IF(AJ1175="d",VLOOKUP(AM1175,DownHill!$A$3:$D$29,3),IF(AJ1175="f",VLOOKUP(AM1175,FlatUnd!$A$2:$D$30,3),IF(AJ1175="t",VLOOKUP(AM1175,TimeAdd!$A$1:$D$18,3),IF(AJ1175="l",VLOOKUP(AM1175,SLimit!$A$1:$D$8,3),AO1174)))))),AO1174)</f>
        <v>67</v>
      </c>
      <c r="AP1175" s="53">
        <f>IF(AJ1175&lt;&gt;"",IF(AJ1175="o",VLOOKUP(AM1175,OpenSect!$A$1:$D$11,4),IF(AJ1175="u",VLOOKUP(AM1175,UpHill!$A$1:$D$35,4),IF(AJ1175="d",VLOOKUP(AM1175,DownHill!$A$3:$D$29,4),IF(AJ1175="f",VLOOKUP(AM1175,FlatUnd!$A$2:$D$30,4),IF(AJ1175="t",VLOOKUP(AM1175,TimeAdd!$A$1:$D$18,4),IF(AJ1175="l",VLOOKUP(AM1175,SLimit!$A$1:$D$8,4),AP1174)))))),AP1174)</f>
        <v>76</v>
      </c>
      <c r="AQ1175" s="53">
        <v>100</v>
      </c>
      <c r="AR1175" s="54" t="str">
        <f t="shared" si="1863"/>
        <v>Diagramatic sign:  Additional lane.  500m.</v>
      </c>
      <c r="AS1175" s="55"/>
      <c r="AT1175" s="55"/>
      <c r="AU1175" s="56" t="e">
        <f>IF(GroupStTimes!$A$8=0,MIN(CB1175,CD1175,CF1175),MIN(BZ1175,CB1175,CD1175,CF1175))</f>
        <v>#NUM!</v>
      </c>
      <c r="AV1175" s="56" t="e">
        <f>IF(GroupStTimes!$A$8=0,MAX(CC1175,CE1175,CG1175),MAX(CA1175,CC1175,CE1175,CG1175))</f>
        <v>#NUM!</v>
      </c>
      <c r="AW1175" s="57" t="str">
        <f t="shared" si="1864"/>
        <v/>
      </c>
      <c r="AX1175" s="58" t="str">
        <f t="shared" si="1865"/>
        <v/>
      </c>
      <c r="AY1175" s="58" t="str">
        <f t="shared" si="1866"/>
        <v/>
      </c>
      <c r="AZ1175" s="31">
        <f t="shared" si="1867"/>
        <v>316.17</v>
      </c>
      <c r="BA1175" s="59" t="e">
        <f t="shared" si="1868"/>
        <v>#NUM!</v>
      </c>
      <c r="BB1175" s="59" t="e">
        <f t="shared" si="1869"/>
        <v>#NUM!</v>
      </c>
      <c r="BC1175" s="59" t="e">
        <f t="shared" si="1870"/>
        <v>#NUM!</v>
      </c>
      <c r="BD1175" s="59" t="e">
        <f t="shared" si="1871"/>
        <v>#NUM!</v>
      </c>
      <c r="BE1175" s="59" t="e">
        <f t="shared" si="1872"/>
        <v>#NUM!</v>
      </c>
      <c r="BF1175" s="59" t="e">
        <f t="shared" si="1873"/>
        <v>#NUM!</v>
      </c>
      <c r="BG1175" s="59" t="e">
        <f t="shared" si="1874"/>
        <v>#NUM!</v>
      </c>
      <c r="BH1175" s="59" t="e">
        <f t="shared" si="1875"/>
        <v>#NUM!</v>
      </c>
      <c r="BI1175" s="31">
        <f t="shared" si="1876"/>
        <v>2.2400000000000091</v>
      </c>
      <c r="BJ1175" s="61">
        <f t="shared" si="1877"/>
        <v>4.6666666666666856E-2</v>
      </c>
      <c r="BK1175" s="61">
        <f t="shared" si="1878"/>
        <v>3.9298245614035249E-2</v>
      </c>
      <c r="BL1175" s="61">
        <f t="shared" si="1879"/>
        <v>3.3432835820895658E-2</v>
      </c>
      <c r="BM1175" s="61">
        <f t="shared" si="1880"/>
        <v>2.9473684210526437E-2</v>
      </c>
      <c r="BN1175" s="62">
        <f t="shared" si="1881"/>
        <v>0</v>
      </c>
      <c r="BO1175" s="62">
        <f t="shared" si="1882"/>
        <v>2</v>
      </c>
      <c r="BP1175" s="62">
        <f t="shared" si="1883"/>
        <v>48</v>
      </c>
      <c r="BQ1175" s="62">
        <f t="shared" si="1884"/>
        <v>0</v>
      </c>
      <c r="BR1175" s="62">
        <f t="shared" si="1885"/>
        <v>2</v>
      </c>
      <c r="BS1175" s="62">
        <f t="shared" si="1886"/>
        <v>21</v>
      </c>
      <c r="BT1175" s="62">
        <f t="shared" si="1887"/>
        <v>0</v>
      </c>
      <c r="BU1175" s="62">
        <f t="shared" si="1888"/>
        <v>2</v>
      </c>
      <c r="BV1175" s="62">
        <f t="shared" si="1889"/>
        <v>0</v>
      </c>
      <c r="BW1175" s="62">
        <f t="shared" si="1890"/>
        <v>0</v>
      </c>
      <c r="BX1175" s="62">
        <f t="shared" si="1891"/>
        <v>1</v>
      </c>
      <c r="BY1175" s="62">
        <f t="shared" si="1892"/>
        <v>46</v>
      </c>
      <c r="BZ1175" s="63" t="e">
        <f t="shared" si="1893"/>
        <v>#NUM!</v>
      </c>
      <c r="CA1175" s="63" t="e">
        <f t="shared" si="1894"/>
        <v>#NUM!</v>
      </c>
      <c r="CB1175" s="63" t="e">
        <f t="shared" si="1895"/>
        <v>#NUM!</v>
      </c>
      <c r="CC1175" s="63" t="e">
        <f t="shared" si="1896"/>
        <v>#NUM!</v>
      </c>
      <c r="CD1175" s="63" t="e">
        <f t="shared" si="1897"/>
        <v>#NUM!</v>
      </c>
      <c r="CE1175" s="63" t="e">
        <f t="shared" si="1898"/>
        <v>#NUM!</v>
      </c>
      <c r="CF1175" s="63" t="e">
        <f t="shared" si="1899"/>
        <v>#NUM!</v>
      </c>
      <c r="CG1175" s="63" t="e">
        <f t="shared" si="1900"/>
        <v>#NUM!</v>
      </c>
    </row>
    <row r="1176" spans="4:85" ht="26.25" customHeight="1" x14ac:dyDescent="0.25">
      <c r="D1176" s="37">
        <v>33</v>
      </c>
      <c r="G1176" s="78">
        <v>318.47000000000003</v>
      </c>
      <c r="H1176" s="41">
        <f t="shared" si="1851"/>
        <v>318.55</v>
      </c>
      <c r="I1176" s="42">
        <f t="shared" si="1901"/>
        <v>318.47000000000003</v>
      </c>
      <c r="J1176" s="43">
        <f t="shared" si="1852"/>
        <v>-3.3493474005911545E-4</v>
      </c>
      <c r="K1176" s="44">
        <f t="shared" si="1853"/>
        <v>-0.1066666666666265</v>
      </c>
      <c r="L1176" s="76" t="s">
        <v>466</v>
      </c>
      <c r="M1176" s="127"/>
      <c r="N1176" s="46">
        <f t="shared" si="1854"/>
        <v>318.57666666666665</v>
      </c>
      <c r="O1176" s="46"/>
      <c r="P1176" s="37">
        <v>318.55</v>
      </c>
      <c r="Q1176" s="46">
        <v>-0.2</v>
      </c>
      <c r="R1176" s="40">
        <v>318.79000000000002</v>
      </c>
      <c r="S1176" s="78"/>
      <c r="T1176" s="78">
        <v>318.58999999999997</v>
      </c>
      <c r="U1176" s="47" t="str">
        <f t="shared" si="1855"/>
        <v/>
      </c>
      <c r="V1176" s="47" t="str">
        <f t="shared" si="1856"/>
        <v/>
      </c>
      <c r="W1176" s="50"/>
      <c r="X1176" s="50"/>
      <c r="Y1176" s="50"/>
      <c r="Z1176" s="50"/>
      <c r="AA1176" s="50"/>
      <c r="AB1176" s="50"/>
      <c r="AC1176" s="50"/>
      <c r="AD1176" s="50"/>
      <c r="AE1176" s="51" t="str">
        <f t="shared" si="1857"/>
        <v/>
      </c>
      <c r="AF1176" s="51" t="str">
        <f t="shared" si="1858"/>
        <v/>
      </c>
      <c r="AG1176" s="51" t="str">
        <f t="shared" si="1859"/>
        <v/>
      </c>
      <c r="AH1176" s="51">
        <f t="shared" si="1860"/>
        <v>33</v>
      </c>
      <c r="AI1176" s="52">
        <f t="shared" si="1861"/>
        <v>318.55</v>
      </c>
      <c r="AJ1176" s="51"/>
      <c r="AK1176" s="53"/>
      <c r="AL1176" s="52"/>
      <c r="AM1176" s="53">
        <f t="shared" si="1862"/>
        <v>48</v>
      </c>
      <c r="AN1176" s="53">
        <f>IF(AJ1176&lt;&gt;"",IF(AJ1176="o",VLOOKUP(AM1176,OpenSect!$A$1:$D$11,2),IF(AJ1176="u",VLOOKUP(AM1176,UpHill!$A$1:$D$35,2),IF(AJ1176="d",VLOOKUP(AM1176,DownHill!$A$3:$D$29,2),IF(AJ1176="f",VLOOKUP(AM1176,FlatUnd!$A$2:$D$30,2),IF(AJ1176="t",VLOOKUP(AM1176,TimeAdd!$A$1:$D$176,2),IF(AJ1176="l",VLOOKUP(AM1176,SLimit!$A$1:$D$8,2),AN1175)))))),AN1175)</f>
        <v>57</v>
      </c>
      <c r="AO1176" s="53">
        <f>IF(AJ1176&lt;&gt;"",IF(AJ1176="o",VLOOKUP(AM1176,OpenSect!$A$1:$D$11,3),IF(AJ1176="u",VLOOKUP(AM1176,UpHill!$A$1:$D$35,3),IF(AJ1176="d",VLOOKUP(AM1176,DownHill!$A$3:$D$29,3),IF(AJ1176="f",VLOOKUP(AM1176,FlatUnd!$A$2:$D$30,3),IF(AJ1176="t",VLOOKUP(AM1176,TimeAdd!$A$1:$D$18,3),IF(AJ1176="l",VLOOKUP(AM1176,SLimit!$A$1:$D$8,3),AO1175)))))),AO1175)</f>
        <v>67</v>
      </c>
      <c r="AP1176" s="53">
        <f>IF(AJ1176&lt;&gt;"",IF(AJ1176="o",VLOOKUP(AM1176,OpenSect!$A$1:$D$11,4),IF(AJ1176="u",VLOOKUP(AM1176,UpHill!$A$1:$D$35,4),IF(AJ1176="d",VLOOKUP(AM1176,DownHill!$A$3:$D$29,4),IF(AJ1176="f",VLOOKUP(AM1176,FlatUnd!$A$2:$D$30,4),IF(AJ1176="t",VLOOKUP(AM1176,TimeAdd!$A$1:$D$18,4),IF(AJ1176="l",VLOOKUP(AM1176,SLimit!$A$1:$D$8,4),AP1175)))))),AP1175)</f>
        <v>76</v>
      </c>
      <c r="AQ1176" s="53">
        <v>100</v>
      </c>
      <c r="AR1176" s="54" t="str">
        <f t="shared" si="1863"/>
        <v xml:space="preserve">Bridge </v>
      </c>
      <c r="AS1176" s="55"/>
      <c r="AT1176" s="55"/>
      <c r="AU1176" s="56" t="e">
        <f>IF(GroupStTimes!$A$8=0,MIN(CB1176,CD1176,CF1176),MIN(BZ1176,CB1176,CD1176,CF1176))</f>
        <v>#NUM!</v>
      </c>
      <c r="AV1176" s="56" t="e">
        <f>IF(GroupStTimes!$A$8=0,MAX(CC1176,CE1176,CG1176),MAX(CA1176,CC1176,CE1176,CG1176))</f>
        <v>#NUM!</v>
      </c>
      <c r="AW1176" s="57" t="str">
        <f t="shared" si="1864"/>
        <v/>
      </c>
      <c r="AX1176" s="58" t="str">
        <f t="shared" si="1865"/>
        <v/>
      </c>
      <c r="AY1176" s="58" t="str">
        <f t="shared" si="1866"/>
        <v/>
      </c>
      <c r="AZ1176" s="31">
        <f t="shared" si="1867"/>
        <v>316.17</v>
      </c>
      <c r="BA1176" s="59" t="e">
        <f t="shared" si="1868"/>
        <v>#NUM!</v>
      </c>
      <c r="BB1176" s="59" t="e">
        <f t="shared" si="1869"/>
        <v>#NUM!</v>
      </c>
      <c r="BC1176" s="59" t="e">
        <f t="shared" si="1870"/>
        <v>#NUM!</v>
      </c>
      <c r="BD1176" s="59" t="e">
        <f t="shared" si="1871"/>
        <v>#NUM!</v>
      </c>
      <c r="BE1176" s="59" t="e">
        <f t="shared" si="1872"/>
        <v>#NUM!</v>
      </c>
      <c r="BF1176" s="59" t="e">
        <f t="shared" si="1873"/>
        <v>#NUM!</v>
      </c>
      <c r="BG1176" s="59" t="e">
        <f t="shared" si="1874"/>
        <v>#NUM!</v>
      </c>
      <c r="BH1176" s="59" t="e">
        <f t="shared" si="1875"/>
        <v>#NUM!</v>
      </c>
      <c r="BI1176" s="31">
        <f t="shared" si="1876"/>
        <v>2.3799999999999955</v>
      </c>
      <c r="BJ1176" s="61">
        <f t="shared" si="1877"/>
        <v>4.9583333333333236E-2</v>
      </c>
      <c r="BK1176" s="61">
        <f t="shared" si="1878"/>
        <v>4.1754385964912204E-2</v>
      </c>
      <c r="BL1176" s="61">
        <f t="shared" si="1879"/>
        <v>3.5522388059701426E-2</v>
      </c>
      <c r="BM1176" s="61">
        <f t="shared" si="1880"/>
        <v>3.1315789473684151E-2</v>
      </c>
      <c r="BN1176" s="62">
        <f t="shared" si="1881"/>
        <v>0</v>
      </c>
      <c r="BO1176" s="62">
        <f t="shared" si="1882"/>
        <v>2</v>
      </c>
      <c r="BP1176" s="62">
        <f t="shared" si="1883"/>
        <v>58</v>
      </c>
      <c r="BQ1176" s="62">
        <f t="shared" si="1884"/>
        <v>0</v>
      </c>
      <c r="BR1176" s="62">
        <f t="shared" si="1885"/>
        <v>2</v>
      </c>
      <c r="BS1176" s="62">
        <f t="shared" si="1886"/>
        <v>30</v>
      </c>
      <c r="BT1176" s="62">
        <f t="shared" si="1887"/>
        <v>0</v>
      </c>
      <c r="BU1176" s="62">
        <f t="shared" si="1888"/>
        <v>2</v>
      </c>
      <c r="BV1176" s="62">
        <f t="shared" si="1889"/>
        <v>8</v>
      </c>
      <c r="BW1176" s="62">
        <f t="shared" si="1890"/>
        <v>0</v>
      </c>
      <c r="BX1176" s="62">
        <f t="shared" si="1891"/>
        <v>1</v>
      </c>
      <c r="BY1176" s="62">
        <f t="shared" si="1892"/>
        <v>53</v>
      </c>
      <c r="BZ1176" s="63" t="e">
        <f t="shared" si="1893"/>
        <v>#NUM!</v>
      </c>
      <c r="CA1176" s="63" t="e">
        <f t="shared" si="1894"/>
        <v>#NUM!</v>
      </c>
      <c r="CB1176" s="63" t="e">
        <f t="shared" si="1895"/>
        <v>#NUM!</v>
      </c>
      <c r="CC1176" s="63" t="e">
        <f t="shared" si="1896"/>
        <v>#NUM!</v>
      </c>
      <c r="CD1176" s="63" t="e">
        <f t="shared" si="1897"/>
        <v>#NUM!</v>
      </c>
      <c r="CE1176" s="63" t="e">
        <f t="shared" si="1898"/>
        <v>#NUM!</v>
      </c>
      <c r="CF1176" s="63" t="e">
        <f t="shared" si="1899"/>
        <v>#NUM!</v>
      </c>
      <c r="CG1176" s="63" t="e">
        <f t="shared" si="1900"/>
        <v>#NUM!</v>
      </c>
    </row>
    <row r="1177" spans="4:85" ht="26.25" customHeight="1" x14ac:dyDescent="0.25">
      <c r="G1177" s="66">
        <f>G1176+Q1177-Q1176</f>
        <v>318.47000000000003</v>
      </c>
      <c r="H1177" s="41">
        <f t="shared" si="1851"/>
        <v>318.64999999999998</v>
      </c>
      <c r="I1177" s="42">
        <f t="shared" si="1901"/>
        <v>318.47000000000003</v>
      </c>
      <c r="J1177" s="43">
        <f t="shared" si="1852"/>
        <v>-7.5360316513314353E-4</v>
      </c>
      <c r="K1177" s="44">
        <f t="shared" si="1853"/>
        <v>-0.23999999999995225</v>
      </c>
      <c r="L1177" s="76" t="s">
        <v>517</v>
      </c>
      <c r="M1177" s="127"/>
      <c r="N1177" s="46">
        <f t="shared" si="1854"/>
        <v>318.70999999999998</v>
      </c>
      <c r="O1177" s="46"/>
      <c r="P1177" s="37">
        <v>318.64999999999998</v>
      </c>
      <c r="Q1177" s="46">
        <v>-0.2</v>
      </c>
      <c r="R1177" s="40">
        <v>318.94</v>
      </c>
      <c r="S1177" s="78"/>
      <c r="T1177" s="78">
        <v>318.74</v>
      </c>
      <c r="U1177" s="47" t="str">
        <f t="shared" si="1855"/>
        <v/>
      </c>
      <c r="V1177" s="47" t="str">
        <f t="shared" si="1856"/>
        <v/>
      </c>
      <c r="W1177" s="50"/>
      <c r="X1177" s="50"/>
      <c r="Y1177" s="50"/>
      <c r="Z1177" s="50"/>
      <c r="AA1177" s="50"/>
      <c r="AB1177" s="50"/>
      <c r="AC1177" s="50"/>
      <c r="AD1177" s="50"/>
      <c r="AE1177" s="51" t="str">
        <f t="shared" si="1857"/>
        <v/>
      </c>
      <c r="AF1177" s="51" t="str">
        <f t="shared" si="1858"/>
        <v/>
      </c>
      <c r="AG1177" s="51" t="str">
        <f t="shared" si="1859"/>
        <v/>
      </c>
      <c r="AH1177" s="51" t="str">
        <f t="shared" si="1860"/>
        <v/>
      </c>
      <c r="AI1177" s="52">
        <f t="shared" si="1861"/>
        <v>318.64999999999998</v>
      </c>
      <c r="AJ1177" s="51"/>
      <c r="AK1177" s="53"/>
      <c r="AL1177" s="52"/>
      <c r="AM1177" s="53">
        <f t="shared" si="1862"/>
        <v>48</v>
      </c>
      <c r="AN1177" s="53">
        <f>IF(AJ1177&lt;&gt;"",IF(AJ1177="o",VLOOKUP(AM1177,OpenSect!$A$1:$D$11,2),IF(AJ1177="u",VLOOKUP(AM1177,UpHill!$A$1:$D$35,2),IF(AJ1177="d",VLOOKUP(AM1177,DownHill!$A$3:$D$29,2),IF(AJ1177="f",VLOOKUP(AM1177,FlatUnd!$A$2:$D$30,2),IF(AJ1177="t",VLOOKUP(AM1177,TimeAdd!$A$1:$D$176,2),IF(AJ1177="l",VLOOKUP(AM1177,SLimit!$A$1:$D$8,2),AN1176)))))),AN1176)</f>
        <v>57</v>
      </c>
      <c r="AO1177" s="53">
        <f>IF(AJ1177&lt;&gt;"",IF(AJ1177="o",VLOOKUP(AM1177,OpenSect!$A$1:$D$11,3),IF(AJ1177="u",VLOOKUP(AM1177,UpHill!$A$1:$D$35,3),IF(AJ1177="d",VLOOKUP(AM1177,DownHill!$A$3:$D$29,3),IF(AJ1177="f",VLOOKUP(AM1177,FlatUnd!$A$2:$D$30,3),IF(AJ1177="t",VLOOKUP(AM1177,TimeAdd!$A$1:$D$18,3),IF(AJ1177="l",VLOOKUP(AM1177,SLimit!$A$1:$D$8,3),AO1176)))))),AO1176)</f>
        <v>67</v>
      </c>
      <c r="AP1177" s="53">
        <f>IF(AJ1177&lt;&gt;"",IF(AJ1177="o",VLOOKUP(AM1177,OpenSect!$A$1:$D$11,4),IF(AJ1177="u",VLOOKUP(AM1177,UpHill!$A$1:$D$35,4),IF(AJ1177="d",VLOOKUP(AM1177,DownHill!$A$3:$D$29,4),IF(AJ1177="f",VLOOKUP(AM1177,FlatUnd!$A$2:$D$30,4),IF(AJ1177="t",VLOOKUP(AM1177,TimeAdd!$A$1:$D$18,4),IF(AJ1177="l",VLOOKUP(AM1177,SLimit!$A$1:$D$8,4),AP1176)))))),AP1176)</f>
        <v>76</v>
      </c>
      <c r="AQ1177" s="53">
        <v>100</v>
      </c>
      <c r="AR1177" s="54" t="str">
        <f t="shared" si="1863"/>
        <v>15 km Stone</v>
      </c>
      <c r="AS1177" s="55"/>
      <c r="AT1177" s="55"/>
      <c r="AU1177" s="56" t="e">
        <f>IF(GroupStTimes!$A$8=0,MIN(CB1177,CD1177,CF1177),MIN(BZ1177,CB1177,CD1177,CF1177))</f>
        <v>#NUM!</v>
      </c>
      <c r="AV1177" s="56" t="e">
        <f>IF(GroupStTimes!$A$8=0,MAX(CC1177,CE1177,CG1177),MAX(CA1177,CC1177,CE1177,CG1177))</f>
        <v>#NUM!</v>
      </c>
      <c r="AW1177" s="57" t="str">
        <f t="shared" si="1864"/>
        <v/>
      </c>
      <c r="AX1177" s="58" t="str">
        <f t="shared" si="1865"/>
        <v/>
      </c>
      <c r="AY1177" s="58" t="str">
        <f t="shared" si="1866"/>
        <v/>
      </c>
      <c r="AZ1177" s="31">
        <f t="shared" si="1867"/>
        <v>316.17</v>
      </c>
      <c r="BA1177" s="59" t="e">
        <f t="shared" si="1868"/>
        <v>#NUM!</v>
      </c>
      <c r="BB1177" s="59" t="e">
        <f t="shared" si="1869"/>
        <v>#NUM!</v>
      </c>
      <c r="BC1177" s="59" t="e">
        <f t="shared" si="1870"/>
        <v>#NUM!</v>
      </c>
      <c r="BD1177" s="59" t="e">
        <f t="shared" si="1871"/>
        <v>#NUM!</v>
      </c>
      <c r="BE1177" s="59" t="e">
        <f t="shared" si="1872"/>
        <v>#NUM!</v>
      </c>
      <c r="BF1177" s="59" t="e">
        <f t="shared" si="1873"/>
        <v>#NUM!</v>
      </c>
      <c r="BG1177" s="59" t="e">
        <f t="shared" si="1874"/>
        <v>#NUM!</v>
      </c>
      <c r="BH1177" s="59" t="e">
        <f t="shared" si="1875"/>
        <v>#NUM!</v>
      </c>
      <c r="BI1177" s="31">
        <f t="shared" si="1876"/>
        <v>2.4799999999999613</v>
      </c>
      <c r="BJ1177" s="61">
        <f t="shared" si="1877"/>
        <v>5.1666666666665861E-2</v>
      </c>
      <c r="BK1177" s="61">
        <f t="shared" si="1878"/>
        <v>4.3508771929823886E-2</v>
      </c>
      <c r="BL1177" s="61">
        <f t="shared" si="1879"/>
        <v>3.701492537313375E-2</v>
      </c>
      <c r="BM1177" s="61">
        <f t="shared" si="1880"/>
        <v>3.2631578947367915E-2</v>
      </c>
      <c r="BN1177" s="62">
        <f t="shared" si="1881"/>
        <v>0</v>
      </c>
      <c r="BO1177" s="62">
        <f t="shared" si="1882"/>
        <v>3</v>
      </c>
      <c r="BP1177" s="62">
        <f t="shared" si="1883"/>
        <v>6</v>
      </c>
      <c r="BQ1177" s="62">
        <f t="shared" si="1884"/>
        <v>0</v>
      </c>
      <c r="BR1177" s="62">
        <f t="shared" si="1885"/>
        <v>2</v>
      </c>
      <c r="BS1177" s="62">
        <f t="shared" si="1886"/>
        <v>37</v>
      </c>
      <c r="BT1177" s="62">
        <f t="shared" si="1887"/>
        <v>0</v>
      </c>
      <c r="BU1177" s="62">
        <f t="shared" si="1888"/>
        <v>2</v>
      </c>
      <c r="BV1177" s="62">
        <f t="shared" si="1889"/>
        <v>13</v>
      </c>
      <c r="BW1177" s="62">
        <f t="shared" si="1890"/>
        <v>0</v>
      </c>
      <c r="BX1177" s="62">
        <f t="shared" si="1891"/>
        <v>1</v>
      </c>
      <c r="BY1177" s="62">
        <f t="shared" si="1892"/>
        <v>57</v>
      </c>
      <c r="BZ1177" s="63" t="e">
        <f t="shared" si="1893"/>
        <v>#NUM!</v>
      </c>
      <c r="CA1177" s="63" t="e">
        <f t="shared" si="1894"/>
        <v>#NUM!</v>
      </c>
      <c r="CB1177" s="63" t="e">
        <f t="shared" si="1895"/>
        <v>#NUM!</v>
      </c>
      <c r="CC1177" s="63" t="e">
        <f t="shared" si="1896"/>
        <v>#NUM!</v>
      </c>
      <c r="CD1177" s="63" t="e">
        <f t="shared" si="1897"/>
        <v>#NUM!</v>
      </c>
      <c r="CE1177" s="63" t="e">
        <f t="shared" si="1898"/>
        <v>#NUM!</v>
      </c>
      <c r="CF1177" s="63" t="e">
        <f t="shared" si="1899"/>
        <v>#NUM!</v>
      </c>
      <c r="CG1177" s="63" t="e">
        <f t="shared" si="1900"/>
        <v>#NUM!</v>
      </c>
    </row>
    <row r="1178" spans="4:85" ht="26.25" customHeight="1" x14ac:dyDescent="0.25">
      <c r="D1178" s="37">
        <v>33</v>
      </c>
      <c r="G1178" s="78">
        <v>318.82</v>
      </c>
      <c r="H1178" s="41">
        <f t="shared" si="1851"/>
        <v>318.91000000000003</v>
      </c>
      <c r="I1178" s="42">
        <f t="shared" si="1901"/>
        <v>318.82</v>
      </c>
      <c r="J1178" s="43">
        <f t="shared" si="1852"/>
        <v>-3.6593271020222772E-4</v>
      </c>
      <c r="K1178" s="44">
        <f t="shared" si="1853"/>
        <v>-0.11666666666667425</v>
      </c>
      <c r="L1178" s="76" t="s">
        <v>1280</v>
      </c>
      <c r="M1178" s="127"/>
      <c r="N1178" s="46">
        <f t="shared" si="1854"/>
        <v>318.93666666666667</v>
      </c>
      <c r="O1178" s="46"/>
      <c r="P1178" s="37">
        <v>318.91000000000003</v>
      </c>
      <c r="Q1178" s="46">
        <v>-0.2</v>
      </c>
      <c r="R1178" s="40">
        <v>319.14999999999998</v>
      </c>
      <c r="S1178" s="78"/>
      <c r="T1178" s="78">
        <v>318.95</v>
      </c>
      <c r="U1178" s="47" t="str">
        <f t="shared" si="1855"/>
        <v/>
      </c>
      <c r="V1178" s="47" t="str">
        <f t="shared" si="1856"/>
        <v/>
      </c>
      <c r="W1178" s="50"/>
      <c r="X1178" s="50"/>
      <c r="Y1178" s="50"/>
      <c r="Z1178" s="50"/>
      <c r="AA1178" s="50"/>
      <c r="AB1178" s="50"/>
      <c r="AC1178" s="50"/>
      <c r="AD1178" s="50"/>
      <c r="AE1178" s="51" t="str">
        <f t="shared" si="1857"/>
        <v/>
      </c>
      <c r="AF1178" s="51" t="str">
        <f t="shared" si="1858"/>
        <v/>
      </c>
      <c r="AG1178" s="51" t="str">
        <f t="shared" si="1859"/>
        <v/>
      </c>
      <c r="AH1178" s="51">
        <f t="shared" si="1860"/>
        <v>33</v>
      </c>
      <c r="AI1178" s="52">
        <f t="shared" si="1861"/>
        <v>318.91000000000003</v>
      </c>
      <c r="AJ1178" s="51" t="s">
        <v>49</v>
      </c>
      <c r="AK1178" s="53"/>
      <c r="AL1178" s="52"/>
      <c r="AM1178" s="53">
        <f t="shared" si="1862"/>
        <v>33</v>
      </c>
      <c r="AN1178" s="53">
        <f>IF(AJ1178&lt;&gt;"",IF(AJ1178="o",VLOOKUP(AM1178,OpenSect!$A$1:$D$11,2),IF(AJ1178="u",VLOOKUP(AM1178,UpHill!$A$1:$D$35,2),IF(AJ1178="d",VLOOKUP(AM1178,DownHill!$A$3:$D$29,2),IF(AJ1178="f",VLOOKUP(AM1178,FlatUnd!$A$2:$D$30,2),IF(AJ1178="t",VLOOKUP(AM1178,TimeAdd!$A$1:$D$176,2),IF(AJ1178="l",VLOOKUP(AM1178,SLimit!$A$1:$D$8,2),AN1177)))))),AN1177)</f>
        <v>37</v>
      </c>
      <c r="AO1178" s="53">
        <f>IF(AJ1178&lt;&gt;"",IF(AJ1178="o",VLOOKUP(AM1178,OpenSect!$A$1:$D$11,3),IF(AJ1178="u",VLOOKUP(AM1178,UpHill!$A$1:$D$35,3),IF(AJ1178="d",VLOOKUP(AM1178,DownHill!$A$3:$D$29,3),IF(AJ1178="f",VLOOKUP(AM1178,FlatUnd!$A$2:$D$30,3),IF(AJ1178="t",VLOOKUP(AM1178,TimeAdd!$A$1:$D$18,3),IF(AJ1178="l",VLOOKUP(AM1178,SLimit!$A$1:$D$8,3),AO1177)))))),AO1177)</f>
        <v>42</v>
      </c>
      <c r="AP1178" s="53">
        <f>IF(AJ1178&lt;&gt;"",IF(AJ1178="o",VLOOKUP(AM1178,OpenSect!$A$1:$D$11,4),IF(AJ1178="u",VLOOKUP(AM1178,UpHill!$A$1:$D$35,4),IF(AJ1178="d",VLOOKUP(AM1178,DownHill!$A$3:$D$29,4),IF(AJ1178="f",VLOOKUP(AM1178,FlatUnd!$A$2:$D$30,4),IF(AJ1178="t",VLOOKUP(AM1178,TimeAdd!$A$1:$D$18,4),IF(AJ1178="l",VLOOKUP(AM1178,SLimit!$A$1:$D$8,4),AP1177)))))),AP1177)</f>
        <v>47</v>
      </c>
      <c r="AQ1178" s="53">
        <v>100</v>
      </c>
      <c r="AR1178" s="54" t="str">
        <f t="shared" si="1863"/>
        <v>Diagramatic sign:  Lane use control by regulatory sign.  For 1,6 km</v>
      </c>
      <c r="AS1178" s="55"/>
      <c r="AT1178" s="55"/>
      <c r="AU1178" s="56" t="e">
        <f>IF(GroupStTimes!$A$8=0,MIN(CB1178,CD1178,CF1178),MIN(BZ1178,CB1178,CD1178,CF1178))</f>
        <v>#NUM!</v>
      </c>
      <c r="AV1178" s="56" t="e">
        <f>IF(GroupStTimes!$A$8=0,MAX(CC1178,CE1178,CG1178),MAX(CA1178,CC1178,CE1178,CG1178))</f>
        <v>#NUM!</v>
      </c>
      <c r="AW1178" s="57" t="str">
        <f t="shared" si="1864"/>
        <v/>
      </c>
      <c r="AX1178" s="58" t="str">
        <f t="shared" si="1865"/>
        <v/>
      </c>
      <c r="AY1178" s="58" t="str">
        <f t="shared" si="1866"/>
        <v/>
      </c>
      <c r="AZ1178" s="31">
        <f t="shared" si="1867"/>
        <v>316.17</v>
      </c>
      <c r="BA1178" s="59" t="e">
        <f t="shared" si="1868"/>
        <v>#NUM!</v>
      </c>
      <c r="BB1178" s="59" t="e">
        <f t="shared" si="1869"/>
        <v>#NUM!</v>
      </c>
      <c r="BC1178" s="59" t="e">
        <f t="shared" si="1870"/>
        <v>#NUM!</v>
      </c>
      <c r="BD1178" s="59" t="e">
        <f t="shared" si="1871"/>
        <v>#NUM!</v>
      </c>
      <c r="BE1178" s="59" t="e">
        <f t="shared" si="1872"/>
        <v>#NUM!</v>
      </c>
      <c r="BF1178" s="59" t="e">
        <f t="shared" si="1873"/>
        <v>#NUM!</v>
      </c>
      <c r="BG1178" s="59" t="e">
        <f t="shared" si="1874"/>
        <v>#NUM!</v>
      </c>
      <c r="BH1178" s="59" t="e">
        <f t="shared" si="1875"/>
        <v>#NUM!</v>
      </c>
      <c r="BI1178" s="31">
        <f t="shared" si="1876"/>
        <v>2.7400000000000091</v>
      </c>
      <c r="BJ1178" s="61">
        <f t="shared" si="1877"/>
        <v>5.708333333333352E-2</v>
      </c>
      <c r="BK1178" s="61">
        <f t="shared" si="1878"/>
        <v>4.8070175438596652E-2</v>
      </c>
      <c r="BL1178" s="61">
        <f t="shared" si="1879"/>
        <v>4.0895522388059838E-2</v>
      </c>
      <c r="BM1178" s="61">
        <f t="shared" si="1880"/>
        <v>3.6052631578947489E-2</v>
      </c>
      <c r="BN1178" s="62">
        <f t="shared" si="1881"/>
        <v>0</v>
      </c>
      <c r="BO1178" s="62">
        <f t="shared" si="1882"/>
        <v>3</v>
      </c>
      <c r="BP1178" s="62">
        <f t="shared" si="1883"/>
        <v>26</v>
      </c>
      <c r="BQ1178" s="62">
        <f t="shared" si="1884"/>
        <v>0</v>
      </c>
      <c r="BR1178" s="62">
        <f t="shared" si="1885"/>
        <v>2</v>
      </c>
      <c r="BS1178" s="62">
        <f t="shared" si="1886"/>
        <v>53</v>
      </c>
      <c r="BT1178" s="62">
        <f t="shared" si="1887"/>
        <v>0</v>
      </c>
      <c r="BU1178" s="62">
        <f t="shared" si="1888"/>
        <v>2</v>
      </c>
      <c r="BV1178" s="62">
        <f t="shared" si="1889"/>
        <v>27</v>
      </c>
      <c r="BW1178" s="62">
        <f t="shared" si="1890"/>
        <v>0</v>
      </c>
      <c r="BX1178" s="62">
        <f t="shared" si="1891"/>
        <v>2</v>
      </c>
      <c r="BY1178" s="62">
        <f t="shared" si="1892"/>
        <v>10</v>
      </c>
      <c r="BZ1178" s="63" t="e">
        <f t="shared" si="1893"/>
        <v>#NUM!</v>
      </c>
      <c r="CA1178" s="63" t="e">
        <f t="shared" si="1894"/>
        <v>#NUM!</v>
      </c>
      <c r="CB1178" s="63" t="e">
        <f t="shared" si="1895"/>
        <v>#NUM!</v>
      </c>
      <c r="CC1178" s="63" t="e">
        <f t="shared" si="1896"/>
        <v>#NUM!</v>
      </c>
      <c r="CD1178" s="63" t="e">
        <f t="shared" si="1897"/>
        <v>#NUM!</v>
      </c>
      <c r="CE1178" s="63" t="e">
        <f t="shared" si="1898"/>
        <v>#NUM!</v>
      </c>
      <c r="CF1178" s="63" t="e">
        <f t="shared" si="1899"/>
        <v>#NUM!</v>
      </c>
      <c r="CG1178" s="63" t="e">
        <f t="shared" si="1900"/>
        <v>#NUM!</v>
      </c>
    </row>
    <row r="1179" spans="4:85" ht="26.25" customHeight="1" x14ac:dyDescent="0.25">
      <c r="G1179" s="78">
        <v>319.63</v>
      </c>
      <c r="H1179" s="41">
        <f t="shared" si="1851"/>
        <v>319.70999999999998</v>
      </c>
      <c r="I1179" s="42">
        <f t="shared" si="1901"/>
        <v>319.63</v>
      </c>
      <c r="J1179" s="43">
        <f t="shared" si="1852"/>
        <v>-3.3371919615393842E-4</v>
      </c>
      <c r="K1179" s="44">
        <f t="shared" si="1853"/>
        <v>-0.10666666666668334</v>
      </c>
      <c r="L1179" s="76" t="s">
        <v>552</v>
      </c>
      <c r="M1179" s="127"/>
      <c r="N1179" s="46">
        <f t="shared" si="1854"/>
        <v>319.73666666666668</v>
      </c>
      <c r="O1179" s="46"/>
      <c r="P1179" s="37">
        <v>319.70999999999998</v>
      </c>
      <c r="Q1179" s="46">
        <v>-0.2</v>
      </c>
      <c r="R1179" s="66">
        <v>319.95</v>
      </c>
      <c r="S1179" s="78"/>
      <c r="T1179" s="78">
        <v>319.75</v>
      </c>
      <c r="U1179" s="47" t="str">
        <f t="shared" si="1855"/>
        <v/>
      </c>
      <c r="V1179" s="47" t="str">
        <f t="shared" si="1856"/>
        <v/>
      </c>
      <c r="W1179" s="50"/>
      <c r="X1179" s="50"/>
      <c r="Y1179" s="50"/>
      <c r="Z1179" s="50"/>
      <c r="AA1179" s="50"/>
      <c r="AB1179" s="50"/>
      <c r="AC1179" s="50"/>
      <c r="AD1179" s="50"/>
      <c r="AE1179" s="51" t="str">
        <f t="shared" si="1857"/>
        <v/>
      </c>
      <c r="AF1179" s="51" t="str">
        <f t="shared" si="1858"/>
        <v/>
      </c>
      <c r="AG1179" s="51" t="str">
        <f t="shared" si="1859"/>
        <v/>
      </c>
      <c r="AH1179" s="51" t="str">
        <f t="shared" si="1860"/>
        <v/>
      </c>
      <c r="AI1179" s="52">
        <f t="shared" si="1861"/>
        <v>319.70999999999998</v>
      </c>
      <c r="AJ1179" s="51"/>
      <c r="AK1179" s="53"/>
      <c r="AL1179" s="52"/>
      <c r="AM1179" s="53">
        <f t="shared" si="1862"/>
        <v>33</v>
      </c>
      <c r="AN1179" s="53">
        <f>IF(AJ1179&lt;&gt;"",IF(AJ1179="o",VLOOKUP(AM1179,OpenSect!$A$1:$D$11,2),IF(AJ1179="u",VLOOKUP(AM1179,UpHill!$A$1:$D$35,2),IF(AJ1179="d",VLOOKUP(AM1179,DownHill!$A$3:$D$29,2),IF(AJ1179="f",VLOOKUP(AM1179,FlatUnd!$A$2:$D$30,2),IF(AJ1179="t",VLOOKUP(AM1179,TimeAdd!$A$1:$D$176,2),IF(AJ1179="l",VLOOKUP(AM1179,SLimit!$A$1:$D$8,2),AN1178)))))),AN1178)</f>
        <v>37</v>
      </c>
      <c r="AO1179" s="53">
        <f>IF(AJ1179&lt;&gt;"",IF(AJ1179="o",VLOOKUP(AM1179,OpenSect!$A$1:$D$11,3),IF(AJ1179="u",VLOOKUP(AM1179,UpHill!$A$1:$D$35,3),IF(AJ1179="d",VLOOKUP(AM1179,DownHill!$A$3:$D$29,3),IF(AJ1179="f",VLOOKUP(AM1179,FlatUnd!$A$2:$D$30,3),IF(AJ1179="t",VLOOKUP(AM1179,TimeAdd!$A$1:$D$18,3),IF(AJ1179="l",VLOOKUP(AM1179,SLimit!$A$1:$D$8,3),AO1178)))))),AO1178)</f>
        <v>42</v>
      </c>
      <c r="AP1179" s="53">
        <f>IF(AJ1179&lt;&gt;"",IF(AJ1179="o",VLOOKUP(AM1179,OpenSect!$A$1:$D$11,4),IF(AJ1179="u",VLOOKUP(AM1179,UpHill!$A$1:$D$35,4),IF(AJ1179="d",VLOOKUP(AM1179,DownHill!$A$3:$D$29,4),IF(AJ1179="f",VLOOKUP(AM1179,FlatUnd!$A$2:$D$30,4),IF(AJ1179="t",VLOOKUP(AM1179,TimeAdd!$A$1:$D$18,4),IF(AJ1179="l",VLOOKUP(AM1179,SLimit!$A$1:$D$8,4),AP1178)))))),AP1178)</f>
        <v>47</v>
      </c>
      <c r="AQ1179" s="53">
        <v>100</v>
      </c>
      <c r="AR1179" s="54" t="str">
        <f t="shared" si="1863"/>
        <v>16 km stone on it's side.</v>
      </c>
      <c r="AS1179" s="55"/>
      <c r="AT1179" s="55"/>
      <c r="AU1179" s="56" t="e">
        <f>IF(GroupStTimes!$A$8=0,MIN(CB1179,CD1179,CF1179),MIN(BZ1179,CB1179,CD1179,CF1179))</f>
        <v>#NUM!</v>
      </c>
      <c r="AV1179" s="56" t="e">
        <f>IF(GroupStTimes!$A$8=0,MAX(CC1179,CE1179,CG1179),MAX(CA1179,CC1179,CE1179,CG1179))</f>
        <v>#NUM!</v>
      </c>
      <c r="AW1179" s="57" t="str">
        <f t="shared" si="1864"/>
        <v/>
      </c>
      <c r="AX1179" s="58" t="str">
        <f t="shared" si="1865"/>
        <v/>
      </c>
      <c r="AY1179" s="58" t="str">
        <f t="shared" si="1866"/>
        <v/>
      </c>
      <c r="AZ1179" s="31">
        <f t="shared" si="1867"/>
        <v>318.91000000000003</v>
      </c>
      <c r="BA1179" s="59" t="e">
        <f t="shared" si="1868"/>
        <v>#NUM!</v>
      </c>
      <c r="BB1179" s="59" t="e">
        <f t="shared" si="1869"/>
        <v>#NUM!</v>
      </c>
      <c r="BC1179" s="59" t="e">
        <f t="shared" si="1870"/>
        <v>#NUM!</v>
      </c>
      <c r="BD1179" s="59" t="e">
        <f t="shared" si="1871"/>
        <v>#NUM!</v>
      </c>
      <c r="BE1179" s="59" t="e">
        <f t="shared" si="1872"/>
        <v>#NUM!</v>
      </c>
      <c r="BF1179" s="59" t="e">
        <f t="shared" si="1873"/>
        <v>#NUM!</v>
      </c>
      <c r="BG1179" s="59" t="e">
        <f t="shared" si="1874"/>
        <v>#NUM!</v>
      </c>
      <c r="BH1179" s="59" t="e">
        <f t="shared" si="1875"/>
        <v>#NUM!</v>
      </c>
      <c r="BI1179" s="31">
        <f t="shared" si="1876"/>
        <v>0.79999999999995453</v>
      </c>
      <c r="BJ1179" s="61">
        <f t="shared" si="1877"/>
        <v>2.4242424242422865E-2</v>
      </c>
      <c r="BK1179" s="61">
        <f t="shared" si="1878"/>
        <v>2.1621621621620391E-2</v>
      </c>
      <c r="BL1179" s="61">
        <f t="shared" si="1879"/>
        <v>1.9047619047617963E-2</v>
      </c>
      <c r="BM1179" s="61">
        <f t="shared" si="1880"/>
        <v>1.7021276595743713E-2</v>
      </c>
      <c r="BN1179" s="62">
        <f t="shared" si="1881"/>
        <v>0</v>
      </c>
      <c r="BO1179" s="62">
        <f t="shared" si="1882"/>
        <v>1</v>
      </c>
      <c r="BP1179" s="62">
        <f t="shared" si="1883"/>
        <v>27</v>
      </c>
      <c r="BQ1179" s="62">
        <f t="shared" si="1884"/>
        <v>0</v>
      </c>
      <c r="BR1179" s="62">
        <f t="shared" si="1885"/>
        <v>1</v>
      </c>
      <c r="BS1179" s="62">
        <f t="shared" si="1886"/>
        <v>18</v>
      </c>
      <c r="BT1179" s="62">
        <f t="shared" si="1887"/>
        <v>0</v>
      </c>
      <c r="BU1179" s="62">
        <f t="shared" si="1888"/>
        <v>1</v>
      </c>
      <c r="BV1179" s="62">
        <f t="shared" si="1889"/>
        <v>9</v>
      </c>
      <c r="BW1179" s="62">
        <f t="shared" si="1890"/>
        <v>0</v>
      </c>
      <c r="BX1179" s="62">
        <f t="shared" si="1891"/>
        <v>1</v>
      </c>
      <c r="BY1179" s="62">
        <f t="shared" si="1892"/>
        <v>1</v>
      </c>
      <c r="BZ1179" s="63" t="e">
        <f t="shared" si="1893"/>
        <v>#NUM!</v>
      </c>
      <c r="CA1179" s="63" t="e">
        <f t="shared" si="1894"/>
        <v>#NUM!</v>
      </c>
      <c r="CB1179" s="63" t="e">
        <f t="shared" si="1895"/>
        <v>#NUM!</v>
      </c>
      <c r="CC1179" s="63" t="e">
        <f t="shared" si="1896"/>
        <v>#NUM!</v>
      </c>
      <c r="CD1179" s="63" t="e">
        <f t="shared" si="1897"/>
        <v>#NUM!</v>
      </c>
      <c r="CE1179" s="63" t="e">
        <f t="shared" si="1898"/>
        <v>#NUM!</v>
      </c>
      <c r="CF1179" s="63" t="e">
        <f t="shared" si="1899"/>
        <v>#NUM!</v>
      </c>
      <c r="CG1179" s="63" t="e">
        <f t="shared" si="1900"/>
        <v>#NUM!</v>
      </c>
    </row>
    <row r="1180" spans="4:85" ht="26.25" customHeight="1" x14ac:dyDescent="0.25">
      <c r="G1180" s="77">
        <v>320.35000000000002</v>
      </c>
      <c r="H1180" s="41">
        <f t="shared" si="1851"/>
        <v>320.35000000000002</v>
      </c>
      <c r="I1180" s="42">
        <f t="shared" si="1901"/>
        <v>320.35000000000002</v>
      </c>
      <c r="J1180" s="43">
        <f t="shared" si="1852"/>
        <v>1.0405285885397674E-5</v>
      </c>
      <c r="K1180" s="44">
        <f t="shared" si="1853"/>
        <v>3.3333333333871451E-3</v>
      </c>
      <c r="L1180" s="76" t="s">
        <v>1278</v>
      </c>
      <c r="M1180" s="127"/>
      <c r="N1180" s="46">
        <f t="shared" si="1854"/>
        <v>320.34666666666664</v>
      </c>
      <c r="O1180" s="46"/>
      <c r="P1180" s="37">
        <v>320.35000000000002</v>
      </c>
      <c r="Q1180" s="46">
        <v>-0.2</v>
      </c>
      <c r="R1180" s="40">
        <v>320.55</v>
      </c>
      <c r="S1180" s="78"/>
      <c r="T1180" s="78">
        <v>320.33999999999997</v>
      </c>
      <c r="U1180" s="47" t="str">
        <f t="shared" si="1855"/>
        <v/>
      </c>
      <c r="V1180" s="47" t="str">
        <f t="shared" si="1856"/>
        <v/>
      </c>
      <c r="W1180" s="50"/>
      <c r="X1180" s="50"/>
      <c r="Y1180" s="50"/>
      <c r="Z1180" s="50"/>
      <c r="AA1180" s="50"/>
      <c r="AB1180" s="50"/>
      <c r="AC1180" s="50"/>
      <c r="AD1180" s="50"/>
      <c r="AE1180" s="51" t="str">
        <f t="shared" si="1857"/>
        <v/>
      </c>
      <c r="AF1180" s="51" t="str">
        <f t="shared" si="1858"/>
        <v/>
      </c>
      <c r="AG1180" s="51" t="str">
        <f t="shared" si="1859"/>
        <v/>
      </c>
      <c r="AH1180" s="51" t="str">
        <f t="shared" si="1860"/>
        <v/>
      </c>
      <c r="AI1180" s="52">
        <f t="shared" si="1861"/>
        <v>320.35000000000002</v>
      </c>
      <c r="AJ1180" s="51"/>
      <c r="AK1180" s="53"/>
      <c r="AL1180" s="52"/>
      <c r="AM1180" s="53">
        <f t="shared" si="1862"/>
        <v>33</v>
      </c>
      <c r="AN1180" s="53">
        <f>IF(AJ1180&lt;&gt;"",IF(AJ1180="o",VLOOKUP(AM1180,OpenSect!$A$1:$D$11,2),IF(AJ1180="u",VLOOKUP(AM1180,UpHill!$A$1:$D$35,2),IF(AJ1180="d",VLOOKUP(AM1180,DownHill!$A$3:$D$29,2),IF(AJ1180="f",VLOOKUP(AM1180,FlatUnd!$A$2:$D$30,2),IF(AJ1180="t",VLOOKUP(AM1180,TimeAdd!$A$1:$D$176,2),IF(AJ1180="l",VLOOKUP(AM1180,SLimit!$A$1:$D$8,2),AN1179)))))),AN1179)</f>
        <v>37</v>
      </c>
      <c r="AO1180" s="53">
        <f>IF(AJ1180&lt;&gt;"",IF(AJ1180="o",VLOOKUP(AM1180,OpenSect!$A$1:$D$11,3),IF(AJ1180="u",VLOOKUP(AM1180,UpHill!$A$1:$D$35,3),IF(AJ1180="d",VLOOKUP(AM1180,DownHill!$A$3:$D$29,3),IF(AJ1180="f",VLOOKUP(AM1180,FlatUnd!$A$2:$D$30,3),IF(AJ1180="t",VLOOKUP(AM1180,TimeAdd!$A$1:$D$18,3),IF(AJ1180="l",VLOOKUP(AM1180,SLimit!$A$1:$D$8,3),AO1179)))))),AO1179)</f>
        <v>42</v>
      </c>
      <c r="AP1180" s="53">
        <f>IF(AJ1180&lt;&gt;"",IF(AJ1180="o",VLOOKUP(AM1180,OpenSect!$A$1:$D$11,4),IF(AJ1180="u",VLOOKUP(AM1180,UpHill!$A$1:$D$35,4),IF(AJ1180="d",VLOOKUP(AM1180,DownHill!$A$3:$D$29,4),IF(AJ1180="f",VLOOKUP(AM1180,FlatUnd!$A$2:$D$30,4),IF(AJ1180="t",VLOOKUP(AM1180,TimeAdd!$A$1:$D$18,4),IF(AJ1180="l",VLOOKUP(AM1180,SLimit!$A$1:$D$8,4),AP1179)))))),AP1179)</f>
        <v>47</v>
      </c>
      <c r="AQ1180" s="53">
        <v>100</v>
      </c>
      <c r="AR1180" s="54" t="str">
        <f t="shared" si="1863"/>
        <v>Diagramatic sign:  Traffic movement effected by obstruction.  250m</v>
      </c>
      <c r="AS1180" s="55"/>
      <c r="AT1180" s="55"/>
      <c r="AU1180" s="56" t="e">
        <f>IF(GroupStTimes!$A$8=0,MIN(CB1180,CD1180,CF1180),MIN(BZ1180,CB1180,CD1180,CF1180))</f>
        <v>#NUM!</v>
      </c>
      <c r="AV1180" s="56" t="e">
        <f>IF(GroupStTimes!$A$8=0,MAX(CC1180,CE1180,CG1180),MAX(CA1180,CC1180,CE1180,CG1180))</f>
        <v>#NUM!</v>
      </c>
      <c r="AW1180" s="57" t="str">
        <f t="shared" si="1864"/>
        <v/>
      </c>
      <c r="AX1180" s="58" t="str">
        <f t="shared" si="1865"/>
        <v/>
      </c>
      <c r="AY1180" s="58" t="str">
        <f t="shared" si="1866"/>
        <v/>
      </c>
      <c r="AZ1180" s="31">
        <f t="shared" si="1867"/>
        <v>318.91000000000003</v>
      </c>
      <c r="BA1180" s="59" t="e">
        <f t="shared" si="1868"/>
        <v>#NUM!</v>
      </c>
      <c r="BB1180" s="59" t="e">
        <f t="shared" si="1869"/>
        <v>#NUM!</v>
      </c>
      <c r="BC1180" s="59" t="e">
        <f t="shared" si="1870"/>
        <v>#NUM!</v>
      </c>
      <c r="BD1180" s="59" t="e">
        <f t="shared" si="1871"/>
        <v>#NUM!</v>
      </c>
      <c r="BE1180" s="59" t="e">
        <f t="shared" si="1872"/>
        <v>#NUM!</v>
      </c>
      <c r="BF1180" s="59" t="e">
        <f t="shared" si="1873"/>
        <v>#NUM!</v>
      </c>
      <c r="BG1180" s="59" t="e">
        <f t="shared" si="1874"/>
        <v>#NUM!</v>
      </c>
      <c r="BH1180" s="59" t="e">
        <f t="shared" si="1875"/>
        <v>#NUM!</v>
      </c>
      <c r="BI1180" s="31">
        <f t="shared" si="1876"/>
        <v>1.4399999999999977</v>
      </c>
      <c r="BJ1180" s="61">
        <f t="shared" si="1877"/>
        <v>4.363636363636357E-2</v>
      </c>
      <c r="BK1180" s="61">
        <f t="shared" si="1878"/>
        <v>3.8918918918918854E-2</v>
      </c>
      <c r="BL1180" s="61">
        <f t="shared" si="1879"/>
        <v>3.4285714285714232E-2</v>
      </c>
      <c r="BM1180" s="61">
        <f t="shared" si="1880"/>
        <v>3.0638297872340379E-2</v>
      </c>
      <c r="BN1180" s="62">
        <f t="shared" si="1881"/>
        <v>0</v>
      </c>
      <c r="BO1180" s="62">
        <f t="shared" si="1882"/>
        <v>2</v>
      </c>
      <c r="BP1180" s="62">
        <f t="shared" si="1883"/>
        <v>37</v>
      </c>
      <c r="BQ1180" s="62">
        <f t="shared" si="1884"/>
        <v>0</v>
      </c>
      <c r="BR1180" s="62">
        <f t="shared" si="1885"/>
        <v>2</v>
      </c>
      <c r="BS1180" s="62">
        <f t="shared" si="1886"/>
        <v>20</v>
      </c>
      <c r="BT1180" s="62">
        <f t="shared" si="1887"/>
        <v>0</v>
      </c>
      <c r="BU1180" s="62">
        <f t="shared" si="1888"/>
        <v>2</v>
      </c>
      <c r="BV1180" s="62">
        <f t="shared" si="1889"/>
        <v>3</v>
      </c>
      <c r="BW1180" s="62">
        <f t="shared" si="1890"/>
        <v>0</v>
      </c>
      <c r="BX1180" s="62">
        <f t="shared" si="1891"/>
        <v>1</v>
      </c>
      <c r="BY1180" s="62">
        <f t="shared" si="1892"/>
        <v>50</v>
      </c>
      <c r="BZ1180" s="63" t="e">
        <f t="shared" si="1893"/>
        <v>#NUM!</v>
      </c>
      <c r="CA1180" s="63" t="e">
        <f t="shared" si="1894"/>
        <v>#NUM!</v>
      </c>
      <c r="CB1180" s="63" t="e">
        <f t="shared" si="1895"/>
        <v>#NUM!</v>
      </c>
      <c r="CC1180" s="63" t="e">
        <f t="shared" si="1896"/>
        <v>#NUM!</v>
      </c>
      <c r="CD1180" s="63" t="e">
        <f t="shared" si="1897"/>
        <v>#NUM!</v>
      </c>
      <c r="CE1180" s="63" t="e">
        <f t="shared" si="1898"/>
        <v>#NUM!</v>
      </c>
      <c r="CF1180" s="63" t="e">
        <f t="shared" si="1899"/>
        <v>#NUM!</v>
      </c>
      <c r="CG1180" s="63" t="e">
        <f t="shared" si="1900"/>
        <v>#NUM!</v>
      </c>
    </row>
    <row r="1181" spans="4:85" ht="26.25" customHeight="1" x14ac:dyDescent="0.25">
      <c r="G1181" s="78">
        <v>320.35000000000002</v>
      </c>
      <c r="H1181" s="41">
        <f t="shared" si="1851"/>
        <v>320.44</v>
      </c>
      <c r="I1181" s="42">
        <f t="shared" si="1901"/>
        <v>320.35000000000002</v>
      </c>
      <c r="J1181" s="43">
        <f t="shared" si="1852"/>
        <v>-3.7459029186828323E-4</v>
      </c>
      <c r="K1181" s="44">
        <f t="shared" si="1853"/>
        <v>-0.12000000000000455</v>
      </c>
      <c r="L1181" s="80" t="s">
        <v>553</v>
      </c>
      <c r="M1181" s="129"/>
      <c r="N1181" s="46">
        <f t="shared" si="1854"/>
        <v>320.47000000000003</v>
      </c>
      <c r="O1181" s="46"/>
      <c r="P1181" s="37">
        <v>320.44</v>
      </c>
      <c r="Q1181" s="46">
        <v>-0.2</v>
      </c>
      <c r="R1181" s="40">
        <v>320.69</v>
      </c>
      <c r="S1181" s="78"/>
      <c r="T1181" s="78">
        <v>320.48</v>
      </c>
      <c r="U1181" s="47" t="str">
        <f t="shared" si="1855"/>
        <v/>
      </c>
      <c r="V1181" s="47" t="str">
        <f t="shared" si="1856"/>
        <v/>
      </c>
      <c r="W1181" s="50"/>
      <c r="X1181" s="50"/>
      <c r="Y1181" s="50"/>
      <c r="Z1181" s="50"/>
      <c r="AA1181" s="50"/>
      <c r="AB1181" s="50"/>
      <c r="AC1181" s="50"/>
      <c r="AD1181" s="50"/>
      <c r="AE1181" s="51" t="str">
        <f t="shared" si="1857"/>
        <v/>
      </c>
      <c r="AF1181" s="51" t="str">
        <f t="shared" si="1858"/>
        <v/>
      </c>
      <c r="AG1181" s="51" t="str">
        <f t="shared" si="1859"/>
        <v/>
      </c>
      <c r="AH1181" s="51" t="str">
        <f t="shared" si="1860"/>
        <v/>
      </c>
      <c r="AI1181" s="52">
        <f t="shared" si="1861"/>
        <v>320.44</v>
      </c>
      <c r="AJ1181" s="51"/>
      <c r="AK1181" s="53"/>
      <c r="AL1181" s="52"/>
      <c r="AM1181" s="53">
        <f t="shared" si="1862"/>
        <v>33</v>
      </c>
      <c r="AN1181" s="53">
        <f>IF(AJ1181&lt;&gt;"",IF(AJ1181="o",VLOOKUP(AM1181,OpenSect!$A$1:$D$11,2),IF(AJ1181="u",VLOOKUP(AM1181,UpHill!$A$1:$D$35,2),IF(AJ1181="d",VLOOKUP(AM1181,DownHill!$A$3:$D$29,2),IF(AJ1181="f",VLOOKUP(AM1181,FlatUnd!$A$2:$D$30,2),IF(AJ1181="t",VLOOKUP(AM1181,TimeAdd!$A$1:$D$176,2),IF(AJ1181="l",VLOOKUP(AM1181,SLimit!$A$1:$D$8,2),AN1180)))))),AN1180)</f>
        <v>37</v>
      </c>
      <c r="AO1181" s="53">
        <f>IF(AJ1181&lt;&gt;"",IF(AJ1181="o",VLOOKUP(AM1181,OpenSect!$A$1:$D$11,3),IF(AJ1181="u",VLOOKUP(AM1181,UpHill!$A$1:$D$35,3),IF(AJ1181="d",VLOOKUP(AM1181,DownHill!$A$3:$D$29,3),IF(AJ1181="f",VLOOKUP(AM1181,FlatUnd!$A$2:$D$30,3),IF(AJ1181="t",VLOOKUP(AM1181,TimeAdd!$A$1:$D$18,3),IF(AJ1181="l",VLOOKUP(AM1181,SLimit!$A$1:$D$8,3),AO1180)))))),AO1180)</f>
        <v>42</v>
      </c>
      <c r="AP1181" s="53">
        <f>IF(AJ1181&lt;&gt;"",IF(AJ1181="o",VLOOKUP(AM1181,OpenSect!$A$1:$D$11,4),IF(AJ1181="u",VLOOKUP(AM1181,UpHill!$A$1:$D$35,4),IF(AJ1181="d",VLOOKUP(AM1181,DownHill!$A$3:$D$29,4),IF(AJ1181="f",VLOOKUP(AM1181,FlatUnd!$A$2:$D$30,4),IF(AJ1181="t",VLOOKUP(AM1181,TimeAdd!$A$1:$D$18,4),IF(AJ1181="l",VLOOKUP(AM1181,SLimit!$A$1:$D$8,4),AP1180)))))),AP1180)</f>
        <v>47</v>
      </c>
      <c r="AQ1181" s="53">
        <v>100</v>
      </c>
      <c r="AR1181" s="54" t="str">
        <f t="shared" si="1863"/>
        <v>Warning - Road narrows from one side.</v>
      </c>
      <c r="AS1181" s="55"/>
      <c r="AT1181" s="55"/>
      <c r="AU1181" s="56" t="e">
        <f>IF(GroupStTimes!$A$8=0,MIN(CB1181,CD1181,CF1181),MIN(BZ1181,CB1181,CD1181,CF1181))</f>
        <v>#NUM!</v>
      </c>
      <c r="AV1181" s="56" t="e">
        <f>IF(GroupStTimes!$A$8=0,MAX(CC1181,CE1181,CG1181),MAX(CA1181,CC1181,CE1181,CG1181))</f>
        <v>#NUM!</v>
      </c>
      <c r="AW1181" s="57" t="str">
        <f t="shared" si="1864"/>
        <v/>
      </c>
      <c r="AX1181" s="58" t="str">
        <f t="shared" si="1865"/>
        <v/>
      </c>
      <c r="AY1181" s="58" t="str">
        <f t="shared" si="1866"/>
        <v/>
      </c>
      <c r="AZ1181" s="31">
        <f t="shared" si="1867"/>
        <v>318.91000000000003</v>
      </c>
      <c r="BA1181" s="59" t="e">
        <f t="shared" si="1868"/>
        <v>#NUM!</v>
      </c>
      <c r="BB1181" s="59" t="e">
        <f t="shared" si="1869"/>
        <v>#NUM!</v>
      </c>
      <c r="BC1181" s="59" t="e">
        <f t="shared" si="1870"/>
        <v>#NUM!</v>
      </c>
      <c r="BD1181" s="59" t="e">
        <f t="shared" si="1871"/>
        <v>#NUM!</v>
      </c>
      <c r="BE1181" s="59" t="e">
        <f t="shared" si="1872"/>
        <v>#NUM!</v>
      </c>
      <c r="BF1181" s="59" t="e">
        <f t="shared" si="1873"/>
        <v>#NUM!</v>
      </c>
      <c r="BG1181" s="59" t="e">
        <f t="shared" si="1874"/>
        <v>#NUM!</v>
      </c>
      <c r="BH1181" s="59" t="e">
        <f t="shared" si="1875"/>
        <v>#NUM!</v>
      </c>
      <c r="BI1181" s="31">
        <f t="shared" si="1876"/>
        <v>1.5299999999999727</v>
      </c>
      <c r="BJ1181" s="61">
        <f t="shared" si="1877"/>
        <v>4.6363636363635538E-2</v>
      </c>
      <c r="BK1181" s="61">
        <f t="shared" si="1878"/>
        <v>4.1351351351350617E-2</v>
      </c>
      <c r="BL1181" s="61">
        <f t="shared" si="1879"/>
        <v>3.6428571428570776E-2</v>
      </c>
      <c r="BM1181" s="61">
        <f t="shared" si="1880"/>
        <v>3.2553191489361123E-2</v>
      </c>
      <c r="BN1181" s="62">
        <f t="shared" si="1881"/>
        <v>0</v>
      </c>
      <c r="BO1181" s="62">
        <f t="shared" si="1882"/>
        <v>2</v>
      </c>
      <c r="BP1181" s="62">
        <f t="shared" si="1883"/>
        <v>47</v>
      </c>
      <c r="BQ1181" s="62">
        <f t="shared" si="1884"/>
        <v>0</v>
      </c>
      <c r="BR1181" s="62">
        <f t="shared" si="1885"/>
        <v>2</v>
      </c>
      <c r="BS1181" s="62">
        <f t="shared" si="1886"/>
        <v>29</v>
      </c>
      <c r="BT1181" s="62">
        <f t="shared" si="1887"/>
        <v>0</v>
      </c>
      <c r="BU1181" s="62">
        <f t="shared" si="1888"/>
        <v>2</v>
      </c>
      <c r="BV1181" s="62">
        <f t="shared" si="1889"/>
        <v>11</v>
      </c>
      <c r="BW1181" s="62">
        <f t="shared" si="1890"/>
        <v>0</v>
      </c>
      <c r="BX1181" s="62">
        <f t="shared" si="1891"/>
        <v>1</v>
      </c>
      <c r="BY1181" s="62">
        <f t="shared" si="1892"/>
        <v>57</v>
      </c>
      <c r="BZ1181" s="63" t="e">
        <f t="shared" si="1893"/>
        <v>#NUM!</v>
      </c>
      <c r="CA1181" s="63" t="e">
        <f t="shared" si="1894"/>
        <v>#NUM!</v>
      </c>
      <c r="CB1181" s="63" t="e">
        <f t="shared" si="1895"/>
        <v>#NUM!</v>
      </c>
      <c r="CC1181" s="63" t="e">
        <f t="shared" si="1896"/>
        <v>#NUM!</v>
      </c>
      <c r="CD1181" s="63" t="e">
        <f t="shared" si="1897"/>
        <v>#NUM!</v>
      </c>
      <c r="CE1181" s="63" t="e">
        <f t="shared" si="1898"/>
        <v>#NUM!</v>
      </c>
      <c r="CF1181" s="63" t="e">
        <f t="shared" si="1899"/>
        <v>#NUM!</v>
      </c>
      <c r="CG1181" s="63" t="e">
        <f t="shared" si="1900"/>
        <v>#NUM!</v>
      </c>
    </row>
    <row r="1182" spans="4:85" ht="26.25" customHeight="1" x14ac:dyDescent="0.25">
      <c r="G1182" s="66">
        <f>G1181+Q1182-Q1181</f>
        <v>320.35000000000002</v>
      </c>
      <c r="H1182" s="41">
        <f t="shared" si="1851"/>
        <v>320.95999999999998</v>
      </c>
      <c r="I1182" s="42">
        <f t="shared" si="1901"/>
        <v>320.35000000000002</v>
      </c>
      <c r="J1182" s="43">
        <f t="shared" si="1852"/>
        <v>-2.5284844701108232E-3</v>
      </c>
      <c r="K1182" s="44">
        <f t="shared" si="1853"/>
        <v>-0.81000000000000227</v>
      </c>
      <c r="L1182" s="76" t="s">
        <v>554</v>
      </c>
      <c r="M1182" s="127"/>
      <c r="N1182" s="46">
        <f t="shared" si="1854"/>
        <v>321.16000000000003</v>
      </c>
      <c r="O1182" s="46"/>
      <c r="P1182" s="37">
        <v>320.95999999999998</v>
      </c>
      <c r="Q1182" s="46">
        <v>-0.2</v>
      </c>
      <c r="R1182" s="40">
        <v>321.46999999999997</v>
      </c>
      <c r="S1182" s="77"/>
      <c r="T1182" s="77">
        <v>321.25</v>
      </c>
      <c r="U1182" s="47" t="str">
        <f t="shared" si="1855"/>
        <v/>
      </c>
      <c r="V1182" s="47" t="str">
        <f t="shared" si="1856"/>
        <v/>
      </c>
      <c r="W1182" s="50"/>
      <c r="X1182" s="50"/>
      <c r="Y1182" s="50"/>
      <c r="Z1182" s="50"/>
      <c r="AA1182" s="50"/>
      <c r="AB1182" s="50"/>
      <c r="AC1182" s="50"/>
      <c r="AD1182" s="50"/>
      <c r="AE1182" s="51" t="str">
        <f t="shared" si="1857"/>
        <v/>
      </c>
      <c r="AF1182" s="51" t="str">
        <f t="shared" si="1858"/>
        <v/>
      </c>
      <c r="AG1182" s="51" t="str">
        <f t="shared" si="1859"/>
        <v/>
      </c>
      <c r="AH1182" s="51" t="str">
        <f t="shared" si="1860"/>
        <v/>
      </c>
      <c r="AI1182" s="52">
        <f t="shared" si="1861"/>
        <v>320.95999999999998</v>
      </c>
      <c r="AJ1182" s="51"/>
      <c r="AK1182" s="53"/>
      <c r="AL1182" s="52"/>
      <c r="AM1182" s="53">
        <f t="shared" si="1862"/>
        <v>33</v>
      </c>
      <c r="AN1182" s="53">
        <f>IF(AJ1182&lt;&gt;"",IF(AJ1182="o",VLOOKUP(AM1182,OpenSect!$A$1:$D$11,2),IF(AJ1182="u",VLOOKUP(AM1182,UpHill!$A$1:$D$35,2),IF(AJ1182="d",VLOOKUP(AM1182,DownHill!$A$3:$D$29,2),IF(AJ1182="f",VLOOKUP(AM1182,FlatUnd!$A$2:$D$30,2),IF(AJ1182="t",VLOOKUP(AM1182,TimeAdd!$A$1:$D$176,2),IF(AJ1182="l",VLOOKUP(AM1182,SLimit!$A$1:$D$8,2),AN1181)))))),AN1181)</f>
        <v>37</v>
      </c>
      <c r="AO1182" s="53">
        <f>IF(AJ1182&lt;&gt;"",IF(AJ1182="o",VLOOKUP(AM1182,OpenSect!$A$1:$D$11,3),IF(AJ1182="u",VLOOKUP(AM1182,UpHill!$A$1:$D$35,3),IF(AJ1182="d",VLOOKUP(AM1182,DownHill!$A$3:$D$29,3),IF(AJ1182="f",VLOOKUP(AM1182,FlatUnd!$A$2:$D$30,3),IF(AJ1182="t",VLOOKUP(AM1182,TimeAdd!$A$1:$D$18,3),IF(AJ1182="l",VLOOKUP(AM1182,SLimit!$A$1:$D$8,3),AO1181)))))),AO1181)</f>
        <v>42</v>
      </c>
      <c r="AP1182" s="53">
        <f>IF(AJ1182&lt;&gt;"",IF(AJ1182="o",VLOOKUP(AM1182,OpenSect!$A$1:$D$11,4),IF(AJ1182="u",VLOOKUP(AM1182,UpHill!$A$1:$D$35,4),IF(AJ1182="d",VLOOKUP(AM1182,DownHill!$A$3:$D$29,4),IF(AJ1182="f",VLOOKUP(AM1182,FlatUnd!$A$2:$D$30,4),IF(AJ1182="t",VLOOKUP(AM1182,TimeAdd!$A$1:$D$18,4),IF(AJ1182="l",VLOOKUP(AM1182,SLimit!$A$1:$D$8,4),AP1181)))))),AP1181)</f>
        <v>47</v>
      </c>
      <c r="AQ1182" s="53">
        <v>100</v>
      </c>
      <c r="AR1182" s="54" t="str">
        <f t="shared" si="1863"/>
        <v>Warning - Gentle curve {Left}. { 80  Speed limit  }  Missing 2023-01-28</v>
      </c>
      <c r="AS1182" s="55"/>
      <c r="AT1182" s="55"/>
      <c r="AU1182" s="56" t="e">
        <f>IF(GroupStTimes!$A$8=0,MIN(CB1182,CD1182,CF1182),MIN(BZ1182,CB1182,CD1182,CF1182))</f>
        <v>#NUM!</v>
      </c>
      <c r="AV1182" s="56" t="e">
        <f>IF(GroupStTimes!$A$8=0,MAX(CC1182,CE1182,CG1182),MAX(CA1182,CC1182,CE1182,CG1182))</f>
        <v>#NUM!</v>
      </c>
      <c r="AW1182" s="57" t="str">
        <f t="shared" si="1864"/>
        <v/>
      </c>
      <c r="AX1182" s="58" t="str">
        <f t="shared" si="1865"/>
        <v/>
      </c>
      <c r="AY1182" s="58" t="str">
        <f t="shared" si="1866"/>
        <v/>
      </c>
      <c r="AZ1182" s="31">
        <f t="shared" si="1867"/>
        <v>318.91000000000003</v>
      </c>
      <c r="BA1182" s="59" t="e">
        <f t="shared" si="1868"/>
        <v>#NUM!</v>
      </c>
      <c r="BB1182" s="59" t="e">
        <f t="shared" si="1869"/>
        <v>#NUM!</v>
      </c>
      <c r="BC1182" s="59" t="e">
        <f t="shared" si="1870"/>
        <v>#NUM!</v>
      </c>
      <c r="BD1182" s="59" t="e">
        <f t="shared" si="1871"/>
        <v>#NUM!</v>
      </c>
      <c r="BE1182" s="59" t="e">
        <f t="shared" si="1872"/>
        <v>#NUM!</v>
      </c>
      <c r="BF1182" s="59" t="e">
        <f t="shared" si="1873"/>
        <v>#NUM!</v>
      </c>
      <c r="BG1182" s="59" t="e">
        <f t="shared" si="1874"/>
        <v>#NUM!</v>
      </c>
      <c r="BH1182" s="59" t="e">
        <f t="shared" si="1875"/>
        <v>#NUM!</v>
      </c>
      <c r="BI1182" s="31">
        <f t="shared" si="1876"/>
        <v>2.0499999999999545</v>
      </c>
      <c r="BJ1182" s="61">
        <f t="shared" si="1877"/>
        <v>6.2121212121210745E-2</v>
      </c>
      <c r="BK1182" s="61">
        <f t="shared" si="1878"/>
        <v>5.5405405405404173E-2</v>
      </c>
      <c r="BL1182" s="61">
        <f t="shared" si="1879"/>
        <v>4.8809523809522727E-2</v>
      </c>
      <c r="BM1182" s="61">
        <f t="shared" si="1880"/>
        <v>4.3617021276594774E-2</v>
      </c>
      <c r="BN1182" s="62">
        <f t="shared" si="1881"/>
        <v>0</v>
      </c>
      <c r="BO1182" s="62">
        <f t="shared" si="1882"/>
        <v>3</v>
      </c>
      <c r="BP1182" s="62">
        <f t="shared" si="1883"/>
        <v>44</v>
      </c>
      <c r="BQ1182" s="62">
        <f t="shared" si="1884"/>
        <v>0</v>
      </c>
      <c r="BR1182" s="62">
        <f t="shared" si="1885"/>
        <v>3</v>
      </c>
      <c r="BS1182" s="62">
        <f t="shared" si="1886"/>
        <v>19</v>
      </c>
      <c r="BT1182" s="62">
        <f t="shared" si="1887"/>
        <v>0</v>
      </c>
      <c r="BU1182" s="62">
        <f t="shared" si="1888"/>
        <v>2</v>
      </c>
      <c r="BV1182" s="62">
        <f t="shared" si="1889"/>
        <v>56</v>
      </c>
      <c r="BW1182" s="62">
        <f t="shared" si="1890"/>
        <v>0</v>
      </c>
      <c r="BX1182" s="62">
        <f t="shared" si="1891"/>
        <v>2</v>
      </c>
      <c r="BY1182" s="62">
        <f t="shared" si="1892"/>
        <v>37</v>
      </c>
      <c r="BZ1182" s="63" t="e">
        <f t="shared" si="1893"/>
        <v>#NUM!</v>
      </c>
      <c r="CA1182" s="63" t="e">
        <f t="shared" si="1894"/>
        <v>#NUM!</v>
      </c>
      <c r="CB1182" s="63" t="e">
        <f t="shared" si="1895"/>
        <v>#NUM!</v>
      </c>
      <c r="CC1182" s="63" t="e">
        <f t="shared" si="1896"/>
        <v>#NUM!</v>
      </c>
      <c r="CD1182" s="63" t="e">
        <f t="shared" si="1897"/>
        <v>#NUM!</v>
      </c>
      <c r="CE1182" s="63" t="e">
        <f t="shared" si="1898"/>
        <v>#NUM!</v>
      </c>
      <c r="CF1182" s="63" t="e">
        <f t="shared" si="1899"/>
        <v>#NUM!</v>
      </c>
      <c r="CG1182" s="63" t="e">
        <f t="shared" si="1900"/>
        <v>#NUM!</v>
      </c>
    </row>
    <row r="1183" spans="4:85" ht="26.25" customHeight="1" x14ac:dyDescent="0.25">
      <c r="D1183" s="37">
        <v>49</v>
      </c>
      <c r="G1183" s="78">
        <v>321.20999999999998</v>
      </c>
      <c r="H1183" s="41">
        <f t="shared" si="1851"/>
        <v>321.29000000000002</v>
      </c>
      <c r="I1183" s="42">
        <f t="shared" si="1901"/>
        <v>321.20999999999998</v>
      </c>
      <c r="J1183" s="43">
        <f t="shared" si="1852"/>
        <v>-3.4245509168461023E-4</v>
      </c>
      <c r="K1183" s="44">
        <f t="shared" si="1853"/>
        <v>-0.11000000000001364</v>
      </c>
      <c r="L1183" s="76" t="s">
        <v>555</v>
      </c>
      <c r="M1183" s="127"/>
      <c r="N1183" s="46">
        <f t="shared" si="1854"/>
        <v>321.32</v>
      </c>
      <c r="O1183" s="46"/>
      <c r="P1183" s="37">
        <v>321.29000000000002</v>
      </c>
      <c r="Q1183" s="46">
        <v>-0.2</v>
      </c>
      <c r="R1183" s="40">
        <v>321.54000000000002</v>
      </c>
      <c r="S1183" s="78"/>
      <c r="T1183" s="78">
        <v>321.33</v>
      </c>
      <c r="U1183" s="47" t="str">
        <f t="shared" si="1855"/>
        <v/>
      </c>
      <c r="V1183" s="47" t="str">
        <f t="shared" si="1856"/>
        <v/>
      </c>
      <c r="W1183" s="50"/>
      <c r="X1183" s="50"/>
      <c r="Y1183" s="50"/>
      <c r="Z1183" s="50"/>
      <c r="AA1183" s="50"/>
      <c r="AB1183" s="50"/>
      <c r="AC1183" s="50"/>
      <c r="AD1183" s="50"/>
      <c r="AE1183" s="51" t="str">
        <f t="shared" si="1857"/>
        <v/>
      </c>
      <c r="AF1183" s="51" t="str">
        <f t="shared" si="1858"/>
        <v/>
      </c>
      <c r="AG1183" s="51" t="str">
        <f t="shared" si="1859"/>
        <v/>
      </c>
      <c r="AH1183" s="51">
        <f t="shared" si="1860"/>
        <v>49</v>
      </c>
      <c r="AI1183" s="52">
        <f t="shared" si="1861"/>
        <v>321.29000000000002</v>
      </c>
      <c r="AJ1183" s="51" t="s">
        <v>67</v>
      </c>
      <c r="AK1183" s="53"/>
      <c r="AL1183" s="52"/>
      <c r="AM1183" s="53">
        <f t="shared" si="1862"/>
        <v>49</v>
      </c>
      <c r="AN1183" s="53">
        <f>IF(AJ1183&lt;&gt;"",IF(AJ1183="o",VLOOKUP(AM1183,OpenSect!$A$1:$D$11,2),IF(AJ1183="u",VLOOKUP(AM1183,UpHill!$A$1:$D$35,2),IF(AJ1183="d",VLOOKUP(AM1183,DownHill!$A$3:$D$29,2),IF(AJ1183="f",VLOOKUP(AM1183,FlatUnd!$A$2:$D$30,2),IF(AJ1183="t",VLOOKUP(AM1183,TimeAdd!$A$1:$D$176,2),IF(AJ1183="l",VLOOKUP(AM1183,SLimit!$A$1:$D$8,2),AN1182)))))),AN1182)</f>
        <v>57</v>
      </c>
      <c r="AO1183" s="53">
        <f>IF(AJ1183&lt;&gt;"",IF(AJ1183="o",VLOOKUP(AM1183,OpenSect!$A$1:$D$11,3),IF(AJ1183="u",VLOOKUP(AM1183,UpHill!$A$1:$D$35,3),IF(AJ1183="d",VLOOKUP(AM1183,DownHill!$A$3:$D$29,3),IF(AJ1183="f",VLOOKUP(AM1183,FlatUnd!$A$2:$D$30,3),IF(AJ1183="t",VLOOKUP(AM1183,TimeAdd!$A$1:$D$18,3),IF(AJ1183="l",VLOOKUP(AM1183,SLimit!$A$1:$D$8,3),AO1182)))))),AO1182)</f>
        <v>65</v>
      </c>
      <c r="AP1183" s="53">
        <f>IF(AJ1183&lt;&gt;"",IF(AJ1183="o",VLOOKUP(AM1183,OpenSect!$A$1:$D$11,4),IF(AJ1183="u",VLOOKUP(AM1183,UpHill!$A$1:$D$35,4),IF(AJ1183="d",VLOOKUP(AM1183,DownHill!$A$3:$D$29,4),IF(AJ1183="f",VLOOKUP(AM1183,FlatUnd!$A$2:$D$30,4),IF(AJ1183="t",VLOOKUP(AM1183,TimeAdd!$A$1:$D$18,4),IF(AJ1183="l",VLOOKUP(AM1183,SLimit!$A$1:$D$8,4),AP1182)))))),AP1182)</f>
        <v>72</v>
      </c>
      <c r="AQ1183" s="53">
        <v>100</v>
      </c>
      <c r="AR1183" s="54" t="str">
        <f t="shared" si="1863"/>
        <v>R621 Dannhauser{ straight} / KwaMdakane {right}.</v>
      </c>
      <c r="AS1183" s="55"/>
      <c r="AT1183" s="55"/>
      <c r="AU1183" s="56" t="e">
        <f>IF(GroupStTimes!$A$8=0,MIN(CB1183,CD1183,CF1183),MIN(BZ1183,CB1183,CD1183,CF1183))</f>
        <v>#NUM!</v>
      </c>
      <c r="AV1183" s="56" t="e">
        <f>IF(GroupStTimes!$A$8=0,MAX(CC1183,CE1183,CG1183),MAX(CA1183,CC1183,CE1183,CG1183))</f>
        <v>#NUM!</v>
      </c>
      <c r="AW1183" s="57" t="str">
        <f t="shared" si="1864"/>
        <v/>
      </c>
      <c r="AX1183" s="58" t="str">
        <f t="shared" si="1865"/>
        <v/>
      </c>
      <c r="AY1183" s="58" t="str">
        <f t="shared" si="1866"/>
        <v/>
      </c>
      <c r="AZ1183" s="31">
        <f t="shared" si="1867"/>
        <v>318.91000000000003</v>
      </c>
      <c r="BA1183" s="59" t="e">
        <f t="shared" si="1868"/>
        <v>#NUM!</v>
      </c>
      <c r="BB1183" s="59" t="e">
        <f t="shared" si="1869"/>
        <v>#NUM!</v>
      </c>
      <c r="BC1183" s="59" t="e">
        <f t="shared" si="1870"/>
        <v>#NUM!</v>
      </c>
      <c r="BD1183" s="59" t="e">
        <f t="shared" si="1871"/>
        <v>#NUM!</v>
      </c>
      <c r="BE1183" s="59" t="e">
        <f t="shared" si="1872"/>
        <v>#NUM!</v>
      </c>
      <c r="BF1183" s="59" t="e">
        <f t="shared" si="1873"/>
        <v>#NUM!</v>
      </c>
      <c r="BG1183" s="59" t="e">
        <f t="shared" si="1874"/>
        <v>#NUM!</v>
      </c>
      <c r="BH1183" s="59" t="e">
        <f t="shared" si="1875"/>
        <v>#NUM!</v>
      </c>
      <c r="BI1183" s="31">
        <f t="shared" si="1876"/>
        <v>2.3799999999999955</v>
      </c>
      <c r="BJ1183" s="61">
        <f t="shared" si="1877"/>
        <v>7.2121212121211989E-2</v>
      </c>
      <c r="BK1183" s="61">
        <f t="shared" si="1878"/>
        <v>6.4324324324324195E-2</v>
      </c>
      <c r="BL1183" s="61">
        <f t="shared" si="1879"/>
        <v>5.666666666666656E-2</v>
      </c>
      <c r="BM1183" s="61">
        <f t="shared" si="1880"/>
        <v>5.0638297872340331E-2</v>
      </c>
      <c r="BN1183" s="62">
        <f t="shared" si="1881"/>
        <v>0</v>
      </c>
      <c r="BO1183" s="62">
        <f t="shared" si="1882"/>
        <v>4</v>
      </c>
      <c r="BP1183" s="62">
        <f t="shared" si="1883"/>
        <v>20</v>
      </c>
      <c r="BQ1183" s="62">
        <f t="shared" si="1884"/>
        <v>0</v>
      </c>
      <c r="BR1183" s="62">
        <f t="shared" si="1885"/>
        <v>3</v>
      </c>
      <c r="BS1183" s="62">
        <f t="shared" si="1886"/>
        <v>52</v>
      </c>
      <c r="BT1183" s="62">
        <f t="shared" si="1887"/>
        <v>0</v>
      </c>
      <c r="BU1183" s="62">
        <f t="shared" si="1888"/>
        <v>3</v>
      </c>
      <c r="BV1183" s="62">
        <f t="shared" si="1889"/>
        <v>24</v>
      </c>
      <c r="BW1183" s="62">
        <f t="shared" si="1890"/>
        <v>0</v>
      </c>
      <c r="BX1183" s="62">
        <f t="shared" si="1891"/>
        <v>3</v>
      </c>
      <c r="BY1183" s="62">
        <f t="shared" si="1892"/>
        <v>2</v>
      </c>
      <c r="BZ1183" s="63" t="e">
        <f t="shared" si="1893"/>
        <v>#NUM!</v>
      </c>
      <c r="CA1183" s="63" t="e">
        <f t="shared" si="1894"/>
        <v>#NUM!</v>
      </c>
      <c r="CB1183" s="63" t="e">
        <f t="shared" si="1895"/>
        <v>#NUM!</v>
      </c>
      <c r="CC1183" s="63" t="e">
        <f t="shared" si="1896"/>
        <v>#NUM!</v>
      </c>
      <c r="CD1183" s="63" t="e">
        <f t="shared" si="1897"/>
        <v>#NUM!</v>
      </c>
      <c r="CE1183" s="63" t="e">
        <f t="shared" si="1898"/>
        <v>#NUM!</v>
      </c>
      <c r="CF1183" s="63" t="e">
        <f t="shared" si="1899"/>
        <v>#NUM!</v>
      </c>
      <c r="CG1183" s="63" t="e">
        <f t="shared" si="1900"/>
        <v>#NUM!</v>
      </c>
    </row>
    <row r="1184" spans="4:85" ht="26.25" customHeight="1" x14ac:dyDescent="0.25">
      <c r="D1184" s="37">
        <v>49</v>
      </c>
      <c r="G1184" s="78">
        <v>321.29000000000002</v>
      </c>
      <c r="H1184" s="41">
        <f t="shared" si="1851"/>
        <v>321.38</v>
      </c>
      <c r="I1184" s="42">
        <f t="shared" si="1901"/>
        <v>321.29000000000002</v>
      </c>
      <c r="J1184" s="43">
        <f t="shared" si="1852"/>
        <v>-3.6311950781746784E-4</v>
      </c>
      <c r="K1184" s="44">
        <f t="shared" si="1853"/>
        <v>-0.11666666666667425</v>
      </c>
      <c r="L1184" s="76" t="s">
        <v>388</v>
      </c>
      <c r="M1184" s="127"/>
      <c r="N1184" s="46">
        <f t="shared" si="1854"/>
        <v>321.40666666666669</v>
      </c>
      <c r="O1184" s="46"/>
      <c r="P1184" s="37">
        <v>321.38</v>
      </c>
      <c r="Q1184" s="46">
        <v>-0.2</v>
      </c>
      <c r="R1184" s="40">
        <v>321.62</v>
      </c>
      <c r="S1184" s="78"/>
      <c r="T1184" s="78">
        <v>321.42</v>
      </c>
      <c r="U1184" s="47" t="str">
        <f t="shared" si="1855"/>
        <v/>
      </c>
      <c r="V1184" s="47" t="str">
        <f t="shared" si="1856"/>
        <v/>
      </c>
      <c r="W1184" s="50"/>
      <c r="X1184" s="50"/>
      <c r="Y1184" s="50"/>
      <c r="Z1184" s="50"/>
      <c r="AA1184" s="50"/>
      <c r="AB1184" s="50"/>
      <c r="AC1184" s="50"/>
      <c r="AD1184" s="50"/>
      <c r="AE1184" s="51" t="str">
        <f t="shared" si="1857"/>
        <v/>
      </c>
      <c r="AF1184" s="51" t="str">
        <f t="shared" si="1858"/>
        <v/>
      </c>
      <c r="AG1184" s="51" t="str">
        <f t="shared" si="1859"/>
        <v/>
      </c>
      <c r="AH1184" s="51">
        <f t="shared" si="1860"/>
        <v>49</v>
      </c>
      <c r="AI1184" s="52">
        <f t="shared" si="1861"/>
        <v>321.38</v>
      </c>
      <c r="AJ1184" s="51"/>
      <c r="AK1184" s="53"/>
      <c r="AL1184" s="52"/>
      <c r="AM1184" s="53">
        <f t="shared" si="1862"/>
        <v>49</v>
      </c>
      <c r="AN1184" s="53">
        <f>IF(AJ1184&lt;&gt;"",IF(AJ1184="o",VLOOKUP(AM1184,OpenSect!$A$1:$D$11,2),IF(AJ1184="u",VLOOKUP(AM1184,UpHill!$A$1:$D$35,2),IF(AJ1184="d",VLOOKUP(AM1184,DownHill!$A$3:$D$29,2),IF(AJ1184="f",VLOOKUP(AM1184,FlatUnd!$A$2:$D$30,2),IF(AJ1184="t",VLOOKUP(AM1184,TimeAdd!$A$1:$D$176,2),IF(AJ1184="l",VLOOKUP(AM1184,SLimit!$A$1:$D$8,2),AN1183)))))),AN1183)</f>
        <v>57</v>
      </c>
      <c r="AO1184" s="53">
        <f>IF(AJ1184&lt;&gt;"",IF(AJ1184="o",VLOOKUP(AM1184,OpenSect!$A$1:$D$11,3),IF(AJ1184="u",VLOOKUP(AM1184,UpHill!$A$1:$D$35,3),IF(AJ1184="d",VLOOKUP(AM1184,DownHill!$A$3:$D$29,3),IF(AJ1184="f",VLOOKUP(AM1184,FlatUnd!$A$2:$D$30,3),IF(AJ1184="t",VLOOKUP(AM1184,TimeAdd!$A$1:$D$18,3),IF(AJ1184="l",VLOOKUP(AM1184,SLimit!$A$1:$D$8,3),AO1183)))))),AO1183)</f>
        <v>65</v>
      </c>
      <c r="AP1184" s="53">
        <f>IF(AJ1184&lt;&gt;"",IF(AJ1184="o",VLOOKUP(AM1184,OpenSect!$A$1:$D$11,4),IF(AJ1184="u",VLOOKUP(AM1184,UpHill!$A$1:$D$35,4),IF(AJ1184="d",VLOOKUP(AM1184,DownHill!$A$3:$D$29,4),IF(AJ1184="f",VLOOKUP(AM1184,FlatUnd!$A$2:$D$30,4),IF(AJ1184="t",VLOOKUP(AM1184,TimeAdd!$A$1:$D$18,4),IF(AJ1184="l",VLOOKUP(AM1184,SLimit!$A$1:$D$8,4),AP1183)))))),AP1183)</f>
        <v>72</v>
      </c>
      <c r="AQ1184" s="53">
        <v>100</v>
      </c>
      <c r="AR1184" s="54" t="str">
        <f t="shared" si="1863"/>
        <v>Warning - Side road junction{ right}.</v>
      </c>
      <c r="AS1184" s="55"/>
      <c r="AT1184" s="55"/>
      <c r="AU1184" s="56" t="e">
        <f>IF(GroupStTimes!$A$8=0,MIN(CB1184,CD1184,CF1184),MIN(BZ1184,CB1184,CD1184,CF1184))</f>
        <v>#NUM!</v>
      </c>
      <c r="AV1184" s="56" t="e">
        <f>IF(GroupStTimes!$A$8=0,MAX(CC1184,CE1184,CG1184),MAX(CA1184,CC1184,CE1184,CG1184))</f>
        <v>#NUM!</v>
      </c>
      <c r="AW1184" s="57" t="str">
        <f t="shared" si="1864"/>
        <v/>
      </c>
      <c r="AX1184" s="58" t="str">
        <f t="shared" si="1865"/>
        <v/>
      </c>
      <c r="AY1184" s="58" t="str">
        <f t="shared" si="1866"/>
        <v/>
      </c>
      <c r="AZ1184" s="31">
        <f t="shared" si="1867"/>
        <v>321.29000000000002</v>
      </c>
      <c r="BA1184" s="59" t="e">
        <f t="shared" si="1868"/>
        <v>#NUM!</v>
      </c>
      <c r="BB1184" s="59" t="e">
        <f t="shared" si="1869"/>
        <v>#NUM!</v>
      </c>
      <c r="BC1184" s="59" t="e">
        <f t="shared" si="1870"/>
        <v>#NUM!</v>
      </c>
      <c r="BD1184" s="59" t="e">
        <f t="shared" si="1871"/>
        <v>#NUM!</v>
      </c>
      <c r="BE1184" s="59" t="e">
        <f t="shared" si="1872"/>
        <v>#NUM!</v>
      </c>
      <c r="BF1184" s="59" t="e">
        <f t="shared" si="1873"/>
        <v>#NUM!</v>
      </c>
      <c r="BG1184" s="59" t="e">
        <f t="shared" si="1874"/>
        <v>#NUM!</v>
      </c>
      <c r="BH1184" s="59" t="e">
        <f t="shared" si="1875"/>
        <v>#NUM!</v>
      </c>
      <c r="BI1184" s="31">
        <f t="shared" si="1876"/>
        <v>8.9999999999974989E-2</v>
      </c>
      <c r="BJ1184" s="61">
        <f t="shared" si="1877"/>
        <v>1.8367346938770405E-3</v>
      </c>
      <c r="BK1184" s="61">
        <f t="shared" si="1878"/>
        <v>1.5789473684206139E-3</v>
      </c>
      <c r="BL1184" s="61">
        <f t="shared" si="1879"/>
        <v>1.3846153846149999E-3</v>
      </c>
      <c r="BM1184" s="61">
        <f t="shared" si="1880"/>
        <v>1.2499999999996526E-3</v>
      </c>
      <c r="BN1184" s="62">
        <f t="shared" si="1881"/>
        <v>0</v>
      </c>
      <c r="BO1184" s="62">
        <f t="shared" si="1882"/>
        <v>0</v>
      </c>
      <c r="BP1184" s="62">
        <f t="shared" si="1883"/>
        <v>7</v>
      </c>
      <c r="BQ1184" s="62">
        <f t="shared" si="1884"/>
        <v>0</v>
      </c>
      <c r="BR1184" s="62">
        <f t="shared" si="1885"/>
        <v>0</v>
      </c>
      <c r="BS1184" s="62">
        <f t="shared" si="1886"/>
        <v>6</v>
      </c>
      <c r="BT1184" s="62">
        <f t="shared" si="1887"/>
        <v>0</v>
      </c>
      <c r="BU1184" s="62">
        <f t="shared" si="1888"/>
        <v>0</v>
      </c>
      <c r="BV1184" s="62">
        <f t="shared" si="1889"/>
        <v>5</v>
      </c>
      <c r="BW1184" s="62">
        <f t="shared" si="1890"/>
        <v>0</v>
      </c>
      <c r="BX1184" s="62">
        <f t="shared" si="1891"/>
        <v>0</v>
      </c>
      <c r="BY1184" s="62">
        <f t="shared" si="1892"/>
        <v>4</v>
      </c>
      <c r="BZ1184" s="63" t="e">
        <f t="shared" si="1893"/>
        <v>#NUM!</v>
      </c>
      <c r="CA1184" s="63" t="e">
        <f t="shared" si="1894"/>
        <v>#NUM!</v>
      </c>
      <c r="CB1184" s="63" t="e">
        <f t="shared" si="1895"/>
        <v>#NUM!</v>
      </c>
      <c r="CC1184" s="63" t="e">
        <f t="shared" si="1896"/>
        <v>#NUM!</v>
      </c>
      <c r="CD1184" s="63" t="e">
        <f t="shared" si="1897"/>
        <v>#NUM!</v>
      </c>
      <c r="CE1184" s="63" t="e">
        <f t="shared" si="1898"/>
        <v>#NUM!</v>
      </c>
      <c r="CF1184" s="63" t="e">
        <f t="shared" si="1899"/>
        <v>#NUM!</v>
      </c>
      <c r="CG1184" s="63" t="e">
        <f t="shared" si="1900"/>
        <v>#NUM!</v>
      </c>
    </row>
    <row r="1185" spans="4:85" ht="26.25" customHeight="1" x14ac:dyDescent="0.25">
      <c r="G1185" s="78">
        <v>321.45</v>
      </c>
      <c r="H1185" s="41">
        <f t="shared" si="1851"/>
        <v>321.52999999999997</v>
      </c>
      <c r="I1185" s="42">
        <f t="shared" si="1901"/>
        <v>321.45</v>
      </c>
      <c r="J1185" s="43">
        <f t="shared" si="1852"/>
        <v>-3.421994089281593E-4</v>
      </c>
      <c r="K1185" s="44">
        <f t="shared" si="1853"/>
        <v>-0.1099999999999568</v>
      </c>
      <c r="L1185" s="76" t="s">
        <v>556</v>
      </c>
      <c r="M1185" s="127"/>
      <c r="N1185" s="46">
        <f t="shared" si="1854"/>
        <v>321.55999999999995</v>
      </c>
      <c r="O1185" s="46"/>
      <c r="P1185" s="37">
        <v>321.52999999999997</v>
      </c>
      <c r="Q1185" s="46">
        <v>-0.2</v>
      </c>
      <c r="R1185" s="40">
        <v>321.77999999999997</v>
      </c>
      <c r="S1185" s="78"/>
      <c r="T1185" s="78">
        <v>321.57</v>
      </c>
      <c r="U1185" s="47" t="str">
        <f t="shared" si="1855"/>
        <v/>
      </c>
      <c r="V1185" s="47" t="str">
        <f t="shared" si="1856"/>
        <v/>
      </c>
      <c r="W1185" s="50"/>
      <c r="X1185" s="50"/>
      <c r="Y1185" s="50"/>
      <c r="Z1185" s="50"/>
      <c r="AA1185" s="50"/>
      <c r="AB1185" s="50"/>
      <c r="AC1185" s="50"/>
      <c r="AD1185" s="50"/>
      <c r="AE1185" s="51" t="str">
        <f t="shared" si="1857"/>
        <v/>
      </c>
      <c r="AF1185" s="51" t="str">
        <f t="shared" si="1858"/>
        <v/>
      </c>
      <c r="AG1185" s="51" t="str">
        <f t="shared" si="1859"/>
        <v/>
      </c>
      <c r="AH1185" s="51" t="str">
        <f t="shared" si="1860"/>
        <v/>
      </c>
      <c r="AI1185" s="52">
        <f t="shared" si="1861"/>
        <v>321.52999999999997</v>
      </c>
      <c r="AJ1185" s="51"/>
      <c r="AK1185" s="53"/>
      <c r="AL1185" s="52"/>
      <c r="AM1185" s="53">
        <f t="shared" si="1862"/>
        <v>49</v>
      </c>
      <c r="AN1185" s="53">
        <f>IF(AJ1185&lt;&gt;"",IF(AJ1185="o",VLOOKUP(AM1185,OpenSect!$A$1:$D$11,2),IF(AJ1185="u",VLOOKUP(AM1185,UpHill!$A$1:$D$35,2),IF(AJ1185="d",VLOOKUP(AM1185,DownHill!$A$3:$D$29,2),IF(AJ1185="f",VLOOKUP(AM1185,FlatUnd!$A$2:$D$30,2),IF(AJ1185="t",VLOOKUP(AM1185,TimeAdd!$A$1:$D$176,2),IF(AJ1185="l",VLOOKUP(AM1185,SLimit!$A$1:$D$8,2),AN1184)))))),AN1184)</f>
        <v>57</v>
      </c>
      <c r="AO1185" s="53">
        <f>IF(AJ1185&lt;&gt;"",IF(AJ1185="o",VLOOKUP(AM1185,OpenSect!$A$1:$D$11,3),IF(AJ1185="u",VLOOKUP(AM1185,UpHill!$A$1:$D$35,3),IF(AJ1185="d",VLOOKUP(AM1185,DownHill!$A$3:$D$29,3),IF(AJ1185="f",VLOOKUP(AM1185,FlatUnd!$A$2:$D$30,3),IF(AJ1185="t",VLOOKUP(AM1185,TimeAdd!$A$1:$D$18,3),IF(AJ1185="l",VLOOKUP(AM1185,SLimit!$A$1:$D$8,3),AO1184)))))),AO1184)</f>
        <v>65</v>
      </c>
      <c r="AP1185" s="53">
        <f>IF(AJ1185&lt;&gt;"",IF(AJ1185="o",VLOOKUP(AM1185,OpenSect!$A$1:$D$11,4),IF(AJ1185="u",VLOOKUP(AM1185,UpHill!$A$1:$D$35,4),IF(AJ1185="d",VLOOKUP(AM1185,DownHill!$A$3:$D$29,4),IF(AJ1185="f",VLOOKUP(AM1185,FlatUnd!$A$2:$D$30,4),IF(AJ1185="t",VLOOKUP(AM1185,TimeAdd!$A$1:$D$18,4),IF(AJ1185="l",VLOOKUP(AM1185,SLimit!$A$1:$D$8,4),AP1184)))))),AP1184)</f>
        <v>72</v>
      </c>
      <c r="AQ1185" s="53">
        <v>100</v>
      </c>
      <c r="AR1185" s="54" t="str">
        <f t="shared" si="1863"/>
        <v>KwaMdakane</v>
      </c>
      <c r="AS1185" s="55"/>
      <c r="AT1185" s="55"/>
      <c r="AU1185" s="56" t="e">
        <f>IF(GroupStTimes!$A$8=0,MIN(CB1185,CD1185,CF1185),MIN(BZ1185,CB1185,CD1185,CF1185))</f>
        <v>#NUM!</v>
      </c>
      <c r="AV1185" s="56" t="e">
        <f>IF(GroupStTimes!$A$8=0,MAX(CC1185,CE1185,CG1185),MAX(CA1185,CC1185,CE1185,CG1185))</f>
        <v>#NUM!</v>
      </c>
      <c r="AW1185" s="57" t="str">
        <f t="shared" si="1864"/>
        <v/>
      </c>
      <c r="AX1185" s="58" t="str">
        <f t="shared" si="1865"/>
        <v/>
      </c>
      <c r="AY1185" s="58" t="str">
        <f t="shared" si="1866"/>
        <v/>
      </c>
      <c r="AZ1185" s="31">
        <f t="shared" si="1867"/>
        <v>321.29000000000002</v>
      </c>
      <c r="BA1185" s="59" t="e">
        <f t="shared" si="1868"/>
        <v>#NUM!</v>
      </c>
      <c r="BB1185" s="59" t="e">
        <f t="shared" si="1869"/>
        <v>#NUM!</v>
      </c>
      <c r="BC1185" s="59" t="e">
        <f t="shared" si="1870"/>
        <v>#NUM!</v>
      </c>
      <c r="BD1185" s="59" t="e">
        <f t="shared" si="1871"/>
        <v>#NUM!</v>
      </c>
      <c r="BE1185" s="59" t="e">
        <f t="shared" si="1872"/>
        <v>#NUM!</v>
      </c>
      <c r="BF1185" s="59" t="e">
        <f t="shared" si="1873"/>
        <v>#NUM!</v>
      </c>
      <c r="BG1185" s="59" t="e">
        <f t="shared" si="1874"/>
        <v>#NUM!</v>
      </c>
      <c r="BH1185" s="59" t="e">
        <f t="shared" si="1875"/>
        <v>#NUM!</v>
      </c>
      <c r="BI1185" s="31">
        <f t="shared" si="1876"/>
        <v>0.23999999999995225</v>
      </c>
      <c r="BJ1185" s="61">
        <f t="shared" si="1877"/>
        <v>4.8979591836724951E-3</v>
      </c>
      <c r="BK1185" s="61">
        <f t="shared" si="1878"/>
        <v>4.2105263157886357E-3</v>
      </c>
      <c r="BL1185" s="61">
        <f t="shared" si="1879"/>
        <v>3.6923076923069576E-3</v>
      </c>
      <c r="BM1185" s="61">
        <f t="shared" si="1880"/>
        <v>3.33333333333267E-3</v>
      </c>
      <c r="BN1185" s="62">
        <f t="shared" si="1881"/>
        <v>0</v>
      </c>
      <c r="BO1185" s="62">
        <f t="shared" si="1882"/>
        <v>0</v>
      </c>
      <c r="BP1185" s="62">
        <f t="shared" si="1883"/>
        <v>18</v>
      </c>
      <c r="BQ1185" s="62">
        <f t="shared" si="1884"/>
        <v>0</v>
      </c>
      <c r="BR1185" s="62">
        <f t="shared" si="1885"/>
        <v>0</v>
      </c>
      <c r="BS1185" s="62">
        <f t="shared" si="1886"/>
        <v>15</v>
      </c>
      <c r="BT1185" s="62">
        <f t="shared" si="1887"/>
        <v>0</v>
      </c>
      <c r="BU1185" s="62">
        <f t="shared" si="1888"/>
        <v>0</v>
      </c>
      <c r="BV1185" s="62">
        <f t="shared" si="1889"/>
        <v>13</v>
      </c>
      <c r="BW1185" s="62">
        <f t="shared" si="1890"/>
        <v>0</v>
      </c>
      <c r="BX1185" s="62">
        <f t="shared" si="1891"/>
        <v>0</v>
      </c>
      <c r="BY1185" s="62">
        <f t="shared" si="1892"/>
        <v>12</v>
      </c>
      <c r="BZ1185" s="63" t="e">
        <f t="shared" si="1893"/>
        <v>#NUM!</v>
      </c>
      <c r="CA1185" s="63" t="e">
        <f t="shared" si="1894"/>
        <v>#NUM!</v>
      </c>
      <c r="CB1185" s="63" t="e">
        <f t="shared" si="1895"/>
        <v>#NUM!</v>
      </c>
      <c r="CC1185" s="63" t="e">
        <f t="shared" si="1896"/>
        <v>#NUM!</v>
      </c>
      <c r="CD1185" s="63" t="e">
        <f t="shared" si="1897"/>
        <v>#NUM!</v>
      </c>
      <c r="CE1185" s="63" t="e">
        <f t="shared" si="1898"/>
        <v>#NUM!</v>
      </c>
      <c r="CF1185" s="63" t="e">
        <f t="shared" si="1899"/>
        <v>#NUM!</v>
      </c>
      <c r="CG1185" s="63" t="e">
        <f t="shared" si="1900"/>
        <v>#NUM!</v>
      </c>
    </row>
    <row r="1186" spans="4:85" ht="26.25" customHeight="1" x14ac:dyDescent="0.25">
      <c r="G1186" s="78">
        <v>321.7</v>
      </c>
      <c r="H1186" s="41">
        <f t="shared" si="1851"/>
        <v>321.77999999999997</v>
      </c>
      <c r="I1186" s="42">
        <f t="shared" si="1901"/>
        <v>321.7</v>
      </c>
      <c r="J1186" s="43">
        <f t="shared" si="1852"/>
        <v>-3.4193347839588686E-4</v>
      </c>
      <c r="K1186" s="44">
        <f t="shared" si="1853"/>
        <v>-0.1099999999999568</v>
      </c>
      <c r="L1186" s="76" t="s">
        <v>543</v>
      </c>
      <c r="M1186" s="127"/>
      <c r="N1186" s="46">
        <f t="shared" si="1854"/>
        <v>321.80999999999995</v>
      </c>
      <c r="O1186" s="46"/>
      <c r="P1186" s="37">
        <v>321.77999999999997</v>
      </c>
      <c r="Q1186" s="46">
        <v>-0.2</v>
      </c>
      <c r="R1186" s="40">
        <v>322.02999999999997</v>
      </c>
      <c r="S1186" s="78"/>
      <c r="T1186" s="78">
        <v>321.82</v>
      </c>
      <c r="U1186" s="47" t="str">
        <f t="shared" si="1855"/>
        <v/>
      </c>
      <c r="V1186" s="47" t="str">
        <f t="shared" si="1856"/>
        <v/>
      </c>
      <c r="W1186" s="50"/>
      <c r="X1186" s="50"/>
      <c r="Y1186" s="50"/>
      <c r="Z1186" s="50"/>
      <c r="AA1186" s="50"/>
      <c r="AB1186" s="50"/>
      <c r="AC1186" s="50"/>
      <c r="AD1186" s="50"/>
      <c r="AE1186" s="51" t="str">
        <f t="shared" si="1857"/>
        <v/>
      </c>
      <c r="AF1186" s="51" t="str">
        <f t="shared" si="1858"/>
        <v/>
      </c>
      <c r="AG1186" s="51" t="str">
        <f t="shared" si="1859"/>
        <v/>
      </c>
      <c r="AH1186" s="51" t="str">
        <f t="shared" si="1860"/>
        <v/>
      </c>
      <c r="AI1186" s="52">
        <f t="shared" si="1861"/>
        <v>321.77999999999997</v>
      </c>
      <c r="AJ1186" s="51"/>
      <c r="AK1186" s="53"/>
      <c r="AL1186" s="52"/>
      <c r="AM1186" s="53">
        <f t="shared" si="1862"/>
        <v>49</v>
      </c>
      <c r="AN1186" s="53">
        <f>IF(AJ1186&lt;&gt;"",IF(AJ1186="o",VLOOKUP(AM1186,OpenSect!$A$1:$D$11,2),IF(AJ1186="u",VLOOKUP(AM1186,UpHill!$A$1:$D$35,2),IF(AJ1186="d",VLOOKUP(AM1186,DownHill!$A$3:$D$29,2),IF(AJ1186="f",VLOOKUP(AM1186,FlatUnd!$A$2:$D$30,2),IF(AJ1186="t",VLOOKUP(AM1186,TimeAdd!$A$1:$D$176,2),IF(AJ1186="l",VLOOKUP(AM1186,SLimit!$A$1:$D$8,2),AN1185)))))),AN1185)</f>
        <v>57</v>
      </c>
      <c r="AO1186" s="53">
        <f>IF(AJ1186&lt;&gt;"",IF(AJ1186="o",VLOOKUP(AM1186,OpenSect!$A$1:$D$11,3),IF(AJ1186="u",VLOOKUP(AM1186,UpHill!$A$1:$D$35,3),IF(AJ1186="d",VLOOKUP(AM1186,DownHill!$A$3:$D$29,3),IF(AJ1186="f",VLOOKUP(AM1186,FlatUnd!$A$2:$D$30,3),IF(AJ1186="t",VLOOKUP(AM1186,TimeAdd!$A$1:$D$18,3),IF(AJ1186="l",VLOOKUP(AM1186,SLimit!$A$1:$D$8,3),AO1185)))))),AO1185)</f>
        <v>65</v>
      </c>
      <c r="AP1186" s="53">
        <f>IF(AJ1186&lt;&gt;"",IF(AJ1186="o",VLOOKUP(AM1186,OpenSect!$A$1:$D$11,4),IF(AJ1186="u",VLOOKUP(AM1186,UpHill!$A$1:$D$35,4),IF(AJ1186="d",VLOOKUP(AM1186,DownHill!$A$3:$D$29,4),IF(AJ1186="f",VLOOKUP(AM1186,FlatUnd!$A$2:$D$30,4),IF(AJ1186="t",VLOOKUP(AM1186,TimeAdd!$A$1:$D$18,4),IF(AJ1186="l",VLOOKUP(AM1186,SLimit!$A$1:$D$8,4),AP1185)))))),AP1185)</f>
        <v>72</v>
      </c>
      <c r="AQ1186" s="53">
        <v>100</v>
      </c>
      <c r="AR1186" s="54" t="str">
        <f t="shared" si="1863"/>
        <v xml:space="preserve">80  Speed limit. </v>
      </c>
      <c r="AS1186" s="55"/>
      <c r="AT1186" s="55"/>
      <c r="AU1186" s="56" t="e">
        <f>IF(GroupStTimes!$A$8=0,MIN(CB1186,CD1186,CF1186),MIN(BZ1186,CB1186,CD1186,CF1186))</f>
        <v>#NUM!</v>
      </c>
      <c r="AV1186" s="56" t="e">
        <f>IF(GroupStTimes!$A$8=0,MAX(CC1186,CE1186,CG1186),MAX(CA1186,CC1186,CE1186,CG1186))</f>
        <v>#NUM!</v>
      </c>
      <c r="AW1186" s="57" t="str">
        <f t="shared" si="1864"/>
        <v/>
      </c>
      <c r="AX1186" s="58" t="str">
        <f t="shared" si="1865"/>
        <v/>
      </c>
      <c r="AY1186" s="58" t="str">
        <f t="shared" si="1866"/>
        <v/>
      </c>
      <c r="AZ1186" s="31">
        <f t="shared" si="1867"/>
        <v>321.29000000000002</v>
      </c>
      <c r="BA1186" s="59" t="e">
        <f t="shared" si="1868"/>
        <v>#NUM!</v>
      </c>
      <c r="BB1186" s="59" t="e">
        <f t="shared" si="1869"/>
        <v>#NUM!</v>
      </c>
      <c r="BC1186" s="59" t="e">
        <f t="shared" si="1870"/>
        <v>#NUM!</v>
      </c>
      <c r="BD1186" s="59" t="e">
        <f t="shared" si="1871"/>
        <v>#NUM!</v>
      </c>
      <c r="BE1186" s="59" t="e">
        <f t="shared" si="1872"/>
        <v>#NUM!</v>
      </c>
      <c r="BF1186" s="59" t="e">
        <f t="shared" si="1873"/>
        <v>#NUM!</v>
      </c>
      <c r="BG1186" s="59" t="e">
        <f t="shared" si="1874"/>
        <v>#NUM!</v>
      </c>
      <c r="BH1186" s="59" t="e">
        <f t="shared" si="1875"/>
        <v>#NUM!</v>
      </c>
      <c r="BI1186" s="31">
        <f t="shared" si="1876"/>
        <v>0.48999999999995225</v>
      </c>
      <c r="BJ1186" s="61">
        <f t="shared" si="1877"/>
        <v>9.9999999999990253E-3</v>
      </c>
      <c r="BK1186" s="61">
        <f t="shared" si="1878"/>
        <v>8.5964912280693372E-3</v>
      </c>
      <c r="BL1186" s="61">
        <f t="shared" si="1879"/>
        <v>7.5384615384608035E-3</v>
      </c>
      <c r="BM1186" s="61">
        <f t="shared" si="1880"/>
        <v>6.8055555555548925E-3</v>
      </c>
      <c r="BN1186" s="62">
        <f t="shared" si="1881"/>
        <v>0</v>
      </c>
      <c r="BO1186" s="62">
        <f t="shared" si="1882"/>
        <v>0</v>
      </c>
      <c r="BP1186" s="62">
        <f t="shared" si="1883"/>
        <v>36</v>
      </c>
      <c r="BQ1186" s="62">
        <f t="shared" si="1884"/>
        <v>0</v>
      </c>
      <c r="BR1186" s="62">
        <f t="shared" si="1885"/>
        <v>0</v>
      </c>
      <c r="BS1186" s="62">
        <f t="shared" si="1886"/>
        <v>31</v>
      </c>
      <c r="BT1186" s="62">
        <f t="shared" si="1887"/>
        <v>0</v>
      </c>
      <c r="BU1186" s="62">
        <f t="shared" si="1888"/>
        <v>0</v>
      </c>
      <c r="BV1186" s="62">
        <f t="shared" si="1889"/>
        <v>27</v>
      </c>
      <c r="BW1186" s="62">
        <f t="shared" si="1890"/>
        <v>0</v>
      </c>
      <c r="BX1186" s="62">
        <f t="shared" si="1891"/>
        <v>0</v>
      </c>
      <c r="BY1186" s="62">
        <f t="shared" si="1892"/>
        <v>24</v>
      </c>
      <c r="BZ1186" s="63" t="e">
        <f t="shared" si="1893"/>
        <v>#NUM!</v>
      </c>
      <c r="CA1186" s="63" t="e">
        <f t="shared" si="1894"/>
        <v>#NUM!</v>
      </c>
      <c r="CB1186" s="63" t="e">
        <f t="shared" si="1895"/>
        <v>#NUM!</v>
      </c>
      <c r="CC1186" s="63" t="e">
        <f t="shared" si="1896"/>
        <v>#NUM!</v>
      </c>
      <c r="CD1186" s="63" t="e">
        <f t="shared" si="1897"/>
        <v>#NUM!</v>
      </c>
      <c r="CE1186" s="63" t="e">
        <f t="shared" si="1898"/>
        <v>#NUM!</v>
      </c>
      <c r="CF1186" s="63" t="e">
        <f t="shared" si="1899"/>
        <v>#NUM!</v>
      </c>
      <c r="CG1186" s="63" t="e">
        <f t="shared" si="1900"/>
        <v>#NUM!</v>
      </c>
    </row>
    <row r="1187" spans="4:85" ht="26.25" customHeight="1" x14ac:dyDescent="0.25">
      <c r="G1187" s="78">
        <v>321.92</v>
      </c>
      <c r="H1187" s="41">
        <f t="shared" si="1851"/>
        <v>322</v>
      </c>
      <c r="I1187" s="42">
        <f t="shared" si="1901"/>
        <v>321.92</v>
      </c>
      <c r="J1187" s="43">
        <f t="shared" si="1852"/>
        <v>-3.4169980119270874E-4</v>
      </c>
      <c r="K1187" s="44">
        <f t="shared" si="1853"/>
        <v>-0.1099999999999568</v>
      </c>
      <c r="L1187" s="76" t="s">
        <v>557</v>
      </c>
      <c r="M1187" s="127"/>
      <c r="N1187" s="46">
        <f t="shared" si="1854"/>
        <v>322.02999999999997</v>
      </c>
      <c r="O1187" s="46"/>
      <c r="P1187" s="37">
        <v>322</v>
      </c>
      <c r="Q1187" s="46">
        <v>-0.2</v>
      </c>
      <c r="R1187" s="40">
        <v>322.25</v>
      </c>
      <c r="S1187" s="78"/>
      <c r="T1187" s="78">
        <v>322.04000000000002</v>
      </c>
      <c r="U1187" s="47">
        <f t="shared" si="1855"/>
        <v>28.0092</v>
      </c>
      <c r="V1187" s="47">
        <f t="shared" si="1856"/>
        <v>30.077369999999998</v>
      </c>
      <c r="W1187" s="50">
        <v>28.009180000000001</v>
      </c>
      <c r="X1187" s="50">
        <v>30.077380000000002</v>
      </c>
      <c r="Y1187" s="50">
        <v>28.009180000000001</v>
      </c>
      <c r="Z1187" s="50">
        <v>30.077380000000002</v>
      </c>
      <c r="AA1187" s="50">
        <v>28.00919</v>
      </c>
      <c r="AB1187" s="50">
        <v>30.077359999999999</v>
      </c>
      <c r="AC1187" s="50">
        <v>28.009229999999999</v>
      </c>
      <c r="AD1187" s="50">
        <v>30.077349999999999</v>
      </c>
      <c r="AE1187" s="51" t="str">
        <f t="shared" si="1857"/>
        <v/>
      </c>
      <c r="AF1187" s="51" t="str">
        <f t="shared" si="1858"/>
        <v/>
      </c>
      <c r="AG1187" s="51" t="str">
        <f t="shared" si="1859"/>
        <v/>
      </c>
      <c r="AH1187" s="51" t="str">
        <f t="shared" si="1860"/>
        <v/>
      </c>
      <c r="AI1187" s="52">
        <f t="shared" si="1861"/>
        <v>322</v>
      </c>
      <c r="AJ1187" s="51" t="s">
        <v>58</v>
      </c>
      <c r="AK1187" s="53"/>
      <c r="AL1187" s="52"/>
      <c r="AM1187" s="53">
        <f t="shared" si="1862"/>
        <v>49</v>
      </c>
      <c r="AN1187" s="53">
        <f>IF(AJ1187&lt;&gt;"",IF(AJ1187="o",VLOOKUP(AM1187,OpenSect!$A$1:$D$11,2),IF(AJ1187="u",VLOOKUP(AM1187,UpHill!$A$1:$D$35,2),IF(AJ1187="d",VLOOKUP(AM1187,DownHill!$A$3:$D$29,2),IF(AJ1187="f",VLOOKUP(AM1187,FlatUnd!$A$2:$D$30,2),IF(AJ1187="t",VLOOKUP(AM1187,TimeAdd!$A$1:$D$176,2),IF(AJ1187="l",VLOOKUP(AM1187,SLimit!$A$1:$D$8,2),AN1186)))))),AN1186)</f>
        <v>57</v>
      </c>
      <c r="AO1187" s="53">
        <f>IF(AJ1187&lt;&gt;"",IF(AJ1187="o",VLOOKUP(AM1187,OpenSect!$A$1:$D$11,3),IF(AJ1187="u",VLOOKUP(AM1187,UpHill!$A$1:$D$35,3),IF(AJ1187="d",VLOOKUP(AM1187,DownHill!$A$3:$D$29,3),IF(AJ1187="f",VLOOKUP(AM1187,FlatUnd!$A$2:$D$30,3),IF(AJ1187="t",VLOOKUP(AM1187,TimeAdd!$A$1:$D$18,3),IF(AJ1187="l",VLOOKUP(AM1187,SLimit!$A$1:$D$8,3),AO1186)))))),AO1186)</f>
        <v>65</v>
      </c>
      <c r="AP1187" s="53">
        <f>IF(AJ1187&lt;&gt;"",IF(AJ1187="o",VLOOKUP(AM1187,OpenSect!$A$1:$D$11,4),IF(AJ1187="u",VLOOKUP(AM1187,UpHill!$A$1:$D$35,4),IF(AJ1187="d",VLOOKUP(AM1187,DownHill!$A$3:$D$29,4),IF(AJ1187="f",VLOOKUP(AM1187,FlatUnd!$A$2:$D$30,4),IF(AJ1187="t",VLOOKUP(AM1187,TimeAdd!$A$1:$D$18,4),IF(AJ1187="l",VLOOKUP(AM1187,SLimit!$A$1:$D$8,4),AP1186)))))),AP1186)</f>
        <v>72</v>
      </c>
      <c r="AQ1187" s="53">
        <v>100</v>
      </c>
      <c r="AR1187" s="54" t="str">
        <f t="shared" si="1863"/>
        <v>Control @ R621 Dannhauser 2. Dot on pole and road and Armco.</v>
      </c>
      <c r="AS1187" s="55"/>
      <c r="AT1187" s="55"/>
      <c r="AU1187" s="56" t="e">
        <f>IF(GroupStTimes!$A$8=0,MIN(CB1187,CD1187,CF1187),MIN(BZ1187,CB1187,CD1187,CF1187))</f>
        <v>#NUM!</v>
      </c>
      <c r="AV1187" s="56" t="e">
        <f>IF(GroupStTimes!$A$8=0,MAX(CC1187,CE1187,CG1187),MAX(CA1187,CC1187,CE1187,CG1187))</f>
        <v>#NUM!</v>
      </c>
      <c r="AW1187" s="57" t="str">
        <f t="shared" si="1864"/>
        <v>28.00920  30.07737</v>
      </c>
      <c r="AX1187" s="58">
        <f t="shared" si="1865"/>
        <v>28.009180000000001</v>
      </c>
      <c r="AY1187" s="58">
        <f t="shared" si="1866"/>
        <v>30.077380000000002</v>
      </c>
      <c r="AZ1187" s="31">
        <f t="shared" si="1867"/>
        <v>321.29000000000002</v>
      </c>
      <c r="BA1187" s="59" t="e">
        <f t="shared" si="1868"/>
        <v>#NUM!</v>
      </c>
      <c r="BB1187" s="59" t="e">
        <f t="shared" si="1869"/>
        <v>#NUM!</v>
      </c>
      <c r="BC1187" s="59" t="e">
        <f t="shared" si="1870"/>
        <v>#NUM!</v>
      </c>
      <c r="BD1187" s="59" t="e">
        <f t="shared" si="1871"/>
        <v>#NUM!</v>
      </c>
      <c r="BE1187" s="59" t="e">
        <f t="shared" si="1872"/>
        <v>#NUM!</v>
      </c>
      <c r="BF1187" s="59" t="e">
        <f t="shared" si="1873"/>
        <v>#NUM!</v>
      </c>
      <c r="BG1187" s="59" t="e">
        <f t="shared" si="1874"/>
        <v>#NUM!</v>
      </c>
      <c r="BH1187" s="59" t="e">
        <f t="shared" si="1875"/>
        <v>#NUM!</v>
      </c>
      <c r="BI1187" s="31">
        <f t="shared" si="1876"/>
        <v>0.70999999999997954</v>
      </c>
      <c r="BJ1187" s="61">
        <f t="shared" si="1877"/>
        <v>1.4489795918366929E-2</v>
      </c>
      <c r="BK1187" s="61">
        <f t="shared" si="1878"/>
        <v>1.2456140350876834E-2</v>
      </c>
      <c r="BL1187" s="61">
        <f t="shared" si="1879"/>
        <v>1.0923076923076609E-2</v>
      </c>
      <c r="BM1187" s="61">
        <f t="shared" si="1880"/>
        <v>9.8611111111108277E-3</v>
      </c>
      <c r="BN1187" s="62">
        <f t="shared" si="1881"/>
        <v>0</v>
      </c>
      <c r="BO1187" s="62">
        <f t="shared" si="1882"/>
        <v>0</v>
      </c>
      <c r="BP1187" s="62">
        <f t="shared" si="1883"/>
        <v>52</v>
      </c>
      <c r="BQ1187" s="62">
        <f t="shared" si="1884"/>
        <v>0</v>
      </c>
      <c r="BR1187" s="62">
        <f t="shared" si="1885"/>
        <v>0</v>
      </c>
      <c r="BS1187" s="62">
        <f t="shared" si="1886"/>
        <v>45</v>
      </c>
      <c r="BT1187" s="62">
        <f t="shared" si="1887"/>
        <v>0</v>
      </c>
      <c r="BU1187" s="62">
        <f t="shared" si="1888"/>
        <v>0</v>
      </c>
      <c r="BV1187" s="62">
        <f t="shared" si="1889"/>
        <v>39</v>
      </c>
      <c r="BW1187" s="62">
        <f t="shared" si="1890"/>
        <v>0</v>
      </c>
      <c r="BX1187" s="62">
        <f t="shared" si="1891"/>
        <v>0</v>
      </c>
      <c r="BY1187" s="62">
        <f t="shared" si="1892"/>
        <v>35</v>
      </c>
      <c r="BZ1187" s="63" t="e">
        <f t="shared" si="1893"/>
        <v>#NUM!</v>
      </c>
      <c r="CA1187" s="63" t="e">
        <f t="shared" si="1894"/>
        <v>#NUM!</v>
      </c>
      <c r="CB1187" s="63" t="e">
        <f t="shared" si="1895"/>
        <v>#NUM!</v>
      </c>
      <c r="CC1187" s="63" t="e">
        <f t="shared" si="1896"/>
        <v>#NUM!</v>
      </c>
      <c r="CD1187" s="63" t="e">
        <f t="shared" si="1897"/>
        <v>#NUM!</v>
      </c>
      <c r="CE1187" s="63" t="e">
        <f t="shared" si="1898"/>
        <v>#NUM!</v>
      </c>
      <c r="CF1187" s="63" t="e">
        <f t="shared" si="1899"/>
        <v>#NUM!</v>
      </c>
      <c r="CG1187" s="63" t="e">
        <f t="shared" si="1900"/>
        <v>#NUM!</v>
      </c>
    </row>
    <row r="1188" spans="4:85" ht="26.25" customHeight="1" x14ac:dyDescent="0.25">
      <c r="D1188" s="37">
        <v>35</v>
      </c>
      <c r="G1188" s="78">
        <v>322.62</v>
      </c>
      <c r="H1188" s="41">
        <f t="shared" si="1851"/>
        <v>322.67</v>
      </c>
      <c r="I1188" s="42">
        <f t="shared" si="1901"/>
        <v>322.62</v>
      </c>
      <c r="J1188" s="43">
        <f t="shared" si="1852"/>
        <v>-1.9630938358853318E-4</v>
      </c>
      <c r="K1188" s="44">
        <f t="shared" si="1853"/>
        <v>-6.3333333333332575E-2</v>
      </c>
      <c r="L1188" s="76" t="s">
        <v>558</v>
      </c>
      <c r="M1188" s="127"/>
      <c r="N1188" s="46">
        <f t="shared" si="1854"/>
        <v>322.68333333333334</v>
      </c>
      <c r="O1188" s="46"/>
      <c r="P1188" s="37">
        <v>322.67</v>
      </c>
      <c r="Q1188" s="46">
        <v>-0.2</v>
      </c>
      <c r="R1188" s="66">
        <v>322.89</v>
      </c>
      <c r="S1188" s="78"/>
      <c r="T1188" s="78">
        <v>322.69</v>
      </c>
      <c r="U1188" s="47" t="str">
        <f t="shared" si="1855"/>
        <v/>
      </c>
      <c r="V1188" s="47" t="str">
        <f t="shared" si="1856"/>
        <v/>
      </c>
      <c r="W1188" s="50"/>
      <c r="X1188" s="50"/>
      <c r="Y1188" s="50"/>
      <c r="Z1188" s="50"/>
      <c r="AA1188" s="50"/>
      <c r="AB1188" s="50"/>
      <c r="AC1188" s="50"/>
      <c r="AD1188" s="50"/>
      <c r="AE1188" s="51" t="str">
        <f t="shared" si="1857"/>
        <v/>
      </c>
      <c r="AF1188" s="51" t="str">
        <f t="shared" si="1858"/>
        <v/>
      </c>
      <c r="AG1188" s="51" t="str">
        <f t="shared" si="1859"/>
        <v/>
      </c>
      <c r="AH1188" s="51">
        <f t="shared" si="1860"/>
        <v>35</v>
      </c>
      <c r="AI1188" s="52">
        <f t="shared" si="1861"/>
        <v>322.67</v>
      </c>
      <c r="AJ1188" s="51" t="s">
        <v>25</v>
      </c>
      <c r="AK1188" s="53"/>
      <c r="AL1188" s="52"/>
      <c r="AM1188" s="53">
        <f t="shared" si="1862"/>
        <v>35</v>
      </c>
      <c r="AN1188" s="53">
        <f>IF(AJ1188&lt;&gt;"",IF(AJ1188="o",VLOOKUP(AM1188,OpenSect!$A$1:$D$11,2),IF(AJ1188="u",VLOOKUP(AM1188,UpHill!$A$1:$D$35,2),IF(AJ1188="d",VLOOKUP(AM1188,DownHill!$A$3:$D$29,2),IF(AJ1188="f",VLOOKUP(AM1188,FlatUnd!$A$2:$D$30,2),IF(AJ1188="t",VLOOKUP(AM1188,TimeAdd!$A$1:$D$176,2),IF(AJ1188="l",VLOOKUP(AM1188,SLimit!$A$1:$D$8,2),AN1187)))))),AN1187)</f>
        <v>35</v>
      </c>
      <c r="AO1188" s="53">
        <f>IF(AJ1188&lt;&gt;"",IF(AJ1188="o",VLOOKUP(AM1188,OpenSect!$A$1:$D$11,3),IF(AJ1188="u",VLOOKUP(AM1188,UpHill!$A$1:$D$35,3),IF(AJ1188="d",VLOOKUP(AM1188,DownHill!$A$3:$D$29,3),IF(AJ1188="f",VLOOKUP(AM1188,FlatUnd!$A$2:$D$30,3),IF(AJ1188="t",VLOOKUP(AM1188,TimeAdd!$A$1:$D$18,3),IF(AJ1188="l",VLOOKUP(AM1188,SLimit!$A$1:$D$8,3),AO1187)))))),AO1187)</f>
        <v>35</v>
      </c>
      <c r="AP1188" s="53">
        <f>IF(AJ1188&lt;&gt;"",IF(AJ1188="o",VLOOKUP(AM1188,OpenSect!$A$1:$D$11,4),IF(AJ1188="u",VLOOKUP(AM1188,UpHill!$A$1:$D$35,4),IF(AJ1188="d",VLOOKUP(AM1188,DownHill!$A$3:$D$29,4),IF(AJ1188="f",VLOOKUP(AM1188,FlatUnd!$A$2:$D$30,4),IF(AJ1188="t",VLOOKUP(AM1188,TimeAdd!$A$1:$D$18,4),IF(AJ1188="l",VLOOKUP(AM1188,SLimit!$A$1:$D$8,4),AP1187)))))),AP1187)</f>
        <v>35</v>
      </c>
      <c r="AQ1188" s="53">
        <v>100</v>
      </c>
      <c r="AR1188" s="54" t="str">
        <f t="shared" si="1863"/>
        <v>First wooden street lamp pole.  START of OPEN SECTION.  Beware of rumble strips.</v>
      </c>
      <c r="AS1188" s="55"/>
      <c r="AT1188" s="55"/>
      <c r="AU1188" s="56" t="e">
        <f>IF(GroupStTimes!$A$8=0,MIN(CB1188,CD1188,CF1188),MIN(BZ1188,CB1188,CD1188,CF1188))</f>
        <v>#NUM!</v>
      </c>
      <c r="AV1188" s="56" t="e">
        <f>IF(GroupStTimes!$A$8=0,MAX(CC1188,CE1188,CG1188),MAX(CA1188,CC1188,CE1188,CG1188))</f>
        <v>#NUM!</v>
      </c>
      <c r="AW1188" s="57" t="str">
        <f t="shared" si="1864"/>
        <v/>
      </c>
      <c r="AX1188" s="58" t="str">
        <f t="shared" si="1865"/>
        <v/>
      </c>
      <c r="AY1188" s="58" t="str">
        <f t="shared" si="1866"/>
        <v/>
      </c>
      <c r="AZ1188" s="31">
        <f t="shared" si="1867"/>
        <v>321.29000000000002</v>
      </c>
      <c r="BA1188" s="59" t="e">
        <f t="shared" si="1868"/>
        <v>#NUM!</v>
      </c>
      <c r="BB1188" s="59" t="e">
        <f t="shared" si="1869"/>
        <v>#NUM!</v>
      </c>
      <c r="BC1188" s="59" t="e">
        <f t="shared" si="1870"/>
        <v>#NUM!</v>
      </c>
      <c r="BD1188" s="59" t="e">
        <f t="shared" si="1871"/>
        <v>#NUM!</v>
      </c>
      <c r="BE1188" s="59" t="e">
        <f t="shared" si="1872"/>
        <v>#NUM!</v>
      </c>
      <c r="BF1188" s="59" t="e">
        <f t="shared" si="1873"/>
        <v>#NUM!</v>
      </c>
      <c r="BG1188" s="59" t="e">
        <f t="shared" si="1874"/>
        <v>#NUM!</v>
      </c>
      <c r="BH1188" s="59" t="e">
        <f t="shared" si="1875"/>
        <v>#NUM!</v>
      </c>
      <c r="BI1188" s="31">
        <f t="shared" si="1876"/>
        <v>1.3799999999999955</v>
      </c>
      <c r="BJ1188" s="61">
        <f t="shared" si="1877"/>
        <v>2.8163265306122356E-2</v>
      </c>
      <c r="BK1188" s="61">
        <f t="shared" si="1878"/>
        <v>2.4210526315789394E-2</v>
      </c>
      <c r="BL1188" s="61">
        <f t="shared" si="1879"/>
        <v>2.1230769230769161E-2</v>
      </c>
      <c r="BM1188" s="61">
        <f t="shared" si="1880"/>
        <v>1.9166666666666603E-2</v>
      </c>
      <c r="BN1188" s="62">
        <f t="shared" si="1881"/>
        <v>0</v>
      </c>
      <c r="BO1188" s="62">
        <f t="shared" si="1882"/>
        <v>1</v>
      </c>
      <c r="BP1188" s="62">
        <f t="shared" si="1883"/>
        <v>41</v>
      </c>
      <c r="BQ1188" s="62">
        <f t="shared" si="1884"/>
        <v>0</v>
      </c>
      <c r="BR1188" s="62">
        <f t="shared" si="1885"/>
        <v>1</v>
      </c>
      <c r="BS1188" s="62">
        <f t="shared" si="1886"/>
        <v>27</v>
      </c>
      <c r="BT1188" s="62">
        <f t="shared" si="1887"/>
        <v>0</v>
      </c>
      <c r="BU1188" s="62">
        <f t="shared" si="1888"/>
        <v>1</v>
      </c>
      <c r="BV1188" s="62">
        <f t="shared" si="1889"/>
        <v>16</v>
      </c>
      <c r="BW1188" s="62">
        <f t="shared" si="1890"/>
        <v>0</v>
      </c>
      <c r="BX1188" s="62">
        <f t="shared" si="1891"/>
        <v>1</v>
      </c>
      <c r="BY1188" s="62">
        <f t="shared" si="1892"/>
        <v>9</v>
      </c>
      <c r="BZ1188" s="63" t="e">
        <f t="shared" si="1893"/>
        <v>#NUM!</v>
      </c>
      <c r="CA1188" s="63" t="e">
        <f t="shared" si="1894"/>
        <v>#NUM!</v>
      </c>
      <c r="CB1188" s="63" t="e">
        <f t="shared" si="1895"/>
        <v>#NUM!</v>
      </c>
      <c r="CC1188" s="63" t="e">
        <f t="shared" si="1896"/>
        <v>#NUM!</v>
      </c>
      <c r="CD1188" s="63" t="e">
        <f t="shared" si="1897"/>
        <v>#NUM!</v>
      </c>
      <c r="CE1188" s="63" t="e">
        <f t="shared" si="1898"/>
        <v>#NUM!</v>
      </c>
      <c r="CF1188" s="63" t="e">
        <f t="shared" si="1899"/>
        <v>#NUM!</v>
      </c>
      <c r="CG1188" s="63" t="e">
        <f t="shared" si="1900"/>
        <v>#NUM!</v>
      </c>
    </row>
    <row r="1189" spans="4:85" ht="26.25" customHeight="1" x14ac:dyDescent="0.25">
      <c r="G1189" s="66">
        <f>G1188+Q1189-Q1188</f>
        <v>322.62</v>
      </c>
      <c r="H1189" s="41">
        <f t="shared" si="1851"/>
        <v>322.7</v>
      </c>
      <c r="I1189" s="42">
        <f t="shared" si="1901"/>
        <v>322.62</v>
      </c>
      <c r="J1189" s="43">
        <f t="shared" si="1852"/>
        <v>-3.3062633025442731E-4</v>
      </c>
      <c r="K1189" s="44">
        <f t="shared" si="1853"/>
        <v>-0.10666666666668334</v>
      </c>
      <c r="L1189" s="76" t="s">
        <v>559</v>
      </c>
      <c r="M1189" s="127"/>
      <c r="N1189" s="46">
        <f t="shared" si="1854"/>
        <v>322.72666666666669</v>
      </c>
      <c r="O1189" s="46"/>
      <c r="P1189" s="37">
        <v>322.7</v>
      </c>
      <c r="Q1189" s="46">
        <v>-0.2</v>
      </c>
      <c r="R1189" s="40">
        <v>322.94</v>
      </c>
      <c r="S1189" s="78"/>
      <c r="T1189" s="78">
        <v>322.74</v>
      </c>
      <c r="U1189" s="47" t="str">
        <f t="shared" si="1855"/>
        <v/>
      </c>
      <c r="V1189" s="47" t="str">
        <f t="shared" si="1856"/>
        <v/>
      </c>
      <c r="W1189" s="50"/>
      <c r="X1189" s="50"/>
      <c r="Y1189" s="50"/>
      <c r="Z1189" s="50"/>
      <c r="AA1189" s="50"/>
      <c r="AB1189" s="50"/>
      <c r="AC1189" s="50"/>
      <c r="AD1189" s="50"/>
      <c r="AE1189" s="51" t="str">
        <f t="shared" si="1857"/>
        <v/>
      </c>
      <c r="AF1189" s="51" t="str">
        <f t="shared" si="1858"/>
        <v/>
      </c>
      <c r="AG1189" s="51" t="str">
        <f t="shared" si="1859"/>
        <v/>
      </c>
      <c r="AH1189" s="51" t="str">
        <f t="shared" si="1860"/>
        <v/>
      </c>
      <c r="AI1189" s="52">
        <f t="shared" si="1861"/>
        <v>322.7</v>
      </c>
      <c r="AJ1189" s="51"/>
      <c r="AK1189" s="53"/>
      <c r="AL1189" s="52"/>
      <c r="AM1189" s="53">
        <f t="shared" si="1862"/>
        <v>35</v>
      </c>
      <c r="AN1189" s="53">
        <f>IF(AJ1189&lt;&gt;"",IF(AJ1189="o",VLOOKUP(AM1189,OpenSect!$A$1:$D$11,2),IF(AJ1189="u",VLOOKUP(AM1189,UpHill!$A$1:$D$35,2),IF(AJ1189="d",VLOOKUP(AM1189,DownHill!$A$3:$D$29,2),IF(AJ1189="f",VLOOKUP(AM1189,FlatUnd!$A$2:$D$30,2),IF(AJ1189="t",VLOOKUP(AM1189,TimeAdd!$A$1:$D$176,2),IF(AJ1189="l",VLOOKUP(AM1189,SLimit!$A$1:$D$8,2),AN1188)))))),AN1188)</f>
        <v>35</v>
      </c>
      <c r="AO1189" s="53">
        <f>IF(AJ1189&lt;&gt;"",IF(AJ1189="o",VLOOKUP(AM1189,OpenSect!$A$1:$D$11,3),IF(AJ1189="u",VLOOKUP(AM1189,UpHill!$A$1:$D$35,3),IF(AJ1189="d",VLOOKUP(AM1189,DownHill!$A$3:$D$29,3),IF(AJ1189="f",VLOOKUP(AM1189,FlatUnd!$A$2:$D$30,3),IF(AJ1189="t",VLOOKUP(AM1189,TimeAdd!$A$1:$D$18,3),IF(AJ1189="l",VLOOKUP(AM1189,SLimit!$A$1:$D$8,3),AO1188)))))),AO1188)</f>
        <v>35</v>
      </c>
      <c r="AP1189" s="53">
        <f>IF(AJ1189&lt;&gt;"",IF(AJ1189="o",VLOOKUP(AM1189,OpenSect!$A$1:$D$11,4),IF(AJ1189="u",VLOOKUP(AM1189,UpHill!$A$1:$D$35,4),IF(AJ1189="d",VLOOKUP(AM1189,DownHill!$A$3:$D$29,4),IF(AJ1189="f",VLOOKUP(AM1189,FlatUnd!$A$2:$D$30,4),IF(AJ1189="t",VLOOKUP(AM1189,TimeAdd!$A$1:$D$18,4),IF(AJ1189="l",VLOOKUP(AM1189,SLimit!$A$1:$D$8,4),AP1188)))))),AP1188)</f>
        <v>35</v>
      </c>
      <c r="AQ1189" s="53">
        <v>100</v>
      </c>
      <c r="AR1189" s="54" t="str">
        <f t="shared" si="1863"/>
        <v>19 km Stone</v>
      </c>
      <c r="AS1189" s="55"/>
      <c r="AT1189" s="55"/>
      <c r="AU1189" s="56" t="e">
        <f>IF(GroupStTimes!$A$8=0,MIN(CB1189,CD1189,CF1189),MIN(BZ1189,CB1189,CD1189,CF1189))</f>
        <v>#NUM!</v>
      </c>
      <c r="AV1189" s="56" t="e">
        <f>IF(GroupStTimes!$A$8=0,MAX(CC1189,CE1189,CG1189),MAX(CA1189,CC1189,CE1189,CG1189))</f>
        <v>#NUM!</v>
      </c>
      <c r="AW1189" s="57" t="str">
        <f t="shared" si="1864"/>
        <v/>
      </c>
      <c r="AX1189" s="58" t="str">
        <f t="shared" si="1865"/>
        <v/>
      </c>
      <c r="AY1189" s="58" t="str">
        <f t="shared" si="1866"/>
        <v/>
      </c>
      <c r="AZ1189" s="31">
        <f t="shared" si="1867"/>
        <v>322.67</v>
      </c>
      <c r="BA1189" s="59" t="e">
        <f t="shared" si="1868"/>
        <v>#NUM!</v>
      </c>
      <c r="BB1189" s="59" t="e">
        <f t="shared" si="1869"/>
        <v>#NUM!</v>
      </c>
      <c r="BC1189" s="59" t="e">
        <f t="shared" si="1870"/>
        <v>#NUM!</v>
      </c>
      <c r="BD1189" s="59" t="e">
        <f t="shared" si="1871"/>
        <v>#NUM!</v>
      </c>
      <c r="BE1189" s="59" t="e">
        <f t="shared" si="1872"/>
        <v>#NUM!</v>
      </c>
      <c r="BF1189" s="59" t="e">
        <f t="shared" si="1873"/>
        <v>#NUM!</v>
      </c>
      <c r="BG1189" s="59" t="e">
        <f t="shared" si="1874"/>
        <v>#NUM!</v>
      </c>
      <c r="BH1189" s="59" t="e">
        <f t="shared" si="1875"/>
        <v>#NUM!</v>
      </c>
      <c r="BI1189" s="31">
        <f t="shared" si="1876"/>
        <v>2.9999999999972715E-2</v>
      </c>
      <c r="BJ1189" s="61">
        <f t="shared" si="1877"/>
        <v>8.5714285714207756E-4</v>
      </c>
      <c r="BK1189" s="61">
        <f t="shared" si="1878"/>
        <v>8.5714285714207756E-4</v>
      </c>
      <c r="BL1189" s="61">
        <f t="shared" si="1879"/>
        <v>8.5714285714207756E-4</v>
      </c>
      <c r="BM1189" s="61">
        <f t="shared" si="1880"/>
        <v>8.5714285714207756E-4</v>
      </c>
      <c r="BN1189" s="62">
        <f t="shared" si="1881"/>
        <v>0</v>
      </c>
      <c r="BO1189" s="62">
        <f t="shared" si="1882"/>
        <v>0</v>
      </c>
      <c r="BP1189" s="62">
        <f t="shared" si="1883"/>
        <v>3</v>
      </c>
      <c r="BQ1189" s="62">
        <f t="shared" si="1884"/>
        <v>0</v>
      </c>
      <c r="BR1189" s="62">
        <f t="shared" si="1885"/>
        <v>0</v>
      </c>
      <c r="BS1189" s="62">
        <f t="shared" si="1886"/>
        <v>3</v>
      </c>
      <c r="BT1189" s="62">
        <f t="shared" si="1887"/>
        <v>0</v>
      </c>
      <c r="BU1189" s="62">
        <f t="shared" si="1888"/>
        <v>0</v>
      </c>
      <c r="BV1189" s="62">
        <f t="shared" si="1889"/>
        <v>3</v>
      </c>
      <c r="BW1189" s="62">
        <f t="shared" si="1890"/>
        <v>0</v>
      </c>
      <c r="BX1189" s="62">
        <f t="shared" si="1891"/>
        <v>0</v>
      </c>
      <c r="BY1189" s="62">
        <f t="shared" si="1892"/>
        <v>3</v>
      </c>
      <c r="BZ1189" s="63" t="e">
        <f t="shared" si="1893"/>
        <v>#NUM!</v>
      </c>
      <c r="CA1189" s="63" t="e">
        <f t="shared" si="1894"/>
        <v>#NUM!</v>
      </c>
      <c r="CB1189" s="63" t="e">
        <f t="shared" si="1895"/>
        <v>#NUM!</v>
      </c>
      <c r="CC1189" s="63" t="e">
        <f t="shared" si="1896"/>
        <v>#NUM!</v>
      </c>
      <c r="CD1189" s="63" t="e">
        <f t="shared" si="1897"/>
        <v>#NUM!</v>
      </c>
      <c r="CE1189" s="63" t="e">
        <f t="shared" si="1898"/>
        <v>#NUM!</v>
      </c>
      <c r="CF1189" s="63" t="e">
        <f t="shared" si="1899"/>
        <v>#NUM!</v>
      </c>
      <c r="CG1189" s="63" t="e">
        <f t="shared" si="1900"/>
        <v>#NUM!</v>
      </c>
    </row>
    <row r="1190" spans="4:85" ht="26.25" customHeight="1" x14ac:dyDescent="0.25">
      <c r="D1190" s="37">
        <v>35</v>
      </c>
      <c r="G1190" s="66">
        <f>G1189+Q1190-Q1189</f>
        <v>322.62</v>
      </c>
      <c r="H1190" s="41">
        <f t="shared" si="1851"/>
        <v>322.91000000000003</v>
      </c>
      <c r="I1190" s="42">
        <f t="shared" si="1901"/>
        <v>322.62</v>
      </c>
      <c r="J1190" s="43">
        <f t="shared" si="1852"/>
        <v>-1.1881883743516388E-3</v>
      </c>
      <c r="K1190" s="44">
        <f t="shared" si="1853"/>
        <v>-0.38333333333332575</v>
      </c>
      <c r="L1190" s="76" t="s">
        <v>560</v>
      </c>
      <c r="M1190" s="127"/>
      <c r="N1190" s="46">
        <f t="shared" si="1854"/>
        <v>323.00333333333333</v>
      </c>
      <c r="O1190" s="46"/>
      <c r="P1190" s="37">
        <v>322.91000000000003</v>
      </c>
      <c r="Q1190" s="46">
        <v>-0.2</v>
      </c>
      <c r="R1190" s="40">
        <v>323.25</v>
      </c>
      <c r="S1190" s="78"/>
      <c r="T1190" s="78">
        <v>323.05</v>
      </c>
      <c r="U1190" s="47" t="str">
        <f t="shared" si="1855"/>
        <v/>
      </c>
      <c r="V1190" s="47" t="str">
        <f t="shared" si="1856"/>
        <v/>
      </c>
      <c r="W1190" s="50"/>
      <c r="X1190" s="50"/>
      <c r="Y1190" s="50"/>
      <c r="Z1190" s="50"/>
      <c r="AA1190" s="50"/>
      <c r="AB1190" s="50"/>
      <c r="AC1190" s="50"/>
      <c r="AD1190" s="50"/>
      <c r="AE1190" s="51" t="str">
        <f t="shared" si="1857"/>
        <v/>
      </c>
      <c r="AF1190" s="51" t="str">
        <f t="shared" si="1858"/>
        <v/>
      </c>
      <c r="AG1190" s="51" t="str">
        <f t="shared" si="1859"/>
        <v/>
      </c>
      <c r="AH1190" s="51">
        <f t="shared" si="1860"/>
        <v>35</v>
      </c>
      <c r="AI1190" s="52">
        <f t="shared" si="1861"/>
        <v>322.91000000000003</v>
      </c>
      <c r="AJ1190" s="51"/>
      <c r="AK1190" s="53"/>
      <c r="AL1190" s="52"/>
      <c r="AM1190" s="53">
        <f t="shared" si="1862"/>
        <v>35</v>
      </c>
      <c r="AN1190" s="53">
        <f>IF(AJ1190&lt;&gt;"",IF(AJ1190="o",VLOOKUP(AM1190,OpenSect!$A$1:$D$11,2),IF(AJ1190="u",VLOOKUP(AM1190,UpHill!$A$1:$D$35,2),IF(AJ1190="d",VLOOKUP(AM1190,DownHill!$A$3:$D$29,2),IF(AJ1190="f",VLOOKUP(AM1190,FlatUnd!$A$2:$D$30,2),IF(AJ1190="t",VLOOKUP(AM1190,TimeAdd!$A$1:$D$176,2),IF(AJ1190="l",VLOOKUP(AM1190,SLimit!$A$1:$D$8,2),AN1189)))))),AN1189)</f>
        <v>35</v>
      </c>
      <c r="AO1190" s="53">
        <f>IF(AJ1190&lt;&gt;"",IF(AJ1190="o",VLOOKUP(AM1190,OpenSect!$A$1:$D$11,3),IF(AJ1190="u",VLOOKUP(AM1190,UpHill!$A$1:$D$35,3),IF(AJ1190="d",VLOOKUP(AM1190,DownHill!$A$3:$D$29,3),IF(AJ1190="f",VLOOKUP(AM1190,FlatUnd!$A$2:$D$30,3),IF(AJ1190="t",VLOOKUP(AM1190,TimeAdd!$A$1:$D$18,3),IF(AJ1190="l",VLOOKUP(AM1190,SLimit!$A$1:$D$8,3),AO1189)))))),AO1189)</f>
        <v>35</v>
      </c>
      <c r="AP1190" s="53">
        <f>IF(AJ1190&lt;&gt;"",IF(AJ1190="o",VLOOKUP(AM1190,OpenSect!$A$1:$D$11,4),IF(AJ1190="u",VLOOKUP(AM1190,UpHill!$A$1:$D$35,4),IF(AJ1190="d",VLOOKUP(AM1190,DownHill!$A$3:$D$29,4),IF(AJ1190="f",VLOOKUP(AM1190,FlatUnd!$A$2:$D$30,4),IF(AJ1190="t",VLOOKUP(AM1190,TimeAdd!$A$1:$D$18,4),IF(AJ1190="l",VLOOKUP(AM1190,SLimit!$A$1:$D$8,4),AP1189)))))),AP1189)</f>
        <v>35</v>
      </c>
      <c r="AQ1190" s="53">
        <v>100</v>
      </c>
      <c r="AR1190" s="54" t="str">
        <f t="shared" si="1863"/>
        <v>Start of Armco barrier. {START OF OPEN SECTION Beware of rumble strips.  Not a good start of open section - long grass in March}</v>
      </c>
      <c r="AS1190" s="55"/>
      <c r="AT1190" s="55"/>
      <c r="AU1190" s="56" t="e">
        <f>IF(GroupStTimes!$A$8=0,MIN(CB1190,CD1190,CF1190),MIN(BZ1190,CB1190,CD1190,CF1190))</f>
        <v>#NUM!</v>
      </c>
      <c r="AV1190" s="56" t="e">
        <f>IF(GroupStTimes!$A$8=0,MAX(CC1190,CE1190,CG1190),MAX(CA1190,CC1190,CE1190,CG1190))</f>
        <v>#NUM!</v>
      </c>
      <c r="AW1190" s="57" t="str">
        <f t="shared" si="1864"/>
        <v/>
      </c>
      <c r="AX1190" s="58" t="str">
        <f t="shared" si="1865"/>
        <v/>
      </c>
      <c r="AY1190" s="58" t="str">
        <f t="shared" si="1866"/>
        <v/>
      </c>
      <c r="AZ1190" s="31">
        <f t="shared" si="1867"/>
        <v>322.67</v>
      </c>
      <c r="BA1190" s="59" t="e">
        <f t="shared" si="1868"/>
        <v>#NUM!</v>
      </c>
      <c r="BB1190" s="59" t="e">
        <f t="shared" si="1869"/>
        <v>#NUM!</v>
      </c>
      <c r="BC1190" s="59" t="e">
        <f t="shared" si="1870"/>
        <v>#NUM!</v>
      </c>
      <c r="BD1190" s="59" t="e">
        <f t="shared" si="1871"/>
        <v>#NUM!</v>
      </c>
      <c r="BE1190" s="59" t="e">
        <f t="shared" si="1872"/>
        <v>#NUM!</v>
      </c>
      <c r="BF1190" s="59" t="e">
        <f t="shared" si="1873"/>
        <v>#NUM!</v>
      </c>
      <c r="BG1190" s="59" t="e">
        <f t="shared" si="1874"/>
        <v>#NUM!</v>
      </c>
      <c r="BH1190" s="59" t="e">
        <f t="shared" si="1875"/>
        <v>#NUM!</v>
      </c>
      <c r="BI1190" s="31">
        <f t="shared" si="1876"/>
        <v>0.24000000000000909</v>
      </c>
      <c r="BJ1190" s="61">
        <f t="shared" si="1877"/>
        <v>6.857142857143117E-3</v>
      </c>
      <c r="BK1190" s="61">
        <f t="shared" si="1878"/>
        <v>6.857142857143117E-3</v>
      </c>
      <c r="BL1190" s="61">
        <f t="shared" si="1879"/>
        <v>6.857142857143117E-3</v>
      </c>
      <c r="BM1190" s="61">
        <f t="shared" si="1880"/>
        <v>6.857142857143117E-3</v>
      </c>
      <c r="BN1190" s="62">
        <f t="shared" si="1881"/>
        <v>0</v>
      </c>
      <c r="BO1190" s="62">
        <f t="shared" si="1882"/>
        <v>0</v>
      </c>
      <c r="BP1190" s="62">
        <f t="shared" si="1883"/>
        <v>25</v>
      </c>
      <c r="BQ1190" s="62">
        <f t="shared" si="1884"/>
        <v>0</v>
      </c>
      <c r="BR1190" s="62">
        <f t="shared" si="1885"/>
        <v>0</v>
      </c>
      <c r="BS1190" s="62">
        <f t="shared" si="1886"/>
        <v>25</v>
      </c>
      <c r="BT1190" s="62">
        <f t="shared" si="1887"/>
        <v>0</v>
      </c>
      <c r="BU1190" s="62">
        <f t="shared" si="1888"/>
        <v>0</v>
      </c>
      <c r="BV1190" s="62">
        <f t="shared" si="1889"/>
        <v>25</v>
      </c>
      <c r="BW1190" s="62">
        <f t="shared" si="1890"/>
        <v>0</v>
      </c>
      <c r="BX1190" s="62">
        <f t="shared" si="1891"/>
        <v>0</v>
      </c>
      <c r="BY1190" s="62">
        <f t="shared" si="1892"/>
        <v>25</v>
      </c>
      <c r="BZ1190" s="63" t="e">
        <f t="shared" si="1893"/>
        <v>#NUM!</v>
      </c>
      <c r="CA1190" s="63" t="e">
        <f t="shared" si="1894"/>
        <v>#NUM!</v>
      </c>
      <c r="CB1190" s="63" t="e">
        <f t="shared" si="1895"/>
        <v>#NUM!</v>
      </c>
      <c r="CC1190" s="63" t="e">
        <f t="shared" si="1896"/>
        <v>#NUM!</v>
      </c>
      <c r="CD1190" s="63" t="e">
        <f t="shared" si="1897"/>
        <v>#NUM!</v>
      </c>
      <c r="CE1190" s="63" t="e">
        <f t="shared" si="1898"/>
        <v>#NUM!</v>
      </c>
      <c r="CF1190" s="63" t="e">
        <f t="shared" si="1899"/>
        <v>#NUM!</v>
      </c>
      <c r="CG1190" s="63" t="e">
        <f t="shared" si="1900"/>
        <v>#NUM!</v>
      </c>
    </row>
    <row r="1191" spans="4:85" ht="26.25" customHeight="1" x14ac:dyDescent="0.25">
      <c r="G1191" s="78">
        <v>323.02</v>
      </c>
      <c r="H1191" s="41">
        <f t="shared" si="1851"/>
        <v>323.10000000000002</v>
      </c>
      <c r="I1191" s="42">
        <f t="shared" si="1901"/>
        <v>323.02</v>
      </c>
      <c r="J1191" s="43">
        <f t="shared" si="1852"/>
        <v>-3.4053618970965777E-4</v>
      </c>
      <c r="K1191" s="44">
        <f t="shared" si="1853"/>
        <v>-0.11000000000001364</v>
      </c>
      <c r="L1191" s="76" t="s">
        <v>561</v>
      </c>
      <c r="M1191" s="127"/>
      <c r="N1191" s="46">
        <f t="shared" si="1854"/>
        <v>323.13</v>
      </c>
      <c r="O1191" s="46"/>
      <c r="P1191" s="37">
        <v>323.10000000000002</v>
      </c>
      <c r="Q1191" s="46">
        <v>-0.2</v>
      </c>
      <c r="R1191" s="40">
        <v>323.34999999999997</v>
      </c>
      <c r="S1191" s="78"/>
      <c r="T1191" s="78">
        <v>323.14</v>
      </c>
      <c r="U1191" s="47" t="str">
        <f t="shared" si="1855"/>
        <v/>
      </c>
      <c r="V1191" s="47" t="str">
        <f t="shared" si="1856"/>
        <v/>
      </c>
      <c r="W1191" s="50"/>
      <c r="X1191" s="50"/>
      <c r="Y1191" s="50"/>
      <c r="Z1191" s="50"/>
      <c r="AA1191" s="50"/>
      <c r="AB1191" s="50"/>
      <c r="AC1191" s="50"/>
      <c r="AD1191" s="50"/>
      <c r="AE1191" s="51" t="str">
        <f t="shared" si="1857"/>
        <v/>
      </c>
      <c r="AF1191" s="51" t="str">
        <f t="shared" si="1858"/>
        <v/>
      </c>
      <c r="AG1191" s="51" t="str">
        <f t="shared" si="1859"/>
        <v/>
      </c>
      <c r="AH1191" s="51" t="str">
        <f t="shared" si="1860"/>
        <v/>
      </c>
      <c r="AI1191" s="52">
        <f t="shared" si="1861"/>
        <v>323.10000000000002</v>
      </c>
      <c r="AJ1191" s="51"/>
      <c r="AK1191" s="53"/>
      <c r="AL1191" s="52"/>
      <c r="AM1191" s="53">
        <f t="shared" si="1862"/>
        <v>35</v>
      </c>
      <c r="AN1191" s="53">
        <f>IF(AJ1191&lt;&gt;"",IF(AJ1191="o",VLOOKUP(AM1191,OpenSect!$A$1:$D$11,2),IF(AJ1191="u",VLOOKUP(AM1191,UpHill!$A$1:$D$35,2),IF(AJ1191="d",VLOOKUP(AM1191,DownHill!$A$3:$D$29,2),IF(AJ1191="f",VLOOKUP(AM1191,FlatUnd!$A$2:$D$30,2),IF(AJ1191="t",VLOOKUP(AM1191,TimeAdd!$A$1:$D$176,2),IF(AJ1191="l",VLOOKUP(AM1191,SLimit!$A$1:$D$8,2),AN1190)))))),AN1190)</f>
        <v>35</v>
      </c>
      <c r="AO1191" s="53">
        <f>IF(AJ1191&lt;&gt;"",IF(AJ1191="o",VLOOKUP(AM1191,OpenSect!$A$1:$D$11,3),IF(AJ1191="u",VLOOKUP(AM1191,UpHill!$A$1:$D$35,3),IF(AJ1191="d",VLOOKUP(AM1191,DownHill!$A$3:$D$29,3),IF(AJ1191="f",VLOOKUP(AM1191,FlatUnd!$A$2:$D$30,3),IF(AJ1191="t",VLOOKUP(AM1191,TimeAdd!$A$1:$D$18,3),IF(AJ1191="l",VLOOKUP(AM1191,SLimit!$A$1:$D$8,3),AO1190)))))),AO1190)</f>
        <v>35</v>
      </c>
      <c r="AP1191" s="53">
        <f>IF(AJ1191&lt;&gt;"",IF(AJ1191="o",VLOOKUP(AM1191,OpenSect!$A$1:$D$11,4),IF(AJ1191="u",VLOOKUP(AM1191,UpHill!$A$1:$D$35,4),IF(AJ1191="d",VLOOKUP(AM1191,DownHill!$A$3:$D$29,4),IF(AJ1191="f",VLOOKUP(AM1191,FlatUnd!$A$2:$D$30,4),IF(AJ1191="t",VLOOKUP(AM1191,TimeAdd!$A$1:$D$18,4),IF(AJ1191="l",VLOOKUP(AM1191,SLimit!$A$1:$D$8,4),AP1190)))))),AP1190)</f>
        <v>35</v>
      </c>
      <c r="AQ1191" s="53">
        <v>100</v>
      </c>
      <c r="AR1191" s="54" t="str">
        <f t="shared" si="1863"/>
        <v>Dannhauser{ straight }/ R621 Newcastle{ right}.</v>
      </c>
      <c r="AS1191" s="55"/>
      <c r="AT1191" s="55"/>
      <c r="AU1191" s="56" t="e">
        <f>IF(GroupStTimes!$A$8=0,MIN(CB1191,CD1191,CF1191),MIN(BZ1191,CB1191,CD1191,CF1191))</f>
        <v>#NUM!</v>
      </c>
      <c r="AV1191" s="56" t="e">
        <f>IF(GroupStTimes!$A$8=0,MAX(CC1191,CE1191,CG1191),MAX(CA1191,CC1191,CE1191,CG1191))</f>
        <v>#NUM!</v>
      </c>
      <c r="AW1191" s="57" t="str">
        <f t="shared" si="1864"/>
        <v/>
      </c>
      <c r="AX1191" s="58" t="str">
        <f t="shared" si="1865"/>
        <v/>
      </c>
      <c r="AY1191" s="58" t="str">
        <f t="shared" si="1866"/>
        <v/>
      </c>
      <c r="AZ1191" s="31">
        <f t="shared" si="1867"/>
        <v>322.67</v>
      </c>
      <c r="BA1191" s="59" t="e">
        <f t="shared" si="1868"/>
        <v>#NUM!</v>
      </c>
      <c r="BB1191" s="59" t="e">
        <f t="shared" si="1869"/>
        <v>#NUM!</v>
      </c>
      <c r="BC1191" s="59" t="e">
        <f t="shared" si="1870"/>
        <v>#NUM!</v>
      </c>
      <c r="BD1191" s="59" t="e">
        <f t="shared" si="1871"/>
        <v>#NUM!</v>
      </c>
      <c r="BE1191" s="59" t="e">
        <f t="shared" si="1872"/>
        <v>#NUM!</v>
      </c>
      <c r="BF1191" s="59" t="e">
        <f t="shared" si="1873"/>
        <v>#NUM!</v>
      </c>
      <c r="BG1191" s="59" t="e">
        <f t="shared" si="1874"/>
        <v>#NUM!</v>
      </c>
      <c r="BH1191" s="59" t="e">
        <f t="shared" si="1875"/>
        <v>#NUM!</v>
      </c>
      <c r="BI1191" s="31">
        <f t="shared" si="1876"/>
        <v>0.43000000000000682</v>
      </c>
      <c r="BJ1191" s="61">
        <f t="shared" si="1877"/>
        <v>1.2285714285714481E-2</v>
      </c>
      <c r="BK1191" s="61">
        <f t="shared" si="1878"/>
        <v>1.2285714285714481E-2</v>
      </c>
      <c r="BL1191" s="61">
        <f t="shared" si="1879"/>
        <v>1.2285714285714481E-2</v>
      </c>
      <c r="BM1191" s="61">
        <f t="shared" si="1880"/>
        <v>1.2285714285714481E-2</v>
      </c>
      <c r="BN1191" s="62">
        <f t="shared" si="1881"/>
        <v>0</v>
      </c>
      <c r="BO1191" s="62">
        <f t="shared" si="1882"/>
        <v>0</v>
      </c>
      <c r="BP1191" s="62">
        <f t="shared" si="1883"/>
        <v>44</v>
      </c>
      <c r="BQ1191" s="62">
        <f t="shared" si="1884"/>
        <v>0</v>
      </c>
      <c r="BR1191" s="62">
        <f t="shared" si="1885"/>
        <v>0</v>
      </c>
      <c r="BS1191" s="62">
        <f t="shared" si="1886"/>
        <v>44</v>
      </c>
      <c r="BT1191" s="62">
        <f t="shared" si="1887"/>
        <v>0</v>
      </c>
      <c r="BU1191" s="62">
        <f t="shared" si="1888"/>
        <v>0</v>
      </c>
      <c r="BV1191" s="62">
        <f t="shared" si="1889"/>
        <v>44</v>
      </c>
      <c r="BW1191" s="62">
        <f t="shared" si="1890"/>
        <v>0</v>
      </c>
      <c r="BX1191" s="62">
        <f t="shared" si="1891"/>
        <v>0</v>
      </c>
      <c r="BY1191" s="62">
        <f t="shared" si="1892"/>
        <v>44</v>
      </c>
      <c r="BZ1191" s="63" t="e">
        <f t="shared" si="1893"/>
        <v>#NUM!</v>
      </c>
      <c r="CA1191" s="63" t="e">
        <f t="shared" si="1894"/>
        <v>#NUM!</v>
      </c>
      <c r="CB1191" s="63" t="e">
        <f t="shared" si="1895"/>
        <v>#NUM!</v>
      </c>
      <c r="CC1191" s="63" t="e">
        <f t="shared" si="1896"/>
        <v>#NUM!</v>
      </c>
      <c r="CD1191" s="63" t="e">
        <f t="shared" si="1897"/>
        <v>#NUM!</v>
      </c>
      <c r="CE1191" s="63" t="e">
        <f t="shared" si="1898"/>
        <v>#NUM!</v>
      </c>
      <c r="CF1191" s="63" t="e">
        <f t="shared" si="1899"/>
        <v>#NUM!</v>
      </c>
      <c r="CG1191" s="63" t="e">
        <f t="shared" si="1900"/>
        <v>#NUM!</v>
      </c>
    </row>
    <row r="1192" spans="4:85" ht="26.25" customHeight="1" x14ac:dyDescent="0.25">
      <c r="G1192" s="78">
        <v>323.14</v>
      </c>
      <c r="H1192" s="41">
        <f t="shared" si="1851"/>
        <v>323.22000000000003</v>
      </c>
      <c r="I1192" s="42">
        <f t="shared" si="1901"/>
        <v>323.14</v>
      </c>
      <c r="J1192" s="43">
        <f t="shared" si="1852"/>
        <v>-3.4040972952903897E-4</v>
      </c>
      <c r="K1192" s="44">
        <f t="shared" si="1853"/>
        <v>-0.11000000000001364</v>
      </c>
      <c r="L1192" s="76" t="s">
        <v>562</v>
      </c>
      <c r="M1192" s="127"/>
      <c r="N1192" s="46">
        <f t="shared" si="1854"/>
        <v>323.25</v>
      </c>
      <c r="O1192" s="46"/>
      <c r="P1192" s="37">
        <v>323.22000000000003</v>
      </c>
      <c r="Q1192" s="46">
        <v>-0.2</v>
      </c>
      <c r="R1192" s="40">
        <v>323.46999999999997</v>
      </c>
      <c r="S1192" s="78"/>
      <c r="T1192" s="78">
        <v>323.26</v>
      </c>
      <c r="U1192" s="47" t="str">
        <f t="shared" si="1855"/>
        <v/>
      </c>
      <c r="V1192" s="47" t="str">
        <f t="shared" si="1856"/>
        <v/>
      </c>
      <c r="W1192" s="50"/>
      <c r="X1192" s="50"/>
      <c r="Y1192" s="50"/>
      <c r="Z1192" s="50"/>
      <c r="AA1192" s="50"/>
      <c r="AB1192" s="50"/>
      <c r="AC1192" s="50"/>
      <c r="AD1192" s="50"/>
      <c r="AE1192" s="51" t="str">
        <f t="shared" si="1857"/>
        <v/>
      </c>
      <c r="AF1192" s="51" t="str">
        <f t="shared" si="1858"/>
        <v/>
      </c>
      <c r="AG1192" s="51" t="str">
        <f t="shared" si="1859"/>
        <v/>
      </c>
      <c r="AH1192" s="51" t="str">
        <f t="shared" si="1860"/>
        <v/>
      </c>
      <c r="AI1192" s="52">
        <f t="shared" si="1861"/>
        <v>323.22000000000003</v>
      </c>
      <c r="AJ1192" s="51"/>
      <c r="AK1192" s="53"/>
      <c r="AL1192" s="52"/>
      <c r="AM1192" s="53">
        <f t="shared" si="1862"/>
        <v>35</v>
      </c>
      <c r="AN1192" s="53">
        <f>IF(AJ1192&lt;&gt;"",IF(AJ1192="o",VLOOKUP(AM1192,OpenSect!$A$1:$D$11,2),IF(AJ1192="u",VLOOKUP(AM1192,UpHill!$A$1:$D$35,2),IF(AJ1192="d",VLOOKUP(AM1192,DownHill!$A$3:$D$29,2),IF(AJ1192="f",VLOOKUP(AM1192,FlatUnd!$A$2:$D$30,2),IF(AJ1192="t",VLOOKUP(AM1192,TimeAdd!$A$1:$D$176,2),IF(AJ1192="l",VLOOKUP(AM1192,SLimit!$A$1:$D$8,2),AN1191)))))),AN1191)</f>
        <v>35</v>
      </c>
      <c r="AO1192" s="53">
        <f>IF(AJ1192&lt;&gt;"",IF(AJ1192="o",VLOOKUP(AM1192,OpenSect!$A$1:$D$11,3),IF(AJ1192="u",VLOOKUP(AM1192,UpHill!$A$1:$D$35,3),IF(AJ1192="d",VLOOKUP(AM1192,DownHill!$A$3:$D$29,3),IF(AJ1192="f",VLOOKUP(AM1192,FlatUnd!$A$2:$D$30,3),IF(AJ1192="t",VLOOKUP(AM1192,TimeAdd!$A$1:$D$18,3),IF(AJ1192="l",VLOOKUP(AM1192,SLimit!$A$1:$D$8,3),AO1191)))))),AO1191)</f>
        <v>35</v>
      </c>
      <c r="AP1192" s="53">
        <f>IF(AJ1192&lt;&gt;"",IF(AJ1192="o",VLOOKUP(AM1192,OpenSect!$A$1:$D$11,4),IF(AJ1192="u",VLOOKUP(AM1192,UpHill!$A$1:$D$35,4),IF(AJ1192="d",VLOOKUP(AM1192,DownHill!$A$3:$D$29,4),IF(AJ1192="f",VLOOKUP(AM1192,FlatUnd!$A$2:$D$30,4),IF(AJ1192="t",VLOOKUP(AM1192,TimeAdd!$A$1:$D$18,4),IF(AJ1192="l",VLOOKUP(AM1192,SLimit!$A$1:$D$8,4),AP1191)))))),AP1191)</f>
        <v>35</v>
      </c>
      <c r="AQ1192" s="53">
        <v>100</v>
      </c>
      <c r="AR1192" s="54" t="str">
        <f t="shared" si="1863"/>
        <v>Warning - Cross road.</v>
      </c>
      <c r="AS1192" s="55"/>
      <c r="AT1192" s="55"/>
      <c r="AU1192" s="56" t="e">
        <f>IF(GroupStTimes!$A$8=0,MIN(CB1192,CD1192,CF1192),MIN(BZ1192,CB1192,CD1192,CF1192))</f>
        <v>#NUM!</v>
      </c>
      <c r="AV1192" s="56" t="e">
        <f>IF(GroupStTimes!$A$8=0,MAX(CC1192,CE1192,CG1192),MAX(CA1192,CC1192,CE1192,CG1192))</f>
        <v>#NUM!</v>
      </c>
      <c r="AW1192" s="57" t="str">
        <f t="shared" si="1864"/>
        <v/>
      </c>
      <c r="AX1192" s="58" t="str">
        <f t="shared" si="1865"/>
        <v/>
      </c>
      <c r="AY1192" s="58" t="str">
        <f t="shared" si="1866"/>
        <v/>
      </c>
      <c r="AZ1192" s="31">
        <f t="shared" si="1867"/>
        <v>322.67</v>
      </c>
      <c r="BA1192" s="59" t="e">
        <f t="shared" si="1868"/>
        <v>#NUM!</v>
      </c>
      <c r="BB1192" s="59" t="e">
        <f t="shared" si="1869"/>
        <v>#NUM!</v>
      </c>
      <c r="BC1192" s="59" t="e">
        <f t="shared" si="1870"/>
        <v>#NUM!</v>
      </c>
      <c r="BD1192" s="59" t="e">
        <f t="shared" si="1871"/>
        <v>#NUM!</v>
      </c>
      <c r="BE1192" s="59" t="e">
        <f t="shared" si="1872"/>
        <v>#NUM!</v>
      </c>
      <c r="BF1192" s="59" t="e">
        <f t="shared" si="1873"/>
        <v>#NUM!</v>
      </c>
      <c r="BG1192" s="59" t="e">
        <f t="shared" si="1874"/>
        <v>#NUM!</v>
      </c>
      <c r="BH1192" s="59" t="e">
        <f t="shared" si="1875"/>
        <v>#NUM!</v>
      </c>
      <c r="BI1192" s="31">
        <f t="shared" si="1876"/>
        <v>0.55000000000001137</v>
      </c>
      <c r="BJ1192" s="61">
        <f t="shared" si="1877"/>
        <v>1.5714285714286038E-2</v>
      </c>
      <c r="BK1192" s="61">
        <f t="shared" si="1878"/>
        <v>1.5714285714286038E-2</v>
      </c>
      <c r="BL1192" s="61">
        <f t="shared" si="1879"/>
        <v>1.5714285714286038E-2</v>
      </c>
      <c r="BM1192" s="61">
        <f t="shared" si="1880"/>
        <v>1.5714285714286038E-2</v>
      </c>
      <c r="BN1192" s="62">
        <f t="shared" si="1881"/>
        <v>0</v>
      </c>
      <c r="BO1192" s="62">
        <f t="shared" si="1882"/>
        <v>0</v>
      </c>
      <c r="BP1192" s="62">
        <f t="shared" si="1883"/>
        <v>57</v>
      </c>
      <c r="BQ1192" s="62">
        <f t="shared" si="1884"/>
        <v>0</v>
      </c>
      <c r="BR1192" s="62">
        <f t="shared" si="1885"/>
        <v>0</v>
      </c>
      <c r="BS1192" s="62">
        <f t="shared" si="1886"/>
        <v>57</v>
      </c>
      <c r="BT1192" s="62">
        <f t="shared" si="1887"/>
        <v>0</v>
      </c>
      <c r="BU1192" s="62">
        <f t="shared" si="1888"/>
        <v>0</v>
      </c>
      <c r="BV1192" s="62">
        <f t="shared" si="1889"/>
        <v>57</v>
      </c>
      <c r="BW1192" s="62">
        <f t="shared" si="1890"/>
        <v>0</v>
      </c>
      <c r="BX1192" s="62">
        <f t="shared" si="1891"/>
        <v>0</v>
      </c>
      <c r="BY1192" s="62">
        <f t="shared" si="1892"/>
        <v>57</v>
      </c>
      <c r="BZ1192" s="63" t="e">
        <f t="shared" si="1893"/>
        <v>#NUM!</v>
      </c>
      <c r="CA1192" s="63" t="e">
        <f t="shared" si="1894"/>
        <v>#NUM!</v>
      </c>
      <c r="CB1192" s="63" t="e">
        <f t="shared" si="1895"/>
        <v>#NUM!</v>
      </c>
      <c r="CC1192" s="63" t="e">
        <f t="shared" si="1896"/>
        <v>#NUM!</v>
      </c>
      <c r="CD1192" s="63" t="e">
        <f t="shared" si="1897"/>
        <v>#NUM!</v>
      </c>
      <c r="CE1192" s="63" t="e">
        <f t="shared" si="1898"/>
        <v>#NUM!</v>
      </c>
      <c r="CF1192" s="63" t="e">
        <f t="shared" si="1899"/>
        <v>#NUM!</v>
      </c>
      <c r="CG1192" s="63" t="e">
        <f t="shared" si="1900"/>
        <v>#NUM!</v>
      </c>
    </row>
    <row r="1193" spans="4:85" ht="26.25" customHeight="1" x14ac:dyDescent="0.25">
      <c r="D1193" s="37">
        <v>30</v>
      </c>
      <c r="G1193" s="78">
        <v>323.31</v>
      </c>
      <c r="H1193" s="41">
        <f t="shared" si="1851"/>
        <v>323.39</v>
      </c>
      <c r="I1193" s="42">
        <f t="shared" si="1901"/>
        <v>323.31</v>
      </c>
      <c r="J1193" s="43">
        <f t="shared" si="1852"/>
        <v>-3.2992071592800512E-4</v>
      </c>
      <c r="K1193" s="44">
        <f t="shared" si="1853"/>
        <v>-0.10666666666668334</v>
      </c>
      <c r="L1193" s="76" t="s">
        <v>563</v>
      </c>
      <c r="M1193" s="127"/>
      <c r="N1193" s="46">
        <f t="shared" si="1854"/>
        <v>323.41666666666669</v>
      </c>
      <c r="O1193" s="46"/>
      <c r="P1193" s="37">
        <v>323.39</v>
      </c>
      <c r="Q1193" s="46">
        <v>-0.2</v>
      </c>
      <c r="R1193" s="40">
        <v>323.63</v>
      </c>
      <c r="S1193" s="78"/>
      <c r="T1193" s="78">
        <v>323.43</v>
      </c>
      <c r="U1193" s="47" t="str">
        <f t="shared" si="1855"/>
        <v/>
      </c>
      <c r="V1193" s="47" t="str">
        <f t="shared" si="1856"/>
        <v/>
      </c>
      <c r="W1193" s="50"/>
      <c r="X1193" s="50"/>
      <c r="Y1193" s="50"/>
      <c r="Z1193" s="50"/>
      <c r="AA1193" s="50"/>
      <c r="AB1193" s="50"/>
      <c r="AC1193" s="50"/>
      <c r="AD1193" s="50"/>
      <c r="AE1193" s="51" t="str">
        <f t="shared" si="1857"/>
        <v/>
      </c>
      <c r="AF1193" s="51" t="str">
        <f t="shared" si="1858"/>
        <v/>
      </c>
      <c r="AG1193" s="51" t="str">
        <f t="shared" si="1859"/>
        <v/>
      </c>
      <c r="AH1193" s="51">
        <f t="shared" si="1860"/>
        <v>30</v>
      </c>
      <c r="AI1193" s="52">
        <f t="shared" si="1861"/>
        <v>323.39</v>
      </c>
      <c r="AJ1193" s="51" t="s">
        <v>25</v>
      </c>
      <c r="AK1193" s="53"/>
      <c r="AL1193" s="52"/>
      <c r="AM1193" s="53">
        <f t="shared" si="1862"/>
        <v>30</v>
      </c>
      <c r="AN1193" s="53">
        <f>IF(AJ1193&lt;&gt;"",IF(AJ1193="o",VLOOKUP(AM1193,OpenSect!$A$1:$D$11,2),IF(AJ1193="u",VLOOKUP(AM1193,UpHill!$A$1:$D$35,2),IF(AJ1193="d",VLOOKUP(AM1193,DownHill!$A$3:$D$29,2),IF(AJ1193="f",VLOOKUP(AM1193,FlatUnd!$A$2:$D$30,2),IF(AJ1193="t",VLOOKUP(AM1193,TimeAdd!$A$1:$D$176,2),IF(AJ1193="l",VLOOKUP(AM1193,SLimit!$A$1:$D$8,2),AN1192)))))),AN1192)</f>
        <v>30</v>
      </c>
      <c r="AO1193" s="53">
        <f>IF(AJ1193&lt;&gt;"",IF(AJ1193="o",VLOOKUP(AM1193,OpenSect!$A$1:$D$11,3),IF(AJ1193="u",VLOOKUP(AM1193,UpHill!$A$1:$D$35,3),IF(AJ1193="d",VLOOKUP(AM1193,DownHill!$A$3:$D$29,3),IF(AJ1193="f",VLOOKUP(AM1193,FlatUnd!$A$2:$D$30,3),IF(AJ1193="t",VLOOKUP(AM1193,TimeAdd!$A$1:$D$18,3),IF(AJ1193="l",VLOOKUP(AM1193,SLimit!$A$1:$D$8,3),AO1192)))))),AO1192)</f>
        <v>30</v>
      </c>
      <c r="AP1193" s="53">
        <f>IF(AJ1193&lt;&gt;"",IF(AJ1193="o",VLOOKUP(AM1193,OpenSect!$A$1:$D$11,4),IF(AJ1193="u",VLOOKUP(AM1193,UpHill!$A$1:$D$35,4),IF(AJ1193="d",VLOOKUP(AM1193,DownHill!$A$3:$D$29,4),IF(AJ1193="f",VLOOKUP(AM1193,FlatUnd!$A$2:$D$30,4),IF(AJ1193="t",VLOOKUP(AM1193,TimeAdd!$A$1:$D$18,4),IF(AJ1193="l",VLOOKUP(AM1193,SLimit!$A$1:$D$8,4),AP1192)))))),AP1192)</f>
        <v>30</v>
      </c>
      <c r="AQ1193" s="53">
        <v>100</v>
      </c>
      <c r="AR1193" s="54" t="str">
        <f t="shared" si="1863"/>
        <v>R621 Newcastle. Turn LEFT towards Shell service station..</v>
      </c>
      <c r="AS1193" s="55"/>
      <c r="AT1193" s="55"/>
      <c r="AU1193" s="56" t="e">
        <f>IF(GroupStTimes!$A$8=0,MIN(CB1193,CD1193,CF1193),MIN(BZ1193,CB1193,CD1193,CF1193))</f>
        <v>#NUM!</v>
      </c>
      <c r="AV1193" s="56" t="e">
        <f>IF(GroupStTimes!$A$8=0,MAX(CC1193,CE1193,CG1193),MAX(CA1193,CC1193,CE1193,CG1193))</f>
        <v>#NUM!</v>
      </c>
      <c r="AW1193" s="57" t="str">
        <f t="shared" si="1864"/>
        <v/>
      </c>
      <c r="AX1193" s="58" t="str">
        <f t="shared" si="1865"/>
        <v/>
      </c>
      <c r="AY1193" s="58" t="str">
        <f t="shared" si="1866"/>
        <v/>
      </c>
      <c r="AZ1193" s="31">
        <f t="shared" si="1867"/>
        <v>322.67</v>
      </c>
      <c r="BA1193" s="59" t="e">
        <f t="shared" si="1868"/>
        <v>#NUM!</v>
      </c>
      <c r="BB1193" s="59" t="e">
        <f t="shared" si="1869"/>
        <v>#NUM!</v>
      </c>
      <c r="BC1193" s="59" t="e">
        <f t="shared" si="1870"/>
        <v>#NUM!</v>
      </c>
      <c r="BD1193" s="59" t="e">
        <f t="shared" si="1871"/>
        <v>#NUM!</v>
      </c>
      <c r="BE1193" s="59" t="e">
        <f t="shared" si="1872"/>
        <v>#NUM!</v>
      </c>
      <c r="BF1193" s="59" t="e">
        <f t="shared" si="1873"/>
        <v>#NUM!</v>
      </c>
      <c r="BG1193" s="59" t="e">
        <f t="shared" si="1874"/>
        <v>#NUM!</v>
      </c>
      <c r="BH1193" s="59" t="e">
        <f t="shared" si="1875"/>
        <v>#NUM!</v>
      </c>
      <c r="BI1193" s="31">
        <f t="shared" si="1876"/>
        <v>0.71999999999997044</v>
      </c>
      <c r="BJ1193" s="61">
        <f t="shared" si="1877"/>
        <v>2.0571428571427727E-2</v>
      </c>
      <c r="BK1193" s="61">
        <f t="shared" si="1878"/>
        <v>2.0571428571427727E-2</v>
      </c>
      <c r="BL1193" s="61">
        <f t="shared" si="1879"/>
        <v>2.0571428571427727E-2</v>
      </c>
      <c r="BM1193" s="61">
        <f t="shared" si="1880"/>
        <v>2.0571428571427727E-2</v>
      </c>
      <c r="BN1193" s="62">
        <f t="shared" si="1881"/>
        <v>0</v>
      </c>
      <c r="BO1193" s="62">
        <f t="shared" si="1882"/>
        <v>1</v>
      </c>
      <c r="BP1193" s="62">
        <f t="shared" si="1883"/>
        <v>14</v>
      </c>
      <c r="BQ1193" s="62">
        <f t="shared" si="1884"/>
        <v>0</v>
      </c>
      <c r="BR1193" s="62">
        <f t="shared" si="1885"/>
        <v>1</v>
      </c>
      <c r="BS1193" s="62">
        <f t="shared" si="1886"/>
        <v>14</v>
      </c>
      <c r="BT1193" s="62">
        <f t="shared" si="1887"/>
        <v>0</v>
      </c>
      <c r="BU1193" s="62">
        <f t="shared" si="1888"/>
        <v>1</v>
      </c>
      <c r="BV1193" s="62">
        <f t="shared" si="1889"/>
        <v>14</v>
      </c>
      <c r="BW1193" s="62">
        <f t="shared" si="1890"/>
        <v>0</v>
      </c>
      <c r="BX1193" s="62">
        <f t="shared" si="1891"/>
        <v>1</v>
      </c>
      <c r="BY1193" s="62">
        <f t="shared" si="1892"/>
        <v>14</v>
      </c>
      <c r="BZ1193" s="63" t="e">
        <f t="shared" si="1893"/>
        <v>#NUM!</v>
      </c>
      <c r="CA1193" s="63" t="e">
        <f t="shared" si="1894"/>
        <v>#NUM!</v>
      </c>
      <c r="CB1193" s="63" t="e">
        <f t="shared" si="1895"/>
        <v>#NUM!</v>
      </c>
      <c r="CC1193" s="63" t="e">
        <f t="shared" si="1896"/>
        <v>#NUM!</v>
      </c>
      <c r="CD1193" s="63" t="e">
        <f t="shared" si="1897"/>
        <v>#NUM!</v>
      </c>
      <c r="CE1193" s="63" t="e">
        <f t="shared" si="1898"/>
        <v>#NUM!</v>
      </c>
      <c r="CF1193" s="63" t="e">
        <f t="shared" si="1899"/>
        <v>#NUM!</v>
      </c>
      <c r="CG1193" s="63" t="e">
        <f t="shared" si="1900"/>
        <v>#NUM!</v>
      </c>
    </row>
    <row r="1194" spans="4:85" ht="26.25" customHeight="1" x14ac:dyDescent="0.25">
      <c r="D1194" s="37">
        <v>30</v>
      </c>
      <c r="G1194" s="78">
        <v>323.36</v>
      </c>
      <c r="H1194" s="41">
        <f t="shared" si="1851"/>
        <v>323.43</v>
      </c>
      <c r="I1194" s="42">
        <f t="shared" si="1901"/>
        <v>323.36</v>
      </c>
      <c r="J1194" s="43">
        <f t="shared" si="1852"/>
        <v>-2.9894441695538232E-4</v>
      </c>
      <c r="K1194" s="44">
        <f t="shared" si="1853"/>
        <v>-9.6666666666692436E-2</v>
      </c>
      <c r="L1194" s="76" t="s">
        <v>564</v>
      </c>
      <c r="M1194" s="127"/>
      <c r="N1194" s="46">
        <f t="shared" si="1854"/>
        <v>323.45666666666671</v>
      </c>
      <c r="O1194" s="46"/>
      <c r="P1194" s="37">
        <v>323.43</v>
      </c>
      <c r="Q1194" s="46">
        <v>-0.2</v>
      </c>
      <c r="R1194" s="66">
        <v>323.67</v>
      </c>
      <c r="S1194" s="78"/>
      <c r="T1194" s="78">
        <v>323.47000000000003</v>
      </c>
      <c r="U1194" s="47" t="str">
        <f t="shared" si="1855"/>
        <v/>
      </c>
      <c r="V1194" s="47" t="str">
        <f t="shared" si="1856"/>
        <v/>
      </c>
      <c r="W1194" s="50"/>
      <c r="X1194" s="50"/>
      <c r="Y1194" s="50"/>
      <c r="Z1194" s="50"/>
      <c r="AA1194" s="50"/>
      <c r="AB1194" s="50"/>
      <c r="AC1194" s="50"/>
      <c r="AD1194" s="50"/>
      <c r="AE1194" s="51" t="str">
        <f t="shared" si="1857"/>
        <v/>
      </c>
      <c r="AF1194" s="51" t="str">
        <f t="shared" si="1858"/>
        <v/>
      </c>
      <c r="AG1194" s="51" t="str">
        <f t="shared" si="1859"/>
        <v/>
      </c>
      <c r="AH1194" s="51">
        <f t="shared" si="1860"/>
        <v>30</v>
      </c>
      <c r="AI1194" s="52">
        <f t="shared" si="1861"/>
        <v>323.43</v>
      </c>
      <c r="AJ1194" s="51" t="s">
        <v>25</v>
      </c>
      <c r="AK1194" s="53"/>
      <c r="AL1194" s="52"/>
      <c r="AM1194" s="53">
        <f t="shared" si="1862"/>
        <v>30</v>
      </c>
      <c r="AN1194" s="53">
        <f>IF(AJ1194&lt;&gt;"",IF(AJ1194="o",VLOOKUP(AM1194,OpenSect!$A$1:$D$11,2),IF(AJ1194="u",VLOOKUP(AM1194,UpHill!$A$1:$D$35,2),IF(AJ1194="d",VLOOKUP(AM1194,DownHill!$A$3:$D$29,2),IF(AJ1194="f",VLOOKUP(AM1194,FlatUnd!$A$2:$D$30,2),IF(AJ1194="t",VLOOKUP(AM1194,TimeAdd!$A$1:$D$176,2),IF(AJ1194="l",VLOOKUP(AM1194,SLimit!$A$1:$D$8,2),AN1193)))))),AN1193)</f>
        <v>30</v>
      </c>
      <c r="AO1194" s="53">
        <f>IF(AJ1194&lt;&gt;"",IF(AJ1194="o",VLOOKUP(AM1194,OpenSect!$A$1:$D$11,3),IF(AJ1194="u",VLOOKUP(AM1194,UpHill!$A$1:$D$35,3),IF(AJ1194="d",VLOOKUP(AM1194,DownHill!$A$3:$D$29,3),IF(AJ1194="f",VLOOKUP(AM1194,FlatUnd!$A$2:$D$30,3),IF(AJ1194="t",VLOOKUP(AM1194,TimeAdd!$A$1:$D$18,3),IF(AJ1194="l",VLOOKUP(AM1194,SLimit!$A$1:$D$8,3),AO1193)))))),AO1193)</f>
        <v>30</v>
      </c>
      <c r="AP1194" s="53">
        <f>IF(AJ1194&lt;&gt;"",IF(AJ1194="o",VLOOKUP(AM1194,OpenSect!$A$1:$D$11,4),IF(AJ1194="u",VLOOKUP(AM1194,UpHill!$A$1:$D$35,4),IF(AJ1194="d",VLOOKUP(AM1194,DownHill!$A$3:$D$29,4),IF(AJ1194="f",VLOOKUP(AM1194,FlatUnd!$A$2:$D$30,4),IF(AJ1194="t",VLOOKUP(AM1194,TimeAdd!$A$1:$D$18,4),IF(AJ1194="l",VLOOKUP(AM1194,SLimit!$A$1:$D$8,4),AP1193)))))),AP1193)</f>
        <v>30</v>
      </c>
      <c r="AQ1194" s="53">
        <v>100</v>
      </c>
      <c r="AR1194" s="54" t="str">
        <f t="shared" si="1863"/>
        <v>Turn RIGHT to Shell service station.</v>
      </c>
      <c r="AS1194" s="55"/>
      <c r="AT1194" s="55"/>
      <c r="AU1194" s="56" t="e">
        <f>IF(GroupStTimes!$A$8=0,MIN(CB1194,CD1194,CF1194),MIN(BZ1194,CB1194,CD1194,CF1194))</f>
        <v>#NUM!</v>
      </c>
      <c r="AV1194" s="56" t="e">
        <f>IF(GroupStTimes!$A$8=0,MAX(CC1194,CE1194,CG1194),MAX(CA1194,CC1194,CE1194,CG1194))</f>
        <v>#NUM!</v>
      </c>
      <c r="AW1194" s="57" t="str">
        <f t="shared" si="1864"/>
        <v/>
      </c>
      <c r="AX1194" s="58" t="str">
        <f t="shared" si="1865"/>
        <v/>
      </c>
      <c r="AY1194" s="58" t="str">
        <f t="shared" si="1866"/>
        <v/>
      </c>
      <c r="AZ1194" s="31">
        <f t="shared" si="1867"/>
        <v>323.39</v>
      </c>
      <c r="BA1194" s="59" t="e">
        <f t="shared" si="1868"/>
        <v>#NUM!</v>
      </c>
      <c r="BB1194" s="59" t="e">
        <f t="shared" si="1869"/>
        <v>#NUM!</v>
      </c>
      <c r="BC1194" s="59" t="e">
        <f t="shared" si="1870"/>
        <v>#NUM!</v>
      </c>
      <c r="BD1194" s="59" t="e">
        <f t="shared" si="1871"/>
        <v>#NUM!</v>
      </c>
      <c r="BE1194" s="59" t="e">
        <f t="shared" si="1872"/>
        <v>#NUM!</v>
      </c>
      <c r="BF1194" s="59" t="e">
        <f t="shared" si="1873"/>
        <v>#NUM!</v>
      </c>
      <c r="BG1194" s="59" t="e">
        <f t="shared" si="1874"/>
        <v>#NUM!</v>
      </c>
      <c r="BH1194" s="59" t="e">
        <f t="shared" si="1875"/>
        <v>#NUM!</v>
      </c>
      <c r="BI1194" s="31">
        <f t="shared" si="1876"/>
        <v>4.0000000000020464E-2</v>
      </c>
      <c r="BJ1194" s="61">
        <f t="shared" si="1877"/>
        <v>1.3333333333340155E-3</v>
      </c>
      <c r="BK1194" s="61">
        <f t="shared" si="1878"/>
        <v>1.3333333333340155E-3</v>
      </c>
      <c r="BL1194" s="61">
        <f t="shared" si="1879"/>
        <v>1.3333333333340155E-3</v>
      </c>
      <c r="BM1194" s="61">
        <f t="shared" si="1880"/>
        <v>1.3333333333340155E-3</v>
      </c>
      <c r="BN1194" s="62">
        <f t="shared" si="1881"/>
        <v>0</v>
      </c>
      <c r="BO1194" s="62">
        <f t="shared" si="1882"/>
        <v>0</v>
      </c>
      <c r="BP1194" s="62">
        <f t="shared" si="1883"/>
        <v>5</v>
      </c>
      <c r="BQ1194" s="62">
        <f t="shared" si="1884"/>
        <v>0</v>
      </c>
      <c r="BR1194" s="62">
        <f t="shared" si="1885"/>
        <v>0</v>
      </c>
      <c r="BS1194" s="62">
        <f t="shared" si="1886"/>
        <v>5</v>
      </c>
      <c r="BT1194" s="62">
        <f t="shared" si="1887"/>
        <v>0</v>
      </c>
      <c r="BU1194" s="62">
        <f t="shared" si="1888"/>
        <v>0</v>
      </c>
      <c r="BV1194" s="62">
        <f t="shared" si="1889"/>
        <v>5</v>
      </c>
      <c r="BW1194" s="62">
        <f t="shared" si="1890"/>
        <v>0</v>
      </c>
      <c r="BX1194" s="62">
        <f t="shared" si="1891"/>
        <v>0</v>
      </c>
      <c r="BY1194" s="62">
        <f t="shared" si="1892"/>
        <v>5</v>
      </c>
      <c r="BZ1194" s="63" t="e">
        <f t="shared" si="1893"/>
        <v>#NUM!</v>
      </c>
      <c r="CA1194" s="63" t="e">
        <f t="shared" si="1894"/>
        <v>#NUM!</v>
      </c>
      <c r="CB1194" s="63" t="e">
        <f t="shared" si="1895"/>
        <v>#NUM!</v>
      </c>
      <c r="CC1194" s="63" t="e">
        <f t="shared" si="1896"/>
        <v>#NUM!</v>
      </c>
      <c r="CD1194" s="63" t="e">
        <f t="shared" si="1897"/>
        <v>#NUM!</v>
      </c>
      <c r="CE1194" s="63" t="e">
        <f t="shared" si="1898"/>
        <v>#NUM!</v>
      </c>
      <c r="CF1194" s="63" t="e">
        <f t="shared" si="1899"/>
        <v>#NUM!</v>
      </c>
      <c r="CG1194" s="63" t="e">
        <f t="shared" si="1900"/>
        <v>#NUM!</v>
      </c>
    </row>
    <row r="1195" spans="4:85" ht="26.25" customHeight="1" x14ac:dyDescent="0.25">
      <c r="D1195" s="37">
        <v>0</v>
      </c>
      <c r="G1195" s="78">
        <v>323.44</v>
      </c>
      <c r="H1195" s="41">
        <f t="shared" si="1851"/>
        <v>323.51</v>
      </c>
      <c r="I1195" s="42">
        <f t="shared" si="1901"/>
        <v>323.44</v>
      </c>
      <c r="J1195" s="43">
        <f t="shared" si="1852"/>
        <v>-2.9887047571925426E-4</v>
      </c>
      <c r="K1195" s="44">
        <f t="shared" si="1853"/>
        <v>-9.6666666666635592E-2</v>
      </c>
      <c r="L1195" s="76" t="s">
        <v>565</v>
      </c>
      <c r="M1195" s="127"/>
      <c r="N1195" s="46">
        <f t="shared" si="1854"/>
        <v>323.53666666666663</v>
      </c>
      <c r="O1195" s="46"/>
      <c r="P1195" s="37">
        <v>323.51</v>
      </c>
      <c r="Q1195" s="46">
        <v>-0.2</v>
      </c>
      <c r="R1195" s="66">
        <v>323.75</v>
      </c>
      <c r="S1195" s="78"/>
      <c r="T1195" s="78">
        <v>323.55</v>
      </c>
      <c r="U1195" s="47" t="str">
        <f t="shared" si="1855"/>
        <v/>
      </c>
      <c r="V1195" s="47" t="str">
        <f t="shared" si="1856"/>
        <v/>
      </c>
      <c r="W1195" s="50"/>
      <c r="X1195" s="50"/>
      <c r="Y1195" s="50"/>
      <c r="Z1195" s="50"/>
      <c r="AA1195" s="50"/>
      <c r="AB1195" s="50"/>
      <c r="AC1195" s="50"/>
      <c r="AD1195" s="50"/>
      <c r="AE1195" s="51" t="str">
        <f t="shared" si="1857"/>
        <v/>
      </c>
      <c r="AF1195" s="51" t="str">
        <f t="shared" si="1858"/>
        <v/>
      </c>
      <c r="AG1195" s="51" t="str">
        <f t="shared" si="1859"/>
        <v/>
      </c>
      <c r="AH1195" s="51">
        <f t="shared" si="1860"/>
        <v>0</v>
      </c>
      <c r="AI1195" s="52">
        <f t="shared" si="1861"/>
        <v>323.51</v>
      </c>
      <c r="AJ1195" s="65" t="s">
        <v>25</v>
      </c>
      <c r="AK1195" s="53"/>
      <c r="AL1195" s="52"/>
      <c r="AM1195" s="53">
        <f t="shared" si="1862"/>
        <v>0</v>
      </c>
      <c r="AN1195" s="53">
        <f>IF(AJ1195&lt;&gt;"",IF(AJ1195="o",VLOOKUP(AM1195,OpenSect!$A$1:$D$11,2),IF(AJ1195="u",VLOOKUP(AM1195,UpHill!$A$1:$D$35,2),IF(AJ1195="d",VLOOKUP(AM1195,DownHill!$A$3:$D$29,2),IF(AJ1195="f",VLOOKUP(AM1195,FlatUnd!$A$2:$D$30,2),IF(AJ1195="t",VLOOKUP(AM1195,TimeAdd!$A$1:$D$176,2),IF(AJ1195="l",VLOOKUP(AM1195,SLimit!$A$1:$D$8,2),AN1194)))))),AN1194)</f>
        <v>0</v>
      </c>
      <c r="AO1195" s="53">
        <f>IF(AJ1195&lt;&gt;"",IF(AJ1195="o",VLOOKUP(AM1195,OpenSect!$A$1:$D$11,3),IF(AJ1195="u",VLOOKUP(AM1195,UpHill!$A$1:$D$35,3),IF(AJ1195="d",VLOOKUP(AM1195,DownHill!$A$3:$D$29,3),IF(AJ1195="f",VLOOKUP(AM1195,FlatUnd!$A$2:$D$30,3),IF(AJ1195="t",VLOOKUP(AM1195,TimeAdd!$A$1:$D$18,3),IF(AJ1195="l",VLOOKUP(AM1195,SLimit!$A$1:$D$8,3),AO1194)))))),AO1194)</f>
        <v>0</v>
      </c>
      <c r="AP1195" s="53">
        <f>IF(AJ1195&lt;&gt;"",IF(AJ1195="o",VLOOKUP(AM1195,OpenSect!$A$1:$D$11,4),IF(AJ1195="u",VLOOKUP(AM1195,UpHill!$A$1:$D$35,4),IF(AJ1195="d",VLOOKUP(AM1195,DownHill!$A$3:$D$29,4),IF(AJ1195="f",VLOOKUP(AM1195,FlatUnd!$A$2:$D$30,4),IF(AJ1195="t",VLOOKUP(AM1195,TimeAdd!$A$1:$D$18,4),IF(AJ1195="l",VLOOKUP(AM1195,SLimit!$A$1:$D$8,4),AP1194)))))),AP1194)</f>
        <v>0</v>
      </c>
      <c r="AQ1195" s="53">
        <v>100</v>
      </c>
      <c r="AR1195" s="54" t="str">
        <f t="shared" si="1863"/>
        <v>Shell Service Station.  Stop and refuel.  {Around opposite pup 3&amp;4 pillar.  Owner = Mr. Goolm.  Chippas.busservice@gmail.com - Contact person = Mr. Zubair 083 786 2282.}</v>
      </c>
      <c r="AS1195" s="55"/>
      <c r="AT1195" s="55"/>
      <c r="AU1195" s="56" t="e">
        <f>IF(GroupStTimes!$A$8=0,MIN(CB1195,CD1195,CF1195),MIN(BZ1195,CB1195,CD1195,CF1195))</f>
        <v>#NUM!</v>
      </c>
      <c r="AV1195" s="56" t="e">
        <f>IF(GroupStTimes!$A$8=0,MAX(CC1195,CE1195,CG1195),MAX(CA1195,CC1195,CE1195,CG1195))</f>
        <v>#NUM!</v>
      </c>
      <c r="AW1195" s="57" t="str">
        <f t="shared" si="1864"/>
        <v/>
      </c>
      <c r="AX1195" s="58" t="str">
        <f t="shared" si="1865"/>
        <v/>
      </c>
      <c r="AY1195" s="58" t="str">
        <f t="shared" si="1866"/>
        <v/>
      </c>
      <c r="AZ1195" s="31">
        <f t="shared" si="1867"/>
        <v>323.39</v>
      </c>
      <c r="BA1195" s="59" t="e">
        <f t="shared" si="1868"/>
        <v>#NUM!</v>
      </c>
      <c r="BB1195" s="59" t="e">
        <f t="shared" si="1869"/>
        <v>#NUM!</v>
      </c>
      <c r="BC1195" s="59" t="e">
        <f t="shared" si="1870"/>
        <v>#NUM!</v>
      </c>
      <c r="BD1195" s="59" t="e">
        <f t="shared" si="1871"/>
        <v>#NUM!</v>
      </c>
      <c r="BE1195" s="59" t="e">
        <f t="shared" si="1872"/>
        <v>#NUM!</v>
      </c>
      <c r="BF1195" s="59" t="e">
        <f t="shared" si="1873"/>
        <v>#NUM!</v>
      </c>
      <c r="BG1195" s="59" t="e">
        <f t="shared" si="1874"/>
        <v>#NUM!</v>
      </c>
      <c r="BH1195" s="59" t="e">
        <f t="shared" si="1875"/>
        <v>#NUM!</v>
      </c>
      <c r="BI1195" s="31">
        <f t="shared" si="1876"/>
        <v>0.12000000000000455</v>
      </c>
      <c r="BJ1195" s="61">
        <f t="shared" si="1877"/>
        <v>4.0000000000001519E-3</v>
      </c>
      <c r="BK1195" s="61">
        <f t="shared" si="1878"/>
        <v>4.0000000000001519E-3</v>
      </c>
      <c r="BL1195" s="61">
        <f t="shared" si="1879"/>
        <v>4.0000000000001519E-3</v>
      </c>
      <c r="BM1195" s="61">
        <f t="shared" si="1880"/>
        <v>4.0000000000001519E-3</v>
      </c>
      <c r="BN1195" s="62">
        <f t="shared" si="1881"/>
        <v>0</v>
      </c>
      <c r="BO1195" s="62">
        <f t="shared" si="1882"/>
        <v>0</v>
      </c>
      <c r="BP1195" s="62">
        <f t="shared" si="1883"/>
        <v>14</v>
      </c>
      <c r="BQ1195" s="62">
        <f t="shared" si="1884"/>
        <v>0</v>
      </c>
      <c r="BR1195" s="62">
        <f t="shared" si="1885"/>
        <v>0</v>
      </c>
      <c r="BS1195" s="62">
        <f t="shared" si="1886"/>
        <v>14</v>
      </c>
      <c r="BT1195" s="62">
        <f t="shared" si="1887"/>
        <v>0</v>
      </c>
      <c r="BU1195" s="62">
        <f t="shared" si="1888"/>
        <v>0</v>
      </c>
      <c r="BV1195" s="62">
        <f t="shared" si="1889"/>
        <v>14</v>
      </c>
      <c r="BW1195" s="62">
        <f t="shared" si="1890"/>
        <v>0</v>
      </c>
      <c r="BX1195" s="62">
        <f t="shared" si="1891"/>
        <v>0</v>
      </c>
      <c r="BY1195" s="62">
        <f t="shared" si="1892"/>
        <v>14</v>
      </c>
      <c r="BZ1195" s="63" t="e">
        <f t="shared" si="1893"/>
        <v>#NUM!</v>
      </c>
      <c r="CA1195" s="63" t="e">
        <f t="shared" si="1894"/>
        <v>#NUM!</v>
      </c>
      <c r="CB1195" s="63" t="e">
        <f t="shared" si="1895"/>
        <v>#NUM!</v>
      </c>
      <c r="CC1195" s="63" t="e">
        <f t="shared" si="1896"/>
        <v>#NUM!</v>
      </c>
      <c r="CD1195" s="63" t="e">
        <f t="shared" si="1897"/>
        <v>#NUM!</v>
      </c>
      <c r="CE1195" s="63" t="e">
        <f t="shared" si="1898"/>
        <v>#NUM!</v>
      </c>
      <c r="CF1195" s="63" t="e">
        <f t="shared" si="1899"/>
        <v>#NUM!</v>
      </c>
      <c r="CG1195" s="63" t="e">
        <f t="shared" si="1900"/>
        <v>#NUM!</v>
      </c>
    </row>
    <row r="1196" spans="4:85" ht="26.25" customHeight="1" x14ac:dyDescent="0.25">
      <c r="D1196" s="37">
        <v>10</v>
      </c>
      <c r="G1196" s="78">
        <v>323.44</v>
      </c>
      <c r="H1196" s="41">
        <f t="shared" si="1851"/>
        <v>323.51</v>
      </c>
      <c r="I1196" s="42">
        <f t="shared" si="1901"/>
        <v>323.44</v>
      </c>
      <c r="J1196" s="43">
        <f t="shared" si="1852"/>
        <v>-2.9887047571925426E-4</v>
      </c>
      <c r="K1196" s="44">
        <f t="shared" si="1853"/>
        <v>-9.6666666666635592E-2</v>
      </c>
      <c r="L1196" s="76" t="s">
        <v>566</v>
      </c>
      <c r="M1196" s="127"/>
      <c r="N1196" s="46">
        <f t="shared" si="1854"/>
        <v>323.53666666666663</v>
      </c>
      <c r="O1196" s="46"/>
      <c r="P1196" s="37">
        <v>323.51</v>
      </c>
      <c r="Q1196" s="46">
        <v>-0.2</v>
      </c>
      <c r="R1196" s="66">
        <v>323.75</v>
      </c>
      <c r="S1196" s="78"/>
      <c r="T1196" s="78">
        <v>323.55</v>
      </c>
      <c r="U1196" s="47" t="str">
        <f t="shared" si="1855"/>
        <v/>
      </c>
      <c r="V1196" s="47" t="str">
        <f t="shared" si="1856"/>
        <v/>
      </c>
      <c r="W1196" s="50"/>
      <c r="X1196" s="50"/>
      <c r="Y1196" s="50"/>
      <c r="Z1196" s="50"/>
      <c r="AA1196" s="50"/>
      <c r="AB1196" s="50"/>
      <c r="AC1196" s="50"/>
      <c r="AD1196" s="50"/>
      <c r="AE1196" s="51" t="str">
        <f t="shared" si="1857"/>
        <v/>
      </c>
      <c r="AF1196" s="51" t="str">
        <f t="shared" si="1858"/>
        <v/>
      </c>
      <c r="AG1196" s="51" t="str">
        <f t="shared" si="1859"/>
        <v/>
      </c>
      <c r="AH1196" s="51">
        <f t="shared" si="1860"/>
        <v>10</v>
      </c>
      <c r="AI1196" s="52">
        <f t="shared" si="1861"/>
        <v>323.51</v>
      </c>
      <c r="AJ1196" s="82" t="s">
        <v>182</v>
      </c>
      <c r="AK1196" s="53"/>
      <c r="AL1196" s="52"/>
      <c r="AM1196" s="53">
        <f t="shared" si="1862"/>
        <v>10</v>
      </c>
      <c r="AN1196" s="53">
        <f>IF(AJ1196&lt;&gt;"",IF(AJ1196="o",VLOOKUP(AM1196,OpenSect!$A$1:$D$11,2),IF(AJ1196="u",VLOOKUP(AM1196,UpHill!$A$1:$D$35,2),IF(AJ1196="d",VLOOKUP(AM1196,DownHill!$A$3:$D$29,2),IF(AJ1196="f",VLOOKUP(AM1196,FlatUnd!$A$2:$D$30,2),IF(AJ1196="t",VLOOKUP(AM1196,TimeAdd!$A$1:$D$176,2),IF(AJ1196="l",VLOOKUP(AM1196,SLimit!$A$1:$D$8,2),AN1195)))))),AN1195)</f>
        <v>15</v>
      </c>
      <c r="AO1196" s="53">
        <f>IF(AJ1196&lt;&gt;"",IF(AJ1196="o",VLOOKUP(AM1196,OpenSect!$A$1:$D$11,3),IF(AJ1196="u",VLOOKUP(AM1196,UpHill!$A$1:$D$35,3),IF(AJ1196="d",VLOOKUP(AM1196,DownHill!$A$3:$D$29,3),IF(AJ1196="f",VLOOKUP(AM1196,FlatUnd!$A$2:$D$30,3),IF(AJ1196="t",VLOOKUP(AM1196,TimeAdd!$A$1:$D$18,3),IF(AJ1196="l",VLOOKUP(AM1196,SLimit!$A$1:$D$8,3),AO1195)))))),AO1195)</f>
        <v>15</v>
      </c>
      <c r="AP1196" s="53">
        <f>IF(AJ1196&lt;&gt;"",IF(AJ1196="o",VLOOKUP(AM1196,OpenSect!$A$1:$D$11,4),IF(AJ1196="u",VLOOKUP(AM1196,UpHill!$A$1:$D$35,4),IF(AJ1196="d",VLOOKUP(AM1196,DownHill!$A$3:$D$29,4),IF(AJ1196="f",VLOOKUP(AM1196,FlatUnd!$A$2:$D$30,4),IF(AJ1196="t",VLOOKUP(AM1196,TimeAdd!$A$1:$D$18,4),IF(AJ1196="l",VLOOKUP(AM1196,SLimit!$A$1:$D$8,4),AP1195)))))),AP1195)</f>
        <v>20</v>
      </c>
      <c r="AQ1196" s="53">
        <v>100</v>
      </c>
      <c r="AR1196" s="54" t="str">
        <f t="shared" si="1863"/>
        <v xml:space="preserve">For refueling you have - </v>
      </c>
      <c r="AS1196" s="55"/>
      <c r="AT1196" s="55"/>
      <c r="AU1196" s="56" t="e">
        <f>IF(GroupStTimes!$A$8=0,MIN(CB1196,CD1196,CF1196),MIN(BZ1196,CB1196,CD1196,CF1196))</f>
        <v>#NUM!</v>
      </c>
      <c r="AV1196" s="56" t="e">
        <f>IF(GroupStTimes!$A$8=0,MAX(CC1196,CE1196,CG1196),MAX(CA1196,CC1196,CE1196,CG1196))</f>
        <v>#NUM!</v>
      </c>
      <c r="AW1196" s="57" t="str">
        <f t="shared" si="1864"/>
        <v/>
      </c>
      <c r="AX1196" s="58" t="str">
        <f t="shared" si="1865"/>
        <v/>
      </c>
      <c r="AY1196" s="58" t="str">
        <f t="shared" si="1866"/>
        <v/>
      </c>
      <c r="AZ1196" s="31">
        <f t="shared" si="1867"/>
        <v>323.51</v>
      </c>
      <c r="BA1196" s="59" t="e">
        <f t="shared" si="1868"/>
        <v>#NUM!</v>
      </c>
      <c r="BB1196" s="59" t="e">
        <f t="shared" si="1869"/>
        <v>#NUM!</v>
      </c>
      <c r="BC1196" s="59" t="e">
        <f t="shared" si="1870"/>
        <v>#NUM!</v>
      </c>
      <c r="BD1196" s="59" t="e">
        <f t="shared" si="1871"/>
        <v>#NUM!</v>
      </c>
      <c r="BE1196" s="59" t="e">
        <f t="shared" si="1872"/>
        <v>#NUM!</v>
      </c>
      <c r="BF1196" s="59" t="e">
        <f t="shared" si="1873"/>
        <v>#NUM!</v>
      </c>
      <c r="BG1196" s="59" t="e">
        <f t="shared" si="1874"/>
        <v>#NUM!</v>
      </c>
      <c r="BH1196" s="59" t="e">
        <f t="shared" si="1875"/>
        <v>#NUM!</v>
      </c>
      <c r="BI1196" s="31">
        <f t="shared" si="1876"/>
        <v>0</v>
      </c>
      <c r="BJ1196" s="61">
        <f t="shared" si="1877"/>
        <v>0</v>
      </c>
      <c r="BK1196" s="61">
        <f t="shared" si="1878"/>
        <v>0</v>
      </c>
      <c r="BL1196" s="61">
        <f t="shared" si="1879"/>
        <v>0</v>
      </c>
      <c r="BM1196" s="61">
        <f t="shared" si="1880"/>
        <v>0</v>
      </c>
      <c r="BN1196" s="62">
        <f t="shared" si="1881"/>
        <v>0</v>
      </c>
      <c r="BO1196" s="62">
        <f t="shared" si="1882"/>
        <v>10</v>
      </c>
      <c r="BP1196" s="62">
        <f t="shared" si="1883"/>
        <v>0</v>
      </c>
      <c r="BQ1196" s="62">
        <f t="shared" si="1884"/>
        <v>0</v>
      </c>
      <c r="BR1196" s="62">
        <f t="shared" si="1885"/>
        <v>15</v>
      </c>
      <c r="BS1196" s="62">
        <f t="shared" si="1886"/>
        <v>0</v>
      </c>
      <c r="BT1196" s="62">
        <f t="shared" si="1887"/>
        <v>0</v>
      </c>
      <c r="BU1196" s="62">
        <f t="shared" si="1888"/>
        <v>15</v>
      </c>
      <c r="BV1196" s="62">
        <f t="shared" si="1889"/>
        <v>0</v>
      </c>
      <c r="BW1196" s="62">
        <f t="shared" si="1890"/>
        <v>0</v>
      </c>
      <c r="BX1196" s="62">
        <f t="shared" si="1891"/>
        <v>20</v>
      </c>
      <c r="BY1196" s="62">
        <f t="shared" si="1892"/>
        <v>0</v>
      </c>
      <c r="BZ1196" s="63" t="e">
        <f t="shared" si="1893"/>
        <v>#NUM!</v>
      </c>
      <c r="CA1196" s="63" t="e">
        <f t="shared" si="1894"/>
        <v>#NUM!</v>
      </c>
      <c r="CB1196" s="63" t="e">
        <f t="shared" si="1895"/>
        <v>#NUM!</v>
      </c>
      <c r="CC1196" s="63" t="e">
        <f t="shared" si="1896"/>
        <v>#NUM!</v>
      </c>
      <c r="CD1196" s="63" t="e">
        <f t="shared" si="1897"/>
        <v>#NUM!</v>
      </c>
      <c r="CE1196" s="63" t="e">
        <f t="shared" si="1898"/>
        <v>#NUM!</v>
      </c>
      <c r="CF1196" s="63" t="e">
        <f t="shared" si="1899"/>
        <v>#NUM!</v>
      </c>
      <c r="CG1196" s="63" t="e">
        <f t="shared" si="1900"/>
        <v>#NUM!</v>
      </c>
    </row>
    <row r="1197" spans="4:85" ht="26.25" customHeight="1" x14ac:dyDescent="0.25">
      <c r="D1197" s="37">
        <v>30</v>
      </c>
      <c r="G1197" s="78">
        <v>323.44</v>
      </c>
      <c r="H1197" s="41">
        <f t="shared" si="1851"/>
        <v>323.51</v>
      </c>
      <c r="I1197" s="42">
        <f t="shared" si="1901"/>
        <v>323.44</v>
      </c>
      <c r="J1197" s="43">
        <f t="shared" si="1852"/>
        <v>-2.9887047571925426E-4</v>
      </c>
      <c r="K1197" s="44">
        <f t="shared" si="1853"/>
        <v>-9.6666666666635592E-2</v>
      </c>
      <c r="L1197" s="76" t="s">
        <v>567</v>
      </c>
      <c r="M1197" s="127"/>
      <c r="N1197" s="46">
        <f t="shared" si="1854"/>
        <v>323.53666666666663</v>
      </c>
      <c r="O1197" s="46"/>
      <c r="P1197" s="37">
        <v>323.51</v>
      </c>
      <c r="Q1197" s="46">
        <v>-0.2</v>
      </c>
      <c r="R1197" s="66">
        <v>323.75</v>
      </c>
      <c r="S1197" s="78"/>
      <c r="T1197" s="78">
        <v>323.55</v>
      </c>
      <c r="U1197" s="47" t="str">
        <f t="shared" si="1855"/>
        <v/>
      </c>
      <c r="V1197" s="47" t="str">
        <f t="shared" si="1856"/>
        <v/>
      </c>
      <c r="W1197" s="50"/>
      <c r="X1197" s="50"/>
      <c r="Y1197" s="50"/>
      <c r="Z1197" s="50"/>
      <c r="AA1197" s="50"/>
      <c r="AB1197" s="50"/>
      <c r="AC1197" s="50"/>
      <c r="AD1197" s="50"/>
      <c r="AE1197" s="51" t="str">
        <f t="shared" si="1857"/>
        <v/>
      </c>
      <c r="AF1197" s="51" t="str">
        <f t="shared" si="1858"/>
        <v/>
      </c>
      <c r="AG1197" s="51" t="str">
        <f t="shared" si="1859"/>
        <v/>
      </c>
      <c r="AH1197" s="51">
        <f t="shared" si="1860"/>
        <v>30</v>
      </c>
      <c r="AI1197" s="52">
        <f t="shared" si="1861"/>
        <v>323.51</v>
      </c>
      <c r="AJ1197" s="82" t="s">
        <v>25</v>
      </c>
      <c r="AK1197" s="53"/>
      <c r="AL1197" s="52"/>
      <c r="AM1197" s="53">
        <f t="shared" si="1862"/>
        <v>30</v>
      </c>
      <c r="AN1197" s="53">
        <f>IF(AJ1197&lt;&gt;"",IF(AJ1197="o",VLOOKUP(AM1197,OpenSect!$A$1:$D$11,2),IF(AJ1197="u",VLOOKUP(AM1197,UpHill!$A$1:$D$35,2),IF(AJ1197="d",VLOOKUP(AM1197,DownHill!$A$3:$D$29,2),IF(AJ1197="f",VLOOKUP(AM1197,FlatUnd!$A$2:$D$30,2),IF(AJ1197="t",VLOOKUP(AM1197,TimeAdd!$A$1:$D$176,2),IF(AJ1197="l",VLOOKUP(AM1197,SLimit!$A$1:$D$8,2),AN1196)))))),AN1196)</f>
        <v>30</v>
      </c>
      <c r="AO1197" s="53">
        <f>IF(AJ1197&lt;&gt;"",IF(AJ1197="o",VLOOKUP(AM1197,OpenSect!$A$1:$D$11,3),IF(AJ1197="u",VLOOKUP(AM1197,UpHill!$A$1:$D$35,3),IF(AJ1197="d",VLOOKUP(AM1197,DownHill!$A$3:$D$29,3),IF(AJ1197="f",VLOOKUP(AM1197,FlatUnd!$A$2:$D$30,3),IF(AJ1197="t",VLOOKUP(AM1197,TimeAdd!$A$1:$D$18,3),IF(AJ1197="l",VLOOKUP(AM1197,SLimit!$A$1:$D$8,3),AO1196)))))),AO1196)</f>
        <v>30</v>
      </c>
      <c r="AP1197" s="53">
        <f>IF(AJ1197&lt;&gt;"",IF(AJ1197="o",VLOOKUP(AM1197,OpenSect!$A$1:$D$11,4),IF(AJ1197="u",VLOOKUP(AM1197,UpHill!$A$1:$D$35,4),IF(AJ1197="d",VLOOKUP(AM1197,DownHill!$A$3:$D$29,4),IF(AJ1197="f",VLOOKUP(AM1197,FlatUnd!$A$2:$D$30,4),IF(AJ1197="t",VLOOKUP(AM1197,TimeAdd!$A$1:$D$18,4),IF(AJ1197="l",VLOOKUP(AM1197,SLimit!$A$1:$D$8,4),AP1196)))))),AP1196)</f>
        <v>30</v>
      </c>
      <c r="AQ1197" s="53">
        <v>100</v>
      </c>
      <c r="AR1197" s="54" t="str">
        <f t="shared" si="1863"/>
        <v>Return to road in.</v>
      </c>
      <c r="AS1197" s="55"/>
      <c r="AT1197" s="55"/>
      <c r="AU1197" s="56" t="e">
        <f>IF(GroupStTimes!$A$8=0,MIN(CB1197,CD1197,CF1197),MIN(BZ1197,CB1197,CD1197,CF1197))</f>
        <v>#NUM!</v>
      </c>
      <c r="AV1197" s="56" t="e">
        <f>IF(GroupStTimes!$A$8=0,MAX(CC1197,CE1197,CG1197),MAX(CA1197,CC1197,CE1197,CG1197))</f>
        <v>#NUM!</v>
      </c>
      <c r="AW1197" s="57" t="str">
        <f t="shared" si="1864"/>
        <v/>
      </c>
      <c r="AX1197" s="58" t="str">
        <f t="shared" si="1865"/>
        <v/>
      </c>
      <c r="AY1197" s="58" t="str">
        <f t="shared" si="1866"/>
        <v/>
      </c>
      <c r="AZ1197" s="31">
        <f t="shared" si="1867"/>
        <v>323.51</v>
      </c>
      <c r="BA1197" s="59" t="e">
        <f t="shared" si="1868"/>
        <v>#NUM!</v>
      </c>
      <c r="BB1197" s="59" t="e">
        <f t="shared" si="1869"/>
        <v>#NUM!</v>
      </c>
      <c r="BC1197" s="59" t="e">
        <f t="shared" si="1870"/>
        <v>#NUM!</v>
      </c>
      <c r="BD1197" s="59" t="e">
        <f t="shared" si="1871"/>
        <v>#NUM!</v>
      </c>
      <c r="BE1197" s="59" t="e">
        <f t="shared" si="1872"/>
        <v>#NUM!</v>
      </c>
      <c r="BF1197" s="59" t="e">
        <f t="shared" si="1873"/>
        <v>#NUM!</v>
      </c>
      <c r="BG1197" s="59" t="e">
        <f t="shared" si="1874"/>
        <v>#NUM!</v>
      </c>
      <c r="BH1197" s="59" t="e">
        <f t="shared" si="1875"/>
        <v>#NUM!</v>
      </c>
      <c r="BI1197" s="31">
        <f t="shared" si="1876"/>
        <v>0</v>
      </c>
      <c r="BJ1197" s="61">
        <f t="shared" si="1877"/>
        <v>0</v>
      </c>
      <c r="BK1197" s="61">
        <f t="shared" si="1878"/>
        <v>0</v>
      </c>
      <c r="BL1197" s="61">
        <f t="shared" si="1879"/>
        <v>0</v>
      </c>
      <c r="BM1197" s="61">
        <f t="shared" si="1880"/>
        <v>0</v>
      </c>
      <c r="BN1197" s="62">
        <f t="shared" si="1881"/>
        <v>0</v>
      </c>
      <c r="BO1197" s="62">
        <f t="shared" si="1882"/>
        <v>0</v>
      </c>
      <c r="BP1197" s="62">
        <f t="shared" si="1883"/>
        <v>0</v>
      </c>
      <c r="BQ1197" s="62">
        <f t="shared" si="1884"/>
        <v>0</v>
      </c>
      <c r="BR1197" s="62">
        <f t="shared" si="1885"/>
        <v>0</v>
      </c>
      <c r="BS1197" s="62">
        <f t="shared" si="1886"/>
        <v>0</v>
      </c>
      <c r="BT1197" s="62">
        <f t="shared" si="1887"/>
        <v>0</v>
      </c>
      <c r="BU1197" s="62">
        <f t="shared" si="1888"/>
        <v>0</v>
      </c>
      <c r="BV1197" s="62">
        <f t="shared" si="1889"/>
        <v>0</v>
      </c>
      <c r="BW1197" s="62">
        <f t="shared" si="1890"/>
        <v>0</v>
      </c>
      <c r="BX1197" s="62">
        <f t="shared" si="1891"/>
        <v>0</v>
      </c>
      <c r="BY1197" s="62">
        <f t="shared" si="1892"/>
        <v>0</v>
      </c>
      <c r="BZ1197" s="63" t="e">
        <f t="shared" si="1893"/>
        <v>#NUM!</v>
      </c>
      <c r="CA1197" s="63" t="e">
        <f t="shared" si="1894"/>
        <v>#NUM!</v>
      </c>
      <c r="CB1197" s="63" t="e">
        <f t="shared" si="1895"/>
        <v>#NUM!</v>
      </c>
      <c r="CC1197" s="63" t="e">
        <f t="shared" si="1896"/>
        <v>#NUM!</v>
      </c>
      <c r="CD1197" s="63" t="e">
        <f t="shared" si="1897"/>
        <v>#NUM!</v>
      </c>
      <c r="CE1197" s="63" t="e">
        <f t="shared" si="1898"/>
        <v>#NUM!</v>
      </c>
      <c r="CF1197" s="63" t="e">
        <f t="shared" si="1899"/>
        <v>#NUM!</v>
      </c>
      <c r="CG1197" s="63" t="e">
        <f t="shared" si="1900"/>
        <v>#NUM!</v>
      </c>
    </row>
    <row r="1198" spans="4:85" ht="26.25" customHeight="1" x14ac:dyDescent="0.25">
      <c r="D1198" s="37">
        <v>30</v>
      </c>
      <c r="G1198" s="78">
        <v>323.48</v>
      </c>
      <c r="H1198" s="41">
        <f t="shared" si="1851"/>
        <v>323.57</v>
      </c>
      <c r="I1198" s="42">
        <f t="shared" si="1901"/>
        <v>323.48</v>
      </c>
      <c r="J1198" s="43">
        <f t="shared" si="1852"/>
        <v>-3.6066114339889402E-4</v>
      </c>
      <c r="K1198" s="44">
        <f t="shared" si="1853"/>
        <v>-0.11666666666667425</v>
      </c>
      <c r="L1198" s="76" t="s">
        <v>568</v>
      </c>
      <c r="M1198" s="127"/>
      <c r="N1198" s="46">
        <f t="shared" si="1854"/>
        <v>323.59666666666669</v>
      </c>
      <c r="O1198" s="46"/>
      <c r="P1198" s="37">
        <v>323.57</v>
      </c>
      <c r="Q1198" s="46">
        <v>-0.2</v>
      </c>
      <c r="R1198" s="66">
        <v>323.81</v>
      </c>
      <c r="S1198" s="78"/>
      <c r="T1198" s="78">
        <v>323.61</v>
      </c>
      <c r="U1198" s="47" t="str">
        <f t="shared" si="1855"/>
        <v/>
      </c>
      <c r="V1198" s="47" t="str">
        <f t="shared" si="1856"/>
        <v/>
      </c>
      <c r="W1198" s="50"/>
      <c r="X1198" s="50"/>
      <c r="Y1198" s="50"/>
      <c r="Z1198" s="50"/>
      <c r="AA1198" s="50"/>
      <c r="AB1198" s="50"/>
      <c r="AC1198" s="50"/>
      <c r="AD1198" s="50"/>
      <c r="AE1198" s="51" t="str">
        <f t="shared" si="1857"/>
        <v/>
      </c>
      <c r="AF1198" s="51" t="str">
        <f t="shared" si="1858"/>
        <v/>
      </c>
      <c r="AG1198" s="51" t="str">
        <f t="shared" si="1859"/>
        <v/>
      </c>
      <c r="AH1198" s="51">
        <f t="shared" si="1860"/>
        <v>30</v>
      </c>
      <c r="AI1198" s="52">
        <f t="shared" si="1861"/>
        <v>323.57</v>
      </c>
      <c r="AJ1198" s="82" t="s">
        <v>25</v>
      </c>
      <c r="AK1198" s="53"/>
      <c r="AL1198" s="52"/>
      <c r="AM1198" s="53">
        <f t="shared" si="1862"/>
        <v>30</v>
      </c>
      <c r="AN1198" s="53">
        <f>IF(AJ1198&lt;&gt;"",IF(AJ1198="o",VLOOKUP(AM1198,OpenSect!$A$1:$D$11,2),IF(AJ1198="u",VLOOKUP(AM1198,UpHill!$A$1:$D$35,2),IF(AJ1198="d",VLOOKUP(AM1198,DownHill!$A$3:$D$29,2),IF(AJ1198="f",VLOOKUP(AM1198,FlatUnd!$A$2:$D$30,2),IF(AJ1198="t",VLOOKUP(AM1198,TimeAdd!$A$1:$D$176,2),IF(AJ1198="l",VLOOKUP(AM1198,SLimit!$A$1:$D$8,2),AN1197)))))),AN1197)</f>
        <v>30</v>
      </c>
      <c r="AO1198" s="53">
        <f>IF(AJ1198&lt;&gt;"",IF(AJ1198="o",VLOOKUP(AM1198,OpenSect!$A$1:$D$11,3),IF(AJ1198="u",VLOOKUP(AM1198,UpHill!$A$1:$D$35,3),IF(AJ1198="d",VLOOKUP(AM1198,DownHill!$A$3:$D$29,3),IF(AJ1198="f",VLOOKUP(AM1198,FlatUnd!$A$2:$D$30,3),IF(AJ1198="t",VLOOKUP(AM1198,TimeAdd!$A$1:$D$18,3),IF(AJ1198="l",VLOOKUP(AM1198,SLimit!$A$1:$D$8,3),AO1197)))))),AO1197)</f>
        <v>30</v>
      </c>
      <c r="AP1198" s="53">
        <f>IF(AJ1198&lt;&gt;"",IF(AJ1198="o",VLOOKUP(AM1198,OpenSect!$A$1:$D$11,4),IF(AJ1198="u",VLOOKUP(AM1198,UpHill!$A$1:$D$35,4),IF(AJ1198="d",VLOOKUP(AM1198,DownHill!$A$3:$D$29,4),IF(AJ1198="f",VLOOKUP(AM1198,FlatUnd!$A$2:$D$30,4),IF(AJ1198="t",VLOOKUP(AM1198,TimeAdd!$A$1:$D$18,4),IF(AJ1198="l",VLOOKUP(AM1198,SLimit!$A$1:$D$8,4),AP1197)))))),AP1197)</f>
        <v>30</v>
      </c>
      <c r="AQ1198" s="53">
        <v>100</v>
      </c>
      <c r="AR1198" s="54" t="str">
        <f t="shared" si="1863"/>
        <v>Way out.  Turn LEFT into road.</v>
      </c>
      <c r="AS1198" s="55"/>
      <c r="AT1198" s="55"/>
      <c r="AU1198" s="56" t="e">
        <f>IF(GroupStTimes!$A$8=0,MIN(CB1198,CD1198,CF1198),MIN(BZ1198,CB1198,CD1198,CF1198))</f>
        <v>#NUM!</v>
      </c>
      <c r="AV1198" s="56" t="e">
        <f>IF(GroupStTimes!$A$8=0,MAX(CC1198,CE1198,CG1198),MAX(CA1198,CC1198,CE1198,CG1198))</f>
        <v>#NUM!</v>
      </c>
      <c r="AW1198" s="57" t="str">
        <f t="shared" si="1864"/>
        <v/>
      </c>
      <c r="AX1198" s="58" t="str">
        <f t="shared" si="1865"/>
        <v/>
      </c>
      <c r="AY1198" s="58" t="str">
        <f t="shared" si="1866"/>
        <v/>
      </c>
      <c r="AZ1198" s="31">
        <f t="shared" si="1867"/>
        <v>323.51</v>
      </c>
      <c r="BA1198" s="59" t="e">
        <f t="shared" si="1868"/>
        <v>#NUM!</v>
      </c>
      <c r="BB1198" s="59" t="e">
        <f t="shared" si="1869"/>
        <v>#NUM!</v>
      </c>
      <c r="BC1198" s="59" t="e">
        <f t="shared" si="1870"/>
        <v>#NUM!</v>
      </c>
      <c r="BD1198" s="59" t="e">
        <f t="shared" si="1871"/>
        <v>#NUM!</v>
      </c>
      <c r="BE1198" s="59" t="e">
        <f t="shared" si="1872"/>
        <v>#NUM!</v>
      </c>
      <c r="BF1198" s="59" t="e">
        <f t="shared" si="1873"/>
        <v>#NUM!</v>
      </c>
      <c r="BG1198" s="59" t="e">
        <f t="shared" si="1874"/>
        <v>#NUM!</v>
      </c>
      <c r="BH1198" s="59" t="e">
        <f t="shared" si="1875"/>
        <v>#NUM!</v>
      </c>
      <c r="BI1198" s="31">
        <f t="shared" si="1876"/>
        <v>6.0000000000002274E-2</v>
      </c>
      <c r="BJ1198" s="61">
        <f t="shared" si="1877"/>
        <v>2.0000000000000759E-3</v>
      </c>
      <c r="BK1198" s="61">
        <f t="shared" si="1878"/>
        <v>2.0000000000000759E-3</v>
      </c>
      <c r="BL1198" s="61">
        <f t="shared" si="1879"/>
        <v>2.0000000000000759E-3</v>
      </c>
      <c r="BM1198" s="61">
        <f t="shared" si="1880"/>
        <v>2.0000000000000759E-3</v>
      </c>
      <c r="BN1198" s="62">
        <f t="shared" si="1881"/>
        <v>0</v>
      </c>
      <c r="BO1198" s="62">
        <f t="shared" si="1882"/>
        <v>0</v>
      </c>
      <c r="BP1198" s="62">
        <f t="shared" si="1883"/>
        <v>7</v>
      </c>
      <c r="BQ1198" s="62">
        <f t="shared" si="1884"/>
        <v>0</v>
      </c>
      <c r="BR1198" s="62">
        <f t="shared" si="1885"/>
        <v>0</v>
      </c>
      <c r="BS1198" s="62">
        <f t="shared" si="1886"/>
        <v>7</v>
      </c>
      <c r="BT1198" s="62">
        <f t="shared" si="1887"/>
        <v>0</v>
      </c>
      <c r="BU1198" s="62">
        <f t="shared" si="1888"/>
        <v>0</v>
      </c>
      <c r="BV1198" s="62">
        <f t="shared" si="1889"/>
        <v>7</v>
      </c>
      <c r="BW1198" s="62">
        <f t="shared" si="1890"/>
        <v>0</v>
      </c>
      <c r="BX1198" s="62">
        <f t="shared" si="1891"/>
        <v>0</v>
      </c>
      <c r="BY1198" s="62">
        <f t="shared" si="1892"/>
        <v>7</v>
      </c>
      <c r="BZ1198" s="63" t="e">
        <f t="shared" si="1893"/>
        <v>#NUM!</v>
      </c>
      <c r="CA1198" s="63" t="e">
        <f t="shared" si="1894"/>
        <v>#NUM!</v>
      </c>
      <c r="CB1198" s="63" t="e">
        <f t="shared" si="1895"/>
        <v>#NUM!</v>
      </c>
      <c r="CC1198" s="63" t="e">
        <f t="shared" si="1896"/>
        <v>#NUM!</v>
      </c>
      <c r="CD1198" s="63" t="e">
        <f t="shared" si="1897"/>
        <v>#NUM!</v>
      </c>
      <c r="CE1198" s="63" t="e">
        <f t="shared" si="1898"/>
        <v>#NUM!</v>
      </c>
      <c r="CF1198" s="63" t="e">
        <f t="shared" si="1899"/>
        <v>#NUM!</v>
      </c>
      <c r="CG1198" s="63" t="e">
        <f t="shared" si="1900"/>
        <v>#NUM!</v>
      </c>
    </row>
    <row r="1199" spans="4:85" ht="26.25" customHeight="1" x14ac:dyDescent="0.25">
      <c r="D1199" s="37">
        <v>30</v>
      </c>
      <c r="G1199" s="78">
        <v>323.55</v>
      </c>
      <c r="H1199" s="41">
        <f t="shared" si="1851"/>
        <v>323.62</v>
      </c>
      <c r="I1199" s="42">
        <f t="shared" si="1901"/>
        <v>323.55</v>
      </c>
      <c r="J1199" s="43">
        <f t="shared" si="1852"/>
        <v>-2.9876886622374419E-4</v>
      </c>
      <c r="K1199" s="44">
        <f t="shared" si="1853"/>
        <v>-9.6666666666692436E-2</v>
      </c>
      <c r="L1199" s="76" t="s">
        <v>569</v>
      </c>
      <c r="M1199" s="127"/>
      <c r="N1199" s="46">
        <f t="shared" si="1854"/>
        <v>323.6466666666667</v>
      </c>
      <c r="O1199" s="46"/>
      <c r="P1199" s="37">
        <v>323.62</v>
      </c>
      <c r="Q1199" s="46">
        <v>-0.2</v>
      </c>
      <c r="R1199" s="66">
        <v>323.86</v>
      </c>
      <c r="S1199" s="78"/>
      <c r="T1199" s="78">
        <v>323.66000000000003</v>
      </c>
      <c r="U1199" s="47" t="str">
        <f t="shared" si="1855"/>
        <v/>
      </c>
      <c r="V1199" s="47" t="str">
        <f t="shared" si="1856"/>
        <v/>
      </c>
      <c r="W1199" s="50"/>
      <c r="X1199" s="50"/>
      <c r="Y1199" s="50"/>
      <c r="Z1199" s="50"/>
      <c r="AA1199" s="50"/>
      <c r="AB1199" s="50"/>
      <c r="AC1199" s="50"/>
      <c r="AD1199" s="50"/>
      <c r="AE1199" s="51" t="str">
        <f t="shared" si="1857"/>
        <v/>
      </c>
      <c r="AF1199" s="51" t="str">
        <f t="shared" si="1858"/>
        <v/>
      </c>
      <c r="AG1199" s="51" t="str">
        <f t="shared" si="1859"/>
        <v/>
      </c>
      <c r="AH1199" s="51">
        <f t="shared" si="1860"/>
        <v>30</v>
      </c>
      <c r="AI1199" s="52">
        <f t="shared" si="1861"/>
        <v>323.62</v>
      </c>
      <c r="AJ1199" s="82" t="s">
        <v>25</v>
      </c>
      <c r="AK1199" s="53"/>
      <c r="AL1199" s="52"/>
      <c r="AM1199" s="53">
        <f t="shared" si="1862"/>
        <v>30</v>
      </c>
      <c r="AN1199" s="53">
        <f>IF(AJ1199&lt;&gt;"",IF(AJ1199="o",VLOOKUP(AM1199,OpenSect!$A$1:$D$11,2),IF(AJ1199="u",VLOOKUP(AM1199,UpHill!$A$1:$D$35,2),IF(AJ1199="d",VLOOKUP(AM1199,DownHill!$A$3:$D$29,2),IF(AJ1199="f",VLOOKUP(AM1199,FlatUnd!$A$2:$D$30,2),IF(AJ1199="t",VLOOKUP(AM1199,TimeAdd!$A$1:$D$176,2),IF(AJ1199="l",VLOOKUP(AM1199,SLimit!$A$1:$D$8,2),AN1198)))))),AN1198)</f>
        <v>30</v>
      </c>
      <c r="AO1199" s="53">
        <f>IF(AJ1199&lt;&gt;"",IF(AJ1199="o",VLOOKUP(AM1199,OpenSect!$A$1:$D$11,3),IF(AJ1199="u",VLOOKUP(AM1199,UpHill!$A$1:$D$35,3),IF(AJ1199="d",VLOOKUP(AM1199,DownHill!$A$3:$D$29,3),IF(AJ1199="f",VLOOKUP(AM1199,FlatUnd!$A$2:$D$30,3),IF(AJ1199="t",VLOOKUP(AM1199,TimeAdd!$A$1:$D$18,3),IF(AJ1199="l",VLOOKUP(AM1199,SLimit!$A$1:$D$8,3),AO1198)))))),AO1198)</f>
        <v>30</v>
      </c>
      <c r="AP1199" s="53">
        <f>IF(AJ1199&lt;&gt;"",IF(AJ1199="o",VLOOKUP(AM1199,OpenSect!$A$1:$D$11,4),IF(AJ1199="u",VLOOKUP(AM1199,UpHill!$A$1:$D$35,4),IF(AJ1199="d",VLOOKUP(AM1199,DownHill!$A$3:$D$29,4),IF(AJ1199="f",VLOOKUP(AM1199,FlatUnd!$A$2:$D$30,4),IF(AJ1199="t",VLOOKUP(AM1199,TimeAdd!$A$1:$D$18,4),IF(AJ1199="l",VLOOKUP(AM1199,SLimit!$A$1:$D$8,4),AP1198)))))),AP1198)</f>
        <v>30</v>
      </c>
      <c r="AQ1199" s="53">
        <v>100</v>
      </c>
      <c r="AR1199" s="54" t="str">
        <f t="shared" si="1863"/>
        <v>Cross road with major road.  STOP.  Carry straight on to Newcastle.  Be careful of speed bumps.</v>
      </c>
      <c r="AS1199" s="55"/>
      <c r="AT1199" s="55"/>
      <c r="AU1199" s="56" t="e">
        <f>IF(GroupStTimes!$A$8=0,MIN(CB1199,CD1199,CF1199),MIN(BZ1199,CB1199,CD1199,CF1199))</f>
        <v>#NUM!</v>
      </c>
      <c r="AV1199" s="56" t="e">
        <f>IF(GroupStTimes!$A$8=0,MAX(CC1199,CE1199,CG1199),MAX(CA1199,CC1199,CE1199,CG1199))</f>
        <v>#NUM!</v>
      </c>
      <c r="AW1199" s="57" t="str">
        <f t="shared" si="1864"/>
        <v/>
      </c>
      <c r="AX1199" s="58" t="str">
        <f t="shared" si="1865"/>
        <v/>
      </c>
      <c r="AY1199" s="58" t="str">
        <f t="shared" si="1866"/>
        <v/>
      </c>
      <c r="AZ1199" s="31">
        <f t="shared" si="1867"/>
        <v>323.51</v>
      </c>
      <c r="BA1199" s="59" t="e">
        <f t="shared" si="1868"/>
        <v>#NUM!</v>
      </c>
      <c r="BB1199" s="59" t="e">
        <f t="shared" si="1869"/>
        <v>#NUM!</v>
      </c>
      <c r="BC1199" s="59" t="e">
        <f t="shared" si="1870"/>
        <v>#NUM!</v>
      </c>
      <c r="BD1199" s="59" t="e">
        <f t="shared" si="1871"/>
        <v>#NUM!</v>
      </c>
      <c r="BE1199" s="59" t="e">
        <f t="shared" si="1872"/>
        <v>#NUM!</v>
      </c>
      <c r="BF1199" s="59" t="e">
        <f t="shared" si="1873"/>
        <v>#NUM!</v>
      </c>
      <c r="BG1199" s="59" t="e">
        <f t="shared" si="1874"/>
        <v>#NUM!</v>
      </c>
      <c r="BH1199" s="59" t="e">
        <f t="shared" si="1875"/>
        <v>#NUM!</v>
      </c>
      <c r="BI1199" s="31">
        <f t="shared" si="1876"/>
        <v>0.11000000000001364</v>
      </c>
      <c r="BJ1199" s="61">
        <f t="shared" si="1877"/>
        <v>3.6666666666671215E-3</v>
      </c>
      <c r="BK1199" s="61">
        <f t="shared" si="1878"/>
        <v>3.6666666666671215E-3</v>
      </c>
      <c r="BL1199" s="61">
        <f t="shared" si="1879"/>
        <v>3.6666666666671215E-3</v>
      </c>
      <c r="BM1199" s="61">
        <f t="shared" si="1880"/>
        <v>3.6666666666671215E-3</v>
      </c>
      <c r="BN1199" s="62">
        <f t="shared" si="1881"/>
        <v>0</v>
      </c>
      <c r="BO1199" s="62">
        <f t="shared" si="1882"/>
        <v>0</v>
      </c>
      <c r="BP1199" s="62">
        <f t="shared" si="1883"/>
        <v>13</v>
      </c>
      <c r="BQ1199" s="62">
        <f t="shared" si="1884"/>
        <v>0</v>
      </c>
      <c r="BR1199" s="62">
        <f t="shared" si="1885"/>
        <v>0</v>
      </c>
      <c r="BS1199" s="62">
        <f t="shared" si="1886"/>
        <v>13</v>
      </c>
      <c r="BT1199" s="62">
        <f t="shared" si="1887"/>
        <v>0</v>
      </c>
      <c r="BU1199" s="62">
        <f t="shared" si="1888"/>
        <v>0</v>
      </c>
      <c r="BV1199" s="62">
        <f t="shared" si="1889"/>
        <v>13</v>
      </c>
      <c r="BW1199" s="62">
        <f t="shared" si="1890"/>
        <v>0</v>
      </c>
      <c r="BX1199" s="62">
        <f t="shared" si="1891"/>
        <v>0</v>
      </c>
      <c r="BY1199" s="62">
        <f t="shared" si="1892"/>
        <v>13</v>
      </c>
      <c r="BZ1199" s="63" t="e">
        <f t="shared" si="1893"/>
        <v>#NUM!</v>
      </c>
      <c r="CA1199" s="63" t="e">
        <f t="shared" si="1894"/>
        <v>#NUM!</v>
      </c>
      <c r="CB1199" s="63" t="e">
        <f t="shared" si="1895"/>
        <v>#NUM!</v>
      </c>
      <c r="CC1199" s="63" t="e">
        <f t="shared" si="1896"/>
        <v>#NUM!</v>
      </c>
      <c r="CD1199" s="63" t="e">
        <f t="shared" si="1897"/>
        <v>#NUM!</v>
      </c>
      <c r="CE1199" s="63" t="e">
        <f t="shared" si="1898"/>
        <v>#NUM!</v>
      </c>
      <c r="CF1199" s="63" t="e">
        <f t="shared" si="1899"/>
        <v>#NUM!</v>
      </c>
      <c r="CG1199" s="63" t="e">
        <f t="shared" si="1900"/>
        <v>#NUM!</v>
      </c>
    </row>
    <row r="1200" spans="4:85" ht="26.25" customHeight="1" x14ac:dyDescent="0.25">
      <c r="D1200" s="37">
        <v>30</v>
      </c>
      <c r="G1200" s="78">
        <v>323.70999999999998</v>
      </c>
      <c r="H1200" s="41">
        <f t="shared" si="1851"/>
        <v>323.79000000000002</v>
      </c>
      <c r="I1200" s="42">
        <f t="shared" si="1901"/>
        <v>323.70999999999998</v>
      </c>
      <c r="J1200" s="43">
        <f t="shared" si="1852"/>
        <v>-3.295130415083975E-4</v>
      </c>
      <c r="K1200" s="44">
        <f t="shared" si="1853"/>
        <v>-0.10666666666668334</v>
      </c>
      <c r="L1200" s="76" t="s">
        <v>570</v>
      </c>
      <c r="M1200" s="127"/>
      <c r="N1200" s="46">
        <f t="shared" si="1854"/>
        <v>323.81666666666666</v>
      </c>
      <c r="O1200" s="46"/>
      <c r="P1200" s="37">
        <v>323.79000000000002</v>
      </c>
      <c r="Q1200" s="46">
        <f>0.23-0.2</f>
        <v>0.03</v>
      </c>
      <c r="R1200" s="40">
        <v>323.8</v>
      </c>
      <c r="S1200" s="78"/>
      <c r="T1200" s="78">
        <v>323.83</v>
      </c>
      <c r="U1200" s="47" t="str">
        <f t="shared" si="1855"/>
        <v/>
      </c>
      <c r="V1200" s="47" t="str">
        <f t="shared" si="1856"/>
        <v/>
      </c>
      <c r="W1200" s="50"/>
      <c r="X1200" s="50"/>
      <c r="Y1200" s="50"/>
      <c r="Z1200" s="50"/>
      <c r="AA1200" s="50"/>
      <c r="AB1200" s="50"/>
      <c r="AC1200" s="50"/>
      <c r="AD1200" s="50"/>
      <c r="AE1200" s="51" t="str">
        <f t="shared" si="1857"/>
        <v/>
      </c>
      <c r="AF1200" s="51" t="str">
        <f t="shared" si="1858"/>
        <v/>
      </c>
      <c r="AG1200" s="51" t="str">
        <f t="shared" si="1859"/>
        <v/>
      </c>
      <c r="AH1200" s="51">
        <f t="shared" si="1860"/>
        <v>30</v>
      </c>
      <c r="AI1200" s="52">
        <f t="shared" si="1861"/>
        <v>323.79000000000002</v>
      </c>
      <c r="AJ1200" s="82" t="s">
        <v>31</v>
      </c>
      <c r="AK1200" s="53"/>
      <c r="AL1200" s="52"/>
      <c r="AM1200" s="53">
        <f t="shared" si="1862"/>
        <v>30</v>
      </c>
      <c r="AN1200" s="53">
        <f>IF(AJ1200&lt;&gt;"",IF(AJ1200="o",VLOOKUP(AM1200,OpenSect!$A$1:$D$11,2),IF(AJ1200="u",VLOOKUP(AM1200,UpHill!$A$1:$D$35,2),IF(AJ1200="d",VLOOKUP(AM1200,DownHill!$A$3:$D$29,2),IF(AJ1200="f",VLOOKUP(AM1200,FlatUnd!$A$2:$D$30,2),IF(AJ1200="t",VLOOKUP(AM1200,TimeAdd!$A$1:$D$176,2),IF(AJ1200="l",VLOOKUP(AM1200,SLimit!$A$1:$D$8,2),AN1199)))))),AN1199)</f>
        <v>35</v>
      </c>
      <c r="AO1200" s="53">
        <f>IF(AJ1200&lt;&gt;"",IF(AJ1200="o",VLOOKUP(AM1200,OpenSect!$A$1:$D$11,3),IF(AJ1200="u",VLOOKUP(AM1200,UpHill!$A$1:$D$35,3),IF(AJ1200="d",VLOOKUP(AM1200,DownHill!$A$3:$D$29,3),IF(AJ1200="f",VLOOKUP(AM1200,FlatUnd!$A$2:$D$30,3),IF(AJ1200="t",VLOOKUP(AM1200,TimeAdd!$A$1:$D$18,3),IF(AJ1200="l",VLOOKUP(AM1200,SLimit!$A$1:$D$8,3),AO1199)))))),AO1199)</f>
        <v>40</v>
      </c>
      <c r="AP1200" s="53">
        <f>IF(AJ1200&lt;&gt;"",IF(AJ1200="o",VLOOKUP(AM1200,OpenSect!$A$1:$D$11,4),IF(AJ1200="u",VLOOKUP(AM1200,UpHill!$A$1:$D$35,4),IF(AJ1200="d",VLOOKUP(AM1200,DownHill!$A$3:$D$29,4),IF(AJ1200="f",VLOOKUP(AM1200,FlatUnd!$A$2:$D$30,4),IF(AJ1200="t",VLOOKUP(AM1200,TimeAdd!$A$1:$D$18,4),IF(AJ1200="l",VLOOKUP(AM1200,SLimit!$A$1:$D$8,4),AP1199)))))),AP1199)</f>
        <v>45</v>
      </c>
      <c r="AQ1200" s="53">
        <v>100</v>
      </c>
      <c r="AR1200" s="54" t="str">
        <f t="shared" si="1863"/>
        <v>Warning - 4,42  height restriction.  3km</v>
      </c>
      <c r="AS1200" s="55"/>
      <c r="AT1200" s="55"/>
      <c r="AU1200" s="56" t="e">
        <f>IF(GroupStTimes!$A$8=0,MIN(CB1200,CD1200,CF1200),MIN(BZ1200,CB1200,CD1200,CF1200))</f>
        <v>#NUM!</v>
      </c>
      <c r="AV1200" s="56" t="e">
        <f>IF(GroupStTimes!$A$8=0,MAX(CC1200,CE1200,CG1200),MAX(CA1200,CC1200,CE1200,CG1200))</f>
        <v>#NUM!</v>
      </c>
      <c r="AW1200" s="57" t="str">
        <f t="shared" si="1864"/>
        <v/>
      </c>
      <c r="AX1200" s="58" t="str">
        <f t="shared" si="1865"/>
        <v/>
      </c>
      <c r="AY1200" s="58" t="str">
        <f t="shared" si="1866"/>
        <v/>
      </c>
      <c r="AZ1200" s="31">
        <f t="shared" si="1867"/>
        <v>323.51</v>
      </c>
      <c r="BA1200" s="59" t="e">
        <f t="shared" si="1868"/>
        <v>#NUM!</v>
      </c>
      <c r="BB1200" s="59" t="e">
        <f t="shared" si="1869"/>
        <v>#NUM!</v>
      </c>
      <c r="BC1200" s="59" t="e">
        <f t="shared" si="1870"/>
        <v>#NUM!</v>
      </c>
      <c r="BD1200" s="59" t="e">
        <f t="shared" si="1871"/>
        <v>#NUM!</v>
      </c>
      <c r="BE1200" s="59" t="e">
        <f t="shared" si="1872"/>
        <v>#NUM!</v>
      </c>
      <c r="BF1200" s="59" t="e">
        <f t="shared" si="1873"/>
        <v>#NUM!</v>
      </c>
      <c r="BG1200" s="59" t="e">
        <f t="shared" si="1874"/>
        <v>#NUM!</v>
      </c>
      <c r="BH1200" s="59" t="e">
        <f t="shared" si="1875"/>
        <v>#NUM!</v>
      </c>
      <c r="BI1200" s="31">
        <f t="shared" si="1876"/>
        <v>0.28000000000002956</v>
      </c>
      <c r="BJ1200" s="61">
        <f t="shared" si="1877"/>
        <v>9.3333333333343194E-3</v>
      </c>
      <c r="BK1200" s="61">
        <f t="shared" si="1878"/>
        <v>9.3333333333343194E-3</v>
      </c>
      <c r="BL1200" s="61">
        <f t="shared" si="1879"/>
        <v>9.3333333333343194E-3</v>
      </c>
      <c r="BM1200" s="61">
        <f t="shared" si="1880"/>
        <v>9.3333333333343194E-3</v>
      </c>
      <c r="BN1200" s="62">
        <f t="shared" si="1881"/>
        <v>0</v>
      </c>
      <c r="BO1200" s="62">
        <f t="shared" si="1882"/>
        <v>0</v>
      </c>
      <c r="BP1200" s="62">
        <f t="shared" si="1883"/>
        <v>34</v>
      </c>
      <c r="BQ1200" s="62">
        <f t="shared" si="1884"/>
        <v>0</v>
      </c>
      <c r="BR1200" s="62">
        <f t="shared" si="1885"/>
        <v>0</v>
      </c>
      <c r="BS1200" s="62">
        <f t="shared" si="1886"/>
        <v>34</v>
      </c>
      <c r="BT1200" s="62">
        <f t="shared" si="1887"/>
        <v>0</v>
      </c>
      <c r="BU1200" s="62">
        <f t="shared" si="1888"/>
        <v>0</v>
      </c>
      <c r="BV1200" s="62">
        <f t="shared" si="1889"/>
        <v>34</v>
      </c>
      <c r="BW1200" s="62">
        <f t="shared" si="1890"/>
        <v>0</v>
      </c>
      <c r="BX1200" s="62">
        <f t="shared" si="1891"/>
        <v>0</v>
      </c>
      <c r="BY1200" s="62">
        <f t="shared" si="1892"/>
        <v>34</v>
      </c>
      <c r="BZ1200" s="63" t="e">
        <f t="shared" si="1893"/>
        <v>#NUM!</v>
      </c>
      <c r="CA1200" s="63" t="e">
        <f t="shared" si="1894"/>
        <v>#NUM!</v>
      </c>
      <c r="CB1200" s="63" t="e">
        <f t="shared" si="1895"/>
        <v>#NUM!</v>
      </c>
      <c r="CC1200" s="63" t="e">
        <f t="shared" si="1896"/>
        <v>#NUM!</v>
      </c>
      <c r="CD1200" s="63" t="e">
        <f t="shared" si="1897"/>
        <v>#NUM!</v>
      </c>
      <c r="CE1200" s="63" t="e">
        <f t="shared" si="1898"/>
        <v>#NUM!</v>
      </c>
      <c r="CF1200" s="63" t="e">
        <f t="shared" si="1899"/>
        <v>#NUM!</v>
      </c>
      <c r="CG1200" s="63" t="e">
        <f t="shared" si="1900"/>
        <v>#NUM!</v>
      </c>
    </row>
    <row r="1201" spans="4:85" ht="26.25" customHeight="1" x14ac:dyDescent="0.25">
      <c r="D1201" s="37">
        <v>49</v>
      </c>
      <c r="G1201" s="78">
        <v>324.04000000000002</v>
      </c>
      <c r="H1201" s="41">
        <f t="shared" si="1851"/>
        <v>324.12</v>
      </c>
      <c r="I1201" s="42">
        <f t="shared" si="1901"/>
        <v>324.04000000000002</v>
      </c>
      <c r="J1201" s="43">
        <f t="shared" si="1852"/>
        <v>-3.2917746780238038E-4</v>
      </c>
      <c r="K1201" s="44">
        <f t="shared" si="1853"/>
        <v>-0.10666666666668334</v>
      </c>
      <c r="L1201" s="76" t="s">
        <v>571</v>
      </c>
      <c r="M1201" s="127"/>
      <c r="N1201" s="46">
        <f t="shared" si="1854"/>
        <v>324.1466666666667</v>
      </c>
      <c r="O1201" s="46"/>
      <c r="P1201" s="37">
        <v>324.12</v>
      </c>
      <c r="Q1201" s="46">
        <f t="shared" ref="Q1201:Q1211" si="1902">0.23-0.2</f>
        <v>0.03</v>
      </c>
      <c r="R1201" s="40">
        <v>324.13</v>
      </c>
      <c r="S1201" s="78"/>
      <c r="T1201" s="78">
        <v>324.16000000000003</v>
      </c>
      <c r="U1201" s="47" t="str">
        <f t="shared" si="1855"/>
        <v/>
      </c>
      <c r="V1201" s="47" t="str">
        <f t="shared" si="1856"/>
        <v/>
      </c>
      <c r="W1201" s="50"/>
      <c r="X1201" s="50"/>
      <c r="Y1201" s="50"/>
      <c r="Z1201" s="50"/>
      <c r="AA1201" s="50"/>
      <c r="AB1201" s="50"/>
      <c r="AC1201" s="50"/>
      <c r="AD1201" s="50"/>
      <c r="AE1201" s="51" t="str">
        <f t="shared" si="1857"/>
        <v/>
      </c>
      <c r="AF1201" s="51" t="str">
        <f t="shared" si="1858"/>
        <v/>
      </c>
      <c r="AG1201" s="51" t="str">
        <f t="shared" si="1859"/>
        <v/>
      </c>
      <c r="AH1201" s="51">
        <f t="shared" si="1860"/>
        <v>49</v>
      </c>
      <c r="AI1201" s="52">
        <f t="shared" si="1861"/>
        <v>324.12</v>
      </c>
      <c r="AJ1201" s="82" t="s">
        <v>67</v>
      </c>
      <c r="AK1201" s="53"/>
      <c r="AL1201" s="52"/>
      <c r="AM1201" s="53">
        <f t="shared" si="1862"/>
        <v>49</v>
      </c>
      <c r="AN1201" s="53">
        <f>IF(AJ1201&lt;&gt;"",IF(AJ1201="o",VLOOKUP(AM1201,OpenSect!$A$1:$D$11,2),IF(AJ1201="u",VLOOKUP(AM1201,UpHill!$A$1:$D$35,2),IF(AJ1201="d",VLOOKUP(AM1201,DownHill!$A$3:$D$29,2),IF(AJ1201="f",VLOOKUP(AM1201,FlatUnd!$A$2:$D$30,2),IF(AJ1201="t",VLOOKUP(AM1201,TimeAdd!$A$1:$D$176,2),IF(AJ1201="l",VLOOKUP(AM1201,SLimit!$A$1:$D$8,2),AN1200)))))),AN1200)</f>
        <v>57</v>
      </c>
      <c r="AO1201" s="53">
        <f>IF(AJ1201&lt;&gt;"",IF(AJ1201="o",VLOOKUP(AM1201,OpenSect!$A$1:$D$11,3),IF(AJ1201="u",VLOOKUP(AM1201,UpHill!$A$1:$D$35,3),IF(AJ1201="d",VLOOKUP(AM1201,DownHill!$A$3:$D$29,3),IF(AJ1201="f",VLOOKUP(AM1201,FlatUnd!$A$2:$D$30,3),IF(AJ1201="t",VLOOKUP(AM1201,TimeAdd!$A$1:$D$18,3),IF(AJ1201="l",VLOOKUP(AM1201,SLimit!$A$1:$D$8,3),AO1200)))))),AO1200)</f>
        <v>65</v>
      </c>
      <c r="AP1201" s="53">
        <f>IF(AJ1201&lt;&gt;"",IF(AJ1201="o",VLOOKUP(AM1201,OpenSect!$A$1:$D$11,4),IF(AJ1201="u",VLOOKUP(AM1201,UpHill!$A$1:$D$35,4),IF(AJ1201="d",VLOOKUP(AM1201,DownHill!$A$3:$D$29,4),IF(AJ1201="f",VLOOKUP(AM1201,FlatUnd!$A$2:$D$30,4),IF(AJ1201="t",VLOOKUP(AM1201,TimeAdd!$A$1:$D$18,4),IF(AJ1201="l",VLOOKUP(AM1201,SLimit!$A$1:$D$8,4),AP1200)))))),AP1200)</f>
        <v>72</v>
      </c>
      <c r="AQ1201" s="53">
        <v>80</v>
      </c>
      <c r="AR1201" s="54" t="str">
        <f t="shared" si="1863"/>
        <v xml:space="preserve">80  Speed limit. START OF REGULARITY </v>
      </c>
      <c r="AS1201" s="55"/>
      <c r="AT1201" s="55"/>
      <c r="AU1201" s="56" t="e">
        <f>IF(GroupStTimes!$A$8=0,MIN(CB1201,CD1201,CF1201),MIN(BZ1201,CB1201,CD1201,CF1201))</f>
        <v>#NUM!</v>
      </c>
      <c r="AV1201" s="56" t="e">
        <f>IF(GroupStTimes!$A$8=0,MAX(CC1201,CE1201,CG1201),MAX(CA1201,CC1201,CE1201,CG1201))</f>
        <v>#NUM!</v>
      </c>
      <c r="AW1201" s="57" t="str">
        <f t="shared" si="1864"/>
        <v/>
      </c>
      <c r="AX1201" s="58" t="str">
        <f t="shared" si="1865"/>
        <v/>
      </c>
      <c r="AY1201" s="58" t="str">
        <f t="shared" si="1866"/>
        <v/>
      </c>
      <c r="AZ1201" s="31">
        <f t="shared" si="1867"/>
        <v>323.79000000000002</v>
      </c>
      <c r="BA1201" s="59" t="e">
        <f t="shared" si="1868"/>
        <v>#NUM!</v>
      </c>
      <c r="BB1201" s="59" t="e">
        <f t="shared" si="1869"/>
        <v>#NUM!</v>
      </c>
      <c r="BC1201" s="59" t="e">
        <f t="shared" si="1870"/>
        <v>#NUM!</v>
      </c>
      <c r="BD1201" s="59" t="e">
        <f t="shared" si="1871"/>
        <v>#NUM!</v>
      </c>
      <c r="BE1201" s="59" t="e">
        <f t="shared" si="1872"/>
        <v>#NUM!</v>
      </c>
      <c r="BF1201" s="59" t="e">
        <f t="shared" si="1873"/>
        <v>#NUM!</v>
      </c>
      <c r="BG1201" s="59" t="e">
        <f t="shared" si="1874"/>
        <v>#NUM!</v>
      </c>
      <c r="BH1201" s="59" t="e">
        <f t="shared" si="1875"/>
        <v>#NUM!</v>
      </c>
      <c r="BI1201" s="31">
        <f t="shared" si="1876"/>
        <v>0.32999999999998408</v>
      </c>
      <c r="BJ1201" s="61">
        <f t="shared" si="1877"/>
        <v>1.099999999999947E-2</v>
      </c>
      <c r="BK1201" s="61">
        <f t="shared" si="1878"/>
        <v>9.428571428570974E-3</v>
      </c>
      <c r="BL1201" s="61">
        <f t="shared" si="1879"/>
        <v>8.2499999999996014E-3</v>
      </c>
      <c r="BM1201" s="61">
        <f t="shared" si="1880"/>
        <v>7.3333333333329793E-3</v>
      </c>
      <c r="BN1201" s="62">
        <f t="shared" si="1881"/>
        <v>0</v>
      </c>
      <c r="BO1201" s="62">
        <f t="shared" si="1882"/>
        <v>0</v>
      </c>
      <c r="BP1201" s="62">
        <f t="shared" si="1883"/>
        <v>40</v>
      </c>
      <c r="BQ1201" s="62">
        <f t="shared" si="1884"/>
        <v>0</v>
      </c>
      <c r="BR1201" s="62">
        <f t="shared" si="1885"/>
        <v>0</v>
      </c>
      <c r="BS1201" s="62">
        <f t="shared" si="1886"/>
        <v>34</v>
      </c>
      <c r="BT1201" s="62">
        <f t="shared" si="1887"/>
        <v>0</v>
      </c>
      <c r="BU1201" s="62">
        <f t="shared" si="1888"/>
        <v>0</v>
      </c>
      <c r="BV1201" s="62">
        <f t="shared" si="1889"/>
        <v>30</v>
      </c>
      <c r="BW1201" s="62">
        <f t="shared" si="1890"/>
        <v>0</v>
      </c>
      <c r="BX1201" s="62">
        <f t="shared" si="1891"/>
        <v>0</v>
      </c>
      <c r="BY1201" s="62">
        <f t="shared" si="1892"/>
        <v>26</v>
      </c>
      <c r="BZ1201" s="63" t="e">
        <f t="shared" si="1893"/>
        <v>#NUM!</v>
      </c>
      <c r="CA1201" s="63" t="e">
        <f t="shared" si="1894"/>
        <v>#NUM!</v>
      </c>
      <c r="CB1201" s="63" t="e">
        <f t="shared" si="1895"/>
        <v>#NUM!</v>
      </c>
      <c r="CC1201" s="63" t="e">
        <f t="shared" si="1896"/>
        <v>#NUM!</v>
      </c>
      <c r="CD1201" s="63" t="e">
        <f t="shared" si="1897"/>
        <v>#NUM!</v>
      </c>
      <c r="CE1201" s="63" t="e">
        <f t="shared" si="1898"/>
        <v>#NUM!</v>
      </c>
      <c r="CF1201" s="63" t="e">
        <f t="shared" si="1899"/>
        <v>#NUM!</v>
      </c>
      <c r="CG1201" s="63" t="e">
        <f t="shared" si="1900"/>
        <v>#NUM!</v>
      </c>
    </row>
    <row r="1202" spans="4:85" ht="26.25" customHeight="1" x14ac:dyDescent="0.25">
      <c r="G1202" s="78">
        <v>324.83999999999997</v>
      </c>
      <c r="H1202" s="41">
        <f t="shared" si="1851"/>
        <v>324.92</v>
      </c>
      <c r="I1202" s="42">
        <f t="shared" si="1901"/>
        <v>324.83999999999997</v>
      </c>
      <c r="J1202" s="43">
        <f t="shared" si="1852"/>
        <v>-3.3862824775278183E-4</v>
      </c>
      <c r="K1202" s="44">
        <f t="shared" si="1853"/>
        <v>-0.11000000000001364</v>
      </c>
      <c r="L1202" s="76" t="s">
        <v>170</v>
      </c>
      <c r="M1202" s="127"/>
      <c r="N1202" s="46">
        <f t="shared" si="1854"/>
        <v>324.95</v>
      </c>
      <c r="O1202" s="46"/>
      <c r="P1202" s="37">
        <v>324.92</v>
      </c>
      <c r="Q1202" s="46">
        <f t="shared" si="1902"/>
        <v>0.03</v>
      </c>
      <c r="R1202" s="40">
        <v>324.94</v>
      </c>
      <c r="S1202" s="78"/>
      <c r="T1202" s="78">
        <v>324.95999999999998</v>
      </c>
      <c r="U1202" s="47" t="str">
        <f t="shared" si="1855"/>
        <v/>
      </c>
      <c r="V1202" s="47" t="str">
        <f t="shared" si="1856"/>
        <v/>
      </c>
      <c r="W1202" s="50"/>
      <c r="X1202" s="50"/>
      <c r="Y1202" s="50"/>
      <c r="Z1202" s="50"/>
      <c r="AA1202" s="50"/>
      <c r="AB1202" s="50"/>
      <c r="AC1202" s="50"/>
      <c r="AD1202" s="50"/>
      <c r="AE1202" s="51" t="str">
        <f t="shared" si="1857"/>
        <v/>
      </c>
      <c r="AF1202" s="51" t="str">
        <f t="shared" si="1858"/>
        <v/>
      </c>
      <c r="AG1202" s="51" t="str">
        <f t="shared" si="1859"/>
        <v/>
      </c>
      <c r="AH1202" s="51" t="str">
        <f t="shared" si="1860"/>
        <v/>
      </c>
      <c r="AI1202" s="52">
        <f t="shared" si="1861"/>
        <v>324.92</v>
      </c>
      <c r="AJ1202" s="82"/>
      <c r="AK1202" s="53"/>
      <c r="AL1202" s="52"/>
      <c r="AM1202" s="53">
        <f t="shared" si="1862"/>
        <v>49</v>
      </c>
      <c r="AN1202" s="53">
        <f>IF(AJ1202&lt;&gt;"",IF(AJ1202="o",VLOOKUP(AM1202,OpenSect!$A$1:$D$11,2),IF(AJ1202="u",VLOOKUP(AM1202,UpHill!$A$1:$D$35,2),IF(AJ1202="d",VLOOKUP(AM1202,DownHill!$A$3:$D$29,2),IF(AJ1202="f",VLOOKUP(AM1202,FlatUnd!$A$2:$D$30,2),IF(AJ1202="t",VLOOKUP(AM1202,TimeAdd!$A$1:$D$176,2),IF(AJ1202="l",VLOOKUP(AM1202,SLimit!$A$1:$D$8,2),AN1201)))))),AN1201)</f>
        <v>57</v>
      </c>
      <c r="AO1202" s="53">
        <f>IF(AJ1202&lt;&gt;"",IF(AJ1202="o",VLOOKUP(AM1202,OpenSect!$A$1:$D$11,3),IF(AJ1202="u",VLOOKUP(AM1202,UpHill!$A$1:$D$35,3),IF(AJ1202="d",VLOOKUP(AM1202,DownHill!$A$3:$D$29,3),IF(AJ1202="f",VLOOKUP(AM1202,FlatUnd!$A$2:$D$30,3),IF(AJ1202="t",VLOOKUP(AM1202,TimeAdd!$A$1:$D$18,3),IF(AJ1202="l",VLOOKUP(AM1202,SLimit!$A$1:$D$8,3),AO1201)))))),AO1201)</f>
        <v>65</v>
      </c>
      <c r="AP1202" s="53">
        <f>IF(AJ1202&lt;&gt;"",IF(AJ1202="o",VLOOKUP(AM1202,OpenSect!$A$1:$D$11,4),IF(AJ1202="u",VLOOKUP(AM1202,UpHill!$A$1:$D$35,4),IF(AJ1202="d",VLOOKUP(AM1202,DownHill!$A$3:$D$29,4),IF(AJ1202="f",VLOOKUP(AM1202,FlatUnd!$A$2:$D$30,4),IF(AJ1202="t",VLOOKUP(AM1202,TimeAdd!$A$1:$D$18,4),IF(AJ1202="l",VLOOKUP(AM1202,SLimit!$A$1:$D$8,4),AP1201)))))),AP1201)</f>
        <v>72</v>
      </c>
      <c r="AQ1202" s="53">
        <v>80</v>
      </c>
      <c r="AR1202" s="54" t="str">
        <f t="shared" si="1863"/>
        <v>Overhead wires</v>
      </c>
      <c r="AS1202" s="55"/>
      <c r="AT1202" s="55"/>
      <c r="AU1202" s="56" t="e">
        <f>IF(GroupStTimes!$A$8=0,MIN(CB1202,CD1202,CF1202),MIN(BZ1202,CB1202,CD1202,CF1202))</f>
        <v>#NUM!</v>
      </c>
      <c r="AV1202" s="56" t="e">
        <f>IF(GroupStTimes!$A$8=0,MAX(CC1202,CE1202,CG1202),MAX(CA1202,CC1202,CE1202,CG1202))</f>
        <v>#NUM!</v>
      </c>
      <c r="AW1202" s="57" t="str">
        <f t="shared" si="1864"/>
        <v/>
      </c>
      <c r="AX1202" s="58" t="str">
        <f t="shared" si="1865"/>
        <v/>
      </c>
      <c r="AY1202" s="58" t="str">
        <f t="shared" si="1866"/>
        <v/>
      </c>
      <c r="AZ1202" s="31">
        <f t="shared" si="1867"/>
        <v>324.12</v>
      </c>
      <c r="BA1202" s="59" t="e">
        <f t="shared" si="1868"/>
        <v>#NUM!</v>
      </c>
      <c r="BB1202" s="59" t="e">
        <f t="shared" si="1869"/>
        <v>#NUM!</v>
      </c>
      <c r="BC1202" s="59" t="e">
        <f t="shared" si="1870"/>
        <v>#NUM!</v>
      </c>
      <c r="BD1202" s="59" t="e">
        <f t="shared" si="1871"/>
        <v>#NUM!</v>
      </c>
      <c r="BE1202" s="59" t="e">
        <f t="shared" si="1872"/>
        <v>#NUM!</v>
      </c>
      <c r="BF1202" s="59" t="e">
        <f t="shared" si="1873"/>
        <v>#NUM!</v>
      </c>
      <c r="BG1202" s="59" t="e">
        <f t="shared" si="1874"/>
        <v>#NUM!</v>
      </c>
      <c r="BH1202" s="59" t="e">
        <f t="shared" si="1875"/>
        <v>#NUM!</v>
      </c>
      <c r="BI1202" s="31">
        <f t="shared" si="1876"/>
        <v>0.80000000000001137</v>
      </c>
      <c r="BJ1202" s="61">
        <f t="shared" si="1877"/>
        <v>1.6326530612245128E-2</v>
      </c>
      <c r="BK1202" s="61">
        <f t="shared" si="1878"/>
        <v>1.4035087719298445E-2</v>
      </c>
      <c r="BL1202" s="61">
        <f t="shared" si="1879"/>
        <v>1.2307692307692483E-2</v>
      </c>
      <c r="BM1202" s="61">
        <f t="shared" si="1880"/>
        <v>1.1111111111111269E-2</v>
      </c>
      <c r="BN1202" s="62">
        <f t="shared" si="1881"/>
        <v>0</v>
      </c>
      <c r="BO1202" s="62">
        <f t="shared" si="1882"/>
        <v>0</v>
      </c>
      <c r="BP1202" s="62">
        <f t="shared" si="1883"/>
        <v>59</v>
      </c>
      <c r="BQ1202" s="62">
        <f t="shared" si="1884"/>
        <v>0</v>
      </c>
      <c r="BR1202" s="62">
        <f t="shared" si="1885"/>
        <v>0</v>
      </c>
      <c r="BS1202" s="62">
        <f t="shared" si="1886"/>
        <v>51</v>
      </c>
      <c r="BT1202" s="62">
        <f t="shared" si="1887"/>
        <v>0</v>
      </c>
      <c r="BU1202" s="62">
        <f t="shared" si="1888"/>
        <v>0</v>
      </c>
      <c r="BV1202" s="62">
        <f t="shared" si="1889"/>
        <v>44</v>
      </c>
      <c r="BW1202" s="62">
        <f t="shared" si="1890"/>
        <v>0</v>
      </c>
      <c r="BX1202" s="62">
        <f t="shared" si="1891"/>
        <v>0</v>
      </c>
      <c r="BY1202" s="62">
        <f t="shared" si="1892"/>
        <v>40</v>
      </c>
      <c r="BZ1202" s="63" t="e">
        <f t="shared" si="1893"/>
        <v>#NUM!</v>
      </c>
      <c r="CA1202" s="63" t="e">
        <f t="shared" si="1894"/>
        <v>#NUM!</v>
      </c>
      <c r="CB1202" s="63" t="e">
        <f t="shared" si="1895"/>
        <v>#NUM!</v>
      </c>
      <c r="CC1202" s="63" t="e">
        <f t="shared" si="1896"/>
        <v>#NUM!</v>
      </c>
      <c r="CD1202" s="63" t="e">
        <f t="shared" si="1897"/>
        <v>#NUM!</v>
      </c>
      <c r="CE1202" s="63" t="e">
        <f t="shared" si="1898"/>
        <v>#NUM!</v>
      </c>
      <c r="CF1202" s="63" t="e">
        <f t="shared" si="1899"/>
        <v>#NUM!</v>
      </c>
      <c r="CG1202" s="63" t="e">
        <f t="shared" si="1900"/>
        <v>#NUM!</v>
      </c>
    </row>
    <row r="1203" spans="4:85" ht="26.25" customHeight="1" x14ac:dyDescent="0.25">
      <c r="G1203" s="66">
        <f>G1202+Q1203-Q1202</f>
        <v>324.83999999999997</v>
      </c>
      <c r="H1203" s="41">
        <f t="shared" si="1851"/>
        <v>325.16000000000003</v>
      </c>
      <c r="I1203" s="42">
        <f t="shared" si="1901"/>
        <v>324.83999999999997</v>
      </c>
      <c r="J1203" s="43">
        <f t="shared" si="1852"/>
        <v>-1.3032056807454325E-3</v>
      </c>
      <c r="K1203" s="44">
        <f t="shared" si="1853"/>
        <v>-0.42333333333334622</v>
      </c>
      <c r="L1203" s="76" t="s">
        <v>572</v>
      </c>
      <c r="M1203" s="127"/>
      <c r="N1203" s="46">
        <f t="shared" si="1854"/>
        <v>325.26333333333332</v>
      </c>
      <c r="O1203" s="46"/>
      <c r="P1203" s="37">
        <v>325.16000000000003</v>
      </c>
      <c r="Q1203" s="46">
        <f t="shared" si="1902"/>
        <v>0.03</v>
      </c>
      <c r="R1203" s="40">
        <v>325.29000000000002</v>
      </c>
      <c r="S1203" s="78"/>
      <c r="T1203" s="78">
        <v>325.31</v>
      </c>
      <c r="U1203" s="47" t="str">
        <f t="shared" si="1855"/>
        <v/>
      </c>
      <c r="V1203" s="47" t="str">
        <f t="shared" si="1856"/>
        <v/>
      </c>
      <c r="W1203" s="50"/>
      <c r="X1203" s="50"/>
      <c r="Y1203" s="50"/>
      <c r="Z1203" s="50"/>
      <c r="AA1203" s="50"/>
      <c r="AB1203" s="50"/>
      <c r="AC1203" s="50"/>
      <c r="AD1203" s="50"/>
      <c r="AE1203" s="51" t="str">
        <f t="shared" si="1857"/>
        <v/>
      </c>
      <c r="AF1203" s="51" t="str">
        <f t="shared" si="1858"/>
        <v/>
      </c>
      <c r="AG1203" s="51" t="str">
        <f t="shared" si="1859"/>
        <v/>
      </c>
      <c r="AH1203" s="51" t="str">
        <f t="shared" si="1860"/>
        <v/>
      </c>
      <c r="AI1203" s="52">
        <f t="shared" si="1861"/>
        <v>325.16000000000003</v>
      </c>
      <c r="AJ1203" s="82"/>
      <c r="AK1203" s="53"/>
      <c r="AL1203" s="52"/>
      <c r="AM1203" s="53">
        <f t="shared" si="1862"/>
        <v>49</v>
      </c>
      <c r="AN1203" s="53">
        <f>IF(AJ1203&lt;&gt;"",IF(AJ1203="o",VLOOKUP(AM1203,OpenSect!$A$1:$D$11,2),IF(AJ1203="u",VLOOKUP(AM1203,UpHill!$A$1:$D$35,2),IF(AJ1203="d",VLOOKUP(AM1203,DownHill!$A$3:$D$29,2),IF(AJ1203="f",VLOOKUP(AM1203,FlatUnd!$A$2:$D$30,2),IF(AJ1203="t",VLOOKUP(AM1203,TimeAdd!$A$1:$D$176,2),IF(AJ1203="l",VLOOKUP(AM1203,SLimit!$A$1:$D$8,2),AN1202)))))),AN1202)</f>
        <v>57</v>
      </c>
      <c r="AO1203" s="53">
        <f>IF(AJ1203&lt;&gt;"",IF(AJ1203="o",VLOOKUP(AM1203,OpenSect!$A$1:$D$11,3),IF(AJ1203="u",VLOOKUP(AM1203,UpHill!$A$1:$D$35,3),IF(AJ1203="d",VLOOKUP(AM1203,DownHill!$A$3:$D$29,3),IF(AJ1203="f",VLOOKUP(AM1203,FlatUnd!$A$2:$D$30,3),IF(AJ1203="t",VLOOKUP(AM1203,TimeAdd!$A$1:$D$18,3),IF(AJ1203="l",VLOOKUP(AM1203,SLimit!$A$1:$D$8,3),AO1202)))))),AO1202)</f>
        <v>65</v>
      </c>
      <c r="AP1203" s="53">
        <f>IF(AJ1203&lt;&gt;"",IF(AJ1203="o",VLOOKUP(AM1203,OpenSect!$A$1:$D$11,4),IF(AJ1203="u",VLOOKUP(AM1203,UpHill!$A$1:$D$35,4),IF(AJ1203="d",VLOOKUP(AM1203,DownHill!$A$3:$D$29,4),IF(AJ1203="f",VLOOKUP(AM1203,FlatUnd!$A$2:$D$30,4),IF(AJ1203="t",VLOOKUP(AM1203,TimeAdd!$A$1:$D$18,4),IF(AJ1203="l",VLOOKUP(AM1203,SLimit!$A$1:$D$8,4),AP1202)))))),AP1202)</f>
        <v>72</v>
      </c>
      <c r="AQ1203" s="53">
        <v>80</v>
      </c>
      <c r="AR1203" s="54" t="str">
        <f t="shared" si="1863"/>
        <v xml:space="preserve"> [Duck Water ] Tweediedale Dam{ right}.</v>
      </c>
      <c r="AS1203" s="55"/>
      <c r="AT1203" s="55"/>
      <c r="AU1203" s="56" t="e">
        <f>IF(GroupStTimes!$A$8=0,MIN(CB1203,CD1203,CF1203),MIN(BZ1203,CB1203,CD1203,CF1203))</f>
        <v>#NUM!</v>
      </c>
      <c r="AV1203" s="56" t="e">
        <f>IF(GroupStTimes!$A$8=0,MAX(CC1203,CE1203,CG1203),MAX(CA1203,CC1203,CE1203,CG1203))</f>
        <v>#NUM!</v>
      </c>
      <c r="AW1203" s="57" t="str">
        <f t="shared" si="1864"/>
        <v/>
      </c>
      <c r="AX1203" s="58" t="str">
        <f t="shared" si="1865"/>
        <v/>
      </c>
      <c r="AY1203" s="58" t="str">
        <f t="shared" si="1866"/>
        <v/>
      </c>
      <c r="AZ1203" s="31">
        <f t="shared" si="1867"/>
        <v>324.12</v>
      </c>
      <c r="BA1203" s="59" t="e">
        <f t="shared" si="1868"/>
        <v>#NUM!</v>
      </c>
      <c r="BB1203" s="59" t="e">
        <f t="shared" si="1869"/>
        <v>#NUM!</v>
      </c>
      <c r="BC1203" s="59" t="e">
        <f t="shared" si="1870"/>
        <v>#NUM!</v>
      </c>
      <c r="BD1203" s="59" t="e">
        <f t="shared" si="1871"/>
        <v>#NUM!</v>
      </c>
      <c r="BE1203" s="59" t="e">
        <f t="shared" si="1872"/>
        <v>#NUM!</v>
      </c>
      <c r="BF1203" s="59" t="e">
        <f t="shared" si="1873"/>
        <v>#NUM!</v>
      </c>
      <c r="BG1203" s="59" t="e">
        <f t="shared" si="1874"/>
        <v>#NUM!</v>
      </c>
      <c r="BH1203" s="59" t="e">
        <f t="shared" si="1875"/>
        <v>#NUM!</v>
      </c>
      <c r="BI1203" s="31">
        <f t="shared" si="1876"/>
        <v>1.0400000000000205</v>
      </c>
      <c r="BJ1203" s="61">
        <f t="shared" si="1877"/>
        <v>2.1224489795918785E-2</v>
      </c>
      <c r="BK1203" s="61">
        <f t="shared" si="1878"/>
        <v>1.8245614035088079E-2</v>
      </c>
      <c r="BL1203" s="61">
        <f t="shared" si="1879"/>
        <v>1.6000000000000316E-2</v>
      </c>
      <c r="BM1203" s="61">
        <f t="shared" si="1880"/>
        <v>1.4444444444444728E-2</v>
      </c>
      <c r="BN1203" s="62">
        <f t="shared" si="1881"/>
        <v>0</v>
      </c>
      <c r="BO1203" s="62">
        <f t="shared" si="1882"/>
        <v>1</v>
      </c>
      <c r="BP1203" s="62">
        <f t="shared" si="1883"/>
        <v>16</v>
      </c>
      <c r="BQ1203" s="62">
        <f t="shared" si="1884"/>
        <v>0</v>
      </c>
      <c r="BR1203" s="62">
        <f t="shared" si="1885"/>
        <v>1</v>
      </c>
      <c r="BS1203" s="62">
        <f t="shared" si="1886"/>
        <v>6</v>
      </c>
      <c r="BT1203" s="62">
        <f t="shared" si="1887"/>
        <v>0</v>
      </c>
      <c r="BU1203" s="62">
        <f t="shared" si="1888"/>
        <v>0</v>
      </c>
      <c r="BV1203" s="62">
        <f t="shared" si="1889"/>
        <v>58</v>
      </c>
      <c r="BW1203" s="62">
        <f t="shared" si="1890"/>
        <v>0</v>
      </c>
      <c r="BX1203" s="62">
        <f t="shared" si="1891"/>
        <v>0</v>
      </c>
      <c r="BY1203" s="62">
        <f t="shared" si="1892"/>
        <v>52</v>
      </c>
      <c r="BZ1203" s="63" t="e">
        <f t="shared" si="1893"/>
        <v>#NUM!</v>
      </c>
      <c r="CA1203" s="63" t="e">
        <f t="shared" si="1894"/>
        <v>#NUM!</v>
      </c>
      <c r="CB1203" s="63" t="e">
        <f t="shared" si="1895"/>
        <v>#NUM!</v>
      </c>
      <c r="CC1203" s="63" t="e">
        <f t="shared" si="1896"/>
        <v>#NUM!</v>
      </c>
      <c r="CD1203" s="63" t="e">
        <f t="shared" si="1897"/>
        <v>#NUM!</v>
      </c>
      <c r="CE1203" s="63" t="e">
        <f t="shared" si="1898"/>
        <v>#NUM!</v>
      </c>
      <c r="CF1203" s="63" t="e">
        <f t="shared" si="1899"/>
        <v>#NUM!</v>
      </c>
      <c r="CG1203" s="63" t="e">
        <f t="shared" si="1900"/>
        <v>#NUM!</v>
      </c>
    </row>
    <row r="1204" spans="4:85" ht="26.25" customHeight="1" x14ac:dyDescent="0.25">
      <c r="G1204" s="78">
        <v>325.35000000000002</v>
      </c>
      <c r="H1204" s="41">
        <f t="shared" si="1851"/>
        <v>325.43</v>
      </c>
      <c r="I1204" s="42">
        <f t="shared" si="1901"/>
        <v>325.35000000000002</v>
      </c>
      <c r="J1204" s="43">
        <f t="shared" si="1852"/>
        <v>-3.2785205675926385E-4</v>
      </c>
      <c r="K1204" s="44">
        <f t="shared" si="1853"/>
        <v>-0.1066666666666265</v>
      </c>
      <c r="L1204" s="76" t="s">
        <v>572</v>
      </c>
      <c r="M1204" s="127"/>
      <c r="N1204" s="46">
        <f t="shared" si="1854"/>
        <v>325.45666666666665</v>
      </c>
      <c r="O1204" s="46"/>
      <c r="P1204" s="37">
        <v>325.43</v>
      </c>
      <c r="Q1204" s="46">
        <f t="shared" si="1902"/>
        <v>0.03</v>
      </c>
      <c r="R1204" s="40">
        <v>325.44</v>
      </c>
      <c r="S1204" s="78"/>
      <c r="T1204" s="78">
        <v>325.47000000000003</v>
      </c>
      <c r="U1204" s="47" t="str">
        <f t="shared" si="1855"/>
        <v/>
      </c>
      <c r="V1204" s="47" t="str">
        <f t="shared" si="1856"/>
        <v/>
      </c>
      <c r="W1204" s="50"/>
      <c r="X1204" s="50"/>
      <c r="Y1204" s="50"/>
      <c r="Z1204" s="50"/>
      <c r="AA1204" s="50"/>
      <c r="AB1204" s="50"/>
      <c r="AC1204" s="50"/>
      <c r="AD1204" s="50"/>
      <c r="AE1204" s="51" t="str">
        <f t="shared" si="1857"/>
        <v/>
      </c>
      <c r="AF1204" s="51" t="str">
        <f t="shared" si="1858"/>
        <v/>
      </c>
      <c r="AG1204" s="51" t="str">
        <f t="shared" si="1859"/>
        <v/>
      </c>
      <c r="AH1204" s="51" t="str">
        <f t="shared" si="1860"/>
        <v/>
      </c>
      <c r="AI1204" s="52">
        <f t="shared" si="1861"/>
        <v>325.43</v>
      </c>
      <c r="AJ1204" s="82"/>
      <c r="AK1204" s="53"/>
      <c r="AL1204" s="52"/>
      <c r="AM1204" s="53">
        <f t="shared" si="1862"/>
        <v>49</v>
      </c>
      <c r="AN1204" s="53">
        <f>IF(AJ1204&lt;&gt;"",IF(AJ1204="o",VLOOKUP(AM1204,OpenSect!$A$1:$D$11,2),IF(AJ1204="u",VLOOKUP(AM1204,UpHill!$A$1:$D$35,2),IF(AJ1204="d",VLOOKUP(AM1204,DownHill!$A$3:$D$29,2),IF(AJ1204="f",VLOOKUP(AM1204,FlatUnd!$A$2:$D$30,2),IF(AJ1204="t",VLOOKUP(AM1204,TimeAdd!$A$1:$D$176,2),IF(AJ1204="l",VLOOKUP(AM1204,SLimit!$A$1:$D$8,2),AN1203)))))),AN1203)</f>
        <v>57</v>
      </c>
      <c r="AO1204" s="53">
        <f>IF(AJ1204&lt;&gt;"",IF(AJ1204="o",VLOOKUP(AM1204,OpenSect!$A$1:$D$11,3),IF(AJ1204="u",VLOOKUP(AM1204,UpHill!$A$1:$D$35,3),IF(AJ1204="d",VLOOKUP(AM1204,DownHill!$A$3:$D$29,3),IF(AJ1204="f",VLOOKUP(AM1204,FlatUnd!$A$2:$D$30,3),IF(AJ1204="t",VLOOKUP(AM1204,TimeAdd!$A$1:$D$18,3),IF(AJ1204="l",VLOOKUP(AM1204,SLimit!$A$1:$D$8,3),AO1203)))))),AO1203)</f>
        <v>65</v>
      </c>
      <c r="AP1204" s="53">
        <f>IF(AJ1204&lt;&gt;"",IF(AJ1204="o",VLOOKUP(AM1204,OpenSect!$A$1:$D$11,4),IF(AJ1204="u",VLOOKUP(AM1204,UpHill!$A$1:$D$35,4),IF(AJ1204="d",VLOOKUP(AM1204,DownHill!$A$3:$D$29,4),IF(AJ1204="f",VLOOKUP(AM1204,FlatUnd!$A$2:$D$30,4),IF(AJ1204="t",VLOOKUP(AM1204,TimeAdd!$A$1:$D$18,4),IF(AJ1204="l",VLOOKUP(AM1204,SLimit!$A$1:$D$8,4),AP1203)))))),AP1203)</f>
        <v>72</v>
      </c>
      <c r="AQ1204" s="53">
        <v>80</v>
      </c>
      <c r="AR1204" s="54" t="str">
        <f t="shared" si="1863"/>
        <v xml:space="preserve"> [Duck Water ] Tweediedale Dam{ right}.</v>
      </c>
      <c r="AS1204" s="55"/>
      <c r="AT1204" s="55"/>
      <c r="AU1204" s="56" t="e">
        <f>IF(GroupStTimes!$A$8=0,MIN(CB1204,CD1204,CF1204),MIN(BZ1204,CB1204,CD1204,CF1204))</f>
        <v>#NUM!</v>
      </c>
      <c r="AV1204" s="56" t="e">
        <f>IF(GroupStTimes!$A$8=0,MAX(CC1204,CE1204,CG1204),MAX(CA1204,CC1204,CE1204,CG1204))</f>
        <v>#NUM!</v>
      </c>
      <c r="AW1204" s="57" t="str">
        <f t="shared" si="1864"/>
        <v/>
      </c>
      <c r="AX1204" s="58" t="str">
        <f t="shared" si="1865"/>
        <v/>
      </c>
      <c r="AY1204" s="58" t="str">
        <f t="shared" si="1866"/>
        <v/>
      </c>
      <c r="AZ1204" s="31">
        <f t="shared" si="1867"/>
        <v>324.12</v>
      </c>
      <c r="BA1204" s="59" t="e">
        <f t="shared" si="1868"/>
        <v>#NUM!</v>
      </c>
      <c r="BB1204" s="59" t="e">
        <f t="shared" si="1869"/>
        <v>#NUM!</v>
      </c>
      <c r="BC1204" s="59" t="e">
        <f t="shared" si="1870"/>
        <v>#NUM!</v>
      </c>
      <c r="BD1204" s="59" t="e">
        <f t="shared" si="1871"/>
        <v>#NUM!</v>
      </c>
      <c r="BE1204" s="59" t="e">
        <f t="shared" si="1872"/>
        <v>#NUM!</v>
      </c>
      <c r="BF1204" s="59" t="e">
        <f t="shared" si="1873"/>
        <v>#NUM!</v>
      </c>
      <c r="BG1204" s="59" t="e">
        <f t="shared" si="1874"/>
        <v>#NUM!</v>
      </c>
      <c r="BH1204" s="59" t="e">
        <f t="shared" si="1875"/>
        <v>#NUM!</v>
      </c>
      <c r="BI1204" s="31">
        <f t="shared" si="1876"/>
        <v>1.3100000000000023</v>
      </c>
      <c r="BJ1204" s="61">
        <f t="shared" si="1877"/>
        <v>2.6734693877551067E-2</v>
      </c>
      <c r="BK1204" s="61">
        <f t="shared" si="1878"/>
        <v>2.2982456140350917E-2</v>
      </c>
      <c r="BL1204" s="61">
        <f t="shared" si="1879"/>
        <v>2.0153846153846189E-2</v>
      </c>
      <c r="BM1204" s="61">
        <f t="shared" si="1880"/>
        <v>1.8194444444444475E-2</v>
      </c>
      <c r="BN1204" s="62">
        <f t="shared" si="1881"/>
        <v>0</v>
      </c>
      <c r="BO1204" s="62">
        <f t="shared" si="1882"/>
        <v>1</v>
      </c>
      <c r="BP1204" s="62">
        <f t="shared" si="1883"/>
        <v>36</v>
      </c>
      <c r="BQ1204" s="62">
        <f t="shared" si="1884"/>
        <v>0</v>
      </c>
      <c r="BR1204" s="62">
        <f t="shared" si="1885"/>
        <v>1</v>
      </c>
      <c r="BS1204" s="62">
        <f t="shared" si="1886"/>
        <v>23</v>
      </c>
      <c r="BT1204" s="62">
        <f t="shared" si="1887"/>
        <v>0</v>
      </c>
      <c r="BU1204" s="62">
        <f t="shared" si="1888"/>
        <v>1</v>
      </c>
      <c r="BV1204" s="62">
        <f t="shared" si="1889"/>
        <v>13</v>
      </c>
      <c r="BW1204" s="62">
        <f t="shared" si="1890"/>
        <v>0</v>
      </c>
      <c r="BX1204" s="62">
        <f t="shared" si="1891"/>
        <v>1</v>
      </c>
      <c r="BY1204" s="62">
        <f t="shared" si="1892"/>
        <v>6</v>
      </c>
      <c r="BZ1204" s="63" t="e">
        <f t="shared" si="1893"/>
        <v>#NUM!</v>
      </c>
      <c r="CA1204" s="63" t="e">
        <f t="shared" si="1894"/>
        <v>#NUM!</v>
      </c>
      <c r="CB1204" s="63" t="e">
        <f t="shared" si="1895"/>
        <v>#NUM!</v>
      </c>
      <c r="CC1204" s="63" t="e">
        <f t="shared" si="1896"/>
        <v>#NUM!</v>
      </c>
      <c r="CD1204" s="63" t="e">
        <f t="shared" si="1897"/>
        <v>#NUM!</v>
      </c>
      <c r="CE1204" s="63" t="e">
        <f t="shared" si="1898"/>
        <v>#NUM!</v>
      </c>
      <c r="CF1204" s="63" t="e">
        <f t="shared" si="1899"/>
        <v>#NUM!</v>
      </c>
      <c r="CG1204" s="63" t="e">
        <f t="shared" si="1900"/>
        <v>#NUM!</v>
      </c>
    </row>
    <row r="1205" spans="4:85" ht="26.25" customHeight="1" x14ac:dyDescent="0.25">
      <c r="G1205" s="77">
        <v>325.54000000000002</v>
      </c>
      <c r="H1205" s="41">
        <f t="shared" si="1851"/>
        <v>325.54000000000002</v>
      </c>
      <c r="I1205" s="42">
        <f t="shared" si="1901"/>
        <v>325.54000000000002</v>
      </c>
      <c r="J1205" s="43">
        <f t="shared" si="1852"/>
        <v>1.7461270154453527E-16</v>
      </c>
      <c r="K1205" s="44">
        <f t="shared" si="1853"/>
        <v>0</v>
      </c>
      <c r="L1205" s="76" t="s">
        <v>573</v>
      </c>
      <c r="M1205" s="127"/>
      <c r="N1205" s="46">
        <f t="shared" si="1854"/>
        <v>325.53999999999996</v>
      </c>
      <c r="O1205" s="46"/>
      <c r="P1205" s="37">
        <v>325.54000000000002</v>
      </c>
      <c r="Q1205" s="46">
        <f t="shared" si="1902"/>
        <v>0.03</v>
      </c>
      <c r="R1205" s="40">
        <v>325.52</v>
      </c>
      <c r="S1205" s="78"/>
      <c r="T1205" s="78">
        <v>325.52999999999997</v>
      </c>
      <c r="U1205" s="47" t="str">
        <f t="shared" si="1855"/>
        <v/>
      </c>
      <c r="V1205" s="47" t="str">
        <f t="shared" si="1856"/>
        <v/>
      </c>
      <c r="W1205" s="50"/>
      <c r="X1205" s="50"/>
      <c r="Y1205" s="50"/>
      <c r="Z1205" s="50"/>
      <c r="AA1205" s="50"/>
      <c r="AB1205" s="50"/>
      <c r="AC1205" s="50"/>
      <c r="AD1205" s="50"/>
      <c r="AE1205" s="51" t="str">
        <f t="shared" si="1857"/>
        <v/>
      </c>
      <c r="AF1205" s="51" t="str">
        <f t="shared" si="1858"/>
        <v/>
      </c>
      <c r="AG1205" s="51" t="str">
        <f t="shared" si="1859"/>
        <v/>
      </c>
      <c r="AH1205" s="51" t="str">
        <f t="shared" si="1860"/>
        <v/>
      </c>
      <c r="AI1205" s="52">
        <f t="shared" si="1861"/>
        <v>325.54000000000002</v>
      </c>
      <c r="AJ1205" s="82"/>
      <c r="AK1205" s="53"/>
      <c r="AL1205" s="52"/>
      <c r="AM1205" s="53">
        <f t="shared" si="1862"/>
        <v>49</v>
      </c>
      <c r="AN1205" s="53">
        <f>IF(AJ1205&lt;&gt;"",IF(AJ1205="o",VLOOKUP(AM1205,OpenSect!$A$1:$D$11,2),IF(AJ1205="u",VLOOKUP(AM1205,UpHill!$A$1:$D$35,2),IF(AJ1205="d",VLOOKUP(AM1205,DownHill!$A$3:$D$29,2),IF(AJ1205="f",VLOOKUP(AM1205,FlatUnd!$A$2:$D$30,2),IF(AJ1205="t",VLOOKUP(AM1205,TimeAdd!$A$1:$D$176,2),IF(AJ1205="l",VLOOKUP(AM1205,SLimit!$A$1:$D$8,2),AN1204)))))),AN1204)</f>
        <v>57</v>
      </c>
      <c r="AO1205" s="53">
        <f>IF(AJ1205&lt;&gt;"",IF(AJ1205="o",VLOOKUP(AM1205,OpenSect!$A$1:$D$11,3),IF(AJ1205="u",VLOOKUP(AM1205,UpHill!$A$1:$D$35,3),IF(AJ1205="d",VLOOKUP(AM1205,DownHill!$A$3:$D$29,3),IF(AJ1205="f",VLOOKUP(AM1205,FlatUnd!$A$2:$D$30,3),IF(AJ1205="t",VLOOKUP(AM1205,TimeAdd!$A$1:$D$18,3),IF(AJ1205="l",VLOOKUP(AM1205,SLimit!$A$1:$D$8,3),AO1204)))))),AO1204)</f>
        <v>65</v>
      </c>
      <c r="AP1205" s="53">
        <f>IF(AJ1205&lt;&gt;"",IF(AJ1205="o",VLOOKUP(AM1205,OpenSect!$A$1:$D$11,4),IF(AJ1205="u",VLOOKUP(AM1205,UpHill!$A$1:$D$35,4),IF(AJ1205="d",VLOOKUP(AM1205,DownHill!$A$3:$D$29,4),IF(AJ1205="f",VLOOKUP(AM1205,FlatUnd!$A$2:$D$30,4),IF(AJ1205="t",VLOOKUP(AM1205,TimeAdd!$A$1:$D$18,4),IF(AJ1205="l",VLOOKUP(AM1205,SLimit!$A$1:$D$8,4),AP1204)))))),AP1204)</f>
        <v>72</v>
      </c>
      <c r="AQ1205" s="53">
        <v>80</v>
      </c>
      <c r="AR1205" s="54" t="str">
        <f t="shared" si="1863"/>
        <v>[ Bird ] Tweediedale Ponds{ right}.</v>
      </c>
      <c r="AS1205" s="55"/>
      <c r="AT1205" s="55"/>
      <c r="AU1205" s="56" t="e">
        <f>IF(GroupStTimes!$A$8=0,MIN(CB1205,CD1205,CF1205),MIN(BZ1205,CB1205,CD1205,CF1205))</f>
        <v>#NUM!</v>
      </c>
      <c r="AV1205" s="56" t="e">
        <f>IF(GroupStTimes!$A$8=0,MAX(CC1205,CE1205,CG1205),MAX(CA1205,CC1205,CE1205,CG1205))</f>
        <v>#NUM!</v>
      </c>
      <c r="AW1205" s="57" t="str">
        <f t="shared" si="1864"/>
        <v/>
      </c>
      <c r="AX1205" s="58" t="str">
        <f t="shared" si="1865"/>
        <v/>
      </c>
      <c r="AY1205" s="58" t="str">
        <f t="shared" si="1866"/>
        <v/>
      </c>
      <c r="AZ1205" s="31">
        <f t="shared" si="1867"/>
        <v>324.12</v>
      </c>
      <c r="BA1205" s="59" t="e">
        <f t="shared" si="1868"/>
        <v>#NUM!</v>
      </c>
      <c r="BB1205" s="59" t="e">
        <f t="shared" si="1869"/>
        <v>#NUM!</v>
      </c>
      <c r="BC1205" s="59" t="e">
        <f t="shared" si="1870"/>
        <v>#NUM!</v>
      </c>
      <c r="BD1205" s="59" t="e">
        <f t="shared" si="1871"/>
        <v>#NUM!</v>
      </c>
      <c r="BE1205" s="59" t="e">
        <f t="shared" si="1872"/>
        <v>#NUM!</v>
      </c>
      <c r="BF1205" s="59" t="e">
        <f t="shared" si="1873"/>
        <v>#NUM!</v>
      </c>
      <c r="BG1205" s="59" t="e">
        <f t="shared" si="1874"/>
        <v>#NUM!</v>
      </c>
      <c r="BH1205" s="59" t="e">
        <f t="shared" si="1875"/>
        <v>#NUM!</v>
      </c>
      <c r="BI1205" s="31">
        <f t="shared" si="1876"/>
        <v>1.4200000000000159</v>
      </c>
      <c r="BJ1205" s="61">
        <f t="shared" si="1877"/>
        <v>2.8979591836735017E-2</v>
      </c>
      <c r="BK1205" s="61">
        <f t="shared" si="1878"/>
        <v>2.4912280701754667E-2</v>
      </c>
      <c r="BL1205" s="61">
        <f t="shared" si="1879"/>
        <v>2.1846153846154091E-2</v>
      </c>
      <c r="BM1205" s="61">
        <f t="shared" si="1880"/>
        <v>1.9722222222222443E-2</v>
      </c>
      <c r="BN1205" s="62">
        <f t="shared" si="1881"/>
        <v>0</v>
      </c>
      <c r="BO1205" s="62">
        <f t="shared" si="1882"/>
        <v>1</v>
      </c>
      <c r="BP1205" s="62">
        <f t="shared" si="1883"/>
        <v>44</v>
      </c>
      <c r="BQ1205" s="62">
        <f t="shared" si="1884"/>
        <v>0</v>
      </c>
      <c r="BR1205" s="62">
        <f t="shared" si="1885"/>
        <v>1</v>
      </c>
      <c r="BS1205" s="62">
        <f t="shared" si="1886"/>
        <v>30</v>
      </c>
      <c r="BT1205" s="62">
        <f t="shared" si="1887"/>
        <v>0</v>
      </c>
      <c r="BU1205" s="62">
        <f t="shared" si="1888"/>
        <v>1</v>
      </c>
      <c r="BV1205" s="62">
        <f t="shared" si="1889"/>
        <v>19</v>
      </c>
      <c r="BW1205" s="62">
        <f t="shared" si="1890"/>
        <v>0</v>
      </c>
      <c r="BX1205" s="62">
        <f t="shared" si="1891"/>
        <v>1</v>
      </c>
      <c r="BY1205" s="62">
        <f t="shared" si="1892"/>
        <v>11</v>
      </c>
      <c r="BZ1205" s="63" t="e">
        <f t="shared" si="1893"/>
        <v>#NUM!</v>
      </c>
      <c r="CA1205" s="63" t="e">
        <f t="shared" si="1894"/>
        <v>#NUM!</v>
      </c>
      <c r="CB1205" s="63" t="e">
        <f t="shared" si="1895"/>
        <v>#NUM!</v>
      </c>
      <c r="CC1205" s="63" t="e">
        <f t="shared" si="1896"/>
        <v>#NUM!</v>
      </c>
      <c r="CD1205" s="63" t="e">
        <f t="shared" si="1897"/>
        <v>#NUM!</v>
      </c>
      <c r="CE1205" s="63" t="e">
        <f t="shared" si="1898"/>
        <v>#NUM!</v>
      </c>
      <c r="CF1205" s="63" t="e">
        <f t="shared" si="1899"/>
        <v>#NUM!</v>
      </c>
      <c r="CG1205" s="63" t="e">
        <f t="shared" si="1900"/>
        <v>#NUM!</v>
      </c>
    </row>
    <row r="1206" spans="4:85" ht="26.25" customHeight="1" x14ac:dyDescent="0.25">
      <c r="G1206" s="77">
        <v>325.69</v>
      </c>
      <c r="H1206" s="41">
        <f t="shared" si="1851"/>
        <v>325.69</v>
      </c>
      <c r="I1206" s="42">
        <f t="shared" si="1901"/>
        <v>325.69</v>
      </c>
      <c r="J1206" s="43">
        <f t="shared" si="1852"/>
        <v>0</v>
      </c>
      <c r="K1206" s="44">
        <f t="shared" si="1853"/>
        <v>0</v>
      </c>
      <c r="L1206" s="76" t="s">
        <v>539</v>
      </c>
      <c r="M1206" s="127"/>
      <c r="N1206" s="46">
        <f t="shared" si="1854"/>
        <v>325.69</v>
      </c>
      <c r="O1206" s="46"/>
      <c r="P1206" s="37">
        <v>325.69</v>
      </c>
      <c r="Q1206" s="46">
        <f t="shared" si="1902"/>
        <v>0.03</v>
      </c>
      <c r="R1206" s="66">
        <v>325.66000000000003</v>
      </c>
      <c r="S1206" s="78"/>
      <c r="T1206" s="78">
        <v>325.69</v>
      </c>
      <c r="U1206" s="47" t="str">
        <f t="shared" si="1855"/>
        <v/>
      </c>
      <c r="V1206" s="47" t="str">
        <f t="shared" si="1856"/>
        <v/>
      </c>
      <c r="W1206" s="50"/>
      <c r="X1206" s="50"/>
      <c r="Y1206" s="50"/>
      <c r="Z1206" s="50"/>
      <c r="AA1206" s="50"/>
      <c r="AB1206" s="50"/>
      <c r="AC1206" s="50"/>
      <c r="AD1206" s="50"/>
      <c r="AE1206" s="51" t="str">
        <f t="shared" si="1857"/>
        <v/>
      </c>
      <c r="AF1206" s="51" t="str">
        <f t="shared" si="1858"/>
        <v/>
      </c>
      <c r="AG1206" s="51" t="str">
        <f t="shared" si="1859"/>
        <v/>
      </c>
      <c r="AH1206" s="51" t="str">
        <f t="shared" si="1860"/>
        <v/>
      </c>
      <c r="AI1206" s="52">
        <f t="shared" si="1861"/>
        <v>325.69</v>
      </c>
      <c r="AJ1206" s="82"/>
      <c r="AK1206" s="53"/>
      <c r="AL1206" s="52"/>
      <c r="AM1206" s="53">
        <f t="shared" si="1862"/>
        <v>49</v>
      </c>
      <c r="AN1206" s="53">
        <f>IF(AJ1206&lt;&gt;"",IF(AJ1206="o",VLOOKUP(AM1206,OpenSect!$A$1:$D$11,2),IF(AJ1206="u",VLOOKUP(AM1206,UpHill!$A$1:$D$35,2),IF(AJ1206="d",VLOOKUP(AM1206,DownHill!$A$3:$D$29,2),IF(AJ1206="f",VLOOKUP(AM1206,FlatUnd!$A$2:$D$30,2),IF(AJ1206="t",VLOOKUP(AM1206,TimeAdd!$A$1:$D$176,2),IF(AJ1206="l",VLOOKUP(AM1206,SLimit!$A$1:$D$8,2),AN1205)))))),AN1205)</f>
        <v>57</v>
      </c>
      <c r="AO1206" s="53">
        <f>IF(AJ1206&lt;&gt;"",IF(AJ1206="o",VLOOKUP(AM1206,OpenSect!$A$1:$D$11,3),IF(AJ1206="u",VLOOKUP(AM1206,UpHill!$A$1:$D$35,3),IF(AJ1206="d",VLOOKUP(AM1206,DownHill!$A$3:$D$29,3),IF(AJ1206="f",VLOOKUP(AM1206,FlatUnd!$A$2:$D$30,3),IF(AJ1206="t",VLOOKUP(AM1206,TimeAdd!$A$1:$D$18,3),IF(AJ1206="l",VLOOKUP(AM1206,SLimit!$A$1:$D$8,3),AO1205)))))),AO1205)</f>
        <v>65</v>
      </c>
      <c r="AP1206" s="53">
        <f>IF(AJ1206&lt;&gt;"",IF(AJ1206="o",VLOOKUP(AM1206,OpenSect!$A$1:$D$11,4),IF(AJ1206="u",VLOOKUP(AM1206,UpHill!$A$1:$D$35,4),IF(AJ1206="d",VLOOKUP(AM1206,DownHill!$A$3:$D$29,4),IF(AJ1206="f",VLOOKUP(AM1206,FlatUnd!$A$2:$D$30,4),IF(AJ1206="t",VLOOKUP(AM1206,TimeAdd!$A$1:$D$18,4),IF(AJ1206="l",VLOOKUP(AM1206,SLimit!$A$1:$D$8,4),AP1205)))))),AP1205)</f>
        <v>72</v>
      </c>
      <c r="AQ1206" s="53">
        <v>80</v>
      </c>
      <c r="AR1206" s="54" t="str">
        <f t="shared" si="1863"/>
        <v>2 km stone.</v>
      </c>
      <c r="AS1206" s="55"/>
      <c r="AT1206" s="55"/>
      <c r="AU1206" s="56" t="e">
        <f>IF(GroupStTimes!$A$8=0,MIN(CB1206,CD1206,CF1206),MIN(BZ1206,CB1206,CD1206,CF1206))</f>
        <v>#NUM!</v>
      </c>
      <c r="AV1206" s="56" t="e">
        <f>IF(GroupStTimes!$A$8=0,MAX(CC1206,CE1206,CG1206),MAX(CA1206,CC1206,CE1206,CG1206))</f>
        <v>#NUM!</v>
      </c>
      <c r="AW1206" s="57" t="str">
        <f t="shared" si="1864"/>
        <v/>
      </c>
      <c r="AX1206" s="58" t="str">
        <f t="shared" si="1865"/>
        <v/>
      </c>
      <c r="AY1206" s="58" t="str">
        <f t="shared" si="1866"/>
        <v/>
      </c>
      <c r="AZ1206" s="31">
        <f t="shared" si="1867"/>
        <v>324.12</v>
      </c>
      <c r="BA1206" s="59" t="e">
        <f t="shared" si="1868"/>
        <v>#NUM!</v>
      </c>
      <c r="BB1206" s="59" t="e">
        <f t="shared" si="1869"/>
        <v>#NUM!</v>
      </c>
      <c r="BC1206" s="59" t="e">
        <f t="shared" si="1870"/>
        <v>#NUM!</v>
      </c>
      <c r="BD1206" s="59" t="e">
        <f t="shared" si="1871"/>
        <v>#NUM!</v>
      </c>
      <c r="BE1206" s="59" t="e">
        <f t="shared" si="1872"/>
        <v>#NUM!</v>
      </c>
      <c r="BF1206" s="59" t="e">
        <f t="shared" si="1873"/>
        <v>#NUM!</v>
      </c>
      <c r="BG1206" s="59" t="e">
        <f t="shared" si="1874"/>
        <v>#NUM!</v>
      </c>
      <c r="BH1206" s="59" t="e">
        <f t="shared" si="1875"/>
        <v>#NUM!</v>
      </c>
      <c r="BI1206" s="31">
        <f t="shared" si="1876"/>
        <v>1.5699999999999932</v>
      </c>
      <c r="BJ1206" s="61">
        <f t="shared" si="1877"/>
        <v>3.2040816326530476E-2</v>
      </c>
      <c r="BK1206" s="61">
        <f t="shared" si="1878"/>
        <v>2.7543859649122687E-2</v>
      </c>
      <c r="BL1206" s="61">
        <f t="shared" si="1879"/>
        <v>2.415384615384605E-2</v>
      </c>
      <c r="BM1206" s="61">
        <f t="shared" si="1880"/>
        <v>2.180555555555546E-2</v>
      </c>
      <c r="BN1206" s="62">
        <f t="shared" si="1881"/>
        <v>0</v>
      </c>
      <c r="BO1206" s="62">
        <f t="shared" si="1882"/>
        <v>1</v>
      </c>
      <c r="BP1206" s="62">
        <f t="shared" si="1883"/>
        <v>55</v>
      </c>
      <c r="BQ1206" s="62">
        <f t="shared" si="1884"/>
        <v>0</v>
      </c>
      <c r="BR1206" s="62">
        <f t="shared" si="1885"/>
        <v>1</v>
      </c>
      <c r="BS1206" s="62">
        <f t="shared" si="1886"/>
        <v>39</v>
      </c>
      <c r="BT1206" s="62">
        <f t="shared" si="1887"/>
        <v>0</v>
      </c>
      <c r="BU1206" s="62">
        <f t="shared" si="1888"/>
        <v>1</v>
      </c>
      <c r="BV1206" s="62">
        <f t="shared" si="1889"/>
        <v>27</v>
      </c>
      <c r="BW1206" s="62">
        <f t="shared" si="1890"/>
        <v>0</v>
      </c>
      <c r="BX1206" s="62">
        <f t="shared" si="1891"/>
        <v>1</v>
      </c>
      <c r="BY1206" s="62">
        <f t="shared" si="1892"/>
        <v>18</v>
      </c>
      <c r="BZ1206" s="63" t="e">
        <f t="shared" si="1893"/>
        <v>#NUM!</v>
      </c>
      <c r="CA1206" s="63" t="e">
        <f t="shared" si="1894"/>
        <v>#NUM!</v>
      </c>
      <c r="CB1206" s="63" t="e">
        <f t="shared" si="1895"/>
        <v>#NUM!</v>
      </c>
      <c r="CC1206" s="63" t="e">
        <f t="shared" si="1896"/>
        <v>#NUM!</v>
      </c>
      <c r="CD1206" s="63" t="e">
        <f t="shared" si="1897"/>
        <v>#NUM!</v>
      </c>
      <c r="CE1206" s="63" t="e">
        <f t="shared" si="1898"/>
        <v>#NUM!</v>
      </c>
      <c r="CF1206" s="63" t="e">
        <f t="shared" si="1899"/>
        <v>#NUM!</v>
      </c>
      <c r="CG1206" s="63" t="e">
        <f t="shared" si="1900"/>
        <v>#NUM!</v>
      </c>
    </row>
    <row r="1207" spans="4:85" ht="26.25" customHeight="1" x14ac:dyDescent="0.25">
      <c r="G1207" s="77">
        <v>325.82</v>
      </c>
      <c r="H1207" s="41">
        <f t="shared" si="1851"/>
        <v>325.82</v>
      </c>
      <c r="I1207" s="42">
        <f t="shared" si="1901"/>
        <v>325.82</v>
      </c>
      <c r="J1207" s="43">
        <f t="shared" si="1852"/>
        <v>0</v>
      </c>
      <c r="K1207" s="44">
        <f t="shared" si="1853"/>
        <v>0</v>
      </c>
      <c r="L1207" s="76" t="s">
        <v>574</v>
      </c>
      <c r="M1207" s="127"/>
      <c r="N1207" s="46">
        <f t="shared" si="1854"/>
        <v>325.82</v>
      </c>
      <c r="O1207" s="46"/>
      <c r="P1207" s="37">
        <v>325.82</v>
      </c>
      <c r="Q1207" s="46">
        <f t="shared" si="1902"/>
        <v>0.03</v>
      </c>
      <c r="R1207" s="40">
        <v>325.79000000000002</v>
      </c>
      <c r="S1207" s="78"/>
      <c r="T1207" s="78">
        <v>325.82</v>
      </c>
      <c r="U1207" s="47" t="str">
        <f t="shared" si="1855"/>
        <v/>
      </c>
      <c r="V1207" s="47" t="str">
        <f t="shared" si="1856"/>
        <v/>
      </c>
      <c r="W1207" s="50"/>
      <c r="X1207" s="50"/>
      <c r="Y1207" s="50"/>
      <c r="Z1207" s="50"/>
      <c r="AA1207" s="50"/>
      <c r="AB1207" s="50"/>
      <c r="AC1207" s="50"/>
      <c r="AD1207" s="50"/>
      <c r="AE1207" s="51" t="str">
        <f t="shared" si="1857"/>
        <v/>
      </c>
      <c r="AF1207" s="51" t="str">
        <f t="shared" si="1858"/>
        <v/>
      </c>
      <c r="AG1207" s="51" t="str">
        <f t="shared" si="1859"/>
        <v/>
      </c>
      <c r="AH1207" s="51" t="str">
        <f t="shared" si="1860"/>
        <v/>
      </c>
      <c r="AI1207" s="52">
        <f t="shared" si="1861"/>
        <v>325.82</v>
      </c>
      <c r="AJ1207" s="82"/>
      <c r="AK1207" s="53"/>
      <c r="AL1207" s="52"/>
      <c r="AM1207" s="53">
        <f t="shared" si="1862"/>
        <v>49</v>
      </c>
      <c r="AN1207" s="53">
        <f>IF(AJ1207&lt;&gt;"",IF(AJ1207="o",VLOOKUP(AM1207,OpenSect!$A$1:$D$11,2),IF(AJ1207="u",VLOOKUP(AM1207,UpHill!$A$1:$D$35,2),IF(AJ1207="d",VLOOKUP(AM1207,DownHill!$A$3:$D$29,2),IF(AJ1207="f",VLOOKUP(AM1207,FlatUnd!$A$2:$D$30,2),IF(AJ1207="t",VLOOKUP(AM1207,TimeAdd!$A$1:$D$176,2),IF(AJ1207="l",VLOOKUP(AM1207,SLimit!$A$1:$D$8,2),AN1206)))))),AN1206)</f>
        <v>57</v>
      </c>
      <c r="AO1207" s="53">
        <f>IF(AJ1207&lt;&gt;"",IF(AJ1207="o",VLOOKUP(AM1207,OpenSect!$A$1:$D$11,3),IF(AJ1207="u",VLOOKUP(AM1207,UpHill!$A$1:$D$35,3),IF(AJ1207="d",VLOOKUP(AM1207,DownHill!$A$3:$D$29,3),IF(AJ1207="f",VLOOKUP(AM1207,FlatUnd!$A$2:$D$30,3),IF(AJ1207="t",VLOOKUP(AM1207,TimeAdd!$A$1:$D$18,3),IF(AJ1207="l",VLOOKUP(AM1207,SLimit!$A$1:$D$8,3),AO1206)))))),AO1206)</f>
        <v>65</v>
      </c>
      <c r="AP1207" s="53">
        <f>IF(AJ1207&lt;&gt;"",IF(AJ1207="o",VLOOKUP(AM1207,OpenSect!$A$1:$D$11,4),IF(AJ1207="u",VLOOKUP(AM1207,UpHill!$A$1:$D$35,4),IF(AJ1207="d",VLOOKUP(AM1207,DownHill!$A$3:$D$29,4),IF(AJ1207="f",VLOOKUP(AM1207,FlatUnd!$A$2:$D$30,4),IF(AJ1207="t",VLOOKUP(AM1207,TimeAdd!$A$1:$D$18,4),IF(AJ1207="l",VLOOKUP(AM1207,SLimit!$A$1:$D$8,4),AP1206)))))),AP1206)</f>
        <v>72</v>
      </c>
      <c r="AQ1207" s="53">
        <v>80</v>
      </c>
      <c r="AR1207" s="54" t="str">
        <f t="shared" si="1863"/>
        <v>[ Bird ] Tweediedale Pond{ right}.</v>
      </c>
      <c r="AS1207" s="55"/>
      <c r="AT1207" s="55"/>
      <c r="AU1207" s="56" t="e">
        <f>IF(GroupStTimes!$A$8=0,MIN(CB1207,CD1207,CF1207),MIN(BZ1207,CB1207,CD1207,CF1207))</f>
        <v>#NUM!</v>
      </c>
      <c r="AV1207" s="56" t="e">
        <f>IF(GroupStTimes!$A$8=0,MAX(CC1207,CE1207,CG1207),MAX(CA1207,CC1207,CE1207,CG1207))</f>
        <v>#NUM!</v>
      </c>
      <c r="AW1207" s="57" t="str">
        <f t="shared" si="1864"/>
        <v/>
      </c>
      <c r="AX1207" s="58" t="str">
        <f t="shared" si="1865"/>
        <v/>
      </c>
      <c r="AY1207" s="58" t="str">
        <f t="shared" si="1866"/>
        <v/>
      </c>
      <c r="AZ1207" s="31">
        <f t="shared" si="1867"/>
        <v>324.12</v>
      </c>
      <c r="BA1207" s="59" t="e">
        <f t="shared" si="1868"/>
        <v>#NUM!</v>
      </c>
      <c r="BB1207" s="59" t="e">
        <f t="shared" si="1869"/>
        <v>#NUM!</v>
      </c>
      <c r="BC1207" s="59" t="e">
        <f t="shared" si="1870"/>
        <v>#NUM!</v>
      </c>
      <c r="BD1207" s="59" t="e">
        <f t="shared" si="1871"/>
        <v>#NUM!</v>
      </c>
      <c r="BE1207" s="59" t="e">
        <f t="shared" si="1872"/>
        <v>#NUM!</v>
      </c>
      <c r="BF1207" s="59" t="e">
        <f t="shared" si="1873"/>
        <v>#NUM!</v>
      </c>
      <c r="BG1207" s="59" t="e">
        <f t="shared" si="1874"/>
        <v>#NUM!</v>
      </c>
      <c r="BH1207" s="59" t="e">
        <f t="shared" si="1875"/>
        <v>#NUM!</v>
      </c>
      <c r="BI1207" s="31">
        <f t="shared" si="1876"/>
        <v>1.6999999999999886</v>
      </c>
      <c r="BJ1207" s="61">
        <f t="shared" si="1877"/>
        <v>3.4693877551020179E-2</v>
      </c>
      <c r="BK1207" s="61">
        <f t="shared" si="1878"/>
        <v>2.9824561403508573E-2</v>
      </c>
      <c r="BL1207" s="61">
        <f t="shared" si="1879"/>
        <v>2.6153846153845979E-2</v>
      </c>
      <c r="BM1207" s="61">
        <f t="shared" si="1880"/>
        <v>2.3611111111110954E-2</v>
      </c>
      <c r="BN1207" s="62">
        <f t="shared" si="1881"/>
        <v>0</v>
      </c>
      <c r="BO1207" s="62">
        <f t="shared" si="1882"/>
        <v>2</v>
      </c>
      <c r="BP1207" s="62">
        <f t="shared" si="1883"/>
        <v>5</v>
      </c>
      <c r="BQ1207" s="62">
        <f t="shared" si="1884"/>
        <v>0</v>
      </c>
      <c r="BR1207" s="62">
        <f t="shared" si="1885"/>
        <v>1</v>
      </c>
      <c r="BS1207" s="62">
        <f t="shared" si="1886"/>
        <v>47</v>
      </c>
      <c r="BT1207" s="62">
        <f t="shared" si="1887"/>
        <v>0</v>
      </c>
      <c r="BU1207" s="62">
        <f t="shared" si="1888"/>
        <v>1</v>
      </c>
      <c r="BV1207" s="62">
        <f t="shared" si="1889"/>
        <v>34</v>
      </c>
      <c r="BW1207" s="62">
        <f t="shared" si="1890"/>
        <v>0</v>
      </c>
      <c r="BX1207" s="62">
        <f t="shared" si="1891"/>
        <v>1</v>
      </c>
      <c r="BY1207" s="62">
        <f t="shared" si="1892"/>
        <v>25</v>
      </c>
      <c r="BZ1207" s="63" t="e">
        <f t="shared" si="1893"/>
        <v>#NUM!</v>
      </c>
      <c r="CA1207" s="63" t="e">
        <f t="shared" si="1894"/>
        <v>#NUM!</v>
      </c>
      <c r="CB1207" s="63" t="e">
        <f t="shared" si="1895"/>
        <v>#NUM!</v>
      </c>
      <c r="CC1207" s="63" t="e">
        <f t="shared" si="1896"/>
        <v>#NUM!</v>
      </c>
      <c r="CD1207" s="63" t="e">
        <f t="shared" si="1897"/>
        <v>#NUM!</v>
      </c>
      <c r="CE1207" s="63" t="e">
        <f t="shared" si="1898"/>
        <v>#NUM!</v>
      </c>
      <c r="CF1207" s="63" t="e">
        <f t="shared" si="1899"/>
        <v>#NUM!</v>
      </c>
      <c r="CG1207" s="63" t="e">
        <f t="shared" si="1900"/>
        <v>#NUM!</v>
      </c>
    </row>
    <row r="1208" spans="4:85" ht="26.25" customHeight="1" x14ac:dyDescent="0.25">
      <c r="G1208" s="77">
        <v>326.69</v>
      </c>
      <c r="H1208" s="41">
        <f t="shared" si="1851"/>
        <v>326.69</v>
      </c>
      <c r="I1208" s="42">
        <f t="shared" si="1901"/>
        <v>326.69</v>
      </c>
      <c r="J1208" s="43">
        <f t="shared" si="1852"/>
        <v>0</v>
      </c>
      <c r="K1208" s="44">
        <f t="shared" si="1853"/>
        <v>0</v>
      </c>
      <c r="L1208" s="76" t="s">
        <v>575</v>
      </c>
      <c r="M1208" s="127"/>
      <c r="N1208" s="46">
        <f t="shared" si="1854"/>
        <v>326.69</v>
      </c>
      <c r="O1208" s="46"/>
      <c r="P1208" s="37">
        <v>326.69</v>
      </c>
      <c r="Q1208" s="46">
        <f t="shared" si="1902"/>
        <v>0.03</v>
      </c>
      <c r="R1208" s="66">
        <v>326.66000000000003</v>
      </c>
      <c r="S1208" s="78"/>
      <c r="T1208" s="78">
        <v>326.69</v>
      </c>
      <c r="U1208" s="47" t="str">
        <f t="shared" si="1855"/>
        <v/>
      </c>
      <c r="V1208" s="47" t="str">
        <f t="shared" si="1856"/>
        <v/>
      </c>
      <c r="W1208" s="50"/>
      <c r="X1208" s="50"/>
      <c r="Y1208" s="50"/>
      <c r="Z1208" s="50"/>
      <c r="AA1208" s="50"/>
      <c r="AB1208" s="50"/>
      <c r="AC1208" s="50"/>
      <c r="AD1208" s="50"/>
      <c r="AE1208" s="51" t="str">
        <f t="shared" si="1857"/>
        <v/>
      </c>
      <c r="AF1208" s="51" t="str">
        <f t="shared" si="1858"/>
        <v/>
      </c>
      <c r="AG1208" s="51" t="str">
        <f t="shared" si="1859"/>
        <v/>
      </c>
      <c r="AH1208" s="51" t="str">
        <f t="shared" si="1860"/>
        <v/>
      </c>
      <c r="AI1208" s="52">
        <f t="shared" si="1861"/>
        <v>326.69</v>
      </c>
      <c r="AJ1208" s="82"/>
      <c r="AK1208" s="53"/>
      <c r="AL1208" s="52"/>
      <c r="AM1208" s="53">
        <f t="shared" si="1862"/>
        <v>49</v>
      </c>
      <c r="AN1208" s="53">
        <f>IF(AJ1208&lt;&gt;"",IF(AJ1208="o",VLOOKUP(AM1208,OpenSect!$A$1:$D$11,2),IF(AJ1208="u",VLOOKUP(AM1208,UpHill!$A$1:$D$35,2),IF(AJ1208="d",VLOOKUP(AM1208,DownHill!$A$3:$D$29,2),IF(AJ1208="f",VLOOKUP(AM1208,FlatUnd!$A$2:$D$30,2),IF(AJ1208="t",VLOOKUP(AM1208,TimeAdd!$A$1:$D$176,2),IF(AJ1208="l",VLOOKUP(AM1208,SLimit!$A$1:$D$8,2),AN1207)))))),AN1207)</f>
        <v>57</v>
      </c>
      <c r="AO1208" s="53">
        <f>IF(AJ1208&lt;&gt;"",IF(AJ1208="o",VLOOKUP(AM1208,OpenSect!$A$1:$D$11,3),IF(AJ1208="u",VLOOKUP(AM1208,UpHill!$A$1:$D$35,3),IF(AJ1208="d",VLOOKUP(AM1208,DownHill!$A$3:$D$29,3),IF(AJ1208="f",VLOOKUP(AM1208,FlatUnd!$A$2:$D$30,3),IF(AJ1208="t",VLOOKUP(AM1208,TimeAdd!$A$1:$D$18,3),IF(AJ1208="l",VLOOKUP(AM1208,SLimit!$A$1:$D$8,3),AO1207)))))),AO1207)</f>
        <v>65</v>
      </c>
      <c r="AP1208" s="53">
        <f>IF(AJ1208&lt;&gt;"",IF(AJ1208="o",VLOOKUP(AM1208,OpenSect!$A$1:$D$11,4),IF(AJ1208="u",VLOOKUP(AM1208,UpHill!$A$1:$D$35,4),IF(AJ1208="d",VLOOKUP(AM1208,DownHill!$A$3:$D$29,4),IF(AJ1208="f",VLOOKUP(AM1208,FlatUnd!$A$2:$D$30,4),IF(AJ1208="t",VLOOKUP(AM1208,TimeAdd!$A$1:$D$18,4),IF(AJ1208="l",VLOOKUP(AM1208,SLimit!$A$1:$D$8,4),AP1207)))))),AP1207)</f>
        <v>72</v>
      </c>
      <c r="AQ1208" s="53">
        <v>80</v>
      </c>
      <c r="AR1208" s="54" t="str">
        <f t="shared" si="1863"/>
        <v>3 km stone.</v>
      </c>
      <c r="AS1208" s="55"/>
      <c r="AT1208" s="55"/>
      <c r="AU1208" s="56" t="e">
        <f>IF(GroupStTimes!$A$8=0,MIN(CB1208,CD1208,CF1208),MIN(BZ1208,CB1208,CD1208,CF1208))</f>
        <v>#NUM!</v>
      </c>
      <c r="AV1208" s="56" t="e">
        <f>IF(GroupStTimes!$A$8=0,MAX(CC1208,CE1208,CG1208),MAX(CA1208,CC1208,CE1208,CG1208))</f>
        <v>#NUM!</v>
      </c>
      <c r="AW1208" s="57" t="str">
        <f t="shared" si="1864"/>
        <v/>
      </c>
      <c r="AX1208" s="58" t="str">
        <f t="shared" si="1865"/>
        <v/>
      </c>
      <c r="AY1208" s="58" t="str">
        <f t="shared" si="1866"/>
        <v/>
      </c>
      <c r="AZ1208" s="31">
        <f t="shared" si="1867"/>
        <v>324.12</v>
      </c>
      <c r="BA1208" s="59" t="e">
        <f t="shared" si="1868"/>
        <v>#NUM!</v>
      </c>
      <c r="BB1208" s="59" t="e">
        <f t="shared" si="1869"/>
        <v>#NUM!</v>
      </c>
      <c r="BC1208" s="59" t="e">
        <f t="shared" si="1870"/>
        <v>#NUM!</v>
      </c>
      <c r="BD1208" s="59" t="e">
        <f t="shared" si="1871"/>
        <v>#NUM!</v>
      </c>
      <c r="BE1208" s="59" t="e">
        <f t="shared" si="1872"/>
        <v>#NUM!</v>
      </c>
      <c r="BF1208" s="59" t="e">
        <f t="shared" si="1873"/>
        <v>#NUM!</v>
      </c>
      <c r="BG1208" s="59" t="e">
        <f t="shared" si="1874"/>
        <v>#NUM!</v>
      </c>
      <c r="BH1208" s="59" t="e">
        <f t="shared" si="1875"/>
        <v>#NUM!</v>
      </c>
      <c r="BI1208" s="31">
        <f t="shared" si="1876"/>
        <v>2.5699999999999932</v>
      </c>
      <c r="BJ1208" s="61">
        <f t="shared" si="1877"/>
        <v>5.2448979591836593E-2</v>
      </c>
      <c r="BK1208" s="61">
        <f t="shared" si="1878"/>
        <v>4.5087719298245496E-2</v>
      </c>
      <c r="BL1208" s="61">
        <f t="shared" si="1879"/>
        <v>3.9538461538461432E-2</v>
      </c>
      <c r="BM1208" s="61">
        <f t="shared" si="1880"/>
        <v>3.5694444444444348E-2</v>
      </c>
      <c r="BN1208" s="62">
        <f t="shared" si="1881"/>
        <v>0</v>
      </c>
      <c r="BO1208" s="62">
        <f t="shared" si="1882"/>
        <v>3</v>
      </c>
      <c r="BP1208" s="62">
        <f t="shared" si="1883"/>
        <v>9</v>
      </c>
      <c r="BQ1208" s="62">
        <f t="shared" si="1884"/>
        <v>0</v>
      </c>
      <c r="BR1208" s="62">
        <f t="shared" si="1885"/>
        <v>2</v>
      </c>
      <c r="BS1208" s="62">
        <f t="shared" si="1886"/>
        <v>42</v>
      </c>
      <c r="BT1208" s="62">
        <f t="shared" si="1887"/>
        <v>0</v>
      </c>
      <c r="BU1208" s="62">
        <f t="shared" si="1888"/>
        <v>2</v>
      </c>
      <c r="BV1208" s="62">
        <f t="shared" si="1889"/>
        <v>22</v>
      </c>
      <c r="BW1208" s="62">
        <f t="shared" si="1890"/>
        <v>0</v>
      </c>
      <c r="BX1208" s="62">
        <f t="shared" si="1891"/>
        <v>2</v>
      </c>
      <c r="BY1208" s="62">
        <f t="shared" si="1892"/>
        <v>8</v>
      </c>
      <c r="BZ1208" s="63" t="e">
        <f t="shared" si="1893"/>
        <v>#NUM!</v>
      </c>
      <c r="CA1208" s="63" t="e">
        <f t="shared" si="1894"/>
        <v>#NUM!</v>
      </c>
      <c r="CB1208" s="63" t="e">
        <f t="shared" si="1895"/>
        <v>#NUM!</v>
      </c>
      <c r="CC1208" s="63" t="e">
        <f t="shared" si="1896"/>
        <v>#NUM!</v>
      </c>
      <c r="CD1208" s="63" t="e">
        <f t="shared" si="1897"/>
        <v>#NUM!</v>
      </c>
      <c r="CE1208" s="63" t="e">
        <f t="shared" si="1898"/>
        <v>#NUM!</v>
      </c>
      <c r="CF1208" s="63" t="e">
        <f t="shared" si="1899"/>
        <v>#NUM!</v>
      </c>
      <c r="CG1208" s="63" t="e">
        <f t="shared" si="1900"/>
        <v>#NUM!</v>
      </c>
    </row>
    <row r="1209" spans="4:85" ht="26.25" customHeight="1" x14ac:dyDescent="0.25">
      <c r="G1209" s="78">
        <v>327.57</v>
      </c>
      <c r="H1209" s="41">
        <f t="shared" si="1851"/>
        <v>327.64999999999998</v>
      </c>
      <c r="I1209" s="42">
        <f t="shared" si="1901"/>
        <v>327.57</v>
      </c>
      <c r="J1209" s="43">
        <f t="shared" si="1852"/>
        <v>-3.256301452107438E-4</v>
      </c>
      <c r="K1209" s="44">
        <f t="shared" si="1853"/>
        <v>-0.10666666666668334</v>
      </c>
      <c r="L1209" s="76" t="s">
        <v>576</v>
      </c>
      <c r="M1209" s="127"/>
      <c r="N1209" s="46">
        <f t="shared" si="1854"/>
        <v>327.67666666666668</v>
      </c>
      <c r="O1209" s="46"/>
      <c r="P1209" s="37">
        <v>327.64999999999998</v>
      </c>
      <c r="Q1209" s="46">
        <f t="shared" si="1902"/>
        <v>0.03</v>
      </c>
      <c r="R1209" s="66">
        <v>327.66000000000003</v>
      </c>
      <c r="S1209" s="78"/>
      <c r="T1209" s="78">
        <v>327.69</v>
      </c>
      <c r="U1209" s="47" t="str">
        <f t="shared" si="1855"/>
        <v/>
      </c>
      <c r="V1209" s="47" t="str">
        <f t="shared" si="1856"/>
        <v/>
      </c>
      <c r="W1209" s="50"/>
      <c r="X1209" s="50"/>
      <c r="Y1209" s="50"/>
      <c r="Z1209" s="50"/>
      <c r="AA1209" s="50"/>
      <c r="AB1209" s="50"/>
      <c r="AC1209" s="50"/>
      <c r="AD1209" s="50"/>
      <c r="AE1209" s="51" t="str">
        <f t="shared" si="1857"/>
        <v/>
      </c>
      <c r="AF1209" s="51" t="str">
        <f t="shared" si="1858"/>
        <v/>
      </c>
      <c r="AG1209" s="51" t="str">
        <f t="shared" si="1859"/>
        <v/>
      </c>
      <c r="AH1209" s="51" t="str">
        <f t="shared" si="1860"/>
        <v/>
      </c>
      <c r="AI1209" s="52">
        <f t="shared" si="1861"/>
        <v>327.64999999999998</v>
      </c>
      <c r="AJ1209" s="82"/>
      <c r="AK1209" s="53"/>
      <c r="AL1209" s="52"/>
      <c r="AM1209" s="53">
        <f t="shared" si="1862"/>
        <v>49</v>
      </c>
      <c r="AN1209" s="53">
        <f>IF(AJ1209&lt;&gt;"",IF(AJ1209="o",VLOOKUP(AM1209,OpenSect!$A$1:$D$11,2),IF(AJ1209="u",VLOOKUP(AM1209,UpHill!$A$1:$D$35,2),IF(AJ1209="d",VLOOKUP(AM1209,DownHill!$A$3:$D$29,2),IF(AJ1209="f",VLOOKUP(AM1209,FlatUnd!$A$2:$D$30,2),IF(AJ1209="t",VLOOKUP(AM1209,TimeAdd!$A$1:$D$176,2),IF(AJ1209="l",VLOOKUP(AM1209,SLimit!$A$1:$D$8,2),AN1208)))))),AN1208)</f>
        <v>57</v>
      </c>
      <c r="AO1209" s="53">
        <f>IF(AJ1209&lt;&gt;"",IF(AJ1209="o",VLOOKUP(AM1209,OpenSect!$A$1:$D$11,3),IF(AJ1209="u",VLOOKUP(AM1209,UpHill!$A$1:$D$35,3),IF(AJ1209="d",VLOOKUP(AM1209,DownHill!$A$3:$D$29,3),IF(AJ1209="f",VLOOKUP(AM1209,FlatUnd!$A$2:$D$30,3),IF(AJ1209="t",VLOOKUP(AM1209,TimeAdd!$A$1:$D$18,3),IF(AJ1209="l",VLOOKUP(AM1209,SLimit!$A$1:$D$8,3),AO1208)))))),AO1208)</f>
        <v>65</v>
      </c>
      <c r="AP1209" s="53">
        <f>IF(AJ1209&lt;&gt;"",IF(AJ1209="o",VLOOKUP(AM1209,OpenSect!$A$1:$D$11,4),IF(AJ1209="u",VLOOKUP(AM1209,UpHill!$A$1:$D$35,4),IF(AJ1209="d",VLOOKUP(AM1209,DownHill!$A$3:$D$29,4),IF(AJ1209="f",VLOOKUP(AM1209,FlatUnd!$A$2:$D$30,4),IF(AJ1209="t",VLOOKUP(AM1209,TimeAdd!$A$1:$D$18,4),IF(AJ1209="l",VLOOKUP(AM1209,SLimit!$A$1:$D$8,4),AP1208)))))),AP1208)</f>
        <v>72</v>
      </c>
      <c r="AQ1209" s="53">
        <v>80</v>
      </c>
      <c r="AR1209" s="54" t="str">
        <f t="shared" si="1863"/>
        <v>4 km stone.</v>
      </c>
      <c r="AS1209" s="55"/>
      <c r="AT1209" s="55"/>
      <c r="AU1209" s="56" t="e">
        <f>IF(GroupStTimes!$A$8=0,MIN(CB1209,CD1209,CF1209),MIN(BZ1209,CB1209,CD1209,CF1209))</f>
        <v>#NUM!</v>
      </c>
      <c r="AV1209" s="56" t="e">
        <f>IF(GroupStTimes!$A$8=0,MAX(CC1209,CE1209,CG1209),MAX(CA1209,CC1209,CE1209,CG1209))</f>
        <v>#NUM!</v>
      </c>
      <c r="AW1209" s="57" t="str">
        <f t="shared" si="1864"/>
        <v/>
      </c>
      <c r="AX1209" s="58" t="str">
        <f t="shared" si="1865"/>
        <v/>
      </c>
      <c r="AY1209" s="58" t="str">
        <f t="shared" si="1866"/>
        <v/>
      </c>
      <c r="AZ1209" s="31">
        <f t="shared" si="1867"/>
        <v>324.12</v>
      </c>
      <c r="BA1209" s="59" t="e">
        <f t="shared" si="1868"/>
        <v>#NUM!</v>
      </c>
      <c r="BB1209" s="59" t="e">
        <f t="shared" si="1869"/>
        <v>#NUM!</v>
      </c>
      <c r="BC1209" s="59" t="e">
        <f t="shared" si="1870"/>
        <v>#NUM!</v>
      </c>
      <c r="BD1209" s="59" t="e">
        <f t="shared" si="1871"/>
        <v>#NUM!</v>
      </c>
      <c r="BE1209" s="59" t="e">
        <f t="shared" si="1872"/>
        <v>#NUM!</v>
      </c>
      <c r="BF1209" s="59" t="e">
        <f t="shared" si="1873"/>
        <v>#NUM!</v>
      </c>
      <c r="BG1209" s="59" t="e">
        <f t="shared" si="1874"/>
        <v>#NUM!</v>
      </c>
      <c r="BH1209" s="59" t="e">
        <f t="shared" si="1875"/>
        <v>#NUM!</v>
      </c>
      <c r="BI1209" s="31">
        <f t="shared" si="1876"/>
        <v>3.5299999999999727</v>
      </c>
      <c r="BJ1209" s="61">
        <f t="shared" si="1877"/>
        <v>7.2040816326530061E-2</v>
      </c>
      <c r="BK1209" s="61">
        <f t="shared" si="1878"/>
        <v>6.192982456140303E-2</v>
      </c>
      <c r="BL1209" s="61">
        <f t="shared" si="1879"/>
        <v>5.430769230769189E-2</v>
      </c>
      <c r="BM1209" s="61">
        <f t="shared" si="1880"/>
        <v>4.90277777777774E-2</v>
      </c>
      <c r="BN1209" s="62">
        <f t="shared" si="1881"/>
        <v>0</v>
      </c>
      <c r="BO1209" s="62">
        <f t="shared" si="1882"/>
        <v>4</v>
      </c>
      <c r="BP1209" s="62">
        <f t="shared" si="1883"/>
        <v>19</v>
      </c>
      <c r="BQ1209" s="62">
        <f t="shared" si="1884"/>
        <v>0</v>
      </c>
      <c r="BR1209" s="62">
        <f t="shared" si="1885"/>
        <v>3</v>
      </c>
      <c r="BS1209" s="62">
        <f t="shared" si="1886"/>
        <v>43</v>
      </c>
      <c r="BT1209" s="62">
        <f t="shared" si="1887"/>
        <v>0</v>
      </c>
      <c r="BU1209" s="62">
        <f t="shared" si="1888"/>
        <v>3</v>
      </c>
      <c r="BV1209" s="62">
        <f t="shared" si="1889"/>
        <v>16</v>
      </c>
      <c r="BW1209" s="62">
        <f t="shared" si="1890"/>
        <v>0</v>
      </c>
      <c r="BX1209" s="62">
        <f t="shared" si="1891"/>
        <v>2</v>
      </c>
      <c r="BY1209" s="62">
        <f t="shared" si="1892"/>
        <v>56</v>
      </c>
      <c r="BZ1209" s="63" t="e">
        <f t="shared" si="1893"/>
        <v>#NUM!</v>
      </c>
      <c r="CA1209" s="63" t="e">
        <f t="shared" si="1894"/>
        <v>#NUM!</v>
      </c>
      <c r="CB1209" s="63" t="e">
        <f t="shared" si="1895"/>
        <v>#NUM!</v>
      </c>
      <c r="CC1209" s="63" t="e">
        <f t="shared" si="1896"/>
        <v>#NUM!</v>
      </c>
      <c r="CD1209" s="63" t="e">
        <f t="shared" si="1897"/>
        <v>#NUM!</v>
      </c>
      <c r="CE1209" s="63" t="e">
        <f t="shared" si="1898"/>
        <v>#NUM!</v>
      </c>
      <c r="CF1209" s="63" t="e">
        <f t="shared" si="1899"/>
        <v>#NUM!</v>
      </c>
      <c r="CG1209" s="63" t="e">
        <f t="shared" si="1900"/>
        <v>#NUM!</v>
      </c>
    </row>
    <row r="1210" spans="4:85" ht="26.25" customHeight="1" x14ac:dyDescent="0.25">
      <c r="G1210" s="78">
        <v>327.97</v>
      </c>
      <c r="H1210" s="41">
        <f t="shared" si="1851"/>
        <v>328.05</v>
      </c>
      <c r="I1210" s="42">
        <f t="shared" si="1901"/>
        <v>327.97</v>
      </c>
      <c r="J1210" s="43">
        <f t="shared" si="1852"/>
        <v>-3.252329989530338E-4</v>
      </c>
      <c r="K1210" s="44">
        <f t="shared" si="1853"/>
        <v>-0.1066666666666265</v>
      </c>
      <c r="L1210" s="76" t="s">
        <v>577</v>
      </c>
      <c r="M1210" s="127"/>
      <c r="N1210" s="46">
        <f t="shared" si="1854"/>
        <v>328.07666666666665</v>
      </c>
      <c r="O1210" s="46"/>
      <c r="P1210" s="37">
        <v>328.05</v>
      </c>
      <c r="Q1210" s="46">
        <f t="shared" si="1902"/>
        <v>0.03</v>
      </c>
      <c r="R1210" s="66">
        <v>328.06</v>
      </c>
      <c r="S1210" s="78"/>
      <c r="T1210" s="78">
        <v>328.09</v>
      </c>
      <c r="U1210" s="47">
        <f t="shared" si="1855"/>
        <v>27.977900000000002</v>
      </c>
      <c r="V1210" s="47">
        <f t="shared" si="1856"/>
        <v>30.041170000000001</v>
      </c>
      <c r="W1210" s="50">
        <v>27.977889999999999</v>
      </c>
      <c r="X1210" s="50">
        <v>30.041180000000001</v>
      </c>
      <c r="Y1210" s="50">
        <v>27.977889999999999</v>
      </c>
      <c r="Z1210" s="50">
        <v>30.041180000000001</v>
      </c>
      <c r="AA1210" s="50">
        <v>27.977920000000001</v>
      </c>
      <c r="AB1210" s="50">
        <v>30.041139999999999</v>
      </c>
      <c r="AC1210" s="50"/>
      <c r="AD1210" s="50"/>
      <c r="AE1210" s="51" t="str">
        <f t="shared" si="1857"/>
        <v/>
      </c>
      <c r="AF1210" s="51" t="str">
        <f t="shared" si="1858"/>
        <v/>
      </c>
      <c r="AG1210" s="51" t="str">
        <f t="shared" si="1859"/>
        <v/>
      </c>
      <c r="AH1210" s="51" t="str">
        <f t="shared" si="1860"/>
        <v/>
      </c>
      <c r="AI1210" s="52">
        <f t="shared" si="1861"/>
        <v>328.05</v>
      </c>
      <c r="AJ1210" s="82" t="s">
        <v>58</v>
      </c>
      <c r="AK1210" s="53"/>
      <c r="AL1210" s="52"/>
      <c r="AM1210" s="53">
        <f t="shared" si="1862"/>
        <v>49</v>
      </c>
      <c r="AN1210" s="53">
        <f>IF(AJ1210&lt;&gt;"",IF(AJ1210="o",VLOOKUP(AM1210,OpenSect!$A$1:$D$11,2),IF(AJ1210="u",VLOOKUP(AM1210,UpHill!$A$1:$D$35,2),IF(AJ1210="d",VLOOKUP(AM1210,DownHill!$A$3:$D$29,2),IF(AJ1210="f",VLOOKUP(AM1210,FlatUnd!$A$2:$D$30,2),IF(AJ1210="t",VLOOKUP(AM1210,TimeAdd!$A$1:$D$176,2),IF(AJ1210="l",VLOOKUP(AM1210,SLimit!$A$1:$D$8,2),AN1209)))))),AN1209)</f>
        <v>57</v>
      </c>
      <c r="AO1210" s="53">
        <f>IF(AJ1210&lt;&gt;"",IF(AJ1210="o",VLOOKUP(AM1210,OpenSect!$A$1:$D$11,3),IF(AJ1210="u",VLOOKUP(AM1210,UpHill!$A$1:$D$35,3),IF(AJ1210="d",VLOOKUP(AM1210,DownHill!$A$3:$D$29,3),IF(AJ1210="f",VLOOKUP(AM1210,FlatUnd!$A$2:$D$30,3),IF(AJ1210="t",VLOOKUP(AM1210,TimeAdd!$A$1:$D$18,3),IF(AJ1210="l",VLOOKUP(AM1210,SLimit!$A$1:$D$8,3),AO1209)))))),AO1209)</f>
        <v>65</v>
      </c>
      <c r="AP1210" s="53">
        <f>IF(AJ1210&lt;&gt;"",IF(AJ1210="o",VLOOKUP(AM1210,OpenSect!$A$1:$D$11,4),IF(AJ1210="u",VLOOKUP(AM1210,UpHill!$A$1:$D$35,4),IF(AJ1210="d",VLOOKUP(AM1210,DownHill!$A$3:$D$29,4),IF(AJ1210="f",VLOOKUP(AM1210,FlatUnd!$A$2:$D$30,4),IF(AJ1210="t",VLOOKUP(AM1210,TimeAdd!$A$1:$D$18,4),IF(AJ1210="l",VLOOKUP(AM1210,SLimit!$A$1:$D$8,4),AP1209)))))),AP1209)</f>
        <v>72</v>
      </c>
      <c r="AQ1210" s="53">
        <v>80</v>
      </c>
      <c r="AR1210" s="54" t="str">
        <f t="shared" si="1863"/>
        <v>Control at fence post (fence is missing).  Dot on post, road center line and yellow line.</v>
      </c>
      <c r="AS1210" s="55"/>
      <c r="AT1210" s="55"/>
      <c r="AU1210" s="56" t="e">
        <f>IF(GroupStTimes!$A$8=0,MIN(CB1210,CD1210,CF1210),MIN(BZ1210,CB1210,CD1210,CF1210))</f>
        <v>#NUM!</v>
      </c>
      <c r="AV1210" s="56" t="e">
        <f>IF(GroupStTimes!$A$8=0,MAX(CC1210,CE1210,CG1210),MAX(CA1210,CC1210,CE1210,CG1210))</f>
        <v>#NUM!</v>
      </c>
      <c r="AW1210" s="57" t="str">
        <f t="shared" si="1864"/>
        <v>27.97790  30.04117</v>
      </c>
      <c r="AX1210" s="58">
        <f t="shared" si="1865"/>
        <v>27.977889999999999</v>
      </c>
      <c r="AY1210" s="58">
        <f t="shared" si="1866"/>
        <v>30.041180000000001</v>
      </c>
      <c r="AZ1210" s="31">
        <f t="shared" si="1867"/>
        <v>324.12</v>
      </c>
      <c r="BA1210" s="59" t="e">
        <f t="shared" si="1868"/>
        <v>#NUM!</v>
      </c>
      <c r="BB1210" s="59" t="e">
        <f t="shared" si="1869"/>
        <v>#NUM!</v>
      </c>
      <c r="BC1210" s="59" t="e">
        <f t="shared" si="1870"/>
        <v>#NUM!</v>
      </c>
      <c r="BD1210" s="59" t="e">
        <f t="shared" si="1871"/>
        <v>#NUM!</v>
      </c>
      <c r="BE1210" s="59" t="e">
        <f t="shared" si="1872"/>
        <v>#NUM!</v>
      </c>
      <c r="BF1210" s="59" t="e">
        <f t="shared" si="1873"/>
        <v>#NUM!</v>
      </c>
      <c r="BG1210" s="59" t="e">
        <f t="shared" si="1874"/>
        <v>#NUM!</v>
      </c>
      <c r="BH1210" s="59" t="e">
        <f t="shared" si="1875"/>
        <v>#NUM!</v>
      </c>
      <c r="BI1210" s="31">
        <f t="shared" si="1876"/>
        <v>3.9300000000000068</v>
      </c>
      <c r="BJ1210" s="61">
        <f t="shared" si="1877"/>
        <v>8.0204081632653204E-2</v>
      </c>
      <c r="BK1210" s="61">
        <f t="shared" si="1878"/>
        <v>6.8947368421052757E-2</v>
      </c>
      <c r="BL1210" s="61">
        <f t="shared" si="1879"/>
        <v>6.0461538461538566E-2</v>
      </c>
      <c r="BM1210" s="61">
        <f t="shared" si="1880"/>
        <v>5.4583333333333428E-2</v>
      </c>
      <c r="BN1210" s="62">
        <f t="shared" si="1881"/>
        <v>0</v>
      </c>
      <c r="BO1210" s="62">
        <f t="shared" si="1882"/>
        <v>4</v>
      </c>
      <c r="BP1210" s="62">
        <f t="shared" si="1883"/>
        <v>49</v>
      </c>
      <c r="BQ1210" s="62">
        <f t="shared" si="1884"/>
        <v>0</v>
      </c>
      <c r="BR1210" s="62">
        <f t="shared" si="1885"/>
        <v>4</v>
      </c>
      <c r="BS1210" s="62">
        <f t="shared" si="1886"/>
        <v>8</v>
      </c>
      <c r="BT1210" s="62">
        <f t="shared" si="1887"/>
        <v>0</v>
      </c>
      <c r="BU1210" s="62">
        <f t="shared" si="1888"/>
        <v>3</v>
      </c>
      <c r="BV1210" s="62">
        <f t="shared" si="1889"/>
        <v>38</v>
      </c>
      <c r="BW1210" s="62">
        <f t="shared" si="1890"/>
        <v>0</v>
      </c>
      <c r="BX1210" s="62">
        <f t="shared" si="1891"/>
        <v>3</v>
      </c>
      <c r="BY1210" s="62">
        <f t="shared" si="1892"/>
        <v>17</v>
      </c>
      <c r="BZ1210" s="63" t="e">
        <f t="shared" si="1893"/>
        <v>#NUM!</v>
      </c>
      <c r="CA1210" s="63" t="e">
        <f t="shared" si="1894"/>
        <v>#NUM!</v>
      </c>
      <c r="CB1210" s="63" t="e">
        <f t="shared" si="1895"/>
        <v>#NUM!</v>
      </c>
      <c r="CC1210" s="63" t="e">
        <f t="shared" si="1896"/>
        <v>#NUM!</v>
      </c>
      <c r="CD1210" s="63" t="e">
        <f t="shared" si="1897"/>
        <v>#NUM!</v>
      </c>
      <c r="CE1210" s="63" t="e">
        <f t="shared" si="1898"/>
        <v>#NUM!</v>
      </c>
      <c r="CF1210" s="63" t="e">
        <f t="shared" si="1899"/>
        <v>#NUM!</v>
      </c>
      <c r="CG1210" s="63" t="e">
        <f t="shared" si="1900"/>
        <v>#NUM!</v>
      </c>
    </row>
    <row r="1211" spans="4:85" ht="26.25" customHeight="1" x14ac:dyDescent="0.25">
      <c r="D1211" s="37">
        <v>30</v>
      </c>
      <c r="G1211" s="78">
        <v>328.79</v>
      </c>
      <c r="H1211" s="41">
        <f t="shared" si="1851"/>
        <v>328.87</v>
      </c>
      <c r="I1211" s="42">
        <f t="shared" si="1901"/>
        <v>328.79</v>
      </c>
      <c r="J1211" s="43">
        <f t="shared" si="1852"/>
        <v>-3.244218700893681E-4</v>
      </c>
      <c r="K1211" s="44">
        <f t="shared" si="1853"/>
        <v>-0.10666666666668334</v>
      </c>
      <c r="L1211" s="76" t="s">
        <v>578</v>
      </c>
      <c r="M1211" s="127"/>
      <c r="N1211" s="46">
        <f t="shared" si="1854"/>
        <v>328.8966666666667</v>
      </c>
      <c r="O1211" s="46"/>
      <c r="P1211" s="37">
        <v>328.87</v>
      </c>
      <c r="Q1211" s="46">
        <f t="shared" si="1902"/>
        <v>0.03</v>
      </c>
      <c r="R1211" s="40">
        <v>328.88</v>
      </c>
      <c r="S1211" s="78"/>
      <c r="T1211" s="78">
        <v>328.91</v>
      </c>
      <c r="U1211" s="47" t="str">
        <f t="shared" si="1855"/>
        <v/>
      </c>
      <c r="V1211" s="47" t="str">
        <f t="shared" si="1856"/>
        <v/>
      </c>
      <c r="W1211" s="50"/>
      <c r="X1211" s="50"/>
      <c r="Y1211" s="50"/>
      <c r="Z1211" s="50"/>
      <c r="AA1211" s="50"/>
      <c r="AB1211" s="50"/>
      <c r="AC1211" s="50"/>
      <c r="AD1211" s="50"/>
      <c r="AE1211" s="51" t="str">
        <f t="shared" si="1857"/>
        <v/>
      </c>
      <c r="AF1211" s="51" t="str">
        <f t="shared" si="1858"/>
        <v/>
      </c>
      <c r="AG1211" s="51" t="str">
        <f t="shared" si="1859"/>
        <v/>
      </c>
      <c r="AH1211" s="51">
        <f t="shared" si="1860"/>
        <v>30</v>
      </c>
      <c r="AI1211" s="52">
        <f t="shared" si="1861"/>
        <v>328.87</v>
      </c>
      <c r="AJ1211" s="82" t="s">
        <v>184</v>
      </c>
      <c r="AK1211" s="53"/>
      <c r="AL1211" s="52"/>
      <c r="AM1211" s="53">
        <f t="shared" si="1862"/>
        <v>30</v>
      </c>
      <c r="AN1211" s="53">
        <f>IF(AJ1211&lt;&gt;"",IF(AJ1211="o",VLOOKUP(AM1211,OpenSect!$A$1:$D$11,2),IF(AJ1211="u",VLOOKUP(AM1211,UpHill!$A$1:$D$35,2),IF(AJ1211="d",VLOOKUP(AM1211,DownHill!$A$3:$D$29,2),IF(AJ1211="f",VLOOKUP(AM1211,FlatUnd!$A$2:$D$30,2),IF(AJ1211="t",VLOOKUP(AM1211,TimeAdd!$A$1:$D$176,2),IF(AJ1211="l",VLOOKUP(AM1211,SLimit!$A$1:$D$8,2),AN1210)))))),AN1210)</f>
        <v>35</v>
      </c>
      <c r="AO1211" s="53">
        <f>IF(AJ1211&lt;&gt;"",IF(AJ1211="o",VLOOKUP(AM1211,OpenSect!$A$1:$D$11,3),IF(AJ1211="u",VLOOKUP(AM1211,UpHill!$A$1:$D$35,3),IF(AJ1211="d",VLOOKUP(AM1211,DownHill!$A$3:$D$29,3),IF(AJ1211="f",VLOOKUP(AM1211,FlatUnd!$A$2:$D$30,3),IF(AJ1211="t",VLOOKUP(AM1211,TimeAdd!$A$1:$D$18,3),IF(AJ1211="l",VLOOKUP(AM1211,SLimit!$A$1:$D$8,3),AO1210)))))),AO1210)</f>
        <v>41</v>
      </c>
      <c r="AP1211" s="53">
        <f>IF(AJ1211&lt;&gt;"",IF(AJ1211="o",VLOOKUP(AM1211,OpenSect!$A$1:$D$11,4),IF(AJ1211="u",VLOOKUP(AM1211,UpHill!$A$1:$D$35,4),IF(AJ1211="d",VLOOKUP(AM1211,DownHill!$A$3:$D$29,4),IF(AJ1211="f",VLOOKUP(AM1211,FlatUnd!$A$2:$D$30,4),IF(AJ1211="t",VLOOKUP(AM1211,TimeAdd!$A$1:$D$18,4),IF(AJ1211="l",VLOOKUP(AM1211,SLimit!$A$1:$D$8,4),AP1210)))))),AP1210)</f>
        <v>47</v>
      </c>
      <c r="AQ1211" s="53">
        <v>80</v>
      </c>
      <c r="AR1211" s="54" t="str">
        <f t="shared" si="1863"/>
        <v>Bridge. Beware of speed bumps.  Note not all speed bumps are indicated with signage or other means.  START of OPEN SECTION.</v>
      </c>
      <c r="AS1211" s="55"/>
      <c r="AT1211" s="55"/>
      <c r="AU1211" s="56" t="e">
        <f>IF(GroupStTimes!$A$8=0,MIN(CB1211,CD1211,CF1211),MIN(BZ1211,CB1211,CD1211,CF1211))</f>
        <v>#NUM!</v>
      </c>
      <c r="AV1211" s="56" t="e">
        <f>IF(GroupStTimes!$A$8=0,MAX(CC1211,CE1211,CG1211),MAX(CA1211,CC1211,CE1211,CG1211))</f>
        <v>#NUM!</v>
      </c>
      <c r="AW1211" s="57" t="str">
        <f t="shared" si="1864"/>
        <v/>
      </c>
      <c r="AX1211" s="58" t="str">
        <f t="shared" si="1865"/>
        <v/>
      </c>
      <c r="AY1211" s="58" t="str">
        <f t="shared" si="1866"/>
        <v/>
      </c>
      <c r="AZ1211" s="31">
        <f t="shared" si="1867"/>
        <v>324.12</v>
      </c>
      <c r="BA1211" s="59" t="e">
        <f t="shared" si="1868"/>
        <v>#NUM!</v>
      </c>
      <c r="BB1211" s="59" t="e">
        <f t="shared" si="1869"/>
        <v>#NUM!</v>
      </c>
      <c r="BC1211" s="59" t="e">
        <f t="shared" si="1870"/>
        <v>#NUM!</v>
      </c>
      <c r="BD1211" s="59" t="e">
        <f t="shared" si="1871"/>
        <v>#NUM!</v>
      </c>
      <c r="BE1211" s="59" t="e">
        <f t="shared" si="1872"/>
        <v>#NUM!</v>
      </c>
      <c r="BF1211" s="59" t="e">
        <f t="shared" si="1873"/>
        <v>#NUM!</v>
      </c>
      <c r="BG1211" s="59" t="e">
        <f t="shared" si="1874"/>
        <v>#NUM!</v>
      </c>
      <c r="BH1211" s="59" t="e">
        <f t="shared" si="1875"/>
        <v>#NUM!</v>
      </c>
      <c r="BI1211" s="31">
        <f t="shared" si="1876"/>
        <v>4.75</v>
      </c>
      <c r="BJ1211" s="61">
        <f t="shared" si="1877"/>
        <v>9.6938775510204078E-2</v>
      </c>
      <c r="BK1211" s="61">
        <f t="shared" si="1878"/>
        <v>8.3333333333333329E-2</v>
      </c>
      <c r="BL1211" s="61">
        <f t="shared" si="1879"/>
        <v>7.3076923076923081E-2</v>
      </c>
      <c r="BM1211" s="61">
        <f t="shared" si="1880"/>
        <v>6.5972222222222224E-2</v>
      </c>
      <c r="BN1211" s="62">
        <f t="shared" si="1881"/>
        <v>0</v>
      </c>
      <c r="BO1211" s="62">
        <f t="shared" si="1882"/>
        <v>5</v>
      </c>
      <c r="BP1211" s="62">
        <f t="shared" si="1883"/>
        <v>49</v>
      </c>
      <c r="BQ1211" s="62">
        <f t="shared" si="1884"/>
        <v>0</v>
      </c>
      <c r="BR1211" s="62">
        <f t="shared" si="1885"/>
        <v>5</v>
      </c>
      <c r="BS1211" s="62">
        <f t="shared" si="1886"/>
        <v>0</v>
      </c>
      <c r="BT1211" s="62">
        <f t="shared" si="1887"/>
        <v>0</v>
      </c>
      <c r="BU1211" s="62">
        <f t="shared" si="1888"/>
        <v>4</v>
      </c>
      <c r="BV1211" s="62">
        <f t="shared" si="1889"/>
        <v>23</v>
      </c>
      <c r="BW1211" s="62">
        <f t="shared" si="1890"/>
        <v>0</v>
      </c>
      <c r="BX1211" s="62">
        <f t="shared" si="1891"/>
        <v>3</v>
      </c>
      <c r="BY1211" s="62">
        <f t="shared" si="1892"/>
        <v>58</v>
      </c>
      <c r="BZ1211" s="63" t="e">
        <f t="shared" si="1893"/>
        <v>#NUM!</v>
      </c>
      <c r="CA1211" s="63" t="e">
        <f t="shared" si="1894"/>
        <v>#NUM!</v>
      </c>
      <c r="CB1211" s="63" t="e">
        <f t="shared" si="1895"/>
        <v>#NUM!</v>
      </c>
      <c r="CC1211" s="63" t="e">
        <f t="shared" si="1896"/>
        <v>#NUM!</v>
      </c>
      <c r="CD1211" s="63" t="e">
        <f t="shared" si="1897"/>
        <v>#NUM!</v>
      </c>
      <c r="CE1211" s="63" t="e">
        <f t="shared" si="1898"/>
        <v>#NUM!</v>
      </c>
      <c r="CF1211" s="63" t="e">
        <f t="shared" si="1899"/>
        <v>#NUM!</v>
      </c>
      <c r="CG1211" s="63" t="e">
        <f t="shared" si="1900"/>
        <v>#NUM!</v>
      </c>
    </row>
    <row r="1212" spans="4:85" ht="26.25" customHeight="1" x14ac:dyDescent="0.25">
      <c r="G1212" s="78">
        <v>330.71</v>
      </c>
      <c r="H1212" s="41">
        <f t="shared" si="1851"/>
        <v>330.79</v>
      </c>
      <c r="I1212" s="42">
        <f t="shared" si="1901"/>
        <v>330.71</v>
      </c>
      <c r="J1212" s="43">
        <f t="shared" si="1852"/>
        <v>-3.2253837702725456E-4</v>
      </c>
      <c r="K1212" s="44">
        <f t="shared" si="1853"/>
        <v>-0.10666666666668334</v>
      </c>
      <c r="L1212" s="76" t="s">
        <v>579</v>
      </c>
      <c r="M1212" s="127"/>
      <c r="N1212" s="46">
        <f t="shared" si="1854"/>
        <v>330.81666666666666</v>
      </c>
      <c r="O1212" s="46"/>
      <c r="P1212" s="37">
        <v>330.79</v>
      </c>
      <c r="Q1212" s="46">
        <f t="shared" ref="Q1212:Q1227" si="1903">0.28-0.2</f>
        <v>8.0000000000000016E-2</v>
      </c>
      <c r="R1212" s="66">
        <v>330.75</v>
      </c>
      <c r="S1212" s="78"/>
      <c r="T1212" s="78">
        <v>330.83</v>
      </c>
      <c r="U1212" s="47" t="str">
        <f t="shared" si="1855"/>
        <v/>
      </c>
      <c r="V1212" s="47" t="str">
        <f t="shared" si="1856"/>
        <v/>
      </c>
      <c r="W1212" s="50"/>
      <c r="X1212" s="50"/>
      <c r="Y1212" s="50"/>
      <c r="Z1212" s="50"/>
      <c r="AA1212" s="50"/>
      <c r="AB1212" s="50"/>
      <c r="AC1212" s="50"/>
      <c r="AD1212" s="50"/>
      <c r="AE1212" s="51" t="str">
        <f t="shared" si="1857"/>
        <v/>
      </c>
      <c r="AF1212" s="51" t="str">
        <f t="shared" si="1858"/>
        <v/>
      </c>
      <c r="AG1212" s="51" t="str">
        <f t="shared" si="1859"/>
        <v/>
      </c>
      <c r="AH1212" s="51" t="str">
        <f t="shared" si="1860"/>
        <v/>
      </c>
      <c r="AI1212" s="52">
        <f t="shared" si="1861"/>
        <v>330.79</v>
      </c>
      <c r="AJ1212" s="82"/>
      <c r="AK1212" s="53"/>
      <c r="AL1212" s="52"/>
      <c r="AM1212" s="53">
        <f t="shared" si="1862"/>
        <v>30</v>
      </c>
      <c r="AN1212" s="53">
        <f>IF(AJ1212&lt;&gt;"",IF(AJ1212="o",VLOOKUP(AM1212,OpenSect!$A$1:$D$11,2),IF(AJ1212="u",VLOOKUP(AM1212,UpHill!$A$1:$D$35,2),IF(AJ1212="d",VLOOKUP(AM1212,DownHill!$A$3:$D$29,2),IF(AJ1212="f",VLOOKUP(AM1212,FlatUnd!$A$2:$D$30,2),IF(AJ1212="t",VLOOKUP(AM1212,TimeAdd!$A$1:$D$176,2),IF(AJ1212="l",VLOOKUP(AM1212,SLimit!$A$1:$D$8,2),AN1211)))))),AN1211)</f>
        <v>35</v>
      </c>
      <c r="AO1212" s="53">
        <f>IF(AJ1212&lt;&gt;"",IF(AJ1212="o",VLOOKUP(AM1212,OpenSect!$A$1:$D$11,3),IF(AJ1212="u",VLOOKUP(AM1212,UpHill!$A$1:$D$35,3),IF(AJ1212="d",VLOOKUP(AM1212,DownHill!$A$3:$D$29,3),IF(AJ1212="f",VLOOKUP(AM1212,FlatUnd!$A$2:$D$30,3),IF(AJ1212="t",VLOOKUP(AM1212,TimeAdd!$A$1:$D$18,3),IF(AJ1212="l",VLOOKUP(AM1212,SLimit!$A$1:$D$8,3),AO1211)))))),AO1211)</f>
        <v>41</v>
      </c>
      <c r="AP1212" s="53">
        <f>IF(AJ1212&lt;&gt;"",IF(AJ1212="o",VLOOKUP(AM1212,OpenSect!$A$1:$D$11,4),IF(AJ1212="u",VLOOKUP(AM1212,UpHill!$A$1:$D$35,4),IF(AJ1212="d",VLOOKUP(AM1212,DownHill!$A$3:$D$29,4),IF(AJ1212="f",VLOOKUP(AM1212,FlatUnd!$A$2:$D$30,4),IF(AJ1212="t",VLOOKUP(AM1212,TimeAdd!$A$1:$D$18,4),IF(AJ1212="l",VLOOKUP(AM1212,SLimit!$A$1:$D$8,4),AP1211)))))),AP1211)</f>
        <v>47</v>
      </c>
      <c r="AQ1212" s="53">
        <v>80</v>
      </c>
      <c r="AR1212" s="54" t="str">
        <f t="shared" si="1863"/>
        <v>{Left }L1433</v>
      </c>
      <c r="AS1212" s="55"/>
      <c r="AT1212" s="55"/>
      <c r="AU1212" s="56" t="e">
        <f>IF(GroupStTimes!$A$8=0,MIN(CB1212,CD1212,CF1212),MIN(BZ1212,CB1212,CD1212,CF1212))</f>
        <v>#NUM!</v>
      </c>
      <c r="AV1212" s="56" t="e">
        <f>IF(GroupStTimes!$A$8=0,MAX(CC1212,CE1212,CG1212),MAX(CA1212,CC1212,CE1212,CG1212))</f>
        <v>#NUM!</v>
      </c>
      <c r="AW1212" s="57" t="str">
        <f t="shared" si="1864"/>
        <v/>
      </c>
      <c r="AX1212" s="58" t="str">
        <f t="shared" si="1865"/>
        <v/>
      </c>
      <c r="AY1212" s="58" t="str">
        <f t="shared" si="1866"/>
        <v/>
      </c>
      <c r="AZ1212" s="31">
        <f t="shared" si="1867"/>
        <v>328.87</v>
      </c>
      <c r="BA1212" s="59" t="e">
        <f t="shared" si="1868"/>
        <v>#NUM!</v>
      </c>
      <c r="BB1212" s="59" t="e">
        <f t="shared" si="1869"/>
        <v>#NUM!</v>
      </c>
      <c r="BC1212" s="59" t="e">
        <f t="shared" si="1870"/>
        <v>#NUM!</v>
      </c>
      <c r="BD1212" s="59" t="e">
        <f t="shared" si="1871"/>
        <v>#NUM!</v>
      </c>
      <c r="BE1212" s="59" t="e">
        <f t="shared" si="1872"/>
        <v>#NUM!</v>
      </c>
      <c r="BF1212" s="59" t="e">
        <f t="shared" si="1873"/>
        <v>#NUM!</v>
      </c>
      <c r="BG1212" s="59" t="e">
        <f t="shared" si="1874"/>
        <v>#NUM!</v>
      </c>
      <c r="BH1212" s="59" t="e">
        <f t="shared" si="1875"/>
        <v>#NUM!</v>
      </c>
      <c r="BI1212" s="31">
        <f t="shared" si="1876"/>
        <v>1.9200000000000159</v>
      </c>
      <c r="BJ1212" s="61">
        <f t="shared" si="1877"/>
        <v>6.4000000000000529E-2</v>
      </c>
      <c r="BK1212" s="61">
        <f t="shared" si="1878"/>
        <v>5.4857142857143312E-2</v>
      </c>
      <c r="BL1212" s="61">
        <f t="shared" si="1879"/>
        <v>4.6829268292683315E-2</v>
      </c>
      <c r="BM1212" s="61">
        <f t="shared" si="1880"/>
        <v>4.0851063829787572E-2</v>
      </c>
      <c r="BN1212" s="62">
        <f t="shared" si="1881"/>
        <v>0</v>
      </c>
      <c r="BO1212" s="62">
        <f t="shared" si="1882"/>
        <v>3</v>
      </c>
      <c r="BP1212" s="62">
        <f t="shared" si="1883"/>
        <v>50</v>
      </c>
      <c r="BQ1212" s="62">
        <f t="shared" si="1884"/>
        <v>0</v>
      </c>
      <c r="BR1212" s="62">
        <f t="shared" si="1885"/>
        <v>3</v>
      </c>
      <c r="BS1212" s="62">
        <f t="shared" si="1886"/>
        <v>17</v>
      </c>
      <c r="BT1212" s="62">
        <f t="shared" si="1887"/>
        <v>0</v>
      </c>
      <c r="BU1212" s="62">
        <f t="shared" si="1888"/>
        <v>2</v>
      </c>
      <c r="BV1212" s="62">
        <f t="shared" si="1889"/>
        <v>49</v>
      </c>
      <c r="BW1212" s="62">
        <f t="shared" si="1890"/>
        <v>0</v>
      </c>
      <c r="BX1212" s="62">
        <f t="shared" si="1891"/>
        <v>2</v>
      </c>
      <c r="BY1212" s="62">
        <f t="shared" si="1892"/>
        <v>27</v>
      </c>
      <c r="BZ1212" s="63" t="e">
        <f t="shared" si="1893"/>
        <v>#NUM!</v>
      </c>
      <c r="CA1212" s="63" t="e">
        <f t="shared" si="1894"/>
        <v>#NUM!</v>
      </c>
      <c r="CB1212" s="63" t="e">
        <f t="shared" si="1895"/>
        <v>#NUM!</v>
      </c>
      <c r="CC1212" s="63" t="e">
        <f t="shared" si="1896"/>
        <v>#NUM!</v>
      </c>
      <c r="CD1212" s="63" t="e">
        <f t="shared" si="1897"/>
        <v>#NUM!</v>
      </c>
      <c r="CE1212" s="63" t="e">
        <f t="shared" si="1898"/>
        <v>#NUM!</v>
      </c>
      <c r="CF1212" s="63" t="e">
        <f t="shared" si="1899"/>
        <v>#NUM!</v>
      </c>
      <c r="CG1212" s="63" t="e">
        <f t="shared" si="1900"/>
        <v>#NUM!</v>
      </c>
    </row>
    <row r="1213" spans="4:85" ht="26.25" customHeight="1" x14ac:dyDescent="0.25">
      <c r="G1213" s="77">
        <v>331.72</v>
      </c>
      <c r="H1213" s="41">
        <f t="shared" si="1851"/>
        <v>331.72</v>
      </c>
      <c r="I1213" s="42">
        <f t="shared" si="1901"/>
        <v>331.72</v>
      </c>
      <c r="J1213" s="43">
        <f t="shared" si="1852"/>
        <v>1.0048635395304176E-5</v>
      </c>
      <c r="K1213" s="44">
        <f t="shared" si="1853"/>
        <v>3.3333333333303017E-3</v>
      </c>
      <c r="L1213" s="76" t="s">
        <v>511</v>
      </c>
      <c r="M1213" s="127"/>
      <c r="N1213" s="46">
        <f t="shared" si="1854"/>
        <v>331.7166666666667</v>
      </c>
      <c r="O1213" s="46"/>
      <c r="P1213" s="37">
        <v>331.72</v>
      </c>
      <c r="Q1213" s="46">
        <f t="shared" si="1903"/>
        <v>8.0000000000000016E-2</v>
      </c>
      <c r="R1213" s="66">
        <v>331.66</v>
      </c>
      <c r="S1213" s="78"/>
      <c r="T1213" s="78">
        <v>331.69</v>
      </c>
      <c r="U1213" s="47" t="str">
        <f t="shared" si="1855"/>
        <v/>
      </c>
      <c r="V1213" s="47" t="str">
        <f t="shared" si="1856"/>
        <v/>
      </c>
      <c r="W1213" s="50"/>
      <c r="X1213" s="50"/>
      <c r="Y1213" s="50"/>
      <c r="Z1213" s="50"/>
      <c r="AA1213" s="50"/>
      <c r="AB1213" s="50"/>
      <c r="AC1213" s="50"/>
      <c r="AD1213" s="50"/>
      <c r="AE1213" s="51" t="str">
        <f t="shared" si="1857"/>
        <v/>
      </c>
      <c r="AF1213" s="51" t="str">
        <f t="shared" si="1858"/>
        <v/>
      </c>
      <c r="AG1213" s="51" t="str">
        <f t="shared" si="1859"/>
        <v/>
      </c>
      <c r="AH1213" s="51" t="str">
        <f t="shared" si="1860"/>
        <v/>
      </c>
      <c r="AI1213" s="52">
        <f t="shared" si="1861"/>
        <v>331.72</v>
      </c>
      <c r="AJ1213" s="82"/>
      <c r="AK1213" s="53"/>
      <c r="AL1213" s="52"/>
      <c r="AM1213" s="53">
        <f t="shared" si="1862"/>
        <v>30</v>
      </c>
      <c r="AN1213" s="53">
        <f>IF(AJ1213&lt;&gt;"",IF(AJ1213="o",VLOOKUP(AM1213,OpenSect!$A$1:$D$11,2),IF(AJ1213="u",VLOOKUP(AM1213,UpHill!$A$1:$D$35,2),IF(AJ1213="d",VLOOKUP(AM1213,DownHill!$A$3:$D$29,2),IF(AJ1213="f",VLOOKUP(AM1213,FlatUnd!$A$2:$D$30,2),IF(AJ1213="t",VLOOKUP(AM1213,TimeAdd!$A$1:$D$176,2),IF(AJ1213="l",VLOOKUP(AM1213,SLimit!$A$1:$D$8,2),AN1212)))))),AN1212)</f>
        <v>35</v>
      </c>
      <c r="AO1213" s="53">
        <f>IF(AJ1213&lt;&gt;"",IF(AJ1213="o",VLOOKUP(AM1213,OpenSect!$A$1:$D$11,3),IF(AJ1213="u",VLOOKUP(AM1213,UpHill!$A$1:$D$35,3),IF(AJ1213="d",VLOOKUP(AM1213,DownHill!$A$3:$D$29,3),IF(AJ1213="f",VLOOKUP(AM1213,FlatUnd!$A$2:$D$30,3),IF(AJ1213="t",VLOOKUP(AM1213,TimeAdd!$A$1:$D$18,3),IF(AJ1213="l",VLOOKUP(AM1213,SLimit!$A$1:$D$8,3),AO1212)))))),AO1212)</f>
        <v>41</v>
      </c>
      <c r="AP1213" s="53">
        <f>IF(AJ1213&lt;&gt;"",IF(AJ1213="o",VLOOKUP(AM1213,OpenSect!$A$1:$D$11,4),IF(AJ1213="u",VLOOKUP(AM1213,UpHill!$A$1:$D$35,4),IF(AJ1213="d",VLOOKUP(AM1213,DownHill!$A$3:$D$29,4),IF(AJ1213="f",VLOOKUP(AM1213,FlatUnd!$A$2:$D$30,4),IF(AJ1213="t",VLOOKUP(AM1213,TimeAdd!$A$1:$D$18,4),IF(AJ1213="l",VLOOKUP(AM1213,SLimit!$A$1:$D$8,4),AP1212)))))),AP1212)</f>
        <v>47</v>
      </c>
      <c r="AQ1213" s="53">
        <v>80</v>
      </c>
      <c r="AR1213" s="54" t="str">
        <f t="shared" si="1863"/>
        <v>8 km Stone</v>
      </c>
      <c r="AS1213" s="55"/>
      <c r="AT1213" s="55"/>
      <c r="AU1213" s="56" t="e">
        <f>IF(GroupStTimes!$A$8=0,MIN(CB1213,CD1213,CF1213),MIN(BZ1213,CB1213,CD1213,CF1213))</f>
        <v>#NUM!</v>
      </c>
      <c r="AV1213" s="56" t="e">
        <f>IF(GroupStTimes!$A$8=0,MAX(CC1213,CE1213,CG1213),MAX(CA1213,CC1213,CE1213,CG1213))</f>
        <v>#NUM!</v>
      </c>
      <c r="AW1213" s="57" t="str">
        <f t="shared" si="1864"/>
        <v/>
      </c>
      <c r="AX1213" s="58" t="str">
        <f t="shared" si="1865"/>
        <v/>
      </c>
      <c r="AY1213" s="58" t="str">
        <f t="shared" si="1866"/>
        <v/>
      </c>
      <c r="AZ1213" s="31">
        <f t="shared" si="1867"/>
        <v>328.87</v>
      </c>
      <c r="BA1213" s="59" t="e">
        <f t="shared" si="1868"/>
        <v>#NUM!</v>
      </c>
      <c r="BB1213" s="59" t="e">
        <f t="shared" si="1869"/>
        <v>#NUM!</v>
      </c>
      <c r="BC1213" s="59" t="e">
        <f t="shared" si="1870"/>
        <v>#NUM!</v>
      </c>
      <c r="BD1213" s="59" t="e">
        <f t="shared" si="1871"/>
        <v>#NUM!</v>
      </c>
      <c r="BE1213" s="59" t="e">
        <f t="shared" si="1872"/>
        <v>#NUM!</v>
      </c>
      <c r="BF1213" s="59" t="e">
        <f t="shared" si="1873"/>
        <v>#NUM!</v>
      </c>
      <c r="BG1213" s="59" t="e">
        <f t="shared" si="1874"/>
        <v>#NUM!</v>
      </c>
      <c r="BH1213" s="59" t="e">
        <f t="shared" si="1875"/>
        <v>#NUM!</v>
      </c>
      <c r="BI1213" s="31">
        <f t="shared" si="1876"/>
        <v>2.8500000000000227</v>
      </c>
      <c r="BJ1213" s="61">
        <f t="shared" si="1877"/>
        <v>9.5000000000000764E-2</v>
      </c>
      <c r="BK1213" s="61">
        <f t="shared" si="1878"/>
        <v>8.1428571428572072E-2</v>
      </c>
      <c r="BL1213" s="61">
        <f t="shared" si="1879"/>
        <v>6.9512195121951781E-2</v>
      </c>
      <c r="BM1213" s="61">
        <f t="shared" si="1880"/>
        <v>6.0638297872340909E-2</v>
      </c>
      <c r="BN1213" s="62">
        <f t="shared" si="1881"/>
        <v>0</v>
      </c>
      <c r="BO1213" s="62">
        <f t="shared" si="1882"/>
        <v>5</v>
      </c>
      <c r="BP1213" s="62">
        <f t="shared" si="1883"/>
        <v>42</v>
      </c>
      <c r="BQ1213" s="62">
        <f t="shared" si="1884"/>
        <v>0</v>
      </c>
      <c r="BR1213" s="62">
        <f t="shared" si="1885"/>
        <v>4</v>
      </c>
      <c r="BS1213" s="62">
        <f t="shared" si="1886"/>
        <v>53</v>
      </c>
      <c r="BT1213" s="62">
        <f t="shared" si="1887"/>
        <v>0</v>
      </c>
      <c r="BU1213" s="62">
        <f t="shared" si="1888"/>
        <v>4</v>
      </c>
      <c r="BV1213" s="62">
        <f t="shared" si="1889"/>
        <v>10</v>
      </c>
      <c r="BW1213" s="62">
        <f t="shared" si="1890"/>
        <v>0</v>
      </c>
      <c r="BX1213" s="62">
        <f t="shared" si="1891"/>
        <v>3</v>
      </c>
      <c r="BY1213" s="62">
        <f t="shared" si="1892"/>
        <v>38</v>
      </c>
      <c r="BZ1213" s="63" t="e">
        <f t="shared" si="1893"/>
        <v>#NUM!</v>
      </c>
      <c r="CA1213" s="63" t="e">
        <f t="shared" si="1894"/>
        <v>#NUM!</v>
      </c>
      <c r="CB1213" s="63" t="e">
        <f t="shared" si="1895"/>
        <v>#NUM!</v>
      </c>
      <c r="CC1213" s="63" t="e">
        <f t="shared" si="1896"/>
        <v>#NUM!</v>
      </c>
      <c r="CD1213" s="63" t="e">
        <f t="shared" si="1897"/>
        <v>#NUM!</v>
      </c>
      <c r="CE1213" s="63" t="e">
        <f t="shared" si="1898"/>
        <v>#NUM!</v>
      </c>
      <c r="CF1213" s="63" t="e">
        <f t="shared" si="1899"/>
        <v>#NUM!</v>
      </c>
      <c r="CG1213" s="63" t="e">
        <f t="shared" si="1900"/>
        <v>#NUM!</v>
      </c>
    </row>
    <row r="1214" spans="4:85" ht="26.25" customHeight="1" x14ac:dyDescent="0.25">
      <c r="G1214" s="77">
        <v>331.86</v>
      </c>
      <c r="H1214" s="41">
        <f t="shared" si="1851"/>
        <v>331.86</v>
      </c>
      <c r="I1214" s="42">
        <f t="shared" si="1901"/>
        <v>331.86</v>
      </c>
      <c r="J1214" s="43">
        <f t="shared" si="1852"/>
        <v>0</v>
      </c>
      <c r="K1214" s="44">
        <f t="shared" si="1853"/>
        <v>0</v>
      </c>
      <c r="L1214" s="76" t="s">
        <v>580</v>
      </c>
      <c r="M1214" s="127"/>
      <c r="N1214" s="46">
        <f t="shared" si="1854"/>
        <v>331.86</v>
      </c>
      <c r="O1214" s="46"/>
      <c r="P1214" s="37">
        <v>331.86</v>
      </c>
      <c r="Q1214" s="46">
        <f t="shared" si="1903"/>
        <v>8.0000000000000016E-2</v>
      </c>
      <c r="R1214" s="40">
        <v>331.78</v>
      </c>
      <c r="S1214" s="78"/>
      <c r="T1214" s="78">
        <v>331.86</v>
      </c>
      <c r="U1214" s="47" t="str">
        <f t="shared" si="1855"/>
        <v/>
      </c>
      <c r="V1214" s="47" t="str">
        <f t="shared" si="1856"/>
        <v/>
      </c>
      <c r="W1214" s="50"/>
      <c r="X1214" s="50"/>
      <c r="Y1214" s="50"/>
      <c r="Z1214" s="50"/>
      <c r="AA1214" s="50"/>
      <c r="AB1214" s="50"/>
      <c r="AC1214" s="50"/>
      <c r="AD1214" s="50"/>
      <c r="AE1214" s="51" t="str">
        <f t="shared" si="1857"/>
        <v/>
      </c>
      <c r="AF1214" s="51" t="str">
        <f t="shared" si="1858"/>
        <v/>
      </c>
      <c r="AG1214" s="51" t="str">
        <f t="shared" si="1859"/>
        <v/>
      </c>
      <c r="AH1214" s="51" t="str">
        <f t="shared" si="1860"/>
        <v/>
      </c>
      <c r="AI1214" s="52">
        <f t="shared" si="1861"/>
        <v>331.86</v>
      </c>
      <c r="AJ1214" s="82"/>
      <c r="AK1214" s="53"/>
      <c r="AL1214" s="52"/>
      <c r="AM1214" s="53">
        <f t="shared" si="1862"/>
        <v>30</v>
      </c>
      <c r="AN1214" s="53">
        <f>IF(AJ1214&lt;&gt;"",IF(AJ1214="o",VLOOKUP(AM1214,OpenSect!$A$1:$D$11,2),IF(AJ1214="u",VLOOKUP(AM1214,UpHill!$A$1:$D$35,2),IF(AJ1214="d",VLOOKUP(AM1214,DownHill!$A$3:$D$29,2),IF(AJ1214="f",VLOOKUP(AM1214,FlatUnd!$A$2:$D$30,2),IF(AJ1214="t",VLOOKUP(AM1214,TimeAdd!$A$1:$D$176,2),IF(AJ1214="l",VLOOKUP(AM1214,SLimit!$A$1:$D$8,2),AN1213)))))),AN1213)</f>
        <v>35</v>
      </c>
      <c r="AO1214" s="53">
        <f>IF(AJ1214&lt;&gt;"",IF(AJ1214="o",VLOOKUP(AM1214,OpenSect!$A$1:$D$11,3),IF(AJ1214="u",VLOOKUP(AM1214,UpHill!$A$1:$D$35,3),IF(AJ1214="d",VLOOKUP(AM1214,DownHill!$A$3:$D$29,3),IF(AJ1214="f",VLOOKUP(AM1214,FlatUnd!$A$2:$D$30,3),IF(AJ1214="t",VLOOKUP(AM1214,TimeAdd!$A$1:$D$18,3),IF(AJ1214="l",VLOOKUP(AM1214,SLimit!$A$1:$D$8,3),AO1213)))))),AO1213)</f>
        <v>41</v>
      </c>
      <c r="AP1214" s="53">
        <f>IF(AJ1214&lt;&gt;"",IF(AJ1214="o",VLOOKUP(AM1214,OpenSect!$A$1:$D$11,4),IF(AJ1214="u",VLOOKUP(AM1214,UpHill!$A$1:$D$35,4),IF(AJ1214="d",VLOOKUP(AM1214,DownHill!$A$3:$D$29,4),IF(AJ1214="f",VLOOKUP(AM1214,FlatUnd!$A$2:$D$30,4),IF(AJ1214="t",VLOOKUP(AM1214,TimeAdd!$A$1:$D$18,4),IF(AJ1214="l",VLOOKUP(AM1214,SLimit!$A$1:$D$8,4),AP1213)))))),AP1213)</f>
        <v>47</v>
      </c>
      <c r="AQ1214" s="53">
        <v>40</v>
      </c>
      <c r="AR1214" s="54" t="str">
        <f t="shared" si="1863"/>
        <v>40  Speed limit. Warning - Speed bumps.</v>
      </c>
      <c r="AS1214" s="55"/>
      <c r="AT1214" s="55"/>
      <c r="AU1214" s="56" t="e">
        <f>IF(GroupStTimes!$A$8=0,MIN(CB1214,CD1214,CF1214),MIN(BZ1214,CB1214,CD1214,CF1214))</f>
        <v>#NUM!</v>
      </c>
      <c r="AV1214" s="56" t="e">
        <f>IF(GroupStTimes!$A$8=0,MAX(CC1214,CE1214,CG1214),MAX(CA1214,CC1214,CE1214,CG1214))</f>
        <v>#NUM!</v>
      </c>
      <c r="AW1214" s="57" t="str">
        <f t="shared" si="1864"/>
        <v/>
      </c>
      <c r="AX1214" s="58" t="str">
        <f t="shared" si="1865"/>
        <v/>
      </c>
      <c r="AY1214" s="58" t="str">
        <f t="shared" si="1866"/>
        <v/>
      </c>
      <c r="AZ1214" s="31">
        <f t="shared" si="1867"/>
        <v>328.87</v>
      </c>
      <c r="BA1214" s="59" t="e">
        <f t="shared" si="1868"/>
        <v>#NUM!</v>
      </c>
      <c r="BB1214" s="59" t="e">
        <f t="shared" si="1869"/>
        <v>#NUM!</v>
      </c>
      <c r="BC1214" s="59" t="e">
        <f t="shared" si="1870"/>
        <v>#NUM!</v>
      </c>
      <c r="BD1214" s="59" t="e">
        <f t="shared" si="1871"/>
        <v>#NUM!</v>
      </c>
      <c r="BE1214" s="59" t="e">
        <f t="shared" si="1872"/>
        <v>#NUM!</v>
      </c>
      <c r="BF1214" s="59" t="e">
        <f t="shared" si="1873"/>
        <v>#NUM!</v>
      </c>
      <c r="BG1214" s="59" t="e">
        <f t="shared" si="1874"/>
        <v>#NUM!</v>
      </c>
      <c r="BH1214" s="59" t="e">
        <f t="shared" si="1875"/>
        <v>#NUM!</v>
      </c>
      <c r="BI1214" s="31">
        <f t="shared" si="1876"/>
        <v>2.9900000000000091</v>
      </c>
      <c r="BJ1214" s="61">
        <f t="shared" si="1877"/>
        <v>9.9666666666666973E-2</v>
      </c>
      <c r="BK1214" s="61">
        <f t="shared" si="1878"/>
        <v>8.5428571428571687E-2</v>
      </c>
      <c r="BL1214" s="61">
        <f t="shared" si="1879"/>
        <v>7.29268292682929E-2</v>
      </c>
      <c r="BM1214" s="61">
        <f t="shared" si="1880"/>
        <v>6.3617021276595936E-2</v>
      </c>
      <c r="BN1214" s="62">
        <f t="shared" si="1881"/>
        <v>0</v>
      </c>
      <c r="BO1214" s="62">
        <f t="shared" si="1882"/>
        <v>5</v>
      </c>
      <c r="BP1214" s="62">
        <f t="shared" si="1883"/>
        <v>59</v>
      </c>
      <c r="BQ1214" s="62">
        <f t="shared" si="1884"/>
        <v>0</v>
      </c>
      <c r="BR1214" s="62">
        <f t="shared" si="1885"/>
        <v>5</v>
      </c>
      <c r="BS1214" s="62">
        <f t="shared" si="1886"/>
        <v>8</v>
      </c>
      <c r="BT1214" s="62">
        <f t="shared" si="1887"/>
        <v>0</v>
      </c>
      <c r="BU1214" s="62">
        <f t="shared" si="1888"/>
        <v>4</v>
      </c>
      <c r="BV1214" s="62">
        <f t="shared" si="1889"/>
        <v>23</v>
      </c>
      <c r="BW1214" s="62">
        <f t="shared" si="1890"/>
        <v>0</v>
      </c>
      <c r="BX1214" s="62">
        <f t="shared" si="1891"/>
        <v>3</v>
      </c>
      <c r="BY1214" s="62">
        <f t="shared" si="1892"/>
        <v>49</v>
      </c>
      <c r="BZ1214" s="63" t="e">
        <f t="shared" si="1893"/>
        <v>#NUM!</v>
      </c>
      <c r="CA1214" s="63" t="e">
        <f t="shared" si="1894"/>
        <v>#NUM!</v>
      </c>
      <c r="CB1214" s="63" t="e">
        <f t="shared" si="1895"/>
        <v>#NUM!</v>
      </c>
      <c r="CC1214" s="63" t="e">
        <f t="shared" si="1896"/>
        <v>#NUM!</v>
      </c>
      <c r="CD1214" s="63" t="e">
        <f t="shared" si="1897"/>
        <v>#NUM!</v>
      </c>
      <c r="CE1214" s="63" t="e">
        <f t="shared" si="1898"/>
        <v>#NUM!</v>
      </c>
      <c r="CF1214" s="63" t="e">
        <f t="shared" si="1899"/>
        <v>#NUM!</v>
      </c>
      <c r="CG1214" s="63" t="e">
        <f t="shared" si="1900"/>
        <v>#NUM!</v>
      </c>
    </row>
    <row r="1215" spans="4:85" ht="26.25" customHeight="1" x14ac:dyDescent="0.25">
      <c r="G1215" s="77">
        <v>332.11</v>
      </c>
      <c r="H1215" s="41">
        <f t="shared" si="1851"/>
        <v>332.11</v>
      </c>
      <c r="I1215" s="42">
        <f t="shared" si="1901"/>
        <v>332.11</v>
      </c>
      <c r="J1215" s="43">
        <f t="shared" si="1852"/>
        <v>1.0036835185291455E-5</v>
      </c>
      <c r="K1215" s="44">
        <f t="shared" si="1853"/>
        <v>3.3333333333871451E-3</v>
      </c>
      <c r="L1215" s="76" t="s">
        <v>581</v>
      </c>
      <c r="M1215" s="127"/>
      <c r="N1215" s="46">
        <f t="shared" si="1854"/>
        <v>332.10666666666663</v>
      </c>
      <c r="O1215" s="46"/>
      <c r="P1215" s="37">
        <v>332.11</v>
      </c>
      <c r="Q1215" s="46">
        <f t="shared" si="1903"/>
        <v>8.0000000000000016E-2</v>
      </c>
      <c r="R1215" s="66">
        <v>332.05</v>
      </c>
      <c r="S1215" s="78"/>
      <c r="T1215" s="78">
        <v>332.08</v>
      </c>
      <c r="U1215" s="47" t="str">
        <f t="shared" si="1855"/>
        <v/>
      </c>
      <c r="V1215" s="47" t="str">
        <f t="shared" si="1856"/>
        <v/>
      </c>
      <c r="W1215" s="50"/>
      <c r="X1215" s="50"/>
      <c r="Y1215" s="50"/>
      <c r="Z1215" s="50"/>
      <c r="AA1215" s="50"/>
      <c r="AB1215" s="50"/>
      <c r="AC1215" s="50"/>
      <c r="AD1215" s="50"/>
      <c r="AE1215" s="51" t="str">
        <f t="shared" si="1857"/>
        <v/>
      </c>
      <c r="AF1215" s="51" t="str">
        <f t="shared" si="1858"/>
        <v/>
      </c>
      <c r="AG1215" s="51" t="str">
        <f t="shared" si="1859"/>
        <v/>
      </c>
      <c r="AH1215" s="51" t="str">
        <f t="shared" si="1860"/>
        <v/>
      </c>
      <c r="AI1215" s="52">
        <f t="shared" si="1861"/>
        <v>332.11</v>
      </c>
      <c r="AJ1215" s="82"/>
      <c r="AK1215" s="53"/>
      <c r="AL1215" s="52"/>
      <c r="AM1215" s="53">
        <f t="shared" si="1862"/>
        <v>30</v>
      </c>
      <c r="AN1215" s="53">
        <f>IF(AJ1215&lt;&gt;"",IF(AJ1215="o",VLOOKUP(AM1215,OpenSect!$A$1:$D$11,2),IF(AJ1215="u",VLOOKUP(AM1215,UpHill!$A$1:$D$35,2),IF(AJ1215="d",VLOOKUP(AM1215,DownHill!$A$3:$D$29,2),IF(AJ1215="f",VLOOKUP(AM1215,FlatUnd!$A$2:$D$30,2),IF(AJ1215="t",VLOOKUP(AM1215,TimeAdd!$A$1:$D$176,2),IF(AJ1215="l",VLOOKUP(AM1215,SLimit!$A$1:$D$8,2),AN1214)))))),AN1214)</f>
        <v>35</v>
      </c>
      <c r="AO1215" s="53">
        <f>IF(AJ1215&lt;&gt;"",IF(AJ1215="o",VLOOKUP(AM1215,OpenSect!$A$1:$D$11,3),IF(AJ1215="u",VLOOKUP(AM1215,UpHill!$A$1:$D$35,3),IF(AJ1215="d",VLOOKUP(AM1215,DownHill!$A$3:$D$29,3),IF(AJ1215="f",VLOOKUP(AM1215,FlatUnd!$A$2:$D$30,3),IF(AJ1215="t",VLOOKUP(AM1215,TimeAdd!$A$1:$D$18,3),IF(AJ1215="l",VLOOKUP(AM1215,SLimit!$A$1:$D$8,3),AO1214)))))),AO1214)</f>
        <v>41</v>
      </c>
      <c r="AP1215" s="53">
        <f>IF(AJ1215&lt;&gt;"",IF(AJ1215="o",VLOOKUP(AM1215,OpenSect!$A$1:$D$11,4),IF(AJ1215="u",VLOOKUP(AM1215,UpHill!$A$1:$D$35,4),IF(AJ1215="d",VLOOKUP(AM1215,DownHill!$A$3:$D$29,4),IF(AJ1215="f",VLOOKUP(AM1215,FlatUnd!$A$2:$D$30,4),IF(AJ1215="t",VLOOKUP(AM1215,TimeAdd!$A$1:$D$18,4),IF(AJ1215="l",VLOOKUP(AM1215,SLimit!$A$1:$D$8,4),AP1214)))))),AP1214)</f>
        <v>47</v>
      </c>
      <c r="AQ1215" s="53">
        <v>40</v>
      </c>
      <c r="AR1215" s="54" t="str">
        <f t="shared" si="1863"/>
        <v>Warning - Side road junction{ left}.  Warning - ?</v>
      </c>
      <c r="AS1215" s="55"/>
      <c r="AT1215" s="55"/>
      <c r="AU1215" s="56" t="e">
        <f>IF(GroupStTimes!$A$8=0,MIN(CB1215,CD1215,CF1215),MIN(BZ1215,CB1215,CD1215,CF1215))</f>
        <v>#NUM!</v>
      </c>
      <c r="AV1215" s="56" t="e">
        <f>IF(GroupStTimes!$A$8=0,MAX(CC1215,CE1215,CG1215),MAX(CA1215,CC1215,CE1215,CG1215))</f>
        <v>#NUM!</v>
      </c>
      <c r="AW1215" s="57" t="str">
        <f t="shared" si="1864"/>
        <v/>
      </c>
      <c r="AX1215" s="58" t="str">
        <f t="shared" si="1865"/>
        <v/>
      </c>
      <c r="AY1215" s="58" t="str">
        <f t="shared" si="1866"/>
        <v/>
      </c>
      <c r="AZ1215" s="31">
        <f t="shared" si="1867"/>
        <v>328.87</v>
      </c>
      <c r="BA1215" s="59" t="e">
        <f t="shared" si="1868"/>
        <v>#NUM!</v>
      </c>
      <c r="BB1215" s="59" t="e">
        <f t="shared" si="1869"/>
        <v>#NUM!</v>
      </c>
      <c r="BC1215" s="59" t="e">
        <f t="shared" si="1870"/>
        <v>#NUM!</v>
      </c>
      <c r="BD1215" s="59" t="e">
        <f t="shared" si="1871"/>
        <v>#NUM!</v>
      </c>
      <c r="BE1215" s="59" t="e">
        <f t="shared" si="1872"/>
        <v>#NUM!</v>
      </c>
      <c r="BF1215" s="59" t="e">
        <f t="shared" si="1873"/>
        <v>#NUM!</v>
      </c>
      <c r="BG1215" s="59" t="e">
        <f t="shared" si="1874"/>
        <v>#NUM!</v>
      </c>
      <c r="BH1215" s="59" t="e">
        <f t="shared" si="1875"/>
        <v>#NUM!</v>
      </c>
      <c r="BI1215" s="31">
        <f t="shared" si="1876"/>
        <v>3.2400000000000091</v>
      </c>
      <c r="BJ1215" s="61">
        <f t="shared" si="1877"/>
        <v>0.1080000000000003</v>
      </c>
      <c r="BK1215" s="61">
        <f t="shared" si="1878"/>
        <v>9.2571428571428832E-2</v>
      </c>
      <c r="BL1215" s="61">
        <f t="shared" si="1879"/>
        <v>7.9024390243902662E-2</v>
      </c>
      <c r="BM1215" s="61">
        <f t="shared" si="1880"/>
        <v>6.8936170212766157E-2</v>
      </c>
      <c r="BN1215" s="62">
        <f t="shared" si="1881"/>
        <v>0</v>
      </c>
      <c r="BO1215" s="62">
        <f t="shared" si="1882"/>
        <v>6</v>
      </c>
      <c r="BP1215" s="62">
        <f t="shared" si="1883"/>
        <v>29</v>
      </c>
      <c r="BQ1215" s="62">
        <f t="shared" si="1884"/>
        <v>0</v>
      </c>
      <c r="BR1215" s="62">
        <f t="shared" si="1885"/>
        <v>5</v>
      </c>
      <c r="BS1215" s="62">
        <f t="shared" si="1886"/>
        <v>33</v>
      </c>
      <c r="BT1215" s="62">
        <f t="shared" si="1887"/>
        <v>0</v>
      </c>
      <c r="BU1215" s="62">
        <f t="shared" si="1888"/>
        <v>4</v>
      </c>
      <c r="BV1215" s="62">
        <f t="shared" si="1889"/>
        <v>44</v>
      </c>
      <c r="BW1215" s="62">
        <f t="shared" si="1890"/>
        <v>0</v>
      </c>
      <c r="BX1215" s="62">
        <f t="shared" si="1891"/>
        <v>4</v>
      </c>
      <c r="BY1215" s="62">
        <f t="shared" si="1892"/>
        <v>8</v>
      </c>
      <c r="BZ1215" s="63" t="e">
        <f t="shared" si="1893"/>
        <v>#NUM!</v>
      </c>
      <c r="CA1215" s="63" t="e">
        <f t="shared" si="1894"/>
        <v>#NUM!</v>
      </c>
      <c r="CB1215" s="63" t="e">
        <f t="shared" si="1895"/>
        <v>#NUM!</v>
      </c>
      <c r="CC1215" s="63" t="e">
        <f t="shared" si="1896"/>
        <v>#NUM!</v>
      </c>
      <c r="CD1215" s="63" t="e">
        <f t="shared" si="1897"/>
        <v>#NUM!</v>
      </c>
      <c r="CE1215" s="63" t="e">
        <f t="shared" si="1898"/>
        <v>#NUM!</v>
      </c>
      <c r="CF1215" s="63" t="e">
        <f t="shared" si="1899"/>
        <v>#NUM!</v>
      </c>
      <c r="CG1215" s="63" t="e">
        <f t="shared" si="1900"/>
        <v>#NUM!</v>
      </c>
    </row>
    <row r="1216" spans="4:85" ht="26.25" customHeight="1" x14ac:dyDescent="0.25">
      <c r="G1216" s="77">
        <v>332.43</v>
      </c>
      <c r="H1216" s="41">
        <f t="shared" si="1851"/>
        <v>332.43</v>
      </c>
      <c r="I1216" s="42">
        <f t="shared" si="1901"/>
        <v>332.43</v>
      </c>
      <c r="J1216" s="43">
        <f t="shared" si="1852"/>
        <v>1.0027173640556814E-5</v>
      </c>
      <c r="K1216" s="44">
        <f t="shared" si="1853"/>
        <v>3.3333333333303017E-3</v>
      </c>
      <c r="L1216" s="76" t="s">
        <v>582</v>
      </c>
      <c r="M1216" s="127"/>
      <c r="N1216" s="46">
        <f t="shared" si="1854"/>
        <v>332.42666666666668</v>
      </c>
      <c r="O1216" s="46"/>
      <c r="P1216" s="37">
        <v>332.43</v>
      </c>
      <c r="Q1216" s="46">
        <f t="shared" si="1903"/>
        <v>8.0000000000000016E-2</v>
      </c>
      <c r="R1216" s="40">
        <v>332.34999999999997</v>
      </c>
      <c r="S1216" s="78"/>
      <c r="T1216" s="78">
        <v>332.42</v>
      </c>
      <c r="U1216" s="47" t="str">
        <f t="shared" si="1855"/>
        <v/>
      </c>
      <c r="V1216" s="47" t="str">
        <f t="shared" si="1856"/>
        <v/>
      </c>
      <c r="W1216" s="50"/>
      <c r="X1216" s="50"/>
      <c r="Y1216" s="50"/>
      <c r="Z1216" s="50"/>
      <c r="AA1216" s="50"/>
      <c r="AB1216" s="50"/>
      <c r="AC1216" s="50"/>
      <c r="AD1216" s="50"/>
      <c r="AE1216" s="51" t="str">
        <f t="shared" si="1857"/>
        <v/>
      </c>
      <c r="AF1216" s="51" t="str">
        <f t="shared" si="1858"/>
        <v/>
      </c>
      <c r="AG1216" s="51" t="str">
        <f t="shared" si="1859"/>
        <v/>
      </c>
      <c r="AH1216" s="51" t="str">
        <f t="shared" si="1860"/>
        <v/>
      </c>
      <c r="AI1216" s="52">
        <f t="shared" si="1861"/>
        <v>332.43</v>
      </c>
      <c r="AJ1216" s="82"/>
      <c r="AK1216" s="53"/>
      <c r="AL1216" s="52"/>
      <c r="AM1216" s="53">
        <f t="shared" si="1862"/>
        <v>30</v>
      </c>
      <c r="AN1216" s="53">
        <f>IF(AJ1216&lt;&gt;"",IF(AJ1216="o",VLOOKUP(AM1216,OpenSect!$A$1:$D$11,2),IF(AJ1216="u",VLOOKUP(AM1216,UpHill!$A$1:$D$35,2),IF(AJ1216="d",VLOOKUP(AM1216,DownHill!$A$3:$D$29,2),IF(AJ1216="f",VLOOKUP(AM1216,FlatUnd!$A$2:$D$30,2),IF(AJ1216="t",VLOOKUP(AM1216,TimeAdd!$A$1:$D$176,2),IF(AJ1216="l",VLOOKUP(AM1216,SLimit!$A$1:$D$8,2),AN1215)))))),AN1215)</f>
        <v>35</v>
      </c>
      <c r="AO1216" s="53">
        <f>IF(AJ1216&lt;&gt;"",IF(AJ1216="o",VLOOKUP(AM1216,OpenSect!$A$1:$D$11,3),IF(AJ1216="u",VLOOKUP(AM1216,UpHill!$A$1:$D$35,3),IF(AJ1216="d",VLOOKUP(AM1216,DownHill!$A$3:$D$29,3),IF(AJ1216="f",VLOOKUP(AM1216,FlatUnd!$A$2:$D$30,3),IF(AJ1216="t",VLOOKUP(AM1216,TimeAdd!$A$1:$D$18,3),IF(AJ1216="l",VLOOKUP(AM1216,SLimit!$A$1:$D$8,3),AO1215)))))),AO1215)</f>
        <v>41</v>
      </c>
      <c r="AP1216" s="53">
        <f>IF(AJ1216&lt;&gt;"",IF(AJ1216="o",VLOOKUP(AM1216,OpenSect!$A$1:$D$11,4),IF(AJ1216="u",VLOOKUP(AM1216,UpHill!$A$1:$D$35,4),IF(AJ1216="d",VLOOKUP(AM1216,DownHill!$A$3:$D$29,4),IF(AJ1216="f",VLOOKUP(AM1216,FlatUnd!$A$2:$D$30,4),IF(AJ1216="t",VLOOKUP(AM1216,TimeAdd!$A$1:$D$18,4),IF(AJ1216="l",VLOOKUP(AM1216,SLimit!$A$1:$D$8,4),AP1215)))))),AP1215)</f>
        <v>47</v>
      </c>
      <c r="AQ1216" s="53">
        <v>40</v>
      </c>
      <c r="AR1216" s="54" t="str">
        <f t="shared" si="1863"/>
        <v xml:space="preserve">Warning - Speed bumps.  </v>
      </c>
      <c r="AS1216" s="55"/>
      <c r="AT1216" s="55"/>
      <c r="AU1216" s="56" t="e">
        <f>IF(GroupStTimes!$A$8=0,MIN(CB1216,CD1216,CF1216),MIN(BZ1216,CB1216,CD1216,CF1216))</f>
        <v>#NUM!</v>
      </c>
      <c r="AV1216" s="56" t="e">
        <f>IF(GroupStTimes!$A$8=0,MAX(CC1216,CE1216,CG1216),MAX(CA1216,CC1216,CE1216,CG1216))</f>
        <v>#NUM!</v>
      </c>
      <c r="AW1216" s="57" t="str">
        <f t="shared" si="1864"/>
        <v/>
      </c>
      <c r="AX1216" s="58" t="str">
        <f t="shared" si="1865"/>
        <v/>
      </c>
      <c r="AY1216" s="58" t="str">
        <f t="shared" si="1866"/>
        <v/>
      </c>
      <c r="AZ1216" s="31">
        <f t="shared" si="1867"/>
        <v>328.87</v>
      </c>
      <c r="BA1216" s="59" t="e">
        <f t="shared" si="1868"/>
        <v>#NUM!</v>
      </c>
      <c r="BB1216" s="59" t="e">
        <f t="shared" si="1869"/>
        <v>#NUM!</v>
      </c>
      <c r="BC1216" s="59" t="e">
        <f t="shared" si="1870"/>
        <v>#NUM!</v>
      </c>
      <c r="BD1216" s="59" t="e">
        <f t="shared" si="1871"/>
        <v>#NUM!</v>
      </c>
      <c r="BE1216" s="59" t="e">
        <f t="shared" si="1872"/>
        <v>#NUM!</v>
      </c>
      <c r="BF1216" s="59" t="e">
        <f t="shared" si="1873"/>
        <v>#NUM!</v>
      </c>
      <c r="BG1216" s="59" t="e">
        <f t="shared" si="1874"/>
        <v>#NUM!</v>
      </c>
      <c r="BH1216" s="59" t="e">
        <f t="shared" si="1875"/>
        <v>#NUM!</v>
      </c>
      <c r="BI1216" s="31">
        <f t="shared" si="1876"/>
        <v>3.5600000000000023</v>
      </c>
      <c r="BJ1216" s="61">
        <f t="shared" si="1877"/>
        <v>0.11866666666666674</v>
      </c>
      <c r="BK1216" s="61">
        <f t="shared" si="1878"/>
        <v>0.10171428571428578</v>
      </c>
      <c r="BL1216" s="61">
        <f t="shared" si="1879"/>
        <v>8.6829268292682976E-2</v>
      </c>
      <c r="BM1216" s="61">
        <f t="shared" si="1880"/>
        <v>7.5744680851063881E-2</v>
      </c>
      <c r="BN1216" s="62">
        <f t="shared" si="1881"/>
        <v>0</v>
      </c>
      <c r="BO1216" s="62">
        <f t="shared" si="1882"/>
        <v>7</v>
      </c>
      <c r="BP1216" s="62">
        <f t="shared" si="1883"/>
        <v>7</v>
      </c>
      <c r="BQ1216" s="62">
        <f t="shared" si="1884"/>
        <v>0</v>
      </c>
      <c r="BR1216" s="62">
        <f t="shared" si="1885"/>
        <v>6</v>
      </c>
      <c r="BS1216" s="62">
        <f t="shared" si="1886"/>
        <v>6</v>
      </c>
      <c r="BT1216" s="62">
        <f t="shared" si="1887"/>
        <v>0</v>
      </c>
      <c r="BU1216" s="62">
        <f t="shared" si="1888"/>
        <v>5</v>
      </c>
      <c r="BV1216" s="62">
        <f t="shared" si="1889"/>
        <v>13</v>
      </c>
      <c r="BW1216" s="62">
        <f t="shared" si="1890"/>
        <v>0</v>
      </c>
      <c r="BX1216" s="62">
        <f t="shared" si="1891"/>
        <v>4</v>
      </c>
      <c r="BY1216" s="62">
        <f t="shared" si="1892"/>
        <v>33</v>
      </c>
      <c r="BZ1216" s="63" t="e">
        <f t="shared" si="1893"/>
        <v>#NUM!</v>
      </c>
      <c r="CA1216" s="63" t="e">
        <f t="shared" si="1894"/>
        <v>#NUM!</v>
      </c>
      <c r="CB1216" s="63" t="e">
        <f t="shared" si="1895"/>
        <v>#NUM!</v>
      </c>
      <c r="CC1216" s="63" t="e">
        <f t="shared" si="1896"/>
        <v>#NUM!</v>
      </c>
      <c r="CD1216" s="63" t="e">
        <f t="shared" si="1897"/>
        <v>#NUM!</v>
      </c>
      <c r="CE1216" s="63" t="e">
        <f t="shared" si="1898"/>
        <v>#NUM!</v>
      </c>
      <c r="CF1216" s="63" t="e">
        <f t="shared" si="1899"/>
        <v>#NUM!</v>
      </c>
      <c r="CG1216" s="63" t="e">
        <f t="shared" si="1900"/>
        <v>#NUM!</v>
      </c>
    </row>
    <row r="1217" spans="4:85" ht="26.25" customHeight="1" x14ac:dyDescent="0.25">
      <c r="G1217" s="77">
        <v>332.72</v>
      </c>
      <c r="H1217" s="41">
        <f t="shared" si="1851"/>
        <v>332.72</v>
      </c>
      <c r="I1217" s="42">
        <f t="shared" si="1901"/>
        <v>332.72</v>
      </c>
      <c r="J1217" s="43">
        <f t="shared" si="1852"/>
        <v>1.0018433918400761E-5</v>
      </c>
      <c r="K1217" s="44">
        <f t="shared" si="1853"/>
        <v>3.3333333333303017E-3</v>
      </c>
      <c r="L1217" s="76" t="s">
        <v>238</v>
      </c>
      <c r="M1217" s="127"/>
      <c r="N1217" s="46">
        <f t="shared" si="1854"/>
        <v>332.7166666666667</v>
      </c>
      <c r="O1217" s="46"/>
      <c r="P1217" s="37">
        <v>332.72</v>
      </c>
      <c r="Q1217" s="46">
        <f t="shared" si="1903"/>
        <v>8.0000000000000016E-2</v>
      </c>
      <c r="R1217" s="40">
        <v>332.64</v>
      </c>
      <c r="S1217" s="78"/>
      <c r="T1217" s="78">
        <v>332.71</v>
      </c>
      <c r="U1217" s="47" t="str">
        <f t="shared" si="1855"/>
        <v/>
      </c>
      <c r="V1217" s="47" t="str">
        <f t="shared" si="1856"/>
        <v/>
      </c>
      <c r="W1217" s="50"/>
      <c r="X1217" s="50"/>
      <c r="Y1217" s="50"/>
      <c r="Z1217" s="50"/>
      <c r="AA1217" s="50"/>
      <c r="AB1217" s="50"/>
      <c r="AC1217" s="50"/>
      <c r="AD1217" s="50"/>
      <c r="AE1217" s="51" t="str">
        <f t="shared" si="1857"/>
        <v/>
      </c>
      <c r="AF1217" s="51" t="str">
        <f t="shared" si="1858"/>
        <v/>
      </c>
      <c r="AG1217" s="51" t="str">
        <f t="shared" si="1859"/>
        <v/>
      </c>
      <c r="AH1217" s="51" t="str">
        <f t="shared" si="1860"/>
        <v/>
      </c>
      <c r="AI1217" s="52">
        <f t="shared" si="1861"/>
        <v>332.72</v>
      </c>
      <c r="AJ1217" s="82"/>
      <c r="AK1217" s="53"/>
      <c r="AL1217" s="52"/>
      <c r="AM1217" s="53">
        <f t="shared" si="1862"/>
        <v>30</v>
      </c>
      <c r="AN1217" s="53">
        <f>IF(AJ1217&lt;&gt;"",IF(AJ1217="o",VLOOKUP(AM1217,OpenSect!$A$1:$D$11,2),IF(AJ1217="u",VLOOKUP(AM1217,UpHill!$A$1:$D$35,2),IF(AJ1217="d",VLOOKUP(AM1217,DownHill!$A$3:$D$29,2),IF(AJ1217="f",VLOOKUP(AM1217,FlatUnd!$A$2:$D$30,2),IF(AJ1217="t",VLOOKUP(AM1217,TimeAdd!$A$1:$D$176,2),IF(AJ1217="l",VLOOKUP(AM1217,SLimit!$A$1:$D$8,2),AN1216)))))),AN1216)</f>
        <v>35</v>
      </c>
      <c r="AO1217" s="53">
        <f>IF(AJ1217&lt;&gt;"",IF(AJ1217="o",VLOOKUP(AM1217,OpenSect!$A$1:$D$11,3),IF(AJ1217="u",VLOOKUP(AM1217,UpHill!$A$1:$D$35,3),IF(AJ1217="d",VLOOKUP(AM1217,DownHill!$A$3:$D$29,3),IF(AJ1217="f",VLOOKUP(AM1217,FlatUnd!$A$2:$D$30,3),IF(AJ1217="t",VLOOKUP(AM1217,TimeAdd!$A$1:$D$18,3),IF(AJ1217="l",VLOOKUP(AM1217,SLimit!$A$1:$D$8,3),AO1216)))))),AO1216)</f>
        <v>41</v>
      </c>
      <c r="AP1217" s="53">
        <f>IF(AJ1217&lt;&gt;"",IF(AJ1217="o",VLOOKUP(AM1217,OpenSect!$A$1:$D$11,4),IF(AJ1217="u",VLOOKUP(AM1217,UpHill!$A$1:$D$35,4),IF(AJ1217="d",VLOOKUP(AM1217,DownHill!$A$3:$D$29,4),IF(AJ1217="f",VLOOKUP(AM1217,FlatUnd!$A$2:$D$30,4),IF(AJ1217="t",VLOOKUP(AM1217,TimeAdd!$A$1:$D$18,4),IF(AJ1217="l",VLOOKUP(AM1217,SLimit!$A$1:$D$8,4),AP1216)))))),AP1216)</f>
        <v>47</v>
      </c>
      <c r="AQ1217" s="53">
        <v>40</v>
      </c>
      <c r="AR1217" s="54" t="str">
        <f t="shared" si="1863"/>
        <v>9 km Stone</v>
      </c>
      <c r="AS1217" s="55"/>
      <c r="AT1217" s="55"/>
      <c r="AU1217" s="56" t="e">
        <f>IF(GroupStTimes!$A$8=0,MIN(CB1217,CD1217,CF1217),MIN(BZ1217,CB1217,CD1217,CF1217))</f>
        <v>#NUM!</v>
      </c>
      <c r="AV1217" s="56" t="e">
        <f>IF(GroupStTimes!$A$8=0,MAX(CC1217,CE1217,CG1217),MAX(CA1217,CC1217,CE1217,CG1217))</f>
        <v>#NUM!</v>
      </c>
      <c r="AW1217" s="57" t="str">
        <f t="shared" si="1864"/>
        <v/>
      </c>
      <c r="AX1217" s="58" t="str">
        <f t="shared" si="1865"/>
        <v/>
      </c>
      <c r="AY1217" s="58" t="str">
        <f t="shared" si="1866"/>
        <v/>
      </c>
      <c r="AZ1217" s="31">
        <f t="shared" si="1867"/>
        <v>328.87</v>
      </c>
      <c r="BA1217" s="59" t="e">
        <f t="shared" si="1868"/>
        <v>#NUM!</v>
      </c>
      <c r="BB1217" s="59" t="e">
        <f t="shared" si="1869"/>
        <v>#NUM!</v>
      </c>
      <c r="BC1217" s="59" t="e">
        <f t="shared" si="1870"/>
        <v>#NUM!</v>
      </c>
      <c r="BD1217" s="59" t="e">
        <f t="shared" si="1871"/>
        <v>#NUM!</v>
      </c>
      <c r="BE1217" s="59" t="e">
        <f t="shared" si="1872"/>
        <v>#NUM!</v>
      </c>
      <c r="BF1217" s="59" t="e">
        <f t="shared" si="1873"/>
        <v>#NUM!</v>
      </c>
      <c r="BG1217" s="59" t="e">
        <f t="shared" si="1874"/>
        <v>#NUM!</v>
      </c>
      <c r="BH1217" s="59" t="e">
        <f t="shared" si="1875"/>
        <v>#NUM!</v>
      </c>
      <c r="BI1217" s="31">
        <f t="shared" si="1876"/>
        <v>3.8500000000000227</v>
      </c>
      <c r="BJ1217" s="61">
        <f t="shared" si="1877"/>
        <v>0.1283333333333341</v>
      </c>
      <c r="BK1217" s="61">
        <f t="shared" si="1878"/>
        <v>0.11000000000000065</v>
      </c>
      <c r="BL1217" s="61">
        <f t="shared" si="1879"/>
        <v>9.3902439024390799E-2</v>
      </c>
      <c r="BM1217" s="61">
        <f t="shared" si="1880"/>
        <v>8.1914893617021756E-2</v>
      </c>
      <c r="BN1217" s="62">
        <f t="shared" si="1881"/>
        <v>0</v>
      </c>
      <c r="BO1217" s="62">
        <f t="shared" si="1882"/>
        <v>7</v>
      </c>
      <c r="BP1217" s="62">
        <f t="shared" si="1883"/>
        <v>42</v>
      </c>
      <c r="BQ1217" s="62">
        <f t="shared" si="1884"/>
        <v>0</v>
      </c>
      <c r="BR1217" s="62">
        <f t="shared" si="1885"/>
        <v>6</v>
      </c>
      <c r="BS1217" s="62">
        <f t="shared" si="1886"/>
        <v>36</v>
      </c>
      <c r="BT1217" s="62">
        <f t="shared" si="1887"/>
        <v>0</v>
      </c>
      <c r="BU1217" s="62">
        <f t="shared" si="1888"/>
        <v>5</v>
      </c>
      <c r="BV1217" s="62">
        <f t="shared" si="1889"/>
        <v>38</v>
      </c>
      <c r="BW1217" s="62">
        <f t="shared" si="1890"/>
        <v>0</v>
      </c>
      <c r="BX1217" s="62">
        <f t="shared" si="1891"/>
        <v>4</v>
      </c>
      <c r="BY1217" s="62">
        <f t="shared" si="1892"/>
        <v>55</v>
      </c>
      <c r="BZ1217" s="63" t="e">
        <f t="shared" si="1893"/>
        <v>#NUM!</v>
      </c>
      <c r="CA1217" s="63" t="e">
        <f t="shared" si="1894"/>
        <v>#NUM!</v>
      </c>
      <c r="CB1217" s="63" t="e">
        <f t="shared" si="1895"/>
        <v>#NUM!</v>
      </c>
      <c r="CC1217" s="63" t="e">
        <f t="shared" si="1896"/>
        <v>#NUM!</v>
      </c>
      <c r="CD1217" s="63" t="e">
        <f t="shared" si="1897"/>
        <v>#NUM!</v>
      </c>
      <c r="CE1217" s="63" t="e">
        <f t="shared" si="1898"/>
        <v>#NUM!</v>
      </c>
      <c r="CF1217" s="63" t="e">
        <f t="shared" si="1899"/>
        <v>#NUM!</v>
      </c>
      <c r="CG1217" s="63" t="e">
        <f t="shared" si="1900"/>
        <v>#NUM!</v>
      </c>
    </row>
    <row r="1218" spans="4:85" ht="26.25" customHeight="1" x14ac:dyDescent="0.25">
      <c r="G1218" s="77">
        <v>333.58</v>
      </c>
      <c r="H1218" s="41">
        <f t="shared" si="1851"/>
        <v>333.58</v>
      </c>
      <c r="I1218" s="42">
        <f t="shared" si="1901"/>
        <v>333.58</v>
      </c>
      <c r="J1218" s="43">
        <f t="shared" si="1852"/>
        <v>9.9926054719416693E-6</v>
      </c>
      <c r="K1218" s="44">
        <f t="shared" si="1853"/>
        <v>3.3333333333303017E-3</v>
      </c>
      <c r="L1218" s="76" t="s">
        <v>583</v>
      </c>
      <c r="M1218" s="127"/>
      <c r="N1218" s="46">
        <f t="shared" si="1854"/>
        <v>333.57666666666665</v>
      </c>
      <c r="O1218" s="46"/>
      <c r="P1218" s="37">
        <v>333.58</v>
      </c>
      <c r="Q1218" s="46">
        <f t="shared" si="1903"/>
        <v>8.0000000000000016E-2</v>
      </c>
      <c r="R1218" s="40">
        <v>333.5</v>
      </c>
      <c r="S1218" s="78"/>
      <c r="T1218" s="78">
        <v>333.57</v>
      </c>
      <c r="U1218" s="47" t="str">
        <f t="shared" si="1855"/>
        <v/>
      </c>
      <c r="V1218" s="47" t="str">
        <f t="shared" si="1856"/>
        <v/>
      </c>
      <c r="W1218" s="50"/>
      <c r="X1218" s="50"/>
      <c r="Y1218" s="50"/>
      <c r="Z1218" s="50"/>
      <c r="AA1218" s="50"/>
      <c r="AB1218" s="50"/>
      <c r="AC1218" s="50"/>
      <c r="AD1218" s="50"/>
      <c r="AE1218" s="51" t="str">
        <f t="shared" si="1857"/>
        <v/>
      </c>
      <c r="AF1218" s="51" t="str">
        <f t="shared" si="1858"/>
        <v/>
      </c>
      <c r="AG1218" s="51" t="str">
        <f t="shared" si="1859"/>
        <v/>
      </c>
      <c r="AH1218" s="51" t="str">
        <f t="shared" si="1860"/>
        <v/>
      </c>
      <c r="AI1218" s="52">
        <f t="shared" si="1861"/>
        <v>333.58</v>
      </c>
      <c r="AJ1218" s="82"/>
      <c r="AK1218" s="53"/>
      <c r="AL1218" s="52"/>
      <c r="AM1218" s="53">
        <f t="shared" si="1862"/>
        <v>30</v>
      </c>
      <c r="AN1218" s="53">
        <f>IF(AJ1218&lt;&gt;"",IF(AJ1218="o",VLOOKUP(AM1218,OpenSect!$A$1:$D$11,2),IF(AJ1218="u",VLOOKUP(AM1218,UpHill!$A$1:$D$35,2),IF(AJ1218="d",VLOOKUP(AM1218,DownHill!$A$3:$D$29,2),IF(AJ1218="f",VLOOKUP(AM1218,FlatUnd!$A$2:$D$30,2),IF(AJ1218="t",VLOOKUP(AM1218,TimeAdd!$A$1:$D$176,2),IF(AJ1218="l",VLOOKUP(AM1218,SLimit!$A$1:$D$8,2),AN1217)))))),AN1217)</f>
        <v>35</v>
      </c>
      <c r="AO1218" s="53">
        <f>IF(AJ1218&lt;&gt;"",IF(AJ1218="o",VLOOKUP(AM1218,OpenSect!$A$1:$D$11,3),IF(AJ1218="u",VLOOKUP(AM1218,UpHill!$A$1:$D$35,3),IF(AJ1218="d",VLOOKUP(AM1218,DownHill!$A$3:$D$29,3),IF(AJ1218="f",VLOOKUP(AM1218,FlatUnd!$A$2:$D$30,3),IF(AJ1218="t",VLOOKUP(AM1218,TimeAdd!$A$1:$D$18,3),IF(AJ1218="l",VLOOKUP(AM1218,SLimit!$A$1:$D$8,3),AO1217)))))),AO1217)</f>
        <v>41</v>
      </c>
      <c r="AP1218" s="53">
        <f>IF(AJ1218&lt;&gt;"",IF(AJ1218="o",VLOOKUP(AM1218,OpenSect!$A$1:$D$11,4),IF(AJ1218="u",VLOOKUP(AM1218,UpHill!$A$1:$D$35,4),IF(AJ1218="d",VLOOKUP(AM1218,DownHill!$A$3:$D$29,4),IF(AJ1218="f",VLOOKUP(AM1218,FlatUnd!$A$2:$D$30,4),IF(AJ1218="t",VLOOKUP(AM1218,TimeAdd!$A$1:$D$18,4),IF(AJ1218="l",VLOOKUP(AM1218,SLimit!$A$1:$D$8,4),AP1217)))))),AP1217)</f>
        <v>47</v>
      </c>
      <c r="AQ1218" s="53">
        <v>40</v>
      </c>
      <c r="AR1218" s="54" t="str">
        <f t="shared" si="1863"/>
        <v>L 1559</v>
      </c>
      <c r="AS1218" s="55"/>
      <c r="AT1218" s="55"/>
      <c r="AU1218" s="56" t="e">
        <f>IF(GroupStTimes!$A$8=0,MIN(CB1218,CD1218,CF1218),MIN(BZ1218,CB1218,CD1218,CF1218))</f>
        <v>#NUM!</v>
      </c>
      <c r="AV1218" s="56" t="e">
        <f>IF(GroupStTimes!$A$8=0,MAX(CC1218,CE1218,CG1218),MAX(CA1218,CC1218,CE1218,CG1218))</f>
        <v>#NUM!</v>
      </c>
      <c r="AW1218" s="57" t="str">
        <f t="shared" si="1864"/>
        <v/>
      </c>
      <c r="AX1218" s="58" t="str">
        <f t="shared" si="1865"/>
        <v/>
      </c>
      <c r="AY1218" s="58" t="str">
        <f t="shared" si="1866"/>
        <v/>
      </c>
      <c r="AZ1218" s="31">
        <f t="shared" si="1867"/>
        <v>328.87</v>
      </c>
      <c r="BA1218" s="59" t="e">
        <f t="shared" si="1868"/>
        <v>#NUM!</v>
      </c>
      <c r="BB1218" s="59" t="e">
        <f t="shared" si="1869"/>
        <v>#NUM!</v>
      </c>
      <c r="BC1218" s="59" t="e">
        <f t="shared" si="1870"/>
        <v>#NUM!</v>
      </c>
      <c r="BD1218" s="59" t="e">
        <f t="shared" si="1871"/>
        <v>#NUM!</v>
      </c>
      <c r="BE1218" s="59" t="e">
        <f t="shared" si="1872"/>
        <v>#NUM!</v>
      </c>
      <c r="BF1218" s="59" t="e">
        <f t="shared" si="1873"/>
        <v>#NUM!</v>
      </c>
      <c r="BG1218" s="59" t="e">
        <f t="shared" si="1874"/>
        <v>#NUM!</v>
      </c>
      <c r="BH1218" s="59" t="e">
        <f t="shared" si="1875"/>
        <v>#NUM!</v>
      </c>
      <c r="BI1218" s="31">
        <f t="shared" si="1876"/>
        <v>4.7099999999999795</v>
      </c>
      <c r="BJ1218" s="61">
        <f t="shared" si="1877"/>
        <v>0.15699999999999931</v>
      </c>
      <c r="BK1218" s="61">
        <f t="shared" si="1878"/>
        <v>0.13457142857142798</v>
      </c>
      <c r="BL1218" s="61">
        <f t="shared" si="1879"/>
        <v>0.11487804878048731</v>
      </c>
      <c r="BM1218" s="61">
        <f t="shared" si="1880"/>
        <v>0.10021276595744637</v>
      </c>
      <c r="BN1218" s="62">
        <f t="shared" si="1881"/>
        <v>0</v>
      </c>
      <c r="BO1218" s="62">
        <f t="shared" si="1882"/>
        <v>9</v>
      </c>
      <c r="BP1218" s="62">
        <f t="shared" si="1883"/>
        <v>25</v>
      </c>
      <c r="BQ1218" s="62">
        <f t="shared" si="1884"/>
        <v>0</v>
      </c>
      <c r="BR1218" s="62">
        <f t="shared" si="1885"/>
        <v>8</v>
      </c>
      <c r="BS1218" s="62">
        <f t="shared" si="1886"/>
        <v>4</v>
      </c>
      <c r="BT1218" s="62">
        <f t="shared" si="1887"/>
        <v>0</v>
      </c>
      <c r="BU1218" s="62">
        <f t="shared" si="1888"/>
        <v>6</v>
      </c>
      <c r="BV1218" s="62">
        <f t="shared" si="1889"/>
        <v>54</v>
      </c>
      <c r="BW1218" s="62">
        <f t="shared" si="1890"/>
        <v>0</v>
      </c>
      <c r="BX1218" s="62">
        <f t="shared" si="1891"/>
        <v>6</v>
      </c>
      <c r="BY1218" s="62">
        <f t="shared" si="1892"/>
        <v>1</v>
      </c>
      <c r="BZ1218" s="63" t="e">
        <f t="shared" si="1893"/>
        <v>#NUM!</v>
      </c>
      <c r="CA1218" s="63" t="e">
        <f t="shared" si="1894"/>
        <v>#NUM!</v>
      </c>
      <c r="CB1218" s="63" t="e">
        <f t="shared" si="1895"/>
        <v>#NUM!</v>
      </c>
      <c r="CC1218" s="63" t="e">
        <f t="shared" si="1896"/>
        <v>#NUM!</v>
      </c>
      <c r="CD1218" s="63" t="e">
        <f t="shared" si="1897"/>
        <v>#NUM!</v>
      </c>
      <c r="CE1218" s="63" t="e">
        <f t="shared" si="1898"/>
        <v>#NUM!</v>
      </c>
      <c r="CF1218" s="63" t="e">
        <f t="shared" si="1899"/>
        <v>#NUM!</v>
      </c>
      <c r="CG1218" s="63" t="e">
        <f t="shared" si="1900"/>
        <v>#NUM!</v>
      </c>
    </row>
    <row r="1219" spans="4:85" ht="26.25" customHeight="1" x14ac:dyDescent="0.25">
      <c r="G1219" s="78">
        <v>333.58</v>
      </c>
      <c r="H1219" s="41">
        <f t="shared" si="1851"/>
        <v>333.67</v>
      </c>
      <c r="I1219" s="42">
        <f t="shared" si="1901"/>
        <v>333.58</v>
      </c>
      <c r="J1219" s="43">
        <f t="shared" si="1852"/>
        <v>-3.5973379699024089E-4</v>
      </c>
      <c r="K1219" s="44">
        <f t="shared" si="1853"/>
        <v>-0.12000000000000455</v>
      </c>
      <c r="L1219" s="76" t="s">
        <v>489</v>
      </c>
      <c r="M1219" s="127"/>
      <c r="N1219" s="46">
        <f t="shared" si="1854"/>
        <v>333.7</v>
      </c>
      <c r="O1219" s="46"/>
      <c r="P1219" s="37">
        <v>333.67</v>
      </c>
      <c r="Q1219" s="46">
        <f t="shared" si="1903"/>
        <v>8.0000000000000016E-2</v>
      </c>
      <c r="R1219" s="40">
        <v>333.64</v>
      </c>
      <c r="S1219" s="78"/>
      <c r="T1219" s="78">
        <v>333.71</v>
      </c>
      <c r="U1219" s="47" t="str">
        <f t="shared" si="1855"/>
        <v/>
      </c>
      <c r="V1219" s="47" t="str">
        <f t="shared" si="1856"/>
        <v/>
      </c>
      <c r="W1219" s="50"/>
      <c r="X1219" s="50"/>
      <c r="Y1219" s="50"/>
      <c r="Z1219" s="50"/>
      <c r="AA1219" s="50"/>
      <c r="AB1219" s="50"/>
      <c r="AC1219" s="50"/>
      <c r="AD1219" s="50"/>
      <c r="AE1219" s="51" t="str">
        <f t="shared" si="1857"/>
        <v/>
      </c>
      <c r="AF1219" s="51" t="str">
        <f t="shared" si="1858"/>
        <v/>
      </c>
      <c r="AG1219" s="51" t="str">
        <f t="shared" si="1859"/>
        <v/>
      </c>
      <c r="AH1219" s="51" t="str">
        <f t="shared" si="1860"/>
        <v/>
      </c>
      <c r="AI1219" s="52">
        <f t="shared" si="1861"/>
        <v>333.67</v>
      </c>
      <c r="AJ1219" s="82"/>
      <c r="AK1219" s="53"/>
      <c r="AL1219" s="52"/>
      <c r="AM1219" s="53">
        <f t="shared" si="1862"/>
        <v>30</v>
      </c>
      <c r="AN1219" s="53">
        <f>IF(AJ1219&lt;&gt;"",IF(AJ1219="o",VLOOKUP(AM1219,OpenSect!$A$1:$D$11,2),IF(AJ1219="u",VLOOKUP(AM1219,UpHill!$A$1:$D$35,2),IF(AJ1219="d",VLOOKUP(AM1219,DownHill!$A$3:$D$29,2),IF(AJ1219="f",VLOOKUP(AM1219,FlatUnd!$A$2:$D$30,2),IF(AJ1219="t",VLOOKUP(AM1219,TimeAdd!$A$1:$D$176,2),IF(AJ1219="l",VLOOKUP(AM1219,SLimit!$A$1:$D$8,2),AN1218)))))),AN1218)</f>
        <v>35</v>
      </c>
      <c r="AO1219" s="53">
        <f>IF(AJ1219&lt;&gt;"",IF(AJ1219="o",VLOOKUP(AM1219,OpenSect!$A$1:$D$11,3),IF(AJ1219="u",VLOOKUP(AM1219,UpHill!$A$1:$D$35,3),IF(AJ1219="d",VLOOKUP(AM1219,DownHill!$A$3:$D$29,3),IF(AJ1219="f",VLOOKUP(AM1219,FlatUnd!$A$2:$D$30,3),IF(AJ1219="t",VLOOKUP(AM1219,TimeAdd!$A$1:$D$18,3),IF(AJ1219="l",VLOOKUP(AM1219,SLimit!$A$1:$D$8,3),AO1218)))))),AO1218)</f>
        <v>41</v>
      </c>
      <c r="AP1219" s="53">
        <f>IF(AJ1219&lt;&gt;"",IF(AJ1219="o",VLOOKUP(AM1219,OpenSect!$A$1:$D$11,4),IF(AJ1219="u",VLOOKUP(AM1219,UpHill!$A$1:$D$35,4),IF(AJ1219="d",VLOOKUP(AM1219,DownHill!$A$3:$D$29,4),IF(AJ1219="f",VLOOKUP(AM1219,FlatUnd!$A$2:$D$30,4),IF(AJ1219="t",VLOOKUP(AM1219,TimeAdd!$A$1:$D$18,4),IF(AJ1219="l",VLOOKUP(AM1219,SLimit!$A$1:$D$8,4),AP1218)))))),AP1218)</f>
        <v>47</v>
      </c>
      <c r="AQ1219" s="53">
        <v>40</v>
      </c>
      <c r="AR1219" s="54" t="str">
        <f t="shared" si="1863"/>
        <v>10 km Stone</v>
      </c>
      <c r="AS1219" s="55"/>
      <c r="AT1219" s="55"/>
      <c r="AU1219" s="56" t="e">
        <f>IF(GroupStTimes!$A$8=0,MIN(CB1219,CD1219,CF1219),MIN(BZ1219,CB1219,CD1219,CF1219))</f>
        <v>#NUM!</v>
      </c>
      <c r="AV1219" s="56" t="e">
        <f>IF(GroupStTimes!$A$8=0,MAX(CC1219,CE1219,CG1219),MAX(CA1219,CC1219,CE1219,CG1219))</f>
        <v>#NUM!</v>
      </c>
      <c r="AW1219" s="57" t="str">
        <f t="shared" si="1864"/>
        <v/>
      </c>
      <c r="AX1219" s="58" t="str">
        <f t="shared" si="1865"/>
        <v/>
      </c>
      <c r="AY1219" s="58" t="str">
        <f t="shared" si="1866"/>
        <v/>
      </c>
      <c r="AZ1219" s="31">
        <f t="shared" si="1867"/>
        <v>328.87</v>
      </c>
      <c r="BA1219" s="59" t="e">
        <f t="shared" si="1868"/>
        <v>#NUM!</v>
      </c>
      <c r="BB1219" s="59" t="e">
        <f t="shared" si="1869"/>
        <v>#NUM!</v>
      </c>
      <c r="BC1219" s="59" t="e">
        <f t="shared" si="1870"/>
        <v>#NUM!</v>
      </c>
      <c r="BD1219" s="59" t="e">
        <f t="shared" si="1871"/>
        <v>#NUM!</v>
      </c>
      <c r="BE1219" s="59" t="e">
        <f t="shared" si="1872"/>
        <v>#NUM!</v>
      </c>
      <c r="BF1219" s="59" t="e">
        <f t="shared" si="1873"/>
        <v>#NUM!</v>
      </c>
      <c r="BG1219" s="59" t="e">
        <f t="shared" si="1874"/>
        <v>#NUM!</v>
      </c>
      <c r="BH1219" s="59" t="e">
        <f t="shared" si="1875"/>
        <v>#NUM!</v>
      </c>
      <c r="BI1219" s="31">
        <f t="shared" si="1876"/>
        <v>4.8000000000000114</v>
      </c>
      <c r="BJ1219" s="61">
        <f t="shared" si="1877"/>
        <v>0.16000000000000039</v>
      </c>
      <c r="BK1219" s="61">
        <f t="shared" si="1878"/>
        <v>0.13714285714285745</v>
      </c>
      <c r="BL1219" s="61">
        <f t="shared" si="1879"/>
        <v>0.11707317073170759</v>
      </c>
      <c r="BM1219" s="61">
        <f t="shared" si="1880"/>
        <v>0.10212765957446833</v>
      </c>
      <c r="BN1219" s="62">
        <f t="shared" si="1881"/>
        <v>0</v>
      </c>
      <c r="BO1219" s="62">
        <f t="shared" si="1882"/>
        <v>9</v>
      </c>
      <c r="BP1219" s="62">
        <f t="shared" si="1883"/>
        <v>36</v>
      </c>
      <c r="BQ1219" s="62">
        <f t="shared" si="1884"/>
        <v>0</v>
      </c>
      <c r="BR1219" s="62">
        <f t="shared" si="1885"/>
        <v>8</v>
      </c>
      <c r="BS1219" s="62">
        <f t="shared" si="1886"/>
        <v>14</v>
      </c>
      <c r="BT1219" s="62">
        <f t="shared" si="1887"/>
        <v>0</v>
      </c>
      <c r="BU1219" s="62">
        <f t="shared" si="1888"/>
        <v>7</v>
      </c>
      <c r="BV1219" s="62">
        <f t="shared" si="1889"/>
        <v>1</v>
      </c>
      <c r="BW1219" s="62">
        <f t="shared" si="1890"/>
        <v>0</v>
      </c>
      <c r="BX1219" s="62">
        <f t="shared" si="1891"/>
        <v>6</v>
      </c>
      <c r="BY1219" s="62">
        <f t="shared" si="1892"/>
        <v>8</v>
      </c>
      <c r="BZ1219" s="63" t="e">
        <f t="shared" si="1893"/>
        <v>#NUM!</v>
      </c>
      <c r="CA1219" s="63" t="e">
        <f t="shared" si="1894"/>
        <v>#NUM!</v>
      </c>
      <c r="CB1219" s="63" t="e">
        <f t="shared" si="1895"/>
        <v>#NUM!</v>
      </c>
      <c r="CC1219" s="63" t="e">
        <f t="shared" si="1896"/>
        <v>#NUM!</v>
      </c>
      <c r="CD1219" s="63" t="e">
        <f t="shared" si="1897"/>
        <v>#NUM!</v>
      </c>
      <c r="CE1219" s="63" t="e">
        <f t="shared" si="1898"/>
        <v>#NUM!</v>
      </c>
      <c r="CF1219" s="63" t="e">
        <f t="shared" si="1899"/>
        <v>#NUM!</v>
      </c>
      <c r="CG1219" s="63" t="e">
        <f t="shared" si="1900"/>
        <v>#NUM!</v>
      </c>
    </row>
    <row r="1220" spans="4:85" ht="26.25" customHeight="1" x14ac:dyDescent="0.25">
      <c r="G1220" s="66">
        <f>G1219+Q1220-Q1219</f>
        <v>333.58</v>
      </c>
      <c r="H1220" s="41">
        <f t="shared" si="1851"/>
        <v>333.92</v>
      </c>
      <c r="I1220" s="42">
        <f t="shared" si="1901"/>
        <v>333.58</v>
      </c>
      <c r="J1220" s="43">
        <f t="shared" si="1852"/>
        <v>-1.349001738713318E-3</v>
      </c>
      <c r="K1220" s="44">
        <f t="shared" si="1853"/>
        <v>-0.44999999999998863</v>
      </c>
      <c r="L1220" s="76" t="s">
        <v>584</v>
      </c>
      <c r="M1220" s="127"/>
      <c r="N1220" s="46">
        <f t="shared" si="1854"/>
        <v>334.03</v>
      </c>
      <c r="O1220" s="46"/>
      <c r="P1220" s="37">
        <v>333.92</v>
      </c>
      <c r="Q1220" s="46">
        <f t="shared" si="1903"/>
        <v>8.0000000000000016E-2</v>
      </c>
      <c r="R1220" s="40">
        <v>334.01</v>
      </c>
      <c r="S1220" s="77"/>
      <c r="T1220" s="77">
        <v>334.08</v>
      </c>
      <c r="U1220" s="47" t="str">
        <f t="shared" si="1855"/>
        <v/>
      </c>
      <c r="V1220" s="47" t="str">
        <f t="shared" si="1856"/>
        <v/>
      </c>
      <c r="W1220" s="50"/>
      <c r="X1220" s="50"/>
      <c r="Y1220" s="50"/>
      <c r="Z1220" s="50"/>
      <c r="AA1220" s="50"/>
      <c r="AB1220" s="50"/>
      <c r="AC1220" s="50"/>
      <c r="AD1220" s="50"/>
      <c r="AE1220" s="51" t="str">
        <f t="shared" si="1857"/>
        <v/>
      </c>
      <c r="AF1220" s="51" t="str">
        <f t="shared" si="1858"/>
        <v/>
      </c>
      <c r="AG1220" s="51" t="str">
        <f t="shared" si="1859"/>
        <v/>
      </c>
      <c r="AH1220" s="51" t="str">
        <f t="shared" si="1860"/>
        <v/>
      </c>
      <c r="AI1220" s="52">
        <f t="shared" si="1861"/>
        <v>333.92</v>
      </c>
      <c r="AJ1220" s="82"/>
      <c r="AK1220" s="53"/>
      <c r="AL1220" s="52"/>
      <c r="AM1220" s="53">
        <f t="shared" si="1862"/>
        <v>30</v>
      </c>
      <c r="AN1220" s="53">
        <f>IF(AJ1220&lt;&gt;"",IF(AJ1220="o",VLOOKUP(AM1220,OpenSect!$A$1:$D$11,2),IF(AJ1220="u",VLOOKUP(AM1220,UpHill!$A$1:$D$35,2),IF(AJ1220="d",VLOOKUP(AM1220,DownHill!$A$3:$D$29,2),IF(AJ1220="f",VLOOKUP(AM1220,FlatUnd!$A$2:$D$30,2),IF(AJ1220="t",VLOOKUP(AM1220,TimeAdd!$A$1:$D$176,2),IF(AJ1220="l",VLOOKUP(AM1220,SLimit!$A$1:$D$8,2),AN1219)))))),AN1219)</f>
        <v>35</v>
      </c>
      <c r="AO1220" s="53">
        <f>IF(AJ1220&lt;&gt;"",IF(AJ1220="o",VLOOKUP(AM1220,OpenSect!$A$1:$D$11,3),IF(AJ1220="u",VLOOKUP(AM1220,UpHill!$A$1:$D$35,3),IF(AJ1220="d",VLOOKUP(AM1220,DownHill!$A$3:$D$29,3),IF(AJ1220="f",VLOOKUP(AM1220,FlatUnd!$A$2:$D$30,3),IF(AJ1220="t",VLOOKUP(AM1220,TimeAdd!$A$1:$D$18,3),IF(AJ1220="l",VLOOKUP(AM1220,SLimit!$A$1:$D$8,3),AO1219)))))),AO1219)</f>
        <v>41</v>
      </c>
      <c r="AP1220" s="53">
        <f>IF(AJ1220&lt;&gt;"",IF(AJ1220="o",VLOOKUP(AM1220,OpenSect!$A$1:$D$11,4),IF(AJ1220="u",VLOOKUP(AM1220,UpHill!$A$1:$D$35,4),IF(AJ1220="d",VLOOKUP(AM1220,DownHill!$A$3:$D$29,4),IF(AJ1220="f",VLOOKUP(AM1220,FlatUnd!$A$2:$D$30,4),IF(AJ1220="t",VLOOKUP(AM1220,TimeAdd!$A$1:$D$18,4),IF(AJ1220="l",VLOOKUP(AM1220,SLimit!$A$1:$D$8,4),AP1219)))))),AP1219)</f>
        <v>47</v>
      </c>
      <c r="AQ1220" s="53">
        <v>60</v>
      </c>
      <c r="AR1220" s="54" t="str">
        <f t="shared" si="1863"/>
        <v xml:space="preserve">60  Speed limit.  Missing 2023-01-28 &amp; 23-02-25. </v>
      </c>
      <c r="AS1220" s="55"/>
      <c r="AT1220" s="55"/>
      <c r="AU1220" s="56" t="e">
        <f>IF(GroupStTimes!$A$8=0,MIN(CB1220,CD1220,CF1220),MIN(BZ1220,CB1220,CD1220,CF1220))</f>
        <v>#NUM!</v>
      </c>
      <c r="AV1220" s="56" t="e">
        <f>IF(GroupStTimes!$A$8=0,MAX(CC1220,CE1220,CG1220),MAX(CA1220,CC1220,CE1220,CG1220))</f>
        <v>#NUM!</v>
      </c>
      <c r="AW1220" s="57" t="str">
        <f t="shared" si="1864"/>
        <v/>
      </c>
      <c r="AX1220" s="58" t="str">
        <f t="shared" si="1865"/>
        <v/>
      </c>
      <c r="AY1220" s="58" t="str">
        <f t="shared" si="1866"/>
        <v/>
      </c>
      <c r="AZ1220" s="31">
        <f t="shared" si="1867"/>
        <v>328.87</v>
      </c>
      <c r="BA1220" s="59" t="e">
        <f t="shared" si="1868"/>
        <v>#NUM!</v>
      </c>
      <c r="BB1220" s="59" t="e">
        <f t="shared" si="1869"/>
        <v>#NUM!</v>
      </c>
      <c r="BC1220" s="59" t="e">
        <f t="shared" si="1870"/>
        <v>#NUM!</v>
      </c>
      <c r="BD1220" s="59" t="e">
        <f t="shared" si="1871"/>
        <v>#NUM!</v>
      </c>
      <c r="BE1220" s="59" t="e">
        <f t="shared" si="1872"/>
        <v>#NUM!</v>
      </c>
      <c r="BF1220" s="59" t="e">
        <f t="shared" si="1873"/>
        <v>#NUM!</v>
      </c>
      <c r="BG1220" s="59" t="e">
        <f t="shared" si="1874"/>
        <v>#NUM!</v>
      </c>
      <c r="BH1220" s="59" t="e">
        <f t="shared" si="1875"/>
        <v>#NUM!</v>
      </c>
      <c r="BI1220" s="31">
        <f t="shared" si="1876"/>
        <v>5.0500000000000114</v>
      </c>
      <c r="BJ1220" s="61">
        <f t="shared" si="1877"/>
        <v>0.16833333333333372</v>
      </c>
      <c r="BK1220" s="61">
        <f t="shared" si="1878"/>
        <v>0.1442857142857146</v>
      </c>
      <c r="BL1220" s="61">
        <f t="shared" si="1879"/>
        <v>0.12317073170731735</v>
      </c>
      <c r="BM1220" s="61">
        <f t="shared" si="1880"/>
        <v>0.10744680851063854</v>
      </c>
      <c r="BN1220" s="62">
        <f t="shared" si="1881"/>
        <v>0</v>
      </c>
      <c r="BO1220" s="62">
        <f t="shared" si="1882"/>
        <v>10</v>
      </c>
      <c r="BP1220" s="62">
        <f t="shared" si="1883"/>
        <v>6</v>
      </c>
      <c r="BQ1220" s="62">
        <f t="shared" si="1884"/>
        <v>0</v>
      </c>
      <c r="BR1220" s="62">
        <f t="shared" si="1885"/>
        <v>8</v>
      </c>
      <c r="BS1220" s="62">
        <f t="shared" si="1886"/>
        <v>39</v>
      </c>
      <c r="BT1220" s="62">
        <f t="shared" si="1887"/>
        <v>0</v>
      </c>
      <c r="BU1220" s="62">
        <f t="shared" si="1888"/>
        <v>7</v>
      </c>
      <c r="BV1220" s="62">
        <f t="shared" si="1889"/>
        <v>23</v>
      </c>
      <c r="BW1220" s="62">
        <f t="shared" si="1890"/>
        <v>0</v>
      </c>
      <c r="BX1220" s="62">
        <f t="shared" si="1891"/>
        <v>6</v>
      </c>
      <c r="BY1220" s="62">
        <f t="shared" si="1892"/>
        <v>27</v>
      </c>
      <c r="BZ1220" s="63" t="e">
        <f t="shared" si="1893"/>
        <v>#NUM!</v>
      </c>
      <c r="CA1220" s="63" t="e">
        <f t="shared" si="1894"/>
        <v>#NUM!</v>
      </c>
      <c r="CB1220" s="63" t="e">
        <f t="shared" si="1895"/>
        <v>#NUM!</v>
      </c>
      <c r="CC1220" s="63" t="e">
        <f t="shared" si="1896"/>
        <v>#NUM!</v>
      </c>
      <c r="CD1220" s="63" t="e">
        <f t="shared" si="1897"/>
        <v>#NUM!</v>
      </c>
      <c r="CE1220" s="63" t="e">
        <f t="shared" si="1898"/>
        <v>#NUM!</v>
      </c>
      <c r="CF1220" s="63" t="e">
        <f t="shared" si="1899"/>
        <v>#NUM!</v>
      </c>
      <c r="CG1220" s="63" t="e">
        <f t="shared" si="1900"/>
        <v>#NUM!</v>
      </c>
    </row>
    <row r="1221" spans="4:85" ht="26.25" customHeight="1" x14ac:dyDescent="0.25">
      <c r="G1221" s="78">
        <v>334.08</v>
      </c>
      <c r="H1221" s="41">
        <f t="shared" si="1851"/>
        <v>334.17</v>
      </c>
      <c r="I1221" s="42">
        <f t="shared" si="1901"/>
        <v>334.08</v>
      </c>
      <c r="J1221" s="43">
        <f t="shared" si="1852"/>
        <v>-3.4921775223501633E-4</v>
      </c>
      <c r="K1221" s="44">
        <f t="shared" si="1853"/>
        <v>-0.11666666666667425</v>
      </c>
      <c r="L1221" s="76" t="s">
        <v>580</v>
      </c>
      <c r="M1221" s="127"/>
      <c r="N1221" s="46">
        <f t="shared" si="1854"/>
        <v>334.19666666666666</v>
      </c>
      <c r="O1221" s="46"/>
      <c r="P1221" s="37">
        <v>334.17</v>
      </c>
      <c r="Q1221" s="46">
        <f t="shared" si="1903"/>
        <v>8.0000000000000016E-2</v>
      </c>
      <c r="R1221" s="40">
        <v>334.14</v>
      </c>
      <c r="S1221" s="78"/>
      <c r="T1221" s="78">
        <v>334.2</v>
      </c>
      <c r="U1221" s="47" t="str">
        <f t="shared" si="1855"/>
        <v/>
      </c>
      <c r="V1221" s="47" t="str">
        <f t="shared" si="1856"/>
        <v/>
      </c>
      <c r="W1221" s="50"/>
      <c r="X1221" s="50"/>
      <c r="Y1221" s="50"/>
      <c r="Z1221" s="50"/>
      <c r="AA1221" s="50"/>
      <c r="AB1221" s="50"/>
      <c r="AC1221" s="50"/>
      <c r="AD1221" s="50"/>
      <c r="AE1221" s="51" t="str">
        <f t="shared" si="1857"/>
        <v/>
      </c>
      <c r="AF1221" s="51" t="str">
        <f t="shared" si="1858"/>
        <v/>
      </c>
      <c r="AG1221" s="51" t="str">
        <f t="shared" si="1859"/>
        <v/>
      </c>
      <c r="AH1221" s="51" t="str">
        <f t="shared" si="1860"/>
        <v/>
      </c>
      <c r="AI1221" s="52">
        <f t="shared" si="1861"/>
        <v>334.17</v>
      </c>
      <c r="AJ1221" s="82"/>
      <c r="AK1221" s="53"/>
      <c r="AL1221" s="52"/>
      <c r="AM1221" s="53">
        <f t="shared" si="1862"/>
        <v>30</v>
      </c>
      <c r="AN1221" s="53">
        <f>IF(AJ1221&lt;&gt;"",IF(AJ1221="o",VLOOKUP(AM1221,OpenSect!$A$1:$D$11,2),IF(AJ1221="u",VLOOKUP(AM1221,UpHill!$A$1:$D$35,2),IF(AJ1221="d",VLOOKUP(AM1221,DownHill!$A$3:$D$29,2),IF(AJ1221="f",VLOOKUP(AM1221,FlatUnd!$A$2:$D$30,2),IF(AJ1221="t",VLOOKUP(AM1221,TimeAdd!$A$1:$D$176,2),IF(AJ1221="l",VLOOKUP(AM1221,SLimit!$A$1:$D$8,2),AN1220)))))),AN1220)</f>
        <v>35</v>
      </c>
      <c r="AO1221" s="53">
        <f>IF(AJ1221&lt;&gt;"",IF(AJ1221="o",VLOOKUP(AM1221,OpenSect!$A$1:$D$11,3),IF(AJ1221="u",VLOOKUP(AM1221,UpHill!$A$1:$D$35,3),IF(AJ1221="d",VLOOKUP(AM1221,DownHill!$A$3:$D$29,3),IF(AJ1221="f",VLOOKUP(AM1221,FlatUnd!$A$2:$D$30,3),IF(AJ1221="t",VLOOKUP(AM1221,TimeAdd!$A$1:$D$18,3),IF(AJ1221="l",VLOOKUP(AM1221,SLimit!$A$1:$D$8,3),AO1220)))))),AO1220)</f>
        <v>41</v>
      </c>
      <c r="AP1221" s="53">
        <f>IF(AJ1221&lt;&gt;"",IF(AJ1221="o",VLOOKUP(AM1221,OpenSect!$A$1:$D$11,4),IF(AJ1221="u",VLOOKUP(AM1221,UpHill!$A$1:$D$35,4),IF(AJ1221="d",VLOOKUP(AM1221,DownHill!$A$3:$D$29,4),IF(AJ1221="f",VLOOKUP(AM1221,FlatUnd!$A$2:$D$30,4),IF(AJ1221="t",VLOOKUP(AM1221,TimeAdd!$A$1:$D$18,4),IF(AJ1221="l",VLOOKUP(AM1221,SLimit!$A$1:$D$8,4),AP1220)))))),AP1220)</f>
        <v>47</v>
      </c>
      <c r="AQ1221" s="53">
        <v>40</v>
      </c>
      <c r="AR1221" s="54" t="str">
        <f t="shared" si="1863"/>
        <v>40  Speed limit. Warning - Speed bumps.</v>
      </c>
      <c r="AS1221" s="55"/>
      <c r="AT1221" s="55"/>
      <c r="AU1221" s="56" t="e">
        <f>IF(GroupStTimes!$A$8=0,MIN(CB1221,CD1221,CF1221),MIN(BZ1221,CB1221,CD1221,CF1221))</f>
        <v>#NUM!</v>
      </c>
      <c r="AV1221" s="56" t="e">
        <f>IF(GroupStTimes!$A$8=0,MAX(CC1221,CE1221,CG1221),MAX(CA1221,CC1221,CE1221,CG1221))</f>
        <v>#NUM!</v>
      </c>
      <c r="AW1221" s="57" t="str">
        <f t="shared" si="1864"/>
        <v/>
      </c>
      <c r="AX1221" s="58" t="str">
        <f t="shared" si="1865"/>
        <v/>
      </c>
      <c r="AY1221" s="58" t="str">
        <f t="shared" si="1866"/>
        <v/>
      </c>
      <c r="AZ1221" s="31">
        <f t="shared" si="1867"/>
        <v>328.87</v>
      </c>
      <c r="BA1221" s="59" t="e">
        <f t="shared" si="1868"/>
        <v>#NUM!</v>
      </c>
      <c r="BB1221" s="59" t="e">
        <f t="shared" si="1869"/>
        <v>#NUM!</v>
      </c>
      <c r="BC1221" s="59" t="e">
        <f t="shared" si="1870"/>
        <v>#NUM!</v>
      </c>
      <c r="BD1221" s="59" t="e">
        <f t="shared" si="1871"/>
        <v>#NUM!</v>
      </c>
      <c r="BE1221" s="59" t="e">
        <f t="shared" si="1872"/>
        <v>#NUM!</v>
      </c>
      <c r="BF1221" s="59" t="e">
        <f t="shared" si="1873"/>
        <v>#NUM!</v>
      </c>
      <c r="BG1221" s="59" t="e">
        <f t="shared" si="1874"/>
        <v>#NUM!</v>
      </c>
      <c r="BH1221" s="59" t="e">
        <f t="shared" si="1875"/>
        <v>#NUM!</v>
      </c>
      <c r="BI1221" s="31">
        <f t="shared" si="1876"/>
        <v>5.3000000000000114</v>
      </c>
      <c r="BJ1221" s="61">
        <f t="shared" si="1877"/>
        <v>0.17666666666666705</v>
      </c>
      <c r="BK1221" s="61">
        <f t="shared" si="1878"/>
        <v>0.15142857142857175</v>
      </c>
      <c r="BL1221" s="61">
        <f t="shared" si="1879"/>
        <v>0.12926829268292711</v>
      </c>
      <c r="BM1221" s="61">
        <f t="shared" si="1880"/>
        <v>0.11276595744680876</v>
      </c>
      <c r="BN1221" s="62">
        <f t="shared" si="1881"/>
        <v>0</v>
      </c>
      <c r="BO1221" s="62">
        <f t="shared" si="1882"/>
        <v>10</v>
      </c>
      <c r="BP1221" s="62">
        <f t="shared" si="1883"/>
        <v>36</v>
      </c>
      <c r="BQ1221" s="62">
        <f t="shared" si="1884"/>
        <v>0</v>
      </c>
      <c r="BR1221" s="62">
        <f t="shared" si="1885"/>
        <v>9</v>
      </c>
      <c r="BS1221" s="62">
        <f t="shared" si="1886"/>
        <v>5</v>
      </c>
      <c r="BT1221" s="62">
        <f t="shared" si="1887"/>
        <v>0</v>
      </c>
      <c r="BU1221" s="62">
        <f t="shared" si="1888"/>
        <v>7</v>
      </c>
      <c r="BV1221" s="62">
        <f t="shared" si="1889"/>
        <v>45</v>
      </c>
      <c r="BW1221" s="62">
        <f t="shared" si="1890"/>
        <v>0</v>
      </c>
      <c r="BX1221" s="62">
        <f t="shared" si="1891"/>
        <v>6</v>
      </c>
      <c r="BY1221" s="62">
        <f t="shared" si="1892"/>
        <v>46</v>
      </c>
      <c r="BZ1221" s="63" t="e">
        <f t="shared" si="1893"/>
        <v>#NUM!</v>
      </c>
      <c r="CA1221" s="63" t="e">
        <f t="shared" si="1894"/>
        <v>#NUM!</v>
      </c>
      <c r="CB1221" s="63" t="e">
        <f t="shared" si="1895"/>
        <v>#NUM!</v>
      </c>
      <c r="CC1221" s="63" t="e">
        <f t="shared" si="1896"/>
        <v>#NUM!</v>
      </c>
      <c r="CD1221" s="63" t="e">
        <f t="shared" si="1897"/>
        <v>#NUM!</v>
      </c>
      <c r="CE1221" s="63" t="e">
        <f t="shared" si="1898"/>
        <v>#NUM!</v>
      </c>
      <c r="CF1221" s="63" t="e">
        <f t="shared" si="1899"/>
        <v>#NUM!</v>
      </c>
      <c r="CG1221" s="63" t="e">
        <f t="shared" si="1900"/>
        <v>#NUM!</v>
      </c>
    </row>
    <row r="1222" spans="4:85" ht="26.25" customHeight="1" x14ac:dyDescent="0.25">
      <c r="G1222" s="78">
        <v>334.17</v>
      </c>
      <c r="H1222" s="41">
        <f t="shared" si="1851"/>
        <v>334.26</v>
      </c>
      <c r="I1222" s="42">
        <f t="shared" si="1901"/>
        <v>334.17</v>
      </c>
      <c r="J1222" s="43">
        <f t="shared" si="1852"/>
        <v>-3.491236995140719E-4</v>
      </c>
      <c r="K1222" s="44">
        <f t="shared" si="1853"/>
        <v>-0.1166666666666174</v>
      </c>
      <c r="L1222" s="76" t="s">
        <v>585</v>
      </c>
      <c r="M1222" s="127"/>
      <c r="N1222" s="46">
        <f t="shared" si="1854"/>
        <v>334.28666666666663</v>
      </c>
      <c r="O1222" s="46"/>
      <c r="P1222" s="37">
        <v>334.26</v>
      </c>
      <c r="Q1222" s="46">
        <f t="shared" si="1903"/>
        <v>8.0000000000000016E-2</v>
      </c>
      <c r="R1222" s="40">
        <v>334.21999999999997</v>
      </c>
      <c r="S1222" s="78"/>
      <c r="T1222" s="78">
        <v>334.3</v>
      </c>
      <c r="U1222" s="47" t="str">
        <f t="shared" si="1855"/>
        <v/>
      </c>
      <c r="V1222" s="47" t="str">
        <f t="shared" si="1856"/>
        <v/>
      </c>
      <c r="W1222" s="50"/>
      <c r="X1222" s="50"/>
      <c r="Y1222" s="50"/>
      <c r="Z1222" s="50"/>
      <c r="AA1222" s="50"/>
      <c r="AB1222" s="50"/>
      <c r="AC1222" s="50"/>
      <c r="AD1222" s="50"/>
      <c r="AE1222" s="51" t="str">
        <f t="shared" si="1857"/>
        <v/>
      </c>
      <c r="AF1222" s="51" t="str">
        <f t="shared" si="1858"/>
        <v/>
      </c>
      <c r="AG1222" s="51" t="str">
        <f t="shared" si="1859"/>
        <v/>
      </c>
      <c r="AH1222" s="51" t="str">
        <f t="shared" si="1860"/>
        <v/>
      </c>
      <c r="AI1222" s="52">
        <f t="shared" si="1861"/>
        <v>334.26</v>
      </c>
      <c r="AJ1222" s="82"/>
      <c r="AK1222" s="53"/>
      <c r="AL1222" s="52"/>
      <c r="AM1222" s="53">
        <f t="shared" si="1862"/>
        <v>30</v>
      </c>
      <c r="AN1222" s="53">
        <f>IF(AJ1222&lt;&gt;"",IF(AJ1222="o",VLOOKUP(AM1222,OpenSect!$A$1:$D$11,2),IF(AJ1222="u",VLOOKUP(AM1222,UpHill!$A$1:$D$35,2),IF(AJ1222="d",VLOOKUP(AM1222,DownHill!$A$3:$D$29,2),IF(AJ1222="f",VLOOKUP(AM1222,FlatUnd!$A$2:$D$30,2),IF(AJ1222="t",VLOOKUP(AM1222,TimeAdd!$A$1:$D$176,2),IF(AJ1222="l",VLOOKUP(AM1222,SLimit!$A$1:$D$8,2),AN1221)))))),AN1221)</f>
        <v>35</v>
      </c>
      <c r="AO1222" s="53">
        <f>IF(AJ1222&lt;&gt;"",IF(AJ1222="o",VLOOKUP(AM1222,OpenSect!$A$1:$D$11,3),IF(AJ1222="u",VLOOKUP(AM1222,UpHill!$A$1:$D$35,3),IF(AJ1222="d",VLOOKUP(AM1222,DownHill!$A$3:$D$29,3),IF(AJ1222="f",VLOOKUP(AM1222,FlatUnd!$A$2:$D$30,3),IF(AJ1222="t",VLOOKUP(AM1222,TimeAdd!$A$1:$D$18,3),IF(AJ1222="l",VLOOKUP(AM1222,SLimit!$A$1:$D$8,3),AO1221)))))),AO1221)</f>
        <v>41</v>
      </c>
      <c r="AP1222" s="53">
        <f>IF(AJ1222&lt;&gt;"",IF(AJ1222="o",VLOOKUP(AM1222,OpenSect!$A$1:$D$11,4),IF(AJ1222="u",VLOOKUP(AM1222,UpHill!$A$1:$D$35,4),IF(AJ1222="d",VLOOKUP(AM1222,DownHill!$A$3:$D$29,4),IF(AJ1222="f",VLOOKUP(AM1222,FlatUnd!$A$2:$D$30,4),IF(AJ1222="t",VLOOKUP(AM1222,TimeAdd!$A$1:$D$18,4),IF(AJ1222="l",VLOOKUP(AM1222,SLimit!$A$1:$D$8,4),AP1221)))))),AP1221)</f>
        <v>47</v>
      </c>
      <c r="AQ1222" s="53">
        <v>40</v>
      </c>
      <c r="AR1222" s="54" t="str">
        <f t="shared" si="1863"/>
        <v xml:space="preserve"> Warning - Side road junction{ right}.</v>
      </c>
      <c r="AS1222" s="55"/>
      <c r="AT1222" s="55"/>
      <c r="AU1222" s="56" t="e">
        <f>IF(GroupStTimes!$A$8=0,MIN(CB1222,CD1222,CF1222),MIN(BZ1222,CB1222,CD1222,CF1222))</f>
        <v>#NUM!</v>
      </c>
      <c r="AV1222" s="56" t="e">
        <f>IF(GroupStTimes!$A$8=0,MAX(CC1222,CE1222,CG1222),MAX(CA1222,CC1222,CE1222,CG1222))</f>
        <v>#NUM!</v>
      </c>
      <c r="AW1222" s="57" t="str">
        <f t="shared" si="1864"/>
        <v/>
      </c>
      <c r="AX1222" s="58" t="str">
        <f t="shared" si="1865"/>
        <v/>
      </c>
      <c r="AY1222" s="58" t="str">
        <f t="shared" si="1866"/>
        <v/>
      </c>
      <c r="AZ1222" s="31">
        <f t="shared" si="1867"/>
        <v>328.87</v>
      </c>
      <c r="BA1222" s="59" t="e">
        <f t="shared" si="1868"/>
        <v>#NUM!</v>
      </c>
      <c r="BB1222" s="59" t="e">
        <f t="shared" si="1869"/>
        <v>#NUM!</v>
      </c>
      <c r="BC1222" s="59" t="e">
        <f t="shared" si="1870"/>
        <v>#NUM!</v>
      </c>
      <c r="BD1222" s="59" t="e">
        <f t="shared" si="1871"/>
        <v>#NUM!</v>
      </c>
      <c r="BE1222" s="59" t="e">
        <f t="shared" si="1872"/>
        <v>#NUM!</v>
      </c>
      <c r="BF1222" s="59" t="e">
        <f t="shared" si="1873"/>
        <v>#NUM!</v>
      </c>
      <c r="BG1222" s="59" t="e">
        <f t="shared" si="1874"/>
        <v>#NUM!</v>
      </c>
      <c r="BH1222" s="59" t="e">
        <f t="shared" si="1875"/>
        <v>#NUM!</v>
      </c>
      <c r="BI1222" s="31">
        <f t="shared" si="1876"/>
        <v>5.3899999999999864</v>
      </c>
      <c r="BJ1222" s="61">
        <f t="shared" si="1877"/>
        <v>0.17966666666666622</v>
      </c>
      <c r="BK1222" s="61">
        <f t="shared" si="1878"/>
        <v>0.15399999999999961</v>
      </c>
      <c r="BL1222" s="61">
        <f t="shared" si="1879"/>
        <v>0.13146341463414601</v>
      </c>
      <c r="BM1222" s="61">
        <f t="shared" si="1880"/>
        <v>0.1146808510638295</v>
      </c>
      <c r="BN1222" s="62">
        <f t="shared" si="1881"/>
        <v>0</v>
      </c>
      <c r="BO1222" s="62">
        <f t="shared" si="1882"/>
        <v>10</v>
      </c>
      <c r="BP1222" s="62">
        <f t="shared" si="1883"/>
        <v>47</v>
      </c>
      <c r="BQ1222" s="62">
        <f t="shared" si="1884"/>
        <v>0</v>
      </c>
      <c r="BR1222" s="62">
        <f t="shared" si="1885"/>
        <v>9</v>
      </c>
      <c r="BS1222" s="62">
        <f t="shared" si="1886"/>
        <v>14</v>
      </c>
      <c r="BT1222" s="62">
        <f t="shared" si="1887"/>
        <v>0</v>
      </c>
      <c r="BU1222" s="62">
        <f t="shared" si="1888"/>
        <v>7</v>
      </c>
      <c r="BV1222" s="62">
        <f t="shared" si="1889"/>
        <v>53</v>
      </c>
      <c r="BW1222" s="62">
        <f t="shared" si="1890"/>
        <v>0</v>
      </c>
      <c r="BX1222" s="62">
        <f t="shared" si="1891"/>
        <v>6</v>
      </c>
      <c r="BY1222" s="62">
        <f t="shared" si="1892"/>
        <v>53</v>
      </c>
      <c r="BZ1222" s="63" t="e">
        <f t="shared" si="1893"/>
        <v>#NUM!</v>
      </c>
      <c r="CA1222" s="63" t="e">
        <f t="shared" si="1894"/>
        <v>#NUM!</v>
      </c>
      <c r="CB1222" s="63" t="e">
        <f t="shared" si="1895"/>
        <v>#NUM!</v>
      </c>
      <c r="CC1222" s="63" t="e">
        <f t="shared" si="1896"/>
        <v>#NUM!</v>
      </c>
      <c r="CD1222" s="63" t="e">
        <f t="shared" si="1897"/>
        <v>#NUM!</v>
      </c>
      <c r="CE1222" s="63" t="e">
        <f t="shared" si="1898"/>
        <v>#NUM!</v>
      </c>
      <c r="CF1222" s="63" t="e">
        <f t="shared" si="1899"/>
        <v>#NUM!</v>
      </c>
      <c r="CG1222" s="63" t="e">
        <f t="shared" si="1900"/>
        <v>#NUM!</v>
      </c>
    </row>
    <row r="1223" spans="4:85" ht="26.25" customHeight="1" x14ac:dyDescent="0.25">
      <c r="G1223" s="78">
        <v>334.24</v>
      </c>
      <c r="H1223" s="41">
        <f t="shared" si="1851"/>
        <v>334.32</v>
      </c>
      <c r="I1223" s="42">
        <f t="shared" si="1901"/>
        <v>334.24</v>
      </c>
      <c r="J1223" s="43">
        <f t="shared" si="1852"/>
        <v>-3.2910483484925097E-4</v>
      </c>
      <c r="K1223" s="44">
        <f t="shared" si="1853"/>
        <v>-0.11000000000001364</v>
      </c>
      <c r="L1223" s="76" t="s">
        <v>545</v>
      </c>
      <c r="M1223" s="127"/>
      <c r="N1223" s="46">
        <f t="shared" si="1854"/>
        <v>334.35</v>
      </c>
      <c r="O1223" s="46"/>
      <c r="P1223" s="37">
        <v>334.32</v>
      </c>
      <c r="Q1223" s="46">
        <f t="shared" si="1903"/>
        <v>8.0000000000000016E-2</v>
      </c>
      <c r="R1223" s="40">
        <v>334.29</v>
      </c>
      <c r="S1223" s="78"/>
      <c r="T1223" s="78">
        <v>334.36</v>
      </c>
      <c r="U1223" s="47" t="str">
        <f t="shared" si="1855"/>
        <v/>
      </c>
      <c r="V1223" s="47" t="str">
        <f t="shared" si="1856"/>
        <v/>
      </c>
      <c r="W1223" s="50"/>
      <c r="X1223" s="50"/>
      <c r="Y1223" s="50"/>
      <c r="Z1223" s="50"/>
      <c r="AA1223" s="50"/>
      <c r="AB1223" s="50"/>
      <c r="AC1223" s="50"/>
      <c r="AD1223" s="50"/>
      <c r="AE1223" s="51" t="str">
        <f t="shared" si="1857"/>
        <v/>
      </c>
      <c r="AF1223" s="51" t="str">
        <f t="shared" si="1858"/>
        <v/>
      </c>
      <c r="AG1223" s="51" t="str">
        <f t="shared" si="1859"/>
        <v/>
      </c>
      <c r="AH1223" s="51" t="str">
        <f t="shared" si="1860"/>
        <v/>
      </c>
      <c r="AI1223" s="52">
        <f t="shared" si="1861"/>
        <v>334.32</v>
      </c>
      <c r="AJ1223" s="82"/>
      <c r="AK1223" s="53"/>
      <c r="AL1223" s="52"/>
      <c r="AM1223" s="53">
        <f t="shared" si="1862"/>
        <v>30</v>
      </c>
      <c r="AN1223" s="53">
        <f>IF(AJ1223&lt;&gt;"",IF(AJ1223="o",VLOOKUP(AM1223,OpenSect!$A$1:$D$11,2),IF(AJ1223="u",VLOOKUP(AM1223,UpHill!$A$1:$D$35,2),IF(AJ1223="d",VLOOKUP(AM1223,DownHill!$A$3:$D$29,2),IF(AJ1223="f",VLOOKUP(AM1223,FlatUnd!$A$2:$D$30,2),IF(AJ1223="t",VLOOKUP(AM1223,TimeAdd!$A$1:$D$176,2),IF(AJ1223="l",VLOOKUP(AM1223,SLimit!$A$1:$D$8,2),AN1222)))))),AN1222)</f>
        <v>35</v>
      </c>
      <c r="AO1223" s="53">
        <f>IF(AJ1223&lt;&gt;"",IF(AJ1223="o",VLOOKUP(AM1223,OpenSect!$A$1:$D$11,3),IF(AJ1223="u",VLOOKUP(AM1223,UpHill!$A$1:$D$35,3),IF(AJ1223="d",VLOOKUP(AM1223,DownHill!$A$3:$D$29,3),IF(AJ1223="f",VLOOKUP(AM1223,FlatUnd!$A$2:$D$30,3),IF(AJ1223="t",VLOOKUP(AM1223,TimeAdd!$A$1:$D$18,3),IF(AJ1223="l",VLOOKUP(AM1223,SLimit!$A$1:$D$8,3),AO1222)))))),AO1222)</f>
        <v>41</v>
      </c>
      <c r="AP1223" s="53">
        <f>IF(AJ1223&lt;&gt;"",IF(AJ1223="o",VLOOKUP(AM1223,OpenSect!$A$1:$D$11,4),IF(AJ1223="u",VLOOKUP(AM1223,UpHill!$A$1:$D$35,4),IF(AJ1223="d",VLOOKUP(AM1223,DownHill!$A$3:$D$29,4),IF(AJ1223="f",VLOOKUP(AM1223,FlatUnd!$A$2:$D$30,4),IF(AJ1223="t",VLOOKUP(AM1223,TimeAdd!$A$1:$D$18,4),IF(AJ1223="l",VLOOKUP(AM1223,SLimit!$A$1:$D$8,4),AP1222)))))),AP1222)</f>
        <v>47</v>
      </c>
      <c r="AQ1223" s="53">
        <v>40</v>
      </c>
      <c r="AR1223" s="54" t="str">
        <f t="shared" si="1863"/>
        <v xml:space="preserve">Warning -  Pedestrians.  </v>
      </c>
      <c r="AS1223" s="55"/>
      <c r="AT1223" s="55"/>
      <c r="AU1223" s="56" t="e">
        <f>IF(GroupStTimes!$A$8=0,MIN(CB1223,CD1223,CF1223),MIN(BZ1223,CB1223,CD1223,CF1223))</f>
        <v>#NUM!</v>
      </c>
      <c r="AV1223" s="56" t="e">
        <f>IF(GroupStTimes!$A$8=0,MAX(CC1223,CE1223,CG1223),MAX(CA1223,CC1223,CE1223,CG1223))</f>
        <v>#NUM!</v>
      </c>
      <c r="AW1223" s="57" t="str">
        <f t="shared" si="1864"/>
        <v/>
      </c>
      <c r="AX1223" s="58" t="str">
        <f t="shared" si="1865"/>
        <v/>
      </c>
      <c r="AY1223" s="58" t="str">
        <f t="shared" si="1866"/>
        <v/>
      </c>
      <c r="AZ1223" s="31">
        <f t="shared" si="1867"/>
        <v>328.87</v>
      </c>
      <c r="BA1223" s="59" t="e">
        <f t="shared" si="1868"/>
        <v>#NUM!</v>
      </c>
      <c r="BB1223" s="59" t="e">
        <f t="shared" si="1869"/>
        <v>#NUM!</v>
      </c>
      <c r="BC1223" s="59" t="e">
        <f t="shared" si="1870"/>
        <v>#NUM!</v>
      </c>
      <c r="BD1223" s="59" t="e">
        <f t="shared" si="1871"/>
        <v>#NUM!</v>
      </c>
      <c r="BE1223" s="59" t="e">
        <f t="shared" si="1872"/>
        <v>#NUM!</v>
      </c>
      <c r="BF1223" s="59" t="e">
        <f t="shared" si="1873"/>
        <v>#NUM!</v>
      </c>
      <c r="BG1223" s="59" t="e">
        <f t="shared" si="1874"/>
        <v>#NUM!</v>
      </c>
      <c r="BH1223" s="59" t="e">
        <f t="shared" si="1875"/>
        <v>#NUM!</v>
      </c>
      <c r="BI1223" s="31">
        <f t="shared" si="1876"/>
        <v>5.4499999999999886</v>
      </c>
      <c r="BJ1223" s="61">
        <f t="shared" si="1877"/>
        <v>0.18166666666666628</v>
      </c>
      <c r="BK1223" s="61">
        <f t="shared" si="1878"/>
        <v>0.15571428571428539</v>
      </c>
      <c r="BL1223" s="61">
        <f t="shared" si="1879"/>
        <v>0.13292682926829241</v>
      </c>
      <c r="BM1223" s="61">
        <f t="shared" si="1880"/>
        <v>0.1159574468085104</v>
      </c>
      <c r="BN1223" s="62">
        <f t="shared" si="1881"/>
        <v>0</v>
      </c>
      <c r="BO1223" s="62">
        <f t="shared" si="1882"/>
        <v>10</v>
      </c>
      <c r="BP1223" s="62">
        <f t="shared" si="1883"/>
        <v>54</v>
      </c>
      <c r="BQ1223" s="62">
        <f t="shared" si="1884"/>
        <v>0</v>
      </c>
      <c r="BR1223" s="62">
        <f t="shared" si="1885"/>
        <v>9</v>
      </c>
      <c r="BS1223" s="62">
        <f t="shared" si="1886"/>
        <v>21</v>
      </c>
      <c r="BT1223" s="62">
        <f t="shared" si="1887"/>
        <v>0</v>
      </c>
      <c r="BU1223" s="62">
        <f t="shared" si="1888"/>
        <v>7</v>
      </c>
      <c r="BV1223" s="62">
        <f t="shared" si="1889"/>
        <v>59</v>
      </c>
      <c r="BW1223" s="62">
        <f t="shared" si="1890"/>
        <v>0</v>
      </c>
      <c r="BX1223" s="62">
        <f t="shared" si="1891"/>
        <v>6</v>
      </c>
      <c r="BY1223" s="62">
        <f t="shared" si="1892"/>
        <v>57</v>
      </c>
      <c r="BZ1223" s="63" t="e">
        <f t="shared" si="1893"/>
        <v>#NUM!</v>
      </c>
      <c r="CA1223" s="63" t="e">
        <f t="shared" si="1894"/>
        <v>#NUM!</v>
      </c>
      <c r="CB1223" s="63" t="e">
        <f t="shared" si="1895"/>
        <v>#NUM!</v>
      </c>
      <c r="CC1223" s="63" t="e">
        <f t="shared" si="1896"/>
        <v>#NUM!</v>
      </c>
      <c r="CD1223" s="63" t="e">
        <f t="shared" si="1897"/>
        <v>#NUM!</v>
      </c>
      <c r="CE1223" s="63" t="e">
        <f t="shared" si="1898"/>
        <v>#NUM!</v>
      </c>
      <c r="CF1223" s="63" t="e">
        <f t="shared" si="1899"/>
        <v>#NUM!</v>
      </c>
      <c r="CG1223" s="63" t="e">
        <f t="shared" si="1900"/>
        <v>#NUM!</v>
      </c>
    </row>
    <row r="1224" spans="4:85" ht="26.25" customHeight="1" x14ac:dyDescent="0.25">
      <c r="D1224" s="37">
        <v>41</v>
      </c>
      <c r="G1224" s="78">
        <v>334.9</v>
      </c>
      <c r="H1224" s="41">
        <f t="shared" si="1851"/>
        <v>334.99</v>
      </c>
      <c r="I1224" s="42">
        <f t="shared" si="1901"/>
        <v>334.9</v>
      </c>
      <c r="J1224" s="43">
        <f t="shared" si="1852"/>
        <v>-3.5831591519858033E-4</v>
      </c>
      <c r="K1224" s="44">
        <f t="shared" si="1853"/>
        <v>-0.12000000000000455</v>
      </c>
      <c r="L1224" s="76" t="s">
        <v>586</v>
      </c>
      <c r="M1224" s="127"/>
      <c r="N1224" s="46">
        <f t="shared" si="1854"/>
        <v>335.02</v>
      </c>
      <c r="O1224" s="46"/>
      <c r="P1224" s="37">
        <v>334.99</v>
      </c>
      <c r="Q1224" s="46">
        <f t="shared" si="1903"/>
        <v>8.0000000000000016E-2</v>
      </c>
      <c r="R1224" s="66">
        <v>334.96</v>
      </c>
      <c r="S1224" s="78"/>
      <c r="T1224" s="78">
        <v>335.03</v>
      </c>
      <c r="U1224" s="47" t="str">
        <f t="shared" si="1855"/>
        <v/>
      </c>
      <c r="V1224" s="47" t="str">
        <f t="shared" si="1856"/>
        <v/>
      </c>
      <c r="W1224" s="50"/>
      <c r="X1224" s="50"/>
      <c r="Y1224" s="50"/>
      <c r="Z1224" s="50"/>
      <c r="AA1224" s="50"/>
      <c r="AB1224" s="50"/>
      <c r="AC1224" s="50"/>
      <c r="AD1224" s="50"/>
      <c r="AE1224" s="51" t="str">
        <f t="shared" si="1857"/>
        <v/>
      </c>
      <c r="AF1224" s="51" t="str">
        <f t="shared" si="1858"/>
        <v/>
      </c>
      <c r="AG1224" s="51" t="str">
        <f t="shared" si="1859"/>
        <v/>
      </c>
      <c r="AH1224" s="51">
        <f t="shared" si="1860"/>
        <v>41</v>
      </c>
      <c r="AI1224" s="52">
        <f t="shared" si="1861"/>
        <v>334.99</v>
      </c>
      <c r="AJ1224" s="82" t="s">
        <v>184</v>
      </c>
      <c r="AK1224" s="53"/>
      <c r="AL1224" s="52"/>
      <c r="AM1224" s="53">
        <f t="shared" si="1862"/>
        <v>41</v>
      </c>
      <c r="AN1224" s="53">
        <f>IF(AJ1224&lt;&gt;"",IF(AJ1224="o",VLOOKUP(AM1224,OpenSect!$A$1:$D$11,2),IF(AJ1224="u",VLOOKUP(AM1224,UpHill!$A$1:$D$35,2),IF(AJ1224="d",VLOOKUP(AM1224,DownHill!$A$3:$D$29,2),IF(AJ1224="f",VLOOKUP(AM1224,FlatUnd!$A$2:$D$30,2),IF(AJ1224="t",VLOOKUP(AM1224,TimeAdd!$A$1:$D$176,2),IF(AJ1224="l",VLOOKUP(AM1224,SLimit!$A$1:$D$8,2),AN1223)))))),AN1223)</f>
        <v>49</v>
      </c>
      <c r="AO1224" s="53">
        <f>IF(AJ1224&lt;&gt;"",IF(AJ1224="o",VLOOKUP(AM1224,OpenSect!$A$1:$D$11,3),IF(AJ1224="u",VLOOKUP(AM1224,UpHill!$A$1:$D$35,3),IF(AJ1224="d",VLOOKUP(AM1224,DownHill!$A$3:$D$29,3),IF(AJ1224="f",VLOOKUP(AM1224,FlatUnd!$A$2:$D$30,3),IF(AJ1224="t",VLOOKUP(AM1224,TimeAdd!$A$1:$D$18,3),IF(AJ1224="l",VLOOKUP(AM1224,SLimit!$A$1:$D$8,3),AO1223)))))),AO1223)</f>
        <v>59</v>
      </c>
      <c r="AP1224" s="53">
        <f>IF(AJ1224&lt;&gt;"",IF(AJ1224="o",VLOOKUP(AM1224,OpenSect!$A$1:$D$11,4),IF(AJ1224="u",VLOOKUP(AM1224,UpHill!$A$1:$D$35,4),IF(AJ1224="d",VLOOKUP(AM1224,DownHill!$A$3:$D$29,4),IF(AJ1224="f",VLOOKUP(AM1224,FlatUnd!$A$2:$D$30,4),IF(AJ1224="t",VLOOKUP(AM1224,TimeAdd!$A$1:$D$18,4),IF(AJ1224="l",VLOOKUP(AM1224,SLimit!$A$1:$D$8,4),AP1223)))))),AP1223)</f>
        <v>68</v>
      </c>
      <c r="AQ1224" s="53"/>
      <c r="AR1224" s="54" t="str">
        <f t="shared" si="1863"/>
        <v>Big Thorn Tree.  SOR on road.  START of REGULARITY.</v>
      </c>
      <c r="AS1224" s="55"/>
      <c r="AT1224" s="55"/>
      <c r="AU1224" s="56" t="e">
        <f>IF(GroupStTimes!$A$8=0,MIN(CB1224,CD1224,CF1224),MIN(BZ1224,CB1224,CD1224,CF1224))</f>
        <v>#NUM!</v>
      </c>
      <c r="AV1224" s="56" t="e">
        <f>IF(GroupStTimes!$A$8=0,MAX(CC1224,CE1224,CG1224),MAX(CA1224,CC1224,CE1224,CG1224))</f>
        <v>#NUM!</v>
      </c>
      <c r="AW1224" s="57" t="str">
        <f t="shared" si="1864"/>
        <v/>
      </c>
      <c r="AX1224" s="58" t="str">
        <f t="shared" si="1865"/>
        <v/>
      </c>
      <c r="AY1224" s="58" t="str">
        <f t="shared" si="1866"/>
        <v/>
      </c>
      <c r="AZ1224" s="31">
        <f t="shared" si="1867"/>
        <v>328.87</v>
      </c>
      <c r="BA1224" s="59" t="e">
        <f t="shared" si="1868"/>
        <v>#NUM!</v>
      </c>
      <c r="BB1224" s="59" t="e">
        <f t="shared" si="1869"/>
        <v>#NUM!</v>
      </c>
      <c r="BC1224" s="59" t="e">
        <f t="shared" si="1870"/>
        <v>#NUM!</v>
      </c>
      <c r="BD1224" s="59" t="e">
        <f t="shared" si="1871"/>
        <v>#NUM!</v>
      </c>
      <c r="BE1224" s="59" t="e">
        <f t="shared" si="1872"/>
        <v>#NUM!</v>
      </c>
      <c r="BF1224" s="59" t="e">
        <f t="shared" si="1873"/>
        <v>#NUM!</v>
      </c>
      <c r="BG1224" s="59" t="e">
        <f t="shared" si="1874"/>
        <v>#NUM!</v>
      </c>
      <c r="BH1224" s="59" t="e">
        <f t="shared" si="1875"/>
        <v>#NUM!</v>
      </c>
      <c r="BI1224" s="31">
        <f t="shared" si="1876"/>
        <v>6.1200000000000045</v>
      </c>
      <c r="BJ1224" s="61">
        <f t="shared" si="1877"/>
        <v>0.20400000000000015</v>
      </c>
      <c r="BK1224" s="61">
        <f t="shared" si="1878"/>
        <v>0.17485714285714299</v>
      </c>
      <c r="BL1224" s="61">
        <f t="shared" si="1879"/>
        <v>0.14926829268292693</v>
      </c>
      <c r="BM1224" s="61">
        <f t="shared" si="1880"/>
        <v>0.13021276595744691</v>
      </c>
      <c r="BN1224" s="62">
        <f t="shared" si="1881"/>
        <v>0</v>
      </c>
      <c r="BO1224" s="62">
        <f t="shared" si="1882"/>
        <v>12</v>
      </c>
      <c r="BP1224" s="62">
        <f t="shared" si="1883"/>
        <v>14</v>
      </c>
      <c r="BQ1224" s="62">
        <f t="shared" si="1884"/>
        <v>0</v>
      </c>
      <c r="BR1224" s="62">
        <f t="shared" si="1885"/>
        <v>10</v>
      </c>
      <c r="BS1224" s="62">
        <f t="shared" si="1886"/>
        <v>29</v>
      </c>
      <c r="BT1224" s="62">
        <f t="shared" si="1887"/>
        <v>0</v>
      </c>
      <c r="BU1224" s="62">
        <f t="shared" si="1888"/>
        <v>8</v>
      </c>
      <c r="BV1224" s="62">
        <f t="shared" si="1889"/>
        <v>57</v>
      </c>
      <c r="BW1224" s="62">
        <f t="shared" si="1890"/>
        <v>0</v>
      </c>
      <c r="BX1224" s="62">
        <f t="shared" si="1891"/>
        <v>7</v>
      </c>
      <c r="BY1224" s="62">
        <f t="shared" si="1892"/>
        <v>49</v>
      </c>
      <c r="BZ1224" s="63" t="e">
        <f t="shared" si="1893"/>
        <v>#NUM!</v>
      </c>
      <c r="CA1224" s="63" t="e">
        <f t="shared" si="1894"/>
        <v>#NUM!</v>
      </c>
      <c r="CB1224" s="63" t="e">
        <f t="shared" si="1895"/>
        <v>#NUM!</v>
      </c>
      <c r="CC1224" s="63" t="e">
        <f t="shared" si="1896"/>
        <v>#NUM!</v>
      </c>
      <c r="CD1224" s="63" t="e">
        <f t="shared" si="1897"/>
        <v>#NUM!</v>
      </c>
      <c r="CE1224" s="63" t="e">
        <f t="shared" si="1898"/>
        <v>#NUM!</v>
      </c>
      <c r="CF1224" s="63" t="e">
        <f t="shared" si="1899"/>
        <v>#NUM!</v>
      </c>
      <c r="CG1224" s="63" t="e">
        <f t="shared" si="1900"/>
        <v>#NUM!</v>
      </c>
    </row>
    <row r="1225" spans="4:85" ht="26.25" customHeight="1" x14ac:dyDescent="0.25">
      <c r="G1225" s="78">
        <v>335.41</v>
      </c>
      <c r="H1225" s="41">
        <f t="shared" ref="H1225:H1236" si="1904">ROUND(IF(G1225="",N1225,IF(P1225="",I1225,IF(R1225="",(I1225+(P1225+O1225))/2,IF(T1225="",(I1225+(P1225+O1225)+(R1225+Q1225))/3,(I1225+(P1225+O1225)+(R1225+Q1225)+(T1225+S1225))/4)))),2)</f>
        <v>335.5</v>
      </c>
      <c r="I1225" s="42">
        <f t="shared" si="1901"/>
        <v>335.41</v>
      </c>
      <c r="J1225" s="43">
        <f t="shared" ref="J1225:J1236" si="1905">IF(N1225="","",IF((I1225-$I$4)=0,0,((I1225-$I$4-(N1225-$N$4))/(I1225-$I$4))))</f>
        <v>-3.5777108613323303E-4</v>
      </c>
      <c r="K1225" s="44">
        <f t="shared" ref="K1225:K1236" si="1906">(I1225-$I$5)-(N1225-$N$5)</f>
        <v>-0.1199999999999477</v>
      </c>
      <c r="L1225" s="76" t="s">
        <v>587</v>
      </c>
      <c r="M1225" s="127"/>
      <c r="N1225" s="46">
        <f t="shared" ref="N1225:N1236" si="1907">IF(P1225="",((I1225-I1224)+H1224),IF(R1225="",(P1225+O1225),IF(T1225="",((P1225+O1225)+(R1225+Q1225))/2,((P1225+O1225)+(R1225+Q1225)+(T1225+S1225))/3)))</f>
        <v>335.53</v>
      </c>
      <c r="O1225" s="46"/>
      <c r="P1225" s="37">
        <v>335.5</v>
      </c>
      <c r="Q1225" s="46">
        <f t="shared" si="1903"/>
        <v>8.0000000000000016E-2</v>
      </c>
      <c r="R1225" s="40">
        <v>335.47</v>
      </c>
      <c r="S1225" s="78"/>
      <c r="T1225" s="78">
        <v>335.54</v>
      </c>
      <c r="U1225" s="47" t="str">
        <f t="shared" ref="U1225:U1236" si="1908">IF(W1225="","",IF(Y1225="",W1225,IF(AA1225&lt;1,ROUND((Y1225+W1225)/2,5),IF(AC1225&lt;1,ROUND((Y1225+AA1225+W1225)/3,5),ROUND((Y1225+AA1225+AC1225+W1225)/4,5)))))</f>
        <v/>
      </c>
      <c r="V1225" s="47" t="str">
        <f t="shared" ref="V1225:V1236" si="1909">IF(X1225="","",IF(Z1225&lt;1,ROUND(X1225,5),IF(AB1225&lt;1,ROUND((X1225+Z1225)/2,5),IF(AD1225&lt;1,ROUND((X1225+Z1225+AB1225)/3,5),ROUND((X1225+Z1225+AB1225+AD1225)/4,5)))))</f>
        <v/>
      </c>
      <c r="W1225" s="50"/>
      <c r="X1225" s="50"/>
      <c r="Y1225" s="50"/>
      <c r="Z1225" s="50"/>
      <c r="AA1225" s="50"/>
      <c r="AB1225" s="50"/>
      <c r="AC1225" s="50"/>
      <c r="AD1225" s="50"/>
      <c r="AE1225" s="51" t="str">
        <f t="shared" ref="AE1225:AE1236" si="1910">IF(A1225="","",A1225)</f>
        <v/>
      </c>
      <c r="AF1225" s="51" t="str">
        <f t="shared" ref="AF1225:AF1236" si="1911">IF(B1225="","",B1225)</f>
        <v/>
      </c>
      <c r="AG1225" s="51" t="str">
        <f t="shared" ref="AG1225:AG1236" si="1912">IF(C1225="","",C1225)</f>
        <v/>
      </c>
      <c r="AH1225" s="51" t="str">
        <f t="shared" ref="AH1225:AH1236" si="1913">IF(D1225="","",D1225)</f>
        <v/>
      </c>
      <c r="AI1225" s="52">
        <f t="shared" ref="AI1225:AI1236" si="1914">H1225</f>
        <v>335.5</v>
      </c>
      <c r="AJ1225" s="82"/>
      <c r="AK1225" s="53"/>
      <c r="AL1225" s="52"/>
      <c r="AM1225" s="53">
        <f t="shared" ref="AM1225:AM1236" si="1915">IF(OR(AJ1225="",AJ1225="m"),AM1224,IF(AH1225&lt;&gt;"",AH1225,""))</f>
        <v>41</v>
      </c>
      <c r="AN1225" s="53">
        <f>IF(AJ1225&lt;&gt;"",IF(AJ1225="o",VLOOKUP(AM1225,OpenSect!$A$1:$D$11,2),IF(AJ1225="u",VLOOKUP(AM1225,UpHill!$A$1:$D$35,2),IF(AJ1225="d",VLOOKUP(AM1225,DownHill!$A$3:$D$29,2),IF(AJ1225="f",VLOOKUP(AM1225,FlatUnd!$A$2:$D$30,2),IF(AJ1225="t",VLOOKUP(AM1225,TimeAdd!$A$1:$D$176,2),IF(AJ1225="l",VLOOKUP(AM1225,SLimit!$A$1:$D$8,2),AN1224)))))),AN1224)</f>
        <v>49</v>
      </c>
      <c r="AO1225" s="53">
        <f>IF(AJ1225&lt;&gt;"",IF(AJ1225="o",VLOOKUP(AM1225,OpenSect!$A$1:$D$11,3),IF(AJ1225="u",VLOOKUP(AM1225,UpHill!$A$1:$D$35,3),IF(AJ1225="d",VLOOKUP(AM1225,DownHill!$A$3:$D$29,3),IF(AJ1225="f",VLOOKUP(AM1225,FlatUnd!$A$2:$D$30,3),IF(AJ1225="t",VLOOKUP(AM1225,TimeAdd!$A$1:$D$18,3),IF(AJ1225="l",VLOOKUP(AM1225,SLimit!$A$1:$D$8,3),AO1224)))))),AO1224)</f>
        <v>59</v>
      </c>
      <c r="AP1225" s="53">
        <f>IF(AJ1225&lt;&gt;"",IF(AJ1225="o",VLOOKUP(AM1225,OpenSect!$A$1:$D$11,4),IF(AJ1225="u",VLOOKUP(AM1225,UpHill!$A$1:$D$35,4),IF(AJ1225="d",VLOOKUP(AM1225,DownHill!$A$3:$D$29,4),IF(AJ1225="f",VLOOKUP(AM1225,FlatUnd!$A$2:$D$30,4),IF(AJ1225="t",VLOOKUP(AM1225,TimeAdd!$A$1:$D$18,4),IF(AJ1225="l",VLOOKUP(AM1225,SLimit!$A$1:$D$8,4),AP1224)))))),AP1224)</f>
        <v>68</v>
      </c>
      <c r="AQ1225" s="53"/>
      <c r="AR1225" s="54" t="str">
        <f t="shared" ref="AR1225:AR1236" si="1916">L1225</f>
        <v>Salukazana [River]</v>
      </c>
      <c r="AS1225" s="55"/>
      <c r="AT1225" s="55"/>
      <c r="AU1225" s="56" t="e">
        <f>IF(GroupStTimes!$A$8=0,MIN(CB1225,CD1225,CF1225),MIN(BZ1225,CB1225,CD1225,CF1225))</f>
        <v>#NUM!</v>
      </c>
      <c r="AV1225" s="56" t="e">
        <f>IF(GroupStTimes!$A$8=0,MAX(CC1225,CE1225,CG1225),MAX(CA1225,CC1225,CE1225,CG1225))</f>
        <v>#NUM!</v>
      </c>
      <c r="AW1225" s="57" t="str">
        <f t="shared" ref="AW1225:AW1236" si="1917">IF(U1225="","",CONCATENATE(FIXED(U1225,5),"  ",FIXED(V1225,5)))</f>
        <v/>
      </c>
      <c r="AX1225" s="58" t="str">
        <f t="shared" ref="AX1225:AX1236" si="1918">IF(AJ1225="m",ROUND(W1225,5),"")</f>
        <v/>
      </c>
      <c r="AY1225" s="58" t="str">
        <f t="shared" ref="AY1225:AY1236" si="1919">IF(AJ1225="m",ROUND(X1225,5),"")</f>
        <v/>
      </c>
      <c r="AZ1225" s="31">
        <f t="shared" ref="AZ1225:AZ1236" si="1920">IF(AND(AM1224=AM1223,AN1224=AN1223,AO1224=AO1223,AP1224=AP1223,AJ1225&lt;&gt;"t"),AZ1224,IF(AJ1225="t",AI1225,AI1224))</f>
        <v>334.99</v>
      </c>
      <c r="BA1225" s="59" t="e">
        <f t="shared" ref="BA1225:BA1236" si="1921">IF(AND($AM1224=$AM1223,$AN1224=AN1223,$AO1224=$AO1223,$AP1224=$AP1223,$AJ1225&lt;&gt;"t"),BA1224,BZ1224)</f>
        <v>#NUM!</v>
      </c>
      <c r="BB1225" s="59" t="e">
        <f t="shared" ref="BB1225:BB1236" si="1922">IF(AND($AM1224=$AM1223,$AN1224=AN1223,$AO1224=$AO1223,$AP1224=$AP1223,$AJ1225&lt;&gt;"t"),BB1224,CA1224)</f>
        <v>#NUM!</v>
      </c>
      <c r="BC1225" s="59" t="e">
        <f t="shared" ref="BC1225:BC1236" si="1923">IF(AND($AM1224=$AM1223,$AN1224=AN1223,$AO1224=$AO1223,$AP1224=$AP1223,$AJ1225&lt;&gt;"t"),BC1224,CB1224)</f>
        <v>#NUM!</v>
      </c>
      <c r="BD1225" s="59" t="e">
        <f t="shared" ref="BD1225:BD1236" si="1924">IF(AND($AM1224=$AM1223,$AN1224=AN1223,$AO1224=$AO1223,$AP1224=$AP1223,$AJ1225&lt;&gt;"t"),BD1224,CC1224)</f>
        <v>#NUM!</v>
      </c>
      <c r="BE1225" s="59" t="e">
        <f t="shared" ref="BE1225:BE1236" si="1925">IF(AND($AM1224=$AM1223,$AN1224=AN1223,$AO1224=$AO1223,$AP1224=$AP1223,$AJ1225&lt;&gt;"t"),BE1224,CD1224)</f>
        <v>#NUM!</v>
      </c>
      <c r="BF1225" s="59" t="e">
        <f t="shared" ref="BF1225:BF1236" si="1926">IF(AND($AM1224=$AM1223,$AN1224=AN1223,$AO1224=$AO1223,$AP1224=$AP1223,$AJ1225&lt;&gt;"t"),BF1224,CE1224)</f>
        <v>#NUM!</v>
      </c>
      <c r="BG1225" s="59" t="e">
        <f t="shared" ref="BG1225:BG1236" si="1927">IF(AND($AM1224=$AM1223,$AN1224=AN1223,$AO1224=$AO1223,$AP1224=$AP1223,$AJ1225&lt;&gt;"t"),BG1224,CF1224)</f>
        <v>#NUM!</v>
      </c>
      <c r="BH1225" s="59" t="e">
        <f t="shared" ref="BH1225:BH1236" si="1928">IF(AND($AM1224=$AM1223,$AN1224=AN1223,$AO1224=$AO1223,$AP1224=$AP1223,$AJ1225&lt;&gt;"t"),BH1224,CG1224)</f>
        <v>#NUM!</v>
      </c>
      <c r="BI1225" s="31">
        <f t="shared" ref="BI1225:BI1236" si="1929">AI1225-AZ1225</f>
        <v>0.50999999999999091</v>
      </c>
      <c r="BJ1225" s="61">
        <f t="shared" ref="BJ1225:BJ1236" si="1930">IF($AJ1224="t",IF(AM1223=0,0,$BI1225/AM1223),IF(AM1224=0,0,$BI1225/AM1224))</f>
        <v>1.2439024390243681E-2</v>
      </c>
      <c r="BK1225" s="61">
        <f t="shared" ref="BK1225:BK1236" si="1931">IF($AJ1224="t",IF(AN1223=0,0,$BI1225/AN1223),IF(AN1224=0,0,$BI1225/AN1224))</f>
        <v>1.0408163265305937E-2</v>
      </c>
      <c r="BL1225" s="61">
        <f t="shared" ref="BL1225:BL1236" si="1932">IF($AJ1224="t",IF(AO1223=0,0,$BI1225/AO1223),IF(AO1224=0,0,$BI1225/AO1224))</f>
        <v>8.6440677966100159E-3</v>
      </c>
      <c r="BM1225" s="61">
        <f t="shared" ref="BM1225:BM1236" si="1933">IF($AJ1224="t",IF(AP1223=0,0,$BI1225/AP1223),IF(AP1224=0,0,$BI1225/AP1224))</f>
        <v>7.4999999999998661E-3</v>
      </c>
      <c r="BN1225" s="62">
        <f t="shared" ref="BN1225:BN1236" si="1934">IF(AJ1225="t",0,INT(BJ1225))</f>
        <v>0</v>
      </c>
      <c r="BO1225" s="62">
        <f t="shared" ref="BO1225:BO1236" si="1935">IF(AJ1225="t",AM1225,IF(INT((BJ1225-BN1225)*60)&lt;0,1,INT((BJ1225-BN1225)*60)))</f>
        <v>0</v>
      </c>
      <c r="BP1225" s="62">
        <f t="shared" ref="BP1225:BP1236" si="1936">IF(AJ1225="t",0,ROUND((((BJ1225-BN1225)*60)-BO1225)*60,0))</f>
        <v>45</v>
      </c>
      <c r="BQ1225" s="62">
        <f t="shared" ref="BQ1225:BQ1236" si="1937">IF(AJ1225="t",0,INT(BK1225))</f>
        <v>0</v>
      </c>
      <c r="BR1225" s="62">
        <f t="shared" ref="BR1225:BR1236" si="1938">IF(AJ1225="t",AN1225,IF(INT((BK1225-BQ1225)*60)&lt;0,1,INT((BK1225-BQ1225)*60)))</f>
        <v>0</v>
      </c>
      <c r="BS1225" s="62">
        <f t="shared" ref="BS1225:BS1236" si="1939">IF(AJ1225="t",0,ROUND((((BK1225-BQ1225)*60)-BR1225)*60,0))</f>
        <v>37</v>
      </c>
      <c r="BT1225" s="62">
        <f t="shared" ref="BT1225:BT1236" si="1940">IF(AJ1225="t",0,INT(BL1225))</f>
        <v>0</v>
      </c>
      <c r="BU1225" s="62">
        <f t="shared" ref="BU1225:BU1236" si="1941">IF(AJ1225="t",AO1225,IF(INT((BL1225-BT1225)*60)&lt;0,1,INT((BL1225-BT1225)*60)))</f>
        <v>0</v>
      </c>
      <c r="BV1225" s="62">
        <f t="shared" ref="BV1225:BV1236" si="1942">IF(AJ1225="t",0,ROUND((((BL1225-BT1225)*60)-BU1225)*60,0))</f>
        <v>31</v>
      </c>
      <c r="BW1225" s="62">
        <f t="shared" ref="BW1225:BW1236" si="1943">IF(AJ1225="t",0,INT(BM1225))</f>
        <v>0</v>
      </c>
      <c r="BX1225" s="62">
        <f t="shared" ref="BX1225:BX1236" si="1944">IF(AJ1225="t",AP1225,IF(INT((BM1225-BW1225)*60)&lt;0,1,INT((BM1225-BW1225)*60)))</f>
        <v>0</v>
      </c>
      <c r="BY1225" s="62">
        <f t="shared" ref="BY1225:BY1236" si="1945">IF(AJ1225="t",0,ROUND((((BM1225-BW1225)*60)-BX1225)*60,0))</f>
        <v>27</v>
      </c>
      <c r="BZ1225" s="63" t="e">
        <f t="shared" ref="BZ1225:BZ1236" si="1946">BA1225+TIME(BN1225,BO1225,BP1225)</f>
        <v>#NUM!</v>
      </c>
      <c r="CA1225" s="63" t="e">
        <f t="shared" ref="CA1225:CA1236" si="1947">BB1225+TIME(BN1225,BO1225,BP1225)</f>
        <v>#NUM!</v>
      </c>
      <c r="CB1225" s="63" t="e">
        <f t="shared" ref="CB1225:CB1236" si="1948">BC1225+TIME(BQ1225,BR1225,BS1225)</f>
        <v>#NUM!</v>
      </c>
      <c r="CC1225" s="63" t="e">
        <f t="shared" ref="CC1225:CC1236" si="1949">BD1225+TIME(BQ1225,BR1225,BS1225)</f>
        <v>#NUM!</v>
      </c>
      <c r="CD1225" s="63" t="e">
        <f t="shared" ref="CD1225:CD1236" si="1950">BE1225+TIME(BT1225,BU1225,BV1225)</f>
        <v>#NUM!</v>
      </c>
      <c r="CE1225" s="63" t="e">
        <f t="shared" ref="CE1225:CE1236" si="1951">BF1225+TIME(BT1225,BU1225,BV1225)</f>
        <v>#NUM!</v>
      </c>
      <c r="CF1225" s="63" t="e">
        <f t="shared" ref="CF1225:CF1236" si="1952">BG1225+TIME(BW1225,BX1225,BY1225)</f>
        <v>#NUM!</v>
      </c>
      <c r="CG1225" s="63" t="e">
        <f t="shared" ref="CG1225:CG1236" si="1953">BH1225+TIME(BW1225,BX1225,BY1225)</f>
        <v>#NUM!</v>
      </c>
    </row>
    <row r="1226" spans="4:85" ht="26.25" customHeight="1" x14ac:dyDescent="0.25">
      <c r="G1226" s="77">
        <v>335.56</v>
      </c>
      <c r="H1226" s="41">
        <f t="shared" si="1904"/>
        <v>335.56</v>
      </c>
      <c r="I1226" s="42">
        <f t="shared" si="1901"/>
        <v>335.56</v>
      </c>
      <c r="J1226" s="43">
        <f t="shared" si="1905"/>
        <v>0</v>
      </c>
      <c r="K1226" s="44">
        <f t="shared" si="1906"/>
        <v>0</v>
      </c>
      <c r="L1226" s="76" t="s">
        <v>466</v>
      </c>
      <c r="M1226" s="127"/>
      <c r="N1226" s="46">
        <f t="shared" si="1907"/>
        <v>335.56</v>
      </c>
      <c r="O1226" s="46"/>
      <c r="P1226" s="37">
        <v>335.56</v>
      </c>
      <c r="Q1226" s="46">
        <f t="shared" si="1903"/>
        <v>8.0000000000000016E-2</v>
      </c>
      <c r="R1226" s="40">
        <v>335.48</v>
      </c>
      <c r="S1226" s="78"/>
      <c r="T1226" s="78">
        <v>335.56</v>
      </c>
      <c r="U1226" s="47" t="str">
        <f t="shared" si="1908"/>
        <v/>
      </c>
      <c r="V1226" s="47" t="str">
        <f t="shared" si="1909"/>
        <v/>
      </c>
      <c r="W1226" s="50"/>
      <c r="X1226" s="50"/>
      <c r="Y1226" s="50"/>
      <c r="Z1226" s="50"/>
      <c r="AA1226" s="50"/>
      <c r="AB1226" s="50"/>
      <c r="AC1226" s="50"/>
      <c r="AD1226" s="50"/>
      <c r="AE1226" s="51" t="str">
        <f t="shared" si="1910"/>
        <v/>
      </c>
      <c r="AF1226" s="51" t="str">
        <f t="shared" si="1911"/>
        <v/>
      </c>
      <c r="AG1226" s="51" t="str">
        <f t="shared" si="1912"/>
        <v/>
      </c>
      <c r="AH1226" s="51" t="str">
        <f t="shared" si="1913"/>
        <v/>
      </c>
      <c r="AI1226" s="52">
        <f t="shared" si="1914"/>
        <v>335.56</v>
      </c>
      <c r="AJ1226" s="82"/>
      <c r="AK1226" s="53"/>
      <c r="AL1226" s="52"/>
      <c r="AM1226" s="53">
        <f t="shared" si="1915"/>
        <v>41</v>
      </c>
      <c r="AN1226" s="53">
        <f>IF(AJ1226&lt;&gt;"",IF(AJ1226="o",VLOOKUP(AM1226,OpenSect!$A$1:$D$11,2),IF(AJ1226="u",VLOOKUP(AM1226,UpHill!$A$1:$D$35,2),IF(AJ1226="d",VLOOKUP(AM1226,DownHill!$A$3:$D$29,2),IF(AJ1226="f",VLOOKUP(AM1226,FlatUnd!$A$2:$D$30,2),IF(AJ1226="t",VLOOKUP(AM1226,TimeAdd!$A$1:$D$176,2),IF(AJ1226="l",VLOOKUP(AM1226,SLimit!$A$1:$D$8,2),AN1225)))))),AN1225)</f>
        <v>49</v>
      </c>
      <c r="AO1226" s="53">
        <f>IF(AJ1226&lt;&gt;"",IF(AJ1226="o",VLOOKUP(AM1226,OpenSect!$A$1:$D$11,3),IF(AJ1226="u",VLOOKUP(AM1226,UpHill!$A$1:$D$35,3),IF(AJ1226="d",VLOOKUP(AM1226,DownHill!$A$3:$D$29,3),IF(AJ1226="f",VLOOKUP(AM1226,FlatUnd!$A$2:$D$30,3),IF(AJ1226="t",VLOOKUP(AM1226,TimeAdd!$A$1:$D$18,3),IF(AJ1226="l",VLOOKUP(AM1226,SLimit!$A$1:$D$8,3),AO1225)))))),AO1225)</f>
        <v>59</v>
      </c>
      <c r="AP1226" s="53">
        <f>IF(AJ1226&lt;&gt;"",IF(AJ1226="o",VLOOKUP(AM1226,OpenSect!$A$1:$D$11,4),IF(AJ1226="u",VLOOKUP(AM1226,UpHill!$A$1:$D$35,4),IF(AJ1226="d",VLOOKUP(AM1226,DownHill!$A$3:$D$29,4),IF(AJ1226="f",VLOOKUP(AM1226,FlatUnd!$A$2:$D$30,4),IF(AJ1226="t",VLOOKUP(AM1226,TimeAdd!$A$1:$D$18,4),IF(AJ1226="l",VLOOKUP(AM1226,SLimit!$A$1:$D$8,4),AP1225)))))),AP1225)</f>
        <v>68</v>
      </c>
      <c r="AQ1226" s="53"/>
      <c r="AR1226" s="54" t="str">
        <f t="shared" si="1916"/>
        <v xml:space="preserve">Bridge </v>
      </c>
      <c r="AS1226" s="55"/>
      <c r="AT1226" s="55"/>
      <c r="AU1226" s="56" t="e">
        <f>IF(GroupStTimes!$A$8=0,MIN(CB1226,CD1226,CF1226),MIN(BZ1226,CB1226,CD1226,CF1226))</f>
        <v>#NUM!</v>
      </c>
      <c r="AV1226" s="56" t="e">
        <f>IF(GroupStTimes!$A$8=0,MAX(CC1226,CE1226,CG1226),MAX(CA1226,CC1226,CE1226,CG1226))</f>
        <v>#NUM!</v>
      </c>
      <c r="AW1226" s="57" t="str">
        <f t="shared" si="1917"/>
        <v/>
      </c>
      <c r="AX1226" s="58" t="str">
        <f t="shared" si="1918"/>
        <v/>
      </c>
      <c r="AY1226" s="58" t="str">
        <f t="shared" si="1919"/>
        <v/>
      </c>
      <c r="AZ1226" s="31">
        <f t="shared" si="1920"/>
        <v>334.99</v>
      </c>
      <c r="BA1226" s="59" t="e">
        <f t="shared" si="1921"/>
        <v>#NUM!</v>
      </c>
      <c r="BB1226" s="59" t="e">
        <f t="shared" si="1922"/>
        <v>#NUM!</v>
      </c>
      <c r="BC1226" s="59" t="e">
        <f t="shared" si="1923"/>
        <v>#NUM!</v>
      </c>
      <c r="BD1226" s="59" t="e">
        <f t="shared" si="1924"/>
        <v>#NUM!</v>
      </c>
      <c r="BE1226" s="59" t="e">
        <f t="shared" si="1925"/>
        <v>#NUM!</v>
      </c>
      <c r="BF1226" s="59" t="e">
        <f t="shared" si="1926"/>
        <v>#NUM!</v>
      </c>
      <c r="BG1226" s="59" t="e">
        <f t="shared" si="1927"/>
        <v>#NUM!</v>
      </c>
      <c r="BH1226" s="59" t="e">
        <f t="shared" si="1928"/>
        <v>#NUM!</v>
      </c>
      <c r="BI1226" s="31">
        <f t="shared" si="1929"/>
        <v>0.56999999999999318</v>
      </c>
      <c r="BJ1226" s="61">
        <f t="shared" si="1930"/>
        <v>1.3902439024390078E-2</v>
      </c>
      <c r="BK1226" s="61">
        <f t="shared" si="1931"/>
        <v>1.163265306122435E-2</v>
      </c>
      <c r="BL1226" s="61">
        <f t="shared" si="1932"/>
        <v>9.6610169491524265E-3</v>
      </c>
      <c r="BM1226" s="61">
        <f t="shared" si="1933"/>
        <v>8.3823529411763704E-3</v>
      </c>
      <c r="BN1226" s="62">
        <f t="shared" si="1934"/>
        <v>0</v>
      </c>
      <c r="BO1226" s="62">
        <f t="shared" si="1935"/>
        <v>0</v>
      </c>
      <c r="BP1226" s="62">
        <f t="shared" si="1936"/>
        <v>50</v>
      </c>
      <c r="BQ1226" s="62">
        <f t="shared" si="1937"/>
        <v>0</v>
      </c>
      <c r="BR1226" s="62">
        <f t="shared" si="1938"/>
        <v>0</v>
      </c>
      <c r="BS1226" s="62">
        <f t="shared" si="1939"/>
        <v>42</v>
      </c>
      <c r="BT1226" s="62">
        <f t="shared" si="1940"/>
        <v>0</v>
      </c>
      <c r="BU1226" s="62">
        <f t="shared" si="1941"/>
        <v>0</v>
      </c>
      <c r="BV1226" s="62">
        <f t="shared" si="1942"/>
        <v>35</v>
      </c>
      <c r="BW1226" s="62">
        <f t="shared" si="1943"/>
        <v>0</v>
      </c>
      <c r="BX1226" s="62">
        <f t="shared" si="1944"/>
        <v>0</v>
      </c>
      <c r="BY1226" s="62">
        <f t="shared" si="1945"/>
        <v>30</v>
      </c>
      <c r="BZ1226" s="63" t="e">
        <f t="shared" si="1946"/>
        <v>#NUM!</v>
      </c>
      <c r="CA1226" s="63" t="e">
        <f t="shared" si="1947"/>
        <v>#NUM!</v>
      </c>
      <c r="CB1226" s="63" t="e">
        <f t="shared" si="1948"/>
        <v>#NUM!</v>
      </c>
      <c r="CC1226" s="63" t="e">
        <f t="shared" si="1949"/>
        <v>#NUM!</v>
      </c>
      <c r="CD1226" s="63" t="e">
        <f t="shared" si="1950"/>
        <v>#NUM!</v>
      </c>
      <c r="CE1226" s="63" t="e">
        <f t="shared" si="1951"/>
        <v>#NUM!</v>
      </c>
      <c r="CF1226" s="63" t="e">
        <f t="shared" si="1952"/>
        <v>#NUM!</v>
      </c>
      <c r="CG1226" s="63" t="e">
        <f t="shared" si="1953"/>
        <v>#NUM!</v>
      </c>
    </row>
    <row r="1227" spans="4:85" ht="26.25" customHeight="1" x14ac:dyDescent="0.25">
      <c r="G1227" s="78">
        <v>335.58</v>
      </c>
      <c r="H1227" s="41">
        <f t="shared" si="1904"/>
        <v>335.67</v>
      </c>
      <c r="I1227" s="42">
        <f t="shared" si="1901"/>
        <v>335.58</v>
      </c>
      <c r="J1227" s="43">
        <f t="shared" si="1905"/>
        <v>-3.5758984444843122E-4</v>
      </c>
      <c r="K1227" s="44">
        <f t="shared" si="1906"/>
        <v>-0.12000000000000455</v>
      </c>
      <c r="L1227" s="76" t="s">
        <v>588</v>
      </c>
      <c r="M1227" s="127"/>
      <c r="N1227" s="46">
        <f t="shared" si="1907"/>
        <v>335.7</v>
      </c>
      <c r="O1227" s="46"/>
      <c r="P1227" s="37">
        <v>335.67</v>
      </c>
      <c r="Q1227" s="46">
        <f t="shared" si="1903"/>
        <v>8.0000000000000016E-2</v>
      </c>
      <c r="R1227" s="66">
        <v>335.64</v>
      </c>
      <c r="S1227" s="78"/>
      <c r="T1227" s="78">
        <v>335.71</v>
      </c>
      <c r="U1227" s="47" t="str">
        <f t="shared" si="1908"/>
        <v/>
      </c>
      <c r="V1227" s="47" t="str">
        <f t="shared" si="1909"/>
        <v/>
      </c>
      <c r="W1227" s="50"/>
      <c r="X1227" s="50"/>
      <c r="Y1227" s="50"/>
      <c r="Z1227" s="50"/>
      <c r="AA1227" s="50"/>
      <c r="AB1227" s="50"/>
      <c r="AC1227" s="50"/>
      <c r="AD1227" s="50"/>
      <c r="AE1227" s="51" t="str">
        <f t="shared" si="1910"/>
        <v/>
      </c>
      <c r="AF1227" s="51" t="str">
        <f t="shared" si="1911"/>
        <v/>
      </c>
      <c r="AG1227" s="51" t="str">
        <f t="shared" si="1912"/>
        <v/>
      </c>
      <c r="AH1227" s="51" t="str">
        <f t="shared" si="1913"/>
        <v/>
      </c>
      <c r="AI1227" s="52">
        <f t="shared" si="1914"/>
        <v>335.67</v>
      </c>
      <c r="AJ1227" s="82"/>
      <c r="AK1227" s="53"/>
      <c r="AL1227" s="52"/>
      <c r="AM1227" s="53">
        <f t="shared" si="1915"/>
        <v>41</v>
      </c>
      <c r="AN1227" s="53">
        <f>IF(AJ1227&lt;&gt;"",IF(AJ1227="o",VLOOKUP(AM1227,OpenSect!$A$1:$D$11,2),IF(AJ1227="u",VLOOKUP(AM1227,UpHill!$A$1:$D$35,2),IF(AJ1227="d",VLOOKUP(AM1227,DownHill!$A$3:$D$29,2),IF(AJ1227="f",VLOOKUP(AM1227,FlatUnd!$A$2:$D$30,2),IF(AJ1227="t",VLOOKUP(AM1227,TimeAdd!$A$1:$D$176,2),IF(AJ1227="l",VLOOKUP(AM1227,SLimit!$A$1:$D$8,2),AN1226)))))),AN1226)</f>
        <v>49</v>
      </c>
      <c r="AO1227" s="53">
        <f>IF(AJ1227&lt;&gt;"",IF(AJ1227="o",VLOOKUP(AM1227,OpenSect!$A$1:$D$11,3),IF(AJ1227="u",VLOOKUP(AM1227,UpHill!$A$1:$D$35,3),IF(AJ1227="d",VLOOKUP(AM1227,DownHill!$A$3:$D$29,3),IF(AJ1227="f",VLOOKUP(AM1227,FlatUnd!$A$2:$D$30,3),IF(AJ1227="t",VLOOKUP(AM1227,TimeAdd!$A$1:$D$18,3),IF(AJ1227="l",VLOOKUP(AM1227,SLimit!$A$1:$D$8,3),AO1226)))))),AO1226)</f>
        <v>59</v>
      </c>
      <c r="AP1227" s="53">
        <f>IF(AJ1227&lt;&gt;"",IF(AJ1227="o",VLOOKUP(AM1227,OpenSect!$A$1:$D$11,4),IF(AJ1227="u",VLOOKUP(AM1227,UpHill!$A$1:$D$35,4),IF(AJ1227="d",VLOOKUP(AM1227,DownHill!$A$3:$D$29,4),IF(AJ1227="f",VLOOKUP(AM1227,FlatUnd!$A$2:$D$30,4),IF(AJ1227="t",VLOOKUP(AM1227,TimeAdd!$A$1:$D$18,4),IF(AJ1227="l",VLOOKUP(AM1227,SLimit!$A$1:$D$8,4),AP1226)))))),AP1226)</f>
        <v>68</v>
      </c>
      <c r="AQ1227" s="53"/>
      <c r="AR1227" s="54" t="str">
        <f t="shared" si="1916"/>
        <v>12 km Stone.</v>
      </c>
      <c r="AS1227" s="55"/>
      <c r="AT1227" s="55"/>
      <c r="AU1227" s="56" t="e">
        <f>IF(GroupStTimes!$A$8=0,MIN(CB1227,CD1227,CF1227),MIN(BZ1227,CB1227,CD1227,CF1227))</f>
        <v>#NUM!</v>
      </c>
      <c r="AV1227" s="56" t="e">
        <f>IF(GroupStTimes!$A$8=0,MAX(CC1227,CE1227,CG1227),MAX(CA1227,CC1227,CE1227,CG1227))</f>
        <v>#NUM!</v>
      </c>
      <c r="AW1227" s="57" t="str">
        <f t="shared" si="1917"/>
        <v/>
      </c>
      <c r="AX1227" s="58" t="str">
        <f t="shared" si="1918"/>
        <v/>
      </c>
      <c r="AY1227" s="58" t="str">
        <f t="shared" si="1919"/>
        <v/>
      </c>
      <c r="AZ1227" s="31">
        <f t="shared" si="1920"/>
        <v>334.99</v>
      </c>
      <c r="BA1227" s="59" t="e">
        <f t="shared" si="1921"/>
        <v>#NUM!</v>
      </c>
      <c r="BB1227" s="59" t="e">
        <f t="shared" si="1922"/>
        <v>#NUM!</v>
      </c>
      <c r="BC1227" s="59" t="e">
        <f t="shared" si="1923"/>
        <v>#NUM!</v>
      </c>
      <c r="BD1227" s="59" t="e">
        <f t="shared" si="1924"/>
        <v>#NUM!</v>
      </c>
      <c r="BE1227" s="59" t="e">
        <f t="shared" si="1925"/>
        <v>#NUM!</v>
      </c>
      <c r="BF1227" s="59" t="e">
        <f t="shared" si="1926"/>
        <v>#NUM!</v>
      </c>
      <c r="BG1227" s="59" t="e">
        <f t="shared" si="1927"/>
        <v>#NUM!</v>
      </c>
      <c r="BH1227" s="59" t="e">
        <f t="shared" si="1928"/>
        <v>#NUM!</v>
      </c>
      <c r="BI1227" s="31">
        <f t="shared" si="1929"/>
        <v>0.68000000000000682</v>
      </c>
      <c r="BJ1227" s="61">
        <f t="shared" si="1930"/>
        <v>1.6585365853658704E-2</v>
      </c>
      <c r="BK1227" s="61">
        <f t="shared" si="1931"/>
        <v>1.3877551020408302E-2</v>
      </c>
      <c r="BL1227" s="61">
        <f t="shared" si="1932"/>
        <v>1.1525423728813674E-2</v>
      </c>
      <c r="BM1227" s="61">
        <f t="shared" si="1933"/>
        <v>1.0000000000000101E-2</v>
      </c>
      <c r="BN1227" s="62">
        <f t="shared" si="1934"/>
        <v>0</v>
      </c>
      <c r="BO1227" s="62">
        <f t="shared" si="1935"/>
        <v>0</v>
      </c>
      <c r="BP1227" s="62">
        <f t="shared" si="1936"/>
        <v>60</v>
      </c>
      <c r="BQ1227" s="62">
        <f t="shared" si="1937"/>
        <v>0</v>
      </c>
      <c r="BR1227" s="62">
        <f t="shared" si="1938"/>
        <v>0</v>
      </c>
      <c r="BS1227" s="62">
        <f t="shared" si="1939"/>
        <v>50</v>
      </c>
      <c r="BT1227" s="62">
        <f t="shared" si="1940"/>
        <v>0</v>
      </c>
      <c r="BU1227" s="62">
        <f t="shared" si="1941"/>
        <v>0</v>
      </c>
      <c r="BV1227" s="62">
        <f t="shared" si="1942"/>
        <v>41</v>
      </c>
      <c r="BW1227" s="62">
        <f t="shared" si="1943"/>
        <v>0</v>
      </c>
      <c r="BX1227" s="62">
        <f t="shared" si="1944"/>
        <v>0</v>
      </c>
      <c r="BY1227" s="62">
        <f t="shared" si="1945"/>
        <v>36</v>
      </c>
      <c r="BZ1227" s="63" t="e">
        <f t="shared" si="1946"/>
        <v>#NUM!</v>
      </c>
      <c r="CA1227" s="63" t="e">
        <f t="shared" si="1947"/>
        <v>#NUM!</v>
      </c>
      <c r="CB1227" s="63" t="e">
        <f t="shared" si="1948"/>
        <v>#NUM!</v>
      </c>
      <c r="CC1227" s="63" t="e">
        <f t="shared" si="1949"/>
        <v>#NUM!</v>
      </c>
      <c r="CD1227" s="63" t="e">
        <f t="shared" si="1950"/>
        <v>#NUM!</v>
      </c>
      <c r="CE1227" s="63" t="e">
        <f t="shared" si="1951"/>
        <v>#NUM!</v>
      </c>
      <c r="CF1227" s="63" t="e">
        <f t="shared" si="1952"/>
        <v>#NUM!</v>
      </c>
      <c r="CG1227" s="63" t="e">
        <f t="shared" si="1953"/>
        <v>#NUM!</v>
      </c>
    </row>
    <row r="1228" spans="4:85" ht="26.25" customHeight="1" x14ac:dyDescent="0.25">
      <c r="G1228" s="78">
        <v>337.09</v>
      </c>
      <c r="H1228" s="41">
        <f t="shared" si="1904"/>
        <v>337.18</v>
      </c>
      <c r="I1228" s="42">
        <f t="shared" ref="I1228:I1236" si="1954">E1228+G1228</f>
        <v>337.09</v>
      </c>
      <c r="J1228" s="43">
        <f t="shared" si="1905"/>
        <v>-3.4609945909601071E-4</v>
      </c>
      <c r="K1228" s="44">
        <f t="shared" si="1906"/>
        <v>-0.11666666666667425</v>
      </c>
      <c r="L1228" s="76" t="s">
        <v>589</v>
      </c>
      <c r="M1228" s="127"/>
      <c r="N1228" s="46">
        <f t="shared" si="1907"/>
        <v>337.20666666666665</v>
      </c>
      <c r="O1228" s="46"/>
      <c r="P1228" s="37">
        <v>337.18</v>
      </c>
      <c r="Q1228" s="46">
        <f>0.28-0.2</f>
        <v>8.0000000000000016E-2</v>
      </c>
      <c r="R1228" s="40">
        <v>337.14</v>
      </c>
      <c r="S1228" s="78"/>
      <c r="T1228" s="78">
        <v>337.22</v>
      </c>
      <c r="U1228" s="47">
        <f t="shared" si="1908"/>
        <v>27.924949999999999</v>
      </c>
      <c r="V1228" s="47">
        <f t="shared" si="1909"/>
        <v>29.981570000000001</v>
      </c>
      <c r="W1228" s="50">
        <v>27.924949999999999</v>
      </c>
      <c r="X1228" s="50">
        <v>29.981580000000001</v>
      </c>
      <c r="Y1228" s="50">
        <v>27.924949999999999</v>
      </c>
      <c r="Z1228" s="50">
        <v>29.981580000000001</v>
      </c>
      <c r="AA1228" s="50">
        <v>27.924959999999999</v>
      </c>
      <c r="AB1228" s="50">
        <v>29.981539999999999</v>
      </c>
      <c r="AC1228" s="50"/>
      <c r="AD1228" s="50"/>
      <c r="AE1228" s="51" t="str">
        <f t="shared" si="1910"/>
        <v/>
      </c>
      <c r="AF1228" s="51" t="str">
        <f t="shared" si="1911"/>
        <v/>
      </c>
      <c r="AG1228" s="51" t="str">
        <f t="shared" si="1912"/>
        <v/>
      </c>
      <c r="AH1228" s="51" t="str">
        <f t="shared" si="1913"/>
        <v/>
      </c>
      <c r="AI1228" s="52">
        <f t="shared" si="1914"/>
        <v>337.18</v>
      </c>
      <c r="AJ1228" s="82" t="s">
        <v>58</v>
      </c>
      <c r="AK1228" s="53"/>
      <c r="AL1228" s="52"/>
      <c r="AM1228" s="53">
        <f t="shared" si="1915"/>
        <v>41</v>
      </c>
      <c r="AN1228" s="53">
        <f>IF(AJ1228&lt;&gt;"",IF(AJ1228="o",VLOOKUP(AM1228,OpenSect!$A$1:$D$11,2),IF(AJ1228="u",VLOOKUP(AM1228,UpHill!$A$1:$D$35,2),IF(AJ1228="d",VLOOKUP(AM1228,DownHill!$A$3:$D$29,2),IF(AJ1228="f",VLOOKUP(AM1228,FlatUnd!$A$2:$D$30,2),IF(AJ1228="t",VLOOKUP(AM1228,TimeAdd!$A$1:$D$176,2),IF(AJ1228="l",VLOOKUP(AM1228,SLimit!$A$1:$D$8,2),AN1227)))))),AN1227)</f>
        <v>49</v>
      </c>
      <c r="AO1228" s="53">
        <f>IF(AJ1228&lt;&gt;"",IF(AJ1228="o",VLOOKUP(AM1228,OpenSect!$A$1:$D$11,3),IF(AJ1228="u",VLOOKUP(AM1228,UpHill!$A$1:$D$35,3),IF(AJ1228="d",VLOOKUP(AM1228,DownHill!$A$3:$D$29,3),IF(AJ1228="f",VLOOKUP(AM1228,FlatUnd!$A$2:$D$30,3),IF(AJ1228="t",VLOOKUP(AM1228,TimeAdd!$A$1:$D$18,3),IF(AJ1228="l",VLOOKUP(AM1228,SLimit!$A$1:$D$8,3),AO1227)))))),AO1227)</f>
        <v>59</v>
      </c>
      <c r="AP1228" s="53">
        <f>IF(AJ1228&lt;&gt;"",IF(AJ1228="o",VLOOKUP(AM1228,OpenSect!$A$1:$D$11,4),IF(AJ1228="u",VLOOKUP(AM1228,UpHill!$A$1:$D$35,4),IF(AJ1228="d",VLOOKUP(AM1228,DownHill!$A$3:$D$29,4),IF(AJ1228="f",VLOOKUP(AM1228,FlatUnd!$A$2:$D$30,4),IF(AJ1228="t",VLOOKUP(AM1228,TimeAdd!$A$1:$D$18,4),IF(AJ1228="l",VLOOKUP(AM1228,SLimit!$A$1:$D$8,4),AP1227)))))),AP1227)</f>
        <v>68</v>
      </c>
      <c r="AQ1228" s="53">
        <v>80</v>
      </c>
      <c r="AR1228" s="54" t="str">
        <f t="shared" si="1916"/>
        <v>80  Speed limit.  Control.  Dot on pole and yellow line.</v>
      </c>
      <c r="AS1228" s="55"/>
      <c r="AT1228" s="55"/>
      <c r="AU1228" s="56" t="e">
        <f>IF(GroupStTimes!$A$8=0,MIN(CB1228,CD1228,CF1228),MIN(BZ1228,CB1228,CD1228,CF1228))</f>
        <v>#NUM!</v>
      </c>
      <c r="AV1228" s="56" t="e">
        <f>IF(GroupStTimes!$A$8=0,MAX(CC1228,CE1228,CG1228),MAX(CA1228,CC1228,CE1228,CG1228))</f>
        <v>#NUM!</v>
      </c>
      <c r="AW1228" s="57" t="str">
        <f t="shared" si="1917"/>
        <v>27.92495  29.98157</v>
      </c>
      <c r="AX1228" s="58">
        <f t="shared" si="1918"/>
        <v>27.924949999999999</v>
      </c>
      <c r="AY1228" s="58">
        <f t="shared" si="1919"/>
        <v>29.981580000000001</v>
      </c>
      <c r="AZ1228" s="31">
        <f t="shared" si="1920"/>
        <v>334.99</v>
      </c>
      <c r="BA1228" s="59" t="e">
        <f t="shared" si="1921"/>
        <v>#NUM!</v>
      </c>
      <c r="BB1228" s="59" t="e">
        <f t="shared" si="1922"/>
        <v>#NUM!</v>
      </c>
      <c r="BC1228" s="59" t="e">
        <f t="shared" si="1923"/>
        <v>#NUM!</v>
      </c>
      <c r="BD1228" s="59" t="e">
        <f t="shared" si="1924"/>
        <v>#NUM!</v>
      </c>
      <c r="BE1228" s="59" t="e">
        <f t="shared" si="1925"/>
        <v>#NUM!</v>
      </c>
      <c r="BF1228" s="59" t="e">
        <f t="shared" si="1926"/>
        <v>#NUM!</v>
      </c>
      <c r="BG1228" s="59" t="e">
        <f t="shared" si="1927"/>
        <v>#NUM!</v>
      </c>
      <c r="BH1228" s="59" t="e">
        <f t="shared" si="1928"/>
        <v>#NUM!</v>
      </c>
      <c r="BI1228" s="31">
        <f t="shared" si="1929"/>
        <v>2.1899999999999977</v>
      </c>
      <c r="BJ1228" s="61">
        <f t="shared" si="1930"/>
        <v>5.3414634146341407E-2</v>
      </c>
      <c r="BK1228" s="61">
        <f t="shared" si="1931"/>
        <v>4.4693877551020361E-2</v>
      </c>
      <c r="BL1228" s="61">
        <f t="shared" si="1932"/>
        <v>3.7118644067796573E-2</v>
      </c>
      <c r="BM1228" s="61">
        <f t="shared" si="1933"/>
        <v>3.220588235294114E-2</v>
      </c>
      <c r="BN1228" s="62">
        <f t="shared" si="1934"/>
        <v>0</v>
      </c>
      <c r="BO1228" s="62">
        <f t="shared" si="1935"/>
        <v>3</v>
      </c>
      <c r="BP1228" s="62">
        <f t="shared" si="1936"/>
        <v>12</v>
      </c>
      <c r="BQ1228" s="62">
        <f t="shared" si="1937"/>
        <v>0</v>
      </c>
      <c r="BR1228" s="62">
        <f t="shared" si="1938"/>
        <v>2</v>
      </c>
      <c r="BS1228" s="62">
        <f t="shared" si="1939"/>
        <v>41</v>
      </c>
      <c r="BT1228" s="62">
        <f t="shared" si="1940"/>
        <v>0</v>
      </c>
      <c r="BU1228" s="62">
        <f t="shared" si="1941"/>
        <v>2</v>
      </c>
      <c r="BV1228" s="62">
        <f t="shared" si="1942"/>
        <v>14</v>
      </c>
      <c r="BW1228" s="62">
        <f t="shared" si="1943"/>
        <v>0</v>
      </c>
      <c r="BX1228" s="62">
        <f t="shared" si="1944"/>
        <v>1</v>
      </c>
      <c r="BY1228" s="62">
        <f t="shared" si="1945"/>
        <v>56</v>
      </c>
      <c r="BZ1228" s="63" t="e">
        <f t="shared" si="1946"/>
        <v>#NUM!</v>
      </c>
      <c r="CA1228" s="63" t="e">
        <f t="shared" si="1947"/>
        <v>#NUM!</v>
      </c>
      <c r="CB1228" s="63" t="e">
        <f t="shared" si="1948"/>
        <v>#NUM!</v>
      </c>
      <c r="CC1228" s="63" t="e">
        <f t="shared" si="1949"/>
        <v>#NUM!</v>
      </c>
      <c r="CD1228" s="63" t="e">
        <f t="shared" si="1950"/>
        <v>#NUM!</v>
      </c>
      <c r="CE1228" s="63" t="e">
        <f t="shared" si="1951"/>
        <v>#NUM!</v>
      </c>
      <c r="CF1228" s="63" t="e">
        <f t="shared" si="1952"/>
        <v>#NUM!</v>
      </c>
      <c r="CG1228" s="63" t="e">
        <f t="shared" si="1953"/>
        <v>#NUM!</v>
      </c>
    </row>
    <row r="1229" spans="4:85" ht="26.25" customHeight="1" x14ac:dyDescent="0.25">
      <c r="G1229" s="78">
        <v>337.39</v>
      </c>
      <c r="H1229" s="41">
        <f t="shared" si="1904"/>
        <v>337.47</v>
      </c>
      <c r="I1229" s="42">
        <f t="shared" si="1954"/>
        <v>337.39</v>
      </c>
      <c r="J1229" s="43">
        <f t="shared" si="1905"/>
        <v>-3.2603218826880953E-4</v>
      </c>
      <c r="K1229" s="44">
        <f t="shared" si="1906"/>
        <v>-0.11000000000001364</v>
      </c>
      <c r="L1229" s="76" t="s">
        <v>590</v>
      </c>
      <c r="M1229" s="127"/>
      <c r="N1229" s="46">
        <f t="shared" si="1907"/>
        <v>337.5</v>
      </c>
      <c r="O1229" s="46"/>
      <c r="P1229" s="37">
        <v>337.47</v>
      </c>
      <c r="Q1229" s="46">
        <f t="shared" ref="Q1229:Q1236" si="1955">0.28-0.2</f>
        <v>8.0000000000000016E-2</v>
      </c>
      <c r="R1229" s="40">
        <v>337.44</v>
      </c>
      <c r="S1229" s="78"/>
      <c r="T1229" s="78">
        <v>337.51</v>
      </c>
      <c r="U1229" s="47" t="str">
        <f t="shared" si="1908"/>
        <v/>
      </c>
      <c r="V1229" s="47" t="str">
        <f t="shared" si="1909"/>
        <v/>
      </c>
      <c r="W1229" s="50"/>
      <c r="X1229" s="50"/>
      <c r="Y1229" s="50"/>
      <c r="Z1229" s="50"/>
      <c r="AA1229" s="50"/>
      <c r="AB1229" s="50"/>
      <c r="AC1229" s="50"/>
      <c r="AD1229" s="50"/>
      <c r="AE1229" s="51" t="str">
        <f t="shared" si="1910"/>
        <v/>
      </c>
      <c r="AF1229" s="51" t="str">
        <f t="shared" si="1911"/>
        <v/>
      </c>
      <c r="AG1229" s="51" t="str">
        <f t="shared" si="1912"/>
        <v/>
      </c>
      <c r="AH1229" s="51" t="str">
        <f t="shared" si="1913"/>
        <v/>
      </c>
      <c r="AI1229" s="52">
        <f t="shared" si="1914"/>
        <v>337.47</v>
      </c>
      <c r="AJ1229" s="82"/>
      <c r="AK1229" s="53"/>
      <c r="AL1229" s="52"/>
      <c r="AM1229" s="53">
        <f t="shared" si="1915"/>
        <v>41</v>
      </c>
      <c r="AN1229" s="53">
        <f>IF(AJ1229&lt;&gt;"",IF(AJ1229="o",VLOOKUP(AM1229,OpenSect!$A$1:$D$11,2),IF(AJ1229="u",VLOOKUP(AM1229,UpHill!$A$1:$D$35,2),IF(AJ1229="d",VLOOKUP(AM1229,DownHill!$A$3:$D$29,2),IF(AJ1229="f",VLOOKUP(AM1229,FlatUnd!$A$2:$D$30,2),IF(AJ1229="t",VLOOKUP(AM1229,TimeAdd!$A$1:$D$176,2),IF(AJ1229="l",VLOOKUP(AM1229,SLimit!$A$1:$D$8,2),AN1228)))))),AN1228)</f>
        <v>49</v>
      </c>
      <c r="AO1229" s="53">
        <f>IF(AJ1229&lt;&gt;"",IF(AJ1229="o",VLOOKUP(AM1229,OpenSect!$A$1:$D$11,3),IF(AJ1229="u",VLOOKUP(AM1229,UpHill!$A$1:$D$35,3),IF(AJ1229="d",VLOOKUP(AM1229,DownHill!$A$3:$D$29,3),IF(AJ1229="f",VLOOKUP(AM1229,FlatUnd!$A$2:$D$30,3),IF(AJ1229="t",VLOOKUP(AM1229,TimeAdd!$A$1:$D$18,3),IF(AJ1229="l",VLOOKUP(AM1229,SLimit!$A$1:$D$8,3),AO1228)))))),AO1228)</f>
        <v>59</v>
      </c>
      <c r="AP1229" s="53">
        <f>IF(AJ1229&lt;&gt;"",IF(AJ1229="o",VLOOKUP(AM1229,OpenSect!$A$1:$D$11,4),IF(AJ1229="u",VLOOKUP(AM1229,UpHill!$A$1:$D$35,4),IF(AJ1229="d",VLOOKUP(AM1229,DownHill!$A$3:$D$29,4),IF(AJ1229="f",VLOOKUP(AM1229,FlatUnd!$A$2:$D$30,4),IF(AJ1229="t",VLOOKUP(AM1229,TimeAdd!$A$1:$D$18,4),IF(AJ1229="l",VLOOKUP(AM1229,SLimit!$A$1:$D$8,4),AP1228)))))),AP1228)</f>
        <v>68</v>
      </c>
      <c r="AQ1229" s="53">
        <v>80</v>
      </c>
      <c r="AR1229" s="54" t="str">
        <f t="shared" si="1916"/>
        <v>Warning - Stop.  400 m.</v>
      </c>
      <c r="AS1229" s="55"/>
      <c r="AT1229" s="55"/>
      <c r="AU1229" s="56" t="e">
        <f>IF(GroupStTimes!$A$8=0,MIN(CB1229,CD1229,CF1229),MIN(BZ1229,CB1229,CD1229,CF1229))</f>
        <v>#NUM!</v>
      </c>
      <c r="AV1229" s="56" t="e">
        <f>IF(GroupStTimes!$A$8=0,MAX(CC1229,CE1229,CG1229),MAX(CA1229,CC1229,CE1229,CG1229))</f>
        <v>#NUM!</v>
      </c>
      <c r="AW1229" s="57" t="str">
        <f t="shared" si="1917"/>
        <v/>
      </c>
      <c r="AX1229" s="58" t="str">
        <f t="shared" si="1918"/>
        <v/>
      </c>
      <c r="AY1229" s="58" t="str">
        <f t="shared" si="1919"/>
        <v/>
      </c>
      <c r="AZ1229" s="31">
        <f t="shared" si="1920"/>
        <v>334.99</v>
      </c>
      <c r="BA1229" s="59" t="e">
        <f t="shared" si="1921"/>
        <v>#NUM!</v>
      </c>
      <c r="BB1229" s="59" t="e">
        <f t="shared" si="1922"/>
        <v>#NUM!</v>
      </c>
      <c r="BC1229" s="59" t="e">
        <f t="shared" si="1923"/>
        <v>#NUM!</v>
      </c>
      <c r="BD1229" s="59" t="e">
        <f t="shared" si="1924"/>
        <v>#NUM!</v>
      </c>
      <c r="BE1229" s="59" t="e">
        <f t="shared" si="1925"/>
        <v>#NUM!</v>
      </c>
      <c r="BF1229" s="59" t="e">
        <f t="shared" si="1926"/>
        <v>#NUM!</v>
      </c>
      <c r="BG1229" s="59" t="e">
        <f t="shared" si="1927"/>
        <v>#NUM!</v>
      </c>
      <c r="BH1229" s="59" t="e">
        <f t="shared" si="1928"/>
        <v>#NUM!</v>
      </c>
      <c r="BI1229" s="31">
        <f t="shared" si="1929"/>
        <v>2.4800000000000182</v>
      </c>
      <c r="BJ1229" s="61">
        <f t="shared" si="1930"/>
        <v>6.0487804878049223E-2</v>
      </c>
      <c r="BK1229" s="61">
        <f t="shared" si="1931"/>
        <v>5.0612244897959555E-2</v>
      </c>
      <c r="BL1229" s="61">
        <f t="shared" si="1932"/>
        <v>4.2033898305085055E-2</v>
      </c>
      <c r="BM1229" s="61">
        <f t="shared" si="1933"/>
        <v>3.6470588235294386E-2</v>
      </c>
      <c r="BN1229" s="62">
        <f t="shared" si="1934"/>
        <v>0</v>
      </c>
      <c r="BO1229" s="62">
        <f t="shared" si="1935"/>
        <v>3</v>
      </c>
      <c r="BP1229" s="62">
        <f t="shared" si="1936"/>
        <v>38</v>
      </c>
      <c r="BQ1229" s="62">
        <f t="shared" si="1937"/>
        <v>0</v>
      </c>
      <c r="BR1229" s="62">
        <f t="shared" si="1938"/>
        <v>3</v>
      </c>
      <c r="BS1229" s="62">
        <f t="shared" si="1939"/>
        <v>2</v>
      </c>
      <c r="BT1229" s="62">
        <f t="shared" si="1940"/>
        <v>0</v>
      </c>
      <c r="BU1229" s="62">
        <f t="shared" si="1941"/>
        <v>2</v>
      </c>
      <c r="BV1229" s="62">
        <f t="shared" si="1942"/>
        <v>31</v>
      </c>
      <c r="BW1229" s="62">
        <f t="shared" si="1943"/>
        <v>0</v>
      </c>
      <c r="BX1229" s="62">
        <f t="shared" si="1944"/>
        <v>2</v>
      </c>
      <c r="BY1229" s="62">
        <f t="shared" si="1945"/>
        <v>11</v>
      </c>
      <c r="BZ1229" s="63" t="e">
        <f t="shared" si="1946"/>
        <v>#NUM!</v>
      </c>
      <c r="CA1229" s="63" t="e">
        <f t="shared" si="1947"/>
        <v>#NUM!</v>
      </c>
      <c r="CB1229" s="63" t="e">
        <f t="shared" si="1948"/>
        <v>#NUM!</v>
      </c>
      <c r="CC1229" s="63" t="e">
        <f t="shared" si="1949"/>
        <v>#NUM!</v>
      </c>
      <c r="CD1229" s="63" t="e">
        <f t="shared" si="1950"/>
        <v>#NUM!</v>
      </c>
      <c r="CE1229" s="63" t="e">
        <f t="shared" si="1951"/>
        <v>#NUM!</v>
      </c>
      <c r="CF1229" s="63" t="e">
        <f t="shared" si="1952"/>
        <v>#NUM!</v>
      </c>
      <c r="CG1229" s="63" t="e">
        <f t="shared" si="1953"/>
        <v>#NUM!</v>
      </c>
    </row>
    <row r="1230" spans="4:85" ht="26.25" customHeight="1" x14ac:dyDescent="0.25">
      <c r="D1230" s="37">
        <v>35</v>
      </c>
      <c r="G1230" s="78">
        <v>337.46</v>
      </c>
      <c r="H1230" s="41">
        <f t="shared" si="1904"/>
        <v>337.55</v>
      </c>
      <c r="I1230" s="42">
        <f t="shared" si="1954"/>
        <v>337.46</v>
      </c>
      <c r="J1230" s="43">
        <f t="shared" si="1905"/>
        <v>-3.5559770046821715E-4</v>
      </c>
      <c r="K1230" s="44">
        <f t="shared" si="1906"/>
        <v>-0.12000000000000455</v>
      </c>
      <c r="L1230" s="76" t="s">
        <v>591</v>
      </c>
      <c r="M1230" s="127"/>
      <c r="N1230" s="46">
        <f t="shared" si="1907"/>
        <v>337.58</v>
      </c>
      <c r="O1230" s="46"/>
      <c r="P1230" s="37">
        <v>337.55</v>
      </c>
      <c r="Q1230" s="46">
        <f t="shared" si="1955"/>
        <v>8.0000000000000016E-2</v>
      </c>
      <c r="R1230" s="40">
        <v>337.52</v>
      </c>
      <c r="S1230" s="78"/>
      <c r="T1230" s="78">
        <v>337.59</v>
      </c>
      <c r="U1230" s="47" t="str">
        <f t="shared" si="1908"/>
        <v/>
      </c>
      <c r="V1230" s="47" t="str">
        <f t="shared" si="1909"/>
        <v/>
      </c>
      <c r="W1230" s="50"/>
      <c r="X1230" s="50"/>
      <c r="Y1230" s="50"/>
      <c r="Z1230" s="50"/>
      <c r="AA1230" s="50"/>
      <c r="AB1230" s="50"/>
      <c r="AC1230" s="50"/>
      <c r="AD1230" s="50"/>
      <c r="AE1230" s="51" t="str">
        <f t="shared" si="1910"/>
        <v/>
      </c>
      <c r="AF1230" s="51" t="str">
        <f t="shared" si="1911"/>
        <v/>
      </c>
      <c r="AG1230" s="51" t="str">
        <f t="shared" si="1912"/>
        <v/>
      </c>
      <c r="AH1230" s="51">
        <f t="shared" si="1913"/>
        <v>35</v>
      </c>
      <c r="AI1230" s="52">
        <f t="shared" si="1914"/>
        <v>337.55</v>
      </c>
      <c r="AJ1230" s="82" t="s">
        <v>25</v>
      </c>
      <c r="AK1230" s="53"/>
      <c r="AL1230" s="52"/>
      <c r="AM1230" s="53">
        <f t="shared" si="1915"/>
        <v>35</v>
      </c>
      <c r="AN1230" s="53">
        <f>IF(AJ1230&lt;&gt;"",IF(AJ1230="o",VLOOKUP(AM1230,OpenSect!$A$1:$D$11,2),IF(AJ1230="u",VLOOKUP(AM1230,UpHill!$A$1:$D$35,2),IF(AJ1230="d",VLOOKUP(AM1230,DownHill!$A$3:$D$29,2),IF(AJ1230="f",VLOOKUP(AM1230,FlatUnd!$A$2:$D$30,2),IF(AJ1230="t",VLOOKUP(AM1230,TimeAdd!$A$1:$D$176,2),IF(AJ1230="l",VLOOKUP(AM1230,SLimit!$A$1:$D$8,2),AN1229)))))),AN1229)</f>
        <v>35</v>
      </c>
      <c r="AO1230" s="53">
        <f>IF(AJ1230&lt;&gt;"",IF(AJ1230="o",VLOOKUP(AM1230,OpenSect!$A$1:$D$11,3),IF(AJ1230="u",VLOOKUP(AM1230,UpHill!$A$1:$D$35,3),IF(AJ1230="d",VLOOKUP(AM1230,DownHill!$A$3:$D$29,3),IF(AJ1230="f",VLOOKUP(AM1230,FlatUnd!$A$2:$D$30,3),IF(AJ1230="t",VLOOKUP(AM1230,TimeAdd!$A$1:$D$18,3),IF(AJ1230="l",VLOOKUP(AM1230,SLimit!$A$1:$D$8,3),AO1229)))))),AO1229)</f>
        <v>35</v>
      </c>
      <c r="AP1230" s="53">
        <f>IF(AJ1230&lt;&gt;"",IF(AJ1230="o",VLOOKUP(AM1230,OpenSect!$A$1:$D$11,4),IF(AJ1230="u",VLOOKUP(AM1230,UpHill!$A$1:$D$35,4),IF(AJ1230="d",VLOOKUP(AM1230,DownHill!$A$3:$D$29,4),IF(AJ1230="f",VLOOKUP(AM1230,FlatUnd!$A$2:$D$30,4),IF(AJ1230="t",VLOOKUP(AM1230,TimeAdd!$A$1:$D$18,4),IF(AJ1230="l",VLOOKUP(AM1230,SLimit!$A$1:$D$8,4),AP1229)))))),AP1229)</f>
        <v>35</v>
      </c>
      <c r="AQ1230" s="53">
        <v>60</v>
      </c>
      <c r="AR1230" s="54" t="str">
        <f t="shared" si="1916"/>
        <v>60  Speed limit. Stop ahead.  Beware of speed bumps.</v>
      </c>
      <c r="AS1230" s="55"/>
      <c r="AT1230" s="55"/>
      <c r="AU1230" s="56" t="e">
        <f>IF(GroupStTimes!$A$8=0,MIN(CB1230,CD1230,CF1230),MIN(BZ1230,CB1230,CD1230,CF1230))</f>
        <v>#NUM!</v>
      </c>
      <c r="AV1230" s="56" t="e">
        <f>IF(GroupStTimes!$A$8=0,MAX(CC1230,CE1230,CG1230),MAX(CA1230,CC1230,CE1230,CG1230))</f>
        <v>#NUM!</v>
      </c>
      <c r="AW1230" s="57" t="str">
        <f t="shared" si="1917"/>
        <v/>
      </c>
      <c r="AX1230" s="58" t="str">
        <f t="shared" si="1918"/>
        <v/>
      </c>
      <c r="AY1230" s="58" t="str">
        <f t="shared" si="1919"/>
        <v/>
      </c>
      <c r="AZ1230" s="31">
        <f t="shared" si="1920"/>
        <v>334.99</v>
      </c>
      <c r="BA1230" s="59" t="e">
        <f t="shared" si="1921"/>
        <v>#NUM!</v>
      </c>
      <c r="BB1230" s="59" t="e">
        <f t="shared" si="1922"/>
        <v>#NUM!</v>
      </c>
      <c r="BC1230" s="59" t="e">
        <f t="shared" si="1923"/>
        <v>#NUM!</v>
      </c>
      <c r="BD1230" s="59" t="e">
        <f t="shared" si="1924"/>
        <v>#NUM!</v>
      </c>
      <c r="BE1230" s="59" t="e">
        <f t="shared" si="1925"/>
        <v>#NUM!</v>
      </c>
      <c r="BF1230" s="59" t="e">
        <f t="shared" si="1926"/>
        <v>#NUM!</v>
      </c>
      <c r="BG1230" s="59" t="e">
        <f t="shared" si="1927"/>
        <v>#NUM!</v>
      </c>
      <c r="BH1230" s="59" t="e">
        <f t="shared" si="1928"/>
        <v>#NUM!</v>
      </c>
      <c r="BI1230" s="31">
        <f t="shared" si="1929"/>
        <v>2.5600000000000023</v>
      </c>
      <c r="BJ1230" s="61">
        <f t="shared" si="1930"/>
        <v>6.2439024390243958E-2</v>
      </c>
      <c r="BK1230" s="61">
        <f t="shared" si="1931"/>
        <v>5.2244897959183717E-2</v>
      </c>
      <c r="BL1230" s="61">
        <f t="shared" si="1932"/>
        <v>4.3389830508474614E-2</v>
      </c>
      <c r="BM1230" s="61">
        <f t="shared" si="1933"/>
        <v>3.7647058823529443E-2</v>
      </c>
      <c r="BN1230" s="62">
        <f t="shared" si="1934"/>
        <v>0</v>
      </c>
      <c r="BO1230" s="62">
        <f t="shared" si="1935"/>
        <v>3</v>
      </c>
      <c r="BP1230" s="62">
        <f t="shared" si="1936"/>
        <v>45</v>
      </c>
      <c r="BQ1230" s="62">
        <f t="shared" si="1937"/>
        <v>0</v>
      </c>
      <c r="BR1230" s="62">
        <f t="shared" si="1938"/>
        <v>3</v>
      </c>
      <c r="BS1230" s="62">
        <f t="shared" si="1939"/>
        <v>8</v>
      </c>
      <c r="BT1230" s="62">
        <f t="shared" si="1940"/>
        <v>0</v>
      </c>
      <c r="BU1230" s="62">
        <f t="shared" si="1941"/>
        <v>2</v>
      </c>
      <c r="BV1230" s="62">
        <f t="shared" si="1942"/>
        <v>36</v>
      </c>
      <c r="BW1230" s="62">
        <f t="shared" si="1943"/>
        <v>0</v>
      </c>
      <c r="BX1230" s="62">
        <f t="shared" si="1944"/>
        <v>2</v>
      </c>
      <c r="BY1230" s="62">
        <f t="shared" si="1945"/>
        <v>16</v>
      </c>
      <c r="BZ1230" s="63" t="e">
        <f t="shared" si="1946"/>
        <v>#NUM!</v>
      </c>
      <c r="CA1230" s="63" t="e">
        <f t="shared" si="1947"/>
        <v>#NUM!</v>
      </c>
      <c r="CB1230" s="63" t="e">
        <f t="shared" si="1948"/>
        <v>#NUM!</v>
      </c>
      <c r="CC1230" s="63" t="e">
        <f t="shared" si="1949"/>
        <v>#NUM!</v>
      </c>
      <c r="CD1230" s="63" t="e">
        <f t="shared" si="1950"/>
        <v>#NUM!</v>
      </c>
      <c r="CE1230" s="63" t="e">
        <f t="shared" si="1951"/>
        <v>#NUM!</v>
      </c>
      <c r="CF1230" s="63" t="e">
        <f t="shared" si="1952"/>
        <v>#NUM!</v>
      </c>
      <c r="CG1230" s="63" t="e">
        <f t="shared" si="1953"/>
        <v>#NUM!</v>
      </c>
    </row>
    <row r="1231" spans="4:85" ht="26.25" customHeight="1" x14ac:dyDescent="0.25">
      <c r="G1231" s="78">
        <v>337.58</v>
      </c>
      <c r="H1231" s="41">
        <f t="shared" si="1904"/>
        <v>337.67</v>
      </c>
      <c r="I1231" s="42">
        <f t="shared" si="1954"/>
        <v>337.58</v>
      </c>
      <c r="J1231" s="43">
        <f t="shared" si="1905"/>
        <v>-3.554712956928863E-4</v>
      </c>
      <c r="K1231" s="44">
        <f t="shared" si="1906"/>
        <v>-0.12000000000000455</v>
      </c>
      <c r="L1231" s="76" t="s">
        <v>592</v>
      </c>
      <c r="M1231" s="127"/>
      <c r="N1231" s="46">
        <f t="shared" si="1907"/>
        <v>337.7</v>
      </c>
      <c r="O1231" s="46"/>
      <c r="P1231" s="37">
        <v>337.67</v>
      </c>
      <c r="Q1231" s="46">
        <f t="shared" si="1955"/>
        <v>8.0000000000000016E-2</v>
      </c>
      <c r="R1231" s="66">
        <v>337.64</v>
      </c>
      <c r="S1231" s="78"/>
      <c r="T1231" s="78">
        <v>337.71</v>
      </c>
      <c r="U1231" s="47" t="str">
        <f t="shared" si="1908"/>
        <v/>
      </c>
      <c r="V1231" s="47" t="str">
        <f t="shared" si="1909"/>
        <v/>
      </c>
      <c r="W1231" s="50"/>
      <c r="X1231" s="50"/>
      <c r="Y1231" s="50"/>
      <c r="Z1231" s="50"/>
      <c r="AA1231" s="50"/>
      <c r="AB1231" s="50"/>
      <c r="AC1231" s="50"/>
      <c r="AD1231" s="50"/>
      <c r="AE1231" s="51" t="str">
        <f t="shared" si="1910"/>
        <v/>
      </c>
      <c r="AF1231" s="51" t="str">
        <f t="shared" si="1911"/>
        <v/>
      </c>
      <c r="AG1231" s="51" t="str">
        <f t="shared" si="1912"/>
        <v/>
      </c>
      <c r="AH1231" s="51" t="str">
        <f t="shared" si="1913"/>
        <v/>
      </c>
      <c r="AI1231" s="52">
        <f t="shared" si="1914"/>
        <v>337.67</v>
      </c>
      <c r="AJ1231" s="82"/>
      <c r="AK1231" s="53"/>
      <c r="AL1231" s="52"/>
      <c r="AM1231" s="53">
        <f t="shared" si="1915"/>
        <v>35</v>
      </c>
      <c r="AN1231" s="53">
        <f>IF(AJ1231&lt;&gt;"",IF(AJ1231="o",VLOOKUP(AM1231,OpenSect!$A$1:$D$11,2),IF(AJ1231="u",VLOOKUP(AM1231,UpHill!$A$1:$D$35,2),IF(AJ1231="d",VLOOKUP(AM1231,DownHill!$A$3:$D$29,2),IF(AJ1231="f",VLOOKUP(AM1231,FlatUnd!$A$2:$D$30,2),IF(AJ1231="t",VLOOKUP(AM1231,TimeAdd!$A$1:$D$176,2),IF(AJ1231="l",VLOOKUP(AM1231,SLimit!$A$1:$D$8,2),AN1230)))))),AN1230)</f>
        <v>35</v>
      </c>
      <c r="AO1231" s="53">
        <f>IF(AJ1231&lt;&gt;"",IF(AJ1231="o",VLOOKUP(AM1231,OpenSect!$A$1:$D$11,3),IF(AJ1231="u",VLOOKUP(AM1231,UpHill!$A$1:$D$35,3),IF(AJ1231="d",VLOOKUP(AM1231,DownHill!$A$3:$D$29,3),IF(AJ1231="f",VLOOKUP(AM1231,FlatUnd!$A$2:$D$30,3),IF(AJ1231="t",VLOOKUP(AM1231,TimeAdd!$A$1:$D$18,3),IF(AJ1231="l",VLOOKUP(AM1231,SLimit!$A$1:$D$8,3),AO1230)))))),AO1230)</f>
        <v>35</v>
      </c>
      <c r="AP1231" s="53">
        <f>IF(AJ1231&lt;&gt;"",IF(AJ1231="o",VLOOKUP(AM1231,OpenSect!$A$1:$D$11,4),IF(AJ1231="u",VLOOKUP(AM1231,UpHill!$A$1:$D$35,4),IF(AJ1231="d",VLOOKUP(AM1231,DownHill!$A$3:$D$29,4),IF(AJ1231="f",VLOOKUP(AM1231,FlatUnd!$A$2:$D$30,4),IF(AJ1231="t",VLOOKUP(AM1231,TimeAdd!$A$1:$D$18,4),IF(AJ1231="l",VLOOKUP(AM1231,SLimit!$A$1:$D$8,4),AP1230)))))),AP1230)</f>
        <v>35</v>
      </c>
      <c r="AQ1231" s="53">
        <v>60</v>
      </c>
      <c r="AR1231" s="54" t="str">
        <f t="shared" si="1916"/>
        <v>14 km stone</v>
      </c>
      <c r="AS1231" s="55"/>
      <c r="AT1231" s="55"/>
      <c r="AU1231" s="56" t="e">
        <f>IF(GroupStTimes!$A$8=0,MIN(CB1231,CD1231,CF1231),MIN(BZ1231,CB1231,CD1231,CF1231))</f>
        <v>#NUM!</v>
      </c>
      <c r="AV1231" s="56" t="e">
        <f>IF(GroupStTimes!$A$8=0,MAX(CC1231,CE1231,CG1231),MAX(CA1231,CC1231,CE1231,CG1231))</f>
        <v>#NUM!</v>
      </c>
      <c r="AW1231" s="57" t="str">
        <f t="shared" si="1917"/>
        <v/>
      </c>
      <c r="AX1231" s="58" t="str">
        <f t="shared" si="1918"/>
        <v/>
      </c>
      <c r="AY1231" s="58" t="str">
        <f t="shared" si="1919"/>
        <v/>
      </c>
      <c r="AZ1231" s="31">
        <f t="shared" si="1920"/>
        <v>337.55</v>
      </c>
      <c r="BA1231" s="59" t="e">
        <f t="shared" si="1921"/>
        <v>#NUM!</v>
      </c>
      <c r="BB1231" s="59" t="e">
        <f t="shared" si="1922"/>
        <v>#NUM!</v>
      </c>
      <c r="BC1231" s="59" t="e">
        <f t="shared" si="1923"/>
        <v>#NUM!</v>
      </c>
      <c r="BD1231" s="59" t="e">
        <f t="shared" si="1924"/>
        <v>#NUM!</v>
      </c>
      <c r="BE1231" s="59" t="e">
        <f t="shared" si="1925"/>
        <v>#NUM!</v>
      </c>
      <c r="BF1231" s="59" t="e">
        <f t="shared" si="1926"/>
        <v>#NUM!</v>
      </c>
      <c r="BG1231" s="59" t="e">
        <f t="shared" si="1927"/>
        <v>#NUM!</v>
      </c>
      <c r="BH1231" s="59" t="e">
        <f t="shared" si="1928"/>
        <v>#NUM!</v>
      </c>
      <c r="BI1231" s="31">
        <f t="shared" si="1929"/>
        <v>0.12000000000000455</v>
      </c>
      <c r="BJ1231" s="61">
        <f t="shared" si="1930"/>
        <v>3.4285714285715585E-3</v>
      </c>
      <c r="BK1231" s="61">
        <f t="shared" si="1931"/>
        <v>3.4285714285715585E-3</v>
      </c>
      <c r="BL1231" s="61">
        <f t="shared" si="1932"/>
        <v>3.4285714285715585E-3</v>
      </c>
      <c r="BM1231" s="61">
        <f t="shared" si="1933"/>
        <v>3.4285714285715585E-3</v>
      </c>
      <c r="BN1231" s="62">
        <f t="shared" si="1934"/>
        <v>0</v>
      </c>
      <c r="BO1231" s="62">
        <f t="shared" si="1935"/>
        <v>0</v>
      </c>
      <c r="BP1231" s="62">
        <f t="shared" si="1936"/>
        <v>12</v>
      </c>
      <c r="BQ1231" s="62">
        <f t="shared" si="1937"/>
        <v>0</v>
      </c>
      <c r="BR1231" s="62">
        <f t="shared" si="1938"/>
        <v>0</v>
      </c>
      <c r="BS1231" s="62">
        <f t="shared" si="1939"/>
        <v>12</v>
      </c>
      <c r="BT1231" s="62">
        <f t="shared" si="1940"/>
        <v>0</v>
      </c>
      <c r="BU1231" s="62">
        <f t="shared" si="1941"/>
        <v>0</v>
      </c>
      <c r="BV1231" s="62">
        <f t="shared" si="1942"/>
        <v>12</v>
      </c>
      <c r="BW1231" s="62">
        <f t="shared" si="1943"/>
        <v>0</v>
      </c>
      <c r="BX1231" s="62">
        <f t="shared" si="1944"/>
        <v>0</v>
      </c>
      <c r="BY1231" s="62">
        <f t="shared" si="1945"/>
        <v>12</v>
      </c>
      <c r="BZ1231" s="63" t="e">
        <f t="shared" si="1946"/>
        <v>#NUM!</v>
      </c>
      <c r="CA1231" s="63" t="e">
        <f t="shared" si="1947"/>
        <v>#NUM!</v>
      </c>
      <c r="CB1231" s="63" t="e">
        <f t="shared" si="1948"/>
        <v>#NUM!</v>
      </c>
      <c r="CC1231" s="63" t="e">
        <f t="shared" si="1949"/>
        <v>#NUM!</v>
      </c>
      <c r="CD1231" s="63" t="e">
        <f t="shared" si="1950"/>
        <v>#NUM!</v>
      </c>
      <c r="CE1231" s="63" t="e">
        <f t="shared" si="1951"/>
        <v>#NUM!</v>
      </c>
      <c r="CF1231" s="63" t="e">
        <f t="shared" si="1952"/>
        <v>#NUM!</v>
      </c>
      <c r="CG1231" s="63" t="e">
        <f t="shared" si="1953"/>
        <v>#NUM!</v>
      </c>
    </row>
    <row r="1232" spans="4:85" ht="26.25" customHeight="1" x14ac:dyDescent="0.25">
      <c r="G1232" s="66">
        <f>G1231+Q1232-Q1231</f>
        <v>337.58</v>
      </c>
      <c r="H1232" s="41">
        <f t="shared" si="1904"/>
        <v>337.69</v>
      </c>
      <c r="I1232" s="42">
        <f t="shared" si="1954"/>
        <v>337.58</v>
      </c>
      <c r="J1232" s="43">
        <f t="shared" si="1905"/>
        <v>-4.344649169580657E-4</v>
      </c>
      <c r="K1232" s="44">
        <f t="shared" si="1906"/>
        <v>-0.1466666666667038</v>
      </c>
      <c r="L1232" s="76" t="s">
        <v>593</v>
      </c>
      <c r="M1232" s="127"/>
      <c r="N1232" s="46">
        <f t="shared" si="1907"/>
        <v>337.72666666666669</v>
      </c>
      <c r="O1232" s="46"/>
      <c r="P1232" s="37">
        <v>337.69</v>
      </c>
      <c r="Q1232" s="46">
        <f t="shared" si="1955"/>
        <v>8.0000000000000016E-2</v>
      </c>
      <c r="R1232" s="40">
        <v>337.67</v>
      </c>
      <c r="S1232" s="77"/>
      <c r="T1232" s="77">
        <v>337.74</v>
      </c>
      <c r="U1232" s="47" t="str">
        <f t="shared" si="1908"/>
        <v/>
      </c>
      <c r="V1232" s="47" t="str">
        <f t="shared" si="1909"/>
        <v/>
      </c>
      <c r="W1232" s="50"/>
      <c r="X1232" s="50"/>
      <c r="Y1232" s="50"/>
      <c r="Z1232" s="50"/>
      <c r="AA1232" s="50"/>
      <c r="AB1232" s="50"/>
      <c r="AC1232" s="50"/>
      <c r="AD1232" s="50"/>
      <c r="AE1232" s="51" t="str">
        <f t="shared" si="1910"/>
        <v/>
      </c>
      <c r="AF1232" s="51" t="str">
        <f t="shared" si="1911"/>
        <v/>
      </c>
      <c r="AG1232" s="51" t="str">
        <f t="shared" si="1912"/>
        <v/>
      </c>
      <c r="AH1232" s="51" t="str">
        <f t="shared" si="1913"/>
        <v/>
      </c>
      <c r="AI1232" s="52">
        <f t="shared" si="1914"/>
        <v>337.69</v>
      </c>
      <c r="AJ1232" s="82"/>
      <c r="AK1232" s="53"/>
      <c r="AL1232" s="52"/>
      <c r="AM1232" s="53">
        <f t="shared" si="1915"/>
        <v>35</v>
      </c>
      <c r="AN1232" s="53">
        <f>IF(AJ1232&lt;&gt;"",IF(AJ1232="o",VLOOKUP(AM1232,OpenSect!$A$1:$D$11,2),IF(AJ1232="u",VLOOKUP(AM1232,UpHill!$A$1:$D$35,2),IF(AJ1232="d",VLOOKUP(AM1232,DownHill!$A$3:$D$29,2),IF(AJ1232="f",VLOOKUP(AM1232,FlatUnd!$A$2:$D$30,2),IF(AJ1232="t",VLOOKUP(AM1232,TimeAdd!$A$1:$D$176,2),IF(AJ1232="l",VLOOKUP(AM1232,SLimit!$A$1:$D$8,2),AN1231)))))),AN1231)</f>
        <v>35</v>
      </c>
      <c r="AO1232" s="53">
        <f>IF(AJ1232&lt;&gt;"",IF(AJ1232="o",VLOOKUP(AM1232,OpenSect!$A$1:$D$11,3),IF(AJ1232="u",VLOOKUP(AM1232,UpHill!$A$1:$D$35,3),IF(AJ1232="d",VLOOKUP(AM1232,DownHill!$A$3:$D$29,3),IF(AJ1232="f",VLOOKUP(AM1232,FlatUnd!$A$2:$D$30,3),IF(AJ1232="t",VLOOKUP(AM1232,TimeAdd!$A$1:$D$18,3),IF(AJ1232="l",VLOOKUP(AM1232,SLimit!$A$1:$D$8,3),AO1231)))))),AO1231)</f>
        <v>35</v>
      </c>
      <c r="AP1232" s="53">
        <f>IF(AJ1232&lt;&gt;"",IF(AJ1232="o",VLOOKUP(AM1232,OpenSect!$A$1:$D$11,4),IF(AJ1232="u",VLOOKUP(AM1232,UpHill!$A$1:$D$35,4),IF(AJ1232="d",VLOOKUP(AM1232,DownHill!$A$3:$D$29,4),IF(AJ1232="f",VLOOKUP(AM1232,FlatUnd!$A$2:$D$30,4),IF(AJ1232="t",VLOOKUP(AM1232,TimeAdd!$A$1:$D$18,4),IF(AJ1232="l",VLOOKUP(AM1232,SLimit!$A$1:$D$8,4),AP1231)))))),AP1231)</f>
        <v>35</v>
      </c>
      <c r="AQ1232" s="53">
        <v>60</v>
      </c>
      <c r="AR1232" s="54" t="str">
        <f t="shared" si="1916"/>
        <v>Warning - Secondary cross road.  250m.  Missing 2023-01-28</v>
      </c>
      <c r="AS1232" s="55"/>
      <c r="AT1232" s="55"/>
      <c r="AU1232" s="56" t="e">
        <f>IF(GroupStTimes!$A$8=0,MIN(CB1232,CD1232,CF1232),MIN(BZ1232,CB1232,CD1232,CF1232))</f>
        <v>#NUM!</v>
      </c>
      <c r="AV1232" s="56" t="e">
        <f>IF(GroupStTimes!$A$8=0,MAX(CC1232,CE1232,CG1232),MAX(CA1232,CC1232,CE1232,CG1232))</f>
        <v>#NUM!</v>
      </c>
      <c r="AW1232" s="57" t="str">
        <f t="shared" si="1917"/>
        <v/>
      </c>
      <c r="AX1232" s="58" t="str">
        <f t="shared" si="1918"/>
        <v/>
      </c>
      <c r="AY1232" s="58" t="str">
        <f t="shared" si="1919"/>
        <v/>
      </c>
      <c r="AZ1232" s="31">
        <f t="shared" si="1920"/>
        <v>337.55</v>
      </c>
      <c r="BA1232" s="59" t="e">
        <f t="shared" si="1921"/>
        <v>#NUM!</v>
      </c>
      <c r="BB1232" s="59" t="e">
        <f t="shared" si="1922"/>
        <v>#NUM!</v>
      </c>
      <c r="BC1232" s="59" t="e">
        <f t="shared" si="1923"/>
        <v>#NUM!</v>
      </c>
      <c r="BD1232" s="59" t="e">
        <f t="shared" si="1924"/>
        <v>#NUM!</v>
      </c>
      <c r="BE1232" s="59" t="e">
        <f t="shared" si="1925"/>
        <v>#NUM!</v>
      </c>
      <c r="BF1232" s="59" t="e">
        <f t="shared" si="1926"/>
        <v>#NUM!</v>
      </c>
      <c r="BG1232" s="59" t="e">
        <f t="shared" si="1927"/>
        <v>#NUM!</v>
      </c>
      <c r="BH1232" s="59" t="e">
        <f t="shared" si="1928"/>
        <v>#NUM!</v>
      </c>
      <c r="BI1232" s="31">
        <f t="shared" si="1929"/>
        <v>0.13999999999998636</v>
      </c>
      <c r="BJ1232" s="61">
        <f t="shared" si="1930"/>
        <v>3.9999999999996106E-3</v>
      </c>
      <c r="BK1232" s="61">
        <f t="shared" si="1931"/>
        <v>3.9999999999996106E-3</v>
      </c>
      <c r="BL1232" s="61">
        <f t="shared" si="1932"/>
        <v>3.9999999999996106E-3</v>
      </c>
      <c r="BM1232" s="61">
        <f t="shared" si="1933"/>
        <v>3.9999999999996106E-3</v>
      </c>
      <c r="BN1232" s="62">
        <f t="shared" si="1934"/>
        <v>0</v>
      </c>
      <c r="BO1232" s="62">
        <f t="shared" si="1935"/>
        <v>0</v>
      </c>
      <c r="BP1232" s="62">
        <f t="shared" si="1936"/>
        <v>14</v>
      </c>
      <c r="BQ1232" s="62">
        <f t="shared" si="1937"/>
        <v>0</v>
      </c>
      <c r="BR1232" s="62">
        <f t="shared" si="1938"/>
        <v>0</v>
      </c>
      <c r="BS1232" s="62">
        <f t="shared" si="1939"/>
        <v>14</v>
      </c>
      <c r="BT1232" s="62">
        <f t="shared" si="1940"/>
        <v>0</v>
      </c>
      <c r="BU1232" s="62">
        <f t="shared" si="1941"/>
        <v>0</v>
      </c>
      <c r="BV1232" s="62">
        <f t="shared" si="1942"/>
        <v>14</v>
      </c>
      <c r="BW1232" s="62">
        <f t="shared" si="1943"/>
        <v>0</v>
      </c>
      <c r="BX1232" s="62">
        <f t="shared" si="1944"/>
        <v>0</v>
      </c>
      <c r="BY1232" s="62">
        <f t="shared" si="1945"/>
        <v>14</v>
      </c>
      <c r="BZ1232" s="63" t="e">
        <f t="shared" si="1946"/>
        <v>#NUM!</v>
      </c>
      <c r="CA1232" s="63" t="e">
        <f t="shared" si="1947"/>
        <v>#NUM!</v>
      </c>
      <c r="CB1232" s="63" t="e">
        <f t="shared" si="1948"/>
        <v>#NUM!</v>
      </c>
      <c r="CC1232" s="63" t="e">
        <f t="shared" si="1949"/>
        <v>#NUM!</v>
      </c>
      <c r="CD1232" s="63" t="e">
        <f t="shared" si="1950"/>
        <v>#NUM!</v>
      </c>
      <c r="CE1232" s="63" t="e">
        <f t="shared" si="1951"/>
        <v>#NUM!</v>
      </c>
      <c r="CF1232" s="63" t="e">
        <f t="shared" si="1952"/>
        <v>#NUM!</v>
      </c>
      <c r="CG1232" s="63" t="e">
        <f t="shared" si="1953"/>
        <v>#NUM!</v>
      </c>
    </row>
    <row r="1233" spans="4:85" ht="26.25" customHeight="1" x14ac:dyDescent="0.25">
      <c r="G1233" s="66">
        <f>G1232+Q1233-Q1232</f>
        <v>337.58</v>
      </c>
      <c r="H1233" s="41">
        <f t="shared" si="1904"/>
        <v>337.72</v>
      </c>
      <c r="I1233" s="42">
        <f t="shared" si="1954"/>
        <v>337.58</v>
      </c>
      <c r="J1233" s="43">
        <f t="shared" si="1905"/>
        <v>-5.5295534885558217E-4</v>
      </c>
      <c r="K1233" s="44">
        <f t="shared" si="1906"/>
        <v>-0.18666666666666742</v>
      </c>
      <c r="L1233" s="76" t="s">
        <v>594</v>
      </c>
      <c r="M1233" s="127"/>
      <c r="N1233" s="46">
        <f t="shared" si="1907"/>
        <v>337.76666666666665</v>
      </c>
      <c r="O1233" s="46"/>
      <c r="P1233" s="37">
        <v>337.72</v>
      </c>
      <c r="Q1233" s="46">
        <f t="shared" si="1955"/>
        <v>8.0000000000000016E-2</v>
      </c>
      <c r="R1233" s="40">
        <v>337.71</v>
      </c>
      <c r="S1233" s="78"/>
      <c r="T1233" s="78">
        <v>337.79</v>
      </c>
      <c r="U1233" s="47" t="str">
        <f t="shared" si="1908"/>
        <v/>
      </c>
      <c r="V1233" s="47" t="str">
        <f t="shared" si="1909"/>
        <v/>
      </c>
      <c r="W1233" s="50"/>
      <c r="X1233" s="50"/>
      <c r="Y1233" s="50"/>
      <c r="Z1233" s="50"/>
      <c r="AA1233" s="50"/>
      <c r="AB1233" s="50"/>
      <c r="AC1233" s="50"/>
      <c r="AD1233" s="50"/>
      <c r="AE1233" s="51" t="str">
        <f t="shared" si="1910"/>
        <v/>
      </c>
      <c r="AF1233" s="51" t="str">
        <f t="shared" si="1911"/>
        <v/>
      </c>
      <c r="AG1233" s="51" t="str">
        <f t="shared" si="1912"/>
        <v/>
      </c>
      <c r="AH1233" s="51" t="str">
        <f t="shared" si="1913"/>
        <v/>
      </c>
      <c r="AI1233" s="52">
        <f t="shared" si="1914"/>
        <v>337.72</v>
      </c>
      <c r="AJ1233" s="82"/>
      <c r="AK1233" s="53"/>
      <c r="AL1233" s="52"/>
      <c r="AM1233" s="53">
        <f t="shared" si="1915"/>
        <v>35</v>
      </c>
      <c r="AN1233" s="53">
        <f>IF(AJ1233&lt;&gt;"",IF(AJ1233="o",VLOOKUP(AM1233,OpenSect!$A$1:$D$11,2),IF(AJ1233="u",VLOOKUP(AM1233,UpHill!$A$1:$D$35,2),IF(AJ1233="d",VLOOKUP(AM1233,DownHill!$A$3:$D$29,2),IF(AJ1233="f",VLOOKUP(AM1233,FlatUnd!$A$2:$D$30,2),IF(AJ1233="t",VLOOKUP(AM1233,TimeAdd!$A$1:$D$176,2),IF(AJ1233="l",VLOOKUP(AM1233,SLimit!$A$1:$D$8,2),AN1232)))))),AN1232)</f>
        <v>35</v>
      </c>
      <c r="AO1233" s="53">
        <f>IF(AJ1233&lt;&gt;"",IF(AJ1233="o",VLOOKUP(AM1233,OpenSect!$A$1:$D$11,3),IF(AJ1233="u",VLOOKUP(AM1233,UpHill!$A$1:$D$35,3),IF(AJ1233="d",VLOOKUP(AM1233,DownHill!$A$3:$D$29,3),IF(AJ1233="f",VLOOKUP(AM1233,FlatUnd!$A$2:$D$30,3),IF(AJ1233="t",VLOOKUP(AM1233,TimeAdd!$A$1:$D$18,3),IF(AJ1233="l",VLOOKUP(AM1233,SLimit!$A$1:$D$8,3),AO1232)))))),AO1232)</f>
        <v>35</v>
      </c>
      <c r="AP1233" s="53">
        <f>IF(AJ1233&lt;&gt;"",IF(AJ1233="o",VLOOKUP(AM1233,OpenSect!$A$1:$D$11,4),IF(AJ1233="u",VLOOKUP(AM1233,UpHill!$A$1:$D$35,4),IF(AJ1233="d",VLOOKUP(AM1233,DownHill!$A$3:$D$29,4),IF(AJ1233="f",VLOOKUP(AM1233,FlatUnd!$A$2:$D$30,4),IF(AJ1233="t",VLOOKUP(AM1233,TimeAdd!$A$1:$D$18,4),IF(AJ1233="l",VLOOKUP(AM1233,SLimit!$A$1:$D$8,4),AP1232)))))),AP1232)</f>
        <v>35</v>
      </c>
      <c r="AQ1233" s="53">
        <v>60</v>
      </c>
      <c r="AR1233" s="54" t="str">
        <f t="shared" si="1916"/>
        <v>Normandien {straight} / N11 Newcastle {right} / {left} N11 Ladysmith.</v>
      </c>
      <c r="AS1233" s="55"/>
      <c r="AT1233" s="55"/>
      <c r="AU1233" s="56" t="e">
        <f>IF(GroupStTimes!$A$8=0,MIN(CB1233,CD1233,CF1233),MIN(BZ1233,CB1233,CD1233,CF1233))</f>
        <v>#NUM!</v>
      </c>
      <c r="AV1233" s="56" t="e">
        <f>IF(GroupStTimes!$A$8=0,MAX(CC1233,CE1233,CG1233),MAX(CA1233,CC1233,CE1233,CG1233))</f>
        <v>#NUM!</v>
      </c>
      <c r="AW1233" s="57" t="str">
        <f t="shared" si="1917"/>
        <v/>
      </c>
      <c r="AX1233" s="58" t="str">
        <f t="shared" si="1918"/>
        <v/>
      </c>
      <c r="AY1233" s="58" t="str">
        <f t="shared" si="1919"/>
        <v/>
      </c>
      <c r="AZ1233" s="31">
        <f t="shared" si="1920"/>
        <v>337.55</v>
      </c>
      <c r="BA1233" s="59" t="e">
        <f t="shared" si="1921"/>
        <v>#NUM!</v>
      </c>
      <c r="BB1233" s="59" t="e">
        <f t="shared" si="1922"/>
        <v>#NUM!</v>
      </c>
      <c r="BC1233" s="59" t="e">
        <f t="shared" si="1923"/>
        <v>#NUM!</v>
      </c>
      <c r="BD1233" s="59" t="e">
        <f t="shared" si="1924"/>
        <v>#NUM!</v>
      </c>
      <c r="BE1233" s="59" t="e">
        <f t="shared" si="1925"/>
        <v>#NUM!</v>
      </c>
      <c r="BF1233" s="59" t="e">
        <f t="shared" si="1926"/>
        <v>#NUM!</v>
      </c>
      <c r="BG1233" s="59" t="e">
        <f t="shared" si="1927"/>
        <v>#NUM!</v>
      </c>
      <c r="BH1233" s="59" t="e">
        <f t="shared" si="1928"/>
        <v>#NUM!</v>
      </c>
      <c r="BI1233" s="31">
        <f t="shared" si="1929"/>
        <v>0.17000000000001592</v>
      </c>
      <c r="BJ1233" s="61">
        <f t="shared" si="1930"/>
        <v>4.8571428571433121E-3</v>
      </c>
      <c r="BK1233" s="61">
        <f t="shared" si="1931"/>
        <v>4.8571428571433121E-3</v>
      </c>
      <c r="BL1233" s="61">
        <f t="shared" si="1932"/>
        <v>4.8571428571433121E-3</v>
      </c>
      <c r="BM1233" s="61">
        <f t="shared" si="1933"/>
        <v>4.8571428571433121E-3</v>
      </c>
      <c r="BN1233" s="62">
        <f t="shared" si="1934"/>
        <v>0</v>
      </c>
      <c r="BO1233" s="62">
        <f t="shared" si="1935"/>
        <v>0</v>
      </c>
      <c r="BP1233" s="62">
        <f t="shared" si="1936"/>
        <v>17</v>
      </c>
      <c r="BQ1233" s="62">
        <f t="shared" si="1937"/>
        <v>0</v>
      </c>
      <c r="BR1233" s="62">
        <f t="shared" si="1938"/>
        <v>0</v>
      </c>
      <c r="BS1233" s="62">
        <f t="shared" si="1939"/>
        <v>17</v>
      </c>
      <c r="BT1233" s="62">
        <f t="shared" si="1940"/>
        <v>0</v>
      </c>
      <c r="BU1233" s="62">
        <f t="shared" si="1941"/>
        <v>0</v>
      </c>
      <c r="BV1233" s="62">
        <f t="shared" si="1942"/>
        <v>17</v>
      </c>
      <c r="BW1233" s="62">
        <f t="shared" si="1943"/>
        <v>0</v>
      </c>
      <c r="BX1233" s="62">
        <f t="shared" si="1944"/>
        <v>0</v>
      </c>
      <c r="BY1233" s="62">
        <f t="shared" si="1945"/>
        <v>17</v>
      </c>
      <c r="BZ1233" s="63" t="e">
        <f t="shared" si="1946"/>
        <v>#NUM!</v>
      </c>
      <c r="CA1233" s="63" t="e">
        <f t="shared" si="1947"/>
        <v>#NUM!</v>
      </c>
      <c r="CB1233" s="63" t="e">
        <f t="shared" si="1948"/>
        <v>#NUM!</v>
      </c>
      <c r="CC1233" s="63" t="e">
        <f t="shared" si="1949"/>
        <v>#NUM!</v>
      </c>
      <c r="CD1233" s="63" t="e">
        <f t="shared" si="1950"/>
        <v>#NUM!</v>
      </c>
      <c r="CE1233" s="63" t="e">
        <f t="shared" si="1951"/>
        <v>#NUM!</v>
      </c>
      <c r="CF1233" s="63" t="e">
        <f t="shared" si="1952"/>
        <v>#NUM!</v>
      </c>
      <c r="CG1233" s="63" t="e">
        <f t="shared" si="1953"/>
        <v>#NUM!</v>
      </c>
    </row>
    <row r="1234" spans="4:85" ht="26.25" customHeight="1" x14ac:dyDescent="0.25">
      <c r="D1234" s="37">
        <v>30</v>
      </c>
      <c r="G1234" s="78">
        <v>337.89</v>
      </c>
      <c r="H1234" s="41">
        <f t="shared" si="1904"/>
        <v>337.98</v>
      </c>
      <c r="I1234" s="42">
        <f t="shared" si="1954"/>
        <v>337.89</v>
      </c>
      <c r="J1234" s="43">
        <f t="shared" si="1905"/>
        <v>-3.4528002209794386E-4</v>
      </c>
      <c r="K1234" s="44">
        <f t="shared" si="1906"/>
        <v>-0.11666666666667425</v>
      </c>
      <c r="L1234" s="76" t="s">
        <v>595</v>
      </c>
      <c r="M1234" s="127"/>
      <c r="N1234" s="46">
        <f t="shared" si="1907"/>
        <v>338.00666666666666</v>
      </c>
      <c r="O1234" s="46"/>
      <c r="P1234" s="37">
        <v>337.98</v>
      </c>
      <c r="Q1234" s="46">
        <f t="shared" si="1955"/>
        <v>8.0000000000000016E-2</v>
      </c>
      <c r="R1234" s="40">
        <v>337.94</v>
      </c>
      <c r="S1234" s="78"/>
      <c r="T1234" s="78">
        <v>338.02</v>
      </c>
      <c r="U1234" s="47" t="str">
        <f t="shared" si="1908"/>
        <v/>
      </c>
      <c r="V1234" s="47" t="str">
        <f t="shared" si="1909"/>
        <v/>
      </c>
      <c r="W1234" s="50"/>
      <c r="X1234" s="50"/>
      <c r="Y1234" s="50"/>
      <c r="Z1234" s="50"/>
      <c r="AA1234" s="50"/>
      <c r="AB1234" s="50"/>
      <c r="AC1234" s="50"/>
      <c r="AD1234" s="50"/>
      <c r="AE1234" s="51" t="str">
        <f t="shared" si="1910"/>
        <v/>
      </c>
      <c r="AF1234" s="51" t="str">
        <f t="shared" si="1911"/>
        <v/>
      </c>
      <c r="AG1234" s="51" t="str">
        <f t="shared" si="1912"/>
        <v/>
      </c>
      <c r="AH1234" s="51">
        <f t="shared" si="1913"/>
        <v>30</v>
      </c>
      <c r="AI1234" s="52">
        <f t="shared" si="1914"/>
        <v>337.98</v>
      </c>
      <c r="AJ1234" s="82" t="s">
        <v>25</v>
      </c>
      <c r="AK1234" s="53"/>
      <c r="AL1234" s="52"/>
      <c r="AM1234" s="53">
        <f t="shared" si="1915"/>
        <v>30</v>
      </c>
      <c r="AN1234" s="53">
        <f>IF(AJ1234&lt;&gt;"",IF(AJ1234="o",VLOOKUP(AM1234,OpenSect!$A$1:$D$11,2),IF(AJ1234="u",VLOOKUP(AM1234,UpHill!$A$1:$D$35,2),IF(AJ1234="d",VLOOKUP(AM1234,DownHill!$A$3:$D$29,2),IF(AJ1234="f",VLOOKUP(AM1234,FlatUnd!$A$2:$D$30,2),IF(AJ1234="t",VLOOKUP(AM1234,TimeAdd!$A$1:$D$176,2),IF(AJ1234="l",VLOOKUP(AM1234,SLimit!$A$1:$D$8,2),AN1233)))))),AN1233)</f>
        <v>30</v>
      </c>
      <c r="AO1234" s="53">
        <f>IF(AJ1234&lt;&gt;"",IF(AJ1234="o",VLOOKUP(AM1234,OpenSect!$A$1:$D$11,3),IF(AJ1234="u",VLOOKUP(AM1234,UpHill!$A$1:$D$35,3),IF(AJ1234="d",VLOOKUP(AM1234,DownHill!$A$3:$D$29,3),IF(AJ1234="f",VLOOKUP(AM1234,FlatUnd!$A$2:$D$30,3),IF(AJ1234="t",VLOOKUP(AM1234,TimeAdd!$A$1:$D$18,3),IF(AJ1234="l",VLOOKUP(AM1234,SLimit!$A$1:$D$8,3),AO1233)))))),AO1233)</f>
        <v>30</v>
      </c>
      <c r="AP1234" s="53">
        <f>IF(AJ1234&lt;&gt;"",IF(AJ1234="o",VLOOKUP(AM1234,OpenSect!$A$1:$D$11,4),IF(AJ1234="u",VLOOKUP(AM1234,UpHill!$A$1:$D$35,4),IF(AJ1234="d",VLOOKUP(AM1234,DownHill!$A$3:$D$29,4),IF(AJ1234="f",VLOOKUP(AM1234,FlatUnd!$A$2:$D$30,4),IF(AJ1234="t",VLOOKUP(AM1234,TimeAdd!$A$1:$D$18,4),IF(AJ1234="l",VLOOKUP(AM1234,SLimit!$A$1:$D$8,4),AP1233)))))),AP1233)</f>
        <v>30</v>
      </c>
      <c r="AQ1234" s="53">
        <v>60</v>
      </c>
      <c r="AR1234" s="54" t="str">
        <f t="shared" si="1916"/>
        <v>STOP.  T-Junction. Turn RIGHT to Newcastle.</v>
      </c>
      <c r="AS1234" s="55"/>
      <c r="AT1234" s="55"/>
      <c r="AU1234" s="56" t="e">
        <f>IF(GroupStTimes!$A$8=0,MIN(CB1234,CD1234,CF1234),MIN(BZ1234,CB1234,CD1234,CF1234))</f>
        <v>#NUM!</v>
      </c>
      <c r="AV1234" s="56" t="e">
        <f>IF(GroupStTimes!$A$8=0,MAX(CC1234,CE1234,CG1234),MAX(CA1234,CC1234,CE1234,CG1234))</f>
        <v>#NUM!</v>
      </c>
      <c r="AW1234" s="57" t="str">
        <f t="shared" si="1917"/>
        <v/>
      </c>
      <c r="AX1234" s="58" t="str">
        <f t="shared" si="1918"/>
        <v/>
      </c>
      <c r="AY1234" s="58" t="str">
        <f t="shared" si="1919"/>
        <v/>
      </c>
      <c r="AZ1234" s="31">
        <f t="shared" si="1920"/>
        <v>337.55</v>
      </c>
      <c r="BA1234" s="59" t="e">
        <f t="shared" si="1921"/>
        <v>#NUM!</v>
      </c>
      <c r="BB1234" s="59" t="e">
        <f t="shared" si="1922"/>
        <v>#NUM!</v>
      </c>
      <c r="BC1234" s="59" t="e">
        <f t="shared" si="1923"/>
        <v>#NUM!</v>
      </c>
      <c r="BD1234" s="59" t="e">
        <f t="shared" si="1924"/>
        <v>#NUM!</v>
      </c>
      <c r="BE1234" s="59" t="e">
        <f t="shared" si="1925"/>
        <v>#NUM!</v>
      </c>
      <c r="BF1234" s="59" t="e">
        <f t="shared" si="1926"/>
        <v>#NUM!</v>
      </c>
      <c r="BG1234" s="59" t="e">
        <f t="shared" si="1927"/>
        <v>#NUM!</v>
      </c>
      <c r="BH1234" s="59" t="e">
        <f t="shared" si="1928"/>
        <v>#NUM!</v>
      </c>
      <c r="BI1234" s="31">
        <f t="shared" si="1929"/>
        <v>0.43000000000000682</v>
      </c>
      <c r="BJ1234" s="61">
        <f t="shared" si="1930"/>
        <v>1.2285714285714481E-2</v>
      </c>
      <c r="BK1234" s="61">
        <f t="shared" si="1931"/>
        <v>1.2285714285714481E-2</v>
      </c>
      <c r="BL1234" s="61">
        <f t="shared" si="1932"/>
        <v>1.2285714285714481E-2</v>
      </c>
      <c r="BM1234" s="61">
        <f t="shared" si="1933"/>
        <v>1.2285714285714481E-2</v>
      </c>
      <c r="BN1234" s="62">
        <f t="shared" si="1934"/>
        <v>0</v>
      </c>
      <c r="BO1234" s="62">
        <f t="shared" si="1935"/>
        <v>0</v>
      </c>
      <c r="BP1234" s="62">
        <f t="shared" si="1936"/>
        <v>44</v>
      </c>
      <c r="BQ1234" s="62">
        <f t="shared" si="1937"/>
        <v>0</v>
      </c>
      <c r="BR1234" s="62">
        <f t="shared" si="1938"/>
        <v>0</v>
      </c>
      <c r="BS1234" s="62">
        <f t="shared" si="1939"/>
        <v>44</v>
      </c>
      <c r="BT1234" s="62">
        <f t="shared" si="1940"/>
        <v>0</v>
      </c>
      <c r="BU1234" s="62">
        <f t="shared" si="1941"/>
        <v>0</v>
      </c>
      <c r="BV1234" s="62">
        <f t="shared" si="1942"/>
        <v>44</v>
      </c>
      <c r="BW1234" s="62">
        <f t="shared" si="1943"/>
        <v>0</v>
      </c>
      <c r="BX1234" s="62">
        <f t="shared" si="1944"/>
        <v>0</v>
      </c>
      <c r="BY1234" s="62">
        <f t="shared" si="1945"/>
        <v>44</v>
      </c>
      <c r="BZ1234" s="63" t="e">
        <f t="shared" si="1946"/>
        <v>#NUM!</v>
      </c>
      <c r="CA1234" s="63" t="e">
        <f t="shared" si="1947"/>
        <v>#NUM!</v>
      </c>
      <c r="CB1234" s="63" t="e">
        <f t="shared" si="1948"/>
        <v>#NUM!</v>
      </c>
      <c r="CC1234" s="63" t="e">
        <f t="shared" si="1949"/>
        <v>#NUM!</v>
      </c>
      <c r="CD1234" s="63" t="e">
        <f t="shared" si="1950"/>
        <v>#NUM!</v>
      </c>
      <c r="CE1234" s="63" t="e">
        <f t="shared" si="1951"/>
        <v>#NUM!</v>
      </c>
      <c r="CF1234" s="63" t="e">
        <f t="shared" si="1952"/>
        <v>#NUM!</v>
      </c>
      <c r="CG1234" s="63" t="e">
        <f t="shared" si="1953"/>
        <v>#NUM!</v>
      </c>
    </row>
    <row r="1235" spans="4:85" ht="26.25" customHeight="1" x14ac:dyDescent="0.25">
      <c r="G1235" s="78">
        <v>338.09</v>
      </c>
      <c r="H1235" s="41">
        <f t="shared" si="1904"/>
        <v>338.18</v>
      </c>
      <c r="I1235" s="42">
        <f t="shared" si="1954"/>
        <v>338.09</v>
      </c>
      <c r="J1235" s="43">
        <f t="shared" si="1905"/>
        <v>-3.4507576877953875E-4</v>
      </c>
      <c r="K1235" s="44">
        <f t="shared" si="1906"/>
        <v>-0.11666666666667425</v>
      </c>
      <c r="L1235" s="76" t="s">
        <v>1274</v>
      </c>
      <c r="M1235" s="127"/>
      <c r="N1235" s="46">
        <f t="shared" si="1907"/>
        <v>338.20666666666665</v>
      </c>
      <c r="O1235" s="46"/>
      <c r="P1235" s="37">
        <v>338.18</v>
      </c>
      <c r="Q1235" s="46">
        <f t="shared" si="1955"/>
        <v>8.0000000000000016E-2</v>
      </c>
      <c r="R1235" s="40">
        <v>338.14</v>
      </c>
      <c r="S1235" s="78"/>
      <c r="T1235" s="78">
        <v>338.22</v>
      </c>
      <c r="U1235" s="47" t="str">
        <f t="shared" si="1908"/>
        <v/>
      </c>
      <c r="V1235" s="47" t="str">
        <f t="shared" si="1909"/>
        <v/>
      </c>
      <c r="W1235" s="50"/>
      <c r="X1235" s="50"/>
      <c r="Y1235" s="50"/>
      <c r="Z1235" s="50"/>
      <c r="AA1235" s="50"/>
      <c r="AB1235" s="50"/>
      <c r="AC1235" s="50"/>
      <c r="AD1235" s="50"/>
      <c r="AE1235" s="51" t="str">
        <f t="shared" si="1910"/>
        <v/>
      </c>
      <c r="AF1235" s="51" t="str">
        <f t="shared" si="1911"/>
        <v/>
      </c>
      <c r="AG1235" s="51" t="str">
        <f t="shared" si="1912"/>
        <v/>
      </c>
      <c r="AH1235" s="51" t="str">
        <f t="shared" si="1913"/>
        <v/>
      </c>
      <c r="AI1235" s="52">
        <f t="shared" si="1914"/>
        <v>338.18</v>
      </c>
      <c r="AJ1235" s="82"/>
      <c r="AK1235" s="53"/>
      <c r="AL1235" s="52"/>
      <c r="AM1235" s="53">
        <f t="shared" si="1915"/>
        <v>30</v>
      </c>
      <c r="AN1235" s="53">
        <f>IF(AJ1235&lt;&gt;"",IF(AJ1235="o",VLOOKUP(AM1235,OpenSect!$A$1:$D$11,2),IF(AJ1235="u",VLOOKUP(AM1235,UpHill!$A$1:$D$35,2),IF(AJ1235="d",VLOOKUP(AM1235,DownHill!$A$3:$D$29,2),IF(AJ1235="f",VLOOKUP(AM1235,FlatUnd!$A$2:$D$30,2),IF(AJ1235="t",VLOOKUP(AM1235,TimeAdd!$A$1:$D$176,2),IF(AJ1235="l",VLOOKUP(AM1235,SLimit!$A$1:$D$8,2),AN1234)))))),AN1234)</f>
        <v>30</v>
      </c>
      <c r="AO1235" s="53">
        <f>IF(AJ1235&lt;&gt;"",IF(AJ1235="o",VLOOKUP(AM1235,OpenSect!$A$1:$D$11,3),IF(AJ1235="u",VLOOKUP(AM1235,UpHill!$A$1:$D$35,3),IF(AJ1235="d",VLOOKUP(AM1235,DownHill!$A$3:$D$29,3),IF(AJ1235="f",VLOOKUP(AM1235,FlatUnd!$A$2:$D$30,3),IF(AJ1235="t",VLOOKUP(AM1235,TimeAdd!$A$1:$D$18,3),IF(AJ1235="l",VLOOKUP(AM1235,SLimit!$A$1:$D$8,3),AO1234)))))),AO1234)</f>
        <v>30</v>
      </c>
      <c r="AP1235" s="53">
        <f>IF(AJ1235&lt;&gt;"",IF(AJ1235="o",VLOOKUP(AM1235,OpenSect!$A$1:$D$11,4),IF(AJ1235="u",VLOOKUP(AM1235,UpHill!$A$1:$D$35,4),IF(AJ1235="d",VLOOKUP(AM1235,DownHill!$A$3:$D$29,4),IF(AJ1235="f",VLOOKUP(AM1235,FlatUnd!$A$2:$D$30,4),IF(AJ1235="t",VLOOKUP(AM1235,TimeAdd!$A$1:$D$18,4),IF(AJ1235="l",VLOOKUP(AM1235,SLimit!$A$1:$D$8,4),AP1234)))))),AP1234)</f>
        <v>30</v>
      </c>
      <c r="AQ1235" s="53">
        <v>60</v>
      </c>
      <c r="AR1235" s="54" t="str">
        <f t="shared" si="1916"/>
        <v>Diagramatic sign:  Additional lane.  350m</v>
      </c>
      <c r="AS1235" s="55"/>
      <c r="AT1235" s="55"/>
      <c r="AU1235" s="56" t="e">
        <f>IF(GroupStTimes!$A$8=0,MIN(CB1235,CD1235,CF1235),MIN(BZ1235,CB1235,CD1235,CF1235))</f>
        <v>#NUM!</v>
      </c>
      <c r="AV1235" s="56" t="e">
        <f>IF(GroupStTimes!$A$8=0,MAX(CC1235,CE1235,CG1235),MAX(CA1235,CC1235,CE1235,CG1235))</f>
        <v>#NUM!</v>
      </c>
      <c r="AW1235" s="57" t="str">
        <f t="shared" si="1917"/>
        <v/>
      </c>
      <c r="AX1235" s="58" t="str">
        <f t="shared" si="1918"/>
        <v/>
      </c>
      <c r="AY1235" s="58" t="str">
        <f t="shared" si="1919"/>
        <v/>
      </c>
      <c r="AZ1235" s="31">
        <f t="shared" si="1920"/>
        <v>337.98</v>
      </c>
      <c r="BA1235" s="59" t="e">
        <f t="shared" si="1921"/>
        <v>#NUM!</v>
      </c>
      <c r="BB1235" s="59" t="e">
        <f t="shared" si="1922"/>
        <v>#NUM!</v>
      </c>
      <c r="BC1235" s="59" t="e">
        <f t="shared" si="1923"/>
        <v>#NUM!</v>
      </c>
      <c r="BD1235" s="59" t="e">
        <f t="shared" si="1924"/>
        <v>#NUM!</v>
      </c>
      <c r="BE1235" s="59" t="e">
        <f t="shared" si="1925"/>
        <v>#NUM!</v>
      </c>
      <c r="BF1235" s="59" t="e">
        <f t="shared" si="1926"/>
        <v>#NUM!</v>
      </c>
      <c r="BG1235" s="59" t="e">
        <f t="shared" si="1927"/>
        <v>#NUM!</v>
      </c>
      <c r="BH1235" s="59" t="e">
        <f t="shared" si="1928"/>
        <v>#NUM!</v>
      </c>
      <c r="BI1235" s="31">
        <f t="shared" si="1929"/>
        <v>0.19999999999998863</v>
      </c>
      <c r="BJ1235" s="61">
        <f t="shared" si="1930"/>
        <v>6.6666666666662881E-3</v>
      </c>
      <c r="BK1235" s="61">
        <f t="shared" si="1931"/>
        <v>6.6666666666662881E-3</v>
      </c>
      <c r="BL1235" s="61">
        <f t="shared" si="1932"/>
        <v>6.6666666666662881E-3</v>
      </c>
      <c r="BM1235" s="61">
        <f t="shared" si="1933"/>
        <v>6.6666666666662881E-3</v>
      </c>
      <c r="BN1235" s="62">
        <f t="shared" si="1934"/>
        <v>0</v>
      </c>
      <c r="BO1235" s="62">
        <f t="shared" si="1935"/>
        <v>0</v>
      </c>
      <c r="BP1235" s="62">
        <f t="shared" si="1936"/>
        <v>24</v>
      </c>
      <c r="BQ1235" s="62">
        <f t="shared" si="1937"/>
        <v>0</v>
      </c>
      <c r="BR1235" s="62">
        <f t="shared" si="1938"/>
        <v>0</v>
      </c>
      <c r="BS1235" s="62">
        <f t="shared" si="1939"/>
        <v>24</v>
      </c>
      <c r="BT1235" s="62">
        <f t="shared" si="1940"/>
        <v>0</v>
      </c>
      <c r="BU1235" s="62">
        <f t="shared" si="1941"/>
        <v>0</v>
      </c>
      <c r="BV1235" s="62">
        <f t="shared" si="1942"/>
        <v>24</v>
      </c>
      <c r="BW1235" s="62">
        <f t="shared" si="1943"/>
        <v>0</v>
      </c>
      <c r="BX1235" s="62">
        <f t="shared" si="1944"/>
        <v>0</v>
      </c>
      <c r="BY1235" s="62">
        <f t="shared" si="1945"/>
        <v>24</v>
      </c>
      <c r="BZ1235" s="63" t="e">
        <f t="shared" si="1946"/>
        <v>#NUM!</v>
      </c>
      <c r="CA1235" s="63" t="e">
        <f t="shared" si="1947"/>
        <v>#NUM!</v>
      </c>
      <c r="CB1235" s="63" t="e">
        <f t="shared" si="1948"/>
        <v>#NUM!</v>
      </c>
      <c r="CC1235" s="63" t="e">
        <f t="shared" si="1949"/>
        <v>#NUM!</v>
      </c>
      <c r="CD1235" s="63" t="e">
        <f t="shared" si="1950"/>
        <v>#NUM!</v>
      </c>
      <c r="CE1235" s="63" t="e">
        <f t="shared" si="1951"/>
        <v>#NUM!</v>
      </c>
      <c r="CF1235" s="63" t="e">
        <f t="shared" si="1952"/>
        <v>#NUM!</v>
      </c>
      <c r="CG1235" s="63" t="e">
        <f t="shared" si="1953"/>
        <v>#NUM!</v>
      </c>
    </row>
    <row r="1236" spans="4:85" ht="26.25" customHeight="1" x14ac:dyDescent="0.25">
      <c r="G1236" s="77">
        <v>338.31</v>
      </c>
      <c r="H1236" s="41">
        <f t="shared" si="1904"/>
        <v>338.31</v>
      </c>
      <c r="I1236" s="42">
        <f t="shared" si="1954"/>
        <v>338.31</v>
      </c>
      <c r="J1236" s="43">
        <f t="shared" si="1905"/>
        <v>0</v>
      </c>
      <c r="K1236" s="44">
        <f t="shared" si="1906"/>
        <v>0</v>
      </c>
      <c r="L1236" s="76" t="s">
        <v>549</v>
      </c>
      <c r="M1236" s="127"/>
      <c r="N1236" s="46">
        <f t="shared" si="1907"/>
        <v>338.31</v>
      </c>
      <c r="O1236" s="46"/>
      <c r="P1236" s="37">
        <v>338.31</v>
      </c>
      <c r="Q1236" s="46">
        <f t="shared" si="1955"/>
        <v>8.0000000000000016E-2</v>
      </c>
      <c r="R1236" s="40">
        <v>338.23</v>
      </c>
      <c r="S1236" s="78"/>
      <c r="T1236" s="78">
        <v>338.31</v>
      </c>
      <c r="U1236" s="47" t="str">
        <f t="shared" si="1908"/>
        <v/>
      </c>
      <c r="V1236" s="47" t="str">
        <f t="shared" si="1909"/>
        <v/>
      </c>
      <c r="W1236" s="50"/>
      <c r="X1236" s="50"/>
      <c r="Y1236" s="50"/>
      <c r="Z1236" s="50"/>
      <c r="AA1236" s="50"/>
      <c r="AB1236" s="50"/>
      <c r="AC1236" s="50"/>
      <c r="AD1236" s="50"/>
      <c r="AE1236" s="51" t="str">
        <f t="shared" si="1910"/>
        <v/>
      </c>
      <c r="AF1236" s="51" t="str">
        <f t="shared" si="1911"/>
        <v/>
      </c>
      <c r="AG1236" s="51" t="str">
        <f t="shared" si="1912"/>
        <v/>
      </c>
      <c r="AH1236" s="51" t="str">
        <f t="shared" si="1913"/>
        <v/>
      </c>
      <c r="AI1236" s="52">
        <f t="shared" si="1914"/>
        <v>338.31</v>
      </c>
      <c r="AJ1236" s="82"/>
      <c r="AK1236" s="53"/>
      <c r="AL1236" s="52"/>
      <c r="AM1236" s="53">
        <f t="shared" si="1915"/>
        <v>30</v>
      </c>
      <c r="AN1236" s="53">
        <f>IF(AJ1236&lt;&gt;"",IF(AJ1236="o",VLOOKUP(AM1236,OpenSect!$A$1:$D$11,2),IF(AJ1236="u",VLOOKUP(AM1236,UpHill!$A$1:$D$35,2),IF(AJ1236="d",VLOOKUP(AM1236,DownHill!$A$3:$D$29,2),IF(AJ1236="f",VLOOKUP(AM1236,FlatUnd!$A$2:$D$30,2),IF(AJ1236="t",VLOOKUP(AM1236,TimeAdd!$A$1:$D$176,2),IF(AJ1236="l",VLOOKUP(AM1236,SLimit!$A$1:$D$8,2),AN1235)))))),AN1235)</f>
        <v>30</v>
      </c>
      <c r="AO1236" s="53">
        <f>IF(AJ1236&lt;&gt;"",IF(AJ1236="o",VLOOKUP(AM1236,OpenSect!$A$1:$D$11,3),IF(AJ1236="u",VLOOKUP(AM1236,UpHill!$A$1:$D$35,3),IF(AJ1236="d",VLOOKUP(AM1236,DownHill!$A$3:$D$29,3),IF(AJ1236="f",VLOOKUP(AM1236,FlatUnd!$A$2:$D$30,3),IF(AJ1236="t",VLOOKUP(AM1236,TimeAdd!$A$1:$D$18,3),IF(AJ1236="l",VLOOKUP(AM1236,SLimit!$A$1:$D$8,3),AO1235)))))),AO1235)</f>
        <v>30</v>
      </c>
      <c r="AP1236" s="53">
        <f>IF(AJ1236&lt;&gt;"",IF(AJ1236="o",VLOOKUP(AM1236,OpenSect!$A$1:$D$11,4),IF(AJ1236="u",VLOOKUP(AM1236,UpHill!$A$1:$D$35,4),IF(AJ1236="d",VLOOKUP(AM1236,DownHill!$A$3:$D$29,4),IF(AJ1236="f",VLOOKUP(AM1236,FlatUnd!$A$2:$D$30,4),IF(AJ1236="t",VLOOKUP(AM1236,TimeAdd!$A$1:$D$18,4),IF(AJ1236="l",VLOOKUP(AM1236,SLimit!$A$1:$D$8,4),AP1235)))))),AP1235)</f>
        <v>30</v>
      </c>
      <c r="AQ1236" s="53">
        <v>100</v>
      </c>
      <c r="AR1236" s="54" t="str">
        <f t="shared" si="1916"/>
        <v xml:space="preserve">100  Speed limit. </v>
      </c>
      <c r="AS1236" s="55"/>
      <c r="AT1236" s="55"/>
      <c r="AU1236" s="56" t="e">
        <f>IF(GroupStTimes!$A$8=0,MIN(CB1236,CD1236,CF1236),MIN(BZ1236,CB1236,CD1236,CF1236))</f>
        <v>#NUM!</v>
      </c>
      <c r="AV1236" s="56" t="e">
        <f>IF(GroupStTimes!$A$8=0,MAX(CC1236,CE1236,CG1236),MAX(CA1236,CC1236,CE1236,CG1236))</f>
        <v>#NUM!</v>
      </c>
      <c r="AW1236" s="57" t="str">
        <f t="shared" si="1917"/>
        <v/>
      </c>
      <c r="AX1236" s="58" t="str">
        <f t="shared" si="1918"/>
        <v/>
      </c>
      <c r="AY1236" s="58" t="str">
        <f t="shared" si="1919"/>
        <v/>
      </c>
      <c r="AZ1236" s="31">
        <f t="shared" si="1920"/>
        <v>337.98</v>
      </c>
      <c r="BA1236" s="59" t="e">
        <f t="shared" si="1921"/>
        <v>#NUM!</v>
      </c>
      <c r="BB1236" s="59" t="e">
        <f t="shared" si="1922"/>
        <v>#NUM!</v>
      </c>
      <c r="BC1236" s="59" t="e">
        <f t="shared" si="1923"/>
        <v>#NUM!</v>
      </c>
      <c r="BD1236" s="59" t="e">
        <f t="shared" si="1924"/>
        <v>#NUM!</v>
      </c>
      <c r="BE1236" s="59" t="e">
        <f t="shared" si="1925"/>
        <v>#NUM!</v>
      </c>
      <c r="BF1236" s="59" t="e">
        <f t="shared" si="1926"/>
        <v>#NUM!</v>
      </c>
      <c r="BG1236" s="59" t="e">
        <f t="shared" si="1927"/>
        <v>#NUM!</v>
      </c>
      <c r="BH1236" s="59" t="e">
        <f t="shared" si="1928"/>
        <v>#NUM!</v>
      </c>
      <c r="BI1236" s="31">
        <f t="shared" si="1929"/>
        <v>0.32999999999998408</v>
      </c>
      <c r="BJ1236" s="61">
        <f t="shared" si="1930"/>
        <v>1.099999999999947E-2</v>
      </c>
      <c r="BK1236" s="61">
        <f t="shared" si="1931"/>
        <v>1.099999999999947E-2</v>
      </c>
      <c r="BL1236" s="61">
        <f t="shared" si="1932"/>
        <v>1.099999999999947E-2</v>
      </c>
      <c r="BM1236" s="61">
        <f t="shared" si="1933"/>
        <v>1.099999999999947E-2</v>
      </c>
      <c r="BN1236" s="62">
        <f t="shared" si="1934"/>
        <v>0</v>
      </c>
      <c r="BO1236" s="62">
        <f t="shared" si="1935"/>
        <v>0</v>
      </c>
      <c r="BP1236" s="62">
        <f t="shared" si="1936"/>
        <v>40</v>
      </c>
      <c r="BQ1236" s="62">
        <f t="shared" si="1937"/>
        <v>0</v>
      </c>
      <c r="BR1236" s="62">
        <f t="shared" si="1938"/>
        <v>0</v>
      </c>
      <c r="BS1236" s="62">
        <f t="shared" si="1939"/>
        <v>40</v>
      </c>
      <c r="BT1236" s="62">
        <f t="shared" si="1940"/>
        <v>0</v>
      </c>
      <c r="BU1236" s="62">
        <f t="shared" si="1941"/>
        <v>0</v>
      </c>
      <c r="BV1236" s="62">
        <f t="shared" si="1942"/>
        <v>40</v>
      </c>
      <c r="BW1236" s="62">
        <f t="shared" si="1943"/>
        <v>0</v>
      </c>
      <c r="BX1236" s="62">
        <f t="shared" si="1944"/>
        <v>0</v>
      </c>
      <c r="BY1236" s="62">
        <f t="shared" si="1945"/>
        <v>40</v>
      </c>
      <c r="BZ1236" s="63" t="e">
        <f t="shared" si="1946"/>
        <v>#NUM!</v>
      </c>
      <c r="CA1236" s="63" t="e">
        <f t="shared" si="1947"/>
        <v>#NUM!</v>
      </c>
      <c r="CB1236" s="63" t="e">
        <f t="shared" si="1948"/>
        <v>#NUM!</v>
      </c>
      <c r="CC1236" s="63" t="e">
        <f t="shared" si="1949"/>
        <v>#NUM!</v>
      </c>
      <c r="CD1236" s="63" t="e">
        <f t="shared" si="1950"/>
        <v>#NUM!</v>
      </c>
      <c r="CE1236" s="63" t="e">
        <f t="shared" si="1951"/>
        <v>#NUM!</v>
      </c>
      <c r="CF1236" s="63" t="e">
        <f t="shared" si="1952"/>
        <v>#NUM!</v>
      </c>
      <c r="CG1236" s="63" t="e">
        <f t="shared" si="1953"/>
        <v>#NUM!</v>
      </c>
    </row>
  </sheetData>
  <mergeCells count="20">
    <mergeCell ref="U1:U2"/>
    <mergeCell ref="A1:A2"/>
    <mergeCell ref="C1:D1"/>
    <mergeCell ref="E1:E2"/>
    <mergeCell ref="G1:G2"/>
    <mergeCell ref="H1:H2"/>
    <mergeCell ref="I1:I2"/>
    <mergeCell ref="J1:J2"/>
    <mergeCell ref="K1:K2"/>
    <mergeCell ref="L1:L2"/>
    <mergeCell ref="N1:N2"/>
    <mergeCell ref="O1:T1"/>
    <mergeCell ref="M1:M2"/>
    <mergeCell ref="F1:F2"/>
    <mergeCell ref="CL1:CL2"/>
    <mergeCell ref="V1:V2"/>
    <mergeCell ref="W1:X1"/>
    <mergeCell ref="Y1:Z1"/>
    <mergeCell ref="AA1:AB1"/>
    <mergeCell ref="AC1:AD1"/>
  </mergeCells>
  <phoneticPr fontId="18" type="noConversion"/>
  <conditionalFormatting sqref="J4:J977">
    <cfRule type="cellIs" dxfId="10555" priority="121" stopIfTrue="1" operator="lessThan">
      <formula>-0.01</formula>
    </cfRule>
    <cfRule type="cellIs" dxfId="10554" priority="122" stopIfTrue="1" operator="greaterThan">
      <formula>0.01</formula>
    </cfRule>
  </conditionalFormatting>
  <conditionalFormatting sqref="J495:J604">
    <cfRule type="cellIs" dxfId="10553" priority="161" stopIfTrue="1" operator="lessThan">
      <formula>-0.01</formula>
    </cfRule>
    <cfRule type="cellIs" dxfId="10552" priority="162" stopIfTrue="1" operator="greaterThan">
      <formula>0.01</formula>
    </cfRule>
  </conditionalFormatting>
  <conditionalFormatting sqref="J497">
    <cfRule type="cellIs" dxfId="10551" priority="155" stopIfTrue="1" operator="greaterThan">
      <formula>0.01</formula>
    </cfRule>
    <cfRule type="cellIs" dxfId="10550" priority="154" stopIfTrue="1" operator="lessThan">
      <formula>-0.01</formula>
    </cfRule>
  </conditionalFormatting>
  <conditionalFormatting sqref="J498:J506 J921:J925 J927:J930 J932:J933 J935:J942 J945:J974 J977">
    <cfRule type="cellIs" dxfId="10549" priority="323" stopIfTrue="1" operator="greaterThan">
      <formula>0.01</formula>
    </cfRule>
    <cfRule type="cellIs" dxfId="10548" priority="322" stopIfTrue="1" operator="lessThan">
      <formula>-0.01</formula>
    </cfRule>
  </conditionalFormatting>
  <conditionalFormatting sqref="J831:J873">
    <cfRule type="cellIs" dxfId="10547" priority="134" stopIfTrue="1" operator="greaterThan">
      <formula>0.01</formula>
    </cfRule>
    <cfRule type="cellIs" dxfId="10546" priority="133" stopIfTrue="1" operator="lessThan">
      <formula>-0.01</formula>
    </cfRule>
  </conditionalFormatting>
  <conditionalFormatting sqref="J980:J1030">
    <cfRule type="cellIs" dxfId="10545" priority="66" stopIfTrue="1" operator="lessThan">
      <formula>-0.01</formula>
    </cfRule>
    <cfRule type="cellIs" dxfId="10544" priority="67" stopIfTrue="1" operator="greaterThan">
      <formula>0.01</formula>
    </cfRule>
    <cfRule type="cellIs" dxfId="10543" priority="54" stopIfTrue="1" operator="lessThan">
      <formula>-0.01</formula>
    </cfRule>
    <cfRule type="cellIs" dxfId="10542" priority="55" stopIfTrue="1" operator="greaterThan">
      <formula>0.01</formula>
    </cfRule>
  </conditionalFormatting>
  <conditionalFormatting sqref="J1033:J1152">
    <cfRule type="cellIs" dxfId="10541" priority="30" stopIfTrue="1" operator="lessThan">
      <formula>-0.01</formula>
    </cfRule>
    <cfRule type="cellIs" dxfId="10540" priority="31" stopIfTrue="1" operator="greaterThan">
      <formula>0.01</formula>
    </cfRule>
  </conditionalFormatting>
  <conditionalFormatting sqref="J1033:J1236">
    <cfRule type="cellIs" dxfId="10539" priority="12" stopIfTrue="1" operator="greaterThan">
      <formula>0.01</formula>
    </cfRule>
    <cfRule type="cellIs" dxfId="10538" priority="11" stopIfTrue="1" operator="lessThan">
      <formula>-0.01</formula>
    </cfRule>
  </conditionalFormatting>
  <conditionalFormatting sqref="J1124:J1165">
    <cfRule type="cellIs" dxfId="10537" priority="24" stopIfTrue="1" operator="greaterThan">
      <formula>0.01</formula>
    </cfRule>
    <cfRule type="cellIs" dxfId="10536" priority="23" stopIfTrue="1" operator="lessThan">
      <formula>-0.01</formula>
    </cfRule>
  </conditionalFormatting>
  <conditionalFormatting sqref="J1166:J1236">
    <cfRule type="cellIs" dxfId="10535" priority="44" stopIfTrue="1" operator="lessThan">
      <formula>-0.01</formula>
    </cfRule>
    <cfRule type="cellIs" dxfId="10534" priority="45" stopIfTrue="1" operator="greaterThan">
      <formula>0.01</formula>
    </cfRule>
  </conditionalFormatting>
  <conditionalFormatting sqref="J1232:J1233">
    <cfRule type="cellIs" dxfId="10533" priority="37" stopIfTrue="1" operator="lessThan">
      <formula>-0.01</formula>
    </cfRule>
    <cfRule type="cellIs" dxfId="10532" priority="38" stopIfTrue="1" operator="greaterThan">
      <formula>0.01</formula>
    </cfRule>
  </conditionalFormatting>
  <conditionalFormatting sqref="K4:K977">
    <cfRule type="cellIs" dxfId="10531" priority="123" stopIfTrue="1" operator="greaterThan">
      <formula>0.02</formula>
    </cfRule>
    <cfRule type="cellIs" dxfId="10530" priority="127" stopIfTrue="1" operator="between">
      <formula>-0.011</formula>
      <formula>0.011</formula>
    </cfRule>
    <cfRule type="cellIs" dxfId="10529" priority="126" stopIfTrue="1" operator="between">
      <formula>-0.01</formula>
      <formula>-0.021</formula>
    </cfRule>
    <cfRule type="cellIs" dxfId="10528" priority="125" stopIfTrue="1" operator="between">
      <formula>0.01</formula>
      <formula>0.021</formula>
    </cfRule>
    <cfRule type="cellIs" dxfId="10527" priority="124" stopIfTrue="1" operator="lessThan">
      <formula>-0.02</formula>
    </cfRule>
  </conditionalFormatting>
  <conditionalFormatting sqref="K495:K604">
    <cfRule type="cellIs" dxfId="10526" priority="156" stopIfTrue="1" operator="greaterThan">
      <formula>0.02</formula>
    </cfRule>
    <cfRule type="cellIs" dxfId="10525" priority="158" stopIfTrue="1" operator="between">
      <formula>0.01</formula>
      <formula>0.021</formula>
    </cfRule>
    <cfRule type="cellIs" dxfId="10524" priority="159" stopIfTrue="1" operator="between">
      <formula>-0.01</formula>
      <formula>-0.021</formula>
    </cfRule>
    <cfRule type="cellIs" dxfId="10523" priority="160" stopIfTrue="1" operator="between">
      <formula>-0.011</formula>
      <formula>0.011</formula>
    </cfRule>
    <cfRule type="cellIs" dxfId="10522" priority="157" stopIfTrue="1" operator="lessThan">
      <formula>-0.02</formula>
    </cfRule>
  </conditionalFormatting>
  <conditionalFormatting sqref="K497">
    <cfRule type="cellIs" dxfId="10521" priority="153" stopIfTrue="1" operator="between">
      <formula>-0.011</formula>
      <formula>0.011</formula>
    </cfRule>
    <cfRule type="cellIs" dxfId="10520" priority="152" stopIfTrue="1" operator="between">
      <formula>-0.01</formula>
      <formula>-0.021</formula>
    </cfRule>
    <cfRule type="cellIs" dxfId="10519" priority="151" stopIfTrue="1" operator="between">
      <formula>0.01</formula>
      <formula>0.021</formula>
    </cfRule>
    <cfRule type="cellIs" dxfId="10518" priority="149" stopIfTrue="1" operator="greaterThan">
      <formula>0.02</formula>
    </cfRule>
    <cfRule type="cellIs" dxfId="10517" priority="150" stopIfTrue="1" operator="lessThan">
      <formula>-0.02</formula>
    </cfRule>
  </conditionalFormatting>
  <conditionalFormatting sqref="K498:K506 K921:K925 K927:K930 K932:K933 K935:K942 K945:K974 K977">
    <cfRule type="cellIs" dxfId="10516" priority="318" stopIfTrue="1" operator="lessThan">
      <formula>-0.02</formula>
    </cfRule>
    <cfRule type="cellIs" dxfId="10515" priority="319" stopIfTrue="1" operator="between">
      <formula>0.01</formula>
      <formula>0.021</formula>
    </cfRule>
    <cfRule type="cellIs" dxfId="10514" priority="320" stopIfTrue="1" operator="between">
      <formula>-0.01</formula>
      <formula>-0.021</formula>
    </cfRule>
    <cfRule type="cellIs" dxfId="10513" priority="321" stopIfTrue="1" operator="between">
      <formula>-0.011</formula>
      <formula>0.011</formula>
    </cfRule>
    <cfRule type="cellIs" dxfId="10512" priority="317" stopIfTrue="1" operator="greaterThan">
      <formula>0.02</formula>
    </cfRule>
  </conditionalFormatting>
  <conditionalFormatting sqref="K831:K873">
    <cfRule type="cellIs" dxfId="10511" priority="131" stopIfTrue="1" operator="between">
      <formula>-0.01</formula>
      <formula>-0.021</formula>
    </cfRule>
    <cfRule type="cellIs" dxfId="10510" priority="130" stopIfTrue="1" operator="between">
      <formula>0.01</formula>
      <formula>0.021</formula>
    </cfRule>
    <cfRule type="cellIs" dxfId="10509" priority="128" stopIfTrue="1" operator="greaterThan">
      <formula>0.02</formula>
    </cfRule>
    <cfRule type="cellIs" dxfId="10508" priority="129" stopIfTrue="1" operator="lessThan">
      <formula>-0.02</formula>
    </cfRule>
    <cfRule type="cellIs" dxfId="10507" priority="132" stopIfTrue="1" operator="between">
      <formula>-0.011</formula>
      <formula>0.011</formula>
    </cfRule>
  </conditionalFormatting>
  <conditionalFormatting sqref="K980:K1030">
    <cfRule type="cellIs" dxfId="10506" priority="57" stopIfTrue="1" operator="lessThan">
      <formula>-0.02</formula>
    </cfRule>
    <cfRule type="cellIs" dxfId="10505" priority="58" stopIfTrue="1" operator="between">
      <formula>0.01</formula>
      <formula>0.021</formula>
    </cfRule>
    <cfRule type="cellIs" dxfId="10504" priority="65" stopIfTrue="1" operator="between">
      <formula>-0.011</formula>
      <formula>0.011</formula>
    </cfRule>
    <cfRule type="cellIs" dxfId="10503" priority="64" stopIfTrue="1" operator="between">
      <formula>-0.01</formula>
      <formula>-0.021</formula>
    </cfRule>
    <cfRule type="cellIs" dxfId="10502" priority="56" stopIfTrue="1" operator="greaterThan">
      <formula>0.02</formula>
    </cfRule>
    <cfRule type="cellIs" dxfId="10501" priority="63" stopIfTrue="1" operator="between">
      <formula>0.01</formula>
      <formula>0.021</formula>
    </cfRule>
    <cfRule type="cellIs" dxfId="10500" priority="62" stopIfTrue="1" operator="lessThan">
      <formula>-0.02</formula>
    </cfRule>
    <cfRule type="cellIs" dxfId="10499" priority="61" stopIfTrue="1" operator="greaterThan">
      <formula>0.02</formula>
    </cfRule>
    <cfRule type="cellIs" dxfId="10498" priority="59" stopIfTrue="1" operator="between">
      <formula>-0.01</formula>
      <formula>-0.021</formula>
    </cfRule>
    <cfRule type="cellIs" dxfId="10497" priority="60" stopIfTrue="1" operator="between">
      <formula>-0.011</formula>
      <formula>0.011</formula>
    </cfRule>
  </conditionalFormatting>
  <conditionalFormatting sqref="K1033:K1152">
    <cfRule type="cellIs" dxfId="10496" priority="28" stopIfTrue="1" operator="between">
      <formula>-0.01</formula>
      <formula>-0.021</formula>
    </cfRule>
    <cfRule type="cellIs" dxfId="10495" priority="26" stopIfTrue="1" operator="lessThan">
      <formula>-0.02</formula>
    </cfRule>
    <cfRule type="cellIs" dxfId="10494" priority="29" stopIfTrue="1" operator="between">
      <formula>-0.011</formula>
      <formula>0.011</formula>
    </cfRule>
    <cfRule type="cellIs" dxfId="10493" priority="27" stopIfTrue="1" operator="between">
      <formula>0.01</formula>
      <formula>0.021</formula>
    </cfRule>
    <cfRule type="cellIs" dxfId="10492" priority="25" stopIfTrue="1" operator="greaterThan">
      <formula>0.02</formula>
    </cfRule>
  </conditionalFormatting>
  <conditionalFormatting sqref="K1033:K1236">
    <cfRule type="cellIs" dxfId="10491" priority="13" stopIfTrue="1" operator="greaterThan">
      <formula>0.02</formula>
    </cfRule>
    <cfRule type="cellIs" dxfId="10490" priority="14" stopIfTrue="1" operator="lessThan">
      <formula>-0.02</formula>
    </cfRule>
    <cfRule type="cellIs" dxfId="10489" priority="16" stopIfTrue="1" operator="between">
      <formula>-0.01</formula>
      <formula>-0.021</formula>
    </cfRule>
    <cfRule type="cellIs" dxfId="10488" priority="17" stopIfTrue="1" operator="between">
      <formula>-0.011</formula>
      <formula>0.011</formula>
    </cfRule>
    <cfRule type="cellIs" dxfId="10487" priority="15" stopIfTrue="1" operator="between">
      <formula>0.01</formula>
      <formula>0.021</formula>
    </cfRule>
  </conditionalFormatting>
  <conditionalFormatting sqref="K1124:K1165">
    <cfRule type="cellIs" dxfId="10486" priority="22" stopIfTrue="1" operator="between">
      <formula>-0.011</formula>
      <formula>0.011</formula>
    </cfRule>
    <cfRule type="cellIs" dxfId="10485" priority="21" stopIfTrue="1" operator="between">
      <formula>-0.01</formula>
      <formula>-0.021</formula>
    </cfRule>
    <cfRule type="cellIs" dxfId="10484" priority="20" stopIfTrue="1" operator="between">
      <formula>0.01</formula>
      <formula>0.021</formula>
    </cfRule>
    <cfRule type="cellIs" dxfId="10483" priority="19" stopIfTrue="1" operator="lessThan">
      <formula>-0.02</formula>
    </cfRule>
    <cfRule type="cellIs" dxfId="10482" priority="18" stopIfTrue="1" operator="greaterThan">
      <formula>0.02</formula>
    </cfRule>
  </conditionalFormatting>
  <conditionalFormatting sqref="K1166:K1236">
    <cfRule type="cellIs" dxfId="10481" priority="42" stopIfTrue="1" operator="between">
      <formula>-0.01</formula>
      <formula>-0.021</formula>
    </cfRule>
    <cfRule type="cellIs" dxfId="10480" priority="43" stopIfTrue="1" operator="between">
      <formula>-0.011</formula>
      <formula>0.011</formula>
    </cfRule>
    <cfRule type="cellIs" dxfId="10479" priority="41" stopIfTrue="1" operator="between">
      <formula>0.01</formula>
      <formula>0.021</formula>
    </cfRule>
    <cfRule type="cellIs" dxfId="10478" priority="40" stopIfTrue="1" operator="lessThan">
      <formula>-0.02</formula>
    </cfRule>
    <cfRule type="cellIs" dxfId="10477" priority="39" stopIfTrue="1" operator="greaterThan">
      <formula>0.02</formula>
    </cfRule>
  </conditionalFormatting>
  <conditionalFormatting sqref="K1232:K1233">
    <cfRule type="cellIs" dxfId="10476" priority="36" stopIfTrue="1" operator="between">
      <formula>-0.011</formula>
      <formula>0.011</formula>
    </cfRule>
    <cfRule type="cellIs" dxfId="10475" priority="35" stopIfTrue="1" operator="between">
      <formula>-0.01</formula>
      <formula>-0.021</formula>
    </cfRule>
    <cfRule type="cellIs" dxfId="10474" priority="34" stopIfTrue="1" operator="between">
      <formula>0.01</formula>
      <formula>0.021</formula>
    </cfRule>
    <cfRule type="cellIs" dxfId="10473" priority="33" stopIfTrue="1" operator="lessThan">
      <formula>-0.02</formula>
    </cfRule>
    <cfRule type="cellIs" dxfId="10472" priority="32" stopIfTrue="1" operator="greaterThan">
      <formula>0.02</formula>
    </cfRule>
  </conditionalFormatting>
  <conditionalFormatting sqref="AP4:AP977">
    <cfRule type="expression" dxfId="10471" priority="2">
      <formula>AP4&gt;0.9*AQ4</formula>
    </cfRule>
  </conditionalFormatting>
  <conditionalFormatting sqref="AP980:AP1030">
    <cfRule type="expression" dxfId="10470" priority="1">
      <formula>AP980&gt;0.9*AQ980</formula>
    </cfRule>
  </conditionalFormatting>
  <conditionalFormatting sqref="AU4:AU977">
    <cfRule type="cellIs" dxfId="10469" priority="84" operator="equal">
      <formula>CD4</formula>
    </cfRule>
    <cfRule type="cellIs" dxfId="10468" priority="85" operator="equal">
      <formula>CF4</formula>
    </cfRule>
    <cfRule type="cellIs" dxfId="10467" priority="82" operator="equal">
      <formula>BZ4</formula>
    </cfRule>
  </conditionalFormatting>
  <conditionalFormatting sqref="AU980:AU1030">
    <cfRule type="cellIs" dxfId="10466" priority="51" operator="equal">
      <formula>CD980</formula>
    </cfRule>
    <cfRule type="cellIs" dxfId="10465" priority="52" operator="equal">
      <formula>CF980</formula>
    </cfRule>
    <cfRule type="cellIs" dxfId="10464" priority="50" operator="equal">
      <formula>CB980</formula>
    </cfRule>
  </conditionalFormatting>
  <conditionalFormatting sqref="AU1033:AU1236">
    <cfRule type="cellIs" dxfId="10463" priority="9" operator="equal">
      <formula>CF1033</formula>
    </cfRule>
    <cfRule type="cellIs" dxfId="10462" priority="8" operator="equal">
      <formula>CD1033</formula>
    </cfRule>
    <cfRule type="cellIs" dxfId="10461" priority="7" operator="equal">
      <formula>CB1033</formula>
    </cfRule>
  </conditionalFormatting>
  <conditionalFormatting sqref="AU4:AV977">
    <cfRule type="cellIs" dxfId="10460" priority="83" operator="equal">
      <formula>CB4</formula>
    </cfRule>
  </conditionalFormatting>
  <conditionalFormatting sqref="AU980:AV1030">
    <cfRule type="cellIs" dxfId="10459" priority="49" operator="equal">
      <formula>BZ980</formula>
    </cfRule>
  </conditionalFormatting>
  <conditionalFormatting sqref="AU1033:AV1236">
    <cfRule type="cellIs" dxfId="10458" priority="6" operator="equal">
      <formula>BZ1033</formula>
    </cfRule>
  </conditionalFormatting>
  <conditionalFormatting sqref="AV4:AV977">
    <cfRule type="cellIs" dxfId="10457" priority="87" operator="equal">
      <formula>CA4</formula>
    </cfRule>
    <cfRule type="cellIs" dxfId="10456" priority="77" operator="equal">
      <formula>CG4</formula>
    </cfRule>
    <cfRule type="cellIs" dxfId="10455" priority="81" operator="equal">
      <formula>CE4</formula>
    </cfRule>
  </conditionalFormatting>
  <conditionalFormatting sqref="AV980:AV1030">
    <cfRule type="cellIs" dxfId="10454" priority="48" operator="equal">
      <formula>CC980</formula>
    </cfRule>
    <cfRule type="cellIs" dxfId="10453" priority="47" operator="equal">
      <formula>CE979</formula>
    </cfRule>
    <cfRule type="cellIs" dxfId="10452" priority="46" operator="equal">
      <formula>CG980</formula>
    </cfRule>
  </conditionalFormatting>
  <conditionalFormatting sqref="AV1033:AV1236">
    <cfRule type="cellIs" dxfId="10451" priority="3" operator="equal">
      <formula>CG1033</formula>
    </cfRule>
    <cfRule type="cellIs" dxfId="10450" priority="5" operator="equal">
      <formula>CC1033</formula>
    </cfRule>
    <cfRule type="cellIs" dxfId="10449" priority="4" operator="equal">
      <formula>CE1032</formula>
    </cfRule>
  </conditionalFormatting>
  <pageMargins left="0.19685039370078741" right="0.19685039370078741" top="0.74803149606299213" bottom="0.74803149606299213" header="0.31496062992125984" footer="0.31496062992125984"/>
  <pageSetup paperSize="9" scale="62" fitToHeight="0" orientation="landscape" r:id="rId1"/>
  <headerFooter>
    <oddHeader>&amp;C2024 DJ
Friday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74B8-77E2-4BF3-ABB3-F6019F4ED52E}">
  <sheetPr>
    <pageSetUpPr fitToPage="1"/>
  </sheetPr>
  <dimension ref="A1:CL878"/>
  <sheetViews>
    <sheetView workbookViewId="0">
      <pane ySplit="2" topLeftCell="A3" activePane="bottomLeft" state="frozen"/>
      <selection activeCell="E12" sqref="E12"/>
      <selection pane="bottomLeft" activeCell="F851" sqref="F4:F851"/>
    </sheetView>
  </sheetViews>
  <sheetFormatPr defaultColWidth="12.5703125" defaultRowHeight="15" x14ac:dyDescent="0.25"/>
  <cols>
    <col min="1" max="1" width="5.85546875" style="16" customWidth="1"/>
    <col min="2" max="2" width="7.5703125" style="16" customWidth="1"/>
    <col min="3" max="3" width="6.140625" style="16" customWidth="1"/>
    <col min="4" max="4" width="6.85546875" style="16" customWidth="1"/>
    <col min="5" max="6" width="7.42578125" style="16" customWidth="1"/>
    <col min="7" max="8" width="7.85546875" style="16" customWidth="1"/>
    <col min="9" max="9" width="8.5703125" style="16" customWidth="1"/>
    <col min="10" max="11" width="8.140625" style="16" customWidth="1"/>
    <col min="12" max="12" width="72.5703125" style="91" customWidth="1"/>
    <col min="13" max="13" width="6.85546875" style="124" customWidth="1"/>
    <col min="14" max="20" width="8.140625" style="16" customWidth="1"/>
    <col min="21" max="22" width="9.85546875" style="16" customWidth="1"/>
    <col min="23" max="23" width="10.42578125" style="16" customWidth="1"/>
    <col min="24" max="30" width="10.85546875" style="16" customWidth="1"/>
    <col min="31" max="31" width="5.28515625" style="16" bestFit="1" customWidth="1"/>
    <col min="32" max="34" width="8.42578125" style="16" customWidth="1"/>
    <col min="35" max="35" width="9.85546875" style="16" customWidth="1"/>
    <col min="36" max="36" width="6.42578125" style="16" bestFit="1" customWidth="1"/>
    <col min="37" max="37" width="7.85546875" style="16" customWidth="1"/>
    <col min="38" max="38" width="12.5703125" style="16" customWidth="1"/>
    <col min="39" max="39" width="7.42578125" style="16" bestFit="1" customWidth="1"/>
    <col min="40" max="42" width="7.5703125" style="16" bestFit="1" customWidth="1"/>
    <col min="43" max="43" width="8.28515625" style="16" bestFit="1" customWidth="1"/>
    <col min="44" max="44" width="61.85546875" style="16" customWidth="1"/>
    <col min="45" max="46" width="14" style="16" customWidth="1"/>
    <col min="47" max="48" width="12.5703125" style="16"/>
    <col min="49" max="49" width="14.28515625" style="16" customWidth="1"/>
    <col min="50" max="51" width="10.42578125" style="16" customWidth="1"/>
    <col min="52" max="52" width="8.140625" style="16" bestFit="1" customWidth="1"/>
    <col min="53" max="60" width="10.85546875" style="16" customWidth="1"/>
    <col min="61" max="65" width="9" style="16" customWidth="1"/>
    <col min="66" max="66" width="5.140625" style="16" bestFit="1" customWidth="1"/>
    <col min="67" max="67" width="5.140625" style="16" customWidth="1"/>
    <col min="68" max="68" width="4.42578125" style="16" customWidth="1"/>
    <col min="69" max="69" width="5.140625" style="16" bestFit="1" customWidth="1"/>
    <col min="70" max="70" width="5.140625" style="16" customWidth="1"/>
    <col min="71" max="71" width="4.42578125" style="16" customWidth="1"/>
    <col min="72" max="72" width="5.140625" style="16" bestFit="1" customWidth="1"/>
    <col min="73" max="74" width="5.140625" style="16" customWidth="1"/>
    <col min="75" max="75" width="5.28515625" style="16" bestFit="1" customWidth="1"/>
    <col min="76" max="77" width="5.140625" style="16" customWidth="1"/>
    <col min="78" max="78" width="11" style="16" customWidth="1"/>
    <col min="79" max="83" width="10.28515625" style="16" customWidth="1"/>
    <col min="84" max="84" width="10.42578125" style="16" customWidth="1"/>
    <col min="85" max="85" width="10.42578125" style="16" bestFit="1" customWidth="1"/>
    <col min="86" max="89" width="13.7109375" style="16" bestFit="1" customWidth="1"/>
    <col min="90" max="90" width="7" style="16" customWidth="1"/>
    <col min="91" max="16384" width="12.5703125" style="16"/>
  </cols>
  <sheetData>
    <row r="1" spans="1:90" ht="26.25" customHeight="1" x14ac:dyDescent="0.25">
      <c r="A1" s="132" t="s">
        <v>0</v>
      </c>
      <c r="B1" s="11"/>
      <c r="C1" s="133" t="s">
        <v>1</v>
      </c>
      <c r="D1" s="134"/>
      <c r="E1" s="135" t="s">
        <v>2</v>
      </c>
      <c r="F1" s="135" t="s">
        <v>1735</v>
      </c>
      <c r="G1" s="135" t="s">
        <v>3</v>
      </c>
      <c r="H1" s="132" t="s">
        <v>4</v>
      </c>
      <c r="I1" s="135" t="s">
        <v>5</v>
      </c>
      <c r="J1" s="132" t="s">
        <v>6</v>
      </c>
      <c r="K1" s="132" t="s">
        <v>7</v>
      </c>
      <c r="L1" s="130" t="s">
        <v>8</v>
      </c>
      <c r="M1" s="136" t="s">
        <v>629</v>
      </c>
      <c r="N1" s="135" t="s">
        <v>9</v>
      </c>
      <c r="O1" s="132" t="s">
        <v>10</v>
      </c>
      <c r="P1" s="132"/>
      <c r="Q1" s="132"/>
      <c r="R1" s="132"/>
      <c r="S1" s="132"/>
      <c r="T1" s="132"/>
      <c r="U1" s="131" t="s">
        <v>11</v>
      </c>
      <c r="V1" s="131" t="s">
        <v>12</v>
      </c>
      <c r="W1" s="131" t="s">
        <v>5</v>
      </c>
      <c r="X1" s="131"/>
      <c r="Y1" s="131" t="s">
        <v>13</v>
      </c>
      <c r="Z1" s="131"/>
      <c r="AA1" s="131" t="s">
        <v>14</v>
      </c>
      <c r="AB1" s="131"/>
      <c r="AC1" s="131" t="s">
        <v>15</v>
      </c>
      <c r="AD1" s="131"/>
      <c r="AE1" s="13"/>
      <c r="AF1" s="13"/>
      <c r="AG1" s="13"/>
      <c r="AH1" s="13"/>
      <c r="AI1" s="13"/>
      <c r="AJ1" s="14"/>
      <c r="AK1" s="13"/>
      <c r="AL1" s="13"/>
      <c r="AM1" s="13"/>
      <c r="AN1" s="13"/>
      <c r="AO1" s="13"/>
      <c r="AP1" s="13"/>
      <c r="AQ1" s="13"/>
      <c r="AR1" s="15"/>
      <c r="AU1" s="13"/>
      <c r="AV1" s="13"/>
      <c r="AW1" s="13"/>
      <c r="CL1" s="130" t="s">
        <v>629</v>
      </c>
    </row>
    <row r="2" spans="1:90" ht="31.5" x14ac:dyDescent="0.25">
      <c r="A2" s="132"/>
      <c r="B2" s="11" t="s">
        <v>16</v>
      </c>
      <c r="C2" s="12" t="s">
        <v>17</v>
      </c>
      <c r="D2" s="12" t="s">
        <v>18</v>
      </c>
      <c r="E2" s="135"/>
      <c r="F2" s="135"/>
      <c r="G2" s="135"/>
      <c r="H2" s="132"/>
      <c r="I2" s="135"/>
      <c r="J2" s="132"/>
      <c r="K2" s="132"/>
      <c r="L2" s="130"/>
      <c r="M2" s="136"/>
      <c r="N2" s="135"/>
      <c r="O2" s="1" t="s">
        <v>1220</v>
      </c>
      <c r="P2" s="1" t="s">
        <v>19</v>
      </c>
      <c r="Q2" s="1" t="s">
        <v>1221</v>
      </c>
      <c r="R2" s="1" t="s">
        <v>20</v>
      </c>
      <c r="S2" s="1" t="s">
        <v>1222</v>
      </c>
      <c r="T2" s="1" t="s">
        <v>21</v>
      </c>
      <c r="U2" s="131"/>
      <c r="V2" s="131"/>
      <c r="W2" s="2" t="s">
        <v>22</v>
      </c>
      <c r="X2" s="2" t="s">
        <v>23</v>
      </c>
      <c r="Y2" s="2" t="s">
        <v>22</v>
      </c>
      <c r="Z2" s="2" t="s">
        <v>23</v>
      </c>
      <c r="AA2" s="2" t="s">
        <v>22</v>
      </c>
      <c r="AB2" s="2" t="s">
        <v>23</v>
      </c>
      <c r="AC2" s="2" t="s">
        <v>22</v>
      </c>
      <c r="AD2" s="2" t="s">
        <v>23</v>
      </c>
      <c r="AE2" s="13"/>
      <c r="AF2" s="13"/>
      <c r="AG2" s="13"/>
      <c r="AH2" s="13"/>
      <c r="AI2" s="13"/>
      <c r="AJ2" s="14"/>
      <c r="AK2" s="13"/>
      <c r="AL2" s="13"/>
      <c r="AM2" s="13"/>
      <c r="AN2" s="13"/>
      <c r="AO2" s="13"/>
      <c r="AP2" s="13"/>
      <c r="AQ2" s="13"/>
      <c r="AR2" s="15"/>
      <c r="AU2" s="13"/>
      <c r="AV2" s="13"/>
      <c r="AW2" s="13"/>
      <c r="CL2" s="130"/>
    </row>
    <row r="3" spans="1:90" ht="72" x14ac:dyDescent="0.25">
      <c r="A3" s="37"/>
      <c r="C3" s="37"/>
      <c r="D3" s="37"/>
      <c r="E3" s="37"/>
      <c r="F3" s="37"/>
      <c r="G3" s="44"/>
      <c r="I3" s="83"/>
      <c r="L3" s="84" t="s">
        <v>922</v>
      </c>
      <c r="M3" s="121"/>
      <c r="N3" s="85"/>
      <c r="O3" s="85"/>
      <c r="P3" s="1"/>
      <c r="Q3" s="1"/>
      <c r="R3" s="85"/>
      <c r="S3" s="50"/>
      <c r="U3" s="50"/>
      <c r="V3" s="50"/>
      <c r="W3" s="50"/>
      <c r="X3" s="50"/>
      <c r="Y3" s="50"/>
      <c r="Z3" s="50"/>
      <c r="AA3" s="50"/>
      <c r="AB3" s="50"/>
      <c r="AE3" s="25" t="s">
        <v>0</v>
      </c>
      <c r="AF3" s="10" t="s">
        <v>16</v>
      </c>
      <c r="AG3" s="25" t="s">
        <v>630</v>
      </c>
      <c r="AH3" s="25" t="s">
        <v>631</v>
      </c>
      <c r="AI3" s="26" t="s">
        <v>4</v>
      </c>
      <c r="AJ3" s="25" t="s">
        <v>17</v>
      </c>
      <c r="AK3" s="27" t="s">
        <v>632</v>
      </c>
      <c r="AL3" s="26" t="s">
        <v>633</v>
      </c>
      <c r="AM3" s="27" t="s">
        <v>634</v>
      </c>
      <c r="AN3" s="27" t="s">
        <v>635</v>
      </c>
      <c r="AO3" s="27" t="s">
        <v>636</v>
      </c>
      <c r="AP3" s="27" t="s">
        <v>637</v>
      </c>
      <c r="AQ3" s="28" t="s">
        <v>629</v>
      </c>
      <c r="AR3" s="29" t="s">
        <v>8</v>
      </c>
      <c r="AS3" s="3" t="s">
        <v>638</v>
      </c>
      <c r="AT3" s="3" t="s">
        <v>639</v>
      </c>
      <c r="AU3" s="25" t="s">
        <v>640</v>
      </c>
      <c r="AV3" s="25" t="s">
        <v>641</v>
      </c>
      <c r="AW3" s="25" t="s">
        <v>642</v>
      </c>
      <c r="AX3" s="30" t="s">
        <v>638</v>
      </c>
      <c r="AY3" s="30" t="s">
        <v>639</v>
      </c>
      <c r="AZ3" s="31" t="s">
        <v>643</v>
      </c>
      <c r="BA3" s="31" t="s">
        <v>644</v>
      </c>
      <c r="BB3" s="31" t="s">
        <v>645</v>
      </c>
      <c r="BC3" s="31" t="s">
        <v>646</v>
      </c>
      <c r="BD3" s="31" t="s">
        <v>647</v>
      </c>
      <c r="BE3" s="31" t="s">
        <v>648</v>
      </c>
      <c r="BF3" s="31" t="s">
        <v>649</v>
      </c>
      <c r="BG3" s="31" t="s">
        <v>650</v>
      </c>
      <c r="BH3" s="31" t="s">
        <v>651</v>
      </c>
      <c r="BI3" s="31" t="s">
        <v>652</v>
      </c>
      <c r="BJ3" s="31" t="s">
        <v>653</v>
      </c>
      <c r="BK3" s="31" t="s">
        <v>654</v>
      </c>
      <c r="BL3" s="31" t="s">
        <v>655</v>
      </c>
      <c r="BM3" s="31" t="s">
        <v>656</v>
      </c>
      <c r="BN3" s="32" t="s">
        <v>657</v>
      </c>
      <c r="BO3" s="32" t="s">
        <v>658</v>
      </c>
      <c r="BP3" s="32" t="s">
        <v>659</v>
      </c>
      <c r="BQ3" s="31" t="s">
        <v>660</v>
      </c>
      <c r="BR3" s="32" t="s">
        <v>661</v>
      </c>
      <c r="BS3" s="32" t="s">
        <v>662</v>
      </c>
      <c r="BT3" s="31" t="s">
        <v>663</v>
      </c>
      <c r="BU3" s="32" t="s">
        <v>664</v>
      </c>
      <c r="BV3" s="32" t="s">
        <v>665</v>
      </c>
      <c r="BW3" s="31" t="s">
        <v>666</v>
      </c>
      <c r="BX3" s="32" t="s">
        <v>667</v>
      </c>
      <c r="BY3" s="32" t="s">
        <v>668</v>
      </c>
      <c r="BZ3" s="33" t="s">
        <v>669</v>
      </c>
      <c r="CA3" s="33" t="s">
        <v>670</v>
      </c>
      <c r="CB3" s="34" t="s">
        <v>671</v>
      </c>
      <c r="CC3" s="35" t="s">
        <v>672</v>
      </c>
      <c r="CD3" s="35" t="s">
        <v>673</v>
      </c>
      <c r="CE3" s="35" t="s">
        <v>674</v>
      </c>
      <c r="CF3" s="35" t="s">
        <v>675</v>
      </c>
      <c r="CG3" s="35" t="s">
        <v>676</v>
      </c>
      <c r="CH3" s="36" t="s">
        <v>677</v>
      </c>
      <c r="CI3" s="36" t="s">
        <v>678</v>
      </c>
      <c r="CJ3" s="36" t="s">
        <v>679</v>
      </c>
      <c r="CK3" s="36" t="s">
        <v>680</v>
      </c>
      <c r="CL3" s="23"/>
    </row>
    <row r="4" spans="1:90" ht="81" x14ac:dyDescent="0.25">
      <c r="A4" s="37">
        <v>5</v>
      </c>
      <c r="C4" s="37" t="s">
        <v>25</v>
      </c>
      <c r="D4" s="37">
        <v>20</v>
      </c>
      <c r="E4" s="37"/>
      <c r="F4" s="83"/>
      <c r="G4" s="44">
        <v>0</v>
      </c>
      <c r="H4" s="44">
        <f>ROUND(IF(G4="",N4,IF(P4="",I4,IF(R4="",(I4+(P4+O4))/2,IF(T4="",(I4+(P4+O4)+(R4+Q4))/3,(I4+(P4+O4)+(R4+Q4)+(T4+S4))/4)))),2)</f>
        <v>0</v>
      </c>
      <c r="I4" s="83">
        <v>0</v>
      </c>
      <c r="J4" s="43">
        <f t="shared" ref="J4:J69" si="0">IF(N4="","",IF((I4-$I$4)=0,0,((I4-$I$4)-(N4-$N$4))/(I4-$I$4)))</f>
        <v>0</v>
      </c>
      <c r="K4" s="44">
        <f t="shared" ref="K4:K69" si="1">(I4-$I$4)-(N4-$N$4)</f>
        <v>0</v>
      </c>
      <c r="L4" s="76" t="s">
        <v>1746</v>
      </c>
      <c r="M4" s="122">
        <v>60</v>
      </c>
      <c r="N4" s="46">
        <f>ROUND(IF(P4="",((I4-I3)+H3),IF(R4="",(P4+O4),IF(T4="",((P4+O4)+(R4+Q4))/2,((P4+O4)+(R4+Q4)+(T4+S4))/3))),2)</f>
        <v>0</v>
      </c>
      <c r="O4" s="46"/>
      <c r="P4" s="78">
        <v>0</v>
      </c>
      <c r="Q4" s="46"/>
      <c r="R4" s="78">
        <v>0</v>
      </c>
      <c r="T4" s="78">
        <v>0</v>
      </c>
      <c r="U4" s="47" t="str">
        <f t="shared" ref="U4:U5" si="2">IF(W4="","",IF(Y4="",W4,IF(AA4&lt;1,ROUND((Y4+W4)/2,5),IF(AC4&lt;1,ROUND((Y4+AA4+W4)/3,5),ROUND((Y4+AA4+AC4+W4)/4,5)))))</f>
        <v/>
      </c>
      <c r="V4" s="47" t="str">
        <f t="shared" ref="V4:V5" si="3">IF(X4="","",IF(Z4&lt;1,ROUND(X4,5),IF(AB4&lt;1,ROUND((X4+Z4)/2,5),IF(AD4&lt;1,ROUND((X4+Z4+AB4)/3,5),ROUND((X4+Z4+AB4+AD4)/4,5)))))</f>
        <v/>
      </c>
      <c r="W4" s="47"/>
      <c r="X4" s="47"/>
      <c r="Y4" s="47"/>
      <c r="Z4" s="47"/>
      <c r="AA4" s="47"/>
      <c r="AB4" s="47"/>
      <c r="AC4" s="50"/>
      <c r="AD4" s="50"/>
      <c r="AE4" s="51">
        <f>IF(A4="","",A4)</f>
        <v>5</v>
      </c>
      <c r="AF4" s="51" t="str">
        <f>IF(B4="","",B4)</f>
        <v/>
      </c>
      <c r="AG4" s="51" t="str">
        <f>IF(C4="","",C4)</f>
        <v>o</v>
      </c>
      <c r="AH4" s="51">
        <f>IF(D4="","",D4)</f>
        <v>20</v>
      </c>
      <c r="AI4" s="52">
        <f>H4</f>
        <v>0</v>
      </c>
      <c r="AJ4" s="51" t="s">
        <v>25</v>
      </c>
      <c r="AK4" s="53"/>
      <c r="AL4" s="52"/>
      <c r="AM4" s="53">
        <f>IF(OR(AJ4="",AJ4="m"),AM3,IF(AH4&lt;&gt;"",AH4,""))</f>
        <v>20</v>
      </c>
      <c r="AN4" s="53">
        <f>IF(AJ4&lt;&gt;"",IF(AJ4="o",VLOOKUP(AM4,OpenSect!$A$1:$D$11,2),IF(AJ4="u",VLOOKUP(AM4,UpHill!$A$1:$D$35,2),IF(AJ4="d",VLOOKUP(AM4,DownHill!$A$1:$D$29,2),IF(AJ4="f",VLOOKUP(AM4,FlatUnd!$A$2:$D$30,2),IF(AJ4="t",VLOOKUP(AM4,TimeAdd!$A$1:$D$176,2),IF(AJ4="l",VLOOKUP(AM4,SLimit!$A$1:$D$8,2),AN3)))))),AN3)</f>
        <v>20</v>
      </c>
      <c r="AO4" s="53">
        <f>IF(AJ4&lt;&gt;"",IF(AJ4="o",VLOOKUP(AM4,OpenSect!$A$1:$D$11,3),IF(AJ4="u",VLOOKUP(AM4,UpHill!$A$1:$D$35,3),IF(AJ4="d",VLOOKUP(AM4,DownHill!$A$3:$D$29,3),IF(AJ4="f",VLOOKUP(AM4,FlatUnd!$A$2:$D$30,3),IF(AJ4="t",VLOOKUP(AM4,TimeAdd!$A$1:$D$18,3),IF(AJ4="l",VLOOKUP(AM4,SLimit!$A$1:$D$8,3),AO3)))))),AO3)</f>
        <v>20</v>
      </c>
      <c r="AP4" s="53">
        <f>IF(AJ4&lt;&gt;"",IF(AJ4="o",VLOOKUP(AM4,OpenSect!$A$1:$D$11,4),IF(AJ4="u",VLOOKUP(AM4,UpHill!$A$1:$D$35,4),IF(AJ4="d",VLOOKUP(AM4,DownHill!$A$1:$D$29,4),IF(AJ4="f",VLOOKUP(AM4,FlatUnd!$A$2:$D$30,4),IF(AJ4="t",VLOOKUP(AM4,TimeAdd!$A$1:$D$18,4),IF(AJ4="l",VLOOKUP(AM4,SLimit!$A$1:$D$8,4),AP3)))))),AP3)</f>
        <v>20</v>
      </c>
      <c r="AQ4" s="53">
        <f>M4</f>
        <v>60</v>
      </c>
      <c r="AR4" s="54" t="str">
        <f>L4</f>
        <v>Start under the portal at Newcastle Inn Entrance.  Start of OPEN SECTION.   Bear right and continue around parking lot to Traffic light at Hotel exit.</v>
      </c>
      <c r="AS4" s="55"/>
      <c r="AT4" s="55"/>
      <c r="AU4" s="56">
        <f>IF(GroupStTimes!$A$8=0,MIN(CB4,CD4,CF4),MIN(BZ4,CB4,CD4,CF4))</f>
        <v>0.25069444444444444</v>
      </c>
      <c r="AV4" s="56">
        <f>IF(GroupStTimes!$A$8=0,MAX(CC4,CE4,CG4),MAX(CA4,CC4,CE4,CG4))</f>
        <v>0.31388888888888888</v>
      </c>
      <c r="AW4" s="57" t="str">
        <f>IF(U4="","",CONCATENATE(FIXED(U4,5),"  ",FIXED(V4,5)))</f>
        <v/>
      </c>
      <c r="AX4" s="58" t="str">
        <f>IF(AJ4="m",ROUND(W4,5),"")</f>
        <v/>
      </c>
      <c r="AY4" s="58" t="str">
        <f>IF(AJ4="m",ROUND(X4,5),"")</f>
        <v/>
      </c>
      <c r="AZ4" s="31">
        <f>AI4</f>
        <v>0</v>
      </c>
      <c r="BA4" s="59">
        <f>TIME(GroupStTimes!A4,GroupStTimes!B4,0)</f>
        <v>0.25069444444444444</v>
      </c>
      <c r="BB4" s="59">
        <f>TIME(HOUR(BA4),MINUTE(BA4)+GroupStTimes!A8-1,0)</f>
        <v>0.25625000000000003</v>
      </c>
      <c r="BC4" s="59">
        <f>TIME(HOUR(BB4),MINUTE(BB4)+1,0)</f>
        <v>0.25694444444444448</v>
      </c>
      <c r="BD4" s="59">
        <f>TIME(HOUR(BC4),MINUTE(BC4)+GroupStTimes!B8-1,0)</f>
        <v>0.30277777777777776</v>
      </c>
      <c r="BE4" s="59">
        <f>TIME(HOUR(BD4),MINUTE(BD4)+1,0)</f>
        <v>0.3034722222222222</v>
      </c>
      <c r="BF4" s="59">
        <f>TIME(HOUR(BE4),MINUTE(BE4)+GroupStTimes!C8-1,0)</f>
        <v>0.31388888888888888</v>
      </c>
      <c r="BG4" s="59">
        <f>TIME(HOUR(BF4),MINUTE(BF4)+1,0)</f>
        <v>0.31458333333333333</v>
      </c>
      <c r="BH4" s="59">
        <f>TIME(HOUR(BG4),MINUTE(BG4)+GroupStTimes!D8-1,0)</f>
        <v>0.31388888888888888</v>
      </c>
      <c r="BI4" s="31">
        <v>0</v>
      </c>
      <c r="BZ4" s="59">
        <f t="shared" ref="BZ4:CG4" si="4">BA4</f>
        <v>0.25069444444444444</v>
      </c>
      <c r="CA4" s="59">
        <f t="shared" si="4"/>
        <v>0.25625000000000003</v>
      </c>
      <c r="CB4" s="59">
        <f t="shared" si="4"/>
        <v>0.25694444444444448</v>
      </c>
      <c r="CC4" s="59">
        <f t="shared" si="4"/>
        <v>0.30277777777777776</v>
      </c>
      <c r="CD4" s="59">
        <f t="shared" si="4"/>
        <v>0.3034722222222222</v>
      </c>
      <c r="CE4" s="59">
        <f t="shared" si="4"/>
        <v>0.31388888888888888</v>
      </c>
      <c r="CF4" s="59">
        <f t="shared" si="4"/>
        <v>0.31458333333333333</v>
      </c>
      <c r="CG4" s="59">
        <f t="shared" si="4"/>
        <v>0.31388888888888888</v>
      </c>
      <c r="CL4" s="60">
        <v>60</v>
      </c>
    </row>
    <row r="5" spans="1:90" ht="28.5" customHeight="1" x14ac:dyDescent="0.25">
      <c r="A5" s="37">
        <v>5</v>
      </c>
      <c r="C5" s="37" t="s">
        <v>25</v>
      </c>
      <c r="D5" s="37">
        <v>20</v>
      </c>
      <c r="E5" s="37"/>
      <c r="F5" s="83"/>
      <c r="G5" s="44">
        <v>0.22500000000000001</v>
      </c>
      <c r="H5" s="44">
        <f t="shared" ref="H5:H68" si="5">ROUND(IF(G5="",N5,IF(P5="",N5,IF(R5="",(I5+(P5+O5))/2,IF(T5="",(I5+(P5+O5)+(R5+Q5))/3,(I5+(P5+O5)+(R5+Q5)+(T5+S5))/4)))),2)</f>
        <v>0.22</v>
      </c>
      <c r="I5" s="83">
        <v>0.22</v>
      </c>
      <c r="J5" s="43">
        <f>IF(N5="","",IF((I5-$I$4)=0,0,((I5-$I$4)-(N5-$N$4))/(I5-$I$4)))</f>
        <v>-1.5151515151515249E-2</v>
      </c>
      <c r="K5" s="44">
        <f t="shared" si="1"/>
        <v>-3.3333333333333548E-3</v>
      </c>
      <c r="L5" s="76" t="s">
        <v>923</v>
      </c>
      <c r="M5" s="122">
        <v>60</v>
      </c>
      <c r="N5" s="46">
        <f t="shared" ref="N5:N68" si="6">IF(P5="",((I5-I4)+H4),IF(R5="",(P5+O5),IF(T5="",((P5+O5)+(R5+Q5))/2,((P5+O5)+(R5+Q5)+(T5+S5))/3)))</f>
        <v>0.22333333333333336</v>
      </c>
      <c r="O5" s="46"/>
      <c r="P5" s="78">
        <v>0.215</v>
      </c>
      <c r="Q5" s="46"/>
      <c r="R5" s="78">
        <v>0.22500000000000001</v>
      </c>
      <c r="T5" s="78">
        <v>0.23</v>
      </c>
      <c r="U5" s="47" t="str">
        <f t="shared" si="2"/>
        <v/>
      </c>
      <c r="V5" s="47" t="str">
        <f t="shared" si="3"/>
        <v/>
      </c>
      <c r="W5" s="47"/>
      <c r="X5" s="47"/>
      <c r="Y5" s="47"/>
      <c r="Z5" s="47"/>
      <c r="AA5" s="47"/>
      <c r="AB5" s="47"/>
      <c r="AC5" s="50"/>
      <c r="AD5" s="50"/>
      <c r="AE5" s="51">
        <f t="shared" ref="AE5:AE68" si="7">IF(A5="","",A5)</f>
        <v>5</v>
      </c>
      <c r="AF5" s="51" t="str">
        <f t="shared" ref="AF5:AF68" si="8">IF(B5="","",B5)</f>
        <v/>
      </c>
      <c r="AG5" s="51" t="str">
        <f t="shared" ref="AG5:AG68" si="9">IF(C5="","",C5)</f>
        <v>o</v>
      </c>
      <c r="AH5" s="51">
        <f t="shared" ref="AH5:AH68" si="10">IF(D5="","",D5)</f>
        <v>20</v>
      </c>
      <c r="AI5" s="52">
        <f t="shared" ref="AI5:AI68" si="11">H5</f>
        <v>0.22</v>
      </c>
      <c r="AJ5" s="51" t="s">
        <v>25</v>
      </c>
      <c r="AK5" s="53"/>
      <c r="AL5" s="52"/>
      <c r="AM5" s="53">
        <f>IF(OR(AJ5="",AJ5="m"),AM4,IF(AH5&lt;&gt;"",AH5,""))</f>
        <v>20</v>
      </c>
      <c r="AN5" s="53">
        <f>IF(AJ5&lt;&gt;"",IF(AJ5="o",VLOOKUP(AM5,OpenSect!$A$1:$D$11,2),IF(AJ5="u",VLOOKUP(AM5,UpHill!$A$1:$D$35,2),IF(AJ5="d",VLOOKUP(AM5,DownHill!$A$1:$D$29,2),IF(AJ5="f",VLOOKUP(AM5,FlatUnd!$A$2:$D$30,2),IF(AJ5="t",VLOOKUP(AM5,TimeAdd!$A$1:$D$176,2),IF(AJ5="l",VLOOKUP(AM5,SLimit!$A$1:$D$8,2),AN4)))))),AN4)</f>
        <v>20</v>
      </c>
      <c r="AO5" s="53">
        <f>IF(AJ5&lt;&gt;"",IF(AJ5="o",VLOOKUP(AM5,OpenSect!$A$1:$D$11,3),IF(AJ5="u",VLOOKUP(AM5,UpHill!$A$1:$D$35,3),IF(AJ5="d",VLOOKUP(AM5,DownHill!$A$3:$D$29,3),IF(AJ5="f",VLOOKUP(AM5,FlatUnd!$A$2:$D$30,3),IF(AJ5="t",VLOOKUP(AM5,TimeAdd!$A$1:$D$18,3),IF(AJ5="l",VLOOKUP(AM5,SLimit!$A$1:$D$8,3),AO4)))))),AO4)</f>
        <v>20</v>
      </c>
      <c r="AP5" s="53">
        <f>IF(AJ5&lt;&gt;"",IF(AJ5="o",VLOOKUP(AM5,OpenSect!$A$1:$D$11,4),IF(AJ5="u",VLOOKUP(AM5,UpHill!$A$1:$D$35,4),IF(AJ5="d",VLOOKUP(AM5,DownHill!$A$1:$D$29,4),IF(AJ5="f",VLOOKUP(AM5,FlatUnd!$A$2:$D$30,4),IF(AJ5="t",VLOOKUP(AM5,TimeAdd!$A$1:$D$18,4),IF(AJ5="l",VLOOKUP(AM5,SLimit!$A$1:$D$8,4),AP4)))))),AP4)</f>
        <v>20</v>
      </c>
      <c r="AQ5" s="53">
        <f t="shared" ref="AQ5" si="12">M5</f>
        <v>60</v>
      </c>
      <c r="AR5" s="54" t="str">
        <f>L5</f>
        <v>Traffic light. Turn LEFT into Victoria st.</v>
      </c>
      <c r="AS5" s="55"/>
      <c r="AT5" s="55"/>
      <c r="AU5" s="56">
        <f>IF(GroupStTimes!$A$8=0,MIN(CB5,CD5,CF5),MIN(BZ5,CB5,CD5,CF5))</f>
        <v>0.25115740740740738</v>
      </c>
      <c r="AV5" s="56">
        <f>IF(GroupStTimes!$A$8=0,MAX(CC5,CE5,CG5),MAX(CA5,CC5,CE5,CG5))</f>
        <v>0.31435185185185183</v>
      </c>
      <c r="AW5" s="57" t="str">
        <f>IF(U5="","",CONCATENATE(FIXED(U5,5),"  ",FIXED(V5,5)))</f>
        <v/>
      </c>
      <c r="AX5" s="58" t="str">
        <f>IF(AJ5="m",ROUND(W5,5),"")</f>
        <v/>
      </c>
      <c r="AY5" s="58" t="str">
        <f>IF(AJ5="m",ROUND(X5,5),"")</f>
        <v/>
      </c>
      <c r="AZ5" s="31">
        <f>IF(AND(AM4=AM3,AN4=AN3,AO4=AO3,AP4=AP3,AJ5&lt;&gt;"t"),AZ4,IF(AJ5="t",AI5,AI4))</f>
        <v>0</v>
      </c>
      <c r="BA5" s="59">
        <f>IF(AND($AM4=$AM3,$AN4=AN3,$AO4=$AO3,$AP4=$AP3,$AJ5&lt;&gt;"t"),BA4,BZ4)</f>
        <v>0.25069444444444444</v>
      </c>
      <c r="BB5" s="59">
        <f>IF(AND($AM4=$AM3,$AN4=AN3,$AO4=$AO3,$AP4=$AP3,$AJ5&lt;&gt;"t"),BB4,CA4)</f>
        <v>0.25625000000000003</v>
      </c>
      <c r="BC5" s="59">
        <f>IF(AND($AM4=$AM3,$AN4=AN3,$AO4=$AO3,$AP4=$AP3,$AJ5&lt;&gt;"t"),BC4,CB4)</f>
        <v>0.25694444444444448</v>
      </c>
      <c r="BD5" s="59">
        <f>IF(AND($AM4=$AM3,$AN4=AN3,$AO4=$AO3,$AP4=$AP3,$AJ5&lt;&gt;"t"),BD4,CC4)</f>
        <v>0.30277777777777776</v>
      </c>
      <c r="BE5" s="59">
        <f>IF(AND($AM4=$AM3,$AN4=AN3,$AO4=$AO3,$AP4=$AP3,$AJ5&lt;&gt;"t"),BE4,CD4)</f>
        <v>0.3034722222222222</v>
      </c>
      <c r="BF5" s="59">
        <f>IF(AND($AM4=$AM3,$AN4=AN3,$AO4=$AO3,$AP4=$AP3,$AJ5&lt;&gt;"t"),BF4,CE4)</f>
        <v>0.31388888888888888</v>
      </c>
      <c r="BG5" s="59">
        <f>IF(AND($AM4=$AM3,$AN4=AN3,$AO4=$AO3,$AP4=$AP3,$AJ5&lt;&gt;"t"),BG4,CF4)</f>
        <v>0.31458333333333333</v>
      </c>
      <c r="BH5" s="59">
        <f>IF(AND($AM4=$AM3,$AN4=AN3,$AO4=$AO3,$AP4=$AP3,$AJ5&lt;&gt;"t"),BH4,CG4)</f>
        <v>0.31388888888888888</v>
      </c>
      <c r="BI5" s="31">
        <f>AI5-AZ5</f>
        <v>0.22</v>
      </c>
      <c r="BJ5" s="61">
        <f t="shared" ref="BJ5" si="13">IF($AJ4="t",IF(AM3=0,0,$BI5/AM3),IF(AM4=0,0,$BI5/AM4))</f>
        <v>1.0999999999999999E-2</v>
      </c>
      <c r="BK5" s="61">
        <f t="shared" ref="BK5" si="14">IF($AJ4="t",IF(AN3=0,0,$BI5/AN3),IF(AN4=0,0,$BI5/AN4))</f>
        <v>1.0999999999999999E-2</v>
      </c>
      <c r="BL5" s="61">
        <f t="shared" ref="BL5" si="15">IF($AJ4="t",IF(AO3=0,0,$BI5/AO3),IF(AO4=0,0,$BI5/AO4))</f>
        <v>1.0999999999999999E-2</v>
      </c>
      <c r="BM5" s="61">
        <f t="shared" ref="BM5" si="16">IF($AJ4="t",IF(AP3=0,0,$BI5/AP3),IF(AP4=0,0,$BI5/AP4))</f>
        <v>1.0999999999999999E-2</v>
      </c>
      <c r="BN5" s="62">
        <f>IF(AJ5="t",0,INT(BJ5))</f>
        <v>0</v>
      </c>
      <c r="BO5" s="62">
        <f>IF(AJ5="t",AM5,IF(INT((BJ5-BN5)*60)&lt;0,1,INT((BJ5-BN5)*60)))</f>
        <v>0</v>
      </c>
      <c r="BP5" s="62">
        <f>IF(AJ5="t",0,ROUND((((BJ5-BN5)*60)-BO5)*60,0))</f>
        <v>40</v>
      </c>
      <c r="BQ5" s="62">
        <f>IF(AJ5="t",0,INT(BK5))</f>
        <v>0</v>
      </c>
      <c r="BR5" s="62">
        <f>IF(AJ5="t",AN5,IF(INT((BK5-BQ5)*60)&lt;0,1,INT((BK5-BQ5)*60)))</f>
        <v>0</v>
      </c>
      <c r="BS5" s="62">
        <f>IF(AJ5="t",0,ROUND((((BK5-BQ5)*60)-BR5)*60,0))</f>
        <v>40</v>
      </c>
      <c r="BT5" s="62">
        <f>IF(AJ5="t",0,INT(BL5))</f>
        <v>0</v>
      </c>
      <c r="BU5" s="62">
        <f>IF(AJ5="t",AO5,IF(INT((BL5-BT5)*60)&lt;0,1,INT((BL5-BT5)*60)))</f>
        <v>0</v>
      </c>
      <c r="BV5" s="62">
        <f>IF(AJ5="t",0,ROUND((((BL5-BT5)*60)-BU5)*60,0))</f>
        <v>40</v>
      </c>
      <c r="BW5" s="62">
        <f>IF(AJ5="t",0,INT(BM5))</f>
        <v>0</v>
      </c>
      <c r="BX5" s="62">
        <f>IF(AJ5="t",AP5,IF(INT((BM5-BW5)*60)&lt;0,1,INT((BM5-BW5)*60)))</f>
        <v>0</v>
      </c>
      <c r="BY5" s="62">
        <f>IF(AJ5="t",0,ROUND((((BM5-BW5)*60)-BX5)*60,0))</f>
        <v>40</v>
      </c>
      <c r="BZ5" s="63">
        <f>BA5+TIME(BN5,BO5,BP5)</f>
        <v>0.25115740740740738</v>
      </c>
      <c r="CA5" s="63">
        <f>BB5+TIME(BN5,BO5,BP5)</f>
        <v>0.25671296296296298</v>
      </c>
      <c r="CB5" s="63">
        <f>BC5+TIME(BQ5,BR5,BS5)</f>
        <v>0.25740740740740742</v>
      </c>
      <c r="CC5" s="63">
        <f>BD5+TIME(BQ5,BR5,BS5)</f>
        <v>0.3032407407407407</v>
      </c>
      <c r="CD5" s="63">
        <f>BE5+TIME(BT5,BU5,BV5)</f>
        <v>0.30393518518518514</v>
      </c>
      <c r="CE5" s="63">
        <f>BF5+TIME(BT5,BU5,BV5)</f>
        <v>0.31435185185185183</v>
      </c>
      <c r="CF5" s="63">
        <f>BG5+TIME(BW5,BX5,BY5)</f>
        <v>0.31504629629629627</v>
      </c>
      <c r="CG5" s="63">
        <f>BH5+TIME(BW5,BX5,BY5)</f>
        <v>0.31435185185185183</v>
      </c>
      <c r="CH5" s="36"/>
      <c r="CI5" s="36"/>
      <c r="CJ5" s="36"/>
      <c r="CK5" s="36"/>
      <c r="CL5" s="60">
        <v>60</v>
      </c>
    </row>
    <row r="6" spans="1:90" ht="28.5" customHeight="1" x14ac:dyDescent="0.25">
      <c r="A6" s="37">
        <v>5</v>
      </c>
      <c r="C6" s="37" t="s">
        <v>25</v>
      </c>
      <c r="D6" s="37">
        <v>20</v>
      </c>
      <c r="E6" s="37"/>
      <c r="F6" s="83"/>
      <c r="G6" s="44">
        <v>0.30499999999999999</v>
      </c>
      <c r="H6" s="44">
        <f t="shared" si="5"/>
        <v>0.3</v>
      </c>
      <c r="I6" s="83">
        <v>0.3</v>
      </c>
      <c r="J6" s="43">
        <f t="shared" si="0"/>
        <v>-1.1111111111110999E-2</v>
      </c>
      <c r="K6" s="44">
        <f t="shared" si="1"/>
        <v>-3.3333333333332993E-3</v>
      </c>
      <c r="L6" s="76" t="s">
        <v>924</v>
      </c>
      <c r="M6" s="122">
        <v>60</v>
      </c>
      <c r="N6" s="46">
        <f t="shared" si="6"/>
        <v>0.30333333333333329</v>
      </c>
      <c r="O6" s="46"/>
      <c r="P6" s="78">
        <v>0.29499999999999998</v>
      </c>
      <c r="Q6" s="46"/>
      <c r="R6" s="78">
        <v>0.30499999999999999</v>
      </c>
      <c r="T6" s="78">
        <v>0.31</v>
      </c>
      <c r="U6" s="47" t="str">
        <f t="shared" ref="U6:U69" si="17">IF(W6="","",IF(Y6="",W6,IF(AA6&lt;1,ROUND((Y6+W6)/2,5),IF(AC6&lt;1,ROUND((Y6+AA6+W6)/3,5),ROUND((Y6+AA6+AC6+W6)/4,5)))))</f>
        <v/>
      </c>
      <c r="V6" s="47" t="str">
        <f t="shared" ref="V6:V69" si="18">IF(X6="","",IF(Z6&lt;1,ROUND(X6,5),IF(AB6&lt;1,ROUND((X6+Z6)/2,5),IF(AD6&lt;1,ROUND((X6+Z6+AB6)/3,5),ROUND((X6+Z6+AB6+AD6)/4,5)))))</f>
        <v/>
      </c>
      <c r="W6" s="47"/>
      <c r="X6" s="47"/>
      <c r="Y6" s="47"/>
      <c r="Z6" s="47"/>
      <c r="AA6" s="47"/>
      <c r="AB6" s="47"/>
      <c r="AC6" s="50"/>
      <c r="AD6" s="50"/>
      <c r="AE6" s="51">
        <f t="shared" si="7"/>
        <v>5</v>
      </c>
      <c r="AF6" s="51" t="str">
        <f t="shared" si="8"/>
        <v/>
      </c>
      <c r="AG6" s="51" t="str">
        <f t="shared" si="9"/>
        <v>o</v>
      </c>
      <c r="AH6" s="51">
        <f t="shared" si="10"/>
        <v>20</v>
      </c>
      <c r="AI6" s="52">
        <f t="shared" si="11"/>
        <v>0.3</v>
      </c>
      <c r="AJ6" s="51" t="s">
        <v>25</v>
      </c>
      <c r="AK6" s="53"/>
      <c r="AL6" s="52"/>
      <c r="AM6" s="53">
        <f t="shared" ref="AM6:AM69" si="19">IF(OR(AJ6="",AJ6="m"),AM5,IF(AH6&lt;&gt;"",AH6,""))</f>
        <v>20</v>
      </c>
      <c r="AN6" s="53">
        <f>IF(AJ6&lt;&gt;"",IF(AJ6="o",VLOOKUP(AM6,OpenSect!$A$1:$D$11,2),IF(AJ6="u",VLOOKUP(AM6,UpHill!$A$1:$D$35,2),IF(AJ6="d",VLOOKUP(AM6,DownHill!$A$1:$D$29,2),IF(AJ6="f",VLOOKUP(AM6,FlatUnd!$A$2:$D$30,2),IF(AJ6="t",VLOOKUP(AM6,TimeAdd!$A$1:$D$176,2),IF(AJ6="l",VLOOKUP(AM6,SLimit!$A$1:$D$8,2),AN5)))))),AN5)</f>
        <v>20</v>
      </c>
      <c r="AO6" s="53">
        <f>IF(AJ6&lt;&gt;"",IF(AJ6="o",VLOOKUP(AM6,OpenSect!$A$1:$D$11,3),IF(AJ6="u",VLOOKUP(AM6,UpHill!$A$1:$D$35,3),IF(AJ6="d",VLOOKUP(AM6,DownHill!$A$3:$D$29,3),IF(AJ6="f",VLOOKUP(AM6,FlatUnd!$A$2:$D$30,3),IF(AJ6="t",VLOOKUP(AM6,TimeAdd!$A$1:$D$18,3),IF(AJ6="l",VLOOKUP(AM6,SLimit!$A$1:$D$8,3),AO5)))))),AO5)</f>
        <v>20</v>
      </c>
      <c r="AP6" s="53">
        <f>IF(AJ6&lt;&gt;"",IF(AJ6="o",VLOOKUP(AM6,OpenSect!$A$1:$D$11,4),IF(AJ6="u",VLOOKUP(AM6,UpHill!$A$1:$D$35,4),IF(AJ6="d",VLOOKUP(AM6,DownHill!$A$1:$D$29,4),IF(AJ6="f",VLOOKUP(AM6,FlatUnd!$A$2:$D$30,4),IF(AJ6="t",VLOOKUP(AM6,TimeAdd!$A$1:$D$18,4),IF(AJ6="l",VLOOKUP(AM6,SLimit!$A$1:$D$8,4),AP5)))))),AP5)</f>
        <v>20</v>
      </c>
      <c r="AQ6" s="53">
        <f t="shared" ref="AQ6:AQ69" si="20">M6</f>
        <v>60</v>
      </c>
      <c r="AR6" s="54" t="str">
        <f t="shared" ref="AR6:AR69" si="21">L6</f>
        <v>Bear LEFT before Traffic light.</v>
      </c>
      <c r="AS6" s="55"/>
      <c r="AT6" s="55"/>
      <c r="AU6" s="56">
        <f>IF(GroupStTimes!$A$8=0,MIN(CB6,CD6,CF6),MIN(BZ6,CB6,CD6,CF6))</f>
        <v>0.25131944444444443</v>
      </c>
      <c r="AV6" s="56">
        <f>IF(GroupStTimes!$A$8=0,MAX(CC6,CE6,CG6),MAX(CA6,CC6,CE6,CG6))</f>
        <v>0.31451388888888887</v>
      </c>
      <c r="AW6" s="57" t="str">
        <f t="shared" ref="AW6:AW69" si="22">IF(U6="","",CONCATENATE(FIXED(U6,5),"  ",FIXED(V6,5)))</f>
        <v/>
      </c>
      <c r="AX6" s="58" t="str">
        <f t="shared" ref="AX6:AX69" si="23">IF(AJ6="m",ROUND(W6,5),"")</f>
        <v/>
      </c>
      <c r="AY6" s="58" t="str">
        <f t="shared" ref="AY6:AY69" si="24">IF(AJ6="m",ROUND(X6,5),"")</f>
        <v/>
      </c>
      <c r="AZ6" s="31">
        <f t="shared" ref="AZ6:AZ69" si="25">IF(AND(AM5=AM4,AN5=AN4,AO5=AO4,AP5=AP4,AJ6&lt;&gt;"t"),AZ5,IF(AJ6="t",AI6,AI5))</f>
        <v>0</v>
      </c>
      <c r="BA6" s="59">
        <f t="shared" ref="BA6:BA69" si="26">IF(AND($AM5=$AM4,$AN5=AN4,$AO5=$AO4,$AP5=$AP4,$AJ6&lt;&gt;"t"),BA5,BZ5)</f>
        <v>0.25069444444444444</v>
      </c>
      <c r="BB6" s="59">
        <f t="shared" ref="BB6:BB69" si="27">IF(AND($AM5=$AM4,$AN5=AN4,$AO5=$AO4,$AP5=$AP4,$AJ6&lt;&gt;"t"),BB5,CA5)</f>
        <v>0.25625000000000003</v>
      </c>
      <c r="BC6" s="59">
        <f t="shared" ref="BC6:BC69" si="28">IF(AND($AM5=$AM4,$AN5=AN4,$AO5=$AO4,$AP5=$AP4,$AJ6&lt;&gt;"t"),BC5,CB5)</f>
        <v>0.25694444444444448</v>
      </c>
      <c r="BD6" s="59">
        <f t="shared" ref="BD6:BD69" si="29">IF(AND($AM5=$AM4,$AN5=AN4,$AO5=$AO4,$AP5=$AP4,$AJ6&lt;&gt;"t"),BD5,CC5)</f>
        <v>0.30277777777777776</v>
      </c>
      <c r="BE6" s="59">
        <f t="shared" ref="BE6:BE69" si="30">IF(AND($AM5=$AM4,$AN5=AN4,$AO5=$AO4,$AP5=$AP4,$AJ6&lt;&gt;"t"),BE5,CD5)</f>
        <v>0.3034722222222222</v>
      </c>
      <c r="BF6" s="59">
        <f t="shared" ref="BF6:BF69" si="31">IF(AND($AM5=$AM4,$AN5=AN4,$AO5=$AO4,$AP5=$AP4,$AJ6&lt;&gt;"t"),BF5,CE5)</f>
        <v>0.31388888888888888</v>
      </c>
      <c r="BG6" s="59">
        <f t="shared" ref="BG6:BG69" si="32">IF(AND($AM5=$AM4,$AN5=AN4,$AO5=$AO4,$AP5=$AP4,$AJ6&lt;&gt;"t"),BG5,CF5)</f>
        <v>0.31458333333333333</v>
      </c>
      <c r="BH6" s="59">
        <f t="shared" ref="BH6:BH69" si="33">IF(AND($AM5=$AM4,$AN5=AN4,$AO5=$AO4,$AP5=$AP4,$AJ6&lt;&gt;"t"),BH5,CG5)</f>
        <v>0.31388888888888888</v>
      </c>
      <c r="BI6" s="31">
        <f t="shared" ref="BI6:BI69" si="34">AI6-AZ6</f>
        <v>0.3</v>
      </c>
      <c r="BJ6" s="61">
        <f t="shared" ref="BJ6:BJ69" si="35">IF($AJ5="t",IF(AM4=0,0,$BI6/AM4),IF(AM5=0,0,$BI6/AM5))</f>
        <v>1.4999999999999999E-2</v>
      </c>
      <c r="BK6" s="61">
        <f t="shared" ref="BK6:BK69" si="36">IF($AJ5="t",IF(AN4=0,0,$BI6/AN4),IF(AN5=0,0,$BI6/AN5))</f>
        <v>1.4999999999999999E-2</v>
      </c>
      <c r="BL6" s="61">
        <f t="shared" ref="BL6:BL69" si="37">IF($AJ5="t",IF(AO4=0,0,$BI6/AO4),IF(AO5=0,0,$BI6/AO5))</f>
        <v>1.4999999999999999E-2</v>
      </c>
      <c r="BM6" s="61">
        <f t="shared" ref="BM6:BM69" si="38">IF($AJ5="t",IF(AP4=0,0,$BI6/AP4),IF(AP5=0,0,$BI6/AP5))</f>
        <v>1.4999999999999999E-2</v>
      </c>
      <c r="BN6" s="62">
        <f t="shared" ref="BN6:BN69" si="39">IF(AJ6="t",0,INT(BJ6))</f>
        <v>0</v>
      </c>
      <c r="BO6" s="62">
        <f t="shared" ref="BO6:BO69" si="40">IF(AJ6="t",AM6,IF(INT((BJ6-BN6)*60)&lt;0,1,INT((BJ6-BN6)*60)))</f>
        <v>0</v>
      </c>
      <c r="BP6" s="62">
        <f t="shared" ref="BP6:BP69" si="41">IF(AJ6="t",0,ROUND((((BJ6-BN6)*60)-BO6)*60,0))</f>
        <v>54</v>
      </c>
      <c r="BQ6" s="62">
        <f t="shared" ref="BQ6:BQ69" si="42">IF(AJ6="t",0,INT(BK6))</f>
        <v>0</v>
      </c>
      <c r="BR6" s="62">
        <f t="shared" ref="BR6:BR69" si="43">IF(AJ6="t",AN6,IF(INT((BK6-BQ6)*60)&lt;0,1,INT((BK6-BQ6)*60)))</f>
        <v>0</v>
      </c>
      <c r="BS6" s="62">
        <f t="shared" ref="BS6:BS69" si="44">IF(AJ6="t",0,ROUND((((BK6-BQ6)*60)-BR6)*60,0))</f>
        <v>54</v>
      </c>
      <c r="BT6" s="62">
        <f t="shared" ref="BT6:BT69" si="45">IF(AJ6="t",0,INT(BL6))</f>
        <v>0</v>
      </c>
      <c r="BU6" s="62">
        <f t="shared" ref="BU6:BU69" si="46">IF(AJ6="t",AO6,IF(INT((BL6-BT6)*60)&lt;0,1,INT((BL6-BT6)*60)))</f>
        <v>0</v>
      </c>
      <c r="BV6" s="62">
        <f t="shared" ref="BV6:BV69" si="47">IF(AJ6="t",0,ROUND((((BL6-BT6)*60)-BU6)*60,0))</f>
        <v>54</v>
      </c>
      <c r="BW6" s="62">
        <f t="shared" ref="BW6:BW69" si="48">IF(AJ6="t",0,INT(BM6))</f>
        <v>0</v>
      </c>
      <c r="BX6" s="62">
        <f t="shared" ref="BX6:BX69" si="49">IF(AJ6="t",AP6,IF(INT((BM6-BW6)*60)&lt;0,1,INT((BM6-BW6)*60)))</f>
        <v>0</v>
      </c>
      <c r="BY6" s="62">
        <f t="shared" ref="BY6:BY69" si="50">IF(AJ6="t",0,ROUND((((BM6-BW6)*60)-BX6)*60,0))</f>
        <v>54</v>
      </c>
      <c r="BZ6" s="63">
        <f t="shared" ref="BZ6:BZ69" si="51">BA6+TIME(BN6,BO6,BP6)</f>
        <v>0.25131944444444443</v>
      </c>
      <c r="CA6" s="63">
        <f t="shared" ref="CA6:CA69" si="52">BB6+TIME(BN6,BO6,BP6)</f>
        <v>0.25687500000000002</v>
      </c>
      <c r="CB6" s="63">
        <f t="shared" ref="CB6:CB69" si="53">BC6+TIME(BQ6,BR6,BS6)</f>
        <v>0.25756944444444446</v>
      </c>
      <c r="CC6" s="63">
        <f t="shared" ref="CC6:CC69" si="54">BD6+TIME(BQ6,BR6,BS6)</f>
        <v>0.30340277777777774</v>
      </c>
      <c r="CD6" s="63">
        <f t="shared" ref="CD6:CD69" si="55">BE6+TIME(BT6,BU6,BV6)</f>
        <v>0.30409722222222219</v>
      </c>
      <c r="CE6" s="63">
        <f t="shared" ref="CE6:CE69" si="56">BF6+TIME(BT6,BU6,BV6)</f>
        <v>0.31451388888888887</v>
      </c>
      <c r="CF6" s="63">
        <f t="shared" ref="CF6:CF69" si="57">BG6+TIME(BW6,BX6,BY6)</f>
        <v>0.31520833333333331</v>
      </c>
      <c r="CG6" s="63">
        <f t="shared" ref="CG6:CG69" si="58">BH6+TIME(BW6,BX6,BY6)</f>
        <v>0.31451388888888887</v>
      </c>
      <c r="CH6" s="36"/>
      <c r="CI6" s="36"/>
      <c r="CJ6" s="36"/>
      <c r="CK6" s="36"/>
      <c r="CL6" s="60">
        <v>60</v>
      </c>
    </row>
    <row r="7" spans="1:90" ht="28.5" customHeight="1" x14ac:dyDescent="0.25">
      <c r="A7" s="37"/>
      <c r="C7" s="37"/>
      <c r="D7" s="37"/>
      <c r="E7" s="37"/>
      <c r="F7" s="83"/>
      <c r="G7" s="44">
        <v>0.33</v>
      </c>
      <c r="H7" s="44">
        <f t="shared" si="5"/>
        <v>0.33</v>
      </c>
      <c r="I7" s="83">
        <v>0.32</v>
      </c>
      <c r="J7" s="43">
        <f t="shared" ref="J7" si="59">IF(N7="","",IF((I7-$I$4)=0,0,((I7-$I$4)-(N7-$N$4))/(I7-$I$4)))</f>
        <v>-2.0833333333333294E-2</v>
      </c>
      <c r="K7" s="44">
        <f t="shared" ref="K7" si="60">(I7-$I$4)-(N7-$N$4)</f>
        <v>-6.6666666666666541E-3</v>
      </c>
      <c r="L7" s="76" t="s">
        <v>925</v>
      </c>
      <c r="M7" s="122">
        <v>60</v>
      </c>
      <c r="N7" s="46">
        <f t="shared" si="6"/>
        <v>0.32666666666666666</v>
      </c>
      <c r="O7" s="46"/>
      <c r="P7" s="78">
        <v>0.32</v>
      </c>
      <c r="Q7" s="46"/>
      <c r="R7" s="78">
        <v>0.33</v>
      </c>
      <c r="T7" s="78">
        <v>0.33</v>
      </c>
      <c r="U7" s="47" t="str">
        <f t="shared" si="17"/>
        <v/>
      </c>
      <c r="V7" s="47" t="str">
        <f t="shared" si="18"/>
        <v/>
      </c>
      <c r="W7" s="47"/>
      <c r="X7" s="47"/>
      <c r="Y7" s="47"/>
      <c r="Z7" s="47"/>
      <c r="AA7" s="47"/>
      <c r="AB7" s="47"/>
      <c r="AC7" s="50"/>
      <c r="AD7" s="50"/>
      <c r="AE7" s="51" t="str">
        <f t="shared" si="7"/>
        <v/>
      </c>
      <c r="AF7" s="51" t="str">
        <f t="shared" si="8"/>
        <v/>
      </c>
      <c r="AG7" s="51" t="str">
        <f t="shared" si="9"/>
        <v/>
      </c>
      <c r="AH7" s="51" t="str">
        <f t="shared" si="10"/>
        <v/>
      </c>
      <c r="AI7" s="52">
        <f t="shared" si="11"/>
        <v>0.33</v>
      </c>
      <c r="AJ7" s="51"/>
      <c r="AK7" s="53"/>
      <c r="AL7" s="52"/>
      <c r="AM7" s="53">
        <f t="shared" si="19"/>
        <v>20</v>
      </c>
      <c r="AN7" s="53">
        <f>IF(AJ7&lt;&gt;"",IF(AJ7="o",VLOOKUP(AM7,OpenSect!$A$1:$D$11,2),IF(AJ7="u",VLOOKUP(AM7,UpHill!$A$1:$D$35,2),IF(AJ7="d",VLOOKUP(AM7,DownHill!$A$1:$D$29,2),IF(AJ7="f",VLOOKUP(AM7,FlatUnd!$A$2:$D$30,2),IF(AJ7="t",VLOOKUP(AM7,TimeAdd!$A$1:$D$176,2),IF(AJ7="l",VLOOKUP(AM7,SLimit!$A$1:$D$8,2),AN6)))))),AN6)</f>
        <v>20</v>
      </c>
      <c r="AO7" s="53">
        <f>IF(AJ7&lt;&gt;"",IF(AJ7="o",VLOOKUP(AM7,OpenSect!$A$1:$D$11,3),IF(AJ7="u",VLOOKUP(AM7,UpHill!$A$1:$D$35,3),IF(AJ7="d",VLOOKUP(AM7,DownHill!$A$3:$D$29,3),IF(AJ7="f",VLOOKUP(AM7,FlatUnd!$A$2:$D$30,3),IF(AJ7="t",VLOOKUP(AM7,TimeAdd!$A$1:$D$18,3),IF(AJ7="l",VLOOKUP(AM7,SLimit!$A$1:$D$8,3),AO6)))))),AO6)</f>
        <v>20</v>
      </c>
      <c r="AP7" s="53">
        <f>IF(AJ7&lt;&gt;"",IF(AJ7="o",VLOOKUP(AM7,OpenSect!$A$1:$D$11,4),IF(AJ7="u",VLOOKUP(AM7,UpHill!$A$1:$D$35,4),IF(AJ7="d",VLOOKUP(AM7,DownHill!$A$1:$D$29,4),IF(AJ7="f",VLOOKUP(AM7,FlatUnd!$A$2:$D$30,4),IF(AJ7="t",VLOOKUP(AM7,TimeAdd!$A$1:$D$18,4),IF(AJ7="l",VLOOKUP(AM7,SLimit!$A$1:$D$8,4),AP6)))))),AP6)</f>
        <v>20</v>
      </c>
      <c r="AQ7" s="53">
        <f t="shared" si="20"/>
        <v>60</v>
      </c>
      <c r="AR7" s="54" t="str">
        <f t="shared" si="21"/>
        <v>Yield, Join Allan st.</v>
      </c>
      <c r="AS7" s="55"/>
      <c r="AT7" s="55"/>
      <c r="AU7" s="56">
        <f>IF(GroupStTimes!$A$8=0,MIN(CB7,CD7,CF7),MIN(BZ7,CB7,CD7,CF7))</f>
        <v>0.25137731481481479</v>
      </c>
      <c r="AV7" s="56">
        <f>IF(GroupStTimes!$A$8=0,MAX(CC7,CE7,CG7),MAX(CA7,CC7,CE7,CG7))</f>
        <v>0.31457175925925923</v>
      </c>
      <c r="AW7" s="57" t="str">
        <f t="shared" si="22"/>
        <v/>
      </c>
      <c r="AX7" s="58" t="str">
        <f t="shared" si="23"/>
        <v/>
      </c>
      <c r="AY7" s="58" t="str">
        <f t="shared" si="24"/>
        <v/>
      </c>
      <c r="AZ7" s="31">
        <f t="shared" si="25"/>
        <v>0</v>
      </c>
      <c r="BA7" s="59">
        <f t="shared" si="26"/>
        <v>0.25069444444444444</v>
      </c>
      <c r="BB7" s="59">
        <f t="shared" si="27"/>
        <v>0.25625000000000003</v>
      </c>
      <c r="BC7" s="59">
        <f t="shared" si="28"/>
        <v>0.25694444444444448</v>
      </c>
      <c r="BD7" s="59">
        <f t="shared" si="29"/>
        <v>0.30277777777777776</v>
      </c>
      <c r="BE7" s="59">
        <f t="shared" si="30"/>
        <v>0.3034722222222222</v>
      </c>
      <c r="BF7" s="59">
        <f t="shared" si="31"/>
        <v>0.31388888888888888</v>
      </c>
      <c r="BG7" s="59">
        <f t="shared" si="32"/>
        <v>0.31458333333333333</v>
      </c>
      <c r="BH7" s="59">
        <f t="shared" si="33"/>
        <v>0.31388888888888888</v>
      </c>
      <c r="BI7" s="31">
        <f t="shared" si="34"/>
        <v>0.33</v>
      </c>
      <c r="BJ7" s="61">
        <f t="shared" si="35"/>
        <v>1.6500000000000001E-2</v>
      </c>
      <c r="BK7" s="61">
        <f t="shared" si="36"/>
        <v>1.6500000000000001E-2</v>
      </c>
      <c r="BL7" s="61">
        <f t="shared" si="37"/>
        <v>1.6500000000000001E-2</v>
      </c>
      <c r="BM7" s="61">
        <f t="shared" si="38"/>
        <v>1.6500000000000001E-2</v>
      </c>
      <c r="BN7" s="62">
        <f t="shared" si="39"/>
        <v>0</v>
      </c>
      <c r="BO7" s="62">
        <f t="shared" si="40"/>
        <v>0</v>
      </c>
      <c r="BP7" s="62">
        <f t="shared" si="41"/>
        <v>59</v>
      </c>
      <c r="BQ7" s="62">
        <f t="shared" si="42"/>
        <v>0</v>
      </c>
      <c r="BR7" s="62">
        <f t="shared" si="43"/>
        <v>0</v>
      </c>
      <c r="BS7" s="62">
        <f t="shared" si="44"/>
        <v>59</v>
      </c>
      <c r="BT7" s="62">
        <f t="shared" si="45"/>
        <v>0</v>
      </c>
      <c r="BU7" s="62">
        <f t="shared" si="46"/>
        <v>0</v>
      </c>
      <c r="BV7" s="62">
        <f t="shared" si="47"/>
        <v>59</v>
      </c>
      <c r="BW7" s="62">
        <f t="shared" si="48"/>
        <v>0</v>
      </c>
      <c r="BX7" s="62">
        <f t="shared" si="49"/>
        <v>0</v>
      </c>
      <c r="BY7" s="62">
        <f t="shared" si="50"/>
        <v>59</v>
      </c>
      <c r="BZ7" s="63">
        <f t="shared" si="51"/>
        <v>0.25137731481481479</v>
      </c>
      <c r="CA7" s="63">
        <f t="shared" si="52"/>
        <v>0.25693287037037038</v>
      </c>
      <c r="CB7" s="63">
        <f t="shared" si="53"/>
        <v>0.25762731481481482</v>
      </c>
      <c r="CC7" s="63">
        <f t="shared" si="54"/>
        <v>0.3034606481481481</v>
      </c>
      <c r="CD7" s="63">
        <f t="shared" si="55"/>
        <v>0.30415509259259255</v>
      </c>
      <c r="CE7" s="63">
        <f t="shared" si="56"/>
        <v>0.31457175925925923</v>
      </c>
      <c r="CF7" s="63">
        <f t="shared" si="57"/>
        <v>0.31526620370370367</v>
      </c>
      <c r="CG7" s="63">
        <f t="shared" si="58"/>
        <v>0.31457175925925923</v>
      </c>
      <c r="CH7" s="36"/>
      <c r="CI7" s="36"/>
      <c r="CJ7" s="36"/>
      <c r="CK7" s="36"/>
      <c r="CL7" s="60">
        <v>60</v>
      </c>
    </row>
    <row r="8" spans="1:90" ht="28.5" customHeight="1" x14ac:dyDescent="0.25">
      <c r="A8" s="37">
        <v>5</v>
      </c>
      <c r="C8" s="37" t="s">
        <v>25</v>
      </c>
      <c r="D8" s="37">
        <v>20</v>
      </c>
      <c r="E8" s="37"/>
      <c r="F8" s="83"/>
      <c r="G8" s="44"/>
      <c r="H8" s="44">
        <f t="shared" si="5"/>
        <v>0.33</v>
      </c>
      <c r="I8" s="83">
        <v>0.33</v>
      </c>
      <c r="J8" s="43">
        <f t="shared" si="0"/>
        <v>0</v>
      </c>
      <c r="K8" s="44">
        <f t="shared" si="1"/>
        <v>0</v>
      </c>
      <c r="L8" s="76" t="s">
        <v>925</v>
      </c>
      <c r="M8" s="122">
        <v>60</v>
      </c>
      <c r="N8" s="46">
        <f t="shared" si="6"/>
        <v>0.33</v>
      </c>
      <c r="O8" s="46"/>
      <c r="P8" s="78">
        <v>0.33</v>
      </c>
      <c r="Q8" s="46"/>
      <c r="R8" s="78"/>
      <c r="T8" s="78"/>
      <c r="U8" s="47" t="str">
        <f t="shared" si="17"/>
        <v/>
      </c>
      <c r="V8" s="47" t="str">
        <f t="shared" si="18"/>
        <v/>
      </c>
      <c r="W8" s="47"/>
      <c r="X8" s="47"/>
      <c r="Y8" s="47"/>
      <c r="Z8" s="47"/>
      <c r="AA8" s="47"/>
      <c r="AB8" s="47"/>
      <c r="AC8" s="50"/>
      <c r="AD8" s="50"/>
      <c r="AE8" s="51">
        <f t="shared" si="7"/>
        <v>5</v>
      </c>
      <c r="AF8" s="51" t="str">
        <f t="shared" si="8"/>
        <v/>
      </c>
      <c r="AG8" s="51" t="str">
        <f t="shared" si="9"/>
        <v>o</v>
      </c>
      <c r="AH8" s="51">
        <f t="shared" si="10"/>
        <v>20</v>
      </c>
      <c r="AI8" s="52">
        <f t="shared" si="11"/>
        <v>0.33</v>
      </c>
      <c r="AJ8" s="51" t="s">
        <v>25</v>
      </c>
      <c r="AK8" s="53"/>
      <c r="AL8" s="52"/>
      <c r="AM8" s="53">
        <f t="shared" si="19"/>
        <v>20</v>
      </c>
      <c r="AN8" s="53">
        <f>IF(AJ8&lt;&gt;"",IF(AJ8="o",VLOOKUP(AM8,OpenSect!$A$1:$D$11,2),IF(AJ8="u",VLOOKUP(AM8,UpHill!$A$1:$D$35,2),IF(AJ8="d",VLOOKUP(AM8,DownHill!$A$1:$D$29,2),IF(AJ8="f",VLOOKUP(AM8,FlatUnd!$A$2:$D$30,2),IF(AJ8="t",VLOOKUP(AM8,TimeAdd!$A$1:$D$176,2),IF(AJ8="l",VLOOKUP(AM8,SLimit!$A$1:$D$8,2),AN7)))))),AN7)</f>
        <v>20</v>
      </c>
      <c r="AO8" s="53">
        <f>IF(AJ8&lt;&gt;"",IF(AJ8="o",VLOOKUP(AM8,OpenSect!$A$1:$D$11,3),IF(AJ8="u",VLOOKUP(AM8,UpHill!$A$1:$D$35,3),IF(AJ8="d",VLOOKUP(AM8,DownHill!$A$3:$D$29,3),IF(AJ8="f",VLOOKUP(AM8,FlatUnd!$A$2:$D$30,3),IF(AJ8="t",VLOOKUP(AM8,TimeAdd!$A$1:$D$18,3),IF(AJ8="l",VLOOKUP(AM8,SLimit!$A$1:$D$8,3),AO7)))))),AO7)</f>
        <v>20</v>
      </c>
      <c r="AP8" s="53">
        <f>IF(AJ8&lt;&gt;"",IF(AJ8="o",VLOOKUP(AM8,OpenSect!$A$1:$D$11,4),IF(AJ8="u",VLOOKUP(AM8,UpHill!$A$1:$D$35,4),IF(AJ8="d",VLOOKUP(AM8,DownHill!$A$1:$D$29,4),IF(AJ8="f",VLOOKUP(AM8,FlatUnd!$A$2:$D$30,4),IF(AJ8="t",VLOOKUP(AM8,TimeAdd!$A$1:$D$18,4),IF(AJ8="l",VLOOKUP(AM8,SLimit!$A$1:$D$8,4),AP7)))))),AP7)</f>
        <v>20</v>
      </c>
      <c r="AQ8" s="53">
        <f t="shared" si="20"/>
        <v>60</v>
      </c>
      <c r="AR8" s="54" t="str">
        <f t="shared" si="21"/>
        <v>Yield, Join Allan st.</v>
      </c>
      <c r="AS8" s="55"/>
      <c r="AT8" s="55"/>
      <c r="AU8" s="56">
        <f>IF(GroupStTimes!$A$8=0,MIN(CB8,CD8,CF8),MIN(BZ8,CB8,CD8,CF8))</f>
        <v>0.25137731481481479</v>
      </c>
      <c r="AV8" s="56">
        <f>IF(GroupStTimes!$A$8=0,MAX(CC8,CE8,CG8),MAX(CA8,CC8,CE8,CG8))</f>
        <v>0.31457175925925923</v>
      </c>
      <c r="AW8" s="57" t="str">
        <f t="shared" si="22"/>
        <v/>
      </c>
      <c r="AX8" s="58" t="str">
        <f t="shared" si="23"/>
        <v/>
      </c>
      <c r="AY8" s="58" t="str">
        <f t="shared" si="24"/>
        <v/>
      </c>
      <c r="AZ8" s="31">
        <f t="shared" si="25"/>
        <v>0</v>
      </c>
      <c r="BA8" s="59">
        <f t="shared" si="26"/>
        <v>0.25069444444444444</v>
      </c>
      <c r="BB8" s="59">
        <f t="shared" si="27"/>
        <v>0.25625000000000003</v>
      </c>
      <c r="BC8" s="59">
        <f t="shared" si="28"/>
        <v>0.25694444444444448</v>
      </c>
      <c r="BD8" s="59">
        <f t="shared" si="29"/>
        <v>0.30277777777777776</v>
      </c>
      <c r="BE8" s="59">
        <f t="shared" si="30"/>
        <v>0.3034722222222222</v>
      </c>
      <c r="BF8" s="59">
        <f t="shared" si="31"/>
        <v>0.31388888888888888</v>
      </c>
      <c r="BG8" s="59">
        <f t="shared" si="32"/>
        <v>0.31458333333333333</v>
      </c>
      <c r="BH8" s="59">
        <f t="shared" si="33"/>
        <v>0.31388888888888888</v>
      </c>
      <c r="BI8" s="31">
        <f t="shared" si="34"/>
        <v>0.33</v>
      </c>
      <c r="BJ8" s="61">
        <f t="shared" si="35"/>
        <v>1.6500000000000001E-2</v>
      </c>
      <c r="BK8" s="61">
        <f t="shared" si="36"/>
        <v>1.6500000000000001E-2</v>
      </c>
      <c r="BL8" s="61">
        <f t="shared" si="37"/>
        <v>1.6500000000000001E-2</v>
      </c>
      <c r="BM8" s="61">
        <f t="shared" si="38"/>
        <v>1.6500000000000001E-2</v>
      </c>
      <c r="BN8" s="62">
        <f t="shared" si="39"/>
        <v>0</v>
      </c>
      <c r="BO8" s="62">
        <f t="shared" si="40"/>
        <v>0</v>
      </c>
      <c r="BP8" s="62">
        <f t="shared" si="41"/>
        <v>59</v>
      </c>
      <c r="BQ8" s="62">
        <f t="shared" si="42"/>
        <v>0</v>
      </c>
      <c r="BR8" s="62">
        <f t="shared" si="43"/>
        <v>0</v>
      </c>
      <c r="BS8" s="62">
        <f t="shared" si="44"/>
        <v>59</v>
      </c>
      <c r="BT8" s="62">
        <f t="shared" si="45"/>
        <v>0</v>
      </c>
      <c r="BU8" s="62">
        <f t="shared" si="46"/>
        <v>0</v>
      </c>
      <c r="BV8" s="62">
        <f t="shared" si="47"/>
        <v>59</v>
      </c>
      <c r="BW8" s="62">
        <f t="shared" si="48"/>
        <v>0</v>
      </c>
      <c r="BX8" s="62">
        <f t="shared" si="49"/>
        <v>0</v>
      </c>
      <c r="BY8" s="62">
        <f t="shared" si="50"/>
        <v>59</v>
      </c>
      <c r="BZ8" s="63">
        <f t="shared" si="51"/>
        <v>0.25137731481481479</v>
      </c>
      <c r="CA8" s="63">
        <f t="shared" si="52"/>
        <v>0.25693287037037038</v>
      </c>
      <c r="CB8" s="63">
        <f t="shared" si="53"/>
        <v>0.25762731481481482</v>
      </c>
      <c r="CC8" s="63">
        <f t="shared" si="54"/>
        <v>0.3034606481481481</v>
      </c>
      <c r="CD8" s="63">
        <f t="shared" si="55"/>
        <v>0.30415509259259255</v>
      </c>
      <c r="CE8" s="63">
        <f t="shared" si="56"/>
        <v>0.31457175925925923</v>
      </c>
      <c r="CF8" s="63">
        <f t="shared" si="57"/>
        <v>0.31526620370370367</v>
      </c>
      <c r="CG8" s="63">
        <f t="shared" si="58"/>
        <v>0.31457175925925923</v>
      </c>
      <c r="CH8" s="36"/>
      <c r="CI8" s="36"/>
      <c r="CJ8" s="36"/>
      <c r="CK8" s="36"/>
      <c r="CL8" s="60">
        <v>60</v>
      </c>
    </row>
    <row r="9" spans="1:90" ht="28.5" customHeight="1" x14ac:dyDescent="0.25">
      <c r="A9" s="37">
        <v>5</v>
      </c>
      <c r="C9" s="37" t="s">
        <v>25</v>
      </c>
      <c r="D9" s="37">
        <v>30</v>
      </c>
      <c r="E9" s="37"/>
      <c r="F9" s="83"/>
      <c r="G9" s="44">
        <v>0.4</v>
      </c>
      <c r="H9" s="44">
        <f t="shared" si="5"/>
        <v>0.4</v>
      </c>
      <c r="I9" s="83">
        <v>0.39</v>
      </c>
      <c r="J9" s="43">
        <f t="shared" si="0"/>
        <v>-1.7094017094017061E-2</v>
      </c>
      <c r="K9" s="44">
        <f t="shared" si="1"/>
        <v>-6.6666666666666541E-3</v>
      </c>
      <c r="L9" s="76" t="s">
        <v>926</v>
      </c>
      <c r="M9" s="122">
        <v>70</v>
      </c>
      <c r="N9" s="46">
        <f t="shared" si="6"/>
        <v>0.39666666666666667</v>
      </c>
      <c r="O9" s="46"/>
      <c r="P9" s="78">
        <v>0.39</v>
      </c>
      <c r="Q9" s="46"/>
      <c r="R9" s="78">
        <v>0.4</v>
      </c>
      <c r="T9" s="78">
        <v>0.4</v>
      </c>
      <c r="U9" s="47" t="str">
        <f t="shared" si="17"/>
        <v/>
      </c>
      <c r="V9" s="47" t="str">
        <f t="shared" si="18"/>
        <v/>
      </c>
      <c r="W9" s="47"/>
      <c r="X9" s="47"/>
      <c r="Y9" s="47"/>
      <c r="Z9" s="47"/>
      <c r="AA9" s="47"/>
      <c r="AB9" s="47"/>
      <c r="AC9" s="50"/>
      <c r="AD9" s="50"/>
      <c r="AE9" s="51">
        <f t="shared" si="7"/>
        <v>5</v>
      </c>
      <c r="AF9" s="51" t="str">
        <f t="shared" si="8"/>
        <v/>
      </c>
      <c r="AG9" s="51" t="str">
        <f t="shared" si="9"/>
        <v>o</v>
      </c>
      <c r="AH9" s="51">
        <f t="shared" si="10"/>
        <v>30</v>
      </c>
      <c r="AI9" s="52">
        <f t="shared" si="11"/>
        <v>0.4</v>
      </c>
      <c r="AJ9" s="51" t="s">
        <v>25</v>
      </c>
      <c r="AK9" s="53"/>
      <c r="AL9" s="52"/>
      <c r="AM9" s="53">
        <f t="shared" si="19"/>
        <v>30</v>
      </c>
      <c r="AN9" s="53">
        <f>IF(AJ9&lt;&gt;"",IF(AJ9="o",VLOOKUP(AM9,OpenSect!$A$1:$D$11,2),IF(AJ9="u",VLOOKUP(AM9,UpHill!$A$1:$D$35,2),IF(AJ9="d",VLOOKUP(AM9,DownHill!$A$1:$D$29,2),IF(AJ9="f",VLOOKUP(AM9,FlatUnd!$A$2:$D$30,2),IF(AJ9="t",VLOOKUP(AM9,TimeAdd!$A$1:$D$176,2),IF(AJ9="l",VLOOKUP(AM9,SLimit!$A$1:$D$8,2),AN8)))))),AN8)</f>
        <v>30</v>
      </c>
      <c r="AO9" s="53">
        <f>IF(AJ9&lt;&gt;"",IF(AJ9="o",VLOOKUP(AM9,OpenSect!$A$1:$D$11,3),IF(AJ9="u",VLOOKUP(AM9,UpHill!$A$1:$D$35,3),IF(AJ9="d",VLOOKUP(AM9,DownHill!$A$3:$D$29,3),IF(AJ9="f",VLOOKUP(AM9,FlatUnd!$A$2:$D$30,3),IF(AJ9="t",VLOOKUP(AM9,TimeAdd!$A$1:$D$18,3),IF(AJ9="l",VLOOKUP(AM9,SLimit!$A$1:$D$8,3),AO8)))))),AO8)</f>
        <v>30</v>
      </c>
      <c r="AP9" s="53">
        <f>IF(AJ9&lt;&gt;"",IF(AJ9="o",VLOOKUP(AM9,OpenSect!$A$1:$D$11,4),IF(AJ9="u",VLOOKUP(AM9,UpHill!$A$1:$D$35,4),IF(AJ9="d",VLOOKUP(AM9,DownHill!$A$1:$D$29,4),IF(AJ9="f",VLOOKUP(AM9,FlatUnd!$A$2:$D$30,4),IF(AJ9="t",VLOOKUP(AM9,TimeAdd!$A$1:$D$18,4),IF(AJ9="l",VLOOKUP(AM9,SLimit!$A$1:$D$8,4),AP8)))))),AP8)</f>
        <v>30</v>
      </c>
      <c r="AQ9" s="53">
        <f t="shared" si="20"/>
        <v>70</v>
      </c>
      <c r="AR9" s="54" t="str">
        <f t="shared" si="21"/>
        <v>70 Speed limit.  [Camera]</v>
      </c>
      <c r="AS9" s="55"/>
      <c r="AT9" s="55"/>
      <c r="AU9" s="56">
        <f>IF(GroupStTimes!$A$8=0,MIN(CB9,CD9,CF9),MIN(BZ9,CB9,CD9,CF9))</f>
        <v>0.25152777777777779</v>
      </c>
      <c r="AV9" s="56">
        <f>IF(GroupStTimes!$A$8=0,MAX(CC9,CE9,CG9),MAX(CA9,CC9,CE9,CG9))</f>
        <v>0.31472222222222224</v>
      </c>
      <c r="AW9" s="57" t="str">
        <f t="shared" si="22"/>
        <v/>
      </c>
      <c r="AX9" s="58" t="str">
        <f t="shared" si="23"/>
        <v/>
      </c>
      <c r="AY9" s="58" t="str">
        <f t="shared" si="24"/>
        <v/>
      </c>
      <c r="AZ9" s="31">
        <f t="shared" si="25"/>
        <v>0</v>
      </c>
      <c r="BA9" s="59">
        <f t="shared" si="26"/>
        <v>0.25069444444444444</v>
      </c>
      <c r="BB9" s="59">
        <f t="shared" si="27"/>
        <v>0.25625000000000003</v>
      </c>
      <c r="BC9" s="59">
        <f t="shared" si="28"/>
        <v>0.25694444444444448</v>
      </c>
      <c r="BD9" s="59">
        <f t="shared" si="29"/>
        <v>0.30277777777777776</v>
      </c>
      <c r="BE9" s="59">
        <f t="shared" si="30"/>
        <v>0.3034722222222222</v>
      </c>
      <c r="BF9" s="59">
        <f t="shared" si="31"/>
        <v>0.31388888888888888</v>
      </c>
      <c r="BG9" s="59">
        <f t="shared" si="32"/>
        <v>0.31458333333333333</v>
      </c>
      <c r="BH9" s="59">
        <f t="shared" si="33"/>
        <v>0.31388888888888888</v>
      </c>
      <c r="BI9" s="31">
        <f t="shared" si="34"/>
        <v>0.4</v>
      </c>
      <c r="BJ9" s="61">
        <f t="shared" si="35"/>
        <v>0.02</v>
      </c>
      <c r="BK9" s="61">
        <f t="shared" si="36"/>
        <v>0.02</v>
      </c>
      <c r="BL9" s="61">
        <f t="shared" si="37"/>
        <v>0.02</v>
      </c>
      <c r="BM9" s="61">
        <f t="shared" si="38"/>
        <v>0.02</v>
      </c>
      <c r="BN9" s="62">
        <f t="shared" si="39"/>
        <v>0</v>
      </c>
      <c r="BO9" s="62">
        <f t="shared" si="40"/>
        <v>1</v>
      </c>
      <c r="BP9" s="62">
        <f t="shared" si="41"/>
        <v>12</v>
      </c>
      <c r="BQ9" s="62">
        <f t="shared" si="42"/>
        <v>0</v>
      </c>
      <c r="BR9" s="62">
        <f t="shared" si="43"/>
        <v>1</v>
      </c>
      <c r="BS9" s="62">
        <f t="shared" si="44"/>
        <v>12</v>
      </c>
      <c r="BT9" s="62">
        <f t="shared" si="45"/>
        <v>0</v>
      </c>
      <c r="BU9" s="62">
        <f t="shared" si="46"/>
        <v>1</v>
      </c>
      <c r="BV9" s="62">
        <f t="shared" si="47"/>
        <v>12</v>
      </c>
      <c r="BW9" s="62">
        <f t="shared" si="48"/>
        <v>0</v>
      </c>
      <c r="BX9" s="62">
        <f t="shared" si="49"/>
        <v>1</v>
      </c>
      <c r="BY9" s="62">
        <f t="shared" si="50"/>
        <v>12</v>
      </c>
      <c r="BZ9" s="63">
        <f t="shared" si="51"/>
        <v>0.25152777777777779</v>
      </c>
      <c r="CA9" s="63">
        <f t="shared" si="52"/>
        <v>0.25708333333333339</v>
      </c>
      <c r="CB9" s="63">
        <f t="shared" si="53"/>
        <v>0.25777777777777783</v>
      </c>
      <c r="CC9" s="63">
        <f t="shared" si="54"/>
        <v>0.30361111111111111</v>
      </c>
      <c r="CD9" s="63">
        <f t="shared" si="55"/>
        <v>0.30430555555555555</v>
      </c>
      <c r="CE9" s="63">
        <f t="shared" si="56"/>
        <v>0.31472222222222224</v>
      </c>
      <c r="CF9" s="63">
        <f t="shared" si="57"/>
        <v>0.31541666666666668</v>
      </c>
      <c r="CG9" s="63">
        <f t="shared" si="58"/>
        <v>0.31472222222222224</v>
      </c>
      <c r="CH9" s="36"/>
      <c r="CI9" s="36"/>
      <c r="CJ9" s="36"/>
      <c r="CK9" s="36"/>
      <c r="CL9" s="60">
        <v>60</v>
      </c>
    </row>
    <row r="10" spans="1:90" ht="28.5" customHeight="1" x14ac:dyDescent="0.25">
      <c r="A10" s="37">
        <v>5</v>
      </c>
      <c r="C10" s="37" t="s">
        <v>25</v>
      </c>
      <c r="D10" s="37">
        <v>30</v>
      </c>
      <c r="E10" s="37"/>
      <c r="F10" s="83"/>
      <c r="G10" s="44">
        <v>1.72</v>
      </c>
      <c r="H10" s="44">
        <f t="shared" si="5"/>
        <v>1.71</v>
      </c>
      <c r="I10" s="83">
        <v>1.71</v>
      </c>
      <c r="J10" s="43">
        <f t="shared" si="0"/>
        <v>-1.9493177387913381E-3</v>
      </c>
      <c r="K10" s="44">
        <f t="shared" si="1"/>
        <v>-3.3333333333331883E-3</v>
      </c>
      <c r="L10" s="76" t="s">
        <v>927</v>
      </c>
      <c r="M10" s="122">
        <v>70</v>
      </c>
      <c r="N10" s="46">
        <f t="shared" si="6"/>
        <v>1.7133333333333332</v>
      </c>
      <c r="O10" s="46"/>
      <c r="P10" s="78">
        <v>1.7</v>
      </c>
      <c r="Q10" s="46"/>
      <c r="R10" s="78">
        <v>1.72</v>
      </c>
      <c r="T10" s="78">
        <v>1.72</v>
      </c>
      <c r="U10" s="47" t="str">
        <f t="shared" si="17"/>
        <v/>
      </c>
      <c r="V10" s="47" t="str">
        <f t="shared" si="18"/>
        <v/>
      </c>
      <c r="W10" s="47"/>
      <c r="X10" s="47"/>
      <c r="Y10" s="47"/>
      <c r="Z10" s="47"/>
      <c r="AA10" s="47"/>
      <c r="AB10" s="47"/>
      <c r="AC10" s="50"/>
      <c r="AD10" s="50"/>
      <c r="AE10" s="51">
        <f t="shared" si="7"/>
        <v>5</v>
      </c>
      <c r="AF10" s="51" t="str">
        <f t="shared" si="8"/>
        <v/>
      </c>
      <c r="AG10" s="51" t="str">
        <f t="shared" si="9"/>
        <v>o</v>
      </c>
      <c r="AH10" s="51">
        <f t="shared" si="10"/>
        <v>30</v>
      </c>
      <c r="AI10" s="52">
        <f t="shared" si="11"/>
        <v>1.71</v>
      </c>
      <c r="AJ10" s="51" t="s">
        <v>25</v>
      </c>
      <c r="AK10" s="53"/>
      <c r="AL10" s="52"/>
      <c r="AM10" s="53">
        <f t="shared" si="19"/>
        <v>30</v>
      </c>
      <c r="AN10" s="53">
        <f>IF(AJ10&lt;&gt;"",IF(AJ10="o",VLOOKUP(AM10,OpenSect!$A$1:$D$11,2),IF(AJ10="u",VLOOKUP(AM10,UpHill!$A$1:$D$35,2),IF(AJ10="d",VLOOKUP(AM10,DownHill!$A$1:$D$29,2),IF(AJ10="f",VLOOKUP(AM10,FlatUnd!$A$2:$D$30,2),IF(AJ10="t",VLOOKUP(AM10,TimeAdd!$A$1:$D$176,2),IF(AJ10="l",VLOOKUP(AM10,SLimit!$A$1:$D$8,2),AN9)))))),AN9)</f>
        <v>30</v>
      </c>
      <c r="AO10" s="53">
        <f>IF(AJ10&lt;&gt;"",IF(AJ10="o",VLOOKUP(AM10,OpenSect!$A$1:$D$11,3),IF(AJ10="u",VLOOKUP(AM10,UpHill!$A$1:$D$35,3),IF(AJ10="d",VLOOKUP(AM10,DownHill!$A$3:$D$29,3),IF(AJ10="f",VLOOKUP(AM10,FlatUnd!$A$2:$D$30,3),IF(AJ10="t",VLOOKUP(AM10,TimeAdd!$A$1:$D$18,3),IF(AJ10="l",VLOOKUP(AM10,SLimit!$A$1:$D$8,3),AO9)))))),AO9)</f>
        <v>30</v>
      </c>
      <c r="AP10" s="53">
        <f>IF(AJ10&lt;&gt;"",IF(AJ10="o",VLOOKUP(AM10,OpenSect!$A$1:$D$11,4),IF(AJ10="u",VLOOKUP(AM10,UpHill!$A$1:$D$35,4),IF(AJ10="d",VLOOKUP(AM10,DownHill!$A$1:$D$29,4),IF(AJ10="f",VLOOKUP(AM10,FlatUnd!$A$2:$D$30,4),IF(AJ10="t",VLOOKUP(AM10,TimeAdd!$A$1:$D$18,4),IF(AJ10="l",VLOOKUP(AM10,SLimit!$A$1:$D$8,4),AP9)))))),AP9)</f>
        <v>30</v>
      </c>
      <c r="AQ10" s="53">
        <f t="shared" si="20"/>
        <v>70</v>
      </c>
      <c r="AR10" s="54" t="str">
        <f t="shared" si="21"/>
        <v>Traffic light.  Carry straight on.</v>
      </c>
      <c r="AS10" s="55"/>
      <c r="AT10" s="55"/>
      <c r="AU10" s="56">
        <f>IF(GroupStTimes!$A$8=0,MIN(CB10,CD10,CF10),MIN(BZ10,CB10,CD10,CF10))</f>
        <v>0.25334490740740745</v>
      </c>
      <c r="AV10" s="56">
        <f>IF(GroupStTimes!$A$8=0,MAX(CC10,CE10,CG10),MAX(CA10,CC10,CE10,CG10))</f>
        <v>0.31653935185185189</v>
      </c>
      <c r="AW10" s="57" t="str">
        <f t="shared" si="22"/>
        <v/>
      </c>
      <c r="AX10" s="58" t="str">
        <f t="shared" si="23"/>
        <v/>
      </c>
      <c r="AY10" s="58" t="str">
        <f t="shared" si="24"/>
        <v/>
      </c>
      <c r="AZ10" s="31">
        <f t="shared" si="25"/>
        <v>0.4</v>
      </c>
      <c r="BA10" s="59">
        <f t="shared" si="26"/>
        <v>0.25152777777777779</v>
      </c>
      <c r="BB10" s="59">
        <f t="shared" si="27"/>
        <v>0.25708333333333339</v>
      </c>
      <c r="BC10" s="59">
        <f t="shared" si="28"/>
        <v>0.25777777777777783</v>
      </c>
      <c r="BD10" s="59">
        <f t="shared" si="29"/>
        <v>0.30361111111111111</v>
      </c>
      <c r="BE10" s="59">
        <f t="shared" si="30"/>
        <v>0.30430555555555555</v>
      </c>
      <c r="BF10" s="59">
        <f t="shared" si="31"/>
        <v>0.31472222222222224</v>
      </c>
      <c r="BG10" s="59">
        <f t="shared" si="32"/>
        <v>0.31541666666666668</v>
      </c>
      <c r="BH10" s="59">
        <f t="shared" si="33"/>
        <v>0.31472222222222224</v>
      </c>
      <c r="BI10" s="31">
        <f t="shared" si="34"/>
        <v>1.31</v>
      </c>
      <c r="BJ10" s="61">
        <f t="shared" si="35"/>
        <v>4.3666666666666666E-2</v>
      </c>
      <c r="BK10" s="61">
        <f t="shared" si="36"/>
        <v>4.3666666666666666E-2</v>
      </c>
      <c r="BL10" s="61">
        <f t="shared" si="37"/>
        <v>4.3666666666666666E-2</v>
      </c>
      <c r="BM10" s="61">
        <f t="shared" si="38"/>
        <v>4.3666666666666666E-2</v>
      </c>
      <c r="BN10" s="62">
        <f t="shared" si="39"/>
        <v>0</v>
      </c>
      <c r="BO10" s="62">
        <f t="shared" si="40"/>
        <v>2</v>
      </c>
      <c r="BP10" s="62">
        <f t="shared" si="41"/>
        <v>37</v>
      </c>
      <c r="BQ10" s="62">
        <f t="shared" si="42"/>
        <v>0</v>
      </c>
      <c r="BR10" s="62">
        <f t="shared" si="43"/>
        <v>2</v>
      </c>
      <c r="BS10" s="62">
        <f t="shared" si="44"/>
        <v>37</v>
      </c>
      <c r="BT10" s="62">
        <f t="shared" si="45"/>
        <v>0</v>
      </c>
      <c r="BU10" s="62">
        <f t="shared" si="46"/>
        <v>2</v>
      </c>
      <c r="BV10" s="62">
        <f t="shared" si="47"/>
        <v>37</v>
      </c>
      <c r="BW10" s="62">
        <f t="shared" si="48"/>
        <v>0</v>
      </c>
      <c r="BX10" s="62">
        <f t="shared" si="49"/>
        <v>2</v>
      </c>
      <c r="BY10" s="62">
        <f t="shared" si="50"/>
        <v>37</v>
      </c>
      <c r="BZ10" s="63">
        <f t="shared" si="51"/>
        <v>0.25334490740740745</v>
      </c>
      <c r="CA10" s="63">
        <f t="shared" si="52"/>
        <v>0.25890046296296304</v>
      </c>
      <c r="CB10" s="63">
        <f t="shared" si="53"/>
        <v>0.25959490740740748</v>
      </c>
      <c r="CC10" s="63">
        <f t="shared" si="54"/>
        <v>0.30542824074074076</v>
      </c>
      <c r="CD10" s="63">
        <f t="shared" si="55"/>
        <v>0.30612268518518521</v>
      </c>
      <c r="CE10" s="63">
        <f t="shared" si="56"/>
        <v>0.31653935185185189</v>
      </c>
      <c r="CF10" s="63">
        <f t="shared" si="57"/>
        <v>0.31723379629629633</v>
      </c>
      <c r="CG10" s="63">
        <f t="shared" si="58"/>
        <v>0.31653935185185189</v>
      </c>
      <c r="CH10" s="36"/>
      <c r="CI10" s="36"/>
      <c r="CJ10" s="36"/>
      <c r="CK10" s="36"/>
      <c r="CL10" s="60">
        <v>60</v>
      </c>
    </row>
    <row r="11" spans="1:90" ht="28.5" customHeight="1" x14ac:dyDescent="0.25">
      <c r="A11" s="37">
        <v>5</v>
      </c>
      <c r="C11" s="37" t="s">
        <v>25</v>
      </c>
      <c r="D11" s="37">
        <v>35</v>
      </c>
      <c r="E11" s="37"/>
      <c r="F11" s="83"/>
      <c r="G11" s="44">
        <v>2.39</v>
      </c>
      <c r="H11" s="44">
        <f t="shared" si="5"/>
        <v>2.38</v>
      </c>
      <c r="I11" s="83">
        <v>2.38</v>
      </c>
      <c r="J11" s="43">
        <f t="shared" si="0"/>
        <v>0</v>
      </c>
      <c r="K11" s="44">
        <f t="shared" si="1"/>
        <v>0</v>
      </c>
      <c r="L11" s="76" t="s">
        <v>928</v>
      </c>
      <c r="M11" s="122">
        <v>70</v>
      </c>
      <c r="N11" s="46">
        <f t="shared" si="6"/>
        <v>2.38</v>
      </c>
      <c r="O11" s="46"/>
      <c r="P11" s="78">
        <v>2.37</v>
      </c>
      <c r="Q11" s="46"/>
      <c r="R11" s="78">
        <v>2.39</v>
      </c>
      <c r="T11" s="78">
        <v>2.38</v>
      </c>
      <c r="U11" s="47" t="str">
        <f t="shared" si="17"/>
        <v/>
      </c>
      <c r="V11" s="47" t="str">
        <f t="shared" si="18"/>
        <v/>
      </c>
      <c r="W11" s="47"/>
      <c r="X11" s="47"/>
      <c r="Y11" s="47"/>
      <c r="Z11" s="47"/>
      <c r="AA11" s="47"/>
      <c r="AB11" s="47"/>
      <c r="AC11" s="50"/>
      <c r="AD11" s="50"/>
      <c r="AE11" s="51">
        <f t="shared" si="7"/>
        <v>5</v>
      </c>
      <c r="AF11" s="51" t="str">
        <f t="shared" si="8"/>
        <v/>
      </c>
      <c r="AG11" s="51" t="str">
        <f t="shared" si="9"/>
        <v>o</v>
      </c>
      <c r="AH11" s="51">
        <f t="shared" si="10"/>
        <v>35</v>
      </c>
      <c r="AI11" s="52">
        <f t="shared" si="11"/>
        <v>2.38</v>
      </c>
      <c r="AJ11" s="51" t="s">
        <v>25</v>
      </c>
      <c r="AK11" s="53"/>
      <c r="AL11" s="52"/>
      <c r="AM11" s="53">
        <f t="shared" si="19"/>
        <v>35</v>
      </c>
      <c r="AN11" s="53">
        <f>IF(AJ11&lt;&gt;"",IF(AJ11="o",VLOOKUP(AM11,OpenSect!$A$1:$D$11,2),IF(AJ11="u",VLOOKUP(AM11,UpHill!$A$1:$D$35,2),IF(AJ11="d",VLOOKUP(AM11,DownHill!$A$1:$D$29,2),IF(AJ11="f",VLOOKUP(AM11,FlatUnd!$A$2:$D$30,2),IF(AJ11="t",VLOOKUP(AM11,TimeAdd!$A$1:$D$176,2),IF(AJ11="l",VLOOKUP(AM11,SLimit!$A$1:$D$8,2),AN10)))))),AN10)</f>
        <v>35</v>
      </c>
      <c r="AO11" s="53">
        <f>IF(AJ11&lt;&gt;"",IF(AJ11="o",VLOOKUP(AM11,OpenSect!$A$1:$D$11,3),IF(AJ11="u",VLOOKUP(AM11,UpHill!$A$1:$D$35,3),IF(AJ11="d",VLOOKUP(AM11,DownHill!$A$3:$D$29,3),IF(AJ11="f",VLOOKUP(AM11,FlatUnd!$A$2:$D$30,3),IF(AJ11="t",VLOOKUP(AM11,TimeAdd!$A$1:$D$18,3),IF(AJ11="l",VLOOKUP(AM11,SLimit!$A$1:$D$8,3),AO10)))))),AO10)</f>
        <v>35</v>
      </c>
      <c r="AP11" s="53">
        <f>IF(AJ11&lt;&gt;"",IF(AJ11="o",VLOOKUP(AM11,OpenSect!$A$1:$D$11,4),IF(AJ11="u",VLOOKUP(AM11,UpHill!$A$1:$D$35,4),IF(AJ11="d",VLOOKUP(AM11,DownHill!$A$1:$D$29,4),IF(AJ11="f",VLOOKUP(AM11,FlatUnd!$A$2:$D$30,4),IF(AJ11="t",VLOOKUP(AM11,TimeAdd!$A$1:$D$18,4),IF(AJ11="l",VLOOKUP(AM11,SLimit!$A$1:$D$8,4),AP10)))))),AP10)</f>
        <v>35</v>
      </c>
      <c r="AQ11" s="53">
        <f t="shared" si="20"/>
        <v>70</v>
      </c>
      <c r="AR11" s="54" t="str">
        <f t="shared" si="21"/>
        <v>70 Speed limit.</v>
      </c>
      <c r="AS11" s="55"/>
      <c r="AT11" s="55"/>
      <c r="AU11" s="56">
        <f>IF(GroupStTimes!$A$8=0,MIN(CB11,CD11,CF11),MIN(BZ11,CB11,CD11,CF11))</f>
        <v>0.25428240740740743</v>
      </c>
      <c r="AV11" s="56">
        <f>IF(GroupStTimes!$A$8=0,MAX(CC11,CE11,CG11),MAX(CA11,CC11,CE11,CG11))</f>
        <v>0.31747685185185187</v>
      </c>
      <c r="AW11" s="57" t="str">
        <f t="shared" si="22"/>
        <v/>
      </c>
      <c r="AX11" s="58" t="str">
        <f t="shared" si="23"/>
        <v/>
      </c>
      <c r="AY11" s="58" t="str">
        <f t="shared" si="24"/>
        <v/>
      </c>
      <c r="AZ11" s="31">
        <f t="shared" si="25"/>
        <v>0.4</v>
      </c>
      <c r="BA11" s="59">
        <f t="shared" si="26"/>
        <v>0.25152777777777779</v>
      </c>
      <c r="BB11" s="59">
        <f t="shared" si="27"/>
        <v>0.25708333333333339</v>
      </c>
      <c r="BC11" s="59">
        <f t="shared" si="28"/>
        <v>0.25777777777777783</v>
      </c>
      <c r="BD11" s="59">
        <f t="shared" si="29"/>
        <v>0.30361111111111111</v>
      </c>
      <c r="BE11" s="59">
        <f t="shared" si="30"/>
        <v>0.30430555555555555</v>
      </c>
      <c r="BF11" s="59">
        <f t="shared" si="31"/>
        <v>0.31472222222222224</v>
      </c>
      <c r="BG11" s="59">
        <f t="shared" si="32"/>
        <v>0.31541666666666668</v>
      </c>
      <c r="BH11" s="59">
        <f t="shared" si="33"/>
        <v>0.31472222222222224</v>
      </c>
      <c r="BI11" s="31">
        <f t="shared" si="34"/>
        <v>1.98</v>
      </c>
      <c r="BJ11" s="61">
        <f t="shared" si="35"/>
        <v>6.6000000000000003E-2</v>
      </c>
      <c r="BK11" s="61">
        <f t="shared" si="36"/>
        <v>6.6000000000000003E-2</v>
      </c>
      <c r="BL11" s="61">
        <f t="shared" si="37"/>
        <v>6.6000000000000003E-2</v>
      </c>
      <c r="BM11" s="61">
        <f t="shared" si="38"/>
        <v>6.6000000000000003E-2</v>
      </c>
      <c r="BN11" s="62">
        <f t="shared" si="39"/>
        <v>0</v>
      </c>
      <c r="BO11" s="62">
        <f t="shared" si="40"/>
        <v>3</v>
      </c>
      <c r="BP11" s="62">
        <f t="shared" si="41"/>
        <v>58</v>
      </c>
      <c r="BQ11" s="62">
        <f t="shared" si="42"/>
        <v>0</v>
      </c>
      <c r="BR11" s="62">
        <f t="shared" si="43"/>
        <v>3</v>
      </c>
      <c r="BS11" s="62">
        <f t="shared" si="44"/>
        <v>58</v>
      </c>
      <c r="BT11" s="62">
        <f t="shared" si="45"/>
        <v>0</v>
      </c>
      <c r="BU11" s="62">
        <f t="shared" si="46"/>
        <v>3</v>
      </c>
      <c r="BV11" s="62">
        <f t="shared" si="47"/>
        <v>58</v>
      </c>
      <c r="BW11" s="62">
        <f t="shared" si="48"/>
        <v>0</v>
      </c>
      <c r="BX11" s="62">
        <f t="shared" si="49"/>
        <v>3</v>
      </c>
      <c r="BY11" s="62">
        <f t="shared" si="50"/>
        <v>58</v>
      </c>
      <c r="BZ11" s="63">
        <f t="shared" si="51"/>
        <v>0.25428240740740743</v>
      </c>
      <c r="CA11" s="63">
        <f t="shared" si="52"/>
        <v>0.25983796296296302</v>
      </c>
      <c r="CB11" s="63">
        <f t="shared" si="53"/>
        <v>0.26053240740740746</v>
      </c>
      <c r="CC11" s="63">
        <f t="shared" si="54"/>
        <v>0.30636574074074074</v>
      </c>
      <c r="CD11" s="63">
        <f t="shared" si="55"/>
        <v>0.30706018518518519</v>
      </c>
      <c r="CE11" s="63">
        <f t="shared" si="56"/>
        <v>0.31747685185185187</v>
      </c>
      <c r="CF11" s="63">
        <f t="shared" si="57"/>
        <v>0.31817129629629631</v>
      </c>
      <c r="CG11" s="63">
        <f t="shared" si="58"/>
        <v>0.31747685185185187</v>
      </c>
      <c r="CH11" s="36"/>
      <c r="CI11" s="36"/>
      <c r="CJ11" s="36"/>
      <c r="CK11" s="36"/>
      <c r="CL11" s="60">
        <v>60</v>
      </c>
    </row>
    <row r="12" spans="1:90" ht="28.5" customHeight="1" x14ac:dyDescent="0.25">
      <c r="A12" s="37">
        <v>5</v>
      </c>
      <c r="C12" s="37" t="s">
        <v>67</v>
      </c>
      <c r="D12" s="37">
        <v>35</v>
      </c>
      <c r="E12" s="37"/>
      <c r="F12" s="83"/>
      <c r="G12" s="44">
        <v>3.13</v>
      </c>
      <c r="H12" s="44">
        <f t="shared" si="5"/>
        <v>3.12</v>
      </c>
      <c r="I12" s="83">
        <v>3.12</v>
      </c>
      <c r="J12" s="43">
        <f t="shared" si="0"/>
        <v>-1.068376068376093E-3</v>
      </c>
      <c r="K12" s="44">
        <f t="shared" si="1"/>
        <v>-3.3333333333334103E-3</v>
      </c>
      <c r="L12" s="76" t="s">
        <v>927</v>
      </c>
      <c r="M12" s="122">
        <v>70</v>
      </c>
      <c r="N12" s="46">
        <f t="shared" si="6"/>
        <v>3.1233333333333335</v>
      </c>
      <c r="O12" s="46"/>
      <c r="P12" s="78">
        <v>3.12</v>
      </c>
      <c r="Q12" s="46"/>
      <c r="R12" s="78">
        <v>3.13</v>
      </c>
      <c r="T12" s="78">
        <v>3.12</v>
      </c>
      <c r="U12" s="47" t="str">
        <f t="shared" si="17"/>
        <v/>
      </c>
      <c r="V12" s="47" t="str">
        <f t="shared" si="18"/>
        <v/>
      </c>
      <c r="W12" s="47"/>
      <c r="X12" s="47"/>
      <c r="Y12" s="47"/>
      <c r="Z12" s="47"/>
      <c r="AA12" s="47"/>
      <c r="AB12" s="47"/>
      <c r="AC12" s="50"/>
      <c r="AD12" s="50"/>
      <c r="AE12" s="51">
        <f t="shared" si="7"/>
        <v>5</v>
      </c>
      <c r="AF12" s="51" t="str">
        <f t="shared" si="8"/>
        <v/>
      </c>
      <c r="AG12" s="51" t="str">
        <f t="shared" si="9"/>
        <v>d</v>
      </c>
      <c r="AH12" s="51">
        <f t="shared" si="10"/>
        <v>35</v>
      </c>
      <c r="AI12" s="52">
        <f t="shared" si="11"/>
        <v>3.12</v>
      </c>
      <c r="AJ12" s="51" t="s">
        <v>67</v>
      </c>
      <c r="AK12" s="53"/>
      <c r="AL12" s="52"/>
      <c r="AM12" s="53">
        <f t="shared" si="19"/>
        <v>35</v>
      </c>
      <c r="AN12" s="53">
        <f>IF(AJ12&lt;&gt;"",IF(AJ12="o",VLOOKUP(AM12,OpenSect!$A$1:$D$11,2),IF(AJ12="u",VLOOKUP(AM12,UpHill!$A$1:$D$35,2),IF(AJ12="d",VLOOKUP(AM12,DownHill!$A$1:$D$29,2),IF(AJ12="f",VLOOKUP(AM12,FlatUnd!$A$2:$D$30,2),IF(AJ12="t",VLOOKUP(AM12,TimeAdd!$A$1:$D$176,2),IF(AJ12="l",VLOOKUP(AM12,SLimit!$A$1:$D$8,2),AN11)))))),AN11)</f>
        <v>39</v>
      </c>
      <c r="AO12" s="53">
        <f>IF(AJ12&lt;&gt;"",IF(AJ12="o",VLOOKUP(AM12,OpenSect!$A$1:$D$11,3),IF(AJ12="u",VLOOKUP(AM12,UpHill!$A$1:$D$35,3),IF(AJ12="d",VLOOKUP(AM12,DownHill!$A$3:$D$29,3),IF(AJ12="f",VLOOKUP(AM12,FlatUnd!$A$2:$D$30,3),IF(AJ12="t",VLOOKUP(AM12,TimeAdd!$A$1:$D$18,3),IF(AJ12="l",VLOOKUP(AM12,SLimit!$A$1:$D$8,3),AO11)))))),AO11)</f>
        <v>42</v>
      </c>
      <c r="AP12" s="53">
        <f>IF(AJ12&lt;&gt;"",IF(AJ12="o",VLOOKUP(AM12,OpenSect!$A$1:$D$11,4),IF(AJ12="u",VLOOKUP(AM12,UpHill!$A$1:$D$35,4),IF(AJ12="d",VLOOKUP(AM12,DownHill!$A$1:$D$29,4),IF(AJ12="f",VLOOKUP(AM12,FlatUnd!$A$2:$D$30,4),IF(AJ12="t",VLOOKUP(AM12,TimeAdd!$A$1:$D$18,4),IF(AJ12="l",VLOOKUP(AM12,SLimit!$A$1:$D$8,4),AP11)))))),AP11)</f>
        <v>45</v>
      </c>
      <c r="AQ12" s="53">
        <f t="shared" si="20"/>
        <v>70</v>
      </c>
      <c r="AR12" s="54" t="str">
        <f t="shared" si="21"/>
        <v>Traffic light.  Carry straight on.</v>
      </c>
      <c r="AS12" s="55"/>
      <c r="AT12" s="55"/>
      <c r="AU12" s="56">
        <f>IF(GroupStTimes!$A$8=0,MIN(CB12,CD12,CF12),MIN(BZ12,CB12,CD12,CF12))</f>
        <v>0.25516203703703705</v>
      </c>
      <c r="AV12" s="56">
        <f>IF(GroupStTimes!$A$8=0,MAX(CC12,CE12,CG12),MAX(CA12,CC12,CE12,CG12))</f>
        <v>0.31835648148148149</v>
      </c>
      <c r="AW12" s="57" t="str">
        <f t="shared" si="22"/>
        <v/>
      </c>
      <c r="AX12" s="58" t="str">
        <f t="shared" si="23"/>
        <v/>
      </c>
      <c r="AY12" s="58" t="str">
        <f t="shared" si="24"/>
        <v/>
      </c>
      <c r="AZ12" s="31">
        <f t="shared" si="25"/>
        <v>2.38</v>
      </c>
      <c r="BA12" s="59">
        <f t="shared" si="26"/>
        <v>0.25428240740740743</v>
      </c>
      <c r="BB12" s="59">
        <f t="shared" si="27"/>
        <v>0.25983796296296302</v>
      </c>
      <c r="BC12" s="59">
        <f t="shared" si="28"/>
        <v>0.26053240740740746</v>
      </c>
      <c r="BD12" s="59">
        <f t="shared" si="29"/>
        <v>0.30636574074074074</v>
      </c>
      <c r="BE12" s="59">
        <f t="shared" si="30"/>
        <v>0.30706018518518519</v>
      </c>
      <c r="BF12" s="59">
        <f t="shared" si="31"/>
        <v>0.31747685185185187</v>
      </c>
      <c r="BG12" s="59">
        <f t="shared" si="32"/>
        <v>0.31817129629629631</v>
      </c>
      <c r="BH12" s="59">
        <f t="shared" si="33"/>
        <v>0.31747685185185187</v>
      </c>
      <c r="BI12" s="31">
        <f t="shared" si="34"/>
        <v>0.74000000000000021</v>
      </c>
      <c r="BJ12" s="61">
        <f t="shared" si="35"/>
        <v>2.1142857142857147E-2</v>
      </c>
      <c r="BK12" s="61">
        <f t="shared" si="36"/>
        <v>2.1142857142857147E-2</v>
      </c>
      <c r="BL12" s="61">
        <f t="shared" si="37"/>
        <v>2.1142857142857147E-2</v>
      </c>
      <c r="BM12" s="61">
        <f t="shared" si="38"/>
        <v>2.1142857142857147E-2</v>
      </c>
      <c r="BN12" s="62">
        <f t="shared" si="39"/>
        <v>0</v>
      </c>
      <c r="BO12" s="62">
        <f t="shared" si="40"/>
        <v>1</v>
      </c>
      <c r="BP12" s="62">
        <f t="shared" si="41"/>
        <v>16</v>
      </c>
      <c r="BQ12" s="62">
        <f t="shared" si="42"/>
        <v>0</v>
      </c>
      <c r="BR12" s="62">
        <f t="shared" si="43"/>
        <v>1</v>
      </c>
      <c r="BS12" s="62">
        <f t="shared" si="44"/>
        <v>16</v>
      </c>
      <c r="BT12" s="62">
        <f t="shared" si="45"/>
        <v>0</v>
      </c>
      <c r="BU12" s="62">
        <f t="shared" si="46"/>
        <v>1</v>
      </c>
      <c r="BV12" s="62">
        <f t="shared" si="47"/>
        <v>16</v>
      </c>
      <c r="BW12" s="62">
        <f t="shared" si="48"/>
        <v>0</v>
      </c>
      <c r="BX12" s="62">
        <f t="shared" si="49"/>
        <v>1</v>
      </c>
      <c r="BY12" s="62">
        <f t="shared" si="50"/>
        <v>16</v>
      </c>
      <c r="BZ12" s="63">
        <f t="shared" si="51"/>
        <v>0.25516203703703705</v>
      </c>
      <c r="CA12" s="63">
        <f t="shared" si="52"/>
        <v>0.26071759259259264</v>
      </c>
      <c r="CB12" s="63">
        <f t="shared" si="53"/>
        <v>0.26141203703703708</v>
      </c>
      <c r="CC12" s="63">
        <f t="shared" si="54"/>
        <v>0.30724537037037036</v>
      </c>
      <c r="CD12" s="63">
        <f t="shared" si="55"/>
        <v>0.30793981481481481</v>
      </c>
      <c r="CE12" s="63">
        <f t="shared" si="56"/>
        <v>0.31835648148148149</v>
      </c>
      <c r="CF12" s="63">
        <f t="shared" si="57"/>
        <v>0.31905092592592593</v>
      </c>
      <c r="CG12" s="63">
        <f t="shared" si="58"/>
        <v>0.31835648148148149</v>
      </c>
      <c r="CH12" s="36"/>
      <c r="CI12" s="36"/>
      <c r="CJ12" s="36"/>
      <c r="CK12" s="36"/>
      <c r="CL12" s="60">
        <v>60</v>
      </c>
    </row>
    <row r="13" spans="1:90" ht="28.5" customHeight="1" x14ac:dyDescent="0.25">
      <c r="A13" s="37">
        <v>5</v>
      </c>
      <c r="C13" s="37"/>
      <c r="D13" s="37"/>
      <c r="E13" s="37"/>
      <c r="F13" s="83"/>
      <c r="G13" s="44">
        <v>3.33</v>
      </c>
      <c r="H13" s="44">
        <f t="shared" si="5"/>
        <v>3.33</v>
      </c>
      <c r="I13" s="83">
        <v>3.33</v>
      </c>
      <c r="J13" s="43">
        <f t="shared" si="0"/>
        <v>0</v>
      </c>
      <c r="K13" s="44">
        <f t="shared" si="1"/>
        <v>0</v>
      </c>
      <c r="L13" s="76" t="s">
        <v>143</v>
      </c>
      <c r="M13" s="122">
        <v>80</v>
      </c>
      <c r="N13" s="46">
        <f t="shared" si="6"/>
        <v>3.33</v>
      </c>
      <c r="O13" s="46"/>
      <c r="P13" s="78">
        <v>3.33</v>
      </c>
      <c r="Q13" s="46"/>
      <c r="R13" s="78">
        <v>3.33</v>
      </c>
      <c r="T13" s="78">
        <v>3.33</v>
      </c>
      <c r="U13" s="47" t="str">
        <f t="shared" si="17"/>
        <v/>
      </c>
      <c r="V13" s="47" t="str">
        <f t="shared" si="18"/>
        <v/>
      </c>
      <c r="W13" s="47"/>
      <c r="X13" s="47"/>
      <c r="Y13" s="47"/>
      <c r="Z13" s="47"/>
      <c r="AA13" s="47"/>
      <c r="AB13" s="47"/>
      <c r="AC13" s="50"/>
      <c r="AD13" s="50"/>
      <c r="AE13" s="51">
        <f t="shared" si="7"/>
        <v>5</v>
      </c>
      <c r="AF13" s="51" t="str">
        <f t="shared" si="8"/>
        <v/>
      </c>
      <c r="AG13" s="51" t="str">
        <f t="shared" si="9"/>
        <v/>
      </c>
      <c r="AH13" s="51" t="str">
        <f t="shared" si="10"/>
        <v/>
      </c>
      <c r="AI13" s="52">
        <f t="shared" si="11"/>
        <v>3.33</v>
      </c>
      <c r="AJ13" s="65"/>
      <c r="AK13" s="53"/>
      <c r="AL13" s="52"/>
      <c r="AM13" s="53">
        <f t="shared" si="19"/>
        <v>35</v>
      </c>
      <c r="AN13" s="53">
        <f>IF(AJ13&lt;&gt;"",IF(AJ13="o",VLOOKUP(AM13,OpenSect!$A$1:$D$11,2),IF(AJ13="u",VLOOKUP(AM13,UpHill!$A$1:$D$35,2),IF(AJ13="d",VLOOKUP(AM13,DownHill!$A$1:$D$29,2),IF(AJ13="f",VLOOKUP(AM13,FlatUnd!$A$2:$D$30,2),IF(AJ13="t",VLOOKUP(AM13,TimeAdd!$A$1:$D$176,2),IF(AJ13="l",VLOOKUP(AM13,SLimit!$A$1:$D$8,2),AN12)))))),AN12)</f>
        <v>39</v>
      </c>
      <c r="AO13" s="53">
        <f>IF(AJ13&lt;&gt;"",IF(AJ13="o",VLOOKUP(AM13,OpenSect!$A$1:$D$11,3),IF(AJ13="u",VLOOKUP(AM13,UpHill!$A$1:$D$35,3),IF(AJ13="d",VLOOKUP(AM13,DownHill!$A$3:$D$29,3),IF(AJ13="f",VLOOKUP(AM13,FlatUnd!$A$2:$D$30,3),IF(AJ13="t",VLOOKUP(AM13,TimeAdd!$A$1:$D$18,3),IF(AJ13="l",VLOOKUP(AM13,SLimit!$A$1:$D$8,3),AO12)))))),AO12)</f>
        <v>42</v>
      </c>
      <c r="AP13" s="53">
        <f>IF(AJ13&lt;&gt;"",IF(AJ13="o",VLOOKUP(AM13,OpenSect!$A$1:$D$11,4),IF(AJ13="u",VLOOKUP(AM13,UpHill!$A$1:$D$35,4),IF(AJ13="d",VLOOKUP(AM13,DownHill!$A$1:$D$29,4),IF(AJ13="f",VLOOKUP(AM13,FlatUnd!$A$2:$D$30,4),IF(AJ13="t",VLOOKUP(AM13,TimeAdd!$A$1:$D$18,4),IF(AJ13="l",VLOOKUP(AM13,SLimit!$A$1:$D$8,4),AP12)))))),AP12)</f>
        <v>45</v>
      </c>
      <c r="AQ13" s="53">
        <f t="shared" si="20"/>
        <v>80</v>
      </c>
      <c r="AR13" s="54" t="str">
        <f t="shared" si="21"/>
        <v>80 Speed limit.</v>
      </c>
      <c r="AS13" s="55"/>
      <c r="AT13" s="55"/>
      <c r="AU13" s="56">
        <f>IF(GroupStTimes!$A$8=0,MIN(CB13,CD13,CF13),MIN(BZ13,CB13,CD13,CF13))</f>
        <v>0.25541666666666668</v>
      </c>
      <c r="AV13" s="56">
        <f>IF(GroupStTimes!$A$8=0,MAX(CC13,CE13,CG13),MAX(CA13,CC13,CE13,CG13))</f>
        <v>0.3185648148148148</v>
      </c>
      <c r="AW13" s="57" t="str">
        <f t="shared" si="22"/>
        <v/>
      </c>
      <c r="AX13" s="58" t="str">
        <f t="shared" si="23"/>
        <v/>
      </c>
      <c r="AY13" s="58" t="str">
        <f t="shared" si="24"/>
        <v/>
      </c>
      <c r="AZ13" s="31">
        <f t="shared" si="25"/>
        <v>3.12</v>
      </c>
      <c r="BA13" s="59">
        <f t="shared" si="26"/>
        <v>0.25516203703703705</v>
      </c>
      <c r="BB13" s="59">
        <f t="shared" si="27"/>
        <v>0.26071759259259264</v>
      </c>
      <c r="BC13" s="59">
        <f t="shared" si="28"/>
        <v>0.26141203703703708</v>
      </c>
      <c r="BD13" s="59">
        <f t="shared" si="29"/>
        <v>0.30724537037037036</v>
      </c>
      <c r="BE13" s="59">
        <f t="shared" si="30"/>
        <v>0.30793981481481481</v>
      </c>
      <c r="BF13" s="59">
        <f t="shared" si="31"/>
        <v>0.31835648148148149</v>
      </c>
      <c r="BG13" s="59">
        <f t="shared" si="32"/>
        <v>0.31905092592592593</v>
      </c>
      <c r="BH13" s="59">
        <f t="shared" si="33"/>
        <v>0.31835648148148149</v>
      </c>
      <c r="BI13" s="31">
        <f t="shared" si="34"/>
        <v>0.20999999999999996</v>
      </c>
      <c r="BJ13" s="61">
        <f t="shared" si="35"/>
        <v>5.9999999999999993E-3</v>
      </c>
      <c r="BK13" s="61">
        <f t="shared" si="36"/>
        <v>5.3846153846153835E-3</v>
      </c>
      <c r="BL13" s="61">
        <f t="shared" si="37"/>
        <v>4.9999999999999992E-3</v>
      </c>
      <c r="BM13" s="61">
        <f t="shared" si="38"/>
        <v>4.6666666666666662E-3</v>
      </c>
      <c r="BN13" s="62">
        <f t="shared" si="39"/>
        <v>0</v>
      </c>
      <c r="BO13" s="62">
        <f t="shared" si="40"/>
        <v>0</v>
      </c>
      <c r="BP13" s="62">
        <f t="shared" si="41"/>
        <v>22</v>
      </c>
      <c r="BQ13" s="62">
        <f t="shared" si="42"/>
        <v>0</v>
      </c>
      <c r="BR13" s="62">
        <f t="shared" si="43"/>
        <v>0</v>
      </c>
      <c r="BS13" s="62">
        <f t="shared" si="44"/>
        <v>19</v>
      </c>
      <c r="BT13" s="62">
        <f t="shared" si="45"/>
        <v>0</v>
      </c>
      <c r="BU13" s="62">
        <f t="shared" si="46"/>
        <v>0</v>
      </c>
      <c r="BV13" s="62">
        <f t="shared" si="47"/>
        <v>18</v>
      </c>
      <c r="BW13" s="62">
        <f t="shared" si="48"/>
        <v>0</v>
      </c>
      <c r="BX13" s="62">
        <f t="shared" si="49"/>
        <v>0</v>
      </c>
      <c r="BY13" s="62">
        <f t="shared" si="50"/>
        <v>17</v>
      </c>
      <c r="BZ13" s="63">
        <f t="shared" si="51"/>
        <v>0.25541666666666668</v>
      </c>
      <c r="CA13" s="63">
        <f t="shared" si="52"/>
        <v>0.26097222222222227</v>
      </c>
      <c r="CB13" s="63">
        <f t="shared" si="53"/>
        <v>0.26163194444444449</v>
      </c>
      <c r="CC13" s="63">
        <f t="shared" si="54"/>
        <v>0.30746527777777777</v>
      </c>
      <c r="CD13" s="63">
        <f t="shared" si="55"/>
        <v>0.30814814814814812</v>
      </c>
      <c r="CE13" s="63">
        <f t="shared" si="56"/>
        <v>0.3185648148148148</v>
      </c>
      <c r="CF13" s="63">
        <f t="shared" si="57"/>
        <v>0.3192476851851852</v>
      </c>
      <c r="CG13" s="63">
        <f t="shared" si="58"/>
        <v>0.31855324074074076</v>
      </c>
      <c r="CH13" s="36"/>
      <c r="CI13" s="36"/>
      <c r="CJ13" s="36"/>
      <c r="CK13" s="36"/>
      <c r="CL13" s="60">
        <v>60</v>
      </c>
    </row>
    <row r="14" spans="1:90" ht="28.5" customHeight="1" x14ac:dyDescent="0.25">
      <c r="A14" s="37">
        <v>5</v>
      </c>
      <c r="C14" s="37"/>
      <c r="D14" s="37"/>
      <c r="E14" s="37"/>
      <c r="F14" s="83"/>
      <c r="G14" s="44">
        <v>3.4350000000000001</v>
      </c>
      <c r="H14" s="44">
        <f t="shared" si="5"/>
        <v>3.43</v>
      </c>
      <c r="I14" s="83">
        <v>3.43</v>
      </c>
      <c r="J14" s="43">
        <f t="shared" si="0"/>
        <v>-1.4577259475218346E-3</v>
      </c>
      <c r="K14" s="44">
        <f t="shared" si="1"/>
        <v>-4.9999999999998934E-3</v>
      </c>
      <c r="L14" s="76" t="s">
        <v>929</v>
      </c>
      <c r="M14" s="122">
        <v>80</v>
      </c>
      <c r="N14" s="46">
        <f t="shared" si="6"/>
        <v>3.4350000000000001</v>
      </c>
      <c r="O14" s="46"/>
      <c r="P14" s="78">
        <v>3.43</v>
      </c>
      <c r="Q14" s="46"/>
      <c r="R14" s="78">
        <v>3.4350000000000001</v>
      </c>
      <c r="T14" s="78">
        <v>3.44</v>
      </c>
      <c r="U14" s="47" t="str">
        <f t="shared" si="17"/>
        <v/>
      </c>
      <c r="V14" s="47" t="str">
        <f t="shared" si="18"/>
        <v/>
      </c>
      <c r="W14" s="47"/>
      <c r="X14" s="47"/>
      <c r="Y14" s="47"/>
      <c r="Z14" s="47"/>
      <c r="AA14" s="47"/>
      <c r="AB14" s="47"/>
      <c r="AC14" s="50"/>
      <c r="AD14" s="50"/>
      <c r="AE14" s="51">
        <f t="shared" si="7"/>
        <v>5</v>
      </c>
      <c r="AF14" s="51" t="str">
        <f t="shared" si="8"/>
        <v/>
      </c>
      <c r="AG14" s="51" t="str">
        <f t="shared" si="9"/>
        <v/>
      </c>
      <c r="AH14" s="51" t="str">
        <f t="shared" si="10"/>
        <v/>
      </c>
      <c r="AI14" s="52">
        <f t="shared" si="11"/>
        <v>3.43</v>
      </c>
      <c r="AJ14" s="51"/>
      <c r="AK14" s="53"/>
      <c r="AL14" s="52"/>
      <c r="AM14" s="53">
        <f t="shared" si="19"/>
        <v>35</v>
      </c>
      <c r="AN14" s="53">
        <f>IF(AJ14&lt;&gt;"",IF(AJ14="o",VLOOKUP(AM14,OpenSect!$A$1:$D$11,2),IF(AJ14="u",VLOOKUP(AM14,UpHill!$A$1:$D$35,2),IF(AJ14="d",VLOOKUP(AM14,DownHill!$A$1:$D$29,2),IF(AJ14="f",VLOOKUP(AM14,FlatUnd!$A$2:$D$30,2),IF(AJ14="t",VLOOKUP(AM14,TimeAdd!$A$1:$D$176,2),IF(AJ14="l",VLOOKUP(AM14,SLimit!$A$1:$D$8,2),AN13)))))),AN13)</f>
        <v>39</v>
      </c>
      <c r="AO14" s="53">
        <f>IF(AJ14&lt;&gt;"",IF(AJ14="o",VLOOKUP(AM14,OpenSect!$A$1:$D$11,3),IF(AJ14="u",VLOOKUP(AM14,UpHill!$A$1:$D$35,3),IF(AJ14="d",VLOOKUP(AM14,DownHill!$A$3:$D$29,3),IF(AJ14="f",VLOOKUP(AM14,FlatUnd!$A$2:$D$30,3),IF(AJ14="t",VLOOKUP(AM14,TimeAdd!$A$1:$D$18,3),IF(AJ14="l",VLOOKUP(AM14,SLimit!$A$1:$D$8,3),AO13)))))),AO13)</f>
        <v>42</v>
      </c>
      <c r="AP14" s="53">
        <f>IF(AJ14&lt;&gt;"",IF(AJ14="o",VLOOKUP(AM14,OpenSect!$A$1:$D$11,4),IF(AJ14="u",VLOOKUP(AM14,UpHill!$A$1:$D$35,4),IF(AJ14="d",VLOOKUP(AM14,DownHill!$A$1:$D$29,4),IF(AJ14="f",VLOOKUP(AM14,FlatUnd!$A$2:$D$30,4),IF(AJ14="t",VLOOKUP(AM14,TimeAdd!$A$1:$D$18,4),IF(AJ14="l",VLOOKUP(AM14,SLimit!$A$1:$D$8,4),AP13)))))),AP13)</f>
        <v>45</v>
      </c>
      <c r="AQ14" s="53">
        <f t="shared" si="20"/>
        <v>80</v>
      </c>
      <c r="AR14" s="54" t="str">
        <f t="shared" si="21"/>
        <v>Warning - Gentle curve.{ Right}</v>
      </c>
      <c r="AS14" s="55"/>
      <c r="AT14" s="55"/>
      <c r="AU14" s="56">
        <f>IF(GroupStTimes!$A$8=0,MIN(CB14,CD14,CF14),MIN(BZ14,CB14,CD14,CF14))</f>
        <v>0.2555324074074074</v>
      </c>
      <c r="AV14" s="56">
        <f>IF(GroupStTimes!$A$8=0,MAX(CC14,CE14,CG14),MAX(CA14,CC14,CE14,CG14))</f>
        <v>0.31866898148148148</v>
      </c>
      <c r="AW14" s="57" t="str">
        <f t="shared" si="22"/>
        <v/>
      </c>
      <c r="AX14" s="58" t="str">
        <f t="shared" si="23"/>
        <v/>
      </c>
      <c r="AY14" s="58" t="str">
        <f t="shared" si="24"/>
        <v/>
      </c>
      <c r="AZ14" s="31">
        <f t="shared" si="25"/>
        <v>3.12</v>
      </c>
      <c r="BA14" s="59">
        <f t="shared" si="26"/>
        <v>0.25516203703703705</v>
      </c>
      <c r="BB14" s="59">
        <f t="shared" si="27"/>
        <v>0.26071759259259264</v>
      </c>
      <c r="BC14" s="59">
        <f t="shared" si="28"/>
        <v>0.26141203703703708</v>
      </c>
      <c r="BD14" s="59">
        <f t="shared" si="29"/>
        <v>0.30724537037037036</v>
      </c>
      <c r="BE14" s="59">
        <f t="shared" si="30"/>
        <v>0.30793981481481481</v>
      </c>
      <c r="BF14" s="59">
        <f t="shared" si="31"/>
        <v>0.31835648148148149</v>
      </c>
      <c r="BG14" s="59">
        <f t="shared" si="32"/>
        <v>0.31905092592592593</v>
      </c>
      <c r="BH14" s="59">
        <f t="shared" si="33"/>
        <v>0.31835648148148149</v>
      </c>
      <c r="BI14" s="31">
        <f t="shared" si="34"/>
        <v>0.31000000000000005</v>
      </c>
      <c r="BJ14" s="61">
        <f t="shared" si="35"/>
        <v>8.8571428571428586E-3</v>
      </c>
      <c r="BK14" s="61">
        <f t="shared" si="36"/>
        <v>7.9487179487179507E-3</v>
      </c>
      <c r="BL14" s="61">
        <f t="shared" si="37"/>
        <v>7.3809523809523821E-3</v>
      </c>
      <c r="BM14" s="61">
        <f t="shared" si="38"/>
        <v>6.8888888888888897E-3</v>
      </c>
      <c r="BN14" s="62">
        <f t="shared" si="39"/>
        <v>0</v>
      </c>
      <c r="BO14" s="62">
        <f t="shared" si="40"/>
        <v>0</v>
      </c>
      <c r="BP14" s="62">
        <f t="shared" si="41"/>
        <v>32</v>
      </c>
      <c r="BQ14" s="62">
        <f t="shared" si="42"/>
        <v>0</v>
      </c>
      <c r="BR14" s="62">
        <f t="shared" si="43"/>
        <v>0</v>
      </c>
      <c r="BS14" s="62">
        <f t="shared" si="44"/>
        <v>29</v>
      </c>
      <c r="BT14" s="62">
        <f t="shared" si="45"/>
        <v>0</v>
      </c>
      <c r="BU14" s="62">
        <f t="shared" si="46"/>
        <v>0</v>
      </c>
      <c r="BV14" s="62">
        <f t="shared" si="47"/>
        <v>27</v>
      </c>
      <c r="BW14" s="62">
        <f t="shared" si="48"/>
        <v>0</v>
      </c>
      <c r="BX14" s="62">
        <f t="shared" si="49"/>
        <v>0</v>
      </c>
      <c r="BY14" s="62">
        <f t="shared" si="50"/>
        <v>25</v>
      </c>
      <c r="BZ14" s="63">
        <f t="shared" si="51"/>
        <v>0.2555324074074074</v>
      </c>
      <c r="CA14" s="63">
        <f t="shared" si="52"/>
        <v>0.26108796296296299</v>
      </c>
      <c r="CB14" s="63">
        <f t="shared" si="53"/>
        <v>0.26174768518518521</v>
      </c>
      <c r="CC14" s="63">
        <f t="shared" si="54"/>
        <v>0.30758101851851849</v>
      </c>
      <c r="CD14" s="63">
        <f t="shared" si="55"/>
        <v>0.3082523148148148</v>
      </c>
      <c r="CE14" s="63">
        <f t="shared" si="56"/>
        <v>0.31866898148148148</v>
      </c>
      <c r="CF14" s="63">
        <f t="shared" si="57"/>
        <v>0.31934027777777779</v>
      </c>
      <c r="CG14" s="63">
        <f t="shared" si="58"/>
        <v>0.31864583333333335</v>
      </c>
      <c r="CH14" s="36"/>
      <c r="CI14" s="36"/>
      <c r="CJ14" s="36"/>
      <c r="CK14" s="36"/>
      <c r="CL14" s="60">
        <v>60</v>
      </c>
    </row>
    <row r="15" spans="1:90" ht="28.5" customHeight="1" x14ac:dyDescent="0.25">
      <c r="A15" s="37">
        <v>5</v>
      </c>
      <c r="B15" s="16" t="s">
        <v>136</v>
      </c>
      <c r="C15" s="37"/>
      <c r="D15" s="37"/>
      <c r="E15" s="37"/>
      <c r="F15" s="83"/>
      <c r="G15" s="44">
        <v>3.8650000000000002</v>
      </c>
      <c r="H15" s="44">
        <f t="shared" si="5"/>
        <v>3.87</v>
      </c>
      <c r="I15" s="83">
        <v>3.87</v>
      </c>
      <c r="J15" s="43">
        <f t="shared" si="0"/>
        <v>4.3066322136084835E-4</v>
      </c>
      <c r="K15" s="44">
        <f t="shared" si="1"/>
        <v>1.6666666666664831E-3</v>
      </c>
      <c r="L15" s="76" t="s">
        <v>930</v>
      </c>
      <c r="M15" s="122">
        <v>80</v>
      </c>
      <c r="N15" s="46">
        <f t="shared" si="6"/>
        <v>3.8683333333333336</v>
      </c>
      <c r="O15" s="46"/>
      <c r="P15" s="78">
        <v>3.87</v>
      </c>
      <c r="Q15" s="46"/>
      <c r="R15" s="78">
        <v>3.8650000000000002</v>
      </c>
      <c r="T15" s="78">
        <v>3.87</v>
      </c>
      <c r="U15" s="47" t="str">
        <f t="shared" si="17"/>
        <v/>
      </c>
      <c r="V15" s="47" t="str">
        <f t="shared" si="18"/>
        <v/>
      </c>
      <c r="W15" s="47"/>
      <c r="X15" s="47"/>
      <c r="Y15" s="47"/>
      <c r="Z15" s="47"/>
      <c r="AA15" s="47"/>
      <c r="AB15" s="47"/>
      <c r="AC15" s="50"/>
      <c r="AD15" s="50"/>
      <c r="AE15" s="51">
        <f t="shared" si="7"/>
        <v>5</v>
      </c>
      <c r="AF15" s="51" t="str">
        <f t="shared" si="8"/>
        <v>U</v>
      </c>
      <c r="AG15" s="51" t="str">
        <f t="shared" si="9"/>
        <v/>
      </c>
      <c r="AH15" s="51" t="str">
        <f t="shared" si="10"/>
        <v/>
      </c>
      <c r="AI15" s="52">
        <f t="shared" si="11"/>
        <v>3.87</v>
      </c>
      <c r="AJ15" s="51"/>
      <c r="AK15" s="53"/>
      <c r="AL15" s="52"/>
      <c r="AM15" s="53">
        <f t="shared" si="19"/>
        <v>35</v>
      </c>
      <c r="AN15" s="53">
        <f>IF(AJ15&lt;&gt;"",IF(AJ15="o",VLOOKUP(AM15,OpenSect!$A$1:$D$11,2),IF(AJ15="u",VLOOKUP(AM15,UpHill!$A$1:$D$35,2),IF(AJ15="d",VLOOKUP(AM15,DownHill!$A$1:$D$29,2),IF(AJ15="f",VLOOKUP(AM15,FlatUnd!$A$2:$D$30,2),IF(AJ15="t",VLOOKUP(AM15,TimeAdd!$A$1:$D$176,2),IF(AJ15="l",VLOOKUP(AM15,SLimit!$A$1:$D$8,2),AN14)))))),AN14)</f>
        <v>39</v>
      </c>
      <c r="AO15" s="53">
        <f>IF(AJ15&lt;&gt;"",IF(AJ15="o",VLOOKUP(AM15,OpenSect!$A$1:$D$11,3),IF(AJ15="u",VLOOKUP(AM15,UpHill!$A$1:$D$35,3),IF(AJ15="d",VLOOKUP(AM15,DownHill!$A$3:$D$29,3),IF(AJ15="f",VLOOKUP(AM15,FlatUnd!$A$2:$D$30,3),IF(AJ15="t",VLOOKUP(AM15,TimeAdd!$A$1:$D$18,3),IF(AJ15="l",VLOOKUP(AM15,SLimit!$A$1:$D$8,3),AO14)))))),AO14)</f>
        <v>42</v>
      </c>
      <c r="AP15" s="53">
        <f>IF(AJ15&lt;&gt;"",IF(AJ15="o",VLOOKUP(AM15,OpenSect!$A$1:$D$11,4),IF(AJ15="u",VLOOKUP(AM15,UpHill!$A$1:$D$35,4),IF(AJ15="d",VLOOKUP(AM15,DownHill!$A$1:$D$29,4),IF(AJ15="f",VLOOKUP(AM15,FlatUnd!$A$2:$D$30,4),IF(AJ15="t",VLOOKUP(AM15,TimeAdd!$A$1:$D$18,4),IF(AJ15="l",VLOOKUP(AM15,SLimit!$A$1:$D$8,4),AP14)))))),AP14)</f>
        <v>45</v>
      </c>
      <c r="AQ15" s="53">
        <f t="shared" si="20"/>
        <v>80</v>
      </c>
      <c r="AR15" s="54" t="str">
        <f t="shared" si="21"/>
        <v>Warning - Gentle curve.{Left}</v>
      </c>
      <c r="AS15" s="55"/>
      <c r="AT15" s="55"/>
      <c r="AU15" s="56">
        <f>IF(GroupStTimes!$A$8=0,MIN(CB15,CD15,CF15),MIN(BZ15,CB15,CD15,CF15))</f>
        <v>0.25605324074074076</v>
      </c>
      <c r="AV15" s="56">
        <f>IF(GroupStTimes!$A$8=0,MAX(CC15,CE15,CG15),MAX(CA15,CC15,CE15,CG15))</f>
        <v>0.31909722222222225</v>
      </c>
      <c r="AW15" s="57" t="str">
        <f t="shared" si="22"/>
        <v/>
      </c>
      <c r="AX15" s="58" t="str">
        <f t="shared" si="23"/>
        <v/>
      </c>
      <c r="AY15" s="58" t="str">
        <f t="shared" si="24"/>
        <v/>
      </c>
      <c r="AZ15" s="31">
        <f t="shared" si="25"/>
        <v>3.12</v>
      </c>
      <c r="BA15" s="59">
        <f t="shared" si="26"/>
        <v>0.25516203703703705</v>
      </c>
      <c r="BB15" s="59">
        <f t="shared" si="27"/>
        <v>0.26071759259259264</v>
      </c>
      <c r="BC15" s="59">
        <f t="shared" si="28"/>
        <v>0.26141203703703708</v>
      </c>
      <c r="BD15" s="59">
        <f t="shared" si="29"/>
        <v>0.30724537037037036</v>
      </c>
      <c r="BE15" s="59">
        <f t="shared" si="30"/>
        <v>0.30793981481481481</v>
      </c>
      <c r="BF15" s="59">
        <f t="shared" si="31"/>
        <v>0.31835648148148149</v>
      </c>
      <c r="BG15" s="59">
        <f t="shared" si="32"/>
        <v>0.31905092592592593</v>
      </c>
      <c r="BH15" s="59">
        <f t="shared" si="33"/>
        <v>0.31835648148148149</v>
      </c>
      <c r="BI15" s="31">
        <f t="shared" si="34"/>
        <v>0.75</v>
      </c>
      <c r="BJ15" s="61">
        <f t="shared" si="35"/>
        <v>2.1428571428571429E-2</v>
      </c>
      <c r="BK15" s="61">
        <f t="shared" si="36"/>
        <v>1.9230769230769232E-2</v>
      </c>
      <c r="BL15" s="61">
        <f t="shared" si="37"/>
        <v>1.7857142857142856E-2</v>
      </c>
      <c r="BM15" s="61">
        <f t="shared" si="38"/>
        <v>1.6666666666666666E-2</v>
      </c>
      <c r="BN15" s="62">
        <f t="shared" si="39"/>
        <v>0</v>
      </c>
      <c r="BO15" s="62">
        <f t="shared" si="40"/>
        <v>1</v>
      </c>
      <c r="BP15" s="62">
        <f t="shared" si="41"/>
        <v>17</v>
      </c>
      <c r="BQ15" s="62">
        <f t="shared" si="42"/>
        <v>0</v>
      </c>
      <c r="BR15" s="62">
        <f t="shared" si="43"/>
        <v>1</v>
      </c>
      <c r="BS15" s="62">
        <f t="shared" si="44"/>
        <v>9</v>
      </c>
      <c r="BT15" s="62">
        <f t="shared" si="45"/>
        <v>0</v>
      </c>
      <c r="BU15" s="62">
        <f t="shared" si="46"/>
        <v>1</v>
      </c>
      <c r="BV15" s="62">
        <f t="shared" si="47"/>
        <v>4</v>
      </c>
      <c r="BW15" s="62">
        <f t="shared" si="48"/>
        <v>0</v>
      </c>
      <c r="BX15" s="62">
        <f t="shared" si="49"/>
        <v>1</v>
      </c>
      <c r="BY15" s="62">
        <f t="shared" si="50"/>
        <v>0</v>
      </c>
      <c r="BZ15" s="63">
        <f t="shared" si="51"/>
        <v>0.25605324074074076</v>
      </c>
      <c r="CA15" s="63">
        <f t="shared" si="52"/>
        <v>0.26160879629629635</v>
      </c>
      <c r="CB15" s="63">
        <f t="shared" si="53"/>
        <v>0.26221064814814821</v>
      </c>
      <c r="CC15" s="63">
        <f t="shared" si="54"/>
        <v>0.30804398148148149</v>
      </c>
      <c r="CD15" s="63">
        <f t="shared" si="55"/>
        <v>0.30868055555555557</v>
      </c>
      <c r="CE15" s="63">
        <f t="shared" si="56"/>
        <v>0.31909722222222225</v>
      </c>
      <c r="CF15" s="63">
        <f t="shared" si="57"/>
        <v>0.31974537037037037</v>
      </c>
      <c r="CG15" s="63">
        <f t="shared" si="58"/>
        <v>0.31905092592592593</v>
      </c>
      <c r="CH15" s="36"/>
      <c r="CI15" s="36"/>
      <c r="CJ15" s="36"/>
      <c r="CK15" s="36"/>
      <c r="CL15" s="60">
        <v>60</v>
      </c>
    </row>
    <row r="16" spans="1:90" ht="28.5" customHeight="1" x14ac:dyDescent="0.25">
      <c r="A16" s="37">
        <v>5</v>
      </c>
      <c r="B16" s="16" t="s">
        <v>159</v>
      </c>
      <c r="C16" s="37"/>
      <c r="D16" s="37"/>
      <c r="E16" s="37"/>
      <c r="F16" s="83"/>
      <c r="G16" s="44">
        <v>4.3550000000000004</v>
      </c>
      <c r="H16" s="44">
        <f t="shared" si="5"/>
        <v>4.3499999999999996</v>
      </c>
      <c r="I16" s="83">
        <v>4.3499999999999996</v>
      </c>
      <c r="J16" s="43">
        <f t="shared" si="0"/>
        <v>-1.1494252873565016E-3</v>
      </c>
      <c r="K16" s="44">
        <f t="shared" si="1"/>
        <v>-5.0000000000007816E-3</v>
      </c>
      <c r="L16" s="76" t="s">
        <v>349</v>
      </c>
      <c r="M16" s="122">
        <v>80</v>
      </c>
      <c r="N16" s="46">
        <f t="shared" si="6"/>
        <v>4.3550000000000004</v>
      </c>
      <c r="O16" s="46"/>
      <c r="P16" s="78">
        <v>4.3499999999999996</v>
      </c>
      <c r="Q16" s="46"/>
      <c r="R16" s="78">
        <v>4.3550000000000004</v>
      </c>
      <c r="T16" s="78">
        <v>4.3600000000000003</v>
      </c>
      <c r="U16" s="47" t="str">
        <f t="shared" si="17"/>
        <v/>
      </c>
      <c r="V16" s="47" t="str">
        <f t="shared" si="18"/>
        <v/>
      </c>
      <c r="W16" s="47"/>
      <c r="X16" s="47"/>
      <c r="Y16" s="47"/>
      <c r="Z16" s="47"/>
      <c r="AA16" s="47"/>
      <c r="AB16" s="47"/>
      <c r="AC16" s="50"/>
      <c r="AD16" s="50"/>
      <c r="AE16" s="51">
        <f t="shared" si="7"/>
        <v>5</v>
      </c>
      <c r="AF16" s="51" t="str">
        <f t="shared" si="8"/>
        <v>FU</v>
      </c>
      <c r="AG16" s="51" t="str">
        <f t="shared" si="9"/>
        <v/>
      </c>
      <c r="AH16" s="51" t="str">
        <f t="shared" si="10"/>
        <v/>
      </c>
      <c r="AI16" s="52">
        <f t="shared" si="11"/>
        <v>4.3499999999999996</v>
      </c>
      <c r="AJ16" s="65"/>
      <c r="AK16" s="53"/>
      <c r="AL16" s="52"/>
      <c r="AM16" s="53">
        <f t="shared" si="19"/>
        <v>35</v>
      </c>
      <c r="AN16" s="53">
        <f>IF(AJ16&lt;&gt;"",IF(AJ16="o",VLOOKUP(AM16,OpenSect!$A$1:$D$11,2),IF(AJ16="u",VLOOKUP(AM16,UpHill!$A$1:$D$35,2),IF(AJ16="d",VLOOKUP(AM16,DownHill!$A$1:$D$29,2),IF(AJ16="f",VLOOKUP(AM16,FlatUnd!$A$2:$D$30,2),IF(AJ16="t",VLOOKUP(AM16,TimeAdd!$A$1:$D$176,2),IF(AJ16="l",VLOOKUP(AM16,SLimit!$A$1:$D$8,2),AN15)))))),AN15)</f>
        <v>39</v>
      </c>
      <c r="AO16" s="53">
        <f>IF(AJ16&lt;&gt;"",IF(AJ16="o",VLOOKUP(AM16,OpenSect!$A$1:$D$11,3),IF(AJ16="u",VLOOKUP(AM16,UpHill!$A$1:$D$35,3),IF(AJ16="d",VLOOKUP(AM16,DownHill!$A$3:$D$29,3),IF(AJ16="f",VLOOKUP(AM16,FlatUnd!$A$2:$D$30,3),IF(AJ16="t",VLOOKUP(AM16,TimeAdd!$A$1:$D$18,3),IF(AJ16="l",VLOOKUP(AM16,SLimit!$A$1:$D$8,3),AO15)))))),AO15)</f>
        <v>42</v>
      </c>
      <c r="AP16" s="53">
        <f>IF(AJ16&lt;&gt;"",IF(AJ16="o",VLOOKUP(AM16,OpenSect!$A$1:$D$11,4),IF(AJ16="u",VLOOKUP(AM16,UpHill!$A$1:$D$35,4),IF(AJ16="d",VLOOKUP(AM16,DownHill!$A$1:$D$29,4),IF(AJ16="f",VLOOKUP(AM16,FlatUnd!$A$2:$D$30,4),IF(AJ16="t",VLOOKUP(AM16,TimeAdd!$A$1:$D$18,4),IF(AJ16="l",VLOOKUP(AM16,SLimit!$A$1:$D$8,4),AP15)))))),AP15)</f>
        <v>45</v>
      </c>
      <c r="AQ16" s="53">
        <f t="shared" si="20"/>
        <v>80</v>
      </c>
      <c r="AR16" s="54" t="str">
        <f t="shared" si="21"/>
        <v>Overhead power lines.</v>
      </c>
      <c r="AS16" s="55"/>
      <c r="AT16" s="55"/>
      <c r="AU16" s="56">
        <f>IF(GroupStTimes!$A$8=0,MIN(CB16,CD16,CF16),MIN(BZ16,CB16,CD16,CF16))</f>
        <v>0.25663194444444448</v>
      </c>
      <c r="AV16" s="56">
        <f>IF(GroupStTimes!$A$8=0,MAX(CC16,CE16,CG16),MAX(CA16,CC16,CE16,CG16))</f>
        <v>0.31957175925925929</v>
      </c>
      <c r="AW16" s="57" t="str">
        <f t="shared" si="22"/>
        <v/>
      </c>
      <c r="AX16" s="58" t="str">
        <f t="shared" si="23"/>
        <v/>
      </c>
      <c r="AY16" s="58" t="str">
        <f t="shared" si="24"/>
        <v/>
      </c>
      <c r="AZ16" s="31">
        <f t="shared" si="25"/>
        <v>3.12</v>
      </c>
      <c r="BA16" s="59">
        <f t="shared" si="26"/>
        <v>0.25516203703703705</v>
      </c>
      <c r="BB16" s="59">
        <f t="shared" si="27"/>
        <v>0.26071759259259264</v>
      </c>
      <c r="BC16" s="59">
        <f t="shared" si="28"/>
        <v>0.26141203703703708</v>
      </c>
      <c r="BD16" s="59">
        <f t="shared" si="29"/>
        <v>0.30724537037037036</v>
      </c>
      <c r="BE16" s="59">
        <f t="shared" si="30"/>
        <v>0.30793981481481481</v>
      </c>
      <c r="BF16" s="59">
        <f t="shared" si="31"/>
        <v>0.31835648148148149</v>
      </c>
      <c r="BG16" s="59">
        <f t="shared" si="32"/>
        <v>0.31905092592592593</v>
      </c>
      <c r="BH16" s="59">
        <f t="shared" si="33"/>
        <v>0.31835648148148149</v>
      </c>
      <c r="BI16" s="31">
        <f t="shared" si="34"/>
        <v>1.2299999999999995</v>
      </c>
      <c r="BJ16" s="61">
        <f t="shared" si="35"/>
        <v>3.5142857142857128E-2</v>
      </c>
      <c r="BK16" s="61">
        <f t="shared" si="36"/>
        <v>3.1538461538461529E-2</v>
      </c>
      <c r="BL16" s="61">
        <f t="shared" si="37"/>
        <v>2.9285714285714276E-2</v>
      </c>
      <c r="BM16" s="61">
        <f t="shared" si="38"/>
        <v>2.7333333333333324E-2</v>
      </c>
      <c r="BN16" s="62">
        <f t="shared" si="39"/>
        <v>0</v>
      </c>
      <c r="BO16" s="62">
        <f t="shared" si="40"/>
        <v>2</v>
      </c>
      <c r="BP16" s="62">
        <f t="shared" si="41"/>
        <v>7</v>
      </c>
      <c r="BQ16" s="62">
        <f t="shared" si="42"/>
        <v>0</v>
      </c>
      <c r="BR16" s="62">
        <f t="shared" si="43"/>
        <v>1</v>
      </c>
      <c r="BS16" s="62">
        <f t="shared" si="44"/>
        <v>54</v>
      </c>
      <c r="BT16" s="62">
        <f t="shared" si="45"/>
        <v>0</v>
      </c>
      <c r="BU16" s="62">
        <f t="shared" si="46"/>
        <v>1</v>
      </c>
      <c r="BV16" s="62">
        <f t="shared" si="47"/>
        <v>45</v>
      </c>
      <c r="BW16" s="62">
        <f t="shared" si="48"/>
        <v>0</v>
      </c>
      <c r="BX16" s="62">
        <f t="shared" si="49"/>
        <v>1</v>
      </c>
      <c r="BY16" s="62">
        <f t="shared" si="50"/>
        <v>38</v>
      </c>
      <c r="BZ16" s="63">
        <f t="shared" si="51"/>
        <v>0.25663194444444448</v>
      </c>
      <c r="CA16" s="63">
        <f t="shared" si="52"/>
        <v>0.26218750000000007</v>
      </c>
      <c r="CB16" s="63">
        <f t="shared" si="53"/>
        <v>0.26273148148148151</v>
      </c>
      <c r="CC16" s="63">
        <f t="shared" si="54"/>
        <v>0.30856481481481479</v>
      </c>
      <c r="CD16" s="63">
        <f t="shared" si="55"/>
        <v>0.30915509259259261</v>
      </c>
      <c r="CE16" s="63">
        <f t="shared" si="56"/>
        <v>0.31957175925925929</v>
      </c>
      <c r="CF16" s="63">
        <f t="shared" si="57"/>
        <v>0.32018518518518518</v>
      </c>
      <c r="CG16" s="63">
        <f t="shared" si="58"/>
        <v>0.31949074074074074</v>
      </c>
      <c r="CH16" s="36"/>
      <c r="CI16" s="36"/>
      <c r="CJ16" s="36"/>
      <c r="CK16" s="36"/>
      <c r="CL16" s="60">
        <v>60</v>
      </c>
    </row>
    <row r="17" spans="1:90" ht="40.5" x14ac:dyDescent="0.25">
      <c r="A17" s="37">
        <v>5</v>
      </c>
      <c r="B17" s="16" t="s">
        <v>154</v>
      </c>
      <c r="C17" s="37" t="s">
        <v>25</v>
      </c>
      <c r="D17" s="37">
        <v>30</v>
      </c>
      <c r="E17" s="37"/>
      <c r="F17" s="83"/>
      <c r="G17" s="44">
        <v>5.36</v>
      </c>
      <c r="H17" s="44">
        <f t="shared" si="5"/>
        <v>5.36</v>
      </c>
      <c r="I17" s="83">
        <v>5.35</v>
      </c>
      <c r="J17" s="43">
        <f t="shared" si="0"/>
        <v>-1.2461059190031442E-3</v>
      </c>
      <c r="K17" s="44">
        <f t="shared" si="1"/>
        <v>-6.6666666666668206E-3</v>
      </c>
      <c r="L17" s="76" t="s">
        <v>931</v>
      </c>
      <c r="M17" s="122">
        <v>80</v>
      </c>
      <c r="N17" s="46">
        <f t="shared" si="6"/>
        <v>5.3566666666666665</v>
      </c>
      <c r="O17" s="46"/>
      <c r="P17" s="78">
        <v>5.35</v>
      </c>
      <c r="Q17" s="46"/>
      <c r="R17" s="78">
        <v>5.36</v>
      </c>
      <c r="T17" s="78">
        <v>5.36</v>
      </c>
      <c r="U17" s="47" t="str">
        <f t="shared" si="17"/>
        <v/>
      </c>
      <c r="V17" s="47" t="str">
        <f t="shared" si="18"/>
        <v/>
      </c>
      <c r="W17" s="47"/>
      <c r="X17" s="47"/>
      <c r="Y17" s="47"/>
      <c r="Z17" s="47"/>
      <c r="AA17" s="47"/>
      <c r="AB17" s="47"/>
      <c r="AC17" s="50"/>
      <c r="AD17" s="50"/>
      <c r="AE17" s="51">
        <f t="shared" si="7"/>
        <v>5</v>
      </c>
      <c r="AF17" s="51" t="str">
        <f t="shared" si="8"/>
        <v>F</v>
      </c>
      <c r="AG17" s="51" t="str">
        <f t="shared" si="9"/>
        <v>o</v>
      </c>
      <c r="AH17" s="51">
        <f t="shared" si="10"/>
        <v>30</v>
      </c>
      <c r="AI17" s="52">
        <f t="shared" si="11"/>
        <v>5.36</v>
      </c>
      <c r="AJ17" s="65" t="s">
        <v>25</v>
      </c>
      <c r="AK17" s="53"/>
      <c r="AL17" s="52"/>
      <c r="AM17" s="53">
        <f t="shared" si="19"/>
        <v>30</v>
      </c>
      <c r="AN17" s="53">
        <f>IF(AJ17&lt;&gt;"",IF(AJ17="o",VLOOKUP(AM17,OpenSect!$A$1:$D$11,2),IF(AJ17="u",VLOOKUP(AM17,UpHill!$A$1:$D$35,2),IF(AJ17="d",VLOOKUP(AM17,DownHill!$A$1:$D$29,2),IF(AJ17="f",VLOOKUP(AM17,FlatUnd!$A$2:$D$30,2),IF(AJ17="t",VLOOKUP(AM17,TimeAdd!$A$1:$D$176,2),IF(AJ17="l",VLOOKUP(AM17,SLimit!$A$1:$D$8,2),AN16)))))),AN16)</f>
        <v>30</v>
      </c>
      <c r="AO17" s="53">
        <f>IF(AJ17&lt;&gt;"",IF(AJ17="o",VLOOKUP(AM17,OpenSect!$A$1:$D$11,3),IF(AJ17="u",VLOOKUP(AM17,UpHill!$A$1:$D$35,3),IF(AJ17="d",VLOOKUP(AM17,DownHill!$A$3:$D$29,3),IF(AJ17="f",VLOOKUP(AM17,FlatUnd!$A$2:$D$30,3),IF(AJ17="t",VLOOKUP(AM17,TimeAdd!$A$1:$D$18,3),IF(AJ17="l",VLOOKUP(AM17,SLimit!$A$1:$D$8,3),AO16)))))),AO16)</f>
        <v>30</v>
      </c>
      <c r="AP17" s="53">
        <f>IF(AJ17&lt;&gt;"",IF(AJ17="o",VLOOKUP(AM17,OpenSect!$A$1:$D$11,4),IF(AJ17="u",VLOOKUP(AM17,UpHill!$A$1:$D$35,4),IF(AJ17="d",VLOOKUP(AM17,DownHill!$A$1:$D$29,4),IF(AJ17="f",VLOOKUP(AM17,FlatUnd!$A$2:$D$30,4),IF(AJ17="t",VLOOKUP(AM17,TimeAdd!$A$1:$D$18,4),IF(AJ17="l",VLOOKUP(AM17,SLimit!$A$1:$D$8,4),AP16)))))),AP16)</f>
        <v>30</v>
      </c>
      <c r="AQ17" s="53">
        <f t="shared" si="20"/>
        <v>80</v>
      </c>
      <c r="AR17" s="54" t="str">
        <f t="shared" si="21"/>
        <v>Warning - Sharp curve {Right}.  Be careful of possible gravel on road.</v>
      </c>
      <c r="AS17" s="55"/>
      <c r="AT17" s="55"/>
      <c r="AU17" s="56">
        <f>IF(GroupStTimes!$A$8=0,MIN(CB17,CD17,CF17),MIN(BZ17,CB17,CD17,CF17))</f>
        <v>0.25782407407407409</v>
      </c>
      <c r="AV17" s="56">
        <f>IF(GroupStTimes!$A$8=0,MAX(CC17,CE17,CG17),MAX(CA17,CC17,CE17,CG17))</f>
        <v>0.32057870370370373</v>
      </c>
      <c r="AW17" s="57" t="str">
        <f t="shared" si="22"/>
        <v/>
      </c>
      <c r="AX17" s="58" t="str">
        <f t="shared" si="23"/>
        <v/>
      </c>
      <c r="AY17" s="58" t="str">
        <f t="shared" si="24"/>
        <v/>
      </c>
      <c r="AZ17" s="31">
        <f t="shared" si="25"/>
        <v>3.12</v>
      </c>
      <c r="BA17" s="59">
        <f t="shared" si="26"/>
        <v>0.25516203703703705</v>
      </c>
      <c r="BB17" s="59">
        <f t="shared" si="27"/>
        <v>0.26071759259259264</v>
      </c>
      <c r="BC17" s="59">
        <f t="shared" si="28"/>
        <v>0.26141203703703708</v>
      </c>
      <c r="BD17" s="59">
        <f t="shared" si="29"/>
        <v>0.30724537037037036</v>
      </c>
      <c r="BE17" s="59">
        <f t="shared" si="30"/>
        <v>0.30793981481481481</v>
      </c>
      <c r="BF17" s="59">
        <f t="shared" si="31"/>
        <v>0.31835648148148149</v>
      </c>
      <c r="BG17" s="59">
        <f t="shared" si="32"/>
        <v>0.31905092592592593</v>
      </c>
      <c r="BH17" s="59">
        <f t="shared" si="33"/>
        <v>0.31835648148148149</v>
      </c>
      <c r="BI17" s="31">
        <f t="shared" si="34"/>
        <v>2.2400000000000002</v>
      </c>
      <c r="BJ17" s="61">
        <f t="shared" si="35"/>
        <v>6.4000000000000001E-2</v>
      </c>
      <c r="BK17" s="61">
        <f t="shared" si="36"/>
        <v>5.7435897435897443E-2</v>
      </c>
      <c r="BL17" s="61">
        <f t="shared" si="37"/>
        <v>5.3333333333333337E-2</v>
      </c>
      <c r="BM17" s="61">
        <f t="shared" si="38"/>
        <v>4.9777777777777782E-2</v>
      </c>
      <c r="BN17" s="62">
        <f t="shared" si="39"/>
        <v>0</v>
      </c>
      <c r="BO17" s="62">
        <f t="shared" si="40"/>
        <v>3</v>
      </c>
      <c r="BP17" s="62">
        <f t="shared" si="41"/>
        <v>50</v>
      </c>
      <c r="BQ17" s="62">
        <f t="shared" si="42"/>
        <v>0</v>
      </c>
      <c r="BR17" s="62">
        <f t="shared" si="43"/>
        <v>3</v>
      </c>
      <c r="BS17" s="62">
        <f t="shared" si="44"/>
        <v>27</v>
      </c>
      <c r="BT17" s="62">
        <f t="shared" si="45"/>
        <v>0</v>
      </c>
      <c r="BU17" s="62">
        <f t="shared" si="46"/>
        <v>3</v>
      </c>
      <c r="BV17" s="62">
        <f t="shared" si="47"/>
        <v>12</v>
      </c>
      <c r="BW17" s="62">
        <f t="shared" si="48"/>
        <v>0</v>
      </c>
      <c r="BX17" s="62">
        <f t="shared" si="49"/>
        <v>2</v>
      </c>
      <c r="BY17" s="62">
        <f t="shared" si="50"/>
        <v>59</v>
      </c>
      <c r="BZ17" s="63">
        <f t="shared" si="51"/>
        <v>0.25782407407407409</v>
      </c>
      <c r="CA17" s="63">
        <f t="shared" si="52"/>
        <v>0.26337962962962969</v>
      </c>
      <c r="CB17" s="63">
        <f t="shared" si="53"/>
        <v>0.2638078703703704</v>
      </c>
      <c r="CC17" s="63">
        <f t="shared" si="54"/>
        <v>0.30964120370370368</v>
      </c>
      <c r="CD17" s="63">
        <f t="shared" si="55"/>
        <v>0.31016203703703704</v>
      </c>
      <c r="CE17" s="63">
        <f t="shared" si="56"/>
        <v>0.32057870370370373</v>
      </c>
      <c r="CF17" s="63">
        <f t="shared" si="57"/>
        <v>0.32112268518518516</v>
      </c>
      <c r="CG17" s="63">
        <f t="shared" si="58"/>
        <v>0.32042824074074072</v>
      </c>
      <c r="CH17" s="36"/>
      <c r="CI17" s="36"/>
      <c r="CJ17" s="36"/>
      <c r="CK17" s="36"/>
      <c r="CL17" s="60">
        <v>60</v>
      </c>
    </row>
    <row r="18" spans="1:90" ht="28.5" customHeight="1" x14ac:dyDescent="0.25">
      <c r="A18" s="37">
        <v>5</v>
      </c>
      <c r="C18" s="37" t="s">
        <v>25</v>
      </c>
      <c r="D18" s="37">
        <v>30</v>
      </c>
      <c r="E18" s="37"/>
      <c r="F18" s="83"/>
      <c r="G18" s="44">
        <v>5.86</v>
      </c>
      <c r="H18" s="44">
        <f t="shared" si="5"/>
        <v>5.86</v>
      </c>
      <c r="I18" s="83">
        <v>5.86</v>
      </c>
      <c r="J18" s="43">
        <f t="shared" si="0"/>
        <v>5.6882821387949729E-4</v>
      </c>
      <c r="K18" s="44">
        <f t="shared" si="1"/>
        <v>3.3333333333338544E-3</v>
      </c>
      <c r="L18" s="76" t="s">
        <v>932</v>
      </c>
      <c r="M18" s="122">
        <v>80</v>
      </c>
      <c r="N18" s="46">
        <f t="shared" si="6"/>
        <v>5.8566666666666665</v>
      </c>
      <c r="O18" s="46"/>
      <c r="P18" s="78">
        <v>5.85</v>
      </c>
      <c r="Q18" s="46"/>
      <c r="R18" s="78">
        <v>5.86</v>
      </c>
      <c r="T18" s="78">
        <v>5.86</v>
      </c>
      <c r="U18" s="47" t="str">
        <f t="shared" si="17"/>
        <v/>
      </c>
      <c r="V18" s="47" t="str">
        <f t="shared" si="18"/>
        <v/>
      </c>
      <c r="W18" s="47"/>
      <c r="X18" s="47"/>
      <c r="Y18" s="47"/>
      <c r="Z18" s="47"/>
      <c r="AA18" s="47"/>
      <c r="AB18" s="47"/>
      <c r="AC18" s="50"/>
      <c r="AD18" s="50"/>
      <c r="AE18" s="51">
        <f t="shared" si="7"/>
        <v>5</v>
      </c>
      <c r="AF18" s="51" t="str">
        <f t="shared" si="8"/>
        <v/>
      </c>
      <c r="AG18" s="51" t="str">
        <f t="shared" si="9"/>
        <v>o</v>
      </c>
      <c r="AH18" s="51">
        <f t="shared" si="10"/>
        <v>30</v>
      </c>
      <c r="AI18" s="52">
        <f t="shared" si="11"/>
        <v>5.86</v>
      </c>
      <c r="AJ18" s="51" t="s">
        <v>25</v>
      </c>
      <c r="AK18" s="53"/>
      <c r="AL18" s="52"/>
      <c r="AM18" s="53">
        <f t="shared" si="19"/>
        <v>30</v>
      </c>
      <c r="AN18" s="53">
        <f>IF(AJ18&lt;&gt;"",IF(AJ18="o",VLOOKUP(AM18,OpenSect!$A$1:$D$11,2),IF(AJ18="u",VLOOKUP(AM18,UpHill!$A$1:$D$35,2),IF(AJ18="d",VLOOKUP(AM18,DownHill!$A$1:$D$29,2),IF(AJ18="f",VLOOKUP(AM18,FlatUnd!$A$2:$D$30,2),IF(AJ18="t",VLOOKUP(AM18,TimeAdd!$A$1:$D$176,2),IF(AJ18="l",VLOOKUP(AM18,SLimit!$A$1:$D$8,2),AN17)))))),AN17)</f>
        <v>30</v>
      </c>
      <c r="AO18" s="53">
        <f>IF(AJ18&lt;&gt;"",IF(AJ18="o",VLOOKUP(AM18,OpenSect!$A$1:$D$11,3),IF(AJ18="u",VLOOKUP(AM18,UpHill!$A$1:$D$35,3),IF(AJ18="d",VLOOKUP(AM18,DownHill!$A$3:$D$29,3),IF(AJ18="f",VLOOKUP(AM18,FlatUnd!$A$2:$D$30,3),IF(AJ18="t",VLOOKUP(AM18,TimeAdd!$A$1:$D$18,3),IF(AJ18="l",VLOOKUP(AM18,SLimit!$A$1:$D$8,3),AO17)))))),AO17)</f>
        <v>30</v>
      </c>
      <c r="AP18" s="53">
        <f>IF(AJ18&lt;&gt;"",IF(AJ18="o",VLOOKUP(AM18,OpenSect!$A$1:$D$11,4),IF(AJ18="u",VLOOKUP(AM18,UpHill!$A$1:$D$35,4),IF(AJ18="d",VLOOKUP(AM18,DownHill!$A$1:$D$29,4),IF(AJ18="f",VLOOKUP(AM18,FlatUnd!$A$2:$D$30,4),IF(AJ18="t",VLOOKUP(AM18,TimeAdd!$A$1:$D$18,4),IF(AJ18="l",VLOOKUP(AM18,SLimit!$A$1:$D$8,4),AP17)))))),AP17)</f>
        <v>30</v>
      </c>
      <c r="AQ18" s="53">
        <f t="shared" si="20"/>
        <v>80</v>
      </c>
      <c r="AR18" s="54" t="str">
        <f t="shared" si="21"/>
        <v>Turn LEFT to R34 Utrecht, N11 Volksrust</v>
      </c>
      <c r="AS18" s="55"/>
      <c r="AT18" s="55"/>
      <c r="AU18" s="56">
        <f>IF(GroupStTimes!$A$8=0,MIN(CB18,CD18,CF18),MIN(BZ18,CB18,CD18,CF18))</f>
        <v>0.25851851851851854</v>
      </c>
      <c r="AV18" s="56">
        <f>IF(GroupStTimes!$A$8=0,MAX(CC18,CE18,CG18),MAX(CA18,CC18,CE18,CG18))</f>
        <v>0.32127314814814817</v>
      </c>
      <c r="AW18" s="57" t="str">
        <f t="shared" si="22"/>
        <v/>
      </c>
      <c r="AX18" s="58" t="str">
        <f t="shared" si="23"/>
        <v/>
      </c>
      <c r="AY18" s="58" t="str">
        <f t="shared" si="24"/>
        <v/>
      </c>
      <c r="AZ18" s="31">
        <f t="shared" si="25"/>
        <v>5.36</v>
      </c>
      <c r="BA18" s="59">
        <f t="shared" si="26"/>
        <v>0.25782407407407409</v>
      </c>
      <c r="BB18" s="59">
        <f t="shared" si="27"/>
        <v>0.26337962962962969</v>
      </c>
      <c r="BC18" s="59">
        <f t="shared" si="28"/>
        <v>0.2638078703703704</v>
      </c>
      <c r="BD18" s="59">
        <f t="shared" si="29"/>
        <v>0.30964120370370368</v>
      </c>
      <c r="BE18" s="59">
        <f t="shared" si="30"/>
        <v>0.31016203703703704</v>
      </c>
      <c r="BF18" s="59">
        <f t="shared" si="31"/>
        <v>0.32057870370370373</v>
      </c>
      <c r="BG18" s="59">
        <f t="shared" si="32"/>
        <v>0.32112268518518516</v>
      </c>
      <c r="BH18" s="59">
        <f t="shared" si="33"/>
        <v>0.32042824074074072</v>
      </c>
      <c r="BI18" s="31">
        <f t="shared" si="34"/>
        <v>0.5</v>
      </c>
      <c r="BJ18" s="61">
        <f t="shared" si="35"/>
        <v>1.6666666666666666E-2</v>
      </c>
      <c r="BK18" s="61">
        <f t="shared" si="36"/>
        <v>1.6666666666666666E-2</v>
      </c>
      <c r="BL18" s="61">
        <f t="shared" si="37"/>
        <v>1.6666666666666666E-2</v>
      </c>
      <c r="BM18" s="61">
        <f t="shared" si="38"/>
        <v>1.6666666666666666E-2</v>
      </c>
      <c r="BN18" s="62">
        <f t="shared" si="39"/>
        <v>0</v>
      </c>
      <c r="BO18" s="62">
        <f t="shared" si="40"/>
        <v>1</v>
      </c>
      <c r="BP18" s="62">
        <f t="shared" si="41"/>
        <v>0</v>
      </c>
      <c r="BQ18" s="62">
        <f t="shared" si="42"/>
        <v>0</v>
      </c>
      <c r="BR18" s="62">
        <f t="shared" si="43"/>
        <v>1</v>
      </c>
      <c r="BS18" s="62">
        <f t="shared" si="44"/>
        <v>0</v>
      </c>
      <c r="BT18" s="62">
        <f t="shared" si="45"/>
        <v>0</v>
      </c>
      <c r="BU18" s="62">
        <f t="shared" si="46"/>
        <v>1</v>
      </c>
      <c r="BV18" s="62">
        <f t="shared" si="47"/>
        <v>0</v>
      </c>
      <c r="BW18" s="62">
        <f t="shared" si="48"/>
        <v>0</v>
      </c>
      <c r="BX18" s="62">
        <f t="shared" si="49"/>
        <v>1</v>
      </c>
      <c r="BY18" s="62">
        <f t="shared" si="50"/>
        <v>0</v>
      </c>
      <c r="BZ18" s="63">
        <f t="shared" si="51"/>
        <v>0.25851851851851854</v>
      </c>
      <c r="CA18" s="63">
        <f t="shared" si="52"/>
        <v>0.26407407407407413</v>
      </c>
      <c r="CB18" s="63">
        <f t="shared" si="53"/>
        <v>0.26450231481481484</v>
      </c>
      <c r="CC18" s="63">
        <f t="shared" si="54"/>
        <v>0.31033564814814812</v>
      </c>
      <c r="CD18" s="63">
        <f t="shared" si="55"/>
        <v>0.31085648148148148</v>
      </c>
      <c r="CE18" s="63">
        <f t="shared" si="56"/>
        <v>0.32127314814814817</v>
      </c>
      <c r="CF18" s="63">
        <f t="shared" si="57"/>
        <v>0.32181712962962961</v>
      </c>
      <c r="CG18" s="63">
        <f t="shared" si="58"/>
        <v>0.32112268518518516</v>
      </c>
      <c r="CH18" s="36"/>
      <c r="CI18" s="36"/>
      <c r="CJ18" s="36"/>
      <c r="CK18" s="36"/>
      <c r="CL18" s="60">
        <v>60</v>
      </c>
    </row>
    <row r="19" spans="1:90" ht="40.5" x14ac:dyDescent="0.25">
      <c r="A19" s="37">
        <v>5</v>
      </c>
      <c r="B19" s="16" t="s">
        <v>159</v>
      </c>
      <c r="C19" s="37" t="s">
        <v>67</v>
      </c>
      <c r="D19" s="37">
        <v>48</v>
      </c>
      <c r="E19" s="37"/>
      <c r="F19" s="83"/>
      <c r="G19" s="44">
        <v>6.3650000000000002</v>
      </c>
      <c r="H19" s="44">
        <f t="shared" si="5"/>
        <v>6.36</v>
      </c>
      <c r="I19" s="83">
        <v>6.35</v>
      </c>
      <c r="J19" s="43">
        <f t="shared" si="0"/>
        <v>-1.5748031496064057E-3</v>
      </c>
      <c r="K19" s="44">
        <f t="shared" si="1"/>
        <v>-1.0000000000000675E-2</v>
      </c>
      <c r="L19" s="76" t="s">
        <v>1522</v>
      </c>
      <c r="M19" s="122">
        <v>80</v>
      </c>
      <c r="N19" s="46">
        <f t="shared" si="6"/>
        <v>6.36</v>
      </c>
      <c r="O19" s="46"/>
      <c r="P19" s="78">
        <v>6.3450000000000006</v>
      </c>
      <c r="Q19" s="46"/>
      <c r="R19" s="78">
        <v>6.3650000000000002</v>
      </c>
      <c r="T19" s="78">
        <v>6.37</v>
      </c>
      <c r="U19" s="47" t="str">
        <f t="shared" si="17"/>
        <v/>
      </c>
      <c r="V19" s="47" t="str">
        <f t="shared" si="18"/>
        <v/>
      </c>
      <c r="W19" s="47"/>
      <c r="X19" s="47"/>
      <c r="Y19" s="47"/>
      <c r="Z19" s="47"/>
      <c r="AA19" s="47"/>
      <c r="AB19" s="47"/>
      <c r="AC19" s="50"/>
      <c r="AD19" s="50"/>
      <c r="AE19" s="51">
        <f t="shared" si="7"/>
        <v>5</v>
      </c>
      <c r="AF19" s="51" t="str">
        <f t="shared" si="8"/>
        <v>FU</v>
      </c>
      <c r="AG19" s="51" t="str">
        <f t="shared" si="9"/>
        <v>d</v>
      </c>
      <c r="AH19" s="51">
        <f t="shared" si="10"/>
        <v>48</v>
      </c>
      <c r="AI19" s="52">
        <f t="shared" si="11"/>
        <v>6.36</v>
      </c>
      <c r="AJ19" s="51" t="s">
        <v>67</v>
      </c>
      <c r="AK19" s="53"/>
      <c r="AL19" s="52"/>
      <c r="AM19" s="53">
        <f t="shared" si="19"/>
        <v>48</v>
      </c>
      <c r="AN19" s="53">
        <f>IF(AJ19&lt;&gt;"",IF(AJ19="o",VLOOKUP(AM19,OpenSect!$A$1:$D$11,2),IF(AJ19="u",VLOOKUP(AM19,UpHill!$A$1:$D$35,2),IF(AJ19="d",VLOOKUP(AM19,DownHill!$A$1:$D$29,2),IF(AJ19="f",VLOOKUP(AM19,FlatUnd!$A$2:$D$30,2),IF(AJ19="t",VLOOKUP(AM19,TimeAdd!$A$1:$D$176,2),IF(AJ19="l",VLOOKUP(AM19,SLimit!$A$1:$D$8,2),AN18)))))),AN18)</f>
        <v>56</v>
      </c>
      <c r="AO19" s="53">
        <f>IF(AJ19&lt;&gt;"",IF(AJ19="o",VLOOKUP(AM19,OpenSect!$A$1:$D$11,3),IF(AJ19="u",VLOOKUP(AM19,UpHill!$A$1:$D$35,3),IF(AJ19="d",VLOOKUP(AM19,DownHill!$A$3:$D$29,3),IF(AJ19="f",VLOOKUP(AM19,FlatUnd!$A$2:$D$30,3),IF(AJ19="t",VLOOKUP(AM19,TimeAdd!$A$1:$D$18,3),IF(AJ19="l",VLOOKUP(AM19,SLimit!$A$1:$D$8,3),AO18)))))),AO18)</f>
        <v>64</v>
      </c>
      <c r="AP19" s="53">
        <f>IF(AJ19&lt;&gt;"",IF(AJ19="o",VLOOKUP(AM19,OpenSect!$A$1:$D$11,4),IF(AJ19="u",VLOOKUP(AM19,UpHill!$A$1:$D$35,4),IF(AJ19="d",VLOOKUP(AM19,DownHill!$A$1:$D$29,4),IF(AJ19="f",VLOOKUP(AM19,FlatUnd!$A$2:$D$30,4),IF(AJ19="t",VLOOKUP(AM19,TimeAdd!$A$1:$D$18,4),IF(AJ19="l",VLOOKUP(AM19,SLimit!$A$1:$D$8,4),AP18)))))),AP18)</f>
        <v>70</v>
      </c>
      <c r="AQ19" s="53">
        <f t="shared" si="20"/>
        <v>80</v>
      </c>
      <c r="AR19" s="54" t="str">
        <f t="shared" si="21"/>
        <v>Danger Plate at Start of Armco barrier.  START of REGULARITY.  SoR on road.</v>
      </c>
      <c r="AS19" s="55"/>
      <c r="AT19" s="55"/>
      <c r="AU19" s="56">
        <f>IF(GroupStTimes!$A$8=0,MIN(CB19,CD19,CF19),MIN(BZ19,CB19,CD19,CF19))</f>
        <v>0.25921296296296298</v>
      </c>
      <c r="AV19" s="56">
        <f>IF(GroupStTimes!$A$8=0,MAX(CC19,CE19,CG19),MAX(CA19,CC19,CE19,CG19))</f>
        <v>0.32196759259259261</v>
      </c>
      <c r="AW19" s="57" t="str">
        <f t="shared" si="22"/>
        <v/>
      </c>
      <c r="AX19" s="58" t="str">
        <f t="shared" si="23"/>
        <v/>
      </c>
      <c r="AY19" s="58" t="str">
        <f t="shared" si="24"/>
        <v/>
      </c>
      <c r="AZ19" s="31">
        <f t="shared" si="25"/>
        <v>5.36</v>
      </c>
      <c r="BA19" s="59">
        <f t="shared" si="26"/>
        <v>0.25782407407407409</v>
      </c>
      <c r="BB19" s="59">
        <f t="shared" si="27"/>
        <v>0.26337962962962969</v>
      </c>
      <c r="BC19" s="59">
        <f t="shared" si="28"/>
        <v>0.2638078703703704</v>
      </c>
      <c r="BD19" s="59">
        <f t="shared" si="29"/>
        <v>0.30964120370370368</v>
      </c>
      <c r="BE19" s="59">
        <f t="shared" si="30"/>
        <v>0.31016203703703704</v>
      </c>
      <c r="BF19" s="59">
        <f t="shared" si="31"/>
        <v>0.32057870370370373</v>
      </c>
      <c r="BG19" s="59">
        <f t="shared" si="32"/>
        <v>0.32112268518518516</v>
      </c>
      <c r="BH19" s="59">
        <f t="shared" si="33"/>
        <v>0.32042824074074072</v>
      </c>
      <c r="BI19" s="31">
        <f t="shared" si="34"/>
        <v>1</v>
      </c>
      <c r="BJ19" s="61">
        <f t="shared" si="35"/>
        <v>3.3333333333333333E-2</v>
      </c>
      <c r="BK19" s="61">
        <f t="shared" si="36"/>
        <v>3.3333333333333333E-2</v>
      </c>
      <c r="BL19" s="61">
        <f t="shared" si="37"/>
        <v>3.3333333333333333E-2</v>
      </c>
      <c r="BM19" s="61">
        <f t="shared" si="38"/>
        <v>3.3333333333333333E-2</v>
      </c>
      <c r="BN19" s="62">
        <f t="shared" si="39"/>
        <v>0</v>
      </c>
      <c r="BO19" s="62">
        <f t="shared" si="40"/>
        <v>2</v>
      </c>
      <c r="BP19" s="62">
        <f t="shared" si="41"/>
        <v>0</v>
      </c>
      <c r="BQ19" s="62">
        <f t="shared" si="42"/>
        <v>0</v>
      </c>
      <c r="BR19" s="62">
        <f t="shared" si="43"/>
        <v>2</v>
      </c>
      <c r="BS19" s="62">
        <f t="shared" si="44"/>
        <v>0</v>
      </c>
      <c r="BT19" s="62">
        <f t="shared" si="45"/>
        <v>0</v>
      </c>
      <c r="BU19" s="62">
        <f t="shared" si="46"/>
        <v>2</v>
      </c>
      <c r="BV19" s="62">
        <f t="shared" si="47"/>
        <v>0</v>
      </c>
      <c r="BW19" s="62">
        <f t="shared" si="48"/>
        <v>0</v>
      </c>
      <c r="BX19" s="62">
        <f t="shared" si="49"/>
        <v>2</v>
      </c>
      <c r="BY19" s="62">
        <f t="shared" si="50"/>
        <v>0</v>
      </c>
      <c r="BZ19" s="63">
        <f t="shared" si="51"/>
        <v>0.25921296296296298</v>
      </c>
      <c r="CA19" s="63">
        <f t="shared" si="52"/>
        <v>0.26476851851851857</v>
      </c>
      <c r="CB19" s="63">
        <f t="shared" si="53"/>
        <v>0.26519675925925928</v>
      </c>
      <c r="CC19" s="63">
        <f t="shared" si="54"/>
        <v>0.31103009259259257</v>
      </c>
      <c r="CD19" s="63">
        <f t="shared" si="55"/>
        <v>0.31155092592592593</v>
      </c>
      <c r="CE19" s="63">
        <f t="shared" si="56"/>
        <v>0.32196759259259261</v>
      </c>
      <c r="CF19" s="63">
        <f t="shared" si="57"/>
        <v>0.32251157407407405</v>
      </c>
      <c r="CG19" s="63">
        <f t="shared" si="58"/>
        <v>0.32181712962962961</v>
      </c>
      <c r="CH19" s="36"/>
      <c r="CI19" s="36"/>
      <c r="CJ19" s="36"/>
      <c r="CK19" s="36"/>
      <c r="CL19" s="60">
        <v>60</v>
      </c>
    </row>
    <row r="20" spans="1:90" ht="28.5" customHeight="1" x14ac:dyDescent="0.25">
      <c r="A20" s="37">
        <v>5</v>
      </c>
      <c r="B20" s="16" t="s">
        <v>136</v>
      </c>
      <c r="C20" s="37"/>
      <c r="D20" s="37"/>
      <c r="E20" s="37"/>
      <c r="F20" s="83"/>
      <c r="G20" s="44">
        <v>6.8049999999999997</v>
      </c>
      <c r="H20" s="44">
        <f t="shared" si="5"/>
        <v>6.8</v>
      </c>
      <c r="I20" s="83">
        <v>6.79</v>
      </c>
      <c r="J20" s="43">
        <f t="shared" si="0"/>
        <v>-2.2091310751104092E-3</v>
      </c>
      <c r="K20" s="44">
        <f t="shared" si="1"/>
        <v>-1.499999999999968E-2</v>
      </c>
      <c r="L20" s="76" t="s">
        <v>933</v>
      </c>
      <c r="M20" s="122">
        <v>100</v>
      </c>
      <c r="N20" s="46">
        <f t="shared" si="6"/>
        <v>6.8049999999999997</v>
      </c>
      <c r="O20" s="46"/>
      <c r="P20" s="78">
        <v>6.8</v>
      </c>
      <c r="Q20" s="46"/>
      <c r="R20" s="78">
        <v>6.8049999999999997</v>
      </c>
      <c r="T20" s="78">
        <v>6.81</v>
      </c>
      <c r="U20" s="47" t="str">
        <f t="shared" si="17"/>
        <v/>
      </c>
      <c r="V20" s="47" t="str">
        <f t="shared" si="18"/>
        <v/>
      </c>
      <c r="W20" s="47"/>
      <c r="X20" s="47"/>
      <c r="Y20" s="47"/>
      <c r="Z20" s="47"/>
      <c r="AA20" s="47"/>
      <c r="AB20" s="47"/>
      <c r="AC20" s="50"/>
      <c r="AD20" s="50"/>
      <c r="AE20" s="51">
        <f t="shared" si="7"/>
        <v>5</v>
      </c>
      <c r="AF20" s="51" t="str">
        <f t="shared" si="8"/>
        <v>U</v>
      </c>
      <c r="AG20" s="51" t="str">
        <f t="shared" si="9"/>
        <v/>
      </c>
      <c r="AH20" s="51" t="str">
        <f t="shared" si="10"/>
        <v/>
      </c>
      <c r="AI20" s="52">
        <f t="shared" si="11"/>
        <v>6.8</v>
      </c>
      <c r="AJ20" s="51"/>
      <c r="AK20" s="53"/>
      <c r="AL20" s="52"/>
      <c r="AM20" s="53">
        <f t="shared" si="19"/>
        <v>48</v>
      </c>
      <c r="AN20" s="53">
        <f>IF(AJ20&lt;&gt;"",IF(AJ20="o",VLOOKUP(AM20,OpenSect!$A$1:$D$11,2),IF(AJ20="u",VLOOKUP(AM20,UpHill!$A$1:$D$35,2),IF(AJ20="d",VLOOKUP(AM20,DownHill!$A$1:$D$29,2),IF(AJ20="f",VLOOKUP(AM20,FlatUnd!$A$2:$D$30,2),IF(AJ20="t",VLOOKUP(AM20,TimeAdd!$A$1:$D$176,2),IF(AJ20="l",VLOOKUP(AM20,SLimit!$A$1:$D$8,2),AN19)))))),AN19)</f>
        <v>56</v>
      </c>
      <c r="AO20" s="53">
        <f>IF(AJ20&lt;&gt;"",IF(AJ20="o",VLOOKUP(AM20,OpenSect!$A$1:$D$11,3),IF(AJ20="u",VLOOKUP(AM20,UpHill!$A$1:$D$35,3),IF(AJ20="d",VLOOKUP(AM20,DownHill!$A$3:$D$29,3),IF(AJ20="f",VLOOKUP(AM20,FlatUnd!$A$2:$D$30,3),IF(AJ20="t",VLOOKUP(AM20,TimeAdd!$A$1:$D$18,3),IF(AJ20="l",VLOOKUP(AM20,SLimit!$A$1:$D$8,3),AO19)))))),AO19)</f>
        <v>64</v>
      </c>
      <c r="AP20" s="53">
        <f>IF(AJ20&lt;&gt;"",IF(AJ20="o",VLOOKUP(AM20,OpenSect!$A$1:$D$11,4),IF(AJ20="u",VLOOKUP(AM20,UpHill!$A$1:$D$35,4),IF(AJ20="d",VLOOKUP(AM20,DownHill!$A$1:$D$29,4),IF(AJ20="f",VLOOKUP(AM20,FlatUnd!$A$2:$D$30,4),IF(AJ20="t",VLOOKUP(AM20,TimeAdd!$A$1:$D$18,4),IF(AJ20="l",VLOOKUP(AM20,SLimit!$A$1:$D$8,4),AP19)))))),AP19)</f>
        <v>70</v>
      </c>
      <c r="AQ20" s="53">
        <f t="shared" si="20"/>
        <v>100</v>
      </c>
      <c r="AR20" s="54" t="str">
        <f t="shared" si="21"/>
        <v>100 Speed limit.</v>
      </c>
      <c r="AS20" s="55"/>
      <c r="AT20" s="55"/>
      <c r="AU20" s="56">
        <f>IF(GroupStTimes!$A$8=0,MIN(CB20,CD20,CF20),MIN(BZ20,CB20,CD20,CF20))</f>
        <v>0.25959490740740743</v>
      </c>
      <c r="AV20" s="56">
        <f>IF(GroupStTimes!$A$8=0,MAX(CC20,CE20,CG20),MAX(CA20,CC20,CE20,CG20))</f>
        <v>0.32225694444444447</v>
      </c>
      <c r="AW20" s="57" t="str">
        <f t="shared" si="22"/>
        <v/>
      </c>
      <c r="AX20" s="58" t="str">
        <f t="shared" si="23"/>
        <v/>
      </c>
      <c r="AY20" s="58" t="str">
        <f t="shared" si="24"/>
        <v/>
      </c>
      <c r="AZ20" s="31">
        <f t="shared" si="25"/>
        <v>6.36</v>
      </c>
      <c r="BA20" s="59">
        <f t="shared" si="26"/>
        <v>0.25921296296296298</v>
      </c>
      <c r="BB20" s="59">
        <f t="shared" si="27"/>
        <v>0.26476851851851857</v>
      </c>
      <c r="BC20" s="59">
        <f t="shared" si="28"/>
        <v>0.26519675925925928</v>
      </c>
      <c r="BD20" s="59">
        <f t="shared" si="29"/>
        <v>0.31103009259259257</v>
      </c>
      <c r="BE20" s="59">
        <f t="shared" si="30"/>
        <v>0.31155092592592593</v>
      </c>
      <c r="BF20" s="59">
        <f t="shared" si="31"/>
        <v>0.32196759259259261</v>
      </c>
      <c r="BG20" s="59">
        <f t="shared" si="32"/>
        <v>0.32251157407407405</v>
      </c>
      <c r="BH20" s="59">
        <f t="shared" si="33"/>
        <v>0.32181712962962961</v>
      </c>
      <c r="BI20" s="31">
        <f t="shared" si="34"/>
        <v>0.4399999999999995</v>
      </c>
      <c r="BJ20" s="61">
        <f t="shared" si="35"/>
        <v>9.1666666666666563E-3</v>
      </c>
      <c r="BK20" s="61">
        <f t="shared" si="36"/>
        <v>7.857142857142849E-3</v>
      </c>
      <c r="BL20" s="61">
        <f t="shared" si="37"/>
        <v>6.8749999999999922E-3</v>
      </c>
      <c r="BM20" s="61">
        <f t="shared" si="38"/>
        <v>6.285714285714279E-3</v>
      </c>
      <c r="BN20" s="62">
        <f t="shared" si="39"/>
        <v>0</v>
      </c>
      <c r="BO20" s="62">
        <f t="shared" si="40"/>
        <v>0</v>
      </c>
      <c r="BP20" s="62">
        <f t="shared" si="41"/>
        <v>33</v>
      </c>
      <c r="BQ20" s="62">
        <f t="shared" si="42"/>
        <v>0</v>
      </c>
      <c r="BR20" s="62">
        <f t="shared" si="43"/>
        <v>0</v>
      </c>
      <c r="BS20" s="62">
        <f t="shared" si="44"/>
        <v>28</v>
      </c>
      <c r="BT20" s="62">
        <f t="shared" si="45"/>
        <v>0</v>
      </c>
      <c r="BU20" s="62">
        <f t="shared" si="46"/>
        <v>0</v>
      </c>
      <c r="BV20" s="62">
        <f t="shared" si="47"/>
        <v>25</v>
      </c>
      <c r="BW20" s="62">
        <f t="shared" si="48"/>
        <v>0</v>
      </c>
      <c r="BX20" s="62">
        <f t="shared" si="49"/>
        <v>0</v>
      </c>
      <c r="BY20" s="62">
        <f t="shared" si="50"/>
        <v>23</v>
      </c>
      <c r="BZ20" s="63">
        <f t="shared" si="51"/>
        <v>0.25959490740740743</v>
      </c>
      <c r="CA20" s="63">
        <f t="shared" si="52"/>
        <v>0.26515046296296302</v>
      </c>
      <c r="CB20" s="63">
        <f t="shared" si="53"/>
        <v>0.26552083333333337</v>
      </c>
      <c r="CC20" s="63">
        <f t="shared" si="54"/>
        <v>0.31135416666666665</v>
      </c>
      <c r="CD20" s="63">
        <f t="shared" si="55"/>
        <v>0.31184027777777779</v>
      </c>
      <c r="CE20" s="63">
        <f t="shared" si="56"/>
        <v>0.32225694444444447</v>
      </c>
      <c r="CF20" s="63">
        <f t="shared" si="57"/>
        <v>0.32277777777777777</v>
      </c>
      <c r="CG20" s="63">
        <f t="shared" si="58"/>
        <v>0.32208333333333333</v>
      </c>
      <c r="CH20" s="36"/>
      <c r="CI20" s="36"/>
      <c r="CJ20" s="36"/>
      <c r="CK20" s="36"/>
      <c r="CL20" s="60">
        <v>60</v>
      </c>
    </row>
    <row r="21" spans="1:90" ht="28.5" customHeight="1" x14ac:dyDescent="0.25">
      <c r="A21" s="37">
        <v>5</v>
      </c>
      <c r="B21" s="16" t="s">
        <v>136</v>
      </c>
      <c r="C21" s="37"/>
      <c r="D21" s="37"/>
      <c r="E21" s="37"/>
      <c r="F21" s="83"/>
      <c r="G21" s="44">
        <v>6.8440000000000003</v>
      </c>
      <c r="H21" s="44">
        <f t="shared" si="5"/>
        <v>6.84</v>
      </c>
      <c r="I21" s="83">
        <v>6.82</v>
      </c>
      <c r="J21" s="43">
        <f t="shared" si="0"/>
        <v>-3.1280547409580127E-3</v>
      </c>
      <c r="K21" s="44">
        <f t="shared" si="1"/>
        <v>-2.1333333333333648E-2</v>
      </c>
      <c r="L21" s="76" t="s">
        <v>934</v>
      </c>
      <c r="M21" s="122">
        <v>100</v>
      </c>
      <c r="N21" s="46">
        <f t="shared" si="6"/>
        <v>6.8413333333333339</v>
      </c>
      <c r="O21" s="46"/>
      <c r="P21" s="78">
        <v>6.83</v>
      </c>
      <c r="Q21" s="46"/>
      <c r="R21" s="78">
        <v>6.8440000000000003</v>
      </c>
      <c r="T21" s="78">
        <v>6.85</v>
      </c>
      <c r="U21" s="47" t="str">
        <f t="shared" si="17"/>
        <v/>
      </c>
      <c r="V21" s="47" t="str">
        <f t="shared" si="18"/>
        <v/>
      </c>
      <c r="W21" s="47"/>
      <c r="X21" s="47"/>
      <c r="Y21" s="47"/>
      <c r="Z21" s="47"/>
      <c r="AA21" s="47"/>
      <c r="AB21" s="47"/>
      <c r="AC21" s="50"/>
      <c r="AD21" s="50"/>
      <c r="AE21" s="51">
        <f t="shared" si="7"/>
        <v>5</v>
      </c>
      <c r="AF21" s="51" t="str">
        <f t="shared" si="8"/>
        <v>U</v>
      </c>
      <c r="AG21" s="51" t="str">
        <f t="shared" si="9"/>
        <v/>
      </c>
      <c r="AH21" s="51" t="str">
        <f t="shared" si="10"/>
        <v/>
      </c>
      <c r="AI21" s="52">
        <f t="shared" si="11"/>
        <v>6.84</v>
      </c>
      <c r="AJ21" s="51"/>
      <c r="AK21" s="53"/>
      <c r="AL21" s="52"/>
      <c r="AM21" s="53">
        <f t="shared" si="19"/>
        <v>48</v>
      </c>
      <c r="AN21" s="53">
        <f>IF(AJ21&lt;&gt;"",IF(AJ21="o",VLOOKUP(AM21,OpenSect!$A$1:$D$11,2),IF(AJ21="u",VLOOKUP(AM21,UpHill!$A$1:$D$35,2),IF(AJ21="d",VLOOKUP(AM21,DownHill!$A$1:$D$29,2),IF(AJ21="f",VLOOKUP(AM21,FlatUnd!$A$2:$D$30,2),IF(AJ21="t",VLOOKUP(AM21,TimeAdd!$A$1:$D$176,2),IF(AJ21="l",VLOOKUP(AM21,SLimit!$A$1:$D$8,2),AN20)))))),AN20)</f>
        <v>56</v>
      </c>
      <c r="AO21" s="53">
        <f>IF(AJ21&lt;&gt;"",IF(AJ21="o",VLOOKUP(AM21,OpenSect!$A$1:$D$11,3),IF(AJ21="u",VLOOKUP(AM21,UpHill!$A$1:$D$35,3),IF(AJ21="d",VLOOKUP(AM21,DownHill!$A$3:$D$29,3),IF(AJ21="f",VLOOKUP(AM21,FlatUnd!$A$2:$D$30,3),IF(AJ21="t",VLOOKUP(AM21,TimeAdd!$A$1:$D$18,3),IF(AJ21="l",VLOOKUP(AM21,SLimit!$A$1:$D$8,3),AO20)))))),AO20)</f>
        <v>64</v>
      </c>
      <c r="AP21" s="53">
        <f>IF(AJ21&lt;&gt;"",IF(AJ21="o",VLOOKUP(AM21,OpenSect!$A$1:$D$11,4),IF(AJ21="u",VLOOKUP(AM21,UpHill!$A$1:$D$35,4),IF(AJ21="d",VLOOKUP(AM21,DownHill!$A$1:$D$29,4),IF(AJ21="f",VLOOKUP(AM21,FlatUnd!$A$2:$D$30,4),IF(AJ21="t",VLOOKUP(AM21,TimeAdd!$A$1:$D$18,4),IF(AJ21="l",VLOOKUP(AM21,SLimit!$A$1:$D$8,4),AP20)))))),AP20)</f>
        <v>70</v>
      </c>
      <c r="AQ21" s="53">
        <f t="shared" si="20"/>
        <v>100</v>
      </c>
      <c r="AR21" s="54" t="str">
        <f t="shared" si="21"/>
        <v>N11-4 4,6N km plate.</v>
      </c>
      <c r="AS21" s="55"/>
      <c r="AT21" s="55"/>
      <c r="AU21" s="56">
        <f>IF(GroupStTimes!$A$8=0,MIN(CB21,CD21,CF21),MIN(BZ21,CB21,CD21,CF21))</f>
        <v>0.25962962962962965</v>
      </c>
      <c r="AV21" s="56">
        <f>IF(GroupStTimes!$A$8=0,MAX(CC21,CE21,CG21),MAX(CA21,CC21,CE21,CG21))</f>
        <v>0.3222800925925926</v>
      </c>
      <c r="AW21" s="57" t="str">
        <f t="shared" si="22"/>
        <v/>
      </c>
      <c r="AX21" s="58" t="str">
        <f t="shared" si="23"/>
        <v/>
      </c>
      <c r="AY21" s="58" t="str">
        <f t="shared" si="24"/>
        <v/>
      </c>
      <c r="AZ21" s="31">
        <f t="shared" si="25"/>
        <v>6.36</v>
      </c>
      <c r="BA21" s="59">
        <f t="shared" si="26"/>
        <v>0.25921296296296298</v>
      </c>
      <c r="BB21" s="59">
        <f t="shared" si="27"/>
        <v>0.26476851851851857</v>
      </c>
      <c r="BC21" s="59">
        <f t="shared" si="28"/>
        <v>0.26519675925925928</v>
      </c>
      <c r="BD21" s="59">
        <f t="shared" si="29"/>
        <v>0.31103009259259257</v>
      </c>
      <c r="BE21" s="59">
        <f t="shared" si="30"/>
        <v>0.31155092592592593</v>
      </c>
      <c r="BF21" s="59">
        <f t="shared" si="31"/>
        <v>0.32196759259259261</v>
      </c>
      <c r="BG21" s="59">
        <f t="shared" si="32"/>
        <v>0.32251157407407405</v>
      </c>
      <c r="BH21" s="59">
        <f t="shared" si="33"/>
        <v>0.32181712962962961</v>
      </c>
      <c r="BI21" s="31">
        <f t="shared" si="34"/>
        <v>0.47999999999999954</v>
      </c>
      <c r="BJ21" s="61">
        <f t="shared" si="35"/>
        <v>9.9999999999999898E-3</v>
      </c>
      <c r="BK21" s="61">
        <f t="shared" si="36"/>
        <v>8.5714285714285632E-3</v>
      </c>
      <c r="BL21" s="61">
        <f t="shared" si="37"/>
        <v>7.4999999999999928E-3</v>
      </c>
      <c r="BM21" s="61">
        <f t="shared" si="38"/>
        <v>6.8571428571428507E-3</v>
      </c>
      <c r="BN21" s="62">
        <f t="shared" si="39"/>
        <v>0</v>
      </c>
      <c r="BO21" s="62">
        <f t="shared" si="40"/>
        <v>0</v>
      </c>
      <c r="BP21" s="62">
        <f t="shared" si="41"/>
        <v>36</v>
      </c>
      <c r="BQ21" s="62">
        <f t="shared" si="42"/>
        <v>0</v>
      </c>
      <c r="BR21" s="62">
        <f t="shared" si="43"/>
        <v>0</v>
      </c>
      <c r="BS21" s="62">
        <f t="shared" si="44"/>
        <v>31</v>
      </c>
      <c r="BT21" s="62">
        <f t="shared" si="45"/>
        <v>0</v>
      </c>
      <c r="BU21" s="62">
        <f t="shared" si="46"/>
        <v>0</v>
      </c>
      <c r="BV21" s="62">
        <f t="shared" si="47"/>
        <v>27</v>
      </c>
      <c r="BW21" s="62">
        <f t="shared" si="48"/>
        <v>0</v>
      </c>
      <c r="BX21" s="62">
        <f t="shared" si="49"/>
        <v>0</v>
      </c>
      <c r="BY21" s="62">
        <f t="shared" si="50"/>
        <v>25</v>
      </c>
      <c r="BZ21" s="63">
        <f t="shared" si="51"/>
        <v>0.25962962962962965</v>
      </c>
      <c r="CA21" s="63">
        <f t="shared" si="52"/>
        <v>0.26518518518518525</v>
      </c>
      <c r="CB21" s="63">
        <f t="shared" si="53"/>
        <v>0.2655555555555556</v>
      </c>
      <c r="CC21" s="63">
        <f t="shared" si="54"/>
        <v>0.31138888888888888</v>
      </c>
      <c r="CD21" s="63">
        <f t="shared" si="55"/>
        <v>0.31186342592592592</v>
      </c>
      <c r="CE21" s="63">
        <f t="shared" si="56"/>
        <v>0.3222800925925926</v>
      </c>
      <c r="CF21" s="63">
        <f t="shared" si="57"/>
        <v>0.32280092592592591</v>
      </c>
      <c r="CG21" s="63">
        <f t="shared" si="58"/>
        <v>0.32210648148148147</v>
      </c>
      <c r="CH21" s="36"/>
      <c r="CI21" s="36"/>
      <c r="CJ21" s="36"/>
      <c r="CK21" s="36"/>
      <c r="CL21" s="60">
        <v>60</v>
      </c>
    </row>
    <row r="22" spans="1:90" ht="28.5" customHeight="1" x14ac:dyDescent="0.25">
      <c r="A22" s="37">
        <v>5</v>
      </c>
      <c r="B22" s="16" t="s">
        <v>935</v>
      </c>
      <c r="C22" s="37"/>
      <c r="D22" s="37"/>
      <c r="E22" s="37"/>
      <c r="F22" s="83"/>
      <c r="G22" s="44">
        <v>7.7149999999999999</v>
      </c>
      <c r="H22" s="44">
        <f t="shared" si="5"/>
        <v>7.71</v>
      </c>
      <c r="I22" s="83">
        <v>7.7</v>
      </c>
      <c r="J22" s="43">
        <f t="shared" si="0"/>
        <v>-1.9480519480519064E-3</v>
      </c>
      <c r="K22" s="44">
        <f t="shared" si="1"/>
        <v>-1.499999999999968E-2</v>
      </c>
      <c r="L22" s="76" t="s">
        <v>936</v>
      </c>
      <c r="M22" s="122">
        <v>100</v>
      </c>
      <c r="N22" s="46">
        <f t="shared" si="6"/>
        <v>7.7149999999999999</v>
      </c>
      <c r="O22" s="46"/>
      <c r="P22" s="78">
        <v>7.71</v>
      </c>
      <c r="Q22" s="46"/>
      <c r="R22" s="78">
        <v>7.7149999999999999</v>
      </c>
      <c r="T22" s="78">
        <v>7.72</v>
      </c>
      <c r="U22" s="47" t="str">
        <f t="shared" si="17"/>
        <v/>
      </c>
      <c r="V22" s="47" t="str">
        <f t="shared" si="18"/>
        <v/>
      </c>
      <c r="W22" s="47"/>
      <c r="X22" s="47"/>
      <c r="Y22" s="47"/>
      <c r="Z22" s="47"/>
      <c r="AA22" s="47"/>
      <c r="AB22" s="47"/>
      <c r="AC22" s="50"/>
      <c r="AD22" s="50"/>
      <c r="AE22" s="51">
        <f t="shared" si="7"/>
        <v>5</v>
      </c>
      <c r="AF22" s="51" t="str">
        <f t="shared" si="8"/>
        <v>FD</v>
      </c>
      <c r="AG22" s="51" t="str">
        <f t="shared" si="9"/>
        <v/>
      </c>
      <c r="AH22" s="51" t="str">
        <f t="shared" si="10"/>
        <v/>
      </c>
      <c r="AI22" s="52">
        <f t="shared" si="11"/>
        <v>7.71</v>
      </c>
      <c r="AJ22" s="51"/>
      <c r="AK22" s="53"/>
      <c r="AL22" s="52"/>
      <c r="AM22" s="53">
        <f t="shared" si="19"/>
        <v>48</v>
      </c>
      <c r="AN22" s="53">
        <f>IF(AJ22&lt;&gt;"",IF(AJ22="o",VLOOKUP(AM22,OpenSect!$A$1:$D$11,2),IF(AJ22="u",VLOOKUP(AM22,UpHill!$A$1:$D$35,2),IF(AJ22="d",VLOOKUP(AM22,DownHill!$A$1:$D$29,2),IF(AJ22="f",VLOOKUP(AM22,FlatUnd!$A$2:$D$30,2),IF(AJ22="t",VLOOKUP(AM22,TimeAdd!$A$1:$D$176,2),IF(AJ22="l",VLOOKUP(AM22,SLimit!$A$1:$D$8,2),AN21)))))),AN21)</f>
        <v>56</v>
      </c>
      <c r="AO22" s="53">
        <f>IF(AJ22&lt;&gt;"",IF(AJ22="o",VLOOKUP(AM22,OpenSect!$A$1:$D$11,3),IF(AJ22="u",VLOOKUP(AM22,UpHill!$A$1:$D$35,3),IF(AJ22="d",VLOOKUP(AM22,DownHill!$A$3:$D$29,3),IF(AJ22="f",VLOOKUP(AM22,FlatUnd!$A$2:$D$30,3),IF(AJ22="t",VLOOKUP(AM22,TimeAdd!$A$1:$D$18,3),IF(AJ22="l",VLOOKUP(AM22,SLimit!$A$1:$D$8,3),AO21)))))),AO21)</f>
        <v>64</v>
      </c>
      <c r="AP22" s="53">
        <f>IF(AJ22&lt;&gt;"",IF(AJ22="o",VLOOKUP(AM22,OpenSect!$A$1:$D$11,4),IF(AJ22="u",VLOOKUP(AM22,UpHill!$A$1:$D$35,4),IF(AJ22="d",VLOOKUP(AM22,DownHill!$A$1:$D$29,4),IF(AJ22="f",VLOOKUP(AM22,FlatUnd!$A$2:$D$30,4),IF(AJ22="t",VLOOKUP(AM22,TimeAdd!$A$1:$D$18,4),IF(AJ22="l",VLOOKUP(AM22,SLimit!$A$1:$D$8,4),AP21)))))),AP21)</f>
        <v>70</v>
      </c>
      <c r="AQ22" s="53">
        <f t="shared" si="20"/>
        <v>100</v>
      </c>
      <c r="AR22" s="54" t="str">
        <f t="shared" si="21"/>
        <v>Warning -  Lane ends.  150m</v>
      </c>
      <c r="AS22" s="55"/>
      <c r="AT22" s="55"/>
      <c r="AU22" s="56">
        <f>IF(GroupStTimes!$A$8=0,MIN(CB22,CD22,CF22),MIN(BZ22,CB22,CD22,CF22))</f>
        <v>0.26038194444444446</v>
      </c>
      <c r="AV22" s="56">
        <f>IF(GroupStTimes!$A$8=0,MAX(CC22,CE22,CG22),MAX(CA22,CC22,CE22,CG22))</f>
        <v>0.32284722222222223</v>
      </c>
      <c r="AW22" s="57" t="str">
        <f t="shared" si="22"/>
        <v/>
      </c>
      <c r="AX22" s="58" t="str">
        <f t="shared" si="23"/>
        <v/>
      </c>
      <c r="AY22" s="58" t="str">
        <f t="shared" si="24"/>
        <v/>
      </c>
      <c r="AZ22" s="31">
        <f t="shared" si="25"/>
        <v>6.36</v>
      </c>
      <c r="BA22" s="59">
        <f t="shared" si="26"/>
        <v>0.25921296296296298</v>
      </c>
      <c r="BB22" s="59">
        <f t="shared" si="27"/>
        <v>0.26476851851851857</v>
      </c>
      <c r="BC22" s="59">
        <f t="shared" si="28"/>
        <v>0.26519675925925928</v>
      </c>
      <c r="BD22" s="59">
        <f t="shared" si="29"/>
        <v>0.31103009259259257</v>
      </c>
      <c r="BE22" s="59">
        <f t="shared" si="30"/>
        <v>0.31155092592592593</v>
      </c>
      <c r="BF22" s="59">
        <f t="shared" si="31"/>
        <v>0.32196759259259261</v>
      </c>
      <c r="BG22" s="59">
        <f t="shared" si="32"/>
        <v>0.32251157407407405</v>
      </c>
      <c r="BH22" s="59">
        <f t="shared" si="33"/>
        <v>0.32181712962962961</v>
      </c>
      <c r="BI22" s="31">
        <f t="shared" si="34"/>
        <v>1.3499999999999996</v>
      </c>
      <c r="BJ22" s="61">
        <f t="shared" si="35"/>
        <v>2.8124999999999994E-2</v>
      </c>
      <c r="BK22" s="61">
        <f t="shared" si="36"/>
        <v>2.4107142857142851E-2</v>
      </c>
      <c r="BL22" s="61">
        <f t="shared" si="37"/>
        <v>2.1093749999999994E-2</v>
      </c>
      <c r="BM22" s="61">
        <f t="shared" si="38"/>
        <v>1.9285714285714281E-2</v>
      </c>
      <c r="BN22" s="62">
        <f t="shared" si="39"/>
        <v>0</v>
      </c>
      <c r="BO22" s="62">
        <f t="shared" si="40"/>
        <v>1</v>
      </c>
      <c r="BP22" s="62">
        <f t="shared" si="41"/>
        <v>41</v>
      </c>
      <c r="BQ22" s="62">
        <f t="shared" si="42"/>
        <v>0</v>
      </c>
      <c r="BR22" s="62">
        <f t="shared" si="43"/>
        <v>1</v>
      </c>
      <c r="BS22" s="62">
        <f t="shared" si="44"/>
        <v>27</v>
      </c>
      <c r="BT22" s="62">
        <f t="shared" si="45"/>
        <v>0</v>
      </c>
      <c r="BU22" s="62">
        <f t="shared" si="46"/>
        <v>1</v>
      </c>
      <c r="BV22" s="62">
        <f t="shared" si="47"/>
        <v>16</v>
      </c>
      <c r="BW22" s="62">
        <f t="shared" si="48"/>
        <v>0</v>
      </c>
      <c r="BX22" s="62">
        <f t="shared" si="49"/>
        <v>1</v>
      </c>
      <c r="BY22" s="62">
        <f t="shared" si="50"/>
        <v>9</v>
      </c>
      <c r="BZ22" s="63">
        <f t="shared" si="51"/>
        <v>0.26038194444444446</v>
      </c>
      <c r="CA22" s="63">
        <f t="shared" si="52"/>
        <v>0.26593750000000005</v>
      </c>
      <c r="CB22" s="63">
        <f t="shared" si="53"/>
        <v>0.26620370370370372</v>
      </c>
      <c r="CC22" s="63">
        <f t="shared" si="54"/>
        <v>0.312037037037037</v>
      </c>
      <c r="CD22" s="63">
        <f t="shared" si="55"/>
        <v>0.31243055555555554</v>
      </c>
      <c r="CE22" s="63">
        <f t="shared" si="56"/>
        <v>0.32284722222222223</v>
      </c>
      <c r="CF22" s="63">
        <f t="shared" si="57"/>
        <v>0.32331018518518517</v>
      </c>
      <c r="CG22" s="63">
        <f t="shared" si="58"/>
        <v>0.32261574074074073</v>
      </c>
      <c r="CH22" s="36"/>
      <c r="CI22" s="36"/>
      <c r="CJ22" s="36"/>
      <c r="CK22" s="36"/>
      <c r="CL22" s="60">
        <v>60</v>
      </c>
    </row>
    <row r="23" spans="1:90" ht="28.5" customHeight="1" x14ac:dyDescent="0.25">
      <c r="A23" s="37">
        <v>5</v>
      </c>
      <c r="B23" s="16" t="s">
        <v>71</v>
      </c>
      <c r="C23" s="37"/>
      <c r="D23" s="37"/>
      <c r="E23" s="37"/>
      <c r="F23" s="83"/>
      <c r="G23" s="44">
        <v>8.120000000000001</v>
      </c>
      <c r="H23" s="44">
        <f t="shared" si="5"/>
        <v>8.1199999999999992</v>
      </c>
      <c r="I23" s="83">
        <v>8.1</v>
      </c>
      <c r="J23" s="43">
        <f t="shared" si="0"/>
        <v>-2.4691358024690833E-3</v>
      </c>
      <c r="K23" s="44">
        <f t="shared" si="1"/>
        <v>-1.9999999999999574E-2</v>
      </c>
      <c r="L23" s="76" t="s">
        <v>363</v>
      </c>
      <c r="M23" s="122">
        <v>100</v>
      </c>
      <c r="N23" s="46">
        <f t="shared" si="6"/>
        <v>8.1199999999999992</v>
      </c>
      <c r="O23" s="46"/>
      <c r="P23" s="78">
        <v>8.11</v>
      </c>
      <c r="Q23" s="46"/>
      <c r="R23" s="78">
        <v>8.120000000000001</v>
      </c>
      <c r="T23" s="78">
        <v>8.1300000000000008</v>
      </c>
      <c r="U23" s="47" t="str">
        <f t="shared" si="17"/>
        <v/>
      </c>
      <c r="V23" s="47" t="str">
        <f t="shared" si="18"/>
        <v/>
      </c>
      <c r="W23" s="47"/>
      <c r="X23" s="47"/>
      <c r="Y23" s="47"/>
      <c r="Z23" s="47"/>
      <c r="AA23" s="47"/>
      <c r="AB23" s="47"/>
      <c r="AC23" s="50"/>
      <c r="AD23" s="50"/>
      <c r="AE23" s="51">
        <f t="shared" si="7"/>
        <v>5</v>
      </c>
      <c r="AF23" s="51" t="str">
        <f t="shared" si="8"/>
        <v>D</v>
      </c>
      <c r="AG23" s="51" t="str">
        <f t="shared" si="9"/>
        <v/>
      </c>
      <c r="AH23" s="51" t="str">
        <f t="shared" si="10"/>
        <v/>
      </c>
      <c r="AI23" s="52">
        <f t="shared" si="11"/>
        <v>8.1199999999999992</v>
      </c>
      <c r="AJ23" s="51"/>
      <c r="AK23" s="53"/>
      <c r="AL23" s="52"/>
      <c r="AM23" s="53">
        <f t="shared" si="19"/>
        <v>48</v>
      </c>
      <c r="AN23" s="53">
        <f>IF(AJ23&lt;&gt;"",IF(AJ23="o",VLOOKUP(AM23,OpenSect!$A$1:$D$11,2),IF(AJ23="u",VLOOKUP(AM23,UpHill!$A$1:$D$35,2),IF(AJ23="d",VLOOKUP(AM23,DownHill!$A$1:$D$29,2),IF(AJ23="f",VLOOKUP(AM23,FlatUnd!$A$2:$D$30,2),IF(AJ23="t",VLOOKUP(AM23,TimeAdd!$A$1:$D$176,2),IF(AJ23="l",VLOOKUP(AM23,SLimit!$A$1:$D$8,2),AN22)))))),AN22)</f>
        <v>56</v>
      </c>
      <c r="AO23" s="53">
        <f>IF(AJ23&lt;&gt;"",IF(AJ23="o",VLOOKUP(AM23,OpenSect!$A$1:$D$11,3),IF(AJ23="u",VLOOKUP(AM23,UpHill!$A$1:$D$35,3),IF(AJ23="d",VLOOKUP(AM23,DownHill!$A$3:$D$29,3),IF(AJ23="f",VLOOKUP(AM23,FlatUnd!$A$2:$D$30,3),IF(AJ23="t",VLOOKUP(AM23,TimeAdd!$A$1:$D$18,3),IF(AJ23="l",VLOOKUP(AM23,SLimit!$A$1:$D$8,3),AO22)))))),AO22)</f>
        <v>64</v>
      </c>
      <c r="AP23" s="53">
        <f>IF(AJ23&lt;&gt;"",IF(AJ23="o",VLOOKUP(AM23,OpenSect!$A$1:$D$11,4),IF(AJ23="u",VLOOKUP(AM23,UpHill!$A$1:$D$35,4),IF(AJ23="d",VLOOKUP(AM23,DownHill!$A$1:$D$29,4),IF(AJ23="f",VLOOKUP(AM23,FlatUnd!$A$2:$D$30,4),IF(AJ23="t",VLOOKUP(AM23,TimeAdd!$A$1:$D$18,4),IF(AJ23="l",VLOOKUP(AM23,SLimit!$A$1:$D$8,4),AP22)))))),AP22)</f>
        <v>70</v>
      </c>
      <c r="AQ23" s="53">
        <f t="shared" si="20"/>
        <v>100</v>
      </c>
      <c r="AR23" s="54" t="str">
        <f t="shared" si="21"/>
        <v>Warning - Farm animals.</v>
      </c>
      <c r="AS23" s="55"/>
      <c r="AT23" s="55"/>
      <c r="AU23" s="56">
        <f>IF(GroupStTimes!$A$8=0,MIN(CB23,CD23,CF23),MIN(BZ23,CB23,CD23,CF23))</f>
        <v>0.26074074074074077</v>
      </c>
      <c r="AV23" s="56">
        <f>IF(GroupStTimes!$A$8=0,MAX(CC23,CE23,CG23),MAX(CA23,CC23,CE23,CG23))</f>
        <v>0.32311342592592596</v>
      </c>
      <c r="AW23" s="57" t="str">
        <f t="shared" si="22"/>
        <v/>
      </c>
      <c r="AX23" s="58" t="str">
        <f t="shared" si="23"/>
        <v/>
      </c>
      <c r="AY23" s="58" t="str">
        <f t="shared" si="24"/>
        <v/>
      </c>
      <c r="AZ23" s="31">
        <f t="shared" si="25"/>
        <v>6.36</v>
      </c>
      <c r="BA23" s="59">
        <f t="shared" si="26"/>
        <v>0.25921296296296298</v>
      </c>
      <c r="BB23" s="59">
        <f t="shared" si="27"/>
        <v>0.26476851851851857</v>
      </c>
      <c r="BC23" s="59">
        <f t="shared" si="28"/>
        <v>0.26519675925925928</v>
      </c>
      <c r="BD23" s="59">
        <f t="shared" si="29"/>
        <v>0.31103009259259257</v>
      </c>
      <c r="BE23" s="59">
        <f t="shared" si="30"/>
        <v>0.31155092592592593</v>
      </c>
      <c r="BF23" s="59">
        <f t="shared" si="31"/>
        <v>0.32196759259259261</v>
      </c>
      <c r="BG23" s="59">
        <f t="shared" si="32"/>
        <v>0.32251157407407405</v>
      </c>
      <c r="BH23" s="59">
        <f t="shared" si="33"/>
        <v>0.32181712962962961</v>
      </c>
      <c r="BI23" s="31">
        <f t="shared" si="34"/>
        <v>1.7599999999999989</v>
      </c>
      <c r="BJ23" s="61">
        <f t="shared" si="35"/>
        <v>3.6666666666666646E-2</v>
      </c>
      <c r="BK23" s="61">
        <f t="shared" si="36"/>
        <v>3.142857142857141E-2</v>
      </c>
      <c r="BL23" s="61">
        <f t="shared" si="37"/>
        <v>2.7499999999999983E-2</v>
      </c>
      <c r="BM23" s="61">
        <f t="shared" si="38"/>
        <v>2.5142857142857127E-2</v>
      </c>
      <c r="BN23" s="62">
        <f t="shared" si="39"/>
        <v>0</v>
      </c>
      <c r="BO23" s="62">
        <f t="shared" si="40"/>
        <v>2</v>
      </c>
      <c r="BP23" s="62">
        <f t="shared" si="41"/>
        <v>12</v>
      </c>
      <c r="BQ23" s="62">
        <f t="shared" si="42"/>
        <v>0</v>
      </c>
      <c r="BR23" s="62">
        <f t="shared" si="43"/>
        <v>1</v>
      </c>
      <c r="BS23" s="62">
        <f t="shared" si="44"/>
        <v>53</v>
      </c>
      <c r="BT23" s="62">
        <f t="shared" si="45"/>
        <v>0</v>
      </c>
      <c r="BU23" s="62">
        <f t="shared" si="46"/>
        <v>1</v>
      </c>
      <c r="BV23" s="62">
        <f t="shared" si="47"/>
        <v>39</v>
      </c>
      <c r="BW23" s="62">
        <f t="shared" si="48"/>
        <v>0</v>
      </c>
      <c r="BX23" s="62">
        <f t="shared" si="49"/>
        <v>1</v>
      </c>
      <c r="BY23" s="62">
        <f t="shared" si="50"/>
        <v>31</v>
      </c>
      <c r="BZ23" s="63">
        <f t="shared" si="51"/>
        <v>0.26074074074074077</v>
      </c>
      <c r="CA23" s="63">
        <f t="shared" si="52"/>
        <v>0.26629629629629636</v>
      </c>
      <c r="CB23" s="63">
        <f t="shared" si="53"/>
        <v>0.26650462962962967</v>
      </c>
      <c r="CC23" s="63">
        <f t="shared" si="54"/>
        <v>0.31233796296296296</v>
      </c>
      <c r="CD23" s="63">
        <f t="shared" si="55"/>
        <v>0.31269675925925927</v>
      </c>
      <c r="CE23" s="63">
        <f t="shared" si="56"/>
        <v>0.32311342592592596</v>
      </c>
      <c r="CF23" s="63">
        <f t="shared" si="57"/>
        <v>0.32356481481481481</v>
      </c>
      <c r="CG23" s="63">
        <f t="shared" si="58"/>
        <v>0.32287037037037036</v>
      </c>
      <c r="CH23" s="36"/>
      <c r="CI23" s="36"/>
      <c r="CJ23" s="36"/>
      <c r="CK23" s="36"/>
      <c r="CL23" s="60">
        <v>60</v>
      </c>
    </row>
    <row r="24" spans="1:90" ht="28.5" customHeight="1" x14ac:dyDescent="0.25">
      <c r="A24" s="37">
        <v>5</v>
      </c>
      <c r="B24" s="16" t="s">
        <v>159</v>
      </c>
      <c r="C24" s="37"/>
      <c r="D24" s="37"/>
      <c r="E24" s="37"/>
      <c r="F24" s="83"/>
      <c r="G24" s="44">
        <v>8.3550000000000004</v>
      </c>
      <c r="H24" s="44">
        <f t="shared" si="5"/>
        <v>8.35</v>
      </c>
      <c r="I24" s="83">
        <v>8.34</v>
      </c>
      <c r="J24" s="43">
        <f t="shared" si="0"/>
        <v>-1.7985611510789919E-3</v>
      </c>
      <c r="K24" s="44">
        <f t="shared" si="1"/>
        <v>-1.4999999999998792E-2</v>
      </c>
      <c r="L24" s="76" t="s">
        <v>937</v>
      </c>
      <c r="M24" s="122">
        <v>100</v>
      </c>
      <c r="N24" s="46">
        <f t="shared" si="6"/>
        <v>8.3549999999999986</v>
      </c>
      <c r="O24" s="46"/>
      <c r="P24" s="78">
        <v>8.35</v>
      </c>
      <c r="Q24" s="46"/>
      <c r="R24" s="78">
        <v>8.3550000000000004</v>
      </c>
      <c r="T24" s="78">
        <v>8.36</v>
      </c>
      <c r="U24" s="47" t="str">
        <f t="shared" si="17"/>
        <v/>
      </c>
      <c r="V24" s="47" t="str">
        <f t="shared" si="18"/>
        <v/>
      </c>
      <c r="W24" s="47"/>
      <c r="X24" s="47"/>
      <c r="Y24" s="47"/>
      <c r="Z24" s="47"/>
      <c r="AA24" s="47"/>
      <c r="AB24" s="47"/>
      <c r="AC24" s="50"/>
      <c r="AD24" s="50"/>
      <c r="AE24" s="51">
        <f t="shared" si="7"/>
        <v>5</v>
      </c>
      <c r="AF24" s="51" t="str">
        <f t="shared" si="8"/>
        <v>FU</v>
      </c>
      <c r="AG24" s="51" t="str">
        <f t="shared" si="9"/>
        <v/>
      </c>
      <c r="AH24" s="51" t="str">
        <f t="shared" si="10"/>
        <v/>
      </c>
      <c r="AI24" s="52">
        <f t="shared" si="11"/>
        <v>8.35</v>
      </c>
      <c r="AJ24" s="51"/>
      <c r="AK24" s="53"/>
      <c r="AL24" s="52"/>
      <c r="AM24" s="53">
        <f t="shared" si="19"/>
        <v>48</v>
      </c>
      <c r="AN24" s="53">
        <f>IF(AJ24&lt;&gt;"",IF(AJ24="o",VLOOKUP(AM24,OpenSect!$A$1:$D$11,2),IF(AJ24="u",VLOOKUP(AM24,UpHill!$A$1:$D$35,2),IF(AJ24="d",VLOOKUP(AM24,DownHill!$A$1:$D$29,2),IF(AJ24="f",VLOOKUP(AM24,FlatUnd!$A$2:$D$30,2),IF(AJ24="t",VLOOKUP(AM24,TimeAdd!$A$1:$D$176,2),IF(AJ24="l",VLOOKUP(AM24,SLimit!$A$1:$D$8,2),AN23)))))),AN23)</f>
        <v>56</v>
      </c>
      <c r="AO24" s="53">
        <f>IF(AJ24&lt;&gt;"",IF(AJ24="o",VLOOKUP(AM24,OpenSect!$A$1:$D$11,3),IF(AJ24="u",VLOOKUP(AM24,UpHill!$A$1:$D$35,3),IF(AJ24="d",VLOOKUP(AM24,DownHill!$A$3:$D$29,3),IF(AJ24="f",VLOOKUP(AM24,FlatUnd!$A$2:$D$30,3),IF(AJ24="t",VLOOKUP(AM24,TimeAdd!$A$1:$D$18,3),IF(AJ24="l",VLOOKUP(AM24,SLimit!$A$1:$D$8,3),AO23)))))),AO23)</f>
        <v>64</v>
      </c>
      <c r="AP24" s="53">
        <f>IF(AJ24&lt;&gt;"",IF(AJ24="o",VLOOKUP(AM24,OpenSect!$A$1:$D$11,4),IF(AJ24="u",VLOOKUP(AM24,UpHill!$A$1:$D$35,4),IF(AJ24="d",VLOOKUP(AM24,DownHill!$A$1:$D$29,4),IF(AJ24="f",VLOOKUP(AM24,FlatUnd!$A$2:$D$30,4),IF(AJ24="t",VLOOKUP(AM24,TimeAdd!$A$1:$D$18,4),IF(AJ24="l",VLOOKUP(AM24,SLimit!$A$1:$D$8,4),AP23)))))),AP23)</f>
        <v>70</v>
      </c>
      <c r="AQ24" s="53">
        <f t="shared" si="20"/>
        <v>100</v>
      </c>
      <c r="AR24" s="54" t="str">
        <f t="shared" si="21"/>
        <v>6,0 km plate.</v>
      </c>
      <c r="AS24" s="55"/>
      <c r="AT24" s="55"/>
      <c r="AU24" s="56">
        <f>IF(GroupStTimes!$A$8=0,MIN(CB24,CD24,CF24),MIN(BZ24,CB24,CD24,CF24))</f>
        <v>0.26093749999999999</v>
      </c>
      <c r="AV24" s="56">
        <f>IF(GroupStTimes!$A$8=0,MAX(CC24,CE24,CG24),MAX(CA24,CC24,CE24,CG24))</f>
        <v>0.32326388888888891</v>
      </c>
      <c r="AW24" s="57" t="str">
        <f t="shared" si="22"/>
        <v/>
      </c>
      <c r="AX24" s="58" t="str">
        <f t="shared" si="23"/>
        <v/>
      </c>
      <c r="AY24" s="58" t="str">
        <f t="shared" si="24"/>
        <v/>
      </c>
      <c r="AZ24" s="31">
        <f t="shared" si="25"/>
        <v>6.36</v>
      </c>
      <c r="BA24" s="59">
        <f t="shared" si="26"/>
        <v>0.25921296296296298</v>
      </c>
      <c r="BB24" s="59">
        <f t="shared" si="27"/>
        <v>0.26476851851851857</v>
      </c>
      <c r="BC24" s="59">
        <f t="shared" si="28"/>
        <v>0.26519675925925928</v>
      </c>
      <c r="BD24" s="59">
        <f t="shared" si="29"/>
        <v>0.31103009259259257</v>
      </c>
      <c r="BE24" s="59">
        <f t="shared" si="30"/>
        <v>0.31155092592592593</v>
      </c>
      <c r="BF24" s="59">
        <f t="shared" si="31"/>
        <v>0.32196759259259261</v>
      </c>
      <c r="BG24" s="59">
        <f t="shared" si="32"/>
        <v>0.32251157407407405</v>
      </c>
      <c r="BH24" s="59">
        <f t="shared" si="33"/>
        <v>0.32181712962962961</v>
      </c>
      <c r="BI24" s="31">
        <f t="shared" si="34"/>
        <v>1.9899999999999993</v>
      </c>
      <c r="BJ24" s="61">
        <f t="shared" si="35"/>
        <v>4.1458333333333319E-2</v>
      </c>
      <c r="BK24" s="61">
        <f t="shared" si="36"/>
        <v>3.5535714285714275E-2</v>
      </c>
      <c r="BL24" s="61">
        <f t="shared" si="37"/>
        <v>3.1093749999999989E-2</v>
      </c>
      <c r="BM24" s="61">
        <f t="shared" si="38"/>
        <v>2.8428571428571418E-2</v>
      </c>
      <c r="BN24" s="62">
        <f t="shared" si="39"/>
        <v>0</v>
      </c>
      <c r="BO24" s="62">
        <f t="shared" si="40"/>
        <v>2</v>
      </c>
      <c r="BP24" s="62">
        <f t="shared" si="41"/>
        <v>29</v>
      </c>
      <c r="BQ24" s="62">
        <f t="shared" si="42"/>
        <v>0</v>
      </c>
      <c r="BR24" s="62">
        <f t="shared" si="43"/>
        <v>2</v>
      </c>
      <c r="BS24" s="62">
        <f t="shared" si="44"/>
        <v>8</v>
      </c>
      <c r="BT24" s="62">
        <f t="shared" si="45"/>
        <v>0</v>
      </c>
      <c r="BU24" s="62">
        <f t="shared" si="46"/>
        <v>1</v>
      </c>
      <c r="BV24" s="62">
        <f t="shared" si="47"/>
        <v>52</v>
      </c>
      <c r="BW24" s="62">
        <f t="shared" si="48"/>
        <v>0</v>
      </c>
      <c r="BX24" s="62">
        <f t="shared" si="49"/>
        <v>1</v>
      </c>
      <c r="BY24" s="62">
        <f t="shared" si="50"/>
        <v>42</v>
      </c>
      <c r="BZ24" s="63">
        <f t="shared" si="51"/>
        <v>0.26093749999999999</v>
      </c>
      <c r="CA24" s="63">
        <f t="shared" si="52"/>
        <v>0.26649305555555558</v>
      </c>
      <c r="CB24" s="63">
        <f t="shared" si="53"/>
        <v>0.26667824074074076</v>
      </c>
      <c r="CC24" s="63">
        <f t="shared" si="54"/>
        <v>0.31251157407407404</v>
      </c>
      <c r="CD24" s="63">
        <f t="shared" si="55"/>
        <v>0.31284722222222222</v>
      </c>
      <c r="CE24" s="63">
        <f t="shared" si="56"/>
        <v>0.32326388888888891</v>
      </c>
      <c r="CF24" s="63">
        <f t="shared" si="57"/>
        <v>0.32369212962962962</v>
      </c>
      <c r="CG24" s="63">
        <f t="shared" si="58"/>
        <v>0.32299768518518518</v>
      </c>
      <c r="CH24" s="36"/>
      <c r="CI24" s="36"/>
      <c r="CJ24" s="36"/>
      <c r="CK24" s="36"/>
      <c r="CL24" s="60">
        <v>60</v>
      </c>
    </row>
    <row r="25" spans="1:90" ht="28.5" customHeight="1" x14ac:dyDescent="0.25">
      <c r="A25" s="37">
        <v>5</v>
      </c>
      <c r="B25" s="16" t="s">
        <v>159</v>
      </c>
      <c r="C25" s="37"/>
      <c r="D25" s="37"/>
      <c r="E25" s="37"/>
      <c r="F25" s="83"/>
      <c r="G25" s="44">
        <v>9.4149999999999991</v>
      </c>
      <c r="H25" s="44">
        <f t="shared" si="5"/>
        <v>9.41</v>
      </c>
      <c r="I25" s="83">
        <v>9.39</v>
      </c>
      <c r="J25" s="43">
        <f t="shared" si="0"/>
        <v>-2.3074192403265709E-3</v>
      </c>
      <c r="K25" s="44">
        <f t="shared" si="1"/>
        <v>-2.1666666666666501E-2</v>
      </c>
      <c r="L25" s="76" t="s">
        <v>938</v>
      </c>
      <c r="M25" s="122">
        <v>100</v>
      </c>
      <c r="N25" s="46">
        <f t="shared" si="6"/>
        <v>9.4116666666666671</v>
      </c>
      <c r="O25" s="46"/>
      <c r="P25" s="78">
        <v>9.4</v>
      </c>
      <c r="Q25" s="46"/>
      <c r="R25" s="78">
        <v>9.4149999999999991</v>
      </c>
      <c r="T25" s="78">
        <v>9.42</v>
      </c>
      <c r="U25" s="47" t="str">
        <f t="shared" si="17"/>
        <v/>
      </c>
      <c r="V25" s="47" t="str">
        <f t="shared" si="18"/>
        <v/>
      </c>
      <c r="W25" s="47"/>
      <c r="X25" s="47"/>
      <c r="Y25" s="47"/>
      <c r="Z25" s="47"/>
      <c r="AA25" s="47"/>
      <c r="AB25" s="47"/>
      <c r="AC25" s="50"/>
      <c r="AD25" s="50"/>
      <c r="AE25" s="51">
        <f t="shared" si="7"/>
        <v>5</v>
      </c>
      <c r="AF25" s="51" t="str">
        <f t="shared" si="8"/>
        <v>FU</v>
      </c>
      <c r="AG25" s="51" t="str">
        <f t="shared" si="9"/>
        <v/>
      </c>
      <c r="AH25" s="51" t="str">
        <f t="shared" si="10"/>
        <v/>
      </c>
      <c r="AI25" s="52">
        <f t="shared" si="11"/>
        <v>9.41</v>
      </c>
      <c r="AJ25" s="51"/>
      <c r="AK25" s="53"/>
      <c r="AL25" s="52"/>
      <c r="AM25" s="53">
        <f t="shared" si="19"/>
        <v>48</v>
      </c>
      <c r="AN25" s="53">
        <f>IF(AJ25&lt;&gt;"",IF(AJ25="o",VLOOKUP(AM25,OpenSect!$A$1:$D$11,2),IF(AJ25="u",VLOOKUP(AM25,UpHill!$A$1:$D$35,2),IF(AJ25="d",VLOOKUP(AM25,DownHill!$A$1:$D$29,2),IF(AJ25="f",VLOOKUP(AM25,FlatUnd!$A$2:$D$30,2),IF(AJ25="t",VLOOKUP(AM25,TimeAdd!$A$1:$D$176,2),IF(AJ25="l",VLOOKUP(AM25,SLimit!$A$1:$D$8,2),AN24)))))),AN24)</f>
        <v>56</v>
      </c>
      <c r="AO25" s="53">
        <f>IF(AJ25&lt;&gt;"",IF(AJ25="o",VLOOKUP(AM25,OpenSect!$A$1:$D$11,3),IF(AJ25="u",VLOOKUP(AM25,UpHill!$A$1:$D$35,3),IF(AJ25="d",VLOOKUP(AM25,DownHill!$A$3:$D$29,3),IF(AJ25="f",VLOOKUP(AM25,FlatUnd!$A$2:$D$30,3),IF(AJ25="t",VLOOKUP(AM25,TimeAdd!$A$1:$D$18,3),IF(AJ25="l",VLOOKUP(AM25,SLimit!$A$1:$D$8,3),AO24)))))),AO24)</f>
        <v>64</v>
      </c>
      <c r="AP25" s="53">
        <f>IF(AJ25&lt;&gt;"",IF(AJ25="o",VLOOKUP(AM25,OpenSect!$A$1:$D$11,4),IF(AJ25="u",VLOOKUP(AM25,UpHill!$A$1:$D$35,4),IF(AJ25="d",VLOOKUP(AM25,DownHill!$A$1:$D$29,4),IF(AJ25="f",VLOOKUP(AM25,FlatUnd!$A$2:$D$30,4),IF(AJ25="t",VLOOKUP(AM25,TimeAdd!$A$1:$D$18,4),IF(AJ25="l",VLOOKUP(AM25,SLimit!$A$1:$D$8,4),AP24)))))),AP24)</f>
        <v>70</v>
      </c>
      <c r="AQ25" s="53">
        <f t="shared" si="20"/>
        <v>100</v>
      </c>
      <c r="AR25" s="54" t="str">
        <f t="shared" si="21"/>
        <v>7,0 km plate.</v>
      </c>
      <c r="AS25" s="55"/>
      <c r="AT25" s="55"/>
      <c r="AU25" s="56">
        <f>IF(GroupStTimes!$A$8=0,MIN(CB25,CD25,CF25),MIN(BZ25,CB25,CD25,CF25))</f>
        <v>0.26186342592592593</v>
      </c>
      <c r="AV25" s="56">
        <f>IF(GroupStTimes!$A$8=0,MAX(CC25,CE25,CG25),MAX(CA25,CC25,CE25,CG25))</f>
        <v>0.32395833333333335</v>
      </c>
      <c r="AW25" s="57" t="str">
        <f t="shared" si="22"/>
        <v/>
      </c>
      <c r="AX25" s="58" t="str">
        <f t="shared" si="23"/>
        <v/>
      </c>
      <c r="AY25" s="58" t="str">
        <f t="shared" si="24"/>
        <v/>
      </c>
      <c r="AZ25" s="31">
        <f t="shared" si="25"/>
        <v>6.36</v>
      </c>
      <c r="BA25" s="59">
        <f t="shared" si="26"/>
        <v>0.25921296296296298</v>
      </c>
      <c r="BB25" s="59">
        <f t="shared" si="27"/>
        <v>0.26476851851851857</v>
      </c>
      <c r="BC25" s="59">
        <f t="shared" si="28"/>
        <v>0.26519675925925928</v>
      </c>
      <c r="BD25" s="59">
        <f t="shared" si="29"/>
        <v>0.31103009259259257</v>
      </c>
      <c r="BE25" s="59">
        <f t="shared" si="30"/>
        <v>0.31155092592592593</v>
      </c>
      <c r="BF25" s="59">
        <f t="shared" si="31"/>
        <v>0.32196759259259261</v>
      </c>
      <c r="BG25" s="59">
        <f t="shared" si="32"/>
        <v>0.32251157407407405</v>
      </c>
      <c r="BH25" s="59">
        <f t="shared" si="33"/>
        <v>0.32181712962962961</v>
      </c>
      <c r="BI25" s="31">
        <f t="shared" si="34"/>
        <v>3.05</v>
      </c>
      <c r="BJ25" s="61">
        <f t="shared" si="35"/>
        <v>6.3541666666666663E-2</v>
      </c>
      <c r="BK25" s="61">
        <f t="shared" si="36"/>
        <v>5.4464285714285708E-2</v>
      </c>
      <c r="BL25" s="61">
        <f t="shared" si="37"/>
        <v>4.7656249999999997E-2</v>
      </c>
      <c r="BM25" s="61">
        <f t="shared" si="38"/>
        <v>4.3571428571428567E-2</v>
      </c>
      <c r="BN25" s="62">
        <f t="shared" si="39"/>
        <v>0</v>
      </c>
      <c r="BO25" s="62">
        <f t="shared" si="40"/>
        <v>3</v>
      </c>
      <c r="BP25" s="62">
        <f t="shared" si="41"/>
        <v>49</v>
      </c>
      <c r="BQ25" s="62">
        <f t="shared" si="42"/>
        <v>0</v>
      </c>
      <c r="BR25" s="62">
        <f t="shared" si="43"/>
        <v>3</v>
      </c>
      <c r="BS25" s="62">
        <f t="shared" si="44"/>
        <v>16</v>
      </c>
      <c r="BT25" s="62">
        <f t="shared" si="45"/>
        <v>0</v>
      </c>
      <c r="BU25" s="62">
        <f t="shared" si="46"/>
        <v>2</v>
      </c>
      <c r="BV25" s="62">
        <f t="shared" si="47"/>
        <v>52</v>
      </c>
      <c r="BW25" s="62">
        <f t="shared" si="48"/>
        <v>0</v>
      </c>
      <c r="BX25" s="62">
        <f t="shared" si="49"/>
        <v>2</v>
      </c>
      <c r="BY25" s="62">
        <f t="shared" si="50"/>
        <v>37</v>
      </c>
      <c r="BZ25" s="63">
        <f t="shared" si="51"/>
        <v>0.26186342592592593</v>
      </c>
      <c r="CA25" s="63">
        <f t="shared" si="52"/>
        <v>0.26741898148148152</v>
      </c>
      <c r="CB25" s="63">
        <f t="shared" si="53"/>
        <v>0.26746527777777779</v>
      </c>
      <c r="CC25" s="63">
        <f t="shared" si="54"/>
        <v>0.31329861111111107</v>
      </c>
      <c r="CD25" s="63">
        <f t="shared" si="55"/>
        <v>0.31354166666666666</v>
      </c>
      <c r="CE25" s="63">
        <f t="shared" si="56"/>
        <v>0.32395833333333335</v>
      </c>
      <c r="CF25" s="63">
        <f t="shared" si="57"/>
        <v>0.3243287037037037</v>
      </c>
      <c r="CG25" s="63">
        <f t="shared" si="58"/>
        <v>0.32363425925925926</v>
      </c>
      <c r="CH25" s="36"/>
      <c r="CI25" s="36"/>
      <c r="CJ25" s="36"/>
      <c r="CK25" s="36"/>
      <c r="CL25" s="60">
        <v>60</v>
      </c>
    </row>
    <row r="26" spans="1:90" ht="28.5" customHeight="1" x14ac:dyDescent="0.25">
      <c r="A26" s="37">
        <v>5</v>
      </c>
      <c r="B26" s="16" t="s">
        <v>159</v>
      </c>
      <c r="C26" s="37"/>
      <c r="D26" s="37"/>
      <c r="E26" s="37"/>
      <c r="F26" s="83"/>
      <c r="G26" s="44">
        <v>10.495000000000001</v>
      </c>
      <c r="H26" s="44">
        <f t="shared" si="5"/>
        <v>10.49</v>
      </c>
      <c r="I26" s="83">
        <v>10.47</v>
      </c>
      <c r="J26" s="43">
        <f t="shared" si="0"/>
        <v>-2.0694046482011941E-3</v>
      </c>
      <c r="K26" s="44">
        <f t="shared" si="1"/>
        <v>-2.1666666666666501E-2</v>
      </c>
      <c r="L26" s="76" t="s">
        <v>458</v>
      </c>
      <c r="M26" s="122">
        <v>100</v>
      </c>
      <c r="N26" s="46">
        <f t="shared" si="6"/>
        <v>10.491666666666667</v>
      </c>
      <c r="O26" s="46"/>
      <c r="P26" s="78">
        <v>10.48</v>
      </c>
      <c r="Q26" s="46"/>
      <c r="R26" s="78">
        <v>10.495000000000001</v>
      </c>
      <c r="T26" s="78">
        <v>10.5</v>
      </c>
      <c r="U26" s="47" t="str">
        <f t="shared" si="17"/>
        <v/>
      </c>
      <c r="V26" s="47" t="str">
        <f t="shared" si="18"/>
        <v/>
      </c>
      <c r="W26" s="47"/>
      <c r="X26" s="47"/>
      <c r="Y26" s="47"/>
      <c r="Z26" s="47"/>
      <c r="AA26" s="47"/>
      <c r="AB26" s="47"/>
      <c r="AC26" s="50"/>
      <c r="AD26" s="50"/>
      <c r="AE26" s="51">
        <f t="shared" si="7"/>
        <v>5</v>
      </c>
      <c r="AF26" s="51" t="str">
        <f t="shared" si="8"/>
        <v>FU</v>
      </c>
      <c r="AG26" s="51" t="str">
        <f t="shared" si="9"/>
        <v/>
      </c>
      <c r="AH26" s="51" t="str">
        <f t="shared" si="10"/>
        <v/>
      </c>
      <c r="AI26" s="52">
        <f t="shared" si="11"/>
        <v>10.49</v>
      </c>
      <c r="AJ26" s="68"/>
      <c r="AK26" s="53"/>
      <c r="AL26" s="52"/>
      <c r="AM26" s="53">
        <f t="shared" si="19"/>
        <v>48</v>
      </c>
      <c r="AN26" s="53">
        <f>IF(AJ26&lt;&gt;"",IF(AJ26="o",VLOOKUP(AM26,OpenSect!$A$1:$D$11,2),IF(AJ26="u",VLOOKUP(AM26,UpHill!$A$1:$D$35,2),IF(AJ26="d",VLOOKUP(AM26,DownHill!$A$1:$D$29,2),IF(AJ26="f",VLOOKUP(AM26,FlatUnd!$A$2:$D$30,2),IF(AJ26="t",VLOOKUP(AM26,TimeAdd!$A$1:$D$176,2),IF(AJ26="l",VLOOKUP(AM26,SLimit!$A$1:$D$8,2),AN25)))))),AN25)</f>
        <v>56</v>
      </c>
      <c r="AO26" s="53">
        <f>IF(AJ26&lt;&gt;"",IF(AJ26="o",VLOOKUP(AM26,OpenSect!$A$1:$D$11,3),IF(AJ26="u",VLOOKUP(AM26,UpHill!$A$1:$D$35,3),IF(AJ26="d",VLOOKUP(AM26,DownHill!$A$3:$D$29,3),IF(AJ26="f",VLOOKUP(AM26,FlatUnd!$A$2:$D$30,3),IF(AJ26="t",VLOOKUP(AM26,TimeAdd!$A$1:$D$18,3),IF(AJ26="l",VLOOKUP(AM26,SLimit!$A$1:$D$8,3),AO25)))))),AO25)</f>
        <v>64</v>
      </c>
      <c r="AP26" s="53">
        <f>IF(AJ26&lt;&gt;"",IF(AJ26="o",VLOOKUP(AM26,OpenSect!$A$1:$D$11,4),IF(AJ26="u",VLOOKUP(AM26,UpHill!$A$1:$D$35,4),IF(AJ26="d",VLOOKUP(AM26,DownHill!$A$1:$D$29,4),IF(AJ26="f",VLOOKUP(AM26,FlatUnd!$A$2:$D$30,4),IF(AJ26="t",VLOOKUP(AM26,TimeAdd!$A$1:$D$18,4),IF(AJ26="l",VLOOKUP(AM26,SLimit!$A$1:$D$8,4),AP25)))))),AP25)</f>
        <v>70</v>
      </c>
      <c r="AQ26" s="53">
        <f t="shared" si="20"/>
        <v>100</v>
      </c>
      <c r="AR26" s="54" t="str">
        <f t="shared" si="21"/>
        <v>8,0 km plate.</v>
      </c>
      <c r="AS26" s="55"/>
      <c r="AT26" s="55"/>
      <c r="AU26" s="56">
        <f>IF(GroupStTimes!$A$8=0,MIN(CB26,CD26,CF26),MIN(BZ26,CB26,CD26,CF26))</f>
        <v>0.26280092592592597</v>
      </c>
      <c r="AV26" s="56">
        <f>IF(GroupStTimes!$A$8=0,MAX(CC26,CE26,CG26),MAX(CA26,CC26,CE26,CG26))</f>
        <v>0.32465277777777779</v>
      </c>
      <c r="AW26" s="57" t="str">
        <f t="shared" si="22"/>
        <v/>
      </c>
      <c r="AX26" s="58" t="str">
        <f t="shared" si="23"/>
        <v/>
      </c>
      <c r="AY26" s="58" t="str">
        <f t="shared" si="24"/>
        <v/>
      </c>
      <c r="AZ26" s="31">
        <f t="shared" si="25"/>
        <v>6.36</v>
      </c>
      <c r="BA26" s="59">
        <f t="shared" si="26"/>
        <v>0.25921296296296298</v>
      </c>
      <c r="BB26" s="59">
        <f t="shared" si="27"/>
        <v>0.26476851851851857</v>
      </c>
      <c r="BC26" s="59">
        <f t="shared" si="28"/>
        <v>0.26519675925925928</v>
      </c>
      <c r="BD26" s="59">
        <f t="shared" si="29"/>
        <v>0.31103009259259257</v>
      </c>
      <c r="BE26" s="59">
        <f t="shared" si="30"/>
        <v>0.31155092592592593</v>
      </c>
      <c r="BF26" s="59">
        <f t="shared" si="31"/>
        <v>0.32196759259259261</v>
      </c>
      <c r="BG26" s="59">
        <f t="shared" si="32"/>
        <v>0.32251157407407405</v>
      </c>
      <c r="BH26" s="59">
        <f t="shared" si="33"/>
        <v>0.32181712962962961</v>
      </c>
      <c r="BI26" s="31">
        <f t="shared" si="34"/>
        <v>4.13</v>
      </c>
      <c r="BJ26" s="61">
        <f t="shared" si="35"/>
        <v>8.6041666666666669E-2</v>
      </c>
      <c r="BK26" s="61">
        <f t="shared" si="36"/>
        <v>7.3749999999999996E-2</v>
      </c>
      <c r="BL26" s="61">
        <f t="shared" si="37"/>
        <v>6.4531249999999998E-2</v>
      </c>
      <c r="BM26" s="61">
        <f t="shared" si="38"/>
        <v>5.8999999999999997E-2</v>
      </c>
      <c r="BN26" s="62">
        <f t="shared" si="39"/>
        <v>0</v>
      </c>
      <c r="BO26" s="62">
        <f t="shared" si="40"/>
        <v>5</v>
      </c>
      <c r="BP26" s="62">
        <f t="shared" si="41"/>
        <v>10</v>
      </c>
      <c r="BQ26" s="62">
        <f t="shared" si="42"/>
        <v>0</v>
      </c>
      <c r="BR26" s="62">
        <f t="shared" si="43"/>
        <v>4</v>
      </c>
      <c r="BS26" s="62">
        <f t="shared" si="44"/>
        <v>26</v>
      </c>
      <c r="BT26" s="62">
        <f t="shared" si="45"/>
        <v>0</v>
      </c>
      <c r="BU26" s="62">
        <f t="shared" si="46"/>
        <v>3</v>
      </c>
      <c r="BV26" s="62">
        <f t="shared" si="47"/>
        <v>52</v>
      </c>
      <c r="BW26" s="62">
        <f t="shared" si="48"/>
        <v>0</v>
      </c>
      <c r="BX26" s="62">
        <f t="shared" si="49"/>
        <v>3</v>
      </c>
      <c r="BY26" s="62">
        <f t="shared" si="50"/>
        <v>32</v>
      </c>
      <c r="BZ26" s="63">
        <f t="shared" si="51"/>
        <v>0.26280092592592597</v>
      </c>
      <c r="CA26" s="63">
        <f t="shared" si="52"/>
        <v>0.26835648148148156</v>
      </c>
      <c r="CB26" s="63">
        <f t="shared" si="53"/>
        <v>0.26827546296296301</v>
      </c>
      <c r="CC26" s="63">
        <f t="shared" si="54"/>
        <v>0.31410879629629629</v>
      </c>
      <c r="CD26" s="63">
        <f t="shared" si="55"/>
        <v>0.3142361111111111</v>
      </c>
      <c r="CE26" s="63">
        <f t="shared" si="56"/>
        <v>0.32465277777777779</v>
      </c>
      <c r="CF26" s="63">
        <f t="shared" si="57"/>
        <v>0.32496527777777773</v>
      </c>
      <c r="CG26" s="63">
        <f t="shared" si="58"/>
        <v>0.32427083333333329</v>
      </c>
      <c r="CH26" s="36"/>
      <c r="CI26" s="36"/>
      <c r="CJ26" s="36"/>
      <c r="CK26" s="36"/>
      <c r="CL26" s="60">
        <v>60</v>
      </c>
    </row>
    <row r="27" spans="1:90" ht="60.75" x14ac:dyDescent="0.25">
      <c r="A27" s="37">
        <v>5</v>
      </c>
      <c r="C27" s="37" t="s">
        <v>58</v>
      </c>
      <c r="D27" s="37"/>
      <c r="E27" s="37"/>
      <c r="F27" s="83"/>
      <c r="G27" s="44">
        <v>11.265000000000001</v>
      </c>
      <c r="H27" s="44">
        <f t="shared" si="5"/>
        <v>11.26</v>
      </c>
      <c r="I27" s="83">
        <v>11.25</v>
      </c>
      <c r="J27" s="43">
        <f t="shared" si="0"/>
        <v>-1.3333333333333838E-3</v>
      </c>
      <c r="K27" s="44">
        <f t="shared" si="1"/>
        <v>-1.5000000000000568E-2</v>
      </c>
      <c r="L27" s="76" t="s">
        <v>939</v>
      </c>
      <c r="M27" s="122">
        <v>100</v>
      </c>
      <c r="N27" s="46">
        <f t="shared" si="6"/>
        <v>11.265000000000001</v>
      </c>
      <c r="O27" s="46"/>
      <c r="P27" s="78">
        <v>11.26</v>
      </c>
      <c r="Q27" s="46"/>
      <c r="R27" s="78">
        <v>11.265000000000001</v>
      </c>
      <c r="T27" s="78">
        <v>11.27</v>
      </c>
      <c r="U27" s="47">
        <f t="shared" si="17"/>
        <v>27.660070000000001</v>
      </c>
      <c r="V27" s="47">
        <f t="shared" si="18"/>
        <v>29.966159999999999</v>
      </c>
      <c r="W27" s="47">
        <v>27.660080000000001</v>
      </c>
      <c r="X27" s="47">
        <v>29.966170000000002</v>
      </c>
      <c r="Y27" s="47">
        <v>27.660039999999999</v>
      </c>
      <c r="Z27" s="47">
        <v>29.96612</v>
      </c>
      <c r="AA27" s="47">
        <v>27.66011</v>
      </c>
      <c r="AB27" s="47">
        <v>29.966180000000001</v>
      </c>
      <c r="AC27" s="47">
        <v>27.660029999999999</v>
      </c>
      <c r="AD27" s="47">
        <v>29.966149999999999</v>
      </c>
      <c r="AE27" s="51">
        <f t="shared" si="7"/>
        <v>5</v>
      </c>
      <c r="AF27" s="51" t="str">
        <f t="shared" si="8"/>
        <v/>
      </c>
      <c r="AG27" s="51" t="str">
        <f t="shared" si="9"/>
        <v>m</v>
      </c>
      <c r="AH27" s="51" t="str">
        <f t="shared" si="10"/>
        <v/>
      </c>
      <c r="AI27" s="52">
        <f t="shared" si="11"/>
        <v>11.26</v>
      </c>
      <c r="AJ27" s="68" t="s">
        <v>58</v>
      </c>
      <c r="AK27" s="53"/>
      <c r="AL27" s="52"/>
      <c r="AM27" s="53">
        <f t="shared" si="19"/>
        <v>48</v>
      </c>
      <c r="AN27" s="53">
        <f>IF(AJ27&lt;&gt;"",IF(AJ27="o",VLOOKUP(AM27,OpenSect!$A$1:$D$11,2),IF(AJ27="u",VLOOKUP(AM27,UpHill!$A$1:$D$35,2),IF(AJ27="d",VLOOKUP(AM27,DownHill!$A$1:$D$29,2),IF(AJ27="f",VLOOKUP(AM27,FlatUnd!$A$2:$D$30,2),IF(AJ27="t",VLOOKUP(AM27,TimeAdd!$A$1:$D$176,2),IF(AJ27="l",VLOOKUP(AM27,SLimit!$A$1:$D$8,2),AN26)))))),AN26)</f>
        <v>56</v>
      </c>
      <c r="AO27" s="53">
        <f>IF(AJ27&lt;&gt;"",IF(AJ27="o",VLOOKUP(AM27,OpenSect!$A$1:$D$11,3),IF(AJ27="u",VLOOKUP(AM27,UpHill!$A$1:$D$35,3),IF(AJ27="d",VLOOKUP(AM27,DownHill!$A$3:$D$29,3),IF(AJ27="f",VLOOKUP(AM27,FlatUnd!$A$2:$D$30,3),IF(AJ27="t",VLOOKUP(AM27,TimeAdd!$A$1:$D$18,3),IF(AJ27="l",VLOOKUP(AM27,SLimit!$A$1:$D$8,3),AO26)))))),AO26)</f>
        <v>64</v>
      </c>
      <c r="AP27" s="53">
        <f>IF(AJ27&lt;&gt;"",IF(AJ27="o",VLOOKUP(AM27,OpenSect!$A$1:$D$11,4),IF(AJ27="u",VLOOKUP(AM27,UpHill!$A$1:$D$35,4),IF(AJ27="d",VLOOKUP(AM27,DownHill!$A$1:$D$29,4),IF(AJ27="f",VLOOKUP(AM27,FlatUnd!$A$2:$D$30,4),IF(AJ27="t",VLOOKUP(AM27,TimeAdd!$A$1:$D$18,4),IF(AJ27="l",VLOOKUP(AM27,SLimit!$A$1:$D$8,4),AP26)))))),AP26)</f>
        <v>70</v>
      </c>
      <c r="AQ27" s="53">
        <f t="shared" si="20"/>
        <v>100</v>
      </c>
      <c r="AR27" s="54" t="str">
        <f t="shared" si="21"/>
        <v>Control.  Telephone pole before culvert before farm entrance. Dot on pole and mark on road.</v>
      </c>
      <c r="AS27" s="55"/>
      <c r="AT27" s="55"/>
      <c r="AU27" s="56">
        <f>IF(GroupStTimes!$A$8=0,MIN(CB27,CD27,CF27),MIN(BZ27,CB27,CD27,CF27))</f>
        <v>0.26346064814814818</v>
      </c>
      <c r="AV27" s="56">
        <f>IF(GroupStTimes!$A$8=0,MAX(CC27,CE27,CG27),MAX(CA27,CC27,CE27,CG27))</f>
        <v>0.32516203703703705</v>
      </c>
      <c r="AW27" s="57" t="str">
        <f t="shared" si="22"/>
        <v>27.66007  29.96616</v>
      </c>
      <c r="AX27" s="58">
        <f t="shared" si="23"/>
        <v>27.660080000000001</v>
      </c>
      <c r="AY27" s="58">
        <f t="shared" si="24"/>
        <v>29.966170000000002</v>
      </c>
      <c r="AZ27" s="31">
        <f t="shared" si="25"/>
        <v>6.36</v>
      </c>
      <c r="BA27" s="59">
        <f t="shared" si="26"/>
        <v>0.25921296296296298</v>
      </c>
      <c r="BB27" s="59">
        <f t="shared" si="27"/>
        <v>0.26476851851851857</v>
      </c>
      <c r="BC27" s="59">
        <f t="shared" si="28"/>
        <v>0.26519675925925928</v>
      </c>
      <c r="BD27" s="59">
        <f t="shared" si="29"/>
        <v>0.31103009259259257</v>
      </c>
      <c r="BE27" s="59">
        <f t="shared" si="30"/>
        <v>0.31155092592592593</v>
      </c>
      <c r="BF27" s="59">
        <f t="shared" si="31"/>
        <v>0.32196759259259261</v>
      </c>
      <c r="BG27" s="59">
        <f t="shared" si="32"/>
        <v>0.32251157407407405</v>
      </c>
      <c r="BH27" s="59">
        <f t="shared" si="33"/>
        <v>0.32181712962962961</v>
      </c>
      <c r="BI27" s="31">
        <f t="shared" si="34"/>
        <v>4.8999999999999995</v>
      </c>
      <c r="BJ27" s="61">
        <f t="shared" si="35"/>
        <v>0.10208333333333332</v>
      </c>
      <c r="BK27" s="61">
        <f t="shared" si="36"/>
        <v>8.7499999999999994E-2</v>
      </c>
      <c r="BL27" s="61">
        <f t="shared" si="37"/>
        <v>7.6562499999999992E-2</v>
      </c>
      <c r="BM27" s="61">
        <f t="shared" si="38"/>
        <v>6.9999999999999993E-2</v>
      </c>
      <c r="BN27" s="62">
        <f t="shared" si="39"/>
        <v>0</v>
      </c>
      <c r="BO27" s="62">
        <f t="shared" si="40"/>
        <v>6</v>
      </c>
      <c r="BP27" s="62">
        <f t="shared" si="41"/>
        <v>7</v>
      </c>
      <c r="BQ27" s="62">
        <f t="shared" si="42"/>
        <v>0</v>
      </c>
      <c r="BR27" s="62">
        <f t="shared" si="43"/>
        <v>5</v>
      </c>
      <c r="BS27" s="62">
        <f t="shared" si="44"/>
        <v>15</v>
      </c>
      <c r="BT27" s="62">
        <f t="shared" si="45"/>
        <v>0</v>
      </c>
      <c r="BU27" s="62">
        <f t="shared" si="46"/>
        <v>4</v>
      </c>
      <c r="BV27" s="62">
        <f t="shared" si="47"/>
        <v>36</v>
      </c>
      <c r="BW27" s="62">
        <f t="shared" si="48"/>
        <v>0</v>
      </c>
      <c r="BX27" s="62">
        <f t="shared" si="49"/>
        <v>4</v>
      </c>
      <c r="BY27" s="62">
        <f t="shared" si="50"/>
        <v>12</v>
      </c>
      <c r="BZ27" s="63">
        <f t="shared" si="51"/>
        <v>0.26346064814814818</v>
      </c>
      <c r="CA27" s="63">
        <f t="shared" si="52"/>
        <v>0.26901620370370377</v>
      </c>
      <c r="CB27" s="63">
        <f t="shared" si="53"/>
        <v>0.26884259259259263</v>
      </c>
      <c r="CC27" s="63">
        <f t="shared" si="54"/>
        <v>0.31467592592592591</v>
      </c>
      <c r="CD27" s="63">
        <f t="shared" si="55"/>
        <v>0.31474537037037037</v>
      </c>
      <c r="CE27" s="63">
        <f t="shared" si="56"/>
        <v>0.32516203703703705</v>
      </c>
      <c r="CF27" s="63">
        <f t="shared" si="57"/>
        <v>0.32542824074074073</v>
      </c>
      <c r="CG27" s="63">
        <f t="shared" si="58"/>
        <v>0.32473379629629628</v>
      </c>
      <c r="CH27" s="36"/>
      <c r="CI27" s="36"/>
      <c r="CJ27" s="36"/>
      <c r="CK27" s="36"/>
      <c r="CL27" s="60">
        <v>60</v>
      </c>
    </row>
    <row r="28" spans="1:90" ht="28.5" customHeight="1" x14ac:dyDescent="0.25">
      <c r="A28" s="37">
        <v>5</v>
      </c>
      <c r="C28" s="37"/>
      <c r="D28" s="37"/>
      <c r="E28" s="37"/>
      <c r="F28" s="83"/>
      <c r="G28" s="44">
        <v>11.57</v>
      </c>
      <c r="H28" s="44">
        <f t="shared" si="5"/>
        <v>11.56</v>
      </c>
      <c r="I28" s="83">
        <v>11.54</v>
      </c>
      <c r="J28" s="43">
        <f t="shared" si="0"/>
        <v>-2.0219526285384253E-3</v>
      </c>
      <c r="K28" s="44">
        <f t="shared" si="1"/>
        <v>-2.3333333333333428E-2</v>
      </c>
      <c r="L28" s="76" t="s">
        <v>940</v>
      </c>
      <c r="M28" s="122">
        <v>100</v>
      </c>
      <c r="N28" s="46">
        <f t="shared" si="6"/>
        <v>11.563333333333333</v>
      </c>
      <c r="O28" s="46"/>
      <c r="P28" s="78">
        <v>11.55</v>
      </c>
      <c r="Q28" s="46"/>
      <c r="R28" s="78">
        <v>11.57</v>
      </c>
      <c r="T28" s="78">
        <v>11.57</v>
      </c>
      <c r="U28" s="47" t="str">
        <f t="shared" si="17"/>
        <v/>
      </c>
      <c r="V28" s="47" t="str">
        <f t="shared" si="18"/>
        <v/>
      </c>
      <c r="W28" s="47"/>
      <c r="X28" s="47"/>
      <c r="Y28" s="47"/>
      <c r="Z28" s="47"/>
      <c r="AA28" s="47"/>
      <c r="AB28" s="47"/>
      <c r="AC28" s="47"/>
      <c r="AD28" s="47"/>
      <c r="AE28" s="51">
        <f t="shared" si="7"/>
        <v>5</v>
      </c>
      <c r="AF28" s="51" t="str">
        <f t="shared" si="8"/>
        <v/>
      </c>
      <c r="AG28" s="51" t="str">
        <f t="shared" si="9"/>
        <v/>
      </c>
      <c r="AH28" s="51" t="str">
        <f t="shared" si="10"/>
        <v/>
      </c>
      <c r="AI28" s="52">
        <f t="shared" si="11"/>
        <v>11.56</v>
      </c>
      <c r="AJ28" s="68"/>
      <c r="AK28" s="53"/>
      <c r="AL28" s="52"/>
      <c r="AM28" s="53">
        <f t="shared" si="19"/>
        <v>48</v>
      </c>
      <c r="AN28" s="53">
        <f>IF(AJ28&lt;&gt;"",IF(AJ28="o",VLOOKUP(AM28,OpenSect!$A$1:$D$11,2),IF(AJ28="u",VLOOKUP(AM28,UpHill!$A$1:$D$35,2),IF(AJ28="d",VLOOKUP(AM28,DownHill!$A$1:$D$29,2),IF(AJ28="f",VLOOKUP(AM28,FlatUnd!$A$2:$D$30,2),IF(AJ28="t",VLOOKUP(AM28,TimeAdd!$A$1:$D$176,2),IF(AJ28="l",VLOOKUP(AM28,SLimit!$A$1:$D$8,2),AN27)))))),AN27)</f>
        <v>56</v>
      </c>
      <c r="AO28" s="53">
        <f>IF(AJ28&lt;&gt;"",IF(AJ28="o",VLOOKUP(AM28,OpenSect!$A$1:$D$11,3),IF(AJ28="u",VLOOKUP(AM28,UpHill!$A$1:$D$35,3),IF(AJ28="d",VLOOKUP(AM28,DownHill!$A$3:$D$29,3),IF(AJ28="f",VLOOKUP(AM28,FlatUnd!$A$2:$D$30,3),IF(AJ28="t",VLOOKUP(AM28,TimeAdd!$A$1:$D$18,3),IF(AJ28="l",VLOOKUP(AM28,SLimit!$A$1:$D$8,3),AO27)))))),AO27)</f>
        <v>64</v>
      </c>
      <c r="AP28" s="53">
        <f>IF(AJ28&lt;&gt;"",IF(AJ28="o",VLOOKUP(AM28,OpenSect!$A$1:$D$11,4),IF(AJ28="u",VLOOKUP(AM28,UpHill!$A$1:$D$35,4),IF(AJ28="d",VLOOKUP(AM28,DownHill!$A$1:$D$29,4),IF(AJ28="f",VLOOKUP(AM28,FlatUnd!$A$2:$D$30,4),IF(AJ28="t",VLOOKUP(AM28,TimeAdd!$A$1:$D$18,4),IF(AJ28="l",VLOOKUP(AM28,SLimit!$A$1:$D$8,4),AP27)))))),AP27)</f>
        <v>70</v>
      </c>
      <c r="AQ28" s="53">
        <f t="shared" si="20"/>
        <v>100</v>
      </c>
      <c r="AR28" s="54" t="str">
        <f t="shared" si="21"/>
        <v>9,0 km plate.</v>
      </c>
      <c r="AS28" s="55"/>
      <c r="AT28" s="55"/>
      <c r="AU28" s="56">
        <f>IF(GroupStTimes!$A$8=0,MIN(CB28,CD28,CF28),MIN(BZ28,CB28,CD28,CF28))</f>
        <v>0.26372685185185185</v>
      </c>
      <c r="AV28" s="56">
        <f>IF(GroupStTimes!$A$8=0,MAX(CC28,CE28,CG28),MAX(CA28,CC28,CE28,CG28))</f>
        <v>0.32535879629629633</v>
      </c>
      <c r="AW28" s="57" t="str">
        <f t="shared" si="22"/>
        <v/>
      </c>
      <c r="AX28" s="58" t="str">
        <f t="shared" si="23"/>
        <v/>
      </c>
      <c r="AY28" s="58" t="str">
        <f t="shared" si="24"/>
        <v/>
      </c>
      <c r="AZ28" s="31">
        <f t="shared" si="25"/>
        <v>6.36</v>
      </c>
      <c r="BA28" s="59">
        <f t="shared" si="26"/>
        <v>0.25921296296296298</v>
      </c>
      <c r="BB28" s="59">
        <f t="shared" si="27"/>
        <v>0.26476851851851857</v>
      </c>
      <c r="BC28" s="59">
        <f t="shared" si="28"/>
        <v>0.26519675925925928</v>
      </c>
      <c r="BD28" s="59">
        <f t="shared" si="29"/>
        <v>0.31103009259259257</v>
      </c>
      <c r="BE28" s="59">
        <f t="shared" si="30"/>
        <v>0.31155092592592593</v>
      </c>
      <c r="BF28" s="59">
        <f t="shared" si="31"/>
        <v>0.32196759259259261</v>
      </c>
      <c r="BG28" s="59">
        <f t="shared" si="32"/>
        <v>0.32251157407407405</v>
      </c>
      <c r="BH28" s="59">
        <f t="shared" si="33"/>
        <v>0.32181712962962961</v>
      </c>
      <c r="BI28" s="31">
        <f t="shared" si="34"/>
        <v>5.2</v>
      </c>
      <c r="BJ28" s="61">
        <f t="shared" si="35"/>
        <v>0.10833333333333334</v>
      </c>
      <c r="BK28" s="61">
        <f t="shared" si="36"/>
        <v>9.285714285714286E-2</v>
      </c>
      <c r="BL28" s="61">
        <f t="shared" si="37"/>
        <v>8.1250000000000003E-2</v>
      </c>
      <c r="BM28" s="61">
        <f t="shared" si="38"/>
        <v>7.4285714285714288E-2</v>
      </c>
      <c r="BN28" s="62">
        <f t="shared" si="39"/>
        <v>0</v>
      </c>
      <c r="BO28" s="62">
        <f t="shared" si="40"/>
        <v>6</v>
      </c>
      <c r="BP28" s="62">
        <f t="shared" si="41"/>
        <v>30</v>
      </c>
      <c r="BQ28" s="62">
        <f t="shared" si="42"/>
        <v>0</v>
      </c>
      <c r="BR28" s="62">
        <f t="shared" si="43"/>
        <v>5</v>
      </c>
      <c r="BS28" s="62">
        <f t="shared" si="44"/>
        <v>34</v>
      </c>
      <c r="BT28" s="62">
        <f t="shared" si="45"/>
        <v>0</v>
      </c>
      <c r="BU28" s="62">
        <f t="shared" si="46"/>
        <v>4</v>
      </c>
      <c r="BV28" s="62">
        <f t="shared" si="47"/>
        <v>53</v>
      </c>
      <c r="BW28" s="62">
        <f t="shared" si="48"/>
        <v>0</v>
      </c>
      <c r="BX28" s="62">
        <f t="shared" si="49"/>
        <v>4</v>
      </c>
      <c r="BY28" s="62">
        <f t="shared" si="50"/>
        <v>27</v>
      </c>
      <c r="BZ28" s="63">
        <f t="shared" si="51"/>
        <v>0.26372685185185185</v>
      </c>
      <c r="CA28" s="63">
        <f t="shared" si="52"/>
        <v>0.26928240740740744</v>
      </c>
      <c r="CB28" s="63">
        <f t="shared" si="53"/>
        <v>0.26906250000000004</v>
      </c>
      <c r="CC28" s="63">
        <f t="shared" si="54"/>
        <v>0.31489583333333332</v>
      </c>
      <c r="CD28" s="63">
        <f t="shared" si="55"/>
        <v>0.31494212962962964</v>
      </c>
      <c r="CE28" s="63">
        <f t="shared" si="56"/>
        <v>0.32535879629629633</v>
      </c>
      <c r="CF28" s="63">
        <f t="shared" si="57"/>
        <v>0.32560185185185181</v>
      </c>
      <c r="CG28" s="63">
        <f t="shared" si="58"/>
        <v>0.32490740740740737</v>
      </c>
      <c r="CH28" s="36"/>
      <c r="CI28" s="36"/>
      <c r="CJ28" s="36"/>
      <c r="CK28" s="36"/>
      <c r="CL28" s="60">
        <v>60</v>
      </c>
    </row>
    <row r="29" spans="1:90" ht="28.5" customHeight="1" x14ac:dyDescent="0.25">
      <c r="A29" s="37">
        <v>6</v>
      </c>
      <c r="C29" s="37"/>
      <c r="D29" s="37"/>
      <c r="E29" s="37"/>
      <c r="F29" s="83"/>
      <c r="G29" s="44">
        <v>11.66</v>
      </c>
      <c r="H29" s="44">
        <f t="shared" si="5"/>
        <v>11.66</v>
      </c>
      <c r="I29" s="83">
        <v>11.64</v>
      </c>
      <c r="J29" s="43">
        <f t="shared" si="0"/>
        <v>-1.71821305841936E-3</v>
      </c>
      <c r="K29" s="44">
        <f t="shared" si="1"/>
        <v>-2.000000000000135E-2</v>
      </c>
      <c r="L29" s="76" t="s">
        <v>298</v>
      </c>
      <c r="M29" s="122">
        <v>100</v>
      </c>
      <c r="N29" s="46">
        <f t="shared" si="6"/>
        <v>11.660000000000002</v>
      </c>
      <c r="O29" s="46"/>
      <c r="P29" s="78">
        <v>11.65</v>
      </c>
      <c r="Q29" s="46"/>
      <c r="R29" s="78">
        <v>11.66</v>
      </c>
      <c r="T29" s="78">
        <v>11.67</v>
      </c>
      <c r="U29" s="47" t="str">
        <f t="shared" si="17"/>
        <v/>
      </c>
      <c r="V29" s="47" t="str">
        <f t="shared" si="18"/>
        <v/>
      </c>
      <c r="W29" s="47"/>
      <c r="X29" s="47"/>
      <c r="Y29" s="47"/>
      <c r="Z29" s="47"/>
      <c r="AA29" s="47"/>
      <c r="AB29" s="47"/>
      <c r="AC29" s="47"/>
      <c r="AD29" s="47"/>
      <c r="AE29" s="51">
        <f t="shared" si="7"/>
        <v>6</v>
      </c>
      <c r="AF29" s="51" t="str">
        <f t="shared" si="8"/>
        <v/>
      </c>
      <c r="AG29" s="51" t="str">
        <f t="shared" si="9"/>
        <v/>
      </c>
      <c r="AH29" s="51" t="str">
        <f t="shared" si="10"/>
        <v/>
      </c>
      <c r="AI29" s="52">
        <f t="shared" si="11"/>
        <v>11.66</v>
      </c>
      <c r="AJ29" s="68"/>
      <c r="AK29" s="53"/>
      <c r="AL29" s="52"/>
      <c r="AM29" s="53">
        <f t="shared" si="19"/>
        <v>48</v>
      </c>
      <c r="AN29" s="53">
        <f>IF(AJ29&lt;&gt;"",IF(AJ29="o",VLOOKUP(AM29,OpenSect!$A$1:$D$11,2),IF(AJ29="u",VLOOKUP(AM29,UpHill!$A$1:$D$35,2),IF(AJ29="d",VLOOKUP(AM29,DownHill!$A$1:$D$29,2),IF(AJ29="f",VLOOKUP(AM29,FlatUnd!$A$2:$D$30,2),IF(AJ29="t",VLOOKUP(AM29,TimeAdd!$A$1:$D$176,2),IF(AJ29="l",VLOOKUP(AM29,SLimit!$A$1:$D$8,2),AN28)))))),AN28)</f>
        <v>56</v>
      </c>
      <c r="AO29" s="53">
        <f>IF(AJ29&lt;&gt;"",IF(AJ29="o",VLOOKUP(AM29,OpenSect!$A$1:$D$11,3),IF(AJ29="u",VLOOKUP(AM29,UpHill!$A$1:$D$35,3),IF(AJ29="d",VLOOKUP(AM29,DownHill!$A$3:$D$29,3),IF(AJ29="f",VLOOKUP(AM29,FlatUnd!$A$2:$D$30,3),IF(AJ29="t",VLOOKUP(AM29,TimeAdd!$A$1:$D$18,3),IF(AJ29="l",VLOOKUP(AM29,SLimit!$A$1:$D$8,3),AO28)))))),AO28)</f>
        <v>64</v>
      </c>
      <c r="AP29" s="53">
        <f>IF(AJ29&lt;&gt;"",IF(AJ29="o",VLOOKUP(AM29,OpenSect!$A$1:$D$11,4),IF(AJ29="u",VLOOKUP(AM29,UpHill!$A$1:$D$35,4),IF(AJ29="d",VLOOKUP(AM29,DownHill!$A$1:$D$29,4),IF(AJ29="f",VLOOKUP(AM29,FlatUnd!$A$2:$D$30,4),IF(AJ29="t",VLOOKUP(AM29,TimeAdd!$A$1:$D$18,4),IF(AJ29="l",VLOOKUP(AM29,SLimit!$A$1:$D$8,4),AP28)))))),AP28)</f>
        <v>70</v>
      </c>
      <c r="AQ29" s="53">
        <f t="shared" si="20"/>
        <v>100</v>
      </c>
      <c r="AR29" s="54" t="str">
        <f t="shared" si="21"/>
        <v>Warning - Combined curves.</v>
      </c>
      <c r="AS29" s="55"/>
      <c r="AT29" s="55"/>
      <c r="AU29" s="56">
        <f>IF(GroupStTimes!$A$8=0,MIN(CB29,CD29,CF29),MIN(BZ29,CB29,CD29,CF29))</f>
        <v>0.26381944444444444</v>
      </c>
      <c r="AV29" s="56">
        <f>IF(GroupStTimes!$A$8=0,MAX(CC29,CE29,CG29),MAX(CA29,CC29,CE29,CG29))</f>
        <v>0.32541666666666669</v>
      </c>
      <c r="AW29" s="57" t="str">
        <f t="shared" si="22"/>
        <v/>
      </c>
      <c r="AX29" s="58" t="str">
        <f t="shared" si="23"/>
        <v/>
      </c>
      <c r="AY29" s="58" t="str">
        <f t="shared" si="24"/>
        <v/>
      </c>
      <c r="AZ29" s="31">
        <f t="shared" si="25"/>
        <v>6.36</v>
      </c>
      <c r="BA29" s="59">
        <f t="shared" si="26"/>
        <v>0.25921296296296298</v>
      </c>
      <c r="BB29" s="59">
        <f t="shared" si="27"/>
        <v>0.26476851851851857</v>
      </c>
      <c r="BC29" s="59">
        <f t="shared" si="28"/>
        <v>0.26519675925925928</v>
      </c>
      <c r="BD29" s="59">
        <f t="shared" si="29"/>
        <v>0.31103009259259257</v>
      </c>
      <c r="BE29" s="59">
        <f t="shared" si="30"/>
        <v>0.31155092592592593</v>
      </c>
      <c r="BF29" s="59">
        <f t="shared" si="31"/>
        <v>0.32196759259259261</v>
      </c>
      <c r="BG29" s="59">
        <f t="shared" si="32"/>
        <v>0.32251157407407405</v>
      </c>
      <c r="BH29" s="59">
        <f t="shared" si="33"/>
        <v>0.32181712962962961</v>
      </c>
      <c r="BI29" s="31">
        <f t="shared" si="34"/>
        <v>5.3</v>
      </c>
      <c r="BJ29" s="61">
        <f t="shared" si="35"/>
        <v>0.11041666666666666</v>
      </c>
      <c r="BK29" s="61">
        <f t="shared" si="36"/>
        <v>9.464285714285714E-2</v>
      </c>
      <c r="BL29" s="61">
        <f t="shared" si="37"/>
        <v>8.2812499999999997E-2</v>
      </c>
      <c r="BM29" s="61">
        <f t="shared" si="38"/>
        <v>7.5714285714285706E-2</v>
      </c>
      <c r="BN29" s="62">
        <f t="shared" si="39"/>
        <v>0</v>
      </c>
      <c r="BO29" s="62">
        <f t="shared" si="40"/>
        <v>6</v>
      </c>
      <c r="BP29" s="62">
        <f t="shared" si="41"/>
        <v>38</v>
      </c>
      <c r="BQ29" s="62">
        <f t="shared" si="42"/>
        <v>0</v>
      </c>
      <c r="BR29" s="62">
        <f t="shared" si="43"/>
        <v>5</v>
      </c>
      <c r="BS29" s="62">
        <f t="shared" si="44"/>
        <v>41</v>
      </c>
      <c r="BT29" s="62">
        <f t="shared" si="45"/>
        <v>0</v>
      </c>
      <c r="BU29" s="62">
        <f t="shared" si="46"/>
        <v>4</v>
      </c>
      <c r="BV29" s="62">
        <f t="shared" si="47"/>
        <v>58</v>
      </c>
      <c r="BW29" s="62">
        <f t="shared" si="48"/>
        <v>0</v>
      </c>
      <c r="BX29" s="62">
        <f t="shared" si="49"/>
        <v>4</v>
      </c>
      <c r="BY29" s="62">
        <f t="shared" si="50"/>
        <v>33</v>
      </c>
      <c r="BZ29" s="63">
        <f t="shared" si="51"/>
        <v>0.26381944444444444</v>
      </c>
      <c r="CA29" s="63">
        <f t="shared" si="52"/>
        <v>0.26937500000000003</v>
      </c>
      <c r="CB29" s="63">
        <f t="shared" si="53"/>
        <v>0.26914351851851853</v>
      </c>
      <c r="CC29" s="63">
        <f t="shared" si="54"/>
        <v>0.31497685185185181</v>
      </c>
      <c r="CD29" s="63">
        <f t="shared" si="55"/>
        <v>0.315</v>
      </c>
      <c r="CE29" s="63">
        <f t="shared" si="56"/>
        <v>0.32541666666666669</v>
      </c>
      <c r="CF29" s="63">
        <f t="shared" si="57"/>
        <v>0.32567129629629626</v>
      </c>
      <c r="CG29" s="63">
        <f t="shared" si="58"/>
        <v>0.32497685185185182</v>
      </c>
      <c r="CH29" s="36"/>
      <c r="CI29" s="36"/>
      <c r="CJ29" s="36"/>
      <c r="CK29" s="36"/>
      <c r="CL29" s="60">
        <v>60</v>
      </c>
    </row>
    <row r="30" spans="1:90" ht="28.5" customHeight="1" x14ac:dyDescent="0.25">
      <c r="A30" s="37">
        <v>6</v>
      </c>
      <c r="C30" s="37"/>
      <c r="D30" s="37"/>
      <c r="E30" s="37"/>
      <c r="F30" s="83"/>
      <c r="G30" s="44">
        <v>11.77</v>
      </c>
      <c r="H30" s="44">
        <f t="shared" si="5"/>
        <v>11.76</v>
      </c>
      <c r="I30" s="83">
        <v>11.74</v>
      </c>
      <c r="J30" s="43">
        <f t="shared" si="0"/>
        <v>-1.9875070982396446E-3</v>
      </c>
      <c r="K30" s="44">
        <f t="shared" si="1"/>
        <v>-2.3333333333333428E-2</v>
      </c>
      <c r="L30" s="76" t="s">
        <v>941</v>
      </c>
      <c r="M30" s="122">
        <v>100</v>
      </c>
      <c r="N30" s="46">
        <f t="shared" si="6"/>
        <v>11.763333333333334</v>
      </c>
      <c r="O30" s="46"/>
      <c r="P30" s="78">
        <v>11.75</v>
      </c>
      <c r="Q30" s="46"/>
      <c r="R30" s="78">
        <v>11.77</v>
      </c>
      <c r="T30" s="78">
        <v>11.77</v>
      </c>
      <c r="U30" s="47" t="str">
        <f t="shared" si="17"/>
        <v/>
      </c>
      <c r="V30" s="47" t="str">
        <f t="shared" si="18"/>
        <v/>
      </c>
      <c r="W30" s="47"/>
      <c r="X30" s="47"/>
      <c r="Y30" s="47"/>
      <c r="Z30" s="47"/>
      <c r="AA30" s="47"/>
      <c r="AB30" s="47"/>
      <c r="AC30" s="47"/>
      <c r="AD30" s="47"/>
      <c r="AE30" s="51">
        <f t="shared" si="7"/>
        <v>6</v>
      </c>
      <c r="AF30" s="51" t="str">
        <f t="shared" si="8"/>
        <v/>
      </c>
      <c r="AG30" s="51" t="str">
        <f t="shared" si="9"/>
        <v/>
      </c>
      <c r="AH30" s="51" t="str">
        <f t="shared" si="10"/>
        <v/>
      </c>
      <c r="AI30" s="52">
        <f t="shared" si="11"/>
        <v>11.76</v>
      </c>
      <c r="AJ30" s="68"/>
      <c r="AK30" s="53"/>
      <c r="AL30" s="52"/>
      <c r="AM30" s="53">
        <f t="shared" si="19"/>
        <v>48</v>
      </c>
      <c r="AN30" s="53">
        <f>IF(AJ30&lt;&gt;"",IF(AJ30="o",VLOOKUP(AM30,OpenSect!$A$1:$D$11,2),IF(AJ30="u",VLOOKUP(AM30,UpHill!$A$1:$D$35,2),IF(AJ30="d",VLOOKUP(AM30,DownHill!$A$1:$D$29,2),IF(AJ30="f",VLOOKUP(AM30,FlatUnd!$A$2:$D$30,2),IF(AJ30="t",VLOOKUP(AM30,TimeAdd!$A$1:$D$176,2),IF(AJ30="l",VLOOKUP(AM30,SLimit!$A$1:$D$8,2),AN29)))))),AN29)</f>
        <v>56</v>
      </c>
      <c r="AO30" s="53">
        <f>IF(AJ30&lt;&gt;"",IF(AJ30="o",VLOOKUP(AM30,OpenSect!$A$1:$D$11,3),IF(AJ30="u",VLOOKUP(AM30,UpHill!$A$1:$D$35,3),IF(AJ30="d",VLOOKUP(AM30,DownHill!$A$3:$D$29,3),IF(AJ30="f",VLOOKUP(AM30,FlatUnd!$A$2:$D$30,3),IF(AJ30="t",VLOOKUP(AM30,TimeAdd!$A$1:$D$18,3),IF(AJ30="l",VLOOKUP(AM30,SLimit!$A$1:$D$8,3),AO29)))))),AO29)</f>
        <v>64</v>
      </c>
      <c r="AP30" s="53">
        <f>IF(AJ30&lt;&gt;"",IF(AJ30="o",VLOOKUP(AM30,OpenSect!$A$1:$D$11,4),IF(AJ30="u",VLOOKUP(AM30,UpHill!$A$1:$D$35,4),IF(AJ30="d",VLOOKUP(AM30,DownHill!$A$1:$D$29,4),IF(AJ30="f",VLOOKUP(AM30,FlatUnd!$A$2:$D$30,4),IF(AJ30="t",VLOOKUP(AM30,TimeAdd!$A$1:$D$18,4),IF(AJ30="l",VLOOKUP(AM30,SLimit!$A$1:$D$8,4),AP29)))))),AP29)</f>
        <v>70</v>
      </c>
      <c r="AQ30" s="53">
        <f t="shared" si="20"/>
        <v>100</v>
      </c>
      <c r="AR30" s="54" t="str">
        <f t="shared" si="21"/>
        <v>Tchaka [River]</v>
      </c>
      <c r="AS30" s="55"/>
      <c r="AT30" s="55"/>
      <c r="AU30" s="56">
        <f>IF(GroupStTimes!$A$8=0,MIN(CB30,CD30,CF30),MIN(BZ30,CB30,CD30,CF30))</f>
        <v>0.26390046296296299</v>
      </c>
      <c r="AV30" s="56">
        <f>IF(GroupStTimes!$A$8=0,MAX(CC30,CE30,CG30),MAX(CA30,CC30,CE30,CG30))</f>
        <v>0.32548611111111114</v>
      </c>
      <c r="AW30" s="57" t="str">
        <f t="shared" si="22"/>
        <v/>
      </c>
      <c r="AX30" s="58" t="str">
        <f t="shared" si="23"/>
        <v/>
      </c>
      <c r="AY30" s="58" t="str">
        <f t="shared" si="24"/>
        <v/>
      </c>
      <c r="AZ30" s="31">
        <f t="shared" si="25"/>
        <v>6.36</v>
      </c>
      <c r="BA30" s="59">
        <f t="shared" si="26"/>
        <v>0.25921296296296298</v>
      </c>
      <c r="BB30" s="59">
        <f t="shared" si="27"/>
        <v>0.26476851851851857</v>
      </c>
      <c r="BC30" s="59">
        <f t="shared" si="28"/>
        <v>0.26519675925925928</v>
      </c>
      <c r="BD30" s="59">
        <f t="shared" si="29"/>
        <v>0.31103009259259257</v>
      </c>
      <c r="BE30" s="59">
        <f t="shared" si="30"/>
        <v>0.31155092592592593</v>
      </c>
      <c r="BF30" s="59">
        <f t="shared" si="31"/>
        <v>0.32196759259259261</v>
      </c>
      <c r="BG30" s="59">
        <f t="shared" si="32"/>
        <v>0.32251157407407405</v>
      </c>
      <c r="BH30" s="59">
        <f t="shared" si="33"/>
        <v>0.32181712962962961</v>
      </c>
      <c r="BI30" s="31">
        <f t="shared" si="34"/>
        <v>5.3999999999999995</v>
      </c>
      <c r="BJ30" s="61">
        <f t="shared" si="35"/>
        <v>0.11249999999999999</v>
      </c>
      <c r="BK30" s="61">
        <f t="shared" si="36"/>
        <v>9.6428571428571419E-2</v>
      </c>
      <c r="BL30" s="61">
        <f t="shared" si="37"/>
        <v>8.4374999999999992E-2</v>
      </c>
      <c r="BM30" s="61">
        <f t="shared" si="38"/>
        <v>7.7142857142857138E-2</v>
      </c>
      <c r="BN30" s="62">
        <f t="shared" si="39"/>
        <v>0</v>
      </c>
      <c r="BO30" s="62">
        <f t="shared" si="40"/>
        <v>6</v>
      </c>
      <c r="BP30" s="62">
        <f t="shared" si="41"/>
        <v>45</v>
      </c>
      <c r="BQ30" s="62">
        <f t="shared" si="42"/>
        <v>0</v>
      </c>
      <c r="BR30" s="62">
        <f t="shared" si="43"/>
        <v>5</v>
      </c>
      <c r="BS30" s="62">
        <f t="shared" si="44"/>
        <v>47</v>
      </c>
      <c r="BT30" s="62">
        <f t="shared" si="45"/>
        <v>0</v>
      </c>
      <c r="BU30" s="62">
        <f t="shared" si="46"/>
        <v>5</v>
      </c>
      <c r="BV30" s="62">
        <f t="shared" si="47"/>
        <v>4</v>
      </c>
      <c r="BW30" s="62">
        <f t="shared" si="48"/>
        <v>0</v>
      </c>
      <c r="BX30" s="62">
        <f t="shared" si="49"/>
        <v>4</v>
      </c>
      <c r="BY30" s="62">
        <f t="shared" si="50"/>
        <v>38</v>
      </c>
      <c r="BZ30" s="63">
        <f t="shared" si="51"/>
        <v>0.26390046296296299</v>
      </c>
      <c r="CA30" s="63">
        <f t="shared" si="52"/>
        <v>0.26945601851851858</v>
      </c>
      <c r="CB30" s="63">
        <f t="shared" si="53"/>
        <v>0.26921296296296299</v>
      </c>
      <c r="CC30" s="63">
        <f t="shared" si="54"/>
        <v>0.31504629629629627</v>
      </c>
      <c r="CD30" s="63">
        <f t="shared" si="55"/>
        <v>0.31506944444444446</v>
      </c>
      <c r="CE30" s="63">
        <f t="shared" si="56"/>
        <v>0.32548611111111114</v>
      </c>
      <c r="CF30" s="63">
        <f t="shared" si="57"/>
        <v>0.32572916666666663</v>
      </c>
      <c r="CG30" s="63">
        <f t="shared" si="58"/>
        <v>0.32503472222222218</v>
      </c>
      <c r="CH30" s="36"/>
      <c r="CI30" s="36"/>
      <c r="CJ30" s="36"/>
      <c r="CK30" s="36"/>
      <c r="CL30" s="60">
        <v>60</v>
      </c>
    </row>
    <row r="31" spans="1:90" ht="28.5" customHeight="1" x14ac:dyDescent="0.25">
      <c r="A31" s="37">
        <v>6</v>
      </c>
      <c r="B31" s="16" t="s">
        <v>159</v>
      </c>
      <c r="C31" s="37"/>
      <c r="D31" s="37"/>
      <c r="E31" s="37"/>
      <c r="F31" s="83"/>
      <c r="G31" s="44">
        <v>11.785</v>
      </c>
      <c r="H31" s="44">
        <f t="shared" si="5"/>
        <v>11.78</v>
      </c>
      <c r="I31" s="83">
        <v>11.77</v>
      </c>
      <c r="J31" s="43">
        <f t="shared" si="0"/>
        <v>-1.2744265080712653E-3</v>
      </c>
      <c r="K31" s="44">
        <f t="shared" si="1"/>
        <v>-1.4999999999998792E-2</v>
      </c>
      <c r="L31" s="76" t="s">
        <v>942</v>
      </c>
      <c r="M31" s="122">
        <v>100</v>
      </c>
      <c r="N31" s="46">
        <f t="shared" si="6"/>
        <v>11.784999999999998</v>
      </c>
      <c r="O31" s="46"/>
      <c r="P31" s="78">
        <v>11.78</v>
      </c>
      <c r="Q31" s="46"/>
      <c r="R31" s="78">
        <v>11.785</v>
      </c>
      <c r="T31" s="78">
        <v>11.79</v>
      </c>
      <c r="U31" s="47" t="str">
        <f t="shared" si="17"/>
        <v/>
      </c>
      <c r="V31" s="47" t="str">
        <f t="shared" si="18"/>
        <v/>
      </c>
      <c r="W31" s="47"/>
      <c r="X31" s="47"/>
      <c r="Y31" s="47"/>
      <c r="Z31" s="47"/>
      <c r="AA31" s="47"/>
      <c r="AB31" s="47"/>
      <c r="AC31" s="47"/>
      <c r="AD31" s="47"/>
      <c r="AE31" s="51">
        <f t="shared" si="7"/>
        <v>6</v>
      </c>
      <c r="AF31" s="51" t="str">
        <f t="shared" si="8"/>
        <v>FU</v>
      </c>
      <c r="AG31" s="51" t="str">
        <f t="shared" si="9"/>
        <v/>
      </c>
      <c r="AH31" s="51" t="str">
        <f t="shared" si="10"/>
        <v/>
      </c>
      <c r="AI31" s="52">
        <f t="shared" si="11"/>
        <v>11.78</v>
      </c>
      <c r="AJ31" s="68"/>
      <c r="AK31" s="53"/>
      <c r="AL31" s="52"/>
      <c r="AM31" s="53">
        <f t="shared" si="19"/>
        <v>48</v>
      </c>
      <c r="AN31" s="53">
        <f>IF(AJ31&lt;&gt;"",IF(AJ31="o",VLOOKUP(AM31,OpenSect!$A$1:$D$11,2),IF(AJ31="u",VLOOKUP(AM31,UpHill!$A$1:$D$35,2),IF(AJ31="d",VLOOKUP(AM31,DownHill!$A$1:$D$29,2),IF(AJ31="f",VLOOKUP(AM31,FlatUnd!$A$2:$D$30,2),IF(AJ31="t",VLOOKUP(AM31,TimeAdd!$A$1:$D$176,2),IF(AJ31="l",VLOOKUP(AM31,SLimit!$A$1:$D$8,2),AN30)))))),AN30)</f>
        <v>56</v>
      </c>
      <c r="AO31" s="53">
        <f>IF(AJ31&lt;&gt;"",IF(AJ31="o",VLOOKUP(AM31,OpenSect!$A$1:$D$11,3),IF(AJ31="u",VLOOKUP(AM31,UpHill!$A$1:$D$35,3),IF(AJ31="d",VLOOKUP(AM31,DownHill!$A$3:$D$29,3),IF(AJ31="f",VLOOKUP(AM31,FlatUnd!$A$2:$D$30,3),IF(AJ31="t",VLOOKUP(AM31,TimeAdd!$A$1:$D$18,3),IF(AJ31="l",VLOOKUP(AM31,SLimit!$A$1:$D$8,3),AO30)))))),AO30)</f>
        <v>64</v>
      </c>
      <c r="AP31" s="53">
        <f>IF(AJ31&lt;&gt;"",IF(AJ31="o",VLOOKUP(AM31,OpenSect!$A$1:$D$11,4),IF(AJ31="u",VLOOKUP(AM31,UpHill!$A$1:$D$35,4),IF(AJ31="d",VLOOKUP(AM31,DownHill!$A$1:$D$29,4),IF(AJ31="f",VLOOKUP(AM31,FlatUnd!$A$2:$D$30,4),IF(AJ31="t",VLOOKUP(AM31,TimeAdd!$A$1:$D$18,4),IF(AJ31="l",VLOOKUP(AM31,SLimit!$A$1:$D$8,4),AP30)))))),AP30)</f>
        <v>70</v>
      </c>
      <c r="AQ31" s="53">
        <f t="shared" si="20"/>
        <v>100</v>
      </c>
      <c r="AR31" s="54" t="str">
        <f t="shared" si="21"/>
        <v>9,2 km plate.</v>
      </c>
      <c r="AS31" s="55"/>
      <c r="AT31" s="55"/>
      <c r="AU31" s="56">
        <f>IF(GroupStTimes!$A$8=0,MIN(CB31,CD31,CF31),MIN(BZ31,CB31,CD31,CF31))</f>
        <v>0.26392361111111112</v>
      </c>
      <c r="AV31" s="56">
        <f>IF(GroupStTimes!$A$8=0,MAX(CC31,CE31,CG31),MAX(CA31,CC31,CE31,CG31))</f>
        <v>0.32549768518518518</v>
      </c>
      <c r="AW31" s="57" t="str">
        <f t="shared" si="22"/>
        <v/>
      </c>
      <c r="AX31" s="58" t="str">
        <f t="shared" si="23"/>
        <v/>
      </c>
      <c r="AY31" s="58" t="str">
        <f t="shared" si="24"/>
        <v/>
      </c>
      <c r="AZ31" s="31">
        <f t="shared" si="25"/>
        <v>6.36</v>
      </c>
      <c r="BA31" s="59">
        <f t="shared" si="26"/>
        <v>0.25921296296296298</v>
      </c>
      <c r="BB31" s="59">
        <f t="shared" si="27"/>
        <v>0.26476851851851857</v>
      </c>
      <c r="BC31" s="59">
        <f t="shared" si="28"/>
        <v>0.26519675925925928</v>
      </c>
      <c r="BD31" s="59">
        <f t="shared" si="29"/>
        <v>0.31103009259259257</v>
      </c>
      <c r="BE31" s="59">
        <f t="shared" si="30"/>
        <v>0.31155092592592593</v>
      </c>
      <c r="BF31" s="59">
        <f t="shared" si="31"/>
        <v>0.32196759259259261</v>
      </c>
      <c r="BG31" s="59">
        <f t="shared" si="32"/>
        <v>0.32251157407407405</v>
      </c>
      <c r="BH31" s="59">
        <f t="shared" si="33"/>
        <v>0.32181712962962961</v>
      </c>
      <c r="BI31" s="31">
        <f t="shared" si="34"/>
        <v>5.419999999999999</v>
      </c>
      <c r="BJ31" s="61">
        <f t="shared" si="35"/>
        <v>0.11291666666666665</v>
      </c>
      <c r="BK31" s="61">
        <f t="shared" si="36"/>
        <v>9.6785714285714267E-2</v>
      </c>
      <c r="BL31" s="61">
        <f t="shared" si="37"/>
        <v>8.4687499999999985E-2</v>
      </c>
      <c r="BM31" s="61">
        <f t="shared" si="38"/>
        <v>7.7428571428571416E-2</v>
      </c>
      <c r="BN31" s="62">
        <f t="shared" si="39"/>
        <v>0</v>
      </c>
      <c r="BO31" s="62">
        <f t="shared" si="40"/>
        <v>6</v>
      </c>
      <c r="BP31" s="62">
        <f t="shared" si="41"/>
        <v>47</v>
      </c>
      <c r="BQ31" s="62">
        <f t="shared" si="42"/>
        <v>0</v>
      </c>
      <c r="BR31" s="62">
        <f t="shared" si="43"/>
        <v>5</v>
      </c>
      <c r="BS31" s="62">
        <f t="shared" si="44"/>
        <v>48</v>
      </c>
      <c r="BT31" s="62">
        <f t="shared" si="45"/>
        <v>0</v>
      </c>
      <c r="BU31" s="62">
        <f t="shared" si="46"/>
        <v>5</v>
      </c>
      <c r="BV31" s="62">
        <f t="shared" si="47"/>
        <v>5</v>
      </c>
      <c r="BW31" s="62">
        <f t="shared" si="48"/>
        <v>0</v>
      </c>
      <c r="BX31" s="62">
        <f t="shared" si="49"/>
        <v>4</v>
      </c>
      <c r="BY31" s="62">
        <f t="shared" si="50"/>
        <v>39</v>
      </c>
      <c r="BZ31" s="63">
        <f t="shared" si="51"/>
        <v>0.26392361111111112</v>
      </c>
      <c r="CA31" s="63">
        <f t="shared" si="52"/>
        <v>0.26947916666666671</v>
      </c>
      <c r="CB31" s="63">
        <f t="shared" si="53"/>
        <v>0.26922453703703708</v>
      </c>
      <c r="CC31" s="63">
        <f t="shared" si="54"/>
        <v>0.31505787037037036</v>
      </c>
      <c r="CD31" s="63">
        <f t="shared" si="55"/>
        <v>0.3150810185185185</v>
      </c>
      <c r="CE31" s="63">
        <f t="shared" si="56"/>
        <v>0.32549768518518518</v>
      </c>
      <c r="CF31" s="63">
        <f t="shared" si="57"/>
        <v>0.32574074074074072</v>
      </c>
      <c r="CG31" s="63">
        <f t="shared" si="58"/>
        <v>0.32504629629629628</v>
      </c>
      <c r="CH31" s="36"/>
      <c r="CI31" s="36"/>
      <c r="CJ31" s="36"/>
      <c r="CK31" s="36"/>
      <c r="CL31" s="60">
        <v>60</v>
      </c>
    </row>
    <row r="32" spans="1:90" ht="28.5" customHeight="1" x14ac:dyDescent="0.25">
      <c r="A32" s="37">
        <v>6</v>
      </c>
      <c r="C32" s="37"/>
      <c r="D32" s="37"/>
      <c r="E32" s="37"/>
      <c r="F32" s="83"/>
      <c r="G32" s="44">
        <v>12.55</v>
      </c>
      <c r="H32" s="44">
        <f t="shared" si="5"/>
        <v>12.54</v>
      </c>
      <c r="I32" s="83">
        <v>12.52</v>
      </c>
      <c r="J32" s="43">
        <f t="shared" si="0"/>
        <v>-1.8636847710331633E-3</v>
      </c>
      <c r="K32" s="44">
        <f t="shared" si="1"/>
        <v>-2.3333333333335204E-2</v>
      </c>
      <c r="L32" s="76" t="s">
        <v>143</v>
      </c>
      <c r="M32" s="122">
        <v>80</v>
      </c>
      <c r="N32" s="46">
        <f t="shared" si="6"/>
        <v>12.543333333333335</v>
      </c>
      <c r="O32" s="46"/>
      <c r="P32" s="78">
        <v>12.530000000000001</v>
      </c>
      <c r="Q32" s="46"/>
      <c r="R32" s="78">
        <v>12.55</v>
      </c>
      <c r="T32" s="78">
        <v>12.55</v>
      </c>
      <c r="U32" s="47" t="str">
        <f t="shared" si="17"/>
        <v/>
      </c>
      <c r="V32" s="47" t="str">
        <f t="shared" si="18"/>
        <v/>
      </c>
      <c r="W32" s="47"/>
      <c r="X32" s="47"/>
      <c r="Y32" s="47"/>
      <c r="Z32" s="47"/>
      <c r="AA32" s="47"/>
      <c r="AB32" s="47"/>
      <c r="AC32" s="47"/>
      <c r="AD32" s="47"/>
      <c r="AE32" s="51">
        <f t="shared" si="7"/>
        <v>6</v>
      </c>
      <c r="AF32" s="51" t="str">
        <f t="shared" si="8"/>
        <v/>
      </c>
      <c r="AG32" s="51" t="str">
        <f t="shared" si="9"/>
        <v/>
      </c>
      <c r="AH32" s="51" t="str">
        <f t="shared" si="10"/>
        <v/>
      </c>
      <c r="AI32" s="52">
        <f t="shared" si="11"/>
        <v>12.54</v>
      </c>
      <c r="AJ32" s="68"/>
      <c r="AK32" s="53"/>
      <c r="AL32" s="52"/>
      <c r="AM32" s="53">
        <f t="shared" si="19"/>
        <v>48</v>
      </c>
      <c r="AN32" s="53">
        <f>IF(AJ32&lt;&gt;"",IF(AJ32="o",VLOOKUP(AM32,OpenSect!$A$1:$D$11,2),IF(AJ32="u",VLOOKUP(AM32,UpHill!$A$1:$D$35,2),IF(AJ32="d",VLOOKUP(AM32,DownHill!$A$1:$D$29,2),IF(AJ32="f",VLOOKUP(AM32,FlatUnd!$A$2:$D$30,2),IF(AJ32="t",VLOOKUP(AM32,TimeAdd!$A$1:$D$176,2),IF(AJ32="l",VLOOKUP(AM32,SLimit!$A$1:$D$8,2),AN31)))))),AN31)</f>
        <v>56</v>
      </c>
      <c r="AO32" s="53">
        <f>IF(AJ32&lt;&gt;"",IF(AJ32="o",VLOOKUP(AM32,OpenSect!$A$1:$D$11,3),IF(AJ32="u",VLOOKUP(AM32,UpHill!$A$1:$D$35,3),IF(AJ32="d",VLOOKUP(AM32,DownHill!$A$3:$D$29,3),IF(AJ32="f",VLOOKUP(AM32,FlatUnd!$A$2:$D$30,3),IF(AJ32="t",VLOOKUP(AM32,TimeAdd!$A$1:$D$18,3),IF(AJ32="l",VLOOKUP(AM32,SLimit!$A$1:$D$8,3),AO31)))))),AO31)</f>
        <v>64</v>
      </c>
      <c r="AP32" s="53">
        <f>IF(AJ32&lt;&gt;"",IF(AJ32="o",VLOOKUP(AM32,OpenSect!$A$1:$D$11,4),IF(AJ32="u",VLOOKUP(AM32,UpHill!$A$1:$D$35,4),IF(AJ32="d",VLOOKUP(AM32,DownHill!$A$1:$D$29,4),IF(AJ32="f",VLOOKUP(AM32,FlatUnd!$A$2:$D$30,4),IF(AJ32="t",VLOOKUP(AM32,TimeAdd!$A$1:$D$18,4),IF(AJ32="l",VLOOKUP(AM32,SLimit!$A$1:$D$8,4),AP31)))))),AP31)</f>
        <v>70</v>
      </c>
      <c r="AQ32" s="53">
        <f t="shared" si="20"/>
        <v>80</v>
      </c>
      <c r="AR32" s="54" t="str">
        <f t="shared" si="21"/>
        <v>80 Speed limit.</v>
      </c>
      <c r="AS32" s="55"/>
      <c r="AT32" s="55"/>
      <c r="AU32" s="56">
        <f>IF(GroupStTimes!$A$8=0,MIN(CB32,CD32,CF32),MIN(BZ32,CB32,CD32,CF32))</f>
        <v>0.2645717592592593</v>
      </c>
      <c r="AV32" s="56">
        <f>IF(GroupStTimes!$A$8=0,MAX(CC32,CE32,CG32),MAX(CA32,CC32,CE32,CG32))</f>
        <v>0.32599537037037041</v>
      </c>
      <c r="AW32" s="57" t="str">
        <f t="shared" si="22"/>
        <v/>
      </c>
      <c r="AX32" s="58" t="str">
        <f t="shared" si="23"/>
        <v/>
      </c>
      <c r="AY32" s="58" t="str">
        <f t="shared" si="24"/>
        <v/>
      </c>
      <c r="AZ32" s="31">
        <f t="shared" si="25"/>
        <v>6.36</v>
      </c>
      <c r="BA32" s="59">
        <f t="shared" si="26"/>
        <v>0.25921296296296298</v>
      </c>
      <c r="BB32" s="59">
        <f t="shared" si="27"/>
        <v>0.26476851851851857</v>
      </c>
      <c r="BC32" s="59">
        <f t="shared" si="28"/>
        <v>0.26519675925925928</v>
      </c>
      <c r="BD32" s="59">
        <f t="shared" si="29"/>
        <v>0.31103009259259257</v>
      </c>
      <c r="BE32" s="59">
        <f t="shared" si="30"/>
        <v>0.31155092592592593</v>
      </c>
      <c r="BF32" s="59">
        <f t="shared" si="31"/>
        <v>0.32196759259259261</v>
      </c>
      <c r="BG32" s="59">
        <f t="shared" si="32"/>
        <v>0.32251157407407405</v>
      </c>
      <c r="BH32" s="59">
        <f t="shared" si="33"/>
        <v>0.32181712962962961</v>
      </c>
      <c r="BI32" s="31">
        <f t="shared" si="34"/>
        <v>6.1799999999999988</v>
      </c>
      <c r="BJ32" s="61">
        <f t="shared" si="35"/>
        <v>0.12874999999999998</v>
      </c>
      <c r="BK32" s="61">
        <f t="shared" si="36"/>
        <v>0.11035714285714283</v>
      </c>
      <c r="BL32" s="61">
        <f t="shared" si="37"/>
        <v>9.6562499999999982E-2</v>
      </c>
      <c r="BM32" s="61">
        <f t="shared" si="38"/>
        <v>8.8285714285714273E-2</v>
      </c>
      <c r="BN32" s="62">
        <f t="shared" si="39"/>
        <v>0</v>
      </c>
      <c r="BO32" s="62">
        <f t="shared" si="40"/>
        <v>7</v>
      </c>
      <c r="BP32" s="62">
        <f t="shared" si="41"/>
        <v>43</v>
      </c>
      <c r="BQ32" s="62">
        <f t="shared" si="42"/>
        <v>0</v>
      </c>
      <c r="BR32" s="62">
        <f t="shared" si="43"/>
        <v>6</v>
      </c>
      <c r="BS32" s="62">
        <f t="shared" si="44"/>
        <v>37</v>
      </c>
      <c r="BT32" s="62">
        <f t="shared" si="45"/>
        <v>0</v>
      </c>
      <c r="BU32" s="62">
        <f t="shared" si="46"/>
        <v>5</v>
      </c>
      <c r="BV32" s="62">
        <f t="shared" si="47"/>
        <v>48</v>
      </c>
      <c r="BW32" s="62">
        <f t="shared" si="48"/>
        <v>0</v>
      </c>
      <c r="BX32" s="62">
        <f t="shared" si="49"/>
        <v>5</v>
      </c>
      <c r="BY32" s="62">
        <f t="shared" si="50"/>
        <v>18</v>
      </c>
      <c r="BZ32" s="63">
        <f t="shared" si="51"/>
        <v>0.2645717592592593</v>
      </c>
      <c r="CA32" s="63">
        <f t="shared" si="52"/>
        <v>0.27012731481481489</v>
      </c>
      <c r="CB32" s="63">
        <f t="shared" si="53"/>
        <v>0.26979166666666671</v>
      </c>
      <c r="CC32" s="63">
        <f t="shared" si="54"/>
        <v>0.31562499999999999</v>
      </c>
      <c r="CD32" s="63">
        <f t="shared" si="55"/>
        <v>0.31557870370370372</v>
      </c>
      <c r="CE32" s="63">
        <f t="shared" si="56"/>
        <v>0.32599537037037041</v>
      </c>
      <c r="CF32" s="63">
        <f t="shared" si="57"/>
        <v>0.32619212962962962</v>
      </c>
      <c r="CG32" s="63">
        <f t="shared" si="58"/>
        <v>0.32549768518518518</v>
      </c>
      <c r="CH32" s="36"/>
      <c r="CI32" s="36"/>
      <c r="CJ32" s="36"/>
      <c r="CK32" s="36"/>
      <c r="CL32" s="60">
        <v>60</v>
      </c>
    </row>
    <row r="33" spans="1:90" ht="28.5" customHeight="1" x14ac:dyDescent="0.25">
      <c r="A33" s="37">
        <v>6</v>
      </c>
      <c r="C33" s="37"/>
      <c r="D33" s="37"/>
      <c r="E33" s="37"/>
      <c r="F33" s="83"/>
      <c r="G33" s="44">
        <v>12.625</v>
      </c>
      <c r="H33" s="44">
        <f t="shared" si="5"/>
        <v>12.62</v>
      </c>
      <c r="I33" s="83">
        <v>12.61</v>
      </c>
      <c r="J33" s="43">
        <f t="shared" si="0"/>
        <v>-1.1895321173672141E-3</v>
      </c>
      <c r="K33" s="44">
        <f t="shared" si="1"/>
        <v>-1.5000000000000568E-2</v>
      </c>
      <c r="L33" s="76" t="s">
        <v>943</v>
      </c>
      <c r="M33" s="122">
        <v>80</v>
      </c>
      <c r="N33" s="46">
        <f t="shared" si="6"/>
        <v>12.625</v>
      </c>
      <c r="O33" s="46"/>
      <c r="P33" s="78">
        <v>12.62</v>
      </c>
      <c r="Q33" s="46"/>
      <c r="R33" s="78">
        <v>12.625</v>
      </c>
      <c r="T33" s="78">
        <v>12.63</v>
      </c>
      <c r="U33" s="47" t="str">
        <f t="shared" si="17"/>
        <v/>
      </c>
      <c r="V33" s="47" t="str">
        <f t="shared" si="18"/>
        <v/>
      </c>
      <c r="W33" s="47"/>
      <c r="X33" s="47"/>
      <c r="Y33" s="47"/>
      <c r="Z33" s="47"/>
      <c r="AA33" s="47"/>
      <c r="AB33" s="47"/>
      <c r="AC33" s="47"/>
      <c r="AD33" s="47"/>
      <c r="AE33" s="51">
        <f t="shared" si="7"/>
        <v>6</v>
      </c>
      <c r="AF33" s="51" t="str">
        <f t="shared" si="8"/>
        <v/>
      </c>
      <c r="AG33" s="51" t="str">
        <f t="shared" si="9"/>
        <v/>
      </c>
      <c r="AH33" s="51" t="str">
        <f t="shared" si="10"/>
        <v/>
      </c>
      <c r="AI33" s="52">
        <f t="shared" si="11"/>
        <v>12.62</v>
      </c>
      <c r="AJ33" s="68"/>
      <c r="AK33" s="53"/>
      <c r="AL33" s="52"/>
      <c r="AM33" s="53">
        <f t="shared" si="19"/>
        <v>48</v>
      </c>
      <c r="AN33" s="53">
        <f>IF(AJ33&lt;&gt;"",IF(AJ33="o",VLOOKUP(AM33,OpenSect!$A$1:$D$11,2),IF(AJ33="u",VLOOKUP(AM33,UpHill!$A$1:$D$35,2),IF(AJ33="d",VLOOKUP(AM33,DownHill!$A$1:$D$29,2),IF(AJ33="f",VLOOKUP(AM33,FlatUnd!$A$2:$D$30,2),IF(AJ33="t",VLOOKUP(AM33,TimeAdd!$A$1:$D$176,2),IF(AJ33="l",VLOOKUP(AM33,SLimit!$A$1:$D$8,2),AN32)))))),AN32)</f>
        <v>56</v>
      </c>
      <c r="AO33" s="53">
        <f>IF(AJ33&lt;&gt;"",IF(AJ33="o",VLOOKUP(AM33,OpenSect!$A$1:$D$11,3),IF(AJ33="u",VLOOKUP(AM33,UpHill!$A$1:$D$35,3),IF(AJ33="d",VLOOKUP(AM33,DownHill!$A$3:$D$29,3),IF(AJ33="f",VLOOKUP(AM33,FlatUnd!$A$2:$D$30,3),IF(AJ33="t",VLOOKUP(AM33,TimeAdd!$A$1:$D$18,3),IF(AJ33="l",VLOOKUP(AM33,SLimit!$A$1:$D$8,3),AO32)))))),AO32)</f>
        <v>64</v>
      </c>
      <c r="AP33" s="53">
        <f>IF(AJ33&lt;&gt;"",IF(AJ33="o",VLOOKUP(AM33,OpenSect!$A$1:$D$11,4),IF(AJ33="u",VLOOKUP(AM33,UpHill!$A$1:$D$35,4),IF(AJ33="d",VLOOKUP(AM33,DownHill!$A$1:$D$29,4),IF(AJ33="f",VLOOKUP(AM33,FlatUnd!$A$2:$D$30,4),IF(AJ33="t",VLOOKUP(AM33,TimeAdd!$A$1:$D$18,4),IF(AJ33="l",VLOOKUP(AM33,SLimit!$A$1:$D$8,4),AP32)))))),AP32)</f>
        <v>70</v>
      </c>
      <c r="AQ33" s="53">
        <f t="shared" si="20"/>
        <v>80</v>
      </c>
      <c r="AR33" s="54" t="str">
        <f t="shared" si="21"/>
        <v>Warning - Pedestrians.</v>
      </c>
      <c r="AS33" s="55"/>
      <c r="AT33" s="55"/>
      <c r="AU33" s="56">
        <f>IF(GroupStTimes!$A$8=0,MIN(CB33,CD33,CF33),MIN(BZ33,CB33,CD33,CF33))</f>
        <v>0.26465277777777779</v>
      </c>
      <c r="AV33" s="56">
        <f>IF(GroupStTimes!$A$8=0,MAX(CC33,CE33,CG33),MAX(CA33,CC33,CE33,CG33))</f>
        <v>0.32604166666666667</v>
      </c>
      <c r="AW33" s="57" t="str">
        <f t="shared" si="22"/>
        <v/>
      </c>
      <c r="AX33" s="58" t="str">
        <f t="shared" si="23"/>
        <v/>
      </c>
      <c r="AY33" s="58" t="str">
        <f t="shared" si="24"/>
        <v/>
      </c>
      <c r="AZ33" s="31">
        <f t="shared" si="25"/>
        <v>6.36</v>
      </c>
      <c r="BA33" s="59">
        <f t="shared" si="26"/>
        <v>0.25921296296296298</v>
      </c>
      <c r="BB33" s="59">
        <f t="shared" si="27"/>
        <v>0.26476851851851857</v>
      </c>
      <c r="BC33" s="59">
        <f t="shared" si="28"/>
        <v>0.26519675925925928</v>
      </c>
      <c r="BD33" s="59">
        <f t="shared" si="29"/>
        <v>0.31103009259259257</v>
      </c>
      <c r="BE33" s="59">
        <f t="shared" si="30"/>
        <v>0.31155092592592593</v>
      </c>
      <c r="BF33" s="59">
        <f t="shared" si="31"/>
        <v>0.32196759259259261</v>
      </c>
      <c r="BG33" s="59">
        <f t="shared" si="32"/>
        <v>0.32251157407407405</v>
      </c>
      <c r="BH33" s="59">
        <f t="shared" si="33"/>
        <v>0.32181712962962961</v>
      </c>
      <c r="BI33" s="31">
        <f t="shared" si="34"/>
        <v>6.2599999999999989</v>
      </c>
      <c r="BJ33" s="61">
        <f t="shared" si="35"/>
        <v>0.13041666666666665</v>
      </c>
      <c r="BK33" s="61">
        <f t="shared" si="36"/>
        <v>0.11178571428571427</v>
      </c>
      <c r="BL33" s="61">
        <f t="shared" si="37"/>
        <v>9.7812499999999983E-2</v>
      </c>
      <c r="BM33" s="61">
        <f t="shared" si="38"/>
        <v>8.9428571428571413E-2</v>
      </c>
      <c r="BN33" s="62">
        <f t="shared" si="39"/>
        <v>0</v>
      </c>
      <c r="BO33" s="62">
        <f t="shared" si="40"/>
        <v>7</v>
      </c>
      <c r="BP33" s="62">
        <f t="shared" si="41"/>
        <v>50</v>
      </c>
      <c r="BQ33" s="62">
        <f t="shared" si="42"/>
        <v>0</v>
      </c>
      <c r="BR33" s="62">
        <f t="shared" si="43"/>
        <v>6</v>
      </c>
      <c r="BS33" s="62">
        <f t="shared" si="44"/>
        <v>42</v>
      </c>
      <c r="BT33" s="62">
        <f t="shared" si="45"/>
        <v>0</v>
      </c>
      <c r="BU33" s="62">
        <f t="shared" si="46"/>
        <v>5</v>
      </c>
      <c r="BV33" s="62">
        <f t="shared" si="47"/>
        <v>52</v>
      </c>
      <c r="BW33" s="62">
        <f t="shared" si="48"/>
        <v>0</v>
      </c>
      <c r="BX33" s="62">
        <f t="shared" si="49"/>
        <v>5</v>
      </c>
      <c r="BY33" s="62">
        <f t="shared" si="50"/>
        <v>22</v>
      </c>
      <c r="BZ33" s="63">
        <f t="shared" si="51"/>
        <v>0.26465277777777779</v>
      </c>
      <c r="CA33" s="63">
        <f t="shared" si="52"/>
        <v>0.27020833333333338</v>
      </c>
      <c r="CB33" s="63">
        <f t="shared" si="53"/>
        <v>0.26984953703703707</v>
      </c>
      <c r="CC33" s="63">
        <f t="shared" si="54"/>
        <v>0.31568287037037035</v>
      </c>
      <c r="CD33" s="63">
        <f t="shared" si="55"/>
        <v>0.31562499999999999</v>
      </c>
      <c r="CE33" s="63">
        <f t="shared" si="56"/>
        <v>0.32604166666666667</v>
      </c>
      <c r="CF33" s="63">
        <f t="shared" si="57"/>
        <v>0.32623842592592589</v>
      </c>
      <c r="CG33" s="63">
        <f t="shared" si="58"/>
        <v>0.32554398148148145</v>
      </c>
      <c r="CH33" s="36"/>
      <c r="CI33" s="36"/>
      <c r="CJ33" s="36"/>
      <c r="CK33" s="36"/>
      <c r="CL33" s="60">
        <v>60</v>
      </c>
    </row>
    <row r="34" spans="1:90" ht="28.5" customHeight="1" x14ac:dyDescent="0.25">
      <c r="A34" s="37">
        <v>6</v>
      </c>
      <c r="C34" s="37"/>
      <c r="D34" s="37"/>
      <c r="E34" s="37"/>
      <c r="F34" s="83"/>
      <c r="G34" s="90">
        <v>12.64</v>
      </c>
      <c r="H34" s="44">
        <f t="shared" si="5"/>
        <v>12.64</v>
      </c>
      <c r="I34" s="83">
        <v>12.62</v>
      </c>
      <c r="J34" s="43">
        <f t="shared" si="0"/>
        <v>-1.584786053882833E-3</v>
      </c>
      <c r="K34" s="44">
        <f t="shared" si="1"/>
        <v>-2.000000000000135E-2</v>
      </c>
      <c r="L34" s="76" t="s">
        <v>944</v>
      </c>
      <c r="M34" s="122">
        <v>80</v>
      </c>
      <c r="N34" s="46">
        <f t="shared" si="6"/>
        <v>12.64</v>
      </c>
      <c r="O34" s="46"/>
      <c r="P34" s="78">
        <v>12.63</v>
      </c>
      <c r="Q34" s="46"/>
      <c r="R34" s="78">
        <v>12.64</v>
      </c>
      <c r="T34" s="78">
        <v>12.65</v>
      </c>
      <c r="U34" s="47" t="str">
        <f t="shared" si="17"/>
        <v/>
      </c>
      <c r="V34" s="47" t="str">
        <f t="shared" si="18"/>
        <v/>
      </c>
      <c r="W34" s="47"/>
      <c r="X34" s="47"/>
      <c r="Y34" s="47"/>
      <c r="Z34" s="47"/>
      <c r="AA34" s="47"/>
      <c r="AB34" s="47"/>
      <c r="AC34" s="47"/>
      <c r="AD34" s="47"/>
      <c r="AE34" s="51">
        <f t="shared" si="7"/>
        <v>6</v>
      </c>
      <c r="AF34" s="51" t="str">
        <f t="shared" si="8"/>
        <v/>
      </c>
      <c r="AG34" s="51" t="str">
        <f t="shared" si="9"/>
        <v/>
      </c>
      <c r="AH34" s="51" t="str">
        <f t="shared" si="10"/>
        <v/>
      </c>
      <c r="AI34" s="52">
        <f t="shared" si="11"/>
        <v>12.64</v>
      </c>
      <c r="AJ34" s="68"/>
      <c r="AK34" s="53"/>
      <c r="AL34" s="52"/>
      <c r="AM34" s="53">
        <f t="shared" si="19"/>
        <v>48</v>
      </c>
      <c r="AN34" s="53">
        <f>IF(AJ34&lt;&gt;"",IF(AJ34="o",VLOOKUP(AM34,OpenSect!$A$1:$D$11,2),IF(AJ34="u",VLOOKUP(AM34,UpHill!$A$1:$D$35,2),IF(AJ34="d",VLOOKUP(AM34,DownHill!$A$1:$D$29,2),IF(AJ34="f",VLOOKUP(AM34,FlatUnd!$A$2:$D$30,2),IF(AJ34="t",VLOOKUP(AM34,TimeAdd!$A$1:$D$176,2),IF(AJ34="l",VLOOKUP(AM34,SLimit!$A$1:$D$8,2),AN33)))))),AN33)</f>
        <v>56</v>
      </c>
      <c r="AO34" s="53">
        <f>IF(AJ34&lt;&gt;"",IF(AJ34="o",VLOOKUP(AM34,OpenSect!$A$1:$D$11,3),IF(AJ34="u",VLOOKUP(AM34,UpHill!$A$1:$D$35,3),IF(AJ34="d",VLOOKUP(AM34,DownHill!$A$3:$D$29,3),IF(AJ34="f",VLOOKUP(AM34,FlatUnd!$A$2:$D$30,3),IF(AJ34="t",VLOOKUP(AM34,TimeAdd!$A$1:$D$18,3),IF(AJ34="l",VLOOKUP(AM34,SLimit!$A$1:$D$8,3),AO33)))))),AO33)</f>
        <v>64</v>
      </c>
      <c r="AP34" s="53">
        <f>IF(AJ34&lt;&gt;"",IF(AJ34="o",VLOOKUP(AM34,OpenSect!$A$1:$D$11,4),IF(AJ34="u",VLOOKUP(AM34,UpHill!$A$1:$D$35,4),IF(AJ34="d",VLOOKUP(AM34,DownHill!$A$1:$D$29,4),IF(AJ34="f",VLOOKUP(AM34,FlatUnd!$A$2:$D$30,4),IF(AJ34="t",VLOOKUP(AM34,TimeAdd!$A$1:$D$18,4),IF(AJ34="l",VLOOKUP(AM34,SLimit!$A$1:$D$8,4),AP33)))))),AP33)</f>
        <v>70</v>
      </c>
      <c r="AQ34" s="53">
        <f t="shared" si="20"/>
        <v>80</v>
      </c>
      <c r="AR34" s="54" t="str">
        <f t="shared" si="21"/>
        <v>10,0 km plate.</v>
      </c>
      <c r="AS34" s="55"/>
      <c r="AT34" s="55"/>
      <c r="AU34" s="56">
        <f>IF(GroupStTimes!$A$8=0,MIN(CB34,CD34,CF34),MIN(BZ34,CB34,CD34,CF34))</f>
        <v>0.26466435185185189</v>
      </c>
      <c r="AV34" s="56">
        <f>IF(GroupStTimes!$A$8=0,MAX(CC34,CE34,CG34),MAX(CA34,CC34,CE34,CG34))</f>
        <v>0.32605324074074077</v>
      </c>
      <c r="AW34" s="57" t="str">
        <f t="shared" si="22"/>
        <v/>
      </c>
      <c r="AX34" s="58" t="str">
        <f t="shared" si="23"/>
        <v/>
      </c>
      <c r="AY34" s="58" t="str">
        <f t="shared" si="24"/>
        <v/>
      </c>
      <c r="AZ34" s="31">
        <f t="shared" si="25"/>
        <v>6.36</v>
      </c>
      <c r="BA34" s="59">
        <f t="shared" si="26"/>
        <v>0.25921296296296298</v>
      </c>
      <c r="BB34" s="59">
        <f t="shared" si="27"/>
        <v>0.26476851851851857</v>
      </c>
      <c r="BC34" s="59">
        <f t="shared" si="28"/>
        <v>0.26519675925925928</v>
      </c>
      <c r="BD34" s="59">
        <f t="shared" si="29"/>
        <v>0.31103009259259257</v>
      </c>
      <c r="BE34" s="59">
        <f t="shared" si="30"/>
        <v>0.31155092592592593</v>
      </c>
      <c r="BF34" s="59">
        <f t="shared" si="31"/>
        <v>0.32196759259259261</v>
      </c>
      <c r="BG34" s="59">
        <f t="shared" si="32"/>
        <v>0.32251157407407405</v>
      </c>
      <c r="BH34" s="59">
        <f t="shared" si="33"/>
        <v>0.32181712962962961</v>
      </c>
      <c r="BI34" s="31">
        <f t="shared" si="34"/>
        <v>6.28</v>
      </c>
      <c r="BJ34" s="61">
        <f t="shared" si="35"/>
        <v>0.13083333333333333</v>
      </c>
      <c r="BK34" s="61">
        <f t="shared" si="36"/>
        <v>0.11214285714285714</v>
      </c>
      <c r="BL34" s="61">
        <f t="shared" si="37"/>
        <v>9.8125000000000004E-2</v>
      </c>
      <c r="BM34" s="61">
        <f t="shared" si="38"/>
        <v>8.9714285714285719E-2</v>
      </c>
      <c r="BN34" s="62">
        <f t="shared" si="39"/>
        <v>0</v>
      </c>
      <c r="BO34" s="62">
        <f t="shared" si="40"/>
        <v>7</v>
      </c>
      <c r="BP34" s="62">
        <f t="shared" si="41"/>
        <v>51</v>
      </c>
      <c r="BQ34" s="62">
        <f t="shared" si="42"/>
        <v>0</v>
      </c>
      <c r="BR34" s="62">
        <f t="shared" si="43"/>
        <v>6</v>
      </c>
      <c r="BS34" s="62">
        <f t="shared" si="44"/>
        <v>44</v>
      </c>
      <c r="BT34" s="62">
        <f t="shared" si="45"/>
        <v>0</v>
      </c>
      <c r="BU34" s="62">
        <f t="shared" si="46"/>
        <v>5</v>
      </c>
      <c r="BV34" s="62">
        <f t="shared" si="47"/>
        <v>53</v>
      </c>
      <c r="BW34" s="62">
        <f t="shared" si="48"/>
        <v>0</v>
      </c>
      <c r="BX34" s="62">
        <f t="shared" si="49"/>
        <v>5</v>
      </c>
      <c r="BY34" s="62">
        <f t="shared" si="50"/>
        <v>23</v>
      </c>
      <c r="BZ34" s="63">
        <f t="shared" si="51"/>
        <v>0.26466435185185189</v>
      </c>
      <c r="CA34" s="63">
        <f t="shared" si="52"/>
        <v>0.27021990740740748</v>
      </c>
      <c r="CB34" s="63">
        <f t="shared" si="53"/>
        <v>0.2698726851851852</v>
      </c>
      <c r="CC34" s="63">
        <f t="shared" si="54"/>
        <v>0.31570601851851848</v>
      </c>
      <c r="CD34" s="63">
        <f t="shared" si="55"/>
        <v>0.31563657407407408</v>
      </c>
      <c r="CE34" s="63">
        <f t="shared" si="56"/>
        <v>0.32605324074074077</v>
      </c>
      <c r="CF34" s="63">
        <f t="shared" si="57"/>
        <v>0.32624999999999998</v>
      </c>
      <c r="CG34" s="63">
        <f t="shared" si="58"/>
        <v>0.32555555555555554</v>
      </c>
      <c r="CH34" s="36"/>
      <c r="CI34" s="36"/>
      <c r="CJ34" s="36"/>
      <c r="CK34" s="36"/>
      <c r="CL34" s="60">
        <v>60</v>
      </c>
    </row>
    <row r="35" spans="1:90" ht="26.25" customHeight="1" x14ac:dyDescent="0.25">
      <c r="A35" s="37">
        <v>6</v>
      </c>
      <c r="B35" s="16" t="s">
        <v>935</v>
      </c>
      <c r="C35" s="37"/>
      <c r="D35" s="37"/>
      <c r="E35" s="37"/>
      <c r="F35" s="83"/>
      <c r="G35" s="44">
        <v>12.675000000000001</v>
      </c>
      <c r="H35" s="44">
        <f t="shared" si="5"/>
        <v>12.67</v>
      </c>
      <c r="I35" s="83">
        <v>12.66</v>
      </c>
      <c r="J35" s="43">
        <f t="shared" si="0"/>
        <v>-1.1848341232226535E-3</v>
      </c>
      <c r="K35" s="44">
        <f t="shared" si="1"/>
        <v>-1.4999999999998792E-2</v>
      </c>
      <c r="L35" s="76" t="s">
        <v>945</v>
      </c>
      <c r="M35" s="122">
        <v>80</v>
      </c>
      <c r="N35" s="46">
        <f t="shared" si="6"/>
        <v>12.674999999999999</v>
      </c>
      <c r="O35" s="46"/>
      <c r="P35" s="78">
        <v>12.67</v>
      </c>
      <c r="Q35" s="46"/>
      <c r="R35" s="78">
        <v>12.675000000000001</v>
      </c>
      <c r="T35" s="78">
        <v>12.68</v>
      </c>
      <c r="U35" s="47" t="str">
        <f t="shared" si="17"/>
        <v/>
      </c>
      <c r="V35" s="47" t="str">
        <f t="shared" si="18"/>
        <v/>
      </c>
      <c r="W35" s="47"/>
      <c r="X35" s="47"/>
      <c r="Y35" s="47"/>
      <c r="Z35" s="47"/>
      <c r="AA35" s="47"/>
      <c r="AB35" s="47"/>
      <c r="AC35" s="47"/>
      <c r="AD35" s="47"/>
      <c r="AE35" s="51">
        <f t="shared" si="7"/>
        <v>6</v>
      </c>
      <c r="AF35" s="51" t="str">
        <f t="shared" si="8"/>
        <v>FD</v>
      </c>
      <c r="AG35" s="51" t="str">
        <f t="shared" si="9"/>
        <v/>
      </c>
      <c r="AH35" s="51" t="str">
        <f t="shared" si="10"/>
        <v/>
      </c>
      <c r="AI35" s="52">
        <f t="shared" si="11"/>
        <v>12.67</v>
      </c>
      <c r="AJ35" s="68"/>
      <c r="AK35" s="53"/>
      <c r="AL35" s="52"/>
      <c r="AM35" s="53">
        <f t="shared" si="19"/>
        <v>48</v>
      </c>
      <c r="AN35" s="53">
        <f>IF(AJ35&lt;&gt;"",IF(AJ35="o",VLOOKUP(AM35,OpenSect!$A$1:$D$11,2),IF(AJ35="u",VLOOKUP(AM35,UpHill!$A$1:$D$35,2),IF(AJ35="d",VLOOKUP(AM35,DownHill!$A$1:$D$29,2),IF(AJ35="f",VLOOKUP(AM35,FlatUnd!$A$2:$D$30,2),IF(AJ35="t",VLOOKUP(AM35,TimeAdd!$A$1:$D$176,2),IF(AJ35="l",VLOOKUP(AM35,SLimit!$A$1:$D$8,2),AN34)))))),AN34)</f>
        <v>56</v>
      </c>
      <c r="AO35" s="53">
        <f>IF(AJ35&lt;&gt;"",IF(AJ35="o",VLOOKUP(AM35,OpenSect!$A$1:$D$11,3),IF(AJ35="u",VLOOKUP(AM35,UpHill!$A$1:$D$35,3),IF(AJ35="d",VLOOKUP(AM35,DownHill!$A$3:$D$29,3),IF(AJ35="f",VLOOKUP(AM35,FlatUnd!$A$2:$D$30,3),IF(AJ35="t",VLOOKUP(AM35,TimeAdd!$A$1:$D$18,3),IF(AJ35="l",VLOOKUP(AM35,SLimit!$A$1:$D$8,3),AO34)))))),AO34)</f>
        <v>64</v>
      </c>
      <c r="AP35" s="53">
        <f>IF(AJ35&lt;&gt;"",IF(AJ35="o",VLOOKUP(AM35,OpenSect!$A$1:$D$11,4),IF(AJ35="u",VLOOKUP(AM35,UpHill!$A$1:$D$35,4),IF(AJ35="d",VLOOKUP(AM35,DownHill!$A$1:$D$29,4),IF(AJ35="f",VLOOKUP(AM35,FlatUnd!$A$2:$D$30,4),IF(AJ35="t",VLOOKUP(AM35,TimeAdd!$A$1:$D$18,4),IF(AJ35="l",VLOOKUP(AM35,SLimit!$A$1:$D$8,4),AP34)))))),AP34)</f>
        <v>70</v>
      </c>
      <c r="AQ35" s="53">
        <f t="shared" si="20"/>
        <v>80</v>
      </c>
      <c r="AR35" s="54" t="str">
        <f t="shared" si="21"/>
        <v>[Mountains] Amajuba, Balele route. {Right}</v>
      </c>
      <c r="AS35" s="55"/>
      <c r="AT35" s="55"/>
      <c r="AU35" s="56">
        <f>IF(GroupStTimes!$A$8=0,MIN(CB35,CD35,CF35),MIN(BZ35,CB35,CD35,CF35))</f>
        <v>0.26468750000000002</v>
      </c>
      <c r="AV35" s="56">
        <f>IF(GroupStTimes!$A$8=0,MAX(CC35,CE35,CG35),MAX(CA35,CC35,CE35,CG35))</f>
        <v>0.3260763888888889</v>
      </c>
      <c r="AW35" s="57" t="str">
        <f t="shared" si="22"/>
        <v/>
      </c>
      <c r="AX35" s="58" t="str">
        <f t="shared" si="23"/>
        <v/>
      </c>
      <c r="AY35" s="58" t="str">
        <f t="shared" si="24"/>
        <v/>
      </c>
      <c r="AZ35" s="31">
        <f t="shared" si="25"/>
        <v>6.36</v>
      </c>
      <c r="BA35" s="59">
        <f t="shared" si="26"/>
        <v>0.25921296296296298</v>
      </c>
      <c r="BB35" s="59">
        <f t="shared" si="27"/>
        <v>0.26476851851851857</v>
      </c>
      <c r="BC35" s="59">
        <f t="shared" si="28"/>
        <v>0.26519675925925928</v>
      </c>
      <c r="BD35" s="59">
        <f t="shared" si="29"/>
        <v>0.31103009259259257</v>
      </c>
      <c r="BE35" s="59">
        <f t="shared" si="30"/>
        <v>0.31155092592592593</v>
      </c>
      <c r="BF35" s="59">
        <f t="shared" si="31"/>
        <v>0.32196759259259261</v>
      </c>
      <c r="BG35" s="59">
        <f t="shared" si="32"/>
        <v>0.32251157407407405</v>
      </c>
      <c r="BH35" s="59">
        <f t="shared" si="33"/>
        <v>0.32181712962962961</v>
      </c>
      <c r="BI35" s="31">
        <f t="shared" si="34"/>
        <v>6.31</v>
      </c>
      <c r="BJ35" s="61">
        <f t="shared" si="35"/>
        <v>0.13145833333333332</v>
      </c>
      <c r="BK35" s="61">
        <f t="shared" si="36"/>
        <v>0.11267857142857142</v>
      </c>
      <c r="BL35" s="61">
        <f t="shared" si="37"/>
        <v>9.8593749999999994E-2</v>
      </c>
      <c r="BM35" s="61">
        <f t="shared" si="38"/>
        <v>9.0142857142857136E-2</v>
      </c>
      <c r="BN35" s="62">
        <f t="shared" si="39"/>
        <v>0</v>
      </c>
      <c r="BO35" s="62">
        <f t="shared" si="40"/>
        <v>7</v>
      </c>
      <c r="BP35" s="62">
        <f t="shared" si="41"/>
        <v>53</v>
      </c>
      <c r="BQ35" s="62">
        <f t="shared" si="42"/>
        <v>0</v>
      </c>
      <c r="BR35" s="62">
        <f t="shared" si="43"/>
        <v>6</v>
      </c>
      <c r="BS35" s="62">
        <f t="shared" si="44"/>
        <v>46</v>
      </c>
      <c r="BT35" s="62">
        <f t="shared" si="45"/>
        <v>0</v>
      </c>
      <c r="BU35" s="62">
        <f t="shared" si="46"/>
        <v>5</v>
      </c>
      <c r="BV35" s="62">
        <f t="shared" si="47"/>
        <v>55</v>
      </c>
      <c r="BW35" s="62">
        <f t="shared" si="48"/>
        <v>0</v>
      </c>
      <c r="BX35" s="62">
        <f t="shared" si="49"/>
        <v>5</v>
      </c>
      <c r="BY35" s="62">
        <f t="shared" si="50"/>
        <v>25</v>
      </c>
      <c r="BZ35" s="63">
        <f t="shared" si="51"/>
        <v>0.26468750000000002</v>
      </c>
      <c r="CA35" s="63">
        <f t="shared" si="52"/>
        <v>0.27024305555555561</v>
      </c>
      <c r="CB35" s="63">
        <f t="shared" si="53"/>
        <v>0.26989583333333333</v>
      </c>
      <c r="CC35" s="63">
        <f t="shared" si="54"/>
        <v>0.31572916666666662</v>
      </c>
      <c r="CD35" s="63">
        <f t="shared" si="55"/>
        <v>0.31565972222222222</v>
      </c>
      <c r="CE35" s="63">
        <f t="shared" si="56"/>
        <v>0.3260763888888889</v>
      </c>
      <c r="CF35" s="63">
        <f t="shared" si="57"/>
        <v>0.32627314814814812</v>
      </c>
      <c r="CG35" s="63">
        <f t="shared" si="58"/>
        <v>0.32557870370370368</v>
      </c>
      <c r="CH35" s="36"/>
      <c r="CI35" s="36"/>
      <c r="CJ35" s="36"/>
      <c r="CK35" s="36"/>
      <c r="CL35" s="60">
        <v>60</v>
      </c>
    </row>
    <row r="36" spans="1:90" ht="26.25" customHeight="1" x14ac:dyDescent="0.25">
      <c r="A36" s="37">
        <v>6</v>
      </c>
      <c r="C36" s="37"/>
      <c r="D36" s="37"/>
      <c r="E36" s="37"/>
      <c r="F36" s="83"/>
      <c r="G36" s="44">
        <v>12.74</v>
      </c>
      <c r="H36" s="44">
        <f t="shared" si="5"/>
        <v>12.73</v>
      </c>
      <c r="I36" s="83">
        <v>12.71</v>
      </c>
      <c r="J36" s="43">
        <f t="shared" si="0"/>
        <v>-1.5735641227378281E-3</v>
      </c>
      <c r="K36" s="44">
        <f t="shared" si="1"/>
        <v>-1.9999999999997797E-2</v>
      </c>
      <c r="L36" s="76" t="s">
        <v>946</v>
      </c>
      <c r="M36" s="122">
        <v>80</v>
      </c>
      <c r="N36" s="46">
        <f t="shared" si="6"/>
        <v>12.729999999999999</v>
      </c>
      <c r="O36" s="46"/>
      <c r="P36" s="78">
        <v>12.72</v>
      </c>
      <c r="Q36" s="46"/>
      <c r="R36" s="78">
        <v>12.74</v>
      </c>
      <c r="T36" s="78">
        <v>12.73</v>
      </c>
      <c r="U36" s="47" t="str">
        <f t="shared" si="17"/>
        <v/>
      </c>
      <c r="V36" s="47" t="str">
        <f t="shared" si="18"/>
        <v/>
      </c>
      <c r="W36" s="47"/>
      <c r="X36" s="47"/>
      <c r="Y36" s="47"/>
      <c r="Z36" s="47"/>
      <c r="AA36" s="47"/>
      <c r="AB36" s="47"/>
      <c r="AC36" s="47"/>
      <c r="AD36" s="47"/>
      <c r="AE36" s="51">
        <f t="shared" si="7"/>
        <v>6</v>
      </c>
      <c r="AF36" s="51" t="str">
        <f t="shared" si="8"/>
        <v/>
      </c>
      <c r="AG36" s="51" t="str">
        <f t="shared" si="9"/>
        <v/>
      </c>
      <c r="AH36" s="51" t="str">
        <f t="shared" si="10"/>
        <v/>
      </c>
      <c r="AI36" s="52">
        <f t="shared" si="11"/>
        <v>12.73</v>
      </c>
      <c r="AJ36" s="68"/>
      <c r="AK36" s="53"/>
      <c r="AL36" s="52"/>
      <c r="AM36" s="53">
        <f t="shared" si="19"/>
        <v>48</v>
      </c>
      <c r="AN36" s="53">
        <f>IF(AJ36&lt;&gt;"",IF(AJ36="o",VLOOKUP(AM36,OpenSect!$A$1:$D$11,2),IF(AJ36="u",VLOOKUP(AM36,UpHill!$A$1:$D$35,2),IF(AJ36="d",VLOOKUP(AM36,DownHill!$A$1:$D$29,2),IF(AJ36="f",VLOOKUP(AM36,FlatUnd!$A$2:$D$30,2),IF(AJ36="t",VLOOKUP(AM36,TimeAdd!$A$1:$D$176,2),IF(AJ36="l",VLOOKUP(AM36,SLimit!$A$1:$D$8,2),AN35)))))),AN35)</f>
        <v>56</v>
      </c>
      <c r="AO36" s="53">
        <f>IF(AJ36&lt;&gt;"",IF(AJ36="o",VLOOKUP(AM36,OpenSect!$A$1:$D$11,3),IF(AJ36="u",VLOOKUP(AM36,UpHill!$A$1:$D$35,3),IF(AJ36="d",VLOOKUP(AM36,DownHill!$A$3:$D$29,3),IF(AJ36="f",VLOOKUP(AM36,FlatUnd!$A$2:$D$30,3),IF(AJ36="t",VLOOKUP(AM36,TimeAdd!$A$1:$D$18,3),IF(AJ36="l",VLOOKUP(AM36,SLimit!$A$1:$D$8,3),AO35)))))),AO35)</f>
        <v>64</v>
      </c>
      <c r="AP36" s="53">
        <f>IF(AJ36&lt;&gt;"",IF(AJ36="o",VLOOKUP(AM36,OpenSect!$A$1:$D$11,4),IF(AJ36="u",VLOOKUP(AM36,UpHill!$A$1:$D$35,4),IF(AJ36="d",VLOOKUP(AM36,DownHill!$A$1:$D$29,4),IF(AJ36="f",VLOOKUP(AM36,FlatUnd!$A$2:$D$30,4),IF(AJ36="t",VLOOKUP(AM36,TimeAdd!$A$1:$D$18,4),IF(AJ36="l",VLOOKUP(AM36,SLimit!$A$1:$D$8,4),AP35)))))),AP35)</f>
        <v>70</v>
      </c>
      <c r="AQ36" s="53">
        <f t="shared" si="20"/>
        <v>80</v>
      </c>
      <c r="AR36" s="54" t="str">
        <f t="shared" si="21"/>
        <v>N11 Volksrust / R34 Utrecht, (R33) Vryheid.</v>
      </c>
      <c r="AS36" s="55"/>
      <c r="AT36" s="55"/>
      <c r="AU36" s="56">
        <f>IF(GroupStTimes!$A$8=0,MIN(CB36,CD36,CF36),MIN(BZ36,CB36,CD36,CF36))</f>
        <v>0.26474537037037038</v>
      </c>
      <c r="AV36" s="56">
        <f>IF(GroupStTimes!$A$8=0,MAX(CC36,CE36,CG36),MAX(CA36,CC36,CE36,CG36))</f>
        <v>0.32611111111111113</v>
      </c>
      <c r="AW36" s="57" t="str">
        <f t="shared" si="22"/>
        <v/>
      </c>
      <c r="AX36" s="58" t="str">
        <f t="shared" si="23"/>
        <v/>
      </c>
      <c r="AY36" s="58" t="str">
        <f t="shared" si="24"/>
        <v/>
      </c>
      <c r="AZ36" s="31">
        <f t="shared" si="25"/>
        <v>6.36</v>
      </c>
      <c r="BA36" s="59">
        <f t="shared" si="26"/>
        <v>0.25921296296296298</v>
      </c>
      <c r="BB36" s="59">
        <f t="shared" si="27"/>
        <v>0.26476851851851857</v>
      </c>
      <c r="BC36" s="59">
        <f t="shared" si="28"/>
        <v>0.26519675925925928</v>
      </c>
      <c r="BD36" s="59">
        <f t="shared" si="29"/>
        <v>0.31103009259259257</v>
      </c>
      <c r="BE36" s="59">
        <f t="shared" si="30"/>
        <v>0.31155092592592593</v>
      </c>
      <c r="BF36" s="59">
        <f t="shared" si="31"/>
        <v>0.32196759259259261</v>
      </c>
      <c r="BG36" s="59">
        <f t="shared" si="32"/>
        <v>0.32251157407407405</v>
      </c>
      <c r="BH36" s="59">
        <f t="shared" si="33"/>
        <v>0.32181712962962961</v>
      </c>
      <c r="BI36" s="31">
        <f t="shared" si="34"/>
        <v>6.37</v>
      </c>
      <c r="BJ36" s="61">
        <f t="shared" si="35"/>
        <v>0.13270833333333334</v>
      </c>
      <c r="BK36" s="61">
        <f t="shared" si="36"/>
        <v>0.11375</v>
      </c>
      <c r="BL36" s="61">
        <f t="shared" si="37"/>
        <v>9.9531250000000002E-2</v>
      </c>
      <c r="BM36" s="61">
        <f t="shared" si="38"/>
        <v>9.0999999999999998E-2</v>
      </c>
      <c r="BN36" s="62">
        <f t="shared" si="39"/>
        <v>0</v>
      </c>
      <c r="BO36" s="62">
        <f t="shared" si="40"/>
        <v>7</v>
      </c>
      <c r="BP36" s="62">
        <f t="shared" si="41"/>
        <v>58</v>
      </c>
      <c r="BQ36" s="62">
        <f t="shared" si="42"/>
        <v>0</v>
      </c>
      <c r="BR36" s="62">
        <f t="shared" si="43"/>
        <v>6</v>
      </c>
      <c r="BS36" s="62">
        <f t="shared" si="44"/>
        <v>50</v>
      </c>
      <c r="BT36" s="62">
        <f t="shared" si="45"/>
        <v>0</v>
      </c>
      <c r="BU36" s="62">
        <f t="shared" si="46"/>
        <v>5</v>
      </c>
      <c r="BV36" s="62">
        <f t="shared" si="47"/>
        <v>58</v>
      </c>
      <c r="BW36" s="62">
        <f t="shared" si="48"/>
        <v>0</v>
      </c>
      <c r="BX36" s="62">
        <f t="shared" si="49"/>
        <v>5</v>
      </c>
      <c r="BY36" s="62">
        <f t="shared" si="50"/>
        <v>28</v>
      </c>
      <c r="BZ36" s="63">
        <f t="shared" si="51"/>
        <v>0.26474537037037038</v>
      </c>
      <c r="CA36" s="63">
        <f t="shared" si="52"/>
        <v>0.27030092592592597</v>
      </c>
      <c r="CB36" s="63">
        <f t="shared" si="53"/>
        <v>0.26994212962962966</v>
      </c>
      <c r="CC36" s="63">
        <f t="shared" si="54"/>
        <v>0.31577546296296294</v>
      </c>
      <c r="CD36" s="63">
        <f t="shared" si="55"/>
        <v>0.31569444444444444</v>
      </c>
      <c r="CE36" s="63">
        <f t="shared" si="56"/>
        <v>0.32611111111111113</v>
      </c>
      <c r="CF36" s="63">
        <f t="shared" si="57"/>
        <v>0.32630787037037035</v>
      </c>
      <c r="CG36" s="63">
        <f t="shared" si="58"/>
        <v>0.3256134259259259</v>
      </c>
      <c r="CH36" s="36"/>
      <c r="CI36" s="36"/>
      <c r="CJ36" s="36"/>
      <c r="CK36" s="36"/>
      <c r="CL36" s="60">
        <v>60</v>
      </c>
    </row>
    <row r="37" spans="1:90" ht="28.5" customHeight="1" x14ac:dyDescent="0.25">
      <c r="A37" s="37">
        <v>6</v>
      </c>
      <c r="C37" s="37"/>
      <c r="D37" s="37"/>
      <c r="E37" s="37"/>
      <c r="F37" s="83"/>
      <c r="G37" s="44">
        <v>12.87</v>
      </c>
      <c r="H37" s="44">
        <f t="shared" si="5"/>
        <v>12.86</v>
      </c>
      <c r="I37" s="83">
        <v>12.84</v>
      </c>
      <c r="J37" s="43">
        <f t="shared" si="0"/>
        <v>-1.5576323987538609E-3</v>
      </c>
      <c r="K37" s="44">
        <f t="shared" si="1"/>
        <v>-1.9999999999999574E-2</v>
      </c>
      <c r="L37" s="76" t="s">
        <v>947</v>
      </c>
      <c r="M37" s="122">
        <v>80</v>
      </c>
      <c r="N37" s="46">
        <f t="shared" si="6"/>
        <v>12.86</v>
      </c>
      <c r="O37" s="46"/>
      <c r="P37" s="78">
        <v>12.85</v>
      </c>
      <c r="Q37" s="46"/>
      <c r="R37" s="78">
        <v>12.87</v>
      </c>
      <c r="T37" s="78">
        <v>12.86</v>
      </c>
      <c r="U37" s="47" t="str">
        <f t="shared" si="17"/>
        <v/>
      </c>
      <c r="V37" s="47" t="str">
        <f t="shared" si="18"/>
        <v/>
      </c>
      <c r="W37" s="47"/>
      <c r="X37" s="47"/>
      <c r="Y37" s="47"/>
      <c r="Z37" s="47"/>
      <c r="AA37" s="47"/>
      <c r="AB37" s="47"/>
      <c r="AC37" s="47"/>
      <c r="AD37" s="47"/>
      <c r="AE37" s="51">
        <f t="shared" si="7"/>
        <v>6</v>
      </c>
      <c r="AF37" s="51" t="str">
        <f t="shared" si="8"/>
        <v/>
      </c>
      <c r="AG37" s="51" t="str">
        <f t="shared" si="9"/>
        <v/>
      </c>
      <c r="AH37" s="51" t="str">
        <f t="shared" si="10"/>
        <v/>
      </c>
      <c r="AI37" s="52">
        <f t="shared" si="11"/>
        <v>12.86</v>
      </c>
      <c r="AJ37" s="68"/>
      <c r="AK37" s="53"/>
      <c r="AL37" s="52"/>
      <c r="AM37" s="53">
        <f t="shared" si="19"/>
        <v>48</v>
      </c>
      <c r="AN37" s="53">
        <f>IF(AJ37&lt;&gt;"",IF(AJ37="o",VLOOKUP(AM37,OpenSect!$A$1:$D$11,2),IF(AJ37="u",VLOOKUP(AM37,UpHill!$A$1:$D$35,2),IF(AJ37="d",VLOOKUP(AM37,DownHill!$A$1:$D$29,2),IF(AJ37="f",VLOOKUP(AM37,FlatUnd!$A$2:$D$30,2),IF(AJ37="t",VLOOKUP(AM37,TimeAdd!$A$1:$D$176,2),IF(AJ37="l",VLOOKUP(AM37,SLimit!$A$1:$D$8,2),AN36)))))),AN36)</f>
        <v>56</v>
      </c>
      <c r="AO37" s="53">
        <f>IF(AJ37&lt;&gt;"",IF(AJ37="o",VLOOKUP(AM37,OpenSect!$A$1:$D$11,3),IF(AJ37="u",VLOOKUP(AM37,UpHill!$A$1:$D$35,3),IF(AJ37="d",VLOOKUP(AM37,DownHill!$A$3:$D$29,3),IF(AJ37="f",VLOOKUP(AM37,FlatUnd!$A$2:$D$30,3),IF(AJ37="t",VLOOKUP(AM37,TimeAdd!$A$1:$D$18,3),IF(AJ37="l",VLOOKUP(AM37,SLimit!$A$1:$D$8,3),AO36)))))),AO36)</f>
        <v>64</v>
      </c>
      <c r="AP37" s="53">
        <f>IF(AJ37&lt;&gt;"",IF(AJ37="o",VLOOKUP(AM37,OpenSect!$A$1:$D$11,4),IF(AJ37="u",VLOOKUP(AM37,UpHill!$A$1:$D$35,4),IF(AJ37="d",VLOOKUP(AM37,DownHill!$A$1:$D$29,4),IF(AJ37="f",VLOOKUP(AM37,FlatUnd!$A$2:$D$30,4),IF(AJ37="t",VLOOKUP(AM37,TimeAdd!$A$1:$D$18,4),IF(AJ37="l",VLOOKUP(AM37,SLimit!$A$1:$D$8,4),AP36)))))),AP36)</f>
        <v>70</v>
      </c>
      <c r="AQ37" s="53">
        <f t="shared" si="20"/>
        <v>80</v>
      </c>
      <c r="AR37" s="54" t="str">
        <f t="shared" si="21"/>
        <v>R34 Utrecht, (R33) Vryheid.</v>
      </c>
      <c r="AS37" s="55"/>
      <c r="AT37" s="55"/>
      <c r="AU37" s="56">
        <f>IF(GroupStTimes!$A$8=0,MIN(CB37,CD37,CF37),MIN(BZ37,CB37,CD37,CF37))</f>
        <v>0.2648611111111111</v>
      </c>
      <c r="AV37" s="56">
        <f>IF(GroupStTimes!$A$8=0,MAX(CC37,CE37,CG37),MAX(CA37,CC37,CE37,CG37))</f>
        <v>0.32620370370370372</v>
      </c>
      <c r="AW37" s="57" t="str">
        <f t="shared" si="22"/>
        <v/>
      </c>
      <c r="AX37" s="58" t="str">
        <f t="shared" si="23"/>
        <v/>
      </c>
      <c r="AY37" s="58" t="str">
        <f t="shared" si="24"/>
        <v/>
      </c>
      <c r="AZ37" s="31">
        <f t="shared" si="25"/>
        <v>6.36</v>
      </c>
      <c r="BA37" s="59">
        <f t="shared" si="26"/>
        <v>0.25921296296296298</v>
      </c>
      <c r="BB37" s="59">
        <f t="shared" si="27"/>
        <v>0.26476851851851857</v>
      </c>
      <c r="BC37" s="59">
        <f t="shared" si="28"/>
        <v>0.26519675925925928</v>
      </c>
      <c r="BD37" s="59">
        <f t="shared" si="29"/>
        <v>0.31103009259259257</v>
      </c>
      <c r="BE37" s="59">
        <f t="shared" si="30"/>
        <v>0.31155092592592593</v>
      </c>
      <c r="BF37" s="59">
        <f t="shared" si="31"/>
        <v>0.32196759259259261</v>
      </c>
      <c r="BG37" s="59">
        <f t="shared" si="32"/>
        <v>0.32251157407407405</v>
      </c>
      <c r="BH37" s="59">
        <f t="shared" si="33"/>
        <v>0.32181712962962961</v>
      </c>
      <c r="BI37" s="31">
        <f t="shared" si="34"/>
        <v>6.4999999999999991</v>
      </c>
      <c r="BJ37" s="61">
        <f t="shared" si="35"/>
        <v>0.13541666666666666</v>
      </c>
      <c r="BK37" s="61">
        <f t="shared" si="36"/>
        <v>0.11607142857142856</v>
      </c>
      <c r="BL37" s="61">
        <f t="shared" si="37"/>
        <v>0.10156249999999999</v>
      </c>
      <c r="BM37" s="61">
        <f t="shared" si="38"/>
        <v>9.2857142857142846E-2</v>
      </c>
      <c r="BN37" s="62">
        <f t="shared" si="39"/>
        <v>0</v>
      </c>
      <c r="BO37" s="62">
        <f t="shared" si="40"/>
        <v>8</v>
      </c>
      <c r="BP37" s="62">
        <f t="shared" si="41"/>
        <v>8</v>
      </c>
      <c r="BQ37" s="62">
        <f t="shared" si="42"/>
        <v>0</v>
      </c>
      <c r="BR37" s="62">
        <f t="shared" si="43"/>
        <v>6</v>
      </c>
      <c r="BS37" s="62">
        <f t="shared" si="44"/>
        <v>58</v>
      </c>
      <c r="BT37" s="62">
        <f t="shared" si="45"/>
        <v>0</v>
      </c>
      <c r="BU37" s="62">
        <f t="shared" si="46"/>
        <v>6</v>
      </c>
      <c r="BV37" s="62">
        <f t="shared" si="47"/>
        <v>6</v>
      </c>
      <c r="BW37" s="62">
        <f t="shared" si="48"/>
        <v>0</v>
      </c>
      <c r="BX37" s="62">
        <f t="shared" si="49"/>
        <v>5</v>
      </c>
      <c r="BY37" s="62">
        <f t="shared" si="50"/>
        <v>34</v>
      </c>
      <c r="BZ37" s="63">
        <f t="shared" si="51"/>
        <v>0.2648611111111111</v>
      </c>
      <c r="CA37" s="63">
        <f t="shared" si="52"/>
        <v>0.27041666666666669</v>
      </c>
      <c r="CB37" s="63">
        <f t="shared" si="53"/>
        <v>0.27003472222222225</v>
      </c>
      <c r="CC37" s="63">
        <f t="shared" si="54"/>
        <v>0.31586805555555553</v>
      </c>
      <c r="CD37" s="63">
        <f t="shared" si="55"/>
        <v>0.31578703703703703</v>
      </c>
      <c r="CE37" s="63">
        <f t="shared" si="56"/>
        <v>0.32620370370370372</v>
      </c>
      <c r="CF37" s="63">
        <f t="shared" si="57"/>
        <v>0.3263773148148148</v>
      </c>
      <c r="CG37" s="63">
        <f t="shared" si="58"/>
        <v>0.32568287037037036</v>
      </c>
      <c r="CH37" s="36"/>
      <c r="CI37" s="36"/>
      <c r="CJ37" s="36"/>
      <c r="CK37" s="36"/>
      <c r="CL37" s="60">
        <v>60</v>
      </c>
    </row>
    <row r="38" spans="1:90" ht="28.5" customHeight="1" x14ac:dyDescent="0.25">
      <c r="A38" s="37">
        <v>6</v>
      </c>
      <c r="C38" s="37"/>
      <c r="D38" s="37"/>
      <c r="E38" s="37"/>
      <c r="F38" s="83"/>
      <c r="G38" s="44">
        <v>12.984999999999999</v>
      </c>
      <c r="H38" s="44">
        <f t="shared" si="5"/>
        <v>12.98</v>
      </c>
      <c r="I38" s="83">
        <v>12.97</v>
      </c>
      <c r="J38" s="43">
        <f t="shared" si="0"/>
        <v>-1.1565150346953578E-3</v>
      </c>
      <c r="K38" s="44">
        <f t="shared" si="1"/>
        <v>-1.4999999999998792E-2</v>
      </c>
      <c r="L38" s="76" t="s">
        <v>143</v>
      </c>
      <c r="M38" s="122">
        <v>80</v>
      </c>
      <c r="N38" s="46">
        <f t="shared" si="6"/>
        <v>12.984999999999999</v>
      </c>
      <c r="O38" s="46"/>
      <c r="P38" s="78">
        <v>12.98</v>
      </c>
      <c r="Q38" s="46"/>
      <c r="R38" s="78">
        <v>12.984999999999999</v>
      </c>
      <c r="T38" s="78">
        <v>12.99</v>
      </c>
      <c r="U38" s="47" t="str">
        <f t="shared" si="17"/>
        <v/>
      </c>
      <c r="V38" s="47" t="str">
        <f t="shared" si="18"/>
        <v/>
      </c>
      <c r="W38" s="47"/>
      <c r="X38" s="47"/>
      <c r="Y38" s="47"/>
      <c r="Z38" s="47"/>
      <c r="AA38" s="47"/>
      <c r="AB38" s="47"/>
      <c r="AC38" s="47"/>
      <c r="AD38" s="47"/>
      <c r="AE38" s="51">
        <f t="shared" si="7"/>
        <v>6</v>
      </c>
      <c r="AF38" s="51" t="str">
        <f t="shared" si="8"/>
        <v/>
      </c>
      <c r="AG38" s="51" t="str">
        <f t="shared" si="9"/>
        <v/>
      </c>
      <c r="AH38" s="51" t="str">
        <f t="shared" si="10"/>
        <v/>
      </c>
      <c r="AI38" s="52">
        <f t="shared" si="11"/>
        <v>12.98</v>
      </c>
      <c r="AJ38" s="68"/>
      <c r="AK38" s="53"/>
      <c r="AL38" s="52"/>
      <c r="AM38" s="53">
        <f t="shared" si="19"/>
        <v>48</v>
      </c>
      <c r="AN38" s="53">
        <f>IF(AJ38&lt;&gt;"",IF(AJ38="o",VLOOKUP(AM38,OpenSect!$A$1:$D$11,2),IF(AJ38="u",VLOOKUP(AM38,UpHill!$A$1:$D$35,2),IF(AJ38="d",VLOOKUP(AM38,DownHill!$A$1:$D$29,2),IF(AJ38="f",VLOOKUP(AM38,FlatUnd!$A$2:$D$30,2),IF(AJ38="t",VLOOKUP(AM38,TimeAdd!$A$1:$D$176,2),IF(AJ38="l",VLOOKUP(AM38,SLimit!$A$1:$D$8,2),AN37)))))),AN37)</f>
        <v>56</v>
      </c>
      <c r="AO38" s="53">
        <f>IF(AJ38&lt;&gt;"",IF(AJ38="o",VLOOKUP(AM38,OpenSect!$A$1:$D$11,3),IF(AJ38="u",VLOOKUP(AM38,UpHill!$A$1:$D$35,3),IF(AJ38="d",VLOOKUP(AM38,DownHill!$A$3:$D$29,3),IF(AJ38="f",VLOOKUP(AM38,FlatUnd!$A$2:$D$30,3),IF(AJ38="t",VLOOKUP(AM38,TimeAdd!$A$1:$D$18,3),IF(AJ38="l",VLOOKUP(AM38,SLimit!$A$1:$D$8,3),AO37)))))),AO37)</f>
        <v>64</v>
      </c>
      <c r="AP38" s="53">
        <f>IF(AJ38&lt;&gt;"",IF(AJ38="o",VLOOKUP(AM38,OpenSect!$A$1:$D$11,4),IF(AJ38="u",VLOOKUP(AM38,UpHill!$A$1:$D$35,4),IF(AJ38="d",VLOOKUP(AM38,DownHill!$A$1:$D$29,4),IF(AJ38="f",VLOOKUP(AM38,FlatUnd!$A$2:$D$30,4),IF(AJ38="t",VLOOKUP(AM38,TimeAdd!$A$1:$D$18,4),IF(AJ38="l",VLOOKUP(AM38,SLimit!$A$1:$D$8,4),AP37)))))),AP37)</f>
        <v>70</v>
      </c>
      <c r="AQ38" s="53">
        <f t="shared" si="20"/>
        <v>80</v>
      </c>
      <c r="AR38" s="54" t="str">
        <f t="shared" si="21"/>
        <v>80 Speed limit.</v>
      </c>
      <c r="AS38" s="55"/>
      <c r="AT38" s="55"/>
      <c r="AU38" s="56">
        <f>IF(GroupStTimes!$A$8=0,MIN(CB38,CD38,CF38),MIN(BZ38,CB38,CD38,CF38))</f>
        <v>0.26496527777777779</v>
      </c>
      <c r="AV38" s="56">
        <f>IF(GroupStTimes!$A$8=0,MAX(CC38,CE38,CG38),MAX(CA38,CC38,CE38,CG38))</f>
        <v>0.32627314814814817</v>
      </c>
      <c r="AW38" s="57" t="str">
        <f t="shared" si="22"/>
        <v/>
      </c>
      <c r="AX38" s="58" t="str">
        <f t="shared" si="23"/>
        <v/>
      </c>
      <c r="AY38" s="58" t="str">
        <f t="shared" si="24"/>
        <v/>
      </c>
      <c r="AZ38" s="31">
        <f t="shared" si="25"/>
        <v>6.36</v>
      </c>
      <c r="BA38" s="59">
        <f t="shared" si="26"/>
        <v>0.25921296296296298</v>
      </c>
      <c r="BB38" s="59">
        <f t="shared" si="27"/>
        <v>0.26476851851851857</v>
      </c>
      <c r="BC38" s="59">
        <f t="shared" si="28"/>
        <v>0.26519675925925928</v>
      </c>
      <c r="BD38" s="59">
        <f t="shared" si="29"/>
        <v>0.31103009259259257</v>
      </c>
      <c r="BE38" s="59">
        <f t="shared" si="30"/>
        <v>0.31155092592592593</v>
      </c>
      <c r="BF38" s="59">
        <f t="shared" si="31"/>
        <v>0.32196759259259261</v>
      </c>
      <c r="BG38" s="59">
        <f t="shared" si="32"/>
        <v>0.32251157407407405</v>
      </c>
      <c r="BH38" s="59">
        <f t="shared" si="33"/>
        <v>0.32181712962962961</v>
      </c>
      <c r="BI38" s="31">
        <f t="shared" si="34"/>
        <v>6.62</v>
      </c>
      <c r="BJ38" s="61">
        <f t="shared" si="35"/>
        <v>0.13791666666666666</v>
      </c>
      <c r="BK38" s="61">
        <f t="shared" si="36"/>
        <v>0.11821428571428572</v>
      </c>
      <c r="BL38" s="61">
        <f t="shared" si="37"/>
        <v>0.1034375</v>
      </c>
      <c r="BM38" s="61">
        <f t="shared" si="38"/>
        <v>9.457142857142857E-2</v>
      </c>
      <c r="BN38" s="62">
        <f t="shared" si="39"/>
        <v>0</v>
      </c>
      <c r="BO38" s="62">
        <f t="shared" si="40"/>
        <v>8</v>
      </c>
      <c r="BP38" s="62">
        <f t="shared" si="41"/>
        <v>17</v>
      </c>
      <c r="BQ38" s="62">
        <f t="shared" si="42"/>
        <v>0</v>
      </c>
      <c r="BR38" s="62">
        <f t="shared" si="43"/>
        <v>7</v>
      </c>
      <c r="BS38" s="62">
        <f t="shared" si="44"/>
        <v>6</v>
      </c>
      <c r="BT38" s="62">
        <f t="shared" si="45"/>
        <v>0</v>
      </c>
      <c r="BU38" s="62">
        <f t="shared" si="46"/>
        <v>6</v>
      </c>
      <c r="BV38" s="62">
        <f t="shared" si="47"/>
        <v>12</v>
      </c>
      <c r="BW38" s="62">
        <f t="shared" si="48"/>
        <v>0</v>
      </c>
      <c r="BX38" s="62">
        <f t="shared" si="49"/>
        <v>5</v>
      </c>
      <c r="BY38" s="62">
        <f t="shared" si="50"/>
        <v>40</v>
      </c>
      <c r="BZ38" s="63">
        <f t="shared" si="51"/>
        <v>0.26496527777777779</v>
      </c>
      <c r="CA38" s="63">
        <f t="shared" si="52"/>
        <v>0.27052083333333338</v>
      </c>
      <c r="CB38" s="63">
        <f t="shared" si="53"/>
        <v>0.27012731481481483</v>
      </c>
      <c r="CC38" s="63">
        <f t="shared" si="54"/>
        <v>0.31596064814814812</v>
      </c>
      <c r="CD38" s="63">
        <f t="shared" si="55"/>
        <v>0.31585648148148149</v>
      </c>
      <c r="CE38" s="63">
        <f t="shared" si="56"/>
        <v>0.32627314814814817</v>
      </c>
      <c r="CF38" s="63">
        <f t="shared" si="57"/>
        <v>0.32644675925925926</v>
      </c>
      <c r="CG38" s="63">
        <f t="shared" si="58"/>
        <v>0.32575231481481481</v>
      </c>
      <c r="CH38" s="36"/>
      <c r="CI38" s="36"/>
      <c r="CJ38" s="36"/>
      <c r="CK38" s="36"/>
      <c r="CL38" s="60">
        <v>60</v>
      </c>
    </row>
    <row r="39" spans="1:90" ht="40.5" x14ac:dyDescent="0.25">
      <c r="A39" s="37">
        <v>6</v>
      </c>
      <c r="C39" s="37"/>
      <c r="D39" s="37"/>
      <c r="E39" s="37"/>
      <c r="F39" s="83"/>
      <c r="G39" s="44">
        <v>13.18</v>
      </c>
      <c r="H39" s="44">
        <f t="shared" si="5"/>
        <v>13.17</v>
      </c>
      <c r="I39" s="83">
        <v>13.16</v>
      </c>
      <c r="J39" s="43">
        <f t="shared" si="0"/>
        <v>-1.2664640324215421E-3</v>
      </c>
      <c r="K39" s="44">
        <f t="shared" si="1"/>
        <v>-1.6666666666667496E-2</v>
      </c>
      <c r="L39" s="76" t="s">
        <v>948</v>
      </c>
      <c r="M39" s="122">
        <v>80</v>
      </c>
      <c r="N39" s="46">
        <f t="shared" si="6"/>
        <v>13.176666666666668</v>
      </c>
      <c r="O39" s="46"/>
      <c r="P39" s="78">
        <v>13.17</v>
      </c>
      <c r="Q39" s="46"/>
      <c r="R39" s="78">
        <v>13.18</v>
      </c>
      <c r="T39" s="78">
        <v>13.18</v>
      </c>
      <c r="U39" s="47" t="str">
        <f t="shared" si="17"/>
        <v/>
      </c>
      <c r="V39" s="47" t="str">
        <f t="shared" si="18"/>
        <v/>
      </c>
      <c r="W39" s="47"/>
      <c r="X39" s="47"/>
      <c r="Y39" s="47"/>
      <c r="Z39" s="47"/>
      <c r="AA39" s="47"/>
      <c r="AB39" s="47"/>
      <c r="AC39" s="47"/>
      <c r="AD39" s="47"/>
      <c r="AE39" s="51">
        <f t="shared" si="7"/>
        <v>6</v>
      </c>
      <c r="AF39" s="51" t="str">
        <f t="shared" si="8"/>
        <v/>
      </c>
      <c r="AG39" s="51" t="str">
        <f t="shared" si="9"/>
        <v/>
      </c>
      <c r="AH39" s="51" t="str">
        <f t="shared" si="10"/>
        <v/>
      </c>
      <c r="AI39" s="52">
        <f t="shared" si="11"/>
        <v>13.17</v>
      </c>
      <c r="AJ39" s="68"/>
      <c r="AK39" s="53"/>
      <c r="AL39" s="52"/>
      <c r="AM39" s="53">
        <f t="shared" si="19"/>
        <v>48</v>
      </c>
      <c r="AN39" s="53">
        <f>IF(AJ39&lt;&gt;"",IF(AJ39="o",VLOOKUP(AM39,OpenSect!$A$1:$D$11,2),IF(AJ39="u",VLOOKUP(AM39,UpHill!$A$1:$D$35,2),IF(AJ39="d",VLOOKUP(AM39,DownHill!$A$1:$D$29,2),IF(AJ39="f",VLOOKUP(AM39,FlatUnd!$A$2:$D$30,2),IF(AJ39="t",VLOOKUP(AM39,TimeAdd!$A$1:$D$176,2),IF(AJ39="l",VLOOKUP(AM39,SLimit!$A$1:$D$8,2),AN38)))))),AN38)</f>
        <v>56</v>
      </c>
      <c r="AO39" s="53">
        <f>IF(AJ39&lt;&gt;"",IF(AJ39="o",VLOOKUP(AM39,OpenSect!$A$1:$D$11,3),IF(AJ39="u",VLOOKUP(AM39,UpHill!$A$1:$D$35,3),IF(AJ39="d",VLOOKUP(AM39,DownHill!$A$3:$D$29,3),IF(AJ39="f",VLOOKUP(AM39,FlatUnd!$A$2:$D$30,3),IF(AJ39="t",VLOOKUP(AM39,TimeAdd!$A$1:$D$18,3),IF(AJ39="l",VLOOKUP(AM39,SLimit!$A$1:$D$8,3),AO38)))))),AO38)</f>
        <v>64</v>
      </c>
      <c r="AP39" s="53">
        <f>IF(AJ39&lt;&gt;"",IF(AJ39="o",VLOOKUP(AM39,OpenSect!$A$1:$D$11,4),IF(AJ39="u",VLOOKUP(AM39,UpHill!$A$1:$D$35,4),IF(AJ39="d",VLOOKUP(AM39,DownHill!$A$1:$D$29,4),IF(AJ39="f",VLOOKUP(AM39,FlatUnd!$A$2:$D$30,4),IF(AJ39="t",VLOOKUP(AM39,TimeAdd!$A$1:$D$18,4),IF(AJ39="l",VLOOKUP(AM39,SLimit!$A$1:$D$8,4),AP38)))))),AP38)</f>
        <v>70</v>
      </c>
      <c r="AQ39" s="53">
        <f t="shared" si="20"/>
        <v>80</v>
      </c>
      <c r="AR39" s="54" t="str">
        <f t="shared" si="21"/>
        <v>N11, Volksrust 38, Amersfoort 80, Ermelo 140.</v>
      </c>
      <c r="AS39" s="55"/>
      <c r="AT39" s="55"/>
      <c r="AU39" s="56">
        <f>IF(GroupStTimes!$A$8=0,MIN(CB39,CD39,CF39),MIN(BZ39,CB39,CD39,CF39))</f>
        <v>0.26512731481481483</v>
      </c>
      <c r="AV39" s="56">
        <f>IF(GroupStTimes!$A$8=0,MAX(CC39,CE39,CG39),MAX(CA39,CC39,CE39,CG39))</f>
        <v>0.32640046296296299</v>
      </c>
      <c r="AW39" s="57" t="str">
        <f t="shared" si="22"/>
        <v/>
      </c>
      <c r="AX39" s="58" t="str">
        <f t="shared" si="23"/>
        <v/>
      </c>
      <c r="AY39" s="58" t="str">
        <f t="shared" si="24"/>
        <v/>
      </c>
      <c r="AZ39" s="31">
        <f t="shared" si="25"/>
        <v>6.36</v>
      </c>
      <c r="BA39" s="59">
        <f t="shared" si="26"/>
        <v>0.25921296296296298</v>
      </c>
      <c r="BB39" s="59">
        <f t="shared" si="27"/>
        <v>0.26476851851851857</v>
      </c>
      <c r="BC39" s="59">
        <f t="shared" si="28"/>
        <v>0.26519675925925928</v>
      </c>
      <c r="BD39" s="59">
        <f t="shared" si="29"/>
        <v>0.31103009259259257</v>
      </c>
      <c r="BE39" s="59">
        <f t="shared" si="30"/>
        <v>0.31155092592592593</v>
      </c>
      <c r="BF39" s="59">
        <f t="shared" si="31"/>
        <v>0.32196759259259261</v>
      </c>
      <c r="BG39" s="59">
        <f t="shared" si="32"/>
        <v>0.32251157407407405</v>
      </c>
      <c r="BH39" s="59">
        <f t="shared" si="33"/>
        <v>0.32181712962962961</v>
      </c>
      <c r="BI39" s="31">
        <f t="shared" si="34"/>
        <v>6.81</v>
      </c>
      <c r="BJ39" s="61">
        <f t="shared" si="35"/>
        <v>0.141875</v>
      </c>
      <c r="BK39" s="61">
        <f t="shared" si="36"/>
        <v>0.12160714285714284</v>
      </c>
      <c r="BL39" s="61">
        <f t="shared" si="37"/>
        <v>0.10640624999999999</v>
      </c>
      <c r="BM39" s="61">
        <f t="shared" si="38"/>
        <v>9.7285714285714281E-2</v>
      </c>
      <c r="BN39" s="62">
        <f t="shared" si="39"/>
        <v>0</v>
      </c>
      <c r="BO39" s="62">
        <f t="shared" si="40"/>
        <v>8</v>
      </c>
      <c r="BP39" s="62">
        <f t="shared" si="41"/>
        <v>31</v>
      </c>
      <c r="BQ39" s="62">
        <f t="shared" si="42"/>
        <v>0</v>
      </c>
      <c r="BR39" s="62">
        <f t="shared" si="43"/>
        <v>7</v>
      </c>
      <c r="BS39" s="62">
        <f t="shared" si="44"/>
        <v>18</v>
      </c>
      <c r="BT39" s="62">
        <f t="shared" si="45"/>
        <v>0</v>
      </c>
      <c r="BU39" s="62">
        <f t="shared" si="46"/>
        <v>6</v>
      </c>
      <c r="BV39" s="62">
        <f t="shared" si="47"/>
        <v>23</v>
      </c>
      <c r="BW39" s="62">
        <f t="shared" si="48"/>
        <v>0</v>
      </c>
      <c r="BX39" s="62">
        <f t="shared" si="49"/>
        <v>5</v>
      </c>
      <c r="BY39" s="62">
        <f t="shared" si="50"/>
        <v>50</v>
      </c>
      <c r="BZ39" s="63">
        <f t="shared" si="51"/>
        <v>0.26512731481481483</v>
      </c>
      <c r="CA39" s="63">
        <f t="shared" si="52"/>
        <v>0.27068287037037042</v>
      </c>
      <c r="CB39" s="63">
        <f t="shared" si="53"/>
        <v>0.27026620370370374</v>
      </c>
      <c r="CC39" s="63">
        <f t="shared" si="54"/>
        <v>0.31609953703703703</v>
      </c>
      <c r="CD39" s="63">
        <f t="shared" si="55"/>
        <v>0.3159837962962963</v>
      </c>
      <c r="CE39" s="63">
        <f t="shared" si="56"/>
        <v>0.32640046296296299</v>
      </c>
      <c r="CF39" s="63">
        <f t="shared" si="57"/>
        <v>0.32656249999999998</v>
      </c>
      <c r="CG39" s="63">
        <f t="shared" si="58"/>
        <v>0.32586805555555554</v>
      </c>
      <c r="CH39" s="36"/>
      <c r="CI39" s="36"/>
      <c r="CJ39" s="36"/>
      <c r="CK39" s="36"/>
      <c r="CL39" s="60">
        <v>60</v>
      </c>
    </row>
    <row r="40" spans="1:90" ht="28.5" customHeight="1" x14ac:dyDescent="0.25">
      <c r="A40" s="37">
        <v>6</v>
      </c>
      <c r="C40" s="37"/>
      <c r="D40" s="37"/>
      <c r="E40" s="37"/>
      <c r="F40" s="83"/>
      <c r="G40" s="44">
        <v>13.58</v>
      </c>
      <c r="H40" s="44">
        <f t="shared" si="5"/>
        <v>13.57</v>
      </c>
      <c r="I40" s="83">
        <v>13.55</v>
      </c>
      <c r="J40" s="43">
        <f t="shared" si="0"/>
        <v>-1.7220172201720776E-3</v>
      </c>
      <c r="K40" s="44">
        <f t="shared" si="1"/>
        <v>-2.3333333333331652E-2</v>
      </c>
      <c r="L40" s="76" t="s">
        <v>363</v>
      </c>
      <c r="M40" s="122">
        <v>80</v>
      </c>
      <c r="N40" s="46">
        <f t="shared" si="6"/>
        <v>13.573333333333332</v>
      </c>
      <c r="O40" s="46"/>
      <c r="P40" s="78">
        <v>13.56</v>
      </c>
      <c r="Q40" s="46"/>
      <c r="R40" s="78">
        <v>13.58</v>
      </c>
      <c r="T40" s="78">
        <v>13.58</v>
      </c>
      <c r="U40" s="47" t="str">
        <f t="shared" si="17"/>
        <v/>
      </c>
      <c r="V40" s="47" t="str">
        <f t="shared" si="18"/>
        <v/>
      </c>
      <c r="W40" s="47"/>
      <c r="X40" s="47"/>
      <c r="Y40" s="47"/>
      <c r="Z40" s="47"/>
      <c r="AA40" s="47"/>
      <c r="AB40" s="47"/>
      <c r="AC40" s="47"/>
      <c r="AD40" s="47"/>
      <c r="AE40" s="51">
        <f t="shared" si="7"/>
        <v>6</v>
      </c>
      <c r="AF40" s="51" t="str">
        <f t="shared" si="8"/>
        <v/>
      </c>
      <c r="AG40" s="51" t="str">
        <f t="shared" si="9"/>
        <v/>
      </c>
      <c r="AH40" s="51" t="str">
        <f t="shared" si="10"/>
        <v/>
      </c>
      <c r="AI40" s="52">
        <f t="shared" si="11"/>
        <v>13.57</v>
      </c>
      <c r="AJ40" s="68"/>
      <c r="AK40" s="53"/>
      <c r="AL40" s="52"/>
      <c r="AM40" s="53">
        <f t="shared" si="19"/>
        <v>48</v>
      </c>
      <c r="AN40" s="53">
        <f>IF(AJ40&lt;&gt;"",IF(AJ40="o",VLOOKUP(AM40,OpenSect!$A$1:$D$11,2),IF(AJ40="u",VLOOKUP(AM40,UpHill!$A$1:$D$35,2),IF(AJ40="d",VLOOKUP(AM40,DownHill!$A$1:$D$29,2),IF(AJ40="f",VLOOKUP(AM40,FlatUnd!$A$2:$D$30,2),IF(AJ40="t",VLOOKUP(AM40,TimeAdd!$A$1:$D$176,2),IF(AJ40="l",VLOOKUP(AM40,SLimit!$A$1:$D$8,2),AN39)))))),AN39)</f>
        <v>56</v>
      </c>
      <c r="AO40" s="53">
        <f>IF(AJ40&lt;&gt;"",IF(AJ40="o",VLOOKUP(AM40,OpenSect!$A$1:$D$11,3),IF(AJ40="u",VLOOKUP(AM40,UpHill!$A$1:$D$35,3),IF(AJ40="d",VLOOKUP(AM40,DownHill!$A$3:$D$29,3),IF(AJ40="f",VLOOKUP(AM40,FlatUnd!$A$2:$D$30,3),IF(AJ40="t",VLOOKUP(AM40,TimeAdd!$A$1:$D$18,3),IF(AJ40="l",VLOOKUP(AM40,SLimit!$A$1:$D$8,3),AO39)))))),AO39)</f>
        <v>64</v>
      </c>
      <c r="AP40" s="53">
        <f>IF(AJ40&lt;&gt;"",IF(AJ40="o",VLOOKUP(AM40,OpenSect!$A$1:$D$11,4),IF(AJ40="u",VLOOKUP(AM40,UpHill!$A$1:$D$35,4),IF(AJ40="d",VLOOKUP(AM40,DownHill!$A$1:$D$29,4),IF(AJ40="f",VLOOKUP(AM40,FlatUnd!$A$2:$D$30,4),IF(AJ40="t",VLOOKUP(AM40,TimeAdd!$A$1:$D$18,4),IF(AJ40="l",VLOOKUP(AM40,SLimit!$A$1:$D$8,4),AP39)))))),AP39)</f>
        <v>70</v>
      </c>
      <c r="AQ40" s="53">
        <f t="shared" si="20"/>
        <v>80</v>
      </c>
      <c r="AR40" s="54" t="str">
        <f t="shared" si="21"/>
        <v>Warning - Farm animals.</v>
      </c>
      <c r="AS40" s="55"/>
      <c r="AT40" s="55"/>
      <c r="AU40" s="56">
        <f>IF(GroupStTimes!$A$8=0,MIN(CB40,CD40,CF40),MIN(BZ40,CB40,CD40,CF40))</f>
        <v>0.26547453703703705</v>
      </c>
      <c r="AV40" s="56">
        <f>IF(GroupStTimes!$A$8=0,MAX(CC40,CE40,CG40),MAX(CA40,CC40,CE40,CG40))</f>
        <v>0.32666666666666666</v>
      </c>
      <c r="AW40" s="57" t="str">
        <f t="shared" si="22"/>
        <v/>
      </c>
      <c r="AX40" s="58" t="str">
        <f t="shared" si="23"/>
        <v/>
      </c>
      <c r="AY40" s="58" t="str">
        <f t="shared" si="24"/>
        <v/>
      </c>
      <c r="AZ40" s="31">
        <f t="shared" si="25"/>
        <v>6.36</v>
      </c>
      <c r="BA40" s="59">
        <f t="shared" si="26"/>
        <v>0.25921296296296298</v>
      </c>
      <c r="BB40" s="59">
        <f t="shared" si="27"/>
        <v>0.26476851851851857</v>
      </c>
      <c r="BC40" s="59">
        <f t="shared" si="28"/>
        <v>0.26519675925925928</v>
      </c>
      <c r="BD40" s="59">
        <f t="shared" si="29"/>
        <v>0.31103009259259257</v>
      </c>
      <c r="BE40" s="59">
        <f t="shared" si="30"/>
        <v>0.31155092592592593</v>
      </c>
      <c r="BF40" s="59">
        <f t="shared" si="31"/>
        <v>0.32196759259259261</v>
      </c>
      <c r="BG40" s="59">
        <f t="shared" si="32"/>
        <v>0.32251157407407405</v>
      </c>
      <c r="BH40" s="59">
        <f t="shared" si="33"/>
        <v>0.32181712962962961</v>
      </c>
      <c r="BI40" s="31">
        <f t="shared" si="34"/>
        <v>7.21</v>
      </c>
      <c r="BJ40" s="61">
        <f t="shared" si="35"/>
        <v>0.15020833333333333</v>
      </c>
      <c r="BK40" s="61">
        <f t="shared" si="36"/>
        <v>0.12875</v>
      </c>
      <c r="BL40" s="61">
        <f t="shared" si="37"/>
        <v>0.11265625</v>
      </c>
      <c r="BM40" s="61">
        <f t="shared" si="38"/>
        <v>0.10299999999999999</v>
      </c>
      <c r="BN40" s="62">
        <f t="shared" si="39"/>
        <v>0</v>
      </c>
      <c r="BO40" s="62">
        <f t="shared" si="40"/>
        <v>9</v>
      </c>
      <c r="BP40" s="62">
        <f t="shared" si="41"/>
        <v>1</v>
      </c>
      <c r="BQ40" s="62">
        <f t="shared" si="42"/>
        <v>0</v>
      </c>
      <c r="BR40" s="62">
        <f t="shared" si="43"/>
        <v>7</v>
      </c>
      <c r="BS40" s="62">
        <f t="shared" si="44"/>
        <v>44</v>
      </c>
      <c r="BT40" s="62">
        <f t="shared" si="45"/>
        <v>0</v>
      </c>
      <c r="BU40" s="62">
        <f t="shared" si="46"/>
        <v>6</v>
      </c>
      <c r="BV40" s="62">
        <f t="shared" si="47"/>
        <v>46</v>
      </c>
      <c r="BW40" s="62">
        <f t="shared" si="48"/>
        <v>0</v>
      </c>
      <c r="BX40" s="62">
        <f t="shared" si="49"/>
        <v>6</v>
      </c>
      <c r="BY40" s="62">
        <f t="shared" si="50"/>
        <v>11</v>
      </c>
      <c r="BZ40" s="63">
        <f t="shared" si="51"/>
        <v>0.26547453703703705</v>
      </c>
      <c r="CA40" s="63">
        <f t="shared" si="52"/>
        <v>0.27103009259259264</v>
      </c>
      <c r="CB40" s="63">
        <f t="shared" si="53"/>
        <v>0.27056712962962964</v>
      </c>
      <c r="CC40" s="63">
        <f t="shared" si="54"/>
        <v>0.31640046296296293</v>
      </c>
      <c r="CD40" s="63">
        <f t="shared" si="55"/>
        <v>0.31624999999999998</v>
      </c>
      <c r="CE40" s="63">
        <f t="shared" si="56"/>
        <v>0.32666666666666666</v>
      </c>
      <c r="CF40" s="63">
        <f t="shared" si="57"/>
        <v>0.32680555555555552</v>
      </c>
      <c r="CG40" s="63">
        <f t="shared" si="58"/>
        <v>0.32611111111111107</v>
      </c>
      <c r="CH40" s="36"/>
      <c r="CI40" s="36"/>
      <c r="CJ40" s="36"/>
      <c r="CK40" s="36"/>
      <c r="CL40" s="60">
        <v>60</v>
      </c>
    </row>
    <row r="41" spans="1:90" ht="28.5" customHeight="1" x14ac:dyDescent="0.25">
      <c r="A41" s="37">
        <v>6</v>
      </c>
      <c r="C41" s="37"/>
      <c r="D41" s="37"/>
      <c r="E41" s="37"/>
      <c r="F41" s="83"/>
      <c r="G41" s="44">
        <v>13.7</v>
      </c>
      <c r="H41" s="44">
        <f t="shared" si="5"/>
        <v>13.69</v>
      </c>
      <c r="I41" s="83">
        <v>13.67</v>
      </c>
      <c r="J41" s="43">
        <f t="shared" si="0"/>
        <v>-1.7069007559131989E-3</v>
      </c>
      <c r="K41" s="44">
        <f t="shared" si="1"/>
        <v>-2.3333333333333428E-2</v>
      </c>
      <c r="L41" s="76" t="s">
        <v>949</v>
      </c>
      <c r="M41" s="122">
        <v>80</v>
      </c>
      <c r="N41" s="46">
        <f t="shared" si="6"/>
        <v>13.693333333333333</v>
      </c>
      <c r="O41" s="46"/>
      <c r="P41" s="78">
        <v>13.68</v>
      </c>
      <c r="Q41" s="46"/>
      <c r="R41" s="78">
        <v>13.7</v>
      </c>
      <c r="T41" s="78">
        <v>13.7</v>
      </c>
      <c r="U41" s="47" t="str">
        <f t="shared" si="17"/>
        <v/>
      </c>
      <c r="V41" s="47" t="str">
        <f t="shared" si="18"/>
        <v/>
      </c>
      <c r="W41" s="47"/>
      <c r="X41" s="47"/>
      <c r="Y41" s="47"/>
      <c r="Z41" s="47"/>
      <c r="AA41" s="47"/>
      <c r="AB41" s="47"/>
      <c r="AC41" s="47"/>
      <c r="AD41" s="47"/>
      <c r="AE41" s="51">
        <f t="shared" si="7"/>
        <v>6</v>
      </c>
      <c r="AF41" s="51" t="str">
        <f t="shared" si="8"/>
        <v/>
      </c>
      <c r="AG41" s="51" t="str">
        <f t="shared" si="9"/>
        <v/>
      </c>
      <c r="AH41" s="51" t="str">
        <f t="shared" si="10"/>
        <v/>
      </c>
      <c r="AI41" s="52">
        <f t="shared" si="11"/>
        <v>13.69</v>
      </c>
      <c r="AJ41" s="68"/>
      <c r="AK41" s="53"/>
      <c r="AL41" s="52"/>
      <c r="AM41" s="53">
        <f t="shared" si="19"/>
        <v>48</v>
      </c>
      <c r="AN41" s="53">
        <f>IF(AJ41&lt;&gt;"",IF(AJ41="o",VLOOKUP(AM41,OpenSect!$A$1:$D$11,2),IF(AJ41="u",VLOOKUP(AM41,UpHill!$A$1:$D$35,2),IF(AJ41="d",VLOOKUP(AM41,DownHill!$A$1:$D$29,2),IF(AJ41="f",VLOOKUP(AM41,FlatUnd!$A$2:$D$30,2),IF(AJ41="t",VLOOKUP(AM41,TimeAdd!$A$1:$D$176,2),IF(AJ41="l",VLOOKUP(AM41,SLimit!$A$1:$D$8,2),AN40)))))),AN40)</f>
        <v>56</v>
      </c>
      <c r="AO41" s="53">
        <f>IF(AJ41&lt;&gt;"",IF(AJ41="o",VLOOKUP(AM41,OpenSect!$A$1:$D$11,3),IF(AJ41="u",VLOOKUP(AM41,UpHill!$A$1:$D$35,3),IF(AJ41="d",VLOOKUP(AM41,DownHill!$A$3:$D$29,3),IF(AJ41="f",VLOOKUP(AM41,FlatUnd!$A$2:$D$30,3),IF(AJ41="t",VLOOKUP(AM41,TimeAdd!$A$1:$D$18,3),IF(AJ41="l",VLOOKUP(AM41,SLimit!$A$1:$D$8,3),AO40)))))),AO40)</f>
        <v>64</v>
      </c>
      <c r="AP41" s="53">
        <f>IF(AJ41&lt;&gt;"",IF(AJ41="o",VLOOKUP(AM41,OpenSect!$A$1:$D$11,4),IF(AJ41="u",VLOOKUP(AM41,UpHill!$A$1:$D$35,4),IF(AJ41="d",VLOOKUP(AM41,DownHill!$A$1:$D$29,4),IF(AJ41="f",VLOOKUP(AM41,FlatUnd!$A$2:$D$30,4),IF(AJ41="t",VLOOKUP(AM41,TimeAdd!$A$1:$D$18,4),IF(AJ41="l",VLOOKUP(AM41,SLimit!$A$1:$D$8,4),AP40)))))),AP40)</f>
        <v>70</v>
      </c>
      <c r="AQ41" s="53">
        <f t="shared" si="20"/>
        <v>80</v>
      </c>
      <c r="AR41" s="54" t="str">
        <f t="shared" si="21"/>
        <v>11,0 km plate.</v>
      </c>
      <c r="AS41" s="55"/>
      <c r="AT41" s="55"/>
      <c r="AU41" s="56">
        <f>IF(GroupStTimes!$A$8=0,MIN(CB41,CD41,CF41),MIN(BZ41,CB41,CD41,CF41))</f>
        <v>0.26557870370370373</v>
      </c>
      <c r="AV41" s="56">
        <f>IF(GroupStTimes!$A$8=0,MAX(CC41,CE41,CG41),MAX(CA41,CC41,CE41,CG41))</f>
        <v>0.32673611111111112</v>
      </c>
      <c r="AW41" s="57" t="str">
        <f t="shared" si="22"/>
        <v/>
      </c>
      <c r="AX41" s="58" t="str">
        <f t="shared" si="23"/>
        <v/>
      </c>
      <c r="AY41" s="58" t="str">
        <f t="shared" si="24"/>
        <v/>
      </c>
      <c r="AZ41" s="31">
        <f t="shared" si="25"/>
        <v>6.36</v>
      </c>
      <c r="BA41" s="59">
        <f t="shared" si="26"/>
        <v>0.25921296296296298</v>
      </c>
      <c r="BB41" s="59">
        <f t="shared" si="27"/>
        <v>0.26476851851851857</v>
      </c>
      <c r="BC41" s="59">
        <f t="shared" si="28"/>
        <v>0.26519675925925928</v>
      </c>
      <c r="BD41" s="59">
        <f t="shared" si="29"/>
        <v>0.31103009259259257</v>
      </c>
      <c r="BE41" s="59">
        <f t="shared" si="30"/>
        <v>0.31155092592592593</v>
      </c>
      <c r="BF41" s="59">
        <f t="shared" si="31"/>
        <v>0.32196759259259261</v>
      </c>
      <c r="BG41" s="59">
        <f t="shared" si="32"/>
        <v>0.32251157407407405</v>
      </c>
      <c r="BH41" s="59">
        <f t="shared" si="33"/>
        <v>0.32181712962962961</v>
      </c>
      <c r="BI41" s="31">
        <f t="shared" si="34"/>
        <v>7.3299999999999992</v>
      </c>
      <c r="BJ41" s="61">
        <f t="shared" si="35"/>
        <v>0.15270833333333331</v>
      </c>
      <c r="BK41" s="61">
        <f t="shared" si="36"/>
        <v>0.13089285714285712</v>
      </c>
      <c r="BL41" s="61">
        <f t="shared" si="37"/>
        <v>0.11453124999999999</v>
      </c>
      <c r="BM41" s="61">
        <f t="shared" si="38"/>
        <v>0.1047142857142857</v>
      </c>
      <c r="BN41" s="62">
        <f t="shared" si="39"/>
        <v>0</v>
      </c>
      <c r="BO41" s="62">
        <f t="shared" si="40"/>
        <v>9</v>
      </c>
      <c r="BP41" s="62">
        <f t="shared" si="41"/>
        <v>10</v>
      </c>
      <c r="BQ41" s="62">
        <f t="shared" si="42"/>
        <v>0</v>
      </c>
      <c r="BR41" s="62">
        <f t="shared" si="43"/>
        <v>7</v>
      </c>
      <c r="BS41" s="62">
        <f t="shared" si="44"/>
        <v>51</v>
      </c>
      <c r="BT41" s="62">
        <f t="shared" si="45"/>
        <v>0</v>
      </c>
      <c r="BU41" s="62">
        <f t="shared" si="46"/>
        <v>6</v>
      </c>
      <c r="BV41" s="62">
        <f t="shared" si="47"/>
        <v>52</v>
      </c>
      <c r="BW41" s="62">
        <f t="shared" si="48"/>
        <v>0</v>
      </c>
      <c r="BX41" s="62">
        <f t="shared" si="49"/>
        <v>6</v>
      </c>
      <c r="BY41" s="62">
        <f t="shared" si="50"/>
        <v>17</v>
      </c>
      <c r="BZ41" s="63">
        <f t="shared" si="51"/>
        <v>0.26557870370370373</v>
      </c>
      <c r="CA41" s="63">
        <f t="shared" si="52"/>
        <v>0.27113425925925932</v>
      </c>
      <c r="CB41" s="63">
        <f t="shared" si="53"/>
        <v>0.27064814814814819</v>
      </c>
      <c r="CC41" s="63">
        <f t="shared" si="54"/>
        <v>0.31648148148148147</v>
      </c>
      <c r="CD41" s="63">
        <f t="shared" si="55"/>
        <v>0.31631944444444443</v>
      </c>
      <c r="CE41" s="63">
        <f t="shared" si="56"/>
        <v>0.32673611111111112</v>
      </c>
      <c r="CF41" s="63">
        <f t="shared" si="57"/>
        <v>0.32687499999999997</v>
      </c>
      <c r="CG41" s="63">
        <f t="shared" si="58"/>
        <v>0.32618055555555553</v>
      </c>
      <c r="CH41" s="36"/>
      <c r="CI41" s="36"/>
      <c r="CJ41" s="36"/>
      <c r="CK41" s="36"/>
      <c r="CL41" s="60">
        <v>60</v>
      </c>
    </row>
    <row r="42" spans="1:90" ht="28.5" customHeight="1" x14ac:dyDescent="0.25">
      <c r="A42" s="37">
        <v>6</v>
      </c>
      <c r="C42" s="37"/>
      <c r="D42" s="37"/>
      <c r="E42" s="37"/>
      <c r="F42" s="83"/>
      <c r="G42" s="44">
        <v>13.81</v>
      </c>
      <c r="H42" s="44">
        <f t="shared" si="5"/>
        <v>13.8</v>
      </c>
      <c r="I42" s="83">
        <v>13.78</v>
      </c>
      <c r="J42" s="43">
        <f t="shared" si="0"/>
        <v>-1.4513788098696029E-3</v>
      </c>
      <c r="K42" s="44">
        <f t="shared" si="1"/>
        <v>-2.0000000000003126E-2</v>
      </c>
      <c r="L42" s="76" t="s">
        <v>122</v>
      </c>
      <c r="M42" s="122">
        <v>80</v>
      </c>
      <c r="N42" s="46">
        <f t="shared" si="6"/>
        <v>13.800000000000002</v>
      </c>
      <c r="O42" s="46"/>
      <c r="P42" s="78">
        <v>13.790000000000001</v>
      </c>
      <c r="Q42" s="46"/>
      <c r="R42" s="78">
        <v>13.81</v>
      </c>
      <c r="T42" s="78">
        <v>13.8</v>
      </c>
      <c r="U42" s="47" t="str">
        <f t="shared" si="17"/>
        <v/>
      </c>
      <c r="V42" s="47" t="str">
        <f t="shared" si="18"/>
        <v/>
      </c>
      <c r="W42" s="47"/>
      <c r="X42" s="47"/>
      <c r="Y42" s="47"/>
      <c r="Z42" s="47"/>
      <c r="AA42" s="47"/>
      <c r="AB42" s="47"/>
      <c r="AC42" s="47"/>
      <c r="AD42" s="47"/>
      <c r="AE42" s="51">
        <f t="shared" si="7"/>
        <v>6</v>
      </c>
      <c r="AF42" s="51" t="str">
        <f t="shared" si="8"/>
        <v/>
      </c>
      <c r="AG42" s="51" t="str">
        <f t="shared" si="9"/>
        <v/>
      </c>
      <c r="AH42" s="51" t="str">
        <f t="shared" si="10"/>
        <v/>
      </c>
      <c r="AI42" s="52">
        <f t="shared" si="11"/>
        <v>13.8</v>
      </c>
      <c r="AJ42" s="68"/>
      <c r="AK42" s="53"/>
      <c r="AL42" s="52"/>
      <c r="AM42" s="53">
        <f t="shared" si="19"/>
        <v>48</v>
      </c>
      <c r="AN42" s="53">
        <f>IF(AJ42&lt;&gt;"",IF(AJ42="o",VLOOKUP(AM42,OpenSect!$A$1:$D$11,2),IF(AJ42="u",VLOOKUP(AM42,UpHill!$A$1:$D$35,2),IF(AJ42="d",VLOOKUP(AM42,DownHill!$A$1:$D$29,2),IF(AJ42="f",VLOOKUP(AM42,FlatUnd!$A$2:$D$30,2),IF(AJ42="t",VLOOKUP(AM42,TimeAdd!$A$1:$D$176,2),IF(AJ42="l",VLOOKUP(AM42,SLimit!$A$1:$D$8,2),AN41)))))),AN41)</f>
        <v>56</v>
      </c>
      <c r="AO42" s="53">
        <f>IF(AJ42&lt;&gt;"",IF(AJ42="o",VLOOKUP(AM42,OpenSect!$A$1:$D$11,3),IF(AJ42="u",VLOOKUP(AM42,UpHill!$A$1:$D$35,3),IF(AJ42="d",VLOOKUP(AM42,DownHill!$A$3:$D$29,3),IF(AJ42="f",VLOOKUP(AM42,FlatUnd!$A$2:$D$30,3),IF(AJ42="t",VLOOKUP(AM42,TimeAdd!$A$1:$D$18,3),IF(AJ42="l",VLOOKUP(AM42,SLimit!$A$1:$D$8,3),AO41)))))),AO41)</f>
        <v>64</v>
      </c>
      <c r="AP42" s="53">
        <f>IF(AJ42&lt;&gt;"",IF(AJ42="o",VLOOKUP(AM42,OpenSect!$A$1:$D$11,4),IF(AJ42="u",VLOOKUP(AM42,UpHill!$A$1:$D$35,4),IF(AJ42="d",VLOOKUP(AM42,DownHill!$A$1:$D$29,4),IF(AJ42="f",VLOOKUP(AM42,FlatUnd!$A$2:$D$30,4),IF(AJ42="t",VLOOKUP(AM42,TimeAdd!$A$1:$D$18,4),IF(AJ42="l",VLOOKUP(AM42,SLimit!$A$1:$D$8,4),AP41)))))),AP41)</f>
        <v>70</v>
      </c>
      <c r="AQ42" s="53">
        <f t="shared" si="20"/>
        <v>80</v>
      </c>
      <c r="AR42" s="54" t="str">
        <f t="shared" si="21"/>
        <v>Warning - Priority crossroad.</v>
      </c>
      <c r="AS42" s="55"/>
      <c r="AT42" s="55"/>
      <c r="AU42" s="56">
        <f>IF(GroupStTimes!$A$8=0,MIN(CB42,CD42,CF42),MIN(BZ42,CB42,CD42,CF42))</f>
        <v>0.26567129629629632</v>
      </c>
      <c r="AV42" s="56">
        <f>IF(GroupStTimes!$A$8=0,MAX(CC42,CE42,CG42),MAX(CA42,CC42,CE42,CG42))</f>
        <v>0.32681712962962967</v>
      </c>
      <c r="AW42" s="57" t="str">
        <f t="shared" si="22"/>
        <v/>
      </c>
      <c r="AX42" s="58" t="str">
        <f t="shared" si="23"/>
        <v/>
      </c>
      <c r="AY42" s="58" t="str">
        <f t="shared" si="24"/>
        <v/>
      </c>
      <c r="AZ42" s="31">
        <f t="shared" si="25"/>
        <v>6.36</v>
      </c>
      <c r="BA42" s="59">
        <f t="shared" si="26"/>
        <v>0.25921296296296298</v>
      </c>
      <c r="BB42" s="59">
        <f t="shared" si="27"/>
        <v>0.26476851851851857</v>
      </c>
      <c r="BC42" s="59">
        <f t="shared" si="28"/>
        <v>0.26519675925925928</v>
      </c>
      <c r="BD42" s="59">
        <f t="shared" si="29"/>
        <v>0.31103009259259257</v>
      </c>
      <c r="BE42" s="59">
        <f t="shared" si="30"/>
        <v>0.31155092592592593</v>
      </c>
      <c r="BF42" s="59">
        <f t="shared" si="31"/>
        <v>0.32196759259259261</v>
      </c>
      <c r="BG42" s="59">
        <f t="shared" si="32"/>
        <v>0.32251157407407405</v>
      </c>
      <c r="BH42" s="59">
        <f t="shared" si="33"/>
        <v>0.32181712962962961</v>
      </c>
      <c r="BI42" s="31">
        <f t="shared" si="34"/>
        <v>7.44</v>
      </c>
      <c r="BJ42" s="61">
        <f t="shared" si="35"/>
        <v>0.155</v>
      </c>
      <c r="BK42" s="61">
        <f t="shared" si="36"/>
        <v>0.13285714285714287</v>
      </c>
      <c r="BL42" s="61">
        <f t="shared" si="37"/>
        <v>0.11625000000000001</v>
      </c>
      <c r="BM42" s="61">
        <f t="shared" si="38"/>
        <v>0.10628571428571429</v>
      </c>
      <c r="BN42" s="62">
        <f t="shared" si="39"/>
        <v>0</v>
      </c>
      <c r="BO42" s="62">
        <f t="shared" si="40"/>
        <v>9</v>
      </c>
      <c r="BP42" s="62">
        <f t="shared" si="41"/>
        <v>18</v>
      </c>
      <c r="BQ42" s="62">
        <f t="shared" si="42"/>
        <v>0</v>
      </c>
      <c r="BR42" s="62">
        <f t="shared" si="43"/>
        <v>7</v>
      </c>
      <c r="BS42" s="62">
        <f t="shared" si="44"/>
        <v>58</v>
      </c>
      <c r="BT42" s="62">
        <f t="shared" si="45"/>
        <v>0</v>
      </c>
      <c r="BU42" s="62">
        <f t="shared" si="46"/>
        <v>6</v>
      </c>
      <c r="BV42" s="62">
        <f t="shared" si="47"/>
        <v>59</v>
      </c>
      <c r="BW42" s="62">
        <f t="shared" si="48"/>
        <v>0</v>
      </c>
      <c r="BX42" s="62">
        <f t="shared" si="49"/>
        <v>6</v>
      </c>
      <c r="BY42" s="62">
        <f t="shared" si="50"/>
        <v>23</v>
      </c>
      <c r="BZ42" s="63">
        <f t="shared" si="51"/>
        <v>0.26567129629629632</v>
      </c>
      <c r="CA42" s="63">
        <f t="shared" si="52"/>
        <v>0.27122685185185191</v>
      </c>
      <c r="CB42" s="63">
        <f t="shared" si="53"/>
        <v>0.27072916666666669</v>
      </c>
      <c r="CC42" s="63">
        <f t="shared" si="54"/>
        <v>0.31656249999999997</v>
      </c>
      <c r="CD42" s="63">
        <f t="shared" si="55"/>
        <v>0.31640046296296298</v>
      </c>
      <c r="CE42" s="63">
        <f t="shared" si="56"/>
        <v>0.32681712962962967</v>
      </c>
      <c r="CF42" s="63">
        <f t="shared" si="57"/>
        <v>0.32694444444444443</v>
      </c>
      <c r="CG42" s="63">
        <f t="shared" si="58"/>
        <v>0.32624999999999998</v>
      </c>
      <c r="CH42" s="36"/>
      <c r="CI42" s="36"/>
      <c r="CJ42" s="36"/>
      <c r="CK42" s="36"/>
      <c r="CL42" s="60">
        <v>60</v>
      </c>
    </row>
    <row r="43" spans="1:90" ht="28.5" customHeight="1" x14ac:dyDescent="0.25">
      <c r="A43" s="37">
        <v>6</v>
      </c>
      <c r="C43" s="37"/>
      <c r="D43" s="37"/>
      <c r="E43" s="37"/>
      <c r="F43" s="83"/>
      <c r="G43" s="44">
        <v>13.91</v>
      </c>
      <c r="H43" s="44">
        <f t="shared" si="5"/>
        <v>13.9</v>
      </c>
      <c r="I43" s="83">
        <v>13.88</v>
      </c>
      <c r="J43" s="43">
        <f t="shared" si="0"/>
        <v>-1.6810758885686906E-3</v>
      </c>
      <c r="K43" s="44">
        <f t="shared" si="1"/>
        <v>-2.3333333333333428E-2</v>
      </c>
      <c r="L43" s="76" t="s">
        <v>943</v>
      </c>
      <c r="M43" s="122">
        <v>80</v>
      </c>
      <c r="N43" s="46">
        <f t="shared" si="6"/>
        <v>13.903333333333334</v>
      </c>
      <c r="O43" s="46"/>
      <c r="P43" s="78">
        <v>13.89</v>
      </c>
      <c r="Q43" s="46"/>
      <c r="R43" s="78">
        <v>13.91</v>
      </c>
      <c r="T43" s="78">
        <v>13.91</v>
      </c>
      <c r="U43" s="47" t="str">
        <f t="shared" si="17"/>
        <v/>
      </c>
      <c r="V43" s="47" t="str">
        <f t="shared" si="18"/>
        <v/>
      </c>
      <c r="W43" s="47"/>
      <c r="X43" s="47"/>
      <c r="Y43" s="47"/>
      <c r="Z43" s="47"/>
      <c r="AA43" s="47"/>
      <c r="AB43" s="47"/>
      <c r="AC43" s="47"/>
      <c r="AD43" s="47"/>
      <c r="AE43" s="51">
        <f t="shared" si="7"/>
        <v>6</v>
      </c>
      <c r="AF43" s="51" t="str">
        <f t="shared" si="8"/>
        <v/>
      </c>
      <c r="AG43" s="51" t="str">
        <f t="shared" si="9"/>
        <v/>
      </c>
      <c r="AH43" s="51" t="str">
        <f t="shared" si="10"/>
        <v/>
      </c>
      <c r="AI43" s="52">
        <f t="shared" si="11"/>
        <v>13.9</v>
      </c>
      <c r="AJ43" s="68"/>
      <c r="AK43" s="53"/>
      <c r="AL43" s="52"/>
      <c r="AM43" s="53">
        <f t="shared" si="19"/>
        <v>48</v>
      </c>
      <c r="AN43" s="53">
        <f>IF(AJ43&lt;&gt;"",IF(AJ43="o",VLOOKUP(AM43,OpenSect!$A$1:$D$11,2),IF(AJ43="u",VLOOKUP(AM43,UpHill!$A$1:$D$35,2),IF(AJ43="d",VLOOKUP(AM43,DownHill!$A$1:$D$29,2),IF(AJ43="f",VLOOKUP(AM43,FlatUnd!$A$2:$D$30,2),IF(AJ43="t",VLOOKUP(AM43,TimeAdd!$A$1:$D$176,2),IF(AJ43="l",VLOOKUP(AM43,SLimit!$A$1:$D$8,2),AN42)))))),AN42)</f>
        <v>56</v>
      </c>
      <c r="AO43" s="53">
        <f>IF(AJ43&lt;&gt;"",IF(AJ43="o",VLOOKUP(AM43,OpenSect!$A$1:$D$11,3),IF(AJ43="u",VLOOKUP(AM43,UpHill!$A$1:$D$35,3),IF(AJ43="d",VLOOKUP(AM43,DownHill!$A$3:$D$29,3),IF(AJ43="f",VLOOKUP(AM43,FlatUnd!$A$2:$D$30,3),IF(AJ43="t",VLOOKUP(AM43,TimeAdd!$A$1:$D$18,3),IF(AJ43="l",VLOOKUP(AM43,SLimit!$A$1:$D$8,3),AO42)))))),AO42)</f>
        <v>64</v>
      </c>
      <c r="AP43" s="53">
        <f>IF(AJ43&lt;&gt;"",IF(AJ43="o",VLOOKUP(AM43,OpenSect!$A$1:$D$11,4),IF(AJ43="u",VLOOKUP(AM43,UpHill!$A$1:$D$35,4),IF(AJ43="d",VLOOKUP(AM43,DownHill!$A$1:$D$29,4),IF(AJ43="f",VLOOKUP(AM43,FlatUnd!$A$2:$D$30,4),IF(AJ43="t",VLOOKUP(AM43,TimeAdd!$A$1:$D$18,4),IF(AJ43="l",VLOOKUP(AM43,SLimit!$A$1:$D$8,4),AP42)))))),AP42)</f>
        <v>70</v>
      </c>
      <c r="AQ43" s="53">
        <f t="shared" si="20"/>
        <v>80</v>
      </c>
      <c r="AR43" s="54" t="str">
        <f t="shared" si="21"/>
        <v>Warning - Pedestrians.</v>
      </c>
      <c r="AS43" s="55"/>
      <c r="AT43" s="55"/>
      <c r="AU43" s="56">
        <f>IF(GroupStTimes!$A$8=0,MIN(CB43,CD43,CF43),MIN(BZ43,CB43,CD43,CF43))</f>
        <v>0.26575231481481482</v>
      </c>
      <c r="AV43" s="56">
        <f>IF(GroupStTimes!$A$8=0,MAX(CC43,CE43,CG43),MAX(CA43,CC43,CE43,CG43))</f>
        <v>0.32687500000000003</v>
      </c>
      <c r="AW43" s="57" t="str">
        <f t="shared" si="22"/>
        <v/>
      </c>
      <c r="AX43" s="58" t="str">
        <f t="shared" si="23"/>
        <v/>
      </c>
      <c r="AY43" s="58" t="str">
        <f t="shared" si="24"/>
        <v/>
      </c>
      <c r="AZ43" s="31">
        <f t="shared" si="25"/>
        <v>6.36</v>
      </c>
      <c r="BA43" s="59">
        <f t="shared" si="26"/>
        <v>0.25921296296296298</v>
      </c>
      <c r="BB43" s="59">
        <f t="shared" si="27"/>
        <v>0.26476851851851857</v>
      </c>
      <c r="BC43" s="59">
        <f t="shared" si="28"/>
        <v>0.26519675925925928</v>
      </c>
      <c r="BD43" s="59">
        <f t="shared" si="29"/>
        <v>0.31103009259259257</v>
      </c>
      <c r="BE43" s="59">
        <f t="shared" si="30"/>
        <v>0.31155092592592593</v>
      </c>
      <c r="BF43" s="59">
        <f t="shared" si="31"/>
        <v>0.32196759259259261</v>
      </c>
      <c r="BG43" s="59">
        <f t="shared" si="32"/>
        <v>0.32251157407407405</v>
      </c>
      <c r="BH43" s="59">
        <f t="shared" si="33"/>
        <v>0.32181712962962961</v>
      </c>
      <c r="BI43" s="31">
        <f t="shared" si="34"/>
        <v>7.54</v>
      </c>
      <c r="BJ43" s="61">
        <f t="shared" si="35"/>
        <v>0.15708333333333332</v>
      </c>
      <c r="BK43" s="61">
        <f t="shared" si="36"/>
        <v>0.13464285714285715</v>
      </c>
      <c r="BL43" s="61">
        <f t="shared" si="37"/>
        <v>0.1178125</v>
      </c>
      <c r="BM43" s="61">
        <f t="shared" si="38"/>
        <v>0.10771428571428572</v>
      </c>
      <c r="BN43" s="62">
        <f t="shared" si="39"/>
        <v>0</v>
      </c>
      <c r="BO43" s="62">
        <f t="shared" si="40"/>
        <v>9</v>
      </c>
      <c r="BP43" s="62">
        <f t="shared" si="41"/>
        <v>25</v>
      </c>
      <c r="BQ43" s="62">
        <f t="shared" si="42"/>
        <v>0</v>
      </c>
      <c r="BR43" s="62">
        <f t="shared" si="43"/>
        <v>8</v>
      </c>
      <c r="BS43" s="62">
        <f t="shared" si="44"/>
        <v>5</v>
      </c>
      <c r="BT43" s="62">
        <f t="shared" si="45"/>
        <v>0</v>
      </c>
      <c r="BU43" s="62">
        <f t="shared" si="46"/>
        <v>7</v>
      </c>
      <c r="BV43" s="62">
        <f t="shared" si="47"/>
        <v>4</v>
      </c>
      <c r="BW43" s="62">
        <f t="shared" si="48"/>
        <v>0</v>
      </c>
      <c r="BX43" s="62">
        <f t="shared" si="49"/>
        <v>6</v>
      </c>
      <c r="BY43" s="62">
        <f t="shared" si="50"/>
        <v>28</v>
      </c>
      <c r="BZ43" s="63">
        <f t="shared" si="51"/>
        <v>0.26575231481481482</v>
      </c>
      <c r="CA43" s="63">
        <f t="shared" si="52"/>
        <v>0.27130787037037041</v>
      </c>
      <c r="CB43" s="63">
        <f t="shared" si="53"/>
        <v>0.27081018518518524</v>
      </c>
      <c r="CC43" s="63">
        <f t="shared" si="54"/>
        <v>0.31664351851851852</v>
      </c>
      <c r="CD43" s="63">
        <f t="shared" si="55"/>
        <v>0.31645833333333334</v>
      </c>
      <c r="CE43" s="63">
        <f t="shared" si="56"/>
        <v>0.32687500000000003</v>
      </c>
      <c r="CF43" s="63">
        <f t="shared" si="57"/>
        <v>0.32700231481481479</v>
      </c>
      <c r="CG43" s="63">
        <f t="shared" si="58"/>
        <v>0.32630787037037035</v>
      </c>
      <c r="CH43" s="36"/>
      <c r="CI43" s="36"/>
      <c r="CJ43" s="36"/>
      <c r="CK43" s="36"/>
      <c r="CL43" s="60">
        <v>60</v>
      </c>
    </row>
    <row r="44" spans="1:90" ht="28.5" customHeight="1" x14ac:dyDescent="0.25">
      <c r="A44" s="37">
        <v>6</v>
      </c>
      <c r="C44" s="37"/>
      <c r="D44" s="37"/>
      <c r="E44" s="37"/>
      <c r="F44" s="83"/>
      <c r="G44" s="44">
        <v>14.14</v>
      </c>
      <c r="H44" s="44">
        <f t="shared" si="5"/>
        <v>14.13</v>
      </c>
      <c r="I44" s="83">
        <v>14.11</v>
      </c>
      <c r="J44" s="43">
        <f t="shared" si="0"/>
        <v>-1.6536735175999436E-3</v>
      </c>
      <c r="K44" s="44">
        <f t="shared" si="1"/>
        <v>-2.3333333333335204E-2</v>
      </c>
      <c r="L44" s="76" t="s">
        <v>950</v>
      </c>
      <c r="M44" s="122">
        <v>80</v>
      </c>
      <c r="N44" s="46">
        <f t="shared" si="6"/>
        <v>14.133333333333335</v>
      </c>
      <c r="O44" s="46"/>
      <c r="P44" s="78">
        <v>14.120000000000001</v>
      </c>
      <c r="Q44" s="46"/>
      <c r="R44" s="78">
        <v>14.14</v>
      </c>
      <c r="T44" s="78">
        <v>14.14</v>
      </c>
      <c r="U44" s="47" t="str">
        <f t="shared" si="17"/>
        <v/>
      </c>
      <c r="V44" s="47" t="str">
        <f t="shared" si="18"/>
        <v/>
      </c>
      <c r="W44" s="47"/>
      <c r="X44" s="47"/>
      <c r="Y44" s="47"/>
      <c r="Z44" s="47"/>
      <c r="AA44" s="47"/>
      <c r="AB44" s="47"/>
      <c r="AC44" s="47"/>
      <c r="AD44" s="47"/>
      <c r="AE44" s="51">
        <f t="shared" si="7"/>
        <v>6</v>
      </c>
      <c r="AF44" s="51" t="str">
        <f t="shared" si="8"/>
        <v/>
      </c>
      <c r="AG44" s="51" t="str">
        <f t="shared" si="9"/>
        <v/>
      </c>
      <c r="AH44" s="51" t="str">
        <f t="shared" si="10"/>
        <v/>
      </c>
      <c r="AI44" s="52">
        <f t="shared" si="11"/>
        <v>14.13</v>
      </c>
      <c r="AJ44" s="68"/>
      <c r="AK44" s="53"/>
      <c r="AL44" s="52"/>
      <c r="AM44" s="53">
        <f t="shared" si="19"/>
        <v>48</v>
      </c>
      <c r="AN44" s="53">
        <f>IF(AJ44&lt;&gt;"",IF(AJ44="o",VLOOKUP(AM44,OpenSect!$A$1:$D$11,2),IF(AJ44="u",VLOOKUP(AM44,UpHill!$A$1:$D$35,2),IF(AJ44="d",VLOOKUP(AM44,DownHill!$A$1:$D$29,2),IF(AJ44="f",VLOOKUP(AM44,FlatUnd!$A$2:$D$30,2),IF(AJ44="t",VLOOKUP(AM44,TimeAdd!$A$1:$D$176,2),IF(AJ44="l",VLOOKUP(AM44,SLimit!$A$1:$D$8,2),AN43)))))),AN43)</f>
        <v>56</v>
      </c>
      <c r="AO44" s="53">
        <f>IF(AJ44&lt;&gt;"",IF(AJ44="o",VLOOKUP(AM44,OpenSect!$A$1:$D$11,3),IF(AJ44="u",VLOOKUP(AM44,UpHill!$A$1:$D$35,3),IF(AJ44="d",VLOOKUP(AM44,DownHill!$A$3:$D$29,3),IF(AJ44="f",VLOOKUP(AM44,FlatUnd!$A$2:$D$30,3),IF(AJ44="t",VLOOKUP(AM44,TimeAdd!$A$1:$D$18,3),IF(AJ44="l",VLOOKUP(AM44,SLimit!$A$1:$D$8,3),AO43)))))),AO43)</f>
        <v>64</v>
      </c>
      <c r="AP44" s="53">
        <f>IF(AJ44&lt;&gt;"",IF(AJ44="o",VLOOKUP(AM44,OpenSect!$A$1:$D$11,4),IF(AJ44="u",VLOOKUP(AM44,UpHill!$A$1:$D$35,4),IF(AJ44="d",VLOOKUP(AM44,DownHill!$A$1:$D$29,4),IF(AJ44="f",VLOOKUP(AM44,FlatUnd!$A$2:$D$30,4),IF(AJ44="t",VLOOKUP(AM44,TimeAdd!$A$1:$D$18,4),IF(AJ44="l",VLOOKUP(AM44,SLimit!$A$1:$D$8,4),AP43)))))),AP43)</f>
        <v>70</v>
      </c>
      <c r="AQ44" s="53">
        <f t="shared" si="20"/>
        <v>80</v>
      </c>
      <c r="AR44" s="54" t="str">
        <f t="shared" si="21"/>
        <v>D323 {Right}/{Left} D98.</v>
      </c>
      <c r="AS44" s="55"/>
      <c r="AT44" s="55"/>
      <c r="AU44" s="56">
        <f>IF(GroupStTimes!$A$8=0,MIN(CB44,CD44,CF44),MIN(BZ44,CB44,CD44,CF44))</f>
        <v>0.26596064814814818</v>
      </c>
      <c r="AV44" s="56">
        <f>IF(GroupStTimes!$A$8=0,MAX(CC44,CE44,CG44),MAX(CA44,CC44,CE44,CG44))</f>
        <v>0.32702546296296298</v>
      </c>
      <c r="AW44" s="57" t="str">
        <f t="shared" si="22"/>
        <v/>
      </c>
      <c r="AX44" s="58" t="str">
        <f t="shared" si="23"/>
        <v/>
      </c>
      <c r="AY44" s="58" t="str">
        <f t="shared" si="24"/>
        <v/>
      </c>
      <c r="AZ44" s="31">
        <f t="shared" si="25"/>
        <v>6.36</v>
      </c>
      <c r="BA44" s="59">
        <f t="shared" si="26"/>
        <v>0.25921296296296298</v>
      </c>
      <c r="BB44" s="59">
        <f t="shared" si="27"/>
        <v>0.26476851851851857</v>
      </c>
      <c r="BC44" s="59">
        <f t="shared" si="28"/>
        <v>0.26519675925925928</v>
      </c>
      <c r="BD44" s="59">
        <f t="shared" si="29"/>
        <v>0.31103009259259257</v>
      </c>
      <c r="BE44" s="59">
        <f t="shared" si="30"/>
        <v>0.31155092592592593</v>
      </c>
      <c r="BF44" s="59">
        <f t="shared" si="31"/>
        <v>0.32196759259259261</v>
      </c>
      <c r="BG44" s="59">
        <f t="shared" si="32"/>
        <v>0.32251157407407405</v>
      </c>
      <c r="BH44" s="59">
        <f t="shared" si="33"/>
        <v>0.32181712962962961</v>
      </c>
      <c r="BI44" s="31">
        <f t="shared" si="34"/>
        <v>7.7700000000000005</v>
      </c>
      <c r="BJ44" s="61">
        <f t="shared" si="35"/>
        <v>0.16187500000000002</v>
      </c>
      <c r="BK44" s="61">
        <f t="shared" si="36"/>
        <v>0.13875000000000001</v>
      </c>
      <c r="BL44" s="61">
        <f t="shared" si="37"/>
        <v>0.12140625000000001</v>
      </c>
      <c r="BM44" s="61">
        <f t="shared" si="38"/>
        <v>0.111</v>
      </c>
      <c r="BN44" s="62">
        <f t="shared" si="39"/>
        <v>0</v>
      </c>
      <c r="BO44" s="62">
        <f t="shared" si="40"/>
        <v>9</v>
      </c>
      <c r="BP44" s="62">
        <f t="shared" si="41"/>
        <v>43</v>
      </c>
      <c r="BQ44" s="62">
        <f t="shared" si="42"/>
        <v>0</v>
      </c>
      <c r="BR44" s="62">
        <f t="shared" si="43"/>
        <v>8</v>
      </c>
      <c r="BS44" s="62">
        <f t="shared" si="44"/>
        <v>20</v>
      </c>
      <c r="BT44" s="62">
        <f t="shared" si="45"/>
        <v>0</v>
      </c>
      <c r="BU44" s="62">
        <f t="shared" si="46"/>
        <v>7</v>
      </c>
      <c r="BV44" s="62">
        <f t="shared" si="47"/>
        <v>17</v>
      </c>
      <c r="BW44" s="62">
        <f t="shared" si="48"/>
        <v>0</v>
      </c>
      <c r="BX44" s="62">
        <f t="shared" si="49"/>
        <v>6</v>
      </c>
      <c r="BY44" s="62">
        <f t="shared" si="50"/>
        <v>40</v>
      </c>
      <c r="BZ44" s="63">
        <f t="shared" si="51"/>
        <v>0.26596064814814818</v>
      </c>
      <c r="CA44" s="63">
        <f t="shared" si="52"/>
        <v>0.27151620370370377</v>
      </c>
      <c r="CB44" s="63">
        <f t="shared" si="53"/>
        <v>0.27098379629629632</v>
      </c>
      <c r="CC44" s="63">
        <f t="shared" si="54"/>
        <v>0.3168171296296296</v>
      </c>
      <c r="CD44" s="63">
        <f t="shared" si="55"/>
        <v>0.31660879629629629</v>
      </c>
      <c r="CE44" s="63">
        <f t="shared" si="56"/>
        <v>0.32702546296296298</v>
      </c>
      <c r="CF44" s="63">
        <f t="shared" si="57"/>
        <v>0.3271412037037037</v>
      </c>
      <c r="CG44" s="63">
        <f t="shared" si="58"/>
        <v>0.32644675925925926</v>
      </c>
      <c r="CH44" s="36"/>
      <c r="CI44" s="36"/>
      <c r="CJ44" s="36"/>
      <c r="CK44" s="36"/>
      <c r="CL44" s="60">
        <v>60</v>
      </c>
    </row>
    <row r="45" spans="1:90" ht="28.5" customHeight="1" x14ac:dyDescent="0.25">
      <c r="A45" s="37">
        <v>6</v>
      </c>
      <c r="C45" s="37"/>
      <c r="D45" s="37"/>
      <c r="E45" s="37"/>
      <c r="F45" s="83"/>
      <c r="G45" s="44">
        <v>14.25</v>
      </c>
      <c r="H45" s="44">
        <f t="shared" si="5"/>
        <v>14.24</v>
      </c>
      <c r="I45" s="83">
        <v>14.23</v>
      </c>
      <c r="J45" s="43">
        <f t="shared" si="0"/>
        <v>-1.171234481143183E-3</v>
      </c>
      <c r="K45" s="44">
        <f t="shared" si="1"/>
        <v>-1.6666666666667496E-2</v>
      </c>
      <c r="L45" s="76" t="s">
        <v>933</v>
      </c>
      <c r="M45" s="122">
        <v>100</v>
      </c>
      <c r="N45" s="46">
        <f t="shared" si="6"/>
        <v>14.246666666666668</v>
      </c>
      <c r="O45" s="46"/>
      <c r="P45" s="78">
        <v>14.24</v>
      </c>
      <c r="Q45" s="46"/>
      <c r="R45" s="78">
        <v>14.25</v>
      </c>
      <c r="T45" s="78">
        <v>14.25</v>
      </c>
      <c r="U45" s="47" t="str">
        <f t="shared" si="17"/>
        <v/>
      </c>
      <c r="V45" s="47" t="str">
        <f t="shared" si="18"/>
        <v/>
      </c>
      <c r="W45" s="47"/>
      <c r="X45" s="47"/>
      <c r="Y45" s="47"/>
      <c r="Z45" s="47"/>
      <c r="AA45" s="47"/>
      <c r="AB45" s="47"/>
      <c r="AC45" s="47"/>
      <c r="AD45" s="47"/>
      <c r="AE45" s="51">
        <f t="shared" si="7"/>
        <v>6</v>
      </c>
      <c r="AF45" s="51" t="str">
        <f t="shared" si="8"/>
        <v/>
      </c>
      <c r="AG45" s="51" t="str">
        <f t="shared" si="9"/>
        <v/>
      </c>
      <c r="AH45" s="51" t="str">
        <f t="shared" si="10"/>
        <v/>
      </c>
      <c r="AI45" s="52">
        <f t="shared" si="11"/>
        <v>14.24</v>
      </c>
      <c r="AJ45" s="68"/>
      <c r="AK45" s="53"/>
      <c r="AL45" s="52"/>
      <c r="AM45" s="53">
        <f t="shared" si="19"/>
        <v>48</v>
      </c>
      <c r="AN45" s="53">
        <f>IF(AJ45&lt;&gt;"",IF(AJ45="o",VLOOKUP(AM45,OpenSect!$A$1:$D$11,2),IF(AJ45="u",VLOOKUP(AM45,UpHill!$A$1:$D$35,2),IF(AJ45="d",VLOOKUP(AM45,DownHill!$A$1:$D$29,2),IF(AJ45="f",VLOOKUP(AM45,FlatUnd!$A$2:$D$30,2),IF(AJ45="t",VLOOKUP(AM45,TimeAdd!$A$1:$D$176,2),IF(AJ45="l",VLOOKUP(AM45,SLimit!$A$1:$D$8,2),AN44)))))),AN44)</f>
        <v>56</v>
      </c>
      <c r="AO45" s="53">
        <f>IF(AJ45&lt;&gt;"",IF(AJ45="o",VLOOKUP(AM45,OpenSect!$A$1:$D$11,3),IF(AJ45="u",VLOOKUP(AM45,UpHill!$A$1:$D$35,3),IF(AJ45="d",VLOOKUP(AM45,DownHill!$A$3:$D$29,3),IF(AJ45="f",VLOOKUP(AM45,FlatUnd!$A$2:$D$30,3),IF(AJ45="t",VLOOKUP(AM45,TimeAdd!$A$1:$D$18,3),IF(AJ45="l",VLOOKUP(AM45,SLimit!$A$1:$D$8,3),AO44)))))),AO44)</f>
        <v>64</v>
      </c>
      <c r="AP45" s="53">
        <f>IF(AJ45&lt;&gt;"",IF(AJ45="o",VLOOKUP(AM45,OpenSect!$A$1:$D$11,4),IF(AJ45="u",VLOOKUP(AM45,UpHill!$A$1:$D$35,4),IF(AJ45="d",VLOOKUP(AM45,DownHill!$A$1:$D$29,4),IF(AJ45="f",VLOOKUP(AM45,FlatUnd!$A$2:$D$30,4),IF(AJ45="t",VLOOKUP(AM45,TimeAdd!$A$1:$D$18,4),IF(AJ45="l",VLOOKUP(AM45,SLimit!$A$1:$D$8,4),AP44)))))),AP44)</f>
        <v>70</v>
      </c>
      <c r="AQ45" s="53">
        <f t="shared" si="20"/>
        <v>100</v>
      </c>
      <c r="AR45" s="54" t="str">
        <f t="shared" si="21"/>
        <v>100 Speed limit.</v>
      </c>
      <c r="AS45" s="55"/>
      <c r="AT45" s="55"/>
      <c r="AU45" s="56">
        <f>IF(GroupStTimes!$A$8=0,MIN(CB45,CD45,CF45),MIN(BZ45,CB45,CD45,CF45))</f>
        <v>0.26605324074074077</v>
      </c>
      <c r="AV45" s="56">
        <f>IF(GroupStTimes!$A$8=0,MAX(CC45,CE45,CG45),MAX(CA45,CC45,CE45,CG45))</f>
        <v>0.32709490740740743</v>
      </c>
      <c r="AW45" s="57" t="str">
        <f t="shared" si="22"/>
        <v/>
      </c>
      <c r="AX45" s="58" t="str">
        <f t="shared" si="23"/>
        <v/>
      </c>
      <c r="AY45" s="58" t="str">
        <f t="shared" si="24"/>
        <v/>
      </c>
      <c r="AZ45" s="31">
        <f t="shared" si="25"/>
        <v>6.36</v>
      </c>
      <c r="BA45" s="59">
        <f t="shared" si="26"/>
        <v>0.25921296296296298</v>
      </c>
      <c r="BB45" s="59">
        <f t="shared" si="27"/>
        <v>0.26476851851851857</v>
      </c>
      <c r="BC45" s="59">
        <f t="shared" si="28"/>
        <v>0.26519675925925928</v>
      </c>
      <c r="BD45" s="59">
        <f t="shared" si="29"/>
        <v>0.31103009259259257</v>
      </c>
      <c r="BE45" s="59">
        <f t="shared" si="30"/>
        <v>0.31155092592592593</v>
      </c>
      <c r="BF45" s="59">
        <f t="shared" si="31"/>
        <v>0.32196759259259261</v>
      </c>
      <c r="BG45" s="59">
        <f t="shared" si="32"/>
        <v>0.32251157407407405</v>
      </c>
      <c r="BH45" s="59">
        <f t="shared" si="33"/>
        <v>0.32181712962962961</v>
      </c>
      <c r="BI45" s="31">
        <f t="shared" si="34"/>
        <v>7.88</v>
      </c>
      <c r="BJ45" s="61">
        <f t="shared" si="35"/>
        <v>0.16416666666666666</v>
      </c>
      <c r="BK45" s="61">
        <f t="shared" si="36"/>
        <v>0.14071428571428571</v>
      </c>
      <c r="BL45" s="61">
        <f t="shared" si="37"/>
        <v>0.123125</v>
      </c>
      <c r="BM45" s="61">
        <f t="shared" si="38"/>
        <v>0.11257142857142857</v>
      </c>
      <c r="BN45" s="62">
        <f t="shared" si="39"/>
        <v>0</v>
      </c>
      <c r="BO45" s="62">
        <f t="shared" si="40"/>
        <v>9</v>
      </c>
      <c r="BP45" s="62">
        <f t="shared" si="41"/>
        <v>51</v>
      </c>
      <c r="BQ45" s="62">
        <f t="shared" si="42"/>
        <v>0</v>
      </c>
      <c r="BR45" s="62">
        <f t="shared" si="43"/>
        <v>8</v>
      </c>
      <c r="BS45" s="62">
        <f t="shared" si="44"/>
        <v>27</v>
      </c>
      <c r="BT45" s="62">
        <f t="shared" si="45"/>
        <v>0</v>
      </c>
      <c r="BU45" s="62">
        <f t="shared" si="46"/>
        <v>7</v>
      </c>
      <c r="BV45" s="62">
        <f t="shared" si="47"/>
        <v>23</v>
      </c>
      <c r="BW45" s="62">
        <f t="shared" si="48"/>
        <v>0</v>
      </c>
      <c r="BX45" s="62">
        <f t="shared" si="49"/>
        <v>6</v>
      </c>
      <c r="BY45" s="62">
        <f t="shared" si="50"/>
        <v>45</v>
      </c>
      <c r="BZ45" s="63">
        <f t="shared" si="51"/>
        <v>0.26605324074074077</v>
      </c>
      <c r="CA45" s="63">
        <f t="shared" si="52"/>
        <v>0.27160879629629636</v>
      </c>
      <c r="CB45" s="63">
        <f t="shared" si="53"/>
        <v>0.27106481481481481</v>
      </c>
      <c r="CC45" s="63">
        <f t="shared" si="54"/>
        <v>0.3168981481481481</v>
      </c>
      <c r="CD45" s="63">
        <f t="shared" si="55"/>
        <v>0.31667824074074075</v>
      </c>
      <c r="CE45" s="63">
        <f t="shared" si="56"/>
        <v>0.32709490740740743</v>
      </c>
      <c r="CF45" s="63">
        <f t="shared" si="57"/>
        <v>0.32719907407407406</v>
      </c>
      <c r="CG45" s="63">
        <f t="shared" si="58"/>
        <v>0.32650462962962962</v>
      </c>
      <c r="CH45" s="36"/>
      <c r="CI45" s="36"/>
      <c r="CJ45" s="36"/>
      <c r="CK45" s="36"/>
      <c r="CL45" s="60">
        <v>60</v>
      </c>
    </row>
    <row r="46" spans="1:90" ht="28.5" customHeight="1" x14ac:dyDescent="0.25">
      <c r="A46" s="37">
        <v>6</v>
      </c>
      <c r="C46" s="37"/>
      <c r="D46" s="37"/>
      <c r="E46" s="37"/>
      <c r="F46" s="83"/>
      <c r="G46" s="44">
        <v>14.69</v>
      </c>
      <c r="H46" s="44">
        <f t="shared" si="5"/>
        <v>14.68</v>
      </c>
      <c r="I46" s="83">
        <v>14.66</v>
      </c>
      <c r="J46" s="43">
        <f t="shared" si="0"/>
        <v>-1.5916325602545465E-3</v>
      </c>
      <c r="K46" s="44">
        <f t="shared" si="1"/>
        <v>-2.3333333333331652E-2</v>
      </c>
      <c r="L46" s="76" t="s">
        <v>951</v>
      </c>
      <c r="M46" s="122">
        <v>100</v>
      </c>
      <c r="N46" s="46">
        <f t="shared" si="6"/>
        <v>14.683333333333332</v>
      </c>
      <c r="O46" s="46"/>
      <c r="P46" s="78">
        <v>14.67</v>
      </c>
      <c r="Q46" s="46"/>
      <c r="R46" s="78">
        <v>14.69</v>
      </c>
      <c r="T46" s="78">
        <v>14.69</v>
      </c>
      <c r="U46" s="47" t="str">
        <f t="shared" si="17"/>
        <v/>
      </c>
      <c r="V46" s="47" t="str">
        <f t="shared" si="18"/>
        <v/>
      </c>
      <c r="W46" s="47"/>
      <c r="X46" s="47"/>
      <c r="Y46" s="47"/>
      <c r="Z46" s="47"/>
      <c r="AA46" s="47"/>
      <c r="AB46" s="47"/>
      <c r="AC46" s="47"/>
      <c r="AD46" s="47"/>
      <c r="AE46" s="51">
        <f t="shared" si="7"/>
        <v>6</v>
      </c>
      <c r="AF46" s="51" t="str">
        <f t="shared" si="8"/>
        <v/>
      </c>
      <c r="AG46" s="51" t="str">
        <f t="shared" si="9"/>
        <v/>
      </c>
      <c r="AH46" s="51" t="str">
        <f t="shared" si="10"/>
        <v/>
      </c>
      <c r="AI46" s="52">
        <f t="shared" si="11"/>
        <v>14.68</v>
      </c>
      <c r="AJ46" s="68"/>
      <c r="AK46" s="53"/>
      <c r="AL46" s="52"/>
      <c r="AM46" s="53">
        <f t="shared" si="19"/>
        <v>48</v>
      </c>
      <c r="AN46" s="53">
        <f>IF(AJ46&lt;&gt;"",IF(AJ46="o",VLOOKUP(AM46,OpenSect!$A$1:$D$11,2),IF(AJ46="u",VLOOKUP(AM46,UpHill!$A$1:$D$35,2),IF(AJ46="d",VLOOKUP(AM46,DownHill!$A$1:$D$29,2),IF(AJ46="f",VLOOKUP(AM46,FlatUnd!$A$2:$D$30,2),IF(AJ46="t",VLOOKUP(AM46,TimeAdd!$A$1:$D$176,2),IF(AJ46="l",VLOOKUP(AM46,SLimit!$A$1:$D$8,2),AN45)))))),AN45)</f>
        <v>56</v>
      </c>
      <c r="AO46" s="53">
        <f>IF(AJ46&lt;&gt;"",IF(AJ46="o",VLOOKUP(AM46,OpenSect!$A$1:$D$11,3),IF(AJ46="u",VLOOKUP(AM46,UpHill!$A$1:$D$35,3),IF(AJ46="d",VLOOKUP(AM46,DownHill!$A$3:$D$29,3),IF(AJ46="f",VLOOKUP(AM46,FlatUnd!$A$2:$D$30,3),IF(AJ46="t",VLOOKUP(AM46,TimeAdd!$A$1:$D$18,3),IF(AJ46="l",VLOOKUP(AM46,SLimit!$A$1:$D$8,3),AO45)))))),AO45)</f>
        <v>64</v>
      </c>
      <c r="AP46" s="53">
        <f>IF(AJ46&lt;&gt;"",IF(AJ46="o",VLOOKUP(AM46,OpenSect!$A$1:$D$11,4),IF(AJ46="u",VLOOKUP(AM46,UpHill!$A$1:$D$35,4),IF(AJ46="d",VLOOKUP(AM46,DownHill!$A$1:$D$29,4),IF(AJ46="f",VLOOKUP(AM46,FlatUnd!$A$2:$D$30,4),IF(AJ46="t",VLOOKUP(AM46,TimeAdd!$A$1:$D$18,4),IF(AJ46="l",VLOOKUP(AM46,SLimit!$A$1:$D$8,4),AP45)))))),AP45)</f>
        <v>70</v>
      </c>
      <c r="AQ46" s="53">
        <f t="shared" si="20"/>
        <v>100</v>
      </c>
      <c r="AR46" s="54" t="str">
        <f t="shared" si="21"/>
        <v>12,0 km plate.</v>
      </c>
      <c r="AS46" s="55"/>
      <c r="AT46" s="55"/>
      <c r="AU46" s="56">
        <f>IF(GroupStTimes!$A$8=0,MIN(CB46,CD46,CF46),MIN(BZ46,CB46,CD46,CF46))</f>
        <v>0.26643518518518522</v>
      </c>
      <c r="AV46" s="56">
        <f>IF(GroupStTimes!$A$8=0,MAX(CC46,CE46,CG46),MAX(CA46,CC46,CE46,CG46))</f>
        <v>0.32738425925925929</v>
      </c>
      <c r="AW46" s="57" t="str">
        <f t="shared" si="22"/>
        <v/>
      </c>
      <c r="AX46" s="58" t="str">
        <f t="shared" si="23"/>
        <v/>
      </c>
      <c r="AY46" s="58" t="str">
        <f t="shared" si="24"/>
        <v/>
      </c>
      <c r="AZ46" s="31">
        <f t="shared" si="25"/>
        <v>6.36</v>
      </c>
      <c r="BA46" s="59">
        <f t="shared" si="26"/>
        <v>0.25921296296296298</v>
      </c>
      <c r="BB46" s="59">
        <f t="shared" si="27"/>
        <v>0.26476851851851857</v>
      </c>
      <c r="BC46" s="59">
        <f t="shared" si="28"/>
        <v>0.26519675925925928</v>
      </c>
      <c r="BD46" s="59">
        <f t="shared" si="29"/>
        <v>0.31103009259259257</v>
      </c>
      <c r="BE46" s="59">
        <f t="shared" si="30"/>
        <v>0.31155092592592593</v>
      </c>
      <c r="BF46" s="59">
        <f t="shared" si="31"/>
        <v>0.32196759259259261</v>
      </c>
      <c r="BG46" s="59">
        <f t="shared" si="32"/>
        <v>0.32251157407407405</v>
      </c>
      <c r="BH46" s="59">
        <f t="shared" si="33"/>
        <v>0.32181712962962961</v>
      </c>
      <c r="BI46" s="31">
        <f t="shared" si="34"/>
        <v>8.32</v>
      </c>
      <c r="BJ46" s="61">
        <f t="shared" si="35"/>
        <v>0.17333333333333334</v>
      </c>
      <c r="BK46" s="61">
        <f t="shared" si="36"/>
        <v>0.14857142857142858</v>
      </c>
      <c r="BL46" s="61">
        <f t="shared" si="37"/>
        <v>0.13</v>
      </c>
      <c r="BM46" s="61">
        <f t="shared" si="38"/>
        <v>0.11885714285714286</v>
      </c>
      <c r="BN46" s="62">
        <f t="shared" si="39"/>
        <v>0</v>
      </c>
      <c r="BO46" s="62">
        <f t="shared" si="40"/>
        <v>10</v>
      </c>
      <c r="BP46" s="62">
        <f t="shared" si="41"/>
        <v>24</v>
      </c>
      <c r="BQ46" s="62">
        <f t="shared" si="42"/>
        <v>0</v>
      </c>
      <c r="BR46" s="62">
        <f t="shared" si="43"/>
        <v>8</v>
      </c>
      <c r="BS46" s="62">
        <f t="shared" si="44"/>
        <v>55</v>
      </c>
      <c r="BT46" s="62">
        <f t="shared" si="45"/>
        <v>0</v>
      </c>
      <c r="BU46" s="62">
        <f t="shared" si="46"/>
        <v>7</v>
      </c>
      <c r="BV46" s="62">
        <f t="shared" si="47"/>
        <v>48</v>
      </c>
      <c r="BW46" s="62">
        <f t="shared" si="48"/>
        <v>0</v>
      </c>
      <c r="BX46" s="62">
        <f t="shared" si="49"/>
        <v>7</v>
      </c>
      <c r="BY46" s="62">
        <f t="shared" si="50"/>
        <v>8</v>
      </c>
      <c r="BZ46" s="63">
        <f t="shared" si="51"/>
        <v>0.26643518518518522</v>
      </c>
      <c r="CA46" s="63">
        <f t="shared" si="52"/>
        <v>0.27199074074074081</v>
      </c>
      <c r="CB46" s="63">
        <f t="shared" si="53"/>
        <v>0.2713888888888889</v>
      </c>
      <c r="CC46" s="63">
        <f t="shared" si="54"/>
        <v>0.31722222222222218</v>
      </c>
      <c r="CD46" s="63">
        <f t="shared" si="55"/>
        <v>0.31696759259259261</v>
      </c>
      <c r="CE46" s="63">
        <f t="shared" si="56"/>
        <v>0.32738425925925929</v>
      </c>
      <c r="CF46" s="63">
        <f t="shared" si="57"/>
        <v>0.32746527777777773</v>
      </c>
      <c r="CG46" s="63">
        <f t="shared" si="58"/>
        <v>0.32677083333333329</v>
      </c>
      <c r="CH46" s="36"/>
      <c r="CI46" s="36"/>
      <c r="CJ46" s="36"/>
      <c r="CK46" s="36"/>
      <c r="CL46" s="60">
        <v>60</v>
      </c>
    </row>
    <row r="47" spans="1:90" ht="28.5" customHeight="1" x14ac:dyDescent="0.25">
      <c r="A47" s="37">
        <v>6</v>
      </c>
      <c r="C47" s="37"/>
      <c r="D47" s="37"/>
      <c r="E47" s="37"/>
      <c r="F47" s="83"/>
      <c r="G47" s="90">
        <v>14.78</v>
      </c>
      <c r="H47" s="44">
        <f t="shared" si="5"/>
        <v>14.77</v>
      </c>
      <c r="I47" s="83">
        <v>14.75</v>
      </c>
      <c r="J47" s="43">
        <f t="shared" si="0"/>
        <v>-1.8079096045196953E-3</v>
      </c>
      <c r="K47" s="44">
        <f t="shared" si="1"/>
        <v>-2.6666666666665506E-2</v>
      </c>
      <c r="L47" s="76" t="s">
        <v>349</v>
      </c>
      <c r="M47" s="122">
        <v>100</v>
      </c>
      <c r="N47" s="46">
        <f t="shared" si="6"/>
        <v>14.776666666666666</v>
      </c>
      <c r="O47" s="46"/>
      <c r="P47" s="78">
        <v>14.76</v>
      </c>
      <c r="Q47" s="46"/>
      <c r="R47" s="78">
        <v>14.78</v>
      </c>
      <c r="T47" s="78">
        <v>14.79</v>
      </c>
      <c r="U47" s="47" t="str">
        <f t="shared" si="17"/>
        <v/>
      </c>
      <c r="V47" s="47" t="str">
        <f t="shared" si="18"/>
        <v/>
      </c>
      <c r="W47" s="47"/>
      <c r="X47" s="47"/>
      <c r="Y47" s="47"/>
      <c r="Z47" s="47"/>
      <c r="AA47" s="47"/>
      <c r="AB47" s="47"/>
      <c r="AC47" s="47"/>
      <c r="AD47" s="47"/>
      <c r="AE47" s="51">
        <f t="shared" si="7"/>
        <v>6</v>
      </c>
      <c r="AF47" s="51" t="str">
        <f t="shared" si="8"/>
        <v/>
      </c>
      <c r="AG47" s="51" t="str">
        <f t="shared" si="9"/>
        <v/>
      </c>
      <c r="AH47" s="51" t="str">
        <f t="shared" si="10"/>
        <v/>
      </c>
      <c r="AI47" s="52">
        <f t="shared" si="11"/>
        <v>14.77</v>
      </c>
      <c r="AJ47" s="68"/>
      <c r="AK47" s="53"/>
      <c r="AL47" s="52"/>
      <c r="AM47" s="53">
        <f t="shared" si="19"/>
        <v>48</v>
      </c>
      <c r="AN47" s="53">
        <f>IF(AJ47&lt;&gt;"",IF(AJ47="o",VLOOKUP(AM47,OpenSect!$A$1:$D$11,2),IF(AJ47="u",VLOOKUP(AM47,UpHill!$A$1:$D$35,2),IF(AJ47="d",VLOOKUP(AM47,DownHill!$A$1:$D$29,2),IF(AJ47="f",VLOOKUP(AM47,FlatUnd!$A$2:$D$30,2),IF(AJ47="t",VLOOKUP(AM47,TimeAdd!$A$1:$D$176,2),IF(AJ47="l",VLOOKUP(AM47,SLimit!$A$1:$D$8,2),AN46)))))),AN46)</f>
        <v>56</v>
      </c>
      <c r="AO47" s="53">
        <f>IF(AJ47&lt;&gt;"",IF(AJ47="o",VLOOKUP(AM47,OpenSect!$A$1:$D$11,3),IF(AJ47="u",VLOOKUP(AM47,UpHill!$A$1:$D$35,3),IF(AJ47="d",VLOOKUP(AM47,DownHill!$A$3:$D$29,3),IF(AJ47="f",VLOOKUP(AM47,FlatUnd!$A$2:$D$30,3),IF(AJ47="t",VLOOKUP(AM47,TimeAdd!$A$1:$D$18,3),IF(AJ47="l",VLOOKUP(AM47,SLimit!$A$1:$D$8,3),AO46)))))),AO46)</f>
        <v>64</v>
      </c>
      <c r="AP47" s="53">
        <f>IF(AJ47&lt;&gt;"",IF(AJ47="o",VLOOKUP(AM47,OpenSect!$A$1:$D$11,4),IF(AJ47="u",VLOOKUP(AM47,UpHill!$A$1:$D$35,4),IF(AJ47="d",VLOOKUP(AM47,DownHill!$A$1:$D$29,4),IF(AJ47="f",VLOOKUP(AM47,FlatUnd!$A$2:$D$30,4),IF(AJ47="t",VLOOKUP(AM47,TimeAdd!$A$1:$D$18,4),IF(AJ47="l",VLOOKUP(AM47,SLimit!$A$1:$D$8,4),AP46)))))),AP46)</f>
        <v>70</v>
      </c>
      <c r="AQ47" s="53">
        <f t="shared" si="20"/>
        <v>100</v>
      </c>
      <c r="AR47" s="54" t="str">
        <f t="shared" si="21"/>
        <v>Overhead power lines.</v>
      </c>
      <c r="AS47" s="55"/>
      <c r="AT47" s="55"/>
      <c r="AU47" s="56">
        <f>IF(GroupStTimes!$A$8=0,MIN(CB47,CD47,CF47),MIN(BZ47,CB47,CD47,CF47))</f>
        <v>0.26651620370370371</v>
      </c>
      <c r="AV47" s="56">
        <f>IF(GroupStTimes!$A$8=0,MAX(CC47,CE47,CG47),MAX(CA47,CC47,CE47,CG47))</f>
        <v>0.32744212962962965</v>
      </c>
      <c r="AW47" s="57" t="str">
        <f t="shared" si="22"/>
        <v/>
      </c>
      <c r="AX47" s="58" t="str">
        <f t="shared" si="23"/>
        <v/>
      </c>
      <c r="AY47" s="58" t="str">
        <f t="shared" si="24"/>
        <v/>
      </c>
      <c r="AZ47" s="31">
        <f t="shared" si="25"/>
        <v>6.36</v>
      </c>
      <c r="BA47" s="59">
        <f t="shared" si="26"/>
        <v>0.25921296296296298</v>
      </c>
      <c r="BB47" s="59">
        <f t="shared" si="27"/>
        <v>0.26476851851851857</v>
      </c>
      <c r="BC47" s="59">
        <f t="shared" si="28"/>
        <v>0.26519675925925928</v>
      </c>
      <c r="BD47" s="59">
        <f t="shared" si="29"/>
        <v>0.31103009259259257</v>
      </c>
      <c r="BE47" s="59">
        <f t="shared" si="30"/>
        <v>0.31155092592592593</v>
      </c>
      <c r="BF47" s="59">
        <f t="shared" si="31"/>
        <v>0.32196759259259261</v>
      </c>
      <c r="BG47" s="59">
        <f t="shared" si="32"/>
        <v>0.32251157407407405</v>
      </c>
      <c r="BH47" s="59">
        <f t="shared" si="33"/>
        <v>0.32181712962962961</v>
      </c>
      <c r="BI47" s="31">
        <f t="shared" si="34"/>
        <v>8.41</v>
      </c>
      <c r="BJ47" s="61">
        <f t="shared" si="35"/>
        <v>0.17520833333333333</v>
      </c>
      <c r="BK47" s="61">
        <f t="shared" si="36"/>
        <v>0.15017857142857144</v>
      </c>
      <c r="BL47" s="61">
        <f t="shared" si="37"/>
        <v>0.13140625</v>
      </c>
      <c r="BM47" s="61">
        <f t="shared" si="38"/>
        <v>0.12014285714285715</v>
      </c>
      <c r="BN47" s="62">
        <f t="shared" si="39"/>
        <v>0</v>
      </c>
      <c r="BO47" s="62">
        <f t="shared" si="40"/>
        <v>10</v>
      </c>
      <c r="BP47" s="62">
        <f t="shared" si="41"/>
        <v>31</v>
      </c>
      <c r="BQ47" s="62">
        <f t="shared" si="42"/>
        <v>0</v>
      </c>
      <c r="BR47" s="62">
        <f t="shared" si="43"/>
        <v>9</v>
      </c>
      <c r="BS47" s="62">
        <f t="shared" si="44"/>
        <v>1</v>
      </c>
      <c r="BT47" s="62">
        <f t="shared" si="45"/>
        <v>0</v>
      </c>
      <c r="BU47" s="62">
        <f t="shared" si="46"/>
        <v>7</v>
      </c>
      <c r="BV47" s="62">
        <f t="shared" si="47"/>
        <v>53</v>
      </c>
      <c r="BW47" s="62">
        <f t="shared" si="48"/>
        <v>0</v>
      </c>
      <c r="BX47" s="62">
        <f t="shared" si="49"/>
        <v>7</v>
      </c>
      <c r="BY47" s="62">
        <f t="shared" si="50"/>
        <v>13</v>
      </c>
      <c r="BZ47" s="63">
        <f t="shared" si="51"/>
        <v>0.26651620370370371</v>
      </c>
      <c r="CA47" s="63">
        <f t="shared" si="52"/>
        <v>0.2720717592592593</v>
      </c>
      <c r="CB47" s="63">
        <f t="shared" si="53"/>
        <v>0.27145833333333336</v>
      </c>
      <c r="CC47" s="63">
        <f t="shared" si="54"/>
        <v>0.31729166666666664</v>
      </c>
      <c r="CD47" s="63">
        <f t="shared" si="55"/>
        <v>0.31702546296296297</v>
      </c>
      <c r="CE47" s="63">
        <f t="shared" si="56"/>
        <v>0.32744212962962965</v>
      </c>
      <c r="CF47" s="63">
        <f t="shared" si="57"/>
        <v>0.32752314814814815</v>
      </c>
      <c r="CG47" s="63">
        <f t="shared" si="58"/>
        <v>0.3268287037037037</v>
      </c>
      <c r="CH47" s="36"/>
      <c r="CI47" s="36"/>
      <c r="CJ47" s="36"/>
      <c r="CK47" s="36"/>
      <c r="CL47" s="60">
        <v>60</v>
      </c>
    </row>
    <row r="48" spans="1:90" ht="28.5" customHeight="1" x14ac:dyDescent="0.25">
      <c r="A48" s="37">
        <v>6</v>
      </c>
      <c r="C48" s="37"/>
      <c r="D48" s="37"/>
      <c r="E48" s="37"/>
      <c r="F48" s="83"/>
      <c r="G48" s="44">
        <v>15.17</v>
      </c>
      <c r="H48" s="44">
        <f t="shared" si="5"/>
        <v>15.16</v>
      </c>
      <c r="I48" s="83">
        <v>15.14</v>
      </c>
      <c r="J48" s="43">
        <f t="shared" si="0"/>
        <v>-1.7613386173491086E-3</v>
      </c>
      <c r="K48" s="44">
        <f t="shared" si="1"/>
        <v>-2.6666666666665506E-2</v>
      </c>
      <c r="L48" s="76" t="s">
        <v>1672</v>
      </c>
      <c r="M48" s="122">
        <v>100</v>
      </c>
      <c r="N48" s="46">
        <f t="shared" si="6"/>
        <v>15.166666666666666</v>
      </c>
      <c r="O48" s="46"/>
      <c r="P48" s="78">
        <v>15.16</v>
      </c>
      <c r="Q48" s="46"/>
      <c r="R48" s="78">
        <v>15.17</v>
      </c>
      <c r="T48" s="78">
        <v>15.17</v>
      </c>
      <c r="U48" s="47" t="str">
        <f t="shared" si="17"/>
        <v/>
      </c>
      <c r="V48" s="47" t="str">
        <f t="shared" si="18"/>
        <v/>
      </c>
      <c r="W48" s="47"/>
      <c r="X48" s="47"/>
      <c r="Y48" s="47"/>
      <c r="Z48" s="47"/>
      <c r="AA48" s="47"/>
      <c r="AB48" s="47"/>
      <c r="AC48" s="47"/>
      <c r="AD48" s="47"/>
      <c r="AE48" s="51">
        <f t="shared" si="7"/>
        <v>6</v>
      </c>
      <c r="AF48" s="51" t="str">
        <f t="shared" si="8"/>
        <v/>
      </c>
      <c r="AG48" s="51" t="str">
        <f t="shared" si="9"/>
        <v/>
      </c>
      <c r="AH48" s="51" t="str">
        <f t="shared" si="10"/>
        <v/>
      </c>
      <c r="AI48" s="52">
        <f t="shared" si="11"/>
        <v>15.16</v>
      </c>
      <c r="AJ48" s="68"/>
      <c r="AK48" s="53"/>
      <c r="AL48" s="52"/>
      <c r="AM48" s="53">
        <f t="shared" si="19"/>
        <v>48</v>
      </c>
      <c r="AN48" s="53">
        <f>IF(AJ48&lt;&gt;"",IF(AJ48="o",VLOOKUP(AM48,OpenSect!$A$1:$D$11,2),IF(AJ48="u",VLOOKUP(AM48,UpHill!$A$1:$D$35,2),IF(AJ48="d",VLOOKUP(AM48,DownHill!$A$1:$D$29,2),IF(AJ48="f",VLOOKUP(AM48,FlatUnd!$A$2:$D$30,2),IF(AJ48="t",VLOOKUP(AM48,TimeAdd!$A$1:$D$176,2),IF(AJ48="l",VLOOKUP(AM48,SLimit!$A$1:$D$8,2),AN47)))))),AN47)</f>
        <v>56</v>
      </c>
      <c r="AO48" s="53">
        <f>IF(AJ48&lt;&gt;"",IF(AJ48="o",VLOOKUP(AM48,OpenSect!$A$1:$D$11,3),IF(AJ48="u",VLOOKUP(AM48,UpHill!$A$1:$D$35,3),IF(AJ48="d",VLOOKUP(AM48,DownHill!$A$3:$D$29,3),IF(AJ48="f",VLOOKUP(AM48,FlatUnd!$A$2:$D$30,3),IF(AJ48="t",VLOOKUP(AM48,TimeAdd!$A$1:$D$18,3),IF(AJ48="l",VLOOKUP(AM48,SLimit!$A$1:$D$8,3),AO47)))))),AO47)</f>
        <v>64</v>
      </c>
      <c r="AP48" s="53">
        <f>IF(AJ48&lt;&gt;"",IF(AJ48="o",VLOOKUP(AM48,OpenSect!$A$1:$D$11,4),IF(AJ48="u",VLOOKUP(AM48,UpHill!$A$1:$D$35,4),IF(AJ48="d",VLOOKUP(AM48,DownHill!$A$1:$D$29,4),IF(AJ48="f",VLOOKUP(AM48,FlatUnd!$A$2:$D$30,4),IF(AJ48="t",VLOOKUP(AM48,TimeAdd!$A$1:$D$18,4),IF(AJ48="l",VLOOKUP(AM48,SLimit!$A$1:$D$8,4),AP47)))))),AP47)</f>
        <v>70</v>
      </c>
      <c r="AQ48" s="53">
        <f t="shared" si="20"/>
        <v>100</v>
      </c>
      <c r="AR48" s="54" t="str">
        <f t="shared" si="21"/>
        <v>Diagrammatic Sign -  Additional lane.  1 km.</v>
      </c>
      <c r="AS48" s="55"/>
      <c r="AT48" s="55"/>
      <c r="AU48" s="56">
        <f>IF(GroupStTimes!$A$8=0,MIN(CB48,CD48,CF48),MIN(BZ48,CB48,CD48,CF48))</f>
        <v>0.26685185185185184</v>
      </c>
      <c r="AV48" s="56">
        <f>IF(GroupStTimes!$A$8=0,MAX(CC48,CE48,CG48),MAX(CA48,CC48,CE48,CG48))</f>
        <v>0.32769675925925928</v>
      </c>
      <c r="AW48" s="57" t="str">
        <f t="shared" si="22"/>
        <v/>
      </c>
      <c r="AX48" s="58" t="str">
        <f t="shared" si="23"/>
        <v/>
      </c>
      <c r="AY48" s="58" t="str">
        <f t="shared" si="24"/>
        <v/>
      </c>
      <c r="AZ48" s="31">
        <f t="shared" si="25"/>
        <v>6.36</v>
      </c>
      <c r="BA48" s="59">
        <f t="shared" si="26"/>
        <v>0.25921296296296298</v>
      </c>
      <c r="BB48" s="59">
        <f t="shared" si="27"/>
        <v>0.26476851851851857</v>
      </c>
      <c r="BC48" s="59">
        <f t="shared" si="28"/>
        <v>0.26519675925925928</v>
      </c>
      <c r="BD48" s="59">
        <f t="shared" si="29"/>
        <v>0.31103009259259257</v>
      </c>
      <c r="BE48" s="59">
        <f t="shared" si="30"/>
        <v>0.31155092592592593</v>
      </c>
      <c r="BF48" s="59">
        <f t="shared" si="31"/>
        <v>0.32196759259259261</v>
      </c>
      <c r="BG48" s="59">
        <f t="shared" si="32"/>
        <v>0.32251157407407405</v>
      </c>
      <c r="BH48" s="59">
        <f t="shared" si="33"/>
        <v>0.32181712962962961</v>
      </c>
      <c r="BI48" s="31">
        <f t="shared" si="34"/>
        <v>8.8000000000000007</v>
      </c>
      <c r="BJ48" s="61">
        <f t="shared" si="35"/>
        <v>0.18333333333333335</v>
      </c>
      <c r="BK48" s="61">
        <f t="shared" si="36"/>
        <v>0.15714285714285717</v>
      </c>
      <c r="BL48" s="61">
        <f t="shared" si="37"/>
        <v>0.13750000000000001</v>
      </c>
      <c r="BM48" s="61">
        <f t="shared" si="38"/>
        <v>0.12571428571428572</v>
      </c>
      <c r="BN48" s="62">
        <f t="shared" si="39"/>
        <v>0</v>
      </c>
      <c r="BO48" s="62">
        <f t="shared" si="40"/>
        <v>11</v>
      </c>
      <c r="BP48" s="62">
        <f t="shared" si="41"/>
        <v>0</v>
      </c>
      <c r="BQ48" s="62">
        <f t="shared" si="42"/>
        <v>0</v>
      </c>
      <c r="BR48" s="62">
        <f t="shared" si="43"/>
        <v>9</v>
      </c>
      <c r="BS48" s="62">
        <f t="shared" si="44"/>
        <v>26</v>
      </c>
      <c r="BT48" s="62">
        <f t="shared" si="45"/>
        <v>0</v>
      </c>
      <c r="BU48" s="62">
        <f t="shared" si="46"/>
        <v>8</v>
      </c>
      <c r="BV48" s="62">
        <f t="shared" si="47"/>
        <v>15</v>
      </c>
      <c r="BW48" s="62">
        <f t="shared" si="48"/>
        <v>0</v>
      </c>
      <c r="BX48" s="62">
        <f t="shared" si="49"/>
        <v>7</v>
      </c>
      <c r="BY48" s="62">
        <f t="shared" si="50"/>
        <v>33</v>
      </c>
      <c r="BZ48" s="63">
        <f t="shared" si="51"/>
        <v>0.26685185185185184</v>
      </c>
      <c r="CA48" s="63">
        <f t="shared" si="52"/>
        <v>0.27240740740740743</v>
      </c>
      <c r="CB48" s="63">
        <f t="shared" si="53"/>
        <v>0.27174768518518522</v>
      </c>
      <c r="CC48" s="63">
        <f t="shared" si="54"/>
        <v>0.3175810185185185</v>
      </c>
      <c r="CD48" s="63">
        <f t="shared" si="55"/>
        <v>0.3172800925925926</v>
      </c>
      <c r="CE48" s="63">
        <f t="shared" si="56"/>
        <v>0.32769675925925928</v>
      </c>
      <c r="CF48" s="63">
        <f t="shared" si="57"/>
        <v>0.32775462962962959</v>
      </c>
      <c r="CG48" s="63">
        <f t="shared" si="58"/>
        <v>0.32706018518518515</v>
      </c>
      <c r="CH48" s="36"/>
      <c r="CI48" s="36"/>
      <c r="CJ48" s="36"/>
      <c r="CK48" s="36"/>
      <c r="CL48" s="60">
        <v>60</v>
      </c>
    </row>
    <row r="49" spans="1:90" ht="28.5" customHeight="1" x14ac:dyDescent="0.25">
      <c r="A49" s="37">
        <v>6</v>
      </c>
      <c r="C49" s="37"/>
      <c r="D49" s="37"/>
      <c r="E49" s="37"/>
      <c r="F49" s="83"/>
      <c r="G49" s="44">
        <v>15.7</v>
      </c>
      <c r="H49" s="44">
        <f t="shared" si="5"/>
        <v>15.68</v>
      </c>
      <c r="I49" s="83">
        <v>15.66</v>
      </c>
      <c r="J49" s="43">
        <f t="shared" si="0"/>
        <v>-1.9157088122604955E-3</v>
      </c>
      <c r="K49" s="44">
        <f t="shared" si="1"/>
        <v>-2.9999999999999361E-2</v>
      </c>
      <c r="L49" s="76" t="s">
        <v>952</v>
      </c>
      <c r="M49" s="122">
        <v>100</v>
      </c>
      <c r="N49" s="46">
        <f t="shared" si="6"/>
        <v>15.69</v>
      </c>
      <c r="O49" s="46"/>
      <c r="P49" s="78">
        <v>15.68</v>
      </c>
      <c r="Q49" s="46"/>
      <c r="R49" s="78">
        <v>15.7</v>
      </c>
      <c r="T49" s="78">
        <v>15.69</v>
      </c>
      <c r="U49" s="47" t="str">
        <f t="shared" si="17"/>
        <v/>
      </c>
      <c r="V49" s="47" t="str">
        <f t="shared" si="18"/>
        <v/>
      </c>
      <c r="W49" s="47"/>
      <c r="X49" s="47"/>
      <c r="Y49" s="47"/>
      <c r="Z49" s="47"/>
      <c r="AA49" s="47"/>
      <c r="AB49" s="47"/>
      <c r="AC49" s="47"/>
      <c r="AD49" s="47"/>
      <c r="AE49" s="51">
        <f t="shared" si="7"/>
        <v>6</v>
      </c>
      <c r="AF49" s="51" t="str">
        <f t="shared" si="8"/>
        <v/>
      </c>
      <c r="AG49" s="51" t="str">
        <f t="shared" si="9"/>
        <v/>
      </c>
      <c r="AH49" s="51" t="str">
        <f t="shared" si="10"/>
        <v/>
      </c>
      <c r="AI49" s="52">
        <f t="shared" si="11"/>
        <v>15.68</v>
      </c>
      <c r="AJ49" s="68"/>
      <c r="AK49" s="53"/>
      <c r="AL49" s="52"/>
      <c r="AM49" s="53">
        <f t="shared" si="19"/>
        <v>48</v>
      </c>
      <c r="AN49" s="53">
        <f>IF(AJ49&lt;&gt;"",IF(AJ49="o",VLOOKUP(AM49,OpenSect!$A$1:$D$11,2),IF(AJ49="u",VLOOKUP(AM49,UpHill!$A$1:$D$35,2),IF(AJ49="d",VLOOKUP(AM49,DownHill!$A$1:$D$29,2),IF(AJ49="f",VLOOKUP(AM49,FlatUnd!$A$2:$D$30,2),IF(AJ49="t",VLOOKUP(AM49,TimeAdd!$A$1:$D$176,2),IF(AJ49="l",VLOOKUP(AM49,SLimit!$A$1:$D$8,2),AN48)))))),AN48)</f>
        <v>56</v>
      </c>
      <c r="AO49" s="53">
        <f>IF(AJ49&lt;&gt;"",IF(AJ49="o",VLOOKUP(AM49,OpenSect!$A$1:$D$11,3),IF(AJ49="u",VLOOKUP(AM49,UpHill!$A$1:$D$35,3),IF(AJ49="d",VLOOKUP(AM49,DownHill!$A$3:$D$29,3),IF(AJ49="f",VLOOKUP(AM49,FlatUnd!$A$2:$D$30,3),IF(AJ49="t",VLOOKUP(AM49,TimeAdd!$A$1:$D$18,3),IF(AJ49="l",VLOOKUP(AM49,SLimit!$A$1:$D$8,3),AO48)))))),AO48)</f>
        <v>64</v>
      </c>
      <c r="AP49" s="53">
        <f>IF(AJ49&lt;&gt;"",IF(AJ49="o",VLOOKUP(AM49,OpenSect!$A$1:$D$11,4),IF(AJ49="u",VLOOKUP(AM49,UpHill!$A$1:$D$35,4),IF(AJ49="d",VLOOKUP(AM49,DownHill!$A$1:$D$29,4),IF(AJ49="f",VLOOKUP(AM49,FlatUnd!$A$2:$D$30,4),IF(AJ49="t",VLOOKUP(AM49,TimeAdd!$A$1:$D$18,4),IF(AJ49="l",VLOOKUP(AM49,SLimit!$A$1:$D$8,4),AP48)))))),AP48)</f>
        <v>70</v>
      </c>
      <c r="AQ49" s="53">
        <f t="shared" si="20"/>
        <v>100</v>
      </c>
      <c r="AR49" s="54" t="str">
        <f t="shared" si="21"/>
        <v>13,0 km plate.</v>
      </c>
      <c r="AS49" s="55"/>
      <c r="AT49" s="55"/>
      <c r="AU49" s="56">
        <f>IF(GroupStTimes!$A$8=0,MIN(CB49,CD49,CF49),MIN(BZ49,CB49,CD49,CF49))</f>
        <v>0.26730324074074074</v>
      </c>
      <c r="AV49" s="56">
        <f>IF(GroupStTimes!$A$8=0,MAX(CC49,CE49,CG49),MAX(CA49,CC49,CE49,CG49))</f>
        <v>0.32803240740740741</v>
      </c>
      <c r="AW49" s="57" t="str">
        <f t="shared" si="22"/>
        <v/>
      </c>
      <c r="AX49" s="58" t="str">
        <f t="shared" si="23"/>
        <v/>
      </c>
      <c r="AY49" s="58" t="str">
        <f t="shared" si="24"/>
        <v/>
      </c>
      <c r="AZ49" s="31">
        <f t="shared" si="25"/>
        <v>6.36</v>
      </c>
      <c r="BA49" s="59">
        <f t="shared" si="26"/>
        <v>0.25921296296296298</v>
      </c>
      <c r="BB49" s="59">
        <f t="shared" si="27"/>
        <v>0.26476851851851857</v>
      </c>
      <c r="BC49" s="59">
        <f t="shared" si="28"/>
        <v>0.26519675925925928</v>
      </c>
      <c r="BD49" s="59">
        <f t="shared" si="29"/>
        <v>0.31103009259259257</v>
      </c>
      <c r="BE49" s="59">
        <f t="shared" si="30"/>
        <v>0.31155092592592593</v>
      </c>
      <c r="BF49" s="59">
        <f t="shared" si="31"/>
        <v>0.32196759259259261</v>
      </c>
      <c r="BG49" s="59">
        <f t="shared" si="32"/>
        <v>0.32251157407407405</v>
      </c>
      <c r="BH49" s="59">
        <f t="shared" si="33"/>
        <v>0.32181712962962961</v>
      </c>
      <c r="BI49" s="31">
        <f t="shared" si="34"/>
        <v>9.32</v>
      </c>
      <c r="BJ49" s="61">
        <f t="shared" si="35"/>
        <v>0.19416666666666668</v>
      </c>
      <c r="BK49" s="61">
        <f t="shared" si="36"/>
        <v>0.16642857142857143</v>
      </c>
      <c r="BL49" s="61">
        <f t="shared" si="37"/>
        <v>0.145625</v>
      </c>
      <c r="BM49" s="61">
        <f t="shared" si="38"/>
        <v>0.13314285714285715</v>
      </c>
      <c r="BN49" s="62">
        <f t="shared" si="39"/>
        <v>0</v>
      </c>
      <c r="BO49" s="62">
        <f t="shared" si="40"/>
        <v>11</v>
      </c>
      <c r="BP49" s="62">
        <f t="shared" si="41"/>
        <v>39</v>
      </c>
      <c r="BQ49" s="62">
        <f t="shared" si="42"/>
        <v>0</v>
      </c>
      <c r="BR49" s="62">
        <f t="shared" si="43"/>
        <v>9</v>
      </c>
      <c r="BS49" s="62">
        <f t="shared" si="44"/>
        <v>59</v>
      </c>
      <c r="BT49" s="62">
        <f t="shared" si="45"/>
        <v>0</v>
      </c>
      <c r="BU49" s="62">
        <f t="shared" si="46"/>
        <v>8</v>
      </c>
      <c r="BV49" s="62">
        <f t="shared" si="47"/>
        <v>44</v>
      </c>
      <c r="BW49" s="62">
        <f t="shared" si="48"/>
        <v>0</v>
      </c>
      <c r="BX49" s="62">
        <f t="shared" si="49"/>
        <v>7</v>
      </c>
      <c r="BY49" s="62">
        <f t="shared" si="50"/>
        <v>59</v>
      </c>
      <c r="BZ49" s="63">
        <f t="shared" si="51"/>
        <v>0.26730324074074074</v>
      </c>
      <c r="CA49" s="63">
        <f t="shared" si="52"/>
        <v>0.27285879629629634</v>
      </c>
      <c r="CB49" s="63">
        <f t="shared" si="53"/>
        <v>0.27212962962962967</v>
      </c>
      <c r="CC49" s="63">
        <f t="shared" si="54"/>
        <v>0.31796296296296295</v>
      </c>
      <c r="CD49" s="63">
        <f t="shared" si="55"/>
        <v>0.31761574074074073</v>
      </c>
      <c r="CE49" s="63">
        <f t="shared" si="56"/>
        <v>0.32803240740740741</v>
      </c>
      <c r="CF49" s="63">
        <f t="shared" si="57"/>
        <v>0.32805555555555554</v>
      </c>
      <c r="CG49" s="63">
        <f t="shared" si="58"/>
        <v>0.3273611111111111</v>
      </c>
      <c r="CH49" s="36"/>
      <c r="CI49" s="36"/>
      <c r="CJ49" s="36"/>
      <c r="CK49" s="36"/>
      <c r="CL49" s="60">
        <v>60</v>
      </c>
    </row>
    <row r="50" spans="1:90" ht="28.5" customHeight="1" x14ac:dyDescent="0.25">
      <c r="A50" s="37">
        <v>6</v>
      </c>
      <c r="C50" s="37"/>
      <c r="D50" s="37"/>
      <c r="E50" s="37"/>
      <c r="F50" s="83"/>
      <c r="G50" s="44">
        <v>15.88</v>
      </c>
      <c r="H50" s="44">
        <f t="shared" si="5"/>
        <v>15.86</v>
      </c>
      <c r="I50" s="83">
        <v>15.83</v>
      </c>
      <c r="J50" s="43">
        <f t="shared" si="0"/>
        <v>-2.3162771109707563E-3</v>
      </c>
      <c r="K50" s="44">
        <f t="shared" si="1"/>
        <v>-3.6666666666667069E-2</v>
      </c>
      <c r="L50" s="76" t="s">
        <v>953</v>
      </c>
      <c r="M50" s="122">
        <v>100</v>
      </c>
      <c r="N50" s="46">
        <f t="shared" si="6"/>
        <v>15.866666666666667</v>
      </c>
      <c r="O50" s="46"/>
      <c r="P50" s="78">
        <v>15.85</v>
      </c>
      <c r="Q50" s="46"/>
      <c r="R50" s="78">
        <v>15.88</v>
      </c>
      <c r="T50" s="78">
        <v>15.87</v>
      </c>
      <c r="U50" s="47" t="str">
        <f t="shared" si="17"/>
        <v/>
      </c>
      <c r="V50" s="47" t="str">
        <f t="shared" si="18"/>
        <v/>
      </c>
      <c r="W50" s="47"/>
      <c r="X50" s="47"/>
      <c r="Y50" s="47"/>
      <c r="Z50" s="47"/>
      <c r="AA50" s="47"/>
      <c r="AB50" s="47"/>
      <c r="AC50" s="47"/>
      <c r="AD50" s="47"/>
      <c r="AE50" s="51">
        <f t="shared" si="7"/>
        <v>6</v>
      </c>
      <c r="AF50" s="51" t="str">
        <f t="shared" si="8"/>
        <v/>
      </c>
      <c r="AG50" s="51" t="str">
        <f t="shared" si="9"/>
        <v/>
      </c>
      <c r="AH50" s="51" t="str">
        <f t="shared" si="10"/>
        <v/>
      </c>
      <c r="AI50" s="52">
        <f t="shared" si="11"/>
        <v>15.86</v>
      </c>
      <c r="AJ50" s="68"/>
      <c r="AK50" s="53"/>
      <c r="AL50" s="52"/>
      <c r="AM50" s="53">
        <f t="shared" si="19"/>
        <v>48</v>
      </c>
      <c r="AN50" s="53">
        <f>IF(AJ50&lt;&gt;"",IF(AJ50="o",VLOOKUP(AM50,OpenSect!$A$1:$D$11,2),IF(AJ50="u",VLOOKUP(AM50,UpHill!$A$1:$D$35,2),IF(AJ50="d",VLOOKUP(AM50,DownHill!$A$1:$D$29,2),IF(AJ50="f",VLOOKUP(AM50,FlatUnd!$A$2:$D$30,2),IF(AJ50="t",VLOOKUP(AM50,TimeAdd!$A$1:$D$176,2),IF(AJ50="l",VLOOKUP(AM50,SLimit!$A$1:$D$8,2),AN49)))))),AN49)</f>
        <v>56</v>
      </c>
      <c r="AO50" s="53">
        <f>IF(AJ50&lt;&gt;"",IF(AJ50="o",VLOOKUP(AM50,OpenSect!$A$1:$D$11,3),IF(AJ50="u",VLOOKUP(AM50,UpHill!$A$1:$D$35,3),IF(AJ50="d",VLOOKUP(AM50,DownHill!$A$3:$D$29,3),IF(AJ50="f",VLOOKUP(AM50,FlatUnd!$A$2:$D$30,3),IF(AJ50="t",VLOOKUP(AM50,TimeAdd!$A$1:$D$18,3),IF(AJ50="l",VLOOKUP(AM50,SLimit!$A$1:$D$8,3),AO49)))))),AO49)</f>
        <v>64</v>
      </c>
      <c r="AP50" s="53">
        <f>IF(AJ50&lt;&gt;"",IF(AJ50="o",VLOOKUP(AM50,OpenSect!$A$1:$D$11,4),IF(AJ50="u",VLOOKUP(AM50,UpHill!$A$1:$D$35,4),IF(AJ50="d",VLOOKUP(AM50,DownHill!$A$1:$D$29,4),IF(AJ50="f",VLOOKUP(AM50,FlatUnd!$A$2:$D$30,4),IF(AJ50="t",VLOOKUP(AM50,TimeAdd!$A$1:$D$18,4),IF(AJ50="l",VLOOKUP(AM50,SLimit!$A$1:$D$8,4),AP49)))))),AP49)</f>
        <v>70</v>
      </c>
      <c r="AQ50" s="53">
        <f t="shared" si="20"/>
        <v>100</v>
      </c>
      <c r="AR50" s="54" t="str">
        <f t="shared" si="21"/>
        <v>Mbizana [River]</v>
      </c>
      <c r="AS50" s="55"/>
      <c r="AT50" s="55"/>
      <c r="AU50" s="56">
        <f>IF(GroupStTimes!$A$8=0,MIN(CB50,CD50,CF50),MIN(BZ50,CB50,CD50,CF50))</f>
        <v>0.26746527777777779</v>
      </c>
      <c r="AV50" s="56">
        <f>IF(GroupStTimes!$A$8=0,MAX(CC50,CE50,CG50),MAX(CA50,CC50,CE50,CG50))</f>
        <v>0.32814814814814819</v>
      </c>
      <c r="AW50" s="57" t="str">
        <f t="shared" si="22"/>
        <v/>
      </c>
      <c r="AX50" s="58" t="str">
        <f t="shared" si="23"/>
        <v/>
      </c>
      <c r="AY50" s="58" t="str">
        <f t="shared" si="24"/>
        <v/>
      </c>
      <c r="AZ50" s="31">
        <f t="shared" si="25"/>
        <v>6.36</v>
      </c>
      <c r="BA50" s="59">
        <f t="shared" si="26"/>
        <v>0.25921296296296298</v>
      </c>
      <c r="BB50" s="59">
        <f t="shared" si="27"/>
        <v>0.26476851851851857</v>
      </c>
      <c r="BC50" s="59">
        <f t="shared" si="28"/>
        <v>0.26519675925925928</v>
      </c>
      <c r="BD50" s="59">
        <f t="shared" si="29"/>
        <v>0.31103009259259257</v>
      </c>
      <c r="BE50" s="59">
        <f t="shared" si="30"/>
        <v>0.31155092592592593</v>
      </c>
      <c r="BF50" s="59">
        <f t="shared" si="31"/>
        <v>0.32196759259259261</v>
      </c>
      <c r="BG50" s="59">
        <f t="shared" si="32"/>
        <v>0.32251157407407405</v>
      </c>
      <c r="BH50" s="59">
        <f t="shared" si="33"/>
        <v>0.32181712962962961</v>
      </c>
      <c r="BI50" s="31">
        <f t="shared" si="34"/>
        <v>9.5</v>
      </c>
      <c r="BJ50" s="61">
        <f t="shared" si="35"/>
        <v>0.19791666666666666</v>
      </c>
      <c r="BK50" s="61">
        <f t="shared" si="36"/>
        <v>0.16964285714285715</v>
      </c>
      <c r="BL50" s="61">
        <f t="shared" si="37"/>
        <v>0.1484375</v>
      </c>
      <c r="BM50" s="61">
        <f t="shared" si="38"/>
        <v>0.1357142857142857</v>
      </c>
      <c r="BN50" s="62">
        <f t="shared" si="39"/>
        <v>0</v>
      </c>
      <c r="BO50" s="62">
        <f t="shared" si="40"/>
        <v>11</v>
      </c>
      <c r="BP50" s="62">
        <f t="shared" si="41"/>
        <v>53</v>
      </c>
      <c r="BQ50" s="62">
        <f t="shared" si="42"/>
        <v>0</v>
      </c>
      <c r="BR50" s="62">
        <f t="shared" si="43"/>
        <v>10</v>
      </c>
      <c r="BS50" s="62">
        <f t="shared" si="44"/>
        <v>11</v>
      </c>
      <c r="BT50" s="62">
        <f t="shared" si="45"/>
        <v>0</v>
      </c>
      <c r="BU50" s="62">
        <f t="shared" si="46"/>
        <v>8</v>
      </c>
      <c r="BV50" s="62">
        <f t="shared" si="47"/>
        <v>54</v>
      </c>
      <c r="BW50" s="62">
        <f t="shared" si="48"/>
        <v>0</v>
      </c>
      <c r="BX50" s="62">
        <f t="shared" si="49"/>
        <v>8</v>
      </c>
      <c r="BY50" s="62">
        <f t="shared" si="50"/>
        <v>9</v>
      </c>
      <c r="BZ50" s="63">
        <f t="shared" si="51"/>
        <v>0.26746527777777779</v>
      </c>
      <c r="CA50" s="63">
        <f t="shared" si="52"/>
        <v>0.27302083333333338</v>
      </c>
      <c r="CB50" s="63">
        <f t="shared" si="53"/>
        <v>0.27226851851851852</v>
      </c>
      <c r="CC50" s="63">
        <f t="shared" si="54"/>
        <v>0.3181018518518518</v>
      </c>
      <c r="CD50" s="63">
        <f t="shared" si="55"/>
        <v>0.3177314814814815</v>
      </c>
      <c r="CE50" s="63">
        <f t="shared" si="56"/>
        <v>0.32814814814814819</v>
      </c>
      <c r="CF50" s="63">
        <f t="shared" si="57"/>
        <v>0.32817129629629627</v>
      </c>
      <c r="CG50" s="63">
        <f t="shared" si="58"/>
        <v>0.32747685185185182</v>
      </c>
      <c r="CH50" s="36"/>
      <c r="CI50" s="36"/>
      <c r="CJ50" s="36"/>
      <c r="CK50" s="36"/>
      <c r="CL50" s="60">
        <v>60</v>
      </c>
    </row>
    <row r="51" spans="1:90" ht="40.5" x14ac:dyDescent="0.25">
      <c r="A51" s="37">
        <v>6</v>
      </c>
      <c r="C51" s="37"/>
      <c r="D51" s="37"/>
      <c r="E51" s="37"/>
      <c r="F51" s="83"/>
      <c r="G51" s="44">
        <v>16.09</v>
      </c>
      <c r="H51" s="44">
        <f t="shared" si="5"/>
        <v>16.079999999999998</v>
      </c>
      <c r="I51" s="83">
        <v>16.059999999999999</v>
      </c>
      <c r="J51" s="43">
        <f t="shared" si="0"/>
        <v>-1.6604400166046599E-3</v>
      </c>
      <c r="K51" s="44">
        <f t="shared" si="1"/>
        <v>-2.6666666666670835E-2</v>
      </c>
      <c r="L51" s="76" t="s">
        <v>1673</v>
      </c>
      <c r="M51" s="122">
        <v>100</v>
      </c>
      <c r="N51" s="46">
        <f t="shared" si="6"/>
        <v>16.08666666666667</v>
      </c>
      <c r="O51" s="46"/>
      <c r="P51" s="78">
        <v>16.079999999999998</v>
      </c>
      <c r="Q51" s="46"/>
      <c r="R51" s="78">
        <v>16.09</v>
      </c>
      <c r="T51" s="78">
        <v>16.09</v>
      </c>
      <c r="U51" s="47" t="str">
        <f t="shared" si="17"/>
        <v/>
      </c>
      <c r="V51" s="47" t="str">
        <f t="shared" si="18"/>
        <v/>
      </c>
      <c r="W51" s="47"/>
      <c r="X51" s="47"/>
      <c r="Y51" s="47"/>
      <c r="Z51" s="47"/>
      <c r="AA51" s="47"/>
      <c r="AB51" s="47"/>
      <c r="AC51" s="47"/>
      <c r="AD51" s="47"/>
      <c r="AE51" s="51">
        <f t="shared" si="7"/>
        <v>6</v>
      </c>
      <c r="AF51" s="51" t="str">
        <f t="shared" si="8"/>
        <v/>
      </c>
      <c r="AG51" s="51" t="str">
        <f t="shared" si="9"/>
        <v/>
      </c>
      <c r="AH51" s="51" t="str">
        <f t="shared" si="10"/>
        <v/>
      </c>
      <c r="AI51" s="52">
        <f t="shared" si="11"/>
        <v>16.079999999999998</v>
      </c>
      <c r="AJ51" s="68"/>
      <c r="AK51" s="53"/>
      <c r="AL51" s="52"/>
      <c r="AM51" s="53">
        <f t="shared" si="19"/>
        <v>48</v>
      </c>
      <c r="AN51" s="53">
        <f>IF(AJ51&lt;&gt;"",IF(AJ51="o",VLOOKUP(AM51,OpenSect!$A$1:$D$11,2),IF(AJ51="u",VLOOKUP(AM51,UpHill!$A$1:$D$35,2),IF(AJ51="d",VLOOKUP(AM51,DownHill!$A$1:$D$29,2),IF(AJ51="f",VLOOKUP(AM51,FlatUnd!$A$2:$D$30,2),IF(AJ51="t",VLOOKUP(AM51,TimeAdd!$A$1:$D$176,2),IF(AJ51="l",VLOOKUP(AM51,SLimit!$A$1:$D$8,2),AN50)))))),AN50)</f>
        <v>56</v>
      </c>
      <c r="AO51" s="53">
        <f>IF(AJ51&lt;&gt;"",IF(AJ51="o",VLOOKUP(AM51,OpenSect!$A$1:$D$11,3),IF(AJ51="u",VLOOKUP(AM51,UpHill!$A$1:$D$35,3),IF(AJ51="d",VLOOKUP(AM51,DownHill!$A$3:$D$29,3),IF(AJ51="f",VLOOKUP(AM51,FlatUnd!$A$2:$D$30,3),IF(AJ51="t",VLOOKUP(AM51,TimeAdd!$A$1:$D$18,3),IF(AJ51="l",VLOOKUP(AM51,SLimit!$A$1:$D$8,3),AO50)))))),AO50)</f>
        <v>64</v>
      </c>
      <c r="AP51" s="53">
        <f>IF(AJ51&lt;&gt;"",IF(AJ51="o",VLOOKUP(AM51,OpenSect!$A$1:$D$11,4),IF(AJ51="u",VLOOKUP(AM51,UpHill!$A$1:$D$35,4),IF(AJ51="d",VLOOKUP(AM51,DownHill!$A$1:$D$29,4),IF(AJ51="f",VLOOKUP(AM51,FlatUnd!$A$2:$D$30,4),IF(AJ51="t",VLOOKUP(AM51,TimeAdd!$A$1:$D$18,4),IF(AJ51="l",VLOOKUP(AM51,SLimit!$A$1:$D$8,4),AP50)))))),AP50)</f>
        <v>70</v>
      </c>
      <c r="AQ51" s="53">
        <f t="shared" si="20"/>
        <v>100</v>
      </c>
      <c r="AR51" s="54" t="str">
        <f t="shared" si="21"/>
        <v>Diagrammatic Sign -  Additional lane.  For 1,1 km.</v>
      </c>
      <c r="AS51" s="55"/>
      <c r="AT51" s="55"/>
      <c r="AU51" s="56">
        <f>IF(GroupStTimes!$A$8=0,MIN(CB51,CD51,CF51),MIN(BZ51,CB51,CD51,CF51))</f>
        <v>0.26765046296296297</v>
      </c>
      <c r="AV51" s="56">
        <f>IF(GroupStTimes!$A$8=0,MAX(CC51,CE51,CG51),MAX(CA51,CC51,CE51,CG51))</f>
        <v>0.32829861111111114</v>
      </c>
      <c r="AW51" s="57" t="str">
        <f t="shared" si="22"/>
        <v/>
      </c>
      <c r="AX51" s="58" t="str">
        <f t="shared" si="23"/>
        <v/>
      </c>
      <c r="AY51" s="58" t="str">
        <f t="shared" si="24"/>
        <v/>
      </c>
      <c r="AZ51" s="31">
        <f t="shared" si="25"/>
        <v>6.36</v>
      </c>
      <c r="BA51" s="59">
        <f t="shared" si="26"/>
        <v>0.25921296296296298</v>
      </c>
      <c r="BB51" s="59">
        <f t="shared" si="27"/>
        <v>0.26476851851851857</v>
      </c>
      <c r="BC51" s="59">
        <f t="shared" si="28"/>
        <v>0.26519675925925928</v>
      </c>
      <c r="BD51" s="59">
        <f t="shared" si="29"/>
        <v>0.31103009259259257</v>
      </c>
      <c r="BE51" s="59">
        <f t="shared" si="30"/>
        <v>0.31155092592592593</v>
      </c>
      <c r="BF51" s="59">
        <f t="shared" si="31"/>
        <v>0.32196759259259261</v>
      </c>
      <c r="BG51" s="59">
        <f t="shared" si="32"/>
        <v>0.32251157407407405</v>
      </c>
      <c r="BH51" s="59">
        <f t="shared" si="33"/>
        <v>0.32181712962962961</v>
      </c>
      <c r="BI51" s="31">
        <f t="shared" si="34"/>
        <v>9.7199999999999989</v>
      </c>
      <c r="BJ51" s="61">
        <f t="shared" si="35"/>
        <v>0.20249999999999999</v>
      </c>
      <c r="BK51" s="61">
        <f t="shared" si="36"/>
        <v>0.17357142857142854</v>
      </c>
      <c r="BL51" s="61">
        <f t="shared" si="37"/>
        <v>0.15187499999999998</v>
      </c>
      <c r="BM51" s="61">
        <f t="shared" si="38"/>
        <v>0.13885714285714285</v>
      </c>
      <c r="BN51" s="62">
        <f t="shared" si="39"/>
        <v>0</v>
      </c>
      <c r="BO51" s="62">
        <f t="shared" si="40"/>
        <v>12</v>
      </c>
      <c r="BP51" s="62">
        <f t="shared" si="41"/>
        <v>9</v>
      </c>
      <c r="BQ51" s="62">
        <f t="shared" si="42"/>
        <v>0</v>
      </c>
      <c r="BR51" s="62">
        <f t="shared" si="43"/>
        <v>10</v>
      </c>
      <c r="BS51" s="62">
        <f t="shared" si="44"/>
        <v>25</v>
      </c>
      <c r="BT51" s="62">
        <f t="shared" si="45"/>
        <v>0</v>
      </c>
      <c r="BU51" s="62">
        <f t="shared" si="46"/>
        <v>9</v>
      </c>
      <c r="BV51" s="62">
        <f t="shared" si="47"/>
        <v>7</v>
      </c>
      <c r="BW51" s="62">
        <f t="shared" si="48"/>
        <v>0</v>
      </c>
      <c r="BX51" s="62">
        <f t="shared" si="49"/>
        <v>8</v>
      </c>
      <c r="BY51" s="62">
        <f t="shared" si="50"/>
        <v>20</v>
      </c>
      <c r="BZ51" s="63">
        <f t="shared" si="51"/>
        <v>0.26765046296296297</v>
      </c>
      <c r="CA51" s="63">
        <f t="shared" si="52"/>
        <v>0.27320601851851856</v>
      </c>
      <c r="CB51" s="63">
        <f t="shared" si="53"/>
        <v>0.27243055555555556</v>
      </c>
      <c r="CC51" s="63">
        <f t="shared" si="54"/>
        <v>0.31826388888888885</v>
      </c>
      <c r="CD51" s="63">
        <f t="shared" si="55"/>
        <v>0.31788194444444445</v>
      </c>
      <c r="CE51" s="63">
        <f t="shared" si="56"/>
        <v>0.32829861111111114</v>
      </c>
      <c r="CF51" s="63">
        <f t="shared" si="57"/>
        <v>0.32829861111111108</v>
      </c>
      <c r="CG51" s="63">
        <f t="shared" si="58"/>
        <v>0.32760416666666664</v>
      </c>
      <c r="CH51" s="36"/>
      <c r="CI51" s="36"/>
      <c r="CJ51" s="36"/>
      <c r="CK51" s="36"/>
      <c r="CL51" s="60">
        <v>60</v>
      </c>
    </row>
    <row r="52" spans="1:90" ht="28.5" customHeight="1" x14ac:dyDescent="0.25">
      <c r="A52" s="37">
        <v>6</v>
      </c>
      <c r="C52" s="37"/>
      <c r="D52" s="37"/>
      <c r="E52" s="37"/>
      <c r="F52" s="83"/>
      <c r="G52" s="44">
        <v>16.690000000000001</v>
      </c>
      <c r="H52" s="44">
        <f t="shared" si="5"/>
        <v>16.68</v>
      </c>
      <c r="I52" s="83">
        <v>16.66</v>
      </c>
      <c r="J52" s="43">
        <f t="shared" si="0"/>
        <v>-1.6006402561024779E-3</v>
      </c>
      <c r="K52" s="44">
        <f t="shared" si="1"/>
        <v>-2.6666666666667282E-2</v>
      </c>
      <c r="L52" s="76" t="s">
        <v>954</v>
      </c>
      <c r="M52" s="122">
        <v>100</v>
      </c>
      <c r="N52" s="46">
        <f t="shared" si="6"/>
        <v>16.686666666666667</v>
      </c>
      <c r="O52" s="46"/>
      <c r="P52" s="78">
        <v>16.68</v>
      </c>
      <c r="Q52" s="46"/>
      <c r="R52" s="78">
        <v>16.690000000000001</v>
      </c>
      <c r="T52" s="78">
        <v>16.690000000000001</v>
      </c>
      <c r="U52" s="47" t="str">
        <f t="shared" si="17"/>
        <v/>
      </c>
      <c r="V52" s="47" t="str">
        <f t="shared" si="18"/>
        <v/>
      </c>
      <c r="W52" s="47"/>
      <c r="X52" s="47"/>
      <c r="Y52" s="47"/>
      <c r="Z52" s="47"/>
      <c r="AA52" s="47"/>
      <c r="AB52" s="47"/>
      <c r="AC52" s="47"/>
      <c r="AD52" s="47"/>
      <c r="AE52" s="51">
        <f t="shared" si="7"/>
        <v>6</v>
      </c>
      <c r="AF52" s="51" t="str">
        <f t="shared" si="8"/>
        <v/>
      </c>
      <c r="AG52" s="51" t="str">
        <f t="shared" si="9"/>
        <v/>
      </c>
      <c r="AH52" s="51" t="str">
        <f t="shared" si="10"/>
        <v/>
      </c>
      <c r="AI52" s="52">
        <f t="shared" si="11"/>
        <v>16.68</v>
      </c>
      <c r="AJ52" s="68"/>
      <c r="AK52" s="53"/>
      <c r="AL52" s="52"/>
      <c r="AM52" s="53">
        <f t="shared" si="19"/>
        <v>48</v>
      </c>
      <c r="AN52" s="53">
        <f>IF(AJ52&lt;&gt;"",IF(AJ52="o",VLOOKUP(AM52,OpenSect!$A$1:$D$11,2),IF(AJ52="u",VLOOKUP(AM52,UpHill!$A$1:$D$35,2),IF(AJ52="d",VLOOKUP(AM52,DownHill!$A$1:$D$29,2),IF(AJ52="f",VLOOKUP(AM52,FlatUnd!$A$2:$D$30,2),IF(AJ52="t",VLOOKUP(AM52,TimeAdd!$A$1:$D$176,2),IF(AJ52="l",VLOOKUP(AM52,SLimit!$A$1:$D$8,2),AN51)))))),AN51)</f>
        <v>56</v>
      </c>
      <c r="AO52" s="53">
        <f>IF(AJ52&lt;&gt;"",IF(AJ52="o",VLOOKUP(AM52,OpenSect!$A$1:$D$11,3),IF(AJ52="u",VLOOKUP(AM52,UpHill!$A$1:$D$35,3),IF(AJ52="d",VLOOKUP(AM52,DownHill!$A$3:$D$29,3),IF(AJ52="f",VLOOKUP(AM52,FlatUnd!$A$2:$D$30,3),IF(AJ52="t",VLOOKUP(AM52,TimeAdd!$A$1:$D$18,3),IF(AJ52="l",VLOOKUP(AM52,SLimit!$A$1:$D$8,3),AO51)))))),AO51)</f>
        <v>64</v>
      </c>
      <c r="AP52" s="53">
        <f>IF(AJ52&lt;&gt;"",IF(AJ52="o",VLOOKUP(AM52,OpenSect!$A$1:$D$11,4),IF(AJ52="u",VLOOKUP(AM52,UpHill!$A$1:$D$35,4),IF(AJ52="d",VLOOKUP(AM52,DownHill!$A$1:$D$29,4),IF(AJ52="f",VLOOKUP(AM52,FlatUnd!$A$2:$D$30,4),IF(AJ52="t",VLOOKUP(AM52,TimeAdd!$A$1:$D$18,4),IF(AJ52="l",VLOOKUP(AM52,SLimit!$A$1:$D$8,4),AP51)))))),AP51)</f>
        <v>70</v>
      </c>
      <c r="AQ52" s="53">
        <f t="shared" si="20"/>
        <v>100</v>
      </c>
      <c r="AR52" s="54" t="str">
        <f t="shared" si="21"/>
        <v>14,0 km plate.</v>
      </c>
      <c r="AS52" s="55"/>
      <c r="AT52" s="55"/>
      <c r="AU52" s="56">
        <f>IF(GroupStTimes!$A$8=0,MIN(CB52,CD52,CF52),MIN(BZ52,CB52,CD52,CF52))</f>
        <v>0.26817129629629632</v>
      </c>
      <c r="AV52" s="56">
        <f>IF(GroupStTimes!$A$8=0,MAX(CC52,CE52,CG52),MAX(CA52,CC52,CE52,CG52))</f>
        <v>0.32869212962962963</v>
      </c>
      <c r="AW52" s="57" t="str">
        <f t="shared" si="22"/>
        <v/>
      </c>
      <c r="AX52" s="58" t="str">
        <f t="shared" si="23"/>
        <v/>
      </c>
      <c r="AY52" s="58" t="str">
        <f t="shared" si="24"/>
        <v/>
      </c>
      <c r="AZ52" s="31">
        <f t="shared" si="25"/>
        <v>6.36</v>
      </c>
      <c r="BA52" s="59">
        <f t="shared" si="26"/>
        <v>0.25921296296296298</v>
      </c>
      <c r="BB52" s="59">
        <f t="shared" si="27"/>
        <v>0.26476851851851857</v>
      </c>
      <c r="BC52" s="59">
        <f t="shared" si="28"/>
        <v>0.26519675925925928</v>
      </c>
      <c r="BD52" s="59">
        <f t="shared" si="29"/>
        <v>0.31103009259259257</v>
      </c>
      <c r="BE52" s="59">
        <f t="shared" si="30"/>
        <v>0.31155092592592593</v>
      </c>
      <c r="BF52" s="59">
        <f t="shared" si="31"/>
        <v>0.32196759259259261</v>
      </c>
      <c r="BG52" s="59">
        <f t="shared" si="32"/>
        <v>0.32251157407407405</v>
      </c>
      <c r="BH52" s="59">
        <f t="shared" si="33"/>
        <v>0.32181712962962961</v>
      </c>
      <c r="BI52" s="31">
        <f t="shared" si="34"/>
        <v>10.32</v>
      </c>
      <c r="BJ52" s="61">
        <f t="shared" si="35"/>
        <v>0.215</v>
      </c>
      <c r="BK52" s="61">
        <f t="shared" si="36"/>
        <v>0.1842857142857143</v>
      </c>
      <c r="BL52" s="61">
        <f t="shared" si="37"/>
        <v>0.16125</v>
      </c>
      <c r="BM52" s="61">
        <f t="shared" si="38"/>
        <v>0.14742857142857144</v>
      </c>
      <c r="BN52" s="62">
        <f t="shared" si="39"/>
        <v>0</v>
      </c>
      <c r="BO52" s="62">
        <f t="shared" si="40"/>
        <v>12</v>
      </c>
      <c r="BP52" s="62">
        <f t="shared" si="41"/>
        <v>54</v>
      </c>
      <c r="BQ52" s="62">
        <f t="shared" si="42"/>
        <v>0</v>
      </c>
      <c r="BR52" s="62">
        <f t="shared" si="43"/>
        <v>11</v>
      </c>
      <c r="BS52" s="62">
        <f t="shared" si="44"/>
        <v>3</v>
      </c>
      <c r="BT52" s="62">
        <f t="shared" si="45"/>
        <v>0</v>
      </c>
      <c r="BU52" s="62">
        <f t="shared" si="46"/>
        <v>9</v>
      </c>
      <c r="BV52" s="62">
        <f t="shared" si="47"/>
        <v>41</v>
      </c>
      <c r="BW52" s="62">
        <f t="shared" si="48"/>
        <v>0</v>
      </c>
      <c r="BX52" s="62">
        <f t="shared" si="49"/>
        <v>8</v>
      </c>
      <c r="BY52" s="62">
        <f t="shared" si="50"/>
        <v>51</v>
      </c>
      <c r="BZ52" s="63">
        <f t="shared" si="51"/>
        <v>0.26817129629629632</v>
      </c>
      <c r="CA52" s="63">
        <f t="shared" si="52"/>
        <v>0.27372685185185192</v>
      </c>
      <c r="CB52" s="63">
        <f t="shared" si="53"/>
        <v>0.27287037037037037</v>
      </c>
      <c r="CC52" s="63">
        <f t="shared" si="54"/>
        <v>0.31870370370370366</v>
      </c>
      <c r="CD52" s="63">
        <f t="shared" si="55"/>
        <v>0.31827546296296294</v>
      </c>
      <c r="CE52" s="63">
        <f t="shared" si="56"/>
        <v>0.32869212962962963</v>
      </c>
      <c r="CF52" s="63">
        <f t="shared" si="57"/>
        <v>0.3286574074074074</v>
      </c>
      <c r="CG52" s="63">
        <f t="shared" si="58"/>
        <v>0.32796296296296296</v>
      </c>
      <c r="CH52" s="36"/>
      <c r="CI52" s="36"/>
      <c r="CJ52" s="36"/>
      <c r="CK52" s="36"/>
      <c r="CL52" s="60">
        <v>60</v>
      </c>
    </row>
    <row r="53" spans="1:90" ht="40.5" x14ac:dyDescent="0.25">
      <c r="A53" s="37">
        <v>6</v>
      </c>
      <c r="B53" s="16" t="s">
        <v>935</v>
      </c>
      <c r="C53" s="37"/>
      <c r="D53" s="37"/>
      <c r="E53" s="37"/>
      <c r="F53" s="83"/>
      <c r="G53" s="44">
        <v>16.829999999999998</v>
      </c>
      <c r="H53" s="44">
        <f t="shared" si="5"/>
        <v>16.82</v>
      </c>
      <c r="I53" s="83">
        <v>16.79</v>
      </c>
      <c r="J53" s="43">
        <f t="shared" si="0"/>
        <v>-1.9853087155053601E-3</v>
      </c>
      <c r="K53" s="44">
        <f t="shared" si="1"/>
        <v>-3.3333333333334991E-2</v>
      </c>
      <c r="L53" s="76" t="s">
        <v>1674</v>
      </c>
      <c r="M53" s="122">
        <v>100</v>
      </c>
      <c r="N53" s="46">
        <f t="shared" si="6"/>
        <v>16.823333333333334</v>
      </c>
      <c r="O53" s="46"/>
      <c r="P53" s="78">
        <v>16.809999999999999</v>
      </c>
      <c r="Q53" s="46"/>
      <c r="R53" s="78">
        <v>16.829999999999998</v>
      </c>
      <c r="T53" s="78">
        <v>16.829999999999998</v>
      </c>
      <c r="U53" s="47" t="str">
        <f t="shared" si="17"/>
        <v/>
      </c>
      <c r="V53" s="47" t="str">
        <f t="shared" si="18"/>
        <v/>
      </c>
      <c r="W53" s="47"/>
      <c r="X53" s="47"/>
      <c r="Y53" s="47"/>
      <c r="Z53" s="47"/>
      <c r="AA53" s="47"/>
      <c r="AB53" s="47"/>
      <c r="AC53" s="47"/>
      <c r="AD53" s="47"/>
      <c r="AE53" s="51">
        <f t="shared" si="7"/>
        <v>6</v>
      </c>
      <c r="AF53" s="51" t="str">
        <f t="shared" si="8"/>
        <v>FD</v>
      </c>
      <c r="AG53" s="51" t="str">
        <f t="shared" si="9"/>
        <v/>
      </c>
      <c r="AH53" s="51" t="str">
        <f t="shared" si="10"/>
        <v/>
      </c>
      <c r="AI53" s="52">
        <f t="shared" si="11"/>
        <v>16.82</v>
      </c>
      <c r="AJ53" s="68"/>
      <c r="AK53" s="53"/>
      <c r="AL53" s="52"/>
      <c r="AM53" s="53">
        <f t="shared" si="19"/>
        <v>48</v>
      </c>
      <c r="AN53" s="53">
        <f>IF(AJ53&lt;&gt;"",IF(AJ53="o",VLOOKUP(AM53,OpenSect!$A$1:$D$11,2),IF(AJ53="u",VLOOKUP(AM53,UpHill!$A$1:$D$35,2),IF(AJ53="d",VLOOKUP(AM53,DownHill!$A$1:$D$29,2),IF(AJ53="f",VLOOKUP(AM53,FlatUnd!$A$2:$D$30,2),IF(AJ53="t",VLOOKUP(AM53,TimeAdd!$A$1:$D$176,2),IF(AJ53="l",VLOOKUP(AM53,SLimit!$A$1:$D$8,2),AN52)))))),AN52)</f>
        <v>56</v>
      </c>
      <c r="AO53" s="53">
        <f>IF(AJ53&lt;&gt;"",IF(AJ53="o",VLOOKUP(AM53,OpenSect!$A$1:$D$11,3),IF(AJ53="u",VLOOKUP(AM53,UpHill!$A$1:$D$35,3),IF(AJ53="d",VLOOKUP(AM53,DownHill!$A$3:$D$29,3),IF(AJ53="f",VLOOKUP(AM53,FlatUnd!$A$2:$D$30,3),IF(AJ53="t",VLOOKUP(AM53,TimeAdd!$A$1:$D$18,3),IF(AJ53="l",VLOOKUP(AM53,SLimit!$A$1:$D$8,3),AO52)))))),AO52)</f>
        <v>64</v>
      </c>
      <c r="AP53" s="53">
        <f>IF(AJ53&lt;&gt;"",IF(AJ53="o",VLOOKUP(AM53,OpenSect!$A$1:$D$11,4),IF(AJ53="u",VLOOKUP(AM53,UpHill!$A$1:$D$35,4),IF(AJ53="d",VLOOKUP(AM53,DownHill!$A$1:$D$29,4),IF(AJ53="f",VLOOKUP(AM53,FlatUnd!$A$2:$D$30,4),IF(AJ53="t",VLOOKUP(AM53,TimeAdd!$A$1:$D$18,4),IF(AJ53="l",VLOOKUP(AM53,SLimit!$A$1:$D$8,4),AP52)))))),AP52)</f>
        <v>70</v>
      </c>
      <c r="AQ53" s="53">
        <f t="shared" si="20"/>
        <v>100</v>
      </c>
      <c r="AR53" s="54" t="str">
        <f t="shared" si="21"/>
        <v>Diagrammatic Sign: -  Traffic movement affected by obstruction.  400m.</v>
      </c>
      <c r="AS53" s="55"/>
      <c r="AT53" s="55"/>
      <c r="AU53" s="56">
        <f>IF(GroupStTimes!$A$8=0,MIN(CB53,CD53,CF53),MIN(BZ53,CB53,CD53,CF53))</f>
        <v>0.26829861111111114</v>
      </c>
      <c r="AV53" s="56">
        <f>IF(GroupStTimes!$A$8=0,MAX(CC53,CE53,CG53),MAX(CA53,CC53,CE53,CG53))</f>
        <v>0.32877314814814818</v>
      </c>
      <c r="AW53" s="57" t="str">
        <f t="shared" si="22"/>
        <v/>
      </c>
      <c r="AX53" s="58" t="str">
        <f t="shared" si="23"/>
        <v/>
      </c>
      <c r="AY53" s="58" t="str">
        <f t="shared" si="24"/>
        <v/>
      </c>
      <c r="AZ53" s="31">
        <f t="shared" si="25"/>
        <v>6.36</v>
      </c>
      <c r="BA53" s="59">
        <f t="shared" si="26"/>
        <v>0.25921296296296298</v>
      </c>
      <c r="BB53" s="59">
        <f t="shared" si="27"/>
        <v>0.26476851851851857</v>
      </c>
      <c r="BC53" s="59">
        <f t="shared" si="28"/>
        <v>0.26519675925925928</v>
      </c>
      <c r="BD53" s="59">
        <f t="shared" si="29"/>
        <v>0.31103009259259257</v>
      </c>
      <c r="BE53" s="59">
        <f t="shared" si="30"/>
        <v>0.31155092592592593</v>
      </c>
      <c r="BF53" s="59">
        <f t="shared" si="31"/>
        <v>0.32196759259259261</v>
      </c>
      <c r="BG53" s="59">
        <f t="shared" si="32"/>
        <v>0.32251157407407405</v>
      </c>
      <c r="BH53" s="59">
        <f t="shared" si="33"/>
        <v>0.32181712962962961</v>
      </c>
      <c r="BI53" s="31">
        <f t="shared" si="34"/>
        <v>10.46</v>
      </c>
      <c r="BJ53" s="61">
        <f t="shared" si="35"/>
        <v>0.21791666666666668</v>
      </c>
      <c r="BK53" s="61">
        <f t="shared" si="36"/>
        <v>0.1867857142857143</v>
      </c>
      <c r="BL53" s="61">
        <f t="shared" si="37"/>
        <v>0.16343750000000001</v>
      </c>
      <c r="BM53" s="61">
        <f t="shared" si="38"/>
        <v>0.14942857142857144</v>
      </c>
      <c r="BN53" s="62">
        <f t="shared" si="39"/>
        <v>0</v>
      </c>
      <c r="BO53" s="62">
        <f t="shared" si="40"/>
        <v>13</v>
      </c>
      <c r="BP53" s="62">
        <f t="shared" si="41"/>
        <v>5</v>
      </c>
      <c r="BQ53" s="62">
        <f t="shared" si="42"/>
        <v>0</v>
      </c>
      <c r="BR53" s="62">
        <f t="shared" si="43"/>
        <v>11</v>
      </c>
      <c r="BS53" s="62">
        <f t="shared" si="44"/>
        <v>12</v>
      </c>
      <c r="BT53" s="62">
        <f t="shared" si="45"/>
        <v>0</v>
      </c>
      <c r="BU53" s="62">
        <f t="shared" si="46"/>
        <v>9</v>
      </c>
      <c r="BV53" s="62">
        <f t="shared" si="47"/>
        <v>48</v>
      </c>
      <c r="BW53" s="62">
        <f t="shared" si="48"/>
        <v>0</v>
      </c>
      <c r="BX53" s="62">
        <f t="shared" si="49"/>
        <v>8</v>
      </c>
      <c r="BY53" s="62">
        <f t="shared" si="50"/>
        <v>58</v>
      </c>
      <c r="BZ53" s="63">
        <f t="shared" si="51"/>
        <v>0.26829861111111114</v>
      </c>
      <c r="CA53" s="63">
        <f t="shared" si="52"/>
        <v>0.27385416666666673</v>
      </c>
      <c r="CB53" s="63">
        <f t="shared" si="53"/>
        <v>0.27297453703703706</v>
      </c>
      <c r="CC53" s="63">
        <f t="shared" si="54"/>
        <v>0.31880787037037034</v>
      </c>
      <c r="CD53" s="63">
        <f t="shared" si="55"/>
        <v>0.31835648148148149</v>
      </c>
      <c r="CE53" s="63">
        <f t="shared" si="56"/>
        <v>0.32877314814814818</v>
      </c>
      <c r="CF53" s="63">
        <f t="shared" si="57"/>
        <v>0.32873842592592589</v>
      </c>
      <c r="CG53" s="63">
        <f t="shared" si="58"/>
        <v>0.32804398148148145</v>
      </c>
      <c r="CH53" s="36"/>
      <c r="CI53" s="36"/>
      <c r="CJ53" s="36"/>
      <c r="CK53" s="36"/>
      <c r="CL53" s="60">
        <v>60</v>
      </c>
    </row>
    <row r="54" spans="1:90" ht="40.5" x14ac:dyDescent="0.25">
      <c r="A54" s="37">
        <v>6</v>
      </c>
      <c r="B54" s="16" t="s">
        <v>935</v>
      </c>
      <c r="C54" s="37"/>
      <c r="D54" s="37"/>
      <c r="E54" s="37"/>
      <c r="F54" s="83"/>
      <c r="G54" s="44">
        <v>17.03</v>
      </c>
      <c r="H54" s="44">
        <f t="shared" si="5"/>
        <v>17.02</v>
      </c>
      <c r="I54" s="83">
        <v>16.989999999999998</v>
      </c>
      <c r="J54" s="43">
        <f t="shared" si="0"/>
        <v>-1.9619383951346996E-3</v>
      </c>
      <c r="K54" s="44">
        <f t="shared" si="1"/>
        <v>-3.3333333333338544E-2</v>
      </c>
      <c r="L54" s="76" t="s">
        <v>1675</v>
      </c>
      <c r="M54" s="122">
        <v>100</v>
      </c>
      <c r="N54" s="46">
        <f t="shared" si="6"/>
        <v>17.023333333333337</v>
      </c>
      <c r="O54" s="46"/>
      <c r="P54" s="78">
        <v>17.010000000000002</v>
      </c>
      <c r="Q54" s="46"/>
      <c r="R54" s="78">
        <v>17.03</v>
      </c>
      <c r="T54" s="78">
        <v>17.03</v>
      </c>
      <c r="U54" s="47" t="str">
        <f t="shared" si="17"/>
        <v/>
      </c>
      <c r="V54" s="47" t="str">
        <f t="shared" si="18"/>
        <v/>
      </c>
      <c r="W54" s="47"/>
      <c r="X54" s="47"/>
      <c r="Y54" s="47"/>
      <c r="Z54" s="47"/>
      <c r="AA54" s="47"/>
      <c r="AB54" s="47"/>
      <c r="AC54" s="47"/>
      <c r="AD54" s="47"/>
      <c r="AE54" s="51">
        <f t="shared" si="7"/>
        <v>6</v>
      </c>
      <c r="AF54" s="51" t="str">
        <f t="shared" si="8"/>
        <v>FD</v>
      </c>
      <c r="AG54" s="51" t="str">
        <f t="shared" si="9"/>
        <v/>
      </c>
      <c r="AH54" s="51" t="str">
        <f t="shared" si="10"/>
        <v/>
      </c>
      <c r="AI54" s="52">
        <f t="shared" si="11"/>
        <v>17.02</v>
      </c>
      <c r="AJ54" s="68"/>
      <c r="AK54" s="53"/>
      <c r="AL54" s="52"/>
      <c r="AM54" s="53">
        <f t="shared" si="19"/>
        <v>48</v>
      </c>
      <c r="AN54" s="53">
        <f>IF(AJ54&lt;&gt;"",IF(AJ54="o",VLOOKUP(AM54,OpenSect!$A$1:$D$11,2),IF(AJ54="u",VLOOKUP(AM54,UpHill!$A$1:$D$35,2),IF(AJ54="d",VLOOKUP(AM54,DownHill!$A$1:$D$29,2),IF(AJ54="f",VLOOKUP(AM54,FlatUnd!$A$2:$D$30,2),IF(AJ54="t",VLOOKUP(AM54,TimeAdd!$A$1:$D$176,2),IF(AJ54="l",VLOOKUP(AM54,SLimit!$A$1:$D$8,2),AN53)))))),AN53)</f>
        <v>56</v>
      </c>
      <c r="AO54" s="53">
        <f>IF(AJ54&lt;&gt;"",IF(AJ54="o",VLOOKUP(AM54,OpenSect!$A$1:$D$11,3),IF(AJ54="u",VLOOKUP(AM54,UpHill!$A$1:$D$35,3),IF(AJ54="d",VLOOKUP(AM54,DownHill!$A$3:$D$29,3),IF(AJ54="f",VLOOKUP(AM54,FlatUnd!$A$2:$D$30,3),IF(AJ54="t",VLOOKUP(AM54,TimeAdd!$A$1:$D$18,3),IF(AJ54="l",VLOOKUP(AM54,SLimit!$A$1:$D$8,3),AO53)))))),AO53)</f>
        <v>64</v>
      </c>
      <c r="AP54" s="53">
        <f>IF(AJ54&lt;&gt;"",IF(AJ54="o",VLOOKUP(AM54,OpenSect!$A$1:$D$11,4),IF(AJ54="u",VLOOKUP(AM54,UpHill!$A$1:$D$35,4),IF(AJ54="d",VLOOKUP(AM54,DownHill!$A$1:$D$29,4),IF(AJ54="f",VLOOKUP(AM54,FlatUnd!$A$2:$D$30,4),IF(AJ54="t",VLOOKUP(AM54,TimeAdd!$A$1:$D$18,4),IF(AJ54="l",VLOOKUP(AM54,SLimit!$A$1:$D$8,4),AP53)))))),AP53)</f>
        <v>70</v>
      </c>
      <c r="AQ54" s="53">
        <f t="shared" si="20"/>
        <v>100</v>
      </c>
      <c r="AR54" s="54" t="str">
        <f t="shared" si="21"/>
        <v>Diagrammatic Sign: -  Traffic movement affected by obstruction.  200m.</v>
      </c>
      <c r="AS54" s="55"/>
      <c r="AT54" s="55"/>
      <c r="AU54" s="56">
        <f>IF(GroupStTimes!$A$8=0,MIN(CB54,CD54,CF54),MIN(BZ54,CB54,CD54,CF54))</f>
        <v>0.26847222222222222</v>
      </c>
      <c r="AV54" s="56">
        <f>IF(GroupStTimes!$A$8=0,MAX(CC54,CE54,CG54),MAX(CA54,CC54,CE54,CG54))</f>
        <v>0.32891203703703703</v>
      </c>
      <c r="AW54" s="57" t="str">
        <f t="shared" si="22"/>
        <v/>
      </c>
      <c r="AX54" s="58" t="str">
        <f t="shared" si="23"/>
        <v/>
      </c>
      <c r="AY54" s="58" t="str">
        <f t="shared" si="24"/>
        <v/>
      </c>
      <c r="AZ54" s="31">
        <f t="shared" si="25"/>
        <v>6.36</v>
      </c>
      <c r="BA54" s="59">
        <f t="shared" si="26"/>
        <v>0.25921296296296298</v>
      </c>
      <c r="BB54" s="59">
        <f t="shared" si="27"/>
        <v>0.26476851851851857</v>
      </c>
      <c r="BC54" s="59">
        <f t="shared" si="28"/>
        <v>0.26519675925925928</v>
      </c>
      <c r="BD54" s="59">
        <f t="shared" si="29"/>
        <v>0.31103009259259257</v>
      </c>
      <c r="BE54" s="59">
        <f t="shared" si="30"/>
        <v>0.31155092592592593</v>
      </c>
      <c r="BF54" s="59">
        <f t="shared" si="31"/>
        <v>0.32196759259259261</v>
      </c>
      <c r="BG54" s="59">
        <f t="shared" si="32"/>
        <v>0.32251157407407405</v>
      </c>
      <c r="BH54" s="59">
        <f t="shared" si="33"/>
        <v>0.32181712962962961</v>
      </c>
      <c r="BI54" s="31">
        <f t="shared" si="34"/>
        <v>10.66</v>
      </c>
      <c r="BJ54" s="61">
        <f t="shared" si="35"/>
        <v>0.22208333333333333</v>
      </c>
      <c r="BK54" s="61">
        <f t="shared" si="36"/>
        <v>0.19035714285714286</v>
      </c>
      <c r="BL54" s="61">
        <f t="shared" si="37"/>
        <v>0.1665625</v>
      </c>
      <c r="BM54" s="61">
        <f t="shared" si="38"/>
        <v>0.15228571428571427</v>
      </c>
      <c r="BN54" s="62">
        <f t="shared" si="39"/>
        <v>0</v>
      </c>
      <c r="BO54" s="62">
        <f t="shared" si="40"/>
        <v>13</v>
      </c>
      <c r="BP54" s="62">
        <f t="shared" si="41"/>
        <v>20</v>
      </c>
      <c r="BQ54" s="62">
        <f t="shared" si="42"/>
        <v>0</v>
      </c>
      <c r="BR54" s="62">
        <f t="shared" si="43"/>
        <v>11</v>
      </c>
      <c r="BS54" s="62">
        <f t="shared" si="44"/>
        <v>25</v>
      </c>
      <c r="BT54" s="62">
        <f t="shared" si="45"/>
        <v>0</v>
      </c>
      <c r="BU54" s="62">
        <f t="shared" si="46"/>
        <v>9</v>
      </c>
      <c r="BV54" s="62">
        <f t="shared" si="47"/>
        <v>60</v>
      </c>
      <c r="BW54" s="62">
        <f t="shared" si="48"/>
        <v>0</v>
      </c>
      <c r="BX54" s="62">
        <f t="shared" si="49"/>
        <v>9</v>
      </c>
      <c r="BY54" s="62">
        <f t="shared" si="50"/>
        <v>8</v>
      </c>
      <c r="BZ54" s="63">
        <f t="shared" si="51"/>
        <v>0.26847222222222222</v>
      </c>
      <c r="CA54" s="63">
        <f t="shared" si="52"/>
        <v>0.27402777777777781</v>
      </c>
      <c r="CB54" s="63">
        <f t="shared" si="53"/>
        <v>0.27312500000000001</v>
      </c>
      <c r="CC54" s="63">
        <f t="shared" si="54"/>
        <v>0.31895833333333329</v>
      </c>
      <c r="CD54" s="63">
        <f t="shared" si="55"/>
        <v>0.31849537037037035</v>
      </c>
      <c r="CE54" s="63">
        <f t="shared" si="56"/>
        <v>0.32891203703703703</v>
      </c>
      <c r="CF54" s="63">
        <f t="shared" si="57"/>
        <v>0.32885416666666661</v>
      </c>
      <c r="CG54" s="63">
        <f t="shared" si="58"/>
        <v>0.32815972222222217</v>
      </c>
      <c r="CH54" s="36"/>
      <c r="CI54" s="36"/>
      <c r="CJ54" s="36"/>
      <c r="CK54" s="36"/>
      <c r="CL54" s="60">
        <v>60</v>
      </c>
    </row>
    <row r="55" spans="1:90" ht="60.75" x14ac:dyDescent="0.25">
      <c r="A55" s="37">
        <v>6</v>
      </c>
      <c r="C55" s="37" t="s">
        <v>58</v>
      </c>
      <c r="D55" s="37"/>
      <c r="E55" s="37"/>
      <c r="F55" s="83"/>
      <c r="G55" s="44">
        <v>17.59</v>
      </c>
      <c r="H55" s="44">
        <f t="shared" si="5"/>
        <v>17.579999999999998</v>
      </c>
      <c r="I55" s="83">
        <v>17.57</v>
      </c>
      <c r="J55" s="43">
        <f t="shared" si="0"/>
        <v>-7.5886928476561551E-4</v>
      </c>
      <c r="K55" s="44">
        <f t="shared" si="1"/>
        <v>-1.3333333333331865E-2</v>
      </c>
      <c r="L55" s="76" t="s">
        <v>955</v>
      </c>
      <c r="M55" s="122">
        <v>100</v>
      </c>
      <c r="N55" s="46">
        <f t="shared" si="6"/>
        <v>17.583333333333332</v>
      </c>
      <c r="O55" s="46"/>
      <c r="P55" s="78">
        <v>17.57</v>
      </c>
      <c r="Q55" s="46"/>
      <c r="R55" s="78">
        <v>17.59</v>
      </c>
      <c r="T55" s="78">
        <v>17.59</v>
      </c>
      <c r="U55" s="47">
        <f t="shared" si="17"/>
        <v>27.610430000000001</v>
      </c>
      <c r="V55" s="47">
        <f t="shared" si="18"/>
        <v>29.94089</v>
      </c>
      <c r="W55" s="47">
        <v>27.610420000000001</v>
      </c>
      <c r="X55" s="47">
        <v>29.94088</v>
      </c>
      <c r="Y55" s="47">
        <v>27.610420000000001</v>
      </c>
      <c r="Z55" s="47">
        <v>29.940819999999999</v>
      </c>
      <c r="AA55" s="47">
        <v>27.610430000000001</v>
      </c>
      <c r="AB55" s="47">
        <v>29.940930000000002</v>
      </c>
      <c r="AC55" s="47">
        <v>27.610430000000001</v>
      </c>
      <c r="AD55" s="47">
        <v>29.940930000000002</v>
      </c>
      <c r="AE55" s="51">
        <f t="shared" si="7"/>
        <v>6</v>
      </c>
      <c r="AF55" s="51" t="str">
        <f t="shared" si="8"/>
        <v/>
      </c>
      <c r="AG55" s="51" t="str">
        <f t="shared" si="9"/>
        <v>m</v>
      </c>
      <c r="AH55" s="51" t="str">
        <f t="shared" si="10"/>
        <v/>
      </c>
      <c r="AI55" s="52">
        <f t="shared" si="11"/>
        <v>17.579999999999998</v>
      </c>
      <c r="AJ55" s="68" t="s">
        <v>58</v>
      </c>
      <c r="AK55" s="53"/>
      <c r="AL55" s="52"/>
      <c r="AM55" s="53">
        <f t="shared" si="19"/>
        <v>48</v>
      </c>
      <c r="AN55" s="53">
        <f>IF(AJ55&lt;&gt;"",IF(AJ55="o",VLOOKUP(AM55,OpenSect!$A$1:$D$11,2),IF(AJ55="u",VLOOKUP(AM55,UpHill!$A$1:$D$35,2),IF(AJ55="d",VLOOKUP(AM55,DownHill!$A$1:$D$29,2),IF(AJ55="f",VLOOKUP(AM55,FlatUnd!$A$2:$D$30,2),IF(AJ55="t",VLOOKUP(AM55,TimeAdd!$A$1:$D$176,2),IF(AJ55="l",VLOOKUP(AM55,SLimit!$A$1:$D$8,2),AN54)))))),AN54)</f>
        <v>56</v>
      </c>
      <c r="AO55" s="53">
        <f>IF(AJ55&lt;&gt;"",IF(AJ55="o",VLOOKUP(AM55,OpenSect!$A$1:$D$11,3),IF(AJ55="u",VLOOKUP(AM55,UpHill!$A$1:$D$35,3),IF(AJ55="d",VLOOKUP(AM55,DownHill!$A$3:$D$29,3),IF(AJ55="f",VLOOKUP(AM55,FlatUnd!$A$2:$D$30,3),IF(AJ55="t",VLOOKUP(AM55,TimeAdd!$A$1:$D$18,3),IF(AJ55="l",VLOOKUP(AM55,SLimit!$A$1:$D$8,3),AO54)))))),AO54)</f>
        <v>64</v>
      </c>
      <c r="AP55" s="53">
        <f>IF(AJ55&lt;&gt;"",IF(AJ55="o",VLOOKUP(AM55,OpenSect!$A$1:$D$11,4),IF(AJ55="u",VLOOKUP(AM55,UpHill!$A$1:$D$35,4),IF(AJ55="d",VLOOKUP(AM55,DownHill!$A$1:$D$29,4),IF(AJ55="f",VLOOKUP(AM55,FlatUnd!$A$2:$D$30,4),IF(AJ55="t",VLOOKUP(AM55,TimeAdd!$A$1:$D$18,4),IF(AJ55="l",VLOOKUP(AM55,SLimit!$A$1:$D$8,4),AP54)))))),AP54)</f>
        <v>70</v>
      </c>
      <c r="AQ55" s="53">
        <f t="shared" si="20"/>
        <v>100</v>
      </c>
      <c r="AR55" s="54" t="str">
        <f t="shared" si="21"/>
        <v>Control.  Warning -  Two way traffic.  At sign past Eucalyptus tree.  Woodcraft stall on right.  Dot on pole, mark on road.</v>
      </c>
      <c r="AS55" s="55"/>
      <c r="AT55" s="55"/>
      <c r="AU55" s="56">
        <f>IF(GroupStTimes!$A$8=0,MIN(CB55,CD55,CF55),MIN(BZ55,CB55,CD55,CF55))</f>
        <v>0.26894675925925926</v>
      </c>
      <c r="AV55" s="56">
        <f>IF(GroupStTimes!$A$8=0,MAX(CC55,CE55,CG55),MAX(CA55,CC55,CE55,CG55))</f>
        <v>0.32927083333333335</v>
      </c>
      <c r="AW55" s="57" t="str">
        <f t="shared" si="22"/>
        <v>27.61043  29.94089</v>
      </c>
      <c r="AX55" s="58">
        <f t="shared" si="23"/>
        <v>27.610420000000001</v>
      </c>
      <c r="AY55" s="58">
        <f t="shared" si="24"/>
        <v>29.94088</v>
      </c>
      <c r="AZ55" s="31">
        <f t="shared" si="25"/>
        <v>6.36</v>
      </c>
      <c r="BA55" s="59">
        <f t="shared" si="26"/>
        <v>0.25921296296296298</v>
      </c>
      <c r="BB55" s="59">
        <f t="shared" si="27"/>
        <v>0.26476851851851857</v>
      </c>
      <c r="BC55" s="59">
        <f t="shared" si="28"/>
        <v>0.26519675925925928</v>
      </c>
      <c r="BD55" s="59">
        <f t="shared" si="29"/>
        <v>0.31103009259259257</v>
      </c>
      <c r="BE55" s="59">
        <f t="shared" si="30"/>
        <v>0.31155092592592593</v>
      </c>
      <c r="BF55" s="59">
        <f t="shared" si="31"/>
        <v>0.32196759259259261</v>
      </c>
      <c r="BG55" s="59">
        <f t="shared" si="32"/>
        <v>0.32251157407407405</v>
      </c>
      <c r="BH55" s="59">
        <f t="shared" si="33"/>
        <v>0.32181712962962961</v>
      </c>
      <c r="BI55" s="31">
        <f t="shared" si="34"/>
        <v>11.219999999999999</v>
      </c>
      <c r="BJ55" s="61">
        <f t="shared" si="35"/>
        <v>0.23374999999999999</v>
      </c>
      <c r="BK55" s="61">
        <f t="shared" si="36"/>
        <v>0.20035714285714284</v>
      </c>
      <c r="BL55" s="61">
        <f t="shared" si="37"/>
        <v>0.17531249999999998</v>
      </c>
      <c r="BM55" s="61">
        <f t="shared" si="38"/>
        <v>0.16028571428571428</v>
      </c>
      <c r="BN55" s="62">
        <f t="shared" si="39"/>
        <v>0</v>
      </c>
      <c r="BO55" s="62">
        <f t="shared" si="40"/>
        <v>14</v>
      </c>
      <c r="BP55" s="62">
        <f t="shared" si="41"/>
        <v>1</v>
      </c>
      <c r="BQ55" s="62">
        <f t="shared" si="42"/>
        <v>0</v>
      </c>
      <c r="BR55" s="62">
        <f t="shared" si="43"/>
        <v>12</v>
      </c>
      <c r="BS55" s="62">
        <f t="shared" si="44"/>
        <v>1</v>
      </c>
      <c r="BT55" s="62">
        <f t="shared" si="45"/>
        <v>0</v>
      </c>
      <c r="BU55" s="62">
        <f t="shared" si="46"/>
        <v>10</v>
      </c>
      <c r="BV55" s="62">
        <f t="shared" si="47"/>
        <v>31</v>
      </c>
      <c r="BW55" s="62">
        <f t="shared" si="48"/>
        <v>0</v>
      </c>
      <c r="BX55" s="62">
        <f t="shared" si="49"/>
        <v>9</v>
      </c>
      <c r="BY55" s="62">
        <f t="shared" si="50"/>
        <v>37</v>
      </c>
      <c r="BZ55" s="63">
        <f t="shared" si="51"/>
        <v>0.26894675925925926</v>
      </c>
      <c r="CA55" s="63">
        <f t="shared" si="52"/>
        <v>0.27450231481481485</v>
      </c>
      <c r="CB55" s="63">
        <f t="shared" si="53"/>
        <v>0.27354166666666668</v>
      </c>
      <c r="CC55" s="63">
        <f t="shared" si="54"/>
        <v>0.31937499999999996</v>
      </c>
      <c r="CD55" s="63">
        <f t="shared" si="55"/>
        <v>0.31885416666666666</v>
      </c>
      <c r="CE55" s="63">
        <f t="shared" si="56"/>
        <v>0.32927083333333335</v>
      </c>
      <c r="CF55" s="63">
        <f t="shared" si="57"/>
        <v>0.3291898148148148</v>
      </c>
      <c r="CG55" s="63">
        <f t="shared" si="58"/>
        <v>0.32849537037037035</v>
      </c>
      <c r="CH55" s="36"/>
      <c r="CI55" s="36"/>
      <c r="CJ55" s="36"/>
      <c r="CK55" s="36"/>
      <c r="CL55" s="60">
        <v>60</v>
      </c>
    </row>
    <row r="56" spans="1:90" ht="28.5" customHeight="1" x14ac:dyDescent="0.25">
      <c r="A56" s="37"/>
      <c r="C56" s="37"/>
      <c r="D56" s="37"/>
      <c r="E56" s="37"/>
      <c r="F56" s="83"/>
      <c r="G56" s="44"/>
      <c r="H56" s="44">
        <f t="shared" si="5"/>
        <v>17.670000000000002</v>
      </c>
      <c r="I56" s="83">
        <v>17.649999999999999</v>
      </c>
      <c r="J56" s="43">
        <f t="shared" ref="J56" si="61">IF(N56="","",IF((I56-$I$4)=0,0,((I56-$I$4)-(N56-$N$4))/(I56-$I$4)))</f>
        <v>-1.1331444759208572E-3</v>
      </c>
      <c r="K56" s="44">
        <f t="shared" ref="K56" si="62">(I56-$I$4)-(N56-$N$4)</f>
        <v>-2.0000000000003126E-2</v>
      </c>
      <c r="L56" s="76" t="s">
        <v>1053</v>
      </c>
      <c r="M56" s="122">
        <v>100</v>
      </c>
      <c r="N56" s="46">
        <f t="shared" si="6"/>
        <v>17.670000000000002</v>
      </c>
      <c r="O56" s="46"/>
      <c r="P56" s="78">
        <v>17.670000000000002</v>
      </c>
      <c r="Q56" s="46"/>
      <c r="R56" s="78"/>
      <c r="T56" s="78"/>
      <c r="U56" s="47" t="str">
        <f t="shared" si="17"/>
        <v/>
      </c>
      <c r="V56" s="47" t="str">
        <f t="shared" si="18"/>
        <v/>
      </c>
      <c r="W56" s="47"/>
      <c r="X56" s="47"/>
      <c r="Y56" s="47"/>
      <c r="Z56" s="47"/>
      <c r="AA56" s="47"/>
      <c r="AB56" s="47"/>
      <c r="AC56" s="47"/>
      <c r="AD56" s="47"/>
      <c r="AE56" s="51" t="str">
        <f t="shared" si="7"/>
        <v/>
      </c>
      <c r="AF56" s="51" t="str">
        <f t="shared" si="8"/>
        <v/>
      </c>
      <c r="AG56" s="51" t="str">
        <f t="shared" si="9"/>
        <v/>
      </c>
      <c r="AH56" s="51" t="str">
        <f t="shared" si="10"/>
        <v/>
      </c>
      <c r="AI56" s="52">
        <f t="shared" si="11"/>
        <v>17.670000000000002</v>
      </c>
      <c r="AJ56" s="68"/>
      <c r="AK56" s="53"/>
      <c r="AL56" s="52"/>
      <c r="AM56" s="53">
        <f t="shared" si="19"/>
        <v>48</v>
      </c>
      <c r="AN56" s="53">
        <f>IF(AJ56&lt;&gt;"",IF(AJ56="o",VLOOKUP(AM56,OpenSect!$A$1:$D$11,2),IF(AJ56="u",VLOOKUP(AM56,UpHill!$A$1:$D$35,2),IF(AJ56="d",VLOOKUP(AM56,DownHill!$A$1:$D$29,2),IF(AJ56="f",VLOOKUP(AM56,FlatUnd!$A$2:$D$30,2),IF(AJ56="t",VLOOKUP(AM56,TimeAdd!$A$1:$D$176,2),IF(AJ56="l",VLOOKUP(AM56,SLimit!$A$1:$D$8,2),AN55)))))),AN55)</f>
        <v>56</v>
      </c>
      <c r="AO56" s="53">
        <f>IF(AJ56&lt;&gt;"",IF(AJ56="o",VLOOKUP(AM56,OpenSect!$A$1:$D$11,3),IF(AJ56="u",VLOOKUP(AM56,UpHill!$A$1:$D$35,3),IF(AJ56="d",VLOOKUP(AM56,DownHill!$A$3:$D$29,3),IF(AJ56="f",VLOOKUP(AM56,FlatUnd!$A$2:$D$30,3),IF(AJ56="t",VLOOKUP(AM56,TimeAdd!$A$1:$D$18,3),IF(AJ56="l",VLOOKUP(AM56,SLimit!$A$1:$D$8,3),AO55)))))),AO55)</f>
        <v>64</v>
      </c>
      <c r="AP56" s="53">
        <f>IF(AJ56&lt;&gt;"",IF(AJ56="o",VLOOKUP(AM56,OpenSect!$A$1:$D$11,4),IF(AJ56="u",VLOOKUP(AM56,UpHill!$A$1:$D$35,4),IF(AJ56="d",VLOOKUP(AM56,DownHill!$A$1:$D$29,4),IF(AJ56="f",VLOOKUP(AM56,FlatUnd!$A$2:$D$30,4),IF(AJ56="t",VLOOKUP(AM56,TimeAdd!$A$1:$D$18,4),IF(AJ56="l",VLOOKUP(AM56,SLimit!$A$1:$D$8,4),AP55)))))),AP55)</f>
        <v>70</v>
      </c>
      <c r="AQ56" s="53">
        <f t="shared" si="20"/>
        <v>100</v>
      </c>
      <c r="AR56" s="54" t="str">
        <f t="shared" si="21"/>
        <v>15,0 km plate.</v>
      </c>
      <c r="AS56" s="55"/>
      <c r="AT56" s="55"/>
      <c r="AU56" s="56">
        <f>IF(GroupStTimes!$A$8=0,MIN(CB56,CD56,CF56),MIN(BZ56,CB56,CD56,CF56))</f>
        <v>0.26902777777777781</v>
      </c>
      <c r="AV56" s="56">
        <f>IF(GroupStTimes!$A$8=0,MAX(CC56,CE56,CG56),MAX(CA56,CC56,CE56,CG56))</f>
        <v>0.32932870370370371</v>
      </c>
      <c r="AW56" s="57" t="str">
        <f t="shared" si="22"/>
        <v/>
      </c>
      <c r="AX56" s="58" t="str">
        <f t="shared" si="23"/>
        <v/>
      </c>
      <c r="AY56" s="58" t="str">
        <f t="shared" si="24"/>
        <v/>
      </c>
      <c r="AZ56" s="31">
        <f t="shared" si="25"/>
        <v>6.36</v>
      </c>
      <c r="BA56" s="59">
        <f t="shared" si="26"/>
        <v>0.25921296296296298</v>
      </c>
      <c r="BB56" s="59">
        <f t="shared" si="27"/>
        <v>0.26476851851851857</v>
      </c>
      <c r="BC56" s="59">
        <f t="shared" si="28"/>
        <v>0.26519675925925928</v>
      </c>
      <c r="BD56" s="59">
        <f t="shared" si="29"/>
        <v>0.31103009259259257</v>
      </c>
      <c r="BE56" s="59">
        <f t="shared" si="30"/>
        <v>0.31155092592592593</v>
      </c>
      <c r="BF56" s="59">
        <f t="shared" si="31"/>
        <v>0.32196759259259261</v>
      </c>
      <c r="BG56" s="59">
        <f t="shared" si="32"/>
        <v>0.32251157407407405</v>
      </c>
      <c r="BH56" s="59">
        <f t="shared" si="33"/>
        <v>0.32181712962962961</v>
      </c>
      <c r="BI56" s="31">
        <f t="shared" si="34"/>
        <v>11.310000000000002</v>
      </c>
      <c r="BJ56" s="61">
        <f t="shared" si="35"/>
        <v>0.23562500000000006</v>
      </c>
      <c r="BK56" s="61">
        <f t="shared" si="36"/>
        <v>0.20196428571428576</v>
      </c>
      <c r="BL56" s="61">
        <f t="shared" si="37"/>
        <v>0.17671875000000004</v>
      </c>
      <c r="BM56" s="61">
        <f t="shared" si="38"/>
        <v>0.16157142857142862</v>
      </c>
      <c r="BN56" s="62">
        <f t="shared" si="39"/>
        <v>0</v>
      </c>
      <c r="BO56" s="62">
        <f t="shared" si="40"/>
        <v>14</v>
      </c>
      <c r="BP56" s="62">
        <f t="shared" si="41"/>
        <v>8</v>
      </c>
      <c r="BQ56" s="62">
        <f t="shared" si="42"/>
        <v>0</v>
      </c>
      <c r="BR56" s="62">
        <f t="shared" si="43"/>
        <v>12</v>
      </c>
      <c r="BS56" s="62">
        <f t="shared" si="44"/>
        <v>7</v>
      </c>
      <c r="BT56" s="62">
        <f t="shared" si="45"/>
        <v>0</v>
      </c>
      <c r="BU56" s="62">
        <f t="shared" si="46"/>
        <v>10</v>
      </c>
      <c r="BV56" s="62">
        <f t="shared" si="47"/>
        <v>36</v>
      </c>
      <c r="BW56" s="62">
        <f t="shared" si="48"/>
        <v>0</v>
      </c>
      <c r="BX56" s="62">
        <f t="shared" si="49"/>
        <v>9</v>
      </c>
      <c r="BY56" s="62">
        <f t="shared" si="50"/>
        <v>42</v>
      </c>
      <c r="BZ56" s="63">
        <f t="shared" si="51"/>
        <v>0.26902777777777781</v>
      </c>
      <c r="CA56" s="63">
        <f t="shared" si="52"/>
        <v>0.2745833333333334</v>
      </c>
      <c r="CB56" s="63">
        <f t="shared" si="53"/>
        <v>0.27361111111111114</v>
      </c>
      <c r="CC56" s="63">
        <f t="shared" si="54"/>
        <v>0.31944444444444442</v>
      </c>
      <c r="CD56" s="63">
        <f t="shared" si="55"/>
        <v>0.31891203703703702</v>
      </c>
      <c r="CE56" s="63">
        <f t="shared" si="56"/>
        <v>0.32932870370370371</v>
      </c>
      <c r="CF56" s="63">
        <f t="shared" si="57"/>
        <v>0.32924768518518516</v>
      </c>
      <c r="CG56" s="63">
        <f t="shared" si="58"/>
        <v>0.32855324074074072</v>
      </c>
      <c r="CH56" s="36"/>
      <c r="CI56" s="36"/>
      <c r="CJ56" s="36"/>
      <c r="CK56" s="36"/>
      <c r="CL56" s="60">
        <v>60</v>
      </c>
    </row>
    <row r="57" spans="1:90" ht="28.5" customHeight="1" x14ac:dyDescent="0.25">
      <c r="A57" s="37">
        <v>6</v>
      </c>
      <c r="B57" s="16" t="s">
        <v>935</v>
      </c>
      <c r="C57" s="37"/>
      <c r="D57" s="37"/>
      <c r="E57" s="37"/>
      <c r="F57" s="83"/>
      <c r="G57" s="44">
        <v>18.11</v>
      </c>
      <c r="H57" s="44">
        <f t="shared" si="5"/>
        <v>18.100000000000001</v>
      </c>
      <c r="I57" s="83">
        <v>18.07</v>
      </c>
      <c r="J57" s="43">
        <f t="shared" si="0"/>
        <v>-2.0291459140381208E-3</v>
      </c>
      <c r="K57" s="44">
        <f t="shared" si="1"/>
        <v>-3.6666666666668846E-2</v>
      </c>
      <c r="L57" s="76" t="s">
        <v>956</v>
      </c>
      <c r="M57" s="122">
        <v>100</v>
      </c>
      <c r="N57" s="46">
        <f t="shared" si="6"/>
        <v>18.106666666666669</v>
      </c>
      <c r="O57" s="46"/>
      <c r="P57" s="78">
        <v>18.09</v>
      </c>
      <c r="Q57" s="46"/>
      <c r="R57" s="78">
        <v>18.11</v>
      </c>
      <c r="T57" s="78">
        <v>18.12</v>
      </c>
      <c r="U57" s="47" t="str">
        <f t="shared" si="17"/>
        <v/>
      </c>
      <c r="V57" s="47" t="str">
        <f t="shared" si="18"/>
        <v/>
      </c>
      <c r="W57" s="47"/>
      <c r="X57" s="47"/>
      <c r="Y57" s="47"/>
      <c r="Z57" s="47"/>
      <c r="AA57" s="47"/>
      <c r="AB57" s="47"/>
      <c r="AC57" s="47"/>
      <c r="AD57" s="47"/>
      <c r="AE57" s="51">
        <f t="shared" si="7"/>
        <v>6</v>
      </c>
      <c r="AF57" s="51" t="str">
        <f t="shared" si="8"/>
        <v>FD</v>
      </c>
      <c r="AG57" s="51" t="str">
        <f t="shared" si="9"/>
        <v/>
      </c>
      <c r="AH57" s="51" t="str">
        <f t="shared" si="10"/>
        <v/>
      </c>
      <c r="AI57" s="52">
        <f t="shared" si="11"/>
        <v>18.100000000000001</v>
      </c>
      <c r="AJ57" s="68"/>
      <c r="AK57" s="53"/>
      <c r="AL57" s="52"/>
      <c r="AM57" s="53">
        <f t="shared" si="19"/>
        <v>48</v>
      </c>
      <c r="AN57" s="53">
        <f>IF(AJ57&lt;&gt;"",IF(AJ57="o",VLOOKUP(AM57,OpenSect!$A$1:$D$11,2),IF(AJ57="u",VLOOKUP(AM57,UpHill!$A$1:$D$35,2),IF(AJ57="d",VLOOKUP(AM57,DownHill!$A$1:$D$29,2),IF(AJ57="f",VLOOKUP(AM57,FlatUnd!$A$2:$D$30,2),IF(AJ57="t",VLOOKUP(AM57,TimeAdd!$A$1:$D$176,2),IF(AJ57="l",VLOOKUP(AM57,SLimit!$A$1:$D$8,2),AN56)))))),AN56)</f>
        <v>56</v>
      </c>
      <c r="AO57" s="53">
        <f>IF(AJ57&lt;&gt;"",IF(AJ57="o",VLOOKUP(AM57,OpenSect!$A$1:$D$11,3),IF(AJ57="u",VLOOKUP(AM57,UpHill!$A$1:$D$35,3),IF(AJ57="d",VLOOKUP(AM57,DownHill!$A$3:$D$29,3),IF(AJ57="f",VLOOKUP(AM57,FlatUnd!$A$2:$D$30,3),IF(AJ57="t",VLOOKUP(AM57,TimeAdd!$A$1:$D$18,3),IF(AJ57="l",VLOOKUP(AM57,SLimit!$A$1:$D$8,3),AO56)))))),AO56)</f>
        <v>64</v>
      </c>
      <c r="AP57" s="53">
        <f>IF(AJ57&lt;&gt;"",IF(AJ57="o",VLOOKUP(AM57,OpenSect!$A$1:$D$11,4),IF(AJ57="u",VLOOKUP(AM57,UpHill!$A$1:$D$35,4),IF(AJ57="d",VLOOKUP(AM57,DownHill!$A$1:$D$29,4),IF(AJ57="f",VLOOKUP(AM57,FlatUnd!$A$2:$D$30,4),IF(AJ57="t",VLOOKUP(AM57,TimeAdd!$A$1:$D$18,4),IF(AJ57="l",VLOOKUP(AM57,SLimit!$A$1:$D$8,4),AP56)))))),AP56)</f>
        <v>70</v>
      </c>
      <c r="AQ57" s="53">
        <f t="shared" si="20"/>
        <v>100</v>
      </c>
      <c r="AR57" s="54" t="str">
        <f t="shared" si="21"/>
        <v>Bridge.  B2130.  {Over railway}</v>
      </c>
      <c r="AS57" s="55"/>
      <c r="AT57" s="55"/>
      <c r="AU57" s="56">
        <f>IF(GroupStTimes!$A$8=0,MIN(CB57,CD57,CF57),MIN(BZ57,CB57,CD57,CF57))</f>
        <v>0.26940972222222226</v>
      </c>
      <c r="AV57" s="56">
        <f>IF(GroupStTimes!$A$8=0,MAX(CC57,CE57,CG57),MAX(CA57,CC57,CE57,CG57))</f>
        <v>0.32960648148148147</v>
      </c>
      <c r="AW57" s="57" t="str">
        <f t="shared" si="22"/>
        <v/>
      </c>
      <c r="AX57" s="58" t="str">
        <f t="shared" si="23"/>
        <v/>
      </c>
      <c r="AY57" s="58" t="str">
        <f t="shared" si="24"/>
        <v/>
      </c>
      <c r="AZ57" s="31">
        <f t="shared" si="25"/>
        <v>6.36</v>
      </c>
      <c r="BA57" s="59">
        <f t="shared" si="26"/>
        <v>0.25921296296296298</v>
      </c>
      <c r="BB57" s="59">
        <f t="shared" si="27"/>
        <v>0.26476851851851857</v>
      </c>
      <c r="BC57" s="59">
        <f t="shared" si="28"/>
        <v>0.26519675925925928</v>
      </c>
      <c r="BD57" s="59">
        <f t="shared" si="29"/>
        <v>0.31103009259259257</v>
      </c>
      <c r="BE57" s="59">
        <f t="shared" si="30"/>
        <v>0.31155092592592593</v>
      </c>
      <c r="BF57" s="59">
        <f t="shared" si="31"/>
        <v>0.32196759259259261</v>
      </c>
      <c r="BG57" s="59">
        <f t="shared" si="32"/>
        <v>0.32251157407407405</v>
      </c>
      <c r="BH57" s="59">
        <f t="shared" si="33"/>
        <v>0.32181712962962961</v>
      </c>
      <c r="BI57" s="31">
        <f t="shared" si="34"/>
        <v>11.740000000000002</v>
      </c>
      <c r="BJ57" s="61">
        <f t="shared" si="35"/>
        <v>0.24458333333333337</v>
      </c>
      <c r="BK57" s="61">
        <f t="shared" si="36"/>
        <v>0.20964285714285719</v>
      </c>
      <c r="BL57" s="61">
        <f t="shared" si="37"/>
        <v>0.18343750000000003</v>
      </c>
      <c r="BM57" s="61">
        <f t="shared" si="38"/>
        <v>0.16771428571428573</v>
      </c>
      <c r="BN57" s="62">
        <f t="shared" si="39"/>
        <v>0</v>
      </c>
      <c r="BO57" s="62">
        <f t="shared" si="40"/>
        <v>14</v>
      </c>
      <c r="BP57" s="62">
        <f t="shared" si="41"/>
        <v>41</v>
      </c>
      <c r="BQ57" s="62">
        <f t="shared" si="42"/>
        <v>0</v>
      </c>
      <c r="BR57" s="62">
        <f t="shared" si="43"/>
        <v>12</v>
      </c>
      <c r="BS57" s="62">
        <f t="shared" si="44"/>
        <v>35</v>
      </c>
      <c r="BT57" s="62">
        <f t="shared" si="45"/>
        <v>0</v>
      </c>
      <c r="BU57" s="62">
        <f t="shared" si="46"/>
        <v>11</v>
      </c>
      <c r="BV57" s="62">
        <f t="shared" si="47"/>
        <v>0</v>
      </c>
      <c r="BW57" s="62">
        <f t="shared" si="48"/>
        <v>0</v>
      </c>
      <c r="BX57" s="62">
        <f t="shared" si="49"/>
        <v>10</v>
      </c>
      <c r="BY57" s="62">
        <f t="shared" si="50"/>
        <v>4</v>
      </c>
      <c r="BZ57" s="63">
        <f t="shared" si="51"/>
        <v>0.26940972222222226</v>
      </c>
      <c r="CA57" s="63">
        <f t="shared" si="52"/>
        <v>0.27496527777777785</v>
      </c>
      <c r="CB57" s="63">
        <f t="shared" si="53"/>
        <v>0.27393518518518523</v>
      </c>
      <c r="CC57" s="63">
        <f t="shared" si="54"/>
        <v>0.31976851851851851</v>
      </c>
      <c r="CD57" s="63">
        <f t="shared" si="55"/>
        <v>0.31918981481481479</v>
      </c>
      <c r="CE57" s="63">
        <f t="shared" si="56"/>
        <v>0.32960648148148147</v>
      </c>
      <c r="CF57" s="63">
        <f t="shared" si="57"/>
        <v>0.32950231481481479</v>
      </c>
      <c r="CG57" s="63">
        <f t="shared" si="58"/>
        <v>0.32880787037037035</v>
      </c>
      <c r="CH57" s="36"/>
      <c r="CI57" s="36"/>
      <c r="CJ57" s="36"/>
      <c r="CK57" s="36"/>
      <c r="CL57" s="60">
        <v>60</v>
      </c>
    </row>
    <row r="58" spans="1:90" ht="28.5" customHeight="1" x14ac:dyDescent="0.25">
      <c r="A58" s="37">
        <v>6</v>
      </c>
      <c r="C58" s="37"/>
      <c r="D58" s="37"/>
      <c r="E58" s="37"/>
      <c r="F58" s="83"/>
      <c r="G58" s="44"/>
      <c r="H58" s="44">
        <f t="shared" si="5"/>
        <v>18.68</v>
      </c>
      <c r="I58" s="83">
        <v>18.649999999999999</v>
      </c>
      <c r="J58" s="43">
        <f t="shared" si="0"/>
        <v>-1.6085790884721013E-3</v>
      </c>
      <c r="K58" s="44">
        <f t="shared" si="1"/>
        <v>-3.000000000000469E-2</v>
      </c>
      <c r="L58" s="76" t="s">
        <v>957</v>
      </c>
      <c r="M58" s="122">
        <v>100</v>
      </c>
      <c r="N58" s="46">
        <f t="shared" si="6"/>
        <v>18.680000000000003</v>
      </c>
      <c r="O58" s="46"/>
      <c r="P58" s="78">
        <v>18.670000000000002</v>
      </c>
      <c r="Q58" s="46"/>
      <c r="R58" s="78">
        <v>18.68</v>
      </c>
      <c r="T58" s="78">
        <v>18.690000000000001</v>
      </c>
      <c r="U58" s="47" t="str">
        <f t="shared" si="17"/>
        <v/>
      </c>
      <c r="V58" s="47" t="str">
        <f t="shared" si="18"/>
        <v/>
      </c>
      <c r="W58" s="47"/>
      <c r="X58" s="47"/>
      <c r="Y58" s="47"/>
      <c r="Z58" s="47"/>
      <c r="AA58" s="47"/>
      <c r="AB58" s="47"/>
      <c r="AC58" s="47"/>
      <c r="AD58" s="47"/>
      <c r="AE58" s="51">
        <f t="shared" si="7"/>
        <v>6</v>
      </c>
      <c r="AF58" s="51" t="str">
        <f t="shared" si="8"/>
        <v/>
      </c>
      <c r="AG58" s="51" t="str">
        <f t="shared" si="9"/>
        <v/>
      </c>
      <c r="AH58" s="51" t="str">
        <f t="shared" si="10"/>
        <v/>
      </c>
      <c r="AI58" s="52">
        <f t="shared" si="11"/>
        <v>18.68</v>
      </c>
      <c r="AJ58" s="68"/>
      <c r="AK58" s="53"/>
      <c r="AL58" s="52"/>
      <c r="AM58" s="53">
        <f t="shared" si="19"/>
        <v>48</v>
      </c>
      <c r="AN58" s="53">
        <f>IF(AJ58&lt;&gt;"",IF(AJ58="o",VLOOKUP(AM58,OpenSect!$A$1:$D$11,2),IF(AJ58="u",VLOOKUP(AM58,UpHill!$A$1:$D$35,2),IF(AJ58="d",VLOOKUP(AM58,DownHill!$A$1:$D$29,2),IF(AJ58="f",VLOOKUP(AM58,FlatUnd!$A$2:$D$30,2),IF(AJ58="t",VLOOKUP(AM58,TimeAdd!$A$1:$D$176,2),IF(AJ58="l",VLOOKUP(AM58,SLimit!$A$1:$D$8,2),AN57)))))),AN57)</f>
        <v>56</v>
      </c>
      <c r="AO58" s="53">
        <f>IF(AJ58&lt;&gt;"",IF(AJ58="o",VLOOKUP(AM58,OpenSect!$A$1:$D$11,3),IF(AJ58="u",VLOOKUP(AM58,UpHill!$A$1:$D$35,3),IF(AJ58="d",VLOOKUP(AM58,DownHill!$A$3:$D$29,3),IF(AJ58="f",VLOOKUP(AM58,FlatUnd!$A$2:$D$30,3),IF(AJ58="t",VLOOKUP(AM58,TimeAdd!$A$1:$D$18,3),IF(AJ58="l",VLOOKUP(AM58,SLimit!$A$1:$D$8,3),AO57)))))),AO57)</f>
        <v>64</v>
      </c>
      <c r="AP58" s="53">
        <f>IF(AJ58&lt;&gt;"",IF(AJ58="o",VLOOKUP(AM58,OpenSect!$A$1:$D$11,4),IF(AJ58="u",VLOOKUP(AM58,UpHill!$A$1:$D$35,4),IF(AJ58="d",VLOOKUP(AM58,DownHill!$A$1:$D$29,4),IF(AJ58="f",VLOOKUP(AM58,FlatUnd!$A$2:$D$30,4),IF(AJ58="t",VLOOKUP(AM58,TimeAdd!$A$1:$D$18,4),IF(AJ58="l",VLOOKUP(AM58,SLimit!$A$1:$D$8,4),AP57)))))),AP57)</f>
        <v>70</v>
      </c>
      <c r="AQ58" s="53">
        <f t="shared" si="20"/>
        <v>100</v>
      </c>
      <c r="AR58" s="54" t="str">
        <f t="shared" si="21"/>
        <v>16,0 km plate.</v>
      </c>
      <c r="AS58" s="55"/>
      <c r="AT58" s="55"/>
      <c r="AU58" s="56">
        <f>IF(GroupStTimes!$A$8=0,MIN(CB58,CD58,CF58),MIN(BZ58,CB58,CD58,CF58))</f>
        <v>0.26990740740740743</v>
      </c>
      <c r="AV58" s="56">
        <f>IF(GroupStTimes!$A$8=0,MAX(CC58,CE58,CG58),MAX(CA58,CC58,CE58,CG58))</f>
        <v>0.32998842592592592</v>
      </c>
      <c r="AW58" s="57" t="str">
        <f t="shared" si="22"/>
        <v/>
      </c>
      <c r="AX58" s="58" t="str">
        <f t="shared" si="23"/>
        <v/>
      </c>
      <c r="AY58" s="58" t="str">
        <f t="shared" si="24"/>
        <v/>
      </c>
      <c r="AZ58" s="31">
        <f t="shared" si="25"/>
        <v>6.36</v>
      </c>
      <c r="BA58" s="59">
        <f t="shared" si="26"/>
        <v>0.25921296296296298</v>
      </c>
      <c r="BB58" s="59">
        <f t="shared" si="27"/>
        <v>0.26476851851851857</v>
      </c>
      <c r="BC58" s="59">
        <f t="shared" si="28"/>
        <v>0.26519675925925928</v>
      </c>
      <c r="BD58" s="59">
        <f t="shared" si="29"/>
        <v>0.31103009259259257</v>
      </c>
      <c r="BE58" s="59">
        <f t="shared" si="30"/>
        <v>0.31155092592592593</v>
      </c>
      <c r="BF58" s="59">
        <f t="shared" si="31"/>
        <v>0.32196759259259261</v>
      </c>
      <c r="BG58" s="59">
        <f t="shared" si="32"/>
        <v>0.32251157407407405</v>
      </c>
      <c r="BH58" s="59">
        <f t="shared" si="33"/>
        <v>0.32181712962962961</v>
      </c>
      <c r="BI58" s="31">
        <f t="shared" si="34"/>
        <v>12.32</v>
      </c>
      <c r="BJ58" s="61">
        <f t="shared" si="35"/>
        <v>0.25666666666666665</v>
      </c>
      <c r="BK58" s="61">
        <f t="shared" si="36"/>
        <v>0.22</v>
      </c>
      <c r="BL58" s="61">
        <f t="shared" si="37"/>
        <v>0.1925</v>
      </c>
      <c r="BM58" s="61">
        <f t="shared" si="38"/>
        <v>0.17600000000000002</v>
      </c>
      <c r="BN58" s="62">
        <f t="shared" si="39"/>
        <v>0</v>
      </c>
      <c r="BO58" s="62">
        <f t="shared" si="40"/>
        <v>15</v>
      </c>
      <c r="BP58" s="62">
        <f t="shared" si="41"/>
        <v>24</v>
      </c>
      <c r="BQ58" s="62">
        <f t="shared" si="42"/>
        <v>0</v>
      </c>
      <c r="BR58" s="62">
        <f t="shared" si="43"/>
        <v>13</v>
      </c>
      <c r="BS58" s="62">
        <f t="shared" si="44"/>
        <v>12</v>
      </c>
      <c r="BT58" s="62">
        <f t="shared" si="45"/>
        <v>0</v>
      </c>
      <c r="BU58" s="62">
        <f t="shared" si="46"/>
        <v>11</v>
      </c>
      <c r="BV58" s="62">
        <f t="shared" si="47"/>
        <v>33</v>
      </c>
      <c r="BW58" s="62">
        <f t="shared" si="48"/>
        <v>0</v>
      </c>
      <c r="BX58" s="62">
        <f t="shared" si="49"/>
        <v>10</v>
      </c>
      <c r="BY58" s="62">
        <f t="shared" si="50"/>
        <v>34</v>
      </c>
      <c r="BZ58" s="63">
        <f t="shared" si="51"/>
        <v>0.26990740740740743</v>
      </c>
      <c r="CA58" s="63">
        <f t="shared" si="52"/>
        <v>0.27546296296296302</v>
      </c>
      <c r="CB58" s="63">
        <f t="shared" si="53"/>
        <v>0.27436342592592594</v>
      </c>
      <c r="CC58" s="63">
        <f t="shared" si="54"/>
        <v>0.32019675925925922</v>
      </c>
      <c r="CD58" s="63">
        <f t="shared" si="55"/>
        <v>0.31957175925925924</v>
      </c>
      <c r="CE58" s="63">
        <f t="shared" si="56"/>
        <v>0.32998842592592592</v>
      </c>
      <c r="CF58" s="63">
        <f t="shared" si="57"/>
        <v>0.32984953703703701</v>
      </c>
      <c r="CG58" s="63">
        <f t="shared" si="58"/>
        <v>0.32915509259259257</v>
      </c>
      <c r="CH58" s="36"/>
      <c r="CI58" s="36"/>
      <c r="CJ58" s="36"/>
      <c r="CK58" s="36"/>
      <c r="CL58" s="60">
        <v>60</v>
      </c>
    </row>
    <row r="59" spans="1:90" ht="28.5" customHeight="1" x14ac:dyDescent="0.25">
      <c r="A59" s="37">
        <v>7</v>
      </c>
      <c r="B59" s="16" t="s">
        <v>935</v>
      </c>
      <c r="C59" s="37"/>
      <c r="D59" s="37"/>
      <c r="E59" s="37"/>
      <c r="F59" s="83"/>
      <c r="G59" s="44"/>
      <c r="H59" s="44">
        <f t="shared" si="5"/>
        <v>19.68</v>
      </c>
      <c r="I59" s="83">
        <v>19.649999999999999</v>
      </c>
      <c r="J59" s="43">
        <f t="shared" si="0"/>
        <v>-1.5267175572521471E-3</v>
      </c>
      <c r="K59" s="44">
        <f t="shared" si="1"/>
        <v>-3.000000000000469E-2</v>
      </c>
      <c r="L59" s="76" t="s">
        <v>958</v>
      </c>
      <c r="M59" s="122">
        <v>100</v>
      </c>
      <c r="N59" s="46">
        <f t="shared" si="6"/>
        <v>19.680000000000003</v>
      </c>
      <c r="O59" s="46"/>
      <c r="P59" s="78">
        <v>19.670000000000002</v>
      </c>
      <c r="Q59" s="46"/>
      <c r="R59" s="78">
        <v>19.68</v>
      </c>
      <c r="T59" s="78">
        <v>19.690000000000001</v>
      </c>
      <c r="U59" s="47" t="str">
        <f t="shared" si="17"/>
        <v/>
      </c>
      <c r="V59" s="47" t="str">
        <f t="shared" si="18"/>
        <v/>
      </c>
      <c r="W59" s="47"/>
      <c r="X59" s="47"/>
      <c r="Y59" s="47"/>
      <c r="Z59" s="47"/>
      <c r="AA59" s="47"/>
      <c r="AB59" s="47"/>
      <c r="AC59" s="47"/>
      <c r="AD59" s="47"/>
      <c r="AE59" s="51">
        <f t="shared" si="7"/>
        <v>7</v>
      </c>
      <c r="AF59" s="51" t="str">
        <f t="shared" si="8"/>
        <v>FD</v>
      </c>
      <c r="AG59" s="51" t="str">
        <f t="shared" si="9"/>
        <v/>
      </c>
      <c r="AH59" s="51" t="str">
        <f t="shared" si="10"/>
        <v/>
      </c>
      <c r="AI59" s="52">
        <f t="shared" si="11"/>
        <v>19.68</v>
      </c>
      <c r="AJ59" s="68"/>
      <c r="AK59" s="53"/>
      <c r="AL59" s="52"/>
      <c r="AM59" s="53">
        <f t="shared" si="19"/>
        <v>48</v>
      </c>
      <c r="AN59" s="53">
        <f>IF(AJ59&lt;&gt;"",IF(AJ59="o",VLOOKUP(AM59,OpenSect!$A$1:$D$11,2),IF(AJ59="u",VLOOKUP(AM59,UpHill!$A$1:$D$35,2),IF(AJ59="d",VLOOKUP(AM59,DownHill!$A$1:$D$29,2),IF(AJ59="f",VLOOKUP(AM59,FlatUnd!$A$2:$D$30,2),IF(AJ59="t",VLOOKUP(AM59,TimeAdd!$A$1:$D$176,2),IF(AJ59="l",VLOOKUP(AM59,SLimit!$A$1:$D$8,2),AN58)))))),AN58)</f>
        <v>56</v>
      </c>
      <c r="AO59" s="53">
        <f>IF(AJ59&lt;&gt;"",IF(AJ59="o",VLOOKUP(AM59,OpenSect!$A$1:$D$11,3),IF(AJ59="u",VLOOKUP(AM59,UpHill!$A$1:$D$35,3),IF(AJ59="d",VLOOKUP(AM59,DownHill!$A$3:$D$29,3),IF(AJ59="f",VLOOKUP(AM59,FlatUnd!$A$2:$D$30,3),IF(AJ59="t",VLOOKUP(AM59,TimeAdd!$A$1:$D$18,3),IF(AJ59="l",VLOOKUP(AM59,SLimit!$A$1:$D$8,3),AO58)))))),AO58)</f>
        <v>64</v>
      </c>
      <c r="AP59" s="53">
        <f>IF(AJ59&lt;&gt;"",IF(AJ59="o",VLOOKUP(AM59,OpenSect!$A$1:$D$11,4),IF(AJ59="u",VLOOKUP(AM59,UpHill!$A$1:$D$35,4),IF(AJ59="d",VLOOKUP(AM59,DownHill!$A$1:$D$29,4),IF(AJ59="f",VLOOKUP(AM59,FlatUnd!$A$2:$D$30,4),IF(AJ59="t",VLOOKUP(AM59,TimeAdd!$A$1:$D$18,4),IF(AJ59="l",VLOOKUP(AM59,SLimit!$A$1:$D$8,4),AP58)))))),AP58)</f>
        <v>70</v>
      </c>
      <c r="AQ59" s="53">
        <f t="shared" si="20"/>
        <v>100</v>
      </c>
      <c r="AR59" s="54" t="str">
        <f t="shared" si="21"/>
        <v>17,0 km plate</v>
      </c>
      <c r="AS59" s="55"/>
      <c r="AT59" s="55"/>
      <c r="AU59" s="56">
        <f>IF(GroupStTimes!$A$8=0,MIN(CB59,CD59,CF59),MIN(BZ59,CB59,CD59,CF59))</f>
        <v>0.27077546296296295</v>
      </c>
      <c r="AV59" s="56">
        <f>IF(GroupStTimes!$A$8=0,MAX(CC59,CE59,CG59),MAX(CA59,CC59,CE59,CG59))</f>
        <v>0.3306365740740741</v>
      </c>
      <c r="AW59" s="57" t="str">
        <f t="shared" si="22"/>
        <v/>
      </c>
      <c r="AX59" s="58" t="str">
        <f t="shared" si="23"/>
        <v/>
      </c>
      <c r="AY59" s="58" t="str">
        <f t="shared" si="24"/>
        <v/>
      </c>
      <c r="AZ59" s="31">
        <f t="shared" si="25"/>
        <v>6.36</v>
      </c>
      <c r="BA59" s="59">
        <f t="shared" si="26"/>
        <v>0.25921296296296298</v>
      </c>
      <c r="BB59" s="59">
        <f t="shared" si="27"/>
        <v>0.26476851851851857</v>
      </c>
      <c r="BC59" s="59">
        <f t="shared" si="28"/>
        <v>0.26519675925925928</v>
      </c>
      <c r="BD59" s="59">
        <f t="shared" si="29"/>
        <v>0.31103009259259257</v>
      </c>
      <c r="BE59" s="59">
        <f t="shared" si="30"/>
        <v>0.31155092592592593</v>
      </c>
      <c r="BF59" s="59">
        <f t="shared" si="31"/>
        <v>0.32196759259259261</v>
      </c>
      <c r="BG59" s="59">
        <f t="shared" si="32"/>
        <v>0.32251157407407405</v>
      </c>
      <c r="BH59" s="59">
        <f t="shared" si="33"/>
        <v>0.32181712962962961</v>
      </c>
      <c r="BI59" s="31">
        <f t="shared" si="34"/>
        <v>13.32</v>
      </c>
      <c r="BJ59" s="61">
        <f t="shared" si="35"/>
        <v>0.27750000000000002</v>
      </c>
      <c r="BK59" s="61">
        <f t="shared" si="36"/>
        <v>0.23785714285714285</v>
      </c>
      <c r="BL59" s="61">
        <f t="shared" si="37"/>
        <v>0.208125</v>
      </c>
      <c r="BM59" s="61">
        <f t="shared" si="38"/>
        <v>0.19028571428571428</v>
      </c>
      <c r="BN59" s="62">
        <f t="shared" si="39"/>
        <v>0</v>
      </c>
      <c r="BO59" s="62">
        <f t="shared" si="40"/>
        <v>16</v>
      </c>
      <c r="BP59" s="62">
        <f t="shared" si="41"/>
        <v>39</v>
      </c>
      <c r="BQ59" s="62">
        <f t="shared" si="42"/>
        <v>0</v>
      </c>
      <c r="BR59" s="62">
        <f t="shared" si="43"/>
        <v>14</v>
      </c>
      <c r="BS59" s="62">
        <f t="shared" si="44"/>
        <v>16</v>
      </c>
      <c r="BT59" s="62">
        <f t="shared" si="45"/>
        <v>0</v>
      </c>
      <c r="BU59" s="62">
        <f t="shared" si="46"/>
        <v>12</v>
      </c>
      <c r="BV59" s="62">
        <f t="shared" si="47"/>
        <v>29</v>
      </c>
      <c r="BW59" s="62">
        <f t="shared" si="48"/>
        <v>0</v>
      </c>
      <c r="BX59" s="62">
        <f t="shared" si="49"/>
        <v>11</v>
      </c>
      <c r="BY59" s="62">
        <f t="shared" si="50"/>
        <v>25</v>
      </c>
      <c r="BZ59" s="63">
        <f t="shared" si="51"/>
        <v>0.27077546296296295</v>
      </c>
      <c r="CA59" s="63">
        <f t="shared" si="52"/>
        <v>0.27633101851851855</v>
      </c>
      <c r="CB59" s="63">
        <f t="shared" si="53"/>
        <v>0.27510416666666671</v>
      </c>
      <c r="CC59" s="63">
        <f t="shared" si="54"/>
        <v>0.32093749999999999</v>
      </c>
      <c r="CD59" s="63">
        <f t="shared" si="55"/>
        <v>0.32021990740740741</v>
      </c>
      <c r="CE59" s="63">
        <f t="shared" si="56"/>
        <v>0.3306365740740741</v>
      </c>
      <c r="CF59" s="63">
        <f t="shared" si="57"/>
        <v>0.33043981481481477</v>
      </c>
      <c r="CG59" s="63">
        <f t="shared" si="58"/>
        <v>0.32974537037037033</v>
      </c>
      <c r="CH59" s="36"/>
      <c r="CI59" s="36"/>
      <c r="CJ59" s="36"/>
      <c r="CK59" s="36"/>
      <c r="CL59" s="60">
        <v>60</v>
      </c>
    </row>
    <row r="60" spans="1:90" ht="28.5" customHeight="1" x14ac:dyDescent="0.25">
      <c r="A60" s="37">
        <v>7</v>
      </c>
      <c r="C60" s="37"/>
      <c r="D60" s="37"/>
      <c r="E60" s="37"/>
      <c r="F60" s="83"/>
      <c r="G60" s="44"/>
      <c r="H60" s="44">
        <f t="shared" si="5"/>
        <v>20.11</v>
      </c>
      <c r="I60" s="83">
        <v>20.079999999999998</v>
      </c>
      <c r="J60" s="43">
        <f t="shared" si="0"/>
        <v>-1.4940239043825269E-3</v>
      </c>
      <c r="K60" s="44">
        <f t="shared" si="1"/>
        <v>-3.0000000000001137E-2</v>
      </c>
      <c r="L60" s="76" t="s">
        <v>959</v>
      </c>
      <c r="M60" s="122">
        <v>100</v>
      </c>
      <c r="N60" s="46">
        <f t="shared" si="6"/>
        <v>20.11</v>
      </c>
      <c r="O60" s="46"/>
      <c r="P60" s="78">
        <v>20.100000000000001</v>
      </c>
      <c r="Q60" s="46"/>
      <c r="R60" s="78">
        <v>20.11</v>
      </c>
      <c r="T60" s="78">
        <v>20.12</v>
      </c>
      <c r="U60" s="47" t="str">
        <f t="shared" si="17"/>
        <v/>
      </c>
      <c r="V60" s="47" t="str">
        <f t="shared" si="18"/>
        <v/>
      </c>
      <c r="W60" s="47"/>
      <c r="X60" s="47"/>
      <c r="Y60" s="47"/>
      <c r="Z60" s="47"/>
      <c r="AA60" s="47"/>
      <c r="AB60" s="47"/>
      <c r="AC60" s="47"/>
      <c r="AD60" s="47"/>
      <c r="AE60" s="51">
        <f t="shared" si="7"/>
        <v>7</v>
      </c>
      <c r="AF60" s="51" t="str">
        <f t="shared" si="8"/>
        <v/>
      </c>
      <c r="AG60" s="51" t="str">
        <f t="shared" si="9"/>
        <v/>
      </c>
      <c r="AH60" s="51" t="str">
        <f t="shared" si="10"/>
        <v/>
      </c>
      <c r="AI60" s="52">
        <f t="shared" si="11"/>
        <v>20.11</v>
      </c>
      <c r="AJ60" s="68"/>
      <c r="AK60" s="53"/>
      <c r="AL60" s="52"/>
      <c r="AM60" s="53">
        <f t="shared" si="19"/>
        <v>48</v>
      </c>
      <c r="AN60" s="53">
        <f>IF(AJ60&lt;&gt;"",IF(AJ60="o",VLOOKUP(AM60,OpenSect!$A$1:$D$11,2),IF(AJ60="u",VLOOKUP(AM60,UpHill!$A$1:$D$35,2),IF(AJ60="d",VLOOKUP(AM60,DownHill!$A$1:$D$29,2),IF(AJ60="f",VLOOKUP(AM60,FlatUnd!$A$2:$D$30,2),IF(AJ60="t",VLOOKUP(AM60,TimeAdd!$A$1:$D$176,2),IF(AJ60="l",VLOOKUP(AM60,SLimit!$A$1:$D$8,2),AN59)))))),AN59)</f>
        <v>56</v>
      </c>
      <c r="AO60" s="53">
        <f>IF(AJ60&lt;&gt;"",IF(AJ60="o",VLOOKUP(AM60,OpenSect!$A$1:$D$11,3),IF(AJ60="u",VLOOKUP(AM60,UpHill!$A$1:$D$35,3),IF(AJ60="d",VLOOKUP(AM60,DownHill!$A$3:$D$29,3),IF(AJ60="f",VLOOKUP(AM60,FlatUnd!$A$2:$D$30,3),IF(AJ60="t",VLOOKUP(AM60,TimeAdd!$A$1:$D$18,3),IF(AJ60="l",VLOOKUP(AM60,SLimit!$A$1:$D$8,3),AO59)))))),AO59)</f>
        <v>64</v>
      </c>
      <c r="AP60" s="53">
        <f>IF(AJ60&lt;&gt;"",IF(AJ60="o",VLOOKUP(AM60,OpenSect!$A$1:$D$11,4),IF(AJ60="u",VLOOKUP(AM60,UpHill!$A$1:$D$35,4),IF(AJ60="d",VLOOKUP(AM60,DownHill!$A$1:$D$29,4),IF(AJ60="f",VLOOKUP(AM60,FlatUnd!$A$2:$D$30,4),IF(AJ60="t",VLOOKUP(AM60,TimeAdd!$A$1:$D$18,4),IF(AJ60="l",VLOOKUP(AM60,SLimit!$A$1:$D$8,4),AP59)))))),AP59)</f>
        <v>70</v>
      </c>
      <c r="AQ60" s="53">
        <f t="shared" si="20"/>
        <v>100</v>
      </c>
      <c r="AR60" s="54" t="str">
        <f t="shared" si="21"/>
        <v>Ingogo [River]</v>
      </c>
      <c r="AS60" s="55"/>
      <c r="AT60" s="55"/>
      <c r="AU60" s="56">
        <f>IF(GroupStTimes!$A$8=0,MIN(CB60,CD60,CF60),MIN(BZ60,CB60,CD60,CF60))</f>
        <v>0.27114583333333336</v>
      </c>
      <c r="AV60" s="56">
        <f>IF(GroupStTimes!$A$8=0,MAX(CC60,CE60,CG60),MAX(CA60,CC60,CE60,CG60))</f>
        <v>0.33091435185185186</v>
      </c>
      <c r="AW60" s="57" t="str">
        <f t="shared" si="22"/>
        <v/>
      </c>
      <c r="AX60" s="58" t="str">
        <f t="shared" si="23"/>
        <v/>
      </c>
      <c r="AY60" s="58" t="str">
        <f t="shared" si="24"/>
        <v/>
      </c>
      <c r="AZ60" s="31">
        <f t="shared" si="25"/>
        <v>6.36</v>
      </c>
      <c r="BA60" s="59">
        <f t="shared" si="26"/>
        <v>0.25921296296296298</v>
      </c>
      <c r="BB60" s="59">
        <f t="shared" si="27"/>
        <v>0.26476851851851857</v>
      </c>
      <c r="BC60" s="59">
        <f t="shared" si="28"/>
        <v>0.26519675925925928</v>
      </c>
      <c r="BD60" s="59">
        <f t="shared" si="29"/>
        <v>0.31103009259259257</v>
      </c>
      <c r="BE60" s="59">
        <f t="shared" si="30"/>
        <v>0.31155092592592593</v>
      </c>
      <c r="BF60" s="59">
        <f t="shared" si="31"/>
        <v>0.32196759259259261</v>
      </c>
      <c r="BG60" s="59">
        <f t="shared" si="32"/>
        <v>0.32251157407407405</v>
      </c>
      <c r="BH60" s="59">
        <f t="shared" si="33"/>
        <v>0.32181712962962961</v>
      </c>
      <c r="BI60" s="31">
        <f t="shared" si="34"/>
        <v>13.75</v>
      </c>
      <c r="BJ60" s="61">
        <f t="shared" si="35"/>
        <v>0.28645833333333331</v>
      </c>
      <c r="BK60" s="61">
        <f t="shared" si="36"/>
        <v>0.24553571428571427</v>
      </c>
      <c r="BL60" s="61">
        <f t="shared" si="37"/>
        <v>0.21484375</v>
      </c>
      <c r="BM60" s="61">
        <f t="shared" si="38"/>
        <v>0.19642857142857142</v>
      </c>
      <c r="BN60" s="62">
        <f t="shared" si="39"/>
        <v>0</v>
      </c>
      <c r="BO60" s="62">
        <f t="shared" si="40"/>
        <v>17</v>
      </c>
      <c r="BP60" s="62">
        <f t="shared" si="41"/>
        <v>11</v>
      </c>
      <c r="BQ60" s="62">
        <f t="shared" si="42"/>
        <v>0</v>
      </c>
      <c r="BR60" s="62">
        <f t="shared" si="43"/>
        <v>14</v>
      </c>
      <c r="BS60" s="62">
        <f t="shared" si="44"/>
        <v>44</v>
      </c>
      <c r="BT60" s="62">
        <f t="shared" si="45"/>
        <v>0</v>
      </c>
      <c r="BU60" s="62">
        <f t="shared" si="46"/>
        <v>12</v>
      </c>
      <c r="BV60" s="62">
        <f t="shared" si="47"/>
        <v>53</v>
      </c>
      <c r="BW60" s="62">
        <f t="shared" si="48"/>
        <v>0</v>
      </c>
      <c r="BX60" s="62">
        <f t="shared" si="49"/>
        <v>11</v>
      </c>
      <c r="BY60" s="62">
        <f t="shared" si="50"/>
        <v>47</v>
      </c>
      <c r="BZ60" s="63">
        <f t="shared" si="51"/>
        <v>0.27114583333333336</v>
      </c>
      <c r="CA60" s="63">
        <f t="shared" si="52"/>
        <v>0.27670138888888896</v>
      </c>
      <c r="CB60" s="63">
        <f t="shared" si="53"/>
        <v>0.27542824074074079</v>
      </c>
      <c r="CC60" s="63">
        <f t="shared" si="54"/>
        <v>0.32126157407407407</v>
      </c>
      <c r="CD60" s="63">
        <f t="shared" si="55"/>
        <v>0.32049768518518518</v>
      </c>
      <c r="CE60" s="63">
        <f t="shared" si="56"/>
        <v>0.33091435185185186</v>
      </c>
      <c r="CF60" s="63">
        <f t="shared" si="57"/>
        <v>0.3306944444444444</v>
      </c>
      <c r="CG60" s="63">
        <f t="shared" si="58"/>
        <v>0.32999999999999996</v>
      </c>
      <c r="CH60" s="36"/>
      <c r="CI60" s="36"/>
      <c r="CJ60" s="36"/>
      <c r="CK60" s="36"/>
      <c r="CL60" s="60">
        <v>60</v>
      </c>
    </row>
    <row r="61" spans="1:90" ht="28.5" customHeight="1" x14ac:dyDescent="0.25">
      <c r="A61" s="37">
        <v>7</v>
      </c>
      <c r="B61" s="16" t="s">
        <v>159</v>
      </c>
      <c r="C61" s="37"/>
      <c r="D61" s="37"/>
      <c r="E61" s="37"/>
      <c r="F61" s="83"/>
      <c r="G61" s="44"/>
      <c r="H61" s="44">
        <f t="shared" si="5"/>
        <v>20.16</v>
      </c>
      <c r="I61" s="83">
        <v>20.13</v>
      </c>
      <c r="J61" s="43">
        <f t="shared" si="0"/>
        <v>-1.4903129657228584E-3</v>
      </c>
      <c r="K61" s="44">
        <f t="shared" si="1"/>
        <v>-3.0000000000001137E-2</v>
      </c>
      <c r="L61" s="76" t="s">
        <v>960</v>
      </c>
      <c r="M61" s="122">
        <v>100</v>
      </c>
      <c r="N61" s="46">
        <f t="shared" si="6"/>
        <v>20.16</v>
      </c>
      <c r="O61" s="46"/>
      <c r="P61" s="78">
        <v>20.149999999999999</v>
      </c>
      <c r="Q61" s="46"/>
      <c r="R61" s="78">
        <v>20.16</v>
      </c>
      <c r="T61" s="78">
        <v>20.170000000000002</v>
      </c>
      <c r="U61" s="47" t="str">
        <f t="shared" si="17"/>
        <v/>
      </c>
      <c r="V61" s="47" t="str">
        <f t="shared" si="18"/>
        <v/>
      </c>
      <c r="W61" s="47"/>
      <c r="X61" s="47"/>
      <c r="Y61" s="47"/>
      <c r="Z61" s="47"/>
      <c r="AA61" s="47"/>
      <c r="AB61" s="47"/>
      <c r="AC61" s="47"/>
      <c r="AD61" s="47"/>
      <c r="AE61" s="51">
        <f t="shared" si="7"/>
        <v>7</v>
      </c>
      <c r="AF61" s="51" t="str">
        <f t="shared" si="8"/>
        <v>FU</v>
      </c>
      <c r="AG61" s="51" t="str">
        <f t="shared" si="9"/>
        <v/>
      </c>
      <c r="AH61" s="51" t="str">
        <f t="shared" si="10"/>
        <v/>
      </c>
      <c r="AI61" s="52">
        <f t="shared" si="11"/>
        <v>20.16</v>
      </c>
      <c r="AJ61" s="68"/>
      <c r="AK61" s="53"/>
      <c r="AL61" s="52"/>
      <c r="AM61" s="53">
        <f t="shared" si="19"/>
        <v>48</v>
      </c>
      <c r="AN61" s="53">
        <f>IF(AJ61&lt;&gt;"",IF(AJ61="o",VLOOKUP(AM61,OpenSect!$A$1:$D$11,2),IF(AJ61="u",VLOOKUP(AM61,UpHill!$A$1:$D$35,2),IF(AJ61="d",VLOOKUP(AM61,DownHill!$A$1:$D$29,2),IF(AJ61="f",VLOOKUP(AM61,FlatUnd!$A$2:$D$30,2),IF(AJ61="t",VLOOKUP(AM61,TimeAdd!$A$1:$D$176,2),IF(AJ61="l",VLOOKUP(AM61,SLimit!$A$1:$D$8,2),AN60)))))),AN60)</f>
        <v>56</v>
      </c>
      <c r="AO61" s="53">
        <f>IF(AJ61&lt;&gt;"",IF(AJ61="o",VLOOKUP(AM61,OpenSect!$A$1:$D$11,3),IF(AJ61="u",VLOOKUP(AM61,UpHill!$A$1:$D$35,3),IF(AJ61="d",VLOOKUP(AM61,DownHill!$A$3:$D$29,3),IF(AJ61="f",VLOOKUP(AM61,FlatUnd!$A$2:$D$30,3),IF(AJ61="t",VLOOKUP(AM61,TimeAdd!$A$1:$D$18,3),IF(AJ61="l",VLOOKUP(AM61,SLimit!$A$1:$D$8,3),AO60)))))),AO60)</f>
        <v>64</v>
      </c>
      <c r="AP61" s="53">
        <f>IF(AJ61&lt;&gt;"",IF(AJ61="o",VLOOKUP(AM61,OpenSect!$A$1:$D$11,4),IF(AJ61="u",VLOOKUP(AM61,UpHill!$A$1:$D$35,4),IF(AJ61="d",VLOOKUP(AM61,DownHill!$A$1:$D$29,4),IF(AJ61="f",VLOOKUP(AM61,FlatUnd!$A$2:$D$30,4),IF(AJ61="t",VLOOKUP(AM61,TimeAdd!$A$1:$D$18,4),IF(AJ61="l",VLOOKUP(AM61,SLimit!$A$1:$D$8,4),AP60)))))),AP60)</f>
        <v>70</v>
      </c>
      <c r="AQ61" s="53">
        <f t="shared" si="20"/>
        <v>100</v>
      </c>
      <c r="AR61" s="54" t="str">
        <f t="shared" si="21"/>
        <v>Bridge.  B2131.  2010.</v>
      </c>
      <c r="AS61" s="55"/>
      <c r="AT61" s="55"/>
      <c r="AU61" s="56">
        <f>IF(GroupStTimes!$A$8=0,MIN(CB61,CD61,CF61),MIN(BZ61,CB61,CD61,CF61))</f>
        <v>0.27119212962962963</v>
      </c>
      <c r="AV61" s="56">
        <f>IF(GroupStTimes!$A$8=0,MAX(CC61,CE61,CG61),MAX(CA61,CC61,CE61,CG61))</f>
        <v>0.33094907407407409</v>
      </c>
      <c r="AW61" s="57" t="str">
        <f t="shared" si="22"/>
        <v/>
      </c>
      <c r="AX61" s="58" t="str">
        <f t="shared" si="23"/>
        <v/>
      </c>
      <c r="AY61" s="58" t="str">
        <f t="shared" si="24"/>
        <v/>
      </c>
      <c r="AZ61" s="31">
        <f t="shared" si="25"/>
        <v>6.36</v>
      </c>
      <c r="BA61" s="59">
        <f t="shared" si="26"/>
        <v>0.25921296296296298</v>
      </c>
      <c r="BB61" s="59">
        <f t="shared" si="27"/>
        <v>0.26476851851851857</v>
      </c>
      <c r="BC61" s="59">
        <f t="shared" si="28"/>
        <v>0.26519675925925928</v>
      </c>
      <c r="BD61" s="59">
        <f t="shared" si="29"/>
        <v>0.31103009259259257</v>
      </c>
      <c r="BE61" s="59">
        <f t="shared" si="30"/>
        <v>0.31155092592592593</v>
      </c>
      <c r="BF61" s="59">
        <f t="shared" si="31"/>
        <v>0.32196759259259261</v>
      </c>
      <c r="BG61" s="59">
        <f t="shared" si="32"/>
        <v>0.32251157407407405</v>
      </c>
      <c r="BH61" s="59">
        <f t="shared" si="33"/>
        <v>0.32181712962962961</v>
      </c>
      <c r="BI61" s="31">
        <f t="shared" si="34"/>
        <v>13.8</v>
      </c>
      <c r="BJ61" s="61">
        <f t="shared" si="35"/>
        <v>0.28750000000000003</v>
      </c>
      <c r="BK61" s="61">
        <f t="shared" si="36"/>
        <v>0.24642857142857144</v>
      </c>
      <c r="BL61" s="61">
        <f t="shared" si="37"/>
        <v>0.21562500000000001</v>
      </c>
      <c r="BM61" s="61">
        <f t="shared" si="38"/>
        <v>0.19714285714285715</v>
      </c>
      <c r="BN61" s="62">
        <f t="shared" si="39"/>
        <v>0</v>
      </c>
      <c r="BO61" s="62">
        <f t="shared" si="40"/>
        <v>17</v>
      </c>
      <c r="BP61" s="62">
        <f t="shared" si="41"/>
        <v>15</v>
      </c>
      <c r="BQ61" s="62">
        <f t="shared" si="42"/>
        <v>0</v>
      </c>
      <c r="BR61" s="62">
        <f t="shared" si="43"/>
        <v>14</v>
      </c>
      <c r="BS61" s="62">
        <f t="shared" si="44"/>
        <v>47</v>
      </c>
      <c r="BT61" s="62">
        <f t="shared" si="45"/>
        <v>0</v>
      </c>
      <c r="BU61" s="62">
        <f t="shared" si="46"/>
        <v>12</v>
      </c>
      <c r="BV61" s="62">
        <f t="shared" si="47"/>
        <v>56</v>
      </c>
      <c r="BW61" s="62">
        <f t="shared" si="48"/>
        <v>0</v>
      </c>
      <c r="BX61" s="62">
        <f t="shared" si="49"/>
        <v>11</v>
      </c>
      <c r="BY61" s="62">
        <f t="shared" si="50"/>
        <v>50</v>
      </c>
      <c r="BZ61" s="63">
        <f t="shared" si="51"/>
        <v>0.27119212962962963</v>
      </c>
      <c r="CA61" s="63">
        <f t="shared" si="52"/>
        <v>0.27674768518518522</v>
      </c>
      <c r="CB61" s="63">
        <f t="shared" si="53"/>
        <v>0.27546296296296297</v>
      </c>
      <c r="CC61" s="63">
        <f t="shared" si="54"/>
        <v>0.32129629629629625</v>
      </c>
      <c r="CD61" s="63">
        <f t="shared" si="55"/>
        <v>0.3205324074074074</v>
      </c>
      <c r="CE61" s="63">
        <f t="shared" si="56"/>
        <v>0.33094907407407409</v>
      </c>
      <c r="CF61" s="63">
        <f t="shared" si="57"/>
        <v>0.33072916666666663</v>
      </c>
      <c r="CG61" s="63">
        <f t="shared" si="58"/>
        <v>0.33003472222222219</v>
      </c>
      <c r="CH61" s="36"/>
      <c r="CI61" s="36"/>
      <c r="CJ61" s="36"/>
      <c r="CK61" s="36"/>
      <c r="CL61" s="60">
        <v>60</v>
      </c>
    </row>
    <row r="62" spans="1:90" ht="28.5" customHeight="1" x14ac:dyDescent="0.25">
      <c r="A62" s="37">
        <v>7</v>
      </c>
      <c r="C62" s="37"/>
      <c r="D62" s="37"/>
      <c r="E62" s="37"/>
      <c r="F62" s="83"/>
      <c r="G62" s="44"/>
      <c r="H62" s="44">
        <f t="shared" si="5"/>
        <v>20.55</v>
      </c>
      <c r="I62" s="83">
        <v>20.51</v>
      </c>
      <c r="J62" s="43">
        <f t="shared" si="0"/>
        <v>-1.7877458150495022E-3</v>
      </c>
      <c r="K62" s="44">
        <f t="shared" si="1"/>
        <v>-3.6666666666665293E-2</v>
      </c>
      <c r="L62" s="76" t="s">
        <v>1676</v>
      </c>
      <c r="M62" s="122">
        <v>100</v>
      </c>
      <c r="N62" s="46">
        <f t="shared" si="6"/>
        <v>20.546666666666667</v>
      </c>
      <c r="O62" s="46"/>
      <c r="P62" s="78">
        <v>20.53</v>
      </c>
      <c r="Q62" s="46"/>
      <c r="R62" s="78">
        <v>20.55</v>
      </c>
      <c r="T62" s="78">
        <v>20.56</v>
      </c>
      <c r="U62" s="47" t="str">
        <f t="shared" si="17"/>
        <v/>
      </c>
      <c r="V62" s="47" t="str">
        <f t="shared" si="18"/>
        <v/>
      </c>
      <c r="W62" s="47"/>
      <c r="X62" s="47"/>
      <c r="Y62" s="47"/>
      <c r="Z62" s="47"/>
      <c r="AA62" s="47"/>
      <c r="AB62" s="47"/>
      <c r="AC62" s="47"/>
      <c r="AD62" s="47"/>
      <c r="AE62" s="51">
        <f t="shared" si="7"/>
        <v>7</v>
      </c>
      <c r="AF62" s="51" t="str">
        <f t="shared" si="8"/>
        <v/>
      </c>
      <c r="AG62" s="51" t="str">
        <f t="shared" si="9"/>
        <v/>
      </c>
      <c r="AH62" s="51" t="str">
        <f t="shared" si="10"/>
        <v/>
      </c>
      <c r="AI62" s="52">
        <f t="shared" si="11"/>
        <v>20.55</v>
      </c>
      <c r="AJ62" s="68"/>
      <c r="AK62" s="53"/>
      <c r="AL62" s="52"/>
      <c r="AM62" s="53">
        <f t="shared" si="19"/>
        <v>48</v>
      </c>
      <c r="AN62" s="53">
        <f>IF(AJ62&lt;&gt;"",IF(AJ62="o",VLOOKUP(AM62,OpenSect!$A$1:$D$11,2),IF(AJ62="u",VLOOKUP(AM62,UpHill!$A$1:$D$35,2),IF(AJ62="d",VLOOKUP(AM62,DownHill!$A$1:$D$29,2),IF(AJ62="f",VLOOKUP(AM62,FlatUnd!$A$2:$D$30,2),IF(AJ62="t",VLOOKUP(AM62,TimeAdd!$A$1:$D$176,2),IF(AJ62="l",VLOOKUP(AM62,SLimit!$A$1:$D$8,2),AN61)))))),AN61)</f>
        <v>56</v>
      </c>
      <c r="AO62" s="53">
        <f>IF(AJ62&lt;&gt;"",IF(AJ62="o",VLOOKUP(AM62,OpenSect!$A$1:$D$11,3),IF(AJ62="u",VLOOKUP(AM62,UpHill!$A$1:$D$35,3),IF(AJ62="d",VLOOKUP(AM62,DownHill!$A$3:$D$29,3),IF(AJ62="f",VLOOKUP(AM62,FlatUnd!$A$2:$D$30,3),IF(AJ62="t",VLOOKUP(AM62,TimeAdd!$A$1:$D$18,3),IF(AJ62="l",VLOOKUP(AM62,SLimit!$A$1:$D$8,3),AO61)))))),AO61)</f>
        <v>64</v>
      </c>
      <c r="AP62" s="53">
        <f>IF(AJ62&lt;&gt;"",IF(AJ62="o",VLOOKUP(AM62,OpenSect!$A$1:$D$11,4),IF(AJ62="u",VLOOKUP(AM62,UpHill!$A$1:$D$35,4),IF(AJ62="d",VLOOKUP(AM62,DownHill!$A$1:$D$29,4),IF(AJ62="f",VLOOKUP(AM62,FlatUnd!$A$2:$D$30,4),IF(AJ62="t",VLOOKUP(AM62,TimeAdd!$A$1:$D$18,4),IF(AJ62="l",VLOOKUP(AM62,SLimit!$A$1:$D$8,4),AP61)))))),AP61)</f>
        <v>70</v>
      </c>
      <c r="AQ62" s="53">
        <f t="shared" si="20"/>
        <v>100</v>
      </c>
      <c r="AR62" s="54" t="str">
        <f t="shared" si="21"/>
        <v>Diagrammatic Sign: -  Additional lane.  1 km.</v>
      </c>
      <c r="AS62" s="55"/>
      <c r="AT62" s="55"/>
      <c r="AU62" s="56">
        <f>IF(GroupStTimes!$A$8=0,MIN(CB62,CD62,CF62),MIN(BZ62,CB62,CD62,CF62))</f>
        <v>0.27152777777777781</v>
      </c>
      <c r="AV62" s="56">
        <f>IF(GroupStTimes!$A$8=0,MAX(CC62,CE62,CG62),MAX(CA62,CC62,CE62,CG62))</f>
        <v>0.33120370370370372</v>
      </c>
      <c r="AW62" s="57" t="str">
        <f t="shared" si="22"/>
        <v/>
      </c>
      <c r="AX62" s="58" t="str">
        <f t="shared" si="23"/>
        <v/>
      </c>
      <c r="AY62" s="58" t="str">
        <f t="shared" si="24"/>
        <v/>
      </c>
      <c r="AZ62" s="31">
        <f t="shared" si="25"/>
        <v>6.36</v>
      </c>
      <c r="BA62" s="59">
        <f t="shared" si="26"/>
        <v>0.25921296296296298</v>
      </c>
      <c r="BB62" s="59">
        <f t="shared" si="27"/>
        <v>0.26476851851851857</v>
      </c>
      <c r="BC62" s="59">
        <f t="shared" si="28"/>
        <v>0.26519675925925928</v>
      </c>
      <c r="BD62" s="59">
        <f t="shared" si="29"/>
        <v>0.31103009259259257</v>
      </c>
      <c r="BE62" s="59">
        <f t="shared" si="30"/>
        <v>0.31155092592592593</v>
      </c>
      <c r="BF62" s="59">
        <f t="shared" si="31"/>
        <v>0.32196759259259261</v>
      </c>
      <c r="BG62" s="59">
        <f t="shared" si="32"/>
        <v>0.32251157407407405</v>
      </c>
      <c r="BH62" s="59">
        <f t="shared" si="33"/>
        <v>0.32181712962962961</v>
      </c>
      <c r="BI62" s="31">
        <f t="shared" si="34"/>
        <v>14.190000000000001</v>
      </c>
      <c r="BJ62" s="61">
        <f t="shared" si="35"/>
        <v>0.29562500000000003</v>
      </c>
      <c r="BK62" s="61">
        <f t="shared" si="36"/>
        <v>0.25339285714285714</v>
      </c>
      <c r="BL62" s="61">
        <f t="shared" si="37"/>
        <v>0.22171875000000002</v>
      </c>
      <c r="BM62" s="61">
        <f t="shared" si="38"/>
        <v>0.20271428571428574</v>
      </c>
      <c r="BN62" s="62">
        <f t="shared" si="39"/>
        <v>0</v>
      </c>
      <c r="BO62" s="62">
        <f t="shared" si="40"/>
        <v>17</v>
      </c>
      <c r="BP62" s="62">
        <f t="shared" si="41"/>
        <v>44</v>
      </c>
      <c r="BQ62" s="62">
        <f t="shared" si="42"/>
        <v>0</v>
      </c>
      <c r="BR62" s="62">
        <f t="shared" si="43"/>
        <v>15</v>
      </c>
      <c r="BS62" s="62">
        <f t="shared" si="44"/>
        <v>12</v>
      </c>
      <c r="BT62" s="62">
        <f t="shared" si="45"/>
        <v>0</v>
      </c>
      <c r="BU62" s="62">
        <f t="shared" si="46"/>
        <v>13</v>
      </c>
      <c r="BV62" s="62">
        <f t="shared" si="47"/>
        <v>18</v>
      </c>
      <c r="BW62" s="62">
        <f t="shared" si="48"/>
        <v>0</v>
      </c>
      <c r="BX62" s="62">
        <f t="shared" si="49"/>
        <v>12</v>
      </c>
      <c r="BY62" s="62">
        <f t="shared" si="50"/>
        <v>10</v>
      </c>
      <c r="BZ62" s="63">
        <f t="shared" si="51"/>
        <v>0.27152777777777781</v>
      </c>
      <c r="CA62" s="63">
        <f t="shared" si="52"/>
        <v>0.2770833333333334</v>
      </c>
      <c r="CB62" s="63">
        <f t="shared" si="53"/>
        <v>0.27575231481481483</v>
      </c>
      <c r="CC62" s="63">
        <f t="shared" si="54"/>
        <v>0.32158564814814811</v>
      </c>
      <c r="CD62" s="63">
        <f t="shared" si="55"/>
        <v>0.32078703703703704</v>
      </c>
      <c r="CE62" s="63">
        <f t="shared" si="56"/>
        <v>0.33120370370370372</v>
      </c>
      <c r="CF62" s="63">
        <f t="shared" si="57"/>
        <v>0.33096064814814813</v>
      </c>
      <c r="CG62" s="63">
        <f t="shared" si="58"/>
        <v>0.33026620370370369</v>
      </c>
      <c r="CH62" s="36"/>
      <c r="CI62" s="36"/>
      <c r="CJ62" s="36"/>
      <c r="CK62" s="36"/>
      <c r="CL62" s="60">
        <v>60</v>
      </c>
    </row>
    <row r="63" spans="1:90" ht="28.5" customHeight="1" x14ac:dyDescent="0.25">
      <c r="A63" s="37">
        <v>7</v>
      </c>
      <c r="C63" s="37"/>
      <c r="D63" s="37"/>
      <c r="E63" s="37"/>
      <c r="F63" s="83"/>
      <c r="G63" s="44"/>
      <c r="H63" s="44">
        <f t="shared" si="5"/>
        <v>20.68</v>
      </c>
      <c r="I63" s="83">
        <v>20.65</v>
      </c>
      <c r="J63" s="43">
        <f t="shared" si="0"/>
        <v>-1.6142050040355929E-3</v>
      </c>
      <c r="K63" s="44">
        <f t="shared" si="1"/>
        <v>-3.3333333333334991E-2</v>
      </c>
      <c r="L63" s="76" t="s">
        <v>961</v>
      </c>
      <c r="M63" s="122">
        <v>100</v>
      </c>
      <c r="N63" s="46">
        <f t="shared" si="6"/>
        <v>20.683333333333334</v>
      </c>
      <c r="O63" s="46"/>
      <c r="P63" s="78">
        <v>20.67</v>
      </c>
      <c r="Q63" s="46"/>
      <c r="R63" s="78">
        <v>20.69</v>
      </c>
      <c r="T63" s="78">
        <v>20.69</v>
      </c>
      <c r="U63" s="47" t="str">
        <f t="shared" si="17"/>
        <v/>
      </c>
      <c r="V63" s="47" t="str">
        <f t="shared" si="18"/>
        <v/>
      </c>
      <c r="W63" s="47"/>
      <c r="X63" s="47"/>
      <c r="Y63" s="47"/>
      <c r="Z63" s="47"/>
      <c r="AA63" s="47"/>
      <c r="AB63" s="47"/>
      <c r="AC63" s="47"/>
      <c r="AD63" s="47"/>
      <c r="AE63" s="51">
        <f t="shared" si="7"/>
        <v>7</v>
      </c>
      <c r="AF63" s="51" t="str">
        <f t="shared" si="8"/>
        <v/>
      </c>
      <c r="AG63" s="51" t="str">
        <f t="shared" si="9"/>
        <v/>
      </c>
      <c r="AH63" s="51" t="str">
        <f t="shared" si="10"/>
        <v/>
      </c>
      <c r="AI63" s="52">
        <f t="shared" si="11"/>
        <v>20.68</v>
      </c>
      <c r="AJ63" s="68"/>
      <c r="AK63" s="53"/>
      <c r="AL63" s="52"/>
      <c r="AM63" s="53">
        <f t="shared" si="19"/>
        <v>48</v>
      </c>
      <c r="AN63" s="53">
        <f>IF(AJ63&lt;&gt;"",IF(AJ63="o",VLOOKUP(AM63,OpenSect!$A$1:$D$11,2),IF(AJ63="u",VLOOKUP(AM63,UpHill!$A$1:$D$35,2),IF(AJ63="d",VLOOKUP(AM63,DownHill!$A$1:$D$29,2),IF(AJ63="f",VLOOKUP(AM63,FlatUnd!$A$2:$D$30,2),IF(AJ63="t",VLOOKUP(AM63,TimeAdd!$A$1:$D$176,2),IF(AJ63="l",VLOOKUP(AM63,SLimit!$A$1:$D$8,2),AN62)))))),AN62)</f>
        <v>56</v>
      </c>
      <c r="AO63" s="53">
        <f>IF(AJ63&lt;&gt;"",IF(AJ63="o",VLOOKUP(AM63,OpenSect!$A$1:$D$11,3),IF(AJ63="u",VLOOKUP(AM63,UpHill!$A$1:$D$35,3),IF(AJ63="d",VLOOKUP(AM63,DownHill!$A$3:$D$29,3),IF(AJ63="f",VLOOKUP(AM63,FlatUnd!$A$2:$D$30,3),IF(AJ63="t",VLOOKUP(AM63,TimeAdd!$A$1:$D$18,3),IF(AJ63="l",VLOOKUP(AM63,SLimit!$A$1:$D$8,3),AO62)))))),AO62)</f>
        <v>64</v>
      </c>
      <c r="AP63" s="53">
        <f>IF(AJ63&lt;&gt;"",IF(AJ63="o",VLOOKUP(AM63,OpenSect!$A$1:$D$11,4),IF(AJ63="u",VLOOKUP(AM63,UpHill!$A$1:$D$35,4),IF(AJ63="d",VLOOKUP(AM63,DownHill!$A$1:$D$29,4),IF(AJ63="f",VLOOKUP(AM63,FlatUnd!$A$2:$D$30,4),IF(AJ63="t",VLOOKUP(AM63,TimeAdd!$A$1:$D$18,4),IF(AJ63="l",VLOOKUP(AM63,SLimit!$A$1:$D$8,4),AP62)))))),AP62)</f>
        <v>70</v>
      </c>
      <c r="AQ63" s="53">
        <f t="shared" si="20"/>
        <v>100</v>
      </c>
      <c r="AR63" s="54" t="str">
        <f t="shared" si="21"/>
        <v>18,0 km plate.</v>
      </c>
      <c r="AS63" s="55"/>
      <c r="AT63" s="55"/>
      <c r="AU63" s="56">
        <f>IF(GroupStTimes!$A$8=0,MIN(CB63,CD63,CF63),MIN(BZ63,CB63,CD63,CF63))</f>
        <v>0.27164351851851853</v>
      </c>
      <c r="AV63" s="56">
        <f>IF(GroupStTimes!$A$8=0,MAX(CC63,CE63,CG63),MAX(CA63,CC63,CE63,CG63))</f>
        <v>0.33129629629629631</v>
      </c>
      <c r="AW63" s="57" t="str">
        <f t="shared" si="22"/>
        <v/>
      </c>
      <c r="AX63" s="58" t="str">
        <f t="shared" si="23"/>
        <v/>
      </c>
      <c r="AY63" s="58" t="str">
        <f t="shared" si="24"/>
        <v/>
      </c>
      <c r="AZ63" s="31">
        <f t="shared" si="25"/>
        <v>6.36</v>
      </c>
      <c r="BA63" s="59">
        <f t="shared" si="26"/>
        <v>0.25921296296296298</v>
      </c>
      <c r="BB63" s="59">
        <f t="shared" si="27"/>
        <v>0.26476851851851857</v>
      </c>
      <c r="BC63" s="59">
        <f t="shared" si="28"/>
        <v>0.26519675925925928</v>
      </c>
      <c r="BD63" s="59">
        <f t="shared" si="29"/>
        <v>0.31103009259259257</v>
      </c>
      <c r="BE63" s="59">
        <f t="shared" si="30"/>
        <v>0.31155092592592593</v>
      </c>
      <c r="BF63" s="59">
        <f t="shared" si="31"/>
        <v>0.32196759259259261</v>
      </c>
      <c r="BG63" s="59">
        <f t="shared" si="32"/>
        <v>0.32251157407407405</v>
      </c>
      <c r="BH63" s="59">
        <f t="shared" si="33"/>
        <v>0.32181712962962961</v>
      </c>
      <c r="BI63" s="31">
        <f t="shared" si="34"/>
        <v>14.32</v>
      </c>
      <c r="BJ63" s="61">
        <f t="shared" si="35"/>
        <v>0.29833333333333334</v>
      </c>
      <c r="BK63" s="61">
        <f t="shared" si="36"/>
        <v>0.25571428571428573</v>
      </c>
      <c r="BL63" s="61">
        <f t="shared" si="37"/>
        <v>0.22375</v>
      </c>
      <c r="BM63" s="61">
        <f t="shared" si="38"/>
        <v>0.20457142857142857</v>
      </c>
      <c r="BN63" s="62">
        <f t="shared" si="39"/>
        <v>0</v>
      </c>
      <c r="BO63" s="62">
        <f t="shared" si="40"/>
        <v>17</v>
      </c>
      <c r="BP63" s="62">
        <f t="shared" si="41"/>
        <v>54</v>
      </c>
      <c r="BQ63" s="62">
        <f t="shared" si="42"/>
        <v>0</v>
      </c>
      <c r="BR63" s="62">
        <f t="shared" si="43"/>
        <v>15</v>
      </c>
      <c r="BS63" s="62">
        <f t="shared" si="44"/>
        <v>21</v>
      </c>
      <c r="BT63" s="62">
        <f t="shared" si="45"/>
        <v>0</v>
      </c>
      <c r="BU63" s="62">
        <f t="shared" si="46"/>
        <v>13</v>
      </c>
      <c r="BV63" s="62">
        <f t="shared" si="47"/>
        <v>26</v>
      </c>
      <c r="BW63" s="62">
        <f t="shared" si="48"/>
        <v>0</v>
      </c>
      <c r="BX63" s="62">
        <f t="shared" si="49"/>
        <v>12</v>
      </c>
      <c r="BY63" s="62">
        <f t="shared" si="50"/>
        <v>16</v>
      </c>
      <c r="BZ63" s="63">
        <f t="shared" si="51"/>
        <v>0.27164351851851853</v>
      </c>
      <c r="CA63" s="63">
        <f t="shared" si="52"/>
        <v>0.27719907407407413</v>
      </c>
      <c r="CB63" s="63">
        <f t="shared" si="53"/>
        <v>0.27585648148148151</v>
      </c>
      <c r="CC63" s="63">
        <f t="shared" si="54"/>
        <v>0.32168981481481479</v>
      </c>
      <c r="CD63" s="63">
        <f t="shared" si="55"/>
        <v>0.32087962962962963</v>
      </c>
      <c r="CE63" s="63">
        <f t="shared" si="56"/>
        <v>0.33129629629629631</v>
      </c>
      <c r="CF63" s="63">
        <f t="shared" si="57"/>
        <v>0.33103009259259258</v>
      </c>
      <c r="CG63" s="63">
        <f t="shared" si="58"/>
        <v>0.33033564814814814</v>
      </c>
      <c r="CH63" s="36"/>
      <c r="CI63" s="36"/>
      <c r="CJ63" s="36"/>
      <c r="CK63" s="36"/>
      <c r="CL63" s="60">
        <v>60</v>
      </c>
    </row>
    <row r="64" spans="1:90" ht="40.5" x14ac:dyDescent="0.25">
      <c r="A64" s="37">
        <v>7</v>
      </c>
      <c r="C64" s="37"/>
      <c r="D64" s="37"/>
      <c r="E64" s="37"/>
      <c r="F64" s="83"/>
      <c r="G64" s="44"/>
      <c r="H64" s="44">
        <f t="shared" si="5"/>
        <v>21.37</v>
      </c>
      <c r="I64" s="83">
        <v>21.34</v>
      </c>
      <c r="J64" s="43">
        <f t="shared" si="0"/>
        <v>-1.405810684161253E-3</v>
      </c>
      <c r="K64" s="44">
        <f t="shared" si="1"/>
        <v>-3.0000000000001137E-2</v>
      </c>
      <c r="L64" s="76" t="s">
        <v>1677</v>
      </c>
      <c r="M64" s="122">
        <v>100</v>
      </c>
      <c r="N64" s="46">
        <f t="shared" si="6"/>
        <v>21.37</v>
      </c>
      <c r="O64" s="46"/>
      <c r="P64" s="78">
        <v>21.36</v>
      </c>
      <c r="Q64" s="46"/>
      <c r="R64" s="78">
        <v>21.37</v>
      </c>
      <c r="T64" s="78">
        <v>21.38</v>
      </c>
      <c r="U64" s="47" t="str">
        <f t="shared" si="17"/>
        <v/>
      </c>
      <c r="V64" s="47" t="str">
        <f t="shared" si="18"/>
        <v/>
      </c>
      <c r="W64" s="47"/>
      <c r="X64" s="47"/>
      <c r="Y64" s="47"/>
      <c r="Z64" s="47"/>
      <c r="AA64" s="47"/>
      <c r="AB64" s="47"/>
      <c r="AC64" s="47"/>
      <c r="AD64" s="47"/>
      <c r="AE64" s="51">
        <f t="shared" si="7"/>
        <v>7</v>
      </c>
      <c r="AF64" s="51" t="str">
        <f t="shared" si="8"/>
        <v/>
      </c>
      <c r="AG64" s="51" t="str">
        <f t="shared" si="9"/>
        <v/>
      </c>
      <c r="AH64" s="51" t="str">
        <f t="shared" si="10"/>
        <v/>
      </c>
      <c r="AI64" s="52">
        <f t="shared" si="11"/>
        <v>21.37</v>
      </c>
      <c r="AJ64" s="68"/>
      <c r="AK64" s="53"/>
      <c r="AL64" s="52"/>
      <c r="AM64" s="53">
        <f t="shared" si="19"/>
        <v>48</v>
      </c>
      <c r="AN64" s="53">
        <f>IF(AJ64&lt;&gt;"",IF(AJ64="o",VLOOKUP(AM64,OpenSect!$A$1:$D$11,2),IF(AJ64="u",VLOOKUP(AM64,UpHill!$A$1:$D$35,2),IF(AJ64="d",VLOOKUP(AM64,DownHill!$A$1:$D$29,2),IF(AJ64="f",VLOOKUP(AM64,FlatUnd!$A$2:$D$30,2),IF(AJ64="t",VLOOKUP(AM64,TimeAdd!$A$1:$D$176,2),IF(AJ64="l",VLOOKUP(AM64,SLimit!$A$1:$D$8,2),AN63)))))),AN63)</f>
        <v>56</v>
      </c>
      <c r="AO64" s="53">
        <f>IF(AJ64&lt;&gt;"",IF(AJ64="o",VLOOKUP(AM64,OpenSect!$A$1:$D$11,3),IF(AJ64="u",VLOOKUP(AM64,UpHill!$A$1:$D$35,3),IF(AJ64="d",VLOOKUP(AM64,DownHill!$A$3:$D$29,3),IF(AJ64="f",VLOOKUP(AM64,FlatUnd!$A$2:$D$30,3),IF(AJ64="t",VLOOKUP(AM64,TimeAdd!$A$1:$D$18,3),IF(AJ64="l",VLOOKUP(AM64,SLimit!$A$1:$D$8,3),AO63)))))),AO63)</f>
        <v>64</v>
      </c>
      <c r="AP64" s="53">
        <f>IF(AJ64&lt;&gt;"",IF(AJ64="o",VLOOKUP(AM64,OpenSect!$A$1:$D$11,4),IF(AJ64="u",VLOOKUP(AM64,UpHill!$A$1:$D$35,4),IF(AJ64="d",VLOOKUP(AM64,DownHill!$A$1:$D$29,4),IF(AJ64="f",VLOOKUP(AM64,FlatUnd!$A$2:$D$30,4),IF(AJ64="t",VLOOKUP(AM64,TimeAdd!$A$1:$D$18,4),IF(AJ64="l",VLOOKUP(AM64,SLimit!$A$1:$D$8,4),AP63)))))),AP63)</f>
        <v>70</v>
      </c>
      <c r="AQ64" s="53">
        <f t="shared" si="20"/>
        <v>100</v>
      </c>
      <c r="AR64" s="54" t="str">
        <f t="shared" si="21"/>
        <v>Diagrammatic Sign: -  Additional lane.  For 700m.</v>
      </c>
      <c r="AS64" s="55"/>
      <c r="AT64" s="55"/>
      <c r="AU64" s="56">
        <f>IF(GroupStTimes!$A$8=0,MIN(CB64,CD64,CF64),MIN(BZ64,CB64,CD64,CF64))</f>
        <v>0.27224537037037039</v>
      </c>
      <c r="AV64" s="56">
        <f>IF(GroupStTimes!$A$8=0,MAX(CC64,CE64,CG64),MAX(CA64,CC64,CE64,CG64))</f>
        <v>0.33173611111111112</v>
      </c>
      <c r="AW64" s="57" t="str">
        <f t="shared" si="22"/>
        <v/>
      </c>
      <c r="AX64" s="58" t="str">
        <f t="shared" si="23"/>
        <v/>
      </c>
      <c r="AY64" s="58" t="str">
        <f t="shared" si="24"/>
        <v/>
      </c>
      <c r="AZ64" s="31">
        <f t="shared" si="25"/>
        <v>6.36</v>
      </c>
      <c r="BA64" s="59">
        <f t="shared" si="26"/>
        <v>0.25921296296296298</v>
      </c>
      <c r="BB64" s="59">
        <f t="shared" si="27"/>
        <v>0.26476851851851857</v>
      </c>
      <c r="BC64" s="59">
        <f t="shared" si="28"/>
        <v>0.26519675925925928</v>
      </c>
      <c r="BD64" s="59">
        <f t="shared" si="29"/>
        <v>0.31103009259259257</v>
      </c>
      <c r="BE64" s="59">
        <f t="shared" si="30"/>
        <v>0.31155092592592593</v>
      </c>
      <c r="BF64" s="59">
        <f t="shared" si="31"/>
        <v>0.32196759259259261</v>
      </c>
      <c r="BG64" s="59">
        <f t="shared" si="32"/>
        <v>0.32251157407407405</v>
      </c>
      <c r="BH64" s="59">
        <f t="shared" si="33"/>
        <v>0.32181712962962961</v>
      </c>
      <c r="BI64" s="31">
        <f t="shared" si="34"/>
        <v>15.010000000000002</v>
      </c>
      <c r="BJ64" s="61">
        <f t="shared" si="35"/>
        <v>0.31270833333333337</v>
      </c>
      <c r="BK64" s="61">
        <f t="shared" si="36"/>
        <v>0.26803571428571432</v>
      </c>
      <c r="BL64" s="61">
        <f t="shared" si="37"/>
        <v>0.23453125000000002</v>
      </c>
      <c r="BM64" s="61">
        <f t="shared" si="38"/>
        <v>0.21442857142857144</v>
      </c>
      <c r="BN64" s="62">
        <f t="shared" si="39"/>
        <v>0</v>
      </c>
      <c r="BO64" s="62">
        <f t="shared" si="40"/>
        <v>18</v>
      </c>
      <c r="BP64" s="62">
        <f t="shared" si="41"/>
        <v>46</v>
      </c>
      <c r="BQ64" s="62">
        <f t="shared" si="42"/>
        <v>0</v>
      </c>
      <c r="BR64" s="62">
        <f t="shared" si="43"/>
        <v>16</v>
      </c>
      <c r="BS64" s="62">
        <f t="shared" si="44"/>
        <v>5</v>
      </c>
      <c r="BT64" s="62">
        <f t="shared" si="45"/>
        <v>0</v>
      </c>
      <c r="BU64" s="62">
        <f t="shared" si="46"/>
        <v>14</v>
      </c>
      <c r="BV64" s="62">
        <f t="shared" si="47"/>
        <v>4</v>
      </c>
      <c r="BW64" s="62">
        <f t="shared" si="48"/>
        <v>0</v>
      </c>
      <c r="BX64" s="62">
        <f t="shared" si="49"/>
        <v>12</v>
      </c>
      <c r="BY64" s="62">
        <f t="shared" si="50"/>
        <v>52</v>
      </c>
      <c r="BZ64" s="63">
        <f t="shared" si="51"/>
        <v>0.27224537037037039</v>
      </c>
      <c r="CA64" s="63">
        <f t="shared" si="52"/>
        <v>0.27780092592592598</v>
      </c>
      <c r="CB64" s="63">
        <f t="shared" si="53"/>
        <v>0.27636574074074077</v>
      </c>
      <c r="CC64" s="63">
        <f t="shared" si="54"/>
        <v>0.32219907407407405</v>
      </c>
      <c r="CD64" s="63">
        <f t="shared" si="55"/>
        <v>0.32131944444444444</v>
      </c>
      <c r="CE64" s="63">
        <f t="shared" si="56"/>
        <v>0.33173611111111112</v>
      </c>
      <c r="CF64" s="63">
        <f t="shared" si="57"/>
        <v>0.33144675925925926</v>
      </c>
      <c r="CG64" s="63">
        <f t="shared" si="58"/>
        <v>0.33075231481481482</v>
      </c>
      <c r="CH64" s="36"/>
      <c r="CI64" s="36"/>
      <c r="CJ64" s="36"/>
      <c r="CK64" s="36"/>
      <c r="CL64" s="60">
        <v>60</v>
      </c>
    </row>
    <row r="65" spans="1:90" ht="28.5" customHeight="1" x14ac:dyDescent="0.25">
      <c r="A65" s="37">
        <v>7</v>
      </c>
      <c r="C65" s="37"/>
      <c r="D65" s="37"/>
      <c r="E65" s="37"/>
      <c r="F65" s="83"/>
      <c r="G65" s="44"/>
      <c r="H65" s="44">
        <f t="shared" si="5"/>
        <v>21.68</v>
      </c>
      <c r="I65" s="83">
        <v>21.65</v>
      </c>
      <c r="J65" s="43">
        <f t="shared" si="0"/>
        <v>-1.2317167051578422E-3</v>
      </c>
      <c r="K65" s="44">
        <f t="shared" si="1"/>
        <v>-2.6666666666667282E-2</v>
      </c>
      <c r="L65" s="76" t="s">
        <v>962</v>
      </c>
      <c r="M65" s="122">
        <v>100</v>
      </c>
      <c r="N65" s="46">
        <f t="shared" si="6"/>
        <v>21.676666666666666</v>
      </c>
      <c r="O65" s="46"/>
      <c r="P65" s="78">
        <v>21.67</v>
      </c>
      <c r="Q65" s="46"/>
      <c r="R65" s="78">
        <v>21.68</v>
      </c>
      <c r="T65" s="78">
        <v>21.68</v>
      </c>
      <c r="U65" s="47" t="str">
        <f t="shared" si="17"/>
        <v/>
      </c>
      <c r="V65" s="47" t="str">
        <f t="shared" si="18"/>
        <v/>
      </c>
      <c r="W65" s="47"/>
      <c r="X65" s="47"/>
      <c r="Y65" s="47"/>
      <c r="Z65" s="47"/>
      <c r="AA65" s="47"/>
      <c r="AB65" s="47"/>
      <c r="AC65" s="47"/>
      <c r="AD65" s="47"/>
      <c r="AE65" s="51">
        <f t="shared" si="7"/>
        <v>7</v>
      </c>
      <c r="AF65" s="51" t="str">
        <f t="shared" si="8"/>
        <v/>
      </c>
      <c r="AG65" s="51" t="str">
        <f t="shared" si="9"/>
        <v/>
      </c>
      <c r="AH65" s="51" t="str">
        <f t="shared" si="10"/>
        <v/>
      </c>
      <c r="AI65" s="52">
        <f t="shared" si="11"/>
        <v>21.68</v>
      </c>
      <c r="AJ65" s="68"/>
      <c r="AK65" s="53"/>
      <c r="AL65" s="52"/>
      <c r="AM65" s="53">
        <f t="shared" si="19"/>
        <v>48</v>
      </c>
      <c r="AN65" s="53">
        <f>IF(AJ65&lt;&gt;"",IF(AJ65="o",VLOOKUP(AM65,OpenSect!$A$1:$D$11,2),IF(AJ65="u",VLOOKUP(AM65,UpHill!$A$1:$D$35,2),IF(AJ65="d",VLOOKUP(AM65,DownHill!$A$1:$D$29,2),IF(AJ65="f",VLOOKUP(AM65,FlatUnd!$A$2:$D$30,2),IF(AJ65="t",VLOOKUP(AM65,TimeAdd!$A$1:$D$176,2),IF(AJ65="l",VLOOKUP(AM65,SLimit!$A$1:$D$8,2),AN64)))))),AN64)</f>
        <v>56</v>
      </c>
      <c r="AO65" s="53">
        <f>IF(AJ65&lt;&gt;"",IF(AJ65="o",VLOOKUP(AM65,OpenSect!$A$1:$D$11,3),IF(AJ65="u",VLOOKUP(AM65,UpHill!$A$1:$D$35,3),IF(AJ65="d",VLOOKUP(AM65,DownHill!$A$3:$D$29,3),IF(AJ65="f",VLOOKUP(AM65,FlatUnd!$A$2:$D$30,3),IF(AJ65="t",VLOOKUP(AM65,TimeAdd!$A$1:$D$18,3),IF(AJ65="l",VLOOKUP(AM65,SLimit!$A$1:$D$8,3),AO64)))))),AO64)</f>
        <v>64</v>
      </c>
      <c r="AP65" s="53">
        <f>IF(AJ65&lt;&gt;"",IF(AJ65="o",VLOOKUP(AM65,OpenSect!$A$1:$D$11,4),IF(AJ65="u",VLOOKUP(AM65,UpHill!$A$1:$D$35,4),IF(AJ65="d",VLOOKUP(AM65,DownHill!$A$1:$D$29,4),IF(AJ65="f",VLOOKUP(AM65,FlatUnd!$A$2:$D$30,4),IF(AJ65="t",VLOOKUP(AM65,TimeAdd!$A$1:$D$18,4),IF(AJ65="l",VLOOKUP(AM65,SLimit!$A$1:$D$8,4),AP64)))))),AP64)</f>
        <v>70</v>
      </c>
      <c r="AQ65" s="53">
        <f t="shared" si="20"/>
        <v>100</v>
      </c>
      <c r="AR65" s="54" t="str">
        <f t="shared" si="21"/>
        <v>19,0 km plate.</v>
      </c>
      <c r="AS65" s="55"/>
      <c r="AT65" s="55"/>
      <c r="AU65" s="56">
        <f>IF(GroupStTimes!$A$8=0,MIN(CB65,CD65,CF65),MIN(BZ65,CB65,CD65,CF65))</f>
        <v>0.27251157407407411</v>
      </c>
      <c r="AV65" s="56">
        <f>IF(GroupStTimes!$A$8=0,MAX(CC65,CE65,CG65),MAX(CA65,CC65,CE65,CG65))</f>
        <v>0.33194444444444449</v>
      </c>
      <c r="AW65" s="57" t="str">
        <f t="shared" si="22"/>
        <v/>
      </c>
      <c r="AX65" s="58" t="str">
        <f t="shared" si="23"/>
        <v/>
      </c>
      <c r="AY65" s="58" t="str">
        <f t="shared" si="24"/>
        <v/>
      </c>
      <c r="AZ65" s="31">
        <f t="shared" si="25"/>
        <v>6.36</v>
      </c>
      <c r="BA65" s="59">
        <f t="shared" si="26"/>
        <v>0.25921296296296298</v>
      </c>
      <c r="BB65" s="59">
        <f t="shared" si="27"/>
        <v>0.26476851851851857</v>
      </c>
      <c r="BC65" s="59">
        <f t="shared" si="28"/>
        <v>0.26519675925925928</v>
      </c>
      <c r="BD65" s="59">
        <f t="shared" si="29"/>
        <v>0.31103009259259257</v>
      </c>
      <c r="BE65" s="59">
        <f t="shared" si="30"/>
        <v>0.31155092592592593</v>
      </c>
      <c r="BF65" s="59">
        <f t="shared" si="31"/>
        <v>0.32196759259259261</v>
      </c>
      <c r="BG65" s="59">
        <f t="shared" si="32"/>
        <v>0.32251157407407405</v>
      </c>
      <c r="BH65" s="59">
        <f t="shared" si="33"/>
        <v>0.32181712962962961</v>
      </c>
      <c r="BI65" s="31">
        <f t="shared" si="34"/>
        <v>15.32</v>
      </c>
      <c r="BJ65" s="61">
        <f t="shared" si="35"/>
        <v>0.31916666666666665</v>
      </c>
      <c r="BK65" s="61">
        <f t="shared" si="36"/>
        <v>0.27357142857142858</v>
      </c>
      <c r="BL65" s="61">
        <f t="shared" si="37"/>
        <v>0.239375</v>
      </c>
      <c r="BM65" s="61">
        <f t="shared" si="38"/>
        <v>0.21885714285714286</v>
      </c>
      <c r="BN65" s="62">
        <f t="shared" si="39"/>
        <v>0</v>
      </c>
      <c r="BO65" s="62">
        <f t="shared" si="40"/>
        <v>19</v>
      </c>
      <c r="BP65" s="62">
        <f t="shared" si="41"/>
        <v>9</v>
      </c>
      <c r="BQ65" s="62">
        <f t="shared" si="42"/>
        <v>0</v>
      </c>
      <c r="BR65" s="62">
        <f t="shared" si="43"/>
        <v>16</v>
      </c>
      <c r="BS65" s="62">
        <f t="shared" si="44"/>
        <v>25</v>
      </c>
      <c r="BT65" s="62">
        <f t="shared" si="45"/>
        <v>0</v>
      </c>
      <c r="BU65" s="62">
        <f t="shared" si="46"/>
        <v>14</v>
      </c>
      <c r="BV65" s="62">
        <f t="shared" si="47"/>
        <v>22</v>
      </c>
      <c r="BW65" s="62">
        <f t="shared" si="48"/>
        <v>0</v>
      </c>
      <c r="BX65" s="62">
        <f t="shared" si="49"/>
        <v>13</v>
      </c>
      <c r="BY65" s="62">
        <f t="shared" si="50"/>
        <v>8</v>
      </c>
      <c r="BZ65" s="63">
        <f t="shared" si="51"/>
        <v>0.27251157407407411</v>
      </c>
      <c r="CA65" s="63">
        <f t="shared" si="52"/>
        <v>0.27806712962962971</v>
      </c>
      <c r="CB65" s="63">
        <f t="shared" si="53"/>
        <v>0.27659722222222227</v>
      </c>
      <c r="CC65" s="63">
        <f t="shared" si="54"/>
        <v>0.32243055555555555</v>
      </c>
      <c r="CD65" s="63">
        <f t="shared" si="55"/>
        <v>0.3215277777777778</v>
      </c>
      <c r="CE65" s="63">
        <f t="shared" si="56"/>
        <v>0.33194444444444449</v>
      </c>
      <c r="CF65" s="63">
        <f t="shared" si="57"/>
        <v>0.33163194444444444</v>
      </c>
      <c r="CG65" s="63">
        <f t="shared" si="58"/>
        <v>0.3309375</v>
      </c>
      <c r="CH65" s="36"/>
      <c r="CI65" s="36"/>
      <c r="CJ65" s="36"/>
      <c r="CK65" s="36"/>
      <c r="CL65" s="60">
        <v>60</v>
      </c>
    </row>
    <row r="66" spans="1:90" ht="40.5" x14ac:dyDescent="0.25">
      <c r="A66" s="37">
        <v>7</v>
      </c>
      <c r="C66" s="37"/>
      <c r="D66" s="37"/>
      <c r="E66" s="37"/>
      <c r="F66" s="83"/>
      <c r="G66" s="44"/>
      <c r="H66" s="44">
        <f t="shared" si="5"/>
        <v>21.7</v>
      </c>
      <c r="I66" s="83">
        <v>21.67</v>
      </c>
      <c r="J66" s="43">
        <f t="shared" si="0"/>
        <v>-1.2305799107829847E-3</v>
      </c>
      <c r="K66" s="44">
        <f t="shared" si="1"/>
        <v>-2.6666666666667282E-2</v>
      </c>
      <c r="L66" s="76" t="s">
        <v>1674</v>
      </c>
      <c r="M66" s="122">
        <v>100</v>
      </c>
      <c r="N66" s="46">
        <f t="shared" si="6"/>
        <v>21.696666666666669</v>
      </c>
      <c r="O66" s="46"/>
      <c r="P66" s="78">
        <v>21.69</v>
      </c>
      <c r="Q66" s="46"/>
      <c r="R66" s="78">
        <v>21.7</v>
      </c>
      <c r="T66" s="78">
        <v>21.7</v>
      </c>
      <c r="U66" s="47" t="str">
        <f t="shared" si="17"/>
        <v/>
      </c>
      <c r="V66" s="47" t="str">
        <f t="shared" si="18"/>
        <v/>
      </c>
      <c r="W66" s="47"/>
      <c r="X66" s="47"/>
      <c r="Y66" s="47"/>
      <c r="Z66" s="47"/>
      <c r="AA66" s="47"/>
      <c r="AB66" s="47"/>
      <c r="AC66" s="47"/>
      <c r="AD66" s="47"/>
      <c r="AE66" s="51">
        <f t="shared" si="7"/>
        <v>7</v>
      </c>
      <c r="AF66" s="51" t="str">
        <f t="shared" si="8"/>
        <v/>
      </c>
      <c r="AG66" s="51" t="str">
        <f t="shared" si="9"/>
        <v/>
      </c>
      <c r="AH66" s="51" t="str">
        <f t="shared" si="10"/>
        <v/>
      </c>
      <c r="AI66" s="52">
        <f t="shared" si="11"/>
        <v>21.7</v>
      </c>
      <c r="AJ66" s="68"/>
      <c r="AK66" s="53"/>
      <c r="AL66" s="52"/>
      <c r="AM66" s="53">
        <f t="shared" si="19"/>
        <v>48</v>
      </c>
      <c r="AN66" s="53">
        <f>IF(AJ66&lt;&gt;"",IF(AJ66="o",VLOOKUP(AM66,OpenSect!$A$1:$D$11,2),IF(AJ66="u",VLOOKUP(AM66,UpHill!$A$1:$D$35,2),IF(AJ66="d",VLOOKUP(AM66,DownHill!$A$1:$D$29,2),IF(AJ66="f",VLOOKUP(AM66,FlatUnd!$A$2:$D$30,2),IF(AJ66="t",VLOOKUP(AM66,TimeAdd!$A$1:$D$176,2),IF(AJ66="l",VLOOKUP(AM66,SLimit!$A$1:$D$8,2),AN65)))))),AN65)</f>
        <v>56</v>
      </c>
      <c r="AO66" s="53">
        <f>IF(AJ66&lt;&gt;"",IF(AJ66="o",VLOOKUP(AM66,OpenSect!$A$1:$D$11,3),IF(AJ66="u",VLOOKUP(AM66,UpHill!$A$1:$D$35,3),IF(AJ66="d",VLOOKUP(AM66,DownHill!$A$3:$D$29,3),IF(AJ66="f",VLOOKUP(AM66,FlatUnd!$A$2:$D$30,3),IF(AJ66="t",VLOOKUP(AM66,TimeAdd!$A$1:$D$18,3),IF(AJ66="l",VLOOKUP(AM66,SLimit!$A$1:$D$8,3),AO65)))))),AO65)</f>
        <v>64</v>
      </c>
      <c r="AP66" s="53">
        <f>IF(AJ66&lt;&gt;"",IF(AJ66="o",VLOOKUP(AM66,OpenSect!$A$1:$D$11,4),IF(AJ66="u",VLOOKUP(AM66,UpHill!$A$1:$D$35,4),IF(AJ66="d",VLOOKUP(AM66,DownHill!$A$1:$D$29,4),IF(AJ66="f",VLOOKUP(AM66,FlatUnd!$A$2:$D$30,4),IF(AJ66="t",VLOOKUP(AM66,TimeAdd!$A$1:$D$18,4),IF(AJ66="l",VLOOKUP(AM66,SLimit!$A$1:$D$8,4),AP65)))))),AP65)</f>
        <v>70</v>
      </c>
      <c r="AQ66" s="53">
        <f t="shared" si="20"/>
        <v>100</v>
      </c>
      <c r="AR66" s="54" t="str">
        <f t="shared" si="21"/>
        <v>Diagrammatic Sign: -  Traffic movement affected by obstruction.  400m.</v>
      </c>
      <c r="AS66" s="55"/>
      <c r="AT66" s="55"/>
      <c r="AU66" s="56">
        <f>IF(GroupStTimes!$A$8=0,MIN(CB66,CD66,CF66),MIN(BZ66,CB66,CD66,CF66))</f>
        <v>0.27253472222222225</v>
      </c>
      <c r="AV66" s="56">
        <f>IF(GroupStTimes!$A$8=0,MAX(CC66,CE66,CG66),MAX(CA66,CC66,CE66,CG66))</f>
        <v>0.33195601851851853</v>
      </c>
      <c r="AW66" s="57" t="str">
        <f t="shared" si="22"/>
        <v/>
      </c>
      <c r="AX66" s="58" t="str">
        <f t="shared" si="23"/>
        <v/>
      </c>
      <c r="AY66" s="58" t="str">
        <f t="shared" si="24"/>
        <v/>
      </c>
      <c r="AZ66" s="31">
        <f t="shared" si="25"/>
        <v>6.36</v>
      </c>
      <c r="BA66" s="59">
        <f t="shared" si="26"/>
        <v>0.25921296296296298</v>
      </c>
      <c r="BB66" s="59">
        <f t="shared" si="27"/>
        <v>0.26476851851851857</v>
      </c>
      <c r="BC66" s="59">
        <f t="shared" si="28"/>
        <v>0.26519675925925928</v>
      </c>
      <c r="BD66" s="59">
        <f t="shared" si="29"/>
        <v>0.31103009259259257</v>
      </c>
      <c r="BE66" s="59">
        <f t="shared" si="30"/>
        <v>0.31155092592592593</v>
      </c>
      <c r="BF66" s="59">
        <f t="shared" si="31"/>
        <v>0.32196759259259261</v>
      </c>
      <c r="BG66" s="59">
        <f t="shared" si="32"/>
        <v>0.32251157407407405</v>
      </c>
      <c r="BH66" s="59">
        <f t="shared" si="33"/>
        <v>0.32181712962962961</v>
      </c>
      <c r="BI66" s="31">
        <f t="shared" si="34"/>
        <v>15.34</v>
      </c>
      <c r="BJ66" s="61">
        <f t="shared" si="35"/>
        <v>0.31958333333333333</v>
      </c>
      <c r="BK66" s="61">
        <f t="shared" si="36"/>
        <v>0.27392857142857141</v>
      </c>
      <c r="BL66" s="61">
        <f t="shared" si="37"/>
        <v>0.2396875</v>
      </c>
      <c r="BM66" s="61">
        <f t="shared" si="38"/>
        <v>0.21914285714285714</v>
      </c>
      <c r="BN66" s="62">
        <f t="shared" si="39"/>
        <v>0</v>
      </c>
      <c r="BO66" s="62">
        <f t="shared" si="40"/>
        <v>19</v>
      </c>
      <c r="BP66" s="62">
        <f t="shared" si="41"/>
        <v>11</v>
      </c>
      <c r="BQ66" s="62">
        <f t="shared" si="42"/>
        <v>0</v>
      </c>
      <c r="BR66" s="62">
        <f t="shared" si="43"/>
        <v>16</v>
      </c>
      <c r="BS66" s="62">
        <f t="shared" si="44"/>
        <v>26</v>
      </c>
      <c r="BT66" s="62">
        <f t="shared" si="45"/>
        <v>0</v>
      </c>
      <c r="BU66" s="62">
        <f t="shared" si="46"/>
        <v>14</v>
      </c>
      <c r="BV66" s="62">
        <f t="shared" si="47"/>
        <v>23</v>
      </c>
      <c r="BW66" s="62">
        <f t="shared" si="48"/>
        <v>0</v>
      </c>
      <c r="BX66" s="62">
        <f t="shared" si="49"/>
        <v>13</v>
      </c>
      <c r="BY66" s="62">
        <f t="shared" si="50"/>
        <v>9</v>
      </c>
      <c r="BZ66" s="63">
        <f t="shared" si="51"/>
        <v>0.27253472222222225</v>
      </c>
      <c r="CA66" s="63">
        <f t="shared" si="52"/>
        <v>0.27809027777777784</v>
      </c>
      <c r="CB66" s="63">
        <f t="shared" si="53"/>
        <v>0.27660879629629631</v>
      </c>
      <c r="CC66" s="63">
        <f t="shared" si="54"/>
        <v>0.32244212962962959</v>
      </c>
      <c r="CD66" s="63">
        <f t="shared" si="55"/>
        <v>0.32153935185185184</v>
      </c>
      <c r="CE66" s="63">
        <f t="shared" si="56"/>
        <v>0.33195601851851853</v>
      </c>
      <c r="CF66" s="63">
        <f t="shared" si="57"/>
        <v>0.33164351851851848</v>
      </c>
      <c r="CG66" s="63">
        <f t="shared" si="58"/>
        <v>0.33094907407407403</v>
      </c>
      <c r="CH66" s="36"/>
      <c r="CI66" s="36"/>
      <c r="CJ66" s="36"/>
      <c r="CK66" s="36"/>
      <c r="CL66" s="60">
        <v>60</v>
      </c>
    </row>
    <row r="67" spans="1:90" ht="40.5" x14ac:dyDescent="0.25">
      <c r="A67" s="37">
        <v>7</v>
      </c>
      <c r="C67" s="37"/>
      <c r="D67" s="37"/>
      <c r="E67" s="37"/>
      <c r="F67" s="83"/>
      <c r="G67" s="44"/>
      <c r="H67" s="44">
        <f t="shared" si="5"/>
        <v>21.99</v>
      </c>
      <c r="I67" s="83">
        <v>21.96</v>
      </c>
      <c r="J67" s="43">
        <f t="shared" si="0"/>
        <v>-1.2143290831814085E-3</v>
      </c>
      <c r="K67" s="44">
        <f t="shared" si="1"/>
        <v>-2.666666666666373E-2</v>
      </c>
      <c r="L67" s="76" t="s">
        <v>1675</v>
      </c>
      <c r="M67" s="122">
        <v>100</v>
      </c>
      <c r="N67" s="46">
        <f t="shared" si="6"/>
        <v>21.986666666666665</v>
      </c>
      <c r="O67" s="46"/>
      <c r="P67" s="78">
        <v>21.98</v>
      </c>
      <c r="Q67" s="46"/>
      <c r="R67" s="78">
        <v>21.99</v>
      </c>
      <c r="T67" s="78">
        <v>21.99</v>
      </c>
      <c r="U67" s="47" t="str">
        <f t="shared" si="17"/>
        <v/>
      </c>
      <c r="V67" s="47" t="str">
        <f t="shared" si="18"/>
        <v/>
      </c>
      <c r="W67" s="47"/>
      <c r="X67" s="47"/>
      <c r="Y67" s="47"/>
      <c r="Z67" s="47"/>
      <c r="AA67" s="47"/>
      <c r="AB67" s="47"/>
      <c r="AC67" s="47"/>
      <c r="AD67" s="47"/>
      <c r="AE67" s="51">
        <f t="shared" si="7"/>
        <v>7</v>
      </c>
      <c r="AF67" s="51" t="str">
        <f t="shared" si="8"/>
        <v/>
      </c>
      <c r="AG67" s="51" t="str">
        <f t="shared" si="9"/>
        <v/>
      </c>
      <c r="AH67" s="51" t="str">
        <f t="shared" si="10"/>
        <v/>
      </c>
      <c r="AI67" s="52">
        <f t="shared" si="11"/>
        <v>21.99</v>
      </c>
      <c r="AJ67" s="68"/>
      <c r="AK67" s="53"/>
      <c r="AL67" s="52"/>
      <c r="AM67" s="53">
        <f t="shared" si="19"/>
        <v>48</v>
      </c>
      <c r="AN67" s="53">
        <f>IF(AJ67&lt;&gt;"",IF(AJ67="o",VLOOKUP(AM67,OpenSect!$A$1:$D$11,2),IF(AJ67="u",VLOOKUP(AM67,UpHill!$A$1:$D$35,2),IF(AJ67="d",VLOOKUP(AM67,DownHill!$A$1:$D$29,2),IF(AJ67="f",VLOOKUP(AM67,FlatUnd!$A$2:$D$30,2),IF(AJ67="t",VLOOKUP(AM67,TimeAdd!$A$1:$D$176,2),IF(AJ67="l",VLOOKUP(AM67,SLimit!$A$1:$D$8,2),AN66)))))),AN66)</f>
        <v>56</v>
      </c>
      <c r="AO67" s="53">
        <f>IF(AJ67&lt;&gt;"",IF(AJ67="o",VLOOKUP(AM67,OpenSect!$A$1:$D$11,3),IF(AJ67="u",VLOOKUP(AM67,UpHill!$A$1:$D$35,3),IF(AJ67="d",VLOOKUP(AM67,DownHill!$A$3:$D$29,3),IF(AJ67="f",VLOOKUP(AM67,FlatUnd!$A$2:$D$30,3),IF(AJ67="t",VLOOKUP(AM67,TimeAdd!$A$1:$D$18,3),IF(AJ67="l",VLOOKUP(AM67,SLimit!$A$1:$D$8,3),AO66)))))),AO66)</f>
        <v>64</v>
      </c>
      <c r="AP67" s="53">
        <f>IF(AJ67&lt;&gt;"",IF(AJ67="o",VLOOKUP(AM67,OpenSect!$A$1:$D$11,4),IF(AJ67="u",VLOOKUP(AM67,UpHill!$A$1:$D$35,4),IF(AJ67="d",VLOOKUP(AM67,DownHill!$A$1:$D$29,4),IF(AJ67="f",VLOOKUP(AM67,FlatUnd!$A$2:$D$30,4),IF(AJ67="t",VLOOKUP(AM67,TimeAdd!$A$1:$D$18,4),IF(AJ67="l",VLOOKUP(AM67,SLimit!$A$1:$D$8,4),AP66)))))),AP66)</f>
        <v>70</v>
      </c>
      <c r="AQ67" s="53">
        <f t="shared" si="20"/>
        <v>100</v>
      </c>
      <c r="AR67" s="54" t="str">
        <f t="shared" si="21"/>
        <v>Diagrammatic Sign: -  Traffic movement affected by obstruction.  200m.</v>
      </c>
      <c r="AS67" s="55"/>
      <c r="AT67" s="55"/>
      <c r="AU67" s="56">
        <f>IF(GroupStTimes!$A$8=0,MIN(CB67,CD67,CF67),MIN(BZ67,CB67,CD67,CF67))</f>
        <v>0.27277777777777779</v>
      </c>
      <c r="AV67" s="56">
        <f>IF(GroupStTimes!$A$8=0,MAX(CC67,CE67,CG67),MAX(CA67,CC67,CE67,CG67))</f>
        <v>0.3321412037037037</v>
      </c>
      <c r="AW67" s="57" t="str">
        <f t="shared" si="22"/>
        <v/>
      </c>
      <c r="AX67" s="58" t="str">
        <f t="shared" si="23"/>
        <v/>
      </c>
      <c r="AY67" s="58" t="str">
        <f t="shared" si="24"/>
        <v/>
      </c>
      <c r="AZ67" s="31">
        <f t="shared" si="25"/>
        <v>6.36</v>
      </c>
      <c r="BA67" s="59">
        <f t="shared" si="26"/>
        <v>0.25921296296296298</v>
      </c>
      <c r="BB67" s="59">
        <f t="shared" si="27"/>
        <v>0.26476851851851857</v>
      </c>
      <c r="BC67" s="59">
        <f t="shared" si="28"/>
        <v>0.26519675925925928</v>
      </c>
      <c r="BD67" s="59">
        <f t="shared" si="29"/>
        <v>0.31103009259259257</v>
      </c>
      <c r="BE67" s="59">
        <f t="shared" si="30"/>
        <v>0.31155092592592593</v>
      </c>
      <c r="BF67" s="59">
        <f t="shared" si="31"/>
        <v>0.32196759259259261</v>
      </c>
      <c r="BG67" s="59">
        <f t="shared" si="32"/>
        <v>0.32251157407407405</v>
      </c>
      <c r="BH67" s="59">
        <f t="shared" si="33"/>
        <v>0.32181712962962961</v>
      </c>
      <c r="BI67" s="31">
        <f t="shared" si="34"/>
        <v>15.629999999999999</v>
      </c>
      <c r="BJ67" s="61">
        <f t="shared" si="35"/>
        <v>0.325625</v>
      </c>
      <c r="BK67" s="61">
        <f t="shared" si="36"/>
        <v>0.27910714285714283</v>
      </c>
      <c r="BL67" s="61">
        <f t="shared" si="37"/>
        <v>0.24421874999999998</v>
      </c>
      <c r="BM67" s="61">
        <f t="shared" si="38"/>
        <v>0.22328571428571428</v>
      </c>
      <c r="BN67" s="62">
        <f t="shared" si="39"/>
        <v>0</v>
      </c>
      <c r="BO67" s="62">
        <f t="shared" si="40"/>
        <v>19</v>
      </c>
      <c r="BP67" s="62">
        <f t="shared" si="41"/>
        <v>32</v>
      </c>
      <c r="BQ67" s="62">
        <f t="shared" si="42"/>
        <v>0</v>
      </c>
      <c r="BR67" s="62">
        <f t="shared" si="43"/>
        <v>16</v>
      </c>
      <c r="BS67" s="62">
        <f t="shared" si="44"/>
        <v>45</v>
      </c>
      <c r="BT67" s="62">
        <f t="shared" si="45"/>
        <v>0</v>
      </c>
      <c r="BU67" s="62">
        <f t="shared" si="46"/>
        <v>14</v>
      </c>
      <c r="BV67" s="62">
        <f t="shared" si="47"/>
        <v>39</v>
      </c>
      <c r="BW67" s="62">
        <f t="shared" si="48"/>
        <v>0</v>
      </c>
      <c r="BX67" s="62">
        <f t="shared" si="49"/>
        <v>13</v>
      </c>
      <c r="BY67" s="62">
        <f t="shared" si="50"/>
        <v>24</v>
      </c>
      <c r="BZ67" s="63">
        <f t="shared" si="51"/>
        <v>0.27277777777777779</v>
      </c>
      <c r="CA67" s="63">
        <f t="shared" si="52"/>
        <v>0.27833333333333338</v>
      </c>
      <c r="CB67" s="63">
        <f t="shared" si="53"/>
        <v>0.27682870370370372</v>
      </c>
      <c r="CC67" s="63">
        <f t="shared" si="54"/>
        <v>0.322662037037037</v>
      </c>
      <c r="CD67" s="63">
        <f t="shared" si="55"/>
        <v>0.32172453703703702</v>
      </c>
      <c r="CE67" s="63">
        <f t="shared" si="56"/>
        <v>0.3321412037037037</v>
      </c>
      <c r="CF67" s="63">
        <f t="shared" si="57"/>
        <v>0.33181712962962961</v>
      </c>
      <c r="CG67" s="63">
        <f t="shared" si="58"/>
        <v>0.33112268518518517</v>
      </c>
      <c r="CH67" s="36"/>
      <c r="CI67" s="36"/>
      <c r="CJ67" s="36"/>
      <c r="CK67" s="36"/>
      <c r="CL67" s="60">
        <v>60</v>
      </c>
    </row>
    <row r="68" spans="1:90" ht="28.5" customHeight="1" x14ac:dyDescent="0.25">
      <c r="A68" s="37">
        <v>7</v>
      </c>
      <c r="C68" s="37"/>
      <c r="D68" s="37"/>
      <c r="E68" s="37"/>
      <c r="F68" s="83"/>
      <c r="G68" s="44"/>
      <c r="H68" s="44">
        <f t="shared" si="5"/>
        <v>22.52</v>
      </c>
      <c r="I68" s="83">
        <v>22.49</v>
      </c>
      <c r="J68" s="43">
        <f t="shared" si="0"/>
        <v>-1.3339261894175696E-3</v>
      </c>
      <c r="K68" s="44">
        <f t="shared" si="1"/>
        <v>-3.0000000000001137E-2</v>
      </c>
      <c r="L68" s="76" t="s">
        <v>963</v>
      </c>
      <c r="M68" s="122">
        <v>100</v>
      </c>
      <c r="N68" s="46">
        <f t="shared" si="6"/>
        <v>22.52</v>
      </c>
      <c r="O68" s="46"/>
      <c r="P68" s="78">
        <v>22.51</v>
      </c>
      <c r="Q68" s="46"/>
      <c r="R68" s="78">
        <v>22.52</v>
      </c>
      <c r="T68" s="78">
        <v>22.53</v>
      </c>
      <c r="U68" s="47" t="str">
        <f t="shared" si="17"/>
        <v/>
      </c>
      <c r="V68" s="47" t="str">
        <f t="shared" si="18"/>
        <v/>
      </c>
      <c r="W68" s="47"/>
      <c r="X68" s="47"/>
      <c r="Y68" s="47"/>
      <c r="Z68" s="47"/>
      <c r="AA68" s="47"/>
      <c r="AB68" s="47"/>
      <c r="AC68" s="47"/>
      <c r="AD68" s="47"/>
      <c r="AE68" s="51">
        <f t="shared" si="7"/>
        <v>7</v>
      </c>
      <c r="AF68" s="51" t="str">
        <f t="shared" si="8"/>
        <v/>
      </c>
      <c r="AG68" s="51" t="str">
        <f t="shared" si="9"/>
        <v/>
      </c>
      <c r="AH68" s="51" t="str">
        <f t="shared" si="10"/>
        <v/>
      </c>
      <c r="AI68" s="52">
        <f t="shared" si="11"/>
        <v>22.52</v>
      </c>
      <c r="AJ68" s="68"/>
      <c r="AK68" s="53"/>
      <c r="AL68" s="52"/>
      <c r="AM68" s="53">
        <f t="shared" si="19"/>
        <v>48</v>
      </c>
      <c r="AN68" s="53">
        <f>IF(AJ68&lt;&gt;"",IF(AJ68="o",VLOOKUP(AM68,OpenSect!$A$1:$D$11,2),IF(AJ68="u",VLOOKUP(AM68,UpHill!$A$1:$D$35,2),IF(AJ68="d",VLOOKUP(AM68,DownHill!$A$1:$D$29,2),IF(AJ68="f",VLOOKUP(AM68,FlatUnd!$A$2:$D$30,2),IF(AJ68="t",VLOOKUP(AM68,TimeAdd!$A$1:$D$176,2),IF(AJ68="l",VLOOKUP(AM68,SLimit!$A$1:$D$8,2),AN67)))))),AN67)</f>
        <v>56</v>
      </c>
      <c r="AO68" s="53">
        <f>IF(AJ68&lt;&gt;"",IF(AJ68="o",VLOOKUP(AM68,OpenSect!$A$1:$D$11,3),IF(AJ68="u",VLOOKUP(AM68,UpHill!$A$1:$D$35,3),IF(AJ68="d",VLOOKUP(AM68,DownHill!$A$3:$D$29,3),IF(AJ68="f",VLOOKUP(AM68,FlatUnd!$A$2:$D$30,3),IF(AJ68="t",VLOOKUP(AM68,TimeAdd!$A$1:$D$18,3),IF(AJ68="l",VLOOKUP(AM68,SLimit!$A$1:$D$8,3),AO67)))))),AO67)</f>
        <v>64</v>
      </c>
      <c r="AP68" s="53">
        <f>IF(AJ68&lt;&gt;"",IF(AJ68="o",VLOOKUP(AM68,OpenSect!$A$1:$D$11,4),IF(AJ68="u",VLOOKUP(AM68,UpHill!$A$1:$D$35,4),IF(AJ68="d",VLOOKUP(AM68,DownHill!$A$1:$D$29,4),IF(AJ68="f",VLOOKUP(AM68,FlatUnd!$A$2:$D$30,4),IF(AJ68="t",VLOOKUP(AM68,TimeAdd!$A$1:$D$18,4),IF(AJ68="l",VLOOKUP(AM68,SLimit!$A$1:$D$8,4),AP67)))))),AP67)</f>
        <v>70</v>
      </c>
      <c r="AQ68" s="53">
        <f t="shared" si="20"/>
        <v>100</v>
      </c>
      <c r="AR68" s="54" t="str">
        <f t="shared" si="21"/>
        <v>Warning -  Two way traffic.</v>
      </c>
      <c r="AS68" s="55"/>
      <c r="AT68" s="55"/>
      <c r="AU68" s="56">
        <f>IF(GroupStTimes!$A$8=0,MIN(CB68,CD68,CF68),MIN(BZ68,CB68,CD68,CF68))</f>
        <v>0.27324074074074078</v>
      </c>
      <c r="AV68" s="56">
        <f>IF(GroupStTimes!$A$8=0,MAX(CC68,CE68,CG68),MAX(CA68,CC68,CE68,CG68))</f>
        <v>0.33248842592592592</v>
      </c>
      <c r="AW68" s="57" t="str">
        <f t="shared" si="22"/>
        <v/>
      </c>
      <c r="AX68" s="58" t="str">
        <f t="shared" si="23"/>
        <v/>
      </c>
      <c r="AY68" s="58" t="str">
        <f t="shared" si="24"/>
        <v/>
      </c>
      <c r="AZ68" s="31">
        <f t="shared" si="25"/>
        <v>6.36</v>
      </c>
      <c r="BA68" s="59">
        <f t="shared" si="26"/>
        <v>0.25921296296296298</v>
      </c>
      <c r="BB68" s="59">
        <f t="shared" si="27"/>
        <v>0.26476851851851857</v>
      </c>
      <c r="BC68" s="59">
        <f t="shared" si="28"/>
        <v>0.26519675925925928</v>
      </c>
      <c r="BD68" s="59">
        <f t="shared" si="29"/>
        <v>0.31103009259259257</v>
      </c>
      <c r="BE68" s="59">
        <f t="shared" si="30"/>
        <v>0.31155092592592593</v>
      </c>
      <c r="BF68" s="59">
        <f t="shared" si="31"/>
        <v>0.32196759259259261</v>
      </c>
      <c r="BG68" s="59">
        <f t="shared" si="32"/>
        <v>0.32251157407407405</v>
      </c>
      <c r="BH68" s="59">
        <f t="shared" si="33"/>
        <v>0.32181712962962961</v>
      </c>
      <c r="BI68" s="31">
        <f t="shared" si="34"/>
        <v>16.16</v>
      </c>
      <c r="BJ68" s="61">
        <f t="shared" si="35"/>
        <v>0.33666666666666667</v>
      </c>
      <c r="BK68" s="61">
        <f t="shared" si="36"/>
        <v>0.28857142857142859</v>
      </c>
      <c r="BL68" s="61">
        <f t="shared" si="37"/>
        <v>0.2525</v>
      </c>
      <c r="BM68" s="61">
        <f t="shared" si="38"/>
        <v>0.23085714285714287</v>
      </c>
      <c r="BN68" s="62">
        <f t="shared" si="39"/>
        <v>0</v>
      </c>
      <c r="BO68" s="62">
        <f t="shared" si="40"/>
        <v>20</v>
      </c>
      <c r="BP68" s="62">
        <f t="shared" si="41"/>
        <v>12</v>
      </c>
      <c r="BQ68" s="62">
        <f t="shared" si="42"/>
        <v>0</v>
      </c>
      <c r="BR68" s="62">
        <f t="shared" si="43"/>
        <v>17</v>
      </c>
      <c r="BS68" s="62">
        <f t="shared" si="44"/>
        <v>19</v>
      </c>
      <c r="BT68" s="62">
        <f t="shared" si="45"/>
        <v>0</v>
      </c>
      <c r="BU68" s="62">
        <f t="shared" si="46"/>
        <v>15</v>
      </c>
      <c r="BV68" s="62">
        <f t="shared" si="47"/>
        <v>9</v>
      </c>
      <c r="BW68" s="62">
        <f t="shared" si="48"/>
        <v>0</v>
      </c>
      <c r="BX68" s="62">
        <f t="shared" si="49"/>
        <v>13</v>
      </c>
      <c r="BY68" s="62">
        <f t="shared" si="50"/>
        <v>51</v>
      </c>
      <c r="BZ68" s="63">
        <f t="shared" si="51"/>
        <v>0.27324074074074078</v>
      </c>
      <c r="CA68" s="63">
        <f t="shared" si="52"/>
        <v>0.27879629629629632</v>
      </c>
      <c r="CB68" s="63">
        <f t="shared" si="53"/>
        <v>0.27722222222222226</v>
      </c>
      <c r="CC68" s="63">
        <f t="shared" si="54"/>
        <v>0.32305555555555554</v>
      </c>
      <c r="CD68" s="63">
        <f t="shared" si="55"/>
        <v>0.32207175925925924</v>
      </c>
      <c r="CE68" s="63">
        <f t="shared" si="56"/>
        <v>0.33248842592592592</v>
      </c>
      <c r="CF68" s="63">
        <f t="shared" si="57"/>
        <v>0.33212962962962961</v>
      </c>
      <c r="CG68" s="63">
        <f t="shared" si="58"/>
        <v>0.33143518518518517</v>
      </c>
      <c r="CH68" s="36"/>
      <c r="CI68" s="36"/>
      <c r="CJ68" s="36"/>
      <c r="CK68" s="36"/>
      <c r="CL68" s="60">
        <v>60</v>
      </c>
    </row>
    <row r="69" spans="1:90" ht="28.5" customHeight="1" x14ac:dyDescent="0.25">
      <c r="A69" s="37">
        <v>7</v>
      </c>
      <c r="C69" s="37"/>
      <c r="D69" s="37"/>
      <c r="E69" s="37"/>
      <c r="F69" s="83"/>
      <c r="G69" s="44"/>
      <c r="H69" s="44">
        <f t="shared" ref="H69:H132" si="63">ROUND(IF(G69="",N69,IF(P69="",N69,IF(R69="",(I69+(P69+O69))/2,IF(T69="",(I69+(P69+O69)+(R69+Q69))/3,(I69+(P69+O69)+(R69+Q69)+(T69+S69))/4)))),2)</f>
        <v>22.67</v>
      </c>
      <c r="I69" s="83">
        <v>22.63</v>
      </c>
      <c r="J69" s="43">
        <f t="shared" si="0"/>
        <v>-1.6202680807189062E-3</v>
      </c>
      <c r="K69" s="44">
        <f t="shared" si="1"/>
        <v>-3.6666666666668846E-2</v>
      </c>
      <c r="L69" s="76" t="s">
        <v>122</v>
      </c>
      <c r="M69" s="122">
        <v>100</v>
      </c>
      <c r="N69" s="46">
        <f t="shared" ref="N69:N132" si="64">IF(P69="",((I69-I68)+H68),IF(R69="",(P69+O69),IF(T69="",((P69+O69)+(R69+Q69))/2,((P69+O69)+(R69+Q69)+(T69+S69))/3)))</f>
        <v>22.666666666666668</v>
      </c>
      <c r="O69" s="46"/>
      <c r="P69" s="78">
        <v>22.65</v>
      </c>
      <c r="Q69" s="46"/>
      <c r="R69" s="78">
        <v>22.67</v>
      </c>
      <c r="T69" s="78">
        <v>22.68</v>
      </c>
      <c r="U69" s="47" t="str">
        <f t="shared" si="17"/>
        <v/>
      </c>
      <c r="V69" s="47" t="str">
        <f t="shared" si="18"/>
        <v/>
      </c>
      <c r="W69" s="47"/>
      <c r="X69" s="47"/>
      <c r="Y69" s="47"/>
      <c r="Z69" s="47"/>
      <c r="AA69" s="47"/>
      <c r="AB69" s="47"/>
      <c r="AC69" s="47"/>
      <c r="AD69" s="47"/>
      <c r="AE69" s="51">
        <f t="shared" ref="AE69:AE132" si="65">IF(A69="","",A69)</f>
        <v>7</v>
      </c>
      <c r="AF69" s="51" t="str">
        <f t="shared" ref="AF69:AF132" si="66">IF(B69="","",B69)</f>
        <v/>
      </c>
      <c r="AG69" s="51" t="str">
        <f t="shared" ref="AG69:AG132" si="67">IF(C69="","",C69)</f>
        <v/>
      </c>
      <c r="AH69" s="51" t="str">
        <f t="shared" ref="AH69:AH132" si="68">IF(D69="","",D69)</f>
        <v/>
      </c>
      <c r="AI69" s="52">
        <f t="shared" ref="AI69:AI132" si="69">H69</f>
        <v>22.67</v>
      </c>
      <c r="AJ69" s="68"/>
      <c r="AK69" s="53"/>
      <c r="AL69" s="52"/>
      <c r="AM69" s="53">
        <f t="shared" si="19"/>
        <v>48</v>
      </c>
      <c r="AN69" s="53">
        <f>IF(AJ69&lt;&gt;"",IF(AJ69="o",VLOOKUP(AM69,OpenSect!$A$1:$D$11,2),IF(AJ69="u",VLOOKUP(AM69,UpHill!$A$1:$D$35,2),IF(AJ69="d",VLOOKUP(AM69,DownHill!$A$1:$D$29,2),IF(AJ69="f",VLOOKUP(AM69,FlatUnd!$A$2:$D$30,2),IF(AJ69="t",VLOOKUP(AM69,TimeAdd!$A$1:$D$176,2),IF(AJ69="l",VLOOKUP(AM69,SLimit!$A$1:$D$8,2),AN68)))))),AN68)</f>
        <v>56</v>
      </c>
      <c r="AO69" s="53">
        <f>IF(AJ69&lt;&gt;"",IF(AJ69="o",VLOOKUP(AM69,OpenSect!$A$1:$D$11,3),IF(AJ69="u",VLOOKUP(AM69,UpHill!$A$1:$D$35,3),IF(AJ69="d",VLOOKUP(AM69,DownHill!$A$3:$D$29,3),IF(AJ69="f",VLOOKUP(AM69,FlatUnd!$A$2:$D$30,3),IF(AJ69="t",VLOOKUP(AM69,TimeAdd!$A$1:$D$18,3),IF(AJ69="l",VLOOKUP(AM69,SLimit!$A$1:$D$8,3),AO68)))))),AO68)</f>
        <v>64</v>
      </c>
      <c r="AP69" s="53">
        <f>IF(AJ69&lt;&gt;"",IF(AJ69="o",VLOOKUP(AM69,OpenSect!$A$1:$D$11,4),IF(AJ69="u",VLOOKUP(AM69,UpHill!$A$1:$D$35,4),IF(AJ69="d",VLOOKUP(AM69,DownHill!$A$1:$D$29,4),IF(AJ69="f",VLOOKUP(AM69,FlatUnd!$A$2:$D$30,4),IF(AJ69="t",VLOOKUP(AM69,TimeAdd!$A$1:$D$18,4),IF(AJ69="l",VLOOKUP(AM69,SLimit!$A$1:$D$8,4),AP68)))))),AP68)</f>
        <v>70</v>
      </c>
      <c r="AQ69" s="53">
        <f t="shared" si="20"/>
        <v>100</v>
      </c>
      <c r="AR69" s="54" t="str">
        <f t="shared" si="21"/>
        <v>Warning - Priority crossroad.</v>
      </c>
      <c r="AS69" s="55"/>
      <c r="AT69" s="55"/>
      <c r="AU69" s="56">
        <f>IF(GroupStTimes!$A$8=0,MIN(CB69,CD69,CF69),MIN(BZ69,CB69,CD69,CF69))</f>
        <v>0.27336805555555554</v>
      </c>
      <c r="AV69" s="56">
        <f>IF(GroupStTimes!$A$8=0,MAX(CC69,CE69,CG69),MAX(CA69,CC69,CE69,CG69))</f>
        <v>0.33258101851851851</v>
      </c>
      <c r="AW69" s="57" t="str">
        <f t="shared" si="22"/>
        <v/>
      </c>
      <c r="AX69" s="58" t="str">
        <f t="shared" si="23"/>
        <v/>
      </c>
      <c r="AY69" s="58" t="str">
        <f t="shared" si="24"/>
        <v/>
      </c>
      <c r="AZ69" s="31">
        <f t="shared" si="25"/>
        <v>6.36</v>
      </c>
      <c r="BA69" s="59">
        <f t="shared" si="26"/>
        <v>0.25921296296296298</v>
      </c>
      <c r="BB69" s="59">
        <f t="shared" si="27"/>
        <v>0.26476851851851857</v>
      </c>
      <c r="BC69" s="59">
        <f t="shared" si="28"/>
        <v>0.26519675925925928</v>
      </c>
      <c r="BD69" s="59">
        <f t="shared" si="29"/>
        <v>0.31103009259259257</v>
      </c>
      <c r="BE69" s="59">
        <f t="shared" si="30"/>
        <v>0.31155092592592593</v>
      </c>
      <c r="BF69" s="59">
        <f t="shared" si="31"/>
        <v>0.32196759259259261</v>
      </c>
      <c r="BG69" s="59">
        <f t="shared" si="32"/>
        <v>0.32251157407407405</v>
      </c>
      <c r="BH69" s="59">
        <f t="shared" si="33"/>
        <v>0.32181712962962961</v>
      </c>
      <c r="BI69" s="31">
        <f t="shared" si="34"/>
        <v>16.310000000000002</v>
      </c>
      <c r="BJ69" s="61">
        <f t="shared" si="35"/>
        <v>0.33979166666666671</v>
      </c>
      <c r="BK69" s="61">
        <f t="shared" si="36"/>
        <v>0.29125000000000006</v>
      </c>
      <c r="BL69" s="61">
        <f t="shared" si="37"/>
        <v>0.25484375000000004</v>
      </c>
      <c r="BM69" s="61">
        <f t="shared" si="38"/>
        <v>0.23300000000000004</v>
      </c>
      <c r="BN69" s="62">
        <f t="shared" si="39"/>
        <v>0</v>
      </c>
      <c r="BO69" s="62">
        <f t="shared" si="40"/>
        <v>20</v>
      </c>
      <c r="BP69" s="62">
        <f t="shared" si="41"/>
        <v>23</v>
      </c>
      <c r="BQ69" s="62">
        <f t="shared" si="42"/>
        <v>0</v>
      </c>
      <c r="BR69" s="62">
        <f t="shared" si="43"/>
        <v>17</v>
      </c>
      <c r="BS69" s="62">
        <f t="shared" si="44"/>
        <v>29</v>
      </c>
      <c r="BT69" s="62">
        <f t="shared" si="45"/>
        <v>0</v>
      </c>
      <c r="BU69" s="62">
        <f t="shared" si="46"/>
        <v>15</v>
      </c>
      <c r="BV69" s="62">
        <f t="shared" si="47"/>
        <v>17</v>
      </c>
      <c r="BW69" s="62">
        <f t="shared" si="48"/>
        <v>0</v>
      </c>
      <c r="BX69" s="62">
        <f t="shared" si="49"/>
        <v>13</v>
      </c>
      <c r="BY69" s="62">
        <f t="shared" si="50"/>
        <v>59</v>
      </c>
      <c r="BZ69" s="63">
        <f t="shared" si="51"/>
        <v>0.27336805555555554</v>
      </c>
      <c r="CA69" s="63">
        <f t="shared" si="52"/>
        <v>0.27892361111111114</v>
      </c>
      <c r="CB69" s="63">
        <f t="shared" si="53"/>
        <v>0.27733796296296298</v>
      </c>
      <c r="CC69" s="63">
        <f t="shared" si="54"/>
        <v>0.32317129629629626</v>
      </c>
      <c r="CD69" s="63">
        <f t="shared" si="55"/>
        <v>0.32216435185185183</v>
      </c>
      <c r="CE69" s="63">
        <f t="shared" si="56"/>
        <v>0.33258101851851851</v>
      </c>
      <c r="CF69" s="63">
        <f t="shared" si="57"/>
        <v>0.3322222222222222</v>
      </c>
      <c r="CG69" s="63">
        <f t="shared" si="58"/>
        <v>0.33152777777777775</v>
      </c>
      <c r="CH69" s="36"/>
      <c r="CI69" s="36"/>
      <c r="CJ69" s="36"/>
      <c r="CK69" s="36"/>
      <c r="CL69" s="60">
        <v>60</v>
      </c>
    </row>
    <row r="70" spans="1:90" ht="28.5" customHeight="1" x14ac:dyDescent="0.25">
      <c r="A70" s="37">
        <v>7</v>
      </c>
      <c r="C70" s="37"/>
      <c r="D70" s="37"/>
      <c r="E70" s="37"/>
      <c r="F70" s="83"/>
      <c r="G70" s="44"/>
      <c r="H70" s="44">
        <f t="shared" si="63"/>
        <v>22.72</v>
      </c>
      <c r="I70" s="83">
        <v>22.65</v>
      </c>
      <c r="J70" s="43">
        <f t="shared" ref="J70:J140" si="70">IF(N70="","",IF((I70-$I$4)=0,0,((I70-$I$4)-(N70-$N$4))/(I70-$I$4)))</f>
        <v>-3.0905077262693282E-3</v>
      </c>
      <c r="K70" s="44">
        <f t="shared" ref="K70:K140" si="71">(I70-$I$4)-(N70-$N$4)</f>
        <v>-7.0000000000000284E-2</v>
      </c>
      <c r="L70" s="76" t="s">
        <v>962</v>
      </c>
      <c r="M70" s="122">
        <v>100</v>
      </c>
      <c r="N70" s="46">
        <f t="shared" si="64"/>
        <v>22.72</v>
      </c>
      <c r="O70" s="46"/>
      <c r="P70" s="78">
        <v>22.67</v>
      </c>
      <c r="Q70" s="46"/>
      <c r="R70" s="78">
        <v>22.72</v>
      </c>
      <c r="T70" s="78">
        <v>22.77</v>
      </c>
      <c r="U70" s="47" t="str">
        <f t="shared" ref="U70:U133" si="72">IF(W70="","",IF(Y70="",W70,IF(AA70&lt;1,ROUND((Y70+W70)/2,5),IF(AC70&lt;1,ROUND((Y70+AA70+W70)/3,5),ROUND((Y70+AA70+AC70+W70)/4,5)))))</f>
        <v/>
      </c>
      <c r="V70" s="47" t="str">
        <f t="shared" ref="V70:V133" si="73">IF(X70="","",IF(Z70&lt;1,ROUND(X70,5),IF(AB70&lt;1,ROUND((X70+Z70)/2,5),IF(AD70&lt;1,ROUND((X70+Z70+AB70)/3,5),ROUND((X70+Z70+AB70+AD70)/4,5)))))</f>
        <v/>
      </c>
      <c r="W70" s="47"/>
      <c r="X70" s="47"/>
      <c r="Y70" s="47"/>
      <c r="Z70" s="47"/>
      <c r="AA70" s="47"/>
      <c r="AB70" s="47"/>
      <c r="AC70" s="47"/>
      <c r="AD70" s="47"/>
      <c r="AE70" s="51">
        <f t="shared" si="65"/>
        <v>7</v>
      </c>
      <c r="AF70" s="51" t="str">
        <f t="shared" si="66"/>
        <v/>
      </c>
      <c r="AG70" s="51" t="str">
        <f t="shared" si="67"/>
        <v/>
      </c>
      <c r="AH70" s="51" t="str">
        <f t="shared" si="68"/>
        <v/>
      </c>
      <c r="AI70" s="52">
        <f t="shared" si="69"/>
        <v>22.72</v>
      </c>
      <c r="AJ70" s="68"/>
      <c r="AK70" s="53"/>
      <c r="AL70" s="52"/>
      <c r="AM70" s="53">
        <f t="shared" ref="AM70:AM133" si="74">IF(OR(AJ70="",AJ70="m"),AM69,IF(AH70&lt;&gt;"",AH70,""))</f>
        <v>48</v>
      </c>
      <c r="AN70" s="53">
        <f>IF(AJ70&lt;&gt;"",IF(AJ70="o",VLOOKUP(AM70,OpenSect!$A$1:$D$11,2),IF(AJ70="u",VLOOKUP(AM70,UpHill!$A$1:$D$35,2),IF(AJ70="d",VLOOKUP(AM70,DownHill!$A$1:$D$29,2),IF(AJ70="f",VLOOKUP(AM70,FlatUnd!$A$2:$D$30,2),IF(AJ70="t",VLOOKUP(AM70,TimeAdd!$A$1:$D$176,2),IF(AJ70="l",VLOOKUP(AM70,SLimit!$A$1:$D$8,2),AN69)))))),AN69)</f>
        <v>56</v>
      </c>
      <c r="AO70" s="53">
        <f>IF(AJ70&lt;&gt;"",IF(AJ70="o",VLOOKUP(AM70,OpenSect!$A$1:$D$11,3),IF(AJ70="u",VLOOKUP(AM70,UpHill!$A$1:$D$35,3),IF(AJ70="d",VLOOKUP(AM70,DownHill!$A$3:$D$29,3),IF(AJ70="f",VLOOKUP(AM70,FlatUnd!$A$2:$D$30,3),IF(AJ70="t",VLOOKUP(AM70,TimeAdd!$A$1:$D$18,3),IF(AJ70="l",VLOOKUP(AM70,SLimit!$A$1:$D$8,3),AO69)))))),AO69)</f>
        <v>64</v>
      </c>
      <c r="AP70" s="53">
        <f>IF(AJ70&lt;&gt;"",IF(AJ70="o",VLOOKUP(AM70,OpenSect!$A$1:$D$11,4),IF(AJ70="u",VLOOKUP(AM70,UpHill!$A$1:$D$35,4),IF(AJ70="d",VLOOKUP(AM70,DownHill!$A$1:$D$29,4),IF(AJ70="f",VLOOKUP(AM70,FlatUnd!$A$2:$D$30,4),IF(AJ70="t",VLOOKUP(AM70,TimeAdd!$A$1:$D$18,4),IF(AJ70="l",VLOOKUP(AM70,SLimit!$A$1:$D$8,4),AP69)))))),AP69)</f>
        <v>70</v>
      </c>
      <c r="AQ70" s="53">
        <f t="shared" ref="AQ70:AQ133" si="75">M70</f>
        <v>100</v>
      </c>
      <c r="AR70" s="54" t="str">
        <f t="shared" ref="AR70:AR133" si="76">L70</f>
        <v>19,0 km plate.</v>
      </c>
      <c r="AS70" s="55"/>
      <c r="AT70" s="55"/>
      <c r="AU70" s="56">
        <f>IF(GroupStTimes!$A$8=0,MIN(CB70,CD70,CF70),MIN(BZ70,CB70,CD70,CF70))</f>
        <v>0.27341435185185187</v>
      </c>
      <c r="AV70" s="56">
        <f>IF(GroupStTimes!$A$8=0,MAX(CC70,CE70,CG70),MAX(CA70,CC70,CE70,CG70))</f>
        <v>0.33261574074074074</v>
      </c>
      <c r="AW70" s="57" t="str">
        <f t="shared" ref="AW70:AW133" si="77">IF(U70="","",CONCATENATE(FIXED(U70,5),"  ",FIXED(V70,5)))</f>
        <v/>
      </c>
      <c r="AX70" s="58" t="str">
        <f t="shared" ref="AX70:AX133" si="78">IF(AJ70="m",ROUND(W70,5),"")</f>
        <v/>
      </c>
      <c r="AY70" s="58" t="str">
        <f t="shared" ref="AY70:AY133" si="79">IF(AJ70="m",ROUND(X70,5),"")</f>
        <v/>
      </c>
      <c r="AZ70" s="31">
        <f t="shared" ref="AZ70:AZ133" si="80">IF(AND(AM69=AM68,AN69=AN68,AO69=AO68,AP69=AP68,AJ70&lt;&gt;"t"),AZ69,IF(AJ70="t",AI70,AI69))</f>
        <v>6.36</v>
      </c>
      <c r="BA70" s="59">
        <f t="shared" ref="BA70:BA133" si="81">IF(AND($AM69=$AM68,$AN69=AN68,$AO69=$AO68,$AP69=$AP68,$AJ70&lt;&gt;"t"),BA69,BZ69)</f>
        <v>0.25921296296296298</v>
      </c>
      <c r="BB70" s="59">
        <f t="shared" ref="BB70:BB133" si="82">IF(AND($AM69=$AM68,$AN69=AN68,$AO69=$AO68,$AP69=$AP68,$AJ70&lt;&gt;"t"),BB69,CA69)</f>
        <v>0.26476851851851857</v>
      </c>
      <c r="BC70" s="59">
        <f t="shared" ref="BC70:BC133" si="83">IF(AND($AM69=$AM68,$AN69=AN68,$AO69=$AO68,$AP69=$AP68,$AJ70&lt;&gt;"t"),BC69,CB69)</f>
        <v>0.26519675925925928</v>
      </c>
      <c r="BD70" s="59">
        <f t="shared" ref="BD70:BD133" si="84">IF(AND($AM69=$AM68,$AN69=AN68,$AO69=$AO68,$AP69=$AP68,$AJ70&lt;&gt;"t"),BD69,CC69)</f>
        <v>0.31103009259259257</v>
      </c>
      <c r="BE70" s="59">
        <f t="shared" ref="BE70:BE133" si="85">IF(AND($AM69=$AM68,$AN69=AN68,$AO69=$AO68,$AP69=$AP68,$AJ70&lt;&gt;"t"),BE69,CD69)</f>
        <v>0.31155092592592593</v>
      </c>
      <c r="BF70" s="59">
        <f t="shared" ref="BF70:BF133" si="86">IF(AND($AM69=$AM68,$AN69=AN68,$AO69=$AO68,$AP69=$AP68,$AJ70&lt;&gt;"t"),BF69,CE69)</f>
        <v>0.32196759259259261</v>
      </c>
      <c r="BG70" s="59">
        <f t="shared" ref="BG70:BG133" si="87">IF(AND($AM69=$AM68,$AN69=AN68,$AO69=$AO68,$AP69=$AP68,$AJ70&lt;&gt;"t"),BG69,CF69)</f>
        <v>0.32251157407407405</v>
      </c>
      <c r="BH70" s="59">
        <f t="shared" ref="BH70:BH133" si="88">IF(AND($AM69=$AM68,$AN69=AN68,$AO69=$AO68,$AP69=$AP68,$AJ70&lt;&gt;"t"),BH69,CG69)</f>
        <v>0.32181712962962961</v>
      </c>
      <c r="BI70" s="31">
        <f t="shared" ref="BI70:BI133" si="89">AI70-AZ70</f>
        <v>16.36</v>
      </c>
      <c r="BJ70" s="61">
        <f t="shared" ref="BJ70:BJ133" si="90">IF($AJ69="t",IF(AM68=0,0,$BI70/AM68),IF(AM69=0,0,$BI70/AM69))</f>
        <v>0.34083333333333332</v>
      </c>
      <c r="BK70" s="61">
        <f t="shared" ref="BK70:BK133" si="91">IF($AJ69="t",IF(AN68=0,0,$BI70/AN68),IF(AN69=0,0,$BI70/AN69))</f>
        <v>0.29214285714285715</v>
      </c>
      <c r="BL70" s="61">
        <f t="shared" ref="BL70:BL133" si="92">IF($AJ69="t",IF(AO68=0,0,$BI70/AO68),IF(AO69=0,0,$BI70/AO69))</f>
        <v>0.25562499999999999</v>
      </c>
      <c r="BM70" s="61">
        <f t="shared" ref="BM70:BM133" si="93">IF($AJ69="t",IF(AP68=0,0,$BI70/AP68),IF(AP69=0,0,$BI70/AP69))</f>
        <v>0.23371428571428571</v>
      </c>
      <c r="BN70" s="62">
        <f t="shared" ref="BN70:BN133" si="94">IF(AJ70="t",0,INT(BJ70))</f>
        <v>0</v>
      </c>
      <c r="BO70" s="62">
        <f t="shared" ref="BO70:BO133" si="95">IF(AJ70="t",AM70,IF(INT((BJ70-BN70)*60)&lt;0,1,INT((BJ70-BN70)*60)))</f>
        <v>20</v>
      </c>
      <c r="BP70" s="62">
        <f t="shared" ref="BP70:BP133" si="96">IF(AJ70="t",0,ROUND((((BJ70-BN70)*60)-BO70)*60,0))</f>
        <v>27</v>
      </c>
      <c r="BQ70" s="62">
        <f t="shared" ref="BQ70:BQ133" si="97">IF(AJ70="t",0,INT(BK70))</f>
        <v>0</v>
      </c>
      <c r="BR70" s="62">
        <f t="shared" ref="BR70:BR133" si="98">IF(AJ70="t",AN70,IF(INT((BK70-BQ70)*60)&lt;0,1,INT((BK70-BQ70)*60)))</f>
        <v>17</v>
      </c>
      <c r="BS70" s="62">
        <f t="shared" ref="BS70:BS133" si="99">IF(AJ70="t",0,ROUND((((BK70-BQ70)*60)-BR70)*60,0))</f>
        <v>32</v>
      </c>
      <c r="BT70" s="62">
        <f t="shared" ref="BT70:BT133" si="100">IF(AJ70="t",0,INT(BL70))</f>
        <v>0</v>
      </c>
      <c r="BU70" s="62">
        <f t="shared" ref="BU70:BU133" si="101">IF(AJ70="t",AO70,IF(INT((BL70-BT70)*60)&lt;0,1,INT((BL70-BT70)*60)))</f>
        <v>15</v>
      </c>
      <c r="BV70" s="62">
        <f t="shared" ref="BV70:BV133" si="102">IF(AJ70="t",0,ROUND((((BL70-BT70)*60)-BU70)*60,0))</f>
        <v>20</v>
      </c>
      <c r="BW70" s="62">
        <f t="shared" ref="BW70:BW133" si="103">IF(AJ70="t",0,INT(BM70))</f>
        <v>0</v>
      </c>
      <c r="BX70" s="62">
        <f t="shared" ref="BX70:BX133" si="104">IF(AJ70="t",AP70,IF(INT((BM70-BW70)*60)&lt;0,1,INT((BM70-BW70)*60)))</f>
        <v>14</v>
      </c>
      <c r="BY70" s="62">
        <f t="shared" ref="BY70:BY133" si="105">IF(AJ70="t",0,ROUND((((BM70-BW70)*60)-BX70)*60,0))</f>
        <v>1</v>
      </c>
      <c r="BZ70" s="63">
        <f t="shared" ref="BZ70:BZ133" si="106">BA70+TIME(BN70,BO70,BP70)</f>
        <v>0.27341435185185187</v>
      </c>
      <c r="CA70" s="63">
        <f t="shared" ref="CA70:CA133" si="107">BB70+TIME(BN70,BO70,BP70)</f>
        <v>0.27896990740740746</v>
      </c>
      <c r="CB70" s="63">
        <f t="shared" ref="CB70:CB133" si="108">BC70+TIME(BQ70,BR70,BS70)</f>
        <v>0.27737268518518521</v>
      </c>
      <c r="CC70" s="63">
        <f t="shared" ref="CC70:CC133" si="109">BD70+TIME(BQ70,BR70,BS70)</f>
        <v>0.32320601851851849</v>
      </c>
      <c r="CD70" s="63">
        <f t="shared" ref="CD70:CD133" si="110">BE70+TIME(BT70,BU70,BV70)</f>
        <v>0.32219907407407405</v>
      </c>
      <c r="CE70" s="63">
        <f t="shared" ref="CE70:CE133" si="111">BF70+TIME(BT70,BU70,BV70)</f>
        <v>0.33261574074074074</v>
      </c>
      <c r="CF70" s="63">
        <f t="shared" ref="CF70:CF133" si="112">BG70+TIME(BW70,BX70,BY70)</f>
        <v>0.33224537037037033</v>
      </c>
      <c r="CG70" s="63">
        <f t="shared" ref="CG70:CG133" si="113">BH70+TIME(BW70,BX70,BY70)</f>
        <v>0.33155092592592589</v>
      </c>
      <c r="CH70" s="36"/>
      <c r="CI70" s="36"/>
      <c r="CJ70" s="36"/>
      <c r="CK70" s="36"/>
      <c r="CL70" s="60">
        <v>60</v>
      </c>
    </row>
    <row r="71" spans="1:90" ht="28.5" customHeight="1" x14ac:dyDescent="0.25">
      <c r="A71" s="37">
        <v>7</v>
      </c>
      <c r="C71" s="37"/>
      <c r="D71" s="37"/>
      <c r="E71" s="37"/>
      <c r="F71" s="83"/>
      <c r="G71" s="44"/>
      <c r="H71" s="44">
        <f t="shared" si="63"/>
        <v>22.83</v>
      </c>
      <c r="I71" s="83">
        <v>22.81</v>
      </c>
      <c r="J71" s="43">
        <f t="shared" si="70"/>
        <v>-1.0229431535876119E-3</v>
      </c>
      <c r="K71" s="44">
        <f t="shared" si="71"/>
        <v>-2.3333333333333428E-2</v>
      </c>
      <c r="L71" s="76" t="s">
        <v>143</v>
      </c>
      <c r="M71" s="122">
        <v>80</v>
      </c>
      <c r="N71" s="46">
        <f t="shared" si="64"/>
        <v>22.833333333333332</v>
      </c>
      <c r="O71" s="46"/>
      <c r="P71" s="78">
        <v>22.83</v>
      </c>
      <c r="Q71" s="46"/>
      <c r="R71" s="78">
        <v>22.83</v>
      </c>
      <c r="T71" s="78">
        <v>22.84</v>
      </c>
      <c r="U71" s="47" t="str">
        <f t="shared" si="72"/>
        <v/>
      </c>
      <c r="V71" s="47" t="str">
        <f t="shared" si="73"/>
        <v/>
      </c>
      <c r="W71" s="47"/>
      <c r="X71" s="47"/>
      <c r="Y71" s="47"/>
      <c r="Z71" s="47"/>
      <c r="AA71" s="47"/>
      <c r="AB71" s="47"/>
      <c r="AC71" s="47"/>
      <c r="AD71" s="47"/>
      <c r="AE71" s="51">
        <f t="shared" si="65"/>
        <v>7</v>
      </c>
      <c r="AF71" s="51" t="str">
        <f t="shared" si="66"/>
        <v/>
      </c>
      <c r="AG71" s="51" t="str">
        <f t="shared" si="67"/>
        <v/>
      </c>
      <c r="AH71" s="51" t="str">
        <f t="shared" si="68"/>
        <v/>
      </c>
      <c r="AI71" s="52">
        <f t="shared" si="69"/>
        <v>22.83</v>
      </c>
      <c r="AJ71" s="68"/>
      <c r="AK71" s="53"/>
      <c r="AL71" s="52"/>
      <c r="AM71" s="53">
        <f t="shared" si="74"/>
        <v>48</v>
      </c>
      <c r="AN71" s="53">
        <f>IF(AJ71&lt;&gt;"",IF(AJ71="o",VLOOKUP(AM71,OpenSect!$A$1:$D$11,2),IF(AJ71="u",VLOOKUP(AM71,UpHill!$A$1:$D$35,2),IF(AJ71="d",VLOOKUP(AM71,DownHill!$A$1:$D$29,2),IF(AJ71="f",VLOOKUP(AM71,FlatUnd!$A$2:$D$30,2),IF(AJ71="t",VLOOKUP(AM71,TimeAdd!$A$1:$D$176,2),IF(AJ71="l",VLOOKUP(AM71,SLimit!$A$1:$D$8,2),AN70)))))),AN70)</f>
        <v>56</v>
      </c>
      <c r="AO71" s="53">
        <f>IF(AJ71&lt;&gt;"",IF(AJ71="o",VLOOKUP(AM71,OpenSect!$A$1:$D$11,3),IF(AJ71="u",VLOOKUP(AM71,UpHill!$A$1:$D$35,3),IF(AJ71="d",VLOOKUP(AM71,DownHill!$A$3:$D$29,3),IF(AJ71="f",VLOOKUP(AM71,FlatUnd!$A$2:$D$30,3),IF(AJ71="t",VLOOKUP(AM71,TimeAdd!$A$1:$D$18,3),IF(AJ71="l",VLOOKUP(AM71,SLimit!$A$1:$D$8,3),AO70)))))),AO70)</f>
        <v>64</v>
      </c>
      <c r="AP71" s="53">
        <f>IF(AJ71&lt;&gt;"",IF(AJ71="o",VLOOKUP(AM71,OpenSect!$A$1:$D$11,4),IF(AJ71="u",VLOOKUP(AM71,UpHill!$A$1:$D$35,4),IF(AJ71="d",VLOOKUP(AM71,DownHill!$A$1:$D$29,4),IF(AJ71="f",VLOOKUP(AM71,FlatUnd!$A$2:$D$30,4),IF(AJ71="t",VLOOKUP(AM71,TimeAdd!$A$1:$D$18,4),IF(AJ71="l",VLOOKUP(AM71,SLimit!$A$1:$D$8,4),AP70)))))),AP70)</f>
        <v>70</v>
      </c>
      <c r="AQ71" s="53">
        <f t="shared" si="75"/>
        <v>80</v>
      </c>
      <c r="AR71" s="54" t="str">
        <f t="shared" si="76"/>
        <v>80 Speed limit.</v>
      </c>
      <c r="AS71" s="55"/>
      <c r="AT71" s="55"/>
      <c r="AU71" s="56">
        <f>IF(GroupStTimes!$A$8=0,MIN(CB71,CD71,CF71),MIN(BZ71,CB71,CD71,CF71))</f>
        <v>0.27350694444444446</v>
      </c>
      <c r="AV71" s="56">
        <f>IF(GroupStTimes!$A$8=0,MAX(CC71,CE71,CG71),MAX(CA71,CC71,CE71,CG71))</f>
        <v>0.33268518518518519</v>
      </c>
      <c r="AW71" s="57" t="str">
        <f t="shared" si="77"/>
        <v/>
      </c>
      <c r="AX71" s="58" t="str">
        <f t="shared" si="78"/>
        <v/>
      </c>
      <c r="AY71" s="58" t="str">
        <f t="shared" si="79"/>
        <v/>
      </c>
      <c r="AZ71" s="31">
        <f t="shared" si="80"/>
        <v>6.36</v>
      </c>
      <c r="BA71" s="59">
        <f t="shared" si="81"/>
        <v>0.25921296296296298</v>
      </c>
      <c r="BB71" s="59">
        <f t="shared" si="82"/>
        <v>0.26476851851851857</v>
      </c>
      <c r="BC71" s="59">
        <f t="shared" si="83"/>
        <v>0.26519675925925928</v>
      </c>
      <c r="BD71" s="59">
        <f t="shared" si="84"/>
        <v>0.31103009259259257</v>
      </c>
      <c r="BE71" s="59">
        <f t="shared" si="85"/>
        <v>0.31155092592592593</v>
      </c>
      <c r="BF71" s="59">
        <f t="shared" si="86"/>
        <v>0.32196759259259261</v>
      </c>
      <c r="BG71" s="59">
        <f t="shared" si="87"/>
        <v>0.32251157407407405</v>
      </c>
      <c r="BH71" s="59">
        <f t="shared" si="88"/>
        <v>0.32181712962962961</v>
      </c>
      <c r="BI71" s="31">
        <f t="shared" si="89"/>
        <v>16.47</v>
      </c>
      <c r="BJ71" s="61">
        <f t="shared" si="90"/>
        <v>0.34312499999999996</v>
      </c>
      <c r="BK71" s="61">
        <f t="shared" si="91"/>
        <v>0.29410714285714284</v>
      </c>
      <c r="BL71" s="61">
        <f t="shared" si="92"/>
        <v>0.25734374999999998</v>
      </c>
      <c r="BM71" s="61">
        <f t="shared" si="93"/>
        <v>0.23528571428571426</v>
      </c>
      <c r="BN71" s="62">
        <f t="shared" si="94"/>
        <v>0</v>
      </c>
      <c r="BO71" s="62">
        <f t="shared" si="95"/>
        <v>20</v>
      </c>
      <c r="BP71" s="62">
        <f t="shared" si="96"/>
        <v>35</v>
      </c>
      <c r="BQ71" s="62">
        <f t="shared" si="97"/>
        <v>0</v>
      </c>
      <c r="BR71" s="62">
        <f t="shared" si="98"/>
        <v>17</v>
      </c>
      <c r="BS71" s="62">
        <f t="shared" si="99"/>
        <v>39</v>
      </c>
      <c r="BT71" s="62">
        <f t="shared" si="100"/>
        <v>0</v>
      </c>
      <c r="BU71" s="62">
        <f t="shared" si="101"/>
        <v>15</v>
      </c>
      <c r="BV71" s="62">
        <f t="shared" si="102"/>
        <v>26</v>
      </c>
      <c r="BW71" s="62">
        <f t="shared" si="103"/>
        <v>0</v>
      </c>
      <c r="BX71" s="62">
        <f t="shared" si="104"/>
        <v>14</v>
      </c>
      <c r="BY71" s="62">
        <f t="shared" si="105"/>
        <v>7</v>
      </c>
      <c r="BZ71" s="63">
        <f t="shared" si="106"/>
        <v>0.27350694444444446</v>
      </c>
      <c r="CA71" s="63">
        <f t="shared" si="107"/>
        <v>0.27906250000000005</v>
      </c>
      <c r="CB71" s="63">
        <f t="shared" si="108"/>
        <v>0.2774537037037037</v>
      </c>
      <c r="CC71" s="63">
        <f t="shared" si="109"/>
        <v>0.32328703703703698</v>
      </c>
      <c r="CD71" s="63">
        <f t="shared" si="110"/>
        <v>0.32226851851851851</v>
      </c>
      <c r="CE71" s="63">
        <f t="shared" si="111"/>
        <v>0.33268518518518519</v>
      </c>
      <c r="CF71" s="63">
        <f t="shared" si="112"/>
        <v>0.33231481481481479</v>
      </c>
      <c r="CG71" s="63">
        <f t="shared" si="113"/>
        <v>0.33162037037037034</v>
      </c>
      <c r="CH71" s="36"/>
      <c r="CI71" s="36"/>
      <c r="CJ71" s="36"/>
      <c r="CK71" s="36"/>
      <c r="CL71" s="60">
        <v>60</v>
      </c>
    </row>
    <row r="72" spans="1:90" ht="28.5" customHeight="1" x14ac:dyDescent="0.25">
      <c r="A72" s="37">
        <v>7</v>
      </c>
      <c r="C72" s="37"/>
      <c r="D72" s="37"/>
      <c r="E72" s="37"/>
      <c r="F72" s="83"/>
      <c r="G72" s="44"/>
      <c r="H72" s="44">
        <f t="shared" si="63"/>
        <v>22.96</v>
      </c>
      <c r="I72" s="83">
        <v>22.93</v>
      </c>
      <c r="J72" s="43">
        <f t="shared" si="70"/>
        <v>-1.3083296990840639E-3</v>
      </c>
      <c r="K72" s="44">
        <f t="shared" si="71"/>
        <v>-2.9999999999997584E-2</v>
      </c>
      <c r="L72" s="76" t="s">
        <v>943</v>
      </c>
      <c r="M72" s="122">
        <v>80</v>
      </c>
      <c r="N72" s="46">
        <f t="shared" si="64"/>
        <v>22.959999999999997</v>
      </c>
      <c r="O72" s="46"/>
      <c r="P72" s="78">
        <v>22.95</v>
      </c>
      <c r="Q72" s="46"/>
      <c r="R72" s="78">
        <v>22.96</v>
      </c>
      <c r="T72" s="78">
        <v>22.97</v>
      </c>
      <c r="U72" s="47" t="str">
        <f t="shared" si="72"/>
        <v/>
      </c>
      <c r="V72" s="47" t="str">
        <f t="shared" si="73"/>
        <v/>
      </c>
      <c r="W72" s="47"/>
      <c r="X72" s="47"/>
      <c r="Y72" s="47"/>
      <c r="Z72" s="47"/>
      <c r="AA72" s="47"/>
      <c r="AB72" s="47"/>
      <c r="AC72" s="47"/>
      <c r="AD72" s="47"/>
      <c r="AE72" s="51">
        <f t="shared" si="65"/>
        <v>7</v>
      </c>
      <c r="AF72" s="51" t="str">
        <f t="shared" si="66"/>
        <v/>
      </c>
      <c r="AG72" s="51" t="str">
        <f t="shared" si="67"/>
        <v/>
      </c>
      <c r="AH72" s="51" t="str">
        <f t="shared" si="68"/>
        <v/>
      </c>
      <c r="AI72" s="52">
        <f t="shared" si="69"/>
        <v>22.96</v>
      </c>
      <c r="AJ72" s="68"/>
      <c r="AK72" s="53"/>
      <c r="AL72" s="52"/>
      <c r="AM72" s="53">
        <f t="shared" si="74"/>
        <v>48</v>
      </c>
      <c r="AN72" s="53">
        <f>IF(AJ72&lt;&gt;"",IF(AJ72="o",VLOOKUP(AM72,OpenSect!$A$1:$D$11,2),IF(AJ72="u",VLOOKUP(AM72,UpHill!$A$1:$D$35,2),IF(AJ72="d",VLOOKUP(AM72,DownHill!$A$1:$D$29,2),IF(AJ72="f",VLOOKUP(AM72,FlatUnd!$A$2:$D$30,2),IF(AJ72="t",VLOOKUP(AM72,TimeAdd!$A$1:$D$176,2),IF(AJ72="l",VLOOKUP(AM72,SLimit!$A$1:$D$8,2),AN71)))))),AN71)</f>
        <v>56</v>
      </c>
      <c r="AO72" s="53">
        <f>IF(AJ72&lt;&gt;"",IF(AJ72="o",VLOOKUP(AM72,OpenSect!$A$1:$D$11,3),IF(AJ72="u",VLOOKUP(AM72,UpHill!$A$1:$D$35,3),IF(AJ72="d",VLOOKUP(AM72,DownHill!$A$3:$D$29,3),IF(AJ72="f",VLOOKUP(AM72,FlatUnd!$A$2:$D$30,3),IF(AJ72="t",VLOOKUP(AM72,TimeAdd!$A$1:$D$18,3),IF(AJ72="l",VLOOKUP(AM72,SLimit!$A$1:$D$8,3),AO71)))))),AO71)</f>
        <v>64</v>
      </c>
      <c r="AP72" s="53">
        <f>IF(AJ72&lt;&gt;"",IF(AJ72="o",VLOOKUP(AM72,OpenSect!$A$1:$D$11,4),IF(AJ72="u",VLOOKUP(AM72,UpHill!$A$1:$D$35,4),IF(AJ72="d",VLOOKUP(AM72,DownHill!$A$1:$D$29,4),IF(AJ72="f",VLOOKUP(AM72,FlatUnd!$A$2:$D$30,4),IF(AJ72="t",VLOOKUP(AM72,TimeAdd!$A$1:$D$18,4),IF(AJ72="l",VLOOKUP(AM72,SLimit!$A$1:$D$8,4),AP71)))))),AP71)</f>
        <v>70</v>
      </c>
      <c r="AQ72" s="53">
        <f t="shared" si="75"/>
        <v>80</v>
      </c>
      <c r="AR72" s="54" t="str">
        <f t="shared" si="76"/>
        <v>Warning - Pedestrians.</v>
      </c>
      <c r="AS72" s="55"/>
      <c r="AT72" s="55"/>
      <c r="AU72" s="56">
        <f>IF(GroupStTimes!$A$8=0,MIN(CB72,CD72,CF72),MIN(BZ72,CB72,CD72,CF72))</f>
        <v>0.27362268518518518</v>
      </c>
      <c r="AV72" s="56">
        <f>IF(GroupStTimes!$A$8=0,MAX(CC72,CE72,CG72),MAX(CA72,CC72,CE72,CG72))</f>
        <v>0.33277777777777778</v>
      </c>
      <c r="AW72" s="57" t="str">
        <f t="shared" si="77"/>
        <v/>
      </c>
      <c r="AX72" s="58" t="str">
        <f t="shared" si="78"/>
        <v/>
      </c>
      <c r="AY72" s="58" t="str">
        <f t="shared" si="79"/>
        <v/>
      </c>
      <c r="AZ72" s="31">
        <f t="shared" si="80"/>
        <v>6.36</v>
      </c>
      <c r="BA72" s="59">
        <f t="shared" si="81"/>
        <v>0.25921296296296298</v>
      </c>
      <c r="BB72" s="59">
        <f t="shared" si="82"/>
        <v>0.26476851851851857</v>
      </c>
      <c r="BC72" s="59">
        <f t="shared" si="83"/>
        <v>0.26519675925925928</v>
      </c>
      <c r="BD72" s="59">
        <f t="shared" si="84"/>
        <v>0.31103009259259257</v>
      </c>
      <c r="BE72" s="59">
        <f t="shared" si="85"/>
        <v>0.31155092592592593</v>
      </c>
      <c r="BF72" s="59">
        <f t="shared" si="86"/>
        <v>0.32196759259259261</v>
      </c>
      <c r="BG72" s="59">
        <f t="shared" si="87"/>
        <v>0.32251157407407405</v>
      </c>
      <c r="BH72" s="59">
        <f t="shared" si="88"/>
        <v>0.32181712962962961</v>
      </c>
      <c r="BI72" s="31">
        <f t="shared" si="89"/>
        <v>16.600000000000001</v>
      </c>
      <c r="BJ72" s="61">
        <f t="shared" si="90"/>
        <v>0.34583333333333338</v>
      </c>
      <c r="BK72" s="61">
        <f t="shared" si="91"/>
        <v>0.29642857142857143</v>
      </c>
      <c r="BL72" s="61">
        <f t="shared" si="92"/>
        <v>0.25937500000000002</v>
      </c>
      <c r="BM72" s="61">
        <f t="shared" si="93"/>
        <v>0.23714285714285716</v>
      </c>
      <c r="BN72" s="62">
        <f t="shared" si="94"/>
        <v>0</v>
      </c>
      <c r="BO72" s="62">
        <f t="shared" si="95"/>
        <v>20</v>
      </c>
      <c r="BP72" s="62">
        <f t="shared" si="96"/>
        <v>45</v>
      </c>
      <c r="BQ72" s="62">
        <f t="shared" si="97"/>
        <v>0</v>
      </c>
      <c r="BR72" s="62">
        <f t="shared" si="98"/>
        <v>17</v>
      </c>
      <c r="BS72" s="62">
        <f t="shared" si="99"/>
        <v>47</v>
      </c>
      <c r="BT72" s="62">
        <f t="shared" si="100"/>
        <v>0</v>
      </c>
      <c r="BU72" s="62">
        <f t="shared" si="101"/>
        <v>15</v>
      </c>
      <c r="BV72" s="62">
        <f t="shared" si="102"/>
        <v>34</v>
      </c>
      <c r="BW72" s="62">
        <f t="shared" si="103"/>
        <v>0</v>
      </c>
      <c r="BX72" s="62">
        <f t="shared" si="104"/>
        <v>14</v>
      </c>
      <c r="BY72" s="62">
        <f t="shared" si="105"/>
        <v>14</v>
      </c>
      <c r="BZ72" s="63">
        <f t="shared" si="106"/>
        <v>0.27362268518518518</v>
      </c>
      <c r="CA72" s="63">
        <f t="shared" si="107"/>
        <v>0.27917824074074077</v>
      </c>
      <c r="CB72" s="63">
        <f t="shared" si="108"/>
        <v>0.27754629629629635</v>
      </c>
      <c r="CC72" s="63">
        <f t="shared" si="109"/>
        <v>0.32337962962962963</v>
      </c>
      <c r="CD72" s="63">
        <f t="shared" si="110"/>
        <v>0.3223611111111111</v>
      </c>
      <c r="CE72" s="63">
        <f t="shared" si="111"/>
        <v>0.33277777777777778</v>
      </c>
      <c r="CF72" s="63">
        <f t="shared" si="112"/>
        <v>0.33239583333333328</v>
      </c>
      <c r="CG72" s="63">
        <f t="shared" si="113"/>
        <v>0.33170138888888884</v>
      </c>
      <c r="CH72" s="36"/>
      <c r="CI72" s="36"/>
      <c r="CJ72" s="36"/>
      <c r="CK72" s="36"/>
      <c r="CL72" s="60">
        <v>60</v>
      </c>
    </row>
    <row r="73" spans="1:90" ht="28.5" customHeight="1" x14ac:dyDescent="0.25">
      <c r="A73" s="37">
        <v>7</v>
      </c>
      <c r="C73" s="37"/>
      <c r="D73" s="37"/>
      <c r="E73" s="37"/>
      <c r="F73" s="83"/>
      <c r="G73" s="44"/>
      <c r="H73" s="44">
        <f t="shared" si="63"/>
        <v>23.08</v>
      </c>
      <c r="I73" s="83">
        <v>23.05</v>
      </c>
      <c r="J73" s="43">
        <f t="shared" si="70"/>
        <v>-1.1569052783802051E-3</v>
      </c>
      <c r="K73" s="44">
        <f t="shared" si="71"/>
        <v>-2.666666666666373E-2</v>
      </c>
      <c r="L73" s="76" t="s">
        <v>964</v>
      </c>
      <c r="M73" s="122">
        <v>80</v>
      </c>
      <c r="N73" s="46">
        <f t="shared" si="64"/>
        <v>23.076666666666664</v>
      </c>
      <c r="O73" s="46"/>
      <c r="P73" s="78">
        <v>23.07</v>
      </c>
      <c r="Q73" s="46"/>
      <c r="R73" s="78">
        <v>23.08</v>
      </c>
      <c r="T73" s="78">
        <v>23.08</v>
      </c>
      <c r="U73" s="47" t="str">
        <f t="shared" si="72"/>
        <v/>
      </c>
      <c r="V73" s="47" t="str">
        <f t="shared" si="73"/>
        <v/>
      </c>
      <c r="W73" s="47"/>
      <c r="X73" s="47"/>
      <c r="Y73" s="47"/>
      <c r="Z73" s="47"/>
      <c r="AA73" s="47"/>
      <c r="AB73" s="47"/>
      <c r="AC73" s="47"/>
      <c r="AD73" s="47"/>
      <c r="AE73" s="51">
        <f t="shared" si="65"/>
        <v>7</v>
      </c>
      <c r="AF73" s="51" t="str">
        <f t="shared" si="66"/>
        <v/>
      </c>
      <c r="AG73" s="51" t="str">
        <f t="shared" si="67"/>
        <v/>
      </c>
      <c r="AH73" s="51" t="str">
        <f t="shared" si="68"/>
        <v/>
      </c>
      <c r="AI73" s="52">
        <f t="shared" si="69"/>
        <v>23.08</v>
      </c>
      <c r="AJ73" s="68"/>
      <c r="AK73" s="53"/>
      <c r="AL73" s="52"/>
      <c r="AM73" s="53">
        <f t="shared" si="74"/>
        <v>48</v>
      </c>
      <c r="AN73" s="53">
        <f>IF(AJ73&lt;&gt;"",IF(AJ73="o",VLOOKUP(AM73,OpenSect!$A$1:$D$11,2),IF(AJ73="u",VLOOKUP(AM73,UpHill!$A$1:$D$35,2),IF(AJ73="d",VLOOKUP(AM73,DownHill!$A$1:$D$29,2),IF(AJ73="f",VLOOKUP(AM73,FlatUnd!$A$2:$D$30,2),IF(AJ73="t",VLOOKUP(AM73,TimeAdd!$A$1:$D$176,2),IF(AJ73="l",VLOOKUP(AM73,SLimit!$A$1:$D$8,2),AN72)))))),AN72)</f>
        <v>56</v>
      </c>
      <c r="AO73" s="53">
        <f>IF(AJ73&lt;&gt;"",IF(AJ73="o",VLOOKUP(AM73,OpenSect!$A$1:$D$11,3),IF(AJ73="u",VLOOKUP(AM73,UpHill!$A$1:$D$35,3),IF(AJ73="d",VLOOKUP(AM73,DownHill!$A$3:$D$29,3),IF(AJ73="f",VLOOKUP(AM73,FlatUnd!$A$2:$D$30,3),IF(AJ73="t",VLOOKUP(AM73,TimeAdd!$A$1:$D$18,3),IF(AJ73="l",VLOOKUP(AM73,SLimit!$A$1:$D$8,3),AO72)))))),AO72)</f>
        <v>64</v>
      </c>
      <c r="AP73" s="53">
        <f>IF(AJ73&lt;&gt;"",IF(AJ73="o",VLOOKUP(AM73,OpenSect!$A$1:$D$11,4),IF(AJ73="u",VLOOKUP(AM73,UpHill!$A$1:$D$35,4),IF(AJ73="d",VLOOKUP(AM73,DownHill!$A$1:$D$29,4),IF(AJ73="f",VLOOKUP(AM73,FlatUnd!$A$2:$D$30,4),IF(AJ73="t",VLOOKUP(AM73,TimeAdd!$A$1:$D$18,4),IF(AJ73="l",VLOOKUP(AM73,SLimit!$A$1:$D$8,4),AP72)))))),AP72)</f>
        <v>70</v>
      </c>
      <c r="AQ73" s="53">
        <f t="shared" si="75"/>
        <v>80</v>
      </c>
      <c r="AR73" s="54" t="str">
        <f t="shared" si="76"/>
        <v>Ingogo / [Railway Station] Ingogo.</v>
      </c>
      <c r="AS73" s="55"/>
      <c r="AT73" s="55"/>
      <c r="AU73" s="56">
        <f>IF(GroupStTimes!$A$8=0,MIN(CB73,CD73,CF73),MIN(BZ73,CB73,CD73,CF73))</f>
        <v>0.27372685185185186</v>
      </c>
      <c r="AV73" s="56">
        <f>IF(GroupStTimes!$A$8=0,MAX(CC73,CE73,CG73),MAX(CA73,CC73,CE73,CG73))</f>
        <v>0.33284722222222224</v>
      </c>
      <c r="AW73" s="57" t="str">
        <f t="shared" si="77"/>
        <v/>
      </c>
      <c r="AX73" s="58" t="str">
        <f t="shared" si="78"/>
        <v/>
      </c>
      <c r="AY73" s="58" t="str">
        <f t="shared" si="79"/>
        <v/>
      </c>
      <c r="AZ73" s="31">
        <f t="shared" si="80"/>
        <v>6.36</v>
      </c>
      <c r="BA73" s="59">
        <f t="shared" si="81"/>
        <v>0.25921296296296298</v>
      </c>
      <c r="BB73" s="59">
        <f t="shared" si="82"/>
        <v>0.26476851851851857</v>
      </c>
      <c r="BC73" s="59">
        <f t="shared" si="83"/>
        <v>0.26519675925925928</v>
      </c>
      <c r="BD73" s="59">
        <f t="shared" si="84"/>
        <v>0.31103009259259257</v>
      </c>
      <c r="BE73" s="59">
        <f t="shared" si="85"/>
        <v>0.31155092592592593</v>
      </c>
      <c r="BF73" s="59">
        <f t="shared" si="86"/>
        <v>0.32196759259259261</v>
      </c>
      <c r="BG73" s="59">
        <f t="shared" si="87"/>
        <v>0.32251157407407405</v>
      </c>
      <c r="BH73" s="59">
        <f t="shared" si="88"/>
        <v>0.32181712962962961</v>
      </c>
      <c r="BI73" s="31">
        <f t="shared" si="89"/>
        <v>16.72</v>
      </c>
      <c r="BJ73" s="61">
        <f t="shared" si="90"/>
        <v>0.34833333333333333</v>
      </c>
      <c r="BK73" s="61">
        <f t="shared" si="91"/>
        <v>0.29857142857142854</v>
      </c>
      <c r="BL73" s="61">
        <f t="shared" si="92"/>
        <v>0.26124999999999998</v>
      </c>
      <c r="BM73" s="61">
        <f t="shared" si="93"/>
        <v>0.23885714285714285</v>
      </c>
      <c r="BN73" s="62">
        <f t="shared" si="94"/>
        <v>0</v>
      </c>
      <c r="BO73" s="62">
        <f t="shared" si="95"/>
        <v>20</v>
      </c>
      <c r="BP73" s="62">
        <f t="shared" si="96"/>
        <v>54</v>
      </c>
      <c r="BQ73" s="62">
        <f t="shared" si="97"/>
        <v>0</v>
      </c>
      <c r="BR73" s="62">
        <f t="shared" si="98"/>
        <v>17</v>
      </c>
      <c r="BS73" s="62">
        <f t="shared" si="99"/>
        <v>55</v>
      </c>
      <c r="BT73" s="62">
        <f t="shared" si="100"/>
        <v>0</v>
      </c>
      <c r="BU73" s="62">
        <f t="shared" si="101"/>
        <v>15</v>
      </c>
      <c r="BV73" s="62">
        <f t="shared" si="102"/>
        <v>40</v>
      </c>
      <c r="BW73" s="62">
        <f t="shared" si="103"/>
        <v>0</v>
      </c>
      <c r="BX73" s="62">
        <f t="shared" si="104"/>
        <v>14</v>
      </c>
      <c r="BY73" s="62">
        <f t="shared" si="105"/>
        <v>20</v>
      </c>
      <c r="BZ73" s="63">
        <f t="shared" si="106"/>
        <v>0.27372685185185186</v>
      </c>
      <c r="CA73" s="63">
        <f t="shared" si="107"/>
        <v>0.27928240740740745</v>
      </c>
      <c r="CB73" s="63">
        <f t="shared" si="108"/>
        <v>0.27763888888888894</v>
      </c>
      <c r="CC73" s="63">
        <f t="shared" si="109"/>
        <v>0.32347222222222222</v>
      </c>
      <c r="CD73" s="63">
        <f t="shared" si="110"/>
        <v>0.32243055555555555</v>
      </c>
      <c r="CE73" s="63">
        <f t="shared" si="111"/>
        <v>0.33284722222222224</v>
      </c>
      <c r="CF73" s="63">
        <f t="shared" si="112"/>
        <v>0.33246527777777773</v>
      </c>
      <c r="CG73" s="63">
        <f t="shared" si="113"/>
        <v>0.33177083333333329</v>
      </c>
      <c r="CH73" s="36"/>
      <c r="CI73" s="36"/>
      <c r="CJ73" s="36"/>
      <c r="CK73" s="36"/>
      <c r="CL73" s="60">
        <v>60</v>
      </c>
    </row>
    <row r="74" spans="1:90" ht="40.5" x14ac:dyDescent="0.25">
      <c r="A74" s="37">
        <v>7</v>
      </c>
      <c r="C74" s="37"/>
      <c r="D74" s="37"/>
      <c r="E74" s="37"/>
      <c r="F74" s="83"/>
      <c r="G74" s="44">
        <v>23.21</v>
      </c>
      <c r="H74" s="44">
        <f t="shared" si="63"/>
        <v>23.19</v>
      </c>
      <c r="I74" s="83">
        <v>23.17</v>
      </c>
      <c r="J74" s="43">
        <f t="shared" si="70"/>
        <v>-1.1509135376205127E-3</v>
      </c>
      <c r="K74" s="44">
        <f t="shared" si="71"/>
        <v>-2.6666666666667282E-2</v>
      </c>
      <c r="L74" s="76" t="s">
        <v>965</v>
      </c>
      <c r="M74" s="122">
        <v>80</v>
      </c>
      <c r="N74" s="46">
        <f t="shared" si="64"/>
        <v>23.196666666666669</v>
      </c>
      <c r="O74" s="46"/>
      <c r="P74" s="78">
        <v>23.19</v>
      </c>
      <c r="Q74" s="46"/>
      <c r="R74" s="78">
        <v>23.2</v>
      </c>
      <c r="T74" s="78">
        <v>23.2</v>
      </c>
      <c r="U74" s="47" t="str">
        <f t="shared" si="72"/>
        <v/>
      </c>
      <c r="V74" s="47" t="str">
        <f t="shared" si="73"/>
        <v/>
      </c>
      <c r="W74" s="47"/>
      <c r="X74" s="47"/>
      <c r="Y74" s="47"/>
      <c r="Z74" s="47"/>
      <c r="AA74" s="47"/>
      <c r="AB74" s="47"/>
      <c r="AC74" s="47"/>
      <c r="AD74" s="47"/>
      <c r="AE74" s="51">
        <f t="shared" si="65"/>
        <v>7</v>
      </c>
      <c r="AF74" s="51" t="str">
        <f t="shared" si="66"/>
        <v/>
      </c>
      <c r="AG74" s="51" t="str">
        <f t="shared" si="67"/>
        <v/>
      </c>
      <c r="AH74" s="51" t="str">
        <f t="shared" si="68"/>
        <v/>
      </c>
      <c r="AI74" s="52">
        <f t="shared" si="69"/>
        <v>23.19</v>
      </c>
      <c r="AJ74" s="68"/>
      <c r="AK74" s="53"/>
      <c r="AL74" s="52"/>
      <c r="AM74" s="53">
        <f t="shared" si="74"/>
        <v>48</v>
      </c>
      <c r="AN74" s="53">
        <f>IF(AJ74&lt;&gt;"",IF(AJ74="o",VLOOKUP(AM74,OpenSect!$A$1:$D$11,2),IF(AJ74="u",VLOOKUP(AM74,UpHill!$A$1:$D$35,2),IF(AJ74="d",VLOOKUP(AM74,DownHill!$A$1:$D$29,2),IF(AJ74="f",VLOOKUP(AM74,FlatUnd!$A$2:$D$30,2),IF(AJ74="t",VLOOKUP(AM74,TimeAdd!$A$1:$D$176,2),IF(AJ74="l",VLOOKUP(AM74,SLimit!$A$1:$D$8,2),AN73)))))),AN73)</f>
        <v>56</v>
      </c>
      <c r="AO74" s="53">
        <f>IF(AJ74&lt;&gt;"",IF(AJ74="o",VLOOKUP(AM74,OpenSect!$A$1:$D$11,3),IF(AJ74="u",VLOOKUP(AM74,UpHill!$A$1:$D$35,3),IF(AJ74="d",VLOOKUP(AM74,DownHill!$A$3:$D$29,3),IF(AJ74="f",VLOOKUP(AM74,FlatUnd!$A$2:$D$30,3),IF(AJ74="t",VLOOKUP(AM74,TimeAdd!$A$1:$D$18,3),IF(AJ74="l",VLOOKUP(AM74,SLimit!$A$1:$D$8,3),AO73)))))),AO73)</f>
        <v>64</v>
      </c>
      <c r="AP74" s="53">
        <f>IF(AJ74&lt;&gt;"",IF(AJ74="o",VLOOKUP(AM74,OpenSect!$A$1:$D$11,4),IF(AJ74="u",VLOOKUP(AM74,UpHill!$A$1:$D$35,4),IF(AJ74="d",VLOOKUP(AM74,DownHill!$A$1:$D$29,4),IF(AJ74="f",VLOOKUP(AM74,FlatUnd!$A$2:$D$30,4),IF(AJ74="t",VLOOKUP(AM74,TimeAdd!$A$1:$D$18,4),IF(AJ74="l",VLOOKUP(AM74,SLimit!$A$1:$D$8,4),AP73)))))),AP73)</f>
        <v>70</v>
      </c>
      <c r="AQ74" s="53">
        <f t="shared" si="75"/>
        <v>80</v>
      </c>
      <c r="AR74" s="54" t="str">
        <f t="shared" si="76"/>
        <v>N11, Volksrust 28, Amersfoort 70, Ermelo 130.</v>
      </c>
      <c r="AS74" s="55"/>
      <c r="AT74" s="55"/>
      <c r="AU74" s="56">
        <f>IF(GroupStTimes!$A$8=0,MIN(CB74,CD74,CF74),MIN(BZ74,CB74,CD74,CF74))</f>
        <v>0.27381944444444445</v>
      </c>
      <c r="AV74" s="56">
        <f>IF(GroupStTimes!$A$8=0,MAX(CC74,CE74,CG74),MAX(CA74,CC74,CE74,CG74))</f>
        <v>0.33292824074074073</v>
      </c>
      <c r="AW74" s="57" t="str">
        <f t="shared" si="77"/>
        <v/>
      </c>
      <c r="AX74" s="58" t="str">
        <f t="shared" si="78"/>
        <v/>
      </c>
      <c r="AY74" s="58" t="str">
        <f t="shared" si="79"/>
        <v/>
      </c>
      <c r="AZ74" s="31">
        <f t="shared" si="80"/>
        <v>6.36</v>
      </c>
      <c r="BA74" s="59">
        <f t="shared" si="81"/>
        <v>0.25921296296296298</v>
      </c>
      <c r="BB74" s="59">
        <f t="shared" si="82"/>
        <v>0.26476851851851857</v>
      </c>
      <c r="BC74" s="59">
        <f t="shared" si="83"/>
        <v>0.26519675925925928</v>
      </c>
      <c r="BD74" s="59">
        <f t="shared" si="84"/>
        <v>0.31103009259259257</v>
      </c>
      <c r="BE74" s="59">
        <f t="shared" si="85"/>
        <v>0.31155092592592593</v>
      </c>
      <c r="BF74" s="59">
        <f t="shared" si="86"/>
        <v>0.32196759259259261</v>
      </c>
      <c r="BG74" s="59">
        <f t="shared" si="87"/>
        <v>0.32251157407407405</v>
      </c>
      <c r="BH74" s="59">
        <f t="shared" si="88"/>
        <v>0.32181712962962961</v>
      </c>
      <c r="BI74" s="31">
        <f t="shared" si="89"/>
        <v>16.830000000000002</v>
      </c>
      <c r="BJ74" s="61">
        <f t="shared" si="90"/>
        <v>0.35062500000000002</v>
      </c>
      <c r="BK74" s="61">
        <f t="shared" si="91"/>
        <v>0.30053571428571429</v>
      </c>
      <c r="BL74" s="61">
        <f t="shared" si="92"/>
        <v>0.26296875000000003</v>
      </c>
      <c r="BM74" s="61">
        <f t="shared" si="93"/>
        <v>0.24042857142857146</v>
      </c>
      <c r="BN74" s="62">
        <f t="shared" si="94"/>
        <v>0</v>
      </c>
      <c r="BO74" s="62">
        <f t="shared" si="95"/>
        <v>21</v>
      </c>
      <c r="BP74" s="62">
        <f t="shared" si="96"/>
        <v>2</v>
      </c>
      <c r="BQ74" s="62">
        <f t="shared" si="97"/>
        <v>0</v>
      </c>
      <c r="BR74" s="62">
        <f t="shared" si="98"/>
        <v>18</v>
      </c>
      <c r="BS74" s="62">
        <f t="shared" si="99"/>
        <v>2</v>
      </c>
      <c r="BT74" s="62">
        <f t="shared" si="100"/>
        <v>0</v>
      </c>
      <c r="BU74" s="62">
        <f t="shared" si="101"/>
        <v>15</v>
      </c>
      <c r="BV74" s="62">
        <f t="shared" si="102"/>
        <v>47</v>
      </c>
      <c r="BW74" s="62">
        <f t="shared" si="103"/>
        <v>0</v>
      </c>
      <c r="BX74" s="62">
        <f t="shared" si="104"/>
        <v>14</v>
      </c>
      <c r="BY74" s="62">
        <f t="shared" si="105"/>
        <v>26</v>
      </c>
      <c r="BZ74" s="63">
        <f t="shared" si="106"/>
        <v>0.27381944444444445</v>
      </c>
      <c r="CA74" s="63">
        <f t="shared" si="107"/>
        <v>0.27937500000000004</v>
      </c>
      <c r="CB74" s="63">
        <f t="shared" si="108"/>
        <v>0.27771990740740743</v>
      </c>
      <c r="CC74" s="63">
        <f t="shared" si="109"/>
        <v>0.32355324074074071</v>
      </c>
      <c r="CD74" s="63">
        <f t="shared" si="110"/>
        <v>0.32251157407407405</v>
      </c>
      <c r="CE74" s="63">
        <f t="shared" si="111"/>
        <v>0.33292824074074073</v>
      </c>
      <c r="CF74" s="63">
        <f t="shared" si="112"/>
        <v>0.33253472222222219</v>
      </c>
      <c r="CG74" s="63">
        <f t="shared" si="113"/>
        <v>0.33184027777777775</v>
      </c>
      <c r="CH74" s="36"/>
      <c r="CI74" s="36"/>
      <c r="CJ74" s="36"/>
      <c r="CK74" s="36"/>
      <c r="CL74" s="60">
        <v>60</v>
      </c>
    </row>
    <row r="75" spans="1:90" ht="40.5" x14ac:dyDescent="0.25">
      <c r="A75" s="37">
        <v>7</v>
      </c>
      <c r="C75" s="37" t="s">
        <v>58</v>
      </c>
      <c r="D75" s="37"/>
      <c r="E75" s="37"/>
      <c r="F75" s="83"/>
      <c r="G75" s="44">
        <v>23.26</v>
      </c>
      <c r="H75" s="44">
        <f t="shared" si="63"/>
        <v>23.25</v>
      </c>
      <c r="I75" s="83">
        <v>23.23</v>
      </c>
      <c r="J75" s="43">
        <f t="shared" si="70"/>
        <v>-8.6095566078345123E-4</v>
      </c>
      <c r="K75" s="44">
        <f t="shared" si="71"/>
        <v>-1.9999999999999574E-2</v>
      </c>
      <c r="L75" s="76" t="s">
        <v>966</v>
      </c>
      <c r="M75" s="122">
        <v>100</v>
      </c>
      <c r="N75" s="46">
        <f t="shared" si="64"/>
        <v>23.25</v>
      </c>
      <c r="O75" s="46"/>
      <c r="P75" s="78">
        <v>23.240000000000002</v>
      </c>
      <c r="Q75" s="46"/>
      <c r="R75" s="78">
        <v>23.25</v>
      </c>
      <c r="T75" s="78">
        <v>23.26</v>
      </c>
      <c r="U75" s="47">
        <f t="shared" si="72"/>
        <v>27.57573</v>
      </c>
      <c r="V75" s="47">
        <f t="shared" si="73"/>
        <v>29.90034</v>
      </c>
      <c r="W75" s="47">
        <v>27.575710000000001</v>
      </c>
      <c r="X75" s="47">
        <v>29.900320000000001</v>
      </c>
      <c r="Y75" s="47">
        <v>27.57574</v>
      </c>
      <c r="Z75" s="47">
        <v>29.900289999999998</v>
      </c>
      <c r="AA75" s="47">
        <v>27.57572</v>
      </c>
      <c r="AB75" s="47">
        <v>29.900379999999998</v>
      </c>
      <c r="AC75" s="47">
        <v>27.575749999999999</v>
      </c>
      <c r="AD75" s="47">
        <v>29.900369999999999</v>
      </c>
      <c r="AE75" s="51">
        <f t="shared" si="65"/>
        <v>7</v>
      </c>
      <c r="AF75" s="51" t="str">
        <f t="shared" si="66"/>
        <v/>
      </c>
      <c r="AG75" s="51" t="str">
        <f t="shared" si="67"/>
        <v>m</v>
      </c>
      <c r="AH75" s="51" t="str">
        <f t="shared" si="68"/>
        <v/>
      </c>
      <c r="AI75" s="52">
        <f t="shared" si="69"/>
        <v>23.25</v>
      </c>
      <c r="AJ75" s="68" t="s">
        <v>58</v>
      </c>
      <c r="AK75" s="53"/>
      <c r="AL75" s="52"/>
      <c r="AM75" s="53">
        <f t="shared" si="74"/>
        <v>48</v>
      </c>
      <c r="AN75" s="53">
        <f>IF(AJ75&lt;&gt;"",IF(AJ75="o",VLOOKUP(AM75,OpenSect!$A$1:$D$11,2),IF(AJ75="u",VLOOKUP(AM75,UpHill!$A$1:$D$35,2),IF(AJ75="d",VLOOKUP(AM75,DownHill!$A$1:$D$29,2),IF(AJ75="f",VLOOKUP(AM75,FlatUnd!$A$2:$D$30,2),IF(AJ75="t",VLOOKUP(AM75,TimeAdd!$A$1:$D$176,2),IF(AJ75="l",VLOOKUP(AM75,SLimit!$A$1:$D$8,2),AN74)))))),AN74)</f>
        <v>56</v>
      </c>
      <c r="AO75" s="53">
        <f>IF(AJ75&lt;&gt;"",IF(AJ75="o",VLOOKUP(AM75,OpenSect!$A$1:$D$11,3),IF(AJ75="u",VLOOKUP(AM75,UpHill!$A$1:$D$35,3),IF(AJ75="d",VLOOKUP(AM75,DownHill!$A$3:$D$29,3),IF(AJ75="f",VLOOKUP(AM75,FlatUnd!$A$2:$D$30,3),IF(AJ75="t",VLOOKUP(AM75,TimeAdd!$A$1:$D$18,3),IF(AJ75="l",VLOOKUP(AM75,SLimit!$A$1:$D$8,3),AO74)))))),AO74)</f>
        <v>64</v>
      </c>
      <c r="AP75" s="53">
        <f>IF(AJ75&lt;&gt;"",IF(AJ75="o",VLOOKUP(AM75,OpenSect!$A$1:$D$11,4),IF(AJ75="u",VLOOKUP(AM75,UpHill!$A$1:$D$35,4),IF(AJ75="d",VLOOKUP(AM75,DownHill!$A$1:$D$29,4),IF(AJ75="f",VLOOKUP(AM75,FlatUnd!$A$2:$D$30,4),IF(AJ75="t",VLOOKUP(AM75,TimeAdd!$A$1:$D$18,4),IF(AJ75="l",VLOOKUP(AM75,SLimit!$A$1:$D$8,4),AP74)))))),AP74)</f>
        <v>70</v>
      </c>
      <c r="AQ75" s="53">
        <f t="shared" si="75"/>
        <v>100</v>
      </c>
      <c r="AR75" s="54" t="str">
        <f t="shared" si="76"/>
        <v>Control at 100 Speed limit. Dot on pole, mark on road.</v>
      </c>
      <c r="AS75" s="55"/>
      <c r="AT75" s="55"/>
      <c r="AU75" s="56">
        <f>IF(GroupStTimes!$A$8=0,MIN(CB75,CD75,CF75),MIN(BZ75,CB75,CD75,CF75))</f>
        <v>0.27387731481481481</v>
      </c>
      <c r="AV75" s="56">
        <f>IF(GroupStTimes!$A$8=0,MAX(CC75,CE75,CG75),MAX(CA75,CC75,CE75,CG75))</f>
        <v>0.33296296296296296</v>
      </c>
      <c r="AW75" s="57" t="str">
        <f t="shared" si="77"/>
        <v>27.57573  29.90034</v>
      </c>
      <c r="AX75" s="58">
        <f t="shared" si="78"/>
        <v>27.575710000000001</v>
      </c>
      <c r="AY75" s="58">
        <f t="shared" si="79"/>
        <v>29.900320000000001</v>
      </c>
      <c r="AZ75" s="31">
        <f t="shared" si="80"/>
        <v>6.36</v>
      </c>
      <c r="BA75" s="59">
        <f t="shared" si="81"/>
        <v>0.25921296296296298</v>
      </c>
      <c r="BB75" s="59">
        <f t="shared" si="82"/>
        <v>0.26476851851851857</v>
      </c>
      <c r="BC75" s="59">
        <f t="shared" si="83"/>
        <v>0.26519675925925928</v>
      </c>
      <c r="BD75" s="59">
        <f t="shared" si="84"/>
        <v>0.31103009259259257</v>
      </c>
      <c r="BE75" s="59">
        <f t="shared" si="85"/>
        <v>0.31155092592592593</v>
      </c>
      <c r="BF75" s="59">
        <f t="shared" si="86"/>
        <v>0.32196759259259261</v>
      </c>
      <c r="BG75" s="59">
        <f t="shared" si="87"/>
        <v>0.32251157407407405</v>
      </c>
      <c r="BH75" s="59">
        <f t="shared" si="88"/>
        <v>0.32181712962962961</v>
      </c>
      <c r="BI75" s="31">
        <f t="shared" si="89"/>
        <v>16.89</v>
      </c>
      <c r="BJ75" s="61">
        <f t="shared" si="90"/>
        <v>0.35187499999999999</v>
      </c>
      <c r="BK75" s="61">
        <f t="shared" si="91"/>
        <v>0.30160714285714285</v>
      </c>
      <c r="BL75" s="61">
        <f t="shared" si="92"/>
        <v>0.26390625000000001</v>
      </c>
      <c r="BM75" s="61">
        <f t="shared" si="93"/>
        <v>0.2412857142857143</v>
      </c>
      <c r="BN75" s="62">
        <f t="shared" si="94"/>
        <v>0</v>
      </c>
      <c r="BO75" s="62">
        <f t="shared" si="95"/>
        <v>21</v>
      </c>
      <c r="BP75" s="62">
        <f t="shared" si="96"/>
        <v>7</v>
      </c>
      <c r="BQ75" s="62">
        <f t="shared" si="97"/>
        <v>0</v>
      </c>
      <c r="BR75" s="62">
        <f t="shared" si="98"/>
        <v>18</v>
      </c>
      <c r="BS75" s="62">
        <f t="shared" si="99"/>
        <v>6</v>
      </c>
      <c r="BT75" s="62">
        <f t="shared" si="100"/>
        <v>0</v>
      </c>
      <c r="BU75" s="62">
        <f t="shared" si="101"/>
        <v>15</v>
      </c>
      <c r="BV75" s="62">
        <f t="shared" si="102"/>
        <v>50</v>
      </c>
      <c r="BW75" s="62">
        <f t="shared" si="103"/>
        <v>0</v>
      </c>
      <c r="BX75" s="62">
        <f t="shared" si="104"/>
        <v>14</v>
      </c>
      <c r="BY75" s="62">
        <f t="shared" si="105"/>
        <v>29</v>
      </c>
      <c r="BZ75" s="63">
        <f t="shared" si="106"/>
        <v>0.27387731481481481</v>
      </c>
      <c r="CA75" s="63">
        <f t="shared" si="107"/>
        <v>0.2794328703703704</v>
      </c>
      <c r="CB75" s="63">
        <f t="shared" si="108"/>
        <v>0.27776620370370375</v>
      </c>
      <c r="CC75" s="63">
        <f t="shared" si="109"/>
        <v>0.32359953703703703</v>
      </c>
      <c r="CD75" s="63">
        <f t="shared" si="110"/>
        <v>0.32254629629629628</v>
      </c>
      <c r="CE75" s="63">
        <f t="shared" si="111"/>
        <v>0.33296296296296296</v>
      </c>
      <c r="CF75" s="63">
        <f t="shared" si="112"/>
        <v>0.33256944444444442</v>
      </c>
      <c r="CG75" s="63">
        <f t="shared" si="113"/>
        <v>0.33187499999999998</v>
      </c>
      <c r="CH75" s="36"/>
      <c r="CI75" s="36"/>
      <c r="CJ75" s="36"/>
      <c r="CK75" s="36"/>
      <c r="CL75" s="60">
        <v>60</v>
      </c>
    </row>
    <row r="76" spans="1:90" ht="28.5" customHeight="1" x14ac:dyDescent="0.25">
      <c r="A76" s="37">
        <v>7</v>
      </c>
      <c r="C76" s="37"/>
      <c r="D76" s="37"/>
      <c r="E76" s="37"/>
      <c r="F76" s="83"/>
      <c r="G76" s="44">
        <v>23.47</v>
      </c>
      <c r="H76" s="44">
        <f t="shared" si="63"/>
        <v>23.46</v>
      </c>
      <c r="I76" s="83">
        <v>23.43</v>
      </c>
      <c r="J76" s="43">
        <f t="shared" si="70"/>
        <v>-1.4226774790155779E-3</v>
      </c>
      <c r="K76" s="44">
        <f t="shared" si="71"/>
        <v>-3.3333333333334991E-2</v>
      </c>
      <c r="L76" s="76" t="s">
        <v>1676</v>
      </c>
      <c r="M76" s="122">
        <v>100</v>
      </c>
      <c r="N76" s="46">
        <f t="shared" si="64"/>
        <v>23.463333333333335</v>
      </c>
      <c r="O76" s="46"/>
      <c r="P76" s="78">
        <v>23.45</v>
      </c>
      <c r="Q76" s="46"/>
      <c r="R76" s="78">
        <v>23.47</v>
      </c>
      <c r="T76" s="78">
        <v>23.47</v>
      </c>
      <c r="U76" s="47" t="str">
        <f t="shared" si="72"/>
        <v/>
      </c>
      <c r="V76" s="47" t="str">
        <f t="shared" si="73"/>
        <v/>
      </c>
      <c r="W76" s="47"/>
      <c r="X76" s="47"/>
      <c r="Y76" s="47"/>
      <c r="Z76" s="47"/>
      <c r="AA76" s="47"/>
      <c r="AB76" s="47"/>
      <c r="AC76" s="47"/>
      <c r="AD76" s="47"/>
      <c r="AE76" s="51">
        <f t="shared" si="65"/>
        <v>7</v>
      </c>
      <c r="AF76" s="51" t="str">
        <f t="shared" si="66"/>
        <v/>
      </c>
      <c r="AG76" s="51" t="str">
        <f t="shared" si="67"/>
        <v/>
      </c>
      <c r="AH76" s="51" t="str">
        <f t="shared" si="68"/>
        <v/>
      </c>
      <c r="AI76" s="52">
        <f t="shared" si="69"/>
        <v>23.46</v>
      </c>
      <c r="AJ76" s="68"/>
      <c r="AK76" s="53"/>
      <c r="AL76" s="52"/>
      <c r="AM76" s="53">
        <f t="shared" si="74"/>
        <v>48</v>
      </c>
      <c r="AN76" s="53">
        <f>IF(AJ76&lt;&gt;"",IF(AJ76="o",VLOOKUP(AM76,OpenSect!$A$1:$D$11,2),IF(AJ76="u",VLOOKUP(AM76,UpHill!$A$1:$D$35,2),IF(AJ76="d",VLOOKUP(AM76,DownHill!$A$1:$D$29,2),IF(AJ76="f",VLOOKUP(AM76,FlatUnd!$A$2:$D$30,2),IF(AJ76="t",VLOOKUP(AM76,TimeAdd!$A$1:$D$176,2),IF(AJ76="l",VLOOKUP(AM76,SLimit!$A$1:$D$8,2),AN75)))))),AN75)</f>
        <v>56</v>
      </c>
      <c r="AO76" s="53">
        <f>IF(AJ76&lt;&gt;"",IF(AJ76="o",VLOOKUP(AM76,OpenSect!$A$1:$D$11,3),IF(AJ76="u",VLOOKUP(AM76,UpHill!$A$1:$D$35,3),IF(AJ76="d",VLOOKUP(AM76,DownHill!$A$3:$D$29,3),IF(AJ76="f",VLOOKUP(AM76,FlatUnd!$A$2:$D$30,3),IF(AJ76="t",VLOOKUP(AM76,TimeAdd!$A$1:$D$18,3),IF(AJ76="l",VLOOKUP(AM76,SLimit!$A$1:$D$8,3),AO75)))))),AO75)</f>
        <v>64</v>
      </c>
      <c r="AP76" s="53">
        <f>IF(AJ76&lt;&gt;"",IF(AJ76="o",VLOOKUP(AM76,OpenSect!$A$1:$D$11,4),IF(AJ76="u",VLOOKUP(AM76,UpHill!$A$1:$D$35,4),IF(AJ76="d",VLOOKUP(AM76,DownHill!$A$1:$D$29,4),IF(AJ76="f",VLOOKUP(AM76,FlatUnd!$A$2:$D$30,4),IF(AJ76="t",VLOOKUP(AM76,TimeAdd!$A$1:$D$18,4),IF(AJ76="l",VLOOKUP(AM76,SLimit!$A$1:$D$8,4),AP75)))))),AP75)</f>
        <v>70</v>
      </c>
      <c r="AQ76" s="53">
        <f t="shared" si="75"/>
        <v>100</v>
      </c>
      <c r="AR76" s="54" t="str">
        <f t="shared" si="76"/>
        <v>Diagrammatic Sign: -  Additional lane.  1 km.</v>
      </c>
      <c r="AS76" s="55"/>
      <c r="AT76" s="55"/>
      <c r="AU76" s="56">
        <f>IF(GroupStTimes!$A$8=0,MIN(CB76,CD76,CF76),MIN(BZ76,CB76,CD76,CF76))</f>
        <v>0.27406249999999999</v>
      </c>
      <c r="AV76" s="56">
        <f>IF(GroupStTimes!$A$8=0,MAX(CC76,CE76,CG76),MAX(CA76,CC76,CE76,CG76))</f>
        <v>0.33310185185185187</v>
      </c>
      <c r="AW76" s="57" t="str">
        <f t="shared" si="77"/>
        <v/>
      </c>
      <c r="AX76" s="58" t="str">
        <f t="shared" si="78"/>
        <v/>
      </c>
      <c r="AY76" s="58" t="str">
        <f t="shared" si="79"/>
        <v/>
      </c>
      <c r="AZ76" s="31">
        <f t="shared" si="80"/>
        <v>6.36</v>
      </c>
      <c r="BA76" s="59">
        <f t="shared" si="81"/>
        <v>0.25921296296296298</v>
      </c>
      <c r="BB76" s="59">
        <f t="shared" si="82"/>
        <v>0.26476851851851857</v>
      </c>
      <c r="BC76" s="59">
        <f t="shared" si="83"/>
        <v>0.26519675925925928</v>
      </c>
      <c r="BD76" s="59">
        <f t="shared" si="84"/>
        <v>0.31103009259259257</v>
      </c>
      <c r="BE76" s="59">
        <f t="shared" si="85"/>
        <v>0.31155092592592593</v>
      </c>
      <c r="BF76" s="59">
        <f t="shared" si="86"/>
        <v>0.32196759259259261</v>
      </c>
      <c r="BG76" s="59">
        <f t="shared" si="87"/>
        <v>0.32251157407407405</v>
      </c>
      <c r="BH76" s="59">
        <f t="shared" si="88"/>
        <v>0.32181712962962961</v>
      </c>
      <c r="BI76" s="31">
        <f t="shared" si="89"/>
        <v>17.100000000000001</v>
      </c>
      <c r="BJ76" s="61">
        <f t="shared" si="90"/>
        <v>0.35625000000000001</v>
      </c>
      <c r="BK76" s="61">
        <f t="shared" si="91"/>
        <v>0.30535714285714288</v>
      </c>
      <c r="BL76" s="61">
        <f t="shared" si="92"/>
        <v>0.26718750000000002</v>
      </c>
      <c r="BM76" s="61">
        <f t="shared" si="93"/>
        <v>0.2442857142857143</v>
      </c>
      <c r="BN76" s="62">
        <f t="shared" si="94"/>
        <v>0</v>
      </c>
      <c r="BO76" s="62">
        <f t="shared" si="95"/>
        <v>21</v>
      </c>
      <c r="BP76" s="62">
        <f t="shared" si="96"/>
        <v>23</v>
      </c>
      <c r="BQ76" s="62">
        <f t="shared" si="97"/>
        <v>0</v>
      </c>
      <c r="BR76" s="62">
        <f t="shared" si="98"/>
        <v>18</v>
      </c>
      <c r="BS76" s="62">
        <f t="shared" si="99"/>
        <v>19</v>
      </c>
      <c r="BT76" s="62">
        <f t="shared" si="100"/>
        <v>0</v>
      </c>
      <c r="BU76" s="62">
        <f t="shared" si="101"/>
        <v>16</v>
      </c>
      <c r="BV76" s="62">
        <f t="shared" si="102"/>
        <v>2</v>
      </c>
      <c r="BW76" s="62">
        <f t="shared" si="103"/>
        <v>0</v>
      </c>
      <c r="BX76" s="62">
        <f t="shared" si="104"/>
        <v>14</v>
      </c>
      <c r="BY76" s="62">
        <f t="shared" si="105"/>
        <v>39</v>
      </c>
      <c r="BZ76" s="63">
        <f t="shared" si="106"/>
        <v>0.27406249999999999</v>
      </c>
      <c r="CA76" s="63">
        <f t="shared" si="107"/>
        <v>0.27961805555555563</v>
      </c>
      <c r="CB76" s="63">
        <f t="shared" si="108"/>
        <v>0.2779166666666667</v>
      </c>
      <c r="CC76" s="63">
        <f t="shared" si="109"/>
        <v>0.32374999999999998</v>
      </c>
      <c r="CD76" s="63">
        <f t="shared" si="110"/>
        <v>0.32268518518518519</v>
      </c>
      <c r="CE76" s="63">
        <f t="shared" si="111"/>
        <v>0.33310185185185187</v>
      </c>
      <c r="CF76" s="63">
        <f t="shared" si="112"/>
        <v>0.33268518518518514</v>
      </c>
      <c r="CG76" s="63">
        <f t="shared" si="113"/>
        <v>0.3319907407407407</v>
      </c>
      <c r="CH76" s="36"/>
      <c r="CI76" s="36"/>
      <c r="CJ76" s="36"/>
      <c r="CK76" s="36"/>
      <c r="CL76" s="60">
        <v>60</v>
      </c>
    </row>
    <row r="77" spans="1:90" ht="28.5" customHeight="1" x14ac:dyDescent="0.25">
      <c r="A77" s="37">
        <v>7</v>
      </c>
      <c r="B77" s="16" t="s">
        <v>136</v>
      </c>
      <c r="C77" s="37"/>
      <c r="D77" s="37"/>
      <c r="E77" s="37"/>
      <c r="F77" s="83"/>
      <c r="G77" s="44"/>
      <c r="H77" s="44">
        <f t="shared" si="63"/>
        <v>23.95</v>
      </c>
      <c r="I77" s="83">
        <v>23.92</v>
      </c>
      <c r="J77" s="43">
        <f t="shared" si="70"/>
        <v>-1.1148272017837491E-3</v>
      </c>
      <c r="K77" s="44">
        <f t="shared" si="71"/>
        <v>-2.6666666666667282E-2</v>
      </c>
      <c r="L77" s="76" t="s">
        <v>1678</v>
      </c>
      <c r="M77" s="122">
        <v>100</v>
      </c>
      <c r="N77" s="46">
        <f t="shared" si="64"/>
        <v>23.946666666666669</v>
      </c>
      <c r="O77" s="46"/>
      <c r="P77" s="78">
        <v>23.94</v>
      </c>
      <c r="Q77" s="46"/>
      <c r="R77" s="78">
        <v>23.95</v>
      </c>
      <c r="T77" s="78">
        <v>23.95</v>
      </c>
      <c r="U77" s="47" t="str">
        <f t="shared" si="72"/>
        <v/>
      </c>
      <c r="V77" s="47" t="str">
        <f t="shared" si="73"/>
        <v/>
      </c>
      <c r="W77" s="47"/>
      <c r="X77" s="47"/>
      <c r="Y77" s="47"/>
      <c r="Z77" s="47"/>
      <c r="AA77" s="47"/>
      <c r="AB77" s="47"/>
      <c r="AC77" s="47"/>
      <c r="AD77" s="47"/>
      <c r="AE77" s="51">
        <f t="shared" si="65"/>
        <v>7</v>
      </c>
      <c r="AF77" s="51" t="str">
        <f t="shared" si="66"/>
        <v>U</v>
      </c>
      <c r="AG77" s="51" t="str">
        <f t="shared" si="67"/>
        <v/>
      </c>
      <c r="AH77" s="51" t="str">
        <f t="shared" si="68"/>
        <v/>
      </c>
      <c r="AI77" s="52">
        <f t="shared" si="69"/>
        <v>23.95</v>
      </c>
      <c r="AJ77" s="68"/>
      <c r="AK77" s="53"/>
      <c r="AL77" s="52"/>
      <c r="AM77" s="53">
        <f t="shared" si="74"/>
        <v>48</v>
      </c>
      <c r="AN77" s="53">
        <f>IF(AJ77&lt;&gt;"",IF(AJ77="o",VLOOKUP(AM77,OpenSect!$A$1:$D$11,2),IF(AJ77="u",VLOOKUP(AM77,UpHill!$A$1:$D$35,2),IF(AJ77="d",VLOOKUP(AM77,DownHill!$A$1:$D$29,2),IF(AJ77="f",VLOOKUP(AM77,FlatUnd!$A$2:$D$30,2),IF(AJ77="t",VLOOKUP(AM77,TimeAdd!$A$1:$D$176,2),IF(AJ77="l",VLOOKUP(AM77,SLimit!$A$1:$D$8,2),AN76)))))),AN76)</f>
        <v>56</v>
      </c>
      <c r="AO77" s="53">
        <f>IF(AJ77&lt;&gt;"",IF(AJ77="o",VLOOKUP(AM77,OpenSect!$A$1:$D$11,3),IF(AJ77="u",VLOOKUP(AM77,UpHill!$A$1:$D$35,3),IF(AJ77="d",VLOOKUP(AM77,DownHill!$A$3:$D$29,3),IF(AJ77="f",VLOOKUP(AM77,FlatUnd!$A$2:$D$30,3),IF(AJ77="t",VLOOKUP(AM77,TimeAdd!$A$1:$D$18,3),IF(AJ77="l",VLOOKUP(AM77,SLimit!$A$1:$D$8,3),AO76)))))),AO76)</f>
        <v>64</v>
      </c>
      <c r="AP77" s="53">
        <f>IF(AJ77&lt;&gt;"",IF(AJ77="o",VLOOKUP(AM77,OpenSect!$A$1:$D$11,4),IF(AJ77="u",VLOOKUP(AM77,UpHill!$A$1:$D$35,4),IF(AJ77="d",VLOOKUP(AM77,DownHill!$A$1:$D$29,4),IF(AJ77="f",VLOOKUP(AM77,FlatUnd!$A$2:$D$30,4),IF(AJ77="t",VLOOKUP(AM77,TimeAdd!$A$1:$D$18,4),IF(AJ77="l",VLOOKUP(AM77,SLimit!$A$1:$D$8,4),AP76)))))),AP76)</f>
        <v>70</v>
      </c>
      <c r="AQ77" s="53">
        <f t="shared" si="75"/>
        <v>100</v>
      </c>
      <c r="AR77" s="54" t="str">
        <f t="shared" si="76"/>
        <v>Diagrammatic Sign: -  Additional lane.  500m.</v>
      </c>
      <c r="AS77" s="55"/>
      <c r="AT77" s="55"/>
      <c r="AU77" s="56">
        <f>IF(GroupStTimes!$A$8=0,MIN(CB77,CD77,CF77),MIN(BZ77,CB77,CD77,CF77))</f>
        <v>0.27447916666666666</v>
      </c>
      <c r="AV77" s="56">
        <f>IF(GroupStTimes!$A$8=0,MAX(CC77,CE77,CG77),MAX(CA77,CC77,CE77,CG77))</f>
        <v>0.33341435185185186</v>
      </c>
      <c r="AW77" s="57" t="str">
        <f t="shared" si="77"/>
        <v/>
      </c>
      <c r="AX77" s="58" t="str">
        <f t="shared" si="78"/>
        <v/>
      </c>
      <c r="AY77" s="58" t="str">
        <f t="shared" si="79"/>
        <v/>
      </c>
      <c r="AZ77" s="31">
        <f t="shared" si="80"/>
        <v>6.36</v>
      </c>
      <c r="BA77" s="59">
        <f t="shared" si="81"/>
        <v>0.25921296296296298</v>
      </c>
      <c r="BB77" s="59">
        <f t="shared" si="82"/>
        <v>0.26476851851851857</v>
      </c>
      <c r="BC77" s="59">
        <f t="shared" si="83"/>
        <v>0.26519675925925928</v>
      </c>
      <c r="BD77" s="59">
        <f t="shared" si="84"/>
        <v>0.31103009259259257</v>
      </c>
      <c r="BE77" s="59">
        <f t="shared" si="85"/>
        <v>0.31155092592592593</v>
      </c>
      <c r="BF77" s="59">
        <f t="shared" si="86"/>
        <v>0.32196759259259261</v>
      </c>
      <c r="BG77" s="59">
        <f t="shared" si="87"/>
        <v>0.32251157407407405</v>
      </c>
      <c r="BH77" s="59">
        <f t="shared" si="88"/>
        <v>0.32181712962962961</v>
      </c>
      <c r="BI77" s="31">
        <f t="shared" si="89"/>
        <v>17.59</v>
      </c>
      <c r="BJ77" s="61">
        <f t="shared" si="90"/>
        <v>0.36645833333333333</v>
      </c>
      <c r="BK77" s="61">
        <f t="shared" si="91"/>
        <v>0.31410714285714286</v>
      </c>
      <c r="BL77" s="61">
        <f t="shared" si="92"/>
        <v>0.27484375</v>
      </c>
      <c r="BM77" s="61">
        <f t="shared" si="93"/>
        <v>0.25128571428571428</v>
      </c>
      <c r="BN77" s="62">
        <f t="shared" si="94"/>
        <v>0</v>
      </c>
      <c r="BO77" s="62">
        <f t="shared" si="95"/>
        <v>21</v>
      </c>
      <c r="BP77" s="62">
        <f t="shared" si="96"/>
        <v>59</v>
      </c>
      <c r="BQ77" s="62">
        <f t="shared" si="97"/>
        <v>0</v>
      </c>
      <c r="BR77" s="62">
        <f t="shared" si="98"/>
        <v>18</v>
      </c>
      <c r="BS77" s="62">
        <f t="shared" si="99"/>
        <v>51</v>
      </c>
      <c r="BT77" s="62">
        <f t="shared" si="100"/>
        <v>0</v>
      </c>
      <c r="BU77" s="62">
        <f t="shared" si="101"/>
        <v>16</v>
      </c>
      <c r="BV77" s="62">
        <f t="shared" si="102"/>
        <v>29</v>
      </c>
      <c r="BW77" s="62">
        <f t="shared" si="103"/>
        <v>0</v>
      </c>
      <c r="BX77" s="62">
        <f t="shared" si="104"/>
        <v>15</v>
      </c>
      <c r="BY77" s="62">
        <f t="shared" si="105"/>
        <v>5</v>
      </c>
      <c r="BZ77" s="63">
        <f t="shared" si="106"/>
        <v>0.27447916666666666</v>
      </c>
      <c r="CA77" s="63">
        <f t="shared" si="107"/>
        <v>0.28003472222222225</v>
      </c>
      <c r="CB77" s="63">
        <f t="shared" si="108"/>
        <v>0.27828703703703705</v>
      </c>
      <c r="CC77" s="63">
        <f t="shared" si="109"/>
        <v>0.32412037037037034</v>
      </c>
      <c r="CD77" s="63">
        <f t="shared" si="110"/>
        <v>0.32299768518518518</v>
      </c>
      <c r="CE77" s="63">
        <f t="shared" si="111"/>
        <v>0.33341435185185186</v>
      </c>
      <c r="CF77" s="63">
        <f t="shared" si="112"/>
        <v>0.33298611111111109</v>
      </c>
      <c r="CG77" s="63">
        <f t="shared" si="113"/>
        <v>0.33229166666666665</v>
      </c>
      <c r="CH77" s="36"/>
      <c r="CI77" s="36"/>
      <c r="CJ77" s="36"/>
      <c r="CK77" s="36"/>
      <c r="CL77" s="60">
        <v>60</v>
      </c>
    </row>
    <row r="78" spans="1:90" ht="28.5" customHeight="1" x14ac:dyDescent="0.25">
      <c r="A78" s="37">
        <v>7</v>
      </c>
      <c r="C78" s="37"/>
      <c r="D78" s="37"/>
      <c r="E78" s="37"/>
      <c r="F78" s="83"/>
      <c r="G78" s="44"/>
      <c r="H78" s="44">
        <f t="shared" si="63"/>
        <v>24.21</v>
      </c>
      <c r="I78" s="83">
        <v>24.18</v>
      </c>
      <c r="J78" s="43">
        <f t="shared" si="70"/>
        <v>-1.2406947890817859E-3</v>
      </c>
      <c r="K78" s="44">
        <f t="shared" si="71"/>
        <v>-2.9999999999997584E-2</v>
      </c>
      <c r="L78" s="76" t="s">
        <v>143</v>
      </c>
      <c r="M78" s="122">
        <v>80</v>
      </c>
      <c r="N78" s="46">
        <f t="shared" si="64"/>
        <v>24.209999999999997</v>
      </c>
      <c r="O78" s="46"/>
      <c r="P78" s="78">
        <v>24.2</v>
      </c>
      <c r="Q78" s="46"/>
      <c r="R78" s="78">
        <v>24.21</v>
      </c>
      <c r="T78" s="78">
        <v>24.22</v>
      </c>
      <c r="U78" s="47" t="str">
        <f t="shared" si="72"/>
        <v/>
      </c>
      <c r="V78" s="47" t="str">
        <f t="shared" si="73"/>
        <v/>
      </c>
      <c r="W78" s="47"/>
      <c r="X78" s="47"/>
      <c r="Y78" s="47"/>
      <c r="Z78" s="47"/>
      <c r="AA78" s="47"/>
      <c r="AB78" s="47"/>
      <c r="AC78" s="47"/>
      <c r="AD78" s="47"/>
      <c r="AE78" s="51">
        <f t="shared" si="65"/>
        <v>7</v>
      </c>
      <c r="AF78" s="51" t="str">
        <f t="shared" si="66"/>
        <v/>
      </c>
      <c r="AG78" s="51" t="str">
        <f t="shared" si="67"/>
        <v/>
      </c>
      <c r="AH78" s="51" t="str">
        <f t="shared" si="68"/>
        <v/>
      </c>
      <c r="AI78" s="52">
        <f t="shared" si="69"/>
        <v>24.21</v>
      </c>
      <c r="AJ78" s="68"/>
      <c r="AK78" s="53"/>
      <c r="AL78" s="52"/>
      <c r="AM78" s="53">
        <f t="shared" si="74"/>
        <v>48</v>
      </c>
      <c r="AN78" s="53">
        <f>IF(AJ78&lt;&gt;"",IF(AJ78="o",VLOOKUP(AM78,OpenSect!$A$1:$D$11,2),IF(AJ78="u",VLOOKUP(AM78,UpHill!$A$1:$D$35,2),IF(AJ78="d",VLOOKUP(AM78,DownHill!$A$1:$D$29,2),IF(AJ78="f",VLOOKUP(AM78,FlatUnd!$A$2:$D$30,2),IF(AJ78="t",VLOOKUP(AM78,TimeAdd!$A$1:$D$176,2),IF(AJ78="l",VLOOKUP(AM78,SLimit!$A$1:$D$8,2),AN77)))))),AN77)</f>
        <v>56</v>
      </c>
      <c r="AO78" s="53">
        <f>IF(AJ78&lt;&gt;"",IF(AJ78="o",VLOOKUP(AM78,OpenSect!$A$1:$D$11,3),IF(AJ78="u",VLOOKUP(AM78,UpHill!$A$1:$D$35,3),IF(AJ78="d",VLOOKUP(AM78,DownHill!$A$3:$D$29,3),IF(AJ78="f",VLOOKUP(AM78,FlatUnd!$A$2:$D$30,3),IF(AJ78="t",VLOOKUP(AM78,TimeAdd!$A$1:$D$18,3),IF(AJ78="l",VLOOKUP(AM78,SLimit!$A$1:$D$8,3),AO77)))))),AO77)</f>
        <v>64</v>
      </c>
      <c r="AP78" s="53">
        <f>IF(AJ78&lt;&gt;"",IF(AJ78="o",VLOOKUP(AM78,OpenSect!$A$1:$D$11,4),IF(AJ78="u",VLOOKUP(AM78,UpHill!$A$1:$D$35,4),IF(AJ78="d",VLOOKUP(AM78,DownHill!$A$1:$D$29,4),IF(AJ78="f",VLOOKUP(AM78,FlatUnd!$A$2:$D$30,4),IF(AJ78="t",VLOOKUP(AM78,TimeAdd!$A$1:$D$18,4),IF(AJ78="l",VLOOKUP(AM78,SLimit!$A$1:$D$8,4),AP77)))))),AP77)</f>
        <v>70</v>
      </c>
      <c r="AQ78" s="53">
        <f t="shared" si="75"/>
        <v>80</v>
      </c>
      <c r="AR78" s="54" t="str">
        <f t="shared" si="76"/>
        <v>80 Speed limit.</v>
      </c>
      <c r="AS78" s="55"/>
      <c r="AT78" s="55"/>
      <c r="AU78" s="56">
        <f>IF(GroupStTimes!$A$8=0,MIN(CB78,CD78,CF78),MIN(BZ78,CB78,CD78,CF78))</f>
        <v>0.27471064814814816</v>
      </c>
      <c r="AV78" s="56">
        <f>IF(GroupStTimes!$A$8=0,MAX(CC78,CE78,CG78),MAX(CA78,CC78,CE78,CG78))</f>
        <v>0.333587962962963</v>
      </c>
      <c r="AW78" s="57" t="str">
        <f t="shared" si="77"/>
        <v/>
      </c>
      <c r="AX78" s="58" t="str">
        <f t="shared" si="78"/>
        <v/>
      </c>
      <c r="AY78" s="58" t="str">
        <f t="shared" si="79"/>
        <v/>
      </c>
      <c r="AZ78" s="31">
        <f t="shared" si="80"/>
        <v>6.36</v>
      </c>
      <c r="BA78" s="59">
        <f t="shared" si="81"/>
        <v>0.25921296296296298</v>
      </c>
      <c r="BB78" s="59">
        <f t="shared" si="82"/>
        <v>0.26476851851851857</v>
      </c>
      <c r="BC78" s="59">
        <f t="shared" si="83"/>
        <v>0.26519675925925928</v>
      </c>
      <c r="BD78" s="59">
        <f t="shared" si="84"/>
        <v>0.31103009259259257</v>
      </c>
      <c r="BE78" s="59">
        <f t="shared" si="85"/>
        <v>0.31155092592592593</v>
      </c>
      <c r="BF78" s="59">
        <f t="shared" si="86"/>
        <v>0.32196759259259261</v>
      </c>
      <c r="BG78" s="59">
        <f t="shared" si="87"/>
        <v>0.32251157407407405</v>
      </c>
      <c r="BH78" s="59">
        <f t="shared" si="88"/>
        <v>0.32181712962962961</v>
      </c>
      <c r="BI78" s="31">
        <f t="shared" si="89"/>
        <v>17.850000000000001</v>
      </c>
      <c r="BJ78" s="61">
        <f t="shared" si="90"/>
        <v>0.37187500000000001</v>
      </c>
      <c r="BK78" s="61">
        <f t="shared" si="91"/>
        <v>0.31875000000000003</v>
      </c>
      <c r="BL78" s="61">
        <f t="shared" si="92"/>
        <v>0.27890625000000002</v>
      </c>
      <c r="BM78" s="61">
        <f t="shared" si="93"/>
        <v>0.255</v>
      </c>
      <c r="BN78" s="62">
        <f t="shared" si="94"/>
        <v>0</v>
      </c>
      <c r="BO78" s="62">
        <f t="shared" si="95"/>
        <v>22</v>
      </c>
      <c r="BP78" s="62">
        <f t="shared" si="96"/>
        <v>19</v>
      </c>
      <c r="BQ78" s="62">
        <f t="shared" si="97"/>
        <v>0</v>
      </c>
      <c r="BR78" s="62">
        <f t="shared" si="98"/>
        <v>19</v>
      </c>
      <c r="BS78" s="62">
        <f t="shared" si="99"/>
        <v>8</v>
      </c>
      <c r="BT78" s="62">
        <f t="shared" si="100"/>
        <v>0</v>
      </c>
      <c r="BU78" s="62">
        <f t="shared" si="101"/>
        <v>16</v>
      </c>
      <c r="BV78" s="62">
        <f t="shared" si="102"/>
        <v>44</v>
      </c>
      <c r="BW78" s="62">
        <f t="shared" si="103"/>
        <v>0</v>
      </c>
      <c r="BX78" s="62">
        <f t="shared" si="104"/>
        <v>15</v>
      </c>
      <c r="BY78" s="62">
        <f t="shared" si="105"/>
        <v>18</v>
      </c>
      <c r="BZ78" s="63">
        <f t="shared" si="106"/>
        <v>0.27471064814814816</v>
      </c>
      <c r="CA78" s="63">
        <f t="shared" si="107"/>
        <v>0.28026620370370375</v>
      </c>
      <c r="CB78" s="63">
        <f t="shared" si="108"/>
        <v>0.27848379629629633</v>
      </c>
      <c r="CC78" s="63">
        <f t="shared" si="109"/>
        <v>0.32431712962962961</v>
      </c>
      <c r="CD78" s="63">
        <f t="shared" si="110"/>
        <v>0.32317129629629632</v>
      </c>
      <c r="CE78" s="63">
        <f t="shared" si="111"/>
        <v>0.333587962962963</v>
      </c>
      <c r="CF78" s="63">
        <f t="shared" si="112"/>
        <v>0.33313657407407404</v>
      </c>
      <c r="CG78" s="63">
        <f t="shared" si="113"/>
        <v>0.3324421296296296</v>
      </c>
      <c r="CH78" s="36"/>
      <c r="CI78" s="36"/>
      <c r="CJ78" s="36"/>
      <c r="CK78" s="36"/>
      <c r="CL78" s="60">
        <v>60</v>
      </c>
    </row>
    <row r="79" spans="1:90" ht="81" x14ac:dyDescent="0.25">
      <c r="A79" s="37">
        <v>7</v>
      </c>
      <c r="B79" s="16" t="s">
        <v>127</v>
      </c>
      <c r="C79" s="37" t="s">
        <v>184</v>
      </c>
      <c r="D79" s="37">
        <v>36</v>
      </c>
      <c r="E79" s="37"/>
      <c r="F79" s="83"/>
      <c r="G79" s="44"/>
      <c r="H79" s="44">
        <f t="shared" si="63"/>
        <v>24.3</v>
      </c>
      <c r="I79" s="83">
        <v>24.29</v>
      </c>
      <c r="J79" s="43">
        <f t="shared" si="70"/>
        <v>-5.4892273912440781E-4</v>
      </c>
      <c r="K79" s="44">
        <f t="shared" si="71"/>
        <v>-1.3333333333331865E-2</v>
      </c>
      <c r="L79" s="76" t="s">
        <v>1747</v>
      </c>
      <c r="M79" s="122">
        <v>80</v>
      </c>
      <c r="N79" s="46">
        <f t="shared" si="64"/>
        <v>24.303333333333331</v>
      </c>
      <c r="O79" s="46"/>
      <c r="P79" s="78">
        <v>24.29</v>
      </c>
      <c r="Q79" s="46"/>
      <c r="R79" s="78">
        <v>24.31</v>
      </c>
      <c r="T79" s="78">
        <v>24.31</v>
      </c>
      <c r="U79" s="47" t="str">
        <f t="shared" si="72"/>
        <v/>
      </c>
      <c r="V79" s="47" t="str">
        <f t="shared" si="73"/>
        <v/>
      </c>
      <c r="W79" s="47"/>
      <c r="X79" s="47"/>
      <c r="Y79" s="47"/>
      <c r="Z79" s="47"/>
      <c r="AA79" s="47"/>
      <c r="AB79" s="47"/>
      <c r="AC79" s="47"/>
      <c r="AD79" s="47"/>
      <c r="AE79" s="51">
        <f t="shared" si="65"/>
        <v>7</v>
      </c>
      <c r="AF79" s="51" t="str">
        <f t="shared" si="66"/>
        <v>U1</v>
      </c>
      <c r="AG79" s="51" t="str">
        <f t="shared" si="67"/>
        <v>u</v>
      </c>
      <c r="AH79" s="51">
        <f t="shared" si="68"/>
        <v>36</v>
      </c>
      <c r="AI79" s="52">
        <f t="shared" si="69"/>
        <v>24.3</v>
      </c>
      <c r="AJ79" s="68" t="s">
        <v>184</v>
      </c>
      <c r="AK79" s="53"/>
      <c r="AL79" s="52"/>
      <c r="AM79" s="53">
        <f t="shared" si="74"/>
        <v>36</v>
      </c>
      <c r="AN79" s="53">
        <f>IF(AJ79&lt;&gt;"",IF(AJ79="o",VLOOKUP(AM79,OpenSect!$A$1:$D$11,2),IF(AJ79="u",VLOOKUP(AM79,UpHill!$A$1:$D$35,2),IF(AJ79="d",VLOOKUP(AM79,DownHill!$A$1:$D$29,2),IF(AJ79="f",VLOOKUP(AM79,FlatUnd!$A$2:$D$30,2),IF(AJ79="t",VLOOKUP(AM79,TimeAdd!$A$1:$D$176,2),IF(AJ79="l",VLOOKUP(AM79,SLimit!$A$1:$D$8,2),AN78)))))),AN78)</f>
        <v>43</v>
      </c>
      <c r="AO79" s="53">
        <f>IF(AJ79&lt;&gt;"",IF(AJ79="o",VLOOKUP(AM79,OpenSect!$A$1:$D$11,3),IF(AJ79="u",VLOOKUP(AM79,UpHill!$A$1:$D$35,3),IF(AJ79="d",VLOOKUP(AM79,DownHill!$A$3:$D$29,3),IF(AJ79="f",VLOOKUP(AM79,FlatUnd!$A$2:$D$30,3),IF(AJ79="t",VLOOKUP(AM79,TimeAdd!$A$1:$D$18,3),IF(AJ79="l",VLOOKUP(AM79,SLimit!$A$1:$D$8,3),AO78)))))),AO78)</f>
        <v>50</v>
      </c>
      <c r="AP79" s="53">
        <f>IF(AJ79&lt;&gt;"",IF(AJ79="o",VLOOKUP(AM79,OpenSect!$A$1:$D$11,4),IF(AJ79="u",VLOOKUP(AM79,UpHill!$A$1:$D$35,4),IF(AJ79="d",VLOOKUP(AM79,DownHill!$A$1:$D$29,4),IF(AJ79="f",VLOOKUP(AM79,FlatUnd!$A$2:$D$30,4),IF(AJ79="t",VLOOKUP(AM79,TimeAdd!$A$1:$D$18,4),IF(AJ79="l",VLOOKUP(AM79,SLimit!$A$1:$D$8,4),AP78)))))),AP78)</f>
        <v>58</v>
      </c>
      <c r="AQ79" s="53">
        <f t="shared" si="75"/>
        <v>80</v>
      </c>
      <c r="AR79" s="54" t="str">
        <f t="shared" si="76"/>
        <v>Combination Sign:  Warning - General Warning, Warning -  Combined curves.  For 15 km.{  Beware of several rumble strips ahead.  Rumble strips removed 2024}</v>
      </c>
      <c r="AS79" s="55"/>
      <c r="AT79" s="55"/>
      <c r="AU79" s="56">
        <f>IF(GroupStTimes!$A$8=0,MIN(CB79,CD79,CF79),MIN(BZ79,CB79,CD79,CF79))</f>
        <v>0.27479166666666666</v>
      </c>
      <c r="AV79" s="56">
        <f>IF(GroupStTimes!$A$8=0,MAX(CC79,CE79,CG79),MAX(CA79,CC79,CE79,CG79))</f>
        <v>0.33364583333333336</v>
      </c>
      <c r="AW79" s="57" t="str">
        <f t="shared" si="77"/>
        <v/>
      </c>
      <c r="AX79" s="58" t="str">
        <f t="shared" si="78"/>
        <v/>
      </c>
      <c r="AY79" s="58" t="str">
        <f t="shared" si="79"/>
        <v/>
      </c>
      <c r="AZ79" s="31">
        <f t="shared" si="80"/>
        <v>6.36</v>
      </c>
      <c r="BA79" s="59">
        <f t="shared" si="81"/>
        <v>0.25921296296296298</v>
      </c>
      <c r="BB79" s="59">
        <f t="shared" si="82"/>
        <v>0.26476851851851857</v>
      </c>
      <c r="BC79" s="59">
        <f t="shared" si="83"/>
        <v>0.26519675925925928</v>
      </c>
      <c r="BD79" s="59">
        <f t="shared" si="84"/>
        <v>0.31103009259259257</v>
      </c>
      <c r="BE79" s="59">
        <f t="shared" si="85"/>
        <v>0.31155092592592593</v>
      </c>
      <c r="BF79" s="59">
        <f t="shared" si="86"/>
        <v>0.32196759259259261</v>
      </c>
      <c r="BG79" s="59">
        <f t="shared" si="87"/>
        <v>0.32251157407407405</v>
      </c>
      <c r="BH79" s="59">
        <f t="shared" si="88"/>
        <v>0.32181712962962961</v>
      </c>
      <c r="BI79" s="31">
        <f t="shared" si="89"/>
        <v>17.940000000000001</v>
      </c>
      <c r="BJ79" s="61">
        <f t="shared" si="90"/>
        <v>0.37375000000000003</v>
      </c>
      <c r="BK79" s="61">
        <f t="shared" si="91"/>
        <v>0.3203571428571429</v>
      </c>
      <c r="BL79" s="61">
        <f t="shared" si="92"/>
        <v>0.28031250000000002</v>
      </c>
      <c r="BM79" s="61">
        <f t="shared" si="93"/>
        <v>0.25628571428571428</v>
      </c>
      <c r="BN79" s="62">
        <f t="shared" si="94"/>
        <v>0</v>
      </c>
      <c r="BO79" s="62">
        <f t="shared" si="95"/>
        <v>22</v>
      </c>
      <c r="BP79" s="62">
        <f t="shared" si="96"/>
        <v>26</v>
      </c>
      <c r="BQ79" s="62">
        <f t="shared" si="97"/>
        <v>0</v>
      </c>
      <c r="BR79" s="62">
        <f t="shared" si="98"/>
        <v>19</v>
      </c>
      <c r="BS79" s="62">
        <f t="shared" si="99"/>
        <v>13</v>
      </c>
      <c r="BT79" s="62">
        <f t="shared" si="100"/>
        <v>0</v>
      </c>
      <c r="BU79" s="62">
        <f t="shared" si="101"/>
        <v>16</v>
      </c>
      <c r="BV79" s="62">
        <f t="shared" si="102"/>
        <v>49</v>
      </c>
      <c r="BW79" s="62">
        <f t="shared" si="103"/>
        <v>0</v>
      </c>
      <c r="BX79" s="62">
        <f t="shared" si="104"/>
        <v>15</v>
      </c>
      <c r="BY79" s="62">
        <f t="shared" si="105"/>
        <v>23</v>
      </c>
      <c r="BZ79" s="63">
        <f t="shared" si="106"/>
        <v>0.27479166666666666</v>
      </c>
      <c r="CA79" s="63">
        <f t="shared" si="107"/>
        <v>0.28034722222222225</v>
      </c>
      <c r="CB79" s="63">
        <f t="shared" si="108"/>
        <v>0.27854166666666669</v>
      </c>
      <c r="CC79" s="63">
        <f t="shared" si="109"/>
        <v>0.32437499999999997</v>
      </c>
      <c r="CD79" s="63">
        <f t="shared" si="110"/>
        <v>0.32322916666666668</v>
      </c>
      <c r="CE79" s="63">
        <f t="shared" si="111"/>
        <v>0.33364583333333336</v>
      </c>
      <c r="CF79" s="63">
        <f t="shared" si="112"/>
        <v>0.3331944444444444</v>
      </c>
      <c r="CG79" s="63">
        <f t="shared" si="113"/>
        <v>0.33249999999999996</v>
      </c>
      <c r="CH79" s="36"/>
      <c r="CI79" s="36"/>
      <c r="CJ79" s="36"/>
      <c r="CK79" s="36"/>
      <c r="CL79" s="60">
        <v>60</v>
      </c>
    </row>
    <row r="80" spans="1:90" ht="26.25" customHeight="1" x14ac:dyDescent="0.25">
      <c r="A80" s="37"/>
      <c r="C80" s="37"/>
      <c r="D80" s="37"/>
      <c r="E80" s="37"/>
      <c r="F80" s="83"/>
      <c r="G80" s="44"/>
      <c r="H80" s="44">
        <f t="shared" si="63"/>
        <v>24.36</v>
      </c>
      <c r="I80" s="83">
        <v>24.34</v>
      </c>
      <c r="J80" s="43">
        <f t="shared" ref="J80" si="114">IF(N80="","",IF((I80-$I$4)=0,0,((I80-$I$4)-(N80-$N$4))/(I80-$I$4)))</f>
        <v>-8.2169268693506878E-4</v>
      </c>
      <c r="K80" s="44">
        <f t="shared" ref="K80" si="115">(I80-$I$4)-(N80-$N$4)</f>
        <v>-1.9999999999999574E-2</v>
      </c>
      <c r="L80" s="76" t="s">
        <v>143</v>
      </c>
      <c r="M80" s="122">
        <v>80</v>
      </c>
      <c r="N80" s="46">
        <f t="shared" si="64"/>
        <v>24.36</v>
      </c>
      <c r="O80" s="46"/>
      <c r="P80" s="78">
        <v>24.36</v>
      </c>
      <c r="Q80" s="46"/>
      <c r="R80" s="78"/>
      <c r="T80" s="78"/>
      <c r="U80" s="47" t="str">
        <f t="shared" si="72"/>
        <v/>
      </c>
      <c r="V80" s="47" t="str">
        <f t="shared" si="73"/>
        <v/>
      </c>
      <c r="W80" s="47"/>
      <c r="X80" s="47"/>
      <c r="Y80" s="47"/>
      <c r="Z80" s="47"/>
      <c r="AA80" s="47"/>
      <c r="AB80" s="47"/>
      <c r="AC80" s="47"/>
      <c r="AD80" s="47"/>
      <c r="AE80" s="51" t="str">
        <f t="shared" si="65"/>
        <v/>
      </c>
      <c r="AF80" s="51" t="str">
        <f t="shared" si="66"/>
        <v/>
      </c>
      <c r="AG80" s="51" t="str">
        <f t="shared" si="67"/>
        <v/>
      </c>
      <c r="AH80" s="51" t="str">
        <f t="shared" si="68"/>
        <v/>
      </c>
      <c r="AI80" s="52">
        <f t="shared" si="69"/>
        <v>24.36</v>
      </c>
      <c r="AJ80" s="68"/>
      <c r="AK80" s="53"/>
      <c r="AL80" s="52"/>
      <c r="AM80" s="53">
        <f t="shared" si="74"/>
        <v>36</v>
      </c>
      <c r="AN80" s="53">
        <f>IF(AJ80&lt;&gt;"",IF(AJ80="o",VLOOKUP(AM80,OpenSect!$A$1:$D$11,2),IF(AJ80="u",VLOOKUP(AM80,UpHill!$A$1:$D$35,2),IF(AJ80="d",VLOOKUP(AM80,DownHill!$A$1:$D$29,2),IF(AJ80="f",VLOOKUP(AM80,FlatUnd!$A$2:$D$30,2),IF(AJ80="t",VLOOKUP(AM80,TimeAdd!$A$1:$D$176,2),IF(AJ80="l",VLOOKUP(AM80,SLimit!$A$1:$D$8,2),AN79)))))),AN79)</f>
        <v>43</v>
      </c>
      <c r="AO80" s="53">
        <f>IF(AJ80&lt;&gt;"",IF(AJ80="o",VLOOKUP(AM80,OpenSect!$A$1:$D$11,3),IF(AJ80="u",VLOOKUP(AM80,UpHill!$A$1:$D$35,3),IF(AJ80="d",VLOOKUP(AM80,DownHill!$A$3:$D$29,3),IF(AJ80="f",VLOOKUP(AM80,FlatUnd!$A$2:$D$30,3),IF(AJ80="t",VLOOKUP(AM80,TimeAdd!$A$1:$D$18,3),IF(AJ80="l",VLOOKUP(AM80,SLimit!$A$1:$D$8,3),AO79)))))),AO79)</f>
        <v>50</v>
      </c>
      <c r="AP80" s="53">
        <f>IF(AJ80&lt;&gt;"",IF(AJ80="o",VLOOKUP(AM80,OpenSect!$A$1:$D$11,4),IF(AJ80="u",VLOOKUP(AM80,UpHill!$A$1:$D$35,4),IF(AJ80="d",VLOOKUP(AM80,DownHill!$A$1:$D$29,4),IF(AJ80="f",VLOOKUP(AM80,FlatUnd!$A$2:$D$30,4),IF(AJ80="t",VLOOKUP(AM80,TimeAdd!$A$1:$D$18,4),IF(AJ80="l",VLOOKUP(AM80,SLimit!$A$1:$D$8,4),AP79)))))),AP79)</f>
        <v>58</v>
      </c>
      <c r="AQ80" s="53">
        <f t="shared" si="75"/>
        <v>80</v>
      </c>
      <c r="AR80" s="54" t="str">
        <f t="shared" si="76"/>
        <v>80 Speed limit.</v>
      </c>
      <c r="AS80" s="55"/>
      <c r="AT80" s="55"/>
      <c r="AU80" s="56">
        <f>IF(GroupStTimes!$A$8=0,MIN(CB80,CD80,CF80),MIN(BZ80,CB80,CD80,CF80))</f>
        <v>0.27486111111111111</v>
      </c>
      <c r="AV80" s="56">
        <f>IF(GroupStTimes!$A$8=0,MAX(CC80,CE80,CG80),MAX(CA80,CC80,CE80,CG80))</f>
        <v>0.33369212962962969</v>
      </c>
      <c r="AW80" s="57" t="str">
        <f t="shared" si="77"/>
        <v/>
      </c>
      <c r="AX80" s="58" t="str">
        <f t="shared" si="78"/>
        <v/>
      </c>
      <c r="AY80" s="58" t="str">
        <f t="shared" si="79"/>
        <v/>
      </c>
      <c r="AZ80" s="31">
        <f t="shared" si="80"/>
        <v>24.3</v>
      </c>
      <c r="BA80" s="59">
        <f t="shared" si="81"/>
        <v>0.27479166666666666</v>
      </c>
      <c r="BB80" s="59">
        <f t="shared" si="82"/>
        <v>0.28034722222222225</v>
      </c>
      <c r="BC80" s="59">
        <f t="shared" si="83"/>
        <v>0.27854166666666669</v>
      </c>
      <c r="BD80" s="59">
        <f t="shared" si="84"/>
        <v>0.32437499999999997</v>
      </c>
      <c r="BE80" s="59">
        <f t="shared" si="85"/>
        <v>0.32322916666666668</v>
      </c>
      <c r="BF80" s="59">
        <f t="shared" si="86"/>
        <v>0.33364583333333336</v>
      </c>
      <c r="BG80" s="59">
        <f t="shared" si="87"/>
        <v>0.3331944444444444</v>
      </c>
      <c r="BH80" s="59">
        <f t="shared" si="88"/>
        <v>0.33249999999999996</v>
      </c>
      <c r="BI80" s="31">
        <f t="shared" si="89"/>
        <v>5.9999999999998721E-2</v>
      </c>
      <c r="BJ80" s="61">
        <f t="shared" si="90"/>
        <v>1.6666666666666312E-3</v>
      </c>
      <c r="BK80" s="61">
        <f t="shared" si="91"/>
        <v>1.3953488372092726E-3</v>
      </c>
      <c r="BL80" s="61">
        <f t="shared" si="92"/>
        <v>1.1999999999999745E-3</v>
      </c>
      <c r="BM80" s="61">
        <f t="shared" si="93"/>
        <v>1.0344827586206676E-3</v>
      </c>
      <c r="BN80" s="62">
        <f t="shared" si="94"/>
        <v>0</v>
      </c>
      <c r="BO80" s="62">
        <f t="shared" si="95"/>
        <v>0</v>
      </c>
      <c r="BP80" s="62">
        <f t="shared" si="96"/>
        <v>6</v>
      </c>
      <c r="BQ80" s="62">
        <f t="shared" si="97"/>
        <v>0</v>
      </c>
      <c r="BR80" s="62">
        <f t="shared" si="98"/>
        <v>0</v>
      </c>
      <c r="BS80" s="62">
        <f t="shared" si="99"/>
        <v>5</v>
      </c>
      <c r="BT80" s="62">
        <f t="shared" si="100"/>
        <v>0</v>
      </c>
      <c r="BU80" s="62">
        <f t="shared" si="101"/>
        <v>0</v>
      </c>
      <c r="BV80" s="62">
        <f t="shared" si="102"/>
        <v>4</v>
      </c>
      <c r="BW80" s="62">
        <f t="shared" si="103"/>
        <v>0</v>
      </c>
      <c r="BX80" s="62">
        <f t="shared" si="104"/>
        <v>0</v>
      </c>
      <c r="BY80" s="62">
        <f t="shared" si="105"/>
        <v>4</v>
      </c>
      <c r="BZ80" s="63">
        <f t="shared" si="106"/>
        <v>0.27486111111111111</v>
      </c>
      <c r="CA80" s="63">
        <f t="shared" si="107"/>
        <v>0.2804166666666667</v>
      </c>
      <c r="CB80" s="63">
        <f t="shared" si="108"/>
        <v>0.27859953703703705</v>
      </c>
      <c r="CC80" s="63">
        <f t="shared" si="109"/>
        <v>0.32443287037037033</v>
      </c>
      <c r="CD80" s="63">
        <f t="shared" si="110"/>
        <v>0.323275462962963</v>
      </c>
      <c r="CE80" s="63">
        <f t="shared" si="111"/>
        <v>0.33369212962962969</v>
      </c>
      <c r="CF80" s="63">
        <f t="shared" si="112"/>
        <v>0.33324074074074073</v>
      </c>
      <c r="CG80" s="63">
        <f t="shared" si="113"/>
        <v>0.33254629629629628</v>
      </c>
      <c r="CH80" s="36"/>
      <c r="CI80" s="36"/>
      <c r="CJ80" s="36"/>
      <c r="CK80" s="36"/>
      <c r="CL80" s="60">
        <v>60</v>
      </c>
    </row>
    <row r="81" spans="1:90" ht="40.5" x14ac:dyDescent="0.25">
      <c r="A81" s="37">
        <v>7</v>
      </c>
      <c r="C81" s="37" t="s">
        <v>184</v>
      </c>
      <c r="D81" s="37">
        <v>36</v>
      </c>
      <c r="E81" s="37"/>
      <c r="F81" s="83"/>
      <c r="G81" s="44"/>
      <c r="H81" s="44">
        <f t="shared" si="63"/>
        <v>24.53</v>
      </c>
      <c r="I81" s="83">
        <v>24.51</v>
      </c>
      <c r="J81" s="43">
        <f t="shared" si="70"/>
        <v>-9.5199238406078635E-4</v>
      </c>
      <c r="K81" s="44">
        <f t="shared" si="71"/>
        <v>-2.3333333333329875E-2</v>
      </c>
      <c r="L81" s="76" t="s">
        <v>1679</v>
      </c>
      <c r="M81" s="122">
        <v>80</v>
      </c>
      <c r="N81" s="46">
        <f t="shared" si="64"/>
        <v>24.533333333333331</v>
      </c>
      <c r="O81" s="46"/>
      <c r="P81" s="78">
        <v>24.53</v>
      </c>
      <c r="Q81" s="46"/>
      <c r="R81" s="78">
        <v>24.53</v>
      </c>
      <c r="T81" s="78">
        <v>24.54</v>
      </c>
      <c r="U81" s="47" t="str">
        <f t="shared" si="72"/>
        <v/>
      </c>
      <c r="V81" s="47" t="str">
        <f t="shared" si="73"/>
        <v/>
      </c>
      <c r="W81" s="47"/>
      <c r="X81" s="47"/>
      <c r="Y81" s="47"/>
      <c r="Z81" s="47"/>
      <c r="AA81" s="47"/>
      <c r="AB81" s="47"/>
      <c r="AC81" s="47"/>
      <c r="AD81" s="47"/>
      <c r="AE81" s="51">
        <f t="shared" si="65"/>
        <v>7</v>
      </c>
      <c r="AF81" s="51" t="str">
        <f t="shared" si="66"/>
        <v/>
      </c>
      <c r="AG81" s="51" t="str">
        <f t="shared" si="67"/>
        <v>u</v>
      </c>
      <c r="AH81" s="51">
        <f t="shared" si="68"/>
        <v>36</v>
      </c>
      <c r="AI81" s="52">
        <f t="shared" si="69"/>
        <v>24.53</v>
      </c>
      <c r="AJ81" s="68"/>
      <c r="AK81" s="53"/>
      <c r="AL81" s="52"/>
      <c r="AM81" s="53">
        <f t="shared" si="74"/>
        <v>36</v>
      </c>
      <c r="AN81" s="53">
        <f>IF(AJ81&lt;&gt;"",IF(AJ81="o",VLOOKUP(AM81,OpenSect!$A$1:$D$11,2),IF(AJ81="u",VLOOKUP(AM81,UpHill!$A$1:$D$35,2),IF(AJ81="d",VLOOKUP(AM81,DownHill!$A$1:$D$29,2),IF(AJ81="f",VLOOKUP(AM81,FlatUnd!$A$2:$D$30,2),IF(AJ81="t",VLOOKUP(AM81,TimeAdd!$A$1:$D$176,2),IF(AJ81="l",VLOOKUP(AM81,SLimit!$A$1:$D$8,2),AN80)))))),AN80)</f>
        <v>43</v>
      </c>
      <c r="AO81" s="53">
        <f>IF(AJ81&lt;&gt;"",IF(AJ81="o",VLOOKUP(AM81,OpenSect!$A$1:$D$11,3),IF(AJ81="u",VLOOKUP(AM81,UpHill!$A$1:$D$35,3),IF(AJ81="d",VLOOKUP(AM81,DownHill!$A$3:$D$29,3),IF(AJ81="f",VLOOKUP(AM81,FlatUnd!$A$2:$D$30,3),IF(AJ81="t",VLOOKUP(AM81,TimeAdd!$A$1:$D$18,3),IF(AJ81="l",VLOOKUP(AM81,SLimit!$A$1:$D$8,3),AO80)))))),AO80)</f>
        <v>50</v>
      </c>
      <c r="AP81" s="53">
        <f>IF(AJ81&lt;&gt;"",IF(AJ81="o",VLOOKUP(AM81,OpenSect!$A$1:$D$11,4),IF(AJ81="u",VLOOKUP(AM81,UpHill!$A$1:$D$35,4),IF(AJ81="d",VLOOKUP(AM81,DownHill!$A$1:$D$29,4),IF(AJ81="f",VLOOKUP(AM81,FlatUnd!$A$2:$D$30,4),IF(AJ81="t",VLOOKUP(AM81,TimeAdd!$A$1:$D$18,4),IF(AJ81="l",VLOOKUP(AM81,SLimit!$A$1:$D$8,4),AP80)))))),AP80)</f>
        <v>58</v>
      </c>
      <c r="AQ81" s="53">
        <f t="shared" si="75"/>
        <v>80</v>
      </c>
      <c r="AR81" s="54" t="str">
        <f t="shared" si="76"/>
        <v>Diagrammatic Sign: -  Lane use - 60 Minimum speed.  For 4 km.</v>
      </c>
      <c r="AS81" s="55"/>
      <c r="AT81" s="55"/>
      <c r="AU81" s="56">
        <f>IF(GroupStTimes!$A$8=0,MIN(CB81,CD81,CF81),MIN(BZ81,CB81,CD81,CF81))</f>
        <v>0.27505787037037038</v>
      </c>
      <c r="AV81" s="56">
        <f>IF(GroupStTimes!$A$8=0,MAX(CC81,CE81,CG81),MAX(CA81,CC81,CE81,CG81))</f>
        <v>0.33384259259259264</v>
      </c>
      <c r="AW81" s="57" t="str">
        <f t="shared" si="77"/>
        <v/>
      </c>
      <c r="AX81" s="58" t="str">
        <f t="shared" si="78"/>
        <v/>
      </c>
      <c r="AY81" s="58" t="str">
        <f t="shared" si="79"/>
        <v/>
      </c>
      <c r="AZ81" s="31">
        <f t="shared" si="80"/>
        <v>24.3</v>
      </c>
      <c r="BA81" s="59">
        <f t="shared" si="81"/>
        <v>0.27479166666666666</v>
      </c>
      <c r="BB81" s="59">
        <f t="shared" si="82"/>
        <v>0.28034722222222225</v>
      </c>
      <c r="BC81" s="59">
        <f t="shared" si="83"/>
        <v>0.27854166666666669</v>
      </c>
      <c r="BD81" s="59">
        <f t="shared" si="84"/>
        <v>0.32437499999999997</v>
      </c>
      <c r="BE81" s="59">
        <f t="shared" si="85"/>
        <v>0.32322916666666668</v>
      </c>
      <c r="BF81" s="59">
        <f t="shared" si="86"/>
        <v>0.33364583333333336</v>
      </c>
      <c r="BG81" s="59">
        <f t="shared" si="87"/>
        <v>0.3331944444444444</v>
      </c>
      <c r="BH81" s="59">
        <f t="shared" si="88"/>
        <v>0.33249999999999996</v>
      </c>
      <c r="BI81" s="31">
        <f t="shared" si="89"/>
        <v>0.23000000000000043</v>
      </c>
      <c r="BJ81" s="61">
        <f t="shared" si="90"/>
        <v>6.3888888888889005E-3</v>
      </c>
      <c r="BK81" s="61">
        <f t="shared" si="91"/>
        <v>5.3488372093023354E-3</v>
      </c>
      <c r="BL81" s="61">
        <f t="shared" si="92"/>
        <v>4.6000000000000086E-3</v>
      </c>
      <c r="BM81" s="61">
        <f t="shared" si="93"/>
        <v>3.9655172413793176E-3</v>
      </c>
      <c r="BN81" s="62">
        <f t="shared" si="94"/>
        <v>0</v>
      </c>
      <c r="BO81" s="62">
        <f t="shared" si="95"/>
        <v>0</v>
      </c>
      <c r="BP81" s="62">
        <f t="shared" si="96"/>
        <v>23</v>
      </c>
      <c r="BQ81" s="62">
        <f t="shared" si="97"/>
        <v>0</v>
      </c>
      <c r="BR81" s="62">
        <f t="shared" si="98"/>
        <v>0</v>
      </c>
      <c r="BS81" s="62">
        <f t="shared" si="99"/>
        <v>19</v>
      </c>
      <c r="BT81" s="62">
        <f t="shared" si="100"/>
        <v>0</v>
      </c>
      <c r="BU81" s="62">
        <f t="shared" si="101"/>
        <v>0</v>
      </c>
      <c r="BV81" s="62">
        <f t="shared" si="102"/>
        <v>17</v>
      </c>
      <c r="BW81" s="62">
        <f t="shared" si="103"/>
        <v>0</v>
      </c>
      <c r="BX81" s="62">
        <f t="shared" si="104"/>
        <v>0</v>
      </c>
      <c r="BY81" s="62">
        <f t="shared" si="105"/>
        <v>14</v>
      </c>
      <c r="BZ81" s="63">
        <f t="shared" si="106"/>
        <v>0.27505787037037038</v>
      </c>
      <c r="CA81" s="63">
        <f t="shared" si="107"/>
        <v>0.28061342592592597</v>
      </c>
      <c r="CB81" s="63">
        <f t="shared" si="108"/>
        <v>0.27876157407407409</v>
      </c>
      <c r="CC81" s="63">
        <f t="shared" si="109"/>
        <v>0.32459490740740737</v>
      </c>
      <c r="CD81" s="63">
        <f t="shared" si="110"/>
        <v>0.32342592592592595</v>
      </c>
      <c r="CE81" s="63">
        <f t="shared" si="111"/>
        <v>0.33384259259259264</v>
      </c>
      <c r="CF81" s="63">
        <f t="shared" si="112"/>
        <v>0.33335648148148145</v>
      </c>
      <c r="CG81" s="63">
        <f t="shared" si="113"/>
        <v>0.33266203703703701</v>
      </c>
      <c r="CH81" s="36"/>
      <c r="CI81" s="36"/>
      <c r="CJ81" s="36"/>
      <c r="CK81" s="36"/>
      <c r="CL81" s="60">
        <v>60</v>
      </c>
    </row>
    <row r="82" spans="1:90" ht="28.5" customHeight="1" x14ac:dyDescent="0.25">
      <c r="A82" s="37">
        <v>7</v>
      </c>
      <c r="C82" s="37" t="s">
        <v>184</v>
      </c>
      <c r="D82" s="37">
        <v>36</v>
      </c>
      <c r="E82" s="37"/>
      <c r="F82" s="83"/>
      <c r="G82" s="44"/>
      <c r="H82" s="44">
        <f t="shared" si="63"/>
        <v>24.66</v>
      </c>
      <c r="I82" s="83">
        <v>24.64</v>
      </c>
      <c r="J82" s="43">
        <f t="shared" si="70"/>
        <v>-6.7640692640688789E-4</v>
      </c>
      <c r="K82" s="44">
        <f t="shared" si="71"/>
        <v>-1.6666666666665719E-2</v>
      </c>
      <c r="L82" s="76" t="s">
        <v>968</v>
      </c>
      <c r="M82" s="122">
        <v>80</v>
      </c>
      <c r="N82" s="46">
        <f t="shared" si="64"/>
        <v>24.656666666666666</v>
      </c>
      <c r="O82" s="46"/>
      <c r="P82" s="78">
        <v>24.66</v>
      </c>
      <c r="Q82" s="46"/>
      <c r="R82" s="78">
        <v>24.65</v>
      </c>
      <c r="T82" s="78">
        <v>24.66</v>
      </c>
      <c r="U82" s="47" t="str">
        <f t="shared" si="72"/>
        <v/>
      </c>
      <c r="V82" s="47" t="str">
        <f t="shared" si="73"/>
        <v/>
      </c>
      <c r="W82" s="47"/>
      <c r="X82" s="47"/>
      <c r="Y82" s="47"/>
      <c r="Z82" s="47"/>
      <c r="AA82" s="47"/>
      <c r="AB82" s="47"/>
      <c r="AC82" s="47"/>
      <c r="AD82" s="47"/>
      <c r="AE82" s="51">
        <f t="shared" si="65"/>
        <v>7</v>
      </c>
      <c r="AF82" s="51" t="str">
        <f t="shared" si="66"/>
        <v/>
      </c>
      <c r="AG82" s="51" t="str">
        <f t="shared" si="67"/>
        <v>u</v>
      </c>
      <c r="AH82" s="51">
        <f t="shared" si="68"/>
        <v>36</v>
      </c>
      <c r="AI82" s="52">
        <f t="shared" si="69"/>
        <v>24.66</v>
      </c>
      <c r="AJ82" s="68"/>
      <c r="AK82" s="53"/>
      <c r="AL82" s="52"/>
      <c r="AM82" s="53">
        <f t="shared" si="74"/>
        <v>36</v>
      </c>
      <c r="AN82" s="53">
        <f>IF(AJ82&lt;&gt;"",IF(AJ82="o",VLOOKUP(AM82,OpenSect!$A$1:$D$11,2),IF(AJ82="u",VLOOKUP(AM82,UpHill!$A$1:$D$35,2),IF(AJ82="d",VLOOKUP(AM82,DownHill!$A$1:$D$29,2),IF(AJ82="f",VLOOKUP(AM82,FlatUnd!$A$2:$D$30,2),IF(AJ82="t",VLOOKUP(AM82,TimeAdd!$A$1:$D$176,2),IF(AJ82="l",VLOOKUP(AM82,SLimit!$A$1:$D$8,2),AN81)))))),AN81)</f>
        <v>43</v>
      </c>
      <c r="AO82" s="53">
        <f>IF(AJ82&lt;&gt;"",IF(AJ82="o",VLOOKUP(AM82,OpenSect!$A$1:$D$11,3),IF(AJ82="u",VLOOKUP(AM82,UpHill!$A$1:$D$35,3),IF(AJ82="d",VLOOKUP(AM82,DownHill!$A$3:$D$29,3),IF(AJ82="f",VLOOKUP(AM82,FlatUnd!$A$2:$D$30,3),IF(AJ82="t",VLOOKUP(AM82,TimeAdd!$A$1:$D$18,3),IF(AJ82="l",VLOOKUP(AM82,SLimit!$A$1:$D$8,3),AO81)))))),AO81)</f>
        <v>50</v>
      </c>
      <c r="AP82" s="53">
        <f>IF(AJ82&lt;&gt;"",IF(AJ82="o",VLOOKUP(AM82,OpenSect!$A$1:$D$11,4),IF(AJ82="u",VLOOKUP(AM82,UpHill!$A$1:$D$35,4),IF(AJ82="d",VLOOKUP(AM82,DownHill!$A$1:$D$29,4),IF(AJ82="f",VLOOKUP(AM82,FlatUnd!$A$2:$D$30,4),IF(AJ82="t",VLOOKUP(AM82,TimeAdd!$A$1:$D$18,4),IF(AJ82="l",VLOOKUP(AM82,SLimit!$A$1:$D$8,4),AP81)))))),AP81)</f>
        <v>58</v>
      </c>
      <c r="AQ82" s="53">
        <f t="shared" si="75"/>
        <v>80</v>
      </c>
      <c r="AR82" s="54" t="str">
        <f t="shared" si="76"/>
        <v>22,0 km plate.</v>
      </c>
      <c r="AS82" s="55"/>
      <c r="AT82" s="55"/>
      <c r="AU82" s="56">
        <f>IF(GroupStTimes!$A$8=0,MIN(CB82,CD82,CF82),MIN(BZ82,CB82,CD82,CF82))</f>
        <v>0.27520833333333333</v>
      </c>
      <c r="AV82" s="56">
        <f>IF(GroupStTimes!$A$8=0,MAX(CC82,CE82,CG82),MAX(CA82,CC82,CE82,CG82))</f>
        <v>0.33394675925925926</v>
      </c>
      <c r="AW82" s="57" t="str">
        <f t="shared" si="77"/>
        <v/>
      </c>
      <c r="AX82" s="58" t="str">
        <f t="shared" si="78"/>
        <v/>
      </c>
      <c r="AY82" s="58" t="str">
        <f t="shared" si="79"/>
        <v/>
      </c>
      <c r="AZ82" s="31">
        <f t="shared" si="80"/>
        <v>24.3</v>
      </c>
      <c r="BA82" s="59">
        <f t="shared" si="81"/>
        <v>0.27479166666666666</v>
      </c>
      <c r="BB82" s="59">
        <f t="shared" si="82"/>
        <v>0.28034722222222225</v>
      </c>
      <c r="BC82" s="59">
        <f t="shared" si="83"/>
        <v>0.27854166666666669</v>
      </c>
      <c r="BD82" s="59">
        <f t="shared" si="84"/>
        <v>0.32437499999999997</v>
      </c>
      <c r="BE82" s="59">
        <f t="shared" si="85"/>
        <v>0.32322916666666668</v>
      </c>
      <c r="BF82" s="59">
        <f t="shared" si="86"/>
        <v>0.33364583333333336</v>
      </c>
      <c r="BG82" s="59">
        <f t="shared" si="87"/>
        <v>0.3331944444444444</v>
      </c>
      <c r="BH82" s="59">
        <f t="shared" si="88"/>
        <v>0.33249999999999996</v>
      </c>
      <c r="BI82" s="31">
        <f t="shared" si="89"/>
        <v>0.35999999999999943</v>
      </c>
      <c r="BJ82" s="61">
        <f t="shared" si="90"/>
        <v>9.9999999999999846E-3</v>
      </c>
      <c r="BK82" s="61">
        <f t="shared" si="91"/>
        <v>8.3720930232558007E-3</v>
      </c>
      <c r="BL82" s="61">
        <f t="shared" si="92"/>
        <v>7.1999999999999885E-3</v>
      </c>
      <c r="BM82" s="61">
        <f t="shared" si="93"/>
        <v>6.2068965517241281E-3</v>
      </c>
      <c r="BN82" s="62">
        <f t="shared" si="94"/>
        <v>0</v>
      </c>
      <c r="BO82" s="62">
        <f t="shared" si="95"/>
        <v>0</v>
      </c>
      <c r="BP82" s="62">
        <f t="shared" si="96"/>
        <v>36</v>
      </c>
      <c r="BQ82" s="62">
        <f t="shared" si="97"/>
        <v>0</v>
      </c>
      <c r="BR82" s="62">
        <f t="shared" si="98"/>
        <v>0</v>
      </c>
      <c r="BS82" s="62">
        <f t="shared" si="99"/>
        <v>30</v>
      </c>
      <c r="BT82" s="62">
        <f t="shared" si="100"/>
        <v>0</v>
      </c>
      <c r="BU82" s="62">
        <f t="shared" si="101"/>
        <v>0</v>
      </c>
      <c r="BV82" s="62">
        <f t="shared" si="102"/>
        <v>26</v>
      </c>
      <c r="BW82" s="62">
        <f t="shared" si="103"/>
        <v>0</v>
      </c>
      <c r="BX82" s="62">
        <f t="shared" si="104"/>
        <v>0</v>
      </c>
      <c r="BY82" s="62">
        <f t="shared" si="105"/>
        <v>22</v>
      </c>
      <c r="BZ82" s="63">
        <f t="shared" si="106"/>
        <v>0.27520833333333333</v>
      </c>
      <c r="CA82" s="63">
        <f t="shared" si="107"/>
        <v>0.28076388888888892</v>
      </c>
      <c r="CB82" s="63">
        <f t="shared" si="108"/>
        <v>0.27888888888888891</v>
      </c>
      <c r="CC82" s="63">
        <f t="shared" si="109"/>
        <v>0.32472222222222219</v>
      </c>
      <c r="CD82" s="63">
        <f t="shared" si="110"/>
        <v>0.32353009259259258</v>
      </c>
      <c r="CE82" s="63">
        <f t="shared" si="111"/>
        <v>0.33394675925925926</v>
      </c>
      <c r="CF82" s="63">
        <f t="shared" si="112"/>
        <v>0.33344907407407404</v>
      </c>
      <c r="CG82" s="63">
        <f t="shared" si="113"/>
        <v>0.33275462962962959</v>
      </c>
      <c r="CH82" s="36"/>
      <c r="CI82" s="36"/>
      <c r="CJ82" s="36"/>
      <c r="CK82" s="36"/>
      <c r="CL82" s="60">
        <v>60</v>
      </c>
    </row>
    <row r="83" spans="1:90" ht="28.5" customHeight="1" x14ac:dyDescent="0.25">
      <c r="A83" s="37">
        <v>7</v>
      </c>
      <c r="C83" s="37"/>
      <c r="D83" s="37"/>
      <c r="E83" s="37"/>
      <c r="F83" s="83"/>
      <c r="G83" s="44"/>
      <c r="H83" s="44">
        <f t="shared" si="63"/>
        <v>24.69</v>
      </c>
      <c r="I83" s="83">
        <v>24.69</v>
      </c>
      <c r="J83" s="43">
        <f t="shared" si="70"/>
        <v>1.3500742540841856E-4</v>
      </c>
      <c r="K83" s="44">
        <f t="shared" si="71"/>
        <v>3.3333333333338544E-3</v>
      </c>
      <c r="L83" s="76" t="s">
        <v>967</v>
      </c>
      <c r="M83" s="122">
        <v>80</v>
      </c>
      <c r="N83" s="46">
        <f t="shared" si="64"/>
        <v>24.686666666666667</v>
      </c>
      <c r="O83" s="46"/>
      <c r="P83" s="78">
        <v>24.71</v>
      </c>
      <c r="Q83" s="46"/>
      <c r="R83" s="78">
        <v>24.67</v>
      </c>
      <c r="T83" s="78">
        <v>24.68</v>
      </c>
      <c r="U83" s="47" t="str">
        <f t="shared" si="72"/>
        <v/>
      </c>
      <c r="V83" s="47" t="str">
        <f t="shared" si="73"/>
        <v/>
      </c>
      <c r="W83" s="47"/>
      <c r="X83" s="47"/>
      <c r="Y83" s="47"/>
      <c r="Z83" s="47"/>
      <c r="AA83" s="47"/>
      <c r="AB83" s="47"/>
      <c r="AC83" s="47"/>
      <c r="AD83" s="47"/>
      <c r="AE83" s="51">
        <f t="shared" si="65"/>
        <v>7</v>
      </c>
      <c r="AF83" s="51" t="str">
        <f t="shared" si="66"/>
        <v/>
      </c>
      <c r="AG83" s="51" t="str">
        <f t="shared" si="67"/>
        <v/>
      </c>
      <c r="AH83" s="51" t="str">
        <f t="shared" si="68"/>
        <v/>
      </c>
      <c r="AI83" s="52">
        <f t="shared" si="69"/>
        <v>24.69</v>
      </c>
      <c r="AJ83" s="68"/>
      <c r="AK83" s="53"/>
      <c r="AL83" s="52"/>
      <c r="AM83" s="53">
        <f t="shared" si="74"/>
        <v>36</v>
      </c>
      <c r="AN83" s="53">
        <f>IF(AJ83&lt;&gt;"",IF(AJ83="o",VLOOKUP(AM83,OpenSect!$A$1:$D$11,2),IF(AJ83="u",VLOOKUP(AM83,UpHill!$A$1:$D$35,2),IF(AJ83="d",VLOOKUP(AM83,DownHill!$A$1:$D$29,2),IF(AJ83="f",VLOOKUP(AM83,FlatUnd!$A$2:$D$30,2),IF(AJ83="t",VLOOKUP(AM83,TimeAdd!$A$1:$D$176,2),IF(AJ83="l",VLOOKUP(AM83,SLimit!$A$1:$D$8,2),AN82)))))),AN82)</f>
        <v>43</v>
      </c>
      <c r="AO83" s="53">
        <f>IF(AJ83&lt;&gt;"",IF(AJ83="o",VLOOKUP(AM83,OpenSect!$A$1:$D$11,3),IF(AJ83="u",VLOOKUP(AM83,UpHill!$A$1:$D$35,3),IF(AJ83="d",VLOOKUP(AM83,DownHill!$A$3:$D$29,3),IF(AJ83="f",VLOOKUP(AM83,FlatUnd!$A$2:$D$30,3),IF(AJ83="t",VLOOKUP(AM83,TimeAdd!$A$1:$D$18,3),IF(AJ83="l",VLOOKUP(AM83,SLimit!$A$1:$D$8,3),AO82)))))),AO82)</f>
        <v>50</v>
      </c>
      <c r="AP83" s="53">
        <f>IF(AJ83&lt;&gt;"",IF(AJ83="o",VLOOKUP(AM83,OpenSect!$A$1:$D$11,4),IF(AJ83="u",VLOOKUP(AM83,UpHill!$A$1:$D$35,4),IF(AJ83="d",VLOOKUP(AM83,DownHill!$A$1:$D$29,4),IF(AJ83="f",VLOOKUP(AM83,FlatUnd!$A$2:$D$30,4),IF(AJ83="t",VLOOKUP(AM83,TimeAdd!$A$1:$D$18,4),IF(AJ83="l",VLOOKUP(AM83,SLimit!$A$1:$D$8,4),AP82)))))),AP82)</f>
        <v>58</v>
      </c>
      <c r="AQ83" s="53">
        <f t="shared" si="75"/>
        <v>80</v>
      </c>
      <c r="AR83" s="54" t="str">
        <f t="shared" si="76"/>
        <v>Warning -  Falling rocks.</v>
      </c>
      <c r="AS83" s="55"/>
      <c r="AT83" s="55"/>
      <c r="AU83" s="56">
        <f>IF(GroupStTimes!$A$8=0,MIN(CB83,CD83,CF83),MIN(BZ83,CB83,CD83,CF83))</f>
        <v>0.27524305555555556</v>
      </c>
      <c r="AV83" s="56">
        <f>IF(GroupStTimes!$A$8=0,MAX(CC83,CE83,CG83),MAX(CA83,CC83,CE83,CG83))</f>
        <v>0.33396990740740745</v>
      </c>
      <c r="AW83" s="57" t="str">
        <f t="shared" si="77"/>
        <v/>
      </c>
      <c r="AX83" s="58" t="str">
        <f t="shared" si="78"/>
        <v/>
      </c>
      <c r="AY83" s="58" t="str">
        <f t="shared" si="79"/>
        <v/>
      </c>
      <c r="AZ83" s="31">
        <f t="shared" si="80"/>
        <v>24.3</v>
      </c>
      <c r="BA83" s="59">
        <f t="shared" si="81"/>
        <v>0.27479166666666666</v>
      </c>
      <c r="BB83" s="59">
        <f t="shared" si="82"/>
        <v>0.28034722222222225</v>
      </c>
      <c r="BC83" s="59">
        <f t="shared" si="83"/>
        <v>0.27854166666666669</v>
      </c>
      <c r="BD83" s="59">
        <f t="shared" si="84"/>
        <v>0.32437499999999997</v>
      </c>
      <c r="BE83" s="59">
        <f t="shared" si="85"/>
        <v>0.32322916666666668</v>
      </c>
      <c r="BF83" s="59">
        <f t="shared" si="86"/>
        <v>0.33364583333333336</v>
      </c>
      <c r="BG83" s="59">
        <f t="shared" si="87"/>
        <v>0.3331944444444444</v>
      </c>
      <c r="BH83" s="59">
        <f t="shared" si="88"/>
        <v>0.33249999999999996</v>
      </c>
      <c r="BI83" s="31">
        <f t="shared" si="89"/>
        <v>0.39000000000000057</v>
      </c>
      <c r="BJ83" s="61">
        <f t="shared" si="90"/>
        <v>1.0833333333333349E-2</v>
      </c>
      <c r="BK83" s="61">
        <f t="shared" si="91"/>
        <v>9.0697674418604782E-3</v>
      </c>
      <c r="BL83" s="61">
        <f t="shared" si="92"/>
        <v>7.8000000000000118E-3</v>
      </c>
      <c r="BM83" s="61">
        <f t="shared" si="93"/>
        <v>6.7241379310344924E-3</v>
      </c>
      <c r="BN83" s="62">
        <f t="shared" si="94"/>
        <v>0</v>
      </c>
      <c r="BO83" s="62">
        <f t="shared" si="95"/>
        <v>0</v>
      </c>
      <c r="BP83" s="62">
        <f t="shared" si="96"/>
        <v>39</v>
      </c>
      <c r="BQ83" s="62">
        <f t="shared" si="97"/>
        <v>0</v>
      </c>
      <c r="BR83" s="62">
        <f t="shared" si="98"/>
        <v>0</v>
      </c>
      <c r="BS83" s="62">
        <f t="shared" si="99"/>
        <v>33</v>
      </c>
      <c r="BT83" s="62">
        <f t="shared" si="100"/>
        <v>0</v>
      </c>
      <c r="BU83" s="62">
        <f t="shared" si="101"/>
        <v>0</v>
      </c>
      <c r="BV83" s="62">
        <f t="shared" si="102"/>
        <v>28</v>
      </c>
      <c r="BW83" s="62">
        <f t="shared" si="103"/>
        <v>0</v>
      </c>
      <c r="BX83" s="62">
        <f t="shared" si="104"/>
        <v>0</v>
      </c>
      <c r="BY83" s="62">
        <f t="shared" si="105"/>
        <v>24</v>
      </c>
      <c r="BZ83" s="63">
        <f t="shared" si="106"/>
        <v>0.27524305555555556</v>
      </c>
      <c r="CA83" s="63">
        <f t="shared" si="107"/>
        <v>0.28079861111111115</v>
      </c>
      <c r="CB83" s="63">
        <f t="shared" si="108"/>
        <v>0.27892361111111114</v>
      </c>
      <c r="CC83" s="63">
        <f t="shared" si="109"/>
        <v>0.32475694444444442</v>
      </c>
      <c r="CD83" s="63">
        <f t="shared" si="110"/>
        <v>0.32355324074074077</v>
      </c>
      <c r="CE83" s="63">
        <f t="shared" si="111"/>
        <v>0.33396990740740745</v>
      </c>
      <c r="CF83" s="63">
        <f t="shared" si="112"/>
        <v>0.33347222222222217</v>
      </c>
      <c r="CG83" s="63">
        <f t="shared" si="113"/>
        <v>0.33277777777777773</v>
      </c>
      <c r="CH83" s="36"/>
      <c r="CI83" s="36"/>
      <c r="CJ83" s="36"/>
      <c r="CK83" s="36"/>
      <c r="CL83" s="60">
        <v>60</v>
      </c>
    </row>
    <row r="84" spans="1:90" ht="28.5" customHeight="1" x14ac:dyDescent="0.25">
      <c r="A84" s="37">
        <v>7</v>
      </c>
      <c r="B84" s="16" t="s">
        <v>969</v>
      </c>
      <c r="C84" s="37"/>
      <c r="D84" s="37"/>
      <c r="E84" s="37"/>
      <c r="F84" s="83"/>
      <c r="G84" s="44"/>
      <c r="H84" s="44">
        <f t="shared" si="63"/>
        <v>24.8</v>
      </c>
      <c r="I84" s="83">
        <v>24.77</v>
      </c>
      <c r="J84" s="43">
        <f t="shared" si="70"/>
        <v>-1.0765711209797047E-3</v>
      </c>
      <c r="K84" s="44">
        <f t="shared" si="71"/>
        <v>-2.6666666666667282E-2</v>
      </c>
      <c r="L84" s="76" t="s">
        <v>395</v>
      </c>
      <c r="M84" s="122">
        <v>80</v>
      </c>
      <c r="N84" s="46">
        <f t="shared" si="64"/>
        <v>24.796666666666667</v>
      </c>
      <c r="O84" s="46"/>
      <c r="P84" s="78">
        <v>24.79</v>
      </c>
      <c r="Q84" s="46"/>
      <c r="R84" s="78">
        <v>24.8</v>
      </c>
      <c r="T84" s="78">
        <v>24.8</v>
      </c>
      <c r="U84" s="47" t="str">
        <f t="shared" si="72"/>
        <v/>
      </c>
      <c r="V84" s="47" t="str">
        <f t="shared" si="73"/>
        <v/>
      </c>
      <c r="W84" s="47"/>
      <c r="X84" s="47"/>
      <c r="Y84" s="47"/>
      <c r="Z84" s="47"/>
      <c r="AA84" s="47"/>
      <c r="AB84" s="47"/>
      <c r="AC84" s="47"/>
      <c r="AD84" s="47"/>
      <c r="AE84" s="51">
        <f t="shared" si="65"/>
        <v>7</v>
      </c>
      <c r="AF84" s="51" t="str">
        <f t="shared" si="66"/>
        <v>U1 1/2</v>
      </c>
      <c r="AG84" s="51" t="str">
        <f t="shared" si="67"/>
        <v/>
      </c>
      <c r="AH84" s="51" t="str">
        <f t="shared" si="68"/>
        <v/>
      </c>
      <c r="AI84" s="52">
        <f t="shared" si="69"/>
        <v>24.8</v>
      </c>
      <c r="AJ84" s="68"/>
      <c r="AK84" s="53"/>
      <c r="AL84" s="52"/>
      <c r="AM84" s="53">
        <f t="shared" si="74"/>
        <v>36</v>
      </c>
      <c r="AN84" s="53">
        <f>IF(AJ84&lt;&gt;"",IF(AJ84="o",VLOOKUP(AM84,OpenSect!$A$1:$D$11,2),IF(AJ84="u",VLOOKUP(AM84,UpHill!$A$1:$D$35,2),IF(AJ84="d",VLOOKUP(AM84,DownHill!$A$1:$D$29,2),IF(AJ84="f",VLOOKUP(AM84,FlatUnd!$A$2:$D$30,2),IF(AJ84="t",VLOOKUP(AM84,TimeAdd!$A$1:$D$176,2),IF(AJ84="l",VLOOKUP(AM84,SLimit!$A$1:$D$8,2),AN83)))))),AN83)</f>
        <v>43</v>
      </c>
      <c r="AO84" s="53">
        <f>IF(AJ84&lt;&gt;"",IF(AJ84="o",VLOOKUP(AM84,OpenSect!$A$1:$D$11,3),IF(AJ84="u",VLOOKUP(AM84,UpHill!$A$1:$D$35,3),IF(AJ84="d",VLOOKUP(AM84,DownHill!$A$3:$D$29,3),IF(AJ84="f",VLOOKUP(AM84,FlatUnd!$A$2:$D$30,3),IF(AJ84="t",VLOOKUP(AM84,TimeAdd!$A$1:$D$18,3),IF(AJ84="l",VLOOKUP(AM84,SLimit!$A$1:$D$8,3),AO83)))))),AO83)</f>
        <v>50</v>
      </c>
      <c r="AP84" s="53">
        <f>IF(AJ84&lt;&gt;"",IF(AJ84="o",VLOOKUP(AM84,OpenSect!$A$1:$D$11,4),IF(AJ84="u",VLOOKUP(AM84,UpHill!$A$1:$D$35,4),IF(AJ84="d",VLOOKUP(AM84,DownHill!$A$1:$D$29,4),IF(AJ84="f",VLOOKUP(AM84,FlatUnd!$A$2:$D$30,4),IF(AJ84="t",VLOOKUP(AM84,TimeAdd!$A$1:$D$18,4),IF(AJ84="l",VLOOKUP(AM84,SLimit!$A$1:$D$8,4),AP83)))))),AP83)</f>
        <v>58</v>
      </c>
      <c r="AQ84" s="53">
        <f t="shared" si="75"/>
        <v>80</v>
      </c>
      <c r="AR84" s="54" t="str">
        <f t="shared" si="76"/>
        <v>Warning - Steep ascent.</v>
      </c>
      <c r="AS84" s="55"/>
      <c r="AT84" s="55"/>
      <c r="AU84" s="56">
        <f>IF(GroupStTimes!$A$8=0,MIN(CB84,CD84,CF84),MIN(BZ84,CB84,CD84,CF84))</f>
        <v>0.27537037037037038</v>
      </c>
      <c r="AV84" s="56">
        <f>IF(GroupStTimes!$A$8=0,MAX(CC84,CE84,CG84),MAX(CA84,CC84,CE84,CG84))</f>
        <v>0.33406250000000004</v>
      </c>
      <c r="AW84" s="57" t="str">
        <f t="shared" si="77"/>
        <v/>
      </c>
      <c r="AX84" s="58" t="str">
        <f t="shared" si="78"/>
        <v/>
      </c>
      <c r="AY84" s="58" t="str">
        <f t="shared" si="79"/>
        <v/>
      </c>
      <c r="AZ84" s="31">
        <f t="shared" si="80"/>
        <v>24.3</v>
      </c>
      <c r="BA84" s="59">
        <f t="shared" si="81"/>
        <v>0.27479166666666666</v>
      </c>
      <c r="BB84" s="59">
        <f t="shared" si="82"/>
        <v>0.28034722222222225</v>
      </c>
      <c r="BC84" s="59">
        <f t="shared" si="83"/>
        <v>0.27854166666666669</v>
      </c>
      <c r="BD84" s="59">
        <f t="shared" si="84"/>
        <v>0.32437499999999997</v>
      </c>
      <c r="BE84" s="59">
        <f t="shared" si="85"/>
        <v>0.32322916666666668</v>
      </c>
      <c r="BF84" s="59">
        <f t="shared" si="86"/>
        <v>0.33364583333333336</v>
      </c>
      <c r="BG84" s="59">
        <f t="shared" si="87"/>
        <v>0.3331944444444444</v>
      </c>
      <c r="BH84" s="59">
        <f t="shared" si="88"/>
        <v>0.33249999999999996</v>
      </c>
      <c r="BI84" s="31">
        <f t="shared" si="89"/>
        <v>0.5</v>
      </c>
      <c r="BJ84" s="61">
        <f t="shared" si="90"/>
        <v>1.3888888888888888E-2</v>
      </c>
      <c r="BK84" s="61">
        <f t="shared" si="91"/>
        <v>1.1627906976744186E-2</v>
      </c>
      <c r="BL84" s="61">
        <f t="shared" si="92"/>
        <v>0.01</v>
      </c>
      <c r="BM84" s="61">
        <f t="shared" si="93"/>
        <v>8.6206896551724137E-3</v>
      </c>
      <c r="BN84" s="62">
        <f t="shared" si="94"/>
        <v>0</v>
      </c>
      <c r="BO84" s="62">
        <f t="shared" si="95"/>
        <v>0</v>
      </c>
      <c r="BP84" s="62">
        <f t="shared" si="96"/>
        <v>50</v>
      </c>
      <c r="BQ84" s="62">
        <f t="shared" si="97"/>
        <v>0</v>
      </c>
      <c r="BR84" s="62">
        <f t="shared" si="98"/>
        <v>0</v>
      </c>
      <c r="BS84" s="62">
        <f t="shared" si="99"/>
        <v>42</v>
      </c>
      <c r="BT84" s="62">
        <f t="shared" si="100"/>
        <v>0</v>
      </c>
      <c r="BU84" s="62">
        <f t="shared" si="101"/>
        <v>0</v>
      </c>
      <c r="BV84" s="62">
        <f t="shared" si="102"/>
        <v>36</v>
      </c>
      <c r="BW84" s="62">
        <f t="shared" si="103"/>
        <v>0</v>
      </c>
      <c r="BX84" s="62">
        <f t="shared" si="104"/>
        <v>0</v>
      </c>
      <c r="BY84" s="62">
        <f t="shared" si="105"/>
        <v>31</v>
      </c>
      <c r="BZ84" s="63">
        <f t="shared" si="106"/>
        <v>0.27537037037037038</v>
      </c>
      <c r="CA84" s="63">
        <f t="shared" si="107"/>
        <v>0.28092592592592597</v>
      </c>
      <c r="CB84" s="63">
        <f t="shared" si="108"/>
        <v>0.27902777777777782</v>
      </c>
      <c r="CC84" s="63">
        <f t="shared" si="109"/>
        <v>0.3248611111111111</v>
      </c>
      <c r="CD84" s="63">
        <f t="shared" si="110"/>
        <v>0.32364583333333335</v>
      </c>
      <c r="CE84" s="63">
        <f t="shared" si="111"/>
        <v>0.33406250000000004</v>
      </c>
      <c r="CF84" s="63">
        <f t="shared" si="112"/>
        <v>0.33355324074074072</v>
      </c>
      <c r="CG84" s="63">
        <f t="shared" si="113"/>
        <v>0.33285879629629628</v>
      </c>
      <c r="CH84" s="36"/>
      <c r="CI84" s="36"/>
      <c r="CJ84" s="36"/>
      <c r="CK84" s="36"/>
      <c r="CL84" s="60">
        <v>60</v>
      </c>
    </row>
    <row r="85" spans="1:90" ht="28.5" customHeight="1" x14ac:dyDescent="0.25">
      <c r="A85" s="37"/>
      <c r="C85" s="37"/>
      <c r="D85" s="37"/>
      <c r="E85" s="37"/>
      <c r="F85" s="83"/>
      <c r="G85" s="44"/>
      <c r="H85" s="44">
        <f t="shared" si="63"/>
        <v>24.86</v>
      </c>
      <c r="I85" s="83">
        <v>24.84</v>
      </c>
      <c r="J85" s="43">
        <f t="shared" ref="J85" si="116">IF(N85="","",IF((I85-$I$4)=0,0,((I85-$I$4)-(N85-$N$4))/(I85-$I$4)))</f>
        <v>-8.0515297906600541E-4</v>
      </c>
      <c r="K85" s="44">
        <f t="shared" ref="K85" si="117">(I85-$I$4)-(N85-$N$4)</f>
        <v>-1.9999999999999574E-2</v>
      </c>
      <c r="L85" s="76" t="s">
        <v>1528</v>
      </c>
      <c r="M85" s="122">
        <v>80</v>
      </c>
      <c r="N85" s="46">
        <f t="shared" si="64"/>
        <v>24.86</v>
      </c>
      <c r="O85" s="46"/>
      <c r="P85" s="78">
        <v>24.86</v>
      </c>
      <c r="Q85" s="46"/>
      <c r="R85" s="78"/>
      <c r="T85" s="78"/>
      <c r="U85" s="47" t="str">
        <f t="shared" si="72"/>
        <v/>
      </c>
      <c r="V85" s="47" t="str">
        <f t="shared" si="73"/>
        <v/>
      </c>
      <c r="W85" s="47"/>
      <c r="X85" s="47"/>
      <c r="Y85" s="47"/>
      <c r="Z85" s="47"/>
      <c r="AA85" s="47"/>
      <c r="AB85" s="47"/>
      <c r="AC85" s="47"/>
      <c r="AD85" s="47"/>
      <c r="AE85" s="51" t="str">
        <f t="shared" si="65"/>
        <v/>
      </c>
      <c r="AF85" s="51" t="str">
        <f t="shared" si="66"/>
        <v/>
      </c>
      <c r="AG85" s="51" t="str">
        <f t="shared" si="67"/>
        <v/>
      </c>
      <c r="AH85" s="51" t="str">
        <f t="shared" si="68"/>
        <v/>
      </c>
      <c r="AI85" s="52">
        <f t="shared" si="69"/>
        <v>24.86</v>
      </c>
      <c r="AJ85" s="68"/>
      <c r="AK85" s="53"/>
      <c r="AL85" s="52"/>
      <c r="AM85" s="53">
        <f t="shared" si="74"/>
        <v>36</v>
      </c>
      <c r="AN85" s="53">
        <f>IF(AJ85&lt;&gt;"",IF(AJ85="o",VLOOKUP(AM85,OpenSect!$A$1:$D$11,2),IF(AJ85="u",VLOOKUP(AM85,UpHill!$A$1:$D$35,2),IF(AJ85="d",VLOOKUP(AM85,DownHill!$A$1:$D$29,2),IF(AJ85="f",VLOOKUP(AM85,FlatUnd!$A$2:$D$30,2),IF(AJ85="t",VLOOKUP(AM85,TimeAdd!$A$1:$D$176,2),IF(AJ85="l",VLOOKUP(AM85,SLimit!$A$1:$D$8,2),AN84)))))),AN84)</f>
        <v>43</v>
      </c>
      <c r="AO85" s="53">
        <f>IF(AJ85&lt;&gt;"",IF(AJ85="o",VLOOKUP(AM85,OpenSect!$A$1:$D$11,3),IF(AJ85="u",VLOOKUP(AM85,UpHill!$A$1:$D$35,3),IF(AJ85="d",VLOOKUP(AM85,DownHill!$A$3:$D$29,3),IF(AJ85="f",VLOOKUP(AM85,FlatUnd!$A$2:$D$30,3),IF(AJ85="t",VLOOKUP(AM85,TimeAdd!$A$1:$D$18,3),IF(AJ85="l",VLOOKUP(AM85,SLimit!$A$1:$D$8,3),AO84)))))),AO84)</f>
        <v>50</v>
      </c>
      <c r="AP85" s="53">
        <f>IF(AJ85&lt;&gt;"",IF(AJ85="o",VLOOKUP(AM85,OpenSect!$A$1:$D$11,4),IF(AJ85="u",VLOOKUP(AM85,UpHill!$A$1:$D$35,4),IF(AJ85="d",VLOOKUP(AM85,DownHill!$A$1:$D$29,4),IF(AJ85="f",VLOOKUP(AM85,FlatUnd!$A$2:$D$30,4),IF(AJ85="t",VLOOKUP(AM85,TimeAdd!$A$1:$D$18,4),IF(AJ85="l",VLOOKUP(AM85,SLimit!$A$1:$D$8,4),AP84)))))),AP84)</f>
        <v>58</v>
      </c>
      <c r="AQ85" s="53">
        <f t="shared" si="75"/>
        <v>80</v>
      </c>
      <c r="AR85" s="54" t="str">
        <f t="shared" si="76"/>
        <v>Warning - Slippery road.</v>
      </c>
      <c r="AS85" s="55"/>
      <c r="AT85" s="55"/>
      <c r="AU85" s="56">
        <f>IF(GroupStTimes!$A$8=0,MIN(CB85,CD85,CF85),MIN(BZ85,CB85,CD85,CF85))</f>
        <v>0.27543981481481483</v>
      </c>
      <c r="AV85" s="56">
        <f>IF(GroupStTimes!$A$8=0,MAX(CC85,CE85,CG85),MAX(CA85,CC85,CE85,CG85))</f>
        <v>0.33410879629629631</v>
      </c>
      <c r="AW85" s="57" t="str">
        <f t="shared" si="77"/>
        <v/>
      </c>
      <c r="AX85" s="58" t="str">
        <f t="shared" si="78"/>
        <v/>
      </c>
      <c r="AY85" s="58" t="str">
        <f t="shared" si="79"/>
        <v/>
      </c>
      <c r="AZ85" s="31">
        <f t="shared" si="80"/>
        <v>24.3</v>
      </c>
      <c r="BA85" s="59">
        <f t="shared" si="81"/>
        <v>0.27479166666666666</v>
      </c>
      <c r="BB85" s="59">
        <f t="shared" si="82"/>
        <v>0.28034722222222225</v>
      </c>
      <c r="BC85" s="59">
        <f t="shared" si="83"/>
        <v>0.27854166666666669</v>
      </c>
      <c r="BD85" s="59">
        <f t="shared" si="84"/>
        <v>0.32437499999999997</v>
      </c>
      <c r="BE85" s="59">
        <f t="shared" si="85"/>
        <v>0.32322916666666668</v>
      </c>
      <c r="BF85" s="59">
        <f t="shared" si="86"/>
        <v>0.33364583333333336</v>
      </c>
      <c r="BG85" s="59">
        <f t="shared" si="87"/>
        <v>0.3331944444444444</v>
      </c>
      <c r="BH85" s="59">
        <f t="shared" si="88"/>
        <v>0.33249999999999996</v>
      </c>
      <c r="BI85" s="31">
        <f t="shared" si="89"/>
        <v>0.55999999999999872</v>
      </c>
      <c r="BJ85" s="61">
        <f t="shared" si="90"/>
        <v>1.555555555555552E-2</v>
      </c>
      <c r="BK85" s="61">
        <f t="shared" si="91"/>
        <v>1.3023255813953459E-2</v>
      </c>
      <c r="BL85" s="61">
        <f t="shared" si="92"/>
        <v>1.1199999999999974E-2</v>
      </c>
      <c r="BM85" s="61">
        <f t="shared" si="93"/>
        <v>9.6551724137930815E-3</v>
      </c>
      <c r="BN85" s="62">
        <f t="shared" si="94"/>
        <v>0</v>
      </c>
      <c r="BO85" s="62">
        <f t="shared" si="95"/>
        <v>0</v>
      </c>
      <c r="BP85" s="62">
        <f t="shared" si="96"/>
        <v>56</v>
      </c>
      <c r="BQ85" s="62">
        <f t="shared" si="97"/>
        <v>0</v>
      </c>
      <c r="BR85" s="62">
        <f t="shared" si="98"/>
        <v>0</v>
      </c>
      <c r="BS85" s="62">
        <f t="shared" si="99"/>
        <v>47</v>
      </c>
      <c r="BT85" s="62">
        <f t="shared" si="100"/>
        <v>0</v>
      </c>
      <c r="BU85" s="62">
        <f t="shared" si="101"/>
        <v>0</v>
      </c>
      <c r="BV85" s="62">
        <f t="shared" si="102"/>
        <v>40</v>
      </c>
      <c r="BW85" s="62">
        <f t="shared" si="103"/>
        <v>0</v>
      </c>
      <c r="BX85" s="62">
        <f t="shared" si="104"/>
        <v>0</v>
      </c>
      <c r="BY85" s="62">
        <f t="shared" si="105"/>
        <v>35</v>
      </c>
      <c r="BZ85" s="63">
        <f t="shared" si="106"/>
        <v>0.27543981481481483</v>
      </c>
      <c r="CA85" s="63">
        <f t="shared" si="107"/>
        <v>0.28099537037037042</v>
      </c>
      <c r="CB85" s="63">
        <f t="shared" si="108"/>
        <v>0.27908564814814818</v>
      </c>
      <c r="CC85" s="63">
        <f t="shared" si="109"/>
        <v>0.32491898148148146</v>
      </c>
      <c r="CD85" s="63">
        <f t="shared" si="110"/>
        <v>0.32369212962962962</v>
      </c>
      <c r="CE85" s="63">
        <f t="shared" si="111"/>
        <v>0.33410879629629631</v>
      </c>
      <c r="CF85" s="63">
        <f t="shared" si="112"/>
        <v>0.33359953703703699</v>
      </c>
      <c r="CG85" s="63">
        <f t="shared" si="113"/>
        <v>0.33290509259259254</v>
      </c>
      <c r="CH85" s="36"/>
      <c r="CI85" s="36"/>
      <c r="CJ85" s="36"/>
      <c r="CK85" s="36"/>
      <c r="CL85" s="60">
        <v>60</v>
      </c>
    </row>
    <row r="86" spans="1:90" ht="39" customHeight="1" x14ac:dyDescent="0.25">
      <c r="A86" s="37">
        <v>7</v>
      </c>
      <c r="C86" s="37"/>
      <c r="D86" s="37"/>
      <c r="E86" s="37"/>
      <c r="F86" s="83"/>
      <c r="G86" s="44"/>
      <c r="H86" s="44">
        <f t="shared" si="63"/>
        <v>25.01</v>
      </c>
      <c r="I86" s="83">
        <v>24.98</v>
      </c>
      <c r="J86" s="43">
        <f t="shared" si="70"/>
        <v>-1.2009607686149374E-3</v>
      </c>
      <c r="K86" s="44">
        <f t="shared" si="71"/>
        <v>-3.0000000000001137E-2</v>
      </c>
      <c r="L86" s="76" t="s">
        <v>970</v>
      </c>
      <c r="M86" s="122">
        <v>80</v>
      </c>
      <c r="N86" s="46">
        <f t="shared" si="64"/>
        <v>25.01</v>
      </c>
      <c r="O86" s="46"/>
      <c r="P86" s="78">
        <v>25</v>
      </c>
      <c r="Q86" s="46"/>
      <c r="R86" s="78">
        <v>25.01</v>
      </c>
      <c r="T86" s="78">
        <v>25.02</v>
      </c>
      <c r="U86" s="47" t="str">
        <f t="shared" si="72"/>
        <v/>
      </c>
      <c r="V86" s="47" t="str">
        <f t="shared" si="73"/>
        <v/>
      </c>
      <c r="W86" s="47"/>
      <c r="X86" s="47"/>
      <c r="Y86" s="47"/>
      <c r="Z86" s="47"/>
      <c r="AA86" s="47"/>
      <c r="AB86" s="47"/>
      <c r="AC86" s="47"/>
      <c r="AD86" s="47"/>
      <c r="AE86" s="51">
        <f t="shared" si="65"/>
        <v>7</v>
      </c>
      <c r="AF86" s="51" t="str">
        <f t="shared" si="66"/>
        <v/>
      </c>
      <c r="AG86" s="51" t="str">
        <f t="shared" si="67"/>
        <v/>
      </c>
      <c r="AH86" s="51" t="str">
        <f t="shared" si="68"/>
        <v/>
      </c>
      <c r="AI86" s="52">
        <f t="shared" si="69"/>
        <v>25.01</v>
      </c>
      <c r="AJ86" s="68"/>
      <c r="AK86" s="53"/>
      <c r="AL86" s="52"/>
      <c r="AM86" s="53">
        <f t="shared" si="74"/>
        <v>36</v>
      </c>
      <c r="AN86" s="53">
        <f>IF(AJ86&lt;&gt;"",IF(AJ86="o",VLOOKUP(AM86,OpenSect!$A$1:$D$11,2),IF(AJ86="u",VLOOKUP(AM86,UpHill!$A$1:$D$35,2),IF(AJ86="d",VLOOKUP(AM86,DownHill!$A$1:$D$29,2),IF(AJ86="f",VLOOKUP(AM86,FlatUnd!$A$2:$D$30,2),IF(AJ86="t",VLOOKUP(AM86,TimeAdd!$A$1:$D$176,2),IF(AJ86="l",VLOOKUP(AM86,SLimit!$A$1:$D$8,2),AN85)))))),AN85)</f>
        <v>43</v>
      </c>
      <c r="AO86" s="53">
        <f>IF(AJ86&lt;&gt;"",IF(AJ86="o",VLOOKUP(AM86,OpenSect!$A$1:$D$11,3),IF(AJ86="u",VLOOKUP(AM86,UpHill!$A$1:$D$35,3),IF(AJ86="d",VLOOKUP(AM86,DownHill!$A$3:$D$29,3),IF(AJ86="f",VLOOKUP(AM86,FlatUnd!$A$2:$D$30,3),IF(AJ86="t",VLOOKUP(AM86,TimeAdd!$A$1:$D$18,3),IF(AJ86="l",VLOOKUP(AM86,SLimit!$A$1:$D$8,3),AO85)))))),AO85)</f>
        <v>50</v>
      </c>
      <c r="AP86" s="53">
        <f>IF(AJ86&lt;&gt;"",IF(AJ86="o",VLOOKUP(AM86,OpenSect!$A$1:$D$11,4),IF(AJ86="u",VLOOKUP(AM86,UpHill!$A$1:$D$35,4),IF(AJ86="d",VLOOKUP(AM86,DownHill!$A$1:$D$29,4),IF(AJ86="f",VLOOKUP(AM86,FlatUnd!$A$2:$D$30,4),IF(AJ86="t",VLOOKUP(AM86,TimeAdd!$A$1:$D$18,4),IF(AJ86="l",VLOOKUP(AM86,SLimit!$A$1:$D$8,4),AP85)))))),AP85)</f>
        <v>58</v>
      </c>
      <c r="AQ86" s="53">
        <f t="shared" si="75"/>
        <v>80</v>
      </c>
      <c r="AR86" s="54" t="str">
        <f t="shared" si="76"/>
        <v>Warning -  Slippery road.  For 5 km.  80 km/h.</v>
      </c>
      <c r="AS86" s="55"/>
      <c r="AT86" s="55"/>
      <c r="AU86" s="56">
        <f>IF(GroupStTimes!$A$8=0,MIN(CB86,CD86,CF86),MIN(BZ86,CB86,CD86,CF86))</f>
        <v>0.27561342592592591</v>
      </c>
      <c r="AV86" s="56">
        <f>IF(GroupStTimes!$A$8=0,MAX(CC86,CE86,CG86),MAX(CA86,CC86,CE86,CG86))</f>
        <v>0.33423611111111112</v>
      </c>
      <c r="AW86" s="57" t="str">
        <f t="shared" si="77"/>
        <v/>
      </c>
      <c r="AX86" s="58" t="str">
        <f t="shared" si="78"/>
        <v/>
      </c>
      <c r="AY86" s="58" t="str">
        <f t="shared" si="79"/>
        <v/>
      </c>
      <c r="AZ86" s="31">
        <f t="shared" si="80"/>
        <v>24.3</v>
      </c>
      <c r="BA86" s="59">
        <f t="shared" si="81"/>
        <v>0.27479166666666666</v>
      </c>
      <c r="BB86" s="59">
        <f t="shared" si="82"/>
        <v>0.28034722222222225</v>
      </c>
      <c r="BC86" s="59">
        <f t="shared" si="83"/>
        <v>0.27854166666666669</v>
      </c>
      <c r="BD86" s="59">
        <f t="shared" si="84"/>
        <v>0.32437499999999997</v>
      </c>
      <c r="BE86" s="59">
        <f t="shared" si="85"/>
        <v>0.32322916666666668</v>
      </c>
      <c r="BF86" s="59">
        <f t="shared" si="86"/>
        <v>0.33364583333333336</v>
      </c>
      <c r="BG86" s="59">
        <f t="shared" si="87"/>
        <v>0.3331944444444444</v>
      </c>
      <c r="BH86" s="59">
        <f t="shared" si="88"/>
        <v>0.33249999999999996</v>
      </c>
      <c r="BI86" s="31">
        <f t="shared" si="89"/>
        <v>0.71000000000000085</v>
      </c>
      <c r="BJ86" s="61">
        <f t="shared" si="90"/>
        <v>1.9722222222222245E-2</v>
      </c>
      <c r="BK86" s="61">
        <f t="shared" si="91"/>
        <v>1.6511627906976765E-2</v>
      </c>
      <c r="BL86" s="61">
        <f t="shared" si="92"/>
        <v>1.4200000000000016E-2</v>
      </c>
      <c r="BM86" s="61">
        <f t="shared" si="93"/>
        <v>1.2241379310344842E-2</v>
      </c>
      <c r="BN86" s="62">
        <f t="shared" si="94"/>
        <v>0</v>
      </c>
      <c r="BO86" s="62">
        <f t="shared" si="95"/>
        <v>1</v>
      </c>
      <c r="BP86" s="62">
        <f t="shared" si="96"/>
        <v>11</v>
      </c>
      <c r="BQ86" s="62">
        <f t="shared" si="97"/>
        <v>0</v>
      </c>
      <c r="BR86" s="62">
        <f t="shared" si="98"/>
        <v>0</v>
      </c>
      <c r="BS86" s="62">
        <f t="shared" si="99"/>
        <v>59</v>
      </c>
      <c r="BT86" s="62">
        <f t="shared" si="100"/>
        <v>0</v>
      </c>
      <c r="BU86" s="62">
        <f t="shared" si="101"/>
        <v>0</v>
      </c>
      <c r="BV86" s="62">
        <f t="shared" si="102"/>
        <v>51</v>
      </c>
      <c r="BW86" s="62">
        <f t="shared" si="103"/>
        <v>0</v>
      </c>
      <c r="BX86" s="62">
        <f t="shared" si="104"/>
        <v>0</v>
      </c>
      <c r="BY86" s="62">
        <f t="shared" si="105"/>
        <v>44</v>
      </c>
      <c r="BZ86" s="63">
        <f t="shared" si="106"/>
        <v>0.27561342592592591</v>
      </c>
      <c r="CA86" s="63">
        <f t="shared" si="107"/>
        <v>0.28116898148148151</v>
      </c>
      <c r="CB86" s="63">
        <f t="shared" si="108"/>
        <v>0.27922453703703703</v>
      </c>
      <c r="CC86" s="63">
        <f t="shared" si="109"/>
        <v>0.32505787037037032</v>
      </c>
      <c r="CD86" s="63">
        <f t="shared" si="110"/>
        <v>0.32381944444444444</v>
      </c>
      <c r="CE86" s="63">
        <f t="shared" si="111"/>
        <v>0.33423611111111112</v>
      </c>
      <c r="CF86" s="63">
        <f t="shared" si="112"/>
        <v>0.33370370370370367</v>
      </c>
      <c r="CG86" s="63">
        <f t="shared" si="113"/>
        <v>0.33300925925925923</v>
      </c>
      <c r="CH86" s="36"/>
      <c r="CI86" s="36"/>
      <c r="CJ86" s="36"/>
      <c r="CK86" s="36"/>
      <c r="CL86" s="60">
        <v>60</v>
      </c>
    </row>
    <row r="87" spans="1:90" ht="28.5" customHeight="1" x14ac:dyDescent="0.25">
      <c r="A87" s="37">
        <v>7</v>
      </c>
      <c r="C87" s="37"/>
      <c r="D87" s="37"/>
      <c r="E87" s="37"/>
      <c r="F87" s="83"/>
      <c r="G87" s="44"/>
      <c r="H87" s="44">
        <f t="shared" si="63"/>
        <v>25.66</v>
      </c>
      <c r="I87" s="83">
        <v>25.63</v>
      </c>
      <c r="J87" s="43">
        <f t="shared" si="70"/>
        <v>-1.3005592404736069E-3</v>
      </c>
      <c r="K87" s="44">
        <f t="shared" si="71"/>
        <v>-3.3333333333338544E-2</v>
      </c>
      <c r="L87" s="76" t="s">
        <v>971</v>
      </c>
      <c r="M87" s="122">
        <v>80</v>
      </c>
      <c r="N87" s="46">
        <f t="shared" si="64"/>
        <v>25.663333333333338</v>
      </c>
      <c r="O87" s="46"/>
      <c r="P87" s="78">
        <v>25.66</v>
      </c>
      <c r="Q87" s="46"/>
      <c r="R87" s="78">
        <v>25.66</v>
      </c>
      <c r="T87" s="78">
        <v>25.67</v>
      </c>
      <c r="U87" s="47" t="str">
        <f t="shared" si="72"/>
        <v/>
      </c>
      <c r="V87" s="47" t="str">
        <f t="shared" si="73"/>
        <v/>
      </c>
      <c r="W87" s="47"/>
      <c r="X87" s="47"/>
      <c r="Y87" s="47"/>
      <c r="Z87" s="47"/>
      <c r="AA87" s="47"/>
      <c r="AB87" s="47"/>
      <c r="AC87" s="47"/>
      <c r="AD87" s="47"/>
      <c r="AE87" s="51">
        <f t="shared" si="65"/>
        <v>7</v>
      </c>
      <c r="AF87" s="51" t="str">
        <f t="shared" si="66"/>
        <v/>
      </c>
      <c r="AG87" s="51" t="str">
        <f t="shared" si="67"/>
        <v/>
      </c>
      <c r="AH87" s="51" t="str">
        <f t="shared" si="68"/>
        <v/>
      </c>
      <c r="AI87" s="52">
        <f t="shared" si="69"/>
        <v>25.66</v>
      </c>
      <c r="AJ87" s="68"/>
      <c r="AK87" s="53"/>
      <c r="AL87" s="52"/>
      <c r="AM87" s="53">
        <f t="shared" si="74"/>
        <v>36</v>
      </c>
      <c r="AN87" s="53">
        <f>IF(AJ87&lt;&gt;"",IF(AJ87="o",VLOOKUP(AM87,OpenSect!$A$1:$D$11,2),IF(AJ87="u",VLOOKUP(AM87,UpHill!$A$1:$D$35,2),IF(AJ87="d",VLOOKUP(AM87,DownHill!$A$1:$D$29,2),IF(AJ87="f",VLOOKUP(AM87,FlatUnd!$A$2:$D$30,2),IF(AJ87="t",VLOOKUP(AM87,TimeAdd!$A$1:$D$176,2),IF(AJ87="l",VLOOKUP(AM87,SLimit!$A$1:$D$8,2),AN86)))))),AN86)</f>
        <v>43</v>
      </c>
      <c r="AO87" s="53">
        <f>IF(AJ87&lt;&gt;"",IF(AJ87="o",VLOOKUP(AM87,OpenSect!$A$1:$D$11,3),IF(AJ87="u",VLOOKUP(AM87,UpHill!$A$1:$D$35,3),IF(AJ87="d",VLOOKUP(AM87,DownHill!$A$3:$D$29,3),IF(AJ87="f",VLOOKUP(AM87,FlatUnd!$A$2:$D$30,3),IF(AJ87="t",VLOOKUP(AM87,TimeAdd!$A$1:$D$18,3),IF(AJ87="l",VLOOKUP(AM87,SLimit!$A$1:$D$8,3),AO86)))))),AO86)</f>
        <v>50</v>
      </c>
      <c r="AP87" s="53">
        <f>IF(AJ87&lt;&gt;"",IF(AJ87="o",VLOOKUP(AM87,OpenSect!$A$1:$D$11,4),IF(AJ87="u",VLOOKUP(AM87,UpHill!$A$1:$D$35,4),IF(AJ87="d",VLOOKUP(AM87,DownHill!$A$1:$D$29,4),IF(AJ87="f",VLOOKUP(AM87,FlatUnd!$A$2:$D$30,4),IF(AJ87="t",VLOOKUP(AM87,TimeAdd!$A$1:$D$18,4),IF(AJ87="l",VLOOKUP(AM87,SLimit!$A$1:$D$8,4),AP86)))))),AP86)</f>
        <v>58</v>
      </c>
      <c r="AQ87" s="53">
        <f t="shared" si="75"/>
        <v>80</v>
      </c>
      <c r="AR87" s="54" t="str">
        <f t="shared" si="76"/>
        <v xml:space="preserve">23,0 km plate. </v>
      </c>
      <c r="AS87" s="55"/>
      <c r="AT87" s="55"/>
      <c r="AU87" s="56">
        <f>IF(GroupStTimes!$A$8=0,MIN(CB87,CD87,CF87),MIN(BZ87,CB87,CD87,CF87))</f>
        <v>0.27636574074074072</v>
      </c>
      <c r="AV87" s="56">
        <f>IF(GroupStTimes!$A$8=0,MAX(CC87,CE87,CG87),MAX(CA87,CC87,CE87,CG87))</f>
        <v>0.33478009259259262</v>
      </c>
      <c r="AW87" s="57" t="str">
        <f t="shared" si="77"/>
        <v/>
      </c>
      <c r="AX87" s="58" t="str">
        <f t="shared" si="78"/>
        <v/>
      </c>
      <c r="AY87" s="58" t="str">
        <f t="shared" si="79"/>
        <v/>
      </c>
      <c r="AZ87" s="31">
        <f t="shared" si="80"/>
        <v>24.3</v>
      </c>
      <c r="BA87" s="59">
        <f t="shared" si="81"/>
        <v>0.27479166666666666</v>
      </c>
      <c r="BB87" s="59">
        <f t="shared" si="82"/>
        <v>0.28034722222222225</v>
      </c>
      <c r="BC87" s="59">
        <f t="shared" si="83"/>
        <v>0.27854166666666669</v>
      </c>
      <c r="BD87" s="59">
        <f t="shared" si="84"/>
        <v>0.32437499999999997</v>
      </c>
      <c r="BE87" s="59">
        <f t="shared" si="85"/>
        <v>0.32322916666666668</v>
      </c>
      <c r="BF87" s="59">
        <f t="shared" si="86"/>
        <v>0.33364583333333336</v>
      </c>
      <c r="BG87" s="59">
        <f t="shared" si="87"/>
        <v>0.3331944444444444</v>
      </c>
      <c r="BH87" s="59">
        <f t="shared" si="88"/>
        <v>0.33249999999999996</v>
      </c>
      <c r="BI87" s="31">
        <f t="shared" si="89"/>
        <v>1.3599999999999994</v>
      </c>
      <c r="BJ87" s="61">
        <f t="shared" si="90"/>
        <v>3.7777777777777764E-2</v>
      </c>
      <c r="BK87" s="61">
        <f t="shared" si="91"/>
        <v>3.1627906976744176E-2</v>
      </c>
      <c r="BL87" s="61">
        <f t="shared" si="92"/>
        <v>2.7199999999999988E-2</v>
      </c>
      <c r="BM87" s="61">
        <f t="shared" si="93"/>
        <v>2.3448275862068955E-2</v>
      </c>
      <c r="BN87" s="62">
        <f t="shared" si="94"/>
        <v>0</v>
      </c>
      <c r="BO87" s="62">
        <f t="shared" si="95"/>
        <v>2</v>
      </c>
      <c r="BP87" s="62">
        <f t="shared" si="96"/>
        <v>16</v>
      </c>
      <c r="BQ87" s="62">
        <f t="shared" si="97"/>
        <v>0</v>
      </c>
      <c r="BR87" s="62">
        <f t="shared" si="98"/>
        <v>1</v>
      </c>
      <c r="BS87" s="62">
        <f t="shared" si="99"/>
        <v>54</v>
      </c>
      <c r="BT87" s="62">
        <f t="shared" si="100"/>
        <v>0</v>
      </c>
      <c r="BU87" s="62">
        <f t="shared" si="101"/>
        <v>1</v>
      </c>
      <c r="BV87" s="62">
        <f t="shared" si="102"/>
        <v>38</v>
      </c>
      <c r="BW87" s="62">
        <f t="shared" si="103"/>
        <v>0</v>
      </c>
      <c r="BX87" s="62">
        <f t="shared" si="104"/>
        <v>1</v>
      </c>
      <c r="BY87" s="62">
        <f t="shared" si="105"/>
        <v>24</v>
      </c>
      <c r="BZ87" s="63">
        <f t="shared" si="106"/>
        <v>0.27636574074074072</v>
      </c>
      <c r="CA87" s="63">
        <f t="shared" si="107"/>
        <v>0.28192129629629631</v>
      </c>
      <c r="CB87" s="63">
        <f t="shared" si="108"/>
        <v>0.27986111111111112</v>
      </c>
      <c r="CC87" s="63">
        <f t="shared" si="109"/>
        <v>0.3256944444444444</v>
      </c>
      <c r="CD87" s="63">
        <f t="shared" si="110"/>
        <v>0.32436342592592593</v>
      </c>
      <c r="CE87" s="63">
        <f t="shared" si="111"/>
        <v>0.33478009259259262</v>
      </c>
      <c r="CF87" s="63">
        <f t="shared" si="112"/>
        <v>0.33416666666666661</v>
      </c>
      <c r="CG87" s="63">
        <f t="shared" si="113"/>
        <v>0.33347222222222217</v>
      </c>
      <c r="CH87" s="36"/>
      <c r="CI87" s="36"/>
      <c r="CJ87" s="36"/>
      <c r="CK87" s="36"/>
      <c r="CL87" s="60">
        <v>60</v>
      </c>
    </row>
    <row r="88" spans="1:90" ht="28.5" customHeight="1" x14ac:dyDescent="0.25">
      <c r="A88" s="37">
        <v>7</v>
      </c>
      <c r="C88" s="37"/>
      <c r="D88" s="37"/>
      <c r="E88" s="37"/>
      <c r="F88" s="83"/>
      <c r="G88" s="44"/>
      <c r="H88" s="44">
        <f t="shared" si="63"/>
        <v>26.66</v>
      </c>
      <c r="I88" s="83">
        <v>26.63</v>
      </c>
      <c r="J88" s="43">
        <f t="shared" si="70"/>
        <v>-1.2517211165354316E-3</v>
      </c>
      <c r="K88" s="44">
        <f t="shared" si="71"/>
        <v>-3.3333333333338544E-2</v>
      </c>
      <c r="L88" s="76" t="s">
        <v>972</v>
      </c>
      <c r="M88" s="122">
        <v>80</v>
      </c>
      <c r="N88" s="46">
        <f t="shared" si="64"/>
        <v>26.663333333333338</v>
      </c>
      <c r="O88" s="46"/>
      <c r="P88" s="78">
        <v>26.66</v>
      </c>
      <c r="Q88" s="46"/>
      <c r="R88" s="78">
        <v>26.66</v>
      </c>
      <c r="T88" s="78">
        <v>26.67</v>
      </c>
      <c r="U88" s="47" t="str">
        <f t="shared" si="72"/>
        <v/>
      </c>
      <c r="V88" s="47" t="str">
        <f t="shared" si="73"/>
        <v/>
      </c>
      <c r="W88" s="47"/>
      <c r="X88" s="47"/>
      <c r="Y88" s="47"/>
      <c r="Z88" s="47"/>
      <c r="AA88" s="47"/>
      <c r="AB88" s="47"/>
      <c r="AC88" s="47"/>
      <c r="AD88" s="47"/>
      <c r="AE88" s="51">
        <f t="shared" si="65"/>
        <v>7</v>
      </c>
      <c r="AF88" s="51" t="str">
        <f t="shared" si="66"/>
        <v/>
      </c>
      <c r="AG88" s="51" t="str">
        <f t="shared" si="67"/>
        <v/>
      </c>
      <c r="AH88" s="51" t="str">
        <f t="shared" si="68"/>
        <v/>
      </c>
      <c r="AI88" s="52">
        <f t="shared" si="69"/>
        <v>26.66</v>
      </c>
      <c r="AJ88" s="68"/>
      <c r="AK88" s="53"/>
      <c r="AL88" s="52"/>
      <c r="AM88" s="53">
        <f t="shared" si="74"/>
        <v>36</v>
      </c>
      <c r="AN88" s="53">
        <f>IF(AJ88&lt;&gt;"",IF(AJ88="o",VLOOKUP(AM88,OpenSect!$A$1:$D$11,2),IF(AJ88="u",VLOOKUP(AM88,UpHill!$A$1:$D$35,2),IF(AJ88="d",VLOOKUP(AM88,DownHill!$A$1:$D$29,2),IF(AJ88="f",VLOOKUP(AM88,FlatUnd!$A$2:$D$30,2),IF(AJ88="t",VLOOKUP(AM88,TimeAdd!$A$1:$D$176,2),IF(AJ88="l",VLOOKUP(AM88,SLimit!$A$1:$D$8,2),AN87)))))),AN87)</f>
        <v>43</v>
      </c>
      <c r="AO88" s="53">
        <f>IF(AJ88&lt;&gt;"",IF(AJ88="o",VLOOKUP(AM88,OpenSect!$A$1:$D$11,3),IF(AJ88="u",VLOOKUP(AM88,UpHill!$A$1:$D$35,3),IF(AJ88="d",VLOOKUP(AM88,DownHill!$A$3:$D$29,3),IF(AJ88="f",VLOOKUP(AM88,FlatUnd!$A$2:$D$30,3),IF(AJ88="t",VLOOKUP(AM88,TimeAdd!$A$1:$D$18,3),IF(AJ88="l",VLOOKUP(AM88,SLimit!$A$1:$D$8,3),AO87)))))),AO87)</f>
        <v>50</v>
      </c>
      <c r="AP88" s="53">
        <f>IF(AJ88&lt;&gt;"",IF(AJ88="o",VLOOKUP(AM88,OpenSect!$A$1:$D$11,4),IF(AJ88="u",VLOOKUP(AM88,UpHill!$A$1:$D$35,4),IF(AJ88="d",VLOOKUP(AM88,DownHill!$A$1:$D$29,4),IF(AJ88="f",VLOOKUP(AM88,FlatUnd!$A$2:$D$30,4),IF(AJ88="t",VLOOKUP(AM88,TimeAdd!$A$1:$D$18,4),IF(AJ88="l",VLOOKUP(AM88,SLimit!$A$1:$D$8,4),AP87)))))),AP87)</f>
        <v>58</v>
      </c>
      <c r="AQ88" s="53">
        <f t="shared" si="75"/>
        <v>80</v>
      </c>
      <c r="AR88" s="54" t="str">
        <f t="shared" si="76"/>
        <v>24,0 km plate.</v>
      </c>
      <c r="AS88" s="55"/>
      <c r="AT88" s="55"/>
      <c r="AU88" s="56">
        <f>IF(GroupStTimes!$A$8=0,MIN(CB88,CD88,CF88),MIN(BZ88,CB88,CD88,CF88))</f>
        <v>0.27752314814814816</v>
      </c>
      <c r="AV88" s="56">
        <f>IF(GroupStTimes!$A$8=0,MAX(CC88,CE88,CG88),MAX(CA88,CC88,CE88,CG88))</f>
        <v>0.33561342592592597</v>
      </c>
      <c r="AW88" s="57" t="str">
        <f t="shared" si="77"/>
        <v/>
      </c>
      <c r="AX88" s="58" t="str">
        <f t="shared" si="78"/>
        <v/>
      </c>
      <c r="AY88" s="58" t="str">
        <f t="shared" si="79"/>
        <v/>
      </c>
      <c r="AZ88" s="31">
        <f t="shared" si="80"/>
        <v>24.3</v>
      </c>
      <c r="BA88" s="59">
        <f t="shared" si="81"/>
        <v>0.27479166666666666</v>
      </c>
      <c r="BB88" s="59">
        <f t="shared" si="82"/>
        <v>0.28034722222222225</v>
      </c>
      <c r="BC88" s="59">
        <f t="shared" si="83"/>
        <v>0.27854166666666669</v>
      </c>
      <c r="BD88" s="59">
        <f t="shared" si="84"/>
        <v>0.32437499999999997</v>
      </c>
      <c r="BE88" s="59">
        <f t="shared" si="85"/>
        <v>0.32322916666666668</v>
      </c>
      <c r="BF88" s="59">
        <f t="shared" si="86"/>
        <v>0.33364583333333336</v>
      </c>
      <c r="BG88" s="59">
        <f t="shared" si="87"/>
        <v>0.3331944444444444</v>
      </c>
      <c r="BH88" s="59">
        <f t="shared" si="88"/>
        <v>0.33249999999999996</v>
      </c>
      <c r="BI88" s="31">
        <f t="shared" si="89"/>
        <v>2.3599999999999994</v>
      </c>
      <c r="BJ88" s="61">
        <f t="shared" si="90"/>
        <v>6.5555555555555534E-2</v>
      </c>
      <c r="BK88" s="61">
        <f t="shared" si="91"/>
        <v>5.4883720930232548E-2</v>
      </c>
      <c r="BL88" s="61">
        <f t="shared" si="92"/>
        <v>4.7199999999999992E-2</v>
      </c>
      <c r="BM88" s="61">
        <f t="shared" si="93"/>
        <v>4.0689655172413783E-2</v>
      </c>
      <c r="BN88" s="62">
        <f t="shared" si="94"/>
        <v>0</v>
      </c>
      <c r="BO88" s="62">
        <f t="shared" si="95"/>
        <v>3</v>
      </c>
      <c r="BP88" s="62">
        <f t="shared" si="96"/>
        <v>56</v>
      </c>
      <c r="BQ88" s="62">
        <f t="shared" si="97"/>
        <v>0</v>
      </c>
      <c r="BR88" s="62">
        <f t="shared" si="98"/>
        <v>3</v>
      </c>
      <c r="BS88" s="62">
        <f t="shared" si="99"/>
        <v>18</v>
      </c>
      <c r="BT88" s="62">
        <f t="shared" si="100"/>
        <v>0</v>
      </c>
      <c r="BU88" s="62">
        <f t="shared" si="101"/>
        <v>2</v>
      </c>
      <c r="BV88" s="62">
        <f t="shared" si="102"/>
        <v>50</v>
      </c>
      <c r="BW88" s="62">
        <f t="shared" si="103"/>
        <v>0</v>
      </c>
      <c r="BX88" s="62">
        <f t="shared" si="104"/>
        <v>2</v>
      </c>
      <c r="BY88" s="62">
        <f t="shared" si="105"/>
        <v>26</v>
      </c>
      <c r="BZ88" s="63">
        <f t="shared" si="106"/>
        <v>0.27752314814814816</v>
      </c>
      <c r="CA88" s="63">
        <f t="shared" si="107"/>
        <v>0.28307870370370375</v>
      </c>
      <c r="CB88" s="63">
        <f t="shared" si="108"/>
        <v>0.28083333333333338</v>
      </c>
      <c r="CC88" s="63">
        <f t="shared" si="109"/>
        <v>0.32666666666666666</v>
      </c>
      <c r="CD88" s="63">
        <f t="shared" si="110"/>
        <v>0.32519675925925928</v>
      </c>
      <c r="CE88" s="63">
        <f t="shared" si="111"/>
        <v>0.33561342592592597</v>
      </c>
      <c r="CF88" s="63">
        <f t="shared" si="112"/>
        <v>0.33488425925925924</v>
      </c>
      <c r="CG88" s="63">
        <f t="shared" si="113"/>
        <v>0.3341898148148148</v>
      </c>
      <c r="CH88" s="36"/>
      <c r="CI88" s="36"/>
      <c r="CJ88" s="36"/>
      <c r="CK88" s="36"/>
      <c r="CL88" s="60">
        <v>60</v>
      </c>
    </row>
    <row r="89" spans="1:90" ht="28.5" customHeight="1" x14ac:dyDescent="0.25">
      <c r="A89" s="37">
        <v>7</v>
      </c>
      <c r="B89" s="16" t="s">
        <v>425</v>
      </c>
      <c r="C89" s="37"/>
      <c r="D89" s="37"/>
      <c r="E89" s="37"/>
      <c r="F89" s="83"/>
      <c r="G89" s="44"/>
      <c r="H89" s="44">
        <f t="shared" si="63"/>
        <v>27.1</v>
      </c>
      <c r="I89" s="83">
        <v>27.06</v>
      </c>
      <c r="J89" s="43">
        <f t="shared" si="70"/>
        <v>-1.4781966001477882E-3</v>
      </c>
      <c r="K89" s="44">
        <f t="shared" si="71"/>
        <v>-3.9999999999999147E-2</v>
      </c>
      <c r="L89" s="76" t="s">
        <v>349</v>
      </c>
      <c r="M89" s="122">
        <v>80</v>
      </c>
      <c r="N89" s="46">
        <f t="shared" si="64"/>
        <v>27.099999999999998</v>
      </c>
      <c r="O89" s="46"/>
      <c r="P89" s="78">
        <v>27.09</v>
      </c>
      <c r="Q89" s="46"/>
      <c r="R89" s="78">
        <v>27.1</v>
      </c>
      <c r="T89" s="78">
        <v>27.11</v>
      </c>
      <c r="U89" s="47" t="str">
        <f t="shared" si="72"/>
        <v/>
      </c>
      <c r="V89" s="47" t="str">
        <f t="shared" si="73"/>
        <v/>
      </c>
      <c r="W89" s="47"/>
      <c r="X89" s="47"/>
      <c r="Y89" s="47"/>
      <c r="Z89" s="47"/>
      <c r="AA89" s="47"/>
      <c r="AB89" s="47"/>
      <c r="AC89" s="47"/>
      <c r="AD89" s="47"/>
      <c r="AE89" s="51">
        <f t="shared" si="65"/>
        <v>7</v>
      </c>
      <c r="AF89" s="51" t="str">
        <f t="shared" si="66"/>
        <v>U2</v>
      </c>
      <c r="AG89" s="51" t="str">
        <f t="shared" si="67"/>
        <v/>
      </c>
      <c r="AH89" s="51" t="str">
        <f t="shared" si="68"/>
        <v/>
      </c>
      <c r="AI89" s="52">
        <f t="shared" si="69"/>
        <v>27.1</v>
      </c>
      <c r="AJ89" s="68"/>
      <c r="AK89" s="53"/>
      <c r="AL89" s="52"/>
      <c r="AM89" s="53">
        <f t="shared" si="74"/>
        <v>36</v>
      </c>
      <c r="AN89" s="53">
        <f>IF(AJ89&lt;&gt;"",IF(AJ89="o",VLOOKUP(AM89,OpenSect!$A$1:$D$11,2),IF(AJ89="u",VLOOKUP(AM89,UpHill!$A$1:$D$35,2),IF(AJ89="d",VLOOKUP(AM89,DownHill!$A$1:$D$29,2),IF(AJ89="f",VLOOKUP(AM89,FlatUnd!$A$2:$D$30,2),IF(AJ89="t",VLOOKUP(AM89,TimeAdd!$A$1:$D$176,2),IF(AJ89="l",VLOOKUP(AM89,SLimit!$A$1:$D$8,2),AN88)))))),AN88)</f>
        <v>43</v>
      </c>
      <c r="AO89" s="53">
        <f>IF(AJ89&lt;&gt;"",IF(AJ89="o",VLOOKUP(AM89,OpenSect!$A$1:$D$11,3),IF(AJ89="u",VLOOKUP(AM89,UpHill!$A$1:$D$35,3),IF(AJ89="d",VLOOKUP(AM89,DownHill!$A$3:$D$29,3),IF(AJ89="f",VLOOKUP(AM89,FlatUnd!$A$2:$D$30,3),IF(AJ89="t",VLOOKUP(AM89,TimeAdd!$A$1:$D$18,3),IF(AJ89="l",VLOOKUP(AM89,SLimit!$A$1:$D$8,3),AO88)))))),AO88)</f>
        <v>50</v>
      </c>
      <c r="AP89" s="53">
        <f>IF(AJ89&lt;&gt;"",IF(AJ89="o",VLOOKUP(AM89,OpenSect!$A$1:$D$11,4),IF(AJ89="u",VLOOKUP(AM89,UpHill!$A$1:$D$35,4),IF(AJ89="d",VLOOKUP(AM89,DownHill!$A$1:$D$29,4),IF(AJ89="f",VLOOKUP(AM89,FlatUnd!$A$2:$D$30,4),IF(AJ89="t",VLOOKUP(AM89,TimeAdd!$A$1:$D$18,4),IF(AJ89="l",VLOOKUP(AM89,SLimit!$A$1:$D$8,4),AP88)))))),AP88)</f>
        <v>58</v>
      </c>
      <c r="AQ89" s="53">
        <f t="shared" si="75"/>
        <v>80</v>
      </c>
      <c r="AR89" s="54" t="str">
        <f t="shared" si="76"/>
        <v>Overhead power lines.</v>
      </c>
      <c r="AS89" s="55"/>
      <c r="AT89" s="55"/>
      <c r="AU89" s="56">
        <f>IF(GroupStTimes!$A$8=0,MIN(CB89,CD89,CF89),MIN(BZ89,CB89,CD89,CF89))</f>
        <v>0.27803240740740742</v>
      </c>
      <c r="AV89" s="56">
        <f>IF(GroupStTimes!$A$8=0,MAX(CC89,CE89,CG89),MAX(CA89,CC89,CE89,CG89))</f>
        <v>0.33598379629629632</v>
      </c>
      <c r="AW89" s="57" t="str">
        <f t="shared" si="77"/>
        <v/>
      </c>
      <c r="AX89" s="58" t="str">
        <f t="shared" si="78"/>
        <v/>
      </c>
      <c r="AY89" s="58" t="str">
        <f t="shared" si="79"/>
        <v/>
      </c>
      <c r="AZ89" s="31">
        <f t="shared" si="80"/>
        <v>24.3</v>
      </c>
      <c r="BA89" s="59">
        <f t="shared" si="81"/>
        <v>0.27479166666666666</v>
      </c>
      <c r="BB89" s="59">
        <f t="shared" si="82"/>
        <v>0.28034722222222225</v>
      </c>
      <c r="BC89" s="59">
        <f t="shared" si="83"/>
        <v>0.27854166666666669</v>
      </c>
      <c r="BD89" s="59">
        <f t="shared" si="84"/>
        <v>0.32437499999999997</v>
      </c>
      <c r="BE89" s="59">
        <f t="shared" si="85"/>
        <v>0.32322916666666668</v>
      </c>
      <c r="BF89" s="59">
        <f t="shared" si="86"/>
        <v>0.33364583333333336</v>
      </c>
      <c r="BG89" s="59">
        <f t="shared" si="87"/>
        <v>0.3331944444444444</v>
      </c>
      <c r="BH89" s="59">
        <f t="shared" si="88"/>
        <v>0.33249999999999996</v>
      </c>
      <c r="BI89" s="31">
        <f t="shared" si="89"/>
        <v>2.8000000000000007</v>
      </c>
      <c r="BJ89" s="61">
        <f t="shared" si="90"/>
        <v>7.7777777777777793E-2</v>
      </c>
      <c r="BK89" s="61">
        <f t="shared" si="91"/>
        <v>6.5116279069767455E-2</v>
      </c>
      <c r="BL89" s="61">
        <f t="shared" si="92"/>
        <v>5.6000000000000015E-2</v>
      </c>
      <c r="BM89" s="61">
        <f t="shared" si="93"/>
        <v>4.827586206896553E-2</v>
      </c>
      <c r="BN89" s="62">
        <f t="shared" si="94"/>
        <v>0</v>
      </c>
      <c r="BO89" s="62">
        <f t="shared" si="95"/>
        <v>4</v>
      </c>
      <c r="BP89" s="62">
        <f t="shared" si="96"/>
        <v>40</v>
      </c>
      <c r="BQ89" s="62">
        <f t="shared" si="97"/>
        <v>0</v>
      </c>
      <c r="BR89" s="62">
        <f t="shared" si="98"/>
        <v>3</v>
      </c>
      <c r="BS89" s="62">
        <f t="shared" si="99"/>
        <v>54</v>
      </c>
      <c r="BT89" s="62">
        <f t="shared" si="100"/>
        <v>0</v>
      </c>
      <c r="BU89" s="62">
        <f t="shared" si="101"/>
        <v>3</v>
      </c>
      <c r="BV89" s="62">
        <f t="shared" si="102"/>
        <v>22</v>
      </c>
      <c r="BW89" s="62">
        <f t="shared" si="103"/>
        <v>0</v>
      </c>
      <c r="BX89" s="62">
        <f t="shared" si="104"/>
        <v>2</v>
      </c>
      <c r="BY89" s="62">
        <f t="shared" si="105"/>
        <v>54</v>
      </c>
      <c r="BZ89" s="63">
        <f t="shared" si="106"/>
        <v>0.27803240740740742</v>
      </c>
      <c r="CA89" s="63">
        <f t="shared" si="107"/>
        <v>0.28358796296296301</v>
      </c>
      <c r="CB89" s="63">
        <f t="shared" si="108"/>
        <v>0.28125</v>
      </c>
      <c r="CC89" s="63">
        <f t="shared" si="109"/>
        <v>0.32708333333333328</v>
      </c>
      <c r="CD89" s="63">
        <f t="shared" si="110"/>
        <v>0.32556712962962964</v>
      </c>
      <c r="CE89" s="63">
        <f t="shared" si="111"/>
        <v>0.33598379629629632</v>
      </c>
      <c r="CF89" s="63">
        <f t="shared" si="112"/>
        <v>0.33520833333333327</v>
      </c>
      <c r="CG89" s="63">
        <f t="shared" si="113"/>
        <v>0.33451388888888883</v>
      </c>
      <c r="CH89" s="36"/>
      <c r="CI89" s="36"/>
      <c r="CJ89" s="36"/>
      <c r="CK89" s="36"/>
      <c r="CL89" s="60">
        <v>60</v>
      </c>
    </row>
    <row r="90" spans="1:90" ht="28.5" customHeight="1" x14ac:dyDescent="0.25">
      <c r="A90" s="37">
        <v>7</v>
      </c>
      <c r="C90" s="37"/>
      <c r="D90" s="37"/>
      <c r="E90" s="37"/>
      <c r="F90" s="83"/>
      <c r="G90" s="44"/>
      <c r="H90" s="44">
        <f t="shared" si="63"/>
        <v>27.12</v>
      </c>
      <c r="I90" s="83">
        <v>27.09</v>
      </c>
      <c r="J90" s="43">
        <f t="shared" si="70"/>
        <v>-1.2304663467454778E-3</v>
      </c>
      <c r="K90" s="44">
        <f t="shared" si="71"/>
        <v>-3.3333333333334991E-2</v>
      </c>
      <c r="L90" s="76" t="s">
        <v>349</v>
      </c>
      <c r="M90" s="122">
        <v>80</v>
      </c>
      <c r="N90" s="46">
        <f t="shared" si="64"/>
        <v>27.123333333333335</v>
      </c>
      <c r="O90" s="46"/>
      <c r="P90" s="78">
        <v>27.12</v>
      </c>
      <c r="Q90" s="46"/>
      <c r="R90" s="78">
        <v>27.12</v>
      </c>
      <c r="T90" s="78">
        <v>27.13</v>
      </c>
      <c r="U90" s="47" t="str">
        <f t="shared" si="72"/>
        <v/>
      </c>
      <c r="V90" s="47" t="str">
        <f t="shared" si="73"/>
        <v/>
      </c>
      <c r="W90" s="47"/>
      <c r="X90" s="47"/>
      <c r="Y90" s="47"/>
      <c r="Z90" s="47"/>
      <c r="AA90" s="47"/>
      <c r="AB90" s="47"/>
      <c r="AC90" s="47"/>
      <c r="AD90" s="47"/>
      <c r="AE90" s="51">
        <f t="shared" si="65"/>
        <v>7</v>
      </c>
      <c r="AF90" s="51" t="str">
        <f t="shared" si="66"/>
        <v/>
      </c>
      <c r="AG90" s="51" t="str">
        <f t="shared" si="67"/>
        <v/>
      </c>
      <c r="AH90" s="51" t="str">
        <f t="shared" si="68"/>
        <v/>
      </c>
      <c r="AI90" s="52">
        <f t="shared" si="69"/>
        <v>27.12</v>
      </c>
      <c r="AJ90" s="68"/>
      <c r="AK90" s="53"/>
      <c r="AL90" s="52"/>
      <c r="AM90" s="53">
        <f t="shared" si="74"/>
        <v>36</v>
      </c>
      <c r="AN90" s="53">
        <f>IF(AJ90&lt;&gt;"",IF(AJ90="o",VLOOKUP(AM90,OpenSect!$A$1:$D$11,2),IF(AJ90="u",VLOOKUP(AM90,UpHill!$A$1:$D$35,2),IF(AJ90="d",VLOOKUP(AM90,DownHill!$A$1:$D$29,2),IF(AJ90="f",VLOOKUP(AM90,FlatUnd!$A$2:$D$30,2),IF(AJ90="t",VLOOKUP(AM90,TimeAdd!$A$1:$D$176,2),IF(AJ90="l",VLOOKUP(AM90,SLimit!$A$1:$D$8,2),AN89)))))),AN89)</f>
        <v>43</v>
      </c>
      <c r="AO90" s="53">
        <f>IF(AJ90&lt;&gt;"",IF(AJ90="o",VLOOKUP(AM90,OpenSect!$A$1:$D$11,3),IF(AJ90="u",VLOOKUP(AM90,UpHill!$A$1:$D$35,3),IF(AJ90="d",VLOOKUP(AM90,DownHill!$A$3:$D$29,3),IF(AJ90="f",VLOOKUP(AM90,FlatUnd!$A$2:$D$30,3),IF(AJ90="t",VLOOKUP(AM90,TimeAdd!$A$1:$D$18,3),IF(AJ90="l",VLOOKUP(AM90,SLimit!$A$1:$D$8,3),AO89)))))),AO89)</f>
        <v>50</v>
      </c>
      <c r="AP90" s="53">
        <f>IF(AJ90&lt;&gt;"",IF(AJ90="o",VLOOKUP(AM90,OpenSect!$A$1:$D$11,4),IF(AJ90="u",VLOOKUP(AM90,UpHill!$A$1:$D$35,4),IF(AJ90="d",VLOOKUP(AM90,DownHill!$A$1:$D$29,4),IF(AJ90="f",VLOOKUP(AM90,FlatUnd!$A$2:$D$30,4),IF(AJ90="t",VLOOKUP(AM90,TimeAdd!$A$1:$D$18,4),IF(AJ90="l",VLOOKUP(AM90,SLimit!$A$1:$D$8,4),AP89)))))),AP89)</f>
        <v>58</v>
      </c>
      <c r="AQ90" s="53">
        <f t="shared" si="75"/>
        <v>80</v>
      </c>
      <c r="AR90" s="54" t="str">
        <f t="shared" si="76"/>
        <v>Overhead power lines.</v>
      </c>
      <c r="AS90" s="55"/>
      <c r="AT90" s="55"/>
      <c r="AU90" s="56">
        <f>IF(GroupStTimes!$A$8=0,MIN(CB90,CD90,CF90),MIN(BZ90,CB90,CD90,CF90))</f>
        <v>0.27805555555555556</v>
      </c>
      <c r="AV90" s="56">
        <f>IF(GroupStTimes!$A$8=0,MAX(CC90,CE90,CG90),MAX(CA90,CC90,CE90,CG90))</f>
        <v>0.33599537037037042</v>
      </c>
      <c r="AW90" s="57" t="str">
        <f t="shared" si="77"/>
        <v/>
      </c>
      <c r="AX90" s="58" t="str">
        <f t="shared" si="78"/>
        <v/>
      </c>
      <c r="AY90" s="58" t="str">
        <f t="shared" si="79"/>
        <v/>
      </c>
      <c r="AZ90" s="31">
        <f t="shared" si="80"/>
        <v>24.3</v>
      </c>
      <c r="BA90" s="59">
        <f t="shared" si="81"/>
        <v>0.27479166666666666</v>
      </c>
      <c r="BB90" s="59">
        <f t="shared" si="82"/>
        <v>0.28034722222222225</v>
      </c>
      <c r="BC90" s="59">
        <f t="shared" si="83"/>
        <v>0.27854166666666669</v>
      </c>
      <c r="BD90" s="59">
        <f t="shared" si="84"/>
        <v>0.32437499999999997</v>
      </c>
      <c r="BE90" s="59">
        <f t="shared" si="85"/>
        <v>0.32322916666666668</v>
      </c>
      <c r="BF90" s="59">
        <f t="shared" si="86"/>
        <v>0.33364583333333336</v>
      </c>
      <c r="BG90" s="59">
        <f t="shared" si="87"/>
        <v>0.3331944444444444</v>
      </c>
      <c r="BH90" s="59">
        <f t="shared" si="88"/>
        <v>0.33249999999999996</v>
      </c>
      <c r="BI90" s="31">
        <f t="shared" si="89"/>
        <v>2.8200000000000003</v>
      </c>
      <c r="BJ90" s="61">
        <f t="shared" si="90"/>
        <v>7.8333333333333338E-2</v>
      </c>
      <c r="BK90" s="61">
        <f t="shared" si="91"/>
        <v>6.558139534883721E-2</v>
      </c>
      <c r="BL90" s="61">
        <f t="shared" si="92"/>
        <v>5.6400000000000006E-2</v>
      </c>
      <c r="BM90" s="61">
        <f t="shared" si="93"/>
        <v>4.8620689655172418E-2</v>
      </c>
      <c r="BN90" s="62">
        <f t="shared" si="94"/>
        <v>0</v>
      </c>
      <c r="BO90" s="62">
        <f t="shared" si="95"/>
        <v>4</v>
      </c>
      <c r="BP90" s="62">
        <f t="shared" si="96"/>
        <v>42</v>
      </c>
      <c r="BQ90" s="62">
        <f t="shared" si="97"/>
        <v>0</v>
      </c>
      <c r="BR90" s="62">
        <f t="shared" si="98"/>
        <v>3</v>
      </c>
      <c r="BS90" s="62">
        <f t="shared" si="99"/>
        <v>56</v>
      </c>
      <c r="BT90" s="62">
        <f t="shared" si="100"/>
        <v>0</v>
      </c>
      <c r="BU90" s="62">
        <f t="shared" si="101"/>
        <v>3</v>
      </c>
      <c r="BV90" s="62">
        <f t="shared" si="102"/>
        <v>23</v>
      </c>
      <c r="BW90" s="62">
        <f t="shared" si="103"/>
        <v>0</v>
      </c>
      <c r="BX90" s="62">
        <f t="shared" si="104"/>
        <v>2</v>
      </c>
      <c r="BY90" s="62">
        <f t="shared" si="105"/>
        <v>55</v>
      </c>
      <c r="BZ90" s="63">
        <f t="shared" si="106"/>
        <v>0.27805555555555556</v>
      </c>
      <c r="CA90" s="63">
        <f t="shared" si="107"/>
        <v>0.28361111111111115</v>
      </c>
      <c r="CB90" s="63">
        <f t="shared" si="108"/>
        <v>0.28127314814814819</v>
      </c>
      <c r="CC90" s="63">
        <f t="shared" si="109"/>
        <v>0.32710648148148147</v>
      </c>
      <c r="CD90" s="63">
        <f t="shared" si="110"/>
        <v>0.32557870370370373</v>
      </c>
      <c r="CE90" s="63">
        <f t="shared" si="111"/>
        <v>0.33599537037037042</v>
      </c>
      <c r="CF90" s="63">
        <f t="shared" si="112"/>
        <v>0.33521990740740737</v>
      </c>
      <c r="CG90" s="63">
        <f t="shared" si="113"/>
        <v>0.33452546296296293</v>
      </c>
      <c r="CH90" s="36"/>
      <c r="CI90" s="36"/>
      <c r="CJ90" s="36"/>
      <c r="CK90" s="36"/>
      <c r="CL90" s="60">
        <v>60</v>
      </c>
    </row>
    <row r="91" spans="1:90" ht="28.5" customHeight="1" x14ac:dyDescent="0.25">
      <c r="A91" s="37">
        <v>7</v>
      </c>
      <c r="C91" s="37"/>
      <c r="D91" s="37"/>
      <c r="E91" s="37"/>
      <c r="F91" s="83"/>
      <c r="G91" s="44"/>
      <c r="H91" s="44">
        <f t="shared" si="63"/>
        <v>27.66</v>
      </c>
      <c r="I91" s="83">
        <v>27.62</v>
      </c>
      <c r="J91" s="43">
        <f t="shared" si="70"/>
        <v>-1.4482259232439952E-3</v>
      </c>
      <c r="K91" s="44">
        <f t="shared" si="71"/>
        <v>-3.9999999999999147E-2</v>
      </c>
      <c r="L91" s="76" t="s">
        <v>973</v>
      </c>
      <c r="M91" s="122">
        <v>80</v>
      </c>
      <c r="N91" s="46">
        <f t="shared" si="64"/>
        <v>27.66</v>
      </c>
      <c r="O91" s="46"/>
      <c r="P91" s="78">
        <v>27.65</v>
      </c>
      <c r="Q91" s="46"/>
      <c r="R91" s="78">
        <v>27.66</v>
      </c>
      <c r="T91" s="78">
        <v>27.67</v>
      </c>
      <c r="U91" s="47" t="str">
        <f t="shared" si="72"/>
        <v/>
      </c>
      <c r="V91" s="47" t="str">
        <f t="shared" si="73"/>
        <v/>
      </c>
      <c r="W91" s="47"/>
      <c r="X91" s="47"/>
      <c r="Y91" s="47"/>
      <c r="Z91" s="47"/>
      <c r="AA91" s="47"/>
      <c r="AB91" s="47"/>
      <c r="AC91" s="47"/>
      <c r="AD91" s="47"/>
      <c r="AE91" s="51">
        <f t="shared" si="65"/>
        <v>7</v>
      </c>
      <c r="AF91" s="51" t="str">
        <f t="shared" si="66"/>
        <v/>
      </c>
      <c r="AG91" s="51" t="str">
        <f t="shared" si="67"/>
        <v/>
      </c>
      <c r="AH91" s="51" t="str">
        <f t="shared" si="68"/>
        <v/>
      </c>
      <c r="AI91" s="52">
        <f t="shared" si="69"/>
        <v>27.66</v>
      </c>
      <c r="AJ91" s="68"/>
      <c r="AK91" s="53"/>
      <c r="AL91" s="52"/>
      <c r="AM91" s="53">
        <f t="shared" si="74"/>
        <v>36</v>
      </c>
      <c r="AN91" s="53">
        <f>IF(AJ91&lt;&gt;"",IF(AJ91="o",VLOOKUP(AM91,OpenSect!$A$1:$D$11,2),IF(AJ91="u",VLOOKUP(AM91,UpHill!$A$1:$D$35,2),IF(AJ91="d",VLOOKUP(AM91,DownHill!$A$1:$D$29,2),IF(AJ91="f",VLOOKUP(AM91,FlatUnd!$A$2:$D$30,2),IF(AJ91="t",VLOOKUP(AM91,TimeAdd!$A$1:$D$176,2),IF(AJ91="l",VLOOKUP(AM91,SLimit!$A$1:$D$8,2),AN90)))))),AN90)</f>
        <v>43</v>
      </c>
      <c r="AO91" s="53">
        <f>IF(AJ91&lt;&gt;"",IF(AJ91="o",VLOOKUP(AM91,OpenSect!$A$1:$D$11,3),IF(AJ91="u",VLOOKUP(AM91,UpHill!$A$1:$D$35,3),IF(AJ91="d",VLOOKUP(AM91,DownHill!$A$3:$D$29,3),IF(AJ91="f",VLOOKUP(AM91,FlatUnd!$A$2:$D$30,3),IF(AJ91="t",VLOOKUP(AM91,TimeAdd!$A$1:$D$18,3),IF(AJ91="l",VLOOKUP(AM91,SLimit!$A$1:$D$8,3),AO90)))))),AO90)</f>
        <v>50</v>
      </c>
      <c r="AP91" s="53">
        <f>IF(AJ91&lt;&gt;"",IF(AJ91="o",VLOOKUP(AM91,OpenSect!$A$1:$D$11,4),IF(AJ91="u",VLOOKUP(AM91,UpHill!$A$1:$D$35,4),IF(AJ91="d",VLOOKUP(AM91,DownHill!$A$1:$D$29,4),IF(AJ91="f",VLOOKUP(AM91,FlatUnd!$A$2:$D$30,4),IF(AJ91="t",VLOOKUP(AM91,TimeAdd!$A$1:$D$18,4),IF(AJ91="l",VLOOKUP(AM91,SLimit!$A$1:$D$8,4),AP90)))))),AP90)</f>
        <v>58</v>
      </c>
      <c r="AQ91" s="53">
        <f t="shared" si="75"/>
        <v>80</v>
      </c>
      <c r="AR91" s="54" t="str">
        <f t="shared" si="76"/>
        <v>25,0 km plate.</v>
      </c>
      <c r="AS91" s="55"/>
      <c r="AT91" s="55"/>
      <c r="AU91" s="56">
        <f>IF(GroupStTimes!$A$8=0,MIN(CB91,CD91,CF91),MIN(BZ91,CB91,CD91,CF91))</f>
        <v>0.27868055555555554</v>
      </c>
      <c r="AV91" s="56">
        <f>IF(GroupStTimes!$A$8=0,MAX(CC91,CE91,CG91),MAX(CA91,CC91,CE91,CG91))</f>
        <v>0.33644675925925926</v>
      </c>
      <c r="AW91" s="57" t="str">
        <f t="shared" si="77"/>
        <v/>
      </c>
      <c r="AX91" s="58" t="str">
        <f t="shared" si="78"/>
        <v/>
      </c>
      <c r="AY91" s="58" t="str">
        <f t="shared" si="79"/>
        <v/>
      </c>
      <c r="AZ91" s="31">
        <f t="shared" si="80"/>
        <v>24.3</v>
      </c>
      <c r="BA91" s="59">
        <f t="shared" si="81"/>
        <v>0.27479166666666666</v>
      </c>
      <c r="BB91" s="59">
        <f t="shared" si="82"/>
        <v>0.28034722222222225</v>
      </c>
      <c r="BC91" s="59">
        <f t="shared" si="83"/>
        <v>0.27854166666666669</v>
      </c>
      <c r="BD91" s="59">
        <f t="shared" si="84"/>
        <v>0.32437499999999997</v>
      </c>
      <c r="BE91" s="59">
        <f t="shared" si="85"/>
        <v>0.32322916666666668</v>
      </c>
      <c r="BF91" s="59">
        <f t="shared" si="86"/>
        <v>0.33364583333333336</v>
      </c>
      <c r="BG91" s="59">
        <f t="shared" si="87"/>
        <v>0.3331944444444444</v>
      </c>
      <c r="BH91" s="59">
        <f t="shared" si="88"/>
        <v>0.33249999999999996</v>
      </c>
      <c r="BI91" s="31">
        <f t="shared" si="89"/>
        <v>3.3599999999999994</v>
      </c>
      <c r="BJ91" s="61">
        <f t="shared" si="90"/>
        <v>9.3333333333333324E-2</v>
      </c>
      <c r="BK91" s="61">
        <f t="shared" si="91"/>
        <v>7.8139534883720912E-2</v>
      </c>
      <c r="BL91" s="61">
        <f t="shared" si="92"/>
        <v>6.7199999999999982E-2</v>
      </c>
      <c r="BM91" s="61">
        <f t="shared" si="93"/>
        <v>5.793103448275861E-2</v>
      </c>
      <c r="BN91" s="62">
        <f t="shared" si="94"/>
        <v>0</v>
      </c>
      <c r="BO91" s="62">
        <f t="shared" si="95"/>
        <v>5</v>
      </c>
      <c r="BP91" s="62">
        <f t="shared" si="96"/>
        <v>36</v>
      </c>
      <c r="BQ91" s="62">
        <f t="shared" si="97"/>
        <v>0</v>
      </c>
      <c r="BR91" s="62">
        <f t="shared" si="98"/>
        <v>4</v>
      </c>
      <c r="BS91" s="62">
        <f t="shared" si="99"/>
        <v>41</v>
      </c>
      <c r="BT91" s="62">
        <f t="shared" si="100"/>
        <v>0</v>
      </c>
      <c r="BU91" s="62">
        <f t="shared" si="101"/>
        <v>4</v>
      </c>
      <c r="BV91" s="62">
        <f t="shared" si="102"/>
        <v>2</v>
      </c>
      <c r="BW91" s="62">
        <f t="shared" si="103"/>
        <v>0</v>
      </c>
      <c r="BX91" s="62">
        <f t="shared" si="104"/>
        <v>3</v>
      </c>
      <c r="BY91" s="62">
        <f t="shared" si="105"/>
        <v>29</v>
      </c>
      <c r="BZ91" s="63">
        <f t="shared" si="106"/>
        <v>0.27868055555555554</v>
      </c>
      <c r="CA91" s="63">
        <f t="shared" si="107"/>
        <v>0.28423611111111113</v>
      </c>
      <c r="CB91" s="63">
        <f t="shared" si="108"/>
        <v>0.28179398148148149</v>
      </c>
      <c r="CC91" s="63">
        <f t="shared" si="109"/>
        <v>0.32762731481481477</v>
      </c>
      <c r="CD91" s="63">
        <f t="shared" si="110"/>
        <v>0.32603009259259258</v>
      </c>
      <c r="CE91" s="63">
        <f t="shared" si="111"/>
        <v>0.33644675925925926</v>
      </c>
      <c r="CF91" s="63">
        <f t="shared" si="112"/>
        <v>0.33561342592592591</v>
      </c>
      <c r="CG91" s="63">
        <f t="shared" si="113"/>
        <v>0.33491898148148147</v>
      </c>
      <c r="CH91" s="36"/>
      <c r="CI91" s="36"/>
      <c r="CJ91" s="36"/>
      <c r="CK91" s="36"/>
      <c r="CL91" s="60">
        <v>60</v>
      </c>
    </row>
    <row r="92" spans="1:90" ht="40.5" x14ac:dyDescent="0.25">
      <c r="A92" s="37">
        <v>7</v>
      </c>
      <c r="C92" s="37"/>
      <c r="D92" s="37"/>
      <c r="E92" s="37"/>
      <c r="F92" s="83"/>
      <c r="G92" s="44"/>
      <c r="H92" s="44">
        <f t="shared" si="63"/>
        <v>28.01</v>
      </c>
      <c r="I92" s="83">
        <v>27.92</v>
      </c>
      <c r="J92" s="43">
        <f t="shared" si="70"/>
        <v>-3.1041069723019179E-3</v>
      </c>
      <c r="K92" s="44">
        <f t="shared" si="71"/>
        <v>-8.6666666666669556E-2</v>
      </c>
      <c r="L92" s="76" t="s">
        <v>1680</v>
      </c>
      <c r="M92" s="122">
        <v>80</v>
      </c>
      <c r="N92" s="46">
        <f t="shared" si="64"/>
        <v>28.006666666666671</v>
      </c>
      <c r="O92" s="46"/>
      <c r="P92" s="78">
        <v>27.95</v>
      </c>
      <c r="Q92" s="46"/>
      <c r="R92" s="78">
        <v>28.03</v>
      </c>
      <c r="T92" s="78">
        <v>28.04</v>
      </c>
      <c r="U92" s="47" t="str">
        <f t="shared" si="72"/>
        <v/>
      </c>
      <c r="V92" s="47" t="str">
        <f t="shared" si="73"/>
        <v/>
      </c>
      <c r="W92" s="47"/>
      <c r="X92" s="47"/>
      <c r="Y92" s="47"/>
      <c r="Z92" s="47"/>
      <c r="AA92" s="47"/>
      <c r="AB92" s="47"/>
      <c r="AC92" s="47"/>
      <c r="AD92" s="47"/>
      <c r="AE92" s="51">
        <f t="shared" si="65"/>
        <v>7</v>
      </c>
      <c r="AF92" s="51" t="str">
        <f t="shared" si="66"/>
        <v/>
      </c>
      <c r="AG92" s="51" t="str">
        <f t="shared" si="67"/>
        <v/>
      </c>
      <c r="AH92" s="51" t="str">
        <f t="shared" si="68"/>
        <v/>
      </c>
      <c r="AI92" s="52">
        <f t="shared" si="69"/>
        <v>28.01</v>
      </c>
      <c r="AJ92" s="68"/>
      <c r="AK92" s="53"/>
      <c r="AL92" s="52"/>
      <c r="AM92" s="53">
        <f t="shared" si="74"/>
        <v>36</v>
      </c>
      <c r="AN92" s="53">
        <f>IF(AJ92&lt;&gt;"",IF(AJ92="o",VLOOKUP(AM92,OpenSect!$A$1:$D$11,2),IF(AJ92="u",VLOOKUP(AM92,UpHill!$A$1:$D$35,2),IF(AJ92="d",VLOOKUP(AM92,DownHill!$A$1:$D$29,2),IF(AJ92="f",VLOOKUP(AM92,FlatUnd!$A$2:$D$30,2),IF(AJ92="t",VLOOKUP(AM92,TimeAdd!$A$1:$D$176,2),IF(AJ92="l",VLOOKUP(AM92,SLimit!$A$1:$D$8,2),AN91)))))),AN91)</f>
        <v>43</v>
      </c>
      <c r="AO92" s="53">
        <f>IF(AJ92&lt;&gt;"",IF(AJ92="o",VLOOKUP(AM92,OpenSect!$A$1:$D$11,3),IF(AJ92="u",VLOOKUP(AM92,UpHill!$A$1:$D$35,3),IF(AJ92="d",VLOOKUP(AM92,DownHill!$A$3:$D$29,3),IF(AJ92="f",VLOOKUP(AM92,FlatUnd!$A$2:$D$30,3),IF(AJ92="t",VLOOKUP(AM92,TimeAdd!$A$1:$D$18,3),IF(AJ92="l",VLOOKUP(AM92,SLimit!$A$1:$D$8,3),AO91)))))),AO91)</f>
        <v>50</v>
      </c>
      <c r="AP92" s="53">
        <f>IF(AJ92&lt;&gt;"",IF(AJ92="o",VLOOKUP(AM92,OpenSect!$A$1:$D$11,4),IF(AJ92="u",VLOOKUP(AM92,UpHill!$A$1:$D$35,4),IF(AJ92="d",VLOOKUP(AM92,DownHill!$A$1:$D$29,4),IF(AJ92="f",VLOOKUP(AM92,FlatUnd!$A$2:$D$30,4),IF(AJ92="t",VLOOKUP(AM92,TimeAdd!$A$1:$D$18,4),IF(AJ92="l",VLOOKUP(AM92,SLimit!$A$1:$D$8,4),AP91)))))),AP91)</f>
        <v>58</v>
      </c>
      <c r="AQ92" s="53">
        <f t="shared" si="75"/>
        <v>80</v>
      </c>
      <c r="AR92" s="54" t="str">
        <f t="shared" si="76"/>
        <v>Diagrammatic Sign: - Traffic movement affected by obstruction.  400m.</v>
      </c>
      <c r="AS92" s="55"/>
      <c r="AT92" s="55"/>
      <c r="AU92" s="56">
        <f>IF(GroupStTimes!$A$8=0,MIN(CB92,CD92,CF92),MIN(BZ92,CB92,CD92,CF92))</f>
        <v>0.27908564814814812</v>
      </c>
      <c r="AV92" s="56">
        <f>IF(GroupStTimes!$A$8=0,MAX(CC92,CE92,CG92),MAX(CA92,CC92,CE92,CG92))</f>
        <v>0.33673611111111112</v>
      </c>
      <c r="AW92" s="57" t="str">
        <f t="shared" si="77"/>
        <v/>
      </c>
      <c r="AX92" s="58" t="str">
        <f t="shared" si="78"/>
        <v/>
      </c>
      <c r="AY92" s="58" t="str">
        <f t="shared" si="79"/>
        <v/>
      </c>
      <c r="AZ92" s="31">
        <f t="shared" si="80"/>
        <v>24.3</v>
      </c>
      <c r="BA92" s="59">
        <f t="shared" si="81"/>
        <v>0.27479166666666666</v>
      </c>
      <c r="BB92" s="59">
        <f t="shared" si="82"/>
        <v>0.28034722222222225</v>
      </c>
      <c r="BC92" s="59">
        <f t="shared" si="83"/>
        <v>0.27854166666666669</v>
      </c>
      <c r="BD92" s="59">
        <f t="shared" si="84"/>
        <v>0.32437499999999997</v>
      </c>
      <c r="BE92" s="59">
        <f t="shared" si="85"/>
        <v>0.32322916666666668</v>
      </c>
      <c r="BF92" s="59">
        <f t="shared" si="86"/>
        <v>0.33364583333333336</v>
      </c>
      <c r="BG92" s="59">
        <f t="shared" si="87"/>
        <v>0.3331944444444444</v>
      </c>
      <c r="BH92" s="59">
        <f t="shared" si="88"/>
        <v>0.33249999999999996</v>
      </c>
      <c r="BI92" s="31">
        <f t="shared" si="89"/>
        <v>3.7100000000000009</v>
      </c>
      <c r="BJ92" s="61">
        <f t="shared" si="90"/>
        <v>0.10305555555555558</v>
      </c>
      <c r="BK92" s="61">
        <f t="shared" si="91"/>
        <v>8.6279069767441874E-2</v>
      </c>
      <c r="BL92" s="61">
        <f t="shared" si="92"/>
        <v>7.4200000000000016E-2</v>
      </c>
      <c r="BM92" s="61">
        <f t="shared" si="93"/>
        <v>6.3965517241379319E-2</v>
      </c>
      <c r="BN92" s="62">
        <f t="shared" si="94"/>
        <v>0</v>
      </c>
      <c r="BO92" s="62">
        <f t="shared" si="95"/>
        <v>6</v>
      </c>
      <c r="BP92" s="62">
        <f t="shared" si="96"/>
        <v>11</v>
      </c>
      <c r="BQ92" s="62">
        <f t="shared" si="97"/>
        <v>0</v>
      </c>
      <c r="BR92" s="62">
        <f t="shared" si="98"/>
        <v>5</v>
      </c>
      <c r="BS92" s="62">
        <f t="shared" si="99"/>
        <v>11</v>
      </c>
      <c r="BT92" s="62">
        <f t="shared" si="100"/>
        <v>0</v>
      </c>
      <c r="BU92" s="62">
        <f t="shared" si="101"/>
        <v>4</v>
      </c>
      <c r="BV92" s="62">
        <f t="shared" si="102"/>
        <v>27</v>
      </c>
      <c r="BW92" s="62">
        <f t="shared" si="103"/>
        <v>0</v>
      </c>
      <c r="BX92" s="62">
        <f t="shared" si="104"/>
        <v>3</v>
      </c>
      <c r="BY92" s="62">
        <f t="shared" si="105"/>
        <v>50</v>
      </c>
      <c r="BZ92" s="63">
        <f t="shared" si="106"/>
        <v>0.27908564814814812</v>
      </c>
      <c r="CA92" s="63">
        <f t="shared" si="107"/>
        <v>0.28464120370370372</v>
      </c>
      <c r="CB92" s="63">
        <f t="shared" si="108"/>
        <v>0.28214120370370371</v>
      </c>
      <c r="CC92" s="63">
        <f t="shared" si="109"/>
        <v>0.327974537037037</v>
      </c>
      <c r="CD92" s="63">
        <f t="shared" si="110"/>
        <v>0.32631944444444444</v>
      </c>
      <c r="CE92" s="63">
        <f t="shared" si="111"/>
        <v>0.33673611111111112</v>
      </c>
      <c r="CF92" s="63">
        <f t="shared" si="112"/>
        <v>0.33585648148148145</v>
      </c>
      <c r="CG92" s="63">
        <f t="shared" si="113"/>
        <v>0.33516203703703701</v>
      </c>
      <c r="CH92" s="36"/>
      <c r="CI92" s="36"/>
      <c r="CJ92" s="36"/>
      <c r="CK92" s="36"/>
      <c r="CL92" s="60">
        <v>60</v>
      </c>
    </row>
    <row r="93" spans="1:90" ht="28.5" customHeight="1" x14ac:dyDescent="0.25">
      <c r="A93" s="37">
        <v>8</v>
      </c>
      <c r="B93" s="16" t="s">
        <v>425</v>
      </c>
      <c r="C93" s="37"/>
      <c r="D93" s="37"/>
      <c r="E93" s="37"/>
      <c r="F93" s="83"/>
      <c r="G93" s="44"/>
      <c r="H93" s="44">
        <f t="shared" si="63"/>
        <v>28.06</v>
      </c>
      <c r="I93" s="83">
        <v>28.02</v>
      </c>
      <c r="J93" s="43">
        <f t="shared" si="70"/>
        <v>-1.4275517487509885E-3</v>
      </c>
      <c r="K93" s="44">
        <f t="shared" si="71"/>
        <v>-4.00000000000027E-2</v>
      </c>
      <c r="L93" s="76" t="s">
        <v>349</v>
      </c>
      <c r="M93" s="122">
        <v>80</v>
      </c>
      <c r="N93" s="46">
        <f t="shared" si="64"/>
        <v>28.060000000000002</v>
      </c>
      <c r="O93" s="46"/>
      <c r="P93" s="78">
        <v>28.049999999999997</v>
      </c>
      <c r="Q93" s="46"/>
      <c r="R93" s="78">
        <v>28.06</v>
      </c>
      <c r="T93" s="78">
        <v>28.07</v>
      </c>
      <c r="U93" s="47" t="str">
        <f t="shared" si="72"/>
        <v/>
      </c>
      <c r="V93" s="47" t="str">
        <f t="shared" si="73"/>
        <v/>
      </c>
      <c r="W93" s="47"/>
      <c r="X93" s="47"/>
      <c r="Y93" s="47"/>
      <c r="Z93" s="47"/>
      <c r="AA93" s="47"/>
      <c r="AB93" s="47"/>
      <c r="AC93" s="47"/>
      <c r="AD93" s="47"/>
      <c r="AE93" s="51">
        <f t="shared" si="65"/>
        <v>8</v>
      </c>
      <c r="AF93" s="51" t="str">
        <f t="shared" si="66"/>
        <v>U2</v>
      </c>
      <c r="AG93" s="51" t="str">
        <f t="shared" si="67"/>
        <v/>
      </c>
      <c r="AH93" s="51" t="str">
        <f t="shared" si="68"/>
        <v/>
      </c>
      <c r="AI93" s="52">
        <f t="shared" si="69"/>
        <v>28.06</v>
      </c>
      <c r="AJ93" s="68"/>
      <c r="AK93" s="53"/>
      <c r="AL93" s="52"/>
      <c r="AM93" s="53">
        <f t="shared" si="74"/>
        <v>36</v>
      </c>
      <c r="AN93" s="53">
        <f>IF(AJ93&lt;&gt;"",IF(AJ93="o",VLOOKUP(AM93,OpenSect!$A$1:$D$11,2),IF(AJ93="u",VLOOKUP(AM93,UpHill!$A$1:$D$35,2),IF(AJ93="d",VLOOKUP(AM93,DownHill!$A$1:$D$29,2),IF(AJ93="f",VLOOKUP(AM93,FlatUnd!$A$2:$D$30,2),IF(AJ93="t",VLOOKUP(AM93,TimeAdd!$A$1:$D$176,2),IF(AJ93="l",VLOOKUP(AM93,SLimit!$A$1:$D$8,2),AN92)))))),AN92)</f>
        <v>43</v>
      </c>
      <c r="AO93" s="53">
        <f>IF(AJ93&lt;&gt;"",IF(AJ93="o",VLOOKUP(AM93,OpenSect!$A$1:$D$11,3),IF(AJ93="u",VLOOKUP(AM93,UpHill!$A$1:$D$35,3),IF(AJ93="d",VLOOKUP(AM93,DownHill!$A$3:$D$29,3),IF(AJ93="f",VLOOKUP(AM93,FlatUnd!$A$2:$D$30,3),IF(AJ93="t",VLOOKUP(AM93,TimeAdd!$A$1:$D$18,3),IF(AJ93="l",VLOOKUP(AM93,SLimit!$A$1:$D$8,3),AO92)))))),AO92)</f>
        <v>50</v>
      </c>
      <c r="AP93" s="53">
        <f>IF(AJ93&lt;&gt;"",IF(AJ93="o",VLOOKUP(AM93,OpenSect!$A$1:$D$11,4),IF(AJ93="u",VLOOKUP(AM93,UpHill!$A$1:$D$35,4),IF(AJ93="d",VLOOKUP(AM93,DownHill!$A$1:$D$29,4),IF(AJ93="f",VLOOKUP(AM93,FlatUnd!$A$2:$D$30,4),IF(AJ93="t",VLOOKUP(AM93,TimeAdd!$A$1:$D$18,4),IF(AJ93="l",VLOOKUP(AM93,SLimit!$A$1:$D$8,4),AP92)))))),AP92)</f>
        <v>58</v>
      </c>
      <c r="AQ93" s="53">
        <f t="shared" si="75"/>
        <v>80</v>
      </c>
      <c r="AR93" s="54" t="str">
        <f t="shared" si="76"/>
        <v>Overhead power lines.</v>
      </c>
      <c r="AS93" s="55"/>
      <c r="AT93" s="55"/>
      <c r="AU93" s="56">
        <f>IF(GroupStTimes!$A$8=0,MIN(CB93,CD93,CF93),MIN(BZ93,CB93,CD93,CF93))</f>
        <v>0.27914351851851849</v>
      </c>
      <c r="AV93" s="56">
        <f>IF(GroupStTimes!$A$8=0,MAX(CC93,CE93,CG93),MAX(CA93,CC93,CE93,CG93))</f>
        <v>0.33678240740740745</v>
      </c>
      <c r="AW93" s="57" t="str">
        <f t="shared" si="77"/>
        <v/>
      </c>
      <c r="AX93" s="58" t="str">
        <f t="shared" si="78"/>
        <v/>
      </c>
      <c r="AY93" s="58" t="str">
        <f t="shared" si="79"/>
        <v/>
      </c>
      <c r="AZ93" s="31">
        <f t="shared" si="80"/>
        <v>24.3</v>
      </c>
      <c r="BA93" s="59">
        <f t="shared" si="81"/>
        <v>0.27479166666666666</v>
      </c>
      <c r="BB93" s="59">
        <f t="shared" si="82"/>
        <v>0.28034722222222225</v>
      </c>
      <c r="BC93" s="59">
        <f t="shared" si="83"/>
        <v>0.27854166666666669</v>
      </c>
      <c r="BD93" s="59">
        <f t="shared" si="84"/>
        <v>0.32437499999999997</v>
      </c>
      <c r="BE93" s="59">
        <f t="shared" si="85"/>
        <v>0.32322916666666668</v>
      </c>
      <c r="BF93" s="59">
        <f t="shared" si="86"/>
        <v>0.33364583333333336</v>
      </c>
      <c r="BG93" s="59">
        <f t="shared" si="87"/>
        <v>0.3331944444444444</v>
      </c>
      <c r="BH93" s="59">
        <f t="shared" si="88"/>
        <v>0.33249999999999996</v>
      </c>
      <c r="BI93" s="31">
        <f t="shared" si="89"/>
        <v>3.759999999999998</v>
      </c>
      <c r="BJ93" s="61">
        <f t="shared" si="90"/>
        <v>0.1044444444444444</v>
      </c>
      <c r="BK93" s="61">
        <f t="shared" si="91"/>
        <v>8.7441860465116233E-2</v>
      </c>
      <c r="BL93" s="61">
        <f t="shared" si="92"/>
        <v>7.5199999999999961E-2</v>
      </c>
      <c r="BM93" s="61">
        <f t="shared" si="93"/>
        <v>6.482758620689652E-2</v>
      </c>
      <c r="BN93" s="62">
        <f t="shared" si="94"/>
        <v>0</v>
      </c>
      <c r="BO93" s="62">
        <f t="shared" si="95"/>
        <v>6</v>
      </c>
      <c r="BP93" s="62">
        <f t="shared" si="96"/>
        <v>16</v>
      </c>
      <c r="BQ93" s="62">
        <f t="shared" si="97"/>
        <v>0</v>
      </c>
      <c r="BR93" s="62">
        <f t="shared" si="98"/>
        <v>5</v>
      </c>
      <c r="BS93" s="62">
        <f t="shared" si="99"/>
        <v>15</v>
      </c>
      <c r="BT93" s="62">
        <f t="shared" si="100"/>
        <v>0</v>
      </c>
      <c r="BU93" s="62">
        <f t="shared" si="101"/>
        <v>4</v>
      </c>
      <c r="BV93" s="62">
        <f t="shared" si="102"/>
        <v>31</v>
      </c>
      <c r="BW93" s="62">
        <f t="shared" si="103"/>
        <v>0</v>
      </c>
      <c r="BX93" s="62">
        <f t="shared" si="104"/>
        <v>3</v>
      </c>
      <c r="BY93" s="62">
        <f t="shared" si="105"/>
        <v>53</v>
      </c>
      <c r="BZ93" s="63">
        <f t="shared" si="106"/>
        <v>0.27914351851851849</v>
      </c>
      <c r="CA93" s="63">
        <f t="shared" si="107"/>
        <v>0.28469907407407408</v>
      </c>
      <c r="CB93" s="63">
        <f t="shared" si="108"/>
        <v>0.28218750000000004</v>
      </c>
      <c r="CC93" s="63">
        <f t="shared" si="109"/>
        <v>0.32802083333333332</v>
      </c>
      <c r="CD93" s="63">
        <f t="shared" si="110"/>
        <v>0.32636574074074076</v>
      </c>
      <c r="CE93" s="63">
        <f t="shared" si="111"/>
        <v>0.33678240740740745</v>
      </c>
      <c r="CF93" s="63">
        <f t="shared" si="112"/>
        <v>0.33589120370370368</v>
      </c>
      <c r="CG93" s="63">
        <f t="shared" si="113"/>
        <v>0.33519675925925924</v>
      </c>
      <c r="CH93" s="36"/>
      <c r="CI93" s="36"/>
      <c r="CJ93" s="36"/>
      <c r="CK93" s="36"/>
      <c r="CL93" s="60">
        <v>60</v>
      </c>
    </row>
    <row r="94" spans="1:90" ht="28.5" customHeight="1" x14ac:dyDescent="0.25">
      <c r="A94" s="37">
        <v>8</v>
      </c>
      <c r="B94" s="16" t="s">
        <v>425</v>
      </c>
      <c r="C94" s="37"/>
      <c r="D94" s="37"/>
      <c r="E94" s="37"/>
      <c r="F94" s="83"/>
      <c r="G94" s="44"/>
      <c r="H94" s="44">
        <f t="shared" si="63"/>
        <v>28.09</v>
      </c>
      <c r="I94" s="83">
        <v>28.05</v>
      </c>
      <c r="J94" s="43">
        <f t="shared" si="70"/>
        <v>-1.4260249554368164E-3</v>
      </c>
      <c r="K94" s="44">
        <f t="shared" si="71"/>
        <v>-4.00000000000027E-2</v>
      </c>
      <c r="L94" s="76" t="s">
        <v>349</v>
      </c>
      <c r="M94" s="122">
        <v>80</v>
      </c>
      <c r="N94" s="46">
        <f t="shared" si="64"/>
        <v>28.090000000000003</v>
      </c>
      <c r="O94" s="46"/>
      <c r="P94" s="78">
        <v>28.08</v>
      </c>
      <c r="Q94" s="46"/>
      <c r="R94" s="78">
        <v>28.09</v>
      </c>
      <c r="T94" s="78">
        <v>28.1</v>
      </c>
      <c r="U94" s="47" t="str">
        <f t="shared" si="72"/>
        <v/>
      </c>
      <c r="V94" s="47" t="str">
        <f t="shared" si="73"/>
        <v/>
      </c>
      <c r="W94" s="47"/>
      <c r="X94" s="47"/>
      <c r="Y94" s="47"/>
      <c r="Z94" s="47"/>
      <c r="AA94" s="47"/>
      <c r="AB94" s="47"/>
      <c r="AC94" s="47"/>
      <c r="AD94" s="47"/>
      <c r="AE94" s="51">
        <f t="shared" si="65"/>
        <v>8</v>
      </c>
      <c r="AF94" s="51" t="str">
        <f t="shared" si="66"/>
        <v>U2</v>
      </c>
      <c r="AG94" s="51" t="str">
        <f t="shared" si="67"/>
        <v/>
      </c>
      <c r="AH94" s="51" t="str">
        <f t="shared" si="68"/>
        <v/>
      </c>
      <c r="AI94" s="52">
        <f t="shared" si="69"/>
        <v>28.09</v>
      </c>
      <c r="AJ94" s="68"/>
      <c r="AK94" s="53"/>
      <c r="AL94" s="52"/>
      <c r="AM94" s="53">
        <f t="shared" si="74"/>
        <v>36</v>
      </c>
      <c r="AN94" s="53">
        <f>IF(AJ94&lt;&gt;"",IF(AJ94="o",VLOOKUP(AM94,OpenSect!$A$1:$D$11,2),IF(AJ94="u",VLOOKUP(AM94,UpHill!$A$1:$D$35,2),IF(AJ94="d",VLOOKUP(AM94,DownHill!$A$1:$D$29,2),IF(AJ94="f",VLOOKUP(AM94,FlatUnd!$A$2:$D$30,2),IF(AJ94="t",VLOOKUP(AM94,TimeAdd!$A$1:$D$176,2),IF(AJ94="l",VLOOKUP(AM94,SLimit!$A$1:$D$8,2),AN93)))))),AN93)</f>
        <v>43</v>
      </c>
      <c r="AO94" s="53">
        <f>IF(AJ94&lt;&gt;"",IF(AJ94="o",VLOOKUP(AM94,OpenSect!$A$1:$D$11,3),IF(AJ94="u",VLOOKUP(AM94,UpHill!$A$1:$D$35,3),IF(AJ94="d",VLOOKUP(AM94,DownHill!$A$3:$D$29,3),IF(AJ94="f",VLOOKUP(AM94,FlatUnd!$A$2:$D$30,3),IF(AJ94="t",VLOOKUP(AM94,TimeAdd!$A$1:$D$18,3),IF(AJ94="l",VLOOKUP(AM94,SLimit!$A$1:$D$8,3),AO93)))))),AO93)</f>
        <v>50</v>
      </c>
      <c r="AP94" s="53">
        <f>IF(AJ94&lt;&gt;"",IF(AJ94="o",VLOOKUP(AM94,OpenSect!$A$1:$D$11,4),IF(AJ94="u",VLOOKUP(AM94,UpHill!$A$1:$D$35,4),IF(AJ94="d",VLOOKUP(AM94,DownHill!$A$1:$D$29,4),IF(AJ94="f",VLOOKUP(AM94,FlatUnd!$A$2:$D$30,4),IF(AJ94="t",VLOOKUP(AM94,TimeAdd!$A$1:$D$18,4),IF(AJ94="l",VLOOKUP(AM94,SLimit!$A$1:$D$8,4),AP93)))))),AP93)</f>
        <v>58</v>
      </c>
      <c r="AQ94" s="53">
        <f t="shared" si="75"/>
        <v>80</v>
      </c>
      <c r="AR94" s="54" t="str">
        <f t="shared" si="76"/>
        <v>Overhead power lines.</v>
      </c>
      <c r="AS94" s="55"/>
      <c r="AT94" s="55"/>
      <c r="AU94" s="56">
        <f>IF(GroupStTimes!$A$8=0,MIN(CB94,CD94,CF94),MIN(BZ94,CB94,CD94,CF94))</f>
        <v>0.27917824074074071</v>
      </c>
      <c r="AV94" s="56">
        <f>IF(GroupStTimes!$A$8=0,MAX(CC94,CE94,CG94),MAX(CA94,CC94,CE94,CG94))</f>
        <v>0.33680555555555558</v>
      </c>
      <c r="AW94" s="57" t="str">
        <f t="shared" si="77"/>
        <v/>
      </c>
      <c r="AX94" s="58" t="str">
        <f t="shared" si="78"/>
        <v/>
      </c>
      <c r="AY94" s="58" t="str">
        <f t="shared" si="79"/>
        <v/>
      </c>
      <c r="AZ94" s="31">
        <f t="shared" si="80"/>
        <v>24.3</v>
      </c>
      <c r="BA94" s="59">
        <f t="shared" si="81"/>
        <v>0.27479166666666666</v>
      </c>
      <c r="BB94" s="59">
        <f t="shared" si="82"/>
        <v>0.28034722222222225</v>
      </c>
      <c r="BC94" s="59">
        <f t="shared" si="83"/>
        <v>0.27854166666666669</v>
      </c>
      <c r="BD94" s="59">
        <f t="shared" si="84"/>
        <v>0.32437499999999997</v>
      </c>
      <c r="BE94" s="59">
        <f t="shared" si="85"/>
        <v>0.32322916666666668</v>
      </c>
      <c r="BF94" s="59">
        <f t="shared" si="86"/>
        <v>0.33364583333333336</v>
      </c>
      <c r="BG94" s="59">
        <f t="shared" si="87"/>
        <v>0.3331944444444444</v>
      </c>
      <c r="BH94" s="59">
        <f t="shared" si="88"/>
        <v>0.33249999999999996</v>
      </c>
      <c r="BI94" s="31">
        <f t="shared" si="89"/>
        <v>3.7899999999999991</v>
      </c>
      <c r="BJ94" s="61">
        <f t="shared" si="90"/>
        <v>0.10527777777777775</v>
      </c>
      <c r="BK94" s="61">
        <f t="shared" si="91"/>
        <v>8.8139534883720907E-2</v>
      </c>
      <c r="BL94" s="61">
        <f t="shared" si="92"/>
        <v>7.5799999999999979E-2</v>
      </c>
      <c r="BM94" s="61">
        <f t="shared" si="93"/>
        <v>6.5344827586206883E-2</v>
      </c>
      <c r="BN94" s="62">
        <f t="shared" si="94"/>
        <v>0</v>
      </c>
      <c r="BO94" s="62">
        <f t="shared" si="95"/>
        <v>6</v>
      </c>
      <c r="BP94" s="62">
        <f t="shared" si="96"/>
        <v>19</v>
      </c>
      <c r="BQ94" s="62">
        <f t="shared" si="97"/>
        <v>0</v>
      </c>
      <c r="BR94" s="62">
        <f t="shared" si="98"/>
        <v>5</v>
      </c>
      <c r="BS94" s="62">
        <f t="shared" si="99"/>
        <v>17</v>
      </c>
      <c r="BT94" s="62">
        <f t="shared" si="100"/>
        <v>0</v>
      </c>
      <c r="BU94" s="62">
        <f t="shared" si="101"/>
        <v>4</v>
      </c>
      <c r="BV94" s="62">
        <f t="shared" si="102"/>
        <v>33</v>
      </c>
      <c r="BW94" s="62">
        <f t="shared" si="103"/>
        <v>0</v>
      </c>
      <c r="BX94" s="62">
        <f t="shared" si="104"/>
        <v>3</v>
      </c>
      <c r="BY94" s="62">
        <f t="shared" si="105"/>
        <v>55</v>
      </c>
      <c r="BZ94" s="63">
        <f t="shared" si="106"/>
        <v>0.27917824074074071</v>
      </c>
      <c r="CA94" s="63">
        <f t="shared" si="107"/>
        <v>0.2847337962962963</v>
      </c>
      <c r="CB94" s="63">
        <f t="shared" si="108"/>
        <v>0.28221064814814817</v>
      </c>
      <c r="CC94" s="63">
        <f t="shared" si="109"/>
        <v>0.32804398148148145</v>
      </c>
      <c r="CD94" s="63">
        <f t="shared" si="110"/>
        <v>0.3263888888888889</v>
      </c>
      <c r="CE94" s="63">
        <f t="shared" si="111"/>
        <v>0.33680555555555558</v>
      </c>
      <c r="CF94" s="63">
        <f t="shared" si="112"/>
        <v>0.33591435185185181</v>
      </c>
      <c r="CG94" s="63">
        <f t="shared" si="113"/>
        <v>0.33521990740740737</v>
      </c>
      <c r="CH94" s="36"/>
      <c r="CI94" s="36"/>
      <c r="CJ94" s="36"/>
      <c r="CK94" s="36"/>
      <c r="CL94" s="60">
        <v>60</v>
      </c>
    </row>
    <row r="95" spans="1:90" ht="40.5" x14ac:dyDescent="0.25">
      <c r="A95" s="37"/>
      <c r="C95" s="37"/>
      <c r="D95" s="37"/>
      <c r="E95" s="37"/>
      <c r="F95" s="83"/>
      <c r="G95" s="44"/>
      <c r="H95" s="44">
        <f t="shared" si="63"/>
        <v>28.15</v>
      </c>
      <c r="I95" s="83">
        <v>28.12</v>
      </c>
      <c r="J95" s="43">
        <f t="shared" ref="J95" si="118">IF(N95="","",IF((I95-$I$4)=0,0,((I95-$I$4)-(N95-$N$4))/(I95-$I$4)))</f>
        <v>-1.0668563300141388E-3</v>
      </c>
      <c r="K95" s="44">
        <f t="shared" ref="K95" si="119">(I95-$I$4)-(N95-$N$4)</f>
        <v>-2.9999999999997584E-2</v>
      </c>
      <c r="L95" s="76" t="s">
        <v>1527</v>
      </c>
      <c r="M95" s="122">
        <v>80</v>
      </c>
      <c r="N95" s="46">
        <f t="shared" si="64"/>
        <v>28.15</v>
      </c>
      <c r="O95" s="46"/>
      <c r="P95" s="78">
        <v>28.15</v>
      </c>
      <c r="Q95" s="46"/>
      <c r="R95" s="78"/>
      <c r="T95" s="78"/>
      <c r="U95" s="47" t="str">
        <f t="shared" si="72"/>
        <v/>
      </c>
      <c r="V95" s="47" t="str">
        <f t="shared" si="73"/>
        <v/>
      </c>
      <c r="W95" s="47"/>
      <c r="X95" s="47"/>
      <c r="Y95" s="47"/>
      <c r="Z95" s="47"/>
      <c r="AA95" s="47"/>
      <c r="AB95" s="47"/>
      <c r="AC95" s="47"/>
      <c r="AD95" s="47"/>
      <c r="AE95" s="51" t="str">
        <f t="shared" si="65"/>
        <v/>
      </c>
      <c r="AF95" s="51" t="str">
        <f t="shared" si="66"/>
        <v/>
      </c>
      <c r="AG95" s="51" t="str">
        <f t="shared" si="67"/>
        <v/>
      </c>
      <c r="AH95" s="51" t="str">
        <f t="shared" si="68"/>
        <v/>
      </c>
      <c r="AI95" s="52">
        <f t="shared" si="69"/>
        <v>28.15</v>
      </c>
      <c r="AJ95" s="68"/>
      <c r="AK95" s="53"/>
      <c r="AL95" s="52"/>
      <c r="AM95" s="53">
        <f t="shared" si="74"/>
        <v>36</v>
      </c>
      <c r="AN95" s="53">
        <f>IF(AJ95&lt;&gt;"",IF(AJ95="o",VLOOKUP(AM95,OpenSect!$A$1:$D$11,2),IF(AJ95="u",VLOOKUP(AM95,UpHill!$A$1:$D$35,2),IF(AJ95="d",VLOOKUP(AM95,DownHill!$A$1:$D$29,2),IF(AJ95="f",VLOOKUP(AM95,FlatUnd!$A$2:$D$30,2),IF(AJ95="t",VLOOKUP(AM95,TimeAdd!$A$1:$D$176,2),IF(AJ95="l",VLOOKUP(AM95,SLimit!$A$1:$D$8,2),AN94)))))),AN94)</f>
        <v>43</v>
      </c>
      <c r="AO95" s="53">
        <f>IF(AJ95&lt;&gt;"",IF(AJ95="o",VLOOKUP(AM95,OpenSect!$A$1:$D$11,3),IF(AJ95="u",VLOOKUP(AM95,UpHill!$A$1:$D$35,3),IF(AJ95="d",VLOOKUP(AM95,DownHill!$A$3:$D$29,3),IF(AJ95="f",VLOOKUP(AM95,FlatUnd!$A$2:$D$30,3),IF(AJ95="t",VLOOKUP(AM95,TimeAdd!$A$1:$D$18,3),IF(AJ95="l",VLOOKUP(AM95,SLimit!$A$1:$D$8,3),AO94)))))),AO94)</f>
        <v>50</v>
      </c>
      <c r="AP95" s="53">
        <f>IF(AJ95&lt;&gt;"",IF(AJ95="o",VLOOKUP(AM95,OpenSect!$A$1:$D$11,4),IF(AJ95="u",VLOOKUP(AM95,UpHill!$A$1:$D$35,4),IF(AJ95="d",VLOOKUP(AM95,DownHill!$A$1:$D$29,4),IF(AJ95="f",VLOOKUP(AM95,FlatUnd!$A$2:$D$30,4),IF(AJ95="t",VLOOKUP(AM95,TimeAdd!$A$1:$D$18,4),IF(AJ95="l",VLOOKUP(AM95,SLimit!$A$1:$D$8,4),AP94)))))),AP94)</f>
        <v>58</v>
      </c>
      <c r="AQ95" s="53">
        <f t="shared" si="75"/>
        <v>80</v>
      </c>
      <c r="AR95" s="54" t="str">
        <f t="shared" si="76"/>
        <v>Diagrammatic sign:   Traffic movement affected by obstruction.  200m.</v>
      </c>
      <c r="AS95" s="55"/>
      <c r="AT95" s="55"/>
      <c r="AU95" s="56">
        <f>IF(GroupStTimes!$A$8=0,MIN(CB95,CD95,CF95),MIN(BZ95,CB95,CD95,CF95))</f>
        <v>0.27924768518518517</v>
      </c>
      <c r="AV95" s="56">
        <f>IF(GroupStTimes!$A$8=0,MAX(CC95,CE95,CG95),MAX(CA95,CC95,CE95,CG95))</f>
        <v>0.3368518518518519</v>
      </c>
      <c r="AW95" s="57" t="str">
        <f t="shared" si="77"/>
        <v/>
      </c>
      <c r="AX95" s="58" t="str">
        <f t="shared" si="78"/>
        <v/>
      </c>
      <c r="AY95" s="58" t="str">
        <f t="shared" si="79"/>
        <v/>
      </c>
      <c r="AZ95" s="31">
        <f t="shared" si="80"/>
        <v>24.3</v>
      </c>
      <c r="BA95" s="59">
        <f t="shared" si="81"/>
        <v>0.27479166666666666</v>
      </c>
      <c r="BB95" s="59">
        <f t="shared" si="82"/>
        <v>0.28034722222222225</v>
      </c>
      <c r="BC95" s="59">
        <f t="shared" si="83"/>
        <v>0.27854166666666669</v>
      </c>
      <c r="BD95" s="59">
        <f t="shared" si="84"/>
        <v>0.32437499999999997</v>
      </c>
      <c r="BE95" s="59">
        <f t="shared" si="85"/>
        <v>0.32322916666666668</v>
      </c>
      <c r="BF95" s="59">
        <f t="shared" si="86"/>
        <v>0.33364583333333336</v>
      </c>
      <c r="BG95" s="59">
        <f t="shared" si="87"/>
        <v>0.3331944444444444</v>
      </c>
      <c r="BH95" s="59">
        <f t="shared" si="88"/>
        <v>0.33249999999999996</v>
      </c>
      <c r="BI95" s="31">
        <f t="shared" si="89"/>
        <v>3.8499999999999979</v>
      </c>
      <c r="BJ95" s="61">
        <f t="shared" si="90"/>
        <v>0.10694444444444438</v>
      </c>
      <c r="BK95" s="61">
        <f t="shared" si="91"/>
        <v>8.9534883720930186E-2</v>
      </c>
      <c r="BL95" s="61">
        <f t="shared" si="92"/>
        <v>7.6999999999999957E-2</v>
      </c>
      <c r="BM95" s="61">
        <f t="shared" si="93"/>
        <v>6.6379310344827552E-2</v>
      </c>
      <c r="BN95" s="62">
        <f t="shared" si="94"/>
        <v>0</v>
      </c>
      <c r="BO95" s="62">
        <f t="shared" si="95"/>
        <v>6</v>
      </c>
      <c r="BP95" s="62">
        <f t="shared" si="96"/>
        <v>25</v>
      </c>
      <c r="BQ95" s="62">
        <f t="shared" si="97"/>
        <v>0</v>
      </c>
      <c r="BR95" s="62">
        <f t="shared" si="98"/>
        <v>5</v>
      </c>
      <c r="BS95" s="62">
        <f t="shared" si="99"/>
        <v>22</v>
      </c>
      <c r="BT95" s="62">
        <f t="shared" si="100"/>
        <v>0</v>
      </c>
      <c r="BU95" s="62">
        <f t="shared" si="101"/>
        <v>4</v>
      </c>
      <c r="BV95" s="62">
        <f t="shared" si="102"/>
        <v>37</v>
      </c>
      <c r="BW95" s="62">
        <f t="shared" si="103"/>
        <v>0</v>
      </c>
      <c r="BX95" s="62">
        <f t="shared" si="104"/>
        <v>3</v>
      </c>
      <c r="BY95" s="62">
        <f t="shared" si="105"/>
        <v>59</v>
      </c>
      <c r="BZ95" s="63">
        <f t="shared" si="106"/>
        <v>0.27924768518518517</v>
      </c>
      <c r="CA95" s="63">
        <f t="shared" si="107"/>
        <v>0.28480324074074076</v>
      </c>
      <c r="CB95" s="63">
        <f t="shared" si="108"/>
        <v>0.28226851851851853</v>
      </c>
      <c r="CC95" s="63">
        <f t="shared" si="109"/>
        <v>0.32810185185185181</v>
      </c>
      <c r="CD95" s="63">
        <f t="shared" si="110"/>
        <v>0.32643518518518522</v>
      </c>
      <c r="CE95" s="63">
        <f t="shared" si="111"/>
        <v>0.3368518518518519</v>
      </c>
      <c r="CF95" s="63">
        <f t="shared" si="112"/>
        <v>0.33596064814814813</v>
      </c>
      <c r="CG95" s="63">
        <f t="shared" si="113"/>
        <v>0.33526620370370369</v>
      </c>
      <c r="CH95" s="36"/>
      <c r="CI95" s="36"/>
      <c r="CJ95" s="36"/>
      <c r="CK95" s="36"/>
      <c r="CL95" s="60">
        <v>60</v>
      </c>
    </row>
    <row r="96" spans="1:90" ht="40.5" x14ac:dyDescent="0.25">
      <c r="A96" s="37">
        <v>8</v>
      </c>
      <c r="B96" s="16" t="s">
        <v>974</v>
      </c>
      <c r="C96" s="37"/>
      <c r="D96" s="37"/>
      <c r="E96" s="37"/>
      <c r="F96" s="83"/>
      <c r="G96" s="44"/>
      <c r="H96" s="44">
        <f t="shared" si="63"/>
        <v>28.43</v>
      </c>
      <c r="I96" s="83">
        <v>28.38</v>
      </c>
      <c r="J96" s="43">
        <f t="shared" si="70"/>
        <v>-1.6443504815597907E-3</v>
      </c>
      <c r="K96" s="44">
        <f t="shared" si="71"/>
        <v>-4.6666666666666856E-2</v>
      </c>
      <c r="L96" s="76" t="s">
        <v>975</v>
      </c>
      <c r="M96" s="122">
        <v>80</v>
      </c>
      <c r="N96" s="46">
        <f t="shared" si="64"/>
        <v>28.426666666666666</v>
      </c>
      <c r="O96" s="46"/>
      <c r="P96" s="78">
        <v>28.41</v>
      </c>
      <c r="Q96" s="46"/>
      <c r="R96" s="78">
        <v>28.43</v>
      </c>
      <c r="T96" s="78">
        <v>28.44</v>
      </c>
      <c r="U96" s="47" t="str">
        <f t="shared" si="72"/>
        <v/>
      </c>
      <c r="V96" s="47" t="str">
        <f t="shared" si="73"/>
        <v/>
      </c>
      <c r="W96" s="47"/>
      <c r="X96" s="47"/>
      <c r="Y96" s="47"/>
      <c r="Z96" s="47"/>
      <c r="AA96" s="47"/>
      <c r="AB96" s="47"/>
      <c r="AC96" s="47"/>
      <c r="AD96" s="47"/>
      <c r="AE96" s="51">
        <f t="shared" si="65"/>
        <v>8</v>
      </c>
      <c r="AF96" s="51" t="str">
        <f t="shared" si="66"/>
        <v>U2 1/2</v>
      </c>
      <c r="AG96" s="51" t="str">
        <f t="shared" si="67"/>
        <v/>
      </c>
      <c r="AH96" s="51" t="str">
        <f t="shared" si="68"/>
        <v/>
      </c>
      <c r="AI96" s="52">
        <f t="shared" si="69"/>
        <v>28.43</v>
      </c>
      <c r="AJ96" s="68"/>
      <c r="AK96" s="53"/>
      <c r="AL96" s="52"/>
      <c r="AM96" s="53">
        <f t="shared" si="74"/>
        <v>36</v>
      </c>
      <c r="AN96" s="53">
        <f>IF(AJ96&lt;&gt;"",IF(AJ96="o",VLOOKUP(AM96,OpenSect!$A$1:$D$11,2),IF(AJ96="u",VLOOKUP(AM96,UpHill!$A$1:$D$35,2),IF(AJ96="d",VLOOKUP(AM96,DownHill!$A$1:$D$29,2),IF(AJ96="f",VLOOKUP(AM96,FlatUnd!$A$2:$D$30,2),IF(AJ96="t",VLOOKUP(AM96,TimeAdd!$A$1:$D$176,2),IF(AJ96="l",VLOOKUP(AM96,SLimit!$A$1:$D$8,2),AN95)))))),AN95)</f>
        <v>43</v>
      </c>
      <c r="AO96" s="53">
        <f>IF(AJ96&lt;&gt;"",IF(AJ96="o",VLOOKUP(AM96,OpenSect!$A$1:$D$11,3),IF(AJ96="u",VLOOKUP(AM96,UpHill!$A$1:$D$35,3),IF(AJ96="d",VLOOKUP(AM96,DownHill!$A$3:$D$29,3),IF(AJ96="f",VLOOKUP(AM96,FlatUnd!$A$2:$D$30,3),IF(AJ96="t",VLOOKUP(AM96,TimeAdd!$A$1:$D$18,3),IF(AJ96="l",VLOOKUP(AM96,SLimit!$A$1:$D$8,3),AO95)))))),AO95)</f>
        <v>50</v>
      </c>
      <c r="AP96" s="53">
        <f>IF(AJ96&lt;&gt;"",IF(AJ96="o",VLOOKUP(AM96,OpenSect!$A$1:$D$11,4),IF(AJ96="u",VLOOKUP(AM96,UpHill!$A$1:$D$35,4),IF(AJ96="d",VLOOKUP(AM96,DownHill!$A$1:$D$29,4),IF(AJ96="f",VLOOKUP(AM96,FlatUnd!$A$2:$D$30,4),IF(AJ96="t",VLOOKUP(AM96,TimeAdd!$A$1:$D$18,4),IF(AJ96="l",VLOOKUP(AM96,SLimit!$A$1:$D$8,4),AP95)))))),AP95)</f>
        <v>58</v>
      </c>
      <c r="AQ96" s="53">
        <f t="shared" si="75"/>
        <v>80</v>
      </c>
      <c r="AR96" s="54" t="str">
        <f t="shared" si="76"/>
        <v>Diagrammatic sign:   Traffic movement affected by obstruction.</v>
      </c>
      <c r="AS96" s="55"/>
      <c r="AT96" s="55"/>
      <c r="AU96" s="56">
        <f>IF(GroupStTimes!$A$8=0,MIN(CB96,CD96,CF96),MIN(BZ96,CB96,CD96,CF96))</f>
        <v>0.27957175925925926</v>
      </c>
      <c r="AV96" s="56">
        <f>IF(GroupStTimes!$A$8=0,MAX(CC96,CE96,CG96),MAX(CA96,CC96,CE96,CG96))</f>
        <v>0.33708333333333335</v>
      </c>
      <c r="AW96" s="57" t="str">
        <f t="shared" si="77"/>
        <v/>
      </c>
      <c r="AX96" s="58" t="str">
        <f t="shared" si="78"/>
        <v/>
      </c>
      <c r="AY96" s="58" t="str">
        <f t="shared" si="79"/>
        <v/>
      </c>
      <c r="AZ96" s="31">
        <f t="shared" si="80"/>
        <v>24.3</v>
      </c>
      <c r="BA96" s="59">
        <f t="shared" si="81"/>
        <v>0.27479166666666666</v>
      </c>
      <c r="BB96" s="59">
        <f t="shared" si="82"/>
        <v>0.28034722222222225</v>
      </c>
      <c r="BC96" s="59">
        <f t="shared" si="83"/>
        <v>0.27854166666666669</v>
      </c>
      <c r="BD96" s="59">
        <f t="shared" si="84"/>
        <v>0.32437499999999997</v>
      </c>
      <c r="BE96" s="59">
        <f t="shared" si="85"/>
        <v>0.32322916666666668</v>
      </c>
      <c r="BF96" s="59">
        <f t="shared" si="86"/>
        <v>0.33364583333333336</v>
      </c>
      <c r="BG96" s="59">
        <f t="shared" si="87"/>
        <v>0.3331944444444444</v>
      </c>
      <c r="BH96" s="59">
        <f t="shared" si="88"/>
        <v>0.33249999999999996</v>
      </c>
      <c r="BI96" s="31">
        <f t="shared" si="89"/>
        <v>4.129999999999999</v>
      </c>
      <c r="BJ96" s="61">
        <f t="shared" si="90"/>
        <v>0.1147222222222222</v>
      </c>
      <c r="BK96" s="61">
        <f t="shared" si="91"/>
        <v>9.604651162790695E-2</v>
      </c>
      <c r="BL96" s="61">
        <f t="shared" si="92"/>
        <v>8.2599999999999979E-2</v>
      </c>
      <c r="BM96" s="61">
        <f t="shared" si="93"/>
        <v>7.1206896551724116E-2</v>
      </c>
      <c r="BN96" s="62">
        <f t="shared" si="94"/>
        <v>0</v>
      </c>
      <c r="BO96" s="62">
        <f t="shared" si="95"/>
        <v>6</v>
      </c>
      <c r="BP96" s="62">
        <f t="shared" si="96"/>
        <v>53</v>
      </c>
      <c r="BQ96" s="62">
        <f t="shared" si="97"/>
        <v>0</v>
      </c>
      <c r="BR96" s="62">
        <f t="shared" si="98"/>
        <v>5</v>
      </c>
      <c r="BS96" s="62">
        <f t="shared" si="99"/>
        <v>46</v>
      </c>
      <c r="BT96" s="62">
        <f t="shared" si="100"/>
        <v>0</v>
      </c>
      <c r="BU96" s="62">
        <f t="shared" si="101"/>
        <v>4</v>
      </c>
      <c r="BV96" s="62">
        <f t="shared" si="102"/>
        <v>57</v>
      </c>
      <c r="BW96" s="62">
        <f t="shared" si="103"/>
        <v>0</v>
      </c>
      <c r="BX96" s="62">
        <f t="shared" si="104"/>
        <v>4</v>
      </c>
      <c r="BY96" s="62">
        <f t="shared" si="105"/>
        <v>16</v>
      </c>
      <c r="BZ96" s="63">
        <f t="shared" si="106"/>
        <v>0.27957175925925926</v>
      </c>
      <c r="CA96" s="63">
        <f t="shared" si="107"/>
        <v>0.28512731481481485</v>
      </c>
      <c r="CB96" s="63">
        <f t="shared" si="108"/>
        <v>0.2825462962962963</v>
      </c>
      <c r="CC96" s="63">
        <f t="shared" si="109"/>
        <v>0.32837962962962958</v>
      </c>
      <c r="CD96" s="63">
        <f t="shared" si="110"/>
        <v>0.32666666666666666</v>
      </c>
      <c r="CE96" s="63">
        <f t="shared" si="111"/>
        <v>0.33708333333333335</v>
      </c>
      <c r="CF96" s="63">
        <f t="shared" si="112"/>
        <v>0.33615740740740735</v>
      </c>
      <c r="CG96" s="63">
        <f t="shared" si="113"/>
        <v>0.33546296296296291</v>
      </c>
      <c r="CH96" s="36"/>
      <c r="CI96" s="36"/>
      <c r="CJ96" s="36"/>
      <c r="CK96" s="36"/>
      <c r="CL96" s="60">
        <v>60</v>
      </c>
    </row>
    <row r="97" spans="1:90" ht="28.5" customHeight="1" x14ac:dyDescent="0.25">
      <c r="A97" s="37">
        <v>8</v>
      </c>
      <c r="B97" s="16" t="s">
        <v>159</v>
      </c>
      <c r="C97" s="37"/>
      <c r="D97" s="37"/>
      <c r="E97" s="37"/>
      <c r="F97" s="83"/>
      <c r="G97" s="44"/>
      <c r="H97" s="44">
        <f t="shared" si="63"/>
        <v>28.66</v>
      </c>
      <c r="I97" s="83">
        <v>28.62</v>
      </c>
      <c r="J97" s="43">
        <f t="shared" si="70"/>
        <v>-1.514092709061375E-3</v>
      </c>
      <c r="K97" s="44">
        <f t="shared" si="71"/>
        <v>-4.3333333333336554E-2</v>
      </c>
      <c r="L97" s="76" t="s">
        <v>976</v>
      </c>
      <c r="M97" s="122">
        <v>80</v>
      </c>
      <c r="N97" s="46">
        <f t="shared" si="64"/>
        <v>28.663333333333338</v>
      </c>
      <c r="O97" s="46"/>
      <c r="P97" s="78">
        <v>28.65</v>
      </c>
      <c r="Q97" s="46"/>
      <c r="R97" s="78">
        <v>28.67</v>
      </c>
      <c r="T97" s="78">
        <v>28.67</v>
      </c>
      <c r="U97" s="47" t="str">
        <f t="shared" si="72"/>
        <v/>
      </c>
      <c r="V97" s="47" t="str">
        <f t="shared" si="73"/>
        <v/>
      </c>
      <c r="W97" s="47"/>
      <c r="X97" s="47"/>
      <c r="Y97" s="47"/>
      <c r="Z97" s="47"/>
      <c r="AA97" s="47"/>
      <c r="AB97" s="47"/>
      <c r="AC97" s="47"/>
      <c r="AD97" s="47"/>
      <c r="AE97" s="51">
        <f t="shared" si="65"/>
        <v>8</v>
      </c>
      <c r="AF97" s="51" t="str">
        <f t="shared" si="66"/>
        <v>FU</v>
      </c>
      <c r="AG97" s="51" t="str">
        <f t="shared" si="67"/>
        <v/>
      </c>
      <c r="AH97" s="51" t="str">
        <f t="shared" si="68"/>
        <v/>
      </c>
      <c r="AI97" s="52">
        <f t="shared" si="69"/>
        <v>28.66</v>
      </c>
      <c r="AJ97" s="68"/>
      <c r="AK97" s="53"/>
      <c r="AL97" s="52"/>
      <c r="AM97" s="53">
        <f t="shared" si="74"/>
        <v>36</v>
      </c>
      <c r="AN97" s="53">
        <f>IF(AJ97&lt;&gt;"",IF(AJ97="o",VLOOKUP(AM97,OpenSect!$A$1:$D$11,2),IF(AJ97="u",VLOOKUP(AM97,UpHill!$A$1:$D$35,2),IF(AJ97="d",VLOOKUP(AM97,DownHill!$A$1:$D$29,2),IF(AJ97="f",VLOOKUP(AM97,FlatUnd!$A$2:$D$30,2),IF(AJ97="t",VLOOKUP(AM97,TimeAdd!$A$1:$D$176,2),IF(AJ97="l",VLOOKUP(AM97,SLimit!$A$1:$D$8,2),AN96)))))),AN96)</f>
        <v>43</v>
      </c>
      <c r="AO97" s="53">
        <f>IF(AJ97&lt;&gt;"",IF(AJ97="o",VLOOKUP(AM97,OpenSect!$A$1:$D$11,3),IF(AJ97="u",VLOOKUP(AM97,UpHill!$A$1:$D$35,3),IF(AJ97="d",VLOOKUP(AM97,DownHill!$A$3:$D$29,3),IF(AJ97="f",VLOOKUP(AM97,FlatUnd!$A$2:$D$30,3),IF(AJ97="t",VLOOKUP(AM97,TimeAdd!$A$1:$D$18,3),IF(AJ97="l",VLOOKUP(AM97,SLimit!$A$1:$D$8,3),AO96)))))),AO96)</f>
        <v>50</v>
      </c>
      <c r="AP97" s="53">
        <f>IF(AJ97&lt;&gt;"",IF(AJ97="o",VLOOKUP(AM97,OpenSect!$A$1:$D$11,4),IF(AJ97="u",VLOOKUP(AM97,UpHill!$A$1:$D$35,4),IF(AJ97="d",VLOOKUP(AM97,DownHill!$A$1:$D$29,4),IF(AJ97="f",VLOOKUP(AM97,FlatUnd!$A$2:$D$30,4),IF(AJ97="t",VLOOKUP(AM97,TimeAdd!$A$1:$D$18,4),IF(AJ97="l",VLOOKUP(AM97,SLimit!$A$1:$D$8,4),AP96)))))),AP96)</f>
        <v>58</v>
      </c>
      <c r="AQ97" s="53">
        <f t="shared" si="75"/>
        <v>80</v>
      </c>
      <c r="AR97" s="54" t="str">
        <f t="shared" si="76"/>
        <v>26,0 km plate.</v>
      </c>
      <c r="AS97" s="55"/>
      <c r="AT97" s="55"/>
      <c r="AU97" s="56">
        <f>IF(GroupStTimes!$A$8=0,MIN(CB97,CD97,CF97),MIN(BZ97,CB97,CD97,CF97))</f>
        <v>0.27983796296296293</v>
      </c>
      <c r="AV97" s="56">
        <f>IF(GroupStTimes!$A$8=0,MAX(CC97,CE97,CG97),MAX(CA97,CC97,CE97,CG97))</f>
        <v>0.33728009259259262</v>
      </c>
      <c r="AW97" s="57" t="str">
        <f t="shared" si="77"/>
        <v/>
      </c>
      <c r="AX97" s="58" t="str">
        <f t="shared" si="78"/>
        <v/>
      </c>
      <c r="AY97" s="58" t="str">
        <f t="shared" si="79"/>
        <v/>
      </c>
      <c r="AZ97" s="31">
        <f t="shared" si="80"/>
        <v>24.3</v>
      </c>
      <c r="BA97" s="59">
        <f t="shared" si="81"/>
        <v>0.27479166666666666</v>
      </c>
      <c r="BB97" s="59">
        <f t="shared" si="82"/>
        <v>0.28034722222222225</v>
      </c>
      <c r="BC97" s="59">
        <f t="shared" si="83"/>
        <v>0.27854166666666669</v>
      </c>
      <c r="BD97" s="59">
        <f t="shared" si="84"/>
        <v>0.32437499999999997</v>
      </c>
      <c r="BE97" s="59">
        <f t="shared" si="85"/>
        <v>0.32322916666666668</v>
      </c>
      <c r="BF97" s="59">
        <f t="shared" si="86"/>
        <v>0.33364583333333336</v>
      </c>
      <c r="BG97" s="59">
        <f t="shared" si="87"/>
        <v>0.3331944444444444</v>
      </c>
      <c r="BH97" s="59">
        <f t="shared" si="88"/>
        <v>0.33249999999999996</v>
      </c>
      <c r="BI97" s="31">
        <f t="shared" si="89"/>
        <v>4.3599999999999994</v>
      </c>
      <c r="BJ97" s="61">
        <f t="shared" si="90"/>
        <v>0.1211111111111111</v>
      </c>
      <c r="BK97" s="61">
        <f t="shared" si="91"/>
        <v>0.10139534883720928</v>
      </c>
      <c r="BL97" s="61">
        <f t="shared" si="92"/>
        <v>8.7199999999999986E-2</v>
      </c>
      <c r="BM97" s="61">
        <f t="shared" si="93"/>
        <v>7.5172413793103438E-2</v>
      </c>
      <c r="BN97" s="62">
        <f t="shared" si="94"/>
        <v>0</v>
      </c>
      <c r="BO97" s="62">
        <f t="shared" si="95"/>
        <v>7</v>
      </c>
      <c r="BP97" s="62">
        <f t="shared" si="96"/>
        <v>16</v>
      </c>
      <c r="BQ97" s="62">
        <f t="shared" si="97"/>
        <v>0</v>
      </c>
      <c r="BR97" s="62">
        <f t="shared" si="98"/>
        <v>6</v>
      </c>
      <c r="BS97" s="62">
        <f t="shared" si="99"/>
        <v>5</v>
      </c>
      <c r="BT97" s="62">
        <f t="shared" si="100"/>
        <v>0</v>
      </c>
      <c r="BU97" s="62">
        <f t="shared" si="101"/>
        <v>5</v>
      </c>
      <c r="BV97" s="62">
        <f t="shared" si="102"/>
        <v>14</v>
      </c>
      <c r="BW97" s="62">
        <f t="shared" si="103"/>
        <v>0</v>
      </c>
      <c r="BX97" s="62">
        <f t="shared" si="104"/>
        <v>4</v>
      </c>
      <c r="BY97" s="62">
        <f t="shared" si="105"/>
        <v>31</v>
      </c>
      <c r="BZ97" s="63">
        <f t="shared" si="106"/>
        <v>0.27983796296296293</v>
      </c>
      <c r="CA97" s="63">
        <f t="shared" si="107"/>
        <v>0.28539351851851852</v>
      </c>
      <c r="CB97" s="63">
        <f t="shared" si="108"/>
        <v>0.2827662037037037</v>
      </c>
      <c r="CC97" s="63">
        <f t="shared" si="109"/>
        <v>0.32859953703703698</v>
      </c>
      <c r="CD97" s="63">
        <f t="shared" si="110"/>
        <v>0.32686342592592593</v>
      </c>
      <c r="CE97" s="63">
        <f t="shared" si="111"/>
        <v>0.33728009259259262</v>
      </c>
      <c r="CF97" s="63">
        <f t="shared" si="112"/>
        <v>0.33633101851851849</v>
      </c>
      <c r="CG97" s="63">
        <f t="shared" si="113"/>
        <v>0.33563657407407405</v>
      </c>
      <c r="CH97" s="36"/>
      <c r="CI97" s="36"/>
      <c r="CJ97" s="36"/>
      <c r="CK97" s="36"/>
      <c r="CL97" s="60">
        <v>60</v>
      </c>
    </row>
    <row r="98" spans="1:90" ht="28.5" customHeight="1" x14ac:dyDescent="0.25">
      <c r="A98" s="37">
        <v>8</v>
      </c>
      <c r="C98" s="37"/>
      <c r="D98" s="37"/>
      <c r="E98" s="37"/>
      <c r="F98" s="83"/>
      <c r="G98" s="44"/>
      <c r="H98" s="44">
        <f t="shared" si="63"/>
        <v>29.17</v>
      </c>
      <c r="I98" s="83">
        <v>29.13</v>
      </c>
      <c r="J98" s="43">
        <f t="shared" si="70"/>
        <v>-1.2587252546058651E-3</v>
      </c>
      <c r="K98" s="44">
        <f t="shared" si="71"/>
        <v>-3.6666666666668846E-2</v>
      </c>
      <c r="L98" s="76" t="s">
        <v>349</v>
      </c>
      <c r="M98" s="122">
        <v>80</v>
      </c>
      <c r="N98" s="46">
        <f t="shared" si="64"/>
        <v>29.166666666666668</v>
      </c>
      <c r="O98" s="46"/>
      <c r="P98" s="78">
        <v>29.16</v>
      </c>
      <c r="Q98" s="46"/>
      <c r="R98" s="78">
        <v>29.17</v>
      </c>
      <c r="T98" s="78">
        <v>29.17</v>
      </c>
      <c r="U98" s="47" t="str">
        <f t="shared" si="72"/>
        <v/>
      </c>
      <c r="V98" s="47" t="str">
        <f t="shared" si="73"/>
        <v/>
      </c>
      <c r="W98" s="47"/>
      <c r="X98" s="47"/>
      <c r="Y98" s="47"/>
      <c r="Z98" s="47"/>
      <c r="AA98" s="47"/>
      <c r="AB98" s="47"/>
      <c r="AC98" s="47"/>
      <c r="AD98" s="47"/>
      <c r="AE98" s="51">
        <f t="shared" si="65"/>
        <v>8</v>
      </c>
      <c r="AF98" s="51" t="str">
        <f t="shared" si="66"/>
        <v/>
      </c>
      <c r="AG98" s="51" t="str">
        <f t="shared" si="67"/>
        <v/>
      </c>
      <c r="AH98" s="51" t="str">
        <f t="shared" si="68"/>
        <v/>
      </c>
      <c r="AI98" s="52">
        <f t="shared" si="69"/>
        <v>29.17</v>
      </c>
      <c r="AJ98" s="68"/>
      <c r="AK98" s="53"/>
      <c r="AL98" s="52"/>
      <c r="AM98" s="53">
        <f t="shared" si="74"/>
        <v>36</v>
      </c>
      <c r="AN98" s="53">
        <f>IF(AJ98&lt;&gt;"",IF(AJ98="o",VLOOKUP(AM98,OpenSect!$A$1:$D$11,2),IF(AJ98="u",VLOOKUP(AM98,UpHill!$A$1:$D$35,2),IF(AJ98="d",VLOOKUP(AM98,DownHill!$A$1:$D$29,2),IF(AJ98="f",VLOOKUP(AM98,FlatUnd!$A$2:$D$30,2),IF(AJ98="t",VLOOKUP(AM98,TimeAdd!$A$1:$D$176,2),IF(AJ98="l",VLOOKUP(AM98,SLimit!$A$1:$D$8,2),AN97)))))),AN97)</f>
        <v>43</v>
      </c>
      <c r="AO98" s="53">
        <f>IF(AJ98&lt;&gt;"",IF(AJ98="o",VLOOKUP(AM98,OpenSect!$A$1:$D$11,3),IF(AJ98="u",VLOOKUP(AM98,UpHill!$A$1:$D$35,3),IF(AJ98="d",VLOOKUP(AM98,DownHill!$A$3:$D$29,3),IF(AJ98="f",VLOOKUP(AM98,FlatUnd!$A$2:$D$30,3),IF(AJ98="t",VLOOKUP(AM98,TimeAdd!$A$1:$D$18,3),IF(AJ98="l",VLOOKUP(AM98,SLimit!$A$1:$D$8,3),AO97)))))),AO97)</f>
        <v>50</v>
      </c>
      <c r="AP98" s="53">
        <f>IF(AJ98&lt;&gt;"",IF(AJ98="o",VLOOKUP(AM98,OpenSect!$A$1:$D$11,4),IF(AJ98="u",VLOOKUP(AM98,UpHill!$A$1:$D$35,4),IF(AJ98="d",VLOOKUP(AM98,DownHill!$A$1:$D$29,4),IF(AJ98="f",VLOOKUP(AM98,FlatUnd!$A$2:$D$30,4),IF(AJ98="t",VLOOKUP(AM98,TimeAdd!$A$1:$D$18,4),IF(AJ98="l",VLOOKUP(AM98,SLimit!$A$1:$D$8,4),AP97)))))),AP97)</f>
        <v>58</v>
      </c>
      <c r="AQ98" s="53">
        <f t="shared" si="75"/>
        <v>80</v>
      </c>
      <c r="AR98" s="54" t="str">
        <f t="shared" si="76"/>
        <v>Overhead power lines.</v>
      </c>
      <c r="AS98" s="55"/>
      <c r="AT98" s="55"/>
      <c r="AU98" s="56">
        <f>IF(GroupStTimes!$A$8=0,MIN(CB98,CD98,CF98),MIN(BZ98,CB98,CD98,CF98))</f>
        <v>0.28042824074074074</v>
      </c>
      <c r="AV98" s="56">
        <f>IF(GroupStTimes!$A$8=0,MAX(CC98,CE98,CG98),MAX(CA98,CC98,CE98,CG98))</f>
        <v>0.33770833333333339</v>
      </c>
      <c r="AW98" s="57" t="str">
        <f t="shared" si="77"/>
        <v/>
      </c>
      <c r="AX98" s="58" t="str">
        <f t="shared" si="78"/>
        <v/>
      </c>
      <c r="AY98" s="58" t="str">
        <f t="shared" si="79"/>
        <v/>
      </c>
      <c r="AZ98" s="31">
        <f t="shared" si="80"/>
        <v>24.3</v>
      </c>
      <c r="BA98" s="59">
        <f t="shared" si="81"/>
        <v>0.27479166666666666</v>
      </c>
      <c r="BB98" s="59">
        <f t="shared" si="82"/>
        <v>0.28034722222222225</v>
      </c>
      <c r="BC98" s="59">
        <f t="shared" si="83"/>
        <v>0.27854166666666669</v>
      </c>
      <c r="BD98" s="59">
        <f t="shared" si="84"/>
        <v>0.32437499999999997</v>
      </c>
      <c r="BE98" s="59">
        <f t="shared" si="85"/>
        <v>0.32322916666666668</v>
      </c>
      <c r="BF98" s="59">
        <f t="shared" si="86"/>
        <v>0.33364583333333336</v>
      </c>
      <c r="BG98" s="59">
        <f t="shared" si="87"/>
        <v>0.3331944444444444</v>
      </c>
      <c r="BH98" s="59">
        <f t="shared" si="88"/>
        <v>0.33249999999999996</v>
      </c>
      <c r="BI98" s="31">
        <f t="shared" si="89"/>
        <v>4.870000000000001</v>
      </c>
      <c r="BJ98" s="61">
        <f t="shared" si="90"/>
        <v>0.1352777777777778</v>
      </c>
      <c r="BK98" s="61">
        <f t="shared" si="91"/>
        <v>0.1132558139534884</v>
      </c>
      <c r="BL98" s="61">
        <f t="shared" si="92"/>
        <v>9.7400000000000014E-2</v>
      </c>
      <c r="BM98" s="61">
        <f t="shared" si="93"/>
        <v>8.3965517241379323E-2</v>
      </c>
      <c r="BN98" s="62">
        <f t="shared" si="94"/>
        <v>0</v>
      </c>
      <c r="BO98" s="62">
        <f t="shared" si="95"/>
        <v>8</v>
      </c>
      <c r="BP98" s="62">
        <f t="shared" si="96"/>
        <v>7</v>
      </c>
      <c r="BQ98" s="62">
        <f t="shared" si="97"/>
        <v>0</v>
      </c>
      <c r="BR98" s="62">
        <f t="shared" si="98"/>
        <v>6</v>
      </c>
      <c r="BS98" s="62">
        <f t="shared" si="99"/>
        <v>48</v>
      </c>
      <c r="BT98" s="62">
        <f t="shared" si="100"/>
        <v>0</v>
      </c>
      <c r="BU98" s="62">
        <f t="shared" si="101"/>
        <v>5</v>
      </c>
      <c r="BV98" s="62">
        <f t="shared" si="102"/>
        <v>51</v>
      </c>
      <c r="BW98" s="62">
        <f t="shared" si="103"/>
        <v>0</v>
      </c>
      <c r="BX98" s="62">
        <f t="shared" si="104"/>
        <v>5</v>
      </c>
      <c r="BY98" s="62">
        <f t="shared" si="105"/>
        <v>2</v>
      </c>
      <c r="BZ98" s="63">
        <f t="shared" si="106"/>
        <v>0.28042824074074074</v>
      </c>
      <c r="CA98" s="63">
        <f t="shared" si="107"/>
        <v>0.28598379629629633</v>
      </c>
      <c r="CB98" s="63">
        <f t="shared" si="108"/>
        <v>0.28326388888888893</v>
      </c>
      <c r="CC98" s="63">
        <f t="shared" si="109"/>
        <v>0.32909722222222221</v>
      </c>
      <c r="CD98" s="63">
        <f t="shared" si="110"/>
        <v>0.3272916666666667</v>
      </c>
      <c r="CE98" s="63">
        <f t="shared" si="111"/>
        <v>0.33770833333333339</v>
      </c>
      <c r="CF98" s="63">
        <f t="shared" si="112"/>
        <v>0.33668981481481475</v>
      </c>
      <c r="CG98" s="63">
        <f t="shared" si="113"/>
        <v>0.33599537037037031</v>
      </c>
      <c r="CH98" s="36"/>
      <c r="CI98" s="36"/>
      <c r="CJ98" s="36"/>
      <c r="CK98" s="36"/>
      <c r="CL98" s="60">
        <v>60</v>
      </c>
    </row>
    <row r="99" spans="1:90" ht="28.5" customHeight="1" x14ac:dyDescent="0.25">
      <c r="A99" s="37">
        <v>8</v>
      </c>
      <c r="C99" s="37"/>
      <c r="D99" s="37"/>
      <c r="E99" s="37"/>
      <c r="F99" s="83"/>
      <c r="G99" s="44"/>
      <c r="H99" s="44">
        <f t="shared" si="63"/>
        <v>29.31</v>
      </c>
      <c r="I99" s="83">
        <v>29.27</v>
      </c>
      <c r="J99" s="43">
        <f t="shared" si="70"/>
        <v>-1.3665869490947285E-3</v>
      </c>
      <c r="K99" s="44">
        <f t="shared" si="71"/>
        <v>-4.00000000000027E-2</v>
      </c>
      <c r="L99" s="76" t="s">
        <v>977</v>
      </c>
      <c r="M99" s="122">
        <v>80</v>
      </c>
      <c r="N99" s="46">
        <f t="shared" si="64"/>
        <v>29.310000000000002</v>
      </c>
      <c r="O99" s="46"/>
      <c r="P99" s="78">
        <v>29.299999999999997</v>
      </c>
      <c r="Q99" s="46"/>
      <c r="R99" s="78">
        <v>29.31</v>
      </c>
      <c r="T99" s="78">
        <v>29.32</v>
      </c>
      <c r="U99" s="47" t="str">
        <f t="shared" si="72"/>
        <v/>
      </c>
      <c r="V99" s="47" t="str">
        <f t="shared" si="73"/>
        <v/>
      </c>
      <c r="W99" s="47"/>
      <c r="X99" s="47"/>
      <c r="Y99" s="47"/>
      <c r="Z99" s="47"/>
      <c r="AA99" s="47"/>
      <c r="AB99" s="47"/>
      <c r="AC99" s="47"/>
      <c r="AD99" s="47"/>
      <c r="AE99" s="51">
        <f t="shared" si="65"/>
        <v>8</v>
      </c>
      <c r="AF99" s="51" t="str">
        <f t="shared" si="66"/>
        <v/>
      </c>
      <c r="AG99" s="51" t="str">
        <f t="shared" si="67"/>
        <v/>
      </c>
      <c r="AH99" s="51" t="str">
        <f t="shared" si="68"/>
        <v/>
      </c>
      <c r="AI99" s="52">
        <f t="shared" si="69"/>
        <v>29.31</v>
      </c>
      <c r="AJ99" s="68"/>
      <c r="AK99" s="53"/>
      <c r="AL99" s="52"/>
      <c r="AM99" s="53">
        <f t="shared" si="74"/>
        <v>36</v>
      </c>
      <c r="AN99" s="53">
        <f>IF(AJ99&lt;&gt;"",IF(AJ99="o",VLOOKUP(AM99,OpenSect!$A$1:$D$11,2),IF(AJ99="u",VLOOKUP(AM99,UpHill!$A$1:$D$35,2),IF(AJ99="d",VLOOKUP(AM99,DownHill!$A$1:$D$29,2),IF(AJ99="f",VLOOKUP(AM99,FlatUnd!$A$2:$D$30,2),IF(AJ99="t",VLOOKUP(AM99,TimeAdd!$A$1:$D$176,2),IF(AJ99="l",VLOOKUP(AM99,SLimit!$A$1:$D$8,2),AN98)))))),AN98)</f>
        <v>43</v>
      </c>
      <c r="AO99" s="53">
        <f>IF(AJ99&lt;&gt;"",IF(AJ99="o",VLOOKUP(AM99,OpenSect!$A$1:$D$11,3),IF(AJ99="u",VLOOKUP(AM99,UpHill!$A$1:$D$35,3),IF(AJ99="d",VLOOKUP(AM99,DownHill!$A$3:$D$29,3),IF(AJ99="f",VLOOKUP(AM99,FlatUnd!$A$2:$D$30,3),IF(AJ99="t",VLOOKUP(AM99,TimeAdd!$A$1:$D$18,3),IF(AJ99="l",VLOOKUP(AM99,SLimit!$A$1:$D$8,3),AO98)))))),AO98)</f>
        <v>50</v>
      </c>
      <c r="AP99" s="53">
        <f>IF(AJ99&lt;&gt;"",IF(AJ99="o",VLOOKUP(AM99,OpenSect!$A$1:$D$11,4),IF(AJ99="u",VLOOKUP(AM99,UpHill!$A$1:$D$35,4),IF(AJ99="d",VLOOKUP(AM99,DownHill!$A$1:$D$29,4),IF(AJ99="f",VLOOKUP(AM99,FlatUnd!$A$2:$D$30,4),IF(AJ99="t",VLOOKUP(AM99,TimeAdd!$A$1:$D$18,4),IF(AJ99="l",VLOOKUP(AM99,SLimit!$A$1:$D$8,4),AP98)))))),AP98)</f>
        <v>58</v>
      </c>
      <c r="AQ99" s="53">
        <f t="shared" si="75"/>
        <v>80</v>
      </c>
      <c r="AR99" s="54" t="str">
        <f t="shared" si="76"/>
        <v>Diagrammatic sign:   Additional lane.  500m.</v>
      </c>
      <c r="AS99" s="55"/>
      <c r="AT99" s="55"/>
      <c r="AU99" s="56">
        <f>IF(GroupStTimes!$A$8=0,MIN(CB99,CD99,CF99),MIN(BZ99,CB99,CD99,CF99))</f>
        <v>0.28059027777777779</v>
      </c>
      <c r="AV99" s="56">
        <f>IF(GroupStTimes!$A$8=0,MAX(CC99,CE99,CG99),MAX(CA99,CC99,CE99,CG99))</f>
        <v>0.33782407407407411</v>
      </c>
      <c r="AW99" s="57" t="str">
        <f t="shared" si="77"/>
        <v/>
      </c>
      <c r="AX99" s="58" t="str">
        <f t="shared" si="78"/>
        <v/>
      </c>
      <c r="AY99" s="58" t="str">
        <f t="shared" si="79"/>
        <v/>
      </c>
      <c r="AZ99" s="31">
        <f t="shared" si="80"/>
        <v>24.3</v>
      </c>
      <c r="BA99" s="59">
        <f t="shared" si="81"/>
        <v>0.27479166666666666</v>
      </c>
      <c r="BB99" s="59">
        <f t="shared" si="82"/>
        <v>0.28034722222222225</v>
      </c>
      <c r="BC99" s="59">
        <f t="shared" si="83"/>
        <v>0.27854166666666669</v>
      </c>
      <c r="BD99" s="59">
        <f t="shared" si="84"/>
        <v>0.32437499999999997</v>
      </c>
      <c r="BE99" s="59">
        <f t="shared" si="85"/>
        <v>0.32322916666666668</v>
      </c>
      <c r="BF99" s="59">
        <f t="shared" si="86"/>
        <v>0.33364583333333336</v>
      </c>
      <c r="BG99" s="59">
        <f t="shared" si="87"/>
        <v>0.3331944444444444</v>
      </c>
      <c r="BH99" s="59">
        <f t="shared" si="88"/>
        <v>0.33249999999999996</v>
      </c>
      <c r="BI99" s="31">
        <f t="shared" si="89"/>
        <v>5.009999999999998</v>
      </c>
      <c r="BJ99" s="61">
        <f t="shared" si="90"/>
        <v>0.13916666666666661</v>
      </c>
      <c r="BK99" s="61">
        <f t="shared" si="91"/>
        <v>0.11651162790697669</v>
      </c>
      <c r="BL99" s="61">
        <f t="shared" si="92"/>
        <v>0.10019999999999996</v>
      </c>
      <c r="BM99" s="61">
        <f t="shared" si="93"/>
        <v>8.6379310344827556E-2</v>
      </c>
      <c r="BN99" s="62">
        <f t="shared" si="94"/>
        <v>0</v>
      </c>
      <c r="BO99" s="62">
        <f t="shared" si="95"/>
        <v>8</v>
      </c>
      <c r="BP99" s="62">
        <f t="shared" si="96"/>
        <v>21</v>
      </c>
      <c r="BQ99" s="62">
        <f t="shared" si="97"/>
        <v>0</v>
      </c>
      <c r="BR99" s="62">
        <f t="shared" si="98"/>
        <v>6</v>
      </c>
      <c r="BS99" s="62">
        <f t="shared" si="99"/>
        <v>59</v>
      </c>
      <c r="BT99" s="62">
        <f t="shared" si="100"/>
        <v>0</v>
      </c>
      <c r="BU99" s="62">
        <f t="shared" si="101"/>
        <v>6</v>
      </c>
      <c r="BV99" s="62">
        <f t="shared" si="102"/>
        <v>1</v>
      </c>
      <c r="BW99" s="62">
        <f t="shared" si="103"/>
        <v>0</v>
      </c>
      <c r="BX99" s="62">
        <f t="shared" si="104"/>
        <v>5</v>
      </c>
      <c r="BY99" s="62">
        <f t="shared" si="105"/>
        <v>11</v>
      </c>
      <c r="BZ99" s="63">
        <f t="shared" si="106"/>
        <v>0.28059027777777779</v>
      </c>
      <c r="CA99" s="63">
        <f t="shared" si="107"/>
        <v>0.28614583333333338</v>
      </c>
      <c r="CB99" s="63">
        <f t="shared" si="108"/>
        <v>0.28339120370370374</v>
      </c>
      <c r="CC99" s="63">
        <f t="shared" si="109"/>
        <v>0.32922453703703702</v>
      </c>
      <c r="CD99" s="63">
        <f t="shared" si="110"/>
        <v>0.32740740740740742</v>
      </c>
      <c r="CE99" s="63">
        <f t="shared" si="111"/>
        <v>0.33782407407407411</v>
      </c>
      <c r="CF99" s="63">
        <f t="shared" si="112"/>
        <v>0.33679398148148143</v>
      </c>
      <c r="CG99" s="63">
        <f t="shared" si="113"/>
        <v>0.33609953703703699</v>
      </c>
      <c r="CH99" s="36"/>
      <c r="CI99" s="36"/>
      <c r="CJ99" s="36"/>
      <c r="CK99" s="36"/>
      <c r="CL99" s="60">
        <v>60</v>
      </c>
    </row>
    <row r="100" spans="1:90" ht="28.5" customHeight="1" x14ac:dyDescent="0.25">
      <c r="A100" s="37">
        <v>8</v>
      </c>
      <c r="C100" s="37"/>
      <c r="D100" s="37"/>
      <c r="E100" s="37"/>
      <c r="F100" s="83"/>
      <c r="G100" s="44"/>
      <c r="H100" s="44">
        <f t="shared" si="63"/>
        <v>29.66</v>
      </c>
      <c r="I100" s="83">
        <v>29.61</v>
      </c>
      <c r="J100" s="43">
        <f t="shared" si="70"/>
        <v>-1.576044129235625E-3</v>
      </c>
      <c r="K100" s="44">
        <f t="shared" si="71"/>
        <v>-4.6666666666666856E-2</v>
      </c>
      <c r="L100" s="76" t="s">
        <v>978</v>
      </c>
      <c r="M100" s="122">
        <v>80</v>
      </c>
      <c r="N100" s="46">
        <f t="shared" si="64"/>
        <v>29.656666666666666</v>
      </c>
      <c r="O100" s="46"/>
      <c r="P100" s="78">
        <v>29.64</v>
      </c>
      <c r="Q100" s="46"/>
      <c r="R100" s="78">
        <v>29.66</v>
      </c>
      <c r="T100" s="78">
        <v>29.67</v>
      </c>
      <c r="U100" s="47" t="str">
        <f t="shared" si="72"/>
        <v/>
      </c>
      <c r="V100" s="47" t="str">
        <f t="shared" si="73"/>
        <v/>
      </c>
      <c r="W100" s="47"/>
      <c r="X100" s="47"/>
      <c r="Y100" s="47"/>
      <c r="Z100" s="47"/>
      <c r="AA100" s="47"/>
      <c r="AB100" s="47"/>
      <c r="AC100" s="47"/>
      <c r="AD100" s="47"/>
      <c r="AE100" s="51">
        <f t="shared" si="65"/>
        <v>8</v>
      </c>
      <c r="AF100" s="51" t="str">
        <f t="shared" si="66"/>
        <v/>
      </c>
      <c r="AG100" s="51" t="str">
        <f t="shared" si="67"/>
        <v/>
      </c>
      <c r="AH100" s="51" t="str">
        <f t="shared" si="68"/>
        <v/>
      </c>
      <c r="AI100" s="52">
        <f t="shared" si="69"/>
        <v>29.66</v>
      </c>
      <c r="AJ100" s="68"/>
      <c r="AK100" s="53"/>
      <c r="AL100" s="52"/>
      <c r="AM100" s="53">
        <f t="shared" si="74"/>
        <v>36</v>
      </c>
      <c r="AN100" s="53">
        <f>IF(AJ100&lt;&gt;"",IF(AJ100="o",VLOOKUP(AM100,OpenSect!$A$1:$D$11,2),IF(AJ100="u",VLOOKUP(AM100,UpHill!$A$1:$D$35,2),IF(AJ100="d",VLOOKUP(AM100,DownHill!$A$1:$D$29,2),IF(AJ100="f",VLOOKUP(AM100,FlatUnd!$A$2:$D$30,2),IF(AJ100="t",VLOOKUP(AM100,TimeAdd!$A$1:$D$176,2),IF(AJ100="l",VLOOKUP(AM100,SLimit!$A$1:$D$8,2),AN99)))))),AN99)</f>
        <v>43</v>
      </c>
      <c r="AO100" s="53">
        <f>IF(AJ100&lt;&gt;"",IF(AJ100="o",VLOOKUP(AM100,OpenSect!$A$1:$D$11,3),IF(AJ100="u",VLOOKUP(AM100,UpHill!$A$1:$D$35,3),IF(AJ100="d",VLOOKUP(AM100,DownHill!$A$3:$D$29,3),IF(AJ100="f",VLOOKUP(AM100,FlatUnd!$A$2:$D$30,3),IF(AJ100="t",VLOOKUP(AM100,TimeAdd!$A$1:$D$18,3),IF(AJ100="l",VLOOKUP(AM100,SLimit!$A$1:$D$8,3),AO99)))))),AO99)</f>
        <v>50</v>
      </c>
      <c r="AP100" s="53">
        <f>IF(AJ100&lt;&gt;"",IF(AJ100="o",VLOOKUP(AM100,OpenSect!$A$1:$D$11,4),IF(AJ100="u",VLOOKUP(AM100,UpHill!$A$1:$D$35,4),IF(AJ100="d",VLOOKUP(AM100,DownHill!$A$1:$D$29,4),IF(AJ100="f",VLOOKUP(AM100,FlatUnd!$A$2:$D$30,4),IF(AJ100="t",VLOOKUP(AM100,TimeAdd!$A$1:$D$18,4),IF(AJ100="l",VLOOKUP(AM100,SLimit!$A$1:$D$8,4),AP99)))))),AP99)</f>
        <v>58</v>
      </c>
      <c r="AQ100" s="53">
        <f t="shared" si="75"/>
        <v>80</v>
      </c>
      <c r="AR100" s="54" t="str">
        <f t="shared" si="76"/>
        <v xml:space="preserve">27,0 km plate.   </v>
      </c>
      <c r="AS100" s="55"/>
      <c r="AT100" s="55"/>
      <c r="AU100" s="56">
        <f>IF(GroupStTimes!$A$8=0,MIN(CB100,CD100,CF100),MIN(BZ100,CB100,CD100,CF100))</f>
        <v>0.28099537037037037</v>
      </c>
      <c r="AV100" s="56">
        <f>IF(GroupStTimes!$A$8=0,MAX(CC100,CE100,CG100),MAX(CA100,CC100,CE100,CG100))</f>
        <v>0.33811342592592597</v>
      </c>
      <c r="AW100" s="57" t="str">
        <f t="shared" si="77"/>
        <v/>
      </c>
      <c r="AX100" s="58" t="str">
        <f t="shared" si="78"/>
        <v/>
      </c>
      <c r="AY100" s="58" t="str">
        <f t="shared" si="79"/>
        <v/>
      </c>
      <c r="AZ100" s="31">
        <f t="shared" si="80"/>
        <v>24.3</v>
      </c>
      <c r="BA100" s="59">
        <f t="shared" si="81"/>
        <v>0.27479166666666666</v>
      </c>
      <c r="BB100" s="59">
        <f t="shared" si="82"/>
        <v>0.28034722222222225</v>
      </c>
      <c r="BC100" s="59">
        <f t="shared" si="83"/>
        <v>0.27854166666666669</v>
      </c>
      <c r="BD100" s="59">
        <f t="shared" si="84"/>
        <v>0.32437499999999997</v>
      </c>
      <c r="BE100" s="59">
        <f t="shared" si="85"/>
        <v>0.32322916666666668</v>
      </c>
      <c r="BF100" s="59">
        <f t="shared" si="86"/>
        <v>0.33364583333333336</v>
      </c>
      <c r="BG100" s="59">
        <f t="shared" si="87"/>
        <v>0.3331944444444444</v>
      </c>
      <c r="BH100" s="59">
        <f t="shared" si="88"/>
        <v>0.33249999999999996</v>
      </c>
      <c r="BI100" s="31">
        <f t="shared" si="89"/>
        <v>5.3599999999999994</v>
      </c>
      <c r="BJ100" s="61">
        <f t="shared" si="90"/>
        <v>0.14888888888888888</v>
      </c>
      <c r="BK100" s="61">
        <f t="shared" si="91"/>
        <v>0.12465116279069766</v>
      </c>
      <c r="BL100" s="61">
        <f t="shared" si="92"/>
        <v>0.10719999999999999</v>
      </c>
      <c r="BM100" s="61">
        <f t="shared" si="93"/>
        <v>9.2413793103448272E-2</v>
      </c>
      <c r="BN100" s="62">
        <f t="shared" si="94"/>
        <v>0</v>
      </c>
      <c r="BO100" s="62">
        <f t="shared" si="95"/>
        <v>8</v>
      </c>
      <c r="BP100" s="62">
        <f t="shared" si="96"/>
        <v>56</v>
      </c>
      <c r="BQ100" s="62">
        <f t="shared" si="97"/>
        <v>0</v>
      </c>
      <c r="BR100" s="62">
        <f t="shared" si="98"/>
        <v>7</v>
      </c>
      <c r="BS100" s="62">
        <f t="shared" si="99"/>
        <v>29</v>
      </c>
      <c r="BT100" s="62">
        <f t="shared" si="100"/>
        <v>0</v>
      </c>
      <c r="BU100" s="62">
        <f t="shared" si="101"/>
        <v>6</v>
      </c>
      <c r="BV100" s="62">
        <f t="shared" si="102"/>
        <v>26</v>
      </c>
      <c r="BW100" s="62">
        <f t="shared" si="103"/>
        <v>0</v>
      </c>
      <c r="BX100" s="62">
        <f t="shared" si="104"/>
        <v>5</v>
      </c>
      <c r="BY100" s="62">
        <f t="shared" si="105"/>
        <v>33</v>
      </c>
      <c r="BZ100" s="63">
        <f t="shared" si="106"/>
        <v>0.28099537037037037</v>
      </c>
      <c r="CA100" s="63">
        <f t="shared" si="107"/>
        <v>0.28655092592592596</v>
      </c>
      <c r="CB100" s="63">
        <f t="shared" si="108"/>
        <v>0.28373842592592596</v>
      </c>
      <c r="CC100" s="63">
        <f t="shared" si="109"/>
        <v>0.32957175925925924</v>
      </c>
      <c r="CD100" s="63">
        <f t="shared" si="110"/>
        <v>0.32769675925925928</v>
      </c>
      <c r="CE100" s="63">
        <f t="shared" si="111"/>
        <v>0.33811342592592597</v>
      </c>
      <c r="CF100" s="63">
        <f t="shared" si="112"/>
        <v>0.33704861111111106</v>
      </c>
      <c r="CG100" s="63">
        <f t="shared" si="113"/>
        <v>0.33635416666666662</v>
      </c>
      <c r="CH100" s="36"/>
      <c r="CI100" s="36"/>
      <c r="CJ100" s="36"/>
      <c r="CK100" s="36"/>
      <c r="CL100" s="60">
        <v>60</v>
      </c>
    </row>
    <row r="101" spans="1:90" ht="28.5" customHeight="1" x14ac:dyDescent="0.25">
      <c r="A101" s="37"/>
      <c r="C101" s="37"/>
      <c r="D101" s="37"/>
      <c r="E101" s="37"/>
      <c r="F101" s="83"/>
      <c r="G101" s="44"/>
      <c r="H101" s="44">
        <f t="shared" si="63"/>
        <v>29.84</v>
      </c>
      <c r="I101" s="83">
        <v>29.81</v>
      </c>
      <c r="J101" s="43">
        <f t="shared" ref="J101" si="120">IF(N101="","",IF((I101-$I$4)=0,0,((I101-$I$4)-(N101-$N$4))/(I101-$I$4)))</f>
        <v>-1.0063737001006756E-3</v>
      </c>
      <c r="K101" s="44">
        <f t="shared" ref="K101" si="121">(I101-$I$4)-(N101-$N$4)</f>
        <v>-3.0000000000001137E-2</v>
      </c>
      <c r="L101" s="76" t="s">
        <v>1526</v>
      </c>
      <c r="M101" s="122">
        <v>80</v>
      </c>
      <c r="N101" s="46">
        <f t="shared" si="64"/>
        <v>29.84</v>
      </c>
      <c r="O101" s="46"/>
      <c r="P101" s="78">
        <v>29.84</v>
      </c>
      <c r="Q101" s="46"/>
      <c r="R101" s="78"/>
      <c r="T101" s="78"/>
      <c r="U101" s="47" t="str">
        <f t="shared" si="72"/>
        <v/>
      </c>
      <c r="V101" s="47" t="str">
        <f t="shared" si="73"/>
        <v/>
      </c>
      <c r="W101" s="47"/>
      <c r="X101" s="47"/>
      <c r="Y101" s="47"/>
      <c r="Z101" s="47"/>
      <c r="AA101" s="47"/>
      <c r="AB101" s="47"/>
      <c r="AC101" s="47"/>
      <c r="AD101" s="47"/>
      <c r="AE101" s="51" t="str">
        <f t="shared" si="65"/>
        <v/>
      </c>
      <c r="AF101" s="51" t="str">
        <f t="shared" si="66"/>
        <v/>
      </c>
      <c r="AG101" s="51" t="str">
        <f t="shared" si="67"/>
        <v/>
      </c>
      <c r="AH101" s="51" t="str">
        <f t="shared" si="68"/>
        <v/>
      </c>
      <c r="AI101" s="52">
        <f t="shared" si="69"/>
        <v>29.84</v>
      </c>
      <c r="AJ101" s="68"/>
      <c r="AK101" s="53"/>
      <c r="AL101" s="52"/>
      <c r="AM101" s="53">
        <f t="shared" si="74"/>
        <v>36</v>
      </c>
      <c r="AN101" s="53">
        <f>IF(AJ101&lt;&gt;"",IF(AJ101="o",VLOOKUP(AM101,OpenSect!$A$1:$D$11,2),IF(AJ101="u",VLOOKUP(AM101,UpHill!$A$1:$D$35,2),IF(AJ101="d",VLOOKUP(AM101,DownHill!$A$1:$D$29,2),IF(AJ101="f",VLOOKUP(AM101,FlatUnd!$A$2:$D$30,2),IF(AJ101="t",VLOOKUP(AM101,TimeAdd!$A$1:$D$176,2),IF(AJ101="l",VLOOKUP(AM101,SLimit!$A$1:$D$8,2),AN100)))))),AN100)</f>
        <v>43</v>
      </c>
      <c r="AO101" s="53">
        <f>IF(AJ101&lt;&gt;"",IF(AJ101="o",VLOOKUP(AM101,OpenSect!$A$1:$D$11,3),IF(AJ101="u",VLOOKUP(AM101,UpHill!$A$1:$D$35,3),IF(AJ101="d",VLOOKUP(AM101,DownHill!$A$3:$D$29,3),IF(AJ101="f",VLOOKUP(AM101,FlatUnd!$A$2:$D$30,3),IF(AJ101="t",VLOOKUP(AM101,TimeAdd!$A$1:$D$18,3),IF(AJ101="l",VLOOKUP(AM101,SLimit!$A$1:$D$8,3),AO100)))))),AO100)</f>
        <v>50</v>
      </c>
      <c r="AP101" s="53">
        <f>IF(AJ101&lt;&gt;"",IF(AJ101="o",VLOOKUP(AM101,OpenSect!$A$1:$D$11,4),IF(AJ101="u",VLOOKUP(AM101,UpHill!$A$1:$D$35,4),IF(AJ101="d",VLOOKUP(AM101,DownHill!$A$1:$D$29,4),IF(AJ101="f",VLOOKUP(AM101,FlatUnd!$A$2:$D$30,4),IF(AJ101="t",VLOOKUP(AM101,TimeAdd!$A$1:$D$18,4),IF(AJ101="l",VLOOKUP(AM101,SLimit!$A$1:$D$8,4),AP100)))))),AP100)</f>
        <v>58</v>
      </c>
      <c r="AQ101" s="53">
        <f t="shared" si="75"/>
        <v>80</v>
      </c>
      <c r="AR101" s="54" t="str">
        <f t="shared" si="76"/>
        <v>Diagrammatic sign:   Additional lane.  200m.</v>
      </c>
      <c r="AS101" s="55"/>
      <c r="AT101" s="55"/>
      <c r="AU101" s="56">
        <f>IF(GroupStTimes!$A$8=0,MIN(CB101,CD101,CF101),MIN(BZ101,CB101,CD101,CF101))</f>
        <v>0.28120370370370368</v>
      </c>
      <c r="AV101" s="56">
        <f>IF(GroupStTimes!$A$8=0,MAX(CC101,CE101,CG101),MAX(CA101,CC101,CE101,CG101))</f>
        <v>0.33826388888888892</v>
      </c>
      <c r="AW101" s="57" t="str">
        <f t="shared" si="77"/>
        <v/>
      </c>
      <c r="AX101" s="58" t="str">
        <f t="shared" si="78"/>
        <v/>
      </c>
      <c r="AY101" s="58" t="str">
        <f t="shared" si="79"/>
        <v/>
      </c>
      <c r="AZ101" s="31">
        <f t="shared" si="80"/>
        <v>24.3</v>
      </c>
      <c r="BA101" s="59">
        <f t="shared" si="81"/>
        <v>0.27479166666666666</v>
      </c>
      <c r="BB101" s="59">
        <f t="shared" si="82"/>
        <v>0.28034722222222225</v>
      </c>
      <c r="BC101" s="59">
        <f t="shared" si="83"/>
        <v>0.27854166666666669</v>
      </c>
      <c r="BD101" s="59">
        <f t="shared" si="84"/>
        <v>0.32437499999999997</v>
      </c>
      <c r="BE101" s="59">
        <f t="shared" si="85"/>
        <v>0.32322916666666668</v>
      </c>
      <c r="BF101" s="59">
        <f t="shared" si="86"/>
        <v>0.33364583333333336</v>
      </c>
      <c r="BG101" s="59">
        <f t="shared" si="87"/>
        <v>0.3331944444444444</v>
      </c>
      <c r="BH101" s="59">
        <f t="shared" si="88"/>
        <v>0.33249999999999996</v>
      </c>
      <c r="BI101" s="31">
        <f t="shared" si="89"/>
        <v>5.5399999999999991</v>
      </c>
      <c r="BJ101" s="61">
        <f t="shared" si="90"/>
        <v>0.15388888888888885</v>
      </c>
      <c r="BK101" s="61">
        <f t="shared" si="91"/>
        <v>0.12883720930232556</v>
      </c>
      <c r="BL101" s="61">
        <f t="shared" si="92"/>
        <v>0.11079999999999998</v>
      </c>
      <c r="BM101" s="61">
        <f t="shared" si="93"/>
        <v>9.5517241379310336E-2</v>
      </c>
      <c r="BN101" s="62">
        <f t="shared" si="94"/>
        <v>0</v>
      </c>
      <c r="BO101" s="62">
        <f t="shared" si="95"/>
        <v>9</v>
      </c>
      <c r="BP101" s="62">
        <f t="shared" si="96"/>
        <v>14</v>
      </c>
      <c r="BQ101" s="62">
        <f t="shared" si="97"/>
        <v>0</v>
      </c>
      <c r="BR101" s="62">
        <f t="shared" si="98"/>
        <v>7</v>
      </c>
      <c r="BS101" s="62">
        <f t="shared" si="99"/>
        <v>44</v>
      </c>
      <c r="BT101" s="62">
        <f t="shared" si="100"/>
        <v>0</v>
      </c>
      <c r="BU101" s="62">
        <f t="shared" si="101"/>
        <v>6</v>
      </c>
      <c r="BV101" s="62">
        <f t="shared" si="102"/>
        <v>39</v>
      </c>
      <c r="BW101" s="62">
        <f t="shared" si="103"/>
        <v>0</v>
      </c>
      <c r="BX101" s="62">
        <f t="shared" si="104"/>
        <v>5</v>
      </c>
      <c r="BY101" s="62">
        <f t="shared" si="105"/>
        <v>44</v>
      </c>
      <c r="BZ101" s="63">
        <f t="shared" si="106"/>
        <v>0.28120370370370368</v>
      </c>
      <c r="CA101" s="63">
        <f t="shared" si="107"/>
        <v>0.28675925925925927</v>
      </c>
      <c r="CB101" s="63">
        <f t="shared" si="108"/>
        <v>0.28391203703703705</v>
      </c>
      <c r="CC101" s="63">
        <f t="shared" si="109"/>
        <v>0.32974537037037033</v>
      </c>
      <c r="CD101" s="63">
        <f t="shared" si="110"/>
        <v>0.32784722222222223</v>
      </c>
      <c r="CE101" s="63">
        <f t="shared" si="111"/>
        <v>0.33826388888888892</v>
      </c>
      <c r="CF101" s="63">
        <f t="shared" si="112"/>
        <v>0.33717592592592588</v>
      </c>
      <c r="CG101" s="63">
        <f t="shared" si="113"/>
        <v>0.33648148148148144</v>
      </c>
      <c r="CH101" s="36"/>
      <c r="CI101" s="36"/>
      <c r="CJ101" s="36"/>
      <c r="CK101" s="36"/>
      <c r="CL101" s="60">
        <v>60</v>
      </c>
    </row>
    <row r="102" spans="1:90" ht="28.5" customHeight="1" x14ac:dyDescent="0.25">
      <c r="A102" s="37">
        <v>8</v>
      </c>
      <c r="C102" s="37"/>
      <c r="D102" s="37"/>
      <c r="E102" s="37"/>
      <c r="F102" s="83"/>
      <c r="G102" s="44"/>
      <c r="H102" s="44">
        <f t="shared" si="63"/>
        <v>30.03</v>
      </c>
      <c r="I102" s="83">
        <v>29.99</v>
      </c>
      <c r="J102" s="43">
        <f t="shared" si="70"/>
        <v>-1.3337779259754152E-3</v>
      </c>
      <c r="K102" s="44">
        <f t="shared" si="71"/>
        <v>-4.00000000000027E-2</v>
      </c>
      <c r="L102" s="76" t="s">
        <v>970</v>
      </c>
      <c r="M102" s="122">
        <v>80</v>
      </c>
      <c r="N102" s="46">
        <f t="shared" si="64"/>
        <v>30.03</v>
      </c>
      <c r="O102" s="46"/>
      <c r="P102" s="78">
        <v>30.02</v>
      </c>
      <c r="Q102" s="46"/>
      <c r="R102" s="78">
        <v>30.03</v>
      </c>
      <c r="T102" s="78">
        <v>30.04</v>
      </c>
      <c r="U102" s="47" t="str">
        <f t="shared" si="72"/>
        <v/>
      </c>
      <c r="V102" s="47" t="str">
        <f t="shared" si="73"/>
        <v/>
      </c>
      <c r="W102" s="47"/>
      <c r="X102" s="47"/>
      <c r="Y102" s="47"/>
      <c r="Z102" s="47"/>
      <c r="AA102" s="47"/>
      <c r="AB102" s="47"/>
      <c r="AC102" s="47"/>
      <c r="AD102" s="47"/>
      <c r="AE102" s="51">
        <f t="shared" si="65"/>
        <v>8</v>
      </c>
      <c r="AF102" s="51" t="str">
        <f t="shared" si="66"/>
        <v/>
      </c>
      <c r="AG102" s="51" t="str">
        <f t="shared" si="67"/>
        <v/>
      </c>
      <c r="AH102" s="51" t="str">
        <f t="shared" si="68"/>
        <v/>
      </c>
      <c r="AI102" s="52">
        <f t="shared" si="69"/>
        <v>30.03</v>
      </c>
      <c r="AJ102" s="68"/>
      <c r="AK102" s="53"/>
      <c r="AL102" s="52"/>
      <c r="AM102" s="53">
        <f t="shared" si="74"/>
        <v>36</v>
      </c>
      <c r="AN102" s="53">
        <f>IF(AJ102&lt;&gt;"",IF(AJ102="o",VLOOKUP(AM102,OpenSect!$A$1:$D$11,2),IF(AJ102="u",VLOOKUP(AM102,UpHill!$A$1:$D$35,2),IF(AJ102="d",VLOOKUP(AM102,DownHill!$A$1:$D$29,2),IF(AJ102="f",VLOOKUP(AM102,FlatUnd!$A$2:$D$30,2),IF(AJ102="t",VLOOKUP(AM102,TimeAdd!$A$1:$D$176,2),IF(AJ102="l",VLOOKUP(AM102,SLimit!$A$1:$D$8,2),AN101)))))),AN101)</f>
        <v>43</v>
      </c>
      <c r="AO102" s="53">
        <f>IF(AJ102&lt;&gt;"",IF(AJ102="o",VLOOKUP(AM102,OpenSect!$A$1:$D$11,3),IF(AJ102="u",VLOOKUP(AM102,UpHill!$A$1:$D$35,3),IF(AJ102="d",VLOOKUP(AM102,DownHill!$A$3:$D$29,3),IF(AJ102="f",VLOOKUP(AM102,FlatUnd!$A$2:$D$30,3),IF(AJ102="t",VLOOKUP(AM102,TimeAdd!$A$1:$D$18,3),IF(AJ102="l",VLOOKUP(AM102,SLimit!$A$1:$D$8,3),AO101)))))),AO101)</f>
        <v>50</v>
      </c>
      <c r="AP102" s="53">
        <f>IF(AJ102&lt;&gt;"",IF(AJ102="o",VLOOKUP(AM102,OpenSect!$A$1:$D$11,4),IF(AJ102="u",VLOOKUP(AM102,UpHill!$A$1:$D$35,4),IF(AJ102="d",VLOOKUP(AM102,DownHill!$A$1:$D$29,4),IF(AJ102="f",VLOOKUP(AM102,FlatUnd!$A$2:$D$30,4),IF(AJ102="t",VLOOKUP(AM102,TimeAdd!$A$1:$D$18,4),IF(AJ102="l",VLOOKUP(AM102,SLimit!$A$1:$D$8,4),AP101)))))),AP101)</f>
        <v>58</v>
      </c>
      <c r="AQ102" s="53">
        <f t="shared" si="75"/>
        <v>80</v>
      </c>
      <c r="AR102" s="54" t="str">
        <f t="shared" si="76"/>
        <v>Warning -  Slippery road.  For 5 km.  80 km/h.</v>
      </c>
      <c r="AS102" s="55"/>
      <c r="AT102" s="55"/>
      <c r="AU102" s="56">
        <f>IF(GroupStTimes!$A$8=0,MIN(CB102,CD102,CF102),MIN(BZ102,CB102,CD102,CF102))</f>
        <v>0.28142361111111108</v>
      </c>
      <c r="AV102" s="56">
        <f>IF(GroupStTimes!$A$8=0,MAX(CC102,CE102,CG102),MAX(CA102,CC102,CE102,CG102))</f>
        <v>0.33842592592592596</v>
      </c>
      <c r="AW102" s="57" t="str">
        <f t="shared" si="77"/>
        <v/>
      </c>
      <c r="AX102" s="58" t="str">
        <f t="shared" si="78"/>
        <v/>
      </c>
      <c r="AY102" s="58" t="str">
        <f t="shared" si="79"/>
        <v/>
      </c>
      <c r="AZ102" s="31">
        <f t="shared" si="80"/>
        <v>24.3</v>
      </c>
      <c r="BA102" s="59">
        <f t="shared" si="81"/>
        <v>0.27479166666666666</v>
      </c>
      <c r="BB102" s="59">
        <f t="shared" si="82"/>
        <v>0.28034722222222225</v>
      </c>
      <c r="BC102" s="59">
        <f t="shared" si="83"/>
        <v>0.27854166666666669</v>
      </c>
      <c r="BD102" s="59">
        <f t="shared" si="84"/>
        <v>0.32437499999999997</v>
      </c>
      <c r="BE102" s="59">
        <f t="shared" si="85"/>
        <v>0.32322916666666668</v>
      </c>
      <c r="BF102" s="59">
        <f t="shared" si="86"/>
        <v>0.33364583333333336</v>
      </c>
      <c r="BG102" s="59">
        <f t="shared" si="87"/>
        <v>0.3331944444444444</v>
      </c>
      <c r="BH102" s="59">
        <f t="shared" si="88"/>
        <v>0.33249999999999996</v>
      </c>
      <c r="BI102" s="31">
        <f t="shared" si="89"/>
        <v>5.73</v>
      </c>
      <c r="BJ102" s="61">
        <f t="shared" si="90"/>
        <v>0.15916666666666668</v>
      </c>
      <c r="BK102" s="61">
        <f t="shared" si="91"/>
        <v>0.13325581395348837</v>
      </c>
      <c r="BL102" s="61">
        <f t="shared" si="92"/>
        <v>0.11460000000000001</v>
      </c>
      <c r="BM102" s="61">
        <f t="shared" si="93"/>
        <v>9.8793103448275868E-2</v>
      </c>
      <c r="BN102" s="62">
        <f t="shared" si="94"/>
        <v>0</v>
      </c>
      <c r="BO102" s="62">
        <f t="shared" si="95"/>
        <v>9</v>
      </c>
      <c r="BP102" s="62">
        <f t="shared" si="96"/>
        <v>33</v>
      </c>
      <c r="BQ102" s="62">
        <f t="shared" si="97"/>
        <v>0</v>
      </c>
      <c r="BR102" s="62">
        <f t="shared" si="98"/>
        <v>7</v>
      </c>
      <c r="BS102" s="62">
        <f t="shared" si="99"/>
        <v>60</v>
      </c>
      <c r="BT102" s="62">
        <f t="shared" si="100"/>
        <v>0</v>
      </c>
      <c r="BU102" s="62">
        <f t="shared" si="101"/>
        <v>6</v>
      </c>
      <c r="BV102" s="62">
        <f t="shared" si="102"/>
        <v>53</v>
      </c>
      <c r="BW102" s="62">
        <f t="shared" si="103"/>
        <v>0</v>
      </c>
      <c r="BX102" s="62">
        <f t="shared" si="104"/>
        <v>5</v>
      </c>
      <c r="BY102" s="62">
        <f t="shared" si="105"/>
        <v>56</v>
      </c>
      <c r="BZ102" s="63">
        <f t="shared" si="106"/>
        <v>0.28142361111111108</v>
      </c>
      <c r="CA102" s="63">
        <f t="shared" si="107"/>
        <v>0.28697916666666667</v>
      </c>
      <c r="CB102" s="63">
        <f t="shared" si="108"/>
        <v>0.28409722222222222</v>
      </c>
      <c r="CC102" s="63">
        <f t="shared" si="109"/>
        <v>0.3299305555555555</v>
      </c>
      <c r="CD102" s="63">
        <f t="shared" si="110"/>
        <v>0.32800925925925928</v>
      </c>
      <c r="CE102" s="63">
        <f t="shared" si="111"/>
        <v>0.33842592592592596</v>
      </c>
      <c r="CF102" s="63">
        <f t="shared" si="112"/>
        <v>0.33731481481481479</v>
      </c>
      <c r="CG102" s="63">
        <f t="shared" si="113"/>
        <v>0.33662037037037035</v>
      </c>
      <c r="CH102" s="36"/>
      <c r="CI102" s="36"/>
      <c r="CJ102" s="36"/>
      <c r="CK102" s="36"/>
      <c r="CL102" s="60">
        <v>60</v>
      </c>
    </row>
    <row r="103" spans="1:90" ht="60.75" x14ac:dyDescent="0.25">
      <c r="A103" s="37">
        <v>8</v>
      </c>
      <c r="C103" s="37"/>
      <c r="D103" s="37"/>
      <c r="E103" s="37"/>
      <c r="F103" s="83"/>
      <c r="G103" s="44"/>
      <c r="H103" s="44">
        <f t="shared" si="63"/>
        <v>30.12</v>
      </c>
      <c r="I103" s="83">
        <v>30.08</v>
      </c>
      <c r="J103" s="43">
        <f t="shared" si="70"/>
        <v>-1.3297872340426429E-3</v>
      </c>
      <c r="K103" s="44">
        <f t="shared" si="71"/>
        <v>-4.00000000000027E-2</v>
      </c>
      <c r="L103" s="76" t="s">
        <v>979</v>
      </c>
      <c r="M103" s="122">
        <v>80</v>
      </c>
      <c r="N103" s="46">
        <f t="shared" si="64"/>
        <v>30.12</v>
      </c>
      <c r="O103" s="46"/>
      <c r="P103" s="78">
        <v>30.11</v>
      </c>
      <c r="Q103" s="46"/>
      <c r="R103" s="78">
        <v>30.12</v>
      </c>
      <c r="T103" s="78">
        <v>30.13</v>
      </c>
      <c r="U103" s="47" t="str">
        <f t="shared" si="72"/>
        <v/>
      </c>
      <c r="V103" s="47" t="str">
        <f t="shared" si="73"/>
        <v/>
      </c>
      <c r="W103" s="47"/>
      <c r="X103" s="47"/>
      <c r="Y103" s="47"/>
      <c r="Z103" s="47"/>
      <c r="AA103" s="47"/>
      <c r="AB103" s="47"/>
      <c r="AC103" s="47"/>
      <c r="AD103" s="47"/>
      <c r="AE103" s="51">
        <f t="shared" si="65"/>
        <v>8</v>
      </c>
      <c r="AF103" s="51" t="str">
        <f t="shared" si="66"/>
        <v/>
      </c>
      <c r="AG103" s="51" t="str">
        <f t="shared" si="67"/>
        <v/>
      </c>
      <c r="AH103" s="51" t="str">
        <f t="shared" si="68"/>
        <v/>
      </c>
      <c r="AI103" s="52">
        <f t="shared" si="69"/>
        <v>30.12</v>
      </c>
      <c r="AJ103" s="68"/>
      <c r="AK103" s="53"/>
      <c r="AL103" s="52"/>
      <c r="AM103" s="53">
        <f t="shared" si="74"/>
        <v>36</v>
      </c>
      <c r="AN103" s="53">
        <f>IF(AJ103&lt;&gt;"",IF(AJ103="o",VLOOKUP(AM103,OpenSect!$A$1:$D$11,2),IF(AJ103="u",VLOOKUP(AM103,UpHill!$A$1:$D$35,2),IF(AJ103="d",VLOOKUP(AM103,DownHill!$A$1:$D$29,2),IF(AJ103="f",VLOOKUP(AM103,FlatUnd!$A$2:$D$30,2),IF(AJ103="t",VLOOKUP(AM103,TimeAdd!$A$1:$D$176,2),IF(AJ103="l",VLOOKUP(AM103,SLimit!$A$1:$D$8,2),AN102)))))),AN102)</f>
        <v>43</v>
      </c>
      <c r="AO103" s="53">
        <f>IF(AJ103&lt;&gt;"",IF(AJ103="o",VLOOKUP(AM103,OpenSect!$A$1:$D$11,3),IF(AJ103="u",VLOOKUP(AM103,UpHill!$A$1:$D$35,3),IF(AJ103="d",VLOOKUP(AM103,DownHill!$A$3:$D$29,3),IF(AJ103="f",VLOOKUP(AM103,FlatUnd!$A$2:$D$30,3),IF(AJ103="t",VLOOKUP(AM103,TimeAdd!$A$1:$D$18,3),IF(AJ103="l",VLOOKUP(AM103,SLimit!$A$1:$D$8,3),AO102)))))),AO102)</f>
        <v>50</v>
      </c>
      <c r="AP103" s="53">
        <f>IF(AJ103&lt;&gt;"",IF(AJ103="o",VLOOKUP(AM103,OpenSect!$A$1:$D$11,4),IF(AJ103="u",VLOOKUP(AM103,UpHill!$A$1:$D$35,4),IF(AJ103="d",VLOOKUP(AM103,DownHill!$A$1:$D$29,4),IF(AJ103="f",VLOOKUP(AM103,FlatUnd!$A$2:$D$30,4),IF(AJ103="t",VLOOKUP(AM103,TimeAdd!$A$1:$D$18,4),IF(AJ103="l",VLOOKUP(AM103,SLimit!$A$1:$D$8,4),AP102)))))),AP102)</f>
        <v>58</v>
      </c>
      <c r="AQ103" s="53">
        <f t="shared" si="75"/>
        <v>80</v>
      </c>
      <c r="AR103" s="54" t="str">
        <f t="shared" si="76"/>
        <v>Diagrammatic sign:   Traffic movement affected by obstruction.  Not sighted 2023-01-28.</v>
      </c>
      <c r="AS103" s="55"/>
      <c r="AT103" s="55"/>
      <c r="AU103" s="56">
        <f>IF(GroupStTimes!$A$8=0,MIN(CB103,CD103,CF103),MIN(BZ103,CB103,CD103,CF103))</f>
        <v>0.28152777777777777</v>
      </c>
      <c r="AV103" s="56">
        <f>IF(GroupStTimes!$A$8=0,MAX(CC103,CE103,CG103),MAX(CA103,CC103,CE103,CG103))</f>
        <v>0.33849537037037042</v>
      </c>
      <c r="AW103" s="57" t="str">
        <f t="shared" si="77"/>
        <v/>
      </c>
      <c r="AX103" s="58" t="str">
        <f t="shared" si="78"/>
        <v/>
      </c>
      <c r="AY103" s="58" t="str">
        <f t="shared" si="79"/>
        <v/>
      </c>
      <c r="AZ103" s="31">
        <f t="shared" si="80"/>
        <v>24.3</v>
      </c>
      <c r="BA103" s="59">
        <f t="shared" si="81"/>
        <v>0.27479166666666666</v>
      </c>
      <c r="BB103" s="59">
        <f t="shared" si="82"/>
        <v>0.28034722222222225</v>
      </c>
      <c r="BC103" s="59">
        <f t="shared" si="83"/>
        <v>0.27854166666666669</v>
      </c>
      <c r="BD103" s="59">
        <f t="shared" si="84"/>
        <v>0.32437499999999997</v>
      </c>
      <c r="BE103" s="59">
        <f t="shared" si="85"/>
        <v>0.32322916666666668</v>
      </c>
      <c r="BF103" s="59">
        <f t="shared" si="86"/>
        <v>0.33364583333333336</v>
      </c>
      <c r="BG103" s="59">
        <f t="shared" si="87"/>
        <v>0.3331944444444444</v>
      </c>
      <c r="BH103" s="59">
        <f t="shared" si="88"/>
        <v>0.33249999999999996</v>
      </c>
      <c r="BI103" s="31">
        <f t="shared" si="89"/>
        <v>5.82</v>
      </c>
      <c r="BJ103" s="61">
        <f t="shared" si="90"/>
        <v>0.16166666666666668</v>
      </c>
      <c r="BK103" s="61">
        <f t="shared" si="91"/>
        <v>0.13534883720930233</v>
      </c>
      <c r="BL103" s="61">
        <f t="shared" si="92"/>
        <v>0.1164</v>
      </c>
      <c r="BM103" s="61">
        <f t="shared" si="93"/>
        <v>0.1003448275862069</v>
      </c>
      <c r="BN103" s="62">
        <f t="shared" si="94"/>
        <v>0</v>
      </c>
      <c r="BO103" s="62">
        <f t="shared" si="95"/>
        <v>9</v>
      </c>
      <c r="BP103" s="62">
        <f t="shared" si="96"/>
        <v>42</v>
      </c>
      <c r="BQ103" s="62">
        <f t="shared" si="97"/>
        <v>0</v>
      </c>
      <c r="BR103" s="62">
        <f t="shared" si="98"/>
        <v>8</v>
      </c>
      <c r="BS103" s="62">
        <f t="shared" si="99"/>
        <v>7</v>
      </c>
      <c r="BT103" s="62">
        <f t="shared" si="100"/>
        <v>0</v>
      </c>
      <c r="BU103" s="62">
        <f t="shared" si="101"/>
        <v>6</v>
      </c>
      <c r="BV103" s="62">
        <f t="shared" si="102"/>
        <v>59</v>
      </c>
      <c r="BW103" s="62">
        <f t="shared" si="103"/>
        <v>0</v>
      </c>
      <c r="BX103" s="62">
        <f t="shared" si="104"/>
        <v>6</v>
      </c>
      <c r="BY103" s="62">
        <f t="shared" si="105"/>
        <v>1</v>
      </c>
      <c r="BZ103" s="63">
        <f t="shared" si="106"/>
        <v>0.28152777777777777</v>
      </c>
      <c r="CA103" s="63">
        <f t="shared" si="107"/>
        <v>0.28708333333333336</v>
      </c>
      <c r="CB103" s="63">
        <f t="shared" si="108"/>
        <v>0.28417824074074077</v>
      </c>
      <c r="CC103" s="63">
        <f t="shared" si="109"/>
        <v>0.33001157407407405</v>
      </c>
      <c r="CD103" s="63">
        <f t="shared" si="110"/>
        <v>0.32807870370370373</v>
      </c>
      <c r="CE103" s="63">
        <f t="shared" si="111"/>
        <v>0.33849537037037042</v>
      </c>
      <c r="CF103" s="63">
        <f t="shared" si="112"/>
        <v>0.33737268518518515</v>
      </c>
      <c r="CG103" s="63">
        <f t="shared" si="113"/>
        <v>0.33667824074074071</v>
      </c>
      <c r="CH103" s="36"/>
      <c r="CI103" s="36"/>
      <c r="CJ103" s="36"/>
      <c r="CK103" s="36"/>
      <c r="CL103" s="60">
        <v>60</v>
      </c>
    </row>
    <row r="104" spans="1:90" ht="28.5" customHeight="1" x14ac:dyDescent="0.25">
      <c r="A104" s="37">
        <v>8</v>
      </c>
      <c r="B104" s="16" t="s">
        <v>154</v>
      </c>
      <c r="C104" s="37"/>
      <c r="D104" s="37"/>
      <c r="E104" s="37"/>
      <c r="F104" s="83"/>
      <c r="G104" s="44"/>
      <c r="H104" s="44">
        <f t="shared" si="63"/>
        <v>30.46</v>
      </c>
      <c r="I104" s="83">
        <v>30.43</v>
      </c>
      <c r="J104" s="43">
        <f t="shared" si="70"/>
        <v>-9.8586920801844026E-4</v>
      </c>
      <c r="K104" s="44">
        <f t="shared" si="71"/>
        <v>-3.0000000000001137E-2</v>
      </c>
      <c r="L104" s="76" t="s">
        <v>143</v>
      </c>
      <c r="M104" s="122">
        <v>80</v>
      </c>
      <c r="N104" s="46">
        <f t="shared" si="64"/>
        <v>30.46</v>
      </c>
      <c r="O104" s="46"/>
      <c r="P104" s="78">
        <v>30.46</v>
      </c>
      <c r="Q104" s="46"/>
      <c r="R104" s="78"/>
      <c r="T104" s="78"/>
      <c r="U104" s="47" t="str">
        <f t="shared" si="72"/>
        <v/>
      </c>
      <c r="V104" s="47" t="str">
        <f t="shared" si="73"/>
        <v/>
      </c>
      <c r="W104" s="47"/>
      <c r="X104" s="47"/>
      <c r="Y104" s="47"/>
      <c r="Z104" s="47"/>
      <c r="AA104" s="47"/>
      <c r="AB104" s="47"/>
      <c r="AC104" s="47"/>
      <c r="AD104" s="47"/>
      <c r="AE104" s="51">
        <f t="shared" si="65"/>
        <v>8</v>
      </c>
      <c r="AF104" s="51" t="str">
        <f t="shared" si="66"/>
        <v>F</v>
      </c>
      <c r="AG104" s="51" t="str">
        <f t="shared" si="67"/>
        <v/>
      </c>
      <c r="AH104" s="51" t="str">
        <f t="shared" si="68"/>
        <v/>
      </c>
      <c r="AI104" s="52">
        <f t="shared" si="69"/>
        <v>30.46</v>
      </c>
      <c r="AJ104" s="68"/>
      <c r="AK104" s="53"/>
      <c r="AL104" s="52"/>
      <c r="AM104" s="53">
        <f t="shared" si="74"/>
        <v>36</v>
      </c>
      <c r="AN104" s="53">
        <f>IF(AJ104&lt;&gt;"",IF(AJ104="o",VLOOKUP(AM104,OpenSect!$A$1:$D$11,2),IF(AJ104="u",VLOOKUP(AM104,UpHill!$A$1:$D$35,2),IF(AJ104="d",VLOOKUP(AM104,DownHill!$A$1:$D$29,2),IF(AJ104="f",VLOOKUP(AM104,FlatUnd!$A$2:$D$30,2),IF(AJ104="t",VLOOKUP(AM104,TimeAdd!$A$1:$D$176,2),IF(AJ104="l",VLOOKUP(AM104,SLimit!$A$1:$D$8,2),AN103)))))),AN103)</f>
        <v>43</v>
      </c>
      <c r="AO104" s="53">
        <f>IF(AJ104&lt;&gt;"",IF(AJ104="o",VLOOKUP(AM104,OpenSect!$A$1:$D$11,3),IF(AJ104="u",VLOOKUP(AM104,UpHill!$A$1:$D$35,3),IF(AJ104="d",VLOOKUP(AM104,DownHill!$A$3:$D$29,3),IF(AJ104="f",VLOOKUP(AM104,FlatUnd!$A$2:$D$30,3),IF(AJ104="t",VLOOKUP(AM104,TimeAdd!$A$1:$D$18,3),IF(AJ104="l",VLOOKUP(AM104,SLimit!$A$1:$D$8,3),AO103)))))),AO103)</f>
        <v>50</v>
      </c>
      <c r="AP104" s="53">
        <f>IF(AJ104&lt;&gt;"",IF(AJ104="o",VLOOKUP(AM104,OpenSect!$A$1:$D$11,4),IF(AJ104="u",VLOOKUP(AM104,UpHill!$A$1:$D$35,4),IF(AJ104="d",VLOOKUP(AM104,DownHill!$A$1:$D$29,4),IF(AJ104="f",VLOOKUP(AM104,FlatUnd!$A$2:$D$30,4),IF(AJ104="t",VLOOKUP(AM104,TimeAdd!$A$1:$D$18,4),IF(AJ104="l",VLOOKUP(AM104,SLimit!$A$1:$D$8,4),AP103)))))),AP103)</f>
        <v>58</v>
      </c>
      <c r="AQ104" s="53">
        <f t="shared" si="75"/>
        <v>80</v>
      </c>
      <c r="AR104" s="54" t="str">
        <f t="shared" si="76"/>
        <v>80 Speed limit.</v>
      </c>
      <c r="AS104" s="55"/>
      <c r="AT104" s="55"/>
      <c r="AU104" s="56">
        <f>IF(GroupStTimes!$A$8=0,MIN(CB104,CD104,CF104),MIN(BZ104,CB104,CD104,CF104))</f>
        <v>0.28192129629629631</v>
      </c>
      <c r="AV104" s="56">
        <f>IF(GroupStTimes!$A$8=0,MAX(CC104,CE104,CG104),MAX(CA104,CC104,CE104,CG104))</f>
        <v>0.33878472222222228</v>
      </c>
      <c r="AW104" s="57" t="str">
        <f t="shared" si="77"/>
        <v/>
      </c>
      <c r="AX104" s="58" t="str">
        <f t="shared" si="78"/>
        <v/>
      </c>
      <c r="AY104" s="58" t="str">
        <f t="shared" si="79"/>
        <v/>
      </c>
      <c r="AZ104" s="31">
        <f t="shared" si="80"/>
        <v>24.3</v>
      </c>
      <c r="BA104" s="59">
        <f t="shared" si="81"/>
        <v>0.27479166666666666</v>
      </c>
      <c r="BB104" s="59">
        <f t="shared" si="82"/>
        <v>0.28034722222222225</v>
      </c>
      <c r="BC104" s="59">
        <f t="shared" si="83"/>
        <v>0.27854166666666669</v>
      </c>
      <c r="BD104" s="59">
        <f t="shared" si="84"/>
        <v>0.32437499999999997</v>
      </c>
      <c r="BE104" s="59">
        <f t="shared" si="85"/>
        <v>0.32322916666666668</v>
      </c>
      <c r="BF104" s="59">
        <f t="shared" si="86"/>
        <v>0.33364583333333336</v>
      </c>
      <c r="BG104" s="59">
        <f t="shared" si="87"/>
        <v>0.3331944444444444</v>
      </c>
      <c r="BH104" s="59">
        <f t="shared" si="88"/>
        <v>0.33249999999999996</v>
      </c>
      <c r="BI104" s="31">
        <f t="shared" si="89"/>
        <v>6.16</v>
      </c>
      <c r="BJ104" s="61">
        <f t="shared" si="90"/>
        <v>0.1711111111111111</v>
      </c>
      <c r="BK104" s="61">
        <f t="shared" si="91"/>
        <v>0.14325581395348838</v>
      </c>
      <c r="BL104" s="61">
        <f t="shared" si="92"/>
        <v>0.1232</v>
      </c>
      <c r="BM104" s="61">
        <f t="shared" si="93"/>
        <v>0.10620689655172413</v>
      </c>
      <c r="BN104" s="62">
        <f t="shared" si="94"/>
        <v>0</v>
      </c>
      <c r="BO104" s="62">
        <f t="shared" si="95"/>
        <v>10</v>
      </c>
      <c r="BP104" s="62">
        <f t="shared" si="96"/>
        <v>16</v>
      </c>
      <c r="BQ104" s="62">
        <f t="shared" si="97"/>
        <v>0</v>
      </c>
      <c r="BR104" s="62">
        <f t="shared" si="98"/>
        <v>8</v>
      </c>
      <c r="BS104" s="62">
        <f t="shared" si="99"/>
        <v>36</v>
      </c>
      <c r="BT104" s="62">
        <f t="shared" si="100"/>
        <v>0</v>
      </c>
      <c r="BU104" s="62">
        <f t="shared" si="101"/>
        <v>7</v>
      </c>
      <c r="BV104" s="62">
        <f t="shared" si="102"/>
        <v>24</v>
      </c>
      <c r="BW104" s="62">
        <f t="shared" si="103"/>
        <v>0</v>
      </c>
      <c r="BX104" s="62">
        <f t="shared" si="104"/>
        <v>6</v>
      </c>
      <c r="BY104" s="62">
        <f t="shared" si="105"/>
        <v>22</v>
      </c>
      <c r="BZ104" s="63">
        <f t="shared" si="106"/>
        <v>0.28192129629629631</v>
      </c>
      <c r="CA104" s="63">
        <f t="shared" si="107"/>
        <v>0.2874768518518519</v>
      </c>
      <c r="CB104" s="63">
        <f t="shared" si="108"/>
        <v>0.2845138888888889</v>
      </c>
      <c r="CC104" s="63">
        <f t="shared" si="109"/>
        <v>0.33034722222222218</v>
      </c>
      <c r="CD104" s="63">
        <f t="shared" si="110"/>
        <v>0.32836805555555559</v>
      </c>
      <c r="CE104" s="63">
        <f t="shared" si="111"/>
        <v>0.33878472222222228</v>
      </c>
      <c r="CF104" s="63">
        <f t="shared" si="112"/>
        <v>0.33761574074074069</v>
      </c>
      <c r="CG104" s="63">
        <f t="shared" si="113"/>
        <v>0.33692129629629625</v>
      </c>
      <c r="CH104" s="36"/>
      <c r="CI104" s="36"/>
      <c r="CJ104" s="36"/>
      <c r="CK104" s="36"/>
      <c r="CL104" s="60">
        <v>60</v>
      </c>
    </row>
    <row r="105" spans="1:90" ht="28.5" customHeight="1" x14ac:dyDescent="0.25">
      <c r="A105" s="37">
        <v>8</v>
      </c>
      <c r="B105" s="16" t="s">
        <v>980</v>
      </c>
      <c r="C105" s="37"/>
      <c r="D105" s="37"/>
      <c r="E105" s="37"/>
      <c r="F105" s="83"/>
      <c r="G105" s="44"/>
      <c r="H105" s="44">
        <f t="shared" si="63"/>
        <v>30.67</v>
      </c>
      <c r="I105" s="83">
        <v>30.63</v>
      </c>
      <c r="J105" s="43">
        <f t="shared" si="70"/>
        <v>-1.3059092393078403E-3</v>
      </c>
      <c r="K105" s="44">
        <f t="shared" si="71"/>
        <v>-3.9999999999999147E-2</v>
      </c>
      <c r="L105" s="76" t="s">
        <v>981</v>
      </c>
      <c r="M105" s="122">
        <v>80</v>
      </c>
      <c r="N105" s="46">
        <f t="shared" si="64"/>
        <v>30.669999999999998</v>
      </c>
      <c r="O105" s="46"/>
      <c r="P105" s="78">
        <v>30.66</v>
      </c>
      <c r="Q105" s="46"/>
      <c r="R105" s="78">
        <v>30.67</v>
      </c>
      <c r="T105" s="78">
        <v>30.68</v>
      </c>
      <c r="U105" s="47" t="str">
        <f t="shared" si="72"/>
        <v/>
      </c>
      <c r="V105" s="47" t="str">
        <f t="shared" si="73"/>
        <v/>
      </c>
      <c r="W105" s="47"/>
      <c r="X105" s="47"/>
      <c r="Y105" s="47"/>
      <c r="Z105" s="47"/>
      <c r="AA105" s="47"/>
      <c r="AB105" s="47"/>
      <c r="AC105" s="47"/>
      <c r="AD105" s="47"/>
      <c r="AE105" s="51">
        <f t="shared" si="65"/>
        <v>8</v>
      </c>
      <c r="AF105" s="51" t="str">
        <f t="shared" si="66"/>
        <v>U1-1 1/2</v>
      </c>
      <c r="AG105" s="51" t="str">
        <f t="shared" si="67"/>
        <v/>
      </c>
      <c r="AH105" s="51" t="str">
        <f t="shared" si="68"/>
        <v/>
      </c>
      <c r="AI105" s="52">
        <f t="shared" si="69"/>
        <v>30.67</v>
      </c>
      <c r="AJ105" s="68"/>
      <c r="AK105" s="53"/>
      <c r="AL105" s="52"/>
      <c r="AM105" s="53">
        <f t="shared" si="74"/>
        <v>36</v>
      </c>
      <c r="AN105" s="53">
        <f>IF(AJ105&lt;&gt;"",IF(AJ105="o",VLOOKUP(AM105,OpenSect!$A$1:$D$11,2),IF(AJ105="u",VLOOKUP(AM105,UpHill!$A$1:$D$35,2),IF(AJ105="d",VLOOKUP(AM105,DownHill!$A$1:$D$29,2),IF(AJ105="f",VLOOKUP(AM105,FlatUnd!$A$2:$D$30,2),IF(AJ105="t",VLOOKUP(AM105,TimeAdd!$A$1:$D$176,2),IF(AJ105="l",VLOOKUP(AM105,SLimit!$A$1:$D$8,2),AN104)))))),AN104)</f>
        <v>43</v>
      </c>
      <c r="AO105" s="53">
        <f>IF(AJ105&lt;&gt;"",IF(AJ105="o",VLOOKUP(AM105,OpenSect!$A$1:$D$11,3),IF(AJ105="u",VLOOKUP(AM105,UpHill!$A$1:$D$35,3),IF(AJ105="d",VLOOKUP(AM105,DownHill!$A$3:$D$29,3),IF(AJ105="f",VLOOKUP(AM105,FlatUnd!$A$2:$D$30,3),IF(AJ105="t",VLOOKUP(AM105,TimeAdd!$A$1:$D$18,3),IF(AJ105="l",VLOOKUP(AM105,SLimit!$A$1:$D$8,3),AO104)))))),AO104)</f>
        <v>50</v>
      </c>
      <c r="AP105" s="53">
        <f>IF(AJ105&lt;&gt;"",IF(AJ105="o",VLOOKUP(AM105,OpenSect!$A$1:$D$11,4),IF(AJ105="u",VLOOKUP(AM105,UpHill!$A$1:$D$35,4),IF(AJ105="d",VLOOKUP(AM105,DownHill!$A$1:$D$29,4),IF(AJ105="f",VLOOKUP(AM105,FlatUnd!$A$2:$D$30,4),IF(AJ105="t",VLOOKUP(AM105,TimeAdd!$A$1:$D$18,4),IF(AJ105="l",VLOOKUP(AM105,SLimit!$A$1:$D$8,4),AP104)))))),AP104)</f>
        <v>58</v>
      </c>
      <c r="AQ105" s="53">
        <f t="shared" si="75"/>
        <v>80</v>
      </c>
      <c r="AR105" s="54" t="str">
        <f t="shared" si="76"/>
        <v>28,0 km plate.</v>
      </c>
      <c r="AS105" s="55"/>
      <c r="AT105" s="55"/>
      <c r="AU105" s="56">
        <f>IF(GroupStTimes!$A$8=0,MIN(CB105,CD105,CF105),MIN(BZ105,CB105,CD105,CF105))</f>
        <v>0.28216435185185185</v>
      </c>
      <c r="AV105" s="56">
        <f>IF(GroupStTimes!$A$8=0,MAX(CC105,CE105,CG105),MAX(CA105,CC105,CE105,CG105))</f>
        <v>0.33895833333333336</v>
      </c>
      <c r="AW105" s="57" t="str">
        <f t="shared" si="77"/>
        <v/>
      </c>
      <c r="AX105" s="58" t="str">
        <f t="shared" si="78"/>
        <v/>
      </c>
      <c r="AY105" s="58" t="str">
        <f t="shared" si="79"/>
        <v/>
      </c>
      <c r="AZ105" s="31">
        <f t="shared" si="80"/>
        <v>24.3</v>
      </c>
      <c r="BA105" s="59">
        <f t="shared" si="81"/>
        <v>0.27479166666666666</v>
      </c>
      <c r="BB105" s="59">
        <f t="shared" si="82"/>
        <v>0.28034722222222225</v>
      </c>
      <c r="BC105" s="59">
        <f t="shared" si="83"/>
        <v>0.27854166666666669</v>
      </c>
      <c r="BD105" s="59">
        <f t="shared" si="84"/>
        <v>0.32437499999999997</v>
      </c>
      <c r="BE105" s="59">
        <f t="shared" si="85"/>
        <v>0.32322916666666668</v>
      </c>
      <c r="BF105" s="59">
        <f t="shared" si="86"/>
        <v>0.33364583333333336</v>
      </c>
      <c r="BG105" s="59">
        <f t="shared" si="87"/>
        <v>0.3331944444444444</v>
      </c>
      <c r="BH105" s="59">
        <f t="shared" si="88"/>
        <v>0.33249999999999996</v>
      </c>
      <c r="BI105" s="31">
        <f t="shared" si="89"/>
        <v>6.370000000000001</v>
      </c>
      <c r="BJ105" s="61">
        <f t="shared" si="90"/>
        <v>0.17694444444444446</v>
      </c>
      <c r="BK105" s="61">
        <f t="shared" si="91"/>
        <v>0.14813953488372095</v>
      </c>
      <c r="BL105" s="61">
        <f t="shared" si="92"/>
        <v>0.12740000000000001</v>
      </c>
      <c r="BM105" s="61">
        <f t="shared" si="93"/>
        <v>0.10982758620689657</v>
      </c>
      <c r="BN105" s="62">
        <f t="shared" si="94"/>
        <v>0</v>
      </c>
      <c r="BO105" s="62">
        <f t="shared" si="95"/>
        <v>10</v>
      </c>
      <c r="BP105" s="62">
        <f t="shared" si="96"/>
        <v>37</v>
      </c>
      <c r="BQ105" s="62">
        <f t="shared" si="97"/>
        <v>0</v>
      </c>
      <c r="BR105" s="62">
        <f t="shared" si="98"/>
        <v>8</v>
      </c>
      <c r="BS105" s="62">
        <f t="shared" si="99"/>
        <v>53</v>
      </c>
      <c r="BT105" s="62">
        <f t="shared" si="100"/>
        <v>0</v>
      </c>
      <c r="BU105" s="62">
        <f t="shared" si="101"/>
        <v>7</v>
      </c>
      <c r="BV105" s="62">
        <f t="shared" si="102"/>
        <v>39</v>
      </c>
      <c r="BW105" s="62">
        <f t="shared" si="103"/>
        <v>0</v>
      </c>
      <c r="BX105" s="62">
        <f t="shared" si="104"/>
        <v>6</v>
      </c>
      <c r="BY105" s="62">
        <f t="shared" si="105"/>
        <v>35</v>
      </c>
      <c r="BZ105" s="63">
        <f t="shared" si="106"/>
        <v>0.28216435185185185</v>
      </c>
      <c r="CA105" s="63">
        <f t="shared" si="107"/>
        <v>0.28771990740740744</v>
      </c>
      <c r="CB105" s="63">
        <f t="shared" si="108"/>
        <v>0.28471064814814817</v>
      </c>
      <c r="CC105" s="63">
        <f t="shared" si="109"/>
        <v>0.33054398148148145</v>
      </c>
      <c r="CD105" s="63">
        <f t="shared" si="110"/>
        <v>0.32854166666666668</v>
      </c>
      <c r="CE105" s="63">
        <f t="shared" si="111"/>
        <v>0.33895833333333336</v>
      </c>
      <c r="CF105" s="63">
        <f t="shared" si="112"/>
        <v>0.33776620370370364</v>
      </c>
      <c r="CG105" s="63">
        <f t="shared" si="113"/>
        <v>0.3370717592592592</v>
      </c>
      <c r="CH105" s="36"/>
      <c r="CI105" s="36"/>
      <c r="CJ105" s="36"/>
      <c r="CK105" s="36"/>
      <c r="CL105" s="60">
        <v>60</v>
      </c>
    </row>
    <row r="106" spans="1:90" ht="28.5" customHeight="1" x14ac:dyDescent="0.25">
      <c r="A106" s="37"/>
      <c r="C106" s="37"/>
      <c r="D106" s="37"/>
      <c r="E106" s="37"/>
      <c r="F106" s="83"/>
      <c r="G106" s="44"/>
      <c r="H106" s="44">
        <f t="shared" si="63"/>
        <v>30.7</v>
      </c>
      <c r="I106" s="83">
        <v>30.67</v>
      </c>
      <c r="J106" s="43">
        <f t="shared" ref="J106" si="122">IF(N106="","",IF((I106-$I$4)=0,0,((I106-$I$4)-(N106-$N$4))/(I106-$I$4)))</f>
        <v>-9.7815454841857137E-4</v>
      </c>
      <c r="K106" s="44">
        <f t="shared" ref="K106" si="123">(I106-$I$4)-(N106-$N$4)</f>
        <v>-2.9999999999997584E-2</v>
      </c>
      <c r="L106" s="76" t="s">
        <v>1525</v>
      </c>
      <c r="M106" s="122">
        <v>80</v>
      </c>
      <c r="N106" s="46">
        <f t="shared" si="64"/>
        <v>30.7</v>
      </c>
      <c r="O106" s="46"/>
      <c r="P106" s="78">
        <v>30.7</v>
      </c>
      <c r="Q106" s="46"/>
      <c r="R106" s="78"/>
      <c r="T106" s="78"/>
      <c r="U106" s="47" t="str">
        <f t="shared" si="72"/>
        <v/>
      </c>
      <c r="V106" s="47" t="str">
        <f t="shared" si="73"/>
        <v/>
      </c>
      <c r="W106" s="47"/>
      <c r="X106" s="47"/>
      <c r="Y106" s="47"/>
      <c r="Z106" s="47"/>
      <c r="AA106" s="47"/>
      <c r="AB106" s="47"/>
      <c r="AC106" s="47"/>
      <c r="AD106" s="47"/>
      <c r="AE106" s="51" t="str">
        <f t="shared" si="65"/>
        <v/>
      </c>
      <c r="AF106" s="51" t="str">
        <f t="shared" si="66"/>
        <v/>
      </c>
      <c r="AG106" s="51" t="str">
        <f t="shared" si="67"/>
        <v/>
      </c>
      <c r="AH106" s="51" t="str">
        <f t="shared" si="68"/>
        <v/>
      </c>
      <c r="AI106" s="52">
        <f t="shared" si="69"/>
        <v>30.7</v>
      </c>
      <c r="AJ106" s="68"/>
      <c r="AK106" s="53"/>
      <c r="AL106" s="52"/>
      <c r="AM106" s="53">
        <f t="shared" si="74"/>
        <v>36</v>
      </c>
      <c r="AN106" s="53">
        <f>IF(AJ106&lt;&gt;"",IF(AJ106="o",VLOOKUP(AM106,OpenSect!$A$1:$D$11,2),IF(AJ106="u",VLOOKUP(AM106,UpHill!$A$1:$D$35,2),IF(AJ106="d",VLOOKUP(AM106,DownHill!$A$1:$D$29,2),IF(AJ106="f",VLOOKUP(AM106,FlatUnd!$A$2:$D$30,2),IF(AJ106="t",VLOOKUP(AM106,TimeAdd!$A$1:$D$176,2),IF(AJ106="l",VLOOKUP(AM106,SLimit!$A$1:$D$8,2),AN105)))))),AN105)</f>
        <v>43</v>
      </c>
      <c r="AO106" s="53">
        <f>IF(AJ106&lt;&gt;"",IF(AJ106="o",VLOOKUP(AM106,OpenSect!$A$1:$D$11,3),IF(AJ106="u",VLOOKUP(AM106,UpHill!$A$1:$D$35,3),IF(AJ106="d",VLOOKUP(AM106,DownHill!$A$3:$D$29,3),IF(AJ106="f",VLOOKUP(AM106,FlatUnd!$A$2:$D$30,3),IF(AJ106="t",VLOOKUP(AM106,TimeAdd!$A$1:$D$18,3),IF(AJ106="l",VLOOKUP(AM106,SLimit!$A$1:$D$8,3),AO105)))))),AO105)</f>
        <v>50</v>
      </c>
      <c r="AP106" s="53">
        <f>IF(AJ106&lt;&gt;"",IF(AJ106="o",VLOOKUP(AM106,OpenSect!$A$1:$D$11,4),IF(AJ106="u",VLOOKUP(AM106,UpHill!$A$1:$D$35,4),IF(AJ106="d",VLOOKUP(AM106,DownHill!$A$1:$D$29,4),IF(AJ106="f",VLOOKUP(AM106,FlatUnd!$A$2:$D$30,4),IF(AJ106="t",VLOOKUP(AM106,TimeAdd!$A$1:$D$18,4),IF(AJ106="l",VLOOKUP(AM106,SLimit!$A$1:$D$8,4),AP105)))))),AP105)</f>
        <v>58</v>
      </c>
      <c r="AQ106" s="53">
        <f t="shared" si="75"/>
        <v>80</v>
      </c>
      <c r="AR106" s="54" t="str">
        <f t="shared" si="76"/>
        <v>80 speed limit.  [Camera]</v>
      </c>
      <c r="AS106" s="55"/>
      <c r="AT106" s="55"/>
      <c r="AU106" s="56">
        <f>IF(GroupStTimes!$A$8=0,MIN(CB106,CD106,CF106),MIN(BZ106,CB106,CD106,CF106))</f>
        <v>0.28219907407407407</v>
      </c>
      <c r="AV106" s="56">
        <f>IF(GroupStTimes!$A$8=0,MAX(CC106,CE106,CG106),MAX(CA106,CC106,CE106,CG106))</f>
        <v>0.33898148148148149</v>
      </c>
      <c r="AW106" s="57" t="str">
        <f t="shared" si="77"/>
        <v/>
      </c>
      <c r="AX106" s="58" t="str">
        <f t="shared" si="78"/>
        <v/>
      </c>
      <c r="AY106" s="58" t="str">
        <f t="shared" si="79"/>
        <v/>
      </c>
      <c r="AZ106" s="31">
        <f t="shared" si="80"/>
        <v>24.3</v>
      </c>
      <c r="BA106" s="59">
        <f t="shared" si="81"/>
        <v>0.27479166666666666</v>
      </c>
      <c r="BB106" s="59">
        <f t="shared" si="82"/>
        <v>0.28034722222222225</v>
      </c>
      <c r="BC106" s="59">
        <f t="shared" si="83"/>
        <v>0.27854166666666669</v>
      </c>
      <c r="BD106" s="59">
        <f t="shared" si="84"/>
        <v>0.32437499999999997</v>
      </c>
      <c r="BE106" s="59">
        <f t="shared" si="85"/>
        <v>0.32322916666666668</v>
      </c>
      <c r="BF106" s="59">
        <f t="shared" si="86"/>
        <v>0.33364583333333336</v>
      </c>
      <c r="BG106" s="59">
        <f t="shared" si="87"/>
        <v>0.3331944444444444</v>
      </c>
      <c r="BH106" s="59">
        <f t="shared" si="88"/>
        <v>0.33249999999999996</v>
      </c>
      <c r="BI106" s="31">
        <f t="shared" si="89"/>
        <v>6.3999999999999986</v>
      </c>
      <c r="BJ106" s="61">
        <f t="shared" si="90"/>
        <v>0.17777777777777773</v>
      </c>
      <c r="BK106" s="61">
        <f t="shared" si="91"/>
        <v>0.14883720930232555</v>
      </c>
      <c r="BL106" s="61">
        <f t="shared" si="92"/>
        <v>0.12799999999999997</v>
      </c>
      <c r="BM106" s="61">
        <f t="shared" si="93"/>
        <v>0.11034482758620687</v>
      </c>
      <c r="BN106" s="62">
        <f t="shared" si="94"/>
        <v>0</v>
      </c>
      <c r="BO106" s="62">
        <f t="shared" si="95"/>
        <v>10</v>
      </c>
      <c r="BP106" s="62">
        <f t="shared" si="96"/>
        <v>40</v>
      </c>
      <c r="BQ106" s="62">
        <f t="shared" si="97"/>
        <v>0</v>
      </c>
      <c r="BR106" s="62">
        <f t="shared" si="98"/>
        <v>8</v>
      </c>
      <c r="BS106" s="62">
        <f t="shared" si="99"/>
        <v>56</v>
      </c>
      <c r="BT106" s="62">
        <f t="shared" si="100"/>
        <v>0</v>
      </c>
      <c r="BU106" s="62">
        <f t="shared" si="101"/>
        <v>7</v>
      </c>
      <c r="BV106" s="62">
        <f t="shared" si="102"/>
        <v>41</v>
      </c>
      <c r="BW106" s="62">
        <f t="shared" si="103"/>
        <v>0</v>
      </c>
      <c r="BX106" s="62">
        <f t="shared" si="104"/>
        <v>6</v>
      </c>
      <c r="BY106" s="62">
        <f t="shared" si="105"/>
        <v>37</v>
      </c>
      <c r="BZ106" s="63">
        <f t="shared" si="106"/>
        <v>0.28219907407407407</v>
      </c>
      <c r="CA106" s="63">
        <f t="shared" si="107"/>
        <v>0.28775462962962967</v>
      </c>
      <c r="CB106" s="63">
        <f t="shared" si="108"/>
        <v>0.2847453703703704</v>
      </c>
      <c r="CC106" s="63">
        <f t="shared" si="109"/>
        <v>0.33057870370370368</v>
      </c>
      <c r="CD106" s="63">
        <f t="shared" si="110"/>
        <v>0.32856481481481481</v>
      </c>
      <c r="CE106" s="63">
        <f t="shared" si="111"/>
        <v>0.33898148148148149</v>
      </c>
      <c r="CF106" s="63">
        <f t="shared" si="112"/>
        <v>0.33778935185185183</v>
      </c>
      <c r="CG106" s="63">
        <f t="shared" si="113"/>
        <v>0.33709490740740738</v>
      </c>
      <c r="CH106" s="36"/>
      <c r="CI106" s="36"/>
      <c r="CJ106" s="36"/>
      <c r="CK106" s="36"/>
      <c r="CL106" s="60">
        <v>60</v>
      </c>
    </row>
    <row r="107" spans="1:90" ht="28.5" customHeight="1" x14ac:dyDescent="0.25">
      <c r="A107" s="37">
        <v>8</v>
      </c>
      <c r="B107" s="16" t="s">
        <v>980</v>
      </c>
      <c r="C107" s="37"/>
      <c r="D107" s="37"/>
      <c r="E107" s="37"/>
      <c r="F107" s="83"/>
      <c r="G107" s="44">
        <v>30.7</v>
      </c>
      <c r="H107" s="44">
        <f t="shared" si="63"/>
        <v>30.73</v>
      </c>
      <c r="I107" s="83">
        <v>30.74</v>
      </c>
      <c r="J107" s="43">
        <f t="shared" si="70"/>
        <v>4.3374539145505248E-4</v>
      </c>
      <c r="K107" s="44">
        <f t="shared" si="71"/>
        <v>1.3333333333328312E-2</v>
      </c>
      <c r="L107" s="76" t="s">
        <v>1681</v>
      </c>
      <c r="M107" s="122">
        <v>80</v>
      </c>
      <c r="N107" s="46">
        <f t="shared" si="64"/>
        <v>30.72666666666667</v>
      </c>
      <c r="O107" s="46"/>
      <c r="P107" s="78">
        <v>30.77</v>
      </c>
      <c r="Q107" s="46"/>
      <c r="R107" s="78">
        <v>30.7</v>
      </c>
      <c r="T107" s="78">
        <v>30.71</v>
      </c>
      <c r="U107" s="47" t="str">
        <f t="shared" si="72"/>
        <v/>
      </c>
      <c r="V107" s="47" t="str">
        <f t="shared" si="73"/>
        <v/>
      </c>
      <c r="W107" s="47"/>
      <c r="X107" s="47"/>
      <c r="Y107" s="47"/>
      <c r="Z107" s="47"/>
      <c r="AA107" s="47"/>
      <c r="AB107" s="47"/>
      <c r="AC107" s="47"/>
      <c r="AD107" s="47"/>
      <c r="AE107" s="51">
        <f t="shared" si="65"/>
        <v>8</v>
      </c>
      <c r="AF107" s="51" t="str">
        <f t="shared" si="66"/>
        <v>U1-1 1/2</v>
      </c>
      <c r="AG107" s="51" t="str">
        <f t="shared" si="67"/>
        <v/>
      </c>
      <c r="AH107" s="51" t="str">
        <f t="shared" si="68"/>
        <v/>
      </c>
      <c r="AI107" s="52">
        <f t="shared" si="69"/>
        <v>30.73</v>
      </c>
      <c r="AJ107" s="68"/>
      <c r="AK107" s="53"/>
      <c r="AL107" s="52"/>
      <c r="AM107" s="53">
        <f t="shared" si="74"/>
        <v>36</v>
      </c>
      <c r="AN107" s="53">
        <f>IF(AJ107&lt;&gt;"",IF(AJ107="o",VLOOKUP(AM107,OpenSect!$A$1:$D$11,2),IF(AJ107="u",VLOOKUP(AM107,UpHill!$A$1:$D$35,2),IF(AJ107="d",VLOOKUP(AM107,DownHill!$A$1:$D$29,2),IF(AJ107="f",VLOOKUP(AM107,FlatUnd!$A$2:$D$30,2),IF(AJ107="t",VLOOKUP(AM107,TimeAdd!$A$1:$D$176,2),IF(AJ107="l",VLOOKUP(AM107,SLimit!$A$1:$D$8,2),AN106)))))),AN106)</f>
        <v>43</v>
      </c>
      <c r="AO107" s="53">
        <f>IF(AJ107&lt;&gt;"",IF(AJ107="o",VLOOKUP(AM107,OpenSect!$A$1:$D$11,3),IF(AJ107="u",VLOOKUP(AM107,UpHill!$A$1:$D$35,3),IF(AJ107="d",VLOOKUP(AM107,DownHill!$A$3:$D$29,3),IF(AJ107="f",VLOOKUP(AM107,FlatUnd!$A$2:$D$30,3),IF(AJ107="t",VLOOKUP(AM107,TimeAdd!$A$1:$D$18,3),IF(AJ107="l",VLOOKUP(AM107,SLimit!$A$1:$D$8,3),AO106)))))),AO106)</f>
        <v>50</v>
      </c>
      <c r="AP107" s="53">
        <f>IF(AJ107&lt;&gt;"",IF(AJ107="o",VLOOKUP(AM107,OpenSect!$A$1:$D$11,4),IF(AJ107="u",VLOOKUP(AM107,UpHill!$A$1:$D$35,4),IF(AJ107="d",VLOOKUP(AM107,DownHill!$A$1:$D$29,4),IF(AJ107="f",VLOOKUP(AM107,FlatUnd!$A$2:$D$30,4),IF(AJ107="t",VLOOKUP(AM107,TimeAdd!$A$1:$D$18,4),IF(AJ107="l",VLOOKUP(AM107,SLimit!$A$1:$D$8,4),AP106)))))),AP106)</f>
        <v>58</v>
      </c>
      <c r="AQ107" s="53">
        <f t="shared" si="75"/>
        <v>80</v>
      </c>
      <c r="AR107" s="54" t="str">
        <f t="shared" si="76"/>
        <v>Diagrammatic Sign: - Additional lane.  500m.</v>
      </c>
      <c r="AS107" s="55"/>
      <c r="AT107" s="55"/>
      <c r="AU107" s="56">
        <f>IF(GroupStTimes!$A$8=0,MIN(CB107,CD107,CF107),MIN(BZ107,CB107,CD107,CF107))</f>
        <v>0.2822337962962963</v>
      </c>
      <c r="AV107" s="56">
        <f>IF(GroupStTimes!$A$8=0,MAX(CC107,CE107,CG107),MAX(CA107,CC107,CE107,CG107))</f>
        <v>0.33900462962962968</v>
      </c>
      <c r="AW107" s="57" t="str">
        <f t="shared" si="77"/>
        <v/>
      </c>
      <c r="AX107" s="58" t="str">
        <f t="shared" si="78"/>
        <v/>
      </c>
      <c r="AY107" s="58" t="str">
        <f t="shared" si="79"/>
        <v/>
      </c>
      <c r="AZ107" s="31">
        <f t="shared" si="80"/>
        <v>24.3</v>
      </c>
      <c r="BA107" s="59">
        <f t="shared" si="81"/>
        <v>0.27479166666666666</v>
      </c>
      <c r="BB107" s="59">
        <f t="shared" si="82"/>
        <v>0.28034722222222225</v>
      </c>
      <c r="BC107" s="59">
        <f t="shared" si="83"/>
        <v>0.27854166666666669</v>
      </c>
      <c r="BD107" s="59">
        <f t="shared" si="84"/>
        <v>0.32437499999999997</v>
      </c>
      <c r="BE107" s="59">
        <f t="shared" si="85"/>
        <v>0.32322916666666668</v>
      </c>
      <c r="BF107" s="59">
        <f t="shared" si="86"/>
        <v>0.33364583333333336</v>
      </c>
      <c r="BG107" s="59">
        <f t="shared" si="87"/>
        <v>0.3331944444444444</v>
      </c>
      <c r="BH107" s="59">
        <f t="shared" si="88"/>
        <v>0.33249999999999996</v>
      </c>
      <c r="BI107" s="31">
        <f t="shared" si="89"/>
        <v>6.43</v>
      </c>
      <c r="BJ107" s="61">
        <f t="shared" si="90"/>
        <v>0.17861111111111111</v>
      </c>
      <c r="BK107" s="61">
        <f t="shared" si="91"/>
        <v>0.14953488372093024</v>
      </c>
      <c r="BL107" s="61">
        <f t="shared" si="92"/>
        <v>0.12859999999999999</v>
      </c>
      <c r="BM107" s="61">
        <f t="shared" si="93"/>
        <v>0.11086206896551723</v>
      </c>
      <c r="BN107" s="62">
        <f t="shared" si="94"/>
        <v>0</v>
      </c>
      <c r="BO107" s="62">
        <f t="shared" si="95"/>
        <v>10</v>
      </c>
      <c r="BP107" s="62">
        <f t="shared" si="96"/>
        <v>43</v>
      </c>
      <c r="BQ107" s="62">
        <f t="shared" si="97"/>
        <v>0</v>
      </c>
      <c r="BR107" s="62">
        <f t="shared" si="98"/>
        <v>8</v>
      </c>
      <c r="BS107" s="62">
        <f t="shared" si="99"/>
        <v>58</v>
      </c>
      <c r="BT107" s="62">
        <f t="shared" si="100"/>
        <v>0</v>
      </c>
      <c r="BU107" s="62">
        <f t="shared" si="101"/>
        <v>7</v>
      </c>
      <c r="BV107" s="62">
        <f t="shared" si="102"/>
        <v>43</v>
      </c>
      <c r="BW107" s="62">
        <f t="shared" si="103"/>
        <v>0</v>
      </c>
      <c r="BX107" s="62">
        <f t="shared" si="104"/>
        <v>6</v>
      </c>
      <c r="BY107" s="62">
        <f t="shared" si="105"/>
        <v>39</v>
      </c>
      <c r="BZ107" s="63">
        <f t="shared" si="106"/>
        <v>0.2822337962962963</v>
      </c>
      <c r="CA107" s="63">
        <f t="shared" si="107"/>
        <v>0.28778935185185189</v>
      </c>
      <c r="CB107" s="63">
        <f t="shared" si="108"/>
        <v>0.28476851851851853</v>
      </c>
      <c r="CC107" s="63">
        <f t="shared" si="109"/>
        <v>0.33060185185185181</v>
      </c>
      <c r="CD107" s="63">
        <f t="shared" si="110"/>
        <v>0.328587962962963</v>
      </c>
      <c r="CE107" s="63">
        <f t="shared" si="111"/>
        <v>0.33900462962962968</v>
      </c>
      <c r="CF107" s="63">
        <f t="shared" si="112"/>
        <v>0.33781249999999996</v>
      </c>
      <c r="CG107" s="63">
        <f t="shared" si="113"/>
        <v>0.33711805555555552</v>
      </c>
      <c r="CH107" s="36"/>
      <c r="CI107" s="36"/>
      <c r="CJ107" s="36"/>
      <c r="CK107" s="36"/>
      <c r="CL107" s="60">
        <v>60</v>
      </c>
    </row>
    <row r="108" spans="1:90" ht="60.75" x14ac:dyDescent="0.25">
      <c r="A108" s="37">
        <v>8</v>
      </c>
      <c r="C108" s="37" t="s">
        <v>58</v>
      </c>
      <c r="D108" s="37"/>
      <c r="E108" s="37"/>
      <c r="F108" s="83"/>
      <c r="G108" s="44">
        <v>30.95</v>
      </c>
      <c r="H108" s="44">
        <f t="shared" si="63"/>
        <v>30.94</v>
      </c>
      <c r="I108" s="83">
        <v>30.92</v>
      </c>
      <c r="J108" s="43">
        <f t="shared" si="70"/>
        <v>-8.6244070720139978E-4</v>
      </c>
      <c r="K108" s="44">
        <f t="shared" si="71"/>
        <v>-2.6666666666667282E-2</v>
      </c>
      <c r="L108" s="76" t="s">
        <v>982</v>
      </c>
      <c r="M108" s="122">
        <v>80</v>
      </c>
      <c r="N108" s="46">
        <f t="shared" si="64"/>
        <v>30.946666666666669</v>
      </c>
      <c r="O108" s="46"/>
      <c r="P108" s="78">
        <v>30.94</v>
      </c>
      <c r="Q108" s="46"/>
      <c r="R108" s="78">
        <v>30.95</v>
      </c>
      <c r="T108" s="78">
        <v>30.95</v>
      </c>
      <c r="U108" s="47">
        <f t="shared" si="72"/>
        <v>27.52571</v>
      </c>
      <c r="V108" s="47">
        <f t="shared" si="73"/>
        <v>29.86346</v>
      </c>
      <c r="W108" s="47">
        <v>27.52571</v>
      </c>
      <c r="X108" s="47">
        <v>29.863479999999999</v>
      </c>
      <c r="Y108" s="47">
        <v>27.525700000000001</v>
      </c>
      <c r="Z108" s="47">
        <v>29.863440000000001</v>
      </c>
      <c r="AA108" s="47">
        <v>27.525739999999999</v>
      </c>
      <c r="AB108" s="47">
        <v>29.863479999999999</v>
      </c>
      <c r="AC108" s="47">
        <v>27.525690000000001</v>
      </c>
      <c r="AD108" s="47">
        <v>29.863440000000001</v>
      </c>
      <c r="AE108" s="51">
        <f t="shared" si="65"/>
        <v>8</v>
      </c>
      <c r="AF108" s="51" t="str">
        <f t="shared" si="66"/>
        <v/>
      </c>
      <c r="AG108" s="51" t="str">
        <f t="shared" si="67"/>
        <v>m</v>
      </c>
      <c r="AH108" s="51" t="str">
        <f t="shared" si="68"/>
        <v/>
      </c>
      <c r="AI108" s="52">
        <f t="shared" si="69"/>
        <v>30.94</v>
      </c>
      <c r="AJ108" s="68" t="s">
        <v>58</v>
      </c>
      <c r="AK108" s="53"/>
      <c r="AL108" s="52"/>
      <c r="AM108" s="53">
        <f t="shared" si="74"/>
        <v>36</v>
      </c>
      <c r="AN108" s="53">
        <f>IF(AJ108&lt;&gt;"",IF(AJ108="o",VLOOKUP(AM108,OpenSect!$A$1:$D$11,2),IF(AJ108="u",VLOOKUP(AM108,UpHill!$A$1:$D$35,2),IF(AJ108="d",VLOOKUP(AM108,DownHill!$A$1:$D$29,2),IF(AJ108="f",VLOOKUP(AM108,FlatUnd!$A$2:$D$30,2),IF(AJ108="t",VLOOKUP(AM108,TimeAdd!$A$1:$D$176,2),IF(AJ108="l",VLOOKUP(AM108,SLimit!$A$1:$D$8,2),AN107)))))),AN107)</f>
        <v>43</v>
      </c>
      <c r="AO108" s="53">
        <f>IF(AJ108&lt;&gt;"",IF(AJ108="o",VLOOKUP(AM108,OpenSect!$A$1:$D$11,3),IF(AJ108="u",VLOOKUP(AM108,UpHill!$A$1:$D$35,3),IF(AJ108="d",VLOOKUP(AM108,DownHill!$A$3:$D$29,3),IF(AJ108="f",VLOOKUP(AM108,FlatUnd!$A$2:$D$30,3),IF(AJ108="t",VLOOKUP(AM108,TimeAdd!$A$1:$D$18,3),IF(AJ108="l",VLOOKUP(AM108,SLimit!$A$1:$D$8,3),AO107)))))),AO107)</f>
        <v>50</v>
      </c>
      <c r="AP108" s="53">
        <f>IF(AJ108&lt;&gt;"",IF(AJ108="o",VLOOKUP(AM108,OpenSect!$A$1:$D$11,4),IF(AJ108="u",VLOOKUP(AM108,UpHill!$A$1:$D$35,4),IF(AJ108="d",VLOOKUP(AM108,DownHill!$A$1:$D$29,4),IF(AJ108="f",VLOOKUP(AM108,FlatUnd!$A$2:$D$30,4),IF(AJ108="t",VLOOKUP(AM108,TimeAdd!$A$1:$D$18,4),IF(AJ108="l",VLOOKUP(AM108,SLimit!$A$1:$D$8,4),AP107)))))),AP107)</f>
        <v>58</v>
      </c>
      <c r="AQ108" s="53">
        <f t="shared" si="75"/>
        <v>80</v>
      </c>
      <c r="AR108" s="54" t="str">
        <f t="shared" si="76"/>
        <v>Control at plinth &amp; control box before farm shop entrance with culvert and thick gate posts.  Dot on box and yellow line.</v>
      </c>
      <c r="AS108" s="55"/>
      <c r="AT108" s="55"/>
      <c r="AU108" s="56">
        <f>IF(GroupStTimes!$A$8=0,MIN(CB108,CD108,CF108),MIN(BZ108,CB108,CD108,CF108))</f>
        <v>0.28247685185185184</v>
      </c>
      <c r="AV108" s="56">
        <f>IF(GroupStTimes!$A$8=0,MAX(CC108,CE108,CG108),MAX(CA108,CC108,CE108,CG108))</f>
        <v>0.33917824074074077</v>
      </c>
      <c r="AW108" s="57" t="str">
        <f t="shared" si="77"/>
        <v>27.52571  29.86346</v>
      </c>
      <c r="AX108" s="58">
        <f t="shared" si="78"/>
        <v>27.52571</v>
      </c>
      <c r="AY108" s="58">
        <f t="shared" si="79"/>
        <v>29.863479999999999</v>
      </c>
      <c r="AZ108" s="31">
        <f t="shared" si="80"/>
        <v>24.3</v>
      </c>
      <c r="BA108" s="59">
        <f t="shared" si="81"/>
        <v>0.27479166666666666</v>
      </c>
      <c r="BB108" s="59">
        <f t="shared" si="82"/>
        <v>0.28034722222222225</v>
      </c>
      <c r="BC108" s="59">
        <f t="shared" si="83"/>
        <v>0.27854166666666669</v>
      </c>
      <c r="BD108" s="59">
        <f t="shared" si="84"/>
        <v>0.32437499999999997</v>
      </c>
      <c r="BE108" s="59">
        <f t="shared" si="85"/>
        <v>0.32322916666666668</v>
      </c>
      <c r="BF108" s="59">
        <f t="shared" si="86"/>
        <v>0.33364583333333336</v>
      </c>
      <c r="BG108" s="59">
        <f t="shared" si="87"/>
        <v>0.3331944444444444</v>
      </c>
      <c r="BH108" s="59">
        <f t="shared" si="88"/>
        <v>0.33249999999999996</v>
      </c>
      <c r="BI108" s="31">
        <f t="shared" si="89"/>
        <v>6.6400000000000006</v>
      </c>
      <c r="BJ108" s="61">
        <f t="shared" si="90"/>
        <v>0.18444444444444447</v>
      </c>
      <c r="BK108" s="61">
        <f t="shared" si="91"/>
        <v>0.15441860465116281</v>
      </c>
      <c r="BL108" s="61">
        <f t="shared" si="92"/>
        <v>0.1328</v>
      </c>
      <c r="BM108" s="61">
        <f t="shared" si="93"/>
        <v>0.11448275862068967</v>
      </c>
      <c r="BN108" s="62">
        <f t="shared" si="94"/>
        <v>0</v>
      </c>
      <c r="BO108" s="62">
        <f t="shared" si="95"/>
        <v>11</v>
      </c>
      <c r="BP108" s="62">
        <f t="shared" si="96"/>
        <v>4</v>
      </c>
      <c r="BQ108" s="62">
        <f t="shared" si="97"/>
        <v>0</v>
      </c>
      <c r="BR108" s="62">
        <f t="shared" si="98"/>
        <v>9</v>
      </c>
      <c r="BS108" s="62">
        <f t="shared" si="99"/>
        <v>16</v>
      </c>
      <c r="BT108" s="62">
        <f t="shared" si="100"/>
        <v>0</v>
      </c>
      <c r="BU108" s="62">
        <f t="shared" si="101"/>
        <v>7</v>
      </c>
      <c r="BV108" s="62">
        <f t="shared" si="102"/>
        <v>58</v>
      </c>
      <c r="BW108" s="62">
        <f t="shared" si="103"/>
        <v>0</v>
      </c>
      <c r="BX108" s="62">
        <f t="shared" si="104"/>
        <v>6</v>
      </c>
      <c r="BY108" s="62">
        <f t="shared" si="105"/>
        <v>52</v>
      </c>
      <c r="BZ108" s="63">
        <f t="shared" si="106"/>
        <v>0.28247685185185184</v>
      </c>
      <c r="CA108" s="63">
        <f t="shared" si="107"/>
        <v>0.28803240740740743</v>
      </c>
      <c r="CB108" s="63">
        <f t="shared" si="108"/>
        <v>0.2849768518518519</v>
      </c>
      <c r="CC108" s="63">
        <f t="shared" si="109"/>
        <v>0.33081018518518518</v>
      </c>
      <c r="CD108" s="63">
        <f t="shared" si="110"/>
        <v>0.32876157407407408</v>
      </c>
      <c r="CE108" s="63">
        <f t="shared" si="111"/>
        <v>0.33917824074074077</v>
      </c>
      <c r="CF108" s="63">
        <f t="shared" si="112"/>
        <v>0.33796296296296291</v>
      </c>
      <c r="CG108" s="63">
        <f t="shared" si="113"/>
        <v>0.33726851851851847</v>
      </c>
      <c r="CH108" s="36"/>
      <c r="CI108" s="36"/>
      <c r="CJ108" s="36"/>
      <c r="CK108" s="36"/>
      <c r="CL108" s="60">
        <v>60</v>
      </c>
    </row>
    <row r="109" spans="1:90" ht="28.5" customHeight="1" x14ac:dyDescent="0.25">
      <c r="A109" s="37">
        <v>8</v>
      </c>
      <c r="C109" s="37"/>
      <c r="D109" s="37"/>
      <c r="E109" s="37"/>
      <c r="F109" s="83"/>
      <c r="G109" s="44">
        <v>31.66</v>
      </c>
      <c r="H109" s="44">
        <f t="shared" si="63"/>
        <v>31.65</v>
      </c>
      <c r="I109" s="83">
        <v>31.62</v>
      </c>
      <c r="J109" s="43">
        <f t="shared" si="70"/>
        <v>-1.2650221378873859E-3</v>
      </c>
      <c r="K109" s="44">
        <f t="shared" si="71"/>
        <v>-3.9999999999999147E-2</v>
      </c>
      <c r="L109" s="76" t="s">
        <v>983</v>
      </c>
      <c r="M109" s="122">
        <v>80</v>
      </c>
      <c r="N109" s="46">
        <f t="shared" si="64"/>
        <v>31.66</v>
      </c>
      <c r="O109" s="46"/>
      <c r="P109" s="78">
        <v>31.65</v>
      </c>
      <c r="Q109" s="46"/>
      <c r="R109" s="78">
        <v>31.66</v>
      </c>
      <c r="T109" s="78">
        <v>31.67</v>
      </c>
      <c r="U109" s="47" t="str">
        <f t="shared" si="72"/>
        <v/>
      </c>
      <c r="V109" s="47" t="str">
        <f t="shared" si="73"/>
        <v/>
      </c>
      <c r="W109" s="47"/>
      <c r="X109" s="47"/>
      <c r="Y109" s="47"/>
      <c r="Z109" s="47"/>
      <c r="AA109" s="47"/>
      <c r="AB109" s="47"/>
      <c r="AC109" s="47"/>
      <c r="AD109" s="47"/>
      <c r="AE109" s="51">
        <f t="shared" si="65"/>
        <v>8</v>
      </c>
      <c r="AF109" s="51" t="str">
        <f t="shared" si="66"/>
        <v/>
      </c>
      <c r="AG109" s="51" t="str">
        <f t="shared" si="67"/>
        <v/>
      </c>
      <c r="AH109" s="51" t="str">
        <f t="shared" si="68"/>
        <v/>
      </c>
      <c r="AI109" s="52">
        <f t="shared" si="69"/>
        <v>31.65</v>
      </c>
      <c r="AJ109" s="68"/>
      <c r="AK109" s="53"/>
      <c r="AL109" s="52"/>
      <c r="AM109" s="53">
        <f t="shared" si="74"/>
        <v>36</v>
      </c>
      <c r="AN109" s="53">
        <f>IF(AJ109&lt;&gt;"",IF(AJ109="o",VLOOKUP(AM109,OpenSect!$A$1:$D$11,2),IF(AJ109="u",VLOOKUP(AM109,UpHill!$A$1:$D$35,2),IF(AJ109="d",VLOOKUP(AM109,DownHill!$A$1:$D$29,2),IF(AJ109="f",VLOOKUP(AM109,FlatUnd!$A$2:$D$30,2),IF(AJ109="t",VLOOKUP(AM109,TimeAdd!$A$1:$D$176,2),IF(AJ109="l",VLOOKUP(AM109,SLimit!$A$1:$D$8,2),AN108)))))),AN108)</f>
        <v>43</v>
      </c>
      <c r="AO109" s="53">
        <f>IF(AJ109&lt;&gt;"",IF(AJ109="o",VLOOKUP(AM109,OpenSect!$A$1:$D$11,3),IF(AJ109="u",VLOOKUP(AM109,UpHill!$A$1:$D$35,3),IF(AJ109="d",VLOOKUP(AM109,DownHill!$A$3:$D$29,3),IF(AJ109="f",VLOOKUP(AM109,FlatUnd!$A$2:$D$30,3),IF(AJ109="t",VLOOKUP(AM109,TimeAdd!$A$1:$D$18,3),IF(AJ109="l",VLOOKUP(AM109,SLimit!$A$1:$D$8,3),AO108)))))),AO108)</f>
        <v>50</v>
      </c>
      <c r="AP109" s="53">
        <f>IF(AJ109&lt;&gt;"",IF(AJ109="o",VLOOKUP(AM109,OpenSect!$A$1:$D$11,4),IF(AJ109="u",VLOOKUP(AM109,UpHill!$A$1:$D$35,4),IF(AJ109="d",VLOOKUP(AM109,DownHill!$A$1:$D$29,4),IF(AJ109="f",VLOOKUP(AM109,FlatUnd!$A$2:$D$30,4),IF(AJ109="t",VLOOKUP(AM109,TimeAdd!$A$1:$D$18,4),IF(AJ109="l",VLOOKUP(AM109,SLimit!$A$1:$D$8,4),AP108)))))),AP108)</f>
        <v>58</v>
      </c>
      <c r="AQ109" s="53">
        <f t="shared" si="75"/>
        <v>80</v>
      </c>
      <c r="AR109" s="54" t="str">
        <f t="shared" si="76"/>
        <v>29,0 km plate.</v>
      </c>
      <c r="AS109" s="55"/>
      <c r="AT109" s="55"/>
      <c r="AU109" s="56">
        <f>IF(GroupStTimes!$A$8=0,MIN(CB109,CD109,CF109),MIN(BZ109,CB109,CD109,CF109))</f>
        <v>0.2832986111111111</v>
      </c>
      <c r="AV109" s="56">
        <f>IF(GroupStTimes!$A$8=0,MAX(CC109,CE109,CG109),MAX(CA109,CC109,CE109,CG109))</f>
        <v>0.33976851851851853</v>
      </c>
      <c r="AW109" s="57" t="str">
        <f t="shared" si="77"/>
        <v/>
      </c>
      <c r="AX109" s="58" t="str">
        <f t="shared" si="78"/>
        <v/>
      </c>
      <c r="AY109" s="58" t="str">
        <f t="shared" si="79"/>
        <v/>
      </c>
      <c r="AZ109" s="31">
        <f t="shared" si="80"/>
        <v>24.3</v>
      </c>
      <c r="BA109" s="59">
        <f t="shared" si="81"/>
        <v>0.27479166666666666</v>
      </c>
      <c r="BB109" s="59">
        <f t="shared" si="82"/>
        <v>0.28034722222222225</v>
      </c>
      <c r="BC109" s="59">
        <f t="shared" si="83"/>
        <v>0.27854166666666669</v>
      </c>
      <c r="BD109" s="59">
        <f t="shared" si="84"/>
        <v>0.32437499999999997</v>
      </c>
      <c r="BE109" s="59">
        <f t="shared" si="85"/>
        <v>0.32322916666666668</v>
      </c>
      <c r="BF109" s="59">
        <f t="shared" si="86"/>
        <v>0.33364583333333336</v>
      </c>
      <c r="BG109" s="59">
        <f t="shared" si="87"/>
        <v>0.3331944444444444</v>
      </c>
      <c r="BH109" s="59">
        <f t="shared" si="88"/>
        <v>0.33249999999999996</v>
      </c>
      <c r="BI109" s="31">
        <f t="shared" si="89"/>
        <v>7.3499999999999979</v>
      </c>
      <c r="BJ109" s="61">
        <f t="shared" si="90"/>
        <v>0.20416666666666661</v>
      </c>
      <c r="BK109" s="61">
        <f t="shared" si="91"/>
        <v>0.17093023255813949</v>
      </c>
      <c r="BL109" s="61">
        <f t="shared" si="92"/>
        <v>0.14699999999999996</v>
      </c>
      <c r="BM109" s="61">
        <f t="shared" si="93"/>
        <v>0.12672413793103446</v>
      </c>
      <c r="BN109" s="62">
        <f t="shared" si="94"/>
        <v>0</v>
      </c>
      <c r="BO109" s="62">
        <f t="shared" si="95"/>
        <v>12</v>
      </c>
      <c r="BP109" s="62">
        <f t="shared" si="96"/>
        <v>15</v>
      </c>
      <c r="BQ109" s="62">
        <f t="shared" si="97"/>
        <v>0</v>
      </c>
      <c r="BR109" s="62">
        <f t="shared" si="98"/>
        <v>10</v>
      </c>
      <c r="BS109" s="62">
        <f t="shared" si="99"/>
        <v>15</v>
      </c>
      <c r="BT109" s="62">
        <f t="shared" si="100"/>
        <v>0</v>
      </c>
      <c r="BU109" s="62">
        <f t="shared" si="101"/>
        <v>8</v>
      </c>
      <c r="BV109" s="62">
        <f t="shared" si="102"/>
        <v>49</v>
      </c>
      <c r="BW109" s="62">
        <f t="shared" si="103"/>
        <v>0</v>
      </c>
      <c r="BX109" s="62">
        <f t="shared" si="104"/>
        <v>7</v>
      </c>
      <c r="BY109" s="62">
        <f t="shared" si="105"/>
        <v>36</v>
      </c>
      <c r="BZ109" s="63">
        <f t="shared" si="106"/>
        <v>0.2832986111111111</v>
      </c>
      <c r="CA109" s="63">
        <f t="shared" si="107"/>
        <v>0.28885416666666669</v>
      </c>
      <c r="CB109" s="63">
        <f t="shared" si="108"/>
        <v>0.28565972222222225</v>
      </c>
      <c r="CC109" s="63">
        <f t="shared" si="109"/>
        <v>0.33149305555555553</v>
      </c>
      <c r="CD109" s="63">
        <f t="shared" si="110"/>
        <v>0.32935185185185184</v>
      </c>
      <c r="CE109" s="63">
        <f t="shared" si="111"/>
        <v>0.33976851851851853</v>
      </c>
      <c r="CF109" s="63">
        <f t="shared" si="112"/>
        <v>0.33847222222222217</v>
      </c>
      <c r="CG109" s="63">
        <f t="shared" si="113"/>
        <v>0.33777777777777773</v>
      </c>
      <c r="CH109" s="36"/>
      <c r="CI109" s="36"/>
      <c r="CJ109" s="36"/>
      <c r="CK109" s="36"/>
      <c r="CL109" s="60">
        <v>60</v>
      </c>
    </row>
    <row r="110" spans="1:90" ht="28.5" customHeight="1" x14ac:dyDescent="0.25">
      <c r="A110" s="37">
        <v>8</v>
      </c>
      <c r="B110" s="16" t="s">
        <v>984</v>
      </c>
      <c r="C110" s="37" t="s">
        <v>184</v>
      </c>
      <c r="D110" s="37">
        <v>36</v>
      </c>
      <c r="E110" s="37"/>
      <c r="F110" s="83"/>
      <c r="G110" s="44"/>
      <c r="H110" s="44">
        <f t="shared" si="63"/>
        <v>32.35</v>
      </c>
      <c r="I110" s="83">
        <v>32.33</v>
      </c>
      <c r="J110" s="43">
        <f t="shared" si="70"/>
        <v>-6.1862047633786353E-4</v>
      </c>
      <c r="K110" s="44">
        <f t="shared" si="71"/>
        <v>-2.0000000000003126E-2</v>
      </c>
      <c r="L110" s="76" t="s">
        <v>1654</v>
      </c>
      <c r="M110" s="122">
        <v>80</v>
      </c>
      <c r="N110" s="46">
        <f t="shared" si="64"/>
        <v>32.35</v>
      </c>
      <c r="O110" s="46"/>
      <c r="P110" s="44">
        <v>32.340000000000003</v>
      </c>
      <c r="Q110" s="46"/>
      <c r="R110" s="44">
        <v>32.35</v>
      </c>
      <c r="T110" s="78">
        <v>32.36</v>
      </c>
      <c r="U110" s="47" t="str">
        <f t="shared" si="72"/>
        <v/>
      </c>
      <c r="V110" s="47" t="str">
        <f t="shared" si="73"/>
        <v/>
      </c>
      <c r="W110" s="47"/>
      <c r="X110" s="47"/>
      <c r="Y110" s="47"/>
      <c r="Z110" s="47"/>
      <c r="AA110" s="47"/>
      <c r="AB110" s="47"/>
      <c r="AC110" s="47"/>
      <c r="AD110" s="47"/>
      <c r="AE110" s="51">
        <f t="shared" si="65"/>
        <v>8</v>
      </c>
      <c r="AF110" s="51" t="str">
        <f t="shared" si="66"/>
        <v>U1 F</v>
      </c>
      <c r="AG110" s="51" t="str">
        <f t="shared" si="67"/>
        <v>u</v>
      </c>
      <c r="AH110" s="51">
        <f t="shared" si="68"/>
        <v>36</v>
      </c>
      <c r="AI110" s="52">
        <f t="shared" si="69"/>
        <v>32.35</v>
      </c>
      <c r="AJ110" s="68" t="s">
        <v>184</v>
      </c>
      <c r="AK110" s="53"/>
      <c r="AL110" s="52"/>
      <c r="AM110" s="53">
        <f t="shared" si="74"/>
        <v>36</v>
      </c>
      <c r="AN110" s="53">
        <f>IF(AJ110&lt;&gt;"",IF(AJ110="o",VLOOKUP(AM110,OpenSect!$A$1:$D$11,2),IF(AJ110="u",VLOOKUP(AM110,UpHill!$A$1:$D$35,2),IF(AJ110="d",VLOOKUP(AM110,DownHill!$A$1:$D$29,2),IF(AJ110="f",VLOOKUP(AM110,FlatUnd!$A$2:$D$30,2),IF(AJ110="t",VLOOKUP(AM110,TimeAdd!$A$1:$D$176,2),IF(AJ110="l",VLOOKUP(AM110,SLimit!$A$1:$D$8,2),AN109)))))),AN109)</f>
        <v>43</v>
      </c>
      <c r="AO110" s="53">
        <f>IF(AJ110&lt;&gt;"",IF(AJ110="o",VLOOKUP(AM110,OpenSect!$A$1:$D$11,3),IF(AJ110="u",VLOOKUP(AM110,UpHill!$A$1:$D$35,3),IF(AJ110="d",VLOOKUP(AM110,DownHill!$A$3:$D$29,3),IF(AJ110="f",VLOOKUP(AM110,FlatUnd!$A$2:$D$30,3),IF(AJ110="t",VLOOKUP(AM110,TimeAdd!$A$1:$D$18,3),IF(AJ110="l",VLOOKUP(AM110,SLimit!$A$1:$D$8,3),AO109)))))),AO109)</f>
        <v>50</v>
      </c>
      <c r="AP110" s="53">
        <f>IF(AJ110&lt;&gt;"",IF(AJ110="o",VLOOKUP(AM110,OpenSect!$A$1:$D$11,4),IF(AJ110="u",VLOOKUP(AM110,UpHill!$A$1:$D$35,4),IF(AJ110="d",VLOOKUP(AM110,DownHill!$A$1:$D$29,4),IF(AJ110="f",VLOOKUP(AM110,FlatUnd!$A$2:$D$30,4),IF(AJ110="t",VLOOKUP(AM110,TimeAdd!$A$1:$D$18,4),IF(AJ110="l",VLOOKUP(AM110,SLimit!$A$1:$D$8,4),AP109)))))),AP109)</f>
        <v>58</v>
      </c>
      <c r="AQ110" s="53">
        <f t="shared" si="75"/>
        <v>80</v>
      </c>
      <c r="AR110" s="54" t="str">
        <f t="shared" si="76"/>
        <v>80 Speed limit.  Start of OPEN SECTION</v>
      </c>
      <c r="AS110" s="55"/>
      <c r="AT110" s="55"/>
      <c r="AU110" s="56">
        <f>IF(GroupStTimes!$A$8=0,MIN(CB110,CD110,CF110),MIN(BZ110,CB110,CD110,CF110))</f>
        <v>0.28410879629629626</v>
      </c>
      <c r="AV110" s="56">
        <f>IF(GroupStTimes!$A$8=0,MAX(CC110,CE110,CG110),MAX(CA110,CC110,CE110,CG110))</f>
        <v>0.34035879629629634</v>
      </c>
      <c r="AW110" s="57" t="str">
        <f t="shared" si="77"/>
        <v/>
      </c>
      <c r="AX110" s="58" t="str">
        <f t="shared" si="78"/>
        <v/>
      </c>
      <c r="AY110" s="58" t="str">
        <f t="shared" si="79"/>
        <v/>
      </c>
      <c r="AZ110" s="31">
        <f t="shared" si="80"/>
        <v>24.3</v>
      </c>
      <c r="BA110" s="59">
        <f t="shared" si="81"/>
        <v>0.27479166666666666</v>
      </c>
      <c r="BB110" s="59">
        <f t="shared" si="82"/>
        <v>0.28034722222222225</v>
      </c>
      <c r="BC110" s="59">
        <f t="shared" si="83"/>
        <v>0.27854166666666669</v>
      </c>
      <c r="BD110" s="59">
        <f t="shared" si="84"/>
        <v>0.32437499999999997</v>
      </c>
      <c r="BE110" s="59">
        <f t="shared" si="85"/>
        <v>0.32322916666666668</v>
      </c>
      <c r="BF110" s="59">
        <f t="shared" si="86"/>
        <v>0.33364583333333336</v>
      </c>
      <c r="BG110" s="59">
        <f t="shared" si="87"/>
        <v>0.3331944444444444</v>
      </c>
      <c r="BH110" s="59">
        <f t="shared" si="88"/>
        <v>0.33249999999999996</v>
      </c>
      <c r="BI110" s="31">
        <f t="shared" si="89"/>
        <v>8.0500000000000007</v>
      </c>
      <c r="BJ110" s="61">
        <f t="shared" si="90"/>
        <v>0.22361111111111112</v>
      </c>
      <c r="BK110" s="61">
        <f t="shared" si="91"/>
        <v>0.18720930232558142</v>
      </c>
      <c r="BL110" s="61">
        <f t="shared" si="92"/>
        <v>0.161</v>
      </c>
      <c r="BM110" s="61">
        <f t="shared" si="93"/>
        <v>0.13879310344827586</v>
      </c>
      <c r="BN110" s="62">
        <f t="shared" si="94"/>
        <v>0</v>
      </c>
      <c r="BO110" s="62">
        <f t="shared" si="95"/>
        <v>13</v>
      </c>
      <c r="BP110" s="62">
        <f t="shared" si="96"/>
        <v>25</v>
      </c>
      <c r="BQ110" s="62">
        <f t="shared" si="97"/>
        <v>0</v>
      </c>
      <c r="BR110" s="62">
        <f t="shared" si="98"/>
        <v>11</v>
      </c>
      <c r="BS110" s="62">
        <f t="shared" si="99"/>
        <v>14</v>
      </c>
      <c r="BT110" s="62">
        <f t="shared" si="100"/>
        <v>0</v>
      </c>
      <c r="BU110" s="62">
        <f t="shared" si="101"/>
        <v>9</v>
      </c>
      <c r="BV110" s="62">
        <f t="shared" si="102"/>
        <v>40</v>
      </c>
      <c r="BW110" s="62">
        <f t="shared" si="103"/>
        <v>0</v>
      </c>
      <c r="BX110" s="62">
        <f t="shared" si="104"/>
        <v>8</v>
      </c>
      <c r="BY110" s="62">
        <f t="shared" si="105"/>
        <v>20</v>
      </c>
      <c r="BZ110" s="63">
        <f t="shared" si="106"/>
        <v>0.28410879629629626</v>
      </c>
      <c r="CA110" s="63">
        <f t="shared" si="107"/>
        <v>0.28966435185185185</v>
      </c>
      <c r="CB110" s="63">
        <f t="shared" si="108"/>
        <v>0.28634259259259259</v>
      </c>
      <c r="CC110" s="63">
        <f t="shared" si="109"/>
        <v>0.33217592592592587</v>
      </c>
      <c r="CD110" s="63">
        <f t="shared" si="110"/>
        <v>0.32994212962962965</v>
      </c>
      <c r="CE110" s="63">
        <f t="shared" si="111"/>
        <v>0.34035879629629634</v>
      </c>
      <c r="CF110" s="63">
        <f t="shared" si="112"/>
        <v>0.33898148148148144</v>
      </c>
      <c r="CG110" s="63">
        <f t="shared" si="113"/>
        <v>0.338287037037037</v>
      </c>
      <c r="CH110" s="36"/>
      <c r="CI110" s="36"/>
      <c r="CJ110" s="36"/>
      <c r="CK110" s="36"/>
      <c r="CL110" s="60">
        <v>60</v>
      </c>
    </row>
    <row r="111" spans="1:90" ht="40.5" x14ac:dyDescent="0.25">
      <c r="A111" s="37">
        <v>8</v>
      </c>
      <c r="B111" s="16" t="s">
        <v>985</v>
      </c>
      <c r="C111" s="37"/>
      <c r="D111" s="37"/>
      <c r="E111" s="37"/>
      <c r="F111" s="83"/>
      <c r="G111" s="44"/>
      <c r="H111" s="44">
        <f t="shared" si="63"/>
        <v>32.58</v>
      </c>
      <c r="I111" s="83">
        <v>32.53</v>
      </c>
      <c r="J111" s="43">
        <f t="shared" si="70"/>
        <v>-1.4345732144687012E-3</v>
      </c>
      <c r="K111" s="44">
        <f t="shared" si="71"/>
        <v>-4.6666666666666856E-2</v>
      </c>
      <c r="L111" s="76" t="s">
        <v>1682</v>
      </c>
      <c r="M111" s="122">
        <v>80</v>
      </c>
      <c r="N111" s="46">
        <f t="shared" si="64"/>
        <v>32.576666666666668</v>
      </c>
      <c r="O111" s="46"/>
      <c r="P111" s="44">
        <v>32.56</v>
      </c>
      <c r="Q111" s="46"/>
      <c r="R111" s="44">
        <v>32.58</v>
      </c>
      <c r="T111" s="78">
        <v>32.590000000000003</v>
      </c>
      <c r="U111" s="47" t="str">
        <f t="shared" si="72"/>
        <v/>
      </c>
      <c r="V111" s="47" t="str">
        <f t="shared" si="73"/>
        <v/>
      </c>
      <c r="W111" s="47"/>
      <c r="X111" s="47"/>
      <c r="Y111" s="47"/>
      <c r="Z111" s="47"/>
      <c r="AA111" s="47"/>
      <c r="AB111" s="47"/>
      <c r="AC111" s="47"/>
      <c r="AD111" s="47"/>
      <c r="AE111" s="51">
        <f t="shared" si="65"/>
        <v>8</v>
      </c>
      <c r="AF111" s="51" t="str">
        <f t="shared" si="66"/>
        <v>F U1</v>
      </c>
      <c r="AG111" s="51" t="str">
        <f t="shared" si="67"/>
        <v/>
      </c>
      <c r="AH111" s="51" t="str">
        <f t="shared" si="68"/>
        <v/>
      </c>
      <c r="AI111" s="52">
        <f t="shared" si="69"/>
        <v>32.58</v>
      </c>
      <c r="AJ111" s="68"/>
      <c r="AK111" s="53"/>
      <c r="AL111" s="52"/>
      <c r="AM111" s="53">
        <f t="shared" si="74"/>
        <v>36</v>
      </c>
      <c r="AN111" s="53">
        <f>IF(AJ111&lt;&gt;"",IF(AJ111="o",VLOOKUP(AM111,OpenSect!$A$1:$D$11,2),IF(AJ111="u",VLOOKUP(AM111,UpHill!$A$1:$D$35,2),IF(AJ111="d",VLOOKUP(AM111,DownHill!$A$1:$D$29,2),IF(AJ111="f",VLOOKUP(AM111,FlatUnd!$A$2:$D$30,2),IF(AJ111="t",VLOOKUP(AM111,TimeAdd!$A$1:$D$176,2),IF(AJ111="l",VLOOKUP(AM111,SLimit!$A$1:$D$8,2),AN110)))))),AN110)</f>
        <v>43</v>
      </c>
      <c r="AO111" s="53">
        <f>IF(AJ111&lt;&gt;"",IF(AJ111="o",VLOOKUP(AM111,OpenSect!$A$1:$D$11,3),IF(AJ111="u",VLOOKUP(AM111,UpHill!$A$1:$D$35,3),IF(AJ111="d",VLOOKUP(AM111,DownHill!$A$3:$D$29,3),IF(AJ111="f",VLOOKUP(AM111,FlatUnd!$A$2:$D$30,3),IF(AJ111="t",VLOOKUP(AM111,TimeAdd!$A$1:$D$18,3),IF(AJ111="l",VLOOKUP(AM111,SLimit!$A$1:$D$8,3),AO110)))))),AO110)</f>
        <v>50</v>
      </c>
      <c r="AP111" s="53">
        <f>IF(AJ111&lt;&gt;"",IF(AJ111="o",VLOOKUP(AM111,OpenSect!$A$1:$D$11,4),IF(AJ111="u",VLOOKUP(AM111,UpHill!$A$1:$D$35,4),IF(AJ111="d",VLOOKUP(AM111,DownHill!$A$1:$D$29,4),IF(AJ111="f",VLOOKUP(AM111,FlatUnd!$A$2:$D$30,4),IF(AJ111="t",VLOOKUP(AM111,TimeAdd!$A$1:$D$18,4),IF(AJ111="l",VLOOKUP(AM111,SLimit!$A$1:$D$8,4),AP110)))))),AP110)</f>
        <v>58</v>
      </c>
      <c r="AQ111" s="53">
        <f t="shared" si="75"/>
        <v>80</v>
      </c>
      <c r="AR111" s="54" t="str">
        <f t="shared" si="76"/>
        <v>Diagrammatic Sign: - Warning - Winding road.  for 3 km.</v>
      </c>
      <c r="AS111" s="55"/>
      <c r="AT111" s="55"/>
      <c r="AU111" s="56">
        <f>IF(GroupStTimes!$A$8=0,MIN(CB111,CD111,CF111),MIN(BZ111,CB111,CD111,CF111))</f>
        <v>0.28437499999999999</v>
      </c>
      <c r="AV111" s="56">
        <f>IF(GroupStTimes!$A$8=0,MAX(CC111,CE111,CG111),MAX(CA111,CC111,CE111,CG111))</f>
        <v>0.34054398148148152</v>
      </c>
      <c r="AW111" s="57" t="str">
        <f t="shared" si="77"/>
        <v/>
      </c>
      <c r="AX111" s="58" t="str">
        <f t="shared" si="78"/>
        <v/>
      </c>
      <c r="AY111" s="58" t="str">
        <f t="shared" si="79"/>
        <v/>
      </c>
      <c r="AZ111" s="31">
        <f t="shared" si="80"/>
        <v>24.3</v>
      </c>
      <c r="BA111" s="59">
        <f t="shared" si="81"/>
        <v>0.27479166666666666</v>
      </c>
      <c r="BB111" s="59">
        <f t="shared" si="82"/>
        <v>0.28034722222222225</v>
      </c>
      <c r="BC111" s="59">
        <f t="shared" si="83"/>
        <v>0.27854166666666669</v>
      </c>
      <c r="BD111" s="59">
        <f t="shared" si="84"/>
        <v>0.32437499999999997</v>
      </c>
      <c r="BE111" s="59">
        <f t="shared" si="85"/>
        <v>0.32322916666666668</v>
      </c>
      <c r="BF111" s="59">
        <f t="shared" si="86"/>
        <v>0.33364583333333336</v>
      </c>
      <c r="BG111" s="59">
        <f t="shared" si="87"/>
        <v>0.3331944444444444</v>
      </c>
      <c r="BH111" s="59">
        <f t="shared" si="88"/>
        <v>0.33249999999999996</v>
      </c>
      <c r="BI111" s="31">
        <f t="shared" si="89"/>
        <v>8.2799999999999976</v>
      </c>
      <c r="BJ111" s="61">
        <f t="shared" si="90"/>
        <v>0.22999999999999993</v>
      </c>
      <c r="BK111" s="61">
        <f t="shared" si="91"/>
        <v>0.19255813953488365</v>
      </c>
      <c r="BL111" s="61">
        <f t="shared" si="92"/>
        <v>0.16559999999999994</v>
      </c>
      <c r="BM111" s="61">
        <f t="shared" si="93"/>
        <v>0.14275862068965514</v>
      </c>
      <c r="BN111" s="62">
        <f t="shared" si="94"/>
        <v>0</v>
      </c>
      <c r="BO111" s="62">
        <f t="shared" si="95"/>
        <v>13</v>
      </c>
      <c r="BP111" s="62">
        <f t="shared" si="96"/>
        <v>48</v>
      </c>
      <c r="BQ111" s="62">
        <f t="shared" si="97"/>
        <v>0</v>
      </c>
      <c r="BR111" s="62">
        <f t="shared" si="98"/>
        <v>11</v>
      </c>
      <c r="BS111" s="62">
        <f t="shared" si="99"/>
        <v>33</v>
      </c>
      <c r="BT111" s="62">
        <f t="shared" si="100"/>
        <v>0</v>
      </c>
      <c r="BU111" s="62">
        <f t="shared" si="101"/>
        <v>9</v>
      </c>
      <c r="BV111" s="62">
        <f t="shared" si="102"/>
        <v>56</v>
      </c>
      <c r="BW111" s="62">
        <f t="shared" si="103"/>
        <v>0</v>
      </c>
      <c r="BX111" s="62">
        <f t="shared" si="104"/>
        <v>8</v>
      </c>
      <c r="BY111" s="62">
        <f t="shared" si="105"/>
        <v>34</v>
      </c>
      <c r="BZ111" s="63">
        <f t="shared" si="106"/>
        <v>0.28437499999999999</v>
      </c>
      <c r="CA111" s="63">
        <f t="shared" si="107"/>
        <v>0.28993055555555558</v>
      </c>
      <c r="CB111" s="63">
        <f t="shared" si="108"/>
        <v>0.2865625</v>
      </c>
      <c r="CC111" s="63">
        <f t="shared" si="109"/>
        <v>0.33239583333333328</v>
      </c>
      <c r="CD111" s="63">
        <f t="shared" si="110"/>
        <v>0.33012731481481483</v>
      </c>
      <c r="CE111" s="63">
        <f t="shared" si="111"/>
        <v>0.34054398148148152</v>
      </c>
      <c r="CF111" s="63">
        <f t="shared" si="112"/>
        <v>0.33914351851851848</v>
      </c>
      <c r="CG111" s="63">
        <f t="shared" si="113"/>
        <v>0.33844907407407404</v>
      </c>
      <c r="CH111" s="36"/>
      <c r="CI111" s="36"/>
      <c r="CJ111" s="36"/>
      <c r="CK111" s="36"/>
      <c r="CL111" s="60">
        <v>60</v>
      </c>
    </row>
    <row r="112" spans="1:90" ht="28.5" customHeight="1" x14ac:dyDescent="0.25">
      <c r="A112" s="37">
        <v>8</v>
      </c>
      <c r="C112" s="37"/>
      <c r="D112" s="37"/>
      <c r="E112" s="37"/>
      <c r="F112" s="83"/>
      <c r="G112" s="44"/>
      <c r="H112" s="44">
        <f t="shared" si="63"/>
        <v>32.659999999999997</v>
      </c>
      <c r="I112" s="83">
        <v>32.630000000000003</v>
      </c>
      <c r="J112" s="43">
        <f t="shared" si="70"/>
        <v>-1.0215548064153061E-3</v>
      </c>
      <c r="K112" s="44">
        <f t="shared" si="71"/>
        <v>-3.3333333333331439E-2</v>
      </c>
      <c r="L112" s="76" t="s">
        <v>363</v>
      </c>
      <c r="M112" s="122">
        <v>80</v>
      </c>
      <c r="N112" s="46">
        <f t="shared" si="64"/>
        <v>32.663333333333334</v>
      </c>
      <c r="O112" s="46"/>
      <c r="P112" s="44">
        <v>32.659999999999997</v>
      </c>
      <c r="Q112" s="46"/>
      <c r="R112" s="44">
        <v>32.659999999999997</v>
      </c>
      <c r="T112" s="78">
        <v>32.67</v>
      </c>
      <c r="U112" s="47" t="str">
        <f t="shared" si="72"/>
        <v/>
      </c>
      <c r="V112" s="47" t="str">
        <f t="shared" si="73"/>
        <v/>
      </c>
      <c r="W112" s="47"/>
      <c r="X112" s="47"/>
      <c r="Y112" s="47"/>
      <c r="Z112" s="47"/>
      <c r="AA112" s="47"/>
      <c r="AB112" s="47"/>
      <c r="AC112" s="47"/>
      <c r="AD112" s="47"/>
      <c r="AE112" s="51">
        <f t="shared" si="65"/>
        <v>8</v>
      </c>
      <c r="AF112" s="51" t="str">
        <f t="shared" si="66"/>
        <v/>
      </c>
      <c r="AG112" s="51" t="str">
        <f t="shared" si="67"/>
        <v/>
      </c>
      <c r="AH112" s="51" t="str">
        <f t="shared" si="68"/>
        <v/>
      </c>
      <c r="AI112" s="52">
        <f t="shared" si="69"/>
        <v>32.659999999999997</v>
      </c>
      <c r="AJ112" s="68"/>
      <c r="AK112" s="53"/>
      <c r="AL112" s="52"/>
      <c r="AM112" s="53">
        <f t="shared" si="74"/>
        <v>36</v>
      </c>
      <c r="AN112" s="53">
        <f>IF(AJ112&lt;&gt;"",IF(AJ112="o",VLOOKUP(AM112,OpenSect!$A$1:$D$11,2),IF(AJ112="u",VLOOKUP(AM112,UpHill!$A$1:$D$35,2),IF(AJ112="d",VLOOKUP(AM112,DownHill!$A$1:$D$29,2),IF(AJ112="f",VLOOKUP(AM112,FlatUnd!$A$2:$D$30,2),IF(AJ112="t",VLOOKUP(AM112,TimeAdd!$A$1:$D$176,2),IF(AJ112="l",VLOOKUP(AM112,SLimit!$A$1:$D$8,2),AN111)))))),AN111)</f>
        <v>43</v>
      </c>
      <c r="AO112" s="53">
        <f>IF(AJ112&lt;&gt;"",IF(AJ112="o",VLOOKUP(AM112,OpenSect!$A$1:$D$11,3),IF(AJ112="u",VLOOKUP(AM112,UpHill!$A$1:$D$35,3),IF(AJ112="d",VLOOKUP(AM112,DownHill!$A$3:$D$29,3),IF(AJ112="f",VLOOKUP(AM112,FlatUnd!$A$2:$D$30,3),IF(AJ112="t",VLOOKUP(AM112,TimeAdd!$A$1:$D$18,3),IF(AJ112="l",VLOOKUP(AM112,SLimit!$A$1:$D$8,3),AO111)))))),AO111)</f>
        <v>50</v>
      </c>
      <c r="AP112" s="53">
        <f>IF(AJ112&lt;&gt;"",IF(AJ112="o",VLOOKUP(AM112,OpenSect!$A$1:$D$11,4),IF(AJ112="u",VLOOKUP(AM112,UpHill!$A$1:$D$35,4),IF(AJ112="d",VLOOKUP(AM112,DownHill!$A$1:$D$29,4),IF(AJ112="f",VLOOKUP(AM112,FlatUnd!$A$2:$D$30,4),IF(AJ112="t",VLOOKUP(AM112,TimeAdd!$A$1:$D$18,4),IF(AJ112="l",VLOOKUP(AM112,SLimit!$A$1:$D$8,4),AP111)))))),AP111)</f>
        <v>58</v>
      </c>
      <c r="AQ112" s="53">
        <f t="shared" si="75"/>
        <v>80</v>
      </c>
      <c r="AR112" s="54" t="str">
        <f t="shared" si="76"/>
        <v>Warning - Farm animals.</v>
      </c>
      <c r="AS112" s="55"/>
      <c r="AT112" s="55"/>
      <c r="AU112" s="56">
        <f>IF(GroupStTimes!$A$8=0,MIN(CB112,CD112,CF112),MIN(BZ112,CB112,CD112,CF112))</f>
        <v>0.28446759259259258</v>
      </c>
      <c r="AV112" s="56">
        <f>IF(GroupStTimes!$A$8=0,MAX(CC112,CE112,CG112),MAX(CA112,CC112,CE112,CG112))</f>
        <v>0.34061342592592597</v>
      </c>
      <c r="AW112" s="57" t="str">
        <f t="shared" si="77"/>
        <v/>
      </c>
      <c r="AX112" s="58" t="str">
        <f t="shared" si="78"/>
        <v/>
      </c>
      <c r="AY112" s="58" t="str">
        <f t="shared" si="79"/>
        <v/>
      </c>
      <c r="AZ112" s="31">
        <f t="shared" si="80"/>
        <v>24.3</v>
      </c>
      <c r="BA112" s="59">
        <f t="shared" si="81"/>
        <v>0.27479166666666666</v>
      </c>
      <c r="BB112" s="59">
        <f t="shared" si="82"/>
        <v>0.28034722222222225</v>
      </c>
      <c r="BC112" s="59">
        <f t="shared" si="83"/>
        <v>0.27854166666666669</v>
      </c>
      <c r="BD112" s="59">
        <f t="shared" si="84"/>
        <v>0.32437499999999997</v>
      </c>
      <c r="BE112" s="59">
        <f t="shared" si="85"/>
        <v>0.32322916666666668</v>
      </c>
      <c r="BF112" s="59">
        <f t="shared" si="86"/>
        <v>0.33364583333333336</v>
      </c>
      <c r="BG112" s="59">
        <f t="shared" si="87"/>
        <v>0.3331944444444444</v>
      </c>
      <c r="BH112" s="59">
        <f t="shared" si="88"/>
        <v>0.33249999999999996</v>
      </c>
      <c r="BI112" s="31">
        <f t="shared" si="89"/>
        <v>8.3599999999999959</v>
      </c>
      <c r="BJ112" s="61">
        <f t="shared" si="90"/>
        <v>0.23222222222222211</v>
      </c>
      <c r="BK112" s="61">
        <f t="shared" si="91"/>
        <v>0.1944186046511627</v>
      </c>
      <c r="BL112" s="61">
        <f t="shared" si="92"/>
        <v>0.1671999999999999</v>
      </c>
      <c r="BM112" s="61">
        <f t="shared" si="93"/>
        <v>0.14413793103448269</v>
      </c>
      <c r="BN112" s="62">
        <f t="shared" si="94"/>
        <v>0</v>
      </c>
      <c r="BO112" s="62">
        <f t="shared" si="95"/>
        <v>13</v>
      </c>
      <c r="BP112" s="62">
        <f t="shared" si="96"/>
        <v>56</v>
      </c>
      <c r="BQ112" s="62">
        <f t="shared" si="97"/>
        <v>0</v>
      </c>
      <c r="BR112" s="62">
        <f t="shared" si="98"/>
        <v>11</v>
      </c>
      <c r="BS112" s="62">
        <f t="shared" si="99"/>
        <v>40</v>
      </c>
      <c r="BT112" s="62">
        <f t="shared" si="100"/>
        <v>0</v>
      </c>
      <c r="BU112" s="62">
        <f t="shared" si="101"/>
        <v>10</v>
      </c>
      <c r="BV112" s="62">
        <f t="shared" si="102"/>
        <v>2</v>
      </c>
      <c r="BW112" s="62">
        <f t="shared" si="103"/>
        <v>0</v>
      </c>
      <c r="BX112" s="62">
        <f t="shared" si="104"/>
        <v>8</v>
      </c>
      <c r="BY112" s="62">
        <f t="shared" si="105"/>
        <v>39</v>
      </c>
      <c r="BZ112" s="63">
        <f t="shared" si="106"/>
        <v>0.28446759259259258</v>
      </c>
      <c r="CA112" s="63">
        <f t="shared" si="107"/>
        <v>0.29002314814814817</v>
      </c>
      <c r="CB112" s="63">
        <f t="shared" si="108"/>
        <v>0.28664351851851855</v>
      </c>
      <c r="CC112" s="63">
        <f t="shared" si="109"/>
        <v>0.33247685185185183</v>
      </c>
      <c r="CD112" s="63">
        <f t="shared" si="110"/>
        <v>0.33019675925925929</v>
      </c>
      <c r="CE112" s="63">
        <f t="shared" si="111"/>
        <v>0.34061342592592597</v>
      </c>
      <c r="CF112" s="63">
        <f t="shared" si="112"/>
        <v>0.33920138888888884</v>
      </c>
      <c r="CG112" s="63">
        <f t="shared" si="113"/>
        <v>0.3385069444444444</v>
      </c>
      <c r="CH112" s="36"/>
      <c r="CI112" s="36"/>
      <c r="CJ112" s="36"/>
      <c r="CK112" s="36"/>
      <c r="CL112" s="60">
        <v>60</v>
      </c>
    </row>
    <row r="113" spans="1:90" ht="28.5" customHeight="1" x14ac:dyDescent="0.25">
      <c r="A113" s="37">
        <v>8</v>
      </c>
      <c r="B113" s="16" t="s">
        <v>969</v>
      </c>
      <c r="C113" s="37"/>
      <c r="D113" s="37"/>
      <c r="E113" s="37"/>
      <c r="F113" s="83"/>
      <c r="G113" s="44"/>
      <c r="H113" s="44">
        <f t="shared" si="63"/>
        <v>32.67</v>
      </c>
      <c r="I113" s="83">
        <v>32.630000000000003</v>
      </c>
      <c r="J113" s="43">
        <f t="shared" si="70"/>
        <v>-1.225865767698193E-3</v>
      </c>
      <c r="K113" s="44">
        <f t="shared" si="71"/>
        <v>-3.9999999999992042E-2</v>
      </c>
      <c r="L113" s="76" t="s">
        <v>986</v>
      </c>
      <c r="M113" s="122">
        <v>80</v>
      </c>
      <c r="N113" s="46">
        <f t="shared" si="64"/>
        <v>32.669999999999995</v>
      </c>
      <c r="O113" s="46"/>
      <c r="P113" s="44">
        <v>32.659999999999997</v>
      </c>
      <c r="Q113" s="46"/>
      <c r="R113" s="44">
        <v>32.67</v>
      </c>
      <c r="T113" s="78">
        <v>32.68</v>
      </c>
      <c r="U113" s="47" t="str">
        <f t="shared" si="72"/>
        <v/>
      </c>
      <c r="V113" s="47" t="str">
        <f t="shared" si="73"/>
        <v/>
      </c>
      <c r="W113" s="47"/>
      <c r="X113" s="47"/>
      <c r="Y113" s="47"/>
      <c r="Z113" s="47"/>
      <c r="AA113" s="47"/>
      <c r="AB113" s="47"/>
      <c r="AC113" s="47"/>
      <c r="AD113" s="47"/>
      <c r="AE113" s="51">
        <f t="shared" si="65"/>
        <v>8</v>
      </c>
      <c r="AF113" s="51" t="str">
        <f t="shared" si="66"/>
        <v>U1 1/2</v>
      </c>
      <c r="AG113" s="51" t="str">
        <f t="shared" si="67"/>
        <v/>
      </c>
      <c r="AH113" s="51" t="str">
        <f t="shared" si="68"/>
        <v/>
      </c>
      <c r="AI113" s="52">
        <f t="shared" si="69"/>
        <v>32.67</v>
      </c>
      <c r="AJ113" s="68"/>
      <c r="AK113" s="53"/>
      <c r="AL113" s="52"/>
      <c r="AM113" s="53">
        <f t="shared" si="74"/>
        <v>36</v>
      </c>
      <c r="AN113" s="53">
        <f>IF(AJ113&lt;&gt;"",IF(AJ113="o",VLOOKUP(AM113,OpenSect!$A$1:$D$11,2),IF(AJ113="u",VLOOKUP(AM113,UpHill!$A$1:$D$35,2),IF(AJ113="d",VLOOKUP(AM113,DownHill!$A$1:$D$29,2),IF(AJ113="f",VLOOKUP(AM113,FlatUnd!$A$2:$D$30,2),IF(AJ113="t",VLOOKUP(AM113,TimeAdd!$A$1:$D$176,2),IF(AJ113="l",VLOOKUP(AM113,SLimit!$A$1:$D$8,2),AN112)))))),AN112)</f>
        <v>43</v>
      </c>
      <c r="AO113" s="53">
        <f>IF(AJ113&lt;&gt;"",IF(AJ113="o",VLOOKUP(AM113,OpenSect!$A$1:$D$11,3),IF(AJ113="u",VLOOKUP(AM113,UpHill!$A$1:$D$35,3),IF(AJ113="d",VLOOKUP(AM113,DownHill!$A$3:$D$29,3),IF(AJ113="f",VLOOKUP(AM113,FlatUnd!$A$2:$D$30,3),IF(AJ113="t",VLOOKUP(AM113,TimeAdd!$A$1:$D$18,3),IF(AJ113="l",VLOOKUP(AM113,SLimit!$A$1:$D$8,3),AO112)))))),AO112)</f>
        <v>50</v>
      </c>
      <c r="AP113" s="53">
        <f>IF(AJ113&lt;&gt;"",IF(AJ113="o",VLOOKUP(AM113,OpenSect!$A$1:$D$11,4),IF(AJ113="u",VLOOKUP(AM113,UpHill!$A$1:$D$35,4),IF(AJ113="d",VLOOKUP(AM113,DownHill!$A$1:$D$29,4),IF(AJ113="f",VLOOKUP(AM113,FlatUnd!$A$2:$D$30,4),IF(AJ113="t",VLOOKUP(AM113,TimeAdd!$A$1:$D$18,4),IF(AJ113="l",VLOOKUP(AM113,SLimit!$A$1:$D$8,4),AP112)))))),AP112)</f>
        <v>58</v>
      </c>
      <c r="AQ113" s="53">
        <f t="shared" si="75"/>
        <v>80</v>
      </c>
      <c r="AR113" s="54" t="str">
        <f t="shared" si="76"/>
        <v xml:space="preserve">30,0 km plate.   </v>
      </c>
      <c r="AS113" s="55"/>
      <c r="AT113" s="55"/>
      <c r="AU113" s="56">
        <f>IF(GroupStTimes!$A$8=0,MIN(CB113,CD113,CF113),MIN(BZ113,CB113,CD113,CF113))</f>
        <v>0.28447916666666667</v>
      </c>
      <c r="AV113" s="56">
        <f>IF(GroupStTimes!$A$8=0,MAX(CC113,CE113,CG113),MAX(CA113,CC113,CE113,CG113))</f>
        <v>0.34062500000000001</v>
      </c>
      <c r="AW113" s="57" t="str">
        <f t="shared" si="77"/>
        <v/>
      </c>
      <c r="AX113" s="58" t="str">
        <f t="shared" si="78"/>
        <v/>
      </c>
      <c r="AY113" s="58" t="str">
        <f t="shared" si="79"/>
        <v/>
      </c>
      <c r="AZ113" s="31">
        <f t="shared" si="80"/>
        <v>24.3</v>
      </c>
      <c r="BA113" s="59">
        <f t="shared" si="81"/>
        <v>0.27479166666666666</v>
      </c>
      <c r="BB113" s="59">
        <f t="shared" si="82"/>
        <v>0.28034722222222225</v>
      </c>
      <c r="BC113" s="59">
        <f t="shared" si="83"/>
        <v>0.27854166666666669</v>
      </c>
      <c r="BD113" s="59">
        <f t="shared" si="84"/>
        <v>0.32437499999999997</v>
      </c>
      <c r="BE113" s="59">
        <f t="shared" si="85"/>
        <v>0.32322916666666668</v>
      </c>
      <c r="BF113" s="59">
        <f t="shared" si="86"/>
        <v>0.33364583333333336</v>
      </c>
      <c r="BG113" s="59">
        <f t="shared" si="87"/>
        <v>0.3331944444444444</v>
      </c>
      <c r="BH113" s="59">
        <f t="shared" si="88"/>
        <v>0.33249999999999996</v>
      </c>
      <c r="BI113" s="31">
        <f t="shared" si="89"/>
        <v>8.370000000000001</v>
      </c>
      <c r="BJ113" s="61">
        <f t="shared" si="90"/>
        <v>0.23250000000000004</v>
      </c>
      <c r="BK113" s="61">
        <f t="shared" si="91"/>
        <v>0.19465116279069769</v>
      </c>
      <c r="BL113" s="61">
        <f t="shared" si="92"/>
        <v>0.16740000000000002</v>
      </c>
      <c r="BM113" s="61">
        <f t="shared" si="93"/>
        <v>0.14431034482758623</v>
      </c>
      <c r="BN113" s="62">
        <f t="shared" si="94"/>
        <v>0</v>
      </c>
      <c r="BO113" s="62">
        <f t="shared" si="95"/>
        <v>13</v>
      </c>
      <c r="BP113" s="62">
        <f t="shared" si="96"/>
        <v>57</v>
      </c>
      <c r="BQ113" s="62">
        <f t="shared" si="97"/>
        <v>0</v>
      </c>
      <c r="BR113" s="62">
        <f t="shared" si="98"/>
        <v>11</v>
      </c>
      <c r="BS113" s="62">
        <f t="shared" si="99"/>
        <v>41</v>
      </c>
      <c r="BT113" s="62">
        <f t="shared" si="100"/>
        <v>0</v>
      </c>
      <c r="BU113" s="62">
        <f t="shared" si="101"/>
        <v>10</v>
      </c>
      <c r="BV113" s="62">
        <f t="shared" si="102"/>
        <v>3</v>
      </c>
      <c r="BW113" s="62">
        <f t="shared" si="103"/>
        <v>0</v>
      </c>
      <c r="BX113" s="62">
        <f t="shared" si="104"/>
        <v>8</v>
      </c>
      <c r="BY113" s="62">
        <f t="shared" si="105"/>
        <v>40</v>
      </c>
      <c r="BZ113" s="63">
        <f t="shared" si="106"/>
        <v>0.28447916666666667</v>
      </c>
      <c r="CA113" s="63">
        <f t="shared" si="107"/>
        <v>0.29003472222222226</v>
      </c>
      <c r="CB113" s="63">
        <f t="shared" si="108"/>
        <v>0.28665509259259259</v>
      </c>
      <c r="CC113" s="63">
        <f t="shared" si="109"/>
        <v>0.33248842592592587</v>
      </c>
      <c r="CD113" s="63">
        <f t="shared" si="110"/>
        <v>0.33020833333333333</v>
      </c>
      <c r="CE113" s="63">
        <f t="shared" si="111"/>
        <v>0.34062500000000001</v>
      </c>
      <c r="CF113" s="63">
        <f t="shared" si="112"/>
        <v>0.33921296296296294</v>
      </c>
      <c r="CG113" s="63">
        <f t="shared" si="113"/>
        <v>0.3385185185185185</v>
      </c>
      <c r="CH113" s="36"/>
      <c r="CI113" s="36"/>
      <c r="CJ113" s="36"/>
      <c r="CK113" s="36"/>
      <c r="CL113" s="60">
        <v>60</v>
      </c>
    </row>
    <row r="114" spans="1:90" ht="40.5" x14ac:dyDescent="0.25">
      <c r="A114" s="37">
        <v>8</v>
      </c>
      <c r="B114" s="16" t="s">
        <v>987</v>
      </c>
      <c r="C114" s="37"/>
      <c r="D114" s="37"/>
      <c r="E114" s="37"/>
      <c r="F114" s="83"/>
      <c r="G114" s="44"/>
      <c r="H114" s="44">
        <f t="shared" si="63"/>
        <v>32.68</v>
      </c>
      <c r="I114" s="83">
        <v>32.64</v>
      </c>
      <c r="J114" s="43">
        <f t="shared" si="70"/>
        <v>-1.2254901960784053E-3</v>
      </c>
      <c r="K114" s="44">
        <f t="shared" si="71"/>
        <v>-3.9999999999999147E-2</v>
      </c>
      <c r="L114" s="76" t="s">
        <v>1523</v>
      </c>
      <c r="M114" s="122">
        <v>80</v>
      </c>
      <c r="N114" s="46">
        <f t="shared" si="64"/>
        <v>32.68</v>
      </c>
      <c r="O114" s="46"/>
      <c r="P114" s="44">
        <v>32.67</v>
      </c>
      <c r="Q114" s="46"/>
      <c r="R114" s="44">
        <v>32.68</v>
      </c>
      <c r="T114" s="78">
        <v>32.69</v>
      </c>
      <c r="U114" s="47" t="str">
        <f t="shared" si="72"/>
        <v/>
      </c>
      <c r="V114" s="47" t="str">
        <f t="shared" si="73"/>
        <v/>
      </c>
      <c r="W114" s="47"/>
      <c r="X114" s="47"/>
      <c r="Y114" s="47"/>
      <c r="Z114" s="47"/>
      <c r="AA114" s="47"/>
      <c r="AB114" s="47"/>
      <c r="AC114" s="47"/>
      <c r="AD114" s="47"/>
      <c r="AE114" s="51">
        <f t="shared" si="65"/>
        <v>8</v>
      </c>
      <c r="AF114" s="51" t="str">
        <f t="shared" si="66"/>
        <v>U1 D</v>
      </c>
      <c r="AG114" s="51" t="str">
        <f t="shared" si="67"/>
        <v/>
      </c>
      <c r="AH114" s="51" t="str">
        <f t="shared" si="68"/>
        <v/>
      </c>
      <c r="AI114" s="52">
        <f t="shared" si="69"/>
        <v>32.68</v>
      </c>
      <c r="AJ114" s="68"/>
      <c r="AK114" s="53"/>
      <c r="AL114" s="52"/>
      <c r="AM114" s="53">
        <f t="shared" si="74"/>
        <v>36</v>
      </c>
      <c r="AN114" s="53">
        <f>IF(AJ114&lt;&gt;"",IF(AJ114="o",VLOOKUP(AM114,OpenSect!$A$1:$D$11,2),IF(AJ114="u",VLOOKUP(AM114,UpHill!$A$1:$D$35,2),IF(AJ114="d",VLOOKUP(AM114,DownHill!$A$1:$D$29,2),IF(AJ114="f",VLOOKUP(AM114,FlatUnd!$A$2:$D$30,2),IF(AJ114="t",VLOOKUP(AM114,TimeAdd!$A$1:$D$176,2),IF(AJ114="l",VLOOKUP(AM114,SLimit!$A$1:$D$8,2),AN113)))))),AN113)</f>
        <v>43</v>
      </c>
      <c r="AO114" s="53">
        <f>IF(AJ114&lt;&gt;"",IF(AJ114="o",VLOOKUP(AM114,OpenSect!$A$1:$D$11,3),IF(AJ114="u",VLOOKUP(AM114,UpHill!$A$1:$D$35,3),IF(AJ114="d",VLOOKUP(AM114,DownHill!$A$3:$D$29,3),IF(AJ114="f",VLOOKUP(AM114,FlatUnd!$A$2:$D$30,3),IF(AJ114="t",VLOOKUP(AM114,TimeAdd!$A$1:$D$18,3),IF(AJ114="l",VLOOKUP(AM114,SLimit!$A$1:$D$8,3),AO113)))))),AO113)</f>
        <v>50</v>
      </c>
      <c r="AP114" s="53">
        <f>IF(AJ114&lt;&gt;"",IF(AJ114="o",VLOOKUP(AM114,OpenSect!$A$1:$D$11,4),IF(AJ114="u",VLOOKUP(AM114,UpHill!$A$1:$D$35,4),IF(AJ114="d",VLOOKUP(AM114,DownHill!$A$1:$D$29,4),IF(AJ114="f",VLOOKUP(AM114,FlatUnd!$A$2:$D$30,4),IF(AJ114="t",VLOOKUP(AM114,TimeAdd!$A$1:$D$18,4),IF(AJ114="l",VLOOKUP(AM114,SLimit!$A$1:$D$8,4),AP113)))))),AP113)</f>
        <v>58</v>
      </c>
      <c r="AQ114" s="53">
        <f t="shared" si="75"/>
        <v>80</v>
      </c>
      <c r="AR114" s="54" t="str">
        <f t="shared" si="76"/>
        <v>Diagrammatic:- sign -Traffic movement affected by obstruction.  400m.</v>
      </c>
      <c r="AS114" s="55"/>
      <c r="AT114" s="55"/>
      <c r="AU114" s="56">
        <f>IF(GroupStTimes!$A$8=0,MIN(CB114,CD114,CF114),MIN(BZ114,CB114,CD114,CF114))</f>
        <v>0.28449074074074071</v>
      </c>
      <c r="AV114" s="56">
        <f>IF(GroupStTimes!$A$8=0,MAX(CC114,CE114,CG114),MAX(CA114,CC114,CE114,CG114))</f>
        <v>0.34062500000000001</v>
      </c>
      <c r="AW114" s="57" t="str">
        <f t="shared" si="77"/>
        <v/>
      </c>
      <c r="AX114" s="58" t="str">
        <f t="shared" si="78"/>
        <v/>
      </c>
      <c r="AY114" s="58" t="str">
        <f t="shared" si="79"/>
        <v/>
      </c>
      <c r="AZ114" s="31">
        <f t="shared" si="80"/>
        <v>24.3</v>
      </c>
      <c r="BA114" s="59">
        <f t="shared" si="81"/>
        <v>0.27479166666666666</v>
      </c>
      <c r="BB114" s="59">
        <f t="shared" si="82"/>
        <v>0.28034722222222225</v>
      </c>
      <c r="BC114" s="59">
        <f t="shared" si="83"/>
        <v>0.27854166666666669</v>
      </c>
      <c r="BD114" s="59">
        <f t="shared" si="84"/>
        <v>0.32437499999999997</v>
      </c>
      <c r="BE114" s="59">
        <f t="shared" si="85"/>
        <v>0.32322916666666668</v>
      </c>
      <c r="BF114" s="59">
        <f t="shared" si="86"/>
        <v>0.33364583333333336</v>
      </c>
      <c r="BG114" s="59">
        <f t="shared" si="87"/>
        <v>0.3331944444444444</v>
      </c>
      <c r="BH114" s="59">
        <f t="shared" si="88"/>
        <v>0.33249999999999996</v>
      </c>
      <c r="BI114" s="31">
        <f t="shared" si="89"/>
        <v>8.379999999999999</v>
      </c>
      <c r="BJ114" s="61">
        <f t="shared" si="90"/>
        <v>0.23277777777777775</v>
      </c>
      <c r="BK114" s="61">
        <f t="shared" si="91"/>
        <v>0.19488372093023254</v>
      </c>
      <c r="BL114" s="61">
        <f t="shared" si="92"/>
        <v>0.16759999999999997</v>
      </c>
      <c r="BM114" s="61">
        <f t="shared" si="93"/>
        <v>0.14448275862068963</v>
      </c>
      <c r="BN114" s="62">
        <f t="shared" si="94"/>
        <v>0</v>
      </c>
      <c r="BO114" s="62">
        <f t="shared" si="95"/>
        <v>13</v>
      </c>
      <c r="BP114" s="62">
        <f t="shared" si="96"/>
        <v>58</v>
      </c>
      <c r="BQ114" s="62">
        <f t="shared" si="97"/>
        <v>0</v>
      </c>
      <c r="BR114" s="62">
        <f t="shared" si="98"/>
        <v>11</v>
      </c>
      <c r="BS114" s="62">
        <f t="shared" si="99"/>
        <v>42</v>
      </c>
      <c r="BT114" s="62">
        <f t="shared" si="100"/>
        <v>0</v>
      </c>
      <c r="BU114" s="62">
        <f t="shared" si="101"/>
        <v>10</v>
      </c>
      <c r="BV114" s="62">
        <f t="shared" si="102"/>
        <v>3</v>
      </c>
      <c r="BW114" s="62">
        <f t="shared" si="103"/>
        <v>0</v>
      </c>
      <c r="BX114" s="62">
        <f t="shared" si="104"/>
        <v>8</v>
      </c>
      <c r="BY114" s="62">
        <f t="shared" si="105"/>
        <v>40</v>
      </c>
      <c r="BZ114" s="63">
        <f t="shared" si="106"/>
        <v>0.28449074074074071</v>
      </c>
      <c r="CA114" s="63">
        <f t="shared" si="107"/>
        <v>0.2900462962962963</v>
      </c>
      <c r="CB114" s="63">
        <f t="shared" si="108"/>
        <v>0.28666666666666668</v>
      </c>
      <c r="CC114" s="63">
        <f t="shared" si="109"/>
        <v>0.33249999999999996</v>
      </c>
      <c r="CD114" s="63">
        <f t="shared" si="110"/>
        <v>0.33020833333333333</v>
      </c>
      <c r="CE114" s="63">
        <f t="shared" si="111"/>
        <v>0.34062500000000001</v>
      </c>
      <c r="CF114" s="63">
        <f t="shared" si="112"/>
        <v>0.33921296296296294</v>
      </c>
      <c r="CG114" s="63">
        <f t="shared" si="113"/>
        <v>0.3385185185185185</v>
      </c>
      <c r="CH114" s="36"/>
      <c r="CI114" s="36"/>
      <c r="CJ114" s="36"/>
      <c r="CK114" s="36"/>
      <c r="CL114" s="60">
        <v>60</v>
      </c>
    </row>
    <row r="115" spans="1:90" ht="27" customHeight="1" x14ac:dyDescent="0.25">
      <c r="A115" s="37"/>
      <c r="C115" s="37"/>
      <c r="D115" s="37"/>
      <c r="E115" s="37"/>
      <c r="F115" s="83"/>
      <c r="G115" s="44"/>
      <c r="H115" s="44">
        <f t="shared" si="63"/>
        <v>32.799999999999997</v>
      </c>
      <c r="I115" s="83">
        <v>32.770000000000003</v>
      </c>
      <c r="J115" s="43">
        <f t="shared" ref="J115" si="124">IF(N115="","",IF((I115-$I$4)=0,0,((I115-$I$4)-(N115-$N$4))/(I115-$I$4)))</f>
        <v>-9.1547146780573778E-4</v>
      </c>
      <c r="K115" s="44">
        <f t="shared" ref="K115" si="125">(I115-$I$4)-(N115-$N$4)</f>
        <v>-2.9999999999994031E-2</v>
      </c>
      <c r="L115" s="76" t="s">
        <v>363</v>
      </c>
      <c r="M115" s="122">
        <v>80</v>
      </c>
      <c r="N115" s="46">
        <f t="shared" si="64"/>
        <v>32.799999999999997</v>
      </c>
      <c r="O115" s="46"/>
      <c r="P115" s="44">
        <v>32.799999999999997</v>
      </c>
      <c r="Q115" s="46"/>
      <c r="R115" s="44"/>
      <c r="T115" s="78"/>
      <c r="U115" s="47" t="str">
        <f t="shared" si="72"/>
        <v/>
      </c>
      <c r="V115" s="47" t="str">
        <f t="shared" si="73"/>
        <v/>
      </c>
      <c r="W115" s="47"/>
      <c r="X115" s="47"/>
      <c r="Y115" s="47"/>
      <c r="Z115" s="47"/>
      <c r="AA115" s="47"/>
      <c r="AB115" s="47"/>
      <c r="AC115" s="47"/>
      <c r="AD115" s="47"/>
      <c r="AE115" s="51" t="str">
        <f t="shared" si="65"/>
        <v/>
      </c>
      <c r="AF115" s="51" t="str">
        <f t="shared" si="66"/>
        <v/>
      </c>
      <c r="AG115" s="51" t="str">
        <f t="shared" si="67"/>
        <v/>
      </c>
      <c r="AH115" s="51" t="str">
        <f t="shared" si="68"/>
        <v/>
      </c>
      <c r="AI115" s="52">
        <f t="shared" si="69"/>
        <v>32.799999999999997</v>
      </c>
      <c r="AJ115" s="68"/>
      <c r="AK115" s="53"/>
      <c r="AL115" s="52"/>
      <c r="AM115" s="53">
        <f t="shared" si="74"/>
        <v>36</v>
      </c>
      <c r="AN115" s="53">
        <f>IF(AJ115&lt;&gt;"",IF(AJ115="o",VLOOKUP(AM115,OpenSect!$A$1:$D$11,2),IF(AJ115="u",VLOOKUP(AM115,UpHill!$A$1:$D$35,2),IF(AJ115="d",VLOOKUP(AM115,DownHill!$A$1:$D$29,2),IF(AJ115="f",VLOOKUP(AM115,FlatUnd!$A$2:$D$30,2),IF(AJ115="t",VLOOKUP(AM115,TimeAdd!$A$1:$D$176,2),IF(AJ115="l",VLOOKUP(AM115,SLimit!$A$1:$D$8,2),AN114)))))),AN114)</f>
        <v>43</v>
      </c>
      <c r="AO115" s="53">
        <f>IF(AJ115&lt;&gt;"",IF(AJ115="o",VLOOKUP(AM115,OpenSect!$A$1:$D$11,3),IF(AJ115="u",VLOOKUP(AM115,UpHill!$A$1:$D$35,3),IF(AJ115="d",VLOOKUP(AM115,DownHill!$A$3:$D$29,3),IF(AJ115="f",VLOOKUP(AM115,FlatUnd!$A$2:$D$30,3),IF(AJ115="t",VLOOKUP(AM115,TimeAdd!$A$1:$D$18,3),IF(AJ115="l",VLOOKUP(AM115,SLimit!$A$1:$D$8,3),AO114)))))),AO114)</f>
        <v>50</v>
      </c>
      <c r="AP115" s="53">
        <f>IF(AJ115&lt;&gt;"",IF(AJ115="o",VLOOKUP(AM115,OpenSect!$A$1:$D$11,4),IF(AJ115="u",VLOOKUP(AM115,UpHill!$A$1:$D$35,4),IF(AJ115="d",VLOOKUP(AM115,DownHill!$A$1:$D$29,4),IF(AJ115="f",VLOOKUP(AM115,FlatUnd!$A$2:$D$30,4),IF(AJ115="t",VLOOKUP(AM115,TimeAdd!$A$1:$D$18,4),IF(AJ115="l",VLOOKUP(AM115,SLimit!$A$1:$D$8,4),AP114)))))),AP114)</f>
        <v>58</v>
      </c>
      <c r="AQ115" s="53">
        <f t="shared" si="75"/>
        <v>80</v>
      </c>
      <c r="AR115" s="54" t="str">
        <f t="shared" si="76"/>
        <v>Warning - Farm animals.</v>
      </c>
      <c r="AS115" s="55"/>
      <c r="AT115" s="55"/>
      <c r="AU115" s="56">
        <f>IF(GroupStTimes!$A$8=0,MIN(CB115,CD115,CF115),MIN(BZ115,CB115,CD115,CF115))</f>
        <v>0.28462962962962962</v>
      </c>
      <c r="AV115" s="56">
        <f>IF(GroupStTimes!$A$8=0,MAX(CC115,CE115,CG115),MAX(CA115,CC115,CE115,CG115))</f>
        <v>0.34072916666666669</v>
      </c>
      <c r="AW115" s="57" t="str">
        <f t="shared" si="77"/>
        <v/>
      </c>
      <c r="AX115" s="58" t="str">
        <f t="shared" si="78"/>
        <v/>
      </c>
      <c r="AY115" s="58" t="str">
        <f t="shared" si="79"/>
        <v/>
      </c>
      <c r="AZ115" s="31">
        <f t="shared" si="80"/>
        <v>24.3</v>
      </c>
      <c r="BA115" s="59">
        <f t="shared" si="81"/>
        <v>0.27479166666666666</v>
      </c>
      <c r="BB115" s="59">
        <f t="shared" si="82"/>
        <v>0.28034722222222225</v>
      </c>
      <c r="BC115" s="59">
        <f t="shared" si="83"/>
        <v>0.27854166666666669</v>
      </c>
      <c r="BD115" s="59">
        <f t="shared" si="84"/>
        <v>0.32437499999999997</v>
      </c>
      <c r="BE115" s="59">
        <f t="shared" si="85"/>
        <v>0.32322916666666668</v>
      </c>
      <c r="BF115" s="59">
        <f t="shared" si="86"/>
        <v>0.33364583333333336</v>
      </c>
      <c r="BG115" s="59">
        <f t="shared" si="87"/>
        <v>0.3331944444444444</v>
      </c>
      <c r="BH115" s="59">
        <f t="shared" si="88"/>
        <v>0.33249999999999996</v>
      </c>
      <c r="BI115" s="31">
        <f t="shared" si="89"/>
        <v>8.4999999999999964</v>
      </c>
      <c r="BJ115" s="61">
        <f t="shared" si="90"/>
        <v>0.23611111111111102</v>
      </c>
      <c r="BK115" s="61">
        <f t="shared" si="91"/>
        <v>0.19767441860465107</v>
      </c>
      <c r="BL115" s="61">
        <f t="shared" si="92"/>
        <v>0.16999999999999993</v>
      </c>
      <c r="BM115" s="61">
        <f t="shared" si="93"/>
        <v>0.14655172413793097</v>
      </c>
      <c r="BN115" s="62">
        <f t="shared" si="94"/>
        <v>0</v>
      </c>
      <c r="BO115" s="62">
        <f t="shared" si="95"/>
        <v>14</v>
      </c>
      <c r="BP115" s="62">
        <f t="shared" si="96"/>
        <v>10</v>
      </c>
      <c r="BQ115" s="62">
        <f t="shared" si="97"/>
        <v>0</v>
      </c>
      <c r="BR115" s="62">
        <f t="shared" si="98"/>
        <v>11</v>
      </c>
      <c r="BS115" s="62">
        <f t="shared" si="99"/>
        <v>52</v>
      </c>
      <c r="BT115" s="62">
        <f t="shared" si="100"/>
        <v>0</v>
      </c>
      <c r="BU115" s="62">
        <f t="shared" si="101"/>
        <v>10</v>
      </c>
      <c r="BV115" s="62">
        <f t="shared" si="102"/>
        <v>12</v>
      </c>
      <c r="BW115" s="62">
        <f t="shared" si="103"/>
        <v>0</v>
      </c>
      <c r="BX115" s="62">
        <f t="shared" si="104"/>
        <v>8</v>
      </c>
      <c r="BY115" s="62">
        <f t="shared" si="105"/>
        <v>48</v>
      </c>
      <c r="BZ115" s="63">
        <f t="shared" si="106"/>
        <v>0.28462962962962962</v>
      </c>
      <c r="CA115" s="63">
        <f t="shared" si="107"/>
        <v>0.29018518518518521</v>
      </c>
      <c r="CB115" s="63">
        <f t="shared" si="108"/>
        <v>0.2867824074074074</v>
      </c>
      <c r="CC115" s="63">
        <f t="shared" si="109"/>
        <v>0.33261574074074068</v>
      </c>
      <c r="CD115" s="63">
        <f t="shared" si="110"/>
        <v>0.33031250000000001</v>
      </c>
      <c r="CE115" s="63">
        <f t="shared" si="111"/>
        <v>0.34072916666666669</v>
      </c>
      <c r="CF115" s="63">
        <f t="shared" si="112"/>
        <v>0.33930555555555553</v>
      </c>
      <c r="CG115" s="63">
        <f t="shared" si="113"/>
        <v>0.33861111111111108</v>
      </c>
      <c r="CH115" s="36"/>
      <c r="CI115" s="36"/>
      <c r="CJ115" s="36"/>
      <c r="CK115" s="36"/>
      <c r="CL115" s="60">
        <v>60</v>
      </c>
    </row>
    <row r="116" spans="1:90" ht="40.5" x14ac:dyDescent="0.25">
      <c r="A116" s="37"/>
      <c r="C116" s="37"/>
      <c r="D116" s="37"/>
      <c r="E116" s="37"/>
      <c r="F116" s="83"/>
      <c r="G116" s="44"/>
      <c r="H116" s="44">
        <f t="shared" si="63"/>
        <v>32.909999999999997</v>
      </c>
      <c r="I116" s="83">
        <v>32.880000000000003</v>
      </c>
      <c r="J116" s="43">
        <f t="shared" ref="J116" si="126">IF(N116="","",IF((I116-$I$4)=0,0,((I116-$I$4)-(N116-$N$4))/(I116-$I$4)))</f>
        <v>-9.1240875912390596E-4</v>
      </c>
      <c r="K116" s="44">
        <f t="shared" ref="K116" si="127">(I116-$I$4)-(N116-$N$4)</f>
        <v>-2.9999999999994031E-2</v>
      </c>
      <c r="L116" s="76" t="s">
        <v>1524</v>
      </c>
      <c r="M116" s="122">
        <v>80</v>
      </c>
      <c r="N116" s="46">
        <f t="shared" si="64"/>
        <v>32.909999999999997</v>
      </c>
      <c r="O116" s="46"/>
      <c r="P116" s="44">
        <v>32.909999999999997</v>
      </c>
      <c r="Q116" s="46"/>
      <c r="R116" s="44"/>
      <c r="T116" s="78"/>
      <c r="U116" s="47" t="str">
        <f t="shared" si="72"/>
        <v/>
      </c>
      <c r="V116" s="47" t="str">
        <f t="shared" si="73"/>
        <v/>
      </c>
      <c r="W116" s="47"/>
      <c r="X116" s="47"/>
      <c r="Y116" s="47"/>
      <c r="Z116" s="47"/>
      <c r="AA116" s="47"/>
      <c r="AB116" s="47"/>
      <c r="AC116" s="47"/>
      <c r="AD116" s="47"/>
      <c r="AE116" s="51" t="str">
        <f t="shared" si="65"/>
        <v/>
      </c>
      <c r="AF116" s="51" t="str">
        <f t="shared" si="66"/>
        <v/>
      </c>
      <c r="AG116" s="51" t="str">
        <f t="shared" si="67"/>
        <v/>
      </c>
      <c r="AH116" s="51" t="str">
        <f t="shared" si="68"/>
        <v/>
      </c>
      <c r="AI116" s="52">
        <f t="shared" si="69"/>
        <v>32.909999999999997</v>
      </c>
      <c r="AJ116" s="68"/>
      <c r="AK116" s="53"/>
      <c r="AL116" s="52"/>
      <c r="AM116" s="53">
        <f t="shared" si="74"/>
        <v>36</v>
      </c>
      <c r="AN116" s="53">
        <f>IF(AJ116&lt;&gt;"",IF(AJ116="o",VLOOKUP(AM116,OpenSect!$A$1:$D$11,2),IF(AJ116="u",VLOOKUP(AM116,UpHill!$A$1:$D$35,2),IF(AJ116="d",VLOOKUP(AM116,DownHill!$A$1:$D$29,2),IF(AJ116="f",VLOOKUP(AM116,FlatUnd!$A$2:$D$30,2),IF(AJ116="t",VLOOKUP(AM116,TimeAdd!$A$1:$D$176,2),IF(AJ116="l",VLOOKUP(AM116,SLimit!$A$1:$D$8,2),AN115)))))),AN115)</f>
        <v>43</v>
      </c>
      <c r="AO116" s="53">
        <f>IF(AJ116&lt;&gt;"",IF(AJ116="o",VLOOKUP(AM116,OpenSect!$A$1:$D$11,3),IF(AJ116="u",VLOOKUP(AM116,UpHill!$A$1:$D$35,3),IF(AJ116="d",VLOOKUP(AM116,DownHill!$A$3:$D$29,3),IF(AJ116="f",VLOOKUP(AM116,FlatUnd!$A$2:$D$30,3),IF(AJ116="t",VLOOKUP(AM116,TimeAdd!$A$1:$D$18,3),IF(AJ116="l",VLOOKUP(AM116,SLimit!$A$1:$D$8,3),AO115)))))),AO115)</f>
        <v>50</v>
      </c>
      <c r="AP116" s="53">
        <f>IF(AJ116&lt;&gt;"",IF(AJ116="o",VLOOKUP(AM116,OpenSect!$A$1:$D$11,4),IF(AJ116="u",VLOOKUP(AM116,UpHill!$A$1:$D$35,4),IF(AJ116="d",VLOOKUP(AM116,DownHill!$A$1:$D$29,4),IF(AJ116="f",VLOOKUP(AM116,FlatUnd!$A$2:$D$30,4),IF(AJ116="t",VLOOKUP(AM116,TimeAdd!$A$1:$D$18,4),IF(AJ116="l",VLOOKUP(AM116,SLimit!$A$1:$D$8,4),AP115)))))),AP115)</f>
        <v>58</v>
      </c>
      <c r="AQ116" s="53">
        <f t="shared" si="75"/>
        <v>80</v>
      </c>
      <c r="AR116" s="54" t="str">
        <f t="shared" si="76"/>
        <v>Diagrammatic:- sign -Traffic movement affected by obstruction.  200m.</v>
      </c>
      <c r="AS116" s="55"/>
      <c r="AT116" s="55"/>
      <c r="AU116" s="56">
        <f>IF(GroupStTimes!$A$8=0,MIN(CB116,CD116,CF116),MIN(BZ116,CB116,CD116,CF116))</f>
        <v>0.28475694444444444</v>
      </c>
      <c r="AV116" s="56">
        <f>IF(GroupStTimes!$A$8=0,MAX(CC116,CE116,CG116),MAX(CA116,CC116,CE116,CG116))</f>
        <v>0.34082175925925928</v>
      </c>
      <c r="AW116" s="57" t="str">
        <f t="shared" si="77"/>
        <v/>
      </c>
      <c r="AX116" s="58" t="str">
        <f t="shared" si="78"/>
        <v/>
      </c>
      <c r="AY116" s="58" t="str">
        <f t="shared" si="79"/>
        <v/>
      </c>
      <c r="AZ116" s="31">
        <f t="shared" si="80"/>
        <v>24.3</v>
      </c>
      <c r="BA116" s="59">
        <f t="shared" si="81"/>
        <v>0.27479166666666666</v>
      </c>
      <c r="BB116" s="59">
        <f t="shared" si="82"/>
        <v>0.28034722222222225</v>
      </c>
      <c r="BC116" s="59">
        <f t="shared" si="83"/>
        <v>0.27854166666666669</v>
      </c>
      <c r="BD116" s="59">
        <f t="shared" si="84"/>
        <v>0.32437499999999997</v>
      </c>
      <c r="BE116" s="59">
        <f t="shared" si="85"/>
        <v>0.32322916666666668</v>
      </c>
      <c r="BF116" s="59">
        <f t="shared" si="86"/>
        <v>0.33364583333333336</v>
      </c>
      <c r="BG116" s="59">
        <f t="shared" si="87"/>
        <v>0.3331944444444444</v>
      </c>
      <c r="BH116" s="59">
        <f t="shared" si="88"/>
        <v>0.33249999999999996</v>
      </c>
      <c r="BI116" s="31">
        <f t="shared" si="89"/>
        <v>8.6099999999999959</v>
      </c>
      <c r="BJ116" s="61">
        <f t="shared" si="90"/>
        <v>0.23916666666666656</v>
      </c>
      <c r="BK116" s="61">
        <f t="shared" si="91"/>
        <v>0.20023255813953478</v>
      </c>
      <c r="BL116" s="61">
        <f t="shared" si="92"/>
        <v>0.17219999999999991</v>
      </c>
      <c r="BM116" s="61">
        <f t="shared" si="93"/>
        <v>0.14844827586206891</v>
      </c>
      <c r="BN116" s="62">
        <f t="shared" si="94"/>
        <v>0</v>
      </c>
      <c r="BO116" s="62">
        <f t="shared" si="95"/>
        <v>14</v>
      </c>
      <c r="BP116" s="62">
        <f t="shared" si="96"/>
        <v>21</v>
      </c>
      <c r="BQ116" s="62">
        <f t="shared" si="97"/>
        <v>0</v>
      </c>
      <c r="BR116" s="62">
        <f t="shared" si="98"/>
        <v>12</v>
      </c>
      <c r="BS116" s="62">
        <f t="shared" si="99"/>
        <v>1</v>
      </c>
      <c r="BT116" s="62">
        <f t="shared" si="100"/>
        <v>0</v>
      </c>
      <c r="BU116" s="62">
        <f t="shared" si="101"/>
        <v>10</v>
      </c>
      <c r="BV116" s="62">
        <f t="shared" si="102"/>
        <v>20</v>
      </c>
      <c r="BW116" s="62">
        <f t="shared" si="103"/>
        <v>0</v>
      </c>
      <c r="BX116" s="62">
        <f t="shared" si="104"/>
        <v>8</v>
      </c>
      <c r="BY116" s="62">
        <f t="shared" si="105"/>
        <v>54</v>
      </c>
      <c r="BZ116" s="63">
        <f t="shared" si="106"/>
        <v>0.28475694444444444</v>
      </c>
      <c r="CA116" s="63">
        <f t="shared" si="107"/>
        <v>0.29031250000000003</v>
      </c>
      <c r="CB116" s="63">
        <f t="shared" si="108"/>
        <v>0.28688657407407409</v>
      </c>
      <c r="CC116" s="63">
        <f t="shared" si="109"/>
        <v>0.33271990740740737</v>
      </c>
      <c r="CD116" s="63">
        <f t="shared" si="110"/>
        <v>0.3304050925925926</v>
      </c>
      <c r="CE116" s="63">
        <f t="shared" si="111"/>
        <v>0.34082175925925928</v>
      </c>
      <c r="CF116" s="63">
        <f t="shared" si="112"/>
        <v>0.33937499999999998</v>
      </c>
      <c r="CG116" s="63">
        <f t="shared" si="113"/>
        <v>0.33868055555555554</v>
      </c>
      <c r="CH116" s="36"/>
      <c r="CI116" s="36"/>
      <c r="CJ116" s="36"/>
      <c r="CK116" s="36"/>
      <c r="CL116" s="60">
        <v>60</v>
      </c>
    </row>
    <row r="117" spans="1:90" ht="40.5" x14ac:dyDescent="0.25">
      <c r="A117" s="37">
        <v>8</v>
      </c>
      <c r="B117" s="16" t="s">
        <v>71</v>
      </c>
      <c r="C117" s="37"/>
      <c r="D117" s="37"/>
      <c r="E117" s="37"/>
      <c r="F117" s="83"/>
      <c r="G117" s="44"/>
      <c r="H117" s="44">
        <f t="shared" si="63"/>
        <v>33.06</v>
      </c>
      <c r="I117" s="83">
        <v>33.049999999999997</v>
      </c>
      <c r="J117" s="43">
        <f t="shared" si="70"/>
        <v>-2.0171457387799423E-4</v>
      </c>
      <c r="K117" s="44">
        <f t="shared" si="71"/>
        <v>-6.6666666666677088E-3</v>
      </c>
      <c r="L117" s="76" t="s">
        <v>975</v>
      </c>
      <c r="M117" s="122">
        <v>80</v>
      </c>
      <c r="N117" s="46">
        <f t="shared" si="64"/>
        <v>33.056666666666665</v>
      </c>
      <c r="O117" s="46"/>
      <c r="P117" s="44">
        <v>33.08</v>
      </c>
      <c r="Q117" s="46"/>
      <c r="R117" s="44">
        <v>33.04</v>
      </c>
      <c r="T117" s="78">
        <v>33.049999999999997</v>
      </c>
      <c r="U117" s="47" t="str">
        <f t="shared" si="72"/>
        <v/>
      </c>
      <c r="V117" s="47" t="str">
        <f t="shared" si="73"/>
        <v/>
      </c>
      <c r="W117" s="47"/>
      <c r="X117" s="47"/>
      <c r="Y117" s="47"/>
      <c r="Z117" s="47"/>
      <c r="AA117" s="47"/>
      <c r="AB117" s="47"/>
      <c r="AC117" s="47"/>
      <c r="AD117" s="47"/>
      <c r="AE117" s="51">
        <f t="shared" si="65"/>
        <v>8</v>
      </c>
      <c r="AF117" s="51" t="str">
        <f t="shared" si="66"/>
        <v>D</v>
      </c>
      <c r="AG117" s="51" t="str">
        <f t="shared" si="67"/>
        <v/>
      </c>
      <c r="AH117" s="51" t="str">
        <f t="shared" si="68"/>
        <v/>
      </c>
      <c r="AI117" s="52">
        <f t="shared" si="69"/>
        <v>33.06</v>
      </c>
      <c r="AJ117" s="68"/>
      <c r="AK117" s="53"/>
      <c r="AL117" s="52"/>
      <c r="AM117" s="53">
        <f t="shared" si="74"/>
        <v>36</v>
      </c>
      <c r="AN117" s="53">
        <f>IF(AJ117&lt;&gt;"",IF(AJ117="o",VLOOKUP(AM117,OpenSect!$A$1:$D$11,2),IF(AJ117="u",VLOOKUP(AM117,UpHill!$A$1:$D$35,2),IF(AJ117="d",VLOOKUP(AM117,DownHill!$A$1:$D$29,2),IF(AJ117="f",VLOOKUP(AM117,FlatUnd!$A$2:$D$30,2),IF(AJ117="t",VLOOKUP(AM117,TimeAdd!$A$1:$D$176,2),IF(AJ117="l",VLOOKUP(AM117,SLimit!$A$1:$D$8,2),AN116)))))),AN116)</f>
        <v>43</v>
      </c>
      <c r="AO117" s="53">
        <f>IF(AJ117&lt;&gt;"",IF(AJ117="o",VLOOKUP(AM117,OpenSect!$A$1:$D$11,3),IF(AJ117="u",VLOOKUP(AM117,UpHill!$A$1:$D$35,3),IF(AJ117="d",VLOOKUP(AM117,DownHill!$A$3:$D$29,3),IF(AJ117="f",VLOOKUP(AM117,FlatUnd!$A$2:$D$30,3),IF(AJ117="t",VLOOKUP(AM117,TimeAdd!$A$1:$D$18,3),IF(AJ117="l",VLOOKUP(AM117,SLimit!$A$1:$D$8,3),AO116)))))),AO116)</f>
        <v>50</v>
      </c>
      <c r="AP117" s="53">
        <f>IF(AJ117&lt;&gt;"",IF(AJ117="o",VLOOKUP(AM117,OpenSect!$A$1:$D$11,4),IF(AJ117="u",VLOOKUP(AM117,UpHill!$A$1:$D$35,4),IF(AJ117="d",VLOOKUP(AM117,DownHill!$A$1:$D$29,4),IF(AJ117="f",VLOOKUP(AM117,FlatUnd!$A$2:$D$30,4),IF(AJ117="t",VLOOKUP(AM117,TimeAdd!$A$1:$D$18,4),IF(AJ117="l",VLOOKUP(AM117,SLimit!$A$1:$D$8,4),AP116)))))),AP116)</f>
        <v>58</v>
      </c>
      <c r="AQ117" s="53">
        <f t="shared" si="75"/>
        <v>80</v>
      </c>
      <c r="AR117" s="54" t="str">
        <f t="shared" si="76"/>
        <v>Diagrammatic sign:   Traffic movement affected by obstruction.</v>
      </c>
      <c r="AS117" s="55"/>
      <c r="AT117" s="55"/>
      <c r="AU117" s="56">
        <f>IF(GroupStTimes!$A$8=0,MIN(CB117,CD117,CF117),MIN(BZ117,CB117,CD117,CF117))</f>
        <v>0.28493055555555552</v>
      </c>
      <c r="AV117" s="56">
        <f>IF(GroupStTimes!$A$8=0,MAX(CC117,CE117,CG117),MAX(CA117,CC117,CE117,CG117))</f>
        <v>0.3409490740740741</v>
      </c>
      <c r="AW117" s="57" t="str">
        <f t="shared" si="77"/>
        <v/>
      </c>
      <c r="AX117" s="58" t="str">
        <f t="shared" si="78"/>
        <v/>
      </c>
      <c r="AY117" s="58" t="str">
        <f t="shared" si="79"/>
        <v/>
      </c>
      <c r="AZ117" s="31">
        <f t="shared" si="80"/>
        <v>24.3</v>
      </c>
      <c r="BA117" s="59">
        <f t="shared" si="81"/>
        <v>0.27479166666666666</v>
      </c>
      <c r="BB117" s="59">
        <f t="shared" si="82"/>
        <v>0.28034722222222225</v>
      </c>
      <c r="BC117" s="59">
        <f t="shared" si="83"/>
        <v>0.27854166666666669</v>
      </c>
      <c r="BD117" s="59">
        <f t="shared" si="84"/>
        <v>0.32437499999999997</v>
      </c>
      <c r="BE117" s="59">
        <f t="shared" si="85"/>
        <v>0.32322916666666668</v>
      </c>
      <c r="BF117" s="59">
        <f t="shared" si="86"/>
        <v>0.33364583333333336</v>
      </c>
      <c r="BG117" s="59">
        <f t="shared" si="87"/>
        <v>0.3331944444444444</v>
      </c>
      <c r="BH117" s="59">
        <f t="shared" si="88"/>
        <v>0.33249999999999996</v>
      </c>
      <c r="BI117" s="31">
        <f t="shared" si="89"/>
        <v>8.7600000000000016</v>
      </c>
      <c r="BJ117" s="61">
        <f t="shared" si="90"/>
        <v>0.24333333333333337</v>
      </c>
      <c r="BK117" s="61">
        <f t="shared" si="91"/>
        <v>0.20372093023255819</v>
      </c>
      <c r="BL117" s="61">
        <f t="shared" si="92"/>
        <v>0.17520000000000002</v>
      </c>
      <c r="BM117" s="61">
        <f t="shared" si="93"/>
        <v>0.15103448275862072</v>
      </c>
      <c r="BN117" s="62">
        <f t="shared" si="94"/>
        <v>0</v>
      </c>
      <c r="BO117" s="62">
        <f t="shared" si="95"/>
        <v>14</v>
      </c>
      <c r="BP117" s="62">
        <f t="shared" si="96"/>
        <v>36</v>
      </c>
      <c r="BQ117" s="62">
        <f t="shared" si="97"/>
        <v>0</v>
      </c>
      <c r="BR117" s="62">
        <f t="shared" si="98"/>
        <v>12</v>
      </c>
      <c r="BS117" s="62">
        <f t="shared" si="99"/>
        <v>13</v>
      </c>
      <c r="BT117" s="62">
        <f t="shared" si="100"/>
        <v>0</v>
      </c>
      <c r="BU117" s="62">
        <f t="shared" si="101"/>
        <v>10</v>
      </c>
      <c r="BV117" s="62">
        <f t="shared" si="102"/>
        <v>31</v>
      </c>
      <c r="BW117" s="62">
        <f t="shared" si="103"/>
        <v>0</v>
      </c>
      <c r="BX117" s="62">
        <f t="shared" si="104"/>
        <v>9</v>
      </c>
      <c r="BY117" s="62">
        <f t="shared" si="105"/>
        <v>4</v>
      </c>
      <c r="BZ117" s="63">
        <f t="shared" si="106"/>
        <v>0.28493055555555552</v>
      </c>
      <c r="CA117" s="63">
        <f t="shared" si="107"/>
        <v>0.29048611111111111</v>
      </c>
      <c r="CB117" s="63">
        <f t="shared" si="108"/>
        <v>0.287025462962963</v>
      </c>
      <c r="CC117" s="63">
        <f t="shared" si="109"/>
        <v>0.33285879629629628</v>
      </c>
      <c r="CD117" s="63">
        <f t="shared" si="110"/>
        <v>0.33053240740740741</v>
      </c>
      <c r="CE117" s="63">
        <f t="shared" si="111"/>
        <v>0.3409490740740741</v>
      </c>
      <c r="CF117" s="63">
        <f t="shared" si="112"/>
        <v>0.3394907407407407</v>
      </c>
      <c r="CG117" s="63">
        <f t="shared" si="113"/>
        <v>0.33879629629629626</v>
      </c>
      <c r="CH117" s="36"/>
      <c r="CI117" s="36"/>
      <c r="CJ117" s="36"/>
      <c r="CK117" s="36"/>
      <c r="CL117" s="60">
        <v>60</v>
      </c>
    </row>
    <row r="118" spans="1:90" ht="28.5" customHeight="1" x14ac:dyDescent="0.25">
      <c r="A118" s="37">
        <v>8</v>
      </c>
      <c r="B118" s="16" t="s">
        <v>71</v>
      </c>
      <c r="C118" s="37"/>
      <c r="D118" s="37"/>
      <c r="E118" s="37"/>
      <c r="F118" s="83"/>
      <c r="G118" s="44"/>
      <c r="H118" s="44">
        <f t="shared" si="63"/>
        <v>33.32</v>
      </c>
      <c r="I118" s="83">
        <v>33.28</v>
      </c>
      <c r="J118" s="43">
        <f t="shared" si="70"/>
        <v>-1.2019230769230512E-3</v>
      </c>
      <c r="K118" s="44">
        <f t="shared" si="71"/>
        <v>-3.9999999999999147E-2</v>
      </c>
      <c r="L118" s="76" t="s">
        <v>298</v>
      </c>
      <c r="M118" s="122">
        <v>80</v>
      </c>
      <c r="N118" s="46">
        <f t="shared" si="64"/>
        <v>33.32</v>
      </c>
      <c r="O118" s="46"/>
      <c r="P118" s="44">
        <v>33.31</v>
      </c>
      <c r="Q118" s="46"/>
      <c r="R118" s="44">
        <v>33.32</v>
      </c>
      <c r="T118" s="78">
        <v>33.33</v>
      </c>
      <c r="U118" s="47" t="str">
        <f t="shared" si="72"/>
        <v/>
      </c>
      <c r="V118" s="47" t="str">
        <f t="shared" si="73"/>
        <v/>
      </c>
      <c r="W118" s="47"/>
      <c r="X118" s="47"/>
      <c r="Y118" s="47"/>
      <c r="Z118" s="47"/>
      <c r="AA118" s="47"/>
      <c r="AB118" s="47"/>
      <c r="AC118" s="47"/>
      <c r="AD118" s="47"/>
      <c r="AE118" s="51">
        <f t="shared" si="65"/>
        <v>8</v>
      </c>
      <c r="AF118" s="51" t="str">
        <f t="shared" si="66"/>
        <v>D</v>
      </c>
      <c r="AG118" s="51" t="str">
        <f t="shared" si="67"/>
        <v/>
      </c>
      <c r="AH118" s="51" t="str">
        <f t="shared" si="68"/>
        <v/>
      </c>
      <c r="AI118" s="52">
        <f t="shared" si="69"/>
        <v>33.32</v>
      </c>
      <c r="AJ118" s="68"/>
      <c r="AK118" s="53"/>
      <c r="AL118" s="52"/>
      <c r="AM118" s="53">
        <f t="shared" si="74"/>
        <v>36</v>
      </c>
      <c r="AN118" s="53">
        <f>IF(AJ118&lt;&gt;"",IF(AJ118="o",VLOOKUP(AM118,OpenSect!$A$1:$D$11,2),IF(AJ118="u",VLOOKUP(AM118,UpHill!$A$1:$D$35,2),IF(AJ118="d",VLOOKUP(AM118,DownHill!$A$1:$D$29,2),IF(AJ118="f",VLOOKUP(AM118,FlatUnd!$A$2:$D$30,2),IF(AJ118="t",VLOOKUP(AM118,TimeAdd!$A$1:$D$176,2),IF(AJ118="l",VLOOKUP(AM118,SLimit!$A$1:$D$8,2),AN117)))))),AN117)</f>
        <v>43</v>
      </c>
      <c r="AO118" s="53">
        <f>IF(AJ118&lt;&gt;"",IF(AJ118="o",VLOOKUP(AM118,OpenSect!$A$1:$D$11,3),IF(AJ118="u",VLOOKUP(AM118,UpHill!$A$1:$D$35,3),IF(AJ118="d",VLOOKUP(AM118,DownHill!$A$3:$D$29,3),IF(AJ118="f",VLOOKUP(AM118,FlatUnd!$A$2:$D$30,3),IF(AJ118="t",VLOOKUP(AM118,TimeAdd!$A$1:$D$18,3),IF(AJ118="l",VLOOKUP(AM118,SLimit!$A$1:$D$8,3),AO117)))))),AO117)</f>
        <v>50</v>
      </c>
      <c r="AP118" s="53">
        <f>IF(AJ118&lt;&gt;"",IF(AJ118="o",VLOOKUP(AM118,OpenSect!$A$1:$D$11,4),IF(AJ118="u",VLOOKUP(AM118,UpHill!$A$1:$D$35,4),IF(AJ118="d",VLOOKUP(AM118,DownHill!$A$1:$D$29,4),IF(AJ118="f",VLOOKUP(AM118,FlatUnd!$A$2:$D$30,4),IF(AJ118="t",VLOOKUP(AM118,TimeAdd!$A$1:$D$18,4),IF(AJ118="l",VLOOKUP(AM118,SLimit!$A$1:$D$8,4),AP117)))))),AP117)</f>
        <v>58</v>
      </c>
      <c r="AQ118" s="53">
        <f t="shared" si="75"/>
        <v>80</v>
      </c>
      <c r="AR118" s="54" t="str">
        <f t="shared" si="76"/>
        <v>Warning - Combined curves.</v>
      </c>
      <c r="AS118" s="55"/>
      <c r="AT118" s="55"/>
      <c r="AU118" s="56">
        <f>IF(GroupStTimes!$A$8=0,MIN(CB118,CD118,CF118),MIN(BZ118,CB118,CD118,CF118))</f>
        <v>0.28523148148148147</v>
      </c>
      <c r="AV118" s="56">
        <f>IF(GroupStTimes!$A$8=0,MAX(CC118,CE118,CG118),MAX(CA118,CC118,CE118,CG118))</f>
        <v>0.34115740740740746</v>
      </c>
      <c r="AW118" s="57" t="str">
        <f t="shared" si="77"/>
        <v/>
      </c>
      <c r="AX118" s="58" t="str">
        <f t="shared" si="78"/>
        <v/>
      </c>
      <c r="AY118" s="58" t="str">
        <f t="shared" si="79"/>
        <v/>
      </c>
      <c r="AZ118" s="31">
        <f t="shared" si="80"/>
        <v>24.3</v>
      </c>
      <c r="BA118" s="59">
        <f t="shared" si="81"/>
        <v>0.27479166666666666</v>
      </c>
      <c r="BB118" s="59">
        <f t="shared" si="82"/>
        <v>0.28034722222222225</v>
      </c>
      <c r="BC118" s="59">
        <f t="shared" si="83"/>
        <v>0.27854166666666669</v>
      </c>
      <c r="BD118" s="59">
        <f t="shared" si="84"/>
        <v>0.32437499999999997</v>
      </c>
      <c r="BE118" s="59">
        <f t="shared" si="85"/>
        <v>0.32322916666666668</v>
      </c>
      <c r="BF118" s="59">
        <f t="shared" si="86"/>
        <v>0.33364583333333336</v>
      </c>
      <c r="BG118" s="59">
        <f t="shared" si="87"/>
        <v>0.3331944444444444</v>
      </c>
      <c r="BH118" s="59">
        <f t="shared" si="88"/>
        <v>0.33249999999999996</v>
      </c>
      <c r="BI118" s="31">
        <f t="shared" si="89"/>
        <v>9.02</v>
      </c>
      <c r="BJ118" s="61">
        <f t="shared" si="90"/>
        <v>0.25055555555555553</v>
      </c>
      <c r="BK118" s="61">
        <f t="shared" si="91"/>
        <v>0.20976744186046511</v>
      </c>
      <c r="BL118" s="61">
        <f t="shared" si="92"/>
        <v>0.1804</v>
      </c>
      <c r="BM118" s="61">
        <f t="shared" si="93"/>
        <v>0.15551724137931033</v>
      </c>
      <c r="BN118" s="62">
        <f t="shared" si="94"/>
        <v>0</v>
      </c>
      <c r="BO118" s="62">
        <f t="shared" si="95"/>
        <v>15</v>
      </c>
      <c r="BP118" s="62">
        <f t="shared" si="96"/>
        <v>2</v>
      </c>
      <c r="BQ118" s="62">
        <f t="shared" si="97"/>
        <v>0</v>
      </c>
      <c r="BR118" s="62">
        <f t="shared" si="98"/>
        <v>12</v>
      </c>
      <c r="BS118" s="62">
        <f t="shared" si="99"/>
        <v>35</v>
      </c>
      <c r="BT118" s="62">
        <f t="shared" si="100"/>
        <v>0</v>
      </c>
      <c r="BU118" s="62">
        <f t="shared" si="101"/>
        <v>10</v>
      </c>
      <c r="BV118" s="62">
        <f t="shared" si="102"/>
        <v>49</v>
      </c>
      <c r="BW118" s="62">
        <f t="shared" si="103"/>
        <v>0</v>
      </c>
      <c r="BX118" s="62">
        <f t="shared" si="104"/>
        <v>9</v>
      </c>
      <c r="BY118" s="62">
        <f t="shared" si="105"/>
        <v>20</v>
      </c>
      <c r="BZ118" s="63">
        <f t="shared" si="106"/>
        <v>0.28523148148148147</v>
      </c>
      <c r="CA118" s="63">
        <f t="shared" si="107"/>
        <v>0.29078703703703707</v>
      </c>
      <c r="CB118" s="63">
        <f t="shared" si="108"/>
        <v>0.28728009259259263</v>
      </c>
      <c r="CC118" s="63">
        <f t="shared" si="109"/>
        <v>0.33311342592592591</v>
      </c>
      <c r="CD118" s="63">
        <f t="shared" si="110"/>
        <v>0.33074074074074078</v>
      </c>
      <c r="CE118" s="63">
        <f t="shared" si="111"/>
        <v>0.34115740740740746</v>
      </c>
      <c r="CF118" s="63">
        <f t="shared" si="112"/>
        <v>0.33967592592592588</v>
      </c>
      <c r="CG118" s="63">
        <f t="shared" si="113"/>
        <v>0.33898148148148144</v>
      </c>
      <c r="CH118" s="36"/>
      <c r="CI118" s="36"/>
      <c r="CJ118" s="36"/>
      <c r="CK118" s="36"/>
      <c r="CL118" s="60">
        <v>60</v>
      </c>
    </row>
    <row r="119" spans="1:90" ht="28.5" customHeight="1" x14ac:dyDescent="0.25">
      <c r="A119" s="37">
        <v>8</v>
      </c>
      <c r="C119" s="37"/>
      <c r="D119" s="37"/>
      <c r="E119" s="37"/>
      <c r="F119" s="83"/>
      <c r="G119" s="44"/>
      <c r="H119" s="44">
        <f t="shared" si="63"/>
        <v>33.67</v>
      </c>
      <c r="I119" s="83">
        <v>33.630000000000003</v>
      </c>
      <c r="J119" s="43">
        <f t="shared" si="70"/>
        <v>-1.1894142134996147E-3</v>
      </c>
      <c r="K119" s="44">
        <f t="shared" si="71"/>
        <v>-3.9999999999992042E-2</v>
      </c>
      <c r="L119" s="76" t="s">
        <v>988</v>
      </c>
      <c r="M119" s="122">
        <v>80</v>
      </c>
      <c r="N119" s="46">
        <f t="shared" si="64"/>
        <v>33.669999999999995</v>
      </c>
      <c r="O119" s="46"/>
      <c r="P119" s="44">
        <v>33.659999999999997</v>
      </c>
      <c r="Q119" s="46"/>
      <c r="R119" s="44">
        <v>33.67</v>
      </c>
      <c r="T119" s="78">
        <v>33.68</v>
      </c>
      <c r="U119" s="47" t="str">
        <f t="shared" si="72"/>
        <v/>
      </c>
      <c r="V119" s="47" t="str">
        <f t="shared" si="73"/>
        <v/>
      </c>
      <c r="W119" s="47"/>
      <c r="X119" s="47"/>
      <c r="Y119" s="47"/>
      <c r="Z119" s="47"/>
      <c r="AA119" s="47"/>
      <c r="AB119" s="47"/>
      <c r="AC119" s="47"/>
      <c r="AD119" s="47"/>
      <c r="AE119" s="51">
        <f t="shared" si="65"/>
        <v>8</v>
      </c>
      <c r="AF119" s="51" t="str">
        <f t="shared" si="66"/>
        <v/>
      </c>
      <c r="AG119" s="51" t="str">
        <f t="shared" si="67"/>
        <v/>
      </c>
      <c r="AH119" s="51" t="str">
        <f t="shared" si="68"/>
        <v/>
      </c>
      <c r="AI119" s="52">
        <f t="shared" si="69"/>
        <v>33.67</v>
      </c>
      <c r="AJ119" s="68"/>
      <c r="AK119" s="53"/>
      <c r="AL119" s="52"/>
      <c r="AM119" s="53">
        <f t="shared" si="74"/>
        <v>36</v>
      </c>
      <c r="AN119" s="53">
        <f>IF(AJ119&lt;&gt;"",IF(AJ119="o",VLOOKUP(AM119,OpenSect!$A$1:$D$11,2),IF(AJ119="u",VLOOKUP(AM119,UpHill!$A$1:$D$35,2),IF(AJ119="d",VLOOKUP(AM119,DownHill!$A$1:$D$29,2),IF(AJ119="f",VLOOKUP(AM119,FlatUnd!$A$2:$D$30,2),IF(AJ119="t",VLOOKUP(AM119,TimeAdd!$A$1:$D$176,2),IF(AJ119="l",VLOOKUP(AM119,SLimit!$A$1:$D$8,2),AN118)))))),AN118)</f>
        <v>43</v>
      </c>
      <c r="AO119" s="53">
        <f>IF(AJ119&lt;&gt;"",IF(AJ119="o",VLOOKUP(AM119,OpenSect!$A$1:$D$11,3),IF(AJ119="u",VLOOKUP(AM119,UpHill!$A$1:$D$35,3),IF(AJ119="d",VLOOKUP(AM119,DownHill!$A$3:$D$29,3),IF(AJ119="f",VLOOKUP(AM119,FlatUnd!$A$2:$D$30,3),IF(AJ119="t",VLOOKUP(AM119,TimeAdd!$A$1:$D$18,3),IF(AJ119="l",VLOOKUP(AM119,SLimit!$A$1:$D$8,3),AO118)))))),AO118)</f>
        <v>50</v>
      </c>
      <c r="AP119" s="53">
        <f>IF(AJ119&lt;&gt;"",IF(AJ119="o",VLOOKUP(AM119,OpenSect!$A$1:$D$11,4),IF(AJ119="u",VLOOKUP(AM119,UpHill!$A$1:$D$35,4),IF(AJ119="d",VLOOKUP(AM119,DownHill!$A$1:$D$29,4),IF(AJ119="f",VLOOKUP(AM119,FlatUnd!$A$2:$D$30,4),IF(AJ119="t",VLOOKUP(AM119,TimeAdd!$A$1:$D$18,4),IF(AJ119="l",VLOOKUP(AM119,SLimit!$A$1:$D$8,4),AP118)))))),AP118)</f>
        <v>58</v>
      </c>
      <c r="AQ119" s="53">
        <f t="shared" si="75"/>
        <v>80</v>
      </c>
      <c r="AR119" s="54" t="str">
        <f t="shared" si="76"/>
        <v>31,0 km plate.</v>
      </c>
      <c r="AS119" s="55"/>
      <c r="AT119" s="55"/>
      <c r="AU119" s="56">
        <f>IF(GroupStTimes!$A$8=0,MIN(CB119,CD119,CF119),MIN(BZ119,CB119,CD119,CF119))</f>
        <v>0.28563657407407406</v>
      </c>
      <c r="AV119" s="56">
        <f>IF(GroupStTimes!$A$8=0,MAX(CC119,CE119,CG119),MAX(CA119,CC119,CE119,CG119))</f>
        <v>0.34145833333333336</v>
      </c>
      <c r="AW119" s="57" t="str">
        <f t="shared" si="77"/>
        <v/>
      </c>
      <c r="AX119" s="58" t="str">
        <f t="shared" si="78"/>
        <v/>
      </c>
      <c r="AY119" s="58" t="str">
        <f t="shared" si="79"/>
        <v/>
      </c>
      <c r="AZ119" s="31">
        <f t="shared" si="80"/>
        <v>24.3</v>
      </c>
      <c r="BA119" s="59">
        <f t="shared" si="81"/>
        <v>0.27479166666666666</v>
      </c>
      <c r="BB119" s="59">
        <f t="shared" si="82"/>
        <v>0.28034722222222225</v>
      </c>
      <c r="BC119" s="59">
        <f t="shared" si="83"/>
        <v>0.27854166666666669</v>
      </c>
      <c r="BD119" s="59">
        <f t="shared" si="84"/>
        <v>0.32437499999999997</v>
      </c>
      <c r="BE119" s="59">
        <f t="shared" si="85"/>
        <v>0.32322916666666668</v>
      </c>
      <c r="BF119" s="59">
        <f t="shared" si="86"/>
        <v>0.33364583333333336</v>
      </c>
      <c r="BG119" s="59">
        <f t="shared" si="87"/>
        <v>0.3331944444444444</v>
      </c>
      <c r="BH119" s="59">
        <f t="shared" si="88"/>
        <v>0.33249999999999996</v>
      </c>
      <c r="BI119" s="31">
        <f t="shared" si="89"/>
        <v>9.370000000000001</v>
      </c>
      <c r="BJ119" s="61">
        <f t="shared" si="90"/>
        <v>0.26027777777777783</v>
      </c>
      <c r="BK119" s="61">
        <f t="shared" si="91"/>
        <v>0.21790697674418608</v>
      </c>
      <c r="BL119" s="61">
        <f t="shared" si="92"/>
        <v>0.18740000000000001</v>
      </c>
      <c r="BM119" s="61">
        <f t="shared" si="93"/>
        <v>0.16155172413793106</v>
      </c>
      <c r="BN119" s="62">
        <f t="shared" si="94"/>
        <v>0</v>
      </c>
      <c r="BO119" s="62">
        <f t="shared" si="95"/>
        <v>15</v>
      </c>
      <c r="BP119" s="62">
        <f t="shared" si="96"/>
        <v>37</v>
      </c>
      <c r="BQ119" s="62">
        <f t="shared" si="97"/>
        <v>0</v>
      </c>
      <c r="BR119" s="62">
        <f t="shared" si="98"/>
        <v>13</v>
      </c>
      <c r="BS119" s="62">
        <f t="shared" si="99"/>
        <v>4</v>
      </c>
      <c r="BT119" s="62">
        <f t="shared" si="100"/>
        <v>0</v>
      </c>
      <c r="BU119" s="62">
        <f t="shared" si="101"/>
        <v>11</v>
      </c>
      <c r="BV119" s="62">
        <f t="shared" si="102"/>
        <v>15</v>
      </c>
      <c r="BW119" s="62">
        <f t="shared" si="103"/>
        <v>0</v>
      </c>
      <c r="BX119" s="62">
        <f t="shared" si="104"/>
        <v>9</v>
      </c>
      <c r="BY119" s="62">
        <f t="shared" si="105"/>
        <v>42</v>
      </c>
      <c r="BZ119" s="63">
        <f t="shared" si="106"/>
        <v>0.28563657407407406</v>
      </c>
      <c r="CA119" s="63">
        <f t="shared" si="107"/>
        <v>0.29119212962962965</v>
      </c>
      <c r="CB119" s="63">
        <f t="shared" si="108"/>
        <v>0.28761574074074076</v>
      </c>
      <c r="CC119" s="63">
        <f t="shared" si="109"/>
        <v>0.33344907407407404</v>
      </c>
      <c r="CD119" s="63">
        <f t="shared" si="110"/>
        <v>0.33104166666666668</v>
      </c>
      <c r="CE119" s="63">
        <f t="shared" si="111"/>
        <v>0.34145833333333336</v>
      </c>
      <c r="CF119" s="63">
        <f t="shared" si="112"/>
        <v>0.33993055555555551</v>
      </c>
      <c r="CG119" s="63">
        <f t="shared" si="113"/>
        <v>0.33923611111111107</v>
      </c>
      <c r="CH119" s="36"/>
      <c r="CI119" s="36"/>
      <c r="CJ119" s="36"/>
      <c r="CK119" s="36"/>
      <c r="CL119" s="60">
        <v>60</v>
      </c>
    </row>
    <row r="120" spans="1:90" ht="60.75" x14ac:dyDescent="0.25">
      <c r="A120" s="37">
        <v>8</v>
      </c>
      <c r="B120" s="16" t="s">
        <v>136</v>
      </c>
      <c r="C120" s="37"/>
      <c r="D120" s="37"/>
      <c r="E120" s="37"/>
      <c r="F120" s="83"/>
      <c r="G120" s="44"/>
      <c r="H120" s="44">
        <f t="shared" si="63"/>
        <v>33.69</v>
      </c>
      <c r="I120" s="83">
        <v>33.64</v>
      </c>
      <c r="J120" s="43">
        <f t="shared" si="70"/>
        <v>-1.3872374157746655E-3</v>
      </c>
      <c r="K120" s="44">
        <f t="shared" si="71"/>
        <v>-4.6666666666659751E-2</v>
      </c>
      <c r="L120" s="76" t="s">
        <v>989</v>
      </c>
      <c r="M120" s="122">
        <v>80</v>
      </c>
      <c r="N120" s="46">
        <f t="shared" si="64"/>
        <v>33.68666666666666</v>
      </c>
      <c r="O120" s="46"/>
      <c r="P120" s="44">
        <v>33.669999999999995</v>
      </c>
      <c r="Q120" s="46"/>
      <c r="R120" s="44">
        <v>33.69</v>
      </c>
      <c r="T120" s="78">
        <v>33.700000000000003</v>
      </c>
      <c r="U120" s="47" t="str">
        <f t="shared" si="72"/>
        <v/>
      </c>
      <c r="V120" s="47" t="str">
        <f t="shared" si="73"/>
        <v/>
      </c>
      <c r="W120" s="47"/>
      <c r="X120" s="47"/>
      <c r="Y120" s="47"/>
      <c r="Z120" s="47"/>
      <c r="AA120" s="47"/>
      <c r="AB120" s="47"/>
      <c r="AC120" s="47"/>
      <c r="AD120" s="47"/>
      <c r="AE120" s="51">
        <f t="shared" si="65"/>
        <v>8</v>
      </c>
      <c r="AF120" s="51" t="str">
        <f t="shared" si="66"/>
        <v>U</v>
      </c>
      <c r="AG120" s="51" t="str">
        <f t="shared" si="67"/>
        <v/>
      </c>
      <c r="AH120" s="51" t="str">
        <f t="shared" si="68"/>
        <v/>
      </c>
      <c r="AI120" s="52">
        <f t="shared" si="69"/>
        <v>33.69</v>
      </c>
      <c r="AJ120" s="68"/>
      <c r="AK120" s="53"/>
      <c r="AL120" s="52"/>
      <c r="AM120" s="53">
        <f t="shared" si="74"/>
        <v>36</v>
      </c>
      <c r="AN120" s="53">
        <f>IF(AJ120&lt;&gt;"",IF(AJ120="o",VLOOKUP(AM120,OpenSect!$A$1:$D$11,2),IF(AJ120="u",VLOOKUP(AM120,UpHill!$A$1:$D$35,2),IF(AJ120="d",VLOOKUP(AM120,DownHill!$A$1:$D$29,2),IF(AJ120="f",VLOOKUP(AM120,FlatUnd!$A$2:$D$30,2),IF(AJ120="t",VLOOKUP(AM120,TimeAdd!$A$1:$D$176,2),IF(AJ120="l",VLOOKUP(AM120,SLimit!$A$1:$D$8,2),AN119)))))),AN119)</f>
        <v>43</v>
      </c>
      <c r="AO120" s="53">
        <f>IF(AJ120&lt;&gt;"",IF(AJ120="o",VLOOKUP(AM120,OpenSect!$A$1:$D$11,3),IF(AJ120="u",VLOOKUP(AM120,UpHill!$A$1:$D$35,3),IF(AJ120="d",VLOOKUP(AM120,DownHill!$A$3:$D$29,3),IF(AJ120="f",VLOOKUP(AM120,FlatUnd!$A$2:$D$30,3),IF(AJ120="t",VLOOKUP(AM120,TimeAdd!$A$1:$D$18,3),IF(AJ120="l",VLOOKUP(AM120,SLimit!$A$1:$D$8,3),AO119)))))),AO119)</f>
        <v>50</v>
      </c>
      <c r="AP120" s="53">
        <f>IF(AJ120&lt;&gt;"",IF(AJ120="o",VLOOKUP(AM120,OpenSect!$A$1:$D$11,4),IF(AJ120="u",VLOOKUP(AM120,UpHill!$A$1:$D$35,4),IF(AJ120="d",VLOOKUP(AM120,DownHill!$A$1:$D$29,4),IF(AJ120="f",VLOOKUP(AM120,FlatUnd!$A$2:$D$30,4),IF(AJ120="t",VLOOKUP(AM120,TimeAdd!$A$1:$D$18,4),IF(AJ120="l",VLOOKUP(AM120,SLimit!$A$1:$D$8,4),AP119)))))),AP119)</f>
        <v>58</v>
      </c>
      <c r="AQ120" s="53">
        <f t="shared" si="75"/>
        <v>80</v>
      </c>
      <c r="AR120" s="54" t="str">
        <f t="shared" si="76"/>
        <v>Combination sign:  Warning -  Concealed entrances, Warning - Steep ascent.  60 km/h.</v>
      </c>
      <c r="AS120" s="55"/>
      <c r="AT120" s="55"/>
      <c r="AU120" s="56">
        <f>IF(GroupStTimes!$A$8=0,MIN(CB120,CD120,CF120),MIN(BZ120,CB120,CD120,CF120))</f>
        <v>0.28565972222222219</v>
      </c>
      <c r="AV120" s="56">
        <f>IF(GroupStTimes!$A$8=0,MAX(CC120,CE120,CG120),MAX(CA120,CC120,CE120,CG120))</f>
        <v>0.34146990740740746</v>
      </c>
      <c r="AW120" s="57" t="str">
        <f t="shared" si="77"/>
        <v/>
      </c>
      <c r="AX120" s="58" t="str">
        <f t="shared" si="78"/>
        <v/>
      </c>
      <c r="AY120" s="58" t="str">
        <f t="shared" si="79"/>
        <v/>
      </c>
      <c r="AZ120" s="31">
        <f t="shared" si="80"/>
        <v>24.3</v>
      </c>
      <c r="BA120" s="59">
        <f t="shared" si="81"/>
        <v>0.27479166666666666</v>
      </c>
      <c r="BB120" s="59">
        <f t="shared" si="82"/>
        <v>0.28034722222222225</v>
      </c>
      <c r="BC120" s="59">
        <f t="shared" si="83"/>
        <v>0.27854166666666669</v>
      </c>
      <c r="BD120" s="59">
        <f t="shared" si="84"/>
        <v>0.32437499999999997</v>
      </c>
      <c r="BE120" s="59">
        <f t="shared" si="85"/>
        <v>0.32322916666666668</v>
      </c>
      <c r="BF120" s="59">
        <f t="shared" si="86"/>
        <v>0.33364583333333336</v>
      </c>
      <c r="BG120" s="59">
        <f t="shared" si="87"/>
        <v>0.3331944444444444</v>
      </c>
      <c r="BH120" s="59">
        <f t="shared" si="88"/>
        <v>0.33249999999999996</v>
      </c>
      <c r="BI120" s="31">
        <f t="shared" si="89"/>
        <v>9.389999999999997</v>
      </c>
      <c r="BJ120" s="61">
        <f t="shared" si="90"/>
        <v>0.26083333333333325</v>
      </c>
      <c r="BK120" s="61">
        <f t="shared" si="91"/>
        <v>0.21837209302325575</v>
      </c>
      <c r="BL120" s="61">
        <f t="shared" si="92"/>
        <v>0.18779999999999994</v>
      </c>
      <c r="BM120" s="61">
        <f t="shared" si="93"/>
        <v>0.16189655172413789</v>
      </c>
      <c r="BN120" s="62">
        <f t="shared" si="94"/>
        <v>0</v>
      </c>
      <c r="BO120" s="62">
        <f t="shared" si="95"/>
        <v>15</v>
      </c>
      <c r="BP120" s="62">
        <f t="shared" si="96"/>
        <v>39</v>
      </c>
      <c r="BQ120" s="62">
        <f t="shared" si="97"/>
        <v>0</v>
      </c>
      <c r="BR120" s="62">
        <f t="shared" si="98"/>
        <v>13</v>
      </c>
      <c r="BS120" s="62">
        <f t="shared" si="99"/>
        <v>6</v>
      </c>
      <c r="BT120" s="62">
        <f t="shared" si="100"/>
        <v>0</v>
      </c>
      <c r="BU120" s="62">
        <f t="shared" si="101"/>
        <v>11</v>
      </c>
      <c r="BV120" s="62">
        <f t="shared" si="102"/>
        <v>16</v>
      </c>
      <c r="BW120" s="62">
        <f t="shared" si="103"/>
        <v>0</v>
      </c>
      <c r="BX120" s="62">
        <f t="shared" si="104"/>
        <v>9</v>
      </c>
      <c r="BY120" s="62">
        <f t="shared" si="105"/>
        <v>43</v>
      </c>
      <c r="BZ120" s="63">
        <f t="shared" si="106"/>
        <v>0.28565972222222219</v>
      </c>
      <c r="CA120" s="63">
        <f t="shared" si="107"/>
        <v>0.29121527777777778</v>
      </c>
      <c r="CB120" s="63">
        <f t="shared" si="108"/>
        <v>0.28763888888888889</v>
      </c>
      <c r="CC120" s="63">
        <f t="shared" si="109"/>
        <v>0.33347222222222217</v>
      </c>
      <c r="CD120" s="63">
        <f t="shared" si="110"/>
        <v>0.33105324074074077</v>
      </c>
      <c r="CE120" s="63">
        <f t="shared" si="111"/>
        <v>0.34146990740740746</v>
      </c>
      <c r="CF120" s="63">
        <f t="shared" si="112"/>
        <v>0.33994212962962961</v>
      </c>
      <c r="CG120" s="63">
        <f t="shared" si="113"/>
        <v>0.33924768518518517</v>
      </c>
      <c r="CH120" s="36"/>
      <c r="CI120" s="36"/>
      <c r="CJ120" s="36"/>
      <c r="CK120" s="36"/>
      <c r="CL120" s="60">
        <v>60</v>
      </c>
    </row>
    <row r="121" spans="1:90" ht="28.5" customHeight="1" x14ac:dyDescent="0.25">
      <c r="A121" s="37">
        <v>8</v>
      </c>
      <c r="B121" s="16" t="s">
        <v>136</v>
      </c>
      <c r="C121" s="37"/>
      <c r="D121" s="37"/>
      <c r="E121" s="37"/>
      <c r="F121" s="83"/>
      <c r="G121" s="44"/>
      <c r="H121" s="44">
        <f t="shared" si="63"/>
        <v>33.93</v>
      </c>
      <c r="I121" s="83">
        <v>33.92</v>
      </c>
      <c r="J121" s="43">
        <f t="shared" si="70"/>
        <v>-1.9654088050317537E-4</v>
      </c>
      <c r="K121" s="44">
        <f t="shared" si="71"/>
        <v>-6.6666666666677088E-3</v>
      </c>
      <c r="L121" s="76" t="s">
        <v>990</v>
      </c>
      <c r="M121" s="122">
        <v>80</v>
      </c>
      <c r="N121" s="46">
        <f t="shared" si="64"/>
        <v>33.926666666666669</v>
      </c>
      <c r="O121" s="46"/>
      <c r="P121" s="44">
        <v>33.950000000000003</v>
      </c>
      <c r="Q121" s="46"/>
      <c r="R121" s="44">
        <v>33.909999999999997</v>
      </c>
      <c r="T121" s="78">
        <v>33.92</v>
      </c>
      <c r="U121" s="47" t="str">
        <f t="shared" si="72"/>
        <v/>
      </c>
      <c r="V121" s="47" t="str">
        <f t="shared" si="73"/>
        <v/>
      </c>
      <c r="W121" s="47"/>
      <c r="X121" s="47"/>
      <c r="Y121" s="47"/>
      <c r="Z121" s="47"/>
      <c r="AA121" s="47"/>
      <c r="AB121" s="47"/>
      <c r="AC121" s="47"/>
      <c r="AD121" s="47"/>
      <c r="AE121" s="51">
        <f t="shared" si="65"/>
        <v>8</v>
      </c>
      <c r="AF121" s="51" t="str">
        <f t="shared" si="66"/>
        <v>U</v>
      </c>
      <c r="AG121" s="51" t="str">
        <f t="shared" si="67"/>
        <v/>
      </c>
      <c r="AH121" s="51" t="str">
        <f t="shared" si="68"/>
        <v/>
      </c>
      <c r="AI121" s="52">
        <f t="shared" si="69"/>
        <v>33.93</v>
      </c>
      <c r="AJ121" s="68"/>
      <c r="AK121" s="53"/>
      <c r="AL121" s="52"/>
      <c r="AM121" s="53">
        <f t="shared" si="74"/>
        <v>36</v>
      </c>
      <c r="AN121" s="53">
        <f>IF(AJ121&lt;&gt;"",IF(AJ121="o",VLOOKUP(AM121,OpenSect!$A$1:$D$11,2),IF(AJ121="u",VLOOKUP(AM121,UpHill!$A$1:$D$35,2),IF(AJ121="d",VLOOKUP(AM121,DownHill!$A$1:$D$29,2),IF(AJ121="f",VLOOKUP(AM121,FlatUnd!$A$2:$D$30,2),IF(AJ121="t",VLOOKUP(AM121,TimeAdd!$A$1:$D$176,2),IF(AJ121="l",VLOOKUP(AM121,SLimit!$A$1:$D$8,2),AN120)))))),AN120)</f>
        <v>43</v>
      </c>
      <c r="AO121" s="53">
        <f>IF(AJ121&lt;&gt;"",IF(AJ121="o",VLOOKUP(AM121,OpenSect!$A$1:$D$11,3),IF(AJ121="u",VLOOKUP(AM121,UpHill!$A$1:$D$35,3),IF(AJ121="d",VLOOKUP(AM121,DownHill!$A$3:$D$29,3),IF(AJ121="f",VLOOKUP(AM121,FlatUnd!$A$2:$D$30,3),IF(AJ121="t",VLOOKUP(AM121,TimeAdd!$A$1:$D$18,3),IF(AJ121="l",VLOOKUP(AM121,SLimit!$A$1:$D$8,3),AO120)))))),AO120)</f>
        <v>50</v>
      </c>
      <c r="AP121" s="53">
        <f>IF(AJ121&lt;&gt;"",IF(AJ121="o",VLOOKUP(AM121,OpenSect!$A$1:$D$11,4),IF(AJ121="u",VLOOKUP(AM121,UpHill!$A$1:$D$35,4),IF(AJ121="d",VLOOKUP(AM121,DownHill!$A$1:$D$29,4),IF(AJ121="f",VLOOKUP(AM121,FlatUnd!$A$2:$D$30,4),IF(AJ121="t",VLOOKUP(AM121,TimeAdd!$A$1:$D$18,4),IF(AJ121="l",VLOOKUP(AM121,SLimit!$A$1:$D$8,4),AP120)))))),AP120)</f>
        <v>58</v>
      </c>
      <c r="AQ121" s="53">
        <f t="shared" si="75"/>
        <v>80</v>
      </c>
      <c r="AR121" s="54" t="str">
        <f t="shared" si="76"/>
        <v>Combination sign -Additional lane.  500m.</v>
      </c>
      <c r="AS121" s="55"/>
      <c r="AT121" s="55"/>
      <c r="AU121" s="56">
        <f>IF(GroupStTimes!$A$8=0,MIN(CB121,CD121,CF121),MIN(BZ121,CB121,CD121,CF121))</f>
        <v>0.28593750000000001</v>
      </c>
      <c r="AV121" s="56">
        <f>IF(GroupStTimes!$A$8=0,MAX(CC121,CE121,CG121),MAX(CA121,CC121,CE121,CG121))</f>
        <v>0.34166666666666667</v>
      </c>
      <c r="AW121" s="57" t="str">
        <f t="shared" si="77"/>
        <v/>
      </c>
      <c r="AX121" s="58" t="str">
        <f t="shared" si="78"/>
        <v/>
      </c>
      <c r="AY121" s="58" t="str">
        <f t="shared" si="79"/>
        <v/>
      </c>
      <c r="AZ121" s="31">
        <f t="shared" si="80"/>
        <v>24.3</v>
      </c>
      <c r="BA121" s="59">
        <f t="shared" si="81"/>
        <v>0.27479166666666666</v>
      </c>
      <c r="BB121" s="59">
        <f t="shared" si="82"/>
        <v>0.28034722222222225</v>
      </c>
      <c r="BC121" s="59">
        <f t="shared" si="83"/>
        <v>0.27854166666666669</v>
      </c>
      <c r="BD121" s="59">
        <f t="shared" si="84"/>
        <v>0.32437499999999997</v>
      </c>
      <c r="BE121" s="59">
        <f t="shared" si="85"/>
        <v>0.32322916666666668</v>
      </c>
      <c r="BF121" s="59">
        <f t="shared" si="86"/>
        <v>0.33364583333333336</v>
      </c>
      <c r="BG121" s="59">
        <f t="shared" si="87"/>
        <v>0.3331944444444444</v>
      </c>
      <c r="BH121" s="59">
        <f t="shared" si="88"/>
        <v>0.33249999999999996</v>
      </c>
      <c r="BI121" s="31">
        <f t="shared" si="89"/>
        <v>9.629999999999999</v>
      </c>
      <c r="BJ121" s="61">
        <f t="shared" si="90"/>
        <v>0.26749999999999996</v>
      </c>
      <c r="BK121" s="61">
        <f t="shared" si="91"/>
        <v>0.223953488372093</v>
      </c>
      <c r="BL121" s="61">
        <f t="shared" si="92"/>
        <v>0.19259999999999999</v>
      </c>
      <c r="BM121" s="61">
        <f t="shared" si="93"/>
        <v>0.16603448275862068</v>
      </c>
      <c r="BN121" s="62">
        <f t="shared" si="94"/>
        <v>0</v>
      </c>
      <c r="BO121" s="62">
        <f t="shared" si="95"/>
        <v>16</v>
      </c>
      <c r="BP121" s="62">
        <f t="shared" si="96"/>
        <v>3</v>
      </c>
      <c r="BQ121" s="62">
        <f t="shared" si="97"/>
        <v>0</v>
      </c>
      <c r="BR121" s="62">
        <f t="shared" si="98"/>
        <v>13</v>
      </c>
      <c r="BS121" s="62">
        <f t="shared" si="99"/>
        <v>26</v>
      </c>
      <c r="BT121" s="62">
        <f t="shared" si="100"/>
        <v>0</v>
      </c>
      <c r="BU121" s="62">
        <f t="shared" si="101"/>
        <v>11</v>
      </c>
      <c r="BV121" s="62">
        <f t="shared" si="102"/>
        <v>33</v>
      </c>
      <c r="BW121" s="62">
        <f t="shared" si="103"/>
        <v>0</v>
      </c>
      <c r="BX121" s="62">
        <f t="shared" si="104"/>
        <v>9</v>
      </c>
      <c r="BY121" s="62">
        <f t="shared" si="105"/>
        <v>58</v>
      </c>
      <c r="BZ121" s="63">
        <f t="shared" si="106"/>
        <v>0.28593750000000001</v>
      </c>
      <c r="CA121" s="63">
        <f t="shared" si="107"/>
        <v>0.2914930555555556</v>
      </c>
      <c r="CB121" s="63">
        <f t="shared" si="108"/>
        <v>0.28787037037037039</v>
      </c>
      <c r="CC121" s="63">
        <f t="shared" si="109"/>
        <v>0.33370370370370367</v>
      </c>
      <c r="CD121" s="63">
        <f t="shared" si="110"/>
        <v>0.33124999999999999</v>
      </c>
      <c r="CE121" s="63">
        <f t="shared" si="111"/>
        <v>0.34166666666666667</v>
      </c>
      <c r="CF121" s="63">
        <f t="shared" si="112"/>
        <v>0.34011574074074069</v>
      </c>
      <c r="CG121" s="63">
        <f t="shared" si="113"/>
        <v>0.33942129629629625</v>
      </c>
      <c r="CH121" s="36"/>
      <c r="CI121" s="36"/>
      <c r="CJ121" s="36"/>
      <c r="CK121" s="36"/>
      <c r="CL121" s="60">
        <v>60</v>
      </c>
    </row>
    <row r="122" spans="1:90" ht="28.5" customHeight="1" x14ac:dyDescent="0.25">
      <c r="A122" s="37">
        <v>8</v>
      </c>
      <c r="B122" s="16" t="s">
        <v>136</v>
      </c>
      <c r="C122" s="37"/>
      <c r="D122" s="37"/>
      <c r="E122" s="37"/>
      <c r="F122" s="83"/>
      <c r="G122" s="44"/>
      <c r="H122" s="44">
        <f t="shared" si="63"/>
        <v>34.090000000000003</v>
      </c>
      <c r="I122" s="83">
        <v>34.08</v>
      </c>
      <c r="J122" s="43">
        <f t="shared" si="70"/>
        <v>-1.9561815336466282E-4</v>
      </c>
      <c r="K122" s="44">
        <f t="shared" si="71"/>
        <v>-6.6666666666677088E-3</v>
      </c>
      <c r="L122" s="76" t="s">
        <v>991</v>
      </c>
      <c r="M122" s="122">
        <v>80</v>
      </c>
      <c r="N122" s="46">
        <f t="shared" si="64"/>
        <v>34.086666666666666</v>
      </c>
      <c r="O122" s="46"/>
      <c r="P122" s="44">
        <v>34.11</v>
      </c>
      <c r="Q122" s="46"/>
      <c r="R122" s="44">
        <v>34.07</v>
      </c>
      <c r="T122" s="78">
        <v>34.08</v>
      </c>
      <c r="U122" s="47" t="str">
        <f t="shared" si="72"/>
        <v/>
      </c>
      <c r="V122" s="47" t="str">
        <f t="shared" si="73"/>
        <v/>
      </c>
      <c r="W122" s="47"/>
      <c r="X122" s="47"/>
      <c r="Y122" s="47"/>
      <c r="Z122" s="47"/>
      <c r="AA122" s="47"/>
      <c r="AB122" s="47"/>
      <c r="AC122" s="47"/>
      <c r="AD122" s="47"/>
      <c r="AE122" s="51">
        <f t="shared" si="65"/>
        <v>8</v>
      </c>
      <c r="AF122" s="51" t="str">
        <f t="shared" si="66"/>
        <v>U</v>
      </c>
      <c r="AG122" s="51" t="str">
        <f t="shared" si="67"/>
        <v/>
      </c>
      <c r="AH122" s="51" t="str">
        <f t="shared" si="68"/>
        <v/>
      </c>
      <c r="AI122" s="52">
        <f t="shared" si="69"/>
        <v>34.090000000000003</v>
      </c>
      <c r="AJ122" s="68"/>
      <c r="AK122" s="53"/>
      <c r="AL122" s="52"/>
      <c r="AM122" s="53">
        <f t="shared" si="74"/>
        <v>36</v>
      </c>
      <c r="AN122" s="53">
        <f>IF(AJ122&lt;&gt;"",IF(AJ122="o",VLOOKUP(AM122,OpenSect!$A$1:$D$11,2),IF(AJ122="u",VLOOKUP(AM122,UpHill!$A$1:$D$35,2),IF(AJ122="d",VLOOKUP(AM122,DownHill!$A$1:$D$29,2),IF(AJ122="f",VLOOKUP(AM122,FlatUnd!$A$2:$D$30,2),IF(AJ122="t",VLOOKUP(AM122,TimeAdd!$A$1:$D$176,2),IF(AJ122="l",VLOOKUP(AM122,SLimit!$A$1:$D$8,2),AN121)))))),AN121)</f>
        <v>43</v>
      </c>
      <c r="AO122" s="53">
        <f>IF(AJ122&lt;&gt;"",IF(AJ122="o",VLOOKUP(AM122,OpenSect!$A$1:$D$11,3),IF(AJ122="u",VLOOKUP(AM122,UpHill!$A$1:$D$35,3),IF(AJ122="d",VLOOKUP(AM122,DownHill!$A$3:$D$29,3),IF(AJ122="f",VLOOKUP(AM122,FlatUnd!$A$2:$D$30,3),IF(AJ122="t",VLOOKUP(AM122,TimeAdd!$A$1:$D$18,3),IF(AJ122="l",VLOOKUP(AM122,SLimit!$A$1:$D$8,3),AO121)))))),AO121)</f>
        <v>50</v>
      </c>
      <c r="AP122" s="53">
        <f>IF(AJ122&lt;&gt;"",IF(AJ122="o",VLOOKUP(AM122,OpenSect!$A$1:$D$11,4),IF(AJ122="u",VLOOKUP(AM122,UpHill!$A$1:$D$35,4),IF(AJ122="d",VLOOKUP(AM122,DownHill!$A$1:$D$29,4),IF(AJ122="f",VLOOKUP(AM122,FlatUnd!$A$2:$D$30,4),IF(AJ122="t",VLOOKUP(AM122,TimeAdd!$A$1:$D$18,4),IF(AJ122="l",VLOOKUP(AM122,SLimit!$A$1:$D$8,4),AP121)))))),AP121)</f>
        <v>58</v>
      </c>
      <c r="AQ122" s="53">
        <f t="shared" si="75"/>
        <v>80</v>
      </c>
      <c r="AR122" s="54" t="str">
        <f t="shared" si="76"/>
        <v>Warning -  Concealed driveway.</v>
      </c>
      <c r="AS122" s="55"/>
      <c r="AT122" s="55"/>
      <c r="AU122" s="56">
        <f>IF(GroupStTimes!$A$8=0,MIN(CB122,CD122,CF122),MIN(BZ122,CB122,CD122,CF122))</f>
        <v>0.28612268518518519</v>
      </c>
      <c r="AV122" s="56">
        <f>IF(GroupStTimes!$A$8=0,MAX(CC122,CE122,CG122),MAX(CA122,CC122,CE122,CG122))</f>
        <v>0.34180555555555558</v>
      </c>
      <c r="AW122" s="57" t="str">
        <f t="shared" si="77"/>
        <v/>
      </c>
      <c r="AX122" s="58" t="str">
        <f t="shared" si="78"/>
        <v/>
      </c>
      <c r="AY122" s="58" t="str">
        <f t="shared" si="79"/>
        <v/>
      </c>
      <c r="AZ122" s="31">
        <f t="shared" si="80"/>
        <v>24.3</v>
      </c>
      <c r="BA122" s="59">
        <f t="shared" si="81"/>
        <v>0.27479166666666666</v>
      </c>
      <c r="BB122" s="59">
        <f t="shared" si="82"/>
        <v>0.28034722222222225</v>
      </c>
      <c r="BC122" s="59">
        <f t="shared" si="83"/>
        <v>0.27854166666666669</v>
      </c>
      <c r="BD122" s="59">
        <f t="shared" si="84"/>
        <v>0.32437499999999997</v>
      </c>
      <c r="BE122" s="59">
        <f t="shared" si="85"/>
        <v>0.32322916666666668</v>
      </c>
      <c r="BF122" s="59">
        <f t="shared" si="86"/>
        <v>0.33364583333333336</v>
      </c>
      <c r="BG122" s="59">
        <f t="shared" si="87"/>
        <v>0.3331944444444444</v>
      </c>
      <c r="BH122" s="59">
        <f t="shared" si="88"/>
        <v>0.33249999999999996</v>
      </c>
      <c r="BI122" s="31">
        <f t="shared" si="89"/>
        <v>9.7900000000000027</v>
      </c>
      <c r="BJ122" s="61">
        <f t="shared" si="90"/>
        <v>0.27194444444444454</v>
      </c>
      <c r="BK122" s="61">
        <f t="shared" si="91"/>
        <v>0.22767441860465124</v>
      </c>
      <c r="BL122" s="61">
        <f t="shared" si="92"/>
        <v>0.19580000000000006</v>
      </c>
      <c r="BM122" s="61">
        <f t="shared" si="93"/>
        <v>0.16879310344827592</v>
      </c>
      <c r="BN122" s="62">
        <f t="shared" si="94"/>
        <v>0</v>
      </c>
      <c r="BO122" s="62">
        <f t="shared" si="95"/>
        <v>16</v>
      </c>
      <c r="BP122" s="62">
        <f t="shared" si="96"/>
        <v>19</v>
      </c>
      <c r="BQ122" s="62">
        <f t="shared" si="97"/>
        <v>0</v>
      </c>
      <c r="BR122" s="62">
        <f t="shared" si="98"/>
        <v>13</v>
      </c>
      <c r="BS122" s="62">
        <f t="shared" si="99"/>
        <v>40</v>
      </c>
      <c r="BT122" s="62">
        <f t="shared" si="100"/>
        <v>0</v>
      </c>
      <c r="BU122" s="62">
        <f t="shared" si="101"/>
        <v>11</v>
      </c>
      <c r="BV122" s="62">
        <f t="shared" si="102"/>
        <v>45</v>
      </c>
      <c r="BW122" s="62">
        <f t="shared" si="103"/>
        <v>0</v>
      </c>
      <c r="BX122" s="62">
        <f t="shared" si="104"/>
        <v>10</v>
      </c>
      <c r="BY122" s="62">
        <f t="shared" si="105"/>
        <v>8</v>
      </c>
      <c r="BZ122" s="63">
        <f t="shared" si="106"/>
        <v>0.28612268518518519</v>
      </c>
      <c r="CA122" s="63">
        <f t="shared" si="107"/>
        <v>0.29167824074074078</v>
      </c>
      <c r="CB122" s="63">
        <f t="shared" si="108"/>
        <v>0.28803240740740743</v>
      </c>
      <c r="CC122" s="63">
        <f t="shared" si="109"/>
        <v>0.33386574074074071</v>
      </c>
      <c r="CD122" s="63">
        <f t="shared" si="110"/>
        <v>0.3313888888888889</v>
      </c>
      <c r="CE122" s="63">
        <f t="shared" si="111"/>
        <v>0.34180555555555558</v>
      </c>
      <c r="CF122" s="63">
        <f t="shared" si="112"/>
        <v>0.34023148148148147</v>
      </c>
      <c r="CG122" s="63">
        <f t="shared" si="113"/>
        <v>0.33953703703703703</v>
      </c>
      <c r="CH122" s="36"/>
      <c r="CI122" s="36"/>
      <c r="CJ122" s="36"/>
      <c r="CK122" s="36"/>
      <c r="CL122" s="60">
        <v>60</v>
      </c>
    </row>
    <row r="123" spans="1:90" ht="40.5" x14ac:dyDescent="0.25">
      <c r="A123" s="37">
        <v>8</v>
      </c>
      <c r="B123" s="16" t="s">
        <v>969</v>
      </c>
      <c r="C123" s="37"/>
      <c r="D123" s="37"/>
      <c r="E123" s="37"/>
      <c r="F123" s="83"/>
      <c r="G123" s="44"/>
      <c r="H123" s="44">
        <f t="shared" si="63"/>
        <v>34.450000000000003</v>
      </c>
      <c r="I123" s="83">
        <v>34.42</v>
      </c>
      <c r="J123" s="43">
        <f t="shared" si="70"/>
        <v>-9.6842920782505939E-4</v>
      </c>
      <c r="K123" s="44">
        <f t="shared" si="71"/>
        <v>-3.3333333333338544E-2</v>
      </c>
      <c r="L123" s="76" t="s">
        <v>1683</v>
      </c>
      <c r="M123" s="122">
        <v>80</v>
      </c>
      <c r="N123" s="46">
        <f t="shared" si="64"/>
        <v>34.45333333333334</v>
      </c>
      <c r="O123" s="46"/>
      <c r="P123" s="44">
        <v>34.450000000000003</v>
      </c>
      <c r="Q123" s="46"/>
      <c r="R123" s="44">
        <v>34.450000000000003</v>
      </c>
      <c r="T123" s="78">
        <v>34.46</v>
      </c>
      <c r="U123" s="47" t="str">
        <f t="shared" si="72"/>
        <v/>
      </c>
      <c r="V123" s="47" t="str">
        <f t="shared" si="73"/>
        <v/>
      </c>
      <c r="W123" s="47"/>
      <c r="X123" s="47"/>
      <c r="Y123" s="47"/>
      <c r="Z123" s="47"/>
      <c r="AA123" s="47"/>
      <c r="AB123" s="47"/>
      <c r="AC123" s="47"/>
      <c r="AD123" s="47"/>
      <c r="AE123" s="51">
        <f t="shared" si="65"/>
        <v>8</v>
      </c>
      <c r="AF123" s="51" t="str">
        <f t="shared" si="66"/>
        <v>U1 1/2</v>
      </c>
      <c r="AG123" s="51" t="str">
        <f t="shared" si="67"/>
        <v/>
      </c>
      <c r="AH123" s="51" t="str">
        <f t="shared" si="68"/>
        <v/>
      </c>
      <c r="AI123" s="52">
        <f t="shared" si="69"/>
        <v>34.450000000000003</v>
      </c>
      <c r="AJ123" s="68"/>
      <c r="AK123" s="53"/>
      <c r="AL123" s="52"/>
      <c r="AM123" s="53">
        <f t="shared" si="74"/>
        <v>36</v>
      </c>
      <c r="AN123" s="53">
        <f>IF(AJ123&lt;&gt;"",IF(AJ123="o",VLOOKUP(AM123,OpenSect!$A$1:$D$11,2),IF(AJ123="u",VLOOKUP(AM123,UpHill!$A$1:$D$35,2),IF(AJ123="d",VLOOKUP(AM123,DownHill!$A$1:$D$29,2),IF(AJ123="f",VLOOKUP(AM123,FlatUnd!$A$2:$D$30,2),IF(AJ123="t",VLOOKUP(AM123,TimeAdd!$A$1:$D$176,2),IF(AJ123="l",VLOOKUP(AM123,SLimit!$A$1:$D$8,2),AN122)))))),AN122)</f>
        <v>43</v>
      </c>
      <c r="AO123" s="53">
        <f>IF(AJ123&lt;&gt;"",IF(AJ123="o",VLOOKUP(AM123,OpenSect!$A$1:$D$11,3),IF(AJ123="u",VLOOKUP(AM123,UpHill!$A$1:$D$35,3),IF(AJ123="d",VLOOKUP(AM123,DownHill!$A$3:$D$29,3),IF(AJ123="f",VLOOKUP(AM123,FlatUnd!$A$2:$D$30,3),IF(AJ123="t",VLOOKUP(AM123,TimeAdd!$A$1:$D$18,3),IF(AJ123="l",VLOOKUP(AM123,SLimit!$A$1:$D$8,3),AO122)))))),AO122)</f>
        <v>50</v>
      </c>
      <c r="AP123" s="53">
        <f>IF(AJ123&lt;&gt;"",IF(AJ123="o",VLOOKUP(AM123,OpenSect!$A$1:$D$11,4),IF(AJ123="u",VLOOKUP(AM123,UpHill!$A$1:$D$35,4),IF(AJ123="d",VLOOKUP(AM123,DownHill!$A$1:$D$29,4),IF(AJ123="f",VLOOKUP(AM123,FlatUnd!$A$2:$D$30,4),IF(AJ123="t",VLOOKUP(AM123,TimeAdd!$A$1:$D$18,4),IF(AJ123="l",VLOOKUP(AM123,SLimit!$A$1:$D$8,4),AP122)))))),AP122)</f>
        <v>58</v>
      </c>
      <c r="AQ123" s="53">
        <f t="shared" si="75"/>
        <v>80</v>
      </c>
      <c r="AR123" s="54" t="str">
        <f t="shared" si="76"/>
        <v>Diagrammatic Sign:  Warning General Warning, High accident zone.</v>
      </c>
      <c r="AS123" s="55"/>
      <c r="AT123" s="55"/>
      <c r="AU123" s="56">
        <f>IF(GroupStTimes!$A$8=0,MIN(CB123,CD123,CF123),MIN(BZ123,CB123,CD123,CF123))</f>
        <v>0.28653935185185186</v>
      </c>
      <c r="AV123" s="56">
        <f>IF(GroupStTimes!$A$8=0,MAX(CC123,CE123,CG123),MAX(CA123,CC123,CE123,CG123))</f>
        <v>0.34210648148148154</v>
      </c>
      <c r="AW123" s="57" t="str">
        <f t="shared" si="77"/>
        <v/>
      </c>
      <c r="AX123" s="58" t="str">
        <f t="shared" si="78"/>
        <v/>
      </c>
      <c r="AY123" s="58" t="str">
        <f t="shared" si="79"/>
        <v/>
      </c>
      <c r="AZ123" s="31">
        <f t="shared" si="80"/>
        <v>24.3</v>
      </c>
      <c r="BA123" s="59">
        <f t="shared" si="81"/>
        <v>0.27479166666666666</v>
      </c>
      <c r="BB123" s="59">
        <f t="shared" si="82"/>
        <v>0.28034722222222225</v>
      </c>
      <c r="BC123" s="59">
        <f t="shared" si="83"/>
        <v>0.27854166666666669</v>
      </c>
      <c r="BD123" s="59">
        <f t="shared" si="84"/>
        <v>0.32437499999999997</v>
      </c>
      <c r="BE123" s="59">
        <f t="shared" si="85"/>
        <v>0.32322916666666668</v>
      </c>
      <c r="BF123" s="59">
        <f t="shared" si="86"/>
        <v>0.33364583333333336</v>
      </c>
      <c r="BG123" s="59">
        <f t="shared" si="87"/>
        <v>0.3331944444444444</v>
      </c>
      <c r="BH123" s="59">
        <f t="shared" si="88"/>
        <v>0.33249999999999996</v>
      </c>
      <c r="BI123" s="31">
        <f t="shared" si="89"/>
        <v>10.150000000000002</v>
      </c>
      <c r="BJ123" s="61">
        <f t="shared" si="90"/>
        <v>0.2819444444444445</v>
      </c>
      <c r="BK123" s="61">
        <f t="shared" si="91"/>
        <v>0.23604651162790702</v>
      </c>
      <c r="BL123" s="61">
        <f t="shared" si="92"/>
        <v>0.20300000000000004</v>
      </c>
      <c r="BM123" s="61">
        <f t="shared" si="93"/>
        <v>0.17500000000000004</v>
      </c>
      <c r="BN123" s="62">
        <f t="shared" si="94"/>
        <v>0</v>
      </c>
      <c r="BO123" s="62">
        <f t="shared" si="95"/>
        <v>16</v>
      </c>
      <c r="BP123" s="62">
        <f t="shared" si="96"/>
        <v>55</v>
      </c>
      <c r="BQ123" s="62">
        <f t="shared" si="97"/>
        <v>0</v>
      </c>
      <c r="BR123" s="62">
        <f t="shared" si="98"/>
        <v>14</v>
      </c>
      <c r="BS123" s="62">
        <f t="shared" si="99"/>
        <v>10</v>
      </c>
      <c r="BT123" s="62">
        <f t="shared" si="100"/>
        <v>0</v>
      </c>
      <c r="BU123" s="62">
        <f t="shared" si="101"/>
        <v>12</v>
      </c>
      <c r="BV123" s="62">
        <f t="shared" si="102"/>
        <v>11</v>
      </c>
      <c r="BW123" s="62">
        <f t="shared" si="103"/>
        <v>0</v>
      </c>
      <c r="BX123" s="62">
        <f t="shared" si="104"/>
        <v>10</v>
      </c>
      <c r="BY123" s="62">
        <f t="shared" si="105"/>
        <v>30</v>
      </c>
      <c r="BZ123" s="63">
        <f t="shared" si="106"/>
        <v>0.28653935185185186</v>
      </c>
      <c r="CA123" s="63">
        <f t="shared" si="107"/>
        <v>0.29209490740740746</v>
      </c>
      <c r="CB123" s="63">
        <f t="shared" si="108"/>
        <v>0.28837962962962965</v>
      </c>
      <c r="CC123" s="63">
        <f t="shared" si="109"/>
        <v>0.33421296296296293</v>
      </c>
      <c r="CD123" s="63">
        <f t="shared" si="110"/>
        <v>0.33168981481481485</v>
      </c>
      <c r="CE123" s="63">
        <f t="shared" si="111"/>
        <v>0.34210648148148154</v>
      </c>
      <c r="CF123" s="63">
        <f t="shared" si="112"/>
        <v>0.34048611111111104</v>
      </c>
      <c r="CG123" s="63">
        <f t="shared" si="113"/>
        <v>0.3397916666666666</v>
      </c>
      <c r="CH123" s="36"/>
      <c r="CI123" s="36"/>
      <c r="CJ123" s="36"/>
      <c r="CK123" s="36"/>
      <c r="CL123" s="60">
        <v>60</v>
      </c>
    </row>
    <row r="124" spans="1:90" ht="28.5" customHeight="1" x14ac:dyDescent="0.25">
      <c r="A124" s="37">
        <v>8</v>
      </c>
      <c r="B124" s="16" t="s">
        <v>425</v>
      </c>
      <c r="C124" s="37"/>
      <c r="D124" s="37"/>
      <c r="E124" s="37"/>
      <c r="F124" s="83"/>
      <c r="G124" s="44"/>
      <c r="H124" s="44">
        <f t="shared" si="63"/>
        <v>34.67</v>
      </c>
      <c r="I124" s="83">
        <v>34.630000000000003</v>
      </c>
      <c r="J124" s="43">
        <f t="shared" si="70"/>
        <v>-1.1550678602365589E-3</v>
      </c>
      <c r="K124" s="44">
        <f t="shared" si="71"/>
        <v>-3.9999999999992042E-2</v>
      </c>
      <c r="L124" s="76" t="s">
        <v>992</v>
      </c>
      <c r="M124" s="122">
        <v>80</v>
      </c>
      <c r="N124" s="46">
        <f t="shared" si="64"/>
        <v>34.669999999999995</v>
      </c>
      <c r="O124" s="46"/>
      <c r="P124" s="44">
        <v>34.659999999999997</v>
      </c>
      <c r="Q124" s="46"/>
      <c r="R124" s="44">
        <v>34.67</v>
      </c>
      <c r="T124" s="77">
        <v>34.68</v>
      </c>
      <c r="U124" s="47" t="str">
        <f t="shared" si="72"/>
        <v/>
      </c>
      <c r="V124" s="47" t="str">
        <f t="shared" si="73"/>
        <v/>
      </c>
      <c r="W124" s="47"/>
      <c r="X124" s="47"/>
      <c r="Y124" s="47"/>
      <c r="Z124" s="47"/>
      <c r="AA124" s="47"/>
      <c r="AB124" s="47"/>
      <c r="AC124" s="47"/>
      <c r="AD124" s="47"/>
      <c r="AE124" s="51">
        <f t="shared" si="65"/>
        <v>8</v>
      </c>
      <c r="AF124" s="51" t="str">
        <f t="shared" si="66"/>
        <v>U2</v>
      </c>
      <c r="AG124" s="51" t="str">
        <f t="shared" si="67"/>
        <v/>
      </c>
      <c r="AH124" s="51" t="str">
        <f t="shared" si="68"/>
        <v/>
      </c>
      <c r="AI124" s="52">
        <f t="shared" si="69"/>
        <v>34.67</v>
      </c>
      <c r="AJ124" s="68"/>
      <c r="AK124" s="53"/>
      <c r="AL124" s="52"/>
      <c r="AM124" s="53">
        <f t="shared" si="74"/>
        <v>36</v>
      </c>
      <c r="AN124" s="53">
        <f>IF(AJ124&lt;&gt;"",IF(AJ124="o",VLOOKUP(AM124,OpenSect!$A$1:$D$11,2),IF(AJ124="u",VLOOKUP(AM124,UpHill!$A$1:$D$35,2),IF(AJ124="d",VLOOKUP(AM124,DownHill!$A$1:$D$29,2),IF(AJ124="f",VLOOKUP(AM124,FlatUnd!$A$2:$D$30,2),IF(AJ124="t",VLOOKUP(AM124,TimeAdd!$A$1:$D$176,2),IF(AJ124="l",VLOOKUP(AM124,SLimit!$A$1:$D$8,2),AN123)))))),AN123)</f>
        <v>43</v>
      </c>
      <c r="AO124" s="53">
        <f>IF(AJ124&lt;&gt;"",IF(AJ124="o",VLOOKUP(AM124,OpenSect!$A$1:$D$11,3),IF(AJ124="u",VLOOKUP(AM124,UpHill!$A$1:$D$35,3),IF(AJ124="d",VLOOKUP(AM124,DownHill!$A$3:$D$29,3),IF(AJ124="f",VLOOKUP(AM124,FlatUnd!$A$2:$D$30,3),IF(AJ124="t",VLOOKUP(AM124,TimeAdd!$A$1:$D$18,3),IF(AJ124="l",VLOOKUP(AM124,SLimit!$A$1:$D$8,3),AO123)))))),AO123)</f>
        <v>50</v>
      </c>
      <c r="AP124" s="53">
        <f>IF(AJ124&lt;&gt;"",IF(AJ124="o",VLOOKUP(AM124,OpenSect!$A$1:$D$11,4),IF(AJ124="u",VLOOKUP(AM124,UpHill!$A$1:$D$35,4),IF(AJ124="d",VLOOKUP(AM124,DownHill!$A$1:$D$29,4),IF(AJ124="f",VLOOKUP(AM124,FlatUnd!$A$2:$D$30,4),IF(AJ124="t",VLOOKUP(AM124,TimeAdd!$A$1:$D$18,4),IF(AJ124="l",VLOOKUP(AM124,SLimit!$A$1:$D$8,4),AP123)))))),AP123)</f>
        <v>58</v>
      </c>
      <c r="AQ124" s="53">
        <f t="shared" si="75"/>
        <v>80</v>
      </c>
      <c r="AR124" s="54" t="str">
        <f t="shared" si="76"/>
        <v>32,0 km plate.</v>
      </c>
      <c r="AS124" s="55"/>
      <c r="AT124" s="55"/>
      <c r="AU124" s="56">
        <f>IF(GroupStTimes!$A$8=0,MIN(CB124,CD124,CF124),MIN(BZ124,CB124,CD124,CF124))</f>
        <v>0.2867939814814815</v>
      </c>
      <c r="AV124" s="56">
        <f>IF(GroupStTimes!$A$8=0,MAX(CC124,CE124,CG124),MAX(CA124,CC124,CE124,CG124))</f>
        <v>0.34229166666666672</v>
      </c>
      <c r="AW124" s="57" t="str">
        <f t="shared" si="77"/>
        <v/>
      </c>
      <c r="AX124" s="58" t="str">
        <f t="shared" si="78"/>
        <v/>
      </c>
      <c r="AY124" s="58" t="str">
        <f t="shared" si="79"/>
        <v/>
      </c>
      <c r="AZ124" s="31">
        <f t="shared" si="80"/>
        <v>24.3</v>
      </c>
      <c r="BA124" s="59">
        <f t="shared" si="81"/>
        <v>0.27479166666666666</v>
      </c>
      <c r="BB124" s="59">
        <f t="shared" si="82"/>
        <v>0.28034722222222225</v>
      </c>
      <c r="BC124" s="59">
        <f t="shared" si="83"/>
        <v>0.27854166666666669</v>
      </c>
      <c r="BD124" s="59">
        <f t="shared" si="84"/>
        <v>0.32437499999999997</v>
      </c>
      <c r="BE124" s="59">
        <f t="shared" si="85"/>
        <v>0.32322916666666668</v>
      </c>
      <c r="BF124" s="59">
        <f t="shared" si="86"/>
        <v>0.33364583333333336</v>
      </c>
      <c r="BG124" s="59">
        <f t="shared" si="87"/>
        <v>0.3331944444444444</v>
      </c>
      <c r="BH124" s="59">
        <f t="shared" si="88"/>
        <v>0.33249999999999996</v>
      </c>
      <c r="BI124" s="31">
        <f t="shared" si="89"/>
        <v>10.370000000000001</v>
      </c>
      <c r="BJ124" s="61">
        <f t="shared" si="90"/>
        <v>0.28805555555555556</v>
      </c>
      <c r="BK124" s="61">
        <f t="shared" si="91"/>
        <v>0.24116279069767443</v>
      </c>
      <c r="BL124" s="61">
        <f t="shared" si="92"/>
        <v>0.20740000000000003</v>
      </c>
      <c r="BM124" s="61">
        <f t="shared" si="93"/>
        <v>0.17879310344827587</v>
      </c>
      <c r="BN124" s="62">
        <f t="shared" si="94"/>
        <v>0</v>
      </c>
      <c r="BO124" s="62">
        <f t="shared" si="95"/>
        <v>17</v>
      </c>
      <c r="BP124" s="62">
        <f t="shared" si="96"/>
        <v>17</v>
      </c>
      <c r="BQ124" s="62">
        <f t="shared" si="97"/>
        <v>0</v>
      </c>
      <c r="BR124" s="62">
        <f t="shared" si="98"/>
        <v>14</v>
      </c>
      <c r="BS124" s="62">
        <f t="shared" si="99"/>
        <v>28</v>
      </c>
      <c r="BT124" s="62">
        <f t="shared" si="100"/>
        <v>0</v>
      </c>
      <c r="BU124" s="62">
        <f t="shared" si="101"/>
        <v>12</v>
      </c>
      <c r="BV124" s="62">
        <f t="shared" si="102"/>
        <v>27</v>
      </c>
      <c r="BW124" s="62">
        <f t="shared" si="103"/>
        <v>0</v>
      </c>
      <c r="BX124" s="62">
        <f t="shared" si="104"/>
        <v>10</v>
      </c>
      <c r="BY124" s="62">
        <f t="shared" si="105"/>
        <v>44</v>
      </c>
      <c r="BZ124" s="63">
        <f t="shared" si="106"/>
        <v>0.2867939814814815</v>
      </c>
      <c r="CA124" s="63">
        <f t="shared" si="107"/>
        <v>0.29234953703703709</v>
      </c>
      <c r="CB124" s="63">
        <f t="shared" si="108"/>
        <v>0.28858796296296296</v>
      </c>
      <c r="CC124" s="63">
        <f t="shared" si="109"/>
        <v>0.33442129629629624</v>
      </c>
      <c r="CD124" s="63">
        <f t="shared" si="110"/>
        <v>0.33187500000000003</v>
      </c>
      <c r="CE124" s="63">
        <f t="shared" si="111"/>
        <v>0.34229166666666672</v>
      </c>
      <c r="CF124" s="63">
        <f t="shared" si="112"/>
        <v>0.34064814814814809</v>
      </c>
      <c r="CG124" s="63">
        <f t="shared" si="113"/>
        <v>0.33995370370370365</v>
      </c>
      <c r="CH124" s="36"/>
      <c r="CI124" s="36"/>
      <c r="CJ124" s="36"/>
      <c r="CK124" s="36"/>
      <c r="CL124" s="60">
        <v>60</v>
      </c>
    </row>
    <row r="125" spans="1:90" ht="40.5" x14ac:dyDescent="0.25">
      <c r="A125" s="37">
        <v>8</v>
      </c>
      <c r="B125" s="16" t="s">
        <v>425</v>
      </c>
      <c r="C125" s="37"/>
      <c r="D125" s="37"/>
      <c r="E125" s="37"/>
      <c r="F125" s="83"/>
      <c r="G125" s="44"/>
      <c r="H125" s="44">
        <f t="shared" si="63"/>
        <v>34.69</v>
      </c>
      <c r="I125" s="83">
        <v>34.659999999999997</v>
      </c>
      <c r="J125" s="43">
        <f t="shared" si="70"/>
        <v>-9.6172340834790957E-4</v>
      </c>
      <c r="K125" s="44">
        <f t="shared" si="71"/>
        <v>-3.3333333333338544E-2</v>
      </c>
      <c r="L125" s="76" t="s">
        <v>1529</v>
      </c>
      <c r="M125" s="122">
        <v>80</v>
      </c>
      <c r="N125" s="46">
        <f t="shared" si="64"/>
        <v>34.693333333333335</v>
      </c>
      <c r="O125" s="46"/>
      <c r="P125" s="44">
        <v>34.69</v>
      </c>
      <c r="Q125" s="46"/>
      <c r="R125" s="44">
        <v>34.69</v>
      </c>
      <c r="T125" s="78">
        <v>34.700000000000003</v>
      </c>
      <c r="U125" s="47" t="str">
        <f t="shared" si="72"/>
        <v/>
      </c>
      <c r="V125" s="47" t="str">
        <f t="shared" si="73"/>
        <v/>
      </c>
      <c r="W125" s="47"/>
      <c r="X125" s="47"/>
      <c r="Y125" s="47"/>
      <c r="Z125" s="47"/>
      <c r="AA125" s="47"/>
      <c r="AB125" s="47"/>
      <c r="AC125" s="47"/>
      <c r="AD125" s="47"/>
      <c r="AE125" s="51">
        <f t="shared" si="65"/>
        <v>8</v>
      </c>
      <c r="AF125" s="51" t="str">
        <f t="shared" si="66"/>
        <v>U2</v>
      </c>
      <c r="AG125" s="51" t="str">
        <f t="shared" si="67"/>
        <v/>
      </c>
      <c r="AH125" s="51" t="str">
        <f t="shared" si="68"/>
        <v/>
      </c>
      <c r="AI125" s="52">
        <f t="shared" si="69"/>
        <v>34.69</v>
      </c>
      <c r="AJ125" s="68"/>
      <c r="AK125" s="53"/>
      <c r="AL125" s="52"/>
      <c r="AM125" s="53">
        <f t="shared" si="74"/>
        <v>36</v>
      </c>
      <c r="AN125" s="53">
        <f>IF(AJ125&lt;&gt;"",IF(AJ125="o",VLOOKUP(AM125,OpenSect!$A$1:$D$11,2),IF(AJ125="u",VLOOKUP(AM125,UpHill!$A$1:$D$35,2),IF(AJ125="d",VLOOKUP(AM125,DownHill!$A$1:$D$29,2),IF(AJ125="f",VLOOKUP(AM125,FlatUnd!$A$2:$D$30,2),IF(AJ125="t",VLOOKUP(AM125,TimeAdd!$A$1:$D$176,2),IF(AJ125="l",VLOOKUP(AM125,SLimit!$A$1:$D$8,2),AN124)))))),AN124)</f>
        <v>43</v>
      </c>
      <c r="AO125" s="53">
        <f>IF(AJ125&lt;&gt;"",IF(AJ125="o",VLOOKUP(AM125,OpenSect!$A$1:$D$11,3),IF(AJ125="u",VLOOKUP(AM125,UpHill!$A$1:$D$35,3),IF(AJ125="d",VLOOKUP(AM125,DownHill!$A$3:$D$29,3),IF(AJ125="f",VLOOKUP(AM125,FlatUnd!$A$2:$D$30,3),IF(AJ125="t",VLOOKUP(AM125,TimeAdd!$A$1:$D$18,3),IF(AJ125="l",VLOOKUP(AM125,SLimit!$A$1:$D$8,3),AO124)))))),AO124)</f>
        <v>50</v>
      </c>
      <c r="AP125" s="53">
        <f>IF(AJ125&lt;&gt;"",IF(AJ125="o",VLOOKUP(AM125,OpenSect!$A$1:$D$11,4),IF(AJ125="u",VLOOKUP(AM125,UpHill!$A$1:$D$35,4),IF(AJ125="d",VLOOKUP(AM125,DownHill!$A$1:$D$29,4),IF(AJ125="f",VLOOKUP(AM125,FlatUnd!$A$2:$D$30,4),IF(AJ125="t",VLOOKUP(AM125,TimeAdd!$A$1:$D$18,4),IF(AJ125="l",VLOOKUP(AM125,SLimit!$A$1:$D$8,4),AP124)))))),AP124)</f>
        <v>58</v>
      </c>
      <c r="AQ125" s="53">
        <f t="shared" si="75"/>
        <v>80</v>
      </c>
      <c r="AR125" s="54" t="str">
        <f t="shared" si="76"/>
        <v>Warning - General Warning.  Sharp Curve.{Was Rumble strips 100m}</v>
      </c>
      <c r="AS125" s="55"/>
      <c r="AT125" s="55"/>
      <c r="AU125" s="56">
        <f>IF(GroupStTimes!$A$8=0,MIN(CB125,CD125,CF125),MIN(BZ125,CB125,CD125,CF125))</f>
        <v>0.28681712962962963</v>
      </c>
      <c r="AV125" s="56">
        <f>IF(GroupStTimes!$A$8=0,MAX(CC125,CE125,CG125),MAX(CA125,CC125,CE125,CG125))</f>
        <v>0.34230324074074076</v>
      </c>
      <c r="AW125" s="57" t="str">
        <f t="shared" si="77"/>
        <v/>
      </c>
      <c r="AX125" s="58" t="str">
        <f t="shared" si="78"/>
        <v/>
      </c>
      <c r="AY125" s="58" t="str">
        <f t="shared" si="79"/>
        <v/>
      </c>
      <c r="AZ125" s="31">
        <f t="shared" si="80"/>
        <v>24.3</v>
      </c>
      <c r="BA125" s="59">
        <f t="shared" si="81"/>
        <v>0.27479166666666666</v>
      </c>
      <c r="BB125" s="59">
        <f t="shared" si="82"/>
        <v>0.28034722222222225</v>
      </c>
      <c r="BC125" s="59">
        <f t="shared" si="83"/>
        <v>0.27854166666666669</v>
      </c>
      <c r="BD125" s="59">
        <f t="shared" si="84"/>
        <v>0.32437499999999997</v>
      </c>
      <c r="BE125" s="59">
        <f t="shared" si="85"/>
        <v>0.32322916666666668</v>
      </c>
      <c r="BF125" s="59">
        <f t="shared" si="86"/>
        <v>0.33364583333333336</v>
      </c>
      <c r="BG125" s="59">
        <f t="shared" si="87"/>
        <v>0.3331944444444444</v>
      </c>
      <c r="BH125" s="59">
        <f t="shared" si="88"/>
        <v>0.33249999999999996</v>
      </c>
      <c r="BI125" s="31">
        <f t="shared" si="89"/>
        <v>10.389999999999997</v>
      </c>
      <c r="BJ125" s="61">
        <f t="shared" si="90"/>
        <v>0.28861111111111104</v>
      </c>
      <c r="BK125" s="61">
        <f t="shared" si="91"/>
        <v>0.24162790697674411</v>
      </c>
      <c r="BL125" s="61">
        <f t="shared" si="92"/>
        <v>0.20779999999999993</v>
      </c>
      <c r="BM125" s="61">
        <f t="shared" si="93"/>
        <v>0.17913793103448269</v>
      </c>
      <c r="BN125" s="62">
        <f t="shared" si="94"/>
        <v>0</v>
      </c>
      <c r="BO125" s="62">
        <f t="shared" si="95"/>
        <v>17</v>
      </c>
      <c r="BP125" s="62">
        <f t="shared" si="96"/>
        <v>19</v>
      </c>
      <c r="BQ125" s="62">
        <f t="shared" si="97"/>
        <v>0</v>
      </c>
      <c r="BR125" s="62">
        <f t="shared" si="98"/>
        <v>14</v>
      </c>
      <c r="BS125" s="62">
        <f t="shared" si="99"/>
        <v>30</v>
      </c>
      <c r="BT125" s="62">
        <f t="shared" si="100"/>
        <v>0</v>
      </c>
      <c r="BU125" s="62">
        <f t="shared" si="101"/>
        <v>12</v>
      </c>
      <c r="BV125" s="62">
        <f t="shared" si="102"/>
        <v>28</v>
      </c>
      <c r="BW125" s="62">
        <f t="shared" si="103"/>
        <v>0</v>
      </c>
      <c r="BX125" s="62">
        <f t="shared" si="104"/>
        <v>10</v>
      </c>
      <c r="BY125" s="62">
        <f t="shared" si="105"/>
        <v>45</v>
      </c>
      <c r="BZ125" s="63">
        <f t="shared" si="106"/>
        <v>0.28681712962962963</v>
      </c>
      <c r="CA125" s="63">
        <f t="shared" si="107"/>
        <v>0.29237268518518522</v>
      </c>
      <c r="CB125" s="63">
        <f t="shared" si="108"/>
        <v>0.28861111111111115</v>
      </c>
      <c r="CC125" s="63">
        <f t="shared" si="109"/>
        <v>0.33444444444444443</v>
      </c>
      <c r="CD125" s="63">
        <f t="shared" si="110"/>
        <v>0.33188657407407407</v>
      </c>
      <c r="CE125" s="63">
        <f t="shared" si="111"/>
        <v>0.34230324074074076</v>
      </c>
      <c r="CF125" s="63">
        <f t="shared" si="112"/>
        <v>0.34065972222222218</v>
      </c>
      <c r="CG125" s="63">
        <f t="shared" si="113"/>
        <v>0.33996527777777774</v>
      </c>
      <c r="CH125" s="36"/>
      <c r="CI125" s="36"/>
      <c r="CJ125" s="36"/>
      <c r="CK125" s="36"/>
      <c r="CL125" s="60">
        <v>60</v>
      </c>
    </row>
    <row r="126" spans="1:90" ht="28.5" customHeight="1" x14ac:dyDescent="0.25">
      <c r="A126" s="37">
        <v>8</v>
      </c>
      <c r="B126" s="16" t="s">
        <v>980</v>
      </c>
      <c r="C126" s="37"/>
      <c r="D126" s="37"/>
      <c r="E126" s="37"/>
      <c r="F126" s="83"/>
      <c r="G126" s="44"/>
      <c r="H126" s="44">
        <f t="shared" si="63"/>
        <v>34.92</v>
      </c>
      <c r="I126" s="83">
        <v>34.880000000000003</v>
      </c>
      <c r="J126" s="43">
        <f t="shared" si="70"/>
        <v>-1.1467889908254598E-3</v>
      </c>
      <c r="K126" s="44">
        <f t="shared" si="71"/>
        <v>-3.9999999999992042E-2</v>
      </c>
      <c r="L126" s="76" t="s">
        <v>993</v>
      </c>
      <c r="M126" s="122">
        <v>80</v>
      </c>
      <c r="N126" s="46">
        <f t="shared" si="64"/>
        <v>34.919999999999995</v>
      </c>
      <c r="O126" s="46"/>
      <c r="P126" s="44">
        <v>34.909999999999997</v>
      </c>
      <c r="Q126" s="46"/>
      <c r="R126" s="44">
        <v>34.92</v>
      </c>
      <c r="T126" s="78">
        <v>34.93</v>
      </c>
      <c r="U126" s="47" t="str">
        <f t="shared" si="72"/>
        <v/>
      </c>
      <c r="V126" s="47" t="str">
        <f t="shared" si="73"/>
        <v/>
      </c>
      <c r="W126" s="47"/>
      <c r="X126" s="47"/>
      <c r="Y126" s="47"/>
      <c r="Z126" s="47"/>
      <c r="AA126" s="47"/>
      <c r="AB126" s="47"/>
      <c r="AC126" s="47"/>
      <c r="AD126" s="47"/>
      <c r="AE126" s="51">
        <f t="shared" si="65"/>
        <v>8</v>
      </c>
      <c r="AF126" s="51" t="str">
        <f t="shared" si="66"/>
        <v>U1-1 1/2</v>
      </c>
      <c r="AG126" s="51" t="str">
        <f t="shared" si="67"/>
        <v/>
      </c>
      <c r="AH126" s="51" t="str">
        <f t="shared" si="68"/>
        <v/>
      </c>
      <c r="AI126" s="52">
        <f t="shared" si="69"/>
        <v>34.92</v>
      </c>
      <c r="AJ126" s="68"/>
      <c r="AK126" s="53"/>
      <c r="AL126" s="52"/>
      <c r="AM126" s="53">
        <f t="shared" si="74"/>
        <v>36</v>
      </c>
      <c r="AN126" s="53">
        <f>IF(AJ126&lt;&gt;"",IF(AJ126="o",VLOOKUP(AM126,OpenSect!$A$1:$D$11,2),IF(AJ126="u",VLOOKUP(AM126,UpHill!$A$1:$D$35,2),IF(AJ126="d",VLOOKUP(AM126,DownHill!$A$1:$D$29,2),IF(AJ126="f",VLOOKUP(AM126,FlatUnd!$A$2:$D$30,2),IF(AJ126="t",VLOOKUP(AM126,TimeAdd!$A$1:$D$176,2),IF(AJ126="l",VLOOKUP(AM126,SLimit!$A$1:$D$8,2),AN125)))))),AN125)</f>
        <v>43</v>
      </c>
      <c r="AO126" s="53">
        <f>IF(AJ126&lt;&gt;"",IF(AJ126="o",VLOOKUP(AM126,OpenSect!$A$1:$D$11,3),IF(AJ126="u",VLOOKUP(AM126,UpHill!$A$1:$D$35,3),IF(AJ126="d",VLOOKUP(AM126,DownHill!$A$3:$D$29,3),IF(AJ126="f",VLOOKUP(AM126,FlatUnd!$A$2:$D$30,3),IF(AJ126="t",VLOOKUP(AM126,TimeAdd!$A$1:$D$18,3),IF(AJ126="l",VLOOKUP(AM126,SLimit!$A$1:$D$8,3),AO125)))))),AO125)</f>
        <v>50</v>
      </c>
      <c r="AP126" s="53">
        <f>IF(AJ126&lt;&gt;"",IF(AJ126="o",VLOOKUP(AM126,OpenSect!$A$1:$D$11,4),IF(AJ126="u",VLOOKUP(AM126,UpHill!$A$1:$D$35,4),IF(AJ126="d",VLOOKUP(AM126,DownHill!$A$1:$D$29,4),IF(AJ126="f",VLOOKUP(AM126,FlatUnd!$A$2:$D$30,4),IF(AJ126="t",VLOOKUP(AM126,TimeAdd!$A$1:$D$18,4),IF(AJ126="l",VLOOKUP(AM126,SLimit!$A$1:$D$8,4),AP125)))))),AP125)</f>
        <v>58</v>
      </c>
      <c r="AQ126" s="53">
        <f t="shared" si="75"/>
        <v>80</v>
      </c>
      <c r="AR126" s="54" t="str">
        <f t="shared" si="76"/>
        <v>Warning -  Slippery road.  For 5 km.</v>
      </c>
      <c r="AS126" s="55"/>
      <c r="AT126" s="55"/>
      <c r="AU126" s="56">
        <f>IF(GroupStTimes!$A$8=0,MIN(CB126,CD126,CF126),MIN(BZ126,CB126,CD126,CF126))</f>
        <v>0.2870833333333333</v>
      </c>
      <c r="AV126" s="56">
        <f>IF(GroupStTimes!$A$8=0,MAX(CC126,CE126,CG126),MAX(CA126,CC126,CE126,CG126))</f>
        <v>0.34250000000000003</v>
      </c>
      <c r="AW126" s="57" t="str">
        <f t="shared" si="77"/>
        <v/>
      </c>
      <c r="AX126" s="58" t="str">
        <f t="shared" si="78"/>
        <v/>
      </c>
      <c r="AY126" s="58" t="str">
        <f t="shared" si="79"/>
        <v/>
      </c>
      <c r="AZ126" s="31">
        <f t="shared" si="80"/>
        <v>24.3</v>
      </c>
      <c r="BA126" s="59">
        <f t="shared" si="81"/>
        <v>0.27479166666666666</v>
      </c>
      <c r="BB126" s="59">
        <f t="shared" si="82"/>
        <v>0.28034722222222225</v>
      </c>
      <c r="BC126" s="59">
        <f t="shared" si="83"/>
        <v>0.27854166666666669</v>
      </c>
      <c r="BD126" s="59">
        <f t="shared" si="84"/>
        <v>0.32437499999999997</v>
      </c>
      <c r="BE126" s="59">
        <f t="shared" si="85"/>
        <v>0.32322916666666668</v>
      </c>
      <c r="BF126" s="59">
        <f t="shared" si="86"/>
        <v>0.33364583333333336</v>
      </c>
      <c r="BG126" s="59">
        <f t="shared" si="87"/>
        <v>0.3331944444444444</v>
      </c>
      <c r="BH126" s="59">
        <f t="shared" si="88"/>
        <v>0.33249999999999996</v>
      </c>
      <c r="BI126" s="31">
        <f t="shared" si="89"/>
        <v>10.620000000000001</v>
      </c>
      <c r="BJ126" s="61">
        <f t="shared" si="90"/>
        <v>0.29500000000000004</v>
      </c>
      <c r="BK126" s="61">
        <f t="shared" si="91"/>
        <v>0.24697674418604654</v>
      </c>
      <c r="BL126" s="61">
        <f t="shared" si="92"/>
        <v>0.21240000000000003</v>
      </c>
      <c r="BM126" s="61">
        <f t="shared" si="93"/>
        <v>0.18310344827586209</v>
      </c>
      <c r="BN126" s="62">
        <f t="shared" si="94"/>
        <v>0</v>
      </c>
      <c r="BO126" s="62">
        <f t="shared" si="95"/>
        <v>17</v>
      </c>
      <c r="BP126" s="62">
        <f t="shared" si="96"/>
        <v>42</v>
      </c>
      <c r="BQ126" s="62">
        <f t="shared" si="97"/>
        <v>0</v>
      </c>
      <c r="BR126" s="62">
        <f t="shared" si="98"/>
        <v>14</v>
      </c>
      <c r="BS126" s="62">
        <f t="shared" si="99"/>
        <v>49</v>
      </c>
      <c r="BT126" s="62">
        <f t="shared" si="100"/>
        <v>0</v>
      </c>
      <c r="BU126" s="62">
        <f t="shared" si="101"/>
        <v>12</v>
      </c>
      <c r="BV126" s="62">
        <f t="shared" si="102"/>
        <v>45</v>
      </c>
      <c r="BW126" s="62">
        <f t="shared" si="103"/>
        <v>0</v>
      </c>
      <c r="BX126" s="62">
        <f t="shared" si="104"/>
        <v>10</v>
      </c>
      <c r="BY126" s="62">
        <f t="shared" si="105"/>
        <v>59</v>
      </c>
      <c r="BZ126" s="63">
        <f t="shared" si="106"/>
        <v>0.2870833333333333</v>
      </c>
      <c r="CA126" s="63">
        <f t="shared" si="107"/>
        <v>0.29263888888888889</v>
      </c>
      <c r="CB126" s="63">
        <f t="shared" si="108"/>
        <v>0.28883101851851856</v>
      </c>
      <c r="CC126" s="63">
        <f t="shared" si="109"/>
        <v>0.33466435185185184</v>
      </c>
      <c r="CD126" s="63">
        <f t="shared" si="110"/>
        <v>0.33208333333333334</v>
      </c>
      <c r="CE126" s="63">
        <f t="shared" si="111"/>
        <v>0.34250000000000003</v>
      </c>
      <c r="CF126" s="63">
        <f t="shared" si="112"/>
        <v>0.34082175925925923</v>
      </c>
      <c r="CG126" s="63">
        <f t="shared" si="113"/>
        <v>0.34012731481481479</v>
      </c>
      <c r="CH126" s="36"/>
      <c r="CI126" s="36"/>
      <c r="CJ126" s="36"/>
      <c r="CK126" s="36"/>
      <c r="CL126" s="60">
        <v>60</v>
      </c>
    </row>
    <row r="127" spans="1:90" ht="40.5" x14ac:dyDescent="0.25">
      <c r="A127" s="37">
        <v>8</v>
      </c>
      <c r="C127" s="37"/>
      <c r="D127" s="37"/>
      <c r="E127" s="37"/>
      <c r="F127" s="83"/>
      <c r="G127" s="44"/>
      <c r="H127" s="44">
        <f t="shared" si="63"/>
        <v>35.18</v>
      </c>
      <c r="I127" s="83">
        <v>35.14</v>
      </c>
      <c r="J127" s="43">
        <f t="shared" si="70"/>
        <v>-1.1383039271485244E-3</v>
      </c>
      <c r="K127" s="44">
        <f t="shared" si="71"/>
        <v>-3.9999999999999147E-2</v>
      </c>
      <c r="L127" s="76" t="s">
        <v>994</v>
      </c>
      <c r="M127" s="122">
        <v>80</v>
      </c>
      <c r="N127" s="46">
        <f t="shared" si="64"/>
        <v>35.18</v>
      </c>
      <c r="O127" s="46"/>
      <c r="P127" s="44">
        <v>35.17</v>
      </c>
      <c r="Q127" s="46"/>
      <c r="R127" s="44">
        <v>35.18</v>
      </c>
      <c r="T127" s="78">
        <v>35.19</v>
      </c>
      <c r="U127" s="47" t="str">
        <f t="shared" si="72"/>
        <v/>
      </c>
      <c r="V127" s="47" t="str">
        <f t="shared" si="73"/>
        <v/>
      </c>
      <c r="W127" s="47"/>
      <c r="X127" s="47"/>
      <c r="Y127" s="47"/>
      <c r="Z127" s="47"/>
      <c r="AA127" s="47"/>
      <c r="AB127" s="47"/>
      <c r="AC127" s="47"/>
      <c r="AD127" s="47"/>
      <c r="AE127" s="51">
        <f t="shared" si="65"/>
        <v>8</v>
      </c>
      <c r="AF127" s="51" t="str">
        <f t="shared" si="66"/>
        <v/>
      </c>
      <c r="AG127" s="51" t="str">
        <f t="shared" si="67"/>
        <v/>
      </c>
      <c r="AH127" s="51" t="str">
        <f t="shared" si="68"/>
        <v/>
      </c>
      <c r="AI127" s="52">
        <f t="shared" si="69"/>
        <v>35.18</v>
      </c>
      <c r="AJ127" s="68"/>
      <c r="AK127" s="53"/>
      <c r="AL127" s="52"/>
      <c r="AM127" s="53">
        <f t="shared" si="74"/>
        <v>36</v>
      </c>
      <c r="AN127" s="53">
        <f>IF(AJ127&lt;&gt;"",IF(AJ127="o",VLOOKUP(AM127,OpenSect!$A$1:$D$11,2),IF(AJ127="u",VLOOKUP(AM127,UpHill!$A$1:$D$35,2),IF(AJ127="d",VLOOKUP(AM127,DownHill!$A$1:$D$29,2),IF(AJ127="f",VLOOKUP(AM127,FlatUnd!$A$2:$D$30,2),IF(AJ127="t",VLOOKUP(AM127,TimeAdd!$A$1:$D$176,2),IF(AJ127="l",VLOOKUP(AM127,SLimit!$A$1:$D$8,2),AN126)))))),AN126)</f>
        <v>43</v>
      </c>
      <c r="AO127" s="53">
        <f>IF(AJ127&lt;&gt;"",IF(AJ127="o",VLOOKUP(AM127,OpenSect!$A$1:$D$11,3),IF(AJ127="u",VLOOKUP(AM127,UpHill!$A$1:$D$35,3),IF(AJ127="d",VLOOKUP(AM127,DownHill!$A$3:$D$29,3),IF(AJ127="f",VLOOKUP(AM127,FlatUnd!$A$2:$D$30,3),IF(AJ127="t",VLOOKUP(AM127,TimeAdd!$A$1:$D$18,3),IF(AJ127="l",VLOOKUP(AM127,SLimit!$A$1:$D$8,3),AO126)))))),AO126)</f>
        <v>50</v>
      </c>
      <c r="AP127" s="53">
        <f>IF(AJ127&lt;&gt;"",IF(AJ127="o",VLOOKUP(AM127,OpenSect!$A$1:$D$11,4),IF(AJ127="u",VLOOKUP(AM127,UpHill!$A$1:$D$35,4),IF(AJ127="d",VLOOKUP(AM127,DownHill!$A$1:$D$29,4),IF(AJ127="f",VLOOKUP(AM127,FlatUnd!$A$2:$D$30,4),IF(AJ127="t",VLOOKUP(AM127,TimeAdd!$A$1:$D$18,4),IF(AJ127="l",VLOOKUP(AM127,SLimit!$A$1:$D$8,4),AP126)))))),AP126)</f>
        <v>58</v>
      </c>
      <c r="AQ127" s="53">
        <f t="shared" si="75"/>
        <v>80</v>
      </c>
      <c r="AR127" s="54" t="str">
        <f t="shared" si="76"/>
        <v>Combination sign: - Warning - Sharp curve.{Left}. 60 km/h.</v>
      </c>
      <c r="AS127" s="55"/>
      <c r="AT127" s="55"/>
      <c r="AU127" s="56">
        <f>IF(GroupStTimes!$A$8=0,MIN(CB127,CD127,CF127),MIN(BZ127,CB127,CD127,CF127))</f>
        <v>0.28738425925925926</v>
      </c>
      <c r="AV127" s="56">
        <f>IF(GroupStTimes!$A$8=0,MAX(CC127,CE127,CG127),MAX(CA127,CC127,CE127,CG127))</f>
        <v>0.34270833333333334</v>
      </c>
      <c r="AW127" s="57" t="str">
        <f t="shared" si="77"/>
        <v/>
      </c>
      <c r="AX127" s="58" t="str">
        <f t="shared" si="78"/>
        <v/>
      </c>
      <c r="AY127" s="58" t="str">
        <f t="shared" si="79"/>
        <v/>
      </c>
      <c r="AZ127" s="31">
        <f t="shared" si="80"/>
        <v>24.3</v>
      </c>
      <c r="BA127" s="59">
        <f t="shared" si="81"/>
        <v>0.27479166666666666</v>
      </c>
      <c r="BB127" s="59">
        <f t="shared" si="82"/>
        <v>0.28034722222222225</v>
      </c>
      <c r="BC127" s="59">
        <f t="shared" si="83"/>
        <v>0.27854166666666669</v>
      </c>
      <c r="BD127" s="59">
        <f t="shared" si="84"/>
        <v>0.32437499999999997</v>
      </c>
      <c r="BE127" s="59">
        <f t="shared" si="85"/>
        <v>0.32322916666666668</v>
      </c>
      <c r="BF127" s="59">
        <f t="shared" si="86"/>
        <v>0.33364583333333336</v>
      </c>
      <c r="BG127" s="59">
        <f t="shared" si="87"/>
        <v>0.3331944444444444</v>
      </c>
      <c r="BH127" s="59">
        <f t="shared" si="88"/>
        <v>0.33249999999999996</v>
      </c>
      <c r="BI127" s="31">
        <f t="shared" si="89"/>
        <v>10.879999999999999</v>
      </c>
      <c r="BJ127" s="61">
        <f t="shared" si="90"/>
        <v>0.30222222222222217</v>
      </c>
      <c r="BK127" s="61">
        <f t="shared" si="91"/>
        <v>0.25302325581395346</v>
      </c>
      <c r="BL127" s="61">
        <f t="shared" si="92"/>
        <v>0.21759999999999999</v>
      </c>
      <c r="BM127" s="61">
        <f t="shared" si="93"/>
        <v>0.1875862068965517</v>
      </c>
      <c r="BN127" s="62">
        <f t="shared" si="94"/>
        <v>0</v>
      </c>
      <c r="BO127" s="62">
        <f t="shared" si="95"/>
        <v>18</v>
      </c>
      <c r="BP127" s="62">
        <f t="shared" si="96"/>
        <v>8</v>
      </c>
      <c r="BQ127" s="62">
        <f t="shared" si="97"/>
        <v>0</v>
      </c>
      <c r="BR127" s="62">
        <f t="shared" si="98"/>
        <v>15</v>
      </c>
      <c r="BS127" s="62">
        <f t="shared" si="99"/>
        <v>11</v>
      </c>
      <c r="BT127" s="62">
        <f t="shared" si="100"/>
        <v>0</v>
      </c>
      <c r="BU127" s="62">
        <f t="shared" si="101"/>
        <v>13</v>
      </c>
      <c r="BV127" s="62">
        <f t="shared" si="102"/>
        <v>3</v>
      </c>
      <c r="BW127" s="62">
        <f t="shared" si="103"/>
        <v>0</v>
      </c>
      <c r="BX127" s="62">
        <f t="shared" si="104"/>
        <v>11</v>
      </c>
      <c r="BY127" s="62">
        <f t="shared" si="105"/>
        <v>15</v>
      </c>
      <c r="BZ127" s="63">
        <f t="shared" si="106"/>
        <v>0.28738425925925926</v>
      </c>
      <c r="CA127" s="63">
        <f t="shared" si="107"/>
        <v>0.29293981481481485</v>
      </c>
      <c r="CB127" s="63">
        <f t="shared" si="108"/>
        <v>0.28908564814814819</v>
      </c>
      <c r="CC127" s="63">
        <f t="shared" si="109"/>
        <v>0.33491898148148147</v>
      </c>
      <c r="CD127" s="63">
        <f t="shared" si="110"/>
        <v>0.33229166666666665</v>
      </c>
      <c r="CE127" s="63">
        <f t="shared" si="111"/>
        <v>0.34270833333333334</v>
      </c>
      <c r="CF127" s="63">
        <f t="shared" si="112"/>
        <v>0.3410069444444444</v>
      </c>
      <c r="CG127" s="63">
        <f t="shared" si="113"/>
        <v>0.34031249999999996</v>
      </c>
      <c r="CH127" s="36"/>
      <c r="CI127" s="36"/>
      <c r="CJ127" s="36"/>
      <c r="CK127" s="36"/>
      <c r="CL127" s="60">
        <v>60</v>
      </c>
    </row>
    <row r="128" spans="1:90" ht="28.5" customHeight="1" x14ac:dyDescent="0.25">
      <c r="A128" s="37">
        <v>8</v>
      </c>
      <c r="C128" s="37"/>
      <c r="D128" s="37"/>
      <c r="E128" s="37"/>
      <c r="F128" s="83"/>
      <c r="G128" s="44"/>
      <c r="H128" s="44">
        <f t="shared" si="63"/>
        <v>35.67</v>
      </c>
      <c r="I128" s="83">
        <v>35.619999999999997</v>
      </c>
      <c r="J128" s="43">
        <f t="shared" si="70"/>
        <v>-1.4037057832681464E-3</v>
      </c>
      <c r="K128" s="44">
        <f t="shared" si="71"/>
        <v>-5.0000000000011369E-2</v>
      </c>
      <c r="L128" s="76" t="s">
        <v>995</v>
      </c>
      <c r="M128" s="122">
        <v>80</v>
      </c>
      <c r="N128" s="46">
        <f t="shared" si="64"/>
        <v>35.670000000000009</v>
      </c>
      <c r="O128" s="46"/>
      <c r="P128" s="44">
        <v>35.660000000000004</v>
      </c>
      <c r="Q128" s="46"/>
      <c r="R128" s="44">
        <v>35.67</v>
      </c>
      <c r="T128" s="78">
        <v>35.68</v>
      </c>
      <c r="U128" s="47" t="str">
        <f t="shared" si="72"/>
        <v/>
      </c>
      <c r="V128" s="47" t="str">
        <f t="shared" si="73"/>
        <v/>
      </c>
      <c r="W128" s="47"/>
      <c r="X128" s="47"/>
      <c r="Y128" s="47"/>
      <c r="Z128" s="47"/>
      <c r="AA128" s="47"/>
      <c r="AB128" s="47"/>
      <c r="AC128" s="47"/>
      <c r="AD128" s="47"/>
      <c r="AE128" s="51">
        <f t="shared" si="65"/>
        <v>8</v>
      </c>
      <c r="AF128" s="51" t="str">
        <f t="shared" si="66"/>
        <v/>
      </c>
      <c r="AG128" s="51" t="str">
        <f t="shared" si="67"/>
        <v/>
      </c>
      <c r="AH128" s="51" t="str">
        <f t="shared" si="68"/>
        <v/>
      </c>
      <c r="AI128" s="52">
        <f t="shared" si="69"/>
        <v>35.67</v>
      </c>
      <c r="AJ128" s="68"/>
      <c r="AK128" s="53"/>
      <c r="AL128" s="52"/>
      <c r="AM128" s="53">
        <f t="shared" si="74"/>
        <v>36</v>
      </c>
      <c r="AN128" s="53">
        <f>IF(AJ128&lt;&gt;"",IF(AJ128="o",VLOOKUP(AM128,OpenSect!$A$1:$D$11,2),IF(AJ128="u",VLOOKUP(AM128,UpHill!$A$1:$D$35,2),IF(AJ128="d",VLOOKUP(AM128,DownHill!$A$1:$D$29,2),IF(AJ128="f",VLOOKUP(AM128,FlatUnd!$A$2:$D$30,2),IF(AJ128="t",VLOOKUP(AM128,TimeAdd!$A$1:$D$176,2),IF(AJ128="l",VLOOKUP(AM128,SLimit!$A$1:$D$8,2),AN127)))))),AN127)</f>
        <v>43</v>
      </c>
      <c r="AO128" s="53">
        <f>IF(AJ128&lt;&gt;"",IF(AJ128="o",VLOOKUP(AM128,OpenSect!$A$1:$D$11,3),IF(AJ128="u",VLOOKUP(AM128,UpHill!$A$1:$D$35,3),IF(AJ128="d",VLOOKUP(AM128,DownHill!$A$3:$D$29,3),IF(AJ128="f",VLOOKUP(AM128,FlatUnd!$A$2:$D$30,3),IF(AJ128="t",VLOOKUP(AM128,TimeAdd!$A$1:$D$18,3),IF(AJ128="l",VLOOKUP(AM128,SLimit!$A$1:$D$8,3),AO127)))))),AO127)</f>
        <v>50</v>
      </c>
      <c r="AP128" s="53">
        <f>IF(AJ128&lt;&gt;"",IF(AJ128="o",VLOOKUP(AM128,OpenSect!$A$1:$D$11,4),IF(AJ128="u",VLOOKUP(AM128,UpHill!$A$1:$D$35,4),IF(AJ128="d",VLOOKUP(AM128,DownHill!$A$1:$D$29,4),IF(AJ128="f",VLOOKUP(AM128,FlatUnd!$A$2:$D$30,4),IF(AJ128="t",VLOOKUP(AM128,TimeAdd!$A$1:$D$18,4),IF(AJ128="l",VLOOKUP(AM128,SLimit!$A$1:$D$8,4),AP127)))))),AP127)</f>
        <v>58</v>
      </c>
      <c r="AQ128" s="53">
        <f t="shared" si="75"/>
        <v>80</v>
      </c>
      <c r="AR128" s="54" t="str">
        <f t="shared" si="76"/>
        <v>33,0 km plate.</v>
      </c>
      <c r="AS128" s="55"/>
      <c r="AT128" s="55"/>
      <c r="AU128" s="56">
        <f>IF(GroupStTimes!$A$8=0,MIN(CB128,CD128,CF128),MIN(BZ128,CB128,CD128,CF128))</f>
        <v>0.28795138888888888</v>
      </c>
      <c r="AV128" s="56">
        <f>IF(GroupStTimes!$A$8=0,MAX(CC128,CE128,CG128),MAX(CA128,CC128,CE128,CG128))</f>
        <v>0.34312500000000001</v>
      </c>
      <c r="AW128" s="57" t="str">
        <f t="shared" si="77"/>
        <v/>
      </c>
      <c r="AX128" s="58" t="str">
        <f t="shared" si="78"/>
        <v/>
      </c>
      <c r="AY128" s="58" t="str">
        <f t="shared" si="79"/>
        <v/>
      </c>
      <c r="AZ128" s="31">
        <f t="shared" si="80"/>
        <v>24.3</v>
      </c>
      <c r="BA128" s="59">
        <f t="shared" si="81"/>
        <v>0.27479166666666666</v>
      </c>
      <c r="BB128" s="59">
        <f t="shared" si="82"/>
        <v>0.28034722222222225</v>
      </c>
      <c r="BC128" s="59">
        <f t="shared" si="83"/>
        <v>0.27854166666666669</v>
      </c>
      <c r="BD128" s="59">
        <f t="shared" si="84"/>
        <v>0.32437499999999997</v>
      </c>
      <c r="BE128" s="59">
        <f t="shared" si="85"/>
        <v>0.32322916666666668</v>
      </c>
      <c r="BF128" s="59">
        <f t="shared" si="86"/>
        <v>0.33364583333333336</v>
      </c>
      <c r="BG128" s="59">
        <f t="shared" si="87"/>
        <v>0.3331944444444444</v>
      </c>
      <c r="BH128" s="59">
        <f t="shared" si="88"/>
        <v>0.33249999999999996</v>
      </c>
      <c r="BI128" s="31">
        <f t="shared" si="89"/>
        <v>11.370000000000001</v>
      </c>
      <c r="BJ128" s="61">
        <f t="shared" si="90"/>
        <v>0.31583333333333335</v>
      </c>
      <c r="BK128" s="61">
        <f t="shared" si="91"/>
        <v>0.26441860465116279</v>
      </c>
      <c r="BL128" s="61">
        <f t="shared" si="92"/>
        <v>0.22740000000000002</v>
      </c>
      <c r="BM128" s="61">
        <f t="shared" si="93"/>
        <v>0.1960344827586207</v>
      </c>
      <c r="BN128" s="62">
        <f t="shared" si="94"/>
        <v>0</v>
      </c>
      <c r="BO128" s="62">
        <f t="shared" si="95"/>
        <v>18</v>
      </c>
      <c r="BP128" s="62">
        <f t="shared" si="96"/>
        <v>57</v>
      </c>
      <c r="BQ128" s="62">
        <f t="shared" si="97"/>
        <v>0</v>
      </c>
      <c r="BR128" s="62">
        <f t="shared" si="98"/>
        <v>15</v>
      </c>
      <c r="BS128" s="62">
        <f t="shared" si="99"/>
        <v>52</v>
      </c>
      <c r="BT128" s="62">
        <f t="shared" si="100"/>
        <v>0</v>
      </c>
      <c r="BU128" s="62">
        <f t="shared" si="101"/>
        <v>13</v>
      </c>
      <c r="BV128" s="62">
        <f t="shared" si="102"/>
        <v>39</v>
      </c>
      <c r="BW128" s="62">
        <f t="shared" si="103"/>
        <v>0</v>
      </c>
      <c r="BX128" s="62">
        <f t="shared" si="104"/>
        <v>11</v>
      </c>
      <c r="BY128" s="62">
        <f t="shared" si="105"/>
        <v>46</v>
      </c>
      <c r="BZ128" s="63">
        <f t="shared" si="106"/>
        <v>0.28795138888888888</v>
      </c>
      <c r="CA128" s="63">
        <f t="shared" si="107"/>
        <v>0.29350694444444447</v>
      </c>
      <c r="CB128" s="63">
        <f t="shared" si="108"/>
        <v>0.28956018518518523</v>
      </c>
      <c r="CC128" s="63">
        <f t="shared" si="109"/>
        <v>0.33539351851851851</v>
      </c>
      <c r="CD128" s="63">
        <f t="shared" si="110"/>
        <v>0.33270833333333333</v>
      </c>
      <c r="CE128" s="63">
        <f t="shared" si="111"/>
        <v>0.34312500000000001</v>
      </c>
      <c r="CF128" s="63">
        <f t="shared" si="112"/>
        <v>0.34136574074074072</v>
      </c>
      <c r="CG128" s="63">
        <f t="shared" si="113"/>
        <v>0.34067129629629628</v>
      </c>
      <c r="CH128" s="36"/>
      <c r="CI128" s="36"/>
      <c r="CJ128" s="36"/>
      <c r="CK128" s="36"/>
      <c r="CL128" s="60">
        <v>60</v>
      </c>
    </row>
    <row r="129" spans="1:90" ht="28.5" customHeight="1" x14ac:dyDescent="0.25">
      <c r="A129" s="37">
        <v>9</v>
      </c>
      <c r="C129" s="37"/>
      <c r="D129" s="37"/>
      <c r="E129" s="37"/>
      <c r="F129" s="83"/>
      <c r="G129" s="44">
        <v>35.700000000000003</v>
      </c>
      <c r="H129" s="44">
        <f t="shared" si="63"/>
        <v>35.72</v>
      </c>
      <c r="I129" s="83">
        <v>35.72</v>
      </c>
      <c r="J129" s="43">
        <f t="shared" si="70"/>
        <v>-9.3318402389065146E-5</v>
      </c>
      <c r="K129" s="44">
        <f t="shared" si="71"/>
        <v>-3.3333333333374071E-3</v>
      </c>
      <c r="L129" s="76" t="s">
        <v>363</v>
      </c>
      <c r="M129" s="122">
        <v>80</v>
      </c>
      <c r="N129" s="46">
        <f t="shared" si="64"/>
        <v>35.723333333333336</v>
      </c>
      <c r="O129" s="46"/>
      <c r="P129" s="78">
        <v>35.76</v>
      </c>
      <c r="Q129" s="46"/>
      <c r="R129" s="78">
        <v>35.700000000000003</v>
      </c>
      <c r="T129" s="78">
        <v>35.71</v>
      </c>
      <c r="U129" s="47" t="str">
        <f t="shared" si="72"/>
        <v/>
      </c>
      <c r="V129" s="47" t="str">
        <f t="shared" si="73"/>
        <v/>
      </c>
      <c r="W129" s="47"/>
      <c r="X129" s="47"/>
      <c r="Y129" s="47"/>
      <c r="Z129" s="47"/>
      <c r="AA129" s="47"/>
      <c r="AB129" s="47"/>
      <c r="AC129" s="47"/>
      <c r="AD129" s="47"/>
      <c r="AE129" s="51">
        <f t="shared" si="65"/>
        <v>9</v>
      </c>
      <c r="AF129" s="51" t="str">
        <f t="shared" si="66"/>
        <v/>
      </c>
      <c r="AG129" s="51" t="str">
        <f t="shared" si="67"/>
        <v/>
      </c>
      <c r="AH129" s="51" t="str">
        <f t="shared" si="68"/>
        <v/>
      </c>
      <c r="AI129" s="52">
        <f t="shared" si="69"/>
        <v>35.72</v>
      </c>
      <c r="AJ129" s="68"/>
      <c r="AK129" s="53"/>
      <c r="AL129" s="52"/>
      <c r="AM129" s="53">
        <f t="shared" si="74"/>
        <v>36</v>
      </c>
      <c r="AN129" s="53">
        <f>IF(AJ129&lt;&gt;"",IF(AJ129="o",VLOOKUP(AM129,OpenSect!$A$1:$D$11,2),IF(AJ129="u",VLOOKUP(AM129,UpHill!$A$1:$D$35,2),IF(AJ129="d",VLOOKUP(AM129,DownHill!$A$1:$D$29,2),IF(AJ129="f",VLOOKUP(AM129,FlatUnd!$A$2:$D$30,2),IF(AJ129="t",VLOOKUP(AM129,TimeAdd!$A$1:$D$176,2),IF(AJ129="l",VLOOKUP(AM129,SLimit!$A$1:$D$8,2),AN128)))))),AN128)</f>
        <v>43</v>
      </c>
      <c r="AO129" s="53">
        <f>IF(AJ129&lt;&gt;"",IF(AJ129="o",VLOOKUP(AM129,OpenSect!$A$1:$D$11,3),IF(AJ129="u",VLOOKUP(AM129,UpHill!$A$1:$D$35,3),IF(AJ129="d",VLOOKUP(AM129,DownHill!$A$3:$D$29,3),IF(AJ129="f",VLOOKUP(AM129,FlatUnd!$A$2:$D$30,3),IF(AJ129="t",VLOOKUP(AM129,TimeAdd!$A$1:$D$18,3),IF(AJ129="l",VLOOKUP(AM129,SLimit!$A$1:$D$8,3),AO128)))))),AO128)</f>
        <v>50</v>
      </c>
      <c r="AP129" s="53">
        <f>IF(AJ129&lt;&gt;"",IF(AJ129="o",VLOOKUP(AM129,OpenSect!$A$1:$D$11,4),IF(AJ129="u",VLOOKUP(AM129,UpHill!$A$1:$D$35,4),IF(AJ129="d",VLOOKUP(AM129,DownHill!$A$1:$D$29,4),IF(AJ129="f",VLOOKUP(AM129,FlatUnd!$A$2:$D$30,4),IF(AJ129="t",VLOOKUP(AM129,TimeAdd!$A$1:$D$18,4),IF(AJ129="l",VLOOKUP(AM129,SLimit!$A$1:$D$8,4),AP128)))))),AP128)</f>
        <v>58</v>
      </c>
      <c r="AQ129" s="53">
        <f t="shared" si="75"/>
        <v>80</v>
      </c>
      <c r="AR129" s="54" t="str">
        <f t="shared" si="76"/>
        <v>Warning - Farm animals.</v>
      </c>
      <c r="AS129" s="55"/>
      <c r="AT129" s="55"/>
      <c r="AU129" s="56">
        <f>IF(GroupStTimes!$A$8=0,MIN(CB129,CD129,CF129),MIN(BZ129,CB129,CD129,CF129))</f>
        <v>0.28800925925925924</v>
      </c>
      <c r="AV129" s="56">
        <f>IF(GroupStTimes!$A$8=0,MAX(CC129,CE129,CG129),MAX(CA129,CC129,CE129,CG129))</f>
        <v>0.34315972222222224</v>
      </c>
      <c r="AW129" s="57" t="str">
        <f t="shared" si="77"/>
        <v/>
      </c>
      <c r="AX129" s="58" t="str">
        <f t="shared" si="78"/>
        <v/>
      </c>
      <c r="AY129" s="58" t="str">
        <f t="shared" si="79"/>
        <v/>
      </c>
      <c r="AZ129" s="31">
        <f t="shared" si="80"/>
        <v>24.3</v>
      </c>
      <c r="BA129" s="59">
        <f t="shared" si="81"/>
        <v>0.27479166666666666</v>
      </c>
      <c r="BB129" s="59">
        <f t="shared" si="82"/>
        <v>0.28034722222222225</v>
      </c>
      <c r="BC129" s="59">
        <f t="shared" si="83"/>
        <v>0.27854166666666669</v>
      </c>
      <c r="BD129" s="59">
        <f t="shared" si="84"/>
        <v>0.32437499999999997</v>
      </c>
      <c r="BE129" s="59">
        <f t="shared" si="85"/>
        <v>0.32322916666666668</v>
      </c>
      <c r="BF129" s="59">
        <f t="shared" si="86"/>
        <v>0.33364583333333336</v>
      </c>
      <c r="BG129" s="59">
        <f t="shared" si="87"/>
        <v>0.3331944444444444</v>
      </c>
      <c r="BH129" s="59">
        <f t="shared" si="88"/>
        <v>0.33249999999999996</v>
      </c>
      <c r="BI129" s="31">
        <f t="shared" si="89"/>
        <v>11.419999999999998</v>
      </c>
      <c r="BJ129" s="61">
        <f t="shared" si="90"/>
        <v>0.31722222222222218</v>
      </c>
      <c r="BK129" s="61">
        <f t="shared" si="91"/>
        <v>0.26558139534883718</v>
      </c>
      <c r="BL129" s="61">
        <f t="shared" si="92"/>
        <v>0.22839999999999996</v>
      </c>
      <c r="BM129" s="61">
        <f t="shared" si="93"/>
        <v>0.19689655172413789</v>
      </c>
      <c r="BN129" s="62">
        <f t="shared" si="94"/>
        <v>0</v>
      </c>
      <c r="BO129" s="62">
        <f t="shared" si="95"/>
        <v>19</v>
      </c>
      <c r="BP129" s="62">
        <f t="shared" si="96"/>
        <v>2</v>
      </c>
      <c r="BQ129" s="62">
        <f t="shared" si="97"/>
        <v>0</v>
      </c>
      <c r="BR129" s="62">
        <f t="shared" si="98"/>
        <v>15</v>
      </c>
      <c r="BS129" s="62">
        <f t="shared" si="99"/>
        <v>56</v>
      </c>
      <c r="BT129" s="62">
        <f t="shared" si="100"/>
        <v>0</v>
      </c>
      <c r="BU129" s="62">
        <f t="shared" si="101"/>
        <v>13</v>
      </c>
      <c r="BV129" s="62">
        <f t="shared" si="102"/>
        <v>42</v>
      </c>
      <c r="BW129" s="62">
        <f t="shared" si="103"/>
        <v>0</v>
      </c>
      <c r="BX129" s="62">
        <f t="shared" si="104"/>
        <v>11</v>
      </c>
      <c r="BY129" s="62">
        <f t="shared" si="105"/>
        <v>49</v>
      </c>
      <c r="BZ129" s="63">
        <f t="shared" si="106"/>
        <v>0.28800925925925924</v>
      </c>
      <c r="CA129" s="63">
        <f t="shared" si="107"/>
        <v>0.29356481481481483</v>
      </c>
      <c r="CB129" s="63">
        <f t="shared" si="108"/>
        <v>0.28960648148148149</v>
      </c>
      <c r="CC129" s="63">
        <f t="shared" si="109"/>
        <v>0.33543981481481477</v>
      </c>
      <c r="CD129" s="63">
        <f t="shared" si="110"/>
        <v>0.33274305555555556</v>
      </c>
      <c r="CE129" s="63">
        <f t="shared" si="111"/>
        <v>0.34315972222222224</v>
      </c>
      <c r="CF129" s="63">
        <f t="shared" si="112"/>
        <v>0.34140046296296295</v>
      </c>
      <c r="CG129" s="63">
        <f t="shared" si="113"/>
        <v>0.34070601851851851</v>
      </c>
      <c r="CH129" s="36"/>
      <c r="CI129" s="36"/>
      <c r="CJ129" s="36"/>
      <c r="CK129" s="36"/>
      <c r="CL129" s="60">
        <v>60</v>
      </c>
    </row>
    <row r="130" spans="1:90" ht="60.75" x14ac:dyDescent="0.25">
      <c r="A130" s="37">
        <v>9</v>
      </c>
      <c r="C130" s="37" t="s">
        <v>58</v>
      </c>
      <c r="D130" s="37"/>
      <c r="E130" s="37"/>
      <c r="F130" s="83"/>
      <c r="G130" s="44">
        <v>36.630000000000003</v>
      </c>
      <c r="H130" s="44">
        <f t="shared" si="63"/>
        <v>36.61</v>
      </c>
      <c r="I130" s="83">
        <v>36.57</v>
      </c>
      <c r="J130" s="43">
        <f t="shared" si="70"/>
        <v>-1.4583903017045274E-3</v>
      </c>
      <c r="K130" s="44">
        <f t="shared" si="71"/>
        <v>-5.3333333333334565E-2</v>
      </c>
      <c r="L130" s="76" t="s">
        <v>996</v>
      </c>
      <c r="M130" s="122">
        <v>80</v>
      </c>
      <c r="N130" s="46">
        <f t="shared" si="64"/>
        <v>36.623333333333335</v>
      </c>
      <c r="O130" s="46"/>
      <c r="P130" s="78">
        <v>36.61</v>
      </c>
      <c r="Q130" s="46"/>
      <c r="R130" s="78">
        <v>36.630000000000003</v>
      </c>
      <c r="T130" s="77">
        <v>36.630000000000003</v>
      </c>
      <c r="U130" s="47">
        <f t="shared" si="72"/>
        <v>27.485669999999999</v>
      </c>
      <c r="V130" s="47">
        <f t="shared" si="73"/>
        <v>29.870069999999998</v>
      </c>
      <c r="W130" s="47">
        <v>27.485659999999999</v>
      </c>
      <c r="X130" s="47">
        <v>29.870080000000002</v>
      </c>
      <c r="Y130" s="47">
        <v>27.485659999999999</v>
      </c>
      <c r="Z130" s="47">
        <v>29.870080000000002</v>
      </c>
      <c r="AA130" s="47">
        <v>27.485659999999999</v>
      </c>
      <c r="AB130" s="47">
        <v>29.870080000000002</v>
      </c>
      <c r="AC130" s="47">
        <v>27.485690000000002</v>
      </c>
      <c r="AD130" s="47">
        <v>29.870049999999999</v>
      </c>
      <c r="AE130" s="51">
        <f t="shared" si="65"/>
        <v>9</v>
      </c>
      <c r="AF130" s="51" t="str">
        <f t="shared" si="66"/>
        <v/>
      </c>
      <c r="AG130" s="51" t="str">
        <f t="shared" si="67"/>
        <v>m</v>
      </c>
      <c r="AH130" s="51" t="str">
        <f t="shared" si="68"/>
        <v/>
      </c>
      <c r="AI130" s="52">
        <f t="shared" si="69"/>
        <v>36.61</v>
      </c>
      <c r="AJ130" s="68"/>
      <c r="AK130" s="53"/>
      <c r="AL130" s="52"/>
      <c r="AM130" s="53">
        <f t="shared" si="74"/>
        <v>36</v>
      </c>
      <c r="AN130" s="53">
        <f>IF(AJ130&lt;&gt;"",IF(AJ130="o",VLOOKUP(AM130,OpenSect!$A$1:$D$11,2),IF(AJ130="u",VLOOKUP(AM130,UpHill!$A$1:$D$35,2),IF(AJ130="d",VLOOKUP(AM130,DownHill!$A$1:$D$29,2),IF(AJ130="f",VLOOKUP(AM130,FlatUnd!$A$2:$D$30,2),IF(AJ130="t",VLOOKUP(AM130,TimeAdd!$A$1:$D$176,2),IF(AJ130="l",VLOOKUP(AM130,SLimit!$A$1:$D$8,2),AN129)))))),AN129)</f>
        <v>43</v>
      </c>
      <c r="AO130" s="53">
        <f>IF(AJ130&lt;&gt;"",IF(AJ130="o",VLOOKUP(AM130,OpenSect!$A$1:$D$11,3),IF(AJ130="u",VLOOKUP(AM130,UpHill!$A$1:$D$35,3),IF(AJ130="d",VLOOKUP(AM130,DownHill!$A$3:$D$29,3),IF(AJ130="f",VLOOKUP(AM130,FlatUnd!$A$2:$D$30,3),IF(AJ130="t",VLOOKUP(AM130,TimeAdd!$A$1:$D$18,3),IF(AJ130="l",VLOOKUP(AM130,SLimit!$A$1:$D$8,3),AO129)))))),AO129)</f>
        <v>50</v>
      </c>
      <c r="AP130" s="53">
        <f>IF(AJ130&lt;&gt;"",IF(AJ130="o",VLOOKUP(AM130,OpenSect!$A$1:$D$11,4),IF(AJ130="u",VLOOKUP(AM130,UpHill!$A$1:$D$35,4),IF(AJ130="d",VLOOKUP(AM130,DownHill!$A$1:$D$29,4),IF(AJ130="f",VLOOKUP(AM130,FlatUnd!$A$2:$D$30,4),IF(AJ130="t",VLOOKUP(AM130,TimeAdd!$A$1:$D$18,4),IF(AJ130="l",VLOOKUP(AM130,SLimit!$A$1:$D$8,4),AP129)))))),AP129)</f>
        <v>58</v>
      </c>
      <c r="AQ130" s="53">
        <f t="shared" si="75"/>
        <v>80</v>
      </c>
      <c r="AR130" s="54" t="str">
        <f t="shared" si="76"/>
        <v>Control at stayed fence post - no fence. Between Armco barriers - 2nd has danger plate at start. Dot on pole, mark on road.</v>
      </c>
      <c r="AS130" s="55"/>
      <c r="AT130" s="55"/>
      <c r="AU130" s="56">
        <f>IF(GroupStTimes!$A$8=0,MIN(CB130,CD130,CF130),MIN(BZ130,CB130,CD130,CF130))</f>
        <v>0.28903935185185187</v>
      </c>
      <c r="AV130" s="56">
        <f>IF(GroupStTimes!$A$8=0,MAX(CC130,CE130,CG130),MAX(CA130,CC130,CE130,CG130))</f>
        <v>0.343900462962963</v>
      </c>
      <c r="AW130" s="57" t="str">
        <f t="shared" si="77"/>
        <v>27.48567  29.87007</v>
      </c>
      <c r="AX130" s="58" t="str">
        <f t="shared" si="78"/>
        <v/>
      </c>
      <c r="AY130" s="58" t="str">
        <f t="shared" si="79"/>
        <v/>
      </c>
      <c r="AZ130" s="31">
        <f t="shared" si="80"/>
        <v>24.3</v>
      </c>
      <c r="BA130" s="59">
        <f t="shared" si="81"/>
        <v>0.27479166666666666</v>
      </c>
      <c r="BB130" s="59">
        <f t="shared" si="82"/>
        <v>0.28034722222222225</v>
      </c>
      <c r="BC130" s="59">
        <f t="shared" si="83"/>
        <v>0.27854166666666669</v>
      </c>
      <c r="BD130" s="59">
        <f t="shared" si="84"/>
        <v>0.32437499999999997</v>
      </c>
      <c r="BE130" s="59">
        <f t="shared" si="85"/>
        <v>0.32322916666666668</v>
      </c>
      <c r="BF130" s="59">
        <f t="shared" si="86"/>
        <v>0.33364583333333336</v>
      </c>
      <c r="BG130" s="59">
        <f t="shared" si="87"/>
        <v>0.3331944444444444</v>
      </c>
      <c r="BH130" s="59">
        <f t="shared" si="88"/>
        <v>0.33249999999999996</v>
      </c>
      <c r="BI130" s="31">
        <f t="shared" si="89"/>
        <v>12.309999999999999</v>
      </c>
      <c r="BJ130" s="61">
        <f t="shared" si="90"/>
        <v>0.34194444444444438</v>
      </c>
      <c r="BK130" s="61">
        <f t="shared" si="91"/>
        <v>0.28627906976744183</v>
      </c>
      <c r="BL130" s="61">
        <f t="shared" si="92"/>
        <v>0.24619999999999997</v>
      </c>
      <c r="BM130" s="61">
        <f t="shared" si="93"/>
        <v>0.21224137931034481</v>
      </c>
      <c r="BN130" s="62">
        <f t="shared" si="94"/>
        <v>0</v>
      </c>
      <c r="BO130" s="62">
        <f t="shared" si="95"/>
        <v>20</v>
      </c>
      <c r="BP130" s="62">
        <f t="shared" si="96"/>
        <v>31</v>
      </c>
      <c r="BQ130" s="62">
        <f t="shared" si="97"/>
        <v>0</v>
      </c>
      <c r="BR130" s="62">
        <f t="shared" si="98"/>
        <v>17</v>
      </c>
      <c r="BS130" s="62">
        <f t="shared" si="99"/>
        <v>11</v>
      </c>
      <c r="BT130" s="62">
        <f t="shared" si="100"/>
        <v>0</v>
      </c>
      <c r="BU130" s="62">
        <f t="shared" si="101"/>
        <v>14</v>
      </c>
      <c r="BV130" s="62">
        <f t="shared" si="102"/>
        <v>46</v>
      </c>
      <c r="BW130" s="62">
        <f t="shared" si="103"/>
        <v>0</v>
      </c>
      <c r="BX130" s="62">
        <f t="shared" si="104"/>
        <v>12</v>
      </c>
      <c r="BY130" s="62">
        <f t="shared" si="105"/>
        <v>44</v>
      </c>
      <c r="BZ130" s="63">
        <f t="shared" si="106"/>
        <v>0.28903935185185187</v>
      </c>
      <c r="CA130" s="63">
        <f t="shared" si="107"/>
        <v>0.29459490740740746</v>
      </c>
      <c r="CB130" s="63">
        <f t="shared" si="108"/>
        <v>0.29047453703703707</v>
      </c>
      <c r="CC130" s="63">
        <f t="shared" si="109"/>
        <v>0.33630787037037035</v>
      </c>
      <c r="CD130" s="63">
        <f t="shared" si="110"/>
        <v>0.33348379629629632</v>
      </c>
      <c r="CE130" s="63">
        <f t="shared" si="111"/>
        <v>0.343900462962963</v>
      </c>
      <c r="CF130" s="63">
        <f t="shared" si="112"/>
        <v>0.34203703703703697</v>
      </c>
      <c r="CG130" s="63">
        <f t="shared" si="113"/>
        <v>0.34134259259259253</v>
      </c>
      <c r="CH130" s="36"/>
      <c r="CI130" s="36"/>
      <c r="CJ130" s="36"/>
      <c r="CK130" s="36"/>
      <c r="CL130" s="60">
        <v>60</v>
      </c>
    </row>
    <row r="131" spans="1:90" ht="28.5" customHeight="1" x14ac:dyDescent="0.25">
      <c r="A131" s="37">
        <v>9</v>
      </c>
      <c r="C131" s="37"/>
      <c r="D131" s="37"/>
      <c r="E131" s="37"/>
      <c r="F131" s="83"/>
      <c r="G131" s="44">
        <v>36.68</v>
      </c>
      <c r="H131" s="44">
        <f t="shared" si="63"/>
        <v>36.67</v>
      </c>
      <c r="I131" s="83">
        <v>36.630000000000003</v>
      </c>
      <c r="J131" s="43">
        <f t="shared" si="70"/>
        <v>-1.274001274001279E-3</v>
      </c>
      <c r="K131" s="44">
        <f t="shared" si="71"/>
        <v>-4.6666666666666856E-2</v>
      </c>
      <c r="L131" s="76" t="s">
        <v>997</v>
      </c>
      <c r="M131" s="122">
        <v>80</v>
      </c>
      <c r="N131" s="46">
        <f t="shared" si="64"/>
        <v>36.676666666666669</v>
      </c>
      <c r="O131" s="46"/>
      <c r="P131" s="78">
        <v>36.67</v>
      </c>
      <c r="Q131" s="46"/>
      <c r="R131" s="78">
        <v>36.68</v>
      </c>
      <c r="T131" s="78">
        <v>36.68</v>
      </c>
      <c r="U131" s="47" t="str">
        <f t="shared" si="72"/>
        <v/>
      </c>
      <c r="V131" s="47" t="str">
        <f t="shared" si="73"/>
        <v/>
      </c>
      <c r="W131" s="47"/>
      <c r="X131" s="47"/>
      <c r="Y131" s="47"/>
      <c r="Z131" s="47"/>
      <c r="AA131" s="47"/>
      <c r="AB131" s="47"/>
      <c r="AC131" s="47"/>
      <c r="AD131" s="47"/>
      <c r="AE131" s="51">
        <f t="shared" si="65"/>
        <v>9</v>
      </c>
      <c r="AF131" s="51" t="str">
        <f t="shared" si="66"/>
        <v/>
      </c>
      <c r="AG131" s="51" t="str">
        <f t="shared" si="67"/>
        <v/>
      </c>
      <c r="AH131" s="51" t="str">
        <f t="shared" si="68"/>
        <v/>
      </c>
      <c r="AI131" s="52">
        <f t="shared" si="69"/>
        <v>36.67</v>
      </c>
      <c r="AJ131" s="68"/>
      <c r="AK131" s="53"/>
      <c r="AL131" s="52"/>
      <c r="AM131" s="53">
        <f t="shared" si="74"/>
        <v>36</v>
      </c>
      <c r="AN131" s="53">
        <f>IF(AJ131&lt;&gt;"",IF(AJ131="o",VLOOKUP(AM131,OpenSect!$A$1:$D$11,2),IF(AJ131="u",VLOOKUP(AM131,UpHill!$A$1:$D$35,2),IF(AJ131="d",VLOOKUP(AM131,DownHill!$A$1:$D$29,2),IF(AJ131="f",VLOOKUP(AM131,FlatUnd!$A$2:$D$30,2),IF(AJ131="t",VLOOKUP(AM131,TimeAdd!$A$1:$D$176,2),IF(AJ131="l",VLOOKUP(AM131,SLimit!$A$1:$D$8,2),AN130)))))),AN130)</f>
        <v>43</v>
      </c>
      <c r="AO131" s="53">
        <f>IF(AJ131&lt;&gt;"",IF(AJ131="o",VLOOKUP(AM131,OpenSect!$A$1:$D$11,3),IF(AJ131="u",VLOOKUP(AM131,UpHill!$A$1:$D$35,3),IF(AJ131="d",VLOOKUP(AM131,DownHill!$A$3:$D$29,3),IF(AJ131="f",VLOOKUP(AM131,FlatUnd!$A$2:$D$30,3),IF(AJ131="t",VLOOKUP(AM131,TimeAdd!$A$1:$D$18,3),IF(AJ131="l",VLOOKUP(AM131,SLimit!$A$1:$D$8,3),AO130)))))),AO130)</f>
        <v>50</v>
      </c>
      <c r="AP131" s="53">
        <f>IF(AJ131&lt;&gt;"",IF(AJ131="o",VLOOKUP(AM131,OpenSect!$A$1:$D$11,4),IF(AJ131="u",VLOOKUP(AM131,UpHill!$A$1:$D$35,4),IF(AJ131="d",VLOOKUP(AM131,DownHill!$A$1:$D$29,4),IF(AJ131="f",VLOOKUP(AM131,FlatUnd!$A$2:$D$30,4),IF(AJ131="t",VLOOKUP(AM131,TimeAdd!$A$1:$D$18,4),IF(AJ131="l",VLOOKUP(AM131,SLimit!$A$1:$D$8,4),AP130)))))),AP130)</f>
        <v>58</v>
      </c>
      <c r="AQ131" s="53">
        <f t="shared" si="75"/>
        <v>80</v>
      </c>
      <c r="AR131" s="54" t="str">
        <f t="shared" si="76"/>
        <v>34,0 km plate.</v>
      </c>
      <c r="AS131" s="55"/>
      <c r="AT131" s="55"/>
      <c r="AU131" s="56">
        <f>IF(GroupStTimes!$A$8=0,MIN(CB131,CD131,CF131),MIN(BZ131,CB131,CD131,CF131))</f>
        <v>0.28910879629629627</v>
      </c>
      <c r="AV131" s="56">
        <f>IF(GroupStTimes!$A$8=0,MAX(CC131,CE131,CG131),MAX(CA131,CC131,CE131,CG131))</f>
        <v>0.34395833333333337</v>
      </c>
      <c r="AW131" s="57" t="str">
        <f t="shared" si="77"/>
        <v/>
      </c>
      <c r="AX131" s="58" t="str">
        <f t="shared" si="78"/>
        <v/>
      </c>
      <c r="AY131" s="58" t="str">
        <f t="shared" si="79"/>
        <v/>
      </c>
      <c r="AZ131" s="31">
        <f t="shared" si="80"/>
        <v>24.3</v>
      </c>
      <c r="BA131" s="59">
        <f t="shared" si="81"/>
        <v>0.27479166666666666</v>
      </c>
      <c r="BB131" s="59">
        <f t="shared" si="82"/>
        <v>0.28034722222222225</v>
      </c>
      <c r="BC131" s="59">
        <f t="shared" si="83"/>
        <v>0.27854166666666669</v>
      </c>
      <c r="BD131" s="59">
        <f t="shared" si="84"/>
        <v>0.32437499999999997</v>
      </c>
      <c r="BE131" s="59">
        <f t="shared" si="85"/>
        <v>0.32322916666666668</v>
      </c>
      <c r="BF131" s="59">
        <f t="shared" si="86"/>
        <v>0.33364583333333336</v>
      </c>
      <c r="BG131" s="59">
        <f t="shared" si="87"/>
        <v>0.3331944444444444</v>
      </c>
      <c r="BH131" s="59">
        <f t="shared" si="88"/>
        <v>0.33249999999999996</v>
      </c>
      <c r="BI131" s="31">
        <f t="shared" si="89"/>
        <v>12.370000000000001</v>
      </c>
      <c r="BJ131" s="61">
        <f t="shared" si="90"/>
        <v>0.34361111111111114</v>
      </c>
      <c r="BK131" s="61">
        <f t="shared" si="91"/>
        <v>0.28767441860465121</v>
      </c>
      <c r="BL131" s="61">
        <f t="shared" si="92"/>
        <v>0.24740000000000001</v>
      </c>
      <c r="BM131" s="61">
        <f t="shared" si="93"/>
        <v>0.21327586206896554</v>
      </c>
      <c r="BN131" s="62">
        <f t="shared" si="94"/>
        <v>0</v>
      </c>
      <c r="BO131" s="62">
        <f t="shared" si="95"/>
        <v>20</v>
      </c>
      <c r="BP131" s="62">
        <f t="shared" si="96"/>
        <v>37</v>
      </c>
      <c r="BQ131" s="62">
        <f t="shared" si="97"/>
        <v>0</v>
      </c>
      <c r="BR131" s="62">
        <f t="shared" si="98"/>
        <v>17</v>
      </c>
      <c r="BS131" s="62">
        <f t="shared" si="99"/>
        <v>16</v>
      </c>
      <c r="BT131" s="62">
        <f t="shared" si="100"/>
        <v>0</v>
      </c>
      <c r="BU131" s="62">
        <f t="shared" si="101"/>
        <v>14</v>
      </c>
      <c r="BV131" s="62">
        <f t="shared" si="102"/>
        <v>51</v>
      </c>
      <c r="BW131" s="62">
        <f t="shared" si="103"/>
        <v>0</v>
      </c>
      <c r="BX131" s="62">
        <f t="shared" si="104"/>
        <v>12</v>
      </c>
      <c r="BY131" s="62">
        <f t="shared" si="105"/>
        <v>48</v>
      </c>
      <c r="BZ131" s="63">
        <f t="shared" si="106"/>
        <v>0.28910879629629627</v>
      </c>
      <c r="CA131" s="63">
        <f t="shared" si="107"/>
        <v>0.29466435185185186</v>
      </c>
      <c r="CB131" s="63">
        <f t="shared" si="108"/>
        <v>0.29053240740740743</v>
      </c>
      <c r="CC131" s="63">
        <f t="shared" si="109"/>
        <v>0.33636574074074072</v>
      </c>
      <c r="CD131" s="63">
        <f t="shared" si="110"/>
        <v>0.33354166666666668</v>
      </c>
      <c r="CE131" s="63">
        <f t="shared" si="111"/>
        <v>0.34395833333333337</v>
      </c>
      <c r="CF131" s="63">
        <f t="shared" si="112"/>
        <v>0.34208333333333329</v>
      </c>
      <c r="CG131" s="63">
        <f t="shared" si="113"/>
        <v>0.34138888888888885</v>
      </c>
      <c r="CH131" s="36"/>
      <c r="CI131" s="36"/>
      <c r="CJ131" s="36"/>
      <c r="CK131" s="36"/>
      <c r="CL131" s="60">
        <v>60</v>
      </c>
    </row>
    <row r="132" spans="1:90" ht="28.5" customHeight="1" x14ac:dyDescent="0.25">
      <c r="A132" s="37">
        <v>9</v>
      </c>
      <c r="C132" s="37"/>
      <c r="D132" s="37"/>
      <c r="E132" s="37"/>
      <c r="F132" s="83"/>
      <c r="G132" s="44">
        <v>37.14</v>
      </c>
      <c r="H132" s="44">
        <f t="shared" si="63"/>
        <v>37.130000000000003</v>
      </c>
      <c r="I132" s="83">
        <v>37.090000000000003</v>
      </c>
      <c r="J132" s="43">
        <f t="shared" si="70"/>
        <v>-1.5278152242293034E-3</v>
      </c>
      <c r="K132" s="44">
        <f t="shared" si="71"/>
        <v>-5.6666666666664867E-2</v>
      </c>
      <c r="L132" s="76" t="s">
        <v>998</v>
      </c>
      <c r="M132" s="122">
        <v>60</v>
      </c>
      <c r="N132" s="46">
        <f t="shared" si="64"/>
        <v>37.146666666666668</v>
      </c>
      <c r="O132" s="46"/>
      <c r="P132" s="78">
        <v>37.130000000000003</v>
      </c>
      <c r="Q132" s="46"/>
      <c r="R132" s="78">
        <v>37.14</v>
      </c>
      <c r="T132" s="78">
        <v>37.17</v>
      </c>
      <c r="U132" s="47" t="str">
        <f t="shared" si="72"/>
        <v/>
      </c>
      <c r="V132" s="47" t="str">
        <f t="shared" si="73"/>
        <v/>
      </c>
      <c r="W132" s="47"/>
      <c r="X132" s="47"/>
      <c r="Y132" s="47"/>
      <c r="Z132" s="47"/>
      <c r="AA132" s="47"/>
      <c r="AB132" s="47"/>
      <c r="AC132" s="47"/>
      <c r="AD132" s="47"/>
      <c r="AE132" s="51">
        <f t="shared" si="65"/>
        <v>9</v>
      </c>
      <c r="AF132" s="51" t="str">
        <f t="shared" si="66"/>
        <v/>
      </c>
      <c r="AG132" s="51" t="str">
        <f t="shared" si="67"/>
        <v/>
      </c>
      <c r="AH132" s="51" t="str">
        <f t="shared" si="68"/>
        <v/>
      </c>
      <c r="AI132" s="52">
        <f t="shared" si="69"/>
        <v>37.130000000000003</v>
      </c>
      <c r="AJ132" s="68"/>
      <c r="AK132" s="53"/>
      <c r="AL132" s="52"/>
      <c r="AM132" s="53">
        <f t="shared" si="74"/>
        <v>36</v>
      </c>
      <c r="AN132" s="53">
        <f>IF(AJ132&lt;&gt;"",IF(AJ132="o",VLOOKUP(AM132,OpenSect!$A$1:$D$11,2),IF(AJ132="u",VLOOKUP(AM132,UpHill!$A$1:$D$35,2),IF(AJ132="d",VLOOKUP(AM132,DownHill!$A$1:$D$29,2),IF(AJ132="f",VLOOKUP(AM132,FlatUnd!$A$2:$D$30,2),IF(AJ132="t",VLOOKUP(AM132,TimeAdd!$A$1:$D$176,2),IF(AJ132="l",VLOOKUP(AM132,SLimit!$A$1:$D$8,2),AN131)))))),AN131)</f>
        <v>43</v>
      </c>
      <c r="AO132" s="53">
        <f>IF(AJ132&lt;&gt;"",IF(AJ132="o",VLOOKUP(AM132,OpenSect!$A$1:$D$11,3),IF(AJ132="u",VLOOKUP(AM132,UpHill!$A$1:$D$35,3),IF(AJ132="d",VLOOKUP(AM132,DownHill!$A$3:$D$29,3),IF(AJ132="f",VLOOKUP(AM132,FlatUnd!$A$2:$D$30,3),IF(AJ132="t",VLOOKUP(AM132,TimeAdd!$A$1:$D$18,3),IF(AJ132="l",VLOOKUP(AM132,SLimit!$A$1:$D$8,3),AO131)))))),AO131)</f>
        <v>50</v>
      </c>
      <c r="AP132" s="53">
        <f>IF(AJ132&lt;&gt;"",IF(AJ132="o",VLOOKUP(AM132,OpenSect!$A$1:$D$11,4),IF(AJ132="u",VLOOKUP(AM132,UpHill!$A$1:$D$35,4),IF(AJ132="d",VLOOKUP(AM132,DownHill!$A$1:$D$29,4),IF(AJ132="f",VLOOKUP(AM132,FlatUnd!$A$2:$D$30,4),IF(AJ132="t",VLOOKUP(AM132,TimeAdd!$A$1:$D$18,4),IF(AJ132="l",VLOOKUP(AM132,SLimit!$A$1:$D$8,4),AP131)))))),AP131)</f>
        <v>58</v>
      </c>
      <c r="AQ132" s="53">
        <f t="shared" si="75"/>
        <v>60</v>
      </c>
      <c r="AR132" s="54" t="str">
        <f t="shared" si="76"/>
        <v>60 Speed Limit.</v>
      </c>
      <c r="AS132" s="55"/>
      <c r="AT132" s="55"/>
      <c r="AU132" s="56">
        <f>IF(GroupStTimes!$A$8=0,MIN(CB132,CD132,CF132),MIN(BZ132,CB132,CD132,CF132))</f>
        <v>0.28964120370370372</v>
      </c>
      <c r="AV132" s="56">
        <f>IF(GroupStTimes!$A$8=0,MAX(CC132,CE132,CG132),MAX(CA132,CC132,CE132,CG132))</f>
        <v>0.34434027777777781</v>
      </c>
      <c r="AW132" s="57" t="str">
        <f t="shared" si="77"/>
        <v/>
      </c>
      <c r="AX132" s="58" t="str">
        <f t="shared" si="78"/>
        <v/>
      </c>
      <c r="AY132" s="58" t="str">
        <f t="shared" si="79"/>
        <v/>
      </c>
      <c r="AZ132" s="31">
        <f t="shared" si="80"/>
        <v>24.3</v>
      </c>
      <c r="BA132" s="59">
        <f t="shared" si="81"/>
        <v>0.27479166666666666</v>
      </c>
      <c r="BB132" s="59">
        <f t="shared" si="82"/>
        <v>0.28034722222222225</v>
      </c>
      <c r="BC132" s="59">
        <f t="shared" si="83"/>
        <v>0.27854166666666669</v>
      </c>
      <c r="BD132" s="59">
        <f t="shared" si="84"/>
        <v>0.32437499999999997</v>
      </c>
      <c r="BE132" s="59">
        <f t="shared" si="85"/>
        <v>0.32322916666666668</v>
      </c>
      <c r="BF132" s="59">
        <f t="shared" si="86"/>
        <v>0.33364583333333336</v>
      </c>
      <c r="BG132" s="59">
        <f t="shared" si="87"/>
        <v>0.3331944444444444</v>
      </c>
      <c r="BH132" s="59">
        <f t="shared" si="88"/>
        <v>0.33249999999999996</v>
      </c>
      <c r="BI132" s="31">
        <f t="shared" si="89"/>
        <v>12.830000000000002</v>
      </c>
      <c r="BJ132" s="61">
        <f t="shared" si="90"/>
        <v>0.35638888888888892</v>
      </c>
      <c r="BK132" s="61">
        <f t="shared" si="91"/>
        <v>0.29837209302325585</v>
      </c>
      <c r="BL132" s="61">
        <f t="shared" si="92"/>
        <v>0.25660000000000005</v>
      </c>
      <c r="BM132" s="61">
        <f t="shared" si="93"/>
        <v>0.22120689655172418</v>
      </c>
      <c r="BN132" s="62">
        <f t="shared" si="94"/>
        <v>0</v>
      </c>
      <c r="BO132" s="62">
        <f t="shared" si="95"/>
        <v>21</v>
      </c>
      <c r="BP132" s="62">
        <f t="shared" si="96"/>
        <v>23</v>
      </c>
      <c r="BQ132" s="62">
        <f t="shared" si="97"/>
        <v>0</v>
      </c>
      <c r="BR132" s="62">
        <f t="shared" si="98"/>
        <v>17</v>
      </c>
      <c r="BS132" s="62">
        <f t="shared" si="99"/>
        <v>54</v>
      </c>
      <c r="BT132" s="62">
        <f t="shared" si="100"/>
        <v>0</v>
      </c>
      <c r="BU132" s="62">
        <f t="shared" si="101"/>
        <v>15</v>
      </c>
      <c r="BV132" s="62">
        <f t="shared" si="102"/>
        <v>24</v>
      </c>
      <c r="BW132" s="62">
        <f t="shared" si="103"/>
        <v>0</v>
      </c>
      <c r="BX132" s="62">
        <f t="shared" si="104"/>
        <v>13</v>
      </c>
      <c r="BY132" s="62">
        <f t="shared" si="105"/>
        <v>16</v>
      </c>
      <c r="BZ132" s="63">
        <f t="shared" si="106"/>
        <v>0.28964120370370372</v>
      </c>
      <c r="CA132" s="63">
        <f t="shared" si="107"/>
        <v>0.29519675925925926</v>
      </c>
      <c r="CB132" s="63">
        <f t="shared" si="108"/>
        <v>0.29097222222222224</v>
      </c>
      <c r="CC132" s="63">
        <f t="shared" si="109"/>
        <v>0.33680555555555552</v>
      </c>
      <c r="CD132" s="63">
        <f t="shared" si="110"/>
        <v>0.33392361111111113</v>
      </c>
      <c r="CE132" s="63">
        <f t="shared" si="111"/>
        <v>0.34434027777777781</v>
      </c>
      <c r="CF132" s="63">
        <f t="shared" si="112"/>
        <v>0.34240740740740738</v>
      </c>
      <c r="CG132" s="63">
        <f t="shared" si="113"/>
        <v>0.34171296296296294</v>
      </c>
      <c r="CH132" s="36"/>
      <c r="CI132" s="36"/>
      <c r="CJ132" s="36"/>
      <c r="CK132" s="36"/>
      <c r="CL132" s="60">
        <v>60</v>
      </c>
    </row>
    <row r="133" spans="1:90" ht="40.5" x14ac:dyDescent="0.25">
      <c r="A133" s="37">
        <v>9</v>
      </c>
      <c r="C133" s="37"/>
      <c r="D133" s="37"/>
      <c r="E133" s="37"/>
      <c r="F133" s="83"/>
      <c r="G133" s="44"/>
      <c r="H133" s="44">
        <f t="shared" ref="H133:H193" si="128">ROUND(IF(G133="",N133,IF(P133="",N133,IF(R133="",(I133+(P133+O133))/2,IF(T133="",(I133+(P133+O133)+(R133+Q133))/3,(I133+(P133+O133)+(R133+Q133)+(T133+S133))/4)))),2)</f>
        <v>37.33</v>
      </c>
      <c r="I133" s="83">
        <v>37.270000000000003</v>
      </c>
      <c r="J133" s="43">
        <f t="shared" si="70"/>
        <v>-1.5204364546996983E-3</v>
      </c>
      <c r="K133" s="44">
        <f t="shared" si="71"/>
        <v>-5.6666666666657761E-2</v>
      </c>
      <c r="L133" s="76" t="s">
        <v>999</v>
      </c>
      <c r="M133" s="122">
        <v>60</v>
      </c>
      <c r="N133" s="46">
        <f t="shared" ref="N133:N190" si="129">IF(P133="",((I133-I132)+H132),IF(R133="",(P133+O133),IF(T133="",((P133+O133)+(R133+Q133))/2,((P133+O133)+(R133+Q133)+(T133+S133))/3)))</f>
        <v>37.326666666666661</v>
      </c>
      <c r="O133" s="46"/>
      <c r="P133" s="44">
        <v>37.309999999999995</v>
      </c>
      <c r="Q133" s="46"/>
      <c r="R133" s="44">
        <v>37.33</v>
      </c>
      <c r="T133" s="78">
        <v>37.340000000000003</v>
      </c>
      <c r="U133" s="47" t="str">
        <f t="shared" si="72"/>
        <v/>
      </c>
      <c r="V133" s="47" t="str">
        <f t="shared" si="73"/>
        <v/>
      </c>
      <c r="W133" s="47"/>
      <c r="X133" s="47"/>
      <c r="Y133" s="47"/>
      <c r="Z133" s="47"/>
      <c r="AA133" s="47"/>
      <c r="AB133" s="47"/>
      <c r="AC133" s="47"/>
      <c r="AD133" s="47"/>
      <c r="AE133" s="51">
        <f t="shared" ref="AE133:AE196" si="130">IF(A133="","",A133)</f>
        <v>9</v>
      </c>
      <c r="AF133" s="51" t="str">
        <f t="shared" ref="AF133:AF196" si="131">IF(B133="","",B133)</f>
        <v/>
      </c>
      <c r="AG133" s="51" t="str">
        <f t="shared" ref="AG133:AG196" si="132">IF(C133="","",C133)</f>
        <v/>
      </c>
      <c r="AH133" s="51" t="str">
        <f t="shared" ref="AH133:AH196" si="133">IF(D133="","",D133)</f>
        <v/>
      </c>
      <c r="AI133" s="52">
        <f t="shared" ref="AI133:AI196" si="134">H133</f>
        <v>37.33</v>
      </c>
      <c r="AJ133" s="68"/>
      <c r="AK133" s="53"/>
      <c r="AL133" s="52"/>
      <c r="AM133" s="53">
        <f t="shared" si="74"/>
        <v>36</v>
      </c>
      <c r="AN133" s="53">
        <f>IF(AJ133&lt;&gt;"",IF(AJ133="o",VLOOKUP(AM133,OpenSect!$A$1:$D$11,2),IF(AJ133="u",VLOOKUP(AM133,UpHill!$A$1:$D$35,2),IF(AJ133="d",VLOOKUP(AM133,DownHill!$A$1:$D$29,2),IF(AJ133="f",VLOOKUP(AM133,FlatUnd!$A$2:$D$30,2),IF(AJ133="t",VLOOKUP(AM133,TimeAdd!$A$1:$D$176,2),IF(AJ133="l",VLOOKUP(AM133,SLimit!$A$1:$D$8,2),AN132)))))),AN132)</f>
        <v>43</v>
      </c>
      <c r="AO133" s="53">
        <f>IF(AJ133&lt;&gt;"",IF(AJ133="o",VLOOKUP(AM133,OpenSect!$A$1:$D$11,3),IF(AJ133="u",VLOOKUP(AM133,UpHill!$A$1:$D$35,3),IF(AJ133="d",VLOOKUP(AM133,DownHill!$A$3:$D$29,3),IF(AJ133="f",VLOOKUP(AM133,FlatUnd!$A$2:$D$30,3),IF(AJ133="t",VLOOKUP(AM133,TimeAdd!$A$1:$D$18,3),IF(AJ133="l",VLOOKUP(AM133,SLimit!$A$1:$D$8,3),AO132)))))),AO132)</f>
        <v>50</v>
      </c>
      <c r="AP133" s="53">
        <f>IF(AJ133&lt;&gt;"",IF(AJ133="o",VLOOKUP(AM133,OpenSect!$A$1:$D$11,4),IF(AJ133="u",VLOOKUP(AM133,UpHill!$A$1:$D$35,4),IF(AJ133="d",VLOOKUP(AM133,DownHill!$A$1:$D$29,4),IF(AJ133="f",VLOOKUP(AM133,FlatUnd!$A$2:$D$30,4),IF(AJ133="t",VLOOKUP(AM133,TimeAdd!$A$1:$D$18,4),IF(AJ133="l",VLOOKUP(AM133,SLimit!$A$1:$D$8,4),AP132)))))),AP132)</f>
        <v>58</v>
      </c>
      <c r="AQ133" s="53">
        <f t="shared" si="75"/>
        <v>60</v>
      </c>
      <c r="AR133" s="54" t="str">
        <f t="shared" si="76"/>
        <v>Combination sign: - Warning - General Warning, Warning - Children, 60 km/h.</v>
      </c>
      <c r="AS133" s="55"/>
      <c r="AT133" s="55"/>
      <c r="AU133" s="56">
        <f>IF(GroupStTimes!$A$8=0,MIN(CB133,CD133,CF133),MIN(BZ133,CB133,CD133,CF133))</f>
        <v>0.28987268518518516</v>
      </c>
      <c r="AV133" s="56">
        <f>IF(GroupStTimes!$A$8=0,MAX(CC133,CE133,CG133),MAX(CA133,CC133,CE133,CG133))</f>
        <v>0.34450231481481486</v>
      </c>
      <c r="AW133" s="57" t="str">
        <f t="shared" si="77"/>
        <v/>
      </c>
      <c r="AX133" s="58" t="str">
        <f t="shared" si="78"/>
        <v/>
      </c>
      <c r="AY133" s="58" t="str">
        <f t="shared" si="79"/>
        <v/>
      </c>
      <c r="AZ133" s="31">
        <f t="shared" si="80"/>
        <v>24.3</v>
      </c>
      <c r="BA133" s="59">
        <f t="shared" si="81"/>
        <v>0.27479166666666666</v>
      </c>
      <c r="BB133" s="59">
        <f t="shared" si="82"/>
        <v>0.28034722222222225</v>
      </c>
      <c r="BC133" s="59">
        <f t="shared" si="83"/>
        <v>0.27854166666666669</v>
      </c>
      <c r="BD133" s="59">
        <f t="shared" si="84"/>
        <v>0.32437499999999997</v>
      </c>
      <c r="BE133" s="59">
        <f t="shared" si="85"/>
        <v>0.32322916666666668</v>
      </c>
      <c r="BF133" s="59">
        <f t="shared" si="86"/>
        <v>0.33364583333333336</v>
      </c>
      <c r="BG133" s="59">
        <f t="shared" si="87"/>
        <v>0.3331944444444444</v>
      </c>
      <c r="BH133" s="59">
        <f t="shared" si="88"/>
        <v>0.33249999999999996</v>
      </c>
      <c r="BI133" s="31">
        <f t="shared" si="89"/>
        <v>13.029999999999998</v>
      </c>
      <c r="BJ133" s="61">
        <f t="shared" si="90"/>
        <v>0.3619444444444444</v>
      </c>
      <c r="BK133" s="61">
        <f t="shared" si="91"/>
        <v>0.30302325581395345</v>
      </c>
      <c r="BL133" s="61">
        <f t="shared" si="92"/>
        <v>0.26059999999999994</v>
      </c>
      <c r="BM133" s="61">
        <f t="shared" si="93"/>
        <v>0.22465517241379307</v>
      </c>
      <c r="BN133" s="62">
        <f t="shared" si="94"/>
        <v>0</v>
      </c>
      <c r="BO133" s="62">
        <f t="shared" si="95"/>
        <v>21</v>
      </c>
      <c r="BP133" s="62">
        <f t="shared" si="96"/>
        <v>43</v>
      </c>
      <c r="BQ133" s="62">
        <f t="shared" si="97"/>
        <v>0</v>
      </c>
      <c r="BR133" s="62">
        <f t="shared" si="98"/>
        <v>18</v>
      </c>
      <c r="BS133" s="62">
        <f t="shared" si="99"/>
        <v>11</v>
      </c>
      <c r="BT133" s="62">
        <f t="shared" si="100"/>
        <v>0</v>
      </c>
      <c r="BU133" s="62">
        <f t="shared" si="101"/>
        <v>15</v>
      </c>
      <c r="BV133" s="62">
        <f t="shared" si="102"/>
        <v>38</v>
      </c>
      <c r="BW133" s="62">
        <f t="shared" si="103"/>
        <v>0</v>
      </c>
      <c r="BX133" s="62">
        <f t="shared" si="104"/>
        <v>13</v>
      </c>
      <c r="BY133" s="62">
        <f t="shared" si="105"/>
        <v>29</v>
      </c>
      <c r="BZ133" s="63">
        <f t="shared" si="106"/>
        <v>0.28987268518518516</v>
      </c>
      <c r="CA133" s="63">
        <f t="shared" si="107"/>
        <v>0.29542824074074076</v>
      </c>
      <c r="CB133" s="63">
        <f t="shared" si="108"/>
        <v>0.29116898148148151</v>
      </c>
      <c r="CC133" s="63">
        <f t="shared" si="109"/>
        <v>0.3370023148148148</v>
      </c>
      <c r="CD133" s="63">
        <f t="shared" si="110"/>
        <v>0.33408564814814817</v>
      </c>
      <c r="CE133" s="63">
        <f t="shared" si="111"/>
        <v>0.34450231481481486</v>
      </c>
      <c r="CF133" s="63">
        <f t="shared" si="112"/>
        <v>0.34255787037037033</v>
      </c>
      <c r="CG133" s="63">
        <f t="shared" si="113"/>
        <v>0.34186342592592589</v>
      </c>
      <c r="CH133" s="36"/>
      <c r="CI133" s="36"/>
      <c r="CJ133" s="36"/>
      <c r="CK133" s="36"/>
      <c r="CL133" s="60">
        <v>60</v>
      </c>
    </row>
    <row r="134" spans="1:90" ht="28.5" customHeight="1" x14ac:dyDescent="0.25">
      <c r="A134" s="37">
        <v>9</v>
      </c>
      <c r="C134" s="37"/>
      <c r="D134" s="37"/>
      <c r="E134" s="37"/>
      <c r="F134" s="83"/>
      <c r="G134" s="44"/>
      <c r="H134" s="44">
        <f t="shared" si="128"/>
        <v>37.450000000000003</v>
      </c>
      <c r="I134" s="83">
        <v>37.43</v>
      </c>
      <c r="J134" s="43">
        <f t="shared" si="70"/>
        <v>-4.4527562561222866E-4</v>
      </c>
      <c r="K134" s="44">
        <f t="shared" si="71"/>
        <v>-1.6666666666665719E-2</v>
      </c>
      <c r="L134" s="76" t="s">
        <v>359</v>
      </c>
      <c r="M134" s="122">
        <v>60</v>
      </c>
      <c r="N134" s="46">
        <f t="shared" si="129"/>
        <v>37.446666666666665</v>
      </c>
      <c r="O134" s="46"/>
      <c r="P134" s="44">
        <v>37.47</v>
      </c>
      <c r="Q134" s="46"/>
      <c r="R134" s="44">
        <v>37.43</v>
      </c>
      <c r="T134" s="78">
        <v>37.44</v>
      </c>
      <c r="U134" s="47" t="str">
        <f t="shared" ref="U134:U198" si="135">IF(W134="","",IF(Y134="",W134,IF(AA134&lt;1,ROUND((Y134+W134)/2,5),IF(AC134&lt;1,ROUND((Y134+AA134+W134)/3,5),ROUND((Y134+AA134+AC134+W134)/4,5)))))</f>
        <v/>
      </c>
      <c r="V134" s="47" t="str">
        <f t="shared" ref="V134:V198" si="136">IF(X134="","",IF(Z134&lt;1,ROUND(X134,5),IF(AB134&lt;1,ROUND((X134+Z134)/2,5),IF(AD134&lt;1,ROUND((X134+Z134+AB134)/3,5),ROUND((X134+Z134+AB134+AD134)/4,5)))))</f>
        <v/>
      </c>
      <c r="W134" s="47"/>
      <c r="X134" s="47"/>
      <c r="Y134" s="47"/>
      <c r="Z134" s="47"/>
      <c r="AA134" s="47"/>
      <c r="AB134" s="47"/>
      <c r="AC134" s="47"/>
      <c r="AD134" s="47"/>
      <c r="AE134" s="51">
        <f t="shared" si="130"/>
        <v>9</v>
      </c>
      <c r="AF134" s="51" t="str">
        <f t="shared" si="131"/>
        <v/>
      </c>
      <c r="AG134" s="51" t="str">
        <f t="shared" si="132"/>
        <v/>
      </c>
      <c r="AH134" s="51" t="str">
        <f t="shared" si="133"/>
        <v/>
      </c>
      <c r="AI134" s="52">
        <f t="shared" si="134"/>
        <v>37.450000000000003</v>
      </c>
      <c r="AJ134" s="68"/>
      <c r="AK134" s="53"/>
      <c r="AL134" s="52"/>
      <c r="AM134" s="53">
        <f t="shared" ref="AM134:AM197" si="137">IF(OR(AJ134="",AJ134="m"),AM133,IF(AH134&lt;&gt;"",AH134,""))</f>
        <v>36</v>
      </c>
      <c r="AN134" s="53">
        <f>IF(AJ134&lt;&gt;"",IF(AJ134="o",VLOOKUP(AM134,OpenSect!$A$1:$D$11,2),IF(AJ134="u",VLOOKUP(AM134,UpHill!$A$1:$D$35,2),IF(AJ134="d",VLOOKUP(AM134,DownHill!$A$1:$D$29,2),IF(AJ134="f",VLOOKUP(AM134,FlatUnd!$A$2:$D$30,2),IF(AJ134="t",VLOOKUP(AM134,TimeAdd!$A$1:$D$176,2),IF(AJ134="l",VLOOKUP(AM134,SLimit!$A$1:$D$8,2),AN133)))))),AN133)</f>
        <v>43</v>
      </c>
      <c r="AO134" s="53">
        <f>IF(AJ134&lt;&gt;"",IF(AJ134="o",VLOOKUP(AM134,OpenSect!$A$1:$D$11,3),IF(AJ134="u",VLOOKUP(AM134,UpHill!$A$1:$D$35,3),IF(AJ134="d",VLOOKUP(AM134,DownHill!$A$3:$D$29,3),IF(AJ134="f",VLOOKUP(AM134,FlatUnd!$A$2:$D$30,3),IF(AJ134="t",VLOOKUP(AM134,TimeAdd!$A$1:$D$18,3),IF(AJ134="l",VLOOKUP(AM134,SLimit!$A$1:$D$8,3),AO133)))))),AO133)</f>
        <v>50</v>
      </c>
      <c r="AP134" s="53">
        <f>IF(AJ134&lt;&gt;"",IF(AJ134="o",VLOOKUP(AM134,OpenSect!$A$1:$D$11,4),IF(AJ134="u",VLOOKUP(AM134,UpHill!$A$1:$D$35,4),IF(AJ134="d",VLOOKUP(AM134,DownHill!$A$1:$D$29,4),IF(AJ134="f",VLOOKUP(AM134,FlatUnd!$A$2:$D$30,4),IF(AJ134="t",VLOOKUP(AM134,TimeAdd!$A$1:$D$18,4),IF(AJ134="l",VLOOKUP(AM134,SLimit!$A$1:$D$8,4),AP133)))))),AP133)</f>
        <v>58</v>
      </c>
      <c r="AQ134" s="53">
        <f t="shared" ref="AQ134:AQ197" si="138">M134</f>
        <v>60</v>
      </c>
      <c r="AR134" s="54" t="str">
        <f t="shared" ref="AR134:AR197" si="139">L134</f>
        <v>Warning - Children.</v>
      </c>
      <c r="AS134" s="55"/>
      <c r="AT134" s="55"/>
      <c r="AU134" s="56">
        <f>IF(GroupStTimes!$A$8=0,MIN(CB134,CD134,CF134),MIN(BZ134,CB134,CD134,CF134))</f>
        <v>0.29001157407407407</v>
      </c>
      <c r="AV134" s="56">
        <f>IF(GroupStTimes!$A$8=0,MAX(CC134,CE134,CG134),MAX(CA134,CC134,CE134,CG134))</f>
        <v>0.34460648148148149</v>
      </c>
      <c r="AW134" s="57" t="str">
        <f t="shared" ref="AW134:AW197" si="140">IF(U134="","",CONCATENATE(FIXED(U134,5),"  ",FIXED(V134,5)))</f>
        <v/>
      </c>
      <c r="AX134" s="58" t="str">
        <f t="shared" ref="AX134:AX197" si="141">IF(AJ134="m",ROUND(W134,5),"")</f>
        <v/>
      </c>
      <c r="AY134" s="58" t="str">
        <f t="shared" ref="AY134:AY197" si="142">IF(AJ134="m",ROUND(X134,5),"")</f>
        <v/>
      </c>
      <c r="AZ134" s="31">
        <f t="shared" ref="AZ134:AZ197" si="143">IF(AND(AM133=AM132,AN133=AN132,AO133=AO132,AP133=AP132,AJ134&lt;&gt;"t"),AZ133,IF(AJ134="t",AI134,AI133))</f>
        <v>24.3</v>
      </c>
      <c r="BA134" s="59">
        <f t="shared" ref="BA134:BA197" si="144">IF(AND($AM133=$AM132,$AN133=AN132,$AO133=$AO132,$AP133=$AP132,$AJ134&lt;&gt;"t"),BA133,BZ133)</f>
        <v>0.27479166666666666</v>
      </c>
      <c r="BB134" s="59">
        <f t="shared" ref="BB134:BB197" si="145">IF(AND($AM133=$AM132,$AN133=AN132,$AO133=$AO132,$AP133=$AP132,$AJ134&lt;&gt;"t"),BB133,CA133)</f>
        <v>0.28034722222222225</v>
      </c>
      <c r="BC134" s="59">
        <f t="shared" ref="BC134:BC197" si="146">IF(AND($AM133=$AM132,$AN133=AN132,$AO133=$AO132,$AP133=$AP132,$AJ134&lt;&gt;"t"),BC133,CB133)</f>
        <v>0.27854166666666669</v>
      </c>
      <c r="BD134" s="59">
        <f t="shared" ref="BD134:BD197" si="147">IF(AND($AM133=$AM132,$AN133=AN132,$AO133=$AO132,$AP133=$AP132,$AJ134&lt;&gt;"t"),BD133,CC133)</f>
        <v>0.32437499999999997</v>
      </c>
      <c r="BE134" s="59">
        <f t="shared" ref="BE134:BE197" si="148">IF(AND($AM133=$AM132,$AN133=AN132,$AO133=$AO132,$AP133=$AP132,$AJ134&lt;&gt;"t"),BE133,CD133)</f>
        <v>0.32322916666666668</v>
      </c>
      <c r="BF134" s="59">
        <f t="shared" ref="BF134:BF197" si="149">IF(AND($AM133=$AM132,$AN133=AN132,$AO133=$AO132,$AP133=$AP132,$AJ134&lt;&gt;"t"),BF133,CE133)</f>
        <v>0.33364583333333336</v>
      </c>
      <c r="BG134" s="59">
        <f t="shared" ref="BG134:BG197" si="150">IF(AND($AM133=$AM132,$AN133=AN132,$AO133=$AO132,$AP133=$AP132,$AJ134&lt;&gt;"t"),BG133,CF133)</f>
        <v>0.3331944444444444</v>
      </c>
      <c r="BH134" s="59">
        <f t="shared" ref="BH134:BH197" si="151">IF(AND($AM133=$AM132,$AN133=AN132,$AO133=$AO132,$AP133=$AP132,$AJ134&lt;&gt;"t"),BH133,CG133)</f>
        <v>0.33249999999999996</v>
      </c>
      <c r="BI134" s="31">
        <f t="shared" ref="BI134:BI197" si="152">AI134-AZ134</f>
        <v>13.150000000000002</v>
      </c>
      <c r="BJ134" s="61">
        <f t="shared" ref="BJ134:BJ197" si="153">IF($AJ133="t",IF(AM132=0,0,$BI134/AM132),IF(AM133=0,0,$BI134/AM133))</f>
        <v>0.36527777777777781</v>
      </c>
      <c r="BK134" s="61">
        <f t="shared" ref="BK134:BK197" si="154">IF($AJ133="t",IF(AN132=0,0,$BI134/AN132),IF(AN133=0,0,$BI134/AN133))</f>
        <v>0.30581395348837215</v>
      </c>
      <c r="BL134" s="61">
        <f t="shared" ref="BL134:BL197" si="155">IF($AJ133="t",IF(AO132=0,0,$BI134/AO132),IF(AO133=0,0,$BI134/AO133))</f>
        <v>0.26300000000000007</v>
      </c>
      <c r="BM134" s="61">
        <f t="shared" ref="BM134:BM197" si="156">IF($AJ133="t",IF(AP132=0,0,$BI134/AP132),IF(AP133=0,0,$BI134/AP133))</f>
        <v>0.22672413793103452</v>
      </c>
      <c r="BN134" s="62">
        <f t="shared" ref="BN134:BN197" si="157">IF(AJ134="t",0,INT(BJ134))</f>
        <v>0</v>
      </c>
      <c r="BO134" s="62">
        <f t="shared" ref="BO134:BO197" si="158">IF(AJ134="t",AM134,IF(INT((BJ134-BN134)*60)&lt;0,1,INT((BJ134-BN134)*60)))</f>
        <v>21</v>
      </c>
      <c r="BP134" s="62">
        <f t="shared" ref="BP134:BP197" si="159">IF(AJ134="t",0,ROUND((((BJ134-BN134)*60)-BO134)*60,0))</f>
        <v>55</v>
      </c>
      <c r="BQ134" s="62">
        <f t="shared" ref="BQ134:BQ197" si="160">IF(AJ134="t",0,INT(BK134))</f>
        <v>0</v>
      </c>
      <c r="BR134" s="62">
        <f t="shared" ref="BR134:BR197" si="161">IF(AJ134="t",AN134,IF(INT((BK134-BQ134)*60)&lt;0,1,INT((BK134-BQ134)*60)))</f>
        <v>18</v>
      </c>
      <c r="BS134" s="62">
        <f t="shared" ref="BS134:BS197" si="162">IF(AJ134="t",0,ROUND((((BK134-BQ134)*60)-BR134)*60,0))</f>
        <v>21</v>
      </c>
      <c r="BT134" s="62">
        <f t="shared" ref="BT134:BT197" si="163">IF(AJ134="t",0,INT(BL134))</f>
        <v>0</v>
      </c>
      <c r="BU134" s="62">
        <f t="shared" ref="BU134:BU197" si="164">IF(AJ134="t",AO134,IF(INT((BL134-BT134)*60)&lt;0,1,INT((BL134-BT134)*60)))</f>
        <v>15</v>
      </c>
      <c r="BV134" s="62">
        <f t="shared" ref="BV134:BV197" si="165">IF(AJ134="t",0,ROUND((((BL134-BT134)*60)-BU134)*60,0))</f>
        <v>47</v>
      </c>
      <c r="BW134" s="62">
        <f t="shared" ref="BW134:BW197" si="166">IF(AJ134="t",0,INT(BM134))</f>
        <v>0</v>
      </c>
      <c r="BX134" s="62">
        <f t="shared" ref="BX134:BX197" si="167">IF(AJ134="t",AP134,IF(INT((BM134-BW134)*60)&lt;0,1,INT((BM134-BW134)*60)))</f>
        <v>13</v>
      </c>
      <c r="BY134" s="62">
        <f t="shared" ref="BY134:BY197" si="168">IF(AJ134="t",0,ROUND((((BM134-BW134)*60)-BX134)*60,0))</f>
        <v>36</v>
      </c>
      <c r="BZ134" s="63">
        <f t="shared" ref="BZ134:BZ197" si="169">BA134+TIME(BN134,BO134,BP134)</f>
        <v>0.29001157407407407</v>
      </c>
      <c r="CA134" s="63">
        <f t="shared" ref="CA134:CA197" si="170">BB134+TIME(BN134,BO134,BP134)</f>
        <v>0.29556712962962967</v>
      </c>
      <c r="CB134" s="63">
        <f t="shared" ref="CB134:CB197" si="171">BC134+TIME(BQ134,BR134,BS134)</f>
        <v>0.29128472222222224</v>
      </c>
      <c r="CC134" s="63">
        <f t="shared" ref="CC134:CC197" si="172">BD134+TIME(BQ134,BR134,BS134)</f>
        <v>0.33711805555555552</v>
      </c>
      <c r="CD134" s="63">
        <f t="shared" ref="CD134:CD197" si="173">BE134+TIME(BT134,BU134,BV134)</f>
        <v>0.3341898148148148</v>
      </c>
      <c r="CE134" s="63">
        <f t="shared" ref="CE134:CE197" si="174">BF134+TIME(BT134,BU134,BV134)</f>
        <v>0.34460648148148149</v>
      </c>
      <c r="CF134" s="63">
        <f t="shared" ref="CF134:CF197" si="175">BG134+TIME(BW134,BX134,BY134)</f>
        <v>0.34263888888888883</v>
      </c>
      <c r="CG134" s="63">
        <f t="shared" ref="CG134:CG197" si="176">BH134+TIME(BW134,BX134,BY134)</f>
        <v>0.34194444444444438</v>
      </c>
      <c r="CH134" s="36"/>
      <c r="CI134" s="36"/>
      <c r="CJ134" s="36"/>
      <c r="CK134" s="36"/>
      <c r="CL134" s="60">
        <v>60</v>
      </c>
    </row>
    <row r="135" spans="1:90" ht="40.5" x14ac:dyDescent="0.25">
      <c r="A135" s="37">
        <v>9</v>
      </c>
      <c r="C135" s="37"/>
      <c r="D135" s="37"/>
      <c r="E135" s="37"/>
      <c r="F135" s="83"/>
      <c r="G135" s="44"/>
      <c r="H135" s="44">
        <f t="shared" si="128"/>
        <v>37.54</v>
      </c>
      <c r="I135" s="83">
        <v>37.479999999999997</v>
      </c>
      <c r="J135" s="43">
        <f t="shared" si="70"/>
        <v>-1.5119174670937027E-3</v>
      </c>
      <c r="K135" s="44">
        <f t="shared" si="71"/>
        <v>-5.6666666666671972E-2</v>
      </c>
      <c r="L135" s="76" t="s">
        <v>1000</v>
      </c>
      <c r="M135" s="122">
        <v>60</v>
      </c>
      <c r="N135" s="46">
        <f t="shared" si="129"/>
        <v>37.536666666666669</v>
      </c>
      <c r="O135" s="46"/>
      <c r="P135" s="44">
        <v>37.519999999999996</v>
      </c>
      <c r="Q135" s="46"/>
      <c r="R135" s="44">
        <v>37.54</v>
      </c>
      <c r="T135" s="78">
        <v>37.549999999999997</v>
      </c>
      <c r="U135" s="47" t="str">
        <f t="shared" si="135"/>
        <v/>
      </c>
      <c r="V135" s="47" t="str">
        <f t="shared" si="136"/>
        <v/>
      </c>
      <c r="W135" s="47"/>
      <c r="X135" s="47"/>
      <c r="Y135" s="47"/>
      <c r="Z135" s="47"/>
      <c r="AA135" s="47"/>
      <c r="AB135" s="47"/>
      <c r="AC135" s="47"/>
      <c r="AD135" s="47"/>
      <c r="AE135" s="51">
        <f t="shared" si="130"/>
        <v>9</v>
      </c>
      <c r="AF135" s="51" t="str">
        <f t="shared" si="131"/>
        <v/>
      </c>
      <c r="AG135" s="51" t="str">
        <f t="shared" si="132"/>
        <v/>
      </c>
      <c r="AH135" s="51" t="str">
        <f t="shared" si="133"/>
        <v/>
      </c>
      <c r="AI135" s="52">
        <f t="shared" si="134"/>
        <v>37.54</v>
      </c>
      <c r="AJ135" s="68"/>
      <c r="AK135" s="53"/>
      <c r="AL135" s="52"/>
      <c r="AM135" s="53">
        <f t="shared" si="137"/>
        <v>36</v>
      </c>
      <c r="AN135" s="53">
        <f>IF(AJ135&lt;&gt;"",IF(AJ135="o",VLOOKUP(AM135,OpenSect!$A$1:$D$11,2),IF(AJ135="u",VLOOKUP(AM135,UpHill!$A$1:$D$35,2),IF(AJ135="d",VLOOKUP(AM135,DownHill!$A$1:$D$29,2),IF(AJ135="f",VLOOKUP(AM135,FlatUnd!$A$2:$D$30,2),IF(AJ135="t",VLOOKUP(AM135,TimeAdd!$A$1:$D$176,2),IF(AJ135="l",VLOOKUP(AM135,SLimit!$A$1:$D$8,2),AN134)))))),AN134)</f>
        <v>43</v>
      </c>
      <c r="AO135" s="53">
        <f>IF(AJ135&lt;&gt;"",IF(AJ135="o",VLOOKUP(AM135,OpenSect!$A$1:$D$11,3),IF(AJ135="u",VLOOKUP(AM135,UpHill!$A$1:$D$35,3),IF(AJ135="d",VLOOKUP(AM135,DownHill!$A$3:$D$29,3),IF(AJ135="f",VLOOKUP(AM135,FlatUnd!$A$2:$D$30,3),IF(AJ135="t",VLOOKUP(AM135,TimeAdd!$A$1:$D$18,3),IF(AJ135="l",VLOOKUP(AM135,SLimit!$A$1:$D$8,3),AO134)))))),AO134)</f>
        <v>50</v>
      </c>
      <c r="AP135" s="53">
        <f>IF(AJ135&lt;&gt;"",IF(AJ135="o",VLOOKUP(AM135,OpenSect!$A$1:$D$11,4),IF(AJ135="u",VLOOKUP(AM135,UpHill!$A$1:$D$35,4),IF(AJ135="d",VLOOKUP(AM135,DownHill!$A$1:$D$29,4),IF(AJ135="f",VLOOKUP(AM135,FlatUnd!$A$2:$D$30,4),IF(AJ135="t",VLOOKUP(AM135,TimeAdd!$A$1:$D$18,4),IF(AJ135="l",VLOOKUP(AM135,SLimit!$A$1:$D$8,4),AP134)))))),AP134)</f>
        <v>58</v>
      </c>
      <c r="AQ135" s="53">
        <f t="shared" si="138"/>
        <v>60</v>
      </c>
      <c r="AR135" s="54" t="str">
        <f t="shared" si="139"/>
        <v>Combination sign -Lane use - 60 Minimum speed.  For 3 km.</v>
      </c>
      <c r="AS135" s="55"/>
      <c r="AT135" s="55"/>
      <c r="AU135" s="56">
        <f>IF(GroupStTimes!$A$8=0,MIN(CB135,CD135,CF135),MIN(BZ135,CB135,CD135,CF135))</f>
        <v>0.29011574074074076</v>
      </c>
      <c r="AV135" s="56">
        <f>IF(GroupStTimes!$A$8=0,MAX(CC135,CE135,CG135),MAX(CA135,CC135,CE135,CG135))</f>
        <v>0.34467592592592594</v>
      </c>
      <c r="AW135" s="57" t="str">
        <f t="shared" si="140"/>
        <v/>
      </c>
      <c r="AX135" s="58" t="str">
        <f t="shared" si="141"/>
        <v/>
      </c>
      <c r="AY135" s="58" t="str">
        <f t="shared" si="142"/>
        <v/>
      </c>
      <c r="AZ135" s="31">
        <f t="shared" si="143"/>
        <v>24.3</v>
      </c>
      <c r="BA135" s="59">
        <f t="shared" si="144"/>
        <v>0.27479166666666666</v>
      </c>
      <c r="BB135" s="59">
        <f t="shared" si="145"/>
        <v>0.28034722222222225</v>
      </c>
      <c r="BC135" s="59">
        <f t="shared" si="146"/>
        <v>0.27854166666666669</v>
      </c>
      <c r="BD135" s="59">
        <f t="shared" si="147"/>
        <v>0.32437499999999997</v>
      </c>
      <c r="BE135" s="59">
        <f t="shared" si="148"/>
        <v>0.32322916666666668</v>
      </c>
      <c r="BF135" s="59">
        <f t="shared" si="149"/>
        <v>0.33364583333333336</v>
      </c>
      <c r="BG135" s="59">
        <f t="shared" si="150"/>
        <v>0.3331944444444444</v>
      </c>
      <c r="BH135" s="59">
        <f t="shared" si="151"/>
        <v>0.33249999999999996</v>
      </c>
      <c r="BI135" s="31">
        <f t="shared" si="152"/>
        <v>13.239999999999998</v>
      </c>
      <c r="BJ135" s="61">
        <f t="shared" si="153"/>
        <v>0.36777777777777776</v>
      </c>
      <c r="BK135" s="61">
        <f t="shared" si="154"/>
        <v>0.30790697674418599</v>
      </c>
      <c r="BL135" s="61">
        <f t="shared" si="155"/>
        <v>0.26479999999999998</v>
      </c>
      <c r="BM135" s="61">
        <f t="shared" si="156"/>
        <v>0.2282758620689655</v>
      </c>
      <c r="BN135" s="62">
        <f t="shared" si="157"/>
        <v>0</v>
      </c>
      <c r="BO135" s="62">
        <f t="shared" si="158"/>
        <v>22</v>
      </c>
      <c r="BP135" s="62">
        <f t="shared" si="159"/>
        <v>4</v>
      </c>
      <c r="BQ135" s="62">
        <f t="shared" si="160"/>
        <v>0</v>
      </c>
      <c r="BR135" s="62">
        <f t="shared" si="161"/>
        <v>18</v>
      </c>
      <c r="BS135" s="62">
        <f t="shared" si="162"/>
        <v>28</v>
      </c>
      <c r="BT135" s="62">
        <f t="shared" si="163"/>
        <v>0</v>
      </c>
      <c r="BU135" s="62">
        <f t="shared" si="164"/>
        <v>15</v>
      </c>
      <c r="BV135" s="62">
        <f t="shared" si="165"/>
        <v>53</v>
      </c>
      <c r="BW135" s="62">
        <f t="shared" si="166"/>
        <v>0</v>
      </c>
      <c r="BX135" s="62">
        <f t="shared" si="167"/>
        <v>13</v>
      </c>
      <c r="BY135" s="62">
        <f t="shared" si="168"/>
        <v>42</v>
      </c>
      <c r="BZ135" s="63">
        <f t="shared" si="169"/>
        <v>0.29011574074074076</v>
      </c>
      <c r="CA135" s="63">
        <f t="shared" si="170"/>
        <v>0.29567129629629629</v>
      </c>
      <c r="CB135" s="63">
        <f t="shared" si="171"/>
        <v>0.29136574074074079</v>
      </c>
      <c r="CC135" s="63">
        <f t="shared" si="172"/>
        <v>0.33719907407407407</v>
      </c>
      <c r="CD135" s="63">
        <f t="shared" si="173"/>
        <v>0.33425925925925926</v>
      </c>
      <c r="CE135" s="63">
        <f t="shared" si="174"/>
        <v>0.34467592592592594</v>
      </c>
      <c r="CF135" s="63">
        <f t="shared" si="175"/>
        <v>0.34270833333333328</v>
      </c>
      <c r="CG135" s="63">
        <f t="shared" si="176"/>
        <v>0.34201388888888884</v>
      </c>
      <c r="CH135" s="36"/>
      <c r="CI135" s="36"/>
      <c r="CJ135" s="36"/>
      <c r="CK135" s="36"/>
      <c r="CL135" s="60">
        <v>60</v>
      </c>
    </row>
    <row r="136" spans="1:90" ht="40.5" x14ac:dyDescent="0.25">
      <c r="A136" s="37">
        <v>9</v>
      </c>
      <c r="C136" s="37"/>
      <c r="D136" s="37"/>
      <c r="E136" s="37"/>
      <c r="F136" s="83"/>
      <c r="G136" s="44"/>
      <c r="H136" s="44">
        <f t="shared" si="128"/>
        <v>37.630000000000003</v>
      </c>
      <c r="I136" s="83">
        <v>37.630000000000003</v>
      </c>
      <c r="J136" s="43">
        <f t="shared" si="70"/>
        <v>-8.8581805297111382E-5</v>
      </c>
      <c r="K136" s="44">
        <f t="shared" si="71"/>
        <v>-3.3333333333303017E-3</v>
      </c>
      <c r="L136" s="76" t="s">
        <v>1530</v>
      </c>
      <c r="M136" s="122">
        <v>60</v>
      </c>
      <c r="N136" s="46">
        <f t="shared" si="129"/>
        <v>37.633333333333333</v>
      </c>
      <c r="O136" s="46"/>
      <c r="P136" s="44">
        <v>37.67</v>
      </c>
      <c r="Q136" s="46"/>
      <c r="R136" s="44">
        <v>37.61</v>
      </c>
      <c r="T136" s="78">
        <v>37.619999999999997</v>
      </c>
      <c r="U136" s="47" t="str">
        <f t="shared" si="135"/>
        <v/>
      </c>
      <c r="V136" s="47" t="str">
        <f t="shared" si="136"/>
        <v/>
      </c>
      <c r="W136" s="47"/>
      <c r="X136" s="47"/>
      <c r="Y136" s="47"/>
      <c r="Z136" s="47"/>
      <c r="AA136" s="47"/>
      <c r="AB136" s="47"/>
      <c r="AC136" s="47"/>
      <c r="AD136" s="47"/>
      <c r="AE136" s="51">
        <f t="shared" si="130"/>
        <v>9</v>
      </c>
      <c r="AF136" s="51" t="str">
        <f t="shared" si="131"/>
        <v/>
      </c>
      <c r="AG136" s="51" t="str">
        <f t="shared" si="132"/>
        <v/>
      </c>
      <c r="AH136" s="51" t="str">
        <f t="shared" si="133"/>
        <v/>
      </c>
      <c r="AI136" s="52">
        <f t="shared" si="134"/>
        <v>37.630000000000003</v>
      </c>
      <c r="AJ136" s="68"/>
      <c r="AK136" s="53"/>
      <c r="AL136" s="52"/>
      <c r="AM136" s="53">
        <f t="shared" si="137"/>
        <v>36</v>
      </c>
      <c r="AN136" s="53">
        <f>IF(AJ136&lt;&gt;"",IF(AJ136="o",VLOOKUP(AM136,OpenSect!$A$1:$D$11,2),IF(AJ136="u",VLOOKUP(AM136,UpHill!$A$1:$D$35,2),IF(AJ136="d",VLOOKUP(AM136,DownHill!$A$1:$D$29,2),IF(AJ136="f",VLOOKUP(AM136,FlatUnd!$A$2:$D$30,2),IF(AJ136="t",VLOOKUP(AM136,TimeAdd!$A$1:$D$176,2),IF(AJ136="l",VLOOKUP(AM136,SLimit!$A$1:$D$8,2),AN135)))))),AN135)</f>
        <v>43</v>
      </c>
      <c r="AO136" s="53">
        <f>IF(AJ136&lt;&gt;"",IF(AJ136="o",VLOOKUP(AM136,OpenSect!$A$1:$D$11,3),IF(AJ136="u",VLOOKUP(AM136,UpHill!$A$1:$D$35,3),IF(AJ136="d",VLOOKUP(AM136,DownHill!$A$3:$D$29,3),IF(AJ136="f",VLOOKUP(AM136,FlatUnd!$A$2:$D$30,3),IF(AJ136="t",VLOOKUP(AM136,TimeAdd!$A$1:$D$18,3),IF(AJ136="l",VLOOKUP(AM136,SLimit!$A$1:$D$8,3),AO135)))))),AO135)</f>
        <v>50</v>
      </c>
      <c r="AP136" s="53">
        <f>IF(AJ136&lt;&gt;"",IF(AJ136="o",VLOOKUP(AM136,OpenSect!$A$1:$D$11,4),IF(AJ136="u",VLOOKUP(AM136,UpHill!$A$1:$D$35,4),IF(AJ136="d",VLOOKUP(AM136,DownHill!$A$1:$D$29,4),IF(AJ136="f",VLOOKUP(AM136,FlatUnd!$A$2:$D$30,4),IF(AJ136="t",VLOOKUP(AM136,TimeAdd!$A$1:$D$18,4),IF(AJ136="l",VLOOKUP(AM136,SLimit!$A$1:$D$8,4),AP135)))))),AP135)</f>
        <v>58</v>
      </c>
      <c r="AQ136" s="53">
        <f t="shared" si="138"/>
        <v>60</v>
      </c>
      <c r="AR136" s="54" t="str">
        <f t="shared" si="139"/>
        <v>Warning - General Warning - Sharp bend.{was Rumble strips 100m.}</v>
      </c>
      <c r="AS136" s="55"/>
      <c r="AT136" s="55"/>
      <c r="AU136" s="56">
        <f>IF(GroupStTimes!$A$8=0,MIN(CB136,CD136,CF136),MIN(BZ136,CB136,CD136,CF136))</f>
        <v>0.29021990740740738</v>
      </c>
      <c r="AV136" s="56">
        <f>IF(GroupStTimes!$A$8=0,MAX(CC136,CE136,CG136),MAX(CA136,CC136,CE136,CG136))</f>
        <v>0.34475694444444449</v>
      </c>
      <c r="AW136" s="57" t="str">
        <f t="shared" si="140"/>
        <v/>
      </c>
      <c r="AX136" s="58" t="str">
        <f t="shared" si="141"/>
        <v/>
      </c>
      <c r="AY136" s="58" t="str">
        <f t="shared" si="142"/>
        <v/>
      </c>
      <c r="AZ136" s="31">
        <f t="shared" si="143"/>
        <v>24.3</v>
      </c>
      <c r="BA136" s="59">
        <f t="shared" si="144"/>
        <v>0.27479166666666666</v>
      </c>
      <c r="BB136" s="59">
        <f t="shared" si="145"/>
        <v>0.28034722222222225</v>
      </c>
      <c r="BC136" s="59">
        <f t="shared" si="146"/>
        <v>0.27854166666666669</v>
      </c>
      <c r="BD136" s="59">
        <f t="shared" si="147"/>
        <v>0.32437499999999997</v>
      </c>
      <c r="BE136" s="59">
        <f t="shared" si="148"/>
        <v>0.32322916666666668</v>
      </c>
      <c r="BF136" s="59">
        <f t="shared" si="149"/>
        <v>0.33364583333333336</v>
      </c>
      <c r="BG136" s="59">
        <f t="shared" si="150"/>
        <v>0.3331944444444444</v>
      </c>
      <c r="BH136" s="59">
        <f t="shared" si="151"/>
        <v>0.33249999999999996</v>
      </c>
      <c r="BI136" s="31">
        <f t="shared" si="152"/>
        <v>13.330000000000002</v>
      </c>
      <c r="BJ136" s="61">
        <f t="shared" si="153"/>
        <v>0.37027777777777782</v>
      </c>
      <c r="BK136" s="61">
        <f t="shared" si="154"/>
        <v>0.31000000000000005</v>
      </c>
      <c r="BL136" s="61">
        <f t="shared" si="155"/>
        <v>0.26660000000000006</v>
      </c>
      <c r="BM136" s="61">
        <f t="shared" si="156"/>
        <v>0.22982758620689658</v>
      </c>
      <c r="BN136" s="62">
        <f t="shared" si="157"/>
        <v>0</v>
      </c>
      <c r="BO136" s="62">
        <f t="shared" si="158"/>
        <v>22</v>
      </c>
      <c r="BP136" s="62">
        <f t="shared" si="159"/>
        <v>13</v>
      </c>
      <c r="BQ136" s="62">
        <f t="shared" si="160"/>
        <v>0</v>
      </c>
      <c r="BR136" s="62">
        <f t="shared" si="161"/>
        <v>18</v>
      </c>
      <c r="BS136" s="62">
        <f t="shared" si="162"/>
        <v>36</v>
      </c>
      <c r="BT136" s="62">
        <f t="shared" si="163"/>
        <v>0</v>
      </c>
      <c r="BU136" s="62">
        <f t="shared" si="164"/>
        <v>15</v>
      </c>
      <c r="BV136" s="62">
        <f t="shared" si="165"/>
        <v>60</v>
      </c>
      <c r="BW136" s="62">
        <f t="shared" si="166"/>
        <v>0</v>
      </c>
      <c r="BX136" s="62">
        <f t="shared" si="167"/>
        <v>13</v>
      </c>
      <c r="BY136" s="62">
        <f t="shared" si="168"/>
        <v>47</v>
      </c>
      <c r="BZ136" s="63">
        <f t="shared" si="169"/>
        <v>0.29021990740740738</v>
      </c>
      <c r="CA136" s="63">
        <f t="shared" si="170"/>
        <v>0.29577546296296298</v>
      </c>
      <c r="CB136" s="63">
        <f t="shared" si="171"/>
        <v>0.29145833333333337</v>
      </c>
      <c r="CC136" s="63">
        <f t="shared" si="172"/>
        <v>0.33729166666666666</v>
      </c>
      <c r="CD136" s="63">
        <f t="shared" si="173"/>
        <v>0.33434027777777781</v>
      </c>
      <c r="CE136" s="63">
        <f t="shared" si="174"/>
        <v>0.34475694444444449</v>
      </c>
      <c r="CF136" s="63">
        <f t="shared" si="175"/>
        <v>0.34276620370370364</v>
      </c>
      <c r="CG136" s="63">
        <f t="shared" si="176"/>
        <v>0.3420717592592592</v>
      </c>
      <c r="CH136" s="36"/>
      <c r="CI136" s="36"/>
      <c r="CJ136" s="36"/>
      <c r="CK136" s="36"/>
      <c r="CL136" s="60">
        <v>60</v>
      </c>
    </row>
    <row r="137" spans="1:90" ht="28.5" customHeight="1" x14ac:dyDescent="0.25">
      <c r="A137" s="37">
        <v>9</v>
      </c>
      <c r="C137" s="37"/>
      <c r="D137" s="37"/>
      <c r="E137" s="37"/>
      <c r="F137" s="83"/>
      <c r="G137" s="44"/>
      <c r="H137" s="44">
        <f t="shared" si="128"/>
        <v>37.68</v>
      </c>
      <c r="I137" s="83">
        <v>37.630000000000003</v>
      </c>
      <c r="J137" s="43">
        <f t="shared" si="70"/>
        <v>-1.3287270794578037E-3</v>
      </c>
      <c r="K137" s="44">
        <f t="shared" si="71"/>
        <v>-4.9999999999997158E-2</v>
      </c>
      <c r="L137" s="76" t="s">
        <v>1001</v>
      </c>
      <c r="M137" s="122">
        <v>60</v>
      </c>
      <c r="N137" s="46">
        <f t="shared" si="129"/>
        <v>37.68</v>
      </c>
      <c r="O137" s="46"/>
      <c r="P137" s="44">
        <v>37.67</v>
      </c>
      <c r="Q137" s="46"/>
      <c r="R137" s="44">
        <v>37.68</v>
      </c>
      <c r="T137" s="78">
        <v>37.69</v>
      </c>
      <c r="U137" s="47" t="str">
        <f t="shared" si="135"/>
        <v/>
      </c>
      <c r="V137" s="47" t="str">
        <f t="shared" si="136"/>
        <v/>
      </c>
      <c r="W137" s="47"/>
      <c r="X137" s="47"/>
      <c r="Y137" s="47"/>
      <c r="Z137" s="47"/>
      <c r="AA137" s="47"/>
      <c r="AB137" s="47"/>
      <c r="AC137" s="47"/>
      <c r="AD137" s="47"/>
      <c r="AE137" s="51">
        <f t="shared" si="130"/>
        <v>9</v>
      </c>
      <c r="AF137" s="51" t="str">
        <f t="shared" si="131"/>
        <v/>
      </c>
      <c r="AG137" s="51" t="str">
        <f t="shared" si="132"/>
        <v/>
      </c>
      <c r="AH137" s="51" t="str">
        <f t="shared" si="133"/>
        <v/>
      </c>
      <c r="AI137" s="52">
        <f t="shared" si="134"/>
        <v>37.68</v>
      </c>
      <c r="AJ137" s="68"/>
      <c r="AK137" s="53"/>
      <c r="AL137" s="52"/>
      <c r="AM137" s="53">
        <f t="shared" si="137"/>
        <v>36</v>
      </c>
      <c r="AN137" s="53">
        <f>IF(AJ137&lt;&gt;"",IF(AJ137="o",VLOOKUP(AM137,OpenSect!$A$1:$D$11,2),IF(AJ137="u",VLOOKUP(AM137,UpHill!$A$1:$D$35,2),IF(AJ137="d",VLOOKUP(AM137,DownHill!$A$1:$D$29,2),IF(AJ137="f",VLOOKUP(AM137,FlatUnd!$A$2:$D$30,2),IF(AJ137="t",VLOOKUP(AM137,TimeAdd!$A$1:$D$176,2),IF(AJ137="l",VLOOKUP(AM137,SLimit!$A$1:$D$8,2),AN136)))))),AN136)</f>
        <v>43</v>
      </c>
      <c r="AO137" s="53">
        <f>IF(AJ137&lt;&gt;"",IF(AJ137="o",VLOOKUP(AM137,OpenSect!$A$1:$D$11,3),IF(AJ137="u",VLOOKUP(AM137,UpHill!$A$1:$D$35,3),IF(AJ137="d",VLOOKUP(AM137,DownHill!$A$3:$D$29,3),IF(AJ137="f",VLOOKUP(AM137,FlatUnd!$A$2:$D$30,3),IF(AJ137="t",VLOOKUP(AM137,TimeAdd!$A$1:$D$18,3),IF(AJ137="l",VLOOKUP(AM137,SLimit!$A$1:$D$8,3),AO136)))))),AO136)</f>
        <v>50</v>
      </c>
      <c r="AP137" s="53">
        <f>IF(AJ137&lt;&gt;"",IF(AJ137="o",VLOOKUP(AM137,OpenSect!$A$1:$D$11,4),IF(AJ137="u",VLOOKUP(AM137,UpHill!$A$1:$D$35,4),IF(AJ137="d",VLOOKUP(AM137,DownHill!$A$1:$D$29,4),IF(AJ137="f",VLOOKUP(AM137,FlatUnd!$A$2:$D$30,4),IF(AJ137="t",VLOOKUP(AM137,TimeAdd!$A$1:$D$18,4),IF(AJ137="l",VLOOKUP(AM137,SLimit!$A$1:$D$8,4),AP136)))))),AP136)</f>
        <v>58</v>
      </c>
      <c r="AQ137" s="53">
        <f t="shared" si="138"/>
        <v>60</v>
      </c>
      <c r="AR137" s="54" t="str">
        <f t="shared" si="139"/>
        <v>35,0 km plate.</v>
      </c>
      <c r="AS137" s="55"/>
      <c r="AT137" s="55"/>
      <c r="AU137" s="56">
        <f>IF(GroupStTimes!$A$8=0,MIN(CB137,CD137,CF137),MIN(BZ137,CB137,CD137,CF137))</f>
        <v>0.29027777777777775</v>
      </c>
      <c r="AV137" s="56">
        <f>IF(GroupStTimes!$A$8=0,MAX(CC137,CE137,CG137),MAX(CA137,CC137,CE137,CG137))</f>
        <v>0.34479166666666672</v>
      </c>
      <c r="AW137" s="57" t="str">
        <f t="shared" si="140"/>
        <v/>
      </c>
      <c r="AX137" s="58" t="str">
        <f t="shared" si="141"/>
        <v/>
      </c>
      <c r="AY137" s="58" t="str">
        <f t="shared" si="142"/>
        <v/>
      </c>
      <c r="AZ137" s="31">
        <f t="shared" si="143"/>
        <v>24.3</v>
      </c>
      <c r="BA137" s="59">
        <f t="shared" si="144"/>
        <v>0.27479166666666666</v>
      </c>
      <c r="BB137" s="59">
        <f t="shared" si="145"/>
        <v>0.28034722222222225</v>
      </c>
      <c r="BC137" s="59">
        <f t="shared" si="146"/>
        <v>0.27854166666666669</v>
      </c>
      <c r="BD137" s="59">
        <f t="shared" si="147"/>
        <v>0.32437499999999997</v>
      </c>
      <c r="BE137" s="59">
        <f t="shared" si="148"/>
        <v>0.32322916666666668</v>
      </c>
      <c r="BF137" s="59">
        <f t="shared" si="149"/>
        <v>0.33364583333333336</v>
      </c>
      <c r="BG137" s="59">
        <f t="shared" si="150"/>
        <v>0.3331944444444444</v>
      </c>
      <c r="BH137" s="59">
        <f t="shared" si="151"/>
        <v>0.33249999999999996</v>
      </c>
      <c r="BI137" s="31">
        <f t="shared" si="152"/>
        <v>13.379999999999999</v>
      </c>
      <c r="BJ137" s="61">
        <f t="shared" si="153"/>
        <v>0.37166666666666665</v>
      </c>
      <c r="BK137" s="61">
        <f t="shared" si="154"/>
        <v>0.31116279069767439</v>
      </c>
      <c r="BL137" s="61">
        <f t="shared" si="155"/>
        <v>0.2676</v>
      </c>
      <c r="BM137" s="61">
        <f t="shared" si="156"/>
        <v>0.23068965517241377</v>
      </c>
      <c r="BN137" s="62">
        <f t="shared" si="157"/>
        <v>0</v>
      </c>
      <c r="BO137" s="62">
        <f t="shared" si="158"/>
        <v>22</v>
      </c>
      <c r="BP137" s="62">
        <f t="shared" si="159"/>
        <v>18</v>
      </c>
      <c r="BQ137" s="62">
        <f t="shared" si="160"/>
        <v>0</v>
      </c>
      <c r="BR137" s="62">
        <f t="shared" si="161"/>
        <v>18</v>
      </c>
      <c r="BS137" s="62">
        <f t="shared" si="162"/>
        <v>40</v>
      </c>
      <c r="BT137" s="62">
        <f t="shared" si="163"/>
        <v>0</v>
      </c>
      <c r="BU137" s="62">
        <f t="shared" si="164"/>
        <v>16</v>
      </c>
      <c r="BV137" s="62">
        <f t="shared" si="165"/>
        <v>3</v>
      </c>
      <c r="BW137" s="62">
        <f t="shared" si="166"/>
        <v>0</v>
      </c>
      <c r="BX137" s="62">
        <f t="shared" si="167"/>
        <v>13</v>
      </c>
      <c r="BY137" s="62">
        <f t="shared" si="168"/>
        <v>50</v>
      </c>
      <c r="BZ137" s="63">
        <f t="shared" si="169"/>
        <v>0.29027777777777775</v>
      </c>
      <c r="CA137" s="63">
        <f t="shared" si="170"/>
        <v>0.29583333333333334</v>
      </c>
      <c r="CB137" s="63">
        <f t="shared" si="171"/>
        <v>0.29150462962962964</v>
      </c>
      <c r="CC137" s="63">
        <f t="shared" si="172"/>
        <v>0.33733796296296292</v>
      </c>
      <c r="CD137" s="63">
        <f t="shared" si="173"/>
        <v>0.33437500000000003</v>
      </c>
      <c r="CE137" s="63">
        <f t="shared" si="174"/>
        <v>0.34479166666666672</v>
      </c>
      <c r="CF137" s="63">
        <f t="shared" si="175"/>
        <v>0.34280092592592587</v>
      </c>
      <c r="CG137" s="63">
        <f t="shared" si="176"/>
        <v>0.34210648148148143</v>
      </c>
      <c r="CH137" s="36"/>
      <c r="CI137" s="36"/>
      <c r="CJ137" s="36"/>
      <c r="CK137" s="36"/>
      <c r="CL137" s="60">
        <v>60</v>
      </c>
    </row>
    <row r="138" spans="1:90" ht="40.5" x14ac:dyDescent="0.25">
      <c r="A138" s="37">
        <v>9</v>
      </c>
      <c r="C138" s="37"/>
      <c r="D138" s="37"/>
      <c r="E138" s="37"/>
      <c r="F138" s="83"/>
      <c r="G138" s="44"/>
      <c r="H138" s="44">
        <f t="shared" si="128"/>
        <v>37.729999999999997</v>
      </c>
      <c r="I138" s="83">
        <v>37.729999999999997</v>
      </c>
      <c r="J138" s="43">
        <f t="shared" si="70"/>
        <v>8.8347027122456976E-5</v>
      </c>
      <c r="K138" s="44">
        <f t="shared" si="71"/>
        <v>3.3333333333303017E-3</v>
      </c>
      <c r="L138" s="76" t="s">
        <v>1531</v>
      </c>
      <c r="M138" s="122">
        <v>60</v>
      </c>
      <c r="N138" s="46">
        <f t="shared" si="129"/>
        <v>37.726666666666667</v>
      </c>
      <c r="O138" s="46"/>
      <c r="P138" s="44">
        <v>37.770000000000003</v>
      </c>
      <c r="Q138" s="46"/>
      <c r="R138" s="44">
        <v>37.700000000000003</v>
      </c>
      <c r="T138" s="78">
        <v>37.71</v>
      </c>
      <c r="U138" s="47" t="str">
        <f t="shared" si="135"/>
        <v/>
      </c>
      <c r="V138" s="47" t="str">
        <f t="shared" si="136"/>
        <v/>
      </c>
      <c r="W138" s="47"/>
      <c r="X138" s="47"/>
      <c r="Y138" s="47"/>
      <c r="Z138" s="47"/>
      <c r="AA138" s="47"/>
      <c r="AB138" s="47"/>
      <c r="AC138" s="47"/>
      <c r="AD138" s="47"/>
      <c r="AE138" s="51">
        <f t="shared" si="130"/>
        <v>9</v>
      </c>
      <c r="AF138" s="51" t="str">
        <f t="shared" si="131"/>
        <v/>
      </c>
      <c r="AG138" s="51" t="str">
        <f t="shared" si="132"/>
        <v/>
      </c>
      <c r="AH138" s="51" t="str">
        <f t="shared" si="133"/>
        <v/>
      </c>
      <c r="AI138" s="52">
        <f t="shared" si="134"/>
        <v>37.729999999999997</v>
      </c>
      <c r="AJ138" s="68"/>
      <c r="AK138" s="53"/>
      <c r="AL138" s="52"/>
      <c r="AM138" s="53">
        <f t="shared" si="137"/>
        <v>36</v>
      </c>
      <c r="AN138" s="53">
        <f>IF(AJ138&lt;&gt;"",IF(AJ138="o",VLOOKUP(AM138,OpenSect!$A$1:$D$11,2),IF(AJ138="u",VLOOKUP(AM138,UpHill!$A$1:$D$35,2),IF(AJ138="d",VLOOKUP(AM138,DownHill!$A$1:$D$29,2),IF(AJ138="f",VLOOKUP(AM138,FlatUnd!$A$2:$D$30,2),IF(AJ138="t",VLOOKUP(AM138,TimeAdd!$A$1:$D$176,2),IF(AJ138="l",VLOOKUP(AM138,SLimit!$A$1:$D$8,2),AN137)))))),AN137)</f>
        <v>43</v>
      </c>
      <c r="AO138" s="53">
        <f>IF(AJ138&lt;&gt;"",IF(AJ138="o",VLOOKUP(AM138,OpenSect!$A$1:$D$11,3),IF(AJ138="u",VLOOKUP(AM138,UpHill!$A$1:$D$35,3),IF(AJ138="d",VLOOKUP(AM138,DownHill!$A$3:$D$29,3),IF(AJ138="f",VLOOKUP(AM138,FlatUnd!$A$2:$D$30,3),IF(AJ138="t",VLOOKUP(AM138,TimeAdd!$A$1:$D$18,3),IF(AJ138="l",VLOOKUP(AM138,SLimit!$A$1:$D$8,3),AO137)))))),AO137)</f>
        <v>50</v>
      </c>
      <c r="AP138" s="53">
        <f>IF(AJ138&lt;&gt;"",IF(AJ138="o",VLOOKUP(AM138,OpenSect!$A$1:$D$11,4),IF(AJ138="u",VLOOKUP(AM138,UpHill!$A$1:$D$35,4),IF(AJ138="d",VLOOKUP(AM138,DownHill!$A$1:$D$29,4),IF(AJ138="f",VLOOKUP(AM138,FlatUnd!$A$2:$D$30,4),IF(AJ138="t",VLOOKUP(AM138,TimeAdd!$A$1:$D$18,4),IF(AJ138="l",VLOOKUP(AM138,SLimit!$A$1:$D$8,4),AP137)))))),AP137)</f>
        <v>58</v>
      </c>
      <c r="AQ138" s="53">
        <f t="shared" si="138"/>
        <v>60</v>
      </c>
      <c r="AR138" s="54" t="str">
        <f t="shared" si="139"/>
        <v>Warning - Sharp bend.{was General Warning.  Rumble strips.}</v>
      </c>
      <c r="AS138" s="55"/>
      <c r="AT138" s="55"/>
      <c r="AU138" s="56">
        <f>IF(GroupStTimes!$A$8=0,MIN(CB138,CD138,CF138),MIN(BZ138,CB138,CD138,CF138))</f>
        <v>0.29033564814814816</v>
      </c>
      <c r="AV138" s="56">
        <f>IF(GroupStTimes!$A$8=0,MAX(CC138,CE138,CG138),MAX(CA138,CC138,CE138,CG138))</f>
        <v>0.34483796296296299</v>
      </c>
      <c r="AW138" s="57" t="str">
        <f t="shared" si="140"/>
        <v/>
      </c>
      <c r="AX138" s="58" t="str">
        <f t="shared" si="141"/>
        <v/>
      </c>
      <c r="AY138" s="58" t="str">
        <f t="shared" si="142"/>
        <v/>
      </c>
      <c r="AZ138" s="31">
        <f t="shared" si="143"/>
        <v>24.3</v>
      </c>
      <c r="BA138" s="59">
        <f t="shared" si="144"/>
        <v>0.27479166666666666</v>
      </c>
      <c r="BB138" s="59">
        <f t="shared" si="145"/>
        <v>0.28034722222222225</v>
      </c>
      <c r="BC138" s="59">
        <f t="shared" si="146"/>
        <v>0.27854166666666669</v>
      </c>
      <c r="BD138" s="59">
        <f t="shared" si="147"/>
        <v>0.32437499999999997</v>
      </c>
      <c r="BE138" s="59">
        <f t="shared" si="148"/>
        <v>0.32322916666666668</v>
      </c>
      <c r="BF138" s="59">
        <f t="shared" si="149"/>
        <v>0.33364583333333336</v>
      </c>
      <c r="BG138" s="59">
        <f t="shared" si="150"/>
        <v>0.3331944444444444</v>
      </c>
      <c r="BH138" s="59">
        <f t="shared" si="151"/>
        <v>0.33249999999999996</v>
      </c>
      <c r="BI138" s="31">
        <f t="shared" si="152"/>
        <v>13.429999999999996</v>
      </c>
      <c r="BJ138" s="61">
        <f t="shared" si="153"/>
        <v>0.37305555555555547</v>
      </c>
      <c r="BK138" s="61">
        <f t="shared" si="154"/>
        <v>0.31232558139534877</v>
      </c>
      <c r="BL138" s="61">
        <f t="shared" si="155"/>
        <v>0.26859999999999995</v>
      </c>
      <c r="BM138" s="61">
        <f t="shared" si="156"/>
        <v>0.23155172413793096</v>
      </c>
      <c r="BN138" s="62">
        <f t="shared" si="157"/>
        <v>0</v>
      </c>
      <c r="BO138" s="62">
        <f t="shared" si="158"/>
        <v>22</v>
      </c>
      <c r="BP138" s="62">
        <f t="shared" si="159"/>
        <v>23</v>
      </c>
      <c r="BQ138" s="62">
        <f t="shared" si="160"/>
        <v>0</v>
      </c>
      <c r="BR138" s="62">
        <f t="shared" si="161"/>
        <v>18</v>
      </c>
      <c r="BS138" s="62">
        <f t="shared" si="162"/>
        <v>44</v>
      </c>
      <c r="BT138" s="62">
        <f t="shared" si="163"/>
        <v>0</v>
      </c>
      <c r="BU138" s="62">
        <f t="shared" si="164"/>
        <v>16</v>
      </c>
      <c r="BV138" s="62">
        <f t="shared" si="165"/>
        <v>7</v>
      </c>
      <c r="BW138" s="62">
        <f t="shared" si="166"/>
        <v>0</v>
      </c>
      <c r="BX138" s="62">
        <f t="shared" si="167"/>
        <v>13</v>
      </c>
      <c r="BY138" s="62">
        <f t="shared" si="168"/>
        <v>54</v>
      </c>
      <c r="BZ138" s="63">
        <f t="shared" si="169"/>
        <v>0.29033564814814816</v>
      </c>
      <c r="CA138" s="63">
        <f t="shared" si="170"/>
        <v>0.29589120370370375</v>
      </c>
      <c r="CB138" s="63">
        <f t="shared" si="171"/>
        <v>0.29155092592592596</v>
      </c>
      <c r="CC138" s="63">
        <f t="shared" si="172"/>
        <v>0.33738425925925924</v>
      </c>
      <c r="CD138" s="63">
        <f t="shared" si="173"/>
        <v>0.3344212962962963</v>
      </c>
      <c r="CE138" s="63">
        <f t="shared" si="174"/>
        <v>0.34483796296296299</v>
      </c>
      <c r="CF138" s="63">
        <f t="shared" si="175"/>
        <v>0.34284722222222219</v>
      </c>
      <c r="CG138" s="63">
        <f t="shared" si="176"/>
        <v>0.34215277777777775</v>
      </c>
      <c r="CH138" s="36"/>
      <c r="CI138" s="36"/>
      <c r="CJ138" s="36"/>
      <c r="CK138" s="36"/>
      <c r="CL138" s="60">
        <v>60</v>
      </c>
    </row>
    <row r="139" spans="1:90" ht="28.5" customHeight="1" x14ac:dyDescent="0.25">
      <c r="A139" s="37">
        <v>9</v>
      </c>
      <c r="C139" s="37"/>
      <c r="D139" s="37"/>
      <c r="E139" s="37"/>
      <c r="F139" s="83"/>
      <c r="G139" s="44"/>
      <c r="H139" s="44">
        <f t="shared" si="128"/>
        <v>37.79</v>
      </c>
      <c r="I139" s="83">
        <v>37.78</v>
      </c>
      <c r="J139" s="43">
        <f t="shared" si="70"/>
        <v>-2.6469031233451588E-4</v>
      </c>
      <c r="K139" s="44">
        <f t="shared" si="71"/>
        <v>-9.9999999999980105E-3</v>
      </c>
      <c r="L139" s="76" t="s">
        <v>359</v>
      </c>
      <c r="M139" s="122">
        <v>60</v>
      </c>
      <c r="N139" s="46">
        <f t="shared" si="129"/>
        <v>37.79</v>
      </c>
      <c r="O139" s="46"/>
      <c r="P139" s="44">
        <v>37.82</v>
      </c>
      <c r="Q139" s="46"/>
      <c r="R139" s="44">
        <v>37.770000000000003</v>
      </c>
      <c r="T139" s="78">
        <v>37.78</v>
      </c>
      <c r="U139" s="47" t="str">
        <f t="shared" si="135"/>
        <v/>
      </c>
      <c r="V139" s="47" t="str">
        <f t="shared" si="136"/>
        <v/>
      </c>
      <c r="W139" s="47"/>
      <c r="X139" s="47"/>
      <c r="Y139" s="47"/>
      <c r="Z139" s="47"/>
      <c r="AA139" s="47"/>
      <c r="AB139" s="47"/>
      <c r="AC139" s="47"/>
      <c r="AD139" s="47"/>
      <c r="AE139" s="51">
        <f t="shared" si="130"/>
        <v>9</v>
      </c>
      <c r="AF139" s="51" t="str">
        <f t="shared" si="131"/>
        <v/>
      </c>
      <c r="AG139" s="51" t="str">
        <f t="shared" si="132"/>
        <v/>
      </c>
      <c r="AH139" s="51" t="str">
        <f t="shared" si="133"/>
        <v/>
      </c>
      <c r="AI139" s="52">
        <f t="shared" si="134"/>
        <v>37.79</v>
      </c>
      <c r="AJ139" s="68"/>
      <c r="AK139" s="53"/>
      <c r="AL139" s="52"/>
      <c r="AM139" s="53">
        <f t="shared" si="137"/>
        <v>36</v>
      </c>
      <c r="AN139" s="53">
        <f>IF(AJ139&lt;&gt;"",IF(AJ139="o",VLOOKUP(AM139,OpenSect!$A$1:$D$11,2),IF(AJ139="u",VLOOKUP(AM139,UpHill!$A$1:$D$35,2),IF(AJ139="d",VLOOKUP(AM139,DownHill!$A$1:$D$29,2),IF(AJ139="f",VLOOKUP(AM139,FlatUnd!$A$2:$D$30,2),IF(AJ139="t",VLOOKUP(AM139,TimeAdd!$A$1:$D$176,2),IF(AJ139="l",VLOOKUP(AM139,SLimit!$A$1:$D$8,2),AN138)))))),AN138)</f>
        <v>43</v>
      </c>
      <c r="AO139" s="53">
        <f>IF(AJ139&lt;&gt;"",IF(AJ139="o",VLOOKUP(AM139,OpenSect!$A$1:$D$11,3),IF(AJ139="u",VLOOKUP(AM139,UpHill!$A$1:$D$35,3),IF(AJ139="d",VLOOKUP(AM139,DownHill!$A$3:$D$29,3),IF(AJ139="f",VLOOKUP(AM139,FlatUnd!$A$2:$D$30,3),IF(AJ139="t",VLOOKUP(AM139,TimeAdd!$A$1:$D$18,3),IF(AJ139="l",VLOOKUP(AM139,SLimit!$A$1:$D$8,3),AO138)))))),AO138)</f>
        <v>50</v>
      </c>
      <c r="AP139" s="53">
        <f>IF(AJ139&lt;&gt;"",IF(AJ139="o",VLOOKUP(AM139,OpenSect!$A$1:$D$11,4),IF(AJ139="u",VLOOKUP(AM139,UpHill!$A$1:$D$35,4),IF(AJ139="d",VLOOKUP(AM139,DownHill!$A$1:$D$29,4),IF(AJ139="f",VLOOKUP(AM139,FlatUnd!$A$2:$D$30,4),IF(AJ139="t",VLOOKUP(AM139,TimeAdd!$A$1:$D$18,4),IF(AJ139="l",VLOOKUP(AM139,SLimit!$A$1:$D$8,4),AP138)))))),AP138)</f>
        <v>58</v>
      </c>
      <c r="AQ139" s="53">
        <f t="shared" si="138"/>
        <v>60</v>
      </c>
      <c r="AR139" s="54" t="str">
        <f t="shared" si="139"/>
        <v>Warning - Children.</v>
      </c>
      <c r="AS139" s="55"/>
      <c r="AT139" s="55"/>
      <c r="AU139" s="56">
        <f>IF(GroupStTimes!$A$8=0,MIN(CB139,CD139,CF139),MIN(BZ139,CB139,CD139,CF139))</f>
        <v>0.29040509259259256</v>
      </c>
      <c r="AV139" s="56">
        <f>IF(GroupStTimes!$A$8=0,MAX(CC139,CE139,CG139),MAX(CA139,CC139,CE139,CG139))</f>
        <v>0.34488425925925931</v>
      </c>
      <c r="AW139" s="57" t="str">
        <f t="shared" si="140"/>
        <v/>
      </c>
      <c r="AX139" s="58" t="str">
        <f t="shared" si="141"/>
        <v/>
      </c>
      <c r="AY139" s="58" t="str">
        <f t="shared" si="142"/>
        <v/>
      </c>
      <c r="AZ139" s="31">
        <f t="shared" si="143"/>
        <v>24.3</v>
      </c>
      <c r="BA139" s="59">
        <f t="shared" si="144"/>
        <v>0.27479166666666666</v>
      </c>
      <c r="BB139" s="59">
        <f t="shared" si="145"/>
        <v>0.28034722222222225</v>
      </c>
      <c r="BC139" s="59">
        <f t="shared" si="146"/>
        <v>0.27854166666666669</v>
      </c>
      <c r="BD139" s="59">
        <f t="shared" si="147"/>
        <v>0.32437499999999997</v>
      </c>
      <c r="BE139" s="59">
        <f t="shared" si="148"/>
        <v>0.32322916666666668</v>
      </c>
      <c r="BF139" s="59">
        <f t="shared" si="149"/>
        <v>0.33364583333333336</v>
      </c>
      <c r="BG139" s="59">
        <f t="shared" si="150"/>
        <v>0.3331944444444444</v>
      </c>
      <c r="BH139" s="59">
        <f t="shared" si="151"/>
        <v>0.33249999999999996</v>
      </c>
      <c r="BI139" s="31">
        <f t="shared" si="152"/>
        <v>13.489999999999998</v>
      </c>
      <c r="BJ139" s="61">
        <f t="shared" si="153"/>
        <v>0.37472222222222218</v>
      </c>
      <c r="BK139" s="61">
        <f t="shared" si="154"/>
        <v>0.31372093023255809</v>
      </c>
      <c r="BL139" s="61">
        <f t="shared" si="155"/>
        <v>0.26979999999999998</v>
      </c>
      <c r="BM139" s="61">
        <f t="shared" si="156"/>
        <v>0.23258620689655168</v>
      </c>
      <c r="BN139" s="62">
        <f t="shared" si="157"/>
        <v>0</v>
      </c>
      <c r="BO139" s="62">
        <f t="shared" si="158"/>
        <v>22</v>
      </c>
      <c r="BP139" s="62">
        <f t="shared" si="159"/>
        <v>29</v>
      </c>
      <c r="BQ139" s="62">
        <f t="shared" si="160"/>
        <v>0</v>
      </c>
      <c r="BR139" s="62">
        <f t="shared" si="161"/>
        <v>18</v>
      </c>
      <c r="BS139" s="62">
        <f t="shared" si="162"/>
        <v>49</v>
      </c>
      <c r="BT139" s="62">
        <f t="shared" si="163"/>
        <v>0</v>
      </c>
      <c r="BU139" s="62">
        <f t="shared" si="164"/>
        <v>16</v>
      </c>
      <c r="BV139" s="62">
        <f t="shared" si="165"/>
        <v>11</v>
      </c>
      <c r="BW139" s="62">
        <f t="shared" si="166"/>
        <v>0</v>
      </c>
      <c r="BX139" s="62">
        <f t="shared" si="167"/>
        <v>13</v>
      </c>
      <c r="BY139" s="62">
        <f t="shared" si="168"/>
        <v>57</v>
      </c>
      <c r="BZ139" s="63">
        <f t="shared" si="169"/>
        <v>0.29040509259259256</v>
      </c>
      <c r="CA139" s="63">
        <f t="shared" si="170"/>
        <v>0.29596064814814815</v>
      </c>
      <c r="CB139" s="63">
        <f t="shared" si="171"/>
        <v>0.29160879629629632</v>
      </c>
      <c r="CC139" s="63">
        <f t="shared" si="172"/>
        <v>0.33744212962962961</v>
      </c>
      <c r="CD139" s="63">
        <f t="shared" si="173"/>
        <v>0.33446759259259262</v>
      </c>
      <c r="CE139" s="63">
        <f t="shared" si="174"/>
        <v>0.34488425925925931</v>
      </c>
      <c r="CF139" s="63">
        <f t="shared" si="175"/>
        <v>0.34288194444444442</v>
      </c>
      <c r="CG139" s="63">
        <f t="shared" si="176"/>
        <v>0.34218749999999998</v>
      </c>
      <c r="CH139" s="36"/>
      <c r="CI139" s="36"/>
      <c r="CJ139" s="36"/>
      <c r="CK139" s="36"/>
      <c r="CL139" s="60">
        <v>60</v>
      </c>
    </row>
    <row r="140" spans="1:90" ht="40.5" x14ac:dyDescent="0.25">
      <c r="A140" s="37">
        <v>9</v>
      </c>
      <c r="C140" s="37"/>
      <c r="D140" s="37"/>
      <c r="E140" s="37"/>
      <c r="F140" s="83"/>
      <c r="G140" s="44"/>
      <c r="H140" s="44">
        <f t="shared" si="128"/>
        <v>37.85</v>
      </c>
      <c r="I140" s="83">
        <v>37.83</v>
      </c>
      <c r="J140" s="43">
        <f t="shared" si="70"/>
        <v>-6.167944312274235E-4</v>
      </c>
      <c r="K140" s="44">
        <f t="shared" si="71"/>
        <v>-2.3333333333333428E-2</v>
      </c>
      <c r="L140" s="76" t="s">
        <v>1002</v>
      </c>
      <c r="M140" s="122">
        <v>60</v>
      </c>
      <c r="N140" s="46">
        <f t="shared" si="129"/>
        <v>37.853333333333332</v>
      </c>
      <c r="O140" s="46"/>
      <c r="P140" s="44">
        <v>37.869999999999997</v>
      </c>
      <c r="Q140" s="46"/>
      <c r="R140" s="44">
        <v>37.840000000000003</v>
      </c>
      <c r="T140" s="78">
        <v>37.85</v>
      </c>
      <c r="U140" s="47" t="str">
        <f t="shared" si="135"/>
        <v/>
      </c>
      <c r="V140" s="47" t="str">
        <f t="shared" si="136"/>
        <v/>
      </c>
      <c r="W140" s="47"/>
      <c r="X140" s="47"/>
      <c r="Y140" s="47"/>
      <c r="Z140" s="47"/>
      <c r="AA140" s="47"/>
      <c r="AB140" s="47"/>
      <c r="AC140" s="47"/>
      <c r="AD140" s="47"/>
      <c r="AE140" s="51">
        <f t="shared" si="130"/>
        <v>9</v>
      </c>
      <c r="AF140" s="51" t="str">
        <f t="shared" si="131"/>
        <v/>
      </c>
      <c r="AG140" s="51" t="str">
        <f t="shared" si="132"/>
        <v/>
      </c>
      <c r="AH140" s="51" t="str">
        <f t="shared" si="133"/>
        <v/>
      </c>
      <c r="AI140" s="52">
        <f t="shared" si="134"/>
        <v>37.85</v>
      </c>
      <c r="AJ140" s="68"/>
      <c r="AK140" s="53"/>
      <c r="AL140" s="52"/>
      <c r="AM140" s="53">
        <f t="shared" si="137"/>
        <v>36</v>
      </c>
      <c r="AN140" s="53">
        <f>IF(AJ140&lt;&gt;"",IF(AJ140="o",VLOOKUP(AM140,OpenSect!$A$1:$D$11,2),IF(AJ140="u",VLOOKUP(AM140,UpHill!$A$1:$D$35,2),IF(AJ140="d",VLOOKUP(AM140,DownHill!$A$1:$D$29,2),IF(AJ140="f",VLOOKUP(AM140,FlatUnd!$A$2:$D$30,2),IF(AJ140="t",VLOOKUP(AM140,TimeAdd!$A$1:$D$176,2),IF(AJ140="l",VLOOKUP(AM140,SLimit!$A$1:$D$8,2),AN139)))))),AN139)</f>
        <v>43</v>
      </c>
      <c r="AO140" s="53">
        <f>IF(AJ140&lt;&gt;"",IF(AJ140="o",VLOOKUP(AM140,OpenSect!$A$1:$D$11,3),IF(AJ140="u",VLOOKUP(AM140,UpHill!$A$1:$D$35,3),IF(AJ140="d",VLOOKUP(AM140,DownHill!$A$3:$D$29,3),IF(AJ140="f",VLOOKUP(AM140,FlatUnd!$A$2:$D$30,3),IF(AJ140="t",VLOOKUP(AM140,TimeAdd!$A$1:$D$18,3),IF(AJ140="l",VLOOKUP(AM140,SLimit!$A$1:$D$8,3),AO139)))))),AO139)</f>
        <v>50</v>
      </c>
      <c r="AP140" s="53">
        <f>IF(AJ140&lt;&gt;"",IF(AJ140="o",VLOOKUP(AM140,OpenSect!$A$1:$D$11,4),IF(AJ140="u",VLOOKUP(AM140,UpHill!$A$1:$D$35,4),IF(AJ140="d",VLOOKUP(AM140,DownHill!$A$1:$D$29,4),IF(AJ140="f",VLOOKUP(AM140,FlatUnd!$A$2:$D$30,4),IF(AJ140="t",VLOOKUP(AM140,TimeAdd!$A$1:$D$18,4),IF(AJ140="l",VLOOKUP(AM140,SLimit!$A$1:$D$8,4),AP139)))))),AP139)</f>
        <v>58</v>
      </c>
      <c r="AQ140" s="53">
        <f t="shared" si="138"/>
        <v>60</v>
      </c>
      <c r="AR140" s="54" t="str">
        <f t="shared" si="139"/>
        <v>Combination sign: - Warning - Reduced visibility - No overtaking.</v>
      </c>
      <c r="AS140" s="55"/>
      <c r="AT140" s="55"/>
      <c r="AU140" s="56">
        <f>IF(GroupStTimes!$A$8=0,MIN(CB140,CD140,CF140),MIN(BZ140,CB140,CD140,CF140))</f>
        <v>0.29047453703703702</v>
      </c>
      <c r="AV140" s="56">
        <f>IF(GroupStTimes!$A$8=0,MAX(CC140,CE140,CG140),MAX(CA140,CC140,CE140,CG140))</f>
        <v>0.34494212962962967</v>
      </c>
      <c r="AW140" s="57" t="str">
        <f t="shared" si="140"/>
        <v/>
      </c>
      <c r="AX140" s="58" t="str">
        <f t="shared" si="141"/>
        <v/>
      </c>
      <c r="AY140" s="58" t="str">
        <f t="shared" si="142"/>
        <v/>
      </c>
      <c r="AZ140" s="31">
        <f t="shared" si="143"/>
        <v>24.3</v>
      </c>
      <c r="BA140" s="59">
        <f t="shared" si="144"/>
        <v>0.27479166666666666</v>
      </c>
      <c r="BB140" s="59">
        <f t="shared" si="145"/>
        <v>0.28034722222222225</v>
      </c>
      <c r="BC140" s="59">
        <f t="shared" si="146"/>
        <v>0.27854166666666669</v>
      </c>
      <c r="BD140" s="59">
        <f t="shared" si="147"/>
        <v>0.32437499999999997</v>
      </c>
      <c r="BE140" s="59">
        <f t="shared" si="148"/>
        <v>0.32322916666666668</v>
      </c>
      <c r="BF140" s="59">
        <f t="shared" si="149"/>
        <v>0.33364583333333336</v>
      </c>
      <c r="BG140" s="59">
        <f t="shared" si="150"/>
        <v>0.3331944444444444</v>
      </c>
      <c r="BH140" s="59">
        <f t="shared" si="151"/>
        <v>0.33249999999999996</v>
      </c>
      <c r="BI140" s="31">
        <f t="shared" si="152"/>
        <v>13.55</v>
      </c>
      <c r="BJ140" s="61">
        <f t="shared" si="153"/>
        <v>0.37638888888888888</v>
      </c>
      <c r="BK140" s="61">
        <f t="shared" si="154"/>
        <v>0.31511627906976747</v>
      </c>
      <c r="BL140" s="61">
        <f t="shared" si="155"/>
        <v>0.27100000000000002</v>
      </c>
      <c r="BM140" s="61">
        <f t="shared" si="156"/>
        <v>0.23362068965517244</v>
      </c>
      <c r="BN140" s="62">
        <f t="shared" si="157"/>
        <v>0</v>
      </c>
      <c r="BO140" s="62">
        <f t="shared" si="158"/>
        <v>22</v>
      </c>
      <c r="BP140" s="62">
        <f t="shared" si="159"/>
        <v>35</v>
      </c>
      <c r="BQ140" s="62">
        <f t="shared" si="160"/>
        <v>0</v>
      </c>
      <c r="BR140" s="62">
        <f t="shared" si="161"/>
        <v>18</v>
      </c>
      <c r="BS140" s="62">
        <f t="shared" si="162"/>
        <v>54</v>
      </c>
      <c r="BT140" s="62">
        <f t="shared" si="163"/>
        <v>0</v>
      </c>
      <c r="BU140" s="62">
        <f t="shared" si="164"/>
        <v>16</v>
      </c>
      <c r="BV140" s="62">
        <f t="shared" si="165"/>
        <v>16</v>
      </c>
      <c r="BW140" s="62">
        <f t="shared" si="166"/>
        <v>0</v>
      </c>
      <c r="BX140" s="62">
        <f t="shared" si="167"/>
        <v>14</v>
      </c>
      <c r="BY140" s="62">
        <f t="shared" si="168"/>
        <v>1</v>
      </c>
      <c r="BZ140" s="63">
        <f t="shared" si="169"/>
        <v>0.29047453703703702</v>
      </c>
      <c r="CA140" s="63">
        <f t="shared" si="170"/>
        <v>0.29603009259259261</v>
      </c>
      <c r="CB140" s="63">
        <f t="shared" si="171"/>
        <v>0.29166666666666669</v>
      </c>
      <c r="CC140" s="63">
        <f t="shared" si="172"/>
        <v>0.33749999999999997</v>
      </c>
      <c r="CD140" s="63">
        <f t="shared" si="173"/>
        <v>0.33452546296296298</v>
      </c>
      <c r="CE140" s="63">
        <f t="shared" si="174"/>
        <v>0.34494212962962967</v>
      </c>
      <c r="CF140" s="63">
        <f t="shared" si="175"/>
        <v>0.34292824074074069</v>
      </c>
      <c r="CG140" s="63">
        <f t="shared" si="176"/>
        <v>0.34223379629629624</v>
      </c>
      <c r="CH140" s="36"/>
      <c r="CI140" s="36"/>
      <c r="CJ140" s="36"/>
      <c r="CK140" s="36"/>
      <c r="CL140" s="60">
        <v>60</v>
      </c>
    </row>
    <row r="141" spans="1:90" ht="40.5" x14ac:dyDescent="0.25">
      <c r="A141" s="37">
        <v>9</v>
      </c>
      <c r="B141" s="16" t="s">
        <v>159</v>
      </c>
      <c r="C141" s="37"/>
      <c r="D141" s="37"/>
      <c r="E141" s="37"/>
      <c r="F141" s="83"/>
      <c r="G141" s="44"/>
      <c r="H141" s="44">
        <f t="shared" si="128"/>
        <v>37.9</v>
      </c>
      <c r="I141" s="83">
        <v>37.9</v>
      </c>
      <c r="J141" s="43">
        <f t="shared" ref="J141:J211" si="177">IF(N141="","",IF((I141-$I$4)=0,0,((I141-$I$4)-(N141-$N$4))/(I141-$I$4)))</f>
        <v>8.7950747581274456E-5</v>
      </c>
      <c r="K141" s="44">
        <f t="shared" ref="K141:K211" si="178">(I141-$I$4)-(N141-$N$4)</f>
        <v>3.3333333333303017E-3</v>
      </c>
      <c r="L141" s="76" t="s">
        <v>1532</v>
      </c>
      <c r="M141" s="122">
        <v>60</v>
      </c>
      <c r="N141" s="46">
        <f t="shared" si="129"/>
        <v>37.896666666666668</v>
      </c>
      <c r="O141" s="46"/>
      <c r="P141" s="44">
        <v>37.94</v>
      </c>
      <c r="Q141" s="46"/>
      <c r="R141" s="44">
        <v>37.869999999999997</v>
      </c>
      <c r="T141" s="78">
        <v>37.880000000000003</v>
      </c>
      <c r="U141" s="47" t="str">
        <f t="shared" si="135"/>
        <v/>
      </c>
      <c r="V141" s="47" t="str">
        <f t="shared" si="136"/>
        <v/>
      </c>
      <c r="W141" s="47"/>
      <c r="X141" s="47"/>
      <c r="Y141" s="47"/>
      <c r="Z141" s="47"/>
      <c r="AA141" s="47"/>
      <c r="AB141" s="47"/>
      <c r="AC141" s="47"/>
      <c r="AD141" s="47"/>
      <c r="AE141" s="51">
        <f t="shared" si="130"/>
        <v>9</v>
      </c>
      <c r="AF141" s="51" t="str">
        <f t="shared" si="131"/>
        <v>FU</v>
      </c>
      <c r="AG141" s="51" t="str">
        <f t="shared" si="132"/>
        <v/>
      </c>
      <c r="AH141" s="51" t="str">
        <f t="shared" si="133"/>
        <v/>
      </c>
      <c r="AI141" s="52">
        <f t="shared" si="134"/>
        <v>37.9</v>
      </c>
      <c r="AJ141" s="68"/>
      <c r="AK141" s="53"/>
      <c r="AL141" s="52"/>
      <c r="AM141" s="53">
        <f t="shared" si="137"/>
        <v>36</v>
      </c>
      <c r="AN141" s="53">
        <f>IF(AJ141&lt;&gt;"",IF(AJ141="o",VLOOKUP(AM141,OpenSect!$A$1:$D$11,2),IF(AJ141="u",VLOOKUP(AM141,UpHill!$A$1:$D$35,2),IF(AJ141="d",VLOOKUP(AM141,DownHill!$A$1:$D$29,2),IF(AJ141="f",VLOOKUP(AM141,FlatUnd!$A$2:$D$30,2),IF(AJ141="t",VLOOKUP(AM141,TimeAdd!$A$1:$D$176,2),IF(AJ141="l",VLOOKUP(AM141,SLimit!$A$1:$D$8,2),AN140)))))),AN140)</f>
        <v>43</v>
      </c>
      <c r="AO141" s="53">
        <f>IF(AJ141&lt;&gt;"",IF(AJ141="o",VLOOKUP(AM141,OpenSect!$A$1:$D$11,3),IF(AJ141="u",VLOOKUP(AM141,UpHill!$A$1:$D$35,3),IF(AJ141="d",VLOOKUP(AM141,DownHill!$A$3:$D$29,3),IF(AJ141="f",VLOOKUP(AM141,FlatUnd!$A$2:$D$30,3),IF(AJ141="t",VLOOKUP(AM141,TimeAdd!$A$1:$D$18,3),IF(AJ141="l",VLOOKUP(AM141,SLimit!$A$1:$D$8,3),AO140)))))),AO140)</f>
        <v>50</v>
      </c>
      <c r="AP141" s="53">
        <f>IF(AJ141&lt;&gt;"",IF(AJ141="o",VLOOKUP(AM141,OpenSect!$A$1:$D$11,4),IF(AJ141="u",VLOOKUP(AM141,UpHill!$A$1:$D$35,4),IF(AJ141="d",VLOOKUP(AM141,DownHill!$A$1:$D$29,4),IF(AJ141="f",VLOOKUP(AM141,FlatUnd!$A$2:$D$30,4),IF(AJ141="t",VLOOKUP(AM141,TimeAdd!$A$1:$D$18,4),IF(AJ141="l",VLOOKUP(AM141,SLimit!$A$1:$D$8,4),AP140)))))),AP140)</f>
        <v>58</v>
      </c>
      <c r="AQ141" s="53">
        <f t="shared" si="138"/>
        <v>60</v>
      </c>
      <c r="AR141" s="54" t="str">
        <f t="shared" si="139"/>
        <v>60 Speed limit.{New -  Not sighted 2023-01-28.}</v>
      </c>
      <c r="AS141" s="55"/>
      <c r="AT141" s="55"/>
      <c r="AU141" s="56">
        <f>IF(GroupStTimes!$A$8=0,MIN(CB141,CD141,CF141),MIN(BZ141,CB141,CD141,CF141))</f>
        <v>0.29053240740740738</v>
      </c>
      <c r="AV141" s="56">
        <f>IF(GroupStTimes!$A$8=0,MAX(CC141,CE141,CG141),MAX(CA141,CC141,CE141,CG141))</f>
        <v>0.3449768518518519</v>
      </c>
      <c r="AW141" s="57" t="str">
        <f t="shared" si="140"/>
        <v/>
      </c>
      <c r="AX141" s="58" t="str">
        <f t="shared" si="141"/>
        <v/>
      </c>
      <c r="AY141" s="58" t="str">
        <f t="shared" si="142"/>
        <v/>
      </c>
      <c r="AZ141" s="31">
        <f t="shared" si="143"/>
        <v>24.3</v>
      </c>
      <c r="BA141" s="59">
        <f t="shared" si="144"/>
        <v>0.27479166666666666</v>
      </c>
      <c r="BB141" s="59">
        <f t="shared" si="145"/>
        <v>0.28034722222222225</v>
      </c>
      <c r="BC141" s="59">
        <f t="shared" si="146"/>
        <v>0.27854166666666669</v>
      </c>
      <c r="BD141" s="59">
        <f t="shared" si="147"/>
        <v>0.32437499999999997</v>
      </c>
      <c r="BE141" s="59">
        <f t="shared" si="148"/>
        <v>0.32322916666666668</v>
      </c>
      <c r="BF141" s="59">
        <f t="shared" si="149"/>
        <v>0.33364583333333336</v>
      </c>
      <c r="BG141" s="59">
        <f t="shared" si="150"/>
        <v>0.3331944444444444</v>
      </c>
      <c r="BH141" s="59">
        <f t="shared" si="151"/>
        <v>0.33249999999999996</v>
      </c>
      <c r="BI141" s="31">
        <f t="shared" si="152"/>
        <v>13.599999999999998</v>
      </c>
      <c r="BJ141" s="61">
        <f t="shared" si="153"/>
        <v>0.37777777777777771</v>
      </c>
      <c r="BK141" s="61">
        <f t="shared" si="154"/>
        <v>0.3162790697674418</v>
      </c>
      <c r="BL141" s="61">
        <f t="shared" si="155"/>
        <v>0.27199999999999996</v>
      </c>
      <c r="BM141" s="61">
        <f t="shared" si="156"/>
        <v>0.23448275862068962</v>
      </c>
      <c r="BN141" s="62">
        <f t="shared" si="157"/>
        <v>0</v>
      </c>
      <c r="BO141" s="62">
        <f t="shared" si="158"/>
        <v>22</v>
      </c>
      <c r="BP141" s="62">
        <f t="shared" si="159"/>
        <v>40</v>
      </c>
      <c r="BQ141" s="62">
        <f t="shared" si="160"/>
        <v>0</v>
      </c>
      <c r="BR141" s="62">
        <f t="shared" si="161"/>
        <v>18</v>
      </c>
      <c r="BS141" s="62">
        <f t="shared" si="162"/>
        <v>59</v>
      </c>
      <c r="BT141" s="62">
        <f t="shared" si="163"/>
        <v>0</v>
      </c>
      <c r="BU141" s="62">
        <f t="shared" si="164"/>
        <v>16</v>
      </c>
      <c r="BV141" s="62">
        <f t="shared" si="165"/>
        <v>19</v>
      </c>
      <c r="BW141" s="62">
        <f t="shared" si="166"/>
        <v>0</v>
      </c>
      <c r="BX141" s="62">
        <f t="shared" si="167"/>
        <v>14</v>
      </c>
      <c r="BY141" s="62">
        <f t="shared" si="168"/>
        <v>4</v>
      </c>
      <c r="BZ141" s="63">
        <f t="shared" si="169"/>
        <v>0.29053240740740738</v>
      </c>
      <c r="CA141" s="63">
        <f t="shared" si="170"/>
        <v>0.29608796296296297</v>
      </c>
      <c r="CB141" s="63">
        <f t="shared" si="171"/>
        <v>0.29172453703703705</v>
      </c>
      <c r="CC141" s="63">
        <f t="shared" si="172"/>
        <v>0.33755787037037033</v>
      </c>
      <c r="CD141" s="63">
        <f t="shared" si="173"/>
        <v>0.33456018518518521</v>
      </c>
      <c r="CE141" s="63">
        <f t="shared" si="174"/>
        <v>0.3449768518518519</v>
      </c>
      <c r="CF141" s="63">
        <f t="shared" si="175"/>
        <v>0.34296296296296291</v>
      </c>
      <c r="CG141" s="63">
        <f t="shared" si="176"/>
        <v>0.34226851851851847</v>
      </c>
      <c r="CH141" s="36"/>
      <c r="CI141" s="36"/>
      <c r="CJ141" s="36"/>
      <c r="CK141" s="36"/>
      <c r="CL141" s="60">
        <v>60</v>
      </c>
    </row>
    <row r="142" spans="1:90" ht="28.5" customHeight="1" x14ac:dyDescent="0.25">
      <c r="A142" s="37">
        <v>9</v>
      </c>
      <c r="C142" s="37"/>
      <c r="D142" s="37"/>
      <c r="E142" s="37"/>
      <c r="F142" s="83"/>
      <c r="G142" s="44"/>
      <c r="H142" s="44">
        <f t="shared" si="128"/>
        <v>38.26</v>
      </c>
      <c r="I142" s="83">
        <v>38.21</v>
      </c>
      <c r="J142" s="43">
        <f t="shared" si="177"/>
        <v>-1.3085579691179574E-3</v>
      </c>
      <c r="K142" s="44">
        <f t="shared" si="178"/>
        <v>-4.9999999999997158E-2</v>
      </c>
      <c r="L142" s="76" t="s">
        <v>1003</v>
      </c>
      <c r="M142" s="122">
        <v>60</v>
      </c>
      <c r="N142" s="46">
        <f t="shared" si="129"/>
        <v>38.26</v>
      </c>
      <c r="O142" s="46"/>
      <c r="P142" s="44">
        <v>38.25</v>
      </c>
      <c r="Q142" s="46"/>
      <c r="R142" s="44">
        <v>38.26</v>
      </c>
      <c r="T142" s="78">
        <v>38.270000000000003</v>
      </c>
      <c r="U142" s="47" t="str">
        <f t="shared" si="135"/>
        <v/>
      </c>
      <c r="V142" s="47" t="str">
        <f t="shared" si="136"/>
        <v/>
      </c>
      <c r="W142" s="47"/>
      <c r="X142" s="47"/>
      <c r="Y142" s="47"/>
      <c r="Z142" s="47"/>
      <c r="AA142" s="47"/>
      <c r="AB142" s="47"/>
      <c r="AC142" s="47"/>
      <c r="AD142" s="47"/>
      <c r="AE142" s="51">
        <f t="shared" si="130"/>
        <v>9</v>
      </c>
      <c r="AF142" s="51" t="str">
        <f t="shared" si="131"/>
        <v/>
      </c>
      <c r="AG142" s="51" t="str">
        <f t="shared" si="132"/>
        <v/>
      </c>
      <c r="AH142" s="51" t="str">
        <f t="shared" si="133"/>
        <v/>
      </c>
      <c r="AI142" s="52">
        <f t="shared" si="134"/>
        <v>38.26</v>
      </c>
      <c r="AJ142" s="68"/>
      <c r="AK142" s="53"/>
      <c r="AL142" s="52"/>
      <c r="AM142" s="53">
        <f t="shared" si="137"/>
        <v>36</v>
      </c>
      <c r="AN142" s="53">
        <f>IF(AJ142&lt;&gt;"",IF(AJ142="o",VLOOKUP(AM142,OpenSect!$A$1:$D$11,2),IF(AJ142="u",VLOOKUP(AM142,UpHill!$A$1:$D$35,2),IF(AJ142="d",VLOOKUP(AM142,DownHill!$A$1:$D$29,2),IF(AJ142="f",VLOOKUP(AM142,FlatUnd!$A$2:$D$30,2),IF(AJ142="t",VLOOKUP(AM142,TimeAdd!$A$1:$D$176,2),IF(AJ142="l",VLOOKUP(AM142,SLimit!$A$1:$D$8,2),AN141)))))),AN141)</f>
        <v>43</v>
      </c>
      <c r="AO142" s="53">
        <f>IF(AJ142&lt;&gt;"",IF(AJ142="o",VLOOKUP(AM142,OpenSect!$A$1:$D$11,3),IF(AJ142="u",VLOOKUP(AM142,UpHill!$A$1:$D$35,3),IF(AJ142="d",VLOOKUP(AM142,DownHill!$A$3:$D$29,3),IF(AJ142="f",VLOOKUP(AM142,FlatUnd!$A$2:$D$30,3),IF(AJ142="t",VLOOKUP(AM142,TimeAdd!$A$1:$D$18,3),IF(AJ142="l",VLOOKUP(AM142,SLimit!$A$1:$D$8,3),AO141)))))),AO141)</f>
        <v>50</v>
      </c>
      <c r="AP142" s="53">
        <f>IF(AJ142&lt;&gt;"",IF(AJ142="o",VLOOKUP(AM142,OpenSect!$A$1:$D$11,4),IF(AJ142="u",VLOOKUP(AM142,UpHill!$A$1:$D$35,4),IF(AJ142="d",VLOOKUP(AM142,DownHill!$A$1:$D$29,4),IF(AJ142="f",VLOOKUP(AM142,FlatUnd!$A$2:$D$30,4),IF(AJ142="t",VLOOKUP(AM142,TimeAdd!$A$1:$D$18,4),IF(AJ142="l",VLOOKUP(AM142,SLimit!$A$1:$D$8,4),AP141)))))),AP141)</f>
        <v>58</v>
      </c>
      <c r="AQ142" s="53">
        <f t="shared" si="138"/>
        <v>60</v>
      </c>
      <c r="AR142" s="54" t="str">
        <f t="shared" si="139"/>
        <v>Bridge. 1981.</v>
      </c>
      <c r="AS142" s="55"/>
      <c r="AT142" s="55"/>
      <c r="AU142" s="56">
        <f>IF(GroupStTimes!$A$8=0,MIN(CB142,CD142,CF142),MIN(BZ142,CB142,CD142,CF142))</f>
        <v>0.29094907407407405</v>
      </c>
      <c r="AV142" s="56">
        <f>IF(GroupStTimes!$A$8=0,MAX(CC142,CE142,CG142),MAX(CA142,CC142,CE142,CG142))</f>
        <v>0.34527777777777779</v>
      </c>
      <c r="AW142" s="57" t="str">
        <f t="shared" si="140"/>
        <v/>
      </c>
      <c r="AX142" s="58" t="str">
        <f t="shared" si="141"/>
        <v/>
      </c>
      <c r="AY142" s="58" t="str">
        <f t="shared" si="142"/>
        <v/>
      </c>
      <c r="AZ142" s="31">
        <f t="shared" si="143"/>
        <v>24.3</v>
      </c>
      <c r="BA142" s="59">
        <f t="shared" si="144"/>
        <v>0.27479166666666666</v>
      </c>
      <c r="BB142" s="59">
        <f t="shared" si="145"/>
        <v>0.28034722222222225</v>
      </c>
      <c r="BC142" s="59">
        <f t="shared" si="146"/>
        <v>0.27854166666666669</v>
      </c>
      <c r="BD142" s="59">
        <f t="shared" si="147"/>
        <v>0.32437499999999997</v>
      </c>
      <c r="BE142" s="59">
        <f t="shared" si="148"/>
        <v>0.32322916666666668</v>
      </c>
      <c r="BF142" s="59">
        <f t="shared" si="149"/>
        <v>0.33364583333333336</v>
      </c>
      <c r="BG142" s="59">
        <f t="shared" si="150"/>
        <v>0.3331944444444444</v>
      </c>
      <c r="BH142" s="59">
        <f t="shared" si="151"/>
        <v>0.33249999999999996</v>
      </c>
      <c r="BI142" s="31">
        <f t="shared" si="152"/>
        <v>13.959999999999997</v>
      </c>
      <c r="BJ142" s="61">
        <f t="shared" si="153"/>
        <v>0.38777777777777772</v>
      </c>
      <c r="BK142" s="61">
        <f t="shared" si="154"/>
        <v>0.32465116279069761</v>
      </c>
      <c r="BL142" s="61">
        <f t="shared" si="155"/>
        <v>0.27919999999999995</v>
      </c>
      <c r="BM142" s="61">
        <f t="shared" si="156"/>
        <v>0.24068965517241375</v>
      </c>
      <c r="BN142" s="62">
        <f t="shared" si="157"/>
        <v>0</v>
      </c>
      <c r="BO142" s="62">
        <f t="shared" si="158"/>
        <v>23</v>
      </c>
      <c r="BP142" s="62">
        <f t="shared" si="159"/>
        <v>16</v>
      </c>
      <c r="BQ142" s="62">
        <f t="shared" si="160"/>
        <v>0</v>
      </c>
      <c r="BR142" s="62">
        <f t="shared" si="161"/>
        <v>19</v>
      </c>
      <c r="BS142" s="62">
        <f t="shared" si="162"/>
        <v>29</v>
      </c>
      <c r="BT142" s="62">
        <f t="shared" si="163"/>
        <v>0</v>
      </c>
      <c r="BU142" s="62">
        <f t="shared" si="164"/>
        <v>16</v>
      </c>
      <c r="BV142" s="62">
        <f t="shared" si="165"/>
        <v>45</v>
      </c>
      <c r="BW142" s="62">
        <f t="shared" si="166"/>
        <v>0</v>
      </c>
      <c r="BX142" s="62">
        <f t="shared" si="167"/>
        <v>14</v>
      </c>
      <c r="BY142" s="62">
        <f t="shared" si="168"/>
        <v>26</v>
      </c>
      <c r="BZ142" s="63">
        <f t="shared" si="169"/>
        <v>0.29094907407407405</v>
      </c>
      <c r="CA142" s="63">
        <f t="shared" si="170"/>
        <v>0.29650462962962965</v>
      </c>
      <c r="CB142" s="63">
        <f t="shared" si="171"/>
        <v>0.29207175925925927</v>
      </c>
      <c r="CC142" s="63">
        <f t="shared" si="172"/>
        <v>0.33790509259259255</v>
      </c>
      <c r="CD142" s="63">
        <f t="shared" si="173"/>
        <v>0.33486111111111111</v>
      </c>
      <c r="CE142" s="63">
        <f t="shared" si="174"/>
        <v>0.34527777777777779</v>
      </c>
      <c r="CF142" s="63">
        <f t="shared" si="175"/>
        <v>0.34321759259259255</v>
      </c>
      <c r="CG142" s="63">
        <f t="shared" si="176"/>
        <v>0.3425231481481481</v>
      </c>
      <c r="CH142" s="36"/>
      <c r="CI142" s="36"/>
      <c r="CJ142" s="36"/>
      <c r="CK142" s="36"/>
      <c r="CL142" s="60">
        <v>60</v>
      </c>
    </row>
    <row r="143" spans="1:90" ht="28.5" customHeight="1" x14ac:dyDescent="0.25">
      <c r="A143" s="37">
        <v>9</v>
      </c>
      <c r="C143" s="37"/>
      <c r="D143" s="37"/>
      <c r="E143" s="37"/>
      <c r="F143" s="83"/>
      <c r="G143" s="44"/>
      <c r="H143" s="44">
        <f t="shared" si="128"/>
        <v>38.68</v>
      </c>
      <c r="I143" s="83">
        <v>38.630000000000003</v>
      </c>
      <c r="J143" s="43">
        <f t="shared" si="177"/>
        <v>-1.2943308309603199E-3</v>
      </c>
      <c r="K143" s="44">
        <f t="shared" si="178"/>
        <v>-4.9999999999997158E-2</v>
      </c>
      <c r="L143" s="76" t="s">
        <v>1004</v>
      </c>
      <c r="M143" s="122">
        <v>60</v>
      </c>
      <c r="N143" s="46">
        <f t="shared" si="129"/>
        <v>38.68</v>
      </c>
      <c r="O143" s="46"/>
      <c r="P143" s="44">
        <v>38.67</v>
      </c>
      <c r="Q143" s="46"/>
      <c r="R143" s="44">
        <v>38.68</v>
      </c>
      <c r="T143" s="78">
        <v>38.69</v>
      </c>
      <c r="U143" s="47" t="str">
        <f t="shared" si="135"/>
        <v/>
      </c>
      <c r="V143" s="47" t="str">
        <f t="shared" si="136"/>
        <v/>
      </c>
      <c r="W143" s="47"/>
      <c r="X143" s="47"/>
      <c r="Y143" s="47"/>
      <c r="Z143" s="47"/>
      <c r="AA143" s="47"/>
      <c r="AB143" s="47"/>
      <c r="AC143" s="47"/>
      <c r="AD143" s="47"/>
      <c r="AE143" s="51">
        <f t="shared" si="130"/>
        <v>9</v>
      </c>
      <c r="AF143" s="51" t="str">
        <f t="shared" si="131"/>
        <v/>
      </c>
      <c r="AG143" s="51" t="str">
        <f t="shared" si="132"/>
        <v/>
      </c>
      <c r="AH143" s="51" t="str">
        <f t="shared" si="133"/>
        <v/>
      </c>
      <c r="AI143" s="52">
        <f t="shared" si="134"/>
        <v>38.68</v>
      </c>
      <c r="AJ143" s="68"/>
      <c r="AK143" s="53"/>
      <c r="AL143" s="52"/>
      <c r="AM143" s="53">
        <f t="shared" si="137"/>
        <v>36</v>
      </c>
      <c r="AN143" s="53">
        <f>IF(AJ143&lt;&gt;"",IF(AJ143="o",VLOOKUP(AM143,OpenSect!$A$1:$D$11,2),IF(AJ143="u",VLOOKUP(AM143,UpHill!$A$1:$D$35,2),IF(AJ143="d",VLOOKUP(AM143,DownHill!$A$1:$D$29,2),IF(AJ143="f",VLOOKUP(AM143,FlatUnd!$A$2:$D$30,2),IF(AJ143="t",VLOOKUP(AM143,TimeAdd!$A$1:$D$176,2),IF(AJ143="l",VLOOKUP(AM143,SLimit!$A$1:$D$8,2),AN142)))))),AN142)</f>
        <v>43</v>
      </c>
      <c r="AO143" s="53">
        <f>IF(AJ143&lt;&gt;"",IF(AJ143="o",VLOOKUP(AM143,OpenSect!$A$1:$D$11,3),IF(AJ143="u",VLOOKUP(AM143,UpHill!$A$1:$D$35,3),IF(AJ143="d",VLOOKUP(AM143,DownHill!$A$3:$D$29,3),IF(AJ143="f",VLOOKUP(AM143,FlatUnd!$A$2:$D$30,3),IF(AJ143="t",VLOOKUP(AM143,TimeAdd!$A$1:$D$18,3),IF(AJ143="l",VLOOKUP(AM143,SLimit!$A$1:$D$8,3),AO142)))))),AO142)</f>
        <v>50</v>
      </c>
      <c r="AP143" s="53">
        <f>IF(AJ143&lt;&gt;"",IF(AJ143="o",VLOOKUP(AM143,OpenSect!$A$1:$D$11,4),IF(AJ143="u",VLOOKUP(AM143,UpHill!$A$1:$D$35,4),IF(AJ143="d",VLOOKUP(AM143,DownHill!$A$1:$D$29,4),IF(AJ143="f",VLOOKUP(AM143,FlatUnd!$A$2:$D$30,4),IF(AJ143="t",VLOOKUP(AM143,TimeAdd!$A$1:$D$18,4),IF(AJ143="l",VLOOKUP(AM143,SLimit!$A$1:$D$8,4),AP142)))))),AP142)</f>
        <v>58</v>
      </c>
      <c r="AQ143" s="53">
        <f t="shared" si="138"/>
        <v>60</v>
      </c>
      <c r="AR143" s="54" t="str">
        <f t="shared" si="139"/>
        <v>36,0 km plate.</v>
      </c>
      <c r="AS143" s="55"/>
      <c r="AT143" s="55"/>
      <c r="AU143" s="56">
        <f>IF(GroupStTimes!$A$8=0,MIN(CB143,CD143,CF143),MIN(BZ143,CB143,CD143,CF143))</f>
        <v>0.29143518518518519</v>
      </c>
      <c r="AV143" s="56">
        <f>IF(GroupStTimes!$A$8=0,MAX(CC143,CE143,CG143),MAX(CA143,CC143,CE143,CG143))</f>
        <v>0.34562500000000002</v>
      </c>
      <c r="AW143" s="57" t="str">
        <f t="shared" si="140"/>
        <v/>
      </c>
      <c r="AX143" s="58" t="str">
        <f t="shared" si="141"/>
        <v/>
      </c>
      <c r="AY143" s="58" t="str">
        <f t="shared" si="142"/>
        <v/>
      </c>
      <c r="AZ143" s="31">
        <f t="shared" si="143"/>
        <v>24.3</v>
      </c>
      <c r="BA143" s="59">
        <f t="shared" si="144"/>
        <v>0.27479166666666666</v>
      </c>
      <c r="BB143" s="59">
        <f t="shared" si="145"/>
        <v>0.28034722222222225</v>
      </c>
      <c r="BC143" s="59">
        <f t="shared" si="146"/>
        <v>0.27854166666666669</v>
      </c>
      <c r="BD143" s="59">
        <f t="shared" si="147"/>
        <v>0.32437499999999997</v>
      </c>
      <c r="BE143" s="59">
        <f t="shared" si="148"/>
        <v>0.32322916666666668</v>
      </c>
      <c r="BF143" s="59">
        <f t="shared" si="149"/>
        <v>0.33364583333333336</v>
      </c>
      <c r="BG143" s="59">
        <f t="shared" si="150"/>
        <v>0.3331944444444444</v>
      </c>
      <c r="BH143" s="59">
        <f t="shared" si="151"/>
        <v>0.33249999999999996</v>
      </c>
      <c r="BI143" s="31">
        <f t="shared" si="152"/>
        <v>14.379999999999999</v>
      </c>
      <c r="BJ143" s="61">
        <f t="shared" si="153"/>
        <v>0.39944444444444444</v>
      </c>
      <c r="BK143" s="61">
        <f t="shared" si="154"/>
        <v>0.33441860465116274</v>
      </c>
      <c r="BL143" s="61">
        <f t="shared" si="155"/>
        <v>0.28759999999999997</v>
      </c>
      <c r="BM143" s="61">
        <f t="shared" si="156"/>
        <v>0.24793103448275861</v>
      </c>
      <c r="BN143" s="62">
        <f t="shared" si="157"/>
        <v>0</v>
      </c>
      <c r="BO143" s="62">
        <f t="shared" si="158"/>
        <v>23</v>
      </c>
      <c r="BP143" s="62">
        <f t="shared" si="159"/>
        <v>58</v>
      </c>
      <c r="BQ143" s="62">
        <f t="shared" si="160"/>
        <v>0</v>
      </c>
      <c r="BR143" s="62">
        <f t="shared" si="161"/>
        <v>20</v>
      </c>
      <c r="BS143" s="62">
        <f t="shared" si="162"/>
        <v>4</v>
      </c>
      <c r="BT143" s="62">
        <f t="shared" si="163"/>
        <v>0</v>
      </c>
      <c r="BU143" s="62">
        <f t="shared" si="164"/>
        <v>17</v>
      </c>
      <c r="BV143" s="62">
        <f t="shared" si="165"/>
        <v>15</v>
      </c>
      <c r="BW143" s="62">
        <f t="shared" si="166"/>
        <v>0</v>
      </c>
      <c r="BX143" s="62">
        <f t="shared" si="167"/>
        <v>14</v>
      </c>
      <c r="BY143" s="62">
        <f t="shared" si="168"/>
        <v>53</v>
      </c>
      <c r="BZ143" s="63">
        <f t="shared" si="169"/>
        <v>0.29143518518518519</v>
      </c>
      <c r="CA143" s="63">
        <f t="shared" si="170"/>
        <v>0.29699074074074078</v>
      </c>
      <c r="CB143" s="63">
        <f t="shared" si="171"/>
        <v>0.29247685185185185</v>
      </c>
      <c r="CC143" s="63">
        <f t="shared" si="172"/>
        <v>0.33831018518518513</v>
      </c>
      <c r="CD143" s="63">
        <f t="shared" si="173"/>
        <v>0.33520833333333333</v>
      </c>
      <c r="CE143" s="63">
        <f t="shared" si="174"/>
        <v>0.34562500000000002</v>
      </c>
      <c r="CF143" s="63">
        <f t="shared" si="175"/>
        <v>0.34353009259259254</v>
      </c>
      <c r="CG143" s="63">
        <f t="shared" si="176"/>
        <v>0.3428356481481481</v>
      </c>
      <c r="CH143" s="36"/>
      <c r="CI143" s="36"/>
      <c r="CJ143" s="36"/>
      <c r="CK143" s="36"/>
      <c r="CL143" s="60">
        <v>60</v>
      </c>
    </row>
    <row r="144" spans="1:90" ht="28.5" customHeight="1" x14ac:dyDescent="0.25">
      <c r="A144" s="37">
        <v>9</v>
      </c>
      <c r="C144" s="37"/>
      <c r="D144" s="37"/>
      <c r="E144" s="37"/>
      <c r="F144" s="83"/>
      <c r="G144" s="44"/>
      <c r="H144" s="44">
        <f t="shared" si="128"/>
        <v>39.71</v>
      </c>
      <c r="I144" s="83">
        <v>39.659999999999997</v>
      </c>
      <c r="J144" s="43">
        <f t="shared" si="177"/>
        <v>-1.2607160867373743E-3</v>
      </c>
      <c r="K144" s="44">
        <f t="shared" si="178"/>
        <v>-5.0000000000004263E-2</v>
      </c>
      <c r="L144" s="76" t="s">
        <v>597</v>
      </c>
      <c r="M144" s="122">
        <v>60</v>
      </c>
      <c r="N144" s="46">
        <f t="shared" si="129"/>
        <v>39.71</v>
      </c>
      <c r="O144" s="46"/>
      <c r="P144" s="44">
        <v>39.700000000000003</v>
      </c>
      <c r="Q144" s="46"/>
      <c r="R144" s="44">
        <v>39.71</v>
      </c>
      <c r="T144" s="78">
        <v>39.72</v>
      </c>
      <c r="U144" s="47" t="str">
        <f t="shared" si="135"/>
        <v/>
      </c>
      <c r="V144" s="47" t="str">
        <f t="shared" si="136"/>
        <v/>
      </c>
      <c r="W144" s="47"/>
      <c r="X144" s="47"/>
      <c r="Y144" s="47"/>
      <c r="Z144" s="47"/>
      <c r="AA144" s="47"/>
      <c r="AB144" s="47"/>
      <c r="AC144" s="47"/>
      <c r="AD144" s="47"/>
      <c r="AE144" s="51">
        <f t="shared" si="130"/>
        <v>9</v>
      </c>
      <c r="AF144" s="51" t="str">
        <f t="shared" si="131"/>
        <v/>
      </c>
      <c r="AG144" s="51" t="str">
        <f t="shared" si="132"/>
        <v/>
      </c>
      <c r="AH144" s="51" t="str">
        <f t="shared" si="133"/>
        <v/>
      </c>
      <c r="AI144" s="52">
        <f t="shared" si="134"/>
        <v>39.71</v>
      </c>
      <c r="AJ144" s="68"/>
      <c r="AK144" s="53"/>
      <c r="AL144" s="52"/>
      <c r="AM144" s="53">
        <f t="shared" si="137"/>
        <v>36</v>
      </c>
      <c r="AN144" s="53">
        <f>IF(AJ144&lt;&gt;"",IF(AJ144="o",VLOOKUP(AM144,OpenSect!$A$1:$D$11,2),IF(AJ144="u",VLOOKUP(AM144,UpHill!$A$1:$D$35,2),IF(AJ144="d",VLOOKUP(AM144,DownHill!$A$1:$D$29,2),IF(AJ144="f",VLOOKUP(AM144,FlatUnd!$A$2:$D$30,2),IF(AJ144="t",VLOOKUP(AM144,TimeAdd!$A$1:$D$176,2),IF(AJ144="l",VLOOKUP(AM144,SLimit!$A$1:$D$8,2),AN143)))))),AN143)</f>
        <v>43</v>
      </c>
      <c r="AO144" s="53">
        <f>IF(AJ144&lt;&gt;"",IF(AJ144="o",VLOOKUP(AM144,OpenSect!$A$1:$D$11,3),IF(AJ144="u",VLOOKUP(AM144,UpHill!$A$1:$D$35,3),IF(AJ144="d",VLOOKUP(AM144,DownHill!$A$3:$D$29,3),IF(AJ144="f",VLOOKUP(AM144,FlatUnd!$A$2:$D$30,3),IF(AJ144="t",VLOOKUP(AM144,TimeAdd!$A$1:$D$18,3),IF(AJ144="l",VLOOKUP(AM144,SLimit!$A$1:$D$8,3),AO143)))))),AO143)</f>
        <v>50</v>
      </c>
      <c r="AP144" s="53">
        <f>IF(AJ144&lt;&gt;"",IF(AJ144="o",VLOOKUP(AM144,OpenSect!$A$1:$D$11,4),IF(AJ144="u",VLOOKUP(AM144,UpHill!$A$1:$D$35,4),IF(AJ144="d",VLOOKUP(AM144,DownHill!$A$1:$D$29,4),IF(AJ144="f",VLOOKUP(AM144,FlatUnd!$A$2:$D$30,4),IF(AJ144="t",VLOOKUP(AM144,TimeAdd!$A$1:$D$18,4),IF(AJ144="l",VLOOKUP(AM144,SLimit!$A$1:$D$8,4),AP143)))))),AP143)</f>
        <v>58</v>
      </c>
      <c r="AQ144" s="53">
        <f t="shared" si="138"/>
        <v>60</v>
      </c>
      <c r="AR144" s="54" t="str">
        <f t="shared" si="139"/>
        <v>37,0 km plate.</v>
      </c>
      <c r="AS144" s="55"/>
      <c r="AT144" s="55"/>
      <c r="AU144" s="56">
        <f>IF(GroupStTimes!$A$8=0,MIN(CB144,CD144,CF144),MIN(BZ144,CB144,CD144,CF144))</f>
        <v>0.2926273148148148</v>
      </c>
      <c r="AV144" s="56">
        <f>IF(GroupStTimes!$A$8=0,MAX(CC144,CE144,CG144),MAX(CA144,CC144,CE144,CG144))</f>
        <v>0.3464930555555556</v>
      </c>
      <c r="AW144" s="57" t="str">
        <f t="shared" si="140"/>
        <v/>
      </c>
      <c r="AX144" s="58" t="str">
        <f t="shared" si="141"/>
        <v/>
      </c>
      <c r="AY144" s="58" t="str">
        <f t="shared" si="142"/>
        <v/>
      </c>
      <c r="AZ144" s="31">
        <f t="shared" si="143"/>
        <v>24.3</v>
      </c>
      <c r="BA144" s="59">
        <f t="shared" si="144"/>
        <v>0.27479166666666666</v>
      </c>
      <c r="BB144" s="59">
        <f t="shared" si="145"/>
        <v>0.28034722222222225</v>
      </c>
      <c r="BC144" s="59">
        <f t="shared" si="146"/>
        <v>0.27854166666666669</v>
      </c>
      <c r="BD144" s="59">
        <f t="shared" si="147"/>
        <v>0.32437499999999997</v>
      </c>
      <c r="BE144" s="59">
        <f t="shared" si="148"/>
        <v>0.32322916666666668</v>
      </c>
      <c r="BF144" s="59">
        <f t="shared" si="149"/>
        <v>0.33364583333333336</v>
      </c>
      <c r="BG144" s="59">
        <f t="shared" si="150"/>
        <v>0.3331944444444444</v>
      </c>
      <c r="BH144" s="59">
        <f t="shared" si="151"/>
        <v>0.33249999999999996</v>
      </c>
      <c r="BI144" s="31">
        <f t="shared" si="152"/>
        <v>15.41</v>
      </c>
      <c r="BJ144" s="61">
        <f t="shared" si="153"/>
        <v>0.42805555555555558</v>
      </c>
      <c r="BK144" s="61">
        <f t="shared" si="154"/>
        <v>0.35837209302325584</v>
      </c>
      <c r="BL144" s="61">
        <f t="shared" si="155"/>
        <v>0.30820000000000003</v>
      </c>
      <c r="BM144" s="61">
        <f t="shared" si="156"/>
        <v>0.26568965517241377</v>
      </c>
      <c r="BN144" s="62">
        <f t="shared" si="157"/>
        <v>0</v>
      </c>
      <c r="BO144" s="62">
        <f t="shared" si="158"/>
        <v>25</v>
      </c>
      <c r="BP144" s="62">
        <f t="shared" si="159"/>
        <v>41</v>
      </c>
      <c r="BQ144" s="62">
        <f t="shared" si="160"/>
        <v>0</v>
      </c>
      <c r="BR144" s="62">
        <f t="shared" si="161"/>
        <v>21</v>
      </c>
      <c r="BS144" s="62">
        <f t="shared" si="162"/>
        <v>30</v>
      </c>
      <c r="BT144" s="62">
        <f t="shared" si="163"/>
        <v>0</v>
      </c>
      <c r="BU144" s="62">
        <f t="shared" si="164"/>
        <v>18</v>
      </c>
      <c r="BV144" s="62">
        <f t="shared" si="165"/>
        <v>30</v>
      </c>
      <c r="BW144" s="62">
        <f t="shared" si="166"/>
        <v>0</v>
      </c>
      <c r="BX144" s="62">
        <f t="shared" si="167"/>
        <v>15</v>
      </c>
      <c r="BY144" s="62">
        <f t="shared" si="168"/>
        <v>56</v>
      </c>
      <c r="BZ144" s="63">
        <f t="shared" si="169"/>
        <v>0.2926273148148148</v>
      </c>
      <c r="CA144" s="63">
        <f t="shared" si="170"/>
        <v>0.29818287037037039</v>
      </c>
      <c r="CB144" s="63">
        <f t="shared" si="171"/>
        <v>0.29347222222222225</v>
      </c>
      <c r="CC144" s="63">
        <f t="shared" si="172"/>
        <v>0.33930555555555553</v>
      </c>
      <c r="CD144" s="63">
        <f t="shared" si="173"/>
        <v>0.33607638888888891</v>
      </c>
      <c r="CE144" s="63">
        <f t="shared" si="174"/>
        <v>0.3464930555555556</v>
      </c>
      <c r="CF144" s="63">
        <f t="shared" si="175"/>
        <v>0.34425925925925921</v>
      </c>
      <c r="CG144" s="63">
        <f t="shared" si="176"/>
        <v>0.34356481481481477</v>
      </c>
      <c r="CH144" s="36"/>
      <c r="CI144" s="36"/>
      <c r="CJ144" s="36"/>
      <c r="CK144" s="36"/>
      <c r="CL144" s="60">
        <v>60</v>
      </c>
    </row>
    <row r="145" spans="1:90" ht="40.5" x14ac:dyDescent="0.25">
      <c r="A145" s="37">
        <v>9</v>
      </c>
      <c r="C145" s="37"/>
      <c r="D145" s="37"/>
      <c r="E145" s="37"/>
      <c r="F145" s="83"/>
      <c r="G145" s="44"/>
      <c r="H145" s="44">
        <f t="shared" si="128"/>
        <v>39.82</v>
      </c>
      <c r="I145" s="83">
        <v>39.78</v>
      </c>
      <c r="J145" s="43">
        <f t="shared" si="177"/>
        <v>-1.0893246187362858E-3</v>
      </c>
      <c r="K145" s="44">
        <f t="shared" si="178"/>
        <v>-4.3333333333329449E-2</v>
      </c>
      <c r="L145" s="76" t="s">
        <v>1533</v>
      </c>
      <c r="M145" s="122">
        <v>60</v>
      </c>
      <c r="N145" s="46">
        <f t="shared" si="129"/>
        <v>39.823333333333331</v>
      </c>
      <c r="O145" s="46"/>
      <c r="P145" s="44">
        <v>39.82</v>
      </c>
      <c r="Q145" s="46"/>
      <c r="R145" s="44">
        <v>39.82</v>
      </c>
      <c r="T145" s="78">
        <v>39.83</v>
      </c>
      <c r="U145" s="47" t="str">
        <f t="shared" si="135"/>
        <v/>
      </c>
      <c r="V145" s="47" t="str">
        <f t="shared" si="136"/>
        <v/>
      </c>
      <c r="W145" s="47"/>
      <c r="X145" s="47"/>
      <c r="Y145" s="47"/>
      <c r="Z145" s="47"/>
      <c r="AA145" s="47"/>
      <c r="AB145" s="47"/>
      <c r="AC145" s="47"/>
      <c r="AD145" s="47"/>
      <c r="AE145" s="51">
        <f t="shared" si="130"/>
        <v>9</v>
      </c>
      <c r="AF145" s="51" t="str">
        <f t="shared" si="131"/>
        <v/>
      </c>
      <c r="AG145" s="51" t="str">
        <f t="shared" si="132"/>
        <v/>
      </c>
      <c r="AH145" s="51" t="str">
        <f t="shared" si="133"/>
        <v/>
      </c>
      <c r="AI145" s="52">
        <f t="shared" si="134"/>
        <v>39.82</v>
      </c>
      <c r="AJ145" s="68"/>
      <c r="AK145" s="53"/>
      <c r="AL145" s="52"/>
      <c r="AM145" s="53">
        <f t="shared" si="137"/>
        <v>36</v>
      </c>
      <c r="AN145" s="53">
        <f>IF(AJ145&lt;&gt;"",IF(AJ145="o",VLOOKUP(AM145,OpenSect!$A$1:$D$11,2),IF(AJ145="u",VLOOKUP(AM145,UpHill!$A$1:$D$35,2),IF(AJ145="d",VLOOKUP(AM145,DownHill!$A$1:$D$29,2),IF(AJ145="f",VLOOKUP(AM145,FlatUnd!$A$2:$D$30,2),IF(AJ145="t",VLOOKUP(AM145,TimeAdd!$A$1:$D$176,2),IF(AJ145="l",VLOOKUP(AM145,SLimit!$A$1:$D$8,2),AN144)))))),AN144)</f>
        <v>43</v>
      </c>
      <c r="AO145" s="53">
        <f>IF(AJ145&lt;&gt;"",IF(AJ145="o",VLOOKUP(AM145,OpenSect!$A$1:$D$11,3),IF(AJ145="u",VLOOKUP(AM145,UpHill!$A$1:$D$35,3),IF(AJ145="d",VLOOKUP(AM145,DownHill!$A$3:$D$29,3),IF(AJ145="f",VLOOKUP(AM145,FlatUnd!$A$2:$D$30,3),IF(AJ145="t",VLOOKUP(AM145,TimeAdd!$A$1:$D$18,3),IF(AJ145="l",VLOOKUP(AM145,SLimit!$A$1:$D$8,3),AO144)))))),AO144)</f>
        <v>50</v>
      </c>
      <c r="AP145" s="53">
        <f>IF(AJ145&lt;&gt;"",IF(AJ145="o",VLOOKUP(AM145,OpenSect!$A$1:$D$11,4),IF(AJ145="u",VLOOKUP(AM145,UpHill!$A$1:$D$35,4),IF(AJ145="d",VLOOKUP(AM145,DownHill!$A$1:$D$29,4),IF(AJ145="f",VLOOKUP(AM145,FlatUnd!$A$2:$D$30,4),IF(AJ145="t",VLOOKUP(AM145,TimeAdd!$A$1:$D$18,4),IF(AJ145="l",VLOOKUP(AM145,SLimit!$A$1:$D$8,4),AP144)))))),AP144)</f>
        <v>58</v>
      </c>
      <c r="AQ145" s="53">
        <f t="shared" si="138"/>
        <v>60</v>
      </c>
      <c r="AR145" s="54" t="str">
        <f t="shared" si="139"/>
        <v>Diagrammatic sign - Traffic movement affected by obstruction.  400m.</v>
      </c>
      <c r="AS145" s="55"/>
      <c r="AT145" s="55"/>
      <c r="AU145" s="56">
        <f>IF(GroupStTimes!$A$8=0,MIN(CB145,CD145,CF145),MIN(BZ145,CB145,CD145,CF145))</f>
        <v>0.29275462962962961</v>
      </c>
      <c r="AV145" s="56">
        <f>IF(GroupStTimes!$A$8=0,MAX(CC145,CE145,CG145),MAX(CA145,CC145,CE145,CG145))</f>
        <v>0.34657407407407409</v>
      </c>
      <c r="AW145" s="57" t="str">
        <f t="shared" si="140"/>
        <v/>
      </c>
      <c r="AX145" s="58" t="str">
        <f t="shared" si="141"/>
        <v/>
      </c>
      <c r="AY145" s="58" t="str">
        <f t="shared" si="142"/>
        <v/>
      </c>
      <c r="AZ145" s="31">
        <f t="shared" si="143"/>
        <v>24.3</v>
      </c>
      <c r="BA145" s="59">
        <f t="shared" si="144"/>
        <v>0.27479166666666666</v>
      </c>
      <c r="BB145" s="59">
        <f t="shared" si="145"/>
        <v>0.28034722222222225</v>
      </c>
      <c r="BC145" s="59">
        <f t="shared" si="146"/>
        <v>0.27854166666666669</v>
      </c>
      <c r="BD145" s="59">
        <f t="shared" si="147"/>
        <v>0.32437499999999997</v>
      </c>
      <c r="BE145" s="59">
        <f t="shared" si="148"/>
        <v>0.32322916666666668</v>
      </c>
      <c r="BF145" s="59">
        <f t="shared" si="149"/>
        <v>0.33364583333333336</v>
      </c>
      <c r="BG145" s="59">
        <f t="shared" si="150"/>
        <v>0.3331944444444444</v>
      </c>
      <c r="BH145" s="59">
        <f t="shared" si="151"/>
        <v>0.33249999999999996</v>
      </c>
      <c r="BI145" s="31">
        <f t="shared" si="152"/>
        <v>15.52</v>
      </c>
      <c r="BJ145" s="61">
        <f t="shared" si="153"/>
        <v>0.43111111111111111</v>
      </c>
      <c r="BK145" s="61">
        <f t="shared" si="154"/>
        <v>0.36093023255813955</v>
      </c>
      <c r="BL145" s="61">
        <f t="shared" si="155"/>
        <v>0.31040000000000001</v>
      </c>
      <c r="BM145" s="61">
        <f t="shared" si="156"/>
        <v>0.26758620689655171</v>
      </c>
      <c r="BN145" s="62">
        <f t="shared" si="157"/>
        <v>0</v>
      </c>
      <c r="BO145" s="62">
        <f t="shared" si="158"/>
        <v>25</v>
      </c>
      <c r="BP145" s="62">
        <f t="shared" si="159"/>
        <v>52</v>
      </c>
      <c r="BQ145" s="62">
        <f t="shared" si="160"/>
        <v>0</v>
      </c>
      <c r="BR145" s="62">
        <f t="shared" si="161"/>
        <v>21</v>
      </c>
      <c r="BS145" s="62">
        <f t="shared" si="162"/>
        <v>39</v>
      </c>
      <c r="BT145" s="62">
        <f t="shared" si="163"/>
        <v>0</v>
      </c>
      <c r="BU145" s="62">
        <f t="shared" si="164"/>
        <v>18</v>
      </c>
      <c r="BV145" s="62">
        <f t="shared" si="165"/>
        <v>37</v>
      </c>
      <c r="BW145" s="62">
        <f t="shared" si="166"/>
        <v>0</v>
      </c>
      <c r="BX145" s="62">
        <f t="shared" si="167"/>
        <v>16</v>
      </c>
      <c r="BY145" s="62">
        <f t="shared" si="168"/>
        <v>3</v>
      </c>
      <c r="BZ145" s="63">
        <f t="shared" si="169"/>
        <v>0.29275462962962961</v>
      </c>
      <c r="CA145" s="63">
        <f t="shared" si="170"/>
        <v>0.29831018518518521</v>
      </c>
      <c r="CB145" s="63">
        <f t="shared" si="171"/>
        <v>0.29357638888888893</v>
      </c>
      <c r="CC145" s="63">
        <f t="shared" si="172"/>
        <v>0.33940972222222221</v>
      </c>
      <c r="CD145" s="63">
        <f t="shared" si="173"/>
        <v>0.3361574074074074</v>
      </c>
      <c r="CE145" s="63">
        <f t="shared" si="174"/>
        <v>0.34657407407407409</v>
      </c>
      <c r="CF145" s="63">
        <f t="shared" si="175"/>
        <v>0.34434027777777776</v>
      </c>
      <c r="CG145" s="63">
        <f t="shared" si="176"/>
        <v>0.34364583333333332</v>
      </c>
      <c r="CH145" s="36"/>
      <c r="CI145" s="36"/>
      <c r="CJ145" s="36"/>
      <c r="CK145" s="36"/>
      <c r="CL145" s="60">
        <v>60</v>
      </c>
    </row>
    <row r="146" spans="1:90" ht="28.5" customHeight="1" x14ac:dyDescent="0.25">
      <c r="A146" s="37">
        <v>9</v>
      </c>
      <c r="C146" s="37"/>
      <c r="D146" s="37"/>
      <c r="E146" s="37"/>
      <c r="F146" s="83"/>
      <c r="G146" s="44"/>
      <c r="H146" s="44">
        <f t="shared" si="128"/>
        <v>40.04</v>
      </c>
      <c r="I146" s="83">
        <v>40.020000000000003</v>
      </c>
      <c r="J146" s="43">
        <f t="shared" si="177"/>
        <v>-4.1645843744791901E-4</v>
      </c>
      <c r="K146" s="44">
        <f t="shared" si="178"/>
        <v>-1.6666666666665719E-2</v>
      </c>
      <c r="L146" s="76" t="s">
        <v>1005</v>
      </c>
      <c r="M146" s="122">
        <v>60</v>
      </c>
      <c r="N146" s="46">
        <f t="shared" si="129"/>
        <v>40.036666666666669</v>
      </c>
      <c r="O146" s="46"/>
      <c r="P146" s="44">
        <v>40.06</v>
      </c>
      <c r="Q146" s="46"/>
      <c r="R146" s="44">
        <v>40.020000000000003</v>
      </c>
      <c r="T146" s="78">
        <v>40.03</v>
      </c>
      <c r="U146" s="47" t="str">
        <f t="shared" si="135"/>
        <v/>
      </c>
      <c r="V146" s="47" t="str">
        <f t="shared" si="136"/>
        <v/>
      </c>
      <c r="W146" s="47"/>
      <c r="X146" s="47"/>
      <c r="Y146" s="47"/>
      <c r="Z146" s="47"/>
      <c r="AA146" s="47"/>
      <c r="AB146" s="47"/>
      <c r="AC146" s="47"/>
      <c r="AD146" s="47"/>
      <c r="AE146" s="51">
        <f t="shared" si="130"/>
        <v>9</v>
      </c>
      <c r="AF146" s="51" t="str">
        <f t="shared" si="131"/>
        <v/>
      </c>
      <c r="AG146" s="51" t="str">
        <f t="shared" si="132"/>
        <v/>
      </c>
      <c r="AH146" s="51" t="str">
        <f t="shared" si="133"/>
        <v/>
      </c>
      <c r="AI146" s="52">
        <f t="shared" si="134"/>
        <v>40.04</v>
      </c>
      <c r="AJ146" s="68"/>
      <c r="AK146" s="53"/>
      <c r="AL146" s="52"/>
      <c r="AM146" s="53">
        <f t="shared" si="137"/>
        <v>36</v>
      </c>
      <c r="AN146" s="53">
        <f>IF(AJ146&lt;&gt;"",IF(AJ146="o",VLOOKUP(AM146,OpenSect!$A$1:$D$11,2),IF(AJ146="u",VLOOKUP(AM146,UpHill!$A$1:$D$35,2),IF(AJ146="d",VLOOKUP(AM146,DownHill!$A$1:$D$29,2),IF(AJ146="f",VLOOKUP(AM146,FlatUnd!$A$2:$D$30,2),IF(AJ146="t",VLOOKUP(AM146,TimeAdd!$A$1:$D$176,2),IF(AJ146="l",VLOOKUP(AM146,SLimit!$A$1:$D$8,2),AN145)))))),AN145)</f>
        <v>43</v>
      </c>
      <c r="AO146" s="53">
        <f>IF(AJ146&lt;&gt;"",IF(AJ146="o",VLOOKUP(AM146,OpenSect!$A$1:$D$11,3),IF(AJ146="u",VLOOKUP(AM146,UpHill!$A$1:$D$35,3),IF(AJ146="d",VLOOKUP(AM146,DownHill!$A$3:$D$29,3),IF(AJ146="f",VLOOKUP(AM146,FlatUnd!$A$2:$D$30,3),IF(AJ146="t",VLOOKUP(AM146,TimeAdd!$A$1:$D$18,3),IF(AJ146="l",VLOOKUP(AM146,SLimit!$A$1:$D$8,3),AO145)))))),AO145)</f>
        <v>50</v>
      </c>
      <c r="AP146" s="53">
        <f>IF(AJ146&lt;&gt;"",IF(AJ146="o",VLOOKUP(AM146,OpenSect!$A$1:$D$11,4),IF(AJ146="u",VLOOKUP(AM146,UpHill!$A$1:$D$35,4),IF(AJ146="d",VLOOKUP(AM146,DownHill!$A$1:$D$29,4),IF(AJ146="f",VLOOKUP(AM146,FlatUnd!$A$2:$D$30,4),IF(AJ146="t",VLOOKUP(AM146,TimeAdd!$A$1:$D$18,4),IF(AJ146="l",VLOOKUP(AM146,SLimit!$A$1:$D$8,4),AP145)))))),AP145)</f>
        <v>58</v>
      </c>
      <c r="AQ146" s="53">
        <f t="shared" si="138"/>
        <v>60</v>
      </c>
      <c r="AR146" s="54" t="str">
        <f t="shared" si="139"/>
        <v>Warning - Sharp curve.</v>
      </c>
      <c r="AS146" s="55"/>
      <c r="AT146" s="55"/>
      <c r="AU146" s="56">
        <f>IF(GroupStTimes!$A$8=0,MIN(CB146,CD146,CF146),MIN(BZ146,CB146,CD146,CF146))</f>
        <v>0.29300925925925925</v>
      </c>
      <c r="AV146" s="56">
        <f>IF(GroupStTimes!$A$8=0,MAX(CC146,CE146,CG146),MAX(CA146,CC146,CE146,CG146))</f>
        <v>0.34675925925925927</v>
      </c>
      <c r="AW146" s="57" t="str">
        <f t="shared" si="140"/>
        <v/>
      </c>
      <c r="AX146" s="58" t="str">
        <f t="shared" si="141"/>
        <v/>
      </c>
      <c r="AY146" s="58" t="str">
        <f t="shared" si="142"/>
        <v/>
      </c>
      <c r="AZ146" s="31">
        <f t="shared" si="143"/>
        <v>24.3</v>
      </c>
      <c r="BA146" s="59">
        <f t="shared" si="144"/>
        <v>0.27479166666666666</v>
      </c>
      <c r="BB146" s="59">
        <f t="shared" si="145"/>
        <v>0.28034722222222225</v>
      </c>
      <c r="BC146" s="59">
        <f t="shared" si="146"/>
        <v>0.27854166666666669</v>
      </c>
      <c r="BD146" s="59">
        <f t="shared" si="147"/>
        <v>0.32437499999999997</v>
      </c>
      <c r="BE146" s="59">
        <f t="shared" si="148"/>
        <v>0.32322916666666668</v>
      </c>
      <c r="BF146" s="59">
        <f t="shared" si="149"/>
        <v>0.33364583333333336</v>
      </c>
      <c r="BG146" s="59">
        <f t="shared" si="150"/>
        <v>0.3331944444444444</v>
      </c>
      <c r="BH146" s="59">
        <f t="shared" si="151"/>
        <v>0.33249999999999996</v>
      </c>
      <c r="BI146" s="31">
        <f t="shared" si="152"/>
        <v>15.739999999999998</v>
      </c>
      <c r="BJ146" s="61">
        <f t="shared" si="153"/>
        <v>0.43722222222222218</v>
      </c>
      <c r="BK146" s="61">
        <f t="shared" si="154"/>
        <v>0.36604651162790697</v>
      </c>
      <c r="BL146" s="61">
        <f t="shared" si="155"/>
        <v>0.31479999999999997</v>
      </c>
      <c r="BM146" s="61">
        <f t="shared" si="156"/>
        <v>0.27137931034482754</v>
      </c>
      <c r="BN146" s="62">
        <f t="shared" si="157"/>
        <v>0</v>
      </c>
      <c r="BO146" s="62">
        <f t="shared" si="158"/>
        <v>26</v>
      </c>
      <c r="BP146" s="62">
        <f t="shared" si="159"/>
        <v>14</v>
      </c>
      <c r="BQ146" s="62">
        <f t="shared" si="160"/>
        <v>0</v>
      </c>
      <c r="BR146" s="62">
        <f t="shared" si="161"/>
        <v>21</v>
      </c>
      <c r="BS146" s="62">
        <f t="shared" si="162"/>
        <v>58</v>
      </c>
      <c r="BT146" s="62">
        <f t="shared" si="163"/>
        <v>0</v>
      </c>
      <c r="BU146" s="62">
        <f t="shared" si="164"/>
        <v>18</v>
      </c>
      <c r="BV146" s="62">
        <f t="shared" si="165"/>
        <v>53</v>
      </c>
      <c r="BW146" s="62">
        <f t="shared" si="166"/>
        <v>0</v>
      </c>
      <c r="BX146" s="62">
        <f t="shared" si="167"/>
        <v>16</v>
      </c>
      <c r="BY146" s="62">
        <f t="shared" si="168"/>
        <v>17</v>
      </c>
      <c r="BZ146" s="63">
        <f t="shared" si="169"/>
        <v>0.29300925925925925</v>
      </c>
      <c r="CA146" s="63">
        <f t="shared" si="170"/>
        <v>0.29856481481481484</v>
      </c>
      <c r="CB146" s="63">
        <f t="shared" si="171"/>
        <v>0.29379629629629633</v>
      </c>
      <c r="CC146" s="63">
        <f t="shared" si="172"/>
        <v>0.33962962962962961</v>
      </c>
      <c r="CD146" s="63">
        <f t="shared" si="173"/>
        <v>0.33634259259259258</v>
      </c>
      <c r="CE146" s="63">
        <f t="shared" si="174"/>
        <v>0.34675925925925927</v>
      </c>
      <c r="CF146" s="63">
        <f t="shared" si="175"/>
        <v>0.34450231481481475</v>
      </c>
      <c r="CG146" s="63">
        <f t="shared" si="176"/>
        <v>0.34380787037037031</v>
      </c>
      <c r="CH146" s="36"/>
      <c r="CI146" s="36"/>
      <c r="CJ146" s="36"/>
      <c r="CK146" s="36"/>
      <c r="CL146" s="60">
        <v>60</v>
      </c>
    </row>
    <row r="147" spans="1:90" ht="28.5" customHeight="1" x14ac:dyDescent="0.25">
      <c r="A147" s="37">
        <v>9</v>
      </c>
      <c r="C147" s="37"/>
      <c r="D147" s="37"/>
      <c r="E147" s="37"/>
      <c r="F147" s="83"/>
      <c r="G147" s="44"/>
      <c r="H147" s="44">
        <f t="shared" si="128"/>
        <v>40.090000000000003</v>
      </c>
      <c r="I147" s="83">
        <v>40.049999999999997</v>
      </c>
      <c r="J147" s="43">
        <f t="shared" si="177"/>
        <v>-1.0819808572618366E-3</v>
      </c>
      <c r="K147" s="44">
        <f t="shared" si="178"/>
        <v>-4.3333333333336554E-2</v>
      </c>
      <c r="L147" s="76" t="s">
        <v>1006</v>
      </c>
      <c r="M147" s="122">
        <v>60</v>
      </c>
      <c r="N147" s="46">
        <f t="shared" si="129"/>
        <v>40.093333333333334</v>
      </c>
      <c r="O147" s="46"/>
      <c r="P147" s="44">
        <v>40.090000000000003</v>
      </c>
      <c r="Q147" s="46"/>
      <c r="R147" s="44">
        <v>40.090000000000003</v>
      </c>
      <c r="T147" s="78">
        <v>40.1</v>
      </c>
      <c r="U147" s="47" t="str">
        <f t="shared" si="135"/>
        <v/>
      </c>
      <c r="V147" s="47" t="str">
        <f t="shared" si="136"/>
        <v/>
      </c>
      <c r="W147" s="47"/>
      <c r="X147" s="47"/>
      <c r="Y147" s="47"/>
      <c r="Z147" s="47"/>
      <c r="AA147" s="47"/>
      <c r="AB147" s="47"/>
      <c r="AC147" s="47"/>
      <c r="AD147" s="47"/>
      <c r="AE147" s="51">
        <f t="shared" si="130"/>
        <v>9</v>
      </c>
      <c r="AF147" s="51" t="str">
        <f t="shared" si="131"/>
        <v/>
      </c>
      <c r="AG147" s="51" t="str">
        <f t="shared" si="132"/>
        <v/>
      </c>
      <c r="AH147" s="51" t="str">
        <f t="shared" si="133"/>
        <v/>
      </c>
      <c r="AI147" s="52">
        <f t="shared" si="134"/>
        <v>40.090000000000003</v>
      </c>
      <c r="AJ147" s="68"/>
      <c r="AK147" s="53"/>
      <c r="AL147" s="52"/>
      <c r="AM147" s="53">
        <f t="shared" si="137"/>
        <v>36</v>
      </c>
      <c r="AN147" s="53">
        <f>IF(AJ147&lt;&gt;"",IF(AJ147="o",VLOOKUP(AM147,OpenSect!$A$1:$D$11,2),IF(AJ147="u",VLOOKUP(AM147,UpHill!$A$1:$D$35,2),IF(AJ147="d",VLOOKUP(AM147,DownHill!$A$1:$D$29,2),IF(AJ147="f",VLOOKUP(AM147,FlatUnd!$A$2:$D$30,2),IF(AJ147="t",VLOOKUP(AM147,TimeAdd!$A$1:$D$176,2),IF(AJ147="l",VLOOKUP(AM147,SLimit!$A$1:$D$8,2),AN146)))))),AN146)</f>
        <v>43</v>
      </c>
      <c r="AO147" s="53">
        <f>IF(AJ147&lt;&gt;"",IF(AJ147="o",VLOOKUP(AM147,OpenSect!$A$1:$D$11,3),IF(AJ147="u",VLOOKUP(AM147,UpHill!$A$1:$D$35,3),IF(AJ147="d",VLOOKUP(AM147,DownHill!$A$3:$D$29,3),IF(AJ147="f",VLOOKUP(AM147,FlatUnd!$A$2:$D$30,3),IF(AJ147="t",VLOOKUP(AM147,TimeAdd!$A$1:$D$18,3),IF(AJ147="l",VLOOKUP(AM147,SLimit!$A$1:$D$8,3),AO146)))))),AO146)</f>
        <v>50</v>
      </c>
      <c r="AP147" s="53">
        <f>IF(AJ147&lt;&gt;"",IF(AJ147="o",VLOOKUP(AM147,OpenSect!$A$1:$D$11,4),IF(AJ147="u",VLOOKUP(AM147,UpHill!$A$1:$D$35,4),IF(AJ147="d",VLOOKUP(AM147,DownHill!$A$1:$D$29,4),IF(AJ147="f",VLOOKUP(AM147,FlatUnd!$A$2:$D$30,4),IF(AJ147="t",VLOOKUP(AM147,TimeAdd!$A$1:$D$18,4),IF(AJ147="l",VLOOKUP(AM147,SLimit!$A$1:$D$8,4),AP146)))))),AP146)</f>
        <v>58</v>
      </c>
      <c r="AQ147" s="53">
        <f t="shared" si="138"/>
        <v>60</v>
      </c>
      <c r="AR147" s="54" t="str">
        <f t="shared" si="139"/>
        <v>Warning -  Lane ends.</v>
      </c>
      <c r="AS147" s="55"/>
      <c r="AT147" s="55"/>
      <c r="AU147" s="56">
        <f>IF(GroupStTimes!$A$8=0,MIN(CB147,CD147,CF147),MIN(BZ147,CB147,CD147,CF147))</f>
        <v>0.29306712962962961</v>
      </c>
      <c r="AV147" s="56">
        <f>IF(GroupStTimes!$A$8=0,MAX(CC147,CE147,CG147),MAX(CA147,CC147,CE147,CG147))</f>
        <v>0.34680555555555559</v>
      </c>
      <c r="AW147" s="57" t="str">
        <f t="shared" si="140"/>
        <v/>
      </c>
      <c r="AX147" s="58" t="str">
        <f t="shared" si="141"/>
        <v/>
      </c>
      <c r="AY147" s="58" t="str">
        <f t="shared" si="142"/>
        <v/>
      </c>
      <c r="AZ147" s="31">
        <f t="shared" si="143"/>
        <v>24.3</v>
      </c>
      <c r="BA147" s="59">
        <f t="shared" si="144"/>
        <v>0.27479166666666666</v>
      </c>
      <c r="BB147" s="59">
        <f t="shared" si="145"/>
        <v>0.28034722222222225</v>
      </c>
      <c r="BC147" s="59">
        <f t="shared" si="146"/>
        <v>0.27854166666666669</v>
      </c>
      <c r="BD147" s="59">
        <f t="shared" si="147"/>
        <v>0.32437499999999997</v>
      </c>
      <c r="BE147" s="59">
        <f t="shared" si="148"/>
        <v>0.32322916666666668</v>
      </c>
      <c r="BF147" s="59">
        <f t="shared" si="149"/>
        <v>0.33364583333333336</v>
      </c>
      <c r="BG147" s="59">
        <f t="shared" si="150"/>
        <v>0.3331944444444444</v>
      </c>
      <c r="BH147" s="59">
        <f t="shared" si="151"/>
        <v>0.33249999999999996</v>
      </c>
      <c r="BI147" s="31">
        <f t="shared" si="152"/>
        <v>15.790000000000003</v>
      </c>
      <c r="BJ147" s="61">
        <f t="shared" si="153"/>
        <v>0.43861111111111117</v>
      </c>
      <c r="BK147" s="61">
        <f t="shared" si="154"/>
        <v>0.36720930232558147</v>
      </c>
      <c r="BL147" s="61">
        <f t="shared" si="155"/>
        <v>0.31580000000000008</v>
      </c>
      <c r="BM147" s="61">
        <f t="shared" si="156"/>
        <v>0.27224137931034487</v>
      </c>
      <c r="BN147" s="62">
        <f t="shared" si="157"/>
        <v>0</v>
      </c>
      <c r="BO147" s="62">
        <f t="shared" si="158"/>
        <v>26</v>
      </c>
      <c r="BP147" s="62">
        <f t="shared" si="159"/>
        <v>19</v>
      </c>
      <c r="BQ147" s="62">
        <f t="shared" si="160"/>
        <v>0</v>
      </c>
      <c r="BR147" s="62">
        <f t="shared" si="161"/>
        <v>22</v>
      </c>
      <c r="BS147" s="62">
        <f t="shared" si="162"/>
        <v>2</v>
      </c>
      <c r="BT147" s="62">
        <f t="shared" si="163"/>
        <v>0</v>
      </c>
      <c r="BU147" s="62">
        <f t="shared" si="164"/>
        <v>18</v>
      </c>
      <c r="BV147" s="62">
        <f t="shared" si="165"/>
        <v>57</v>
      </c>
      <c r="BW147" s="62">
        <f t="shared" si="166"/>
        <v>0</v>
      </c>
      <c r="BX147" s="62">
        <f t="shared" si="167"/>
        <v>16</v>
      </c>
      <c r="BY147" s="62">
        <f t="shared" si="168"/>
        <v>20</v>
      </c>
      <c r="BZ147" s="63">
        <f t="shared" si="169"/>
        <v>0.29306712962962961</v>
      </c>
      <c r="CA147" s="63">
        <f t="shared" si="170"/>
        <v>0.2986226851851852</v>
      </c>
      <c r="CB147" s="63">
        <f t="shared" si="171"/>
        <v>0.2938425925925926</v>
      </c>
      <c r="CC147" s="63">
        <f t="shared" si="172"/>
        <v>0.33967592592592588</v>
      </c>
      <c r="CD147" s="63">
        <f t="shared" si="173"/>
        <v>0.3363888888888889</v>
      </c>
      <c r="CE147" s="63">
        <f t="shared" si="174"/>
        <v>0.34680555555555559</v>
      </c>
      <c r="CF147" s="63">
        <f t="shared" si="175"/>
        <v>0.34453703703703698</v>
      </c>
      <c r="CG147" s="63">
        <f t="shared" si="176"/>
        <v>0.34384259259259253</v>
      </c>
      <c r="CH147" s="36"/>
      <c r="CI147" s="36"/>
      <c r="CJ147" s="36"/>
      <c r="CK147" s="36"/>
      <c r="CL147" s="60">
        <v>60</v>
      </c>
    </row>
    <row r="148" spans="1:90" ht="28.5" customHeight="1" x14ac:dyDescent="0.25">
      <c r="A148" s="37">
        <v>9</v>
      </c>
      <c r="C148" s="37"/>
      <c r="D148" s="37"/>
      <c r="E148" s="37"/>
      <c r="F148" s="83"/>
      <c r="G148" s="44"/>
      <c r="H148" s="44">
        <f t="shared" si="128"/>
        <v>40.11</v>
      </c>
      <c r="I148" s="83">
        <v>40.07</v>
      </c>
      <c r="J148" s="43">
        <f t="shared" ref="J148" si="179">IF(N148="","",IF((I148-$I$4)=0,0,((I148-$I$4)-(N148-$N$4))/(I148-$I$4)))</f>
        <v>-9.9825305714996634E-4</v>
      </c>
      <c r="K148" s="44">
        <f t="shared" ref="K148" si="180">(I148-$I$4)-(N148-$N$4)</f>
        <v>-3.9999999999999147E-2</v>
      </c>
      <c r="L148" s="76" t="s">
        <v>1534</v>
      </c>
      <c r="M148" s="122">
        <v>60</v>
      </c>
      <c r="N148" s="46">
        <f t="shared" si="129"/>
        <v>40.11</v>
      </c>
      <c r="O148" s="46"/>
      <c r="P148" s="44">
        <v>40.11</v>
      </c>
      <c r="Q148" s="46"/>
      <c r="R148" s="44"/>
      <c r="T148" s="78"/>
      <c r="U148" s="47" t="str">
        <f t="shared" si="135"/>
        <v/>
      </c>
      <c r="V148" s="47" t="str">
        <f t="shared" si="136"/>
        <v/>
      </c>
      <c r="W148" s="47"/>
      <c r="X148" s="47"/>
      <c r="Y148" s="47"/>
      <c r="Z148" s="47"/>
      <c r="AA148" s="47"/>
      <c r="AB148" s="47"/>
      <c r="AC148" s="47"/>
      <c r="AD148" s="47"/>
      <c r="AE148" s="51">
        <f t="shared" si="130"/>
        <v>9</v>
      </c>
      <c r="AF148" s="51" t="str">
        <f t="shared" si="131"/>
        <v/>
      </c>
      <c r="AG148" s="51" t="str">
        <f t="shared" si="132"/>
        <v/>
      </c>
      <c r="AH148" s="51" t="str">
        <f t="shared" si="133"/>
        <v/>
      </c>
      <c r="AI148" s="52">
        <f t="shared" si="134"/>
        <v>40.11</v>
      </c>
      <c r="AJ148" s="68"/>
      <c r="AK148" s="53"/>
      <c r="AL148" s="52"/>
      <c r="AM148" s="53">
        <f t="shared" si="137"/>
        <v>36</v>
      </c>
      <c r="AN148" s="53">
        <f>IF(AJ148&lt;&gt;"",IF(AJ148="o",VLOOKUP(AM148,OpenSect!$A$1:$D$11,2),IF(AJ148="u",VLOOKUP(AM148,UpHill!$A$1:$D$35,2),IF(AJ148="d",VLOOKUP(AM148,DownHill!$A$1:$D$29,2),IF(AJ148="f",VLOOKUP(AM148,FlatUnd!$A$2:$D$30,2),IF(AJ148="t",VLOOKUP(AM148,TimeAdd!$A$1:$D$176,2),IF(AJ148="l",VLOOKUP(AM148,SLimit!$A$1:$D$8,2),AN147)))))),AN147)</f>
        <v>43</v>
      </c>
      <c r="AO148" s="53">
        <f>IF(AJ148&lt;&gt;"",IF(AJ148="o",VLOOKUP(AM148,OpenSect!$A$1:$D$11,3),IF(AJ148="u",VLOOKUP(AM148,UpHill!$A$1:$D$35,3),IF(AJ148="d",VLOOKUP(AM148,DownHill!$A$3:$D$29,3),IF(AJ148="f",VLOOKUP(AM148,FlatUnd!$A$2:$D$30,3),IF(AJ148="t",VLOOKUP(AM148,TimeAdd!$A$1:$D$18,3),IF(AJ148="l",VLOOKUP(AM148,SLimit!$A$1:$D$8,3),AO147)))))),AO147)</f>
        <v>50</v>
      </c>
      <c r="AP148" s="53">
        <f>IF(AJ148&lt;&gt;"",IF(AJ148="o",VLOOKUP(AM148,OpenSect!$A$1:$D$11,4),IF(AJ148="u",VLOOKUP(AM148,UpHill!$A$1:$D$35,4),IF(AJ148="d",VLOOKUP(AM148,DownHill!$A$1:$D$29,4),IF(AJ148="f",VLOOKUP(AM148,FlatUnd!$A$2:$D$30,4),IF(AJ148="t",VLOOKUP(AM148,TimeAdd!$A$1:$D$18,4),IF(AJ148="l",VLOOKUP(AM148,SLimit!$A$1:$D$8,4),AP147)))))),AP147)</f>
        <v>58</v>
      </c>
      <c r="AQ148" s="53">
        <f t="shared" si="138"/>
        <v>60</v>
      </c>
      <c r="AR148" s="54" t="str">
        <f t="shared" si="139"/>
        <v>Warning - Side road junction.  100m.{ New}</v>
      </c>
      <c r="AS148" s="55"/>
      <c r="AT148" s="55"/>
      <c r="AU148" s="56">
        <f>IF(GroupStTimes!$A$8=0,MIN(CB148,CD148,CF148),MIN(BZ148,CB148,CD148,CF148))</f>
        <v>0.29309027777777774</v>
      </c>
      <c r="AV148" s="56">
        <f>IF(GroupStTimes!$A$8=0,MAX(CC148,CE148,CG148),MAX(CA148,CC148,CE148,CG148))</f>
        <v>0.34681712962962968</v>
      </c>
      <c r="AW148" s="57" t="str">
        <f t="shared" si="140"/>
        <v/>
      </c>
      <c r="AX148" s="58" t="str">
        <f t="shared" si="141"/>
        <v/>
      </c>
      <c r="AY148" s="58" t="str">
        <f t="shared" si="142"/>
        <v/>
      </c>
      <c r="AZ148" s="31">
        <f t="shared" si="143"/>
        <v>24.3</v>
      </c>
      <c r="BA148" s="59">
        <f t="shared" si="144"/>
        <v>0.27479166666666666</v>
      </c>
      <c r="BB148" s="59">
        <f t="shared" si="145"/>
        <v>0.28034722222222225</v>
      </c>
      <c r="BC148" s="59">
        <f t="shared" si="146"/>
        <v>0.27854166666666669</v>
      </c>
      <c r="BD148" s="59">
        <f t="shared" si="147"/>
        <v>0.32437499999999997</v>
      </c>
      <c r="BE148" s="59">
        <f t="shared" si="148"/>
        <v>0.32322916666666668</v>
      </c>
      <c r="BF148" s="59">
        <f t="shared" si="149"/>
        <v>0.33364583333333336</v>
      </c>
      <c r="BG148" s="59">
        <f t="shared" si="150"/>
        <v>0.3331944444444444</v>
      </c>
      <c r="BH148" s="59">
        <f t="shared" si="151"/>
        <v>0.33249999999999996</v>
      </c>
      <c r="BI148" s="31">
        <f t="shared" si="152"/>
        <v>15.809999999999999</v>
      </c>
      <c r="BJ148" s="61">
        <f t="shared" si="153"/>
        <v>0.43916666666666665</v>
      </c>
      <c r="BK148" s="61">
        <f t="shared" si="154"/>
        <v>0.36767441860465111</v>
      </c>
      <c r="BL148" s="61">
        <f t="shared" si="155"/>
        <v>0.31619999999999998</v>
      </c>
      <c r="BM148" s="61">
        <f t="shared" si="156"/>
        <v>0.27258620689655172</v>
      </c>
      <c r="BN148" s="62">
        <f t="shared" si="157"/>
        <v>0</v>
      </c>
      <c r="BO148" s="62">
        <f t="shared" si="158"/>
        <v>26</v>
      </c>
      <c r="BP148" s="62">
        <f t="shared" si="159"/>
        <v>21</v>
      </c>
      <c r="BQ148" s="62">
        <f t="shared" si="160"/>
        <v>0</v>
      </c>
      <c r="BR148" s="62">
        <f t="shared" si="161"/>
        <v>22</v>
      </c>
      <c r="BS148" s="62">
        <f t="shared" si="162"/>
        <v>4</v>
      </c>
      <c r="BT148" s="62">
        <f t="shared" si="163"/>
        <v>0</v>
      </c>
      <c r="BU148" s="62">
        <f t="shared" si="164"/>
        <v>18</v>
      </c>
      <c r="BV148" s="62">
        <f t="shared" si="165"/>
        <v>58</v>
      </c>
      <c r="BW148" s="62">
        <f t="shared" si="166"/>
        <v>0</v>
      </c>
      <c r="BX148" s="62">
        <f t="shared" si="167"/>
        <v>16</v>
      </c>
      <c r="BY148" s="62">
        <f t="shared" si="168"/>
        <v>21</v>
      </c>
      <c r="BZ148" s="63">
        <f t="shared" si="169"/>
        <v>0.29309027777777774</v>
      </c>
      <c r="CA148" s="63">
        <f t="shared" si="170"/>
        <v>0.29864583333333339</v>
      </c>
      <c r="CB148" s="63">
        <f t="shared" si="171"/>
        <v>0.29386574074074079</v>
      </c>
      <c r="CC148" s="63">
        <f t="shared" si="172"/>
        <v>0.33969907407407407</v>
      </c>
      <c r="CD148" s="63">
        <f t="shared" si="173"/>
        <v>0.336400462962963</v>
      </c>
      <c r="CE148" s="63">
        <f t="shared" si="174"/>
        <v>0.34681712962962968</v>
      </c>
      <c r="CF148" s="63">
        <f t="shared" si="175"/>
        <v>0.34454861111111107</v>
      </c>
      <c r="CG148" s="63">
        <f t="shared" si="176"/>
        <v>0.34385416666666663</v>
      </c>
      <c r="CH148" s="36"/>
      <c r="CI148" s="36"/>
      <c r="CJ148" s="36"/>
      <c r="CK148" s="36"/>
      <c r="CL148" s="60">
        <v>60</v>
      </c>
    </row>
    <row r="149" spans="1:90" ht="28.5" customHeight="1" x14ac:dyDescent="0.25">
      <c r="A149" s="37">
        <v>9</v>
      </c>
      <c r="B149" s="16" t="s">
        <v>154</v>
      </c>
      <c r="C149" s="37"/>
      <c r="D149" s="37"/>
      <c r="E149" s="37"/>
      <c r="F149" s="83"/>
      <c r="G149" s="44"/>
      <c r="H149" s="44">
        <f t="shared" si="128"/>
        <v>40.46</v>
      </c>
      <c r="I149" s="83">
        <v>40.409999999999997</v>
      </c>
      <c r="J149" s="43">
        <f t="shared" si="177"/>
        <v>-1.2373174956694943E-3</v>
      </c>
      <c r="K149" s="44">
        <f t="shared" si="178"/>
        <v>-5.0000000000004263E-2</v>
      </c>
      <c r="L149" s="76" t="s">
        <v>1007</v>
      </c>
      <c r="M149" s="122">
        <v>60</v>
      </c>
      <c r="N149" s="46">
        <f t="shared" si="129"/>
        <v>40.46</v>
      </c>
      <c r="O149" s="46"/>
      <c r="P149" s="44">
        <v>40.450000000000003</v>
      </c>
      <c r="Q149" s="46"/>
      <c r="R149" s="44">
        <v>40.46</v>
      </c>
      <c r="T149" s="78">
        <v>40.47</v>
      </c>
      <c r="U149" s="47" t="str">
        <f t="shared" si="135"/>
        <v/>
      </c>
      <c r="V149" s="47" t="str">
        <f t="shared" si="136"/>
        <v/>
      </c>
      <c r="W149" s="47"/>
      <c r="X149" s="47"/>
      <c r="Y149" s="47"/>
      <c r="Z149" s="47"/>
      <c r="AA149" s="47"/>
      <c r="AB149" s="47"/>
      <c r="AC149" s="47"/>
      <c r="AD149" s="47"/>
      <c r="AE149" s="51">
        <f t="shared" si="130"/>
        <v>9</v>
      </c>
      <c r="AF149" s="51" t="str">
        <f t="shared" si="131"/>
        <v>F</v>
      </c>
      <c r="AG149" s="51" t="str">
        <f t="shared" si="132"/>
        <v/>
      </c>
      <c r="AH149" s="51" t="str">
        <f t="shared" si="133"/>
        <v/>
      </c>
      <c r="AI149" s="52">
        <f t="shared" si="134"/>
        <v>40.46</v>
      </c>
      <c r="AJ149" s="68"/>
      <c r="AK149" s="53"/>
      <c r="AL149" s="52"/>
      <c r="AM149" s="53">
        <f t="shared" si="137"/>
        <v>36</v>
      </c>
      <c r="AN149" s="53">
        <f>IF(AJ149&lt;&gt;"",IF(AJ149="o",VLOOKUP(AM149,OpenSect!$A$1:$D$11,2),IF(AJ149="u",VLOOKUP(AM149,UpHill!$A$1:$D$35,2),IF(AJ149="d",VLOOKUP(AM149,DownHill!$A$1:$D$29,2),IF(AJ149="f",VLOOKUP(AM149,FlatUnd!$A$2:$D$30,2),IF(AJ149="t",VLOOKUP(AM149,TimeAdd!$A$1:$D$176,2),IF(AJ149="l",VLOOKUP(AM149,SLimit!$A$1:$D$8,2),AN148)))))),AN148)</f>
        <v>43</v>
      </c>
      <c r="AO149" s="53">
        <f>IF(AJ149&lt;&gt;"",IF(AJ149="o",VLOOKUP(AM149,OpenSect!$A$1:$D$11,3),IF(AJ149="u",VLOOKUP(AM149,UpHill!$A$1:$D$35,3),IF(AJ149="d",VLOOKUP(AM149,DownHill!$A$3:$D$29,3),IF(AJ149="f",VLOOKUP(AM149,FlatUnd!$A$2:$D$30,3),IF(AJ149="t",VLOOKUP(AM149,TimeAdd!$A$1:$D$18,3),IF(AJ149="l",VLOOKUP(AM149,SLimit!$A$1:$D$8,3),AO148)))))),AO148)</f>
        <v>50</v>
      </c>
      <c r="AP149" s="53">
        <f>IF(AJ149&lt;&gt;"",IF(AJ149="o",VLOOKUP(AM149,OpenSect!$A$1:$D$11,4),IF(AJ149="u",VLOOKUP(AM149,UpHill!$A$1:$D$35,4),IF(AJ149="d",VLOOKUP(AM149,DownHill!$A$1:$D$29,4),IF(AJ149="f",VLOOKUP(AM149,FlatUnd!$A$2:$D$30,4),IF(AJ149="t",VLOOKUP(AM149,TimeAdd!$A$1:$D$18,4),IF(AJ149="l",VLOOKUP(AM149,SLimit!$A$1:$D$8,4),AP148)))))),AP148)</f>
        <v>58</v>
      </c>
      <c r="AQ149" s="53">
        <f t="shared" si="138"/>
        <v>60</v>
      </c>
      <c r="AR149" s="54" t="str">
        <f t="shared" si="139"/>
        <v>Laingsnek, 1680m.</v>
      </c>
      <c r="AS149" s="55"/>
      <c r="AT149" s="55"/>
      <c r="AU149" s="56">
        <f>IF(GroupStTimes!$A$8=0,MIN(CB149,CD149,CF149),MIN(BZ149,CB149,CD149,CF149))</f>
        <v>0.29349537037037038</v>
      </c>
      <c r="AV149" s="56">
        <f>IF(GroupStTimes!$A$8=0,MAX(CC149,CE149,CG149),MAX(CA149,CC149,CE149,CG149))</f>
        <v>0.34711805555555558</v>
      </c>
      <c r="AW149" s="57" t="str">
        <f t="shared" si="140"/>
        <v/>
      </c>
      <c r="AX149" s="58" t="str">
        <f t="shared" si="141"/>
        <v/>
      </c>
      <c r="AY149" s="58" t="str">
        <f t="shared" si="142"/>
        <v/>
      </c>
      <c r="AZ149" s="31">
        <f t="shared" si="143"/>
        <v>24.3</v>
      </c>
      <c r="BA149" s="59">
        <f t="shared" si="144"/>
        <v>0.27479166666666666</v>
      </c>
      <c r="BB149" s="59">
        <f t="shared" si="145"/>
        <v>0.28034722222222225</v>
      </c>
      <c r="BC149" s="59">
        <f t="shared" si="146"/>
        <v>0.27854166666666669</v>
      </c>
      <c r="BD149" s="59">
        <f t="shared" si="147"/>
        <v>0.32437499999999997</v>
      </c>
      <c r="BE149" s="59">
        <f t="shared" si="148"/>
        <v>0.32322916666666668</v>
      </c>
      <c r="BF149" s="59">
        <f t="shared" si="149"/>
        <v>0.33364583333333336</v>
      </c>
      <c r="BG149" s="59">
        <f t="shared" si="150"/>
        <v>0.3331944444444444</v>
      </c>
      <c r="BH149" s="59">
        <f t="shared" si="151"/>
        <v>0.33249999999999996</v>
      </c>
      <c r="BI149" s="31">
        <f t="shared" si="152"/>
        <v>16.16</v>
      </c>
      <c r="BJ149" s="61">
        <f t="shared" si="153"/>
        <v>0.44888888888888889</v>
      </c>
      <c r="BK149" s="61">
        <f t="shared" si="154"/>
        <v>0.3758139534883721</v>
      </c>
      <c r="BL149" s="61">
        <f t="shared" si="155"/>
        <v>0.32319999999999999</v>
      </c>
      <c r="BM149" s="61">
        <f t="shared" si="156"/>
        <v>0.27862068965517239</v>
      </c>
      <c r="BN149" s="62">
        <f t="shared" si="157"/>
        <v>0</v>
      </c>
      <c r="BO149" s="62">
        <f t="shared" si="158"/>
        <v>26</v>
      </c>
      <c r="BP149" s="62">
        <f t="shared" si="159"/>
        <v>56</v>
      </c>
      <c r="BQ149" s="62">
        <f t="shared" si="160"/>
        <v>0</v>
      </c>
      <c r="BR149" s="62">
        <f t="shared" si="161"/>
        <v>22</v>
      </c>
      <c r="BS149" s="62">
        <f t="shared" si="162"/>
        <v>33</v>
      </c>
      <c r="BT149" s="62">
        <f t="shared" si="163"/>
        <v>0</v>
      </c>
      <c r="BU149" s="62">
        <f t="shared" si="164"/>
        <v>19</v>
      </c>
      <c r="BV149" s="62">
        <f t="shared" si="165"/>
        <v>24</v>
      </c>
      <c r="BW149" s="62">
        <f t="shared" si="166"/>
        <v>0</v>
      </c>
      <c r="BX149" s="62">
        <f t="shared" si="167"/>
        <v>16</v>
      </c>
      <c r="BY149" s="62">
        <f t="shared" si="168"/>
        <v>43</v>
      </c>
      <c r="BZ149" s="63">
        <f t="shared" si="169"/>
        <v>0.29349537037037038</v>
      </c>
      <c r="CA149" s="63">
        <f t="shared" si="170"/>
        <v>0.29905092592592597</v>
      </c>
      <c r="CB149" s="63">
        <f t="shared" si="171"/>
        <v>0.29420138888888892</v>
      </c>
      <c r="CC149" s="63">
        <f t="shared" si="172"/>
        <v>0.3400347222222222</v>
      </c>
      <c r="CD149" s="63">
        <f t="shared" si="173"/>
        <v>0.3367013888888889</v>
      </c>
      <c r="CE149" s="63">
        <f t="shared" si="174"/>
        <v>0.34711805555555558</v>
      </c>
      <c r="CF149" s="63">
        <f t="shared" si="175"/>
        <v>0.3448032407407407</v>
      </c>
      <c r="CG149" s="63">
        <f t="shared" si="176"/>
        <v>0.34410879629629626</v>
      </c>
      <c r="CH149" s="36"/>
      <c r="CI149" s="36"/>
      <c r="CJ149" s="36"/>
      <c r="CK149" s="36"/>
      <c r="CL149" s="60">
        <v>60</v>
      </c>
    </row>
    <row r="150" spans="1:90" ht="28.5" customHeight="1" x14ac:dyDescent="0.25">
      <c r="A150" s="37">
        <v>9</v>
      </c>
      <c r="C150" s="37"/>
      <c r="D150" s="37"/>
      <c r="E150" s="37"/>
      <c r="F150" s="83"/>
      <c r="G150" s="44">
        <v>40.67</v>
      </c>
      <c r="H150" s="44">
        <f t="shared" si="128"/>
        <v>40.659999999999997</v>
      </c>
      <c r="I150" s="83">
        <v>40.630000000000003</v>
      </c>
      <c r="J150" s="43">
        <f t="shared" si="177"/>
        <v>-1.0665354007712664E-3</v>
      </c>
      <c r="K150" s="44">
        <f t="shared" si="178"/>
        <v>-4.3333333333336554E-2</v>
      </c>
      <c r="L150" s="76" t="s">
        <v>598</v>
      </c>
      <c r="M150" s="122">
        <v>60</v>
      </c>
      <c r="N150" s="46">
        <f t="shared" si="129"/>
        <v>40.673333333333339</v>
      </c>
      <c r="O150" s="46"/>
      <c r="P150" s="78">
        <v>40.67</v>
      </c>
      <c r="Q150" s="46"/>
      <c r="R150" s="78">
        <v>40.67</v>
      </c>
      <c r="T150" s="78">
        <v>40.68</v>
      </c>
      <c r="U150" s="47" t="str">
        <f t="shared" si="135"/>
        <v/>
      </c>
      <c r="V150" s="47" t="str">
        <f t="shared" si="136"/>
        <v/>
      </c>
      <c r="W150" s="47"/>
      <c r="X150" s="47"/>
      <c r="Y150" s="47"/>
      <c r="Z150" s="47"/>
      <c r="AA150" s="47"/>
      <c r="AB150" s="47"/>
      <c r="AC150" s="47"/>
      <c r="AD150" s="47"/>
      <c r="AE150" s="51">
        <f t="shared" si="130"/>
        <v>9</v>
      </c>
      <c r="AF150" s="51" t="str">
        <f t="shared" si="131"/>
        <v/>
      </c>
      <c r="AG150" s="51" t="str">
        <f t="shared" si="132"/>
        <v/>
      </c>
      <c r="AH150" s="51" t="str">
        <f t="shared" si="133"/>
        <v/>
      </c>
      <c r="AI150" s="52">
        <f t="shared" si="134"/>
        <v>40.659999999999997</v>
      </c>
      <c r="AJ150" s="68"/>
      <c r="AK150" s="53"/>
      <c r="AL150" s="52"/>
      <c r="AM150" s="53">
        <f t="shared" si="137"/>
        <v>36</v>
      </c>
      <c r="AN150" s="53">
        <f>IF(AJ150&lt;&gt;"",IF(AJ150="o",VLOOKUP(AM150,OpenSect!$A$1:$D$11,2),IF(AJ150="u",VLOOKUP(AM150,UpHill!$A$1:$D$35,2),IF(AJ150="d",VLOOKUP(AM150,DownHill!$A$1:$D$29,2),IF(AJ150="f",VLOOKUP(AM150,FlatUnd!$A$2:$D$30,2),IF(AJ150="t",VLOOKUP(AM150,TimeAdd!$A$1:$D$176,2),IF(AJ150="l",VLOOKUP(AM150,SLimit!$A$1:$D$8,2),AN149)))))),AN149)</f>
        <v>43</v>
      </c>
      <c r="AO150" s="53">
        <f>IF(AJ150&lt;&gt;"",IF(AJ150="o",VLOOKUP(AM150,OpenSect!$A$1:$D$11,3),IF(AJ150="u",VLOOKUP(AM150,UpHill!$A$1:$D$35,3),IF(AJ150="d",VLOOKUP(AM150,DownHill!$A$3:$D$29,3),IF(AJ150="f",VLOOKUP(AM150,FlatUnd!$A$2:$D$30,3),IF(AJ150="t",VLOOKUP(AM150,TimeAdd!$A$1:$D$18,3),IF(AJ150="l",VLOOKUP(AM150,SLimit!$A$1:$D$8,3),AO149)))))),AO149)</f>
        <v>50</v>
      </c>
      <c r="AP150" s="53">
        <f>IF(AJ150&lt;&gt;"",IF(AJ150="o",VLOOKUP(AM150,OpenSect!$A$1:$D$11,4),IF(AJ150="u",VLOOKUP(AM150,UpHill!$A$1:$D$35,4),IF(AJ150="d",VLOOKUP(AM150,DownHill!$A$1:$D$29,4),IF(AJ150="f",VLOOKUP(AM150,FlatUnd!$A$2:$D$30,4),IF(AJ150="t",VLOOKUP(AM150,TimeAdd!$A$1:$D$18,4),IF(AJ150="l",VLOOKUP(AM150,SLimit!$A$1:$D$8,4),AP149)))))),AP149)</f>
        <v>58</v>
      </c>
      <c r="AQ150" s="53">
        <f t="shared" si="138"/>
        <v>60</v>
      </c>
      <c r="AR150" s="54" t="str">
        <f t="shared" si="139"/>
        <v>38,0 km plate.</v>
      </c>
      <c r="AS150" s="55"/>
      <c r="AT150" s="55"/>
      <c r="AU150" s="56">
        <f>IF(GroupStTimes!$A$8=0,MIN(CB150,CD150,CF150),MIN(BZ150,CB150,CD150,CF150))</f>
        <v>0.29372685185185182</v>
      </c>
      <c r="AV150" s="56">
        <f>IF(GroupStTimes!$A$8=0,MAX(CC150,CE150,CG150),MAX(CA150,CC150,CE150,CG150))</f>
        <v>0.34728009259259263</v>
      </c>
      <c r="AW150" s="57" t="str">
        <f t="shared" si="140"/>
        <v/>
      </c>
      <c r="AX150" s="58" t="str">
        <f t="shared" si="141"/>
        <v/>
      </c>
      <c r="AY150" s="58" t="str">
        <f t="shared" si="142"/>
        <v/>
      </c>
      <c r="AZ150" s="31">
        <f t="shared" si="143"/>
        <v>24.3</v>
      </c>
      <c r="BA150" s="59">
        <f t="shared" si="144"/>
        <v>0.27479166666666666</v>
      </c>
      <c r="BB150" s="59">
        <f t="shared" si="145"/>
        <v>0.28034722222222225</v>
      </c>
      <c r="BC150" s="59">
        <f t="shared" si="146"/>
        <v>0.27854166666666669</v>
      </c>
      <c r="BD150" s="59">
        <f t="shared" si="147"/>
        <v>0.32437499999999997</v>
      </c>
      <c r="BE150" s="59">
        <f t="shared" si="148"/>
        <v>0.32322916666666668</v>
      </c>
      <c r="BF150" s="59">
        <f t="shared" si="149"/>
        <v>0.33364583333333336</v>
      </c>
      <c r="BG150" s="59">
        <f t="shared" si="150"/>
        <v>0.3331944444444444</v>
      </c>
      <c r="BH150" s="59">
        <f t="shared" si="151"/>
        <v>0.33249999999999996</v>
      </c>
      <c r="BI150" s="31">
        <f t="shared" si="152"/>
        <v>16.359999999999996</v>
      </c>
      <c r="BJ150" s="61">
        <f t="shared" si="153"/>
        <v>0.45444444444444432</v>
      </c>
      <c r="BK150" s="61">
        <f t="shared" si="154"/>
        <v>0.38046511627906965</v>
      </c>
      <c r="BL150" s="61">
        <f t="shared" si="155"/>
        <v>0.32719999999999994</v>
      </c>
      <c r="BM150" s="61">
        <f t="shared" si="156"/>
        <v>0.28206896551724131</v>
      </c>
      <c r="BN150" s="62">
        <f t="shared" si="157"/>
        <v>0</v>
      </c>
      <c r="BO150" s="62">
        <f t="shared" si="158"/>
        <v>27</v>
      </c>
      <c r="BP150" s="62">
        <f t="shared" si="159"/>
        <v>16</v>
      </c>
      <c r="BQ150" s="62">
        <f t="shared" si="160"/>
        <v>0</v>
      </c>
      <c r="BR150" s="62">
        <f t="shared" si="161"/>
        <v>22</v>
      </c>
      <c r="BS150" s="62">
        <f t="shared" si="162"/>
        <v>50</v>
      </c>
      <c r="BT150" s="62">
        <f t="shared" si="163"/>
        <v>0</v>
      </c>
      <c r="BU150" s="62">
        <f t="shared" si="164"/>
        <v>19</v>
      </c>
      <c r="BV150" s="62">
        <f t="shared" si="165"/>
        <v>38</v>
      </c>
      <c r="BW150" s="62">
        <f t="shared" si="166"/>
        <v>0</v>
      </c>
      <c r="BX150" s="62">
        <f t="shared" si="167"/>
        <v>16</v>
      </c>
      <c r="BY150" s="62">
        <f t="shared" si="168"/>
        <v>55</v>
      </c>
      <c r="BZ150" s="63">
        <f t="shared" si="169"/>
        <v>0.29372685185185182</v>
      </c>
      <c r="CA150" s="63">
        <f t="shared" si="170"/>
        <v>0.29928240740740741</v>
      </c>
      <c r="CB150" s="63">
        <f t="shared" si="171"/>
        <v>0.29439814814814819</v>
      </c>
      <c r="CC150" s="63">
        <f t="shared" si="172"/>
        <v>0.34023148148148147</v>
      </c>
      <c r="CD150" s="63">
        <f t="shared" si="173"/>
        <v>0.33686342592592594</v>
      </c>
      <c r="CE150" s="63">
        <f t="shared" si="174"/>
        <v>0.34728009259259263</v>
      </c>
      <c r="CF150" s="63">
        <f t="shared" si="175"/>
        <v>0.34494212962962961</v>
      </c>
      <c r="CG150" s="63">
        <f t="shared" si="176"/>
        <v>0.34424768518518517</v>
      </c>
      <c r="CH150" s="36"/>
      <c r="CI150" s="36"/>
      <c r="CJ150" s="36"/>
      <c r="CK150" s="36"/>
      <c r="CL150" s="60">
        <v>60</v>
      </c>
    </row>
    <row r="151" spans="1:90" ht="60.75" x14ac:dyDescent="0.25">
      <c r="A151" s="37">
        <v>9</v>
      </c>
      <c r="C151" s="37" t="s">
        <v>58</v>
      </c>
      <c r="D151" s="37"/>
      <c r="E151" s="37"/>
      <c r="F151" s="83"/>
      <c r="G151" s="44">
        <v>41.06</v>
      </c>
      <c r="H151" s="44">
        <f t="shared" si="128"/>
        <v>41.05</v>
      </c>
      <c r="I151" s="83">
        <v>41.01</v>
      </c>
      <c r="J151" s="43">
        <f t="shared" si="177"/>
        <v>-1.2192148256523839E-3</v>
      </c>
      <c r="K151" s="44">
        <f t="shared" si="178"/>
        <v>-5.0000000000004263E-2</v>
      </c>
      <c r="L151" s="76" t="s">
        <v>1008</v>
      </c>
      <c r="M151" s="122">
        <v>60</v>
      </c>
      <c r="N151" s="46">
        <f t="shared" si="129"/>
        <v>41.06</v>
      </c>
      <c r="O151" s="46"/>
      <c r="P151" s="78">
        <v>41.050000000000004</v>
      </c>
      <c r="Q151" s="46"/>
      <c r="R151" s="78">
        <v>41.06</v>
      </c>
      <c r="T151" s="78">
        <v>41.07</v>
      </c>
      <c r="U151" s="47">
        <f t="shared" si="135"/>
        <v>27.456440000000001</v>
      </c>
      <c r="V151" s="47">
        <f t="shared" si="136"/>
        <v>29.868289999999998</v>
      </c>
      <c r="W151" s="47">
        <v>27.45655</v>
      </c>
      <c r="X151" s="47">
        <v>29.868300000000001</v>
      </c>
      <c r="Y151" s="47">
        <v>27.45655</v>
      </c>
      <c r="Z151" s="47">
        <v>29.868300000000001</v>
      </c>
      <c r="AA151" s="47">
        <v>27.45655</v>
      </c>
      <c r="AB151" s="47">
        <v>29.868300000000001</v>
      </c>
      <c r="AC151" s="47">
        <v>27.456099999999999</v>
      </c>
      <c r="AD151" s="47">
        <v>29.868259999999999</v>
      </c>
      <c r="AE151" s="51">
        <f t="shared" si="130"/>
        <v>9</v>
      </c>
      <c r="AF151" s="51" t="str">
        <f t="shared" si="131"/>
        <v/>
      </c>
      <c r="AG151" s="51" t="str">
        <f t="shared" si="132"/>
        <v>m</v>
      </c>
      <c r="AH151" s="51" t="str">
        <f t="shared" si="133"/>
        <v/>
      </c>
      <c r="AI151" s="52">
        <f t="shared" si="134"/>
        <v>41.05</v>
      </c>
      <c r="AJ151" s="68"/>
      <c r="AK151" s="53"/>
      <c r="AL151" s="52"/>
      <c r="AM151" s="53">
        <f t="shared" si="137"/>
        <v>36</v>
      </c>
      <c r="AN151" s="53">
        <f>IF(AJ151&lt;&gt;"",IF(AJ151="o",VLOOKUP(AM151,OpenSect!$A$1:$D$11,2),IF(AJ151="u",VLOOKUP(AM151,UpHill!$A$1:$D$35,2),IF(AJ151="d",VLOOKUP(AM151,DownHill!$A$1:$D$29,2),IF(AJ151="f",VLOOKUP(AM151,FlatUnd!$A$2:$D$30,2),IF(AJ151="t",VLOOKUP(AM151,TimeAdd!$A$1:$D$176,2),IF(AJ151="l",VLOOKUP(AM151,SLimit!$A$1:$D$8,2),AN150)))))),AN150)</f>
        <v>43</v>
      </c>
      <c r="AO151" s="53">
        <f>IF(AJ151&lt;&gt;"",IF(AJ151="o",VLOOKUP(AM151,OpenSect!$A$1:$D$11,3),IF(AJ151="u",VLOOKUP(AM151,UpHill!$A$1:$D$35,3),IF(AJ151="d",VLOOKUP(AM151,DownHill!$A$3:$D$29,3),IF(AJ151="f",VLOOKUP(AM151,FlatUnd!$A$2:$D$30,3),IF(AJ151="t",VLOOKUP(AM151,TimeAdd!$A$1:$D$18,3),IF(AJ151="l",VLOOKUP(AM151,SLimit!$A$1:$D$8,3),AO150)))))),AO150)</f>
        <v>50</v>
      </c>
      <c r="AP151" s="53">
        <f>IF(AJ151&lt;&gt;"",IF(AJ151="o",VLOOKUP(AM151,OpenSect!$A$1:$D$11,4),IF(AJ151="u",VLOOKUP(AM151,UpHill!$A$1:$D$35,4),IF(AJ151="d",VLOOKUP(AM151,DownHill!$A$1:$D$29,4),IF(AJ151="f",VLOOKUP(AM151,FlatUnd!$A$2:$D$30,4),IF(AJ151="t",VLOOKUP(AM151,TimeAdd!$A$1:$D$18,4),IF(AJ151="l",VLOOKUP(AM151,SLimit!$A$1:$D$8,4),AP150)))))),AP150)</f>
        <v>58</v>
      </c>
      <c r="AQ151" s="53">
        <f t="shared" si="138"/>
        <v>60</v>
      </c>
      <c r="AR151" s="54" t="str">
        <f t="shared" si="139"/>
        <v>Control @ danger plate, Outlet for sub soil drain.  Few meters before 38,4 km plate.  Dot on pole, mark on rd.</v>
      </c>
      <c r="AS151" s="55"/>
      <c r="AT151" s="55"/>
      <c r="AU151" s="56">
        <f>IF(GroupStTimes!$A$8=0,MIN(CB151,CD151,CF151),MIN(BZ151,CB151,CD151,CF151))</f>
        <v>0.29417824074074073</v>
      </c>
      <c r="AV151" s="56">
        <f>IF(GroupStTimes!$A$8=0,MAX(CC151,CE151,CG151),MAX(CA151,CC151,CE151,CG151))</f>
        <v>0.34760416666666671</v>
      </c>
      <c r="AW151" s="57" t="str">
        <f t="shared" si="140"/>
        <v>27.45644  29.86829</v>
      </c>
      <c r="AX151" s="58" t="str">
        <f t="shared" si="141"/>
        <v/>
      </c>
      <c r="AY151" s="58" t="str">
        <f t="shared" si="142"/>
        <v/>
      </c>
      <c r="AZ151" s="31">
        <f t="shared" si="143"/>
        <v>24.3</v>
      </c>
      <c r="BA151" s="59">
        <f t="shared" si="144"/>
        <v>0.27479166666666666</v>
      </c>
      <c r="BB151" s="59">
        <f t="shared" si="145"/>
        <v>0.28034722222222225</v>
      </c>
      <c r="BC151" s="59">
        <f t="shared" si="146"/>
        <v>0.27854166666666669</v>
      </c>
      <c r="BD151" s="59">
        <f t="shared" si="147"/>
        <v>0.32437499999999997</v>
      </c>
      <c r="BE151" s="59">
        <f t="shared" si="148"/>
        <v>0.32322916666666668</v>
      </c>
      <c r="BF151" s="59">
        <f t="shared" si="149"/>
        <v>0.33364583333333336</v>
      </c>
      <c r="BG151" s="59">
        <f t="shared" si="150"/>
        <v>0.3331944444444444</v>
      </c>
      <c r="BH151" s="59">
        <f t="shared" si="151"/>
        <v>0.33249999999999996</v>
      </c>
      <c r="BI151" s="31">
        <f t="shared" si="152"/>
        <v>16.749999999999996</v>
      </c>
      <c r="BJ151" s="61">
        <f t="shared" si="153"/>
        <v>0.46527777777777768</v>
      </c>
      <c r="BK151" s="61">
        <f t="shared" si="154"/>
        <v>0.38953488372093015</v>
      </c>
      <c r="BL151" s="61">
        <f t="shared" si="155"/>
        <v>0.33499999999999991</v>
      </c>
      <c r="BM151" s="61">
        <f t="shared" si="156"/>
        <v>0.2887931034482758</v>
      </c>
      <c r="BN151" s="62">
        <f t="shared" si="157"/>
        <v>0</v>
      </c>
      <c r="BO151" s="62">
        <f t="shared" si="158"/>
        <v>27</v>
      </c>
      <c r="BP151" s="62">
        <f t="shared" si="159"/>
        <v>55</v>
      </c>
      <c r="BQ151" s="62">
        <f t="shared" si="160"/>
        <v>0</v>
      </c>
      <c r="BR151" s="62">
        <f t="shared" si="161"/>
        <v>23</v>
      </c>
      <c r="BS151" s="62">
        <f t="shared" si="162"/>
        <v>22</v>
      </c>
      <c r="BT151" s="62">
        <f t="shared" si="163"/>
        <v>0</v>
      </c>
      <c r="BU151" s="62">
        <f t="shared" si="164"/>
        <v>20</v>
      </c>
      <c r="BV151" s="62">
        <f t="shared" si="165"/>
        <v>6</v>
      </c>
      <c r="BW151" s="62">
        <f t="shared" si="166"/>
        <v>0</v>
      </c>
      <c r="BX151" s="62">
        <f t="shared" si="167"/>
        <v>17</v>
      </c>
      <c r="BY151" s="62">
        <f t="shared" si="168"/>
        <v>20</v>
      </c>
      <c r="BZ151" s="63">
        <f t="shared" si="169"/>
        <v>0.29417824074074073</v>
      </c>
      <c r="CA151" s="63">
        <f t="shared" si="170"/>
        <v>0.29973379629629632</v>
      </c>
      <c r="CB151" s="63">
        <f t="shared" si="171"/>
        <v>0.29476851851851854</v>
      </c>
      <c r="CC151" s="63">
        <f t="shared" si="172"/>
        <v>0.34060185185185182</v>
      </c>
      <c r="CD151" s="63">
        <f t="shared" si="173"/>
        <v>0.33718750000000003</v>
      </c>
      <c r="CE151" s="63">
        <f t="shared" si="174"/>
        <v>0.34760416666666671</v>
      </c>
      <c r="CF151" s="63">
        <f t="shared" si="175"/>
        <v>0.34523148148148142</v>
      </c>
      <c r="CG151" s="63">
        <f t="shared" si="176"/>
        <v>0.34453703703703698</v>
      </c>
      <c r="CH151" s="36"/>
      <c r="CI151" s="36"/>
      <c r="CJ151" s="36"/>
      <c r="CK151" s="36"/>
      <c r="CL151" s="60">
        <v>60</v>
      </c>
    </row>
    <row r="152" spans="1:90" ht="28.5" customHeight="1" x14ac:dyDescent="0.25">
      <c r="A152" s="37">
        <v>9</v>
      </c>
      <c r="C152" s="37"/>
      <c r="D152" s="37"/>
      <c r="E152" s="37"/>
      <c r="F152" s="83"/>
      <c r="G152" s="44">
        <v>41.67</v>
      </c>
      <c r="H152" s="44">
        <f t="shared" si="128"/>
        <v>41.66</v>
      </c>
      <c r="I152" s="83">
        <v>41.62</v>
      </c>
      <c r="J152" s="43">
        <f t="shared" si="177"/>
        <v>-1.2013455069680773E-3</v>
      </c>
      <c r="K152" s="44">
        <f t="shared" si="178"/>
        <v>-5.0000000000011369E-2</v>
      </c>
      <c r="L152" s="76" t="s">
        <v>1009</v>
      </c>
      <c r="M152" s="122">
        <v>60</v>
      </c>
      <c r="N152" s="46">
        <f t="shared" si="129"/>
        <v>41.670000000000009</v>
      </c>
      <c r="O152" s="46"/>
      <c r="P152" s="78">
        <v>41.660000000000004</v>
      </c>
      <c r="Q152" s="46"/>
      <c r="R152" s="78">
        <v>41.67</v>
      </c>
      <c r="T152" s="78">
        <v>41.68</v>
      </c>
      <c r="U152" s="47" t="str">
        <f t="shared" si="135"/>
        <v/>
      </c>
      <c r="V152" s="47" t="str">
        <f t="shared" si="136"/>
        <v/>
      </c>
      <c r="W152" s="47"/>
      <c r="X152" s="47"/>
      <c r="Y152" s="47"/>
      <c r="Z152" s="47"/>
      <c r="AA152" s="47"/>
      <c r="AB152" s="47"/>
      <c r="AC152" s="47"/>
      <c r="AD152" s="47"/>
      <c r="AE152" s="51">
        <f t="shared" si="130"/>
        <v>9</v>
      </c>
      <c r="AF152" s="51" t="str">
        <f t="shared" si="131"/>
        <v/>
      </c>
      <c r="AG152" s="51" t="str">
        <f t="shared" si="132"/>
        <v/>
      </c>
      <c r="AH152" s="51" t="str">
        <f t="shared" si="133"/>
        <v/>
      </c>
      <c r="AI152" s="52">
        <f t="shared" si="134"/>
        <v>41.66</v>
      </c>
      <c r="AJ152" s="68"/>
      <c r="AK152" s="53"/>
      <c r="AL152" s="52"/>
      <c r="AM152" s="53">
        <f t="shared" si="137"/>
        <v>36</v>
      </c>
      <c r="AN152" s="53">
        <f>IF(AJ152&lt;&gt;"",IF(AJ152="o",VLOOKUP(AM152,OpenSect!$A$1:$D$11,2),IF(AJ152="u",VLOOKUP(AM152,UpHill!$A$1:$D$35,2),IF(AJ152="d",VLOOKUP(AM152,DownHill!$A$1:$D$29,2),IF(AJ152="f",VLOOKUP(AM152,FlatUnd!$A$2:$D$30,2),IF(AJ152="t",VLOOKUP(AM152,TimeAdd!$A$1:$D$176,2),IF(AJ152="l",VLOOKUP(AM152,SLimit!$A$1:$D$8,2),AN151)))))),AN151)</f>
        <v>43</v>
      </c>
      <c r="AO152" s="53">
        <f>IF(AJ152&lt;&gt;"",IF(AJ152="o",VLOOKUP(AM152,OpenSect!$A$1:$D$11,3),IF(AJ152="u",VLOOKUP(AM152,UpHill!$A$1:$D$35,3),IF(AJ152="d",VLOOKUP(AM152,DownHill!$A$3:$D$29,3),IF(AJ152="f",VLOOKUP(AM152,FlatUnd!$A$2:$D$30,3),IF(AJ152="t",VLOOKUP(AM152,TimeAdd!$A$1:$D$18,3),IF(AJ152="l",VLOOKUP(AM152,SLimit!$A$1:$D$8,3),AO151)))))),AO151)</f>
        <v>50</v>
      </c>
      <c r="AP152" s="53">
        <f>IF(AJ152&lt;&gt;"",IF(AJ152="o",VLOOKUP(AM152,OpenSect!$A$1:$D$11,4),IF(AJ152="u",VLOOKUP(AM152,UpHill!$A$1:$D$35,4),IF(AJ152="d",VLOOKUP(AM152,DownHill!$A$1:$D$29,4),IF(AJ152="f",VLOOKUP(AM152,FlatUnd!$A$2:$D$30,4),IF(AJ152="t",VLOOKUP(AM152,TimeAdd!$A$1:$D$18,4),IF(AJ152="l",VLOOKUP(AM152,SLimit!$A$1:$D$8,4),AP151)))))),AP151)</f>
        <v>58</v>
      </c>
      <c r="AQ152" s="53">
        <f t="shared" si="138"/>
        <v>60</v>
      </c>
      <c r="AR152" s="54" t="str">
        <f t="shared" si="139"/>
        <v>39,0 km plate.</v>
      </c>
      <c r="AS152" s="55"/>
      <c r="AT152" s="55"/>
      <c r="AU152" s="56">
        <f>IF(GroupStTimes!$A$8=0,MIN(CB152,CD152,CF152),MIN(BZ152,CB152,CD152,CF152))</f>
        <v>0.29488425925925926</v>
      </c>
      <c r="AV152" s="56">
        <f>IF(GroupStTimes!$A$8=0,MAX(CC152,CE152,CG152),MAX(CA152,CC152,CE152,CG152))</f>
        <v>0.34811342592592598</v>
      </c>
      <c r="AW152" s="57" t="str">
        <f t="shared" si="140"/>
        <v/>
      </c>
      <c r="AX152" s="58" t="str">
        <f t="shared" si="141"/>
        <v/>
      </c>
      <c r="AY152" s="58" t="str">
        <f t="shared" si="142"/>
        <v/>
      </c>
      <c r="AZ152" s="31">
        <f t="shared" si="143"/>
        <v>24.3</v>
      </c>
      <c r="BA152" s="59">
        <f t="shared" si="144"/>
        <v>0.27479166666666666</v>
      </c>
      <c r="BB152" s="59">
        <f t="shared" si="145"/>
        <v>0.28034722222222225</v>
      </c>
      <c r="BC152" s="59">
        <f t="shared" si="146"/>
        <v>0.27854166666666669</v>
      </c>
      <c r="BD152" s="59">
        <f t="shared" si="147"/>
        <v>0.32437499999999997</v>
      </c>
      <c r="BE152" s="59">
        <f t="shared" si="148"/>
        <v>0.32322916666666668</v>
      </c>
      <c r="BF152" s="59">
        <f t="shared" si="149"/>
        <v>0.33364583333333336</v>
      </c>
      <c r="BG152" s="59">
        <f t="shared" si="150"/>
        <v>0.3331944444444444</v>
      </c>
      <c r="BH152" s="59">
        <f t="shared" si="151"/>
        <v>0.33249999999999996</v>
      </c>
      <c r="BI152" s="31">
        <f t="shared" si="152"/>
        <v>17.359999999999996</v>
      </c>
      <c r="BJ152" s="61">
        <f t="shared" si="153"/>
        <v>0.48222222222222211</v>
      </c>
      <c r="BK152" s="61">
        <f t="shared" si="154"/>
        <v>0.40372093023255806</v>
      </c>
      <c r="BL152" s="61">
        <f t="shared" si="155"/>
        <v>0.3471999999999999</v>
      </c>
      <c r="BM152" s="61">
        <f t="shared" si="156"/>
        <v>0.29931034482758612</v>
      </c>
      <c r="BN152" s="62">
        <f t="shared" si="157"/>
        <v>0</v>
      </c>
      <c r="BO152" s="62">
        <f t="shared" si="158"/>
        <v>28</v>
      </c>
      <c r="BP152" s="62">
        <f t="shared" si="159"/>
        <v>56</v>
      </c>
      <c r="BQ152" s="62">
        <f t="shared" si="160"/>
        <v>0</v>
      </c>
      <c r="BR152" s="62">
        <f t="shared" si="161"/>
        <v>24</v>
      </c>
      <c r="BS152" s="62">
        <f t="shared" si="162"/>
        <v>13</v>
      </c>
      <c r="BT152" s="62">
        <f t="shared" si="163"/>
        <v>0</v>
      </c>
      <c r="BU152" s="62">
        <f t="shared" si="164"/>
        <v>20</v>
      </c>
      <c r="BV152" s="62">
        <f t="shared" si="165"/>
        <v>50</v>
      </c>
      <c r="BW152" s="62">
        <f t="shared" si="166"/>
        <v>0</v>
      </c>
      <c r="BX152" s="62">
        <f t="shared" si="167"/>
        <v>17</v>
      </c>
      <c r="BY152" s="62">
        <f t="shared" si="168"/>
        <v>58</v>
      </c>
      <c r="BZ152" s="63">
        <f t="shared" si="169"/>
        <v>0.29488425925925926</v>
      </c>
      <c r="CA152" s="63">
        <f t="shared" si="170"/>
        <v>0.30043981481481485</v>
      </c>
      <c r="CB152" s="63">
        <f t="shared" si="171"/>
        <v>0.2953587962962963</v>
      </c>
      <c r="CC152" s="63">
        <f t="shared" si="172"/>
        <v>0.34119212962962958</v>
      </c>
      <c r="CD152" s="63">
        <f t="shared" si="173"/>
        <v>0.33769675925925929</v>
      </c>
      <c r="CE152" s="63">
        <f t="shared" si="174"/>
        <v>0.34811342592592598</v>
      </c>
      <c r="CF152" s="63">
        <f t="shared" si="175"/>
        <v>0.34567129629629623</v>
      </c>
      <c r="CG152" s="63">
        <f t="shared" si="176"/>
        <v>0.34497685185185178</v>
      </c>
      <c r="CH152" s="36"/>
      <c r="CI152" s="36"/>
      <c r="CJ152" s="36"/>
      <c r="CK152" s="36"/>
      <c r="CL152" s="60">
        <v>60</v>
      </c>
    </row>
    <row r="153" spans="1:90" ht="28.5" customHeight="1" x14ac:dyDescent="0.25">
      <c r="A153" s="37">
        <v>9</v>
      </c>
      <c r="B153" s="16" t="s">
        <v>935</v>
      </c>
      <c r="C153" s="37" t="s">
        <v>67</v>
      </c>
      <c r="D153" s="37">
        <v>40</v>
      </c>
      <c r="E153" s="37"/>
      <c r="F153" s="83"/>
      <c r="G153" s="44">
        <v>41.75</v>
      </c>
      <c r="H153" s="44">
        <f t="shared" si="128"/>
        <v>41.74</v>
      </c>
      <c r="I153" s="83">
        <v>41.7</v>
      </c>
      <c r="J153" s="43">
        <f t="shared" si="177"/>
        <v>-1.199040767386023E-3</v>
      </c>
      <c r="K153" s="44">
        <f t="shared" si="178"/>
        <v>-4.9999999999997158E-2</v>
      </c>
      <c r="L153" s="76" t="s">
        <v>1010</v>
      </c>
      <c r="M153" s="122">
        <v>60</v>
      </c>
      <c r="N153" s="46">
        <f t="shared" si="129"/>
        <v>41.75</v>
      </c>
      <c r="O153" s="46"/>
      <c r="P153" s="78">
        <v>41.74</v>
      </c>
      <c r="Q153" s="46"/>
      <c r="R153" s="78">
        <v>41.75</v>
      </c>
      <c r="T153" s="78">
        <v>41.76</v>
      </c>
      <c r="U153" s="47" t="str">
        <f t="shared" si="135"/>
        <v/>
      </c>
      <c r="V153" s="47" t="str">
        <f t="shared" si="136"/>
        <v/>
      </c>
      <c r="W153" s="47"/>
      <c r="X153" s="47"/>
      <c r="Y153" s="47"/>
      <c r="Z153" s="47"/>
      <c r="AA153" s="47"/>
      <c r="AB153" s="47"/>
      <c r="AC153" s="47"/>
      <c r="AD153" s="47"/>
      <c r="AE153" s="51">
        <f t="shared" si="130"/>
        <v>9</v>
      </c>
      <c r="AF153" s="51" t="str">
        <f t="shared" si="131"/>
        <v>FD</v>
      </c>
      <c r="AG153" s="51" t="str">
        <f t="shared" si="132"/>
        <v>d</v>
      </c>
      <c r="AH153" s="51">
        <f t="shared" si="133"/>
        <v>40</v>
      </c>
      <c r="AI153" s="52">
        <f t="shared" si="134"/>
        <v>41.74</v>
      </c>
      <c r="AJ153" s="68" t="s">
        <v>67</v>
      </c>
      <c r="AK153" s="53"/>
      <c r="AL153" s="52"/>
      <c r="AM153" s="53">
        <f t="shared" si="137"/>
        <v>40</v>
      </c>
      <c r="AN153" s="53">
        <f>IF(AJ153&lt;&gt;"",IF(AJ153="o",VLOOKUP(AM153,OpenSect!$A$1:$D$11,2),IF(AJ153="u",VLOOKUP(AM153,UpHill!$A$1:$D$35,2),IF(AJ153="d",VLOOKUP(AM153,DownHill!$A$1:$D$29,2),IF(AJ153="f",VLOOKUP(AM153,FlatUnd!$A$2:$D$30,2),IF(AJ153="t",VLOOKUP(AM153,TimeAdd!$A$1:$D$176,2),IF(AJ153="l",VLOOKUP(AM153,SLimit!$A$1:$D$8,2),AN152)))))),AN152)</f>
        <v>45</v>
      </c>
      <c r="AO153" s="53">
        <f>IF(AJ153&lt;&gt;"",IF(AJ153="o",VLOOKUP(AM153,OpenSect!$A$1:$D$11,3),IF(AJ153="u",VLOOKUP(AM153,UpHill!$A$1:$D$35,3),IF(AJ153="d",VLOOKUP(AM153,DownHill!$A$3:$D$29,3),IF(AJ153="f",VLOOKUP(AM153,FlatUnd!$A$2:$D$30,3),IF(AJ153="t",VLOOKUP(AM153,TimeAdd!$A$1:$D$18,3),IF(AJ153="l",VLOOKUP(AM153,SLimit!$A$1:$D$8,3),AO152)))))),AO152)</f>
        <v>50</v>
      </c>
      <c r="AP153" s="53">
        <f>IF(AJ153&lt;&gt;"",IF(AJ153="o",VLOOKUP(AM153,OpenSect!$A$1:$D$11,4),IF(AJ153="u",VLOOKUP(AM153,UpHill!$A$1:$D$35,4),IF(AJ153="d",VLOOKUP(AM153,DownHill!$A$1:$D$29,4),IF(AJ153="f",VLOOKUP(AM153,FlatUnd!$A$2:$D$30,4),IF(AJ153="t",VLOOKUP(AM153,TimeAdd!$A$1:$D$18,4),IF(AJ153="l",VLOOKUP(AM153,SLimit!$A$1:$D$8,4),AP152)))))),AP152)</f>
        <v>54</v>
      </c>
      <c r="AQ153" s="53">
        <f t="shared" si="138"/>
        <v>60</v>
      </c>
      <c r="AR153" s="54" t="str">
        <f t="shared" si="139"/>
        <v>Overhead power lines.   {Max speed D = 54}</v>
      </c>
      <c r="AS153" s="55"/>
      <c r="AT153" s="55"/>
      <c r="AU153" s="56">
        <f>IF(GroupStTimes!$A$8=0,MIN(CB153,CD153,CF153),MIN(BZ153,CB153,CD153,CF153))</f>
        <v>0.29497685185185185</v>
      </c>
      <c r="AV153" s="56">
        <f>IF(GroupStTimes!$A$8=0,MAX(CC153,CE153,CG153),MAX(CA153,CC153,CE153,CG153))</f>
        <v>0.34818287037037038</v>
      </c>
      <c r="AW153" s="57" t="str">
        <f t="shared" si="140"/>
        <v/>
      </c>
      <c r="AX153" s="58" t="str">
        <f t="shared" si="141"/>
        <v/>
      </c>
      <c r="AY153" s="58" t="str">
        <f t="shared" si="142"/>
        <v/>
      </c>
      <c r="AZ153" s="31">
        <f t="shared" si="143"/>
        <v>24.3</v>
      </c>
      <c r="BA153" s="59">
        <f t="shared" si="144"/>
        <v>0.27479166666666666</v>
      </c>
      <c r="BB153" s="59">
        <f t="shared" si="145"/>
        <v>0.28034722222222225</v>
      </c>
      <c r="BC153" s="59">
        <f t="shared" si="146"/>
        <v>0.27854166666666669</v>
      </c>
      <c r="BD153" s="59">
        <f t="shared" si="147"/>
        <v>0.32437499999999997</v>
      </c>
      <c r="BE153" s="59">
        <f t="shared" si="148"/>
        <v>0.32322916666666668</v>
      </c>
      <c r="BF153" s="59">
        <f t="shared" si="149"/>
        <v>0.33364583333333336</v>
      </c>
      <c r="BG153" s="59">
        <f t="shared" si="150"/>
        <v>0.3331944444444444</v>
      </c>
      <c r="BH153" s="59">
        <f t="shared" si="151"/>
        <v>0.33249999999999996</v>
      </c>
      <c r="BI153" s="31">
        <f t="shared" si="152"/>
        <v>17.440000000000001</v>
      </c>
      <c r="BJ153" s="61">
        <f t="shared" si="153"/>
        <v>0.48444444444444446</v>
      </c>
      <c r="BK153" s="61">
        <f t="shared" si="154"/>
        <v>0.40558139534883725</v>
      </c>
      <c r="BL153" s="61">
        <f t="shared" si="155"/>
        <v>0.3488</v>
      </c>
      <c r="BM153" s="61">
        <f t="shared" si="156"/>
        <v>0.30068965517241381</v>
      </c>
      <c r="BN153" s="62">
        <f t="shared" si="157"/>
        <v>0</v>
      </c>
      <c r="BO153" s="62">
        <f t="shared" si="158"/>
        <v>29</v>
      </c>
      <c r="BP153" s="62">
        <f t="shared" si="159"/>
        <v>4</v>
      </c>
      <c r="BQ153" s="62">
        <f t="shared" si="160"/>
        <v>0</v>
      </c>
      <c r="BR153" s="62">
        <f t="shared" si="161"/>
        <v>24</v>
      </c>
      <c r="BS153" s="62">
        <f t="shared" si="162"/>
        <v>20</v>
      </c>
      <c r="BT153" s="62">
        <f t="shared" si="163"/>
        <v>0</v>
      </c>
      <c r="BU153" s="62">
        <f t="shared" si="164"/>
        <v>20</v>
      </c>
      <c r="BV153" s="62">
        <f t="shared" si="165"/>
        <v>56</v>
      </c>
      <c r="BW153" s="62">
        <f t="shared" si="166"/>
        <v>0</v>
      </c>
      <c r="BX153" s="62">
        <f t="shared" si="167"/>
        <v>18</v>
      </c>
      <c r="BY153" s="62">
        <f t="shared" si="168"/>
        <v>2</v>
      </c>
      <c r="BZ153" s="63">
        <f t="shared" si="169"/>
        <v>0.29497685185185185</v>
      </c>
      <c r="CA153" s="63">
        <f t="shared" si="170"/>
        <v>0.30053240740740744</v>
      </c>
      <c r="CB153" s="63">
        <f t="shared" si="171"/>
        <v>0.29543981481481485</v>
      </c>
      <c r="CC153" s="63">
        <f t="shared" si="172"/>
        <v>0.34127314814814813</v>
      </c>
      <c r="CD153" s="63">
        <f t="shared" si="173"/>
        <v>0.33776620370370369</v>
      </c>
      <c r="CE153" s="63">
        <f t="shared" si="174"/>
        <v>0.34818287037037038</v>
      </c>
      <c r="CF153" s="63">
        <f t="shared" si="175"/>
        <v>0.34571759259259255</v>
      </c>
      <c r="CG153" s="63">
        <f t="shared" si="176"/>
        <v>0.34502314814814811</v>
      </c>
      <c r="CH153" s="36"/>
      <c r="CI153" s="36"/>
      <c r="CJ153" s="36"/>
      <c r="CK153" s="36"/>
      <c r="CL153" s="60">
        <v>60</v>
      </c>
    </row>
    <row r="154" spans="1:90" ht="28.5" customHeight="1" x14ac:dyDescent="0.25">
      <c r="A154" s="37">
        <v>9</v>
      </c>
      <c r="B154" s="16" t="s">
        <v>935</v>
      </c>
      <c r="C154" s="37" t="s">
        <v>67</v>
      </c>
      <c r="D154" s="37">
        <v>40</v>
      </c>
      <c r="E154" s="37"/>
      <c r="F154" s="83"/>
      <c r="G154" s="44">
        <v>41.77</v>
      </c>
      <c r="H154" s="44">
        <f t="shared" si="128"/>
        <v>41.76</v>
      </c>
      <c r="I154" s="83">
        <v>41.72</v>
      </c>
      <c r="J154" s="43">
        <f t="shared" si="177"/>
        <v>-1.1984659635667369E-3</v>
      </c>
      <c r="K154" s="44">
        <f t="shared" si="178"/>
        <v>-5.0000000000004263E-2</v>
      </c>
      <c r="L154" s="76" t="s">
        <v>1010</v>
      </c>
      <c r="M154" s="122">
        <v>60</v>
      </c>
      <c r="N154" s="46">
        <f t="shared" si="129"/>
        <v>41.77</v>
      </c>
      <c r="O154" s="46"/>
      <c r="P154" s="78">
        <v>41.760000000000005</v>
      </c>
      <c r="Q154" s="46"/>
      <c r="R154" s="78">
        <v>41.77</v>
      </c>
      <c r="T154" s="78">
        <v>41.78</v>
      </c>
      <c r="U154" s="47" t="str">
        <f t="shared" si="135"/>
        <v/>
      </c>
      <c r="V154" s="47" t="str">
        <f t="shared" si="136"/>
        <v/>
      </c>
      <c r="W154" s="47"/>
      <c r="X154" s="47"/>
      <c r="Y154" s="47"/>
      <c r="Z154" s="47"/>
      <c r="AA154" s="47"/>
      <c r="AB154" s="47"/>
      <c r="AC154" s="47"/>
      <c r="AD154" s="47"/>
      <c r="AE154" s="51">
        <f t="shared" si="130"/>
        <v>9</v>
      </c>
      <c r="AF154" s="51" t="str">
        <f t="shared" si="131"/>
        <v>FD</v>
      </c>
      <c r="AG154" s="51" t="str">
        <f t="shared" si="132"/>
        <v>d</v>
      </c>
      <c r="AH154" s="51">
        <f t="shared" si="133"/>
        <v>40</v>
      </c>
      <c r="AI154" s="52">
        <f t="shared" si="134"/>
        <v>41.76</v>
      </c>
      <c r="AJ154" s="68"/>
      <c r="AK154" s="53"/>
      <c r="AL154" s="52"/>
      <c r="AM154" s="53">
        <f t="shared" si="137"/>
        <v>40</v>
      </c>
      <c r="AN154" s="53">
        <f>IF(AJ154&lt;&gt;"",IF(AJ154="o",VLOOKUP(AM154,OpenSect!$A$1:$D$11,2),IF(AJ154="u",VLOOKUP(AM154,UpHill!$A$1:$D$35,2),IF(AJ154="d",VLOOKUP(AM154,DownHill!$A$1:$D$29,2),IF(AJ154="f",VLOOKUP(AM154,FlatUnd!$A$2:$D$30,2),IF(AJ154="t",VLOOKUP(AM154,TimeAdd!$A$1:$D$176,2),IF(AJ154="l",VLOOKUP(AM154,SLimit!$A$1:$D$8,2),AN153)))))),AN153)</f>
        <v>45</v>
      </c>
      <c r="AO154" s="53">
        <f>IF(AJ154&lt;&gt;"",IF(AJ154="o",VLOOKUP(AM154,OpenSect!$A$1:$D$11,3),IF(AJ154="u",VLOOKUP(AM154,UpHill!$A$1:$D$35,3),IF(AJ154="d",VLOOKUP(AM154,DownHill!$A$3:$D$29,3),IF(AJ154="f",VLOOKUP(AM154,FlatUnd!$A$2:$D$30,3),IF(AJ154="t",VLOOKUP(AM154,TimeAdd!$A$1:$D$18,3),IF(AJ154="l",VLOOKUP(AM154,SLimit!$A$1:$D$8,3),AO153)))))),AO153)</f>
        <v>50</v>
      </c>
      <c r="AP154" s="53">
        <f>IF(AJ154&lt;&gt;"",IF(AJ154="o",VLOOKUP(AM154,OpenSect!$A$1:$D$11,4),IF(AJ154="u",VLOOKUP(AM154,UpHill!$A$1:$D$35,4),IF(AJ154="d",VLOOKUP(AM154,DownHill!$A$1:$D$29,4),IF(AJ154="f",VLOOKUP(AM154,FlatUnd!$A$2:$D$30,4),IF(AJ154="t",VLOOKUP(AM154,TimeAdd!$A$1:$D$18,4),IF(AJ154="l",VLOOKUP(AM154,SLimit!$A$1:$D$8,4),AP153)))))),AP153)</f>
        <v>54</v>
      </c>
      <c r="AQ154" s="53">
        <f t="shared" si="138"/>
        <v>60</v>
      </c>
      <c r="AR154" s="54" t="str">
        <f t="shared" si="139"/>
        <v>Overhead power lines.   {Max speed D = 54}</v>
      </c>
      <c r="AS154" s="55"/>
      <c r="AT154" s="55"/>
      <c r="AU154" s="56">
        <f>IF(GroupStTimes!$A$8=0,MIN(CB154,CD154,CF154),MIN(BZ154,CB154,CD154,CF154))</f>
        <v>0.29499999999999998</v>
      </c>
      <c r="AV154" s="56">
        <f>IF(GroupStTimes!$A$8=0,MAX(CC154,CE154,CG154),MAX(CA154,CC154,CE154,CG154))</f>
        <v>0.34819444444444447</v>
      </c>
      <c r="AW154" s="57" t="str">
        <f t="shared" si="140"/>
        <v/>
      </c>
      <c r="AX154" s="58" t="str">
        <f t="shared" si="141"/>
        <v/>
      </c>
      <c r="AY154" s="58" t="str">
        <f t="shared" si="142"/>
        <v/>
      </c>
      <c r="AZ154" s="31">
        <f t="shared" si="143"/>
        <v>41.74</v>
      </c>
      <c r="BA154" s="59">
        <f t="shared" si="144"/>
        <v>0.29497685185185185</v>
      </c>
      <c r="BB154" s="59">
        <f t="shared" si="145"/>
        <v>0.30053240740740744</v>
      </c>
      <c r="BC154" s="59">
        <f t="shared" si="146"/>
        <v>0.29543981481481485</v>
      </c>
      <c r="BD154" s="59">
        <f t="shared" si="147"/>
        <v>0.34127314814814813</v>
      </c>
      <c r="BE154" s="59">
        <f t="shared" si="148"/>
        <v>0.33776620370370369</v>
      </c>
      <c r="BF154" s="59">
        <f t="shared" si="149"/>
        <v>0.34818287037037038</v>
      </c>
      <c r="BG154" s="59">
        <f t="shared" si="150"/>
        <v>0.34571759259259255</v>
      </c>
      <c r="BH154" s="59">
        <f t="shared" si="151"/>
        <v>0.34502314814814811</v>
      </c>
      <c r="BI154" s="31">
        <f t="shared" si="152"/>
        <v>1.9999999999996021E-2</v>
      </c>
      <c r="BJ154" s="61">
        <f t="shared" si="153"/>
        <v>4.9999999999990048E-4</v>
      </c>
      <c r="BK154" s="61">
        <f t="shared" si="154"/>
        <v>4.4444444444435599E-4</v>
      </c>
      <c r="BL154" s="61">
        <f t="shared" si="155"/>
        <v>3.9999999999992044E-4</v>
      </c>
      <c r="BM154" s="61">
        <f t="shared" si="156"/>
        <v>3.7037037037029668E-4</v>
      </c>
      <c r="BN154" s="62">
        <f t="shared" si="157"/>
        <v>0</v>
      </c>
      <c r="BO154" s="62">
        <f t="shared" si="158"/>
        <v>0</v>
      </c>
      <c r="BP154" s="62">
        <f t="shared" si="159"/>
        <v>2</v>
      </c>
      <c r="BQ154" s="62">
        <f t="shared" si="160"/>
        <v>0</v>
      </c>
      <c r="BR154" s="62">
        <f t="shared" si="161"/>
        <v>0</v>
      </c>
      <c r="BS154" s="62">
        <f t="shared" si="162"/>
        <v>2</v>
      </c>
      <c r="BT154" s="62">
        <f t="shared" si="163"/>
        <v>0</v>
      </c>
      <c r="BU154" s="62">
        <f t="shared" si="164"/>
        <v>0</v>
      </c>
      <c r="BV154" s="62">
        <f t="shared" si="165"/>
        <v>1</v>
      </c>
      <c r="BW154" s="62">
        <f t="shared" si="166"/>
        <v>0</v>
      </c>
      <c r="BX154" s="62">
        <f t="shared" si="167"/>
        <v>0</v>
      </c>
      <c r="BY154" s="62">
        <f t="shared" si="168"/>
        <v>1</v>
      </c>
      <c r="BZ154" s="63">
        <f t="shared" si="169"/>
        <v>0.29499999999999998</v>
      </c>
      <c r="CA154" s="63">
        <f t="shared" si="170"/>
        <v>0.30055555555555558</v>
      </c>
      <c r="CB154" s="63">
        <f t="shared" si="171"/>
        <v>0.29546296296296298</v>
      </c>
      <c r="CC154" s="63">
        <f t="shared" si="172"/>
        <v>0.34129629629629626</v>
      </c>
      <c r="CD154" s="63">
        <f t="shared" si="173"/>
        <v>0.33777777777777779</v>
      </c>
      <c r="CE154" s="63">
        <f t="shared" si="174"/>
        <v>0.34819444444444447</v>
      </c>
      <c r="CF154" s="63">
        <f t="shared" si="175"/>
        <v>0.34572916666666664</v>
      </c>
      <c r="CG154" s="63">
        <f t="shared" si="176"/>
        <v>0.3450347222222222</v>
      </c>
      <c r="CH154" s="36"/>
      <c r="CI154" s="36"/>
      <c r="CJ154" s="36"/>
      <c r="CK154" s="36"/>
      <c r="CL154" s="60">
        <v>60</v>
      </c>
    </row>
    <row r="155" spans="1:90" ht="40.5" x14ac:dyDescent="0.25">
      <c r="A155" s="37">
        <v>9</v>
      </c>
      <c r="B155" s="16" t="s">
        <v>154</v>
      </c>
      <c r="C155" s="37" t="s">
        <v>67</v>
      </c>
      <c r="D155" s="37">
        <v>40</v>
      </c>
      <c r="E155" s="37"/>
      <c r="F155" s="83"/>
      <c r="G155" s="44">
        <v>41.81</v>
      </c>
      <c r="H155" s="44">
        <f t="shared" si="128"/>
        <v>41.81</v>
      </c>
      <c r="I155" s="83">
        <v>41.77</v>
      </c>
      <c r="J155" s="43">
        <f t="shared" si="177"/>
        <v>-1.1172292714069154E-3</v>
      </c>
      <c r="K155" s="44">
        <f t="shared" si="178"/>
        <v>-4.6666666666666856E-2</v>
      </c>
      <c r="L155" s="76" t="s">
        <v>1011</v>
      </c>
      <c r="M155" s="122">
        <v>60</v>
      </c>
      <c r="N155" s="46">
        <f t="shared" si="129"/>
        <v>41.81666666666667</v>
      </c>
      <c r="O155" s="46"/>
      <c r="P155" s="78">
        <v>41.81</v>
      </c>
      <c r="Q155" s="46"/>
      <c r="R155" s="78">
        <v>41.81</v>
      </c>
      <c r="T155" s="78">
        <v>41.83</v>
      </c>
      <c r="U155" s="47" t="str">
        <f t="shared" si="135"/>
        <v/>
      </c>
      <c r="V155" s="47" t="str">
        <f t="shared" si="136"/>
        <v/>
      </c>
      <c r="W155" s="47"/>
      <c r="X155" s="47"/>
      <c r="Y155" s="47"/>
      <c r="Z155" s="47"/>
      <c r="AA155" s="47"/>
      <c r="AB155" s="47"/>
      <c r="AC155" s="47"/>
      <c r="AD155" s="47"/>
      <c r="AE155" s="51">
        <f t="shared" si="130"/>
        <v>9</v>
      </c>
      <c r="AF155" s="51" t="str">
        <f t="shared" si="131"/>
        <v>F</v>
      </c>
      <c r="AG155" s="51" t="str">
        <f t="shared" si="132"/>
        <v>d</v>
      </c>
      <c r="AH155" s="51">
        <f t="shared" si="133"/>
        <v>40</v>
      </c>
      <c r="AI155" s="52">
        <f t="shared" si="134"/>
        <v>41.81</v>
      </c>
      <c r="AJ155" s="68"/>
      <c r="AK155" s="53"/>
      <c r="AL155" s="52"/>
      <c r="AM155" s="53">
        <f t="shared" si="137"/>
        <v>40</v>
      </c>
      <c r="AN155" s="53">
        <f>IF(AJ155&lt;&gt;"",IF(AJ155="o",VLOOKUP(AM155,OpenSect!$A$1:$D$11,2),IF(AJ155="u",VLOOKUP(AM155,UpHill!$A$1:$D$35,2),IF(AJ155="d",VLOOKUP(AM155,DownHill!$A$1:$D$29,2),IF(AJ155="f",VLOOKUP(AM155,FlatUnd!$A$2:$D$30,2),IF(AJ155="t",VLOOKUP(AM155,TimeAdd!$A$1:$D$176,2),IF(AJ155="l",VLOOKUP(AM155,SLimit!$A$1:$D$8,2),AN154)))))),AN154)</f>
        <v>45</v>
      </c>
      <c r="AO155" s="53">
        <f>IF(AJ155&lt;&gt;"",IF(AJ155="o",VLOOKUP(AM155,OpenSect!$A$1:$D$11,3),IF(AJ155="u",VLOOKUP(AM155,UpHill!$A$1:$D$35,3),IF(AJ155="d",VLOOKUP(AM155,DownHill!$A$3:$D$29,3),IF(AJ155="f",VLOOKUP(AM155,FlatUnd!$A$2:$D$30,3),IF(AJ155="t",VLOOKUP(AM155,TimeAdd!$A$1:$D$18,3),IF(AJ155="l",VLOOKUP(AM155,SLimit!$A$1:$D$8,3),AO154)))))),AO154)</f>
        <v>50</v>
      </c>
      <c r="AP155" s="53">
        <f>IF(AJ155&lt;&gt;"",IF(AJ155="o",VLOOKUP(AM155,OpenSect!$A$1:$D$11,4),IF(AJ155="u",VLOOKUP(AM155,UpHill!$A$1:$D$35,4),IF(AJ155="d",VLOOKUP(AM155,DownHill!$A$1:$D$29,4),IF(AJ155="f",VLOOKUP(AM155,FlatUnd!$A$2:$D$30,4),IF(AJ155="t",VLOOKUP(AM155,TimeAdd!$A$1:$D$18,4),IF(AJ155="l",VLOOKUP(AM155,SLimit!$A$1:$D$8,4),AP154)))))),AP154)</f>
        <v>54</v>
      </c>
      <c r="AQ155" s="53">
        <f t="shared" si="138"/>
        <v>60</v>
      </c>
      <c r="AR155" s="54" t="str">
        <f t="shared" si="139"/>
        <v>Combination sign - Reduced visibility.  No overtaking.   {Max speed D = 54}</v>
      </c>
      <c r="AS155" s="55"/>
      <c r="AT155" s="55"/>
      <c r="AU155" s="56">
        <f>IF(GroupStTimes!$A$8=0,MIN(CB155,CD155,CF155),MIN(BZ155,CB155,CD155,CF155))</f>
        <v>0.29504629629629631</v>
      </c>
      <c r="AV155" s="56">
        <f>IF(GroupStTimes!$A$8=0,MAX(CC155,CE155,CG155),MAX(CA155,CC155,CE155,CG155))</f>
        <v>0.34824074074074074</v>
      </c>
      <c r="AW155" s="57" t="str">
        <f t="shared" si="140"/>
        <v/>
      </c>
      <c r="AX155" s="58" t="str">
        <f t="shared" si="141"/>
        <v/>
      </c>
      <c r="AY155" s="58" t="str">
        <f t="shared" si="142"/>
        <v/>
      </c>
      <c r="AZ155" s="31">
        <f t="shared" si="143"/>
        <v>41.74</v>
      </c>
      <c r="BA155" s="59">
        <f t="shared" si="144"/>
        <v>0.29497685185185185</v>
      </c>
      <c r="BB155" s="59">
        <f t="shared" si="145"/>
        <v>0.30053240740740744</v>
      </c>
      <c r="BC155" s="59">
        <f t="shared" si="146"/>
        <v>0.29543981481481485</v>
      </c>
      <c r="BD155" s="59">
        <f t="shared" si="147"/>
        <v>0.34127314814814813</v>
      </c>
      <c r="BE155" s="59">
        <f t="shared" si="148"/>
        <v>0.33776620370370369</v>
      </c>
      <c r="BF155" s="59">
        <f t="shared" si="149"/>
        <v>0.34818287037037038</v>
      </c>
      <c r="BG155" s="59">
        <f t="shared" si="150"/>
        <v>0.34571759259259255</v>
      </c>
      <c r="BH155" s="59">
        <f t="shared" si="151"/>
        <v>0.34502314814814811</v>
      </c>
      <c r="BI155" s="31">
        <f t="shared" si="152"/>
        <v>7.0000000000000284E-2</v>
      </c>
      <c r="BJ155" s="61">
        <f t="shared" si="153"/>
        <v>1.7500000000000072E-3</v>
      </c>
      <c r="BK155" s="61">
        <f t="shared" si="154"/>
        <v>1.555555555555562E-3</v>
      </c>
      <c r="BL155" s="61">
        <f t="shared" si="155"/>
        <v>1.4000000000000056E-3</v>
      </c>
      <c r="BM155" s="61">
        <f t="shared" si="156"/>
        <v>1.2962962962963015E-3</v>
      </c>
      <c r="BN155" s="62">
        <f t="shared" si="157"/>
        <v>0</v>
      </c>
      <c r="BO155" s="62">
        <f t="shared" si="158"/>
        <v>0</v>
      </c>
      <c r="BP155" s="62">
        <f t="shared" si="159"/>
        <v>6</v>
      </c>
      <c r="BQ155" s="62">
        <f t="shared" si="160"/>
        <v>0</v>
      </c>
      <c r="BR155" s="62">
        <f t="shared" si="161"/>
        <v>0</v>
      </c>
      <c r="BS155" s="62">
        <f t="shared" si="162"/>
        <v>6</v>
      </c>
      <c r="BT155" s="62">
        <f t="shared" si="163"/>
        <v>0</v>
      </c>
      <c r="BU155" s="62">
        <f t="shared" si="164"/>
        <v>0</v>
      </c>
      <c r="BV155" s="62">
        <f t="shared" si="165"/>
        <v>5</v>
      </c>
      <c r="BW155" s="62">
        <f t="shared" si="166"/>
        <v>0</v>
      </c>
      <c r="BX155" s="62">
        <f t="shared" si="167"/>
        <v>0</v>
      </c>
      <c r="BY155" s="62">
        <f t="shared" si="168"/>
        <v>5</v>
      </c>
      <c r="BZ155" s="63">
        <f t="shared" si="169"/>
        <v>0.29504629629629631</v>
      </c>
      <c r="CA155" s="63">
        <f t="shared" si="170"/>
        <v>0.3006018518518519</v>
      </c>
      <c r="CB155" s="63">
        <f t="shared" si="171"/>
        <v>0.2955092592592593</v>
      </c>
      <c r="CC155" s="63">
        <f t="shared" si="172"/>
        <v>0.34134259259259259</v>
      </c>
      <c r="CD155" s="63">
        <f t="shared" si="173"/>
        <v>0.33782407407407405</v>
      </c>
      <c r="CE155" s="63">
        <f t="shared" si="174"/>
        <v>0.34824074074074074</v>
      </c>
      <c r="CF155" s="63">
        <f t="shared" si="175"/>
        <v>0.34577546296296291</v>
      </c>
      <c r="CG155" s="63">
        <f t="shared" si="176"/>
        <v>0.34508101851851847</v>
      </c>
      <c r="CH155" s="36"/>
      <c r="CI155" s="36"/>
      <c r="CJ155" s="36"/>
      <c r="CK155" s="36"/>
      <c r="CL155" s="60">
        <v>60</v>
      </c>
    </row>
    <row r="156" spans="1:90" ht="28.5" customHeight="1" x14ac:dyDescent="0.25">
      <c r="A156" s="37">
        <v>10</v>
      </c>
      <c r="C156" s="37"/>
      <c r="D156" s="37"/>
      <c r="E156" s="37"/>
      <c r="F156" s="83"/>
      <c r="G156" s="44"/>
      <c r="H156" s="44">
        <f t="shared" si="128"/>
        <v>42.01</v>
      </c>
      <c r="I156" s="83">
        <v>41.96</v>
      </c>
      <c r="J156" s="43">
        <f t="shared" si="177"/>
        <v>-1.1916110581505518E-3</v>
      </c>
      <c r="K156" s="44">
        <f t="shared" si="178"/>
        <v>-4.9999999999997158E-2</v>
      </c>
      <c r="L156" s="76" t="s">
        <v>1012</v>
      </c>
      <c r="M156" s="122">
        <v>60</v>
      </c>
      <c r="N156" s="46">
        <f t="shared" si="129"/>
        <v>42.01</v>
      </c>
      <c r="O156" s="46"/>
      <c r="P156" s="78">
        <v>42</v>
      </c>
      <c r="Q156" s="46"/>
      <c r="R156" s="78">
        <v>42.01</v>
      </c>
      <c r="T156" s="78">
        <v>42.02</v>
      </c>
      <c r="U156" s="47" t="str">
        <f t="shared" si="135"/>
        <v/>
      </c>
      <c r="V156" s="47" t="str">
        <f t="shared" si="136"/>
        <v/>
      </c>
      <c r="W156" s="47"/>
      <c r="X156" s="47"/>
      <c r="Y156" s="47"/>
      <c r="Z156" s="47"/>
      <c r="AA156" s="47"/>
      <c r="AB156" s="47"/>
      <c r="AC156" s="47"/>
      <c r="AD156" s="47"/>
      <c r="AE156" s="51">
        <f t="shared" si="130"/>
        <v>10</v>
      </c>
      <c r="AF156" s="51" t="str">
        <f t="shared" si="131"/>
        <v/>
      </c>
      <c r="AG156" s="51" t="str">
        <f t="shared" si="132"/>
        <v/>
      </c>
      <c r="AH156" s="51" t="str">
        <f t="shared" si="133"/>
        <v/>
      </c>
      <c r="AI156" s="52">
        <f t="shared" si="134"/>
        <v>42.01</v>
      </c>
      <c r="AJ156" s="68"/>
      <c r="AK156" s="53"/>
      <c r="AL156" s="52"/>
      <c r="AM156" s="53">
        <f t="shared" si="137"/>
        <v>40</v>
      </c>
      <c r="AN156" s="53">
        <f>IF(AJ156&lt;&gt;"",IF(AJ156="o",VLOOKUP(AM156,OpenSect!$A$1:$D$11,2),IF(AJ156="u",VLOOKUP(AM156,UpHill!$A$1:$D$35,2),IF(AJ156="d",VLOOKUP(AM156,DownHill!$A$1:$D$29,2),IF(AJ156="f",VLOOKUP(AM156,FlatUnd!$A$2:$D$30,2),IF(AJ156="t",VLOOKUP(AM156,TimeAdd!$A$1:$D$176,2),IF(AJ156="l",VLOOKUP(AM156,SLimit!$A$1:$D$8,2),AN155)))))),AN155)</f>
        <v>45</v>
      </c>
      <c r="AO156" s="53">
        <f>IF(AJ156&lt;&gt;"",IF(AJ156="o",VLOOKUP(AM156,OpenSect!$A$1:$D$11,3),IF(AJ156="u",VLOOKUP(AM156,UpHill!$A$1:$D$35,3),IF(AJ156="d",VLOOKUP(AM156,DownHill!$A$3:$D$29,3),IF(AJ156="f",VLOOKUP(AM156,FlatUnd!$A$2:$D$30,3),IF(AJ156="t",VLOOKUP(AM156,TimeAdd!$A$1:$D$18,3),IF(AJ156="l",VLOOKUP(AM156,SLimit!$A$1:$D$8,3),AO155)))))),AO155)</f>
        <v>50</v>
      </c>
      <c r="AP156" s="53">
        <f>IF(AJ156&lt;&gt;"",IF(AJ156="o",VLOOKUP(AM156,OpenSect!$A$1:$D$11,4),IF(AJ156="u",VLOOKUP(AM156,UpHill!$A$1:$D$35,4),IF(AJ156="d",VLOOKUP(AM156,DownHill!$A$1:$D$29,4),IF(AJ156="f",VLOOKUP(AM156,FlatUnd!$A$2:$D$30,4),IF(AJ156="t",VLOOKUP(AM156,TimeAdd!$A$1:$D$18,4),IF(AJ156="l",VLOOKUP(AM156,SLimit!$A$1:$D$8,4),AP155)))))),AP155)</f>
        <v>54</v>
      </c>
      <c r="AQ156" s="53">
        <f t="shared" si="138"/>
        <v>60</v>
      </c>
      <c r="AR156" s="54" t="str">
        <f t="shared" si="139"/>
        <v>Volksrust / Kwaggasnek.</v>
      </c>
      <c r="AS156" s="55"/>
      <c r="AT156" s="55"/>
      <c r="AU156" s="56">
        <f>IF(GroupStTimes!$A$8=0,MIN(CB156,CD156,CF156),MIN(BZ156,CB156,CD156,CF156))</f>
        <v>0.29525462962962962</v>
      </c>
      <c r="AV156" s="56">
        <f>IF(GroupStTimes!$A$8=0,MAX(CC156,CE156,CG156),MAX(CA156,CC156,CE156,CG156))</f>
        <v>0.34840277777777778</v>
      </c>
      <c r="AW156" s="57" t="str">
        <f t="shared" si="140"/>
        <v/>
      </c>
      <c r="AX156" s="58" t="str">
        <f t="shared" si="141"/>
        <v/>
      </c>
      <c r="AY156" s="58" t="str">
        <f t="shared" si="142"/>
        <v/>
      </c>
      <c r="AZ156" s="31">
        <f t="shared" si="143"/>
        <v>41.74</v>
      </c>
      <c r="BA156" s="59">
        <f t="shared" si="144"/>
        <v>0.29497685185185185</v>
      </c>
      <c r="BB156" s="59">
        <f t="shared" si="145"/>
        <v>0.30053240740740744</v>
      </c>
      <c r="BC156" s="59">
        <f t="shared" si="146"/>
        <v>0.29543981481481485</v>
      </c>
      <c r="BD156" s="59">
        <f t="shared" si="147"/>
        <v>0.34127314814814813</v>
      </c>
      <c r="BE156" s="59">
        <f t="shared" si="148"/>
        <v>0.33776620370370369</v>
      </c>
      <c r="BF156" s="59">
        <f t="shared" si="149"/>
        <v>0.34818287037037038</v>
      </c>
      <c r="BG156" s="59">
        <f t="shared" si="150"/>
        <v>0.34571759259259255</v>
      </c>
      <c r="BH156" s="59">
        <f t="shared" si="151"/>
        <v>0.34502314814814811</v>
      </c>
      <c r="BI156" s="31">
        <f t="shared" si="152"/>
        <v>0.26999999999999602</v>
      </c>
      <c r="BJ156" s="61">
        <f t="shared" si="153"/>
        <v>6.7499999999999002E-3</v>
      </c>
      <c r="BK156" s="61">
        <f t="shared" si="154"/>
        <v>5.9999999999999117E-3</v>
      </c>
      <c r="BL156" s="61">
        <f t="shared" si="155"/>
        <v>5.3999999999999205E-3</v>
      </c>
      <c r="BM156" s="61">
        <f t="shared" si="156"/>
        <v>4.9999999999999264E-3</v>
      </c>
      <c r="BN156" s="62">
        <f t="shared" si="157"/>
        <v>0</v>
      </c>
      <c r="BO156" s="62">
        <f t="shared" si="158"/>
        <v>0</v>
      </c>
      <c r="BP156" s="62">
        <f t="shared" si="159"/>
        <v>24</v>
      </c>
      <c r="BQ156" s="62">
        <f t="shared" si="160"/>
        <v>0</v>
      </c>
      <c r="BR156" s="62">
        <f t="shared" si="161"/>
        <v>0</v>
      </c>
      <c r="BS156" s="62">
        <f t="shared" si="162"/>
        <v>22</v>
      </c>
      <c r="BT156" s="62">
        <f t="shared" si="163"/>
        <v>0</v>
      </c>
      <c r="BU156" s="62">
        <f t="shared" si="164"/>
        <v>0</v>
      </c>
      <c r="BV156" s="62">
        <f t="shared" si="165"/>
        <v>19</v>
      </c>
      <c r="BW156" s="62">
        <f t="shared" si="166"/>
        <v>0</v>
      </c>
      <c r="BX156" s="62">
        <f t="shared" si="167"/>
        <v>0</v>
      </c>
      <c r="BY156" s="62">
        <f t="shared" si="168"/>
        <v>18</v>
      </c>
      <c r="BZ156" s="63">
        <f t="shared" si="169"/>
        <v>0.29525462962962962</v>
      </c>
      <c r="CA156" s="63">
        <f t="shared" si="170"/>
        <v>0.30081018518518521</v>
      </c>
      <c r="CB156" s="63">
        <f t="shared" si="171"/>
        <v>0.29569444444444448</v>
      </c>
      <c r="CC156" s="63">
        <f t="shared" si="172"/>
        <v>0.34152777777777776</v>
      </c>
      <c r="CD156" s="63">
        <f t="shared" si="173"/>
        <v>0.3379861111111111</v>
      </c>
      <c r="CE156" s="63">
        <f t="shared" si="174"/>
        <v>0.34840277777777778</v>
      </c>
      <c r="CF156" s="63">
        <f t="shared" si="175"/>
        <v>0.34592592592592586</v>
      </c>
      <c r="CG156" s="63">
        <f t="shared" si="176"/>
        <v>0.34523148148148142</v>
      </c>
      <c r="CH156" s="36"/>
      <c r="CI156" s="36"/>
      <c r="CJ156" s="36"/>
      <c r="CK156" s="36"/>
      <c r="CL156" s="60">
        <v>60</v>
      </c>
    </row>
    <row r="157" spans="1:90" ht="28.5" customHeight="1" x14ac:dyDescent="0.25">
      <c r="A157" s="37">
        <v>10</v>
      </c>
      <c r="C157" s="37"/>
      <c r="D157" s="37"/>
      <c r="E157" s="37"/>
      <c r="F157" s="83"/>
      <c r="G157" s="44"/>
      <c r="H157" s="44">
        <f t="shared" si="128"/>
        <v>42.07</v>
      </c>
      <c r="I157" s="83">
        <v>42.02</v>
      </c>
      <c r="J157" s="43">
        <f t="shared" si="177"/>
        <v>-1.1899095668728499E-3</v>
      </c>
      <c r="K157" s="44">
        <f t="shared" si="178"/>
        <v>-4.9999999999997158E-2</v>
      </c>
      <c r="L157" s="76" t="s">
        <v>1013</v>
      </c>
      <c r="M157" s="122">
        <v>60</v>
      </c>
      <c r="N157" s="46">
        <f t="shared" si="129"/>
        <v>42.07</v>
      </c>
      <c r="O157" s="46"/>
      <c r="P157" s="78">
        <v>42.06</v>
      </c>
      <c r="Q157" s="46"/>
      <c r="R157" s="78">
        <v>42.07</v>
      </c>
      <c r="T157" s="78">
        <v>42.08</v>
      </c>
      <c r="U157" s="47" t="str">
        <f t="shared" si="135"/>
        <v/>
      </c>
      <c r="V157" s="47" t="str">
        <f t="shared" si="136"/>
        <v/>
      </c>
      <c r="W157" s="47"/>
      <c r="X157" s="47"/>
      <c r="Y157" s="47"/>
      <c r="Z157" s="47"/>
      <c r="AA157" s="47"/>
      <c r="AB157" s="47"/>
      <c r="AC157" s="47"/>
      <c r="AD157" s="47"/>
      <c r="AE157" s="51">
        <f t="shared" si="130"/>
        <v>10</v>
      </c>
      <c r="AF157" s="51" t="str">
        <f t="shared" si="131"/>
        <v/>
      </c>
      <c r="AG157" s="51" t="str">
        <f t="shared" si="132"/>
        <v/>
      </c>
      <c r="AH157" s="51" t="str">
        <f t="shared" si="133"/>
        <v/>
      </c>
      <c r="AI157" s="52">
        <f t="shared" si="134"/>
        <v>42.07</v>
      </c>
      <c r="AJ157" s="68"/>
      <c r="AK157" s="53"/>
      <c r="AL157" s="52"/>
      <c r="AM157" s="53">
        <f t="shared" si="137"/>
        <v>40</v>
      </c>
      <c r="AN157" s="53">
        <f>IF(AJ157&lt;&gt;"",IF(AJ157="o",VLOOKUP(AM157,OpenSect!$A$1:$D$11,2),IF(AJ157="u",VLOOKUP(AM157,UpHill!$A$1:$D$35,2),IF(AJ157="d",VLOOKUP(AM157,DownHill!$A$1:$D$29,2),IF(AJ157="f",VLOOKUP(AM157,FlatUnd!$A$2:$D$30,2),IF(AJ157="t",VLOOKUP(AM157,TimeAdd!$A$1:$D$176,2),IF(AJ157="l",VLOOKUP(AM157,SLimit!$A$1:$D$8,2),AN156)))))),AN156)</f>
        <v>45</v>
      </c>
      <c r="AO157" s="53">
        <f>IF(AJ157&lt;&gt;"",IF(AJ157="o",VLOOKUP(AM157,OpenSect!$A$1:$D$11,3),IF(AJ157="u",VLOOKUP(AM157,UpHill!$A$1:$D$35,3),IF(AJ157="d",VLOOKUP(AM157,DownHill!$A$3:$D$29,3),IF(AJ157="f",VLOOKUP(AM157,FlatUnd!$A$2:$D$30,3),IF(AJ157="t",VLOOKUP(AM157,TimeAdd!$A$1:$D$18,3),IF(AJ157="l",VLOOKUP(AM157,SLimit!$A$1:$D$8,3),AO156)))))),AO156)</f>
        <v>50</v>
      </c>
      <c r="AP157" s="53">
        <f>IF(AJ157&lt;&gt;"",IF(AJ157="o",VLOOKUP(AM157,OpenSect!$A$1:$D$11,4),IF(AJ157="u",VLOOKUP(AM157,UpHill!$A$1:$D$35,4),IF(AJ157="d",VLOOKUP(AM157,DownHill!$A$1:$D$29,4),IF(AJ157="f",VLOOKUP(AM157,FlatUnd!$A$2:$D$30,4),IF(AJ157="t",VLOOKUP(AM157,TimeAdd!$A$1:$D$18,4),IF(AJ157="l",VLOOKUP(AM157,SLimit!$A$1:$D$8,4),AP156)))))),AP156)</f>
        <v>54</v>
      </c>
      <c r="AQ157" s="53">
        <f t="shared" si="138"/>
        <v>60</v>
      </c>
      <c r="AR157" s="54" t="str">
        <f t="shared" si="139"/>
        <v>[Historic battlefield] Amajuba.</v>
      </c>
      <c r="AS157" s="55"/>
      <c r="AT157" s="55"/>
      <c r="AU157" s="56">
        <f>IF(GroupStTimes!$A$8=0,MIN(CB157,CD157,CF157),MIN(BZ157,CB157,CD157,CF157))</f>
        <v>0.29532407407407407</v>
      </c>
      <c r="AV157" s="56">
        <f>IF(GroupStTimes!$A$8=0,MAX(CC157,CE157,CG157),MAX(CA157,CC157,CE157,CG157))</f>
        <v>0.34846064814814814</v>
      </c>
      <c r="AW157" s="57" t="str">
        <f t="shared" si="140"/>
        <v/>
      </c>
      <c r="AX157" s="58" t="str">
        <f t="shared" si="141"/>
        <v/>
      </c>
      <c r="AY157" s="58" t="str">
        <f t="shared" si="142"/>
        <v/>
      </c>
      <c r="AZ157" s="31">
        <f t="shared" si="143"/>
        <v>41.74</v>
      </c>
      <c r="BA157" s="59">
        <f t="shared" si="144"/>
        <v>0.29497685185185185</v>
      </c>
      <c r="BB157" s="59">
        <f t="shared" si="145"/>
        <v>0.30053240740740744</v>
      </c>
      <c r="BC157" s="59">
        <f t="shared" si="146"/>
        <v>0.29543981481481485</v>
      </c>
      <c r="BD157" s="59">
        <f t="shared" si="147"/>
        <v>0.34127314814814813</v>
      </c>
      <c r="BE157" s="59">
        <f t="shared" si="148"/>
        <v>0.33776620370370369</v>
      </c>
      <c r="BF157" s="59">
        <f t="shared" si="149"/>
        <v>0.34818287037037038</v>
      </c>
      <c r="BG157" s="59">
        <f t="shared" si="150"/>
        <v>0.34571759259259255</v>
      </c>
      <c r="BH157" s="59">
        <f t="shared" si="151"/>
        <v>0.34502314814814811</v>
      </c>
      <c r="BI157" s="31">
        <f t="shared" si="152"/>
        <v>0.32999999999999829</v>
      </c>
      <c r="BJ157" s="61">
        <f t="shared" si="153"/>
        <v>8.249999999999957E-3</v>
      </c>
      <c r="BK157" s="61">
        <f t="shared" si="154"/>
        <v>7.333333333333295E-3</v>
      </c>
      <c r="BL157" s="61">
        <f t="shared" si="155"/>
        <v>6.5999999999999661E-3</v>
      </c>
      <c r="BM157" s="61">
        <f t="shared" si="156"/>
        <v>6.1111111111110793E-3</v>
      </c>
      <c r="BN157" s="62">
        <f t="shared" si="157"/>
        <v>0</v>
      </c>
      <c r="BO157" s="62">
        <f t="shared" si="158"/>
        <v>0</v>
      </c>
      <c r="BP157" s="62">
        <f t="shared" si="159"/>
        <v>30</v>
      </c>
      <c r="BQ157" s="62">
        <f t="shared" si="160"/>
        <v>0</v>
      </c>
      <c r="BR157" s="62">
        <f t="shared" si="161"/>
        <v>0</v>
      </c>
      <c r="BS157" s="62">
        <f t="shared" si="162"/>
        <v>26</v>
      </c>
      <c r="BT157" s="62">
        <f t="shared" si="163"/>
        <v>0</v>
      </c>
      <c r="BU157" s="62">
        <f t="shared" si="164"/>
        <v>0</v>
      </c>
      <c r="BV157" s="62">
        <f t="shared" si="165"/>
        <v>24</v>
      </c>
      <c r="BW157" s="62">
        <f t="shared" si="166"/>
        <v>0</v>
      </c>
      <c r="BX157" s="62">
        <f t="shared" si="167"/>
        <v>0</v>
      </c>
      <c r="BY157" s="62">
        <f t="shared" si="168"/>
        <v>22</v>
      </c>
      <c r="BZ157" s="63">
        <f t="shared" si="169"/>
        <v>0.29532407407407407</v>
      </c>
      <c r="CA157" s="63">
        <f t="shared" si="170"/>
        <v>0.30087962962962966</v>
      </c>
      <c r="CB157" s="63">
        <f t="shared" si="171"/>
        <v>0.29574074074074075</v>
      </c>
      <c r="CC157" s="63">
        <f t="shared" si="172"/>
        <v>0.34157407407407403</v>
      </c>
      <c r="CD157" s="63">
        <f t="shared" si="173"/>
        <v>0.33804398148148146</v>
      </c>
      <c r="CE157" s="63">
        <f t="shared" si="174"/>
        <v>0.34846064814814814</v>
      </c>
      <c r="CF157" s="63">
        <f t="shared" si="175"/>
        <v>0.34597222222222218</v>
      </c>
      <c r="CG157" s="63">
        <f t="shared" si="176"/>
        <v>0.34527777777777774</v>
      </c>
      <c r="CH157" s="36"/>
      <c r="CI157" s="36"/>
      <c r="CJ157" s="36"/>
      <c r="CK157" s="36"/>
      <c r="CL157" s="60">
        <v>60</v>
      </c>
    </row>
    <row r="158" spans="1:90" ht="40.5" x14ac:dyDescent="0.25">
      <c r="A158" s="37">
        <v>10</v>
      </c>
      <c r="C158" s="37" t="s">
        <v>25</v>
      </c>
      <c r="D158" s="37">
        <v>35</v>
      </c>
      <c r="E158" s="37"/>
      <c r="F158" s="83"/>
      <c r="G158" s="44"/>
      <c r="H158" s="44">
        <f t="shared" si="128"/>
        <v>42.26</v>
      </c>
      <c r="I158" s="83">
        <v>42.21</v>
      </c>
      <c r="J158" s="43">
        <f t="shared" si="177"/>
        <v>-1.1845534233593262E-3</v>
      </c>
      <c r="K158" s="44">
        <f t="shared" si="178"/>
        <v>-4.9999999999997158E-2</v>
      </c>
      <c r="L158" s="76" t="s">
        <v>1535</v>
      </c>
      <c r="M158" s="122">
        <v>60</v>
      </c>
      <c r="N158" s="46">
        <f t="shared" si="129"/>
        <v>42.26</v>
      </c>
      <c r="O158" s="46"/>
      <c r="P158" s="78">
        <v>42.25</v>
      </c>
      <c r="Q158" s="46"/>
      <c r="R158" s="78">
        <v>42.26</v>
      </c>
      <c r="T158" s="78">
        <v>42.27</v>
      </c>
      <c r="U158" s="47" t="str">
        <f t="shared" si="135"/>
        <v/>
      </c>
      <c r="V158" s="47" t="str">
        <f t="shared" si="136"/>
        <v/>
      </c>
      <c r="W158" s="47"/>
      <c r="X158" s="47"/>
      <c r="Y158" s="47"/>
      <c r="Z158" s="47"/>
      <c r="AA158" s="47"/>
      <c r="AB158" s="47"/>
      <c r="AC158" s="47"/>
      <c r="AD158" s="47"/>
      <c r="AE158" s="51">
        <f t="shared" si="130"/>
        <v>10</v>
      </c>
      <c r="AF158" s="51" t="str">
        <f t="shared" si="131"/>
        <v/>
      </c>
      <c r="AG158" s="51" t="str">
        <f t="shared" si="132"/>
        <v>o</v>
      </c>
      <c r="AH158" s="51">
        <f t="shared" si="133"/>
        <v>35</v>
      </c>
      <c r="AI158" s="52">
        <f t="shared" si="134"/>
        <v>42.26</v>
      </c>
      <c r="AJ158" s="68" t="s">
        <v>31</v>
      </c>
      <c r="AK158" s="53"/>
      <c r="AL158" s="52"/>
      <c r="AM158" s="53">
        <f t="shared" si="137"/>
        <v>35</v>
      </c>
      <c r="AN158" s="53">
        <f>IF(AJ158&lt;&gt;"",IF(AJ158="o",VLOOKUP(AM158,OpenSect!$A$1:$D$11,2),IF(AJ158="u",VLOOKUP(AM158,UpHill!$A$1:$D$35,2),IF(AJ158="d",VLOOKUP(AM158,DownHill!$A$1:$D$29,2),IF(AJ158="f",VLOOKUP(AM158,FlatUnd!$A$2:$D$30,2),IF(AJ158="t",VLOOKUP(AM158,TimeAdd!$A$1:$D$176,2),IF(AJ158="l",VLOOKUP(AM158,SLimit!$A$1:$D$8,2),AN157)))))),AN157)</f>
        <v>40</v>
      </c>
      <c r="AO158" s="53">
        <f>IF(AJ158&lt;&gt;"",IF(AJ158="o",VLOOKUP(AM158,OpenSect!$A$1:$D$11,3),IF(AJ158="u",VLOOKUP(AM158,UpHill!$A$1:$D$35,3),IF(AJ158="d",VLOOKUP(AM158,DownHill!$A$3:$D$29,3),IF(AJ158="f",VLOOKUP(AM158,FlatUnd!$A$2:$D$30,3),IF(AJ158="t",VLOOKUP(AM158,TimeAdd!$A$1:$D$18,3),IF(AJ158="l",VLOOKUP(AM158,SLimit!$A$1:$D$8,3),AO157)))))),AO157)</f>
        <v>45</v>
      </c>
      <c r="AP158" s="53">
        <f>IF(AJ158&lt;&gt;"",IF(AJ158="o",VLOOKUP(AM158,OpenSect!$A$1:$D$11,4),IF(AJ158="u",VLOOKUP(AM158,UpHill!$A$1:$D$35,4),IF(AJ158="d",VLOOKUP(AM158,DownHill!$A$1:$D$29,4),IF(AJ158="f",VLOOKUP(AM158,FlatUnd!$A$2:$D$30,4),IF(AJ158="t",VLOOKUP(AM158,TimeAdd!$A$1:$D$18,4),IF(AJ158="l",VLOOKUP(AM158,SLimit!$A$1:$D$8,4),AP157)))))),AP157)</f>
        <v>50</v>
      </c>
      <c r="AQ158" s="53">
        <f t="shared" si="138"/>
        <v>60</v>
      </c>
      <c r="AR158" s="54" t="str">
        <f t="shared" si="139"/>
        <v>Kwaggasnek.  [Historic battlefield] Amajuba.  START of REGULARITY.</v>
      </c>
      <c r="AS158" s="55"/>
      <c r="AT158" s="55"/>
      <c r="AU158" s="56">
        <f>IF(GroupStTimes!$A$8=0,MIN(CB158,CD158,CF158),MIN(BZ158,CB158,CD158,CF158))</f>
        <v>0.29552083333333334</v>
      </c>
      <c r="AV158" s="56">
        <f>IF(GroupStTimes!$A$8=0,MAX(CC158,CE158,CG158),MAX(CA158,CC158,CE158,CG158))</f>
        <v>0.34861111111111109</v>
      </c>
      <c r="AW158" s="57" t="str">
        <f t="shared" si="140"/>
        <v/>
      </c>
      <c r="AX158" s="58" t="str">
        <f t="shared" si="141"/>
        <v/>
      </c>
      <c r="AY158" s="58" t="str">
        <f t="shared" si="142"/>
        <v/>
      </c>
      <c r="AZ158" s="31">
        <f t="shared" si="143"/>
        <v>41.74</v>
      </c>
      <c r="BA158" s="59">
        <f t="shared" si="144"/>
        <v>0.29497685185185185</v>
      </c>
      <c r="BB158" s="59">
        <f t="shared" si="145"/>
        <v>0.30053240740740744</v>
      </c>
      <c r="BC158" s="59">
        <f t="shared" si="146"/>
        <v>0.29543981481481485</v>
      </c>
      <c r="BD158" s="59">
        <f t="shared" si="147"/>
        <v>0.34127314814814813</v>
      </c>
      <c r="BE158" s="59">
        <f t="shared" si="148"/>
        <v>0.33776620370370369</v>
      </c>
      <c r="BF158" s="59">
        <f t="shared" si="149"/>
        <v>0.34818287037037038</v>
      </c>
      <c r="BG158" s="59">
        <f t="shared" si="150"/>
        <v>0.34571759259259255</v>
      </c>
      <c r="BH158" s="59">
        <f t="shared" si="151"/>
        <v>0.34502314814814811</v>
      </c>
      <c r="BI158" s="31">
        <f t="shared" si="152"/>
        <v>0.51999999999999602</v>
      </c>
      <c r="BJ158" s="61">
        <f t="shared" si="153"/>
        <v>1.2999999999999901E-2</v>
      </c>
      <c r="BK158" s="61">
        <f t="shared" si="154"/>
        <v>1.1555555555555467E-2</v>
      </c>
      <c r="BL158" s="61">
        <f t="shared" si="155"/>
        <v>1.039999999999992E-2</v>
      </c>
      <c r="BM158" s="61">
        <f t="shared" si="156"/>
        <v>9.6296296296295558E-3</v>
      </c>
      <c r="BN158" s="62">
        <f t="shared" si="157"/>
        <v>0</v>
      </c>
      <c r="BO158" s="62">
        <f t="shared" si="158"/>
        <v>0</v>
      </c>
      <c r="BP158" s="62">
        <f t="shared" si="159"/>
        <v>47</v>
      </c>
      <c r="BQ158" s="62">
        <f t="shared" si="160"/>
        <v>0</v>
      </c>
      <c r="BR158" s="62">
        <f t="shared" si="161"/>
        <v>0</v>
      </c>
      <c r="BS158" s="62">
        <f t="shared" si="162"/>
        <v>42</v>
      </c>
      <c r="BT158" s="62">
        <f t="shared" si="163"/>
        <v>0</v>
      </c>
      <c r="BU158" s="62">
        <f t="shared" si="164"/>
        <v>0</v>
      </c>
      <c r="BV158" s="62">
        <f t="shared" si="165"/>
        <v>37</v>
      </c>
      <c r="BW158" s="62">
        <f t="shared" si="166"/>
        <v>0</v>
      </c>
      <c r="BX158" s="62">
        <f t="shared" si="167"/>
        <v>0</v>
      </c>
      <c r="BY158" s="62">
        <f t="shared" si="168"/>
        <v>35</v>
      </c>
      <c r="BZ158" s="63">
        <f t="shared" si="169"/>
        <v>0.29552083333333334</v>
      </c>
      <c r="CA158" s="63">
        <f t="shared" si="170"/>
        <v>0.30107638888888894</v>
      </c>
      <c r="CB158" s="63">
        <f t="shared" si="171"/>
        <v>0.29592592592592598</v>
      </c>
      <c r="CC158" s="63">
        <f t="shared" si="172"/>
        <v>0.34175925925925926</v>
      </c>
      <c r="CD158" s="63">
        <f t="shared" si="173"/>
        <v>0.33819444444444441</v>
      </c>
      <c r="CE158" s="63">
        <f t="shared" si="174"/>
        <v>0.34861111111111109</v>
      </c>
      <c r="CF158" s="63">
        <f t="shared" si="175"/>
        <v>0.34612268518518513</v>
      </c>
      <c r="CG158" s="63">
        <f t="shared" si="176"/>
        <v>0.34542824074074069</v>
      </c>
      <c r="CH158" s="36"/>
      <c r="CI158" s="36"/>
      <c r="CJ158" s="36"/>
      <c r="CK158" s="36"/>
      <c r="CL158" s="60">
        <v>60</v>
      </c>
    </row>
    <row r="159" spans="1:90" ht="40.5" x14ac:dyDescent="0.25">
      <c r="A159" s="37">
        <v>10</v>
      </c>
      <c r="B159" s="16" t="s">
        <v>336</v>
      </c>
      <c r="C159" s="37" t="s">
        <v>49</v>
      </c>
      <c r="D159" s="37">
        <v>49</v>
      </c>
      <c r="E159" s="37"/>
      <c r="F159" s="83"/>
      <c r="G159" s="44"/>
      <c r="H159" s="44">
        <f t="shared" si="128"/>
        <v>42.45</v>
      </c>
      <c r="I159" s="83">
        <v>42.4</v>
      </c>
      <c r="J159" s="43">
        <f t="shared" si="177"/>
        <v>-1.1792452830191361E-3</v>
      </c>
      <c r="K159" s="44">
        <f t="shared" si="178"/>
        <v>-5.0000000000011369E-2</v>
      </c>
      <c r="L159" s="76" t="s">
        <v>1536</v>
      </c>
      <c r="M159" s="122">
        <v>100</v>
      </c>
      <c r="N159" s="46">
        <f t="shared" si="129"/>
        <v>42.45000000000001</v>
      </c>
      <c r="O159" s="46"/>
      <c r="P159" s="78">
        <v>42.440000000000005</v>
      </c>
      <c r="Q159" s="46"/>
      <c r="R159" s="78">
        <v>42.45</v>
      </c>
      <c r="T159" s="78">
        <v>42.46</v>
      </c>
      <c r="U159" s="47" t="str">
        <f t="shared" si="135"/>
        <v/>
      </c>
      <c r="V159" s="47" t="str">
        <f t="shared" si="136"/>
        <v/>
      </c>
      <c r="W159" s="47"/>
      <c r="X159" s="47"/>
      <c r="Y159" s="47"/>
      <c r="Z159" s="47"/>
      <c r="AA159" s="47"/>
      <c r="AB159" s="47"/>
      <c r="AC159" s="47"/>
      <c r="AD159" s="47"/>
      <c r="AE159" s="51">
        <f t="shared" si="130"/>
        <v>10</v>
      </c>
      <c r="AF159" s="51" t="str">
        <f t="shared" si="131"/>
        <v>F Und</v>
      </c>
      <c r="AG159" s="51" t="str">
        <f t="shared" si="132"/>
        <v>f</v>
      </c>
      <c r="AH159" s="51">
        <f t="shared" si="133"/>
        <v>49</v>
      </c>
      <c r="AI159" s="52">
        <f t="shared" si="134"/>
        <v>42.45</v>
      </c>
      <c r="AJ159" s="68" t="s">
        <v>49</v>
      </c>
      <c r="AK159" s="53"/>
      <c r="AL159" s="52"/>
      <c r="AM159" s="53">
        <f t="shared" si="137"/>
        <v>49</v>
      </c>
      <c r="AN159" s="53">
        <f>IF(AJ159&lt;&gt;"",IF(AJ159="o",VLOOKUP(AM159,OpenSect!$A$1:$D$11,2),IF(AJ159="u",VLOOKUP(AM159,UpHill!$A$1:$D$35,2),IF(AJ159="d",VLOOKUP(AM159,DownHill!$A$1:$D$29,2),IF(AJ159="f",VLOOKUP(AM159,FlatUnd!$A$2:$D$30,2),IF(AJ159="t",VLOOKUP(AM159,TimeAdd!$A$1:$D$176,2),IF(AJ159="l",VLOOKUP(AM159,SLimit!$A$1:$D$8,2),AN158)))))),AN158)</f>
        <v>58</v>
      </c>
      <c r="AO159" s="53">
        <f>IF(AJ159&lt;&gt;"",IF(AJ159="o",VLOOKUP(AM159,OpenSect!$A$1:$D$11,3),IF(AJ159="u",VLOOKUP(AM159,UpHill!$A$1:$D$35,3),IF(AJ159="d",VLOOKUP(AM159,DownHill!$A$3:$D$29,3),IF(AJ159="f",VLOOKUP(AM159,FlatUnd!$A$2:$D$30,3),IF(AJ159="t",VLOOKUP(AM159,TimeAdd!$A$1:$D$18,3),IF(AJ159="l",VLOOKUP(AM159,SLimit!$A$1:$D$8,3),AO158)))))),AO158)</f>
        <v>69</v>
      </c>
      <c r="AP159" s="53">
        <f>IF(AJ159&lt;&gt;"",IF(AJ159="o",VLOOKUP(AM159,OpenSect!$A$1:$D$11,4),IF(AJ159="u",VLOOKUP(AM159,UpHill!$A$1:$D$35,4),IF(AJ159="d",VLOOKUP(AM159,DownHill!$A$1:$D$29,4),IF(AJ159="f",VLOOKUP(AM159,FlatUnd!$A$2:$D$30,4),IF(AJ159="t",VLOOKUP(AM159,TimeAdd!$A$1:$D$18,4),IF(AJ159="l",VLOOKUP(AM159,SLimit!$A$1:$D$8,4),AP158)))))),AP158)</f>
        <v>78</v>
      </c>
      <c r="AQ159" s="53">
        <f t="shared" si="138"/>
        <v>100</v>
      </c>
      <c r="AR159" s="54" t="str">
        <f t="shared" si="139"/>
        <v>100 Speed limit.  Be careful of free roaming farm animals.</v>
      </c>
      <c r="AS159" s="55"/>
      <c r="AT159" s="55"/>
      <c r="AU159" s="56">
        <f>IF(GroupStTimes!$A$8=0,MIN(CB159,CD159,CF159),MIN(BZ159,CB159,CD159,CF159))</f>
        <v>0.29575231481481484</v>
      </c>
      <c r="AV159" s="56">
        <f>IF(GroupStTimes!$A$8=0,MAX(CC159,CE159,CG159),MAX(CA159,CC159,CE159,CG159))</f>
        <v>0.34878472222222223</v>
      </c>
      <c r="AW159" s="57" t="str">
        <f t="shared" si="140"/>
        <v/>
      </c>
      <c r="AX159" s="58" t="str">
        <f t="shared" si="141"/>
        <v/>
      </c>
      <c r="AY159" s="58" t="str">
        <f t="shared" si="142"/>
        <v/>
      </c>
      <c r="AZ159" s="31">
        <f t="shared" si="143"/>
        <v>42.26</v>
      </c>
      <c r="BA159" s="59">
        <f t="shared" si="144"/>
        <v>0.29552083333333334</v>
      </c>
      <c r="BB159" s="59">
        <f t="shared" si="145"/>
        <v>0.30107638888888894</v>
      </c>
      <c r="BC159" s="59">
        <f t="shared" si="146"/>
        <v>0.29592592592592598</v>
      </c>
      <c r="BD159" s="59">
        <f t="shared" si="147"/>
        <v>0.34175925925925926</v>
      </c>
      <c r="BE159" s="59">
        <f t="shared" si="148"/>
        <v>0.33819444444444441</v>
      </c>
      <c r="BF159" s="59">
        <f t="shared" si="149"/>
        <v>0.34861111111111109</v>
      </c>
      <c r="BG159" s="59">
        <f t="shared" si="150"/>
        <v>0.34612268518518513</v>
      </c>
      <c r="BH159" s="59">
        <f t="shared" si="151"/>
        <v>0.34542824074074069</v>
      </c>
      <c r="BI159" s="31">
        <f t="shared" si="152"/>
        <v>0.19000000000000483</v>
      </c>
      <c r="BJ159" s="61">
        <f t="shared" si="153"/>
        <v>5.4285714285715663E-3</v>
      </c>
      <c r="BK159" s="61">
        <f t="shared" si="154"/>
        <v>4.7500000000001204E-3</v>
      </c>
      <c r="BL159" s="61">
        <f t="shared" si="155"/>
        <v>4.2222222222223294E-3</v>
      </c>
      <c r="BM159" s="61">
        <f t="shared" si="156"/>
        <v>3.8000000000000967E-3</v>
      </c>
      <c r="BN159" s="62">
        <f t="shared" si="157"/>
        <v>0</v>
      </c>
      <c r="BO159" s="62">
        <f t="shared" si="158"/>
        <v>0</v>
      </c>
      <c r="BP159" s="62">
        <f t="shared" si="159"/>
        <v>20</v>
      </c>
      <c r="BQ159" s="62">
        <f t="shared" si="160"/>
        <v>0</v>
      </c>
      <c r="BR159" s="62">
        <f t="shared" si="161"/>
        <v>0</v>
      </c>
      <c r="BS159" s="62">
        <f t="shared" si="162"/>
        <v>17</v>
      </c>
      <c r="BT159" s="62">
        <f t="shared" si="163"/>
        <v>0</v>
      </c>
      <c r="BU159" s="62">
        <f t="shared" si="164"/>
        <v>0</v>
      </c>
      <c r="BV159" s="62">
        <f t="shared" si="165"/>
        <v>15</v>
      </c>
      <c r="BW159" s="62">
        <f t="shared" si="166"/>
        <v>0</v>
      </c>
      <c r="BX159" s="62">
        <f t="shared" si="167"/>
        <v>0</v>
      </c>
      <c r="BY159" s="62">
        <f t="shared" si="168"/>
        <v>14</v>
      </c>
      <c r="BZ159" s="63">
        <f t="shared" si="169"/>
        <v>0.29575231481481484</v>
      </c>
      <c r="CA159" s="63">
        <f t="shared" si="170"/>
        <v>0.30130787037037043</v>
      </c>
      <c r="CB159" s="63">
        <f t="shared" si="171"/>
        <v>0.29612268518518525</v>
      </c>
      <c r="CC159" s="63">
        <f t="shared" si="172"/>
        <v>0.34195601851851853</v>
      </c>
      <c r="CD159" s="63">
        <f t="shared" si="173"/>
        <v>0.33836805555555555</v>
      </c>
      <c r="CE159" s="63">
        <f t="shared" si="174"/>
        <v>0.34878472222222223</v>
      </c>
      <c r="CF159" s="63">
        <f t="shared" si="175"/>
        <v>0.34628472222222217</v>
      </c>
      <c r="CG159" s="63">
        <f t="shared" si="176"/>
        <v>0.34559027777777773</v>
      </c>
      <c r="CH159" s="36"/>
      <c r="CI159" s="36"/>
      <c r="CJ159" s="36"/>
      <c r="CK159" s="36"/>
      <c r="CL159" s="60">
        <v>60</v>
      </c>
    </row>
    <row r="160" spans="1:90" ht="28.5" customHeight="1" x14ac:dyDescent="0.25">
      <c r="A160" s="37">
        <v>10</v>
      </c>
      <c r="B160" s="16" t="s">
        <v>336</v>
      </c>
      <c r="C160" s="37" t="s">
        <v>49</v>
      </c>
      <c r="D160" s="37">
        <v>49</v>
      </c>
      <c r="E160" s="37"/>
      <c r="F160" s="83"/>
      <c r="G160" s="44"/>
      <c r="H160" s="44">
        <f t="shared" si="128"/>
        <v>42.55</v>
      </c>
      <c r="I160" s="83">
        <v>42.5</v>
      </c>
      <c r="J160" s="43">
        <f t="shared" si="177"/>
        <v>-1.1764705882353944E-3</v>
      </c>
      <c r="K160" s="44">
        <f t="shared" si="178"/>
        <v>-5.0000000000004263E-2</v>
      </c>
      <c r="L160" s="76" t="s">
        <v>1014</v>
      </c>
      <c r="M160" s="122">
        <v>100</v>
      </c>
      <c r="N160" s="46">
        <f t="shared" si="129"/>
        <v>42.550000000000004</v>
      </c>
      <c r="O160" s="46"/>
      <c r="P160" s="78">
        <v>42.54</v>
      </c>
      <c r="Q160" s="46"/>
      <c r="R160" s="78">
        <v>42.55</v>
      </c>
      <c r="T160" s="78">
        <v>42.56</v>
      </c>
      <c r="U160" s="47" t="str">
        <f t="shared" si="135"/>
        <v/>
      </c>
      <c r="V160" s="47" t="str">
        <f t="shared" si="136"/>
        <v/>
      </c>
      <c r="W160" s="47"/>
      <c r="X160" s="47"/>
      <c r="Y160" s="47"/>
      <c r="Z160" s="47"/>
      <c r="AA160" s="47"/>
      <c r="AB160" s="47"/>
      <c r="AC160" s="47"/>
      <c r="AD160" s="47"/>
      <c r="AE160" s="51">
        <f t="shared" si="130"/>
        <v>10</v>
      </c>
      <c r="AF160" s="51" t="str">
        <f t="shared" si="131"/>
        <v>F Und</v>
      </c>
      <c r="AG160" s="51" t="str">
        <f t="shared" si="132"/>
        <v>f</v>
      </c>
      <c r="AH160" s="51">
        <f t="shared" si="133"/>
        <v>49</v>
      </c>
      <c r="AI160" s="52">
        <f t="shared" si="134"/>
        <v>42.55</v>
      </c>
      <c r="AJ160" s="68"/>
      <c r="AK160" s="53"/>
      <c r="AL160" s="52"/>
      <c r="AM160" s="53">
        <f t="shared" si="137"/>
        <v>49</v>
      </c>
      <c r="AN160" s="53">
        <f>IF(AJ160&lt;&gt;"",IF(AJ160="o",VLOOKUP(AM160,OpenSect!$A$1:$D$11,2),IF(AJ160="u",VLOOKUP(AM160,UpHill!$A$1:$D$35,2),IF(AJ160="d",VLOOKUP(AM160,DownHill!$A$1:$D$29,2),IF(AJ160="f",VLOOKUP(AM160,FlatUnd!$A$2:$D$30,2),IF(AJ160="t",VLOOKUP(AM160,TimeAdd!$A$1:$D$176,2),IF(AJ160="l",VLOOKUP(AM160,SLimit!$A$1:$D$8,2),AN159)))))),AN159)</f>
        <v>58</v>
      </c>
      <c r="AO160" s="53">
        <f>IF(AJ160&lt;&gt;"",IF(AJ160="o",VLOOKUP(AM160,OpenSect!$A$1:$D$11,3),IF(AJ160="u",VLOOKUP(AM160,UpHill!$A$1:$D$35,3),IF(AJ160="d",VLOOKUP(AM160,DownHill!$A$3:$D$29,3),IF(AJ160="f",VLOOKUP(AM160,FlatUnd!$A$2:$D$30,3),IF(AJ160="t",VLOOKUP(AM160,TimeAdd!$A$1:$D$18,3),IF(AJ160="l",VLOOKUP(AM160,SLimit!$A$1:$D$8,3),AO159)))))),AO159)</f>
        <v>69</v>
      </c>
      <c r="AP160" s="53">
        <f>IF(AJ160&lt;&gt;"",IF(AJ160="o",VLOOKUP(AM160,OpenSect!$A$1:$D$11,4),IF(AJ160="u",VLOOKUP(AM160,UpHill!$A$1:$D$35,4),IF(AJ160="d",VLOOKUP(AM160,DownHill!$A$1:$D$29,4),IF(AJ160="f",VLOOKUP(AM160,FlatUnd!$A$2:$D$30,4),IF(AJ160="t",VLOOKUP(AM160,TimeAdd!$A$1:$D$18,4),IF(AJ160="l",VLOOKUP(AM160,SLimit!$A$1:$D$8,4),AP159)))))),AP159)</f>
        <v>78</v>
      </c>
      <c r="AQ160" s="53">
        <f t="shared" si="138"/>
        <v>100</v>
      </c>
      <c r="AR160" s="54" t="str">
        <f t="shared" si="139"/>
        <v>N11 Volksrust 8.</v>
      </c>
      <c r="AS160" s="55"/>
      <c r="AT160" s="55"/>
      <c r="AU160" s="56">
        <f>IF(GroupStTimes!$A$8=0,MIN(CB160,CD160,CF160),MIN(BZ160,CB160,CD160,CF160))</f>
        <v>0.29583333333333334</v>
      </c>
      <c r="AV160" s="56">
        <f>IF(GroupStTimes!$A$8=0,MAX(CC160,CE160,CG160),MAX(CA160,CC160,CE160,CG160))</f>
        <v>0.34884259259259259</v>
      </c>
      <c r="AW160" s="57" t="str">
        <f t="shared" si="140"/>
        <v/>
      </c>
      <c r="AX160" s="58" t="str">
        <f t="shared" si="141"/>
        <v/>
      </c>
      <c r="AY160" s="58" t="str">
        <f t="shared" si="142"/>
        <v/>
      </c>
      <c r="AZ160" s="31">
        <f t="shared" si="143"/>
        <v>42.45</v>
      </c>
      <c r="BA160" s="59">
        <f t="shared" si="144"/>
        <v>0.29575231481481484</v>
      </c>
      <c r="BB160" s="59">
        <f t="shared" si="145"/>
        <v>0.30130787037037043</v>
      </c>
      <c r="BC160" s="59">
        <f t="shared" si="146"/>
        <v>0.29612268518518525</v>
      </c>
      <c r="BD160" s="59">
        <f t="shared" si="147"/>
        <v>0.34195601851851853</v>
      </c>
      <c r="BE160" s="59">
        <f t="shared" si="148"/>
        <v>0.33836805555555555</v>
      </c>
      <c r="BF160" s="59">
        <f t="shared" si="149"/>
        <v>0.34878472222222223</v>
      </c>
      <c r="BG160" s="59">
        <f t="shared" si="150"/>
        <v>0.34628472222222217</v>
      </c>
      <c r="BH160" s="59">
        <f t="shared" si="151"/>
        <v>0.34559027777777773</v>
      </c>
      <c r="BI160" s="31">
        <f t="shared" si="152"/>
        <v>9.9999999999994316E-2</v>
      </c>
      <c r="BJ160" s="61">
        <f t="shared" si="153"/>
        <v>2.0408163265304962E-3</v>
      </c>
      <c r="BK160" s="61">
        <f t="shared" si="154"/>
        <v>1.7241379310343847E-3</v>
      </c>
      <c r="BL160" s="61">
        <f t="shared" si="155"/>
        <v>1.4492753623187582E-3</v>
      </c>
      <c r="BM160" s="61">
        <f t="shared" si="156"/>
        <v>1.2820512820512092E-3</v>
      </c>
      <c r="BN160" s="62">
        <f t="shared" si="157"/>
        <v>0</v>
      </c>
      <c r="BO160" s="62">
        <f t="shared" si="158"/>
        <v>0</v>
      </c>
      <c r="BP160" s="62">
        <f t="shared" si="159"/>
        <v>7</v>
      </c>
      <c r="BQ160" s="62">
        <f t="shared" si="160"/>
        <v>0</v>
      </c>
      <c r="BR160" s="62">
        <f t="shared" si="161"/>
        <v>0</v>
      </c>
      <c r="BS160" s="62">
        <f t="shared" si="162"/>
        <v>6</v>
      </c>
      <c r="BT160" s="62">
        <f t="shared" si="163"/>
        <v>0</v>
      </c>
      <c r="BU160" s="62">
        <f t="shared" si="164"/>
        <v>0</v>
      </c>
      <c r="BV160" s="62">
        <f t="shared" si="165"/>
        <v>5</v>
      </c>
      <c r="BW160" s="62">
        <f t="shared" si="166"/>
        <v>0</v>
      </c>
      <c r="BX160" s="62">
        <f t="shared" si="167"/>
        <v>0</v>
      </c>
      <c r="BY160" s="62">
        <f t="shared" si="168"/>
        <v>5</v>
      </c>
      <c r="BZ160" s="63">
        <f t="shared" si="169"/>
        <v>0.29583333333333334</v>
      </c>
      <c r="CA160" s="63">
        <f t="shared" si="170"/>
        <v>0.30138888888888893</v>
      </c>
      <c r="CB160" s="63">
        <f t="shared" si="171"/>
        <v>0.29619212962962971</v>
      </c>
      <c r="CC160" s="63">
        <f t="shared" si="172"/>
        <v>0.34202546296296299</v>
      </c>
      <c r="CD160" s="63">
        <f t="shared" si="173"/>
        <v>0.33842592592592591</v>
      </c>
      <c r="CE160" s="63">
        <f t="shared" si="174"/>
        <v>0.34884259259259259</v>
      </c>
      <c r="CF160" s="63">
        <f t="shared" si="175"/>
        <v>0.34634259259259254</v>
      </c>
      <c r="CG160" s="63">
        <f t="shared" si="176"/>
        <v>0.34564814814814809</v>
      </c>
      <c r="CH160" s="36"/>
      <c r="CI160" s="36"/>
      <c r="CJ160" s="36"/>
      <c r="CK160" s="36"/>
      <c r="CL160" s="60">
        <v>60</v>
      </c>
    </row>
    <row r="161" spans="1:90" ht="28.5" customHeight="1" x14ac:dyDescent="0.25">
      <c r="A161" s="37">
        <v>10</v>
      </c>
      <c r="C161" s="37"/>
      <c r="D161" s="37"/>
      <c r="E161" s="37"/>
      <c r="F161" s="83"/>
      <c r="G161" s="44"/>
      <c r="H161" s="44">
        <f t="shared" si="128"/>
        <v>42.68</v>
      </c>
      <c r="I161" s="83">
        <v>42.63</v>
      </c>
      <c r="J161" s="43">
        <f t="shared" si="177"/>
        <v>-1.094690749863168E-3</v>
      </c>
      <c r="K161" s="44">
        <f t="shared" si="178"/>
        <v>-4.6666666666666856E-2</v>
      </c>
      <c r="L161" s="76" t="s">
        <v>1015</v>
      </c>
      <c r="M161" s="122">
        <v>100</v>
      </c>
      <c r="N161" s="46">
        <f t="shared" si="129"/>
        <v>42.676666666666669</v>
      </c>
      <c r="O161" s="46"/>
      <c r="P161" s="78">
        <v>42.67</v>
      </c>
      <c r="Q161" s="46"/>
      <c r="R161" s="78">
        <v>42.67</v>
      </c>
      <c r="T161" s="78">
        <v>42.69</v>
      </c>
      <c r="U161" s="47" t="str">
        <f t="shared" si="135"/>
        <v/>
      </c>
      <c r="V161" s="47" t="str">
        <f t="shared" si="136"/>
        <v/>
      </c>
      <c r="W161" s="47"/>
      <c r="X161" s="47"/>
      <c r="Y161" s="47"/>
      <c r="Z161" s="47"/>
      <c r="AA161" s="47"/>
      <c r="AB161" s="47"/>
      <c r="AC161" s="47"/>
      <c r="AD161" s="47"/>
      <c r="AE161" s="51">
        <f t="shared" si="130"/>
        <v>10</v>
      </c>
      <c r="AF161" s="51" t="str">
        <f t="shared" si="131"/>
        <v/>
      </c>
      <c r="AG161" s="51" t="str">
        <f t="shared" si="132"/>
        <v/>
      </c>
      <c r="AH161" s="51" t="str">
        <f t="shared" si="133"/>
        <v/>
      </c>
      <c r="AI161" s="52">
        <f t="shared" si="134"/>
        <v>42.68</v>
      </c>
      <c r="AJ161" s="68"/>
      <c r="AK161" s="53"/>
      <c r="AL161" s="52"/>
      <c r="AM161" s="53">
        <f t="shared" si="137"/>
        <v>49</v>
      </c>
      <c r="AN161" s="53">
        <f>IF(AJ161&lt;&gt;"",IF(AJ161="o",VLOOKUP(AM161,OpenSect!$A$1:$D$11,2),IF(AJ161="u",VLOOKUP(AM161,UpHill!$A$1:$D$35,2),IF(AJ161="d",VLOOKUP(AM161,DownHill!$A$1:$D$29,2),IF(AJ161="f",VLOOKUP(AM161,FlatUnd!$A$2:$D$30,2),IF(AJ161="t",VLOOKUP(AM161,TimeAdd!$A$1:$D$176,2),IF(AJ161="l",VLOOKUP(AM161,SLimit!$A$1:$D$8,2),AN160)))))),AN160)</f>
        <v>58</v>
      </c>
      <c r="AO161" s="53">
        <f>IF(AJ161&lt;&gt;"",IF(AJ161="o",VLOOKUP(AM161,OpenSect!$A$1:$D$11,3),IF(AJ161="u",VLOOKUP(AM161,UpHill!$A$1:$D$35,3),IF(AJ161="d",VLOOKUP(AM161,DownHill!$A$3:$D$29,3),IF(AJ161="f",VLOOKUP(AM161,FlatUnd!$A$2:$D$30,3),IF(AJ161="t",VLOOKUP(AM161,TimeAdd!$A$1:$D$18,3),IF(AJ161="l",VLOOKUP(AM161,SLimit!$A$1:$D$8,3),AO160)))))),AO160)</f>
        <v>69</v>
      </c>
      <c r="AP161" s="53">
        <f>IF(AJ161&lt;&gt;"",IF(AJ161="o",VLOOKUP(AM161,OpenSect!$A$1:$D$11,4),IF(AJ161="u",VLOOKUP(AM161,UpHill!$A$1:$D$35,4),IF(AJ161="d",VLOOKUP(AM161,DownHill!$A$1:$D$29,4),IF(AJ161="f",VLOOKUP(AM161,FlatUnd!$A$2:$D$30,4),IF(AJ161="t",VLOOKUP(AM161,TimeAdd!$A$1:$D$18,4),IF(AJ161="l",VLOOKUP(AM161,SLimit!$A$1:$D$8,4),AP160)))))),AP160)</f>
        <v>78</v>
      </c>
      <c r="AQ161" s="53">
        <f t="shared" si="138"/>
        <v>100</v>
      </c>
      <c r="AR161" s="54" t="str">
        <f t="shared" si="139"/>
        <v>40,0 km plate.</v>
      </c>
      <c r="AS161" s="55"/>
      <c r="AT161" s="55"/>
      <c r="AU161" s="56">
        <f>IF(GroupStTimes!$A$8=0,MIN(CB161,CD161,CF161),MIN(BZ161,CB161,CD161,CF161))</f>
        <v>0.29594907407407411</v>
      </c>
      <c r="AV161" s="56">
        <f>IF(GroupStTimes!$A$8=0,MAX(CC161,CE161,CG161),MAX(CA161,CC161,CE161,CG161))</f>
        <v>0.34892361111111114</v>
      </c>
      <c r="AW161" s="57" t="str">
        <f t="shared" si="140"/>
        <v/>
      </c>
      <c r="AX161" s="58" t="str">
        <f t="shared" si="141"/>
        <v/>
      </c>
      <c r="AY161" s="58" t="str">
        <f t="shared" si="142"/>
        <v/>
      </c>
      <c r="AZ161" s="31">
        <f t="shared" si="143"/>
        <v>42.45</v>
      </c>
      <c r="BA161" s="59">
        <f t="shared" si="144"/>
        <v>0.29575231481481484</v>
      </c>
      <c r="BB161" s="59">
        <f t="shared" si="145"/>
        <v>0.30130787037037043</v>
      </c>
      <c r="BC161" s="59">
        <f t="shared" si="146"/>
        <v>0.29612268518518525</v>
      </c>
      <c r="BD161" s="59">
        <f t="shared" si="147"/>
        <v>0.34195601851851853</v>
      </c>
      <c r="BE161" s="59">
        <f t="shared" si="148"/>
        <v>0.33836805555555555</v>
      </c>
      <c r="BF161" s="59">
        <f t="shared" si="149"/>
        <v>0.34878472222222223</v>
      </c>
      <c r="BG161" s="59">
        <f t="shared" si="150"/>
        <v>0.34628472222222217</v>
      </c>
      <c r="BH161" s="59">
        <f t="shared" si="151"/>
        <v>0.34559027777777773</v>
      </c>
      <c r="BI161" s="31">
        <f t="shared" si="152"/>
        <v>0.22999999999999687</v>
      </c>
      <c r="BJ161" s="61">
        <f t="shared" si="153"/>
        <v>4.6938775510203447E-3</v>
      </c>
      <c r="BK161" s="61">
        <f t="shared" si="154"/>
        <v>3.9655172413792569E-3</v>
      </c>
      <c r="BL161" s="61">
        <f t="shared" si="155"/>
        <v>3.333333333333288E-3</v>
      </c>
      <c r="BM161" s="61">
        <f t="shared" si="156"/>
        <v>2.9487179487179085E-3</v>
      </c>
      <c r="BN161" s="62">
        <f t="shared" si="157"/>
        <v>0</v>
      </c>
      <c r="BO161" s="62">
        <f t="shared" si="158"/>
        <v>0</v>
      </c>
      <c r="BP161" s="62">
        <f t="shared" si="159"/>
        <v>17</v>
      </c>
      <c r="BQ161" s="62">
        <f t="shared" si="160"/>
        <v>0</v>
      </c>
      <c r="BR161" s="62">
        <f t="shared" si="161"/>
        <v>0</v>
      </c>
      <c r="BS161" s="62">
        <f t="shared" si="162"/>
        <v>14</v>
      </c>
      <c r="BT161" s="62">
        <f t="shared" si="163"/>
        <v>0</v>
      </c>
      <c r="BU161" s="62">
        <f t="shared" si="164"/>
        <v>0</v>
      </c>
      <c r="BV161" s="62">
        <f t="shared" si="165"/>
        <v>12</v>
      </c>
      <c r="BW161" s="62">
        <f t="shared" si="166"/>
        <v>0</v>
      </c>
      <c r="BX161" s="62">
        <f t="shared" si="167"/>
        <v>0</v>
      </c>
      <c r="BY161" s="62">
        <f t="shared" si="168"/>
        <v>11</v>
      </c>
      <c r="BZ161" s="63">
        <f t="shared" si="169"/>
        <v>0.29594907407407411</v>
      </c>
      <c r="CA161" s="63">
        <f t="shared" si="170"/>
        <v>0.30150462962962971</v>
      </c>
      <c r="CB161" s="63">
        <f t="shared" si="171"/>
        <v>0.2962847222222223</v>
      </c>
      <c r="CC161" s="63">
        <f t="shared" si="172"/>
        <v>0.34211805555555558</v>
      </c>
      <c r="CD161" s="63">
        <f t="shared" si="173"/>
        <v>0.33850694444444446</v>
      </c>
      <c r="CE161" s="63">
        <f t="shared" si="174"/>
        <v>0.34892361111111114</v>
      </c>
      <c r="CF161" s="63">
        <f t="shared" si="175"/>
        <v>0.34641203703703699</v>
      </c>
      <c r="CG161" s="63">
        <f t="shared" si="176"/>
        <v>0.34571759259259255</v>
      </c>
      <c r="CH161" s="36"/>
      <c r="CI161" s="36"/>
      <c r="CJ161" s="36"/>
      <c r="CK161" s="36"/>
      <c r="CL161" s="60">
        <v>60</v>
      </c>
    </row>
    <row r="162" spans="1:90" ht="28.5" customHeight="1" x14ac:dyDescent="0.25">
      <c r="A162" s="37">
        <v>10</v>
      </c>
      <c r="C162" s="37" t="s">
        <v>49</v>
      </c>
      <c r="D162" s="37">
        <v>49</v>
      </c>
      <c r="E162" s="37"/>
      <c r="F162" s="83"/>
      <c r="G162" s="44"/>
      <c r="H162" s="44">
        <f t="shared" si="128"/>
        <v>42.81</v>
      </c>
      <c r="I162" s="83">
        <v>42.76</v>
      </c>
      <c r="J162" s="43">
        <f t="shared" si="177"/>
        <v>-1.0913626442157825E-3</v>
      </c>
      <c r="K162" s="44">
        <f t="shared" si="178"/>
        <v>-4.6666666666666856E-2</v>
      </c>
      <c r="L162" s="76" t="s">
        <v>1016</v>
      </c>
      <c r="M162" s="122">
        <v>100</v>
      </c>
      <c r="N162" s="46">
        <f t="shared" si="129"/>
        <v>42.806666666666665</v>
      </c>
      <c r="O162" s="46"/>
      <c r="P162" s="78">
        <v>42.8</v>
      </c>
      <c r="Q162" s="46"/>
      <c r="R162" s="78">
        <v>42.8</v>
      </c>
      <c r="T162" s="78">
        <v>42.82</v>
      </c>
      <c r="U162" s="47" t="str">
        <f t="shared" si="135"/>
        <v/>
      </c>
      <c r="V162" s="47" t="str">
        <f t="shared" si="136"/>
        <v/>
      </c>
      <c r="W162" s="47"/>
      <c r="X162" s="47"/>
      <c r="Y162" s="47"/>
      <c r="Z162" s="47"/>
      <c r="AA162" s="47"/>
      <c r="AB162" s="47"/>
      <c r="AC162" s="47"/>
      <c r="AD162" s="47"/>
      <c r="AE162" s="51">
        <f t="shared" si="130"/>
        <v>10</v>
      </c>
      <c r="AF162" s="51" t="str">
        <f t="shared" si="131"/>
        <v/>
      </c>
      <c r="AG162" s="51" t="str">
        <f t="shared" si="132"/>
        <v>f</v>
      </c>
      <c r="AH162" s="51">
        <f t="shared" si="133"/>
        <v>49</v>
      </c>
      <c r="AI162" s="52">
        <f t="shared" si="134"/>
        <v>42.81</v>
      </c>
      <c r="AJ162" s="68"/>
      <c r="AK162" s="53"/>
      <c r="AL162" s="52"/>
      <c r="AM162" s="53">
        <f t="shared" si="137"/>
        <v>49</v>
      </c>
      <c r="AN162" s="53">
        <f>IF(AJ162&lt;&gt;"",IF(AJ162="o",VLOOKUP(AM162,OpenSect!$A$1:$D$11,2),IF(AJ162="u",VLOOKUP(AM162,UpHill!$A$1:$D$35,2),IF(AJ162="d",VLOOKUP(AM162,DownHill!$A$1:$D$29,2),IF(AJ162="f",VLOOKUP(AM162,FlatUnd!$A$2:$D$30,2),IF(AJ162="t",VLOOKUP(AM162,TimeAdd!$A$1:$D$176,2),IF(AJ162="l",VLOOKUP(AM162,SLimit!$A$1:$D$8,2),AN161)))))),AN161)</f>
        <v>58</v>
      </c>
      <c r="AO162" s="53">
        <f>IF(AJ162&lt;&gt;"",IF(AJ162="o",VLOOKUP(AM162,OpenSect!$A$1:$D$11,3),IF(AJ162="u",VLOOKUP(AM162,UpHill!$A$1:$D$35,3),IF(AJ162="d",VLOOKUP(AM162,DownHill!$A$3:$D$29,3),IF(AJ162="f",VLOOKUP(AM162,FlatUnd!$A$2:$D$30,3),IF(AJ162="t",VLOOKUP(AM162,TimeAdd!$A$1:$D$18,3),IF(AJ162="l",VLOOKUP(AM162,SLimit!$A$1:$D$8,3),AO161)))))),AO161)</f>
        <v>69</v>
      </c>
      <c r="AP162" s="53">
        <f>IF(AJ162&lt;&gt;"",IF(AJ162="o",VLOOKUP(AM162,OpenSect!$A$1:$D$11,4),IF(AJ162="u",VLOOKUP(AM162,UpHill!$A$1:$D$35,4),IF(AJ162="d",VLOOKUP(AM162,DownHill!$A$1:$D$29,4),IF(AJ162="f",VLOOKUP(AM162,FlatUnd!$A$2:$D$30,4),IF(AJ162="t",VLOOKUP(AM162,TimeAdd!$A$1:$D$18,4),IF(AJ162="l",VLOOKUP(AM162,SLimit!$A$1:$D$8,4),AP161)))))),AP161)</f>
        <v>78</v>
      </c>
      <c r="AQ162" s="53">
        <f t="shared" si="138"/>
        <v>100</v>
      </c>
      <c r="AR162" s="54" t="str">
        <f t="shared" si="139"/>
        <v>Bridge.</v>
      </c>
      <c r="AS162" s="55"/>
      <c r="AT162" s="55"/>
      <c r="AU162" s="56">
        <f>IF(GroupStTimes!$A$8=0,MIN(CB162,CD162,CF162),MIN(BZ162,CB162,CD162,CF162))</f>
        <v>0.29605324074074074</v>
      </c>
      <c r="AV162" s="56">
        <f>IF(GroupStTimes!$A$8=0,MAX(CC162,CE162,CG162),MAX(CA162,CC162,CE162,CG162))</f>
        <v>0.34900462962962964</v>
      </c>
      <c r="AW162" s="57" t="str">
        <f t="shared" si="140"/>
        <v/>
      </c>
      <c r="AX162" s="58" t="str">
        <f t="shared" si="141"/>
        <v/>
      </c>
      <c r="AY162" s="58" t="str">
        <f t="shared" si="142"/>
        <v/>
      </c>
      <c r="AZ162" s="31">
        <f t="shared" si="143"/>
        <v>42.45</v>
      </c>
      <c r="BA162" s="59">
        <f t="shared" si="144"/>
        <v>0.29575231481481484</v>
      </c>
      <c r="BB162" s="59">
        <f t="shared" si="145"/>
        <v>0.30130787037037043</v>
      </c>
      <c r="BC162" s="59">
        <f t="shared" si="146"/>
        <v>0.29612268518518525</v>
      </c>
      <c r="BD162" s="59">
        <f t="shared" si="147"/>
        <v>0.34195601851851853</v>
      </c>
      <c r="BE162" s="59">
        <f t="shared" si="148"/>
        <v>0.33836805555555555</v>
      </c>
      <c r="BF162" s="59">
        <f t="shared" si="149"/>
        <v>0.34878472222222223</v>
      </c>
      <c r="BG162" s="59">
        <f t="shared" si="150"/>
        <v>0.34628472222222217</v>
      </c>
      <c r="BH162" s="59">
        <f t="shared" si="151"/>
        <v>0.34559027777777773</v>
      </c>
      <c r="BI162" s="31">
        <f t="shared" si="152"/>
        <v>0.35999999999999943</v>
      </c>
      <c r="BJ162" s="61">
        <f t="shared" si="153"/>
        <v>7.3469387755101924E-3</v>
      </c>
      <c r="BK162" s="61">
        <f t="shared" si="154"/>
        <v>6.2068965517241281E-3</v>
      </c>
      <c r="BL162" s="61">
        <f t="shared" si="155"/>
        <v>5.2173913043478178E-3</v>
      </c>
      <c r="BM162" s="61">
        <f t="shared" si="156"/>
        <v>4.615384615384608E-3</v>
      </c>
      <c r="BN162" s="62">
        <f t="shared" si="157"/>
        <v>0</v>
      </c>
      <c r="BO162" s="62">
        <f t="shared" si="158"/>
        <v>0</v>
      </c>
      <c r="BP162" s="62">
        <f t="shared" si="159"/>
        <v>26</v>
      </c>
      <c r="BQ162" s="62">
        <f t="shared" si="160"/>
        <v>0</v>
      </c>
      <c r="BR162" s="62">
        <f t="shared" si="161"/>
        <v>0</v>
      </c>
      <c r="BS162" s="62">
        <f t="shared" si="162"/>
        <v>22</v>
      </c>
      <c r="BT162" s="62">
        <f t="shared" si="163"/>
        <v>0</v>
      </c>
      <c r="BU162" s="62">
        <f t="shared" si="164"/>
        <v>0</v>
      </c>
      <c r="BV162" s="62">
        <f t="shared" si="165"/>
        <v>19</v>
      </c>
      <c r="BW162" s="62">
        <f t="shared" si="166"/>
        <v>0</v>
      </c>
      <c r="BX162" s="62">
        <f t="shared" si="167"/>
        <v>0</v>
      </c>
      <c r="BY162" s="62">
        <f t="shared" si="168"/>
        <v>17</v>
      </c>
      <c r="BZ162" s="63">
        <f t="shared" si="169"/>
        <v>0.29605324074074074</v>
      </c>
      <c r="CA162" s="63">
        <f t="shared" si="170"/>
        <v>0.30160879629629633</v>
      </c>
      <c r="CB162" s="63">
        <f t="shared" si="171"/>
        <v>0.29637731481481489</v>
      </c>
      <c r="CC162" s="63">
        <f t="shared" si="172"/>
        <v>0.34221064814814817</v>
      </c>
      <c r="CD162" s="63">
        <f t="shared" si="173"/>
        <v>0.33858796296296295</v>
      </c>
      <c r="CE162" s="63">
        <f t="shared" si="174"/>
        <v>0.34900462962962964</v>
      </c>
      <c r="CF162" s="63">
        <f t="shared" si="175"/>
        <v>0.34648148148148145</v>
      </c>
      <c r="CG162" s="63">
        <f t="shared" si="176"/>
        <v>0.345787037037037</v>
      </c>
      <c r="CH162" s="36"/>
      <c r="CI162" s="36"/>
      <c r="CJ162" s="36"/>
      <c r="CK162" s="36"/>
      <c r="CL162" s="60">
        <v>60</v>
      </c>
    </row>
    <row r="163" spans="1:90" ht="28.5" customHeight="1" x14ac:dyDescent="0.25">
      <c r="A163" s="37">
        <v>10</v>
      </c>
      <c r="C163" s="37" t="s">
        <v>49</v>
      </c>
      <c r="D163" s="37">
        <v>49</v>
      </c>
      <c r="E163" s="37"/>
      <c r="F163" s="83"/>
      <c r="G163" s="44"/>
      <c r="H163" s="44">
        <f t="shared" si="128"/>
        <v>43.03</v>
      </c>
      <c r="I163" s="83">
        <v>42.98</v>
      </c>
      <c r="J163" s="43">
        <f t="shared" si="177"/>
        <v>-1.1633317822243897E-3</v>
      </c>
      <c r="K163" s="44">
        <f t="shared" si="178"/>
        <v>-5.0000000000004263E-2</v>
      </c>
      <c r="L163" s="76" t="s">
        <v>363</v>
      </c>
      <c r="M163" s="122">
        <v>100</v>
      </c>
      <c r="N163" s="46">
        <f t="shared" si="129"/>
        <v>43.03</v>
      </c>
      <c r="O163" s="46"/>
      <c r="P163" s="78">
        <v>43.02</v>
      </c>
      <c r="Q163" s="46"/>
      <c r="R163" s="78">
        <v>43.03</v>
      </c>
      <c r="T163" s="78">
        <v>43.04</v>
      </c>
      <c r="U163" s="47" t="str">
        <f t="shared" si="135"/>
        <v/>
      </c>
      <c r="V163" s="47" t="str">
        <f t="shared" si="136"/>
        <v/>
      </c>
      <c r="W163" s="47"/>
      <c r="X163" s="47"/>
      <c r="Y163" s="47"/>
      <c r="Z163" s="47"/>
      <c r="AA163" s="47"/>
      <c r="AB163" s="47"/>
      <c r="AC163" s="47"/>
      <c r="AD163" s="47"/>
      <c r="AE163" s="51">
        <f t="shared" si="130"/>
        <v>10</v>
      </c>
      <c r="AF163" s="51" t="str">
        <f t="shared" si="131"/>
        <v/>
      </c>
      <c r="AG163" s="51" t="str">
        <f t="shared" si="132"/>
        <v>f</v>
      </c>
      <c r="AH163" s="51">
        <f t="shared" si="133"/>
        <v>49</v>
      </c>
      <c r="AI163" s="52">
        <f t="shared" si="134"/>
        <v>43.03</v>
      </c>
      <c r="AJ163" s="68"/>
      <c r="AK163" s="53"/>
      <c r="AL163" s="52"/>
      <c r="AM163" s="53">
        <f t="shared" si="137"/>
        <v>49</v>
      </c>
      <c r="AN163" s="53">
        <f>IF(AJ163&lt;&gt;"",IF(AJ163="o",VLOOKUP(AM163,OpenSect!$A$1:$D$11,2),IF(AJ163="u",VLOOKUP(AM163,UpHill!$A$1:$D$35,2),IF(AJ163="d",VLOOKUP(AM163,DownHill!$A$1:$D$29,2),IF(AJ163="f",VLOOKUP(AM163,FlatUnd!$A$2:$D$30,2),IF(AJ163="t",VLOOKUP(AM163,TimeAdd!$A$1:$D$176,2),IF(AJ163="l",VLOOKUP(AM163,SLimit!$A$1:$D$8,2),AN162)))))),AN162)</f>
        <v>58</v>
      </c>
      <c r="AO163" s="53">
        <f>IF(AJ163&lt;&gt;"",IF(AJ163="o",VLOOKUP(AM163,OpenSect!$A$1:$D$11,3),IF(AJ163="u",VLOOKUP(AM163,UpHill!$A$1:$D$35,3),IF(AJ163="d",VLOOKUP(AM163,DownHill!$A$3:$D$29,3),IF(AJ163="f",VLOOKUP(AM163,FlatUnd!$A$2:$D$30,3),IF(AJ163="t",VLOOKUP(AM163,TimeAdd!$A$1:$D$18,3),IF(AJ163="l",VLOOKUP(AM163,SLimit!$A$1:$D$8,3),AO162)))))),AO162)</f>
        <v>69</v>
      </c>
      <c r="AP163" s="53">
        <f>IF(AJ163&lt;&gt;"",IF(AJ163="o",VLOOKUP(AM163,OpenSect!$A$1:$D$11,4),IF(AJ163="u",VLOOKUP(AM163,UpHill!$A$1:$D$35,4),IF(AJ163="d",VLOOKUP(AM163,DownHill!$A$1:$D$29,4),IF(AJ163="f",VLOOKUP(AM163,FlatUnd!$A$2:$D$30,4),IF(AJ163="t",VLOOKUP(AM163,TimeAdd!$A$1:$D$18,4),IF(AJ163="l",VLOOKUP(AM163,SLimit!$A$1:$D$8,4),AP162)))))),AP162)</f>
        <v>78</v>
      </c>
      <c r="AQ163" s="53">
        <f t="shared" si="138"/>
        <v>100</v>
      </c>
      <c r="AR163" s="54" t="str">
        <f t="shared" si="139"/>
        <v>Warning - Farm animals.</v>
      </c>
      <c r="AS163" s="55"/>
      <c r="AT163" s="55"/>
      <c r="AU163" s="56">
        <f>IF(GroupStTimes!$A$8=0,MIN(CB163,CD163,CF163),MIN(BZ163,CB163,CD163,CF163))</f>
        <v>0.29625000000000001</v>
      </c>
      <c r="AV163" s="56">
        <f>IF(GroupStTimes!$A$8=0,MAX(CC163,CE163,CG163),MAX(CA163,CC163,CE163,CG163))</f>
        <v>0.34913194444444445</v>
      </c>
      <c r="AW163" s="57" t="str">
        <f t="shared" si="140"/>
        <v/>
      </c>
      <c r="AX163" s="58" t="str">
        <f t="shared" si="141"/>
        <v/>
      </c>
      <c r="AY163" s="58" t="str">
        <f t="shared" si="142"/>
        <v/>
      </c>
      <c r="AZ163" s="31">
        <f t="shared" si="143"/>
        <v>42.45</v>
      </c>
      <c r="BA163" s="59">
        <f t="shared" si="144"/>
        <v>0.29575231481481484</v>
      </c>
      <c r="BB163" s="59">
        <f t="shared" si="145"/>
        <v>0.30130787037037043</v>
      </c>
      <c r="BC163" s="59">
        <f t="shared" si="146"/>
        <v>0.29612268518518525</v>
      </c>
      <c r="BD163" s="59">
        <f t="shared" si="147"/>
        <v>0.34195601851851853</v>
      </c>
      <c r="BE163" s="59">
        <f t="shared" si="148"/>
        <v>0.33836805555555555</v>
      </c>
      <c r="BF163" s="59">
        <f t="shared" si="149"/>
        <v>0.34878472222222223</v>
      </c>
      <c r="BG163" s="59">
        <f t="shared" si="150"/>
        <v>0.34628472222222217</v>
      </c>
      <c r="BH163" s="59">
        <f t="shared" si="151"/>
        <v>0.34559027777777773</v>
      </c>
      <c r="BI163" s="31">
        <f t="shared" si="152"/>
        <v>0.57999999999999829</v>
      </c>
      <c r="BJ163" s="61">
        <f t="shared" si="153"/>
        <v>1.1836734693877516E-2</v>
      </c>
      <c r="BK163" s="61">
        <f t="shared" si="154"/>
        <v>9.9999999999999707E-3</v>
      </c>
      <c r="BL163" s="61">
        <f t="shared" si="155"/>
        <v>8.4057971014492514E-3</v>
      </c>
      <c r="BM163" s="61">
        <f t="shared" si="156"/>
        <v>7.435897435897414E-3</v>
      </c>
      <c r="BN163" s="62">
        <f t="shared" si="157"/>
        <v>0</v>
      </c>
      <c r="BO163" s="62">
        <f t="shared" si="158"/>
        <v>0</v>
      </c>
      <c r="BP163" s="62">
        <f t="shared" si="159"/>
        <v>43</v>
      </c>
      <c r="BQ163" s="62">
        <f t="shared" si="160"/>
        <v>0</v>
      </c>
      <c r="BR163" s="62">
        <f t="shared" si="161"/>
        <v>0</v>
      </c>
      <c r="BS163" s="62">
        <f t="shared" si="162"/>
        <v>36</v>
      </c>
      <c r="BT163" s="62">
        <f t="shared" si="163"/>
        <v>0</v>
      </c>
      <c r="BU163" s="62">
        <f t="shared" si="164"/>
        <v>0</v>
      </c>
      <c r="BV163" s="62">
        <f t="shared" si="165"/>
        <v>30</v>
      </c>
      <c r="BW163" s="62">
        <f t="shared" si="166"/>
        <v>0</v>
      </c>
      <c r="BX163" s="62">
        <f t="shared" si="167"/>
        <v>0</v>
      </c>
      <c r="BY163" s="62">
        <f t="shared" si="168"/>
        <v>27</v>
      </c>
      <c r="BZ163" s="63">
        <f t="shared" si="169"/>
        <v>0.29625000000000001</v>
      </c>
      <c r="CA163" s="63">
        <f t="shared" si="170"/>
        <v>0.3018055555555556</v>
      </c>
      <c r="CB163" s="63">
        <f t="shared" si="171"/>
        <v>0.29653935185185193</v>
      </c>
      <c r="CC163" s="63">
        <f t="shared" si="172"/>
        <v>0.34237268518518521</v>
      </c>
      <c r="CD163" s="63">
        <f t="shared" si="173"/>
        <v>0.33871527777777777</v>
      </c>
      <c r="CE163" s="63">
        <f t="shared" si="174"/>
        <v>0.34913194444444445</v>
      </c>
      <c r="CF163" s="63">
        <f t="shared" si="175"/>
        <v>0.34659722222222217</v>
      </c>
      <c r="CG163" s="63">
        <f t="shared" si="176"/>
        <v>0.34590277777777773</v>
      </c>
      <c r="CH163" s="36"/>
      <c r="CI163" s="36"/>
      <c r="CJ163" s="36"/>
      <c r="CK163" s="36"/>
      <c r="CL163" s="60">
        <v>60</v>
      </c>
    </row>
    <row r="164" spans="1:90" ht="28.5" customHeight="1" x14ac:dyDescent="0.25">
      <c r="A164" s="37">
        <v>10</v>
      </c>
      <c r="B164" s="16" t="s">
        <v>935</v>
      </c>
      <c r="C164" s="37" t="s">
        <v>49</v>
      </c>
      <c r="D164" s="37">
        <v>49</v>
      </c>
      <c r="E164" s="37"/>
      <c r="F164" s="83"/>
      <c r="G164" s="44"/>
      <c r="H164" s="44">
        <f t="shared" si="128"/>
        <v>43.51</v>
      </c>
      <c r="I164" s="83">
        <v>43.46</v>
      </c>
      <c r="J164" s="43">
        <f t="shared" si="177"/>
        <v>-1.1504832029451716E-3</v>
      </c>
      <c r="K164" s="44">
        <f t="shared" si="178"/>
        <v>-4.9999999999997158E-2</v>
      </c>
      <c r="L164" s="76" t="s">
        <v>363</v>
      </c>
      <c r="M164" s="122">
        <v>100</v>
      </c>
      <c r="N164" s="46">
        <f t="shared" si="129"/>
        <v>43.51</v>
      </c>
      <c r="O164" s="46"/>
      <c r="P164" s="78">
        <v>43.5</v>
      </c>
      <c r="Q164" s="46"/>
      <c r="R164" s="78">
        <v>43.51</v>
      </c>
      <c r="T164" s="78">
        <v>43.52</v>
      </c>
      <c r="U164" s="47" t="str">
        <f t="shared" si="135"/>
        <v/>
      </c>
      <c r="V164" s="47" t="str">
        <f t="shared" si="136"/>
        <v/>
      </c>
      <c r="W164" s="47"/>
      <c r="X164" s="47"/>
      <c r="Y164" s="47"/>
      <c r="Z164" s="47"/>
      <c r="AA164" s="47"/>
      <c r="AB164" s="47"/>
      <c r="AC164" s="47"/>
      <c r="AD164" s="47"/>
      <c r="AE164" s="51">
        <f t="shared" si="130"/>
        <v>10</v>
      </c>
      <c r="AF164" s="51" t="str">
        <f t="shared" si="131"/>
        <v>FD</v>
      </c>
      <c r="AG164" s="51" t="str">
        <f t="shared" si="132"/>
        <v>f</v>
      </c>
      <c r="AH164" s="51">
        <f t="shared" si="133"/>
        <v>49</v>
      </c>
      <c r="AI164" s="52">
        <f t="shared" si="134"/>
        <v>43.51</v>
      </c>
      <c r="AJ164" s="68"/>
      <c r="AK164" s="53"/>
      <c r="AL164" s="52"/>
      <c r="AM164" s="53">
        <f t="shared" si="137"/>
        <v>49</v>
      </c>
      <c r="AN164" s="53">
        <f>IF(AJ164&lt;&gt;"",IF(AJ164="o",VLOOKUP(AM164,OpenSect!$A$1:$D$11,2),IF(AJ164="u",VLOOKUP(AM164,UpHill!$A$1:$D$35,2),IF(AJ164="d",VLOOKUP(AM164,DownHill!$A$1:$D$29,2),IF(AJ164="f",VLOOKUP(AM164,FlatUnd!$A$2:$D$30,2),IF(AJ164="t",VLOOKUP(AM164,TimeAdd!$A$1:$D$176,2),IF(AJ164="l",VLOOKUP(AM164,SLimit!$A$1:$D$8,2),AN163)))))),AN163)</f>
        <v>58</v>
      </c>
      <c r="AO164" s="53">
        <f>IF(AJ164&lt;&gt;"",IF(AJ164="o",VLOOKUP(AM164,OpenSect!$A$1:$D$11,3),IF(AJ164="u",VLOOKUP(AM164,UpHill!$A$1:$D$35,3),IF(AJ164="d",VLOOKUP(AM164,DownHill!$A$3:$D$29,3),IF(AJ164="f",VLOOKUP(AM164,FlatUnd!$A$2:$D$30,3),IF(AJ164="t",VLOOKUP(AM164,TimeAdd!$A$1:$D$18,3),IF(AJ164="l",VLOOKUP(AM164,SLimit!$A$1:$D$8,3),AO163)))))),AO163)</f>
        <v>69</v>
      </c>
      <c r="AP164" s="53">
        <f>IF(AJ164&lt;&gt;"",IF(AJ164="o",VLOOKUP(AM164,OpenSect!$A$1:$D$11,4),IF(AJ164="u",VLOOKUP(AM164,UpHill!$A$1:$D$35,4),IF(AJ164="d",VLOOKUP(AM164,DownHill!$A$1:$D$29,4),IF(AJ164="f",VLOOKUP(AM164,FlatUnd!$A$2:$D$30,4),IF(AJ164="t",VLOOKUP(AM164,TimeAdd!$A$1:$D$18,4),IF(AJ164="l",VLOOKUP(AM164,SLimit!$A$1:$D$8,4),AP163)))))),AP163)</f>
        <v>78</v>
      </c>
      <c r="AQ164" s="53">
        <f t="shared" si="138"/>
        <v>100</v>
      </c>
      <c r="AR164" s="54" t="str">
        <f t="shared" si="139"/>
        <v>Warning - Farm animals.</v>
      </c>
      <c r="AS164" s="55"/>
      <c r="AT164" s="55"/>
      <c r="AU164" s="56">
        <f>IF(GroupStTimes!$A$8=0,MIN(CB164,CD164,CF164),MIN(BZ164,CB164,CD164,CF164))</f>
        <v>0.2966550925925926</v>
      </c>
      <c r="AV164" s="56">
        <f>IF(GroupStTimes!$A$8=0,MAX(CC164,CE164,CG164),MAX(CA164,CC164,CE164,CG164))</f>
        <v>0.34942129629629631</v>
      </c>
      <c r="AW164" s="57" t="str">
        <f t="shared" si="140"/>
        <v/>
      </c>
      <c r="AX164" s="58" t="str">
        <f t="shared" si="141"/>
        <v/>
      </c>
      <c r="AY164" s="58" t="str">
        <f t="shared" si="142"/>
        <v/>
      </c>
      <c r="AZ164" s="31">
        <f t="shared" si="143"/>
        <v>42.45</v>
      </c>
      <c r="BA164" s="59">
        <f t="shared" si="144"/>
        <v>0.29575231481481484</v>
      </c>
      <c r="BB164" s="59">
        <f t="shared" si="145"/>
        <v>0.30130787037037043</v>
      </c>
      <c r="BC164" s="59">
        <f t="shared" si="146"/>
        <v>0.29612268518518525</v>
      </c>
      <c r="BD164" s="59">
        <f t="shared" si="147"/>
        <v>0.34195601851851853</v>
      </c>
      <c r="BE164" s="59">
        <f t="shared" si="148"/>
        <v>0.33836805555555555</v>
      </c>
      <c r="BF164" s="59">
        <f t="shared" si="149"/>
        <v>0.34878472222222223</v>
      </c>
      <c r="BG164" s="59">
        <f t="shared" si="150"/>
        <v>0.34628472222222217</v>
      </c>
      <c r="BH164" s="59">
        <f t="shared" si="151"/>
        <v>0.34559027777777773</v>
      </c>
      <c r="BI164" s="31">
        <f t="shared" si="152"/>
        <v>1.0599999999999952</v>
      </c>
      <c r="BJ164" s="61">
        <f t="shared" si="153"/>
        <v>2.1632653061224392E-2</v>
      </c>
      <c r="BK164" s="61">
        <f t="shared" si="154"/>
        <v>1.8275862068965434E-2</v>
      </c>
      <c r="BL164" s="61">
        <f t="shared" si="155"/>
        <v>1.536231884057964E-2</v>
      </c>
      <c r="BM164" s="61">
        <f t="shared" si="156"/>
        <v>1.3589743589743528E-2</v>
      </c>
      <c r="BN164" s="62">
        <f t="shared" si="157"/>
        <v>0</v>
      </c>
      <c r="BO164" s="62">
        <f t="shared" si="158"/>
        <v>1</v>
      </c>
      <c r="BP164" s="62">
        <f t="shared" si="159"/>
        <v>18</v>
      </c>
      <c r="BQ164" s="62">
        <f t="shared" si="160"/>
        <v>0</v>
      </c>
      <c r="BR164" s="62">
        <f t="shared" si="161"/>
        <v>1</v>
      </c>
      <c r="BS164" s="62">
        <f t="shared" si="162"/>
        <v>6</v>
      </c>
      <c r="BT164" s="62">
        <f t="shared" si="163"/>
        <v>0</v>
      </c>
      <c r="BU164" s="62">
        <f t="shared" si="164"/>
        <v>0</v>
      </c>
      <c r="BV164" s="62">
        <f t="shared" si="165"/>
        <v>55</v>
      </c>
      <c r="BW164" s="62">
        <f t="shared" si="166"/>
        <v>0</v>
      </c>
      <c r="BX164" s="62">
        <f t="shared" si="167"/>
        <v>0</v>
      </c>
      <c r="BY164" s="62">
        <f t="shared" si="168"/>
        <v>49</v>
      </c>
      <c r="BZ164" s="63">
        <f t="shared" si="169"/>
        <v>0.2966550925925926</v>
      </c>
      <c r="CA164" s="63">
        <f t="shared" si="170"/>
        <v>0.30221064814814819</v>
      </c>
      <c r="CB164" s="63">
        <f t="shared" si="171"/>
        <v>0.29688657407407415</v>
      </c>
      <c r="CC164" s="63">
        <f t="shared" si="172"/>
        <v>0.34271990740740743</v>
      </c>
      <c r="CD164" s="63">
        <f t="shared" si="173"/>
        <v>0.33900462962962963</v>
      </c>
      <c r="CE164" s="63">
        <f t="shared" si="174"/>
        <v>0.34942129629629631</v>
      </c>
      <c r="CF164" s="63">
        <f t="shared" si="175"/>
        <v>0.3468518518518518</v>
      </c>
      <c r="CG164" s="63">
        <f t="shared" si="176"/>
        <v>0.34615740740740736</v>
      </c>
      <c r="CH164" s="36"/>
      <c r="CI164" s="36"/>
      <c r="CJ164" s="36"/>
      <c r="CK164" s="36"/>
      <c r="CL164" s="60">
        <v>60</v>
      </c>
    </row>
    <row r="165" spans="1:90" ht="28.5" customHeight="1" x14ac:dyDescent="0.25">
      <c r="A165" s="37">
        <v>10</v>
      </c>
      <c r="C165" s="37"/>
      <c r="D165" s="37"/>
      <c r="E165" s="37"/>
      <c r="F165" s="83"/>
      <c r="G165" s="44"/>
      <c r="H165" s="44">
        <f t="shared" si="128"/>
        <v>43.68</v>
      </c>
      <c r="I165" s="83">
        <v>43.63</v>
      </c>
      <c r="J165" s="43">
        <f t="shared" si="177"/>
        <v>-1.1460004584001181E-3</v>
      </c>
      <c r="K165" s="44">
        <f t="shared" si="178"/>
        <v>-4.9999999999997158E-2</v>
      </c>
      <c r="L165" s="76" t="s">
        <v>1017</v>
      </c>
      <c r="M165" s="122">
        <v>100</v>
      </c>
      <c r="N165" s="46">
        <f t="shared" si="129"/>
        <v>43.68</v>
      </c>
      <c r="O165" s="46"/>
      <c r="P165" s="78">
        <v>43.67</v>
      </c>
      <c r="Q165" s="46"/>
      <c r="R165" s="78">
        <v>43.68</v>
      </c>
      <c r="T165" s="78">
        <v>43.69</v>
      </c>
      <c r="U165" s="47" t="str">
        <f t="shared" si="135"/>
        <v/>
      </c>
      <c r="V165" s="47" t="str">
        <f t="shared" si="136"/>
        <v/>
      </c>
      <c r="W165" s="47"/>
      <c r="X165" s="47"/>
      <c r="Y165" s="47"/>
      <c r="Z165" s="47"/>
      <c r="AA165" s="47"/>
      <c r="AB165" s="47"/>
      <c r="AC165" s="47"/>
      <c r="AD165" s="47"/>
      <c r="AE165" s="51">
        <f t="shared" si="130"/>
        <v>10</v>
      </c>
      <c r="AF165" s="51" t="str">
        <f t="shared" si="131"/>
        <v/>
      </c>
      <c r="AG165" s="51" t="str">
        <f t="shared" si="132"/>
        <v/>
      </c>
      <c r="AH165" s="51" t="str">
        <f t="shared" si="133"/>
        <v/>
      </c>
      <c r="AI165" s="52">
        <f t="shared" si="134"/>
        <v>43.68</v>
      </c>
      <c r="AJ165" s="68"/>
      <c r="AK165" s="53"/>
      <c r="AL165" s="52"/>
      <c r="AM165" s="53">
        <f t="shared" si="137"/>
        <v>49</v>
      </c>
      <c r="AN165" s="53">
        <f>IF(AJ165&lt;&gt;"",IF(AJ165="o",VLOOKUP(AM165,OpenSect!$A$1:$D$11,2),IF(AJ165="u",VLOOKUP(AM165,UpHill!$A$1:$D$35,2),IF(AJ165="d",VLOOKUP(AM165,DownHill!$A$1:$D$29,2),IF(AJ165="f",VLOOKUP(AM165,FlatUnd!$A$2:$D$30,2),IF(AJ165="t",VLOOKUP(AM165,TimeAdd!$A$1:$D$176,2),IF(AJ165="l",VLOOKUP(AM165,SLimit!$A$1:$D$8,2),AN164)))))),AN164)</f>
        <v>58</v>
      </c>
      <c r="AO165" s="53">
        <f>IF(AJ165&lt;&gt;"",IF(AJ165="o",VLOOKUP(AM165,OpenSect!$A$1:$D$11,3),IF(AJ165="u",VLOOKUP(AM165,UpHill!$A$1:$D$35,3),IF(AJ165="d",VLOOKUP(AM165,DownHill!$A$3:$D$29,3),IF(AJ165="f",VLOOKUP(AM165,FlatUnd!$A$2:$D$30,3),IF(AJ165="t",VLOOKUP(AM165,TimeAdd!$A$1:$D$18,3),IF(AJ165="l",VLOOKUP(AM165,SLimit!$A$1:$D$8,3),AO164)))))),AO164)</f>
        <v>69</v>
      </c>
      <c r="AP165" s="53">
        <f>IF(AJ165&lt;&gt;"",IF(AJ165="o",VLOOKUP(AM165,OpenSect!$A$1:$D$11,4),IF(AJ165="u",VLOOKUP(AM165,UpHill!$A$1:$D$35,4),IF(AJ165="d",VLOOKUP(AM165,DownHill!$A$1:$D$29,4),IF(AJ165="f",VLOOKUP(AM165,FlatUnd!$A$2:$D$30,4),IF(AJ165="t",VLOOKUP(AM165,TimeAdd!$A$1:$D$18,4),IF(AJ165="l",VLOOKUP(AM165,SLimit!$A$1:$D$8,4),AP164)))))),AP164)</f>
        <v>78</v>
      </c>
      <c r="AQ165" s="53">
        <f t="shared" si="138"/>
        <v>100</v>
      </c>
      <c r="AR165" s="54" t="str">
        <f t="shared" si="139"/>
        <v>41,0 km plate.</v>
      </c>
      <c r="AS165" s="55"/>
      <c r="AT165" s="55"/>
      <c r="AU165" s="56">
        <f>IF(GroupStTimes!$A$8=0,MIN(CB165,CD165,CF165),MIN(BZ165,CB165,CD165,CF165))</f>
        <v>0.29679398148148151</v>
      </c>
      <c r="AV165" s="56">
        <f>IF(GroupStTimes!$A$8=0,MAX(CC165,CE165,CG165),MAX(CA165,CC165,CE165,CG165))</f>
        <v>0.349525462962963</v>
      </c>
      <c r="AW165" s="57" t="str">
        <f t="shared" si="140"/>
        <v/>
      </c>
      <c r="AX165" s="58" t="str">
        <f t="shared" si="141"/>
        <v/>
      </c>
      <c r="AY165" s="58" t="str">
        <f t="shared" si="142"/>
        <v/>
      </c>
      <c r="AZ165" s="31">
        <f t="shared" si="143"/>
        <v>42.45</v>
      </c>
      <c r="BA165" s="59">
        <f t="shared" si="144"/>
        <v>0.29575231481481484</v>
      </c>
      <c r="BB165" s="59">
        <f t="shared" si="145"/>
        <v>0.30130787037037043</v>
      </c>
      <c r="BC165" s="59">
        <f t="shared" si="146"/>
        <v>0.29612268518518525</v>
      </c>
      <c r="BD165" s="59">
        <f t="shared" si="147"/>
        <v>0.34195601851851853</v>
      </c>
      <c r="BE165" s="59">
        <f t="shared" si="148"/>
        <v>0.33836805555555555</v>
      </c>
      <c r="BF165" s="59">
        <f t="shared" si="149"/>
        <v>0.34878472222222223</v>
      </c>
      <c r="BG165" s="59">
        <f t="shared" si="150"/>
        <v>0.34628472222222217</v>
      </c>
      <c r="BH165" s="59">
        <f t="shared" si="151"/>
        <v>0.34559027777777773</v>
      </c>
      <c r="BI165" s="31">
        <f t="shared" si="152"/>
        <v>1.2299999999999969</v>
      </c>
      <c r="BJ165" s="61">
        <f t="shared" si="153"/>
        <v>2.5102040816326467E-2</v>
      </c>
      <c r="BK165" s="61">
        <f t="shared" si="154"/>
        <v>2.1206896551724082E-2</v>
      </c>
      <c r="BL165" s="61">
        <f t="shared" si="155"/>
        <v>1.7826086956521693E-2</v>
      </c>
      <c r="BM165" s="61">
        <f t="shared" si="156"/>
        <v>1.576923076923073E-2</v>
      </c>
      <c r="BN165" s="62">
        <f t="shared" si="157"/>
        <v>0</v>
      </c>
      <c r="BO165" s="62">
        <f t="shared" si="158"/>
        <v>1</v>
      </c>
      <c r="BP165" s="62">
        <f t="shared" si="159"/>
        <v>30</v>
      </c>
      <c r="BQ165" s="62">
        <f t="shared" si="160"/>
        <v>0</v>
      </c>
      <c r="BR165" s="62">
        <f t="shared" si="161"/>
        <v>1</v>
      </c>
      <c r="BS165" s="62">
        <f t="shared" si="162"/>
        <v>16</v>
      </c>
      <c r="BT165" s="62">
        <f t="shared" si="163"/>
        <v>0</v>
      </c>
      <c r="BU165" s="62">
        <f t="shared" si="164"/>
        <v>1</v>
      </c>
      <c r="BV165" s="62">
        <f t="shared" si="165"/>
        <v>4</v>
      </c>
      <c r="BW165" s="62">
        <f t="shared" si="166"/>
        <v>0</v>
      </c>
      <c r="BX165" s="62">
        <f t="shared" si="167"/>
        <v>0</v>
      </c>
      <c r="BY165" s="62">
        <f t="shared" si="168"/>
        <v>57</v>
      </c>
      <c r="BZ165" s="63">
        <f t="shared" si="169"/>
        <v>0.29679398148148151</v>
      </c>
      <c r="CA165" s="63">
        <f t="shared" si="170"/>
        <v>0.3023495370370371</v>
      </c>
      <c r="CB165" s="63">
        <f t="shared" si="171"/>
        <v>0.29700231481481487</v>
      </c>
      <c r="CC165" s="63">
        <f t="shared" si="172"/>
        <v>0.34283564814814815</v>
      </c>
      <c r="CD165" s="63">
        <f t="shared" si="173"/>
        <v>0.33910879629629631</v>
      </c>
      <c r="CE165" s="63">
        <f t="shared" si="174"/>
        <v>0.349525462962963</v>
      </c>
      <c r="CF165" s="63">
        <f t="shared" si="175"/>
        <v>0.34694444444444439</v>
      </c>
      <c r="CG165" s="63">
        <f t="shared" si="176"/>
        <v>0.34624999999999995</v>
      </c>
      <c r="CH165" s="36"/>
      <c r="CI165" s="36"/>
      <c r="CJ165" s="36"/>
      <c r="CK165" s="36"/>
      <c r="CL165" s="60">
        <v>60</v>
      </c>
    </row>
    <row r="166" spans="1:90" ht="40.5" x14ac:dyDescent="0.25">
      <c r="A166" s="37">
        <v>10</v>
      </c>
      <c r="C166" s="37"/>
      <c r="D166" s="37"/>
      <c r="E166" s="37"/>
      <c r="F166" s="83"/>
      <c r="G166" s="44"/>
      <c r="H166" s="44">
        <f t="shared" si="128"/>
        <v>43.91</v>
      </c>
      <c r="I166" s="83">
        <v>43.86</v>
      </c>
      <c r="J166" s="43">
        <f t="shared" si="177"/>
        <v>-1.1399908800730565E-3</v>
      </c>
      <c r="K166" s="44">
        <f t="shared" si="178"/>
        <v>-5.0000000000004263E-2</v>
      </c>
      <c r="L166" s="76" t="s">
        <v>1018</v>
      </c>
      <c r="M166" s="122">
        <v>100</v>
      </c>
      <c r="N166" s="46">
        <f t="shared" si="129"/>
        <v>43.910000000000004</v>
      </c>
      <c r="O166" s="46"/>
      <c r="P166" s="78">
        <v>43.9</v>
      </c>
      <c r="Q166" s="46"/>
      <c r="R166" s="78">
        <v>43.91</v>
      </c>
      <c r="T166" s="78">
        <v>43.92</v>
      </c>
      <c r="U166" s="47" t="str">
        <f t="shared" si="135"/>
        <v/>
      </c>
      <c r="V166" s="47" t="str">
        <f t="shared" si="136"/>
        <v/>
      </c>
      <c r="W166" s="47"/>
      <c r="X166" s="47"/>
      <c r="Y166" s="47"/>
      <c r="Z166" s="47"/>
      <c r="AA166" s="47"/>
      <c r="AB166" s="47"/>
      <c r="AC166" s="47"/>
      <c r="AD166" s="47"/>
      <c r="AE166" s="51">
        <f t="shared" si="130"/>
        <v>10</v>
      </c>
      <c r="AF166" s="51" t="str">
        <f t="shared" si="131"/>
        <v/>
      </c>
      <c r="AG166" s="51" t="str">
        <f t="shared" si="132"/>
        <v/>
      </c>
      <c r="AH166" s="51" t="str">
        <f t="shared" si="133"/>
        <v/>
      </c>
      <c r="AI166" s="52">
        <f t="shared" si="134"/>
        <v>43.91</v>
      </c>
      <c r="AJ166" s="68"/>
      <c r="AK166" s="53"/>
      <c r="AL166" s="52"/>
      <c r="AM166" s="53">
        <f t="shared" si="137"/>
        <v>49</v>
      </c>
      <c r="AN166" s="53">
        <f>IF(AJ166&lt;&gt;"",IF(AJ166="o",VLOOKUP(AM166,OpenSect!$A$1:$D$11,2),IF(AJ166="u",VLOOKUP(AM166,UpHill!$A$1:$D$35,2),IF(AJ166="d",VLOOKUP(AM166,DownHill!$A$1:$D$29,2),IF(AJ166="f",VLOOKUP(AM166,FlatUnd!$A$2:$D$30,2),IF(AJ166="t",VLOOKUP(AM166,TimeAdd!$A$1:$D$176,2),IF(AJ166="l",VLOOKUP(AM166,SLimit!$A$1:$D$8,2),AN165)))))),AN165)</f>
        <v>58</v>
      </c>
      <c r="AO166" s="53">
        <f>IF(AJ166&lt;&gt;"",IF(AJ166="o",VLOOKUP(AM166,OpenSect!$A$1:$D$11,3),IF(AJ166="u",VLOOKUP(AM166,UpHill!$A$1:$D$35,3),IF(AJ166="d",VLOOKUP(AM166,DownHill!$A$3:$D$29,3),IF(AJ166="f",VLOOKUP(AM166,FlatUnd!$A$2:$D$30,3),IF(AJ166="t",VLOOKUP(AM166,TimeAdd!$A$1:$D$18,3),IF(AJ166="l",VLOOKUP(AM166,SLimit!$A$1:$D$8,3),AO165)))))),AO165)</f>
        <v>69</v>
      </c>
      <c r="AP166" s="53">
        <f>IF(AJ166&lt;&gt;"",IF(AJ166="o",VLOOKUP(AM166,OpenSect!$A$1:$D$11,4),IF(AJ166="u",VLOOKUP(AM166,UpHill!$A$1:$D$35,4),IF(AJ166="d",VLOOKUP(AM166,DownHill!$A$1:$D$29,4),IF(AJ166="f",VLOOKUP(AM166,FlatUnd!$A$2:$D$30,4),IF(AJ166="t",VLOOKUP(AM166,TimeAdd!$A$1:$D$18,4),IF(AJ166="l",VLOOKUP(AM166,SLimit!$A$1:$D$8,4),AP165)))))),AP165)</f>
        <v>78</v>
      </c>
      <c r="AQ166" s="53">
        <f t="shared" si="138"/>
        <v>100</v>
      </c>
      <c r="AR166" s="54" t="str">
        <f t="shared" si="139"/>
        <v>Warning - General Warning.  No Fence.  For 7 km.</v>
      </c>
      <c r="AS166" s="55"/>
      <c r="AT166" s="55"/>
      <c r="AU166" s="56">
        <f>IF(GroupStTimes!$A$8=0,MIN(CB166,CD166,CF166),MIN(BZ166,CB166,CD166,CF166))</f>
        <v>0.29699074074074078</v>
      </c>
      <c r="AV166" s="56">
        <f>IF(GroupStTimes!$A$8=0,MAX(CC166,CE166,CG166),MAX(CA166,CC166,CE166,CG166))</f>
        <v>0.34966435185185185</v>
      </c>
      <c r="AW166" s="57" t="str">
        <f t="shared" si="140"/>
        <v/>
      </c>
      <c r="AX166" s="58" t="str">
        <f t="shared" si="141"/>
        <v/>
      </c>
      <c r="AY166" s="58" t="str">
        <f t="shared" si="142"/>
        <v/>
      </c>
      <c r="AZ166" s="31">
        <f t="shared" si="143"/>
        <v>42.45</v>
      </c>
      <c r="BA166" s="59">
        <f t="shared" si="144"/>
        <v>0.29575231481481484</v>
      </c>
      <c r="BB166" s="59">
        <f t="shared" si="145"/>
        <v>0.30130787037037043</v>
      </c>
      <c r="BC166" s="59">
        <f t="shared" si="146"/>
        <v>0.29612268518518525</v>
      </c>
      <c r="BD166" s="59">
        <f t="shared" si="147"/>
        <v>0.34195601851851853</v>
      </c>
      <c r="BE166" s="59">
        <f t="shared" si="148"/>
        <v>0.33836805555555555</v>
      </c>
      <c r="BF166" s="59">
        <f t="shared" si="149"/>
        <v>0.34878472222222223</v>
      </c>
      <c r="BG166" s="59">
        <f t="shared" si="150"/>
        <v>0.34628472222222217</v>
      </c>
      <c r="BH166" s="59">
        <f t="shared" si="151"/>
        <v>0.34559027777777773</v>
      </c>
      <c r="BI166" s="31">
        <f t="shared" si="152"/>
        <v>1.4599999999999937</v>
      </c>
      <c r="BJ166" s="61">
        <f t="shared" si="153"/>
        <v>2.979591836734681E-2</v>
      </c>
      <c r="BK166" s="61">
        <f t="shared" si="154"/>
        <v>2.5172413793103341E-2</v>
      </c>
      <c r="BL166" s="61">
        <f t="shared" si="155"/>
        <v>2.1159420289854982E-2</v>
      </c>
      <c r="BM166" s="61">
        <f t="shared" si="156"/>
        <v>1.8717948717948636E-2</v>
      </c>
      <c r="BN166" s="62">
        <f t="shared" si="157"/>
        <v>0</v>
      </c>
      <c r="BO166" s="62">
        <f t="shared" si="158"/>
        <v>1</v>
      </c>
      <c r="BP166" s="62">
        <f t="shared" si="159"/>
        <v>47</v>
      </c>
      <c r="BQ166" s="62">
        <f t="shared" si="160"/>
        <v>0</v>
      </c>
      <c r="BR166" s="62">
        <f t="shared" si="161"/>
        <v>1</v>
      </c>
      <c r="BS166" s="62">
        <f t="shared" si="162"/>
        <v>31</v>
      </c>
      <c r="BT166" s="62">
        <f t="shared" si="163"/>
        <v>0</v>
      </c>
      <c r="BU166" s="62">
        <f t="shared" si="164"/>
        <v>1</v>
      </c>
      <c r="BV166" s="62">
        <f t="shared" si="165"/>
        <v>16</v>
      </c>
      <c r="BW166" s="62">
        <f t="shared" si="166"/>
        <v>0</v>
      </c>
      <c r="BX166" s="62">
        <f t="shared" si="167"/>
        <v>1</v>
      </c>
      <c r="BY166" s="62">
        <f t="shared" si="168"/>
        <v>7</v>
      </c>
      <c r="BZ166" s="63">
        <f t="shared" si="169"/>
        <v>0.29699074074074078</v>
      </c>
      <c r="CA166" s="63">
        <f t="shared" si="170"/>
        <v>0.30254629629629637</v>
      </c>
      <c r="CB166" s="63">
        <f t="shared" si="171"/>
        <v>0.29717592592592601</v>
      </c>
      <c r="CC166" s="63">
        <f t="shared" si="172"/>
        <v>0.34300925925925929</v>
      </c>
      <c r="CD166" s="63">
        <f t="shared" si="173"/>
        <v>0.33924768518518517</v>
      </c>
      <c r="CE166" s="63">
        <f t="shared" si="174"/>
        <v>0.34966435185185185</v>
      </c>
      <c r="CF166" s="63">
        <f t="shared" si="175"/>
        <v>0.34706018518518511</v>
      </c>
      <c r="CG166" s="63">
        <f t="shared" si="176"/>
        <v>0.34636574074074067</v>
      </c>
      <c r="CH166" s="36"/>
      <c r="CI166" s="36"/>
      <c r="CJ166" s="36"/>
      <c r="CK166" s="36"/>
      <c r="CL166" s="60">
        <v>60</v>
      </c>
    </row>
    <row r="167" spans="1:90" ht="28.5" customHeight="1" x14ac:dyDescent="0.25">
      <c r="A167" s="37">
        <v>10</v>
      </c>
      <c r="C167" s="37"/>
      <c r="D167" s="37"/>
      <c r="E167" s="37"/>
      <c r="F167" s="83"/>
      <c r="G167" s="44"/>
      <c r="H167" s="44">
        <f t="shared" si="128"/>
        <v>44.68</v>
      </c>
      <c r="I167" s="83">
        <v>44.63</v>
      </c>
      <c r="J167" s="43">
        <f t="shared" si="177"/>
        <v>-1.1203226529239783E-3</v>
      </c>
      <c r="K167" s="44">
        <f t="shared" si="178"/>
        <v>-4.9999999999997158E-2</v>
      </c>
      <c r="L167" s="76" t="s">
        <v>1019</v>
      </c>
      <c r="M167" s="122">
        <v>100</v>
      </c>
      <c r="N167" s="46">
        <f t="shared" si="129"/>
        <v>44.68</v>
      </c>
      <c r="O167" s="46"/>
      <c r="P167" s="78">
        <v>44.67</v>
      </c>
      <c r="Q167" s="46"/>
      <c r="R167" s="78">
        <v>44.68</v>
      </c>
      <c r="T167" s="78">
        <v>44.69</v>
      </c>
      <c r="U167" s="47" t="str">
        <f t="shared" si="135"/>
        <v/>
      </c>
      <c r="V167" s="47" t="str">
        <f t="shared" si="136"/>
        <v/>
      </c>
      <c r="W167" s="47"/>
      <c r="X167" s="47"/>
      <c r="Y167" s="47"/>
      <c r="Z167" s="47"/>
      <c r="AA167" s="47"/>
      <c r="AB167" s="47"/>
      <c r="AC167" s="47"/>
      <c r="AD167" s="47"/>
      <c r="AE167" s="51">
        <f t="shared" si="130"/>
        <v>10</v>
      </c>
      <c r="AF167" s="51" t="str">
        <f t="shared" si="131"/>
        <v/>
      </c>
      <c r="AG167" s="51" t="str">
        <f t="shared" si="132"/>
        <v/>
      </c>
      <c r="AH167" s="51" t="str">
        <f t="shared" si="133"/>
        <v/>
      </c>
      <c r="AI167" s="52">
        <f t="shared" si="134"/>
        <v>44.68</v>
      </c>
      <c r="AJ167" s="68"/>
      <c r="AK167" s="53"/>
      <c r="AL167" s="52"/>
      <c r="AM167" s="53">
        <f t="shared" si="137"/>
        <v>49</v>
      </c>
      <c r="AN167" s="53">
        <f>IF(AJ167&lt;&gt;"",IF(AJ167="o",VLOOKUP(AM167,OpenSect!$A$1:$D$11,2),IF(AJ167="u",VLOOKUP(AM167,UpHill!$A$1:$D$35,2),IF(AJ167="d",VLOOKUP(AM167,DownHill!$A$1:$D$29,2),IF(AJ167="f",VLOOKUP(AM167,FlatUnd!$A$2:$D$30,2),IF(AJ167="t",VLOOKUP(AM167,TimeAdd!$A$1:$D$176,2),IF(AJ167="l",VLOOKUP(AM167,SLimit!$A$1:$D$8,2),AN166)))))),AN166)</f>
        <v>58</v>
      </c>
      <c r="AO167" s="53">
        <f>IF(AJ167&lt;&gt;"",IF(AJ167="o",VLOOKUP(AM167,OpenSect!$A$1:$D$11,3),IF(AJ167="u",VLOOKUP(AM167,UpHill!$A$1:$D$35,3),IF(AJ167="d",VLOOKUP(AM167,DownHill!$A$3:$D$29,3),IF(AJ167="f",VLOOKUP(AM167,FlatUnd!$A$2:$D$30,3),IF(AJ167="t",VLOOKUP(AM167,TimeAdd!$A$1:$D$18,3),IF(AJ167="l",VLOOKUP(AM167,SLimit!$A$1:$D$8,3),AO166)))))),AO166)</f>
        <v>69</v>
      </c>
      <c r="AP167" s="53">
        <f>IF(AJ167&lt;&gt;"",IF(AJ167="o",VLOOKUP(AM167,OpenSect!$A$1:$D$11,4),IF(AJ167="u",VLOOKUP(AM167,UpHill!$A$1:$D$35,4),IF(AJ167="d",VLOOKUP(AM167,DownHill!$A$1:$D$29,4),IF(AJ167="f",VLOOKUP(AM167,FlatUnd!$A$2:$D$30,4),IF(AJ167="t",VLOOKUP(AM167,TimeAdd!$A$1:$D$18,4),IF(AJ167="l",VLOOKUP(AM167,SLimit!$A$1:$D$8,4),AP166)))))),AP166)</f>
        <v>78</v>
      </c>
      <c r="AQ167" s="53">
        <f t="shared" si="138"/>
        <v>100</v>
      </c>
      <c r="AR167" s="54" t="str">
        <f t="shared" si="139"/>
        <v>42,0 km plate.</v>
      </c>
      <c r="AS167" s="55"/>
      <c r="AT167" s="55"/>
      <c r="AU167" s="56">
        <f>IF(GroupStTimes!$A$8=0,MIN(CB167,CD167,CF167),MIN(BZ167,CB167,CD167,CF167))</f>
        <v>0.29765046296296299</v>
      </c>
      <c r="AV167" s="56">
        <f>IF(GroupStTimes!$A$8=0,MAX(CC167,CE167,CG167),MAX(CA167,CC167,CE167,CG167))</f>
        <v>0.35012731481481485</v>
      </c>
      <c r="AW167" s="57" t="str">
        <f t="shared" si="140"/>
        <v/>
      </c>
      <c r="AX167" s="58" t="str">
        <f t="shared" si="141"/>
        <v/>
      </c>
      <c r="AY167" s="58" t="str">
        <f t="shared" si="142"/>
        <v/>
      </c>
      <c r="AZ167" s="31">
        <f t="shared" si="143"/>
        <v>42.45</v>
      </c>
      <c r="BA167" s="59">
        <f t="shared" si="144"/>
        <v>0.29575231481481484</v>
      </c>
      <c r="BB167" s="59">
        <f t="shared" si="145"/>
        <v>0.30130787037037043</v>
      </c>
      <c r="BC167" s="59">
        <f t="shared" si="146"/>
        <v>0.29612268518518525</v>
      </c>
      <c r="BD167" s="59">
        <f t="shared" si="147"/>
        <v>0.34195601851851853</v>
      </c>
      <c r="BE167" s="59">
        <f t="shared" si="148"/>
        <v>0.33836805555555555</v>
      </c>
      <c r="BF167" s="59">
        <f t="shared" si="149"/>
        <v>0.34878472222222223</v>
      </c>
      <c r="BG167" s="59">
        <f t="shared" si="150"/>
        <v>0.34628472222222217</v>
      </c>
      <c r="BH167" s="59">
        <f t="shared" si="151"/>
        <v>0.34559027777777773</v>
      </c>
      <c r="BI167" s="31">
        <f t="shared" si="152"/>
        <v>2.2299999999999969</v>
      </c>
      <c r="BJ167" s="61">
        <f t="shared" si="153"/>
        <v>4.5510204081632588E-2</v>
      </c>
      <c r="BK167" s="61">
        <f t="shared" si="154"/>
        <v>3.8448275862068913E-2</v>
      </c>
      <c r="BL167" s="61">
        <f t="shared" si="155"/>
        <v>3.2318840579710101E-2</v>
      </c>
      <c r="BM167" s="61">
        <f t="shared" si="156"/>
        <v>2.858974358974355E-2</v>
      </c>
      <c r="BN167" s="62">
        <f t="shared" si="157"/>
        <v>0</v>
      </c>
      <c r="BO167" s="62">
        <f t="shared" si="158"/>
        <v>2</v>
      </c>
      <c r="BP167" s="62">
        <f t="shared" si="159"/>
        <v>44</v>
      </c>
      <c r="BQ167" s="62">
        <f t="shared" si="160"/>
        <v>0</v>
      </c>
      <c r="BR167" s="62">
        <f t="shared" si="161"/>
        <v>2</v>
      </c>
      <c r="BS167" s="62">
        <f t="shared" si="162"/>
        <v>18</v>
      </c>
      <c r="BT167" s="62">
        <f t="shared" si="163"/>
        <v>0</v>
      </c>
      <c r="BU167" s="62">
        <f t="shared" si="164"/>
        <v>1</v>
      </c>
      <c r="BV167" s="62">
        <f t="shared" si="165"/>
        <v>56</v>
      </c>
      <c r="BW167" s="62">
        <f t="shared" si="166"/>
        <v>0</v>
      </c>
      <c r="BX167" s="62">
        <f t="shared" si="167"/>
        <v>1</v>
      </c>
      <c r="BY167" s="62">
        <f t="shared" si="168"/>
        <v>43</v>
      </c>
      <c r="BZ167" s="63">
        <f t="shared" si="169"/>
        <v>0.29765046296296299</v>
      </c>
      <c r="CA167" s="63">
        <f t="shared" si="170"/>
        <v>0.30320601851851858</v>
      </c>
      <c r="CB167" s="63">
        <f t="shared" si="171"/>
        <v>0.2977199074074075</v>
      </c>
      <c r="CC167" s="63">
        <f t="shared" si="172"/>
        <v>0.34355324074074078</v>
      </c>
      <c r="CD167" s="63">
        <f t="shared" si="173"/>
        <v>0.33971064814814816</v>
      </c>
      <c r="CE167" s="63">
        <f t="shared" si="174"/>
        <v>0.35012731481481485</v>
      </c>
      <c r="CF167" s="63">
        <f t="shared" si="175"/>
        <v>0.34747685185185179</v>
      </c>
      <c r="CG167" s="63">
        <f t="shared" si="176"/>
        <v>0.34678240740740734</v>
      </c>
      <c r="CH167" s="36"/>
      <c r="CI167" s="36"/>
      <c r="CJ167" s="36"/>
      <c r="CK167" s="36"/>
      <c r="CL167" s="60">
        <v>60</v>
      </c>
    </row>
    <row r="168" spans="1:90" ht="28.5" customHeight="1" x14ac:dyDescent="0.25">
      <c r="A168" s="37">
        <v>10</v>
      </c>
      <c r="C168" s="37"/>
      <c r="D168" s="37"/>
      <c r="E168" s="37"/>
      <c r="F168" s="83"/>
      <c r="G168" s="44">
        <v>44.9</v>
      </c>
      <c r="H168" s="44">
        <f t="shared" si="128"/>
        <v>44.89</v>
      </c>
      <c r="I168" s="83">
        <v>44.85</v>
      </c>
      <c r="J168" s="43">
        <f t="shared" si="177"/>
        <v>-1.1891490152358408E-3</v>
      </c>
      <c r="K168" s="44">
        <f t="shared" si="178"/>
        <v>-5.333333333332746E-2</v>
      </c>
      <c r="L168" s="76" t="s">
        <v>363</v>
      </c>
      <c r="M168" s="122">
        <v>100</v>
      </c>
      <c r="N168" s="46">
        <f t="shared" si="129"/>
        <v>44.903333333333329</v>
      </c>
      <c r="O168" s="46"/>
      <c r="P168" s="78">
        <v>44.89</v>
      </c>
      <c r="Q168" s="46"/>
      <c r="R168" s="78">
        <v>44.9</v>
      </c>
      <c r="T168" s="78">
        <v>44.92</v>
      </c>
      <c r="U168" s="47" t="str">
        <f t="shared" si="135"/>
        <v/>
      </c>
      <c r="V168" s="47" t="str">
        <f t="shared" si="136"/>
        <v/>
      </c>
      <c r="W168" s="47"/>
      <c r="X168" s="47"/>
      <c r="Y168" s="47"/>
      <c r="Z168" s="47"/>
      <c r="AA168" s="47"/>
      <c r="AB168" s="47"/>
      <c r="AC168" s="47"/>
      <c r="AD168" s="47"/>
      <c r="AE168" s="51">
        <f t="shared" si="130"/>
        <v>10</v>
      </c>
      <c r="AF168" s="51" t="str">
        <f t="shared" si="131"/>
        <v/>
      </c>
      <c r="AG168" s="51" t="str">
        <f t="shared" si="132"/>
        <v/>
      </c>
      <c r="AH168" s="51" t="str">
        <f t="shared" si="133"/>
        <v/>
      </c>
      <c r="AI168" s="52">
        <f t="shared" si="134"/>
        <v>44.89</v>
      </c>
      <c r="AJ168" s="68"/>
      <c r="AK168" s="53"/>
      <c r="AL168" s="52"/>
      <c r="AM168" s="53">
        <f t="shared" si="137"/>
        <v>49</v>
      </c>
      <c r="AN168" s="53">
        <f>IF(AJ168&lt;&gt;"",IF(AJ168="o",VLOOKUP(AM168,OpenSect!$A$1:$D$11,2),IF(AJ168="u",VLOOKUP(AM168,UpHill!$A$1:$D$35,2),IF(AJ168="d",VLOOKUP(AM168,DownHill!$A$1:$D$29,2),IF(AJ168="f",VLOOKUP(AM168,FlatUnd!$A$2:$D$30,2),IF(AJ168="t",VLOOKUP(AM168,TimeAdd!$A$1:$D$176,2),IF(AJ168="l",VLOOKUP(AM168,SLimit!$A$1:$D$8,2),AN167)))))),AN167)</f>
        <v>58</v>
      </c>
      <c r="AO168" s="53">
        <f>IF(AJ168&lt;&gt;"",IF(AJ168="o",VLOOKUP(AM168,OpenSect!$A$1:$D$11,3),IF(AJ168="u",VLOOKUP(AM168,UpHill!$A$1:$D$35,3),IF(AJ168="d",VLOOKUP(AM168,DownHill!$A$3:$D$29,3),IF(AJ168="f",VLOOKUP(AM168,FlatUnd!$A$2:$D$30,3),IF(AJ168="t",VLOOKUP(AM168,TimeAdd!$A$1:$D$18,3),IF(AJ168="l",VLOOKUP(AM168,SLimit!$A$1:$D$8,3),AO167)))))),AO167)</f>
        <v>69</v>
      </c>
      <c r="AP168" s="53">
        <f>IF(AJ168&lt;&gt;"",IF(AJ168="o",VLOOKUP(AM168,OpenSect!$A$1:$D$11,4),IF(AJ168="u",VLOOKUP(AM168,UpHill!$A$1:$D$35,4),IF(AJ168="d",VLOOKUP(AM168,DownHill!$A$1:$D$29,4),IF(AJ168="f",VLOOKUP(AM168,FlatUnd!$A$2:$D$30,4),IF(AJ168="t",VLOOKUP(AM168,TimeAdd!$A$1:$D$18,4),IF(AJ168="l",VLOOKUP(AM168,SLimit!$A$1:$D$8,4),AP167)))))),AP167)</f>
        <v>78</v>
      </c>
      <c r="AQ168" s="53">
        <f t="shared" si="138"/>
        <v>100</v>
      </c>
      <c r="AR168" s="54" t="str">
        <f t="shared" si="139"/>
        <v>Warning - Farm animals.</v>
      </c>
      <c r="AS168" s="55"/>
      <c r="AT168" s="55"/>
      <c r="AU168" s="56">
        <f>IF(GroupStTimes!$A$8=0,MIN(CB168,CD168,CF168),MIN(BZ168,CB168,CD168,CF168))</f>
        <v>0.29782407407407407</v>
      </c>
      <c r="AV168" s="56">
        <f>IF(GroupStTimes!$A$8=0,MAX(CC168,CE168,CG168),MAX(CA168,CC168,CE168,CG168))</f>
        <v>0.35025462962962967</v>
      </c>
      <c r="AW168" s="57" t="str">
        <f t="shared" si="140"/>
        <v/>
      </c>
      <c r="AX168" s="58" t="str">
        <f t="shared" si="141"/>
        <v/>
      </c>
      <c r="AY168" s="58" t="str">
        <f t="shared" si="142"/>
        <v/>
      </c>
      <c r="AZ168" s="31">
        <f t="shared" si="143"/>
        <v>42.45</v>
      </c>
      <c r="BA168" s="59">
        <f t="shared" si="144"/>
        <v>0.29575231481481484</v>
      </c>
      <c r="BB168" s="59">
        <f t="shared" si="145"/>
        <v>0.30130787037037043</v>
      </c>
      <c r="BC168" s="59">
        <f t="shared" si="146"/>
        <v>0.29612268518518525</v>
      </c>
      <c r="BD168" s="59">
        <f t="shared" si="147"/>
        <v>0.34195601851851853</v>
      </c>
      <c r="BE168" s="59">
        <f t="shared" si="148"/>
        <v>0.33836805555555555</v>
      </c>
      <c r="BF168" s="59">
        <f t="shared" si="149"/>
        <v>0.34878472222222223</v>
      </c>
      <c r="BG168" s="59">
        <f t="shared" si="150"/>
        <v>0.34628472222222217</v>
      </c>
      <c r="BH168" s="59">
        <f t="shared" si="151"/>
        <v>0.34559027777777773</v>
      </c>
      <c r="BI168" s="31">
        <f t="shared" si="152"/>
        <v>2.4399999999999977</v>
      </c>
      <c r="BJ168" s="61">
        <f t="shared" si="153"/>
        <v>4.9795918367346891E-2</v>
      </c>
      <c r="BK168" s="61">
        <f t="shared" si="154"/>
        <v>4.206896551724134E-2</v>
      </c>
      <c r="BL168" s="61">
        <f t="shared" si="155"/>
        <v>3.5362318840579679E-2</v>
      </c>
      <c r="BM168" s="61">
        <f t="shared" si="156"/>
        <v>3.1282051282051256E-2</v>
      </c>
      <c r="BN168" s="62">
        <f t="shared" si="157"/>
        <v>0</v>
      </c>
      <c r="BO168" s="62">
        <f t="shared" si="158"/>
        <v>2</v>
      </c>
      <c r="BP168" s="62">
        <f t="shared" si="159"/>
        <v>59</v>
      </c>
      <c r="BQ168" s="62">
        <f t="shared" si="160"/>
        <v>0</v>
      </c>
      <c r="BR168" s="62">
        <f t="shared" si="161"/>
        <v>2</v>
      </c>
      <c r="BS168" s="62">
        <f t="shared" si="162"/>
        <v>31</v>
      </c>
      <c r="BT168" s="62">
        <f t="shared" si="163"/>
        <v>0</v>
      </c>
      <c r="BU168" s="62">
        <f t="shared" si="164"/>
        <v>2</v>
      </c>
      <c r="BV168" s="62">
        <f t="shared" si="165"/>
        <v>7</v>
      </c>
      <c r="BW168" s="62">
        <f t="shared" si="166"/>
        <v>0</v>
      </c>
      <c r="BX168" s="62">
        <f t="shared" si="167"/>
        <v>1</v>
      </c>
      <c r="BY168" s="62">
        <f t="shared" si="168"/>
        <v>53</v>
      </c>
      <c r="BZ168" s="63">
        <f t="shared" si="169"/>
        <v>0.29782407407407407</v>
      </c>
      <c r="CA168" s="63">
        <f t="shared" si="170"/>
        <v>0.30337962962962972</v>
      </c>
      <c r="CB168" s="63">
        <f t="shared" si="171"/>
        <v>0.29787037037037045</v>
      </c>
      <c r="CC168" s="63">
        <f t="shared" si="172"/>
        <v>0.34370370370370373</v>
      </c>
      <c r="CD168" s="63">
        <f t="shared" si="173"/>
        <v>0.33983796296296298</v>
      </c>
      <c r="CE168" s="63">
        <f t="shared" si="174"/>
        <v>0.35025462962962967</v>
      </c>
      <c r="CF168" s="63">
        <f t="shared" si="175"/>
        <v>0.34759259259259256</v>
      </c>
      <c r="CG168" s="63">
        <f t="shared" si="176"/>
        <v>0.34689814814814812</v>
      </c>
      <c r="CH168" s="36"/>
      <c r="CI168" s="36"/>
      <c r="CJ168" s="36"/>
      <c r="CK168" s="36"/>
      <c r="CL168" s="60">
        <v>60</v>
      </c>
    </row>
    <row r="169" spans="1:90" ht="40.5" x14ac:dyDescent="0.25">
      <c r="A169" s="37">
        <v>10</v>
      </c>
      <c r="C169" s="37" t="s">
        <v>58</v>
      </c>
      <c r="D169" s="37"/>
      <c r="E169" s="37"/>
      <c r="F169" s="83"/>
      <c r="G169" s="44">
        <v>45.65</v>
      </c>
      <c r="H169" s="44">
        <f t="shared" si="128"/>
        <v>45.64</v>
      </c>
      <c r="I169" s="83">
        <v>45.6</v>
      </c>
      <c r="J169" s="43">
        <f t="shared" si="177"/>
        <v>-1.169590643274725E-3</v>
      </c>
      <c r="K169" s="44">
        <f t="shared" si="178"/>
        <v>-5.333333333332746E-2</v>
      </c>
      <c r="L169" s="76" t="s">
        <v>1020</v>
      </c>
      <c r="M169" s="122">
        <v>100</v>
      </c>
      <c r="N169" s="46">
        <f t="shared" si="129"/>
        <v>45.653333333333329</v>
      </c>
      <c r="O169" s="46"/>
      <c r="P169" s="78">
        <v>45.65</v>
      </c>
      <c r="Q169" s="46"/>
      <c r="R169" s="78">
        <v>45.65</v>
      </c>
      <c r="T169" s="77">
        <v>45.66</v>
      </c>
      <c r="U169" s="47">
        <f t="shared" si="135"/>
        <v>27.417079999999999</v>
      </c>
      <c r="V169" s="47">
        <f t="shared" si="136"/>
        <v>29.869119999999999</v>
      </c>
      <c r="W169" s="47">
        <v>27.417059999999999</v>
      </c>
      <c r="X169" s="47">
        <v>29.869129999999998</v>
      </c>
      <c r="Y169" s="47">
        <v>27.41705</v>
      </c>
      <c r="Z169" s="47">
        <v>29.869070000000001</v>
      </c>
      <c r="AA169" s="47">
        <v>27.417110000000001</v>
      </c>
      <c r="AB169" s="47">
        <v>29.86917</v>
      </c>
      <c r="AC169" s="47">
        <v>27.417079999999999</v>
      </c>
      <c r="AD169" s="47">
        <v>29.869109999999999</v>
      </c>
      <c r="AE169" s="51">
        <f t="shared" si="130"/>
        <v>10</v>
      </c>
      <c r="AF169" s="51" t="str">
        <f t="shared" si="131"/>
        <v/>
      </c>
      <c r="AG169" s="51" t="str">
        <f t="shared" si="132"/>
        <v>m</v>
      </c>
      <c r="AH169" s="51" t="str">
        <f t="shared" si="133"/>
        <v/>
      </c>
      <c r="AI169" s="52">
        <f t="shared" si="134"/>
        <v>45.64</v>
      </c>
      <c r="AJ169" s="68" t="s">
        <v>58</v>
      </c>
      <c r="AK169" s="53"/>
      <c r="AL169" s="52"/>
      <c r="AM169" s="53">
        <f t="shared" si="137"/>
        <v>49</v>
      </c>
      <c r="AN169" s="53">
        <f>IF(AJ169&lt;&gt;"",IF(AJ169="o",VLOOKUP(AM169,OpenSect!$A$1:$D$11,2),IF(AJ169="u",VLOOKUP(AM169,UpHill!$A$1:$D$35,2),IF(AJ169="d",VLOOKUP(AM169,DownHill!$A$1:$D$29,2),IF(AJ169="f",VLOOKUP(AM169,FlatUnd!$A$2:$D$30,2),IF(AJ169="t",VLOOKUP(AM169,TimeAdd!$A$1:$D$176,2),IF(AJ169="l",VLOOKUP(AM169,SLimit!$A$1:$D$8,2),AN168)))))),AN168)</f>
        <v>58</v>
      </c>
      <c r="AO169" s="53">
        <f>IF(AJ169&lt;&gt;"",IF(AJ169="o",VLOOKUP(AM169,OpenSect!$A$1:$D$11,3),IF(AJ169="u",VLOOKUP(AM169,UpHill!$A$1:$D$35,3),IF(AJ169="d",VLOOKUP(AM169,DownHill!$A$3:$D$29,3),IF(AJ169="f",VLOOKUP(AM169,FlatUnd!$A$2:$D$30,3),IF(AJ169="t",VLOOKUP(AM169,TimeAdd!$A$1:$D$18,3),IF(AJ169="l",VLOOKUP(AM169,SLimit!$A$1:$D$8,3),AO168)))))),AO168)</f>
        <v>69</v>
      </c>
      <c r="AP169" s="53">
        <f>IF(AJ169&lt;&gt;"",IF(AJ169="o",VLOOKUP(AM169,OpenSect!$A$1:$D$11,4),IF(AJ169="u",VLOOKUP(AM169,UpHill!$A$1:$D$35,4),IF(AJ169="d",VLOOKUP(AM169,DownHill!$A$1:$D$29,4),IF(AJ169="f",VLOOKUP(AM169,FlatUnd!$A$2:$D$30,4),IF(AJ169="t",VLOOKUP(AM169,TimeAdd!$A$1:$D$18,4),IF(AJ169="l",VLOOKUP(AM169,SLimit!$A$1:$D$8,4),AP168)))))),AP168)</f>
        <v>78</v>
      </c>
      <c r="AQ169" s="53">
        <f t="shared" si="138"/>
        <v>100</v>
      </c>
      <c r="AR169" s="54" t="str">
        <f t="shared" si="139"/>
        <v>Control @ danger plate before [Clinic] Clinic 1 km Charlestown - in sight of 43,0 km plate.</v>
      </c>
      <c r="AS169" s="55"/>
      <c r="AT169" s="55"/>
      <c r="AU169" s="56">
        <f>IF(GroupStTimes!$A$8=0,MIN(CB169,CD169,CF169),MIN(BZ169,CB169,CD169,CF169))</f>
        <v>0.29841435185185194</v>
      </c>
      <c r="AV169" s="56">
        <f>IF(GroupStTimes!$A$8=0,MAX(CC169,CE169,CG169),MAX(CA169,CC169,CE169,CG169))</f>
        <v>0.35070601851851851</v>
      </c>
      <c r="AW169" s="57" t="str">
        <f t="shared" si="140"/>
        <v>27.41708  29.86912</v>
      </c>
      <c r="AX169" s="58">
        <f t="shared" si="141"/>
        <v>27.417059999999999</v>
      </c>
      <c r="AY169" s="58">
        <f t="shared" si="142"/>
        <v>29.869129999999998</v>
      </c>
      <c r="AZ169" s="31">
        <f t="shared" si="143"/>
        <v>42.45</v>
      </c>
      <c r="BA169" s="59">
        <f t="shared" si="144"/>
        <v>0.29575231481481484</v>
      </c>
      <c r="BB169" s="59">
        <f t="shared" si="145"/>
        <v>0.30130787037037043</v>
      </c>
      <c r="BC169" s="59">
        <f t="shared" si="146"/>
        <v>0.29612268518518525</v>
      </c>
      <c r="BD169" s="59">
        <f t="shared" si="147"/>
        <v>0.34195601851851853</v>
      </c>
      <c r="BE169" s="59">
        <f t="shared" si="148"/>
        <v>0.33836805555555555</v>
      </c>
      <c r="BF169" s="59">
        <f t="shared" si="149"/>
        <v>0.34878472222222223</v>
      </c>
      <c r="BG169" s="59">
        <f t="shared" si="150"/>
        <v>0.34628472222222217</v>
      </c>
      <c r="BH169" s="59">
        <f t="shared" si="151"/>
        <v>0.34559027777777773</v>
      </c>
      <c r="BI169" s="31">
        <f t="shared" si="152"/>
        <v>3.1899999999999977</v>
      </c>
      <c r="BJ169" s="61">
        <f t="shared" si="153"/>
        <v>6.5102040816326479E-2</v>
      </c>
      <c r="BK169" s="61">
        <f t="shared" si="154"/>
        <v>5.4999999999999959E-2</v>
      </c>
      <c r="BL169" s="61">
        <f t="shared" si="155"/>
        <v>4.6231884057970983E-2</v>
      </c>
      <c r="BM169" s="61">
        <f t="shared" si="156"/>
        <v>4.0897435897435871E-2</v>
      </c>
      <c r="BN169" s="62">
        <f t="shared" si="157"/>
        <v>0</v>
      </c>
      <c r="BO169" s="62">
        <f t="shared" si="158"/>
        <v>3</v>
      </c>
      <c r="BP169" s="62">
        <f t="shared" si="159"/>
        <v>54</v>
      </c>
      <c r="BQ169" s="62">
        <f t="shared" si="160"/>
        <v>0</v>
      </c>
      <c r="BR169" s="62">
        <f t="shared" si="161"/>
        <v>3</v>
      </c>
      <c r="BS169" s="62">
        <f t="shared" si="162"/>
        <v>18</v>
      </c>
      <c r="BT169" s="62">
        <f t="shared" si="163"/>
        <v>0</v>
      </c>
      <c r="BU169" s="62">
        <f t="shared" si="164"/>
        <v>2</v>
      </c>
      <c r="BV169" s="62">
        <f t="shared" si="165"/>
        <v>46</v>
      </c>
      <c r="BW169" s="62">
        <f t="shared" si="166"/>
        <v>0</v>
      </c>
      <c r="BX169" s="62">
        <f t="shared" si="167"/>
        <v>2</v>
      </c>
      <c r="BY169" s="62">
        <f t="shared" si="168"/>
        <v>27</v>
      </c>
      <c r="BZ169" s="63">
        <f t="shared" si="169"/>
        <v>0.29846064814814816</v>
      </c>
      <c r="CA169" s="63">
        <f t="shared" si="170"/>
        <v>0.30401620370370375</v>
      </c>
      <c r="CB169" s="63">
        <f t="shared" si="171"/>
        <v>0.29841435185185194</v>
      </c>
      <c r="CC169" s="63">
        <f t="shared" si="172"/>
        <v>0.34424768518518523</v>
      </c>
      <c r="CD169" s="63">
        <f t="shared" si="173"/>
        <v>0.34028935185185183</v>
      </c>
      <c r="CE169" s="63">
        <f t="shared" si="174"/>
        <v>0.35070601851851851</v>
      </c>
      <c r="CF169" s="63">
        <f t="shared" si="175"/>
        <v>0.34798611111111105</v>
      </c>
      <c r="CG169" s="63">
        <f t="shared" si="176"/>
        <v>0.34729166666666661</v>
      </c>
      <c r="CH169" s="36"/>
      <c r="CI169" s="36"/>
      <c r="CJ169" s="36"/>
      <c r="CK169" s="36"/>
      <c r="CL169" s="60">
        <v>60</v>
      </c>
    </row>
    <row r="170" spans="1:90" ht="28.5" customHeight="1" x14ac:dyDescent="0.25">
      <c r="A170" s="37">
        <v>10</v>
      </c>
      <c r="C170" s="37"/>
      <c r="D170" s="37"/>
      <c r="E170" s="37"/>
      <c r="F170" s="83"/>
      <c r="G170" s="44">
        <v>45.68</v>
      </c>
      <c r="H170" s="44">
        <f t="shared" si="128"/>
        <v>45.67</v>
      </c>
      <c r="I170" s="83">
        <v>45.63</v>
      </c>
      <c r="J170" s="43">
        <f t="shared" si="177"/>
        <v>-1.241873036744792E-3</v>
      </c>
      <c r="K170" s="44">
        <f t="shared" si="178"/>
        <v>-5.6666666666664867E-2</v>
      </c>
      <c r="L170" s="76" t="s">
        <v>1021</v>
      </c>
      <c r="M170" s="122">
        <v>100</v>
      </c>
      <c r="N170" s="46">
        <f t="shared" si="129"/>
        <v>45.686666666666667</v>
      </c>
      <c r="O170" s="46"/>
      <c r="P170" s="78">
        <v>45.68</v>
      </c>
      <c r="Q170" s="46"/>
      <c r="R170" s="78">
        <v>45.68</v>
      </c>
      <c r="T170" s="78">
        <v>45.7</v>
      </c>
      <c r="U170" s="47" t="str">
        <f t="shared" si="135"/>
        <v/>
      </c>
      <c r="V170" s="47" t="str">
        <f t="shared" si="136"/>
        <v/>
      </c>
      <c r="W170" s="47"/>
      <c r="X170" s="47"/>
      <c r="Y170" s="47"/>
      <c r="Z170" s="47"/>
      <c r="AA170" s="47"/>
      <c r="AB170" s="47"/>
      <c r="AC170" s="47"/>
      <c r="AD170" s="47"/>
      <c r="AE170" s="51">
        <f t="shared" si="130"/>
        <v>10</v>
      </c>
      <c r="AF170" s="51" t="str">
        <f t="shared" si="131"/>
        <v/>
      </c>
      <c r="AG170" s="51" t="str">
        <f t="shared" si="132"/>
        <v/>
      </c>
      <c r="AH170" s="51" t="str">
        <f t="shared" si="133"/>
        <v/>
      </c>
      <c r="AI170" s="52">
        <f t="shared" si="134"/>
        <v>45.67</v>
      </c>
      <c r="AJ170" s="68"/>
      <c r="AK170" s="53"/>
      <c r="AL170" s="52"/>
      <c r="AM170" s="53">
        <f t="shared" si="137"/>
        <v>49</v>
      </c>
      <c r="AN170" s="53">
        <f>IF(AJ170&lt;&gt;"",IF(AJ170="o",VLOOKUP(AM170,OpenSect!$A$1:$D$11,2),IF(AJ170="u",VLOOKUP(AM170,UpHill!$A$1:$D$35,2),IF(AJ170="d",VLOOKUP(AM170,DownHill!$A$1:$D$29,2),IF(AJ170="f",VLOOKUP(AM170,FlatUnd!$A$2:$D$30,2),IF(AJ170="t",VLOOKUP(AM170,TimeAdd!$A$1:$D$176,2),IF(AJ170="l",VLOOKUP(AM170,SLimit!$A$1:$D$8,2),AN169)))))),AN169)</f>
        <v>58</v>
      </c>
      <c r="AO170" s="53">
        <f>IF(AJ170&lt;&gt;"",IF(AJ170="o",VLOOKUP(AM170,OpenSect!$A$1:$D$11,3),IF(AJ170="u",VLOOKUP(AM170,UpHill!$A$1:$D$35,3),IF(AJ170="d",VLOOKUP(AM170,DownHill!$A$3:$D$29,3),IF(AJ170="f",VLOOKUP(AM170,FlatUnd!$A$2:$D$30,3),IF(AJ170="t",VLOOKUP(AM170,TimeAdd!$A$1:$D$18,3),IF(AJ170="l",VLOOKUP(AM170,SLimit!$A$1:$D$8,3),AO169)))))),AO169)</f>
        <v>69</v>
      </c>
      <c r="AP170" s="53">
        <f>IF(AJ170&lt;&gt;"",IF(AJ170="o",VLOOKUP(AM170,OpenSect!$A$1:$D$11,4),IF(AJ170="u",VLOOKUP(AM170,UpHill!$A$1:$D$35,4),IF(AJ170="d",VLOOKUP(AM170,DownHill!$A$1:$D$29,4),IF(AJ170="f",VLOOKUP(AM170,FlatUnd!$A$2:$D$30,4),IF(AJ170="t",VLOOKUP(AM170,TimeAdd!$A$1:$D$18,4),IF(AJ170="l",VLOOKUP(AM170,SLimit!$A$1:$D$8,4),AP169)))))),AP169)</f>
        <v>78</v>
      </c>
      <c r="AQ170" s="53">
        <f t="shared" si="138"/>
        <v>100</v>
      </c>
      <c r="AR170" s="54" t="str">
        <f t="shared" si="139"/>
        <v>43,0 km plate.</v>
      </c>
      <c r="AS170" s="55"/>
      <c r="AT170" s="55"/>
      <c r="AU170" s="56">
        <f>IF(GroupStTimes!$A$8=0,MIN(CB170,CD170,CF170),MIN(BZ170,CB170,CD170,CF170))</f>
        <v>0.29843750000000008</v>
      </c>
      <c r="AV170" s="56">
        <f>IF(GroupStTimes!$A$8=0,MAX(CC170,CE170,CG170),MAX(CA170,CC170,CE170,CG170))</f>
        <v>0.3507291666666667</v>
      </c>
      <c r="AW170" s="57" t="str">
        <f t="shared" si="140"/>
        <v/>
      </c>
      <c r="AX170" s="58" t="str">
        <f t="shared" si="141"/>
        <v/>
      </c>
      <c r="AY170" s="58" t="str">
        <f t="shared" si="142"/>
        <v/>
      </c>
      <c r="AZ170" s="31">
        <f t="shared" si="143"/>
        <v>42.45</v>
      </c>
      <c r="BA170" s="59">
        <f t="shared" si="144"/>
        <v>0.29575231481481484</v>
      </c>
      <c r="BB170" s="59">
        <f t="shared" si="145"/>
        <v>0.30130787037037043</v>
      </c>
      <c r="BC170" s="59">
        <f t="shared" si="146"/>
        <v>0.29612268518518525</v>
      </c>
      <c r="BD170" s="59">
        <f t="shared" si="147"/>
        <v>0.34195601851851853</v>
      </c>
      <c r="BE170" s="59">
        <f t="shared" si="148"/>
        <v>0.33836805555555555</v>
      </c>
      <c r="BF170" s="59">
        <f t="shared" si="149"/>
        <v>0.34878472222222223</v>
      </c>
      <c r="BG170" s="59">
        <f t="shared" si="150"/>
        <v>0.34628472222222217</v>
      </c>
      <c r="BH170" s="59">
        <f t="shared" si="151"/>
        <v>0.34559027777777773</v>
      </c>
      <c r="BI170" s="31">
        <f t="shared" si="152"/>
        <v>3.2199999999999989</v>
      </c>
      <c r="BJ170" s="61">
        <f t="shared" si="153"/>
        <v>6.5714285714285697E-2</v>
      </c>
      <c r="BK170" s="61">
        <f t="shared" si="154"/>
        <v>5.5517241379310328E-2</v>
      </c>
      <c r="BL170" s="61">
        <f t="shared" si="155"/>
        <v>4.6666666666666648E-2</v>
      </c>
      <c r="BM170" s="61">
        <f t="shared" si="156"/>
        <v>4.1282051282051264E-2</v>
      </c>
      <c r="BN170" s="62">
        <f t="shared" si="157"/>
        <v>0</v>
      </c>
      <c r="BO170" s="62">
        <f t="shared" si="158"/>
        <v>3</v>
      </c>
      <c r="BP170" s="62">
        <f t="shared" si="159"/>
        <v>57</v>
      </c>
      <c r="BQ170" s="62">
        <f t="shared" si="160"/>
        <v>0</v>
      </c>
      <c r="BR170" s="62">
        <f t="shared" si="161"/>
        <v>3</v>
      </c>
      <c r="BS170" s="62">
        <f t="shared" si="162"/>
        <v>20</v>
      </c>
      <c r="BT170" s="62">
        <f t="shared" si="163"/>
        <v>0</v>
      </c>
      <c r="BU170" s="62">
        <f t="shared" si="164"/>
        <v>2</v>
      </c>
      <c r="BV170" s="62">
        <f t="shared" si="165"/>
        <v>48</v>
      </c>
      <c r="BW170" s="62">
        <f t="shared" si="166"/>
        <v>0</v>
      </c>
      <c r="BX170" s="62">
        <f t="shared" si="167"/>
        <v>2</v>
      </c>
      <c r="BY170" s="62">
        <f t="shared" si="168"/>
        <v>29</v>
      </c>
      <c r="BZ170" s="63">
        <f t="shared" si="169"/>
        <v>0.29849537037037038</v>
      </c>
      <c r="CA170" s="63">
        <f t="shared" si="170"/>
        <v>0.30405092592592597</v>
      </c>
      <c r="CB170" s="63">
        <f t="shared" si="171"/>
        <v>0.29843750000000008</v>
      </c>
      <c r="CC170" s="63">
        <f t="shared" si="172"/>
        <v>0.34427083333333336</v>
      </c>
      <c r="CD170" s="63">
        <f t="shared" si="173"/>
        <v>0.34031250000000002</v>
      </c>
      <c r="CE170" s="63">
        <f t="shared" si="174"/>
        <v>0.3507291666666667</v>
      </c>
      <c r="CF170" s="63">
        <f t="shared" si="175"/>
        <v>0.34800925925925918</v>
      </c>
      <c r="CG170" s="63">
        <f t="shared" si="176"/>
        <v>0.34731481481481474</v>
      </c>
      <c r="CH170" s="36"/>
      <c r="CI170" s="36"/>
      <c r="CJ170" s="36"/>
      <c r="CK170" s="36"/>
      <c r="CL170" s="60">
        <v>60</v>
      </c>
    </row>
    <row r="171" spans="1:90" ht="28.5" customHeight="1" x14ac:dyDescent="0.25">
      <c r="A171" s="37"/>
      <c r="C171" s="37"/>
      <c r="D171" s="37"/>
      <c r="E171" s="37"/>
      <c r="F171" s="83"/>
      <c r="G171" s="44"/>
      <c r="H171" s="44">
        <f t="shared" si="128"/>
        <v>47.08</v>
      </c>
      <c r="I171" s="83">
        <v>47.03</v>
      </c>
      <c r="J171" s="43">
        <f t="shared" ref="J171:J172" si="181">IF(N171="","",IF((I171-$I$4)=0,0,((I171-$I$4)-(N171-$N$4))/(I171-$I$4)))</f>
        <v>-1.0631511800977495E-3</v>
      </c>
      <c r="K171" s="44">
        <f t="shared" ref="K171:K172" si="182">(I171-$I$4)-(N171-$N$4)</f>
        <v>-4.9999999999997158E-2</v>
      </c>
      <c r="L171" s="76" t="s">
        <v>1537</v>
      </c>
      <c r="M171" s="122">
        <v>100</v>
      </c>
      <c r="N171" s="46">
        <f t="shared" si="129"/>
        <v>47.08</v>
      </c>
      <c r="O171" s="46"/>
      <c r="P171" s="78">
        <v>47.08</v>
      </c>
      <c r="Q171" s="46"/>
      <c r="R171" s="78"/>
      <c r="T171" s="78"/>
      <c r="U171" s="47" t="str">
        <f t="shared" si="135"/>
        <v/>
      </c>
      <c r="V171" s="47" t="str">
        <f t="shared" si="136"/>
        <v/>
      </c>
      <c r="W171" s="47"/>
      <c r="X171" s="47"/>
      <c r="Y171" s="47"/>
      <c r="Z171" s="47"/>
      <c r="AA171" s="47"/>
      <c r="AB171" s="47"/>
      <c r="AC171" s="47"/>
      <c r="AD171" s="47"/>
      <c r="AE171" s="51" t="str">
        <f t="shared" si="130"/>
        <v/>
      </c>
      <c r="AF171" s="51" t="str">
        <f t="shared" si="131"/>
        <v/>
      </c>
      <c r="AG171" s="51" t="str">
        <f t="shared" si="132"/>
        <v/>
      </c>
      <c r="AH171" s="51" t="str">
        <f t="shared" si="133"/>
        <v/>
      </c>
      <c r="AI171" s="52">
        <f t="shared" si="134"/>
        <v>47.08</v>
      </c>
      <c r="AJ171" s="68"/>
      <c r="AK171" s="53"/>
      <c r="AL171" s="52"/>
      <c r="AM171" s="53">
        <f t="shared" si="137"/>
        <v>49</v>
      </c>
      <c r="AN171" s="53">
        <f>IF(AJ171&lt;&gt;"",IF(AJ171="o",VLOOKUP(AM171,OpenSect!$A$1:$D$11,2),IF(AJ171="u",VLOOKUP(AM171,UpHill!$A$1:$D$35,2),IF(AJ171="d",VLOOKUP(AM171,DownHill!$A$1:$D$29,2),IF(AJ171="f",VLOOKUP(AM171,FlatUnd!$A$2:$D$30,2),IF(AJ171="t",VLOOKUP(AM171,TimeAdd!$A$1:$D$176,2),IF(AJ171="l",VLOOKUP(AM171,SLimit!$A$1:$D$8,2),AN170)))))),AN170)</f>
        <v>58</v>
      </c>
      <c r="AO171" s="53">
        <f>IF(AJ171&lt;&gt;"",IF(AJ171="o",VLOOKUP(AM171,OpenSect!$A$1:$D$11,3),IF(AJ171="u",VLOOKUP(AM171,UpHill!$A$1:$D$35,3),IF(AJ171="d",VLOOKUP(AM171,DownHill!$A$3:$D$29,3),IF(AJ171="f",VLOOKUP(AM171,FlatUnd!$A$2:$D$30,3),IF(AJ171="t",VLOOKUP(AM171,TimeAdd!$A$1:$D$18,3),IF(AJ171="l",VLOOKUP(AM171,SLimit!$A$1:$D$8,3),AO170)))))),AO170)</f>
        <v>69</v>
      </c>
      <c r="AP171" s="53">
        <f>IF(AJ171&lt;&gt;"",IF(AJ171="o",VLOOKUP(AM171,OpenSect!$A$1:$D$11,4),IF(AJ171="u",VLOOKUP(AM171,UpHill!$A$1:$D$35,4),IF(AJ171="d",VLOOKUP(AM171,DownHill!$A$1:$D$29,4),IF(AJ171="f",VLOOKUP(AM171,FlatUnd!$A$2:$D$30,4),IF(AJ171="t",VLOOKUP(AM171,TimeAdd!$A$1:$D$18,4),IF(AJ171="l",VLOOKUP(AM171,SLimit!$A$1:$D$8,4),AP170)))))),AP170)</f>
        <v>78</v>
      </c>
      <c r="AQ171" s="53">
        <f t="shared" si="138"/>
        <v>100</v>
      </c>
      <c r="AR171" s="54" t="str">
        <f t="shared" si="139"/>
        <v>44,4 km plate.</v>
      </c>
      <c r="AS171" s="55"/>
      <c r="AT171" s="55"/>
      <c r="AU171" s="56">
        <f>IF(GroupStTimes!$A$8=0,MIN(CB171,CD171,CF171),MIN(BZ171,CB171,CD171,CF171))</f>
        <v>0.29944444444444451</v>
      </c>
      <c r="AV171" s="56">
        <f>IF(GroupStTimes!$A$8=0,MAX(CC171,CE171,CG171),MAX(CA171,CC171,CE171,CG171))</f>
        <v>0.35158564814814813</v>
      </c>
      <c r="AW171" s="57" t="str">
        <f t="shared" si="140"/>
        <v/>
      </c>
      <c r="AX171" s="58" t="str">
        <f t="shared" si="141"/>
        <v/>
      </c>
      <c r="AY171" s="58" t="str">
        <f t="shared" si="142"/>
        <v/>
      </c>
      <c r="AZ171" s="31">
        <f t="shared" si="143"/>
        <v>42.45</v>
      </c>
      <c r="BA171" s="59">
        <f t="shared" si="144"/>
        <v>0.29575231481481484</v>
      </c>
      <c r="BB171" s="59">
        <f t="shared" si="145"/>
        <v>0.30130787037037043</v>
      </c>
      <c r="BC171" s="59">
        <f t="shared" si="146"/>
        <v>0.29612268518518525</v>
      </c>
      <c r="BD171" s="59">
        <f t="shared" si="147"/>
        <v>0.34195601851851853</v>
      </c>
      <c r="BE171" s="59">
        <f t="shared" si="148"/>
        <v>0.33836805555555555</v>
      </c>
      <c r="BF171" s="59">
        <f t="shared" si="149"/>
        <v>0.34878472222222223</v>
      </c>
      <c r="BG171" s="59">
        <f t="shared" si="150"/>
        <v>0.34628472222222217</v>
      </c>
      <c r="BH171" s="59">
        <f t="shared" si="151"/>
        <v>0.34559027777777773</v>
      </c>
      <c r="BI171" s="31">
        <f t="shared" si="152"/>
        <v>4.6299999999999955</v>
      </c>
      <c r="BJ171" s="61">
        <f t="shared" si="153"/>
        <v>9.4489795918367259E-2</v>
      </c>
      <c r="BK171" s="61">
        <f t="shared" si="154"/>
        <v>7.9827586206896478E-2</v>
      </c>
      <c r="BL171" s="61">
        <f t="shared" si="155"/>
        <v>6.7101449275362254E-2</v>
      </c>
      <c r="BM171" s="61">
        <f t="shared" si="156"/>
        <v>5.9358974358974304E-2</v>
      </c>
      <c r="BN171" s="62">
        <f t="shared" si="157"/>
        <v>0</v>
      </c>
      <c r="BO171" s="62">
        <f t="shared" si="158"/>
        <v>5</v>
      </c>
      <c r="BP171" s="62">
        <f t="shared" si="159"/>
        <v>40</v>
      </c>
      <c r="BQ171" s="62">
        <f t="shared" si="160"/>
        <v>0</v>
      </c>
      <c r="BR171" s="62">
        <f t="shared" si="161"/>
        <v>4</v>
      </c>
      <c r="BS171" s="62">
        <f t="shared" si="162"/>
        <v>47</v>
      </c>
      <c r="BT171" s="62">
        <f t="shared" si="163"/>
        <v>0</v>
      </c>
      <c r="BU171" s="62">
        <f t="shared" si="164"/>
        <v>4</v>
      </c>
      <c r="BV171" s="62">
        <f t="shared" si="165"/>
        <v>2</v>
      </c>
      <c r="BW171" s="62">
        <f t="shared" si="166"/>
        <v>0</v>
      </c>
      <c r="BX171" s="62">
        <f t="shared" si="167"/>
        <v>3</v>
      </c>
      <c r="BY171" s="62">
        <f t="shared" si="168"/>
        <v>34</v>
      </c>
      <c r="BZ171" s="63">
        <f t="shared" si="169"/>
        <v>0.29968750000000005</v>
      </c>
      <c r="CA171" s="63">
        <f t="shared" si="170"/>
        <v>0.30524305555555564</v>
      </c>
      <c r="CB171" s="63">
        <f t="shared" si="171"/>
        <v>0.29944444444444451</v>
      </c>
      <c r="CC171" s="63">
        <f t="shared" si="172"/>
        <v>0.34527777777777779</v>
      </c>
      <c r="CD171" s="63">
        <f t="shared" si="173"/>
        <v>0.34116898148148145</v>
      </c>
      <c r="CE171" s="63">
        <f t="shared" si="174"/>
        <v>0.35158564814814813</v>
      </c>
      <c r="CF171" s="63">
        <f t="shared" si="175"/>
        <v>0.34876157407407404</v>
      </c>
      <c r="CG171" s="63">
        <f t="shared" si="176"/>
        <v>0.3480671296296296</v>
      </c>
      <c r="CH171" s="36"/>
      <c r="CI171" s="36"/>
      <c r="CJ171" s="36"/>
      <c r="CK171" s="36"/>
      <c r="CL171" s="60">
        <v>60</v>
      </c>
    </row>
    <row r="172" spans="1:90" ht="28.5" customHeight="1" x14ac:dyDescent="0.25">
      <c r="A172" s="37"/>
      <c r="C172" s="37"/>
      <c r="D172" s="37"/>
      <c r="E172" s="37"/>
      <c r="F172" s="83"/>
      <c r="G172" s="44"/>
      <c r="H172" s="44">
        <f t="shared" si="128"/>
        <v>47.68</v>
      </c>
      <c r="I172" s="83">
        <v>47.63</v>
      </c>
      <c r="J172" s="43">
        <f t="shared" si="181"/>
        <v>-1.0497585555321678E-3</v>
      </c>
      <c r="K172" s="44">
        <f t="shared" si="182"/>
        <v>-4.9999999999997158E-2</v>
      </c>
      <c r="L172" s="76" t="s">
        <v>1095</v>
      </c>
      <c r="M172" s="122">
        <v>100</v>
      </c>
      <c r="N172" s="46">
        <f t="shared" si="129"/>
        <v>47.68</v>
      </c>
      <c r="O172" s="46"/>
      <c r="P172" s="78">
        <v>47.68</v>
      </c>
      <c r="Q172" s="46"/>
      <c r="R172" s="78"/>
      <c r="T172" s="78"/>
      <c r="U172" s="47" t="str">
        <f t="shared" si="135"/>
        <v/>
      </c>
      <c r="V172" s="47" t="str">
        <f t="shared" si="136"/>
        <v/>
      </c>
      <c r="W172" s="47"/>
      <c r="X172" s="47"/>
      <c r="Y172" s="47"/>
      <c r="Z172" s="47"/>
      <c r="AA172" s="47"/>
      <c r="AB172" s="47"/>
      <c r="AC172" s="47"/>
      <c r="AD172" s="47"/>
      <c r="AE172" s="51" t="str">
        <f t="shared" si="130"/>
        <v/>
      </c>
      <c r="AF172" s="51" t="str">
        <f t="shared" si="131"/>
        <v/>
      </c>
      <c r="AG172" s="51" t="str">
        <f t="shared" si="132"/>
        <v/>
      </c>
      <c r="AH172" s="51" t="str">
        <f t="shared" si="133"/>
        <v/>
      </c>
      <c r="AI172" s="52">
        <f t="shared" si="134"/>
        <v>47.68</v>
      </c>
      <c r="AJ172" s="68"/>
      <c r="AK172" s="53"/>
      <c r="AL172" s="52"/>
      <c r="AM172" s="53">
        <f t="shared" si="137"/>
        <v>49</v>
      </c>
      <c r="AN172" s="53">
        <f>IF(AJ172&lt;&gt;"",IF(AJ172="o",VLOOKUP(AM172,OpenSect!$A$1:$D$11,2),IF(AJ172="u",VLOOKUP(AM172,UpHill!$A$1:$D$35,2),IF(AJ172="d",VLOOKUP(AM172,DownHill!$A$1:$D$29,2),IF(AJ172="f",VLOOKUP(AM172,FlatUnd!$A$2:$D$30,2),IF(AJ172="t",VLOOKUP(AM172,TimeAdd!$A$1:$D$176,2),IF(AJ172="l",VLOOKUP(AM172,SLimit!$A$1:$D$8,2),AN171)))))),AN171)</f>
        <v>58</v>
      </c>
      <c r="AO172" s="53">
        <f>IF(AJ172&lt;&gt;"",IF(AJ172="o",VLOOKUP(AM172,OpenSect!$A$1:$D$11,3),IF(AJ172="u",VLOOKUP(AM172,UpHill!$A$1:$D$35,3),IF(AJ172="d",VLOOKUP(AM172,DownHill!$A$3:$D$29,3),IF(AJ172="f",VLOOKUP(AM172,FlatUnd!$A$2:$D$30,3),IF(AJ172="t",VLOOKUP(AM172,TimeAdd!$A$1:$D$18,3),IF(AJ172="l",VLOOKUP(AM172,SLimit!$A$1:$D$8,3),AO171)))))),AO171)</f>
        <v>69</v>
      </c>
      <c r="AP172" s="53">
        <f>IF(AJ172&lt;&gt;"",IF(AJ172="o",VLOOKUP(AM172,OpenSect!$A$1:$D$11,4),IF(AJ172="u",VLOOKUP(AM172,UpHill!$A$1:$D$35,4),IF(AJ172="d",VLOOKUP(AM172,DownHill!$A$1:$D$29,4),IF(AJ172="f",VLOOKUP(AM172,FlatUnd!$A$2:$D$30,4),IF(AJ172="t",VLOOKUP(AM172,TimeAdd!$A$1:$D$18,4),IF(AJ172="l",VLOOKUP(AM172,SLimit!$A$1:$D$8,4),AP171)))))),AP171)</f>
        <v>78</v>
      </c>
      <c r="AQ172" s="53">
        <f t="shared" si="138"/>
        <v>100</v>
      </c>
      <c r="AR172" s="54" t="str">
        <f t="shared" si="139"/>
        <v>45,0 km plate.</v>
      </c>
      <c r="AS172" s="55"/>
      <c r="AT172" s="55"/>
      <c r="AU172" s="56">
        <f>IF(GroupStTimes!$A$8=0,MIN(CB172,CD172,CF172),MIN(BZ172,CB172,CD172,CF172))</f>
        <v>0.29988425925925932</v>
      </c>
      <c r="AV172" s="56">
        <f>IF(GroupStTimes!$A$8=0,MAX(CC172,CE172,CG172),MAX(CA172,CC172,CE172,CG172))</f>
        <v>0.35194444444444445</v>
      </c>
      <c r="AW172" s="57" t="str">
        <f t="shared" si="140"/>
        <v/>
      </c>
      <c r="AX172" s="58" t="str">
        <f t="shared" si="141"/>
        <v/>
      </c>
      <c r="AY172" s="58" t="str">
        <f t="shared" si="142"/>
        <v/>
      </c>
      <c r="AZ172" s="31">
        <f t="shared" si="143"/>
        <v>42.45</v>
      </c>
      <c r="BA172" s="59">
        <f t="shared" si="144"/>
        <v>0.29575231481481484</v>
      </c>
      <c r="BB172" s="59">
        <f t="shared" si="145"/>
        <v>0.30130787037037043</v>
      </c>
      <c r="BC172" s="59">
        <f t="shared" si="146"/>
        <v>0.29612268518518525</v>
      </c>
      <c r="BD172" s="59">
        <f t="shared" si="147"/>
        <v>0.34195601851851853</v>
      </c>
      <c r="BE172" s="59">
        <f t="shared" si="148"/>
        <v>0.33836805555555555</v>
      </c>
      <c r="BF172" s="59">
        <f t="shared" si="149"/>
        <v>0.34878472222222223</v>
      </c>
      <c r="BG172" s="59">
        <f t="shared" si="150"/>
        <v>0.34628472222222217</v>
      </c>
      <c r="BH172" s="59">
        <f t="shared" si="151"/>
        <v>0.34559027777777773</v>
      </c>
      <c r="BI172" s="31">
        <f t="shared" si="152"/>
        <v>5.2299999999999969</v>
      </c>
      <c r="BJ172" s="61">
        <f t="shared" si="153"/>
        <v>0.10673469387755095</v>
      </c>
      <c r="BK172" s="61">
        <f t="shared" si="154"/>
        <v>9.0172413793103395E-2</v>
      </c>
      <c r="BL172" s="61">
        <f t="shared" si="155"/>
        <v>7.5797101449275317E-2</v>
      </c>
      <c r="BM172" s="61">
        <f t="shared" si="156"/>
        <v>6.705128205128201E-2</v>
      </c>
      <c r="BN172" s="62">
        <f t="shared" si="157"/>
        <v>0</v>
      </c>
      <c r="BO172" s="62">
        <f t="shared" si="158"/>
        <v>6</v>
      </c>
      <c r="BP172" s="62">
        <f t="shared" si="159"/>
        <v>24</v>
      </c>
      <c r="BQ172" s="62">
        <f t="shared" si="160"/>
        <v>0</v>
      </c>
      <c r="BR172" s="62">
        <f t="shared" si="161"/>
        <v>5</v>
      </c>
      <c r="BS172" s="62">
        <f t="shared" si="162"/>
        <v>25</v>
      </c>
      <c r="BT172" s="62">
        <f t="shared" si="163"/>
        <v>0</v>
      </c>
      <c r="BU172" s="62">
        <f t="shared" si="164"/>
        <v>4</v>
      </c>
      <c r="BV172" s="62">
        <f t="shared" si="165"/>
        <v>33</v>
      </c>
      <c r="BW172" s="62">
        <f t="shared" si="166"/>
        <v>0</v>
      </c>
      <c r="BX172" s="62">
        <f t="shared" si="167"/>
        <v>4</v>
      </c>
      <c r="BY172" s="62">
        <f t="shared" si="168"/>
        <v>1</v>
      </c>
      <c r="BZ172" s="63">
        <f t="shared" si="169"/>
        <v>0.30019675925925926</v>
      </c>
      <c r="CA172" s="63">
        <f t="shared" si="170"/>
        <v>0.30575231481481485</v>
      </c>
      <c r="CB172" s="63">
        <f t="shared" si="171"/>
        <v>0.29988425925925932</v>
      </c>
      <c r="CC172" s="63">
        <f t="shared" si="172"/>
        <v>0.3457175925925926</v>
      </c>
      <c r="CD172" s="63">
        <f t="shared" si="173"/>
        <v>0.34152777777777776</v>
      </c>
      <c r="CE172" s="63">
        <f t="shared" si="174"/>
        <v>0.35194444444444445</v>
      </c>
      <c r="CF172" s="63">
        <f t="shared" si="175"/>
        <v>0.34907407407407404</v>
      </c>
      <c r="CG172" s="63">
        <f t="shared" si="176"/>
        <v>0.34837962962962959</v>
      </c>
      <c r="CH172" s="36"/>
      <c r="CI172" s="36"/>
      <c r="CJ172" s="36"/>
      <c r="CK172" s="36"/>
      <c r="CL172" s="60">
        <v>60</v>
      </c>
    </row>
    <row r="173" spans="1:90" ht="28.5" customHeight="1" x14ac:dyDescent="0.25">
      <c r="A173" s="37">
        <v>10</v>
      </c>
      <c r="C173" s="37"/>
      <c r="D173" s="37"/>
      <c r="E173" s="37"/>
      <c r="F173" s="83"/>
      <c r="G173" s="44"/>
      <c r="H173" s="44">
        <f t="shared" si="128"/>
        <v>48.53</v>
      </c>
      <c r="I173" s="83">
        <v>48.47</v>
      </c>
      <c r="J173" s="43">
        <f t="shared" si="177"/>
        <v>-1.1691080393371564E-3</v>
      </c>
      <c r="K173" s="44">
        <f t="shared" si="178"/>
        <v>-5.6666666666671972E-2</v>
      </c>
      <c r="L173" s="76" t="s">
        <v>1022</v>
      </c>
      <c r="M173" s="122">
        <v>100</v>
      </c>
      <c r="N173" s="46">
        <f t="shared" si="129"/>
        <v>48.526666666666671</v>
      </c>
      <c r="O173" s="46"/>
      <c r="P173" s="78">
        <v>48.52</v>
      </c>
      <c r="Q173" s="46"/>
      <c r="R173" s="78">
        <v>48.52</v>
      </c>
      <c r="T173" s="78">
        <v>48.54</v>
      </c>
      <c r="U173" s="47" t="str">
        <f t="shared" si="135"/>
        <v/>
      </c>
      <c r="V173" s="47" t="str">
        <f t="shared" si="136"/>
        <v/>
      </c>
      <c r="W173" s="47"/>
      <c r="X173" s="47"/>
      <c r="Y173" s="47"/>
      <c r="Z173" s="47"/>
      <c r="AA173" s="47"/>
      <c r="AB173" s="47"/>
      <c r="AC173" s="47"/>
      <c r="AD173" s="47"/>
      <c r="AE173" s="51">
        <f t="shared" si="130"/>
        <v>10</v>
      </c>
      <c r="AF173" s="51" t="str">
        <f t="shared" si="131"/>
        <v/>
      </c>
      <c r="AG173" s="51" t="str">
        <f t="shared" si="132"/>
        <v/>
      </c>
      <c r="AH173" s="51" t="str">
        <f t="shared" si="133"/>
        <v/>
      </c>
      <c r="AI173" s="52">
        <f t="shared" si="134"/>
        <v>48.53</v>
      </c>
      <c r="AJ173" s="68"/>
      <c r="AK173" s="53"/>
      <c r="AL173" s="52"/>
      <c r="AM173" s="53">
        <f t="shared" si="137"/>
        <v>49</v>
      </c>
      <c r="AN173" s="53">
        <f>IF(AJ173&lt;&gt;"",IF(AJ173="o",VLOOKUP(AM173,OpenSect!$A$1:$D$11,2),IF(AJ173="u",VLOOKUP(AM173,UpHill!$A$1:$D$35,2),IF(AJ173="d",VLOOKUP(AM173,DownHill!$A$1:$D$29,2),IF(AJ173="f",VLOOKUP(AM173,FlatUnd!$A$2:$D$30,2),IF(AJ173="t",VLOOKUP(AM173,TimeAdd!$A$1:$D$176,2),IF(AJ173="l",VLOOKUP(AM173,SLimit!$A$1:$D$8,2),AN172)))))),AN172)</f>
        <v>58</v>
      </c>
      <c r="AO173" s="53">
        <f>IF(AJ173&lt;&gt;"",IF(AJ173="o",VLOOKUP(AM173,OpenSect!$A$1:$D$11,3),IF(AJ173="u",VLOOKUP(AM173,UpHill!$A$1:$D$35,3),IF(AJ173="d",VLOOKUP(AM173,DownHill!$A$3:$D$29,3),IF(AJ173="f",VLOOKUP(AM173,FlatUnd!$A$2:$D$30,3),IF(AJ173="t",VLOOKUP(AM173,TimeAdd!$A$1:$D$18,3),IF(AJ173="l",VLOOKUP(AM173,SLimit!$A$1:$D$8,3),AO172)))))),AO172)</f>
        <v>69</v>
      </c>
      <c r="AP173" s="53">
        <f>IF(AJ173&lt;&gt;"",IF(AJ173="o",VLOOKUP(AM173,OpenSect!$A$1:$D$11,4),IF(AJ173="u",VLOOKUP(AM173,UpHill!$A$1:$D$35,4),IF(AJ173="d",VLOOKUP(AM173,DownHill!$A$1:$D$29,4),IF(AJ173="f",VLOOKUP(AM173,FlatUnd!$A$2:$D$30,4),IF(AJ173="t",VLOOKUP(AM173,TimeAdd!$A$1:$D$18,4),IF(AJ173="l",VLOOKUP(AM173,SLimit!$A$1:$D$8,4),AP172)))))),AP172)</f>
        <v>78</v>
      </c>
      <c r="AQ173" s="53">
        <f t="shared" si="138"/>
        <v>100</v>
      </c>
      <c r="AR173" s="54" t="str">
        <f t="shared" si="139"/>
        <v>End of [Historic Battlefields route]</v>
      </c>
      <c r="AS173" s="55"/>
      <c r="AT173" s="55"/>
      <c r="AU173" s="56">
        <f>IF(GroupStTimes!$A$8=0,MIN(CB173,CD173,CF173),MIN(BZ173,CB173,CD173,CF173))</f>
        <v>0.30048611111111118</v>
      </c>
      <c r="AV173" s="56">
        <f>IF(GroupStTimes!$A$8=0,MAX(CC173,CE173,CG173),MAX(CA173,CC173,CE173,CG173))</f>
        <v>0.35245370370370371</v>
      </c>
      <c r="AW173" s="57" t="str">
        <f t="shared" si="140"/>
        <v/>
      </c>
      <c r="AX173" s="58" t="str">
        <f t="shared" si="141"/>
        <v/>
      </c>
      <c r="AY173" s="58" t="str">
        <f t="shared" si="142"/>
        <v/>
      </c>
      <c r="AZ173" s="31">
        <f t="shared" si="143"/>
        <v>42.45</v>
      </c>
      <c r="BA173" s="59">
        <f t="shared" si="144"/>
        <v>0.29575231481481484</v>
      </c>
      <c r="BB173" s="59">
        <f t="shared" si="145"/>
        <v>0.30130787037037043</v>
      </c>
      <c r="BC173" s="59">
        <f t="shared" si="146"/>
        <v>0.29612268518518525</v>
      </c>
      <c r="BD173" s="59">
        <f t="shared" si="147"/>
        <v>0.34195601851851853</v>
      </c>
      <c r="BE173" s="59">
        <f t="shared" si="148"/>
        <v>0.33836805555555555</v>
      </c>
      <c r="BF173" s="59">
        <f t="shared" si="149"/>
        <v>0.34878472222222223</v>
      </c>
      <c r="BG173" s="59">
        <f t="shared" si="150"/>
        <v>0.34628472222222217</v>
      </c>
      <c r="BH173" s="59">
        <f t="shared" si="151"/>
        <v>0.34559027777777773</v>
      </c>
      <c r="BI173" s="31">
        <f t="shared" si="152"/>
        <v>6.0799999999999983</v>
      </c>
      <c r="BJ173" s="61">
        <f t="shared" si="153"/>
        <v>0.12408163265306119</v>
      </c>
      <c r="BK173" s="61">
        <f t="shared" si="154"/>
        <v>0.10482758620689653</v>
      </c>
      <c r="BL173" s="61">
        <f t="shared" si="155"/>
        <v>8.8115942028985483E-2</v>
      </c>
      <c r="BM173" s="61">
        <f t="shared" si="156"/>
        <v>7.7948717948717924E-2</v>
      </c>
      <c r="BN173" s="62">
        <f t="shared" si="157"/>
        <v>0</v>
      </c>
      <c r="BO173" s="62">
        <f t="shared" si="158"/>
        <v>7</v>
      </c>
      <c r="BP173" s="62">
        <f t="shared" si="159"/>
        <v>27</v>
      </c>
      <c r="BQ173" s="62">
        <f t="shared" si="160"/>
        <v>0</v>
      </c>
      <c r="BR173" s="62">
        <f t="shared" si="161"/>
        <v>6</v>
      </c>
      <c r="BS173" s="62">
        <f t="shared" si="162"/>
        <v>17</v>
      </c>
      <c r="BT173" s="62">
        <f t="shared" si="163"/>
        <v>0</v>
      </c>
      <c r="BU173" s="62">
        <f t="shared" si="164"/>
        <v>5</v>
      </c>
      <c r="BV173" s="62">
        <f t="shared" si="165"/>
        <v>17</v>
      </c>
      <c r="BW173" s="62">
        <f t="shared" si="166"/>
        <v>0</v>
      </c>
      <c r="BX173" s="62">
        <f t="shared" si="167"/>
        <v>4</v>
      </c>
      <c r="BY173" s="62">
        <f t="shared" si="168"/>
        <v>41</v>
      </c>
      <c r="BZ173" s="63">
        <f t="shared" si="169"/>
        <v>0.30092592592592593</v>
      </c>
      <c r="CA173" s="63">
        <f t="shared" si="170"/>
        <v>0.30648148148148152</v>
      </c>
      <c r="CB173" s="63">
        <f t="shared" si="171"/>
        <v>0.30048611111111118</v>
      </c>
      <c r="CC173" s="63">
        <f t="shared" si="172"/>
        <v>0.34631944444444446</v>
      </c>
      <c r="CD173" s="63">
        <f t="shared" si="173"/>
        <v>0.34203703703703703</v>
      </c>
      <c r="CE173" s="63">
        <f t="shared" si="174"/>
        <v>0.35245370370370371</v>
      </c>
      <c r="CF173" s="63">
        <f t="shared" si="175"/>
        <v>0.34953703703703698</v>
      </c>
      <c r="CG173" s="63">
        <f t="shared" si="176"/>
        <v>0.34884259259259254</v>
      </c>
      <c r="CH173" s="36"/>
      <c r="CI173" s="36"/>
      <c r="CJ173" s="36"/>
      <c r="CK173" s="36"/>
      <c r="CL173" s="60">
        <v>60</v>
      </c>
    </row>
    <row r="174" spans="1:90" ht="28.5" customHeight="1" x14ac:dyDescent="0.25">
      <c r="A174" s="37">
        <v>10</v>
      </c>
      <c r="C174" s="37"/>
      <c r="D174" s="37"/>
      <c r="E174" s="37"/>
      <c r="F174" s="83"/>
      <c r="G174" s="44"/>
      <c r="H174" s="44">
        <f t="shared" si="128"/>
        <v>48.62</v>
      </c>
      <c r="I174" s="83">
        <v>48.56</v>
      </c>
      <c r="J174" s="43">
        <f t="shared" si="177"/>
        <v>-1.1669412410762945E-3</v>
      </c>
      <c r="K174" s="44">
        <f t="shared" si="178"/>
        <v>-5.6666666666664867E-2</v>
      </c>
      <c r="L174" s="76" t="s">
        <v>1016</v>
      </c>
      <c r="M174" s="122">
        <v>100</v>
      </c>
      <c r="N174" s="46">
        <f t="shared" si="129"/>
        <v>48.616666666666667</v>
      </c>
      <c r="O174" s="46"/>
      <c r="P174" s="78">
        <v>48.61</v>
      </c>
      <c r="Q174" s="46"/>
      <c r="R174" s="78">
        <v>48.61</v>
      </c>
      <c r="T174" s="78">
        <v>48.63</v>
      </c>
      <c r="U174" s="47" t="str">
        <f t="shared" si="135"/>
        <v/>
      </c>
      <c r="V174" s="47" t="str">
        <f t="shared" si="136"/>
        <v/>
      </c>
      <c r="W174" s="47"/>
      <c r="X174" s="47"/>
      <c r="Y174" s="47"/>
      <c r="Z174" s="47"/>
      <c r="AA174" s="47"/>
      <c r="AB174" s="47"/>
      <c r="AC174" s="47"/>
      <c r="AD174" s="47"/>
      <c r="AE174" s="51">
        <f t="shared" si="130"/>
        <v>10</v>
      </c>
      <c r="AF174" s="51" t="str">
        <f t="shared" si="131"/>
        <v/>
      </c>
      <c r="AG174" s="51" t="str">
        <f t="shared" si="132"/>
        <v/>
      </c>
      <c r="AH174" s="51" t="str">
        <f t="shared" si="133"/>
        <v/>
      </c>
      <c r="AI174" s="52">
        <f t="shared" si="134"/>
        <v>48.62</v>
      </c>
      <c r="AJ174" s="68"/>
      <c r="AK174" s="53"/>
      <c r="AL174" s="52"/>
      <c r="AM174" s="53">
        <f t="shared" si="137"/>
        <v>49</v>
      </c>
      <c r="AN174" s="53">
        <f>IF(AJ174&lt;&gt;"",IF(AJ174="o",VLOOKUP(AM174,OpenSect!$A$1:$D$11,2),IF(AJ174="u",VLOOKUP(AM174,UpHill!$A$1:$D$35,2),IF(AJ174="d",VLOOKUP(AM174,DownHill!$A$1:$D$29,2),IF(AJ174="f",VLOOKUP(AM174,FlatUnd!$A$2:$D$30,2),IF(AJ174="t",VLOOKUP(AM174,TimeAdd!$A$1:$D$176,2),IF(AJ174="l",VLOOKUP(AM174,SLimit!$A$1:$D$8,2),AN173)))))),AN173)</f>
        <v>58</v>
      </c>
      <c r="AO174" s="53">
        <f>IF(AJ174&lt;&gt;"",IF(AJ174="o",VLOOKUP(AM174,OpenSect!$A$1:$D$11,3),IF(AJ174="u",VLOOKUP(AM174,UpHill!$A$1:$D$35,3),IF(AJ174="d",VLOOKUP(AM174,DownHill!$A$3:$D$29,3),IF(AJ174="f",VLOOKUP(AM174,FlatUnd!$A$2:$D$30,3),IF(AJ174="t",VLOOKUP(AM174,TimeAdd!$A$1:$D$18,3),IF(AJ174="l",VLOOKUP(AM174,SLimit!$A$1:$D$8,3),AO173)))))),AO173)</f>
        <v>69</v>
      </c>
      <c r="AP174" s="53">
        <f>IF(AJ174&lt;&gt;"",IF(AJ174="o",VLOOKUP(AM174,OpenSect!$A$1:$D$11,4),IF(AJ174="u",VLOOKUP(AM174,UpHill!$A$1:$D$35,4),IF(AJ174="d",VLOOKUP(AM174,DownHill!$A$1:$D$29,4),IF(AJ174="f",VLOOKUP(AM174,FlatUnd!$A$2:$D$30,4),IF(AJ174="t",VLOOKUP(AM174,TimeAdd!$A$1:$D$18,4),IF(AJ174="l",VLOOKUP(AM174,SLimit!$A$1:$D$8,4),AP173)))))),AP173)</f>
        <v>78</v>
      </c>
      <c r="AQ174" s="53">
        <f t="shared" si="138"/>
        <v>100</v>
      </c>
      <c r="AR174" s="54" t="str">
        <f t="shared" si="139"/>
        <v>Bridge.</v>
      </c>
      <c r="AS174" s="55"/>
      <c r="AT174" s="55"/>
      <c r="AU174" s="56">
        <f>IF(GroupStTimes!$A$8=0,MIN(CB174,CD174,CF174),MIN(BZ174,CB174,CD174,CF174))</f>
        <v>0.30055555555555563</v>
      </c>
      <c r="AV174" s="56">
        <f>IF(GroupStTimes!$A$8=0,MAX(CC174,CE174,CG174),MAX(CA174,CC174,CE174,CG174))</f>
        <v>0.35251157407407407</v>
      </c>
      <c r="AW174" s="57" t="str">
        <f t="shared" si="140"/>
        <v/>
      </c>
      <c r="AX174" s="58" t="str">
        <f t="shared" si="141"/>
        <v/>
      </c>
      <c r="AY174" s="58" t="str">
        <f t="shared" si="142"/>
        <v/>
      </c>
      <c r="AZ174" s="31">
        <f t="shared" si="143"/>
        <v>42.45</v>
      </c>
      <c r="BA174" s="59">
        <f t="shared" si="144"/>
        <v>0.29575231481481484</v>
      </c>
      <c r="BB174" s="59">
        <f t="shared" si="145"/>
        <v>0.30130787037037043</v>
      </c>
      <c r="BC174" s="59">
        <f t="shared" si="146"/>
        <v>0.29612268518518525</v>
      </c>
      <c r="BD174" s="59">
        <f t="shared" si="147"/>
        <v>0.34195601851851853</v>
      </c>
      <c r="BE174" s="59">
        <f t="shared" si="148"/>
        <v>0.33836805555555555</v>
      </c>
      <c r="BF174" s="59">
        <f t="shared" si="149"/>
        <v>0.34878472222222223</v>
      </c>
      <c r="BG174" s="59">
        <f t="shared" si="150"/>
        <v>0.34628472222222217</v>
      </c>
      <c r="BH174" s="59">
        <f t="shared" si="151"/>
        <v>0.34559027777777773</v>
      </c>
      <c r="BI174" s="31">
        <f t="shared" si="152"/>
        <v>6.1699999999999946</v>
      </c>
      <c r="BJ174" s="61">
        <f t="shared" si="153"/>
        <v>0.12591836734693868</v>
      </c>
      <c r="BK174" s="61">
        <f t="shared" si="154"/>
        <v>0.10637931034482749</v>
      </c>
      <c r="BL174" s="61">
        <f t="shared" si="155"/>
        <v>8.9420289855072388E-2</v>
      </c>
      <c r="BM174" s="61">
        <f t="shared" si="156"/>
        <v>7.9102564102564027E-2</v>
      </c>
      <c r="BN174" s="62">
        <f t="shared" si="157"/>
        <v>0</v>
      </c>
      <c r="BO174" s="62">
        <f t="shared" si="158"/>
        <v>7</v>
      </c>
      <c r="BP174" s="62">
        <f t="shared" si="159"/>
        <v>33</v>
      </c>
      <c r="BQ174" s="62">
        <f t="shared" si="160"/>
        <v>0</v>
      </c>
      <c r="BR174" s="62">
        <f t="shared" si="161"/>
        <v>6</v>
      </c>
      <c r="BS174" s="62">
        <f t="shared" si="162"/>
        <v>23</v>
      </c>
      <c r="BT174" s="62">
        <f t="shared" si="163"/>
        <v>0</v>
      </c>
      <c r="BU174" s="62">
        <f t="shared" si="164"/>
        <v>5</v>
      </c>
      <c r="BV174" s="62">
        <f t="shared" si="165"/>
        <v>22</v>
      </c>
      <c r="BW174" s="62">
        <f t="shared" si="166"/>
        <v>0</v>
      </c>
      <c r="BX174" s="62">
        <f t="shared" si="167"/>
        <v>4</v>
      </c>
      <c r="BY174" s="62">
        <f t="shared" si="168"/>
        <v>45</v>
      </c>
      <c r="BZ174" s="63">
        <f t="shared" si="169"/>
        <v>0.30099537037037039</v>
      </c>
      <c r="CA174" s="63">
        <f t="shared" si="170"/>
        <v>0.30655092592592598</v>
      </c>
      <c r="CB174" s="63">
        <f t="shared" si="171"/>
        <v>0.30055555555555563</v>
      </c>
      <c r="CC174" s="63">
        <f t="shared" si="172"/>
        <v>0.34638888888888891</v>
      </c>
      <c r="CD174" s="63">
        <f t="shared" si="173"/>
        <v>0.34209490740740739</v>
      </c>
      <c r="CE174" s="63">
        <f t="shared" si="174"/>
        <v>0.35251157407407407</v>
      </c>
      <c r="CF174" s="63">
        <f t="shared" si="175"/>
        <v>0.3495833333333333</v>
      </c>
      <c r="CG174" s="63">
        <f t="shared" si="176"/>
        <v>0.34888888888888886</v>
      </c>
      <c r="CH174" s="36"/>
      <c r="CI174" s="36"/>
      <c r="CJ174" s="36"/>
      <c r="CK174" s="36"/>
      <c r="CL174" s="60">
        <v>60</v>
      </c>
    </row>
    <row r="175" spans="1:90" ht="28.5" customHeight="1" x14ac:dyDescent="0.25">
      <c r="A175" s="37">
        <v>10</v>
      </c>
      <c r="C175" s="37"/>
      <c r="D175" s="37"/>
      <c r="E175" s="37"/>
      <c r="F175" s="83"/>
      <c r="G175" s="44"/>
      <c r="H175" s="44">
        <f t="shared" si="128"/>
        <v>48.69</v>
      </c>
      <c r="I175" s="83">
        <v>48.63</v>
      </c>
      <c r="J175" s="43">
        <f t="shared" si="177"/>
        <v>-1.2338062924119918E-3</v>
      </c>
      <c r="K175" s="44">
        <f t="shared" si="178"/>
        <v>-5.9999999999995168E-2</v>
      </c>
      <c r="L175" s="76" t="s">
        <v>1023</v>
      </c>
      <c r="M175" s="122">
        <v>100</v>
      </c>
      <c r="N175" s="46">
        <f t="shared" si="129"/>
        <v>48.69</v>
      </c>
      <c r="O175" s="46"/>
      <c r="P175" s="78">
        <v>48.68</v>
      </c>
      <c r="Q175" s="46"/>
      <c r="R175" s="78">
        <v>48.69</v>
      </c>
      <c r="T175" s="78">
        <v>48.7</v>
      </c>
      <c r="U175" s="47" t="str">
        <f t="shared" si="135"/>
        <v/>
      </c>
      <c r="V175" s="47" t="str">
        <f t="shared" si="136"/>
        <v/>
      </c>
      <c r="W175" s="47"/>
      <c r="X175" s="47"/>
      <c r="Y175" s="47"/>
      <c r="Z175" s="47"/>
      <c r="AA175" s="47"/>
      <c r="AB175" s="47"/>
      <c r="AC175" s="47"/>
      <c r="AD175" s="47"/>
      <c r="AE175" s="51">
        <f t="shared" si="130"/>
        <v>10</v>
      </c>
      <c r="AF175" s="51" t="str">
        <f t="shared" si="131"/>
        <v/>
      </c>
      <c r="AG175" s="51" t="str">
        <f t="shared" si="132"/>
        <v/>
      </c>
      <c r="AH175" s="51" t="str">
        <f t="shared" si="133"/>
        <v/>
      </c>
      <c r="AI175" s="52">
        <f t="shared" si="134"/>
        <v>48.69</v>
      </c>
      <c r="AJ175" s="68"/>
      <c r="AK175" s="53"/>
      <c r="AL175" s="52"/>
      <c r="AM175" s="53">
        <f t="shared" si="137"/>
        <v>49</v>
      </c>
      <c r="AN175" s="53">
        <f>IF(AJ175&lt;&gt;"",IF(AJ175="o",VLOOKUP(AM175,OpenSect!$A$1:$D$11,2),IF(AJ175="u",VLOOKUP(AM175,UpHill!$A$1:$D$35,2),IF(AJ175="d",VLOOKUP(AM175,DownHill!$A$1:$D$29,2),IF(AJ175="f",VLOOKUP(AM175,FlatUnd!$A$2:$D$30,2),IF(AJ175="t",VLOOKUP(AM175,TimeAdd!$A$1:$D$176,2),IF(AJ175="l",VLOOKUP(AM175,SLimit!$A$1:$D$8,2),AN174)))))),AN174)</f>
        <v>58</v>
      </c>
      <c r="AO175" s="53">
        <f>IF(AJ175&lt;&gt;"",IF(AJ175="o",VLOOKUP(AM175,OpenSect!$A$1:$D$11,3),IF(AJ175="u",VLOOKUP(AM175,UpHill!$A$1:$D$35,3),IF(AJ175="d",VLOOKUP(AM175,DownHill!$A$3:$D$29,3),IF(AJ175="f",VLOOKUP(AM175,FlatUnd!$A$2:$D$30,3),IF(AJ175="t",VLOOKUP(AM175,TimeAdd!$A$1:$D$18,3),IF(AJ175="l",VLOOKUP(AM175,SLimit!$A$1:$D$8,3),AO174)))))),AO174)</f>
        <v>69</v>
      </c>
      <c r="AP175" s="53">
        <f>IF(AJ175&lt;&gt;"",IF(AJ175="o",VLOOKUP(AM175,OpenSect!$A$1:$D$11,4),IF(AJ175="u",VLOOKUP(AM175,UpHill!$A$1:$D$35,4),IF(AJ175="d",VLOOKUP(AM175,DownHill!$A$1:$D$29,4),IF(AJ175="f",VLOOKUP(AM175,FlatUnd!$A$2:$D$30,4),IF(AJ175="t",VLOOKUP(AM175,TimeAdd!$A$1:$D$18,4),IF(AJ175="l",VLOOKUP(AM175,SLimit!$A$1:$D$8,4),AP174)))))),AP174)</f>
        <v>78</v>
      </c>
      <c r="AQ175" s="53">
        <f t="shared" si="138"/>
        <v>100</v>
      </c>
      <c r="AR175" s="54" t="str">
        <f t="shared" si="139"/>
        <v>Warning -  Side road.</v>
      </c>
      <c r="AS175" s="55"/>
      <c r="AT175" s="55"/>
      <c r="AU175" s="56">
        <f>IF(GroupStTimes!$A$8=0,MIN(CB175,CD175,CF175),MIN(BZ175,CB175,CD175,CF175))</f>
        <v>0.3006018518518519</v>
      </c>
      <c r="AV175" s="56">
        <f>IF(GroupStTimes!$A$8=0,MAX(CC175,CE175,CG175),MAX(CA175,CC175,CE175,CG175))</f>
        <v>0.3525578703703704</v>
      </c>
      <c r="AW175" s="57" t="str">
        <f t="shared" si="140"/>
        <v/>
      </c>
      <c r="AX175" s="58" t="str">
        <f t="shared" si="141"/>
        <v/>
      </c>
      <c r="AY175" s="58" t="str">
        <f t="shared" si="142"/>
        <v/>
      </c>
      <c r="AZ175" s="31">
        <f t="shared" si="143"/>
        <v>42.45</v>
      </c>
      <c r="BA175" s="59">
        <f t="shared" si="144"/>
        <v>0.29575231481481484</v>
      </c>
      <c r="BB175" s="59">
        <f t="shared" si="145"/>
        <v>0.30130787037037043</v>
      </c>
      <c r="BC175" s="59">
        <f t="shared" si="146"/>
        <v>0.29612268518518525</v>
      </c>
      <c r="BD175" s="59">
        <f t="shared" si="147"/>
        <v>0.34195601851851853</v>
      </c>
      <c r="BE175" s="59">
        <f t="shared" si="148"/>
        <v>0.33836805555555555</v>
      </c>
      <c r="BF175" s="59">
        <f t="shared" si="149"/>
        <v>0.34878472222222223</v>
      </c>
      <c r="BG175" s="59">
        <f t="shared" si="150"/>
        <v>0.34628472222222217</v>
      </c>
      <c r="BH175" s="59">
        <f t="shared" si="151"/>
        <v>0.34559027777777773</v>
      </c>
      <c r="BI175" s="31">
        <f t="shared" si="152"/>
        <v>6.2399999999999949</v>
      </c>
      <c r="BJ175" s="61">
        <f t="shared" si="153"/>
        <v>0.12734693877551009</v>
      </c>
      <c r="BK175" s="61">
        <f t="shared" si="154"/>
        <v>0.10758620689655164</v>
      </c>
      <c r="BL175" s="61">
        <f t="shared" si="155"/>
        <v>9.0434782608695571E-2</v>
      </c>
      <c r="BM175" s="61">
        <f t="shared" si="156"/>
        <v>7.9999999999999932E-2</v>
      </c>
      <c r="BN175" s="62">
        <f t="shared" si="157"/>
        <v>0</v>
      </c>
      <c r="BO175" s="62">
        <f t="shared" si="158"/>
        <v>7</v>
      </c>
      <c r="BP175" s="62">
        <f t="shared" si="159"/>
        <v>38</v>
      </c>
      <c r="BQ175" s="62">
        <f t="shared" si="160"/>
        <v>0</v>
      </c>
      <c r="BR175" s="62">
        <f t="shared" si="161"/>
        <v>6</v>
      </c>
      <c r="BS175" s="62">
        <f t="shared" si="162"/>
        <v>27</v>
      </c>
      <c r="BT175" s="62">
        <f t="shared" si="163"/>
        <v>0</v>
      </c>
      <c r="BU175" s="62">
        <f t="shared" si="164"/>
        <v>5</v>
      </c>
      <c r="BV175" s="62">
        <f t="shared" si="165"/>
        <v>26</v>
      </c>
      <c r="BW175" s="62">
        <f t="shared" si="166"/>
        <v>0</v>
      </c>
      <c r="BX175" s="62">
        <f t="shared" si="167"/>
        <v>4</v>
      </c>
      <c r="BY175" s="62">
        <f t="shared" si="168"/>
        <v>48</v>
      </c>
      <c r="BZ175" s="63">
        <f t="shared" si="169"/>
        <v>0.30105324074074075</v>
      </c>
      <c r="CA175" s="63">
        <f t="shared" si="170"/>
        <v>0.30660879629629634</v>
      </c>
      <c r="CB175" s="63">
        <f t="shared" si="171"/>
        <v>0.3006018518518519</v>
      </c>
      <c r="CC175" s="63">
        <f t="shared" si="172"/>
        <v>0.34643518518518518</v>
      </c>
      <c r="CD175" s="63">
        <f t="shared" si="173"/>
        <v>0.34214120370370371</v>
      </c>
      <c r="CE175" s="63">
        <f t="shared" si="174"/>
        <v>0.3525578703703704</v>
      </c>
      <c r="CF175" s="63">
        <f t="shared" si="175"/>
        <v>0.34961805555555553</v>
      </c>
      <c r="CG175" s="63">
        <f t="shared" si="176"/>
        <v>0.34892361111111109</v>
      </c>
      <c r="CH175" s="36"/>
      <c r="CI175" s="36"/>
      <c r="CJ175" s="36"/>
      <c r="CK175" s="36"/>
      <c r="CL175" s="60">
        <v>60</v>
      </c>
    </row>
    <row r="176" spans="1:90" ht="28.5" customHeight="1" x14ac:dyDescent="0.25">
      <c r="A176" s="37">
        <v>10</v>
      </c>
      <c r="C176" s="37"/>
      <c r="D176" s="37"/>
      <c r="E176" s="37"/>
      <c r="F176" s="83"/>
      <c r="G176" s="44"/>
      <c r="H176" s="44">
        <f t="shared" si="128"/>
        <v>48.69</v>
      </c>
      <c r="I176" s="83">
        <v>48.63</v>
      </c>
      <c r="J176" s="43">
        <f t="shared" si="177"/>
        <v>-1.2338062924119918E-3</v>
      </c>
      <c r="K176" s="44">
        <f t="shared" si="178"/>
        <v>-5.9999999999995168E-2</v>
      </c>
      <c r="L176" s="76" t="s">
        <v>1024</v>
      </c>
      <c r="M176" s="122">
        <v>100</v>
      </c>
      <c r="N176" s="46">
        <f t="shared" si="129"/>
        <v>48.69</v>
      </c>
      <c r="O176" s="46"/>
      <c r="P176" s="78">
        <v>48.68</v>
      </c>
      <c r="Q176" s="46"/>
      <c r="R176" s="78">
        <v>48.69</v>
      </c>
      <c r="T176" s="78">
        <v>48.7</v>
      </c>
      <c r="U176" s="47" t="str">
        <f t="shared" si="135"/>
        <v/>
      </c>
      <c r="V176" s="47" t="str">
        <f t="shared" si="136"/>
        <v/>
      </c>
      <c r="W176" s="47"/>
      <c r="X176" s="47"/>
      <c r="Y176" s="47"/>
      <c r="Z176" s="47"/>
      <c r="AA176" s="47"/>
      <c r="AB176" s="47"/>
      <c r="AC176" s="47"/>
      <c r="AD176" s="47"/>
      <c r="AE176" s="51">
        <f t="shared" si="130"/>
        <v>10</v>
      </c>
      <c r="AF176" s="51" t="str">
        <f t="shared" si="131"/>
        <v/>
      </c>
      <c r="AG176" s="51" t="str">
        <f t="shared" si="132"/>
        <v/>
      </c>
      <c r="AH176" s="51" t="str">
        <f t="shared" si="133"/>
        <v/>
      </c>
      <c r="AI176" s="52">
        <f t="shared" si="134"/>
        <v>48.69</v>
      </c>
      <c r="AJ176" s="68"/>
      <c r="AK176" s="53"/>
      <c r="AL176" s="52"/>
      <c r="AM176" s="53">
        <f t="shared" si="137"/>
        <v>49</v>
      </c>
      <c r="AN176" s="53">
        <f>IF(AJ176&lt;&gt;"",IF(AJ176="o",VLOOKUP(AM176,OpenSect!$A$1:$D$11,2),IF(AJ176="u",VLOOKUP(AM176,UpHill!$A$1:$D$35,2),IF(AJ176="d",VLOOKUP(AM176,DownHill!$A$1:$D$29,2),IF(AJ176="f",VLOOKUP(AM176,FlatUnd!$A$2:$D$30,2),IF(AJ176="t",VLOOKUP(AM176,TimeAdd!$A$1:$D$176,2),IF(AJ176="l",VLOOKUP(AM176,SLimit!$A$1:$D$8,2),AN175)))))),AN175)</f>
        <v>58</v>
      </c>
      <c r="AO176" s="53">
        <f>IF(AJ176&lt;&gt;"",IF(AJ176="o",VLOOKUP(AM176,OpenSect!$A$1:$D$11,3),IF(AJ176="u",VLOOKUP(AM176,UpHill!$A$1:$D$35,3),IF(AJ176="d",VLOOKUP(AM176,DownHill!$A$3:$D$29,3),IF(AJ176="f",VLOOKUP(AM176,FlatUnd!$A$2:$D$30,3),IF(AJ176="t",VLOOKUP(AM176,TimeAdd!$A$1:$D$18,3),IF(AJ176="l",VLOOKUP(AM176,SLimit!$A$1:$D$8,3),AO175)))))),AO175)</f>
        <v>69</v>
      </c>
      <c r="AP176" s="53">
        <f>IF(AJ176&lt;&gt;"",IF(AJ176="o",VLOOKUP(AM176,OpenSect!$A$1:$D$11,4),IF(AJ176="u",VLOOKUP(AM176,UpHill!$A$1:$D$35,4),IF(AJ176="d",VLOOKUP(AM176,DownHill!$A$1:$D$29,4),IF(AJ176="f",VLOOKUP(AM176,FlatUnd!$A$2:$D$30,4),IF(AJ176="t",VLOOKUP(AM176,TimeAdd!$A$1:$D$18,4),IF(AJ176="l",VLOOKUP(AM176,SLimit!$A$1:$D$8,4),AP175)))))),AP175)</f>
        <v>78</v>
      </c>
      <c r="AQ176" s="53">
        <f t="shared" si="138"/>
        <v>100</v>
      </c>
      <c r="AR176" s="54" t="str">
        <f t="shared" si="139"/>
        <v>46,0 km plate.</v>
      </c>
      <c r="AS176" s="55"/>
      <c r="AT176" s="55"/>
      <c r="AU176" s="56">
        <f>IF(GroupStTimes!$A$8=0,MIN(CB176,CD176,CF176),MIN(BZ176,CB176,CD176,CF176))</f>
        <v>0.3006018518518519</v>
      </c>
      <c r="AV176" s="56">
        <f>IF(GroupStTimes!$A$8=0,MAX(CC176,CE176,CG176),MAX(CA176,CC176,CE176,CG176))</f>
        <v>0.3525578703703704</v>
      </c>
      <c r="AW176" s="57" t="str">
        <f t="shared" si="140"/>
        <v/>
      </c>
      <c r="AX176" s="58" t="str">
        <f t="shared" si="141"/>
        <v/>
      </c>
      <c r="AY176" s="58" t="str">
        <f t="shared" si="142"/>
        <v/>
      </c>
      <c r="AZ176" s="31">
        <f t="shared" si="143"/>
        <v>42.45</v>
      </c>
      <c r="BA176" s="59">
        <f t="shared" si="144"/>
        <v>0.29575231481481484</v>
      </c>
      <c r="BB176" s="59">
        <f t="shared" si="145"/>
        <v>0.30130787037037043</v>
      </c>
      <c r="BC176" s="59">
        <f t="shared" si="146"/>
        <v>0.29612268518518525</v>
      </c>
      <c r="BD176" s="59">
        <f t="shared" si="147"/>
        <v>0.34195601851851853</v>
      </c>
      <c r="BE176" s="59">
        <f t="shared" si="148"/>
        <v>0.33836805555555555</v>
      </c>
      <c r="BF176" s="59">
        <f t="shared" si="149"/>
        <v>0.34878472222222223</v>
      </c>
      <c r="BG176" s="59">
        <f t="shared" si="150"/>
        <v>0.34628472222222217</v>
      </c>
      <c r="BH176" s="59">
        <f t="shared" si="151"/>
        <v>0.34559027777777773</v>
      </c>
      <c r="BI176" s="31">
        <f t="shared" si="152"/>
        <v>6.2399999999999949</v>
      </c>
      <c r="BJ176" s="61">
        <f t="shared" si="153"/>
        <v>0.12734693877551009</v>
      </c>
      <c r="BK176" s="61">
        <f t="shared" si="154"/>
        <v>0.10758620689655164</v>
      </c>
      <c r="BL176" s="61">
        <f t="shared" si="155"/>
        <v>9.0434782608695571E-2</v>
      </c>
      <c r="BM176" s="61">
        <f t="shared" si="156"/>
        <v>7.9999999999999932E-2</v>
      </c>
      <c r="BN176" s="62">
        <f t="shared" si="157"/>
        <v>0</v>
      </c>
      <c r="BO176" s="62">
        <f t="shared" si="158"/>
        <v>7</v>
      </c>
      <c r="BP176" s="62">
        <f t="shared" si="159"/>
        <v>38</v>
      </c>
      <c r="BQ176" s="62">
        <f t="shared" si="160"/>
        <v>0</v>
      </c>
      <c r="BR176" s="62">
        <f t="shared" si="161"/>
        <v>6</v>
      </c>
      <c r="BS176" s="62">
        <f t="shared" si="162"/>
        <v>27</v>
      </c>
      <c r="BT176" s="62">
        <f t="shared" si="163"/>
        <v>0</v>
      </c>
      <c r="BU176" s="62">
        <f t="shared" si="164"/>
        <v>5</v>
      </c>
      <c r="BV176" s="62">
        <f t="shared" si="165"/>
        <v>26</v>
      </c>
      <c r="BW176" s="62">
        <f t="shared" si="166"/>
        <v>0</v>
      </c>
      <c r="BX176" s="62">
        <f t="shared" si="167"/>
        <v>4</v>
      </c>
      <c r="BY176" s="62">
        <f t="shared" si="168"/>
        <v>48</v>
      </c>
      <c r="BZ176" s="63">
        <f t="shared" si="169"/>
        <v>0.30105324074074075</v>
      </c>
      <c r="CA176" s="63">
        <f t="shared" si="170"/>
        <v>0.30660879629629634</v>
      </c>
      <c r="CB176" s="63">
        <f t="shared" si="171"/>
        <v>0.3006018518518519</v>
      </c>
      <c r="CC176" s="63">
        <f t="shared" si="172"/>
        <v>0.34643518518518518</v>
      </c>
      <c r="CD176" s="63">
        <f t="shared" si="173"/>
        <v>0.34214120370370371</v>
      </c>
      <c r="CE176" s="63">
        <f t="shared" si="174"/>
        <v>0.3525578703703704</v>
      </c>
      <c r="CF176" s="63">
        <f t="shared" si="175"/>
        <v>0.34961805555555553</v>
      </c>
      <c r="CG176" s="63">
        <f t="shared" si="176"/>
        <v>0.34892361111111109</v>
      </c>
      <c r="CH176" s="36"/>
      <c r="CI176" s="36"/>
      <c r="CJ176" s="36"/>
      <c r="CK176" s="36"/>
      <c r="CL176" s="60">
        <v>60</v>
      </c>
    </row>
    <row r="177" spans="1:90" ht="60.75" x14ac:dyDescent="0.25">
      <c r="A177" s="37">
        <v>10</v>
      </c>
      <c r="C177" s="37"/>
      <c r="D177" s="37"/>
      <c r="E177" s="37"/>
      <c r="F177" s="83"/>
      <c r="G177" s="44"/>
      <c r="H177" s="44">
        <f t="shared" si="128"/>
        <v>48.81</v>
      </c>
      <c r="I177" s="83">
        <v>48.75</v>
      </c>
      <c r="J177" s="43">
        <f t="shared" si="177"/>
        <v>-1.2307692307692774E-3</v>
      </c>
      <c r="K177" s="44">
        <f t="shared" si="178"/>
        <v>-6.0000000000002274E-2</v>
      </c>
      <c r="L177" s="76" t="s">
        <v>1025</v>
      </c>
      <c r="M177" s="122">
        <v>100</v>
      </c>
      <c r="N177" s="46">
        <f t="shared" si="129"/>
        <v>48.81</v>
      </c>
      <c r="O177" s="46"/>
      <c r="P177" s="78">
        <v>48.800000000000004</v>
      </c>
      <c r="Q177" s="46"/>
      <c r="R177" s="78">
        <v>48.81</v>
      </c>
      <c r="T177" s="78">
        <v>48.82</v>
      </c>
      <c r="U177" s="47" t="str">
        <f t="shared" si="135"/>
        <v/>
      </c>
      <c r="V177" s="47" t="str">
        <f t="shared" si="136"/>
        <v/>
      </c>
      <c r="W177" s="47"/>
      <c r="X177" s="47"/>
      <c r="Y177" s="47"/>
      <c r="Z177" s="47"/>
      <c r="AA177" s="47"/>
      <c r="AB177" s="47"/>
      <c r="AC177" s="47"/>
      <c r="AD177" s="47"/>
      <c r="AE177" s="51">
        <f t="shared" si="130"/>
        <v>10</v>
      </c>
      <c r="AF177" s="51" t="str">
        <f t="shared" si="131"/>
        <v/>
      </c>
      <c r="AG177" s="51" t="str">
        <f t="shared" si="132"/>
        <v/>
      </c>
      <c r="AH177" s="51" t="str">
        <f t="shared" si="133"/>
        <v/>
      </c>
      <c r="AI177" s="52">
        <f t="shared" si="134"/>
        <v>48.81</v>
      </c>
      <c r="AJ177" s="68"/>
      <c r="AK177" s="53"/>
      <c r="AL177" s="52"/>
      <c r="AM177" s="53">
        <f t="shared" si="137"/>
        <v>49</v>
      </c>
      <c r="AN177" s="53">
        <f>IF(AJ177&lt;&gt;"",IF(AJ177="o",VLOOKUP(AM177,OpenSect!$A$1:$D$11,2),IF(AJ177="u",VLOOKUP(AM177,UpHill!$A$1:$D$35,2),IF(AJ177="d",VLOOKUP(AM177,DownHill!$A$1:$D$29,2),IF(AJ177="f",VLOOKUP(AM177,FlatUnd!$A$2:$D$30,2),IF(AJ177="t",VLOOKUP(AM177,TimeAdd!$A$1:$D$176,2),IF(AJ177="l",VLOOKUP(AM177,SLimit!$A$1:$D$8,2),AN176)))))),AN176)</f>
        <v>58</v>
      </c>
      <c r="AO177" s="53">
        <f>IF(AJ177&lt;&gt;"",IF(AJ177="o",VLOOKUP(AM177,OpenSect!$A$1:$D$11,3),IF(AJ177="u",VLOOKUP(AM177,UpHill!$A$1:$D$35,3),IF(AJ177="d",VLOOKUP(AM177,DownHill!$A$3:$D$29,3),IF(AJ177="f",VLOOKUP(AM177,FlatUnd!$A$2:$D$30,3),IF(AJ177="t",VLOOKUP(AM177,TimeAdd!$A$1:$D$18,3),IF(AJ177="l",VLOOKUP(AM177,SLimit!$A$1:$D$8,3),AO176)))))),AO176)</f>
        <v>69</v>
      </c>
      <c r="AP177" s="53">
        <f>IF(AJ177&lt;&gt;"",IF(AJ177="o",VLOOKUP(AM177,OpenSect!$A$1:$D$11,4),IF(AJ177="u",VLOOKUP(AM177,UpHill!$A$1:$D$35,4),IF(AJ177="d",VLOOKUP(AM177,DownHill!$A$1:$D$29,4),IF(AJ177="f",VLOOKUP(AM177,FlatUnd!$A$2:$D$30,4),IF(AJ177="t",VLOOKUP(AM177,TimeAdd!$A$1:$D$18,4),IF(AJ177="l",VLOOKUP(AM177,SLimit!$A$1:$D$8,4),AP176)))))),AP176)</f>
        <v>78</v>
      </c>
      <c r="AQ177" s="53">
        <f t="shared" si="138"/>
        <v>100</v>
      </c>
      <c r="AR177" s="54" t="str">
        <f t="shared" si="139"/>
        <v>[Accommodation (including Hotels, Inns etc.)] [Guest House] Majuba, [Bar][Restaurant] Guest Lodge.</v>
      </c>
      <c r="AS177" s="55"/>
      <c r="AT177" s="55"/>
      <c r="AU177" s="56">
        <f>IF(GroupStTimes!$A$8=0,MIN(CB177,CD177,CF177),MIN(BZ177,CB177,CD177,CF177))</f>
        <v>0.30069444444444449</v>
      </c>
      <c r="AV177" s="56">
        <f>IF(GroupStTimes!$A$8=0,MAX(CC177,CE177,CG177),MAX(CA177,CC177,CE177,CG177))</f>
        <v>0.35262731481481485</v>
      </c>
      <c r="AW177" s="57" t="str">
        <f t="shared" si="140"/>
        <v/>
      </c>
      <c r="AX177" s="58" t="str">
        <f t="shared" si="141"/>
        <v/>
      </c>
      <c r="AY177" s="58" t="str">
        <f t="shared" si="142"/>
        <v/>
      </c>
      <c r="AZ177" s="31">
        <f t="shared" si="143"/>
        <v>42.45</v>
      </c>
      <c r="BA177" s="59">
        <f t="shared" si="144"/>
        <v>0.29575231481481484</v>
      </c>
      <c r="BB177" s="59">
        <f t="shared" si="145"/>
        <v>0.30130787037037043</v>
      </c>
      <c r="BC177" s="59">
        <f t="shared" si="146"/>
        <v>0.29612268518518525</v>
      </c>
      <c r="BD177" s="59">
        <f t="shared" si="147"/>
        <v>0.34195601851851853</v>
      </c>
      <c r="BE177" s="59">
        <f t="shared" si="148"/>
        <v>0.33836805555555555</v>
      </c>
      <c r="BF177" s="59">
        <f t="shared" si="149"/>
        <v>0.34878472222222223</v>
      </c>
      <c r="BG177" s="59">
        <f t="shared" si="150"/>
        <v>0.34628472222222217</v>
      </c>
      <c r="BH177" s="59">
        <f t="shared" si="151"/>
        <v>0.34559027777777773</v>
      </c>
      <c r="BI177" s="31">
        <f t="shared" si="152"/>
        <v>6.3599999999999994</v>
      </c>
      <c r="BJ177" s="61">
        <f t="shared" si="153"/>
        <v>0.12979591836734694</v>
      </c>
      <c r="BK177" s="61">
        <f t="shared" si="154"/>
        <v>0.10965517241379309</v>
      </c>
      <c r="BL177" s="61">
        <f t="shared" si="155"/>
        <v>9.2173913043478259E-2</v>
      </c>
      <c r="BM177" s="61">
        <f t="shared" si="156"/>
        <v>8.1538461538461532E-2</v>
      </c>
      <c r="BN177" s="62">
        <f t="shared" si="157"/>
        <v>0</v>
      </c>
      <c r="BO177" s="62">
        <f t="shared" si="158"/>
        <v>7</v>
      </c>
      <c r="BP177" s="62">
        <f t="shared" si="159"/>
        <v>47</v>
      </c>
      <c r="BQ177" s="62">
        <f t="shared" si="160"/>
        <v>0</v>
      </c>
      <c r="BR177" s="62">
        <f t="shared" si="161"/>
        <v>6</v>
      </c>
      <c r="BS177" s="62">
        <f t="shared" si="162"/>
        <v>35</v>
      </c>
      <c r="BT177" s="62">
        <f t="shared" si="163"/>
        <v>0</v>
      </c>
      <c r="BU177" s="62">
        <f t="shared" si="164"/>
        <v>5</v>
      </c>
      <c r="BV177" s="62">
        <f t="shared" si="165"/>
        <v>32</v>
      </c>
      <c r="BW177" s="62">
        <f t="shared" si="166"/>
        <v>0</v>
      </c>
      <c r="BX177" s="62">
        <f t="shared" si="167"/>
        <v>4</v>
      </c>
      <c r="BY177" s="62">
        <f t="shared" si="168"/>
        <v>54</v>
      </c>
      <c r="BZ177" s="63">
        <f t="shared" si="169"/>
        <v>0.30115740740740743</v>
      </c>
      <c r="CA177" s="63">
        <f t="shared" si="170"/>
        <v>0.30671296296296302</v>
      </c>
      <c r="CB177" s="63">
        <f t="shared" si="171"/>
        <v>0.30069444444444449</v>
      </c>
      <c r="CC177" s="63">
        <f t="shared" si="172"/>
        <v>0.34652777777777777</v>
      </c>
      <c r="CD177" s="63">
        <f t="shared" si="173"/>
        <v>0.34221064814814817</v>
      </c>
      <c r="CE177" s="63">
        <f t="shared" si="174"/>
        <v>0.35262731481481485</v>
      </c>
      <c r="CF177" s="63">
        <f t="shared" si="175"/>
        <v>0.34968749999999993</v>
      </c>
      <c r="CG177" s="63">
        <f t="shared" si="176"/>
        <v>0.34899305555555549</v>
      </c>
      <c r="CH177" s="36"/>
      <c r="CI177" s="36"/>
      <c r="CJ177" s="36"/>
      <c r="CK177" s="36"/>
      <c r="CL177" s="60">
        <v>60</v>
      </c>
    </row>
    <row r="178" spans="1:90" ht="28.5" customHeight="1" x14ac:dyDescent="0.25">
      <c r="A178" s="37">
        <v>10</v>
      </c>
      <c r="B178" s="16" t="s">
        <v>84</v>
      </c>
      <c r="C178" s="37"/>
      <c r="D178" s="37"/>
      <c r="E178" s="37"/>
      <c r="F178" s="83"/>
      <c r="G178" s="44"/>
      <c r="H178" s="44">
        <f t="shared" si="128"/>
        <v>48.94</v>
      </c>
      <c r="I178" s="83">
        <v>48.88</v>
      </c>
      <c r="J178" s="43">
        <f t="shared" si="177"/>
        <v>-1.1593016912165479E-3</v>
      </c>
      <c r="K178" s="44">
        <f t="shared" si="178"/>
        <v>-5.6666666666664867E-2</v>
      </c>
      <c r="L178" s="76" t="s">
        <v>1026</v>
      </c>
      <c r="M178" s="122">
        <v>100</v>
      </c>
      <c r="N178" s="46">
        <f t="shared" si="129"/>
        <v>48.936666666666667</v>
      </c>
      <c r="O178" s="46"/>
      <c r="P178" s="78">
        <v>48.93</v>
      </c>
      <c r="Q178" s="46"/>
      <c r="R178" s="78">
        <v>48.93</v>
      </c>
      <c r="T178" s="78">
        <v>48.95</v>
      </c>
      <c r="U178" s="47" t="str">
        <f t="shared" si="135"/>
        <v/>
      </c>
      <c r="V178" s="47" t="str">
        <f t="shared" si="136"/>
        <v/>
      </c>
      <c r="W178" s="47"/>
      <c r="X178" s="47"/>
      <c r="Y178" s="47"/>
      <c r="Z178" s="47"/>
      <c r="AA178" s="47"/>
      <c r="AB178" s="47"/>
      <c r="AC178" s="47"/>
      <c r="AD178" s="47"/>
      <c r="AE178" s="51">
        <f t="shared" si="130"/>
        <v>10</v>
      </c>
      <c r="AF178" s="51" t="str">
        <f t="shared" si="131"/>
        <v>U1/2</v>
      </c>
      <c r="AG178" s="51" t="str">
        <f t="shared" si="132"/>
        <v/>
      </c>
      <c r="AH178" s="51" t="str">
        <f t="shared" si="133"/>
        <v/>
      </c>
      <c r="AI178" s="52">
        <f t="shared" si="134"/>
        <v>48.94</v>
      </c>
      <c r="AJ178" s="68"/>
      <c r="AK178" s="53"/>
      <c r="AL178" s="52"/>
      <c r="AM178" s="53">
        <f t="shared" si="137"/>
        <v>49</v>
      </c>
      <c r="AN178" s="53">
        <f>IF(AJ178&lt;&gt;"",IF(AJ178="o",VLOOKUP(AM178,OpenSect!$A$1:$D$11,2),IF(AJ178="u",VLOOKUP(AM178,UpHill!$A$1:$D$35,2),IF(AJ178="d",VLOOKUP(AM178,DownHill!$A$1:$D$29,2),IF(AJ178="f",VLOOKUP(AM178,FlatUnd!$A$2:$D$30,2),IF(AJ178="t",VLOOKUP(AM178,TimeAdd!$A$1:$D$176,2),IF(AJ178="l",VLOOKUP(AM178,SLimit!$A$1:$D$8,2),AN177)))))),AN177)</f>
        <v>58</v>
      </c>
      <c r="AO178" s="53">
        <f>IF(AJ178&lt;&gt;"",IF(AJ178="o",VLOOKUP(AM178,OpenSect!$A$1:$D$11,3),IF(AJ178="u",VLOOKUP(AM178,UpHill!$A$1:$D$35,3),IF(AJ178="d",VLOOKUP(AM178,DownHill!$A$3:$D$29,3),IF(AJ178="f",VLOOKUP(AM178,FlatUnd!$A$2:$D$30,3),IF(AJ178="t",VLOOKUP(AM178,TimeAdd!$A$1:$D$18,3),IF(AJ178="l",VLOOKUP(AM178,SLimit!$A$1:$D$8,3),AO177)))))),AO177)</f>
        <v>69</v>
      </c>
      <c r="AP178" s="53">
        <f>IF(AJ178&lt;&gt;"",IF(AJ178="o",VLOOKUP(AM178,OpenSect!$A$1:$D$11,4),IF(AJ178="u",VLOOKUP(AM178,UpHill!$A$1:$D$35,4),IF(AJ178="d",VLOOKUP(AM178,DownHill!$A$1:$D$29,4),IF(AJ178="f",VLOOKUP(AM178,FlatUnd!$A$2:$D$30,4),IF(AJ178="t",VLOOKUP(AM178,TimeAdd!$A$1:$D$18,4),IF(AJ178="l",VLOOKUP(AM178,SLimit!$A$1:$D$8,4),AP177)))))),AP177)</f>
        <v>78</v>
      </c>
      <c r="AQ178" s="53">
        <f t="shared" si="138"/>
        <v>100</v>
      </c>
      <c r="AR178" s="54" t="str">
        <f t="shared" si="139"/>
        <v>[Guest House] Majuba, Guest Lodge.</v>
      </c>
      <c r="AS178" s="55"/>
      <c r="AT178" s="55"/>
      <c r="AU178" s="56">
        <f>IF(GroupStTimes!$A$8=0,MIN(CB178,CD178,CF178),MIN(BZ178,CB178,CD178,CF178))</f>
        <v>0.30078703703703713</v>
      </c>
      <c r="AV178" s="56">
        <f>IF(GroupStTimes!$A$8=0,MAX(CC178,CE178,CG178),MAX(CA178,CC178,CE178,CG178))</f>
        <v>0.35270833333333335</v>
      </c>
      <c r="AW178" s="57" t="str">
        <f t="shared" si="140"/>
        <v/>
      </c>
      <c r="AX178" s="58" t="str">
        <f t="shared" si="141"/>
        <v/>
      </c>
      <c r="AY178" s="58" t="str">
        <f t="shared" si="142"/>
        <v/>
      </c>
      <c r="AZ178" s="31">
        <f t="shared" si="143"/>
        <v>42.45</v>
      </c>
      <c r="BA178" s="59">
        <f t="shared" si="144"/>
        <v>0.29575231481481484</v>
      </c>
      <c r="BB178" s="59">
        <f t="shared" si="145"/>
        <v>0.30130787037037043</v>
      </c>
      <c r="BC178" s="59">
        <f t="shared" si="146"/>
        <v>0.29612268518518525</v>
      </c>
      <c r="BD178" s="59">
        <f t="shared" si="147"/>
        <v>0.34195601851851853</v>
      </c>
      <c r="BE178" s="59">
        <f t="shared" si="148"/>
        <v>0.33836805555555555</v>
      </c>
      <c r="BF178" s="59">
        <f t="shared" si="149"/>
        <v>0.34878472222222223</v>
      </c>
      <c r="BG178" s="59">
        <f t="shared" si="150"/>
        <v>0.34628472222222217</v>
      </c>
      <c r="BH178" s="59">
        <f t="shared" si="151"/>
        <v>0.34559027777777773</v>
      </c>
      <c r="BI178" s="31">
        <f t="shared" si="152"/>
        <v>6.4899999999999949</v>
      </c>
      <c r="BJ178" s="61">
        <f t="shared" si="153"/>
        <v>0.13244897959183663</v>
      </c>
      <c r="BK178" s="61">
        <f t="shared" si="154"/>
        <v>0.11189655172413784</v>
      </c>
      <c r="BL178" s="61">
        <f t="shared" si="155"/>
        <v>9.4057971014492675E-2</v>
      </c>
      <c r="BM178" s="61">
        <f t="shared" si="156"/>
        <v>8.320512820512814E-2</v>
      </c>
      <c r="BN178" s="62">
        <f t="shared" si="157"/>
        <v>0</v>
      </c>
      <c r="BO178" s="62">
        <f t="shared" si="158"/>
        <v>7</v>
      </c>
      <c r="BP178" s="62">
        <f t="shared" si="159"/>
        <v>57</v>
      </c>
      <c r="BQ178" s="62">
        <f t="shared" si="160"/>
        <v>0</v>
      </c>
      <c r="BR178" s="62">
        <f t="shared" si="161"/>
        <v>6</v>
      </c>
      <c r="BS178" s="62">
        <f t="shared" si="162"/>
        <v>43</v>
      </c>
      <c r="BT178" s="62">
        <f t="shared" si="163"/>
        <v>0</v>
      </c>
      <c r="BU178" s="62">
        <f t="shared" si="164"/>
        <v>5</v>
      </c>
      <c r="BV178" s="62">
        <f t="shared" si="165"/>
        <v>39</v>
      </c>
      <c r="BW178" s="62">
        <f t="shared" si="166"/>
        <v>0</v>
      </c>
      <c r="BX178" s="62">
        <f t="shared" si="167"/>
        <v>4</v>
      </c>
      <c r="BY178" s="62">
        <f t="shared" si="168"/>
        <v>60</v>
      </c>
      <c r="BZ178" s="63">
        <f t="shared" si="169"/>
        <v>0.30127314814814815</v>
      </c>
      <c r="CA178" s="63">
        <f t="shared" si="170"/>
        <v>0.30682870370370374</v>
      </c>
      <c r="CB178" s="63">
        <f t="shared" si="171"/>
        <v>0.30078703703703713</v>
      </c>
      <c r="CC178" s="63">
        <f t="shared" si="172"/>
        <v>0.34662037037037041</v>
      </c>
      <c r="CD178" s="63">
        <f t="shared" si="173"/>
        <v>0.34229166666666666</v>
      </c>
      <c r="CE178" s="63">
        <f t="shared" si="174"/>
        <v>0.35270833333333335</v>
      </c>
      <c r="CF178" s="63">
        <f t="shared" si="175"/>
        <v>0.34975694444444438</v>
      </c>
      <c r="CG178" s="63">
        <f t="shared" si="176"/>
        <v>0.34906249999999994</v>
      </c>
      <c r="CH178" s="36"/>
      <c r="CI178" s="36"/>
      <c r="CJ178" s="36"/>
      <c r="CK178" s="36"/>
      <c r="CL178" s="60">
        <v>60</v>
      </c>
    </row>
    <row r="179" spans="1:90" ht="28.5" customHeight="1" x14ac:dyDescent="0.25">
      <c r="A179" s="37">
        <v>10</v>
      </c>
      <c r="C179" s="37"/>
      <c r="D179" s="37"/>
      <c r="E179" s="37"/>
      <c r="F179" s="83"/>
      <c r="G179" s="44"/>
      <c r="H179" s="44">
        <f t="shared" si="128"/>
        <v>49.1</v>
      </c>
      <c r="I179" s="83">
        <v>49.04</v>
      </c>
      <c r="J179" s="43">
        <f t="shared" si="177"/>
        <v>-1.2234910277325096E-3</v>
      </c>
      <c r="K179" s="44">
        <f t="shared" si="178"/>
        <v>-6.0000000000002274E-2</v>
      </c>
      <c r="L179" s="76" t="s">
        <v>128</v>
      </c>
      <c r="M179" s="122">
        <v>100</v>
      </c>
      <c r="N179" s="46">
        <f t="shared" si="129"/>
        <v>49.1</v>
      </c>
      <c r="O179" s="46"/>
      <c r="P179" s="78">
        <v>49.09</v>
      </c>
      <c r="Q179" s="46"/>
      <c r="R179" s="78">
        <v>49.1</v>
      </c>
      <c r="T179" s="78">
        <v>49.11</v>
      </c>
      <c r="U179" s="47" t="str">
        <f t="shared" si="135"/>
        <v/>
      </c>
      <c r="V179" s="47" t="str">
        <f t="shared" si="136"/>
        <v/>
      </c>
      <c r="W179" s="47"/>
      <c r="X179" s="47"/>
      <c r="Y179" s="47"/>
      <c r="Z179" s="47"/>
      <c r="AA179" s="47"/>
      <c r="AB179" s="47"/>
      <c r="AC179" s="47"/>
      <c r="AD179" s="47"/>
      <c r="AE179" s="51">
        <f t="shared" si="130"/>
        <v>10</v>
      </c>
      <c r="AF179" s="51" t="str">
        <f t="shared" si="131"/>
        <v/>
      </c>
      <c r="AG179" s="51" t="str">
        <f t="shared" si="132"/>
        <v/>
      </c>
      <c r="AH179" s="51" t="str">
        <f t="shared" si="133"/>
        <v/>
      </c>
      <c r="AI179" s="52">
        <f t="shared" si="134"/>
        <v>49.1</v>
      </c>
      <c r="AJ179" s="68"/>
      <c r="AK179" s="53"/>
      <c r="AL179" s="52"/>
      <c r="AM179" s="53">
        <f t="shared" si="137"/>
        <v>49</v>
      </c>
      <c r="AN179" s="53">
        <f>IF(AJ179&lt;&gt;"",IF(AJ179="o",VLOOKUP(AM179,OpenSect!$A$1:$D$11,2),IF(AJ179="u",VLOOKUP(AM179,UpHill!$A$1:$D$35,2),IF(AJ179="d",VLOOKUP(AM179,DownHill!$A$1:$D$29,2),IF(AJ179="f",VLOOKUP(AM179,FlatUnd!$A$2:$D$30,2),IF(AJ179="t",VLOOKUP(AM179,TimeAdd!$A$1:$D$176,2),IF(AJ179="l",VLOOKUP(AM179,SLimit!$A$1:$D$8,2),AN178)))))),AN178)</f>
        <v>58</v>
      </c>
      <c r="AO179" s="53">
        <f>IF(AJ179&lt;&gt;"",IF(AJ179="o",VLOOKUP(AM179,OpenSect!$A$1:$D$11,3),IF(AJ179="u",VLOOKUP(AM179,UpHill!$A$1:$D$35,3),IF(AJ179="d",VLOOKUP(AM179,DownHill!$A$3:$D$29,3),IF(AJ179="f",VLOOKUP(AM179,FlatUnd!$A$2:$D$30,3),IF(AJ179="t",VLOOKUP(AM179,TimeAdd!$A$1:$D$18,3),IF(AJ179="l",VLOOKUP(AM179,SLimit!$A$1:$D$8,3),AO178)))))),AO178)</f>
        <v>69</v>
      </c>
      <c r="AP179" s="53">
        <f>IF(AJ179&lt;&gt;"",IF(AJ179="o",VLOOKUP(AM179,OpenSect!$A$1:$D$11,4),IF(AJ179="u",VLOOKUP(AM179,UpHill!$A$1:$D$35,4),IF(AJ179="d",VLOOKUP(AM179,DownHill!$A$1:$D$29,4),IF(AJ179="f",VLOOKUP(AM179,FlatUnd!$A$2:$D$30,4),IF(AJ179="t",VLOOKUP(AM179,TimeAdd!$A$1:$D$18,4),IF(AJ179="l",VLOOKUP(AM179,SLimit!$A$1:$D$8,4),AP178)))))),AP178)</f>
        <v>78</v>
      </c>
      <c r="AQ179" s="53">
        <f t="shared" si="138"/>
        <v>100</v>
      </c>
      <c r="AR179" s="54" t="str">
        <f t="shared" si="139"/>
        <v>Overhead wires.</v>
      </c>
      <c r="AS179" s="55"/>
      <c r="AT179" s="55"/>
      <c r="AU179" s="56">
        <f>IF(GroupStTimes!$A$8=0,MIN(CB179,CD179,CF179),MIN(BZ179,CB179,CD179,CF179))</f>
        <v>0.30090277777777785</v>
      </c>
      <c r="AV179" s="56">
        <f>IF(GroupStTimes!$A$8=0,MAX(CC179,CE179,CG179),MAX(CA179,CC179,CE179,CG179))</f>
        <v>0.35280092592592593</v>
      </c>
      <c r="AW179" s="57" t="str">
        <f t="shared" si="140"/>
        <v/>
      </c>
      <c r="AX179" s="58" t="str">
        <f t="shared" si="141"/>
        <v/>
      </c>
      <c r="AY179" s="58" t="str">
        <f t="shared" si="142"/>
        <v/>
      </c>
      <c r="AZ179" s="31">
        <f t="shared" si="143"/>
        <v>42.45</v>
      </c>
      <c r="BA179" s="59">
        <f t="shared" si="144"/>
        <v>0.29575231481481484</v>
      </c>
      <c r="BB179" s="59">
        <f t="shared" si="145"/>
        <v>0.30130787037037043</v>
      </c>
      <c r="BC179" s="59">
        <f t="shared" si="146"/>
        <v>0.29612268518518525</v>
      </c>
      <c r="BD179" s="59">
        <f t="shared" si="147"/>
        <v>0.34195601851851853</v>
      </c>
      <c r="BE179" s="59">
        <f t="shared" si="148"/>
        <v>0.33836805555555555</v>
      </c>
      <c r="BF179" s="59">
        <f t="shared" si="149"/>
        <v>0.34878472222222223</v>
      </c>
      <c r="BG179" s="59">
        <f t="shared" si="150"/>
        <v>0.34628472222222217</v>
      </c>
      <c r="BH179" s="59">
        <f t="shared" si="151"/>
        <v>0.34559027777777773</v>
      </c>
      <c r="BI179" s="31">
        <f t="shared" si="152"/>
        <v>6.6499999999999986</v>
      </c>
      <c r="BJ179" s="61">
        <f t="shared" si="153"/>
        <v>0.13571428571428568</v>
      </c>
      <c r="BK179" s="61">
        <f t="shared" si="154"/>
        <v>0.11465517241379308</v>
      </c>
      <c r="BL179" s="61">
        <f t="shared" si="155"/>
        <v>9.6376811594202874E-2</v>
      </c>
      <c r="BM179" s="61">
        <f t="shared" si="156"/>
        <v>8.5256410256410245E-2</v>
      </c>
      <c r="BN179" s="62">
        <f t="shared" si="157"/>
        <v>0</v>
      </c>
      <c r="BO179" s="62">
        <f t="shared" si="158"/>
        <v>8</v>
      </c>
      <c r="BP179" s="62">
        <f t="shared" si="159"/>
        <v>9</v>
      </c>
      <c r="BQ179" s="62">
        <f t="shared" si="160"/>
        <v>0</v>
      </c>
      <c r="BR179" s="62">
        <f t="shared" si="161"/>
        <v>6</v>
      </c>
      <c r="BS179" s="62">
        <f t="shared" si="162"/>
        <v>53</v>
      </c>
      <c r="BT179" s="62">
        <f t="shared" si="163"/>
        <v>0</v>
      </c>
      <c r="BU179" s="62">
        <f t="shared" si="164"/>
        <v>5</v>
      </c>
      <c r="BV179" s="62">
        <f t="shared" si="165"/>
        <v>47</v>
      </c>
      <c r="BW179" s="62">
        <f t="shared" si="166"/>
        <v>0</v>
      </c>
      <c r="BX179" s="62">
        <f t="shared" si="167"/>
        <v>5</v>
      </c>
      <c r="BY179" s="62">
        <f t="shared" si="168"/>
        <v>7</v>
      </c>
      <c r="BZ179" s="63">
        <f t="shared" si="169"/>
        <v>0.30141203703703706</v>
      </c>
      <c r="CA179" s="63">
        <f t="shared" si="170"/>
        <v>0.30696759259259265</v>
      </c>
      <c r="CB179" s="63">
        <f t="shared" si="171"/>
        <v>0.30090277777777785</v>
      </c>
      <c r="CC179" s="63">
        <f t="shared" si="172"/>
        <v>0.34673611111111113</v>
      </c>
      <c r="CD179" s="63">
        <f t="shared" si="173"/>
        <v>0.34238425925925925</v>
      </c>
      <c r="CE179" s="63">
        <f t="shared" si="174"/>
        <v>0.35280092592592593</v>
      </c>
      <c r="CF179" s="63">
        <f t="shared" si="175"/>
        <v>0.34983796296296293</v>
      </c>
      <c r="CG179" s="63">
        <f t="shared" si="176"/>
        <v>0.34914351851851849</v>
      </c>
      <c r="CH179" s="36"/>
      <c r="CI179" s="36"/>
      <c r="CJ179" s="36"/>
      <c r="CK179" s="36"/>
      <c r="CL179" s="60">
        <v>60</v>
      </c>
    </row>
    <row r="180" spans="1:90" ht="28.5" customHeight="1" x14ac:dyDescent="0.25">
      <c r="A180" s="37">
        <v>10</v>
      </c>
      <c r="C180" s="37"/>
      <c r="D180" s="37"/>
      <c r="E180" s="37"/>
      <c r="F180" s="83"/>
      <c r="G180" s="44"/>
      <c r="H180" s="44">
        <f t="shared" si="128"/>
        <v>49.35</v>
      </c>
      <c r="I180" s="83">
        <v>49.29</v>
      </c>
      <c r="J180" s="43">
        <f t="shared" si="177"/>
        <v>-1.2172854534388776E-3</v>
      </c>
      <c r="K180" s="44">
        <f t="shared" si="178"/>
        <v>-6.0000000000002274E-2</v>
      </c>
      <c r="L180" s="76" t="s">
        <v>1028</v>
      </c>
      <c r="M180" s="122">
        <v>100</v>
      </c>
      <c r="N180" s="46">
        <f t="shared" si="129"/>
        <v>49.35</v>
      </c>
      <c r="O180" s="46"/>
      <c r="P180" s="78">
        <v>49.34</v>
      </c>
      <c r="Q180" s="46"/>
      <c r="R180" s="78">
        <v>49.35</v>
      </c>
      <c r="T180" s="78">
        <v>49.36</v>
      </c>
      <c r="U180" s="47" t="str">
        <f t="shared" si="135"/>
        <v/>
      </c>
      <c r="V180" s="47" t="str">
        <f t="shared" si="136"/>
        <v/>
      </c>
      <c r="W180" s="47"/>
      <c r="X180" s="47"/>
      <c r="Y180" s="47"/>
      <c r="Z180" s="47"/>
      <c r="AA180" s="47"/>
      <c r="AB180" s="47"/>
      <c r="AC180" s="47"/>
      <c r="AD180" s="47"/>
      <c r="AE180" s="51">
        <f t="shared" si="130"/>
        <v>10</v>
      </c>
      <c r="AF180" s="51" t="str">
        <f t="shared" si="131"/>
        <v/>
      </c>
      <c r="AG180" s="51" t="str">
        <f t="shared" si="132"/>
        <v/>
      </c>
      <c r="AH180" s="51" t="str">
        <f t="shared" si="133"/>
        <v/>
      </c>
      <c r="AI180" s="52">
        <f t="shared" si="134"/>
        <v>49.35</v>
      </c>
      <c r="AJ180" s="68"/>
      <c r="AK180" s="53"/>
      <c r="AL180" s="52"/>
      <c r="AM180" s="53">
        <f t="shared" si="137"/>
        <v>49</v>
      </c>
      <c r="AN180" s="53">
        <f>IF(AJ180&lt;&gt;"",IF(AJ180="o",VLOOKUP(AM180,OpenSect!$A$1:$D$11,2),IF(AJ180="u",VLOOKUP(AM180,UpHill!$A$1:$D$35,2),IF(AJ180="d",VLOOKUP(AM180,DownHill!$A$1:$D$29,2),IF(AJ180="f",VLOOKUP(AM180,FlatUnd!$A$2:$D$30,2),IF(AJ180="t",VLOOKUP(AM180,TimeAdd!$A$1:$D$176,2),IF(AJ180="l",VLOOKUP(AM180,SLimit!$A$1:$D$8,2),AN179)))))),AN179)</f>
        <v>58</v>
      </c>
      <c r="AO180" s="53">
        <f>IF(AJ180&lt;&gt;"",IF(AJ180="o",VLOOKUP(AM180,OpenSect!$A$1:$D$11,3),IF(AJ180="u",VLOOKUP(AM180,UpHill!$A$1:$D$35,3),IF(AJ180="d",VLOOKUP(AM180,DownHill!$A$3:$D$29,3),IF(AJ180="f",VLOOKUP(AM180,FlatUnd!$A$2:$D$30,3),IF(AJ180="t",VLOOKUP(AM180,TimeAdd!$A$1:$D$18,3),IF(AJ180="l",VLOOKUP(AM180,SLimit!$A$1:$D$8,3),AO179)))))),AO179)</f>
        <v>69</v>
      </c>
      <c r="AP180" s="53">
        <f>IF(AJ180&lt;&gt;"",IF(AJ180="o",VLOOKUP(AM180,OpenSect!$A$1:$D$11,4),IF(AJ180="u",VLOOKUP(AM180,UpHill!$A$1:$D$35,4),IF(AJ180="d",VLOOKUP(AM180,DownHill!$A$1:$D$29,4),IF(AJ180="f",VLOOKUP(AM180,FlatUnd!$A$2:$D$30,4),IF(AJ180="t",VLOOKUP(AM180,TimeAdd!$A$1:$D$18,4),IF(AJ180="l",VLOOKUP(AM180,SLimit!$A$1:$D$8,4),AP179)))))),AP179)</f>
        <v>78</v>
      </c>
      <c r="AQ180" s="53">
        <f t="shared" si="138"/>
        <v>100</v>
      </c>
      <c r="AR180" s="54" t="str">
        <f t="shared" si="139"/>
        <v>N11 Volksrust / D446</v>
      </c>
      <c r="AS180" s="55"/>
      <c r="AT180" s="55"/>
      <c r="AU180" s="56">
        <f>IF(GroupStTimes!$A$8=0,MIN(CB180,CD180,CF180),MIN(BZ180,CB180,CD180,CF180))</f>
        <v>0.30107638888888894</v>
      </c>
      <c r="AV180" s="56">
        <f>IF(GroupStTimes!$A$8=0,MAX(CC180,CE180,CG180),MAX(CA180,CC180,CE180,CG180))</f>
        <v>0.35295138888888888</v>
      </c>
      <c r="AW180" s="57" t="str">
        <f t="shared" si="140"/>
        <v/>
      </c>
      <c r="AX180" s="58" t="str">
        <f t="shared" si="141"/>
        <v/>
      </c>
      <c r="AY180" s="58" t="str">
        <f t="shared" si="142"/>
        <v/>
      </c>
      <c r="AZ180" s="31">
        <f t="shared" si="143"/>
        <v>42.45</v>
      </c>
      <c r="BA180" s="59">
        <f t="shared" si="144"/>
        <v>0.29575231481481484</v>
      </c>
      <c r="BB180" s="59">
        <f t="shared" si="145"/>
        <v>0.30130787037037043</v>
      </c>
      <c r="BC180" s="59">
        <f t="shared" si="146"/>
        <v>0.29612268518518525</v>
      </c>
      <c r="BD180" s="59">
        <f t="shared" si="147"/>
        <v>0.34195601851851853</v>
      </c>
      <c r="BE180" s="59">
        <f t="shared" si="148"/>
        <v>0.33836805555555555</v>
      </c>
      <c r="BF180" s="59">
        <f t="shared" si="149"/>
        <v>0.34878472222222223</v>
      </c>
      <c r="BG180" s="59">
        <f t="shared" si="150"/>
        <v>0.34628472222222217</v>
      </c>
      <c r="BH180" s="59">
        <f t="shared" si="151"/>
        <v>0.34559027777777773</v>
      </c>
      <c r="BI180" s="31">
        <f t="shared" si="152"/>
        <v>6.8999999999999986</v>
      </c>
      <c r="BJ180" s="61">
        <f t="shared" si="153"/>
        <v>0.14081632653061221</v>
      </c>
      <c r="BK180" s="61">
        <f t="shared" si="154"/>
        <v>0.11896551724137928</v>
      </c>
      <c r="BL180" s="61">
        <f t="shared" si="155"/>
        <v>9.9999999999999978E-2</v>
      </c>
      <c r="BM180" s="61">
        <f t="shared" si="156"/>
        <v>8.8461538461538439E-2</v>
      </c>
      <c r="BN180" s="62">
        <f t="shared" si="157"/>
        <v>0</v>
      </c>
      <c r="BO180" s="62">
        <f t="shared" si="158"/>
        <v>8</v>
      </c>
      <c r="BP180" s="62">
        <f t="shared" si="159"/>
        <v>27</v>
      </c>
      <c r="BQ180" s="62">
        <f t="shared" si="160"/>
        <v>0</v>
      </c>
      <c r="BR180" s="62">
        <f t="shared" si="161"/>
        <v>7</v>
      </c>
      <c r="BS180" s="62">
        <f t="shared" si="162"/>
        <v>8</v>
      </c>
      <c r="BT180" s="62">
        <f t="shared" si="163"/>
        <v>0</v>
      </c>
      <c r="BU180" s="62">
        <f t="shared" si="164"/>
        <v>6</v>
      </c>
      <c r="BV180" s="62">
        <f t="shared" si="165"/>
        <v>0</v>
      </c>
      <c r="BW180" s="62">
        <f t="shared" si="166"/>
        <v>0</v>
      </c>
      <c r="BX180" s="62">
        <f t="shared" si="167"/>
        <v>5</v>
      </c>
      <c r="BY180" s="62">
        <f t="shared" si="168"/>
        <v>18</v>
      </c>
      <c r="BZ180" s="63">
        <f t="shared" si="169"/>
        <v>0.30162037037037037</v>
      </c>
      <c r="CA180" s="63">
        <f t="shared" si="170"/>
        <v>0.30717592592592596</v>
      </c>
      <c r="CB180" s="63">
        <f t="shared" si="171"/>
        <v>0.30107638888888894</v>
      </c>
      <c r="CC180" s="63">
        <f t="shared" si="172"/>
        <v>0.34690972222222222</v>
      </c>
      <c r="CD180" s="63">
        <f t="shared" si="173"/>
        <v>0.3425347222222222</v>
      </c>
      <c r="CE180" s="63">
        <f t="shared" si="174"/>
        <v>0.35295138888888888</v>
      </c>
      <c r="CF180" s="63">
        <f t="shared" si="175"/>
        <v>0.34996527777777775</v>
      </c>
      <c r="CG180" s="63">
        <f t="shared" si="176"/>
        <v>0.34927083333333331</v>
      </c>
      <c r="CH180" s="36"/>
      <c r="CI180" s="36"/>
      <c r="CJ180" s="36"/>
      <c r="CK180" s="36"/>
      <c r="CL180" s="60">
        <v>60</v>
      </c>
    </row>
    <row r="181" spans="1:90" ht="28.5" customHeight="1" x14ac:dyDescent="0.25">
      <c r="A181" s="37">
        <v>10</v>
      </c>
      <c r="C181" s="37"/>
      <c r="D181" s="37"/>
      <c r="E181" s="37"/>
      <c r="F181" s="83"/>
      <c r="G181" s="44"/>
      <c r="H181" s="44">
        <f t="shared" si="128"/>
        <v>49.36</v>
      </c>
      <c r="I181" s="83">
        <v>49.3</v>
      </c>
      <c r="J181" s="43">
        <f t="shared" si="177"/>
        <v>-1.2170385395539429E-3</v>
      </c>
      <c r="K181" s="44">
        <f t="shared" si="178"/>
        <v>-6.0000000000009379E-2</v>
      </c>
      <c r="L181" s="76" t="s">
        <v>1027</v>
      </c>
      <c r="M181" s="122">
        <v>100</v>
      </c>
      <c r="N181" s="46">
        <f t="shared" si="129"/>
        <v>49.360000000000007</v>
      </c>
      <c r="O181" s="46"/>
      <c r="P181" s="78">
        <v>49.35</v>
      </c>
      <c r="Q181" s="46"/>
      <c r="R181" s="78">
        <v>49.36</v>
      </c>
      <c r="T181" s="78">
        <v>49.37</v>
      </c>
      <c r="U181" s="47" t="str">
        <f t="shared" si="135"/>
        <v/>
      </c>
      <c r="V181" s="47" t="str">
        <f t="shared" si="136"/>
        <v/>
      </c>
      <c r="W181" s="47"/>
      <c r="X181" s="47"/>
      <c r="Y181" s="47"/>
      <c r="Z181" s="47"/>
      <c r="AA181" s="47"/>
      <c r="AB181" s="47"/>
      <c r="AC181" s="47"/>
      <c r="AD181" s="47"/>
      <c r="AE181" s="51">
        <f t="shared" si="130"/>
        <v>10</v>
      </c>
      <c r="AF181" s="51" t="str">
        <f t="shared" si="131"/>
        <v/>
      </c>
      <c r="AG181" s="51" t="str">
        <f t="shared" si="132"/>
        <v/>
      </c>
      <c r="AH181" s="51" t="str">
        <f t="shared" si="133"/>
        <v/>
      </c>
      <c r="AI181" s="52">
        <f t="shared" si="134"/>
        <v>49.36</v>
      </c>
      <c r="AJ181" s="68"/>
      <c r="AK181" s="53"/>
      <c r="AL181" s="52"/>
      <c r="AM181" s="53">
        <f t="shared" si="137"/>
        <v>49</v>
      </c>
      <c r="AN181" s="53">
        <f>IF(AJ181&lt;&gt;"",IF(AJ181="o",VLOOKUP(AM181,OpenSect!$A$1:$D$11,2),IF(AJ181="u",VLOOKUP(AM181,UpHill!$A$1:$D$35,2),IF(AJ181="d",VLOOKUP(AM181,DownHill!$A$1:$D$29,2),IF(AJ181="f",VLOOKUP(AM181,FlatUnd!$A$2:$D$30,2),IF(AJ181="t",VLOOKUP(AM181,TimeAdd!$A$1:$D$176,2),IF(AJ181="l",VLOOKUP(AM181,SLimit!$A$1:$D$8,2),AN180)))))),AN180)</f>
        <v>58</v>
      </c>
      <c r="AO181" s="53">
        <f>IF(AJ181&lt;&gt;"",IF(AJ181="o",VLOOKUP(AM181,OpenSect!$A$1:$D$11,3),IF(AJ181="u",VLOOKUP(AM181,UpHill!$A$1:$D$35,3),IF(AJ181="d",VLOOKUP(AM181,DownHill!$A$3:$D$29,3),IF(AJ181="f",VLOOKUP(AM181,FlatUnd!$A$2:$D$30,3),IF(AJ181="t",VLOOKUP(AM181,TimeAdd!$A$1:$D$18,3),IF(AJ181="l",VLOOKUP(AM181,SLimit!$A$1:$D$8,3),AO180)))))),AO180)</f>
        <v>69</v>
      </c>
      <c r="AP181" s="53">
        <f>IF(AJ181&lt;&gt;"",IF(AJ181="o",VLOOKUP(AM181,OpenSect!$A$1:$D$11,4),IF(AJ181="u",VLOOKUP(AM181,UpHill!$A$1:$D$35,4),IF(AJ181="d",VLOOKUP(AM181,DownHill!$A$1:$D$29,4),IF(AJ181="f",VLOOKUP(AM181,FlatUnd!$A$2:$D$30,4),IF(AJ181="t",VLOOKUP(AM181,TimeAdd!$A$1:$D$18,4),IF(AJ181="l",VLOOKUP(AM181,SLimit!$A$1:$D$8,4),AP180)))))),AP180)</f>
        <v>78</v>
      </c>
      <c r="AQ181" s="53">
        <f t="shared" si="138"/>
        <v>100</v>
      </c>
      <c r="AR181" s="54" t="str">
        <f t="shared" si="139"/>
        <v>Warning -  Cross road.</v>
      </c>
      <c r="AS181" s="55"/>
      <c r="AT181" s="55"/>
      <c r="AU181" s="56">
        <f>IF(GroupStTimes!$A$8=0,MIN(CB181,CD181,CF181),MIN(BZ181,CB181,CD181,CF181))</f>
        <v>0.30108796296296303</v>
      </c>
      <c r="AV181" s="56">
        <f>IF(GroupStTimes!$A$8=0,MAX(CC181,CE181,CG181),MAX(CA181,CC181,CE181,CG181))</f>
        <v>0.35296296296296298</v>
      </c>
      <c r="AW181" s="57" t="str">
        <f t="shared" si="140"/>
        <v/>
      </c>
      <c r="AX181" s="58" t="str">
        <f t="shared" si="141"/>
        <v/>
      </c>
      <c r="AY181" s="58" t="str">
        <f t="shared" si="142"/>
        <v/>
      </c>
      <c r="AZ181" s="31">
        <f t="shared" si="143"/>
        <v>42.45</v>
      </c>
      <c r="BA181" s="59">
        <f t="shared" si="144"/>
        <v>0.29575231481481484</v>
      </c>
      <c r="BB181" s="59">
        <f t="shared" si="145"/>
        <v>0.30130787037037043</v>
      </c>
      <c r="BC181" s="59">
        <f t="shared" si="146"/>
        <v>0.29612268518518525</v>
      </c>
      <c r="BD181" s="59">
        <f t="shared" si="147"/>
        <v>0.34195601851851853</v>
      </c>
      <c r="BE181" s="59">
        <f t="shared" si="148"/>
        <v>0.33836805555555555</v>
      </c>
      <c r="BF181" s="59">
        <f t="shared" si="149"/>
        <v>0.34878472222222223</v>
      </c>
      <c r="BG181" s="59">
        <f t="shared" si="150"/>
        <v>0.34628472222222217</v>
      </c>
      <c r="BH181" s="59">
        <f t="shared" si="151"/>
        <v>0.34559027777777773</v>
      </c>
      <c r="BI181" s="31">
        <f t="shared" si="152"/>
        <v>6.9099999999999966</v>
      </c>
      <c r="BJ181" s="61">
        <f t="shared" si="153"/>
        <v>0.14102040816326525</v>
      </c>
      <c r="BK181" s="61">
        <f t="shared" si="154"/>
        <v>0.1191379310344827</v>
      </c>
      <c r="BL181" s="61">
        <f t="shared" si="155"/>
        <v>0.10014492753623183</v>
      </c>
      <c r="BM181" s="61">
        <f t="shared" si="156"/>
        <v>8.8589743589743544E-2</v>
      </c>
      <c r="BN181" s="62">
        <f t="shared" si="157"/>
        <v>0</v>
      </c>
      <c r="BO181" s="62">
        <f t="shared" si="158"/>
        <v>8</v>
      </c>
      <c r="BP181" s="62">
        <f t="shared" si="159"/>
        <v>28</v>
      </c>
      <c r="BQ181" s="62">
        <f t="shared" si="160"/>
        <v>0</v>
      </c>
      <c r="BR181" s="62">
        <f t="shared" si="161"/>
        <v>7</v>
      </c>
      <c r="BS181" s="62">
        <f t="shared" si="162"/>
        <v>9</v>
      </c>
      <c r="BT181" s="62">
        <f t="shared" si="163"/>
        <v>0</v>
      </c>
      <c r="BU181" s="62">
        <f t="shared" si="164"/>
        <v>6</v>
      </c>
      <c r="BV181" s="62">
        <f t="shared" si="165"/>
        <v>1</v>
      </c>
      <c r="BW181" s="62">
        <f t="shared" si="166"/>
        <v>0</v>
      </c>
      <c r="BX181" s="62">
        <f t="shared" si="167"/>
        <v>5</v>
      </c>
      <c r="BY181" s="62">
        <f t="shared" si="168"/>
        <v>19</v>
      </c>
      <c r="BZ181" s="63">
        <f t="shared" si="169"/>
        <v>0.30163194444444447</v>
      </c>
      <c r="CA181" s="63">
        <f t="shared" si="170"/>
        <v>0.30718750000000006</v>
      </c>
      <c r="CB181" s="63">
        <f t="shared" si="171"/>
        <v>0.30108796296296303</v>
      </c>
      <c r="CC181" s="63">
        <f t="shared" si="172"/>
        <v>0.34692129629629631</v>
      </c>
      <c r="CD181" s="63">
        <f t="shared" si="173"/>
        <v>0.34254629629629629</v>
      </c>
      <c r="CE181" s="63">
        <f t="shared" si="174"/>
        <v>0.35296296296296298</v>
      </c>
      <c r="CF181" s="63">
        <f t="shared" si="175"/>
        <v>0.34997685185185179</v>
      </c>
      <c r="CG181" s="63">
        <f t="shared" si="176"/>
        <v>0.34928240740740735</v>
      </c>
      <c r="CH181" s="36"/>
      <c r="CI181" s="36"/>
      <c r="CJ181" s="36"/>
      <c r="CK181" s="36"/>
      <c r="CL181" s="60">
        <v>60</v>
      </c>
    </row>
    <row r="182" spans="1:90" ht="28.5" customHeight="1" x14ac:dyDescent="0.25">
      <c r="A182" s="37">
        <v>10</v>
      </c>
      <c r="C182" s="37"/>
      <c r="D182" s="37"/>
      <c r="E182" s="37"/>
      <c r="F182" s="83"/>
      <c r="G182" s="44"/>
      <c r="H182" s="44">
        <f t="shared" si="128"/>
        <v>49.62</v>
      </c>
      <c r="I182" s="83">
        <v>49.56</v>
      </c>
      <c r="J182" s="43">
        <f t="shared" si="177"/>
        <v>-1.2106537530265369E-3</v>
      </c>
      <c r="K182" s="44">
        <f t="shared" si="178"/>
        <v>-5.9999999999995168E-2</v>
      </c>
      <c r="L182" s="76" t="s">
        <v>1029</v>
      </c>
      <c r="M182" s="122">
        <v>100</v>
      </c>
      <c r="N182" s="46">
        <f t="shared" si="129"/>
        <v>49.62</v>
      </c>
      <c r="O182" s="46"/>
      <c r="P182" s="78">
        <v>49.61</v>
      </c>
      <c r="Q182" s="46"/>
      <c r="R182" s="78">
        <v>49.62</v>
      </c>
      <c r="T182" s="78">
        <v>49.63</v>
      </c>
      <c r="U182" s="47" t="str">
        <f t="shared" si="135"/>
        <v/>
      </c>
      <c r="V182" s="47" t="str">
        <f t="shared" si="136"/>
        <v/>
      </c>
      <c r="W182" s="47"/>
      <c r="X182" s="47"/>
      <c r="Y182" s="47"/>
      <c r="Z182" s="47"/>
      <c r="AA182" s="47"/>
      <c r="AB182" s="47"/>
      <c r="AC182" s="47"/>
      <c r="AD182" s="47"/>
      <c r="AE182" s="51">
        <f t="shared" si="130"/>
        <v>10</v>
      </c>
      <c r="AF182" s="51" t="str">
        <f t="shared" si="131"/>
        <v/>
      </c>
      <c r="AG182" s="51" t="str">
        <f t="shared" si="132"/>
        <v/>
      </c>
      <c r="AH182" s="51" t="str">
        <f t="shared" si="133"/>
        <v/>
      </c>
      <c r="AI182" s="52">
        <f t="shared" si="134"/>
        <v>49.62</v>
      </c>
      <c r="AJ182" s="68"/>
      <c r="AK182" s="53"/>
      <c r="AL182" s="52"/>
      <c r="AM182" s="53">
        <f t="shared" si="137"/>
        <v>49</v>
      </c>
      <c r="AN182" s="53">
        <f>IF(AJ182&lt;&gt;"",IF(AJ182="o",VLOOKUP(AM182,OpenSect!$A$1:$D$11,2),IF(AJ182="u",VLOOKUP(AM182,UpHill!$A$1:$D$35,2),IF(AJ182="d",VLOOKUP(AM182,DownHill!$A$1:$D$29,2),IF(AJ182="f",VLOOKUP(AM182,FlatUnd!$A$2:$D$30,2),IF(AJ182="t",VLOOKUP(AM182,TimeAdd!$A$1:$D$176,2),IF(AJ182="l",VLOOKUP(AM182,SLimit!$A$1:$D$8,2),AN181)))))),AN181)</f>
        <v>58</v>
      </c>
      <c r="AO182" s="53">
        <f>IF(AJ182&lt;&gt;"",IF(AJ182="o",VLOOKUP(AM182,OpenSect!$A$1:$D$11,3),IF(AJ182="u",VLOOKUP(AM182,UpHill!$A$1:$D$35,3),IF(AJ182="d",VLOOKUP(AM182,DownHill!$A$3:$D$29,3),IF(AJ182="f",VLOOKUP(AM182,FlatUnd!$A$2:$D$30,3),IF(AJ182="t",VLOOKUP(AM182,TimeAdd!$A$1:$D$18,3),IF(AJ182="l",VLOOKUP(AM182,SLimit!$A$1:$D$8,3),AO181)))))),AO181)</f>
        <v>69</v>
      </c>
      <c r="AP182" s="53">
        <f>IF(AJ182&lt;&gt;"",IF(AJ182="o",VLOOKUP(AM182,OpenSect!$A$1:$D$11,4),IF(AJ182="u",VLOOKUP(AM182,UpHill!$A$1:$D$35,4),IF(AJ182="d",VLOOKUP(AM182,DownHill!$A$1:$D$29,4),IF(AJ182="f",VLOOKUP(AM182,FlatUnd!$A$2:$D$30,4),IF(AJ182="t",VLOOKUP(AM182,TimeAdd!$A$1:$D$18,4),IF(AJ182="l",VLOOKUP(AM182,SLimit!$A$1:$D$8,4),AP181)))))),AP181)</f>
        <v>78</v>
      </c>
      <c r="AQ182" s="53">
        <f t="shared" si="138"/>
        <v>100</v>
      </c>
      <c r="AR182" s="54" t="str">
        <f t="shared" si="139"/>
        <v>[Guest House] Granny Goose.  D446.</v>
      </c>
      <c r="AS182" s="55"/>
      <c r="AT182" s="55"/>
      <c r="AU182" s="56">
        <f>IF(GroupStTimes!$A$8=0,MIN(CB182,CD182,CF182),MIN(BZ182,CB182,CD182,CF182))</f>
        <v>0.30127314814814821</v>
      </c>
      <c r="AV182" s="56">
        <f>IF(GroupStTimes!$A$8=0,MAX(CC182,CE182,CG182),MAX(CA182,CC182,CE182,CG182))</f>
        <v>0.35311342592592593</v>
      </c>
      <c r="AW182" s="57" t="str">
        <f t="shared" si="140"/>
        <v/>
      </c>
      <c r="AX182" s="58" t="str">
        <f t="shared" si="141"/>
        <v/>
      </c>
      <c r="AY182" s="58" t="str">
        <f t="shared" si="142"/>
        <v/>
      </c>
      <c r="AZ182" s="31">
        <f t="shared" si="143"/>
        <v>42.45</v>
      </c>
      <c r="BA182" s="59">
        <f t="shared" si="144"/>
        <v>0.29575231481481484</v>
      </c>
      <c r="BB182" s="59">
        <f t="shared" si="145"/>
        <v>0.30130787037037043</v>
      </c>
      <c r="BC182" s="59">
        <f t="shared" si="146"/>
        <v>0.29612268518518525</v>
      </c>
      <c r="BD182" s="59">
        <f t="shared" si="147"/>
        <v>0.34195601851851853</v>
      </c>
      <c r="BE182" s="59">
        <f t="shared" si="148"/>
        <v>0.33836805555555555</v>
      </c>
      <c r="BF182" s="59">
        <f t="shared" si="149"/>
        <v>0.34878472222222223</v>
      </c>
      <c r="BG182" s="59">
        <f t="shared" si="150"/>
        <v>0.34628472222222217</v>
      </c>
      <c r="BH182" s="59">
        <f t="shared" si="151"/>
        <v>0.34559027777777773</v>
      </c>
      <c r="BI182" s="31">
        <f t="shared" si="152"/>
        <v>7.1699999999999946</v>
      </c>
      <c r="BJ182" s="61">
        <f t="shared" si="153"/>
        <v>0.14632653061224479</v>
      </c>
      <c r="BK182" s="61">
        <f t="shared" si="154"/>
        <v>0.12362068965517232</v>
      </c>
      <c r="BL182" s="61">
        <f t="shared" si="155"/>
        <v>0.10391304347826079</v>
      </c>
      <c r="BM182" s="61">
        <f t="shared" si="156"/>
        <v>9.1923076923076857E-2</v>
      </c>
      <c r="BN182" s="62">
        <f t="shared" si="157"/>
        <v>0</v>
      </c>
      <c r="BO182" s="62">
        <f t="shared" si="158"/>
        <v>8</v>
      </c>
      <c r="BP182" s="62">
        <f t="shared" si="159"/>
        <v>47</v>
      </c>
      <c r="BQ182" s="62">
        <f t="shared" si="160"/>
        <v>0</v>
      </c>
      <c r="BR182" s="62">
        <f t="shared" si="161"/>
        <v>7</v>
      </c>
      <c r="BS182" s="62">
        <f t="shared" si="162"/>
        <v>25</v>
      </c>
      <c r="BT182" s="62">
        <f t="shared" si="163"/>
        <v>0</v>
      </c>
      <c r="BU182" s="62">
        <f t="shared" si="164"/>
        <v>6</v>
      </c>
      <c r="BV182" s="62">
        <f t="shared" si="165"/>
        <v>14</v>
      </c>
      <c r="BW182" s="62">
        <f t="shared" si="166"/>
        <v>0</v>
      </c>
      <c r="BX182" s="62">
        <f t="shared" si="167"/>
        <v>5</v>
      </c>
      <c r="BY182" s="62">
        <f t="shared" si="168"/>
        <v>31</v>
      </c>
      <c r="BZ182" s="63">
        <f t="shared" si="169"/>
        <v>0.30185185185185187</v>
      </c>
      <c r="CA182" s="63">
        <f t="shared" si="170"/>
        <v>0.30740740740740746</v>
      </c>
      <c r="CB182" s="63">
        <f t="shared" si="171"/>
        <v>0.30127314814814821</v>
      </c>
      <c r="CC182" s="63">
        <f t="shared" si="172"/>
        <v>0.34710648148148149</v>
      </c>
      <c r="CD182" s="63">
        <f t="shared" si="173"/>
        <v>0.34269675925925924</v>
      </c>
      <c r="CE182" s="63">
        <f t="shared" si="174"/>
        <v>0.35311342592592593</v>
      </c>
      <c r="CF182" s="63">
        <f t="shared" si="175"/>
        <v>0.3501157407407407</v>
      </c>
      <c r="CG182" s="63">
        <f t="shared" si="176"/>
        <v>0.34942129629629626</v>
      </c>
      <c r="CH182" s="36"/>
      <c r="CI182" s="36"/>
      <c r="CJ182" s="36"/>
      <c r="CK182" s="36"/>
      <c r="CL182" s="60">
        <v>60</v>
      </c>
    </row>
    <row r="183" spans="1:90" ht="28.5" customHeight="1" x14ac:dyDescent="0.25">
      <c r="A183" s="37">
        <v>11</v>
      </c>
      <c r="C183" s="37"/>
      <c r="D183" s="37"/>
      <c r="E183" s="37"/>
      <c r="F183" s="83"/>
      <c r="G183" s="44"/>
      <c r="H183" s="44">
        <f t="shared" si="128"/>
        <v>49.69</v>
      </c>
      <c r="I183" s="83">
        <v>49.63</v>
      </c>
      <c r="J183" s="43">
        <f t="shared" si="177"/>
        <v>-1.2089462018939183E-3</v>
      </c>
      <c r="K183" s="44">
        <f t="shared" si="178"/>
        <v>-5.9999999999995168E-2</v>
      </c>
      <c r="L183" s="76" t="s">
        <v>1030</v>
      </c>
      <c r="M183" s="122">
        <v>100</v>
      </c>
      <c r="N183" s="46">
        <f t="shared" si="129"/>
        <v>49.69</v>
      </c>
      <c r="O183" s="46"/>
      <c r="P183" s="78">
        <v>49.68</v>
      </c>
      <c r="Q183" s="46"/>
      <c r="R183" s="78">
        <v>49.69</v>
      </c>
      <c r="T183" s="78">
        <v>49.7</v>
      </c>
      <c r="U183" s="47" t="str">
        <f t="shared" si="135"/>
        <v/>
      </c>
      <c r="V183" s="47" t="str">
        <f t="shared" si="136"/>
        <v/>
      </c>
      <c r="W183" s="47"/>
      <c r="X183" s="47"/>
      <c r="Y183" s="47"/>
      <c r="Z183" s="47"/>
      <c r="AA183" s="47"/>
      <c r="AB183" s="47"/>
      <c r="AC183" s="47"/>
      <c r="AD183" s="47"/>
      <c r="AE183" s="51">
        <f t="shared" si="130"/>
        <v>11</v>
      </c>
      <c r="AF183" s="51" t="str">
        <f t="shared" si="131"/>
        <v/>
      </c>
      <c r="AG183" s="51" t="str">
        <f t="shared" si="132"/>
        <v/>
      </c>
      <c r="AH183" s="51" t="str">
        <f t="shared" si="133"/>
        <v/>
      </c>
      <c r="AI183" s="52">
        <f t="shared" si="134"/>
        <v>49.69</v>
      </c>
      <c r="AJ183" s="68"/>
      <c r="AK183" s="53"/>
      <c r="AL183" s="52"/>
      <c r="AM183" s="53">
        <f t="shared" si="137"/>
        <v>49</v>
      </c>
      <c r="AN183" s="53">
        <f>IF(AJ183&lt;&gt;"",IF(AJ183="o",VLOOKUP(AM183,OpenSect!$A$1:$D$11,2),IF(AJ183="u",VLOOKUP(AM183,UpHill!$A$1:$D$35,2),IF(AJ183="d",VLOOKUP(AM183,DownHill!$A$1:$D$29,2),IF(AJ183="f",VLOOKUP(AM183,FlatUnd!$A$2:$D$30,2),IF(AJ183="t",VLOOKUP(AM183,TimeAdd!$A$1:$D$176,2),IF(AJ183="l",VLOOKUP(AM183,SLimit!$A$1:$D$8,2),AN182)))))),AN182)</f>
        <v>58</v>
      </c>
      <c r="AO183" s="53">
        <f>IF(AJ183&lt;&gt;"",IF(AJ183="o",VLOOKUP(AM183,OpenSect!$A$1:$D$11,3),IF(AJ183="u",VLOOKUP(AM183,UpHill!$A$1:$D$35,3),IF(AJ183="d",VLOOKUP(AM183,DownHill!$A$3:$D$29,3),IF(AJ183="f",VLOOKUP(AM183,FlatUnd!$A$2:$D$30,3),IF(AJ183="t",VLOOKUP(AM183,TimeAdd!$A$1:$D$18,3),IF(AJ183="l",VLOOKUP(AM183,SLimit!$A$1:$D$8,3),AO182)))))),AO182)</f>
        <v>69</v>
      </c>
      <c r="AP183" s="53">
        <f>IF(AJ183&lt;&gt;"",IF(AJ183="o",VLOOKUP(AM183,OpenSect!$A$1:$D$11,4),IF(AJ183="u",VLOOKUP(AM183,UpHill!$A$1:$D$35,4),IF(AJ183="d",VLOOKUP(AM183,DownHill!$A$1:$D$29,4),IF(AJ183="f",VLOOKUP(AM183,FlatUnd!$A$2:$D$30,4),IF(AJ183="t",VLOOKUP(AM183,TimeAdd!$A$1:$D$18,4),IF(AJ183="l",VLOOKUP(AM183,SLimit!$A$1:$D$8,4),AP182)))))),AP182)</f>
        <v>78</v>
      </c>
      <c r="AQ183" s="53">
        <f t="shared" si="138"/>
        <v>100</v>
      </c>
      <c r="AR183" s="54" t="str">
        <f t="shared" si="139"/>
        <v>47,0 km plate.</v>
      </c>
      <c r="AS183" s="55"/>
      <c r="AT183" s="55"/>
      <c r="AU183" s="56">
        <f>IF(GroupStTimes!$A$8=0,MIN(CB183,CD183,CF183),MIN(BZ183,CB183,CD183,CF183))</f>
        <v>0.30131944444444453</v>
      </c>
      <c r="AV183" s="56">
        <f>IF(GroupStTimes!$A$8=0,MAX(CC183,CE183,CG183),MAX(CA183,CC183,CE183,CG183))</f>
        <v>0.35315972222222225</v>
      </c>
      <c r="AW183" s="57" t="str">
        <f t="shared" si="140"/>
        <v/>
      </c>
      <c r="AX183" s="58" t="str">
        <f t="shared" si="141"/>
        <v/>
      </c>
      <c r="AY183" s="58" t="str">
        <f t="shared" si="142"/>
        <v/>
      </c>
      <c r="AZ183" s="31">
        <f t="shared" si="143"/>
        <v>42.45</v>
      </c>
      <c r="BA183" s="59">
        <f t="shared" si="144"/>
        <v>0.29575231481481484</v>
      </c>
      <c r="BB183" s="59">
        <f t="shared" si="145"/>
        <v>0.30130787037037043</v>
      </c>
      <c r="BC183" s="59">
        <f t="shared" si="146"/>
        <v>0.29612268518518525</v>
      </c>
      <c r="BD183" s="59">
        <f t="shared" si="147"/>
        <v>0.34195601851851853</v>
      </c>
      <c r="BE183" s="59">
        <f t="shared" si="148"/>
        <v>0.33836805555555555</v>
      </c>
      <c r="BF183" s="59">
        <f t="shared" si="149"/>
        <v>0.34878472222222223</v>
      </c>
      <c r="BG183" s="59">
        <f t="shared" si="150"/>
        <v>0.34628472222222217</v>
      </c>
      <c r="BH183" s="59">
        <f t="shared" si="151"/>
        <v>0.34559027777777773</v>
      </c>
      <c r="BI183" s="31">
        <f t="shared" si="152"/>
        <v>7.2399999999999949</v>
      </c>
      <c r="BJ183" s="61">
        <f t="shared" si="153"/>
        <v>0.14775510204081621</v>
      </c>
      <c r="BK183" s="61">
        <f t="shared" si="154"/>
        <v>0.12482758620689646</v>
      </c>
      <c r="BL183" s="61">
        <f t="shared" si="155"/>
        <v>0.10492753623188399</v>
      </c>
      <c r="BM183" s="61">
        <f t="shared" si="156"/>
        <v>9.2820512820512749E-2</v>
      </c>
      <c r="BN183" s="62">
        <f t="shared" si="157"/>
        <v>0</v>
      </c>
      <c r="BO183" s="62">
        <f t="shared" si="158"/>
        <v>8</v>
      </c>
      <c r="BP183" s="62">
        <f t="shared" si="159"/>
        <v>52</v>
      </c>
      <c r="BQ183" s="62">
        <f t="shared" si="160"/>
        <v>0</v>
      </c>
      <c r="BR183" s="62">
        <f t="shared" si="161"/>
        <v>7</v>
      </c>
      <c r="BS183" s="62">
        <f t="shared" si="162"/>
        <v>29</v>
      </c>
      <c r="BT183" s="62">
        <f t="shared" si="163"/>
        <v>0</v>
      </c>
      <c r="BU183" s="62">
        <f t="shared" si="164"/>
        <v>6</v>
      </c>
      <c r="BV183" s="62">
        <f t="shared" si="165"/>
        <v>18</v>
      </c>
      <c r="BW183" s="62">
        <f t="shared" si="166"/>
        <v>0</v>
      </c>
      <c r="BX183" s="62">
        <f t="shared" si="167"/>
        <v>5</v>
      </c>
      <c r="BY183" s="62">
        <f t="shared" si="168"/>
        <v>34</v>
      </c>
      <c r="BZ183" s="63">
        <f t="shared" si="169"/>
        <v>0.30190972222222223</v>
      </c>
      <c r="CA183" s="63">
        <f t="shared" si="170"/>
        <v>0.30746527777777782</v>
      </c>
      <c r="CB183" s="63">
        <f t="shared" si="171"/>
        <v>0.30131944444444453</v>
      </c>
      <c r="CC183" s="63">
        <f t="shared" si="172"/>
        <v>0.34715277777777781</v>
      </c>
      <c r="CD183" s="63">
        <f t="shared" si="173"/>
        <v>0.34274305555555556</v>
      </c>
      <c r="CE183" s="63">
        <f t="shared" si="174"/>
        <v>0.35315972222222225</v>
      </c>
      <c r="CF183" s="63">
        <f t="shared" si="175"/>
        <v>0.35015046296296293</v>
      </c>
      <c r="CG183" s="63">
        <f t="shared" si="176"/>
        <v>0.34945601851851849</v>
      </c>
      <c r="CH183" s="36"/>
      <c r="CI183" s="36"/>
      <c r="CJ183" s="36"/>
      <c r="CK183" s="36"/>
      <c r="CL183" s="60">
        <v>60</v>
      </c>
    </row>
    <row r="184" spans="1:90" ht="28.5" customHeight="1" x14ac:dyDescent="0.25">
      <c r="A184" s="37">
        <v>11</v>
      </c>
      <c r="C184" s="37"/>
      <c r="D184" s="37"/>
      <c r="E184" s="37"/>
      <c r="F184" s="83"/>
      <c r="G184" s="44">
        <v>49.85</v>
      </c>
      <c r="H184" s="44">
        <f t="shared" si="128"/>
        <v>49.84</v>
      </c>
      <c r="I184" s="83">
        <v>49.8</v>
      </c>
      <c r="J184" s="43">
        <f t="shared" si="177"/>
        <v>-1.1378848728245958E-3</v>
      </c>
      <c r="K184" s="44">
        <f t="shared" si="178"/>
        <v>-5.6666666666664867E-2</v>
      </c>
      <c r="L184" s="76" t="s">
        <v>122</v>
      </c>
      <c r="M184" s="122">
        <v>100</v>
      </c>
      <c r="N184" s="46">
        <f t="shared" si="129"/>
        <v>49.856666666666662</v>
      </c>
      <c r="O184" s="46"/>
      <c r="P184" s="78">
        <v>49.85</v>
      </c>
      <c r="Q184" s="46"/>
      <c r="R184" s="78">
        <v>49.85</v>
      </c>
      <c r="T184" s="78">
        <v>49.87</v>
      </c>
      <c r="U184" s="47" t="str">
        <f t="shared" si="135"/>
        <v/>
      </c>
      <c r="V184" s="47" t="str">
        <f t="shared" si="136"/>
        <v/>
      </c>
      <c r="W184" s="47"/>
      <c r="X184" s="47"/>
      <c r="Y184" s="47"/>
      <c r="Z184" s="47"/>
      <c r="AA184" s="47"/>
      <c r="AB184" s="47"/>
      <c r="AC184" s="47"/>
      <c r="AD184" s="47"/>
      <c r="AE184" s="51">
        <f t="shared" si="130"/>
        <v>11</v>
      </c>
      <c r="AF184" s="51" t="str">
        <f t="shared" si="131"/>
        <v/>
      </c>
      <c r="AG184" s="51" t="str">
        <f t="shared" si="132"/>
        <v/>
      </c>
      <c r="AH184" s="51" t="str">
        <f t="shared" si="133"/>
        <v/>
      </c>
      <c r="AI184" s="52">
        <f t="shared" si="134"/>
        <v>49.84</v>
      </c>
      <c r="AJ184" s="68"/>
      <c r="AK184" s="53"/>
      <c r="AL184" s="52"/>
      <c r="AM184" s="53">
        <f t="shared" si="137"/>
        <v>49</v>
      </c>
      <c r="AN184" s="53">
        <f>IF(AJ184&lt;&gt;"",IF(AJ184="o",VLOOKUP(AM184,OpenSect!$A$1:$D$11,2),IF(AJ184="u",VLOOKUP(AM184,UpHill!$A$1:$D$35,2),IF(AJ184="d",VLOOKUP(AM184,DownHill!$A$1:$D$29,2),IF(AJ184="f",VLOOKUP(AM184,FlatUnd!$A$2:$D$30,2),IF(AJ184="t",VLOOKUP(AM184,TimeAdd!$A$1:$D$176,2),IF(AJ184="l",VLOOKUP(AM184,SLimit!$A$1:$D$8,2),AN183)))))),AN183)</f>
        <v>58</v>
      </c>
      <c r="AO184" s="53">
        <f>IF(AJ184&lt;&gt;"",IF(AJ184="o",VLOOKUP(AM184,OpenSect!$A$1:$D$11,3),IF(AJ184="u",VLOOKUP(AM184,UpHill!$A$1:$D$35,3),IF(AJ184="d",VLOOKUP(AM184,DownHill!$A$3:$D$29,3),IF(AJ184="f",VLOOKUP(AM184,FlatUnd!$A$2:$D$30,3),IF(AJ184="t",VLOOKUP(AM184,TimeAdd!$A$1:$D$18,3),IF(AJ184="l",VLOOKUP(AM184,SLimit!$A$1:$D$8,3),AO183)))))),AO183)</f>
        <v>69</v>
      </c>
      <c r="AP184" s="53">
        <f>IF(AJ184&lt;&gt;"",IF(AJ184="o",VLOOKUP(AM184,OpenSect!$A$1:$D$11,4),IF(AJ184="u",VLOOKUP(AM184,UpHill!$A$1:$D$35,4),IF(AJ184="d",VLOOKUP(AM184,DownHill!$A$1:$D$29,4),IF(AJ184="f",VLOOKUP(AM184,FlatUnd!$A$2:$D$30,4),IF(AJ184="t",VLOOKUP(AM184,TimeAdd!$A$1:$D$18,4),IF(AJ184="l",VLOOKUP(AM184,SLimit!$A$1:$D$8,4),AP183)))))),AP183)</f>
        <v>78</v>
      </c>
      <c r="AQ184" s="53">
        <f t="shared" si="138"/>
        <v>100</v>
      </c>
      <c r="AR184" s="54" t="str">
        <f t="shared" si="139"/>
        <v>Warning - Priority crossroad.</v>
      </c>
      <c r="AS184" s="55"/>
      <c r="AT184" s="55"/>
      <c r="AU184" s="56">
        <f>IF(GroupStTimes!$A$8=0,MIN(CB184,CD184,CF184),MIN(BZ184,CB184,CD184,CF184))</f>
        <v>0.30143518518518525</v>
      </c>
      <c r="AV184" s="56">
        <f>IF(GroupStTimes!$A$8=0,MAX(CC184,CE184,CG184),MAX(CA184,CC184,CE184,CG184))</f>
        <v>0.35325231481481484</v>
      </c>
      <c r="AW184" s="57" t="str">
        <f t="shared" si="140"/>
        <v/>
      </c>
      <c r="AX184" s="58" t="str">
        <f t="shared" si="141"/>
        <v/>
      </c>
      <c r="AY184" s="58" t="str">
        <f t="shared" si="142"/>
        <v/>
      </c>
      <c r="AZ184" s="31">
        <f t="shared" si="143"/>
        <v>42.45</v>
      </c>
      <c r="BA184" s="59">
        <f t="shared" si="144"/>
        <v>0.29575231481481484</v>
      </c>
      <c r="BB184" s="59">
        <f t="shared" si="145"/>
        <v>0.30130787037037043</v>
      </c>
      <c r="BC184" s="59">
        <f t="shared" si="146"/>
        <v>0.29612268518518525</v>
      </c>
      <c r="BD184" s="59">
        <f t="shared" si="147"/>
        <v>0.34195601851851853</v>
      </c>
      <c r="BE184" s="59">
        <f t="shared" si="148"/>
        <v>0.33836805555555555</v>
      </c>
      <c r="BF184" s="59">
        <f t="shared" si="149"/>
        <v>0.34878472222222223</v>
      </c>
      <c r="BG184" s="59">
        <f t="shared" si="150"/>
        <v>0.34628472222222217</v>
      </c>
      <c r="BH184" s="59">
        <f t="shared" si="151"/>
        <v>0.34559027777777773</v>
      </c>
      <c r="BI184" s="31">
        <f t="shared" si="152"/>
        <v>7.3900000000000006</v>
      </c>
      <c r="BJ184" s="61">
        <f t="shared" si="153"/>
        <v>0.15081632653061225</v>
      </c>
      <c r="BK184" s="61">
        <f t="shared" si="154"/>
        <v>0.12741379310344828</v>
      </c>
      <c r="BL184" s="61">
        <f t="shared" si="155"/>
        <v>0.10710144927536233</v>
      </c>
      <c r="BM184" s="61">
        <f t="shared" si="156"/>
        <v>9.4743589743589748E-2</v>
      </c>
      <c r="BN184" s="62">
        <f t="shared" si="157"/>
        <v>0</v>
      </c>
      <c r="BO184" s="62">
        <f t="shared" si="158"/>
        <v>9</v>
      </c>
      <c r="BP184" s="62">
        <f t="shared" si="159"/>
        <v>3</v>
      </c>
      <c r="BQ184" s="62">
        <f t="shared" si="160"/>
        <v>0</v>
      </c>
      <c r="BR184" s="62">
        <f t="shared" si="161"/>
        <v>7</v>
      </c>
      <c r="BS184" s="62">
        <f t="shared" si="162"/>
        <v>39</v>
      </c>
      <c r="BT184" s="62">
        <f t="shared" si="163"/>
        <v>0</v>
      </c>
      <c r="BU184" s="62">
        <f t="shared" si="164"/>
        <v>6</v>
      </c>
      <c r="BV184" s="62">
        <f t="shared" si="165"/>
        <v>26</v>
      </c>
      <c r="BW184" s="62">
        <f t="shared" si="166"/>
        <v>0</v>
      </c>
      <c r="BX184" s="62">
        <f t="shared" si="167"/>
        <v>5</v>
      </c>
      <c r="BY184" s="62">
        <f t="shared" si="168"/>
        <v>41</v>
      </c>
      <c r="BZ184" s="63">
        <f t="shared" si="169"/>
        <v>0.30203703703703705</v>
      </c>
      <c r="CA184" s="63">
        <f t="shared" si="170"/>
        <v>0.30759259259259264</v>
      </c>
      <c r="CB184" s="63">
        <f t="shared" si="171"/>
        <v>0.30143518518518525</v>
      </c>
      <c r="CC184" s="63">
        <f t="shared" si="172"/>
        <v>0.34726851851851853</v>
      </c>
      <c r="CD184" s="63">
        <f t="shared" si="173"/>
        <v>0.34283564814814815</v>
      </c>
      <c r="CE184" s="63">
        <f t="shared" si="174"/>
        <v>0.35325231481481484</v>
      </c>
      <c r="CF184" s="63">
        <f t="shared" si="175"/>
        <v>0.35023148148148142</v>
      </c>
      <c r="CG184" s="63">
        <f t="shared" si="176"/>
        <v>0.34953703703703698</v>
      </c>
      <c r="CH184" s="36"/>
      <c r="CI184" s="36"/>
      <c r="CJ184" s="36"/>
      <c r="CK184" s="36"/>
      <c r="CL184" s="60">
        <v>60</v>
      </c>
    </row>
    <row r="185" spans="1:90" ht="40.5" x14ac:dyDescent="0.25">
      <c r="A185" s="37">
        <v>11</v>
      </c>
      <c r="C185" s="37" t="s">
        <v>58</v>
      </c>
      <c r="D185" s="37"/>
      <c r="E185" s="37"/>
      <c r="F185" s="83"/>
      <c r="G185" s="44">
        <v>49.92</v>
      </c>
      <c r="H185" s="44">
        <f t="shared" si="128"/>
        <v>49.91</v>
      </c>
      <c r="I185" s="83">
        <v>49.87</v>
      </c>
      <c r="J185" s="43">
        <f t="shared" si="177"/>
        <v>-1.1362876813048321E-3</v>
      </c>
      <c r="K185" s="44">
        <f t="shared" si="178"/>
        <v>-5.6666666666671972E-2</v>
      </c>
      <c r="L185" s="76" t="s">
        <v>1031</v>
      </c>
      <c r="M185" s="122">
        <v>100</v>
      </c>
      <c r="N185" s="46">
        <f t="shared" si="129"/>
        <v>49.926666666666669</v>
      </c>
      <c r="O185" s="46"/>
      <c r="P185" s="78">
        <v>49.92</v>
      </c>
      <c r="Q185" s="46"/>
      <c r="R185" s="78">
        <v>49.92</v>
      </c>
      <c r="T185" s="78">
        <v>49.94</v>
      </c>
      <c r="U185" s="47">
        <f t="shared" si="135"/>
        <v>27.38138</v>
      </c>
      <c r="V185" s="47">
        <f t="shared" si="136"/>
        <v>29.881679999999999</v>
      </c>
      <c r="W185" s="47">
        <v>27.381360000000001</v>
      </c>
      <c r="X185" s="47">
        <v>29.881679999999999</v>
      </c>
      <c r="Y185" s="47">
        <v>27.38137</v>
      </c>
      <c r="Z185" s="47">
        <v>29.881689999999999</v>
      </c>
      <c r="AA185" s="47">
        <v>27.381419999999999</v>
      </c>
      <c r="AB185" s="47">
        <v>29.881689999999999</v>
      </c>
      <c r="AC185" s="47">
        <v>27.38138</v>
      </c>
      <c r="AD185" s="47">
        <v>29.88165</v>
      </c>
      <c r="AE185" s="51">
        <f t="shared" si="130"/>
        <v>11</v>
      </c>
      <c r="AF185" s="51" t="str">
        <f t="shared" si="131"/>
        <v/>
      </c>
      <c r="AG185" s="51" t="str">
        <f t="shared" si="132"/>
        <v>m</v>
      </c>
      <c r="AH185" s="51" t="str">
        <f t="shared" si="133"/>
        <v/>
      </c>
      <c r="AI185" s="52">
        <f t="shared" si="134"/>
        <v>49.91</v>
      </c>
      <c r="AJ185" s="68" t="s">
        <v>58</v>
      </c>
      <c r="AK185" s="53"/>
      <c r="AL185" s="52"/>
      <c r="AM185" s="53">
        <f t="shared" si="137"/>
        <v>49</v>
      </c>
      <c r="AN185" s="53">
        <f>IF(AJ185&lt;&gt;"",IF(AJ185="o",VLOOKUP(AM185,OpenSect!$A$1:$D$11,2),IF(AJ185="u",VLOOKUP(AM185,UpHill!$A$1:$D$35,2),IF(AJ185="d",VLOOKUP(AM185,DownHill!$A$1:$D$29,2),IF(AJ185="f",VLOOKUP(AM185,FlatUnd!$A$2:$D$30,2),IF(AJ185="t",VLOOKUP(AM185,TimeAdd!$A$1:$D$176,2),IF(AJ185="l",VLOOKUP(AM185,SLimit!$A$1:$D$8,2),AN184)))))),AN184)</f>
        <v>58</v>
      </c>
      <c r="AO185" s="53">
        <f>IF(AJ185&lt;&gt;"",IF(AJ185="o",VLOOKUP(AM185,OpenSect!$A$1:$D$11,3),IF(AJ185="u",VLOOKUP(AM185,UpHill!$A$1:$D$35,3),IF(AJ185="d",VLOOKUP(AM185,DownHill!$A$3:$D$29,3),IF(AJ185="f",VLOOKUP(AM185,FlatUnd!$A$2:$D$30,3),IF(AJ185="t",VLOOKUP(AM185,TimeAdd!$A$1:$D$18,3),IF(AJ185="l",VLOOKUP(AM185,SLimit!$A$1:$D$8,3),AO184)))))),AO184)</f>
        <v>69</v>
      </c>
      <c r="AP185" s="53">
        <f>IF(AJ185&lt;&gt;"",IF(AJ185="o",VLOOKUP(AM185,OpenSect!$A$1:$D$11,4),IF(AJ185="u",VLOOKUP(AM185,UpHill!$A$1:$D$35,4),IF(AJ185="d",VLOOKUP(AM185,DownHill!$A$1:$D$29,4),IF(AJ185="f",VLOOKUP(AM185,FlatUnd!$A$2:$D$30,4),IF(AJ185="t",VLOOKUP(AM185,TimeAdd!$A$1:$D$18,4),IF(AJ185="l",VLOOKUP(AM185,SLimit!$A$1:$D$8,4),AP184)))))),AP184)</f>
        <v>78</v>
      </c>
      <c r="AQ185" s="53">
        <f t="shared" si="138"/>
        <v>100</v>
      </c>
      <c r="AR185" s="54" t="str">
        <f t="shared" si="139"/>
        <v>Control @ N11 Volksrust 1 km. Dot on pole mark on road.</v>
      </c>
      <c r="AS185" s="55"/>
      <c r="AT185" s="55"/>
      <c r="AU185" s="56">
        <f>IF(GroupStTimes!$A$8=0,MIN(CB185,CD185,CF185),MIN(BZ185,CB185,CD185,CF185))</f>
        <v>0.30148148148148157</v>
      </c>
      <c r="AV185" s="56">
        <f>IF(GroupStTimes!$A$8=0,MAX(CC185,CE185,CG185),MAX(CA185,CC185,CE185,CG185))</f>
        <v>0.35328703703703707</v>
      </c>
      <c r="AW185" s="57" t="str">
        <f t="shared" si="140"/>
        <v>27.38138  29.88168</v>
      </c>
      <c r="AX185" s="58">
        <f t="shared" si="141"/>
        <v>27.381360000000001</v>
      </c>
      <c r="AY185" s="58">
        <f t="shared" si="142"/>
        <v>29.881679999999999</v>
      </c>
      <c r="AZ185" s="31">
        <f t="shared" si="143"/>
        <v>42.45</v>
      </c>
      <c r="BA185" s="59">
        <f t="shared" si="144"/>
        <v>0.29575231481481484</v>
      </c>
      <c r="BB185" s="59">
        <f t="shared" si="145"/>
        <v>0.30130787037037043</v>
      </c>
      <c r="BC185" s="59">
        <f t="shared" si="146"/>
        <v>0.29612268518518525</v>
      </c>
      <c r="BD185" s="59">
        <f t="shared" si="147"/>
        <v>0.34195601851851853</v>
      </c>
      <c r="BE185" s="59">
        <f t="shared" si="148"/>
        <v>0.33836805555555555</v>
      </c>
      <c r="BF185" s="59">
        <f t="shared" si="149"/>
        <v>0.34878472222222223</v>
      </c>
      <c r="BG185" s="59">
        <f t="shared" si="150"/>
        <v>0.34628472222222217</v>
      </c>
      <c r="BH185" s="59">
        <f t="shared" si="151"/>
        <v>0.34559027777777773</v>
      </c>
      <c r="BI185" s="31">
        <f t="shared" si="152"/>
        <v>7.4599999999999937</v>
      </c>
      <c r="BJ185" s="61">
        <f t="shared" si="153"/>
        <v>0.15224489795918356</v>
      </c>
      <c r="BK185" s="61">
        <f t="shared" si="154"/>
        <v>0.12862068965517232</v>
      </c>
      <c r="BL185" s="61">
        <f t="shared" si="155"/>
        <v>0.10811594202898542</v>
      </c>
      <c r="BM185" s="61">
        <f t="shared" si="156"/>
        <v>9.5641025641025557E-2</v>
      </c>
      <c r="BN185" s="62">
        <f t="shared" si="157"/>
        <v>0</v>
      </c>
      <c r="BO185" s="62">
        <f t="shared" si="158"/>
        <v>9</v>
      </c>
      <c r="BP185" s="62">
        <f t="shared" si="159"/>
        <v>8</v>
      </c>
      <c r="BQ185" s="62">
        <f t="shared" si="160"/>
        <v>0</v>
      </c>
      <c r="BR185" s="62">
        <f t="shared" si="161"/>
        <v>7</v>
      </c>
      <c r="BS185" s="62">
        <f t="shared" si="162"/>
        <v>43</v>
      </c>
      <c r="BT185" s="62">
        <f t="shared" si="163"/>
        <v>0</v>
      </c>
      <c r="BU185" s="62">
        <f t="shared" si="164"/>
        <v>6</v>
      </c>
      <c r="BV185" s="62">
        <f t="shared" si="165"/>
        <v>29</v>
      </c>
      <c r="BW185" s="62">
        <f t="shared" si="166"/>
        <v>0</v>
      </c>
      <c r="BX185" s="62">
        <f t="shared" si="167"/>
        <v>5</v>
      </c>
      <c r="BY185" s="62">
        <f t="shared" si="168"/>
        <v>44</v>
      </c>
      <c r="BZ185" s="63">
        <f t="shared" si="169"/>
        <v>0.30209490740740741</v>
      </c>
      <c r="CA185" s="63">
        <f t="shared" si="170"/>
        <v>0.307650462962963</v>
      </c>
      <c r="CB185" s="63">
        <f t="shared" si="171"/>
        <v>0.30148148148148157</v>
      </c>
      <c r="CC185" s="63">
        <f t="shared" si="172"/>
        <v>0.34731481481481485</v>
      </c>
      <c r="CD185" s="63">
        <f t="shared" si="173"/>
        <v>0.34287037037037038</v>
      </c>
      <c r="CE185" s="63">
        <f t="shared" si="174"/>
        <v>0.35328703703703707</v>
      </c>
      <c r="CF185" s="63">
        <f t="shared" si="175"/>
        <v>0.35026620370370365</v>
      </c>
      <c r="CG185" s="63">
        <f t="shared" si="176"/>
        <v>0.34957175925925921</v>
      </c>
      <c r="CH185" s="36"/>
      <c r="CI185" s="36"/>
      <c r="CJ185" s="36"/>
      <c r="CK185" s="36"/>
      <c r="CL185" s="60">
        <v>60</v>
      </c>
    </row>
    <row r="186" spans="1:90" ht="40.5" x14ac:dyDescent="0.25">
      <c r="A186" s="37">
        <v>11</v>
      </c>
      <c r="C186" s="37" t="s">
        <v>25</v>
      </c>
      <c r="D186" s="37">
        <v>30</v>
      </c>
      <c r="E186" s="43">
        <f>50.45/G186</f>
        <v>0.99900990099009912</v>
      </c>
      <c r="F186" s="83"/>
      <c r="G186" s="44">
        <v>50.5</v>
      </c>
      <c r="H186" s="44">
        <f t="shared" si="128"/>
        <v>50.49</v>
      </c>
      <c r="I186" s="83">
        <v>50.45</v>
      </c>
      <c r="J186" s="43">
        <f t="shared" si="177"/>
        <v>-1.1232243145027723E-3</v>
      </c>
      <c r="K186" s="44">
        <f t="shared" si="178"/>
        <v>-5.6666666666664867E-2</v>
      </c>
      <c r="L186" s="91" t="s">
        <v>1539</v>
      </c>
      <c r="M186" s="122">
        <v>100</v>
      </c>
      <c r="N186" s="46">
        <f t="shared" si="129"/>
        <v>50.506666666666668</v>
      </c>
      <c r="O186" s="46"/>
      <c r="P186" s="78">
        <v>50.5</v>
      </c>
      <c r="Q186" s="46"/>
      <c r="R186" s="78">
        <v>50.5</v>
      </c>
      <c r="T186" s="78">
        <v>50.52</v>
      </c>
      <c r="U186" s="47" t="str">
        <f t="shared" si="135"/>
        <v/>
      </c>
      <c r="V186" s="47" t="str">
        <f t="shared" si="136"/>
        <v/>
      </c>
      <c r="W186" s="47"/>
      <c r="X186" s="47"/>
      <c r="Y186" s="47"/>
      <c r="Z186" s="47"/>
      <c r="AA186" s="47"/>
      <c r="AB186" s="47"/>
      <c r="AC186" s="47"/>
      <c r="AD186" s="47"/>
      <c r="AE186" s="51">
        <f t="shared" si="130"/>
        <v>11</v>
      </c>
      <c r="AF186" s="51" t="str">
        <f t="shared" si="131"/>
        <v/>
      </c>
      <c r="AG186" s="51" t="str">
        <f t="shared" si="132"/>
        <v>o</v>
      </c>
      <c r="AH186" s="51">
        <f t="shared" si="133"/>
        <v>30</v>
      </c>
      <c r="AI186" s="52">
        <f t="shared" si="134"/>
        <v>50.49</v>
      </c>
      <c r="AJ186" s="68" t="s">
        <v>25</v>
      </c>
      <c r="AK186" s="53"/>
      <c r="AL186" s="52"/>
      <c r="AM186" s="53">
        <f t="shared" si="137"/>
        <v>30</v>
      </c>
      <c r="AN186" s="53">
        <f>IF(AJ186&lt;&gt;"",IF(AJ186="o",VLOOKUP(AM186,OpenSect!$A$1:$D$11,2),IF(AJ186="u",VLOOKUP(AM186,UpHill!$A$1:$D$35,2),IF(AJ186="d",VLOOKUP(AM186,DownHill!$A$1:$D$29,2),IF(AJ186="f",VLOOKUP(AM186,FlatUnd!$A$2:$D$30,2),IF(AJ186="t",VLOOKUP(AM186,TimeAdd!$A$1:$D$176,2),IF(AJ186="l",VLOOKUP(AM186,SLimit!$A$1:$D$8,2),AN185)))))),AN185)</f>
        <v>30</v>
      </c>
      <c r="AO186" s="53">
        <f>IF(AJ186&lt;&gt;"",IF(AJ186="o",VLOOKUP(AM186,OpenSect!$A$1:$D$11,3),IF(AJ186="u",VLOOKUP(AM186,UpHill!$A$1:$D$35,3),IF(AJ186="d",VLOOKUP(AM186,DownHill!$A$3:$D$29,3),IF(AJ186="f",VLOOKUP(AM186,FlatUnd!$A$2:$D$30,3),IF(AJ186="t",VLOOKUP(AM186,TimeAdd!$A$1:$D$18,3),IF(AJ186="l",VLOOKUP(AM186,SLimit!$A$1:$D$8,3),AO185)))))),AO185)</f>
        <v>30</v>
      </c>
      <c r="AP186" s="53">
        <f>IF(AJ186&lt;&gt;"",IF(AJ186="o",VLOOKUP(AM186,OpenSect!$A$1:$D$11,4),IF(AJ186="u",VLOOKUP(AM186,UpHill!$A$1:$D$35,4),IF(AJ186="d",VLOOKUP(AM186,DownHill!$A$1:$D$29,4),IF(AJ186="f",VLOOKUP(AM186,FlatUnd!$A$2:$D$30,4),IF(AJ186="t",VLOOKUP(AM186,TimeAdd!$A$1:$D$18,4),IF(AJ186="l",VLOOKUP(AM186,SLimit!$A$1:$D$8,4),AP185)))))),AP185)</f>
        <v>30</v>
      </c>
      <c r="AQ186" s="53">
        <f t="shared" si="138"/>
        <v>100</v>
      </c>
      <c r="AR186" s="54" t="str">
        <f t="shared" si="139"/>
        <v>Dry Stream [River].  START of OPEN SECTION.</v>
      </c>
      <c r="AS186" s="55"/>
      <c r="AT186" s="55"/>
      <c r="AU186" s="56">
        <f>IF(GroupStTimes!$A$8=0,MIN(CB186,CD186,CF186),MIN(BZ186,CB186,CD186,CF186))</f>
        <v>0.30189814814814819</v>
      </c>
      <c r="AV186" s="56">
        <f>IF(GroupStTimes!$A$8=0,MAX(CC186,CE186,CG186),MAX(CA186,CC186,CE186,CG186))</f>
        <v>0.35363425925925929</v>
      </c>
      <c r="AW186" s="57" t="str">
        <f t="shared" si="140"/>
        <v/>
      </c>
      <c r="AX186" s="58" t="str">
        <f t="shared" si="141"/>
        <v/>
      </c>
      <c r="AY186" s="58" t="str">
        <f t="shared" si="142"/>
        <v/>
      </c>
      <c r="AZ186" s="31">
        <f t="shared" si="143"/>
        <v>42.45</v>
      </c>
      <c r="BA186" s="59">
        <f t="shared" si="144"/>
        <v>0.29575231481481484</v>
      </c>
      <c r="BB186" s="59">
        <f t="shared" si="145"/>
        <v>0.30130787037037043</v>
      </c>
      <c r="BC186" s="59">
        <f t="shared" si="146"/>
        <v>0.29612268518518525</v>
      </c>
      <c r="BD186" s="59">
        <f t="shared" si="147"/>
        <v>0.34195601851851853</v>
      </c>
      <c r="BE186" s="59">
        <f t="shared" si="148"/>
        <v>0.33836805555555555</v>
      </c>
      <c r="BF186" s="59">
        <f t="shared" si="149"/>
        <v>0.34878472222222223</v>
      </c>
      <c r="BG186" s="59">
        <f t="shared" si="150"/>
        <v>0.34628472222222217</v>
      </c>
      <c r="BH186" s="59">
        <f t="shared" si="151"/>
        <v>0.34559027777777773</v>
      </c>
      <c r="BI186" s="31">
        <f t="shared" si="152"/>
        <v>8.0399999999999991</v>
      </c>
      <c r="BJ186" s="61">
        <f t="shared" si="153"/>
        <v>0.16408163265306119</v>
      </c>
      <c r="BK186" s="61">
        <f t="shared" si="154"/>
        <v>0.13862068965517241</v>
      </c>
      <c r="BL186" s="61">
        <f t="shared" si="155"/>
        <v>0.11652173913043477</v>
      </c>
      <c r="BM186" s="61">
        <f t="shared" si="156"/>
        <v>0.10307692307692307</v>
      </c>
      <c r="BN186" s="62">
        <f t="shared" si="157"/>
        <v>0</v>
      </c>
      <c r="BO186" s="62">
        <f t="shared" si="158"/>
        <v>9</v>
      </c>
      <c r="BP186" s="62">
        <f t="shared" si="159"/>
        <v>51</v>
      </c>
      <c r="BQ186" s="62">
        <f t="shared" si="160"/>
        <v>0</v>
      </c>
      <c r="BR186" s="62">
        <f t="shared" si="161"/>
        <v>8</v>
      </c>
      <c r="BS186" s="62">
        <f t="shared" si="162"/>
        <v>19</v>
      </c>
      <c r="BT186" s="62">
        <f t="shared" si="163"/>
        <v>0</v>
      </c>
      <c r="BU186" s="62">
        <f t="shared" si="164"/>
        <v>6</v>
      </c>
      <c r="BV186" s="62">
        <f t="shared" si="165"/>
        <v>59</v>
      </c>
      <c r="BW186" s="62">
        <f t="shared" si="166"/>
        <v>0</v>
      </c>
      <c r="BX186" s="62">
        <f t="shared" si="167"/>
        <v>6</v>
      </c>
      <c r="BY186" s="62">
        <f t="shared" si="168"/>
        <v>11</v>
      </c>
      <c r="BZ186" s="63">
        <f t="shared" si="169"/>
        <v>0.30259259259259264</v>
      </c>
      <c r="CA186" s="63">
        <f t="shared" si="170"/>
        <v>0.30814814814814823</v>
      </c>
      <c r="CB186" s="63">
        <f t="shared" si="171"/>
        <v>0.30189814814814819</v>
      </c>
      <c r="CC186" s="63">
        <f t="shared" si="172"/>
        <v>0.34773148148148147</v>
      </c>
      <c r="CD186" s="63">
        <f t="shared" si="173"/>
        <v>0.3432175925925926</v>
      </c>
      <c r="CE186" s="63">
        <f t="shared" si="174"/>
        <v>0.35363425925925929</v>
      </c>
      <c r="CF186" s="63">
        <f t="shared" si="175"/>
        <v>0.35057870370370364</v>
      </c>
      <c r="CG186" s="63">
        <f t="shared" si="176"/>
        <v>0.3498842592592592</v>
      </c>
      <c r="CH186" s="36"/>
      <c r="CI186" s="36"/>
      <c r="CJ186" s="36"/>
      <c r="CK186" s="36"/>
      <c r="CL186" s="60">
        <v>60</v>
      </c>
    </row>
    <row r="187" spans="1:90" ht="28.5" customHeight="1" x14ac:dyDescent="0.25">
      <c r="A187" s="37">
        <v>11</v>
      </c>
      <c r="C187" s="37" t="s">
        <v>25</v>
      </c>
      <c r="D187" s="37">
        <v>30</v>
      </c>
      <c r="E187" s="37"/>
      <c r="F187" s="83"/>
      <c r="G187" s="44">
        <v>50.531999999999996</v>
      </c>
      <c r="H187" s="44">
        <f t="shared" si="128"/>
        <v>50.52</v>
      </c>
      <c r="I187" s="83">
        <v>50.47</v>
      </c>
      <c r="J187" s="43">
        <f t="shared" si="177"/>
        <v>-1.2152433789048966E-3</v>
      </c>
      <c r="K187" s="44">
        <f t="shared" si="178"/>
        <v>-6.1333333333330131E-2</v>
      </c>
      <c r="L187" s="76" t="s">
        <v>1032</v>
      </c>
      <c r="M187" s="122">
        <v>60</v>
      </c>
      <c r="N187" s="46">
        <f t="shared" si="129"/>
        <v>50.531333333333329</v>
      </c>
      <c r="O187" s="46"/>
      <c r="P187" s="78">
        <v>50.521999999999998</v>
      </c>
      <c r="Q187" s="46"/>
      <c r="R187" s="78">
        <v>50.531999999999996</v>
      </c>
      <c r="T187" s="78">
        <v>50.54</v>
      </c>
      <c r="U187" s="47" t="str">
        <f t="shared" si="135"/>
        <v/>
      </c>
      <c r="V187" s="47" t="str">
        <f t="shared" si="136"/>
        <v/>
      </c>
      <c r="W187" s="47"/>
      <c r="X187" s="47"/>
      <c r="Y187" s="47"/>
      <c r="Z187" s="47"/>
      <c r="AA187" s="47"/>
      <c r="AB187" s="47"/>
      <c r="AC187" s="47"/>
      <c r="AD187" s="47"/>
      <c r="AE187" s="51">
        <f t="shared" si="130"/>
        <v>11</v>
      </c>
      <c r="AF187" s="51" t="str">
        <f t="shared" si="131"/>
        <v/>
      </c>
      <c r="AG187" s="51" t="str">
        <f t="shared" si="132"/>
        <v>o</v>
      </c>
      <c r="AH187" s="51">
        <f t="shared" si="133"/>
        <v>30</v>
      </c>
      <c r="AI187" s="52">
        <f t="shared" si="134"/>
        <v>50.52</v>
      </c>
      <c r="AJ187" s="68"/>
      <c r="AK187" s="53"/>
      <c r="AL187" s="52"/>
      <c r="AM187" s="53">
        <f t="shared" si="137"/>
        <v>30</v>
      </c>
      <c r="AN187" s="53">
        <f>IF(AJ187&lt;&gt;"",IF(AJ187="o",VLOOKUP(AM187,OpenSect!$A$1:$D$11,2),IF(AJ187="u",VLOOKUP(AM187,UpHill!$A$1:$D$35,2),IF(AJ187="d",VLOOKUP(AM187,DownHill!$A$1:$D$29,2),IF(AJ187="f",VLOOKUP(AM187,FlatUnd!$A$2:$D$30,2),IF(AJ187="t",VLOOKUP(AM187,TimeAdd!$A$1:$D$176,2),IF(AJ187="l",VLOOKUP(AM187,SLimit!$A$1:$D$8,2),AN186)))))),AN186)</f>
        <v>30</v>
      </c>
      <c r="AO187" s="53">
        <f>IF(AJ187&lt;&gt;"",IF(AJ187="o",VLOOKUP(AM187,OpenSect!$A$1:$D$11,3),IF(AJ187="u",VLOOKUP(AM187,UpHill!$A$1:$D$35,3),IF(AJ187="d",VLOOKUP(AM187,DownHill!$A$3:$D$29,3),IF(AJ187="f",VLOOKUP(AM187,FlatUnd!$A$2:$D$30,3),IF(AJ187="t",VLOOKUP(AM187,TimeAdd!$A$1:$D$18,3),IF(AJ187="l",VLOOKUP(AM187,SLimit!$A$1:$D$8,3),AO186)))))),AO186)</f>
        <v>30</v>
      </c>
      <c r="AP187" s="53">
        <f>IF(AJ187&lt;&gt;"",IF(AJ187="o",VLOOKUP(AM187,OpenSect!$A$1:$D$11,4),IF(AJ187="u",VLOOKUP(AM187,UpHill!$A$1:$D$35,4),IF(AJ187="d",VLOOKUP(AM187,DownHill!$A$1:$D$29,4),IF(AJ187="f",VLOOKUP(AM187,FlatUnd!$A$2:$D$30,4),IF(AJ187="t",VLOOKUP(AM187,TimeAdd!$A$1:$D$18,4),IF(AJ187="l",VLOOKUP(AM187,SLimit!$A$1:$D$8,4),AP186)))))),AP186)</f>
        <v>30</v>
      </c>
      <c r="AQ187" s="53">
        <f t="shared" si="138"/>
        <v>60</v>
      </c>
      <c r="AR187" s="54" t="str">
        <f t="shared" si="139"/>
        <v>60 Speed limit.  START of OPEN SECTION.</v>
      </c>
      <c r="AS187" s="55"/>
      <c r="AT187" s="55"/>
      <c r="AU187" s="56">
        <f>IF(GroupStTimes!$A$8=0,MIN(CB187,CD187,CF187),MIN(BZ187,CB187,CD187,CF187))</f>
        <v>0.30194444444444452</v>
      </c>
      <c r="AV187" s="56">
        <f>IF(GroupStTimes!$A$8=0,MAX(CC187,CE187,CG187),MAX(CA187,CC187,CE187,CG187))</f>
        <v>0.35368055555555561</v>
      </c>
      <c r="AW187" s="57" t="str">
        <f t="shared" si="140"/>
        <v/>
      </c>
      <c r="AX187" s="58" t="str">
        <f t="shared" si="141"/>
        <v/>
      </c>
      <c r="AY187" s="58" t="str">
        <f t="shared" si="142"/>
        <v/>
      </c>
      <c r="AZ187" s="31">
        <f t="shared" si="143"/>
        <v>50.49</v>
      </c>
      <c r="BA187" s="59">
        <f t="shared" si="144"/>
        <v>0.30259259259259264</v>
      </c>
      <c r="BB187" s="59">
        <f t="shared" si="145"/>
        <v>0.30814814814814823</v>
      </c>
      <c r="BC187" s="59">
        <f t="shared" si="146"/>
        <v>0.30189814814814819</v>
      </c>
      <c r="BD187" s="59">
        <f t="shared" si="147"/>
        <v>0.34773148148148147</v>
      </c>
      <c r="BE187" s="59">
        <f t="shared" si="148"/>
        <v>0.3432175925925926</v>
      </c>
      <c r="BF187" s="59">
        <f t="shared" si="149"/>
        <v>0.35363425925925929</v>
      </c>
      <c r="BG187" s="59">
        <f t="shared" si="150"/>
        <v>0.35057870370370364</v>
      </c>
      <c r="BH187" s="59">
        <f t="shared" si="151"/>
        <v>0.3498842592592592</v>
      </c>
      <c r="BI187" s="31">
        <f t="shared" si="152"/>
        <v>3.0000000000001137E-2</v>
      </c>
      <c r="BJ187" s="61">
        <f t="shared" si="153"/>
        <v>1.000000000000038E-3</v>
      </c>
      <c r="BK187" s="61">
        <f t="shared" si="154"/>
        <v>1.000000000000038E-3</v>
      </c>
      <c r="BL187" s="61">
        <f t="shared" si="155"/>
        <v>1.000000000000038E-3</v>
      </c>
      <c r="BM187" s="61">
        <f t="shared" si="156"/>
        <v>1.000000000000038E-3</v>
      </c>
      <c r="BN187" s="62">
        <f t="shared" si="157"/>
        <v>0</v>
      </c>
      <c r="BO187" s="62">
        <f t="shared" si="158"/>
        <v>0</v>
      </c>
      <c r="BP187" s="62">
        <f t="shared" si="159"/>
        <v>4</v>
      </c>
      <c r="BQ187" s="62">
        <f t="shared" si="160"/>
        <v>0</v>
      </c>
      <c r="BR187" s="62">
        <f t="shared" si="161"/>
        <v>0</v>
      </c>
      <c r="BS187" s="62">
        <f t="shared" si="162"/>
        <v>4</v>
      </c>
      <c r="BT187" s="62">
        <f t="shared" si="163"/>
        <v>0</v>
      </c>
      <c r="BU187" s="62">
        <f t="shared" si="164"/>
        <v>0</v>
      </c>
      <c r="BV187" s="62">
        <f t="shared" si="165"/>
        <v>4</v>
      </c>
      <c r="BW187" s="62">
        <f t="shared" si="166"/>
        <v>0</v>
      </c>
      <c r="BX187" s="62">
        <f t="shared" si="167"/>
        <v>0</v>
      </c>
      <c r="BY187" s="62">
        <f t="shared" si="168"/>
        <v>4</v>
      </c>
      <c r="BZ187" s="63">
        <f t="shared" si="169"/>
        <v>0.30263888888888896</v>
      </c>
      <c r="CA187" s="63">
        <f t="shared" si="170"/>
        <v>0.30819444444444455</v>
      </c>
      <c r="CB187" s="63">
        <f t="shared" si="171"/>
        <v>0.30194444444444452</v>
      </c>
      <c r="CC187" s="63">
        <f t="shared" si="172"/>
        <v>0.3477777777777778</v>
      </c>
      <c r="CD187" s="63">
        <f t="shared" si="173"/>
        <v>0.34326388888888892</v>
      </c>
      <c r="CE187" s="63">
        <f t="shared" si="174"/>
        <v>0.35368055555555561</v>
      </c>
      <c r="CF187" s="63">
        <f t="shared" si="175"/>
        <v>0.35062499999999996</v>
      </c>
      <c r="CG187" s="63">
        <f t="shared" si="176"/>
        <v>0.34993055555555552</v>
      </c>
      <c r="CH187" s="36"/>
      <c r="CI187" s="36"/>
      <c r="CJ187" s="36"/>
      <c r="CK187" s="36"/>
      <c r="CL187" s="60">
        <v>60</v>
      </c>
    </row>
    <row r="188" spans="1:90" ht="26.25" customHeight="1" x14ac:dyDescent="0.25">
      <c r="A188" s="37">
        <v>85</v>
      </c>
      <c r="B188" s="95"/>
      <c r="C188" s="95"/>
      <c r="D188" s="95"/>
      <c r="E188" s="37"/>
      <c r="F188" s="44"/>
      <c r="G188" s="44">
        <v>51.85</v>
      </c>
      <c r="H188" s="44">
        <f t="shared" si="128"/>
        <v>50.91</v>
      </c>
      <c r="I188" s="83">
        <v>50.89</v>
      </c>
      <c r="J188" s="43">
        <f t="shared" ref="J188:J189" si="183">IF(N188="","",IF((I188-$I$4)=0,0,((I188-$I$4)-(N188-$N$4))/(I188-$I$4)))</f>
        <v>-7.8600903910393293E-4</v>
      </c>
      <c r="K188" s="44">
        <f t="shared" ref="K188:K189" si="184">(I188-$I$4)-(N188-$N$4)</f>
        <v>-3.9999999999999147E-2</v>
      </c>
      <c r="L188" s="91" t="s">
        <v>1649</v>
      </c>
      <c r="M188" s="122">
        <v>60</v>
      </c>
      <c r="N188" s="46">
        <f t="shared" si="129"/>
        <v>50.93</v>
      </c>
      <c r="O188" s="46">
        <v>-0.02</v>
      </c>
      <c r="P188" s="78">
        <v>50.95</v>
      </c>
      <c r="Q188" s="46"/>
      <c r="R188" s="78"/>
      <c r="T188" s="78"/>
      <c r="U188" s="47" t="str">
        <f t="shared" si="135"/>
        <v/>
      </c>
      <c r="V188" s="47" t="str">
        <f t="shared" si="136"/>
        <v/>
      </c>
      <c r="W188" s="47"/>
      <c r="X188" s="47"/>
      <c r="Y188" s="47"/>
      <c r="Z188" s="47"/>
      <c r="AA188" s="47"/>
      <c r="AB188" s="47"/>
      <c r="AC188" s="47"/>
      <c r="AD188" s="47"/>
      <c r="AE188" s="51">
        <f t="shared" si="130"/>
        <v>85</v>
      </c>
      <c r="AF188" s="51" t="str">
        <f t="shared" si="131"/>
        <v/>
      </c>
      <c r="AG188" s="51" t="str">
        <f t="shared" si="132"/>
        <v/>
      </c>
      <c r="AH188" s="51" t="str">
        <f t="shared" si="133"/>
        <v/>
      </c>
      <c r="AI188" s="52">
        <f t="shared" si="134"/>
        <v>50.91</v>
      </c>
      <c r="AJ188" s="68"/>
      <c r="AK188" s="53"/>
      <c r="AL188" s="52"/>
      <c r="AM188" s="53">
        <f t="shared" si="137"/>
        <v>30</v>
      </c>
      <c r="AN188" s="53">
        <f>IF(AJ188&lt;&gt;"",IF(AJ188="o",VLOOKUP(AM188,OpenSect!$A$1:$D$11,2),IF(AJ188="u",VLOOKUP(AM188,UpHill!$A$1:$D$35,2),IF(AJ188="d",VLOOKUP(AM188,DownHill!$A$1:$D$29,2),IF(AJ188="f",VLOOKUP(AM188,FlatUnd!$A$2:$D$30,2),IF(AJ188="t",VLOOKUP(AM188,TimeAdd!$A$1:$D$176,2),IF(AJ188="l",VLOOKUP(AM188,SLimit!$A$1:$D$8,2),AN187)))))),AN187)</f>
        <v>30</v>
      </c>
      <c r="AO188" s="53">
        <f>IF(AJ188&lt;&gt;"",IF(AJ188="o",VLOOKUP(AM188,OpenSect!$A$1:$D$11,3),IF(AJ188="u",VLOOKUP(AM188,UpHill!$A$1:$D$35,3),IF(AJ188="d",VLOOKUP(AM188,DownHill!$A$3:$D$29,3),IF(AJ188="f",VLOOKUP(AM188,FlatUnd!$A$2:$D$30,3),IF(AJ188="t",VLOOKUP(AM188,TimeAdd!$A$1:$D$18,3),IF(AJ188="l",VLOOKUP(AM188,SLimit!$A$1:$D$8,3),AO187)))))),AO187)</f>
        <v>30</v>
      </c>
      <c r="AP188" s="53">
        <f>IF(AJ188&lt;&gt;"",IF(AJ188="o",VLOOKUP(AM188,OpenSect!$A$1:$D$11,4),IF(AJ188="u",VLOOKUP(AM188,UpHill!$A$1:$D$35,4),IF(AJ188="d",VLOOKUP(AM188,DownHill!$A$1:$D$29,4),IF(AJ188="f",VLOOKUP(AM188,FlatUnd!$A$2:$D$30,4),IF(AJ188="t",VLOOKUP(AM188,TimeAdd!$A$1:$D$18,4),IF(AJ188="l",VLOOKUP(AM188,SLimit!$A$1:$D$8,4),AP187)))))),AP187)</f>
        <v>30</v>
      </c>
      <c r="AQ188" s="53">
        <f t="shared" si="138"/>
        <v>60</v>
      </c>
      <c r="AR188" s="54" t="str">
        <f t="shared" si="139"/>
        <v>Total service station on Right.{ Pump 1 + 2}</v>
      </c>
      <c r="AS188" s="55"/>
      <c r="AT188" s="55"/>
      <c r="AU188" s="56">
        <f>IF(GroupStTimes!$A$8=0,MIN(CB188,CD188,CF188),MIN(BZ188,CB188,CD188,CF188))</f>
        <v>0.30247685185185191</v>
      </c>
      <c r="AV188" s="56">
        <f>IF(GroupStTimes!$A$8=0,MAX(CC188,CE188,CG188),MAX(CA188,CC188,CE188,CG188))</f>
        <v>0.35421296296296301</v>
      </c>
      <c r="AW188" s="57" t="str">
        <f t="shared" si="140"/>
        <v/>
      </c>
      <c r="AX188" s="58" t="str">
        <f t="shared" si="141"/>
        <v/>
      </c>
      <c r="AY188" s="58" t="str">
        <f t="shared" si="142"/>
        <v/>
      </c>
      <c r="AZ188" s="31">
        <f t="shared" si="143"/>
        <v>50.49</v>
      </c>
      <c r="BA188" s="59">
        <f t="shared" si="144"/>
        <v>0.30259259259259264</v>
      </c>
      <c r="BB188" s="59">
        <f t="shared" si="145"/>
        <v>0.30814814814814823</v>
      </c>
      <c r="BC188" s="59">
        <f t="shared" si="146"/>
        <v>0.30189814814814819</v>
      </c>
      <c r="BD188" s="59">
        <f t="shared" si="147"/>
        <v>0.34773148148148147</v>
      </c>
      <c r="BE188" s="59">
        <f t="shared" si="148"/>
        <v>0.3432175925925926</v>
      </c>
      <c r="BF188" s="59">
        <f t="shared" si="149"/>
        <v>0.35363425925925929</v>
      </c>
      <c r="BG188" s="59">
        <f t="shared" si="150"/>
        <v>0.35057870370370364</v>
      </c>
      <c r="BH188" s="59">
        <f t="shared" si="151"/>
        <v>0.3498842592592592</v>
      </c>
      <c r="BI188" s="31">
        <f t="shared" si="152"/>
        <v>0.4199999999999946</v>
      </c>
      <c r="BJ188" s="61">
        <f t="shared" si="153"/>
        <v>1.399999999999982E-2</v>
      </c>
      <c r="BK188" s="61">
        <f t="shared" si="154"/>
        <v>1.399999999999982E-2</v>
      </c>
      <c r="BL188" s="61">
        <f t="shared" si="155"/>
        <v>1.399999999999982E-2</v>
      </c>
      <c r="BM188" s="61">
        <f t="shared" si="156"/>
        <v>1.399999999999982E-2</v>
      </c>
      <c r="BN188" s="62">
        <f t="shared" si="157"/>
        <v>0</v>
      </c>
      <c r="BO188" s="62">
        <f t="shared" si="158"/>
        <v>0</v>
      </c>
      <c r="BP188" s="62">
        <f t="shared" si="159"/>
        <v>50</v>
      </c>
      <c r="BQ188" s="62">
        <f t="shared" si="160"/>
        <v>0</v>
      </c>
      <c r="BR188" s="62">
        <f t="shared" si="161"/>
        <v>0</v>
      </c>
      <c r="BS188" s="62">
        <f t="shared" si="162"/>
        <v>50</v>
      </c>
      <c r="BT188" s="62">
        <f t="shared" si="163"/>
        <v>0</v>
      </c>
      <c r="BU188" s="62">
        <f t="shared" si="164"/>
        <v>0</v>
      </c>
      <c r="BV188" s="62">
        <f t="shared" si="165"/>
        <v>50</v>
      </c>
      <c r="BW188" s="62">
        <f t="shared" si="166"/>
        <v>0</v>
      </c>
      <c r="BX188" s="62">
        <f t="shared" si="167"/>
        <v>0</v>
      </c>
      <c r="BY188" s="62">
        <f t="shared" si="168"/>
        <v>50</v>
      </c>
      <c r="BZ188" s="63">
        <f t="shared" si="169"/>
        <v>0.30317129629629636</v>
      </c>
      <c r="CA188" s="63">
        <f t="shared" si="170"/>
        <v>0.30872685185185195</v>
      </c>
      <c r="CB188" s="63">
        <f t="shared" si="171"/>
        <v>0.30247685185185191</v>
      </c>
      <c r="CC188" s="63">
        <f t="shared" si="172"/>
        <v>0.34831018518518519</v>
      </c>
      <c r="CD188" s="63">
        <f t="shared" si="173"/>
        <v>0.34379629629629632</v>
      </c>
      <c r="CE188" s="63">
        <f t="shared" si="174"/>
        <v>0.35421296296296301</v>
      </c>
      <c r="CF188" s="63">
        <f t="shared" si="175"/>
        <v>0.35115740740740736</v>
      </c>
      <c r="CG188" s="63">
        <f t="shared" si="176"/>
        <v>0.35046296296296292</v>
      </c>
      <c r="CH188" s="36"/>
      <c r="CI188" s="36"/>
      <c r="CJ188" s="36"/>
      <c r="CK188" s="36"/>
      <c r="CL188" s="60">
        <v>60</v>
      </c>
    </row>
    <row r="189" spans="1:90" ht="28.5" customHeight="1" x14ac:dyDescent="0.25">
      <c r="A189" s="37">
        <v>85</v>
      </c>
      <c r="B189" s="95"/>
      <c r="C189" s="95"/>
      <c r="D189" s="95"/>
      <c r="E189" s="37"/>
      <c r="F189" s="44"/>
      <c r="G189" s="44">
        <v>52.6</v>
      </c>
      <c r="H189" s="44">
        <f t="shared" si="128"/>
        <v>51.1</v>
      </c>
      <c r="I189" s="83">
        <v>51.08</v>
      </c>
      <c r="J189" s="43">
        <f t="shared" si="183"/>
        <v>-5.8731401722790012E-4</v>
      </c>
      <c r="K189" s="44">
        <f t="shared" si="184"/>
        <v>-3.0000000000001137E-2</v>
      </c>
      <c r="L189" s="91" t="s">
        <v>1538</v>
      </c>
      <c r="M189" s="122">
        <v>60</v>
      </c>
      <c r="N189" s="46">
        <f t="shared" si="129"/>
        <v>51.11</v>
      </c>
      <c r="O189" s="46">
        <v>-0.02</v>
      </c>
      <c r="P189" s="78">
        <v>51.13</v>
      </c>
      <c r="Q189" s="46"/>
      <c r="R189" s="78"/>
      <c r="T189" s="78"/>
      <c r="U189" s="47" t="str">
        <f t="shared" si="135"/>
        <v/>
      </c>
      <c r="V189" s="47" t="str">
        <f t="shared" si="136"/>
        <v/>
      </c>
      <c r="W189" s="47"/>
      <c r="X189" s="47"/>
      <c r="Y189" s="47"/>
      <c r="Z189" s="47"/>
      <c r="AA189" s="47"/>
      <c r="AB189" s="47"/>
      <c r="AC189" s="47"/>
      <c r="AD189" s="47"/>
      <c r="AE189" s="51">
        <f t="shared" si="130"/>
        <v>85</v>
      </c>
      <c r="AF189" s="51" t="str">
        <f t="shared" si="131"/>
        <v/>
      </c>
      <c r="AG189" s="51" t="str">
        <f t="shared" si="132"/>
        <v/>
      </c>
      <c r="AH189" s="51" t="str">
        <f t="shared" si="133"/>
        <v/>
      </c>
      <c r="AI189" s="52">
        <f t="shared" si="134"/>
        <v>51.1</v>
      </c>
      <c r="AJ189" s="68"/>
      <c r="AK189" s="53"/>
      <c r="AL189" s="52"/>
      <c r="AM189" s="53">
        <f t="shared" si="137"/>
        <v>30</v>
      </c>
      <c r="AN189" s="53">
        <f>IF(AJ189&lt;&gt;"",IF(AJ189="o",VLOOKUP(AM189,OpenSect!$A$1:$D$11,2),IF(AJ189="u",VLOOKUP(AM189,UpHill!$A$1:$D$35,2),IF(AJ189="d",VLOOKUP(AM189,DownHill!$A$1:$D$29,2),IF(AJ189="f",VLOOKUP(AM189,FlatUnd!$A$2:$D$30,2),IF(AJ189="t",VLOOKUP(AM189,TimeAdd!$A$1:$D$176,2),IF(AJ189="l",VLOOKUP(AM189,SLimit!$A$1:$D$8,2),AN188)))))),AN188)</f>
        <v>30</v>
      </c>
      <c r="AO189" s="53">
        <f>IF(AJ189&lt;&gt;"",IF(AJ189="o",VLOOKUP(AM189,OpenSect!$A$1:$D$11,3),IF(AJ189="u",VLOOKUP(AM189,UpHill!$A$1:$D$35,3),IF(AJ189="d",VLOOKUP(AM189,DownHill!$A$3:$D$29,3),IF(AJ189="f",VLOOKUP(AM189,FlatUnd!$A$2:$D$30,3),IF(AJ189="t",VLOOKUP(AM189,TimeAdd!$A$1:$D$18,3),IF(AJ189="l",VLOOKUP(AM189,SLimit!$A$1:$D$8,3),AO188)))))),AO188)</f>
        <v>30</v>
      </c>
      <c r="AP189" s="53">
        <f>IF(AJ189&lt;&gt;"",IF(AJ189="o",VLOOKUP(AM189,OpenSect!$A$1:$D$11,4),IF(AJ189="u",VLOOKUP(AM189,UpHill!$A$1:$D$35,4),IF(AJ189="d",VLOOKUP(AM189,DownHill!$A$1:$D$29,4),IF(AJ189="f",VLOOKUP(AM189,FlatUnd!$A$2:$D$30,4),IF(AJ189="t",VLOOKUP(AM189,TimeAdd!$A$1:$D$18,4),IF(AJ189="l",VLOOKUP(AM189,SLimit!$A$1:$D$8,4),AP188)))))),AP188)</f>
        <v>30</v>
      </c>
      <c r="AQ189" s="53">
        <f t="shared" si="138"/>
        <v>60</v>
      </c>
      <c r="AR189" s="54" t="str">
        <f t="shared" si="139"/>
        <v>Shell service station . {at shell sign pillar }</v>
      </c>
      <c r="AS189" s="55"/>
      <c r="AT189" s="55"/>
      <c r="AU189" s="56">
        <f>IF(GroupStTimes!$A$8=0,MIN(CB189,CD189,CF189),MIN(BZ189,CB189,CD189,CF189))</f>
        <v>0.30274305555555558</v>
      </c>
      <c r="AV189" s="56">
        <f>IF(GroupStTimes!$A$8=0,MAX(CC189,CE189,CG189),MAX(CA189,CC189,CE189,CG189))</f>
        <v>0.35447916666666668</v>
      </c>
      <c r="AW189" s="57" t="str">
        <f t="shared" si="140"/>
        <v/>
      </c>
      <c r="AX189" s="58" t="str">
        <f t="shared" si="141"/>
        <v/>
      </c>
      <c r="AY189" s="58" t="str">
        <f t="shared" si="142"/>
        <v/>
      </c>
      <c r="AZ189" s="31">
        <f t="shared" si="143"/>
        <v>50.49</v>
      </c>
      <c r="BA189" s="59">
        <f t="shared" si="144"/>
        <v>0.30259259259259264</v>
      </c>
      <c r="BB189" s="59">
        <f t="shared" si="145"/>
        <v>0.30814814814814823</v>
      </c>
      <c r="BC189" s="59">
        <f t="shared" si="146"/>
        <v>0.30189814814814819</v>
      </c>
      <c r="BD189" s="59">
        <f t="shared" si="147"/>
        <v>0.34773148148148147</v>
      </c>
      <c r="BE189" s="59">
        <f t="shared" si="148"/>
        <v>0.3432175925925926</v>
      </c>
      <c r="BF189" s="59">
        <f t="shared" si="149"/>
        <v>0.35363425925925929</v>
      </c>
      <c r="BG189" s="59">
        <f t="shared" si="150"/>
        <v>0.35057870370370364</v>
      </c>
      <c r="BH189" s="59">
        <f t="shared" si="151"/>
        <v>0.3498842592592592</v>
      </c>
      <c r="BI189" s="31">
        <f t="shared" si="152"/>
        <v>0.60999999999999943</v>
      </c>
      <c r="BJ189" s="61">
        <f t="shared" si="153"/>
        <v>2.0333333333333314E-2</v>
      </c>
      <c r="BK189" s="61">
        <f t="shared" si="154"/>
        <v>2.0333333333333314E-2</v>
      </c>
      <c r="BL189" s="61">
        <f t="shared" si="155"/>
        <v>2.0333333333333314E-2</v>
      </c>
      <c r="BM189" s="61">
        <f t="shared" si="156"/>
        <v>2.0333333333333314E-2</v>
      </c>
      <c r="BN189" s="62">
        <f t="shared" si="157"/>
        <v>0</v>
      </c>
      <c r="BO189" s="62">
        <f t="shared" si="158"/>
        <v>1</v>
      </c>
      <c r="BP189" s="62">
        <f t="shared" si="159"/>
        <v>13</v>
      </c>
      <c r="BQ189" s="62">
        <f t="shared" si="160"/>
        <v>0</v>
      </c>
      <c r="BR189" s="62">
        <f t="shared" si="161"/>
        <v>1</v>
      </c>
      <c r="BS189" s="62">
        <f t="shared" si="162"/>
        <v>13</v>
      </c>
      <c r="BT189" s="62">
        <f t="shared" si="163"/>
        <v>0</v>
      </c>
      <c r="BU189" s="62">
        <f t="shared" si="164"/>
        <v>1</v>
      </c>
      <c r="BV189" s="62">
        <f t="shared" si="165"/>
        <v>13</v>
      </c>
      <c r="BW189" s="62">
        <f t="shared" si="166"/>
        <v>0</v>
      </c>
      <c r="BX189" s="62">
        <f t="shared" si="167"/>
        <v>1</v>
      </c>
      <c r="BY189" s="62">
        <f t="shared" si="168"/>
        <v>13</v>
      </c>
      <c r="BZ189" s="63">
        <f t="shared" si="169"/>
        <v>0.30343750000000003</v>
      </c>
      <c r="CA189" s="63">
        <f t="shared" si="170"/>
        <v>0.30899305555555562</v>
      </c>
      <c r="CB189" s="63">
        <f t="shared" si="171"/>
        <v>0.30274305555555558</v>
      </c>
      <c r="CC189" s="63">
        <f t="shared" si="172"/>
        <v>0.34857638888888887</v>
      </c>
      <c r="CD189" s="63">
        <f t="shared" si="173"/>
        <v>0.34406249999999999</v>
      </c>
      <c r="CE189" s="63">
        <f t="shared" si="174"/>
        <v>0.35447916666666668</v>
      </c>
      <c r="CF189" s="63">
        <f t="shared" si="175"/>
        <v>0.35142361111111103</v>
      </c>
      <c r="CG189" s="63">
        <f t="shared" si="176"/>
        <v>0.35072916666666659</v>
      </c>
      <c r="CH189" s="36"/>
      <c r="CI189" s="36"/>
      <c r="CJ189" s="36"/>
      <c r="CK189" s="36"/>
      <c r="CL189" s="60">
        <v>60</v>
      </c>
    </row>
    <row r="190" spans="1:90" ht="40.5" x14ac:dyDescent="0.25">
      <c r="A190" s="37">
        <v>85</v>
      </c>
      <c r="B190" s="95"/>
      <c r="C190" s="95" t="s">
        <v>25</v>
      </c>
      <c r="D190" s="95">
        <v>30</v>
      </c>
      <c r="E190" s="37"/>
      <c r="F190" s="44"/>
      <c r="G190" s="44">
        <v>51.2</v>
      </c>
      <c r="H190" s="44">
        <f t="shared" si="128"/>
        <v>51.17</v>
      </c>
      <c r="I190" s="83">
        <v>51.15</v>
      </c>
      <c r="J190" s="43">
        <f t="shared" si="177"/>
        <v>-5.8651026392964099E-4</v>
      </c>
      <c r="K190" s="44">
        <f t="shared" si="178"/>
        <v>-3.0000000000001137E-2</v>
      </c>
      <c r="L190" s="91" t="s">
        <v>1748</v>
      </c>
      <c r="M190" s="122">
        <v>60</v>
      </c>
      <c r="N190" s="46">
        <f t="shared" si="129"/>
        <v>51.18</v>
      </c>
      <c r="O190" s="46">
        <v>-0.02</v>
      </c>
      <c r="P190" s="78">
        <v>51.2</v>
      </c>
      <c r="Q190" s="46"/>
      <c r="R190" s="78"/>
      <c r="T190" s="78"/>
      <c r="U190" s="47" t="str">
        <f t="shared" si="135"/>
        <v/>
      </c>
      <c r="V190" s="47" t="str">
        <f t="shared" si="136"/>
        <v/>
      </c>
      <c r="W190" s="47"/>
      <c r="X190" s="47"/>
      <c r="Y190" s="47"/>
      <c r="Z190" s="47"/>
      <c r="AA190" s="47"/>
      <c r="AB190" s="47"/>
      <c r="AC190" s="47"/>
      <c r="AD190" s="47"/>
      <c r="AE190" s="51">
        <f t="shared" si="130"/>
        <v>85</v>
      </c>
      <c r="AF190" s="51" t="str">
        <f t="shared" si="131"/>
        <v/>
      </c>
      <c r="AG190" s="51" t="str">
        <f t="shared" si="132"/>
        <v>o</v>
      </c>
      <c r="AH190" s="51">
        <f t="shared" si="133"/>
        <v>30</v>
      </c>
      <c r="AI190" s="52">
        <f t="shared" si="134"/>
        <v>51.17</v>
      </c>
      <c r="AJ190" s="68" t="s">
        <v>25</v>
      </c>
      <c r="AK190" s="53"/>
      <c r="AL190" s="52"/>
      <c r="AM190" s="53">
        <f t="shared" si="137"/>
        <v>30</v>
      </c>
      <c r="AN190" s="53">
        <f>IF(AJ190&lt;&gt;"",IF(AJ190="o",VLOOKUP(AM190,OpenSect!$A$1:$D$11,2),IF(AJ190="u",VLOOKUP(AM190,UpHill!$A$1:$D$35,2),IF(AJ190="d",VLOOKUP(AM190,DownHill!$A$1:$D$29,2),IF(AJ190="f",VLOOKUP(AM190,FlatUnd!$A$2:$D$30,2),IF(AJ190="t",VLOOKUP(AM190,TimeAdd!$A$1:$D$176,2),IF(AJ190="l",VLOOKUP(AM190,SLimit!$A$1:$D$8,2),AN189)))))),AN189)</f>
        <v>30</v>
      </c>
      <c r="AO190" s="53">
        <f>IF(AJ190&lt;&gt;"",IF(AJ190="o",VLOOKUP(AM190,OpenSect!$A$1:$D$11,3),IF(AJ190="u",VLOOKUP(AM190,UpHill!$A$1:$D$35,3),IF(AJ190="d",VLOOKUP(AM190,DownHill!$A$3:$D$29,3),IF(AJ190="f",VLOOKUP(AM190,FlatUnd!$A$2:$D$30,3),IF(AJ190="t",VLOOKUP(AM190,TimeAdd!$A$1:$D$18,3),IF(AJ190="l",VLOOKUP(AM190,SLimit!$A$1:$D$8,3),AO189)))))),AO189)</f>
        <v>30</v>
      </c>
      <c r="AP190" s="53">
        <f>IF(AJ190&lt;&gt;"",IF(AJ190="o",VLOOKUP(AM190,OpenSect!$A$1:$D$11,4),IF(AJ190="u",VLOOKUP(AM190,UpHill!$A$1:$D$35,4),IF(AJ190="d",VLOOKUP(AM190,DownHill!$A$1:$D$29,4),IF(AJ190="f",VLOOKUP(AM190,FlatUnd!$A$2:$D$30,4),IF(AJ190="t",VLOOKUP(AM190,TimeAdd!$A$1:$D$18,4),IF(AJ190="l",VLOOKUP(AM190,SLimit!$A$1:$D$8,4),AP189)))))),AP189)</f>
        <v>30</v>
      </c>
      <c r="AQ190" s="53">
        <f t="shared" si="138"/>
        <v>60</v>
      </c>
      <c r="AR190" s="54" t="str">
        <f t="shared" si="139"/>
        <v>Traffic light.  Carry straight on. Engen service station on opposite corner</v>
      </c>
      <c r="AS190" s="55"/>
      <c r="AT190" s="55"/>
      <c r="AU190" s="56">
        <f>IF(GroupStTimes!$A$8=0,MIN(CB190,CD190,CF190),MIN(BZ190,CB190,CD190,CF190))</f>
        <v>0.30284722222222227</v>
      </c>
      <c r="AV190" s="56">
        <f>IF(GroupStTimes!$A$8=0,MAX(CC190,CE190,CG190),MAX(CA190,CC190,CE190,CG190))</f>
        <v>0.35458333333333336</v>
      </c>
      <c r="AW190" s="57" t="str">
        <f t="shared" si="140"/>
        <v/>
      </c>
      <c r="AX190" s="58" t="str">
        <f t="shared" si="141"/>
        <v/>
      </c>
      <c r="AY190" s="58" t="str">
        <f t="shared" si="142"/>
        <v/>
      </c>
      <c r="AZ190" s="31">
        <f t="shared" si="143"/>
        <v>50.49</v>
      </c>
      <c r="BA190" s="59">
        <f t="shared" si="144"/>
        <v>0.30259259259259264</v>
      </c>
      <c r="BB190" s="59">
        <f t="shared" si="145"/>
        <v>0.30814814814814823</v>
      </c>
      <c r="BC190" s="59">
        <f t="shared" si="146"/>
        <v>0.30189814814814819</v>
      </c>
      <c r="BD190" s="59">
        <f t="shared" si="147"/>
        <v>0.34773148148148147</v>
      </c>
      <c r="BE190" s="59">
        <f t="shared" si="148"/>
        <v>0.3432175925925926</v>
      </c>
      <c r="BF190" s="59">
        <f t="shared" si="149"/>
        <v>0.35363425925925929</v>
      </c>
      <c r="BG190" s="59">
        <f t="shared" si="150"/>
        <v>0.35057870370370364</v>
      </c>
      <c r="BH190" s="59">
        <f t="shared" si="151"/>
        <v>0.3498842592592592</v>
      </c>
      <c r="BI190" s="31">
        <f t="shared" si="152"/>
        <v>0.67999999999999972</v>
      </c>
      <c r="BJ190" s="61">
        <f t="shared" si="153"/>
        <v>2.2666666666666658E-2</v>
      </c>
      <c r="BK190" s="61">
        <f t="shared" si="154"/>
        <v>2.2666666666666658E-2</v>
      </c>
      <c r="BL190" s="61">
        <f t="shared" si="155"/>
        <v>2.2666666666666658E-2</v>
      </c>
      <c r="BM190" s="61">
        <f t="shared" si="156"/>
        <v>2.2666666666666658E-2</v>
      </c>
      <c r="BN190" s="62">
        <f t="shared" si="157"/>
        <v>0</v>
      </c>
      <c r="BO190" s="62">
        <f t="shared" si="158"/>
        <v>1</v>
      </c>
      <c r="BP190" s="62">
        <f t="shared" si="159"/>
        <v>22</v>
      </c>
      <c r="BQ190" s="62">
        <f t="shared" si="160"/>
        <v>0</v>
      </c>
      <c r="BR190" s="62">
        <f t="shared" si="161"/>
        <v>1</v>
      </c>
      <c r="BS190" s="62">
        <f t="shared" si="162"/>
        <v>22</v>
      </c>
      <c r="BT190" s="62">
        <f t="shared" si="163"/>
        <v>0</v>
      </c>
      <c r="BU190" s="62">
        <f t="shared" si="164"/>
        <v>1</v>
      </c>
      <c r="BV190" s="62">
        <f t="shared" si="165"/>
        <v>22</v>
      </c>
      <c r="BW190" s="62">
        <f t="shared" si="166"/>
        <v>0</v>
      </c>
      <c r="BX190" s="62">
        <f t="shared" si="167"/>
        <v>1</v>
      </c>
      <c r="BY190" s="62">
        <f t="shared" si="168"/>
        <v>22</v>
      </c>
      <c r="BZ190" s="63">
        <f t="shared" si="169"/>
        <v>0.30354166666666671</v>
      </c>
      <c r="CA190" s="63">
        <f t="shared" si="170"/>
        <v>0.3090972222222223</v>
      </c>
      <c r="CB190" s="63">
        <f t="shared" si="171"/>
        <v>0.30284722222222227</v>
      </c>
      <c r="CC190" s="63">
        <f t="shared" si="172"/>
        <v>0.34868055555555555</v>
      </c>
      <c r="CD190" s="63">
        <f t="shared" si="173"/>
        <v>0.34416666666666668</v>
      </c>
      <c r="CE190" s="63">
        <f t="shared" si="174"/>
        <v>0.35458333333333336</v>
      </c>
      <c r="CF190" s="63">
        <f t="shared" si="175"/>
        <v>0.35152777777777772</v>
      </c>
      <c r="CG190" s="63">
        <f t="shared" si="176"/>
        <v>0.35083333333333327</v>
      </c>
      <c r="CH190" s="36"/>
      <c r="CI190" s="36"/>
      <c r="CJ190" s="36"/>
      <c r="CK190" s="36"/>
      <c r="CL190" s="60">
        <v>60</v>
      </c>
    </row>
    <row r="191" spans="1:90" ht="25.5" customHeight="1" x14ac:dyDescent="0.25">
      <c r="A191" s="37">
        <v>85</v>
      </c>
      <c r="B191" s="95"/>
      <c r="C191" s="95" t="s">
        <v>25</v>
      </c>
      <c r="D191" s="95">
        <v>30</v>
      </c>
      <c r="E191" s="37"/>
      <c r="F191" s="44"/>
      <c r="G191" s="44">
        <v>51.35</v>
      </c>
      <c r="H191" s="44">
        <f t="shared" si="128"/>
        <v>51.32</v>
      </c>
      <c r="I191" s="83">
        <v>51.3</v>
      </c>
      <c r="J191" s="43">
        <f t="shared" si="177"/>
        <v>-5.8479532163744914E-4</v>
      </c>
      <c r="K191" s="44">
        <f t="shared" si="178"/>
        <v>-3.0000000000001137E-2</v>
      </c>
      <c r="L191" s="91" t="s">
        <v>927</v>
      </c>
      <c r="M191" s="122">
        <v>60</v>
      </c>
      <c r="N191" s="46">
        <f t="shared" ref="N191:N197" si="185">IF(P191="",((I191-I190)+H190),IF(R191="",(P191+O191),IF(T191="",((P191+O191)+(R191+Q191))/2,((P191+O191)+(R191+Q191)+(T191+S191))/3)))</f>
        <v>51.33</v>
      </c>
      <c r="O191" s="46">
        <v>-0.02</v>
      </c>
      <c r="P191" s="78">
        <v>51.35</v>
      </c>
      <c r="Q191" s="46"/>
      <c r="R191" s="78"/>
      <c r="T191" s="78"/>
      <c r="U191" s="47" t="str">
        <f t="shared" si="135"/>
        <v/>
      </c>
      <c r="V191" s="47" t="str">
        <f t="shared" si="136"/>
        <v/>
      </c>
      <c r="W191" s="47"/>
      <c r="X191" s="47"/>
      <c r="Y191" s="47"/>
      <c r="Z191" s="47"/>
      <c r="AA191" s="47"/>
      <c r="AB191" s="47"/>
      <c r="AC191" s="47"/>
      <c r="AD191" s="47"/>
      <c r="AE191" s="51">
        <f t="shared" si="130"/>
        <v>85</v>
      </c>
      <c r="AF191" s="51" t="str">
        <f t="shared" si="131"/>
        <v/>
      </c>
      <c r="AG191" s="51" t="str">
        <f t="shared" si="132"/>
        <v>o</v>
      </c>
      <c r="AH191" s="51">
        <f t="shared" si="133"/>
        <v>30</v>
      </c>
      <c r="AI191" s="52">
        <f t="shared" si="134"/>
        <v>51.32</v>
      </c>
      <c r="AJ191" s="68" t="s">
        <v>25</v>
      </c>
      <c r="AK191" s="53"/>
      <c r="AL191" s="52"/>
      <c r="AM191" s="53">
        <f t="shared" si="137"/>
        <v>30</v>
      </c>
      <c r="AN191" s="53">
        <f>IF(AJ191&lt;&gt;"",IF(AJ191="o",VLOOKUP(AM191,OpenSect!$A$1:$D$11,2),IF(AJ191="u",VLOOKUP(AM191,UpHill!$A$1:$D$35,2),IF(AJ191="d",VLOOKUP(AM191,DownHill!$A$1:$D$29,2),IF(AJ191="f",VLOOKUP(AM191,FlatUnd!$A$2:$D$30,2),IF(AJ191="t",VLOOKUP(AM191,TimeAdd!$A$1:$D$176,2),IF(AJ191="l",VLOOKUP(AM191,SLimit!$A$1:$D$8,2),AN190)))))),AN190)</f>
        <v>30</v>
      </c>
      <c r="AO191" s="53">
        <f>IF(AJ191&lt;&gt;"",IF(AJ191="o",VLOOKUP(AM191,OpenSect!$A$1:$D$11,3),IF(AJ191="u",VLOOKUP(AM191,UpHill!$A$1:$D$35,3),IF(AJ191="d",VLOOKUP(AM191,DownHill!$A$3:$D$29,3),IF(AJ191="f",VLOOKUP(AM191,FlatUnd!$A$2:$D$30,3),IF(AJ191="t",VLOOKUP(AM191,TimeAdd!$A$1:$D$18,3),IF(AJ191="l",VLOOKUP(AM191,SLimit!$A$1:$D$8,3),AO190)))))),AO190)</f>
        <v>30</v>
      </c>
      <c r="AP191" s="53">
        <f>IF(AJ191&lt;&gt;"",IF(AJ191="o",VLOOKUP(AM191,OpenSect!$A$1:$D$11,4),IF(AJ191="u",VLOOKUP(AM191,UpHill!$A$1:$D$35,4),IF(AJ191="d",VLOOKUP(AM191,DownHill!$A$1:$D$29,4),IF(AJ191="f",VLOOKUP(AM191,FlatUnd!$A$2:$D$30,4),IF(AJ191="t",VLOOKUP(AM191,TimeAdd!$A$1:$D$18,4),IF(AJ191="l",VLOOKUP(AM191,SLimit!$A$1:$D$8,4),AP190)))))),AP190)</f>
        <v>30</v>
      </c>
      <c r="AQ191" s="53">
        <f t="shared" si="138"/>
        <v>60</v>
      </c>
      <c r="AR191" s="54" t="str">
        <f t="shared" si="139"/>
        <v>Traffic light.  Carry straight on.</v>
      </c>
      <c r="AS191" s="55"/>
      <c r="AT191" s="55"/>
      <c r="AU191" s="56">
        <f>IF(GroupStTimes!$A$8=0,MIN(CB191,CD191,CF191),MIN(BZ191,CB191,CD191,CF191))</f>
        <v>0.30305555555555558</v>
      </c>
      <c r="AV191" s="56">
        <f>IF(GroupStTimes!$A$8=0,MAX(CC191,CE191,CG191),MAX(CA191,CC191,CE191,CG191))</f>
        <v>0.35479166666666667</v>
      </c>
      <c r="AW191" s="57" t="str">
        <f t="shared" si="140"/>
        <v/>
      </c>
      <c r="AX191" s="58" t="str">
        <f t="shared" si="141"/>
        <v/>
      </c>
      <c r="AY191" s="58" t="str">
        <f t="shared" si="142"/>
        <v/>
      </c>
      <c r="AZ191" s="31">
        <f t="shared" si="143"/>
        <v>50.49</v>
      </c>
      <c r="BA191" s="59">
        <f t="shared" si="144"/>
        <v>0.30259259259259264</v>
      </c>
      <c r="BB191" s="59">
        <f t="shared" si="145"/>
        <v>0.30814814814814823</v>
      </c>
      <c r="BC191" s="59">
        <f t="shared" si="146"/>
        <v>0.30189814814814819</v>
      </c>
      <c r="BD191" s="59">
        <f t="shared" si="147"/>
        <v>0.34773148148148147</v>
      </c>
      <c r="BE191" s="59">
        <f t="shared" si="148"/>
        <v>0.3432175925925926</v>
      </c>
      <c r="BF191" s="59">
        <f t="shared" si="149"/>
        <v>0.35363425925925929</v>
      </c>
      <c r="BG191" s="59">
        <f t="shared" si="150"/>
        <v>0.35057870370370364</v>
      </c>
      <c r="BH191" s="59">
        <f t="shared" si="151"/>
        <v>0.3498842592592592</v>
      </c>
      <c r="BI191" s="31">
        <f t="shared" si="152"/>
        <v>0.82999999999999829</v>
      </c>
      <c r="BJ191" s="61">
        <f t="shared" si="153"/>
        <v>2.766666666666661E-2</v>
      </c>
      <c r="BK191" s="61">
        <f t="shared" si="154"/>
        <v>2.766666666666661E-2</v>
      </c>
      <c r="BL191" s="61">
        <f t="shared" si="155"/>
        <v>2.766666666666661E-2</v>
      </c>
      <c r="BM191" s="61">
        <f t="shared" si="156"/>
        <v>2.766666666666661E-2</v>
      </c>
      <c r="BN191" s="62">
        <f t="shared" si="157"/>
        <v>0</v>
      </c>
      <c r="BO191" s="62">
        <f t="shared" si="158"/>
        <v>1</v>
      </c>
      <c r="BP191" s="62">
        <f t="shared" si="159"/>
        <v>40</v>
      </c>
      <c r="BQ191" s="62">
        <f t="shared" si="160"/>
        <v>0</v>
      </c>
      <c r="BR191" s="62">
        <f t="shared" si="161"/>
        <v>1</v>
      </c>
      <c r="BS191" s="62">
        <f t="shared" si="162"/>
        <v>40</v>
      </c>
      <c r="BT191" s="62">
        <f t="shared" si="163"/>
        <v>0</v>
      </c>
      <c r="BU191" s="62">
        <f t="shared" si="164"/>
        <v>1</v>
      </c>
      <c r="BV191" s="62">
        <f t="shared" si="165"/>
        <v>40</v>
      </c>
      <c r="BW191" s="62">
        <f t="shared" si="166"/>
        <v>0</v>
      </c>
      <c r="BX191" s="62">
        <f t="shared" si="167"/>
        <v>1</v>
      </c>
      <c r="BY191" s="62">
        <f t="shared" si="168"/>
        <v>40</v>
      </c>
      <c r="BZ191" s="63">
        <f t="shared" si="169"/>
        <v>0.30375000000000002</v>
      </c>
      <c r="CA191" s="63">
        <f t="shared" si="170"/>
        <v>0.30930555555555561</v>
      </c>
      <c r="CB191" s="63">
        <f t="shared" si="171"/>
        <v>0.30305555555555558</v>
      </c>
      <c r="CC191" s="63">
        <f t="shared" si="172"/>
        <v>0.34888888888888886</v>
      </c>
      <c r="CD191" s="63">
        <f t="shared" si="173"/>
        <v>0.34437499999999999</v>
      </c>
      <c r="CE191" s="63">
        <f t="shared" si="174"/>
        <v>0.35479166666666667</v>
      </c>
      <c r="CF191" s="63">
        <f t="shared" si="175"/>
        <v>0.35173611111111103</v>
      </c>
      <c r="CG191" s="63">
        <f t="shared" si="176"/>
        <v>0.35104166666666659</v>
      </c>
      <c r="CH191" s="36"/>
      <c r="CI191" s="36"/>
      <c r="CJ191" s="36"/>
      <c r="CK191" s="36"/>
      <c r="CL191" s="60">
        <v>60</v>
      </c>
    </row>
    <row r="192" spans="1:90" ht="60.75" x14ac:dyDescent="0.25">
      <c r="A192" s="37">
        <v>85</v>
      </c>
      <c r="B192" s="95"/>
      <c r="C192" s="95" t="s">
        <v>25</v>
      </c>
      <c r="D192" s="95">
        <v>30</v>
      </c>
      <c r="E192" s="37"/>
      <c r="F192" s="44"/>
      <c r="G192" s="44">
        <v>51.5</v>
      </c>
      <c r="H192" s="44">
        <f t="shared" si="128"/>
        <v>51.47</v>
      </c>
      <c r="I192" s="83">
        <v>51.45</v>
      </c>
      <c r="J192" s="43">
        <f t="shared" si="177"/>
        <v>-5.8309037900863034E-4</v>
      </c>
      <c r="K192" s="44">
        <f t="shared" si="178"/>
        <v>-2.9999999999994031E-2</v>
      </c>
      <c r="L192" s="91" t="s">
        <v>1751</v>
      </c>
      <c r="M192" s="122">
        <v>60</v>
      </c>
      <c r="N192" s="46">
        <f t="shared" si="185"/>
        <v>51.48</v>
      </c>
      <c r="O192" s="46">
        <v>-0.02</v>
      </c>
      <c r="P192" s="78">
        <v>51.5</v>
      </c>
      <c r="Q192" s="46"/>
      <c r="R192" s="78"/>
      <c r="T192" s="78"/>
      <c r="U192" s="47" t="str">
        <f t="shared" si="135"/>
        <v/>
      </c>
      <c r="V192" s="47" t="str">
        <f t="shared" si="136"/>
        <v/>
      </c>
      <c r="W192" s="47"/>
      <c r="X192" s="47"/>
      <c r="Y192" s="47"/>
      <c r="Z192" s="47"/>
      <c r="AA192" s="47"/>
      <c r="AB192" s="47"/>
      <c r="AC192" s="47"/>
      <c r="AD192" s="47"/>
      <c r="AE192" s="51">
        <f t="shared" si="130"/>
        <v>85</v>
      </c>
      <c r="AF192" s="51" t="str">
        <f t="shared" si="131"/>
        <v/>
      </c>
      <c r="AG192" s="51" t="str">
        <f t="shared" si="132"/>
        <v>o</v>
      </c>
      <c r="AH192" s="51">
        <f t="shared" si="133"/>
        <v>30</v>
      </c>
      <c r="AI192" s="52">
        <f t="shared" si="134"/>
        <v>51.47</v>
      </c>
      <c r="AJ192" s="68" t="s">
        <v>25</v>
      </c>
      <c r="AK192" s="53"/>
      <c r="AL192" s="52"/>
      <c r="AM192" s="53">
        <f t="shared" si="137"/>
        <v>30</v>
      </c>
      <c r="AN192" s="53">
        <f>IF(AJ192&lt;&gt;"",IF(AJ192="o",VLOOKUP(AM192,OpenSect!$A$1:$D$11,2),IF(AJ192="u",VLOOKUP(AM192,UpHill!$A$1:$D$35,2),IF(AJ192="d",VLOOKUP(AM192,DownHill!$A$1:$D$29,2),IF(AJ192="f",VLOOKUP(AM192,FlatUnd!$A$2:$D$30,2),IF(AJ192="t",VLOOKUP(AM192,TimeAdd!$A$1:$D$176,2),IF(AJ192="l",VLOOKUP(AM192,SLimit!$A$1:$D$8,2),AN191)))))),AN191)</f>
        <v>30</v>
      </c>
      <c r="AO192" s="53">
        <f>IF(AJ192&lt;&gt;"",IF(AJ192="o",VLOOKUP(AM192,OpenSect!$A$1:$D$11,3),IF(AJ192="u",VLOOKUP(AM192,UpHill!$A$1:$D$35,3),IF(AJ192="d",VLOOKUP(AM192,DownHill!$A$3:$D$29,3),IF(AJ192="f",VLOOKUP(AM192,FlatUnd!$A$2:$D$30,3),IF(AJ192="t",VLOOKUP(AM192,TimeAdd!$A$1:$D$18,3),IF(AJ192="l",VLOOKUP(AM192,SLimit!$A$1:$D$8,3),AO191)))))),AO191)</f>
        <v>30</v>
      </c>
      <c r="AP192" s="53">
        <f>IF(AJ192&lt;&gt;"",IF(AJ192="o",VLOOKUP(AM192,OpenSect!$A$1:$D$11,4),IF(AJ192="u",VLOOKUP(AM192,UpHill!$A$1:$D$35,4),IF(AJ192="d",VLOOKUP(AM192,DownHill!$A$1:$D$29,4),IF(AJ192="f",VLOOKUP(AM192,FlatUnd!$A$2:$D$30,4),IF(AJ192="t",VLOOKUP(AM192,TimeAdd!$A$1:$D$18,4),IF(AJ192="l",VLOOKUP(AM192,SLimit!$A$1:$D$8,4),AP191)))))),AP191)</f>
        <v>30</v>
      </c>
      <c r="AQ192" s="53">
        <f t="shared" si="138"/>
        <v>60</v>
      </c>
      <c r="AR192" s="54" t="str">
        <f t="shared" si="139"/>
        <v>Traffic light Turn Left into Adelaide Tambo st.  (Engen service station on near right hand corner.).</v>
      </c>
      <c r="AS192" s="55"/>
      <c r="AT192" s="55"/>
      <c r="AU192" s="56">
        <f>IF(GroupStTimes!$A$8=0,MIN(CB192,CD192,CF192),MIN(BZ192,CB192,CD192,CF192))</f>
        <v>0.30326388888888894</v>
      </c>
      <c r="AV192" s="56">
        <f>IF(GroupStTimes!$A$8=0,MAX(CC192,CE192,CG192),MAX(CA192,CC192,CE192,CG192))</f>
        <v>0.35500000000000004</v>
      </c>
      <c r="AW192" s="57" t="str">
        <f t="shared" si="140"/>
        <v/>
      </c>
      <c r="AX192" s="58" t="str">
        <f t="shared" si="141"/>
        <v/>
      </c>
      <c r="AY192" s="58" t="str">
        <f t="shared" si="142"/>
        <v/>
      </c>
      <c r="AZ192" s="31">
        <f t="shared" si="143"/>
        <v>50.49</v>
      </c>
      <c r="BA192" s="59">
        <f t="shared" si="144"/>
        <v>0.30259259259259264</v>
      </c>
      <c r="BB192" s="59">
        <f t="shared" si="145"/>
        <v>0.30814814814814823</v>
      </c>
      <c r="BC192" s="59">
        <f t="shared" si="146"/>
        <v>0.30189814814814819</v>
      </c>
      <c r="BD192" s="59">
        <f t="shared" si="147"/>
        <v>0.34773148148148147</v>
      </c>
      <c r="BE192" s="59">
        <f t="shared" si="148"/>
        <v>0.3432175925925926</v>
      </c>
      <c r="BF192" s="59">
        <f t="shared" si="149"/>
        <v>0.35363425925925929</v>
      </c>
      <c r="BG192" s="59">
        <f t="shared" si="150"/>
        <v>0.35057870370370364</v>
      </c>
      <c r="BH192" s="59">
        <f t="shared" si="151"/>
        <v>0.3498842592592592</v>
      </c>
      <c r="BI192" s="31">
        <f t="shared" si="152"/>
        <v>0.97999999999999687</v>
      </c>
      <c r="BJ192" s="61">
        <f t="shared" si="153"/>
        <v>3.2666666666666559E-2</v>
      </c>
      <c r="BK192" s="61">
        <f t="shared" si="154"/>
        <v>3.2666666666666559E-2</v>
      </c>
      <c r="BL192" s="61">
        <f t="shared" si="155"/>
        <v>3.2666666666666559E-2</v>
      </c>
      <c r="BM192" s="61">
        <f t="shared" si="156"/>
        <v>3.2666666666666559E-2</v>
      </c>
      <c r="BN192" s="62">
        <f t="shared" si="157"/>
        <v>0</v>
      </c>
      <c r="BO192" s="62">
        <f t="shared" si="158"/>
        <v>1</v>
      </c>
      <c r="BP192" s="62">
        <f t="shared" si="159"/>
        <v>58</v>
      </c>
      <c r="BQ192" s="62">
        <f t="shared" si="160"/>
        <v>0</v>
      </c>
      <c r="BR192" s="62">
        <f t="shared" si="161"/>
        <v>1</v>
      </c>
      <c r="BS192" s="62">
        <f t="shared" si="162"/>
        <v>58</v>
      </c>
      <c r="BT192" s="62">
        <f t="shared" si="163"/>
        <v>0</v>
      </c>
      <c r="BU192" s="62">
        <f t="shared" si="164"/>
        <v>1</v>
      </c>
      <c r="BV192" s="62">
        <f t="shared" si="165"/>
        <v>58</v>
      </c>
      <c r="BW192" s="62">
        <f t="shared" si="166"/>
        <v>0</v>
      </c>
      <c r="BX192" s="62">
        <f t="shared" si="167"/>
        <v>1</v>
      </c>
      <c r="BY192" s="62">
        <f t="shared" si="168"/>
        <v>58</v>
      </c>
      <c r="BZ192" s="63">
        <f t="shared" si="169"/>
        <v>0.30395833333333339</v>
      </c>
      <c r="CA192" s="63">
        <f t="shared" si="170"/>
        <v>0.30951388888888898</v>
      </c>
      <c r="CB192" s="63">
        <f t="shared" si="171"/>
        <v>0.30326388888888894</v>
      </c>
      <c r="CC192" s="63">
        <f t="shared" si="172"/>
        <v>0.34909722222222223</v>
      </c>
      <c r="CD192" s="63">
        <f t="shared" si="173"/>
        <v>0.34458333333333335</v>
      </c>
      <c r="CE192" s="63">
        <f t="shared" si="174"/>
        <v>0.35500000000000004</v>
      </c>
      <c r="CF192" s="63">
        <f t="shared" si="175"/>
        <v>0.35194444444444439</v>
      </c>
      <c r="CG192" s="63">
        <f t="shared" si="176"/>
        <v>0.35124999999999995</v>
      </c>
      <c r="CH192" s="36"/>
      <c r="CI192" s="36"/>
      <c r="CJ192" s="36"/>
      <c r="CK192" s="36"/>
      <c r="CL192" s="60">
        <v>60</v>
      </c>
    </row>
    <row r="193" spans="1:90" ht="27.75" customHeight="1" x14ac:dyDescent="0.25">
      <c r="A193" s="37">
        <v>85</v>
      </c>
      <c r="B193" s="95"/>
      <c r="C193" s="95"/>
      <c r="D193" s="95"/>
      <c r="E193" s="37"/>
      <c r="F193" s="44"/>
      <c r="G193" s="44">
        <v>51.58</v>
      </c>
      <c r="H193" s="44">
        <f t="shared" si="128"/>
        <v>51.55</v>
      </c>
      <c r="I193" s="83">
        <v>51.53</v>
      </c>
      <c r="J193" s="43">
        <f t="shared" ref="J193:J198" si="186">IF(N193="","",IF((I193-$I$4)=0,0,((I193-$I$4)-(N193-$N$4))/(I193-$I$4)))</f>
        <v>-5.8218513487277369E-4</v>
      </c>
      <c r="K193" s="44">
        <f t="shared" ref="K193:K198" si="187">(I193-$I$4)-(N193-$N$4)</f>
        <v>-2.9999999999994031E-2</v>
      </c>
      <c r="L193" s="98" t="s">
        <v>1540</v>
      </c>
      <c r="M193" s="122">
        <v>60</v>
      </c>
      <c r="N193" s="46">
        <f t="shared" si="185"/>
        <v>51.559999999999995</v>
      </c>
      <c r="O193" s="46">
        <v>-0.02</v>
      </c>
      <c r="P193" s="78">
        <v>51.58</v>
      </c>
      <c r="Q193" s="46"/>
      <c r="R193" s="78"/>
      <c r="T193" s="78"/>
      <c r="U193" s="47" t="str">
        <f t="shared" si="135"/>
        <v/>
      </c>
      <c r="V193" s="47" t="str">
        <f t="shared" si="136"/>
        <v/>
      </c>
      <c r="W193" s="47"/>
      <c r="X193" s="47"/>
      <c r="Y193" s="47"/>
      <c r="Z193" s="47"/>
      <c r="AA193" s="47"/>
      <c r="AB193" s="47"/>
      <c r="AC193" s="47"/>
      <c r="AD193" s="47"/>
      <c r="AE193" s="51">
        <f t="shared" si="130"/>
        <v>85</v>
      </c>
      <c r="AF193" s="51" t="str">
        <f t="shared" si="131"/>
        <v/>
      </c>
      <c r="AG193" s="51" t="str">
        <f t="shared" si="132"/>
        <v/>
      </c>
      <c r="AH193" s="51" t="str">
        <f t="shared" si="133"/>
        <v/>
      </c>
      <c r="AI193" s="52">
        <f t="shared" si="134"/>
        <v>51.55</v>
      </c>
      <c r="AJ193" s="68"/>
      <c r="AK193" s="53"/>
      <c r="AL193" s="52"/>
      <c r="AM193" s="53">
        <f t="shared" si="137"/>
        <v>30</v>
      </c>
      <c r="AN193" s="53">
        <f>IF(AJ193&lt;&gt;"",IF(AJ193="o",VLOOKUP(AM193,OpenSect!$A$1:$D$11,2),IF(AJ193="u",VLOOKUP(AM193,UpHill!$A$1:$D$35,2),IF(AJ193="d",VLOOKUP(AM193,DownHill!$A$1:$D$29,2),IF(AJ193="f",VLOOKUP(AM193,FlatUnd!$A$2:$D$30,2),IF(AJ193="t",VLOOKUP(AM193,TimeAdd!$A$1:$D$176,2),IF(AJ193="l",VLOOKUP(AM193,SLimit!$A$1:$D$8,2),AN192)))))),AN192)</f>
        <v>30</v>
      </c>
      <c r="AO193" s="53">
        <f>IF(AJ193&lt;&gt;"",IF(AJ193="o",VLOOKUP(AM193,OpenSect!$A$1:$D$11,3),IF(AJ193="u",VLOOKUP(AM193,UpHill!$A$1:$D$35,3),IF(AJ193="d",VLOOKUP(AM193,DownHill!$A$3:$D$29,3),IF(AJ193="f",VLOOKUP(AM193,FlatUnd!$A$2:$D$30,3),IF(AJ193="t",VLOOKUP(AM193,TimeAdd!$A$1:$D$18,3),IF(AJ193="l",VLOOKUP(AM193,SLimit!$A$1:$D$8,3),AO192)))))),AO192)</f>
        <v>30</v>
      </c>
      <c r="AP193" s="53">
        <f>IF(AJ193&lt;&gt;"",IF(AJ193="o",VLOOKUP(AM193,OpenSect!$A$1:$D$11,4),IF(AJ193="u",VLOOKUP(AM193,UpHill!$A$1:$D$35,4),IF(AJ193="d",VLOOKUP(AM193,DownHill!$A$1:$D$29,4),IF(AJ193="f",VLOOKUP(AM193,FlatUnd!$A$2:$D$30,4),IF(AJ193="t",VLOOKUP(AM193,TimeAdd!$A$1:$D$18,4),IF(AJ193="l",VLOOKUP(AM193,SLimit!$A$1:$D$8,4),AP192)))))),AP192)</f>
        <v>30</v>
      </c>
      <c r="AQ193" s="53">
        <f t="shared" si="138"/>
        <v>60</v>
      </c>
      <c r="AR193" s="54" t="str">
        <f t="shared" si="139"/>
        <v>R 543 Carry straight on.</v>
      </c>
      <c r="AS193" s="55"/>
      <c r="AT193" s="55"/>
      <c r="AU193" s="56">
        <f>IF(GroupStTimes!$A$8=0,MIN(CB193,CD193,CF193),MIN(BZ193,CB193,CD193,CF193))</f>
        <v>0.30336805555555563</v>
      </c>
      <c r="AV193" s="56">
        <f>IF(GroupStTimes!$A$8=0,MAX(CC193,CE193,CG193),MAX(CA193,CC193,CE193,CG193))</f>
        <v>0.35510416666666672</v>
      </c>
      <c r="AW193" s="57" t="str">
        <f t="shared" si="140"/>
        <v/>
      </c>
      <c r="AX193" s="58" t="str">
        <f t="shared" si="141"/>
        <v/>
      </c>
      <c r="AY193" s="58" t="str">
        <f t="shared" si="142"/>
        <v/>
      </c>
      <c r="AZ193" s="31">
        <f t="shared" si="143"/>
        <v>50.49</v>
      </c>
      <c r="BA193" s="59">
        <f t="shared" si="144"/>
        <v>0.30259259259259264</v>
      </c>
      <c r="BB193" s="59">
        <f t="shared" si="145"/>
        <v>0.30814814814814823</v>
      </c>
      <c r="BC193" s="59">
        <f t="shared" si="146"/>
        <v>0.30189814814814819</v>
      </c>
      <c r="BD193" s="59">
        <f t="shared" si="147"/>
        <v>0.34773148148148147</v>
      </c>
      <c r="BE193" s="59">
        <f t="shared" si="148"/>
        <v>0.3432175925925926</v>
      </c>
      <c r="BF193" s="59">
        <f t="shared" si="149"/>
        <v>0.35363425925925929</v>
      </c>
      <c r="BG193" s="59">
        <f t="shared" si="150"/>
        <v>0.35057870370370364</v>
      </c>
      <c r="BH193" s="59">
        <f t="shared" si="151"/>
        <v>0.3498842592592592</v>
      </c>
      <c r="BI193" s="31">
        <f t="shared" si="152"/>
        <v>1.0599999999999952</v>
      </c>
      <c r="BJ193" s="61">
        <f t="shared" si="153"/>
        <v>3.5333333333333175E-2</v>
      </c>
      <c r="BK193" s="61">
        <f t="shared" si="154"/>
        <v>3.5333333333333175E-2</v>
      </c>
      <c r="BL193" s="61">
        <f t="shared" si="155"/>
        <v>3.5333333333333175E-2</v>
      </c>
      <c r="BM193" s="61">
        <f t="shared" si="156"/>
        <v>3.5333333333333175E-2</v>
      </c>
      <c r="BN193" s="62">
        <f t="shared" si="157"/>
        <v>0</v>
      </c>
      <c r="BO193" s="62">
        <f t="shared" si="158"/>
        <v>2</v>
      </c>
      <c r="BP193" s="62">
        <f t="shared" si="159"/>
        <v>7</v>
      </c>
      <c r="BQ193" s="62">
        <f t="shared" si="160"/>
        <v>0</v>
      </c>
      <c r="BR193" s="62">
        <f t="shared" si="161"/>
        <v>2</v>
      </c>
      <c r="BS193" s="62">
        <f t="shared" si="162"/>
        <v>7</v>
      </c>
      <c r="BT193" s="62">
        <f t="shared" si="163"/>
        <v>0</v>
      </c>
      <c r="BU193" s="62">
        <f t="shared" si="164"/>
        <v>2</v>
      </c>
      <c r="BV193" s="62">
        <f t="shared" si="165"/>
        <v>7</v>
      </c>
      <c r="BW193" s="62">
        <f t="shared" si="166"/>
        <v>0</v>
      </c>
      <c r="BX193" s="62">
        <f t="shared" si="167"/>
        <v>2</v>
      </c>
      <c r="BY193" s="62">
        <f t="shared" si="168"/>
        <v>7</v>
      </c>
      <c r="BZ193" s="63">
        <f t="shared" si="169"/>
        <v>0.30406250000000007</v>
      </c>
      <c r="CA193" s="63">
        <f t="shared" si="170"/>
        <v>0.30961805555555566</v>
      </c>
      <c r="CB193" s="63">
        <f t="shared" si="171"/>
        <v>0.30336805555555563</v>
      </c>
      <c r="CC193" s="63">
        <f t="shared" si="172"/>
        <v>0.34920138888888891</v>
      </c>
      <c r="CD193" s="63">
        <f t="shared" si="173"/>
        <v>0.34468750000000004</v>
      </c>
      <c r="CE193" s="63">
        <f t="shared" si="174"/>
        <v>0.35510416666666672</v>
      </c>
      <c r="CF193" s="63">
        <f t="shared" si="175"/>
        <v>0.35204861111111108</v>
      </c>
      <c r="CG193" s="63">
        <f t="shared" si="176"/>
        <v>0.35135416666666663</v>
      </c>
      <c r="CH193" s="36"/>
      <c r="CI193" s="36"/>
      <c r="CJ193" s="36"/>
      <c r="CK193" s="36"/>
      <c r="CL193" s="60">
        <v>60</v>
      </c>
    </row>
    <row r="194" spans="1:90" ht="27.75" customHeight="1" x14ac:dyDescent="0.25">
      <c r="A194" s="37"/>
      <c r="B194" s="95"/>
      <c r="C194" s="95"/>
      <c r="D194" s="95"/>
      <c r="E194" s="37"/>
      <c r="F194" s="44"/>
      <c r="G194" s="44">
        <v>51.71</v>
      </c>
      <c r="H194" s="44">
        <f>ROUND(IF(G194="",N194,IF(P194="",N194,IF(R194="",(I194+(P194+O194))/2,IF(T194="",(I194+(P194+O194)+(R194+Q194))/3,(I194+(P194+O194)+(R194+Q194)+(T194+S194))/4)))),2)</f>
        <v>51.73</v>
      </c>
      <c r="I194" s="83">
        <v>51.71</v>
      </c>
      <c r="J194" s="43">
        <f t="shared" ref="J194" si="188">IF(N194="","",IF((I194-$I$4)=0,0,((I194-$I$4)-(N194-$N$4))/(I194-$I$4)))</f>
        <v>-3.867723844516732E-4</v>
      </c>
      <c r="K194" s="44">
        <f t="shared" ref="K194" si="189">(I194-$I$4)-(N194-$N$4)</f>
        <v>-1.9999999999996021E-2</v>
      </c>
      <c r="L194" s="91" t="s">
        <v>927</v>
      </c>
      <c r="M194" s="122">
        <v>60</v>
      </c>
      <c r="N194" s="46">
        <f t="shared" si="185"/>
        <v>51.73</v>
      </c>
      <c r="O194" s="46"/>
      <c r="P194" s="78"/>
      <c r="Q194" s="46"/>
      <c r="R194" s="78"/>
      <c r="T194" s="78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51" t="str">
        <f t="shared" si="130"/>
        <v/>
      </c>
      <c r="AF194" s="51" t="str">
        <f t="shared" si="131"/>
        <v/>
      </c>
      <c r="AG194" s="51" t="str">
        <f t="shared" si="132"/>
        <v/>
      </c>
      <c r="AH194" s="51" t="str">
        <f t="shared" si="133"/>
        <v/>
      </c>
      <c r="AI194" s="52">
        <f t="shared" si="134"/>
        <v>51.73</v>
      </c>
      <c r="AJ194" s="68"/>
      <c r="AK194" s="53"/>
      <c r="AL194" s="52"/>
      <c r="AM194" s="53">
        <f t="shared" si="137"/>
        <v>30</v>
      </c>
      <c r="AN194" s="53">
        <f>IF(AJ194&lt;&gt;"",IF(AJ194="o",VLOOKUP(AM194,OpenSect!$A$1:$D$11,2),IF(AJ194="u",VLOOKUP(AM194,UpHill!$A$1:$D$35,2),IF(AJ194="d",VLOOKUP(AM194,DownHill!$A$1:$D$29,2),IF(AJ194="f",VLOOKUP(AM194,FlatUnd!$A$2:$D$30,2),IF(AJ194="t",VLOOKUP(AM194,TimeAdd!$A$1:$D$176,2),IF(AJ194="l",VLOOKUP(AM194,SLimit!$A$1:$D$8,2),AN193)))))),AN193)</f>
        <v>30</v>
      </c>
      <c r="AO194" s="53">
        <f>IF(AJ194&lt;&gt;"",IF(AJ194="o",VLOOKUP(AM194,OpenSect!$A$1:$D$11,3),IF(AJ194="u",VLOOKUP(AM194,UpHill!$A$1:$D$35,3),IF(AJ194="d",VLOOKUP(AM194,DownHill!$A$3:$D$29,3),IF(AJ194="f",VLOOKUP(AM194,FlatUnd!$A$2:$D$30,3),IF(AJ194="t",VLOOKUP(AM194,TimeAdd!$A$1:$D$18,3),IF(AJ194="l",VLOOKUP(AM194,SLimit!$A$1:$D$8,3),AO193)))))),AO193)</f>
        <v>30</v>
      </c>
      <c r="AP194" s="53">
        <f>IF(AJ194&lt;&gt;"",IF(AJ194="o",VLOOKUP(AM194,OpenSect!$A$1:$D$11,4),IF(AJ194="u",VLOOKUP(AM194,UpHill!$A$1:$D$35,4),IF(AJ194="d",VLOOKUP(AM194,DownHill!$A$1:$D$29,4),IF(AJ194="f",VLOOKUP(AM194,FlatUnd!$A$2:$D$30,4),IF(AJ194="t",VLOOKUP(AM194,TimeAdd!$A$1:$D$18,4),IF(AJ194="l",VLOOKUP(AM194,SLimit!$A$1:$D$8,4),AP193)))))),AP193)</f>
        <v>30</v>
      </c>
      <c r="AQ194" s="53">
        <f t="shared" si="138"/>
        <v>60</v>
      </c>
      <c r="AR194" s="54" t="str">
        <f t="shared" si="139"/>
        <v>Traffic light.  Carry straight on.</v>
      </c>
      <c r="AS194" s="55"/>
      <c r="AT194" s="55"/>
      <c r="AU194" s="56">
        <f>IF(GroupStTimes!$A$8=0,MIN(CB194,CD194,CF194),MIN(BZ194,CB194,CD194,CF194))</f>
        <v>0.3036226851851852</v>
      </c>
      <c r="AV194" s="56">
        <f>IF(GroupStTimes!$A$8=0,MAX(CC194,CE194,CG194),MAX(CA194,CC194,CE194,CG194))</f>
        <v>0.3553587962962963</v>
      </c>
      <c r="AW194" s="57" t="str">
        <f t="shared" si="140"/>
        <v/>
      </c>
      <c r="AX194" s="58" t="str">
        <f t="shared" si="141"/>
        <v/>
      </c>
      <c r="AY194" s="58" t="str">
        <f t="shared" si="142"/>
        <v/>
      </c>
      <c r="AZ194" s="31">
        <f t="shared" si="143"/>
        <v>50.49</v>
      </c>
      <c r="BA194" s="59">
        <f t="shared" si="144"/>
        <v>0.30259259259259264</v>
      </c>
      <c r="BB194" s="59">
        <f t="shared" si="145"/>
        <v>0.30814814814814823</v>
      </c>
      <c r="BC194" s="59">
        <f t="shared" si="146"/>
        <v>0.30189814814814819</v>
      </c>
      <c r="BD194" s="59">
        <f t="shared" si="147"/>
        <v>0.34773148148148147</v>
      </c>
      <c r="BE194" s="59">
        <f t="shared" si="148"/>
        <v>0.3432175925925926</v>
      </c>
      <c r="BF194" s="59">
        <f t="shared" si="149"/>
        <v>0.35363425925925929</v>
      </c>
      <c r="BG194" s="59">
        <f t="shared" si="150"/>
        <v>0.35057870370370364</v>
      </c>
      <c r="BH194" s="59">
        <f t="shared" si="151"/>
        <v>0.3498842592592592</v>
      </c>
      <c r="BI194" s="31">
        <f t="shared" si="152"/>
        <v>1.2399999999999949</v>
      </c>
      <c r="BJ194" s="61">
        <f t="shared" si="153"/>
        <v>4.133333333333316E-2</v>
      </c>
      <c r="BK194" s="61">
        <f t="shared" si="154"/>
        <v>4.133333333333316E-2</v>
      </c>
      <c r="BL194" s="61">
        <f t="shared" si="155"/>
        <v>4.133333333333316E-2</v>
      </c>
      <c r="BM194" s="61">
        <f t="shared" si="156"/>
        <v>4.133333333333316E-2</v>
      </c>
      <c r="BN194" s="62">
        <f t="shared" si="157"/>
        <v>0</v>
      </c>
      <c r="BO194" s="62">
        <f t="shared" si="158"/>
        <v>2</v>
      </c>
      <c r="BP194" s="62">
        <f t="shared" si="159"/>
        <v>29</v>
      </c>
      <c r="BQ194" s="62">
        <f t="shared" si="160"/>
        <v>0</v>
      </c>
      <c r="BR194" s="62">
        <f t="shared" si="161"/>
        <v>2</v>
      </c>
      <c r="BS194" s="62">
        <f t="shared" si="162"/>
        <v>29</v>
      </c>
      <c r="BT194" s="62">
        <f t="shared" si="163"/>
        <v>0</v>
      </c>
      <c r="BU194" s="62">
        <f t="shared" si="164"/>
        <v>2</v>
      </c>
      <c r="BV194" s="62">
        <f t="shared" si="165"/>
        <v>29</v>
      </c>
      <c r="BW194" s="62">
        <f t="shared" si="166"/>
        <v>0</v>
      </c>
      <c r="BX194" s="62">
        <f t="shared" si="167"/>
        <v>2</v>
      </c>
      <c r="BY194" s="62">
        <f t="shared" si="168"/>
        <v>29</v>
      </c>
      <c r="BZ194" s="63">
        <f t="shared" si="169"/>
        <v>0.30431712962962965</v>
      </c>
      <c r="CA194" s="63">
        <f t="shared" si="170"/>
        <v>0.30987268518518524</v>
      </c>
      <c r="CB194" s="63">
        <f t="shared" si="171"/>
        <v>0.3036226851851852</v>
      </c>
      <c r="CC194" s="63">
        <f t="shared" si="172"/>
        <v>0.34945601851851849</v>
      </c>
      <c r="CD194" s="63">
        <f t="shared" si="173"/>
        <v>0.34494212962962961</v>
      </c>
      <c r="CE194" s="63">
        <f t="shared" si="174"/>
        <v>0.3553587962962963</v>
      </c>
      <c r="CF194" s="63">
        <f t="shared" si="175"/>
        <v>0.35230324074074065</v>
      </c>
      <c r="CG194" s="63">
        <f t="shared" si="176"/>
        <v>0.35160879629629621</v>
      </c>
      <c r="CH194" s="36"/>
      <c r="CI194" s="36"/>
      <c r="CJ194" s="36"/>
      <c r="CK194" s="36"/>
      <c r="CL194" s="60">
        <v>60</v>
      </c>
    </row>
    <row r="195" spans="1:90" ht="40.5" x14ac:dyDescent="0.25">
      <c r="A195" s="37">
        <v>85</v>
      </c>
      <c r="B195" s="95"/>
      <c r="C195" s="95" t="s">
        <v>25</v>
      </c>
      <c r="D195" s="95">
        <v>30</v>
      </c>
      <c r="E195" s="37"/>
      <c r="F195" s="44"/>
      <c r="G195" s="44">
        <v>52.05</v>
      </c>
      <c r="H195" s="44">
        <f t="shared" ref="H195:H258" si="190">ROUND(IF(G195="",N195,IF(P195="",N195,IF(R195="",(I195+(P195+O195))/2,IF(T195="",(I195+(P195+O195)+(R195+Q195))/3,(I195+(P195+O195)+(R195+Q195)+(T195+S195))/4)))),2)</f>
        <v>52.01</v>
      </c>
      <c r="I195" s="83">
        <v>51.99</v>
      </c>
      <c r="J195" s="43">
        <f t="shared" si="186"/>
        <v>-7.6937872667805424E-4</v>
      </c>
      <c r="K195" s="44">
        <f t="shared" si="187"/>
        <v>-3.9999999999992042E-2</v>
      </c>
      <c r="L195" s="91" t="s">
        <v>1749</v>
      </c>
      <c r="M195" s="122">
        <v>60</v>
      </c>
      <c r="N195" s="46">
        <f t="shared" si="185"/>
        <v>52.029999999999994</v>
      </c>
      <c r="O195" s="46">
        <v>-0.02</v>
      </c>
      <c r="P195" s="78">
        <v>52.05</v>
      </c>
      <c r="Q195" s="46"/>
      <c r="R195" s="78"/>
      <c r="T195" s="78"/>
      <c r="U195" s="47" t="str">
        <f t="shared" si="135"/>
        <v/>
      </c>
      <c r="V195" s="47" t="str">
        <f t="shared" si="136"/>
        <v/>
      </c>
      <c r="W195" s="47"/>
      <c r="X195" s="47"/>
      <c r="Y195" s="47"/>
      <c r="Z195" s="47"/>
      <c r="AA195" s="47"/>
      <c r="AB195" s="47"/>
      <c r="AC195" s="47"/>
      <c r="AD195" s="47"/>
      <c r="AE195" s="51">
        <f t="shared" si="130"/>
        <v>85</v>
      </c>
      <c r="AF195" s="51" t="str">
        <f t="shared" si="131"/>
        <v/>
      </c>
      <c r="AG195" s="51" t="str">
        <f t="shared" si="132"/>
        <v>o</v>
      </c>
      <c r="AH195" s="51">
        <f t="shared" si="133"/>
        <v>30</v>
      </c>
      <c r="AI195" s="52">
        <f t="shared" si="134"/>
        <v>52.01</v>
      </c>
      <c r="AJ195" s="68" t="s">
        <v>25</v>
      </c>
      <c r="AK195" s="53"/>
      <c r="AL195" s="52"/>
      <c r="AM195" s="53">
        <f t="shared" si="137"/>
        <v>30</v>
      </c>
      <c r="AN195" s="53">
        <f>IF(AJ195&lt;&gt;"",IF(AJ195="o",VLOOKUP(AM195,OpenSect!$A$1:$D$11,2),IF(AJ195="u",VLOOKUP(AM195,UpHill!$A$1:$D$35,2),IF(AJ195="d",VLOOKUP(AM195,DownHill!$A$1:$D$29,2),IF(AJ195="f",VLOOKUP(AM195,FlatUnd!$A$2:$D$30,2),IF(AJ195="t",VLOOKUP(AM195,TimeAdd!$A$1:$D$176,2),IF(AJ195="l",VLOOKUP(AM195,SLimit!$A$1:$D$8,2),AN194)))))),AN194)</f>
        <v>30</v>
      </c>
      <c r="AO195" s="53">
        <f>IF(AJ195&lt;&gt;"",IF(AJ195="o",VLOOKUP(AM195,OpenSect!$A$1:$D$11,3),IF(AJ195="u",VLOOKUP(AM195,UpHill!$A$1:$D$35,3),IF(AJ195="d",VLOOKUP(AM195,DownHill!$A$3:$D$29,3),IF(AJ195="f",VLOOKUP(AM195,FlatUnd!$A$2:$D$30,3),IF(AJ195="t",VLOOKUP(AM195,TimeAdd!$A$1:$D$18,3),IF(AJ195="l",VLOOKUP(AM195,SLimit!$A$1:$D$8,3),AO194)))))),AO194)</f>
        <v>30</v>
      </c>
      <c r="AP195" s="53">
        <f>IF(AJ195&lt;&gt;"",IF(AJ195="o",VLOOKUP(AM195,OpenSect!$A$1:$D$11,4),IF(AJ195="u",VLOOKUP(AM195,UpHill!$A$1:$D$35,4),IF(AJ195="d",VLOOKUP(AM195,DownHill!$A$1:$D$29,4),IF(AJ195="f",VLOOKUP(AM195,FlatUnd!$A$2:$D$30,4),IF(AJ195="t",VLOOKUP(AM195,TimeAdd!$A$1:$D$18,4),IF(AJ195="l",VLOOKUP(AM195,SLimit!$A$1:$D$8,4),AP194)))))),AP194)</f>
        <v>30</v>
      </c>
      <c r="AQ195" s="53">
        <f t="shared" si="138"/>
        <v>60</v>
      </c>
      <c r="AR195" s="54" t="str">
        <f t="shared" si="139"/>
        <v>Traffic light.  Carry straight on. Move to Right hand lane.</v>
      </c>
      <c r="AS195" s="55"/>
      <c r="AT195" s="55"/>
      <c r="AU195" s="56">
        <f>IF(GroupStTimes!$A$8=0,MIN(CB195,CD195,CF195),MIN(BZ195,CB195,CD195,CF195))</f>
        <v>0.30400462962962965</v>
      </c>
      <c r="AV195" s="56">
        <f>IF(GroupStTimes!$A$8=0,MAX(CC195,CE195,CG195),MAX(CA195,CC195,CE195,CG195))</f>
        <v>0.35574074074074075</v>
      </c>
      <c r="AW195" s="57" t="str">
        <f t="shared" si="140"/>
        <v/>
      </c>
      <c r="AX195" s="58" t="str">
        <f t="shared" si="141"/>
        <v/>
      </c>
      <c r="AY195" s="58" t="str">
        <f t="shared" si="142"/>
        <v/>
      </c>
      <c r="AZ195" s="31">
        <f t="shared" si="143"/>
        <v>50.49</v>
      </c>
      <c r="BA195" s="59">
        <f t="shared" si="144"/>
        <v>0.30259259259259264</v>
      </c>
      <c r="BB195" s="59">
        <f t="shared" si="145"/>
        <v>0.30814814814814823</v>
      </c>
      <c r="BC195" s="59">
        <f t="shared" si="146"/>
        <v>0.30189814814814819</v>
      </c>
      <c r="BD195" s="59">
        <f t="shared" si="147"/>
        <v>0.34773148148148147</v>
      </c>
      <c r="BE195" s="59">
        <f t="shared" si="148"/>
        <v>0.3432175925925926</v>
      </c>
      <c r="BF195" s="59">
        <f t="shared" si="149"/>
        <v>0.35363425925925929</v>
      </c>
      <c r="BG195" s="59">
        <f t="shared" si="150"/>
        <v>0.35057870370370364</v>
      </c>
      <c r="BH195" s="59">
        <f t="shared" si="151"/>
        <v>0.3498842592592592</v>
      </c>
      <c r="BI195" s="31">
        <f t="shared" si="152"/>
        <v>1.519999999999996</v>
      </c>
      <c r="BJ195" s="61">
        <f t="shared" si="153"/>
        <v>5.0666666666666534E-2</v>
      </c>
      <c r="BK195" s="61">
        <f t="shared" si="154"/>
        <v>5.0666666666666534E-2</v>
      </c>
      <c r="BL195" s="61">
        <f t="shared" si="155"/>
        <v>5.0666666666666534E-2</v>
      </c>
      <c r="BM195" s="61">
        <f t="shared" si="156"/>
        <v>5.0666666666666534E-2</v>
      </c>
      <c r="BN195" s="62">
        <f t="shared" si="157"/>
        <v>0</v>
      </c>
      <c r="BO195" s="62">
        <f t="shared" si="158"/>
        <v>3</v>
      </c>
      <c r="BP195" s="62">
        <f t="shared" si="159"/>
        <v>2</v>
      </c>
      <c r="BQ195" s="62">
        <f t="shared" si="160"/>
        <v>0</v>
      </c>
      <c r="BR195" s="62">
        <f t="shared" si="161"/>
        <v>3</v>
      </c>
      <c r="BS195" s="62">
        <f t="shared" si="162"/>
        <v>2</v>
      </c>
      <c r="BT195" s="62">
        <f t="shared" si="163"/>
        <v>0</v>
      </c>
      <c r="BU195" s="62">
        <f t="shared" si="164"/>
        <v>3</v>
      </c>
      <c r="BV195" s="62">
        <f t="shared" si="165"/>
        <v>2</v>
      </c>
      <c r="BW195" s="62">
        <f t="shared" si="166"/>
        <v>0</v>
      </c>
      <c r="BX195" s="62">
        <f t="shared" si="167"/>
        <v>3</v>
      </c>
      <c r="BY195" s="62">
        <f t="shared" si="168"/>
        <v>2</v>
      </c>
      <c r="BZ195" s="63">
        <f t="shared" si="169"/>
        <v>0.30469907407407409</v>
      </c>
      <c r="CA195" s="63">
        <f t="shared" si="170"/>
        <v>0.31025462962962969</v>
      </c>
      <c r="CB195" s="63">
        <f t="shared" si="171"/>
        <v>0.30400462962962965</v>
      </c>
      <c r="CC195" s="63">
        <f t="shared" si="172"/>
        <v>0.34983796296296293</v>
      </c>
      <c r="CD195" s="63">
        <f t="shared" si="173"/>
        <v>0.34532407407407406</v>
      </c>
      <c r="CE195" s="63">
        <f t="shared" si="174"/>
        <v>0.35574074074074075</v>
      </c>
      <c r="CF195" s="63">
        <f t="shared" si="175"/>
        <v>0.3526851851851851</v>
      </c>
      <c r="CG195" s="63">
        <f t="shared" si="176"/>
        <v>0.35199074074074066</v>
      </c>
      <c r="CH195" s="36"/>
      <c r="CI195" s="36"/>
      <c r="CJ195" s="36"/>
      <c r="CK195" s="36"/>
      <c r="CL195" s="60">
        <v>60</v>
      </c>
    </row>
    <row r="196" spans="1:90" ht="60.75" x14ac:dyDescent="0.25">
      <c r="A196" s="37">
        <v>85</v>
      </c>
      <c r="B196" s="95"/>
      <c r="C196" s="95" t="s">
        <v>25</v>
      </c>
      <c r="D196" s="95">
        <v>0</v>
      </c>
      <c r="E196" s="37"/>
      <c r="F196" s="44"/>
      <c r="G196" s="44">
        <v>52.58</v>
      </c>
      <c r="H196" s="44">
        <f t="shared" si="190"/>
        <v>52.54</v>
      </c>
      <c r="I196" s="83">
        <v>52.51</v>
      </c>
      <c r="J196" s="43">
        <f t="shared" si="186"/>
        <v>-9.5219958103213021E-4</v>
      </c>
      <c r="K196" s="44">
        <f t="shared" si="187"/>
        <v>-4.9999999999997158E-2</v>
      </c>
      <c r="L196" s="91" t="s">
        <v>1541</v>
      </c>
      <c r="M196" s="122">
        <v>60</v>
      </c>
      <c r="N196" s="46">
        <f t="shared" si="185"/>
        <v>52.559999999999995</v>
      </c>
      <c r="O196" s="46">
        <v>-0.02</v>
      </c>
      <c r="P196" s="78">
        <v>52.58</v>
      </c>
      <c r="Q196" s="46"/>
      <c r="R196" s="78"/>
      <c r="T196" s="78"/>
      <c r="U196" s="47" t="str">
        <f t="shared" si="135"/>
        <v/>
      </c>
      <c r="V196" s="47" t="str">
        <f t="shared" si="136"/>
        <v/>
      </c>
      <c r="W196" s="47"/>
      <c r="X196" s="47"/>
      <c r="Y196" s="47"/>
      <c r="Z196" s="47"/>
      <c r="AA196" s="47"/>
      <c r="AB196" s="47"/>
      <c r="AC196" s="47"/>
      <c r="AD196" s="47"/>
      <c r="AE196" s="51">
        <f t="shared" si="130"/>
        <v>85</v>
      </c>
      <c r="AF196" s="51" t="str">
        <f t="shared" si="131"/>
        <v/>
      </c>
      <c r="AG196" s="51" t="str">
        <f t="shared" si="132"/>
        <v>o</v>
      </c>
      <c r="AH196" s="51">
        <f t="shared" si="133"/>
        <v>0</v>
      </c>
      <c r="AI196" s="52">
        <f t="shared" si="134"/>
        <v>52.54</v>
      </c>
      <c r="AJ196" s="68" t="s">
        <v>25</v>
      </c>
      <c r="AK196" s="53"/>
      <c r="AL196" s="52"/>
      <c r="AM196" s="53">
        <f t="shared" si="137"/>
        <v>0</v>
      </c>
      <c r="AN196" s="53">
        <f>IF(AJ196&lt;&gt;"",IF(AJ196="o",VLOOKUP(AM196,OpenSect!$A$1:$D$11,2),IF(AJ196="u",VLOOKUP(AM196,UpHill!$A$1:$D$35,2),IF(AJ196="d",VLOOKUP(AM196,DownHill!$A$1:$D$29,2),IF(AJ196="f",VLOOKUP(AM196,FlatUnd!$A$2:$D$30,2),IF(AJ196="t",VLOOKUP(AM196,TimeAdd!$A$1:$D$176,2),IF(AJ196="l",VLOOKUP(AM196,SLimit!$A$1:$D$8,2),AN195)))))),AN195)</f>
        <v>0</v>
      </c>
      <c r="AO196" s="53">
        <f>IF(AJ196&lt;&gt;"",IF(AJ196="o",VLOOKUP(AM196,OpenSect!$A$1:$D$11,3),IF(AJ196="u",VLOOKUP(AM196,UpHill!$A$1:$D$35,3),IF(AJ196="d",VLOOKUP(AM196,DownHill!$A$3:$D$29,3),IF(AJ196="f",VLOOKUP(AM196,FlatUnd!$A$2:$D$30,3),IF(AJ196="t",VLOOKUP(AM196,TimeAdd!$A$1:$D$18,3),IF(AJ196="l",VLOOKUP(AM196,SLimit!$A$1:$D$8,3),AO195)))))),AO195)</f>
        <v>0</v>
      </c>
      <c r="AP196" s="53">
        <f>IF(AJ196&lt;&gt;"",IF(AJ196="o",VLOOKUP(AM196,OpenSect!$A$1:$D$11,4),IF(AJ196="u",VLOOKUP(AM196,UpHill!$A$1:$D$35,4),IF(AJ196="d",VLOOKUP(AM196,DownHill!$A$1:$D$29,4),IF(AJ196="f",VLOOKUP(AM196,FlatUnd!$A$2:$D$30,4),IF(AJ196="t",VLOOKUP(AM196,TimeAdd!$A$1:$D$18,4),IF(AJ196="l",VLOOKUP(AM196,SLimit!$A$1:$D$8,4),AP195)))))),AP195)</f>
        <v>0</v>
      </c>
      <c r="AQ196" s="53">
        <f t="shared" si="138"/>
        <v>60</v>
      </c>
      <c r="AR196" s="54" t="str">
        <f t="shared" si="139"/>
        <v>Turn Right (before traffic light) into Sasol  Amajuba Service Station. This is your refuel stop. {Ashraf Moola 082 555 8551}</v>
      </c>
      <c r="AS196" s="55"/>
      <c r="AT196" s="55"/>
      <c r="AU196" s="56">
        <f>IF(GroupStTimes!$A$8=0,MIN(CB196,CD196,CF196),MIN(BZ196,CB196,CD196,CF196))</f>
        <v>0.30474537037037042</v>
      </c>
      <c r="AV196" s="56">
        <f>IF(GroupStTimes!$A$8=0,MAX(CC196,CE196,CG196),MAX(CA196,CC196,CE196,CG196))</f>
        <v>0.35648148148148151</v>
      </c>
      <c r="AW196" s="57" t="str">
        <f t="shared" si="140"/>
        <v/>
      </c>
      <c r="AX196" s="58" t="str">
        <f t="shared" si="141"/>
        <v/>
      </c>
      <c r="AY196" s="58" t="str">
        <f t="shared" si="142"/>
        <v/>
      </c>
      <c r="AZ196" s="31">
        <f t="shared" si="143"/>
        <v>50.49</v>
      </c>
      <c r="BA196" s="59">
        <f t="shared" si="144"/>
        <v>0.30259259259259264</v>
      </c>
      <c r="BB196" s="59">
        <f t="shared" si="145"/>
        <v>0.30814814814814823</v>
      </c>
      <c r="BC196" s="59">
        <f t="shared" si="146"/>
        <v>0.30189814814814819</v>
      </c>
      <c r="BD196" s="59">
        <f t="shared" si="147"/>
        <v>0.34773148148148147</v>
      </c>
      <c r="BE196" s="59">
        <f t="shared" si="148"/>
        <v>0.3432175925925926</v>
      </c>
      <c r="BF196" s="59">
        <f t="shared" si="149"/>
        <v>0.35363425925925929</v>
      </c>
      <c r="BG196" s="59">
        <f t="shared" si="150"/>
        <v>0.35057870370370364</v>
      </c>
      <c r="BH196" s="59">
        <f t="shared" si="151"/>
        <v>0.3498842592592592</v>
      </c>
      <c r="BI196" s="31">
        <f t="shared" si="152"/>
        <v>2.0499999999999972</v>
      </c>
      <c r="BJ196" s="61">
        <f t="shared" si="153"/>
        <v>6.8333333333333232E-2</v>
      </c>
      <c r="BK196" s="61">
        <f t="shared" si="154"/>
        <v>6.8333333333333232E-2</v>
      </c>
      <c r="BL196" s="61">
        <f t="shared" si="155"/>
        <v>6.8333333333333232E-2</v>
      </c>
      <c r="BM196" s="61">
        <f t="shared" si="156"/>
        <v>6.8333333333333232E-2</v>
      </c>
      <c r="BN196" s="62">
        <f t="shared" si="157"/>
        <v>0</v>
      </c>
      <c r="BO196" s="62">
        <f t="shared" si="158"/>
        <v>4</v>
      </c>
      <c r="BP196" s="62">
        <f t="shared" si="159"/>
        <v>6</v>
      </c>
      <c r="BQ196" s="62">
        <f t="shared" si="160"/>
        <v>0</v>
      </c>
      <c r="BR196" s="62">
        <f t="shared" si="161"/>
        <v>4</v>
      </c>
      <c r="BS196" s="62">
        <f t="shared" si="162"/>
        <v>6</v>
      </c>
      <c r="BT196" s="62">
        <f t="shared" si="163"/>
        <v>0</v>
      </c>
      <c r="BU196" s="62">
        <f t="shared" si="164"/>
        <v>4</v>
      </c>
      <c r="BV196" s="62">
        <f t="shared" si="165"/>
        <v>6</v>
      </c>
      <c r="BW196" s="62">
        <f t="shared" si="166"/>
        <v>0</v>
      </c>
      <c r="BX196" s="62">
        <f t="shared" si="167"/>
        <v>4</v>
      </c>
      <c r="BY196" s="62">
        <f t="shared" si="168"/>
        <v>6</v>
      </c>
      <c r="BZ196" s="63">
        <f t="shared" si="169"/>
        <v>0.30543981481481486</v>
      </c>
      <c r="CA196" s="63">
        <f t="shared" si="170"/>
        <v>0.31099537037037045</v>
      </c>
      <c r="CB196" s="63">
        <f t="shared" si="171"/>
        <v>0.30474537037037042</v>
      </c>
      <c r="CC196" s="63">
        <f t="shared" si="172"/>
        <v>0.3505787037037037</v>
      </c>
      <c r="CD196" s="63">
        <f t="shared" si="173"/>
        <v>0.34606481481481483</v>
      </c>
      <c r="CE196" s="63">
        <f t="shared" si="174"/>
        <v>0.35648148148148151</v>
      </c>
      <c r="CF196" s="63">
        <f t="shared" si="175"/>
        <v>0.35342592592592587</v>
      </c>
      <c r="CG196" s="63">
        <f t="shared" si="176"/>
        <v>0.35273148148148142</v>
      </c>
      <c r="CH196" s="36"/>
      <c r="CI196" s="36"/>
      <c r="CJ196" s="36"/>
      <c r="CK196" s="36"/>
      <c r="CL196" s="60">
        <v>60</v>
      </c>
    </row>
    <row r="197" spans="1:90" ht="27" customHeight="1" x14ac:dyDescent="0.25">
      <c r="A197" s="37">
        <v>85</v>
      </c>
      <c r="C197" s="37" t="s">
        <v>182</v>
      </c>
      <c r="D197" s="37">
        <v>15</v>
      </c>
      <c r="E197" s="37"/>
      <c r="F197" s="44"/>
      <c r="G197" s="44">
        <v>52.58</v>
      </c>
      <c r="H197" s="44">
        <f t="shared" si="190"/>
        <v>52.54</v>
      </c>
      <c r="I197" s="83">
        <v>52.51</v>
      </c>
      <c r="J197" s="43">
        <f t="shared" si="186"/>
        <v>-9.5219958103213021E-4</v>
      </c>
      <c r="K197" s="44">
        <f t="shared" si="187"/>
        <v>-4.9999999999997158E-2</v>
      </c>
      <c r="L197" s="76" t="s">
        <v>1684</v>
      </c>
      <c r="M197" s="122"/>
      <c r="N197" s="46">
        <f t="shared" si="185"/>
        <v>52.559999999999995</v>
      </c>
      <c r="O197" s="46">
        <v>-0.02</v>
      </c>
      <c r="P197" s="78">
        <v>52.58</v>
      </c>
      <c r="Q197" s="46"/>
      <c r="R197" s="78"/>
      <c r="T197" s="78"/>
      <c r="U197" s="47" t="str">
        <f t="shared" si="135"/>
        <v/>
      </c>
      <c r="V197" s="47" t="str">
        <f t="shared" si="136"/>
        <v/>
      </c>
      <c r="W197" s="47"/>
      <c r="X197" s="47"/>
      <c r="Y197" s="47"/>
      <c r="Z197" s="47"/>
      <c r="AA197" s="47"/>
      <c r="AB197" s="47"/>
      <c r="AC197" s="47"/>
      <c r="AD197" s="47"/>
      <c r="AE197" s="51">
        <f t="shared" ref="AE197:AE260" si="191">IF(A197="","",A197)</f>
        <v>85</v>
      </c>
      <c r="AF197" s="51" t="str">
        <f t="shared" ref="AF197:AF260" si="192">IF(B197="","",B197)</f>
        <v/>
      </c>
      <c r="AG197" s="51" t="str">
        <f t="shared" ref="AG197:AG260" si="193">IF(C197="","",C197)</f>
        <v>t</v>
      </c>
      <c r="AH197" s="51">
        <f t="shared" ref="AH197:AH260" si="194">IF(D197="","",D197)</f>
        <v>15</v>
      </c>
      <c r="AI197" s="52">
        <f t="shared" ref="AI197:AI260" si="195">H197</f>
        <v>52.54</v>
      </c>
      <c r="AJ197" s="68" t="s">
        <v>182</v>
      </c>
      <c r="AK197" s="53"/>
      <c r="AL197" s="52"/>
      <c r="AM197" s="53">
        <f t="shared" si="137"/>
        <v>15</v>
      </c>
      <c r="AN197" s="53">
        <f>IF(AJ197&lt;&gt;"",IF(AJ197="o",VLOOKUP(AM197,OpenSect!$A$1:$D$11,2),IF(AJ197="u",VLOOKUP(AM197,UpHill!$A$1:$D$35,2),IF(AJ197="d",VLOOKUP(AM197,DownHill!$A$1:$D$29,2),IF(AJ197="f",VLOOKUP(AM197,FlatUnd!$A$2:$D$30,2),IF(AJ197="t",VLOOKUP(AM197,TimeAdd!$A$1:$D$176,2),IF(AJ197="l",VLOOKUP(AM197,SLimit!$A$1:$D$8,2),AN196)))))),AN196)</f>
        <v>20</v>
      </c>
      <c r="AO197" s="53">
        <f>IF(AJ197&lt;&gt;"",IF(AJ197="o",VLOOKUP(AM197,OpenSect!$A$1:$D$11,3),IF(AJ197="u",VLOOKUP(AM197,UpHill!$A$1:$D$35,3),IF(AJ197="d",VLOOKUP(AM197,DownHill!$A$3:$D$29,3),IF(AJ197="f",VLOOKUP(AM197,FlatUnd!$A$2:$D$30,3),IF(AJ197="t",VLOOKUP(AM197,TimeAdd!$A$1:$D$18,3),IF(AJ197="l",VLOOKUP(AM197,SLimit!$A$1:$D$8,3),AO196)))))),AO196)</f>
        <v>20</v>
      </c>
      <c r="AP197" s="53">
        <f>IF(AJ197&lt;&gt;"",IF(AJ197="o",VLOOKUP(AM197,OpenSect!$A$1:$D$11,4),IF(AJ197="u",VLOOKUP(AM197,UpHill!$A$1:$D$35,4),IF(AJ197="d",VLOOKUP(AM197,DownHill!$A$1:$D$29,4),IF(AJ197="f",VLOOKUP(AM197,FlatUnd!$A$2:$D$30,4),IF(AJ197="t",VLOOKUP(AM197,TimeAdd!$A$1:$D$18,4),IF(AJ197="l",VLOOKUP(AM197,SLimit!$A$1:$D$8,4),AP196)))))),AP196)</f>
        <v>25</v>
      </c>
      <c r="AQ197" s="53">
        <f t="shared" si="138"/>
        <v>0</v>
      </c>
      <c r="AR197" s="54" t="str">
        <f t="shared" si="139"/>
        <v xml:space="preserve">For refuelling you have - </v>
      </c>
      <c r="AS197" s="55"/>
      <c r="AT197" s="55"/>
      <c r="AU197" s="56">
        <f>IF(GroupStTimes!$A$8=0,MIN(CB197,CD197,CF197),MIN(BZ197,CB197,CD197,CF197))</f>
        <v>0.31585648148148154</v>
      </c>
      <c r="AV197" s="56">
        <f>IF(GroupStTimes!$A$8=0,MAX(CC197,CE197,CG197),MAX(CA197,CC197,CE197,CG197))</f>
        <v>0.37037037037037041</v>
      </c>
      <c r="AW197" s="57" t="str">
        <f t="shared" si="140"/>
        <v/>
      </c>
      <c r="AX197" s="58" t="str">
        <f t="shared" si="141"/>
        <v/>
      </c>
      <c r="AY197" s="58" t="str">
        <f t="shared" si="142"/>
        <v/>
      </c>
      <c r="AZ197" s="31">
        <f t="shared" si="143"/>
        <v>52.54</v>
      </c>
      <c r="BA197" s="59">
        <f t="shared" si="144"/>
        <v>0.30543981481481486</v>
      </c>
      <c r="BB197" s="59">
        <f t="shared" si="145"/>
        <v>0.31099537037037045</v>
      </c>
      <c r="BC197" s="59">
        <f t="shared" si="146"/>
        <v>0.30474537037037042</v>
      </c>
      <c r="BD197" s="59">
        <f t="shared" si="147"/>
        <v>0.3505787037037037</v>
      </c>
      <c r="BE197" s="59">
        <f t="shared" si="148"/>
        <v>0.34606481481481483</v>
      </c>
      <c r="BF197" s="59">
        <f t="shared" si="149"/>
        <v>0.35648148148148151</v>
      </c>
      <c r="BG197" s="59">
        <f t="shared" si="150"/>
        <v>0.35342592592592587</v>
      </c>
      <c r="BH197" s="59">
        <f t="shared" si="151"/>
        <v>0.35273148148148142</v>
      </c>
      <c r="BI197" s="31">
        <f t="shared" si="152"/>
        <v>0</v>
      </c>
      <c r="BJ197" s="61">
        <f t="shared" si="153"/>
        <v>0</v>
      </c>
      <c r="BK197" s="61">
        <f t="shared" si="154"/>
        <v>0</v>
      </c>
      <c r="BL197" s="61">
        <f t="shared" si="155"/>
        <v>0</v>
      </c>
      <c r="BM197" s="61">
        <f t="shared" si="156"/>
        <v>0</v>
      </c>
      <c r="BN197" s="62">
        <f t="shared" si="157"/>
        <v>0</v>
      </c>
      <c r="BO197" s="62">
        <f t="shared" si="158"/>
        <v>15</v>
      </c>
      <c r="BP197" s="62">
        <f t="shared" si="159"/>
        <v>0</v>
      </c>
      <c r="BQ197" s="62">
        <f t="shared" si="160"/>
        <v>0</v>
      </c>
      <c r="BR197" s="62">
        <f t="shared" si="161"/>
        <v>20</v>
      </c>
      <c r="BS197" s="62">
        <f t="shared" si="162"/>
        <v>0</v>
      </c>
      <c r="BT197" s="62">
        <f t="shared" si="163"/>
        <v>0</v>
      </c>
      <c r="BU197" s="62">
        <f t="shared" si="164"/>
        <v>20</v>
      </c>
      <c r="BV197" s="62">
        <f t="shared" si="165"/>
        <v>0</v>
      </c>
      <c r="BW197" s="62">
        <f t="shared" si="166"/>
        <v>0</v>
      </c>
      <c r="BX197" s="62">
        <f t="shared" si="167"/>
        <v>25</v>
      </c>
      <c r="BY197" s="62">
        <f t="shared" si="168"/>
        <v>0</v>
      </c>
      <c r="BZ197" s="63">
        <f t="shared" si="169"/>
        <v>0.31585648148148154</v>
      </c>
      <c r="CA197" s="63">
        <f t="shared" si="170"/>
        <v>0.32141203703703713</v>
      </c>
      <c r="CB197" s="63">
        <f t="shared" si="171"/>
        <v>0.31863425925925931</v>
      </c>
      <c r="CC197" s="63">
        <f t="shared" si="172"/>
        <v>0.36446759259259259</v>
      </c>
      <c r="CD197" s="63">
        <f t="shared" si="173"/>
        <v>0.35995370370370372</v>
      </c>
      <c r="CE197" s="63">
        <f t="shared" si="174"/>
        <v>0.37037037037037041</v>
      </c>
      <c r="CF197" s="63">
        <f t="shared" si="175"/>
        <v>0.37078703703703697</v>
      </c>
      <c r="CG197" s="63">
        <f t="shared" si="176"/>
        <v>0.37009259259259253</v>
      </c>
      <c r="CH197" s="36"/>
      <c r="CI197" s="36"/>
      <c r="CJ197" s="36"/>
      <c r="CK197" s="36"/>
      <c r="CL197" s="60">
        <v>60</v>
      </c>
    </row>
    <row r="198" spans="1:90" ht="81" x14ac:dyDescent="0.25">
      <c r="A198" s="37">
        <v>85</v>
      </c>
      <c r="C198" s="37" t="s">
        <v>25</v>
      </c>
      <c r="D198" s="37">
        <v>35</v>
      </c>
      <c r="E198" s="37"/>
      <c r="F198" s="44"/>
      <c r="G198" s="44">
        <v>52.58</v>
      </c>
      <c r="H198" s="44">
        <f t="shared" si="190"/>
        <v>52.54</v>
      </c>
      <c r="I198" s="83">
        <v>52.51</v>
      </c>
      <c r="J198" s="43">
        <f t="shared" si="186"/>
        <v>-9.5219958103213021E-4</v>
      </c>
      <c r="K198" s="44">
        <f t="shared" si="187"/>
        <v>-4.9999999999997158E-2</v>
      </c>
      <c r="L198" s="76" t="s">
        <v>1685</v>
      </c>
      <c r="M198" s="122">
        <v>60</v>
      </c>
      <c r="N198" s="46">
        <f t="shared" ref="N198:N261" si="196">IF(P198="",((I198-I197)+H197),IF(R198="",(P198+O198),IF(T198="",((P198+O198)+(R198+Q198))/2,((P198+O198)+(R198+Q198)+(T198+S198))/3)))</f>
        <v>52.559999999999995</v>
      </c>
      <c r="O198" s="46">
        <v>-0.02</v>
      </c>
      <c r="P198" s="78">
        <v>52.58</v>
      </c>
      <c r="Q198" s="46"/>
      <c r="R198" s="78"/>
      <c r="T198" s="78"/>
      <c r="U198" s="47" t="str">
        <f t="shared" si="135"/>
        <v/>
      </c>
      <c r="V198" s="47" t="str">
        <f t="shared" si="136"/>
        <v/>
      </c>
      <c r="W198" s="47"/>
      <c r="X198" s="47"/>
      <c r="Y198" s="47"/>
      <c r="Z198" s="47"/>
      <c r="AA198" s="47"/>
      <c r="AB198" s="47"/>
      <c r="AC198" s="47"/>
      <c r="AD198" s="47"/>
      <c r="AE198" s="51">
        <f t="shared" si="191"/>
        <v>85</v>
      </c>
      <c r="AF198" s="51" t="str">
        <f t="shared" si="192"/>
        <v/>
      </c>
      <c r="AG198" s="51" t="str">
        <f t="shared" si="193"/>
        <v>o</v>
      </c>
      <c r="AH198" s="51">
        <f t="shared" si="194"/>
        <v>35</v>
      </c>
      <c r="AI198" s="52">
        <f t="shared" si="195"/>
        <v>52.54</v>
      </c>
      <c r="AJ198" s="68" t="s">
        <v>25</v>
      </c>
      <c r="AK198" s="53"/>
      <c r="AL198" s="52"/>
      <c r="AM198" s="53">
        <f t="shared" ref="AM198:AM261" si="197">IF(OR(AJ198="",AJ198="m"),AM197,IF(AH198&lt;&gt;"",AH198,""))</f>
        <v>35</v>
      </c>
      <c r="AN198" s="53">
        <f>IF(AJ198&lt;&gt;"",IF(AJ198="o",VLOOKUP(AM198,OpenSect!$A$1:$D$11,2),IF(AJ198="u",VLOOKUP(AM198,UpHill!$A$1:$D$35,2),IF(AJ198="d",VLOOKUP(AM198,DownHill!$A$1:$D$29,2),IF(AJ198="f",VLOOKUP(AM198,FlatUnd!$A$2:$D$30,2),IF(AJ198="t",VLOOKUP(AM198,TimeAdd!$A$1:$D$176,2),IF(AJ198="l",VLOOKUP(AM198,SLimit!$A$1:$D$8,2),AN197)))))),AN197)</f>
        <v>35</v>
      </c>
      <c r="AO198" s="53">
        <f>IF(AJ198&lt;&gt;"",IF(AJ198="o",VLOOKUP(AM198,OpenSect!$A$1:$D$11,3),IF(AJ198="u",VLOOKUP(AM198,UpHill!$A$1:$D$35,3),IF(AJ198="d",VLOOKUP(AM198,DownHill!$A$3:$D$29,3),IF(AJ198="f",VLOOKUP(AM198,FlatUnd!$A$2:$D$30,3),IF(AJ198="t",VLOOKUP(AM198,TimeAdd!$A$1:$D$18,3),IF(AJ198="l",VLOOKUP(AM198,SLimit!$A$1:$D$8,3),AO197)))))),AO197)</f>
        <v>35</v>
      </c>
      <c r="AP198" s="53">
        <f>IF(AJ198&lt;&gt;"",IF(AJ198="o",VLOOKUP(AM198,OpenSect!$A$1:$D$11,4),IF(AJ198="u",VLOOKUP(AM198,UpHill!$A$1:$D$35,4),IF(AJ198="d",VLOOKUP(AM198,DownHill!$A$1:$D$29,4),IF(AJ198="f",VLOOKUP(AM198,FlatUnd!$A$2:$D$30,4),IF(AJ198="t",VLOOKUP(AM198,TimeAdd!$A$1:$D$18,4),IF(AJ198="l",VLOOKUP(AM198,SLimit!$A$1:$D$8,4),AP197)))))),AP197)</f>
        <v>35</v>
      </c>
      <c r="AQ198" s="53">
        <f t="shared" ref="AQ198:AQ261" si="198">M198</f>
        <v>60</v>
      </c>
      <c r="AR198" s="54" t="str">
        <f t="shared" ref="AR198:AR261" si="199">L198</f>
        <v>After refuelling turn RIGHT into Govan Mbeki st. to continue on the R23 direction Standerton.  (As if you turned Right at the traffic light.)</v>
      </c>
      <c r="AS198" s="55"/>
      <c r="AT198" s="55"/>
      <c r="AU198" s="56">
        <f>IF(GroupStTimes!$A$8=0,MIN(CB198,CD198,CF198),MIN(BZ198,CB198,CD198,CF198))</f>
        <v>0.31585648148148154</v>
      </c>
      <c r="AV198" s="56">
        <f>IF(GroupStTimes!$A$8=0,MAX(CC198,CE198,CG198),MAX(CA198,CC198,CE198,CG198))</f>
        <v>0.37037037037037041</v>
      </c>
      <c r="AW198" s="57" t="str">
        <f t="shared" ref="AW198:AW261" si="200">IF(U198="","",CONCATENATE(FIXED(U198,5),"  ",FIXED(V198,5)))</f>
        <v/>
      </c>
      <c r="AX198" s="58" t="str">
        <f t="shared" ref="AX198:AX261" si="201">IF(AJ198="m",ROUND(W198,5),"")</f>
        <v/>
      </c>
      <c r="AY198" s="58" t="str">
        <f t="shared" ref="AY198:AY261" si="202">IF(AJ198="m",ROUND(X198,5),"")</f>
        <v/>
      </c>
      <c r="AZ198" s="31">
        <f t="shared" ref="AZ198:AZ261" si="203">IF(AND(AM197=AM196,AN197=AN196,AO197=AO196,AP197=AP196,AJ198&lt;&gt;"t"),AZ197,IF(AJ198="t",AI198,AI197))</f>
        <v>52.54</v>
      </c>
      <c r="BA198" s="59">
        <f t="shared" ref="BA198:BA261" si="204">IF(AND($AM197=$AM196,$AN197=AN196,$AO197=$AO196,$AP197=$AP196,$AJ198&lt;&gt;"t"),BA197,BZ197)</f>
        <v>0.31585648148148154</v>
      </c>
      <c r="BB198" s="59">
        <f t="shared" ref="BB198:BB261" si="205">IF(AND($AM197=$AM196,$AN197=AN196,$AO197=$AO196,$AP197=$AP196,$AJ198&lt;&gt;"t"),BB197,CA197)</f>
        <v>0.32141203703703713</v>
      </c>
      <c r="BC198" s="59">
        <f t="shared" ref="BC198:BC261" si="206">IF(AND($AM197=$AM196,$AN197=AN196,$AO197=$AO196,$AP197=$AP196,$AJ198&lt;&gt;"t"),BC197,CB197)</f>
        <v>0.31863425925925931</v>
      </c>
      <c r="BD198" s="59">
        <f t="shared" ref="BD198:BD261" si="207">IF(AND($AM197=$AM196,$AN197=AN196,$AO197=$AO196,$AP197=$AP196,$AJ198&lt;&gt;"t"),BD197,CC197)</f>
        <v>0.36446759259259259</v>
      </c>
      <c r="BE198" s="59">
        <f t="shared" ref="BE198:BE261" si="208">IF(AND($AM197=$AM196,$AN197=AN196,$AO197=$AO196,$AP197=$AP196,$AJ198&lt;&gt;"t"),BE197,CD197)</f>
        <v>0.35995370370370372</v>
      </c>
      <c r="BF198" s="59">
        <f t="shared" ref="BF198:BF261" si="209">IF(AND($AM197=$AM196,$AN197=AN196,$AO197=$AO196,$AP197=$AP196,$AJ198&lt;&gt;"t"),BF197,CE197)</f>
        <v>0.37037037037037041</v>
      </c>
      <c r="BG198" s="59">
        <f t="shared" ref="BG198:BG261" si="210">IF(AND($AM197=$AM196,$AN197=AN196,$AO197=$AO196,$AP197=$AP196,$AJ198&lt;&gt;"t"),BG197,CF197)</f>
        <v>0.37078703703703697</v>
      </c>
      <c r="BH198" s="59">
        <f t="shared" ref="BH198:BH261" si="211">IF(AND($AM197=$AM196,$AN197=AN196,$AO197=$AO196,$AP197=$AP196,$AJ198&lt;&gt;"t"),BH197,CG197)</f>
        <v>0.37009259259259253</v>
      </c>
      <c r="BI198" s="31">
        <f t="shared" ref="BI198:BI261" si="212">AI198-AZ198</f>
        <v>0</v>
      </c>
      <c r="BJ198" s="61">
        <f t="shared" ref="BJ198:BJ261" si="213">IF($AJ197="t",IF(AM196=0,0,$BI198/AM196),IF(AM197=0,0,$BI198/AM197))</f>
        <v>0</v>
      </c>
      <c r="BK198" s="61">
        <f t="shared" ref="BK198:BK261" si="214">IF($AJ197="t",IF(AN196=0,0,$BI198/AN196),IF(AN197=0,0,$BI198/AN197))</f>
        <v>0</v>
      </c>
      <c r="BL198" s="61">
        <f t="shared" ref="BL198:BL261" si="215">IF($AJ197="t",IF(AO196=0,0,$BI198/AO196),IF(AO197=0,0,$BI198/AO197))</f>
        <v>0</v>
      </c>
      <c r="BM198" s="61">
        <f t="shared" ref="BM198:BM261" si="216">IF($AJ197="t",IF(AP196=0,0,$BI198/AP196),IF(AP197=0,0,$BI198/AP197))</f>
        <v>0</v>
      </c>
      <c r="BN198" s="62">
        <f t="shared" ref="BN198:BN261" si="217">IF(AJ198="t",0,INT(BJ198))</f>
        <v>0</v>
      </c>
      <c r="BO198" s="62">
        <f t="shared" ref="BO198:BO261" si="218">IF(AJ198="t",AM198,IF(INT((BJ198-BN198)*60)&lt;0,1,INT((BJ198-BN198)*60)))</f>
        <v>0</v>
      </c>
      <c r="BP198" s="62">
        <f t="shared" ref="BP198:BP261" si="219">IF(AJ198="t",0,ROUND((((BJ198-BN198)*60)-BO198)*60,0))</f>
        <v>0</v>
      </c>
      <c r="BQ198" s="62">
        <f t="shared" ref="BQ198:BQ261" si="220">IF(AJ198="t",0,INT(BK198))</f>
        <v>0</v>
      </c>
      <c r="BR198" s="62">
        <f t="shared" ref="BR198:BR261" si="221">IF(AJ198="t",AN198,IF(INT((BK198-BQ198)*60)&lt;0,1,INT((BK198-BQ198)*60)))</f>
        <v>0</v>
      </c>
      <c r="BS198" s="62">
        <f t="shared" ref="BS198:BS261" si="222">IF(AJ198="t",0,ROUND((((BK198-BQ198)*60)-BR198)*60,0))</f>
        <v>0</v>
      </c>
      <c r="BT198" s="62">
        <f t="shared" ref="BT198:BT261" si="223">IF(AJ198="t",0,INT(BL198))</f>
        <v>0</v>
      </c>
      <c r="BU198" s="62">
        <f t="shared" ref="BU198:BU261" si="224">IF(AJ198="t",AO198,IF(INT((BL198-BT198)*60)&lt;0,1,INT((BL198-BT198)*60)))</f>
        <v>0</v>
      </c>
      <c r="BV198" s="62">
        <f t="shared" ref="BV198:BV261" si="225">IF(AJ198="t",0,ROUND((((BL198-BT198)*60)-BU198)*60,0))</f>
        <v>0</v>
      </c>
      <c r="BW198" s="62">
        <f t="shared" ref="BW198:BW261" si="226">IF(AJ198="t",0,INT(BM198))</f>
        <v>0</v>
      </c>
      <c r="BX198" s="62">
        <f t="shared" ref="BX198:BX261" si="227">IF(AJ198="t",AP198,IF(INT((BM198-BW198)*60)&lt;0,1,INT((BM198-BW198)*60)))</f>
        <v>0</v>
      </c>
      <c r="BY198" s="62">
        <f t="shared" ref="BY198:BY261" si="228">IF(AJ198="t",0,ROUND((((BM198-BW198)*60)-BX198)*60,0))</f>
        <v>0</v>
      </c>
      <c r="BZ198" s="63">
        <f t="shared" ref="BZ198:BZ261" si="229">BA198+TIME(BN198,BO198,BP198)</f>
        <v>0.31585648148148154</v>
      </c>
      <c r="CA198" s="63">
        <f t="shared" ref="CA198:CA261" si="230">BB198+TIME(BN198,BO198,BP198)</f>
        <v>0.32141203703703713</v>
      </c>
      <c r="CB198" s="63">
        <f t="shared" ref="CB198:CB261" si="231">BC198+TIME(BQ198,BR198,BS198)</f>
        <v>0.31863425925925931</v>
      </c>
      <c r="CC198" s="63">
        <f t="shared" ref="CC198:CC261" si="232">BD198+TIME(BQ198,BR198,BS198)</f>
        <v>0.36446759259259259</v>
      </c>
      <c r="CD198" s="63">
        <f t="shared" ref="CD198:CD261" si="233">BE198+TIME(BT198,BU198,BV198)</f>
        <v>0.35995370370370372</v>
      </c>
      <c r="CE198" s="63">
        <f t="shared" ref="CE198:CE261" si="234">BF198+TIME(BT198,BU198,BV198)</f>
        <v>0.37037037037037041</v>
      </c>
      <c r="CF198" s="63">
        <f t="shared" ref="CF198:CF261" si="235">BG198+TIME(BW198,BX198,BY198)</f>
        <v>0.37078703703703697</v>
      </c>
      <c r="CG198" s="63">
        <f t="shared" ref="CG198:CG261" si="236">BH198+TIME(BW198,BX198,BY198)</f>
        <v>0.37009259259259253</v>
      </c>
      <c r="CH198" s="36"/>
      <c r="CI198" s="36"/>
      <c r="CJ198" s="36"/>
      <c r="CK198" s="36"/>
      <c r="CL198" s="60">
        <v>60</v>
      </c>
    </row>
    <row r="199" spans="1:90" ht="40.5" x14ac:dyDescent="0.25">
      <c r="A199" s="37">
        <v>85</v>
      </c>
      <c r="C199" s="37"/>
      <c r="D199" s="37"/>
      <c r="E199" s="37"/>
      <c r="F199" s="83"/>
      <c r="G199" s="44">
        <v>52.61</v>
      </c>
      <c r="H199" s="44">
        <f t="shared" si="190"/>
        <v>52.57</v>
      </c>
      <c r="I199" s="83">
        <v>52.54</v>
      </c>
      <c r="J199" s="43">
        <f t="shared" si="177"/>
        <v>-9.5165588123329199E-4</v>
      </c>
      <c r="K199" s="44">
        <f t="shared" si="178"/>
        <v>-4.9999999999997158E-2</v>
      </c>
      <c r="L199" s="76" t="s">
        <v>1542</v>
      </c>
      <c r="M199" s="122">
        <v>60</v>
      </c>
      <c r="N199" s="46">
        <f t="shared" si="196"/>
        <v>52.589999999999996</v>
      </c>
      <c r="O199" s="46">
        <v>-0.02</v>
      </c>
      <c r="P199" s="78">
        <v>52.61</v>
      </c>
      <c r="Q199" s="46"/>
      <c r="R199" s="78"/>
      <c r="T199" s="78"/>
      <c r="U199" s="47" t="str">
        <f t="shared" ref="U199:U262" si="237">IF(W199="","",IF(Y199="",W199,IF(AA199&lt;1,ROUND((Y199+W199)/2,5),IF(AC199&lt;1,ROUND((Y199+AA199+W199)/3,5),ROUND((Y199+AA199+AC199+W199)/4,5)))))</f>
        <v/>
      </c>
      <c r="V199" s="47" t="str">
        <f t="shared" ref="V199:V262" si="238">IF(X199="","",IF(Z199&lt;1,ROUND(X199,5),IF(AB199&lt;1,ROUND((X199+Z199)/2,5),IF(AD199&lt;1,ROUND((X199+Z199+AB199)/3,5),ROUND((X199+Z199+AB199+AD199)/4,5)))))</f>
        <v/>
      </c>
      <c r="W199" s="47"/>
      <c r="X199" s="47"/>
      <c r="Y199" s="47"/>
      <c r="Z199" s="47"/>
      <c r="AA199" s="47"/>
      <c r="AB199" s="47"/>
      <c r="AC199" s="47"/>
      <c r="AD199" s="47"/>
      <c r="AE199" s="51">
        <f t="shared" si="191"/>
        <v>85</v>
      </c>
      <c r="AF199" s="51" t="str">
        <f t="shared" si="192"/>
        <v/>
      </c>
      <c r="AG199" s="51" t="str">
        <f t="shared" si="193"/>
        <v/>
      </c>
      <c r="AH199" s="51" t="str">
        <f t="shared" si="194"/>
        <v/>
      </c>
      <c r="AI199" s="52">
        <f t="shared" si="195"/>
        <v>52.57</v>
      </c>
      <c r="AJ199" s="68"/>
      <c r="AK199" s="53"/>
      <c r="AL199" s="52"/>
      <c r="AM199" s="53">
        <f t="shared" si="197"/>
        <v>35</v>
      </c>
      <c r="AN199" s="53">
        <f>IF(AJ199&lt;&gt;"",IF(AJ199="o",VLOOKUP(AM199,OpenSect!$A$1:$D$11,2),IF(AJ199="u",VLOOKUP(AM199,UpHill!$A$1:$D$35,2),IF(AJ199="d",VLOOKUP(AM199,DownHill!$A$1:$D$29,2),IF(AJ199="f",VLOOKUP(AM199,FlatUnd!$A$2:$D$30,2),IF(AJ199="t",VLOOKUP(AM199,TimeAdd!$A$1:$D$176,2),IF(AJ199="l",VLOOKUP(AM199,SLimit!$A$1:$D$8,2),AN198)))))),AN198)</f>
        <v>35</v>
      </c>
      <c r="AO199" s="53">
        <f>IF(AJ199&lt;&gt;"",IF(AJ199="o",VLOOKUP(AM199,OpenSect!$A$1:$D$11,3),IF(AJ199="u",VLOOKUP(AM199,UpHill!$A$1:$D$35,3),IF(AJ199="d",VLOOKUP(AM199,DownHill!$A$3:$D$29,3),IF(AJ199="f",VLOOKUP(AM199,FlatUnd!$A$2:$D$30,3),IF(AJ199="t",VLOOKUP(AM199,TimeAdd!$A$1:$D$18,3),IF(AJ199="l",VLOOKUP(AM199,SLimit!$A$1:$D$8,3),AO198)))))),AO198)</f>
        <v>35</v>
      </c>
      <c r="AP199" s="53">
        <f>IF(AJ199&lt;&gt;"",IF(AJ199="o",VLOOKUP(AM199,OpenSect!$A$1:$D$11,4),IF(AJ199="u",VLOOKUP(AM199,UpHill!$A$1:$D$35,4),IF(AJ199="d",VLOOKUP(AM199,DownHill!$A$1:$D$29,4),IF(AJ199="f",VLOOKUP(AM199,FlatUnd!$A$2:$D$30,4),IF(AJ199="t",VLOOKUP(AM199,TimeAdd!$A$1:$D$18,4),IF(AJ199="l",VLOOKUP(AM199,SLimit!$A$1:$D$8,4),AP198)))))),AP198)</f>
        <v>35</v>
      </c>
      <c r="AQ199" s="53">
        <f t="shared" si="198"/>
        <v>60</v>
      </c>
      <c r="AR199" s="54" t="str">
        <f t="shared" si="199"/>
        <v>Traffic light - Turn RIGHT into Govan Mbeki street.</v>
      </c>
      <c r="AS199" s="55"/>
      <c r="AT199" s="55"/>
      <c r="AU199" s="56">
        <f>IF(GroupStTimes!$A$8=0,MIN(CB199,CD199,CF199),MIN(BZ199,CB199,CD199,CF199))</f>
        <v>0.31589120370370377</v>
      </c>
      <c r="AV199" s="56">
        <f>IF(GroupStTimes!$A$8=0,MAX(CC199,CE199,CG199),MAX(CA199,CC199,CE199,CG199))</f>
        <v>0.37040509259259263</v>
      </c>
      <c r="AW199" s="57" t="str">
        <f t="shared" si="200"/>
        <v/>
      </c>
      <c r="AX199" s="58" t="str">
        <f t="shared" si="201"/>
        <v/>
      </c>
      <c r="AY199" s="58" t="str">
        <f t="shared" si="202"/>
        <v/>
      </c>
      <c r="AZ199" s="31">
        <f t="shared" si="203"/>
        <v>52.54</v>
      </c>
      <c r="BA199" s="59">
        <f t="shared" si="204"/>
        <v>0.31585648148148154</v>
      </c>
      <c r="BB199" s="59">
        <f t="shared" si="205"/>
        <v>0.32141203703703713</v>
      </c>
      <c r="BC199" s="59">
        <f t="shared" si="206"/>
        <v>0.31863425925925931</v>
      </c>
      <c r="BD199" s="59">
        <f t="shared" si="207"/>
        <v>0.36446759259259259</v>
      </c>
      <c r="BE199" s="59">
        <f t="shared" si="208"/>
        <v>0.35995370370370372</v>
      </c>
      <c r="BF199" s="59">
        <f t="shared" si="209"/>
        <v>0.37037037037037041</v>
      </c>
      <c r="BG199" s="59">
        <f t="shared" si="210"/>
        <v>0.37078703703703697</v>
      </c>
      <c r="BH199" s="59">
        <f t="shared" si="211"/>
        <v>0.37009259259259253</v>
      </c>
      <c r="BI199" s="31">
        <f t="shared" si="212"/>
        <v>3.0000000000001137E-2</v>
      </c>
      <c r="BJ199" s="61">
        <f t="shared" si="213"/>
        <v>8.5714285714288962E-4</v>
      </c>
      <c r="BK199" s="61">
        <f t="shared" si="214"/>
        <v>8.5714285714288962E-4</v>
      </c>
      <c r="BL199" s="61">
        <f t="shared" si="215"/>
        <v>8.5714285714288962E-4</v>
      </c>
      <c r="BM199" s="61">
        <f t="shared" si="216"/>
        <v>8.5714285714288962E-4</v>
      </c>
      <c r="BN199" s="62">
        <f t="shared" si="217"/>
        <v>0</v>
      </c>
      <c r="BO199" s="62">
        <f t="shared" si="218"/>
        <v>0</v>
      </c>
      <c r="BP199" s="62">
        <f t="shared" si="219"/>
        <v>3</v>
      </c>
      <c r="BQ199" s="62">
        <f t="shared" si="220"/>
        <v>0</v>
      </c>
      <c r="BR199" s="62">
        <f t="shared" si="221"/>
        <v>0</v>
      </c>
      <c r="BS199" s="62">
        <f t="shared" si="222"/>
        <v>3</v>
      </c>
      <c r="BT199" s="62">
        <f t="shared" si="223"/>
        <v>0</v>
      </c>
      <c r="BU199" s="62">
        <f t="shared" si="224"/>
        <v>0</v>
      </c>
      <c r="BV199" s="62">
        <f t="shared" si="225"/>
        <v>3</v>
      </c>
      <c r="BW199" s="62">
        <f t="shared" si="226"/>
        <v>0</v>
      </c>
      <c r="BX199" s="62">
        <f t="shared" si="227"/>
        <v>0</v>
      </c>
      <c r="BY199" s="62">
        <f t="shared" si="228"/>
        <v>3</v>
      </c>
      <c r="BZ199" s="63">
        <f t="shared" si="229"/>
        <v>0.31589120370370377</v>
      </c>
      <c r="CA199" s="63">
        <f t="shared" si="230"/>
        <v>0.32144675925925936</v>
      </c>
      <c r="CB199" s="63">
        <f t="shared" si="231"/>
        <v>0.31866898148148154</v>
      </c>
      <c r="CC199" s="63">
        <f t="shared" si="232"/>
        <v>0.36450231481481482</v>
      </c>
      <c r="CD199" s="63">
        <f t="shared" si="233"/>
        <v>0.35998842592592595</v>
      </c>
      <c r="CE199" s="63">
        <f t="shared" si="234"/>
        <v>0.37040509259259263</v>
      </c>
      <c r="CF199" s="63">
        <f t="shared" si="235"/>
        <v>0.3708217592592592</v>
      </c>
      <c r="CG199" s="63">
        <f t="shared" si="236"/>
        <v>0.37012731481481476</v>
      </c>
      <c r="CH199" s="36"/>
      <c r="CI199" s="36"/>
      <c r="CJ199" s="36"/>
      <c r="CK199" s="36"/>
      <c r="CL199" s="60">
        <v>60</v>
      </c>
    </row>
    <row r="200" spans="1:90" ht="26.25" customHeight="1" x14ac:dyDescent="0.25">
      <c r="A200" s="37">
        <v>85</v>
      </c>
      <c r="C200" s="37"/>
      <c r="D200" s="37"/>
      <c r="E200" s="37"/>
      <c r="F200" s="44"/>
      <c r="G200" s="44">
        <v>52.65</v>
      </c>
      <c r="H200" s="44">
        <f t="shared" si="190"/>
        <v>52.61</v>
      </c>
      <c r="I200" s="83">
        <v>52.58</v>
      </c>
      <c r="J200" s="43">
        <f t="shared" ref="J200" si="239">IF(N200="","",IF((I200-$I$4)=0,0,((I200-$I$4)-(N200-$N$4))/(I200-$I$4)))</f>
        <v>-9.5093191327495546E-4</v>
      </c>
      <c r="K200" s="44">
        <f t="shared" ref="K200" si="240">(I200-$I$4)-(N200-$N$4)</f>
        <v>-4.9999999999997158E-2</v>
      </c>
      <c r="L200" s="91" t="s">
        <v>1543</v>
      </c>
      <c r="M200" s="122">
        <v>60</v>
      </c>
      <c r="N200" s="46">
        <f t="shared" si="196"/>
        <v>52.629999999999995</v>
      </c>
      <c r="O200" s="46">
        <v>-0.02</v>
      </c>
      <c r="P200" s="78">
        <v>52.65</v>
      </c>
      <c r="Q200" s="46"/>
      <c r="R200" s="78"/>
      <c r="T200" s="78"/>
      <c r="U200" s="47" t="str">
        <f t="shared" si="237"/>
        <v/>
      </c>
      <c r="V200" s="47" t="str">
        <f t="shared" si="238"/>
        <v/>
      </c>
      <c r="W200" s="47"/>
      <c r="X200" s="47"/>
      <c r="Y200" s="47"/>
      <c r="Z200" s="47"/>
      <c r="AA200" s="47"/>
      <c r="AB200" s="47"/>
      <c r="AC200" s="47"/>
      <c r="AD200" s="47"/>
      <c r="AE200" s="51">
        <f t="shared" si="191"/>
        <v>85</v>
      </c>
      <c r="AF200" s="51" t="str">
        <f t="shared" si="192"/>
        <v/>
      </c>
      <c r="AG200" s="51" t="str">
        <f t="shared" si="193"/>
        <v/>
      </c>
      <c r="AH200" s="51" t="str">
        <f t="shared" si="194"/>
        <v/>
      </c>
      <c r="AI200" s="52">
        <f t="shared" si="195"/>
        <v>52.61</v>
      </c>
      <c r="AJ200" s="68"/>
      <c r="AK200" s="53"/>
      <c r="AL200" s="52"/>
      <c r="AM200" s="53">
        <f t="shared" si="197"/>
        <v>35</v>
      </c>
      <c r="AN200" s="53">
        <f>IF(AJ200&lt;&gt;"",IF(AJ200="o",VLOOKUP(AM200,OpenSect!$A$1:$D$11,2),IF(AJ200="u",VLOOKUP(AM200,UpHill!$A$1:$D$35,2),IF(AJ200="d",VLOOKUP(AM200,DownHill!$A$1:$D$29,2),IF(AJ200="f",VLOOKUP(AM200,FlatUnd!$A$2:$D$30,2),IF(AJ200="t",VLOOKUP(AM200,TimeAdd!$A$1:$D$176,2),IF(AJ200="l",VLOOKUP(AM200,SLimit!$A$1:$D$8,2),AN199)))))),AN199)</f>
        <v>35</v>
      </c>
      <c r="AO200" s="53">
        <f>IF(AJ200&lt;&gt;"",IF(AJ200="o",VLOOKUP(AM200,OpenSect!$A$1:$D$11,3),IF(AJ200="u",VLOOKUP(AM200,UpHill!$A$1:$D$35,3),IF(AJ200="d",VLOOKUP(AM200,DownHill!$A$3:$D$29,3),IF(AJ200="f",VLOOKUP(AM200,FlatUnd!$A$2:$D$30,3),IF(AJ200="t",VLOOKUP(AM200,TimeAdd!$A$1:$D$18,3),IF(AJ200="l",VLOOKUP(AM200,SLimit!$A$1:$D$8,3),AO199)))))),AO199)</f>
        <v>35</v>
      </c>
      <c r="AP200" s="53">
        <f>IF(AJ200&lt;&gt;"",IF(AJ200="o",VLOOKUP(AM200,OpenSect!$A$1:$D$11,4),IF(AJ200="u",VLOOKUP(AM200,UpHill!$A$1:$D$35,4),IF(AJ200="d",VLOOKUP(AM200,DownHill!$A$1:$D$29,4),IF(AJ200="f",VLOOKUP(AM200,FlatUnd!$A$2:$D$30,4),IF(AJ200="t",VLOOKUP(AM200,TimeAdd!$A$1:$D$18,4),IF(AJ200="l",VLOOKUP(AM200,SLimit!$A$1:$D$8,4),AP199)))))),AP199)</f>
        <v>35</v>
      </c>
      <c r="AQ200" s="53">
        <f t="shared" si="198"/>
        <v>60</v>
      </c>
      <c r="AR200" s="54" t="str">
        <f t="shared" si="199"/>
        <v>R23 Straight on.</v>
      </c>
      <c r="AS200" s="55"/>
      <c r="AT200" s="55"/>
      <c r="AU200" s="56">
        <f>IF(GroupStTimes!$A$8=0,MIN(CB200,CD200,CF200),MIN(BZ200,CB200,CD200,CF200))</f>
        <v>0.31593750000000004</v>
      </c>
      <c r="AV200" s="56">
        <f>IF(GroupStTimes!$A$8=0,MAX(CC200,CE200,CG200),MAX(CA200,CC200,CE200,CG200))</f>
        <v>0.3704513888888889</v>
      </c>
      <c r="AW200" s="57" t="str">
        <f t="shared" si="200"/>
        <v/>
      </c>
      <c r="AX200" s="58" t="str">
        <f t="shared" si="201"/>
        <v/>
      </c>
      <c r="AY200" s="58" t="str">
        <f t="shared" si="202"/>
        <v/>
      </c>
      <c r="AZ200" s="31">
        <f t="shared" si="203"/>
        <v>52.54</v>
      </c>
      <c r="BA200" s="59">
        <f t="shared" si="204"/>
        <v>0.31585648148148154</v>
      </c>
      <c r="BB200" s="59">
        <f t="shared" si="205"/>
        <v>0.32141203703703713</v>
      </c>
      <c r="BC200" s="59">
        <f t="shared" si="206"/>
        <v>0.31863425925925931</v>
      </c>
      <c r="BD200" s="59">
        <f t="shared" si="207"/>
        <v>0.36446759259259259</v>
      </c>
      <c r="BE200" s="59">
        <f t="shared" si="208"/>
        <v>0.35995370370370372</v>
      </c>
      <c r="BF200" s="59">
        <f t="shared" si="209"/>
        <v>0.37037037037037041</v>
      </c>
      <c r="BG200" s="59">
        <f t="shared" si="210"/>
        <v>0.37078703703703697</v>
      </c>
      <c r="BH200" s="59">
        <f t="shared" si="211"/>
        <v>0.37009259259259253</v>
      </c>
      <c r="BI200" s="31">
        <f t="shared" si="212"/>
        <v>7.0000000000000284E-2</v>
      </c>
      <c r="BJ200" s="61">
        <f t="shared" si="213"/>
        <v>2.0000000000000083E-3</v>
      </c>
      <c r="BK200" s="61">
        <f t="shared" si="214"/>
        <v>2.0000000000000083E-3</v>
      </c>
      <c r="BL200" s="61">
        <f t="shared" si="215"/>
        <v>2.0000000000000083E-3</v>
      </c>
      <c r="BM200" s="61">
        <f t="shared" si="216"/>
        <v>2.0000000000000083E-3</v>
      </c>
      <c r="BN200" s="62">
        <f t="shared" si="217"/>
        <v>0</v>
      </c>
      <c r="BO200" s="62">
        <f t="shared" si="218"/>
        <v>0</v>
      </c>
      <c r="BP200" s="62">
        <f t="shared" si="219"/>
        <v>7</v>
      </c>
      <c r="BQ200" s="62">
        <f t="shared" si="220"/>
        <v>0</v>
      </c>
      <c r="BR200" s="62">
        <f t="shared" si="221"/>
        <v>0</v>
      </c>
      <c r="BS200" s="62">
        <f t="shared" si="222"/>
        <v>7</v>
      </c>
      <c r="BT200" s="62">
        <f t="shared" si="223"/>
        <v>0</v>
      </c>
      <c r="BU200" s="62">
        <f t="shared" si="224"/>
        <v>0</v>
      </c>
      <c r="BV200" s="62">
        <f t="shared" si="225"/>
        <v>7</v>
      </c>
      <c r="BW200" s="62">
        <f t="shared" si="226"/>
        <v>0</v>
      </c>
      <c r="BX200" s="62">
        <f t="shared" si="227"/>
        <v>0</v>
      </c>
      <c r="BY200" s="62">
        <f t="shared" si="228"/>
        <v>7</v>
      </c>
      <c r="BZ200" s="63">
        <f t="shared" si="229"/>
        <v>0.31593750000000004</v>
      </c>
      <c r="CA200" s="63">
        <f t="shared" si="230"/>
        <v>0.32149305555555563</v>
      </c>
      <c r="CB200" s="63">
        <f t="shared" si="231"/>
        <v>0.31871527777777781</v>
      </c>
      <c r="CC200" s="63">
        <f t="shared" si="232"/>
        <v>0.36454861111111109</v>
      </c>
      <c r="CD200" s="63">
        <f t="shared" si="233"/>
        <v>0.36003472222222221</v>
      </c>
      <c r="CE200" s="63">
        <f t="shared" si="234"/>
        <v>0.3704513888888889</v>
      </c>
      <c r="CF200" s="63">
        <f t="shared" si="235"/>
        <v>0.37086805555555546</v>
      </c>
      <c r="CG200" s="63">
        <f t="shared" si="236"/>
        <v>0.37017361111111102</v>
      </c>
      <c r="CH200" s="36"/>
      <c r="CI200" s="36"/>
      <c r="CJ200" s="36"/>
      <c r="CK200" s="36"/>
      <c r="CL200" s="60">
        <v>60</v>
      </c>
    </row>
    <row r="201" spans="1:90" ht="28.5" customHeight="1" x14ac:dyDescent="0.25">
      <c r="A201" s="37">
        <v>12</v>
      </c>
      <c r="C201" s="37"/>
      <c r="D201" s="37"/>
      <c r="E201" s="37"/>
      <c r="F201" s="44"/>
      <c r="G201" s="44">
        <v>52.69</v>
      </c>
      <c r="H201" s="44">
        <f t="shared" si="190"/>
        <v>52.67</v>
      </c>
      <c r="I201" s="83">
        <v>52.63</v>
      </c>
      <c r="J201" s="43">
        <f t="shared" si="177"/>
        <v>-9.5002850085497165E-4</v>
      </c>
      <c r="K201" s="44">
        <f t="shared" si="178"/>
        <v>-4.9999999999997158E-2</v>
      </c>
      <c r="L201" s="76" t="s">
        <v>146</v>
      </c>
      <c r="M201" s="122">
        <v>60</v>
      </c>
      <c r="N201" s="46">
        <f t="shared" si="196"/>
        <v>52.68</v>
      </c>
      <c r="O201" s="46">
        <v>-0.02</v>
      </c>
      <c r="P201" s="78">
        <v>52.7</v>
      </c>
      <c r="Q201" s="46">
        <v>-0.02</v>
      </c>
      <c r="R201" s="78">
        <v>52.69</v>
      </c>
      <c r="S201" s="46">
        <v>-0.02</v>
      </c>
      <c r="T201" s="78">
        <v>52.71</v>
      </c>
      <c r="U201" s="47" t="str">
        <f t="shared" si="237"/>
        <v/>
      </c>
      <c r="V201" s="47" t="str">
        <f t="shared" si="238"/>
        <v/>
      </c>
      <c r="W201" s="47"/>
      <c r="X201" s="47"/>
      <c r="Y201" s="47"/>
      <c r="Z201" s="47"/>
      <c r="AA201" s="47"/>
      <c r="AB201" s="47"/>
      <c r="AC201" s="47"/>
      <c r="AD201" s="47"/>
      <c r="AE201" s="51">
        <f t="shared" si="191"/>
        <v>12</v>
      </c>
      <c r="AF201" s="51" t="str">
        <f t="shared" si="192"/>
        <v/>
      </c>
      <c r="AG201" s="51" t="str">
        <f t="shared" si="193"/>
        <v/>
      </c>
      <c r="AH201" s="51" t="str">
        <f t="shared" si="194"/>
        <v/>
      </c>
      <c r="AI201" s="52">
        <f t="shared" si="195"/>
        <v>52.67</v>
      </c>
      <c r="AJ201" s="68"/>
      <c r="AK201" s="53"/>
      <c r="AL201" s="52"/>
      <c r="AM201" s="53">
        <f t="shared" si="197"/>
        <v>35</v>
      </c>
      <c r="AN201" s="53">
        <f>IF(AJ201&lt;&gt;"",IF(AJ201="o",VLOOKUP(AM201,OpenSect!$A$1:$D$11,2),IF(AJ201="u",VLOOKUP(AM201,UpHill!$A$1:$D$35,2),IF(AJ201="d",VLOOKUP(AM201,DownHill!$A$1:$D$29,2),IF(AJ201="f",VLOOKUP(AM201,FlatUnd!$A$2:$D$30,2),IF(AJ201="t",VLOOKUP(AM201,TimeAdd!$A$1:$D$176,2),IF(AJ201="l",VLOOKUP(AM201,SLimit!$A$1:$D$8,2),AN200)))))),AN200)</f>
        <v>35</v>
      </c>
      <c r="AO201" s="53">
        <f>IF(AJ201&lt;&gt;"",IF(AJ201="o",VLOOKUP(AM201,OpenSect!$A$1:$D$11,3),IF(AJ201="u",VLOOKUP(AM201,UpHill!$A$1:$D$35,3),IF(AJ201="d",VLOOKUP(AM201,DownHill!$A$3:$D$29,3),IF(AJ201="f",VLOOKUP(AM201,FlatUnd!$A$2:$D$30,3),IF(AJ201="t",VLOOKUP(AM201,TimeAdd!$A$1:$D$18,3),IF(AJ201="l",VLOOKUP(AM201,SLimit!$A$1:$D$8,3),AO200)))))),AO200)</f>
        <v>35</v>
      </c>
      <c r="AP201" s="53">
        <f>IF(AJ201&lt;&gt;"",IF(AJ201="o",VLOOKUP(AM201,OpenSect!$A$1:$D$11,4),IF(AJ201="u",VLOOKUP(AM201,UpHill!$A$1:$D$35,4),IF(AJ201="d",VLOOKUP(AM201,DownHill!$A$1:$D$29,4),IF(AJ201="f",VLOOKUP(AM201,FlatUnd!$A$2:$D$30,4),IF(AJ201="t",VLOOKUP(AM201,TimeAdd!$A$1:$D$18,4),IF(AJ201="l",VLOOKUP(AM201,SLimit!$A$1:$D$8,4),AP200)))))),AP200)</f>
        <v>35</v>
      </c>
      <c r="AQ201" s="53">
        <f t="shared" si="198"/>
        <v>60</v>
      </c>
      <c r="AR201" s="54" t="str">
        <f t="shared" si="199"/>
        <v>Prohibition - Stopping prohibited.</v>
      </c>
      <c r="AS201" s="55"/>
      <c r="AT201" s="55"/>
      <c r="AU201" s="56">
        <f>IF(GroupStTimes!$A$8=0,MIN(CB201,CD201,CF201),MIN(BZ201,CB201,CD201,CF201))</f>
        <v>0.31600694444444449</v>
      </c>
      <c r="AV201" s="56">
        <f>IF(GroupStTimes!$A$8=0,MAX(CC201,CE201,CG201),MAX(CA201,CC201,CE201,CG201))</f>
        <v>0.37052083333333335</v>
      </c>
      <c r="AW201" s="57" t="str">
        <f t="shared" si="200"/>
        <v/>
      </c>
      <c r="AX201" s="58" t="str">
        <f t="shared" si="201"/>
        <v/>
      </c>
      <c r="AY201" s="58" t="str">
        <f t="shared" si="202"/>
        <v/>
      </c>
      <c r="AZ201" s="31">
        <f t="shared" si="203"/>
        <v>52.54</v>
      </c>
      <c r="BA201" s="59">
        <f t="shared" si="204"/>
        <v>0.31585648148148154</v>
      </c>
      <c r="BB201" s="59">
        <f t="shared" si="205"/>
        <v>0.32141203703703713</v>
      </c>
      <c r="BC201" s="59">
        <f t="shared" si="206"/>
        <v>0.31863425925925931</v>
      </c>
      <c r="BD201" s="59">
        <f t="shared" si="207"/>
        <v>0.36446759259259259</v>
      </c>
      <c r="BE201" s="59">
        <f t="shared" si="208"/>
        <v>0.35995370370370372</v>
      </c>
      <c r="BF201" s="59">
        <f t="shared" si="209"/>
        <v>0.37037037037037041</v>
      </c>
      <c r="BG201" s="59">
        <f t="shared" si="210"/>
        <v>0.37078703703703697</v>
      </c>
      <c r="BH201" s="59">
        <f t="shared" si="211"/>
        <v>0.37009259259259253</v>
      </c>
      <c r="BI201" s="31">
        <f t="shared" si="212"/>
        <v>0.13000000000000256</v>
      </c>
      <c r="BJ201" s="61">
        <f t="shared" si="213"/>
        <v>3.7142857142857875E-3</v>
      </c>
      <c r="BK201" s="61">
        <f t="shared" si="214"/>
        <v>3.7142857142857875E-3</v>
      </c>
      <c r="BL201" s="61">
        <f t="shared" si="215"/>
        <v>3.7142857142857875E-3</v>
      </c>
      <c r="BM201" s="61">
        <f t="shared" si="216"/>
        <v>3.7142857142857875E-3</v>
      </c>
      <c r="BN201" s="62">
        <f t="shared" si="217"/>
        <v>0</v>
      </c>
      <c r="BO201" s="62">
        <f t="shared" si="218"/>
        <v>0</v>
      </c>
      <c r="BP201" s="62">
        <f t="shared" si="219"/>
        <v>13</v>
      </c>
      <c r="BQ201" s="62">
        <f t="shared" si="220"/>
        <v>0</v>
      </c>
      <c r="BR201" s="62">
        <f t="shared" si="221"/>
        <v>0</v>
      </c>
      <c r="BS201" s="62">
        <f t="shared" si="222"/>
        <v>13</v>
      </c>
      <c r="BT201" s="62">
        <f t="shared" si="223"/>
        <v>0</v>
      </c>
      <c r="BU201" s="62">
        <f t="shared" si="224"/>
        <v>0</v>
      </c>
      <c r="BV201" s="62">
        <f t="shared" si="225"/>
        <v>13</v>
      </c>
      <c r="BW201" s="62">
        <f t="shared" si="226"/>
        <v>0</v>
      </c>
      <c r="BX201" s="62">
        <f t="shared" si="227"/>
        <v>0</v>
      </c>
      <c r="BY201" s="62">
        <f t="shared" si="228"/>
        <v>13</v>
      </c>
      <c r="BZ201" s="63">
        <f t="shared" si="229"/>
        <v>0.31600694444444449</v>
      </c>
      <c r="CA201" s="63">
        <f t="shared" si="230"/>
        <v>0.32156250000000008</v>
      </c>
      <c r="CB201" s="63">
        <f t="shared" si="231"/>
        <v>0.31878472222222226</v>
      </c>
      <c r="CC201" s="63">
        <f t="shared" si="232"/>
        <v>0.36461805555555554</v>
      </c>
      <c r="CD201" s="63">
        <f t="shared" si="233"/>
        <v>0.36010416666666667</v>
      </c>
      <c r="CE201" s="63">
        <f t="shared" si="234"/>
        <v>0.37052083333333335</v>
      </c>
      <c r="CF201" s="63">
        <f t="shared" si="235"/>
        <v>0.37093749999999992</v>
      </c>
      <c r="CG201" s="63">
        <f t="shared" si="236"/>
        <v>0.37024305555555548</v>
      </c>
      <c r="CH201" s="36"/>
      <c r="CI201" s="36"/>
      <c r="CJ201" s="36"/>
      <c r="CK201" s="36"/>
      <c r="CL201" s="60">
        <v>60</v>
      </c>
    </row>
    <row r="202" spans="1:90" ht="28.5" customHeight="1" x14ac:dyDescent="0.25">
      <c r="A202" s="37">
        <v>12</v>
      </c>
      <c r="C202" s="37"/>
      <c r="D202" s="37"/>
      <c r="E202" s="37"/>
      <c r="F202" s="44"/>
      <c r="G202" s="44">
        <v>52.74</v>
      </c>
      <c r="H202" s="44">
        <f t="shared" si="190"/>
        <v>52.72</v>
      </c>
      <c r="I202" s="83">
        <v>52.68</v>
      </c>
      <c r="J202" s="43">
        <f t="shared" si="177"/>
        <v>-9.4912680334087245E-4</v>
      </c>
      <c r="K202" s="44">
        <f t="shared" si="178"/>
        <v>-4.9999999999997158E-2</v>
      </c>
      <c r="L202" s="76" t="s">
        <v>146</v>
      </c>
      <c r="M202" s="122">
        <v>60</v>
      </c>
      <c r="N202" s="46">
        <f t="shared" si="196"/>
        <v>52.73</v>
      </c>
      <c r="O202" s="46">
        <v>-0.02</v>
      </c>
      <c r="P202" s="78">
        <v>52.75</v>
      </c>
      <c r="Q202" s="46">
        <v>-0.02</v>
      </c>
      <c r="R202" s="78">
        <v>52.74</v>
      </c>
      <c r="S202" s="46">
        <v>-0.02</v>
      </c>
      <c r="T202" s="78">
        <v>52.76</v>
      </c>
      <c r="U202" s="47" t="str">
        <f t="shared" si="237"/>
        <v/>
      </c>
      <c r="V202" s="47" t="str">
        <f t="shared" si="238"/>
        <v/>
      </c>
      <c r="W202" s="47"/>
      <c r="X202" s="47"/>
      <c r="Y202" s="47"/>
      <c r="Z202" s="47"/>
      <c r="AA202" s="47"/>
      <c r="AB202" s="47"/>
      <c r="AC202" s="47"/>
      <c r="AD202" s="47"/>
      <c r="AE202" s="51">
        <f t="shared" si="191"/>
        <v>12</v>
      </c>
      <c r="AF202" s="51" t="str">
        <f t="shared" si="192"/>
        <v/>
      </c>
      <c r="AG202" s="51" t="str">
        <f t="shared" si="193"/>
        <v/>
      </c>
      <c r="AH202" s="51" t="str">
        <f t="shared" si="194"/>
        <v/>
      </c>
      <c r="AI202" s="52">
        <f t="shared" si="195"/>
        <v>52.72</v>
      </c>
      <c r="AJ202" s="68"/>
      <c r="AK202" s="53"/>
      <c r="AL202" s="52"/>
      <c r="AM202" s="53">
        <f t="shared" si="197"/>
        <v>35</v>
      </c>
      <c r="AN202" s="53">
        <f>IF(AJ202&lt;&gt;"",IF(AJ202="o",VLOOKUP(AM202,OpenSect!$A$1:$D$11,2),IF(AJ202="u",VLOOKUP(AM202,UpHill!$A$1:$D$35,2),IF(AJ202="d",VLOOKUP(AM202,DownHill!$A$1:$D$29,2),IF(AJ202="f",VLOOKUP(AM202,FlatUnd!$A$2:$D$30,2),IF(AJ202="t",VLOOKUP(AM202,TimeAdd!$A$1:$D$176,2),IF(AJ202="l",VLOOKUP(AM202,SLimit!$A$1:$D$8,2),AN201)))))),AN201)</f>
        <v>35</v>
      </c>
      <c r="AO202" s="53">
        <f>IF(AJ202&lt;&gt;"",IF(AJ202="o",VLOOKUP(AM202,OpenSect!$A$1:$D$11,3),IF(AJ202="u",VLOOKUP(AM202,UpHill!$A$1:$D$35,3),IF(AJ202="d",VLOOKUP(AM202,DownHill!$A$3:$D$29,3),IF(AJ202="f",VLOOKUP(AM202,FlatUnd!$A$2:$D$30,3),IF(AJ202="t",VLOOKUP(AM202,TimeAdd!$A$1:$D$18,3),IF(AJ202="l",VLOOKUP(AM202,SLimit!$A$1:$D$8,3),AO201)))))),AO201)</f>
        <v>35</v>
      </c>
      <c r="AP202" s="53">
        <f>IF(AJ202&lt;&gt;"",IF(AJ202="o",VLOOKUP(AM202,OpenSect!$A$1:$D$11,4),IF(AJ202="u",VLOOKUP(AM202,UpHill!$A$1:$D$35,4),IF(AJ202="d",VLOOKUP(AM202,DownHill!$A$1:$D$29,4),IF(AJ202="f",VLOOKUP(AM202,FlatUnd!$A$2:$D$30,4),IF(AJ202="t",VLOOKUP(AM202,TimeAdd!$A$1:$D$18,4),IF(AJ202="l",VLOOKUP(AM202,SLimit!$A$1:$D$8,4),AP201)))))),AP201)</f>
        <v>35</v>
      </c>
      <c r="AQ202" s="53">
        <f t="shared" si="198"/>
        <v>60</v>
      </c>
      <c r="AR202" s="54" t="str">
        <f t="shared" si="199"/>
        <v>Prohibition - Stopping prohibited.</v>
      </c>
      <c r="AS202" s="55"/>
      <c r="AT202" s="55"/>
      <c r="AU202" s="56">
        <f>IF(GroupStTimes!$A$8=0,MIN(CB202,CD202,CF202),MIN(BZ202,CB202,CD202,CF202))</f>
        <v>0.31607638888888895</v>
      </c>
      <c r="AV202" s="56">
        <f>IF(GroupStTimes!$A$8=0,MAX(CC202,CE202,CG202),MAX(CA202,CC202,CE202,CG202))</f>
        <v>0.37059027777777781</v>
      </c>
      <c r="AW202" s="57" t="str">
        <f t="shared" si="200"/>
        <v/>
      </c>
      <c r="AX202" s="58" t="str">
        <f t="shared" si="201"/>
        <v/>
      </c>
      <c r="AY202" s="58" t="str">
        <f t="shared" si="202"/>
        <v/>
      </c>
      <c r="AZ202" s="31">
        <f t="shared" si="203"/>
        <v>52.54</v>
      </c>
      <c r="BA202" s="59">
        <f t="shared" si="204"/>
        <v>0.31585648148148154</v>
      </c>
      <c r="BB202" s="59">
        <f t="shared" si="205"/>
        <v>0.32141203703703713</v>
      </c>
      <c r="BC202" s="59">
        <f t="shared" si="206"/>
        <v>0.31863425925925931</v>
      </c>
      <c r="BD202" s="59">
        <f t="shared" si="207"/>
        <v>0.36446759259259259</v>
      </c>
      <c r="BE202" s="59">
        <f t="shared" si="208"/>
        <v>0.35995370370370372</v>
      </c>
      <c r="BF202" s="59">
        <f t="shared" si="209"/>
        <v>0.37037037037037041</v>
      </c>
      <c r="BG202" s="59">
        <f t="shared" si="210"/>
        <v>0.37078703703703697</v>
      </c>
      <c r="BH202" s="59">
        <f t="shared" si="211"/>
        <v>0.37009259259259253</v>
      </c>
      <c r="BI202" s="31">
        <f t="shared" si="212"/>
        <v>0.17999999999999972</v>
      </c>
      <c r="BJ202" s="61">
        <f t="shared" si="213"/>
        <v>5.1428571428571348E-3</v>
      </c>
      <c r="BK202" s="61">
        <f t="shared" si="214"/>
        <v>5.1428571428571348E-3</v>
      </c>
      <c r="BL202" s="61">
        <f t="shared" si="215"/>
        <v>5.1428571428571348E-3</v>
      </c>
      <c r="BM202" s="61">
        <f t="shared" si="216"/>
        <v>5.1428571428571348E-3</v>
      </c>
      <c r="BN202" s="62">
        <f t="shared" si="217"/>
        <v>0</v>
      </c>
      <c r="BO202" s="62">
        <f t="shared" si="218"/>
        <v>0</v>
      </c>
      <c r="BP202" s="62">
        <f t="shared" si="219"/>
        <v>19</v>
      </c>
      <c r="BQ202" s="62">
        <f t="shared" si="220"/>
        <v>0</v>
      </c>
      <c r="BR202" s="62">
        <f t="shared" si="221"/>
        <v>0</v>
      </c>
      <c r="BS202" s="62">
        <f t="shared" si="222"/>
        <v>19</v>
      </c>
      <c r="BT202" s="62">
        <f t="shared" si="223"/>
        <v>0</v>
      </c>
      <c r="BU202" s="62">
        <f t="shared" si="224"/>
        <v>0</v>
      </c>
      <c r="BV202" s="62">
        <f t="shared" si="225"/>
        <v>19</v>
      </c>
      <c r="BW202" s="62">
        <f t="shared" si="226"/>
        <v>0</v>
      </c>
      <c r="BX202" s="62">
        <f t="shared" si="227"/>
        <v>0</v>
      </c>
      <c r="BY202" s="62">
        <f t="shared" si="228"/>
        <v>19</v>
      </c>
      <c r="BZ202" s="63">
        <f t="shared" si="229"/>
        <v>0.31607638888888895</v>
      </c>
      <c r="CA202" s="63">
        <f t="shared" si="230"/>
        <v>0.32163194444444454</v>
      </c>
      <c r="CB202" s="63">
        <f t="shared" si="231"/>
        <v>0.31885416666666672</v>
      </c>
      <c r="CC202" s="63">
        <f t="shared" si="232"/>
        <v>0.3646875</v>
      </c>
      <c r="CD202" s="63">
        <f t="shared" si="233"/>
        <v>0.36017361111111112</v>
      </c>
      <c r="CE202" s="63">
        <f t="shared" si="234"/>
        <v>0.37059027777777781</v>
      </c>
      <c r="CF202" s="63">
        <f t="shared" si="235"/>
        <v>0.37100694444444438</v>
      </c>
      <c r="CG202" s="63">
        <f t="shared" si="236"/>
        <v>0.37031249999999993</v>
      </c>
      <c r="CH202" s="36"/>
      <c r="CI202" s="36"/>
      <c r="CJ202" s="36"/>
      <c r="CK202" s="36"/>
      <c r="CL202" s="60">
        <v>60</v>
      </c>
    </row>
    <row r="203" spans="1:90" ht="28.5" customHeight="1" x14ac:dyDescent="0.25">
      <c r="A203" s="37">
        <v>12</v>
      </c>
      <c r="C203" s="37"/>
      <c r="D203" s="37"/>
      <c r="E203" s="37"/>
      <c r="F203" s="44"/>
      <c r="G203" s="44">
        <v>52.78</v>
      </c>
      <c r="H203" s="44">
        <f t="shared" si="190"/>
        <v>52.75</v>
      </c>
      <c r="I203" s="83">
        <v>52.72</v>
      </c>
      <c r="J203" s="43">
        <f t="shared" si="177"/>
        <v>-6.9549822964077657E-4</v>
      </c>
      <c r="K203" s="44">
        <f t="shared" si="178"/>
        <v>-3.666666666666174E-2</v>
      </c>
      <c r="L203" s="76" t="s">
        <v>146</v>
      </c>
      <c r="M203" s="122">
        <v>60</v>
      </c>
      <c r="N203" s="46">
        <f t="shared" si="196"/>
        <v>52.756666666666661</v>
      </c>
      <c r="O203" s="46">
        <v>-0.02</v>
      </c>
      <c r="P203" s="78">
        <v>52.75</v>
      </c>
      <c r="Q203" s="46">
        <v>-0.02</v>
      </c>
      <c r="R203" s="78">
        <v>52.78</v>
      </c>
      <c r="S203" s="46">
        <v>-0.02</v>
      </c>
      <c r="T203" s="78">
        <v>52.8</v>
      </c>
      <c r="U203" s="47" t="str">
        <f t="shared" si="237"/>
        <v/>
      </c>
      <c r="V203" s="47" t="str">
        <f t="shared" si="238"/>
        <v/>
      </c>
      <c r="W203" s="47"/>
      <c r="X203" s="47"/>
      <c r="Y203" s="47"/>
      <c r="Z203" s="47"/>
      <c r="AA203" s="47"/>
      <c r="AB203" s="47"/>
      <c r="AC203" s="47"/>
      <c r="AD203" s="47"/>
      <c r="AE203" s="51">
        <f t="shared" si="191"/>
        <v>12</v>
      </c>
      <c r="AF203" s="51" t="str">
        <f t="shared" si="192"/>
        <v/>
      </c>
      <c r="AG203" s="51" t="str">
        <f t="shared" si="193"/>
        <v/>
      </c>
      <c r="AH203" s="51" t="str">
        <f t="shared" si="194"/>
        <v/>
      </c>
      <c r="AI203" s="52">
        <f t="shared" si="195"/>
        <v>52.75</v>
      </c>
      <c r="AJ203" s="68"/>
      <c r="AK203" s="53"/>
      <c r="AL203" s="52"/>
      <c r="AM203" s="53">
        <f t="shared" si="197"/>
        <v>35</v>
      </c>
      <c r="AN203" s="53">
        <f>IF(AJ203&lt;&gt;"",IF(AJ203="o",VLOOKUP(AM203,OpenSect!$A$1:$D$11,2),IF(AJ203="u",VLOOKUP(AM203,UpHill!$A$1:$D$35,2),IF(AJ203="d",VLOOKUP(AM203,DownHill!$A$1:$D$29,2),IF(AJ203="f",VLOOKUP(AM203,FlatUnd!$A$2:$D$30,2),IF(AJ203="t",VLOOKUP(AM203,TimeAdd!$A$1:$D$176,2),IF(AJ203="l",VLOOKUP(AM203,SLimit!$A$1:$D$8,2),AN202)))))),AN202)</f>
        <v>35</v>
      </c>
      <c r="AO203" s="53">
        <f>IF(AJ203&lt;&gt;"",IF(AJ203="o",VLOOKUP(AM203,OpenSect!$A$1:$D$11,3),IF(AJ203="u",VLOOKUP(AM203,UpHill!$A$1:$D$35,3),IF(AJ203="d",VLOOKUP(AM203,DownHill!$A$3:$D$29,3),IF(AJ203="f",VLOOKUP(AM203,FlatUnd!$A$2:$D$30,3),IF(AJ203="t",VLOOKUP(AM203,TimeAdd!$A$1:$D$18,3),IF(AJ203="l",VLOOKUP(AM203,SLimit!$A$1:$D$8,3),AO202)))))),AO202)</f>
        <v>35</v>
      </c>
      <c r="AP203" s="53">
        <f>IF(AJ203&lt;&gt;"",IF(AJ203="o",VLOOKUP(AM203,OpenSect!$A$1:$D$11,4),IF(AJ203="u",VLOOKUP(AM203,UpHill!$A$1:$D$35,4),IF(AJ203="d",VLOOKUP(AM203,DownHill!$A$1:$D$29,4),IF(AJ203="f",VLOOKUP(AM203,FlatUnd!$A$2:$D$30,4),IF(AJ203="t",VLOOKUP(AM203,TimeAdd!$A$1:$D$18,4),IF(AJ203="l",VLOOKUP(AM203,SLimit!$A$1:$D$8,4),AP202)))))),AP202)</f>
        <v>35</v>
      </c>
      <c r="AQ203" s="53">
        <f t="shared" si="198"/>
        <v>60</v>
      </c>
      <c r="AR203" s="54" t="str">
        <f t="shared" si="199"/>
        <v>Prohibition - Stopping prohibited.</v>
      </c>
      <c r="AS203" s="55"/>
      <c r="AT203" s="55"/>
      <c r="AU203" s="56">
        <f>IF(GroupStTimes!$A$8=0,MIN(CB203,CD203,CF203),MIN(BZ203,CB203,CD203,CF203))</f>
        <v>0.31611111111111118</v>
      </c>
      <c r="AV203" s="56">
        <f>IF(GroupStTimes!$A$8=0,MAX(CC203,CE203,CG203),MAX(CA203,CC203,CE203,CG203))</f>
        <v>0.37062500000000004</v>
      </c>
      <c r="AW203" s="57" t="str">
        <f t="shared" si="200"/>
        <v/>
      </c>
      <c r="AX203" s="58" t="str">
        <f t="shared" si="201"/>
        <v/>
      </c>
      <c r="AY203" s="58" t="str">
        <f t="shared" si="202"/>
        <v/>
      </c>
      <c r="AZ203" s="31">
        <f t="shared" si="203"/>
        <v>52.54</v>
      </c>
      <c r="BA203" s="59">
        <f t="shared" si="204"/>
        <v>0.31585648148148154</v>
      </c>
      <c r="BB203" s="59">
        <f t="shared" si="205"/>
        <v>0.32141203703703713</v>
      </c>
      <c r="BC203" s="59">
        <f t="shared" si="206"/>
        <v>0.31863425925925931</v>
      </c>
      <c r="BD203" s="59">
        <f t="shared" si="207"/>
        <v>0.36446759259259259</v>
      </c>
      <c r="BE203" s="59">
        <f t="shared" si="208"/>
        <v>0.35995370370370372</v>
      </c>
      <c r="BF203" s="59">
        <f t="shared" si="209"/>
        <v>0.37037037037037041</v>
      </c>
      <c r="BG203" s="59">
        <f t="shared" si="210"/>
        <v>0.37078703703703697</v>
      </c>
      <c r="BH203" s="59">
        <f t="shared" si="211"/>
        <v>0.37009259259259253</v>
      </c>
      <c r="BI203" s="31">
        <f t="shared" si="212"/>
        <v>0.21000000000000085</v>
      </c>
      <c r="BJ203" s="61">
        <f t="shared" si="213"/>
        <v>6.0000000000000244E-3</v>
      </c>
      <c r="BK203" s="61">
        <f t="shared" si="214"/>
        <v>6.0000000000000244E-3</v>
      </c>
      <c r="BL203" s="61">
        <f t="shared" si="215"/>
        <v>6.0000000000000244E-3</v>
      </c>
      <c r="BM203" s="61">
        <f t="shared" si="216"/>
        <v>6.0000000000000244E-3</v>
      </c>
      <c r="BN203" s="62">
        <f t="shared" si="217"/>
        <v>0</v>
      </c>
      <c r="BO203" s="62">
        <f t="shared" si="218"/>
        <v>0</v>
      </c>
      <c r="BP203" s="62">
        <f t="shared" si="219"/>
        <v>22</v>
      </c>
      <c r="BQ203" s="62">
        <f t="shared" si="220"/>
        <v>0</v>
      </c>
      <c r="BR203" s="62">
        <f t="shared" si="221"/>
        <v>0</v>
      </c>
      <c r="BS203" s="62">
        <f t="shared" si="222"/>
        <v>22</v>
      </c>
      <c r="BT203" s="62">
        <f t="shared" si="223"/>
        <v>0</v>
      </c>
      <c r="BU203" s="62">
        <f t="shared" si="224"/>
        <v>0</v>
      </c>
      <c r="BV203" s="62">
        <f t="shared" si="225"/>
        <v>22</v>
      </c>
      <c r="BW203" s="62">
        <f t="shared" si="226"/>
        <v>0</v>
      </c>
      <c r="BX203" s="62">
        <f t="shared" si="227"/>
        <v>0</v>
      </c>
      <c r="BY203" s="62">
        <f t="shared" si="228"/>
        <v>22</v>
      </c>
      <c r="BZ203" s="63">
        <f t="shared" si="229"/>
        <v>0.31611111111111118</v>
      </c>
      <c r="CA203" s="63">
        <f t="shared" si="230"/>
        <v>0.32166666666666677</v>
      </c>
      <c r="CB203" s="63">
        <f t="shared" si="231"/>
        <v>0.31888888888888894</v>
      </c>
      <c r="CC203" s="63">
        <f t="shared" si="232"/>
        <v>0.36472222222222223</v>
      </c>
      <c r="CD203" s="63">
        <f t="shared" si="233"/>
        <v>0.36020833333333335</v>
      </c>
      <c r="CE203" s="63">
        <f t="shared" si="234"/>
        <v>0.37062500000000004</v>
      </c>
      <c r="CF203" s="63">
        <f t="shared" si="235"/>
        <v>0.3710416666666666</v>
      </c>
      <c r="CG203" s="63">
        <f t="shared" si="236"/>
        <v>0.37034722222222216</v>
      </c>
      <c r="CH203" s="36"/>
      <c r="CI203" s="36"/>
      <c r="CJ203" s="36"/>
      <c r="CK203" s="36"/>
      <c r="CL203" s="60">
        <v>60</v>
      </c>
    </row>
    <row r="204" spans="1:90" ht="28.5" customHeight="1" x14ac:dyDescent="0.25">
      <c r="A204" s="37">
        <v>85</v>
      </c>
      <c r="C204" s="37" t="s">
        <v>31</v>
      </c>
      <c r="D204" s="37">
        <v>35</v>
      </c>
      <c r="E204" s="37"/>
      <c r="F204" s="44"/>
      <c r="G204" s="44">
        <v>52.84</v>
      </c>
      <c r="H204" s="44">
        <f t="shared" si="190"/>
        <v>52.8</v>
      </c>
      <c r="I204" s="83">
        <v>52.77</v>
      </c>
      <c r="J204" s="43">
        <f t="shared" ref="J204" si="241">IF(N204="","",IF((I204-$I$4)=0,0,((I204-$I$4)-(N204-$N$4))/(I204-$I$4)))</f>
        <v>-9.4750805381840352E-4</v>
      </c>
      <c r="K204" s="44">
        <f t="shared" ref="K204" si="242">(I204-$I$4)-(N204-$N$4)</f>
        <v>-4.9999999999997158E-2</v>
      </c>
      <c r="L204" s="91" t="s">
        <v>1544</v>
      </c>
      <c r="M204" s="122">
        <v>60</v>
      </c>
      <c r="N204" s="46">
        <f t="shared" si="196"/>
        <v>52.82</v>
      </c>
      <c r="O204" s="46">
        <v>-0.02</v>
      </c>
      <c r="P204" s="78">
        <v>52.84</v>
      </c>
      <c r="Q204" s="46"/>
      <c r="R204" s="78"/>
      <c r="S204" s="46"/>
      <c r="T204" s="78"/>
      <c r="U204" s="47" t="str">
        <f t="shared" si="237"/>
        <v/>
      </c>
      <c r="V204" s="47" t="str">
        <f t="shared" si="238"/>
        <v/>
      </c>
      <c r="W204" s="47"/>
      <c r="X204" s="47"/>
      <c r="Y204" s="47"/>
      <c r="Z204" s="47"/>
      <c r="AA204" s="47"/>
      <c r="AB204" s="47"/>
      <c r="AC204" s="47"/>
      <c r="AD204" s="47"/>
      <c r="AE204" s="51">
        <f t="shared" si="191"/>
        <v>85</v>
      </c>
      <c r="AF204" s="51" t="str">
        <f t="shared" si="192"/>
        <v/>
      </c>
      <c r="AG204" s="51" t="str">
        <f t="shared" si="193"/>
        <v>l</v>
      </c>
      <c r="AH204" s="51">
        <f t="shared" si="194"/>
        <v>35</v>
      </c>
      <c r="AI204" s="52">
        <f t="shared" si="195"/>
        <v>52.8</v>
      </c>
      <c r="AJ204" s="68" t="s">
        <v>31</v>
      </c>
      <c r="AK204" s="53"/>
      <c r="AL204" s="52"/>
      <c r="AM204" s="53">
        <f t="shared" si="197"/>
        <v>35</v>
      </c>
      <c r="AN204" s="53">
        <f>IF(AJ204&lt;&gt;"",IF(AJ204="o",VLOOKUP(AM204,OpenSect!$A$1:$D$11,2),IF(AJ204="u",VLOOKUP(AM204,UpHill!$A$1:$D$35,2),IF(AJ204="d",VLOOKUP(AM204,DownHill!$A$1:$D$29,2),IF(AJ204="f",VLOOKUP(AM204,FlatUnd!$A$2:$D$30,2),IF(AJ204="t",VLOOKUP(AM204,TimeAdd!$A$1:$D$176,2),IF(AJ204="l",VLOOKUP(AM204,SLimit!$A$1:$D$8,2),AN203)))))),AN203)</f>
        <v>40</v>
      </c>
      <c r="AO204" s="53">
        <f>IF(AJ204&lt;&gt;"",IF(AJ204="o",VLOOKUP(AM204,OpenSect!$A$1:$D$11,3),IF(AJ204="u",VLOOKUP(AM204,UpHill!$A$1:$D$35,3),IF(AJ204="d",VLOOKUP(AM204,DownHill!$A$3:$D$29,3),IF(AJ204="f",VLOOKUP(AM204,FlatUnd!$A$2:$D$30,3),IF(AJ204="t",VLOOKUP(AM204,TimeAdd!$A$1:$D$18,3),IF(AJ204="l",VLOOKUP(AM204,SLimit!$A$1:$D$8,3),AO203)))))),AO203)</f>
        <v>45</v>
      </c>
      <c r="AP204" s="53">
        <f>IF(AJ204&lt;&gt;"",IF(AJ204="o",VLOOKUP(AM204,OpenSect!$A$1:$D$11,4),IF(AJ204="u",VLOOKUP(AM204,UpHill!$A$1:$D$35,4),IF(AJ204="d",VLOOKUP(AM204,DownHill!$A$1:$D$29,4),IF(AJ204="f",VLOOKUP(AM204,FlatUnd!$A$2:$D$30,4),IF(AJ204="t",VLOOKUP(AM204,TimeAdd!$A$1:$D$18,4),IF(AJ204="l",VLOOKUP(AM204,SLimit!$A$1:$D$8,4),AP203)))))),AP203)</f>
        <v>50</v>
      </c>
      <c r="AQ204" s="53">
        <f t="shared" si="198"/>
        <v>60</v>
      </c>
      <c r="AR204" s="54" t="str">
        <f t="shared" si="199"/>
        <v>Warning Children.  Children.</v>
      </c>
      <c r="AS204" s="55"/>
      <c r="AT204" s="55"/>
      <c r="AU204" s="56">
        <f>IF(GroupStTimes!$A$8=0,MIN(CB204,CD204,CF204),MIN(BZ204,CB204,CD204,CF204))</f>
        <v>0.31616898148148154</v>
      </c>
      <c r="AV204" s="56">
        <f>IF(GroupStTimes!$A$8=0,MAX(CC204,CE204,CG204),MAX(CA204,CC204,CE204,CG204))</f>
        <v>0.3706828703703704</v>
      </c>
      <c r="AW204" s="57" t="str">
        <f t="shared" si="200"/>
        <v/>
      </c>
      <c r="AX204" s="58" t="str">
        <f t="shared" si="201"/>
        <v/>
      </c>
      <c r="AY204" s="58" t="str">
        <f t="shared" si="202"/>
        <v/>
      </c>
      <c r="AZ204" s="31">
        <f t="shared" si="203"/>
        <v>52.54</v>
      </c>
      <c r="BA204" s="59">
        <f t="shared" si="204"/>
        <v>0.31585648148148154</v>
      </c>
      <c r="BB204" s="59">
        <f t="shared" si="205"/>
        <v>0.32141203703703713</v>
      </c>
      <c r="BC204" s="59">
        <f t="shared" si="206"/>
        <v>0.31863425925925931</v>
      </c>
      <c r="BD204" s="59">
        <f t="shared" si="207"/>
        <v>0.36446759259259259</v>
      </c>
      <c r="BE204" s="59">
        <f t="shared" si="208"/>
        <v>0.35995370370370372</v>
      </c>
      <c r="BF204" s="59">
        <f t="shared" si="209"/>
        <v>0.37037037037037041</v>
      </c>
      <c r="BG204" s="59">
        <f t="shared" si="210"/>
        <v>0.37078703703703697</v>
      </c>
      <c r="BH204" s="59">
        <f t="shared" si="211"/>
        <v>0.37009259259259253</v>
      </c>
      <c r="BI204" s="31">
        <f t="shared" si="212"/>
        <v>0.25999999999999801</v>
      </c>
      <c r="BJ204" s="61">
        <f t="shared" si="213"/>
        <v>7.4285714285713721E-3</v>
      </c>
      <c r="BK204" s="61">
        <f t="shared" si="214"/>
        <v>7.4285714285713721E-3</v>
      </c>
      <c r="BL204" s="61">
        <f t="shared" si="215"/>
        <v>7.4285714285713721E-3</v>
      </c>
      <c r="BM204" s="61">
        <f t="shared" si="216"/>
        <v>7.4285714285713721E-3</v>
      </c>
      <c r="BN204" s="62">
        <f t="shared" si="217"/>
        <v>0</v>
      </c>
      <c r="BO204" s="62">
        <f t="shared" si="218"/>
        <v>0</v>
      </c>
      <c r="BP204" s="62">
        <f t="shared" si="219"/>
        <v>27</v>
      </c>
      <c r="BQ204" s="62">
        <f t="shared" si="220"/>
        <v>0</v>
      </c>
      <c r="BR204" s="62">
        <f t="shared" si="221"/>
        <v>0</v>
      </c>
      <c r="BS204" s="62">
        <f t="shared" si="222"/>
        <v>27</v>
      </c>
      <c r="BT204" s="62">
        <f t="shared" si="223"/>
        <v>0</v>
      </c>
      <c r="BU204" s="62">
        <f t="shared" si="224"/>
        <v>0</v>
      </c>
      <c r="BV204" s="62">
        <f t="shared" si="225"/>
        <v>27</v>
      </c>
      <c r="BW204" s="62">
        <f t="shared" si="226"/>
        <v>0</v>
      </c>
      <c r="BX204" s="62">
        <f t="shared" si="227"/>
        <v>0</v>
      </c>
      <c r="BY204" s="62">
        <f t="shared" si="228"/>
        <v>27</v>
      </c>
      <c r="BZ204" s="63">
        <f t="shared" si="229"/>
        <v>0.31616898148148154</v>
      </c>
      <c r="CA204" s="63">
        <f t="shared" si="230"/>
        <v>0.32172453703703713</v>
      </c>
      <c r="CB204" s="63">
        <f t="shared" si="231"/>
        <v>0.3189467592592593</v>
      </c>
      <c r="CC204" s="63">
        <f t="shared" si="232"/>
        <v>0.36478009259259259</v>
      </c>
      <c r="CD204" s="63">
        <f t="shared" si="233"/>
        <v>0.36026620370370371</v>
      </c>
      <c r="CE204" s="63">
        <f t="shared" si="234"/>
        <v>0.3706828703703704</v>
      </c>
      <c r="CF204" s="63">
        <f t="shared" si="235"/>
        <v>0.37109953703703696</v>
      </c>
      <c r="CG204" s="63">
        <f t="shared" si="236"/>
        <v>0.37040509259259252</v>
      </c>
      <c r="CH204" s="36"/>
      <c r="CI204" s="36"/>
      <c r="CJ204" s="36"/>
      <c r="CK204" s="36"/>
      <c r="CL204" s="60">
        <v>60</v>
      </c>
    </row>
    <row r="205" spans="1:90" ht="28.5" customHeight="1" x14ac:dyDescent="0.25">
      <c r="A205" s="37">
        <v>12</v>
      </c>
      <c r="C205" s="37"/>
      <c r="D205" s="37"/>
      <c r="E205" s="37"/>
      <c r="F205" s="44"/>
      <c r="G205" s="44">
        <v>52.85</v>
      </c>
      <c r="H205" s="44">
        <f t="shared" si="190"/>
        <v>52.83</v>
      </c>
      <c r="I205" s="83">
        <v>52.79</v>
      </c>
      <c r="J205" s="43">
        <f t="shared" si="177"/>
        <v>-8.8400580918103532E-4</v>
      </c>
      <c r="K205" s="44">
        <f t="shared" si="178"/>
        <v>-4.6666666666666856E-2</v>
      </c>
      <c r="L205" s="76" t="s">
        <v>1034</v>
      </c>
      <c r="M205" s="122">
        <v>60</v>
      </c>
      <c r="N205" s="46">
        <f t="shared" si="196"/>
        <v>52.836666666666666</v>
      </c>
      <c r="O205" s="46">
        <v>-0.02</v>
      </c>
      <c r="P205" s="78">
        <v>52.86</v>
      </c>
      <c r="Q205" s="46">
        <v>-0.02</v>
      </c>
      <c r="R205" s="78">
        <v>52.85</v>
      </c>
      <c r="S205" s="46">
        <v>-0.02</v>
      </c>
      <c r="T205" s="78">
        <v>52.86</v>
      </c>
      <c r="U205" s="47" t="str">
        <f t="shared" si="237"/>
        <v/>
      </c>
      <c r="V205" s="47" t="str">
        <f t="shared" si="238"/>
        <v/>
      </c>
      <c r="W205" s="47"/>
      <c r="X205" s="47"/>
      <c r="Y205" s="47"/>
      <c r="Z205" s="47"/>
      <c r="AA205" s="47"/>
      <c r="AB205" s="47"/>
      <c r="AC205" s="47"/>
      <c r="AD205" s="47"/>
      <c r="AE205" s="51">
        <f t="shared" si="191"/>
        <v>12</v>
      </c>
      <c r="AF205" s="51" t="str">
        <f t="shared" si="192"/>
        <v/>
      </c>
      <c r="AG205" s="51" t="str">
        <f t="shared" si="193"/>
        <v/>
      </c>
      <c r="AH205" s="51" t="str">
        <f t="shared" si="194"/>
        <v/>
      </c>
      <c r="AI205" s="52">
        <f t="shared" si="195"/>
        <v>52.83</v>
      </c>
      <c r="AJ205" s="68"/>
      <c r="AK205" s="53"/>
      <c r="AL205" s="52"/>
      <c r="AM205" s="53">
        <f t="shared" si="197"/>
        <v>35</v>
      </c>
      <c r="AN205" s="53">
        <f>IF(AJ205&lt;&gt;"",IF(AJ205="o",VLOOKUP(AM205,OpenSect!$A$1:$D$11,2),IF(AJ205="u",VLOOKUP(AM205,UpHill!$A$1:$D$35,2),IF(AJ205="d",VLOOKUP(AM205,DownHill!$A$1:$D$29,2),IF(AJ205="f",VLOOKUP(AM205,FlatUnd!$A$2:$D$30,2),IF(AJ205="t",VLOOKUP(AM205,TimeAdd!$A$1:$D$176,2),IF(AJ205="l",VLOOKUP(AM205,SLimit!$A$1:$D$8,2),AN204)))))),AN204)</f>
        <v>40</v>
      </c>
      <c r="AO205" s="53">
        <f>IF(AJ205&lt;&gt;"",IF(AJ205="o",VLOOKUP(AM205,OpenSect!$A$1:$D$11,3),IF(AJ205="u",VLOOKUP(AM205,UpHill!$A$1:$D$35,3),IF(AJ205="d",VLOOKUP(AM205,DownHill!$A$3:$D$29,3),IF(AJ205="f",VLOOKUP(AM205,FlatUnd!$A$2:$D$30,3),IF(AJ205="t",VLOOKUP(AM205,TimeAdd!$A$1:$D$18,3),IF(AJ205="l",VLOOKUP(AM205,SLimit!$A$1:$D$8,3),AO204)))))),AO204)</f>
        <v>45</v>
      </c>
      <c r="AP205" s="53">
        <f>IF(AJ205&lt;&gt;"",IF(AJ205="o",VLOOKUP(AM205,OpenSect!$A$1:$D$11,4),IF(AJ205="u",VLOOKUP(AM205,UpHill!$A$1:$D$35,4),IF(AJ205="d",VLOOKUP(AM205,DownHill!$A$1:$D$29,4),IF(AJ205="f",VLOOKUP(AM205,FlatUnd!$A$2:$D$30,4),IF(AJ205="t",VLOOKUP(AM205,TimeAdd!$A$1:$D$18,4),IF(AJ205="l",VLOOKUP(AM205,SLimit!$A$1:$D$8,4),AP204)))))),AP204)</f>
        <v>50</v>
      </c>
      <c r="AQ205" s="53">
        <f t="shared" si="198"/>
        <v>60</v>
      </c>
      <c r="AR205" s="54" t="str">
        <f t="shared" si="199"/>
        <v>Warning -  Speed hump.</v>
      </c>
      <c r="AS205" s="55"/>
      <c r="AT205" s="55"/>
      <c r="AU205" s="56">
        <f>IF(GroupStTimes!$A$8=0,MIN(CB205,CD205,CF205),MIN(BZ205,CB205,CD205,CF205))</f>
        <v>0.31620370370370376</v>
      </c>
      <c r="AV205" s="56">
        <f>IF(GroupStTimes!$A$8=0,MAX(CC205,CE205,CG205),MAX(CA205,CC205,CE205,CG205))</f>
        <v>0.37070601851851853</v>
      </c>
      <c r="AW205" s="57" t="str">
        <f t="shared" si="200"/>
        <v/>
      </c>
      <c r="AX205" s="58" t="str">
        <f t="shared" si="201"/>
        <v/>
      </c>
      <c r="AY205" s="58" t="str">
        <f t="shared" si="202"/>
        <v/>
      </c>
      <c r="AZ205" s="31">
        <f t="shared" si="203"/>
        <v>52.8</v>
      </c>
      <c r="BA205" s="59">
        <f t="shared" si="204"/>
        <v>0.31616898148148154</v>
      </c>
      <c r="BB205" s="59">
        <f t="shared" si="205"/>
        <v>0.32172453703703713</v>
      </c>
      <c r="BC205" s="59">
        <f t="shared" si="206"/>
        <v>0.3189467592592593</v>
      </c>
      <c r="BD205" s="59">
        <f t="shared" si="207"/>
        <v>0.36478009259259259</v>
      </c>
      <c r="BE205" s="59">
        <f t="shared" si="208"/>
        <v>0.36026620370370371</v>
      </c>
      <c r="BF205" s="59">
        <f t="shared" si="209"/>
        <v>0.3706828703703704</v>
      </c>
      <c r="BG205" s="59">
        <f t="shared" si="210"/>
        <v>0.37109953703703696</v>
      </c>
      <c r="BH205" s="59">
        <f t="shared" si="211"/>
        <v>0.37040509259259252</v>
      </c>
      <c r="BI205" s="31">
        <f t="shared" si="212"/>
        <v>3.0000000000001137E-2</v>
      </c>
      <c r="BJ205" s="61">
        <f t="shared" si="213"/>
        <v>8.5714285714288962E-4</v>
      </c>
      <c r="BK205" s="61">
        <f t="shared" si="214"/>
        <v>7.5000000000002842E-4</v>
      </c>
      <c r="BL205" s="61">
        <f t="shared" si="215"/>
        <v>6.6666666666669191E-4</v>
      </c>
      <c r="BM205" s="61">
        <f t="shared" si="216"/>
        <v>6.0000000000002272E-4</v>
      </c>
      <c r="BN205" s="62">
        <f t="shared" si="217"/>
        <v>0</v>
      </c>
      <c r="BO205" s="62">
        <f t="shared" si="218"/>
        <v>0</v>
      </c>
      <c r="BP205" s="62">
        <f t="shared" si="219"/>
        <v>3</v>
      </c>
      <c r="BQ205" s="62">
        <f t="shared" si="220"/>
        <v>0</v>
      </c>
      <c r="BR205" s="62">
        <f t="shared" si="221"/>
        <v>0</v>
      </c>
      <c r="BS205" s="62">
        <f t="shared" si="222"/>
        <v>3</v>
      </c>
      <c r="BT205" s="62">
        <f t="shared" si="223"/>
        <v>0</v>
      </c>
      <c r="BU205" s="62">
        <f t="shared" si="224"/>
        <v>0</v>
      </c>
      <c r="BV205" s="62">
        <f t="shared" si="225"/>
        <v>2</v>
      </c>
      <c r="BW205" s="62">
        <f t="shared" si="226"/>
        <v>0</v>
      </c>
      <c r="BX205" s="62">
        <f t="shared" si="227"/>
        <v>0</v>
      </c>
      <c r="BY205" s="62">
        <f t="shared" si="228"/>
        <v>2</v>
      </c>
      <c r="BZ205" s="63">
        <f t="shared" si="229"/>
        <v>0.31620370370370376</v>
      </c>
      <c r="CA205" s="63">
        <f t="shared" si="230"/>
        <v>0.32175925925925936</v>
      </c>
      <c r="CB205" s="63">
        <f t="shared" si="231"/>
        <v>0.31898148148148153</v>
      </c>
      <c r="CC205" s="63">
        <f t="shared" si="232"/>
        <v>0.36481481481481481</v>
      </c>
      <c r="CD205" s="63">
        <f t="shared" si="233"/>
        <v>0.36028935185185185</v>
      </c>
      <c r="CE205" s="63">
        <f t="shared" si="234"/>
        <v>0.37070601851851853</v>
      </c>
      <c r="CF205" s="63">
        <f t="shared" si="235"/>
        <v>0.3711226851851851</v>
      </c>
      <c r="CG205" s="63">
        <f t="shared" si="236"/>
        <v>0.37042824074074066</v>
      </c>
      <c r="CH205" s="36"/>
      <c r="CI205" s="36"/>
      <c r="CJ205" s="36"/>
      <c r="CK205" s="36"/>
      <c r="CL205" s="60">
        <v>60</v>
      </c>
    </row>
    <row r="206" spans="1:90" ht="28.5" customHeight="1" x14ac:dyDescent="0.25">
      <c r="A206" s="37">
        <v>12</v>
      </c>
      <c r="C206" s="37"/>
      <c r="D206" s="37"/>
      <c r="E206" s="37"/>
      <c r="F206" s="44"/>
      <c r="G206" s="44">
        <v>53.52</v>
      </c>
      <c r="H206" s="44">
        <f t="shared" si="190"/>
        <v>53.5</v>
      </c>
      <c r="I206" s="83">
        <v>53.46</v>
      </c>
      <c r="J206" s="43">
        <f t="shared" si="177"/>
        <v>-9.3527871305630476E-4</v>
      </c>
      <c r="K206" s="44">
        <f t="shared" si="178"/>
        <v>-4.9999999999990052E-2</v>
      </c>
      <c r="L206" s="76" t="s">
        <v>1035</v>
      </c>
      <c r="M206" s="122">
        <v>60</v>
      </c>
      <c r="N206" s="46">
        <f t="shared" si="196"/>
        <v>53.509999999999991</v>
      </c>
      <c r="O206" s="46">
        <v>-0.02</v>
      </c>
      <c r="P206" s="78">
        <v>53.53</v>
      </c>
      <c r="Q206" s="46">
        <v>-0.02</v>
      </c>
      <c r="R206" s="78">
        <v>53.52</v>
      </c>
      <c r="S206" s="46">
        <v>-0.02</v>
      </c>
      <c r="T206" s="78">
        <v>53.54</v>
      </c>
      <c r="U206" s="47" t="str">
        <f t="shared" si="237"/>
        <v/>
      </c>
      <c r="V206" s="47" t="str">
        <f t="shared" si="238"/>
        <v/>
      </c>
      <c r="W206" s="47"/>
      <c r="X206" s="47"/>
      <c r="Y206" s="47"/>
      <c r="Z206" s="47"/>
      <c r="AA206" s="47"/>
      <c r="AB206" s="47"/>
      <c r="AC206" s="47"/>
      <c r="AD206" s="47"/>
      <c r="AE206" s="51">
        <f t="shared" si="191"/>
        <v>12</v>
      </c>
      <c r="AF206" s="51" t="str">
        <f t="shared" si="192"/>
        <v/>
      </c>
      <c r="AG206" s="51" t="str">
        <f t="shared" si="193"/>
        <v/>
      </c>
      <c r="AH206" s="51" t="str">
        <f t="shared" si="194"/>
        <v/>
      </c>
      <c r="AI206" s="52">
        <f t="shared" si="195"/>
        <v>53.5</v>
      </c>
      <c r="AJ206" s="68"/>
      <c r="AK206" s="53"/>
      <c r="AL206" s="52"/>
      <c r="AM206" s="53">
        <f t="shared" si="197"/>
        <v>35</v>
      </c>
      <c r="AN206" s="53">
        <f>IF(AJ206&lt;&gt;"",IF(AJ206="o",VLOOKUP(AM206,OpenSect!$A$1:$D$11,2),IF(AJ206="u",VLOOKUP(AM206,UpHill!$A$1:$D$35,2),IF(AJ206="d",VLOOKUP(AM206,DownHill!$A$1:$D$29,2),IF(AJ206="f",VLOOKUP(AM206,FlatUnd!$A$2:$D$30,2),IF(AJ206="t",VLOOKUP(AM206,TimeAdd!$A$1:$D$176,2),IF(AJ206="l",VLOOKUP(AM206,SLimit!$A$1:$D$8,2),AN205)))))),AN205)</f>
        <v>40</v>
      </c>
      <c r="AO206" s="53">
        <f>IF(AJ206&lt;&gt;"",IF(AJ206="o",VLOOKUP(AM206,OpenSect!$A$1:$D$11,3),IF(AJ206="u",VLOOKUP(AM206,UpHill!$A$1:$D$35,3),IF(AJ206="d",VLOOKUP(AM206,DownHill!$A$3:$D$29,3),IF(AJ206="f",VLOOKUP(AM206,FlatUnd!$A$2:$D$30,3),IF(AJ206="t",VLOOKUP(AM206,TimeAdd!$A$1:$D$18,3),IF(AJ206="l",VLOOKUP(AM206,SLimit!$A$1:$D$8,3),AO205)))))),AO205)</f>
        <v>45</v>
      </c>
      <c r="AP206" s="53">
        <f>IF(AJ206&lt;&gt;"",IF(AJ206="o",VLOOKUP(AM206,OpenSect!$A$1:$D$11,4),IF(AJ206="u",VLOOKUP(AM206,UpHill!$A$1:$D$35,4),IF(AJ206="d",VLOOKUP(AM206,DownHill!$A$1:$D$29,4),IF(AJ206="f",VLOOKUP(AM206,FlatUnd!$A$2:$D$30,4),IF(AJ206="t",VLOOKUP(AM206,TimeAdd!$A$1:$D$18,4),IF(AJ206="l",VLOOKUP(AM206,SLimit!$A$1:$D$8,4),AP205)))))),AP205)</f>
        <v>50</v>
      </c>
      <c r="AQ206" s="53">
        <f t="shared" si="198"/>
        <v>60</v>
      </c>
      <c r="AR206" s="54" t="str">
        <f t="shared" si="199"/>
        <v>R23-1, 2,0N km plate.</v>
      </c>
      <c r="AS206" s="55"/>
      <c r="AT206" s="55"/>
      <c r="AU206" s="56">
        <f>IF(GroupStTimes!$A$8=0,MIN(CB206,CD206,CF206),MIN(BZ206,CB206,CD206,CF206))</f>
        <v>0.31700231481481489</v>
      </c>
      <c r="AV206" s="56">
        <f>IF(GroupStTimes!$A$8=0,MAX(CC206,CE206,CG206),MAX(CA206,CC206,CE206,CG206))</f>
        <v>0.37133101851851857</v>
      </c>
      <c r="AW206" s="57" t="str">
        <f t="shared" si="200"/>
        <v/>
      </c>
      <c r="AX206" s="58" t="str">
        <f t="shared" si="201"/>
        <v/>
      </c>
      <c r="AY206" s="58" t="str">
        <f t="shared" si="202"/>
        <v/>
      </c>
      <c r="AZ206" s="31">
        <f t="shared" si="203"/>
        <v>52.8</v>
      </c>
      <c r="BA206" s="59">
        <f t="shared" si="204"/>
        <v>0.31616898148148154</v>
      </c>
      <c r="BB206" s="59">
        <f t="shared" si="205"/>
        <v>0.32172453703703713</v>
      </c>
      <c r="BC206" s="59">
        <f t="shared" si="206"/>
        <v>0.3189467592592593</v>
      </c>
      <c r="BD206" s="59">
        <f t="shared" si="207"/>
        <v>0.36478009259259259</v>
      </c>
      <c r="BE206" s="59">
        <f t="shared" si="208"/>
        <v>0.36026620370370371</v>
      </c>
      <c r="BF206" s="59">
        <f t="shared" si="209"/>
        <v>0.3706828703703704</v>
      </c>
      <c r="BG206" s="59">
        <f t="shared" si="210"/>
        <v>0.37109953703703696</v>
      </c>
      <c r="BH206" s="59">
        <f t="shared" si="211"/>
        <v>0.37040509259259252</v>
      </c>
      <c r="BI206" s="31">
        <f t="shared" si="212"/>
        <v>0.70000000000000284</v>
      </c>
      <c r="BJ206" s="61">
        <f t="shared" si="213"/>
        <v>2.000000000000008E-2</v>
      </c>
      <c r="BK206" s="61">
        <f t="shared" si="214"/>
        <v>1.7500000000000071E-2</v>
      </c>
      <c r="BL206" s="61">
        <f t="shared" si="215"/>
        <v>1.5555555555555619E-2</v>
      </c>
      <c r="BM206" s="61">
        <f t="shared" si="216"/>
        <v>1.4000000000000058E-2</v>
      </c>
      <c r="BN206" s="62">
        <f t="shared" si="217"/>
        <v>0</v>
      </c>
      <c r="BO206" s="62">
        <f t="shared" si="218"/>
        <v>1</v>
      </c>
      <c r="BP206" s="62">
        <f t="shared" si="219"/>
        <v>12</v>
      </c>
      <c r="BQ206" s="62">
        <f t="shared" si="220"/>
        <v>0</v>
      </c>
      <c r="BR206" s="62">
        <f t="shared" si="221"/>
        <v>1</v>
      </c>
      <c r="BS206" s="62">
        <f t="shared" si="222"/>
        <v>3</v>
      </c>
      <c r="BT206" s="62">
        <f t="shared" si="223"/>
        <v>0</v>
      </c>
      <c r="BU206" s="62">
        <f t="shared" si="224"/>
        <v>0</v>
      </c>
      <c r="BV206" s="62">
        <f t="shared" si="225"/>
        <v>56</v>
      </c>
      <c r="BW206" s="62">
        <f t="shared" si="226"/>
        <v>0</v>
      </c>
      <c r="BX206" s="62">
        <f t="shared" si="227"/>
        <v>0</v>
      </c>
      <c r="BY206" s="62">
        <f t="shared" si="228"/>
        <v>50</v>
      </c>
      <c r="BZ206" s="63">
        <f t="shared" si="229"/>
        <v>0.31700231481481489</v>
      </c>
      <c r="CA206" s="63">
        <f t="shared" si="230"/>
        <v>0.32255787037037048</v>
      </c>
      <c r="CB206" s="63">
        <f t="shared" si="231"/>
        <v>0.31967592592592597</v>
      </c>
      <c r="CC206" s="63">
        <f t="shared" si="232"/>
        <v>0.36550925925925926</v>
      </c>
      <c r="CD206" s="63">
        <f t="shared" si="233"/>
        <v>0.36091435185185189</v>
      </c>
      <c r="CE206" s="63">
        <f t="shared" si="234"/>
        <v>0.37133101851851857</v>
      </c>
      <c r="CF206" s="63">
        <f t="shared" si="235"/>
        <v>0.37167824074074068</v>
      </c>
      <c r="CG206" s="63">
        <f t="shared" si="236"/>
        <v>0.37098379629629624</v>
      </c>
      <c r="CH206" s="36"/>
      <c r="CI206" s="36"/>
      <c r="CJ206" s="36"/>
      <c r="CK206" s="36"/>
      <c r="CL206" s="60">
        <v>60</v>
      </c>
    </row>
    <row r="207" spans="1:90" ht="28.5" customHeight="1" x14ac:dyDescent="0.25">
      <c r="A207" s="37">
        <v>12</v>
      </c>
      <c r="C207" s="37"/>
      <c r="D207" s="37"/>
      <c r="E207" s="37"/>
      <c r="F207" s="83"/>
      <c r="G207" s="44">
        <v>53.57</v>
      </c>
      <c r="H207" s="44">
        <f t="shared" si="190"/>
        <v>53.56</v>
      </c>
      <c r="I207" s="83">
        <v>53.52</v>
      </c>
      <c r="J207" s="43">
        <f t="shared" si="177"/>
        <v>-8.7194818136509243E-4</v>
      </c>
      <c r="K207" s="44">
        <f t="shared" si="178"/>
        <v>-4.6666666666659751E-2</v>
      </c>
      <c r="L207" s="76" t="s">
        <v>1036</v>
      </c>
      <c r="M207" s="122">
        <v>60</v>
      </c>
      <c r="N207" s="46">
        <f t="shared" si="196"/>
        <v>53.566666666666663</v>
      </c>
      <c r="O207" s="46">
        <v>-0.02</v>
      </c>
      <c r="P207" s="78">
        <v>53.59</v>
      </c>
      <c r="Q207" s="46">
        <v>-0.02</v>
      </c>
      <c r="R207" s="78">
        <v>53.57</v>
      </c>
      <c r="S207" s="46">
        <v>-0.02</v>
      </c>
      <c r="T207" s="78">
        <v>53.6</v>
      </c>
      <c r="U207" s="47" t="str">
        <f t="shared" si="237"/>
        <v/>
      </c>
      <c r="V207" s="47" t="str">
        <f t="shared" si="238"/>
        <v/>
      </c>
      <c r="W207" s="47"/>
      <c r="X207" s="47"/>
      <c r="Y207" s="47"/>
      <c r="Z207" s="47"/>
      <c r="AA207" s="47"/>
      <c r="AB207" s="47"/>
      <c r="AC207" s="47"/>
      <c r="AD207" s="47"/>
      <c r="AE207" s="51">
        <f t="shared" si="191"/>
        <v>12</v>
      </c>
      <c r="AF207" s="51" t="str">
        <f t="shared" si="192"/>
        <v/>
      </c>
      <c r="AG207" s="51" t="str">
        <f t="shared" si="193"/>
        <v/>
      </c>
      <c r="AH207" s="51" t="str">
        <f t="shared" si="194"/>
        <v/>
      </c>
      <c r="AI207" s="52">
        <f t="shared" si="195"/>
        <v>53.56</v>
      </c>
      <c r="AJ207" s="68"/>
      <c r="AK207" s="53"/>
      <c r="AL207" s="52"/>
      <c r="AM207" s="53">
        <f t="shared" si="197"/>
        <v>35</v>
      </c>
      <c r="AN207" s="53">
        <f>IF(AJ207&lt;&gt;"",IF(AJ207="o",VLOOKUP(AM207,OpenSect!$A$1:$D$11,2),IF(AJ207="u",VLOOKUP(AM207,UpHill!$A$1:$D$35,2),IF(AJ207="d",VLOOKUP(AM207,DownHill!$A$1:$D$29,2),IF(AJ207="f",VLOOKUP(AM207,FlatUnd!$A$2:$D$30,2),IF(AJ207="t",VLOOKUP(AM207,TimeAdd!$A$1:$D$176,2),IF(AJ207="l",VLOOKUP(AM207,SLimit!$A$1:$D$8,2),AN206)))))),AN206)</f>
        <v>40</v>
      </c>
      <c r="AO207" s="53">
        <f>IF(AJ207&lt;&gt;"",IF(AJ207="o",VLOOKUP(AM207,OpenSect!$A$1:$D$11,3),IF(AJ207="u",VLOOKUP(AM207,UpHill!$A$1:$D$35,3),IF(AJ207="d",VLOOKUP(AM207,DownHill!$A$3:$D$29,3),IF(AJ207="f",VLOOKUP(AM207,FlatUnd!$A$2:$D$30,3),IF(AJ207="t",VLOOKUP(AM207,TimeAdd!$A$1:$D$18,3),IF(AJ207="l",VLOOKUP(AM207,SLimit!$A$1:$D$8,3),AO206)))))),AO206)</f>
        <v>45</v>
      </c>
      <c r="AP207" s="53">
        <f>IF(AJ207&lt;&gt;"",IF(AJ207="o",VLOOKUP(AM207,OpenSect!$A$1:$D$11,4),IF(AJ207="u",VLOOKUP(AM207,UpHill!$A$1:$D$35,4),IF(AJ207="d",VLOOKUP(AM207,DownHill!$A$1:$D$29,4),IF(AJ207="f",VLOOKUP(AM207,FlatUnd!$A$2:$D$30,4),IF(AJ207="t",VLOOKUP(AM207,TimeAdd!$A$1:$D$18,4),IF(AJ207="l",VLOOKUP(AM207,SLimit!$A$1:$D$8,4),AP206)))))),AP206)</f>
        <v>50</v>
      </c>
      <c r="AQ207" s="53">
        <f t="shared" si="198"/>
        <v>60</v>
      </c>
      <c r="AR207" s="54" t="str">
        <f t="shared" si="199"/>
        <v>Overtaking prohibited.</v>
      </c>
      <c r="AS207" s="55"/>
      <c r="AT207" s="55"/>
      <c r="AU207" s="56">
        <f>IF(GroupStTimes!$A$8=0,MIN(CB207,CD207,CF207),MIN(BZ207,CB207,CD207,CF207))</f>
        <v>0.31707175925925929</v>
      </c>
      <c r="AV207" s="56">
        <f>IF(GroupStTimes!$A$8=0,MAX(CC207,CE207,CG207),MAX(CA207,CC207,CE207,CG207))</f>
        <v>0.37138888888888894</v>
      </c>
      <c r="AW207" s="57" t="str">
        <f t="shared" si="200"/>
        <v/>
      </c>
      <c r="AX207" s="58" t="str">
        <f t="shared" si="201"/>
        <v/>
      </c>
      <c r="AY207" s="58" t="str">
        <f t="shared" si="202"/>
        <v/>
      </c>
      <c r="AZ207" s="31">
        <f t="shared" si="203"/>
        <v>52.8</v>
      </c>
      <c r="BA207" s="59">
        <f t="shared" si="204"/>
        <v>0.31616898148148154</v>
      </c>
      <c r="BB207" s="59">
        <f t="shared" si="205"/>
        <v>0.32172453703703713</v>
      </c>
      <c r="BC207" s="59">
        <f t="shared" si="206"/>
        <v>0.3189467592592593</v>
      </c>
      <c r="BD207" s="59">
        <f t="shared" si="207"/>
        <v>0.36478009259259259</v>
      </c>
      <c r="BE207" s="59">
        <f t="shared" si="208"/>
        <v>0.36026620370370371</v>
      </c>
      <c r="BF207" s="59">
        <f t="shared" si="209"/>
        <v>0.3706828703703704</v>
      </c>
      <c r="BG207" s="59">
        <f t="shared" si="210"/>
        <v>0.37109953703703696</v>
      </c>
      <c r="BH207" s="59">
        <f t="shared" si="211"/>
        <v>0.37040509259259252</v>
      </c>
      <c r="BI207" s="31">
        <f t="shared" si="212"/>
        <v>0.76000000000000512</v>
      </c>
      <c r="BJ207" s="61">
        <f t="shared" si="213"/>
        <v>2.1714285714285859E-2</v>
      </c>
      <c r="BK207" s="61">
        <f t="shared" si="214"/>
        <v>1.9000000000000128E-2</v>
      </c>
      <c r="BL207" s="61">
        <f t="shared" si="215"/>
        <v>1.6888888888889002E-2</v>
      </c>
      <c r="BM207" s="61">
        <f t="shared" si="216"/>
        <v>1.5200000000000102E-2</v>
      </c>
      <c r="BN207" s="62">
        <f t="shared" si="217"/>
        <v>0</v>
      </c>
      <c r="BO207" s="62">
        <f t="shared" si="218"/>
        <v>1</v>
      </c>
      <c r="BP207" s="62">
        <f t="shared" si="219"/>
        <v>18</v>
      </c>
      <c r="BQ207" s="62">
        <f t="shared" si="220"/>
        <v>0</v>
      </c>
      <c r="BR207" s="62">
        <f t="shared" si="221"/>
        <v>1</v>
      </c>
      <c r="BS207" s="62">
        <f t="shared" si="222"/>
        <v>8</v>
      </c>
      <c r="BT207" s="62">
        <f t="shared" si="223"/>
        <v>0</v>
      </c>
      <c r="BU207" s="62">
        <f t="shared" si="224"/>
        <v>1</v>
      </c>
      <c r="BV207" s="62">
        <f t="shared" si="225"/>
        <v>1</v>
      </c>
      <c r="BW207" s="62">
        <f t="shared" si="226"/>
        <v>0</v>
      </c>
      <c r="BX207" s="62">
        <f t="shared" si="227"/>
        <v>0</v>
      </c>
      <c r="BY207" s="62">
        <f t="shared" si="228"/>
        <v>55</v>
      </c>
      <c r="BZ207" s="63">
        <f t="shared" si="229"/>
        <v>0.31707175925925929</v>
      </c>
      <c r="CA207" s="63">
        <f t="shared" si="230"/>
        <v>0.32262731481481488</v>
      </c>
      <c r="CB207" s="63">
        <f t="shared" si="231"/>
        <v>0.31973379629629634</v>
      </c>
      <c r="CC207" s="63">
        <f t="shared" si="232"/>
        <v>0.36556712962962962</v>
      </c>
      <c r="CD207" s="63">
        <f t="shared" si="233"/>
        <v>0.36097222222222225</v>
      </c>
      <c r="CE207" s="63">
        <f t="shared" si="234"/>
        <v>0.37138888888888894</v>
      </c>
      <c r="CF207" s="63">
        <f t="shared" si="235"/>
        <v>0.37173611111111104</v>
      </c>
      <c r="CG207" s="63">
        <f t="shared" si="236"/>
        <v>0.3710416666666666</v>
      </c>
      <c r="CH207" s="36"/>
      <c r="CI207" s="36"/>
      <c r="CJ207" s="36"/>
      <c r="CK207" s="36"/>
      <c r="CL207" s="60">
        <v>60</v>
      </c>
    </row>
    <row r="208" spans="1:90" ht="40.5" x14ac:dyDescent="0.25">
      <c r="A208" s="37"/>
      <c r="C208" s="37"/>
      <c r="D208" s="37"/>
      <c r="E208" s="37"/>
      <c r="F208" s="83"/>
      <c r="G208" s="44">
        <v>53.92</v>
      </c>
      <c r="H208" s="44">
        <f t="shared" si="190"/>
        <v>53.9</v>
      </c>
      <c r="I208" s="83">
        <v>53.85</v>
      </c>
      <c r="J208" s="43">
        <f t="shared" si="177"/>
        <v>-1.114206128133615E-3</v>
      </c>
      <c r="K208" s="44">
        <f t="shared" si="178"/>
        <v>-5.9999999999995168E-2</v>
      </c>
      <c r="L208" s="76" t="s">
        <v>1037</v>
      </c>
      <c r="M208" s="122">
        <v>60</v>
      </c>
      <c r="N208" s="46">
        <f t="shared" si="196"/>
        <v>53.91</v>
      </c>
      <c r="O208" s="46">
        <v>-0.02</v>
      </c>
      <c r="P208" s="78">
        <v>53.92</v>
      </c>
      <c r="Q208" s="46">
        <v>-0.02</v>
      </c>
      <c r="R208" s="78">
        <v>53.92</v>
      </c>
      <c r="S208" s="46">
        <v>-0.02</v>
      </c>
      <c r="T208" s="77">
        <v>53.95</v>
      </c>
      <c r="U208" s="47" t="str">
        <f t="shared" si="237"/>
        <v/>
      </c>
      <c r="V208" s="47" t="str">
        <f t="shared" si="238"/>
        <v/>
      </c>
      <c r="W208" s="47"/>
      <c r="X208" s="47"/>
      <c r="Y208" s="47"/>
      <c r="Z208" s="47"/>
      <c r="AA208" s="47"/>
      <c r="AB208" s="47"/>
      <c r="AC208" s="47"/>
      <c r="AD208" s="47"/>
      <c r="AE208" s="51" t="str">
        <f t="shared" si="191"/>
        <v/>
      </c>
      <c r="AF208" s="51" t="str">
        <f t="shared" si="192"/>
        <v/>
      </c>
      <c r="AG208" s="51" t="str">
        <f t="shared" si="193"/>
        <v/>
      </c>
      <c r="AH208" s="51" t="str">
        <f t="shared" si="194"/>
        <v/>
      </c>
      <c r="AI208" s="52">
        <f t="shared" si="195"/>
        <v>53.9</v>
      </c>
      <c r="AJ208" s="68"/>
      <c r="AK208" s="53"/>
      <c r="AL208" s="52"/>
      <c r="AM208" s="53">
        <f t="shared" si="197"/>
        <v>35</v>
      </c>
      <c r="AN208" s="53">
        <f>IF(AJ208&lt;&gt;"",IF(AJ208="o",VLOOKUP(AM208,OpenSect!$A$1:$D$11,2),IF(AJ208="u",VLOOKUP(AM208,UpHill!$A$1:$D$35,2),IF(AJ208="d",VLOOKUP(AM208,DownHill!$A$1:$D$29,2),IF(AJ208="f",VLOOKUP(AM208,FlatUnd!$A$2:$D$30,2),IF(AJ208="t",VLOOKUP(AM208,TimeAdd!$A$1:$D$176,2),IF(AJ208="l",VLOOKUP(AM208,SLimit!$A$1:$D$8,2),AN207)))))),AN207)</f>
        <v>40</v>
      </c>
      <c r="AO208" s="53">
        <f>IF(AJ208&lt;&gt;"",IF(AJ208="o",VLOOKUP(AM208,OpenSect!$A$1:$D$11,3),IF(AJ208="u",VLOOKUP(AM208,UpHill!$A$1:$D$35,3),IF(AJ208="d",VLOOKUP(AM208,DownHill!$A$3:$D$29,3),IF(AJ208="f",VLOOKUP(AM208,FlatUnd!$A$2:$D$30,3),IF(AJ208="t",VLOOKUP(AM208,TimeAdd!$A$1:$D$18,3),IF(AJ208="l",VLOOKUP(AM208,SLimit!$A$1:$D$8,3),AO207)))))),AO207)</f>
        <v>45</v>
      </c>
      <c r="AP208" s="53">
        <f>IF(AJ208&lt;&gt;"",IF(AJ208="o",VLOOKUP(AM208,OpenSect!$A$1:$D$11,4),IF(AJ208="u",VLOOKUP(AM208,UpHill!$A$1:$D$35,4),IF(AJ208="d",VLOOKUP(AM208,DownHill!$A$1:$D$29,4),IF(AJ208="f",VLOOKUP(AM208,FlatUnd!$A$2:$D$30,4),IF(AJ208="t",VLOOKUP(AM208,TimeAdd!$A$1:$D$18,4),IF(AJ208="l",VLOOKUP(AM208,SLimit!$A$1:$D$8,4),AP207)))))),AP207)</f>
        <v>50</v>
      </c>
      <c r="AQ208" s="53">
        <f t="shared" si="198"/>
        <v>60</v>
      </c>
      <c r="AR208" s="54" t="str">
        <f t="shared" si="199"/>
        <v>Combination sign - 60 Speed limit - Reduced visibility.  For 5 km.</v>
      </c>
      <c r="AS208" s="55"/>
      <c r="AT208" s="55"/>
      <c r="AU208" s="56">
        <f>IF(GroupStTimes!$A$8=0,MIN(CB208,CD208,CF208),MIN(BZ208,CB208,CD208,CF208))</f>
        <v>0.31747685185185193</v>
      </c>
      <c r="AV208" s="56">
        <f>IF(GroupStTimes!$A$8=0,MAX(CC208,CE208,CG208),MAX(CA208,CC208,CE208,CG208))</f>
        <v>0.37170138888888893</v>
      </c>
      <c r="AW208" s="57" t="str">
        <f t="shared" si="200"/>
        <v/>
      </c>
      <c r="AX208" s="58" t="str">
        <f t="shared" si="201"/>
        <v/>
      </c>
      <c r="AY208" s="58" t="str">
        <f t="shared" si="202"/>
        <v/>
      </c>
      <c r="AZ208" s="31">
        <f t="shared" si="203"/>
        <v>52.8</v>
      </c>
      <c r="BA208" s="59">
        <f t="shared" si="204"/>
        <v>0.31616898148148154</v>
      </c>
      <c r="BB208" s="59">
        <f t="shared" si="205"/>
        <v>0.32172453703703713</v>
      </c>
      <c r="BC208" s="59">
        <f t="shared" si="206"/>
        <v>0.3189467592592593</v>
      </c>
      <c r="BD208" s="59">
        <f t="shared" si="207"/>
        <v>0.36478009259259259</v>
      </c>
      <c r="BE208" s="59">
        <f t="shared" si="208"/>
        <v>0.36026620370370371</v>
      </c>
      <c r="BF208" s="59">
        <f t="shared" si="209"/>
        <v>0.3706828703703704</v>
      </c>
      <c r="BG208" s="59">
        <f t="shared" si="210"/>
        <v>0.37109953703703696</v>
      </c>
      <c r="BH208" s="59">
        <f t="shared" si="211"/>
        <v>0.37040509259259252</v>
      </c>
      <c r="BI208" s="31">
        <f t="shared" si="212"/>
        <v>1.1000000000000014</v>
      </c>
      <c r="BJ208" s="61">
        <f t="shared" si="213"/>
        <v>3.1428571428571472E-2</v>
      </c>
      <c r="BK208" s="61">
        <f t="shared" si="214"/>
        <v>2.7500000000000035E-2</v>
      </c>
      <c r="BL208" s="61">
        <f t="shared" si="215"/>
        <v>2.4444444444444477E-2</v>
      </c>
      <c r="BM208" s="61">
        <f t="shared" si="216"/>
        <v>2.200000000000003E-2</v>
      </c>
      <c r="BN208" s="62">
        <f t="shared" si="217"/>
        <v>0</v>
      </c>
      <c r="BO208" s="62">
        <f t="shared" si="218"/>
        <v>1</v>
      </c>
      <c r="BP208" s="62">
        <f t="shared" si="219"/>
        <v>53</v>
      </c>
      <c r="BQ208" s="62">
        <f t="shared" si="220"/>
        <v>0</v>
      </c>
      <c r="BR208" s="62">
        <f t="shared" si="221"/>
        <v>1</v>
      </c>
      <c r="BS208" s="62">
        <f t="shared" si="222"/>
        <v>39</v>
      </c>
      <c r="BT208" s="62">
        <f t="shared" si="223"/>
        <v>0</v>
      </c>
      <c r="BU208" s="62">
        <f t="shared" si="224"/>
        <v>1</v>
      </c>
      <c r="BV208" s="62">
        <f t="shared" si="225"/>
        <v>28</v>
      </c>
      <c r="BW208" s="62">
        <f t="shared" si="226"/>
        <v>0</v>
      </c>
      <c r="BX208" s="62">
        <f t="shared" si="227"/>
        <v>1</v>
      </c>
      <c r="BY208" s="62">
        <f t="shared" si="228"/>
        <v>19</v>
      </c>
      <c r="BZ208" s="63">
        <f t="shared" si="229"/>
        <v>0.31747685185185193</v>
      </c>
      <c r="CA208" s="63">
        <f t="shared" si="230"/>
        <v>0.32303240740740752</v>
      </c>
      <c r="CB208" s="63">
        <f t="shared" si="231"/>
        <v>0.32009259259259265</v>
      </c>
      <c r="CC208" s="63">
        <f t="shared" si="232"/>
        <v>0.36592592592592593</v>
      </c>
      <c r="CD208" s="63">
        <f t="shared" si="233"/>
        <v>0.36128472222222224</v>
      </c>
      <c r="CE208" s="63">
        <f t="shared" si="234"/>
        <v>0.37170138888888893</v>
      </c>
      <c r="CF208" s="63">
        <f t="shared" si="235"/>
        <v>0.37201388888888881</v>
      </c>
      <c r="CG208" s="63">
        <f t="shared" si="236"/>
        <v>0.37131944444444437</v>
      </c>
      <c r="CH208" s="36"/>
      <c r="CI208" s="36"/>
      <c r="CJ208" s="36"/>
      <c r="CK208" s="36"/>
      <c r="CL208" s="60">
        <v>60</v>
      </c>
    </row>
    <row r="209" spans="1:90" ht="28.5" customHeight="1" x14ac:dyDescent="0.25">
      <c r="A209" s="37">
        <v>12</v>
      </c>
      <c r="C209" s="37"/>
      <c r="D209" s="37"/>
      <c r="E209" s="37"/>
      <c r="F209" s="83"/>
      <c r="G209" s="44">
        <v>54.07</v>
      </c>
      <c r="H209" s="44">
        <f t="shared" si="190"/>
        <v>54.04</v>
      </c>
      <c r="I209" s="83">
        <v>54</v>
      </c>
      <c r="J209" s="43">
        <f t="shared" si="177"/>
        <v>-1.0493827160493493E-3</v>
      </c>
      <c r="K209" s="44">
        <f t="shared" si="178"/>
        <v>-5.6666666666664867E-2</v>
      </c>
      <c r="L209" s="76" t="s">
        <v>933</v>
      </c>
      <c r="M209" s="122">
        <v>100</v>
      </c>
      <c r="N209" s="46">
        <f t="shared" si="196"/>
        <v>54.056666666666665</v>
      </c>
      <c r="O209" s="46">
        <v>-0.02</v>
      </c>
      <c r="P209" s="78">
        <v>54.07</v>
      </c>
      <c r="Q209" s="46">
        <v>-0.02</v>
      </c>
      <c r="R209" s="78">
        <v>54.07</v>
      </c>
      <c r="S209" s="46">
        <v>-0.02</v>
      </c>
      <c r="T209" s="78">
        <v>54.09</v>
      </c>
      <c r="U209" s="47" t="str">
        <f t="shared" si="237"/>
        <v/>
      </c>
      <c r="V209" s="47" t="str">
        <f t="shared" si="238"/>
        <v/>
      </c>
      <c r="W209" s="47"/>
      <c r="X209" s="47"/>
      <c r="Y209" s="47"/>
      <c r="Z209" s="47"/>
      <c r="AA209" s="47"/>
      <c r="AB209" s="47"/>
      <c r="AC209" s="47"/>
      <c r="AD209" s="47"/>
      <c r="AE209" s="51">
        <f t="shared" si="191"/>
        <v>12</v>
      </c>
      <c r="AF209" s="51" t="str">
        <f t="shared" si="192"/>
        <v/>
      </c>
      <c r="AG209" s="51" t="str">
        <f t="shared" si="193"/>
        <v/>
      </c>
      <c r="AH209" s="51" t="str">
        <f t="shared" si="194"/>
        <v/>
      </c>
      <c r="AI209" s="52">
        <f t="shared" si="195"/>
        <v>54.04</v>
      </c>
      <c r="AJ209" s="68"/>
      <c r="AK209" s="53"/>
      <c r="AL209" s="52"/>
      <c r="AM209" s="53">
        <f t="shared" si="197"/>
        <v>35</v>
      </c>
      <c r="AN209" s="53">
        <f>IF(AJ209&lt;&gt;"",IF(AJ209="o",VLOOKUP(AM209,OpenSect!$A$1:$D$11,2),IF(AJ209="u",VLOOKUP(AM209,UpHill!$A$1:$D$35,2),IF(AJ209="d",VLOOKUP(AM209,DownHill!$A$1:$D$29,2),IF(AJ209="f",VLOOKUP(AM209,FlatUnd!$A$2:$D$30,2),IF(AJ209="t",VLOOKUP(AM209,TimeAdd!$A$1:$D$176,2),IF(AJ209="l",VLOOKUP(AM209,SLimit!$A$1:$D$8,2),AN208)))))),AN208)</f>
        <v>40</v>
      </c>
      <c r="AO209" s="53">
        <f>IF(AJ209&lt;&gt;"",IF(AJ209="o",VLOOKUP(AM209,OpenSect!$A$1:$D$11,3),IF(AJ209="u",VLOOKUP(AM209,UpHill!$A$1:$D$35,3),IF(AJ209="d",VLOOKUP(AM209,DownHill!$A$3:$D$29,3),IF(AJ209="f",VLOOKUP(AM209,FlatUnd!$A$2:$D$30,3),IF(AJ209="t",VLOOKUP(AM209,TimeAdd!$A$1:$D$18,3),IF(AJ209="l",VLOOKUP(AM209,SLimit!$A$1:$D$8,3),AO208)))))),AO208)</f>
        <v>45</v>
      </c>
      <c r="AP209" s="53">
        <f>IF(AJ209&lt;&gt;"",IF(AJ209="o",VLOOKUP(AM209,OpenSect!$A$1:$D$11,4),IF(AJ209="u",VLOOKUP(AM209,UpHill!$A$1:$D$35,4),IF(AJ209="d",VLOOKUP(AM209,DownHill!$A$1:$D$29,4),IF(AJ209="f",VLOOKUP(AM209,FlatUnd!$A$2:$D$30,4),IF(AJ209="t",VLOOKUP(AM209,TimeAdd!$A$1:$D$18,4),IF(AJ209="l",VLOOKUP(AM209,SLimit!$A$1:$D$8,4),AP208)))))),AP208)</f>
        <v>50</v>
      </c>
      <c r="AQ209" s="53">
        <f t="shared" si="198"/>
        <v>100</v>
      </c>
      <c r="AR209" s="54" t="str">
        <f t="shared" si="199"/>
        <v>100 Speed limit.</v>
      </c>
      <c r="AS209" s="55"/>
      <c r="AT209" s="55"/>
      <c r="AU209" s="56">
        <f>IF(GroupStTimes!$A$8=0,MIN(CB209,CD209,CF209),MIN(BZ209,CB209,CD209,CF209))</f>
        <v>0.31765046296296301</v>
      </c>
      <c r="AV209" s="56">
        <f>IF(GroupStTimes!$A$8=0,MAX(CC209,CE209,CG209),MAX(CA209,CC209,CE209,CG209))</f>
        <v>0.37182870370370374</v>
      </c>
      <c r="AW209" s="57" t="str">
        <f t="shared" si="200"/>
        <v/>
      </c>
      <c r="AX209" s="58" t="str">
        <f t="shared" si="201"/>
        <v/>
      </c>
      <c r="AY209" s="58" t="str">
        <f t="shared" si="202"/>
        <v/>
      </c>
      <c r="AZ209" s="31">
        <f t="shared" si="203"/>
        <v>52.8</v>
      </c>
      <c r="BA209" s="59">
        <f t="shared" si="204"/>
        <v>0.31616898148148154</v>
      </c>
      <c r="BB209" s="59">
        <f t="shared" si="205"/>
        <v>0.32172453703703713</v>
      </c>
      <c r="BC209" s="59">
        <f t="shared" si="206"/>
        <v>0.3189467592592593</v>
      </c>
      <c r="BD209" s="59">
        <f t="shared" si="207"/>
        <v>0.36478009259259259</v>
      </c>
      <c r="BE209" s="59">
        <f t="shared" si="208"/>
        <v>0.36026620370370371</v>
      </c>
      <c r="BF209" s="59">
        <f t="shared" si="209"/>
        <v>0.3706828703703704</v>
      </c>
      <c r="BG209" s="59">
        <f t="shared" si="210"/>
        <v>0.37109953703703696</v>
      </c>
      <c r="BH209" s="59">
        <f t="shared" si="211"/>
        <v>0.37040509259259252</v>
      </c>
      <c r="BI209" s="31">
        <f t="shared" si="212"/>
        <v>1.240000000000002</v>
      </c>
      <c r="BJ209" s="61">
        <f t="shared" si="213"/>
        <v>3.5428571428571483E-2</v>
      </c>
      <c r="BK209" s="61">
        <f t="shared" si="214"/>
        <v>3.1000000000000048E-2</v>
      </c>
      <c r="BL209" s="61">
        <f t="shared" si="215"/>
        <v>2.75555555555556E-2</v>
      </c>
      <c r="BM209" s="61">
        <f t="shared" si="216"/>
        <v>2.4800000000000041E-2</v>
      </c>
      <c r="BN209" s="62">
        <f t="shared" si="217"/>
        <v>0</v>
      </c>
      <c r="BO209" s="62">
        <f t="shared" si="218"/>
        <v>2</v>
      </c>
      <c r="BP209" s="62">
        <f t="shared" si="219"/>
        <v>8</v>
      </c>
      <c r="BQ209" s="62">
        <f t="shared" si="220"/>
        <v>0</v>
      </c>
      <c r="BR209" s="62">
        <f t="shared" si="221"/>
        <v>1</v>
      </c>
      <c r="BS209" s="62">
        <f t="shared" si="222"/>
        <v>52</v>
      </c>
      <c r="BT209" s="62">
        <f t="shared" si="223"/>
        <v>0</v>
      </c>
      <c r="BU209" s="62">
        <f t="shared" si="224"/>
        <v>1</v>
      </c>
      <c r="BV209" s="62">
        <f t="shared" si="225"/>
        <v>39</v>
      </c>
      <c r="BW209" s="62">
        <f t="shared" si="226"/>
        <v>0</v>
      </c>
      <c r="BX209" s="62">
        <f t="shared" si="227"/>
        <v>1</v>
      </c>
      <c r="BY209" s="62">
        <f t="shared" si="228"/>
        <v>29</v>
      </c>
      <c r="BZ209" s="63">
        <f t="shared" si="229"/>
        <v>0.31765046296296301</v>
      </c>
      <c r="CA209" s="63">
        <f t="shared" si="230"/>
        <v>0.3232060185185186</v>
      </c>
      <c r="CB209" s="63">
        <f t="shared" si="231"/>
        <v>0.3202430555555556</v>
      </c>
      <c r="CC209" s="63">
        <f t="shared" si="232"/>
        <v>0.36607638888888888</v>
      </c>
      <c r="CD209" s="63">
        <f t="shared" si="233"/>
        <v>0.36141203703703706</v>
      </c>
      <c r="CE209" s="63">
        <f t="shared" si="234"/>
        <v>0.37182870370370374</v>
      </c>
      <c r="CF209" s="63">
        <f t="shared" si="235"/>
        <v>0.37212962962962953</v>
      </c>
      <c r="CG209" s="63">
        <f t="shared" si="236"/>
        <v>0.37143518518518509</v>
      </c>
      <c r="CH209" s="36"/>
      <c r="CI209" s="36"/>
      <c r="CJ209" s="36"/>
      <c r="CK209" s="36"/>
      <c r="CL209" s="60">
        <v>60</v>
      </c>
    </row>
    <row r="210" spans="1:90" ht="40.5" x14ac:dyDescent="0.25">
      <c r="A210" s="37">
        <v>12</v>
      </c>
      <c r="C210" s="37"/>
      <c r="D210" s="37"/>
      <c r="E210" s="37"/>
      <c r="F210" s="83"/>
      <c r="G210" s="44"/>
      <c r="H210" s="44">
        <f t="shared" si="190"/>
        <v>54.15</v>
      </c>
      <c r="I210" s="83">
        <v>54.1</v>
      </c>
      <c r="J210" s="43">
        <f t="shared" si="177"/>
        <v>-9.2421441774486422E-4</v>
      </c>
      <c r="K210" s="44">
        <f t="shared" si="178"/>
        <v>-4.9999999999997158E-2</v>
      </c>
      <c r="L210" s="76" t="s">
        <v>1038</v>
      </c>
      <c r="M210" s="122">
        <v>100</v>
      </c>
      <c r="N210" s="46">
        <f t="shared" si="196"/>
        <v>54.15</v>
      </c>
      <c r="O210" s="46">
        <v>-0.02</v>
      </c>
      <c r="P210" s="78">
        <v>54.169999999999995</v>
      </c>
      <c r="Q210" s="46">
        <v>-0.02</v>
      </c>
      <c r="R210" s="78">
        <v>54.16</v>
      </c>
      <c r="S210" s="46">
        <v>-0.02</v>
      </c>
      <c r="T210" s="78">
        <v>54.18</v>
      </c>
      <c r="U210" s="47" t="str">
        <f t="shared" si="237"/>
        <v/>
      </c>
      <c r="V210" s="47" t="str">
        <f t="shared" si="238"/>
        <v/>
      </c>
      <c r="W210" s="47"/>
      <c r="X210" s="47"/>
      <c r="Y210" s="47"/>
      <c r="Z210" s="47"/>
      <c r="AA210" s="47"/>
      <c r="AB210" s="47"/>
      <c r="AC210" s="47"/>
      <c r="AD210" s="47"/>
      <c r="AE210" s="51">
        <f t="shared" si="191"/>
        <v>12</v>
      </c>
      <c r="AF210" s="51" t="str">
        <f t="shared" si="192"/>
        <v/>
      </c>
      <c r="AG210" s="51" t="str">
        <f t="shared" si="193"/>
        <v/>
      </c>
      <c r="AH210" s="51" t="str">
        <f t="shared" si="194"/>
        <v/>
      </c>
      <c r="AI210" s="52">
        <f t="shared" si="195"/>
        <v>54.15</v>
      </c>
      <c r="AJ210" s="68"/>
      <c r="AK210" s="53"/>
      <c r="AL210" s="52"/>
      <c r="AM210" s="53">
        <f t="shared" si="197"/>
        <v>35</v>
      </c>
      <c r="AN210" s="53">
        <f>IF(AJ210&lt;&gt;"",IF(AJ210="o",VLOOKUP(AM210,OpenSect!$A$1:$D$11,2),IF(AJ210="u",VLOOKUP(AM210,UpHill!$A$1:$D$35,2),IF(AJ210="d",VLOOKUP(AM210,DownHill!$A$1:$D$29,2),IF(AJ210="f",VLOOKUP(AM210,FlatUnd!$A$2:$D$30,2),IF(AJ210="t",VLOOKUP(AM210,TimeAdd!$A$1:$D$176,2),IF(AJ210="l",VLOOKUP(AM210,SLimit!$A$1:$D$8,2),AN209)))))),AN209)</f>
        <v>40</v>
      </c>
      <c r="AO210" s="53">
        <f>IF(AJ210&lt;&gt;"",IF(AJ210="o",VLOOKUP(AM210,OpenSect!$A$1:$D$11,3),IF(AJ210="u",VLOOKUP(AM210,UpHill!$A$1:$D$35,3),IF(AJ210="d",VLOOKUP(AM210,DownHill!$A$3:$D$29,3),IF(AJ210="f",VLOOKUP(AM210,FlatUnd!$A$2:$D$30,3),IF(AJ210="t",VLOOKUP(AM210,TimeAdd!$A$1:$D$18,3),IF(AJ210="l",VLOOKUP(AM210,SLimit!$A$1:$D$8,3),AO209)))))),AO209)</f>
        <v>45</v>
      </c>
      <c r="AP210" s="53">
        <f>IF(AJ210&lt;&gt;"",IF(AJ210="o",VLOOKUP(AM210,OpenSect!$A$1:$D$11,4),IF(AJ210="u",VLOOKUP(AM210,UpHill!$A$1:$D$35,4),IF(AJ210="d",VLOOKUP(AM210,DownHill!$A$1:$D$29,4),IF(AJ210="f",VLOOKUP(AM210,FlatUnd!$A$2:$D$30,4),IF(AJ210="t",VLOOKUP(AM210,TimeAdd!$A$1:$D$18,4),IF(AJ210="l",VLOOKUP(AM210,SLimit!$A$1:$D$8,4),AP209)))))),AP209)</f>
        <v>50</v>
      </c>
      <c r="AQ210" s="53">
        <f t="shared" si="198"/>
        <v>100</v>
      </c>
      <c r="AR210" s="54" t="str">
        <f t="shared" si="199"/>
        <v>Warning - General Warning.  No fires.  [Fire Station/Service] 112.</v>
      </c>
      <c r="AS210" s="55"/>
      <c r="AT210" s="55"/>
      <c r="AU210" s="56">
        <f>IF(GroupStTimes!$A$8=0,MIN(CB210,CD210,CF210),MIN(BZ210,CB210,CD210,CF210))</f>
        <v>0.31777777777777783</v>
      </c>
      <c r="AV210" s="56">
        <f>IF(GroupStTimes!$A$8=0,MAX(CC210,CE210,CG210),MAX(CA210,CC210,CE210,CG210))</f>
        <v>0.37193287037037037</v>
      </c>
      <c r="AW210" s="57" t="str">
        <f t="shared" si="200"/>
        <v/>
      </c>
      <c r="AX210" s="58" t="str">
        <f t="shared" si="201"/>
        <v/>
      </c>
      <c r="AY210" s="58" t="str">
        <f t="shared" si="202"/>
        <v/>
      </c>
      <c r="AZ210" s="31">
        <f t="shared" si="203"/>
        <v>52.8</v>
      </c>
      <c r="BA210" s="59">
        <f t="shared" si="204"/>
        <v>0.31616898148148154</v>
      </c>
      <c r="BB210" s="59">
        <f t="shared" si="205"/>
        <v>0.32172453703703713</v>
      </c>
      <c r="BC210" s="59">
        <f t="shared" si="206"/>
        <v>0.3189467592592593</v>
      </c>
      <c r="BD210" s="59">
        <f t="shared" si="207"/>
        <v>0.36478009259259259</v>
      </c>
      <c r="BE210" s="59">
        <f t="shared" si="208"/>
        <v>0.36026620370370371</v>
      </c>
      <c r="BF210" s="59">
        <f t="shared" si="209"/>
        <v>0.3706828703703704</v>
      </c>
      <c r="BG210" s="59">
        <f t="shared" si="210"/>
        <v>0.37109953703703696</v>
      </c>
      <c r="BH210" s="59">
        <f t="shared" si="211"/>
        <v>0.37040509259259252</v>
      </c>
      <c r="BI210" s="31">
        <f t="shared" si="212"/>
        <v>1.3500000000000014</v>
      </c>
      <c r="BJ210" s="61">
        <f t="shared" si="213"/>
        <v>3.8571428571428611E-2</v>
      </c>
      <c r="BK210" s="61">
        <f t="shared" si="214"/>
        <v>3.3750000000000037E-2</v>
      </c>
      <c r="BL210" s="61">
        <f t="shared" si="215"/>
        <v>3.000000000000003E-2</v>
      </c>
      <c r="BM210" s="61">
        <f t="shared" si="216"/>
        <v>2.7000000000000027E-2</v>
      </c>
      <c r="BN210" s="62">
        <f t="shared" si="217"/>
        <v>0</v>
      </c>
      <c r="BO210" s="62">
        <f t="shared" si="218"/>
        <v>2</v>
      </c>
      <c r="BP210" s="62">
        <f t="shared" si="219"/>
        <v>19</v>
      </c>
      <c r="BQ210" s="62">
        <f t="shared" si="220"/>
        <v>0</v>
      </c>
      <c r="BR210" s="62">
        <f t="shared" si="221"/>
        <v>2</v>
      </c>
      <c r="BS210" s="62">
        <f t="shared" si="222"/>
        <v>2</v>
      </c>
      <c r="BT210" s="62">
        <f t="shared" si="223"/>
        <v>0</v>
      </c>
      <c r="BU210" s="62">
        <f t="shared" si="224"/>
        <v>1</v>
      </c>
      <c r="BV210" s="62">
        <f t="shared" si="225"/>
        <v>48</v>
      </c>
      <c r="BW210" s="62">
        <f t="shared" si="226"/>
        <v>0</v>
      </c>
      <c r="BX210" s="62">
        <f t="shared" si="227"/>
        <v>1</v>
      </c>
      <c r="BY210" s="62">
        <f t="shared" si="228"/>
        <v>37</v>
      </c>
      <c r="BZ210" s="63">
        <f t="shared" si="229"/>
        <v>0.31777777777777783</v>
      </c>
      <c r="CA210" s="63">
        <f t="shared" si="230"/>
        <v>0.32333333333333342</v>
      </c>
      <c r="CB210" s="63">
        <f t="shared" si="231"/>
        <v>0.32035879629629632</v>
      </c>
      <c r="CC210" s="63">
        <f t="shared" si="232"/>
        <v>0.3661921296296296</v>
      </c>
      <c r="CD210" s="63">
        <f t="shared" si="233"/>
        <v>0.36151620370370369</v>
      </c>
      <c r="CE210" s="63">
        <f t="shared" si="234"/>
        <v>0.37193287037037037</v>
      </c>
      <c r="CF210" s="63">
        <f t="shared" si="235"/>
        <v>0.37222222222222218</v>
      </c>
      <c r="CG210" s="63">
        <f t="shared" si="236"/>
        <v>0.37152777777777773</v>
      </c>
      <c r="CH210" s="36"/>
      <c r="CI210" s="36"/>
      <c r="CJ210" s="36"/>
      <c r="CK210" s="36"/>
      <c r="CL210" s="60">
        <v>60</v>
      </c>
    </row>
    <row r="211" spans="1:90" ht="28.5" customHeight="1" x14ac:dyDescent="0.25">
      <c r="A211" s="37">
        <v>12</v>
      </c>
      <c r="C211" s="37"/>
      <c r="D211" s="37"/>
      <c r="E211" s="37"/>
      <c r="F211" s="83"/>
      <c r="G211" s="44"/>
      <c r="H211" s="44">
        <f t="shared" si="190"/>
        <v>54.24</v>
      </c>
      <c r="I211" s="83">
        <v>54.19</v>
      </c>
      <c r="J211" s="43">
        <f t="shared" si="177"/>
        <v>-9.226794611552734E-4</v>
      </c>
      <c r="K211" s="44">
        <f t="shared" si="178"/>
        <v>-5.0000000000004263E-2</v>
      </c>
      <c r="L211" s="76" t="s">
        <v>1039</v>
      </c>
      <c r="M211" s="122">
        <v>120</v>
      </c>
      <c r="N211" s="46">
        <f t="shared" si="196"/>
        <v>54.24</v>
      </c>
      <c r="O211" s="46">
        <v>-0.02</v>
      </c>
      <c r="P211" s="78">
        <v>54.26</v>
      </c>
      <c r="Q211" s="46">
        <v>-0.02</v>
      </c>
      <c r="R211" s="78">
        <v>54.25</v>
      </c>
      <c r="S211" s="46">
        <v>-0.02</v>
      </c>
      <c r="T211" s="78">
        <v>54.27</v>
      </c>
      <c r="U211" s="47" t="str">
        <f t="shared" si="237"/>
        <v/>
      </c>
      <c r="V211" s="47" t="str">
        <f t="shared" si="238"/>
        <v/>
      </c>
      <c r="W211" s="47"/>
      <c r="X211" s="47"/>
      <c r="Y211" s="47"/>
      <c r="Z211" s="47"/>
      <c r="AA211" s="47"/>
      <c r="AB211" s="47"/>
      <c r="AC211" s="47"/>
      <c r="AD211" s="47"/>
      <c r="AE211" s="51">
        <f t="shared" si="191"/>
        <v>12</v>
      </c>
      <c r="AF211" s="51" t="str">
        <f t="shared" si="192"/>
        <v/>
      </c>
      <c r="AG211" s="51" t="str">
        <f t="shared" si="193"/>
        <v/>
      </c>
      <c r="AH211" s="51" t="str">
        <f t="shared" si="194"/>
        <v/>
      </c>
      <c r="AI211" s="52">
        <f t="shared" si="195"/>
        <v>54.24</v>
      </c>
      <c r="AJ211" s="68"/>
      <c r="AK211" s="53"/>
      <c r="AL211" s="52"/>
      <c r="AM211" s="53">
        <f t="shared" si="197"/>
        <v>35</v>
      </c>
      <c r="AN211" s="53">
        <f>IF(AJ211&lt;&gt;"",IF(AJ211="o",VLOOKUP(AM211,OpenSect!$A$1:$D$11,2),IF(AJ211="u",VLOOKUP(AM211,UpHill!$A$1:$D$35,2),IF(AJ211="d",VLOOKUP(AM211,DownHill!$A$1:$D$29,2),IF(AJ211="f",VLOOKUP(AM211,FlatUnd!$A$2:$D$30,2),IF(AJ211="t",VLOOKUP(AM211,TimeAdd!$A$1:$D$176,2),IF(AJ211="l",VLOOKUP(AM211,SLimit!$A$1:$D$8,2),AN210)))))),AN210)</f>
        <v>40</v>
      </c>
      <c r="AO211" s="53">
        <f>IF(AJ211&lt;&gt;"",IF(AJ211="o",VLOOKUP(AM211,OpenSect!$A$1:$D$11,3),IF(AJ211="u",VLOOKUP(AM211,UpHill!$A$1:$D$35,3),IF(AJ211="d",VLOOKUP(AM211,DownHill!$A$3:$D$29,3),IF(AJ211="f",VLOOKUP(AM211,FlatUnd!$A$2:$D$30,3),IF(AJ211="t",VLOOKUP(AM211,TimeAdd!$A$1:$D$18,3),IF(AJ211="l",VLOOKUP(AM211,SLimit!$A$1:$D$8,3),AO210)))))),AO210)</f>
        <v>45</v>
      </c>
      <c r="AP211" s="53">
        <f>IF(AJ211&lt;&gt;"",IF(AJ211="o",VLOOKUP(AM211,OpenSect!$A$1:$D$11,4),IF(AJ211="u",VLOOKUP(AM211,UpHill!$A$1:$D$35,4),IF(AJ211="d",VLOOKUP(AM211,DownHill!$A$1:$D$29,4),IF(AJ211="f",VLOOKUP(AM211,FlatUnd!$A$2:$D$30,4),IF(AJ211="t",VLOOKUP(AM211,TimeAdd!$A$1:$D$18,4),IF(AJ211="l",VLOOKUP(AM211,SLimit!$A$1:$D$8,4),AP210)))))),AP210)</f>
        <v>50</v>
      </c>
      <c r="AQ211" s="53">
        <f t="shared" si="198"/>
        <v>120</v>
      </c>
      <c r="AR211" s="54" t="str">
        <f t="shared" si="199"/>
        <v xml:space="preserve">120 Speed limit.  </v>
      </c>
      <c r="AS211" s="55"/>
      <c r="AT211" s="55"/>
      <c r="AU211" s="56">
        <f>IF(GroupStTimes!$A$8=0,MIN(CB211,CD211,CF211),MIN(BZ211,CB211,CD211,CF211))</f>
        <v>0.31788194444444451</v>
      </c>
      <c r="AV211" s="56">
        <f>IF(GroupStTimes!$A$8=0,MAX(CC211,CE211,CG211),MAX(CA211,CC211,CE211,CG211))</f>
        <v>0.37201388888888892</v>
      </c>
      <c r="AW211" s="57" t="str">
        <f t="shared" si="200"/>
        <v/>
      </c>
      <c r="AX211" s="58" t="str">
        <f t="shared" si="201"/>
        <v/>
      </c>
      <c r="AY211" s="58" t="str">
        <f t="shared" si="202"/>
        <v/>
      </c>
      <c r="AZ211" s="31">
        <f t="shared" si="203"/>
        <v>52.8</v>
      </c>
      <c r="BA211" s="59">
        <f t="shared" si="204"/>
        <v>0.31616898148148154</v>
      </c>
      <c r="BB211" s="59">
        <f t="shared" si="205"/>
        <v>0.32172453703703713</v>
      </c>
      <c r="BC211" s="59">
        <f t="shared" si="206"/>
        <v>0.3189467592592593</v>
      </c>
      <c r="BD211" s="59">
        <f t="shared" si="207"/>
        <v>0.36478009259259259</v>
      </c>
      <c r="BE211" s="59">
        <f t="shared" si="208"/>
        <v>0.36026620370370371</v>
      </c>
      <c r="BF211" s="59">
        <f t="shared" si="209"/>
        <v>0.3706828703703704</v>
      </c>
      <c r="BG211" s="59">
        <f t="shared" si="210"/>
        <v>0.37109953703703696</v>
      </c>
      <c r="BH211" s="59">
        <f t="shared" si="211"/>
        <v>0.37040509259259252</v>
      </c>
      <c r="BI211" s="31">
        <f t="shared" si="212"/>
        <v>1.4400000000000048</v>
      </c>
      <c r="BJ211" s="61">
        <f t="shared" si="213"/>
        <v>4.114285714285728E-2</v>
      </c>
      <c r="BK211" s="61">
        <f t="shared" si="214"/>
        <v>3.6000000000000122E-2</v>
      </c>
      <c r="BL211" s="61">
        <f t="shared" si="215"/>
        <v>3.2000000000000105E-2</v>
      </c>
      <c r="BM211" s="61">
        <f t="shared" si="216"/>
        <v>2.8800000000000096E-2</v>
      </c>
      <c r="BN211" s="62">
        <f t="shared" si="217"/>
        <v>0</v>
      </c>
      <c r="BO211" s="62">
        <f t="shared" si="218"/>
        <v>2</v>
      </c>
      <c r="BP211" s="62">
        <f t="shared" si="219"/>
        <v>28</v>
      </c>
      <c r="BQ211" s="62">
        <f t="shared" si="220"/>
        <v>0</v>
      </c>
      <c r="BR211" s="62">
        <f t="shared" si="221"/>
        <v>2</v>
      </c>
      <c r="BS211" s="62">
        <f t="shared" si="222"/>
        <v>10</v>
      </c>
      <c r="BT211" s="62">
        <f t="shared" si="223"/>
        <v>0</v>
      </c>
      <c r="BU211" s="62">
        <f t="shared" si="224"/>
        <v>1</v>
      </c>
      <c r="BV211" s="62">
        <f t="shared" si="225"/>
        <v>55</v>
      </c>
      <c r="BW211" s="62">
        <f t="shared" si="226"/>
        <v>0</v>
      </c>
      <c r="BX211" s="62">
        <f t="shared" si="227"/>
        <v>1</v>
      </c>
      <c r="BY211" s="62">
        <f t="shared" si="228"/>
        <v>44</v>
      </c>
      <c r="BZ211" s="63">
        <f t="shared" si="229"/>
        <v>0.31788194444444451</v>
      </c>
      <c r="CA211" s="63">
        <f t="shared" si="230"/>
        <v>0.3234375000000001</v>
      </c>
      <c r="CB211" s="63">
        <f t="shared" si="231"/>
        <v>0.32045138888888891</v>
      </c>
      <c r="CC211" s="63">
        <f t="shared" si="232"/>
        <v>0.36628472222222219</v>
      </c>
      <c r="CD211" s="63">
        <f t="shared" si="233"/>
        <v>0.36159722222222224</v>
      </c>
      <c r="CE211" s="63">
        <f t="shared" si="234"/>
        <v>0.37201388888888892</v>
      </c>
      <c r="CF211" s="63">
        <f t="shared" si="235"/>
        <v>0.37230324074074067</v>
      </c>
      <c r="CG211" s="63">
        <f t="shared" si="236"/>
        <v>0.37160879629629623</v>
      </c>
      <c r="CH211" s="36"/>
      <c r="CI211" s="36"/>
      <c r="CJ211" s="36"/>
      <c r="CK211" s="36"/>
      <c r="CL211" s="60">
        <v>60</v>
      </c>
    </row>
    <row r="212" spans="1:90" ht="28.5" customHeight="1" x14ac:dyDescent="0.25">
      <c r="A212" s="37">
        <v>12</v>
      </c>
      <c r="C212" s="37"/>
      <c r="D212" s="37"/>
      <c r="E212" s="37"/>
      <c r="F212" s="83"/>
      <c r="G212" s="44">
        <v>54.52</v>
      </c>
      <c r="H212" s="44">
        <f t="shared" si="190"/>
        <v>54.5</v>
      </c>
      <c r="I212" s="83">
        <v>54.46</v>
      </c>
      <c r="J212" s="43">
        <f t="shared" ref="J212:J275" si="243">IF(N212="","",IF((I212-$I$4)=0,0,((I212-$I$4)-(N212-$N$4))/(I212-$I$4)))</f>
        <v>-9.1810503121538835E-4</v>
      </c>
      <c r="K212" s="44">
        <f t="shared" ref="K212:K275" si="244">(I212-$I$4)-(N212-$N$4)</f>
        <v>-4.9999999999990052E-2</v>
      </c>
      <c r="L212" s="76" t="s">
        <v>1040</v>
      </c>
      <c r="M212" s="122">
        <v>120</v>
      </c>
      <c r="N212" s="46">
        <f t="shared" si="196"/>
        <v>54.509999999999991</v>
      </c>
      <c r="O212" s="46">
        <v>-0.02</v>
      </c>
      <c r="P212" s="78">
        <v>54.53</v>
      </c>
      <c r="Q212" s="46">
        <v>-0.02</v>
      </c>
      <c r="R212" s="78">
        <v>54.52</v>
      </c>
      <c r="S212" s="46">
        <v>-0.02</v>
      </c>
      <c r="T212" s="78">
        <v>54.54</v>
      </c>
      <c r="U212" s="47" t="str">
        <f t="shared" si="237"/>
        <v/>
      </c>
      <c r="V212" s="47" t="str">
        <f t="shared" si="238"/>
        <v/>
      </c>
      <c r="W212" s="47"/>
      <c r="X212" s="47"/>
      <c r="Y212" s="47"/>
      <c r="Z212" s="47"/>
      <c r="AA212" s="47"/>
      <c r="AB212" s="47"/>
      <c r="AC212" s="47"/>
      <c r="AD212" s="47"/>
      <c r="AE212" s="51">
        <f t="shared" si="191"/>
        <v>12</v>
      </c>
      <c r="AF212" s="51" t="str">
        <f t="shared" si="192"/>
        <v/>
      </c>
      <c r="AG212" s="51" t="str">
        <f t="shared" si="193"/>
        <v/>
      </c>
      <c r="AH212" s="51" t="str">
        <f t="shared" si="194"/>
        <v/>
      </c>
      <c r="AI212" s="52">
        <f t="shared" si="195"/>
        <v>54.5</v>
      </c>
      <c r="AJ212" s="68"/>
      <c r="AK212" s="53"/>
      <c r="AL212" s="52"/>
      <c r="AM212" s="53">
        <f t="shared" si="197"/>
        <v>35</v>
      </c>
      <c r="AN212" s="53">
        <f>IF(AJ212&lt;&gt;"",IF(AJ212="o",VLOOKUP(AM212,OpenSect!$A$1:$D$11,2),IF(AJ212="u",VLOOKUP(AM212,UpHill!$A$1:$D$35,2),IF(AJ212="d",VLOOKUP(AM212,DownHill!$A$1:$D$29,2),IF(AJ212="f",VLOOKUP(AM212,FlatUnd!$A$2:$D$30,2),IF(AJ212="t",VLOOKUP(AM212,TimeAdd!$A$1:$D$176,2),IF(AJ212="l",VLOOKUP(AM212,SLimit!$A$1:$D$8,2),AN211)))))),AN211)</f>
        <v>40</v>
      </c>
      <c r="AO212" s="53">
        <f>IF(AJ212&lt;&gt;"",IF(AJ212="o",VLOOKUP(AM212,OpenSect!$A$1:$D$11,3),IF(AJ212="u",VLOOKUP(AM212,UpHill!$A$1:$D$35,3),IF(AJ212="d",VLOOKUP(AM212,DownHill!$A$3:$D$29,3),IF(AJ212="f",VLOOKUP(AM212,FlatUnd!$A$2:$D$30,3),IF(AJ212="t",VLOOKUP(AM212,TimeAdd!$A$1:$D$18,3),IF(AJ212="l",VLOOKUP(AM212,SLimit!$A$1:$D$8,3),AO211)))))),AO211)</f>
        <v>45</v>
      </c>
      <c r="AP212" s="53">
        <f>IF(AJ212&lt;&gt;"",IF(AJ212="o",VLOOKUP(AM212,OpenSect!$A$1:$D$11,4),IF(AJ212="u",VLOOKUP(AM212,UpHill!$A$1:$D$35,4),IF(AJ212="d",VLOOKUP(AM212,DownHill!$A$1:$D$29,4),IF(AJ212="f",VLOOKUP(AM212,FlatUnd!$A$2:$D$30,4),IF(AJ212="t",VLOOKUP(AM212,TimeAdd!$A$1:$D$18,4),IF(AJ212="l",VLOOKUP(AM212,SLimit!$A$1:$D$8,4),AP211)))))),AP211)</f>
        <v>50</v>
      </c>
      <c r="AQ212" s="53">
        <f t="shared" si="198"/>
        <v>120</v>
      </c>
      <c r="AR212" s="54" t="str">
        <f t="shared" si="199"/>
        <v>3,0 km plate.</v>
      </c>
      <c r="AS212" s="55"/>
      <c r="AT212" s="55"/>
      <c r="AU212" s="56">
        <f>IF(GroupStTimes!$A$8=0,MIN(CB212,CD212,CF212),MIN(BZ212,CB212,CD212,CF212))</f>
        <v>0.3181944444444445</v>
      </c>
      <c r="AV212" s="56">
        <f>IF(GroupStTimes!$A$8=0,MAX(CC212,CE212,CG212),MAX(CA212,CC212,CE212,CG212))</f>
        <v>0.37225694444444446</v>
      </c>
      <c r="AW212" s="57" t="str">
        <f t="shared" si="200"/>
        <v/>
      </c>
      <c r="AX212" s="58" t="str">
        <f t="shared" si="201"/>
        <v/>
      </c>
      <c r="AY212" s="58" t="str">
        <f t="shared" si="202"/>
        <v/>
      </c>
      <c r="AZ212" s="31">
        <f t="shared" si="203"/>
        <v>52.8</v>
      </c>
      <c r="BA212" s="59">
        <f t="shared" si="204"/>
        <v>0.31616898148148154</v>
      </c>
      <c r="BB212" s="59">
        <f t="shared" si="205"/>
        <v>0.32172453703703713</v>
      </c>
      <c r="BC212" s="59">
        <f t="shared" si="206"/>
        <v>0.3189467592592593</v>
      </c>
      <c r="BD212" s="59">
        <f t="shared" si="207"/>
        <v>0.36478009259259259</v>
      </c>
      <c r="BE212" s="59">
        <f t="shared" si="208"/>
        <v>0.36026620370370371</v>
      </c>
      <c r="BF212" s="59">
        <f t="shared" si="209"/>
        <v>0.3706828703703704</v>
      </c>
      <c r="BG212" s="59">
        <f t="shared" si="210"/>
        <v>0.37109953703703696</v>
      </c>
      <c r="BH212" s="59">
        <f t="shared" si="211"/>
        <v>0.37040509259259252</v>
      </c>
      <c r="BI212" s="31">
        <f t="shared" si="212"/>
        <v>1.7000000000000028</v>
      </c>
      <c r="BJ212" s="61">
        <f t="shared" si="213"/>
        <v>4.8571428571428654E-2</v>
      </c>
      <c r="BK212" s="61">
        <f t="shared" si="214"/>
        <v>4.2500000000000072E-2</v>
      </c>
      <c r="BL212" s="61">
        <f t="shared" si="215"/>
        <v>3.7777777777777841E-2</v>
      </c>
      <c r="BM212" s="61">
        <f t="shared" si="216"/>
        <v>3.4000000000000058E-2</v>
      </c>
      <c r="BN212" s="62">
        <f t="shared" si="217"/>
        <v>0</v>
      </c>
      <c r="BO212" s="62">
        <f t="shared" si="218"/>
        <v>2</v>
      </c>
      <c r="BP212" s="62">
        <f t="shared" si="219"/>
        <v>55</v>
      </c>
      <c r="BQ212" s="62">
        <f t="shared" si="220"/>
        <v>0</v>
      </c>
      <c r="BR212" s="62">
        <f t="shared" si="221"/>
        <v>2</v>
      </c>
      <c r="BS212" s="62">
        <f t="shared" si="222"/>
        <v>33</v>
      </c>
      <c r="BT212" s="62">
        <f t="shared" si="223"/>
        <v>0</v>
      </c>
      <c r="BU212" s="62">
        <f t="shared" si="224"/>
        <v>2</v>
      </c>
      <c r="BV212" s="62">
        <f t="shared" si="225"/>
        <v>16</v>
      </c>
      <c r="BW212" s="62">
        <f t="shared" si="226"/>
        <v>0</v>
      </c>
      <c r="BX212" s="62">
        <f t="shared" si="227"/>
        <v>2</v>
      </c>
      <c r="BY212" s="62">
        <f t="shared" si="228"/>
        <v>2</v>
      </c>
      <c r="BZ212" s="63">
        <f t="shared" si="229"/>
        <v>0.3181944444444445</v>
      </c>
      <c r="CA212" s="63">
        <f t="shared" si="230"/>
        <v>0.32375000000000009</v>
      </c>
      <c r="CB212" s="63">
        <f t="shared" si="231"/>
        <v>0.32071759259259264</v>
      </c>
      <c r="CC212" s="63">
        <f t="shared" si="232"/>
        <v>0.36655092592592592</v>
      </c>
      <c r="CD212" s="63">
        <f t="shared" si="233"/>
        <v>0.36184027777777777</v>
      </c>
      <c r="CE212" s="63">
        <f t="shared" si="234"/>
        <v>0.37225694444444446</v>
      </c>
      <c r="CF212" s="63">
        <f t="shared" si="235"/>
        <v>0.37251157407407398</v>
      </c>
      <c r="CG212" s="63">
        <f t="shared" si="236"/>
        <v>0.37181712962962954</v>
      </c>
      <c r="CH212" s="36"/>
      <c r="CI212" s="36"/>
      <c r="CJ212" s="36"/>
      <c r="CK212" s="36"/>
      <c r="CL212" s="60">
        <v>60</v>
      </c>
    </row>
    <row r="213" spans="1:90" ht="81" x14ac:dyDescent="0.25">
      <c r="A213" s="37">
        <v>12</v>
      </c>
      <c r="B213" s="16" t="s">
        <v>154</v>
      </c>
      <c r="C213" s="37" t="s">
        <v>49</v>
      </c>
      <c r="D213" s="37">
        <v>36</v>
      </c>
      <c r="E213" s="43" t="e">
        <f>54.88/F213</f>
        <v>#DIV/0!</v>
      </c>
      <c r="F213" s="83"/>
      <c r="G213" s="44">
        <v>54.94</v>
      </c>
      <c r="H213" s="44">
        <f t="shared" si="190"/>
        <v>54.92</v>
      </c>
      <c r="I213" s="83">
        <v>54.88</v>
      </c>
      <c r="J213" s="43">
        <f t="shared" si="243"/>
        <v>-9.1107871720111431E-4</v>
      </c>
      <c r="K213" s="44">
        <f t="shared" si="244"/>
        <v>-4.9999999999997158E-2</v>
      </c>
      <c r="L213" s="76" t="s">
        <v>1041</v>
      </c>
      <c r="M213" s="122">
        <v>120</v>
      </c>
      <c r="N213" s="46">
        <f t="shared" si="196"/>
        <v>54.93</v>
      </c>
      <c r="O213" s="46">
        <v>-0.02</v>
      </c>
      <c r="P213" s="78">
        <v>54.949999999999996</v>
      </c>
      <c r="Q213" s="46">
        <v>-0.02</v>
      </c>
      <c r="R213" s="78">
        <v>54.94</v>
      </c>
      <c r="S213" s="46">
        <v>-0.02</v>
      </c>
      <c r="T213" s="78">
        <v>54.96</v>
      </c>
      <c r="U213" s="47" t="str">
        <f t="shared" si="237"/>
        <v/>
      </c>
      <c r="V213" s="47" t="str">
        <f t="shared" si="238"/>
        <v/>
      </c>
      <c r="W213" s="47"/>
      <c r="X213" s="47"/>
      <c r="Y213" s="47"/>
      <c r="Z213" s="47"/>
      <c r="AA213" s="47"/>
      <c r="AB213" s="47"/>
      <c r="AC213" s="47"/>
      <c r="AD213" s="47"/>
      <c r="AE213" s="51">
        <f t="shared" si="191"/>
        <v>12</v>
      </c>
      <c r="AF213" s="51" t="str">
        <f t="shared" si="192"/>
        <v>F</v>
      </c>
      <c r="AG213" s="51" t="str">
        <f t="shared" si="193"/>
        <v>f</v>
      </c>
      <c r="AH213" s="51">
        <f t="shared" si="194"/>
        <v>36</v>
      </c>
      <c r="AI213" s="52">
        <f t="shared" si="195"/>
        <v>54.92</v>
      </c>
      <c r="AJ213" s="68" t="s">
        <v>49</v>
      </c>
      <c r="AK213" s="53"/>
      <c r="AL213" s="52"/>
      <c r="AM213" s="53">
        <f t="shared" si="197"/>
        <v>36</v>
      </c>
      <c r="AN213" s="53">
        <f>IF(AJ213&lt;&gt;"",IF(AJ213="o",VLOOKUP(AM213,OpenSect!$A$1:$D$11,2),IF(AJ213="u",VLOOKUP(AM213,UpHill!$A$1:$D$35,2),IF(AJ213="d",VLOOKUP(AM213,DownHill!$A$1:$D$29,2),IF(AJ213="f",VLOOKUP(AM213,FlatUnd!$A$2:$D$30,2),IF(AJ213="t",VLOOKUP(AM213,TimeAdd!$A$1:$D$176,2),IF(AJ213="l",VLOOKUP(AM213,SLimit!$A$1:$D$8,2),AN212)))))),AN212)</f>
        <v>41</v>
      </c>
      <c r="AO213" s="53">
        <f>IF(AJ213&lt;&gt;"",IF(AJ213="o",VLOOKUP(AM213,OpenSect!$A$1:$D$11,3),IF(AJ213="u",VLOOKUP(AM213,UpHill!$A$1:$D$35,3),IF(AJ213="d",VLOOKUP(AM213,DownHill!$A$3:$D$29,3),IF(AJ213="f",VLOOKUP(AM213,FlatUnd!$A$2:$D$30,3),IF(AJ213="t",VLOOKUP(AM213,TimeAdd!$A$1:$D$18,3),IF(AJ213="l",VLOOKUP(AM213,SLimit!$A$1:$D$8,3),AO212)))))),AO212)</f>
        <v>47</v>
      </c>
      <c r="AP213" s="53">
        <f>IF(AJ213&lt;&gt;"",IF(AJ213="o",VLOOKUP(AM213,OpenSect!$A$1:$D$11,4),IF(AJ213="u",VLOOKUP(AM213,UpHill!$A$1:$D$35,4),IF(AJ213="d",VLOOKUP(AM213,DownHill!$A$1:$D$29,4),IF(AJ213="f",VLOOKUP(AM213,FlatUnd!$A$2:$D$30,4),IF(AJ213="t",VLOOKUP(AM213,TimeAdd!$A$1:$D$18,4),IF(AJ213="l",VLOOKUP(AM213,SLimit!$A$1:$D$8,4),AP212)))))),AP212)</f>
        <v>52</v>
      </c>
      <c r="AQ213" s="53">
        <f t="shared" si="198"/>
        <v>120</v>
      </c>
      <c r="AR213" s="54" t="str">
        <f t="shared" si="199"/>
        <v>Danger Plate at Start of Armco barrier.  Two Eucalyptus trees.  Before Culvert under road.  START of REGULARITY.  SoR on road. {Just past 3,4 km plate.}</v>
      </c>
      <c r="AS213" s="55"/>
      <c r="AT213" s="55"/>
      <c r="AU213" s="56">
        <f>IF(GroupStTimes!$A$8=0,MIN(CB213,CD213,CF213),MIN(BZ213,CB213,CD213,CF213))</f>
        <v>0.31869212962962967</v>
      </c>
      <c r="AV213" s="56">
        <f>IF(GroupStTimes!$A$8=0,MAX(CC213,CE213,CG213),MAX(CA213,CC213,CE213,CG213))</f>
        <v>0.372650462962963</v>
      </c>
      <c r="AW213" s="57" t="str">
        <f t="shared" si="200"/>
        <v/>
      </c>
      <c r="AX213" s="58" t="str">
        <f t="shared" si="201"/>
        <v/>
      </c>
      <c r="AY213" s="58" t="str">
        <f t="shared" si="202"/>
        <v/>
      </c>
      <c r="AZ213" s="31">
        <f t="shared" si="203"/>
        <v>52.8</v>
      </c>
      <c r="BA213" s="59">
        <f t="shared" si="204"/>
        <v>0.31616898148148154</v>
      </c>
      <c r="BB213" s="59">
        <f t="shared" si="205"/>
        <v>0.32172453703703713</v>
      </c>
      <c r="BC213" s="59">
        <f t="shared" si="206"/>
        <v>0.3189467592592593</v>
      </c>
      <c r="BD213" s="59">
        <f t="shared" si="207"/>
        <v>0.36478009259259259</v>
      </c>
      <c r="BE213" s="59">
        <f t="shared" si="208"/>
        <v>0.36026620370370371</v>
      </c>
      <c r="BF213" s="59">
        <f t="shared" si="209"/>
        <v>0.3706828703703704</v>
      </c>
      <c r="BG213" s="59">
        <f t="shared" si="210"/>
        <v>0.37109953703703696</v>
      </c>
      <c r="BH213" s="59">
        <f t="shared" si="211"/>
        <v>0.37040509259259252</v>
      </c>
      <c r="BI213" s="31">
        <f t="shared" si="212"/>
        <v>2.1200000000000045</v>
      </c>
      <c r="BJ213" s="61">
        <f t="shared" si="213"/>
        <v>6.05714285714287E-2</v>
      </c>
      <c r="BK213" s="61">
        <f t="shared" si="214"/>
        <v>5.3000000000000116E-2</v>
      </c>
      <c r="BL213" s="61">
        <f t="shared" si="215"/>
        <v>4.7111111111111215E-2</v>
      </c>
      <c r="BM213" s="61">
        <f t="shared" si="216"/>
        <v>4.240000000000009E-2</v>
      </c>
      <c r="BN213" s="62">
        <f t="shared" si="217"/>
        <v>0</v>
      </c>
      <c r="BO213" s="62">
        <f t="shared" si="218"/>
        <v>3</v>
      </c>
      <c r="BP213" s="62">
        <f t="shared" si="219"/>
        <v>38</v>
      </c>
      <c r="BQ213" s="62">
        <f t="shared" si="220"/>
        <v>0</v>
      </c>
      <c r="BR213" s="62">
        <f t="shared" si="221"/>
        <v>3</v>
      </c>
      <c r="BS213" s="62">
        <f t="shared" si="222"/>
        <v>11</v>
      </c>
      <c r="BT213" s="62">
        <f t="shared" si="223"/>
        <v>0</v>
      </c>
      <c r="BU213" s="62">
        <f t="shared" si="224"/>
        <v>2</v>
      </c>
      <c r="BV213" s="62">
        <f t="shared" si="225"/>
        <v>50</v>
      </c>
      <c r="BW213" s="62">
        <f t="shared" si="226"/>
        <v>0</v>
      </c>
      <c r="BX213" s="62">
        <f t="shared" si="227"/>
        <v>2</v>
      </c>
      <c r="BY213" s="62">
        <f t="shared" si="228"/>
        <v>33</v>
      </c>
      <c r="BZ213" s="63">
        <f t="shared" si="229"/>
        <v>0.31869212962962967</v>
      </c>
      <c r="CA213" s="63">
        <f t="shared" si="230"/>
        <v>0.32424768518518526</v>
      </c>
      <c r="CB213" s="63">
        <f t="shared" si="231"/>
        <v>0.32115740740740745</v>
      </c>
      <c r="CC213" s="63">
        <f t="shared" si="232"/>
        <v>0.36699074074074073</v>
      </c>
      <c r="CD213" s="63">
        <f t="shared" si="233"/>
        <v>0.36223379629629632</v>
      </c>
      <c r="CE213" s="63">
        <f t="shared" si="234"/>
        <v>0.372650462962963</v>
      </c>
      <c r="CF213" s="63">
        <f t="shared" si="235"/>
        <v>0.3728703703703703</v>
      </c>
      <c r="CG213" s="63">
        <f t="shared" si="236"/>
        <v>0.37217592592592585</v>
      </c>
      <c r="CH213" s="36"/>
      <c r="CI213" s="36"/>
      <c r="CJ213" s="36"/>
      <c r="CK213" s="36"/>
      <c r="CL213" s="60">
        <v>60</v>
      </c>
    </row>
    <row r="214" spans="1:90" ht="28.5" customHeight="1" x14ac:dyDescent="0.25">
      <c r="A214" s="37">
        <v>12</v>
      </c>
      <c r="C214" s="37"/>
      <c r="D214" s="37"/>
      <c r="E214" s="37"/>
      <c r="F214" s="83"/>
      <c r="G214" s="44">
        <v>55.52</v>
      </c>
      <c r="H214" s="44">
        <f t="shared" si="190"/>
        <v>55.51</v>
      </c>
      <c r="I214" s="83">
        <v>55.5</v>
      </c>
      <c r="J214" s="43">
        <f t="shared" si="243"/>
        <v>-1.8018018018001631E-4</v>
      </c>
      <c r="K214" s="44">
        <f t="shared" si="244"/>
        <v>-9.9999999999909051E-3</v>
      </c>
      <c r="L214" s="76" t="s">
        <v>1042</v>
      </c>
      <c r="M214" s="122">
        <v>120</v>
      </c>
      <c r="N214" s="46">
        <f t="shared" si="196"/>
        <v>55.509999999999991</v>
      </c>
      <c r="O214" s="46">
        <v>-0.02</v>
      </c>
      <c r="P214" s="78">
        <v>55.53</v>
      </c>
      <c r="Q214" s="46">
        <v>-0.02</v>
      </c>
      <c r="R214" s="78">
        <v>55.52</v>
      </c>
      <c r="S214" s="46">
        <v>-0.02</v>
      </c>
      <c r="T214" s="78">
        <v>55.54</v>
      </c>
      <c r="U214" s="47" t="str">
        <f t="shared" si="237"/>
        <v/>
      </c>
      <c r="V214" s="47" t="str">
        <f t="shared" si="238"/>
        <v/>
      </c>
      <c r="W214" s="47"/>
      <c r="X214" s="47"/>
      <c r="Y214" s="47"/>
      <c r="Z214" s="47"/>
      <c r="AA214" s="47"/>
      <c r="AB214" s="47"/>
      <c r="AC214" s="47"/>
      <c r="AD214" s="47"/>
      <c r="AE214" s="51">
        <f t="shared" si="191"/>
        <v>12</v>
      </c>
      <c r="AF214" s="51" t="str">
        <f t="shared" si="192"/>
        <v/>
      </c>
      <c r="AG214" s="51" t="str">
        <f t="shared" si="193"/>
        <v/>
      </c>
      <c r="AH214" s="51" t="str">
        <f t="shared" si="194"/>
        <v/>
      </c>
      <c r="AI214" s="52">
        <f t="shared" si="195"/>
        <v>55.51</v>
      </c>
      <c r="AJ214" s="68"/>
      <c r="AK214" s="53"/>
      <c r="AL214" s="52"/>
      <c r="AM214" s="53">
        <f t="shared" si="197"/>
        <v>36</v>
      </c>
      <c r="AN214" s="53">
        <f>IF(AJ214&lt;&gt;"",IF(AJ214="o",VLOOKUP(AM214,OpenSect!$A$1:$D$11,2),IF(AJ214="u",VLOOKUP(AM214,UpHill!$A$1:$D$35,2),IF(AJ214="d",VLOOKUP(AM214,DownHill!$A$1:$D$29,2),IF(AJ214="f",VLOOKUP(AM214,FlatUnd!$A$2:$D$30,2),IF(AJ214="t",VLOOKUP(AM214,TimeAdd!$A$1:$D$176,2),IF(AJ214="l",VLOOKUP(AM214,SLimit!$A$1:$D$8,2),AN213)))))),AN213)</f>
        <v>41</v>
      </c>
      <c r="AO214" s="53">
        <f>IF(AJ214&lt;&gt;"",IF(AJ214="o",VLOOKUP(AM214,OpenSect!$A$1:$D$11,3),IF(AJ214="u",VLOOKUP(AM214,UpHill!$A$1:$D$35,3),IF(AJ214="d",VLOOKUP(AM214,DownHill!$A$3:$D$29,3),IF(AJ214="f",VLOOKUP(AM214,FlatUnd!$A$2:$D$30,3),IF(AJ214="t",VLOOKUP(AM214,TimeAdd!$A$1:$D$18,3),IF(AJ214="l",VLOOKUP(AM214,SLimit!$A$1:$D$8,3),AO213)))))),AO213)</f>
        <v>47</v>
      </c>
      <c r="AP214" s="53">
        <f>IF(AJ214&lt;&gt;"",IF(AJ214="o",VLOOKUP(AM214,OpenSect!$A$1:$D$11,4),IF(AJ214="u",VLOOKUP(AM214,UpHill!$A$1:$D$35,4),IF(AJ214="d",VLOOKUP(AM214,DownHill!$A$1:$D$29,4),IF(AJ214="f",VLOOKUP(AM214,FlatUnd!$A$2:$D$30,4),IF(AJ214="t",VLOOKUP(AM214,TimeAdd!$A$1:$D$18,4),IF(AJ214="l",VLOOKUP(AM214,SLimit!$A$1:$D$8,4),AP213)))))),AP213)</f>
        <v>52</v>
      </c>
      <c r="AQ214" s="53">
        <f t="shared" si="198"/>
        <v>120</v>
      </c>
      <c r="AR214" s="54" t="str">
        <f t="shared" si="199"/>
        <v>4,0 km plate.</v>
      </c>
      <c r="AS214" s="55"/>
      <c r="AT214" s="55"/>
      <c r="AU214" s="56">
        <f>IF(GroupStTimes!$A$8=0,MIN(CB214,CD214,CF214),MIN(BZ214,CB214,CD214,CF214))</f>
        <v>0.31937500000000002</v>
      </c>
      <c r="AV214" s="56">
        <f>IF(GroupStTimes!$A$8=0,MAX(CC214,CE214,CG214),MAX(CA214,CC214,CE214,CG214))</f>
        <v>0.37317129629629636</v>
      </c>
      <c r="AW214" s="57" t="str">
        <f t="shared" si="200"/>
        <v/>
      </c>
      <c r="AX214" s="58" t="str">
        <f t="shared" si="201"/>
        <v/>
      </c>
      <c r="AY214" s="58" t="str">
        <f t="shared" si="202"/>
        <v/>
      </c>
      <c r="AZ214" s="31">
        <f t="shared" si="203"/>
        <v>54.92</v>
      </c>
      <c r="BA214" s="59">
        <f t="shared" si="204"/>
        <v>0.31869212962962967</v>
      </c>
      <c r="BB214" s="59">
        <f t="shared" si="205"/>
        <v>0.32424768518518526</v>
      </c>
      <c r="BC214" s="59">
        <f t="shared" si="206"/>
        <v>0.32115740740740745</v>
      </c>
      <c r="BD214" s="59">
        <f t="shared" si="207"/>
        <v>0.36699074074074073</v>
      </c>
      <c r="BE214" s="59">
        <f t="shared" si="208"/>
        <v>0.36223379629629632</v>
      </c>
      <c r="BF214" s="59">
        <f t="shared" si="209"/>
        <v>0.372650462962963</v>
      </c>
      <c r="BG214" s="59">
        <f t="shared" si="210"/>
        <v>0.3728703703703703</v>
      </c>
      <c r="BH214" s="59">
        <f t="shared" si="211"/>
        <v>0.37217592592592585</v>
      </c>
      <c r="BI214" s="31">
        <f t="shared" si="212"/>
        <v>0.58999999999999631</v>
      </c>
      <c r="BJ214" s="61">
        <f t="shared" si="213"/>
        <v>1.6388888888888786E-2</v>
      </c>
      <c r="BK214" s="61">
        <f t="shared" si="214"/>
        <v>1.4390243902438935E-2</v>
      </c>
      <c r="BL214" s="61">
        <f t="shared" si="215"/>
        <v>1.2553191489361624E-2</v>
      </c>
      <c r="BM214" s="61">
        <f t="shared" si="216"/>
        <v>1.1346153846153775E-2</v>
      </c>
      <c r="BN214" s="62">
        <f t="shared" si="217"/>
        <v>0</v>
      </c>
      <c r="BO214" s="62">
        <f t="shared" si="218"/>
        <v>0</v>
      </c>
      <c r="BP214" s="62">
        <f t="shared" si="219"/>
        <v>59</v>
      </c>
      <c r="BQ214" s="62">
        <f t="shared" si="220"/>
        <v>0</v>
      </c>
      <c r="BR214" s="62">
        <f t="shared" si="221"/>
        <v>0</v>
      </c>
      <c r="BS214" s="62">
        <f t="shared" si="222"/>
        <v>52</v>
      </c>
      <c r="BT214" s="62">
        <f t="shared" si="223"/>
        <v>0</v>
      </c>
      <c r="BU214" s="62">
        <f t="shared" si="224"/>
        <v>0</v>
      </c>
      <c r="BV214" s="62">
        <f t="shared" si="225"/>
        <v>45</v>
      </c>
      <c r="BW214" s="62">
        <f t="shared" si="226"/>
        <v>0</v>
      </c>
      <c r="BX214" s="62">
        <f t="shared" si="227"/>
        <v>0</v>
      </c>
      <c r="BY214" s="62">
        <f t="shared" si="228"/>
        <v>41</v>
      </c>
      <c r="BZ214" s="63">
        <f t="shared" si="229"/>
        <v>0.31937500000000002</v>
      </c>
      <c r="CA214" s="63">
        <f t="shared" si="230"/>
        <v>0.32493055555555561</v>
      </c>
      <c r="CB214" s="63">
        <f t="shared" si="231"/>
        <v>0.3217592592592593</v>
      </c>
      <c r="CC214" s="63">
        <f t="shared" si="232"/>
        <v>0.36759259259259258</v>
      </c>
      <c r="CD214" s="63">
        <f t="shared" si="233"/>
        <v>0.36275462962962968</v>
      </c>
      <c r="CE214" s="63">
        <f t="shared" si="234"/>
        <v>0.37317129629629636</v>
      </c>
      <c r="CF214" s="63">
        <f t="shared" si="235"/>
        <v>0.37334490740740733</v>
      </c>
      <c r="CG214" s="63">
        <f t="shared" si="236"/>
        <v>0.37265046296296289</v>
      </c>
      <c r="CH214" s="36"/>
      <c r="CI214" s="36"/>
      <c r="CJ214" s="36"/>
      <c r="CK214" s="36"/>
      <c r="CL214" s="60">
        <v>60</v>
      </c>
    </row>
    <row r="215" spans="1:90" ht="28.5" customHeight="1" x14ac:dyDescent="0.25">
      <c r="A215" s="37">
        <v>12</v>
      </c>
      <c r="C215" s="37" t="s">
        <v>49</v>
      </c>
      <c r="D215" s="37">
        <v>48</v>
      </c>
      <c r="E215" s="37"/>
      <c r="F215" s="83"/>
      <c r="G215" s="44">
        <v>55.53</v>
      </c>
      <c r="H215" s="44">
        <f t="shared" si="190"/>
        <v>55.52</v>
      </c>
      <c r="I215" s="83">
        <v>55.51</v>
      </c>
      <c r="J215" s="43">
        <f t="shared" si="243"/>
        <v>-1.8014772113141985E-4</v>
      </c>
      <c r="K215" s="44">
        <f t="shared" si="244"/>
        <v>-1.0000000000005116E-2</v>
      </c>
      <c r="L215" s="76" t="s">
        <v>1043</v>
      </c>
      <c r="M215" s="122">
        <v>120</v>
      </c>
      <c r="N215" s="46">
        <f t="shared" si="196"/>
        <v>55.52</v>
      </c>
      <c r="O215" s="46">
        <v>-0.02</v>
      </c>
      <c r="P215" s="78">
        <v>55.54</v>
      </c>
      <c r="Q215" s="46">
        <v>-0.02</v>
      </c>
      <c r="R215" s="78">
        <v>55.53</v>
      </c>
      <c r="S215" s="46">
        <v>-0.02</v>
      </c>
      <c r="T215" s="78">
        <v>55.55</v>
      </c>
      <c r="U215" s="47" t="str">
        <f t="shared" si="237"/>
        <v/>
      </c>
      <c r="V215" s="47" t="str">
        <f t="shared" si="238"/>
        <v/>
      </c>
      <c r="W215" s="47"/>
      <c r="X215" s="47"/>
      <c r="Y215" s="47"/>
      <c r="Z215" s="47"/>
      <c r="AA215" s="47"/>
      <c r="AB215" s="47"/>
      <c r="AC215" s="47"/>
      <c r="AD215" s="47"/>
      <c r="AE215" s="51">
        <f t="shared" si="191"/>
        <v>12</v>
      </c>
      <c r="AF215" s="51" t="str">
        <f t="shared" si="192"/>
        <v/>
      </c>
      <c r="AG215" s="51" t="str">
        <f t="shared" si="193"/>
        <v>f</v>
      </c>
      <c r="AH215" s="51">
        <f t="shared" si="194"/>
        <v>48</v>
      </c>
      <c r="AI215" s="52">
        <f t="shared" si="195"/>
        <v>55.52</v>
      </c>
      <c r="AJ215" s="68"/>
      <c r="AK215" s="53"/>
      <c r="AL215" s="52"/>
      <c r="AM215" s="53">
        <f t="shared" si="197"/>
        <v>36</v>
      </c>
      <c r="AN215" s="53">
        <f>IF(AJ215&lt;&gt;"",IF(AJ215="o",VLOOKUP(AM215,OpenSect!$A$1:$D$11,2),IF(AJ215="u",VLOOKUP(AM215,UpHill!$A$1:$D$35,2),IF(AJ215="d",VLOOKUP(AM215,DownHill!$A$1:$D$29,2),IF(AJ215="f",VLOOKUP(AM215,FlatUnd!$A$2:$D$30,2),IF(AJ215="t",VLOOKUP(AM215,TimeAdd!$A$1:$D$176,2),IF(AJ215="l",VLOOKUP(AM215,SLimit!$A$1:$D$8,2),AN214)))))),AN214)</f>
        <v>41</v>
      </c>
      <c r="AO215" s="53">
        <f>IF(AJ215&lt;&gt;"",IF(AJ215="o",VLOOKUP(AM215,OpenSect!$A$1:$D$11,3),IF(AJ215="u",VLOOKUP(AM215,UpHill!$A$1:$D$35,3),IF(AJ215="d",VLOOKUP(AM215,DownHill!$A$3:$D$29,3),IF(AJ215="f",VLOOKUP(AM215,FlatUnd!$A$2:$D$30,3),IF(AJ215="t",VLOOKUP(AM215,TimeAdd!$A$1:$D$18,3),IF(AJ215="l",VLOOKUP(AM215,SLimit!$A$1:$D$8,3),AO214)))))),AO214)</f>
        <v>47</v>
      </c>
      <c r="AP215" s="53">
        <f>IF(AJ215&lt;&gt;"",IF(AJ215="o",VLOOKUP(AM215,OpenSect!$A$1:$D$11,4),IF(AJ215="u",VLOOKUP(AM215,UpHill!$A$1:$D$35,4),IF(AJ215="d",VLOOKUP(AM215,DownHill!$A$1:$D$29,4),IF(AJ215="f",VLOOKUP(AM215,FlatUnd!$A$2:$D$30,4),IF(AJ215="t",VLOOKUP(AM215,TimeAdd!$A$1:$D$18,4),IF(AJ215="l",VLOOKUP(AM215,SLimit!$A$1:$D$8,4),AP214)))))),AP214)</f>
        <v>52</v>
      </c>
      <c r="AQ215" s="53">
        <f t="shared" si="198"/>
        <v>120</v>
      </c>
      <c r="AR215" s="54" t="str">
        <f t="shared" si="199"/>
        <v>Warning - Gentle curve.</v>
      </c>
      <c r="AS215" s="55"/>
      <c r="AT215" s="55"/>
      <c r="AU215" s="56">
        <f>IF(GroupStTimes!$A$8=0,MIN(CB215,CD215,CF215),MIN(BZ215,CB215,CD215,CF215))</f>
        <v>0.31938657407407411</v>
      </c>
      <c r="AV215" s="56">
        <f>IF(GroupStTimes!$A$8=0,MAX(CC215,CE215,CG215),MAX(CA215,CC215,CE215,CG215))</f>
        <v>0.3731828703703704</v>
      </c>
      <c r="AW215" s="57" t="str">
        <f t="shared" si="200"/>
        <v/>
      </c>
      <c r="AX215" s="58" t="str">
        <f t="shared" si="201"/>
        <v/>
      </c>
      <c r="AY215" s="58" t="str">
        <f t="shared" si="202"/>
        <v/>
      </c>
      <c r="AZ215" s="31">
        <f t="shared" si="203"/>
        <v>54.92</v>
      </c>
      <c r="BA215" s="59">
        <f t="shared" si="204"/>
        <v>0.31869212962962967</v>
      </c>
      <c r="BB215" s="59">
        <f t="shared" si="205"/>
        <v>0.32424768518518526</v>
      </c>
      <c r="BC215" s="59">
        <f t="shared" si="206"/>
        <v>0.32115740740740745</v>
      </c>
      <c r="BD215" s="59">
        <f t="shared" si="207"/>
        <v>0.36699074074074073</v>
      </c>
      <c r="BE215" s="59">
        <f t="shared" si="208"/>
        <v>0.36223379629629632</v>
      </c>
      <c r="BF215" s="59">
        <f t="shared" si="209"/>
        <v>0.372650462962963</v>
      </c>
      <c r="BG215" s="59">
        <f t="shared" si="210"/>
        <v>0.3728703703703703</v>
      </c>
      <c r="BH215" s="59">
        <f t="shared" si="211"/>
        <v>0.37217592592592585</v>
      </c>
      <c r="BI215" s="31">
        <f t="shared" si="212"/>
        <v>0.60000000000000142</v>
      </c>
      <c r="BJ215" s="61">
        <f t="shared" si="213"/>
        <v>1.6666666666666705E-2</v>
      </c>
      <c r="BK215" s="61">
        <f t="shared" si="214"/>
        <v>1.4634146341463448E-2</v>
      </c>
      <c r="BL215" s="61">
        <f t="shared" si="215"/>
        <v>1.2765957446808541E-2</v>
      </c>
      <c r="BM215" s="61">
        <f t="shared" si="216"/>
        <v>1.1538461538461565E-2</v>
      </c>
      <c r="BN215" s="62">
        <f t="shared" si="217"/>
        <v>0</v>
      </c>
      <c r="BO215" s="62">
        <f t="shared" si="218"/>
        <v>1</v>
      </c>
      <c r="BP215" s="62">
        <f t="shared" si="219"/>
        <v>0</v>
      </c>
      <c r="BQ215" s="62">
        <f t="shared" si="220"/>
        <v>0</v>
      </c>
      <c r="BR215" s="62">
        <f t="shared" si="221"/>
        <v>0</v>
      </c>
      <c r="BS215" s="62">
        <f t="shared" si="222"/>
        <v>53</v>
      </c>
      <c r="BT215" s="62">
        <f t="shared" si="223"/>
        <v>0</v>
      </c>
      <c r="BU215" s="62">
        <f t="shared" si="224"/>
        <v>0</v>
      </c>
      <c r="BV215" s="62">
        <f t="shared" si="225"/>
        <v>46</v>
      </c>
      <c r="BW215" s="62">
        <f t="shared" si="226"/>
        <v>0</v>
      </c>
      <c r="BX215" s="62">
        <f t="shared" si="227"/>
        <v>0</v>
      </c>
      <c r="BY215" s="62">
        <f t="shared" si="228"/>
        <v>42</v>
      </c>
      <c r="BZ215" s="63">
        <f t="shared" si="229"/>
        <v>0.31938657407407411</v>
      </c>
      <c r="CA215" s="63">
        <f t="shared" si="230"/>
        <v>0.32494212962962971</v>
      </c>
      <c r="CB215" s="63">
        <f t="shared" si="231"/>
        <v>0.32177083333333339</v>
      </c>
      <c r="CC215" s="63">
        <f t="shared" si="232"/>
        <v>0.36760416666666668</v>
      </c>
      <c r="CD215" s="63">
        <f t="shared" si="233"/>
        <v>0.36276620370370372</v>
      </c>
      <c r="CE215" s="63">
        <f t="shared" si="234"/>
        <v>0.3731828703703704</v>
      </c>
      <c r="CF215" s="63">
        <f t="shared" si="235"/>
        <v>0.37335648148148143</v>
      </c>
      <c r="CG215" s="63">
        <f t="shared" si="236"/>
        <v>0.37266203703703699</v>
      </c>
      <c r="CH215" s="36"/>
      <c r="CI215" s="36"/>
      <c r="CJ215" s="36"/>
      <c r="CK215" s="36"/>
      <c r="CL215" s="60">
        <v>60</v>
      </c>
    </row>
    <row r="216" spans="1:90" ht="28.5" customHeight="1" x14ac:dyDescent="0.25">
      <c r="A216" s="37">
        <v>12</v>
      </c>
      <c r="C216" s="37" t="s">
        <v>49</v>
      </c>
      <c r="D216" s="37">
        <v>48</v>
      </c>
      <c r="E216" s="37"/>
      <c r="F216" s="83"/>
      <c r="G216" s="44">
        <v>55.67</v>
      </c>
      <c r="H216" s="44">
        <f t="shared" si="190"/>
        <v>55.65</v>
      </c>
      <c r="I216" s="83">
        <v>55.61</v>
      </c>
      <c r="J216" s="43">
        <f t="shared" si="243"/>
        <v>-9.5906012108136246E-4</v>
      </c>
      <c r="K216" s="44">
        <f t="shared" si="244"/>
        <v>-5.3333333333334565E-2</v>
      </c>
      <c r="L216" s="76" t="s">
        <v>128</v>
      </c>
      <c r="M216" s="122">
        <v>120</v>
      </c>
      <c r="N216" s="46">
        <f t="shared" si="196"/>
        <v>55.663333333333334</v>
      </c>
      <c r="O216" s="46">
        <v>-0.02</v>
      </c>
      <c r="P216" s="78">
        <v>55.68</v>
      </c>
      <c r="Q216" s="46">
        <v>-0.02</v>
      </c>
      <c r="R216" s="78">
        <v>55.67</v>
      </c>
      <c r="S216" s="46">
        <v>-0.02</v>
      </c>
      <c r="T216" s="78">
        <v>55.7</v>
      </c>
      <c r="U216" s="47" t="str">
        <f t="shared" si="237"/>
        <v/>
      </c>
      <c r="V216" s="47" t="str">
        <f t="shared" si="238"/>
        <v/>
      </c>
      <c r="W216" s="47"/>
      <c r="X216" s="47"/>
      <c r="Y216" s="47"/>
      <c r="Z216" s="47"/>
      <c r="AA216" s="47"/>
      <c r="AB216" s="47"/>
      <c r="AC216" s="47"/>
      <c r="AD216" s="47"/>
      <c r="AE216" s="51">
        <f t="shared" si="191"/>
        <v>12</v>
      </c>
      <c r="AF216" s="51" t="str">
        <f t="shared" si="192"/>
        <v/>
      </c>
      <c r="AG216" s="51" t="str">
        <f t="shared" si="193"/>
        <v>f</v>
      </c>
      <c r="AH216" s="51">
        <f t="shared" si="194"/>
        <v>48</v>
      </c>
      <c r="AI216" s="52">
        <f t="shared" si="195"/>
        <v>55.65</v>
      </c>
      <c r="AJ216" s="68" t="s">
        <v>49</v>
      </c>
      <c r="AK216" s="53"/>
      <c r="AL216" s="52"/>
      <c r="AM216" s="53">
        <f t="shared" si="197"/>
        <v>48</v>
      </c>
      <c r="AN216" s="53">
        <f>IF(AJ216&lt;&gt;"",IF(AJ216="o",VLOOKUP(AM216,OpenSect!$A$1:$D$11,2),IF(AJ216="u",VLOOKUP(AM216,UpHill!$A$1:$D$35,2),IF(AJ216="d",VLOOKUP(AM216,DownHill!$A$1:$D$29,2),IF(AJ216="f",VLOOKUP(AM216,FlatUnd!$A$2:$D$30,2),IF(AJ216="t",VLOOKUP(AM216,TimeAdd!$A$1:$D$176,2),IF(AJ216="l",VLOOKUP(AM216,SLimit!$A$1:$D$8,2),AN215)))))),AN215)</f>
        <v>57</v>
      </c>
      <c r="AO216" s="53">
        <f>IF(AJ216&lt;&gt;"",IF(AJ216="o",VLOOKUP(AM216,OpenSect!$A$1:$D$11,3),IF(AJ216="u",VLOOKUP(AM216,UpHill!$A$1:$D$35,3),IF(AJ216="d",VLOOKUP(AM216,DownHill!$A$3:$D$29,3),IF(AJ216="f",VLOOKUP(AM216,FlatUnd!$A$2:$D$30,3),IF(AJ216="t",VLOOKUP(AM216,TimeAdd!$A$1:$D$18,3),IF(AJ216="l",VLOOKUP(AM216,SLimit!$A$1:$D$8,3),AO215)))))),AO215)</f>
        <v>67</v>
      </c>
      <c r="AP216" s="53">
        <f>IF(AJ216&lt;&gt;"",IF(AJ216="o",VLOOKUP(AM216,OpenSect!$A$1:$D$11,4),IF(AJ216="u",VLOOKUP(AM216,UpHill!$A$1:$D$35,4),IF(AJ216="d",VLOOKUP(AM216,DownHill!$A$1:$D$29,4),IF(AJ216="f",VLOOKUP(AM216,FlatUnd!$A$2:$D$30,4),IF(AJ216="t",VLOOKUP(AM216,TimeAdd!$A$1:$D$18,4),IF(AJ216="l",VLOOKUP(AM216,SLimit!$A$1:$D$8,4),AP215)))))),AP215)</f>
        <v>76</v>
      </c>
      <c r="AQ216" s="53">
        <f t="shared" si="198"/>
        <v>120</v>
      </c>
      <c r="AR216" s="54" t="str">
        <f t="shared" si="199"/>
        <v>Overhead wires.</v>
      </c>
      <c r="AS216" s="55"/>
      <c r="AT216" s="55"/>
      <c r="AU216" s="56">
        <f>IF(GroupStTimes!$A$8=0,MIN(CB216,CD216,CF216),MIN(BZ216,CB216,CD216,CF216))</f>
        <v>0.31953703703703706</v>
      </c>
      <c r="AV216" s="56">
        <f>IF(GroupStTimes!$A$8=0,MAX(CC216,CE216,CG216),MAX(CA216,CC216,CE216,CG216))</f>
        <v>0.37329861111111118</v>
      </c>
      <c r="AW216" s="57" t="str">
        <f t="shared" si="200"/>
        <v/>
      </c>
      <c r="AX216" s="58" t="str">
        <f t="shared" si="201"/>
        <v/>
      </c>
      <c r="AY216" s="58" t="str">
        <f t="shared" si="202"/>
        <v/>
      </c>
      <c r="AZ216" s="31">
        <f t="shared" si="203"/>
        <v>54.92</v>
      </c>
      <c r="BA216" s="59">
        <f t="shared" si="204"/>
        <v>0.31869212962962967</v>
      </c>
      <c r="BB216" s="59">
        <f t="shared" si="205"/>
        <v>0.32424768518518526</v>
      </c>
      <c r="BC216" s="59">
        <f t="shared" si="206"/>
        <v>0.32115740740740745</v>
      </c>
      <c r="BD216" s="59">
        <f t="shared" si="207"/>
        <v>0.36699074074074073</v>
      </c>
      <c r="BE216" s="59">
        <f t="shared" si="208"/>
        <v>0.36223379629629632</v>
      </c>
      <c r="BF216" s="59">
        <f t="shared" si="209"/>
        <v>0.372650462962963</v>
      </c>
      <c r="BG216" s="59">
        <f t="shared" si="210"/>
        <v>0.3728703703703703</v>
      </c>
      <c r="BH216" s="59">
        <f t="shared" si="211"/>
        <v>0.37217592592592585</v>
      </c>
      <c r="BI216" s="31">
        <f t="shared" si="212"/>
        <v>0.72999999999999687</v>
      </c>
      <c r="BJ216" s="61">
        <f t="shared" si="213"/>
        <v>2.027777777777769E-2</v>
      </c>
      <c r="BK216" s="61">
        <f t="shared" si="214"/>
        <v>1.780487804878041E-2</v>
      </c>
      <c r="BL216" s="61">
        <f t="shared" si="215"/>
        <v>1.5531914893616956E-2</v>
      </c>
      <c r="BM216" s="61">
        <f t="shared" si="216"/>
        <v>1.4038461538461479E-2</v>
      </c>
      <c r="BN216" s="62">
        <f t="shared" si="217"/>
        <v>0</v>
      </c>
      <c r="BO216" s="62">
        <f t="shared" si="218"/>
        <v>1</v>
      </c>
      <c r="BP216" s="62">
        <f t="shared" si="219"/>
        <v>13</v>
      </c>
      <c r="BQ216" s="62">
        <f t="shared" si="220"/>
        <v>0</v>
      </c>
      <c r="BR216" s="62">
        <f t="shared" si="221"/>
        <v>1</v>
      </c>
      <c r="BS216" s="62">
        <f t="shared" si="222"/>
        <v>4</v>
      </c>
      <c r="BT216" s="62">
        <f t="shared" si="223"/>
        <v>0</v>
      </c>
      <c r="BU216" s="62">
        <f t="shared" si="224"/>
        <v>0</v>
      </c>
      <c r="BV216" s="62">
        <f t="shared" si="225"/>
        <v>56</v>
      </c>
      <c r="BW216" s="62">
        <f t="shared" si="226"/>
        <v>0</v>
      </c>
      <c r="BX216" s="62">
        <f t="shared" si="227"/>
        <v>0</v>
      </c>
      <c r="BY216" s="62">
        <f t="shared" si="228"/>
        <v>51</v>
      </c>
      <c r="BZ216" s="63">
        <f t="shared" si="229"/>
        <v>0.31953703703703706</v>
      </c>
      <c r="CA216" s="63">
        <f t="shared" si="230"/>
        <v>0.32509259259259266</v>
      </c>
      <c r="CB216" s="63">
        <f t="shared" si="231"/>
        <v>0.32189814814814821</v>
      </c>
      <c r="CC216" s="63">
        <f t="shared" si="232"/>
        <v>0.36773148148148149</v>
      </c>
      <c r="CD216" s="63">
        <f t="shared" si="233"/>
        <v>0.36288194444444449</v>
      </c>
      <c r="CE216" s="63">
        <f t="shared" si="234"/>
        <v>0.37329861111111118</v>
      </c>
      <c r="CF216" s="63">
        <f t="shared" si="235"/>
        <v>0.37346064814814806</v>
      </c>
      <c r="CG216" s="63">
        <f t="shared" si="236"/>
        <v>0.37276620370370361</v>
      </c>
      <c r="CH216" s="36"/>
      <c r="CI216" s="36"/>
      <c r="CJ216" s="36"/>
      <c r="CK216" s="36"/>
      <c r="CL216" s="60">
        <v>60</v>
      </c>
    </row>
    <row r="217" spans="1:90" ht="28.5" customHeight="1" x14ac:dyDescent="0.25">
      <c r="A217" s="37">
        <v>12</v>
      </c>
      <c r="B217" s="16" t="s">
        <v>159</v>
      </c>
      <c r="C217" s="37" t="s">
        <v>49</v>
      </c>
      <c r="D217" s="37">
        <v>48</v>
      </c>
      <c r="E217" s="37"/>
      <c r="F217" s="83"/>
      <c r="G217" s="44">
        <v>56</v>
      </c>
      <c r="H217" s="44">
        <f t="shared" si="190"/>
        <v>55.99</v>
      </c>
      <c r="I217" s="83">
        <v>55.98</v>
      </c>
      <c r="J217" s="43">
        <f t="shared" si="243"/>
        <v>-1.7863522686682951E-4</v>
      </c>
      <c r="K217" s="44">
        <f t="shared" si="244"/>
        <v>-1.0000000000005116E-2</v>
      </c>
      <c r="L217" s="76" t="s">
        <v>128</v>
      </c>
      <c r="M217" s="122">
        <v>120</v>
      </c>
      <c r="N217" s="46">
        <f t="shared" si="196"/>
        <v>55.99</v>
      </c>
      <c r="O217" s="46">
        <v>-0.02</v>
      </c>
      <c r="P217" s="78">
        <v>56.01</v>
      </c>
      <c r="Q217" s="46">
        <v>-0.02</v>
      </c>
      <c r="R217" s="78">
        <v>56</v>
      </c>
      <c r="S217" s="46">
        <v>-0.02</v>
      </c>
      <c r="T217" s="78">
        <v>56.02</v>
      </c>
      <c r="U217" s="47" t="str">
        <f t="shared" si="237"/>
        <v/>
      </c>
      <c r="V217" s="47" t="str">
        <f t="shared" si="238"/>
        <v/>
      </c>
      <c r="W217" s="47"/>
      <c r="X217" s="47"/>
      <c r="Y217" s="47"/>
      <c r="Z217" s="47"/>
      <c r="AA217" s="47"/>
      <c r="AB217" s="47"/>
      <c r="AC217" s="47"/>
      <c r="AD217" s="47"/>
      <c r="AE217" s="51">
        <f t="shared" si="191"/>
        <v>12</v>
      </c>
      <c r="AF217" s="51" t="str">
        <f t="shared" si="192"/>
        <v>FU</v>
      </c>
      <c r="AG217" s="51" t="str">
        <f t="shared" si="193"/>
        <v>f</v>
      </c>
      <c r="AH217" s="51">
        <f t="shared" si="194"/>
        <v>48</v>
      </c>
      <c r="AI217" s="52">
        <f t="shared" si="195"/>
        <v>55.99</v>
      </c>
      <c r="AJ217" s="68"/>
      <c r="AK217" s="53"/>
      <c r="AL217" s="52"/>
      <c r="AM217" s="53">
        <f t="shared" si="197"/>
        <v>48</v>
      </c>
      <c r="AN217" s="53">
        <f>IF(AJ217&lt;&gt;"",IF(AJ217="o",VLOOKUP(AM217,OpenSect!$A$1:$D$11,2),IF(AJ217="u",VLOOKUP(AM217,UpHill!$A$1:$D$35,2),IF(AJ217="d",VLOOKUP(AM217,DownHill!$A$1:$D$29,2),IF(AJ217="f",VLOOKUP(AM217,FlatUnd!$A$2:$D$30,2),IF(AJ217="t",VLOOKUP(AM217,TimeAdd!$A$1:$D$176,2),IF(AJ217="l",VLOOKUP(AM217,SLimit!$A$1:$D$8,2),AN216)))))),AN216)</f>
        <v>57</v>
      </c>
      <c r="AO217" s="53">
        <f>IF(AJ217&lt;&gt;"",IF(AJ217="o",VLOOKUP(AM217,OpenSect!$A$1:$D$11,3),IF(AJ217="u",VLOOKUP(AM217,UpHill!$A$1:$D$35,3),IF(AJ217="d",VLOOKUP(AM217,DownHill!$A$3:$D$29,3),IF(AJ217="f",VLOOKUP(AM217,FlatUnd!$A$2:$D$30,3),IF(AJ217="t",VLOOKUP(AM217,TimeAdd!$A$1:$D$18,3),IF(AJ217="l",VLOOKUP(AM217,SLimit!$A$1:$D$8,3),AO216)))))),AO216)</f>
        <v>67</v>
      </c>
      <c r="AP217" s="53">
        <f>IF(AJ217&lt;&gt;"",IF(AJ217="o",VLOOKUP(AM217,OpenSect!$A$1:$D$11,4),IF(AJ217="u",VLOOKUP(AM217,UpHill!$A$1:$D$35,4),IF(AJ217="d",VLOOKUP(AM217,DownHill!$A$1:$D$29,4),IF(AJ217="f",VLOOKUP(AM217,FlatUnd!$A$2:$D$30,4),IF(AJ217="t",VLOOKUP(AM217,TimeAdd!$A$1:$D$18,4),IF(AJ217="l",VLOOKUP(AM217,SLimit!$A$1:$D$8,4),AP216)))))),AP216)</f>
        <v>76</v>
      </c>
      <c r="AQ217" s="53">
        <f t="shared" si="198"/>
        <v>120</v>
      </c>
      <c r="AR217" s="54" t="str">
        <f t="shared" si="199"/>
        <v>Overhead wires.</v>
      </c>
      <c r="AS217" s="55"/>
      <c r="AT217" s="55"/>
      <c r="AU217" s="56">
        <f>IF(GroupStTimes!$A$8=0,MIN(CB217,CD217,CF217),MIN(BZ217,CB217,CD217,CF217))</f>
        <v>0.31983796296296296</v>
      </c>
      <c r="AV217" s="56">
        <f>IF(GroupStTimes!$A$8=0,MAX(CC217,CE217,CG217),MAX(CA217,CC217,CE217,CG217))</f>
        <v>0.37350694444444449</v>
      </c>
      <c r="AW217" s="57" t="str">
        <f t="shared" si="200"/>
        <v/>
      </c>
      <c r="AX217" s="58" t="str">
        <f t="shared" si="201"/>
        <v/>
      </c>
      <c r="AY217" s="58" t="str">
        <f t="shared" si="202"/>
        <v/>
      </c>
      <c r="AZ217" s="31">
        <f t="shared" si="203"/>
        <v>55.65</v>
      </c>
      <c r="BA217" s="59">
        <f t="shared" si="204"/>
        <v>0.31953703703703706</v>
      </c>
      <c r="BB217" s="59">
        <f t="shared" si="205"/>
        <v>0.32509259259259266</v>
      </c>
      <c r="BC217" s="59">
        <f t="shared" si="206"/>
        <v>0.32189814814814821</v>
      </c>
      <c r="BD217" s="59">
        <f t="shared" si="207"/>
        <v>0.36773148148148149</v>
      </c>
      <c r="BE217" s="59">
        <f t="shared" si="208"/>
        <v>0.36288194444444449</v>
      </c>
      <c r="BF217" s="59">
        <f t="shared" si="209"/>
        <v>0.37329861111111118</v>
      </c>
      <c r="BG217" s="59">
        <f t="shared" si="210"/>
        <v>0.37346064814814806</v>
      </c>
      <c r="BH217" s="59">
        <f t="shared" si="211"/>
        <v>0.37276620370370361</v>
      </c>
      <c r="BI217" s="31">
        <f t="shared" si="212"/>
        <v>0.34000000000000341</v>
      </c>
      <c r="BJ217" s="61">
        <f t="shared" si="213"/>
        <v>7.0833333333334041E-3</v>
      </c>
      <c r="BK217" s="61">
        <f t="shared" si="214"/>
        <v>5.9649122807018144E-3</v>
      </c>
      <c r="BL217" s="61">
        <f t="shared" si="215"/>
        <v>5.0746268656716928E-3</v>
      </c>
      <c r="BM217" s="61">
        <f t="shared" si="216"/>
        <v>4.4736842105263606E-3</v>
      </c>
      <c r="BN217" s="62">
        <f t="shared" si="217"/>
        <v>0</v>
      </c>
      <c r="BO217" s="62">
        <f t="shared" si="218"/>
        <v>0</v>
      </c>
      <c r="BP217" s="62">
        <f t="shared" si="219"/>
        <v>26</v>
      </c>
      <c r="BQ217" s="62">
        <f t="shared" si="220"/>
        <v>0</v>
      </c>
      <c r="BR217" s="62">
        <f t="shared" si="221"/>
        <v>0</v>
      </c>
      <c r="BS217" s="62">
        <f t="shared" si="222"/>
        <v>21</v>
      </c>
      <c r="BT217" s="62">
        <f t="shared" si="223"/>
        <v>0</v>
      </c>
      <c r="BU217" s="62">
        <f t="shared" si="224"/>
        <v>0</v>
      </c>
      <c r="BV217" s="62">
        <f t="shared" si="225"/>
        <v>18</v>
      </c>
      <c r="BW217" s="62">
        <f t="shared" si="226"/>
        <v>0</v>
      </c>
      <c r="BX217" s="62">
        <f t="shared" si="227"/>
        <v>0</v>
      </c>
      <c r="BY217" s="62">
        <f t="shared" si="228"/>
        <v>16</v>
      </c>
      <c r="BZ217" s="63">
        <f t="shared" si="229"/>
        <v>0.31983796296296296</v>
      </c>
      <c r="CA217" s="63">
        <f t="shared" si="230"/>
        <v>0.32539351851851855</v>
      </c>
      <c r="CB217" s="63">
        <f t="shared" si="231"/>
        <v>0.32214120370370375</v>
      </c>
      <c r="CC217" s="63">
        <f t="shared" si="232"/>
        <v>0.36797453703703703</v>
      </c>
      <c r="CD217" s="63">
        <f t="shared" si="233"/>
        <v>0.3630902777777778</v>
      </c>
      <c r="CE217" s="63">
        <f t="shared" si="234"/>
        <v>0.37350694444444449</v>
      </c>
      <c r="CF217" s="63">
        <f t="shared" si="235"/>
        <v>0.37364583333333323</v>
      </c>
      <c r="CG217" s="63">
        <f t="shared" si="236"/>
        <v>0.37295138888888879</v>
      </c>
      <c r="CH217" s="36"/>
      <c r="CI217" s="36"/>
      <c r="CJ217" s="36"/>
      <c r="CK217" s="36"/>
      <c r="CL217" s="60">
        <v>60</v>
      </c>
    </row>
    <row r="218" spans="1:90" ht="28.5" customHeight="1" x14ac:dyDescent="0.25">
      <c r="A218" s="37">
        <v>12</v>
      </c>
      <c r="C218" s="37"/>
      <c r="D218" s="37"/>
      <c r="E218" s="37"/>
      <c r="F218" s="83"/>
      <c r="G218" s="44">
        <v>56.52</v>
      </c>
      <c r="H218" s="44">
        <f t="shared" si="190"/>
        <v>56.51</v>
      </c>
      <c r="I218" s="83">
        <v>56.5</v>
      </c>
      <c r="J218" s="43">
        <f t="shared" si="243"/>
        <v>-1.769911504423169E-4</v>
      </c>
      <c r="K218" s="44">
        <f t="shared" si="244"/>
        <v>-9.9999999999909051E-3</v>
      </c>
      <c r="L218" s="76" t="s">
        <v>1044</v>
      </c>
      <c r="M218" s="122">
        <v>120</v>
      </c>
      <c r="N218" s="46">
        <f t="shared" si="196"/>
        <v>56.509999999999991</v>
      </c>
      <c r="O218" s="46">
        <v>-0.02</v>
      </c>
      <c r="P218" s="78">
        <v>56.53</v>
      </c>
      <c r="Q218" s="46">
        <v>-0.02</v>
      </c>
      <c r="R218" s="78">
        <v>56.52</v>
      </c>
      <c r="S218" s="46">
        <v>-0.02</v>
      </c>
      <c r="T218" s="78">
        <v>56.54</v>
      </c>
      <c r="U218" s="47" t="str">
        <f t="shared" si="237"/>
        <v/>
      </c>
      <c r="V218" s="47" t="str">
        <f t="shared" si="238"/>
        <v/>
      </c>
      <c r="W218" s="47"/>
      <c r="X218" s="47"/>
      <c r="Y218" s="47"/>
      <c r="Z218" s="47"/>
      <c r="AA218" s="47"/>
      <c r="AB218" s="47"/>
      <c r="AC218" s="47"/>
      <c r="AD218" s="47"/>
      <c r="AE218" s="51">
        <f t="shared" si="191"/>
        <v>12</v>
      </c>
      <c r="AF218" s="51" t="str">
        <f t="shared" si="192"/>
        <v/>
      </c>
      <c r="AG218" s="51" t="str">
        <f t="shared" si="193"/>
        <v/>
      </c>
      <c r="AH218" s="51" t="str">
        <f t="shared" si="194"/>
        <v/>
      </c>
      <c r="AI218" s="52">
        <f t="shared" si="195"/>
        <v>56.51</v>
      </c>
      <c r="AJ218" s="68"/>
      <c r="AK218" s="53"/>
      <c r="AL218" s="52"/>
      <c r="AM218" s="53">
        <f t="shared" si="197"/>
        <v>48</v>
      </c>
      <c r="AN218" s="53">
        <f>IF(AJ218&lt;&gt;"",IF(AJ218="o",VLOOKUP(AM218,OpenSect!$A$1:$D$11,2),IF(AJ218="u",VLOOKUP(AM218,UpHill!$A$1:$D$35,2),IF(AJ218="d",VLOOKUP(AM218,DownHill!$A$1:$D$29,2),IF(AJ218="f",VLOOKUP(AM218,FlatUnd!$A$2:$D$30,2),IF(AJ218="t",VLOOKUP(AM218,TimeAdd!$A$1:$D$176,2),IF(AJ218="l",VLOOKUP(AM218,SLimit!$A$1:$D$8,2),AN217)))))),AN217)</f>
        <v>57</v>
      </c>
      <c r="AO218" s="53">
        <f>IF(AJ218&lt;&gt;"",IF(AJ218="o",VLOOKUP(AM218,OpenSect!$A$1:$D$11,3),IF(AJ218="u",VLOOKUP(AM218,UpHill!$A$1:$D$35,3),IF(AJ218="d",VLOOKUP(AM218,DownHill!$A$3:$D$29,3),IF(AJ218="f",VLOOKUP(AM218,FlatUnd!$A$2:$D$30,3),IF(AJ218="t",VLOOKUP(AM218,TimeAdd!$A$1:$D$18,3),IF(AJ218="l",VLOOKUP(AM218,SLimit!$A$1:$D$8,3),AO217)))))),AO217)</f>
        <v>67</v>
      </c>
      <c r="AP218" s="53">
        <f>IF(AJ218&lt;&gt;"",IF(AJ218="o",VLOOKUP(AM218,OpenSect!$A$1:$D$11,4),IF(AJ218="u",VLOOKUP(AM218,UpHill!$A$1:$D$35,4),IF(AJ218="d",VLOOKUP(AM218,DownHill!$A$1:$D$29,4),IF(AJ218="f",VLOOKUP(AM218,FlatUnd!$A$2:$D$30,4),IF(AJ218="t",VLOOKUP(AM218,TimeAdd!$A$1:$D$18,4),IF(AJ218="l",VLOOKUP(AM218,SLimit!$A$1:$D$8,4),AP217)))))),AP217)</f>
        <v>76</v>
      </c>
      <c r="AQ218" s="53">
        <f t="shared" si="198"/>
        <v>120</v>
      </c>
      <c r="AR218" s="54" t="str">
        <f t="shared" si="199"/>
        <v>5,0 km plate.</v>
      </c>
      <c r="AS218" s="55"/>
      <c r="AT218" s="55"/>
      <c r="AU218" s="56">
        <f>IF(GroupStTimes!$A$8=0,MIN(CB218,CD218,CF218),MIN(BZ218,CB218,CD218,CF218))</f>
        <v>0.32027777777777783</v>
      </c>
      <c r="AV218" s="56">
        <f>IF(GroupStTimes!$A$8=0,MAX(CC218,CE218,CG218),MAX(CA218,CC218,CE218,CG218))</f>
        <v>0.37383101851851858</v>
      </c>
      <c r="AW218" s="57" t="str">
        <f t="shared" si="200"/>
        <v/>
      </c>
      <c r="AX218" s="58" t="str">
        <f t="shared" si="201"/>
        <v/>
      </c>
      <c r="AY218" s="58" t="str">
        <f t="shared" si="202"/>
        <v/>
      </c>
      <c r="AZ218" s="31">
        <f t="shared" si="203"/>
        <v>55.65</v>
      </c>
      <c r="BA218" s="59">
        <f t="shared" si="204"/>
        <v>0.31953703703703706</v>
      </c>
      <c r="BB218" s="59">
        <f t="shared" si="205"/>
        <v>0.32509259259259266</v>
      </c>
      <c r="BC218" s="59">
        <f t="shared" si="206"/>
        <v>0.32189814814814821</v>
      </c>
      <c r="BD218" s="59">
        <f t="shared" si="207"/>
        <v>0.36773148148148149</v>
      </c>
      <c r="BE218" s="59">
        <f t="shared" si="208"/>
        <v>0.36288194444444449</v>
      </c>
      <c r="BF218" s="59">
        <f t="shared" si="209"/>
        <v>0.37329861111111118</v>
      </c>
      <c r="BG218" s="59">
        <f t="shared" si="210"/>
        <v>0.37346064814814806</v>
      </c>
      <c r="BH218" s="59">
        <f t="shared" si="211"/>
        <v>0.37276620370370361</v>
      </c>
      <c r="BI218" s="31">
        <f t="shared" si="212"/>
        <v>0.85999999999999943</v>
      </c>
      <c r="BJ218" s="61">
        <f t="shared" si="213"/>
        <v>1.7916666666666654E-2</v>
      </c>
      <c r="BK218" s="61">
        <f t="shared" si="214"/>
        <v>1.5087719298245605E-2</v>
      </c>
      <c r="BL218" s="61">
        <f t="shared" si="215"/>
        <v>1.283582089552238E-2</v>
      </c>
      <c r="BM218" s="61">
        <f t="shared" si="216"/>
        <v>1.1315789473684203E-2</v>
      </c>
      <c r="BN218" s="62">
        <f t="shared" si="217"/>
        <v>0</v>
      </c>
      <c r="BO218" s="62">
        <f t="shared" si="218"/>
        <v>1</v>
      </c>
      <c r="BP218" s="62">
        <f t="shared" si="219"/>
        <v>4</v>
      </c>
      <c r="BQ218" s="62">
        <f t="shared" si="220"/>
        <v>0</v>
      </c>
      <c r="BR218" s="62">
        <f t="shared" si="221"/>
        <v>0</v>
      </c>
      <c r="BS218" s="62">
        <f t="shared" si="222"/>
        <v>54</v>
      </c>
      <c r="BT218" s="62">
        <f t="shared" si="223"/>
        <v>0</v>
      </c>
      <c r="BU218" s="62">
        <f t="shared" si="224"/>
        <v>0</v>
      </c>
      <c r="BV218" s="62">
        <f t="shared" si="225"/>
        <v>46</v>
      </c>
      <c r="BW218" s="62">
        <f t="shared" si="226"/>
        <v>0</v>
      </c>
      <c r="BX218" s="62">
        <f t="shared" si="227"/>
        <v>0</v>
      </c>
      <c r="BY218" s="62">
        <f t="shared" si="228"/>
        <v>41</v>
      </c>
      <c r="BZ218" s="63">
        <f t="shared" si="229"/>
        <v>0.32027777777777783</v>
      </c>
      <c r="CA218" s="63">
        <f t="shared" si="230"/>
        <v>0.32583333333333342</v>
      </c>
      <c r="CB218" s="63">
        <f t="shared" si="231"/>
        <v>0.3225231481481482</v>
      </c>
      <c r="CC218" s="63">
        <f t="shared" si="232"/>
        <v>0.36835648148148148</v>
      </c>
      <c r="CD218" s="63">
        <f t="shared" si="233"/>
        <v>0.36341435185185189</v>
      </c>
      <c r="CE218" s="63">
        <f t="shared" si="234"/>
        <v>0.37383101851851858</v>
      </c>
      <c r="CF218" s="63">
        <f t="shared" si="235"/>
        <v>0.37393518518518509</v>
      </c>
      <c r="CG218" s="63">
        <f t="shared" si="236"/>
        <v>0.37324074074074065</v>
      </c>
      <c r="CH218" s="36"/>
      <c r="CI218" s="36"/>
      <c r="CJ218" s="36"/>
      <c r="CK218" s="36"/>
      <c r="CL218" s="60">
        <v>60</v>
      </c>
    </row>
    <row r="219" spans="1:90" ht="28.5" customHeight="1" x14ac:dyDescent="0.25">
      <c r="A219" s="37">
        <v>12</v>
      </c>
      <c r="C219" s="37"/>
      <c r="D219" s="37"/>
      <c r="E219" s="37"/>
      <c r="F219" s="83"/>
      <c r="G219" s="44"/>
      <c r="H219" s="44">
        <f t="shared" si="190"/>
        <v>56.98</v>
      </c>
      <c r="I219" s="83">
        <v>56.97</v>
      </c>
      <c r="J219" s="43">
        <f t="shared" si="243"/>
        <v>-1.755309812181501E-4</v>
      </c>
      <c r="K219" s="44">
        <f t="shared" si="244"/>
        <v>-9.9999999999980105E-3</v>
      </c>
      <c r="L219" s="76" t="s">
        <v>128</v>
      </c>
      <c r="M219" s="122">
        <v>120</v>
      </c>
      <c r="N219" s="46">
        <f t="shared" si="196"/>
        <v>56.98</v>
      </c>
      <c r="O219" s="46">
        <v>-0.02</v>
      </c>
      <c r="P219" s="44">
        <v>57</v>
      </c>
      <c r="Q219" s="46">
        <v>-0.02</v>
      </c>
      <c r="R219" s="44">
        <v>56.99</v>
      </c>
      <c r="S219" s="46">
        <v>-0.02</v>
      </c>
      <c r="T219" s="78">
        <v>57.01</v>
      </c>
      <c r="U219" s="47" t="str">
        <f t="shared" si="237"/>
        <v/>
      </c>
      <c r="V219" s="47" t="str">
        <f t="shared" si="238"/>
        <v/>
      </c>
      <c r="W219" s="47"/>
      <c r="X219" s="47"/>
      <c r="Y219" s="47"/>
      <c r="Z219" s="47"/>
      <c r="AA219" s="47"/>
      <c r="AB219" s="47"/>
      <c r="AC219" s="47"/>
      <c r="AD219" s="47"/>
      <c r="AE219" s="51">
        <f t="shared" si="191"/>
        <v>12</v>
      </c>
      <c r="AF219" s="51" t="str">
        <f t="shared" si="192"/>
        <v/>
      </c>
      <c r="AG219" s="51" t="str">
        <f t="shared" si="193"/>
        <v/>
      </c>
      <c r="AH219" s="51" t="str">
        <f t="shared" si="194"/>
        <v/>
      </c>
      <c r="AI219" s="52">
        <f t="shared" si="195"/>
        <v>56.98</v>
      </c>
      <c r="AJ219" s="68"/>
      <c r="AK219" s="53"/>
      <c r="AL219" s="52"/>
      <c r="AM219" s="53">
        <f t="shared" si="197"/>
        <v>48</v>
      </c>
      <c r="AN219" s="53">
        <f>IF(AJ219&lt;&gt;"",IF(AJ219="o",VLOOKUP(AM219,OpenSect!$A$1:$D$11,2),IF(AJ219="u",VLOOKUP(AM219,UpHill!$A$1:$D$35,2),IF(AJ219="d",VLOOKUP(AM219,DownHill!$A$1:$D$29,2),IF(AJ219="f",VLOOKUP(AM219,FlatUnd!$A$2:$D$30,2),IF(AJ219="t",VLOOKUP(AM219,TimeAdd!$A$1:$D$176,2),IF(AJ219="l",VLOOKUP(AM219,SLimit!$A$1:$D$8,2),AN218)))))),AN218)</f>
        <v>57</v>
      </c>
      <c r="AO219" s="53">
        <f>IF(AJ219&lt;&gt;"",IF(AJ219="o",VLOOKUP(AM219,OpenSect!$A$1:$D$11,3),IF(AJ219="u",VLOOKUP(AM219,UpHill!$A$1:$D$35,3),IF(AJ219="d",VLOOKUP(AM219,DownHill!$A$3:$D$29,3),IF(AJ219="f",VLOOKUP(AM219,FlatUnd!$A$2:$D$30,3),IF(AJ219="t",VLOOKUP(AM219,TimeAdd!$A$1:$D$18,3),IF(AJ219="l",VLOOKUP(AM219,SLimit!$A$1:$D$8,3),AO218)))))),AO218)</f>
        <v>67</v>
      </c>
      <c r="AP219" s="53">
        <f>IF(AJ219&lt;&gt;"",IF(AJ219="o",VLOOKUP(AM219,OpenSect!$A$1:$D$11,4),IF(AJ219="u",VLOOKUP(AM219,UpHill!$A$1:$D$35,4),IF(AJ219="d",VLOOKUP(AM219,DownHill!$A$1:$D$29,4),IF(AJ219="f",VLOOKUP(AM219,FlatUnd!$A$2:$D$30,4),IF(AJ219="t",VLOOKUP(AM219,TimeAdd!$A$1:$D$18,4),IF(AJ219="l",VLOOKUP(AM219,SLimit!$A$1:$D$8,4),AP218)))))),AP218)</f>
        <v>76</v>
      </c>
      <c r="AQ219" s="53">
        <f t="shared" si="198"/>
        <v>120</v>
      </c>
      <c r="AR219" s="54" t="str">
        <f t="shared" si="199"/>
        <v>Overhead wires.</v>
      </c>
      <c r="AS219" s="55"/>
      <c r="AT219" s="55"/>
      <c r="AU219" s="56">
        <f>IF(GroupStTimes!$A$8=0,MIN(CB219,CD219,CF219),MIN(BZ219,CB219,CD219,CF219))</f>
        <v>0.32069444444444445</v>
      </c>
      <c r="AV219" s="56">
        <f>IF(GroupStTimes!$A$8=0,MAX(CC219,CE219,CG219),MAX(CA219,CC219,CE219,CG219))</f>
        <v>0.37412037037037044</v>
      </c>
      <c r="AW219" s="57" t="str">
        <f t="shared" si="200"/>
        <v/>
      </c>
      <c r="AX219" s="58" t="str">
        <f t="shared" si="201"/>
        <v/>
      </c>
      <c r="AY219" s="58" t="str">
        <f t="shared" si="202"/>
        <v/>
      </c>
      <c r="AZ219" s="31">
        <f t="shared" si="203"/>
        <v>55.65</v>
      </c>
      <c r="BA219" s="59">
        <f t="shared" si="204"/>
        <v>0.31953703703703706</v>
      </c>
      <c r="BB219" s="59">
        <f t="shared" si="205"/>
        <v>0.32509259259259266</v>
      </c>
      <c r="BC219" s="59">
        <f t="shared" si="206"/>
        <v>0.32189814814814821</v>
      </c>
      <c r="BD219" s="59">
        <f t="shared" si="207"/>
        <v>0.36773148148148149</v>
      </c>
      <c r="BE219" s="59">
        <f t="shared" si="208"/>
        <v>0.36288194444444449</v>
      </c>
      <c r="BF219" s="59">
        <f t="shared" si="209"/>
        <v>0.37329861111111118</v>
      </c>
      <c r="BG219" s="59">
        <f t="shared" si="210"/>
        <v>0.37346064814814806</v>
      </c>
      <c r="BH219" s="59">
        <f t="shared" si="211"/>
        <v>0.37276620370370361</v>
      </c>
      <c r="BI219" s="31">
        <f t="shared" si="212"/>
        <v>1.3299999999999983</v>
      </c>
      <c r="BJ219" s="61">
        <f t="shared" si="213"/>
        <v>2.7708333333333297E-2</v>
      </c>
      <c r="BK219" s="61">
        <f t="shared" si="214"/>
        <v>2.3333333333333303E-2</v>
      </c>
      <c r="BL219" s="61">
        <f t="shared" si="215"/>
        <v>1.985074626865669E-2</v>
      </c>
      <c r="BM219" s="61">
        <f t="shared" si="216"/>
        <v>1.7499999999999977E-2</v>
      </c>
      <c r="BN219" s="62">
        <f t="shared" si="217"/>
        <v>0</v>
      </c>
      <c r="BO219" s="62">
        <f t="shared" si="218"/>
        <v>1</v>
      </c>
      <c r="BP219" s="62">
        <f t="shared" si="219"/>
        <v>40</v>
      </c>
      <c r="BQ219" s="62">
        <f t="shared" si="220"/>
        <v>0</v>
      </c>
      <c r="BR219" s="62">
        <f t="shared" si="221"/>
        <v>1</v>
      </c>
      <c r="BS219" s="62">
        <f t="shared" si="222"/>
        <v>24</v>
      </c>
      <c r="BT219" s="62">
        <f t="shared" si="223"/>
        <v>0</v>
      </c>
      <c r="BU219" s="62">
        <f t="shared" si="224"/>
        <v>1</v>
      </c>
      <c r="BV219" s="62">
        <f t="shared" si="225"/>
        <v>11</v>
      </c>
      <c r="BW219" s="62">
        <f t="shared" si="226"/>
        <v>0</v>
      </c>
      <c r="BX219" s="62">
        <f t="shared" si="227"/>
        <v>1</v>
      </c>
      <c r="BY219" s="62">
        <f t="shared" si="228"/>
        <v>3</v>
      </c>
      <c r="BZ219" s="63">
        <f t="shared" si="229"/>
        <v>0.32069444444444445</v>
      </c>
      <c r="CA219" s="63">
        <f t="shared" si="230"/>
        <v>0.32625000000000004</v>
      </c>
      <c r="CB219" s="63">
        <f t="shared" si="231"/>
        <v>0.32287037037037042</v>
      </c>
      <c r="CC219" s="63">
        <f t="shared" si="232"/>
        <v>0.3687037037037037</v>
      </c>
      <c r="CD219" s="63">
        <f t="shared" si="233"/>
        <v>0.36370370370370375</v>
      </c>
      <c r="CE219" s="63">
        <f t="shared" si="234"/>
        <v>0.37412037037037044</v>
      </c>
      <c r="CF219" s="63">
        <f t="shared" si="235"/>
        <v>0.37418981481481473</v>
      </c>
      <c r="CG219" s="63">
        <f t="shared" si="236"/>
        <v>0.37349537037037028</v>
      </c>
      <c r="CH219" s="36"/>
      <c r="CI219" s="36"/>
      <c r="CJ219" s="36"/>
      <c r="CK219" s="36"/>
      <c r="CL219" s="60">
        <v>60</v>
      </c>
    </row>
    <row r="220" spans="1:90" ht="28.5" customHeight="1" x14ac:dyDescent="0.25">
      <c r="A220" s="37">
        <v>12</v>
      </c>
      <c r="C220" s="37"/>
      <c r="D220" s="37"/>
      <c r="E220" s="37"/>
      <c r="F220" s="83"/>
      <c r="G220" s="44"/>
      <c r="H220" s="44">
        <f t="shared" si="190"/>
        <v>57.05</v>
      </c>
      <c r="I220" s="83">
        <v>57.04</v>
      </c>
      <c r="J220" s="43">
        <f t="shared" si="243"/>
        <v>-1.7531556802253008E-4</v>
      </c>
      <c r="K220" s="44">
        <f t="shared" si="244"/>
        <v>-1.0000000000005116E-2</v>
      </c>
      <c r="L220" s="76" t="s">
        <v>128</v>
      </c>
      <c r="M220" s="122">
        <v>120</v>
      </c>
      <c r="N220" s="46">
        <f t="shared" si="196"/>
        <v>57.050000000000004</v>
      </c>
      <c r="O220" s="46">
        <v>-0.02</v>
      </c>
      <c r="P220" s="44">
        <v>57.07</v>
      </c>
      <c r="Q220" s="46">
        <v>-0.02</v>
      </c>
      <c r="R220" s="44">
        <v>57.06</v>
      </c>
      <c r="S220" s="46">
        <v>-0.02</v>
      </c>
      <c r="T220" s="78">
        <v>57.08</v>
      </c>
      <c r="U220" s="47" t="str">
        <f t="shared" si="237"/>
        <v/>
      </c>
      <c r="V220" s="47" t="str">
        <f t="shared" si="238"/>
        <v/>
      </c>
      <c r="W220" s="47"/>
      <c r="X220" s="47"/>
      <c r="Y220" s="47"/>
      <c r="Z220" s="47"/>
      <c r="AA220" s="47"/>
      <c r="AB220" s="47"/>
      <c r="AC220" s="47"/>
      <c r="AD220" s="47"/>
      <c r="AE220" s="51">
        <f t="shared" si="191"/>
        <v>12</v>
      </c>
      <c r="AF220" s="51" t="str">
        <f t="shared" si="192"/>
        <v/>
      </c>
      <c r="AG220" s="51" t="str">
        <f t="shared" si="193"/>
        <v/>
      </c>
      <c r="AH220" s="51" t="str">
        <f t="shared" si="194"/>
        <v/>
      </c>
      <c r="AI220" s="52">
        <f t="shared" si="195"/>
        <v>57.05</v>
      </c>
      <c r="AJ220" s="68"/>
      <c r="AK220" s="53"/>
      <c r="AL220" s="52"/>
      <c r="AM220" s="53">
        <f t="shared" si="197"/>
        <v>48</v>
      </c>
      <c r="AN220" s="53">
        <f>IF(AJ220&lt;&gt;"",IF(AJ220="o",VLOOKUP(AM220,OpenSect!$A$1:$D$11,2),IF(AJ220="u",VLOOKUP(AM220,UpHill!$A$1:$D$35,2),IF(AJ220="d",VLOOKUP(AM220,DownHill!$A$1:$D$29,2),IF(AJ220="f",VLOOKUP(AM220,FlatUnd!$A$2:$D$30,2),IF(AJ220="t",VLOOKUP(AM220,TimeAdd!$A$1:$D$176,2),IF(AJ220="l",VLOOKUP(AM220,SLimit!$A$1:$D$8,2),AN219)))))),AN219)</f>
        <v>57</v>
      </c>
      <c r="AO220" s="53">
        <f>IF(AJ220&lt;&gt;"",IF(AJ220="o",VLOOKUP(AM220,OpenSect!$A$1:$D$11,3),IF(AJ220="u",VLOOKUP(AM220,UpHill!$A$1:$D$35,3),IF(AJ220="d",VLOOKUP(AM220,DownHill!$A$3:$D$29,3),IF(AJ220="f",VLOOKUP(AM220,FlatUnd!$A$2:$D$30,3),IF(AJ220="t",VLOOKUP(AM220,TimeAdd!$A$1:$D$18,3),IF(AJ220="l",VLOOKUP(AM220,SLimit!$A$1:$D$8,3),AO219)))))),AO219)</f>
        <v>67</v>
      </c>
      <c r="AP220" s="53">
        <f>IF(AJ220&lt;&gt;"",IF(AJ220="o",VLOOKUP(AM220,OpenSect!$A$1:$D$11,4),IF(AJ220="u",VLOOKUP(AM220,UpHill!$A$1:$D$35,4),IF(AJ220="d",VLOOKUP(AM220,DownHill!$A$1:$D$29,4),IF(AJ220="f",VLOOKUP(AM220,FlatUnd!$A$2:$D$30,4),IF(AJ220="t",VLOOKUP(AM220,TimeAdd!$A$1:$D$18,4),IF(AJ220="l",VLOOKUP(AM220,SLimit!$A$1:$D$8,4),AP219)))))),AP219)</f>
        <v>76</v>
      </c>
      <c r="AQ220" s="53">
        <f t="shared" si="198"/>
        <v>120</v>
      </c>
      <c r="AR220" s="54" t="str">
        <f t="shared" si="199"/>
        <v>Overhead wires.</v>
      </c>
      <c r="AS220" s="55"/>
      <c r="AT220" s="55"/>
      <c r="AU220" s="56">
        <f>IF(GroupStTimes!$A$8=0,MIN(CB220,CD220,CF220),MIN(BZ220,CB220,CD220,CF220))</f>
        <v>0.32075231481481487</v>
      </c>
      <c r="AV220" s="56">
        <f>IF(GroupStTimes!$A$8=0,MAX(CC220,CE220,CG220),MAX(CA220,CC220,CE220,CG220))</f>
        <v>0.37416666666666676</v>
      </c>
      <c r="AW220" s="57" t="str">
        <f t="shared" si="200"/>
        <v/>
      </c>
      <c r="AX220" s="58" t="str">
        <f t="shared" si="201"/>
        <v/>
      </c>
      <c r="AY220" s="58" t="str">
        <f t="shared" si="202"/>
        <v/>
      </c>
      <c r="AZ220" s="31">
        <f t="shared" si="203"/>
        <v>55.65</v>
      </c>
      <c r="BA220" s="59">
        <f t="shared" si="204"/>
        <v>0.31953703703703706</v>
      </c>
      <c r="BB220" s="59">
        <f t="shared" si="205"/>
        <v>0.32509259259259266</v>
      </c>
      <c r="BC220" s="59">
        <f t="shared" si="206"/>
        <v>0.32189814814814821</v>
      </c>
      <c r="BD220" s="59">
        <f t="shared" si="207"/>
        <v>0.36773148148148149</v>
      </c>
      <c r="BE220" s="59">
        <f t="shared" si="208"/>
        <v>0.36288194444444449</v>
      </c>
      <c r="BF220" s="59">
        <f t="shared" si="209"/>
        <v>0.37329861111111118</v>
      </c>
      <c r="BG220" s="59">
        <f t="shared" si="210"/>
        <v>0.37346064814814806</v>
      </c>
      <c r="BH220" s="59">
        <f t="shared" si="211"/>
        <v>0.37276620370370361</v>
      </c>
      <c r="BI220" s="31">
        <f t="shared" si="212"/>
        <v>1.3999999999999986</v>
      </c>
      <c r="BJ220" s="61">
        <f t="shared" si="213"/>
        <v>2.9166666666666636E-2</v>
      </c>
      <c r="BK220" s="61">
        <f t="shared" si="214"/>
        <v>2.4561403508771906E-2</v>
      </c>
      <c r="BL220" s="61">
        <f t="shared" si="215"/>
        <v>2.0895522388059681E-2</v>
      </c>
      <c r="BM220" s="61">
        <f t="shared" si="216"/>
        <v>1.8421052631578928E-2</v>
      </c>
      <c r="BN220" s="62">
        <f t="shared" si="217"/>
        <v>0</v>
      </c>
      <c r="BO220" s="62">
        <f t="shared" si="218"/>
        <v>1</v>
      </c>
      <c r="BP220" s="62">
        <f t="shared" si="219"/>
        <v>45</v>
      </c>
      <c r="BQ220" s="62">
        <f t="shared" si="220"/>
        <v>0</v>
      </c>
      <c r="BR220" s="62">
        <f t="shared" si="221"/>
        <v>1</v>
      </c>
      <c r="BS220" s="62">
        <f t="shared" si="222"/>
        <v>28</v>
      </c>
      <c r="BT220" s="62">
        <f t="shared" si="223"/>
        <v>0</v>
      </c>
      <c r="BU220" s="62">
        <f t="shared" si="224"/>
        <v>1</v>
      </c>
      <c r="BV220" s="62">
        <f t="shared" si="225"/>
        <v>15</v>
      </c>
      <c r="BW220" s="62">
        <f t="shared" si="226"/>
        <v>0</v>
      </c>
      <c r="BX220" s="62">
        <f t="shared" si="227"/>
        <v>1</v>
      </c>
      <c r="BY220" s="62">
        <f t="shared" si="228"/>
        <v>6</v>
      </c>
      <c r="BZ220" s="63">
        <f t="shared" si="229"/>
        <v>0.32075231481481487</v>
      </c>
      <c r="CA220" s="63">
        <f t="shared" si="230"/>
        <v>0.32630787037037046</v>
      </c>
      <c r="CB220" s="63">
        <f t="shared" si="231"/>
        <v>0.32291666666666674</v>
      </c>
      <c r="CC220" s="63">
        <f t="shared" si="232"/>
        <v>0.36875000000000002</v>
      </c>
      <c r="CD220" s="63">
        <f t="shared" si="233"/>
        <v>0.36375000000000007</v>
      </c>
      <c r="CE220" s="63">
        <f t="shared" si="234"/>
        <v>0.37416666666666676</v>
      </c>
      <c r="CF220" s="63">
        <f t="shared" si="235"/>
        <v>0.37422453703703695</v>
      </c>
      <c r="CG220" s="63">
        <f t="shared" si="236"/>
        <v>0.37353009259259251</v>
      </c>
      <c r="CH220" s="36"/>
      <c r="CI220" s="36"/>
      <c r="CJ220" s="36"/>
      <c r="CK220" s="36"/>
      <c r="CL220" s="60">
        <v>60</v>
      </c>
    </row>
    <row r="221" spans="1:90" ht="27.75" customHeight="1" x14ac:dyDescent="0.25">
      <c r="A221" s="37">
        <v>12</v>
      </c>
      <c r="C221" s="37"/>
      <c r="D221" s="37"/>
      <c r="E221" s="37"/>
      <c r="F221" s="83"/>
      <c r="G221" s="44"/>
      <c r="H221" s="44">
        <f t="shared" si="190"/>
        <v>57.49</v>
      </c>
      <c r="I221" s="83">
        <v>57.48</v>
      </c>
      <c r="J221" s="43">
        <f t="shared" si="243"/>
        <v>-1.7397355601957406E-4</v>
      </c>
      <c r="K221" s="44">
        <f t="shared" si="244"/>
        <v>-1.0000000000005116E-2</v>
      </c>
      <c r="L221" s="76" t="s">
        <v>1045</v>
      </c>
      <c r="M221" s="122">
        <v>120</v>
      </c>
      <c r="N221" s="46">
        <f t="shared" si="196"/>
        <v>57.49</v>
      </c>
      <c r="O221" s="46">
        <v>-0.02</v>
      </c>
      <c r="P221" s="44">
        <v>57.51</v>
      </c>
      <c r="Q221" s="46">
        <v>-0.02</v>
      </c>
      <c r="R221" s="44">
        <v>57.5</v>
      </c>
      <c r="S221" s="46">
        <v>-0.02</v>
      </c>
      <c r="T221" s="77">
        <v>57.52</v>
      </c>
      <c r="U221" s="47" t="str">
        <f t="shared" si="237"/>
        <v/>
      </c>
      <c r="V221" s="47" t="str">
        <f t="shared" si="238"/>
        <v/>
      </c>
      <c r="W221" s="47"/>
      <c r="X221" s="47"/>
      <c r="Y221" s="47"/>
      <c r="Z221" s="47"/>
      <c r="AA221" s="47"/>
      <c r="AB221" s="47"/>
      <c r="AC221" s="47"/>
      <c r="AD221" s="47"/>
      <c r="AE221" s="51">
        <f t="shared" si="191"/>
        <v>12</v>
      </c>
      <c r="AF221" s="51" t="str">
        <f t="shared" si="192"/>
        <v/>
      </c>
      <c r="AG221" s="51" t="str">
        <f t="shared" si="193"/>
        <v/>
      </c>
      <c r="AH221" s="51" t="str">
        <f t="shared" si="194"/>
        <v/>
      </c>
      <c r="AI221" s="52">
        <f t="shared" si="195"/>
        <v>57.49</v>
      </c>
      <c r="AJ221" s="68"/>
      <c r="AK221" s="53"/>
      <c r="AL221" s="52"/>
      <c r="AM221" s="53">
        <f t="shared" si="197"/>
        <v>48</v>
      </c>
      <c r="AN221" s="53">
        <f>IF(AJ221&lt;&gt;"",IF(AJ221="o",VLOOKUP(AM221,OpenSect!$A$1:$D$11,2),IF(AJ221="u",VLOOKUP(AM221,UpHill!$A$1:$D$35,2),IF(AJ221="d",VLOOKUP(AM221,DownHill!$A$1:$D$29,2),IF(AJ221="f",VLOOKUP(AM221,FlatUnd!$A$2:$D$30,2),IF(AJ221="t",VLOOKUP(AM221,TimeAdd!$A$1:$D$176,2),IF(AJ221="l",VLOOKUP(AM221,SLimit!$A$1:$D$8,2),AN220)))))),AN220)</f>
        <v>57</v>
      </c>
      <c r="AO221" s="53">
        <f>IF(AJ221&lt;&gt;"",IF(AJ221="o",VLOOKUP(AM221,OpenSect!$A$1:$D$11,3),IF(AJ221="u",VLOOKUP(AM221,UpHill!$A$1:$D$35,3),IF(AJ221="d",VLOOKUP(AM221,DownHill!$A$3:$D$29,3),IF(AJ221="f",VLOOKUP(AM221,FlatUnd!$A$2:$D$30,3),IF(AJ221="t",VLOOKUP(AM221,TimeAdd!$A$1:$D$18,3),IF(AJ221="l",VLOOKUP(AM221,SLimit!$A$1:$D$8,3),AO220)))))),AO220)</f>
        <v>67</v>
      </c>
      <c r="AP221" s="53">
        <f>IF(AJ221&lt;&gt;"",IF(AJ221="o",VLOOKUP(AM221,OpenSect!$A$1:$D$11,4),IF(AJ221="u",VLOOKUP(AM221,UpHill!$A$1:$D$35,4),IF(AJ221="d",VLOOKUP(AM221,DownHill!$A$1:$D$29,4),IF(AJ221="f",VLOOKUP(AM221,FlatUnd!$A$2:$D$30,4),IF(AJ221="t",VLOOKUP(AM221,TimeAdd!$A$1:$D$18,4),IF(AJ221="l",VLOOKUP(AM221,SLimit!$A$1:$D$8,4),AP220)))))),AP220)</f>
        <v>76</v>
      </c>
      <c r="AQ221" s="53">
        <f t="shared" si="198"/>
        <v>120</v>
      </c>
      <c r="AR221" s="54" t="str">
        <f t="shared" si="199"/>
        <v>Warning - Side road junction.  {Left}</v>
      </c>
      <c r="AS221" s="55"/>
      <c r="AT221" s="55"/>
      <c r="AU221" s="56">
        <f>IF(GroupStTimes!$A$8=0,MIN(CB221,CD221,CF221),MIN(BZ221,CB221,CD221,CF221))</f>
        <v>0.32113425925925931</v>
      </c>
      <c r="AV221" s="56">
        <f>IF(GroupStTimes!$A$8=0,MAX(CC221,CE221,CG221),MAX(CA221,CC221,CE221,CG221))</f>
        <v>0.37444444444444452</v>
      </c>
      <c r="AW221" s="57" t="str">
        <f t="shared" si="200"/>
        <v/>
      </c>
      <c r="AX221" s="58" t="str">
        <f t="shared" si="201"/>
        <v/>
      </c>
      <c r="AY221" s="58" t="str">
        <f t="shared" si="202"/>
        <v/>
      </c>
      <c r="AZ221" s="31">
        <f t="shared" si="203"/>
        <v>55.65</v>
      </c>
      <c r="BA221" s="59">
        <f t="shared" si="204"/>
        <v>0.31953703703703706</v>
      </c>
      <c r="BB221" s="59">
        <f t="shared" si="205"/>
        <v>0.32509259259259266</v>
      </c>
      <c r="BC221" s="59">
        <f t="shared" si="206"/>
        <v>0.32189814814814821</v>
      </c>
      <c r="BD221" s="59">
        <f t="shared" si="207"/>
        <v>0.36773148148148149</v>
      </c>
      <c r="BE221" s="59">
        <f t="shared" si="208"/>
        <v>0.36288194444444449</v>
      </c>
      <c r="BF221" s="59">
        <f t="shared" si="209"/>
        <v>0.37329861111111118</v>
      </c>
      <c r="BG221" s="59">
        <f t="shared" si="210"/>
        <v>0.37346064814814806</v>
      </c>
      <c r="BH221" s="59">
        <f t="shared" si="211"/>
        <v>0.37276620370370361</v>
      </c>
      <c r="BI221" s="31">
        <f t="shared" si="212"/>
        <v>1.8400000000000034</v>
      </c>
      <c r="BJ221" s="61">
        <f t="shared" si="213"/>
        <v>3.8333333333333407E-2</v>
      </c>
      <c r="BK221" s="61">
        <f t="shared" si="214"/>
        <v>3.2280701754386028E-2</v>
      </c>
      <c r="BL221" s="61">
        <f t="shared" si="215"/>
        <v>2.7462686567164229E-2</v>
      </c>
      <c r="BM221" s="61">
        <f t="shared" si="216"/>
        <v>2.4210526315789519E-2</v>
      </c>
      <c r="BN221" s="62">
        <f t="shared" si="217"/>
        <v>0</v>
      </c>
      <c r="BO221" s="62">
        <f t="shared" si="218"/>
        <v>2</v>
      </c>
      <c r="BP221" s="62">
        <f t="shared" si="219"/>
        <v>18</v>
      </c>
      <c r="BQ221" s="62">
        <f t="shared" si="220"/>
        <v>0</v>
      </c>
      <c r="BR221" s="62">
        <f t="shared" si="221"/>
        <v>1</v>
      </c>
      <c r="BS221" s="62">
        <f t="shared" si="222"/>
        <v>56</v>
      </c>
      <c r="BT221" s="62">
        <f t="shared" si="223"/>
        <v>0</v>
      </c>
      <c r="BU221" s="62">
        <f t="shared" si="224"/>
        <v>1</v>
      </c>
      <c r="BV221" s="62">
        <f t="shared" si="225"/>
        <v>39</v>
      </c>
      <c r="BW221" s="62">
        <f t="shared" si="226"/>
        <v>0</v>
      </c>
      <c r="BX221" s="62">
        <f t="shared" si="227"/>
        <v>1</v>
      </c>
      <c r="BY221" s="62">
        <f t="shared" si="228"/>
        <v>27</v>
      </c>
      <c r="BZ221" s="63">
        <f t="shared" si="229"/>
        <v>0.32113425925925931</v>
      </c>
      <c r="CA221" s="63">
        <f t="shared" si="230"/>
        <v>0.32668981481481485</v>
      </c>
      <c r="CB221" s="63">
        <f t="shared" si="231"/>
        <v>0.32324074074074083</v>
      </c>
      <c r="CC221" s="63">
        <f t="shared" si="232"/>
        <v>0.36907407407407411</v>
      </c>
      <c r="CD221" s="63">
        <f t="shared" si="233"/>
        <v>0.36402777777777784</v>
      </c>
      <c r="CE221" s="63">
        <f t="shared" si="234"/>
        <v>0.37444444444444452</v>
      </c>
      <c r="CF221" s="63">
        <f t="shared" si="235"/>
        <v>0.37446759259259249</v>
      </c>
      <c r="CG221" s="63">
        <f t="shared" si="236"/>
        <v>0.37377314814814805</v>
      </c>
      <c r="CH221" s="36"/>
      <c r="CI221" s="36"/>
      <c r="CJ221" s="36"/>
      <c r="CK221" s="36"/>
      <c r="CL221" s="60">
        <v>60</v>
      </c>
    </row>
    <row r="222" spans="1:90" ht="27.75" customHeight="1" x14ac:dyDescent="0.25">
      <c r="A222" s="37">
        <v>12</v>
      </c>
      <c r="C222" s="37"/>
      <c r="D222" s="37"/>
      <c r="E222" s="37"/>
      <c r="F222" s="83"/>
      <c r="G222" s="44"/>
      <c r="H222" s="44">
        <f t="shared" si="190"/>
        <v>57.52</v>
      </c>
      <c r="I222" s="83">
        <v>57.51</v>
      </c>
      <c r="J222" s="43">
        <f t="shared" si="243"/>
        <v>-1.1592186866066448E-4</v>
      </c>
      <c r="K222" s="44">
        <f t="shared" si="244"/>
        <v>-6.6666666666748142E-3</v>
      </c>
      <c r="L222" s="76" t="s">
        <v>1545</v>
      </c>
      <c r="M222" s="122">
        <v>120</v>
      </c>
      <c r="N222" s="46">
        <f t="shared" si="196"/>
        <v>57.516666666666673</v>
      </c>
      <c r="O222" s="46">
        <v>-0.02</v>
      </c>
      <c r="P222" s="44">
        <v>57.54</v>
      </c>
      <c r="Q222" s="46">
        <v>-0.02</v>
      </c>
      <c r="R222" s="44">
        <v>57.53</v>
      </c>
      <c r="S222" s="46">
        <v>-0.02</v>
      </c>
      <c r="T222" s="78">
        <v>57.54</v>
      </c>
      <c r="U222" s="47" t="str">
        <f t="shared" si="237"/>
        <v/>
      </c>
      <c r="V222" s="47" t="str">
        <f t="shared" si="238"/>
        <v/>
      </c>
      <c r="W222" s="47"/>
      <c r="X222" s="47"/>
      <c r="Y222" s="47"/>
      <c r="Z222" s="47"/>
      <c r="AA222" s="47"/>
      <c r="AB222" s="47"/>
      <c r="AC222" s="47"/>
      <c r="AD222" s="47"/>
      <c r="AE222" s="51">
        <f t="shared" si="191"/>
        <v>12</v>
      </c>
      <c r="AF222" s="51" t="str">
        <f t="shared" si="192"/>
        <v/>
      </c>
      <c r="AG222" s="51" t="str">
        <f t="shared" si="193"/>
        <v/>
      </c>
      <c r="AH222" s="51" t="str">
        <f t="shared" si="194"/>
        <v/>
      </c>
      <c r="AI222" s="52">
        <f t="shared" si="195"/>
        <v>57.52</v>
      </c>
      <c r="AJ222" s="68"/>
      <c r="AK222" s="53"/>
      <c r="AL222" s="52"/>
      <c r="AM222" s="53">
        <f t="shared" si="197"/>
        <v>48</v>
      </c>
      <c r="AN222" s="53">
        <f>IF(AJ222&lt;&gt;"",IF(AJ222="o",VLOOKUP(AM222,OpenSect!$A$1:$D$11,2),IF(AJ222="u",VLOOKUP(AM222,UpHill!$A$1:$D$35,2),IF(AJ222="d",VLOOKUP(AM222,DownHill!$A$1:$D$29,2),IF(AJ222="f",VLOOKUP(AM222,FlatUnd!$A$2:$D$30,2),IF(AJ222="t",VLOOKUP(AM222,TimeAdd!$A$1:$D$176,2),IF(AJ222="l",VLOOKUP(AM222,SLimit!$A$1:$D$8,2),AN221)))))),AN221)</f>
        <v>57</v>
      </c>
      <c r="AO222" s="53">
        <f>IF(AJ222&lt;&gt;"",IF(AJ222="o",VLOOKUP(AM222,OpenSect!$A$1:$D$11,3),IF(AJ222="u",VLOOKUP(AM222,UpHill!$A$1:$D$35,3),IF(AJ222="d",VLOOKUP(AM222,DownHill!$A$3:$D$29,3),IF(AJ222="f",VLOOKUP(AM222,FlatUnd!$A$2:$D$30,3),IF(AJ222="t",VLOOKUP(AM222,TimeAdd!$A$1:$D$18,3),IF(AJ222="l",VLOOKUP(AM222,SLimit!$A$1:$D$8,3),AO221)))))),AO221)</f>
        <v>67</v>
      </c>
      <c r="AP222" s="53">
        <f>IF(AJ222&lt;&gt;"",IF(AJ222="o",VLOOKUP(AM222,OpenSect!$A$1:$D$11,4),IF(AJ222="u",VLOOKUP(AM222,UpHill!$A$1:$D$35,4),IF(AJ222="d",VLOOKUP(AM222,DownHill!$A$1:$D$29,4),IF(AJ222="f",VLOOKUP(AM222,FlatUnd!$A$2:$D$30,4),IF(AJ222="t",VLOOKUP(AM222,TimeAdd!$A$1:$D$18,4),IF(AJ222="l",VLOOKUP(AM222,SLimit!$A$1:$D$8,4),AP221)))))),AP221)</f>
        <v>76</v>
      </c>
      <c r="AQ222" s="53">
        <f t="shared" si="198"/>
        <v>120</v>
      </c>
      <c r="AR222" s="54" t="str">
        <f t="shared" si="199"/>
        <v>6,0 km plate.  Pole only - plate removed.</v>
      </c>
      <c r="AS222" s="55"/>
      <c r="AT222" s="55"/>
      <c r="AU222" s="56">
        <f>IF(GroupStTimes!$A$8=0,MIN(CB222,CD222,CF222),MIN(BZ222,CB222,CD222,CF222))</f>
        <v>0.32115740740740745</v>
      </c>
      <c r="AV222" s="56">
        <f>IF(GroupStTimes!$A$8=0,MAX(CC222,CE222,CG222),MAX(CA222,CC222,CE222,CG222))</f>
        <v>0.37445601851851856</v>
      </c>
      <c r="AW222" s="57" t="str">
        <f t="shared" si="200"/>
        <v/>
      </c>
      <c r="AX222" s="58" t="str">
        <f t="shared" si="201"/>
        <v/>
      </c>
      <c r="AY222" s="58" t="str">
        <f t="shared" si="202"/>
        <v/>
      </c>
      <c r="AZ222" s="31">
        <f t="shared" si="203"/>
        <v>55.65</v>
      </c>
      <c r="BA222" s="59">
        <f t="shared" si="204"/>
        <v>0.31953703703703706</v>
      </c>
      <c r="BB222" s="59">
        <f t="shared" si="205"/>
        <v>0.32509259259259266</v>
      </c>
      <c r="BC222" s="59">
        <f t="shared" si="206"/>
        <v>0.32189814814814821</v>
      </c>
      <c r="BD222" s="59">
        <f t="shared" si="207"/>
        <v>0.36773148148148149</v>
      </c>
      <c r="BE222" s="59">
        <f t="shared" si="208"/>
        <v>0.36288194444444449</v>
      </c>
      <c r="BF222" s="59">
        <f t="shared" si="209"/>
        <v>0.37329861111111118</v>
      </c>
      <c r="BG222" s="59">
        <f t="shared" si="210"/>
        <v>0.37346064814814806</v>
      </c>
      <c r="BH222" s="59">
        <f t="shared" si="211"/>
        <v>0.37276620370370361</v>
      </c>
      <c r="BI222" s="31">
        <f t="shared" si="212"/>
        <v>1.8700000000000045</v>
      </c>
      <c r="BJ222" s="61">
        <f t="shared" si="213"/>
        <v>3.8958333333333428E-2</v>
      </c>
      <c r="BK222" s="61">
        <f t="shared" si="214"/>
        <v>3.2807017543859729E-2</v>
      </c>
      <c r="BL222" s="61">
        <f t="shared" si="215"/>
        <v>2.7910447761194099E-2</v>
      </c>
      <c r="BM222" s="61">
        <f t="shared" si="216"/>
        <v>2.4605263157894797E-2</v>
      </c>
      <c r="BN222" s="62">
        <f t="shared" si="217"/>
        <v>0</v>
      </c>
      <c r="BO222" s="62">
        <f t="shared" si="218"/>
        <v>2</v>
      </c>
      <c r="BP222" s="62">
        <f t="shared" si="219"/>
        <v>20</v>
      </c>
      <c r="BQ222" s="62">
        <f t="shared" si="220"/>
        <v>0</v>
      </c>
      <c r="BR222" s="62">
        <f t="shared" si="221"/>
        <v>1</v>
      </c>
      <c r="BS222" s="62">
        <f t="shared" si="222"/>
        <v>58</v>
      </c>
      <c r="BT222" s="62">
        <f t="shared" si="223"/>
        <v>0</v>
      </c>
      <c r="BU222" s="62">
        <f t="shared" si="224"/>
        <v>1</v>
      </c>
      <c r="BV222" s="62">
        <f t="shared" si="225"/>
        <v>40</v>
      </c>
      <c r="BW222" s="62">
        <f t="shared" si="226"/>
        <v>0</v>
      </c>
      <c r="BX222" s="62">
        <f t="shared" si="227"/>
        <v>1</v>
      </c>
      <c r="BY222" s="62">
        <f t="shared" si="228"/>
        <v>29</v>
      </c>
      <c r="BZ222" s="63">
        <f t="shared" si="229"/>
        <v>0.32115740740740745</v>
      </c>
      <c r="CA222" s="63">
        <f t="shared" si="230"/>
        <v>0.32671296296296304</v>
      </c>
      <c r="CB222" s="63">
        <f t="shared" si="231"/>
        <v>0.32326388888888896</v>
      </c>
      <c r="CC222" s="63">
        <f t="shared" si="232"/>
        <v>0.36909722222222224</v>
      </c>
      <c r="CD222" s="63">
        <f t="shared" si="233"/>
        <v>0.36403935185185188</v>
      </c>
      <c r="CE222" s="63">
        <f t="shared" si="234"/>
        <v>0.37445601851851856</v>
      </c>
      <c r="CF222" s="63">
        <f t="shared" si="235"/>
        <v>0.37449074074074062</v>
      </c>
      <c r="CG222" s="63">
        <f t="shared" si="236"/>
        <v>0.37379629629629618</v>
      </c>
      <c r="CH222" s="36"/>
      <c r="CI222" s="36"/>
      <c r="CJ222" s="36"/>
      <c r="CK222" s="36"/>
      <c r="CL222" s="60">
        <v>60</v>
      </c>
    </row>
    <row r="223" spans="1:90" ht="28.5" customHeight="1" x14ac:dyDescent="0.25">
      <c r="A223" s="37">
        <v>12</v>
      </c>
      <c r="B223" s="16" t="s">
        <v>201</v>
      </c>
      <c r="C223" s="37"/>
      <c r="D223" s="37"/>
      <c r="E223" s="37"/>
      <c r="F223" s="83"/>
      <c r="G223" s="44"/>
      <c r="H223" s="44">
        <f t="shared" si="190"/>
        <v>58.02</v>
      </c>
      <c r="I223" s="83">
        <v>58.01</v>
      </c>
      <c r="J223" s="43">
        <f t="shared" si="243"/>
        <v>-2.298454289490677E-4</v>
      </c>
      <c r="K223" s="44">
        <f t="shared" si="244"/>
        <v>-1.3333333333335418E-2</v>
      </c>
      <c r="L223" s="76" t="s">
        <v>1039</v>
      </c>
      <c r="M223" s="122">
        <v>120</v>
      </c>
      <c r="N223" s="46">
        <f t="shared" si="196"/>
        <v>58.023333333333333</v>
      </c>
      <c r="O223" s="46">
        <v>-0.02</v>
      </c>
      <c r="P223" s="44">
        <v>58.04</v>
      </c>
      <c r="Q223" s="46">
        <v>-0.02</v>
      </c>
      <c r="R223" s="44">
        <v>58.04</v>
      </c>
      <c r="S223" s="46">
        <v>-0.02</v>
      </c>
      <c r="T223" s="78">
        <v>58.05</v>
      </c>
      <c r="U223" s="47" t="str">
        <f t="shared" si="237"/>
        <v/>
      </c>
      <c r="V223" s="47" t="str">
        <f t="shared" si="238"/>
        <v/>
      </c>
      <c r="W223" s="47"/>
      <c r="X223" s="47"/>
      <c r="Y223" s="47"/>
      <c r="Z223" s="47"/>
      <c r="AA223" s="47"/>
      <c r="AB223" s="47"/>
      <c r="AC223" s="47"/>
      <c r="AD223" s="47"/>
      <c r="AE223" s="51">
        <f t="shared" si="191"/>
        <v>12</v>
      </c>
      <c r="AF223" s="51" t="str">
        <f t="shared" si="192"/>
        <v>Und</v>
      </c>
      <c r="AG223" s="51" t="str">
        <f t="shared" si="193"/>
        <v/>
      </c>
      <c r="AH223" s="51" t="str">
        <f t="shared" si="194"/>
        <v/>
      </c>
      <c r="AI223" s="52">
        <f t="shared" si="195"/>
        <v>58.02</v>
      </c>
      <c r="AJ223" s="68"/>
      <c r="AK223" s="53"/>
      <c r="AL223" s="52"/>
      <c r="AM223" s="53">
        <f t="shared" si="197"/>
        <v>48</v>
      </c>
      <c r="AN223" s="53">
        <f>IF(AJ223&lt;&gt;"",IF(AJ223="o",VLOOKUP(AM223,OpenSect!$A$1:$D$11,2),IF(AJ223="u",VLOOKUP(AM223,UpHill!$A$1:$D$35,2),IF(AJ223="d",VLOOKUP(AM223,DownHill!$A$1:$D$29,2),IF(AJ223="f",VLOOKUP(AM223,FlatUnd!$A$2:$D$30,2),IF(AJ223="t",VLOOKUP(AM223,TimeAdd!$A$1:$D$176,2),IF(AJ223="l",VLOOKUP(AM223,SLimit!$A$1:$D$8,2),AN222)))))),AN222)</f>
        <v>57</v>
      </c>
      <c r="AO223" s="53">
        <f>IF(AJ223&lt;&gt;"",IF(AJ223="o",VLOOKUP(AM223,OpenSect!$A$1:$D$11,3),IF(AJ223="u",VLOOKUP(AM223,UpHill!$A$1:$D$35,3),IF(AJ223="d",VLOOKUP(AM223,DownHill!$A$3:$D$29,3),IF(AJ223="f",VLOOKUP(AM223,FlatUnd!$A$2:$D$30,3),IF(AJ223="t",VLOOKUP(AM223,TimeAdd!$A$1:$D$18,3),IF(AJ223="l",VLOOKUP(AM223,SLimit!$A$1:$D$8,3),AO222)))))),AO222)</f>
        <v>67</v>
      </c>
      <c r="AP223" s="53">
        <f>IF(AJ223&lt;&gt;"",IF(AJ223="o",VLOOKUP(AM223,OpenSect!$A$1:$D$11,4),IF(AJ223="u",VLOOKUP(AM223,UpHill!$A$1:$D$35,4),IF(AJ223="d",VLOOKUP(AM223,DownHill!$A$1:$D$29,4),IF(AJ223="f",VLOOKUP(AM223,FlatUnd!$A$2:$D$30,4),IF(AJ223="t",VLOOKUP(AM223,TimeAdd!$A$1:$D$18,4),IF(AJ223="l",VLOOKUP(AM223,SLimit!$A$1:$D$8,4),AP222)))))),AP222)</f>
        <v>76</v>
      </c>
      <c r="AQ223" s="53">
        <f t="shared" si="198"/>
        <v>120</v>
      </c>
      <c r="AR223" s="54" t="str">
        <f t="shared" si="199"/>
        <v xml:space="preserve">120 Speed limit.  </v>
      </c>
      <c r="AS223" s="55"/>
      <c r="AT223" s="55"/>
      <c r="AU223" s="56">
        <f>IF(GroupStTimes!$A$8=0,MIN(CB223,CD223,CF223),MIN(BZ223,CB223,CD223,CF223))</f>
        <v>0.32159722222222226</v>
      </c>
      <c r="AV223" s="56">
        <f>IF(GroupStTimes!$A$8=0,MAX(CC223,CE223,CG223),MAX(CA223,CC223,CE223,CG223))</f>
        <v>0.37476851851851861</v>
      </c>
      <c r="AW223" s="57" t="str">
        <f t="shared" si="200"/>
        <v/>
      </c>
      <c r="AX223" s="58" t="str">
        <f t="shared" si="201"/>
        <v/>
      </c>
      <c r="AY223" s="58" t="str">
        <f t="shared" si="202"/>
        <v/>
      </c>
      <c r="AZ223" s="31">
        <f t="shared" si="203"/>
        <v>55.65</v>
      </c>
      <c r="BA223" s="59">
        <f t="shared" si="204"/>
        <v>0.31953703703703706</v>
      </c>
      <c r="BB223" s="59">
        <f t="shared" si="205"/>
        <v>0.32509259259259266</v>
      </c>
      <c r="BC223" s="59">
        <f t="shared" si="206"/>
        <v>0.32189814814814821</v>
      </c>
      <c r="BD223" s="59">
        <f t="shared" si="207"/>
        <v>0.36773148148148149</v>
      </c>
      <c r="BE223" s="59">
        <f t="shared" si="208"/>
        <v>0.36288194444444449</v>
      </c>
      <c r="BF223" s="59">
        <f t="shared" si="209"/>
        <v>0.37329861111111118</v>
      </c>
      <c r="BG223" s="59">
        <f t="shared" si="210"/>
        <v>0.37346064814814806</v>
      </c>
      <c r="BH223" s="59">
        <f t="shared" si="211"/>
        <v>0.37276620370370361</v>
      </c>
      <c r="BI223" s="31">
        <f t="shared" si="212"/>
        <v>2.3700000000000045</v>
      </c>
      <c r="BJ223" s="61">
        <f t="shared" si="213"/>
        <v>4.9375000000000092E-2</v>
      </c>
      <c r="BK223" s="61">
        <f t="shared" si="214"/>
        <v>4.1578947368421132E-2</v>
      </c>
      <c r="BL223" s="61">
        <f t="shared" si="215"/>
        <v>3.5373134328358279E-2</v>
      </c>
      <c r="BM223" s="61">
        <f t="shared" si="216"/>
        <v>3.1184210526315849E-2</v>
      </c>
      <c r="BN223" s="62">
        <f t="shared" si="217"/>
        <v>0</v>
      </c>
      <c r="BO223" s="62">
        <f t="shared" si="218"/>
        <v>2</v>
      </c>
      <c r="BP223" s="62">
        <f t="shared" si="219"/>
        <v>58</v>
      </c>
      <c r="BQ223" s="62">
        <f t="shared" si="220"/>
        <v>0</v>
      </c>
      <c r="BR223" s="62">
        <f t="shared" si="221"/>
        <v>2</v>
      </c>
      <c r="BS223" s="62">
        <f t="shared" si="222"/>
        <v>30</v>
      </c>
      <c r="BT223" s="62">
        <f t="shared" si="223"/>
        <v>0</v>
      </c>
      <c r="BU223" s="62">
        <f t="shared" si="224"/>
        <v>2</v>
      </c>
      <c r="BV223" s="62">
        <f t="shared" si="225"/>
        <v>7</v>
      </c>
      <c r="BW223" s="62">
        <f t="shared" si="226"/>
        <v>0</v>
      </c>
      <c r="BX223" s="62">
        <f t="shared" si="227"/>
        <v>1</v>
      </c>
      <c r="BY223" s="62">
        <f t="shared" si="228"/>
        <v>52</v>
      </c>
      <c r="BZ223" s="63">
        <f t="shared" si="229"/>
        <v>0.32159722222222226</v>
      </c>
      <c r="CA223" s="63">
        <f t="shared" si="230"/>
        <v>0.32715277777777785</v>
      </c>
      <c r="CB223" s="63">
        <f t="shared" si="231"/>
        <v>0.32363425925925932</v>
      </c>
      <c r="CC223" s="63">
        <f t="shared" si="232"/>
        <v>0.3694675925925926</v>
      </c>
      <c r="CD223" s="63">
        <f t="shared" si="233"/>
        <v>0.36435185185185193</v>
      </c>
      <c r="CE223" s="63">
        <f t="shared" si="234"/>
        <v>0.37476851851851861</v>
      </c>
      <c r="CF223" s="63">
        <f t="shared" si="235"/>
        <v>0.37475694444444435</v>
      </c>
      <c r="CG223" s="63">
        <f t="shared" si="236"/>
        <v>0.37406249999999991</v>
      </c>
      <c r="CH223" s="36"/>
      <c r="CI223" s="36"/>
      <c r="CJ223" s="36"/>
      <c r="CK223" s="36"/>
      <c r="CL223" s="60">
        <v>60</v>
      </c>
    </row>
    <row r="224" spans="1:90" ht="28.5" customHeight="1" x14ac:dyDescent="0.25">
      <c r="A224" s="37">
        <v>12</v>
      </c>
      <c r="C224" s="37"/>
      <c r="D224" s="37"/>
      <c r="E224" s="37"/>
      <c r="F224" s="83"/>
      <c r="G224" s="44"/>
      <c r="H224" s="44">
        <f t="shared" si="190"/>
        <v>58.21</v>
      </c>
      <c r="I224" s="83">
        <v>58.2</v>
      </c>
      <c r="J224" s="43">
        <f t="shared" si="243"/>
        <v>-1.7182130584189021E-4</v>
      </c>
      <c r="K224" s="44">
        <f t="shared" si="244"/>
        <v>-9.9999999999980105E-3</v>
      </c>
      <c r="L224" s="76" t="s">
        <v>128</v>
      </c>
      <c r="M224" s="122">
        <v>120</v>
      </c>
      <c r="N224" s="46">
        <f t="shared" si="196"/>
        <v>58.21</v>
      </c>
      <c r="O224" s="46">
        <v>-0.02</v>
      </c>
      <c r="P224" s="44">
        <v>58.23</v>
      </c>
      <c r="Q224" s="46">
        <v>-0.02</v>
      </c>
      <c r="R224" s="44">
        <v>58.22</v>
      </c>
      <c r="S224" s="46">
        <v>-0.02</v>
      </c>
      <c r="T224" s="78">
        <v>58.24</v>
      </c>
      <c r="U224" s="47" t="str">
        <f t="shared" si="237"/>
        <v/>
      </c>
      <c r="V224" s="47" t="str">
        <f t="shared" si="238"/>
        <v/>
      </c>
      <c r="W224" s="47"/>
      <c r="X224" s="47"/>
      <c r="Y224" s="47"/>
      <c r="Z224" s="47"/>
      <c r="AA224" s="47"/>
      <c r="AB224" s="47"/>
      <c r="AC224" s="47"/>
      <c r="AD224" s="47"/>
      <c r="AE224" s="51">
        <f t="shared" si="191"/>
        <v>12</v>
      </c>
      <c r="AF224" s="51" t="str">
        <f t="shared" si="192"/>
        <v/>
      </c>
      <c r="AG224" s="51" t="str">
        <f t="shared" si="193"/>
        <v/>
      </c>
      <c r="AH224" s="51" t="str">
        <f t="shared" si="194"/>
        <v/>
      </c>
      <c r="AI224" s="52">
        <f t="shared" si="195"/>
        <v>58.21</v>
      </c>
      <c r="AJ224" s="68"/>
      <c r="AK224" s="53"/>
      <c r="AL224" s="52"/>
      <c r="AM224" s="53">
        <f t="shared" si="197"/>
        <v>48</v>
      </c>
      <c r="AN224" s="53">
        <f>IF(AJ224&lt;&gt;"",IF(AJ224="o",VLOOKUP(AM224,OpenSect!$A$1:$D$11,2),IF(AJ224="u",VLOOKUP(AM224,UpHill!$A$1:$D$35,2),IF(AJ224="d",VLOOKUP(AM224,DownHill!$A$1:$D$29,2),IF(AJ224="f",VLOOKUP(AM224,FlatUnd!$A$2:$D$30,2),IF(AJ224="t",VLOOKUP(AM224,TimeAdd!$A$1:$D$176,2),IF(AJ224="l",VLOOKUP(AM224,SLimit!$A$1:$D$8,2),AN223)))))),AN223)</f>
        <v>57</v>
      </c>
      <c r="AO224" s="53">
        <f>IF(AJ224&lt;&gt;"",IF(AJ224="o",VLOOKUP(AM224,OpenSect!$A$1:$D$11,3),IF(AJ224="u",VLOOKUP(AM224,UpHill!$A$1:$D$35,3),IF(AJ224="d",VLOOKUP(AM224,DownHill!$A$3:$D$29,3),IF(AJ224="f",VLOOKUP(AM224,FlatUnd!$A$2:$D$30,3),IF(AJ224="t",VLOOKUP(AM224,TimeAdd!$A$1:$D$18,3),IF(AJ224="l",VLOOKUP(AM224,SLimit!$A$1:$D$8,3),AO223)))))),AO223)</f>
        <v>67</v>
      </c>
      <c r="AP224" s="53">
        <f>IF(AJ224&lt;&gt;"",IF(AJ224="o",VLOOKUP(AM224,OpenSect!$A$1:$D$11,4),IF(AJ224="u",VLOOKUP(AM224,UpHill!$A$1:$D$35,4),IF(AJ224="d",VLOOKUP(AM224,DownHill!$A$1:$D$29,4),IF(AJ224="f",VLOOKUP(AM224,FlatUnd!$A$2:$D$30,4),IF(AJ224="t",VLOOKUP(AM224,TimeAdd!$A$1:$D$18,4),IF(AJ224="l",VLOOKUP(AM224,SLimit!$A$1:$D$8,4),AP223)))))),AP223)</f>
        <v>76</v>
      </c>
      <c r="AQ224" s="53">
        <f t="shared" si="198"/>
        <v>120</v>
      </c>
      <c r="AR224" s="54" t="str">
        <f t="shared" si="199"/>
        <v>Overhead wires.</v>
      </c>
      <c r="AS224" s="55"/>
      <c r="AT224" s="55"/>
      <c r="AU224" s="56">
        <f>IF(GroupStTimes!$A$8=0,MIN(CB224,CD224,CF224),MIN(BZ224,CB224,CD224,CF224))</f>
        <v>0.3217592592592593</v>
      </c>
      <c r="AV224" s="56">
        <f>IF(GroupStTimes!$A$8=0,MAX(CC224,CE224,CG224),MAX(CA224,CC224,CE224,CG224))</f>
        <v>0.37489583333333343</v>
      </c>
      <c r="AW224" s="57" t="str">
        <f t="shared" si="200"/>
        <v/>
      </c>
      <c r="AX224" s="58" t="str">
        <f t="shared" si="201"/>
        <v/>
      </c>
      <c r="AY224" s="58" t="str">
        <f t="shared" si="202"/>
        <v/>
      </c>
      <c r="AZ224" s="31">
        <f t="shared" si="203"/>
        <v>55.65</v>
      </c>
      <c r="BA224" s="59">
        <f t="shared" si="204"/>
        <v>0.31953703703703706</v>
      </c>
      <c r="BB224" s="59">
        <f t="shared" si="205"/>
        <v>0.32509259259259266</v>
      </c>
      <c r="BC224" s="59">
        <f t="shared" si="206"/>
        <v>0.32189814814814821</v>
      </c>
      <c r="BD224" s="59">
        <f t="shared" si="207"/>
        <v>0.36773148148148149</v>
      </c>
      <c r="BE224" s="59">
        <f t="shared" si="208"/>
        <v>0.36288194444444449</v>
      </c>
      <c r="BF224" s="59">
        <f t="shared" si="209"/>
        <v>0.37329861111111118</v>
      </c>
      <c r="BG224" s="59">
        <f t="shared" si="210"/>
        <v>0.37346064814814806</v>
      </c>
      <c r="BH224" s="59">
        <f t="shared" si="211"/>
        <v>0.37276620370370361</v>
      </c>
      <c r="BI224" s="31">
        <f t="shared" si="212"/>
        <v>2.5600000000000023</v>
      </c>
      <c r="BJ224" s="61">
        <f t="shared" si="213"/>
        <v>5.3333333333333378E-2</v>
      </c>
      <c r="BK224" s="61">
        <f t="shared" si="214"/>
        <v>4.4912280701754424E-2</v>
      </c>
      <c r="BL224" s="61">
        <f t="shared" si="215"/>
        <v>3.8208955223880632E-2</v>
      </c>
      <c r="BM224" s="61">
        <f t="shared" si="216"/>
        <v>3.3684210526315816E-2</v>
      </c>
      <c r="BN224" s="62">
        <f t="shared" si="217"/>
        <v>0</v>
      </c>
      <c r="BO224" s="62">
        <f t="shared" si="218"/>
        <v>3</v>
      </c>
      <c r="BP224" s="62">
        <f t="shared" si="219"/>
        <v>12</v>
      </c>
      <c r="BQ224" s="62">
        <f t="shared" si="220"/>
        <v>0</v>
      </c>
      <c r="BR224" s="62">
        <f t="shared" si="221"/>
        <v>2</v>
      </c>
      <c r="BS224" s="62">
        <f t="shared" si="222"/>
        <v>42</v>
      </c>
      <c r="BT224" s="62">
        <f t="shared" si="223"/>
        <v>0</v>
      </c>
      <c r="BU224" s="62">
        <f t="shared" si="224"/>
        <v>2</v>
      </c>
      <c r="BV224" s="62">
        <f t="shared" si="225"/>
        <v>18</v>
      </c>
      <c r="BW224" s="62">
        <f t="shared" si="226"/>
        <v>0</v>
      </c>
      <c r="BX224" s="62">
        <f t="shared" si="227"/>
        <v>2</v>
      </c>
      <c r="BY224" s="62">
        <f t="shared" si="228"/>
        <v>1</v>
      </c>
      <c r="BZ224" s="63">
        <f t="shared" si="229"/>
        <v>0.3217592592592593</v>
      </c>
      <c r="CA224" s="63">
        <f t="shared" si="230"/>
        <v>0.32731481481481489</v>
      </c>
      <c r="CB224" s="63">
        <f t="shared" si="231"/>
        <v>0.32377314814814823</v>
      </c>
      <c r="CC224" s="63">
        <f t="shared" si="232"/>
        <v>0.36960648148148151</v>
      </c>
      <c r="CD224" s="63">
        <f t="shared" si="233"/>
        <v>0.36447916666666669</v>
      </c>
      <c r="CE224" s="63">
        <f t="shared" si="234"/>
        <v>0.37489583333333343</v>
      </c>
      <c r="CF224" s="63">
        <f t="shared" si="235"/>
        <v>0.37486111111111103</v>
      </c>
      <c r="CG224" s="63">
        <f t="shared" si="236"/>
        <v>0.37416666666666659</v>
      </c>
      <c r="CH224" s="36"/>
      <c r="CI224" s="36"/>
      <c r="CJ224" s="36"/>
      <c r="CK224" s="36"/>
      <c r="CL224" s="60">
        <v>60</v>
      </c>
    </row>
    <row r="225" spans="1:90" ht="28.5" customHeight="1" x14ac:dyDescent="0.25">
      <c r="A225" s="37">
        <v>13</v>
      </c>
      <c r="C225" s="37"/>
      <c r="D225" s="37"/>
      <c r="E225" s="37"/>
      <c r="F225" s="83"/>
      <c r="G225" s="44"/>
      <c r="H225" s="44">
        <f t="shared" si="190"/>
        <v>58.52</v>
      </c>
      <c r="I225" s="83">
        <v>58.51</v>
      </c>
      <c r="J225" s="43">
        <f t="shared" si="243"/>
        <v>-1.1394063692829968E-4</v>
      </c>
      <c r="K225" s="44">
        <f t="shared" si="244"/>
        <v>-6.6666666666748142E-3</v>
      </c>
      <c r="L225" s="76" t="s">
        <v>938</v>
      </c>
      <c r="M225" s="122">
        <v>120</v>
      </c>
      <c r="N225" s="46">
        <f t="shared" si="196"/>
        <v>58.516666666666673</v>
      </c>
      <c r="O225" s="46">
        <v>-0.02</v>
      </c>
      <c r="P225" s="44">
        <v>58.54</v>
      </c>
      <c r="Q225" s="46">
        <v>-0.02</v>
      </c>
      <c r="R225" s="44">
        <v>58.53</v>
      </c>
      <c r="S225" s="46">
        <v>-0.02</v>
      </c>
      <c r="T225" s="78">
        <v>58.54</v>
      </c>
      <c r="U225" s="47" t="str">
        <f t="shared" si="237"/>
        <v/>
      </c>
      <c r="V225" s="47" t="str">
        <f t="shared" si="238"/>
        <v/>
      </c>
      <c r="W225" s="47"/>
      <c r="X225" s="47"/>
      <c r="Y225" s="47"/>
      <c r="Z225" s="47"/>
      <c r="AA225" s="47"/>
      <c r="AB225" s="47"/>
      <c r="AC225" s="47"/>
      <c r="AD225" s="47"/>
      <c r="AE225" s="51">
        <f t="shared" si="191"/>
        <v>13</v>
      </c>
      <c r="AF225" s="51" t="str">
        <f t="shared" si="192"/>
        <v/>
      </c>
      <c r="AG225" s="51" t="str">
        <f t="shared" si="193"/>
        <v/>
      </c>
      <c r="AH225" s="51" t="str">
        <f t="shared" si="194"/>
        <v/>
      </c>
      <c r="AI225" s="52">
        <f t="shared" si="195"/>
        <v>58.52</v>
      </c>
      <c r="AJ225" s="68"/>
      <c r="AK225" s="53"/>
      <c r="AL225" s="52"/>
      <c r="AM225" s="53">
        <f t="shared" si="197"/>
        <v>48</v>
      </c>
      <c r="AN225" s="53">
        <f>IF(AJ225&lt;&gt;"",IF(AJ225="o",VLOOKUP(AM225,OpenSect!$A$1:$D$11,2),IF(AJ225="u",VLOOKUP(AM225,UpHill!$A$1:$D$35,2),IF(AJ225="d",VLOOKUP(AM225,DownHill!$A$1:$D$29,2),IF(AJ225="f",VLOOKUP(AM225,FlatUnd!$A$2:$D$30,2),IF(AJ225="t",VLOOKUP(AM225,TimeAdd!$A$1:$D$176,2),IF(AJ225="l",VLOOKUP(AM225,SLimit!$A$1:$D$8,2),AN224)))))),AN224)</f>
        <v>57</v>
      </c>
      <c r="AO225" s="53">
        <f>IF(AJ225&lt;&gt;"",IF(AJ225="o",VLOOKUP(AM225,OpenSect!$A$1:$D$11,3),IF(AJ225="u",VLOOKUP(AM225,UpHill!$A$1:$D$35,3),IF(AJ225="d",VLOOKUP(AM225,DownHill!$A$3:$D$29,3),IF(AJ225="f",VLOOKUP(AM225,FlatUnd!$A$2:$D$30,3),IF(AJ225="t",VLOOKUP(AM225,TimeAdd!$A$1:$D$18,3),IF(AJ225="l",VLOOKUP(AM225,SLimit!$A$1:$D$8,3),AO224)))))),AO224)</f>
        <v>67</v>
      </c>
      <c r="AP225" s="53">
        <f>IF(AJ225&lt;&gt;"",IF(AJ225="o",VLOOKUP(AM225,OpenSect!$A$1:$D$11,4),IF(AJ225="u",VLOOKUP(AM225,UpHill!$A$1:$D$35,4),IF(AJ225="d",VLOOKUP(AM225,DownHill!$A$1:$D$29,4),IF(AJ225="f",VLOOKUP(AM225,FlatUnd!$A$2:$D$30,4),IF(AJ225="t",VLOOKUP(AM225,TimeAdd!$A$1:$D$18,4),IF(AJ225="l",VLOOKUP(AM225,SLimit!$A$1:$D$8,4),AP224)))))),AP224)</f>
        <v>76</v>
      </c>
      <c r="AQ225" s="53">
        <f t="shared" si="198"/>
        <v>120</v>
      </c>
      <c r="AR225" s="54" t="str">
        <f t="shared" si="199"/>
        <v>7,0 km plate.</v>
      </c>
      <c r="AS225" s="55"/>
      <c r="AT225" s="55"/>
      <c r="AU225" s="56">
        <f>IF(GroupStTimes!$A$8=0,MIN(CB225,CD225,CF225),MIN(BZ225,CB225,CD225,CF225))</f>
        <v>0.32202546296296297</v>
      </c>
      <c r="AV225" s="56">
        <f>IF(GroupStTimes!$A$8=0,MAX(CC225,CE225,CG225),MAX(CA225,CC225,CE225,CG225))</f>
        <v>0.37508101851851861</v>
      </c>
      <c r="AW225" s="57" t="str">
        <f t="shared" si="200"/>
        <v/>
      </c>
      <c r="AX225" s="58" t="str">
        <f t="shared" si="201"/>
        <v/>
      </c>
      <c r="AY225" s="58" t="str">
        <f t="shared" si="202"/>
        <v/>
      </c>
      <c r="AZ225" s="31">
        <f t="shared" si="203"/>
        <v>55.65</v>
      </c>
      <c r="BA225" s="59">
        <f t="shared" si="204"/>
        <v>0.31953703703703706</v>
      </c>
      <c r="BB225" s="59">
        <f t="shared" si="205"/>
        <v>0.32509259259259266</v>
      </c>
      <c r="BC225" s="59">
        <f t="shared" si="206"/>
        <v>0.32189814814814821</v>
      </c>
      <c r="BD225" s="59">
        <f t="shared" si="207"/>
        <v>0.36773148148148149</v>
      </c>
      <c r="BE225" s="59">
        <f t="shared" si="208"/>
        <v>0.36288194444444449</v>
      </c>
      <c r="BF225" s="59">
        <f t="shared" si="209"/>
        <v>0.37329861111111118</v>
      </c>
      <c r="BG225" s="59">
        <f t="shared" si="210"/>
        <v>0.37346064814814806</v>
      </c>
      <c r="BH225" s="59">
        <f t="shared" si="211"/>
        <v>0.37276620370370361</v>
      </c>
      <c r="BI225" s="31">
        <f t="shared" si="212"/>
        <v>2.8700000000000045</v>
      </c>
      <c r="BJ225" s="61">
        <f t="shared" si="213"/>
        <v>5.9791666666666764E-2</v>
      </c>
      <c r="BK225" s="61">
        <f t="shared" si="214"/>
        <v>5.0350877192982535E-2</v>
      </c>
      <c r="BL225" s="61">
        <f t="shared" si="215"/>
        <v>4.2835820895522458E-2</v>
      </c>
      <c r="BM225" s="61">
        <f t="shared" si="216"/>
        <v>3.7763157894736901E-2</v>
      </c>
      <c r="BN225" s="62">
        <f t="shared" si="217"/>
        <v>0</v>
      </c>
      <c r="BO225" s="62">
        <f t="shared" si="218"/>
        <v>3</v>
      </c>
      <c r="BP225" s="62">
        <f t="shared" si="219"/>
        <v>35</v>
      </c>
      <c r="BQ225" s="62">
        <f t="shared" si="220"/>
        <v>0</v>
      </c>
      <c r="BR225" s="62">
        <f t="shared" si="221"/>
        <v>3</v>
      </c>
      <c r="BS225" s="62">
        <f t="shared" si="222"/>
        <v>1</v>
      </c>
      <c r="BT225" s="62">
        <f t="shared" si="223"/>
        <v>0</v>
      </c>
      <c r="BU225" s="62">
        <f t="shared" si="224"/>
        <v>2</v>
      </c>
      <c r="BV225" s="62">
        <f t="shared" si="225"/>
        <v>34</v>
      </c>
      <c r="BW225" s="62">
        <f t="shared" si="226"/>
        <v>0</v>
      </c>
      <c r="BX225" s="62">
        <f t="shared" si="227"/>
        <v>2</v>
      </c>
      <c r="BY225" s="62">
        <f t="shared" si="228"/>
        <v>16</v>
      </c>
      <c r="BZ225" s="63">
        <f t="shared" si="229"/>
        <v>0.32202546296296297</v>
      </c>
      <c r="CA225" s="63">
        <f t="shared" si="230"/>
        <v>0.32758101851851856</v>
      </c>
      <c r="CB225" s="63">
        <f t="shared" si="231"/>
        <v>0.32399305555555563</v>
      </c>
      <c r="CC225" s="63">
        <f t="shared" si="232"/>
        <v>0.36982638888888891</v>
      </c>
      <c r="CD225" s="63">
        <f t="shared" si="233"/>
        <v>0.36466435185185192</v>
      </c>
      <c r="CE225" s="63">
        <f t="shared" si="234"/>
        <v>0.37508101851851861</v>
      </c>
      <c r="CF225" s="63">
        <f t="shared" si="235"/>
        <v>0.37503472222222212</v>
      </c>
      <c r="CG225" s="63">
        <f t="shared" si="236"/>
        <v>0.37434027777777767</v>
      </c>
      <c r="CH225" s="36"/>
      <c r="CI225" s="36"/>
      <c r="CJ225" s="36"/>
      <c r="CK225" s="36"/>
      <c r="CL225" s="60">
        <v>60</v>
      </c>
    </row>
    <row r="226" spans="1:90" ht="28.5" customHeight="1" x14ac:dyDescent="0.25">
      <c r="A226" s="37">
        <v>13</v>
      </c>
      <c r="C226" s="37"/>
      <c r="D226" s="37"/>
      <c r="E226" s="37"/>
      <c r="F226" s="83"/>
      <c r="G226" s="44"/>
      <c r="H226" s="44">
        <f t="shared" si="190"/>
        <v>58.6</v>
      </c>
      <c r="I226" s="83">
        <v>58.59</v>
      </c>
      <c r="J226" s="43">
        <f t="shared" si="243"/>
        <v>-2.275701200431526E-4</v>
      </c>
      <c r="K226" s="44">
        <f t="shared" si="244"/>
        <v>-1.3333333333328312E-2</v>
      </c>
      <c r="L226" s="76" t="s">
        <v>128</v>
      </c>
      <c r="M226" s="122">
        <v>120</v>
      </c>
      <c r="N226" s="46">
        <f t="shared" si="196"/>
        <v>58.603333333333332</v>
      </c>
      <c r="O226" s="46">
        <v>-0.02</v>
      </c>
      <c r="P226" s="44">
        <v>58.62</v>
      </c>
      <c r="Q226" s="46">
        <v>-0.02</v>
      </c>
      <c r="R226" s="44">
        <v>58.62</v>
      </c>
      <c r="S226" s="46">
        <v>-0.02</v>
      </c>
      <c r="T226" s="78">
        <v>58.63</v>
      </c>
      <c r="U226" s="47" t="str">
        <f t="shared" si="237"/>
        <v/>
      </c>
      <c r="V226" s="47" t="str">
        <f t="shared" si="238"/>
        <v/>
      </c>
      <c r="W226" s="47"/>
      <c r="X226" s="47"/>
      <c r="Y226" s="47"/>
      <c r="Z226" s="47"/>
      <c r="AA226" s="47"/>
      <c r="AB226" s="47"/>
      <c r="AC226" s="47"/>
      <c r="AD226" s="47"/>
      <c r="AE226" s="51">
        <f t="shared" si="191"/>
        <v>13</v>
      </c>
      <c r="AF226" s="51" t="str">
        <f t="shared" si="192"/>
        <v/>
      </c>
      <c r="AG226" s="51" t="str">
        <f t="shared" si="193"/>
        <v/>
      </c>
      <c r="AH226" s="51" t="str">
        <f t="shared" si="194"/>
        <v/>
      </c>
      <c r="AI226" s="52">
        <f t="shared" si="195"/>
        <v>58.6</v>
      </c>
      <c r="AJ226" s="68"/>
      <c r="AK226" s="53"/>
      <c r="AL226" s="52"/>
      <c r="AM226" s="53">
        <f t="shared" si="197"/>
        <v>48</v>
      </c>
      <c r="AN226" s="53">
        <f>IF(AJ226&lt;&gt;"",IF(AJ226="o",VLOOKUP(AM226,OpenSect!$A$1:$D$11,2),IF(AJ226="u",VLOOKUP(AM226,UpHill!$A$1:$D$35,2),IF(AJ226="d",VLOOKUP(AM226,DownHill!$A$1:$D$29,2),IF(AJ226="f",VLOOKUP(AM226,FlatUnd!$A$2:$D$30,2),IF(AJ226="t",VLOOKUP(AM226,TimeAdd!$A$1:$D$176,2),IF(AJ226="l",VLOOKUP(AM226,SLimit!$A$1:$D$8,2),AN225)))))),AN225)</f>
        <v>57</v>
      </c>
      <c r="AO226" s="53">
        <f>IF(AJ226&lt;&gt;"",IF(AJ226="o",VLOOKUP(AM226,OpenSect!$A$1:$D$11,3),IF(AJ226="u",VLOOKUP(AM226,UpHill!$A$1:$D$35,3),IF(AJ226="d",VLOOKUP(AM226,DownHill!$A$3:$D$29,3),IF(AJ226="f",VLOOKUP(AM226,FlatUnd!$A$2:$D$30,3),IF(AJ226="t",VLOOKUP(AM226,TimeAdd!$A$1:$D$18,3),IF(AJ226="l",VLOOKUP(AM226,SLimit!$A$1:$D$8,3),AO225)))))),AO225)</f>
        <v>67</v>
      </c>
      <c r="AP226" s="53">
        <f>IF(AJ226&lt;&gt;"",IF(AJ226="o",VLOOKUP(AM226,OpenSect!$A$1:$D$11,4),IF(AJ226="u",VLOOKUP(AM226,UpHill!$A$1:$D$35,4),IF(AJ226="d",VLOOKUP(AM226,DownHill!$A$1:$D$29,4),IF(AJ226="f",VLOOKUP(AM226,FlatUnd!$A$2:$D$30,4),IF(AJ226="t",VLOOKUP(AM226,TimeAdd!$A$1:$D$18,4),IF(AJ226="l",VLOOKUP(AM226,SLimit!$A$1:$D$8,4),AP225)))))),AP225)</f>
        <v>76</v>
      </c>
      <c r="AQ226" s="53">
        <f t="shared" si="198"/>
        <v>120</v>
      </c>
      <c r="AR226" s="54" t="str">
        <f t="shared" si="199"/>
        <v>Overhead wires.</v>
      </c>
      <c r="AS226" s="55"/>
      <c r="AT226" s="55"/>
      <c r="AU226" s="56">
        <f>IF(GroupStTimes!$A$8=0,MIN(CB226,CD226,CF226),MIN(BZ226,CB226,CD226,CF226))</f>
        <v>0.32209490740740743</v>
      </c>
      <c r="AV226" s="56">
        <f>IF(GroupStTimes!$A$8=0,MAX(CC226,CE226,CG226),MAX(CA226,CC226,CE226,CG226))</f>
        <v>0.37513888888888897</v>
      </c>
      <c r="AW226" s="57" t="str">
        <f t="shared" si="200"/>
        <v/>
      </c>
      <c r="AX226" s="58" t="str">
        <f t="shared" si="201"/>
        <v/>
      </c>
      <c r="AY226" s="58" t="str">
        <f t="shared" si="202"/>
        <v/>
      </c>
      <c r="AZ226" s="31">
        <f t="shared" si="203"/>
        <v>55.65</v>
      </c>
      <c r="BA226" s="59">
        <f t="shared" si="204"/>
        <v>0.31953703703703706</v>
      </c>
      <c r="BB226" s="59">
        <f t="shared" si="205"/>
        <v>0.32509259259259266</v>
      </c>
      <c r="BC226" s="59">
        <f t="shared" si="206"/>
        <v>0.32189814814814821</v>
      </c>
      <c r="BD226" s="59">
        <f t="shared" si="207"/>
        <v>0.36773148148148149</v>
      </c>
      <c r="BE226" s="59">
        <f t="shared" si="208"/>
        <v>0.36288194444444449</v>
      </c>
      <c r="BF226" s="59">
        <f t="shared" si="209"/>
        <v>0.37329861111111118</v>
      </c>
      <c r="BG226" s="59">
        <f t="shared" si="210"/>
        <v>0.37346064814814806</v>
      </c>
      <c r="BH226" s="59">
        <f t="shared" si="211"/>
        <v>0.37276620370370361</v>
      </c>
      <c r="BI226" s="31">
        <f t="shared" si="212"/>
        <v>2.9500000000000028</v>
      </c>
      <c r="BJ226" s="61">
        <f t="shared" si="213"/>
        <v>6.1458333333333393E-2</v>
      </c>
      <c r="BK226" s="61">
        <f t="shared" si="214"/>
        <v>5.1754385964912331E-2</v>
      </c>
      <c r="BL226" s="61">
        <f t="shared" si="215"/>
        <v>4.4029850746268702E-2</v>
      </c>
      <c r="BM226" s="61">
        <f t="shared" si="216"/>
        <v>3.8815789473684248E-2</v>
      </c>
      <c r="BN226" s="62">
        <f t="shared" si="217"/>
        <v>0</v>
      </c>
      <c r="BO226" s="62">
        <f t="shared" si="218"/>
        <v>3</v>
      </c>
      <c r="BP226" s="62">
        <f t="shared" si="219"/>
        <v>41</v>
      </c>
      <c r="BQ226" s="62">
        <f t="shared" si="220"/>
        <v>0</v>
      </c>
      <c r="BR226" s="62">
        <f t="shared" si="221"/>
        <v>3</v>
      </c>
      <c r="BS226" s="62">
        <f t="shared" si="222"/>
        <v>6</v>
      </c>
      <c r="BT226" s="62">
        <f t="shared" si="223"/>
        <v>0</v>
      </c>
      <c r="BU226" s="62">
        <f t="shared" si="224"/>
        <v>2</v>
      </c>
      <c r="BV226" s="62">
        <f t="shared" si="225"/>
        <v>39</v>
      </c>
      <c r="BW226" s="62">
        <f t="shared" si="226"/>
        <v>0</v>
      </c>
      <c r="BX226" s="62">
        <f t="shared" si="227"/>
        <v>2</v>
      </c>
      <c r="BY226" s="62">
        <f t="shared" si="228"/>
        <v>20</v>
      </c>
      <c r="BZ226" s="63">
        <f t="shared" si="229"/>
        <v>0.32209490740740743</v>
      </c>
      <c r="CA226" s="63">
        <f t="shared" si="230"/>
        <v>0.32765046296296302</v>
      </c>
      <c r="CB226" s="63">
        <f t="shared" si="231"/>
        <v>0.32405092592592599</v>
      </c>
      <c r="CC226" s="63">
        <f t="shared" si="232"/>
        <v>0.36988425925925927</v>
      </c>
      <c r="CD226" s="63">
        <f t="shared" si="233"/>
        <v>0.36472222222222228</v>
      </c>
      <c r="CE226" s="63">
        <f t="shared" si="234"/>
        <v>0.37513888888888897</v>
      </c>
      <c r="CF226" s="63">
        <f t="shared" si="235"/>
        <v>0.37508101851851844</v>
      </c>
      <c r="CG226" s="63">
        <f t="shared" si="236"/>
        <v>0.374386574074074</v>
      </c>
      <c r="CH226" s="36"/>
      <c r="CI226" s="36"/>
      <c r="CJ226" s="36"/>
      <c r="CK226" s="36"/>
      <c r="CL226" s="60">
        <v>60</v>
      </c>
    </row>
    <row r="227" spans="1:90" ht="28.5" customHeight="1" x14ac:dyDescent="0.25">
      <c r="A227" s="37">
        <v>13</v>
      </c>
      <c r="C227" s="37"/>
      <c r="D227" s="37"/>
      <c r="E227" s="37"/>
      <c r="F227" s="83"/>
      <c r="G227" s="44"/>
      <c r="H227" s="44">
        <f t="shared" si="190"/>
        <v>59.39</v>
      </c>
      <c r="I227" s="83">
        <v>59.38</v>
      </c>
      <c r="J227" s="43">
        <f t="shared" si="243"/>
        <v>-1.6840687100018364E-4</v>
      </c>
      <c r="K227" s="44">
        <f t="shared" si="244"/>
        <v>-9.9999999999909051E-3</v>
      </c>
      <c r="L227" s="76" t="s">
        <v>1046</v>
      </c>
      <c r="M227" s="122">
        <v>120</v>
      </c>
      <c r="N227" s="46">
        <f t="shared" si="196"/>
        <v>59.389999999999993</v>
      </c>
      <c r="O227" s="46">
        <v>-0.02</v>
      </c>
      <c r="P227" s="44">
        <v>59.41</v>
      </c>
      <c r="Q227" s="46">
        <v>-0.02</v>
      </c>
      <c r="R227" s="44">
        <v>59.4</v>
      </c>
      <c r="S227" s="46">
        <v>-0.02</v>
      </c>
      <c r="T227" s="78">
        <v>59.42</v>
      </c>
      <c r="U227" s="47" t="str">
        <f t="shared" si="237"/>
        <v/>
      </c>
      <c r="V227" s="47" t="str">
        <f t="shared" si="238"/>
        <v/>
      </c>
      <c r="W227" s="47"/>
      <c r="X227" s="47"/>
      <c r="Y227" s="47"/>
      <c r="Z227" s="47"/>
      <c r="AA227" s="47"/>
      <c r="AB227" s="47"/>
      <c r="AC227" s="47"/>
      <c r="AD227" s="47"/>
      <c r="AE227" s="51">
        <f t="shared" si="191"/>
        <v>13</v>
      </c>
      <c r="AF227" s="51" t="str">
        <f t="shared" si="192"/>
        <v/>
      </c>
      <c r="AG227" s="51" t="str">
        <f t="shared" si="193"/>
        <v/>
      </c>
      <c r="AH227" s="51" t="str">
        <f t="shared" si="194"/>
        <v/>
      </c>
      <c r="AI227" s="52">
        <f t="shared" si="195"/>
        <v>59.39</v>
      </c>
      <c r="AJ227" s="68"/>
      <c r="AK227" s="53"/>
      <c r="AL227" s="52"/>
      <c r="AM227" s="53">
        <f t="shared" si="197"/>
        <v>48</v>
      </c>
      <c r="AN227" s="53">
        <f>IF(AJ227&lt;&gt;"",IF(AJ227="o",VLOOKUP(AM227,OpenSect!$A$1:$D$11,2),IF(AJ227="u",VLOOKUP(AM227,UpHill!$A$1:$D$35,2),IF(AJ227="d",VLOOKUP(AM227,DownHill!$A$1:$D$29,2),IF(AJ227="f",VLOOKUP(AM227,FlatUnd!$A$2:$D$30,2),IF(AJ227="t",VLOOKUP(AM227,TimeAdd!$A$1:$D$176,2),IF(AJ227="l",VLOOKUP(AM227,SLimit!$A$1:$D$8,2),AN226)))))),AN226)</f>
        <v>57</v>
      </c>
      <c r="AO227" s="53">
        <f>IF(AJ227&lt;&gt;"",IF(AJ227="o",VLOOKUP(AM227,OpenSect!$A$1:$D$11,3),IF(AJ227="u",VLOOKUP(AM227,UpHill!$A$1:$D$35,3),IF(AJ227="d",VLOOKUP(AM227,DownHill!$A$3:$D$29,3),IF(AJ227="f",VLOOKUP(AM227,FlatUnd!$A$2:$D$30,3),IF(AJ227="t",VLOOKUP(AM227,TimeAdd!$A$1:$D$18,3),IF(AJ227="l",VLOOKUP(AM227,SLimit!$A$1:$D$8,3),AO226)))))),AO226)</f>
        <v>67</v>
      </c>
      <c r="AP227" s="53">
        <f>IF(AJ227&lt;&gt;"",IF(AJ227="o",VLOOKUP(AM227,OpenSect!$A$1:$D$11,4),IF(AJ227="u",VLOOKUP(AM227,UpHill!$A$1:$D$35,4),IF(AJ227="d",VLOOKUP(AM227,DownHill!$A$1:$D$29,4),IF(AJ227="f",VLOOKUP(AM227,FlatUnd!$A$2:$D$30,4),IF(AJ227="t",VLOOKUP(AM227,TimeAdd!$A$1:$D$18,4),IF(AJ227="l",VLOOKUP(AM227,SLimit!$A$1:$D$8,4),AP226)))))),AP226)</f>
        <v>76</v>
      </c>
      <c r="AQ227" s="53">
        <f t="shared" si="198"/>
        <v>120</v>
      </c>
      <c r="AR227" s="54" t="str">
        <f t="shared" si="199"/>
        <v>R23 Standerton 70.</v>
      </c>
      <c r="AS227" s="55"/>
      <c r="AT227" s="55"/>
      <c r="AU227" s="56">
        <f>IF(GroupStTimes!$A$8=0,MIN(CB227,CD227,CF227),MIN(BZ227,CB227,CD227,CF227))</f>
        <v>0.32278935185185187</v>
      </c>
      <c r="AV227" s="56">
        <f>IF(GroupStTimes!$A$8=0,MAX(CC227,CE227,CG227),MAX(CA227,CC227,CE227,CG227))</f>
        <v>0.37562500000000004</v>
      </c>
      <c r="AW227" s="57" t="str">
        <f t="shared" si="200"/>
        <v/>
      </c>
      <c r="AX227" s="58" t="str">
        <f t="shared" si="201"/>
        <v/>
      </c>
      <c r="AY227" s="58" t="str">
        <f t="shared" si="202"/>
        <v/>
      </c>
      <c r="AZ227" s="31">
        <f t="shared" si="203"/>
        <v>55.65</v>
      </c>
      <c r="BA227" s="59">
        <f t="shared" si="204"/>
        <v>0.31953703703703706</v>
      </c>
      <c r="BB227" s="59">
        <f t="shared" si="205"/>
        <v>0.32509259259259266</v>
      </c>
      <c r="BC227" s="59">
        <f t="shared" si="206"/>
        <v>0.32189814814814821</v>
      </c>
      <c r="BD227" s="59">
        <f t="shared" si="207"/>
        <v>0.36773148148148149</v>
      </c>
      <c r="BE227" s="59">
        <f t="shared" si="208"/>
        <v>0.36288194444444449</v>
      </c>
      <c r="BF227" s="59">
        <f t="shared" si="209"/>
        <v>0.37329861111111118</v>
      </c>
      <c r="BG227" s="59">
        <f t="shared" si="210"/>
        <v>0.37346064814814806</v>
      </c>
      <c r="BH227" s="59">
        <f t="shared" si="211"/>
        <v>0.37276620370370361</v>
      </c>
      <c r="BI227" s="31">
        <f t="shared" si="212"/>
        <v>3.740000000000002</v>
      </c>
      <c r="BJ227" s="61">
        <f t="shared" si="213"/>
        <v>7.7916666666666703E-2</v>
      </c>
      <c r="BK227" s="61">
        <f t="shared" si="214"/>
        <v>6.5614035087719333E-2</v>
      </c>
      <c r="BL227" s="61">
        <f t="shared" si="215"/>
        <v>5.5820895522388086E-2</v>
      </c>
      <c r="BM227" s="61">
        <f t="shared" si="216"/>
        <v>4.9210526315789503E-2</v>
      </c>
      <c r="BN227" s="62">
        <f t="shared" si="217"/>
        <v>0</v>
      </c>
      <c r="BO227" s="62">
        <f t="shared" si="218"/>
        <v>4</v>
      </c>
      <c r="BP227" s="62">
        <f t="shared" si="219"/>
        <v>41</v>
      </c>
      <c r="BQ227" s="62">
        <f t="shared" si="220"/>
        <v>0</v>
      </c>
      <c r="BR227" s="62">
        <f t="shared" si="221"/>
        <v>3</v>
      </c>
      <c r="BS227" s="62">
        <f t="shared" si="222"/>
        <v>56</v>
      </c>
      <c r="BT227" s="62">
        <f t="shared" si="223"/>
        <v>0</v>
      </c>
      <c r="BU227" s="62">
        <f t="shared" si="224"/>
        <v>3</v>
      </c>
      <c r="BV227" s="62">
        <f t="shared" si="225"/>
        <v>21</v>
      </c>
      <c r="BW227" s="62">
        <f t="shared" si="226"/>
        <v>0</v>
      </c>
      <c r="BX227" s="62">
        <f t="shared" si="227"/>
        <v>2</v>
      </c>
      <c r="BY227" s="62">
        <f t="shared" si="228"/>
        <v>57</v>
      </c>
      <c r="BZ227" s="63">
        <f t="shared" si="229"/>
        <v>0.32278935185185187</v>
      </c>
      <c r="CA227" s="63">
        <f t="shared" si="230"/>
        <v>0.32834490740740746</v>
      </c>
      <c r="CB227" s="63">
        <f t="shared" si="231"/>
        <v>0.32462962962962971</v>
      </c>
      <c r="CC227" s="63">
        <f t="shared" si="232"/>
        <v>0.37046296296296299</v>
      </c>
      <c r="CD227" s="63">
        <f t="shared" si="233"/>
        <v>0.36520833333333336</v>
      </c>
      <c r="CE227" s="63">
        <f t="shared" si="234"/>
        <v>0.37562500000000004</v>
      </c>
      <c r="CF227" s="63">
        <f t="shared" si="235"/>
        <v>0.37550925925925915</v>
      </c>
      <c r="CG227" s="63">
        <f t="shared" si="236"/>
        <v>0.37481481481481471</v>
      </c>
      <c r="CH227" s="36"/>
      <c r="CI227" s="36"/>
      <c r="CJ227" s="36"/>
      <c r="CK227" s="36"/>
      <c r="CL227" s="60">
        <v>60</v>
      </c>
    </row>
    <row r="228" spans="1:90" ht="28.5" customHeight="1" x14ac:dyDescent="0.25">
      <c r="A228" s="37">
        <v>13</v>
      </c>
      <c r="B228" s="16" t="s">
        <v>935</v>
      </c>
      <c r="C228" s="37"/>
      <c r="D228" s="37"/>
      <c r="E228" s="37"/>
      <c r="F228" s="83"/>
      <c r="G228" s="44"/>
      <c r="H228" s="44">
        <f t="shared" si="190"/>
        <v>59.52</v>
      </c>
      <c r="I228" s="83">
        <v>59.5</v>
      </c>
      <c r="J228" s="43">
        <f t="shared" si="243"/>
        <v>-2.8011204481779184E-4</v>
      </c>
      <c r="K228" s="44">
        <f t="shared" si="244"/>
        <v>-1.6666666666658614E-2</v>
      </c>
      <c r="L228" s="76" t="s">
        <v>458</v>
      </c>
      <c r="M228" s="122">
        <v>120</v>
      </c>
      <c r="N228" s="46">
        <f t="shared" si="196"/>
        <v>59.516666666666659</v>
      </c>
      <c r="O228" s="46">
        <v>-0.02</v>
      </c>
      <c r="P228" s="44">
        <v>59.53</v>
      </c>
      <c r="Q228" s="46">
        <v>-0.02</v>
      </c>
      <c r="R228" s="44">
        <v>59.53</v>
      </c>
      <c r="S228" s="46">
        <v>-0.02</v>
      </c>
      <c r="T228" s="78">
        <v>59.55</v>
      </c>
      <c r="U228" s="47" t="str">
        <f t="shared" si="237"/>
        <v/>
      </c>
      <c r="V228" s="47" t="str">
        <f t="shared" si="238"/>
        <v/>
      </c>
      <c r="W228" s="47"/>
      <c r="X228" s="47"/>
      <c r="Y228" s="47"/>
      <c r="Z228" s="47"/>
      <c r="AA228" s="47"/>
      <c r="AB228" s="47"/>
      <c r="AC228" s="47"/>
      <c r="AD228" s="47"/>
      <c r="AE228" s="51">
        <f t="shared" si="191"/>
        <v>13</v>
      </c>
      <c r="AF228" s="51" t="str">
        <f t="shared" si="192"/>
        <v>FD</v>
      </c>
      <c r="AG228" s="51" t="str">
        <f t="shared" si="193"/>
        <v/>
      </c>
      <c r="AH228" s="51" t="str">
        <f t="shared" si="194"/>
        <v/>
      </c>
      <c r="AI228" s="52">
        <f t="shared" si="195"/>
        <v>59.52</v>
      </c>
      <c r="AJ228" s="68"/>
      <c r="AK228" s="53"/>
      <c r="AL228" s="52"/>
      <c r="AM228" s="53">
        <f t="shared" si="197"/>
        <v>48</v>
      </c>
      <c r="AN228" s="53">
        <f>IF(AJ228&lt;&gt;"",IF(AJ228="o",VLOOKUP(AM228,OpenSect!$A$1:$D$11,2),IF(AJ228="u",VLOOKUP(AM228,UpHill!$A$1:$D$35,2),IF(AJ228="d",VLOOKUP(AM228,DownHill!$A$1:$D$29,2),IF(AJ228="f",VLOOKUP(AM228,FlatUnd!$A$2:$D$30,2),IF(AJ228="t",VLOOKUP(AM228,TimeAdd!$A$1:$D$176,2),IF(AJ228="l",VLOOKUP(AM228,SLimit!$A$1:$D$8,2),AN227)))))),AN227)</f>
        <v>57</v>
      </c>
      <c r="AO228" s="53">
        <f>IF(AJ228&lt;&gt;"",IF(AJ228="o",VLOOKUP(AM228,OpenSect!$A$1:$D$11,3),IF(AJ228="u",VLOOKUP(AM228,UpHill!$A$1:$D$35,3),IF(AJ228="d",VLOOKUP(AM228,DownHill!$A$3:$D$29,3),IF(AJ228="f",VLOOKUP(AM228,FlatUnd!$A$2:$D$30,3),IF(AJ228="t",VLOOKUP(AM228,TimeAdd!$A$1:$D$18,3),IF(AJ228="l",VLOOKUP(AM228,SLimit!$A$1:$D$8,3),AO227)))))),AO227)</f>
        <v>67</v>
      </c>
      <c r="AP228" s="53">
        <f>IF(AJ228&lt;&gt;"",IF(AJ228="o",VLOOKUP(AM228,OpenSect!$A$1:$D$11,4),IF(AJ228="u",VLOOKUP(AM228,UpHill!$A$1:$D$35,4),IF(AJ228="d",VLOOKUP(AM228,DownHill!$A$1:$D$29,4),IF(AJ228="f",VLOOKUP(AM228,FlatUnd!$A$2:$D$30,4),IF(AJ228="t",VLOOKUP(AM228,TimeAdd!$A$1:$D$18,4),IF(AJ228="l",VLOOKUP(AM228,SLimit!$A$1:$D$8,4),AP227)))))),AP227)</f>
        <v>76</v>
      </c>
      <c r="AQ228" s="53">
        <f t="shared" si="198"/>
        <v>120</v>
      </c>
      <c r="AR228" s="54" t="str">
        <f t="shared" si="199"/>
        <v>8,0 km plate.</v>
      </c>
      <c r="AS228" s="55"/>
      <c r="AT228" s="55"/>
      <c r="AU228" s="56">
        <f>IF(GroupStTimes!$A$8=0,MIN(CB228,CD228,CF228),MIN(BZ228,CB228,CD228,CF228))</f>
        <v>0.32289351851851855</v>
      </c>
      <c r="AV228" s="56">
        <f>IF(GroupStTimes!$A$8=0,MAX(CC228,CE228,CG228),MAX(CA228,CC228,CE228,CG228))</f>
        <v>0.37570601851851859</v>
      </c>
      <c r="AW228" s="57" t="str">
        <f t="shared" si="200"/>
        <v/>
      </c>
      <c r="AX228" s="58" t="str">
        <f t="shared" si="201"/>
        <v/>
      </c>
      <c r="AY228" s="58" t="str">
        <f t="shared" si="202"/>
        <v/>
      </c>
      <c r="AZ228" s="31">
        <f t="shared" si="203"/>
        <v>55.65</v>
      </c>
      <c r="BA228" s="59">
        <f t="shared" si="204"/>
        <v>0.31953703703703706</v>
      </c>
      <c r="BB228" s="59">
        <f t="shared" si="205"/>
        <v>0.32509259259259266</v>
      </c>
      <c r="BC228" s="59">
        <f t="shared" si="206"/>
        <v>0.32189814814814821</v>
      </c>
      <c r="BD228" s="59">
        <f t="shared" si="207"/>
        <v>0.36773148148148149</v>
      </c>
      <c r="BE228" s="59">
        <f t="shared" si="208"/>
        <v>0.36288194444444449</v>
      </c>
      <c r="BF228" s="59">
        <f t="shared" si="209"/>
        <v>0.37329861111111118</v>
      </c>
      <c r="BG228" s="59">
        <f t="shared" si="210"/>
        <v>0.37346064814814806</v>
      </c>
      <c r="BH228" s="59">
        <f t="shared" si="211"/>
        <v>0.37276620370370361</v>
      </c>
      <c r="BI228" s="31">
        <f t="shared" si="212"/>
        <v>3.8700000000000045</v>
      </c>
      <c r="BJ228" s="61">
        <f t="shared" si="213"/>
        <v>8.0625000000000099E-2</v>
      </c>
      <c r="BK228" s="61">
        <f t="shared" si="214"/>
        <v>6.7894736842105341E-2</v>
      </c>
      <c r="BL228" s="61">
        <f t="shared" si="215"/>
        <v>5.7761194029850811E-2</v>
      </c>
      <c r="BM228" s="61">
        <f t="shared" si="216"/>
        <v>5.0921052631579006E-2</v>
      </c>
      <c r="BN228" s="62">
        <f t="shared" si="217"/>
        <v>0</v>
      </c>
      <c r="BO228" s="62">
        <f t="shared" si="218"/>
        <v>4</v>
      </c>
      <c r="BP228" s="62">
        <f t="shared" si="219"/>
        <v>50</v>
      </c>
      <c r="BQ228" s="62">
        <f t="shared" si="220"/>
        <v>0</v>
      </c>
      <c r="BR228" s="62">
        <f t="shared" si="221"/>
        <v>4</v>
      </c>
      <c r="BS228" s="62">
        <f t="shared" si="222"/>
        <v>4</v>
      </c>
      <c r="BT228" s="62">
        <f t="shared" si="223"/>
        <v>0</v>
      </c>
      <c r="BU228" s="62">
        <f t="shared" si="224"/>
        <v>3</v>
      </c>
      <c r="BV228" s="62">
        <f t="shared" si="225"/>
        <v>28</v>
      </c>
      <c r="BW228" s="62">
        <f t="shared" si="226"/>
        <v>0</v>
      </c>
      <c r="BX228" s="62">
        <f t="shared" si="227"/>
        <v>3</v>
      </c>
      <c r="BY228" s="62">
        <f t="shared" si="228"/>
        <v>3</v>
      </c>
      <c r="BZ228" s="63">
        <f t="shared" si="229"/>
        <v>0.32289351851851855</v>
      </c>
      <c r="CA228" s="63">
        <f t="shared" si="230"/>
        <v>0.32844907407407414</v>
      </c>
      <c r="CB228" s="63">
        <f t="shared" si="231"/>
        <v>0.3247222222222223</v>
      </c>
      <c r="CC228" s="63">
        <f t="shared" si="232"/>
        <v>0.37055555555555558</v>
      </c>
      <c r="CD228" s="63">
        <f t="shared" si="233"/>
        <v>0.36528935185185191</v>
      </c>
      <c r="CE228" s="63">
        <f t="shared" si="234"/>
        <v>0.37570601851851859</v>
      </c>
      <c r="CF228" s="63">
        <f t="shared" si="235"/>
        <v>0.37557870370370361</v>
      </c>
      <c r="CG228" s="63">
        <f t="shared" si="236"/>
        <v>0.37488425925925917</v>
      </c>
      <c r="CH228" s="36"/>
      <c r="CI228" s="36"/>
      <c r="CJ228" s="36"/>
      <c r="CK228" s="36"/>
      <c r="CL228" s="60">
        <v>60</v>
      </c>
    </row>
    <row r="229" spans="1:90" ht="28.5" customHeight="1" x14ac:dyDescent="0.25">
      <c r="A229" s="37">
        <v>13</v>
      </c>
      <c r="C229" s="37"/>
      <c r="D229" s="37"/>
      <c r="E229" s="37"/>
      <c r="F229" s="83"/>
      <c r="G229" s="44"/>
      <c r="H229" s="44">
        <f t="shared" si="190"/>
        <v>60.51</v>
      </c>
      <c r="I229" s="83">
        <v>60.48</v>
      </c>
      <c r="J229" s="43">
        <f t="shared" si="243"/>
        <v>-4.4091710758372571E-4</v>
      </c>
      <c r="K229" s="44">
        <f t="shared" si="244"/>
        <v>-2.666666666666373E-2</v>
      </c>
      <c r="L229" s="76" t="s">
        <v>940</v>
      </c>
      <c r="M229" s="122">
        <v>120</v>
      </c>
      <c r="N229" s="46">
        <f t="shared" si="196"/>
        <v>60.506666666666661</v>
      </c>
      <c r="O229" s="46">
        <v>-0.02</v>
      </c>
      <c r="P229" s="44">
        <v>60.51</v>
      </c>
      <c r="Q229" s="46">
        <v>-0.02</v>
      </c>
      <c r="R229" s="44">
        <v>60.53</v>
      </c>
      <c r="S229" s="46">
        <v>-0.02</v>
      </c>
      <c r="T229" s="78">
        <v>60.54</v>
      </c>
      <c r="U229" s="47" t="str">
        <f t="shared" si="237"/>
        <v/>
      </c>
      <c r="V229" s="47" t="str">
        <f t="shared" si="238"/>
        <v/>
      </c>
      <c r="W229" s="47"/>
      <c r="X229" s="47"/>
      <c r="Y229" s="47"/>
      <c r="Z229" s="47"/>
      <c r="AA229" s="47"/>
      <c r="AB229" s="47"/>
      <c r="AC229" s="47"/>
      <c r="AD229" s="47"/>
      <c r="AE229" s="51">
        <f t="shared" si="191"/>
        <v>13</v>
      </c>
      <c r="AF229" s="51" t="str">
        <f t="shared" si="192"/>
        <v/>
      </c>
      <c r="AG229" s="51" t="str">
        <f t="shared" si="193"/>
        <v/>
      </c>
      <c r="AH229" s="51" t="str">
        <f t="shared" si="194"/>
        <v/>
      </c>
      <c r="AI229" s="52">
        <f t="shared" si="195"/>
        <v>60.51</v>
      </c>
      <c r="AJ229" s="68"/>
      <c r="AK229" s="53"/>
      <c r="AL229" s="52"/>
      <c r="AM229" s="53">
        <f t="shared" si="197"/>
        <v>48</v>
      </c>
      <c r="AN229" s="53">
        <f>IF(AJ229&lt;&gt;"",IF(AJ229="o",VLOOKUP(AM229,OpenSect!$A$1:$D$11,2),IF(AJ229="u",VLOOKUP(AM229,UpHill!$A$1:$D$35,2),IF(AJ229="d",VLOOKUP(AM229,DownHill!$A$1:$D$29,2),IF(AJ229="f",VLOOKUP(AM229,FlatUnd!$A$2:$D$30,2),IF(AJ229="t",VLOOKUP(AM229,TimeAdd!$A$1:$D$176,2),IF(AJ229="l",VLOOKUP(AM229,SLimit!$A$1:$D$8,2),AN228)))))),AN228)</f>
        <v>57</v>
      </c>
      <c r="AO229" s="53">
        <f>IF(AJ229&lt;&gt;"",IF(AJ229="o",VLOOKUP(AM229,OpenSect!$A$1:$D$11,3),IF(AJ229="u",VLOOKUP(AM229,UpHill!$A$1:$D$35,3),IF(AJ229="d",VLOOKUP(AM229,DownHill!$A$3:$D$29,3),IF(AJ229="f",VLOOKUP(AM229,FlatUnd!$A$2:$D$30,3),IF(AJ229="t",VLOOKUP(AM229,TimeAdd!$A$1:$D$18,3),IF(AJ229="l",VLOOKUP(AM229,SLimit!$A$1:$D$8,3),AO228)))))),AO228)</f>
        <v>67</v>
      </c>
      <c r="AP229" s="53">
        <f>IF(AJ229&lt;&gt;"",IF(AJ229="o",VLOOKUP(AM229,OpenSect!$A$1:$D$11,4),IF(AJ229="u",VLOOKUP(AM229,UpHill!$A$1:$D$35,4),IF(AJ229="d",VLOOKUP(AM229,DownHill!$A$1:$D$29,4),IF(AJ229="f",VLOOKUP(AM229,FlatUnd!$A$2:$D$30,4),IF(AJ229="t",VLOOKUP(AM229,TimeAdd!$A$1:$D$18,4),IF(AJ229="l",VLOOKUP(AM229,SLimit!$A$1:$D$8,4),AP228)))))),AP228)</f>
        <v>76</v>
      </c>
      <c r="AQ229" s="53">
        <f t="shared" si="198"/>
        <v>120</v>
      </c>
      <c r="AR229" s="54" t="str">
        <f t="shared" si="199"/>
        <v>9,0 km plate.</v>
      </c>
      <c r="AS229" s="55"/>
      <c r="AT229" s="55"/>
      <c r="AU229" s="56">
        <f>IF(GroupStTimes!$A$8=0,MIN(CB229,CD229,CF229),MIN(BZ229,CB229,CD229,CF229))</f>
        <v>0.32375000000000004</v>
      </c>
      <c r="AV229" s="56">
        <f>IF(GroupStTimes!$A$8=0,MAX(CC229,CE229,CG229),MAX(CA229,CC229,CE229,CG229))</f>
        <v>0.37631944444444448</v>
      </c>
      <c r="AW229" s="57" t="str">
        <f t="shared" si="200"/>
        <v/>
      </c>
      <c r="AX229" s="58" t="str">
        <f t="shared" si="201"/>
        <v/>
      </c>
      <c r="AY229" s="58" t="str">
        <f t="shared" si="202"/>
        <v/>
      </c>
      <c r="AZ229" s="31">
        <f t="shared" si="203"/>
        <v>55.65</v>
      </c>
      <c r="BA229" s="59">
        <f t="shared" si="204"/>
        <v>0.31953703703703706</v>
      </c>
      <c r="BB229" s="59">
        <f t="shared" si="205"/>
        <v>0.32509259259259266</v>
      </c>
      <c r="BC229" s="59">
        <f t="shared" si="206"/>
        <v>0.32189814814814821</v>
      </c>
      <c r="BD229" s="59">
        <f t="shared" si="207"/>
        <v>0.36773148148148149</v>
      </c>
      <c r="BE229" s="59">
        <f t="shared" si="208"/>
        <v>0.36288194444444449</v>
      </c>
      <c r="BF229" s="59">
        <f t="shared" si="209"/>
        <v>0.37329861111111118</v>
      </c>
      <c r="BG229" s="59">
        <f t="shared" si="210"/>
        <v>0.37346064814814806</v>
      </c>
      <c r="BH229" s="59">
        <f t="shared" si="211"/>
        <v>0.37276620370370361</v>
      </c>
      <c r="BI229" s="31">
        <f t="shared" si="212"/>
        <v>4.8599999999999994</v>
      </c>
      <c r="BJ229" s="61">
        <f t="shared" si="213"/>
        <v>0.10124999999999999</v>
      </c>
      <c r="BK229" s="61">
        <f t="shared" si="214"/>
        <v>8.5263157894736832E-2</v>
      </c>
      <c r="BL229" s="61">
        <f t="shared" si="215"/>
        <v>7.2537313432835815E-2</v>
      </c>
      <c r="BM229" s="61">
        <f t="shared" si="216"/>
        <v>6.3947368421052628E-2</v>
      </c>
      <c r="BN229" s="62">
        <f t="shared" si="217"/>
        <v>0</v>
      </c>
      <c r="BO229" s="62">
        <f t="shared" si="218"/>
        <v>6</v>
      </c>
      <c r="BP229" s="62">
        <f t="shared" si="219"/>
        <v>4</v>
      </c>
      <c r="BQ229" s="62">
        <f t="shared" si="220"/>
        <v>0</v>
      </c>
      <c r="BR229" s="62">
        <f t="shared" si="221"/>
        <v>5</v>
      </c>
      <c r="BS229" s="62">
        <f t="shared" si="222"/>
        <v>7</v>
      </c>
      <c r="BT229" s="62">
        <f t="shared" si="223"/>
        <v>0</v>
      </c>
      <c r="BU229" s="62">
        <f t="shared" si="224"/>
        <v>4</v>
      </c>
      <c r="BV229" s="62">
        <f t="shared" si="225"/>
        <v>21</v>
      </c>
      <c r="BW229" s="62">
        <f t="shared" si="226"/>
        <v>0</v>
      </c>
      <c r="BX229" s="62">
        <f t="shared" si="227"/>
        <v>3</v>
      </c>
      <c r="BY229" s="62">
        <f t="shared" si="228"/>
        <v>50</v>
      </c>
      <c r="BZ229" s="63">
        <f t="shared" si="229"/>
        <v>0.32375000000000004</v>
      </c>
      <c r="CA229" s="63">
        <f t="shared" si="230"/>
        <v>0.32930555555555563</v>
      </c>
      <c r="CB229" s="63">
        <f t="shared" si="231"/>
        <v>0.32545138888888897</v>
      </c>
      <c r="CC229" s="63">
        <f t="shared" si="232"/>
        <v>0.37128472222222225</v>
      </c>
      <c r="CD229" s="63">
        <f t="shared" si="233"/>
        <v>0.3659027777777778</v>
      </c>
      <c r="CE229" s="63">
        <f t="shared" si="234"/>
        <v>0.37631944444444448</v>
      </c>
      <c r="CF229" s="63">
        <f t="shared" si="235"/>
        <v>0.3761226851851851</v>
      </c>
      <c r="CG229" s="63">
        <f t="shared" si="236"/>
        <v>0.37542824074074066</v>
      </c>
      <c r="CH229" s="36"/>
      <c r="CI229" s="36"/>
      <c r="CJ229" s="36"/>
      <c r="CK229" s="36"/>
      <c r="CL229" s="60">
        <v>60</v>
      </c>
    </row>
    <row r="230" spans="1:90" ht="60.75" x14ac:dyDescent="0.25">
      <c r="A230" s="37">
        <v>13</v>
      </c>
      <c r="C230" s="37" t="s">
        <v>58</v>
      </c>
      <c r="D230" s="37"/>
      <c r="E230" s="37"/>
      <c r="F230" s="83"/>
      <c r="G230" s="44">
        <v>60.88</v>
      </c>
      <c r="H230" s="44">
        <f t="shared" si="190"/>
        <v>60.86</v>
      </c>
      <c r="I230" s="83">
        <v>60.83</v>
      </c>
      <c r="J230" s="43">
        <f t="shared" si="243"/>
        <v>-5.4797523151962099E-4</v>
      </c>
      <c r="K230" s="44">
        <f t="shared" si="244"/>
        <v>-3.3333333333338544E-2</v>
      </c>
      <c r="L230" s="76" t="s">
        <v>1047</v>
      </c>
      <c r="M230" s="122">
        <v>120</v>
      </c>
      <c r="N230" s="46">
        <f t="shared" si="196"/>
        <v>60.863333333333337</v>
      </c>
      <c r="O230" s="46">
        <v>-0.02</v>
      </c>
      <c r="P230" s="78">
        <v>60.870000000000005</v>
      </c>
      <c r="Q230" s="46">
        <v>-0.02</v>
      </c>
      <c r="R230" s="78">
        <v>60.88</v>
      </c>
      <c r="S230" s="46">
        <v>-0.02</v>
      </c>
      <c r="T230" s="78">
        <v>60.9</v>
      </c>
      <c r="U230" s="47">
        <f t="shared" si="237"/>
        <v>27.31223</v>
      </c>
      <c r="V230" s="47">
        <f t="shared" si="238"/>
        <v>29.824190000000002</v>
      </c>
      <c r="W230" s="47">
        <v>27.312259999999998</v>
      </c>
      <c r="X230" s="47">
        <v>29.824179999999998</v>
      </c>
      <c r="Y230" s="47">
        <v>27.31223</v>
      </c>
      <c r="Z230" s="47">
        <v>29.824179999999998</v>
      </c>
      <c r="AA230" s="47">
        <v>27.312180000000001</v>
      </c>
      <c r="AB230" s="47">
        <v>29.824179999999998</v>
      </c>
      <c r="AC230" s="47">
        <v>27.312259999999998</v>
      </c>
      <c r="AD230" s="47">
        <v>29.824200000000001</v>
      </c>
      <c r="AE230" s="51">
        <f t="shared" si="191"/>
        <v>13</v>
      </c>
      <c r="AF230" s="51" t="str">
        <f t="shared" si="192"/>
        <v/>
      </c>
      <c r="AG230" s="51" t="str">
        <f t="shared" si="193"/>
        <v>m</v>
      </c>
      <c r="AH230" s="51" t="str">
        <f t="shared" si="194"/>
        <v/>
      </c>
      <c r="AI230" s="52">
        <f t="shared" si="195"/>
        <v>60.86</v>
      </c>
      <c r="AJ230" s="68" t="s">
        <v>58</v>
      </c>
      <c r="AK230" s="53"/>
      <c r="AL230" s="52"/>
      <c r="AM230" s="53">
        <f t="shared" si="197"/>
        <v>48</v>
      </c>
      <c r="AN230" s="53">
        <f>IF(AJ230&lt;&gt;"",IF(AJ230="o",VLOOKUP(AM230,OpenSect!$A$1:$D$11,2),IF(AJ230="u",VLOOKUP(AM230,UpHill!$A$1:$D$35,2),IF(AJ230="d",VLOOKUP(AM230,DownHill!$A$1:$D$29,2),IF(AJ230="f",VLOOKUP(AM230,FlatUnd!$A$2:$D$30,2),IF(AJ230="t",VLOOKUP(AM230,TimeAdd!$A$1:$D$176,2),IF(AJ230="l",VLOOKUP(AM230,SLimit!$A$1:$D$8,2),AN229)))))),AN229)</f>
        <v>57</v>
      </c>
      <c r="AO230" s="53">
        <f>IF(AJ230&lt;&gt;"",IF(AJ230="o",VLOOKUP(AM230,OpenSect!$A$1:$D$11,3),IF(AJ230="u",VLOOKUP(AM230,UpHill!$A$1:$D$35,3),IF(AJ230="d",VLOOKUP(AM230,DownHill!$A$3:$D$29,3),IF(AJ230="f",VLOOKUP(AM230,FlatUnd!$A$2:$D$30,3),IF(AJ230="t",VLOOKUP(AM230,TimeAdd!$A$1:$D$18,3),IF(AJ230="l",VLOOKUP(AM230,SLimit!$A$1:$D$8,3),AO229)))))),AO229)</f>
        <v>67</v>
      </c>
      <c r="AP230" s="53">
        <f>IF(AJ230&lt;&gt;"",IF(AJ230="o",VLOOKUP(AM230,OpenSect!$A$1:$D$11,4),IF(AJ230="u",VLOOKUP(AM230,UpHill!$A$1:$D$35,4),IF(AJ230="d",VLOOKUP(AM230,DownHill!$A$1:$D$29,4),IF(AJ230="f",VLOOKUP(AM230,FlatUnd!$A$2:$D$30,4),IF(AJ230="t",VLOOKUP(AM230,TimeAdd!$A$1:$D$18,4),IF(AJ230="l",VLOOKUP(AM230,SLimit!$A$1:$D$8,4),AP229)))))),AP229)</f>
        <v>76</v>
      </c>
      <c r="AQ230" s="53">
        <f t="shared" si="198"/>
        <v>120</v>
      </c>
      <c r="AR230" s="54" t="str">
        <f t="shared" si="199"/>
        <v>Control @ farm, gate with railway sleepers as fence post.  Dot on sleeper stay pole and mark on rd.  Before 9,4 km plate.</v>
      </c>
      <c r="AS230" s="55"/>
      <c r="AT230" s="55"/>
      <c r="AU230" s="56">
        <f>IF(GroupStTimes!$A$8=0,MIN(CB230,CD230,CF230),MIN(BZ230,CB230,CD230,CF230))</f>
        <v>0.32406250000000003</v>
      </c>
      <c r="AV230" s="56">
        <f>IF(GroupStTimes!$A$8=0,MAX(CC230,CE230,CG230),MAX(CA230,CC230,CE230,CG230))</f>
        <v>0.37653935185185194</v>
      </c>
      <c r="AW230" s="57" t="str">
        <f t="shared" si="200"/>
        <v>27.31223  29.82419</v>
      </c>
      <c r="AX230" s="58">
        <f t="shared" si="201"/>
        <v>27.312259999999998</v>
      </c>
      <c r="AY230" s="58">
        <f t="shared" si="202"/>
        <v>29.824179999999998</v>
      </c>
      <c r="AZ230" s="31">
        <f t="shared" si="203"/>
        <v>55.65</v>
      </c>
      <c r="BA230" s="59">
        <f t="shared" si="204"/>
        <v>0.31953703703703706</v>
      </c>
      <c r="BB230" s="59">
        <f t="shared" si="205"/>
        <v>0.32509259259259266</v>
      </c>
      <c r="BC230" s="59">
        <f t="shared" si="206"/>
        <v>0.32189814814814821</v>
      </c>
      <c r="BD230" s="59">
        <f t="shared" si="207"/>
        <v>0.36773148148148149</v>
      </c>
      <c r="BE230" s="59">
        <f t="shared" si="208"/>
        <v>0.36288194444444449</v>
      </c>
      <c r="BF230" s="59">
        <f t="shared" si="209"/>
        <v>0.37329861111111118</v>
      </c>
      <c r="BG230" s="59">
        <f t="shared" si="210"/>
        <v>0.37346064814814806</v>
      </c>
      <c r="BH230" s="59">
        <f t="shared" si="211"/>
        <v>0.37276620370370361</v>
      </c>
      <c r="BI230" s="31">
        <f t="shared" si="212"/>
        <v>5.2100000000000009</v>
      </c>
      <c r="BJ230" s="61">
        <f t="shared" si="213"/>
        <v>0.10854166666666669</v>
      </c>
      <c r="BK230" s="61">
        <f t="shared" si="214"/>
        <v>9.1403508771929834E-2</v>
      </c>
      <c r="BL230" s="61">
        <f t="shared" si="215"/>
        <v>7.7761194029850753E-2</v>
      </c>
      <c r="BM230" s="61">
        <f t="shared" si="216"/>
        <v>6.8552631578947379E-2</v>
      </c>
      <c r="BN230" s="62">
        <f t="shared" si="217"/>
        <v>0</v>
      </c>
      <c r="BO230" s="62">
        <f t="shared" si="218"/>
        <v>6</v>
      </c>
      <c r="BP230" s="62">
        <f t="shared" si="219"/>
        <v>31</v>
      </c>
      <c r="BQ230" s="62">
        <f t="shared" si="220"/>
        <v>0</v>
      </c>
      <c r="BR230" s="62">
        <f t="shared" si="221"/>
        <v>5</v>
      </c>
      <c r="BS230" s="62">
        <f t="shared" si="222"/>
        <v>29</v>
      </c>
      <c r="BT230" s="62">
        <f t="shared" si="223"/>
        <v>0</v>
      </c>
      <c r="BU230" s="62">
        <f t="shared" si="224"/>
        <v>4</v>
      </c>
      <c r="BV230" s="62">
        <f t="shared" si="225"/>
        <v>40</v>
      </c>
      <c r="BW230" s="62">
        <f t="shared" si="226"/>
        <v>0</v>
      </c>
      <c r="BX230" s="62">
        <f t="shared" si="227"/>
        <v>4</v>
      </c>
      <c r="BY230" s="62">
        <f t="shared" si="228"/>
        <v>7</v>
      </c>
      <c r="BZ230" s="63">
        <f t="shared" si="229"/>
        <v>0.32406250000000003</v>
      </c>
      <c r="CA230" s="63">
        <f t="shared" si="230"/>
        <v>0.32961805555555562</v>
      </c>
      <c r="CB230" s="63">
        <f t="shared" si="231"/>
        <v>0.3257060185185186</v>
      </c>
      <c r="CC230" s="63">
        <f t="shared" si="232"/>
        <v>0.37153935185185188</v>
      </c>
      <c r="CD230" s="63">
        <f t="shared" si="233"/>
        <v>0.36612268518518526</v>
      </c>
      <c r="CE230" s="63">
        <f t="shared" si="234"/>
        <v>0.37653935185185194</v>
      </c>
      <c r="CF230" s="63">
        <f t="shared" si="235"/>
        <v>0.37631944444444437</v>
      </c>
      <c r="CG230" s="63">
        <f t="shared" si="236"/>
        <v>0.37562499999999993</v>
      </c>
      <c r="CH230" s="36"/>
      <c r="CI230" s="36"/>
      <c r="CJ230" s="36"/>
      <c r="CK230" s="36"/>
      <c r="CL230" s="60">
        <v>60</v>
      </c>
    </row>
    <row r="231" spans="1:90" ht="60.75" x14ac:dyDescent="0.25">
      <c r="A231" s="37">
        <v>13</v>
      </c>
      <c r="C231" s="37"/>
      <c r="D231" s="37"/>
      <c r="E231" s="37"/>
      <c r="F231" s="83"/>
      <c r="G231" s="44">
        <v>60.92</v>
      </c>
      <c r="H231" s="44">
        <f t="shared" si="190"/>
        <v>60.9</v>
      </c>
      <c r="I231" s="83">
        <v>60.88</v>
      </c>
      <c r="J231" s="43">
        <f t="shared" si="243"/>
        <v>-3.2851511169507261E-4</v>
      </c>
      <c r="K231" s="44">
        <f t="shared" si="244"/>
        <v>-1.9999999999996021E-2</v>
      </c>
      <c r="L231" s="76" t="s">
        <v>1686</v>
      </c>
      <c r="M231" s="122">
        <v>120</v>
      </c>
      <c r="N231" s="46">
        <f t="shared" si="196"/>
        <v>60.9</v>
      </c>
      <c r="O231" s="46">
        <v>-0.02</v>
      </c>
      <c r="P231" s="78">
        <v>60.910000000000004</v>
      </c>
      <c r="Q231" s="46">
        <v>-0.02</v>
      </c>
      <c r="R231" s="78">
        <v>60.92</v>
      </c>
      <c r="S231" s="46">
        <v>-0.02</v>
      </c>
      <c r="T231" s="77">
        <v>60.93</v>
      </c>
      <c r="U231" s="47" t="str">
        <f t="shared" si="237"/>
        <v/>
      </c>
      <c r="V231" s="47" t="str">
        <f t="shared" si="238"/>
        <v/>
      </c>
      <c r="W231" s="47"/>
      <c r="X231" s="47"/>
      <c r="Y231" s="47"/>
      <c r="Z231" s="47"/>
      <c r="AA231" s="47"/>
      <c r="AB231" s="47"/>
      <c r="AC231" s="47"/>
      <c r="AD231" s="47"/>
      <c r="AE231" s="51">
        <f t="shared" si="191"/>
        <v>13</v>
      </c>
      <c r="AF231" s="51" t="str">
        <f t="shared" si="192"/>
        <v/>
      </c>
      <c r="AG231" s="51" t="str">
        <f t="shared" si="193"/>
        <v/>
      </c>
      <c r="AH231" s="51" t="str">
        <f t="shared" si="194"/>
        <v/>
      </c>
      <c r="AI231" s="52">
        <f t="shared" si="195"/>
        <v>60.9</v>
      </c>
      <c r="AJ231" s="68"/>
      <c r="AK231" s="53"/>
      <c r="AL231" s="52"/>
      <c r="AM231" s="53">
        <f t="shared" si="197"/>
        <v>48</v>
      </c>
      <c r="AN231" s="53">
        <f>IF(AJ231&lt;&gt;"",IF(AJ231="o",VLOOKUP(AM231,OpenSect!$A$1:$D$11,2),IF(AJ231="u",VLOOKUP(AM231,UpHill!$A$1:$D$35,2),IF(AJ231="d",VLOOKUP(AM231,DownHill!$A$1:$D$29,2),IF(AJ231="f",VLOOKUP(AM231,FlatUnd!$A$2:$D$30,2),IF(AJ231="t",VLOOKUP(AM231,TimeAdd!$A$1:$D$176,2),IF(AJ231="l",VLOOKUP(AM231,SLimit!$A$1:$D$8,2),AN230)))))),AN230)</f>
        <v>57</v>
      </c>
      <c r="AO231" s="53">
        <f>IF(AJ231&lt;&gt;"",IF(AJ231="o",VLOOKUP(AM231,OpenSect!$A$1:$D$11,3),IF(AJ231="u",VLOOKUP(AM231,UpHill!$A$1:$D$35,3),IF(AJ231="d",VLOOKUP(AM231,DownHill!$A$3:$D$29,3),IF(AJ231="f",VLOOKUP(AM231,FlatUnd!$A$2:$D$30,3),IF(AJ231="t",VLOOKUP(AM231,TimeAdd!$A$1:$D$18,3),IF(AJ231="l",VLOOKUP(AM231,SLimit!$A$1:$D$8,3),AO230)))))),AO230)</f>
        <v>67</v>
      </c>
      <c r="AP231" s="53">
        <f>IF(AJ231&lt;&gt;"",IF(AJ231="o",VLOOKUP(AM231,OpenSect!$A$1:$D$11,4),IF(AJ231="u",VLOOKUP(AM231,UpHill!$A$1:$D$35,4),IF(AJ231="d",VLOOKUP(AM231,DownHill!$A$1:$D$29,4),IF(AJ231="f",VLOOKUP(AM231,FlatUnd!$A$2:$D$30,4),IF(AJ231="t",VLOOKUP(AM231,TimeAdd!$A$1:$D$18,4),IF(AJ231="l",VLOOKUP(AM231,SLimit!$A$1:$D$8,4),AP230)))))),AP230)</f>
        <v>76</v>
      </c>
      <c r="AQ231" s="53">
        <f t="shared" si="198"/>
        <v>120</v>
      </c>
      <c r="AR231" s="54" t="str">
        <f t="shared" si="199"/>
        <v>Diagrammatic Sign: - 60 Speed limit, Warning - Reduced visibility,  For 5 km.{ 9,4 km plate.  Opposite 26 km stone}</v>
      </c>
      <c r="AS231" s="55"/>
      <c r="AT231" s="55"/>
      <c r="AU231" s="56">
        <f>IF(GroupStTimes!$A$8=0,MIN(CB231,CD231,CF231),MIN(BZ231,CB231,CD231,CF231))</f>
        <v>0.32409722222222226</v>
      </c>
      <c r="AV231" s="56">
        <f>IF(GroupStTimes!$A$8=0,MAX(CC231,CE231,CG231),MAX(CA231,CC231,CE231,CG231))</f>
        <v>0.37656250000000008</v>
      </c>
      <c r="AW231" s="57" t="str">
        <f t="shared" si="200"/>
        <v/>
      </c>
      <c r="AX231" s="58" t="str">
        <f t="shared" si="201"/>
        <v/>
      </c>
      <c r="AY231" s="58" t="str">
        <f t="shared" si="202"/>
        <v/>
      </c>
      <c r="AZ231" s="31">
        <f t="shared" si="203"/>
        <v>55.65</v>
      </c>
      <c r="BA231" s="59">
        <f t="shared" si="204"/>
        <v>0.31953703703703706</v>
      </c>
      <c r="BB231" s="59">
        <f t="shared" si="205"/>
        <v>0.32509259259259266</v>
      </c>
      <c r="BC231" s="59">
        <f t="shared" si="206"/>
        <v>0.32189814814814821</v>
      </c>
      <c r="BD231" s="59">
        <f t="shared" si="207"/>
        <v>0.36773148148148149</v>
      </c>
      <c r="BE231" s="59">
        <f t="shared" si="208"/>
        <v>0.36288194444444449</v>
      </c>
      <c r="BF231" s="59">
        <f t="shared" si="209"/>
        <v>0.37329861111111118</v>
      </c>
      <c r="BG231" s="59">
        <f t="shared" si="210"/>
        <v>0.37346064814814806</v>
      </c>
      <c r="BH231" s="59">
        <f t="shared" si="211"/>
        <v>0.37276620370370361</v>
      </c>
      <c r="BI231" s="31">
        <f t="shared" si="212"/>
        <v>5.25</v>
      </c>
      <c r="BJ231" s="61">
        <f t="shared" si="213"/>
        <v>0.109375</v>
      </c>
      <c r="BK231" s="61">
        <f t="shared" si="214"/>
        <v>9.2105263157894732E-2</v>
      </c>
      <c r="BL231" s="61">
        <f t="shared" si="215"/>
        <v>7.8358208955223885E-2</v>
      </c>
      <c r="BM231" s="61">
        <f t="shared" si="216"/>
        <v>6.9078947368421059E-2</v>
      </c>
      <c r="BN231" s="62">
        <f t="shared" si="217"/>
        <v>0</v>
      </c>
      <c r="BO231" s="62">
        <f t="shared" si="218"/>
        <v>6</v>
      </c>
      <c r="BP231" s="62">
        <f t="shared" si="219"/>
        <v>34</v>
      </c>
      <c r="BQ231" s="62">
        <f t="shared" si="220"/>
        <v>0</v>
      </c>
      <c r="BR231" s="62">
        <f t="shared" si="221"/>
        <v>5</v>
      </c>
      <c r="BS231" s="62">
        <f t="shared" si="222"/>
        <v>32</v>
      </c>
      <c r="BT231" s="62">
        <f t="shared" si="223"/>
        <v>0</v>
      </c>
      <c r="BU231" s="62">
        <f t="shared" si="224"/>
        <v>4</v>
      </c>
      <c r="BV231" s="62">
        <f t="shared" si="225"/>
        <v>42</v>
      </c>
      <c r="BW231" s="62">
        <f t="shared" si="226"/>
        <v>0</v>
      </c>
      <c r="BX231" s="62">
        <f t="shared" si="227"/>
        <v>4</v>
      </c>
      <c r="BY231" s="62">
        <f t="shared" si="228"/>
        <v>9</v>
      </c>
      <c r="BZ231" s="63">
        <f t="shared" si="229"/>
        <v>0.32409722222222226</v>
      </c>
      <c r="CA231" s="63">
        <f t="shared" si="230"/>
        <v>0.32965277777777785</v>
      </c>
      <c r="CB231" s="63">
        <f t="shared" si="231"/>
        <v>0.32574074074074083</v>
      </c>
      <c r="CC231" s="63">
        <f t="shared" si="232"/>
        <v>0.37157407407407411</v>
      </c>
      <c r="CD231" s="63">
        <f t="shared" si="233"/>
        <v>0.36614583333333339</v>
      </c>
      <c r="CE231" s="63">
        <f t="shared" si="234"/>
        <v>0.37656250000000008</v>
      </c>
      <c r="CF231" s="63">
        <f t="shared" si="235"/>
        <v>0.37634259259259251</v>
      </c>
      <c r="CG231" s="63">
        <f t="shared" si="236"/>
        <v>0.37564814814814806</v>
      </c>
      <c r="CH231" s="36"/>
      <c r="CI231" s="36"/>
      <c r="CJ231" s="36"/>
      <c r="CK231" s="36"/>
      <c r="CL231" s="60">
        <v>60</v>
      </c>
    </row>
    <row r="232" spans="1:90" ht="28.5" customHeight="1" x14ac:dyDescent="0.25">
      <c r="A232" s="37">
        <v>13</v>
      </c>
      <c r="C232" s="37"/>
      <c r="D232" s="37"/>
      <c r="E232" s="37"/>
      <c r="F232" s="83"/>
      <c r="G232" s="44"/>
      <c r="H232" s="44">
        <f t="shared" si="190"/>
        <v>61.51</v>
      </c>
      <c r="I232" s="83">
        <v>61.48</v>
      </c>
      <c r="J232" s="43">
        <f t="shared" si="243"/>
        <v>-4.3374539145516806E-4</v>
      </c>
      <c r="K232" s="44">
        <f t="shared" si="244"/>
        <v>-2.666666666666373E-2</v>
      </c>
      <c r="L232" s="76" t="s">
        <v>944</v>
      </c>
      <c r="M232" s="122">
        <v>120</v>
      </c>
      <c r="N232" s="46">
        <f t="shared" si="196"/>
        <v>61.506666666666661</v>
      </c>
      <c r="O232" s="46">
        <v>-0.02</v>
      </c>
      <c r="P232" s="44">
        <v>61.51</v>
      </c>
      <c r="Q232" s="46">
        <v>-0.02</v>
      </c>
      <c r="R232" s="44">
        <v>61.53</v>
      </c>
      <c r="S232" s="46">
        <v>-0.02</v>
      </c>
      <c r="T232" s="78">
        <v>61.54</v>
      </c>
      <c r="U232" s="47" t="str">
        <f t="shared" si="237"/>
        <v/>
      </c>
      <c r="V232" s="47" t="str">
        <f t="shared" si="238"/>
        <v/>
      </c>
      <c r="W232" s="47"/>
      <c r="X232" s="47"/>
      <c r="Y232" s="47"/>
      <c r="Z232" s="47"/>
      <c r="AA232" s="47"/>
      <c r="AB232" s="47"/>
      <c r="AC232" s="47"/>
      <c r="AD232" s="47"/>
      <c r="AE232" s="51">
        <f t="shared" si="191"/>
        <v>13</v>
      </c>
      <c r="AF232" s="51" t="str">
        <f t="shared" si="192"/>
        <v/>
      </c>
      <c r="AG232" s="51" t="str">
        <f t="shared" si="193"/>
        <v/>
      </c>
      <c r="AH232" s="51" t="str">
        <f t="shared" si="194"/>
        <v/>
      </c>
      <c r="AI232" s="52">
        <f t="shared" si="195"/>
        <v>61.51</v>
      </c>
      <c r="AJ232" s="68"/>
      <c r="AK232" s="53"/>
      <c r="AL232" s="52"/>
      <c r="AM232" s="53">
        <f t="shared" si="197"/>
        <v>48</v>
      </c>
      <c r="AN232" s="53">
        <f>IF(AJ232&lt;&gt;"",IF(AJ232="o",VLOOKUP(AM232,OpenSect!$A$1:$D$11,2),IF(AJ232="u",VLOOKUP(AM232,UpHill!$A$1:$D$35,2),IF(AJ232="d",VLOOKUP(AM232,DownHill!$A$1:$D$29,2),IF(AJ232="f",VLOOKUP(AM232,FlatUnd!$A$2:$D$30,2),IF(AJ232="t",VLOOKUP(AM232,TimeAdd!$A$1:$D$176,2),IF(AJ232="l",VLOOKUP(AM232,SLimit!$A$1:$D$8,2),AN231)))))),AN231)</f>
        <v>57</v>
      </c>
      <c r="AO232" s="53">
        <f>IF(AJ232&lt;&gt;"",IF(AJ232="o",VLOOKUP(AM232,OpenSect!$A$1:$D$11,3),IF(AJ232="u",VLOOKUP(AM232,UpHill!$A$1:$D$35,3),IF(AJ232="d",VLOOKUP(AM232,DownHill!$A$3:$D$29,3),IF(AJ232="f",VLOOKUP(AM232,FlatUnd!$A$2:$D$30,3),IF(AJ232="t",VLOOKUP(AM232,TimeAdd!$A$1:$D$18,3),IF(AJ232="l",VLOOKUP(AM232,SLimit!$A$1:$D$8,3),AO231)))))),AO231)</f>
        <v>67</v>
      </c>
      <c r="AP232" s="53">
        <f>IF(AJ232&lt;&gt;"",IF(AJ232="o",VLOOKUP(AM232,OpenSect!$A$1:$D$11,4),IF(AJ232="u",VLOOKUP(AM232,UpHill!$A$1:$D$35,4),IF(AJ232="d",VLOOKUP(AM232,DownHill!$A$1:$D$29,4),IF(AJ232="f",VLOOKUP(AM232,FlatUnd!$A$2:$D$30,4),IF(AJ232="t",VLOOKUP(AM232,TimeAdd!$A$1:$D$18,4),IF(AJ232="l",VLOOKUP(AM232,SLimit!$A$1:$D$8,4),AP231)))))),AP231)</f>
        <v>76</v>
      </c>
      <c r="AQ232" s="53">
        <f t="shared" si="198"/>
        <v>120</v>
      </c>
      <c r="AR232" s="54" t="str">
        <f t="shared" si="199"/>
        <v>10,0 km plate.</v>
      </c>
      <c r="AS232" s="55"/>
      <c r="AT232" s="55"/>
      <c r="AU232" s="56">
        <f>IF(GroupStTimes!$A$8=0,MIN(CB232,CD232,CF232),MIN(BZ232,CB232,CD232,CF232))</f>
        <v>0.32462962962962966</v>
      </c>
      <c r="AV232" s="56">
        <f>IF(GroupStTimes!$A$8=0,MAX(CC232,CE232,CG232),MAX(CA232,CC232,CE232,CG232))</f>
        <v>0.37694444444444453</v>
      </c>
      <c r="AW232" s="57" t="str">
        <f t="shared" si="200"/>
        <v/>
      </c>
      <c r="AX232" s="58" t="str">
        <f t="shared" si="201"/>
        <v/>
      </c>
      <c r="AY232" s="58" t="str">
        <f t="shared" si="202"/>
        <v/>
      </c>
      <c r="AZ232" s="31">
        <f t="shared" si="203"/>
        <v>55.65</v>
      </c>
      <c r="BA232" s="59">
        <f t="shared" si="204"/>
        <v>0.31953703703703706</v>
      </c>
      <c r="BB232" s="59">
        <f t="shared" si="205"/>
        <v>0.32509259259259266</v>
      </c>
      <c r="BC232" s="59">
        <f t="shared" si="206"/>
        <v>0.32189814814814821</v>
      </c>
      <c r="BD232" s="59">
        <f t="shared" si="207"/>
        <v>0.36773148148148149</v>
      </c>
      <c r="BE232" s="59">
        <f t="shared" si="208"/>
        <v>0.36288194444444449</v>
      </c>
      <c r="BF232" s="59">
        <f t="shared" si="209"/>
        <v>0.37329861111111118</v>
      </c>
      <c r="BG232" s="59">
        <f t="shared" si="210"/>
        <v>0.37346064814814806</v>
      </c>
      <c r="BH232" s="59">
        <f t="shared" si="211"/>
        <v>0.37276620370370361</v>
      </c>
      <c r="BI232" s="31">
        <f t="shared" si="212"/>
        <v>5.8599999999999994</v>
      </c>
      <c r="BJ232" s="61">
        <f t="shared" si="213"/>
        <v>0.12208333333333332</v>
      </c>
      <c r="BK232" s="61">
        <f t="shared" si="214"/>
        <v>0.10280701754385964</v>
      </c>
      <c r="BL232" s="61">
        <f t="shared" si="215"/>
        <v>8.7462686567164175E-2</v>
      </c>
      <c r="BM232" s="61">
        <f t="shared" si="216"/>
        <v>7.7105263157894732E-2</v>
      </c>
      <c r="BN232" s="62">
        <f t="shared" si="217"/>
        <v>0</v>
      </c>
      <c r="BO232" s="62">
        <f t="shared" si="218"/>
        <v>7</v>
      </c>
      <c r="BP232" s="62">
        <f t="shared" si="219"/>
        <v>20</v>
      </c>
      <c r="BQ232" s="62">
        <f t="shared" si="220"/>
        <v>0</v>
      </c>
      <c r="BR232" s="62">
        <f t="shared" si="221"/>
        <v>6</v>
      </c>
      <c r="BS232" s="62">
        <f t="shared" si="222"/>
        <v>10</v>
      </c>
      <c r="BT232" s="62">
        <f t="shared" si="223"/>
        <v>0</v>
      </c>
      <c r="BU232" s="62">
        <f t="shared" si="224"/>
        <v>5</v>
      </c>
      <c r="BV232" s="62">
        <f t="shared" si="225"/>
        <v>15</v>
      </c>
      <c r="BW232" s="62">
        <f t="shared" si="226"/>
        <v>0</v>
      </c>
      <c r="BX232" s="62">
        <f t="shared" si="227"/>
        <v>4</v>
      </c>
      <c r="BY232" s="62">
        <f t="shared" si="228"/>
        <v>38</v>
      </c>
      <c r="BZ232" s="63">
        <f t="shared" si="229"/>
        <v>0.32462962962962966</v>
      </c>
      <c r="CA232" s="63">
        <f t="shared" si="230"/>
        <v>0.33018518518518525</v>
      </c>
      <c r="CB232" s="63">
        <f t="shared" si="231"/>
        <v>0.32618055555555564</v>
      </c>
      <c r="CC232" s="63">
        <f t="shared" si="232"/>
        <v>0.37201388888888892</v>
      </c>
      <c r="CD232" s="63">
        <f t="shared" si="233"/>
        <v>0.36652777777777784</v>
      </c>
      <c r="CE232" s="63">
        <f t="shared" si="234"/>
        <v>0.37694444444444453</v>
      </c>
      <c r="CF232" s="63">
        <f t="shared" si="235"/>
        <v>0.37667824074074063</v>
      </c>
      <c r="CG232" s="63">
        <f t="shared" si="236"/>
        <v>0.37598379629629619</v>
      </c>
      <c r="CH232" s="36"/>
      <c r="CI232" s="36"/>
      <c r="CJ232" s="36"/>
      <c r="CK232" s="36"/>
      <c r="CL232" s="60">
        <v>60</v>
      </c>
    </row>
    <row r="233" spans="1:90" ht="28.5" customHeight="1" x14ac:dyDescent="0.25">
      <c r="A233" s="37">
        <v>13</v>
      </c>
      <c r="B233" s="16" t="s">
        <v>159</v>
      </c>
      <c r="C233" s="37"/>
      <c r="D233" s="37"/>
      <c r="E233" s="37"/>
      <c r="F233" s="83"/>
      <c r="G233" s="44"/>
      <c r="H233" s="44">
        <f t="shared" si="190"/>
        <v>61.7</v>
      </c>
      <c r="I233" s="83">
        <v>61.68</v>
      </c>
      <c r="J233" s="43">
        <f t="shared" si="243"/>
        <v>-3.7829658452215179E-4</v>
      </c>
      <c r="K233" s="44">
        <f t="shared" si="244"/>
        <v>-2.3333333333326323E-2</v>
      </c>
      <c r="L233" s="76" t="s">
        <v>1048</v>
      </c>
      <c r="M233" s="122">
        <v>120</v>
      </c>
      <c r="N233" s="46">
        <f t="shared" si="196"/>
        <v>61.703333333333326</v>
      </c>
      <c r="O233" s="46">
        <v>-0.02</v>
      </c>
      <c r="P233" s="44">
        <v>61.71</v>
      </c>
      <c r="Q233" s="46">
        <v>-0.02</v>
      </c>
      <c r="R233" s="44">
        <v>61.72</v>
      </c>
      <c r="S233" s="46">
        <v>-0.02</v>
      </c>
      <c r="T233" s="78">
        <v>61.74</v>
      </c>
      <c r="U233" s="47" t="str">
        <f t="shared" si="237"/>
        <v/>
      </c>
      <c r="V233" s="47" t="str">
        <f t="shared" si="238"/>
        <v/>
      </c>
      <c r="W233" s="47"/>
      <c r="X233" s="47"/>
      <c r="Y233" s="47"/>
      <c r="Z233" s="47"/>
      <c r="AA233" s="47"/>
      <c r="AB233" s="47"/>
      <c r="AC233" s="47"/>
      <c r="AD233" s="47"/>
      <c r="AE233" s="51">
        <f t="shared" si="191"/>
        <v>13</v>
      </c>
      <c r="AF233" s="51" t="str">
        <f t="shared" si="192"/>
        <v>FU</v>
      </c>
      <c r="AG233" s="51" t="str">
        <f t="shared" si="193"/>
        <v/>
      </c>
      <c r="AH233" s="51" t="str">
        <f t="shared" si="194"/>
        <v/>
      </c>
      <c r="AI233" s="52">
        <f t="shared" si="195"/>
        <v>61.7</v>
      </c>
      <c r="AJ233" s="68"/>
      <c r="AK233" s="53"/>
      <c r="AL233" s="52"/>
      <c r="AM233" s="53">
        <f t="shared" si="197"/>
        <v>48</v>
      </c>
      <c r="AN233" s="53">
        <f>IF(AJ233&lt;&gt;"",IF(AJ233="o",VLOOKUP(AM233,OpenSect!$A$1:$D$11,2),IF(AJ233="u",VLOOKUP(AM233,UpHill!$A$1:$D$35,2),IF(AJ233="d",VLOOKUP(AM233,DownHill!$A$1:$D$29,2),IF(AJ233="f",VLOOKUP(AM233,FlatUnd!$A$2:$D$30,2),IF(AJ233="t",VLOOKUP(AM233,TimeAdd!$A$1:$D$176,2),IF(AJ233="l",VLOOKUP(AM233,SLimit!$A$1:$D$8,2),AN232)))))),AN232)</f>
        <v>57</v>
      </c>
      <c r="AO233" s="53">
        <f>IF(AJ233&lt;&gt;"",IF(AJ233="o",VLOOKUP(AM233,OpenSect!$A$1:$D$11,3),IF(AJ233="u",VLOOKUP(AM233,UpHill!$A$1:$D$35,3),IF(AJ233="d",VLOOKUP(AM233,DownHill!$A$3:$D$29,3),IF(AJ233="f",VLOOKUP(AM233,FlatUnd!$A$2:$D$30,3),IF(AJ233="t",VLOOKUP(AM233,TimeAdd!$A$1:$D$18,3),IF(AJ233="l",VLOOKUP(AM233,SLimit!$A$1:$D$8,3),AO232)))))),AO232)</f>
        <v>67</v>
      </c>
      <c r="AP233" s="53">
        <f>IF(AJ233&lt;&gt;"",IF(AJ233="o",VLOOKUP(AM233,OpenSect!$A$1:$D$11,4),IF(AJ233="u",VLOOKUP(AM233,UpHill!$A$1:$D$35,4),IF(AJ233="d",VLOOKUP(AM233,DownHill!$A$1:$D$29,4),IF(AJ233="f",VLOOKUP(AM233,FlatUnd!$A$2:$D$30,4),IF(AJ233="t",VLOOKUP(AM233,TimeAdd!$A$1:$D$18,4),IF(AJ233="l",VLOOKUP(AM233,SLimit!$A$1:$D$8,4),AP232)))))),AP232)</f>
        <v>76</v>
      </c>
      <c r="AQ233" s="53">
        <f t="shared" si="198"/>
        <v>120</v>
      </c>
      <c r="AR233" s="54" t="str">
        <f t="shared" si="199"/>
        <v>Schuilhoek [River].</v>
      </c>
      <c r="AS233" s="55"/>
      <c r="AT233" s="55"/>
      <c r="AU233" s="56">
        <f>IF(GroupStTimes!$A$8=0,MIN(CB233,CD233,CF233),MIN(BZ233,CB233,CD233,CF233))</f>
        <v>0.3247916666666667</v>
      </c>
      <c r="AV233" s="56">
        <f>IF(GroupStTimes!$A$8=0,MAX(CC233,CE233,CG233),MAX(CA233,CC233,CE233,CG233))</f>
        <v>0.37706018518518525</v>
      </c>
      <c r="AW233" s="57" t="str">
        <f t="shared" si="200"/>
        <v/>
      </c>
      <c r="AX233" s="58" t="str">
        <f t="shared" si="201"/>
        <v/>
      </c>
      <c r="AY233" s="58" t="str">
        <f t="shared" si="202"/>
        <v/>
      </c>
      <c r="AZ233" s="31">
        <f t="shared" si="203"/>
        <v>55.65</v>
      </c>
      <c r="BA233" s="59">
        <f t="shared" si="204"/>
        <v>0.31953703703703706</v>
      </c>
      <c r="BB233" s="59">
        <f t="shared" si="205"/>
        <v>0.32509259259259266</v>
      </c>
      <c r="BC233" s="59">
        <f t="shared" si="206"/>
        <v>0.32189814814814821</v>
      </c>
      <c r="BD233" s="59">
        <f t="shared" si="207"/>
        <v>0.36773148148148149</v>
      </c>
      <c r="BE233" s="59">
        <f t="shared" si="208"/>
        <v>0.36288194444444449</v>
      </c>
      <c r="BF233" s="59">
        <f t="shared" si="209"/>
        <v>0.37329861111111118</v>
      </c>
      <c r="BG233" s="59">
        <f t="shared" si="210"/>
        <v>0.37346064814814806</v>
      </c>
      <c r="BH233" s="59">
        <f t="shared" si="211"/>
        <v>0.37276620370370361</v>
      </c>
      <c r="BI233" s="31">
        <f t="shared" si="212"/>
        <v>6.0500000000000043</v>
      </c>
      <c r="BJ233" s="61">
        <f t="shared" si="213"/>
        <v>0.12604166666666675</v>
      </c>
      <c r="BK233" s="61">
        <f t="shared" si="214"/>
        <v>0.10614035087719306</v>
      </c>
      <c r="BL233" s="61">
        <f t="shared" si="215"/>
        <v>9.0298507462686625E-2</v>
      </c>
      <c r="BM233" s="61">
        <f t="shared" si="216"/>
        <v>7.960526315789479E-2</v>
      </c>
      <c r="BN233" s="62">
        <f t="shared" si="217"/>
        <v>0</v>
      </c>
      <c r="BO233" s="62">
        <f t="shared" si="218"/>
        <v>7</v>
      </c>
      <c r="BP233" s="62">
        <f t="shared" si="219"/>
        <v>34</v>
      </c>
      <c r="BQ233" s="62">
        <f t="shared" si="220"/>
        <v>0</v>
      </c>
      <c r="BR233" s="62">
        <f t="shared" si="221"/>
        <v>6</v>
      </c>
      <c r="BS233" s="62">
        <f t="shared" si="222"/>
        <v>22</v>
      </c>
      <c r="BT233" s="62">
        <f t="shared" si="223"/>
        <v>0</v>
      </c>
      <c r="BU233" s="62">
        <f t="shared" si="224"/>
        <v>5</v>
      </c>
      <c r="BV233" s="62">
        <f t="shared" si="225"/>
        <v>25</v>
      </c>
      <c r="BW233" s="62">
        <f t="shared" si="226"/>
        <v>0</v>
      </c>
      <c r="BX233" s="62">
        <f t="shared" si="227"/>
        <v>4</v>
      </c>
      <c r="BY233" s="62">
        <f t="shared" si="228"/>
        <v>47</v>
      </c>
      <c r="BZ233" s="63">
        <f t="shared" si="229"/>
        <v>0.3247916666666667</v>
      </c>
      <c r="CA233" s="63">
        <f t="shared" si="230"/>
        <v>0.33034722222222229</v>
      </c>
      <c r="CB233" s="63">
        <f t="shared" si="231"/>
        <v>0.3263194444444445</v>
      </c>
      <c r="CC233" s="63">
        <f t="shared" si="232"/>
        <v>0.37215277777777778</v>
      </c>
      <c r="CD233" s="63">
        <f t="shared" si="233"/>
        <v>0.36664351851851856</v>
      </c>
      <c r="CE233" s="63">
        <f t="shared" si="234"/>
        <v>0.37706018518518525</v>
      </c>
      <c r="CF233" s="63">
        <f t="shared" si="235"/>
        <v>0.37678240740740732</v>
      </c>
      <c r="CG233" s="63">
        <f t="shared" si="236"/>
        <v>0.37608796296296287</v>
      </c>
      <c r="CH233" s="36"/>
      <c r="CI233" s="36"/>
      <c r="CJ233" s="36"/>
      <c r="CK233" s="36"/>
      <c r="CL233" s="60">
        <v>60</v>
      </c>
    </row>
    <row r="234" spans="1:90" ht="28.5" customHeight="1" x14ac:dyDescent="0.25">
      <c r="A234" s="37">
        <v>13</v>
      </c>
      <c r="C234" s="37"/>
      <c r="D234" s="37"/>
      <c r="E234" s="37"/>
      <c r="F234" s="83"/>
      <c r="G234" s="44"/>
      <c r="H234" s="44">
        <f t="shared" si="190"/>
        <v>62.43</v>
      </c>
      <c r="I234" s="83">
        <v>62.41</v>
      </c>
      <c r="J234" s="43">
        <f t="shared" si="243"/>
        <v>-3.7387170859370982E-4</v>
      </c>
      <c r="K234" s="44">
        <f t="shared" si="244"/>
        <v>-2.3333333333333428E-2</v>
      </c>
      <c r="L234" s="76" t="s">
        <v>128</v>
      </c>
      <c r="M234" s="122">
        <v>120</v>
      </c>
      <c r="N234" s="46">
        <f t="shared" si="196"/>
        <v>62.43333333333333</v>
      </c>
      <c r="O234" s="46">
        <v>-0.02</v>
      </c>
      <c r="P234" s="44">
        <v>62.440000000000005</v>
      </c>
      <c r="Q234" s="46">
        <v>-0.02</v>
      </c>
      <c r="R234" s="44">
        <v>62.45</v>
      </c>
      <c r="S234" s="46">
        <v>-0.02</v>
      </c>
      <c r="T234" s="78">
        <v>62.47</v>
      </c>
      <c r="U234" s="47" t="str">
        <f t="shared" si="237"/>
        <v/>
      </c>
      <c r="V234" s="47" t="str">
        <f t="shared" si="238"/>
        <v/>
      </c>
      <c r="W234" s="47"/>
      <c r="X234" s="47"/>
      <c r="Y234" s="47"/>
      <c r="Z234" s="47"/>
      <c r="AA234" s="47"/>
      <c r="AB234" s="47"/>
      <c r="AC234" s="47"/>
      <c r="AD234" s="47"/>
      <c r="AE234" s="51">
        <f t="shared" si="191"/>
        <v>13</v>
      </c>
      <c r="AF234" s="51" t="str">
        <f t="shared" si="192"/>
        <v/>
      </c>
      <c r="AG234" s="51" t="str">
        <f t="shared" si="193"/>
        <v/>
      </c>
      <c r="AH234" s="51" t="str">
        <f t="shared" si="194"/>
        <v/>
      </c>
      <c r="AI234" s="52">
        <f t="shared" si="195"/>
        <v>62.43</v>
      </c>
      <c r="AJ234" s="68"/>
      <c r="AK234" s="53"/>
      <c r="AL234" s="52"/>
      <c r="AM234" s="53">
        <f t="shared" si="197"/>
        <v>48</v>
      </c>
      <c r="AN234" s="53">
        <f>IF(AJ234&lt;&gt;"",IF(AJ234="o",VLOOKUP(AM234,OpenSect!$A$1:$D$11,2),IF(AJ234="u",VLOOKUP(AM234,UpHill!$A$1:$D$35,2),IF(AJ234="d",VLOOKUP(AM234,DownHill!$A$1:$D$29,2),IF(AJ234="f",VLOOKUP(AM234,FlatUnd!$A$2:$D$30,2),IF(AJ234="t",VLOOKUP(AM234,TimeAdd!$A$1:$D$176,2),IF(AJ234="l",VLOOKUP(AM234,SLimit!$A$1:$D$8,2),AN233)))))),AN233)</f>
        <v>57</v>
      </c>
      <c r="AO234" s="53">
        <f>IF(AJ234&lt;&gt;"",IF(AJ234="o",VLOOKUP(AM234,OpenSect!$A$1:$D$11,3),IF(AJ234="u",VLOOKUP(AM234,UpHill!$A$1:$D$35,3),IF(AJ234="d",VLOOKUP(AM234,DownHill!$A$3:$D$29,3),IF(AJ234="f",VLOOKUP(AM234,FlatUnd!$A$2:$D$30,3),IF(AJ234="t",VLOOKUP(AM234,TimeAdd!$A$1:$D$18,3),IF(AJ234="l",VLOOKUP(AM234,SLimit!$A$1:$D$8,3),AO233)))))),AO233)</f>
        <v>67</v>
      </c>
      <c r="AP234" s="53">
        <f>IF(AJ234&lt;&gt;"",IF(AJ234="o",VLOOKUP(AM234,OpenSect!$A$1:$D$11,4),IF(AJ234="u",VLOOKUP(AM234,UpHill!$A$1:$D$35,4),IF(AJ234="d",VLOOKUP(AM234,DownHill!$A$1:$D$29,4),IF(AJ234="f",VLOOKUP(AM234,FlatUnd!$A$2:$D$30,4),IF(AJ234="t",VLOOKUP(AM234,TimeAdd!$A$1:$D$18,4),IF(AJ234="l",VLOOKUP(AM234,SLimit!$A$1:$D$8,4),AP233)))))),AP233)</f>
        <v>76</v>
      </c>
      <c r="AQ234" s="53">
        <f t="shared" si="198"/>
        <v>120</v>
      </c>
      <c r="AR234" s="54" t="str">
        <f t="shared" si="199"/>
        <v>Overhead wires.</v>
      </c>
      <c r="AS234" s="55"/>
      <c r="AT234" s="55"/>
      <c r="AU234" s="56">
        <f>IF(GroupStTimes!$A$8=0,MIN(CB234,CD234,CF234),MIN(BZ234,CB234,CD234,CF234))</f>
        <v>0.32542824074074078</v>
      </c>
      <c r="AV234" s="56">
        <f>IF(GroupStTimes!$A$8=0,MAX(CC234,CE234,CG234),MAX(CA234,CC234,CE234,CG234))</f>
        <v>0.37751157407407415</v>
      </c>
      <c r="AW234" s="57" t="str">
        <f t="shared" si="200"/>
        <v/>
      </c>
      <c r="AX234" s="58" t="str">
        <f t="shared" si="201"/>
        <v/>
      </c>
      <c r="AY234" s="58" t="str">
        <f t="shared" si="202"/>
        <v/>
      </c>
      <c r="AZ234" s="31">
        <f t="shared" si="203"/>
        <v>55.65</v>
      </c>
      <c r="BA234" s="59">
        <f t="shared" si="204"/>
        <v>0.31953703703703706</v>
      </c>
      <c r="BB234" s="59">
        <f t="shared" si="205"/>
        <v>0.32509259259259266</v>
      </c>
      <c r="BC234" s="59">
        <f t="shared" si="206"/>
        <v>0.32189814814814821</v>
      </c>
      <c r="BD234" s="59">
        <f t="shared" si="207"/>
        <v>0.36773148148148149</v>
      </c>
      <c r="BE234" s="59">
        <f t="shared" si="208"/>
        <v>0.36288194444444449</v>
      </c>
      <c r="BF234" s="59">
        <f t="shared" si="209"/>
        <v>0.37329861111111118</v>
      </c>
      <c r="BG234" s="59">
        <f t="shared" si="210"/>
        <v>0.37346064814814806</v>
      </c>
      <c r="BH234" s="59">
        <f t="shared" si="211"/>
        <v>0.37276620370370361</v>
      </c>
      <c r="BI234" s="31">
        <f t="shared" si="212"/>
        <v>6.7800000000000011</v>
      </c>
      <c r="BJ234" s="61">
        <f t="shared" si="213"/>
        <v>0.14125000000000001</v>
      </c>
      <c r="BK234" s="61">
        <f t="shared" si="214"/>
        <v>0.11894736842105265</v>
      </c>
      <c r="BL234" s="61">
        <f t="shared" si="215"/>
        <v>0.10119402985074628</v>
      </c>
      <c r="BM234" s="61">
        <f t="shared" si="216"/>
        <v>8.921052631578949E-2</v>
      </c>
      <c r="BN234" s="62">
        <f t="shared" si="217"/>
        <v>0</v>
      </c>
      <c r="BO234" s="62">
        <f t="shared" si="218"/>
        <v>8</v>
      </c>
      <c r="BP234" s="62">
        <f t="shared" si="219"/>
        <v>29</v>
      </c>
      <c r="BQ234" s="62">
        <f t="shared" si="220"/>
        <v>0</v>
      </c>
      <c r="BR234" s="62">
        <f t="shared" si="221"/>
        <v>7</v>
      </c>
      <c r="BS234" s="62">
        <f t="shared" si="222"/>
        <v>8</v>
      </c>
      <c r="BT234" s="62">
        <f t="shared" si="223"/>
        <v>0</v>
      </c>
      <c r="BU234" s="62">
        <f t="shared" si="224"/>
        <v>6</v>
      </c>
      <c r="BV234" s="62">
        <f t="shared" si="225"/>
        <v>4</v>
      </c>
      <c r="BW234" s="62">
        <f t="shared" si="226"/>
        <v>0</v>
      </c>
      <c r="BX234" s="62">
        <f t="shared" si="227"/>
        <v>5</v>
      </c>
      <c r="BY234" s="62">
        <f t="shared" si="228"/>
        <v>21</v>
      </c>
      <c r="BZ234" s="63">
        <f t="shared" si="229"/>
        <v>0.32542824074074078</v>
      </c>
      <c r="CA234" s="63">
        <f t="shared" si="230"/>
        <v>0.33098379629629637</v>
      </c>
      <c r="CB234" s="63">
        <f t="shared" si="231"/>
        <v>0.32685185185185189</v>
      </c>
      <c r="CC234" s="63">
        <f t="shared" si="232"/>
        <v>0.37268518518518517</v>
      </c>
      <c r="CD234" s="63">
        <f t="shared" si="233"/>
        <v>0.36709490740740747</v>
      </c>
      <c r="CE234" s="63">
        <f t="shared" si="234"/>
        <v>0.37751157407407415</v>
      </c>
      <c r="CF234" s="63">
        <f t="shared" si="235"/>
        <v>0.37717592592592586</v>
      </c>
      <c r="CG234" s="63">
        <f t="shared" si="236"/>
        <v>0.37648148148148142</v>
      </c>
      <c r="CH234" s="36"/>
      <c r="CI234" s="36"/>
      <c r="CJ234" s="36"/>
      <c r="CK234" s="36"/>
      <c r="CL234" s="60">
        <v>60</v>
      </c>
    </row>
    <row r="235" spans="1:90" ht="28.5" customHeight="1" x14ac:dyDescent="0.25">
      <c r="A235" s="37">
        <v>13</v>
      </c>
      <c r="C235" s="37"/>
      <c r="D235" s="37"/>
      <c r="E235" s="37"/>
      <c r="F235" s="83"/>
      <c r="G235" s="44"/>
      <c r="H235" s="44">
        <f t="shared" si="190"/>
        <v>62.51</v>
      </c>
      <c r="I235" s="83">
        <v>62.48</v>
      </c>
      <c r="J235" s="43">
        <f t="shared" si="243"/>
        <v>-4.8015364916775187E-4</v>
      </c>
      <c r="K235" s="44">
        <f t="shared" si="244"/>
        <v>-3.0000000000001137E-2</v>
      </c>
      <c r="L235" s="76" t="s">
        <v>1687</v>
      </c>
      <c r="M235" s="122">
        <v>120</v>
      </c>
      <c r="N235" s="46">
        <f t="shared" si="196"/>
        <v>62.51</v>
      </c>
      <c r="O235" s="46">
        <v>-0.02</v>
      </c>
      <c r="P235" s="44">
        <v>62.51</v>
      </c>
      <c r="Q235" s="46">
        <v>-0.02</v>
      </c>
      <c r="R235" s="44">
        <v>62.53</v>
      </c>
      <c r="S235" s="46">
        <v>-0.02</v>
      </c>
      <c r="T235" s="78">
        <v>62.55</v>
      </c>
      <c r="U235" s="47" t="str">
        <f t="shared" si="237"/>
        <v/>
      </c>
      <c r="V235" s="47" t="str">
        <f t="shared" si="238"/>
        <v/>
      </c>
      <c r="W235" s="47"/>
      <c r="X235" s="47"/>
      <c r="Y235" s="47"/>
      <c r="Z235" s="47"/>
      <c r="AA235" s="47"/>
      <c r="AB235" s="47"/>
      <c r="AC235" s="47"/>
      <c r="AD235" s="47"/>
      <c r="AE235" s="51">
        <f t="shared" si="191"/>
        <v>13</v>
      </c>
      <c r="AF235" s="51" t="str">
        <f t="shared" si="192"/>
        <v/>
      </c>
      <c r="AG235" s="51" t="str">
        <f t="shared" si="193"/>
        <v/>
      </c>
      <c r="AH235" s="51" t="str">
        <f t="shared" si="194"/>
        <v/>
      </c>
      <c r="AI235" s="52">
        <f t="shared" si="195"/>
        <v>62.51</v>
      </c>
      <c r="AJ235" s="68"/>
      <c r="AK235" s="53"/>
      <c r="AL235" s="52"/>
      <c r="AM235" s="53">
        <f t="shared" si="197"/>
        <v>48</v>
      </c>
      <c r="AN235" s="53">
        <f>IF(AJ235&lt;&gt;"",IF(AJ235="o",VLOOKUP(AM235,OpenSect!$A$1:$D$11,2),IF(AJ235="u",VLOOKUP(AM235,UpHill!$A$1:$D$35,2),IF(AJ235="d",VLOOKUP(AM235,DownHill!$A$1:$D$29,2),IF(AJ235="f",VLOOKUP(AM235,FlatUnd!$A$2:$D$30,2),IF(AJ235="t",VLOOKUP(AM235,TimeAdd!$A$1:$D$176,2),IF(AJ235="l",VLOOKUP(AM235,SLimit!$A$1:$D$8,2),AN234)))))),AN234)</f>
        <v>57</v>
      </c>
      <c r="AO235" s="53">
        <f>IF(AJ235&lt;&gt;"",IF(AJ235="o",VLOOKUP(AM235,OpenSect!$A$1:$D$11,3),IF(AJ235="u",VLOOKUP(AM235,UpHill!$A$1:$D$35,3),IF(AJ235="d",VLOOKUP(AM235,DownHill!$A$3:$D$29,3),IF(AJ235="f",VLOOKUP(AM235,FlatUnd!$A$2:$D$30,3),IF(AJ235="t",VLOOKUP(AM235,TimeAdd!$A$1:$D$18,3),IF(AJ235="l",VLOOKUP(AM235,SLimit!$A$1:$D$8,3),AO234)))))),AO234)</f>
        <v>67</v>
      </c>
      <c r="AP235" s="53">
        <f>IF(AJ235&lt;&gt;"",IF(AJ235="o",VLOOKUP(AM235,OpenSect!$A$1:$D$11,4),IF(AJ235="u",VLOOKUP(AM235,UpHill!$A$1:$D$35,4),IF(AJ235="d",VLOOKUP(AM235,DownHill!$A$1:$D$29,4),IF(AJ235="f",VLOOKUP(AM235,FlatUnd!$A$2:$D$30,4),IF(AJ235="t",VLOOKUP(AM235,TimeAdd!$A$1:$D$18,4),IF(AJ235="l",VLOOKUP(AM235,SLimit!$A$1:$D$8,4),AP234)))))),AP234)</f>
        <v>76</v>
      </c>
      <c r="AQ235" s="53">
        <f t="shared" si="198"/>
        <v>120</v>
      </c>
      <c r="AR235" s="54" t="str">
        <f t="shared" si="199"/>
        <v>11,0 km plate.  Only pole - no plates.</v>
      </c>
      <c r="AS235" s="55"/>
      <c r="AT235" s="55"/>
      <c r="AU235" s="56">
        <f>IF(GroupStTimes!$A$8=0,MIN(CB235,CD235,CF235),MIN(BZ235,CB235,CD235,CF235))</f>
        <v>0.32549768518518524</v>
      </c>
      <c r="AV235" s="56">
        <f>IF(GroupStTimes!$A$8=0,MAX(CC235,CE235,CG235),MAX(CA235,CC235,CE235,CG235))</f>
        <v>0.37756944444444451</v>
      </c>
      <c r="AW235" s="57" t="str">
        <f t="shared" si="200"/>
        <v/>
      </c>
      <c r="AX235" s="58" t="str">
        <f t="shared" si="201"/>
        <v/>
      </c>
      <c r="AY235" s="58" t="str">
        <f t="shared" si="202"/>
        <v/>
      </c>
      <c r="AZ235" s="31">
        <f t="shared" si="203"/>
        <v>55.65</v>
      </c>
      <c r="BA235" s="59">
        <f t="shared" si="204"/>
        <v>0.31953703703703706</v>
      </c>
      <c r="BB235" s="59">
        <f t="shared" si="205"/>
        <v>0.32509259259259266</v>
      </c>
      <c r="BC235" s="59">
        <f t="shared" si="206"/>
        <v>0.32189814814814821</v>
      </c>
      <c r="BD235" s="59">
        <f t="shared" si="207"/>
        <v>0.36773148148148149</v>
      </c>
      <c r="BE235" s="59">
        <f t="shared" si="208"/>
        <v>0.36288194444444449</v>
      </c>
      <c r="BF235" s="59">
        <f t="shared" si="209"/>
        <v>0.37329861111111118</v>
      </c>
      <c r="BG235" s="59">
        <f t="shared" si="210"/>
        <v>0.37346064814814806</v>
      </c>
      <c r="BH235" s="59">
        <f t="shared" si="211"/>
        <v>0.37276620370370361</v>
      </c>
      <c r="BI235" s="31">
        <f t="shared" si="212"/>
        <v>6.8599999999999994</v>
      </c>
      <c r="BJ235" s="61">
        <f t="shared" si="213"/>
        <v>0.14291666666666666</v>
      </c>
      <c r="BK235" s="61">
        <f t="shared" si="214"/>
        <v>0.12035087719298244</v>
      </c>
      <c r="BL235" s="61">
        <f t="shared" si="215"/>
        <v>0.10238805970149253</v>
      </c>
      <c r="BM235" s="61">
        <f t="shared" si="216"/>
        <v>9.0263157894736837E-2</v>
      </c>
      <c r="BN235" s="62">
        <f t="shared" si="217"/>
        <v>0</v>
      </c>
      <c r="BO235" s="62">
        <f t="shared" si="218"/>
        <v>8</v>
      </c>
      <c r="BP235" s="62">
        <f t="shared" si="219"/>
        <v>35</v>
      </c>
      <c r="BQ235" s="62">
        <f t="shared" si="220"/>
        <v>0</v>
      </c>
      <c r="BR235" s="62">
        <f t="shared" si="221"/>
        <v>7</v>
      </c>
      <c r="BS235" s="62">
        <f t="shared" si="222"/>
        <v>13</v>
      </c>
      <c r="BT235" s="62">
        <f t="shared" si="223"/>
        <v>0</v>
      </c>
      <c r="BU235" s="62">
        <f t="shared" si="224"/>
        <v>6</v>
      </c>
      <c r="BV235" s="62">
        <f t="shared" si="225"/>
        <v>9</v>
      </c>
      <c r="BW235" s="62">
        <f t="shared" si="226"/>
        <v>0</v>
      </c>
      <c r="BX235" s="62">
        <f t="shared" si="227"/>
        <v>5</v>
      </c>
      <c r="BY235" s="62">
        <f t="shared" si="228"/>
        <v>25</v>
      </c>
      <c r="BZ235" s="63">
        <f t="shared" si="229"/>
        <v>0.32549768518518524</v>
      </c>
      <c r="CA235" s="63">
        <f t="shared" si="230"/>
        <v>0.33105324074074083</v>
      </c>
      <c r="CB235" s="63">
        <f t="shared" si="231"/>
        <v>0.32690972222222231</v>
      </c>
      <c r="CC235" s="63">
        <f t="shared" si="232"/>
        <v>0.37274305555555559</v>
      </c>
      <c r="CD235" s="63">
        <f t="shared" si="233"/>
        <v>0.36715277777777783</v>
      </c>
      <c r="CE235" s="63">
        <f t="shared" si="234"/>
        <v>0.37756944444444451</v>
      </c>
      <c r="CF235" s="63">
        <f t="shared" si="235"/>
        <v>0.37722222222222213</v>
      </c>
      <c r="CG235" s="63">
        <f t="shared" si="236"/>
        <v>0.37652777777777768</v>
      </c>
      <c r="CH235" s="36"/>
      <c r="CI235" s="36"/>
      <c r="CJ235" s="36"/>
      <c r="CK235" s="36"/>
      <c r="CL235" s="60">
        <v>60</v>
      </c>
    </row>
    <row r="236" spans="1:90" ht="28.5" customHeight="1" x14ac:dyDescent="0.25">
      <c r="A236" s="37">
        <v>13</v>
      </c>
      <c r="B236" s="16" t="s">
        <v>136</v>
      </c>
      <c r="C236" s="37"/>
      <c r="D236" s="37"/>
      <c r="E236" s="37"/>
      <c r="F236" s="83"/>
      <c r="G236" s="44"/>
      <c r="H236" s="44">
        <f t="shared" si="190"/>
        <v>63.51</v>
      </c>
      <c r="I236" s="83">
        <v>63.49</v>
      </c>
      <c r="J236" s="43">
        <f t="shared" si="243"/>
        <v>-3.6751194413807404E-4</v>
      </c>
      <c r="K236" s="44">
        <f t="shared" si="244"/>
        <v>-2.3333333333326323E-2</v>
      </c>
      <c r="L236" s="76" t="s">
        <v>951</v>
      </c>
      <c r="M236" s="122">
        <v>120</v>
      </c>
      <c r="N236" s="46">
        <f t="shared" si="196"/>
        <v>63.513333333333328</v>
      </c>
      <c r="O236" s="46">
        <v>-0.02</v>
      </c>
      <c r="P236" s="44">
        <v>63.52</v>
      </c>
      <c r="Q236" s="46">
        <v>-0.02</v>
      </c>
      <c r="R236" s="44">
        <v>63.53</v>
      </c>
      <c r="S236" s="46">
        <v>-0.02</v>
      </c>
      <c r="T236" s="78">
        <v>63.55</v>
      </c>
      <c r="U236" s="47" t="str">
        <f t="shared" si="237"/>
        <v/>
      </c>
      <c r="V236" s="47" t="str">
        <f t="shared" si="238"/>
        <v/>
      </c>
      <c r="W236" s="47"/>
      <c r="X236" s="47"/>
      <c r="Y236" s="47"/>
      <c r="Z236" s="47"/>
      <c r="AA236" s="47"/>
      <c r="AB236" s="47"/>
      <c r="AC236" s="47"/>
      <c r="AD236" s="47"/>
      <c r="AE236" s="51">
        <f t="shared" si="191"/>
        <v>13</v>
      </c>
      <c r="AF236" s="51" t="str">
        <f t="shared" si="192"/>
        <v>U</v>
      </c>
      <c r="AG236" s="51" t="str">
        <f t="shared" si="193"/>
        <v/>
      </c>
      <c r="AH236" s="51" t="str">
        <f t="shared" si="194"/>
        <v/>
      </c>
      <c r="AI236" s="52">
        <f t="shared" si="195"/>
        <v>63.51</v>
      </c>
      <c r="AJ236" s="68"/>
      <c r="AK236" s="53"/>
      <c r="AL236" s="52"/>
      <c r="AM236" s="53">
        <f t="shared" si="197"/>
        <v>48</v>
      </c>
      <c r="AN236" s="53">
        <f>IF(AJ236&lt;&gt;"",IF(AJ236="o",VLOOKUP(AM236,OpenSect!$A$1:$D$11,2),IF(AJ236="u",VLOOKUP(AM236,UpHill!$A$1:$D$35,2),IF(AJ236="d",VLOOKUP(AM236,DownHill!$A$1:$D$29,2),IF(AJ236="f",VLOOKUP(AM236,FlatUnd!$A$2:$D$30,2),IF(AJ236="t",VLOOKUP(AM236,TimeAdd!$A$1:$D$176,2),IF(AJ236="l",VLOOKUP(AM236,SLimit!$A$1:$D$8,2),AN235)))))),AN235)</f>
        <v>57</v>
      </c>
      <c r="AO236" s="53">
        <f>IF(AJ236&lt;&gt;"",IF(AJ236="o",VLOOKUP(AM236,OpenSect!$A$1:$D$11,3),IF(AJ236="u",VLOOKUP(AM236,UpHill!$A$1:$D$35,3),IF(AJ236="d",VLOOKUP(AM236,DownHill!$A$3:$D$29,3),IF(AJ236="f",VLOOKUP(AM236,FlatUnd!$A$2:$D$30,3),IF(AJ236="t",VLOOKUP(AM236,TimeAdd!$A$1:$D$18,3),IF(AJ236="l",VLOOKUP(AM236,SLimit!$A$1:$D$8,3),AO235)))))),AO235)</f>
        <v>67</v>
      </c>
      <c r="AP236" s="53">
        <f>IF(AJ236&lt;&gt;"",IF(AJ236="o",VLOOKUP(AM236,OpenSect!$A$1:$D$11,4),IF(AJ236="u",VLOOKUP(AM236,UpHill!$A$1:$D$35,4),IF(AJ236="d",VLOOKUP(AM236,DownHill!$A$1:$D$29,4),IF(AJ236="f",VLOOKUP(AM236,FlatUnd!$A$2:$D$30,4),IF(AJ236="t",VLOOKUP(AM236,TimeAdd!$A$1:$D$18,4),IF(AJ236="l",VLOOKUP(AM236,SLimit!$A$1:$D$8,4),AP235)))))),AP235)</f>
        <v>76</v>
      </c>
      <c r="AQ236" s="53">
        <f t="shared" si="198"/>
        <v>120</v>
      </c>
      <c r="AR236" s="54" t="str">
        <f t="shared" si="199"/>
        <v>12,0 km plate.</v>
      </c>
      <c r="AS236" s="55"/>
      <c r="AT236" s="55"/>
      <c r="AU236" s="56">
        <f>IF(GroupStTimes!$A$8=0,MIN(CB236,CD236,CF236),MIN(BZ236,CB236,CD236,CF236))</f>
        <v>0.32636574074074076</v>
      </c>
      <c r="AV236" s="56">
        <f>IF(GroupStTimes!$A$8=0,MAX(CC236,CE236,CG236),MAX(CA236,CC236,CE236,CG236))</f>
        <v>0.37818287037037046</v>
      </c>
      <c r="AW236" s="57" t="str">
        <f t="shared" si="200"/>
        <v/>
      </c>
      <c r="AX236" s="58" t="str">
        <f t="shared" si="201"/>
        <v/>
      </c>
      <c r="AY236" s="58" t="str">
        <f t="shared" si="202"/>
        <v/>
      </c>
      <c r="AZ236" s="31">
        <f t="shared" si="203"/>
        <v>55.65</v>
      </c>
      <c r="BA236" s="59">
        <f t="shared" si="204"/>
        <v>0.31953703703703706</v>
      </c>
      <c r="BB236" s="59">
        <f t="shared" si="205"/>
        <v>0.32509259259259266</v>
      </c>
      <c r="BC236" s="59">
        <f t="shared" si="206"/>
        <v>0.32189814814814821</v>
      </c>
      <c r="BD236" s="59">
        <f t="shared" si="207"/>
        <v>0.36773148148148149</v>
      </c>
      <c r="BE236" s="59">
        <f t="shared" si="208"/>
        <v>0.36288194444444449</v>
      </c>
      <c r="BF236" s="59">
        <f t="shared" si="209"/>
        <v>0.37329861111111118</v>
      </c>
      <c r="BG236" s="59">
        <f t="shared" si="210"/>
        <v>0.37346064814814806</v>
      </c>
      <c r="BH236" s="59">
        <f t="shared" si="211"/>
        <v>0.37276620370370361</v>
      </c>
      <c r="BI236" s="31">
        <f t="shared" si="212"/>
        <v>7.8599999999999994</v>
      </c>
      <c r="BJ236" s="61">
        <f t="shared" si="213"/>
        <v>0.16374999999999998</v>
      </c>
      <c r="BK236" s="61">
        <f t="shared" si="214"/>
        <v>0.13789473684210526</v>
      </c>
      <c r="BL236" s="61">
        <f t="shared" si="215"/>
        <v>0.11731343283582089</v>
      </c>
      <c r="BM236" s="61">
        <f t="shared" si="216"/>
        <v>0.10342105263157894</v>
      </c>
      <c r="BN236" s="62">
        <f t="shared" si="217"/>
        <v>0</v>
      </c>
      <c r="BO236" s="62">
        <f t="shared" si="218"/>
        <v>9</v>
      </c>
      <c r="BP236" s="62">
        <f t="shared" si="219"/>
        <v>50</v>
      </c>
      <c r="BQ236" s="62">
        <f t="shared" si="220"/>
        <v>0</v>
      </c>
      <c r="BR236" s="62">
        <f t="shared" si="221"/>
        <v>8</v>
      </c>
      <c r="BS236" s="62">
        <f t="shared" si="222"/>
        <v>16</v>
      </c>
      <c r="BT236" s="62">
        <f t="shared" si="223"/>
        <v>0</v>
      </c>
      <c r="BU236" s="62">
        <f t="shared" si="224"/>
        <v>7</v>
      </c>
      <c r="BV236" s="62">
        <f t="shared" si="225"/>
        <v>2</v>
      </c>
      <c r="BW236" s="62">
        <f t="shared" si="226"/>
        <v>0</v>
      </c>
      <c r="BX236" s="62">
        <f t="shared" si="227"/>
        <v>6</v>
      </c>
      <c r="BY236" s="62">
        <f t="shared" si="228"/>
        <v>12</v>
      </c>
      <c r="BZ236" s="63">
        <f t="shared" si="229"/>
        <v>0.32636574074074076</v>
      </c>
      <c r="CA236" s="63">
        <f t="shared" si="230"/>
        <v>0.33192129629629635</v>
      </c>
      <c r="CB236" s="63">
        <f t="shared" si="231"/>
        <v>0.32763888888888898</v>
      </c>
      <c r="CC236" s="63">
        <f t="shared" si="232"/>
        <v>0.37347222222222226</v>
      </c>
      <c r="CD236" s="63">
        <f t="shared" si="233"/>
        <v>0.36776620370370378</v>
      </c>
      <c r="CE236" s="63">
        <f t="shared" si="234"/>
        <v>0.37818287037037046</v>
      </c>
      <c r="CF236" s="63">
        <f t="shared" si="235"/>
        <v>0.37776620370370362</v>
      </c>
      <c r="CG236" s="63">
        <f t="shared" si="236"/>
        <v>0.37707175925925918</v>
      </c>
      <c r="CH236" s="36"/>
      <c r="CI236" s="36"/>
      <c r="CJ236" s="36"/>
      <c r="CK236" s="36"/>
      <c r="CL236" s="60">
        <v>60</v>
      </c>
    </row>
    <row r="237" spans="1:90" ht="28.5" customHeight="1" x14ac:dyDescent="0.25">
      <c r="A237" s="37">
        <v>13</v>
      </c>
      <c r="C237" s="37"/>
      <c r="D237" s="37"/>
      <c r="E237" s="37"/>
      <c r="F237" s="83"/>
      <c r="G237" s="44"/>
      <c r="H237" s="44">
        <f t="shared" si="190"/>
        <v>64.23</v>
      </c>
      <c r="I237" s="83">
        <v>64.2</v>
      </c>
      <c r="J237" s="43">
        <f t="shared" si="243"/>
        <v>-4.1536863966776998E-4</v>
      </c>
      <c r="K237" s="44">
        <f t="shared" si="244"/>
        <v>-2.6666666666670835E-2</v>
      </c>
      <c r="L237" s="76" t="s">
        <v>128</v>
      </c>
      <c r="M237" s="122">
        <v>120</v>
      </c>
      <c r="N237" s="46">
        <f t="shared" si="196"/>
        <v>64.226666666666674</v>
      </c>
      <c r="O237" s="46">
        <v>-0.02</v>
      </c>
      <c r="P237" s="44">
        <v>64.23</v>
      </c>
      <c r="Q237" s="46">
        <v>-0.02</v>
      </c>
      <c r="R237" s="44">
        <v>64.25</v>
      </c>
      <c r="S237" s="46">
        <v>-0.02</v>
      </c>
      <c r="T237" s="78">
        <v>64.260000000000005</v>
      </c>
      <c r="U237" s="47" t="str">
        <f t="shared" si="237"/>
        <v/>
      </c>
      <c r="V237" s="47" t="str">
        <f t="shared" si="238"/>
        <v/>
      </c>
      <c r="W237" s="47"/>
      <c r="X237" s="47"/>
      <c r="Y237" s="47"/>
      <c r="Z237" s="47"/>
      <c r="AA237" s="47"/>
      <c r="AB237" s="47"/>
      <c r="AC237" s="47"/>
      <c r="AD237" s="47"/>
      <c r="AE237" s="51">
        <f t="shared" si="191"/>
        <v>13</v>
      </c>
      <c r="AF237" s="51" t="str">
        <f t="shared" si="192"/>
        <v/>
      </c>
      <c r="AG237" s="51" t="str">
        <f t="shared" si="193"/>
        <v/>
      </c>
      <c r="AH237" s="51" t="str">
        <f t="shared" si="194"/>
        <v/>
      </c>
      <c r="AI237" s="52">
        <f t="shared" si="195"/>
        <v>64.23</v>
      </c>
      <c r="AJ237" s="68"/>
      <c r="AK237" s="53"/>
      <c r="AL237" s="52"/>
      <c r="AM237" s="53">
        <f t="shared" si="197"/>
        <v>48</v>
      </c>
      <c r="AN237" s="53">
        <f>IF(AJ237&lt;&gt;"",IF(AJ237="o",VLOOKUP(AM237,OpenSect!$A$1:$D$11,2),IF(AJ237="u",VLOOKUP(AM237,UpHill!$A$1:$D$35,2),IF(AJ237="d",VLOOKUP(AM237,DownHill!$A$1:$D$29,2),IF(AJ237="f",VLOOKUP(AM237,FlatUnd!$A$2:$D$30,2),IF(AJ237="t",VLOOKUP(AM237,TimeAdd!$A$1:$D$176,2),IF(AJ237="l",VLOOKUP(AM237,SLimit!$A$1:$D$8,2),AN236)))))),AN236)</f>
        <v>57</v>
      </c>
      <c r="AO237" s="53">
        <f>IF(AJ237&lt;&gt;"",IF(AJ237="o",VLOOKUP(AM237,OpenSect!$A$1:$D$11,3),IF(AJ237="u",VLOOKUP(AM237,UpHill!$A$1:$D$35,3),IF(AJ237="d",VLOOKUP(AM237,DownHill!$A$3:$D$29,3),IF(AJ237="f",VLOOKUP(AM237,FlatUnd!$A$2:$D$30,3),IF(AJ237="t",VLOOKUP(AM237,TimeAdd!$A$1:$D$18,3),IF(AJ237="l",VLOOKUP(AM237,SLimit!$A$1:$D$8,3),AO236)))))),AO236)</f>
        <v>67</v>
      </c>
      <c r="AP237" s="53">
        <f>IF(AJ237&lt;&gt;"",IF(AJ237="o",VLOOKUP(AM237,OpenSect!$A$1:$D$11,4),IF(AJ237="u",VLOOKUP(AM237,UpHill!$A$1:$D$35,4),IF(AJ237="d",VLOOKUP(AM237,DownHill!$A$1:$D$29,4),IF(AJ237="f",VLOOKUP(AM237,FlatUnd!$A$2:$D$30,4),IF(AJ237="t",VLOOKUP(AM237,TimeAdd!$A$1:$D$18,4),IF(AJ237="l",VLOOKUP(AM237,SLimit!$A$1:$D$8,4),AP236)))))),AP236)</f>
        <v>76</v>
      </c>
      <c r="AQ237" s="53">
        <f t="shared" si="198"/>
        <v>120</v>
      </c>
      <c r="AR237" s="54" t="str">
        <f t="shared" si="199"/>
        <v>Overhead wires.</v>
      </c>
      <c r="AS237" s="55"/>
      <c r="AT237" s="55"/>
      <c r="AU237" s="56">
        <f>IF(GroupStTimes!$A$8=0,MIN(CB237,CD237,CF237),MIN(BZ237,CB237,CD237,CF237))</f>
        <v>0.32699074074074075</v>
      </c>
      <c r="AV237" s="56">
        <f>IF(GroupStTimes!$A$8=0,MAX(CC237,CE237,CG237),MAX(CA237,CC237,CE237,CG237))</f>
        <v>0.37863425925925931</v>
      </c>
      <c r="AW237" s="57" t="str">
        <f t="shared" si="200"/>
        <v/>
      </c>
      <c r="AX237" s="58" t="str">
        <f t="shared" si="201"/>
        <v/>
      </c>
      <c r="AY237" s="58" t="str">
        <f t="shared" si="202"/>
        <v/>
      </c>
      <c r="AZ237" s="31">
        <f t="shared" si="203"/>
        <v>55.65</v>
      </c>
      <c r="BA237" s="59">
        <f t="shared" si="204"/>
        <v>0.31953703703703706</v>
      </c>
      <c r="BB237" s="59">
        <f t="shared" si="205"/>
        <v>0.32509259259259266</v>
      </c>
      <c r="BC237" s="59">
        <f t="shared" si="206"/>
        <v>0.32189814814814821</v>
      </c>
      <c r="BD237" s="59">
        <f t="shared" si="207"/>
        <v>0.36773148148148149</v>
      </c>
      <c r="BE237" s="59">
        <f t="shared" si="208"/>
        <v>0.36288194444444449</v>
      </c>
      <c r="BF237" s="59">
        <f t="shared" si="209"/>
        <v>0.37329861111111118</v>
      </c>
      <c r="BG237" s="59">
        <f t="shared" si="210"/>
        <v>0.37346064814814806</v>
      </c>
      <c r="BH237" s="59">
        <f t="shared" si="211"/>
        <v>0.37276620370370361</v>
      </c>
      <c r="BI237" s="31">
        <f t="shared" si="212"/>
        <v>8.5800000000000054</v>
      </c>
      <c r="BJ237" s="61">
        <f t="shared" si="213"/>
        <v>0.1787500000000001</v>
      </c>
      <c r="BK237" s="61">
        <f t="shared" si="214"/>
        <v>0.15052631578947379</v>
      </c>
      <c r="BL237" s="61">
        <f t="shared" si="215"/>
        <v>0.1280597014925374</v>
      </c>
      <c r="BM237" s="61">
        <f t="shared" si="216"/>
        <v>0.11289473684210534</v>
      </c>
      <c r="BN237" s="62">
        <f t="shared" si="217"/>
        <v>0</v>
      </c>
      <c r="BO237" s="62">
        <f t="shared" si="218"/>
        <v>10</v>
      </c>
      <c r="BP237" s="62">
        <f t="shared" si="219"/>
        <v>44</v>
      </c>
      <c r="BQ237" s="62">
        <f t="shared" si="220"/>
        <v>0</v>
      </c>
      <c r="BR237" s="62">
        <f t="shared" si="221"/>
        <v>9</v>
      </c>
      <c r="BS237" s="62">
        <f t="shared" si="222"/>
        <v>2</v>
      </c>
      <c r="BT237" s="62">
        <f t="shared" si="223"/>
        <v>0</v>
      </c>
      <c r="BU237" s="62">
        <f t="shared" si="224"/>
        <v>7</v>
      </c>
      <c r="BV237" s="62">
        <f t="shared" si="225"/>
        <v>41</v>
      </c>
      <c r="BW237" s="62">
        <f t="shared" si="226"/>
        <v>0</v>
      </c>
      <c r="BX237" s="62">
        <f t="shared" si="227"/>
        <v>6</v>
      </c>
      <c r="BY237" s="62">
        <f t="shared" si="228"/>
        <v>46</v>
      </c>
      <c r="BZ237" s="63">
        <f t="shared" si="229"/>
        <v>0.32699074074074075</v>
      </c>
      <c r="CA237" s="63">
        <f t="shared" si="230"/>
        <v>0.33254629629629634</v>
      </c>
      <c r="CB237" s="63">
        <f t="shared" si="231"/>
        <v>0.32817129629629638</v>
      </c>
      <c r="CC237" s="63">
        <f t="shared" si="232"/>
        <v>0.37400462962962966</v>
      </c>
      <c r="CD237" s="63">
        <f t="shared" si="233"/>
        <v>0.36821759259259262</v>
      </c>
      <c r="CE237" s="63">
        <f t="shared" si="234"/>
        <v>0.37863425925925931</v>
      </c>
      <c r="CF237" s="63">
        <f t="shared" si="235"/>
        <v>0.37815972222222211</v>
      </c>
      <c r="CG237" s="63">
        <f t="shared" si="236"/>
        <v>0.37746527777777766</v>
      </c>
      <c r="CH237" s="36"/>
      <c r="CI237" s="36"/>
      <c r="CJ237" s="36"/>
      <c r="CK237" s="36"/>
      <c r="CL237" s="60">
        <v>60</v>
      </c>
    </row>
    <row r="238" spans="1:90" ht="28.5" customHeight="1" x14ac:dyDescent="0.25">
      <c r="A238" s="37">
        <v>13</v>
      </c>
      <c r="C238" s="37"/>
      <c r="D238" s="37"/>
      <c r="E238" s="37"/>
      <c r="F238" s="83"/>
      <c r="G238" s="44"/>
      <c r="H238" s="44">
        <f t="shared" si="190"/>
        <v>64.52</v>
      </c>
      <c r="I238" s="83">
        <v>64.48</v>
      </c>
      <c r="J238" s="43">
        <f t="shared" si="243"/>
        <v>-5.6865177832934161E-4</v>
      </c>
      <c r="K238" s="44">
        <f t="shared" si="244"/>
        <v>-3.6666666666675951E-2</v>
      </c>
      <c r="L238" s="76" t="s">
        <v>952</v>
      </c>
      <c r="M238" s="122">
        <v>120</v>
      </c>
      <c r="N238" s="46">
        <f t="shared" si="196"/>
        <v>64.51666666666668</v>
      </c>
      <c r="O238" s="46">
        <v>-0.02</v>
      </c>
      <c r="P238" s="44">
        <v>64.52000000000001</v>
      </c>
      <c r="Q238" s="46">
        <v>-0.02</v>
      </c>
      <c r="R238" s="44">
        <v>64.540000000000006</v>
      </c>
      <c r="S238" s="46">
        <v>-0.02</v>
      </c>
      <c r="T238" s="78">
        <v>64.55</v>
      </c>
      <c r="U238" s="47" t="str">
        <f t="shared" si="237"/>
        <v/>
      </c>
      <c r="V238" s="47" t="str">
        <f t="shared" si="238"/>
        <v/>
      </c>
      <c r="W238" s="47"/>
      <c r="X238" s="47"/>
      <c r="Y238" s="47"/>
      <c r="Z238" s="47"/>
      <c r="AA238" s="47"/>
      <c r="AB238" s="47"/>
      <c r="AC238" s="47"/>
      <c r="AD238" s="47"/>
      <c r="AE238" s="51">
        <f t="shared" si="191"/>
        <v>13</v>
      </c>
      <c r="AF238" s="51" t="str">
        <f t="shared" si="192"/>
        <v/>
      </c>
      <c r="AG238" s="51" t="str">
        <f t="shared" si="193"/>
        <v/>
      </c>
      <c r="AH238" s="51" t="str">
        <f t="shared" si="194"/>
        <v/>
      </c>
      <c r="AI238" s="52">
        <f t="shared" si="195"/>
        <v>64.52</v>
      </c>
      <c r="AJ238" s="68"/>
      <c r="AK238" s="53"/>
      <c r="AL238" s="52"/>
      <c r="AM238" s="53">
        <f t="shared" si="197"/>
        <v>48</v>
      </c>
      <c r="AN238" s="53">
        <f>IF(AJ238&lt;&gt;"",IF(AJ238="o",VLOOKUP(AM238,OpenSect!$A$1:$D$11,2),IF(AJ238="u",VLOOKUP(AM238,UpHill!$A$1:$D$35,2),IF(AJ238="d",VLOOKUP(AM238,DownHill!$A$1:$D$29,2),IF(AJ238="f",VLOOKUP(AM238,FlatUnd!$A$2:$D$30,2),IF(AJ238="t",VLOOKUP(AM238,TimeAdd!$A$1:$D$176,2),IF(AJ238="l",VLOOKUP(AM238,SLimit!$A$1:$D$8,2),AN237)))))),AN237)</f>
        <v>57</v>
      </c>
      <c r="AO238" s="53">
        <f>IF(AJ238&lt;&gt;"",IF(AJ238="o",VLOOKUP(AM238,OpenSect!$A$1:$D$11,3),IF(AJ238="u",VLOOKUP(AM238,UpHill!$A$1:$D$35,3),IF(AJ238="d",VLOOKUP(AM238,DownHill!$A$3:$D$29,3),IF(AJ238="f",VLOOKUP(AM238,FlatUnd!$A$2:$D$30,3),IF(AJ238="t",VLOOKUP(AM238,TimeAdd!$A$1:$D$18,3),IF(AJ238="l",VLOOKUP(AM238,SLimit!$A$1:$D$8,3),AO237)))))),AO237)</f>
        <v>67</v>
      </c>
      <c r="AP238" s="53">
        <f>IF(AJ238&lt;&gt;"",IF(AJ238="o",VLOOKUP(AM238,OpenSect!$A$1:$D$11,4),IF(AJ238="u",VLOOKUP(AM238,UpHill!$A$1:$D$35,4),IF(AJ238="d",VLOOKUP(AM238,DownHill!$A$1:$D$29,4),IF(AJ238="f",VLOOKUP(AM238,FlatUnd!$A$2:$D$30,4),IF(AJ238="t",VLOOKUP(AM238,TimeAdd!$A$1:$D$18,4),IF(AJ238="l",VLOOKUP(AM238,SLimit!$A$1:$D$8,4),AP237)))))),AP237)</f>
        <v>76</v>
      </c>
      <c r="AQ238" s="53">
        <f t="shared" si="198"/>
        <v>120</v>
      </c>
      <c r="AR238" s="54" t="str">
        <f t="shared" si="199"/>
        <v>13,0 km plate.</v>
      </c>
      <c r="AS238" s="55"/>
      <c r="AT238" s="55"/>
      <c r="AU238" s="56">
        <f>IF(GroupStTimes!$A$8=0,MIN(CB238,CD238,CF238),MIN(BZ238,CB238,CD238,CF238))</f>
        <v>0.32723379629629634</v>
      </c>
      <c r="AV238" s="56">
        <f>IF(GroupStTimes!$A$8=0,MAX(CC238,CE238,CG238),MAX(CA238,CC238,CE238,CG238))</f>
        <v>0.37881944444444449</v>
      </c>
      <c r="AW238" s="57" t="str">
        <f t="shared" si="200"/>
        <v/>
      </c>
      <c r="AX238" s="58" t="str">
        <f t="shared" si="201"/>
        <v/>
      </c>
      <c r="AY238" s="58" t="str">
        <f t="shared" si="202"/>
        <v/>
      </c>
      <c r="AZ238" s="31">
        <f t="shared" si="203"/>
        <v>55.65</v>
      </c>
      <c r="BA238" s="59">
        <f t="shared" si="204"/>
        <v>0.31953703703703706</v>
      </c>
      <c r="BB238" s="59">
        <f t="shared" si="205"/>
        <v>0.32509259259259266</v>
      </c>
      <c r="BC238" s="59">
        <f t="shared" si="206"/>
        <v>0.32189814814814821</v>
      </c>
      <c r="BD238" s="59">
        <f t="shared" si="207"/>
        <v>0.36773148148148149</v>
      </c>
      <c r="BE238" s="59">
        <f t="shared" si="208"/>
        <v>0.36288194444444449</v>
      </c>
      <c r="BF238" s="59">
        <f t="shared" si="209"/>
        <v>0.37329861111111118</v>
      </c>
      <c r="BG238" s="59">
        <f t="shared" si="210"/>
        <v>0.37346064814814806</v>
      </c>
      <c r="BH238" s="59">
        <f t="shared" si="211"/>
        <v>0.37276620370370361</v>
      </c>
      <c r="BI238" s="31">
        <f t="shared" si="212"/>
        <v>8.8699999999999974</v>
      </c>
      <c r="BJ238" s="61">
        <f t="shared" si="213"/>
        <v>0.1847916666666666</v>
      </c>
      <c r="BK238" s="61">
        <f t="shared" si="214"/>
        <v>0.15561403508771926</v>
      </c>
      <c r="BL238" s="61">
        <f t="shared" si="215"/>
        <v>0.13238805970149251</v>
      </c>
      <c r="BM238" s="61">
        <f t="shared" si="216"/>
        <v>0.11671052631578945</v>
      </c>
      <c r="BN238" s="62">
        <f t="shared" si="217"/>
        <v>0</v>
      </c>
      <c r="BO238" s="62">
        <f t="shared" si="218"/>
        <v>11</v>
      </c>
      <c r="BP238" s="62">
        <f t="shared" si="219"/>
        <v>5</v>
      </c>
      <c r="BQ238" s="62">
        <f t="shared" si="220"/>
        <v>0</v>
      </c>
      <c r="BR238" s="62">
        <f t="shared" si="221"/>
        <v>9</v>
      </c>
      <c r="BS238" s="62">
        <f t="shared" si="222"/>
        <v>20</v>
      </c>
      <c r="BT238" s="62">
        <f t="shared" si="223"/>
        <v>0</v>
      </c>
      <c r="BU238" s="62">
        <f t="shared" si="224"/>
        <v>7</v>
      </c>
      <c r="BV238" s="62">
        <f t="shared" si="225"/>
        <v>57</v>
      </c>
      <c r="BW238" s="62">
        <f t="shared" si="226"/>
        <v>0</v>
      </c>
      <c r="BX238" s="62">
        <f t="shared" si="227"/>
        <v>7</v>
      </c>
      <c r="BY238" s="62">
        <f t="shared" si="228"/>
        <v>0</v>
      </c>
      <c r="BZ238" s="63">
        <f t="shared" si="229"/>
        <v>0.32723379629629634</v>
      </c>
      <c r="CA238" s="63">
        <f t="shared" si="230"/>
        <v>0.33278935185185193</v>
      </c>
      <c r="CB238" s="63">
        <f t="shared" si="231"/>
        <v>0.32837962962962969</v>
      </c>
      <c r="CC238" s="63">
        <f t="shared" si="232"/>
        <v>0.37421296296296297</v>
      </c>
      <c r="CD238" s="63">
        <f t="shared" si="233"/>
        <v>0.3684027777777778</v>
      </c>
      <c r="CE238" s="63">
        <f t="shared" si="234"/>
        <v>0.37881944444444449</v>
      </c>
      <c r="CF238" s="63">
        <f t="shared" si="235"/>
        <v>0.37832175925925915</v>
      </c>
      <c r="CG238" s="63">
        <f t="shared" si="236"/>
        <v>0.37762731481481471</v>
      </c>
      <c r="CH238" s="36"/>
      <c r="CI238" s="36"/>
      <c r="CJ238" s="36"/>
      <c r="CK238" s="36"/>
      <c r="CL238" s="60">
        <v>60</v>
      </c>
    </row>
    <row r="239" spans="1:90" ht="28.5" customHeight="1" x14ac:dyDescent="0.25">
      <c r="A239" s="37">
        <v>13</v>
      </c>
      <c r="B239" s="16" t="s">
        <v>935</v>
      </c>
      <c r="C239" s="37"/>
      <c r="D239" s="37"/>
      <c r="E239" s="37"/>
      <c r="F239" s="83"/>
      <c r="G239" s="44"/>
      <c r="H239" s="44">
        <f t="shared" si="190"/>
        <v>64.53</v>
      </c>
      <c r="I239" s="83">
        <v>64.5</v>
      </c>
      <c r="J239" s="43">
        <f t="shared" si="243"/>
        <v>-5.1679586563326593E-4</v>
      </c>
      <c r="K239" s="44">
        <f t="shared" si="244"/>
        <v>-3.3333333333345649E-2</v>
      </c>
      <c r="L239" s="76" t="s">
        <v>363</v>
      </c>
      <c r="M239" s="122">
        <v>120</v>
      </c>
      <c r="N239" s="46">
        <f t="shared" si="196"/>
        <v>64.533333333333346</v>
      </c>
      <c r="O239" s="46">
        <v>-0.02</v>
      </c>
      <c r="P239" s="44">
        <v>64.539999999999992</v>
      </c>
      <c r="Q239" s="46">
        <v>-0.02</v>
      </c>
      <c r="R239" s="44">
        <v>64.55</v>
      </c>
      <c r="S239" s="46">
        <v>-0.02</v>
      </c>
      <c r="T239" s="78">
        <v>64.569999999999993</v>
      </c>
      <c r="U239" s="47" t="str">
        <f t="shared" si="237"/>
        <v/>
      </c>
      <c r="V239" s="47" t="str">
        <f t="shared" si="238"/>
        <v/>
      </c>
      <c r="W239" s="47"/>
      <c r="X239" s="47"/>
      <c r="Y239" s="47"/>
      <c r="Z239" s="47"/>
      <c r="AA239" s="47"/>
      <c r="AB239" s="47"/>
      <c r="AC239" s="47"/>
      <c r="AD239" s="47"/>
      <c r="AE239" s="51">
        <f t="shared" si="191"/>
        <v>13</v>
      </c>
      <c r="AF239" s="51" t="str">
        <f t="shared" si="192"/>
        <v>FD</v>
      </c>
      <c r="AG239" s="51" t="str">
        <f t="shared" si="193"/>
        <v/>
      </c>
      <c r="AH239" s="51" t="str">
        <f t="shared" si="194"/>
        <v/>
      </c>
      <c r="AI239" s="52">
        <f t="shared" si="195"/>
        <v>64.53</v>
      </c>
      <c r="AJ239" s="68"/>
      <c r="AK239" s="53"/>
      <c r="AL239" s="52"/>
      <c r="AM239" s="53">
        <f t="shared" si="197"/>
        <v>48</v>
      </c>
      <c r="AN239" s="53">
        <f>IF(AJ239&lt;&gt;"",IF(AJ239="o",VLOOKUP(AM239,OpenSect!$A$1:$D$11,2),IF(AJ239="u",VLOOKUP(AM239,UpHill!$A$1:$D$35,2),IF(AJ239="d",VLOOKUP(AM239,DownHill!$A$1:$D$29,2),IF(AJ239="f",VLOOKUP(AM239,FlatUnd!$A$2:$D$30,2),IF(AJ239="t",VLOOKUP(AM239,TimeAdd!$A$1:$D$176,2),IF(AJ239="l",VLOOKUP(AM239,SLimit!$A$1:$D$8,2),AN238)))))),AN238)</f>
        <v>57</v>
      </c>
      <c r="AO239" s="53">
        <f>IF(AJ239&lt;&gt;"",IF(AJ239="o",VLOOKUP(AM239,OpenSect!$A$1:$D$11,3),IF(AJ239="u",VLOOKUP(AM239,UpHill!$A$1:$D$35,3),IF(AJ239="d",VLOOKUP(AM239,DownHill!$A$3:$D$29,3),IF(AJ239="f",VLOOKUP(AM239,FlatUnd!$A$2:$D$30,3),IF(AJ239="t",VLOOKUP(AM239,TimeAdd!$A$1:$D$18,3),IF(AJ239="l",VLOOKUP(AM239,SLimit!$A$1:$D$8,3),AO238)))))),AO238)</f>
        <v>67</v>
      </c>
      <c r="AP239" s="53">
        <f>IF(AJ239&lt;&gt;"",IF(AJ239="o",VLOOKUP(AM239,OpenSect!$A$1:$D$11,4),IF(AJ239="u",VLOOKUP(AM239,UpHill!$A$1:$D$35,4),IF(AJ239="d",VLOOKUP(AM239,DownHill!$A$1:$D$29,4),IF(AJ239="f",VLOOKUP(AM239,FlatUnd!$A$2:$D$30,4),IF(AJ239="t",VLOOKUP(AM239,TimeAdd!$A$1:$D$18,4),IF(AJ239="l",VLOOKUP(AM239,SLimit!$A$1:$D$8,4),AP238)))))),AP238)</f>
        <v>76</v>
      </c>
      <c r="AQ239" s="53">
        <f t="shared" si="198"/>
        <v>120</v>
      </c>
      <c r="AR239" s="54" t="str">
        <f t="shared" si="199"/>
        <v>Warning - Farm animals.</v>
      </c>
      <c r="AS239" s="55"/>
      <c r="AT239" s="55"/>
      <c r="AU239" s="56">
        <f>IF(GroupStTimes!$A$8=0,MIN(CB239,CD239,CF239),MIN(BZ239,CB239,CD239,CF239))</f>
        <v>0.32724537037037038</v>
      </c>
      <c r="AV239" s="56">
        <f>IF(GroupStTimes!$A$8=0,MAX(CC239,CE239,CG239),MAX(CA239,CC239,CE239,CG239))</f>
        <v>0.37881944444444449</v>
      </c>
      <c r="AW239" s="57" t="str">
        <f t="shared" si="200"/>
        <v/>
      </c>
      <c r="AX239" s="58" t="str">
        <f t="shared" si="201"/>
        <v/>
      </c>
      <c r="AY239" s="58" t="str">
        <f t="shared" si="202"/>
        <v/>
      </c>
      <c r="AZ239" s="31">
        <f t="shared" si="203"/>
        <v>55.65</v>
      </c>
      <c r="BA239" s="59">
        <f t="shared" si="204"/>
        <v>0.31953703703703706</v>
      </c>
      <c r="BB239" s="59">
        <f t="shared" si="205"/>
        <v>0.32509259259259266</v>
      </c>
      <c r="BC239" s="59">
        <f t="shared" si="206"/>
        <v>0.32189814814814821</v>
      </c>
      <c r="BD239" s="59">
        <f t="shared" si="207"/>
        <v>0.36773148148148149</v>
      </c>
      <c r="BE239" s="59">
        <f t="shared" si="208"/>
        <v>0.36288194444444449</v>
      </c>
      <c r="BF239" s="59">
        <f t="shared" si="209"/>
        <v>0.37329861111111118</v>
      </c>
      <c r="BG239" s="59">
        <f t="shared" si="210"/>
        <v>0.37346064814814806</v>
      </c>
      <c r="BH239" s="59">
        <f t="shared" si="211"/>
        <v>0.37276620370370361</v>
      </c>
      <c r="BI239" s="31">
        <f t="shared" si="212"/>
        <v>8.8800000000000026</v>
      </c>
      <c r="BJ239" s="61">
        <f t="shared" si="213"/>
        <v>0.18500000000000005</v>
      </c>
      <c r="BK239" s="61">
        <f t="shared" si="214"/>
        <v>0.15578947368421056</v>
      </c>
      <c r="BL239" s="61">
        <f t="shared" si="215"/>
        <v>0.13253731343283587</v>
      </c>
      <c r="BM239" s="61">
        <f t="shared" si="216"/>
        <v>0.11684210526315793</v>
      </c>
      <c r="BN239" s="62">
        <f t="shared" si="217"/>
        <v>0</v>
      </c>
      <c r="BO239" s="62">
        <f t="shared" si="218"/>
        <v>11</v>
      </c>
      <c r="BP239" s="62">
        <f t="shared" si="219"/>
        <v>6</v>
      </c>
      <c r="BQ239" s="62">
        <f t="shared" si="220"/>
        <v>0</v>
      </c>
      <c r="BR239" s="62">
        <f t="shared" si="221"/>
        <v>9</v>
      </c>
      <c r="BS239" s="62">
        <f t="shared" si="222"/>
        <v>21</v>
      </c>
      <c r="BT239" s="62">
        <f t="shared" si="223"/>
        <v>0</v>
      </c>
      <c r="BU239" s="62">
        <f t="shared" si="224"/>
        <v>7</v>
      </c>
      <c r="BV239" s="62">
        <f t="shared" si="225"/>
        <v>57</v>
      </c>
      <c r="BW239" s="62">
        <f t="shared" si="226"/>
        <v>0</v>
      </c>
      <c r="BX239" s="62">
        <f t="shared" si="227"/>
        <v>7</v>
      </c>
      <c r="BY239" s="62">
        <f t="shared" si="228"/>
        <v>1</v>
      </c>
      <c r="BZ239" s="63">
        <f t="shared" si="229"/>
        <v>0.32724537037037038</v>
      </c>
      <c r="CA239" s="63">
        <f t="shared" si="230"/>
        <v>0.33280092592592597</v>
      </c>
      <c r="CB239" s="63">
        <f t="shared" si="231"/>
        <v>0.32839120370370378</v>
      </c>
      <c r="CC239" s="63">
        <f t="shared" si="232"/>
        <v>0.37422453703703706</v>
      </c>
      <c r="CD239" s="63">
        <f t="shared" si="233"/>
        <v>0.3684027777777778</v>
      </c>
      <c r="CE239" s="63">
        <f t="shared" si="234"/>
        <v>0.37881944444444449</v>
      </c>
      <c r="CF239" s="63">
        <f t="shared" si="235"/>
        <v>0.37833333333333324</v>
      </c>
      <c r="CG239" s="63">
        <f t="shared" si="236"/>
        <v>0.3776388888888888</v>
      </c>
      <c r="CH239" s="36"/>
      <c r="CI239" s="36"/>
      <c r="CJ239" s="36"/>
      <c r="CK239" s="36"/>
      <c r="CL239" s="60">
        <v>60</v>
      </c>
    </row>
    <row r="240" spans="1:90" ht="28.5" customHeight="1" x14ac:dyDescent="0.25">
      <c r="A240" s="37">
        <v>13</v>
      </c>
      <c r="C240" s="37"/>
      <c r="D240" s="37"/>
      <c r="E240" s="37"/>
      <c r="F240" s="83"/>
      <c r="G240" s="44"/>
      <c r="H240" s="44">
        <f t="shared" si="190"/>
        <v>65.459999999999994</v>
      </c>
      <c r="I240" s="83">
        <v>65.430000000000007</v>
      </c>
      <c r="J240" s="43">
        <f t="shared" si="243"/>
        <v>-5.0945030312311856E-4</v>
      </c>
      <c r="K240" s="44">
        <f t="shared" si="244"/>
        <v>-3.3333333333345649E-2</v>
      </c>
      <c r="L240" s="76" t="s">
        <v>1049</v>
      </c>
      <c r="M240" s="122">
        <v>120</v>
      </c>
      <c r="N240" s="46">
        <f t="shared" si="196"/>
        <v>65.463333333333352</v>
      </c>
      <c r="O240" s="46">
        <v>-0.02</v>
      </c>
      <c r="P240" s="44">
        <v>65.47</v>
      </c>
      <c r="Q240" s="46">
        <v>-0.02</v>
      </c>
      <c r="R240" s="44">
        <v>65.48</v>
      </c>
      <c r="S240" s="46">
        <v>-0.02</v>
      </c>
      <c r="T240" s="78">
        <v>65.5</v>
      </c>
      <c r="U240" s="47" t="str">
        <f t="shared" si="237"/>
        <v/>
      </c>
      <c r="V240" s="47" t="str">
        <f t="shared" si="238"/>
        <v/>
      </c>
      <c r="W240" s="47"/>
      <c r="X240" s="47"/>
      <c r="Y240" s="47"/>
      <c r="Z240" s="47"/>
      <c r="AA240" s="47"/>
      <c r="AB240" s="47"/>
      <c r="AC240" s="47"/>
      <c r="AD240" s="47"/>
      <c r="AE240" s="51">
        <f t="shared" si="191"/>
        <v>13</v>
      </c>
      <c r="AF240" s="51" t="str">
        <f t="shared" si="192"/>
        <v/>
      </c>
      <c r="AG240" s="51" t="str">
        <f t="shared" si="193"/>
        <v/>
      </c>
      <c r="AH240" s="51" t="str">
        <f t="shared" si="194"/>
        <v/>
      </c>
      <c r="AI240" s="52">
        <f t="shared" si="195"/>
        <v>65.459999999999994</v>
      </c>
      <c r="AJ240" s="68"/>
      <c r="AK240" s="53"/>
      <c r="AL240" s="52"/>
      <c r="AM240" s="53">
        <f t="shared" si="197"/>
        <v>48</v>
      </c>
      <c r="AN240" s="53">
        <f>IF(AJ240&lt;&gt;"",IF(AJ240="o",VLOOKUP(AM240,OpenSect!$A$1:$D$11,2),IF(AJ240="u",VLOOKUP(AM240,UpHill!$A$1:$D$35,2),IF(AJ240="d",VLOOKUP(AM240,DownHill!$A$1:$D$29,2),IF(AJ240="f",VLOOKUP(AM240,FlatUnd!$A$2:$D$30,2),IF(AJ240="t",VLOOKUP(AM240,TimeAdd!$A$1:$D$176,2),IF(AJ240="l",VLOOKUP(AM240,SLimit!$A$1:$D$8,2),AN239)))))),AN239)</f>
        <v>57</v>
      </c>
      <c r="AO240" s="53">
        <f>IF(AJ240&lt;&gt;"",IF(AJ240="o",VLOOKUP(AM240,OpenSect!$A$1:$D$11,3),IF(AJ240="u",VLOOKUP(AM240,UpHill!$A$1:$D$35,3),IF(AJ240="d",VLOOKUP(AM240,DownHill!$A$3:$D$29,3),IF(AJ240="f",VLOOKUP(AM240,FlatUnd!$A$2:$D$30,3),IF(AJ240="t",VLOOKUP(AM240,TimeAdd!$A$1:$D$18,3),IF(AJ240="l",VLOOKUP(AM240,SLimit!$A$1:$D$8,3),AO239)))))),AO239)</f>
        <v>67</v>
      </c>
      <c r="AP240" s="53">
        <f>IF(AJ240&lt;&gt;"",IF(AJ240="o",VLOOKUP(AM240,OpenSect!$A$1:$D$11,4),IF(AJ240="u",VLOOKUP(AM240,UpHill!$A$1:$D$35,4),IF(AJ240="d",VLOOKUP(AM240,DownHill!$A$1:$D$29,4),IF(AJ240="f",VLOOKUP(AM240,FlatUnd!$A$2:$D$30,4),IF(AJ240="t",VLOOKUP(AM240,TimeAdd!$A$1:$D$18,4),IF(AJ240="l",VLOOKUP(AM240,SLimit!$A$1:$D$8,4),AP239)))))),AP239)</f>
        <v>76</v>
      </c>
      <c r="AQ240" s="53">
        <f t="shared" si="198"/>
        <v>120</v>
      </c>
      <c r="AR240" s="54" t="str">
        <f t="shared" si="199"/>
        <v>Warning - Winding road.  80 km/h.  For 5 km.</v>
      </c>
      <c r="AS240" s="55"/>
      <c r="AT240" s="55"/>
      <c r="AU240" s="56">
        <f>IF(GroupStTimes!$A$8=0,MIN(CB240,CD240,CF240),MIN(BZ240,CB240,CD240,CF240))</f>
        <v>0.3280555555555556</v>
      </c>
      <c r="AV240" s="56">
        <f>IF(GroupStTimes!$A$8=0,MAX(CC240,CE240,CG240),MAX(CA240,CC240,CE240,CG240))</f>
        <v>0.37939814814814821</v>
      </c>
      <c r="AW240" s="57" t="str">
        <f t="shared" si="200"/>
        <v/>
      </c>
      <c r="AX240" s="58" t="str">
        <f t="shared" si="201"/>
        <v/>
      </c>
      <c r="AY240" s="58" t="str">
        <f t="shared" si="202"/>
        <v/>
      </c>
      <c r="AZ240" s="31">
        <f t="shared" si="203"/>
        <v>55.65</v>
      </c>
      <c r="BA240" s="59">
        <f t="shared" si="204"/>
        <v>0.31953703703703706</v>
      </c>
      <c r="BB240" s="59">
        <f t="shared" si="205"/>
        <v>0.32509259259259266</v>
      </c>
      <c r="BC240" s="59">
        <f t="shared" si="206"/>
        <v>0.32189814814814821</v>
      </c>
      <c r="BD240" s="59">
        <f t="shared" si="207"/>
        <v>0.36773148148148149</v>
      </c>
      <c r="BE240" s="59">
        <f t="shared" si="208"/>
        <v>0.36288194444444449</v>
      </c>
      <c r="BF240" s="59">
        <f t="shared" si="209"/>
        <v>0.37329861111111118</v>
      </c>
      <c r="BG240" s="59">
        <f t="shared" si="210"/>
        <v>0.37346064814814806</v>
      </c>
      <c r="BH240" s="59">
        <f t="shared" si="211"/>
        <v>0.37276620370370361</v>
      </c>
      <c r="BI240" s="31">
        <f t="shared" si="212"/>
        <v>9.8099999999999952</v>
      </c>
      <c r="BJ240" s="61">
        <f t="shared" si="213"/>
        <v>0.20437499999999989</v>
      </c>
      <c r="BK240" s="61">
        <f t="shared" si="214"/>
        <v>0.17210526315789465</v>
      </c>
      <c r="BL240" s="61">
        <f t="shared" si="215"/>
        <v>0.14641791044776112</v>
      </c>
      <c r="BM240" s="61">
        <f t="shared" si="216"/>
        <v>0.12907894736842099</v>
      </c>
      <c r="BN240" s="62">
        <f t="shared" si="217"/>
        <v>0</v>
      </c>
      <c r="BO240" s="62">
        <f t="shared" si="218"/>
        <v>12</v>
      </c>
      <c r="BP240" s="62">
        <f t="shared" si="219"/>
        <v>16</v>
      </c>
      <c r="BQ240" s="62">
        <f t="shared" si="220"/>
        <v>0</v>
      </c>
      <c r="BR240" s="62">
        <f t="shared" si="221"/>
        <v>10</v>
      </c>
      <c r="BS240" s="62">
        <f t="shared" si="222"/>
        <v>20</v>
      </c>
      <c r="BT240" s="62">
        <f t="shared" si="223"/>
        <v>0</v>
      </c>
      <c r="BU240" s="62">
        <f t="shared" si="224"/>
        <v>8</v>
      </c>
      <c r="BV240" s="62">
        <f t="shared" si="225"/>
        <v>47</v>
      </c>
      <c r="BW240" s="62">
        <f t="shared" si="226"/>
        <v>0</v>
      </c>
      <c r="BX240" s="62">
        <f t="shared" si="227"/>
        <v>7</v>
      </c>
      <c r="BY240" s="62">
        <f t="shared" si="228"/>
        <v>45</v>
      </c>
      <c r="BZ240" s="63">
        <f t="shared" si="229"/>
        <v>0.3280555555555556</v>
      </c>
      <c r="CA240" s="63">
        <f t="shared" si="230"/>
        <v>0.33361111111111119</v>
      </c>
      <c r="CB240" s="63">
        <f t="shared" si="231"/>
        <v>0.32907407407407413</v>
      </c>
      <c r="CC240" s="63">
        <f t="shared" si="232"/>
        <v>0.37490740740740741</v>
      </c>
      <c r="CD240" s="63">
        <f t="shared" si="233"/>
        <v>0.36898148148148152</v>
      </c>
      <c r="CE240" s="63">
        <f t="shared" si="234"/>
        <v>0.37939814814814821</v>
      </c>
      <c r="CF240" s="63">
        <f t="shared" si="235"/>
        <v>0.37884259259259251</v>
      </c>
      <c r="CG240" s="63">
        <f t="shared" si="236"/>
        <v>0.37814814814814807</v>
      </c>
      <c r="CH240" s="36"/>
      <c r="CI240" s="36"/>
      <c r="CJ240" s="36"/>
      <c r="CK240" s="36"/>
      <c r="CL240" s="60">
        <v>60</v>
      </c>
    </row>
    <row r="241" spans="1:90" ht="28.5" customHeight="1" x14ac:dyDescent="0.25">
      <c r="A241" s="37">
        <v>13</v>
      </c>
      <c r="C241" s="37"/>
      <c r="D241" s="37"/>
      <c r="E241" s="37"/>
      <c r="F241" s="83"/>
      <c r="G241" s="44">
        <v>65.53</v>
      </c>
      <c r="H241" s="44">
        <f t="shared" si="190"/>
        <v>65.510000000000005</v>
      </c>
      <c r="I241" s="83">
        <v>65.48</v>
      </c>
      <c r="J241" s="43">
        <f t="shared" si="243"/>
        <v>-5.0906129097940496E-4</v>
      </c>
      <c r="K241" s="44">
        <f t="shared" si="244"/>
        <v>-3.3333333333331439E-2</v>
      </c>
      <c r="L241" s="76" t="s">
        <v>954</v>
      </c>
      <c r="M241" s="122">
        <v>120</v>
      </c>
      <c r="N241" s="46">
        <f t="shared" si="196"/>
        <v>65.513333333333335</v>
      </c>
      <c r="O241" s="46">
        <v>-0.02</v>
      </c>
      <c r="P241" s="78">
        <v>65.52</v>
      </c>
      <c r="Q241" s="46">
        <v>-0.02</v>
      </c>
      <c r="R241" s="78">
        <v>65.53</v>
      </c>
      <c r="S241" s="46">
        <v>-0.02</v>
      </c>
      <c r="T241" s="78">
        <v>65.55</v>
      </c>
      <c r="U241" s="47" t="str">
        <f t="shared" si="237"/>
        <v/>
      </c>
      <c r="V241" s="47" t="str">
        <f t="shared" si="238"/>
        <v/>
      </c>
      <c r="W241" s="47"/>
      <c r="X241" s="47"/>
      <c r="Y241" s="47"/>
      <c r="Z241" s="47"/>
      <c r="AA241" s="47"/>
      <c r="AB241" s="47"/>
      <c r="AC241" s="47"/>
      <c r="AD241" s="47"/>
      <c r="AE241" s="51">
        <f t="shared" si="191"/>
        <v>13</v>
      </c>
      <c r="AF241" s="51" t="str">
        <f t="shared" si="192"/>
        <v/>
      </c>
      <c r="AG241" s="51" t="str">
        <f t="shared" si="193"/>
        <v/>
      </c>
      <c r="AH241" s="51" t="str">
        <f t="shared" si="194"/>
        <v/>
      </c>
      <c r="AI241" s="52">
        <f t="shared" si="195"/>
        <v>65.510000000000005</v>
      </c>
      <c r="AJ241" s="68"/>
      <c r="AK241" s="53"/>
      <c r="AL241" s="52"/>
      <c r="AM241" s="53">
        <f t="shared" si="197"/>
        <v>48</v>
      </c>
      <c r="AN241" s="53">
        <f>IF(AJ241&lt;&gt;"",IF(AJ241="o",VLOOKUP(AM241,OpenSect!$A$1:$D$11,2),IF(AJ241="u",VLOOKUP(AM241,UpHill!$A$1:$D$35,2),IF(AJ241="d",VLOOKUP(AM241,DownHill!$A$1:$D$29,2),IF(AJ241="f",VLOOKUP(AM241,FlatUnd!$A$2:$D$30,2),IF(AJ241="t",VLOOKUP(AM241,TimeAdd!$A$1:$D$176,2),IF(AJ241="l",VLOOKUP(AM241,SLimit!$A$1:$D$8,2),AN240)))))),AN240)</f>
        <v>57</v>
      </c>
      <c r="AO241" s="53">
        <f>IF(AJ241&lt;&gt;"",IF(AJ241="o",VLOOKUP(AM241,OpenSect!$A$1:$D$11,3),IF(AJ241="u",VLOOKUP(AM241,UpHill!$A$1:$D$35,3),IF(AJ241="d",VLOOKUP(AM241,DownHill!$A$3:$D$29,3),IF(AJ241="f",VLOOKUP(AM241,FlatUnd!$A$2:$D$30,3),IF(AJ241="t",VLOOKUP(AM241,TimeAdd!$A$1:$D$18,3),IF(AJ241="l",VLOOKUP(AM241,SLimit!$A$1:$D$8,3),AO240)))))),AO240)</f>
        <v>67</v>
      </c>
      <c r="AP241" s="53">
        <f>IF(AJ241&lt;&gt;"",IF(AJ241="o",VLOOKUP(AM241,OpenSect!$A$1:$D$11,4),IF(AJ241="u",VLOOKUP(AM241,UpHill!$A$1:$D$35,4),IF(AJ241="d",VLOOKUP(AM241,DownHill!$A$1:$D$29,4),IF(AJ241="f",VLOOKUP(AM241,FlatUnd!$A$2:$D$30,4),IF(AJ241="t",VLOOKUP(AM241,TimeAdd!$A$1:$D$18,4),IF(AJ241="l",VLOOKUP(AM241,SLimit!$A$1:$D$8,4),AP240)))))),AP240)</f>
        <v>76</v>
      </c>
      <c r="AQ241" s="53">
        <f t="shared" si="198"/>
        <v>120</v>
      </c>
      <c r="AR241" s="54" t="str">
        <f t="shared" si="199"/>
        <v>14,0 km plate.</v>
      </c>
      <c r="AS241" s="55"/>
      <c r="AT241" s="55"/>
      <c r="AU241" s="56">
        <f>IF(GroupStTimes!$A$8=0,MIN(CB241,CD241,CF241),MIN(BZ241,CB241,CD241,CF241))</f>
        <v>0.32810185185185187</v>
      </c>
      <c r="AV241" s="56">
        <f>IF(GroupStTimes!$A$8=0,MAX(CC241,CE241,CG241),MAX(CA241,CC241,CE241,CG241))</f>
        <v>0.37943287037037043</v>
      </c>
      <c r="AW241" s="57" t="str">
        <f t="shared" si="200"/>
        <v/>
      </c>
      <c r="AX241" s="58" t="str">
        <f t="shared" si="201"/>
        <v/>
      </c>
      <c r="AY241" s="58" t="str">
        <f t="shared" si="202"/>
        <v/>
      </c>
      <c r="AZ241" s="31">
        <f t="shared" si="203"/>
        <v>55.65</v>
      </c>
      <c r="BA241" s="59">
        <f t="shared" si="204"/>
        <v>0.31953703703703706</v>
      </c>
      <c r="BB241" s="59">
        <f t="shared" si="205"/>
        <v>0.32509259259259266</v>
      </c>
      <c r="BC241" s="59">
        <f t="shared" si="206"/>
        <v>0.32189814814814821</v>
      </c>
      <c r="BD241" s="59">
        <f t="shared" si="207"/>
        <v>0.36773148148148149</v>
      </c>
      <c r="BE241" s="59">
        <f t="shared" si="208"/>
        <v>0.36288194444444449</v>
      </c>
      <c r="BF241" s="59">
        <f t="shared" si="209"/>
        <v>0.37329861111111118</v>
      </c>
      <c r="BG241" s="59">
        <f t="shared" si="210"/>
        <v>0.37346064814814806</v>
      </c>
      <c r="BH241" s="59">
        <f t="shared" si="211"/>
        <v>0.37276620370370361</v>
      </c>
      <c r="BI241" s="31">
        <f t="shared" si="212"/>
        <v>9.8600000000000065</v>
      </c>
      <c r="BJ241" s="61">
        <f t="shared" si="213"/>
        <v>0.2054166666666668</v>
      </c>
      <c r="BK241" s="61">
        <f t="shared" si="214"/>
        <v>0.17298245614035099</v>
      </c>
      <c r="BL241" s="61">
        <f t="shared" si="215"/>
        <v>0.14716417910447771</v>
      </c>
      <c r="BM241" s="61">
        <f t="shared" si="216"/>
        <v>0.12973684210526323</v>
      </c>
      <c r="BN241" s="62">
        <f t="shared" si="217"/>
        <v>0</v>
      </c>
      <c r="BO241" s="62">
        <f t="shared" si="218"/>
        <v>12</v>
      </c>
      <c r="BP241" s="62">
        <f t="shared" si="219"/>
        <v>20</v>
      </c>
      <c r="BQ241" s="62">
        <f t="shared" si="220"/>
        <v>0</v>
      </c>
      <c r="BR241" s="62">
        <f t="shared" si="221"/>
        <v>10</v>
      </c>
      <c r="BS241" s="62">
        <f t="shared" si="222"/>
        <v>23</v>
      </c>
      <c r="BT241" s="62">
        <f t="shared" si="223"/>
        <v>0</v>
      </c>
      <c r="BU241" s="62">
        <f t="shared" si="224"/>
        <v>8</v>
      </c>
      <c r="BV241" s="62">
        <f t="shared" si="225"/>
        <v>50</v>
      </c>
      <c r="BW241" s="62">
        <f t="shared" si="226"/>
        <v>0</v>
      </c>
      <c r="BX241" s="62">
        <f t="shared" si="227"/>
        <v>7</v>
      </c>
      <c r="BY241" s="62">
        <f t="shared" si="228"/>
        <v>47</v>
      </c>
      <c r="BZ241" s="63">
        <f t="shared" si="229"/>
        <v>0.32810185185185187</v>
      </c>
      <c r="CA241" s="63">
        <f t="shared" si="230"/>
        <v>0.33365740740740746</v>
      </c>
      <c r="CB241" s="63">
        <f t="shared" si="231"/>
        <v>0.32910879629629636</v>
      </c>
      <c r="CC241" s="63">
        <f t="shared" si="232"/>
        <v>0.37494212962962964</v>
      </c>
      <c r="CD241" s="63">
        <f t="shared" si="233"/>
        <v>0.36901620370370375</v>
      </c>
      <c r="CE241" s="63">
        <f t="shared" si="234"/>
        <v>0.37943287037037043</v>
      </c>
      <c r="CF241" s="63">
        <f t="shared" si="235"/>
        <v>0.37886574074074064</v>
      </c>
      <c r="CG241" s="63">
        <f t="shared" si="236"/>
        <v>0.3781712962962962</v>
      </c>
      <c r="CH241" s="36"/>
      <c r="CI241" s="36"/>
      <c r="CJ241" s="36"/>
      <c r="CK241" s="36"/>
      <c r="CL241" s="60">
        <v>60</v>
      </c>
    </row>
    <row r="242" spans="1:90" ht="81" x14ac:dyDescent="0.25">
      <c r="A242" s="37">
        <v>13</v>
      </c>
      <c r="C242" s="37" t="s">
        <v>58</v>
      </c>
      <c r="D242" s="37"/>
      <c r="E242" s="37"/>
      <c r="F242" s="83"/>
      <c r="G242" s="44">
        <v>65.7</v>
      </c>
      <c r="H242" s="44">
        <f t="shared" si="190"/>
        <v>65.680000000000007</v>
      </c>
      <c r="I242" s="83">
        <v>65.650000000000006</v>
      </c>
      <c r="J242" s="43">
        <f t="shared" si="243"/>
        <v>-5.5851739020048338E-4</v>
      </c>
      <c r="K242" s="44">
        <f t="shared" si="244"/>
        <v>-3.666666666666174E-2</v>
      </c>
      <c r="L242" s="76" t="s">
        <v>1050</v>
      </c>
      <c r="M242" s="122">
        <v>120</v>
      </c>
      <c r="N242" s="46">
        <f t="shared" si="196"/>
        <v>65.686666666666667</v>
      </c>
      <c r="O242" s="46">
        <v>-0.02</v>
      </c>
      <c r="P242" s="78">
        <v>65.7</v>
      </c>
      <c r="Q242" s="46">
        <v>-0.02</v>
      </c>
      <c r="R242" s="78">
        <v>65.7</v>
      </c>
      <c r="S242" s="46">
        <v>-0.02</v>
      </c>
      <c r="T242" s="78">
        <v>65.72</v>
      </c>
      <c r="U242" s="47">
        <f t="shared" si="237"/>
        <v>27.280529999999999</v>
      </c>
      <c r="V242" s="47">
        <f t="shared" si="238"/>
        <v>29.791149999999998</v>
      </c>
      <c r="W242" s="47">
        <v>27.280519999999999</v>
      </c>
      <c r="X242" s="47">
        <v>29.791119999999999</v>
      </c>
      <c r="Y242" s="47">
        <v>27.280519999999999</v>
      </c>
      <c r="Z242" s="47">
        <v>29.791149999999998</v>
      </c>
      <c r="AA242" s="47">
        <v>27.280519999999999</v>
      </c>
      <c r="AB242" s="47">
        <v>29.791170000000001</v>
      </c>
      <c r="AC242" s="47">
        <v>27.280550000000002</v>
      </c>
      <c r="AD242" s="47">
        <v>29.791170000000001</v>
      </c>
      <c r="AE242" s="51">
        <f t="shared" si="191"/>
        <v>13</v>
      </c>
      <c r="AF242" s="51" t="str">
        <f t="shared" si="192"/>
        <v/>
      </c>
      <c r="AG242" s="51" t="str">
        <f t="shared" si="193"/>
        <v>m</v>
      </c>
      <c r="AH242" s="51" t="str">
        <f t="shared" si="194"/>
        <v/>
      </c>
      <c r="AI242" s="52">
        <f t="shared" si="195"/>
        <v>65.680000000000007</v>
      </c>
      <c r="AJ242" s="68" t="s">
        <v>58</v>
      </c>
      <c r="AK242" s="53"/>
      <c r="AL242" s="52"/>
      <c r="AM242" s="53">
        <f t="shared" si="197"/>
        <v>48</v>
      </c>
      <c r="AN242" s="53">
        <f>IF(AJ242&lt;&gt;"",IF(AJ242="o",VLOOKUP(AM242,OpenSect!$A$1:$D$11,2),IF(AJ242="u",VLOOKUP(AM242,UpHill!$A$1:$D$35,2),IF(AJ242="d",VLOOKUP(AM242,DownHill!$A$1:$D$29,2),IF(AJ242="f",VLOOKUP(AM242,FlatUnd!$A$2:$D$30,2),IF(AJ242="t",VLOOKUP(AM242,TimeAdd!$A$1:$D$176,2),IF(AJ242="l",VLOOKUP(AM242,SLimit!$A$1:$D$8,2),AN241)))))),AN241)</f>
        <v>57</v>
      </c>
      <c r="AO242" s="53">
        <f>IF(AJ242&lt;&gt;"",IF(AJ242="o",VLOOKUP(AM242,OpenSect!$A$1:$D$11,3),IF(AJ242="u",VLOOKUP(AM242,UpHill!$A$1:$D$35,3),IF(AJ242="d",VLOOKUP(AM242,DownHill!$A$3:$D$29,3),IF(AJ242="f",VLOOKUP(AM242,FlatUnd!$A$2:$D$30,3),IF(AJ242="t",VLOOKUP(AM242,TimeAdd!$A$1:$D$18,3),IF(AJ242="l",VLOOKUP(AM242,SLimit!$A$1:$D$8,3),AO241)))))),AO241)</f>
        <v>67</v>
      </c>
      <c r="AP242" s="53">
        <f>IF(AJ242&lt;&gt;"",IF(AJ242="o",VLOOKUP(AM242,OpenSect!$A$1:$D$11,4),IF(AJ242="u",VLOOKUP(AM242,UpHill!$A$1:$D$35,4),IF(AJ242="d",VLOOKUP(AM242,DownHill!$A$1:$D$29,4),IF(AJ242="f",VLOOKUP(AM242,FlatUnd!$A$2:$D$30,4),IF(AJ242="t",VLOOKUP(AM242,TimeAdd!$A$1:$D$18,4),IF(AJ242="l",VLOOKUP(AM242,SLimit!$A$1:$D$8,4),AP241)))))),AP241)</f>
        <v>76</v>
      </c>
      <c r="AQ242" s="53">
        <f t="shared" si="198"/>
        <v>120</v>
      </c>
      <c r="AR242" s="54" t="str">
        <f t="shared" si="199"/>
        <v>Control @ [Sanral] SA National Roads Agency Limited Routine maintenance. / [Telephone] 082 380 5364.  Dot on pole and yellow line.</v>
      </c>
      <c r="AS242" s="55"/>
      <c r="AT242" s="55"/>
      <c r="AU242" s="56">
        <f>IF(GroupStTimes!$A$8=0,MIN(CB242,CD242,CF242),MIN(BZ242,CB242,CD242,CF242))</f>
        <v>0.32824074074074078</v>
      </c>
      <c r="AV242" s="56">
        <f>IF(GroupStTimes!$A$8=0,MAX(CC242,CE242,CG242),MAX(CA242,CC242,CE242,CG242))</f>
        <v>0.37953703703703712</v>
      </c>
      <c r="AW242" s="57" t="str">
        <f t="shared" si="200"/>
        <v>27.28053  29.79115</v>
      </c>
      <c r="AX242" s="58">
        <f t="shared" si="201"/>
        <v>27.280519999999999</v>
      </c>
      <c r="AY242" s="58">
        <f t="shared" si="202"/>
        <v>29.791119999999999</v>
      </c>
      <c r="AZ242" s="31">
        <f t="shared" si="203"/>
        <v>55.65</v>
      </c>
      <c r="BA242" s="59">
        <f t="shared" si="204"/>
        <v>0.31953703703703706</v>
      </c>
      <c r="BB242" s="59">
        <f t="shared" si="205"/>
        <v>0.32509259259259266</v>
      </c>
      <c r="BC242" s="59">
        <f t="shared" si="206"/>
        <v>0.32189814814814821</v>
      </c>
      <c r="BD242" s="59">
        <f t="shared" si="207"/>
        <v>0.36773148148148149</v>
      </c>
      <c r="BE242" s="59">
        <f t="shared" si="208"/>
        <v>0.36288194444444449</v>
      </c>
      <c r="BF242" s="59">
        <f t="shared" si="209"/>
        <v>0.37329861111111118</v>
      </c>
      <c r="BG242" s="59">
        <f t="shared" si="210"/>
        <v>0.37346064814814806</v>
      </c>
      <c r="BH242" s="59">
        <f t="shared" si="211"/>
        <v>0.37276620370370361</v>
      </c>
      <c r="BI242" s="31">
        <f t="shared" si="212"/>
        <v>10.030000000000008</v>
      </c>
      <c r="BJ242" s="61">
        <f t="shared" si="213"/>
        <v>0.2089583333333335</v>
      </c>
      <c r="BK242" s="61">
        <f t="shared" si="214"/>
        <v>0.17596491228070191</v>
      </c>
      <c r="BL242" s="61">
        <f t="shared" si="215"/>
        <v>0.14970149253731355</v>
      </c>
      <c r="BM242" s="61">
        <f t="shared" si="216"/>
        <v>0.13197368421052644</v>
      </c>
      <c r="BN242" s="62">
        <f t="shared" si="217"/>
        <v>0</v>
      </c>
      <c r="BO242" s="62">
        <f t="shared" si="218"/>
        <v>12</v>
      </c>
      <c r="BP242" s="62">
        <f t="shared" si="219"/>
        <v>32</v>
      </c>
      <c r="BQ242" s="62">
        <f t="shared" si="220"/>
        <v>0</v>
      </c>
      <c r="BR242" s="62">
        <f t="shared" si="221"/>
        <v>10</v>
      </c>
      <c r="BS242" s="62">
        <f t="shared" si="222"/>
        <v>33</v>
      </c>
      <c r="BT242" s="62">
        <f t="shared" si="223"/>
        <v>0</v>
      </c>
      <c r="BU242" s="62">
        <f t="shared" si="224"/>
        <v>8</v>
      </c>
      <c r="BV242" s="62">
        <f t="shared" si="225"/>
        <v>59</v>
      </c>
      <c r="BW242" s="62">
        <f t="shared" si="226"/>
        <v>0</v>
      </c>
      <c r="BX242" s="62">
        <f t="shared" si="227"/>
        <v>7</v>
      </c>
      <c r="BY242" s="62">
        <f t="shared" si="228"/>
        <v>55</v>
      </c>
      <c r="BZ242" s="63">
        <f t="shared" si="229"/>
        <v>0.32824074074074078</v>
      </c>
      <c r="CA242" s="63">
        <f t="shared" si="230"/>
        <v>0.33379629629629637</v>
      </c>
      <c r="CB242" s="63">
        <f t="shared" si="231"/>
        <v>0.32922453703703708</v>
      </c>
      <c r="CC242" s="63">
        <f t="shared" si="232"/>
        <v>0.37505787037037036</v>
      </c>
      <c r="CD242" s="63">
        <f t="shared" si="233"/>
        <v>0.36912037037037043</v>
      </c>
      <c r="CE242" s="63">
        <f t="shared" si="234"/>
        <v>0.37953703703703712</v>
      </c>
      <c r="CF242" s="63">
        <f t="shared" si="235"/>
        <v>0.37895833333333323</v>
      </c>
      <c r="CG242" s="63">
        <f t="shared" si="236"/>
        <v>0.37826388888888879</v>
      </c>
      <c r="CH242" s="36"/>
      <c r="CI242" s="36"/>
      <c r="CJ242" s="36"/>
      <c r="CK242" s="36"/>
      <c r="CL242" s="60">
        <v>60</v>
      </c>
    </row>
    <row r="243" spans="1:90" ht="28.5" customHeight="1" x14ac:dyDescent="0.25">
      <c r="A243" s="37">
        <v>13</v>
      </c>
      <c r="C243" s="37"/>
      <c r="D243" s="37"/>
      <c r="E243" s="37"/>
      <c r="F243" s="83"/>
      <c r="G243" s="44">
        <v>66.42</v>
      </c>
      <c r="H243" s="44">
        <f t="shared" si="190"/>
        <v>66.400000000000006</v>
      </c>
      <c r="I243" s="83">
        <v>66.37</v>
      </c>
      <c r="J243" s="43">
        <f t="shared" si="243"/>
        <v>-5.022349455076939E-4</v>
      </c>
      <c r="K243" s="44">
        <f t="shared" si="244"/>
        <v>-3.3333333333345649E-2</v>
      </c>
      <c r="L243" s="76" t="s">
        <v>1051</v>
      </c>
      <c r="M243" s="122">
        <v>120</v>
      </c>
      <c r="N243" s="46">
        <f t="shared" si="196"/>
        <v>66.40333333333335</v>
      </c>
      <c r="O243" s="46">
        <v>-0.02</v>
      </c>
      <c r="P243" s="78">
        <v>66.41</v>
      </c>
      <c r="Q243" s="46">
        <v>-0.02</v>
      </c>
      <c r="R243" s="78">
        <v>66.42</v>
      </c>
      <c r="S243" s="46">
        <v>-0.02</v>
      </c>
      <c r="T243" s="78">
        <v>66.44</v>
      </c>
      <c r="U243" s="47" t="str">
        <f t="shared" si="237"/>
        <v/>
      </c>
      <c r="V243" s="47" t="str">
        <f t="shared" si="238"/>
        <v/>
      </c>
      <c r="W243" s="47"/>
      <c r="X243" s="47"/>
      <c r="Y243" s="47"/>
      <c r="Z243" s="47"/>
      <c r="AA243" s="47"/>
      <c r="AB243" s="47"/>
      <c r="AC243" s="47"/>
      <c r="AD243" s="47"/>
      <c r="AE243" s="51">
        <f t="shared" si="191"/>
        <v>13</v>
      </c>
      <c r="AF243" s="51" t="str">
        <f t="shared" si="192"/>
        <v/>
      </c>
      <c r="AG243" s="51" t="str">
        <f t="shared" si="193"/>
        <v/>
      </c>
      <c r="AH243" s="51" t="str">
        <f t="shared" si="194"/>
        <v/>
      </c>
      <c r="AI243" s="52">
        <f t="shared" si="195"/>
        <v>66.400000000000006</v>
      </c>
      <c r="AJ243" s="68"/>
      <c r="AK243" s="53"/>
      <c r="AL243" s="52"/>
      <c r="AM243" s="53">
        <f t="shared" si="197"/>
        <v>48</v>
      </c>
      <c r="AN243" s="53">
        <f>IF(AJ243&lt;&gt;"",IF(AJ243="o",VLOOKUP(AM243,OpenSect!$A$1:$D$11,2),IF(AJ243="u",VLOOKUP(AM243,UpHill!$A$1:$D$35,2),IF(AJ243="d",VLOOKUP(AM243,DownHill!$A$1:$D$29,2),IF(AJ243="f",VLOOKUP(AM243,FlatUnd!$A$2:$D$30,2),IF(AJ243="t",VLOOKUP(AM243,TimeAdd!$A$1:$D$176,2),IF(AJ243="l",VLOOKUP(AM243,SLimit!$A$1:$D$8,2),AN242)))))),AN242)</f>
        <v>57</v>
      </c>
      <c r="AO243" s="53">
        <f>IF(AJ243&lt;&gt;"",IF(AJ243="o",VLOOKUP(AM243,OpenSect!$A$1:$D$11,3),IF(AJ243="u",VLOOKUP(AM243,UpHill!$A$1:$D$35,3),IF(AJ243="d",VLOOKUP(AM243,DownHill!$A$3:$D$29,3),IF(AJ243="f",VLOOKUP(AM243,FlatUnd!$A$2:$D$30,3),IF(AJ243="t",VLOOKUP(AM243,TimeAdd!$A$1:$D$18,3),IF(AJ243="l",VLOOKUP(AM243,SLimit!$A$1:$D$8,3),AO242)))))),AO242)</f>
        <v>67</v>
      </c>
      <c r="AP243" s="53">
        <f>IF(AJ243&lt;&gt;"",IF(AJ243="o",VLOOKUP(AM243,OpenSect!$A$1:$D$11,4),IF(AJ243="u",VLOOKUP(AM243,UpHill!$A$1:$D$35,4),IF(AJ243="d",VLOOKUP(AM243,DownHill!$A$1:$D$29,4),IF(AJ243="f",VLOOKUP(AM243,FlatUnd!$A$2:$D$30,4),IF(AJ243="t",VLOOKUP(AM243,TimeAdd!$A$1:$D$18,4),IF(AJ243="l",VLOOKUP(AM243,SLimit!$A$1:$D$8,4),AP242)))))),AP242)</f>
        <v>76</v>
      </c>
      <c r="AQ243" s="53">
        <f t="shared" si="198"/>
        <v>120</v>
      </c>
      <c r="AR243" s="54" t="str">
        <f t="shared" si="199"/>
        <v>Waterval [river]</v>
      </c>
      <c r="AS243" s="55"/>
      <c r="AT243" s="55"/>
      <c r="AU243" s="56">
        <f>IF(GroupStTimes!$A$8=0,MIN(CB243,CD243,CF243),MIN(BZ243,CB243,CD243,CF243))</f>
        <v>0.32886574074074076</v>
      </c>
      <c r="AV243" s="56">
        <f>IF(GroupStTimes!$A$8=0,MAX(CC243,CE243,CG243),MAX(CA243,CC243,CE243,CG243))</f>
        <v>0.37998842592592597</v>
      </c>
      <c r="AW243" s="57" t="str">
        <f t="shared" si="200"/>
        <v/>
      </c>
      <c r="AX243" s="58" t="str">
        <f t="shared" si="201"/>
        <v/>
      </c>
      <c r="AY243" s="58" t="str">
        <f t="shared" si="202"/>
        <v/>
      </c>
      <c r="AZ243" s="31">
        <f t="shared" si="203"/>
        <v>55.65</v>
      </c>
      <c r="BA243" s="59">
        <f t="shared" si="204"/>
        <v>0.31953703703703706</v>
      </c>
      <c r="BB243" s="59">
        <f t="shared" si="205"/>
        <v>0.32509259259259266</v>
      </c>
      <c r="BC243" s="59">
        <f t="shared" si="206"/>
        <v>0.32189814814814821</v>
      </c>
      <c r="BD243" s="59">
        <f t="shared" si="207"/>
        <v>0.36773148148148149</v>
      </c>
      <c r="BE243" s="59">
        <f t="shared" si="208"/>
        <v>0.36288194444444449</v>
      </c>
      <c r="BF243" s="59">
        <f t="shared" si="209"/>
        <v>0.37329861111111118</v>
      </c>
      <c r="BG243" s="59">
        <f t="shared" si="210"/>
        <v>0.37346064814814806</v>
      </c>
      <c r="BH243" s="59">
        <f t="shared" si="211"/>
        <v>0.37276620370370361</v>
      </c>
      <c r="BI243" s="31">
        <f t="shared" si="212"/>
        <v>10.750000000000007</v>
      </c>
      <c r="BJ243" s="61">
        <f t="shared" si="213"/>
        <v>0.22395833333333348</v>
      </c>
      <c r="BK243" s="61">
        <f t="shared" si="214"/>
        <v>0.18859649122807029</v>
      </c>
      <c r="BL243" s="61">
        <f t="shared" si="215"/>
        <v>0.16044776119402995</v>
      </c>
      <c r="BM243" s="61">
        <f t="shared" si="216"/>
        <v>0.14144736842105274</v>
      </c>
      <c r="BN243" s="62">
        <f t="shared" si="217"/>
        <v>0</v>
      </c>
      <c r="BO243" s="62">
        <f t="shared" si="218"/>
        <v>13</v>
      </c>
      <c r="BP243" s="62">
        <f t="shared" si="219"/>
        <v>26</v>
      </c>
      <c r="BQ243" s="62">
        <f t="shared" si="220"/>
        <v>0</v>
      </c>
      <c r="BR243" s="62">
        <f t="shared" si="221"/>
        <v>11</v>
      </c>
      <c r="BS243" s="62">
        <f t="shared" si="222"/>
        <v>19</v>
      </c>
      <c r="BT243" s="62">
        <f t="shared" si="223"/>
        <v>0</v>
      </c>
      <c r="BU243" s="62">
        <f t="shared" si="224"/>
        <v>9</v>
      </c>
      <c r="BV243" s="62">
        <f t="shared" si="225"/>
        <v>38</v>
      </c>
      <c r="BW243" s="62">
        <f t="shared" si="226"/>
        <v>0</v>
      </c>
      <c r="BX243" s="62">
        <f t="shared" si="227"/>
        <v>8</v>
      </c>
      <c r="BY243" s="62">
        <f t="shared" si="228"/>
        <v>29</v>
      </c>
      <c r="BZ243" s="63">
        <f t="shared" si="229"/>
        <v>0.32886574074074076</v>
      </c>
      <c r="CA243" s="63">
        <f t="shared" si="230"/>
        <v>0.33442129629629636</v>
      </c>
      <c r="CB243" s="63">
        <f t="shared" si="231"/>
        <v>0.32975694444444453</v>
      </c>
      <c r="CC243" s="63">
        <f t="shared" si="232"/>
        <v>0.37559027777777781</v>
      </c>
      <c r="CD243" s="63">
        <f t="shared" si="233"/>
        <v>0.36957175925925928</v>
      </c>
      <c r="CE243" s="63">
        <f t="shared" si="234"/>
        <v>0.37998842592592597</v>
      </c>
      <c r="CF243" s="63">
        <f t="shared" si="235"/>
        <v>0.37935185185185177</v>
      </c>
      <c r="CG243" s="63">
        <f t="shared" si="236"/>
        <v>0.37865740740740733</v>
      </c>
      <c r="CH243" s="36"/>
      <c r="CI243" s="36"/>
      <c r="CJ243" s="36"/>
      <c r="CK243" s="36"/>
      <c r="CL243" s="60">
        <v>60</v>
      </c>
    </row>
    <row r="244" spans="1:90" ht="28.5" customHeight="1" x14ac:dyDescent="0.25">
      <c r="A244" s="37">
        <v>13</v>
      </c>
      <c r="C244" s="86"/>
      <c r="D244" s="37"/>
      <c r="E244" s="37"/>
      <c r="F244" s="83"/>
      <c r="G244" s="44"/>
      <c r="H244" s="44">
        <f t="shared" si="190"/>
        <v>66.489999999999995</v>
      </c>
      <c r="I244" s="83">
        <v>66.45</v>
      </c>
      <c r="J244" s="43">
        <f t="shared" si="243"/>
        <v>-5.5179332831717008E-4</v>
      </c>
      <c r="K244" s="44">
        <f t="shared" si="244"/>
        <v>-3.6666666666675951E-2</v>
      </c>
      <c r="L244" s="76" t="s">
        <v>1052</v>
      </c>
      <c r="M244" s="122">
        <v>120</v>
      </c>
      <c r="N244" s="46">
        <f t="shared" si="196"/>
        <v>66.486666666666679</v>
      </c>
      <c r="O244" s="46">
        <v>-0.02</v>
      </c>
      <c r="P244" s="78">
        <v>66.490000000000009</v>
      </c>
      <c r="Q244" s="46">
        <v>-0.02</v>
      </c>
      <c r="R244" s="78">
        <v>66.510000000000005</v>
      </c>
      <c r="S244" s="46">
        <v>-0.02</v>
      </c>
      <c r="T244" s="78">
        <v>66.52</v>
      </c>
      <c r="U244" s="47" t="str">
        <f t="shared" si="237"/>
        <v/>
      </c>
      <c r="V244" s="47" t="str">
        <f t="shared" si="238"/>
        <v/>
      </c>
      <c r="W244" s="47"/>
      <c r="X244" s="47"/>
      <c r="Y244" s="47"/>
      <c r="Z244" s="47"/>
      <c r="AA244" s="47"/>
      <c r="AB244" s="47"/>
      <c r="AC244" s="47"/>
      <c r="AD244" s="47"/>
      <c r="AE244" s="51">
        <f t="shared" si="191"/>
        <v>13</v>
      </c>
      <c r="AF244" s="51" t="str">
        <f t="shared" si="192"/>
        <v/>
      </c>
      <c r="AG244" s="51" t="str">
        <f t="shared" si="193"/>
        <v/>
      </c>
      <c r="AH244" s="51" t="str">
        <f t="shared" si="194"/>
        <v/>
      </c>
      <c r="AI244" s="52">
        <f t="shared" si="195"/>
        <v>66.489999999999995</v>
      </c>
      <c r="AJ244" s="68"/>
      <c r="AK244" s="53"/>
      <c r="AL244" s="52"/>
      <c r="AM244" s="53">
        <f t="shared" si="197"/>
        <v>48</v>
      </c>
      <c r="AN244" s="53">
        <f>IF(AJ244&lt;&gt;"",IF(AJ244="o",VLOOKUP(AM244,OpenSect!$A$1:$D$11,2),IF(AJ244="u",VLOOKUP(AM244,UpHill!$A$1:$D$35,2),IF(AJ244="d",VLOOKUP(AM244,DownHill!$A$1:$D$29,2),IF(AJ244="f",VLOOKUP(AM244,FlatUnd!$A$2:$D$30,2),IF(AJ244="t",VLOOKUP(AM244,TimeAdd!$A$1:$D$176,2),IF(AJ244="l",VLOOKUP(AM244,SLimit!$A$1:$D$8,2),AN243)))))),AN243)</f>
        <v>57</v>
      </c>
      <c r="AO244" s="53">
        <f>IF(AJ244&lt;&gt;"",IF(AJ244="o",VLOOKUP(AM244,OpenSect!$A$1:$D$11,3),IF(AJ244="u",VLOOKUP(AM244,UpHill!$A$1:$D$35,3),IF(AJ244="d",VLOOKUP(AM244,DownHill!$A$3:$D$29,3),IF(AJ244="f",VLOOKUP(AM244,FlatUnd!$A$2:$D$30,3),IF(AJ244="t",VLOOKUP(AM244,TimeAdd!$A$1:$D$18,3),IF(AJ244="l",VLOOKUP(AM244,SLimit!$A$1:$D$8,3),AO243)))))),AO243)</f>
        <v>67</v>
      </c>
      <c r="AP244" s="53">
        <f>IF(AJ244&lt;&gt;"",IF(AJ244="o",VLOOKUP(AM244,OpenSect!$A$1:$D$11,4),IF(AJ244="u",VLOOKUP(AM244,UpHill!$A$1:$D$35,4),IF(AJ244="d",VLOOKUP(AM244,DownHill!$A$1:$D$29,4),IF(AJ244="f",VLOOKUP(AM244,FlatUnd!$A$2:$D$30,4),IF(AJ244="t",VLOOKUP(AM244,TimeAdd!$A$1:$D$18,4),IF(AJ244="l",VLOOKUP(AM244,SLimit!$A$1:$D$8,4),AP243)))))),AP243)</f>
        <v>76</v>
      </c>
      <c r="AQ244" s="53">
        <f t="shared" si="198"/>
        <v>120</v>
      </c>
      <c r="AR244" s="54" t="str">
        <f t="shared" si="199"/>
        <v>Warning - Gentle curve. {Left}</v>
      </c>
      <c r="AS244" s="55"/>
      <c r="AT244" s="55"/>
      <c r="AU244" s="56">
        <f>IF(GroupStTimes!$A$8=0,MIN(CB244,CD244,CF244),MIN(BZ244,CB244,CD244,CF244))</f>
        <v>0.32894675925925931</v>
      </c>
      <c r="AV244" s="56">
        <f>IF(GroupStTimes!$A$8=0,MAX(CC244,CE244,CG244),MAX(CA244,CC244,CE244,CG244))</f>
        <v>0.38003472222222229</v>
      </c>
      <c r="AW244" s="57" t="str">
        <f t="shared" si="200"/>
        <v/>
      </c>
      <c r="AX244" s="58" t="str">
        <f t="shared" si="201"/>
        <v/>
      </c>
      <c r="AY244" s="58" t="str">
        <f t="shared" si="202"/>
        <v/>
      </c>
      <c r="AZ244" s="31">
        <f t="shared" si="203"/>
        <v>55.65</v>
      </c>
      <c r="BA244" s="59">
        <f t="shared" si="204"/>
        <v>0.31953703703703706</v>
      </c>
      <c r="BB244" s="59">
        <f t="shared" si="205"/>
        <v>0.32509259259259266</v>
      </c>
      <c r="BC244" s="59">
        <f t="shared" si="206"/>
        <v>0.32189814814814821</v>
      </c>
      <c r="BD244" s="59">
        <f t="shared" si="207"/>
        <v>0.36773148148148149</v>
      </c>
      <c r="BE244" s="59">
        <f t="shared" si="208"/>
        <v>0.36288194444444449</v>
      </c>
      <c r="BF244" s="59">
        <f t="shared" si="209"/>
        <v>0.37329861111111118</v>
      </c>
      <c r="BG244" s="59">
        <f t="shared" si="210"/>
        <v>0.37346064814814806</v>
      </c>
      <c r="BH244" s="59">
        <f t="shared" si="211"/>
        <v>0.37276620370370361</v>
      </c>
      <c r="BI244" s="31">
        <f t="shared" si="212"/>
        <v>10.839999999999996</v>
      </c>
      <c r="BJ244" s="61">
        <f t="shared" si="213"/>
        <v>0.22583333333333325</v>
      </c>
      <c r="BK244" s="61">
        <f t="shared" si="214"/>
        <v>0.19017543859649116</v>
      </c>
      <c r="BL244" s="61">
        <f t="shared" si="215"/>
        <v>0.16179104477611936</v>
      </c>
      <c r="BM244" s="61">
        <f t="shared" si="216"/>
        <v>0.14263157894736836</v>
      </c>
      <c r="BN244" s="62">
        <f t="shared" si="217"/>
        <v>0</v>
      </c>
      <c r="BO244" s="62">
        <f t="shared" si="218"/>
        <v>13</v>
      </c>
      <c r="BP244" s="62">
        <f t="shared" si="219"/>
        <v>33</v>
      </c>
      <c r="BQ244" s="62">
        <f t="shared" si="220"/>
        <v>0</v>
      </c>
      <c r="BR244" s="62">
        <f t="shared" si="221"/>
        <v>11</v>
      </c>
      <c r="BS244" s="62">
        <f t="shared" si="222"/>
        <v>25</v>
      </c>
      <c r="BT244" s="62">
        <f t="shared" si="223"/>
        <v>0</v>
      </c>
      <c r="BU244" s="62">
        <f t="shared" si="224"/>
        <v>9</v>
      </c>
      <c r="BV244" s="62">
        <f t="shared" si="225"/>
        <v>42</v>
      </c>
      <c r="BW244" s="62">
        <f t="shared" si="226"/>
        <v>0</v>
      </c>
      <c r="BX244" s="62">
        <f t="shared" si="227"/>
        <v>8</v>
      </c>
      <c r="BY244" s="62">
        <f t="shared" si="228"/>
        <v>33</v>
      </c>
      <c r="BZ244" s="63">
        <f t="shared" si="229"/>
        <v>0.32894675925925931</v>
      </c>
      <c r="CA244" s="63">
        <f t="shared" si="230"/>
        <v>0.33450231481481491</v>
      </c>
      <c r="CB244" s="63">
        <f t="shared" si="231"/>
        <v>0.32982638888888893</v>
      </c>
      <c r="CC244" s="63">
        <f t="shared" si="232"/>
        <v>0.37565972222222221</v>
      </c>
      <c r="CD244" s="63">
        <f t="shared" si="233"/>
        <v>0.3696180555555556</v>
      </c>
      <c r="CE244" s="63">
        <f t="shared" si="234"/>
        <v>0.38003472222222229</v>
      </c>
      <c r="CF244" s="63">
        <f t="shared" si="235"/>
        <v>0.37939814814814804</v>
      </c>
      <c r="CG244" s="63">
        <f t="shared" si="236"/>
        <v>0.3787037037037036</v>
      </c>
      <c r="CH244" s="36"/>
      <c r="CI244" s="36"/>
      <c r="CJ244" s="36"/>
      <c r="CK244" s="36"/>
      <c r="CL244" s="60">
        <v>60</v>
      </c>
    </row>
    <row r="245" spans="1:90" ht="28.5" customHeight="1" x14ac:dyDescent="0.25">
      <c r="A245" s="37">
        <v>13</v>
      </c>
      <c r="C245" s="37"/>
      <c r="D245" s="37"/>
      <c r="E245" s="37"/>
      <c r="F245" s="83"/>
      <c r="G245" s="44"/>
      <c r="H245" s="44">
        <f t="shared" si="190"/>
        <v>66.52</v>
      </c>
      <c r="I245" s="83">
        <v>66.48</v>
      </c>
      <c r="J245" s="43">
        <f t="shared" si="243"/>
        <v>-6.0168471720849074E-4</v>
      </c>
      <c r="K245" s="44">
        <f t="shared" si="244"/>
        <v>-4.0000000000020464E-2</v>
      </c>
      <c r="L245" s="76" t="s">
        <v>1053</v>
      </c>
      <c r="M245" s="122">
        <v>120</v>
      </c>
      <c r="N245" s="46">
        <f t="shared" si="196"/>
        <v>66.520000000000024</v>
      </c>
      <c r="O245" s="46">
        <v>-0.02</v>
      </c>
      <c r="P245" s="78">
        <v>66.52000000000001</v>
      </c>
      <c r="Q245" s="46">
        <v>-0.02</v>
      </c>
      <c r="R245" s="78">
        <v>66.540000000000006</v>
      </c>
      <c r="S245" s="46">
        <v>-0.02</v>
      </c>
      <c r="T245" s="78">
        <v>66.56</v>
      </c>
      <c r="U245" s="47" t="str">
        <f t="shared" si="237"/>
        <v/>
      </c>
      <c r="V245" s="47" t="str">
        <f t="shared" si="238"/>
        <v/>
      </c>
      <c r="W245" s="47"/>
      <c r="X245" s="47"/>
      <c r="Y245" s="47"/>
      <c r="Z245" s="47"/>
      <c r="AA245" s="47"/>
      <c r="AB245" s="47"/>
      <c r="AC245" s="47"/>
      <c r="AD245" s="47"/>
      <c r="AE245" s="51">
        <f t="shared" si="191"/>
        <v>13</v>
      </c>
      <c r="AF245" s="51" t="str">
        <f t="shared" si="192"/>
        <v/>
      </c>
      <c r="AG245" s="51" t="str">
        <f t="shared" si="193"/>
        <v/>
      </c>
      <c r="AH245" s="51" t="str">
        <f t="shared" si="194"/>
        <v/>
      </c>
      <c r="AI245" s="52">
        <f t="shared" si="195"/>
        <v>66.52</v>
      </c>
      <c r="AJ245" s="68"/>
      <c r="AK245" s="53"/>
      <c r="AL245" s="52"/>
      <c r="AM245" s="53">
        <f t="shared" si="197"/>
        <v>48</v>
      </c>
      <c r="AN245" s="53">
        <f>IF(AJ245&lt;&gt;"",IF(AJ245="o",VLOOKUP(AM245,OpenSect!$A$1:$D$11,2),IF(AJ245="u",VLOOKUP(AM245,UpHill!$A$1:$D$35,2),IF(AJ245="d",VLOOKUP(AM245,DownHill!$A$1:$D$29,2),IF(AJ245="f",VLOOKUP(AM245,FlatUnd!$A$2:$D$30,2),IF(AJ245="t",VLOOKUP(AM245,TimeAdd!$A$1:$D$176,2),IF(AJ245="l",VLOOKUP(AM245,SLimit!$A$1:$D$8,2),AN244)))))),AN244)</f>
        <v>57</v>
      </c>
      <c r="AO245" s="53">
        <f>IF(AJ245&lt;&gt;"",IF(AJ245="o",VLOOKUP(AM245,OpenSect!$A$1:$D$11,3),IF(AJ245="u",VLOOKUP(AM245,UpHill!$A$1:$D$35,3),IF(AJ245="d",VLOOKUP(AM245,DownHill!$A$3:$D$29,3),IF(AJ245="f",VLOOKUP(AM245,FlatUnd!$A$2:$D$30,3),IF(AJ245="t",VLOOKUP(AM245,TimeAdd!$A$1:$D$18,3),IF(AJ245="l",VLOOKUP(AM245,SLimit!$A$1:$D$8,3),AO244)))))),AO244)</f>
        <v>67</v>
      </c>
      <c r="AP245" s="53">
        <f>IF(AJ245&lt;&gt;"",IF(AJ245="o",VLOOKUP(AM245,OpenSect!$A$1:$D$11,4),IF(AJ245="u",VLOOKUP(AM245,UpHill!$A$1:$D$35,4),IF(AJ245="d",VLOOKUP(AM245,DownHill!$A$1:$D$29,4),IF(AJ245="f",VLOOKUP(AM245,FlatUnd!$A$2:$D$30,4),IF(AJ245="t",VLOOKUP(AM245,TimeAdd!$A$1:$D$18,4),IF(AJ245="l",VLOOKUP(AM245,SLimit!$A$1:$D$8,4),AP244)))))),AP244)</f>
        <v>76</v>
      </c>
      <c r="AQ245" s="53">
        <f t="shared" si="198"/>
        <v>120</v>
      </c>
      <c r="AR245" s="54" t="str">
        <f t="shared" si="199"/>
        <v>15,0 km plate.</v>
      </c>
      <c r="AS245" s="55"/>
      <c r="AT245" s="55"/>
      <c r="AU245" s="56">
        <f>IF(GroupStTimes!$A$8=0,MIN(CB245,CD245,CF245),MIN(BZ245,CB245,CD245,CF245))</f>
        <v>0.32896990740740745</v>
      </c>
      <c r="AV245" s="56">
        <f>IF(GroupStTimes!$A$8=0,MAX(CC245,CE245,CG245),MAX(CA245,CC245,CE245,CG245))</f>
        <v>0.38005787037037042</v>
      </c>
      <c r="AW245" s="57" t="str">
        <f t="shared" si="200"/>
        <v/>
      </c>
      <c r="AX245" s="58" t="str">
        <f t="shared" si="201"/>
        <v/>
      </c>
      <c r="AY245" s="58" t="str">
        <f t="shared" si="202"/>
        <v/>
      </c>
      <c r="AZ245" s="31">
        <f t="shared" si="203"/>
        <v>55.65</v>
      </c>
      <c r="BA245" s="59">
        <f t="shared" si="204"/>
        <v>0.31953703703703706</v>
      </c>
      <c r="BB245" s="59">
        <f t="shared" si="205"/>
        <v>0.32509259259259266</v>
      </c>
      <c r="BC245" s="59">
        <f t="shared" si="206"/>
        <v>0.32189814814814821</v>
      </c>
      <c r="BD245" s="59">
        <f t="shared" si="207"/>
        <v>0.36773148148148149</v>
      </c>
      <c r="BE245" s="59">
        <f t="shared" si="208"/>
        <v>0.36288194444444449</v>
      </c>
      <c r="BF245" s="59">
        <f t="shared" si="209"/>
        <v>0.37329861111111118</v>
      </c>
      <c r="BG245" s="59">
        <f t="shared" si="210"/>
        <v>0.37346064814814806</v>
      </c>
      <c r="BH245" s="59">
        <f t="shared" si="211"/>
        <v>0.37276620370370361</v>
      </c>
      <c r="BI245" s="31">
        <f t="shared" si="212"/>
        <v>10.869999999999997</v>
      </c>
      <c r="BJ245" s="61">
        <f t="shared" si="213"/>
        <v>0.22645833333333329</v>
      </c>
      <c r="BK245" s="61">
        <f t="shared" si="214"/>
        <v>0.19070175438596487</v>
      </c>
      <c r="BL245" s="61">
        <f t="shared" si="215"/>
        <v>0.16223880597014922</v>
      </c>
      <c r="BM245" s="61">
        <f t="shared" si="216"/>
        <v>0.14302631578947364</v>
      </c>
      <c r="BN245" s="62">
        <f t="shared" si="217"/>
        <v>0</v>
      </c>
      <c r="BO245" s="62">
        <f t="shared" si="218"/>
        <v>13</v>
      </c>
      <c r="BP245" s="62">
        <f t="shared" si="219"/>
        <v>35</v>
      </c>
      <c r="BQ245" s="62">
        <f t="shared" si="220"/>
        <v>0</v>
      </c>
      <c r="BR245" s="62">
        <f t="shared" si="221"/>
        <v>11</v>
      </c>
      <c r="BS245" s="62">
        <f t="shared" si="222"/>
        <v>27</v>
      </c>
      <c r="BT245" s="62">
        <f t="shared" si="223"/>
        <v>0</v>
      </c>
      <c r="BU245" s="62">
        <f t="shared" si="224"/>
        <v>9</v>
      </c>
      <c r="BV245" s="62">
        <f t="shared" si="225"/>
        <v>44</v>
      </c>
      <c r="BW245" s="62">
        <f t="shared" si="226"/>
        <v>0</v>
      </c>
      <c r="BX245" s="62">
        <f t="shared" si="227"/>
        <v>8</v>
      </c>
      <c r="BY245" s="62">
        <f t="shared" si="228"/>
        <v>35</v>
      </c>
      <c r="BZ245" s="63">
        <f t="shared" si="229"/>
        <v>0.32896990740740745</v>
      </c>
      <c r="CA245" s="63">
        <f t="shared" si="230"/>
        <v>0.33452546296296304</v>
      </c>
      <c r="CB245" s="63">
        <f t="shared" si="231"/>
        <v>0.32984953703703712</v>
      </c>
      <c r="CC245" s="63">
        <f t="shared" si="232"/>
        <v>0.3756828703703704</v>
      </c>
      <c r="CD245" s="63">
        <f t="shared" si="233"/>
        <v>0.36964120370370374</v>
      </c>
      <c r="CE245" s="63">
        <f t="shared" si="234"/>
        <v>0.38005787037037042</v>
      </c>
      <c r="CF245" s="63">
        <f t="shared" si="235"/>
        <v>0.37942129629629623</v>
      </c>
      <c r="CG245" s="63">
        <f t="shared" si="236"/>
        <v>0.37872685185185179</v>
      </c>
      <c r="CH245" s="36"/>
      <c r="CI245" s="36"/>
      <c r="CJ245" s="36"/>
      <c r="CK245" s="36"/>
      <c r="CL245" s="60">
        <v>60</v>
      </c>
    </row>
    <row r="246" spans="1:90" ht="60.75" x14ac:dyDescent="0.25">
      <c r="A246" s="37">
        <v>13</v>
      </c>
      <c r="C246" s="37"/>
      <c r="D246" s="37"/>
      <c r="E246" s="37"/>
      <c r="F246" s="83"/>
      <c r="G246" s="44"/>
      <c r="H246" s="44">
        <f t="shared" si="190"/>
        <v>66.930000000000007</v>
      </c>
      <c r="I246" s="83">
        <v>66.900000000000006</v>
      </c>
      <c r="J246" s="43">
        <f t="shared" si="243"/>
        <v>-4.4843049327355957E-4</v>
      </c>
      <c r="K246" s="44">
        <f t="shared" si="244"/>
        <v>-3.0000000000001137E-2</v>
      </c>
      <c r="L246" s="76" t="s">
        <v>1054</v>
      </c>
      <c r="M246" s="122">
        <v>120</v>
      </c>
      <c r="N246" s="46">
        <f t="shared" si="196"/>
        <v>66.930000000000007</v>
      </c>
      <c r="O246" s="46">
        <v>-0.02</v>
      </c>
      <c r="P246" s="78">
        <v>66.94</v>
      </c>
      <c r="Q246" s="46">
        <v>-0.02</v>
      </c>
      <c r="R246" s="78">
        <v>66.95</v>
      </c>
      <c r="S246" s="46">
        <v>-0.02</v>
      </c>
      <c r="T246" s="77">
        <v>66.959999999999994</v>
      </c>
      <c r="U246" s="47" t="str">
        <f t="shared" si="237"/>
        <v/>
      </c>
      <c r="V246" s="47" t="str">
        <f t="shared" si="238"/>
        <v/>
      </c>
      <c r="W246" s="47"/>
      <c r="X246" s="47"/>
      <c r="Y246" s="47"/>
      <c r="Z246" s="47"/>
      <c r="AA246" s="47"/>
      <c r="AB246" s="47"/>
      <c r="AC246" s="47"/>
      <c r="AD246" s="47"/>
      <c r="AE246" s="51">
        <f t="shared" si="191"/>
        <v>13</v>
      </c>
      <c r="AF246" s="51" t="str">
        <f t="shared" si="192"/>
        <v/>
      </c>
      <c r="AG246" s="51" t="str">
        <f t="shared" si="193"/>
        <v/>
      </c>
      <c r="AH246" s="51" t="str">
        <f t="shared" si="194"/>
        <v/>
      </c>
      <c r="AI246" s="52">
        <f t="shared" si="195"/>
        <v>66.930000000000007</v>
      </c>
      <c r="AJ246" s="68"/>
      <c r="AK246" s="53"/>
      <c r="AL246" s="52"/>
      <c r="AM246" s="53">
        <f t="shared" si="197"/>
        <v>48</v>
      </c>
      <c r="AN246" s="53">
        <f>IF(AJ246&lt;&gt;"",IF(AJ246="o",VLOOKUP(AM246,OpenSect!$A$1:$D$11,2),IF(AJ246="u",VLOOKUP(AM246,UpHill!$A$1:$D$35,2),IF(AJ246="d",VLOOKUP(AM246,DownHill!$A$1:$D$29,2),IF(AJ246="f",VLOOKUP(AM246,FlatUnd!$A$2:$D$30,2),IF(AJ246="t",VLOOKUP(AM246,TimeAdd!$A$1:$D$176,2),IF(AJ246="l",VLOOKUP(AM246,SLimit!$A$1:$D$8,2),AN245)))))),AN245)</f>
        <v>57</v>
      </c>
      <c r="AO246" s="53">
        <f>IF(AJ246&lt;&gt;"",IF(AJ246="o",VLOOKUP(AM246,OpenSect!$A$1:$D$11,3),IF(AJ246="u",VLOOKUP(AM246,UpHill!$A$1:$D$35,3),IF(AJ246="d",VLOOKUP(AM246,DownHill!$A$3:$D$29,3),IF(AJ246="f",VLOOKUP(AM246,FlatUnd!$A$2:$D$30,3),IF(AJ246="t",VLOOKUP(AM246,TimeAdd!$A$1:$D$18,3),IF(AJ246="l",VLOOKUP(AM246,SLimit!$A$1:$D$8,3),AO245)))))),AO245)</f>
        <v>67</v>
      </c>
      <c r="AP246" s="53">
        <f>IF(AJ246&lt;&gt;"",IF(AJ246="o",VLOOKUP(AM246,OpenSect!$A$1:$D$11,4),IF(AJ246="u",VLOOKUP(AM246,UpHill!$A$1:$D$35,4),IF(AJ246="d",VLOOKUP(AM246,DownHill!$A$1:$D$29,4),IF(AJ246="f",VLOOKUP(AM246,FlatUnd!$A$2:$D$30,4),IF(AJ246="t",VLOOKUP(AM246,TimeAdd!$A$1:$D$18,4),IF(AJ246="l",VLOOKUP(AM246,SLimit!$A$1:$D$8,4),AP245)))))),AP245)</f>
        <v>76</v>
      </c>
      <c r="AQ246" s="53">
        <f t="shared" si="198"/>
        <v>120</v>
      </c>
      <c r="AR246" s="54" t="str">
        <f t="shared" si="199"/>
        <v>Combination sign: - 60 Speed limit, Warning - Reduced visibility,  For 5 km.{ 15,4 km plate.}</v>
      </c>
      <c r="AS246" s="55"/>
      <c r="AT246" s="55"/>
      <c r="AU246" s="56">
        <f>IF(GroupStTimes!$A$8=0,MIN(CB246,CD246,CF246),MIN(BZ246,CB246,CD246,CF246))</f>
        <v>0.32932870370370371</v>
      </c>
      <c r="AV246" s="56">
        <f>IF(GroupStTimes!$A$8=0,MAX(CC246,CE246,CG246),MAX(CA246,CC246,CE246,CG246))</f>
        <v>0.38031250000000005</v>
      </c>
      <c r="AW246" s="57" t="str">
        <f t="shared" si="200"/>
        <v/>
      </c>
      <c r="AX246" s="58" t="str">
        <f t="shared" si="201"/>
        <v/>
      </c>
      <c r="AY246" s="58" t="str">
        <f t="shared" si="202"/>
        <v/>
      </c>
      <c r="AZ246" s="31">
        <f t="shared" si="203"/>
        <v>55.65</v>
      </c>
      <c r="BA246" s="59">
        <f t="shared" si="204"/>
        <v>0.31953703703703706</v>
      </c>
      <c r="BB246" s="59">
        <f t="shared" si="205"/>
        <v>0.32509259259259266</v>
      </c>
      <c r="BC246" s="59">
        <f t="shared" si="206"/>
        <v>0.32189814814814821</v>
      </c>
      <c r="BD246" s="59">
        <f t="shared" si="207"/>
        <v>0.36773148148148149</v>
      </c>
      <c r="BE246" s="59">
        <f t="shared" si="208"/>
        <v>0.36288194444444449</v>
      </c>
      <c r="BF246" s="59">
        <f t="shared" si="209"/>
        <v>0.37329861111111118</v>
      </c>
      <c r="BG246" s="59">
        <f t="shared" si="210"/>
        <v>0.37346064814814806</v>
      </c>
      <c r="BH246" s="59">
        <f t="shared" si="211"/>
        <v>0.37276620370370361</v>
      </c>
      <c r="BI246" s="31">
        <f t="shared" si="212"/>
        <v>11.280000000000008</v>
      </c>
      <c r="BJ246" s="61">
        <f t="shared" si="213"/>
        <v>0.23500000000000018</v>
      </c>
      <c r="BK246" s="61">
        <f t="shared" si="214"/>
        <v>0.1978947368421054</v>
      </c>
      <c r="BL246" s="61">
        <f t="shared" si="215"/>
        <v>0.16835820895522399</v>
      </c>
      <c r="BM246" s="61">
        <f t="shared" si="216"/>
        <v>0.14842105263157906</v>
      </c>
      <c r="BN246" s="62">
        <f t="shared" si="217"/>
        <v>0</v>
      </c>
      <c r="BO246" s="62">
        <f t="shared" si="218"/>
        <v>14</v>
      </c>
      <c r="BP246" s="62">
        <f t="shared" si="219"/>
        <v>6</v>
      </c>
      <c r="BQ246" s="62">
        <f t="shared" si="220"/>
        <v>0</v>
      </c>
      <c r="BR246" s="62">
        <f t="shared" si="221"/>
        <v>11</v>
      </c>
      <c r="BS246" s="62">
        <f t="shared" si="222"/>
        <v>52</v>
      </c>
      <c r="BT246" s="62">
        <f t="shared" si="223"/>
        <v>0</v>
      </c>
      <c r="BU246" s="62">
        <f t="shared" si="224"/>
        <v>10</v>
      </c>
      <c r="BV246" s="62">
        <f t="shared" si="225"/>
        <v>6</v>
      </c>
      <c r="BW246" s="62">
        <f t="shared" si="226"/>
        <v>0</v>
      </c>
      <c r="BX246" s="62">
        <f t="shared" si="227"/>
        <v>8</v>
      </c>
      <c r="BY246" s="62">
        <f t="shared" si="228"/>
        <v>54</v>
      </c>
      <c r="BZ246" s="63">
        <f t="shared" si="229"/>
        <v>0.32932870370370371</v>
      </c>
      <c r="CA246" s="63">
        <f t="shared" si="230"/>
        <v>0.3348842592592593</v>
      </c>
      <c r="CB246" s="63">
        <f t="shared" si="231"/>
        <v>0.33013888888888893</v>
      </c>
      <c r="CC246" s="63">
        <f t="shared" si="232"/>
        <v>0.37597222222222221</v>
      </c>
      <c r="CD246" s="63">
        <f t="shared" si="233"/>
        <v>0.36989583333333337</v>
      </c>
      <c r="CE246" s="63">
        <f t="shared" si="234"/>
        <v>0.38031250000000005</v>
      </c>
      <c r="CF246" s="63">
        <f t="shared" si="235"/>
        <v>0.37964120370370363</v>
      </c>
      <c r="CG246" s="63">
        <f t="shared" si="236"/>
        <v>0.37894675925925919</v>
      </c>
      <c r="CH246" s="36"/>
      <c r="CI246" s="36"/>
      <c r="CJ246" s="36"/>
      <c r="CK246" s="36"/>
      <c r="CL246" s="60">
        <v>60</v>
      </c>
    </row>
    <row r="247" spans="1:90" ht="28.5" customHeight="1" x14ac:dyDescent="0.25">
      <c r="A247" s="37">
        <v>13</v>
      </c>
      <c r="C247" s="37"/>
      <c r="D247" s="37"/>
      <c r="E247" s="37"/>
      <c r="F247" s="83"/>
      <c r="G247" s="44"/>
      <c r="H247" s="44">
        <f t="shared" si="190"/>
        <v>67.03</v>
      </c>
      <c r="I247" s="83">
        <v>67</v>
      </c>
      <c r="J247" s="43">
        <f t="shared" si="243"/>
        <v>-4.4776119403007984E-4</v>
      </c>
      <c r="K247" s="44">
        <f t="shared" si="244"/>
        <v>-3.0000000000015348E-2</v>
      </c>
      <c r="L247" s="76" t="s">
        <v>122</v>
      </c>
      <c r="M247" s="122">
        <v>120</v>
      </c>
      <c r="N247" s="46">
        <f t="shared" si="196"/>
        <v>67.030000000000015</v>
      </c>
      <c r="O247" s="46">
        <v>-0.02</v>
      </c>
      <c r="P247" s="78">
        <v>67.039999999999992</v>
      </c>
      <c r="Q247" s="46">
        <v>-0.02</v>
      </c>
      <c r="R247" s="78">
        <v>67.05</v>
      </c>
      <c r="S247" s="46">
        <v>-0.02</v>
      </c>
      <c r="T247" s="78">
        <v>67.06</v>
      </c>
      <c r="U247" s="47" t="str">
        <f t="shared" si="237"/>
        <v/>
      </c>
      <c r="V247" s="47" t="str">
        <f t="shared" si="238"/>
        <v/>
      </c>
      <c r="W247" s="47"/>
      <c r="X247" s="47"/>
      <c r="Y247" s="47"/>
      <c r="Z247" s="47"/>
      <c r="AA247" s="47"/>
      <c r="AB247" s="47"/>
      <c r="AC247" s="47"/>
      <c r="AD247" s="47"/>
      <c r="AE247" s="51">
        <f t="shared" si="191"/>
        <v>13</v>
      </c>
      <c r="AF247" s="51" t="str">
        <f t="shared" si="192"/>
        <v/>
      </c>
      <c r="AG247" s="51" t="str">
        <f t="shared" si="193"/>
        <v/>
      </c>
      <c r="AH247" s="51" t="str">
        <f t="shared" si="194"/>
        <v/>
      </c>
      <c r="AI247" s="52">
        <f t="shared" si="195"/>
        <v>67.03</v>
      </c>
      <c r="AJ247" s="68"/>
      <c r="AK247" s="53"/>
      <c r="AL247" s="52"/>
      <c r="AM247" s="53">
        <f t="shared" si="197"/>
        <v>48</v>
      </c>
      <c r="AN247" s="53">
        <f>IF(AJ247&lt;&gt;"",IF(AJ247="o",VLOOKUP(AM247,OpenSect!$A$1:$D$11,2),IF(AJ247="u",VLOOKUP(AM247,UpHill!$A$1:$D$35,2),IF(AJ247="d",VLOOKUP(AM247,DownHill!$A$1:$D$29,2),IF(AJ247="f",VLOOKUP(AM247,FlatUnd!$A$2:$D$30,2),IF(AJ247="t",VLOOKUP(AM247,TimeAdd!$A$1:$D$176,2),IF(AJ247="l",VLOOKUP(AM247,SLimit!$A$1:$D$8,2),AN246)))))),AN246)</f>
        <v>57</v>
      </c>
      <c r="AO247" s="53">
        <f>IF(AJ247&lt;&gt;"",IF(AJ247="o",VLOOKUP(AM247,OpenSect!$A$1:$D$11,3),IF(AJ247="u",VLOOKUP(AM247,UpHill!$A$1:$D$35,3),IF(AJ247="d",VLOOKUP(AM247,DownHill!$A$3:$D$29,3),IF(AJ247="f",VLOOKUP(AM247,FlatUnd!$A$2:$D$30,3),IF(AJ247="t",VLOOKUP(AM247,TimeAdd!$A$1:$D$18,3),IF(AJ247="l",VLOOKUP(AM247,SLimit!$A$1:$D$8,3),AO246)))))),AO246)</f>
        <v>67</v>
      </c>
      <c r="AP247" s="53">
        <f>IF(AJ247&lt;&gt;"",IF(AJ247="o",VLOOKUP(AM247,OpenSect!$A$1:$D$11,4),IF(AJ247="u",VLOOKUP(AM247,UpHill!$A$1:$D$35,4),IF(AJ247="d",VLOOKUP(AM247,DownHill!$A$1:$D$29,4),IF(AJ247="f",VLOOKUP(AM247,FlatUnd!$A$2:$D$30,4),IF(AJ247="t",VLOOKUP(AM247,TimeAdd!$A$1:$D$18,4),IF(AJ247="l",VLOOKUP(AM247,SLimit!$A$1:$D$8,4),AP246)))))),AP246)</f>
        <v>76</v>
      </c>
      <c r="AQ247" s="53">
        <f t="shared" si="198"/>
        <v>120</v>
      </c>
      <c r="AR247" s="54" t="str">
        <f t="shared" si="199"/>
        <v>Warning - Priority crossroad.</v>
      </c>
      <c r="AS247" s="55"/>
      <c r="AT247" s="55"/>
      <c r="AU247" s="56">
        <f>IF(GroupStTimes!$A$8=0,MIN(CB247,CD247,CF247),MIN(BZ247,CB247,CD247,CF247))</f>
        <v>0.3294212962962963</v>
      </c>
      <c r="AV247" s="56">
        <f>IF(GroupStTimes!$A$8=0,MAX(CC247,CE247,CG247),MAX(CA247,CC247,CE247,CG247))</f>
        <v>0.38037037037037041</v>
      </c>
      <c r="AW247" s="57" t="str">
        <f t="shared" si="200"/>
        <v/>
      </c>
      <c r="AX247" s="58" t="str">
        <f t="shared" si="201"/>
        <v/>
      </c>
      <c r="AY247" s="58" t="str">
        <f t="shared" si="202"/>
        <v/>
      </c>
      <c r="AZ247" s="31">
        <f t="shared" si="203"/>
        <v>55.65</v>
      </c>
      <c r="BA247" s="59">
        <f t="shared" si="204"/>
        <v>0.31953703703703706</v>
      </c>
      <c r="BB247" s="59">
        <f t="shared" si="205"/>
        <v>0.32509259259259266</v>
      </c>
      <c r="BC247" s="59">
        <f t="shared" si="206"/>
        <v>0.32189814814814821</v>
      </c>
      <c r="BD247" s="59">
        <f t="shared" si="207"/>
        <v>0.36773148148148149</v>
      </c>
      <c r="BE247" s="59">
        <f t="shared" si="208"/>
        <v>0.36288194444444449</v>
      </c>
      <c r="BF247" s="59">
        <f t="shared" si="209"/>
        <v>0.37329861111111118</v>
      </c>
      <c r="BG247" s="59">
        <f t="shared" si="210"/>
        <v>0.37346064814814806</v>
      </c>
      <c r="BH247" s="59">
        <f t="shared" si="211"/>
        <v>0.37276620370370361</v>
      </c>
      <c r="BI247" s="31">
        <f t="shared" si="212"/>
        <v>11.380000000000003</v>
      </c>
      <c r="BJ247" s="61">
        <f t="shared" si="213"/>
        <v>0.2370833333333334</v>
      </c>
      <c r="BK247" s="61">
        <f t="shared" si="214"/>
        <v>0.19964912280701758</v>
      </c>
      <c r="BL247" s="61">
        <f t="shared" si="215"/>
        <v>0.16985074626865676</v>
      </c>
      <c r="BM247" s="61">
        <f t="shared" si="216"/>
        <v>0.1497368421052632</v>
      </c>
      <c r="BN247" s="62">
        <f t="shared" si="217"/>
        <v>0</v>
      </c>
      <c r="BO247" s="62">
        <f t="shared" si="218"/>
        <v>14</v>
      </c>
      <c r="BP247" s="62">
        <f t="shared" si="219"/>
        <v>14</v>
      </c>
      <c r="BQ247" s="62">
        <f t="shared" si="220"/>
        <v>0</v>
      </c>
      <c r="BR247" s="62">
        <f t="shared" si="221"/>
        <v>11</v>
      </c>
      <c r="BS247" s="62">
        <f t="shared" si="222"/>
        <v>59</v>
      </c>
      <c r="BT247" s="62">
        <f t="shared" si="223"/>
        <v>0</v>
      </c>
      <c r="BU247" s="62">
        <f t="shared" si="224"/>
        <v>10</v>
      </c>
      <c r="BV247" s="62">
        <f t="shared" si="225"/>
        <v>11</v>
      </c>
      <c r="BW247" s="62">
        <f t="shared" si="226"/>
        <v>0</v>
      </c>
      <c r="BX247" s="62">
        <f t="shared" si="227"/>
        <v>8</v>
      </c>
      <c r="BY247" s="62">
        <f t="shared" si="228"/>
        <v>59</v>
      </c>
      <c r="BZ247" s="63">
        <f t="shared" si="229"/>
        <v>0.3294212962962963</v>
      </c>
      <c r="CA247" s="63">
        <f t="shared" si="230"/>
        <v>0.33497685185185189</v>
      </c>
      <c r="CB247" s="63">
        <f t="shared" si="231"/>
        <v>0.33021990740740748</v>
      </c>
      <c r="CC247" s="63">
        <f t="shared" si="232"/>
        <v>0.37605324074074076</v>
      </c>
      <c r="CD247" s="63">
        <f t="shared" si="233"/>
        <v>0.36995370370370373</v>
      </c>
      <c r="CE247" s="63">
        <f t="shared" si="234"/>
        <v>0.38037037037037041</v>
      </c>
      <c r="CF247" s="63">
        <f t="shared" si="235"/>
        <v>0.37969907407407399</v>
      </c>
      <c r="CG247" s="63">
        <f t="shared" si="236"/>
        <v>0.37900462962962955</v>
      </c>
      <c r="CH247" s="36"/>
      <c r="CI247" s="36"/>
      <c r="CJ247" s="36"/>
      <c r="CK247" s="36"/>
      <c r="CL247" s="60">
        <v>60</v>
      </c>
    </row>
    <row r="248" spans="1:90" ht="40.5" x14ac:dyDescent="0.25">
      <c r="A248" s="37">
        <v>13</v>
      </c>
      <c r="C248" s="37"/>
      <c r="D248" s="37"/>
      <c r="E248" s="37"/>
      <c r="F248" s="83"/>
      <c r="G248" s="44"/>
      <c r="H248" s="44">
        <f t="shared" si="190"/>
        <v>67.3</v>
      </c>
      <c r="I248" s="83">
        <v>67.260000000000005</v>
      </c>
      <c r="J248" s="43">
        <f t="shared" si="243"/>
        <v>-5.9470710674980733E-4</v>
      </c>
      <c r="K248" s="44">
        <f t="shared" si="244"/>
        <v>-3.9999999999992042E-2</v>
      </c>
      <c r="L248" s="76" t="s">
        <v>1055</v>
      </c>
      <c r="M248" s="122">
        <v>120</v>
      </c>
      <c r="N248" s="46">
        <f t="shared" si="196"/>
        <v>67.3</v>
      </c>
      <c r="O248" s="46">
        <v>-0.02</v>
      </c>
      <c r="P248" s="78">
        <v>67.3</v>
      </c>
      <c r="Q248" s="46">
        <v>-0.02</v>
      </c>
      <c r="R248" s="78">
        <v>67.319999999999993</v>
      </c>
      <c r="S248" s="46">
        <v>-0.02</v>
      </c>
      <c r="T248" s="78">
        <v>67.34</v>
      </c>
      <c r="U248" s="47" t="str">
        <f t="shared" si="237"/>
        <v/>
      </c>
      <c r="V248" s="47" t="str">
        <f t="shared" si="238"/>
        <v/>
      </c>
      <c r="W248" s="47"/>
      <c r="X248" s="47"/>
      <c r="Y248" s="47"/>
      <c r="Z248" s="47"/>
      <c r="AA248" s="47"/>
      <c r="AB248" s="47"/>
      <c r="AC248" s="47"/>
      <c r="AD248" s="47"/>
      <c r="AE248" s="51">
        <f t="shared" si="191"/>
        <v>13</v>
      </c>
      <c r="AF248" s="51" t="str">
        <f t="shared" si="192"/>
        <v/>
      </c>
      <c r="AG248" s="51" t="str">
        <f t="shared" si="193"/>
        <v/>
      </c>
      <c r="AH248" s="51" t="str">
        <f t="shared" si="194"/>
        <v/>
      </c>
      <c r="AI248" s="52">
        <f t="shared" si="195"/>
        <v>67.3</v>
      </c>
      <c r="AJ248" s="68"/>
      <c r="AK248" s="53"/>
      <c r="AL248" s="52"/>
      <c r="AM248" s="53">
        <f t="shared" si="197"/>
        <v>48</v>
      </c>
      <c r="AN248" s="53">
        <f>IF(AJ248&lt;&gt;"",IF(AJ248="o",VLOOKUP(AM248,OpenSect!$A$1:$D$11,2),IF(AJ248="u",VLOOKUP(AM248,UpHill!$A$1:$D$35,2),IF(AJ248="d",VLOOKUP(AM248,DownHill!$A$1:$D$29,2),IF(AJ248="f",VLOOKUP(AM248,FlatUnd!$A$2:$D$30,2),IF(AJ248="t",VLOOKUP(AM248,TimeAdd!$A$1:$D$176,2),IF(AJ248="l",VLOOKUP(AM248,SLimit!$A$1:$D$8,2),AN247)))))),AN247)</f>
        <v>57</v>
      </c>
      <c r="AO248" s="53">
        <f>IF(AJ248&lt;&gt;"",IF(AJ248="o",VLOOKUP(AM248,OpenSect!$A$1:$D$11,3),IF(AJ248="u",VLOOKUP(AM248,UpHill!$A$1:$D$35,3),IF(AJ248="d",VLOOKUP(AM248,DownHill!$A$3:$D$29,3),IF(AJ248="f",VLOOKUP(AM248,FlatUnd!$A$2:$D$30,3),IF(AJ248="t",VLOOKUP(AM248,TimeAdd!$A$1:$D$18,3),IF(AJ248="l",VLOOKUP(AM248,SLimit!$A$1:$D$8,3),AO247)))))),AO247)</f>
        <v>67</v>
      </c>
      <c r="AP248" s="53">
        <f>IF(AJ248&lt;&gt;"",IF(AJ248="o",VLOOKUP(AM248,OpenSect!$A$1:$D$11,4),IF(AJ248="u",VLOOKUP(AM248,UpHill!$A$1:$D$35,4),IF(AJ248="d",VLOOKUP(AM248,DownHill!$A$1:$D$29,4),IF(AJ248="f",VLOOKUP(AM248,FlatUnd!$A$2:$D$30,4),IF(AJ248="t",VLOOKUP(AM248,TimeAdd!$A$1:$D$18,4),IF(AJ248="l",VLOOKUP(AM248,SLimit!$A$1:$D$8,4),AP247)))))),AP247)</f>
        <v>76</v>
      </c>
      <c r="AQ248" s="53">
        <f t="shared" si="198"/>
        <v>120</v>
      </c>
      <c r="AR248" s="54" t="str">
        <f t="shared" si="199"/>
        <v>R23 Standerton {Straight}/ Amersfoort {Right}/{Left} Streepfontein.</v>
      </c>
      <c r="AS248" s="55"/>
      <c r="AT248" s="55"/>
      <c r="AU248" s="56">
        <f>IF(GroupStTimes!$A$8=0,MIN(CB248,CD248,CF248),MIN(BZ248,CB248,CD248,CF248))</f>
        <v>0.32965277777777779</v>
      </c>
      <c r="AV248" s="56">
        <f>IF(GroupStTimes!$A$8=0,MAX(CC248,CE248,CG248),MAX(CA248,CC248,CE248,CG248))</f>
        <v>0.38054398148148155</v>
      </c>
      <c r="AW248" s="57" t="str">
        <f t="shared" si="200"/>
        <v/>
      </c>
      <c r="AX248" s="58" t="str">
        <f t="shared" si="201"/>
        <v/>
      </c>
      <c r="AY248" s="58" t="str">
        <f t="shared" si="202"/>
        <v/>
      </c>
      <c r="AZ248" s="31">
        <f t="shared" si="203"/>
        <v>55.65</v>
      </c>
      <c r="BA248" s="59">
        <f t="shared" si="204"/>
        <v>0.31953703703703706</v>
      </c>
      <c r="BB248" s="59">
        <f t="shared" si="205"/>
        <v>0.32509259259259266</v>
      </c>
      <c r="BC248" s="59">
        <f t="shared" si="206"/>
        <v>0.32189814814814821</v>
      </c>
      <c r="BD248" s="59">
        <f t="shared" si="207"/>
        <v>0.36773148148148149</v>
      </c>
      <c r="BE248" s="59">
        <f t="shared" si="208"/>
        <v>0.36288194444444449</v>
      </c>
      <c r="BF248" s="59">
        <f t="shared" si="209"/>
        <v>0.37329861111111118</v>
      </c>
      <c r="BG248" s="59">
        <f t="shared" si="210"/>
        <v>0.37346064814814806</v>
      </c>
      <c r="BH248" s="59">
        <f t="shared" si="211"/>
        <v>0.37276620370370361</v>
      </c>
      <c r="BI248" s="31">
        <f t="shared" si="212"/>
        <v>11.649999999999999</v>
      </c>
      <c r="BJ248" s="61">
        <f t="shared" si="213"/>
        <v>0.2427083333333333</v>
      </c>
      <c r="BK248" s="61">
        <f t="shared" si="214"/>
        <v>0.20438596491228067</v>
      </c>
      <c r="BL248" s="61">
        <f t="shared" si="215"/>
        <v>0.17388059701492536</v>
      </c>
      <c r="BM248" s="61">
        <f t="shared" si="216"/>
        <v>0.1532894736842105</v>
      </c>
      <c r="BN248" s="62">
        <f t="shared" si="217"/>
        <v>0</v>
      </c>
      <c r="BO248" s="62">
        <f t="shared" si="218"/>
        <v>14</v>
      </c>
      <c r="BP248" s="62">
        <f t="shared" si="219"/>
        <v>34</v>
      </c>
      <c r="BQ248" s="62">
        <f t="shared" si="220"/>
        <v>0</v>
      </c>
      <c r="BR248" s="62">
        <f t="shared" si="221"/>
        <v>12</v>
      </c>
      <c r="BS248" s="62">
        <f t="shared" si="222"/>
        <v>16</v>
      </c>
      <c r="BT248" s="62">
        <f t="shared" si="223"/>
        <v>0</v>
      </c>
      <c r="BU248" s="62">
        <f t="shared" si="224"/>
        <v>10</v>
      </c>
      <c r="BV248" s="62">
        <f t="shared" si="225"/>
        <v>26</v>
      </c>
      <c r="BW248" s="62">
        <f t="shared" si="226"/>
        <v>0</v>
      </c>
      <c r="BX248" s="62">
        <f t="shared" si="227"/>
        <v>9</v>
      </c>
      <c r="BY248" s="62">
        <f t="shared" si="228"/>
        <v>12</v>
      </c>
      <c r="BZ248" s="63">
        <f t="shared" si="229"/>
        <v>0.32965277777777779</v>
      </c>
      <c r="CA248" s="63">
        <f t="shared" si="230"/>
        <v>0.33520833333333339</v>
      </c>
      <c r="CB248" s="63">
        <f t="shared" si="231"/>
        <v>0.33041666666666675</v>
      </c>
      <c r="CC248" s="63">
        <f t="shared" si="232"/>
        <v>0.37625000000000003</v>
      </c>
      <c r="CD248" s="63">
        <f t="shared" si="233"/>
        <v>0.37012731481481487</v>
      </c>
      <c r="CE248" s="63">
        <f t="shared" si="234"/>
        <v>0.38054398148148155</v>
      </c>
      <c r="CF248" s="63">
        <f t="shared" si="235"/>
        <v>0.37984953703703694</v>
      </c>
      <c r="CG248" s="63">
        <f t="shared" si="236"/>
        <v>0.3791550925925925</v>
      </c>
      <c r="CH248" s="36"/>
      <c r="CI248" s="36"/>
      <c r="CJ248" s="36"/>
      <c r="CK248" s="36"/>
      <c r="CL248" s="60">
        <v>60</v>
      </c>
    </row>
    <row r="249" spans="1:90" ht="28.5" customHeight="1" x14ac:dyDescent="0.25">
      <c r="A249" s="37">
        <v>13</v>
      </c>
      <c r="C249" s="37"/>
      <c r="D249" s="37"/>
      <c r="E249" s="37"/>
      <c r="F249" s="83"/>
      <c r="G249" s="44"/>
      <c r="H249" s="44">
        <f t="shared" si="190"/>
        <v>67.53</v>
      </c>
      <c r="I249" s="83">
        <v>67.5</v>
      </c>
      <c r="J249" s="43">
        <f t="shared" si="243"/>
        <v>-4.4444444444467182E-4</v>
      </c>
      <c r="K249" s="44">
        <f t="shared" si="244"/>
        <v>-3.0000000000015348E-2</v>
      </c>
      <c r="L249" s="76" t="s">
        <v>957</v>
      </c>
      <c r="M249" s="122">
        <v>120</v>
      </c>
      <c r="N249" s="46">
        <f t="shared" si="196"/>
        <v>67.530000000000015</v>
      </c>
      <c r="O249" s="46">
        <v>-0.02</v>
      </c>
      <c r="P249" s="78">
        <v>67.539999999999992</v>
      </c>
      <c r="Q249" s="46">
        <v>-0.02</v>
      </c>
      <c r="R249" s="78">
        <v>67.55</v>
      </c>
      <c r="S249" s="46">
        <v>-0.02</v>
      </c>
      <c r="T249" s="78">
        <v>67.56</v>
      </c>
      <c r="U249" s="47" t="str">
        <f t="shared" si="237"/>
        <v/>
      </c>
      <c r="V249" s="47" t="str">
        <f t="shared" si="238"/>
        <v/>
      </c>
      <c r="W249" s="47"/>
      <c r="X249" s="47"/>
      <c r="Y249" s="47"/>
      <c r="Z249" s="47"/>
      <c r="AA249" s="47"/>
      <c r="AB249" s="47"/>
      <c r="AC249" s="47"/>
      <c r="AD249" s="47"/>
      <c r="AE249" s="51">
        <f t="shared" si="191"/>
        <v>13</v>
      </c>
      <c r="AF249" s="51" t="str">
        <f t="shared" si="192"/>
        <v/>
      </c>
      <c r="AG249" s="51" t="str">
        <f t="shared" si="193"/>
        <v/>
      </c>
      <c r="AH249" s="51" t="str">
        <f t="shared" si="194"/>
        <v/>
      </c>
      <c r="AI249" s="52">
        <f t="shared" si="195"/>
        <v>67.53</v>
      </c>
      <c r="AJ249" s="68"/>
      <c r="AK249" s="53"/>
      <c r="AL249" s="52"/>
      <c r="AM249" s="53">
        <f t="shared" si="197"/>
        <v>48</v>
      </c>
      <c r="AN249" s="53">
        <f>IF(AJ249&lt;&gt;"",IF(AJ249="o",VLOOKUP(AM249,OpenSect!$A$1:$D$11,2),IF(AJ249="u",VLOOKUP(AM249,UpHill!$A$1:$D$35,2),IF(AJ249="d",VLOOKUP(AM249,DownHill!$A$1:$D$29,2),IF(AJ249="f",VLOOKUP(AM249,FlatUnd!$A$2:$D$30,2),IF(AJ249="t",VLOOKUP(AM249,TimeAdd!$A$1:$D$176,2),IF(AJ249="l",VLOOKUP(AM249,SLimit!$A$1:$D$8,2),AN248)))))),AN248)</f>
        <v>57</v>
      </c>
      <c r="AO249" s="53">
        <f>IF(AJ249&lt;&gt;"",IF(AJ249="o",VLOOKUP(AM249,OpenSect!$A$1:$D$11,3),IF(AJ249="u",VLOOKUP(AM249,UpHill!$A$1:$D$35,3),IF(AJ249="d",VLOOKUP(AM249,DownHill!$A$3:$D$29,3),IF(AJ249="f",VLOOKUP(AM249,FlatUnd!$A$2:$D$30,3),IF(AJ249="t",VLOOKUP(AM249,TimeAdd!$A$1:$D$18,3),IF(AJ249="l",VLOOKUP(AM249,SLimit!$A$1:$D$8,3),AO248)))))),AO248)</f>
        <v>67</v>
      </c>
      <c r="AP249" s="53">
        <f>IF(AJ249&lt;&gt;"",IF(AJ249="o",VLOOKUP(AM249,OpenSect!$A$1:$D$11,4),IF(AJ249="u",VLOOKUP(AM249,UpHill!$A$1:$D$35,4),IF(AJ249="d",VLOOKUP(AM249,DownHill!$A$1:$D$29,4),IF(AJ249="f",VLOOKUP(AM249,FlatUnd!$A$2:$D$30,4),IF(AJ249="t",VLOOKUP(AM249,TimeAdd!$A$1:$D$18,4),IF(AJ249="l",VLOOKUP(AM249,SLimit!$A$1:$D$8,4),AP248)))))),AP248)</f>
        <v>76</v>
      </c>
      <c r="AQ249" s="53">
        <f t="shared" si="198"/>
        <v>120</v>
      </c>
      <c r="AR249" s="54" t="str">
        <f t="shared" si="199"/>
        <v>16,0 km plate.</v>
      </c>
      <c r="AS249" s="55"/>
      <c r="AT249" s="55"/>
      <c r="AU249" s="56">
        <f>IF(GroupStTimes!$A$8=0,MIN(CB249,CD249,CF249),MIN(BZ249,CB249,CD249,CF249))</f>
        <v>0.32984953703703707</v>
      </c>
      <c r="AV249" s="56">
        <f>IF(GroupStTimes!$A$8=0,MAX(CC249,CE249,CG249),MAX(CA249,CC249,CE249,CG249))</f>
        <v>0.38068287037037046</v>
      </c>
      <c r="AW249" s="57" t="str">
        <f t="shared" si="200"/>
        <v/>
      </c>
      <c r="AX249" s="58" t="str">
        <f t="shared" si="201"/>
        <v/>
      </c>
      <c r="AY249" s="58" t="str">
        <f t="shared" si="202"/>
        <v/>
      </c>
      <c r="AZ249" s="31">
        <f t="shared" si="203"/>
        <v>55.65</v>
      </c>
      <c r="BA249" s="59">
        <f t="shared" si="204"/>
        <v>0.31953703703703706</v>
      </c>
      <c r="BB249" s="59">
        <f t="shared" si="205"/>
        <v>0.32509259259259266</v>
      </c>
      <c r="BC249" s="59">
        <f t="shared" si="206"/>
        <v>0.32189814814814821</v>
      </c>
      <c r="BD249" s="59">
        <f t="shared" si="207"/>
        <v>0.36773148148148149</v>
      </c>
      <c r="BE249" s="59">
        <f t="shared" si="208"/>
        <v>0.36288194444444449</v>
      </c>
      <c r="BF249" s="59">
        <f t="shared" si="209"/>
        <v>0.37329861111111118</v>
      </c>
      <c r="BG249" s="59">
        <f t="shared" si="210"/>
        <v>0.37346064814814806</v>
      </c>
      <c r="BH249" s="59">
        <f t="shared" si="211"/>
        <v>0.37276620370370361</v>
      </c>
      <c r="BI249" s="31">
        <f t="shared" si="212"/>
        <v>11.880000000000003</v>
      </c>
      <c r="BJ249" s="61">
        <f t="shared" si="213"/>
        <v>0.24750000000000005</v>
      </c>
      <c r="BK249" s="61">
        <f t="shared" si="214"/>
        <v>0.20842105263157898</v>
      </c>
      <c r="BL249" s="61">
        <f t="shared" si="215"/>
        <v>0.17731343283582093</v>
      </c>
      <c r="BM249" s="61">
        <f t="shared" si="216"/>
        <v>0.15631578947368424</v>
      </c>
      <c r="BN249" s="62">
        <f t="shared" si="217"/>
        <v>0</v>
      </c>
      <c r="BO249" s="62">
        <f t="shared" si="218"/>
        <v>14</v>
      </c>
      <c r="BP249" s="62">
        <f t="shared" si="219"/>
        <v>51</v>
      </c>
      <c r="BQ249" s="62">
        <f t="shared" si="220"/>
        <v>0</v>
      </c>
      <c r="BR249" s="62">
        <f t="shared" si="221"/>
        <v>12</v>
      </c>
      <c r="BS249" s="62">
        <f t="shared" si="222"/>
        <v>30</v>
      </c>
      <c r="BT249" s="62">
        <f t="shared" si="223"/>
        <v>0</v>
      </c>
      <c r="BU249" s="62">
        <f t="shared" si="224"/>
        <v>10</v>
      </c>
      <c r="BV249" s="62">
        <f t="shared" si="225"/>
        <v>38</v>
      </c>
      <c r="BW249" s="62">
        <f t="shared" si="226"/>
        <v>0</v>
      </c>
      <c r="BX249" s="62">
        <f t="shared" si="227"/>
        <v>9</v>
      </c>
      <c r="BY249" s="62">
        <f t="shared" si="228"/>
        <v>23</v>
      </c>
      <c r="BZ249" s="63">
        <f t="shared" si="229"/>
        <v>0.32984953703703707</v>
      </c>
      <c r="CA249" s="63">
        <f t="shared" si="230"/>
        <v>0.33540509259259266</v>
      </c>
      <c r="CB249" s="63">
        <f t="shared" si="231"/>
        <v>0.33057870370370379</v>
      </c>
      <c r="CC249" s="63">
        <f t="shared" si="232"/>
        <v>0.37641203703703707</v>
      </c>
      <c r="CD249" s="63">
        <f t="shared" si="233"/>
        <v>0.37026620370370378</v>
      </c>
      <c r="CE249" s="63">
        <f t="shared" si="234"/>
        <v>0.38068287037037046</v>
      </c>
      <c r="CF249" s="63">
        <f t="shared" si="235"/>
        <v>0.37997685185185176</v>
      </c>
      <c r="CG249" s="63">
        <f t="shared" si="236"/>
        <v>0.37928240740740732</v>
      </c>
      <c r="CH249" s="36"/>
      <c r="CI249" s="36"/>
      <c r="CJ249" s="36"/>
      <c r="CK249" s="36"/>
      <c r="CL249" s="60">
        <v>60</v>
      </c>
    </row>
    <row r="250" spans="1:90" ht="28.5" customHeight="1" x14ac:dyDescent="0.25">
      <c r="A250" s="37">
        <v>13</v>
      </c>
      <c r="C250" s="37"/>
      <c r="D250" s="37"/>
      <c r="E250" s="37"/>
      <c r="F250" s="83"/>
      <c r="G250" s="44"/>
      <c r="H250" s="44">
        <f t="shared" si="190"/>
        <v>67.540000000000006</v>
      </c>
      <c r="I250" s="83">
        <v>67.510000000000005</v>
      </c>
      <c r="J250" s="43">
        <f t="shared" si="243"/>
        <v>-4.9375401175131737E-4</v>
      </c>
      <c r="K250" s="44">
        <f t="shared" si="244"/>
        <v>-3.3333333333331439E-2</v>
      </c>
      <c r="L250" s="76" t="s">
        <v>1039</v>
      </c>
      <c r="M250" s="122">
        <v>120</v>
      </c>
      <c r="N250" s="46">
        <f t="shared" si="196"/>
        <v>67.543333333333337</v>
      </c>
      <c r="O250" s="46">
        <v>-0.02</v>
      </c>
      <c r="P250" s="78">
        <v>67.55</v>
      </c>
      <c r="Q250" s="46">
        <v>-0.02</v>
      </c>
      <c r="R250" s="78">
        <v>67.56</v>
      </c>
      <c r="S250" s="46">
        <v>-0.02</v>
      </c>
      <c r="T250" s="78">
        <v>67.58</v>
      </c>
      <c r="U250" s="47" t="str">
        <f t="shared" si="237"/>
        <v/>
      </c>
      <c r="V250" s="47" t="str">
        <f t="shared" si="238"/>
        <v/>
      </c>
      <c r="W250" s="47"/>
      <c r="X250" s="47"/>
      <c r="Y250" s="47"/>
      <c r="Z250" s="47"/>
      <c r="AA250" s="47"/>
      <c r="AB250" s="47"/>
      <c r="AC250" s="47"/>
      <c r="AD250" s="47"/>
      <c r="AE250" s="51">
        <f t="shared" si="191"/>
        <v>13</v>
      </c>
      <c r="AF250" s="51" t="str">
        <f t="shared" si="192"/>
        <v/>
      </c>
      <c r="AG250" s="51" t="str">
        <f t="shared" si="193"/>
        <v/>
      </c>
      <c r="AH250" s="51" t="str">
        <f t="shared" si="194"/>
        <v/>
      </c>
      <c r="AI250" s="52">
        <f t="shared" si="195"/>
        <v>67.540000000000006</v>
      </c>
      <c r="AJ250" s="68"/>
      <c r="AK250" s="53"/>
      <c r="AL250" s="52"/>
      <c r="AM250" s="53">
        <f t="shared" si="197"/>
        <v>48</v>
      </c>
      <c r="AN250" s="53">
        <f>IF(AJ250&lt;&gt;"",IF(AJ250="o",VLOOKUP(AM250,OpenSect!$A$1:$D$11,2),IF(AJ250="u",VLOOKUP(AM250,UpHill!$A$1:$D$35,2),IF(AJ250="d",VLOOKUP(AM250,DownHill!$A$1:$D$29,2),IF(AJ250="f",VLOOKUP(AM250,FlatUnd!$A$2:$D$30,2),IF(AJ250="t",VLOOKUP(AM250,TimeAdd!$A$1:$D$176,2),IF(AJ250="l",VLOOKUP(AM250,SLimit!$A$1:$D$8,2),AN249)))))),AN249)</f>
        <v>57</v>
      </c>
      <c r="AO250" s="53">
        <f>IF(AJ250&lt;&gt;"",IF(AJ250="o",VLOOKUP(AM250,OpenSect!$A$1:$D$11,3),IF(AJ250="u",VLOOKUP(AM250,UpHill!$A$1:$D$35,3),IF(AJ250="d",VLOOKUP(AM250,DownHill!$A$3:$D$29,3),IF(AJ250="f",VLOOKUP(AM250,FlatUnd!$A$2:$D$30,3),IF(AJ250="t",VLOOKUP(AM250,TimeAdd!$A$1:$D$18,3),IF(AJ250="l",VLOOKUP(AM250,SLimit!$A$1:$D$8,3),AO249)))))),AO249)</f>
        <v>67</v>
      </c>
      <c r="AP250" s="53">
        <f>IF(AJ250&lt;&gt;"",IF(AJ250="o",VLOOKUP(AM250,OpenSect!$A$1:$D$11,4),IF(AJ250="u",VLOOKUP(AM250,UpHill!$A$1:$D$35,4),IF(AJ250="d",VLOOKUP(AM250,DownHill!$A$1:$D$29,4),IF(AJ250="f",VLOOKUP(AM250,FlatUnd!$A$2:$D$30,4),IF(AJ250="t",VLOOKUP(AM250,TimeAdd!$A$1:$D$18,4),IF(AJ250="l",VLOOKUP(AM250,SLimit!$A$1:$D$8,4),AP249)))))),AP249)</f>
        <v>76</v>
      </c>
      <c r="AQ250" s="53">
        <f t="shared" si="198"/>
        <v>120</v>
      </c>
      <c r="AR250" s="54" t="str">
        <f t="shared" si="199"/>
        <v xml:space="preserve">120 Speed limit.  </v>
      </c>
      <c r="AS250" s="55"/>
      <c r="AT250" s="55"/>
      <c r="AU250" s="56">
        <f>IF(GroupStTimes!$A$8=0,MIN(CB250,CD250,CF250),MIN(BZ250,CB250,CD250,CF250))</f>
        <v>0.32986111111111116</v>
      </c>
      <c r="AV250" s="56">
        <f>IF(GroupStTimes!$A$8=0,MAX(CC250,CE250,CG250),MAX(CA250,CC250,CE250,CG250))</f>
        <v>0.3806944444444445</v>
      </c>
      <c r="AW250" s="57" t="str">
        <f t="shared" si="200"/>
        <v/>
      </c>
      <c r="AX250" s="58" t="str">
        <f t="shared" si="201"/>
        <v/>
      </c>
      <c r="AY250" s="58" t="str">
        <f t="shared" si="202"/>
        <v/>
      </c>
      <c r="AZ250" s="31">
        <f t="shared" si="203"/>
        <v>55.65</v>
      </c>
      <c r="BA250" s="59">
        <f t="shared" si="204"/>
        <v>0.31953703703703706</v>
      </c>
      <c r="BB250" s="59">
        <f t="shared" si="205"/>
        <v>0.32509259259259266</v>
      </c>
      <c r="BC250" s="59">
        <f t="shared" si="206"/>
        <v>0.32189814814814821</v>
      </c>
      <c r="BD250" s="59">
        <f t="shared" si="207"/>
        <v>0.36773148148148149</v>
      </c>
      <c r="BE250" s="59">
        <f t="shared" si="208"/>
        <v>0.36288194444444449</v>
      </c>
      <c r="BF250" s="59">
        <f t="shared" si="209"/>
        <v>0.37329861111111118</v>
      </c>
      <c r="BG250" s="59">
        <f t="shared" si="210"/>
        <v>0.37346064814814806</v>
      </c>
      <c r="BH250" s="59">
        <f t="shared" si="211"/>
        <v>0.37276620370370361</v>
      </c>
      <c r="BI250" s="31">
        <f t="shared" si="212"/>
        <v>11.890000000000008</v>
      </c>
      <c r="BJ250" s="61">
        <f t="shared" si="213"/>
        <v>0.2477083333333335</v>
      </c>
      <c r="BK250" s="61">
        <f t="shared" si="214"/>
        <v>0.20859649122807031</v>
      </c>
      <c r="BL250" s="61">
        <f t="shared" si="215"/>
        <v>0.1774626865671643</v>
      </c>
      <c r="BM250" s="61">
        <f t="shared" si="216"/>
        <v>0.15644736842105272</v>
      </c>
      <c r="BN250" s="62">
        <f t="shared" si="217"/>
        <v>0</v>
      </c>
      <c r="BO250" s="62">
        <f t="shared" si="218"/>
        <v>14</v>
      </c>
      <c r="BP250" s="62">
        <f t="shared" si="219"/>
        <v>52</v>
      </c>
      <c r="BQ250" s="62">
        <f t="shared" si="220"/>
        <v>0</v>
      </c>
      <c r="BR250" s="62">
        <f t="shared" si="221"/>
        <v>12</v>
      </c>
      <c r="BS250" s="62">
        <f t="shared" si="222"/>
        <v>31</v>
      </c>
      <c r="BT250" s="62">
        <f t="shared" si="223"/>
        <v>0</v>
      </c>
      <c r="BU250" s="62">
        <f t="shared" si="224"/>
        <v>10</v>
      </c>
      <c r="BV250" s="62">
        <f t="shared" si="225"/>
        <v>39</v>
      </c>
      <c r="BW250" s="62">
        <f t="shared" si="226"/>
        <v>0</v>
      </c>
      <c r="BX250" s="62">
        <f t="shared" si="227"/>
        <v>9</v>
      </c>
      <c r="BY250" s="62">
        <f t="shared" si="228"/>
        <v>23</v>
      </c>
      <c r="BZ250" s="63">
        <f t="shared" si="229"/>
        <v>0.32986111111111116</v>
      </c>
      <c r="CA250" s="63">
        <f t="shared" si="230"/>
        <v>0.33541666666666675</v>
      </c>
      <c r="CB250" s="63">
        <f t="shared" si="231"/>
        <v>0.33059027777777783</v>
      </c>
      <c r="CC250" s="63">
        <f t="shared" si="232"/>
        <v>0.37642361111111111</v>
      </c>
      <c r="CD250" s="63">
        <f t="shared" si="233"/>
        <v>0.37027777777777782</v>
      </c>
      <c r="CE250" s="63">
        <f t="shared" si="234"/>
        <v>0.3806944444444445</v>
      </c>
      <c r="CF250" s="63">
        <f t="shared" si="235"/>
        <v>0.37997685185185176</v>
      </c>
      <c r="CG250" s="63">
        <f t="shared" si="236"/>
        <v>0.37928240740740732</v>
      </c>
      <c r="CH250" s="36"/>
      <c r="CI250" s="36"/>
      <c r="CJ250" s="36"/>
      <c r="CK250" s="36"/>
      <c r="CL250" s="60">
        <v>60</v>
      </c>
    </row>
    <row r="251" spans="1:90" ht="28.5" customHeight="1" x14ac:dyDescent="0.25">
      <c r="A251" s="37">
        <v>13</v>
      </c>
      <c r="C251" s="37"/>
      <c r="D251" s="37"/>
      <c r="E251" s="37"/>
      <c r="F251" s="83"/>
      <c r="G251" s="44"/>
      <c r="H251" s="44">
        <f t="shared" si="190"/>
        <v>67.64</v>
      </c>
      <c r="I251" s="83">
        <v>67.61</v>
      </c>
      <c r="J251" s="43">
        <f t="shared" si="243"/>
        <v>-4.9302371444063663E-4</v>
      </c>
      <c r="K251" s="44">
        <f t="shared" si="244"/>
        <v>-3.3333333333331439E-2</v>
      </c>
      <c r="L251" s="76" t="s">
        <v>349</v>
      </c>
      <c r="M251" s="122">
        <v>120</v>
      </c>
      <c r="N251" s="46">
        <f t="shared" si="196"/>
        <v>67.643333333333331</v>
      </c>
      <c r="O251" s="46">
        <v>-0.02</v>
      </c>
      <c r="P251" s="78">
        <v>67.649999999999991</v>
      </c>
      <c r="Q251" s="46">
        <v>-0.02</v>
      </c>
      <c r="R251" s="78">
        <v>67.66</v>
      </c>
      <c r="S251" s="46">
        <v>-0.02</v>
      </c>
      <c r="T251" s="78">
        <v>67.680000000000007</v>
      </c>
      <c r="U251" s="47" t="str">
        <f t="shared" si="237"/>
        <v/>
      </c>
      <c r="V251" s="47" t="str">
        <f t="shared" si="238"/>
        <v/>
      </c>
      <c r="W251" s="47"/>
      <c r="X251" s="47"/>
      <c r="Y251" s="47"/>
      <c r="Z251" s="47"/>
      <c r="AA251" s="47"/>
      <c r="AB251" s="47"/>
      <c r="AC251" s="47"/>
      <c r="AD251" s="47"/>
      <c r="AE251" s="51">
        <f t="shared" si="191"/>
        <v>13</v>
      </c>
      <c r="AF251" s="51" t="str">
        <f t="shared" si="192"/>
        <v/>
      </c>
      <c r="AG251" s="51" t="str">
        <f t="shared" si="193"/>
        <v/>
      </c>
      <c r="AH251" s="51" t="str">
        <f t="shared" si="194"/>
        <v/>
      </c>
      <c r="AI251" s="52">
        <f t="shared" si="195"/>
        <v>67.64</v>
      </c>
      <c r="AJ251" s="68"/>
      <c r="AK251" s="53"/>
      <c r="AL251" s="52"/>
      <c r="AM251" s="53">
        <f t="shared" si="197"/>
        <v>48</v>
      </c>
      <c r="AN251" s="53">
        <f>IF(AJ251&lt;&gt;"",IF(AJ251="o",VLOOKUP(AM251,OpenSect!$A$1:$D$11,2),IF(AJ251="u",VLOOKUP(AM251,UpHill!$A$1:$D$35,2),IF(AJ251="d",VLOOKUP(AM251,DownHill!$A$1:$D$29,2),IF(AJ251="f",VLOOKUP(AM251,FlatUnd!$A$2:$D$30,2),IF(AJ251="t",VLOOKUP(AM251,TimeAdd!$A$1:$D$176,2),IF(AJ251="l",VLOOKUP(AM251,SLimit!$A$1:$D$8,2),AN250)))))),AN250)</f>
        <v>57</v>
      </c>
      <c r="AO251" s="53">
        <f>IF(AJ251&lt;&gt;"",IF(AJ251="o",VLOOKUP(AM251,OpenSect!$A$1:$D$11,3),IF(AJ251="u",VLOOKUP(AM251,UpHill!$A$1:$D$35,3),IF(AJ251="d",VLOOKUP(AM251,DownHill!$A$3:$D$29,3),IF(AJ251="f",VLOOKUP(AM251,FlatUnd!$A$2:$D$30,3),IF(AJ251="t",VLOOKUP(AM251,TimeAdd!$A$1:$D$18,3),IF(AJ251="l",VLOOKUP(AM251,SLimit!$A$1:$D$8,3),AO250)))))),AO250)</f>
        <v>67</v>
      </c>
      <c r="AP251" s="53">
        <f>IF(AJ251&lt;&gt;"",IF(AJ251="o",VLOOKUP(AM251,OpenSect!$A$1:$D$11,4),IF(AJ251="u",VLOOKUP(AM251,UpHill!$A$1:$D$35,4),IF(AJ251="d",VLOOKUP(AM251,DownHill!$A$1:$D$29,4),IF(AJ251="f",VLOOKUP(AM251,FlatUnd!$A$2:$D$30,4),IF(AJ251="t",VLOOKUP(AM251,TimeAdd!$A$1:$D$18,4),IF(AJ251="l",VLOOKUP(AM251,SLimit!$A$1:$D$8,4),AP250)))))),AP250)</f>
        <v>76</v>
      </c>
      <c r="AQ251" s="53">
        <f t="shared" si="198"/>
        <v>120</v>
      </c>
      <c r="AR251" s="54" t="str">
        <f t="shared" si="199"/>
        <v>Overhead power lines.</v>
      </c>
      <c r="AS251" s="55"/>
      <c r="AT251" s="55"/>
      <c r="AU251" s="56">
        <f>IF(GroupStTimes!$A$8=0,MIN(CB251,CD251,CF251),MIN(BZ251,CB251,CD251,CF251))</f>
        <v>0.32994212962962965</v>
      </c>
      <c r="AV251" s="56">
        <f>IF(GroupStTimes!$A$8=0,MAX(CC251,CE251,CG251),MAX(CA251,CC251,CE251,CG251))</f>
        <v>0.38075231481481486</v>
      </c>
      <c r="AW251" s="57" t="str">
        <f t="shared" si="200"/>
        <v/>
      </c>
      <c r="AX251" s="58" t="str">
        <f t="shared" si="201"/>
        <v/>
      </c>
      <c r="AY251" s="58" t="str">
        <f t="shared" si="202"/>
        <v/>
      </c>
      <c r="AZ251" s="31">
        <f t="shared" si="203"/>
        <v>55.65</v>
      </c>
      <c r="BA251" s="59">
        <f t="shared" si="204"/>
        <v>0.31953703703703706</v>
      </c>
      <c r="BB251" s="59">
        <f t="shared" si="205"/>
        <v>0.32509259259259266</v>
      </c>
      <c r="BC251" s="59">
        <f t="shared" si="206"/>
        <v>0.32189814814814821</v>
      </c>
      <c r="BD251" s="59">
        <f t="shared" si="207"/>
        <v>0.36773148148148149</v>
      </c>
      <c r="BE251" s="59">
        <f t="shared" si="208"/>
        <v>0.36288194444444449</v>
      </c>
      <c r="BF251" s="59">
        <f t="shared" si="209"/>
        <v>0.37329861111111118</v>
      </c>
      <c r="BG251" s="59">
        <f t="shared" si="210"/>
        <v>0.37346064814814806</v>
      </c>
      <c r="BH251" s="59">
        <f t="shared" si="211"/>
        <v>0.37276620370370361</v>
      </c>
      <c r="BI251" s="31">
        <f t="shared" si="212"/>
        <v>11.990000000000002</v>
      </c>
      <c r="BJ251" s="61">
        <f t="shared" si="213"/>
        <v>0.24979166666666672</v>
      </c>
      <c r="BK251" s="61">
        <f t="shared" si="214"/>
        <v>0.21035087719298248</v>
      </c>
      <c r="BL251" s="61">
        <f t="shared" si="215"/>
        <v>0.17895522388059704</v>
      </c>
      <c r="BM251" s="61">
        <f t="shared" si="216"/>
        <v>0.15776315789473686</v>
      </c>
      <c r="BN251" s="62">
        <f t="shared" si="217"/>
        <v>0</v>
      </c>
      <c r="BO251" s="62">
        <f t="shared" si="218"/>
        <v>14</v>
      </c>
      <c r="BP251" s="62">
        <f t="shared" si="219"/>
        <v>59</v>
      </c>
      <c r="BQ251" s="62">
        <f t="shared" si="220"/>
        <v>0</v>
      </c>
      <c r="BR251" s="62">
        <f t="shared" si="221"/>
        <v>12</v>
      </c>
      <c r="BS251" s="62">
        <f t="shared" si="222"/>
        <v>37</v>
      </c>
      <c r="BT251" s="62">
        <f t="shared" si="223"/>
        <v>0</v>
      </c>
      <c r="BU251" s="62">
        <f t="shared" si="224"/>
        <v>10</v>
      </c>
      <c r="BV251" s="62">
        <f t="shared" si="225"/>
        <v>44</v>
      </c>
      <c r="BW251" s="62">
        <f t="shared" si="226"/>
        <v>0</v>
      </c>
      <c r="BX251" s="62">
        <f t="shared" si="227"/>
        <v>9</v>
      </c>
      <c r="BY251" s="62">
        <f t="shared" si="228"/>
        <v>28</v>
      </c>
      <c r="BZ251" s="63">
        <f t="shared" si="229"/>
        <v>0.32994212962962965</v>
      </c>
      <c r="CA251" s="63">
        <f t="shared" si="230"/>
        <v>0.33549768518518525</v>
      </c>
      <c r="CB251" s="63">
        <f t="shared" si="231"/>
        <v>0.33065972222222229</v>
      </c>
      <c r="CC251" s="63">
        <f t="shared" si="232"/>
        <v>0.37649305555555557</v>
      </c>
      <c r="CD251" s="63">
        <f t="shared" si="233"/>
        <v>0.37033564814814818</v>
      </c>
      <c r="CE251" s="63">
        <f t="shared" si="234"/>
        <v>0.38075231481481486</v>
      </c>
      <c r="CF251" s="63">
        <f t="shared" si="235"/>
        <v>0.38003472222222212</v>
      </c>
      <c r="CG251" s="63">
        <f t="shared" si="236"/>
        <v>0.37934027777777768</v>
      </c>
      <c r="CH251" s="36"/>
      <c r="CI251" s="36"/>
      <c r="CJ251" s="36"/>
      <c r="CK251" s="36"/>
      <c r="CL251" s="60">
        <v>60</v>
      </c>
    </row>
    <row r="252" spans="1:90" ht="28.5" customHeight="1" x14ac:dyDescent="0.25">
      <c r="A252" s="37">
        <v>13</v>
      </c>
      <c r="C252" s="37"/>
      <c r="D252" s="37"/>
      <c r="E252" s="37"/>
      <c r="F252" s="83"/>
      <c r="G252" s="44"/>
      <c r="H252" s="44">
        <f t="shared" si="190"/>
        <v>67.7</v>
      </c>
      <c r="I252" s="83">
        <v>67.67</v>
      </c>
      <c r="J252" s="43">
        <f t="shared" si="243"/>
        <v>-4.9258657209001679E-4</v>
      </c>
      <c r="K252" s="44">
        <f t="shared" si="244"/>
        <v>-3.3333333333331439E-2</v>
      </c>
      <c r="L252" s="76" t="s">
        <v>1056</v>
      </c>
      <c r="M252" s="122">
        <v>120</v>
      </c>
      <c r="N252" s="46">
        <f t="shared" si="196"/>
        <v>67.703333333333333</v>
      </c>
      <c r="O252" s="46">
        <v>-0.02</v>
      </c>
      <c r="P252" s="78">
        <v>67.709999999999994</v>
      </c>
      <c r="Q252" s="46">
        <v>-0.02</v>
      </c>
      <c r="R252" s="78">
        <v>67.72</v>
      </c>
      <c r="S252" s="46">
        <v>-0.02</v>
      </c>
      <c r="T252" s="78">
        <v>67.739999999999995</v>
      </c>
      <c r="U252" s="47" t="str">
        <f t="shared" si="237"/>
        <v/>
      </c>
      <c r="V252" s="47" t="str">
        <f t="shared" si="238"/>
        <v/>
      </c>
      <c r="W252" s="47"/>
      <c r="X252" s="47"/>
      <c r="Y252" s="47"/>
      <c r="Z252" s="47"/>
      <c r="AA252" s="47"/>
      <c r="AB252" s="47"/>
      <c r="AC252" s="47"/>
      <c r="AD252" s="47"/>
      <c r="AE252" s="51">
        <f t="shared" si="191"/>
        <v>13</v>
      </c>
      <c r="AF252" s="51" t="str">
        <f t="shared" si="192"/>
        <v/>
      </c>
      <c r="AG252" s="51" t="str">
        <f t="shared" si="193"/>
        <v/>
      </c>
      <c r="AH252" s="51" t="str">
        <f t="shared" si="194"/>
        <v/>
      </c>
      <c r="AI252" s="52">
        <f t="shared" si="195"/>
        <v>67.7</v>
      </c>
      <c r="AJ252" s="68"/>
      <c r="AK252" s="53"/>
      <c r="AL252" s="52"/>
      <c r="AM252" s="53">
        <f t="shared" si="197"/>
        <v>48</v>
      </c>
      <c r="AN252" s="53">
        <f>IF(AJ252&lt;&gt;"",IF(AJ252="o",VLOOKUP(AM252,OpenSect!$A$1:$D$11,2),IF(AJ252="u",VLOOKUP(AM252,UpHill!$A$1:$D$35,2),IF(AJ252="d",VLOOKUP(AM252,DownHill!$A$1:$D$29,2),IF(AJ252="f",VLOOKUP(AM252,FlatUnd!$A$2:$D$30,2),IF(AJ252="t",VLOOKUP(AM252,TimeAdd!$A$1:$D$176,2),IF(AJ252="l",VLOOKUP(AM252,SLimit!$A$1:$D$8,2),AN251)))))),AN251)</f>
        <v>57</v>
      </c>
      <c r="AO252" s="53">
        <f>IF(AJ252&lt;&gt;"",IF(AJ252="o",VLOOKUP(AM252,OpenSect!$A$1:$D$11,3),IF(AJ252="u",VLOOKUP(AM252,UpHill!$A$1:$D$35,3),IF(AJ252="d",VLOOKUP(AM252,DownHill!$A$3:$D$29,3),IF(AJ252="f",VLOOKUP(AM252,FlatUnd!$A$2:$D$30,3),IF(AJ252="t",VLOOKUP(AM252,TimeAdd!$A$1:$D$18,3),IF(AJ252="l",VLOOKUP(AM252,SLimit!$A$1:$D$8,3),AO251)))))),AO251)</f>
        <v>67</v>
      </c>
      <c r="AP252" s="53">
        <f>IF(AJ252&lt;&gt;"",IF(AJ252="o",VLOOKUP(AM252,OpenSect!$A$1:$D$11,4),IF(AJ252="u",VLOOKUP(AM252,UpHill!$A$1:$D$35,4),IF(AJ252="d",VLOOKUP(AM252,DownHill!$A$1:$D$29,4),IF(AJ252="f",VLOOKUP(AM252,FlatUnd!$A$2:$D$30,4),IF(AJ252="t",VLOOKUP(AM252,TimeAdd!$A$1:$D$18,4),IF(AJ252="l",VLOOKUP(AM252,SLimit!$A$1:$D$8,4),AP251)))))),AP251)</f>
        <v>76</v>
      </c>
      <c r="AQ252" s="53">
        <f t="shared" si="198"/>
        <v>120</v>
      </c>
      <c r="AR252" s="54" t="str">
        <f t="shared" si="199"/>
        <v>Sand [river].</v>
      </c>
      <c r="AS252" s="55"/>
      <c r="AT252" s="55"/>
      <c r="AU252" s="56">
        <f>IF(GroupStTimes!$A$8=0,MIN(CB252,CD252,CF252),MIN(BZ252,CB252,CD252,CF252))</f>
        <v>0.33</v>
      </c>
      <c r="AV252" s="56">
        <f>IF(GroupStTimes!$A$8=0,MAX(CC252,CE252,CG252),MAX(CA252,CC252,CE252,CG252))</f>
        <v>0.38078703703703709</v>
      </c>
      <c r="AW252" s="57" t="str">
        <f t="shared" si="200"/>
        <v/>
      </c>
      <c r="AX252" s="58" t="str">
        <f t="shared" si="201"/>
        <v/>
      </c>
      <c r="AY252" s="58" t="str">
        <f t="shared" si="202"/>
        <v/>
      </c>
      <c r="AZ252" s="31">
        <f t="shared" si="203"/>
        <v>55.65</v>
      </c>
      <c r="BA252" s="59">
        <f t="shared" si="204"/>
        <v>0.31953703703703706</v>
      </c>
      <c r="BB252" s="59">
        <f t="shared" si="205"/>
        <v>0.32509259259259266</v>
      </c>
      <c r="BC252" s="59">
        <f t="shared" si="206"/>
        <v>0.32189814814814821</v>
      </c>
      <c r="BD252" s="59">
        <f t="shared" si="207"/>
        <v>0.36773148148148149</v>
      </c>
      <c r="BE252" s="59">
        <f t="shared" si="208"/>
        <v>0.36288194444444449</v>
      </c>
      <c r="BF252" s="59">
        <f t="shared" si="209"/>
        <v>0.37329861111111118</v>
      </c>
      <c r="BG252" s="59">
        <f t="shared" si="210"/>
        <v>0.37346064814814806</v>
      </c>
      <c r="BH252" s="59">
        <f t="shared" si="211"/>
        <v>0.37276620370370361</v>
      </c>
      <c r="BI252" s="31">
        <f t="shared" si="212"/>
        <v>12.050000000000004</v>
      </c>
      <c r="BJ252" s="61">
        <f t="shared" si="213"/>
        <v>0.25104166666666677</v>
      </c>
      <c r="BK252" s="61">
        <f t="shared" si="214"/>
        <v>0.2114035087719299</v>
      </c>
      <c r="BL252" s="61">
        <f t="shared" si="215"/>
        <v>0.17985074626865677</v>
      </c>
      <c r="BM252" s="61">
        <f t="shared" si="216"/>
        <v>0.15855263157894742</v>
      </c>
      <c r="BN252" s="62">
        <f t="shared" si="217"/>
        <v>0</v>
      </c>
      <c r="BO252" s="62">
        <f t="shared" si="218"/>
        <v>15</v>
      </c>
      <c r="BP252" s="62">
        <f t="shared" si="219"/>
        <v>4</v>
      </c>
      <c r="BQ252" s="62">
        <f t="shared" si="220"/>
        <v>0</v>
      </c>
      <c r="BR252" s="62">
        <f t="shared" si="221"/>
        <v>12</v>
      </c>
      <c r="BS252" s="62">
        <f t="shared" si="222"/>
        <v>41</v>
      </c>
      <c r="BT252" s="62">
        <f t="shared" si="223"/>
        <v>0</v>
      </c>
      <c r="BU252" s="62">
        <f t="shared" si="224"/>
        <v>10</v>
      </c>
      <c r="BV252" s="62">
        <f t="shared" si="225"/>
        <v>47</v>
      </c>
      <c r="BW252" s="62">
        <f t="shared" si="226"/>
        <v>0</v>
      </c>
      <c r="BX252" s="62">
        <f t="shared" si="227"/>
        <v>9</v>
      </c>
      <c r="BY252" s="62">
        <f t="shared" si="228"/>
        <v>31</v>
      </c>
      <c r="BZ252" s="63">
        <f t="shared" si="229"/>
        <v>0.33</v>
      </c>
      <c r="CA252" s="63">
        <f t="shared" si="230"/>
        <v>0.33555555555555561</v>
      </c>
      <c r="CB252" s="63">
        <f t="shared" si="231"/>
        <v>0.33070601851851861</v>
      </c>
      <c r="CC252" s="63">
        <f t="shared" si="232"/>
        <v>0.37653935185185189</v>
      </c>
      <c r="CD252" s="63">
        <f t="shared" si="233"/>
        <v>0.37037037037037041</v>
      </c>
      <c r="CE252" s="63">
        <f t="shared" si="234"/>
        <v>0.38078703703703709</v>
      </c>
      <c r="CF252" s="63">
        <f t="shared" si="235"/>
        <v>0.38006944444444435</v>
      </c>
      <c r="CG252" s="63">
        <f t="shared" si="236"/>
        <v>0.37937499999999991</v>
      </c>
      <c r="CH252" s="36"/>
      <c r="CI252" s="36"/>
      <c r="CJ252" s="36"/>
      <c r="CK252" s="36"/>
      <c r="CL252" s="60">
        <v>60</v>
      </c>
    </row>
    <row r="253" spans="1:90" ht="28.5" customHeight="1" x14ac:dyDescent="0.25">
      <c r="A253" s="37">
        <v>13</v>
      </c>
      <c r="C253" s="37"/>
      <c r="D253" s="37"/>
      <c r="E253" s="37"/>
      <c r="F253" s="83"/>
      <c r="G253" s="44">
        <v>68.540000000000006</v>
      </c>
      <c r="H253" s="44">
        <f t="shared" si="190"/>
        <v>68.52</v>
      </c>
      <c r="I253" s="83">
        <v>68.489999999999995</v>
      </c>
      <c r="J253" s="43">
        <f t="shared" si="243"/>
        <v>-4.8668905436355473E-4</v>
      </c>
      <c r="K253" s="44">
        <f t="shared" si="244"/>
        <v>-3.333333333335986E-2</v>
      </c>
      <c r="L253" s="76" t="s">
        <v>1057</v>
      </c>
      <c r="M253" s="122">
        <v>120</v>
      </c>
      <c r="N253" s="46">
        <f t="shared" si="196"/>
        <v>68.523333333333355</v>
      </c>
      <c r="O253" s="46">
        <v>-0.02</v>
      </c>
      <c r="P253" s="78">
        <v>68.53</v>
      </c>
      <c r="Q253" s="46">
        <v>-0.02</v>
      </c>
      <c r="R253" s="78">
        <v>68.540000000000006</v>
      </c>
      <c r="S253" s="46">
        <v>-0.02</v>
      </c>
      <c r="T253" s="78">
        <v>68.56</v>
      </c>
      <c r="U253" s="47" t="str">
        <f t="shared" si="237"/>
        <v/>
      </c>
      <c r="V253" s="47" t="str">
        <f t="shared" si="238"/>
        <v/>
      </c>
      <c r="W253" s="47"/>
      <c r="X253" s="47"/>
      <c r="Y253" s="47"/>
      <c r="Z253" s="47"/>
      <c r="AA253" s="47"/>
      <c r="AB253" s="47"/>
      <c r="AC253" s="47"/>
      <c r="AD253" s="47"/>
      <c r="AE253" s="51">
        <f t="shared" si="191"/>
        <v>13</v>
      </c>
      <c r="AF253" s="51" t="str">
        <f t="shared" si="192"/>
        <v/>
      </c>
      <c r="AG253" s="51" t="str">
        <f t="shared" si="193"/>
        <v/>
      </c>
      <c r="AH253" s="51" t="str">
        <f t="shared" si="194"/>
        <v/>
      </c>
      <c r="AI253" s="52">
        <f t="shared" si="195"/>
        <v>68.52</v>
      </c>
      <c r="AJ253" s="68"/>
      <c r="AK253" s="53"/>
      <c r="AL253" s="52"/>
      <c r="AM253" s="53">
        <f t="shared" si="197"/>
        <v>48</v>
      </c>
      <c r="AN253" s="53">
        <f>IF(AJ253&lt;&gt;"",IF(AJ253="o",VLOOKUP(AM253,OpenSect!$A$1:$D$11,2),IF(AJ253="u",VLOOKUP(AM253,UpHill!$A$1:$D$35,2),IF(AJ253="d",VLOOKUP(AM253,DownHill!$A$1:$D$29,2),IF(AJ253="f",VLOOKUP(AM253,FlatUnd!$A$2:$D$30,2),IF(AJ253="t",VLOOKUP(AM253,TimeAdd!$A$1:$D$176,2),IF(AJ253="l",VLOOKUP(AM253,SLimit!$A$1:$D$8,2),AN252)))))),AN252)</f>
        <v>57</v>
      </c>
      <c r="AO253" s="53">
        <f>IF(AJ253&lt;&gt;"",IF(AJ253="o",VLOOKUP(AM253,OpenSect!$A$1:$D$11,3),IF(AJ253="u",VLOOKUP(AM253,UpHill!$A$1:$D$35,3),IF(AJ253="d",VLOOKUP(AM253,DownHill!$A$3:$D$29,3),IF(AJ253="f",VLOOKUP(AM253,FlatUnd!$A$2:$D$30,3),IF(AJ253="t",VLOOKUP(AM253,TimeAdd!$A$1:$D$18,3),IF(AJ253="l",VLOOKUP(AM253,SLimit!$A$1:$D$8,3),AO252)))))),AO252)</f>
        <v>67</v>
      </c>
      <c r="AP253" s="53">
        <f>IF(AJ253&lt;&gt;"",IF(AJ253="o",VLOOKUP(AM253,OpenSect!$A$1:$D$11,4),IF(AJ253="u",VLOOKUP(AM253,UpHill!$A$1:$D$35,4),IF(AJ253="d",VLOOKUP(AM253,DownHill!$A$1:$D$29,4),IF(AJ253="f",VLOOKUP(AM253,FlatUnd!$A$2:$D$30,4),IF(AJ253="t",VLOOKUP(AM253,TimeAdd!$A$1:$D$18,4),IF(AJ253="l",VLOOKUP(AM253,SLimit!$A$1:$D$8,4),AP252)))))),AP252)</f>
        <v>76</v>
      </c>
      <c r="AQ253" s="53">
        <f t="shared" si="198"/>
        <v>120</v>
      </c>
      <c r="AR253" s="54" t="str">
        <f t="shared" si="199"/>
        <v>17,0 km plate.</v>
      </c>
      <c r="AS253" s="55"/>
      <c r="AT253" s="55"/>
      <c r="AU253" s="56">
        <f>IF(GroupStTimes!$A$8=0,MIN(CB253,CD253,CF253),MIN(BZ253,CB253,CD253,CF253))</f>
        <v>0.33070601851851855</v>
      </c>
      <c r="AV253" s="56">
        <f>IF(GroupStTimes!$A$8=0,MAX(CC253,CE253,CG253),MAX(CA253,CC253,CE253,CG253))</f>
        <v>0.38130787037037045</v>
      </c>
      <c r="AW253" s="57" t="str">
        <f t="shared" si="200"/>
        <v/>
      </c>
      <c r="AX253" s="58" t="str">
        <f t="shared" si="201"/>
        <v/>
      </c>
      <c r="AY253" s="58" t="str">
        <f t="shared" si="202"/>
        <v/>
      </c>
      <c r="AZ253" s="31">
        <f t="shared" si="203"/>
        <v>55.65</v>
      </c>
      <c r="BA253" s="59">
        <f t="shared" si="204"/>
        <v>0.31953703703703706</v>
      </c>
      <c r="BB253" s="59">
        <f t="shared" si="205"/>
        <v>0.32509259259259266</v>
      </c>
      <c r="BC253" s="59">
        <f t="shared" si="206"/>
        <v>0.32189814814814821</v>
      </c>
      <c r="BD253" s="59">
        <f t="shared" si="207"/>
        <v>0.36773148148148149</v>
      </c>
      <c r="BE253" s="59">
        <f t="shared" si="208"/>
        <v>0.36288194444444449</v>
      </c>
      <c r="BF253" s="59">
        <f t="shared" si="209"/>
        <v>0.37329861111111118</v>
      </c>
      <c r="BG253" s="59">
        <f t="shared" si="210"/>
        <v>0.37346064814814806</v>
      </c>
      <c r="BH253" s="59">
        <f t="shared" si="211"/>
        <v>0.37276620370370361</v>
      </c>
      <c r="BI253" s="31">
        <f t="shared" si="212"/>
        <v>12.869999999999997</v>
      </c>
      <c r="BJ253" s="61">
        <f t="shared" si="213"/>
        <v>0.26812499999999995</v>
      </c>
      <c r="BK253" s="61">
        <f t="shared" si="214"/>
        <v>0.22578947368421048</v>
      </c>
      <c r="BL253" s="61">
        <f t="shared" si="215"/>
        <v>0.19208955223880594</v>
      </c>
      <c r="BM253" s="61">
        <f t="shared" si="216"/>
        <v>0.16934210526315785</v>
      </c>
      <c r="BN253" s="62">
        <f t="shared" si="217"/>
        <v>0</v>
      </c>
      <c r="BO253" s="62">
        <f t="shared" si="218"/>
        <v>16</v>
      </c>
      <c r="BP253" s="62">
        <f t="shared" si="219"/>
        <v>5</v>
      </c>
      <c r="BQ253" s="62">
        <f t="shared" si="220"/>
        <v>0</v>
      </c>
      <c r="BR253" s="62">
        <f t="shared" si="221"/>
        <v>13</v>
      </c>
      <c r="BS253" s="62">
        <f t="shared" si="222"/>
        <v>33</v>
      </c>
      <c r="BT253" s="62">
        <f t="shared" si="223"/>
        <v>0</v>
      </c>
      <c r="BU253" s="62">
        <f t="shared" si="224"/>
        <v>11</v>
      </c>
      <c r="BV253" s="62">
        <f t="shared" si="225"/>
        <v>32</v>
      </c>
      <c r="BW253" s="62">
        <f t="shared" si="226"/>
        <v>0</v>
      </c>
      <c r="BX253" s="62">
        <f t="shared" si="227"/>
        <v>10</v>
      </c>
      <c r="BY253" s="62">
        <f t="shared" si="228"/>
        <v>10</v>
      </c>
      <c r="BZ253" s="63">
        <f t="shared" si="229"/>
        <v>0.33070601851851855</v>
      </c>
      <c r="CA253" s="63">
        <f t="shared" si="230"/>
        <v>0.33626157407407414</v>
      </c>
      <c r="CB253" s="63">
        <f t="shared" si="231"/>
        <v>0.33130787037037046</v>
      </c>
      <c r="CC253" s="63">
        <f t="shared" si="232"/>
        <v>0.37714120370370374</v>
      </c>
      <c r="CD253" s="63">
        <f t="shared" si="233"/>
        <v>0.37089120370370376</v>
      </c>
      <c r="CE253" s="63">
        <f t="shared" si="234"/>
        <v>0.38130787037037045</v>
      </c>
      <c r="CF253" s="63">
        <f t="shared" si="235"/>
        <v>0.38052083333333325</v>
      </c>
      <c r="CG253" s="63">
        <f t="shared" si="236"/>
        <v>0.37982638888888881</v>
      </c>
      <c r="CH253" s="36"/>
      <c r="CI253" s="36"/>
      <c r="CJ253" s="36"/>
      <c r="CK253" s="36"/>
      <c r="CL253" s="60">
        <v>60</v>
      </c>
    </row>
    <row r="254" spans="1:90" ht="60.75" x14ac:dyDescent="0.25">
      <c r="A254" s="37">
        <v>14</v>
      </c>
      <c r="C254" s="37" t="s">
        <v>58</v>
      </c>
      <c r="D254" s="37"/>
      <c r="E254" s="37"/>
      <c r="F254" s="83"/>
      <c r="G254" s="44">
        <v>69.52</v>
      </c>
      <c r="H254" s="44">
        <f t="shared" si="190"/>
        <v>69.5</v>
      </c>
      <c r="I254" s="83">
        <v>69.459999999999994</v>
      </c>
      <c r="J254" s="43">
        <f t="shared" si="243"/>
        <v>-7.1983875611879322E-4</v>
      </c>
      <c r="K254" s="44">
        <f t="shared" si="244"/>
        <v>-5.0000000000011369E-2</v>
      </c>
      <c r="L254" s="76" t="s">
        <v>1058</v>
      </c>
      <c r="M254" s="122">
        <v>120</v>
      </c>
      <c r="N254" s="46">
        <f t="shared" si="196"/>
        <v>69.510000000000005</v>
      </c>
      <c r="O254" s="46">
        <v>-0.02</v>
      </c>
      <c r="P254" s="78">
        <v>69.509999999999991</v>
      </c>
      <c r="Q254" s="46">
        <v>-0.02</v>
      </c>
      <c r="R254" s="78">
        <v>69.52</v>
      </c>
      <c r="S254" s="46">
        <v>-0.02</v>
      </c>
      <c r="T254" s="78">
        <v>69.56</v>
      </c>
      <c r="U254" s="47">
        <f t="shared" si="237"/>
        <v>27.253440000000001</v>
      </c>
      <c r="V254" s="47">
        <f t="shared" si="238"/>
        <v>29.768799999999999</v>
      </c>
      <c r="W254" s="47">
        <v>27.253430000000002</v>
      </c>
      <c r="X254" s="47">
        <v>29.768789999999999</v>
      </c>
      <c r="Y254" s="47">
        <v>27.253419999999998</v>
      </c>
      <c r="Z254" s="47">
        <v>29.768740000000001</v>
      </c>
      <c r="AA254" s="47">
        <v>27.253450000000001</v>
      </c>
      <c r="AB254" s="47">
        <v>29.768830000000001</v>
      </c>
      <c r="AC254" s="47">
        <v>27.253440000000001</v>
      </c>
      <c r="AD254" s="47">
        <v>29.768840000000001</v>
      </c>
      <c r="AE254" s="51">
        <f t="shared" si="191"/>
        <v>14</v>
      </c>
      <c r="AF254" s="51" t="str">
        <f t="shared" si="192"/>
        <v/>
      </c>
      <c r="AG254" s="51" t="str">
        <f t="shared" si="193"/>
        <v>m</v>
      </c>
      <c r="AH254" s="51" t="str">
        <f t="shared" si="194"/>
        <v/>
      </c>
      <c r="AI254" s="52">
        <f t="shared" si="195"/>
        <v>69.5</v>
      </c>
      <c r="AJ254" s="68" t="s">
        <v>58</v>
      </c>
      <c r="AK254" s="53"/>
      <c r="AL254" s="52"/>
      <c r="AM254" s="53">
        <f t="shared" si="197"/>
        <v>48</v>
      </c>
      <c r="AN254" s="53">
        <f>IF(AJ254&lt;&gt;"",IF(AJ254="o",VLOOKUP(AM254,OpenSect!$A$1:$D$11,2),IF(AJ254="u",VLOOKUP(AM254,UpHill!$A$1:$D$35,2),IF(AJ254="d",VLOOKUP(AM254,DownHill!$A$1:$D$29,2),IF(AJ254="f",VLOOKUP(AM254,FlatUnd!$A$2:$D$30,2),IF(AJ254="t",VLOOKUP(AM254,TimeAdd!$A$1:$D$176,2),IF(AJ254="l",VLOOKUP(AM254,SLimit!$A$1:$D$8,2),AN253)))))),AN253)</f>
        <v>57</v>
      </c>
      <c r="AO254" s="53">
        <f>IF(AJ254&lt;&gt;"",IF(AJ254="o",VLOOKUP(AM254,OpenSect!$A$1:$D$11,3),IF(AJ254="u",VLOOKUP(AM254,UpHill!$A$1:$D$35,3),IF(AJ254="d",VLOOKUP(AM254,DownHill!$A$3:$D$29,3),IF(AJ254="f",VLOOKUP(AM254,FlatUnd!$A$2:$D$30,3),IF(AJ254="t",VLOOKUP(AM254,TimeAdd!$A$1:$D$18,3),IF(AJ254="l",VLOOKUP(AM254,SLimit!$A$1:$D$8,3),AO253)))))),AO253)</f>
        <v>67</v>
      </c>
      <c r="AP254" s="53">
        <f>IF(AJ254&lt;&gt;"",IF(AJ254="o",VLOOKUP(AM254,OpenSect!$A$1:$D$11,4),IF(AJ254="u",VLOOKUP(AM254,UpHill!$A$1:$D$35,4),IF(AJ254="d",VLOOKUP(AM254,DownHill!$A$1:$D$29,4),IF(AJ254="f",VLOOKUP(AM254,FlatUnd!$A$2:$D$30,4),IF(AJ254="t",VLOOKUP(AM254,TimeAdd!$A$1:$D$18,4),IF(AJ254="l",VLOOKUP(AM254,SLimit!$A$1:$D$8,4),AP253)))))),AP253)</f>
        <v>76</v>
      </c>
      <c r="AQ254" s="53">
        <f t="shared" si="198"/>
        <v>120</v>
      </c>
      <c r="AR254" s="54" t="str">
        <f t="shared" si="199"/>
        <v>Control @ Danger plate (for opposing traffic) 20m before 18,0 km plate.  Dot on danger plate pole &amp; yellow line.</v>
      </c>
      <c r="AS254" s="55"/>
      <c r="AT254" s="55"/>
      <c r="AU254" s="56">
        <f>IF(GroupStTimes!$A$8=0,MIN(CB254,CD254,CF254),MIN(BZ254,CB254,CD254,CF254))</f>
        <v>0.33156250000000004</v>
      </c>
      <c r="AV254" s="56">
        <f>IF(GroupStTimes!$A$8=0,MAX(CC254,CE254,CG254),MAX(CA254,CC254,CE254,CG254))</f>
        <v>0.3819097222222223</v>
      </c>
      <c r="AW254" s="57" t="str">
        <f t="shared" si="200"/>
        <v>27.25344  29.76880</v>
      </c>
      <c r="AX254" s="58">
        <f t="shared" si="201"/>
        <v>27.253430000000002</v>
      </c>
      <c r="AY254" s="58">
        <f t="shared" si="202"/>
        <v>29.768789999999999</v>
      </c>
      <c r="AZ254" s="31">
        <f t="shared" si="203"/>
        <v>55.65</v>
      </c>
      <c r="BA254" s="59">
        <f t="shared" si="204"/>
        <v>0.31953703703703706</v>
      </c>
      <c r="BB254" s="59">
        <f t="shared" si="205"/>
        <v>0.32509259259259266</v>
      </c>
      <c r="BC254" s="59">
        <f t="shared" si="206"/>
        <v>0.32189814814814821</v>
      </c>
      <c r="BD254" s="59">
        <f t="shared" si="207"/>
        <v>0.36773148148148149</v>
      </c>
      <c r="BE254" s="59">
        <f t="shared" si="208"/>
        <v>0.36288194444444449</v>
      </c>
      <c r="BF254" s="59">
        <f t="shared" si="209"/>
        <v>0.37329861111111118</v>
      </c>
      <c r="BG254" s="59">
        <f t="shared" si="210"/>
        <v>0.37346064814814806</v>
      </c>
      <c r="BH254" s="59">
        <f t="shared" si="211"/>
        <v>0.37276620370370361</v>
      </c>
      <c r="BI254" s="31">
        <f t="shared" si="212"/>
        <v>13.850000000000001</v>
      </c>
      <c r="BJ254" s="61">
        <f t="shared" si="213"/>
        <v>0.2885416666666667</v>
      </c>
      <c r="BK254" s="61">
        <f t="shared" si="214"/>
        <v>0.24298245614035091</v>
      </c>
      <c r="BL254" s="61">
        <f t="shared" si="215"/>
        <v>0.20671641791044779</v>
      </c>
      <c r="BM254" s="61">
        <f t="shared" si="216"/>
        <v>0.18223684210526317</v>
      </c>
      <c r="BN254" s="62">
        <f t="shared" si="217"/>
        <v>0</v>
      </c>
      <c r="BO254" s="62">
        <f t="shared" si="218"/>
        <v>17</v>
      </c>
      <c r="BP254" s="62">
        <f t="shared" si="219"/>
        <v>19</v>
      </c>
      <c r="BQ254" s="62">
        <f t="shared" si="220"/>
        <v>0</v>
      </c>
      <c r="BR254" s="62">
        <f t="shared" si="221"/>
        <v>14</v>
      </c>
      <c r="BS254" s="62">
        <f t="shared" si="222"/>
        <v>35</v>
      </c>
      <c r="BT254" s="62">
        <f t="shared" si="223"/>
        <v>0</v>
      </c>
      <c r="BU254" s="62">
        <f t="shared" si="224"/>
        <v>12</v>
      </c>
      <c r="BV254" s="62">
        <f t="shared" si="225"/>
        <v>24</v>
      </c>
      <c r="BW254" s="62">
        <f t="shared" si="226"/>
        <v>0</v>
      </c>
      <c r="BX254" s="62">
        <f t="shared" si="227"/>
        <v>10</v>
      </c>
      <c r="BY254" s="62">
        <f t="shared" si="228"/>
        <v>56</v>
      </c>
      <c r="BZ254" s="63">
        <f t="shared" si="229"/>
        <v>0.33156250000000004</v>
      </c>
      <c r="CA254" s="63">
        <f t="shared" si="230"/>
        <v>0.33711805555555563</v>
      </c>
      <c r="CB254" s="63">
        <f t="shared" si="231"/>
        <v>0.33202546296296304</v>
      </c>
      <c r="CC254" s="63">
        <f t="shared" si="232"/>
        <v>0.37785879629629632</v>
      </c>
      <c r="CD254" s="63">
        <f t="shared" si="233"/>
        <v>0.37149305555555562</v>
      </c>
      <c r="CE254" s="63">
        <f t="shared" si="234"/>
        <v>0.3819097222222223</v>
      </c>
      <c r="CF254" s="63">
        <f t="shared" si="235"/>
        <v>0.38105324074074065</v>
      </c>
      <c r="CG254" s="63">
        <f t="shared" si="236"/>
        <v>0.38035879629629621</v>
      </c>
      <c r="CH254" s="36"/>
      <c r="CI254" s="36"/>
      <c r="CJ254" s="36"/>
      <c r="CK254" s="36"/>
      <c r="CL254" s="60">
        <v>60</v>
      </c>
    </row>
    <row r="255" spans="1:90" ht="28.5" customHeight="1" x14ac:dyDescent="0.25">
      <c r="A255" s="37">
        <v>14</v>
      </c>
      <c r="C255" s="37"/>
      <c r="D255" s="37"/>
      <c r="E255" s="37"/>
      <c r="F255" s="83"/>
      <c r="G255" s="44">
        <v>69.55</v>
      </c>
      <c r="H255" s="44">
        <f t="shared" si="190"/>
        <v>69.52</v>
      </c>
      <c r="I255" s="83">
        <v>69.5</v>
      </c>
      <c r="J255" s="43">
        <f t="shared" si="243"/>
        <v>-4.3165467625921362E-4</v>
      </c>
      <c r="K255" s="44">
        <f t="shared" si="244"/>
        <v>-3.0000000000015348E-2</v>
      </c>
      <c r="L255" s="76" t="s">
        <v>961</v>
      </c>
      <c r="M255" s="122">
        <v>120</v>
      </c>
      <c r="N255" s="46">
        <f t="shared" si="196"/>
        <v>69.530000000000015</v>
      </c>
      <c r="O255" s="46">
        <v>-0.02</v>
      </c>
      <c r="P255" s="78">
        <v>69.539999999999992</v>
      </c>
      <c r="Q255" s="46">
        <v>-0.02</v>
      </c>
      <c r="R255" s="78">
        <v>69.55</v>
      </c>
      <c r="S255" s="46">
        <v>-0.02</v>
      </c>
      <c r="T255" s="78">
        <v>69.56</v>
      </c>
      <c r="U255" s="47" t="str">
        <f t="shared" si="237"/>
        <v/>
      </c>
      <c r="V255" s="47" t="str">
        <f t="shared" si="238"/>
        <v/>
      </c>
      <c r="W255" s="47"/>
      <c r="X255" s="47"/>
      <c r="Y255" s="47"/>
      <c r="Z255" s="47"/>
      <c r="AA255" s="47"/>
      <c r="AB255" s="47"/>
      <c r="AC255" s="47"/>
      <c r="AD255" s="47"/>
      <c r="AE255" s="51">
        <f t="shared" si="191"/>
        <v>14</v>
      </c>
      <c r="AF255" s="51" t="str">
        <f t="shared" si="192"/>
        <v/>
      </c>
      <c r="AG255" s="51" t="str">
        <f t="shared" si="193"/>
        <v/>
      </c>
      <c r="AH255" s="51" t="str">
        <f t="shared" si="194"/>
        <v/>
      </c>
      <c r="AI255" s="52">
        <f t="shared" si="195"/>
        <v>69.52</v>
      </c>
      <c r="AJ255" s="68"/>
      <c r="AK255" s="53"/>
      <c r="AL255" s="52"/>
      <c r="AM255" s="53">
        <f t="shared" si="197"/>
        <v>48</v>
      </c>
      <c r="AN255" s="53">
        <f>IF(AJ255&lt;&gt;"",IF(AJ255="o",VLOOKUP(AM255,OpenSect!$A$1:$D$11,2),IF(AJ255="u",VLOOKUP(AM255,UpHill!$A$1:$D$35,2),IF(AJ255="d",VLOOKUP(AM255,DownHill!$A$1:$D$29,2),IF(AJ255="f",VLOOKUP(AM255,FlatUnd!$A$2:$D$30,2),IF(AJ255="t",VLOOKUP(AM255,TimeAdd!$A$1:$D$176,2),IF(AJ255="l",VLOOKUP(AM255,SLimit!$A$1:$D$8,2),AN254)))))),AN254)</f>
        <v>57</v>
      </c>
      <c r="AO255" s="53">
        <f>IF(AJ255&lt;&gt;"",IF(AJ255="o",VLOOKUP(AM255,OpenSect!$A$1:$D$11,3),IF(AJ255="u",VLOOKUP(AM255,UpHill!$A$1:$D$35,3),IF(AJ255="d",VLOOKUP(AM255,DownHill!$A$3:$D$29,3),IF(AJ255="f",VLOOKUP(AM255,FlatUnd!$A$2:$D$30,3),IF(AJ255="t",VLOOKUP(AM255,TimeAdd!$A$1:$D$18,3),IF(AJ255="l",VLOOKUP(AM255,SLimit!$A$1:$D$8,3),AO254)))))),AO254)</f>
        <v>67</v>
      </c>
      <c r="AP255" s="53">
        <f>IF(AJ255&lt;&gt;"",IF(AJ255="o",VLOOKUP(AM255,OpenSect!$A$1:$D$11,4),IF(AJ255="u",VLOOKUP(AM255,UpHill!$A$1:$D$35,4),IF(AJ255="d",VLOOKUP(AM255,DownHill!$A$1:$D$29,4),IF(AJ255="f",VLOOKUP(AM255,FlatUnd!$A$2:$D$30,4),IF(AJ255="t",VLOOKUP(AM255,TimeAdd!$A$1:$D$18,4),IF(AJ255="l",VLOOKUP(AM255,SLimit!$A$1:$D$8,4),AP254)))))),AP254)</f>
        <v>76</v>
      </c>
      <c r="AQ255" s="53">
        <f t="shared" si="198"/>
        <v>120</v>
      </c>
      <c r="AR255" s="54" t="str">
        <f t="shared" si="199"/>
        <v>18,0 km plate.</v>
      </c>
      <c r="AS255" s="55"/>
      <c r="AT255" s="55"/>
      <c r="AU255" s="56">
        <f>IF(GroupStTimes!$A$8=0,MIN(CB255,CD255,CF255),MIN(BZ255,CB255,CD255,CF255))</f>
        <v>0.33157407407407408</v>
      </c>
      <c r="AV255" s="56">
        <f>IF(GroupStTimes!$A$8=0,MAX(CC255,CE255,CG255),MAX(CA255,CC255,CE255,CG255))</f>
        <v>0.38192129629629634</v>
      </c>
      <c r="AW255" s="57" t="str">
        <f t="shared" si="200"/>
        <v/>
      </c>
      <c r="AX255" s="58" t="str">
        <f t="shared" si="201"/>
        <v/>
      </c>
      <c r="AY255" s="58" t="str">
        <f t="shared" si="202"/>
        <v/>
      </c>
      <c r="AZ255" s="31">
        <f t="shared" si="203"/>
        <v>55.65</v>
      </c>
      <c r="BA255" s="59">
        <f t="shared" si="204"/>
        <v>0.31953703703703706</v>
      </c>
      <c r="BB255" s="59">
        <f t="shared" si="205"/>
        <v>0.32509259259259266</v>
      </c>
      <c r="BC255" s="59">
        <f t="shared" si="206"/>
        <v>0.32189814814814821</v>
      </c>
      <c r="BD255" s="59">
        <f t="shared" si="207"/>
        <v>0.36773148148148149</v>
      </c>
      <c r="BE255" s="59">
        <f t="shared" si="208"/>
        <v>0.36288194444444449</v>
      </c>
      <c r="BF255" s="59">
        <f t="shared" si="209"/>
        <v>0.37329861111111118</v>
      </c>
      <c r="BG255" s="59">
        <f t="shared" si="210"/>
        <v>0.37346064814814806</v>
      </c>
      <c r="BH255" s="59">
        <f t="shared" si="211"/>
        <v>0.37276620370370361</v>
      </c>
      <c r="BI255" s="31">
        <f t="shared" si="212"/>
        <v>13.869999999999997</v>
      </c>
      <c r="BJ255" s="61">
        <f t="shared" si="213"/>
        <v>0.28895833333333326</v>
      </c>
      <c r="BK255" s="61">
        <f t="shared" si="214"/>
        <v>0.24333333333333329</v>
      </c>
      <c r="BL255" s="61">
        <f t="shared" si="215"/>
        <v>0.20701492537313429</v>
      </c>
      <c r="BM255" s="61">
        <f t="shared" si="216"/>
        <v>0.18249999999999997</v>
      </c>
      <c r="BN255" s="62">
        <f t="shared" si="217"/>
        <v>0</v>
      </c>
      <c r="BO255" s="62">
        <f t="shared" si="218"/>
        <v>17</v>
      </c>
      <c r="BP255" s="62">
        <f t="shared" si="219"/>
        <v>20</v>
      </c>
      <c r="BQ255" s="62">
        <f t="shared" si="220"/>
        <v>0</v>
      </c>
      <c r="BR255" s="62">
        <f t="shared" si="221"/>
        <v>14</v>
      </c>
      <c r="BS255" s="62">
        <f t="shared" si="222"/>
        <v>36</v>
      </c>
      <c r="BT255" s="62">
        <f t="shared" si="223"/>
        <v>0</v>
      </c>
      <c r="BU255" s="62">
        <f t="shared" si="224"/>
        <v>12</v>
      </c>
      <c r="BV255" s="62">
        <f t="shared" si="225"/>
        <v>25</v>
      </c>
      <c r="BW255" s="62">
        <f t="shared" si="226"/>
        <v>0</v>
      </c>
      <c r="BX255" s="62">
        <f t="shared" si="227"/>
        <v>10</v>
      </c>
      <c r="BY255" s="62">
        <f t="shared" si="228"/>
        <v>57</v>
      </c>
      <c r="BZ255" s="63">
        <f t="shared" si="229"/>
        <v>0.33157407407407408</v>
      </c>
      <c r="CA255" s="63">
        <f t="shared" si="230"/>
        <v>0.33712962962962967</v>
      </c>
      <c r="CB255" s="63">
        <f t="shared" si="231"/>
        <v>0.33203703703703707</v>
      </c>
      <c r="CC255" s="63">
        <f t="shared" si="232"/>
        <v>0.37787037037037036</v>
      </c>
      <c r="CD255" s="63">
        <f t="shared" si="233"/>
        <v>0.37150462962962966</v>
      </c>
      <c r="CE255" s="63">
        <f t="shared" si="234"/>
        <v>0.38192129629629634</v>
      </c>
      <c r="CF255" s="63">
        <f t="shared" si="235"/>
        <v>0.38106481481481475</v>
      </c>
      <c r="CG255" s="63">
        <f t="shared" si="236"/>
        <v>0.3803703703703703</v>
      </c>
      <c r="CH255" s="36"/>
      <c r="CI255" s="36"/>
      <c r="CJ255" s="36"/>
      <c r="CK255" s="36"/>
      <c r="CL255" s="60">
        <v>60</v>
      </c>
    </row>
    <row r="256" spans="1:90" ht="28.5" customHeight="1" x14ac:dyDescent="0.25">
      <c r="A256" s="37">
        <v>14</v>
      </c>
      <c r="B256" s="16" t="s">
        <v>1059</v>
      </c>
      <c r="C256" s="37"/>
      <c r="D256" s="37"/>
      <c r="E256" s="37"/>
      <c r="F256" s="83"/>
      <c r="G256" s="44">
        <v>69.64</v>
      </c>
      <c r="H256" s="44">
        <f t="shared" si="190"/>
        <v>69.62</v>
      </c>
      <c r="I256" s="83">
        <v>69.59</v>
      </c>
      <c r="J256" s="43">
        <f t="shared" si="243"/>
        <v>-4.7899602433297078E-4</v>
      </c>
      <c r="K256" s="44">
        <f t="shared" si="244"/>
        <v>-3.3333333333331439E-2</v>
      </c>
      <c r="L256" s="76" t="s">
        <v>1060</v>
      </c>
      <c r="M256" s="122">
        <v>120</v>
      </c>
      <c r="N256" s="46">
        <f t="shared" si="196"/>
        <v>69.623333333333335</v>
      </c>
      <c r="O256" s="46">
        <v>-0.02</v>
      </c>
      <c r="P256" s="78">
        <v>69.63</v>
      </c>
      <c r="Q256" s="46">
        <v>-0.02</v>
      </c>
      <c r="R256" s="78">
        <v>69.64</v>
      </c>
      <c r="S256" s="46">
        <v>-0.02</v>
      </c>
      <c r="T256" s="78">
        <v>69.66</v>
      </c>
      <c r="U256" s="47" t="str">
        <f t="shared" si="237"/>
        <v/>
      </c>
      <c r="V256" s="47" t="str">
        <f t="shared" si="238"/>
        <v/>
      </c>
      <c r="W256" s="47"/>
      <c r="X256" s="47"/>
      <c r="Y256" s="47"/>
      <c r="Z256" s="47"/>
      <c r="AA256" s="47"/>
      <c r="AB256" s="47"/>
      <c r="AC256" s="47"/>
      <c r="AD256" s="47"/>
      <c r="AE256" s="51">
        <f t="shared" si="191"/>
        <v>14</v>
      </c>
      <c r="AF256" s="51" t="str">
        <f t="shared" si="192"/>
        <v>U Und</v>
      </c>
      <c r="AG256" s="51" t="str">
        <f t="shared" si="193"/>
        <v/>
      </c>
      <c r="AH256" s="51" t="str">
        <f t="shared" si="194"/>
        <v/>
      </c>
      <c r="AI256" s="52">
        <f t="shared" si="195"/>
        <v>69.62</v>
      </c>
      <c r="AJ256" s="68"/>
      <c r="AK256" s="53"/>
      <c r="AL256" s="52"/>
      <c r="AM256" s="53">
        <f t="shared" si="197"/>
        <v>48</v>
      </c>
      <c r="AN256" s="53">
        <f>IF(AJ256&lt;&gt;"",IF(AJ256="o",VLOOKUP(AM256,OpenSect!$A$1:$D$11,2),IF(AJ256="u",VLOOKUP(AM256,UpHill!$A$1:$D$35,2),IF(AJ256="d",VLOOKUP(AM256,DownHill!$A$1:$D$29,2),IF(AJ256="f",VLOOKUP(AM256,FlatUnd!$A$2:$D$30,2),IF(AJ256="t",VLOOKUP(AM256,TimeAdd!$A$1:$D$176,2),IF(AJ256="l",VLOOKUP(AM256,SLimit!$A$1:$D$8,2),AN255)))))),AN255)</f>
        <v>57</v>
      </c>
      <c r="AO256" s="53">
        <f>IF(AJ256&lt;&gt;"",IF(AJ256="o",VLOOKUP(AM256,OpenSect!$A$1:$D$11,3),IF(AJ256="u",VLOOKUP(AM256,UpHill!$A$1:$D$35,3),IF(AJ256="d",VLOOKUP(AM256,DownHill!$A$3:$D$29,3),IF(AJ256="f",VLOOKUP(AM256,FlatUnd!$A$2:$D$30,3),IF(AJ256="t",VLOOKUP(AM256,TimeAdd!$A$1:$D$18,3),IF(AJ256="l",VLOOKUP(AM256,SLimit!$A$1:$D$8,3),AO255)))))),AO255)</f>
        <v>67</v>
      </c>
      <c r="AP256" s="53">
        <f>IF(AJ256&lt;&gt;"",IF(AJ256="o",VLOOKUP(AM256,OpenSect!$A$1:$D$11,4),IF(AJ256="u",VLOOKUP(AM256,UpHill!$A$1:$D$35,4),IF(AJ256="d",VLOOKUP(AM256,DownHill!$A$1:$D$29,4),IF(AJ256="f",VLOOKUP(AM256,FlatUnd!$A$2:$D$30,4),IF(AJ256="t",VLOOKUP(AM256,TimeAdd!$A$1:$D$18,4),IF(AJ256="l",VLOOKUP(AM256,SLimit!$A$1:$D$8,4),AP255)))))),AP255)</f>
        <v>76</v>
      </c>
      <c r="AQ256" s="53">
        <f t="shared" si="198"/>
        <v>120</v>
      </c>
      <c r="AR256" s="54" t="str">
        <f t="shared" si="199"/>
        <v>Standerton 60.</v>
      </c>
      <c r="AS256" s="55"/>
      <c r="AT256" s="55"/>
      <c r="AU256" s="56">
        <f>IF(GroupStTimes!$A$8=0,MIN(CB256,CD256,CF256),MIN(BZ256,CB256,CD256,CF256))</f>
        <v>0.33166666666666667</v>
      </c>
      <c r="AV256" s="56">
        <f>IF(GroupStTimes!$A$8=0,MAX(CC256,CE256,CG256),MAX(CA256,CC256,CE256,CG256))</f>
        <v>0.3819907407407408</v>
      </c>
      <c r="AW256" s="57" t="str">
        <f t="shared" si="200"/>
        <v/>
      </c>
      <c r="AX256" s="58" t="str">
        <f t="shared" si="201"/>
        <v/>
      </c>
      <c r="AY256" s="58" t="str">
        <f t="shared" si="202"/>
        <v/>
      </c>
      <c r="AZ256" s="31">
        <f t="shared" si="203"/>
        <v>55.65</v>
      </c>
      <c r="BA256" s="59">
        <f t="shared" si="204"/>
        <v>0.31953703703703706</v>
      </c>
      <c r="BB256" s="59">
        <f t="shared" si="205"/>
        <v>0.32509259259259266</v>
      </c>
      <c r="BC256" s="59">
        <f t="shared" si="206"/>
        <v>0.32189814814814821</v>
      </c>
      <c r="BD256" s="59">
        <f t="shared" si="207"/>
        <v>0.36773148148148149</v>
      </c>
      <c r="BE256" s="59">
        <f t="shared" si="208"/>
        <v>0.36288194444444449</v>
      </c>
      <c r="BF256" s="59">
        <f t="shared" si="209"/>
        <v>0.37329861111111118</v>
      </c>
      <c r="BG256" s="59">
        <f t="shared" si="210"/>
        <v>0.37346064814814806</v>
      </c>
      <c r="BH256" s="59">
        <f t="shared" si="211"/>
        <v>0.37276620370370361</v>
      </c>
      <c r="BI256" s="31">
        <f t="shared" si="212"/>
        <v>13.970000000000006</v>
      </c>
      <c r="BJ256" s="61">
        <f t="shared" si="213"/>
        <v>0.29104166666666681</v>
      </c>
      <c r="BK256" s="61">
        <f t="shared" si="214"/>
        <v>0.24508771929824572</v>
      </c>
      <c r="BL256" s="61">
        <f t="shared" si="215"/>
        <v>0.20850746268656725</v>
      </c>
      <c r="BM256" s="61">
        <f t="shared" si="216"/>
        <v>0.18381578947368429</v>
      </c>
      <c r="BN256" s="62">
        <f t="shared" si="217"/>
        <v>0</v>
      </c>
      <c r="BO256" s="62">
        <f t="shared" si="218"/>
        <v>17</v>
      </c>
      <c r="BP256" s="62">
        <f t="shared" si="219"/>
        <v>28</v>
      </c>
      <c r="BQ256" s="62">
        <f t="shared" si="220"/>
        <v>0</v>
      </c>
      <c r="BR256" s="62">
        <f t="shared" si="221"/>
        <v>14</v>
      </c>
      <c r="BS256" s="62">
        <f t="shared" si="222"/>
        <v>42</v>
      </c>
      <c r="BT256" s="62">
        <f t="shared" si="223"/>
        <v>0</v>
      </c>
      <c r="BU256" s="62">
        <f t="shared" si="224"/>
        <v>12</v>
      </c>
      <c r="BV256" s="62">
        <f t="shared" si="225"/>
        <v>31</v>
      </c>
      <c r="BW256" s="62">
        <f t="shared" si="226"/>
        <v>0</v>
      </c>
      <c r="BX256" s="62">
        <f t="shared" si="227"/>
        <v>11</v>
      </c>
      <c r="BY256" s="62">
        <f t="shared" si="228"/>
        <v>2</v>
      </c>
      <c r="BZ256" s="63">
        <f t="shared" si="229"/>
        <v>0.33166666666666667</v>
      </c>
      <c r="CA256" s="63">
        <f t="shared" si="230"/>
        <v>0.33722222222222231</v>
      </c>
      <c r="CB256" s="63">
        <f t="shared" si="231"/>
        <v>0.33210648148148153</v>
      </c>
      <c r="CC256" s="63">
        <f t="shared" si="232"/>
        <v>0.37793981481481481</v>
      </c>
      <c r="CD256" s="63">
        <f t="shared" si="233"/>
        <v>0.37157407407407411</v>
      </c>
      <c r="CE256" s="63">
        <f t="shared" si="234"/>
        <v>0.3819907407407408</v>
      </c>
      <c r="CF256" s="63">
        <f t="shared" si="235"/>
        <v>0.38112268518518511</v>
      </c>
      <c r="CG256" s="63">
        <f t="shared" si="236"/>
        <v>0.38042824074074066</v>
      </c>
      <c r="CH256" s="36"/>
      <c r="CI256" s="36"/>
      <c r="CJ256" s="36"/>
      <c r="CK256" s="36"/>
      <c r="CL256" s="60">
        <v>60</v>
      </c>
    </row>
    <row r="257" spans="1:90" ht="28.5" customHeight="1" x14ac:dyDescent="0.25">
      <c r="A257" s="37">
        <v>14</v>
      </c>
      <c r="C257" s="37" t="s">
        <v>67</v>
      </c>
      <c r="D257" s="37">
        <v>40</v>
      </c>
      <c r="E257" s="37"/>
      <c r="F257" s="83"/>
      <c r="G257" s="44">
        <v>70.13</v>
      </c>
      <c r="H257" s="44">
        <f t="shared" si="190"/>
        <v>70.11</v>
      </c>
      <c r="I257" s="83">
        <v>70.08</v>
      </c>
      <c r="J257" s="43">
        <f t="shared" si="243"/>
        <v>-4.7564687975644177E-4</v>
      </c>
      <c r="K257" s="44">
        <f t="shared" si="244"/>
        <v>-3.3333333333331439E-2</v>
      </c>
      <c r="L257" s="76" t="s">
        <v>1061</v>
      </c>
      <c r="M257" s="122">
        <v>120</v>
      </c>
      <c r="N257" s="46">
        <f t="shared" si="196"/>
        <v>70.11333333333333</v>
      </c>
      <c r="O257" s="46">
        <v>-0.02</v>
      </c>
      <c r="P257" s="78">
        <v>70.11999999999999</v>
      </c>
      <c r="Q257" s="46">
        <v>-0.02</v>
      </c>
      <c r="R257" s="78">
        <v>70.13</v>
      </c>
      <c r="S257" s="46">
        <v>-0.02</v>
      </c>
      <c r="T257" s="78">
        <v>70.150000000000006</v>
      </c>
      <c r="U257" s="47" t="str">
        <f t="shared" si="237"/>
        <v/>
      </c>
      <c r="V257" s="47" t="str">
        <f t="shared" si="238"/>
        <v/>
      </c>
      <c r="W257" s="47"/>
      <c r="X257" s="47"/>
      <c r="Y257" s="47"/>
      <c r="Z257" s="47"/>
      <c r="AA257" s="47"/>
      <c r="AB257" s="47"/>
      <c r="AC257" s="47"/>
      <c r="AD257" s="47"/>
      <c r="AE257" s="51">
        <f t="shared" si="191"/>
        <v>14</v>
      </c>
      <c r="AF257" s="51" t="str">
        <f t="shared" si="192"/>
        <v/>
      </c>
      <c r="AG257" s="51" t="str">
        <f t="shared" si="193"/>
        <v>d</v>
      </c>
      <c r="AH257" s="51">
        <f t="shared" si="194"/>
        <v>40</v>
      </c>
      <c r="AI257" s="52">
        <f t="shared" si="195"/>
        <v>70.11</v>
      </c>
      <c r="AJ257" s="68" t="s">
        <v>67</v>
      </c>
      <c r="AK257" s="53"/>
      <c r="AL257" s="52"/>
      <c r="AM257" s="53">
        <f t="shared" si="197"/>
        <v>40</v>
      </c>
      <c r="AN257" s="53">
        <f>IF(AJ257&lt;&gt;"",IF(AJ257="o",VLOOKUP(AM257,OpenSect!$A$1:$D$11,2),IF(AJ257="u",VLOOKUP(AM257,UpHill!$A$1:$D$35,2),IF(AJ257="d",VLOOKUP(AM257,DownHill!$A$1:$D$29,2),IF(AJ257="f",VLOOKUP(AM257,FlatUnd!$A$2:$D$30,2),IF(AJ257="t",VLOOKUP(AM257,TimeAdd!$A$1:$D$176,2),IF(AJ257="l",VLOOKUP(AM257,SLimit!$A$1:$D$8,2),AN256)))))),AN256)</f>
        <v>45</v>
      </c>
      <c r="AO257" s="53">
        <f>IF(AJ257&lt;&gt;"",IF(AJ257="o",VLOOKUP(AM257,OpenSect!$A$1:$D$11,3),IF(AJ257="u",VLOOKUP(AM257,UpHill!$A$1:$D$35,3),IF(AJ257="d",VLOOKUP(AM257,DownHill!$A$3:$D$29,3),IF(AJ257="f",VLOOKUP(AM257,FlatUnd!$A$2:$D$30,3),IF(AJ257="t",VLOOKUP(AM257,TimeAdd!$A$1:$D$18,3),IF(AJ257="l",VLOOKUP(AM257,SLimit!$A$1:$D$8,3),AO256)))))),AO256)</f>
        <v>50</v>
      </c>
      <c r="AP257" s="53">
        <f>IF(AJ257&lt;&gt;"",IF(AJ257="o",VLOOKUP(AM257,OpenSect!$A$1:$D$11,4),IF(AJ257="u",VLOOKUP(AM257,UpHill!$A$1:$D$35,4),IF(AJ257="d",VLOOKUP(AM257,DownHill!$A$1:$D$29,4),IF(AJ257="f",VLOOKUP(AM257,FlatUnd!$A$2:$D$30,4),IF(AJ257="t",VLOOKUP(AM257,TimeAdd!$A$1:$D$18,4),IF(AJ257="l",VLOOKUP(AM257,SLimit!$A$1:$D$8,4),AP256)))))),AP256)</f>
        <v>54</v>
      </c>
      <c r="AQ257" s="53">
        <f t="shared" si="198"/>
        <v>120</v>
      </c>
      <c r="AR257" s="54" t="str">
        <f t="shared" si="199"/>
        <v>Bridge.  1742.</v>
      </c>
      <c r="AS257" s="55"/>
      <c r="AT257" s="55"/>
      <c r="AU257" s="56">
        <f>IF(GroupStTimes!$A$8=0,MIN(CB257,CD257,CF257),MIN(BZ257,CB257,CD257,CF257))</f>
        <v>0.33209490740740744</v>
      </c>
      <c r="AV257" s="56">
        <f>IF(GroupStTimes!$A$8=0,MAX(CC257,CE257,CG257),MAX(CA257,CC257,CE257,CG257))</f>
        <v>0.38229166666666675</v>
      </c>
      <c r="AW257" s="57" t="str">
        <f t="shared" si="200"/>
        <v/>
      </c>
      <c r="AX257" s="58" t="str">
        <f t="shared" si="201"/>
        <v/>
      </c>
      <c r="AY257" s="58" t="str">
        <f t="shared" si="202"/>
        <v/>
      </c>
      <c r="AZ257" s="31">
        <f t="shared" si="203"/>
        <v>55.65</v>
      </c>
      <c r="BA257" s="59">
        <f t="shared" si="204"/>
        <v>0.31953703703703706</v>
      </c>
      <c r="BB257" s="59">
        <f t="shared" si="205"/>
        <v>0.32509259259259266</v>
      </c>
      <c r="BC257" s="59">
        <f t="shared" si="206"/>
        <v>0.32189814814814821</v>
      </c>
      <c r="BD257" s="59">
        <f t="shared" si="207"/>
        <v>0.36773148148148149</v>
      </c>
      <c r="BE257" s="59">
        <f t="shared" si="208"/>
        <v>0.36288194444444449</v>
      </c>
      <c r="BF257" s="59">
        <f t="shared" si="209"/>
        <v>0.37329861111111118</v>
      </c>
      <c r="BG257" s="59">
        <f t="shared" si="210"/>
        <v>0.37346064814814806</v>
      </c>
      <c r="BH257" s="59">
        <f t="shared" si="211"/>
        <v>0.37276620370370361</v>
      </c>
      <c r="BI257" s="31">
        <f t="shared" si="212"/>
        <v>14.46</v>
      </c>
      <c r="BJ257" s="61">
        <f t="shared" si="213"/>
        <v>0.30125000000000002</v>
      </c>
      <c r="BK257" s="61">
        <f t="shared" si="214"/>
        <v>0.25368421052631579</v>
      </c>
      <c r="BL257" s="61">
        <f t="shared" si="215"/>
        <v>0.21582089552238806</v>
      </c>
      <c r="BM257" s="61">
        <f t="shared" si="216"/>
        <v>0.19026315789473686</v>
      </c>
      <c r="BN257" s="62">
        <f t="shared" si="217"/>
        <v>0</v>
      </c>
      <c r="BO257" s="62">
        <f t="shared" si="218"/>
        <v>18</v>
      </c>
      <c r="BP257" s="62">
        <f t="shared" si="219"/>
        <v>5</v>
      </c>
      <c r="BQ257" s="62">
        <f t="shared" si="220"/>
        <v>0</v>
      </c>
      <c r="BR257" s="62">
        <f t="shared" si="221"/>
        <v>15</v>
      </c>
      <c r="BS257" s="62">
        <f t="shared" si="222"/>
        <v>13</v>
      </c>
      <c r="BT257" s="62">
        <f t="shared" si="223"/>
        <v>0</v>
      </c>
      <c r="BU257" s="62">
        <f t="shared" si="224"/>
        <v>12</v>
      </c>
      <c r="BV257" s="62">
        <f t="shared" si="225"/>
        <v>57</v>
      </c>
      <c r="BW257" s="62">
        <f t="shared" si="226"/>
        <v>0</v>
      </c>
      <c r="BX257" s="62">
        <f t="shared" si="227"/>
        <v>11</v>
      </c>
      <c r="BY257" s="62">
        <f t="shared" si="228"/>
        <v>25</v>
      </c>
      <c r="BZ257" s="63">
        <f t="shared" si="229"/>
        <v>0.33209490740740744</v>
      </c>
      <c r="CA257" s="63">
        <f t="shared" si="230"/>
        <v>0.33765046296296303</v>
      </c>
      <c r="CB257" s="63">
        <f t="shared" si="231"/>
        <v>0.33246527777777785</v>
      </c>
      <c r="CC257" s="63">
        <f t="shared" si="232"/>
        <v>0.37829861111111113</v>
      </c>
      <c r="CD257" s="63">
        <f t="shared" si="233"/>
        <v>0.37187500000000007</v>
      </c>
      <c r="CE257" s="63">
        <f t="shared" si="234"/>
        <v>0.38229166666666675</v>
      </c>
      <c r="CF257" s="63">
        <f t="shared" si="235"/>
        <v>0.38138888888888878</v>
      </c>
      <c r="CG257" s="63">
        <f t="shared" si="236"/>
        <v>0.38069444444444434</v>
      </c>
      <c r="CH257" s="36"/>
      <c r="CI257" s="36"/>
      <c r="CJ257" s="36"/>
      <c r="CK257" s="36"/>
      <c r="CL257" s="60">
        <v>60</v>
      </c>
    </row>
    <row r="258" spans="1:90" ht="28.5" customHeight="1" x14ac:dyDescent="0.25">
      <c r="A258" s="37">
        <v>14</v>
      </c>
      <c r="C258" s="37" t="s">
        <v>67</v>
      </c>
      <c r="D258" s="37">
        <v>40</v>
      </c>
      <c r="E258" s="37"/>
      <c r="F258" s="83"/>
      <c r="G258" s="44">
        <v>70.489999999999995</v>
      </c>
      <c r="H258" s="44">
        <f t="shared" si="190"/>
        <v>70.459999999999994</v>
      </c>
      <c r="I258" s="83">
        <v>70.430000000000007</v>
      </c>
      <c r="J258" s="43">
        <f t="shared" si="243"/>
        <v>-5.6793979838146028E-4</v>
      </c>
      <c r="K258" s="44">
        <f t="shared" si="244"/>
        <v>-4.0000000000006253E-2</v>
      </c>
      <c r="L258" s="76" t="s">
        <v>143</v>
      </c>
      <c r="M258" s="122">
        <v>80</v>
      </c>
      <c r="N258" s="46">
        <f t="shared" si="196"/>
        <v>70.470000000000013</v>
      </c>
      <c r="O258" s="46">
        <v>-0.02</v>
      </c>
      <c r="P258" s="78">
        <v>70.47</v>
      </c>
      <c r="Q258" s="46">
        <v>-0.02</v>
      </c>
      <c r="R258" s="78">
        <v>70.489999999999995</v>
      </c>
      <c r="S258" s="46">
        <v>-0.02</v>
      </c>
      <c r="T258" s="78">
        <v>70.510000000000005</v>
      </c>
      <c r="U258" s="47" t="str">
        <f t="shared" si="237"/>
        <v/>
      </c>
      <c r="V258" s="47" t="str">
        <f t="shared" si="238"/>
        <v/>
      </c>
      <c r="W258" s="47"/>
      <c r="X258" s="47"/>
      <c r="Y258" s="47"/>
      <c r="Z258" s="47"/>
      <c r="AA258" s="47"/>
      <c r="AB258" s="47"/>
      <c r="AC258" s="47"/>
      <c r="AD258" s="47"/>
      <c r="AE258" s="51">
        <f t="shared" si="191"/>
        <v>14</v>
      </c>
      <c r="AF258" s="51" t="str">
        <f t="shared" si="192"/>
        <v/>
      </c>
      <c r="AG258" s="51" t="str">
        <f t="shared" si="193"/>
        <v>d</v>
      </c>
      <c r="AH258" s="51">
        <f t="shared" si="194"/>
        <v>40</v>
      </c>
      <c r="AI258" s="52">
        <f t="shared" si="195"/>
        <v>70.459999999999994</v>
      </c>
      <c r="AJ258" s="68"/>
      <c r="AK258" s="53"/>
      <c r="AL258" s="52"/>
      <c r="AM258" s="53">
        <f t="shared" si="197"/>
        <v>40</v>
      </c>
      <c r="AN258" s="53">
        <f>IF(AJ258&lt;&gt;"",IF(AJ258="o",VLOOKUP(AM258,OpenSect!$A$1:$D$11,2),IF(AJ258="u",VLOOKUP(AM258,UpHill!$A$1:$D$35,2),IF(AJ258="d",VLOOKUP(AM258,DownHill!$A$1:$D$29,2),IF(AJ258="f",VLOOKUP(AM258,FlatUnd!$A$2:$D$30,2),IF(AJ258="t",VLOOKUP(AM258,TimeAdd!$A$1:$D$176,2),IF(AJ258="l",VLOOKUP(AM258,SLimit!$A$1:$D$8,2),AN257)))))),AN257)</f>
        <v>45</v>
      </c>
      <c r="AO258" s="53">
        <f>IF(AJ258&lt;&gt;"",IF(AJ258="o",VLOOKUP(AM258,OpenSect!$A$1:$D$11,3),IF(AJ258="u",VLOOKUP(AM258,UpHill!$A$1:$D$35,3),IF(AJ258="d",VLOOKUP(AM258,DownHill!$A$3:$D$29,3),IF(AJ258="f",VLOOKUP(AM258,FlatUnd!$A$2:$D$30,3),IF(AJ258="t",VLOOKUP(AM258,TimeAdd!$A$1:$D$18,3),IF(AJ258="l",VLOOKUP(AM258,SLimit!$A$1:$D$8,3),AO257)))))),AO257)</f>
        <v>50</v>
      </c>
      <c r="AP258" s="53">
        <f>IF(AJ258&lt;&gt;"",IF(AJ258="o",VLOOKUP(AM258,OpenSect!$A$1:$D$11,4),IF(AJ258="u",VLOOKUP(AM258,UpHill!$A$1:$D$35,4),IF(AJ258="d",VLOOKUP(AM258,DownHill!$A$1:$D$29,4),IF(AJ258="f",VLOOKUP(AM258,FlatUnd!$A$2:$D$30,4),IF(AJ258="t",VLOOKUP(AM258,TimeAdd!$A$1:$D$18,4),IF(AJ258="l",VLOOKUP(AM258,SLimit!$A$1:$D$8,4),AP257)))))),AP257)</f>
        <v>54</v>
      </c>
      <c r="AQ258" s="53">
        <f t="shared" si="198"/>
        <v>80</v>
      </c>
      <c r="AR258" s="54" t="str">
        <f t="shared" si="199"/>
        <v>80 Speed limit.</v>
      </c>
      <c r="AS258" s="55"/>
      <c r="AT258" s="55"/>
      <c r="AU258" s="56">
        <f>IF(GroupStTimes!$A$8=0,MIN(CB258,CD258,CF258),MIN(BZ258,CB258,CD258,CF258))</f>
        <v>0.33245370370370375</v>
      </c>
      <c r="AV258" s="56">
        <f>IF(GroupStTimes!$A$8=0,MAX(CC258,CE258,CG258),MAX(CA258,CC258,CE258,CG258))</f>
        <v>0.38258101851851861</v>
      </c>
      <c r="AW258" s="57" t="str">
        <f t="shared" si="200"/>
        <v/>
      </c>
      <c r="AX258" s="58" t="str">
        <f t="shared" si="201"/>
        <v/>
      </c>
      <c r="AY258" s="58" t="str">
        <f t="shared" si="202"/>
        <v/>
      </c>
      <c r="AZ258" s="31">
        <f t="shared" si="203"/>
        <v>70.11</v>
      </c>
      <c r="BA258" s="59">
        <f t="shared" si="204"/>
        <v>0.33209490740740744</v>
      </c>
      <c r="BB258" s="59">
        <f t="shared" si="205"/>
        <v>0.33765046296296303</v>
      </c>
      <c r="BC258" s="59">
        <f t="shared" si="206"/>
        <v>0.33246527777777785</v>
      </c>
      <c r="BD258" s="59">
        <f t="shared" si="207"/>
        <v>0.37829861111111113</v>
      </c>
      <c r="BE258" s="59">
        <f t="shared" si="208"/>
        <v>0.37187500000000007</v>
      </c>
      <c r="BF258" s="59">
        <f t="shared" si="209"/>
        <v>0.38229166666666675</v>
      </c>
      <c r="BG258" s="59">
        <f t="shared" si="210"/>
        <v>0.38138888888888878</v>
      </c>
      <c r="BH258" s="59">
        <f t="shared" si="211"/>
        <v>0.38069444444444434</v>
      </c>
      <c r="BI258" s="31">
        <f t="shared" si="212"/>
        <v>0.34999999999999432</v>
      </c>
      <c r="BJ258" s="61">
        <f t="shared" si="213"/>
        <v>8.7499999999998586E-3</v>
      </c>
      <c r="BK258" s="61">
        <f t="shared" si="214"/>
        <v>7.7777777777776518E-3</v>
      </c>
      <c r="BL258" s="61">
        <f t="shared" si="215"/>
        <v>6.9999999999998865E-3</v>
      </c>
      <c r="BM258" s="61">
        <f t="shared" si="216"/>
        <v>6.4814814814813763E-3</v>
      </c>
      <c r="BN258" s="62">
        <f t="shared" si="217"/>
        <v>0</v>
      </c>
      <c r="BO258" s="62">
        <f t="shared" si="218"/>
        <v>0</v>
      </c>
      <c r="BP258" s="62">
        <f t="shared" si="219"/>
        <v>31</v>
      </c>
      <c r="BQ258" s="62">
        <f t="shared" si="220"/>
        <v>0</v>
      </c>
      <c r="BR258" s="62">
        <f t="shared" si="221"/>
        <v>0</v>
      </c>
      <c r="BS258" s="62">
        <f t="shared" si="222"/>
        <v>28</v>
      </c>
      <c r="BT258" s="62">
        <f t="shared" si="223"/>
        <v>0</v>
      </c>
      <c r="BU258" s="62">
        <f t="shared" si="224"/>
        <v>0</v>
      </c>
      <c r="BV258" s="62">
        <f t="shared" si="225"/>
        <v>25</v>
      </c>
      <c r="BW258" s="62">
        <f t="shared" si="226"/>
        <v>0</v>
      </c>
      <c r="BX258" s="62">
        <f t="shared" si="227"/>
        <v>0</v>
      </c>
      <c r="BY258" s="62">
        <f t="shared" si="228"/>
        <v>23</v>
      </c>
      <c r="BZ258" s="63">
        <f t="shared" si="229"/>
        <v>0.33245370370370375</v>
      </c>
      <c r="CA258" s="63">
        <f t="shared" si="230"/>
        <v>0.33800925925925934</v>
      </c>
      <c r="CB258" s="63">
        <f t="shared" si="231"/>
        <v>0.33278935185185193</v>
      </c>
      <c r="CC258" s="63">
        <f t="shared" si="232"/>
        <v>0.37862268518518521</v>
      </c>
      <c r="CD258" s="63">
        <f t="shared" si="233"/>
        <v>0.37216435185185193</v>
      </c>
      <c r="CE258" s="63">
        <f t="shared" si="234"/>
        <v>0.38258101851851861</v>
      </c>
      <c r="CF258" s="63">
        <f t="shared" si="235"/>
        <v>0.3816550925925925</v>
      </c>
      <c r="CG258" s="63">
        <f t="shared" si="236"/>
        <v>0.38096064814814806</v>
      </c>
      <c r="CH258" s="36"/>
      <c r="CI258" s="36"/>
      <c r="CJ258" s="36"/>
      <c r="CK258" s="36"/>
      <c r="CL258" s="60">
        <v>60</v>
      </c>
    </row>
    <row r="259" spans="1:90" ht="28.5" customHeight="1" x14ac:dyDescent="0.25">
      <c r="A259" s="37">
        <v>14</v>
      </c>
      <c r="C259" s="37"/>
      <c r="D259" s="37"/>
      <c r="E259" s="37"/>
      <c r="F259" s="83"/>
      <c r="G259" s="44">
        <v>70.540000000000006</v>
      </c>
      <c r="H259" s="44">
        <f t="shared" ref="H259:H322" si="245">ROUND(IF(G259="",N259,IF(P259="",N259,IF(R259="",(I259+(P259+O259))/2,IF(T259="",(I259+(P259+O259)+(R259+Q259))/3,(I259+(P259+O259)+(R259+Q259)+(T259+S259))/4)))),2)</f>
        <v>70.52</v>
      </c>
      <c r="I259" s="83">
        <v>70.489999999999995</v>
      </c>
      <c r="J259" s="43">
        <f t="shared" si="243"/>
        <v>-4.7288031399290482E-4</v>
      </c>
      <c r="K259" s="44">
        <f t="shared" si="244"/>
        <v>-3.333333333335986E-2</v>
      </c>
      <c r="L259" s="76" t="s">
        <v>962</v>
      </c>
      <c r="M259" s="122">
        <v>80</v>
      </c>
      <c r="N259" s="46">
        <f t="shared" si="196"/>
        <v>70.523333333333355</v>
      </c>
      <c r="O259" s="46">
        <v>-0.02</v>
      </c>
      <c r="P259" s="78">
        <v>70.53</v>
      </c>
      <c r="Q259" s="46">
        <v>-0.02</v>
      </c>
      <c r="R259" s="78">
        <v>70.540000000000006</v>
      </c>
      <c r="S259" s="46">
        <v>-0.02</v>
      </c>
      <c r="T259" s="78">
        <v>70.56</v>
      </c>
      <c r="U259" s="47" t="str">
        <f t="shared" si="237"/>
        <v/>
      </c>
      <c r="V259" s="47" t="str">
        <f t="shared" si="238"/>
        <v/>
      </c>
      <c r="W259" s="47"/>
      <c r="X259" s="47"/>
      <c r="Y259" s="47"/>
      <c r="Z259" s="47"/>
      <c r="AA259" s="47"/>
      <c r="AB259" s="47"/>
      <c r="AC259" s="47"/>
      <c r="AD259" s="47"/>
      <c r="AE259" s="51">
        <f t="shared" si="191"/>
        <v>14</v>
      </c>
      <c r="AF259" s="51" t="str">
        <f t="shared" si="192"/>
        <v/>
      </c>
      <c r="AG259" s="51" t="str">
        <f t="shared" si="193"/>
        <v/>
      </c>
      <c r="AH259" s="51" t="str">
        <f t="shared" si="194"/>
        <v/>
      </c>
      <c r="AI259" s="52">
        <f t="shared" si="195"/>
        <v>70.52</v>
      </c>
      <c r="AJ259" s="68"/>
      <c r="AK259" s="53"/>
      <c r="AL259" s="52"/>
      <c r="AM259" s="53">
        <f t="shared" si="197"/>
        <v>40</v>
      </c>
      <c r="AN259" s="53">
        <f>IF(AJ259&lt;&gt;"",IF(AJ259="o",VLOOKUP(AM259,OpenSect!$A$1:$D$11,2),IF(AJ259="u",VLOOKUP(AM259,UpHill!$A$1:$D$35,2),IF(AJ259="d",VLOOKUP(AM259,DownHill!$A$1:$D$29,2),IF(AJ259="f",VLOOKUP(AM259,FlatUnd!$A$2:$D$30,2),IF(AJ259="t",VLOOKUP(AM259,TimeAdd!$A$1:$D$176,2),IF(AJ259="l",VLOOKUP(AM259,SLimit!$A$1:$D$8,2),AN258)))))),AN258)</f>
        <v>45</v>
      </c>
      <c r="AO259" s="53">
        <f>IF(AJ259&lt;&gt;"",IF(AJ259="o",VLOOKUP(AM259,OpenSect!$A$1:$D$11,3),IF(AJ259="u",VLOOKUP(AM259,UpHill!$A$1:$D$35,3),IF(AJ259="d",VLOOKUP(AM259,DownHill!$A$3:$D$29,3),IF(AJ259="f",VLOOKUP(AM259,FlatUnd!$A$2:$D$30,3),IF(AJ259="t",VLOOKUP(AM259,TimeAdd!$A$1:$D$18,3),IF(AJ259="l",VLOOKUP(AM259,SLimit!$A$1:$D$8,3),AO258)))))),AO258)</f>
        <v>50</v>
      </c>
      <c r="AP259" s="53">
        <f>IF(AJ259&lt;&gt;"",IF(AJ259="o",VLOOKUP(AM259,OpenSect!$A$1:$D$11,4),IF(AJ259="u",VLOOKUP(AM259,UpHill!$A$1:$D$35,4),IF(AJ259="d",VLOOKUP(AM259,DownHill!$A$1:$D$29,4),IF(AJ259="f",VLOOKUP(AM259,FlatUnd!$A$2:$D$30,4),IF(AJ259="t",VLOOKUP(AM259,TimeAdd!$A$1:$D$18,4),IF(AJ259="l",VLOOKUP(AM259,SLimit!$A$1:$D$8,4),AP258)))))),AP258)</f>
        <v>54</v>
      </c>
      <c r="AQ259" s="53">
        <f t="shared" si="198"/>
        <v>80</v>
      </c>
      <c r="AR259" s="54" t="str">
        <f t="shared" si="199"/>
        <v>19,0 km plate.</v>
      </c>
      <c r="AS259" s="55"/>
      <c r="AT259" s="55"/>
      <c r="AU259" s="56">
        <f>IF(GroupStTimes!$A$8=0,MIN(CB259,CD259,CF259),MIN(BZ259,CB259,CD259,CF259))</f>
        <v>0.33252314814814815</v>
      </c>
      <c r="AV259" s="56">
        <f>IF(GroupStTimes!$A$8=0,MAX(CC259,CE259,CG259),MAX(CA259,CC259,CE259,CG259))</f>
        <v>0.38263888888888897</v>
      </c>
      <c r="AW259" s="57" t="str">
        <f t="shared" si="200"/>
        <v/>
      </c>
      <c r="AX259" s="58" t="str">
        <f t="shared" si="201"/>
        <v/>
      </c>
      <c r="AY259" s="58" t="str">
        <f t="shared" si="202"/>
        <v/>
      </c>
      <c r="AZ259" s="31">
        <f t="shared" si="203"/>
        <v>70.11</v>
      </c>
      <c r="BA259" s="59">
        <f t="shared" si="204"/>
        <v>0.33209490740740744</v>
      </c>
      <c r="BB259" s="59">
        <f t="shared" si="205"/>
        <v>0.33765046296296303</v>
      </c>
      <c r="BC259" s="59">
        <f t="shared" si="206"/>
        <v>0.33246527777777785</v>
      </c>
      <c r="BD259" s="59">
        <f t="shared" si="207"/>
        <v>0.37829861111111113</v>
      </c>
      <c r="BE259" s="59">
        <f t="shared" si="208"/>
        <v>0.37187500000000007</v>
      </c>
      <c r="BF259" s="59">
        <f t="shared" si="209"/>
        <v>0.38229166666666675</v>
      </c>
      <c r="BG259" s="59">
        <f t="shared" si="210"/>
        <v>0.38138888888888878</v>
      </c>
      <c r="BH259" s="59">
        <f t="shared" si="211"/>
        <v>0.38069444444444434</v>
      </c>
      <c r="BI259" s="31">
        <f t="shared" si="212"/>
        <v>0.40999999999999659</v>
      </c>
      <c r="BJ259" s="61">
        <f t="shared" si="213"/>
        <v>1.0249999999999915E-2</v>
      </c>
      <c r="BK259" s="61">
        <f t="shared" si="214"/>
        <v>9.1111111111110352E-3</v>
      </c>
      <c r="BL259" s="61">
        <f t="shared" si="215"/>
        <v>8.1999999999999313E-3</v>
      </c>
      <c r="BM259" s="61">
        <f t="shared" si="216"/>
        <v>7.5925925925925293E-3</v>
      </c>
      <c r="BN259" s="62">
        <f t="shared" si="217"/>
        <v>0</v>
      </c>
      <c r="BO259" s="62">
        <f t="shared" si="218"/>
        <v>0</v>
      </c>
      <c r="BP259" s="62">
        <f t="shared" si="219"/>
        <v>37</v>
      </c>
      <c r="BQ259" s="62">
        <f t="shared" si="220"/>
        <v>0</v>
      </c>
      <c r="BR259" s="62">
        <f t="shared" si="221"/>
        <v>0</v>
      </c>
      <c r="BS259" s="62">
        <f t="shared" si="222"/>
        <v>33</v>
      </c>
      <c r="BT259" s="62">
        <f t="shared" si="223"/>
        <v>0</v>
      </c>
      <c r="BU259" s="62">
        <f t="shared" si="224"/>
        <v>0</v>
      </c>
      <c r="BV259" s="62">
        <f t="shared" si="225"/>
        <v>30</v>
      </c>
      <c r="BW259" s="62">
        <f t="shared" si="226"/>
        <v>0</v>
      </c>
      <c r="BX259" s="62">
        <f t="shared" si="227"/>
        <v>0</v>
      </c>
      <c r="BY259" s="62">
        <f t="shared" si="228"/>
        <v>27</v>
      </c>
      <c r="BZ259" s="63">
        <f t="shared" si="229"/>
        <v>0.33252314814814815</v>
      </c>
      <c r="CA259" s="63">
        <f t="shared" si="230"/>
        <v>0.33807870370370374</v>
      </c>
      <c r="CB259" s="63">
        <f t="shared" si="231"/>
        <v>0.33284722222222229</v>
      </c>
      <c r="CC259" s="63">
        <f t="shared" si="232"/>
        <v>0.37868055555555558</v>
      </c>
      <c r="CD259" s="63">
        <f t="shared" si="233"/>
        <v>0.37222222222222229</v>
      </c>
      <c r="CE259" s="63">
        <f t="shared" si="234"/>
        <v>0.38263888888888897</v>
      </c>
      <c r="CF259" s="63">
        <f t="shared" si="235"/>
        <v>0.38170138888888877</v>
      </c>
      <c r="CG259" s="63">
        <f t="shared" si="236"/>
        <v>0.38100694444444433</v>
      </c>
      <c r="CH259" s="36"/>
      <c r="CI259" s="36"/>
      <c r="CJ259" s="36"/>
      <c r="CK259" s="36"/>
      <c r="CL259" s="60">
        <v>60</v>
      </c>
    </row>
    <row r="260" spans="1:90" ht="40.5" x14ac:dyDescent="0.25">
      <c r="A260" s="37">
        <v>14</v>
      </c>
      <c r="C260" s="37"/>
      <c r="D260" s="37"/>
      <c r="E260" s="37"/>
      <c r="F260" s="83"/>
      <c r="G260" s="44"/>
      <c r="H260" s="44">
        <f t="shared" si="245"/>
        <v>70.72</v>
      </c>
      <c r="I260" s="83">
        <v>70.69</v>
      </c>
      <c r="J260" s="43">
        <f t="shared" si="243"/>
        <v>-4.7154241524042509E-4</v>
      </c>
      <c r="K260" s="44">
        <f t="shared" si="244"/>
        <v>-3.3333333333345649E-2</v>
      </c>
      <c r="L260" s="76" t="s">
        <v>1062</v>
      </c>
      <c r="M260" s="122">
        <v>60</v>
      </c>
      <c r="N260" s="46">
        <f t="shared" si="196"/>
        <v>70.723333333333343</v>
      </c>
      <c r="O260" s="46">
        <v>-0.02</v>
      </c>
      <c r="P260" s="78">
        <v>70.72999999999999</v>
      </c>
      <c r="Q260" s="46">
        <v>-0.02</v>
      </c>
      <c r="R260" s="78">
        <v>70.739999999999995</v>
      </c>
      <c r="S260" s="46">
        <v>-0.02</v>
      </c>
      <c r="T260" s="78">
        <v>70.760000000000005</v>
      </c>
      <c r="U260" s="47" t="str">
        <f t="shared" si="237"/>
        <v/>
      </c>
      <c r="V260" s="47" t="str">
        <f t="shared" si="238"/>
        <v/>
      </c>
      <c r="W260" s="47"/>
      <c r="X260" s="47"/>
      <c r="Y260" s="47"/>
      <c r="Z260" s="47"/>
      <c r="AA260" s="47"/>
      <c r="AB260" s="47"/>
      <c r="AC260" s="47"/>
      <c r="AD260" s="47"/>
      <c r="AE260" s="51">
        <f t="shared" si="191"/>
        <v>14</v>
      </c>
      <c r="AF260" s="51" t="str">
        <f t="shared" si="192"/>
        <v/>
      </c>
      <c r="AG260" s="51" t="str">
        <f t="shared" si="193"/>
        <v/>
      </c>
      <c r="AH260" s="51" t="str">
        <f t="shared" si="194"/>
        <v/>
      </c>
      <c r="AI260" s="52">
        <f t="shared" si="195"/>
        <v>70.72</v>
      </c>
      <c r="AJ260" s="68"/>
      <c r="AK260" s="53"/>
      <c r="AL260" s="52"/>
      <c r="AM260" s="53">
        <f t="shared" si="197"/>
        <v>40</v>
      </c>
      <c r="AN260" s="53">
        <f>IF(AJ260&lt;&gt;"",IF(AJ260="o",VLOOKUP(AM260,OpenSect!$A$1:$D$11,2),IF(AJ260="u",VLOOKUP(AM260,UpHill!$A$1:$D$35,2),IF(AJ260="d",VLOOKUP(AM260,DownHill!$A$1:$D$29,2),IF(AJ260="f",VLOOKUP(AM260,FlatUnd!$A$2:$D$30,2),IF(AJ260="t",VLOOKUP(AM260,TimeAdd!$A$1:$D$176,2),IF(AJ260="l",VLOOKUP(AM260,SLimit!$A$1:$D$8,2),AN259)))))),AN259)</f>
        <v>45</v>
      </c>
      <c r="AO260" s="53">
        <f>IF(AJ260&lt;&gt;"",IF(AJ260="o",VLOOKUP(AM260,OpenSect!$A$1:$D$11,3),IF(AJ260="u",VLOOKUP(AM260,UpHill!$A$1:$D$35,3),IF(AJ260="d",VLOOKUP(AM260,DownHill!$A$3:$D$29,3),IF(AJ260="f",VLOOKUP(AM260,FlatUnd!$A$2:$D$30,3),IF(AJ260="t",VLOOKUP(AM260,TimeAdd!$A$1:$D$18,3),IF(AJ260="l",VLOOKUP(AM260,SLimit!$A$1:$D$8,3),AO259)))))),AO259)</f>
        <v>50</v>
      </c>
      <c r="AP260" s="53">
        <f>IF(AJ260&lt;&gt;"",IF(AJ260="o",VLOOKUP(AM260,OpenSect!$A$1:$D$11,4),IF(AJ260="u",VLOOKUP(AM260,UpHill!$A$1:$D$35,4),IF(AJ260="d",VLOOKUP(AM260,DownHill!$A$1:$D$29,4),IF(AJ260="f",VLOOKUP(AM260,FlatUnd!$A$2:$D$30,4),IF(AJ260="t",VLOOKUP(AM260,TimeAdd!$A$1:$D$18,4),IF(AJ260="l",VLOOKUP(AM260,SLimit!$A$1:$D$8,4),AP259)))))),AP259)</f>
        <v>54</v>
      </c>
      <c r="AQ260" s="53">
        <f t="shared" si="198"/>
        <v>60</v>
      </c>
      <c r="AR260" s="54" t="str">
        <f t="shared" si="199"/>
        <v>60 Speed limit.  06h30 - 08h30, 12h00 - 14h30.</v>
      </c>
      <c r="AS260" s="55"/>
      <c r="AT260" s="55"/>
      <c r="AU260" s="56">
        <f>IF(GroupStTimes!$A$8=0,MIN(CB260,CD260,CF260),MIN(BZ260,CB260,CD260,CF260))</f>
        <v>0.33273148148148152</v>
      </c>
      <c r="AV260" s="56">
        <f>IF(GroupStTimes!$A$8=0,MAX(CC260,CE260,CG260),MAX(CA260,CC260,CE260,CG260))</f>
        <v>0.38280092592592602</v>
      </c>
      <c r="AW260" s="57" t="str">
        <f t="shared" si="200"/>
        <v/>
      </c>
      <c r="AX260" s="58" t="str">
        <f t="shared" si="201"/>
        <v/>
      </c>
      <c r="AY260" s="58" t="str">
        <f t="shared" si="202"/>
        <v/>
      </c>
      <c r="AZ260" s="31">
        <f t="shared" si="203"/>
        <v>70.11</v>
      </c>
      <c r="BA260" s="59">
        <f t="shared" si="204"/>
        <v>0.33209490740740744</v>
      </c>
      <c r="BB260" s="59">
        <f t="shared" si="205"/>
        <v>0.33765046296296303</v>
      </c>
      <c r="BC260" s="59">
        <f t="shared" si="206"/>
        <v>0.33246527777777785</v>
      </c>
      <c r="BD260" s="59">
        <f t="shared" si="207"/>
        <v>0.37829861111111113</v>
      </c>
      <c r="BE260" s="59">
        <f t="shared" si="208"/>
        <v>0.37187500000000007</v>
      </c>
      <c r="BF260" s="59">
        <f t="shared" si="209"/>
        <v>0.38229166666666675</v>
      </c>
      <c r="BG260" s="59">
        <f t="shared" si="210"/>
        <v>0.38138888888888878</v>
      </c>
      <c r="BH260" s="59">
        <f t="shared" si="211"/>
        <v>0.38069444444444434</v>
      </c>
      <c r="BI260" s="31">
        <f t="shared" si="212"/>
        <v>0.60999999999999943</v>
      </c>
      <c r="BJ260" s="61">
        <f t="shared" si="213"/>
        <v>1.5249999999999986E-2</v>
      </c>
      <c r="BK260" s="61">
        <f t="shared" si="214"/>
        <v>1.3555555555555543E-2</v>
      </c>
      <c r="BL260" s="61">
        <f t="shared" si="215"/>
        <v>1.2199999999999989E-2</v>
      </c>
      <c r="BM260" s="61">
        <f t="shared" si="216"/>
        <v>1.1296296296296285E-2</v>
      </c>
      <c r="BN260" s="62">
        <f t="shared" si="217"/>
        <v>0</v>
      </c>
      <c r="BO260" s="62">
        <f t="shared" si="218"/>
        <v>0</v>
      </c>
      <c r="BP260" s="62">
        <f t="shared" si="219"/>
        <v>55</v>
      </c>
      <c r="BQ260" s="62">
        <f t="shared" si="220"/>
        <v>0</v>
      </c>
      <c r="BR260" s="62">
        <f t="shared" si="221"/>
        <v>0</v>
      </c>
      <c r="BS260" s="62">
        <f t="shared" si="222"/>
        <v>49</v>
      </c>
      <c r="BT260" s="62">
        <f t="shared" si="223"/>
        <v>0</v>
      </c>
      <c r="BU260" s="62">
        <f t="shared" si="224"/>
        <v>0</v>
      </c>
      <c r="BV260" s="62">
        <f t="shared" si="225"/>
        <v>44</v>
      </c>
      <c r="BW260" s="62">
        <f t="shared" si="226"/>
        <v>0</v>
      </c>
      <c r="BX260" s="62">
        <f t="shared" si="227"/>
        <v>0</v>
      </c>
      <c r="BY260" s="62">
        <f t="shared" si="228"/>
        <v>41</v>
      </c>
      <c r="BZ260" s="63">
        <f t="shared" si="229"/>
        <v>0.33273148148148152</v>
      </c>
      <c r="CA260" s="63">
        <f t="shared" si="230"/>
        <v>0.33828703703703711</v>
      </c>
      <c r="CB260" s="63">
        <f t="shared" si="231"/>
        <v>0.33303240740740747</v>
      </c>
      <c r="CC260" s="63">
        <f t="shared" si="232"/>
        <v>0.37886574074074075</v>
      </c>
      <c r="CD260" s="63">
        <f t="shared" si="233"/>
        <v>0.37238425925925933</v>
      </c>
      <c r="CE260" s="63">
        <f t="shared" si="234"/>
        <v>0.38280092592592602</v>
      </c>
      <c r="CF260" s="63">
        <f t="shared" si="235"/>
        <v>0.38186342592592581</v>
      </c>
      <c r="CG260" s="63">
        <f t="shared" si="236"/>
        <v>0.38116898148148137</v>
      </c>
      <c r="CH260" s="36"/>
      <c r="CI260" s="36"/>
      <c r="CJ260" s="36"/>
      <c r="CK260" s="36"/>
      <c r="CL260" s="60">
        <v>60</v>
      </c>
    </row>
    <row r="261" spans="1:90" ht="28.5" customHeight="1" x14ac:dyDescent="0.25">
      <c r="A261" s="37">
        <v>14</v>
      </c>
      <c r="C261" s="37"/>
      <c r="D261" s="37"/>
      <c r="E261" s="37"/>
      <c r="F261" s="83"/>
      <c r="G261" s="44"/>
      <c r="H261" s="44">
        <f t="shared" si="245"/>
        <v>70.97</v>
      </c>
      <c r="I261" s="83">
        <v>70.930000000000007</v>
      </c>
      <c r="J261" s="43">
        <f t="shared" si="243"/>
        <v>-5.6393627520099038E-4</v>
      </c>
      <c r="K261" s="44">
        <f t="shared" si="244"/>
        <v>-4.0000000000006253E-2</v>
      </c>
      <c r="L261" s="76" t="s">
        <v>359</v>
      </c>
      <c r="M261" s="122">
        <v>60</v>
      </c>
      <c r="N261" s="46">
        <f t="shared" si="196"/>
        <v>70.970000000000013</v>
      </c>
      <c r="O261" s="46">
        <v>-0.02</v>
      </c>
      <c r="P261" s="78">
        <v>70.97</v>
      </c>
      <c r="Q261" s="46">
        <v>-0.02</v>
      </c>
      <c r="R261" s="78">
        <v>70.989999999999995</v>
      </c>
      <c r="S261" s="46">
        <v>-0.02</v>
      </c>
      <c r="T261" s="78">
        <v>71.010000000000005</v>
      </c>
      <c r="U261" s="47" t="str">
        <f t="shared" si="237"/>
        <v/>
      </c>
      <c r="V261" s="47" t="str">
        <f t="shared" si="238"/>
        <v/>
      </c>
      <c r="W261" s="47"/>
      <c r="X261" s="47"/>
      <c r="Y261" s="47"/>
      <c r="Z261" s="47"/>
      <c r="AA261" s="47"/>
      <c r="AB261" s="47"/>
      <c r="AC261" s="47"/>
      <c r="AD261" s="47"/>
      <c r="AE261" s="51">
        <f t="shared" ref="AE261:AE324" si="246">IF(A261="","",A261)</f>
        <v>14</v>
      </c>
      <c r="AF261" s="51" t="str">
        <f t="shared" ref="AF261:AF324" si="247">IF(B261="","",B261)</f>
        <v/>
      </c>
      <c r="AG261" s="51" t="str">
        <f t="shared" ref="AG261:AG324" si="248">IF(C261="","",C261)</f>
        <v/>
      </c>
      <c r="AH261" s="51" t="str">
        <f t="shared" ref="AH261:AH324" si="249">IF(D261="","",D261)</f>
        <v/>
      </c>
      <c r="AI261" s="52">
        <f t="shared" ref="AI261:AI324" si="250">H261</f>
        <v>70.97</v>
      </c>
      <c r="AJ261" s="68"/>
      <c r="AK261" s="53"/>
      <c r="AL261" s="52"/>
      <c r="AM261" s="53">
        <f t="shared" si="197"/>
        <v>40</v>
      </c>
      <c r="AN261" s="53">
        <f>IF(AJ261&lt;&gt;"",IF(AJ261="o",VLOOKUP(AM261,OpenSect!$A$1:$D$11,2),IF(AJ261="u",VLOOKUP(AM261,UpHill!$A$1:$D$35,2),IF(AJ261="d",VLOOKUP(AM261,DownHill!$A$1:$D$29,2),IF(AJ261="f",VLOOKUP(AM261,FlatUnd!$A$2:$D$30,2),IF(AJ261="t",VLOOKUP(AM261,TimeAdd!$A$1:$D$176,2),IF(AJ261="l",VLOOKUP(AM261,SLimit!$A$1:$D$8,2),AN260)))))),AN260)</f>
        <v>45</v>
      </c>
      <c r="AO261" s="53">
        <f>IF(AJ261&lt;&gt;"",IF(AJ261="o",VLOOKUP(AM261,OpenSect!$A$1:$D$11,3),IF(AJ261="u",VLOOKUP(AM261,UpHill!$A$1:$D$35,3),IF(AJ261="d",VLOOKUP(AM261,DownHill!$A$3:$D$29,3),IF(AJ261="f",VLOOKUP(AM261,FlatUnd!$A$2:$D$30,3),IF(AJ261="t",VLOOKUP(AM261,TimeAdd!$A$1:$D$18,3),IF(AJ261="l",VLOOKUP(AM261,SLimit!$A$1:$D$8,3),AO260)))))),AO260)</f>
        <v>50</v>
      </c>
      <c r="AP261" s="53">
        <f>IF(AJ261&lt;&gt;"",IF(AJ261="o",VLOOKUP(AM261,OpenSect!$A$1:$D$11,4),IF(AJ261="u",VLOOKUP(AM261,UpHill!$A$1:$D$35,4),IF(AJ261="d",VLOOKUP(AM261,DownHill!$A$1:$D$29,4),IF(AJ261="f",VLOOKUP(AM261,FlatUnd!$A$2:$D$30,4),IF(AJ261="t",VLOOKUP(AM261,TimeAdd!$A$1:$D$18,4),IF(AJ261="l",VLOOKUP(AM261,SLimit!$A$1:$D$8,4),AP260)))))),AP260)</f>
        <v>54</v>
      </c>
      <c r="AQ261" s="53">
        <f t="shared" si="198"/>
        <v>60</v>
      </c>
      <c r="AR261" s="54" t="str">
        <f t="shared" si="199"/>
        <v>Warning - Children.</v>
      </c>
      <c r="AS261" s="55"/>
      <c r="AT261" s="55"/>
      <c r="AU261" s="56">
        <f>IF(GroupStTimes!$A$8=0,MIN(CB261,CD261,CF261),MIN(BZ261,CB261,CD261,CF261))</f>
        <v>0.33298611111111115</v>
      </c>
      <c r="AV261" s="56">
        <f>IF(GroupStTimes!$A$8=0,MAX(CC261,CE261,CG261),MAX(CA261,CC261,CE261,CG261))</f>
        <v>0.38300925925925933</v>
      </c>
      <c r="AW261" s="57" t="str">
        <f t="shared" si="200"/>
        <v/>
      </c>
      <c r="AX261" s="58" t="str">
        <f t="shared" si="201"/>
        <v/>
      </c>
      <c r="AY261" s="58" t="str">
        <f t="shared" si="202"/>
        <v/>
      </c>
      <c r="AZ261" s="31">
        <f t="shared" si="203"/>
        <v>70.11</v>
      </c>
      <c r="BA261" s="59">
        <f t="shared" si="204"/>
        <v>0.33209490740740744</v>
      </c>
      <c r="BB261" s="59">
        <f t="shared" si="205"/>
        <v>0.33765046296296303</v>
      </c>
      <c r="BC261" s="59">
        <f t="shared" si="206"/>
        <v>0.33246527777777785</v>
      </c>
      <c r="BD261" s="59">
        <f t="shared" si="207"/>
        <v>0.37829861111111113</v>
      </c>
      <c r="BE261" s="59">
        <f t="shared" si="208"/>
        <v>0.37187500000000007</v>
      </c>
      <c r="BF261" s="59">
        <f t="shared" si="209"/>
        <v>0.38229166666666675</v>
      </c>
      <c r="BG261" s="59">
        <f t="shared" si="210"/>
        <v>0.38138888888888878</v>
      </c>
      <c r="BH261" s="59">
        <f t="shared" si="211"/>
        <v>0.38069444444444434</v>
      </c>
      <c r="BI261" s="31">
        <f t="shared" si="212"/>
        <v>0.85999999999999943</v>
      </c>
      <c r="BJ261" s="61">
        <f t="shared" si="213"/>
        <v>2.1499999999999984E-2</v>
      </c>
      <c r="BK261" s="61">
        <f t="shared" si="214"/>
        <v>1.91111111111111E-2</v>
      </c>
      <c r="BL261" s="61">
        <f t="shared" si="215"/>
        <v>1.719999999999999E-2</v>
      </c>
      <c r="BM261" s="61">
        <f t="shared" si="216"/>
        <v>1.5925925925925916E-2</v>
      </c>
      <c r="BN261" s="62">
        <f t="shared" si="217"/>
        <v>0</v>
      </c>
      <c r="BO261" s="62">
        <f t="shared" si="218"/>
        <v>1</v>
      </c>
      <c r="BP261" s="62">
        <f t="shared" si="219"/>
        <v>17</v>
      </c>
      <c r="BQ261" s="62">
        <f t="shared" si="220"/>
        <v>0</v>
      </c>
      <c r="BR261" s="62">
        <f t="shared" si="221"/>
        <v>1</v>
      </c>
      <c r="BS261" s="62">
        <f t="shared" si="222"/>
        <v>9</v>
      </c>
      <c r="BT261" s="62">
        <f t="shared" si="223"/>
        <v>0</v>
      </c>
      <c r="BU261" s="62">
        <f t="shared" si="224"/>
        <v>1</v>
      </c>
      <c r="BV261" s="62">
        <f t="shared" si="225"/>
        <v>2</v>
      </c>
      <c r="BW261" s="62">
        <f t="shared" si="226"/>
        <v>0</v>
      </c>
      <c r="BX261" s="62">
        <f t="shared" si="227"/>
        <v>0</v>
      </c>
      <c r="BY261" s="62">
        <f t="shared" si="228"/>
        <v>57</v>
      </c>
      <c r="BZ261" s="63">
        <f t="shared" si="229"/>
        <v>0.33298611111111115</v>
      </c>
      <c r="CA261" s="63">
        <f t="shared" si="230"/>
        <v>0.33854166666666674</v>
      </c>
      <c r="CB261" s="63">
        <f t="shared" si="231"/>
        <v>0.33326388888888897</v>
      </c>
      <c r="CC261" s="63">
        <f t="shared" si="232"/>
        <v>0.37909722222222225</v>
      </c>
      <c r="CD261" s="63">
        <f t="shared" si="233"/>
        <v>0.37259259259259264</v>
      </c>
      <c r="CE261" s="63">
        <f t="shared" si="234"/>
        <v>0.38300925925925933</v>
      </c>
      <c r="CF261" s="63">
        <f t="shared" si="235"/>
        <v>0.38204861111111099</v>
      </c>
      <c r="CG261" s="63">
        <f t="shared" si="236"/>
        <v>0.38135416666666655</v>
      </c>
      <c r="CH261" s="36"/>
      <c r="CI261" s="36"/>
      <c r="CJ261" s="36"/>
      <c r="CK261" s="36"/>
      <c r="CL261" s="60">
        <v>60</v>
      </c>
    </row>
    <row r="262" spans="1:90" ht="28.5" customHeight="1" x14ac:dyDescent="0.25">
      <c r="A262" s="37">
        <v>14</v>
      </c>
      <c r="C262" s="37"/>
      <c r="D262" s="37"/>
      <c r="E262" s="37"/>
      <c r="F262" s="83"/>
      <c r="G262" s="44"/>
      <c r="H262" s="44">
        <f t="shared" si="245"/>
        <v>71.22</v>
      </c>
      <c r="I262" s="83">
        <v>71.180000000000007</v>
      </c>
      <c r="J262" s="43">
        <f t="shared" si="243"/>
        <v>-5.1512597171503153E-4</v>
      </c>
      <c r="K262" s="44">
        <f t="shared" si="244"/>
        <v>-3.6666666666675951E-2</v>
      </c>
      <c r="L262" s="76" t="s">
        <v>39</v>
      </c>
      <c r="M262" s="122">
        <v>60</v>
      </c>
      <c r="N262" s="46">
        <f t="shared" ref="N262:N325" si="251">IF(P262="",((I262-I261)+H261),IF(R262="",(P262+O262),IF(T262="",((P262+O262)+(R262+Q262))/2,((P262+O262)+(R262+Q262)+(T262+S262))/3)))</f>
        <v>71.216666666666683</v>
      </c>
      <c r="O262" s="46">
        <v>-0.02</v>
      </c>
      <c r="P262" s="78">
        <v>71.22</v>
      </c>
      <c r="Q262" s="46">
        <v>-0.02</v>
      </c>
      <c r="R262" s="78">
        <v>71.239999999999995</v>
      </c>
      <c r="S262" s="46">
        <v>-0.02</v>
      </c>
      <c r="T262" s="78">
        <v>71.25</v>
      </c>
      <c r="U262" s="47" t="str">
        <f t="shared" si="237"/>
        <v/>
      </c>
      <c r="V262" s="47" t="str">
        <f t="shared" si="238"/>
        <v/>
      </c>
      <c r="W262" s="47"/>
      <c r="X262" s="47"/>
      <c r="Y262" s="47"/>
      <c r="Z262" s="47"/>
      <c r="AA262" s="47"/>
      <c r="AB262" s="47"/>
      <c r="AC262" s="47"/>
      <c r="AD262" s="47"/>
      <c r="AE262" s="51">
        <f t="shared" si="246"/>
        <v>14</v>
      </c>
      <c r="AF262" s="51" t="str">
        <f t="shared" si="247"/>
        <v/>
      </c>
      <c r="AG262" s="51" t="str">
        <f t="shared" si="248"/>
        <v/>
      </c>
      <c r="AH262" s="51" t="str">
        <f t="shared" si="249"/>
        <v/>
      </c>
      <c r="AI262" s="52">
        <f t="shared" si="250"/>
        <v>71.22</v>
      </c>
      <c r="AJ262" s="68"/>
      <c r="AK262" s="53"/>
      <c r="AL262" s="52"/>
      <c r="AM262" s="53">
        <f t="shared" ref="AM262:AM325" si="252">IF(OR(AJ262="",AJ262="m"),AM261,IF(AH262&lt;&gt;"",AH262,""))</f>
        <v>40</v>
      </c>
      <c r="AN262" s="53">
        <f>IF(AJ262&lt;&gt;"",IF(AJ262="o",VLOOKUP(AM262,OpenSect!$A$1:$D$11,2),IF(AJ262="u",VLOOKUP(AM262,UpHill!$A$1:$D$35,2),IF(AJ262="d",VLOOKUP(AM262,DownHill!$A$1:$D$29,2),IF(AJ262="f",VLOOKUP(AM262,FlatUnd!$A$2:$D$30,2),IF(AJ262="t",VLOOKUP(AM262,TimeAdd!$A$1:$D$176,2),IF(AJ262="l",VLOOKUP(AM262,SLimit!$A$1:$D$8,2),AN261)))))),AN261)</f>
        <v>45</v>
      </c>
      <c r="AO262" s="53">
        <f>IF(AJ262&lt;&gt;"",IF(AJ262="o",VLOOKUP(AM262,OpenSect!$A$1:$D$11,3),IF(AJ262="u",VLOOKUP(AM262,UpHill!$A$1:$D$35,3),IF(AJ262="d",VLOOKUP(AM262,DownHill!$A$3:$D$29,3),IF(AJ262="f",VLOOKUP(AM262,FlatUnd!$A$2:$D$30,3),IF(AJ262="t",VLOOKUP(AM262,TimeAdd!$A$1:$D$18,3),IF(AJ262="l",VLOOKUP(AM262,SLimit!$A$1:$D$8,3),AO261)))))),AO261)</f>
        <v>50</v>
      </c>
      <c r="AP262" s="53">
        <f>IF(AJ262&lt;&gt;"",IF(AJ262="o",VLOOKUP(AM262,OpenSect!$A$1:$D$11,4),IF(AJ262="u",VLOOKUP(AM262,UpHill!$A$1:$D$35,4),IF(AJ262="d",VLOOKUP(AM262,DownHill!$A$1:$D$29,4),IF(AJ262="f",VLOOKUP(AM262,FlatUnd!$A$2:$D$30,4),IF(AJ262="t",VLOOKUP(AM262,TimeAdd!$A$1:$D$18,4),IF(AJ262="l",VLOOKUP(AM262,SLimit!$A$1:$D$8,4),AP261)))))),AP261)</f>
        <v>54</v>
      </c>
      <c r="AQ262" s="53">
        <f t="shared" ref="AQ262:AQ325" si="253">M262</f>
        <v>60</v>
      </c>
      <c r="AR262" s="54" t="str">
        <f t="shared" ref="AR262:AR325" si="254">L262</f>
        <v>60 Speed limit.</v>
      </c>
      <c r="AS262" s="55"/>
      <c r="AT262" s="55"/>
      <c r="AU262" s="56">
        <f>IF(GroupStTimes!$A$8=0,MIN(CB262,CD262,CF262),MIN(BZ262,CB262,CD262,CF262))</f>
        <v>0.33325231481481482</v>
      </c>
      <c r="AV262" s="56">
        <f>IF(GroupStTimes!$A$8=0,MAX(CC262,CE262,CG262),MAX(CA262,CC262,CE262,CG262))</f>
        <v>0.38321759259259269</v>
      </c>
      <c r="AW262" s="57" t="str">
        <f t="shared" ref="AW262:AW325" si="255">IF(U262="","",CONCATENATE(FIXED(U262,5),"  ",FIXED(V262,5)))</f>
        <v/>
      </c>
      <c r="AX262" s="58" t="str">
        <f t="shared" ref="AX262:AX325" si="256">IF(AJ262="m",ROUND(W262,5),"")</f>
        <v/>
      </c>
      <c r="AY262" s="58" t="str">
        <f t="shared" ref="AY262:AY325" si="257">IF(AJ262="m",ROUND(X262,5),"")</f>
        <v/>
      </c>
      <c r="AZ262" s="31">
        <f t="shared" ref="AZ262:AZ325" si="258">IF(AND(AM261=AM260,AN261=AN260,AO261=AO260,AP261=AP260,AJ262&lt;&gt;"t"),AZ261,IF(AJ262="t",AI262,AI261))</f>
        <v>70.11</v>
      </c>
      <c r="BA262" s="59">
        <f t="shared" ref="BA262:BA325" si="259">IF(AND($AM261=$AM260,$AN261=AN260,$AO261=$AO260,$AP261=$AP260,$AJ262&lt;&gt;"t"),BA261,BZ261)</f>
        <v>0.33209490740740744</v>
      </c>
      <c r="BB262" s="59">
        <f t="shared" ref="BB262:BB325" si="260">IF(AND($AM261=$AM260,$AN261=AN260,$AO261=$AO260,$AP261=$AP260,$AJ262&lt;&gt;"t"),BB261,CA261)</f>
        <v>0.33765046296296303</v>
      </c>
      <c r="BC262" s="59">
        <f t="shared" ref="BC262:BC325" si="261">IF(AND($AM261=$AM260,$AN261=AN260,$AO261=$AO260,$AP261=$AP260,$AJ262&lt;&gt;"t"),BC261,CB261)</f>
        <v>0.33246527777777785</v>
      </c>
      <c r="BD262" s="59">
        <f t="shared" ref="BD262:BD325" si="262">IF(AND($AM261=$AM260,$AN261=AN260,$AO261=$AO260,$AP261=$AP260,$AJ262&lt;&gt;"t"),BD261,CC261)</f>
        <v>0.37829861111111113</v>
      </c>
      <c r="BE262" s="59">
        <f t="shared" ref="BE262:BE325" si="263">IF(AND($AM261=$AM260,$AN261=AN260,$AO261=$AO260,$AP261=$AP260,$AJ262&lt;&gt;"t"),BE261,CD261)</f>
        <v>0.37187500000000007</v>
      </c>
      <c r="BF262" s="59">
        <f t="shared" ref="BF262:BF325" si="264">IF(AND($AM261=$AM260,$AN261=AN260,$AO261=$AO260,$AP261=$AP260,$AJ262&lt;&gt;"t"),BF261,CE261)</f>
        <v>0.38229166666666675</v>
      </c>
      <c r="BG262" s="59">
        <f t="shared" ref="BG262:BG325" si="265">IF(AND($AM261=$AM260,$AN261=AN260,$AO261=$AO260,$AP261=$AP260,$AJ262&lt;&gt;"t"),BG261,CF261)</f>
        <v>0.38138888888888878</v>
      </c>
      <c r="BH262" s="59">
        <f t="shared" ref="BH262:BH325" si="266">IF(AND($AM261=$AM260,$AN261=AN260,$AO261=$AO260,$AP261=$AP260,$AJ262&lt;&gt;"t"),BH261,CG261)</f>
        <v>0.38069444444444434</v>
      </c>
      <c r="BI262" s="31">
        <f t="shared" ref="BI262:BI325" si="267">AI262-AZ262</f>
        <v>1.1099999999999994</v>
      </c>
      <c r="BJ262" s="61">
        <f t="shared" ref="BJ262:BJ325" si="268">IF($AJ261="t",IF(AM260=0,0,$BI262/AM260),IF(AM261=0,0,$BI262/AM261))</f>
        <v>2.7749999999999986E-2</v>
      </c>
      <c r="BK262" s="61">
        <f t="shared" ref="BK262:BK325" si="269">IF($AJ261="t",IF(AN260=0,0,$BI262/AN260),IF(AN261=0,0,$BI262/AN261))</f>
        <v>2.4666666666666653E-2</v>
      </c>
      <c r="BL262" s="61">
        <f t="shared" ref="BL262:BL325" si="270">IF($AJ261="t",IF(AO260=0,0,$BI262/AO260),IF(AO261=0,0,$BI262/AO261))</f>
        <v>2.2199999999999987E-2</v>
      </c>
      <c r="BM262" s="61">
        <f t="shared" ref="BM262:BM325" si="271">IF($AJ261="t",IF(AP260=0,0,$BI262/AP260),IF(AP261=0,0,$BI262/AP261))</f>
        <v>2.0555555555555546E-2</v>
      </c>
      <c r="BN262" s="62">
        <f t="shared" ref="BN262:BN325" si="272">IF(AJ262="t",0,INT(BJ262))</f>
        <v>0</v>
      </c>
      <c r="BO262" s="62">
        <f t="shared" ref="BO262:BO325" si="273">IF(AJ262="t",AM262,IF(INT((BJ262-BN262)*60)&lt;0,1,INT((BJ262-BN262)*60)))</f>
        <v>1</v>
      </c>
      <c r="BP262" s="62">
        <f t="shared" ref="BP262:BP325" si="274">IF(AJ262="t",0,ROUND((((BJ262-BN262)*60)-BO262)*60,0))</f>
        <v>40</v>
      </c>
      <c r="BQ262" s="62">
        <f t="shared" ref="BQ262:BQ325" si="275">IF(AJ262="t",0,INT(BK262))</f>
        <v>0</v>
      </c>
      <c r="BR262" s="62">
        <f t="shared" ref="BR262:BR325" si="276">IF(AJ262="t",AN262,IF(INT((BK262-BQ262)*60)&lt;0,1,INT((BK262-BQ262)*60)))</f>
        <v>1</v>
      </c>
      <c r="BS262" s="62">
        <f t="shared" ref="BS262:BS325" si="277">IF(AJ262="t",0,ROUND((((BK262-BQ262)*60)-BR262)*60,0))</f>
        <v>29</v>
      </c>
      <c r="BT262" s="62">
        <f t="shared" ref="BT262:BT325" si="278">IF(AJ262="t",0,INT(BL262))</f>
        <v>0</v>
      </c>
      <c r="BU262" s="62">
        <f t="shared" ref="BU262:BU325" si="279">IF(AJ262="t",AO262,IF(INT((BL262-BT262)*60)&lt;0,1,INT((BL262-BT262)*60)))</f>
        <v>1</v>
      </c>
      <c r="BV262" s="62">
        <f t="shared" ref="BV262:BV325" si="280">IF(AJ262="t",0,ROUND((((BL262-BT262)*60)-BU262)*60,0))</f>
        <v>20</v>
      </c>
      <c r="BW262" s="62">
        <f t="shared" ref="BW262:BW325" si="281">IF(AJ262="t",0,INT(BM262))</f>
        <v>0</v>
      </c>
      <c r="BX262" s="62">
        <f t="shared" ref="BX262:BX325" si="282">IF(AJ262="t",AP262,IF(INT((BM262-BW262)*60)&lt;0,1,INT((BM262-BW262)*60)))</f>
        <v>1</v>
      </c>
      <c r="BY262" s="62">
        <f t="shared" ref="BY262:BY325" si="283">IF(AJ262="t",0,ROUND((((BM262-BW262)*60)-BX262)*60,0))</f>
        <v>14</v>
      </c>
      <c r="BZ262" s="63">
        <f t="shared" ref="BZ262:BZ325" si="284">BA262+TIME(BN262,BO262,BP262)</f>
        <v>0.33325231481481482</v>
      </c>
      <c r="CA262" s="63">
        <f t="shared" ref="CA262:CA325" si="285">BB262+TIME(BN262,BO262,BP262)</f>
        <v>0.33880787037037041</v>
      </c>
      <c r="CB262" s="63">
        <f t="shared" ref="CB262:CB325" si="286">BC262+TIME(BQ262,BR262,BS262)</f>
        <v>0.33349537037037041</v>
      </c>
      <c r="CC262" s="63">
        <f t="shared" ref="CC262:CC325" si="287">BD262+TIME(BQ262,BR262,BS262)</f>
        <v>0.3793287037037037</v>
      </c>
      <c r="CD262" s="63">
        <f t="shared" ref="CD262:CD325" si="288">BE262+TIME(BT262,BU262,BV262)</f>
        <v>0.37280092592592601</v>
      </c>
      <c r="CE262" s="63">
        <f t="shared" ref="CE262:CE325" si="289">BF262+TIME(BT262,BU262,BV262)</f>
        <v>0.38321759259259269</v>
      </c>
      <c r="CF262" s="63">
        <f t="shared" ref="CF262:CF325" si="290">BG262+TIME(BW262,BX262,BY262)</f>
        <v>0.38224537037037026</v>
      </c>
      <c r="CG262" s="63">
        <f t="shared" ref="CG262:CG325" si="291">BH262+TIME(BW262,BX262,BY262)</f>
        <v>0.38155092592592582</v>
      </c>
      <c r="CH262" s="36"/>
      <c r="CI262" s="36"/>
      <c r="CJ262" s="36"/>
      <c r="CK262" s="36"/>
      <c r="CL262" s="60">
        <v>60</v>
      </c>
    </row>
    <row r="263" spans="1:90" ht="28.5" customHeight="1" x14ac:dyDescent="0.25">
      <c r="A263" s="37">
        <v>14</v>
      </c>
      <c r="C263" s="37"/>
      <c r="D263" s="37"/>
      <c r="E263" s="37"/>
      <c r="F263" s="83"/>
      <c r="G263" s="44"/>
      <c r="H263" s="44">
        <f t="shared" si="245"/>
        <v>71.53</v>
      </c>
      <c r="I263" s="83">
        <v>71.489999999999995</v>
      </c>
      <c r="J263" s="43">
        <f t="shared" si="243"/>
        <v>-5.1289224600210045E-4</v>
      </c>
      <c r="K263" s="44">
        <f t="shared" si="244"/>
        <v>-3.6666666666690162E-2</v>
      </c>
      <c r="L263" s="76" t="s">
        <v>1063</v>
      </c>
      <c r="M263" s="122">
        <v>60</v>
      </c>
      <c r="N263" s="46">
        <f t="shared" si="251"/>
        <v>71.526666666666685</v>
      </c>
      <c r="O263" s="46">
        <v>-0.02</v>
      </c>
      <c r="P263" s="78">
        <v>71.53</v>
      </c>
      <c r="Q263" s="46">
        <v>-0.02</v>
      </c>
      <c r="R263" s="78">
        <v>71.55</v>
      </c>
      <c r="S263" s="46">
        <v>-0.02</v>
      </c>
      <c r="T263" s="78">
        <v>71.56</v>
      </c>
      <c r="U263" s="47" t="str">
        <f t="shared" ref="U263:U326" si="292">IF(W263="","",IF(Y263="",W263,IF(AA263&lt;1,ROUND((Y263+W263)/2,5),IF(AC263&lt;1,ROUND((Y263+AA263+W263)/3,5),ROUND((Y263+AA263+AC263+W263)/4,5)))))</f>
        <v/>
      </c>
      <c r="V263" s="47" t="str">
        <f t="shared" ref="V263:V326" si="293">IF(X263="","",IF(Z263&lt;1,ROUND(X263,5),IF(AB263&lt;1,ROUND((X263+Z263)/2,5),IF(AD263&lt;1,ROUND((X263+Z263+AB263)/3,5),ROUND((X263+Z263+AB263+AD263)/4,5)))))</f>
        <v/>
      </c>
      <c r="W263" s="47"/>
      <c r="X263" s="47"/>
      <c r="Y263" s="47"/>
      <c r="Z263" s="47"/>
      <c r="AA263" s="47"/>
      <c r="AB263" s="47"/>
      <c r="AC263" s="47"/>
      <c r="AD263" s="47"/>
      <c r="AE263" s="51">
        <f t="shared" si="246"/>
        <v>14</v>
      </c>
      <c r="AF263" s="51" t="str">
        <f t="shared" si="247"/>
        <v/>
      </c>
      <c r="AG263" s="51" t="str">
        <f t="shared" si="248"/>
        <v/>
      </c>
      <c r="AH263" s="51" t="str">
        <f t="shared" si="249"/>
        <v/>
      </c>
      <c r="AI263" s="52">
        <f t="shared" si="250"/>
        <v>71.53</v>
      </c>
      <c r="AJ263" s="68"/>
      <c r="AK263" s="53"/>
      <c r="AL263" s="52"/>
      <c r="AM263" s="53">
        <f t="shared" si="252"/>
        <v>40</v>
      </c>
      <c r="AN263" s="53">
        <f>IF(AJ263&lt;&gt;"",IF(AJ263="o",VLOOKUP(AM263,OpenSect!$A$1:$D$11,2),IF(AJ263="u",VLOOKUP(AM263,UpHill!$A$1:$D$35,2),IF(AJ263="d",VLOOKUP(AM263,DownHill!$A$1:$D$29,2),IF(AJ263="f",VLOOKUP(AM263,FlatUnd!$A$2:$D$30,2),IF(AJ263="t",VLOOKUP(AM263,TimeAdd!$A$1:$D$176,2),IF(AJ263="l",VLOOKUP(AM263,SLimit!$A$1:$D$8,2),AN262)))))),AN262)</f>
        <v>45</v>
      </c>
      <c r="AO263" s="53">
        <f>IF(AJ263&lt;&gt;"",IF(AJ263="o",VLOOKUP(AM263,OpenSect!$A$1:$D$11,3),IF(AJ263="u",VLOOKUP(AM263,UpHill!$A$1:$D$35,3),IF(AJ263="d",VLOOKUP(AM263,DownHill!$A$3:$D$29,3),IF(AJ263="f",VLOOKUP(AM263,FlatUnd!$A$2:$D$30,3),IF(AJ263="t",VLOOKUP(AM263,TimeAdd!$A$1:$D$18,3),IF(AJ263="l",VLOOKUP(AM263,SLimit!$A$1:$D$8,3),AO262)))))),AO262)</f>
        <v>50</v>
      </c>
      <c r="AP263" s="53">
        <f>IF(AJ263&lt;&gt;"",IF(AJ263="o",VLOOKUP(AM263,OpenSect!$A$1:$D$11,4),IF(AJ263="u",VLOOKUP(AM263,UpHill!$A$1:$D$35,4),IF(AJ263="d",VLOOKUP(AM263,DownHill!$A$1:$D$29,4),IF(AJ263="f",VLOOKUP(AM263,FlatUnd!$A$2:$D$30,4),IF(AJ263="t",VLOOKUP(AM263,TimeAdd!$A$1:$D$18,4),IF(AJ263="l",VLOOKUP(AM263,SLimit!$A$1:$D$8,4),AP262)))))),AP262)</f>
        <v>54</v>
      </c>
      <c r="AQ263" s="53">
        <f t="shared" si="253"/>
        <v>60</v>
      </c>
      <c r="AR263" s="54" t="str">
        <f t="shared" si="254"/>
        <v>20,0 km plate.</v>
      </c>
      <c r="AS263" s="55"/>
      <c r="AT263" s="55"/>
      <c r="AU263" s="56">
        <f>IF(GroupStTimes!$A$8=0,MIN(CB263,CD263,CF263),MIN(BZ263,CB263,CD263,CF263))</f>
        <v>0.33357638888888891</v>
      </c>
      <c r="AV263" s="56">
        <f>IF(GroupStTimes!$A$8=0,MAX(CC263,CE263,CG263),MAX(CA263,CC263,CE263,CG263))</f>
        <v>0.38347222222222233</v>
      </c>
      <c r="AW263" s="57" t="str">
        <f t="shared" si="255"/>
        <v/>
      </c>
      <c r="AX263" s="58" t="str">
        <f t="shared" si="256"/>
        <v/>
      </c>
      <c r="AY263" s="58" t="str">
        <f t="shared" si="257"/>
        <v/>
      </c>
      <c r="AZ263" s="31">
        <f t="shared" si="258"/>
        <v>70.11</v>
      </c>
      <c r="BA263" s="59">
        <f t="shared" si="259"/>
        <v>0.33209490740740744</v>
      </c>
      <c r="BB263" s="59">
        <f t="shared" si="260"/>
        <v>0.33765046296296303</v>
      </c>
      <c r="BC263" s="59">
        <f t="shared" si="261"/>
        <v>0.33246527777777785</v>
      </c>
      <c r="BD263" s="59">
        <f t="shared" si="262"/>
        <v>0.37829861111111113</v>
      </c>
      <c r="BE263" s="59">
        <f t="shared" si="263"/>
        <v>0.37187500000000007</v>
      </c>
      <c r="BF263" s="59">
        <f t="shared" si="264"/>
        <v>0.38229166666666675</v>
      </c>
      <c r="BG263" s="59">
        <f t="shared" si="265"/>
        <v>0.38138888888888878</v>
      </c>
      <c r="BH263" s="59">
        <f t="shared" si="266"/>
        <v>0.38069444444444434</v>
      </c>
      <c r="BI263" s="31">
        <f t="shared" si="267"/>
        <v>1.4200000000000017</v>
      </c>
      <c r="BJ263" s="61">
        <f t="shared" si="268"/>
        <v>3.5500000000000045E-2</v>
      </c>
      <c r="BK263" s="61">
        <f t="shared" si="269"/>
        <v>3.1555555555555594E-2</v>
      </c>
      <c r="BL263" s="61">
        <f t="shared" si="270"/>
        <v>2.8400000000000033E-2</v>
      </c>
      <c r="BM263" s="61">
        <f t="shared" si="271"/>
        <v>2.6296296296296328E-2</v>
      </c>
      <c r="BN263" s="62">
        <f t="shared" si="272"/>
        <v>0</v>
      </c>
      <c r="BO263" s="62">
        <f t="shared" si="273"/>
        <v>2</v>
      </c>
      <c r="BP263" s="62">
        <f t="shared" si="274"/>
        <v>8</v>
      </c>
      <c r="BQ263" s="62">
        <f t="shared" si="275"/>
        <v>0</v>
      </c>
      <c r="BR263" s="62">
        <f t="shared" si="276"/>
        <v>1</v>
      </c>
      <c r="BS263" s="62">
        <f t="shared" si="277"/>
        <v>54</v>
      </c>
      <c r="BT263" s="62">
        <f t="shared" si="278"/>
        <v>0</v>
      </c>
      <c r="BU263" s="62">
        <f t="shared" si="279"/>
        <v>1</v>
      </c>
      <c r="BV263" s="62">
        <f t="shared" si="280"/>
        <v>42</v>
      </c>
      <c r="BW263" s="62">
        <f t="shared" si="281"/>
        <v>0</v>
      </c>
      <c r="BX263" s="62">
        <f t="shared" si="282"/>
        <v>1</v>
      </c>
      <c r="BY263" s="62">
        <f t="shared" si="283"/>
        <v>35</v>
      </c>
      <c r="BZ263" s="63">
        <f t="shared" si="284"/>
        <v>0.33357638888888891</v>
      </c>
      <c r="CA263" s="63">
        <f t="shared" si="285"/>
        <v>0.3391319444444445</v>
      </c>
      <c r="CB263" s="63">
        <f t="shared" si="286"/>
        <v>0.33378472222222227</v>
      </c>
      <c r="CC263" s="63">
        <f t="shared" si="287"/>
        <v>0.37961805555555556</v>
      </c>
      <c r="CD263" s="63">
        <f t="shared" si="288"/>
        <v>0.37305555555555564</v>
      </c>
      <c r="CE263" s="63">
        <f t="shared" si="289"/>
        <v>0.38347222222222233</v>
      </c>
      <c r="CF263" s="63">
        <f t="shared" si="290"/>
        <v>0.3824884259259258</v>
      </c>
      <c r="CG263" s="63">
        <f t="shared" si="291"/>
        <v>0.38179398148148136</v>
      </c>
      <c r="CH263" s="36"/>
      <c r="CI263" s="36"/>
      <c r="CJ263" s="36"/>
      <c r="CK263" s="36"/>
      <c r="CL263" s="60">
        <v>60</v>
      </c>
    </row>
    <row r="264" spans="1:90" ht="28.5" customHeight="1" x14ac:dyDescent="0.25">
      <c r="A264" s="37">
        <v>14</v>
      </c>
      <c r="C264" s="37"/>
      <c r="D264" s="37"/>
      <c r="E264" s="37"/>
      <c r="F264" s="83"/>
      <c r="G264" s="44"/>
      <c r="H264" s="44">
        <f t="shared" si="245"/>
        <v>71.67</v>
      </c>
      <c r="I264" s="83">
        <v>71.63</v>
      </c>
      <c r="J264" s="43">
        <f t="shared" si="243"/>
        <v>-5.1188980408594102E-4</v>
      </c>
      <c r="K264" s="44">
        <f t="shared" si="244"/>
        <v>-3.6666666666675951E-2</v>
      </c>
      <c r="L264" s="76" t="s">
        <v>363</v>
      </c>
      <c r="M264" s="122">
        <v>60</v>
      </c>
      <c r="N264" s="46">
        <f t="shared" si="251"/>
        <v>71.666666666666671</v>
      </c>
      <c r="O264" s="46">
        <v>-0.02</v>
      </c>
      <c r="P264" s="78">
        <v>71.67</v>
      </c>
      <c r="Q264" s="46">
        <v>-0.02</v>
      </c>
      <c r="R264" s="78">
        <v>71.69</v>
      </c>
      <c r="S264" s="46">
        <v>-0.02</v>
      </c>
      <c r="T264" s="78">
        <v>71.7</v>
      </c>
      <c r="U264" s="47" t="str">
        <f t="shared" si="292"/>
        <v/>
      </c>
      <c r="V264" s="47" t="str">
        <f t="shared" si="293"/>
        <v/>
      </c>
      <c r="W264" s="47"/>
      <c r="X264" s="47"/>
      <c r="Y264" s="47"/>
      <c r="Z264" s="47"/>
      <c r="AA264" s="47"/>
      <c r="AB264" s="47"/>
      <c r="AC264" s="47"/>
      <c r="AD264" s="47"/>
      <c r="AE264" s="51">
        <f t="shared" si="246"/>
        <v>14</v>
      </c>
      <c r="AF264" s="51" t="str">
        <f t="shared" si="247"/>
        <v/>
      </c>
      <c r="AG264" s="51" t="str">
        <f t="shared" si="248"/>
        <v/>
      </c>
      <c r="AH264" s="51" t="str">
        <f t="shared" si="249"/>
        <v/>
      </c>
      <c r="AI264" s="52">
        <f t="shared" si="250"/>
        <v>71.67</v>
      </c>
      <c r="AJ264" s="68"/>
      <c r="AK264" s="53"/>
      <c r="AL264" s="52"/>
      <c r="AM264" s="53">
        <f t="shared" si="252"/>
        <v>40</v>
      </c>
      <c r="AN264" s="53">
        <f>IF(AJ264&lt;&gt;"",IF(AJ264="o",VLOOKUP(AM264,OpenSect!$A$1:$D$11,2),IF(AJ264="u",VLOOKUP(AM264,UpHill!$A$1:$D$35,2),IF(AJ264="d",VLOOKUP(AM264,DownHill!$A$1:$D$29,2),IF(AJ264="f",VLOOKUP(AM264,FlatUnd!$A$2:$D$30,2),IF(AJ264="t",VLOOKUP(AM264,TimeAdd!$A$1:$D$176,2),IF(AJ264="l",VLOOKUP(AM264,SLimit!$A$1:$D$8,2),AN263)))))),AN263)</f>
        <v>45</v>
      </c>
      <c r="AO264" s="53">
        <f>IF(AJ264&lt;&gt;"",IF(AJ264="o",VLOOKUP(AM264,OpenSect!$A$1:$D$11,3),IF(AJ264="u",VLOOKUP(AM264,UpHill!$A$1:$D$35,3),IF(AJ264="d",VLOOKUP(AM264,DownHill!$A$3:$D$29,3),IF(AJ264="f",VLOOKUP(AM264,FlatUnd!$A$2:$D$30,3),IF(AJ264="t",VLOOKUP(AM264,TimeAdd!$A$1:$D$18,3),IF(AJ264="l",VLOOKUP(AM264,SLimit!$A$1:$D$8,3),AO263)))))),AO263)</f>
        <v>50</v>
      </c>
      <c r="AP264" s="53">
        <f>IF(AJ264&lt;&gt;"",IF(AJ264="o",VLOOKUP(AM264,OpenSect!$A$1:$D$11,4),IF(AJ264="u",VLOOKUP(AM264,UpHill!$A$1:$D$35,4),IF(AJ264="d",VLOOKUP(AM264,DownHill!$A$1:$D$29,4),IF(AJ264="f",VLOOKUP(AM264,FlatUnd!$A$2:$D$30,4),IF(AJ264="t",VLOOKUP(AM264,TimeAdd!$A$1:$D$18,4),IF(AJ264="l",VLOOKUP(AM264,SLimit!$A$1:$D$8,4),AP263)))))),AP263)</f>
        <v>54</v>
      </c>
      <c r="AQ264" s="53">
        <f t="shared" si="253"/>
        <v>60</v>
      </c>
      <c r="AR264" s="54" t="str">
        <f t="shared" si="254"/>
        <v>Warning - Farm animals.</v>
      </c>
      <c r="AS264" s="55"/>
      <c r="AT264" s="55"/>
      <c r="AU264" s="56">
        <f>IF(GroupStTimes!$A$8=0,MIN(CB264,CD264,CF264),MIN(BZ264,CB264,CD264,CF264))</f>
        <v>0.33371527777777782</v>
      </c>
      <c r="AV264" s="56">
        <f>IF(GroupStTimes!$A$8=0,MAX(CC264,CE264,CG264),MAX(CA264,CC264,CE264,CG264))</f>
        <v>0.38358796296296305</v>
      </c>
      <c r="AW264" s="57" t="str">
        <f t="shared" si="255"/>
        <v/>
      </c>
      <c r="AX264" s="58" t="str">
        <f t="shared" si="256"/>
        <v/>
      </c>
      <c r="AY264" s="58" t="str">
        <f t="shared" si="257"/>
        <v/>
      </c>
      <c r="AZ264" s="31">
        <f t="shared" si="258"/>
        <v>70.11</v>
      </c>
      <c r="BA264" s="59">
        <f t="shared" si="259"/>
        <v>0.33209490740740744</v>
      </c>
      <c r="BB264" s="59">
        <f t="shared" si="260"/>
        <v>0.33765046296296303</v>
      </c>
      <c r="BC264" s="59">
        <f t="shared" si="261"/>
        <v>0.33246527777777785</v>
      </c>
      <c r="BD264" s="59">
        <f t="shared" si="262"/>
        <v>0.37829861111111113</v>
      </c>
      <c r="BE264" s="59">
        <f t="shared" si="263"/>
        <v>0.37187500000000007</v>
      </c>
      <c r="BF264" s="59">
        <f t="shared" si="264"/>
        <v>0.38229166666666675</v>
      </c>
      <c r="BG264" s="59">
        <f t="shared" si="265"/>
        <v>0.38138888888888878</v>
      </c>
      <c r="BH264" s="59">
        <f t="shared" si="266"/>
        <v>0.38069444444444434</v>
      </c>
      <c r="BI264" s="31">
        <f t="shared" si="267"/>
        <v>1.5600000000000023</v>
      </c>
      <c r="BJ264" s="61">
        <f t="shared" si="268"/>
        <v>3.9000000000000055E-2</v>
      </c>
      <c r="BK264" s="61">
        <f t="shared" si="269"/>
        <v>3.4666666666666721E-2</v>
      </c>
      <c r="BL264" s="61">
        <f t="shared" si="270"/>
        <v>3.1200000000000047E-2</v>
      </c>
      <c r="BM264" s="61">
        <f t="shared" si="271"/>
        <v>2.8888888888888933E-2</v>
      </c>
      <c r="BN264" s="62">
        <f t="shared" si="272"/>
        <v>0</v>
      </c>
      <c r="BO264" s="62">
        <f t="shared" si="273"/>
        <v>2</v>
      </c>
      <c r="BP264" s="62">
        <f t="shared" si="274"/>
        <v>20</v>
      </c>
      <c r="BQ264" s="62">
        <f t="shared" si="275"/>
        <v>0</v>
      </c>
      <c r="BR264" s="62">
        <f t="shared" si="276"/>
        <v>2</v>
      </c>
      <c r="BS264" s="62">
        <f t="shared" si="277"/>
        <v>5</v>
      </c>
      <c r="BT264" s="62">
        <f t="shared" si="278"/>
        <v>0</v>
      </c>
      <c r="BU264" s="62">
        <f t="shared" si="279"/>
        <v>1</v>
      </c>
      <c r="BV264" s="62">
        <f t="shared" si="280"/>
        <v>52</v>
      </c>
      <c r="BW264" s="62">
        <f t="shared" si="281"/>
        <v>0</v>
      </c>
      <c r="BX264" s="62">
        <f t="shared" si="282"/>
        <v>1</v>
      </c>
      <c r="BY264" s="62">
        <f t="shared" si="283"/>
        <v>44</v>
      </c>
      <c r="BZ264" s="63">
        <f t="shared" si="284"/>
        <v>0.33371527777777782</v>
      </c>
      <c r="CA264" s="63">
        <f t="shared" si="285"/>
        <v>0.33927083333333341</v>
      </c>
      <c r="CB264" s="63">
        <f t="shared" si="286"/>
        <v>0.33391203703703709</v>
      </c>
      <c r="CC264" s="63">
        <f t="shared" si="287"/>
        <v>0.37974537037037037</v>
      </c>
      <c r="CD264" s="63">
        <f t="shared" si="288"/>
        <v>0.37317129629629636</v>
      </c>
      <c r="CE264" s="63">
        <f t="shared" si="289"/>
        <v>0.38358796296296305</v>
      </c>
      <c r="CF264" s="63">
        <f t="shared" si="290"/>
        <v>0.38259259259259248</v>
      </c>
      <c r="CG264" s="63">
        <f t="shared" si="291"/>
        <v>0.38189814814814804</v>
      </c>
      <c r="CH264" s="36"/>
      <c r="CI264" s="36"/>
      <c r="CJ264" s="36"/>
      <c r="CK264" s="36"/>
      <c r="CL264" s="60">
        <v>60</v>
      </c>
    </row>
    <row r="265" spans="1:90" ht="28.5" customHeight="1" x14ac:dyDescent="0.25">
      <c r="A265" s="37">
        <v>14</v>
      </c>
      <c r="C265" s="37"/>
      <c r="D265" s="37"/>
      <c r="E265" s="37"/>
      <c r="F265" s="83"/>
      <c r="G265" s="44"/>
      <c r="H265" s="44">
        <f t="shared" si="245"/>
        <v>71.760000000000005</v>
      </c>
      <c r="I265" s="83">
        <v>71.73</v>
      </c>
      <c r="J265" s="43">
        <f t="shared" si="243"/>
        <v>-4.6470560899667415E-4</v>
      </c>
      <c r="K265" s="44">
        <f t="shared" si="244"/>
        <v>-3.3333333333331439E-2</v>
      </c>
      <c r="L265" s="76" t="s">
        <v>1064</v>
      </c>
      <c r="M265" s="122">
        <v>60</v>
      </c>
      <c r="N265" s="46">
        <f t="shared" si="251"/>
        <v>71.763333333333335</v>
      </c>
      <c r="O265" s="46">
        <v>-0.02</v>
      </c>
      <c r="P265" s="78">
        <v>71.77</v>
      </c>
      <c r="Q265" s="46">
        <v>-0.02</v>
      </c>
      <c r="R265" s="78">
        <v>71.78</v>
      </c>
      <c r="S265" s="46">
        <v>-0.02</v>
      </c>
      <c r="T265" s="78">
        <v>71.8</v>
      </c>
      <c r="U265" s="47" t="str">
        <f t="shared" si="292"/>
        <v/>
      </c>
      <c r="V265" s="47" t="str">
        <f t="shared" si="293"/>
        <v/>
      </c>
      <c r="W265" s="47"/>
      <c r="X265" s="47"/>
      <c r="Y265" s="47"/>
      <c r="Z265" s="47"/>
      <c r="AA265" s="47"/>
      <c r="AB265" s="47"/>
      <c r="AC265" s="47"/>
      <c r="AD265" s="47"/>
      <c r="AE265" s="51">
        <f t="shared" si="246"/>
        <v>14</v>
      </c>
      <c r="AF265" s="51" t="str">
        <f t="shared" si="247"/>
        <v/>
      </c>
      <c r="AG265" s="51" t="str">
        <f t="shared" si="248"/>
        <v/>
      </c>
      <c r="AH265" s="51" t="str">
        <f t="shared" si="249"/>
        <v/>
      </c>
      <c r="AI265" s="52">
        <f t="shared" si="250"/>
        <v>71.760000000000005</v>
      </c>
      <c r="AJ265" s="68"/>
      <c r="AK265" s="53"/>
      <c r="AL265" s="52"/>
      <c r="AM265" s="53">
        <f t="shared" si="252"/>
        <v>40</v>
      </c>
      <c r="AN265" s="53">
        <f>IF(AJ265&lt;&gt;"",IF(AJ265="o",VLOOKUP(AM265,OpenSect!$A$1:$D$11,2),IF(AJ265="u",VLOOKUP(AM265,UpHill!$A$1:$D$35,2),IF(AJ265="d",VLOOKUP(AM265,DownHill!$A$1:$D$29,2),IF(AJ265="f",VLOOKUP(AM265,FlatUnd!$A$2:$D$30,2),IF(AJ265="t",VLOOKUP(AM265,TimeAdd!$A$1:$D$176,2),IF(AJ265="l",VLOOKUP(AM265,SLimit!$A$1:$D$8,2),AN264)))))),AN264)</f>
        <v>45</v>
      </c>
      <c r="AO265" s="53">
        <f>IF(AJ265&lt;&gt;"",IF(AJ265="o",VLOOKUP(AM265,OpenSect!$A$1:$D$11,3),IF(AJ265="u",VLOOKUP(AM265,UpHill!$A$1:$D$35,3),IF(AJ265="d",VLOOKUP(AM265,DownHill!$A$3:$D$29,3),IF(AJ265="f",VLOOKUP(AM265,FlatUnd!$A$2:$D$30,3),IF(AJ265="t",VLOOKUP(AM265,TimeAdd!$A$1:$D$18,3),IF(AJ265="l",VLOOKUP(AM265,SLimit!$A$1:$D$8,3),AO264)))))),AO264)</f>
        <v>50</v>
      </c>
      <c r="AP265" s="53">
        <f>IF(AJ265&lt;&gt;"",IF(AJ265="o",VLOOKUP(AM265,OpenSect!$A$1:$D$11,4),IF(AJ265="u",VLOOKUP(AM265,UpHill!$A$1:$D$35,4),IF(AJ265="d",VLOOKUP(AM265,DownHill!$A$1:$D$29,4),IF(AJ265="f",VLOOKUP(AM265,FlatUnd!$A$2:$D$30,4),IF(AJ265="t",VLOOKUP(AM265,TimeAdd!$A$1:$D$18,4),IF(AJ265="l",VLOOKUP(AM265,SLimit!$A$1:$D$8,4),AP264)))))),AP264)</f>
        <v>54</v>
      </c>
      <c r="AQ265" s="53">
        <f t="shared" si="253"/>
        <v>60</v>
      </c>
      <c r="AR265" s="54" t="str">
        <f t="shared" si="254"/>
        <v>Overhead lines.</v>
      </c>
      <c r="AS265" s="55"/>
      <c r="AT265" s="55"/>
      <c r="AU265" s="56">
        <f>IF(GroupStTimes!$A$8=0,MIN(CB265,CD265,CF265),MIN(BZ265,CB265,CD265,CF265))</f>
        <v>0.33381944444444445</v>
      </c>
      <c r="AV265" s="56">
        <f>IF(GroupStTimes!$A$8=0,MAX(CC265,CE265,CG265),MAX(CA265,CC265,CE265,CG265))</f>
        <v>0.38366898148148154</v>
      </c>
      <c r="AW265" s="57" t="str">
        <f t="shared" si="255"/>
        <v/>
      </c>
      <c r="AX265" s="58" t="str">
        <f t="shared" si="256"/>
        <v/>
      </c>
      <c r="AY265" s="58" t="str">
        <f t="shared" si="257"/>
        <v/>
      </c>
      <c r="AZ265" s="31">
        <f t="shared" si="258"/>
        <v>70.11</v>
      </c>
      <c r="BA265" s="59">
        <f t="shared" si="259"/>
        <v>0.33209490740740744</v>
      </c>
      <c r="BB265" s="59">
        <f t="shared" si="260"/>
        <v>0.33765046296296303</v>
      </c>
      <c r="BC265" s="59">
        <f t="shared" si="261"/>
        <v>0.33246527777777785</v>
      </c>
      <c r="BD265" s="59">
        <f t="shared" si="262"/>
        <v>0.37829861111111113</v>
      </c>
      <c r="BE265" s="59">
        <f t="shared" si="263"/>
        <v>0.37187500000000007</v>
      </c>
      <c r="BF265" s="59">
        <f t="shared" si="264"/>
        <v>0.38229166666666675</v>
      </c>
      <c r="BG265" s="59">
        <f t="shared" si="265"/>
        <v>0.38138888888888878</v>
      </c>
      <c r="BH265" s="59">
        <f t="shared" si="266"/>
        <v>0.38069444444444434</v>
      </c>
      <c r="BI265" s="31">
        <f t="shared" si="267"/>
        <v>1.6500000000000057</v>
      </c>
      <c r="BJ265" s="61">
        <f t="shared" si="268"/>
        <v>4.1250000000000141E-2</v>
      </c>
      <c r="BK265" s="61">
        <f t="shared" si="269"/>
        <v>3.6666666666666792E-2</v>
      </c>
      <c r="BL265" s="61">
        <f t="shared" si="270"/>
        <v>3.3000000000000113E-2</v>
      </c>
      <c r="BM265" s="61">
        <f t="shared" si="271"/>
        <v>3.0555555555555662E-2</v>
      </c>
      <c r="BN265" s="62">
        <f t="shared" si="272"/>
        <v>0</v>
      </c>
      <c r="BO265" s="62">
        <f t="shared" si="273"/>
        <v>2</v>
      </c>
      <c r="BP265" s="62">
        <f t="shared" si="274"/>
        <v>29</v>
      </c>
      <c r="BQ265" s="62">
        <f t="shared" si="275"/>
        <v>0</v>
      </c>
      <c r="BR265" s="62">
        <f t="shared" si="276"/>
        <v>2</v>
      </c>
      <c r="BS265" s="62">
        <f t="shared" si="277"/>
        <v>12</v>
      </c>
      <c r="BT265" s="62">
        <f t="shared" si="278"/>
        <v>0</v>
      </c>
      <c r="BU265" s="62">
        <f t="shared" si="279"/>
        <v>1</v>
      </c>
      <c r="BV265" s="62">
        <f t="shared" si="280"/>
        <v>59</v>
      </c>
      <c r="BW265" s="62">
        <f t="shared" si="281"/>
        <v>0</v>
      </c>
      <c r="BX265" s="62">
        <f t="shared" si="282"/>
        <v>1</v>
      </c>
      <c r="BY265" s="62">
        <f t="shared" si="283"/>
        <v>50</v>
      </c>
      <c r="BZ265" s="63">
        <f t="shared" si="284"/>
        <v>0.33381944444444445</v>
      </c>
      <c r="CA265" s="63">
        <f t="shared" si="285"/>
        <v>0.33937500000000004</v>
      </c>
      <c r="CB265" s="63">
        <f t="shared" si="286"/>
        <v>0.33399305555555564</v>
      </c>
      <c r="CC265" s="63">
        <f t="shared" si="287"/>
        <v>0.37982638888888892</v>
      </c>
      <c r="CD265" s="63">
        <f t="shared" si="288"/>
        <v>0.37325231481481486</v>
      </c>
      <c r="CE265" s="63">
        <f t="shared" si="289"/>
        <v>0.38366898148148154</v>
      </c>
      <c r="CF265" s="63">
        <f t="shared" si="290"/>
        <v>0.38266203703703694</v>
      </c>
      <c r="CG265" s="63">
        <f t="shared" si="291"/>
        <v>0.3819675925925925</v>
      </c>
      <c r="CH265" s="36"/>
      <c r="CI265" s="36"/>
      <c r="CJ265" s="36"/>
      <c r="CK265" s="36"/>
      <c r="CL265" s="60">
        <v>60</v>
      </c>
    </row>
    <row r="266" spans="1:90" ht="28.5" customHeight="1" x14ac:dyDescent="0.25">
      <c r="A266" s="37">
        <v>14</v>
      </c>
      <c r="C266" s="37"/>
      <c r="D266" s="37"/>
      <c r="E266" s="37"/>
      <c r="F266" s="83"/>
      <c r="G266" s="44"/>
      <c r="H266" s="44">
        <f t="shared" si="245"/>
        <v>72.53</v>
      </c>
      <c r="I266" s="83">
        <v>72.5</v>
      </c>
      <c r="J266" s="43">
        <f t="shared" si="243"/>
        <v>-4.5977011494269861E-4</v>
      </c>
      <c r="K266" s="44">
        <f t="shared" si="244"/>
        <v>-3.3333333333345649E-2</v>
      </c>
      <c r="L266" s="76" t="s">
        <v>1065</v>
      </c>
      <c r="M266" s="122">
        <v>60</v>
      </c>
      <c r="N266" s="46">
        <f t="shared" si="251"/>
        <v>72.533333333333346</v>
      </c>
      <c r="O266" s="46">
        <v>-0.02</v>
      </c>
      <c r="P266" s="78">
        <v>72.539999999999992</v>
      </c>
      <c r="Q266" s="46">
        <v>-0.02</v>
      </c>
      <c r="R266" s="78">
        <v>72.55</v>
      </c>
      <c r="S266" s="46">
        <v>-0.02</v>
      </c>
      <c r="T266" s="78">
        <v>72.569999999999993</v>
      </c>
      <c r="U266" s="47" t="str">
        <f t="shared" si="292"/>
        <v/>
      </c>
      <c r="V266" s="47" t="str">
        <f t="shared" si="293"/>
        <v/>
      </c>
      <c r="W266" s="47"/>
      <c r="X266" s="47"/>
      <c r="Y266" s="47"/>
      <c r="Z266" s="47"/>
      <c r="AA266" s="47"/>
      <c r="AB266" s="47"/>
      <c r="AC266" s="47"/>
      <c r="AD266" s="47"/>
      <c r="AE266" s="51">
        <f t="shared" si="246"/>
        <v>14</v>
      </c>
      <c r="AF266" s="51" t="str">
        <f t="shared" si="247"/>
        <v/>
      </c>
      <c r="AG266" s="51" t="str">
        <f t="shared" si="248"/>
        <v/>
      </c>
      <c r="AH266" s="51" t="str">
        <f t="shared" si="249"/>
        <v/>
      </c>
      <c r="AI266" s="52">
        <f t="shared" si="250"/>
        <v>72.53</v>
      </c>
      <c r="AJ266" s="68"/>
      <c r="AK266" s="53"/>
      <c r="AL266" s="52"/>
      <c r="AM266" s="53">
        <f t="shared" si="252"/>
        <v>40</v>
      </c>
      <c r="AN266" s="53">
        <f>IF(AJ266&lt;&gt;"",IF(AJ266="o",VLOOKUP(AM266,OpenSect!$A$1:$D$11,2),IF(AJ266="u",VLOOKUP(AM266,UpHill!$A$1:$D$35,2),IF(AJ266="d",VLOOKUP(AM266,DownHill!$A$1:$D$29,2),IF(AJ266="f",VLOOKUP(AM266,FlatUnd!$A$2:$D$30,2),IF(AJ266="t",VLOOKUP(AM266,TimeAdd!$A$1:$D$176,2),IF(AJ266="l",VLOOKUP(AM266,SLimit!$A$1:$D$8,2),AN265)))))),AN265)</f>
        <v>45</v>
      </c>
      <c r="AO266" s="53">
        <f>IF(AJ266&lt;&gt;"",IF(AJ266="o",VLOOKUP(AM266,OpenSect!$A$1:$D$11,3),IF(AJ266="u",VLOOKUP(AM266,UpHill!$A$1:$D$35,3),IF(AJ266="d",VLOOKUP(AM266,DownHill!$A$3:$D$29,3),IF(AJ266="f",VLOOKUP(AM266,FlatUnd!$A$2:$D$30,3),IF(AJ266="t",VLOOKUP(AM266,TimeAdd!$A$1:$D$18,3),IF(AJ266="l",VLOOKUP(AM266,SLimit!$A$1:$D$8,3),AO265)))))),AO265)</f>
        <v>50</v>
      </c>
      <c r="AP266" s="53">
        <f>IF(AJ266&lt;&gt;"",IF(AJ266="o",VLOOKUP(AM266,OpenSect!$A$1:$D$11,4),IF(AJ266="u",VLOOKUP(AM266,UpHill!$A$1:$D$35,4),IF(AJ266="d",VLOOKUP(AM266,DownHill!$A$1:$D$29,4),IF(AJ266="f",VLOOKUP(AM266,FlatUnd!$A$2:$D$30,4),IF(AJ266="t",VLOOKUP(AM266,TimeAdd!$A$1:$D$18,4),IF(AJ266="l",VLOOKUP(AM266,SLimit!$A$1:$D$8,4),AP265)))))),AP265)</f>
        <v>54</v>
      </c>
      <c r="AQ266" s="53">
        <f t="shared" si="253"/>
        <v>60</v>
      </c>
      <c r="AR266" s="54" t="str">
        <f t="shared" si="254"/>
        <v>21,0 km plate.</v>
      </c>
      <c r="AS266" s="55"/>
      <c r="AT266" s="55"/>
      <c r="AU266" s="56">
        <f>IF(GroupStTimes!$A$8=0,MIN(CB266,CD266,CF266),MIN(BZ266,CB266,CD266,CF266))</f>
        <v>0.33461805555555557</v>
      </c>
      <c r="AV266" s="56">
        <f>IF(GroupStTimes!$A$8=0,MAX(CC266,CE266,CG266),MAX(CA266,CC266,CE266,CG266))</f>
        <v>0.38430555555555562</v>
      </c>
      <c r="AW266" s="57" t="str">
        <f t="shared" si="255"/>
        <v/>
      </c>
      <c r="AX266" s="58" t="str">
        <f t="shared" si="256"/>
        <v/>
      </c>
      <c r="AY266" s="58" t="str">
        <f t="shared" si="257"/>
        <v/>
      </c>
      <c r="AZ266" s="31">
        <f t="shared" si="258"/>
        <v>70.11</v>
      </c>
      <c r="BA266" s="59">
        <f t="shared" si="259"/>
        <v>0.33209490740740744</v>
      </c>
      <c r="BB266" s="59">
        <f t="shared" si="260"/>
        <v>0.33765046296296303</v>
      </c>
      <c r="BC266" s="59">
        <f t="shared" si="261"/>
        <v>0.33246527777777785</v>
      </c>
      <c r="BD266" s="59">
        <f t="shared" si="262"/>
        <v>0.37829861111111113</v>
      </c>
      <c r="BE266" s="59">
        <f t="shared" si="263"/>
        <v>0.37187500000000007</v>
      </c>
      <c r="BF266" s="59">
        <f t="shared" si="264"/>
        <v>0.38229166666666675</v>
      </c>
      <c r="BG266" s="59">
        <f t="shared" si="265"/>
        <v>0.38138888888888878</v>
      </c>
      <c r="BH266" s="59">
        <f t="shared" si="266"/>
        <v>0.38069444444444434</v>
      </c>
      <c r="BI266" s="31">
        <f t="shared" si="267"/>
        <v>2.4200000000000017</v>
      </c>
      <c r="BJ266" s="61">
        <f t="shared" si="268"/>
        <v>6.050000000000004E-2</v>
      </c>
      <c r="BK266" s="61">
        <f t="shared" si="269"/>
        <v>5.3777777777777813E-2</v>
      </c>
      <c r="BL266" s="61">
        <f t="shared" si="270"/>
        <v>4.8400000000000033E-2</v>
      </c>
      <c r="BM266" s="61">
        <f t="shared" si="271"/>
        <v>4.4814814814814849E-2</v>
      </c>
      <c r="BN266" s="62">
        <f t="shared" si="272"/>
        <v>0</v>
      </c>
      <c r="BO266" s="62">
        <f t="shared" si="273"/>
        <v>3</v>
      </c>
      <c r="BP266" s="62">
        <f t="shared" si="274"/>
        <v>38</v>
      </c>
      <c r="BQ266" s="62">
        <f t="shared" si="275"/>
        <v>0</v>
      </c>
      <c r="BR266" s="62">
        <f t="shared" si="276"/>
        <v>3</v>
      </c>
      <c r="BS266" s="62">
        <f t="shared" si="277"/>
        <v>14</v>
      </c>
      <c r="BT266" s="62">
        <f t="shared" si="278"/>
        <v>0</v>
      </c>
      <c r="BU266" s="62">
        <f t="shared" si="279"/>
        <v>2</v>
      </c>
      <c r="BV266" s="62">
        <f t="shared" si="280"/>
        <v>54</v>
      </c>
      <c r="BW266" s="62">
        <f t="shared" si="281"/>
        <v>0</v>
      </c>
      <c r="BX266" s="62">
        <f t="shared" si="282"/>
        <v>2</v>
      </c>
      <c r="BY266" s="62">
        <f t="shared" si="283"/>
        <v>41</v>
      </c>
      <c r="BZ266" s="63">
        <f t="shared" si="284"/>
        <v>0.33461805555555557</v>
      </c>
      <c r="CA266" s="63">
        <f t="shared" si="285"/>
        <v>0.34017361111111116</v>
      </c>
      <c r="CB266" s="63">
        <f t="shared" si="286"/>
        <v>0.33471064814814822</v>
      </c>
      <c r="CC266" s="63">
        <f t="shared" si="287"/>
        <v>0.3805439814814815</v>
      </c>
      <c r="CD266" s="63">
        <f t="shared" si="288"/>
        <v>0.37388888888888894</v>
      </c>
      <c r="CE266" s="63">
        <f t="shared" si="289"/>
        <v>0.38430555555555562</v>
      </c>
      <c r="CF266" s="63">
        <f t="shared" si="290"/>
        <v>0.3832523148148147</v>
      </c>
      <c r="CG266" s="63">
        <f t="shared" si="291"/>
        <v>0.38255787037037026</v>
      </c>
      <c r="CH266" s="36"/>
      <c r="CI266" s="36"/>
      <c r="CJ266" s="36"/>
      <c r="CK266" s="36"/>
      <c r="CL266" s="60">
        <v>60</v>
      </c>
    </row>
    <row r="267" spans="1:90" ht="28.5" customHeight="1" x14ac:dyDescent="0.25">
      <c r="A267" s="37">
        <v>14</v>
      </c>
      <c r="C267" s="37"/>
      <c r="D267" s="37"/>
      <c r="E267" s="37"/>
      <c r="F267" s="83"/>
      <c r="G267" s="44"/>
      <c r="H267" s="44">
        <f t="shared" si="245"/>
        <v>72.540000000000006</v>
      </c>
      <c r="I267" s="83">
        <v>72.510000000000005</v>
      </c>
      <c r="J267" s="43">
        <f t="shared" si="243"/>
        <v>-4.5970670712083074E-4</v>
      </c>
      <c r="K267" s="44">
        <f t="shared" si="244"/>
        <v>-3.3333333333331439E-2</v>
      </c>
      <c r="L267" s="76" t="s">
        <v>1066</v>
      </c>
      <c r="M267" s="122">
        <v>60</v>
      </c>
      <c r="N267" s="46">
        <f t="shared" si="251"/>
        <v>72.543333333333337</v>
      </c>
      <c r="O267" s="46">
        <v>-0.02</v>
      </c>
      <c r="P267" s="78">
        <v>72.55</v>
      </c>
      <c r="Q267" s="46">
        <v>-0.02</v>
      </c>
      <c r="R267" s="78">
        <v>72.56</v>
      </c>
      <c r="S267" s="46">
        <v>-0.02</v>
      </c>
      <c r="T267" s="78">
        <v>72.58</v>
      </c>
      <c r="U267" s="47" t="str">
        <f t="shared" si="292"/>
        <v/>
      </c>
      <c r="V267" s="47" t="str">
        <f t="shared" si="293"/>
        <v/>
      </c>
      <c r="W267" s="47"/>
      <c r="X267" s="47"/>
      <c r="Y267" s="47"/>
      <c r="Z267" s="47"/>
      <c r="AA267" s="47"/>
      <c r="AB267" s="47"/>
      <c r="AC267" s="47"/>
      <c r="AD267" s="47"/>
      <c r="AE267" s="51">
        <f t="shared" si="246"/>
        <v>14</v>
      </c>
      <c r="AF267" s="51" t="str">
        <f t="shared" si="247"/>
        <v/>
      </c>
      <c r="AG267" s="51" t="str">
        <f t="shared" si="248"/>
        <v/>
      </c>
      <c r="AH267" s="51" t="str">
        <f t="shared" si="249"/>
        <v/>
      </c>
      <c r="AI267" s="52">
        <f t="shared" si="250"/>
        <v>72.540000000000006</v>
      </c>
      <c r="AJ267" s="68"/>
      <c r="AK267" s="53"/>
      <c r="AL267" s="52"/>
      <c r="AM267" s="53">
        <f t="shared" si="252"/>
        <v>40</v>
      </c>
      <c r="AN267" s="53">
        <f>IF(AJ267&lt;&gt;"",IF(AJ267="o",VLOOKUP(AM267,OpenSect!$A$1:$D$11,2),IF(AJ267="u",VLOOKUP(AM267,UpHill!$A$1:$D$35,2),IF(AJ267="d",VLOOKUP(AM267,DownHill!$A$1:$D$29,2),IF(AJ267="f",VLOOKUP(AM267,FlatUnd!$A$2:$D$30,2),IF(AJ267="t",VLOOKUP(AM267,TimeAdd!$A$1:$D$176,2),IF(AJ267="l",VLOOKUP(AM267,SLimit!$A$1:$D$8,2),AN266)))))),AN266)</f>
        <v>45</v>
      </c>
      <c r="AO267" s="53">
        <f>IF(AJ267&lt;&gt;"",IF(AJ267="o",VLOOKUP(AM267,OpenSect!$A$1:$D$11,3),IF(AJ267="u",VLOOKUP(AM267,UpHill!$A$1:$D$35,3),IF(AJ267="d",VLOOKUP(AM267,DownHill!$A$3:$D$29,3),IF(AJ267="f",VLOOKUP(AM267,FlatUnd!$A$2:$D$30,3),IF(AJ267="t",VLOOKUP(AM267,TimeAdd!$A$1:$D$18,3),IF(AJ267="l",VLOOKUP(AM267,SLimit!$A$1:$D$8,3),AO266)))))),AO266)</f>
        <v>50</v>
      </c>
      <c r="AP267" s="53">
        <f>IF(AJ267&lt;&gt;"",IF(AJ267="o",VLOOKUP(AM267,OpenSect!$A$1:$D$11,4),IF(AJ267="u",VLOOKUP(AM267,UpHill!$A$1:$D$35,4),IF(AJ267="d",VLOOKUP(AM267,DownHill!$A$1:$D$29,4),IF(AJ267="f",VLOOKUP(AM267,FlatUnd!$A$2:$D$30,4),IF(AJ267="t",VLOOKUP(AM267,TimeAdd!$A$1:$D$18,4),IF(AJ267="l",VLOOKUP(AM267,SLimit!$A$1:$D$8,4),AP266)))))),AP266)</f>
        <v>54</v>
      </c>
      <c r="AQ267" s="53">
        <f t="shared" si="253"/>
        <v>60</v>
      </c>
      <c r="AR267" s="54" t="str">
        <f t="shared" si="254"/>
        <v>Warning - Side road junction.</v>
      </c>
      <c r="AS267" s="55"/>
      <c r="AT267" s="55"/>
      <c r="AU267" s="56">
        <f>IF(GroupStTimes!$A$8=0,MIN(CB267,CD267,CF267),MIN(BZ267,CB267,CD267,CF267))</f>
        <v>0.33462962962962967</v>
      </c>
      <c r="AV267" s="56">
        <f>IF(GroupStTimes!$A$8=0,MAX(CC267,CE267,CG267),MAX(CA267,CC267,CE267,CG267))</f>
        <v>0.38431712962962972</v>
      </c>
      <c r="AW267" s="57" t="str">
        <f t="shared" si="255"/>
        <v/>
      </c>
      <c r="AX267" s="58" t="str">
        <f t="shared" si="256"/>
        <v/>
      </c>
      <c r="AY267" s="58" t="str">
        <f t="shared" si="257"/>
        <v/>
      </c>
      <c r="AZ267" s="31">
        <f t="shared" si="258"/>
        <v>70.11</v>
      </c>
      <c r="BA267" s="59">
        <f t="shared" si="259"/>
        <v>0.33209490740740744</v>
      </c>
      <c r="BB267" s="59">
        <f t="shared" si="260"/>
        <v>0.33765046296296303</v>
      </c>
      <c r="BC267" s="59">
        <f t="shared" si="261"/>
        <v>0.33246527777777785</v>
      </c>
      <c r="BD267" s="59">
        <f t="shared" si="262"/>
        <v>0.37829861111111113</v>
      </c>
      <c r="BE267" s="59">
        <f t="shared" si="263"/>
        <v>0.37187500000000007</v>
      </c>
      <c r="BF267" s="59">
        <f t="shared" si="264"/>
        <v>0.38229166666666675</v>
      </c>
      <c r="BG267" s="59">
        <f t="shared" si="265"/>
        <v>0.38138888888888878</v>
      </c>
      <c r="BH267" s="59">
        <f t="shared" si="266"/>
        <v>0.38069444444444434</v>
      </c>
      <c r="BI267" s="31">
        <f t="shared" si="267"/>
        <v>2.4300000000000068</v>
      </c>
      <c r="BJ267" s="61">
        <f t="shared" si="268"/>
        <v>6.0750000000000172E-2</v>
      </c>
      <c r="BK267" s="61">
        <f t="shared" si="269"/>
        <v>5.4000000000000152E-2</v>
      </c>
      <c r="BL267" s="61">
        <f t="shared" si="270"/>
        <v>4.8600000000000136E-2</v>
      </c>
      <c r="BM267" s="61">
        <f t="shared" si="271"/>
        <v>4.5000000000000123E-2</v>
      </c>
      <c r="BN267" s="62">
        <f t="shared" si="272"/>
        <v>0</v>
      </c>
      <c r="BO267" s="62">
        <f t="shared" si="273"/>
        <v>3</v>
      </c>
      <c r="BP267" s="62">
        <f t="shared" si="274"/>
        <v>39</v>
      </c>
      <c r="BQ267" s="62">
        <f t="shared" si="275"/>
        <v>0</v>
      </c>
      <c r="BR267" s="62">
        <f t="shared" si="276"/>
        <v>3</v>
      </c>
      <c r="BS267" s="62">
        <f t="shared" si="277"/>
        <v>14</v>
      </c>
      <c r="BT267" s="62">
        <f t="shared" si="278"/>
        <v>0</v>
      </c>
      <c r="BU267" s="62">
        <f t="shared" si="279"/>
        <v>2</v>
      </c>
      <c r="BV267" s="62">
        <f t="shared" si="280"/>
        <v>55</v>
      </c>
      <c r="BW267" s="62">
        <f t="shared" si="281"/>
        <v>0</v>
      </c>
      <c r="BX267" s="62">
        <f t="shared" si="282"/>
        <v>2</v>
      </c>
      <c r="BY267" s="62">
        <f t="shared" si="283"/>
        <v>42</v>
      </c>
      <c r="BZ267" s="63">
        <f t="shared" si="284"/>
        <v>0.33462962962962967</v>
      </c>
      <c r="CA267" s="63">
        <f t="shared" si="285"/>
        <v>0.34018518518518526</v>
      </c>
      <c r="CB267" s="63">
        <f t="shared" si="286"/>
        <v>0.33471064814814822</v>
      </c>
      <c r="CC267" s="63">
        <f t="shared" si="287"/>
        <v>0.3805439814814815</v>
      </c>
      <c r="CD267" s="63">
        <f t="shared" si="288"/>
        <v>0.37390046296296303</v>
      </c>
      <c r="CE267" s="63">
        <f t="shared" si="289"/>
        <v>0.38431712962962972</v>
      </c>
      <c r="CF267" s="63">
        <f t="shared" si="290"/>
        <v>0.38326388888888879</v>
      </c>
      <c r="CG267" s="63">
        <f t="shared" si="291"/>
        <v>0.38256944444444435</v>
      </c>
      <c r="CH267" s="36"/>
      <c r="CI267" s="36"/>
      <c r="CJ267" s="36"/>
      <c r="CK267" s="36"/>
      <c r="CL267" s="60">
        <v>60</v>
      </c>
    </row>
    <row r="268" spans="1:90" ht="40.5" x14ac:dyDescent="0.25">
      <c r="A268" s="37">
        <v>14</v>
      </c>
      <c r="B268" s="16" t="s">
        <v>1067</v>
      </c>
      <c r="C268" s="37"/>
      <c r="D268" s="37"/>
      <c r="E268" s="37"/>
      <c r="F268" s="83"/>
      <c r="G268" s="44">
        <v>72.760000000000005</v>
      </c>
      <c r="H268" s="44">
        <f t="shared" si="245"/>
        <v>72.739999999999995</v>
      </c>
      <c r="I268" s="83">
        <v>72.709999999999994</v>
      </c>
      <c r="J268" s="43">
        <f t="shared" si="243"/>
        <v>-5.0428643469522985E-4</v>
      </c>
      <c r="K268" s="44">
        <f t="shared" si="244"/>
        <v>-3.6666666666690162E-2</v>
      </c>
      <c r="L268" s="76" t="s">
        <v>1546</v>
      </c>
      <c r="M268" s="122">
        <v>60</v>
      </c>
      <c r="N268" s="46">
        <f t="shared" si="251"/>
        <v>72.746666666666684</v>
      </c>
      <c r="O268" s="46">
        <v>-0.02</v>
      </c>
      <c r="P268" s="78">
        <v>72.75</v>
      </c>
      <c r="Q268" s="46">
        <v>-0.02</v>
      </c>
      <c r="R268" s="78">
        <v>72.760000000000005</v>
      </c>
      <c r="S268" s="46">
        <v>-0.02</v>
      </c>
      <c r="T268" s="78">
        <v>72.790000000000006</v>
      </c>
      <c r="U268" s="47" t="str">
        <f t="shared" si="292"/>
        <v/>
      </c>
      <c r="V268" s="47" t="str">
        <f t="shared" si="293"/>
        <v/>
      </c>
      <c r="W268" s="47"/>
      <c r="X268" s="47"/>
      <c r="Y268" s="47"/>
      <c r="Z268" s="47"/>
      <c r="AA268" s="47"/>
      <c r="AB268" s="47"/>
      <c r="AC268" s="47"/>
      <c r="AD268" s="47"/>
      <c r="AE268" s="51">
        <f t="shared" si="246"/>
        <v>14</v>
      </c>
      <c r="AF268" s="51" t="str">
        <f t="shared" si="247"/>
        <v>Top</v>
      </c>
      <c r="AG268" s="51" t="str">
        <f t="shared" si="248"/>
        <v/>
      </c>
      <c r="AH268" s="51" t="str">
        <f t="shared" si="249"/>
        <v/>
      </c>
      <c r="AI268" s="52">
        <f t="shared" si="250"/>
        <v>72.739999999999995</v>
      </c>
      <c r="AJ268" s="68"/>
      <c r="AK268" s="53"/>
      <c r="AL268" s="52"/>
      <c r="AM268" s="53">
        <f t="shared" si="252"/>
        <v>40</v>
      </c>
      <c r="AN268" s="53">
        <f>IF(AJ268&lt;&gt;"",IF(AJ268="o",VLOOKUP(AM268,OpenSect!$A$1:$D$11,2),IF(AJ268="u",VLOOKUP(AM268,UpHill!$A$1:$D$35,2),IF(AJ268="d",VLOOKUP(AM268,DownHill!$A$1:$D$29,2),IF(AJ268="f",VLOOKUP(AM268,FlatUnd!$A$2:$D$30,2),IF(AJ268="t",VLOOKUP(AM268,TimeAdd!$A$1:$D$176,2),IF(AJ268="l",VLOOKUP(AM268,SLimit!$A$1:$D$8,2),AN267)))))),AN267)</f>
        <v>45</v>
      </c>
      <c r="AO268" s="53">
        <f>IF(AJ268&lt;&gt;"",IF(AJ268="o",VLOOKUP(AM268,OpenSect!$A$1:$D$11,3),IF(AJ268="u",VLOOKUP(AM268,UpHill!$A$1:$D$35,3),IF(AJ268="d",VLOOKUP(AM268,DownHill!$A$3:$D$29,3),IF(AJ268="f",VLOOKUP(AM268,FlatUnd!$A$2:$D$30,3),IF(AJ268="t",VLOOKUP(AM268,TimeAdd!$A$1:$D$18,3),IF(AJ268="l",VLOOKUP(AM268,SLimit!$A$1:$D$8,3),AO267)))))),AO267)</f>
        <v>50</v>
      </c>
      <c r="AP268" s="53">
        <f>IF(AJ268&lt;&gt;"",IF(AJ268="o",VLOOKUP(AM268,OpenSect!$A$1:$D$11,4),IF(AJ268="u",VLOOKUP(AM268,UpHill!$A$1:$D$35,4),IF(AJ268="d",VLOOKUP(AM268,DownHill!$A$1:$D$29,4),IF(AJ268="f",VLOOKUP(AM268,FlatUnd!$A$2:$D$30,4),IF(AJ268="t",VLOOKUP(AM268,TimeAdd!$A$1:$D$18,4),IF(AJ268="l",VLOOKUP(AM268,SLimit!$A$1:$D$8,4),AP267)))))),AP267)</f>
        <v>54</v>
      </c>
      <c r="AQ268" s="53">
        <f t="shared" si="253"/>
        <v>60</v>
      </c>
      <c r="AR268" s="54" t="str">
        <f t="shared" si="254"/>
        <v>R23 Standerton {Straight}/{Left} Driepoort.  Sign removed 2024</v>
      </c>
      <c r="AS268" s="55"/>
      <c r="AT268" s="55"/>
      <c r="AU268" s="56">
        <f>IF(GroupStTimes!$A$8=0,MIN(CB268,CD268,CF268),MIN(BZ268,CB268,CD268,CF268))</f>
        <v>0.33483796296296298</v>
      </c>
      <c r="AV268" s="56">
        <f>IF(GroupStTimes!$A$8=0,MAX(CC268,CE268,CG268),MAX(CA268,CC268,CE268,CG268))</f>
        <v>0.38447916666666676</v>
      </c>
      <c r="AW268" s="57" t="str">
        <f t="shared" si="255"/>
        <v/>
      </c>
      <c r="AX268" s="58" t="str">
        <f t="shared" si="256"/>
        <v/>
      </c>
      <c r="AY268" s="58" t="str">
        <f t="shared" si="257"/>
        <v/>
      </c>
      <c r="AZ268" s="31">
        <f t="shared" si="258"/>
        <v>70.11</v>
      </c>
      <c r="BA268" s="59">
        <f t="shared" si="259"/>
        <v>0.33209490740740744</v>
      </c>
      <c r="BB268" s="59">
        <f t="shared" si="260"/>
        <v>0.33765046296296303</v>
      </c>
      <c r="BC268" s="59">
        <f t="shared" si="261"/>
        <v>0.33246527777777785</v>
      </c>
      <c r="BD268" s="59">
        <f t="shared" si="262"/>
        <v>0.37829861111111113</v>
      </c>
      <c r="BE268" s="59">
        <f t="shared" si="263"/>
        <v>0.37187500000000007</v>
      </c>
      <c r="BF268" s="59">
        <f t="shared" si="264"/>
        <v>0.38229166666666675</v>
      </c>
      <c r="BG268" s="59">
        <f t="shared" si="265"/>
        <v>0.38138888888888878</v>
      </c>
      <c r="BH268" s="59">
        <f t="shared" si="266"/>
        <v>0.38069444444444434</v>
      </c>
      <c r="BI268" s="31">
        <f t="shared" si="267"/>
        <v>2.6299999999999955</v>
      </c>
      <c r="BJ268" s="61">
        <f t="shared" si="268"/>
        <v>6.5749999999999892E-2</v>
      </c>
      <c r="BK268" s="61">
        <f t="shared" si="269"/>
        <v>5.8444444444444341E-2</v>
      </c>
      <c r="BL268" s="61">
        <f t="shared" si="270"/>
        <v>5.2599999999999911E-2</v>
      </c>
      <c r="BM268" s="61">
        <f t="shared" si="271"/>
        <v>4.8703703703703617E-2</v>
      </c>
      <c r="BN268" s="62">
        <f t="shared" si="272"/>
        <v>0</v>
      </c>
      <c r="BO268" s="62">
        <f t="shared" si="273"/>
        <v>3</v>
      </c>
      <c r="BP268" s="62">
        <f t="shared" si="274"/>
        <v>57</v>
      </c>
      <c r="BQ268" s="62">
        <f t="shared" si="275"/>
        <v>0</v>
      </c>
      <c r="BR268" s="62">
        <f t="shared" si="276"/>
        <v>3</v>
      </c>
      <c r="BS268" s="62">
        <f t="shared" si="277"/>
        <v>30</v>
      </c>
      <c r="BT268" s="62">
        <f t="shared" si="278"/>
        <v>0</v>
      </c>
      <c r="BU268" s="62">
        <f t="shared" si="279"/>
        <v>3</v>
      </c>
      <c r="BV268" s="62">
        <f t="shared" si="280"/>
        <v>9</v>
      </c>
      <c r="BW268" s="62">
        <f t="shared" si="281"/>
        <v>0</v>
      </c>
      <c r="BX268" s="62">
        <f t="shared" si="282"/>
        <v>2</v>
      </c>
      <c r="BY268" s="62">
        <f t="shared" si="283"/>
        <v>55</v>
      </c>
      <c r="BZ268" s="63">
        <f t="shared" si="284"/>
        <v>0.33483796296296298</v>
      </c>
      <c r="CA268" s="63">
        <f t="shared" si="285"/>
        <v>0.34039351851851857</v>
      </c>
      <c r="CB268" s="63">
        <f t="shared" si="286"/>
        <v>0.33489583333333339</v>
      </c>
      <c r="CC268" s="63">
        <f t="shared" si="287"/>
        <v>0.38072916666666667</v>
      </c>
      <c r="CD268" s="63">
        <f t="shared" si="288"/>
        <v>0.37406250000000008</v>
      </c>
      <c r="CE268" s="63">
        <f t="shared" si="289"/>
        <v>0.38447916666666676</v>
      </c>
      <c r="CF268" s="63">
        <f t="shared" si="290"/>
        <v>0.38341435185185174</v>
      </c>
      <c r="CG268" s="63">
        <f t="shared" si="291"/>
        <v>0.3827199074074073</v>
      </c>
      <c r="CH268" s="36"/>
      <c r="CI268" s="36"/>
      <c r="CJ268" s="36"/>
      <c r="CK268" s="36"/>
      <c r="CL268" s="60">
        <v>60</v>
      </c>
    </row>
    <row r="269" spans="1:90" ht="40.5" x14ac:dyDescent="0.25">
      <c r="A269" s="37">
        <v>14</v>
      </c>
      <c r="B269" s="16" t="s">
        <v>1068</v>
      </c>
      <c r="C269" s="37" t="s">
        <v>58</v>
      </c>
      <c r="D269" s="37"/>
      <c r="E269" s="37"/>
      <c r="F269" s="83"/>
      <c r="G269" s="44">
        <v>73.03</v>
      </c>
      <c r="H269" s="44">
        <f t="shared" si="245"/>
        <v>73.010000000000005</v>
      </c>
      <c r="I269" s="83">
        <v>72.98</v>
      </c>
      <c r="J269" s="43">
        <f t="shared" si="243"/>
        <v>-5.0242075454455656E-4</v>
      </c>
      <c r="K269" s="44">
        <f t="shared" si="244"/>
        <v>-3.666666666666174E-2</v>
      </c>
      <c r="L269" s="76" t="s">
        <v>1069</v>
      </c>
      <c r="M269" s="122">
        <v>60</v>
      </c>
      <c r="N269" s="46">
        <f t="shared" si="251"/>
        <v>73.016666666666666</v>
      </c>
      <c r="O269" s="46">
        <v>-0.02</v>
      </c>
      <c r="P269" s="78">
        <v>73.03</v>
      </c>
      <c r="Q269" s="46">
        <v>-0.02</v>
      </c>
      <c r="R269" s="78">
        <v>73.03</v>
      </c>
      <c r="S269" s="46">
        <v>-0.02</v>
      </c>
      <c r="T269" s="78">
        <v>73.05</v>
      </c>
      <c r="U269" s="47">
        <f t="shared" si="292"/>
        <v>27.236070000000002</v>
      </c>
      <c r="V269" s="47">
        <f t="shared" si="293"/>
        <v>29.739820000000002</v>
      </c>
      <c r="W269" s="47">
        <v>27.236049999999999</v>
      </c>
      <c r="X269" s="47">
        <v>29.73977</v>
      </c>
      <c r="Y269" s="47">
        <v>27.236059999999998</v>
      </c>
      <c r="Z269" s="47">
        <v>29.73978</v>
      </c>
      <c r="AA269" s="47">
        <v>27.236090000000001</v>
      </c>
      <c r="AB269" s="47">
        <v>29.739850000000001</v>
      </c>
      <c r="AC269" s="47">
        <v>27.236080000000001</v>
      </c>
      <c r="AD269" s="47">
        <v>29.73986</v>
      </c>
      <c r="AE269" s="51">
        <f t="shared" si="246"/>
        <v>14</v>
      </c>
      <c r="AF269" s="51" t="str">
        <f t="shared" si="247"/>
        <v>FU1</v>
      </c>
      <c r="AG269" s="51" t="str">
        <f t="shared" si="248"/>
        <v>m</v>
      </c>
      <c r="AH269" s="51" t="str">
        <f t="shared" si="249"/>
        <v/>
      </c>
      <c r="AI269" s="52">
        <f t="shared" si="250"/>
        <v>73.010000000000005</v>
      </c>
      <c r="AJ269" s="68" t="s">
        <v>58</v>
      </c>
      <c r="AK269" s="53"/>
      <c r="AL269" s="52"/>
      <c r="AM269" s="53">
        <f t="shared" si="252"/>
        <v>40</v>
      </c>
      <c r="AN269" s="53">
        <f>IF(AJ269&lt;&gt;"",IF(AJ269="o",VLOOKUP(AM269,OpenSect!$A$1:$D$11,2),IF(AJ269="u",VLOOKUP(AM269,UpHill!$A$1:$D$35,2),IF(AJ269="d",VLOOKUP(AM269,DownHill!$A$1:$D$29,2),IF(AJ269="f",VLOOKUP(AM269,FlatUnd!$A$2:$D$30,2),IF(AJ269="t",VLOOKUP(AM269,TimeAdd!$A$1:$D$176,2),IF(AJ269="l",VLOOKUP(AM269,SLimit!$A$1:$D$8,2),AN268)))))),AN268)</f>
        <v>45</v>
      </c>
      <c r="AO269" s="53">
        <f>IF(AJ269&lt;&gt;"",IF(AJ269="o",VLOOKUP(AM269,OpenSect!$A$1:$D$11,3),IF(AJ269="u",VLOOKUP(AM269,UpHill!$A$1:$D$35,3),IF(AJ269="d",VLOOKUP(AM269,DownHill!$A$3:$D$29,3),IF(AJ269="f",VLOOKUP(AM269,FlatUnd!$A$2:$D$30,3),IF(AJ269="t",VLOOKUP(AM269,TimeAdd!$A$1:$D$18,3),IF(AJ269="l",VLOOKUP(AM269,SLimit!$A$1:$D$8,3),AO268)))))),AO268)</f>
        <v>50</v>
      </c>
      <c r="AP269" s="53">
        <f>IF(AJ269&lt;&gt;"",IF(AJ269="o",VLOOKUP(AM269,OpenSect!$A$1:$D$11,4),IF(AJ269="u",VLOOKUP(AM269,UpHill!$A$1:$D$35,4),IF(AJ269="d",VLOOKUP(AM269,DownHill!$A$1:$D$29,4),IF(AJ269="f",VLOOKUP(AM269,FlatUnd!$A$2:$D$30,4),IF(AJ269="t",VLOOKUP(AM269,TimeAdd!$A$1:$D$18,4),IF(AJ269="l",VLOOKUP(AM269,SLimit!$A$1:$D$8,4),AP268)))))),AP268)</f>
        <v>54</v>
      </c>
      <c r="AQ269" s="53">
        <f t="shared" si="253"/>
        <v>60</v>
      </c>
      <c r="AR269" s="54" t="str">
        <f t="shared" si="254"/>
        <v>Control @ 120 Speed limit.  Dot on yellow line and pole.</v>
      </c>
      <c r="AS269" s="55"/>
      <c r="AT269" s="55"/>
      <c r="AU269" s="56">
        <f>IF(GroupStTimes!$A$8=0,MIN(CB269,CD269,CF269),MIN(BZ269,CB269,CD269,CF269))</f>
        <v>0.33511574074074074</v>
      </c>
      <c r="AV269" s="56">
        <f>IF(GroupStTimes!$A$8=0,MAX(CC269,CE269,CG269),MAX(CA269,CC269,CE269,CG269))</f>
        <v>0.38471064814814826</v>
      </c>
      <c r="AW269" s="57" t="str">
        <f t="shared" si="255"/>
        <v>27.23607  29.73982</v>
      </c>
      <c r="AX269" s="58">
        <f t="shared" si="256"/>
        <v>27.236049999999999</v>
      </c>
      <c r="AY269" s="58">
        <f t="shared" si="257"/>
        <v>29.73977</v>
      </c>
      <c r="AZ269" s="31">
        <f t="shared" si="258"/>
        <v>70.11</v>
      </c>
      <c r="BA269" s="59">
        <f t="shared" si="259"/>
        <v>0.33209490740740744</v>
      </c>
      <c r="BB269" s="59">
        <f t="shared" si="260"/>
        <v>0.33765046296296303</v>
      </c>
      <c r="BC269" s="59">
        <f t="shared" si="261"/>
        <v>0.33246527777777785</v>
      </c>
      <c r="BD269" s="59">
        <f t="shared" si="262"/>
        <v>0.37829861111111113</v>
      </c>
      <c r="BE269" s="59">
        <f t="shared" si="263"/>
        <v>0.37187500000000007</v>
      </c>
      <c r="BF269" s="59">
        <f t="shared" si="264"/>
        <v>0.38229166666666675</v>
      </c>
      <c r="BG269" s="59">
        <f t="shared" si="265"/>
        <v>0.38138888888888878</v>
      </c>
      <c r="BH269" s="59">
        <f t="shared" si="266"/>
        <v>0.38069444444444434</v>
      </c>
      <c r="BI269" s="31">
        <f t="shared" si="267"/>
        <v>2.9000000000000057</v>
      </c>
      <c r="BJ269" s="61">
        <f t="shared" si="268"/>
        <v>7.2500000000000148E-2</v>
      </c>
      <c r="BK269" s="61">
        <f t="shared" si="269"/>
        <v>6.4444444444444568E-2</v>
      </c>
      <c r="BL269" s="61">
        <f t="shared" si="270"/>
        <v>5.8000000000000114E-2</v>
      </c>
      <c r="BM269" s="61">
        <f t="shared" si="271"/>
        <v>5.3703703703703809E-2</v>
      </c>
      <c r="BN269" s="62">
        <f t="shared" si="272"/>
        <v>0</v>
      </c>
      <c r="BO269" s="62">
        <f t="shared" si="273"/>
        <v>4</v>
      </c>
      <c r="BP269" s="62">
        <f t="shared" si="274"/>
        <v>21</v>
      </c>
      <c r="BQ269" s="62">
        <f t="shared" si="275"/>
        <v>0</v>
      </c>
      <c r="BR269" s="62">
        <f t="shared" si="276"/>
        <v>3</v>
      </c>
      <c r="BS269" s="62">
        <f t="shared" si="277"/>
        <v>52</v>
      </c>
      <c r="BT269" s="62">
        <f t="shared" si="278"/>
        <v>0</v>
      </c>
      <c r="BU269" s="62">
        <f t="shared" si="279"/>
        <v>3</v>
      </c>
      <c r="BV269" s="62">
        <f t="shared" si="280"/>
        <v>29</v>
      </c>
      <c r="BW269" s="62">
        <f t="shared" si="281"/>
        <v>0</v>
      </c>
      <c r="BX269" s="62">
        <f t="shared" si="282"/>
        <v>3</v>
      </c>
      <c r="BY269" s="62">
        <f t="shared" si="283"/>
        <v>13</v>
      </c>
      <c r="BZ269" s="63">
        <f t="shared" si="284"/>
        <v>0.33511574074074074</v>
      </c>
      <c r="CA269" s="63">
        <f t="shared" si="285"/>
        <v>0.34067129629629633</v>
      </c>
      <c r="CB269" s="63">
        <f t="shared" si="286"/>
        <v>0.33515046296296302</v>
      </c>
      <c r="CC269" s="63">
        <f t="shared" si="287"/>
        <v>0.38098379629629631</v>
      </c>
      <c r="CD269" s="63">
        <f t="shared" si="288"/>
        <v>0.37429398148148157</v>
      </c>
      <c r="CE269" s="63">
        <f t="shared" si="289"/>
        <v>0.38471064814814826</v>
      </c>
      <c r="CF269" s="63">
        <f t="shared" si="290"/>
        <v>0.38362268518518505</v>
      </c>
      <c r="CG269" s="63">
        <f t="shared" si="291"/>
        <v>0.38292824074074061</v>
      </c>
      <c r="CH269" s="36"/>
      <c r="CI269" s="36"/>
      <c r="CJ269" s="36"/>
      <c r="CK269" s="36"/>
      <c r="CL269" s="60">
        <v>60</v>
      </c>
    </row>
    <row r="270" spans="1:90" ht="28.5" customHeight="1" x14ac:dyDescent="0.25">
      <c r="A270" s="37">
        <v>14</v>
      </c>
      <c r="C270" s="37"/>
      <c r="D270" s="37"/>
      <c r="E270" s="37"/>
      <c r="F270" s="83"/>
      <c r="G270" s="44">
        <v>73.540000000000006</v>
      </c>
      <c r="H270" s="44">
        <f t="shared" si="245"/>
        <v>73.52</v>
      </c>
      <c r="I270" s="83">
        <v>73.5</v>
      </c>
      <c r="J270" s="43">
        <f t="shared" si="243"/>
        <v>-4.0816326530633128E-4</v>
      </c>
      <c r="K270" s="44">
        <f t="shared" si="244"/>
        <v>-3.0000000000015348E-2</v>
      </c>
      <c r="L270" s="76" t="s">
        <v>968</v>
      </c>
      <c r="M270" s="122">
        <v>60</v>
      </c>
      <c r="N270" s="46">
        <f t="shared" si="251"/>
        <v>73.530000000000015</v>
      </c>
      <c r="O270" s="46">
        <v>-0.02</v>
      </c>
      <c r="P270" s="78">
        <v>73.540000000000006</v>
      </c>
      <c r="Q270" s="46">
        <v>-0.02</v>
      </c>
      <c r="R270" s="78">
        <v>73.540000000000006</v>
      </c>
      <c r="S270" s="46">
        <v>-0.02</v>
      </c>
      <c r="T270" s="78">
        <v>73.569999999999993</v>
      </c>
      <c r="U270" s="47" t="str">
        <f t="shared" si="292"/>
        <v/>
      </c>
      <c r="V270" s="47" t="str">
        <f t="shared" si="293"/>
        <v/>
      </c>
      <c r="W270" s="47"/>
      <c r="X270" s="47"/>
      <c r="Y270" s="47"/>
      <c r="Z270" s="47"/>
      <c r="AA270" s="47"/>
      <c r="AB270" s="47"/>
      <c r="AC270" s="47"/>
      <c r="AD270" s="47"/>
      <c r="AE270" s="51">
        <f t="shared" si="246"/>
        <v>14</v>
      </c>
      <c r="AF270" s="51" t="str">
        <f t="shared" si="247"/>
        <v/>
      </c>
      <c r="AG270" s="51" t="str">
        <f t="shared" si="248"/>
        <v/>
      </c>
      <c r="AH270" s="51" t="str">
        <f t="shared" si="249"/>
        <v/>
      </c>
      <c r="AI270" s="52">
        <f t="shared" si="250"/>
        <v>73.52</v>
      </c>
      <c r="AJ270" s="68"/>
      <c r="AK270" s="53"/>
      <c r="AL270" s="52"/>
      <c r="AM270" s="53">
        <f t="shared" si="252"/>
        <v>40</v>
      </c>
      <c r="AN270" s="53">
        <f>IF(AJ270&lt;&gt;"",IF(AJ270="o",VLOOKUP(AM270,OpenSect!$A$1:$D$11,2),IF(AJ270="u",VLOOKUP(AM270,UpHill!$A$1:$D$35,2),IF(AJ270="d",VLOOKUP(AM270,DownHill!$A$1:$D$29,2),IF(AJ270="f",VLOOKUP(AM270,FlatUnd!$A$2:$D$30,2),IF(AJ270="t",VLOOKUP(AM270,TimeAdd!$A$1:$D$176,2),IF(AJ270="l",VLOOKUP(AM270,SLimit!$A$1:$D$8,2),AN269)))))),AN269)</f>
        <v>45</v>
      </c>
      <c r="AO270" s="53">
        <f>IF(AJ270&lt;&gt;"",IF(AJ270="o",VLOOKUP(AM270,OpenSect!$A$1:$D$11,3),IF(AJ270="u",VLOOKUP(AM270,UpHill!$A$1:$D$35,3),IF(AJ270="d",VLOOKUP(AM270,DownHill!$A$3:$D$29,3),IF(AJ270="f",VLOOKUP(AM270,FlatUnd!$A$2:$D$30,3),IF(AJ270="t",VLOOKUP(AM270,TimeAdd!$A$1:$D$18,3),IF(AJ270="l",VLOOKUP(AM270,SLimit!$A$1:$D$8,3),AO269)))))),AO269)</f>
        <v>50</v>
      </c>
      <c r="AP270" s="53">
        <f>IF(AJ270&lt;&gt;"",IF(AJ270="o",VLOOKUP(AM270,OpenSect!$A$1:$D$11,4),IF(AJ270="u",VLOOKUP(AM270,UpHill!$A$1:$D$35,4),IF(AJ270="d",VLOOKUP(AM270,DownHill!$A$1:$D$29,4),IF(AJ270="f",VLOOKUP(AM270,FlatUnd!$A$2:$D$30,4),IF(AJ270="t",VLOOKUP(AM270,TimeAdd!$A$1:$D$18,4),IF(AJ270="l",VLOOKUP(AM270,SLimit!$A$1:$D$8,4),AP269)))))),AP269)</f>
        <v>54</v>
      </c>
      <c r="AQ270" s="53">
        <f t="shared" si="253"/>
        <v>60</v>
      </c>
      <c r="AR270" s="54" t="str">
        <f t="shared" si="254"/>
        <v>22,0 km plate.</v>
      </c>
      <c r="AS270" s="55"/>
      <c r="AT270" s="55"/>
      <c r="AU270" s="56">
        <f>IF(GroupStTimes!$A$8=0,MIN(CB270,CD270,CF270),MIN(BZ270,CB270,CD270,CF270))</f>
        <v>0.33562500000000006</v>
      </c>
      <c r="AV270" s="56">
        <f>IF(GroupStTimes!$A$8=0,MAX(CC270,CE270,CG270),MAX(CA270,CC270,CE270,CG270))</f>
        <v>0.38513888888888897</v>
      </c>
      <c r="AW270" s="57" t="str">
        <f t="shared" si="255"/>
        <v/>
      </c>
      <c r="AX270" s="58" t="str">
        <f t="shared" si="256"/>
        <v/>
      </c>
      <c r="AY270" s="58" t="str">
        <f t="shared" si="257"/>
        <v/>
      </c>
      <c r="AZ270" s="31">
        <f t="shared" si="258"/>
        <v>70.11</v>
      </c>
      <c r="BA270" s="59">
        <f t="shared" si="259"/>
        <v>0.33209490740740744</v>
      </c>
      <c r="BB270" s="59">
        <f t="shared" si="260"/>
        <v>0.33765046296296303</v>
      </c>
      <c r="BC270" s="59">
        <f t="shared" si="261"/>
        <v>0.33246527777777785</v>
      </c>
      <c r="BD270" s="59">
        <f t="shared" si="262"/>
        <v>0.37829861111111113</v>
      </c>
      <c r="BE270" s="59">
        <f t="shared" si="263"/>
        <v>0.37187500000000007</v>
      </c>
      <c r="BF270" s="59">
        <f t="shared" si="264"/>
        <v>0.38229166666666675</v>
      </c>
      <c r="BG270" s="59">
        <f t="shared" si="265"/>
        <v>0.38138888888888878</v>
      </c>
      <c r="BH270" s="59">
        <f t="shared" si="266"/>
        <v>0.38069444444444434</v>
      </c>
      <c r="BI270" s="31">
        <f t="shared" si="267"/>
        <v>3.4099999999999966</v>
      </c>
      <c r="BJ270" s="61">
        <f t="shared" si="268"/>
        <v>8.5249999999999909E-2</v>
      </c>
      <c r="BK270" s="61">
        <f t="shared" si="269"/>
        <v>7.5777777777777708E-2</v>
      </c>
      <c r="BL270" s="61">
        <f t="shared" si="270"/>
        <v>6.8199999999999927E-2</v>
      </c>
      <c r="BM270" s="61">
        <f t="shared" si="271"/>
        <v>6.3148148148148078E-2</v>
      </c>
      <c r="BN270" s="62">
        <f t="shared" si="272"/>
        <v>0</v>
      </c>
      <c r="BO270" s="62">
        <f t="shared" si="273"/>
        <v>5</v>
      </c>
      <c r="BP270" s="62">
        <f t="shared" si="274"/>
        <v>7</v>
      </c>
      <c r="BQ270" s="62">
        <f t="shared" si="275"/>
        <v>0</v>
      </c>
      <c r="BR270" s="62">
        <f t="shared" si="276"/>
        <v>4</v>
      </c>
      <c r="BS270" s="62">
        <f t="shared" si="277"/>
        <v>33</v>
      </c>
      <c r="BT270" s="62">
        <f t="shared" si="278"/>
        <v>0</v>
      </c>
      <c r="BU270" s="62">
        <f t="shared" si="279"/>
        <v>4</v>
      </c>
      <c r="BV270" s="62">
        <f t="shared" si="280"/>
        <v>6</v>
      </c>
      <c r="BW270" s="62">
        <f t="shared" si="281"/>
        <v>0</v>
      </c>
      <c r="BX270" s="62">
        <f t="shared" si="282"/>
        <v>3</v>
      </c>
      <c r="BY270" s="62">
        <f t="shared" si="283"/>
        <v>47</v>
      </c>
      <c r="BZ270" s="63">
        <f t="shared" si="284"/>
        <v>0.3356481481481482</v>
      </c>
      <c r="CA270" s="63">
        <f t="shared" si="285"/>
        <v>0.34120370370370379</v>
      </c>
      <c r="CB270" s="63">
        <f t="shared" si="286"/>
        <v>0.33562500000000006</v>
      </c>
      <c r="CC270" s="63">
        <f t="shared" si="287"/>
        <v>0.38145833333333334</v>
      </c>
      <c r="CD270" s="63">
        <f t="shared" si="288"/>
        <v>0.37472222222222229</v>
      </c>
      <c r="CE270" s="63">
        <f t="shared" si="289"/>
        <v>0.38513888888888897</v>
      </c>
      <c r="CF270" s="63">
        <f t="shared" si="290"/>
        <v>0.3840162037037036</v>
      </c>
      <c r="CG270" s="63">
        <f t="shared" si="291"/>
        <v>0.38332175925925915</v>
      </c>
      <c r="CH270" s="36"/>
      <c r="CI270" s="36"/>
      <c r="CJ270" s="36"/>
      <c r="CK270" s="36"/>
      <c r="CL270" s="60">
        <v>60</v>
      </c>
    </row>
    <row r="271" spans="1:90" ht="28.5" customHeight="1" x14ac:dyDescent="0.25">
      <c r="A271" s="37">
        <v>14</v>
      </c>
      <c r="B271" s="16" t="s">
        <v>201</v>
      </c>
      <c r="C271" s="37" t="s">
        <v>67</v>
      </c>
      <c r="D271" s="37">
        <v>47</v>
      </c>
      <c r="E271" s="37"/>
      <c r="F271" s="83"/>
      <c r="G271" s="44">
        <v>74.239999999999995</v>
      </c>
      <c r="H271" s="44">
        <f t="shared" si="245"/>
        <v>74.22</v>
      </c>
      <c r="I271" s="83">
        <v>74.2</v>
      </c>
      <c r="J271" s="43">
        <f t="shared" si="243"/>
        <v>-4.0431266846362716E-4</v>
      </c>
      <c r="K271" s="44">
        <f t="shared" si="244"/>
        <v>-3.0000000000001137E-2</v>
      </c>
      <c r="L271" s="76" t="s">
        <v>1066</v>
      </c>
      <c r="M271" s="122">
        <v>60</v>
      </c>
      <c r="N271" s="46">
        <f t="shared" si="251"/>
        <v>74.23</v>
      </c>
      <c r="O271" s="46">
        <v>-0.02</v>
      </c>
      <c r="P271" s="78">
        <v>74.239999999999995</v>
      </c>
      <c r="Q271" s="46">
        <v>-0.02</v>
      </c>
      <c r="R271" s="78">
        <v>74.239999999999995</v>
      </c>
      <c r="S271" s="46">
        <v>-0.02</v>
      </c>
      <c r="T271" s="78">
        <v>74.27</v>
      </c>
      <c r="U271" s="47" t="str">
        <f t="shared" si="292"/>
        <v/>
      </c>
      <c r="V271" s="47" t="str">
        <f t="shared" si="293"/>
        <v/>
      </c>
      <c r="W271" s="47"/>
      <c r="X271" s="47"/>
      <c r="Y271" s="47"/>
      <c r="Z271" s="47"/>
      <c r="AA271" s="47"/>
      <c r="AB271" s="47"/>
      <c r="AC271" s="47"/>
      <c r="AD271" s="47"/>
      <c r="AE271" s="51">
        <f t="shared" si="246"/>
        <v>14</v>
      </c>
      <c r="AF271" s="51" t="str">
        <f t="shared" si="247"/>
        <v>Und</v>
      </c>
      <c r="AG271" s="51" t="str">
        <f t="shared" si="248"/>
        <v>d</v>
      </c>
      <c r="AH271" s="51">
        <f t="shared" si="249"/>
        <v>47</v>
      </c>
      <c r="AI271" s="52">
        <f t="shared" si="250"/>
        <v>74.22</v>
      </c>
      <c r="AJ271" s="68"/>
      <c r="AK271" s="53"/>
      <c r="AL271" s="52"/>
      <c r="AM271" s="53">
        <f t="shared" si="252"/>
        <v>40</v>
      </c>
      <c r="AN271" s="53">
        <f>IF(AJ271&lt;&gt;"",IF(AJ271="o",VLOOKUP(AM271,OpenSect!$A$1:$D$11,2),IF(AJ271="u",VLOOKUP(AM271,UpHill!$A$1:$D$35,2),IF(AJ271="d",VLOOKUP(AM271,DownHill!$A$1:$D$29,2),IF(AJ271="f",VLOOKUP(AM271,FlatUnd!$A$2:$D$30,2),IF(AJ271="t",VLOOKUP(AM271,TimeAdd!$A$1:$D$176,2),IF(AJ271="l",VLOOKUP(AM271,SLimit!$A$1:$D$8,2),AN270)))))),AN270)</f>
        <v>45</v>
      </c>
      <c r="AO271" s="53">
        <f>IF(AJ271&lt;&gt;"",IF(AJ271="o",VLOOKUP(AM271,OpenSect!$A$1:$D$11,3),IF(AJ271="u",VLOOKUP(AM271,UpHill!$A$1:$D$35,3),IF(AJ271="d",VLOOKUP(AM271,DownHill!$A$3:$D$29,3),IF(AJ271="f",VLOOKUP(AM271,FlatUnd!$A$2:$D$30,3),IF(AJ271="t",VLOOKUP(AM271,TimeAdd!$A$1:$D$18,3),IF(AJ271="l",VLOOKUP(AM271,SLimit!$A$1:$D$8,3),AO270)))))),AO270)</f>
        <v>50</v>
      </c>
      <c r="AP271" s="53">
        <f>IF(AJ271&lt;&gt;"",IF(AJ271="o",VLOOKUP(AM271,OpenSect!$A$1:$D$11,4),IF(AJ271="u",VLOOKUP(AM271,UpHill!$A$1:$D$35,4),IF(AJ271="d",VLOOKUP(AM271,DownHill!$A$1:$D$29,4),IF(AJ271="f",VLOOKUP(AM271,FlatUnd!$A$2:$D$30,4),IF(AJ271="t",VLOOKUP(AM271,TimeAdd!$A$1:$D$18,4),IF(AJ271="l",VLOOKUP(AM271,SLimit!$A$1:$D$8,4),AP270)))))),AP270)</f>
        <v>54</v>
      </c>
      <c r="AQ271" s="53">
        <f t="shared" si="253"/>
        <v>60</v>
      </c>
      <c r="AR271" s="54" t="str">
        <f t="shared" si="254"/>
        <v>Warning - Side road junction.</v>
      </c>
      <c r="AS271" s="55"/>
      <c r="AT271" s="55"/>
      <c r="AU271" s="56">
        <f>IF(GroupStTimes!$A$8=0,MIN(CB271,CD271,CF271),MIN(BZ271,CB271,CD271,CF271))</f>
        <v>0.33627314814814824</v>
      </c>
      <c r="AV271" s="56">
        <f>IF(GroupStTimes!$A$8=0,MAX(CC271,CE271,CG271),MAX(CA271,CC271,CE271,CG271))</f>
        <v>0.3857175925925927</v>
      </c>
      <c r="AW271" s="57" t="str">
        <f t="shared" si="255"/>
        <v/>
      </c>
      <c r="AX271" s="58" t="str">
        <f t="shared" si="256"/>
        <v/>
      </c>
      <c r="AY271" s="58" t="str">
        <f t="shared" si="257"/>
        <v/>
      </c>
      <c r="AZ271" s="31">
        <f t="shared" si="258"/>
        <v>70.11</v>
      </c>
      <c r="BA271" s="59">
        <f t="shared" si="259"/>
        <v>0.33209490740740744</v>
      </c>
      <c r="BB271" s="59">
        <f t="shared" si="260"/>
        <v>0.33765046296296303</v>
      </c>
      <c r="BC271" s="59">
        <f t="shared" si="261"/>
        <v>0.33246527777777785</v>
      </c>
      <c r="BD271" s="59">
        <f t="shared" si="262"/>
        <v>0.37829861111111113</v>
      </c>
      <c r="BE271" s="59">
        <f t="shared" si="263"/>
        <v>0.37187500000000007</v>
      </c>
      <c r="BF271" s="59">
        <f t="shared" si="264"/>
        <v>0.38229166666666675</v>
      </c>
      <c r="BG271" s="59">
        <f t="shared" si="265"/>
        <v>0.38138888888888878</v>
      </c>
      <c r="BH271" s="59">
        <f t="shared" si="266"/>
        <v>0.38069444444444434</v>
      </c>
      <c r="BI271" s="31">
        <f t="shared" si="267"/>
        <v>4.1099999999999994</v>
      </c>
      <c r="BJ271" s="61">
        <f t="shared" si="268"/>
        <v>0.10274999999999998</v>
      </c>
      <c r="BK271" s="61">
        <f t="shared" si="269"/>
        <v>9.1333333333333322E-2</v>
      </c>
      <c r="BL271" s="61">
        <f t="shared" si="270"/>
        <v>8.2199999999999995E-2</v>
      </c>
      <c r="BM271" s="61">
        <f t="shared" si="271"/>
        <v>7.6111111111111102E-2</v>
      </c>
      <c r="BN271" s="62">
        <f t="shared" si="272"/>
        <v>0</v>
      </c>
      <c r="BO271" s="62">
        <f t="shared" si="273"/>
        <v>6</v>
      </c>
      <c r="BP271" s="62">
        <f t="shared" si="274"/>
        <v>10</v>
      </c>
      <c r="BQ271" s="62">
        <f t="shared" si="275"/>
        <v>0</v>
      </c>
      <c r="BR271" s="62">
        <f t="shared" si="276"/>
        <v>5</v>
      </c>
      <c r="BS271" s="62">
        <f t="shared" si="277"/>
        <v>29</v>
      </c>
      <c r="BT271" s="62">
        <f t="shared" si="278"/>
        <v>0</v>
      </c>
      <c r="BU271" s="62">
        <f t="shared" si="279"/>
        <v>4</v>
      </c>
      <c r="BV271" s="62">
        <f t="shared" si="280"/>
        <v>56</v>
      </c>
      <c r="BW271" s="62">
        <f t="shared" si="281"/>
        <v>0</v>
      </c>
      <c r="BX271" s="62">
        <f t="shared" si="282"/>
        <v>4</v>
      </c>
      <c r="BY271" s="62">
        <f t="shared" si="283"/>
        <v>34</v>
      </c>
      <c r="BZ271" s="63">
        <f t="shared" si="284"/>
        <v>0.33637731481481487</v>
      </c>
      <c r="CA271" s="63">
        <f t="shared" si="285"/>
        <v>0.34193287037037046</v>
      </c>
      <c r="CB271" s="63">
        <f t="shared" si="286"/>
        <v>0.33627314814814824</v>
      </c>
      <c r="CC271" s="63">
        <f t="shared" si="287"/>
        <v>0.38210648148148152</v>
      </c>
      <c r="CD271" s="63">
        <f t="shared" si="288"/>
        <v>0.37530092592592601</v>
      </c>
      <c r="CE271" s="63">
        <f t="shared" si="289"/>
        <v>0.3857175925925927</v>
      </c>
      <c r="CF271" s="63">
        <f t="shared" si="290"/>
        <v>0.38456018518518509</v>
      </c>
      <c r="CG271" s="63">
        <f t="shared" si="291"/>
        <v>0.38386574074074065</v>
      </c>
      <c r="CH271" s="36"/>
      <c r="CI271" s="36"/>
      <c r="CJ271" s="36"/>
      <c r="CK271" s="36"/>
      <c r="CL271" s="60">
        <v>60</v>
      </c>
    </row>
    <row r="272" spans="1:90" ht="26.25" customHeight="1" x14ac:dyDescent="0.25">
      <c r="A272" s="37">
        <v>14</v>
      </c>
      <c r="C272" s="37" t="s">
        <v>67</v>
      </c>
      <c r="D272" s="37">
        <v>47</v>
      </c>
      <c r="E272" s="37"/>
      <c r="F272" s="83"/>
      <c r="G272" s="44">
        <v>74.400000000000006</v>
      </c>
      <c r="H272" s="44">
        <f t="shared" si="245"/>
        <v>74.38</v>
      </c>
      <c r="I272" s="83">
        <v>74.36</v>
      </c>
      <c r="J272" s="43">
        <f t="shared" si="243"/>
        <v>-4.0344271113503411E-4</v>
      </c>
      <c r="K272" s="44">
        <f t="shared" si="244"/>
        <v>-3.0000000000001137E-2</v>
      </c>
      <c r="L272" s="76" t="s">
        <v>349</v>
      </c>
      <c r="M272" s="122">
        <v>60</v>
      </c>
      <c r="N272" s="46">
        <f t="shared" si="251"/>
        <v>74.39</v>
      </c>
      <c r="O272" s="46">
        <v>-0.02</v>
      </c>
      <c r="P272" s="78">
        <v>74.400000000000006</v>
      </c>
      <c r="Q272" s="46">
        <v>-0.02</v>
      </c>
      <c r="R272" s="78">
        <v>74.400000000000006</v>
      </c>
      <c r="S272" s="46">
        <v>-0.02</v>
      </c>
      <c r="T272" s="78">
        <v>74.430000000000007</v>
      </c>
      <c r="U272" s="47" t="str">
        <f t="shared" si="292"/>
        <v/>
      </c>
      <c r="V272" s="47" t="str">
        <f t="shared" si="293"/>
        <v/>
      </c>
      <c r="W272" s="47"/>
      <c r="X272" s="47"/>
      <c r="Y272" s="47"/>
      <c r="Z272" s="47"/>
      <c r="AA272" s="47"/>
      <c r="AB272" s="47"/>
      <c r="AC272" s="47"/>
      <c r="AD272" s="47"/>
      <c r="AE272" s="51">
        <f t="shared" si="246"/>
        <v>14</v>
      </c>
      <c r="AF272" s="51" t="str">
        <f t="shared" si="247"/>
        <v/>
      </c>
      <c r="AG272" s="51" t="str">
        <f t="shared" si="248"/>
        <v>d</v>
      </c>
      <c r="AH272" s="51">
        <f t="shared" si="249"/>
        <v>47</v>
      </c>
      <c r="AI272" s="52">
        <f t="shared" si="250"/>
        <v>74.38</v>
      </c>
      <c r="AJ272" s="68"/>
      <c r="AK272" s="53"/>
      <c r="AL272" s="52"/>
      <c r="AM272" s="53">
        <f t="shared" si="252"/>
        <v>40</v>
      </c>
      <c r="AN272" s="53">
        <f>IF(AJ272&lt;&gt;"",IF(AJ272="o",VLOOKUP(AM272,OpenSect!$A$1:$D$11,2),IF(AJ272="u",VLOOKUP(AM272,UpHill!$A$1:$D$35,2),IF(AJ272="d",VLOOKUP(AM272,DownHill!$A$1:$D$29,2),IF(AJ272="f",VLOOKUP(AM272,FlatUnd!$A$2:$D$30,2),IF(AJ272="t",VLOOKUP(AM272,TimeAdd!$A$1:$D$176,2),IF(AJ272="l",VLOOKUP(AM272,SLimit!$A$1:$D$8,2),AN271)))))),AN271)</f>
        <v>45</v>
      </c>
      <c r="AO272" s="53">
        <f>IF(AJ272&lt;&gt;"",IF(AJ272="o",VLOOKUP(AM272,OpenSect!$A$1:$D$11,3),IF(AJ272="u",VLOOKUP(AM272,UpHill!$A$1:$D$35,3),IF(AJ272="d",VLOOKUP(AM272,DownHill!$A$3:$D$29,3),IF(AJ272="f",VLOOKUP(AM272,FlatUnd!$A$2:$D$30,3),IF(AJ272="t",VLOOKUP(AM272,TimeAdd!$A$1:$D$18,3),IF(AJ272="l",VLOOKUP(AM272,SLimit!$A$1:$D$8,3),AO271)))))),AO271)</f>
        <v>50</v>
      </c>
      <c r="AP272" s="53">
        <f>IF(AJ272&lt;&gt;"",IF(AJ272="o",VLOOKUP(AM272,OpenSect!$A$1:$D$11,4),IF(AJ272="u",VLOOKUP(AM272,UpHill!$A$1:$D$35,4),IF(AJ272="d",VLOOKUP(AM272,DownHill!$A$1:$D$29,4),IF(AJ272="f",VLOOKUP(AM272,FlatUnd!$A$2:$D$30,4),IF(AJ272="t",VLOOKUP(AM272,TimeAdd!$A$1:$D$18,4),IF(AJ272="l",VLOOKUP(AM272,SLimit!$A$1:$D$8,4),AP271)))))),AP271)</f>
        <v>54</v>
      </c>
      <c r="AQ272" s="53">
        <f t="shared" si="253"/>
        <v>60</v>
      </c>
      <c r="AR272" s="54" t="str">
        <f t="shared" si="254"/>
        <v>Overhead power lines.</v>
      </c>
      <c r="AS272" s="55"/>
      <c r="AT272" s="55"/>
      <c r="AU272" s="56">
        <f>IF(GroupStTimes!$A$8=0,MIN(CB272,CD272,CF272),MIN(BZ272,CB272,CD272,CF272))</f>
        <v>0.33642361111111119</v>
      </c>
      <c r="AV272" s="56">
        <f>IF(GroupStTimes!$A$8=0,MAX(CC272,CE272,CG272),MAX(CA272,CC272,CE272,CG272))</f>
        <v>0.38584490740740751</v>
      </c>
      <c r="AW272" s="57" t="str">
        <f t="shared" si="255"/>
        <v/>
      </c>
      <c r="AX272" s="58" t="str">
        <f t="shared" si="256"/>
        <v/>
      </c>
      <c r="AY272" s="58" t="str">
        <f t="shared" si="257"/>
        <v/>
      </c>
      <c r="AZ272" s="31">
        <f t="shared" si="258"/>
        <v>70.11</v>
      </c>
      <c r="BA272" s="59">
        <f t="shared" si="259"/>
        <v>0.33209490740740744</v>
      </c>
      <c r="BB272" s="59">
        <f t="shared" si="260"/>
        <v>0.33765046296296303</v>
      </c>
      <c r="BC272" s="59">
        <f t="shared" si="261"/>
        <v>0.33246527777777785</v>
      </c>
      <c r="BD272" s="59">
        <f t="shared" si="262"/>
        <v>0.37829861111111113</v>
      </c>
      <c r="BE272" s="59">
        <f t="shared" si="263"/>
        <v>0.37187500000000007</v>
      </c>
      <c r="BF272" s="59">
        <f t="shared" si="264"/>
        <v>0.38229166666666675</v>
      </c>
      <c r="BG272" s="59">
        <f t="shared" si="265"/>
        <v>0.38138888888888878</v>
      </c>
      <c r="BH272" s="59">
        <f t="shared" si="266"/>
        <v>0.38069444444444434</v>
      </c>
      <c r="BI272" s="31">
        <f t="shared" si="267"/>
        <v>4.269999999999996</v>
      </c>
      <c r="BJ272" s="61">
        <f t="shared" si="268"/>
        <v>0.1067499999999999</v>
      </c>
      <c r="BK272" s="61">
        <f t="shared" si="269"/>
        <v>9.48888888888888E-2</v>
      </c>
      <c r="BL272" s="61">
        <f t="shared" si="270"/>
        <v>8.539999999999992E-2</v>
      </c>
      <c r="BM272" s="61">
        <f t="shared" si="271"/>
        <v>7.9074074074074005E-2</v>
      </c>
      <c r="BN272" s="62">
        <f t="shared" si="272"/>
        <v>0</v>
      </c>
      <c r="BO272" s="62">
        <f t="shared" si="273"/>
        <v>6</v>
      </c>
      <c r="BP272" s="62">
        <f t="shared" si="274"/>
        <v>24</v>
      </c>
      <c r="BQ272" s="62">
        <f t="shared" si="275"/>
        <v>0</v>
      </c>
      <c r="BR272" s="62">
        <f t="shared" si="276"/>
        <v>5</v>
      </c>
      <c r="BS272" s="62">
        <f t="shared" si="277"/>
        <v>42</v>
      </c>
      <c r="BT272" s="62">
        <f t="shared" si="278"/>
        <v>0</v>
      </c>
      <c r="BU272" s="62">
        <f t="shared" si="279"/>
        <v>5</v>
      </c>
      <c r="BV272" s="62">
        <f t="shared" si="280"/>
        <v>7</v>
      </c>
      <c r="BW272" s="62">
        <f t="shared" si="281"/>
        <v>0</v>
      </c>
      <c r="BX272" s="62">
        <f t="shared" si="282"/>
        <v>4</v>
      </c>
      <c r="BY272" s="62">
        <f t="shared" si="283"/>
        <v>45</v>
      </c>
      <c r="BZ272" s="63">
        <f t="shared" si="284"/>
        <v>0.33653935185185185</v>
      </c>
      <c r="CA272" s="63">
        <f t="shared" si="285"/>
        <v>0.34209490740740744</v>
      </c>
      <c r="CB272" s="63">
        <f t="shared" si="286"/>
        <v>0.33642361111111119</v>
      </c>
      <c r="CC272" s="63">
        <f t="shared" si="287"/>
        <v>0.38225694444444447</v>
      </c>
      <c r="CD272" s="63">
        <f t="shared" si="288"/>
        <v>0.37542824074074083</v>
      </c>
      <c r="CE272" s="63">
        <f t="shared" si="289"/>
        <v>0.38584490740740751</v>
      </c>
      <c r="CF272" s="63">
        <f t="shared" si="290"/>
        <v>0.3846874999999999</v>
      </c>
      <c r="CG272" s="63">
        <f t="shared" si="291"/>
        <v>0.38399305555555546</v>
      </c>
      <c r="CH272" s="36"/>
      <c r="CI272" s="36"/>
      <c r="CJ272" s="36"/>
      <c r="CK272" s="36"/>
      <c r="CL272" s="60">
        <v>60</v>
      </c>
    </row>
    <row r="273" spans="1:90" ht="28.5" customHeight="1" x14ac:dyDescent="0.25">
      <c r="A273" s="37">
        <v>14</v>
      </c>
      <c r="C273" s="37"/>
      <c r="D273" s="37"/>
      <c r="E273" s="37"/>
      <c r="F273" s="83"/>
      <c r="G273" s="44"/>
      <c r="H273" s="44">
        <f t="shared" si="245"/>
        <v>74.489999999999995</v>
      </c>
      <c r="I273" s="83">
        <v>74.459999999999994</v>
      </c>
      <c r="J273" s="43">
        <f t="shared" si="243"/>
        <v>-4.4766765153566549E-4</v>
      </c>
      <c r="K273" s="44">
        <f t="shared" si="244"/>
        <v>-3.3333333333345649E-2</v>
      </c>
      <c r="L273" s="76" t="s">
        <v>1070</v>
      </c>
      <c r="M273" s="122">
        <v>60</v>
      </c>
      <c r="N273" s="46">
        <f t="shared" si="251"/>
        <v>74.493333333333339</v>
      </c>
      <c r="O273" s="46">
        <v>-0.02</v>
      </c>
      <c r="P273" s="78">
        <v>74.5</v>
      </c>
      <c r="Q273" s="46">
        <v>-0.02</v>
      </c>
      <c r="R273" s="78">
        <v>74.510000000000005</v>
      </c>
      <c r="S273" s="46">
        <v>-0.02</v>
      </c>
      <c r="T273" s="78">
        <v>74.53</v>
      </c>
      <c r="U273" s="47" t="str">
        <f t="shared" si="292"/>
        <v/>
      </c>
      <c r="V273" s="47" t="str">
        <f t="shared" si="293"/>
        <v/>
      </c>
      <c r="W273" s="47"/>
      <c r="X273" s="47"/>
      <c r="Y273" s="47"/>
      <c r="Z273" s="47"/>
      <c r="AA273" s="47"/>
      <c r="AB273" s="47"/>
      <c r="AC273" s="47"/>
      <c r="AD273" s="47"/>
      <c r="AE273" s="51">
        <f t="shared" si="246"/>
        <v>14</v>
      </c>
      <c r="AF273" s="51" t="str">
        <f t="shared" si="247"/>
        <v/>
      </c>
      <c r="AG273" s="51" t="str">
        <f t="shared" si="248"/>
        <v/>
      </c>
      <c r="AH273" s="51" t="str">
        <f t="shared" si="249"/>
        <v/>
      </c>
      <c r="AI273" s="52">
        <f t="shared" si="250"/>
        <v>74.489999999999995</v>
      </c>
      <c r="AJ273" s="68"/>
      <c r="AK273" s="53"/>
      <c r="AL273" s="52"/>
      <c r="AM273" s="53">
        <f t="shared" si="252"/>
        <v>40</v>
      </c>
      <c r="AN273" s="53">
        <f>IF(AJ273&lt;&gt;"",IF(AJ273="o",VLOOKUP(AM273,OpenSect!$A$1:$D$11,2),IF(AJ273="u",VLOOKUP(AM273,UpHill!$A$1:$D$35,2),IF(AJ273="d",VLOOKUP(AM273,DownHill!$A$1:$D$29,2),IF(AJ273="f",VLOOKUP(AM273,FlatUnd!$A$2:$D$30,2),IF(AJ273="t",VLOOKUP(AM273,TimeAdd!$A$1:$D$176,2),IF(AJ273="l",VLOOKUP(AM273,SLimit!$A$1:$D$8,2),AN272)))))),AN272)</f>
        <v>45</v>
      </c>
      <c r="AO273" s="53">
        <f>IF(AJ273&lt;&gt;"",IF(AJ273="o",VLOOKUP(AM273,OpenSect!$A$1:$D$11,3),IF(AJ273="u",VLOOKUP(AM273,UpHill!$A$1:$D$35,3),IF(AJ273="d",VLOOKUP(AM273,DownHill!$A$3:$D$29,3),IF(AJ273="f",VLOOKUP(AM273,FlatUnd!$A$2:$D$30,3),IF(AJ273="t",VLOOKUP(AM273,TimeAdd!$A$1:$D$18,3),IF(AJ273="l",VLOOKUP(AM273,SLimit!$A$1:$D$8,3),AO272)))))),AO272)</f>
        <v>50</v>
      </c>
      <c r="AP273" s="53">
        <f>IF(AJ273&lt;&gt;"",IF(AJ273="o",VLOOKUP(AM273,OpenSect!$A$1:$D$11,4),IF(AJ273="u",VLOOKUP(AM273,UpHill!$A$1:$D$35,4),IF(AJ273="d",VLOOKUP(AM273,DownHill!$A$1:$D$29,4),IF(AJ273="f",VLOOKUP(AM273,FlatUnd!$A$2:$D$30,4),IF(AJ273="t",VLOOKUP(AM273,TimeAdd!$A$1:$D$18,4),IF(AJ273="l",VLOOKUP(AM273,SLimit!$A$1:$D$8,4),AP272)))))),AP272)</f>
        <v>54</v>
      </c>
      <c r="AQ273" s="53">
        <f t="shared" si="253"/>
        <v>60</v>
      </c>
      <c r="AR273" s="54" t="str">
        <f t="shared" si="254"/>
        <v>Amersfoort.</v>
      </c>
      <c r="AS273" s="55"/>
      <c r="AT273" s="55"/>
      <c r="AU273" s="56">
        <f>IF(GroupStTimes!$A$8=0,MIN(CB273,CD273,CF273),MIN(BZ273,CB273,CD273,CF273))</f>
        <v>0.33651620370370378</v>
      </c>
      <c r="AV273" s="56">
        <f>IF(GroupStTimes!$A$8=0,MAX(CC273,CE273,CG273),MAX(CA273,CC273,CE273,CG273))</f>
        <v>0.3859375000000001</v>
      </c>
      <c r="AW273" s="57" t="str">
        <f t="shared" si="255"/>
        <v/>
      </c>
      <c r="AX273" s="58" t="str">
        <f t="shared" si="256"/>
        <v/>
      </c>
      <c r="AY273" s="58" t="str">
        <f t="shared" si="257"/>
        <v/>
      </c>
      <c r="AZ273" s="31">
        <f t="shared" si="258"/>
        <v>70.11</v>
      </c>
      <c r="BA273" s="59">
        <f t="shared" si="259"/>
        <v>0.33209490740740744</v>
      </c>
      <c r="BB273" s="59">
        <f t="shared" si="260"/>
        <v>0.33765046296296303</v>
      </c>
      <c r="BC273" s="59">
        <f t="shared" si="261"/>
        <v>0.33246527777777785</v>
      </c>
      <c r="BD273" s="59">
        <f t="shared" si="262"/>
        <v>0.37829861111111113</v>
      </c>
      <c r="BE273" s="59">
        <f t="shared" si="263"/>
        <v>0.37187500000000007</v>
      </c>
      <c r="BF273" s="59">
        <f t="shared" si="264"/>
        <v>0.38229166666666675</v>
      </c>
      <c r="BG273" s="59">
        <f t="shared" si="265"/>
        <v>0.38138888888888878</v>
      </c>
      <c r="BH273" s="59">
        <f t="shared" si="266"/>
        <v>0.38069444444444434</v>
      </c>
      <c r="BI273" s="31">
        <f t="shared" si="267"/>
        <v>4.3799999999999955</v>
      </c>
      <c r="BJ273" s="61">
        <f t="shared" si="268"/>
        <v>0.10949999999999989</v>
      </c>
      <c r="BK273" s="61">
        <f t="shared" si="269"/>
        <v>9.733333333333323E-2</v>
      </c>
      <c r="BL273" s="61">
        <f t="shared" si="270"/>
        <v>8.7599999999999914E-2</v>
      </c>
      <c r="BM273" s="61">
        <f t="shared" si="271"/>
        <v>8.1111111111111023E-2</v>
      </c>
      <c r="BN273" s="62">
        <f t="shared" si="272"/>
        <v>0</v>
      </c>
      <c r="BO273" s="62">
        <f t="shared" si="273"/>
        <v>6</v>
      </c>
      <c r="BP273" s="62">
        <f t="shared" si="274"/>
        <v>34</v>
      </c>
      <c r="BQ273" s="62">
        <f t="shared" si="275"/>
        <v>0</v>
      </c>
      <c r="BR273" s="62">
        <f t="shared" si="276"/>
        <v>5</v>
      </c>
      <c r="BS273" s="62">
        <f t="shared" si="277"/>
        <v>50</v>
      </c>
      <c r="BT273" s="62">
        <f t="shared" si="278"/>
        <v>0</v>
      </c>
      <c r="BU273" s="62">
        <f t="shared" si="279"/>
        <v>5</v>
      </c>
      <c r="BV273" s="62">
        <f t="shared" si="280"/>
        <v>15</v>
      </c>
      <c r="BW273" s="62">
        <f t="shared" si="281"/>
        <v>0</v>
      </c>
      <c r="BX273" s="62">
        <f t="shared" si="282"/>
        <v>4</v>
      </c>
      <c r="BY273" s="62">
        <f t="shared" si="283"/>
        <v>52</v>
      </c>
      <c r="BZ273" s="63">
        <f t="shared" si="284"/>
        <v>0.33665509259259263</v>
      </c>
      <c r="CA273" s="63">
        <f t="shared" si="285"/>
        <v>0.34221064814814822</v>
      </c>
      <c r="CB273" s="63">
        <f t="shared" si="286"/>
        <v>0.33651620370370378</v>
      </c>
      <c r="CC273" s="63">
        <f t="shared" si="287"/>
        <v>0.38234953703703706</v>
      </c>
      <c r="CD273" s="63">
        <f t="shared" si="288"/>
        <v>0.37552083333333341</v>
      </c>
      <c r="CE273" s="63">
        <f t="shared" si="289"/>
        <v>0.3859375000000001</v>
      </c>
      <c r="CF273" s="63">
        <f t="shared" si="290"/>
        <v>0.3847685185185184</v>
      </c>
      <c r="CG273" s="63">
        <f t="shared" si="291"/>
        <v>0.38407407407407396</v>
      </c>
      <c r="CH273" s="36"/>
      <c r="CI273" s="36"/>
      <c r="CJ273" s="36"/>
      <c r="CK273" s="36"/>
      <c r="CL273" s="60">
        <v>60</v>
      </c>
    </row>
    <row r="274" spans="1:90" ht="28.5" customHeight="1" x14ac:dyDescent="0.25">
      <c r="A274" s="37">
        <v>14</v>
      </c>
      <c r="C274" s="37"/>
      <c r="D274" s="37"/>
      <c r="E274" s="37"/>
      <c r="F274" s="83"/>
      <c r="G274" s="44"/>
      <c r="H274" s="44">
        <f t="shared" si="245"/>
        <v>74.540000000000006</v>
      </c>
      <c r="I274" s="83">
        <v>74.5</v>
      </c>
      <c r="J274" s="43">
        <f t="shared" si="243"/>
        <v>-5.3691275167793632E-4</v>
      </c>
      <c r="K274" s="44">
        <f t="shared" si="244"/>
        <v>-4.0000000000006253E-2</v>
      </c>
      <c r="L274" s="76" t="s">
        <v>971</v>
      </c>
      <c r="M274" s="122">
        <v>60</v>
      </c>
      <c r="N274" s="46">
        <f t="shared" si="251"/>
        <v>74.540000000000006</v>
      </c>
      <c r="O274" s="46">
        <v>-0.02</v>
      </c>
      <c r="P274" s="78">
        <v>74.540000000000006</v>
      </c>
      <c r="Q274" s="46">
        <v>-0.02</v>
      </c>
      <c r="R274" s="78">
        <v>74.56</v>
      </c>
      <c r="S274" s="46">
        <v>-0.02</v>
      </c>
      <c r="T274" s="78">
        <v>74.58</v>
      </c>
      <c r="U274" s="47" t="str">
        <f t="shared" si="292"/>
        <v/>
      </c>
      <c r="V274" s="47" t="str">
        <f t="shared" si="293"/>
        <v/>
      </c>
      <c r="W274" s="47"/>
      <c r="X274" s="47"/>
      <c r="Y274" s="47"/>
      <c r="Z274" s="47"/>
      <c r="AA274" s="47"/>
      <c r="AB274" s="47"/>
      <c r="AC274" s="47"/>
      <c r="AD274" s="47"/>
      <c r="AE274" s="51">
        <f t="shared" si="246"/>
        <v>14</v>
      </c>
      <c r="AF274" s="51" t="str">
        <f t="shared" si="247"/>
        <v/>
      </c>
      <c r="AG274" s="51" t="str">
        <f t="shared" si="248"/>
        <v/>
      </c>
      <c r="AH274" s="51" t="str">
        <f t="shared" si="249"/>
        <v/>
      </c>
      <c r="AI274" s="52">
        <f t="shared" si="250"/>
        <v>74.540000000000006</v>
      </c>
      <c r="AJ274" s="68"/>
      <c r="AK274" s="53"/>
      <c r="AL274" s="52"/>
      <c r="AM274" s="53">
        <f t="shared" si="252"/>
        <v>40</v>
      </c>
      <c r="AN274" s="53">
        <f>IF(AJ274&lt;&gt;"",IF(AJ274="o",VLOOKUP(AM274,OpenSect!$A$1:$D$11,2),IF(AJ274="u",VLOOKUP(AM274,UpHill!$A$1:$D$35,2),IF(AJ274="d",VLOOKUP(AM274,DownHill!$A$1:$D$29,2),IF(AJ274="f",VLOOKUP(AM274,FlatUnd!$A$2:$D$30,2),IF(AJ274="t",VLOOKUP(AM274,TimeAdd!$A$1:$D$176,2),IF(AJ274="l",VLOOKUP(AM274,SLimit!$A$1:$D$8,2),AN273)))))),AN273)</f>
        <v>45</v>
      </c>
      <c r="AO274" s="53">
        <f>IF(AJ274&lt;&gt;"",IF(AJ274="o",VLOOKUP(AM274,OpenSect!$A$1:$D$11,3),IF(AJ274="u",VLOOKUP(AM274,UpHill!$A$1:$D$35,3),IF(AJ274="d",VLOOKUP(AM274,DownHill!$A$3:$D$29,3),IF(AJ274="f",VLOOKUP(AM274,FlatUnd!$A$2:$D$30,3),IF(AJ274="t",VLOOKUP(AM274,TimeAdd!$A$1:$D$18,3),IF(AJ274="l",VLOOKUP(AM274,SLimit!$A$1:$D$8,3),AO273)))))),AO273)</f>
        <v>50</v>
      </c>
      <c r="AP274" s="53">
        <f>IF(AJ274&lt;&gt;"",IF(AJ274="o",VLOOKUP(AM274,OpenSect!$A$1:$D$11,4),IF(AJ274="u",VLOOKUP(AM274,UpHill!$A$1:$D$35,4),IF(AJ274="d",VLOOKUP(AM274,DownHill!$A$1:$D$29,4),IF(AJ274="f",VLOOKUP(AM274,FlatUnd!$A$2:$D$30,4),IF(AJ274="t",VLOOKUP(AM274,TimeAdd!$A$1:$D$18,4),IF(AJ274="l",VLOOKUP(AM274,SLimit!$A$1:$D$8,4),AP273)))))),AP273)</f>
        <v>54</v>
      </c>
      <c r="AQ274" s="53">
        <f t="shared" si="253"/>
        <v>60</v>
      </c>
      <c r="AR274" s="54" t="str">
        <f t="shared" si="254"/>
        <v xml:space="preserve">23,0 km plate. </v>
      </c>
      <c r="AS274" s="55"/>
      <c r="AT274" s="55"/>
      <c r="AU274" s="56">
        <f>IF(GroupStTimes!$A$8=0,MIN(CB274,CD274,CF274),MIN(BZ274,CB274,CD274,CF274))</f>
        <v>0.33656250000000004</v>
      </c>
      <c r="AV274" s="56">
        <f>IF(GroupStTimes!$A$8=0,MAX(CC274,CE274,CG274),MAX(CA274,CC274,CE274,CG274))</f>
        <v>0.38598379629629637</v>
      </c>
      <c r="AW274" s="57" t="str">
        <f t="shared" si="255"/>
        <v/>
      </c>
      <c r="AX274" s="58" t="str">
        <f t="shared" si="256"/>
        <v/>
      </c>
      <c r="AY274" s="58" t="str">
        <f t="shared" si="257"/>
        <v/>
      </c>
      <c r="AZ274" s="31">
        <f t="shared" si="258"/>
        <v>70.11</v>
      </c>
      <c r="BA274" s="59">
        <f t="shared" si="259"/>
        <v>0.33209490740740744</v>
      </c>
      <c r="BB274" s="59">
        <f t="shared" si="260"/>
        <v>0.33765046296296303</v>
      </c>
      <c r="BC274" s="59">
        <f t="shared" si="261"/>
        <v>0.33246527777777785</v>
      </c>
      <c r="BD274" s="59">
        <f t="shared" si="262"/>
        <v>0.37829861111111113</v>
      </c>
      <c r="BE274" s="59">
        <f t="shared" si="263"/>
        <v>0.37187500000000007</v>
      </c>
      <c r="BF274" s="59">
        <f t="shared" si="264"/>
        <v>0.38229166666666675</v>
      </c>
      <c r="BG274" s="59">
        <f t="shared" si="265"/>
        <v>0.38138888888888878</v>
      </c>
      <c r="BH274" s="59">
        <f t="shared" si="266"/>
        <v>0.38069444444444434</v>
      </c>
      <c r="BI274" s="31">
        <f t="shared" si="267"/>
        <v>4.4300000000000068</v>
      </c>
      <c r="BJ274" s="61">
        <f t="shared" si="268"/>
        <v>0.11075000000000017</v>
      </c>
      <c r="BK274" s="61">
        <f t="shared" si="269"/>
        <v>9.8444444444444598E-2</v>
      </c>
      <c r="BL274" s="61">
        <f t="shared" si="270"/>
        <v>8.8600000000000137E-2</v>
      </c>
      <c r="BM274" s="61">
        <f t="shared" si="271"/>
        <v>8.2037037037037158E-2</v>
      </c>
      <c r="BN274" s="62">
        <f t="shared" si="272"/>
        <v>0</v>
      </c>
      <c r="BO274" s="62">
        <f t="shared" si="273"/>
        <v>6</v>
      </c>
      <c r="BP274" s="62">
        <f t="shared" si="274"/>
        <v>39</v>
      </c>
      <c r="BQ274" s="62">
        <f t="shared" si="275"/>
        <v>0</v>
      </c>
      <c r="BR274" s="62">
        <f t="shared" si="276"/>
        <v>5</v>
      </c>
      <c r="BS274" s="62">
        <f t="shared" si="277"/>
        <v>54</v>
      </c>
      <c r="BT274" s="62">
        <f t="shared" si="278"/>
        <v>0</v>
      </c>
      <c r="BU274" s="62">
        <f t="shared" si="279"/>
        <v>5</v>
      </c>
      <c r="BV274" s="62">
        <f t="shared" si="280"/>
        <v>19</v>
      </c>
      <c r="BW274" s="62">
        <f t="shared" si="281"/>
        <v>0</v>
      </c>
      <c r="BX274" s="62">
        <f t="shared" si="282"/>
        <v>4</v>
      </c>
      <c r="BY274" s="62">
        <f t="shared" si="283"/>
        <v>55</v>
      </c>
      <c r="BZ274" s="63">
        <f t="shared" si="284"/>
        <v>0.33671296296296299</v>
      </c>
      <c r="CA274" s="63">
        <f t="shared" si="285"/>
        <v>0.34226851851851858</v>
      </c>
      <c r="CB274" s="63">
        <f t="shared" si="286"/>
        <v>0.33656250000000004</v>
      </c>
      <c r="CC274" s="63">
        <f t="shared" si="287"/>
        <v>0.38239583333333332</v>
      </c>
      <c r="CD274" s="63">
        <f t="shared" si="288"/>
        <v>0.37556712962962968</v>
      </c>
      <c r="CE274" s="63">
        <f t="shared" si="289"/>
        <v>0.38598379629629637</v>
      </c>
      <c r="CF274" s="63">
        <f t="shared" si="290"/>
        <v>0.38480324074074063</v>
      </c>
      <c r="CG274" s="63">
        <f t="shared" si="291"/>
        <v>0.38410879629629618</v>
      </c>
      <c r="CH274" s="36"/>
      <c r="CI274" s="36"/>
      <c r="CJ274" s="36"/>
      <c r="CK274" s="36"/>
      <c r="CL274" s="60">
        <v>60</v>
      </c>
    </row>
    <row r="275" spans="1:90" ht="28.5" customHeight="1" x14ac:dyDescent="0.25">
      <c r="A275" s="37">
        <v>14</v>
      </c>
      <c r="C275" s="37" t="s">
        <v>49</v>
      </c>
      <c r="D275" s="37">
        <v>47</v>
      </c>
      <c r="E275" s="37"/>
      <c r="F275" s="83"/>
      <c r="G275" s="44"/>
      <c r="H275" s="44">
        <f t="shared" si="245"/>
        <v>74.72</v>
      </c>
      <c r="I275" s="83">
        <v>74.680000000000007</v>
      </c>
      <c r="J275" s="43">
        <f t="shared" si="243"/>
        <v>-4.9098375290139191E-4</v>
      </c>
      <c r="K275" s="44">
        <f t="shared" si="244"/>
        <v>-3.6666666666675951E-2</v>
      </c>
      <c r="L275" s="76" t="s">
        <v>1039</v>
      </c>
      <c r="M275" s="122">
        <v>120</v>
      </c>
      <c r="N275" s="46">
        <f t="shared" si="251"/>
        <v>74.716666666666683</v>
      </c>
      <c r="O275" s="46">
        <v>-0.02</v>
      </c>
      <c r="P275" s="78">
        <v>74.72</v>
      </c>
      <c r="Q275" s="46">
        <v>-0.02</v>
      </c>
      <c r="R275" s="78">
        <v>74.739999999999995</v>
      </c>
      <c r="S275" s="46">
        <v>-0.02</v>
      </c>
      <c r="T275" s="78">
        <v>74.75</v>
      </c>
      <c r="U275" s="47" t="str">
        <f t="shared" si="292"/>
        <v/>
      </c>
      <c r="V275" s="47" t="str">
        <f t="shared" si="293"/>
        <v/>
      </c>
      <c r="W275" s="47"/>
      <c r="X275" s="47"/>
      <c r="Y275" s="47"/>
      <c r="Z275" s="47"/>
      <c r="AA275" s="47"/>
      <c r="AB275" s="47"/>
      <c r="AC275" s="47"/>
      <c r="AD275" s="47"/>
      <c r="AE275" s="51">
        <f t="shared" si="246"/>
        <v>14</v>
      </c>
      <c r="AF275" s="51" t="str">
        <f t="shared" si="247"/>
        <v/>
      </c>
      <c r="AG275" s="51" t="str">
        <f t="shared" si="248"/>
        <v>f</v>
      </c>
      <c r="AH275" s="51">
        <f t="shared" si="249"/>
        <v>47</v>
      </c>
      <c r="AI275" s="52">
        <f t="shared" si="250"/>
        <v>74.72</v>
      </c>
      <c r="AJ275" s="68"/>
      <c r="AK275" s="53"/>
      <c r="AL275" s="52"/>
      <c r="AM275" s="53">
        <f t="shared" si="252"/>
        <v>40</v>
      </c>
      <c r="AN275" s="53">
        <f>IF(AJ275&lt;&gt;"",IF(AJ275="o",VLOOKUP(AM275,OpenSect!$A$1:$D$11,2),IF(AJ275="u",VLOOKUP(AM275,UpHill!$A$1:$D$35,2),IF(AJ275="d",VLOOKUP(AM275,DownHill!$A$1:$D$29,2),IF(AJ275="f",VLOOKUP(AM275,FlatUnd!$A$2:$D$30,2),IF(AJ275="t",VLOOKUP(AM275,TimeAdd!$A$1:$D$176,2),IF(AJ275="l",VLOOKUP(AM275,SLimit!$A$1:$D$8,2),AN274)))))),AN274)</f>
        <v>45</v>
      </c>
      <c r="AO275" s="53">
        <f>IF(AJ275&lt;&gt;"",IF(AJ275="o",VLOOKUP(AM275,OpenSect!$A$1:$D$11,3),IF(AJ275="u",VLOOKUP(AM275,UpHill!$A$1:$D$35,3),IF(AJ275="d",VLOOKUP(AM275,DownHill!$A$3:$D$29,3),IF(AJ275="f",VLOOKUP(AM275,FlatUnd!$A$2:$D$30,3),IF(AJ275="t",VLOOKUP(AM275,TimeAdd!$A$1:$D$18,3),IF(AJ275="l",VLOOKUP(AM275,SLimit!$A$1:$D$8,3),AO274)))))),AO274)</f>
        <v>50</v>
      </c>
      <c r="AP275" s="53">
        <f>IF(AJ275&lt;&gt;"",IF(AJ275="o",VLOOKUP(AM275,OpenSect!$A$1:$D$11,4),IF(AJ275="u",VLOOKUP(AM275,UpHill!$A$1:$D$35,4),IF(AJ275="d",VLOOKUP(AM275,DownHill!$A$1:$D$29,4),IF(AJ275="f",VLOOKUP(AM275,FlatUnd!$A$2:$D$30,4),IF(AJ275="t",VLOOKUP(AM275,TimeAdd!$A$1:$D$18,4),IF(AJ275="l",VLOOKUP(AM275,SLimit!$A$1:$D$8,4),AP274)))))),AP274)</f>
        <v>54</v>
      </c>
      <c r="AQ275" s="53">
        <f t="shared" si="253"/>
        <v>120</v>
      </c>
      <c r="AR275" s="54" t="str">
        <f t="shared" si="254"/>
        <v xml:space="preserve">120 Speed limit.  </v>
      </c>
      <c r="AS275" s="55"/>
      <c r="AT275" s="55"/>
      <c r="AU275" s="56">
        <f>IF(GroupStTimes!$A$8=0,MIN(CB275,CD275,CF275),MIN(BZ275,CB275,CD275,CF275))</f>
        <v>0.33673611111111118</v>
      </c>
      <c r="AV275" s="56">
        <f>IF(GroupStTimes!$A$8=0,MAX(CC275,CE275,CG275),MAX(CA275,CC275,CE275,CG275))</f>
        <v>0.38613425925925937</v>
      </c>
      <c r="AW275" s="57" t="str">
        <f t="shared" si="255"/>
        <v/>
      </c>
      <c r="AX275" s="58" t="str">
        <f t="shared" si="256"/>
        <v/>
      </c>
      <c r="AY275" s="58" t="str">
        <f t="shared" si="257"/>
        <v/>
      </c>
      <c r="AZ275" s="31">
        <f t="shared" si="258"/>
        <v>70.11</v>
      </c>
      <c r="BA275" s="59">
        <f t="shared" si="259"/>
        <v>0.33209490740740744</v>
      </c>
      <c r="BB275" s="59">
        <f t="shared" si="260"/>
        <v>0.33765046296296303</v>
      </c>
      <c r="BC275" s="59">
        <f t="shared" si="261"/>
        <v>0.33246527777777785</v>
      </c>
      <c r="BD275" s="59">
        <f t="shared" si="262"/>
        <v>0.37829861111111113</v>
      </c>
      <c r="BE275" s="59">
        <f t="shared" si="263"/>
        <v>0.37187500000000007</v>
      </c>
      <c r="BF275" s="59">
        <f t="shared" si="264"/>
        <v>0.38229166666666675</v>
      </c>
      <c r="BG275" s="59">
        <f t="shared" si="265"/>
        <v>0.38138888888888878</v>
      </c>
      <c r="BH275" s="59">
        <f t="shared" si="266"/>
        <v>0.38069444444444434</v>
      </c>
      <c r="BI275" s="31">
        <f t="shared" si="267"/>
        <v>4.6099999999999994</v>
      </c>
      <c r="BJ275" s="61">
        <f t="shared" si="268"/>
        <v>0.11524999999999999</v>
      </c>
      <c r="BK275" s="61">
        <f t="shared" si="269"/>
        <v>0.10244444444444444</v>
      </c>
      <c r="BL275" s="61">
        <f t="shared" si="270"/>
        <v>9.219999999999999E-2</v>
      </c>
      <c r="BM275" s="61">
        <f t="shared" si="271"/>
        <v>8.537037037037036E-2</v>
      </c>
      <c r="BN275" s="62">
        <f t="shared" si="272"/>
        <v>0</v>
      </c>
      <c r="BO275" s="62">
        <f t="shared" si="273"/>
        <v>6</v>
      </c>
      <c r="BP275" s="62">
        <f t="shared" si="274"/>
        <v>55</v>
      </c>
      <c r="BQ275" s="62">
        <f t="shared" si="275"/>
        <v>0</v>
      </c>
      <c r="BR275" s="62">
        <f t="shared" si="276"/>
        <v>6</v>
      </c>
      <c r="BS275" s="62">
        <f t="shared" si="277"/>
        <v>9</v>
      </c>
      <c r="BT275" s="62">
        <f t="shared" si="278"/>
        <v>0</v>
      </c>
      <c r="BU275" s="62">
        <f t="shared" si="279"/>
        <v>5</v>
      </c>
      <c r="BV275" s="62">
        <f t="shared" si="280"/>
        <v>32</v>
      </c>
      <c r="BW275" s="62">
        <f t="shared" si="281"/>
        <v>0</v>
      </c>
      <c r="BX275" s="62">
        <f t="shared" si="282"/>
        <v>5</v>
      </c>
      <c r="BY275" s="62">
        <f t="shared" si="283"/>
        <v>7</v>
      </c>
      <c r="BZ275" s="63">
        <f t="shared" si="284"/>
        <v>0.33689814814814817</v>
      </c>
      <c r="CA275" s="63">
        <f t="shared" si="285"/>
        <v>0.34245370370370376</v>
      </c>
      <c r="CB275" s="63">
        <f t="shared" si="286"/>
        <v>0.33673611111111118</v>
      </c>
      <c r="CC275" s="63">
        <f t="shared" si="287"/>
        <v>0.38256944444444446</v>
      </c>
      <c r="CD275" s="63">
        <f t="shared" si="288"/>
        <v>0.37571759259259269</v>
      </c>
      <c r="CE275" s="63">
        <f t="shared" si="289"/>
        <v>0.38613425925925937</v>
      </c>
      <c r="CF275" s="63">
        <f t="shared" si="290"/>
        <v>0.38494212962962954</v>
      </c>
      <c r="CG275" s="63">
        <f t="shared" si="291"/>
        <v>0.38424768518518509</v>
      </c>
      <c r="CH275" s="36"/>
      <c r="CI275" s="36"/>
      <c r="CJ275" s="36"/>
      <c r="CK275" s="36"/>
      <c r="CL275" s="60">
        <v>60</v>
      </c>
    </row>
    <row r="276" spans="1:90" ht="28.5" customHeight="1" x14ac:dyDescent="0.25">
      <c r="A276" s="37">
        <v>14</v>
      </c>
      <c r="C276" s="37" t="s">
        <v>49</v>
      </c>
      <c r="D276" s="37">
        <v>47</v>
      </c>
      <c r="E276" s="37"/>
      <c r="F276" s="83"/>
      <c r="G276" s="44"/>
      <c r="H276" s="44">
        <f t="shared" si="245"/>
        <v>74.8</v>
      </c>
      <c r="I276" s="83">
        <v>74.75</v>
      </c>
      <c r="J276" s="43">
        <f t="shared" ref="J276:J339" si="294">IF(N276="","",IF((I276-$I$4)=0,0,((I276-$I$4)-(N276-$N$4))/(I276-$I$4)))</f>
        <v>-7.1348940914150452E-4</v>
      </c>
      <c r="K276" s="44">
        <f t="shared" ref="K276:K339" si="295">(I276-$I$4)-(N276-$N$4)</f>
        <v>-5.333333333332746E-2</v>
      </c>
      <c r="L276" s="76" t="s">
        <v>349</v>
      </c>
      <c r="M276" s="122">
        <v>120</v>
      </c>
      <c r="N276" s="46">
        <f t="shared" si="251"/>
        <v>74.803333333333327</v>
      </c>
      <c r="O276" s="46">
        <v>-0.02</v>
      </c>
      <c r="P276" s="78">
        <v>74.809999999999988</v>
      </c>
      <c r="Q276" s="46">
        <v>-0.02</v>
      </c>
      <c r="R276" s="78">
        <v>74.819999999999993</v>
      </c>
      <c r="S276" s="46">
        <v>-0.02</v>
      </c>
      <c r="T276" s="78">
        <v>74.84</v>
      </c>
      <c r="U276" s="47" t="str">
        <f t="shared" si="292"/>
        <v/>
      </c>
      <c r="V276" s="47" t="str">
        <f t="shared" si="293"/>
        <v/>
      </c>
      <c r="W276" s="47"/>
      <c r="X276" s="47"/>
      <c r="Y276" s="47"/>
      <c r="Z276" s="47"/>
      <c r="AA276" s="47"/>
      <c r="AB276" s="47"/>
      <c r="AC276" s="47"/>
      <c r="AD276" s="47"/>
      <c r="AE276" s="51">
        <f t="shared" si="246"/>
        <v>14</v>
      </c>
      <c r="AF276" s="51" t="str">
        <f t="shared" si="247"/>
        <v/>
      </c>
      <c r="AG276" s="51" t="str">
        <f t="shared" si="248"/>
        <v>f</v>
      </c>
      <c r="AH276" s="51">
        <f t="shared" si="249"/>
        <v>47</v>
      </c>
      <c r="AI276" s="52">
        <f t="shared" si="250"/>
        <v>74.8</v>
      </c>
      <c r="AJ276" s="68" t="s">
        <v>49</v>
      </c>
      <c r="AK276" s="53"/>
      <c r="AL276" s="52"/>
      <c r="AM276" s="53">
        <f t="shared" si="252"/>
        <v>47</v>
      </c>
      <c r="AN276" s="53">
        <f>IF(AJ276&lt;&gt;"",IF(AJ276="o",VLOOKUP(AM276,OpenSect!$A$1:$D$11,2),IF(AJ276="u",VLOOKUP(AM276,UpHill!$A$1:$D$35,2),IF(AJ276="d",VLOOKUP(AM276,DownHill!$A$1:$D$29,2),IF(AJ276="f",VLOOKUP(AM276,FlatUnd!$A$2:$D$30,2),IF(AJ276="t",VLOOKUP(AM276,TimeAdd!$A$1:$D$176,2),IF(AJ276="l",VLOOKUP(AM276,SLimit!$A$1:$D$8,2),AN275)))))),AN275)</f>
        <v>56</v>
      </c>
      <c r="AO276" s="53">
        <f>IF(AJ276&lt;&gt;"",IF(AJ276="o",VLOOKUP(AM276,OpenSect!$A$1:$D$11,3),IF(AJ276="u",VLOOKUP(AM276,UpHill!$A$1:$D$35,3),IF(AJ276="d",VLOOKUP(AM276,DownHill!$A$3:$D$29,3),IF(AJ276="f",VLOOKUP(AM276,FlatUnd!$A$2:$D$30,3),IF(AJ276="t",VLOOKUP(AM276,TimeAdd!$A$1:$D$18,3),IF(AJ276="l",VLOOKUP(AM276,SLimit!$A$1:$D$8,3),AO275)))))),AO275)</f>
        <v>65</v>
      </c>
      <c r="AP276" s="53">
        <f>IF(AJ276&lt;&gt;"",IF(AJ276="o",VLOOKUP(AM276,OpenSect!$A$1:$D$11,4),IF(AJ276="u",VLOOKUP(AM276,UpHill!$A$1:$D$35,4),IF(AJ276="d",VLOOKUP(AM276,DownHill!$A$1:$D$29,4),IF(AJ276="f",VLOOKUP(AM276,FlatUnd!$A$2:$D$30,4),IF(AJ276="t",VLOOKUP(AM276,TimeAdd!$A$1:$D$18,4),IF(AJ276="l",VLOOKUP(AM276,SLimit!$A$1:$D$8,4),AP275)))))),AP275)</f>
        <v>74</v>
      </c>
      <c r="AQ276" s="53">
        <f t="shared" si="253"/>
        <v>120</v>
      </c>
      <c r="AR276" s="54" t="str">
        <f t="shared" si="254"/>
        <v>Overhead power lines.</v>
      </c>
      <c r="AS276" s="55"/>
      <c r="AT276" s="55"/>
      <c r="AU276" s="56">
        <f>IF(GroupStTimes!$A$8=0,MIN(CB276,CD276,CF276),MIN(BZ276,CB276,CD276,CF276))</f>
        <v>0.33680555555555564</v>
      </c>
      <c r="AV276" s="56">
        <f>IF(GroupStTimes!$A$8=0,MAX(CC276,CE276,CG276),MAX(CA276,CC276,CE276,CG276))</f>
        <v>0.38620370370370377</v>
      </c>
      <c r="AW276" s="57" t="str">
        <f t="shared" si="255"/>
        <v/>
      </c>
      <c r="AX276" s="58" t="str">
        <f t="shared" si="256"/>
        <v/>
      </c>
      <c r="AY276" s="58" t="str">
        <f t="shared" si="257"/>
        <v/>
      </c>
      <c r="AZ276" s="31">
        <f t="shared" si="258"/>
        <v>70.11</v>
      </c>
      <c r="BA276" s="59">
        <f t="shared" si="259"/>
        <v>0.33209490740740744</v>
      </c>
      <c r="BB276" s="59">
        <f t="shared" si="260"/>
        <v>0.33765046296296303</v>
      </c>
      <c r="BC276" s="59">
        <f t="shared" si="261"/>
        <v>0.33246527777777785</v>
      </c>
      <c r="BD276" s="59">
        <f t="shared" si="262"/>
        <v>0.37829861111111113</v>
      </c>
      <c r="BE276" s="59">
        <f t="shared" si="263"/>
        <v>0.37187500000000007</v>
      </c>
      <c r="BF276" s="59">
        <f t="shared" si="264"/>
        <v>0.38229166666666675</v>
      </c>
      <c r="BG276" s="59">
        <f t="shared" si="265"/>
        <v>0.38138888888888878</v>
      </c>
      <c r="BH276" s="59">
        <f t="shared" si="266"/>
        <v>0.38069444444444434</v>
      </c>
      <c r="BI276" s="31">
        <f t="shared" si="267"/>
        <v>4.6899999999999977</v>
      </c>
      <c r="BJ276" s="61">
        <f t="shared" si="268"/>
        <v>0.11724999999999994</v>
      </c>
      <c r="BK276" s="61">
        <f t="shared" si="269"/>
        <v>0.10422222222222217</v>
      </c>
      <c r="BL276" s="61">
        <f t="shared" si="270"/>
        <v>9.3799999999999953E-2</v>
      </c>
      <c r="BM276" s="61">
        <f t="shared" si="271"/>
        <v>8.6851851851851805E-2</v>
      </c>
      <c r="BN276" s="62">
        <f t="shared" si="272"/>
        <v>0</v>
      </c>
      <c r="BO276" s="62">
        <f t="shared" si="273"/>
        <v>7</v>
      </c>
      <c r="BP276" s="62">
        <f t="shared" si="274"/>
        <v>2</v>
      </c>
      <c r="BQ276" s="62">
        <f t="shared" si="275"/>
        <v>0</v>
      </c>
      <c r="BR276" s="62">
        <f t="shared" si="276"/>
        <v>6</v>
      </c>
      <c r="BS276" s="62">
        <f t="shared" si="277"/>
        <v>15</v>
      </c>
      <c r="BT276" s="62">
        <f t="shared" si="278"/>
        <v>0</v>
      </c>
      <c r="BU276" s="62">
        <f t="shared" si="279"/>
        <v>5</v>
      </c>
      <c r="BV276" s="62">
        <f t="shared" si="280"/>
        <v>38</v>
      </c>
      <c r="BW276" s="62">
        <f t="shared" si="281"/>
        <v>0</v>
      </c>
      <c r="BX276" s="62">
        <f t="shared" si="282"/>
        <v>5</v>
      </c>
      <c r="BY276" s="62">
        <f t="shared" si="283"/>
        <v>13</v>
      </c>
      <c r="BZ276" s="63">
        <f t="shared" si="284"/>
        <v>0.33697916666666672</v>
      </c>
      <c r="CA276" s="63">
        <f t="shared" si="285"/>
        <v>0.34253472222222231</v>
      </c>
      <c r="CB276" s="63">
        <f t="shared" si="286"/>
        <v>0.33680555555555564</v>
      </c>
      <c r="CC276" s="63">
        <f t="shared" si="287"/>
        <v>0.38263888888888892</v>
      </c>
      <c r="CD276" s="63">
        <f t="shared" si="288"/>
        <v>0.37578703703703709</v>
      </c>
      <c r="CE276" s="63">
        <f t="shared" si="289"/>
        <v>0.38620370370370377</v>
      </c>
      <c r="CF276" s="63">
        <f t="shared" si="290"/>
        <v>0.38501157407407394</v>
      </c>
      <c r="CG276" s="63">
        <f t="shared" si="291"/>
        <v>0.38431712962962949</v>
      </c>
      <c r="CH276" s="36"/>
      <c r="CI276" s="36"/>
      <c r="CJ276" s="36"/>
      <c r="CK276" s="36"/>
      <c r="CL276" s="60">
        <v>60</v>
      </c>
    </row>
    <row r="277" spans="1:90" ht="28.5" customHeight="1" x14ac:dyDescent="0.25">
      <c r="A277" s="37">
        <v>14</v>
      </c>
      <c r="C277" s="37"/>
      <c r="D277" s="37"/>
      <c r="E277" s="37"/>
      <c r="F277" s="83"/>
      <c r="G277" s="44"/>
      <c r="H277" s="44">
        <f t="shared" si="245"/>
        <v>75.05</v>
      </c>
      <c r="I277" s="83">
        <v>75.02</v>
      </c>
      <c r="J277" s="43">
        <f t="shared" si="294"/>
        <v>-4.4432595752241322E-4</v>
      </c>
      <c r="K277" s="44">
        <f t="shared" si="295"/>
        <v>-3.3333333333331439E-2</v>
      </c>
      <c r="L277" s="76" t="s">
        <v>349</v>
      </c>
      <c r="M277" s="122">
        <v>120</v>
      </c>
      <c r="N277" s="46">
        <f t="shared" si="251"/>
        <v>75.053333333333327</v>
      </c>
      <c r="O277" s="46">
        <v>-0.02</v>
      </c>
      <c r="P277" s="78">
        <v>75.059999999999988</v>
      </c>
      <c r="Q277" s="46">
        <v>-0.02</v>
      </c>
      <c r="R277" s="78">
        <v>75.069999999999993</v>
      </c>
      <c r="S277" s="46">
        <v>-0.02</v>
      </c>
      <c r="T277" s="78">
        <v>75.09</v>
      </c>
      <c r="U277" s="47" t="str">
        <f t="shared" si="292"/>
        <v/>
      </c>
      <c r="V277" s="47" t="str">
        <f t="shared" si="293"/>
        <v/>
      </c>
      <c r="W277" s="47"/>
      <c r="X277" s="47"/>
      <c r="Y277" s="47"/>
      <c r="Z277" s="47"/>
      <c r="AA277" s="47"/>
      <c r="AB277" s="47"/>
      <c r="AC277" s="47"/>
      <c r="AD277" s="47"/>
      <c r="AE277" s="51">
        <f t="shared" si="246"/>
        <v>14</v>
      </c>
      <c r="AF277" s="51" t="str">
        <f t="shared" si="247"/>
        <v/>
      </c>
      <c r="AG277" s="51" t="str">
        <f t="shared" si="248"/>
        <v/>
      </c>
      <c r="AH277" s="51" t="str">
        <f t="shared" si="249"/>
        <v/>
      </c>
      <c r="AI277" s="52">
        <f t="shared" si="250"/>
        <v>75.05</v>
      </c>
      <c r="AJ277" s="68"/>
      <c r="AK277" s="53"/>
      <c r="AL277" s="52"/>
      <c r="AM277" s="53">
        <f t="shared" si="252"/>
        <v>47</v>
      </c>
      <c r="AN277" s="53">
        <f>IF(AJ277&lt;&gt;"",IF(AJ277="o",VLOOKUP(AM277,OpenSect!$A$1:$D$11,2),IF(AJ277="u",VLOOKUP(AM277,UpHill!$A$1:$D$35,2),IF(AJ277="d",VLOOKUP(AM277,DownHill!$A$1:$D$29,2),IF(AJ277="f",VLOOKUP(AM277,FlatUnd!$A$2:$D$30,2),IF(AJ277="t",VLOOKUP(AM277,TimeAdd!$A$1:$D$176,2),IF(AJ277="l",VLOOKUP(AM277,SLimit!$A$1:$D$8,2),AN276)))))),AN276)</f>
        <v>56</v>
      </c>
      <c r="AO277" s="53">
        <f>IF(AJ277&lt;&gt;"",IF(AJ277="o",VLOOKUP(AM277,OpenSect!$A$1:$D$11,3),IF(AJ277="u",VLOOKUP(AM277,UpHill!$A$1:$D$35,3),IF(AJ277="d",VLOOKUP(AM277,DownHill!$A$3:$D$29,3),IF(AJ277="f",VLOOKUP(AM277,FlatUnd!$A$2:$D$30,3),IF(AJ277="t",VLOOKUP(AM277,TimeAdd!$A$1:$D$18,3),IF(AJ277="l",VLOOKUP(AM277,SLimit!$A$1:$D$8,3),AO276)))))),AO276)</f>
        <v>65</v>
      </c>
      <c r="AP277" s="53">
        <f>IF(AJ277&lt;&gt;"",IF(AJ277="o",VLOOKUP(AM277,OpenSect!$A$1:$D$11,4),IF(AJ277="u",VLOOKUP(AM277,UpHill!$A$1:$D$35,4),IF(AJ277="d",VLOOKUP(AM277,DownHill!$A$1:$D$29,4),IF(AJ277="f",VLOOKUP(AM277,FlatUnd!$A$2:$D$30,4),IF(AJ277="t",VLOOKUP(AM277,TimeAdd!$A$1:$D$18,4),IF(AJ277="l",VLOOKUP(AM277,SLimit!$A$1:$D$8,4),AP276)))))),AP276)</f>
        <v>74</v>
      </c>
      <c r="AQ277" s="53">
        <f t="shared" si="253"/>
        <v>120</v>
      </c>
      <c r="AR277" s="54" t="str">
        <f t="shared" si="254"/>
        <v>Overhead power lines.</v>
      </c>
      <c r="AS277" s="55"/>
      <c r="AT277" s="55"/>
      <c r="AU277" s="56">
        <f>IF(GroupStTimes!$A$8=0,MIN(CB277,CD277,CF277),MIN(BZ277,CB277,CD277,CF277))</f>
        <v>0.33699074074074081</v>
      </c>
      <c r="AV277" s="56">
        <f>IF(GroupStTimes!$A$8=0,MAX(CC277,CE277,CG277),MAX(CA277,CC277,CE277,CG277))</f>
        <v>0.38636574074074082</v>
      </c>
      <c r="AW277" s="57" t="str">
        <f t="shared" si="255"/>
        <v/>
      </c>
      <c r="AX277" s="58" t="str">
        <f t="shared" si="256"/>
        <v/>
      </c>
      <c r="AY277" s="58" t="str">
        <f t="shared" si="257"/>
        <v/>
      </c>
      <c r="AZ277" s="31">
        <f t="shared" si="258"/>
        <v>74.8</v>
      </c>
      <c r="BA277" s="59">
        <f t="shared" si="259"/>
        <v>0.33697916666666672</v>
      </c>
      <c r="BB277" s="59">
        <f t="shared" si="260"/>
        <v>0.34253472222222231</v>
      </c>
      <c r="BC277" s="59">
        <f t="shared" si="261"/>
        <v>0.33680555555555564</v>
      </c>
      <c r="BD277" s="59">
        <f t="shared" si="262"/>
        <v>0.38263888888888892</v>
      </c>
      <c r="BE277" s="59">
        <f t="shared" si="263"/>
        <v>0.37578703703703709</v>
      </c>
      <c r="BF277" s="59">
        <f t="shared" si="264"/>
        <v>0.38620370370370377</v>
      </c>
      <c r="BG277" s="59">
        <f t="shared" si="265"/>
        <v>0.38501157407407394</v>
      </c>
      <c r="BH277" s="59">
        <f t="shared" si="266"/>
        <v>0.38431712962962949</v>
      </c>
      <c r="BI277" s="31">
        <f t="shared" si="267"/>
        <v>0.25</v>
      </c>
      <c r="BJ277" s="61">
        <f t="shared" si="268"/>
        <v>5.3191489361702126E-3</v>
      </c>
      <c r="BK277" s="61">
        <f t="shared" si="269"/>
        <v>4.464285714285714E-3</v>
      </c>
      <c r="BL277" s="61">
        <f t="shared" si="270"/>
        <v>3.8461538461538464E-3</v>
      </c>
      <c r="BM277" s="61">
        <f t="shared" si="271"/>
        <v>3.3783783783783786E-3</v>
      </c>
      <c r="BN277" s="62">
        <f t="shared" si="272"/>
        <v>0</v>
      </c>
      <c r="BO277" s="62">
        <f t="shared" si="273"/>
        <v>0</v>
      </c>
      <c r="BP277" s="62">
        <f t="shared" si="274"/>
        <v>19</v>
      </c>
      <c r="BQ277" s="62">
        <f t="shared" si="275"/>
        <v>0</v>
      </c>
      <c r="BR277" s="62">
        <f t="shared" si="276"/>
        <v>0</v>
      </c>
      <c r="BS277" s="62">
        <f t="shared" si="277"/>
        <v>16</v>
      </c>
      <c r="BT277" s="62">
        <f t="shared" si="278"/>
        <v>0</v>
      </c>
      <c r="BU277" s="62">
        <f t="shared" si="279"/>
        <v>0</v>
      </c>
      <c r="BV277" s="62">
        <f t="shared" si="280"/>
        <v>14</v>
      </c>
      <c r="BW277" s="62">
        <f t="shared" si="281"/>
        <v>0</v>
      </c>
      <c r="BX277" s="62">
        <f t="shared" si="282"/>
        <v>0</v>
      </c>
      <c r="BY277" s="62">
        <f t="shared" si="283"/>
        <v>12</v>
      </c>
      <c r="BZ277" s="63">
        <f t="shared" si="284"/>
        <v>0.33719907407407412</v>
      </c>
      <c r="CA277" s="63">
        <f t="shared" si="285"/>
        <v>0.34275462962962971</v>
      </c>
      <c r="CB277" s="63">
        <f t="shared" si="286"/>
        <v>0.33699074074074081</v>
      </c>
      <c r="CC277" s="63">
        <f t="shared" si="287"/>
        <v>0.38282407407407409</v>
      </c>
      <c r="CD277" s="63">
        <f t="shared" si="288"/>
        <v>0.37594907407407413</v>
      </c>
      <c r="CE277" s="63">
        <f t="shared" si="289"/>
        <v>0.38636574074074082</v>
      </c>
      <c r="CF277" s="63">
        <f t="shared" si="290"/>
        <v>0.38515046296296285</v>
      </c>
      <c r="CG277" s="63">
        <f t="shared" si="291"/>
        <v>0.38445601851851841</v>
      </c>
      <c r="CH277" s="36"/>
      <c r="CI277" s="36"/>
      <c r="CJ277" s="36"/>
      <c r="CK277" s="36"/>
      <c r="CL277" s="60">
        <v>60</v>
      </c>
    </row>
    <row r="278" spans="1:90" ht="28.5" customHeight="1" x14ac:dyDescent="0.25">
      <c r="A278" s="37">
        <v>14</v>
      </c>
      <c r="C278" s="37"/>
      <c r="D278" s="37"/>
      <c r="E278" s="37"/>
      <c r="F278" s="83"/>
      <c r="G278" s="44"/>
      <c r="H278" s="44">
        <f t="shared" si="245"/>
        <v>75.099999999999994</v>
      </c>
      <c r="I278" s="83">
        <v>75.069999999999993</v>
      </c>
      <c r="J278" s="43">
        <f t="shared" si="294"/>
        <v>-3.5522401314353337E-4</v>
      </c>
      <c r="K278" s="44">
        <f t="shared" si="295"/>
        <v>-2.6666666666685046E-2</v>
      </c>
      <c r="L278" s="76" t="s">
        <v>349</v>
      </c>
      <c r="M278" s="122">
        <v>120</v>
      </c>
      <c r="N278" s="46">
        <f t="shared" si="251"/>
        <v>75.096666666666678</v>
      </c>
      <c r="O278" s="46">
        <v>-0.02</v>
      </c>
      <c r="P278" s="78">
        <v>75.11</v>
      </c>
      <c r="Q278" s="46">
        <v>-0.02</v>
      </c>
      <c r="R278" s="78">
        <v>75.11</v>
      </c>
      <c r="S278" s="46">
        <v>-0.02</v>
      </c>
      <c r="T278" s="78">
        <v>75.13</v>
      </c>
      <c r="U278" s="47" t="str">
        <f t="shared" si="292"/>
        <v/>
      </c>
      <c r="V278" s="47" t="str">
        <f t="shared" si="293"/>
        <v/>
      </c>
      <c r="W278" s="47"/>
      <c r="X278" s="47"/>
      <c r="Y278" s="47"/>
      <c r="Z278" s="47"/>
      <c r="AA278" s="47"/>
      <c r="AB278" s="47"/>
      <c r="AC278" s="47"/>
      <c r="AD278" s="47"/>
      <c r="AE278" s="51">
        <f t="shared" si="246"/>
        <v>14</v>
      </c>
      <c r="AF278" s="51" t="str">
        <f t="shared" si="247"/>
        <v/>
      </c>
      <c r="AG278" s="51" t="str">
        <f t="shared" si="248"/>
        <v/>
      </c>
      <c r="AH278" s="51" t="str">
        <f t="shared" si="249"/>
        <v/>
      </c>
      <c r="AI278" s="52">
        <f t="shared" si="250"/>
        <v>75.099999999999994</v>
      </c>
      <c r="AJ278" s="68"/>
      <c r="AK278" s="53"/>
      <c r="AL278" s="52"/>
      <c r="AM278" s="53">
        <f t="shared" si="252"/>
        <v>47</v>
      </c>
      <c r="AN278" s="53">
        <f>IF(AJ278&lt;&gt;"",IF(AJ278="o",VLOOKUP(AM278,OpenSect!$A$1:$D$11,2),IF(AJ278="u",VLOOKUP(AM278,UpHill!$A$1:$D$35,2),IF(AJ278="d",VLOOKUP(AM278,DownHill!$A$1:$D$29,2),IF(AJ278="f",VLOOKUP(AM278,FlatUnd!$A$2:$D$30,2),IF(AJ278="t",VLOOKUP(AM278,TimeAdd!$A$1:$D$176,2),IF(AJ278="l",VLOOKUP(AM278,SLimit!$A$1:$D$8,2),AN277)))))),AN277)</f>
        <v>56</v>
      </c>
      <c r="AO278" s="53">
        <f>IF(AJ278&lt;&gt;"",IF(AJ278="o",VLOOKUP(AM278,OpenSect!$A$1:$D$11,3),IF(AJ278="u",VLOOKUP(AM278,UpHill!$A$1:$D$35,3),IF(AJ278="d",VLOOKUP(AM278,DownHill!$A$3:$D$29,3),IF(AJ278="f",VLOOKUP(AM278,FlatUnd!$A$2:$D$30,3),IF(AJ278="t",VLOOKUP(AM278,TimeAdd!$A$1:$D$18,3),IF(AJ278="l",VLOOKUP(AM278,SLimit!$A$1:$D$8,3),AO277)))))),AO277)</f>
        <v>65</v>
      </c>
      <c r="AP278" s="53">
        <f>IF(AJ278&lt;&gt;"",IF(AJ278="o",VLOOKUP(AM278,OpenSect!$A$1:$D$11,4),IF(AJ278="u",VLOOKUP(AM278,UpHill!$A$1:$D$35,4),IF(AJ278="d",VLOOKUP(AM278,DownHill!$A$1:$D$29,4),IF(AJ278="f",VLOOKUP(AM278,FlatUnd!$A$2:$D$30,4),IF(AJ278="t",VLOOKUP(AM278,TimeAdd!$A$1:$D$18,4),IF(AJ278="l",VLOOKUP(AM278,SLimit!$A$1:$D$8,4),AP277)))))),AP277)</f>
        <v>74</v>
      </c>
      <c r="AQ278" s="53">
        <f t="shared" si="253"/>
        <v>120</v>
      </c>
      <c r="AR278" s="54" t="str">
        <f t="shared" si="254"/>
        <v>Overhead power lines.</v>
      </c>
      <c r="AS278" s="55"/>
      <c r="AT278" s="55"/>
      <c r="AU278" s="56">
        <f>IF(GroupStTimes!$A$8=0,MIN(CB278,CD278,CF278),MIN(BZ278,CB278,CD278,CF278))</f>
        <v>0.33702546296296304</v>
      </c>
      <c r="AV278" s="56">
        <f>IF(GroupStTimes!$A$8=0,MAX(CC278,CE278,CG278),MAX(CA278,CC278,CE278,CG278))</f>
        <v>0.38640046296296304</v>
      </c>
      <c r="AW278" s="57" t="str">
        <f t="shared" si="255"/>
        <v/>
      </c>
      <c r="AX278" s="58" t="str">
        <f t="shared" si="256"/>
        <v/>
      </c>
      <c r="AY278" s="58" t="str">
        <f t="shared" si="257"/>
        <v/>
      </c>
      <c r="AZ278" s="31">
        <f t="shared" si="258"/>
        <v>74.8</v>
      </c>
      <c r="BA278" s="59">
        <f t="shared" si="259"/>
        <v>0.33697916666666672</v>
      </c>
      <c r="BB278" s="59">
        <f t="shared" si="260"/>
        <v>0.34253472222222231</v>
      </c>
      <c r="BC278" s="59">
        <f t="shared" si="261"/>
        <v>0.33680555555555564</v>
      </c>
      <c r="BD278" s="59">
        <f t="shared" si="262"/>
        <v>0.38263888888888892</v>
      </c>
      <c r="BE278" s="59">
        <f t="shared" si="263"/>
        <v>0.37578703703703709</v>
      </c>
      <c r="BF278" s="59">
        <f t="shared" si="264"/>
        <v>0.38620370370370377</v>
      </c>
      <c r="BG278" s="59">
        <f t="shared" si="265"/>
        <v>0.38501157407407394</v>
      </c>
      <c r="BH278" s="59">
        <f t="shared" si="266"/>
        <v>0.38431712962962949</v>
      </c>
      <c r="BI278" s="31">
        <f t="shared" si="267"/>
        <v>0.29999999999999716</v>
      </c>
      <c r="BJ278" s="61">
        <f t="shared" si="268"/>
        <v>6.3829787234041951E-3</v>
      </c>
      <c r="BK278" s="61">
        <f t="shared" si="269"/>
        <v>5.357142857142806E-3</v>
      </c>
      <c r="BL278" s="61">
        <f t="shared" si="270"/>
        <v>4.6153846153845716E-3</v>
      </c>
      <c r="BM278" s="61">
        <f t="shared" si="271"/>
        <v>4.0540540540540152E-3</v>
      </c>
      <c r="BN278" s="62">
        <f t="shared" si="272"/>
        <v>0</v>
      </c>
      <c r="BO278" s="62">
        <f t="shared" si="273"/>
        <v>0</v>
      </c>
      <c r="BP278" s="62">
        <f t="shared" si="274"/>
        <v>23</v>
      </c>
      <c r="BQ278" s="62">
        <f t="shared" si="275"/>
        <v>0</v>
      </c>
      <c r="BR278" s="62">
        <f t="shared" si="276"/>
        <v>0</v>
      </c>
      <c r="BS278" s="62">
        <f t="shared" si="277"/>
        <v>19</v>
      </c>
      <c r="BT278" s="62">
        <f t="shared" si="278"/>
        <v>0</v>
      </c>
      <c r="BU278" s="62">
        <f t="shared" si="279"/>
        <v>0</v>
      </c>
      <c r="BV278" s="62">
        <f t="shared" si="280"/>
        <v>17</v>
      </c>
      <c r="BW278" s="62">
        <f t="shared" si="281"/>
        <v>0</v>
      </c>
      <c r="BX278" s="62">
        <f t="shared" si="282"/>
        <v>0</v>
      </c>
      <c r="BY278" s="62">
        <f t="shared" si="283"/>
        <v>15</v>
      </c>
      <c r="BZ278" s="63">
        <f t="shared" si="284"/>
        <v>0.33724537037037045</v>
      </c>
      <c r="CA278" s="63">
        <f t="shared" si="285"/>
        <v>0.34280092592592604</v>
      </c>
      <c r="CB278" s="63">
        <f t="shared" si="286"/>
        <v>0.33702546296296304</v>
      </c>
      <c r="CC278" s="63">
        <f t="shared" si="287"/>
        <v>0.38285879629629632</v>
      </c>
      <c r="CD278" s="63">
        <f t="shared" si="288"/>
        <v>0.37598379629629636</v>
      </c>
      <c r="CE278" s="63">
        <f t="shared" si="289"/>
        <v>0.38640046296296304</v>
      </c>
      <c r="CF278" s="63">
        <f t="shared" si="290"/>
        <v>0.38518518518518507</v>
      </c>
      <c r="CG278" s="63">
        <f t="shared" si="291"/>
        <v>0.38449074074074063</v>
      </c>
      <c r="CH278" s="36"/>
      <c r="CI278" s="36"/>
      <c r="CJ278" s="36"/>
      <c r="CK278" s="36"/>
      <c r="CL278" s="60">
        <v>60</v>
      </c>
    </row>
    <row r="279" spans="1:90" ht="28.5" customHeight="1" x14ac:dyDescent="0.25">
      <c r="A279" s="37">
        <v>14</v>
      </c>
      <c r="C279" s="37"/>
      <c r="D279" s="37"/>
      <c r="E279" s="37"/>
      <c r="F279" s="83"/>
      <c r="G279" s="44"/>
      <c r="H279" s="44">
        <f t="shared" si="245"/>
        <v>75.33</v>
      </c>
      <c r="I279" s="83">
        <v>75.3</v>
      </c>
      <c r="J279" s="43">
        <f t="shared" si="294"/>
        <v>-4.4267374944663266E-4</v>
      </c>
      <c r="K279" s="44">
        <f t="shared" si="295"/>
        <v>-3.3333333333331439E-2</v>
      </c>
      <c r="L279" s="76" t="s">
        <v>363</v>
      </c>
      <c r="M279" s="122">
        <v>120</v>
      </c>
      <c r="N279" s="46">
        <f t="shared" si="251"/>
        <v>75.333333333333329</v>
      </c>
      <c r="O279" s="46">
        <v>-0.02</v>
      </c>
      <c r="P279" s="78">
        <v>75.339999999999989</v>
      </c>
      <c r="Q279" s="46">
        <v>-0.02</v>
      </c>
      <c r="R279" s="78">
        <v>75.349999999999994</v>
      </c>
      <c r="S279" s="46">
        <v>-0.02</v>
      </c>
      <c r="T279" s="78">
        <v>75.37</v>
      </c>
      <c r="U279" s="47" t="str">
        <f t="shared" si="292"/>
        <v/>
      </c>
      <c r="V279" s="47" t="str">
        <f t="shared" si="293"/>
        <v/>
      </c>
      <c r="W279" s="47"/>
      <c r="X279" s="47"/>
      <c r="Y279" s="47"/>
      <c r="Z279" s="47"/>
      <c r="AA279" s="47"/>
      <c r="AB279" s="47"/>
      <c r="AC279" s="47"/>
      <c r="AD279" s="47"/>
      <c r="AE279" s="51">
        <f t="shared" si="246"/>
        <v>14</v>
      </c>
      <c r="AF279" s="51" t="str">
        <f t="shared" si="247"/>
        <v/>
      </c>
      <c r="AG279" s="51" t="str">
        <f t="shared" si="248"/>
        <v/>
      </c>
      <c r="AH279" s="51" t="str">
        <f t="shared" si="249"/>
        <v/>
      </c>
      <c r="AI279" s="52">
        <f t="shared" si="250"/>
        <v>75.33</v>
      </c>
      <c r="AJ279" s="68"/>
      <c r="AK279" s="53"/>
      <c r="AL279" s="52"/>
      <c r="AM279" s="53">
        <f t="shared" si="252"/>
        <v>47</v>
      </c>
      <c r="AN279" s="53">
        <f>IF(AJ279&lt;&gt;"",IF(AJ279="o",VLOOKUP(AM279,OpenSect!$A$1:$D$11,2),IF(AJ279="u",VLOOKUP(AM279,UpHill!$A$1:$D$35,2),IF(AJ279="d",VLOOKUP(AM279,DownHill!$A$1:$D$29,2),IF(AJ279="f",VLOOKUP(AM279,FlatUnd!$A$2:$D$30,2),IF(AJ279="t",VLOOKUP(AM279,TimeAdd!$A$1:$D$176,2),IF(AJ279="l",VLOOKUP(AM279,SLimit!$A$1:$D$8,2),AN278)))))),AN278)</f>
        <v>56</v>
      </c>
      <c r="AO279" s="53">
        <f>IF(AJ279&lt;&gt;"",IF(AJ279="o",VLOOKUP(AM279,OpenSect!$A$1:$D$11,3),IF(AJ279="u",VLOOKUP(AM279,UpHill!$A$1:$D$35,3),IF(AJ279="d",VLOOKUP(AM279,DownHill!$A$3:$D$29,3),IF(AJ279="f",VLOOKUP(AM279,FlatUnd!$A$2:$D$30,3),IF(AJ279="t",VLOOKUP(AM279,TimeAdd!$A$1:$D$18,3),IF(AJ279="l",VLOOKUP(AM279,SLimit!$A$1:$D$8,3),AO278)))))),AO278)</f>
        <v>65</v>
      </c>
      <c r="AP279" s="53">
        <f>IF(AJ279&lt;&gt;"",IF(AJ279="o",VLOOKUP(AM279,OpenSect!$A$1:$D$11,4),IF(AJ279="u",VLOOKUP(AM279,UpHill!$A$1:$D$35,4),IF(AJ279="d",VLOOKUP(AM279,DownHill!$A$1:$D$29,4),IF(AJ279="f",VLOOKUP(AM279,FlatUnd!$A$2:$D$30,4),IF(AJ279="t",VLOOKUP(AM279,TimeAdd!$A$1:$D$18,4),IF(AJ279="l",VLOOKUP(AM279,SLimit!$A$1:$D$8,4),AP278)))))),AP278)</f>
        <v>74</v>
      </c>
      <c r="AQ279" s="53">
        <f t="shared" si="253"/>
        <v>120</v>
      </c>
      <c r="AR279" s="54" t="str">
        <f t="shared" si="254"/>
        <v>Warning - Farm animals.</v>
      </c>
      <c r="AS279" s="55"/>
      <c r="AT279" s="55"/>
      <c r="AU279" s="56">
        <f>IF(GroupStTimes!$A$8=0,MIN(CB279,CD279,CF279),MIN(BZ279,CB279,CD279,CF279))</f>
        <v>0.33719907407407418</v>
      </c>
      <c r="AV279" s="56">
        <f>IF(GroupStTimes!$A$8=0,MAX(CC279,CE279,CG279),MAX(CA279,CC279,CE279,CG279))</f>
        <v>0.3865393518518519</v>
      </c>
      <c r="AW279" s="57" t="str">
        <f t="shared" si="255"/>
        <v/>
      </c>
      <c r="AX279" s="58" t="str">
        <f t="shared" si="256"/>
        <v/>
      </c>
      <c r="AY279" s="58" t="str">
        <f t="shared" si="257"/>
        <v/>
      </c>
      <c r="AZ279" s="31">
        <f t="shared" si="258"/>
        <v>74.8</v>
      </c>
      <c r="BA279" s="59">
        <f t="shared" si="259"/>
        <v>0.33697916666666672</v>
      </c>
      <c r="BB279" s="59">
        <f t="shared" si="260"/>
        <v>0.34253472222222231</v>
      </c>
      <c r="BC279" s="59">
        <f t="shared" si="261"/>
        <v>0.33680555555555564</v>
      </c>
      <c r="BD279" s="59">
        <f t="shared" si="262"/>
        <v>0.38263888888888892</v>
      </c>
      <c r="BE279" s="59">
        <f t="shared" si="263"/>
        <v>0.37578703703703709</v>
      </c>
      <c r="BF279" s="59">
        <f t="shared" si="264"/>
        <v>0.38620370370370377</v>
      </c>
      <c r="BG279" s="59">
        <f t="shared" si="265"/>
        <v>0.38501157407407394</v>
      </c>
      <c r="BH279" s="59">
        <f t="shared" si="266"/>
        <v>0.38431712962962949</v>
      </c>
      <c r="BI279" s="31">
        <f t="shared" si="267"/>
        <v>0.53000000000000114</v>
      </c>
      <c r="BJ279" s="61">
        <f t="shared" si="268"/>
        <v>1.1276595744680875E-2</v>
      </c>
      <c r="BK279" s="61">
        <f t="shared" si="269"/>
        <v>9.4642857142857341E-3</v>
      </c>
      <c r="BL279" s="61">
        <f t="shared" si="270"/>
        <v>8.1538461538461712E-3</v>
      </c>
      <c r="BM279" s="61">
        <f t="shared" si="271"/>
        <v>7.1621621621621775E-3</v>
      </c>
      <c r="BN279" s="62">
        <f t="shared" si="272"/>
        <v>0</v>
      </c>
      <c r="BO279" s="62">
        <f t="shared" si="273"/>
        <v>0</v>
      </c>
      <c r="BP279" s="62">
        <f t="shared" si="274"/>
        <v>41</v>
      </c>
      <c r="BQ279" s="62">
        <f t="shared" si="275"/>
        <v>0</v>
      </c>
      <c r="BR279" s="62">
        <f t="shared" si="276"/>
        <v>0</v>
      </c>
      <c r="BS279" s="62">
        <f t="shared" si="277"/>
        <v>34</v>
      </c>
      <c r="BT279" s="62">
        <f t="shared" si="278"/>
        <v>0</v>
      </c>
      <c r="BU279" s="62">
        <f t="shared" si="279"/>
        <v>0</v>
      </c>
      <c r="BV279" s="62">
        <f t="shared" si="280"/>
        <v>29</v>
      </c>
      <c r="BW279" s="62">
        <f t="shared" si="281"/>
        <v>0</v>
      </c>
      <c r="BX279" s="62">
        <f t="shared" si="282"/>
        <v>0</v>
      </c>
      <c r="BY279" s="62">
        <f t="shared" si="283"/>
        <v>26</v>
      </c>
      <c r="BZ279" s="63">
        <f t="shared" si="284"/>
        <v>0.33745370370370376</v>
      </c>
      <c r="CA279" s="63">
        <f t="shared" si="285"/>
        <v>0.34300925925925935</v>
      </c>
      <c r="CB279" s="63">
        <f t="shared" si="286"/>
        <v>0.33719907407407418</v>
      </c>
      <c r="CC279" s="63">
        <f t="shared" si="287"/>
        <v>0.38303240740740746</v>
      </c>
      <c r="CD279" s="63">
        <f t="shared" si="288"/>
        <v>0.37612268518518521</v>
      </c>
      <c r="CE279" s="63">
        <f t="shared" si="289"/>
        <v>0.3865393518518519</v>
      </c>
      <c r="CF279" s="63">
        <f t="shared" si="290"/>
        <v>0.38531249999999984</v>
      </c>
      <c r="CG279" s="63">
        <f t="shared" si="291"/>
        <v>0.38461805555555539</v>
      </c>
      <c r="CH279" s="36"/>
      <c r="CI279" s="36"/>
      <c r="CJ279" s="36"/>
      <c r="CK279" s="36"/>
      <c r="CL279" s="60">
        <v>60</v>
      </c>
    </row>
    <row r="280" spans="1:90" ht="28.5" customHeight="1" x14ac:dyDescent="0.25">
      <c r="A280" s="37">
        <v>14</v>
      </c>
      <c r="C280" s="37"/>
      <c r="D280" s="37"/>
      <c r="E280" s="37"/>
      <c r="F280" s="83"/>
      <c r="G280" s="44"/>
      <c r="H280" s="44">
        <f t="shared" si="245"/>
        <v>75.540000000000006</v>
      </c>
      <c r="I280" s="83">
        <v>75.5</v>
      </c>
      <c r="J280" s="43">
        <f t="shared" si="294"/>
        <v>-4.8565121412815827E-4</v>
      </c>
      <c r="K280" s="44">
        <f t="shared" si="295"/>
        <v>-3.6666666666675951E-2</v>
      </c>
      <c r="L280" s="76" t="s">
        <v>972</v>
      </c>
      <c r="M280" s="122">
        <v>120</v>
      </c>
      <c r="N280" s="46">
        <f t="shared" si="251"/>
        <v>75.536666666666676</v>
      </c>
      <c r="O280" s="46">
        <v>-0.02</v>
      </c>
      <c r="P280" s="78">
        <v>75.540000000000006</v>
      </c>
      <c r="Q280" s="46">
        <v>-0.02</v>
      </c>
      <c r="R280" s="78">
        <v>75.56</v>
      </c>
      <c r="S280" s="46">
        <v>-0.02</v>
      </c>
      <c r="T280" s="78">
        <v>75.569999999999993</v>
      </c>
      <c r="U280" s="47" t="str">
        <f t="shared" si="292"/>
        <v/>
      </c>
      <c r="V280" s="47" t="str">
        <f t="shared" si="293"/>
        <v/>
      </c>
      <c r="W280" s="47"/>
      <c r="X280" s="47"/>
      <c r="Y280" s="47"/>
      <c r="Z280" s="47"/>
      <c r="AA280" s="47"/>
      <c r="AB280" s="47"/>
      <c r="AC280" s="47"/>
      <c r="AD280" s="47"/>
      <c r="AE280" s="51">
        <f t="shared" si="246"/>
        <v>14</v>
      </c>
      <c r="AF280" s="51" t="str">
        <f t="shared" si="247"/>
        <v/>
      </c>
      <c r="AG280" s="51" t="str">
        <f t="shared" si="248"/>
        <v/>
      </c>
      <c r="AH280" s="51" t="str">
        <f t="shared" si="249"/>
        <v/>
      </c>
      <c r="AI280" s="52">
        <f t="shared" si="250"/>
        <v>75.540000000000006</v>
      </c>
      <c r="AJ280" s="68"/>
      <c r="AK280" s="53"/>
      <c r="AL280" s="52"/>
      <c r="AM280" s="53">
        <f t="shared" si="252"/>
        <v>47</v>
      </c>
      <c r="AN280" s="53">
        <f>IF(AJ280&lt;&gt;"",IF(AJ280="o",VLOOKUP(AM280,OpenSect!$A$1:$D$11,2),IF(AJ280="u",VLOOKUP(AM280,UpHill!$A$1:$D$35,2),IF(AJ280="d",VLOOKUP(AM280,DownHill!$A$1:$D$29,2),IF(AJ280="f",VLOOKUP(AM280,FlatUnd!$A$2:$D$30,2),IF(AJ280="t",VLOOKUP(AM280,TimeAdd!$A$1:$D$176,2),IF(AJ280="l",VLOOKUP(AM280,SLimit!$A$1:$D$8,2),AN279)))))),AN279)</f>
        <v>56</v>
      </c>
      <c r="AO280" s="53">
        <f>IF(AJ280&lt;&gt;"",IF(AJ280="o",VLOOKUP(AM280,OpenSect!$A$1:$D$11,3),IF(AJ280="u",VLOOKUP(AM280,UpHill!$A$1:$D$35,3),IF(AJ280="d",VLOOKUP(AM280,DownHill!$A$3:$D$29,3),IF(AJ280="f",VLOOKUP(AM280,FlatUnd!$A$2:$D$30,3),IF(AJ280="t",VLOOKUP(AM280,TimeAdd!$A$1:$D$18,3),IF(AJ280="l",VLOOKUP(AM280,SLimit!$A$1:$D$8,3),AO279)))))),AO279)</f>
        <v>65</v>
      </c>
      <c r="AP280" s="53">
        <f>IF(AJ280&lt;&gt;"",IF(AJ280="o",VLOOKUP(AM280,OpenSect!$A$1:$D$11,4),IF(AJ280="u",VLOOKUP(AM280,UpHill!$A$1:$D$35,4),IF(AJ280="d",VLOOKUP(AM280,DownHill!$A$1:$D$29,4),IF(AJ280="f",VLOOKUP(AM280,FlatUnd!$A$2:$D$30,4),IF(AJ280="t",VLOOKUP(AM280,TimeAdd!$A$1:$D$18,4),IF(AJ280="l",VLOOKUP(AM280,SLimit!$A$1:$D$8,4),AP279)))))),AP279)</f>
        <v>74</v>
      </c>
      <c r="AQ280" s="53">
        <f t="shared" si="253"/>
        <v>120</v>
      </c>
      <c r="AR280" s="54" t="str">
        <f t="shared" si="254"/>
        <v>24,0 km plate.</v>
      </c>
      <c r="AS280" s="55"/>
      <c r="AT280" s="55"/>
      <c r="AU280" s="56">
        <f>IF(GroupStTimes!$A$8=0,MIN(CB280,CD280,CF280),MIN(BZ280,CB280,CD280,CF280))</f>
        <v>0.33736111111111117</v>
      </c>
      <c r="AV280" s="56">
        <f>IF(GroupStTimes!$A$8=0,MAX(CC280,CE280,CG280),MAX(CA280,CC280,CE280,CG280))</f>
        <v>0.38667824074074081</v>
      </c>
      <c r="AW280" s="57" t="str">
        <f t="shared" si="255"/>
        <v/>
      </c>
      <c r="AX280" s="58" t="str">
        <f t="shared" si="256"/>
        <v/>
      </c>
      <c r="AY280" s="58" t="str">
        <f t="shared" si="257"/>
        <v/>
      </c>
      <c r="AZ280" s="31">
        <f t="shared" si="258"/>
        <v>74.8</v>
      </c>
      <c r="BA280" s="59">
        <f t="shared" si="259"/>
        <v>0.33697916666666672</v>
      </c>
      <c r="BB280" s="59">
        <f t="shared" si="260"/>
        <v>0.34253472222222231</v>
      </c>
      <c r="BC280" s="59">
        <f t="shared" si="261"/>
        <v>0.33680555555555564</v>
      </c>
      <c r="BD280" s="59">
        <f t="shared" si="262"/>
        <v>0.38263888888888892</v>
      </c>
      <c r="BE280" s="59">
        <f t="shared" si="263"/>
        <v>0.37578703703703709</v>
      </c>
      <c r="BF280" s="59">
        <f t="shared" si="264"/>
        <v>0.38620370370370377</v>
      </c>
      <c r="BG280" s="59">
        <f t="shared" si="265"/>
        <v>0.38501157407407394</v>
      </c>
      <c r="BH280" s="59">
        <f t="shared" si="266"/>
        <v>0.38431712962962949</v>
      </c>
      <c r="BI280" s="31">
        <f t="shared" si="267"/>
        <v>0.74000000000000909</v>
      </c>
      <c r="BJ280" s="61">
        <f t="shared" si="268"/>
        <v>1.5744680851064022E-2</v>
      </c>
      <c r="BK280" s="61">
        <f t="shared" si="269"/>
        <v>1.3214285714285876E-2</v>
      </c>
      <c r="BL280" s="61">
        <f t="shared" si="270"/>
        <v>1.1384615384615524E-2</v>
      </c>
      <c r="BM280" s="61">
        <f t="shared" si="271"/>
        <v>1.0000000000000123E-2</v>
      </c>
      <c r="BN280" s="62">
        <f t="shared" si="272"/>
        <v>0</v>
      </c>
      <c r="BO280" s="62">
        <f t="shared" si="273"/>
        <v>0</v>
      </c>
      <c r="BP280" s="62">
        <f t="shared" si="274"/>
        <v>57</v>
      </c>
      <c r="BQ280" s="62">
        <f t="shared" si="275"/>
        <v>0</v>
      </c>
      <c r="BR280" s="62">
        <f t="shared" si="276"/>
        <v>0</v>
      </c>
      <c r="BS280" s="62">
        <f t="shared" si="277"/>
        <v>48</v>
      </c>
      <c r="BT280" s="62">
        <f t="shared" si="278"/>
        <v>0</v>
      </c>
      <c r="BU280" s="62">
        <f t="shared" si="279"/>
        <v>0</v>
      </c>
      <c r="BV280" s="62">
        <f t="shared" si="280"/>
        <v>41</v>
      </c>
      <c r="BW280" s="62">
        <f t="shared" si="281"/>
        <v>0</v>
      </c>
      <c r="BX280" s="62">
        <f t="shared" si="282"/>
        <v>0</v>
      </c>
      <c r="BY280" s="62">
        <f t="shared" si="283"/>
        <v>36</v>
      </c>
      <c r="BZ280" s="63">
        <f t="shared" si="284"/>
        <v>0.33763888888888893</v>
      </c>
      <c r="CA280" s="63">
        <f t="shared" si="285"/>
        <v>0.34319444444444452</v>
      </c>
      <c r="CB280" s="63">
        <f t="shared" si="286"/>
        <v>0.33736111111111117</v>
      </c>
      <c r="CC280" s="63">
        <f t="shared" si="287"/>
        <v>0.38319444444444445</v>
      </c>
      <c r="CD280" s="63">
        <f t="shared" si="288"/>
        <v>0.37626157407407412</v>
      </c>
      <c r="CE280" s="63">
        <f t="shared" si="289"/>
        <v>0.38667824074074081</v>
      </c>
      <c r="CF280" s="63">
        <f t="shared" si="290"/>
        <v>0.38542824074074061</v>
      </c>
      <c r="CG280" s="63">
        <f t="shared" si="291"/>
        <v>0.38473379629629617</v>
      </c>
      <c r="CH280" s="36"/>
      <c r="CI280" s="36"/>
      <c r="CJ280" s="36"/>
      <c r="CK280" s="36"/>
      <c r="CL280" s="60">
        <v>60</v>
      </c>
    </row>
    <row r="281" spans="1:90" ht="28.5" customHeight="1" x14ac:dyDescent="0.25">
      <c r="A281" s="37">
        <v>14</v>
      </c>
      <c r="C281" s="37"/>
      <c r="D281" s="37"/>
      <c r="E281" s="37"/>
      <c r="F281" s="83"/>
      <c r="G281" s="44"/>
      <c r="H281" s="44">
        <f t="shared" si="245"/>
        <v>76.38</v>
      </c>
      <c r="I281" s="83">
        <v>76.34</v>
      </c>
      <c r="J281" s="43">
        <f t="shared" si="294"/>
        <v>-4.8030739673384512E-4</v>
      </c>
      <c r="K281" s="44">
        <f t="shared" si="295"/>
        <v>-3.666666666666174E-2</v>
      </c>
      <c r="L281" s="76" t="s">
        <v>1071</v>
      </c>
      <c r="M281" s="122">
        <v>120</v>
      </c>
      <c r="N281" s="46">
        <f t="shared" si="251"/>
        <v>76.376666666666665</v>
      </c>
      <c r="O281" s="46">
        <v>-0.02</v>
      </c>
      <c r="P281" s="78">
        <v>76.38000000000001</v>
      </c>
      <c r="Q281" s="46">
        <v>-0.02</v>
      </c>
      <c r="R281" s="78">
        <v>76.400000000000006</v>
      </c>
      <c r="S281" s="46">
        <v>-0.02</v>
      </c>
      <c r="T281" s="78">
        <v>76.41</v>
      </c>
      <c r="U281" s="47" t="str">
        <f t="shared" si="292"/>
        <v/>
      </c>
      <c r="V281" s="47" t="str">
        <f t="shared" si="293"/>
        <v/>
      </c>
      <c r="W281" s="47"/>
      <c r="X281" s="47"/>
      <c r="Y281" s="47"/>
      <c r="Z281" s="47"/>
      <c r="AA281" s="47"/>
      <c r="AB281" s="47"/>
      <c r="AC281" s="47"/>
      <c r="AD281" s="47"/>
      <c r="AE281" s="51">
        <f t="shared" si="246"/>
        <v>14</v>
      </c>
      <c r="AF281" s="51" t="str">
        <f t="shared" si="247"/>
        <v/>
      </c>
      <c r="AG281" s="51" t="str">
        <f t="shared" si="248"/>
        <v/>
      </c>
      <c r="AH281" s="51" t="str">
        <f t="shared" si="249"/>
        <v/>
      </c>
      <c r="AI281" s="52">
        <f t="shared" si="250"/>
        <v>76.38</v>
      </c>
      <c r="AJ281" s="68"/>
      <c r="AK281" s="53"/>
      <c r="AL281" s="52"/>
      <c r="AM281" s="53">
        <f t="shared" si="252"/>
        <v>47</v>
      </c>
      <c r="AN281" s="53">
        <f>IF(AJ281&lt;&gt;"",IF(AJ281="o",VLOOKUP(AM281,OpenSect!$A$1:$D$11,2),IF(AJ281="u",VLOOKUP(AM281,UpHill!$A$1:$D$35,2),IF(AJ281="d",VLOOKUP(AM281,DownHill!$A$1:$D$29,2),IF(AJ281="f",VLOOKUP(AM281,FlatUnd!$A$2:$D$30,2),IF(AJ281="t",VLOOKUP(AM281,TimeAdd!$A$1:$D$176,2),IF(AJ281="l",VLOOKUP(AM281,SLimit!$A$1:$D$8,2),AN280)))))),AN280)</f>
        <v>56</v>
      </c>
      <c r="AO281" s="53">
        <f>IF(AJ281&lt;&gt;"",IF(AJ281="o",VLOOKUP(AM281,OpenSect!$A$1:$D$11,3),IF(AJ281="u",VLOOKUP(AM281,UpHill!$A$1:$D$35,3),IF(AJ281="d",VLOOKUP(AM281,DownHill!$A$3:$D$29,3),IF(AJ281="f",VLOOKUP(AM281,FlatUnd!$A$2:$D$30,3),IF(AJ281="t",VLOOKUP(AM281,TimeAdd!$A$1:$D$18,3),IF(AJ281="l",VLOOKUP(AM281,SLimit!$A$1:$D$8,3),AO280)))))),AO280)</f>
        <v>65</v>
      </c>
      <c r="AP281" s="53">
        <f>IF(AJ281&lt;&gt;"",IF(AJ281="o",VLOOKUP(AM281,OpenSect!$A$1:$D$11,4),IF(AJ281="u",VLOOKUP(AM281,UpHill!$A$1:$D$35,4),IF(AJ281="d",VLOOKUP(AM281,DownHill!$A$1:$D$29,4),IF(AJ281="f",VLOOKUP(AM281,FlatUnd!$A$2:$D$30,4),IF(AJ281="t",VLOOKUP(AM281,TimeAdd!$A$1:$D$18,4),IF(AJ281="l",VLOOKUP(AM281,SLimit!$A$1:$D$8,4),AP280)))))),AP280)</f>
        <v>74</v>
      </c>
      <c r="AQ281" s="53">
        <f t="shared" si="253"/>
        <v>120</v>
      </c>
      <c r="AR281" s="54" t="str">
        <f t="shared" si="254"/>
        <v>Overhead wire.</v>
      </c>
      <c r="AS281" s="55"/>
      <c r="AT281" s="55"/>
      <c r="AU281" s="56">
        <f>IF(GroupStTimes!$A$8=0,MIN(CB281,CD281,CF281),MIN(BZ281,CB281,CD281,CF281))</f>
        <v>0.33798611111111121</v>
      </c>
      <c r="AV281" s="56">
        <f>IF(GroupStTimes!$A$8=0,MAX(CC281,CE281,CG281),MAX(CA281,CC281,CE281,CG281))</f>
        <v>0.3872222222222223</v>
      </c>
      <c r="AW281" s="57" t="str">
        <f t="shared" si="255"/>
        <v/>
      </c>
      <c r="AX281" s="58" t="str">
        <f t="shared" si="256"/>
        <v/>
      </c>
      <c r="AY281" s="58" t="str">
        <f t="shared" si="257"/>
        <v/>
      </c>
      <c r="AZ281" s="31">
        <f t="shared" si="258"/>
        <v>74.8</v>
      </c>
      <c r="BA281" s="59">
        <f t="shared" si="259"/>
        <v>0.33697916666666672</v>
      </c>
      <c r="BB281" s="59">
        <f t="shared" si="260"/>
        <v>0.34253472222222231</v>
      </c>
      <c r="BC281" s="59">
        <f t="shared" si="261"/>
        <v>0.33680555555555564</v>
      </c>
      <c r="BD281" s="59">
        <f t="shared" si="262"/>
        <v>0.38263888888888892</v>
      </c>
      <c r="BE281" s="59">
        <f t="shared" si="263"/>
        <v>0.37578703703703709</v>
      </c>
      <c r="BF281" s="59">
        <f t="shared" si="264"/>
        <v>0.38620370370370377</v>
      </c>
      <c r="BG281" s="59">
        <f t="shared" si="265"/>
        <v>0.38501157407407394</v>
      </c>
      <c r="BH281" s="59">
        <f t="shared" si="266"/>
        <v>0.38431712962962949</v>
      </c>
      <c r="BI281" s="31">
        <f t="shared" si="267"/>
        <v>1.5799999999999983</v>
      </c>
      <c r="BJ281" s="61">
        <f t="shared" si="268"/>
        <v>3.3617021276595709E-2</v>
      </c>
      <c r="BK281" s="61">
        <f t="shared" si="269"/>
        <v>2.8214285714285685E-2</v>
      </c>
      <c r="BL281" s="61">
        <f t="shared" si="270"/>
        <v>2.430769230769228E-2</v>
      </c>
      <c r="BM281" s="61">
        <f t="shared" si="271"/>
        <v>2.1351351351351328E-2</v>
      </c>
      <c r="BN281" s="62">
        <f t="shared" si="272"/>
        <v>0</v>
      </c>
      <c r="BO281" s="62">
        <f t="shared" si="273"/>
        <v>2</v>
      </c>
      <c r="BP281" s="62">
        <f t="shared" si="274"/>
        <v>1</v>
      </c>
      <c r="BQ281" s="62">
        <f t="shared" si="275"/>
        <v>0</v>
      </c>
      <c r="BR281" s="62">
        <f t="shared" si="276"/>
        <v>1</v>
      </c>
      <c r="BS281" s="62">
        <f t="shared" si="277"/>
        <v>42</v>
      </c>
      <c r="BT281" s="62">
        <f t="shared" si="278"/>
        <v>0</v>
      </c>
      <c r="BU281" s="62">
        <f t="shared" si="279"/>
        <v>1</v>
      </c>
      <c r="BV281" s="62">
        <f t="shared" si="280"/>
        <v>28</v>
      </c>
      <c r="BW281" s="62">
        <f t="shared" si="281"/>
        <v>0</v>
      </c>
      <c r="BX281" s="62">
        <f t="shared" si="282"/>
        <v>1</v>
      </c>
      <c r="BY281" s="62">
        <f t="shared" si="283"/>
        <v>17</v>
      </c>
      <c r="BZ281" s="63">
        <f t="shared" si="284"/>
        <v>0.3383796296296297</v>
      </c>
      <c r="CA281" s="63">
        <f t="shared" si="285"/>
        <v>0.34393518518518529</v>
      </c>
      <c r="CB281" s="63">
        <f t="shared" si="286"/>
        <v>0.33798611111111121</v>
      </c>
      <c r="CC281" s="63">
        <f t="shared" si="287"/>
        <v>0.38381944444444449</v>
      </c>
      <c r="CD281" s="63">
        <f t="shared" si="288"/>
        <v>0.37680555555555562</v>
      </c>
      <c r="CE281" s="63">
        <f t="shared" si="289"/>
        <v>0.3872222222222223</v>
      </c>
      <c r="CF281" s="63">
        <f t="shared" si="290"/>
        <v>0.38590277777777765</v>
      </c>
      <c r="CG281" s="63">
        <f t="shared" si="291"/>
        <v>0.38520833333333321</v>
      </c>
      <c r="CH281" s="36"/>
      <c r="CI281" s="36"/>
      <c r="CJ281" s="36"/>
      <c r="CK281" s="36"/>
      <c r="CL281" s="60">
        <v>60</v>
      </c>
    </row>
    <row r="282" spans="1:90" ht="28.5" customHeight="1" x14ac:dyDescent="0.25">
      <c r="A282" s="37">
        <v>14</v>
      </c>
      <c r="C282" s="37"/>
      <c r="D282" s="37"/>
      <c r="E282" s="37"/>
      <c r="F282" s="83"/>
      <c r="G282" s="44"/>
      <c r="H282" s="44">
        <f t="shared" si="245"/>
        <v>76.53</v>
      </c>
      <c r="I282" s="83">
        <v>76.5</v>
      </c>
      <c r="J282" s="43">
        <f t="shared" si="294"/>
        <v>-4.3572984749471437E-4</v>
      </c>
      <c r="K282" s="44">
        <f t="shared" si="295"/>
        <v>-3.3333333333345649E-2</v>
      </c>
      <c r="L282" s="76" t="s">
        <v>973</v>
      </c>
      <c r="M282" s="122">
        <v>120</v>
      </c>
      <c r="N282" s="46">
        <f t="shared" si="251"/>
        <v>76.533333333333346</v>
      </c>
      <c r="O282" s="46">
        <v>-0.02</v>
      </c>
      <c r="P282" s="78">
        <v>76.539999999999992</v>
      </c>
      <c r="Q282" s="46">
        <v>-0.02</v>
      </c>
      <c r="R282" s="78">
        <v>76.55</v>
      </c>
      <c r="S282" s="46">
        <v>-0.02</v>
      </c>
      <c r="T282" s="78">
        <v>76.569999999999993</v>
      </c>
      <c r="U282" s="47" t="str">
        <f t="shared" si="292"/>
        <v/>
      </c>
      <c r="V282" s="47" t="str">
        <f t="shared" si="293"/>
        <v/>
      </c>
      <c r="W282" s="47"/>
      <c r="X282" s="47"/>
      <c r="Y282" s="47"/>
      <c r="Z282" s="47"/>
      <c r="AA282" s="47"/>
      <c r="AB282" s="47"/>
      <c r="AC282" s="47"/>
      <c r="AD282" s="47"/>
      <c r="AE282" s="51">
        <f t="shared" si="246"/>
        <v>14</v>
      </c>
      <c r="AF282" s="51" t="str">
        <f t="shared" si="247"/>
        <v/>
      </c>
      <c r="AG282" s="51" t="str">
        <f t="shared" si="248"/>
        <v/>
      </c>
      <c r="AH282" s="51" t="str">
        <f t="shared" si="249"/>
        <v/>
      </c>
      <c r="AI282" s="52">
        <f t="shared" si="250"/>
        <v>76.53</v>
      </c>
      <c r="AJ282" s="68"/>
      <c r="AK282" s="53"/>
      <c r="AL282" s="52"/>
      <c r="AM282" s="53">
        <f t="shared" si="252"/>
        <v>47</v>
      </c>
      <c r="AN282" s="53">
        <f>IF(AJ282&lt;&gt;"",IF(AJ282="o",VLOOKUP(AM282,OpenSect!$A$1:$D$11,2),IF(AJ282="u",VLOOKUP(AM282,UpHill!$A$1:$D$35,2),IF(AJ282="d",VLOOKUP(AM282,DownHill!$A$1:$D$29,2),IF(AJ282="f",VLOOKUP(AM282,FlatUnd!$A$2:$D$30,2),IF(AJ282="t",VLOOKUP(AM282,TimeAdd!$A$1:$D$176,2),IF(AJ282="l",VLOOKUP(AM282,SLimit!$A$1:$D$8,2),AN281)))))),AN281)</f>
        <v>56</v>
      </c>
      <c r="AO282" s="53">
        <f>IF(AJ282&lt;&gt;"",IF(AJ282="o",VLOOKUP(AM282,OpenSect!$A$1:$D$11,3),IF(AJ282="u",VLOOKUP(AM282,UpHill!$A$1:$D$35,3),IF(AJ282="d",VLOOKUP(AM282,DownHill!$A$3:$D$29,3),IF(AJ282="f",VLOOKUP(AM282,FlatUnd!$A$2:$D$30,3),IF(AJ282="t",VLOOKUP(AM282,TimeAdd!$A$1:$D$18,3),IF(AJ282="l",VLOOKUP(AM282,SLimit!$A$1:$D$8,3),AO281)))))),AO281)</f>
        <v>65</v>
      </c>
      <c r="AP282" s="53">
        <f>IF(AJ282&lt;&gt;"",IF(AJ282="o",VLOOKUP(AM282,OpenSect!$A$1:$D$11,4),IF(AJ282="u",VLOOKUP(AM282,UpHill!$A$1:$D$35,4),IF(AJ282="d",VLOOKUP(AM282,DownHill!$A$1:$D$29,4),IF(AJ282="f",VLOOKUP(AM282,FlatUnd!$A$2:$D$30,4),IF(AJ282="t",VLOOKUP(AM282,TimeAdd!$A$1:$D$18,4),IF(AJ282="l",VLOOKUP(AM282,SLimit!$A$1:$D$8,4),AP281)))))),AP281)</f>
        <v>74</v>
      </c>
      <c r="AQ282" s="53">
        <f t="shared" si="253"/>
        <v>120</v>
      </c>
      <c r="AR282" s="54" t="str">
        <f t="shared" si="254"/>
        <v>25,0 km plate.</v>
      </c>
      <c r="AS282" s="55"/>
      <c r="AT282" s="55"/>
      <c r="AU282" s="56">
        <f>IF(GroupStTimes!$A$8=0,MIN(CB282,CD282,CF282),MIN(BZ282,CB282,CD282,CF282))</f>
        <v>0.33809027777777784</v>
      </c>
      <c r="AV282" s="56">
        <f>IF(GroupStTimes!$A$8=0,MAX(CC282,CE282,CG282),MAX(CA282,CC282,CE282,CG282))</f>
        <v>0.38731481481481489</v>
      </c>
      <c r="AW282" s="57" t="str">
        <f t="shared" si="255"/>
        <v/>
      </c>
      <c r="AX282" s="58" t="str">
        <f t="shared" si="256"/>
        <v/>
      </c>
      <c r="AY282" s="58" t="str">
        <f t="shared" si="257"/>
        <v/>
      </c>
      <c r="AZ282" s="31">
        <f t="shared" si="258"/>
        <v>74.8</v>
      </c>
      <c r="BA282" s="59">
        <f t="shared" si="259"/>
        <v>0.33697916666666672</v>
      </c>
      <c r="BB282" s="59">
        <f t="shared" si="260"/>
        <v>0.34253472222222231</v>
      </c>
      <c r="BC282" s="59">
        <f t="shared" si="261"/>
        <v>0.33680555555555564</v>
      </c>
      <c r="BD282" s="59">
        <f t="shared" si="262"/>
        <v>0.38263888888888892</v>
      </c>
      <c r="BE282" s="59">
        <f t="shared" si="263"/>
        <v>0.37578703703703709</v>
      </c>
      <c r="BF282" s="59">
        <f t="shared" si="264"/>
        <v>0.38620370370370377</v>
      </c>
      <c r="BG282" s="59">
        <f t="shared" si="265"/>
        <v>0.38501157407407394</v>
      </c>
      <c r="BH282" s="59">
        <f t="shared" si="266"/>
        <v>0.38431712962962949</v>
      </c>
      <c r="BI282" s="31">
        <f t="shared" si="267"/>
        <v>1.730000000000004</v>
      </c>
      <c r="BJ282" s="61">
        <f t="shared" si="268"/>
        <v>3.6808510638297959E-2</v>
      </c>
      <c r="BK282" s="61">
        <f t="shared" si="269"/>
        <v>3.0892857142857215E-2</v>
      </c>
      <c r="BL282" s="61">
        <f t="shared" si="270"/>
        <v>2.6615384615384676E-2</v>
      </c>
      <c r="BM282" s="61">
        <f t="shared" si="271"/>
        <v>2.3378378378378431E-2</v>
      </c>
      <c r="BN282" s="62">
        <f t="shared" si="272"/>
        <v>0</v>
      </c>
      <c r="BO282" s="62">
        <f t="shared" si="273"/>
        <v>2</v>
      </c>
      <c r="BP282" s="62">
        <f t="shared" si="274"/>
        <v>13</v>
      </c>
      <c r="BQ282" s="62">
        <f t="shared" si="275"/>
        <v>0</v>
      </c>
      <c r="BR282" s="62">
        <f t="shared" si="276"/>
        <v>1</v>
      </c>
      <c r="BS282" s="62">
        <f t="shared" si="277"/>
        <v>51</v>
      </c>
      <c r="BT282" s="62">
        <f t="shared" si="278"/>
        <v>0</v>
      </c>
      <c r="BU282" s="62">
        <f t="shared" si="279"/>
        <v>1</v>
      </c>
      <c r="BV282" s="62">
        <f t="shared" si="280"/>
        <v>36</v>
      </c>
      <c r="BW282" s="62">
        <f t="shared" si="281"/>
        <v>0</v>
      </c>
      <c r="BX282" s="62">
        <f t="shared" si="282"/>
        <v>1</v>
      </c>
      <c r="BY282" s="62">
        <f t="shared" si="283"/>
        <v>24</v>
      </c>
      <c r="BZ282" s="63">
        <f t="shared" si="284"/>
        <v>0.33851851851851855</v>
      </c>
      <c r="CA282" s="63">
        <f t="shared" si="285"/>
        <v>0.34407407407407414</v>
      </c>
      <c r="CB282" s="63">
        <f t="shared" si="286"/>
        <v>0.33809027777777784</v>
      </c>
      <c r="CC282" s="63">
        <f t="shared" si="287"/>
        <v>0.38392361111111112</v>
      </c>
      <c r="CD282" s="63">
        <f t="shared" si="288"/>
        <v>0.3768981481481482</v>
      </c>
      <c r="CE282" s="63">
        <f t="shared" si="289"/>
        <v>0.38731481481481489</v>
      </c>
      <c r="CF282" s="63">
        <f t="shared" si="290"/>
        <v>0.38598379629629614</v>
      </c>
      <c r="CG282" s="63">
        <f t="shared" si="291"/>
        <v>0.3852893518518517</v>
      </c>
      <c r="CH282" s="36"/>
      <c r="CI282" s="36"/>
      <c r="CJ282" s="36"/>
      <c r="CK282" s="36"/>
      <c r="CL282" s="60">
        <v>60</v>
      </c>
    </row>
    <row r="283" spans="1:90" ht="28.5" customHeight="1" x14ac:dyDescent="0.25">
      <c r="A283" s="37">
        <v>14</v>
      </c>
      <c r="C283" s="37"/>
      <c r="D283" s="37"/>
      <c r="E283" s="37"/>
      <c r="F283" s="83"/>
      <c r="G283" s="44"/>
      <c r="H283" s="44">
        <f t="shared" si="245"/>
        <v>77.34</v>
      </c>
      <c r="I283" s="83">
        <v>77.3</v>
      </c>
      <c r="J283" s="43">
        <f t="shared" si="294"/>
        <v>-5.1746442432109273E-4</v>
      </c>
      <c r="K283" s="44">
        <f t="shared" si="295"/>
        <v>-4.0000000000020464E-2</v>
      </c>
      <c r="L283" s="76" t="s">
        <v>128</v>
      </c>
      <c r="M283" s="122">
        <v>120</v>
      </c>
      <c r="N283" s="46">
        <f t="shared" si="251"/>
        <v>77.340000000000018</v>
      </c>
      <c r="O283" s="46">
        <v>-0.02</v>
      </c>
      <c r="P283" s="78">
        <v>77.34</v>
      </c>
      <c r="Q283" s="46">
        <v>-0.02</v>
      </c>
      <c r="R283" s="78">
        <v>77.36</v>
      </c>
      <c r="S283" s="46">
        <v>-0.02</v>
      </c>
      <c r="T283" s="78">
        <v>77.38</v>
      </c>
      <c r="U283" s="47" t="str">
        <f t="shared" si="292"/>
        <v/>
      </c>
      <c r="V283" s="47" t="str">
        <f t="shared" si="293"/>
        <v/>
      </c>
      <c r="W283" s="47"/>
      <c r="X283" s="47"/>
      <c r="Y283" s="47"/>
      <c r="Z283" s="47"/>
      <c r="AA283" s="47"/>
      <c r="AB283" s="47"/>
      <c r="AC283" s="47"/>
      <c r="AD283" s="47"/>
      <c r="AE283" s="51">
        <f t="shared" si="246"/>
        <v>14</v>
      </c>
      <c r="AF283" s="51" t="str">
        <f t="shared" si="247"/>
        <v/>
      </c>
      <c r="AG283" s="51" t="str">
        <f t="shared" si="248"/>
        <v/>
      </c>
      <c r="AH283" s="51" t="str">
        <f t="shared" si="249"/>
        <v/>
      </c>
      <c r="AI283" s="52">
        <f t="shared" si="250"/>
        <v>77.34</v>
      </c>
      <c r="AJ283" s="68"/>
      <c r="AK283" s="53"/>
      <c r="AL283" s="52"/>
      <c r="AM283" s="53">
        <f t="shared" si="252"/>
        <v>47</v>
      </c>
      <c r="AN283" s="53">
        <f>IF(AJ283&lt;&gt;"",IF(AJ283="o",VLOOKUP(AM283,OpenSect!$A$1:$D$11,2),IF(AJ283="u",VLOOKUP(AM283,UpHill!$A$1:$D$35,2),IF(AJ283="d",VLOOKUP(AM283,DownHill!$A$1:$D$29,2),IF(AJ283="f",VLOOKUP(AM283,FlatUnd!$A$2:$D$30,2),IF(AJ283="t",VLOOKUP(AM283,TimeAdd!$A$1:$D$176,2),IF(AJ283="l",VLOOKUP(AM283,SLimit!$A$1:$D$8,2),AN282)))))),AN282)</f>
        <v>56</v>
      </c>
      <c r="AO283" s="53">
        <f>IF(AJ283&lt;&gt;"",IF(AJ283="o",VLOOKUP(AM283,OpenSect!$A$1:$D$11,3),IF(AJ283="u",VLOOKUP(AM283,UpHill!$A$1:$D$35,3),IF(AJ283="d",VLOOKUP(AM283,DownHill!$A$3:$D$29,3),IF(AJ283="f",VLOOKUP(AM283,FlatUnd!$A$2:$D$30,3),IF(AJ283="t",VLOOKUP(AM283,TimeAdd!$A$1:$D$18,3),IF(AJ283="l",VLOOKUP(AM283,SLimit!$A$1:$D$8,3),AO282)))))),AO282)</f>
        <v>65</v>
      </c>
      <c r="AP283" s="53">
        <f>IF(AJ283&lt;&gt;"",IF(AJ283="o",VLOOKUP(AM283,OpenSect!$A$1:$D$11,4),IF(AJ283="u",VLOOKUP(AM283,UpHill!$A$1:$D$35,4),IF(AJ283="d",VLOOKUP(AM283,DownHill!$A$1:$D$29,4),IF(AJ283="f",VLOOKUP(AM283,FlatUnd!$A$2:$D$30,4),IF(AJ283="t",VLOOKUP(AM283,TimeAdd!$A$1:$D$18,4),IF(AJ283="l",VLOOKUP(AM283,SLimit!$A$1:$D$8,4),AP282)))))),AP282)</f>
        <v>74</v>
      </c>
      <c r="AQ283" s="53">
        <f t="shared" si="253"/>
        <v>120</v>
      </c>
      <c r="AR283" s="54" t="str">
        <f t="shared" si="254"/>
        <v>Overhead wires.</v>
      </c>
      <c r="AS283" s="55"/>
      <c r="AT283" s="55"/>
      <c r="AU283" s="56">
        <f>IF(GroupStTimes!$A$8=0,MIN(CB283,CD283,CF283),MIN(BZ283,CB283,CD283,CF283))</f>
        <v>0.33869212962962969</v>
      </c>
      <c r="AV283" s="56">
        <f>IF(GroupStTimes!$A$8=0,MAX(CC283,CE283,CG283),MAX(CA283,CC283,CE283,CG283))</f>
        <v>0.38783564814814819</v>
      </c>
      <c r="AW283" s="57" t="str">
        <f t="shared" si="255"/>
        <v/>
      </c>
      <c r="AX283" s="58" t="str">
        <f t="shared" si="256"/>
        <v/>
      </c>
      <c r="AY283" s="58" t="str">
        <f t="shared" si="257"/>
        <v/>
      </c>
      <c r="AZ283" s="31">
        <f t="shared" si="258"/>
        <v>74.8</v>
      </c>
      <c r="BA283" s="59">
        <f t="shared" si="259"/>
        <v>0.33697916666666672</v>
      </c>
      <c r="BB283" s="59">
        <f t="shared" si="260"/>
        <v>0.34253472222222231</v>
      </c>
      <c r="BC283" s="59">
        <f t="shared" si="261"/>
        <v>0.33680555555555564</v>
      </c>
      <c r="BD283" s="59">
        <f t="shared" si="262"/>
        <v>0.38263888888888892</v>
      </c>
      <c r="BE283" s="59">
        <f t="shared" si="263"/>
        <v>0.37578703703703709</v>
      </c>
      <c r="BF283" s="59">
        <f t="shared" si="264"/>
        <v>0.38620370370370377</v>
      </c>
      <c r="BG283" s="59">
        <f t="shared" si="265"/>
        <v>0.38501157407407394</v>
      </c>
      <c r="BH283" s="59">
        <f t="shared" si="266"/>
        <v>0.38431712962962949</v>
      </c>
      <c r="BI283" s="31">
        <f t="shared" si="267"/>
        <v>2.5400000000000063</v>
      </c>
      <c r="BJ283" s="61">
        <f t="shared" si="268"/>
        <v>5.4042553191489498E-2</v>
      </c>
      <c r="BK283" s="61">
        <f t="shared" si="269"/>
        <v>4.5357142857142971E-2</v>
      </c>
      <c r="BL283" s="61">
        <f t="shared" si="270"/>
        <v>3.9076923076923176E-2</v>
      </c>
      <c r="BM283" s="61">
        <f t="shared" si="271"/>
        <v>3.4324324324324411E-2</v>
      </c>
      <c r="BN283" s="62">
        <f t="shared" si="272"/>
        <v>0</v>
      </c>
      <c r="BO283" s="62">
        <f t="shared" si="273"/>
        <v>3</v>
      </c>
      <c r="BP283" s="62">
        <f t="shared" si="274"/>
        <v>15</v>
      </c>
      <c r="BQ283" s="62">
        <f t="shared" si="275"/>
        <v>0</v>
      </c>
      <c r="BR283" s="62">
        <f t="shared" si="276"/>
        <v>2</v>
      </c>
      <c r="BS283" s="62">
        <f t="shared" si="277"/>
        <v>43</v>
      </c>
      <c r="BT283" s="62">
        <f t="shared" si="278"/>
        <v>0</v>
      </c>
      <c r="BU283" s="62">
        <f t="shared" si="279"/>
        <v>2</v>
      </c>
      <c r="BV283" s="62">
        <f t="shared" si="280"/>
        <v>21</v>
      </c>
      <c r="BW283" s="62">
        <f t="shared" si="281"/>
        <v>0</v>
      </c>
      <c r="BX283" s="62">
        <f t="shared" si="282"/>
        <v>2</v>
      </c>
      <c r="BY283" s="62">
        <f t="shared" si="283"/>
        <v>4</v>
      </c>
      <c r="BZ283" s="63">
        <f t="shared" si="284"/>
        <v>0.33923611111111118</v>
      </c>
      <c r="CA283" s="63">
        <f t="shared" si="285"/>
        <v>0.34479166666666677</v>
      </c>
      <c r="CB283" s="63">
        <f t="shared" si="286"/>
        <v>0.33869212962962969</v>
      </c>
      <c r="CC283" s="63">
        <f t="shared" si="287"/>
        <v>0.38452546296296297</v>
      </c>
      <c r="CD283" s="63">
        <f t="shared" si="288"/>
        <v>0.37741898148148151</v>
      </c>
      <c r="CE283" s="63">
        <f t="shared" si="289"/>
        <v>0.38783564814814819</v>
      </c>
      <c r="CF283" s="63">
        <f t="shared" si="290"/>
        <v>0.38644675925925914</v>
      </c>
      <c r="CG283" s="63">
        <f t="shared" si="291"/>
        <v>0.3857523148148147</v>
      </c>
      <c r="CH283" s="36"/>
      <c r="CI283" s="36"/>
      <c r="CJ283" s="36"/>
      <c r="CK283" s="36"/>
      <c r="CL283" s="60">
        <v>60</v>
      </c>
    </row>
    <row r="284" spans="1:90" ht="28.5" customHeight="1" x14ac:dyDescent="0.25">
      <c r="A284" s="37">
        <v>14</v>
      </c>
      <c r="C284" s="37"/>
      <c r="D284" s="37"/>
      <c r="E284" s="37"/>
      <c r="F284" s="83"/>
      <c r="G284" s="44"/>
      <c r="H284" s="44">
        <f t="shared" si="245"/>
        <v>77.540000000000006</v>
      </c>
      <c r="I284" s="83">
        <v>77.5</v>
      </c>
      <c r="J284" s="43">
        <f t="shared" si="294"/>
        <v>-4.7311827957001229E-4</v>
      </c>
      <c r="K284" s="44">
        <f t="shared" si="295"/>
        <v>-3.6666666666675951E-2</v>
      </c>
      <c r="L284" s="76" t="s">
        <v>976</v>
      </c>
      <c r="M284" s="122">
        <v>120</v>
      </c>
      <c r="N284" s="46">
        <f t="shared" si="251"/>
        <v>77.536666666666676</v>
      </c>
      <c r="O284" s="46">
        <v>-0.02</v>
      </c>
      <c r="P284" s="78">
        <v>77.540000000000006</v>
      </c>
      <c r="Q284" s="46">
        <v>-0.02</v>
      </c>
      <c r="R284" s="78">
        <v>77.56</v>
      </c>
      <c r="S284" s="46">
        <v>-0.02</v>
      </c>
      <c r="T284" s="78">
        <v>77.569999999999993</v>
      </c>
      <c r="U284" s="47" t="str">
        <f t="shared" si="292"/>
        <v/>
      </c>
      <c r="V284" s="47" t="str">
        <f t="shared" si="293"/>
        <v/>
      </c>
      <c r="W284" s="47"/>
      <c r="X284" s="47"/>
      <c r="Y284" s="47"/>
      <c r="Z284" s="47"/>
      <c r="AA284" s="47"/>
      <c r="AB284" s="47"/>
      <c r="AC284" s="47"/>
      <c r="AD284" s="47"/>
      <c r="AE284" s="51">
        <f t="shared" si="246"/>
        <v>14</v>
      </c>
      <c r="AF284" s="51" t="str">
        <f t="shared" si="247"/>
        <v/>
      </c>
      <c r="AG284" s="51" t="str">
        <f t="shared" si="248"/>
        <v/>
      </c>
      <c r="AH284" s="51" t="str">
        <f t="shared" si="249"/>
        <v/>
      </c>
      <c r="AI284" s="52">
        <f t="shared" si="250"/>
        <v>77.540000000000006</v>
      </c>
      <c r="AJ284" s="68"/>
      <c r="AK284" s="53"/>
      <c r="AL284" s="52"/>
      <c r="AM284" s="53">
        <f t="shared" si="252"/>
        <v>47</v>
      </c>
      <c r="AN284" s="53">
        <f>IF(AJ284&lt;&gt;"",IF(AJ284="o",VLOOKUP(AM284,OpenSect!$A$1:$D$11,2),IF(AJ284="u",VLOOKUP(AM284,UpHill!$A$1:$D$35,2),IF(AJ284="d",VLOOKUP(AM284,DownHill!$A$1:$D$29,2),IF(AJ284="f",VLOOKUP(AM284,FlatUnd!$A$2:$D$30,2),IF(AJ284="t",VLOOKUP(AM284,TimeAdd!$A$1:$D$176,2),IF(AJ284="l",VLOOKUP(AM284,SLimit!$A$1:$D$8,2),AN283)))))),AN283)</f>
        <v>56</v>
      </c>
      <c r="AO284" s="53">
        <f>IF(AJ284&lt;&gt;"",IF(AJ284="o",VLOOKUP(AM284,OpenSect!$A$1:$D$11,3),IF(AJ284="u",VLOOKUP(AM284,UpHill!$A$1:$D$35,3),IF(AJ284="d",VLOOKUP(AM284,DownHill!$A$3:$D$29,3),IF(AJ284="f",VLOOKUP(AM284,FlatUnd!$A$2:$D$30,3),IF(AJ284="t",VLOOKUP(AM284,TimeAdd!$A$1:$D$18,3),IF(AJ284="l",VLOOKUP(AM284,SLimit!$A$1:$D$8,3),AO283)))))),AO283)</f>
        <v>65</v>
      </c>
      <c r="AP284" s="53">
        <f>IF(AJ284&lt;&gt;"",IF(AJ284="o",VLOOKUP(AM284,OpenSect!$A$1:$D$11,4),IF(AJ284="u",VLOOKUP(AM284,UpHill!$A$1:$D$35,4),IF(AJ284="d",VLOOKUP(AM284,DownHill!$A$1:$D$29,4),IF(AJ284="f",VLOOKUP(AM284,FlatUnd!$A$2:$D$30,4),IF(AJ284="t",VLOOKUP(AM284,TimeAdd!$A$1:$D$18,4),IF(AJ284="l",VLOOKUP(AM284,SLimit!$A$1:$D$8,4),AP283)))))),AP283)</f>
        <v>74</v>
      </c>
      <c r="AQ284" s="53">
        <f t="shared" si="253"/>
        <v>120</v>
      </c>
      <c r="AR284" s="54" t="str">
        <f t="shared" si="254"/>
        <v>26,0 km plate.</v>
      </c>
      <c r="AS284" s="55"/>
      <c r="AT284" s="55"/>
      <c r="AU284" s="56">
        <f>IF(GroupStTimes!$A$8=0,MIN(CB284,CD284,CF284),MIN(BZ284,CB284,CD284,CF284))</f>
        <v>0.3388425925925927</v>
      </c>
      <c r="AV284" s="56">
        <f>IF(GroupStTimes!$A$8=0,MAX(CC284,CE284,CG284),MAX(CA284,CC284,CE284,CG284))</f>
        <v>0.38796296296296301</v>
      </c>
      <c r="AW284" s="57" t="str">
        <f t="shared" si="255"/>
        <v/>
      </c>
      <c r="AX284" s="58" t="str">
        <f t="shared" si="256"/>
        <v/>
      </c>
      <c r="AY284" s="58" t="str">
        <f t="shared" si="257"/>
        <v/>
      </c>
      <c r="AZ284" s="31">
        <f t="shared" si="258"/>
        <v>74.8</v>
      </c>
      <c r="BA284" s="59">
        <f t="shared" si="259"/>
        <v>0.33697916666666672</v>
      </c>
      <c r="BB284" s="59">
        <f t="shared" si="260"/>
        <v>0.34253472222222231</v>
      </c>
      <c r="BC284" s="59">
        <f t="shared" si="261"/>
        <v>0.33680555555555564</v>
      </c>
      <c r="BD284" s="59">
        <f t="shared" si="262"/>
        <v>0.38263888888888892</v>
      </c>
      <c r="BE284" s="59">
        <f t="shared" si="263"/>
        <v>0.37578703703703709</v>
      </c>
      <c r="BF284" s="59">
        <f t="shared" si="264"/>
        <v>0.38620370370370377</v>
      </c>
      <c r="BG284" s="59">
        <f t="shared" si="265"/>
        <v>0.38501157407407394</v>
      </c>
      <c r="BH284" s="59">
        <f t="shared" si="266"/>
        <v>0.38431712962962949</v>
      </c>
      <c r="BI284" s="31">
        <f t="shared" si="267"/>
        <v>2.7400000000000091</v>
      </c>
      <c r="BJ284" s="61">
        <f t="shared" si="268"/>
        <v>5.8297872340425723E-2</v>
      </c>
      <c r="BK284" s="61">
        <f t="shared" si="269"/>
        <v>4.8928571428571592E-2</v>
      </c>
      <c r="BL284" s="61">
        <f t="shared" si="270"/>
        <v>4.2153846153846292E-2</v>
      </c>
      <c r="BM284" s="61">
        <f t="shared" si="271"/>
        <v>3.7027027027027148E-2</v>
      </c>
      <c r="BN284" s="62">
        <f t="shared" si="272"/>
        <v>0</v>
      </c>
      <c r="BO284" s="62">
        <f t="shared" si="273"/>
        <v>3</v>
      </c>
      <c r="BP284" s="62">
        <f t="shared" si="274"/>
        <v>30</v>
      </c>
      <c r="BQ284" s="62">
        <f t="shared" si="275"/>
        <v>0</v>
      </c>
      <c r="BR284" s="62">
        <f t="shared" si="276"/>
        <v>2</v>
      </c>
      <c r="BS284" s="62">
        <f t="shared" si="277"/>
        <v>56</v>
      </c>
      <c r="BT284" s="62">
        <f t="shared" si="278"/>
        <v>0</v>
      </c>
      <c r="BU284" s="62">
        <f t="shared" si="279"/>
        <v>2</v>
      </c>
      <c r="BV284" s="62">
        <f t="shared" si="280"/>
        <v>32</v>
      </c>
      <c r="BW284" s="62">
        <f t="shared" si="281"/>
        <v>0</v>
      </c>
      <c r="BX284" s="62">
        <f t="shared" si="282"/>
        <v>2</v>
      </c>
      <c r="BY284" s="62">
        <f t="shared" si="283"/>
        <v>13</v>
      </c>
      <c r="BZ284" s="63">
        <f t="shared" si="284"/>
        <v>0.33940972222222227</v>
      </c>
      <c r="CA284" s="63">
        <f t="shared" si="285"/>
        <v>0.34496527777777786</v>
      </c>
      <c r="CB284" s="63">
        <f t="shared" si="286"/>
        <v>0.3388425925925927</v>
      </c>
      <c r="CC284" s="63">
        <f t="shared" si="287"/>
        <v>0.38467592592592598</v>
      </c>
      <c r="CD284" s="63">
        <f t="shared" si="288"/>
        <v>0.37754629629629632</v>
      </c>
      <c r="CE284" s="63">
        <f t="shared" si="289"/>
        <v>0.38796296296296301</v>
      </c>
      <c r="CF284" s="63">
        <f t="shared" si="290"/>
        <v>0.38655092592592577</v>
      </c>
      <c r="CG284" s="63">
        <f t="shared" si="291"/>
        <v>0.38585648148148133</v>
      </c>
      <c r="CH284" s="36"/>
      <c r="CI284" s="36"/>
      <c r="CJ284" s="36"/>
      <c r="CK284" s="36"/>
      <c r="CL284" s="60">
        <v>60</v>
      </c>
    </row>
    <row r="285" spans="1:90" ht="40.5" x14ac:dyDescent="0.25">
      <c r="A285" s="37">
        <v>14</v>
      </c>
      <c r="C285" s="37" t="s">
        <v>58</v>
      </c>
      <c r="D285" s="37"/>
      <c r="E285" s="37"/>
      <c r="F285" s="83"/>
      <c r="G285" s="44">
        <v>77.7</v>
      </c>
      <c r="H285" s="44">
        <f t="shared" si="245"/>
        <v>77.680000000000007</v>
      </c>
      <c r="I285" s="83">
        <v>77.64</v>
      </c>
      <c r="J285" s="43">
        <f t="shared" si="294"/>
        <v>-6.4399793920674091E-4</v>
      </c>
      <c r="K285" s="44">
        <f t="shared" si="295"/>
        <v>-5.0000000000011369E-2</v>
      </c>
      <c r="L285" s="76" t="s">
        <v>1072</v>
      </c>
      <c r="M285" s="122">
        <v>120</v>
      </c>
      <c r="N285" s="46">
        <f t="shared" si="251"/>
        <v>77.690000000000012</v>
      </c>
      <c r="O285" s="46">
        <v>-0.02</v>
      </c>
      <c r="P285" s="78">
        <v>77.7</v>
      </c>
      <c r="Q285" s="46">
        <v>-0.02</v>
      </c>
      <c r="R285" s="78">
        <v>77.7</v>
      </c>
      <c r="S285" s="46">
        <v>-0.02</v>
      </c>
      <c r="T285" s="78">
        <v>77.73</v>
      </c>
      <c r="U285" s="47">
        <f t="shared" si="292"/>
        <v>27.214099999999998</v>
      </c>
      <c r="V285" s="47">
        <f t="shared" si="293"/>
        <v>29.699780000000001</v>
      </c>
      <c r="W285" s="47">
        <v>27.214099999999998</v>
      </c>
      <c r="X285" s="47">
        <v>29.699780000000001</v>
      </c>
      <c r="Y285" s="47">
        <v>27.214079999999999</v>
      </c>
      <c r="Z285" s="47">
        <v>29.699739999999998</v>
      </c>
      <c r="AA285" s="47">
        <v>27.214089999999999</v>
      </c>
      <c r="AB285" s="47">
        <v>29.699780000000001</v>
      </c>
      <c r="AC285" s="47">
        <v>27.214130000000001</v>
      </c>
      <c r="AD285" s="47">
        <v>29.699819999999999</v>
      </c>
      <c r="AE285" s="51">
        <f t="shared" si="246"/>
        <v>14</v>
      </c>
      <c r="AF285" s="51" t="str">
        <f t="shared" si="247"/>
        <v/>
      </c>
      <c r="AG285" s="51" t="str">
        <f t="shared" si="248"/>
        <v>m</v>
      </c>
      <c r="AH285" s="51" t="str">
        <f t="shared" si="249"/>
        <v/>
      </c>
      <c r="AI285" s="52">
        <f t="shared" si="250"/>
        <v>77.680000000000007</v>
      </c>
      <c r="AJ285" s="68" t="s">
        <v>58</v>
      </c>
      <c r="AK285" s="53"/>
      <c r="AL285" s="52"/>
      <c r="AM285" s="53">
        <f t="shared" si="252"/>
        <v>47</v>
      </c>
      <c r="AN285" s="53">
        <f>IF(AJ285&lt;&gt;"",IF(AJ285="o",VLOOKUP(AM285,OpenSect!$A$1:$D$11,2),IF(AJ285="u",VLOOKUP(AM285,UpHill!$A$1:$D$35,2),IF(AJ285="d",VLOOKUP(AM285,DownHill!$A$1:$D$29,2),IF(AJ285="f",VLOOKUP(AM285,FlatUnd!$A$2:$D$30,2),IF(AJ285="t",VLOOKUP(AM285,TimeAdd!$A$1:$D$176,2),IF(AJ285="l",VLOOKUP(AM285,SLimit!$A$1:$D$8,2),AN284)))))),AN284)</f>
        <v>56</v>
      </c>
      <c r="AO285" s="53">
        <f>IF(AJ285&lt;&gt;"",IF(AJ285="o",VLOOKUP(AM285,OpenSect!$A$1:$D$11,3),IF(AJ285="u",VLOOKUP(AM285,UpHill!$A$1:$D$35,3),IF(AJ285="d",VLOOKUP(AM285,DownHill!$A$3:$D$29,3),IF(AJ285="f",VLOOKUP(AM285,FlatUnd!$A$2:$D$30,3),IF(AJ285="t",VLOOKUP(AM285,TimeAdd!$A$1:$D$18,3),IF(AJ285="l",VLOOKUP(AM285,SLimit!$A$1:$D$8,3),AO284)))))),AO284)</f>
        <v>65</v>
      </c>
      <c r="AP285" s="53">
        <f>IF(AJ285&lt;&gt;"",IF(AJ285="o",VLOOKUP(AM285,OpenSect!$A$1:$D$11,4),IF(AJ285="u",VLOOKUP(AM285,UpHill!$A$1:$D$35,4),IF(AJ285="d",VLOOKUP(AM285,DownHill!$A$1:$D$29,4),IF(AJ285="f",VLOOKUP(AM285,FlatUnd!$A$2:$D$30,4),IF(AJ285="t",VLOOKUP(AM285,TimeAdd!$A$1:$D$18,4),IF(AJ285="l",VLOOKUP(AM285,SLimit!$A$1:$D$8,4),AP284)))))),AP284)</f>
        <v>74</v>
      </c>
      <c r="AQ285" s="53">
        <f t="shared" si="253"/>
        <v>120</v>
      </c>
      <c r="AR285" s="54" t="str">
        <f t="shared" si="254"/>
        <v>Control @ [Police] Police 10 km.  Dot on pole and mark on road.</v>
      </c>
      <c r="AS285" s="55"/>
      <c r="AT285" s="55"/>
      <c r="AU285" s="56">
        <f>IF(GroupStTimes!$A$8=0,MIN(CB285,CD285,CF285),MIN(BZ285,CB285,CD285,CF285))</f>
        <v>0.33894675925925932</v>
      </c>
      <c r="AV285" s="56">
        <f>IF(GroupStTimes!$A$8=0,MAX(CC285,CE285,CG285),MAX(CA285,CC285,CE285,CG285))</f>
        <v>0.3880555555555556</v>
      </c>
      <c r="AW285" s="57" t="str">
        <f t="shared" si="255"/>
        <v>27.21410  29.69978</v>
      </c>
      <c r="AX285" s="58">
        <f t="shared" si="256"/>
        <v>27.214099999999998</v>
      </c>
      <c r="AY285" s="58">
        <f t="shared" si="257"/>
        <v>29.699780000000001</v>
      </c>
      <c r="AZ285" s="31">
        <f t="shared" si="258"/>
        <v>74.8</v>
      </c>
      <c r="BA285" s="59">
        <f t="shared" si="259"/>
        <v>0.33697916666666672</v>
      </c>
      <c r="BB285" s="59">
        <f t="shared" si="260"/>
        <v>0.34253472222222231</v>
      </c>
      <c r="BC285" s="59">
        <f t="shared" si="261"/>
        <v>0.33680555555555564</v>
      </c>
      <c r="BD285" s="59">
        <f t="shared" si="262"/>
        <v>0.38263888888888892</v>
      </c>
      <c r="BE285" s="59">
        <f t="shared" si="263"/>
        <v>0.37578703703703709</v>
      </c>
      <c r="BF285" s="59">
        <f t="shared" si="264"/>
        <v>0.38620370370370377</v>
      </c>
      <c r="BG285" s="59">
        <f t="shared" si="265"/>
        <v>0.38501157407407394</v>
      </c>
      <c r="BH285" s="59">
        <f t="shared" si="266"/>
        <v>0.38431712962962949</v>
      </c>
      <c r="BI285" s="31">
        <f t="shared" si="267"/>
        <v>2.8800000000000097</v>
      </c>
      <c r="BJ285" s="61">
        <f t="shared" si="268"/>
        <v>6.1276595744681056E-2</v>
      </c>
      <c r="BK285" s="61">
        <f t="shared" si="269"/>
        <v>5.1428571428571601E-2</v>
      </c>
      <c r="BL285" s="61">
        <f t="shared" si="270"/>
        <v>4.4307692307692458E-2</v>
      </c>
      <c r="BM285" s="61">
        <f t="shared" si="271"/>
        <v>3.8918918918919049E-2</v>
      </c>
      <c r="BN285" s="62">
        <f t="shared" si="272"/>
        <v>0</v>
      </c>
      <c r="BO285" s="62">
        <f t="shared" si="273"/>
        <v>3</v>
      </c>
      <c r="BP285" s="62">
        <f t="shared" si="274"/>
        <v>41</v>
      </c>
      <c r="BQ285" s="62">
        <f t="shared" si="275"/>
        <v>0</v>
      </c>
      <c r="BR285" s="62">
        <f t="shared" si="276"/>
        <v>3</v>
      </c>
      <c r="BS285" s="62">
        <f t="shared" si="277"/>
        <v>5</v>
      </c>
      <c r="BT285" s="62">
        <f t="shared" si="278"/>
        <v>0</v>
      </c>
      <c r="BU285" s="62">
        <f t="shared" si="279"/>
        <v>2</v>
      </c>
      <c r="BV285" s="62">
        <f t="shared" si="280"/>
        <v>40</v>
      </c>
      <c r="BW285" s="62">
        <f t="shared" si="281"/>
        <v>0</v>
      </c>
      <c r="BX285" s="62">
        <f t="shared" si="282"/>
        <v>2</v>
      </c>
      <c r="BY285" s="62">
        <f t="shared" si="283"/>
        <v>20</v>
      </c>
      <c r="BZ285" s="63">
        <f t="shared" si="284"/>
        <v>0.33953703703703708</v>
      </c>
      <c r="CA285" s="63">
        <f t="shared" si="285"/>
        <v>0.34509259259259267</v>
      </c>
      <c r="CB285" s="63">
        <f t="shared" si="286"/>
        <v>0.33894675925925932</v>
      </c>
      <c r="CC285" s="63">
        <f t="shared" si="287"/>
        <v>0.3847800925925926</v>
      </c>
      <c r="CD285" s="63">
        <f t="shared" si="288"/>
        <v>0.37763888888888891</v>
      </c>
      <c r="CE285" s="63">
        <f t="shared" si="289"/>
        <v>0.3880555555555556</v>
      </c>
      <c r="CF285" s="63">
        <f t="shared" si="290"/>
        <v>0.38663194444444432</v>
      </c>
      <c r="CG285" s="63">
        <f t="shared" si="291"/>
        <v>0.38593749999999988</v>
      </c>
      <c r="CH285" s="36"/>
      <c r="CI285" s="36"/>
      <c r="CJ285" s="36"/>
      <c r="CK285" s="36"/>
      <c r="CL285" s="60">
        <v>60</v>
      </c>
    </row>
    <row r="286" spans="1:90" ht="60.75" x14ac:dyDescent="0.25">
      <c r="A286" s="37">
        <v>15</v>
      </c>
      <c r="C286" s="37"/>
      <c r="D286" s="37"/>
      <c r="E286" s="37"/>
      <c r="F286" s="83"/>
      <c r="G286" s="44">
        <v>77.75</v>
      </c>
      <c r="H286" s="44">
        <f t="shared" si="245"/>
        <v>77.73</v>
      </c>
      <c r="I286" s="83">
        <v>77.709999999999994</v>
      </c>
      <c r="J286" s="43">
        <f t="shared" si="294"/>
        <v>-3.8605070132563828E-4</v>
      </c>
      <c r="K286" s="44">
        <f t="shared" si="295"/>
        <v>-3.0000000000015348E-2</v>
      </c>
      <c r="L286" s="76" t="s">
        <v>1054</v>
      </c>
      <c r="M286" s="122">
        <v>120</v>
      </c>
      <c r="N286" s="46">
        <f t="shared" si="251"/>
        <v>77.740000000000009</v>
      </c>
      <c r="O286" s="46">
        <v>-0.02</v>
      </c>
      <c r="P286" s="78">
        <v>77.75</v>
      </c>
      <c r="Q286" s="46">
        <v>-0.02</v>
      </c>
      <c r="R286" s="78">
        <v>77.75</v>
      </c>
      <c r="S286" s="46">
        <v>-0.02</v>
      </c>
      <c r="T286" s="78">
        <v>77.78</v>
      </c>
      <c r="U286" s="47" t="str">
        <f t="shared" si="292"/>
        <v/>
      </c>
      <c r="V286" s="47" t="str">
        <f t="shared" si="293"/>
        <v/>
      </c>
      <c r="W286" s="47"/>
      <c r="X286" s="47"/>
      <c r="Y286" s="47"/>
      <c r="Z286" s="47"/>
      <c r="AA286" s="47"/>
      <c r="AB286" s="47"/>
      <c r="AC286" s="47"/>
      <c r="AD286" s="47"/>
      <c r="AE286" s="51">
        <f t="shared" si="246"/>
        <v>15</v>
      </c>
      <c r="AF286" s="51" t="str">
        <f t="shared" si="247"/>
        <v/>
      </c>
      <c r="AG286" s="51" t="str">
        <f t="shared" si="248"/>
        <v/>
      </c>
      <c r="AH286" s="51" t="str">
        <f t="shared" si="249"/>
        <v/>
      </c>
      <c r="AI286" s="52">
        <f t="shared" si="250"/>
        <v>77.73</v>
      </c>
      <c r="AJ286" s="68"/>
      <c r="AK286" s="53"/>
      <c r="AL286" s="52"/>
      <c r="AM286" s="53">
        <f t="shared" si="252"/>
        <v>47</v>
      </c>
      <c r="AN286" s="53">
        <f>IF(AJ286&lt;&gt;"",IF(AJ286="o",VLOOKUP(AM286,OpenSect!$A$1:$D$11,2),IF(AJ286="u",VLOOKUP(AM286,UpHill!$A$1:$D$35,2),IF(AJ286="d",VLOOKUP(AM286,DownHill!$A$1:$D$29,2),IF(AJ286="f",VLOOKUP(AM286,FlatUnd!$A$2:$D$30,2),IF(AJ286="t",VLOOKUP(AM286,TimeAdd!$A$1:$D$176,2),IF(AJ286="l",VLOOKUP(AM286,SLimit!$A$1:$D$8,2),AN285)))))),AN285)</f>
        <v>56</v>
      </c>
      <c r="AO286" s="53">
        <f>IF(AJ286&lt;&gt;"",IF(AJ286="o",VLOOKUP(AM286,OpenSect!$A$1:$D$11,3),IF(AJ286="u",VLOOKUP(AM286,UpHill!$A$1:$D$35,3),IF(AJ286="d",VLOOKUP(AM286,DownHill!$A$3:$D$29,3),IF(AJ286="f",VLOOKUP(AM286,FlatUnd!$A$2:$D$30,3),IF(AJ286="t",VLOOKUP(AM286,TimeAdd!$A$1:$D$18,3),IF(AJ286="l",VLOOKUP(AM286,SLimit!$A$1:$D$8,3),AO285)))))),AO285)</f>
        <v>65</v>
      </c>
      <c r="AP286" s="53">
        <f>IF(AJ286&lt;&gt;"",IF(AJ286="o",VLOOKUP(AM286,OpenSect!$A$1:$D$11,4),IF(AJ286="u",VLOOKUP(AM286,UpHill!$A$1:$D$35,4),IF(AJ286="d",VLOOKUP(AM286,DownHill!$A$1:$D$29,4),IF(AJ286="f",VLOOKUP(AM286,FlatUnd!$A$2:$D$30,4),IF(AJ286="t",VLOOKUP(AM286,TimeAdd!$A$1:$D$18,4),IF(AJ286="l",VLOOKUP(AM286,SLimit!$A$1:$D$8,4),AP285)))))),AP285)</f>
        <v>74</v>
      </c>
      <c r="AQ286" s="53">
        <f t="shared" si="253"/>
        <v>120</v>
      </c>
      <c r="AR286" s="54" t="str">
        <f t="shared" si="254"/>
        <v>Combination sign: - 60 Speed limit, Warning - Reduced visibility,  For 5 km.{ 15,4 km plate.}</v>
      </c>
      <c r="AS286" s="55"/>
      <c r="AT286" s="55"/>
      <c r="AU286" s="56">
        <f>IF(GroupStTimes!$A$8=0,MIN(CB286,CD286,CF286),MIN(BZ286,CB286,CD286,CF286))</f>
        <v>0.33898148148148155</v>
      </c>
      <c r="AV286" s="56">
        <f>IF(GroupStTimes!$A$8=0,MAX(CC286,CE286,CG286),MAX(CA286,CC286,CE286,CG286))</f>
        <v>0.38807870370370379</v>
      </c>
      <c r="AW286" s="57" t="str">
        <f t="shared" si="255"/>
        <v/>
      </c>
      <c r="AX286" s="58" t="str">
        <f t="shared" si="256"/>
        <v/>
      </c>
      <c r="AY286" s="58" t="str">
        <f t="shared" si="257"/>
        <v/>
      </c>
      <c r="AZ286" s="31">
        <f t="shared" si="258"/>
        <v>74.8</v>
      </c>
      <c r="BA286" s="59">
        <f t="shared" si="259"/>
        <v>0.33697916666666672</v>
      </c>
      <c r="BB286" s="59">
        <f t="shared" si="260"/>
        <v>0.34253472222222231</v>
      </c>
      <c r="BC286" s="59">
        <f t="shared" si="261"/>
        <v>0.33680555555555564</v>
      </c>
      <c r="BD286" s="59">
        <f t="shared" si="262"/>
        <v>0.38263888888888892</v>
      </c>
      <c r="BE286" s="59">
        <f t="shared" si="263"/>
        <v>0.37578703703703709</v>
      </c>
      <c r="BF286" s="59">
        <f t="shared" si="264"/>
        <v>0.38620370370370377</v>
      </c>
      <c r="BG286" s="59">
        <f t="shared" si="265"/>
        <v>0.38501157407407394</v>
      </c>
      <c r="BH286" s="59">
        <f t="shared" si="266"/>
        <v>0.38431712962962949</v>
      </c>
      <c r="BI286" s="31">
        <f t="shared" si="267"/>
        <v>2.9300000000000068</v>
      </c>
      <c r="BJ286" s="61">
        <f t="shared" si="268"/>
        <v>6.2340425531915038E-2</v>
      </c>
      <c r="BK286" s="61">
        <f t="shared" si="269"/>
        <v>5.2321428571428692E-2</v>
      </c>
      <c r="BL286" s="61">
        <f t="shared" si="270"/>
        <v>4.5076923076923181E-2</v>
      </c>
      <c r="BM286" s="61">
        <f t="shared" si="271"/>
        <v>3.959459459459469E-2</v>
      </c>
      <c r="BN286" s="62">
        <f t="shared" si="272"/>
        <v>0</v>
      </c>
      <c r="BO286" s="62">
        <f t="shared" si="273"/>
        <v>3</v>
      </c>
      <c r="BP286" s="62">
        <f t="shared" si="274"/>
        <v>44</v>
      </c>
      <c r="BQ286" s="62">
        <f t="shared" si="275"/>
        <v>0</v>
      </c>
      <c r="BR286" s="62">
        <f t="shared" si="276"/>
        <v>3</v>
      </c>
      <c r="BS286" s="62">
        <f t="shared" si="277"/>
        <v>8</v>
      </c>
      <c r="BT286" s="62">
        <f t="shared" si="278"/>
        <v>0</v>
      </c>
      <c r="BU286" s="62">
        <f t="shared" si="279"/>
        <v>2</v>
      </c>
      <c r="BV286" s="62">
        <f t="shared" si="280"/>
        <v>42</v>
      </c>
      <c r="BW286" s="62">
        <f t="shared" si="281"/>
        <v>0</v>
      </c>
      <c r="BX286" s="62">
        <f t="shared" si="282"/>
        <v>2</v>
      </c>
      <c r="BY286" s="62">
        <f t="shared" si="283"/>
        <v>23</v>
      </c>
      <c r="BZ286" s="63">
        <f t="shared" si="284"/>
        <v>0.33957175925925931</v>
      </c>
      <c r="CA286" s="63">
        <f t="shared" si="285"/>
        <v>0.3451273148148149</v>
      </c>
      <c r="CB286" s="63">
        <f t="shared" si="286"/>
        <v>0.33898148148148155</v>
      </c>
      <c r="CC286" s="63">
        <f t="shared" si="287"/>
        <v>0.38481481481481483</v>
      </c>
      <c r="CD286" s="63">
        <f t="shared" si="288"/>
        <v>0.3776620370370371</v>
      </c>
      <c r="CE286" s="63">
        <f t="shared" si="289"/>
        <v>0.38807870370370379</v>
      </c>
      <c r="CF286" s="63">
        <f t="shared" si="290"/>
        <v>0.38666666666666655</v>
      </c>
      <c r="CG286" s="63">
        <f t="shared" si="291"/>
        <v>0.38597222222222211</v>
      </c>
      <c r="CH286" s="36"/>
      <c r="CI286" s="36"/>
      <c r="CJ286" s="36"/>
      <c r="CK286" s="36"/>
      <c r="CL286" s="60">
        <v>60</v>
      </c>
    </row>
    <row r="287" spans="1:90" ht="28.5" customHeight="1" x14ac:dyDescent="0.25">
      <c r="A287" s="37">
        <v>15</v>
      </c>
      <c r="C287" s="37"/>
      <c r="D287" s="37"/>
      <c r="E287" s="37"/>
      <c r="F287" s="83"/>
      <c r="G287" s="44">
        <v>78.55</v>
      </c>
      <c r="H287" s="44">
        <f t="shared" si="245"/>
        <v>78.53</v>
      </c>
      <c r="I287" s="83">
        <v>78.510000000000005</v>
      </c>
      <c r="J287" s="43">
        <f t="shared" si="294"/>
        <v>-3.8211692777991512E-4</v>
      </c>
      <c r="K287" s="44">
        <f t="shared" si="295"/>
        <v>-3.0000000000001137E-2</v>
      </c>
      <c r="L287" s="76" t="s">
        <v>978</v>
      </c>
      <c r="M287" s="122">
        <v>120</v>
      </c>
      <c r="N287" s="46">
        <f t="shared" si="251"/>
        <v>78.540000000000006</v>
      </c>
      <c r="O287" s="46">
        <v>-0.02</v>
      </c>
      <c r="P287" s="78">
        <v>78.55</v>
      </c>
      <c r="Q287" s="46">
        <v>-0.02</v>
      </c>
      <c r="R287" s="78">
        <v>78.55</v>
      </c>
      <c r="S287" s="46">
        <v>-0.02</v>
      </c>
      <c r="T287" s="78">
        <v>78.58</v>
      </c>
      <c r="U287" s="47" t="str">
        <f t="shared" si="292"/>
        <v/>
      </c>
      <c r="V287" s="47" t="str">
        <f t="shared" si="293"/>
        <v/>
      </c>
      <c r="W287" s="47"/>
      <c r="X287" s="47"/>
      <c r="Y287" s="47"/>
      <c r="Z287" s="47"/>
      <c r="AA287" s="47"/>
      <c r="AB287" s="47"/>
      <c r="AC287" s="47"/>
      <c r="AD287" s="47"/>
      <c r="AE287" s="51">
        <f t="shared" si="246"/>
        <v>15</v>
      </c>
      <c r="AF287" s="51" t="str">
        <f t="shared" si="247"/>
        <v/>
      </c>
      <c r="AG287" s="51" t="str">
        <f t="shared" si="248"/>
        <v/>
      </c>
      <c r="AH287" s="51" t="str">
        <f t="shared" si="249"/>
        <v/>
      </c>
      <c r="AI287" s="52">
        <f t="shared" si="250"/>
        <v>78.53</v>
      </c>
      <c r="AJ287" s="68"/>
      <c r="AK287" s="53"/>
      <c r="AL287" s="52"/>
      <c r="AM287" s="53">
        <f t="shared" si="252"/>
        <v>47</v>
      </c>
      <c r="AN287" s="53">
        <f>IF(AJ287&lt;&gt;"",IF(AJ287="o",VLOOKUP(AM287,OpenSect!$A$1:$D$11,2),IF(AJ287="u",VLOOKUP(AM287,UpHill!$A$1:$D$35,2),IF(AJ287="d",VLOOKUP(AM287,DownHill!$A$1:$D$29,2),IF(AJ287="f",VLOOKUP(AM287,FlatUnd!$A$2:$D$30,2),IF(AJ287="t",VLOOKUP(AM287,TimeAdd!$A$1:$D$176,2),IF(AJ287="l",VLOOKUP(AM287,SLimit!$A$1:$D$8,2),AN286)))))),AN286)</f>
        <v>56</v>
      </c>
      <c r="AO287" s="53">
        <f>IF(AJ287&lt;&gt;"",IF(AJ287="o",VLOOKUP(AM287,OpenSect!$A$1:$D$11,3),IF(AJ287="u",VLOOKUP(AM287,UpHill!$A$1:$D$35,3),IF(AJ287="d",VLOOKUP(AM287,DownHill!$A$3:$D$29,3),IF(AJ287="f",VLOOKUP(AM287,FlatUnd!$A$2:$D$30,3),IF(AJ287="t",VLOOKUP(AM287,TimeAdd!$A$1:$D$18,3),IF(AJ287="l",VLOOKUP(AM287,SLimit!$A$1:$D$8,3),AO286)))))),AO286)</f>
        <v>65</v>
      </c>
      <c r="AP287" s="53">
        <f>IF(AJ287&lt;&gt;"",IF(AJ287="o",VLOOKUP(AM287,OpenSect!$A$1:$D$11,4),IF(AJ287="u",VLOOKUP(AM287,UpHill!$A$1:$D$35,4),IF(AJ287="d",VLOOKUP(AM287,DownHill!$A$1:$D$29,4),IF(AJ287="f",VLOOKUP(AM287,FlatUnd!$A$2:$D$30,4),IF(AJ287="t",VLOOKUP(AM287,TimeAdd!$A$1:$D$18,4),IF(AJ287="l",VLOOKUP(AM287,SLimit!$A$1:$D$8,4),AP286)))))),AP286)</f>
        <v>74</v>
      </c>
      <c r="AQ287" s="53">
        <f t="shared" si="253"/>
        <v>120</v>
      </c>
      <c r="AR287" s="54" t="str">
        <f t="shared" si="254"/>
        <v xml:space="preserve">27,0 km plate.   </v>
      </c>
      <c r="AS287" s="55"/>
      <c r="AT287" s="55"/>
      <c r="AU287" s="56">
        <f>IF(GroupStTimes!$A$8=0,MIN(CB287,CD287,CF287),MIN(BZ287,CB287,CD287,CF287))</f>
        <v>0.3395833333333334</v>
      </c>
      <c r="AV287" s="56">
        <f>IF(GroupStTimes!$A$8=0,MAX(CC287,CE287,CG287),MAX(CA287,CC287,CE287,CG287))</f>
        <v>0.38859953703703709</v>
      </c>
      <c r="AW287" s="57" t="str">
        <f t="shared" si="255"/>
        <v/>
      </c>
      <c r="AX287" s="58" t="str">
        <f t="shared" si="256"/>
        <v/>
      </c>
      <c r="AY287" s="58" t="str">
        <f t="shared" si="257"/>
        <v/>
      </c>
      <c r="AZ287" s="31">
        <f t="shared" si="258"/>
        <v>74.8</v>
      </c>
      <c r="BA287" s="59">
        <f t="shared" si="259"/>
        <v>0.33697916666666672</v>
      </c>
      <c r="BB287" s="59">
        <f t="shared" si="260"/>
        <v>0.34253472222222231</v>
      </c>
      <c r="BC287" s="59">
        <f t="shared" si="261"/>
        <v>0.33680555555555564</v>
      </c>
      <c r="BD287" s="59">
        <f t="shared" si="262"/>
        <v>0.38263888888888892</v>
      </c>
      <c r="BE287" s="59">
        <f t="shared" si="263"/>
        <v>0.37578703703703709</v>
      </c>
      <c r="BF287" s="59">
        <f t="shared" si="264"/>
        <v>0.38620370370370377</v>
      </c>
      <c r="BG287" s="59">
        <f t="shared" si="265"/>
        <v>0.38501157407407394</v>
      </c>
      <c r="BH287" s="59">
        <f t="shared" si="266"/>
        <v>0.38431712962962949</v>
      </c>
      <c r="BI287" s="31">
        <f t="shared" si="267"/>
        <v>3.730000000000004</v>
      </c>
      <c r="BJ287" s="61">
        <f t="shared" si="268"/>
        <v>7.9361702127659653E-2</v>
      </c>
      <c r="BK287" s="61">
        <f t="shared" si="269"/>
        <v>6.6607142857142934E-2</v>
      </c>
      <c r="BL287" s="61">
        <f t="shared" si="270"/>
        <v>5.7384615384615444E-2</v>
      </c>
      <c r="BM287" s="61">
        <f t="shared" si="271"/>
        <v>5.040540540540546E-2</v>
      </c>
      <c r="BN287" s="62">
        <f t="shared" si="272"/>
        <v>0</v>
      </c>
      <c r="BO287" s="62">
        <f t="shared" si="273"/>
        <v>4</v>
      </c>
      <c r="BP287" s="62">
        <f t="shared" si="274"/>
        <v>46</v>
      </c>
      <c r="BQ287" s="62">
        <f t="shared" si="275"/>
        <v>0</v>
      </c>
      <c r="BR287" s="62">
        <f t="shared" si="276"/>
        <v>3</v>
      </c>
      <c r="BS287" s="62">
        <f t="shared" si="277"/>
        <v>60</v>
      </c>
      <c r="BT287" s="62">
        <f t="shared" si="278"/>
        <v>0</v>
      </c>
      <c r="BU287" s="62">
        <f t="shared" si="279"/>
        <v>3</v>
      </c>
      <c r="BV287" s="62">
        <f t="shared" si="280"/>
        <v>27</v>
      </c>
      <c r="BW287" s="62">
        <f t="shared" si="281"/>
        <v>0</v>
      </c>
      <c r="BX287" s="62">
        <f t="shared" si="282"/>
        <v>3</v>
      </c>
      <c r="BY287" s="62">
        <f t="shared" si="283"/>
        <v>1</v>
      </c>
      <c r="BZ287" s="63">
        <f t="shared" si="284"/>
        <v>0.34028935185185188</v>
      </c>
      <c r="CA287" s="63">
        <f t="shared" si="285"/>
        <v>0.34584490740740748</v>
      </c>
      <c r="CB287" s="63">
        <f t="shared" si="286"/>
        <v>0.3395833333333334</v>
      </c>
      <c r="CC287" s="63">
        <f t="shared" si="287"/>
        <v>0.38541666666666669</v>
      </c>
      <c r="CD287" s="63">
        <f t="shared" si="288"/>
        <v>0.37818287037037041</v>
      </c>
      <c r="CE287" s="63">
        <f t="shared" si="289"/>
        <v>0.38859953703703709</v>
      </c>
      <c r="CF287" s="63">
        <f t="shared" si="290"/>
        <v>0.38710648148148136</v>
      </c>
      <c r="CG287" s="63">
        <f t="shared" si="291"/>
        <v>0.38641203703703692</v>
      </c>
      <c r="CH287" s="36"/>
      <c r="CI287" s="36"/>
      <c r="CJ287" s="36"/>
      <c r="CK287" s="36"/>
      <c r="CL287" s="60">
        <v>60</v>
      </c>
    </row>
    <row r="288" spans="1:90" ht="28.5" customHeight="1" x14ac:dyDescent="0.25">
      <c r="A288" s="37">
        <v>15</v>
      </c>
      <c r="B288" s="16" t="s">
        <v>127</v>
      </c>
      <c r="C288" s="37" t="s">
        <v>184</v>
      </c>
      <c r="D288" s="37">
        <v>42</v>
      </c>
      <c r="E288" s="37"/>
      <c r="F288" s="83"/>
      <c r="G288" s="44">
        <v>78.56</v>
      </c>
      <c r="H288" s="44">
        <f t="shared" si="245"/>
        <v>78.540000000000006</v>
      </c>
      <c r="I288" s="83">
        <v>78.52</v>
      </c>
      <c r="J288" s="43">
        <f t="shared" si="294"/>
        <v>-3.8206826286316033E-4</v>
      </c>
      <c r="K288" s="44">
        <f t="shared" si="295"/>
        <v>-3.0000000000015348E-2</v>
      </c>
      <c r="L288" s="76" t="s">
        <v>1066</v>
      </c>
      <c r="M288" s="122">
        <v>120</v>
      </c>
      <c r="N288" s="46">
        <f t="shared" si="251"/>
        <v>78.550000000000011</v>
      </c>
      <c r="O288" s="46">
        <v>-0.02</v>
      </c>
      <c r="P288" s="78">
        <v>78.56</v>
      </c>
      <c r="Q288" s="46">
        <v>-0.02</v>
      </c>
      <c r="R288" s="78">
        <v>78.56</v>
      </c>
      <c r="S288" s="46">
        <v>-0.02</v>
      </c>
      <c r="T288" s="78">
        <v>78.59</v>
      </c>
      <c r="U288" s="47" t="str">
        <f t="shared" si="292"/>
        <v/>
      </c>
      <c r="V288" s="47" t="str">
        <f t="shared" si="293"/>
        <v/>
      </c>
      <c r="W288" s="47"/>
      <c r="X288" s="47"/>
      <c r="Y288" s="47"/>
      <c r="Z288" s="47"/>
      <c r="AA288" s="47"/>
      <c r="AB288" s="47"/>
      <c r="AC288" s="47"/>
      <c r="AD288" s="47"/>
      <c r="AE288" s="51">
        <f t="shared" si="246"/>
        <v>15</v>
      </c>
      <c r="AF288" s="51" t="str">
        <f t="shared" si="247"/>
        <v>U1</v>
      </c>
      <c r="AG288" s="51" t="str">
        <f t="shared" si="248"/>
        <v>u</v>
      </c>
      <c r="AH288" s="51">
        <f t="shared" si="249"/>
        <v>42</v>
      </c>
      <c r="AI288" s="52">
        <f t="shared" si="250"/>
        <v>78.540000000000006</v>
      </c>
      <c r="AJ288" s="68"/>
      <c r="AK288" s="53"/>
      <c r="AL288" s="52"/>
      <c r="AM288" s="53">
        <f t="shared" si="252"/>
        <v>47</v>
      </c>
      <c r="AN288" s="53">
        <f>IF(AJ288&lt;&gt;"",IF(AJ288="o",VLOOKUP(AM288,OpenSect!$A$1:$D$11,2),IF(AJ288="u",VLOOKUP(AM288,UpHill!$A$1:$D$35,2),IF(AJ288="d",VLOOKUP(AM288,DownHill!$A$1:$D$29,2),IF(AJ288="f",VLOOKUP(AM288,FlatUnd!$A$2:$D$30,2),IF(AJ288="t",VLOOKUP(AM288,TimeAdd!$A$1:$D$176,2),IF(AJ288="l",VLOOKUP(AM288,SLimit!$A$1:$D$8,2),AN287)))))),AN287)</f>
        <v>56</v>
      </c>
      <c r="AO288" s="53">
        <f>IF(AJ288&lt;&gt;"",IF(AJ288="o",VLOOKUP(AM288,OpenSect!$A$1:$D$11,3),IF(AJ288="u",VLOOKUP(AM288,UpHill!$A$1:$D$35,3),IF(AJ288="d",VLOOKUP(AM288,DownHill!$A$3:$D$29,3),IF(AJ288="f",VLOOKUP(AM288,FlatUnd!$A$2:$D$30,3),IF(AJ288="t",VLOOKUP(AM288,TimeAdd!$A$1:$D$18,3),IF(AJ288="l",VLOOKUP(AM288,SLimit!$A$1:$D$8,3),AO287)))))),AO287)</f>
        <v>65</v>
      </c>
      <c r="AP288" s="53">
        <f>IF(AJ288&lt;&gt;"",IF(AJ288="o",VLOOKUP(AM288,OpenSect!$A$1:$D$11,4),IF(AJ288="u",VLOOKUP(AM288,UpHill!$A$1:$D$35,4),IF(AJ288="d",VLOOKUP(AM288,DownHill!$A$1:$D$29,4),IF(AJ288="f",VLOOKUP(AM288,FlatUnd!$A$2:$D$30,4),IF(AJ288="t",VLOOKUP(AM288,TimeAdd!$A$1:$D$18,4),IF(AJ288="l",VLOOKUP(AM288,SLimit!$A$1:$D$8,4),AP287)))))),AP287)</f>
        <v>74</v>
      </c>
      <c r="AQ288" s="53">
        <f t="shared" si="253"/>
        <v>120</v>
      </c>
      <c r="AR288" s="54" t="str">
        <f t="shared" si="254"/>
        <v>Warning - Side road junction.</v>
      </c>
      <c r="AS288" s="55"/>
      <c r="AT288" s="55"/>
      <c r="AU288" s="56">
        <f>IF(GroupStTimes!$A$8=0,MIN(CB288,CD288,CF288),MIN(BZ288,CB288,CD288,CF288))</f>
        <v>0.3395833333333334</v>
      </c>
      <c r="AV288" s="56">
        <f>IF(GroupStTimes!$A$8=0,MAX(CC288,CE288,CG288),MAX(CA288,CC288,CE288,CG288))</f>
        <v>0.38859953703703709</v>
      </c>
      <c r="AW288" s="57" t="str">
        <f t="shared" si="255"/>
        <v/>
      </c>
      <c r="AX288" s="58" t="str">
        <f t="shared" si="256"/>
        <v/>
      </c>
      <c r="AY288" s="58" t="str">
        <f t="shared" si="257"/>
        <v/>
      </c>
      <c r="AZ288" s="31">
        <f t="shared" si="258"/>
        <v>74.8</v>
      </c>
      <c r="BA288" s="59">
        <f t="shared" si="259"/>
        <v>0.33697916666666672</v>
      </c>
      <c r="BB288" s="59">
        <f t="shared" si="260"/>
        <v>0.34253472222222231</v>
      </c>
      <c r="BC288" s="59">
        <f t="shared" si="261"/>
        <v>0.33680555555555564</v>
      </c>
      <c r="BD288" s="59">
        <f t="shared" si="262"/>
        <v>0.38263888888888892</v>
      </c>
      <c r="BE288" s="59">
        <f t="shared" si="263"/>
        <v>0.37578703703703709</v>
      </c>
      <c r="BF288" s="59">
        <f t="shared" si="264"/>
        <v>0.38620370370370377</v>
      </c>
      <c r="BG288" s="59">
        <f t="shared" si="265"/>
        <v>0.38501157407407394</v>
      </c>
      <c r="BH288" s="59">
        <f t="shared" si="266"/>
        <v>0.38431712962962949</v>
      </c>
      <c r="BI288" s="31">
        <f t="shared" si="267"/>
        <v>3.7400000000000091</v>
      </c>
      <c r="BJ288" s="61">
        <f t="shared" si="268"/>
        <v>7.957446808510657E-2</v>
      </c>
      <c r="BK288" s="61">
        <f t="shared" si="269"/>
        <v>6.6785714285714448E-2</v>
      </c>
      <c r="BL288" s="61">
        <f t="shared" si="270"/>
        <v>5.7538461538461677E-2</v>
      </c>
      <c r="BM288" s="61">
        <f t="shared" si="271"/>
        <v>5.0540540540540663E-2</v>
      </c>
      <c r="BN288" s="62">
        <f t="shared" si="272"/>
        <v>0</v>
      </c>
      <c r="BO288" s="62">
        <f t="shared" si="273"/>
        <v>4</v>
      </c>
      <c r="BP288" s="62">
        <f t="shared" si="274"/>
        <v>46</v>
      </c>
      <c r="BQ288" s="62">
        <f t="shared" si="275"/>
        <v>0</v>
      </c>
      <c r="BR288" s="62">
        <f t="shared" si="276"/>
        <v>4</v>
      </c>
      <c r="BS288" s="62">
        <f t="shared" si="277"/>
        <v>0</v>
      </c>
      <c r="BT288" s="62">
        <f t="shared" si="278"/>
        <v>0</v>
      </c>
      <c r="BU288" s="62">
        <f t="shared" si="279"/>
        <v>3</v>
      </c>
      <c r="BV288" s="62">
        <f t="shared" si="280"/>
        <v>27</v>
      </c>
      <c r="BW288" s="62">
        <f t="shared" si="281"/>
        <v>0</v>
      </c>
      <c r="BX288" s="62">
        <f t="shared" si="282"/>
        <v>3</v>
      </c>
      <c r="BY288" s="62">
        <f t="shared" si="283"/>
        <v>2</v>
      </c>
      <c r="BZ288" s="63">
        <f t="shared" si="284"/>
        <v>0.34028935185185188</v>
      </c>
      <c r="CA288" s="63">
        <f t="shared" si="285"/>
        <v>0.34584490740740748</v>
      </c>
      <c r="CB288" s="63">
        <f t="shared" si="286"/>
        <v>0.3395833333333334</v>
      </c>
      <c r="CC288" s="63">
        <f t="shared" si="287"/>
        <v>0.38541666666666669</v>
      </c>
      <c r="CD288" s="63">
        <f t="shared" si="288"/>
        <v>0.37818287037037041</v>
      </c>
      <c r="CE288" s="63">
        <f t="shared" si="289"/>
        <v>0.38859953703703709</v>
      </c>
      <c r="CF288" s="63">
        <f t="shared" si="290"/>
        <v>0.3871180555555554</v>
      </c>
      <c r="CG288" s="63">
        <f t="shared" si="291"/>
        <v>0.38642361111111095</v>
      </c>
      <c r="CH288" s="36"/>
      <c r="CI288" s="36"/>
      <c r="CJ288" s="36"/>
      <c r="CK288" s="36"/>
      <c r="CL288" s="60">
        <v>60</v>
      </c>
    </row>
    <row r="289" spans="1:90" ht="28.5" customHeight="1" x14ac:dyDescent="0.25">
      <c r="A289" s="37">
        <v>15</v>
      </c>
      <c r="C289" s="37" t="s">
        <v>184</v>
      </c>
      <c r="D289" s="37">
        <v>42</v>
      </c>
      <c r="E289" s="37"/>
      <c r="F289" s="83"/>
      <c r="G289" s="44">
        <v>78.81</v>
      </c>
      <c r="H289" s="44">
        <f t="shared" si="245"/>
        <v>78.790000000000006</v>
      </c>
      <c r="I289" s="83">
        <v>78.77</v>
      </c>
      <c r="J289" s="43">
        <f t="shared" si="294"/>
        <v>-3.8085565570668208E-4</v>
      </c>
      <c r="K289" s="44">
        <f t="shared" si="295"/>
        <v>-3.0000000000015348E-2</v>
      </c>
      <c r="L289" s="76" t="s">
        <v>128</v>
      </c>
      <c r="M289" s="122">
        <v>120</v>
      </c>
      <c r="N289" s="46">
        <f t="shared" si="251"/>
        <v>78.800000000000011</v>
      </c>
      <c r="O289" s="46">
        <v>-0.02</v>
      </c>
      <c r="P289" s="78">
        <v>78.81</v>
      </c>
      <c r="Q289" s="46">
        <v>-0.02</v>
      </c>
      <c r="R289" s="78">
        <v>78.81</v>
      </c>
      <c r="S289" s="46">
        <v>-0.02</v>
      </c>
      <c r="T289" s="78">
        <v>78.84</v>
      </c>
      <c r="U289" s="47" t="str">
        <f t="shared" si="292"/>
        <v/>
      </c>
      <c r="V289" s="47" t="str">
        <f t="shared" si="293"/>
        <v/>
      </c>
      <c r="W289" s="47"/>
      <c r="X289" s="47"/>
      <c r="Y289" s="47"/>
      <c r="Z289" s="47"/>
      <c r="AA289" s="47"/>
      <c r="AB289" s="47"/>
      <c r="AC289" s="47"/>
      <c r="AD289" s="47"/>
      <c r="AE289" s="51">
        <f t="shared" si="246"/>
        <v>15</v>
      </c>
      <c r="AF289" s="51" t="str">
        <f t="shared" si="247"/>
        <v/>
      </c>
      <c r="AG289" s="51" t="str">
        <f t="shared" si="248"/>
        <v>u</v>
      </c>
      <c r="AH289" s="51">
        <f t="shared" si="249"/>
        <v>42</v>
      </c>
      <c r="AI289" s="52">
        <f t="shared" si="250"/>
        <v>78.790000000000006</v>
      </c>
      <c r="AJ289" s="68"/>
      <c r="AK289" s="53"/>
      <c r="AL289" s="52"/>
      <c r="AM289" s="53">
        <f t="shared" si="252"/>
        <v>47</v>
      </c>
      <c r="AN289" s="53">
        <f>IF(AJ289&lt;&gt;"",IF(AJ289="o",VLOOKUP(AM289,OpenSect!$A$1:$D$11,2),IF(AJ289="u",VLOOKUP(AM289,UpHill!$A$1:$D$35,2),IF(AJ289="d",VLOOKUP(AM289,DownHill!$A$1:$D$29,2),IF(AJ289="f",VLOOKUP(AM289,FlatUnd!$A$2:$D$30,2),IF(AJ289="t",VLOOKUP(AM289,TimeAdd!$A$1:$D$176,2),IF(AJ289="l",VLOOKUP(AM289,SLimit!$A$1:$D$8,2),AN288)))))),AN288)</f>
        <v>56</v>
      </c>
      <c r="AO289" s="53">
        <f>IF(AJ289&lt;&gt;"",IF(AJ289="o",VLOOKUP(AM289,OpenSect!$A$1:$D$11,3),IF(AJ289="u",VLOOKUP(AM289,UpHill!$A$1:$D$35,3),IF(AJ289="d",VLOOKUP(AM289,DownHill!$A$3:$D$29,3),IF(AJ289="f",VLOOKUP(AM289,FlatUnd!$A$2:$D$30,3),IF(AJ289="t",VLOOKUP(AM289,TimeAdd!$A$1:$D$18,3),IF(AJ289="l",VLOOKUP(AM289,SLimit!$A$1:$D$8,3),AO288)))))),AO288)</f>
        <v>65</v>
      </c>
      <c r="AP289" s="53">
        <f>IF(AJ289&lt;&gt;"",IF(AJ289="o",VLOOKUP(AM289,OpenSect!$A$1:$D$11,4),IF(AJ289="u",VLOOKUP(AM289,UpHill!$A$1:$D$35,4),IF(AJ289="d",VLOOKUP(AM289,DownHill!$A$1:$D$29,4),IF(AJ289="f",VLOOKUP(AM289,FlatUnd!$A$2:$D$30,4),IF(AJ289="t",VLOOKUP(AM289,TimeAdd!$A$1:$D$18,4),IF(AJ289="l",VLOOKUP(AM289,SLimit!$A$1:$D$8,4),AP288)))))),AP288)</f>
        <v>74</v>
      </c>
      <c r="AQ289" s="53">
        <f t="shared" si="253"/>
        <v>120</v>
      </c>
      <c r="AR289" s="54" t="str">
        <f t="shared" si="254"/>
        <v>Overhead wires.</v>
      </c>
      <c r="AS289" s="55"/>
      <c r="AT289" s="55"/>
      <c r="AU289" s="56">
        <f>IF(GroupStTimes!$A$8=0,MIN(CB289,CD289,CF289),MIN(BZ289,CB289,CD289,CF289))</f>
        <v>0.33978009259259268</v>
      </c>
      <c r="AV289" s="56">
        <f>IF(GroupStTimes!$A$8=0,MAX(CC289,CE289,CG289),MAX(CA289,CC289,CE289,CG289))</f>
        <v>0.38876157407407413</v>
      </c>
      <c r="AW289" s="57" t="str">
        <f t="shared" si="255"/>
        <v/>
      </c>
      <c r="AX289" s="58" t="str">
        <f t="shared" si="256"/>
        <v/>
      </c>
      <c r="AY289" s="58" t="str">
        <f t="shared" si="257"/>
        <v/>
      </c>
      <c r="AZ289" s="31">
        <f t="shared" si="258"/>
        <v>74.8</v>
      </c>
      <c r="BA289" s="59">
        <f t="shared" si="259"/>
        <v>0.33697916666666672</v>
      </c>
      <c r="BB289" s="59">
        <f t="shared" si="260"/>
        <v>0.34253472222222231</v>
      </c>
      <c r="BC289" s="59">
        <f t="shared" si="261"/>
        <v>0.33680555555555564</v>
      </c>
      <c r="BD289" s="59">
        <f t="shared" si="262"/>
        <v>0.38263888888888892</v>
      </c>
      <c r="BE289" s="59">
        <f t="shared" si="263"/>
        <v>0.37578703703703709</v>
      </c>
      <c r="BF289" s="59">
        <f t="shared" si="264"/>
        <v>0.38620370370370377</v>
      </c>
      <c r="BG289" s="59">
        <f t="shared" si="265"/>
        <v>0.38501157407407394</v>
      </c>
      <c r="BH289" s="59">
        <f t="shared" si="266"/>
        <v>0.38431712962962949</v>
      </c>
      <c r="BI289" s="31">
        <f t="shared" si="267"/>
        <v>3.9900000000000091</v>
      </c>
      <c r="BJ289" s="61">
        <f t="shared" si="268"/>
        <v>8.489361702127679E-2</v>
      </c>
      <c r="BK289" s="61">
        <f t="shared" si="269"/>
        <v>7.125000000000016E-2</v>
      </c>
      <c r="BL289" s="61">
        <f t="shared" si="270"/>
        <v>6.1384615384615523E-2</v>
      </c>
      <c r="BM289" s="61">
        <f t="shared" si="271"/>
        <v>5.3918918918919041E-2</v>
      </c>
      <c r="BN289" s="62">
        <f t="shared" si="272"/>
        <v>0</v>
      </c>
      <c r="BO289" s="62">
        <f t="shared" si="273"/>
        <v>5</v>
      </c>
      <c r="BP289" s="62">
        <f t="shared" si="274"/>
        <v>6</v>
      </c>
      <c r="BQ289" s="62">
        <f t="shared" si="275"/>
        <v>0</v>
      </c>
      <c r="BR289" s="62">
        <f t="shared" si="276"/>
        <v>4</v>
      </c>
      <c r="BS289" s="62">
        <f t="shared" si="277"/>
        <v>17</v>
      </c>
      <c r="BT289" s="62">
        <f t="shared" si="278"/>
        <v>0</v>
      </c>
      <c r="BU289" s="62">
        <f t="shared" si="279"/>
        <v>3</v>
      </c>
      <c r="BV289" s="62">
        <f t="shared" si="280"/>
        <v>41</v>
      </c>
      <c r="BW289" s="62">
        <f t="shared" si="281"/>
        <v>0</v>
      </c>
      <c r="BX289" s="62">
        <f t="shared" si="282"/>
        <v>3</v>
      </c>
      <c r="BY289" s="62">
        <f t="shared" si="283"/>
        <v>14</v>
      </c>
      <c r="BZ289" s="63">
        <f t="shared" si="284"/>
        <v>0.34052083333333338</v>
      </c>
      <c r="CA289" s="63">
        <f t="shared" si="285"/>
        <v>0.34607638888888897</v>
      </c>
      <c r="CB289" s="63">
        <f t="shared" si="286"/>
        <v>0.33978009259259268</v>
      </c>
      <c r="CC289" s="63">
        <f t="shared" si="287"/>
        <v>0.38561342592592596</v>
      </c>
      <c r="CD289" s="63">
        <f t="shared" si="288"/>
        <v>0.37834490740740745</v>
      </c>
      <c r="CE289" s="63">
        <f t="shared" si="289"/>
        <v>0.38876157407407413</v>
      </c>
      <c r="CF289" s="63">
        <f t="shared" si="290"/>
        <v>0.38725694444444431</v>
      </c>
      <c r="CG289" s="63">
        <f t="shared" si="291"/>
        <v>0.38656249999999986</v>
      </c>
      <c r="CH289" s="36"/>
      <c r="CI289" s="36"/>
      <c r="CJ289" s="36"/>
      <c r="CK289" s="36"/>
      <c r="CL289" s="60">
        <v>60</v>
      </c>
    </row>
    <row r="290" spans="1:90" ht="28.5" customHeight="1" x14ac:dyDescent="0.25">
      <c r="A290" s="37">
        <v>15</v>
      </c>
      <c r="C290" s="37" t="s">
        <v>184</v>
      </c>
      <c r="D290" s="37">
        <v>42</v>
      </c>
      <c r="E290" s="37"/>
      <c r="F290" s="83"/>
      <c r="G290" s="44"/>
      <c r="H290" s="44">
        <f t="shared" si="245"/>
        <v>78.849999999999994</v>
      </c>
      <c r="I290" s="83">
        <v>78.8</v>
      </c>
      <c r="J290" s="43">
        <f t="shared" si="294"/>
        <v>-5.9221658206448061E-4</v>
      </c>
      <c r="K290" s="44">
        <f t="shared" si="295"/>
        <v>-4.6666666666681067E-2</v>
      </c>
      <c r="L290" s="76" t="s">
        <v>1073</v>
      </c>
      <c r="M290" s="122">
        <v>120</v>
      </c>
      <c r="N290" s="46">
        <f t="shared" si="251"/>
        <v>78.846666666666678</v>
      </c>
      <c r="O290" s="46">
        <v>-0.02</v>
      </c>
      <c r="P290" s="78">
        <v>78.850000000000009</v>
      </c>
      <c r="Q290" s="46">
        <v>-0.02</v>
      </c>
      <c r="R290" s="78">
        <v>78.87</v>
      </c>
      <c r="S290" s="46">
        <v>-0.02</v>
      </c>
      <c r="T290" s="78">
        <v>78.88</v>
      </c>
      <c r="U290" s="47" t="str">
        <f t="shared" si="292"/>
        <v/>
      </c>
      <c r="V290" s="47" t="str">
        <f t="shared" si="293"/>
        <v/>
      </c>
      <c r="W290" s="47"/>
      <c r="X290" s="47"/>
      <c r="Y290" s="47"/>
      <c r="Z290" s="47"/>
      <c r="AA290" s="47"/>
      <c r="AB290" s="47"/>
      <c r="AC290" s="47"/>
      <c r="AD290" s="47"/>
      <c r="AE290" s="51">
        <f t="shared" si="246"/>
        <v>15</v>
      </c>
      <c r="AF290" s="51" t="str">
        <f t="shared" si="247"/>
        <v/>
      </c>
      <c r="AG290" s="51" t="str">
        <f t="shared" si="248"/>
        <v>u</v>
      </c>
      <c r="AH290" s="51">
        <f t="shared" si="249"/>
        <v>42</v>
      </c>
      <c r="AI290" s="52">
        <f t="shared" si="250"/>
        <v>78.849999999999994</v>
      </c>
      <c r="AJ290" s="68" t="s">
        <v>184</v>
      </c>
      <c r="AK290" s="53"/>
      <c r="AL290" s="52"/>
      <c r="AM290" s="53">
        <f t="shared" si="252"/>
        <v>42</v>
      </c>
      <c r="AN290" s="53">
        <f>IF(AJ290&lt;&gt;"",IF(AJ290="o",VLOOKUP(AM290,OpenSect!$A$1:$D$11,2),IF(AJ290="u",VLOOKUP(AM290,UpHill!$A$1:$D$35,2),IF(AJ290="d",VLOOKUP(AM290,DownHill!$A$1:$D$29,2),IF(AJ290="f",VLOOKUP(AM290,FlatUnd!$A$2:$D$30,2),IF(AJ290="t",VLOOKUP(AM290,TimeAdd!$A$1:$D$176,2),IF(AJ290="l",VLOOKUP(AM290,SLimit!$A$1:$D$8,2),AN289)))))),AN289)</f>
        <v>51</v>
      </c>
      <c r="AO290" s="53">
        <f>IF(AJ290&lt;&gt;"",IF(AJ290="o",VLOOKUP(AM290,OpenSect!$A$1:$D$11,3),IF(AJ290="u",VLOOKUP(AM290,UpHill!$A$1:$D$35,3),IF(AJ290="d",VLOOKUP(AM290,DownHill!$A$3:$D$29,3),IF(AJ290="f",VLOOKUP(AM290,FlatUnd!$A$2:$D$30,3),IF(AJ290="t",VLOOKUP(AM290,TimeAdd!$A$1:$D$18,3),IF(AJ290="l",VLOOKUP(AM290,SLimit!$A$1:$D$8,3),AO289)))))),AO289)</f>
        <v>60</v>
      </c>
      <c r="AP290" s="53">
        <f>IF(AJ290&lt;&gt;"",IF(AJ290="o",VLOOKUP(AM290,OpenSect!$A$1:$D$11,4),IF(AJ290="u",VLOOKUP(AM290,UpHill!$A$1:$D$35,4),IF(AJ290="d",VLOOKUP(AM290,DownHill!$A$1:$D$29,4),IF(AJ290="f",VLOOKUP(AM290,FlatUnd!$A$2:$D$30,4),IF(AJ290="t",VLOOKUP(AM290,TimeAdd!$A$1:$D$18,4),IF(AJ290="l",VLOOKUP(AM290,SLimit!$A$1:$D$8,4),AP289)))))),AP289)</f>
        <v>70</v>
      </c>
      <c r="AQ290" s="53">
        <f t="shared" si="253"/>
        <v>120</v>
      </c>
      <c r="AR290" s="54" t="str">
        <f t="shared" si="254"/>
        <v>R23 Standerton / Streepfontein.</v>
      </c>
      <c r="AS290" s="55"/>
      <c r="AT290" s="55"/>
      <c r="AU290" s="56">
        <f>IF(GroupStTimes!$A$8=0,MIN(CB290,CD290,CF290),MIN(BZ290,CB290,CD290,CF290))</f>
        <v>0.3398148148148149</v>
      </c>
      <c r="AV290" s="56">
        <f>IF(GroupStTimes!$A$8=0,MAX(CC290,CE290,CG290),MAX(CA290,CC290,CE290,CG290))</f>
        <v>0.38879629629629636</v>
      </c>
      <c r="AW290" s="57" t="str">
        <f t="shared" si="255"/>
        <v/>
      </c>
      <c r="AX290" s="58" t="str">
        <f t="shared" si="256"/>
        <v/>
      </c>
      <c r="AY290" s="58" t="str">
        <f t="shared" si="257"/>
        <v/>
      </c>
      <c r="AZ290" s="31">
        <f t="shared" si="258"/>
        <v>74.8</v>
      </c>
      <c r="BA290" s="59">
        <f t="shared" si="259"/>
        <v>0.33697916666666672</v>
      </c>
      <c r="BB290" s="59">
        <f t="shared" si="260"/>
        <v>0.34253472222222231</v>
      </c>
      <c r="BC290" s="59">
        <f t="shared" si="261"/>
        <v>0.33680555555555564</v>
      </c>
      <c r="BD290" s="59">
        <f t="shared" si="262"/>
        <v>0.38263888888888892</v>
      </c>
      <c r="BE290" s="59">
        <f t="shared" si="263"/>
        <v>0.37578703703703709</v>
      </c>
      <c r="BF290" s="59">
        <f t="shared" si="264"/>
        <v>0.38620370370370377</v>
      </c>
      <c r="BG290" s="59">
        <f t="shared" si="265"/>
        <v>0.38501157407407394</v>
      </c>
      <c r="BH290" s="59">
        <f t="shared" si="266"/>
        <v>0.38431712962962949</v>
      </c>
      <c r="BI290" s="31">
        <f t="shared" si="267"/>
        <v>4.0499999999999972</v>
      </c>
      <c r="BJ290" s="61">
        <f t="shared" si="268"/>
        <v>8.6170212765957391E-2</v>
      </c>
      <c r="BK290" s="61">
        <f t="shared" si="269"/>
        <v>7.2321428571428523E-2</v>
      </c>
      <c r="BL290" s="61">
        <f t="shared" si="270"/>
        <v>6.2307692307692265E-2</v>
      </c>
      <c r="BM290" s="61">
        <f t="shared" si="271"/>
        <v>5.4729729729729691E-2</v>
      </c>
      <c r="BN290" s="62">
        <f t="shared" si="272"/>
        <v>0</v>
      </c>
      <c r="BO290" s="62">
        <f t="shared" si="273"/>
        <v>5</v>
      </c>
      <c r="BP290" s="62">
        <f t="shared" si="274"/>
        <v>10</v>
      </c>
      <c r="BQ290" s="62">
        <f t="shared" si="275"/>
        <v>0</v>
      </c>
      <c r="BR290" s="62">
        <f t="shared" si="276"/>
        <v>4</v>
      </c>
      <c r="BS290" s="62">
        <f t="shared" si="277"/>
        <v>20</v>
      </c>
      <c r="BT290" s="62">
        <f t="shared" si="278"/>
        <v>0</v>
      </c>
      <c r="BU290" s="62">
        <f t="shared" si="279"/>
        <v>3</v>
      </c>
      <c r="BV290" s="62">
        <f t="shared" si="280"/>
        <v>44</v>
      </c>
      <c r="BW290" s="62">
        <f t="shared" si="281"/>
        <v>0</v>
      </c>
      <c r="BX290" s="62">
        <f t="shared" si="282"/>
        <v>3</v>
      </c>
      <c r="BY290" s="62">
        <f t="shared" si="283"/>
        <v>17</v>
      </c>
      <c r="BZ290" s="63">
        <f t="shared" si="284"/>
        <v>0.34056712962962971</v>
      </c>
      <c r="CA290" s="63">
        <f t="shared" si="285"/>
        <v>0.3461226851851853</v>
      </c>
      <c r="CB290" s="63">
        <f t="shared" si="286"/>
        <v>0.3398148148148149</v>
      </c>
      <c r="CC290" s="63">
        <f t="shared" si="287"/>
        <v>0.38564814814814818</v>
      </c>
      <c r="CD290" s="63">
        <f t="shared" si="288"/>
        <v>0.37837962962962968</v>
      </c>
      <c r="CE290" s="63">
        <f t="shared" si="289"/>
        <v>0.38879629629629636</v>
      </c>
      <c r="CF290" s="63">
        <f t="shared" si="290"/>
        <v>0.38729166666666653</v>
      </c>
      <c r="CG290" s="63">
        <f t="shared" si="291"/>
        <v>0.38659722222222209</v>
      </c>
      <c r="CH290" s="36"/>
      <c r="CI290" s="36"/>
      <c r="CJ290" s="36"/>
      <c r="CK290" s="36"/>
      <c r="CL290" s="60">
        <v>60</v>
      </c>
    </row>
    <row r="291" spans="1:90" ht="28.5" customHeight="1" x14ac:dyDescent="0.25">
      <c r="A291" s="37">
        <v>15</v>
      </c>
      <c r="C291" s="37"/>
      <c r="D291" s="37"/>
      <c r="E291" s="37"/>
      <c r="F291" s="83"/>
      <c r="G291" s="44"/>
      <c r="H291" s="44">
        <f t="shared" si="245"/>
        <v>79.06</v>
      </c>
      <c r="I291" s="83">
        <v>79.03</v>
      </c>
      <c r="J291" s="43">
        <f t="shared" si="294"/>
        <v>-4.2178075836177953E-4</v>
      </c>
      <c r="K291" s="44">
        <f t="shared" si="295"/>
        <v>-3.3333333333331439E-2</v>
      </c>
      <c r="L291" s="76" t="s">
        <v>1039</v>
      </c>
      <c r="M291" s="122">
        <v>120</v>
      </c>
      <c r="N291" s="46">
        <f t="shared" si="251"/>
        <v>79.063333333333333</v>
      </c>
      <c r="O291" s="46">
        <v>-0.02</v>
      </c>
      <c r="P291" s="78">
        <v>79.069999999999993</v>
      </c>
      <c r="Q291" s="46">
        <v>-0.02</v>
      </c>
      <c r="R291" s="78">
        <v>79.08</v>
      </c>
      <c r="S291" s="46">
        <v>-0.02</v>
      </c>
      <c r="T291" s="78">
        <v>79.099999999999994</v>
      </c>
      <c r="U291" s="47" t="str">
        <f t="shared" si="292"/>
        <v/>
      </c>
      <c r="V291" s="47" t="str">
        <f t="shared" si="293"/>
        <v/>
      </c>
      <c r="W291" s="47"/>
      <c r="X291" s="47"/>
      <c r="Y291" s="47"/>
      <c r="Z291" s="47"/>
      <c r="AA291" s="47"/>
      <c r="AB291" s="47"/>
      <c r="AC291" s="47"/>
      <c r="AD291" s="47"/>
      <c r="AE291" s="51">
        <f t="shared" si="246"/>
        <v>15</v>
      </c>
      <c r="AF291" s="51" t="str">
        <f t="shared" si="247"/>
        <v/>
      </c>
      <c r="AG291" s="51" t="str">
        <f t="shared" si="248"/>
        <v/>
      </c>
      <c r="AH291" s="51" t="str">
        <f t="shared" si="249"/>
        <v/>
      </c>
      <c r="AI291" s="52">
        <f t="shared" si="250"/>
        <v>79.06</v>
      </c>
      <c r="AJ291" s="68"/>
      <c r="AK291" s="53"/>
      <c r="AL291" s="52"/>
      <c r="AM291" s="53">
        <f t="shared" si="252"/>
        <v>42</v>
      </c>
      <c r="AN291" s="53">
        <f>IF(AJ291&lt;&gt;"",IF(AJ291="o",VLOOKUP(AM291,OpenSect!$A$1:$D$11,2),IF(AJ291="u",VLOOKUP(AM291,UpHill!$A$1:$D$35,2),IF(AJ291="d",VLOOKUP(AM291,DownHill!$A$1:$D$29,2),IF(AJ291="f",VLOOKUP(AM291,FlatUnd!$A$2:$D$30,2),IF(AJ291="t",VLOOKUP(AM291,TimeAdd!$A$1:$D$176,2),IF(AJ291="l",VLOOKUP(AM291,SLimit!$A$1:$D$8,2),AN290)))))),AN290)</f>
        <v>51</v>
      </c>
      <c r="AO291" s="53">
        <f>IF(AJ291&lt;&gt;"",IF(AJ291="o",VLOOKUP(AM291,OpenSect!$A$1:$D$11,3),IF(AJ291="u",VLOOKUP(AM291,UpHill!$A$1:$D$35,3),IF(AJ291="d",VLOOKUP(AM291,DownHill!$A$3:$D$29,3),IF(AJ291="f",VLOOKUP(AM291,FlatUnd!$A$2:$D$30,3),IF(AJ291="t",VLOOKUP(AM291,TimeAdd!$A$1:$D$18,3),IF(AJ291="l",VLOOKUP(AM291,SLimit!$A$1:$D$8,3),AO290)))))),AO290)</f>
        <v>60</v>
      </c>
      <c r="AP291" s="53">
        <f>IF(AJ291&lt;&gt;"",IF(AJ291="o",VLOOKUP(AM291,OpenSect!$A$1:$D$11,4),IF(AJ291="u",VLOOKUP(AM291,UpHill!$A$1:$D$35,4),IF(AJ291="d",VLOOKUP(AM291,DownHill!$A$1:$D$29,4),IF(AJ291="f",VLOOKUP(AM291,FlatUnd!$A$2:$D$30,4),IF(AJ291="t",VLOOKUP(AM291,TimeAdd!$A$1:$D$18,4),IF(AJ291="l",VLOOKUP(AM291,SLimit!$A$1:$D$8,4),AP290)))))),AP290)</f>
        <v>70</v>
      </c>
      <c r="AQ291" s="53">
        <f t="shared" si="253"/>
        <v>120</v>
      </c>
      <c r="AR291" s="54" t="str">
        <f t="shared" si="254"/>
        <v xml:space="preserve">120 Speed limit.  </v>
      </c>
      <c r="AS291" s="55"/>
      <c r="AT291" s="55"/>
      <c r="AU291" s="56">
        <f>IF(GroupStTimes!$A$8=0,MIN(CB291,CD291,CF291),MIN(BZ291,CB291,CD291,CF291))</f>
        <v>0.33998842592592604</v>
      </c>
      <c r="AV291" s="56">
        <f>IF(GroupStTimes!$A$8=0,MAX(CC291,CE291,CG291),MAX(CA291,CC291,CE291,CG291))</f>
        <v>0.38894675925925931</v>
      </c>
      <c r="AW291" s="57" t="str">
        <f t="shared" si="255"/>
        <v/>
      </c>
      <c r="AX291" s="58" t="str">
        <f t="shared" si="256"/>
        <v/>
      </c>
      <c r="AY291" s="58" t="str">
        <f t="shared" si="257"/>
        <v/>
      </c>
      <c r="AZ291" s="31">
        <f t="shared" si="258"/>
        <v>78.849999999999994</v>
      </c>
      <c r="BA291" s="59">
        <f t="shared" si="259"/>
        <v>0.34056712962962971</v>
      </c>
      <c r="BB291" s="59">
        <f t="shared" si="260"/>
        <v>0.3461226851851853</v>
      </c>
      <c r="BC291" s="59">
        <f t="shared" si="261"/>
        <v>0.3398148148148149</v>
      </c>
      <c r="BD291" s="59">
        <f t="shared" si="262"/>
        <v>0.38564814814814818</v>
      </c>
      <c r="BE291" s="59">
        <f t="shared" si="263"/>
        <v>0.37837962962962968</v>
      </c>
      <c r="BF291" s="59">
        <f t="shared" si="264"/>
        <v>0.38879629629629636</v>
      </c>
      <c r="BG291" s="59">
        <f t="shared" si="265"/>
        <v>0.38729166666666653</v>
      </c>
      <c r="BH291" s="59">
        <f t="shared" si="266"/>
        <v>0.38659722222222209</v>
      </c>
      <c r="BI291" s="31">
        <f t="shared" si="267"/>
        <v>0.21000000000000796</v>
      </c>
      <c r="BJ291" s="61">
        <f t="shared" si="268"/>
        <v>5.0000000000001892E-3</v>
      </c>
      <c r="BK291" s="61">
        <f t="shared" si="269"/>
        <v>4.1176470588236858E-3</v>
      </c>
      <c r="BL291" s="61">
        <f t="shared" si="270"/>
        <v>3.5000000000001328E-3</v>
      </c>
      <c r="BM291" s="61">
        <f t="shared" si="271"/>
        <v>3.0000000000001137E-3</v>
      </c>
      <c r="BN291" s="62">
        <f t="shared" si="272"/>
        <v>0</v>
      </c>
      <c r="BO291" s="62">
        <f t="shared" si="273"/>
        <v>0</v>
      </c>
      <c r="BP291" s="62">
        <f t="shared" si="274"/>
        <v>18</v>
      </c>
      <c r="BQ291" s="62">
        <f t="shared" si="275"/>
        <v>0</v>
      </c>
      <c r="BR291" s="62">
        <f t="shared" si="276"/>
        <v>0</v>
      </c>
      <c r="BS291" s="62">
        <f t="shared" si="277"/>
        <v>15</v>
      </c>
      <c r="BT291" s="62">
        <f t="shared" si="278"/>
        <v>0</v>
      </c>
      <c r="BU291" s="62">
        <f t="shared" si="279"/>
        <v>0</v>
      </c>
      <c r="BV291" s="62">
        <f t="shared" si="280"/>
        <v>13</v>
      </c>
      <c r="BW291" s="62">
        <f t="shared" si="281"/>
        <v>0</v>
      </c>
      <c r="BX291" s="62">
        <f t="shared" si="282"/>
        <v>0</v>
      </c>
      <c r="BY291" s="62">
        <f t="shared" si="283"/>
        <v>11</v>
      </c>
      <c r="BZ291" s="63">
        <f t="shared" si="284"/>
        <v>0.34077546296296302</v>
      </c>
      <c r="CA291" s="63">
        <f t="shared" si="285"/>
        <v>0.34633101851851861</v>
      </c>
      <c r="CB291" s="63">
        <f t="shared" si="286"/>
        <v>0.33998842592592604</v>
      </c>
      <c r="CC291" s="63">
        <f t="shared" si="287"/>
        <v>0.38582175925925932</v>
      </c>
      <c r="CD291" s="63">
        <f t="shared" si="288"/>
        <v>0.37853009259259263</v>
      </c>
      <c r="CE291" s="63">
        <f t="shared" si="289"/>
        <v>0.38894675925925931</v>
      </c>
      <c r="CF291" s="63">
        <f t="shared" si="290"/>
        <v>0.38741898148148135</v>
      </c>
      <c r="CG291" s="63">
        <f t="shared" si="291"/>
        <v>0.38672453703703691</v>
      </c>
      <c r="CH291" s="36"/>
      <c r="CI291" s="36"/>
      <c r="CJ291" s="36"/>
      <c r="CK291" s="36"/>
      <c r="CL291" s="60">
        <v>60</v>
      </c>
    </row>
    <row r="292" spans="1:90" ht="28.5" customHeight="1" x14ac:dyDescent="0.25">
      <c r="A292" s="37">
        <v>15</v>
      </c>
      <c r="C292" s="37"/>
      <c r="D292" s="37"/>
      <c r="E292" s="37"/>
      <c r="F292" s="83"/>
      <c r="G292" s="44"/>
      <c r="H292" s="44">
        <f t="shared" si="245"/>
        <v>79.540000000000006</v>
      </c>
      <c r="I292" s="83">
        <v>79.510000000000005</v>
      </c>
      <c r="J292" s="43">
        <f t="shared" si="294"/>
        <v>-3.3538758227481867E-4</v>
      </c>
      <c r="K292" s="44">
        <f t="shared" si="295"/>
        <v>-2.6666666666670835E-2</v>
      </c>
      <c r="L292" s="76" t="s">
        <v>981</v>
      </c>
      <c r="M292" s="122">
        <v>120</v>
      </c>
      <c r="N292" s="46">
        <f t="shared" si="251"/>
        <v>79.536666666666676</v>
      </c>
      <c r="O292" s="46">
        <v>-0.02</v>
      </c>
      <c r="P292" s="78">
        <v>79.55</v>
      </c>
      <c r="Q292" s="46">
        <v>-0.02</v>
      </c>
      <c r="R292" s="78">
        <v>79.55</v>
      </c>
      <c r="S292" s="46">
        <v>-0.02</v>
      </c>
      <c r="T292" s="78">
        <v>79.569999999999993</v>
      </c>
      <c r="U292" s="47" t="str">
        <f t="shared" si="292"/>
        <v/>
      </c>
      <c r="V292" s="47" t="str">
        <f t="shared" si="293"/>
        <v/>
      </c>
      <c r="W292" s="47"/>
      <c r="X292" s="47"/>
      <c r="Y292" s="47"/>
      <c r="Z292" s="47"/>
      <c r="AA292" s="47"/>
      <c r="AB292" s="47"/>
      <c r="AC292" s="47"/>
      <c r="AD292" s="47"/>
      <c r="AE292" s="51">
        <f t="shared" si="246"/>
        <v>15</v>
      </c>
      <c r="AF292" s="51" t="str">
        <f t="shared" si="247"/>
        <v/>
      </c>
      <c r="AG292" s="51" t="str">
        <f t="shared" si="248"/>
        <v/>
      </c>
      <c r="AH292" s="51" t="str">
        <f t="shared" si="249"/>
        <v/>
      </c>
      <c r="AI292" s="52">
        <f t="shared" si="250"/>
        <v>79.540000000000006</v>
      </c>
      <c r="AJ292" s="68"/>
      <c r="AK292" s="53"/>
      <c r="AL292" s="52"/>
      <c r="AM292" s="53">
        <f t="shared" si="252"/>
        <v>42</v>
      </c>
      <c r="AN292" s="53">
        <f>IF(AJ292&lt;&gt;"",IF(AJ292="o",VLOOKUP(AM292,OpenSect!$A$1:$D$11,2),IF(AJ292="u",VLOOKUP(AM292,UpHill!$A$1:$D$35,2),IF(AJ292="d",VLOOKUP(AM292,DownHill!$A$1:$D$29,2),IF(AJ292="f",VLOOKUP(AM292,FlatUnd!$A$2:$D$30,2),IF(AJ292="t",VLOOKUP(AM292,TimeAdd!$A$1:$D$176,2),IF(AJ292="l",VLOOKUP(AM292,SLimit!$A$1:$D$8,2),AN291)))))),AN291)</f>
        <v>51</v>
      </c>
      <c r="AO292" s="53">
        <f>IF(AJ292&lt;&gt;"",IF(AJ292="o",VLOOKUP(AM292,OpenSect!$A$1:$D$11,3),IF(AJ292="u",VLOOKUP(AM292,UpHill!$A$1:$D$35,3),IF(AJ292="d",VLOOKUP(AM292,DownHill!$A$3:$D$29,3),IF(AJ292="f",VLOOKUP(AM292,FlatUnd!$A$2:$D$30,3),IF(AJ292="t",VLOOKUP(AM292,TimeAdd!$A$1:$D$18,3),IF(AJ292="l",VLOOKUP(AM292,SLimit!$A$1:$D$8,3),AO291)))))),AO291)</f>
        <v>60</v>
      </c>
      <c r="AP292" s="53">
        <f>IF(AJ292&lt;&gt;"",IF(AJ292="o",VLOOKUP(AM292,OpenSect!$A$1:$D$11,4),IF(AJ292="u",VLOOKUP(AM292,UpHill!$A$1:$D$35,4),IF(AJ292="d",VLOOKUP(AM292,DownHill!$A$1:$D$29,4),IF(AJ292="f",VLOOKUP(AM292,FlatUnd!$A$2:$D$30,4),IF(AJ292="t",VLOOKUP(AM292,TimeAdd!$A$1:$D$18,4),IF(AJ292="l",VLOOKUP(AM292,SLimit!$A$1:$D$8,4),AP291)))))),AP291)</f>
        <v>70</v>
      </c>
      <c r="AQ292" s="53">
        <f t="shared" si="253"/>
        <v>120</v>
      </c>
      <c r="AR292" s="54" t="str">
        <f t="shared" si="254"/>
        <v>28,0 km plate.</v>
      </c>
      <c r="AS292" s="55"/>
      <c r="AT292" s="55"/>
      <c r="AU292" s="56">
        <f>IF(GroupStTimes!$A$8=0,MIN(CB292,CD292,CF292),MIN(BZ292,CB292,CD292,CF292))</f>
        <v>0.34038194444444453</v>
      </c>
      <c r="AV292" s="56">
        <f>IF(GroupStTimes!$A$8=0,MAX(CC292,CE292,CG292),MAX(CA292,CC292,CE292,CG292))</f>
        <v>0.3892708333333334</v>
      </c>
      <c r="AW292" s="57" t="str">
        <f t="shared" si="255"/>
        <v/>
      </c>
      <c r="AX292" s="58" t="str">
        <f t="shared" si="256"/>
        <v/>
      </c>
      <c r="AY292" s="58" t="str">
        <f t="shared" si="257"/>
        <v/>
      </c>
      <c r="AZ292" s="31">
        <f t="shared" si="258"/>
        <v>78.849999999999994</v>
      </c>
      <c r="BA292" s="59">
        <f t="shared" si="259"/>
        <v>0.34056712962962971</v>
      </c>
      <c r="BB292" s="59">
        <f t="shared" si="260"/>
        <v>0.3461226851851853</v>
      </c>
      <c r="BC292" s="59">
        <f t="shared" si="261"/>
        <v>0.3398148148148149</v>
      </c>
      <c r="BD292" s="59">
        <f t="shared" si="262"/>
        <v>0.38564814814814818</v>
      </c>
      <c r="BE292" s="59">
        <f t="shared" si="263"/>
        <v>0.37837962962962968</v>
      </c>
      <c r="BF292" s="59">
        <f t="shared" si="264"/>
        <v>0.38879629629629636</v>
      </c>
      <c r="BG292" s="59">
        <f t="shared" si="265"/>
        <v>0.38729166666666653</v>
      </c>
      <c r="BH292" s="59">
        <f t="shared" si="266"/>
        <v>0.38659722222222209</v>
      </c>
      <c r="BI292" s="31">
        <f t="shared" si="267"/>
        <v>0.69000000000001194</v>
      </c>
      <c r="BJ292" s="61">
        <f t="shared" si="268"/>
        <v>1.6428571428571712E-2</v>
      </c>
      <c r="BK292" s="61">
        <f t="shared" si="269"/>
        <v>1.3529411764706116E-2</v>
      </c>
      <c r="BL292" s="61">
        <f t="shared" si="270"/>
        <v>1.1500000000000199E-2</v>
      </c>
      <c r="BM292" s="61">
        <f t="shared" si="271"/>
        <v>9.8571428571430277E-3</v>
      </c>
      <c r="BN292" s="62">
        <f t="shared" si="272"/>
        <v>0</v>
      </c>
      <c r="BO292" s="62">
        <f t="shared" si="273"/>
        <v>0</v>
      </c>
      <c r="BP292" s="62">
        <f t="shared" si="274"/>
        <v>59</v>
      </c>
      <c r="BQ292" s="62">
        <f t="shared" si="275"/>
        <v>0</v>
      </c>
      <c r="BR292" s="62">
        <f t="shared" si="276"/>
        <v>0</v>
      </c>
      <c r="BS292" s="62">
        <f t="shared" si="277"/>
        <v>49</v>
      </c>
      <c r="BT292" s="62">
        <f t="shared" si="278"/>
        <v>0</v>
      </c>
      <c r="BU292" s="62">
        <f t="shared" si="279"/>
        <v>0</v>
      </c>
      <c r="BV292" s="62">
        <f t="shared" si="280"/>
        <v>41</v>
      </c>
      <c r="BW292" s="62">
        <f t="shared" si="281"/>
        <v>0</v>
      </c>
      <c r="BX292" s="62">
        <f t="shared" si="282"/>
        <v>0</v>
      </c>
      <c r="BY292" s="62">
        <f t="shared" si="283"/>
        <v>35</v>
      </c>
      <c r="BZ292" s="63">
        <f t="shared" si="284"/>
        <v>0.34125000000000005</v>
      </c>
      <c r="CA292" s="63">
        <f t="shared" si="285"/>
        <v>0.34680555555555564</v>
      </c>
      <c r="CB292" s="63">
        <f t="shared" si="286"/>
        <v>0.34038194444444453</v>
      </c>
      <c r="CC292" s="63">
        <f t="shared" si="287"/>
        <v>0.38621527777777781</v>
      </c>
      <c r="CD292" s="63">
        <f t="shared" si="288"/>
        <v>0.37885416666666671</v>
      </c>
      <c r="CE292" s="63">
        <f t="shared" si="289"/>
        <v>0.3892708333333334</v>
      </c>
      <c r="CF292" s="63">
        <f t="shared" si="290"/>
        <v>0.38769675925925912</v>
      </c>
      <c r="CG292" s="63">
        <f t="shared" si="291"/>
        <v>0.38700231481481467</v>
      </c>
      <c r="CH292" s="36"/>
      <c r="CI292" s="36"/>
      <c r="CJ292" s="36"/>
      <c r="CK292" s="36"/>
      <c r="CL292" s="60">
        <v>60</v>
      </c>
    </row>
    <row r="293" spans="1:90" ht="28.5" customHeight="1" x14ac:dyDescent="0.25">
      <c r="A293" s="37">
        <v>15</v>
      </c>
      <c r="C293" s="37"/>
      <c r="D293" s="37"/>
      <c r="E293" s="37"/>
      <c r="F293" s="83"/>
      <c r="G293" s="44"/>
      <c r="H293" s="44">
        <f t="shared" si="245"/>
        <v>79.55</v>
      </c>
      <c r="I293" s="83">
        <v>79.52</v>
      </c>
      <c r="J293" s="43">
        <f t="shared" si="294"/>
        <v>-4.1918175720990244E-4</v>
      </c>
      <c r="K293" s="44">
        <f t="shared" si="295"/>
        <v>-3.3333333333331439E-2</v>
      </c>
      <c r="L293" s="76" t="s">
        <v>128</v>
      </c>
      <c r="M293" s="122">
        <v>120</v>
      </c>
      <c r="N293" s="46">
        <f t="shared" si="251"/>
        <v>79.553333333333327</v>
      </c>
      <c r="O293" s="46">
        <v>-0.02</v>
      </c>
      <c r="P293" s="78">
        <v>79.559999999999988</v>
      </c>
      <c r="Q293" s="46">
        <v>-0.02</v>
      </c>
      <c r="R293" s="78">
        <v>79.569999999999993</v>
      </c>
      <c r="S293" s="46">
        <v>-0.02</v>
      </c>
      <c r="T293" s="78">
        <v>79.59</v>
      </c>
      <c r="U293" s="47" t="str">
        <f t="shared" si="292"/>
        <v/>
      </c>
      <c r="V293" s="47" t="str">
        <f t="shared" si="293"/>
        <v/>
      </c>
      <c r="W293" s="47"/>
      <c r="X293" s="47"/>
      <c r="Y293" s="47"/>
      <c r="Z293" s="47"/>
      <c r="AA293" s="47"/>
      <c r="AB293" s="47"/>
      <c r="AC293" s="47"/>
      <c r="AD293" s="47"/>
      <c r="AE293" s="51">
        <f t="shared" si="246"/>
        <v>15</v>
      </c>
      <c r="AF293" s="51" t="str">
        <f t="shared" si="247"/>
        <v/>
      </c>
      <c r="AG293" s="51" t="str">
        <f t="shared" si="248"/>
        <v/>
      </c>
      <c r="AH293" s="51" t="str">
        <f t="shared" si="249"/>
        <v/>
      </c>
      <c r="AI293" s="52">
        <f t="shared" si="250"/>
        <v>79.55</v>
      </c>
      <c r="AJ293" s="68"/>
      <c r="AK293" s="53"/>
      <c r="AL293" s="52"/>
      <c r="AM293" s="53">
        <f t="shared" si="252"/>
        <v>42</v>
      </c>
      <c r="AN293" s="53">
        <f>IF(AJ293&lt;&gt;"",IF(AJ293="o",VLOOKUP(AM293,OpenSect!$A$1:$D$11,2),IF(AJ293="u",VLOOKUP(AM293,UpHill!$A$1:$D$35,2),IF(AJ293="d",VLOOKUP(AM293,DownHill!$A$1:$D$29,2),IF(AJ293="f",VLOOKUP(AM293,FlatUnd!$A$2:$D$30,2),IF(AJ293="t",VLOOKUP(AM293,TimeAdd!$A$1:$D$176,2),IF(AJ293="l",VLOOKUP(AM293,SLimit!$A$1:$D$8,2),AN292)))))),AN292)</f>
        <v>51</v>
      </c>
      <c r="AO293" s="53">
        <f>IF(AJ293&lt;&gt;"",IF(AJ293="o",VLOOKUP(AM293,OpenSect!$A$1:$D$11,3),IF(AJ293="u",VLOOKUP(AM293,UpHill!$A$1:$D$35,3),IF(AJ293="d",VLOOKUP(AM293,DownHill!$A$3:$D$29,3),IF(AJ293="f",VLOOKUP(AM293,FlatUnd!$A$2:$D$30,3),IF(AJ293="t",VLOOKUP(AM293,TimeAdd!$A$1:$D$18,3),IF(AJ293="l",VLOOKUP(AM293,SLimit!$A$1:$D$8,3),AO292)))))),AO292)</f>
        <v>60</v>
      </c>
      <c r="AP293" s="53">
        <f>IF(AJ293&lt;&gt;"",IF(AJ293="o",VLOOKUP(AM293,OpenSect!$A$1:$D$11,4),IF(AJ293="u",VLOOKUP(AM293,UpHill!$A$1:$D$35,4),IF(AJ293="d",VLOOKUP(AM293,DownHill!$A$1:$D$29,4),IF(AJ293="f",VLOOKUP(AM293,FlatUnd!$A$2:$D$30,4),IF(AJ293="t",VLOOKUP(AM293,TimeAdd!$A$1:$D$18,4),IF(AJ293="l",VLOOKUP(AM293,SLimit!$A$1:$D$8,4),AP292)))))),AP292)</f>
        <v>70</v>
      </c>
      <c r="AQ293" s="53">
        <f t="shared" si="253"/>
        <v>120</v>
      </c>
      <c r="AR293" s="54" t="str">
        <f t="shared" si="254"/>
        <v>Overhead wires.</v>
      </c>
      <c r="AS293" s="55"/>
      <c r="AT293" s="55"/>
      <c r="AU293" s="56">
        <f>IF(GroupStTimes!$A$8=0,MIN(CB293,CD293,CF293),MIN(BZ293,CB293,CD293,CF293))</f>
        <v>0.34038194444444453</v>
      </c>
      <c r="AV293" s="56">
        <f>IF(GroupStTimes!$A$8=0,MAX(CC293,CE293,CG293),MAX(CA293,CC293,CE293,CG293))</f>
        <v>0.38928240740740749</v>
      </c>
      <c r="AW293" s="57" t="str">
        <f t="shared" si="255"/>
        <v/>
      </c>
      <c r="AX293" s="58" t="str">
        <f t="shared" si="256"/>
        <v/>
      </c>
      <c r="AY293" s="58" t="str">
        <f t="shared" si="257"/>
        <v/>
      </c>
      <c r="AZ293" s="31">
        <f t="shared" si="258"/>
        <v>78.849999999999994</v>
      </c>
      <c r="BA293" s="59">
        <f t="shared" si="259"/>
        <v>0.34056712962962971</v>
      </c>
      <c r="BB293" s="59">
        <f t="shared" si="260"/>
        <v>0.3461226851851853</v>
      </c>
      <c r="BC293" s="59">
        <f t="shared" si="261"/>
        <v>0.3398148148148149</v>
      </c>
      <c r="BD293" s="59">
        <f t="shared" si="262"/>
        <v>0.38564814814814818</v>
      </c>
      <c r="BE293" s="59">
        <f t="shared" si="263"/>
        <v>0.37837962962962968</v>
      </c>
      <c r="BF293" s="59">
        <f t="shared" si="264"/>
        <v>0.38879629629629636</v>
      </c>
      <c r="BG293" s="59">
        <f t="shared" si="265"/>
        <v>0.38729166666666653</v>
      </c>
      <c r="BH293" s="59">
        <f t="shared" si="266"/>
        <v>0.38659722222222209</v>
      </c>
      <c r="BI293" s="31">
        <f t="shared" si="267"/>
        <v>0.70000000000000284</v>
      </c>
      <c r="BJ293" s="61">
        <f t="shared" si="268"/>
        <v>1.6666666666666736E-2</v>
      </c>
      <c r="BK293" s="61">
        <f t="shared" si="269"/>
        <v>1.3725490196078487E-2</v>
      </c>
      <c r="BL293" s="61">
        <f t="shared" si="270"/>
        <v>1.1666666666666714E-2</v>
      </c>
      <c r="BM293" s="61">
        <f t="shared" si="271"/>
        <v>1.000000000000004E-2</v>
      </c>
      <c r="BN293" s="62">
        <f t="shared" si="272"/>
        <v>0</v>
      </c>
      <c r="BO293" s="62">
        <f t="shared" si="273"/>
        <v>1</v>
      </c>
      <c r="BP293" s="62">
        <f t="shared" si="274"/>
        <v>0</v>
      </c>
      <c r="BQ293" s="62">
        <f t="shared" si="275"/>
        <v>0</v>
      </c>
      <c r="BR293" s="62">
        <f t="shared" si="276"/>
        <v>0</v>
      </c>
      <c r="BS293" s="62">
        <f t="shared" si="277"/>
        <v>49</v>
      </c>
      <c r="BT293" s="62">
        <f t="shared" si="278"/>
        <v>0</v>
      </c>
      <c r="BU293" s="62">
        <f t="shared" si="279"/>
        <v>0</v>
      </c>
      <c r="BV293" s="62">
        <f t="shared" si="280"/>
        <v>42</v>
      </c>
      <c r="BW293" s="62">
        <f t="shared" si="281"/>
        <v>0</v>
      </c>
      <c r="BX293" s="62">
        <f t="shared" si="282"/>
        <v>0</v>
      </c>
      <c r="BY293" s="62">
        <f t="shared" si="283"/>
        <v>36</v>
      </c>
      <c r="BZ293" s="63">
        <f t="shared" si="284"/>
        <v>0.34126157407407415</v>
      </c>
      <c r="CA293" s="63">
        <f t="shared" si="285"/>
        <v>0.34681712962962974</v>
      </c>
      <c r="CB293" s="63">
        <f t="shared" si="286"/>
        <v>0.34038194444444453</v>
      </c>
      <c r="CC293" s="63">
        <f t="shared" si="287"/>
        <v>0.38621527777777781</v>
      </c>
      <c r="CD293" s="63">
        <f t="shared" si="288"/>
        <v>0.37886574074074081</v>
      </c>
      <c r="CE293" s="63">
        <f t="shared" si="289"/>
        <v>0.38928240740740749</v>
      </c>
      <c r="CF293" s="63">
        <f t="shared" si="290"/>
        <v>0.38770833333333321</v>
      </c>
      <c r="CG293" s="63">
        <f t="shared" si="291"/>
        <v>0.38701388888888877</v>
      </c>
      <c r="CH293" s="36"/>
      <c r="CI293" s="36"/>
      <c r="CJ293" s="36"/>
      <c r="CK293" s="36"/>
      <c r="CL293" s="60">
        <v>60</v>
      </c>
    </row>
    <row r="294" spans="1:90" ht="28.5" customHeight="1" x14ac:dyDescent="0.25">
      <c r="A294" s="37">
        <v>15</v>
      </c>
      <c r="B294" s="16" t="s">
        <v>154</v>
      </c>
      <c r="C294" s="37" t="s">
        <v>49</v>
      </c>
      <c r="D294" s="37">
        <v>47</v>
      </c>
      <c r="E294" s="37"/>
      <c r="F294" s="83"/>
      <c r="G294" s="44">
        <v>79.63</v>
      </c>
      <c r="H294" s="44">
        <f t="shared" si="245"/>
        <v>79.61</v>
      </c>
      <c r="I294" s="83">
        <v>79.569999999999993</v>
      </c>
      <c r="J294" s="43">
        <f t="shared" si="294"/>
        <v>-6.7026936450096362E-4</v>
      </c>
      <c r="K294" s="44">
        <f t="shared" si="295"/>
        <v>-5.333333333334167E-2</v>
      </c>
      <c r="L294" s="76" t="s">
        <v>1043</v>
      </c>
      <c r="M294" s="122">
        <v>120</v>
      </c>
      <c r="N294" s="46">
        <f t="shared" si="251"/>
        <v>79.623333333333335</v>
      </c>
      <c r="O294" s="46">
        <v>-0.02</v>
      </c>
      <c r="P294" s="78">
        <v>79.63</v>
      </c>
      <c r="Q294" s="46">
        <v>-0.02</v>
      </c>
      <c r="R294" s="78">
        <v>79.63</v>
      </c>
      <c r="S294" s="46">
        <v>-0.02</v>
      </c>
      <c r="T294" s="78">
        <v>79.67</v>
      </c>
      <c r="U294" s="47" t="str">
        <f t="shared" si="292"/>
        <v/>
      </c>
      <c r="V294" s="47" t="str">
        <f t="shared" si="293"/>
        <v/>
      </c>
      <c r="W294" s="47"/>
      <c r="X294" s="47"/>
      <c r="Y294" s="47"/>
      <c r="Z294" s="47"/>
      <c r="AA294" s="47"/>
      <c r="AB294" s="47"/>
      <c r="AC294" s="47"/>
      <c r="AD294" s="47"/>
      <c r="AE294" s="51">
        <f t="shared" si="246"/>
        <v>15</v>
      </c>
      <c r="AF294" s="51" t="str">
        <f t="shared" si="247"/>
        <v>F</v>
      </c>
      <c r="AG294" s="51" t="str">
        <f t="shared" si="248"/>
        <v>f</v>
      </c>
      <c r="AH294" s="51">
        <f t="shared" si="249"/>
        <v>47</v>
      </c>
      <c r="AI294" s="52">
        <f t="shared" si="250"/>
        <v>79.61</v>
      </c>
      <c r="AJ294" s="68" t="s">
        <v>49</v>
      </c>
      <c r="AK294" s="53"/>
      <c r="AL294" s="52"/>
      <c r="AM294" s="53">
        <f t="shared" si="252"/>
        <v>47</v>
      </c>
      <c r="AN294" s="53">
        <f>IF(AJ294&lt;&gt;"",IF(AJ294="o",VLOOKUP(AM294,OpenSect!$A$1:$D$11,2),IF(AJ294="u",VLOOKUP(AM294,UpHill!$A$1:$D$35,2),IF(AJ294="d",VLOOKUP(AM294,DownHill!$A$1:$D$29,2),IF(AJ294="f",VLOOKUP(AM294,FlatUnd!$A$2:$D$30,2),IF(AJ294="t",VLOOKUP(AM294,TimeAdd!$A$1:$D$176,2),IF(AJ294="l",VLOOKUP(AM294,SLimit!$A$1:$D$8,2),AN293)))))),AN293)</f>
        <v>56</v>
      </c>
      <c r="AO294" s="53">
        <f>IF(AJ294&lt;&gt;"",IF(AJ294="o",VLOOKUP(AM294,OpenSect!$A$1:$D$11,3),IF(AJ294="u",VLOOKUP(AM294,UpHill!$A$1:$D$35,3),IF(AJ294="d",VLOOKUP(AM294,DownHill!$A$3:$D$29,3),IF(AJ294="f",VLOOKUP(AM294,FlatUnd!$A$2:$D$30,3),IF(AJ294="t",VLOOKUP(AM294,TimeAdd!$A$1:$D$18,3),IF(AJ294="l",VLOOKUP(AM294,SLimit!$A$1:$D$8,3),AO293)))))),AO293)</f>
        <v>65</v>
      </c>
      <c r="AP294" s="53">
        <f>IF(AJ294&lt;&gt;"",IF(AJ294="o",VLOOKUP(AM294,OpenSect!$A$1:$D$11,4),IF(AJ294="u",VLOOKUP(AM294,UpHill!$A$1:$D$35,4),IF(AJ294="d",VLOOKUP(AM294,DownHill!$A$1:$D$29,4),IF(AJ294="f",VLOOKUP(AM294,FlatUnd!$A$2:$D$30,4),IF(AJ294="t",VLOOKUP(AM294,TimeAdd!$A$1:$D$18,4),IF(AJ294="l",VLOOKUP(AM294,SLimit!$A$1:$D$8,4),AP293)))))),AP293)</f>
        <v>74</v>
      </c>
      <c r="AQ294" s="53">
        <f t="shared" si="253"/>
        <v>120</v>
      </c>
      <c r="AR294" s="54" t="str">
        <f t="shared" si="254"/>
        <v>Warning - Gentle curve.</v>
      </c>
      <c r="AS294" s="55"/>
      <c r="AT294" s="55"/>
      <c r="AU294" s="56">
        <f>IF(GroupStTimes!$A$8=0,MIN(CB294,CD294,CF294),MIN(BZ294,CB294,CD294,CF294))</f>
        <v>0.34043981481481489</v>
      </c>
      <c r="AV294" s="56">
        <f>IF(GroupStTimes!$A$8=0,MAX(CC294,CE294,CG294),MAX(CA294,CC294,CE294,CG294))</f>
        <v>0.38932870370370376</v>
      </c>
      <c r="AW294" s="57" t="str">
        <f t="shared" si="255"/>
        <v/>
      </c>
      <c r="AX294" s="58" t="str">
        <f t="shared" si="256"/>
        <v/>
      </c>
      <c r="AY294" s="58" t="str">
        <f t="shared" si="257"/>
        <v/>
      </c>
      <c r="AZ294" s="31">
        <f t="shared" si="258"/>
        <v>78.849999999999994</v>
      </c>
      <c r="BA294" s="59">
        <f t="shared" si="259"/>
        <v>0.34056712962962971</v>
      </c>
      <c r="BB294" s="59">
        <f t="shared" si="260"/>
        <v>0.3461226851851853</v>
      </c>
      <c r="BC294" s="59">
        <f t="shared" si="261"/>
        <v>0.3398148148148149</v>
      </c>
      <c r="BD294" s="59">
        <f t="shared" si="262"/>
        <v>0.38564814814814818</v>
      </c>
      <c r="BE294" s="59">
        <f t="shared" si="263"/>
        <v>0.37837962962962968</v>
      </c>
      <c r="BF294" s="59">
        <f t="shared" si="264"/>
        <v>0.38879629629629636</v>
      </c>
      <c r="BG294" s="59">
        <f t="shared" si="265"/>
        <v>0.38729166666666653</v>
      </c>
      <c r="BH294" s="59">
        <f t="shared" si="266"/>
        <v>0.38659722222222209</v>
      </c>
      <c r="BI294" s="31">
        <f t="shared" si="267"/>
        <v>0.76000000000000512</v>
      </c>
      <c r="BJ294" s="61">
        <f t="shared" si="268"/>
        <v>1.8095238095238216E-2</v>
      </c>
      <c r="BK294" s="61">
        <f t="shared" si="269"/>
        <v>1.4901960784313826E-2</v>
      </c>
      <c r="BL294" s="61">
        <f t="shared" si="270"/>
        <v>1.2666666666666751E-2</v>
      </c>
      <c r="BM294" s="61">
        <f t="shared" si="271"/>
        <v>1.085714285714293E-2</v>
      </c>
      <c r="BN294" s="62">
        <f t="shared" si="272"/>
        <v>0</v>
      </c>
      <c r="BO294" s="62">
        <f t="shared" si="273"/>
        <v>1</v>
      </c>
      <c r="BP294" s="62">
        <f t="shared" si="274"/>
        <v>5</v>
      </c>
      <c r="BQ294" s="62">
        <f t="shared" si="275"/>
        <v>0</v>
      </c>
      <c r="BR294" s="62">
        <f t="shared" si="276"/>
        <v>0</v>
      </c>
      <c r="BS294" s="62">
        <f t="shared" si="277"/>
        <v>54</v>
      </c>
      <c r="BT294" s="62">
        <f t="shared" si="278"/>
        <v>0</v>
      </c>
      <c r="BU294" s="62">
        <f t="shared" si="279"/>
        <v>0</v>
      </c>
      <c r="BV294" s="62">
        <f t="shared" si="280"/>
        <v>46</v>
      </c>
      <c r="BW294" s="62">
        <f t="shared" si="281"/>
        <v>0</v>
      </c>
      <c r="BX294" s="62">
        <f t="shared" si="282"/>
        <v>0</v>
      </c>
      <c r="BY294" s="62">
        <f t="shared" si="283"/>
        <v>39</v>
      </c>
      <c r="BZ294" s="63">
        <f t="shared" si="284"/>
        <v>0.34131944444444451</v>
      </c>
      <c r="CA294" s="63">
        <f t="shared" si="285"/>
        <v>0.3468750000000001</v>
      </c>
      <c r="CB294" s="63">
        <f t="shared" si="286"/>
        <v>0.34043981481481489</v>
      </c>
      <c r="CC294" s="63">
        <f t="shared" si="287"/>
        <v>0.38627314814814817</v>
      </c>
      <c r="CD294" s="63">
        <f t="shared" si="288"/>
        <v>0.37891203703703707</v>
      </c>
      <c r="CE294" s="63">
        <f t="shared" si="289"/>
        <v>0.38932870370370376</v>
      </c>
      <c r="CF294" s="63">
        <f t="shared" si="290"/>
        <v>0.38774305555555544</v>
      </c>
      <c r="CG294" s="63">
        <f t="shared" si="291"/>
        <v>0.387048611111111</v>
      </c>
      <c r="CH294" s="36"/>
      <c r="CI294" s="36"/>
      <c r="CJ294" s="36"/>
      <c r="CK294" s="36"/>
      <c r="CL294" s="60">
        <v>60</v>
      </c>
    </row>
    <row r="295" spans="1:90" ht="28.5" customHeight="1" x14ac:dyDescent="0.25">
      <c r="A295" s="37">
        <v>15</v>
      </c>
      <c r="B295" s="16" t="s">
        <v>935</v>
      </c>
      <c r="C295" s="37" t="s">
        <v>49</v>
      </c>
      <c r="D295" s="37">
        <v>47</v>
      </c>
      <c r="E295" s="37"/>
      <c r="F295" s="83"/>
      <c r="G295" s="44">
        <v>79.77</v>
      </c>
      <c r="H295" s="44">
        <f t="shared" si="245"/>
        <v>79.75</v>
      </c>
      <c r="I295" s="83">
        <v>79.73</v>
      </c>
      <c r="J295" s="43">
        <f t="shared" si="294"/>
        <v>-3.7626991094946867E-4</v>
      </c>
      <c r="K295" s="44">
        <f t="shared" si="295"/>
        <v>-3.0000000000001137E-2</v>
      </c>
      <c r="L295" s="76" t="s">
        <v>1066</v>
      </c>
      <c r="M295" s="122">
        <v>120</v>
      </c>
      <c r="N295" s="46">
        <f t="shared" si="251"/>
        <v>79.760000000000005</v>
      </c>
      <c r="O295" s="46">
        <v>-0.02</v>
      </c>
      <c r="P295" s="78">
        <v>79.77</v>
      </c>
      <c r="Q295" s="46">
        <v>-0.02</v>
      </c>
      <c r="R295" s="78">
        <v>79.77</v>
      </c>
      <c r="S295" s="46">
        <v>-0.02</v>
      </c>
      <c r="T295" s="78">
        <v>79.8</v>
      </c>
      <c r="U295" s="47" t="str">
        <f t="shared" si="292"/>
        <v/>
      </c>
      <c r="V295" s="47" t="str">
        <f t="shared" si="293"/>
        <v/>
      </c>
      <c r="W295" s="47"/>
      <c r="X295" s="47"/>
      <c r="Y295" s="47"/>
      <c r="Z295" s="47"/>
      <c r="AA295" s="47"/>
      <c r="AB295" s="47"/>
      <c r="AC295" s="47"/>
      <c r="AD295" s="47"/>
      <c r="AE295" s="51">
        <f t="shared" si="246"/>
        <v>15</v>
      </c>
      <c r="AF295" s="51" t="str">
        <f t="shared" si="247"/>
        <v>FD</v>
      </c>
      <c r="AG295" s="51" t="str">
        <f t="shared" si="248"/>
        <v>f</v>
      </c>
      <c r="AH295" s="51">
        <f t="shared" si="249"/>
        <v>47</v>
      </c>
      <c r="AI295" s="52">
        <f t="shared" si="250"/>
        <v>79.75</v>
      </c>
      <c r="AJ295" s="68"/>
      <c r="AK295" s="53"/>
      <c r="AL295" s="52"/>
      <c r="AM295" s="53">
        <f t="shared" si="252"/>
        <v>47</v>
      </c>
      <c r="AN295" s="53">
        <f>IF(AJ295&lt;&gt;"",IF(AJ295="o",VLOOKUP(AM295,OpenSect!$A$1:$D$11,2),IF(AJ295="u",VLOOKUP(AM295,UpHill!$A$1:$D$35,2),IF(AJ295="d",VLOOKUP(AM295,DownHill!$A$1:$D$29,2),IF(AJ295="f",VLOOKUP(AM295,FlatUnd!$A$2:$D$30,2),IF(AJ295="t",VLOOKUP(AM295,TimeAdd!$A$1:$D$176,2),IF(AJ295="l",VLOOKUP(AM295,SLimit!$A$1:$D$8,2),AN294)))))),AN294)</f>
        <v>56</v>
      </c>
      <c r="AO295" s="53">
        <f>IF(AJ295&lt;&gt;"",IF(AJ295="o",VLOOKUP(AM295,OpenSect!$A$1:$D$11,3),IF(AJ295="u",VLOOKUP(AM295,UpHill!$A$1:$D$35,3),IF(AJ295="d",VLOOKUP(AM295,DownHill!$A$3:$D$29,3),IF(AJ295="f",VLOOKUP(AM295,FlatUnd!$A$2:$D$30,3),IF(AJ295="t",VLOOKUP(AM295,TimeAdd!$A$1:$D$18,3),IF(AJ295="l",VLOOKUP(AM295,SLimit!$A$1:$D$8,3),AO294)))))),AO294)</f>
        <v>65</v>
      </c>
      <c r="AP295" s="53">
        <f>IF(AJ295&lt;&gt;"",IF(AJ295="o",VLOOKUP(AM295,OpenSect!$A$1:$D$11,4),IF(AJ295="u",VLOOKUP(AM295,UpHill!$A$1:$D$35,4),IF(AJ295="d",VLOOKUP(AM295,DownHill!$A$1:$D$29,4),IF(AJ295="f",VLOOKUP(AM295,FlatUnd!$A$2:$D$30,4),IF(AJ295="t",VLOOKUP(AM295,TimeAdd!$A$1:$D$18,4),IF(AJ295="l",VLOOKUP(AM295,SLimit!$A$1:$D$8,4),AP294)))))),AP294)</f>
        <v>74</v>
      </c>
      <c r="AQ295" s="53">
        <f t="shared" si="253"/>
        <v>120</v>
      </c>
      <c r="AR295" s="54" t="str">
        <f t="shared" si="254"/>
        <v>Warning - Side road junction.</v>
      </c>
      <c r="AS295" s="55"/>
      <c r="AT295" s="55"/>
      <c r="AU295" s="56">
        <f>IF(GroupStTimes!$A$8=0,MIN(CB295,CD295,CF295),MIN(BZ295,CB295,CD295,CF295))</f>
        <v>0.34054398148148157</v>
      </c>
      <c r="AV295" s="56">
        <f>IF(GroupStTimes!$A$8=0,MAX(CC295,CE295,CG295),MAX(CA295,CC295,CE295,CG295))</f>
        <v>0.38942129629629635</v>
      </c>
      <c r="AW295" s="57" t="str">
        <f t="shared" si="255"/>
        <v/>
      </c>
      <c r="AX295" s="58" t="str">
        <f t="shared" si="256"/>
        <v/>
      </c>
      <c r="AY295" s="58" t="str">
        <f t="shared" si="257"/>
        <v/>
      </c>
      <c r="AZ295" s="31">
        <f t="shared" si="258"/>
        <v>79.61</v>
      </c>
      <c r="BA295" s="59">
        <f t="shared" si="259"/>
        <v>0.34131944444444451</v>
      </c>
      <c r="BB295" s="59">
        <f t="shared" si="260"/>
        <v>0.3468750000000001</v>
      </c>
      <c r="BC295" s="59">
        <f t="shared" si="261"/>
        <v>0.34043981481481489</v>
      </c>
      <c r="BD295" s="59">
        <f t="shared" si="262"/>
        <v>0.38627314814814817</v>
      </c>
      <c r="BE295" s="59">
        <f t="shared" si="263"/>
        <v>0.37891203703703707</v>
      </c>
      <c r="BF295" s="59">
        <f t="shared" si="264"/>
        <v>0.38932870370370376</v>
      </c>
      <c r="BG295" s="59">
        <f t="shared" si="265"/>
        <v>0.38774305555555544</v>
      </c>
      <c r="BH295" s="59">
        <f t="shared" si="266"/>
        <v>0.387048611111111</v>
      </c>
      <c r="BI295" s="31">
        <f t="shared" si="267"/>
        <v>0.14000000000000057</v>
      </c>
      <c r="BJ295" s="61">
        <f t="shared" si="268"/>
        <v>2.9787234042553314E-3</v>
      </c>
      <c r="BK295" s="61">
        <f t="shared" si="269"/>
        <v>2.50000000000001E-3</v>
      </c>
      <c r="BL295" s="61">
        <f t="shared" si="270"/>
        <v>2.1538461538461624E-3</v>
      </c>
      <c r="BM295" s="61">
        <f t="shared" si="271"/>
        <v>1.8918918918918997E-3</v>
      </c>
      <c r="BN295" s="62">
        <f t="shared" si="272"/>
        <v>0</v>
      </c>
      <c r="BO295" s="62">
        <f t="shared" si="273"/>
        <v>0</v>
      </c>
      <c r="BP295" s="62">
        <f t="shared" si="274"/>
        <v>11</v>
      </c>
      <c r="BQ295" s="62">
        <f t="shared" si="275"/>
        <v>0</v>
      </c>
      <c r="BR295" s="62">
        <f t="shared" si="276"/>
        <v>0</v>
      </c>
      <c r="BS295" s="62">
        <f t="shared" si="277"/>
        <v>9</v>
      </c>
      <c r="BT295" s="62">
        <f t="shared" si="278"/>
        <v>0</v>
      </c>
      <c r="BU295" s="62">
        <f t="shared" si="279"/>
        <v>0</v>
      </c>
      <c r="BV295" s="62">
        <f t="shared" si="280"/>
        <v>8</v>
      </c>
      <c r="BW295" s="62">
        <f t="shared" si="281"/>
        <v>0</v>
      </c>
      <c r="BX295" s="62">
        <f t="shared" si="282"/>
        <v>0</v>
      </c>
      <c r="BY295" s="62">
        <f t="shared" si="283"/>
        <v>7</v>
      </c>
      <c r="BZ295" s="63">
        <f t="shared" si="284"/>
        <v>0.34144675925925932</v>
      </c>
      <c r="CA295" s="63">
        <f t="shared" si="285"/>
        <v>0.34700231481481492</v>
      </c>
      <c r="CB295" s="63">
        <f t="shared" si="286"/>
        <v>0.34054398148148157</v>
      </c>
      <c r="CC295" s="63">
        <f t="shared" si="287"/>
        <v>0.38637731481481485</v>
      </c>
      <c r="CD295" s="63">
        <f t="shared" si="288"/>
        <v>0.37900462962962966</v>
      </c>
      <c r="CE295" s="63">
        <f t="shared" si="289"/>
        <v>0.38942129629629635</v>
      </c>
      <c r="CF295" s="63">
        <f t="shared" si="290"/>
        <v>0.38782407407407393</v>
      </c>
      <c r="CG295" s="63">
        <f t="shared" si="291"/>
        <v>0.38712962962962949</v>
      </c>
      <c r="CH295" s="36"/>
      <c r="CI295" s="36"/>
      <c r="CJ295" s="36"/>
      <c r="CK295" s="36"/>
      <c r="CL295" s="60">
        <v>60</v>
      </c>
    </row>
    <row r="296" spans="1:90" ht="28.5" customHeight="1" x14ac:dyDescent="0.25">
      <c r="A296" s="37">
        <v>15</v>
      </c>
      <c r="B296" s="16" t="s">
        <v>71</v>
      </c>
      <c r="C296" s="37" t="s">
        <v>49</v>
      </c>
      <c r="D296" s="37">
        <v>47</v>
      </c>
      <c r="E296" s="37"/>
      <c r="F296" s="83"/>
      <c r="G296" s="44">
        <v>80.05</v>
      </c>
      <c r="H296" s="44">
        <f t="shared" si="245"/>
        <v>80.03</v>
      </c>
      <c r="I296" s="83">
        <v>80.010000000000005</v>
      </c>
      <c r="J296" s="43">
        <f t="shared" si="294"/>
        <v>-3.7495313085865684E-4</v>
      </c>
      <c r="K296" s="44">
        <f t="shared" si="295"/>
        <v>-3.0000000000001137E-2</v>
      </c>
      <c r="L296" s="76" t="s">
        <v>1074</v>
      </c>
      <c r="M296" s="122">
        <v>120</v>
      </c>
      <c r="N296" s="46">
        <f t="shared" si="251"/>
        <v>80.040000000000006</v>
      </c>
      <c r="O296" s="46">
        <v>-0.02</v>
      </c>
      <c r="P296" s="78">
        <v>80.05</v>
      </c>
      <c r="Q296" s="46">
        <v>-0.02</v>
      </c>
      <c r="R296" s="78">
        <v>80.05</v>
      </c>
      <c r="S296" s="46">
        <v>-0.02</v>
      </c>
      <c r="T296" s="78">
        <v>80.08</v>
      </c>
      <c r="U296" s="47" t="str">
        <f t="shared" si="292"/>
        <v/>
      </c>
      <c r="V296" s="47" t="str">
        <f t="shared" si="293"/>
        <v/>
      </c>
      <c r="W296" s="47"/>
      <c r="X296" s="47"/>
      <c r="Y296" s="47"/>
      <c r="Z296" s="47"/>
      <c r="AA296" s="47"/>
      <c r="AB296" s="47"/>
      <c r="AC296" s="47"/>
      <c r="AD296" s="47"/>
      <c r="AE296" s="51">
        <f t="shared" si="246"/>
        <v>15</v>
      </c>
      <c r="AF296" s="51" t="str">
        <f t="shared" si="247"/>
        <v>D</v>
      </c>
      <c r="AG296" s="51" t="str">
        <f t="shared" si="248"/>
        <v>f</v>
      </c>
      <c r="AH296" s="51">
        <f t="shared" si="249"/>
        <v>47</v>
      </c>
      <c r="AI296" s="52">
        <f t="shared" si="250"/>
        <v>80.03</v>
      </c>
      <c r="AJ296" s="68"/>
      <c r="AK296" s="53"/>
      <c r="AL296" s="52"/>
      <c r="AM296" s="53">
        <f t="shared" si="252"/>
        <v>47</v>
      </c>
      <c r="AN296" s="53">
        <f>IF(AJ296&lt;&gt;"",IF(AJ296="o",VLOOKUP(AM296,OpenSect!$A$1:$D$11,2),IF(AJ296="u",VLOOKUP(AM296,UpHill!$A$1:$D$35,2),IF(AJ296="d",VLOOKUP(AM296,DownHill!$A$1:$D$29,2),IF(AJ296="f",VLOOKUP(AM296,FlatUnd!$A$2:$D$30,2),IF(AJ296="t",VLOOKUP(AM296,TimeAdd!$A$1:$D$176,2),IF(AJ296="l",VLOOKUP(AM296,SLimit!$A$1:$D$8,2),AN295)))))),AN295)</f>
        <v>56</v>
      </c>
      <c r="AO296" s="53">
        <f>IF(AJ296&lt;&gt;"",IF(AJ296="o",VLOOKUP(AM296,OpenSect!$A$1:$D$11,3),IF(AJ296="u",VLOOKUP(AM296,UpHill!$A$1:$D$35,3),IF(AJ296="d",VLOOKUP(AM296,DownHill!$A$3:$D$29,3),IF(AJ296="f",VLOOKUP(AM296,FlatUnd!$A$2:$D$30,3),IF(AJ296="t",VLOOKUP(AM296,TimeAdd!$A$1:$D$18,3),IF(AJ296="l",VLOOKUP(AM296,SLimit!$A$1:$D$8,3),AO295)))))),AO295)</f>
        <v>65</v>
      </c>
      <c r="AP296" s="53">
        <f>IF(AJ296&lt;&gt;"",IF(AJ296="o",VLOOKUP(AM296,OpenSect!$A$1:$D$11,4),IF(AJ296="u",VLOOKUP(AM296,UpHill!$A$1:$D$35,4),IF(AJ296="d",VLOOKUP(AM296,DownHill!$A$1:$D$29,4),IF(AJ296="f",VLOOKUP(AM296,FlatUnd!$A$2:$D$30,4),IF(AJ296="t",VLOOKUP(AM296,TimeAdd!$A$1:$D$18,4),IF(AJ296="l",VLOOKUP(AM296,SLimit!$A$1:$D$8,4),AP295)))))),AP295)</f>
        <v>74</v>
      </c>
      <c r="AQ296" s="53">
        <f t="shared" si="253"/>
        <v>120</v>
      </c>
      <c r="AR296" s="54" t="str">
        <f t="shared" si="254"/>
        <v>R23 Standerton / Palmford.</v>
      </c>
      <c r="AS296" s="55"/>
      <c r="AT296" s="55"/>
      <c r="AU296" s="56">
        <f>IF(GroupStTimes!$A$8=0,MIN(CB296,CD296,CF296),MIN(BZ296,CB296,CD296,CF296))</f>
        <v>0.34075231481481488</v>
      </c>
      <c r="AV296" s="56">
        <f>IF(GroupStTimes!$A$8=0,MAX(CC296,CE296,CG296),MAX(CA296,CC296,CE296,CG296))</f>
        <v>0.38959490740740749</v>
      </c>
      <c r="AW296" s="57" t="str">
        <f t="shared" si="255"/>
        <v/>
      </c>
      <c r="AX296" s="58" t="str">
        <f t="shared" si="256"/>
        <v/>
      </c>
      <c r="AY296" s="58" t="str">
        <f t="shared" si="257"/>
        <v/>
      </c>
      <c r="AZ296" s="31">
        <f t="shared" si="258"/>
        <v>79.61</v>
      </c>
      <c r="BA296" s="59">
        <f t="shared" si="259"/>
        <v>0.34131944444444451</v>
      </c>
      <c r="BB296" s="59">
        <f t="shared" si="260"/>
        <v>0.3468750000000001</v>
      </c>
      <c r="BC296" s="59">
        <f t="shared" si="261"/>
        <v>0.34043981481481489</v>
      </c>
      <c r="BD296" s="59">
        <f t="shared" si="262"/>
        <v>0.38627314814814817</v>
      </c>
      <c r="BE296" s="59">
        <f t="shared" si="263"/>
        <v>0.37891203703703707</v>
      </c>
      <c r="BF296" s="59">
        <f t="shared" si="264"/>
        <v>0.38932870370370376</v>
      </c>
      <c r="BG296" s="59">
        <f t="shared" si="265"/>
        <v>0.38774305555555544</v>
      </c>
      <c r="BH296" s="59">
        <f t="shared" si="266"/>
        <v>0.387048611111111</v>
      </c>
      <c r="BI296" s="31">
        <f t="shared" si="267"/>
        <v>0.42000000000000171</v>
      </c>
      <c r="BJ296" s="61">
        <f t="shared" si="268"/>
        <v>8.9361702127659943E-3</v>
      </c>
      <c r="BK296" s="61">
        <f t="shared" si="269"/>
        <v>7.5000000000000301E-3</v>
      </c>
      <c r="BL296" s="61">
        <f t="shared" si="270"/>
        <v>6.4615384615384882E-3</v>
      </c>
      <c r="BM296" s="61">
        <f t="shared" si="271"/>
        <v>5.6756756756756984E-3</v>
      </c>
      <c r="BN296" s="62">
        <f t="shared" si="272"/>
        <v>0</v>
      </c>
      <c r="BO296" s="62">
        <f t="shared" si="273"/>
        <v>0</v>
      </c>
      <c r="BP296" s="62">
        <f t="shared" si="274"/>
        <v>32</v>
      </c>
      <c r="BQ296" s="62">
        <f t="shared" si="275"/>
        <v>0</v>
      </c>
      <c r="BR296" s="62">
        <f t="shared" si="276"/>
        <v>0</v>
      </c>
      <c r="BS296" s="62">
        <f t="shared" si="277"/>
        <v>27</v>
      </c>
      <c r="BT296" s="62">
        <f t="shared" si="278"/>
        <v>0</v>
      </c>
      <c r="BU296" s="62">
        <f t="shared" si="279"/>
        <v>0</v>
      </c>
      <c r="BV296" s="62">
        <f t="shared" si="280"/>
        <v>23</v>
      </c>
      <c r="BW296" s="62">
        <f t="shared" si="281"/>
        <v>0</v>
      </c>
      <c r="BX296" s="62">
        <f t="shared" si="282"/>
        <v>0</v>
      </c>
      <c r="BY296" s="62">
        <f t="shared" si="283"/>
        <v>20</v>
      </c>
      <c r="BZ296" s="63">
        <f t="shared" si="284"/>
        <v>0.34168981481481486</v>
      </c>
      <c r="CA296" s="63">
        <f t="shared" si="285"/>
        <v>0.34724537037037045</v>
      </c>
      <c r="CB296" s="63">
        <f t="shared" si="286"/>
        <v>0.34075231481481488</v>
      </c>
      <c r="CC296" s="63">
        <f t="shared" si="287"/>
        <v>0.38658564814814816</v>
      </c>
      <c r="CD296" s="63">
        <f t="shared" si="288"/>
        <v>0.3791782407407408</v>
      </c>
      <c r="CE296" s="63">
        <f t="shared" si="289"/>
        <v>0.38959490740740749</v>
      </c>
      <c r="CF296" s="63">
        <f t="shared" si="290"/>
        <v>0.38797453703703694</v>
      </c>
      <c r="CG296" s="63">
        <f t="shared" si="291"/>
        <v>0.3872800925925925</v>
      </c>
      <c r="CH296" s="36"/>
      <c r="CI296" s="36"/>
      <c r="CJ296" s="36"/>
      <c r="CK296" s="36"/>
      <c r="CL296" s="60">
        <v>60</v>
      </c>
    </row>
    <row r="297" spans="1:90" ht="28.5" customHeight="1" x14ac:dyDescent="0.25">
      <c r="A297" s="37">
        <v>15</v>
      </c>
      <c r="B297" s="16" t="s">
        <v>1075</v>
      </c>
      <c r="C297" s="37"/>
      <c r="D297" s="37"/>
      <c r="E297" s="37"/>
      <c r="F297" s="83"/>
      <c r="G297" s="44"/>
      <c r="H297" s="44">
        <f t="shared" si="245"/>
        <v>80.28</v>
      </c>
      <c r="I297" s="83">
        <v>80.25</v>
      </c>
      <c r="J297" s="43">
        <f t="shared" si="294"/>
        <v>-4.1536863966785856E-4</v>
      </c>
      <c r="K297" s="44">
        <f t="shared" si="295"/>
        <v>-3.3333333333345649E-2</v>
      </c>
      <c r="L297" s="76" t="s">
        <v>1039</v>
      </c>
      <c r="M297" s="122">
        <v>120</v>
      </c>
      <c r="N297" s="46">
        <f t="shared" si="251"/>
        <v>80.283333333333346</v>
      </c>
      <c r="O297" s="46">
        <v>-0.02</v>
      </c>
      <c r="P297" s="78">
        <v>80.289999999999992</v>
      </c>
      <c r="Q297" s="46">
        <v>-0.02</v>
      </c>
      <c r="R297" s="78">
        <v>80.3</v>
      </c>
      <c r="S297" s="46">
        <v>-0.02</v>
      </c>
      <c r="T297" s="78">
        <v>80.319999999999993</v>
      </c>
      <c r="U297" s="47" t="str">
        <f t="shared" si="292"/>
        <v/>
      </c>
      <c r="V297" s="47" t="str">
        <f t="shared" si="293"/>
        <v/>
      </c>
      <c r="W297" s="47"/>
      <c r="X297" s="47"/>
      <c r="Y297" s="47"/>
      <c r="Z297" s="47"/>
      <c r="AA297" s="47"/>
      <c r="AB297" s="47"/>
      <c r="AC297" s="47"/>
      <c r="AD297" s="47"/>
      <c r="AE297" s="51">
        <f t="shared" si="246"/>
        <v>15</v>
      </c>
      <c r="AF297" s="51" t="str">
        <f t="shared" si="247"/>
        <v>D-U1 1/2</v>
      </c>
      <c r="AG297" s="51" t="str">
        <f t="shared" si="248"/>
        <v/>
      </c>
      <c r="AH297" s="51" t="str">
        <f t="shared" si="249"/>
        <v/>
      </c>
      <c r="AI297" s="52">
        <f t="shared" si="250"/>
        <v>80.28</v>
      </c>
      <c r="AJ297" s="68"/>
      <c r="AK297" s="53"/>
      <c r="AL297" s="52"/>
      <c r="AM297" s="53">
        <f t="shared" si="252"/>
        <v>47</v>
      </c>
      <c r="AN297" s="53">
        <f>IF(AJ297&lt;&gt;"",IF(AJ297="o",VLOOKUP(AM297,OpenSect!$A$1:$D$11,2),IF(AJ297="u",VLOOKUP(AM297,UpHill!$A$1:$D$35,2),IF(AJ297="d",VLOOKUP(AM297,DownHill!$A$1:$D$29,2),IF(AJ297="f",VLOOKUP(AM297,FlatUnd!$A$2:$D$30,2),IF(AJ297="t",VLOOKUP(AM297,TimeAdd!$A$1:$D$176,2),IF(AJ297="l",VLOOKUP(AM297,SLimit!$A$1:$D$8,2),AN296)))))),AN296)</f>
        <v>56</v>
      </c>
      <c r="AO297" s="53">
        <f>IF(AJ297&lt;&gt;"",IF(AJ297="o",VLOOKUP(AM297,OpenSect!$A$1:$D$11,3),IF(AJ297="u",VLOOKUP(AM297,UpHill!$A$1:$D$35,3),IF(AJ297="d",VLOOKUP(AM297,DownHill!$A$3:$D$29,3),IF(AJ297="f",VLOOKUP(AM297,FlatUnd!$A$2:$D$30,3),IF(AJ297="t",VLOOKUP(AM297,TimeAdd!$A$1:$D$18,3),IF(AJ297="l",VLOOKUP(AM297,SLimit!$A$1:$D$8,3),AO296)))))),AO296)</f>
        <v>65</v>
      </c>
      <c r="AP297" s="53">
        <f>IF(AJ297&lt;&gt;"",IF(AJ297="o",VLOOKUP(AM297,OpenSect!$A$1:$D$11,4),IF(AJ297="u",VLOOKUP(AM297,UpHill!$A$1:$D$35,4),IF(AJ297="d",VLOOKUP(AM297,DownHill!$A$1:$D$29,4),IF(AJ297="f",VLOOKUP(AM297,FlatUnd!$A$2:$D$30,4),IF(AJ297="t",VLOOKUP(AM297,TimeAdd!$A$1:$D$18,4),IF(AJ297="l",VLOOKUP(AM297,SLimit!$A$1:$D$8,4),AP296)))))),AP296)</f>
        <v>74</v>
      </c>
      <c r="AQ297" s="53">
        <f t="shared" si="253"/>
        <v>120</v>
      </c>
      <c r="AR297" s="54" t="str">
        <f t="shared" si="254"/>
        <v xml:space="preserve">120 Speed limit.  </v>
      </c>
      <c r="AS297" s="55"/>
      <c r="AT297" s="55"/>
      <c r="AU297" s="56">
        <f>IF(GroupStTimes!$A$8=0,MIN(CB297,CD297,CF297),MIN(BZ297,CB297,CD297,CF297))</f>
        <v>0.34093750000000006</v>
      </c>
      <c r="AV297" s="56">
        <f>IF(GroupStTimes!$A$8=0,MAX(CC297,CE297,CG297),MAX(CA297,CC297,CE297,CG297))</f>
        <v>0.38975694444444448</v>
      </c>
      <c r="AW297" s="57" t="str">
        <f t="shared" si="255"/>
        <v/>
      </c>
      <c r="AX297" s="58" t="str">
        <f t="shared" si="256"/>
        <v/>
      </c>
      <c r="AY297" s="58" t="str">
        <f t="shared" si="257"/>
        <v/>
      </c>
      <c r="AZ297" s="31">
        <f t="shared" si="258"/>
        <v>79.61</v>
      </c>
      <c r="BA297" s="59">
        <f t="shared" si="259"/>
        <v>0.34131944444444451</v>
      </c>
      <c r="BB297" s="59">
        <f t="shared" si="260"/>
        <v>0.3468750000000001</v>
      </c>
      <c r="BC297" s="59">
        <f t="shared" si="261"/>
        <v>0.34043981481481489</v>
      </c>
      <c r="BD297" s="59">
        <f t="shared" si="262"/>
        <v>0.38627314814814817</v>
      </c>
      <c r="BE297" s="59">
        <f t="shared" si="263"/>
        <v>0.37891203703703707</v>
      </c>
      <c r="BF297" s="59">
        <f t="shared" si="264"/>
        <v>0.38932870370370376</v>
      </c>
      <c r="BG297" s="59">
        <f t="shared" si="265"/>
        <v>0.38774305555555544</v>
      </c>
      <c r="BH297" s="59">
        <f t="shared" si="266"/>
        <v>0.387048611111111</v>
      </c>
      <c r="BI297" s="31">
        <f t="shared" si="267"/>
        <v>0.67000000000000171</v>
      </c>
      <c r="BJ297" s="61">
        <f t="shared" si="268"/>
        <v>1.4255319148936206E-2</v>
      </c>
      <c r="BK297" s="61">
        <f t="shared" si="269"/>
        <v>1.1964285714285745E-2</v>
      </c>
      <c r="BL297" s="61">
        <f t="shared" si="270"/>
        <v>1.0307692307692334E-2</v>
      </c>
      <c r="BM297" s="61">
        <f t="shared" si="271"/>
        <v>9.0540540540540778E-3</v>
      </c>
      <c r="BN297" s="62">
        <f t="shared" si="272"/>
        <v>0</v>
      </c>
      <c r="BO297" s="62">
        <f t="shared" si="273"/>
        <v>0</v>
      </c>
      <c r="BP297" s="62">
        <f t="shared" si="274"/>
        <v>51</v>
      </c>
      <c r="BQ297" s="62">
        <f t="shared" si="275"/>
        <v>0</v>
      </c>
      <c r="BR297" s="62">
        <f t="shared" si="276"/>
        <v>0</v>
      </c>
      <c r="BS297" s="62">
        <f t="shared" si="277"/>
        <v>43</v>
      </c>
      <c r="BT297" s="62">
        <f t="shared" si="278"/>
        <v>0</v>
      </c>
      <c r="BU297" s="62">
        <f t="shared" si="279"/>
        <v>0</v>
      </c>
      <c r="BV297" s="62">
        <f t="shared" si="280"/>
        <v>37</v>
      </c>
      <c r="BW297" s="62">
        <f t="shared" si="281"/>
        <v>0</v>
      </c>
      <c r="BX297" s="62">
        <f t="shared" si="282"/>
        <v>0</v>
      </c>
      <c r="BY297" s="62">
        <f t="shared" si="283"/>
        <v>33</v>
      </c>
      <c r="BZ297" s="63">
        <f t="shared" si="284"/>
        <v>0.34190972222222227</v>
      </c>
      <c r="CA297" s="63">
        <f t="shared" si="285"/>
        <v>0.34746527777777786</v>
      </c>
      <c r="CB297" s="63">
        <f t="shared" si="286"/>
        <v>0.34093750000000006</v>
      </c>
      <c r="CC297" s="63">
        <f t="shared" si="287"/>
        <v>0.38677083333333334</v>
      </c>
      <c r="CD297" s="63">
        <f t="shared" si="288"/>
        <v>0.37934027777777779</v>
      </c>
      <c r="CE297" s="63">
        <f t="shared" si="289"/>
        <v>0.38975694444444448</v>
      </c>
      <c r="CF297" s="63">
        <f t="shared" si="290"/>
        <v>0.38812499999999989</v>
      </c>
      <c r="CG297" s="63">
        <f t="shared" si="291"/>
        <v>0.38743055555555544</v>
      </c>
      <c r="CH297" s="36"/>
      <c r="CI297" s="36"/>
      <c r="CJ297" s="36"/>
      <c r="CK297" s="36"/>
      <c r="CL297" s="60">
        <v>60</v>
      </c>
    </row>
    <row r="298" spans="1:90" ht="28.5" customHeight="1" x14ac:dyDescent="0.25">
      <c r="A298" s="37">
        <v>15</v>
      </c>
      <c r="C298" s="37"/>
      <c r="D298" s="37"/>
      <c r="E298" s="37"/>
      <c r="F298" s="83"/>
      <c r="G298" s="44"/>
      <c r="H298" s="44">
        <f t="shared" si="245"/>
        <v>80.540000000000006</v>
      </c>
      <c r="I298" s="83">
        <v>80.5</v>
      </c>
      <c r="J298" s="43">
        <f t="shared" si="294"/>
        <v>-4.5548654244317952E-4</v>
      </c>
      <c r="K298" s="44">
        <f t="shared" si="295"/>
        <v>-3.6666666666675951E-2</v>
      </c>
      <c r="L298" s="76" t="s">
        <v>983</v>
      </c>
      <c r="M298" s="122">
        <v>120</v>
      </c>
      <c r="N298" s="46">
        <f t="shared" si="251"/>
        <v>80.536666666666676</v>
      </c>
      <c r="O298" s="46">
        <v>-0.02</v>
      </c>
      <c r="P298" s="78">
        <v>80.540000000000006</v>
      </c>
      <c r="Q298" s="46">
        <v>-0.02</v>
      </c>
      <c r="R298" s="78">
        <v>80.56</v>
      </c>
      <c r="S298" s="46">
        <v>-0.02</v>
      </c>
      <c r="T298" s="78">
        <v>80.569999999999993</v>
      </c>
      <c r="U298" s="47" t="str">
        <f t="shared" si="292"/>
        <v/>
      </c>
      <c r="V298" s="47" t="str">
        <f t="shared" si="293"/>
        <v/>
      </c>
      <c r="W298" s="47"/>
      <c r="X298" s="47"/>
      <c r="Y298" s="47"/>
      <c r="Z298" s="47"/>
      <c r="AA298" s="47"/>
      <c r="AB298" s="47"/>
      <c r="AC298" s="47"/>
      <c r="AD298" s="47"/>
      <c r="AE298" s="51">
        <f t="shared" si="246"/>
        <v>15</v>
      </c>
      <c r="AF298" s="51" t="str">
        <f t="shared" si="247"/>
        <v/>
      </c>
      <c r="AG298" s="51" t="str">
        <f t="shared" si="248"/>
        <v/>
      </c>
      <c r="AH298" s="51" t="str">
        <f t="shared" si="249"/>
        <v/>
      </c>
      <c r="AI298" s="52">
        <f t="shared" si="250"/>
        <v>80.540000000000006</v>
      </c>
      <c r="AJ298" s="68"/>
      <c r="AK298" s="53"/>
      <c r="AL298" s="52"/>
      <c r="AM298" s="53">
        <f t="shared" si="252"/>
        <v>47</v>
      </c>
      <c r="AN298" s="53">
        <f>IF(AJ298&lt;&gt;"",IF(AJ298="o",VLOOKUP(AM298,OpenSect!$A$1:$D$11,2),IF(AJ298="u",VLOOKUP(AM298,UpHill!$A$1:$D$35,2),IF(AJ298="d",VLOOKUP(AM298,DownHill!$A$1:$D$29,2),IF(AJ298="f",VLOOKUP(AM298,FlatUnd!$A$2:$D$30,2),IF(AJ298="t",VLOOKUP(AM298,TimeAdd!$A$1:$D$176,2),IF(AJ298="l",VLOOKUP(AM298,SLimit!$A$1:$D$8,2),AN297)))))),AN297)</f>
        <v>56</v>
      </c>
      <c r="AO298" s="53">
        <f>IF(AJ298&lt;&gt;"",IF(AJ298="o",VLOOKUP(AM298,OpenSect!$A$1:$D$11,3),IF(AJ298="u",VLOOKUP(AM298,UpHill!$A$1:$D$35,3),IF(AJ298="d",VLOOKUP(AM298,DownHill!$A$3:$D$29,3),IF(AJ298="f",VLOOKUP(AM298,FlatUnd!$A$2:$D$30,3),IF(AJ298="t",VLOOKUP(AM298,TimeAdd!$A$1:$D$18,3),IF(AJ298="l",VLOOKUP(AM298,SLimit!$A$1:$D$8,3),AO297)))))),AO297)</f>
        <v>65</v>
      </c>
      <c r="AP298" s="53">
        <f>IF(AJ298&lt;&gt;"",IF(AJ298="o",VLOOKUP(AM298,OpenSect!$A$1:$D$11,4),IF(AJ298="u",VLOOKUP(AM298,UpHill!$A$1:$D$35,4),IF(AJ298="d",VLOOKUP(AM298,DownHill!$A$1:$D$29,4),IF(AJ298="f",VLOOKUP(AM298,FlatUnd!$A$2:$D$30,4),IF(AJ298="t",VLOOKUP(AM298,TimeAdd!$A$1:$D$18,4),IF(AJ298="l",VLOOKUP(AM298,SLimit!$A$1:$D$8,4),AP297)))))),AP297)</f>
        <v>74</v>
      </c>
      <c r="AQ298" s="53">
        <f t="shared" si="253"/>
        <v>120</v>
      </c>
      <c r="AR298" s="54" t="str">
        <f t="shared" si="254"/>
        <v>29,0 km plate.</v>
      </c>
      <c r="AS298" s="55"/>
      <c r="AT298" s="55"/>
      <c r="AU298" s="56">
        <f>IF(GroupStTimes!$A$8=0,MIN(CB298,CD298,CF298),MIN(BZ298,CB298,CD298,CF298))</f>
        <v>0.34113425925925933</v>
      </c>
      <c r="AV298" s="56">
        <f>IF(GroupStTimes!$A$8=0,MAX(CC298,CE298,CG298),MAX(CA298,CC298,CE298,CG298))</f>
        <v>0.38993055555555561</v>
      </c>
      <c r="AW298" s="57" t="str">
        <f t="shared" si="255"/>
        <v/>
      </c>
      <c r="AX298" s="58" t="str">
        <f t="shared" si="256"/>
        <v/>
      </c>
      <c r="AY298" s="58" t="str">
        <f t="shared" si="257"/>
        <v/>
      </c>
      <c r="AZ298" s="31">
        <f t="shared" si="258"/>
        <v>79.61</v>
      </c>
      <c r="BA298" s="59">
        <f t="shared" si="259"/>
        <v>0.34131944444444451</v>
      </c>
      <c r="BB298" s="59">
        <f t="shared" si="260"/>
        <v>0.3468750000000001</v>
      </c>
      <c r="BC298" s="59">
        <f t="shared" si="261"/>
        <v>0.34043981481481489</v>
      </c>
      <c r="BD298" s="59">
        <f t="shared" si="262"/>
        <v>0.38627314814814817</v>
      </c>
      <c r="BE298" s="59">
        <f t="shared" si="263"/>
        <v>0.37891203703703707</v>
      </c>
      <c r="BF298" s="59">
        <f t="shared" si="264"/>
        <v>0.38932870370370376</v>
      </c>
      <c r="BG298" s="59">
        <f t="shared" si="265"/>
        <v>0.38774305555555544</v>
      </c>
      <c r="BH298" s="59">
        <f t="shared" si="266"/>
        <v>0.387048611111111</v>
      </c>
      <c r="BI298" s="31">
        <f t="shared" si="267"/>
        <v>0.93000000000000682</v>
      </c>
      <c r="BJ298" s="61">
        <f t="shared" si="268"/>
        <v>1.9787234042553337E-2</v>
      </c>
      <c r="BK298" s="61">
        <f t="shared" si="269"/>
        <v>1.660714285714298E-2</v>
      </c>
      <c r="BL298" s="61">
        <f t="shared" si="270"/>
        <v>1.4307692307692412E-2</v>
      </c>
      <c r="BM298" s="61">
        <f t="shared" si="271"/>
        <v>1.256756756756766E-2</v>
      </c>
      <c r="BN298" s="62">
        <f t="shared" si="272"/>
        <v>0</v>
      </c>
      <c r="BO298" s="62">
        <f t="shared" si="273"/>
        <v>1</v>
      </c>
      <c r="BP298" s="62">
        <f t="shared" si="274"/>
        <v>11</v>
      </c>
      <c r="BQ298" s="62">
        <f t="shared" si="275"/>
        <v>0</v>
      </c>
      <c r="BR298" s="62">
        <f t="shared" si="276"/>
        <v>0</v>
      </c>
      <c r="BS298" s="62">
        <f t="shared" si="277"/>
        <v>60</v>
      </c>
      <c r="BT298" s="62">
        <f t="shared" si="278"/>
        <v>0</v>
      </c>
      <c r="BU298" s="62">
        <f t="shared" si="279"/>
        <v>0</v>
      </c>
      <c r="BV298" s="62">
        <f t="shared" si="280"/>
        <v>52</v>
      </c>
      <c r="BW298" s="62">
        <f t="shared" si="281"/>
        <v>0</v>
      </c>
      <c r="BX298" s="62">
        <f t="shared" si="282"/>
        <v>0</v>
      </c>
      <c r="BY298" s="62">
        <f t="shared" si="283"/>
        <v>45</v>
      </c>
      <c r="BZ298" s="63">
        <f t="shared" si="284"/>
        <v>0.34214120370370377</v>
      </c>
      <c r="CA298" s="63">
        <f t="shared" si="285"/>
        <v>0.34769675925925936</v>
      </c>
      <c r="CB298" s="63">
        <f t="shared" si="286"/>
        <v>0.34113425925925933</v>
      </c>
      <c r="CC298" s="63">
        <f t="shared" si="287"/>
        <v>0.38696759259259261</v>
      </c>
      <c r="CD298" s="63">
        <f t="shared" si="288"/>
        <v>0.37951388888888893</v>
      </c>
      <c r="CE298" s="63">
        <f t="shared" si="289"/>
        <v>0.38993055555555561</v>
      </c>
      <c r="CF298" s="63">
        <f t="shared" si="290"/>
        <v>0.3882638888888888</v>
      </c>
      <c r="CG298" s="63">
        <f t="shared" si="291"/>
        <v>0.38756944444444436</v>
      </c>
      <c r="CH298" s="36"/>
      <c r="CI298" s="36"/>
      <c r="CJ298" s="36"/>
      <c r="CK298" s="36"/>
      <c r="CL298" s="60">
        <v>60</v>
      </c>
    </row>
    <row r="299" spans="1:90" ht="28.5" customHeight="1" x14ac:dyDescent="0.25">
      <c r="A299" s="37">
        <v>15</v>
      </c>
      <c r="C299" s="37"/>
      <c r="D299" s="37"/>
      <c r="E299" s="37"/>
      <c r="F299" s="83"/>
      <c r="G299" s="44"/>
      <c r="H299" s="44">
        <f t="shared" si="245"/>
        <v>81.56</v>
      </c>
      <c r="I299" s="83">
        <v>81.53</v>
      </c>
      <c r="J299" s="43">
        <f t="shared" si="294"/>
        <v>-4.08847459013019E-4</v>
      </c>
      <c r="K299" s="44">
        <f t="shared" si="295"/>
        <v>-3.3333333333331439E-2</v>
      </c>
      <c r="L299" s="76" t="s">
        <v>363</v>
      </c>
      <c r="M299" s="122">
        <v>120</v>
      </c>
      <c r="N299" s="46">
        <f t="shared" si="251"/>
        <v>81.563333333333333</v>
      </c>
      <c r="O299" s="46">
        <v>-0.02</v>
      </c>
      <c r="P299" s="78">
        <v>81.569999999999993</v>
      </c>
      <c r="Q299" s="46">
        <v>-0.02</v>
      </c>
      <c r="R299" s="78">
        <v>81.58</v>
      </c>
      <c r="S299" s="46">
        <v>-0.02</v>
      </c>
      <c r="T299" s="78">
        <v>81.599999999999994</v>
      </c>
      <c r="U299" s="47" t="str">
        <f t="shared" si="292"/>
        <v/>
      </c>
      <c r="V299" s="47" t="str">
        <f t="shared" si="293"/>
        <v/>
      </c>
      <c r="W299" s="47"/>
      <c r="X299" s="47"/>
      <c r="Y299" s="47"/>
      <c r="Z299" s="47"/>
      <c r="AA299" s="47"/>
      <c r="AB299" s="47"/>
      <c r="AC299" s="47"/>
      <c r="AD299" s="47"/>
      <c r="AE299" s="51">
        <f t="shared" si="246"/>
        <v>15</v>
      </c>
      <c r="AF299" s="51" t="str">
        <f t="shared" si="247"/>
        <v/>
      </c>
      <c r="AG299" s="51" t="str">
        <f t="shared" si="248"/>
        <v/>
      </c>
      <c r="AH299" s="51" t="str">
        <f t="shared" si="249"/>
        <v/>
      </c>
      <c r="AI299" s="52">
        <f t="shared" si="250"/>
        <v>81.56</v>
      </c>
      <c r="AJ299" s="68"/>
      <c r="AK299" s="53"/>
      <c r="AL299" s="52"/>
      <c r="AM299" s="53">
        <f t="shared" si="252"/>
        <v>47</v>
      </c>
      <c r="AN299" s="53">
        <f>IF(AJ299&lt;&gt;"",IF(AJ299="o",VLOOKUP(AM299,OpenSect!$A$1:$D$11,2),IF(AJ299="u",VLOOKUP(AM299,UpHill!$A$1:$D$35,2),IF(AJ299="d",VLOOKUP(AM299,DownHill!$A$1:$D$29,2),IF(AJ299="f",VLOOKUP(AM299,FlatUnd!$A$2:$D$30,2),IF(AJ299="t",VLOOKUP(AM299,TimeAdd!$A$1:$D$176,2),IF(AJ299="l",VLOOKUP(AM299,SLimit!$A$1:$D$8,2),AN298)))))),AN298)</f>
        <v>56</v>
      </c>
      <c r="AO299" s="53">
        <f>IF(AJ299&lt;&gt;"",IF(AJ299="o",VLOOKUP(AM299,OpenSect!$A$1:$D$11,3),IF(AJ299="u",VLOOKUP(AM299,UpHill!$A$1:$D$35,3),IF(AJ299="d",VLOOKUP(AM299,DownHill!$A$3:$D$29,3),IF(AJ299="f",VLOOKUP(AM299,FlatUnd!$A$2:$D$30,3),IF(AJ299="t",VLOOKUP(AM299,TimeAdd!$A$1:$D$18,3),IF(AJ299="l",VLOOKUP(AM299,SLimit!$A$1:$D$8,3),AO298)))))),AO298)</f>
        <v>65</v>
      </c>
      <c r="AP299" s="53">
        <f>IF(AJ299&lt;&gt;"",IF(AJ299="o",VLOOKUP(AM299,OpenSect!$A$1:$D$11,4),IF(AJ299="u",VLOOKUP(AM299,UpHill!$A$1:$D$35,4),IF(AJ299="d",VLOOKUP(AM299,DownHill!$A$1:$D$29,4),IF(AJ299="f",VLOOKUP(AM299,FlatUnd!$A$2:$D$30,4),IF(AJ299="t",VLOOKUP(AM299,TimeAdd!$A$1:$D$18,4),IF(AJ299="l",VLOOKUP(AM299,SLimit!$A$1:$D$8,4),AP298)))))),AP298)</f>
        <v>74</v>
      </c>
      <c r="AQ299" s="53">
        <f t="shared" si="253"/>
        <v>120</v>
      </c>
      <c r="AR299" s="54" t="str">
        <f t="shared" si="254"/>
        <v>Warning - Farm animals.</v>
      </c>
      <c r="AS299" s="55"/>
      <c r="AT299" s="55"/>
      <c r="AU299" s="56">
        <f>IF(GroupStTimes!$A$8=0,MIN(CB299,CD299,CF299),MIN(BZ299,CB299,CD299,CF299))</f>
        <v>0.34188657407407413</v>
      </c>
      <c r="AV299" s="56">
        <f>IF(GroupStTimes!$A$8=0,MAX(CC299,CE299,CG299),MAX(CA299,CC299,CE299,CG299))</f>
        <v>0.39057870370370373</v>
      </c>
      <c r="AW299" s="57" t="str">
        <f t="shared" si="255"/>
        <v/>
      </c>
      <c r="AX299" s="58" t="str">
        <f t="shared" si="256"/>
        <v/>
      </c>
      <c r="AY299" s="58" t="str">
        <f t="shared" si="257"/>
        <v/>
      </c>
      <c r="AZ299" s="31">
        <f t="shared" si="258"/>
        <v>79.61</v>
      </c>
      <c r="BA299" s="59">
        <f t="shared" si="259"/>
        <v>0.34131944444444451</v>
      </c>
      <c r="BB299" s="59">
        <f t="shared" si="260"/>
        <v>0.3468750000000001</v>
      </c>
      <c r="BC299" s="59">
        <f t="shared" si="261"/>
        <v>0.34043981481481489</v>
      </c>
      <c r="BD299" s="59">
        <f t="shared" si="262"/>
        <v>0.38627314814814817</v>
      </c>
      <c r="BE299" s="59">
        <f t="shared" si="263"/>
        <v>0.37891203703703707</v>
      </c>
      <c r="BF299" s="59">
        <f t="shared" si="264"/>
        <v>0.38932870370370376</v>
      </c>
      <c r="BG299" s="59">
        <f t="shared" si="265"/>
        <v>0.38774305555555544</v>
      </c>
      <c r="BH299" s="59">
        <f t="shared" si="266"/>
        <v>0.387048611111111</v>
      </c>
      <c r="BI299" s="31">
        <f t="shared" si="267"/>
        <v>1.9500000000000028</v>
      </c>
      <c r="BJ299" s="61">
        <f t="shared" si="268"/>
        <v>4.1489361702127719E-2</v>
      </c>
      <c r="BK299" s="61">
        <f t="shared" si="269"/>
        <v>3.4821428571428621E-2</v>
      </c>
      <c r="BL299" s="61">
        <f t="shared" si="270"/>
        <v>3.0000000000000044E-2</v>
      </c>
      <c r="BM299" s="61">
        <f t="shared" si="271"/>
        <v>2.6351351351351391E-2</v>
      </c>
      <c r="BN299" s="62">
        <f t="shared" si="272"/>
        <v>0</v>
      </c>
      <c r="BO299" s="62">
        <f t="shared" si="273"/>
        <v>2</v>
      </c>
      <c r="BP299" s="62">
        <f t="shared" si="274"/>
        <v>29</v>
      </c>
      <c r="BQ299" s="62">
        <f t="shared" si="275"/>
        <v>0</v>
      </c>
      <c r="BR299" s="62">
        <f t="shared" si="276"/>
        <v>2</v>
      </c>
      <c r="BS299" s="62">
        <f t="shared" si="277"/>
        <v>5</v>
      </c>
      <c r="BT299" s="62">
        <f t="shared" si="278"/>
        <v>0</v>
      </c>
      <c r="BU299" s="62">
        <f t="shared" si="279"/>
        <v>1</v>
      </c>
      <c r="BV299" s="62">
        <f t="shared" si="280"/>
        <v>48</v>
      </c>
      <c r="BW299" s="62">
        <f t="shared" si="281"/>
        <v>0</v>
      </c>
      <c r="BX299" s="62">
        <f t="shared" si="282"/>
        <v>1</v>
      </c>
      <c r="BY299" s="62">
        <f t="shared" si="283"/>
        <v>35</v>
      </c>
      <c r="BZ299" s="63">
        <f t="shared" si="284"/>
        <v>0.34304398148148152</v>
      </c>
      <c r="CA299" s="63">
        <f t="shared" si="285"/>
        <v>0.34859953703703711</v>
      </c>
      <c r="CB299" s="63">
        <f t="shared" si="286"/>
        <v>0.34188657407407413</v>
      </c>
      <c r="CC299" s="63">
        <f t="shared" si="287"/>
        <v>0.38771990740740742</v>
      </c>
      <c r="CD299" s="63">
        <f t="shared" si="288"/>
        <v>0.38016203703703705</v>
      </c>
      <c r="CE299" s="63">
        <f t="shared" si="289"/>
        <v>0.39057870370370373</v>
      </c>
      <c r="CF299" s="63">
        <f t="shared" si="290"/>
        <v>0.38884259259259246</v>
      </c>
      <c r="CG299" s="63">
        <f t="shared" si="291"/>
        <v>0.38814814814814802</v>
      </c>
      <c r="CH299" s="36"/>
      <c r="CI299" s="36"/>
      <c r="CJ299" s="36"/>
      <c r="CK299" s="36"/>
      <c r="CL299" s="60">
        <v>60</v>
      </c>
    </row>
    <row r="300" spans="1:90" ht="28.5" customHeight="1" x14ac:dyDescent="0.25">
      <c r="A300" s="37">
        <v>15</v>
      </c>
      <c r="C300" s="37"/>
      <c r="D300" s="37"/>
      <c r="E300" s="37"/>
      <c r="F300" s="83"/>
      <c r="G300" s="44"/>
      <c r="H300" s="44">
        <f t="shared" si="245"/>
        <v>81.56</v>
      </c>
      <c r="I300" s="83">
        <v>81.53</v>
      </c>
      <c r="J300" s="43">
        <f t="shared" si="294"/>
        <v>-4.08847459013019E-4</v>
      </c>
      <c r="K300" s="44">
        <f t="shared" si="295"/>
        <v>-3.3333333333331439E-2</v>
      </c>
      <c r="L300" s="76" t="s">
        <v>986</v>
      </c>
      <c r="M300" s="122">
        <v>120</v>
      </c>
      <c r="N300" s="46">
        <f t="shared" si="251"/>
        <v>81.563333333333333</v>
      </c>
      <c r="O300" s="46">
        <v>-0.02</v>
      </c>
      <c r="P300" s="78">
        <v>81.569999999999993</v>
      </c>
      <c r="Q300" s="46">
        <v>-0.02</v>
      </c>
      <c r="R300" s="78">
        <v>81.58</v>
      </c>
      <c r="S300" s="46">
        <v>-0.02</v>
      </c>
      <c r="T300" s="78">
        <v>81.599999999999994</v>
      </c>
      <c r="U300" s="47" t="str">
        <f t="shared" si="292"/>
        <v/>
      </c>
      <c r="V300" s="47" t="str">
        <f t="shared" si="293"/>
        <v/>
      </c>
      <c r="W300" s="47"/>
      <c r="X300" s="47"/>
      <c r="Y300" s="47"/>
      <c r="Z300" s="47"/>
      <c r="AA300" s="47"/>
      <c r="AB300" s="47"/>
      <c r="AC300" s="47"/>
      <c r="AD300" s="47"/>
      <c r="AE300" s="51">
        <f t="shared" si="246"/>
        <v>15</v>
      </c>
      <c r="AF300" s="51" t="str">
        <f t="shared" si="247"/>
        <v/>
      </c>
      <c r="AG300" s="51" t="str">
        <f t="shared" si="248"/>
        <v/>
      </c>
      <c r="AH300" s="51" t="str">
        <f t="shared" si="249"/>
        <v/>
      </c>
      <c r="AI300" s="52">
        <f t="shared" si="250"/>
        <v>81.56</v>
      </c>
      <c r="AJ300" s="68"/>
      <c r="AK300" s="53"/>
      <c r="AL300" s="52"/>
      <c r="AM300" s="53">
        <f t="shared" si="252"/>
        <v>47</v>
      </c>
      <c r="AN300" s="53">
        <f>IF(AJ300&lt;&gt;"",IF(AJ300="o",VLOOKUP(AM300,OpenSect!$A$1:$D$11,2),IF(AJ300="u",VLOOKUP(AM300,UpHill!$A$1:$D$35,2),IF(AJ300="d",VLOOKUP(AM300,DownHill!$A$1:$D$29,2),IF(AJ300="f",VLOOKUP(AM300,FlatUnd!$A$2:$D$30,2),IF(AJ300="t",VLOOKUP(AM300,TimeAdd!$A$1:$D$176,2),IF(AJ300="l",VLOOKUP(AM300,SLimit!$A$1:$D$8,2),AN299)))))),AN299)</f>
        <v>56</v>
      </c>
      <c r="AO300" s="53">
        <f>IF(AJ300&lt;&gt;"",IF(AJ300="o",VLOOKUP(AM300,OpenSect!$A$1:$D$11,3),IF(AJ300="u",VLOOKUP(AM300,UpHill!$A$1:$D$35,3),IF(AJ300="d",VLOOKUP(AM300,DownHill!$A$3:$D$29,3),IF(AJ300="f",VLOOKUP(AM300,FlatUnd!$A$2:$D$30,3),IF(AJ300="t",VLOOKUP(AM300,TimeAdd!$A$1:$D$18,3),IF(AJ300="l",VLOOKUP(AM300,SLimit!$A$1:$D$8,3),AO299)))))),AO299)</f>
        <v>65</v>
      </c>
      <c r="AP300" s="53">
        <f>IF(AJ300&lt;&gt;"",IF(AJ300="o",VLOOKUP(AM300,OpenSect!$A$1:$D$11,4),IF(AJ300="u",VLOOKUP(AM300,UpHill!$A$1:$D$35,4),IF(AJ300="d",VLOOKUP(AM300,DownHill!$A$1:$D$29,4),IF(AJ300="f",VLOOKUP(AM300,FlatUnd!$A$2:$D$30,4),IF(AJ300="t",VLOOKUP(AM300,TimeAdd!$A$1:$D$18,4),IF(AJ300="l",VLOOKUP(AM300,SLimit!$A$1:$D$8,4),AP299)))))),AP299)</f>
        <v>74</v>
      </c>
      <c r="AQ300" s="53">
        <f t="shared" si="253"/>
        <v>120</v>
      </c>
      <c r="AR300" s="54" t="str">
        <f t="shared" si="254"/>
        <v xml:space="preserve">30,0 km plate.   </v>
      </c>
      <c r="AS300" s="55"/>
      <c r="AT300" s="55"/>
      <c r="AU300" s="56">
        <f>IF(GroupStTimes!$A$8=0,MIN(CB300,CD300,CF300),MIN(BZ300,CB300,CD300,CF300))</f>
        <v>0.34188657407407413</v>
      </c>
      <c r="AV300" s="56">
        <f>IF(GroupStTimes!$A$8=0,MAX(CC300,CE300,CG300),MAX(CA300,CC300,CE300,CG300))</f>
        <v>0.39057870370370373</v>
      </c>
      <c r="AW300" s="57" t="str">
        <f t="shared" si="255"/>
        <v/>
      </c>
      <c r="AX300" s="58" t="str">
        <f t="shared" si="256"/>
        <v/>
      </c>
      <c r="AY300" s="58" t="str">
        <f t="shared" si="257"/>
        <v/>
      </c>
      <c r="AZ300" s="31">
        <f t="shared" si="258"/>
        <v>79.61</v>
      </c>
      <c r="BA300" s="59">
        <f t="shared" si="259"/>
        <v>0.34131944444444451</v>
      </c>
      <c r="BB300" s="59">
        <f t="shared" si="260"/>
        <v>0.3468750000000001</v>
      </c>
      <c r="BC300" s="59">
        <f t="shared" si="261"/>
        <v>0.34043981481481489</v>
      </c>
      <c r="BD300" s="59">
        <f t="shared" si="262"/>
        <v>0.38627314814814817</v>
      </c>
      <c r="BE300" s="59">
        <f t="shared" si="263"/>
        <v>0.37891203703703707</v>
      </c>
      <c r="BF300" s="59">
        <f t="shared" si="264"/>
        <v>0.38932870370370376</v>
      </c>
      <c r="BG300" s="59">
        <f t="shared" si="265"/>
        <v>0.38774305555555544</v>
      </c>
      <c r="BH300" s="59">
        <f t="shared" si="266"/>
        <v>0.387048611111111</v>
      </c>
      <c r="BI300" s="31">
        <f t="shared" si="267"/>
        <v>1.9500000000000028</v>
      </c>
      <c r="BJ300" s="61">
        <f t="shared" si="268"/>
        <v>4.1489361702127719E-2</v>
      </c>
      <c r="BK300" s="61">
        <f t="shared" si="269"/>
        <v>3.4821428571428621E-2</v>
      </c>
      <c r="BL300" s="61">
        <f t="shared" si="270"/>
        <v>3.0000000000000044E-2</v>
      </c>
      <c r="BM300" s="61">
        <f t="shared" si="271"/>
        <v>2.6351351351351391E-2</v>
      </c>
      <c r="BN300" s="62">
        <f t="shared" si="272"/>
        <v>0</v>
      </c>
      <c r="BO300" s="62">
        <f t="shared" si="273"/>
        <v>2</v>
      </c>
      <c r="BP300" s="62">
        <f t="shared" si="274"/>
        <v>29</v>
      </c>
      <c r="BQ300" s="62">
        <f t="shared" si="275"/>
        <v>0</v>
      </c>
      <c r="BR300" s="62">
        <f t="shared" si="276"/>
        <v>2</v>
      </c>
      <c r="BS300" s="62">
        <f t="shared" si="277"/>
        <v>5</v>
      </c>
      <c r="BT300" s="62">
        <f t="shared" si="278"/>
        <v>0</v>
      </c>
      <c r="BU300" s="62">
        <f t="shared" si="279"/>
        <v>1</v>
      </c>
      <c r="BV300" s="62">
        <f t="shared" si="280"/>
        <v>48</v>
      </c>
      <c r="BW300" s="62">
        <f t="shared" si="281"/>
        <v>0</v>
      </c>
      <c r="BX300" s="62">
        <f t="shared" si="282"/>
        <v>1</v>
      </c>
      <c r="BY300" s="62">
        <f t="shared" si="283"/>
        <v>35</v>
      </c>
      <c r="BZ300" s="63">
        <f t="shared" si="284"/>
        <v>0.34304398148148152</v>
      </c>
      <c r="CA300" s="63">
        <f t="shared" si="285"/>
        <v>0.34859953703703711</v>
      </c>
      <c r="CB300" s="63">
        <f t="shared" si="286"/>
        <v>0.34188657407407413</v>
      </c>
      <c r="CC300" s="63">
        <f t="shared" si="287"/>
        <v>0.38771990740740742</v>
      </c>
      <c r="CD300" s="63">
        <f t="shared" si="288"/>
        <v>0.38016203703703705</v>
      </c>
      <c r="CE300" s="63">
        <f t="shared" si="289"/>
        <v>0.39057870370370373</v>
      </c>
      <c r="CF300" s="63">
        <f t="shared" si="290"/>
        <v>0.38884259259259246</v>
      </c>
      <c r="CG300" s="63">
        <f t="shared" si="291"/>
        <v>0.38814814814814802</v>
      </c>
      <c r="CH300" s="36"/>
      <c r="CI300" s="36"/>
      <c r="CJ300" s="36"/>
      <c r="CK300" s="36"/>
      <c r="CL300" s="60">
        <v>60</v>
      </c>
    </row>
    <row r="301" spans="1:90" ht="28.5" customHeight="1" x14ac:dyDescent="0.25">
      <c r="A301" s="37">
        <v>15</v>
      </c>
      <c r="B301" s="16" t="s">
        <v>71</v>
      </c>
      <c r="C301" s="37"/>
      <c r="D301" s="37"/>
      <c r="E301" s="37"/>
      <c r="F301" s="83"/>
      <c r="G301" s="44">
        <v>81.78</v>
      </c>
      <c r="H301" s="44">
        <f t="shared" si="245"/>
        <v>81.760000000000005</v>
      </c>
      <c r="I301" s="83">
        <v>81.739999999999995</v>
      </c>
      <c r="J301" s="43">
        <f t="shared" si="294"/>
        <v>-3.6701737215562931E-4</v>
      </c>
      <c r="K301" s="44">
        <f t="shared" si="295"/>
        <v>-3.0000000000001137E-2</v>
      </c>
      <c r="L301" s="76" t="s">
        <v>1043</v>
      </c>
      <c r="M301" s="122">
        <v>120</v>
      </c>
      <c r="N301" s="46">
        <f t="shared" si="251"/>
        <v>81.77</v>
      </c>
      <c r="O301" s="46">
        <v>-0.02</v>
      </c>
      <c r="P301" s="78">
        <v>81.78</v>
      </c>
      <c r="Q301" s="46">
        <v>-0.02</v>
      </c>
      <c r="R301" s="78">
        <v>81.78</v>
      </c>
      <c r="S301" s="46">
        <v>-0.02</v>
      </c>
      <c r="T301" s="78">
        <v>81.81</v>
      </c>
      <c r="U301" s="47" t="str">
        <f t="shared" si="292"/>
        <v/>
      </c>
      <c r="V301" s="47" t="str">
        <f t="shared" si="293"/>
        <v/>
      </c>
      <c r="W301" s="47"/>
      <c r="X301" s="47"/>
      <c r="Y301" s="47"/>
      <c r="Z301" s="47"/>
      <c r="AA301" s="47"/>
      <c r="AB301" s="47"/>
      <c r="AC301" s="47"/>
      <c r="AD301" s="47"/>
      <c r="AE301" s="51">
        <f t="shared" si="246"/>
        <v>15</v>
      </c>
      <c r="AF301" s="51" t="str">
        <f t="shared" si="247"/>
        <v>D</v>
      </c>
      <c r="AG301" s="51" t="str">
        <f t="shared" si="248"/>
        <v/>
      </c>
      <c r="AH301" s="51" t="str">
        <f t="shared" si="249"/>
        <v/>
      </c>
      <c r="AI301" s="52">
        <f t="shared" si="250"/>
        <v>81.760000000000005</v>
      </c>
      <c r="AJ301" s="68"/>
      <c r="AK301" s="53"/>
      <c r="AL301" s="52"/>
      <c r="AM301" s="53">
        <f t="shared" si="252"/>
        <v>47</v>
      </c>
      <c r="AN301" s="53">
        <f>IF(AJ301&lt;&gt;"",IF(AJ301="o",VLOOKUP(AM301,OpenSect!$A$1:$D$11,2),IF(AJ301="u",VLOOKUP(AM301,UpHill!$A$1:$D$35,2),IF(AJ301="d",VLOOKUP(AM301,DownHill!$A$1:$D$29,2),IF(AJ301="f",VLOOKUP(AM301,FlatUnd!$A$2:$D$30,2),IF(AJ301="t",VLOOKUP(AM301,TimeAdd!$A$1:$D$176,2),IF(AJ301="l",VLOOKUP(AM301,SLimit!$A$1:$D$8,2),AN300)))))),AN300)</f>
        <v>56</v>
      </c>
      <c r="AO301" s="53">
        <f>IF(AJ301&lt;&gt;"",IF(AJ301="o",VLOOKUP(AM301,OpenSect!$A$1:$D$11,3),IF(AJ301="u",VLOOKUP(AM301,UpHill!$A$1:$D$35,3),IF(AJ301="d",VLOOKUP(AM301,DownHill!$A$3:$D$29,3),IF(AJ301="f",VLOOKUP(AM301,FlatUnd!$A$2:$D$30,3),IF(AJ301="t",VLOOKUP(AM301,TimeAdd!$A$1:$D$18,3),IF(AJ301="l",VLOOKUP(AM301,SLimit!$A$1:$D$8,3),AO300)))))),AO300)</f>
        <v>65</v>
      </c>
      <c r="AP301" s="53">
        <f>IF(AJ301&lt;&gt;"",IF(AJ301="o",VLOOKUP(AM301,OpenSect!$A$1:$D$11,4),IF(AJ301="u",VLOOKUP(AM301,UpHill!$A$1:$D$35,4),IF(AJ301="d",VLOOKUP(AM301,DownHill!$A$1:$D$29,4),IF(AJ301="f",VLOOKUP(AM301,FlatUnd!$A$2:$D$30,4),IF(AJ301="t",VLOOKUP(AM301,TimeAdd!$A$1:$D$18,4),IF(AJ301="l",VLOOKUP(AM301,SLimit!$A$1:$D$8,4),AP300)))))),AP300)</f>
        <v>74</v>
      </c>
      <c r="AQ301" s="53">
        <f t="shared" si="253"/>
        <v>120</v>
      </c>
      <c r="AR301" s="54" t="str">
        <f t="shared" si="254"/>
        <v>Warning - Gentle curve.</v>
      </c>
      <c r="AS301" s="55"/>
      <c r="AT301" s="55"/>
      <c r="AU301" s="56">
        <f>IF(GroupStTimes!$A$8=0,MIN(CB301,CD301,CF301),MIN(BZ301,CB301,CD301,CF301))</f>
        <v>0.34203703703703714</v>
      </c>
      <c r="AV301" s="56">
        <f>IF(GroupStTimes!$A$8=0,MAX(CC301,CE301,CG301),MAX(CA301,CC301,CE301,CG301))</f>
        <v>0.39070601851851855</v>
      </c>
      <c r="AW301" s="57" t="str">
        <f t="shared" si="255"/>
        <v/>
      </c>
      <c r="AX301" s="58" t="str">
        <f t="shared" si="256"/>
        <v/>
      </c>
      <c r="AY301" s="58" t="str">
        <f t="shared" si="257"/>
        <v/>
      </c>
      <c r="AZ301" s="31">
        <f t="shared" si="258"/>
        <v>79.61</v>
      </c>
      <c r="BA301" s="59">
        <f t="shared" si="259"/>
        <v>0.34131944444444451</v>
      </c>
      <c r="BB301" s="59">
        <f t="shared" si="260"/>
        <v>0.3468750000000001</v>
      </c>
      <c r="BC301" s="59">
        <f t="shared" si="261"/>
        <v>0.34043981481481489</v>
      </c>
      <c r="BD301" s="59">
        <f t="shared" si="262"/>
        <v>0.38627314814814817</v>
      </c>
      <c r="BE301" s="59">
        <f t="shared" si="263"/>
        <v>0.37891203703703707</v>
      </c>
      <c r="BF301" s="59">
        <f t="shared" si="264"/>
        <v>0.38932870370370376</v>
      </c>
      <c r="BG301" s="59">
        <f t="shared" si="265"/>
        <v>0.38774305555555544</v>
      </c>
      <c r="BH301" s="59">
        <f t="shared" si="266"/>
        <v>0.387048611111111</v>
      </c>
      <c r="BI301" s="31">
        <f t="shared" si="267"/>
        <v>2.1500000000000057</v>
      </c>
      <c r="BJ301" s="61">
        <f t="shared" si="268"/>
        <v>4.5744680851063951E-2</v>
      </c>
      <c r="BK301" s="61">
        <f t="shared" si="269"/>
        <v>3.8392857142857242E-2</v>
      </c>
      <c r="BL301" s="61">
        <f t="shared" si="270"/>
        <v>3.3076923076923163E-2</v>
      </c>
      <c r="BM301" s="61">
        <f t="shared" si="271"/>
        <v>2.9054054054054132E-2</v>
      </c>
      <c r="BN301" s="62">
        <f t="shared" si="272"/>
        <v>0</v>
      </c>
      <c r="BO301" s="62">
        <f t="shared" si="273"/>
        <v>2</v>
      </c>
      <c r="BP301" s="62">
        <f t="shared" si="274"/>
        <v>45</v>
      </c>
      <c r="BQ301" s="62">
        <f t="shared" si="275"/>
        <v>0</v>
      </c>
      <c r="BR301" s="62">
        <f t="shared" si="276"/>
        <v>2</v>
      </c>
      <c r="BS301" s="62">
        <f t="shared" si="277"/>
        <v>18</v>
      </c>
      <c r="BT301" s="62">
        <f t="shared" si="278"/>
        <v>0</v>
      </c>
      <c r="BU301" s="62">
        <f t="shared" si="279"/>
        <v>1</v>
      </c>
      <c r="BV301" s="62">
        <f t="shared" si="280"/>
        <v>59</v>
      </c>
      <c r="BW301" s="62">
        <f t="shared" si="281"/>
        <v>0</v>
      </c>
      <c r="BX301" s="62">
        <f t="shared" si="282"/>
        <v>1</v>
      </c>
      <c r="BY301" s="62">
        <f t="shared" si="283"/>
        <v>45</v>
      </c>
      <c r="BZ301" s="63">
        <f t="shared" si="284"/>
        <v>0.34322916666666675</v>
      </c>
      <c r="CA301" s="63">
        <f t="shared" si="285"/>
        <v>0.34878472222222234</v>
      </c>
      <c r="CB301" s="63">
        <f t="shared" si="286"/>
        <v>0.34203703703703714</v>
      </c>
      <c r="CC301" s="63">
        <f t="shared" si="287"/>
        <v>0.38787037037037042</v>
      </c>
      <c r="CD301" s="63">
        <f t="shared" si="288"/>
        <v>0.38028935185185186</v>
      </c>
      <c r="CE301" s="63">
        <f t="shared" si="289"/>
        <v>0.39070601851851855</v>
      </c>
      <c r="CF301" s="63">
        <f t="shared" si="290"/>
        <v>0.38895833333333324</v>
      </c>
      <c r="CG301" s="63">
        <f t="shared" si="291"/>
        <v>0.3882638888888888</v>
      </c>
      <c r="CH301" s="36"/>
      <c r="CI301" s="36"/>
      <c r="CJ301" s="36"/>
      <c r="CK301" s="36"/>
      <c r="CL301" s="60">
        <v>60</v>
      </c>
    </row>
    <row r="302" spans="1:90" ht="40.5" x14ac:dyDescent="0.25">
      <c r="A302" s="37">
        <v>15</v>
      </c>
      <c r="C302" s="37" t="s">
        <v>58</v>
      </c>
      <c r="D302" s="37"/>
      <c r="E302" s="37"/>
      <c r="F302" s="83"/>
      <c r="G302" s="44">
        <v>82.55</v>
      </c>
      <c r="H302" s="44">
        <f t="shared" si="245"/>
        <v>82.53</v>
      </c>
      <c r="I302" s="83">
        <v>82.49</v>
      </c>
      <c r="J302" s="43">
        <f t="shared" si="294"/>
        <v>-5.6572513840078887E-4</v>
      </c>
      <c r="K302" s="44">
        <f t="shared" si="295"/>
        <v>-4.6666666666681067E-2</v>
      </c>
      <c r="L302" s="76" t="s">
        <v>1076</v>
      </c>
      <c r="M302" s="122">
        <v>120</v>
      </c>
      <c r="N302" s="46">
        <f t="shared" si="251"/>
        <v>82.536666666666676</v>
      </c>
      <c r="O302" s="46">
        <v>-0.02</v>
      </c>
      <c r="P302" s="78">
        <v>82.539999999999992</v>
      </c>
      <c r="Q302" s="46">
        <v>-0.02</v>
      </c>
      <c r="R302" s="78">
        <v>82.55</v>
      </c>
      <c r="S302" s="46">
        <v>-0.02</v>
      </c>
      <c r="T302" s="78">
        <v>82.58</v>
      </c>
      <c r="U302" s="47">
        <f t="shared" si="292"/>
        <v>27.18826</v>
      </c>
      <c r="V302" s="47">
        <f t="shared" si="293"/>
        <v>29.66131</v>
      </c>
      <c r="W302" s="47">
        <v>27.188230000000001</v>
      </c>
      <c r="X302" s="47">
        <v>29.661290000000001</v>
      </c>
      <c r="Y302" s="47">
        <v>27.18825</v>
      </c>
      <c r="Z302" s="47">
        <v>29.661280000000001</v>
      </c>
      <c r="AA302" s="47">
        <v>27.18826</v>
      </c>
      <c r="AB302" s="47">
        <v>29.66133</v>
      </c>
      <c r="AC302" s="47">
        <v>27.188289999999999</v>
      </c>
      <c r="AD302" s="47">
        <v>29.661349999999999</v>
      </c>
      <c r="AE302" s="51">
        <f t="shared" si="246"/>
        <v>15</v>
      </c>
      <c r="AF302" s="51" t="str">
        <f t="shared" si="247"/>
        <v/>
      </c>
      <c r="AG302" s="51" t="str">
        <f t="shared" si="248"/>
        <v>m</v>
      </c>
      <c r="AH302" s="51" t="str">
        <f t="shared" si="249"/>
        <v/>
      </c>
      <c r="AI302" s="52">
        <f t="shared" si="250"/>
        <v>82.53</v>
      </c>
      <c r="AJ302" s="68" t="s">
        <v>58</v>
      </c>
      <c r="AK302" s="53"/>
      <c r="AL302" s="52"/>
      <c r="AM302" s="53">
        <f t="shared" si="252"/>
        <v>47</v>
      </c>
      <c r="AN302" s="53">
        <f>IF(AJ302&lt;&gt;"",IF(AJ302="o",VLOOKUP(AM302,OpenSect!$A$1:$D$11,2),IF(AJ302="u",VLOOKUP(AM302,UpHill!$A$1:$D$35,2),IF(AJ302="d",VLOOKUP(AM302,DownHill!$A$1:$D$29,2),IF(AJ302="f",VLOOKUP(AM302,FlatUnd!$A$2:$D$30,2),IF(AJ302="t",VLOOKUP(AM302,TimeAdd!$A$1:$D$176,2),IF(AJ302="l",VLOOKUP(AM302,SLimit!$A$1:$D$8,2),AN301)))))),AN301)</f>
        <v>56</v>
      </c>
      <c r="AO302" s="53">
        <f>IF(AJ302&lt;&gt;"",IF(AJ302="o",VLOOKUP(AM302,OpenSect!$A$1:$D$11,3),IF(AJ302="u",VLOOKUP(AM302,UpHill!$A$1:$D$35,3),IF(AJ302="d",VLOOKUP(AM302,DownHill!$A$3:$D$29,3),IF(AJ302="f",VLOOKUP(AM302,FlatUnd!$A$2:$D$30,3),IF(AJ302="t",VLOOKUP(AM302,TimeAdd!$A$1:$D$18,3),IF(AJ302="l",VLOOKUP(AM302,SLimit!$A$1:$D$8,3),AO301)))))),AO301)</f>
        <v>65</v>
      </c>
      <c r="AP302" s="53">
        <f>IF(AJ302&lt;&gt;"",IF(AJ302="o",VLOOKUP(AM302,OpenSect!$A$1:$D$11,4),IF(AJ302="u",VLOOKUP(AM302,UpHill!$A$1:$D$35,4),IF(AJ302="d",VLOOKUP(AM302,DownHill!$A$1:$D$29,4),IF(AJ302="f",VLOOKUP(AM302,FlatUnd!$A$2:$D$30,4),IF(AJ302="t",VLOOKUP(AM302,TimeAdd!$A$1:$D$18,4),IF(AJ302="l",VLOOKUP(AM302,SLimit!$A$1:$D$8,4),AP301)))))),AP301)</f>
        <v>74</v>
      </c>
      <c r="AQ302" s="53">
        <f t="shared" si="253"/>
        <v>120</v>
      </c>
      <c r="AR302" s="54" t="str">
        <f t="shared" si="254"/>
        <v>Control @ Warning - Gentle Curve.  31,0 km plate.  Dot on pole - mark on road.</v>
      </c>
      <c r="AS302" s="55"/>
      <c r="AT302" s="55"/>
      <c r="AU302" s="56">
        <f>IF(GroupStTimes!$A$8=0,MIN(CB302,CD302,CF302),MIN(BZ302,CB302,CD302,CF302))</f>
        <v>0.3426157407407408</v>
      </c>
      <c r="AV302" s="56">
        <f>IF(GroupStTimes!$A$8=0,MAX(CC302,CE302,CG302),MAX(CA302,CC302,CE302,CG302))</f>
        <v>0.39120370370370378</v>
      </c>
      <c r="AW302" s="57" t="str">
        <f t="shared" si="255"/>
        <v>27.18826  29.66131</v>
      </c>
      <c r="AX302" s="58">
        <f t="shared" si="256"/>
        <v>27.188230000000001</v>
      </c>
      <c r="AY302" s="58">
        <f t="shared" si="257"/>
        <v>29.661290000000001</v>
      </c>
      <c r="AZ302" s="31">
        <f t="shared" si="258"/>
        <v>79.61</v>
      </c>
      <c r="BA302" s="59">
        <f t="shared" si="259"/>
        <v>0.34131944444444451</v>
      </c>
      <c r="BB302" s="59">
        <f t="shared" si="260"/>
        <v>0.3468750000000001</v>
      </c>
      <c r="BC302" s="59">
        <f t="shared" si="261"/>
        <v>0.34043981481481489</v>
      </c>
      <c r="BD302" s="59">
        <f t="shared" si="262"/>
        <v>0.38627314814814817</v>
      </c>
      <c r="BE302" s="59">
        <f t="shared" si="263"/>
        <v>0.37891203703703707</v>
      </c>
      <c r="BF302" s="59">
        <f t="shared" si="264"/>
        <v>0.38932870370370376</v>
      </c>
      <c r="BG302" s="59">
        <f t="shared" si="265"/>
        <v>0.38774305555555544</v>
      </c>
      <c r="BH302" s="59">
        <f t="shared" si="266"/>
        <v>0.387048611111111</v>
      </c>
      <c r="BI302" s="31">
        <f t="shared" si="267"/>
        <v>2.9200000000000017</v>
      </c>
      <c r="BJ302" s="61">
        <f t="shared" si="268"/>
        <v>6.2127659574468121E-2</v>
      </c>
      <c r="BK302" s="61">
        <f t="shared" si="269"/>
        <v>5.2142857142857171E-2</v>
      </c>
      <c r="BL302" s="61">
        <f t="shared" si="270"/>
        <v>4.4923076923076947E-2</v>
      </c>
      <c r="BM302" s="61">
        <f t="shared" si="271"/>
        <v>3.945945945945948E-2</v>
      </c>
      <c r="BN302" s="62">
        <f t="shared" si="272"/>
        <v>0</v>
      </c>
      <c r="BO302" s="62">
        <f t="shared" si="273"/>
        <v>3</v>
      </c>
      <c r="BP302" s="62">
        <f t="shared" si="274"/>
        <v>44</v>
      </c>
      <c r="BQ302" s="62">
        <f t="shared" si="275"/>
        <v>0</v>
      </c>
      <c r="BR302" s="62">
        <f t="shared" si="276"/>
        <v>3</v>
      </c>
      <c r="BS302" s="62">
        <f t="shared" si="277"/>
        <v>8</v>
      </c>
      <c r="BT302" s="62">
        <f t="shared" si="278"/>
        <v>0</v>
      </c>
      <c r="BU302" s="62">
        <f t="shared" si="279"/>
        <v>2</v>
      </c>
      <c r="BV302" s="62">
        <f t="shared" si="280"/>
        <v>42</v>
      </c>
      <c r="BW302" s="62">
        <f t="shared" si="281"/>
        <v>0</v>
      </c>
      <c r="BX302" s="62">
        <f t="shared" si="282"/>
        <v>2</v>
      </c>
      <c r="BY302" s="62">
        <f t="shared" si="283"/>
        <v>22</v>
      </c>
      <c r="BZ302" s="63">
        <f t="shared" si="284"/>
        <v>0.3439120370370371</v>
      </c>
      <c r="CA302" s="63">
        <f t="shared" si="285"/>
        <v>0.34946759259259269</v>
      </c>
      <c r="CB302" s="63">
        <f t="shared" si="286"/>
        <v>0.3426157407407408</v>
      </c>
      <c r="CC302" s="63">
        <f t="shared" si="287"/>
        <v>0.38844907407407409</v>
      </c>
      <c r="CD302" s="63">
        <f t="shared" si="288"/>
        <v>0.38078703703703709</v>
      </c>
      <c r="CE302" s="63">
        <f t="shared" si="289"/>
        <v>0.39120370370370378</v>
      </c>
      <c r="CF302" s="63">
        <f t="shared" si="290"/>
        <v>0.38938657407407395</v>
      </c>
      <c r="CG302" s="63">
        <f t="shared" si="291"/>
        <v>0.38869212962962951</v>
      </c>
      <c r="CH302" s="36"/>
      <c r="CI302" s="36"/>
      <c r="CJ302" s="36"/>
      <c r="CK302" s="36"/>
      <c r="CL302" s="60">
        <v>60</v>
      </c>
    </row>
    <row r="303" spans="1:90" ht="28.5" customHeight="1" x14ac:dyDescent="0.25">
      <c r="A303" s="37">
        <v>15</v>
      </c>
      <c r="C303" s="37"/>
      <c r="D303" s="37"/>
      <c r="E303" s="37"/>
      <c r="F303" s="83"/>
      <c r="G303" s="44">
        <v>82.7</v>
      </c>
      <c r="H303" s="44">
        <f t="shared" si="245"/>
        <v>82.68</v>
      </c>
      <c r="I303" s="83">
        <v>82.64</v>
      </c>
      <c r="J303" s="43">
        <f t="shared" si="294"/>
        <v>-5.6469828977106812E-4</v>
      </c>
      <c r="K303" s="44">
        <f t="shared" si="295"/>
        <v>-4.6666666666681067E-2</v>
      </c>
      <c r="L303" s="76" t="s">
        <v>349</v>
      </c>
      <c r="M303" s="122">
        <v>120</v>
      </c>
      <c r="N303" s="46">
        <f t="shared" si="251"/>
        <v>82.686666666666682</v>
      </c>
      <c r="O303" s="46">
        <v>-0.02</v>
      </c>
      <c r="P303" s="78">
        <v>82.69</v>
      </c>
      <c r="Q303" s="46">
        <v>-0.02</v>
      </c>
      <c r="R303" s="78">
        <v>82.7</v>
      </c>
      <c r="S303" s="46">
        <v>-0.02</v>
      </c>
      <c r="T303" s="78">
        <v>82.73</v>
      </c>
      <c r="U303" s="47" t="str">
        <f t="shared" si="292"/>
        <v/>
      </c>
      <c r="V303" s="47" t="str">
        <f t="shared" si="293"/>
        <v/>
      </c>
      <c r="W303" s="47"/>
      <c r="X303" s="47"/>
      <c r="Y303" s="47"/>
      <c r="Z303" s="47"/>
      <c r="AA303" s="47"/>
      <c r="AB303" s="47"/>
      <c r="AC303" s="47"/>
      <c r="AD303" s="47"/>
      <c r="AE303" s="51">
        <f t="shared" si="246"/>
        <v>15</v>
      </c>
      <c r="AF303" s="51" t="str">
        <f t="shared" si="247"/>
        <v/>
      </c>
      <c r="AG303" s="51" t="str">
        <f t="shared" si="248"/>
        <v/>
      </c>
      <c r="AH303" s="51" t="str">
        <f t="shared" si="249"/>
        <v/>
      </c>
      <c r="AI303" s="52">
        <f t="shared" si="250"/>
        <v>82.68</v>
      </c>
      <c r="AJ303" s="68"/>
      <c r="AK303" s="53"/>
      <c r="AL303" s="52"/>
      <c r="AM303" s="53">
        <f t="shared" si="252"/>
        <v>47</v>
      </c>
      <c r="AN303" s="53">
        <f>IF(AJ303&lt;&gt;"",IF(AJ303="o",VLOOKUP(AM303,OpenSect!$A$1:$D$11,2),IF(AJ303="u",VLOOKUP(AM303,UpHill!$A$1:$D$35,2),IF(AJ303="d",VLOOKUP(AM303,DownHill!$A$1:$D$29,2),IF(AJ303="f",VLOOKUP(AM303,FlatUnd!$A$2:$D$30,2),IF(AJ303="t",VLOOKUP(AM303,TimeAdd!$A$1:$D$176,2),IF(AJ303="l",VLOOKUP(AM303,SLimit!$A$1:$D$8,2),AN302)))))),AN302)</f>
        <v>56</v>
      </c>
      <c r="AO303" s="53">
        <f>IF(AJ303&lt;&gt;"",IF(AJ303="o",VLOOKUP(AM303,OpenSect!$A$1:$D$11,3),IF(AJ303="u",VLOOKUP(AM303,UpHill!$A$1:$D$35,3),IF(AJ303="d",VLOOKUP(AM303,DownHill!$A$3:$D$29,3),IF(AJ303="f",VLOOKUP(AM303,FlatUnd!$A$2:$D$30,3),IF(AJ303="t",VLOOKUP(AM303,TimeAdd!$A$1:$D$18,3),IF(AJ303="l",VLOOKUP(AM303,SLimit!$A$1:$D$8,3),AO302)))))),AO302)</f>
        <v>65</v>
      </c>
      <c r="AP303" s="53">
        <f>IF(AJ303&lt;&gt;"",IF(AJ303="o",VLOOKUP(AM303,OpenSect!$A$1:$D$11,4),IF(AJ303="u",VLOOKUP(AM303,UpHill!$A$1:$D$35,4),IF(AJ303="d",VLOOKUP(AM303,DownHill!$A$1:$D$29,4),IF(AJ303="f",VLOOKUP(AM303,FlatUnd!$A$2:$D$30,4),IF(AJ303="t",VLOOKUP(AM303,TimeAdd!$A$1:$D$18,4),IF(AJ303="l",VLOOKUP(AM303,SLimit!$A$1:$D$8,4),AP302)))))),AP302)</f>
        <v>74</v>
      </c>
      <c r="AQ303" s="53">
        <f t="shared" si="253"/>
        <v>120</v>
      </c>
      <c r="AR303" s="54" t="str">
        <f t="shared" si="254"/>
        <v>Overhead power lines.</v>
      </c>
      <c r="AS303" s="55"/>
      <c r="AT303" s="55"/>
      <c r="AU303" s="56">
        <f>IF(GroupStTimes!$A$8=0,MIN(CB303,CD303,CF303),MIN(BZ303,CB303,CD303,CF303))</f>
        <v>0.34271990740740749</v>
      </c>
      <c r="AV303" s="56">
        <f>IF(GroupStTimes!$A$8=0,MAX(CC303,CE303,CG303),MAX(CA303,CC303,CE303,CG303))</f>
        <v>0.39129629629629636</v>
      </c>
      <c r="AW303" s="57" t="str">
        <f t="shared" si="255"/>
        <v/>
      </c>
      <c r="AX303" s="58" t="str">
        <f t="shared" si="256"/>
        <v/>
      </c>
      <c r="AY303" s="58" t="str">
        <f t="shared" si="257"/>
        <v/>
      </c>
      <c r="AZ303" s="31">
        <f t="shared" si="258"/>
        <v>79.61</v>
      </c>
      <c r="BA303" s="59">
        <f t="shared" si="259"/>
        <v>0.34131944444444451</v>
      </c>
      <c r="BB303" s="59">
        <f t="shared" si="260"/>
        <v>0.3468750000000001</v>
      </c>
      <c r="BC303" s="59">
        <f t="shared" si="261"/>
        <v>0.34043981481481489</v>
      </c>
      <c r="BD303" s="59">
        <f t="shared" si="262"/>
        <v>0.38627314814814817</v>
      </c>
      <c r="BE303" s="59">
        <f t="shared" si="263"/>
        <v>0.37891203703703707</v>
      </c>
      <c r="BF303" s="59">
        <f t="shared" si="264"/>
        <v>0.38932870370370376</v>
      </c>
      <c r="BG303" s="59">
        <f t="shared" si="265"/>
        <v>0.38774305555555544</v>
      </c>
      <c r="BH303" s="59">
        <f t="shared" si="266"/>
        <v>0.387048611111111</v>
      </c>
      <c r="BI303" s="31">
        <f t="shared" si="267"/>
        <v>3.0700000000000074</v>
      </c>
      <c r="BJ303" s="61">
        <f t="shared" si="268"/>
        <v>6.5319148936170371E-2</v>
      </c>
      <c r="BK303" s="61">
        <f t="shared" si="269"/>
        <v>5.4821428571428701E-2</v>
      </c>
      <c r="BL303" s="61">
        <f t="shared" si="270"/>
        <v>4.7230769230769347E-2</v>
      </c>
      <c r="BM303" s="61">
        <f t="shared" si="271"/>
        <v>4.1486486486486583E-2</v>
      </c>
      <c r="BN303" s="62">
        <f t="shared" si="272"/>
        <v>0</v>
      </c>
      <c r="BO303" s="62">
        <f t="shared" si="273"/>
        <v>3</v>
      </c>
      <c r="BP303" s="62">
        <f t="shared" si="274"/>
        <v>55</v>
      </c>
      <c r="BQ303" s="62">
        <f t="shared" si="275"/>
        <v>0</v>
      </c>
      <c r="BR303" s="62">
        <f t="shared" si="276"/>
        <v>3</v>
      </c>
      <c r="BS303" s="62">
        <f t="shared" si="277"/>
        <v>17</v>
      </c>
      <c r="BT303" s="62">
        <f t="shared" si="278"/>
        <v>0</v>
      </c>
      <c r="BU303" s="62">
        <f t="shared" si="279"/>
        <v>2</v>
      </c>
      <c r="BV303" s="62">
        <f t="shared" si="280"/>
        <v>50</v>
      </c>
      <c r="BW303" s="62">
        <f t="shared" si="281"/>
        <v>0</v>
      </c>
      <c r="BX303" s="62">
        <f t="shared" si="282"/>
        <v>2</v>
      </c>
      <c r="BY303" s="62">
        <f t="shared" si="283"/>
        <v>29</v>
      </c>
      <c r="BZ303" s="63">
        <f t="shared" si="284"/>
        <v>0.34403935185185192</v>
      </c>
      <c r="CA303" s="63">
        <f t="shared" si="285"/>
        <v>0.34959490740740751</v>
      </c>
      <c r="CB303" s="63">
        <f t="shared" si="286"/>
        <v>0.34271990740740749</v>
      </c>
      <c r="CC303" s="63">
        <f t="shared" si="287"/>
        <v>0.38855324074074077</v>
      </c>
      <c r="CD303" s="63">
        <f t="shared" si="288"/>
        <v>0.38087962962962968</v>
      </c>
      <c r="CE303" s="63">
        <f t="shared" si="289"/>
        <v>0.39129629629629636</v>
      </c>
      <c r="CF303" s="63">
        <f t="shared" si="290"/>
        <v>0.38946759259259245</v>
      </c>
      <c r="CG303" s="63">
        <f t="shared" si="291"/>
        <v>0.38877314814814801</v>
      </c>
      <c r="CH303" s="36"/>
      <c r="CI303" s="36"/>
      <c r="CJ303" s="36"/>
      <c r="CK303" s="36"/>
      <c r="CL303" s="60">
        <v>60</v>
      </c>
    </row>
    <row r="304" spans="1:90" ht="28.5" customHeight="1" x14ac:dyDescent="0.25">
      <c r="A304" s="37">
        <v>15</v>
      </c>
      <c r="B304" s="16" t="s">
        <v>71</v>
      </c>
      <c r="C304" s="37"/>
      <c r="D304" s="37"/>
      <c r="E304" s="37"/>
      <c r="F304" s="83"/>
      <c r="G304" s="44"/>
      <c r="H304" s="44">
        <f t="shared" si="245"/>
        <v>83.12</v>
      </c>
      <c r="I304" s="83">
        <v>83.07</v>
      </c>
      <c r="J304" s="43">
        <f t="shared" si="294"/>
        <v>-6.0190201035285147E-4</v>
      </c>
      <c r="K304" s="44">
        <f t="shared" si="295"/>
        <v>-5.0000000000011369E-2</v>
      </c>
      <c r="L304" s="76" t="s">
        <v>1039</v>
      </c>
      <c r="M304" s="122">
        <v>120</v>
      </c>
      <c r="N304" s="46">
        <f t="shared" si="251"/>
        <v>83.12</v>
      </c>
      <c r="O304" s="46">
        <v>-0.02</v>
      </c>
      <c r="P304" s="78">
        <v>83.12</v>
      </c>
      <c r="Q304" s="46">
        <v>-0.02</v>
      </c>
      <c r="R304" s="78">
        <v>83.14</v>
      </c>
      <c r="S304" s="46">
        <v>-0.02</v>
      </c>
      <c r="T304" s="78">
        <v>83.16</v>
      </c>
      <c r="U304" s="47" t="str">
        <f t="shared" si="292"/>
        <v/>
      </c>
      <c r="V304" s="47" t="str">
        <f t="shared" si="293"/>
        <v/>
      </c>
      <c r="W304" s="47"/>
      <c r="X304" s="47"/>
      <c r="Y304" s="47"/>
      <c r="Z304" s="47"/>
      <c r="AA304" s="47"/>
      <c r="AB304" s="47"/>
      <c r="AC304" s="47"/>
      <c r="AD304" s="47"/>
      <c r="AE304" s="51">
        <f t="shared" si="246"/>
        <v>15</v>
      </c>
      <c r="AF304" s="51" t="str">
        <f t="shared" si="247"/>
        <v>D</v>
      </c>
      <c r="AG304" s="51" t="str">
        <f t="shared" si="248"/>
        <v/>
      </c>
      <c r="AH304" s="51" t="str">
        <f t="shared" si="249"/>
        <v/>
      </c>
      <c r="AI304" s="52">
        <f t="shared" si="250"/>
        <v>83.12</v>
      </c>
      <c r="AJ304" s="68"/>
      <c r="AK304" s="53"/>
      <c r="AL304" s="52"/>
      <c r="AM304" s="53">
        <f t="shared" si="252"/>
        <v>47</v>
      </c>
      <c r="AN304" s="53">
        <f>IF(AJ304&lt;&gt;"",IF(AJ304="o",VLOOKUP(AM304,OpenSect!$A$1:$D$11,2),IF(AJ304="u",VLOOKUP(AM304,UpHill!$A$1:$D$35,2),IF(AJ304="d",VLOOKUP(AM304,DownHill!$A$1:$D$29,2),IF(AJ304="f",VLOOKUP(AM304,FlatUnd!$A$2:$D$30,2),IF(AJ304="t",VLOOKUP(AM304,TimeAdd!$A$1:$D$176,2),IF(AJ304="l",VLOOKUP(AM304,SLimit!$A$1:$D$8,2),AN303)))))),AN303)</f>
        <v>56</v>
      </c>
      <c r="AO304" s="53">
        <f>IF(AJ304&lt;&gt;"",IF(AJ304="o",VLOOKUP(AM304,OpenSect!$A$1:$D$11,3),IF(AJ304="u",VLOOKUP(AM304,UpHill!$A$1:$D$35,3),IF(AJ304="d",VLOOKUP(AM304,DownHill!$A$3:$D$29,3),IF(AJ304="f",VLOOKUP(AM304,FlatUnd!$A$2:$D$30,3),IF(AJ304="t",VLOOKUP(AM304,TimeAdd!$A$1:$D$18,3),IF(AJ304="l",VLOOKUP(AM304,SLimit!$A$1:$D$8,3),AO303)))))),AO303)</f>
        <v>65</v>
      </c>
      <c r="AP304" s="53">
        <f>IF(AJ304&lt;&gt;"",IF(AJ304="o",VLOOKUP(AM304,OpenSect!$A$1:$D$11,4),IF(AJ304="u",VLOOKUP(AM304,UpHill!$A$1:$D$35,4),IF(AJ304="d",VLOOKUP(AM304,DownHill!$A$1:$D$29,4),IF(AJ304="f",VLOOKUP(AM304,FlatUnd!$A$2:$D$30,4),IF(AJ304="t",VLOOKUP(AM304,TimeAdd!$A$1:$D$18,4),IF(AJ304="l",VLOOKUP(AM304,SLimit!$A$1:$D$8,4),AP303)))))),AP303)</f>
        <v>74</v>
      </c>
      <c r="AQ304" s="53">
        <f t="shared" si="253"/>
        <v>120</v>
      </c>
      <c r="AR304" s="54" t="str">
        <f t="shared" si="254"/>
        <v xml:space="preserve">120 Speed limit.  </v>
      </c>
      <c r="AS304" s="55"/>
      <c r="AT304" s="55"/>
      <c r="AU304" s="56">
        <f>IF(GroupStTimes!$A$8=0,MIN(CB304,CD304,CF304),MIN(BZ304,CB304,CD304,CF304))</f>
        <v>0.34305555555555561</v>
      </c>
      <c r="AV304" s="56">
        <f>IF(GroupStTimes!$A$8=0,MAX(CC304,CE304,CG304),MAX(CA304,CC304,CE304,CG304))</f>
        <v>0.39157407407407413</v>
      </c>
      <c r="AW304" s="57" t="str">
        <f t="shared" si="255"/>
        <v/>
      </c>
      <c r="AX304" s="58" t="str">
        <f t="shared" si="256"/>
        <v/>
      </c>
      <c r="AY304" s="58" t="str">
        <f t="shared" si="257"/>
        <v/>
      </c>
      <c r="AZ304" s="31">
        <f t="shared" si="258"/>
        <v>79.61</v>
      </c>
      <c r="BA304" s="59">
        <f t="shared" si="259"/>
        <v>0.34131944444444451</v>
      </c>
      <c r="BB304" s="59">
        <f t="shared" si="260"/>
        <v>0.3468750000000001</v>
      </c>
      <c r="BC304" s="59">
        <f t="shared" si="261"/>
        <v>0.34043981481481489</v>
      </c>
      <c r="BD304" s="59">
        <f t="shared" si="262"/>
        <v>0.38627314814814817</v>
      </c>
      <c r="BE304" s="59">
        <f t="shared" si="263"/>
        <v>0.37891203703703707</v>
      </c>
      <c r="BF304" s="59">
        <f t="shared" si="264"/>
        <v>0.38932870370370376</v>
      </c>
      <c r="BG304" s="59">
        <f t="shared" si="265"/>
        <v>0.38774305555555544</v>
      </c>
      <c r="BH304" s="59">
        <f t="shared" si="266"/>
        <v>0.387048611111111</v>
      </c>
      <c r="BI304" s="31">
        <f t="shared" si="267"/>
        <v>3.5100000000000051</v>
      </c>
      <c r="BJ304" s="61">
        <f t="shared" si="268"/>
        <v>7.4680851063829892E-2</v>
      </c>
      <c r="BK304" s="61">
        <f t="shared" si="269"/>
        <v>6.2678571428571514E-2</v>
      </c>
      <c r="BL304" s="61">
        <f t="shared" si="270"/>
        <v>5.4000000000000076E-2</v>
      </c>
      <c r="BM304" s="61">
        <f t="shared" si="271"/>
        <v>4.7432432432432503E-2</v>
      </c>
      <c r="BN304" s="62">
        <f t="shared" si="272"/>
        <v>0</v>
      </c>
      <c r="BO304" s="62">
        <f t="shared" si="273"/>
        <v>4</v>
      </c>
      <c r="BP304" s="62">
        <f t="shared" si="274"/>
        <v>29</v>
      </c>
      <c r="BQ304" s="62">
        <f t="shared" si="275"/>
        <v>0</v>
      </c>
      <c r="BR304" s="62">
        <f t="shared" si="276"/>
        <v>3</v>
      </c>
      <c r="BS304" s="62">
        <f t="shared" si="277"/>
        <v>46</v>
      </c>
      <c r="BT304" s="62">
        <f t="shared" si="278"/>
        <v>0</v>
      </c>
      <c r="BU304" s="62">
        <f t="shared" si="279"/>
        <v>3</v>
      </c>
      <c r="BV304" s="62">
        <f t="shared" si="280"/>
        <v>14</v>
      </c>
      <c r="BW304" s="62">
        <f t="shared" si="281"/>
        <v>0</v>
      </c>
      <c r="BX304" s="62">
        <f t="shared" si="282"/>
        <v>2</v>
      </c>
      <c r="BY304" s="62">
        <f t="shared" si="283"/>
        <v>51</v>
      </c>
      <c r="BZ304" s="63">
        <f t="shared" si="284"/>
        <v>0.34443287037037046</v>
      </c>
      <c r="CA304" s="63">
        <f t="shared" si="285"/>
        <v>0.34998842592592605</v>
      </c>
      <c r="CB304" s="63">
        <f t="shared" si="286"/>
        <v>0.34305555555555561</v>
      </c>
      <c r="CC304" s="63">
        <f t="shared" si="287"/>
        <v>0.3888888888888889</v>
      </c>
      <c r="CD304" s="63">
        <f t="shared" si="288"/>
        <v>0.38115740740740744</v>
      </c>
      <c r="CE304" s="63">
        <f t="shared" si="289"/>
        <v>0.39157407407407413</v>
      </c>
      <c r="CF304" s="63">
        <f t="shared" si="290"/>
        <v>0.38972222222222208</v>
      </c>
      <c r="CG304" s="63">
        <f t="shared" si="291"/>
        <v>0.38902777777777764</v>
      </c>
      <c r="CH304" s="36"/>
      <c r="CI304" s="36"/>
      <c r="CJ304" s="36"/>
      <c r="CK304" s="36"/>
      <c r="CL304" s="60">
        <v>60</v>
      </c>
    </row>
    <row r="305" spans="1:90" ht="28.5" customHeight="1" x14ac:dyDescent="0.25">
      <c r="A305" s="37">
        <v>15</v>
      </c>
      <c r="C305" s="37"/>
      <c r="D305" s="37"/>
      <c r="E305" s="37"/>
      <c r="F305" s="83"/>
      <c r="G305" s="44"/>
      <c r="H305" s="44">
        <f t="shared" si="245"/>
        <v>83.52</v>
      </c>
      <c r="I305" s="83">
        <v>83.47</v>
      </c>
      <c r="J305" s="43">
        <f t="shared" si="294"/>
        <v>-5.590831037100883E-4</v>
      </c>
      <c r="K305" s="44">
        <f t="shared" si="295"/>
        <v>-4.6666666666681067E-2</v>
      </c>
      <c r="L305" s="76" t="s">
        <v>992</v>
      </c>
      <c r="M305" s="122">
        <v>120</v>
      </c>
      <c r="N305" s="46">
        <f t="shared" si="251"/>
        <v>83.51666666666668</v>
      </c>
      <c r="O305" s="46">
        <v>-0.02</v>
      </c>
      <c r="P305" s="78">
        <v>83.52000000000001</v>
      </c>
      <c r="Q305" s="46">
        <v>-0.02</v>
      </c>
      <c r="R305" s="78">
        <v>83.54</v>
      </c>
      <c r="S305" s="46">
        <v>-0.02</v>
      </c>
      <c r="T305" s="78">
        <v>83.55</v>
      </c>
      <c r="U305" s="47" t="str">
        <f t="shared" si="292"/>
        <v/>
      </c>
      <c r="V305" s="47" t="str">
        <f t="shared" si="293"/>
        <v/>
      </c>
      <c r="W305" s="47"/>
      <c r="X305" s="47"/>
      <c r="Y305" s="47"/>
      <c r="Z305" s="47"/>
      <c r="AA305" s="47"/>
      <c r="AB305" s="47"/>
      <c r="AC305" s="47"/>
      <c r="AD305" s="47"/>
      <c r="AE305" s="51">
        <f t="shared" si="246"/>
        <v>15</v>
      </c>
      <c r="AF305" s="51" t="str">
        <f t="shared" si="247"/>
        <v/>
      </c>
      <c r="AG305" s="51" t="str">
        <f t="shared" si="248"/>
        <v/>
      </c>
      <c r="AH305" s="51" t="str">
        <f t="shared" si="249"/>
        <v/>
      </c>
      <c r="AI305" s="52">
        <f t="shared" si="250"/>
        <v>83.52</v>
      </c>
      <c r="AJ305" s="68"/>
      <c r="AK305" s="53"/>
      <c r="AL305" s="52"/>
      <c r="AM305" s="53">
        <f t="shared" si="252"/>
        <v>47</v>
      </c>
      <c r="AN305" s="53">
        <f>IF(AJ305&lt;&gt;"",IF(AJ305="o",VLOOKUP(AM305,OpenSect!$A$1:$D$11,2),IF(AJ305="u",VLOOKUP(AM305,UpHill!$A$1:$D$35,2),IF(AJ305="d",VLOOKUP(AM305,DownHill!$A$1:$D$29,2),IF(AJ305="f",VLOOKUP(AM305,FlatUnd!$A$2:$D$30,2),IF(AJ305="t",VLOOKUP(AM305,TimeAdd!$A$1:$D$176,2),IF(AJ305="l",VLOOKUP(AM305,SLimit!$A$1:$D$8,2),AN304)))))),AN304)</f>
        <v>56</v>
      </c>
      <c r="AO305" s="53">
        <f>IF(AJ305&lt;&gt;"",IF(AJ305="o",VLOOKUP(AM305,OpenSect!$A$1:$D$11,3),IF(AJ305="u",VLOOKUP(AM305,UpHill!$A$1:$D$35,3),IF(AJ305="d",VLOOKUP(AM305,DownHill!$A$3:$D$29,3),IF(AJ305="f",VLOOKUP(AM305,FlatUnd!$A$2:$D$30,3),IF(AJ305="t",VLOOKUP(AM305,TimeAdd!$A$1:$D$18,3),IF(AJ305="l",VLOOKUP(AM305,SLimit!$A$1:$D$8,3),AO304)))))),AO304)</f>
        <v>65</v>
      </c>
      <c r="AP305" s="53">
        <f>IF(AJ305&lt;&gt;"",IF(AJ305="o",VLOOKUP(AM305,OpenSect!$A$1:$D$11,4),IF(AJ305="u",VLOOKUP(AM305,UpHill!$A$1:$D$35,4),IF(AJ305="d",VLOOKUP(AM305,DownHill!$A$1:$D$29,4),IF(AJ305="f",VLOOKUP(AM305,FlatUnd!$A$2:$D$30,4),IF(AJ305="t",VLOOKUP(AM305,TimeAdd!$A$1:$D$18,4),IF(AJ305="l",VLOOKUP(AM305,SLimit!$A$1:$D$8,4),AP304)))))),AP304)</f>
        <v>74</v>
      </c>
      <c r="AQ305" s="53">
        <f t="shared" si="253"/>
        <v>120</v>
      </c>
      <c r="AR305" s="54" t="str">
        <f t="shared" si="254"/>
        <v>32,0 km plate.</v>
      </c>
      <c r="AS305" s="55"/>
      <c r="AT305" s="55"/>
      <c r="AU305" s="56">
        <f>IF(GroupStTimes!$A$8=0,MIN(CB305,CD305,CF305),MIN(BZ305,CB305,CD305,CF305))</f>
        <v>0.34334490740740747</v>
      </c>
      <c r="AV305" s="56">
        <f>IF(GroupStTimes!$A$8=0,MAX(CC305,CE305,CG305),MAX(CA305,CC305,CE305,CG305))</f>
        <v>0.39184027777777786</v>
      </c>
      <c r="AW305" s="57" t="str">
        <f t="shared" si="255"/>
        <v/>
      </c>
      <c r="AX305" s="58" t="str">
        <f t="shared" si="256"/>
        <v/>
      </c>
      <c r="AY305" s="58" t="str">
        <f t="shared" si="257"/>
        <v/>
      </c>
      <c r="AZ305" s="31">
        <f t="shared" si="258"/>
        <v>79.61</v>
      </c>
      <c r="BA305" s="59">
        <f t="shared" si="259"/>
        <v>0.34131944444444451</v>
      </c>
      <c r="BB305" s="59">
        <f t="shared" si="260"/>
        <v>0.3468750000000001</v>
      </c>
      <c r="BC305" s="59">
        <f t="shared" si="261"/>
        <v>0.34043981481481489</v>
      </c>
      <c r="BD305" s="59">
        <f t="shared" si="262"/>
        <v>0.38627314814814817</v>
      </c>
      <c r="BE305" s="59">
        <f t="shared" si="263"/>
        <v>0.37891203703703707</v>
      </c>
      <c r="BF305" s="59">
        <f t="shared" si="264"/>
        <v>0.38932870370370376</v>
      </c>
      <c r="BG305" s="59">
        <f t="shared" si="265"/>
        <v>0.38774305555555544</v>
      </c>
      <c r="BH305" s="59">
        <f t="shared" si="266"/>
        <v>0.387048611111111</v>
      </c>
      <c r="BI305" s="31">
        <f t="shared" si="267"/>
        <v>3.9099999999999966</v>
      </c>
      <c r="BJ305" s="61">
        <f t="shared" si="268"/>
        <v>8.3191489361702051E-2</v>
      </c>
      <c r="BK305" s="61">
        <f t="shared" si="269"/>
        <v>6.9821428571428507E-2</v>
      </c>
      <c r="BL305" s="61">
        <f t="shared" si="270"/>
        <v>6.0153846153846099E-2</v>
      </c>
      <c r="BM305" s="61">
        <f t="shared" si="271"/>
        <v>5.2837837837837791E-2</v>
      </c>
      <c r="BN305" s="62">
        <f t="shared" si="272"/>
        <v>0</v>
      </c>
      <c r="BO305" s="62">
        <f t="shared" si="273"/>
        <v>4</v>
      </c>
      <c r="BP305" s="62">
        <f t="shared" si="274"/>
        <v>59</v>
      </c>
      <c r="BQ305" s="62">
        <f t="shared" si="275"/>
        <v>0</v>
      </c>
      <c r="BR305" s="62">
        <f t="shared" si="276"/>
        <v>4</v>
      </c>
      <c r="BS305" s="62">
        <f t="shared" si="277"/>
        <v>11</v>
      </c>
      <c r="BT305" s="62">
        <f t="shared" si="278"/>
        <v>0</v>
      </c>
      <c r="BU305" s="62">
        <f t="shared" si="279"/>
        <v>3</v>
      </c>
      <c r="BV305" s="62">
        <f t="shared" si="280"/>
        <v>37</v>
      </c>
      <c r="BW305" s="62">
        <f t="shared" si="281"/>
        <v>0</v>
      </c>
      <c r="BX305" s="62">
        <f t="shared" si="282"/>
        <v>3</v>
      </c>
      <c r="BY305" s="62">
        <f t="shared" si="283"/>
        <v>10</v>
      </c>
      <c r="BZ305" s="63">
        <f t="shared" si="284"/>
        <v>0.34478009259259268</v>
      </c>
      <c r="CA305" s="63">
        <f t="shared" si="285"/>
        <v>0.35033564814814827</v>
      </c>
      <c r="CB305" s="63">
        <f t="shared" si="286"/>
        <v>0.34334490740740747</v>
      </c>
      <c r="CC305" s="63">
        <f t="shared" si="287"/>
        <v>0.38917824074074076</v>
      </c>
      <c r="CD305" s="63">
        <f t="shared" si="288"/>
        <v>0.38142361111111117</v>
      </c>
      <c r="CE305" s="63">
        <f t="shared" si="289"/>
        <v>0.39184027777777786</v>
      </c>
      <c r="CF305" s="63">
        <f t="shared" si="290"/>
        <v>0.38994212962962949</v>
      </c>
      <c r="CG305" s="63">
        <f t="shared" si="291"/>
        <v>0.38924768518518504</v>
      </c>
      <c r="CH305" s="36"/>
      <c r="CI305" s="36"/>
      <c r="CJ305" s="36"/>
      <c r="CK305" s="36"/>
      <c r="CL305" s="60">
        <v>60</v>
      </c>
    </row>
    <row r="306" spans="1:90" ht="28.5" customHeight="1" x14ac:dyDescent="0.25">
      <c r="A306" s="37">
        <v>15</v>
      </c>
      <c r="B306" s="16" t="s">
        <v>136</v>
      </c>
      <c r="C306" s="37"/>
      <c r="D306" s="37"/>
      <c r="E306" s="37"/>
      <c r="F306" s="83"/>
      <c r="G306" s="44"/>
      <c r="H306" s="44">
        <f t="shared" si="245"/>
        <v>83.89</v>
      </c>
      <c r="I306" s="83">
        <v>83.84</v>
      </c>
      <c r="J306" s="43">
        <f t="shared" si="294"/>
        <v>-5.963740458014928E-4</v>
      </c>
      <c r="K306" s="44">
        <f t="shared" si="295"/>
        <v>-4.9999999999997158E-2</v>
      </c>
      <c r="L306" s="76" t="s">
        <v>349</v>
      </c>
      <c r="M306" s="122">
        <v>120</v>
      </c>
      <c r="N306" s="46">
        <f t="shared" si="251"/>
        <v>83.89</v>
      </c>
      <c r="O306" s="46">
        <v>-0.02</v>
      </c>
      <c r="P306" s="78">
        <v>83.89</v>
      </c>
      <c r="Q306" s="46">
        <v>-0.02</v>
      </c>
      <c r="R306" s="78">
        <v>83.91</v>
      </c>
      <c r="S306" s="46">
        <v>-0.02</v>
      </c>
      <c r="T306" s="78">
        <v>83.93</v>
      </c>
      <c r="U306" s="47" t="str">
        <f t="shared" si="292"/>
        <v/>
      </c>
      <c r="V306" s="47" t="str">
        <f t="shared" si="293"/>
        <v/>
      </c>
      <c r="W306" s="47"/>
      <c r="X306" s="47"/>
      <c r="Y306" s="47"/>
      <c r="Z306" s="47"/>
      <c r="AA306" s="47"/>
      <c r="AB306" s="47"/>
      <c r="AC306" s="47"/>
      <c r="AD306" s="47"/>
      <c r="AE306" s="51">
        <f t="shared" si="246"/>
        <v>15</v>
      </c>
      <c r="AF306" s="51" t="str">
        <f t="shared" si="247"/>
        <v>U</v>
      </c>
      <c r="AG306" s="51" t="str">
        <f t="shared" si="248"/>
        <v/>
      </c>
      <c r="AH306" s="51" t="str">
        <f t="shared" si="249"/>
        <v/>
      </c>
      <c r="AI306" s="52">
        <f t="shared" si="250"/>
        <v>83.89</v>
      </c>
      <c r="AJ306" s="68"/>
      <c r="AK306" s="53"/>
      <c r="AL306" s="52"/>
      <c r="AM306" s="53">
        <f t="shared" si="252"/>
        <v>47</v>
      </c>
      <c r="AN306" s="53">
        <f>IF(AJ306&lt;&gt;"",IF(AJ306="o",VLOOKUP(AM306,OpenSect!$A$1:$D$11,2),IF(AJ306="u",VLOOKUP(AM306,UpHill!$A$1:$D$35,2),IF(AJ306="d",VLOOKUP(AM306,DownHill!$A$1:$D$29,2),IF(AJ306="f",VLOOKUP(AM306,FlatUnd!$A$2:$D$30,2),IF(AJ306="t",VLOOKUP(AM306,TimeAdd!$A$1:$D$176,2),IF(AJ306="l",VLOOKUP(AM306,SLimit!$A$1:$D$8,2),AN305)))))),AN305)</f>
        <v>56</v>
      </c>
      <c r="AO306" s="53">
        <f>IF(AJ306&lt;&gt;"",IF(AJ306="o",VLOOKUP(AM306,OpenSect!$A$1:$D$11,3),IF(AJ306="u",VLOOKUP(AM306,UpHill!$A$1:$D$35,3),IF(AJ306="d",VLOOKUP(AM306,DownHill!$A$3:$D$29,3),IF(AJ306="f",VLOOKUP(AM306,FlatUnd!$A$2:$D$30,3),IF(AJ306="t",VLOOKUP(AM306,TimeAdd!$A$1:$D$18,3),IF(AJ306="l",VLOOKUP(AM306,SLimit!$A$1:$D$8,3),AO305)))))),AO305)</f>
        <v>65</v>
      </c>
      <c r="AP306" s="53">
        <f>IF(AJ306&lt;&gt;"",IF(AJ306="o",VLOOKUP(AM306,OpenSect!$A$1:$D$11,4),IF(AJ306="u",VLOOKUP(AM306,UpHill!$A$1:$D$35,4),IF(AJ306="d",VLOOKUP(AM306,DownHill!$A$1:$D$29,4),IF(AJ306="f",VLOOKUP(AM306,FlatUnd!$A$2:$D$30,4),IF(AJ306="t",VLOOKUP(AM306,TimeAdd!$A$1:$D$18,4),IF(AJ306="l",VLOOKUP(AM306,SLimit!$A$1:$D$8,4),AP305)))))),AP305)</f>
        <v>74</v>
      </c>
      <c r="AQ306" s="53">
        <f t="shared" si="253"/>
        <v>120</v>
      </c>
      <c r="AR306" s="54" t="str">
        <f t="shared" si="254"/>
        <v>Overhead power lines.</v>
      </c>
      <c r="AS306" s="55"/>
      <c r="AT306" s="55"/>
      <c r="AU306" s="56">
        <f>IF(GroupStTimes!$A$8=0,MIN(CB306,CD306,CF306),MIN(BZ306,CB306,CD306,CF306))</f>
        <v>0.34362268518518524</v>
      </c>
      <c r="AV306" s="56">
        <f>IF(GroupStTimes!$A$8=0,MAX(CC306,CE306,CG306),MAX(CA306,CC306,CE306,CG306))</f>
        <v>0.3920717592592593</v>
      </c>
      <c r="AW306" s="57" t="str">
        <f t="shared" si="255"/>
        <v/>
      </c>
      <c r="AX306" s="58" t="str">
        <f t="shared" si="256"/>
        <v/>
      </c>
      <c r="AY306" s="58" t="str">
        <f t="shared" si="257"/>
        <v/>
      </c>
      <c r="AZ306" s="31">
        <f t="shared" si="258"/>
        <v>79.61</v>
      </c>
      <c r="BA306" s="59">
        <f t="shared" si="259"/>
        <v>0.34131944444444451</v>
      </c>
      <c r="BB306" s="59">
        <f t="shared" si="260"/>
        <v>0.3468750000000001</v>
      </c>
      <c r="BC306" s="59">
        <f t="shared" si="261"/>
        <v>0.34043981481481489</v>
      </c>
      <c r="BD306" s="59">
        <f t="shared" si="262"/>
        <v>0.38627314814814817</v>
      </c>
      <c r="BE306" s="59">
        <f t="shared" si="263"/>
        <v>0.37891203703703707</v>
      </c>
      <c r="BF306" s="59">
        <f t="shared" si="264"/>
        <v>0.38932870370370376</v>
      </c>
      <c r="BG306" s="59">
        <f t="shared" si="265"/>
        <v>0.38774305555555544</v>
      </c>
      <c r="BH306" s="59">
        <f t="shared" si="266"/>
        <v>0.387048611111111</v>
      </c>
      <c r="BI306" s="31">
        <f t="shared" si="267"/>
        <v>4.2800000000000011</v>
      </c>
      <c r="BJ306" s="61">
        <f t="shared" si="268"/>
        <v>9.1063829787234069E-2</v>
      </c>
      <c r="BK306" s="61">
        <f t="shared" si="269"/>
        <v>7.6428571428571443E-2</v>
      </c>
      <c r="BL306" s="61">
        <f t="shared" si="270"/>
        <v>6.584615384615386E-2</v>
      </c>
      <c r="BM306" s="61">
        <f t="shared" si="271"/>
        <v>5.7837837837837851E-2</v>
      </c>
      <c r="BN306" s="62">
        <f t="shared" si="272"/>
        <v>0</v>
      </c>
      <c r="BO306" s="62">
        <f t="shared" si="273"/>
        <v>5</v>
      </c>
      <c r="BP306" s="62">
        <f t="shared" si="274"/>
        <v>28</v>
      </c>
      <c r="BQ306" s="62">
        <f t="shared" si="275"/>
        <v>0</v>
      </c>
      <c r="BR306" s="62">
        <f t="shared" si="276"/>
        <v>4</v>
      </c>
      <c r="BS306" s="62">
        <f t="shared" si="277"/>
        <v>35</v>
      </c>
      <c r="BT306" s="62">
        <f t="shared" si="278"/>
        <v>0</v>
      </c>
      <c r="BU306" s="62">
        <f t="shared" si="279"/>
        <v>3</v>
      </c>
      <c r="BV306" s="62">
        <f t="shared" si="280"/>
        <v>57</v>
      </c>
      <c r="BW306" s="62">
        <f t="shared" si="281"/>
        <v>0</v>
      </c>
      <c r="BX306" s="62">
        <f t="shared" si="282"/>
        <v>3</v>
      </c>
      <c r="BY306" s="62">
        <f t="shared" si="283"/>
        <v>28</v>
      </c>
      <c r="BZ306" s="63">
        <f t="shared" si="284"/>
        <v>0.34511574074074081</v>
      </c>
      <c r="CA306" s="63">
        <f t="shared" si="285"/>
        <v>0.3506712962962964</v>
      </c>
      <c r="CB306" s="63">
        <f t="shared" si="286"/>
        <v>0.34362268518518524</v>
      </c>
      <c r="CC306" s="63">
        <f t="shared" si="287"/>
        <v>0.38945601851851852</v>
      </c>
      <c r="CD306" s="63">
        <f t="shared" si="288"/>
        <v>0.38165509259259262</v>
      </c>
      <c r="CE306" s="63">
        <f t="shared" si="289"/>
        <v>0.3920717592592593</v>
      </c>
      <c r="CF306" s="63">
        <f t="shared" si="290"/>
        <v>0.39015046296296285</v>
      </c>
      <c r="CG306" s="63">
        <f t="shared" si="291"/>
        <v>0.38945601851851841</v>
      </c>
      <c r="CH306" s="36"/>
      <c r="CI306" s="36"/>
      <c r="CJ306" s="36"/>
      <c r="CK306" s="36"/>
      <c r="CL306" s="60">
        <v>60</v>
      </c>
    </row>
    <row r="307" spans="1:90" ht="28.5" customHeight="1" x14ac:dyDescent="0.25">
      <c r="A307" s="37">
        <v>15</v>
      </c>
      <c r="B307" s="16" t="s">
        <v>136</v>
      </c>
      <c r="C307" s="37" t="s">
        <v>67</v>
      </c>
      <c r="D307" s="37">
        <v>46</v>
      </c>
      <c r="E307" s="37"/>
      <c r="F307" s="83"/>
      <c r="G307" s="44"/>
      <c r="H307" s="44">
        <f t="shared" si="245"/>
        <v>84.45</v>
      </c>
      <c r="I307" s="83">
        <v>84.41</v>
      </c>
      <c r="J307" s="43">
        <f t="shared" si="294"/>
        <v>-4.7387750266563507E-4</v>
      </c>
      <c r="K307" s="44">
        <f t="shared" si="295"/>
        <v>-4.0000000000006253E-2</v>
      </c>
      <c r="L307" s="76" t="s">
        <v>349</v>
      </c>
      <c r="M307" s="122">
        <v>120</v>
      </c>
      <c r="N307" s="46">
        <f t="shared" si="251"/>
        <v>84.45</v>
      </c>
      <c r="O307" s="46">
        <v>-0.02</v>
      </c>
      <c r="P307" s="78">
        <v>84.46</v>
      </c>
      <c r="Q307" s="46">
        <v>-0.02</v>
      </c>
      <c r="R307" s="78">
        <v>84.47</v>
      </c>
      <c r="S307" s="46">
        <v>-0.02</v>
      </c>
      <c r="T307" s="78">
        <v>84.48</v>
      </c>
      <c r="U307" s="47" t="str">
        <f t="shared" si="292"/>
        <v/>
      </c>
      <c r="V307" s="47" t="str">
        <f t="shared" si="293"/>
        <v/>
      </c>
      <c r="W307" s="47"/>
      <c r="X307" s="47"/>
      <c r="Y307" s="47"/>
      <c r="Z307" s="47"/>
      <c r="AA307" s="47"/>
      <c r="AB307" s="47"/>
      <c r="AC307" s="47"/>
      <c r="AD307" s="47"/>
      <c r="AE307" s="51">
        <f t="shared" si="246"/>
        <v>15</v>
      </c>
      <c r="AF307" s="51" t="str">
        <f t="shared" si="247"/>
        <v>U</v>
      </c>
      <c r="AG307" s="51" t="str">
        <f t="shared" si="248"/>
        <v>d</v>
      </c>
      <c r="AH307" s="51">
        <f t="shared" si="249"/>
        <v>46</v>
      </c>
      <c r="AI307" s="52">
        <f t="shared" si="250"/>
        <v>84.45</v>
      </c>
      <c r="AJ307" s="68"/>
      <c r="AK307" s="53"/>
      <c r="AL307" s="52"/>
      <c r="AM307" s="53">
        <f t="shared" si="252"/>
        <v>47</v>
      </c>
      <c r="AN307" s="53">
        <f>IF(AJ307&lt;&gt;"",IF(AJ307="o",VLOOKUP(AM307,OpenSect!$A$1:$D$11,2),IF(AJ307="u",VLOOKUP(AM307,UpHill!$A$1:$D$35,2),IF(AJ307="d",VLOOKUP(AM307,DownHill!$A$1:$D$29,2),IF(AJ307="f",VLOOKUP(AM307,FlatUnd!$A$2:$D$30,2),IF(AJ307="t",VLOOKUP(AM307,TimeAdd!$A$1:$D$176,2),IF(AJ307="l",VLOOKUP(AM307,SLimit!$A$1:$D$8,2),AN306)))))),AN306)</f>
        <v>56</v>
      </c>
      <c r="AO307" s="53">
        <f>IF(AJ307&lt;&gt;"",IF(AJ307="o",VLOOKUP(AM307,OpenSect!$A$1:$D$11,3),IF(AJ307="u",VLOOKUP(AM307,UpHill!$A$1:$D$35,3),IF(AJ307="d",VLOOKUP(AM307,DownHill!$A$3:$D$29,3),IF(AJ307="f",VLOOKUP(AM307,FlatUnd!$A$2:$D$30,3),IF(AJ307="t",VLOOKUP(AM307,TimeAdd!$A$1:$D$18,3),IF(AJ307="l",VLOOKUP(AM307,SLimit!$A$1:$D$8,3),AO306)))))),AO306)</f>
        <v>65</v>
      </c>
      <c r="AP307" s="53">
        <f>IF(AJ307&lt;&gt;"",IF(AJ307="o",VLOOKUP(AM307,OpenSect!$A$1:$D$11,4),IF(AJ307="u",VLOOKUP(AM307,UpHill!$A$1:$D$35,4),IF(AJ307="d",VLOOKUP(AM307,DownHill!$A$1:$D$29,4),IF(AJ307="f",VLOOKUP(AM307,FlatUnd!$A$2:$D$30,4),IF(AJ307="t",VLOOKUP(AM307,TimeAdd!$A$1:$D$18,4),IF(AJ307="l",VLOOKUP(AM307,SLimit!$A$1:$D$8,4),AP306)))))),AP306)</f>
        <v>74</v>
      </c>
      <c r="AQ307" s="53">
        <f t="shared" si="253"/>
        <v>120</v>
      </c>
      <c r="AR307" s="54" t="str">
        <f t="shared" si="254"/>
        <v>Overhead power lines.</v>
      </c>
      <c r="AS307" s="55"/>
      <c r="AT307" s="55"/>
      <c r="AU307" s="56">
        <f>IF(GroupStTimes!$A$8=0,MIN(CB307,CD307,CF307),MIN(BZ307,CB307,CD307,CF307))</f>
        <v>0.34403935185185192</v>
      </c>
      <c r="AV307" s="56">
        <f>IF(GroupStTimes!$A$8=0,MAX(CC307,CE307,CG307),MAX(CA307,CC307,CE307,CG307))</f>
        <v>0.39243055555555562</v>
      </c>
      <c r="AW307" s="57" t="str">
        <f t="shared" si="255"/>
        <v/>
      </c>
      <c r="AX307" s="58" t="str">
        <f t="shared" si="256"/>
        <v/>
      </c>
      <c r="AY307" s="58" t="str">
        <f t="shared" si="257"/>
        <v/>
      </c>
      <c r="AZ307" s="31">
        <f t="shared" si="258"/>
        <v>79.61</v>
      </c>
      <c r="BA307" s="59">
        <f t="shared" si="259"/>
        <v>0.34131944444444451</v>
      </c>
      <c r="BB307" s="59">
        <f t="shared" si="260"/>
        <v>0.3468750000000001</v>
      </c>
      <c r="BC307" s="59">
        <f t="shared" si="261"/>
        <v>0.34043981481481489</v>
      </c>
      <c r="BD307" s="59">
        <f t="shared" si="262"/>
        <v>0.38627314814814817</v>
      </c>
      <c r="BE307" s="59">
        <f t="shared" si="263"/>
        <v>0.37891203703703707</v>
      </c>
      <c r="BF307" s="59">
        <f t="shared" si="264"/>
        <v>0.38932870370370376</v>
      </c>
      <c r="BG307" s="59">
        <f t="shared" si="265"/>
        <v>0.38774305555555544</v>
      </c>
      <c r="BH307" s="59">
        <f t="shared" si="266"/>
        <v>0.387048611111111</v>
      </c>
      <c r="BI307" s="31">
        <f t="shared" si="267"/>
        <v>4.8400000000000034</v>
      </c>
      <c r="BJ307" s="61">
        <f t="shared" si="268"/>
        <v>0.10297872340425539</v>
      </c>
      <c r="BK307" s="61">
        <f t="shared" si="269"/>
        <v>8.6428571428571493E-2</v>
      </c>
      <c r="BL307" s="61">
        <f t="shared" si="270"/>
        <v>7.446153846153851E-2</v>
      </c>
      <c r="BM307" s="61">
        <f t="shared" si="271"/>
        <v>6.5405405405405445E-2</v>
      </c>
      <c r="BN307" s="62">
        <f t="shared" si="272"/>
        <v>0</v>
      </c>
      <c r="BO307" s="62">
        <f t="shared" si="273"/>
        <v>6</v>
      </c>
      <c r="BP307" s="62">
        <f t="shared" si="274"/>
        <v>11</v>
      </c>
      <c r="BQ307" s="62">
        <f t="shared" si="275"/>
        <v>0</v>
      </c>
      <c r="BR307" s="62">
        <f t="shared" si="276"/>
        <v>5</v>
      </c>
      <c r="BS307" s="62">
        <f t="shared" si="277"/>
        <v>11</v>
      </c>
      <c r="BT307" s="62">
        <f t="shared" si="278"/>
        <v>0</v>
      </c>
      <c r="BU307" s="62">
        <f t="shared" si="279"/>
        <v>4</v>
      </c>
      <c r="BV307" s="62">
        <f t="shared" si="280"/>
        <v>28</v>
      </c>
      <c r="BW307" s="62">
        <f t="shared" si="281"/>
        <v>0</v>
      </c>
      <c r="BX307" s="62">
        <f t="shared" si="282"/>
        <v>3</v>
      </c>
      <c r="BY307" s="62">
        <f t="shared" si="283"/>
        <v>55</v>
      </c>
      <c r="BZ307" s="63">
        <f t="shared" si="284"/>
        <v>0.34561342592592598</v>
      </c>
      <c r="CA307" s="63">
        <f t="shared" si="285"/>
        <v>0.35116898148148157</v>
      </c>
      <c r="CB307" s="63">
        <f t="shared" si="286"/>
        <v>0.34403935185185192</v>
      </c>
      <c r="CC307" s="63">
        <f t="shared" si="287"/>
        <v>0.3898726851851852</v>
      </c>
      <c r="CD307" s="63">
        <f t="shared" si="288"/>
        <v>0.38201388888888893</v>
      </c>
      <c r="CE307" s="63">
        <f t="shared" si="289"/>
        <v>0.39243055555555562</v>
      </c>
      <c r="CF307" s="63">
        <f t="shared" si="290"/>
        <v>0.39046296296296285</v>
      </c>
      <c r="CG307" s="63">
        <f t="shared" si="291"/>
        <v>0.3897685185185184</v>
      </c>
      <c r="CH307" s="36"/>
      <c r="CI307" s="36"/>
      <c r="CJ307" s="36"/>
      <c r="CK307" s="36"/>
      <c r="CL307" s="60">
        <v>60</v>
      </c>
    </row>
    <row r="308" spans="1:90" ht="28.5" customHeight="1" x14ac:dyDescent="0.25">
      <c r="A308" s="37">
        <v>15</v>
      </c>
      <c r="B308" s="16" t="s">
        <v>935</v>
      </c>
      <c r="C308" s="37" t="s">
        <v>67</v>
      </c>
      <c r="D308" s="37">
        <v>46</v>
      </c>
      <c r="E308" s="37"/>
      <c r="F308" s="83"/>
      <c r="G308" s="44"/>
      <c r="H308" s="44">
        <f t="shared" si="245"/>
        <v>84.48</v>
      </c>
      <c r="I308" s="83">
        <v>84.44</v>
      </c>
      <c r="J308" s="43">
        <f t="shared" si="294"/>
        <v>-5.1318490446869436E-4</v>
      </c>
      <c r="K308" s="44">
        <f t="shared" si="295"/>
        <v>-4.3333333333336554E-2</v>
      </c>
      <c r="L308" s="76" t="s">
        <v>1077</v>
      </c>
      <c r="M308" s="122">
        <v>120</v>
      </c>
      <c r="N308" s="46">
        <f t="shared" si="251"/>
        <v>84.483333333333334</v>
      </c>
      <c r="O308" s="46">
        <v>-0.02</v>
      </c>
      <c r="P308" s="78">
        <v>84.49</v>
      </c>
      <c r="Q308" s="46">
        <v>-0.02</v>
      </c>
      <c r="R308" s="78">
        <v>84.5</v>
      </c>
      <c r="S308" s="46">
        <v>-0.02</v>
      </c>
      <c r="T308" s="78">
        <v>84.52</v>
      </c>
      <c r="U308" s="47" t="str">
        <f t="shared" si="292"/>
        <v/>
      </c>
      <c r="V308" s="47" t="str">
        <f t="shared" si="293"/>
        <v/>
      </c>
      <c r="W308" s="47"/>
      <c r="X308" s="47"/>
      <c r="Y308" s="47"/>
      <c r="Z308" s="47"/>
      <c r="AA308" s="47"/>
      <c r="AB308" s="47"/>
      <c r="AC308" s="47"/>
      <c r="AD308" s="47"/>
      <c r="AE308" s="51">
        <f t="shared" si="246"/>
        <v>15</v>
      </c>
      <c r="AF308" s="51" t="str">
        <f t="shared" si="247"/>
        <v>FD</v>
      </c>
      <c r="AG308" s="51" t="str">
        <f t="shared" si="248"/>
        <v>d</v>
      </c>
      <c r="AH308" s="51">
        <f t="shared" si="249"/>
        <v>46</v>
      </c>
      <c r="AI308" s="52">
        <f t="shared" si="250"/>
        <v>84.48</v>
      </c>
      <c r="AJ308" s="68"/>
      <c r="AK308" s="53"/>
      <c r="AL308" s="52"/>
      <c r="AM308" s="53">
        <f t="shared" si="252"/>
        <v>47</v>
      </c>
      <c r="AN308" s="53">
        <f>IF(AJ308&lt;&gt;"",IF(AJ308="o",VLOOKUP(AM308,OpenSect!$A$1:$D$11,2),IF(AJ308="u",VLOOKUP(AM308,UpHill!$A$1:$D$35,2),IF(AJ308="d",VLOOKUP(AM308,DownHill!$A$1:$D$29,2),IF(AJ308="f",VLOOKUP(AM308,FlatUnd!$A$2:$D$30,2),IF(AJ308="t",VLOOKUP(AM308,TimeAdd!$A$1:$D$176,2),IF(AJ308="l",VLOOKUP(AM308,SLimit!$A$1:$D$8,2),AN307)))))),AN307)</f>
        <v>56</v>
      </c>
      <c r="AO308" s="53">
        <f>IF(AJ308&lt;&gt;"",IF(AJ308="o",VLOOKUP(AM308,OpenSect!$A$1:$D$11,3),IF(AJ308="u",VLOOKUP(AM308,UpHill!$A$1:$D$35,3),IF(AJ308="d",VLOOKUP(AM308,DownHill!$A$3:$D$29,3),IF(AJ308="f",VLOOKUP(AM308,FlatUnd!$A$2:$D$30,3),IF(AJ308="t",VLOOKUP(AM308,TimeAdd!$A$1:$D$18,3),IF(AJ308="l",VLOOKUP(AM308,SLimit!$A$1:$D$8,3),AO307)))))),AO307)</f>
        <v>65</v>
      </c>
      <c r="AP308" s="53">
        <f>IF(AJ308&lt;&gt;"",IF(AJ308="o",VLOOKUP(AM308,OpenSect!$A$1:$D$11,4),IF(AJ308="u",VLOOKUP(AM308,UpHill!$A$1:$D$35,4),IF(AJ308="d",VLOOKUP(AM308,DownHill!$A$1:$D$29,4),IF(AJ308="f",VLOOKUP(AM308,FlatUnd!$A$2:$D$30,4),IF(AJ308="t",VLOOKUP(AM308,TimeAdd!$A$1:$D$18,4),IF(AJ308="l",VLOOKUP(AM308,SLimit!$A$1:$D$8,4),AP307)))))),AP307)</f>
        <v>74</v>
      </c>
      <c r="AQ308" s="53">
        <f t="shared" si="253"/>
        <v>120</v>
      </c>
      <c r="AR308" s="54" t="str">
        <f t="shared" si="254"/>
        <v xml:space="preserve">120 Speed limit. {Max 72} </v>
      </c>
      <c r="AS308" s="55"/>
      <c r="AT308" s="55"/>
      <c r="AU308" s="56">
        <f>IF(GroupStTimes!$A$8=0,MIN(CB308,CD308,CF308),MIN(BZ308,CB308,CD308,CF308))</f>
        <v>0.34406250000000005</v>
      </c>
      <c r="AV308" s="56">
        <f>IF(GroupStTimes!$A$8=0,MAX(CC308,CE308,CG308),MAX(CA308,CC308,CE308,CG308))</f>
        <v>0.39245370370370375</v>
      </c>
      <c r="AW308" s="57" t="str">
        <f t="shared" si="255"/>
        <v/>
      </c>
      <c r="AX308" s="58" t="str">
        <f t="shared" si="256"/>
        <v/>
      </c>
      <c r="AY308" s="58" t="str">
        <f t="shared" si="257"/>
        <v/>
      </c>
      <c r="AZ308" s="31">
        <f t="shared" si="258"/>
        <v>79.61</v>
      </c>
      <c r="BA308" s="59">
        <f t="shared" si="259"/>
        <v>0.34131944444444451</v>
      </c>
      <c r="BB308" s="59">
        <f t="shared" si="260"/>
        <v>0.3468750000000001</v>
      </c>
      <c r="BC308" s="59">
        <f t="shared" si="261"/>
        <v>0.34043981481481489</v>
      </c>
      <c r="BD308" s="59">
        <f t="shared" si="262"/>
        <v>0.38627314814814817</v>
      </c>
      <c r="BE308" s="59">
        <f t="shared" si="263"/>
        <v>0.37891203703703707</v>
      </c>
      <c r="BF308" s="59">
        <f t="shared" si="264"/>
        <v>0.38932870370370376</v>
      </c>
      <c r="BG308" s="59">
        <f t="shared" si="265"/>
        <v>0.38774305555555544</v>
      </c>
      <c r="BH308" s="59">
        <f t="shared" si="266"/>
        <v>0.387048611111111</v>
      </c>
      <c r="BI308" s="31">
        <f t="shared" si="267"/>
        <v>4.8700000000000045</v>
      </c>
      <c r="BJ308" s="61">
        <f t="shared" si="268"/>
        <v>0.10361702127659585</v>
      </c>
      <c r="BK308" s="61">
        <f t="shared" si="269"/>
        <v>8.6964285714285799E-2</v>
      </c>
      <c r="BL308" s="61">
        <f t="shared" si="270"/>
        <v>7.4923076923076995E-2</v>
      </c>
      <c r="BM308" s="61">
        <f t="shared" si="271"/>
        <v>6.5810810810810874E-2</v>
      </c>
      <c r="BN308" s="62">
        <f t="shared" si="272"/>
        <v>0</v>
      </c>
      <c r="BO308" s="62">
        <f t="shared" si="273"/>
        <v>6</v>
      </c>
      <c r="BP308" s="62">
        <f t="shared" si="274"/>
        <v>13</v>
      </c>
      <c r="BQ308" s="62">
        <f t="shared" si="275"/>
        <v>0</v>
      </c>
      <c r="BR308" s="62">
        <f t="shared" si="276"/>
        <v>5</v>
      </c>
      <c r="BS308" s="62">
        <f t="shared" si="277"/>
        <v>13</v>
      </c>
      <c r="BT308" s="62">
        <f t="shared" si="278"/>
        <v>0</v>
      </c>
      <c r="BU308" s="62">
        <f t="shared" si="279"/>
        <v>4</v>
      </c>
      <c r="BV308" s="62">
        <f t="shared" si="280"/>
        <v>30</v>
      </c>
      <c r="BW308" s="62">
        <f t="shared" si="281"/>
        <v>0</v>
      </c>
      <c r="BX308" s="62">
        <f t="shared" si="282"/>
        <v>3</v>
      </c>
      <c r="BY308" s="62">
        <f t="shared" si="283"/>
        <v>57</v>
      </c>
      <c r="BZ308" s="63">
        <f t="shared" si="284"/>
        <v>0.34563657407407417</v>
      </c>
      <c r="CA308" s="63">
        <f t="shared" si="285"/>
        <v>0.35119212962962976</v>
      </c>
      <c r="CB308" s="63">
        <f t="shared" si="286"/>
        <v>0.34406250000000005</v>
      </c>
      <c r="CC308" s="63">
        <f t="shared" si="287"/>
        <v>0.38989583333333333</v>
      </c>
      <c r="CD308" s="63">
        <f t="shared" si="288"/>
        <v>0.38203703703703706</v>
      </c>
      <c r="CE308" s="63">
        <f t="shared" si="289"/>
        <v>0.39245370370370375</v>
      </c>
      <c r="CF308" s="63">
        <f t="shared" si="290"/>
        <v>0.39048611111111098</v>
      </c>
      <c r="CG308" s="63">
        <f t="shared" si="291"/>
        <v>0.38979166666666654</v>
      </c>
      <c r="CH308" s="36"/>
      <c r="CI308" s="36"/>
      <c r="CJ308" s="36"/>
      <c r="CK308" s="36"/>
      <c r="CL308" s="60">
        <v>60</v>
      </c>
    </row>
    <row r="309" spans="1:90" ht="28.5" customHeight="1" x14ac:dyDescent="0.25">
      <c r="A309" s="37">
        <v>15</v>
      </c>
      <c r="B309" s="16" t="s">
        <v>71</v>
      </c>
      <c r="C309" s="37" t="s">
        <v>67</v>
      </c>
      <c r="D309" s="37">
        <v>46</v>
      </c>
      <c r="E309" s="37"/>
      <c r="F309" s="83"/>
      <c r="G309" s="44"/>
      <c r="H309" s="44">
        <f t="shared" si="245"/>
        <v>84.54</v>
      </c>
      <c r="I309" s="83">
        <v>84.48</v>
      </c>
      <c r="J309" s="43">
        <f t="shared" si="294"/>
        <v>-6.7077020202026478E-4</v>
      </c>
      <c r="K309" s="44">
        <f t="shared" si="295"/>
        <v>-5.6666666666671972E-2</v>
      </c>
      <c r="L309" s="76" t="s">
        <v>363</v>
      </c>
      <c r="M309" s="122">
        <v>120</v>
      </c>
      <c r="N309" s="46">
        <f t="shared" si="251"/>
        <v>84.536666666666676</v>
      </c>
      <c r="O309" s="46">
        <v>-0.02</v>
      </c>
      <c r="P309" s="78">
        <v>84.54</v>
      </c>
      <c r="Q309" s="46">
        <v>-0.02</v>
      </c>
      <c r="R309" s="78">
        <v>84.56</v>
      </c>
      <c r="S309" s="46">
        <v>-0.02</v>
      </c>
      <c r="T309" s="78">
        <v>84.57</v>
      </c>
      <c r="U309" s="47" t="str">
        <f t="shared" si="292"/>
        <v/>
      </c>
      <c r="V309" s="47" t="str">
        <f t="shared" si="293"/>
        <v/>
      </c>
      <c r="W309" s="47"/>
      <c r="X309" s="47"/>
      <c r="Y309" s="47"/>
      <c r="Z309" s="47"/>
      <c r="AA309" s="47"/>
      <c r="AB309" s="47"/>
      <c r="AC309" s="47"/>
      <c r="AD309" s="47"/>
      <c r="AE309" s="51">
        <f t="shared" si="246"/>
        <v>15</v>
      </c>
      <c r="AF309" s="51" t="str">
        <f t="shared" si="247"/>
        <v>D</v>
      </c>
      <c r="AG309" s="51" t="str">
        <f t="shared" si="248"/>
        <v>d</v>
      </c>
      <c r="AH309" s="51">
        <f t="shared" si="249"/>
        <v>46</v>
      </c>
      <c r="AI309" s="52">
        <f t="shared" si="250"/>
        <v>84.54</v>
      </c>
      <c r="AJ309" s="68" t="s">
        <v>67</v>
      </c>
      <c r="AK309" s="53"/>
      <c r="AL309" s="52"/>
      <c r="AM309" s="53">
        <f t="shared" si="252"/>
        <v>46</v>
      </c>
      <c r="AN309" s="53">
        <f>IF(AJ309&lt;&gt;"",IF(AJ309="o",VLOOKUP(AM309,OpenSect!$A$1:$D$11,2),IF(AJ309="u",VLOOKUP(AM309,UpHill!$A$1:$D$35,2),IF(AJ309="d",VLOOKUP(AM309,DownHill!$A$1:$D$29,2),IF(AJ309="f",VLOOKUP(AM309,FlatUnd!$A$2:$D$30,2),IF(AJ309="t",VLOOKUP(AM309,TimeAdd!$A$1:$D$176,2),IF(AJ309="l",VLOOKUP(AM309,SLimit!$A$1:$D$8,2),AN308)))))),AN308)</f>
        <v>53</v>
      </c>
      <c r="AO309" s="53">
        <f>IF(AJ309&lt;&gt;"",IF(AJ309="o",VLOOKUP(AM309,OpenSect!$A$1:$D$11,3),IF(AJ309="u",VLOOKUP(AM309,UpHill!$A$1:$D$35,3),IF(AJ309="d",VLOOKUP(AM309,DownHill!$A$3:$D$29,3),IF(AJ309="f",VLOOKUP(AM309,FlatUnd!$A$2:$D$30,3),IF(AJ309="t",VLOOKUP(AM309,TimeAdd!$A$1:$D$18,3),IF(AJ309="l",VLOOKUP(AM309,SLimit!$A$1:$D$8,3),AO308)))))),AO308)</f>
        <v>60</v>
      </c>
      <c r="AP309" s="53">
        <f>IF(AJ309&lt;&gt;"",IF(AJ309="o",VLOOKUP(AM309,OpenSect!$A$1:$D$11,4),IF(AJ309="u",VLOOKUP(AM309,UpHill!$A$1:$D$35,4),IF(AJ309="d",VLOOKUP(AM309,DownHill!$A$1:$D$29,4),IF(AJ309="f",VLOOKUP(AM309,FlatUnd!$A$2:$D$30,4),IF(AJ309="t",VLOOKUP(AM309,TimeAdd!$A$1:$D$18,4),IF(AJ309="l",VLOOKUP(AM309,SLimit!$A$1:$D$8,4),AP308)))))),AP308)</f>
        <v>66</v>
      </c>
      <c r="AQ309" s="53">
        <f t="shared" si="253"/>
        <v>120</v>
      </c>
      <c r="AR309" s="54" t="str">
        <f t="shared" si="254"/>
        <v>Warning - Farm animals.</v>
      </c>
      <c r="AS309" s="55"/>
      <c r="AT309" s="55"/>
      <c r="AU309" s="56">
        <f>IF(GroupStTimes!$A$8=0,MIN(CB309,CD309,CF309),MIN(BZ309,CB309,CD309,CF309))</f>
        <v>0.34410879629629637</v>
      </c>
      <c r="AV309" s="56">
        <f>IF(GroupStTimes!$A$8=0,MAX(CC309,CE309,CG309),MAX(CA309,CC309,CE309,CG309))</f>
        <v>0.39248842592592598</v>
      </c>
      <c r="AW309" s="57" t="str">
        <f t="shared" si="255"/>
        <v/>
      </c>
      <c r="AX309" s="58" t="str">
        <f t="shared" si="256"/>
        <v/>
      </c>
      <c r="AY309" s="58" t="str">
        <f t="shared" si="257"/>
        <v/>
      </c>
      <c r="AZ309" s="31">
        <f t="shared" si="258"/>
        <v>79.61</v>
      </c>
      <c r="BA309" s="59">
        <f t="shared" si="259"/>
        <v>0.34131944444444451</v>
      </c>
      <c r="BB309" s="59">
        <f t="shared" si="260"/>
        <v>0.3468750000000001</v>
      </c>
      <c r="BC309" s="59">
        <f t="shared" si="261"/>
        <v>0.34043981481481489</v>
      </c>
      <c r="BD309" s="59">
        <f t="shared" si="262"/>
        <v>0.38627314814814817</v>
      </c>
      <c r="BE309" s="59">
        <f t="shared" si="263"/>
        <v>0.37891203703703707</v>
      </c>
      <c r="BF309" s="59">
        <f t="shared" si="264"/>
        <v>0.38932870370370376</v>
      </c>
      <c r="BG309" s="59">
        <f t="shared" si="265"/>
        <v>0.38774305555555544</v>
      </c>
      <c r="BH309" s="59">
        <f t="shared" si="266"/>
        <v>0.387048611111111</v>
      </c>
      <c r="BI309" s="31">
        <f t="shared" si="267"/>
        <v>4.9300000000000068</v>
      </c>
      <c r="BJ309" s="61">
        <f t="shared" si="268"/>
        <v>0.10489361702127674</v>
      </c>
      <c r="BK309" s="61">
        <f t="shared" si="269"/>
        <v>8.8035714285714411E-2</v>
      </c>
      <c r="BL309" s="61">
        <f t="shared" si="270"/>
        <v>7.5846153846153952E-2</v>
      </c>
      <c r="BM309" s="61">
        <f t="shared" si="271"/>
        <v>6.6621621621621718E-2</v>
      </c>
      <c r="BN309" s="62">
        <f t="shared" si="272"/>
        <v>0</v>
      </c>
      <c r="BO309" s="62">
        <f t="shared" si="273"/>
        <v>6</v>
      </c>
      <c r="BP309" s="62">
        <f t="shared" si="274"/>
        <v>18</v>
      </c>
      <c r="BQ309" s="62">
        <f t="shared" si="275"/>
        <v>0</v>
      </c>
      <c r="BR309" s="62">
        <f t="shared" si="276"/>
        <v>5</v>
      </c>
      <c r="BS309" s="62">
        <f t="shared" si="277"/>
        <v>17</v>
      </c>
      <c r="BT309" s="62">
        <f t="shared" si="278"/>
        <v>0</v>
      </c>
      <c r="BU309" s="62">
        <f t="shared" si="279"/>
        <v>4</v>
      </c>
      <c r="BV309" s="62">
        <f t="shared" si="280"/>
        <v>33</v>
      </c>
      <c r="BW309" s="62">
        <f t="shared" si="281"/>
        <v>0</v>
      </c>
      <c r="BX309" s="62">
        <f t="shared" si="282"/>
        <v>3</v>
      </c>
      <c r="BY309" s="62">
        <f t="shared" si="283"/>
        <v>60</v>
      </c>
      <c r="BZ309" s="63">
        <f t="shared" si="284"/>
        <v>0.34569444444444453</v>
      </c>
      <c r="CA309" s="63">
        <f t="shared" si="285"/>
        <v>0.35125000000000012</v>
      </c>
      <c r="CB309" s="63">
        <f t="shared" si="286"/>
        <v>0.34410879629629637</v>
      </c>
      <c r="CC309" s="63">
        <f t="shared" si="287"/>
        <v>0.38994212962962965</v>
      </c>
      <c r="CD309" s="63">
        <f t="shared" si="288"/>
        <v>0.38207175925925929</v>
      </c>
      <c r="CE309" s="63">
        <f t="shared" si="289"/>
        <v>0.39248842592592598</v>
      </c>
      <c r="CF309" s="63">
        <f t="shared" si="290"/>
        <v>0.39052083333333321</v>
      </c>
      <c r="CG309" s="63">
        <f t="shared" si="291"/>
        <v>0.38982638888888876</v>
      </c>
      <c r="CH309" s="36"/>
      <c r="CI309" s="36"/>
      <c r="CJ309" s="36"/>
      <c r="CK309" s="36"/>
      <c r="CL309" s="60">
        <v>60</v>
      </c>
    </row>
    <row r="310" spans="1:90" ht="28.5" customHeight="1" x14ac:dyDescent="0.25">
      <c r="A310" s="37">
        <v>15</v>
      </c>
      <c r="C310" s="37"/>
      <c r="D310" s="37"/>
      <c r="E310" s="37"/>
      <c r="F310" s="83"/>
      <c r="G310" s="44"/>
      <c r="H310" s="44">
        <f t="shared" si="245"/>
        <v>84.54</v>
      </c>
      <c r="I310" s="83">
        <v>84.5</v>
      </c>
      <c r="J310" s="43">
        <f t="shared" si="294"/>
        <v>-5.1282051282055098E-4</v>
      </c>
      <c r="K310" s="44">
        <f t="shared" si="295"/>
        <v>-4.3333333333336554E-2</v>
      </c>
      <c r="L310" s="76" t="s">
        <v>1078</v>
      </c>
      <c r="M310" s="122">
        <v>120</v>
      </c>
      <c r="N310" s="46">
        <f t="shared" si="251"/>
        <v>84.543333333333337</v>
      </c>
      <c r="O310" s="46">
        <v>-0.02</v>
      </c>
      <c r="P310" s="78">
        <v>84.55</v>
      </c>
      <c r="Q310" s="46">
        <v>-0.02</v>
      </c>
      <c r="R310" s="78">
        <v>84.56</v>
      </c>
      <c r="S310" s="46">
        <v>-0.02</v>
      </c>
      <c r="T310" s="78">
        <v>84.58</v>
      </c>
      <c r="U310" s="47" t="str">
        <f t="shared" si="292"/>
        <v/>
      </c>
      <c r="V310" s="47" t="str">
        <f t="shared" si="293"/>
        <v/>
      </c>
      <c r="W310" s="47"/>
      <c r="X310" s="47"/>
      <c r="Y310" s="47"/>
      <c r="Z310" s="47"/>
      <c r="AA310" s="47"/>
      <c r="AB310" s="47"/>
      <c r="AC310" s="47"/>
      <c r="AD310" s="47"/>
      <c r="AE310" s="51">
        <f t="shared" si="246"/>
        <v>15</v>
      </c>
      <c r="AF310" s="51" t="str">
        <f t="shared" si="247"/>
        <v/>
      </c>
      <c r="AG310" s="51" t="str">
        <f t="shared" si="248"/>
        <v/>
      </c>
      <c r="AH310" s="51" t="str">
        <f t="shared" si="249"/>
        <v/>
      </c>
      <c r="AI310" s="52">
        <f t="shared" si="250"/>
        <v>84.54</v>
      </c>
      <c r="AJ310" s="68"/>
      <c r="AK310" s="53"/>
      <c r="AL310" s="52"/>
      <c r="AM310" s="53">
        <f t="shared" si="252"/>
        <v>46</v>
      </c>
      <c r="AN310" s="53">
        <f>IF(AJ310&lt;&gt;"",IF(AJ310="o",VLOOKUP(AM310,OpenSect!$A$1:$D$11,2),IF(AJ310="u",VLOOKUP(AM310,UpHill!$A$1:$D$35,2),IF(AJ310="d",VLOOKUP(AM310,DownHill!$A$1:$D$29,2),IF(AJ310="f",VLOOKUP(AM310,FlatUnd!$A$2:$D$30,2),IF(AJ310="t",VLOOKUP(AM310,TimeAdd!$A$1:$D$176,2),IF(AJ310="l",VLOOKUP(AM310,SLimit!$A$1:$D$8,2),AN309)))))),AN309)</f>
        <v>53</v>
      </c>
      <c r="AO310" s="53">
        <f>IF(AJ310&lt;&gt;"",IF(AJ310="o",VLOOKUP(AM310,OpenSect!$A$1:$D$11,3),IF(AJ310="u",VLOOKUP(AM310,UpHill!$A$1:$D$35,3),IF(AJ310="d",VLOOKUP(AM310,DownHill!$A$3:$D$29,3),IF(AJ310="f",VLOOKUP(AM310,FlatUnd!$A$2:$D$30,3),IF(AJ310="t",VLOOKUP(AM310,TimeAdd!$A$1:$D$18,3),IF(AJ310="l",VLOOKUP(AM310,SLimit!$A$1:$D$8,3),AO309)))))),AO309)</f>
        <v>60</v>
      </c>
      <c r="AP310" s="53">
        <f>IF(AJ310&lt;&gt;"",IF(AJ310="o",VLOOKUP(AM310,OpenSect!$A$1:$D$11,4),IF(AJ310="u",VLOOKUP(AM310,UpHill!$A$1:$D$35,4),IF(AJ310="d",VLOOKUP(AM310,DownHill!$A$1:$D$29,4),IF(AJ310="f",VLOOKUP(AM310,FlatUnd!$A$2:$D$30,4),IF(AJ310="t",VLOOKUP(AM310,TimeAdd!$A$1:$D$18,4),IF(AJ310="l",VLOOKUP(AM310,SLimit!$A$1:$D$8,4),AP309)))))),AP309)</f>
        <v>66</v>
      </c>
      <c r="AQ310" s="53">
        <f t="shared" si="253"/>
        <v>120</v>
      </c>
      <c r="AR310" s="54" t="str">
        <f t="shared" si="254"/>
        <v xml:space="preserve">33,0 km plate. </v>
      </c>
      <c r="AS310" s="55"/>
      <c r="AT310" s="55"/>
      <c r="AU310" s="56">
        <f>IF(GroupStTimes!$A$8=0,MIN(CB310,CD310,CF310),MIN(BZ310,CB310,CD310,CF310))</f>
        <v>0.34410879629629637</v>
      </c>
      <c r="AV310" s="56">
        <f>IF(GroupStTimes!$A$8=0,MAX(CC310,CE310,CG310),MAX(CA310,CC310,CE310,CG310))</f>
        <v>0.39248842592592598</v>
      </c>
      <c r="AW310" s="57" t="str">
        <f t="shared" si="255"/>
        <v/>
      </c>
      <c r="AX310" s="58" t="str">
        <f t="shared" si="256"/>
        <v/>
      </c>
      <c r="AY310" s="58" t="str">
        <f t="shared" si="257"/>
        <v/>
      </c>
      <c r="AZ310" s="31">
        <f t="shared" si="258"/>
        <v>84.54</v>
      </c>
      <c r="BA310" s="59">
        <f t="shared" si="259"/>
        <v>0.34569444444444453</v>
      </c>
      <c r="BB310" s="59">
        <f t="shared" si="260"/>
        <v>0.35125000000000012</v>
      </c>
      <c r="BC310" s="59">
        <f t="shared" si="261"/>
        <v>0.34410879629629637</v>
      </c>
      <c r="BD310" s="59">
        <f t="shared" si="262"/>
        <v>0.38994212962962965</v>
      </c>
      <c r="BE310" s="59">
        <f t="shared" si="263"/>
        <v>0.38207175925925929</v>
      </c>
      <c r="BF310" s="59">
        <f t="shared" si="264"/>
        <v>0.39248842592592598</v>
      </c>
      <c r="BG310" s="59">
        <f t="shared" si="265"/>
        <v>0.39052083333333321</v>
      </c>
      <c r="BH310" s="59">
        <f t="shared" si="266"/>
        <v>0.38982638888888876</v>
      </c>
      <c r="BI310" s="31">
        <f t="shared" si="267"/>
        <v>0</v>
      </c>
      <c r="BJ310" s="61">
        <f t="shared" si="268"/>
        <v>0</v>
      </c>
      <c r="BK310" s="61">
        <f t="shared" si="269"/>
        <v>0</v>
      </c>
      <c r="BL310" s="61">
        <f t="shared" si="270"/>
        <v>0</v>
      </c>
      <c r="BM310" s="61">
        <f t="shared" si="271"/>
        <v>0</v>
      </c>
      <c r="BN310" s="62">
        <f t="shared" si="272"/>
        <v>0</v>
      </c>
      <c r="BO310" s="62">
        <f t="shared" si="273"/>
        <v>0</v>
      </c>
      <c r="BP310" s="62">
        <f t="shared" si="274"/>
        <v>0</v>
      </c>
      <c r="BQ310" s="62">
        <f t="shared" si="275"/>
        <v>0</v>
      </c>
      <c r="BR310" s="62">
        <f t="shared" si="276"/>
        <v>0</v>
      </c>
      <c r="BS310" s="62">
        <f t="shared" si="277"/>
        <v>0</v>
      </c>
      <c r="BT310" s="62">
        <f t="shared" si="278"/>
        <v>0</v>
      </c>
      <c r="BU310" s="62">
        <f t="shared" si="279"/>
        <v>0</v>
      </c>
      <c r="BV310" s="62">
        <f t="shared" si="280"/>
        <v>0</v>
      </c>
      <c r="BW310" s="62">
        <f t="shared" si="281"/>
        <v>0</v>
      </c>
      <c r="BX310" s="62">
        <f t="shared" si="282"/>
        <v>0</v>
      </c>
      <c r="BY310" s="62">
        <f t="shared" si="283"/>
        <v>0</v>
      </c>
      <c r="BZ310" s="63">
        <f t="shared" si="284"/>
        <v>0.34569444444444453</v>
      </c>
      <c r="CA310" s="63">
        <f t="shared" si="285"/>
        <v>0.35125000000000012</v>
      </c>
      <c r="CB310" s="63">
        <f t="shared" si="286"/>
        <v>0.34410879629629637</v>
      </c>
      <c r="CC310" s="63">
        <f t="shared" si="287"/>
        <v>0.38994212962962965</v>
      </c>
      <c r="CD310" s="63">
        <f t="shared" si="288"/>
        <v>0.38207175925925929</v>
      </c>
      <c r="CE310" s="63">
        <f t="shared" si="289"/>
        <v>0.39248842592592598</v>
      </c>
      <c r="CF310" s="63">
        <f t="shared" si="290"/>
        <v>0.39052083333333321</v>
      </c>
      <c r="CG310" s="63">
        <f t="shared" si="291"/>
        <v>0.38982638888888876</v>
      </c>
      <c r="CH310" s="36"/>
      <c r="CI310" s="36"/>
      <c r="CJ310" s="36"/>
      <c r="CK310" s="36"/>
      <c r="CL310" s="60">
        <v>60</v>
      </c>
    </row>
    <row r="311" spans="1:90" ht="28.5" customHeight="1" x14ac:dyDescent="0.25">
      <c r="A311" s="37">
        <v>15</v>
      </c>
      <c r="B311" s="16" t="s">
        <v>1079</v>
      </c>
      <c r="C311" s="37"/>
      <c r="D311" s="37"/>
      <c r="E311" s="37"/>
      <c r="F311" s="83"/>
      <c r="G311" s="44"/>
      <c r="H311" s="44">
        <f t="shared" si="245"/>
        <v>84.65</v>
      </c>
      <c r="I311" s="83">
        <v>84.6</v>
      </c>
      <c r="J311" s="43">
        <f t="shared" si="294"/>
        <v>-5.9101654846365934E-4</v>
      </c>
      <c r="K311" s="44">
        <f t="shared" si="295"/>
        <v>-5.000000000002558E-2</v>
      </c>
      <c r="L311" s="76" t="s">
        <v>933</v>
      </c>
      <c r="M311" s="122">
        <v>100</v>
      </c>
      <c r="N311" s="46">
        <f t="shared" si="251"/>
        <v>84.65000000000002</v>
      </c>
      <c r="O311" s="46">
        <v>-0.02</v>
      </c>
      <c r="P311" s="78">
        <v>84.65</v>
      </c>
      <c r="Q311" s="46">
        <v>-0.02</v>
      </c>
      <c r="R311" s="78">
        <v>84.67</v>
      </c>
      <c r="S311" s="46">
        <v>-0.02</v>
      </c>
      <c r="T311" s="78">
        <v>84.69</v>
      </c>
      <c r="U311" s="47" t="str">
        <f t="shared" si="292"/>
        <v/>
      </c>
      <c r="V311" s="47" t="str">
        <f t="shared" si="293"/>
        <v/>
      </c>
      <c r="W311" s="47"/>
      <c r="X311" s="47"/>
      <c r="Y311" s="47"/>
      <c r="Z311" s="47"/>
      <c r="AA311" s="47"/>
      <c r="AB311" s="47"/>
      <c r="AC311" s="47"/>
      <c r="AD311" s="47"/>
      <c r="AE311" s="51">
        <f t="shared" si="246"/>
        <v>15</v>
      </c>
      <c r="AF311" s="51" t="str">
        <f t="shared" si="247"/>
        <v>U 1/2</v>
      </c>
      <c r="AG311" s="51" t="str">
        <f t="shared" si="248"/>
        <v/>
      </c>
      <c r="AH311" s="51" t="str">
        <f t="shared" si="249"/>
        <v/>
      </c>
      <c r="AI311" s="52">
        <f t="shared" si="250"/>
        <v>84.65</v>
      </c>
      <c r="AJ311" s="68"/>
      <c r="AK311" s="53"/>
      <c r="AL311" s="52"/>
      <c r="AM311" s="53">
        <f t="shared" si="252"/>
        <v>46</v>
      </c>
      <c r="AN311" s="53">
        <f>IF(AJ311&lt;&gt;"",IF(AJ311="o",VLOOKUP(AM311,OpenSect!$A$1:$D$11,2),IF(AJ311="u",VLOOKUP(AM311,UpHill!$A$1:$D$35,2),IF(AJ311="d",VLOOKUP(AM311,DownHill!$A$1:$D$29,2),IF(AJ311="f",VLOOKUP(AM311,FlatUnd!$A$2:$D$30,2),IF(AJ311="t",VLOOKUP(AM311,TimeAdd!$A$1:$D$176,2),IF(AJ311="l",VLOOKUP(AM311,SLimit!$A$1:$D$8,2),AN310)))))),AN310)</f>
        <v>53</v>
      </c>
      <c r="AO311" s="53">
        <f>IF(AJ311&lt;&gt;"",IF(AJ311="o",VLOOKUP(AM311,OpenSect!$A$1:$D$11,3),IF(AJ311="u",VLOOKUP(AM311,UpHill!$A$1:$D$35,3),IF(AJ311="d",VLOOKUP(AM311,DownHill!$A$3:$D$29,3),IF(AJ311="f",VLOOKUP(AM311,FlatUnd!$A$2:$D$30,3),IF(AJ311="t",VLOOKUP(AM311,TimeAdd!$A$1:$D$18,3),IF(AJ311="l",VLOOKUP(AM311,SLimit!$A$1:$D$8,3),AO310)))))),AO310)</f>
        <v>60</v>
      </c>
      <c r="AP311" s="53">
        <f>IF(AJ311&lt;&gt;"",IF(AJ311="o",VLOOKUP(AM311,OpenSect!$A$1:$D$11,4),IF(AJ311="u",VLOOKUP(AM311,UpHill!$A$1:$D$35,4),IF(AJ311="d",VLOOKUP(AM311,DownHill!$A$1:$D$29,4),IF(AJ311="f",VLOOKUP(AM311,FlatUnd!$A$2:$D$30,4),IF(AJ311="t",VLOOKUP(AM311,TimeAdd!$A$1:$D$18,4),IF(AJ311="l",VLOOKUP(AM311,SLimit!$A$1:$D$8,4),AP310)))))),AP310)</f>
        <v>66</v>
      </c>
      <c r="AQ311" s="53">
        <f t="shared" si="253"/>
        <v>100</v>
      </c>
      <c r="AR311" s="54" t="str">
        <f t="shared" si="254"/>
        <v>100 Speed limit.</v>
      </c>
      <c r="AS311" s="55"/>
      <c r="AT311" s="55"/>
      <c r="AU311" s="56">
        <f>IF(GroupStTimes!$A$8=0,MIN(CB311,CD311,CF311),MIN(BZ311,CB311,CD311,CF311))</f>
        <v>0.34418981481481487</v>
      </c>
      <c r="AV311" s="56">
        <f>IF(GroupStTimes!$A$8=0,MAX(CC311,CE311,CG311),MAX(CA311,CC311,CE311,CG311))</f>
        <v>0.39256944444444447</v>
      </c>
      <c r="AW311" s="57" t="str">
        <f t="shared" si="255"/>
        <v/>
      </c>
      <c r="AX311" s="58" t="str">
        <f t="shared" si="256"/>
        <v/>
      </c>
      <c r="AY311" s="58" t="str">
        <f t="shared" si="257"/>
        <v/>
      </c>
      <c r="AZ311" s="31">
        <f t="shared" si="258"/>
        <v>84.54</v>
      </c>
      <c r="BA311" s="59">
        <f t="shared" si="259"/>
        <v>0.34569444444444453</v>
      </c>
      <c r="BB311" s="59">
        <f t="shared" si="260"/>
        <v>0.35125000000000012</v>
      </c>
      <c r="BC311" s="59">
        <f t="shared" si="261"/>
        <v>0.34410879629629637</v>
      </c>
      <c r="BD311" s="59">
        <f t="shared" si="262"/>
        <v>0.38994212962962965</v>
      </c>
      <c r="BE311" s="59">
        <f t="shared" si="263"/>
        <v>0.38207175925925929</v>
      </c>
      <c r="BF311" s="59">
        <f t="shared" si="264"/>
        <v>0.39248842592592598</v>
      </c>
      <c r="BG311" s="59">
        <f t="shared" si="265"/>
        <v>0.39052083333333321</v>
      </c>
      <c r="BH311" s="59">
        <f t="shared" si="266"/>
        <v>0.38982638888888876</v>
      </c>
      <c r="BI311" s="31">
        <f t="shared" si="267"/>
        <v>0.10999999999999943</v>
      </c>
      <c r="BJ311" s="61">
        <f t="shared" si="268"/>
        <v>2.3913043478260747E-3</v>
      </c>
      <c r="BK311" s="61">
        <f t="shared" si="269"/>
        <v>2.0754716981131968E-3</v>
      </c>
      <c r="BL311" s="61">
        <f t="shared" si="270"/>
        <v>1.8333333333333238E-3</v>
      </c>
      <c r="BM311" s="61">
        <f t="shared" si="271"/>
        <v>1.6666666666666581E-3</v>
      </c>
      <c r="BN311" s="62">
        <f t="shared" si="272"/>
        <v>0</v>
      </c>
      <c r="BO311" s="62">
        <f t="shared" si="273"/>
        <v>0</v>
      </c>
      <c r="BP311" s="62">
        <f t="shared" si="274"/>
        <v>9</v>
      </c>
      <c r="BQ311" s="62">
        <f t="shared" si="275"/>
        <v>0</v>
      </c>
      <c r="BR311" s="62">
        <f t="shared" si="276"/>
        <v>0</v>
      </c>
      <c r="BS311" s="62">
        <f t="shared" si="277"/>
        <v>7</v>
      </c>
      <c r="BT311" s="62">
        <f t="shared" si="278"/>
        <v>0</v>
      </c>
      <c r="BU311" s="62">
        <f t="shared" si="279"/>
        <v>0</v>
      </c>
      <c r="BV311" s="62">
        <f t="shared" si="280"/>
        <v>7</v>
      </c>
      <c r="BW311" s="62">
        <f t="shared" si="281"/>
        <v>0</v>
      </c>
      <c r="BX311" s="62">
        <f t="shared" si="282"/>
        <v>0</v>
      </c>
      <c r="BY311" s="62">
        <f t="shared" si="283"/>
        <v>6</v>
      </c>
      <c r="BZ311" s="63">
        <f t="shared" si="284"/>
        <v>0.34579861111111121</v>
      </c>
      <c r="CA311" s="63">
        <f t="shared" si="285"/>
        <v>0.3513541666666668</v>
      </c>
      <c r="CB311" s="63">
        <f t="shared" si="286"/>
        <v>0.34418981481481487</v>
      </c>
      <c r="CC311" s="63">
        <f t="shared" si="287"/>
        <v>0.39002314814814815</v>
      </c>
      <c r="CD311" s="63">
        <f t="shared" si="288"/>
        <v>0.38215277777777779</v>
      </c>
      <c r="CE311" s="63">
        <f t="shared" si="289"/>
        <v>0.39256944444444447</v>
      </c>
      <c r="CF311" s="63">
        <f t="shared" si="290"/>
        <v>0.39059027777777766</v>
      </c>
      <c r="CG311" s="63">
        <f t="shared" si="291"/>
        <v>0.38989583333333322</v>
      </c>
      <c r="CH311" s="36"/>
      <c r="CI311" s="36"/>
      <c r="CJ311" s="36"/>
      <c r="CK311" s="36"/>
      <c r="CL311" s="60">
        <v>60</v>
      </c>
    </row>
    <row r="312" spans="1:90" ht="28.5" customHeight="1" x14ac:dyDescent="0.25">
      <c r="A312" s="37">
        <v>15</v>
      </c>
      <c r="C312" s="37"/>
      <c r="D312" s="37"/>
      <c r="E312" s="37"/>
      <c r="F312" s="83"/>
      <c r="G312" s="44"/>
      <c r="H312" s="44">
        <f t="shared" si="245"/>
        <v>84.98</v>
      </c>
      <c r="I312" s="83">
        <v>84.94</v>
      </c>
      <c r="J312" s="43">
        <f t="shared" si="294"/>
        <v>-5.1016403735974281E-4</v>
      </c>
      <c r="K312" s="44">
        <f t="shared" si="295"/>
        <v>-4.3333333333336554E-2</v>
      </c>
      <c r="L312" s="76" t="s">
        <v>1080</v>
      </c>
      <c r="M312" s="122">
        <v>80</v>
      </c>
      <c r="N312" s="46">
        <f t="shared" si="251"/>
        <v>84.983333333333334</v>
      </c>
      <c r="O312" s="46">
        <v>-0.02</v>
      </c>
      <c r="P312" s="78">
        <v>84.99</v>
      </c>
      <c r="Q312" s="46">
        <v>-0.02</v>
      </c>
      <c r="R312" s="78">
        <v>85</v>
      </c>
      <c r="S312" s="46">
        <v>-0.02</v>
      </c>
      <c r="T312" s="78">
        <v>85.02</v>
      </c>
      <c r="U312" s="47" t="str">
        <f t="shared" si="292"/>
        <v/>
      </c>
      <c r="V312" s="47" t="str">
        <f t="shared" si="293"/>
        <v/>
      </c>
      <c r="W312" s="47"/>
      <c r="X312" s="47"/>
      <c r="Y312" s="47"/>
      <c r="Z312" s="47"/>
      <c r="AA312" s="47"/>
      <c r="AB312" s="47"/>
      <c r="AC312" s="47"/>
      <c r="AD312" s="47"/>
      <c r="AE312" s="51">
        <f t="shared" si="246"/>
        <v>15</v>
      </c>
      <c r="AF312" s="51" t="str">
        <f t="shared" si="247"/>
        <v/>
      </c>
      <c r="AG312" s="51" t="str">
        <f t="shared" si="248"/>
        <v/>
      </c>
      <c r="AH312" s="51" t="str">
        <f t="shared" si="249"/>
        <v/>
      </c>
      <c r="AI312" s="52">
        <f t="shared" si="250"/>
        <v>84.98</v>
      </c>
      <c r="AJ312" s="68"/>
      <c r="AK312" s="53"/>
      <c r="AL312" s="52"/>
      <c r="AM312" s="53">
        <f t="shared" si="252"/>
        <v>46</v>
      </c>
      <c r="AN312" s="53">
        <f>IF(AJ312&lt;&gt;"",IF(AJ312="o",VLOOKUP(AM312,OpenSect!$A$1:$D$11,2),IF(AJ312="u",VLOOKUP(AM312,UpHill!$A$1:$D$35,2),IF(AJ312="d",VLOOKUP(AM312,DownHill!$A$1:$D$29,2),IF(AJ312="f",VLOOKUP(AM312,FlatUnd!$A$2:$D$30,2),IF(AJ312="t",VLOOKUP(AM312,TimeAdd!$A$1:$D$176,2),IF(AJ312="l",VLOOKUP(AM312,SLimit!$A$1:$D$8,2),AN311)))))),AN311)</f>
        <v>53</v>
      </c>
      <c r="AO312" s="53">
        <f>IF(AJ312&lt;&gt;"",IF(AJ312="o",VLOOKUP(AM312,OpenSect!$A$1:$D$11,3),IF(AJ312="u",VLOOKUP(AM312,UpHill!$A$1:$D$35,3),IF(AJ312="d",VLOOKUP(AM312,DownHill!$A$3:$D$29,3),IF(AJ312="f",VLOOKUP(AM312,FlatUnd!$A$2:$D$30,3),IF(AJ312="t",VLOOKUP(AM312,TimeAdd!$A$1:$D$18,3),IF(AJ312="l",VLOOKUP(AM312,SLimit!$A$1:$D$8,3),AO311)))))),AO311)</f>
        <v>60</v>
      </c>
      <c r="AP312" s="53">
        <f>IF(AJ312&lt;&gt;"",IF(AJ312="o",VLOOKUP(AM312,OpenSect!$A$1:$D$11,4),IF(AJ312="u",VLOOKUP(AM312,UpHill!$A$1:$D$35,4),IF(AJ312="d",VLOOKUP(AM312,DownHill!$A$1:$D$29,4),IF(AJ312="f",VLOOKUP(AM312,FlatUnd!$A$2:$D$30,4),IF(AJ312="t",VLOOKUP(AM312,TimeAdd!$A$1:$D$18,4),IF(AJ312="l",VLOOKUP(AM312,SLimit!$A$1:$D$8,4),AP311)))))),AP311)</f>
        <v>66</v>
      </c>
      <c r="AQ312" s="53">
        <f t="shared" si="253"/>
        <v>80</v>
      </c>
      <c r="AR312" s="54" t="str">
        <f t="shared" si="254"/>
        <v>80 Speed limit.  [Camera].</v>
      </c>
      <c r="AS312" s="55"/>
      <c r="AT312" s="55"/>
      <c r="AU312" s="56">
        <f>IF(GroupStTimes!$A$8=0,MIN(CB312,CD312,CF312),MIN(BZ312,CB312,CD312,CF312))</f>
        <v>0.34445601851851859</v>
      </c>
      <c r="AV312" s="56">
        <f>IF(GroupStTimes!$A$8=0,MAX(CC312,CE312,CG312),MAX(CA312,CC312,CE312,CG312))</f>
        <v>0.39278935185185188</v>
      </c>
      <c r="AW312" s="57" t="str">
        <f t="shared" si="255"/>
        <v/>
      </c>
      <c r="AX312" s="58" t="str">
        <f t="shared" si="256"/>
        <v/>
      </c>
      <c r="AY312" s="58" t="str">
        <f t="shared" si="257"/>
        <v/>
      </c>
      <c r="AZ312" s="31">
        <f t="shared" si="258"/>
        <v>84.54</v>
      </c>
      <c r="BA312" s="59">
        <f t="shared" si="259"/>
        <v>0.34569444444444453</v>
      </c>
      <c r="BB312" s="59">
        <f t="shared" si="260"/>
        <v>0.35125000000000012</v>
      </c>
      <c r="BC312" s="59">
        <f t="shared" si="261"/>
        <v>0.34410879629629637</v>
      </c>
      <c r="BD312" s="59">
        <f t="shared" si="262"/>
        <v>0.38994212962962965</v>
      </c>
      <c r="BE312" s="59">
        <f t="shared" si="263"/>
        <v>0.38207175925925929</v>
      </c>
      <c r="BF312" s="59">
        <f t="shared" si="264"/>
        <v>0.39248842592592598</v>
      </c>
      <c r="BG312" s="59">
        <f t="shared" si="265"/>
        <v>0.39052083333333321</v>
      </c>
      <c r="BH312" s="59">
        <f t="shared" si="266"/>
        <v>0.38982638888888876</v>
      </c>
      <c r="BI312" s="31">
        <f t="shared" si="267"/>
        <v>0.43999999999999773</v>
      </c>
      <c r="BJ312" s="61">
        <f t="shared" si="268"/>
        <v>9.5652173913042988E-3</v>
      </c>
      <c r="BK312" s="61">
        <f t="shared" si="269"/>
        <v>8.3018867924527871E-3</v>
      </c>
      <c r="BL312" s="61">
        <f t="shared" si="270"/>
        <v>7.333333333333295E-3</v>
      </c>
      <c r="BM312" s="61">
        <f t="shared" si="271"/>
        <v>6.6666666666666324E-3</v>
      </c>
      <c r="BN312" s="62">
        <f t="shared" si="272"/>
        <v>0</v>
      </c>
      <c r="BO312" s="62">
        <f t="shared" si="273"/>
        <v>0</v>
      </c>
      <c r="BP312" s="62">
        <f t="shared" si="274"/>
        <v>34</v>
      </c>
      <c r="BQ312" s="62">
        <f t="shared" si="275"/>
        <v>0</v>
      </c>
      <c r="BR312" s="62">
        <f t="shared" si="276"/>
        <v>0</v>
      </c>
      <c r="BS312" s="62">
        <f t="shared" si="277"/>
        <v>30</v>
      </c>
      <c r="BT312" s="62">
        <f t="shared" si="278"/>
        <v>0</v>
      </c>
      <c r="BU312" s="62">
        <f t="shared" si="279"/>
        <v>0</v>
      </c>
      <c r="BV312" s="62">
        <f t="shared" si="280"/>
        <v>26</v>
      </c>
      <c r="BW312" s="62">
        <f t="shared" si="281"/>
        <v>0</v>
      </c>
      <c r="BX312" s="62">
        <f t="shared" si="282"/>
        <v>0</v>
      </c>
      <c r="BY312" s="62">
        <f t="shared" si="283"/>
        <v>24</v>
      </c>
      <c r="BZ312" s="63">
        <f t="shared" si="284"/>
        <v>0.34608796296296307</v>
      </c>
      <c r="CA312" s="63">
        <f t="shared" si="285"/>
        <v>0.35164351851851866</v>
      </c>
      <c r="CB312" s="63">
        <f t="shared" si="286"/>
        <v>0.34445601851851859</v>
      </c>
      <c r="CC312" s="63">
        <f t="shared" si="287"/>
        <v>0.39028935185185187</v>
      </c>
      <c r="CD312" s="63">
        <f t="shared" si="288"/>
        <v>0.38237268518518519</v>
      </c>
      <c r="CE312" s="63">
        <f t="shared" si="289"/>
        <v>0.39278935185185188</v>
      </c>
      <c r="CF312" s="63">
        <f t="shared" si="290"/>
        <v>0.39079861111111097</v>
      </c>
      <c r="CG312" s="63">
        <f t="shared" si="291"/>
        <v>0.39010416666666653</v>
      </c>
      <c r="CH312" s="36"/>
      <c r="CI312" s="36"/>
      <c r="CJ312" s="36"/>
      <c r="CK312" s="36"/>
      <c r="CL312" s="60">
        <v>60</v>
      </c>
    </row>
    <row r="313" spans="1:90" ht="28.5" customHeight="1" x14ac:dyDescent="0.25">
      <c r="A313" s="37">
        <v>15</v>
      </c>
      <c r="C313" s="37"/>
      <c r="D313" s="37"/>
      <c r="E313" s="37"/>
      <c r="F313" s="83"/>
      <c r="G313" s="44"/>
      <c r="H313" s="44">
        <f t="shared" si="245"/>
        <v>85.17</v>
      </c>
      <c r="I313" s="83">
        <v>85.13</v>
      </c>
      <c r="J313" s="43">
        <f t="shared" si="294"/>
        <v>-5.0902541211484266E-4</v>
      </c>
      <c r="K313" s="44">
        <f t="shared" si="295"/>
        <v>-4.3333333333336554E-2</v>
      </c>
      <c r="L313" s="76" t="s">
        <v>1066</v>
      </c>
      <c r="M313" s="122">
        <v>80</v>
      </c>
      <c r="N313" s="46">
        <f t="shared" si="251"/>
        <v>85.173333333333332</v>
      </c>
      <c r="O313" s="46">
        <v>-0.02</v>
      </c>
      <c r="P313" s="78">
        <v>85.179999999999993</v>
      </c>
      <c r="Q313" s="46">
        <v>-0.02</v>
      </c>
      <c r="R313" s="78">
        <v>85.19</v>
      </c>
      <c r="S313" s="46">
        <v>-0.02</v>
      </c>
      <c r="T313" s="78">
        <v>85.21</v>
      </c>
      <c r="U313" s="47" t="str">
        <f t="shared" si="292"/>
        <v/>
      </c>
      <c r="V313" s="47" t="str">
        <f t="shared" si="293"/>
        <v/>
      </c>
      <c r="W313" s="47"/>
      <c r="X313" s="47"/>
      <c r="Y313" s="47"/>
      <c r="Z313" s="47"/>
      <c r="AA313" s="47"/>
      <c r="AB313" s="47"/>
      <c r="AC313" s="47"/>
      <c r="AD313" s="47"/>
      <c r="AE313" s="51">
        <f t="shared" si="246"/>
        <v>15</v>
      </c>
      <c r="AF313" s="51" t="str">
        <f t="shared" si="247"/>
        <v/>
      </c>
      <c r="AG313" s="51" t="str">
        <f t="shared" si="248"/>
        <v/>
      </c>
      <c r="AH313" s="51" t="str">
        <f t="shared" si="249"/>
        <v/>
      </c>
      <c r="AI313" s="52">
        <f t="shared" si="250"/>
        <v>85.17</v>
      </c>
      <c r="AJ313" s="68"/>
      <c r="AK313" s="53"/>
      <c r="AL313" s="52"/>
      <c r="AM313" s="53">
        <f t="shared" si="252"/>
        <v>46</v>
      </c>
      <c r="AN313" s="53">
        <f>IF(AJ313&lt;&gt;"",IF(AJ313="o",VLOOKUP(AM313,OpenSect!$A$1:$D$11,2),IF(AJ313="u",VLOOKUP(AM313,UpHill!$A$1:$D$35,2),IF(AJ313="d",VLOOKUP(AM313,DownHill!$A$1:$D$29,2),IF(AJ313="f",VLOOKUP(AM313,FlatUnd!$A$2:$D$30,2),IF(AJ313="t",VLOOKUP(AM313,TimeAdd!$A$1:$D$176,2),IF(AJ313="l",VLOOKUP(AM313,SLimit!$A$1:$D$8,2),AN312)))))),AN312)</f>
        <v>53</v>
      </c>
      <c r="AO313" s="53">
        <f>IF(AJ313&lt;&gt;"",IF(AJ313="o",VLOOKUP(AM313,OpenSect!$A$1:$D$11,3),IF(AJ313="u",VLOOKUP(AM313,UpHill!$A$1:$D$35,3),IF(AJ313="d",VLOOKUP(AM313,DownHill!$A$3:$D$29,3),IF(AJ313="f",VLOOKUP(AM313,FlatUnd!$A$2:$D$30,3),IF(AJ313="t",VLOOKUP(AM313,TimeAdd!$A$1:$D$18,3),IF(AJ313="l",VLOOKUP(AM313,SLimit!$A$1:$D$8,3),AO312)))))),AO312)</f>
        <v>60</v>
      </c>
      <c r="AP313" s="53">
        <f>IF(AJ313&lt;&gt;"",IF(AJ313="o",VLOOKUP(AM313,OpenSect!$A$1:$D$11,4),IF(AJ313="u",VLOOKUP(AM313,UpHill!$A$1:$D$35,4),IF(AJ313="d",VLOOKUP(AM313,DownHill!$A$1:$D$29,4),IF(AJ313="f",VLOOKUP(AM313,FlatUnd!$A$2:$D$30,4),IF(AJ313="t",VLOOKUP(AM313,TimeAdd!$A$1:$D$18,4),IF(AJ313="l",VLOOKUP(AM313,SLimit!$A$1:$D$8,4),AP312)))))),AP312)</f>
        <v>66</v>
      </c>
      <c r="AQ313" s="53">
        <f t="shared" si="253"/>
        <v>80</v>
      </c>
      <c r="AR313" s="54" t="str">
        <f t="shared" si="254"/>
        <v>Warning - Side road junction.</v>
      </c>
      <c r="AS313" s="55"/>
      <c r="AT313" s="55"/>
      <c r="AU313" s="56">
        <f>IF(GroupStTimes!$A$8=0,MIN(CB313,CD313,CF313),MIN(BZ313,CB313,CD313,CF313))</f>
        <v>0.34460648148148154</v>
      </c>
      <c r="AV313" s="56">
        <f>IF(GroupStTimes!$A$8=0,MAX(CC313,CE313,CG313),MAX(CA313,CC313,CE313,CG313))</f>
        <v>0.39292824074074079</v>
      </c>
      <c r="AW313" s="57" t="str">
        <f t="shared" si="255"/>
        <v/>
      </c>
      <c r="AX313" s="58" t="str">
        <f t="shared" si="256"/>
        <v/>
      </c>
      <c r="AY313" s="58" t="str">
        <f t="shared" si="257"/>
        <v/>
      </c>
      <c r="AZ313" s="31">
        <f t="shared" si="258"/>
        <v>84.54</v>
      </c>
      <c r="BA313" s="59">
        <f t="shared" si="259"/>
        <v>0.34569444444444453</v>
      </c>
      <c r="BB313" s="59">
        <f t="shared" si="260"/>
        <v>0.35125000000000012</v>
      </c>
      <c r="BC313" s="59">
        <f t="shared" si="261"/>
        <v>0.34410879629629637</v>
      </c>
      <c r="BD313" s="59">
        <f t="shared" si="262"/>
        <v>0.38994212962962965</v>
      </c>
      <c r="BE313" s="59">
        <f t="shared" si="263"/>
        <v>0.38207175925925929</v>
      </c>
      <c r="BF313" s="59">
        <f t="shared" si="264"/>
        <v>0.39248842592592598</v>
      </c>
      <c r="BG313" s="59">
        <f t="shared" si="265"/>
        <v>0.39052083333333321</v>
      </c>
      <c r="BH313" s="59">
        <f t="shared" si="266"/>
        <v>0.38982638888888876</v>
      </c>
      <c r="BI313" s="31">
        <f t="shared" si="267"/>
        <v>0.62999999999999545</v>
      </c>
      <c r="BJ313" s="61">
        <f t="shared" si="268"/>
        <v>1.3695652173912944E-2</v>
      </c>
      <c r="BK313" s="61">
        <f t="shared" si="269"/>
        <v>1.1886792452830103E-2</v>
      </c>
      <c r="BL313" s="61">
        <f t="shared" si="270"/>
        <v>1.0499999999999924E-2</v>
      </c>
      <c r="BM313" s="61">
        <f t="shared" si="271"/>
        <v>9.5454545454544768E-3</v>
      </c>
      <c r="BN313" s="62">
        <f t="shared" si="272"/>
        <v>0</v>
      </c>
      <c r="BO313" s="62">
        <f t="shared" si="273"/>
        <v>0</v>
      </c>
      <c r="BP313" s="62">
        <f t="shared" si="274"/>
        <v>49</v>
      </c>
      <c r="BQ313" s="62">
        <f t="shared" si="275"/>
        <v>0</v>
      </c>
      <c r="BR313" s="62">
        <f t="shared" si="276"/>
        <v>0</v>
      </c>
      <c r="BS313" s="62">
        <f t="shared" si="277"/>
        <v>43</v>
      </c>
      <c r="BT313" s="62">
        <f t="shared" si="278"/>
        <v>0</v>
      </c>
      <c r="BU313" s="62">
        <f t="shared" si="279"/>
        <v>0</v>
      </c>
      <c r="BV313" s="62">
        <f t="shared" si="280"/>
        <v>38</v>
      </c>
      <c r="BW313" s="62">
        <f t="shared" si="281"/>
        <v>0</v>
      </c>
      <c r="BX313" s="62">
        <f t="shared" si="282"/>
        <v>0</v>
      </c>
      <c r="BY313" s="62">
        <f t="shared" si="283"/>
        <v>34</v>
      </c>
      <c r="BZ313" s="63">
        <f t="shared" si="284"/>
        <v>0.34626157407407415</v>
      </c>
      <c r="CA313" s="63">
        <f t="shared" si="285"/>
        <v>0.35181712962962974</v>
      </c>
      <c r="CB313" s="63">
        <f t="shared" si="286"/>
        <v>0.34460648148148154</v>
      </c>
      <c r="CC313" s="63">
        <f t="shared" si="287"/>
        <v>0.39043981481481482</v>
      </c>
      <c r="CD313" s="63">
        <f t="shared" si="288"/>
        <v>0.3825115740740741</v>
      </c>
      <c r="CE313" s="63">
        <f t="shared" si="289"/>
        <v>0.39292824074074079</v>
      </c>
      <c r="CF313" s="63">
        <f t="shared" si="290"/>
        <v>0.39091435185185175</v>
      </c>
      <c r="CG313" s="63">
        <f t="shared" si="291"/>
        <v>0.39021990740740731</v>
      </c>
      <c r="CH313" s="36"/>
      <c r="CI313" s="36"/>
      <c r="CJ313" s="36"/>
      <c r="CK313" s="36"/>
      <c r="CL313" s="60">
        <v>60</v>
      </c>
    </row>
    <row r="314" spans="1:90" ht="28.5" customHeight="1" x14ac:dyDescent="0.25">
      <c r="A314" s="37">
        <v>15</v>
      </c>
      <c r="B314" s="16" t="s">
        <v>1079</v>
      </c>
      <c r="C314" s="37"/>
      <c r="D314" s="37"/>
      <c r="E314" s="37"/>
      <c r="F314" s="83"/>
      <c r="G314" s="44"/>
      <c r="H314" s="44">
        <f t="shared" si="245"/>
        <v>85.24</v>
      </c>
      <c r="I314" s="83">
        <v>85.2</v>
      </c>
      <c r="J314" s="43">
        <f t="shared" si="294"/>
        <v>-5.0860719874808158E-4</v>
      </c>
      <c r="K314" s="44">
        <f t="shared" si="295"/>
        <v>-4.3333333333336554E-2</v>
      </c>
      <c r="L314" s="76" t="s">
        <v>349</v>
      </c>
      <c r="M314" s="122">
        <v>80</v>
      </c>
      <c r="N314" s="46">
        <f t="shared" si="251"/>
        <v>85.243333333333339</v>
      </c>
      <c r="O314" s="46">
        <v>-0.02</v>
      </c>
      <c r="P314" s="78">
        <v>85.25</v>
      </c>
      <c r="Q314" s="46">
        <v>-0.02</v>
      </c>
      <c r="R314" s="78">
        <v>85.26</v>
      </c>
      <c r="S314" s="46">
        <v>-0.02</v>
      </c>
      <c r="T314" s="78">
        <v>85.28</v>
      </c>
      <c r="U314" s="47" t="str">
        <f t="shared" si="292"/>
        <v/>
      </c>
      <c r="V314" s="47" t="str">
        <f t="shared" si="293"/>
        <v/>
      </c>
      <c r="W314" s="47"/>
      <c r="X314" s="47"/>
      <c r="Y314" s="47"/>
      <c r="Z314" s="47"/>
      <c r="AA314" s="47"/>
      <c r="AB314" s="47"/>
      <c r="AC314" s="47"/>
      <c r="AD314" s="47"/>
      <c r="AE314" s="51">
        <f t="shared" si="246"/>
        <v>15</v>
      </c>
      <c r="AF314" s="51" t="str">
        <f t="shared" si="247"/>
        <v>U 1/2</v>
      </c>
      <c r="AG314" s="51" t="str">
        <f t="shared" si="248"/>
        <v/>
      </c>
      <c r="AH314" s="51" t="str">
        <f t="shared" si="249"/>
        <v/>
      </c>
      <c r="AI314" s="52">
        <f t="shared" si="250"/>
        <v>85.24</v>
      </c>
      <c r="AJ314" s="68"/>
      <c r="AK314" s="53"/>
      <c r="AL314" s="52"/>
      <c r="AM314" s="53">
        <f t="shared" si="252"/>
        <v>46</v>
      </c>
      <c r="AN314" s="53">
        <f>IF(AJ314&lt;&gt;"",IF(AJ314="o",VLOOKUP(AM314,OpenSect!$A$1:$D$11,2),IF(AJ314="u",VLOOKUP(AM314,UpHill!$A$1:$D$35,2),IF(AJ314="d",VLOOKUP(AM314,DownHill!$A$1:$D$29,2),IF(AJ314="f",VLOOKUP(AM314,FlatUnd!$A$2:$D$30,2),IF(AJ314="t",VLOOKUP(AM314,TimeAdd!$A$1:$D$176,2),IF(AJ314="l",VLOOKUP(AM314,SLimit!$A$1:$D$8,2),AN313)))))),AN313)</f>
        <v>53</v>
      </c>
      <c r="AO314" s="53">
        <f>IF(AJ314&lt;&gt;"",IF(AJ314="o",VLOOKUP(AM314,OpenSect!$A$1:$D$11,3),IF(AJ314="u",VLOOKUP(AM314,UpHill!$A$1:$D$35,3),IF(AJ314="d",VLOOKUP(AM314,DownHill!$A$3:$D$29,3),IF(AJ314="f",VLOOKUP(AM314,FlatUnd!$A$2:$D$30,3),IF(AJ314="t",VLOOKUP(AM314,TimeAdd!$A$1:$D$18,3),IF(AJ314="l",VLOOKUP(AM314,SLimit!$A$1:$D$8,3),AO313)))))),AO313)</f>
        <v>60</v>
      </c>
      <c r="AP314" s="53">
        <f>IF(AJ314&lt;&gt;"",IF(AJ314="o",VLOOKUP(AM314,OpenSect!$A$1:$D$11,4),IF(AJ314="u",VLOOKUP(AM314,UpHill!$A$1:$D$35,4),IF(AJ314="d",VLOOKUP(AM314,DownHill!$A$1:$D$29,4),IF(AJ314="f",VLOOKUP(AM314,FlatUnd!$A$2:$D$30,4),IF(AJ314="t",VLOOKUP(AM314,TimeAdd!$A$1:$D$18,4),IF(AJ314="l",VLOOKUP(AM314,SLimit!$A$1:$D$8,4),AP313)))))),AP313)</f>
        <v>66</v>
      </c>
      <c r="AQ314" s="53">
        <f t="shared" si="253"/>
        <v>80</v>
      </c>
      <c r="AR314" s="54" t="str">
        <f t="shared" si="254"/>
        <v>Overhead power lines.</v>
      </c>
      <c r="AS314" s="55"/>
      <c r="AT314" s="55"/>
      <c r="AU314" s="56">
        <f>IF(GroupStTimes!$A$8=0,MIN(CB314,CD314,CF314),MIN(BZ314,CB314,CD314,CF314))</f>
        <v>0.3446643518518519</v>
      </c>
      <c r="AV314" s="56">
        <f>IF(GroupStTimes!$A$8=0,MAX(CC314,CE314,CG314),MAX(CA314,CC314,CE314,CG314))</f>
        <v>0.39297453703703711</v>
      </c>
      <c r="AW314" s="57" t="str">
        <f t="shared" si="255"/>
        <v/>
      </c>
      <c r="AX314" s="58" t="str">
        <f t="shared" si="256"/>
        <v/>
      </c>
      <c r="AY314" s="58" t="str">
        <f t="shared" si="257"/>
        <v/>
      </c>
      <c r="AZ314" s="31">
        <f t="shared" si="258"/>
        <v>84.54</v>
      </c>
      <c r="BA314" s="59">
        <f t="shared" si="259"/>
        <v>0.34569444444444453</v>
      </c>
      <c r="BB314" s="59">
        <f t="shared" si="260"/>
        <v>0.35125000000000012</v>
      </c>
      <c r="BC314" s="59">
        <f t="shared" si="261"/>
        <v>0.34410879629629637</v>
      </c>
      <c r="BD314" s="59">
        <f t="shared" si="262"/>
        <v>0.38994212962962965</v>
      </c>
      <c r="BE314" s="59">
        <f t="shared" si="263"/>
        <v>0.38207175925925929</v>
      </c>
      <c r="BF314" s="59">
        <f t="shared" si="264"/>
        <v>0.39248842592592598</v>
      </c>
      <c r="BG314" s="59">
        <f t="shared" si="265"/>
        <v>0.39052083333333321</v>
      </c>
      <c r="BH314" s="59">
        <f t="shared" si="266"/>
        <v>0.38982638888888876</v>
      </c>
      <c r="BI314" s="31">
        <f t="shared" si="267"/>
        <v>0.69999999999998863</v>
      </c>
      <c r="BJ314" s="61">
        <f t="shared" si="268"/>
        <v>1.5217391304347579E-2</v>
      </c>
      <c r="BK314" s="61">
        <f t="shared" si="269"/>
        <v>1.3207547169811106E-2</v>
      </c>
      <c r="BL314" s="61">
        <f t="shared" si="270"/>
        <v>1.1666666666666476E-2</v>
      </c>
      <c r="BM314" s="61">
        <f t="shared" si="271"/>
        <v>1.0606060606060433E-2</v>
      </c>
      <c r="BN314" s="62">
        <f t="shared" si="272"/>
        <v>0</v>
      </c>
      <c r="BO314" s="62">
        <f t="shared" si="273"/>
        <v>0</v>
      </c>
      <c r="BP314" s="62">
        <f t="shared" si="274"/>
        <v>55</v>
      </c>
      <c r="BQ314" s="62">
        <f t="shared" si="275"/>
        <v>0</v>
      </c>
      <c r="BR314" s="62">
        <f t="shared" si="276"/>
        <v>0</v>
      </c>
      <c r="BS314" s="62">
        <f t="shared" si="277"/>
        <v>48</v>
      </c>
      <c r="BT314" s="62">
        <f t="shared" si="278"/>
        <v>0</v>
      </c>
      <c r="BU314" s="62">
        <f t="shared" si="279"/>
        <v>0</v>
      </c>
      <c r="BV314" s="62">
        <f t="shared" si="280"/>
        <v>42</v>
      </c>
      <c r="BW314" s="62">
        <f t="shared" si="281"/>
        <v>0</v>
      </c>
      <c r="BX314" s="62">
        <f t="shared" si="282"/>
        <v>0</v>
      </c>
      <c r="BY314" s="62">
        <f t="shared" si="283"/>
        <v>38</v>
      </c>
      <c r="BZ314" s="63">
        <f t="shared" si="284"/>
        <v>0.34633101851851861</v>
      </c>
      <c r="CA314" s="63">
        <f t="shared" si="285"/>
        <v>0.3518865740740742</v>
      </c>
      <c r="CB314" s="63">
        <f t="shared" si="286"/>
        <v>0.3446643518518519</v>
      </c>
      <c r="CC314" s="63">
        <f t="shared" si="287"/>
        <v>0.39049768518518518</v>
      </c>
      <c r="CD314" s="63">
        <f t="shared" si="288"/>
        <v>0.38255787037037042</v>
      </c>
      <c r="CE314" s="63">
        <f t="shared" si="289"/>
        <v>0.39297453703703711</v>
      </c>
      <c r="CF314" s="63">
        <f t="shared" si="290"/>
        <v>0.39096064814814802</v>
      </c>
      <c r="CG314" s="63">
        <f t="shared" si="291"/>
        <v>0.39026620370370357</v>
      </c>
      <c r="CH314" s="36"/>
      <c r="CI314" s="36"/>
      <c r="CJ314" s="36"/>
      <c r="CK314" s="36"/>
      <c r="CL314" s="60">
        <v>60</v>
      </c>
    </row>
    <row r="315" spans="1:90" ht="28.5" customHeight="1" x14ac:dyDescent="0.25">
      <c r="A315" s="37">
        <v>15</v>
      </c>
      <c r="B315" s="16" t="s">
        <v>127</v>
      </c>
      <c r="C315" s="37"/>
      <c r="D315" s="37"/>
      <c r="E315" s="37"/>
      <c r="F315" s="83"/>
      <c r="G315" s="44"/>
      <c r="H315" s="44">
        <f t="shared" si="245"/>
        <v>85.36</v>
      </c>
      <c r="I315" s="83">
        <v>85.31</v>
      </c>
      <c r="J315" s="43">
        <f t="shared" si="294"/>
        <v>-5.8609776110651922E-4</v>
      </c>
      <c r="K315" s="44">
        <f t="shared" si="295"/>
        <v>-4.9999999999997158E-2</v>
      </c>
      <c r="L315" s="76" t="s">
        <v>1081</v>
      </c>
      <c r="M315" s="122">
        <v>80</v>
      </c>
      <c r="N315" s="46">
        <f t="shared" si="251"/>
        <v>85.36</v>
      </c>
      <c r="O315" s="46">
        <v>-0.02</v>
      </c>
      <c r="P315" s="78">
        <v>85.36</v>
      </c>
      <c r="Q315" s="46">
        <v>-0.02</v>
      </c>
      <c r="R315" s="78">
        <v>85.38</v>
      </c>
      <c r="S315" s="46">
        <v>-0.02</v>
      </c>
      <c r="T315" s="78">
        <v>85.4</v>
      </c>
      <c r="U315" s="47" t="str">
        <f t="shared" si="292"/>
        <v/>
      </c>
      <c r="V315" s="47" t="str">
        <f t="shared" si="293"/>
        <v/>
      </c>
      <c r="W315" s="47"/>
      <c r="X315" s="47"/>
      <c r="Y315" s="47"/>
      <c r="Z315" s="47"/>
      <c r="AA315" s="47"/>
      <c r="AB315" s="47"/>
      <c r="AC315" s="47"/>
      <c r="AD315" s="47"/>
      <c r="AE315" s="51">
        <f t="shared" si="246"/>
        <v>15</v>
      </c>
      <c r="AF315" s="51" t="str">
        <f t="shared" si="247"/>
        <v>U1</v>
      </c>
      <c r="AG315" s="51" t="str">
        <f t="shared" si="248"/>
        <v/>
      </c>
      <c r="AH315" s="51" t="str">
        <f t="shared" si="249"/>
        <v/>
      </c>
      <c r="AI315" s="52">
        <f t="shared" si="250"/>
        <v>85.36</v>
      </c>
      <c r="AJ315" s="68"/>
      <c r="AK315" s="53"/>
      <c r="AL315" s="52"/>
      <c r="AM315" s="53">
        <f t="shared" si="252"/>
        <v>46</v>
      </c>
      <c r="AN315" s="53">
        <f>IF(AJ315&lt;&gt;"",IF(AJ315="o",VLOOKUP(AM315,OpenSect!$A$1:$D$11,2),IF(AJ315="u",VLOOKUP(AM315,UpHill!$A$1:$D$35,2),IF(AJ315="d",VLOOKUP(AM315,DownHill!$A$1:$D$29,2),IF(AJ315="f",VLOOKUP(AM315,FlatUnd!$A$2:$D$30,2),IF(AJ315="t",VLOOKUP(AM315,TimeAdd!$A$1:$D$176,2),IF(AJ315="l",VLOOKUP(AM315,SLimit!$A$1:$D$8,2),AN314)))))),AN314)</f>
        <v>53</v>
      </c>
      <c r="AO315" s="53">
        <f>IF(AJ315&lt;&gt;"",IF(AJ315="o",VLOOKUP(AM315,OpenSect!$A$1:$D$11,3),IF(AJ315="u",VLOOKUP(AM315,UpHill!$A$1:$D$35,3),IF(AJ315="d",VLOOKUP(AM315,DownHill!$A$3:$D$29,3),IF(AJ315="f",VLOOKUP(AM315,FlatUnd!$A$2:$D$30,3),IF(AJ315="t",VLOOKUP(AM315,TimeAdd!$A$1:$D$18,3),IF(AJ315="l",VLOOKUP(AM315,SLimit!$A$1:$D$8,3),AO314)))))),AO314)</f>
        <v>60</v>
      </c>
      <c r="AP315" s="53">
        <f>IF(AJ315&lt;&gt;"",IF(AJ315="o",VLOOKUP(AM315,OpenSect!$A$1:$D$11,4),IF(AJ315="u",VLOOKUP(AM315,UpHill!$A$1:$D$35,4),IF(AJ315="d",VLOOKUP(AM315,DownHill!$A$1:$D$29,4),IF(AJ315="f",VLOOKUP(AM315,FlatUnd!$A$2:$D$30,4),IF(AJ315="t",VLOOKUP(AM315,TimeAdd!$A$1:$D$18,4),IF(AJ315="l",VLOOKUP(AM315,SLimit!$A$1:$D$8,4),AP314)))))),AP314)</f>
        <v>66</v>
      </c>
      <c r="AQ315" s="53">
        <f t="shared" si="253"/>
        <v>80</v>
      </c>
      <c r="AR315" s="54" t="str">
        <f t="shared" si="254"/>
        <v>[Clinic] Perdekop CHC.</v>
      </c>
      <c r="AS315" s="55"/>
      <c r="AT315" s="55"/>
      <c r="AU315" s="56">
        <f>IF(GroupStTimes!$A$8=0,MIN(CB315,CD315,CF315),MIN(BZ315,CB315,CD315,CF315))</f>
        <v>0.34475694444444455</v>
      </c>
      <c r="AV315" s="56">
        <f>IF(GroupStTimes!$A$8=0,MAX(CC315,CE315,CG315),MAX(CA315,CC315,CE315,CG315))</f>
        <v>0.3930555555555556</v>
      </c>
      <c r="AW315" s="57" t="str">
        <f t="shared" si="255"/>
        <v/>
      </c>
      <c r="AX315" s="58" t="str">
        <f t="shared" si="256"/>
        <v/>
      </c>
      <c r="AY315" s="58" t="str">
        <f t="shared" si="257"/>
        <v/>
      </c>
      <c r="AZ315" s="31">
        <f t="shared" si="258"/>
        <v>84.54</v>
      </c>
      <c r="BA315" s="59">
        <f t="shared" si="259"/>
        <v>0.34569444444444453</v>
      </c>
      <c r="BB315" s="59">
        <f t="shared" si="260"/>
        <v>0.35125000000000012</v>
      </c>
      <c r="BC315" s="59">
        <f t="shared" si="261"/>
        <v>0.34410879629629637</v>
      </c>
      <c r="BD315" s="59">
        <f t="shared" si="262"/>
        <v>0.38994212962962965</v>
      </c>
      <c r="BE315" s="59">
        <f t="shared" si="263"/>
        <v>0.38207175925925929</v>
      </c>
      <c r="BF315" s="59">
        <f t="shared" si="264"/>
        <v>0.39248842592592598</v>
      </c>
      <c r="BG315" s="59">
        <f t="shared" si="265"/>
        <v>0.39052083333333321</v>
      </c>
      <c r="BH315" s="59">
        <f t="shared" si="266"/>
        <v>0.38982638888888876</v>
      </c>
      <c r="BI315" s="31">
        <f t="shared" si="267"/>
        <v>0.81999999999999318</v>
      </c>
      <c r="BJ315" s="61">
        <f t="shared" si="268"/>
        <v>1.7826086956521593E-2</v>
      </c>
      <c r="BK315" s="61">
        <f t="shared" si="269"/>
        <v>1.5471698113207418E-2</v>
      </c>
      <c r="BL315" s="61">
        <f t="shared" si="270"/>
        <v>1.3666666666666553E-2</v>
      </c>
      <c r="BM315" s="61">
        <f t="shared" si="271"/>
        <v>1.242424242424232E-2</v>
      </c>
      <c r="BN315" s="62">
        <f t="shared" si="272"/>
        <v>0</v>
      </c>
      <c r="BO315" s="62">
        <f t="shared" si="273"/>
        <v>1</v>
      </c>
      <c r="BP315" s="62">
        <f t="shared" si="274"/>
        <v>4</v>
      </c>
      <c r="BQ315" s="62">
        <f t="shared" si="275"/>
        <v>0</v>
      </c>
      <c r="BR315" s="62">
        <f t="shared" si="276"/>
        <v>0</v>
      </c>
      <c r="BS315" s="62">
        <f t="shared" si="277"/>
        <v>56</v>
      </c>
      <c r="BT315" s="62">
        <f t="shared" si="278"/>
        <v>0</v>
      </c>
      <c r="BU315" s="62">
        <f t="shared" si="279"/>
        <v>0</v>
      </c>
      <c r="BV315" s="62">
        <f t="shared" si="280"/>
        <v>49</v>
      </c>
      <c r="BW315" s="62">
        <f t="shared" si="281"/>
        <v>0</v>
      </c>
      <c r="BX315" s="62">
        <f t="shared" si="282"/>
        <v>0</v>
      </c>
      <c r="BY315" s="62">
        <f t="shared" si="283"/>
        <v>45</v>
      </c>
      <c r="BZ315" s="63">
        <f t="shared" si="284"/>
        <v>0.34643518518518529</v>
      </c>
      <c r="CA315" s="63">
        <f t="shared" si="285"/>
        <v>0.35199074074074088</v>
      </c>
      <c r="CB315" s="63">
        <f t="shared" si="286"/>
        <v>0.34475694444444455</v>
      </c>
      <c r="CC315" s="63">
        <f t="shared" si="287"/>
        <v>0.39059027777777783</v>
      </c>
      <c r="CD315" s="63">
        <f t="shared" si="288"/>
        <v>0.38263888888888892</v>
      </c>
      <c r="CE315" s="63">
        <f t="shared" si="289"/>
        <v>0.3930555555555556</v>
      </c>
      <c r="CF315" s="63">
        <f t="shared" si="290"/>
        <v>0.39104166666666657</v>
      </c>
      <c r="CG315" s="63">
        <f t="shared" si="291"/>
        <v>0.39034722222222212</v>
      </c>
      <c r="CH315" s="36"/>
      <c r="CI315" s="36"/>
      <c r="CJ315" s="36"/>
      <c r="CK315" s="36"/>
      <c r="CL315" s="60">
        <v>60</v>
      </c>
    </row>
    <row r="316" spans="1:90" ht="28.5" customHeight="1" x14ac:dyDescent="0.25">
      <c r="A316" s="37">
        <v>15</v>
      </c>
      <c r="B316" s="16" t="s">
        <v>127</v>
      </c>
      <c r="C316" s="37"/>
      <c r="D316" s="37"/>
      <c r="E316" s="37"/>
      <c r="F316" s="83"/>
      <c r="G316" s="44"/>
      <c r="H316" s="44">
        <f t="shared" si="245"/>
        <v>85.45</v>
      </c>
      <c r="I316" s="83">
        <v>85.4</v>
      </c>
      <c r="J316" s="43">
        <f t="shared" si="294"/>
        <v>-5.854800936767817E-4</v>
      </c>
      <c r="K316" s="44">
        <f t="shared" si="295"/>
        <v>-4.9999999999997158E-2</v>
      </c>
      <c r="L316" s="76" t="s">
        <v>1082</v>
      </c>
      <c r="M316" s="122">
        <v>80</v>
      </c>
      <c r="N316" s="46">
        <f t="shared" si="251"/>
        <v>85.45</v>
      </c>
      <c r="O316" s="46">
        <v>-0.02</v>
      </c>
      <c r="P316" s="78">
        <v>85.45</v>
      </c>
      <c r="Q316" s="46">
        <v>-0.02</v>
      </c>
      <c r="R316" s="78">
        <v>85.47</v>
      </c>
      <c r="S316" s="46">
        <v>-0.02</v>
      </c>
      <c r="T316" s="78">
        <v>85.49</v>
      </c>
      <c r="U316" s="47" t="str">
        <f t="shared" si="292"/>
        <v/>
      </c>
      <c r="V316" s="47" t="str">
        <f t="shared" si="293"/>
        <v/>
      </c>
      <c r="W316" s="47"/>
      <c r="X316" s="47"/>
      <c r="Y316" s="47"/>
      <c r="Z316" s="47"/>
      <c r="AA316" s="47"/>
      <c r="AB316" s="47"/>
      <c r="AC316" s="47"/>
      <c r="AD316" s="47"/>
      <c r="AE316" s="51">
        <f t="shared" si="246"/>
        <v>15</v>
      </c>
      <c r="AF316" s="51" t="str">
        <f t="shared" si="247"/>
        <v>U1</v>
      </c>
      <c r="AG316" s="51" t="str">
        <f t="shared" si="248"/>
        <v/>
      </c>
      <c r="AH316" s="51" t="str">
        <f t="shared" si="249"/>
        <v/>
      </c>
      <c r="AI316" s="52">
        <f t="shared" si="250"/>
        <v>85.45</v>
      </c>
      <c r="AJ316" s="68"/>
      <c r="AK316" s="53"/>
      <c r="AL316" s="52"/>
      <c r="AM316" s="53">
        <f t="shared" si="252"/>
        <v>46</v>
      </c>
      <c r="AN316" s="53">
        <f>IF(AJ316&lt;&gt;"",IF(AJ316="o",VLOOKUP(AM316,OpenSect!$A$1:$D$11,2),IF(AJ316="u",VLOOKUP(AM316,UpHill!$A$1:$D$35,2),IF(AJ316="d",VLOOKUP(AM316,DownHill!$A$1:$D$29,2),IF(AJ316="f",VLOOKUP(AM316,FlatUnd!$A$2:$D$30,2),IF(AJ316="t",VLOOKUP(AM316,TimeAdd!$A$1:$D$176,2),IF(AJ316="l",VLOOKUP(AM316,SLimit!$A$1:$D$8,2),AN315)))))),AN315)</f>
        <v>53</v>
      </c>
      <c r="AO316" s="53">
        <f>IF(AJ316&lt;&gt;"",IF(AJ316="o",VLOOKUP(AM316,OpenSect!$A$1:$D$11,3),IF(AJ316="u",VLOOKUP(AM316,UpHill!$A$1:$D$35,3),IF(AJ316="d",VLOOKUP(AM316,DownHill!$A$3:$D$29,3),IF(AJ316="f",VLOOKUP(AM316,FlatUnd!$A$2:$D$30,3),IF(AJ316="t",VLOOKUP(AM316,TimeAdd!$A$1:$D$18,3),IF(AJ316="l",VLOOKUP(AM316,SLimit!$A$1:$D$8,3),AO315)))))),AO315)</f>
        <v>60</v>
      </c>
      <c r="AP316" s="53">
        <f>IF(AJ316&lt;&gt;"",IF(AJ316="o",VLOOKUP(AM316,OpenSect!$A$1:$D$11,4),IF(AJ316="u",VLOOKUP(AM316,UpHill!$A$1:$D$35,4),IF(AJ316="d",VLOOKUP(AM316,DownHill!$A$1:$D$29,4),IF(AJ316="f",VLOOKUP(AM316,FlatUnd!$A$2:$D$30,4),IF(AJ316="t",VLOOKUP(AM316,TimeAdd!$A$1:$D$18,4),IF(AJ316="l",VLOOKUP(AM316,SLimit!$A$1:$D$8,4),AP315)))))),AP315)</f>
        <v>66</v>
      </c>
      <c r="AQ316" s="53">
        <f t="shared" si="253"/>
        <v>80</v>
      </c>
      <c r="AR316" s="54" t="str">
        <f t="shared" si="254"/>
        <v>Perdekop, Amersfoort</v>
      </c>
      <c r="AS316" s="55"/>
      <c r="AT316" s="55"/>
      <c r="AU316" s="56">
        <f>IF(GroupStTimes!$A$8=0,MIN(CB316,CD316,CF316),MIN(BZ316,CB316,CD316,CF316))</f>
        <v>0.34482638888888895</v>
      </c>
      <c r="AV316" s="56">
        <f>IF(GroupStTimes!$A$8=0,MAX(CC316,CE316,CG316),MAX(CA316,CC316,CE316,CG316))</f>
        <v>0.39312500000000006</v>
      </c>
      <c r="AW316" s="57" t="str">
        <f t="shared" si="255"/>
        <v/>
      </c>
      <c r="AX316" s="58" t="str">
        <f t="shared" si="256"/>
        <v/>
      </c>
      <c r="AY316" s="58" t="str">
        <f t="shared" si="257"/>
        <v/>
      </c>
      <c r="AZ316" s="31">
        <f t="shared" si="258"/>
        <v>84.54</v>
      </c>
      <c r="BA316" s="59">
        <f t="shared" si="259"/>
        <v>0.34569444444444453</v>
      </c>
      <c r="BB316" s="59">
        <f t="shared" si="260"/>
        <v>0.35125000000000012</v>
      </c>
      <c r="BC316" s="59">
        <f t="shared" si="261"/>
        <v>0.34410879629629637</v>
      </c>
      <c r="BD316" s="59">
        <f t="shared" si="262"/>
        <v>0.38994212962962965</v>
      </c>
      <c r="BE316" s="59">
        <f t="shared" si="263"/>
        <v>0.38207175925925929</v>
      </c>
      <c r="BF316" s="59">
        <f t="shared" si="264"/>
        <v>0.39248842592592598</v>
      </c>
      <c r="BG316" s="59">
        <f t="shared" si="265"/>
        <v>0.39052083333333321</v>
      </c>
      <c r="BH316" s="59">
        <f t="shared" si="266"/>
        <v>0.38982638888888876</v>
      </c>
      <c r="BI316" s="31">
        <f t="shared" si="267"/>
        <v>0.90999999999999659</v>
      </c>
      <c r="BJ316" s="61">
        <f t="shared" si="268"/>
        <v>1.9782608695652099E-2</v>
      </c>
      <c r="BK316" s="61">
        <f t="shared" si="269"/>
        <v>1.7169811320754652E-2</v>
      </c>
      <c r="BL316" s="61">
        <f t="shared" si="270"/>
        <v>1.516666666666661E-2</v>
      </c>
      <c r="BM316" s="61">
        <f t="shared" si="271"/>
        <v>1.3787878787878736E-2</v>
      </c>
      <c r="BN316" s="62">
        <f t="shared" si="272"/>
        <v>0</v>
      </c>
      <c r="BO316" s="62">
        <f t="shared" si="273"/>
        <v>1</v>
      </c>
      <c r="BP316" s="62">
        <f t="shared" si="274"/>
        <v>11</v>
      </c>
      <c r="BQ316" s="62">
        <f t="shared" si="275"/>
        <v>0</v>
      </c>
      <c r="BR316" s="62">
        <f t="shared" si="276"/>
        <v>1</v>
      </c>
      <c r="BS316" s="62">
        <f t="shared" si="277"/>
        <v>2</v>
      </c>
      <c r="BT316" s="62">
        <f t="shared" si="278"/>
        <v>0</v>
      </c>
      <c r="BU316" s="62">
        <f t="shared" si="279"/>
        <v>0</v>
      </c>
      <c r="BV316" s="62">
        <f t="shared" si="280"/>
        <v>55</v>
      </c>
      <c r="BW316" s="62">
        <f t="shared" si="281"/>
        <v>0</v>
      </c>
      <c r="BX316" s="62">
        <f t="shared" si="282"/>
        <v>0</v>
      </c>
      <c r="BY316" s="62">
        <f t="shared" si="283"/>
        <v>50</v>
      </c>
      <c r="BZ316" s="63">
        <f t="shared" si="284"/>
        <v>0.34651620370370378</v>
      </c>
      <c r="CA316" s="63">
        <f t="shared" si="285"/>
        <v>0.35207175925925938</v>
      </c>
      <c r="CB316" s="63">
        <f t="shared" si="286"/>
        <v>0.34482638888888895</v>
      </c>
      <c r="CC316" s="63">
        <f t="shared" si="287"/>
        <v>0.39065972222222223</v>
      </c>
      <c r="CD316" s="63">
        <f t="shared" si="288"/>
        <v>0.38270833333333337</v>
      </c>
      <c r="CE316" s="63">
        <f t="shared" si="289"/>
        <v>0.39312500000000006</v>
      </c>
      <c r="CF316" s="63">
        <f t="shared" si="290"/>
        <v>0.39109953703703693</v>
      </c>
      <c r="CG316" s="63">
        <f t="shared" si="291"/>
        <v>0.39040509259259248</v>
      </c>
      <c r="CH316" s="36"/>
      <c r="CI316" s="36"/>
      <c r="CJ316" s="36"/>
      <c r="CK316" s="36"/>
      <c r="CL316" s="60">
        <v>60</v>
      </c>
    </row>
    <row r="317" spans="1:90" ht="28.5" customHeight="1" x14ac:dyDescent="0.25">
      <c r="A317" s="37">
        <v>16</v>
      </c>
      <c r="B317" s="16" t="s">
        <v>127</v>
      </c>
      <c r="C317" s="37"/>
      <c r="D317" s="37"/>
      <c r="E317" s="37"/>
      <c r="F317" s="83"/>
      <c r="G317" s="44"/>
      <c r="H317" s="44">
        <f t="shared" si="245"/>
        <v>85.54</v>
      </c>
      <c r="I317" s="83">
        <v>85.49</v>
      </c>
      <c r="J317" s="43">
        <f t="shared" si="294"/>
        <v>-5.8486372675179983E-4</v>
      </c>
      <c r="K317" s="44">
        <f t="shared" si="295"/>
        <v>-5.0000000000011369E-2</v>
      </c>
      <c r="L317" s="76" t="s">
        <v>997</v>
      </c>
      <c r="M317" s="122">
        <v>80</v>
      </c>
      <c r="N317" s="46">
        <f t="shared" si="251"/>
        <v>85.54</v>
      </c>
      <c r="O317" s="46">
        <v>-0.02</v>
      </c>
      <c r="P317" s="78">
        <v>85.54</v>
      </c>
      <c r="Q317" s="46">
        <v>-0.02</v>
      </c>
      <c r="R317" s="78">
        <v>85.56</v>
      </c>
      <c r="S317" s="46">
        <v>-0.02</v>
      </c>
      <c r="T317" s="78">
        <v>85.58</v>
      </c>
      <c r="U317" s="47" t="str">
        <f t="shared" si="292"/>
        <v/>
      </c>
      <c r="V317" s="47" t="str">
        <f t="shared" si="293"/>
        <v/>
      </c>
      <c r="W317" s="47"/>
      <c r="X317" s="47"/>
      <c r="Y317" s="47"/>
      <c r="Z317" s="47"/>
      <c r="AA317" s="47"/>
      <c r="AB317" s="47"/>
      <c r="AC317" s="47"/>
      <c r="AD317" s="47"/>
      <c r="AE317" s="51">
        <f t="shared" si="246"/>
        <v>16</v>
      </c>
      <c r="AF317" s="51" t="str">
        <f t="shared" si="247"/>
        <v>U1</v>
      </c>
      <c r="AG317" s="51" t="str">
        <f t="shared" si="248"/>
        <v/>
      </c>
      <c r="AH317" s="51" t="str">
        <f t="shared" si="249"/>
        <v/>
      </c>
      <c r="AI317" s="52">
        <f t="shared" si="250"/>
        <v>85.54</v>
      </c>
      <c r="AJ317" s="68"/>
      <c r="AK317" s="53"/>
      <c r="AL317" s="52"/>
      <c r="AM317" s="53">
        <f t="shared" si="252"/>
        <v>46</v>
      </c>
      <c r="AN317" s="53">
        <f>IF(AJ317&lt;&gt;"",IF(AJ317="o",VLOOKUP(AM317,OpenSect!$A$1:$D$11,2),IF(AJ317="u",VLOOKUP(AM317,UpHill!$A$1:$D$35,2),IF(AJ317="d",VLOOKUP(AM317,DownHill!$A$1:$D$29,2),IF(AJ317="f",VLOOKUP(AM317,FlatUnd!$A$2:$D$30,2),IF(AJ317="t",VLOOKUP(AM317,TimeAdd!$A$1:$D$176,2),IF(AJ317="l",VLOOKUP(AM317,SLimit!$A$1:$D$8,2),AN316)))))),AN316)</f>
        <v>53</v>
      </c>
      <c r="AO317" s="53">
        <f>IF(AJ317&lt;&gt;"",IF(AJ317="o",VLOOKUP(AM317,OpenSect!$A$1:$D$11,3),IF(AJ317="u",VLOOKUP(AM317,UpHill!$A$1:$D$35,3),IF(AJ317="d",VLOOKUP(AM317,DownHill!$A$3:$D$29,3),IF(AJ317="f",VLOOKUP(AM317,FlatUnd!$A$2:$D$30,3),IF(AJ317="t",VLOOKUP(AM317,TimeAdd!$A$1:$D$18,3),IF(AJ317="l",VLOOKUP(AM317,SLimit!$A$1:$D$8,3),AO316)))))),AO316)</f>
        <v>60</v>
      </c>
      <c r="AP317" s="53">
        <f>IF(AJ317&lt;&gt;"",IF(AJ317="o",VLOOKUP(AM317,OpenSect!$A$1:$D$11,4),IF(AJ317="u",VLOOKUP(AM317,UpHill!$A$1:$D$35,4),IF(AJ317="d",VLOOKUP(AM317,DownHill!$A$1:$D$29,4),IF(AJ317="f",VLOOKUP(AM317,FlatUnd!$A$2:$D$30,4),IF(AJ317="t",VLOOKUP(AM317,TimeAdd!$A$1:$D$18,4),IF(AJ317="l",VLOOKUP(AM317,SLimit!$A$1:$D$8,4),AP316)))))),AP316)</f>
        <v>66</v>
      </c>
      <c r="AQ317" s="53">
        <f t="shared" si="253"/>
        <v>80</v>
      </c>
      <c r="AR317" s="54" t="str">
        <f t="shared" si="254"/>
        <v>34,0 km plate.</v>
      </c>
      <c r="AS317" s="55"/>
      <c r="AT317" s="55"/>
      <c r="AU317" s="56">
        <f>IF(GroupStTimes!$A$8=0,MIN(CB317,CD317,CF317),MIN(BZ317,CB317,CD317,CF317))</f>
        <v>0.3448958333333334</v>
      </c>
      <c r="AV317" s="56">
        <f>IF(GroupStTimes!$A$8=0,MAX(CC317,CE317,CG317),MAX(CA317,CC317,CE317,CG317))</f>
        <v>0.39318287037037042</v>
      </c>
      <c r="AW317" s="57" t="str">
        <f t="shared" si="255"/>
        <v/>
      </c>
      <c r="AX317" s="58" t="str">
        <f t="shared" si="256"/>
        <v/>
      </c>
      <c r="AY317" s="58" t="str">
        <f t="shared" si="257"/>
        <v/>
      </c>
      <c r="AZ317" s="31">
        <f t="shared" si="258"/>
        <v>84.54</v>
      </c>
      <c r="BA317" s="59">
        <f t="shared" si="259"/>
        <v>0.34569444444444453</v>
      </c>
      <c r="BB317" s="59">
        <f t="shared" si="260"/>
        <v>0.35125000000000012</v>
      </c>
      <c r="BC317" s="59">
        <f t="shared" si="261"/>
        <v>0.34410879629629637</v>
      </c>
      <c r="BD317" s="59">
        <f t="shared" si="262"/>
        <v>0.38994212962962965</v>
      </c>
      <c r="BE317" s="59">
        <f t="shared" si="263"/>
        <v>0.38207175925925929</v>
      </c>
      <c r="BF317" s="59">
        <f t="shared" si="264"/>
        <v>0.39248842592592598</v>
      </c>
      <c r="BG317" s="59">
        <f t="shared" si="265"/>
        <v>0.39052083333333321</v>
      </c>
      <c r="BH317" s="59">
        <f t="shared" si="266"/>
        <v>0.38982638888888876</v>
      </c>
      <c r="BI317" s="31">
        <f t="shared" si="267"/>
        <v>1</v>
      </c>
      <c r="BJ317" s="61">
        <f t="shared" si="268"/>
        <v>2.1739130434782608E-2</v>
      </c>
      <c r="BK317" s="61">
        <f t="shared" si="269"/>
        <v>1.8867924528301886E-2</v>
      </c>
      <c r="BL317" s="61">
        <f t="shared" si="270"/>
        <v>1.6666666666666666E-2</v>
      </c>
      <c r="BM317" s="61">
        <f t="shared" si="271"/>
        <v>1.5151515151515152E-2</v>
      </c>
      <c r="BN317" s="62">
        <f t="shared" si="272"/>
        <v>0</v>
      </c>
      <c r="BO317" s="62">
        <f t="shared" si="273"/>
        <v>1</v>
      </c>
      <c r="BP317" s="62">
        <f t="shared" si="274"/>
        <v>18</v>
      </c>
      <c r="BQ317" s="62">
        <f t="shared" si="275"/>
        <v>0</v>
      </c>
      <c r="BR317" s="62">
        <f t="shared" si="276"/>
        <v>1</v>
      </c>
      <c r="BS317" s="62">
        <f t="shared" si="277"/>
        <v>8</v>
      </c>
      <c r="BT317" s="62">
        <f t="shared" si="278"/>
        <v>0</v>
      </c>
      <c r="BU317" s="62">
        <f t="shared" si="279"/>
        <v>1</v>
      </c>
      <c r="BV317" s="62">
        <f t="shared" si="280"/>
        <v>0</v>
      </c>
      <c r="BW317" s="62">
        <f t="shared" si="281"/>
        <v>0</v>
      </c>
      <c r="BX317" s="62">
        <f t="shared" si="282"/>
        <v>0</v>
      </c>
      <c r="BY317" s="62">
        <f t="shared" si="283"/>
        <v>55</v>
      </c>
      <c r="BZ317" s="63">
        <f t="shared" si="284"/>
        <v>0.34659722222222228</v>
      </c>
      <c r="CA317" s="63">
        <f t="shared" si="285"/>
        <v>0.35215277777777787</v>
      </c>
      <c r="CB317" s="63">
        <f t="shared" si="286"/>
        <v>0.3448958333333334</v>
      </c>
      <c r="CC317" s="63">
        <f t="shared" si="287"/>
        <v>0.39072916666666668</v>
      </c>
      <c r="CD317" s="63">
        <f t="shared" si="288"/>
        <v>0.38276620370370373</v>
      </c>
      <c r="CE317" s="63">
        <f t="shared" si="289"/>
        <v>0.39318287037037042</v>
      </c>
      <c r="CF317" s="63">
        <f t="shared" si="290"/>
        <v>0.39115740740740729</v>
      </c>
      <c r="CG317" s="63">
        <f t="shared" si="291"/>
        <v>0.39046296296296285</v>
      </c>
      <c r="CH317" s="36"/>
      <c r="CI317" s="36"/>
      <c r="CJ317" s="36"/>
      <c r="CK317" s="36"/>
      <c r="CL317" s="60">
        <v>60</v>
      </c>
    </row>
    <row r="318" spans="1:90" ht="28.5" customHeight="1" x14ac:dyDescent="0.25">
      <c r="A318" s="37">
        <v>16</v>
      </c>
      <c r="B318" s="16" t="s">
        <v>127</v>
      </c>
      <c r="C318" s="37"/>
      <c r="D318" s="37"/>
      <c r="E318" s="37"/>
      <c r="F318" s="83"/>
      <c r="G318" s="44"/>
      <c r="H318" s="44">
        <f t="shared" si="245"/>
        <v>85.55</v>
      </c>
      <c r="I318" s="83">
        <v>85.51</v>
      </c>
      <c r="J318" s="43">
        <f t="shared" si="294"/>
        <v>-5.0676334151938181E-4</v>
      </c>
      <c r="K318" s="44">
        <f t="shared" si="295"/>
        <v>-4.3333333333322344E-2</v>
      </c>
      <c r="L318" s="76" t="s">
        <v>1083</v>
      </c>
      <c r="M318" s="122">
        <v>80</v>
      </c>
      <c r="N318" s="46">
        <f t="shared" si="251"/>
        <v>85.553333333333327</v>
      </c>
      <c r="O318" s="46">
        <v>-0.02</v>
      </c>
      <c r="P318" s="78">
        <v>85.559999999999988</v>
      </c>
      <c r="Q318" s="46">
        <v>-0.02</v>
      </c>
      <c r="R318" s="78">
        <v>85.57</v>
      </c>
      <c r="S318" s="46">
        <v>-0.02</v>
      </c>
      <c r="T318" s="78">
        <v>85.59</v>
      </c>
      <c r="U318" s="47" t="str">
        <f t="shared" si="292"/>
        <v/>
      </c>
      <c r="V318" s="47" t="str">
        <f t="shared" si="293"/>
        <v/>
      </c>
      <c r="W318" s="47"/>
      <c r="X318" s="47"/>
      <c r="Y318" s="47"/>
      <c r="Z318" s="47"/>
      <c r="AA318" s="47"/>
      <c r="AB318" s="47"/>
      <c r="AC318" s="47"/>
      <c r="AD318" s="47"/>
      <c r="AE318" s="51">
        <f t="shared" si="246"/>
        <v>16</v>
      </c>
      <c r="AF318" s="51" t="str">
        <f t="shared" si="247"/>
        <v>U1</v>
      </c>
      <c r="AG318" s="51" t="str">
        <f t="shared" si="248"/>
        <v/>
      </c>
      <c r="AH318" s="51" t="str">
        <f t="shared" si="249"/>
        <v/>
      </c>
      <c r="AI318" s="52">
        <f t="shared" si="250"/>
        <v>85.55</v>
      </c>
      <c r="AJ318" s="68"/>
      <c r="AK318" s="53"/>
      <c r="AL318" s="52"/>
      <c r="AM318" s="53">
        <f t="shared" si="252"/>
        <v>46</v>
      </c>
      <c r="AN318" s="53">
        <f>IF(AJ318&lt;&gt;"",IF(AJ318="o",VLOOKUP(AM318,OpenSect!$A$1:$D$11,2),IF(AJ318="u",VLOOKUP(AM318,UpHill!$A$1:$D$35,2),IF(AJ318="d",VLOOKUP(AM318,DownHill!$A$1:$D$29,2),IF(AJ318="f",VLOOKUP(AM318,FlatUnd!$A$2:$D$30,2),IF(AJ318="t",VLOOKUP(AM318,TimeAdd!$A$1:$D$176,2),IF(AJ318="l",VLOOKUP(AM318,SLimit!$A$1:$D$8,2),AN317)))))),AN317)</f>
        <v>53</v>
      </c>
      <c r="AO318" s="53">
        <f>IF(AJ318&lt;&gt;"",IF(AJ318="o",VLOOKUP(AM318,OpenSect!$A$1:$D$11,3),IF(AJ318="u",VLOOKUP(AM318,UpHill!$A$1:$D$35,3),IF(AJ318="d",VLOOKUP(AM318,DownHill!$A$3:$D$29,3),IF(AJ318="f",VLOOKUP(AM318,FlatUnd!$A$2:$D$30,3),IF(AJ318="t",VLOOKUP(AM318,TimeAdd!$A$1:$D$18,3),IF(AJ318="l",VLOOKUP(AM318,SLimit!$A$1:$D$8,3),AO317)))))),AO317)</f>
        <v>60</v>
      </c>
      <c r="AP318" s="53">
        <f>IF(AJ318&lt;&gt;"",IF(AJ318="o",VLOOKUP(AM318,OpenSect!$A$1:$D$11,4),IF(AJ318="u",VLOOKUP(AM318,UpHill!$A$1:$D$35,4),IF(AJ318="d",VLOOKUP(AM318,DownHill!$A$1:$D$29,4),IF(AJ318="f",VLOOKUP(AM318,FlatUnd!$A$2:$D$30,4),IF(AJ318="t",VLOOKUP(AM318,TimeAdd!$A$1:$D$18,4),IF(AJ318="l",VLOOKUP(AM318,SLimit!$A$1:$D$8,4),AP317)))))),AP317)</f>
        <v>66</v>
      </c>
      <c r="AQ318" s="53">
        <f t="shared" si="253"/>
        <v>80</v>
      </c>
      <c r="AR318" s="54" t="str">
        <f t="shared" si="254"/>
        <v>R23 Standerton 45.</v>
      </c>
      <c r="AS318" s="55"/>
      <c r="AT318" s="55"/>
      <c r="AU318" s="56">
        <f>IF(GroupStTimes!$A$8=0,MIN(CB318,CD318,CF318),MIN(BZ318,CB318,CD318,CF318))</f>
        <v>0.3449074074074075</v>
      </c>
      <c r="AV318" s="56">
        <f>IF(GroupStTimes!$A$8=0,MAX(CC318,CE318,CG318),MAX(CA318,CC318,CE318,CG318))</f>
        <v>0.39319444444444451</v>
      </c>
      <c r="AW318" s="57" t="str">
        <f t="shared" si="255"/>
        <v/>
      </c>
      <c r="AX318" s="58" t="str">
        <f t="shared" si="256"/>
        <v/>
      </c>
      <c r="AY318" s="58" t="str">
        <f t="shared" si="257"/>
        <v/>
      </c>
      <c r="AZ318" s="31">
        <f t="shared" si="258"/>
        <v>84.54</v>
      </c>
      <c r="BA318" s="59">
        <f t="shared" si="259"/>
        <v>0.34569444444444453</v>
      </c>
      <c r="BB318" s="59">
        <f t="shared" si="260"/>
        <v>0.35125000000000012</v>
      </c>
      <c r="BC318" s="59">
        <f t="shared" si="261"/>
        <v>0.34410879629629637</v>
      </c>
      <c r="BD318" s="59">
        <f t="shared" si="262"/>
        <v>0.38994212962962965</v>
      </c>
      <c r="BE318" s="59">
        <f t="shared" si="263"/>
        <v>0.38207175925925929</v>
      </c>
      <c r="BF318" s="59">
        <f t="shared" si="264"/>
        <v>0.39248842592592598</v>
      </c>
      <c r="BG318" s="59">
        <f t="shared" si="265"/>
        <v>0.39052083333333321</v>
      </c>
      <c r="BH318" s="59">
        <f t="shared" si="266"/>
        <v>0.38982638888888876</v>
      </c>
      <c r="BI318" s="31">
        <f t="shared" si="267"/>
        <v>1.0099999999999909</v>
      </c>
      <c r="BJ318" s="61">
        <f t="shared" si="268"/>
        <v>2.1956521739130236E-2</v>
      </c>
      <c r="BK318" s="61">
        <f t="shared" si="269"/>
        <v>1.9056603773584733E-2</v>
      </c>
      <c r="BL318" s="61">
        <f t="shared" si="270"/>
        <v>1.6833333333333183E-2</v>
      </c>
      <c r="BM318" s="61">
        <f t="shared" si="271"/>
        <v>1.5303030303030166E-2</v>
      </c>
      <c r="BN318" s="62">
        <f t="shared" si="272"/>
        <v>0</v>
      </c>
      <c r="BO318" s="62">
        <f t="shared" si="273"/>
        <v>1</v>
      </c>
      <c r="BP318" s="62">
        <f t="shared" si="274"/>
        <v>19</v>
      </c>
      <c r="BQ318" s="62">
        <f t="shared" si="275"/>
        <v>0</v>
      </c>
      <c r="BR318" s="62">
        <f t="shared" si="276"/>
        <v>1</v>
      </c>
      <c r="BS318" s="62">
        <f t="shared" si="277"/>
        <v>9</v>
      </c>
      <c r="BT318" s="62">
        <f t="shared" si="278"/>
        <v>0</v>
      </c>
      <c r="BU318" s="62">
        <f t="shared" si="279"/>
        <v>1</v>
      </c>
      <c r="BV318" s="62">
        <f t="shared" si="280"/>
        <v>1</v>
      </c>
      <c r="BW318" s="62">
        <f t="shared" si="281"/>
        <v>0</v>
      </c>
      <c r="BX318" s="62">
        <f t="shared" si="282"/>
        <v>0</v>
      </c>
      <c r="BY318" s="62">
        <f t="shared" si="283"/>
        <v>55</v>
      </c>
      <c r="BZ318" s="63">
        <f t="shared" si="284"/>
        <v>0.34660879629629637</v>
      </c>
      <c r="CA318" s="63">
        <f t="shared" si="285"/>
        <v>0.35216435185185196</v>
      </c>
      <c r="CB318" s="63">
        <f t="shared" si="286"/>
        <v>0.3449074074074075</v>
      </c>
      <c r="CC318" s="63">
        <f t="shared" si="287"/>
        <v>0.39074074074074078</v>
      </c>
      <c r="CD318" s="63">
        <f t="shared" si="288"/>
        <v>0.38277777777777783</v>
      </c>
      <c r="CE318" s="63">
        <f t="shared" si="289"/>
        <v>0.39319444444444451</v>
      </c>
      <c r="CF318" s="63">
        <f t="shared" si="290"/>
        <v>0.39115740740740729</v>
      </c>
      <c r="CG318" s="63">
        <f t="shared" si="291"/>
        <v>0.39046296296296285</v>
      </c>
      <c r="CH318" s="36"/>
      <c r="CI318" s="36"/>
      <c r="CJ318" s="36"/>
      <c r="CK318" s="36"/>
      <c r="CL318" s="60">
        <v>60</v>
      </c>
    </row>
    <row r="319" spans="1:90" ht="28.5" customHeight="1" x14ac:dyDescent="0.25">
      <c r="A319" s="37">
        <v>16</v>
      </c>
      <c r="C319" s="37"/>
      <c r="D319" s="37"/>
      <c r="E319" s="37"/>
      <c r="F319" s="83"/>
      <c r="G319" s="44"/>
      <c r="H319" s="44">
        <f t="shared" si="245"/>
        <v>85.98</v>
      </c>
      <c r="I319" s="83">
        <v>85.94</v>
      </c>
      <c r="J319" s="43">
        <f t="shared" si="294"/>
        <v>-5.0422775579865673E-4</v>
      </c>
      <c r="K319" s="44">
        <f t="shared" si="295"/>
        <v>-4.3333333333336554E-2</v>
      </c>
      <c r="L319" s="76" t="s">
        <v>1084</v>
      </c>
      <c r="M319" s="122">
        <v>80</v>
      </c>
      <c r="N319" s="46">
        <f t="shared" si="251"/>
        <v>85.983333333333334</v>
      </c>
      <c r="O319" s="46">
        <v>-0.02</v>
      </c>
      <c r="P319" s="78">
        <v>85.99</v>
      </c>
      <c r="Q319" s="46">
        <v>-0.02</v>
      </c>
      <c r="R319" s="78">
        <v>86</v>
      </c>
      <c r="S319" s="46">
        <v>-0.02</v>
      </c>
      <c r="T319" s="78">
        <v>86.02</v>
      </c>
      <c r="U319" s="47" t="str">
        <f t="shared" si="292"/>
        <v/>
      </c>
      <c r="V319" s="47" t="str">
        <f t="shared" si="293"/>
        <v/>
      </c>
      <c r="W319" s="47"/>
      <c r="X319" s="47"/>
      <c r="Y319" s="47"/>
      <c r="Z319" s="47"/>
      <c r="AA319" s="47"/>
      <c r="AB319" s="47"/>
      <c r="AC319" s="47"/>
      <c r="AD319" s="47"/>
      <c r="AE319" s="51">
        <f t="shared" si="246"/>
        <v>16</v>
      </c>
      <c r="AF319" s="51" t="str">
        <f t="shared" si="247"/>
        <v/>
      </c>
      <c r="AG319" s="51" t="str">
        <f t="shared" si="248"/>
        <v/>
      </c>
      <c r="AH319" s="51" t="str">
        <f t="shared" si="249"/>
        <v/>
      </c>
      <c r="AI319" s="52">
        <f t="shared" si="250"/>
        <v>85.98</v>
      </c>
      <c r="AJ319" s="68"/>
      <c r="AK319" s="53"/>
      <c r="AL319" s="52"/>
      <c r="AM319" s="53">
        <f t="shared" si="252"/>
        <v>46</v>
      </c>
      <c r="AN319" s="53">
        <f>IF(AJ319&lt;&gt;"",IF(AJ319="o",VLOOKUP(AM319,OpenSect!$A$1:$D$11,2),IF(AJ319="u",VLOOKUP(AM319,UpHill!$A$1:$D$35,2),IF(AJ319="d",VLOOKUP(AM319,DownHill!$A$1:$D$29,2),IF(AJ319="f",VLOOKUP(AM319,FlatUnd!$A$2:$D$30,2),IF(AJ319="t",VLOOKUP(AM319,TimeAdd!$A$1:$D$176,2),IF(AJ319="l",VLOOKUP(AM319,SLimit!$A$1:$D$8,2),AN318)))))),AN318)</f>
        <v>53</v>
      </c>
      <c r="AO319" s="53">
        <f>IF(AJ319&lt;&gt;"",IF(AJ319="o",VLOOKUP(AM319,OpenSect!$A$1:$D$11,3),IF(AJ319="u",VLOOKUP(AM319,UpHill!$A$1:$D$35,3),IF(AJ319="d",VLOOKUP(AM319,DownHill!$A$3:$D$29,3),IF(AJ319="f",VLOOKUP(AM319,FlatUnd!$A$2:$D$30,3),IF(AJ319="t",VLOOKUP(AM319,TimeAdd!$A$1:$D$18,3),IF(AJ319="l",VLOOKUP(AM319,SLimit!$A$1:$D$8,3),AO318)))))),AO318)</f>
        <v>60</v>
      </c>
      <c r="AP319" s="53">
        <f>IF(AJ319&lt;&gt;"",IF(AJ319="o",VLOOKUP(AM319,OpenSect!$A$1:$D$11,4),IF(AJ319="u",VLOOKUP(AM319,UpHill!$A$1:$D$35,4),IF(AJ319="d",VLOOKUP(AM319,DownHill!$A$1:$D$29,4),IF(AJ319="f",VLOOKUP(AM319,FlatUnd!$A$2:$D$30,4),IF(AJ319="t",VLOOKUP(AM319,TimeAdd!$A$1:$D$18,4),IF(AJ319="l",VLOOKUP(AM319,SLimit!$A$1:$D$8,4),AP318)))))),AP318)</f>
        <v>66</v>
      </c>
      <c r="AQ319" s="53">
        <f t="shared" si="253"/>
        <v>80</v>
      </c>
      <c r="AR319" s="54" t="str">
        <f t="shared" si="254"/>
        <v>Warning - Gentle curve{ Right}.</v>
      </c>
      <c r="AS319" s="55"/>
      <c r="AT319" s="55"/>
      <c r="AU319" s="56">
        <f>IF(GroupStTimes!$A$8=0,MIN(CB319,CD319,CF319),MIN(BZ319,CB319,CD319,CF319))</f>
        <v>0.34524305555555562</v>
      </c>
      <c r="AV319" s="56">
        <f>IF(GroupStTimes!$A$8=0,MAX(CC319,CE319,CG319),MAX(CA319,CC319,CE319,CG319))</f>
        <v>0.39348379629629637</v>
      </c>
      <c r="AW319" s="57" t="str">
        <f t="shared" si="255"/>
        <v/>
      </c>
      <c r="AX319" s="58" t="str">
        <f t="shared" si="256"/>
        <v/>
      </c>
      <c r="AY319" s="58" t="str">
        <f t="shared" si="257"/>
        <v/>
      </c>
      <c r="AZ319" s="31">
        <f t="shared" si="258"/>
        <v>84.54</v>
      </c>
      <c r="BA319" s="59">
        <f t="shared" si="259"/>
        <v>0.34569444444444453</v>
      </c>
      <c r="BB319" s="59">
        <f t="shared" si="260"/>
        <v>0.35125000000000012</v>
      </c>
      <c r="BC319" s="59">
        <f t="shared" si="261"/>
        <v>0.34410879629629637</v>
      </c>
      <c r="BD319" s="59">
        <f t="shared" si="262"/>
        <v>0.38994212962962965</v>
      </c>
      <c r="BE319" s="59">
        <f t="shared" si="263"/>
        <v>0.38207175925925929</v>
      </c>
      <c r="BF319" s="59">
        <f t="shared" si="264"/>
        <v>0.39248842592592598</v>
      </c>
      <c r="BG319" s="59">
        <f t="shared" si="265"/>
        <v>0.39052083333333321</v>
      </c>
      <c r="BH319" s="59">
        <f t="shared" si="266"/>
        <v>0.38982638888888876</v>
      </c>
      <c r="BI319" s="31">
        <f t="shared" si="267"/>
        <v>1.4399999999999977</v>
      </c>
      <c r="BJ319" s="61">
        <f t="shared" si="268"/>
        <v>3.130434782608691E-2</v>
      </c>
      <c r="BK319" s="61">
        <f t="shared" si="269"/>
        <v>2.7169811320754675E-2</v>
      </c>
      <c r="BL319" s="61">
        <f t="shared" si="270"/>
        <v>2.3999999999999962E-2</v>
      </c>
      <c r="BM319" s="61">
        <f t="shared" si="271"/>
        <v>2.1818181818181785E-2</v>
      </c>
      <c r="BN319" s="62">
        <f t="shared" si="272"/>
        <v>0</v>
      </c>
      <c r="BO319" s="62">
        <f t="shared" si="273"/>
        <v>1</v>
      </c>
      <c r="BP319" s="62">
        <f t="shared" si="274"/>
        <v>53</v>
      </c>
      <c r="BQ319" s="62">
        <f t="shared" si="275"/>
        <v>0</v>
      </c>
      <c r="BR319" s="62">
        <f t="shared" si="276"/>
        <v>1</v>
      </c>
      <c r="BS319" s="62">
        <f t="shared" si="277"/>
        <v>38</v>
      </c>
      <c r="BT319" s="62">
        <f t="shared" si="278"/>
        <v>0</v>
      </c>
      <c r="BU319" s="62">
        <f t="shared" si="279"/>
        <v>1</v>
      </c>
      <c r="BV319" s="62">
        <f t="shared" si="280"/>
        <v>26</v>
      </c>
      <c r="BW319" s="62">
        <f t="shared" si="281"/>
        <v>0</v>
      </c>
      <c r="BX319" s="62">
        <f t="shared" si="282"/>
        <v>1</v>
      </c>
      <c r="BY319" s="62">
        <f t="shared" si="283"/>
        <v>19</v>
      </c>
      <c r="BZ319" s="63">
        <f t="shared" si="284"/>
        <v>0.34700231481481492</v>
      </c>
      <c r="CA319" s="63">
        <f t="shared" si="285"/>
        <v>0.35255787037037051</v>
      </c>
      <c r="CB319" s="63">
        <f t="shared" si="286"/>
        <v>0.34524305555555562</v>
      </c>
      <c r="CC319" s="63">
        <f t="shared" si="287"/>
        <v>0.3910763888888889</v>
      </c>
      <c r="CD319" s="63">
        <f t="shared" si="288"/>
        <v>0.38306712962962969</v>
      </c>
      <c r="CE319" s="63">
        <f t="shared" si="289"/>
        <v>0.39348379629629637</v>
      </c>
      <c r="CF319" s="63">
        <f t="shared" si="290"/>
        <v>0.39143518518518505</v>
      </c>
      <c r="CG319" s="63">
        <f t="shared" si="291"/>
        <v>0.39074074074074061</v>
      </c>
      <c r="CH319" s="36"/>
      <c r="CI319" s="36"/>
      <c r="CJ319" s="36"/>
      <c r="CK319" s="36"/>
      <c r="CL319" s="60">
        <v>60</v>
      </c>
    </row>
    <row r="320" spans="1:90" ht="28.5" customHeight="1" x14ac:dyDescent="0.25">
      <c r="A320" s="37">
        <v>16</v>
      </c>
      <c r="C320" s="37"/>
      <c r="D320" s="37"/>
      <c r="E320" s="37"/>
      <c r="F320" s="83"/>
      <c r="G320" s="44"/>
      <c r="H320" s="44">
        <f t="shared" si="245"/>
        <v>86.05</v>
      </c>
      <c r="I320" s="83">
        <v>86.01</v>
      </c>
      <c r="J320" s="43">
        <f t="shared" si="294"/>
        <v>-5.0381738557519291E-4</v>
      </c>
      <c r="K320" s="44">
        <f t="shared" si="295"/>
        <v>-4.3333333333322344E-2</v>
      </c>
      <c r="L320" s="76" t="s">
        <v>1085</v>
      </c>
      <c r="M320" s="122">
        <v>80</v>
      </c>
      <c r="N320" s="46">
        <f t="shared" si="251"/>
        <v>86.053333333333327</v>
      </c>
      <c r="O320" s="46">
        <v>-0.02</v>
      </c>
      <c r="P320" s="78">
        <v>86.059999999999988</v>
      </c>
      <c r="Q320" s="46">
        <v>-0.02</v>
      </c>
      <c r="R320" s="78">
        <v>86.07</v>
      </c>
      <c r="S320" s="46">
        <v>-0.02</v>
      </c>
      <c r="T320" s="78">
        <v>86.09</v>
      </c>
      <c r="U320" s="47" t="str">
        <f t="shared" si="292"/>
        <v/>
      </c>
      <c r="V320" s="47" t="str">
        <f t="shared" si="293"/>
        <v/>
      </c>
      <c r="W320" s="47"/>
      <c r="X320" s="47"/>
      <c r="Y320" s="47"/>
      <c r="Z320" s="47"/>
      <c r="AA320" s="47"/>
      <c r="AB320" s="47"/>
      <c r="AC320" s="47"/>
      <c r="AD320" s="47"/>
      <c r="AE320" s="51">
        <f t="shared" si="246"/>
        <v>16</v>
      </c>
      <c r="AF320" s="51" t="str">
        <f t="shared" si="247"/>
        <v/>
      </c>
      <c r="AG320" s="51" t="str">
        <f t="shared" si="248"/>
        <v/>
      </c>
      <c r="AH320" s="51" t="str">
        <f t="shared" si="249"/>
        <v/>
      </c>
      <c r="AI320" s="52">
        <f t="shared" si="250"/>
        <v>86.05</v>
      </c>
      <c r="AJ320" s="68"/>
      <c r="AK320" s="53"/>
      <c r="AL320" s="52"/>
      <c r="AM320" s="53">
        <f t="shared" si="252"/>
        <v>46</v>
      </c>
      <c r="AN320" s="53">
        <f>IF(AJ320&lt;&gt;"",IF(AJ320="o",VLOOKUP(AM320,OpenSect!$A$1:$D$11,2),IF(AJ320="u",VLOOKUP(AM320,UpHill!$A$1:$D$35,2),IF(AJ320="d",VLOOKUP(AM320,DownHill!$A$1:$D$29,2),IF(AJ320="f",VLOOKUP(AM320,FlatUnd!$A$2:$D$30,2),IF(AJ320="t",VLOOKUP(AM320,TimeAdd!$A$1:$D$176,2),IF(AJ320="l",VLOOKUP(AM320,SLimit!$A$1:$D$8,2),AN319)))))),AN319)</f>
        <v>53</v>
      </c>
      <c r="AO320" s="53">
        <f>IF(AJ320&lt;&gt;"",IF(AJ320="o",VLOOKUP(AM320,OpenSect!$A$1:$D$11,3),IF(AJ320="u",VLOOKUP(AM320,UpHill!$A$1:$D$35,3),IF(AJ320="d",VLOOKUP(AM320,DownHill!$A$3:$D$29,3),IF(AJ320="f",VLOOKUP(AM320,FlatUnd!$A$2:$D$30,3),IF(AJ320="t",VLOOKUP(AM320,TimeAdd!$A$1:$D$18,3),IF(AJ320="l",VLOOKUP(AM320,SLimit!$A$1:$D$8,3),AO319)))))),AO319)</f>
        <v>60</v>
      </c>
      <c r="AP320" s="53">
        <f>IF(AJ320&lt;&gt;"",IF(AJ320="o",VLOOKUP(AM320,OpenSect!$A$1:$D$11,4),IF(AJ320="u",VLOOKUP(AM320,UpHill!$A$1:$D$35,4),IF(AJ320="d",VLOOKUP(AM320,DownHill!$A$1:$D$29,4),IF(AJ320="f",VLOOKUP(AM320,FlatUnd!$A$2:$D$30,4),IF(AJ320="t",VLOOKUP(AM320,TimeAdd!$A$1:$D$18,4),IF(AJ320="l",VLOOKUP(AM320,SLimit!$A$1:$D$8,4),AP319)))))),AP319)</f>
        <v>66</v>
      </c>
      <c r="AQ320" s="53">
        <f t="shared" si="253"/>
        <v>80</v>
      </c>
      <c r="AR320" s="54" t="str">
        <f t="shared" si="254"/>
        <v xml:space="preserve">Warning - Pedestrian. </v>
      </c>
      <c r="AS320" s="55"/>
      <c r="AT320" s="55"/>
      <c r="AU320" s="56">
        <f>IF(GroupStTimes!$A$8=0,MIN(CB320,CD320,CF320),MIN(BZ320,CB320,CD320,CF320))</f>
        <v>0.34530092592592598</v>
      </c>
      <c r="AV320" s="56">
        <f>IF(GroupStTimes!$A$8=0,MAX(CC320,CE320,CG320),MAX(CA320,CC320,CE320,CG320))</f>
        <v>0.39354166666666673</v>
      </c>
      <c r="AW320" s="57" t="str">
        <f t="shared" si="255"/>
        <v/>
      </c>
      <c r="AX320" s="58" t="str">
        <f t="shared" si="256"/>
        <v/>
      </c>
      <c r="AY320" s="58" t="str">
        <f t="shared" si="257"/>
        <v/>
      </c>
      <c r="AZ320" s="31">
        <f t="shared" si="258"/>
        <v>84.54</v>
      </c>
      <c r="BA320" s="59">
        <f t="shared" si="259"/>
        <v>0.34569444444444453</v>
      </c>
      <c r="BB320" s="59">
        <f t="shared" si="260"/>
        <v>0.35125000000000012</v>
      </c>
      <c r="BC320" s="59">
        <f t="shared" si="261"/>
        <v>0.34410879629629637</v>
      </c>
      <c r="BD320" s="59">
        <f t="shared" si="262"/>
        <v>0.38994212962962965</v>
      </c>
      <c r="BE320" s="59">
        <f t="shared" si="263"/>
        <v>0.38207175925925929</v>
      </c>
      <c r="BF320" s="59">
        <f t="shared" si="264"/>
        <v>0.39248842592592598</v>
      </c>
      <c r="BG320" s="59">
        <f t="shared" si="265"/>
        <v>0.39052083333333321</v>
      </c>
      <c r="BH320" s="59">
        <f t="shared" si="266"/>
        <v>0.38982638888888876</v>
      </c>
      <c r="BI320" s="31">
        <f t="shared" si="267"/>
        <v>1.5099999999999909</v>
      </c>
      <c r="BJ320" s="61">
        <f t="shared" si="268"/>
        <v>3.282608695652154E-2</v>
      </c>
      <c r="BK320" s="61">
        <f t="shared" si="269"/>
        <v>2.8490566037735678E-2</v>
      </c>
      <c r="BL320" s="61">
        <f t="shared" si="270"/>
        <v>2.5166666666666514E-2</v>
      </c>
      <c r="BM320" s="61">
        <f t="shared" si="271"/>
        <v>2.2878787878787742E-2</v>
      </c>
      <c r="BN320" s="62">
        <f t="shared" si="272"/>
        <v>0</v>
      </c>
      <c r="BO320" s="62">
        <f t="shared" si="273"/>
        <v>1</v>
      </c>
      <c r="BP320" s="62">
        <f t="shared" si="274"/>
        <v>58</v>
      </c>
      <c r="BQ320" s="62">
        <f t="shared" si="275"/>
        <v>0</v>
      </c>
      <c r="BR320" s="62">
        <f t="shared" si="276"/>
        <v>1</v>
      </c>
      <c r="BS320" s="62">
        <f t="shared" si="277"/>
        <v>43</v>
      </c>
      <c r="BT320" s="62">
        <f t="shared" si="278"/>
        <v>0</v>
      </c>
      <c r="BU320" s="62">
        <f t="shared" si="279"/>
        <v>1</v>
      </c>
      <c r="BV320" s="62">
        <f t="shared" si="280"/>
        <v>31</v>
      </c>
      <c r="BW320" s="62">
        <f t="shared" si="281"/>
        <v>0</v>
      </c>
      <c r="BX320" s="62">
        <f t="shared" si="282"/>
        <v>1</v>
      </c>
      <c r="BY320" s="62">
        <f t="shared" si="283"/>
        <v>22</v>
      </c>
      <c r="BZ320" s="63">
        <f t="shared" si="284"/>
        <v>0.34706018518518528</v>
      </c>
      <c r="CA320" s="63">
        <f t="shared" si="285"/>
        <v>0.35261574074074087</v>
      </c>
      <c r="CB320" s="63">
        <f t="shared" si="286"/>
        <v>0.34530092592592598</v>
      </c>
      <c r="CC320" s="63">
        <f t="shared" si="287"/>
        <v>0.39113425925925926</v>
      </c>
      <c r="CD320" s="63">
        <f t="shared" si="288"/>
        <v>0.38312500000000005</v>
      </c>
      <c r="CE320" s="63">
        <f t="shared" si="289"/>
        <v>0.39354166666666673</v>
      </c>
      <c r="CF320" s="63">
        <f t="shared" si="290"/>
        <v>0.39146990740740728</v>
      </c>
      <c r="CG320" s="63">
        <f t="shared" si="291"/>
        <v>0.39077546296296284</v>
      </c>
      <c r="CH320" s="36"/>
      <c r="CI320" s="36"/>
      <c r="CJ320" s="36"/>
      <c r="CK320" s="36"/>
      <c r="CL320" s="60">
        <v>60</v>
      </c>
    </row>
    <row r="321" spans="1:90" ht="28.5" customHeight="1" x14ac:dyDescent="0.25">
      <c r="A321" s="37">
        <v>16</v>
      </c>
      <c r="C321" s="37"/>
      <c r="D321" s="37"/>
      <c r="E321" s="37"/>
      <c r="F321" s="83"/>
      <c r="G321" s="44"/>
      <c r="H321" s="44">
        <f t="shared" si="245"/>
        <v>86.22</v>
      </c>
      <c r="I321" s="83">
        <v>86.17</v>
      </c>
      <c r="J321" s="43">
        <f t="shared" si="294"/>
        <v>-5.8024834629234496E-4</v>
      </c>
      <c r="K321" s="44">
        <f t="shared" si="295"/>
        <v>-5.0000000000011369E-2</v>
      </c>
      <c r="L321" s="76" t="s">
        <v>1086</v>
      </c>
      <c r="M321" s="122">
        <v>80</v>
      </c>
      <c r="N321" s="46">
        <f t="shared" si="251"/>
        <v>86.220000000000013</v>
      </c>
      <c r="O321" s="46">
        <v>-0.02</v>
      </c>
      <c r="P321" s="78">
        <v>86.22</v>
      </c>
      <c r="Q321" s="46">
        <v>-0.02</v>
      </c>
      <c r="R321" s="78">
        <v>86.24</v>
      </c>
      <c r="S321" s="46">
        <v>-0.02</v>
      </c>
      <c r="T321" s="78">
        <v>86.26</v>
      </c>
      <c r="U321" s="47" t="str">
        <f t="shared" si="292"/>
        <v/>
      </c>
      <c r="V321" s="47" t="str">
        <f t="shared" si="293"/>
        <v/>
      </c>
      <c r="W321" s="47"/>
      <c r="X321" s="47"/>
      <c r="Y321" s="47"/>
      <c r="Z321" s="47"/>
      <c r="AA321" s="47"/>
      <c r="AB321" s="47"/>
      <c r="AC321" s="47"/>
      <c r="AD321" s="47"/>
      <c r="AE321" s="51">
        <f t="shared" si="246"/>
        <v>16</v>
      </c>
      <c r="AF321" s="51" t="str">
        <f t="shared" si="247"/>
        <v/>
      </c>
      <c r="AG321" s="51" t="str">
        <f t="shared" si="248"/>
        <v/>
      </c>
      <c r="AH321" s="51" t="str">
        <f t="shared" si="249"/>
        <v/>
      </c>
      <c r="AI321" s="52">
        <f t="shared" si="250"/>
        <v>86.22</v>
      </c>
      <c r="AJ321" s="68"/>
      <c r="AK321" s="53"/>
      <c r="AL321" s="52"/>
      <c r="AM321" s="53">
        <f t="shared" si="252"/>
        <v>46</v>
      </c>
      <c r="AN321" s="53">
        <f>IF(AJ321&lt;&gt;"",IF(AJ321="o",VLOOKUP(AM321,OpenSect!$A$1:$D$11,2),IF(AJ321="u",VLOOKUP(AM321,UpHill!$A$1:$D$35,2),IF(AJ321="d",VLOOKUP(AM321,DownHill!$A$1:$D$29,2),IF(AJ321="f",VLOOKUP(AM321,FlatUnd!$A$2:$D$30,2),IF(AJ321="t",VLOOKUP(AM321,TimeAdd!$A$1:$D$176,2),IF(AJ321="l",VLOOKUP(AM321,SLimit!$A$1:$D$8,2),AN320)))))),AN320)</f>
        <v>53</v>
      </c>
      <c r="AO321" s="53">
        <f>IF(AJ321&lt;&gt;"",IF(AJ321="o",VLOOKUP(AM321,OpenSect!$A$1:$D$11,3),IF(AJ321="u",VLOOKUP(AM321,UpHill!$A$1:$D$35,3),IF(AJ321="d",VLOOKUP(AM321,DownHill!$A$3:$D$29,3),IF(AJ321="f",VLOOKUP(AM321,FlatUnd!$A$2:$D$30,3),IF(AJ321="t",VLOOKUP(AM321,TimeAdd!$A$1:$D$18,3),IF(AJ321="l",VLOOKUP(AM321,SLimit!$A$1:$D$8,3),AO320)))))),AO320)</f>
        <v>60</v>
      </c>
      <c r="AP321" s="53">
        <f>IF(AJ321&lt;&gt;"",IF(AJ321="o",VLOOKUP(AM321,OpenSect!$A$1:$D$11,4),IF(AJ321="u",VLOOKUP(AM321,UpHill!$A$1:$D$35,4),IF(AJ321="d",VLOOKUP(AM321,DownHill!$A$1:$D$29,4),IF(AJ321="f",VLOOKUP(AM321,FlatUnd!$A$2:$D$30,4),IF(AJ321="t",VLOOKUP(AM321,TimeAdd!$A$1:$D$18,4),IF(AJ321="l",VLOOKUP(AM321,SLimit!$A$1:$D$8,4),AP320)))))),AP320)</f>
        <v>66</v>
      </c>
      <c r="AQ321" s="53">
        <f t="shared" si="253"/>
        <v>80</v>
      </c>
      <c r="AR321" s="54" t="str">
        <f t="shared" si="254"/>
        <v>Warning - General Warning.  No fencing.</v>
      </c>
      <c r="AS321" s="55"/>
      <c r="AT321" s="55"/>
      <c r="AU321" s="56">
        <f>IF(GroupStTimes!$A$8=0,MIN(CB321,CD321,CF321),MIN(BZ321,CB321,CD321,CF321))</f>
        <v>0.3454282407407408</v>
      </c>
      <c r="AV321" s="56">
        <f>IF(GroupStTimes!$A$8=0,MAX(CC321,CE321,CG321),MAX(CA321,CC321,CE321,CG321))</f>
        <v>0.39365740740740746</v>
      </c>
      <c r="AW321" s="57" t="str">
        <f t="shared" si="255"/>
        <v/>
      </c>
      <c r="AX321" s="58" t="str">
        <f t="shared" si="256"/>
        <v/>
      </c>
      <c r="AY321" s="58" t="str">
        <f t="shared" si="257"/>
        <v/>
      </c>
      <c r="AZ321" s="31">
        <f t="shared" si="258"/>
        <v>84.54</v>
      </c>
      <c r="BA321" s="59">
        <f t="shared" si="259"/>
        <v>0.34569444444444453</v>
      </c>
      <c r="BB321" s="59">
        <f t="shared" si="260"/>
        <v>0.35125000000000012</v>
      </c>
      <c r="BC321" s="59">
        <f t="shared" si="261"/>
        <v>0.34410879629629637</v>
      </c>
      <c r="BD321" s="59">
        <f t="shared" si="262"/>
        <v>0.38994212962962965</v>
      </c>
      <c r="BE321" s="59">
        <f t="shared" si="263"/>
        <v>0.38207175925925929</v>
      </c>
      <c r="BF321" s="59">
        <f t="shared" si="264"/>
        <v>0.39248842592592598</v>
      </c>
      <c r="BG321" s="59">
        <f t="shared" si="265"/>
        <v>0.39052083333333321</v>
      </c>
      <c r="BH321" s="59">
        <f t="shared" si="266"/>
        <v>0.38982638888888876</v>
      </c>
      <c r="BI321" s="31">
        <f t="shared" si="267"/>
        <v>1.6799999999999926</v>
      </c>
      <c r="BJ321" s="61">
        <f t="shared" si="268"/>
        <v>3.6521739130434619E-2</v>
      </c>
      <c r="BK321" s="61">
        <f t="shared" si="269"/>
        <v>3.1698113207547028E-2</v>
      </c>
      <c r="BL321" s="61">
        <f t="shared" si="270"/>
        <v>2.7999999999999876E-2</v>
      </c>
      <c r="BM321" s="61">
        <f t="shared" si="271"/>
        <v>2.5454545454545341E-2</v>
      </c>
      <c r="BN321" s="62">
        <f t="shared" si="272"/>
        <v>0</v>
      </c>
      <c r="BO321" s="62">
        <f t="shared" si="273"/>
        <v>2</v>
      </c>
      <c r="BP321" s="62">
        <f t="shared" si="274"/>
        <v>11</v>
      </c>
      <c r="BQ321" s="62">
        <f t="shared" si="275"/>
        <v>0</v>
      </c>
      <c r="BR321" s="62">
        <f t="shared" si="276"/>
        <v>1</v>
      </c>
      <c r="BS321" s="62">
        <f t="shared" si="277"/>
        <v>54</v>
      </c>
      <c r="BT321" s="62">
        <f t="shared" si="278"/>
        <v>0</v>
      </c>
      <c r="BU321" s="62">
        <f t="shared" si="279"/>
        <v>1</v>
      </c>
      <c r="BV321" s="62">
        <f t="shared" si="280"/>
        <v>41</v>
      </c>
      <c r="BW321" s="62">
        <f t="shared" si="281"/>
        <v>0</v>
      </c>
      <c r="BX321" s="62">
        <f t="shared" si="282"/>
        <v>1</v>
      </c>
      <c r="BY321" s="62">
        <f t="shared" si="283"/>
        <v>32</v>
      </c>
      <c r="BZ321" s="63">
        <f t="shared" si="284"/>
        <v>0.34721064814814823</v>
      </c>
      <c r="CA321" s="63">
        <f t="shared" si="285"/>
        <v>0.35276620370370382</v>
      </c>
      <c r="CB321" s="63">
        <f t="shared" si="286"/>
        <v>0.3454282407407408</v>
      </c>
      <c r="CC321" s="63">
        <f t="shared" si="287"/>
        <v>0.39126157407407408</v>
      </c>
      <c r="CD321" s="63">
        <f t="shared" si="288"/>
        <v>0.38324074074074077</v>
      </c>
      <c r="CE321" s="63">
        <f t="shared" si="289"/>
        <v>0.39365740740740746</v>
      </c>
      <c r="CF321" s="63">
        <f t="shared" si="290"/>
        <v>0.391585648148148</v>
      </c>
      <c r="CG321" s="63">
        <f t="shared" si="291"/>
        <v>0.39089120370370356</v>
      </c>
      <c r="CH321" s="36"/>
      <c r="CI321" s="36"/>
      <c r="CJ321" s="36"/>
      <c r="CK321" s="36"/>
      <c r="CL321" s="60">
        <v>60</v>
      </c>
    </row>
    <row r="322" spans="1:90" ht="28.5" customHeight="1" x14ac:dyDescent="0.25">
      <c r="A322" s="37">
        <v>16</v>
      </c>
      <c r="C322" s="37"/>
      <c r="D322" s="37"/>
      <c r="E322" s="37"/>
      <c r="F322" s="83"/>
      <c r="G322" s="44"/>
      <c r="H322" s="44">
        <f t="shared" si="245"/>
        <v>86.36</v>
      </c>
      <c r="I322" s="83">
        <v>86.32</v>
      </c>
      <c r="J322" s="43">
        <f t="shared" si="294"/>
        <v>-5.0200803212855142E-4</v>
      </c>
      <c r="K322" s="44">
        <f t="shared" si="295"/>
        <v>-4.3333333333336554E-2</v>
      </c>
      <c r="L322" s="76" t="s">
        <v>359</v>
      </c>
      <c r="M322" s="122">
        <v>80</v>
      </c>
      <c r="N322" s="46">
        <f t="shared" si="251"/>
        <v>86.36333333333333</v>
      </c>
      <c r="O322" s="46">
        <v>-0.02</v>
      </c>
      <c r="P322" s="78">
        <v>86.36999999999999</v>
      </c>
      <c r="Q322" s="46">
        <v>-0.02</v>
      </c>
      <c r="R322" s="78">
        <v>86.38</v>
      </c>
      <c r="S322" s="46">
        <v>-0.02</v>
      </c>
      <c r="T322" s="78">
        <v>86.4</v>
      </c>
      <c r="U322" s="47" t="str">
        <f t="shared" si="292"/>
        <v/>
      </c>
      <c r="V322" s="47" t="str">
        <f t="shared" si="293"/>
        <v/>
      </c>
      <c r="W322" s="47"/>
      <c r="X322" s="47"/>
      <c r="Y322" s="47"/>
      <c r="Z322" s="47"/>
      <c r="AA322" s="47"/>
      <c r="AB322" s="47"/>
      <c r="AC322" s="47"/>
      <c r="AD322" s="47"/>
      <c r="AE322" s="51">
        <f t="shared" si="246"/>
        <v>16</v>
      </c>
      <c r="AF322" s="51" t="str">
        <f t="shared" si="247"/>
        <v/>
      </c>
      <c r="AG322" s="51" t="str">
        <f t="shared" si="248"/>
        <v/>
      </c>
      <c r="AH322" s="51" t="str">
        <f t="shared" si="249"/>
        <v/>
      </c>
      <c r="AI322" s="52">
        <f t="shared" si="250"/>
        <v>86.36</v>
      </c>
      <c r="AJ322" s="68"/>
      <c r="AK322" s="53"/>
      <c r="AL322" s="52"/>
      <c r="AM322" s="53">
        <f t="shared" si="252"/>
        <v>46</v>
      </c>
      <c r="AN322" s="53">
        <f>IF(AJ322&lt;&gt;"",IF(AJ322="o",VLOOKUP(AM322,OpenSect!$A$1:$D$11,2),IF(AJ322="u",VLOOKUP(AM322,UpHill!$A$1:$D$35,2),IF(AJ322="d",VLOOKUP(AM322,DownHill!$A$1:$D$29,2),IF(AJ322="f",VLOOKUP(AM322,FlatUnd!$A$2:$D$30,2),IF(AJ322="t",VLOOKUP(AM322,TimeAdd!$A$1:$D$176,2),IF(AJ322="l",VLOOKUP(AM322,SLimit!$A$1:$D$8,2),AN321)))))),AN321)</f>
        <v>53</v>
      </c>
      <c r="AO322" s="53">
        <f>IF(AJ322&lt;&gt;"",IF(AJ322="o",VLOOKUP(AM322,OpenSect!$A$1:$D$11,3),IF(AJ322="u",VLOOKUP(AM322,UpHill!$A$1:$D$35,3),IF(AJ322="d",VLOOKUP(AM322,DownHill!$A$3:$D$29,3),IF(AJ322="f",VLOOKUP(AM322,FlatUnd!$A$2:$D$30,3),IF(AJ322="t",VLOOKUP(AM322,TimeAdd!$A$1:$D$18,3),IF(AJ322="l",VLOOKUP(AM322,SLimit!$A$1:$D$8,3),AO321)))))),AO321)</f>
        <v>60</v>
      </c>
      <c r="AP322" s="53">
        <f>IF(AJ322&lt;&gt;"",IF(AJ322="o",VLOOKUP(AM322,OpenSect!$A$1:$D$11,4),IF(AJ322="u",VLOOKUP(AM322,UpHill!$A$1:$D$35,4),IF(AJ322="d",VLOOKUP(AM322,DownHill!$A$1:$D$29,4),IF(AJ322="f",VLOOKUP(AM322,FlatUnd!$A$2:$D$30,4),IF(AJ322="t",VLOOKUP(AM322,TimeAdd!$A$1:$D$18,4),IF(AJ322="l",VLOOKUP(AM322,SLimit!$A$1:$D$8,4),AP321)))))),AP321)</f>
        <v>66</v>
      </c>
      <c r="AQ322" s="53">
        <f t="shared" si="253"/>
        <v>80</v>
      </c>
      <c r="AR322" s="54" t="str">
        <f t="shared" si="254"/>
        <v>Warning - Children.</v>
      </c>
      <c r="AS322" s="55"/>
      <c r="AT322" s="55"/>
      <c r="AU322" s="56">
        <f>IF(GroupStTimes!$A$8=0,MIN(CB322,CD322,CF322),MIN(BZ322,CB322,CD322,CF322))</f>
        <v>0.34554398148148158</v>
      </c>
      <c r="AV322" s="56">
        <f>IF(GroupStTimes!$A$8=0,MAX(CC322,CE322,CG322),MAX(CA322,CC322,CE322,CG322))</f>
        <v>0.39375000000000004</v>
      </c>
      <c r="AW322" s="57" t="str">
        <f t="shared" si="255"/>
        <v/>
      </c>
      <c r="AX322" s="58" t="str">
        <f t="shared" si="256"/>
        <v/>
      </c>
      <c r="AY322" s="58" t="str">
        <f t="shared" si="257"/>
        <v/>
      </c>
      <c r="AZ322" s="31">
        <f t="shared" si="258"/>
        <v>84.54</v>
      </c>
      <c r="BA322" s="59">
        <f t="shared" si="259"/>
        <v>0.34569444444444453</v>
      </c>
      <c r="BB322" s="59">
        <f t="shared" si="260"/>
        <v>0.35125000000000012</v>
      </c>
      <c r="BC322" s="59">
        <f t="shared" si="261"/>
        <v>0.34410879629629637</v>
      </c>
      <c r="BD322" s="59">
        <f t="shared" si="262"/>
        <v>0.38994212962962965</v>
      </c>
      <c r="BE322" s="59">
        <f t="shared" si="263"/>
        <v>0.38207175925925929</v>
      </c>
      <c r="BF322" s="59">
        <f t="shared" si="264"/>
        <v>0.39248842592592598</v>
      </c>
      <c r="BG322" s="59">
        <f t="shared" si="265"/>
        <v>0.39052083333333321</v>
      </c>
      <c r="BH322" s="59">
        <f t="shared" si="266"/>
        <v>0.38982638888888876</v>
      </c>
      <c r="BI322" s="31">
        <f t="shared" si="267"/>
        <v>1.8199999999999932</v>
      </c>
      <c r="BJ322" s="61">
        <f t="shared" si="268"/>
        <v>3.9565217391304197E-2</v>
      </c>
      <c r="BK322" s="61">
        <f t="shared" si="269"/>
        <v>3.4339622641509304E-2</v>
      </c>
      <c r="BL322" s="61">
        <f t="shared" si="270"/>
        <v>3.0333333333333219E-2</v>
      </c>
      <c r="BM322" s="61">
        <f t="shared" si="271"/>
        <v>2.7575757575757472E-2</v>
      </c>
      <c r="BN322" s="62">
        <f t="shared" si="272"/>
        <v>0</v>
      </c>
      <c r="BO322" s="62">
        <f t="shared" si="273"/>
        <v>2</v>
      </c>
      <c r="BP322" s="62">
        <f t="shared" si="274"/>
        <v>22</v>
      </c>
      <c r="BQ322" s="62">
        <f t="shared" si="275"/>
        <v>0</v>
      </c>
      <c r="BR322" s="62">
        <f t="shared" si="276"/>
        <v>2</v>
      </c>
      <c r="BS322" s="62">
        <f t="shared" si="277"/>
        <v>4</v>
      </c>
      <c r="BT322" s="62">
        <f t="shared" si="278"/>
        <v>0</v>
      </c>
      <c r="BU322" s="62">
        <f t="shared" si="279"/>
        <v>1</v>
      </c>
      <c r="BV322" s="62">
        <f t="shared" si="280"/>
        <v>49</v>
      </c>
      <c r="BW322" s="62">
        <f t="shared" si="281"/>
        <v>0</v>
      </c>
      <c r="BX322" s="62">
        <f t="shared" si="282"/>
        <v>1</v>
      </c>
      <c r="BY322" s="62">
        <f t="shared" si="283"/>
        <v>39</v>
      </c>
      <c r="BZ322" s="63">
        <f t="shared" si="284"/>
        <v>0.34733796296296304</v>
      </c>
      <c r="CA322" s="63">
        <f t="shared" si="285"/>
        <v>0.35289351851851863</v>
      </c>
      <c r="CB322" s="63">
        <f t="shared" si="286"/>
        <v>0.34554398148148158</v>
      </c>
      <c r="CC322" s="63">
        <f t="shared" si="287"/>
        <v>0.39137731481481486</v>
      </c>
      <c r="CD322" s="63">
        <f t="shared" si="288"/>
        <v>0.38333333333333336</v>
      </c>
      <c r="CE322" s="63">
        <f t="shared" si="289"/>
        <v>0.39375000000000004</v>
      </c>
      <c r="CF322" s="63">
        <f t="shared" si="290"/>
        <v>0.39166666666666655</v>
      </c>
      <c r="CG322" s="63">
        <f t="shared" si="291"/>
        <v>0.39097222222222211</v>
      </c>
      <c r="CH322" s="36"/>
      <c r="CI322" s="36"/>
      <c r="CJ322" s="36"/>
      <c r="CK322" s="36"/>
      <c r="CL322" s="60">
        <v>60</v>
      </c>
    </row>
    <row r="323" spans="1:90" ht="28.5" customHeight="1" x14ac:dyDescent="0.25">
      <c r="A323" s="37">
        <v>16</v>
      </c>
      <c r="C323" s="37"/>
      <c r="D323" s="37"/>
      <c r="E323" s="37"/>
      <c r="F323" s="83"/>
      <c r="G323" s="44"/>
      <c r="H323" s="44">
        <f t="shared" ref="H323:H386" si="296">ROUND(IF(G323="",N323,IF(P323="",N323,IF(R323="",(I323+(P323+O323))/2,IF(T323="",(I323+(P323+O323)+(R323+Q323))/3,(I323+(P323+O323)+(R323+Q323)+(T323+S323))/4)))),2)</f>
        <v>86.53</v>
      </c>
      <c r="I323" s="83">
        <v>86.49</v>
      </c>
      <c r="J323" s="43">
        <f t="shared" si="294"/>
        <v>-5.0102131267604081E-4</v>
      </c>
      <c r="K323" s="44">
        <f t="shared" si="295"/>
        <v>-4.3333333333350765E-2</v>
      </c>
      <c r="L323" s="76" t="s">
        <v>1001</v>
      </c>
      <c r="M323" s="122">
        <v>80</v>
      </c>
      <c r="N323" s="46">
        <f t="shared" si="251"/>
        <v>86.533333333333346</v>
      </c>
      <c r="O323" s="46">
        <v>-0.02</v>
      </c>
      <c r="P323" s="78">
        <v>86.539999999999992</v>
      </c>
      <c r="Q323" s="46">
        <v>-0.02</v>
      </c>
      <c r="R323" s="78">
        <v>86.55</v>
      </c>
      <c r="S323" s="46">
        <v>-0.02</v>
      </c>
      <c r="T323" s="78">
        <v>86.57</v>
      </c>
      <c r="U323" s="47" t="str">
        <f t="shared" si="292"/>
        <v/>
      </c>
      <c r="V323" s="47" t="str">
        <f t="shared" si="293"/>
        <v/>
      </c>
      <c r="W323" s="47"/>
      <c r="X323" s="47"/>
      <c r="Y323" s="47"/>
      <c r="Z323" s="47"/>
      <c r="AA323" s="47"/>
      <c r="AB323" s="47"/>
      <c r="AC323" s="47"/>
      <c r="AD323" s="47"/>
      <c r="AE323" s="51">
        <f t="shared" si="246"/>
        <v>16</v>
      </c>
      <c r="AF323" s="51" t="str">
        <f t="shared" si="247"/>
        <v/>
      </c>
      <c r="AG323" s="51" t="str">
        <f t="shared" si="248"/>
        <v/>
      </c>
      <c r="AH323" s="51" t="str">
        <f t="shared" si="249"/>
        <v/>
      </c>
      <c r="AI323" s="52">
        <f t="shared" si="250"/>
        <v>86.53</v>
      </c>
      <c r="AJ323" s="68"/>
      <c r="AK323" s="53"/>
      <c r="AL323" s="52"/>
      <c r="AM323" s="53">
        <f t="shared" si="252"/>
        <v>46</v>
      </c>
      <c r="AN323" s="53">
        <f>IF(AJ323&lt;&gt;"",IF(AJ323="o",VLOOKUP(AM323,OpenSect!$A$1:$D$11,2),IF(AJ323="u",VLOOKUP(AM323,UpHill!$A$1:$D$35,2),IF(AJ323="d",VLOOKUP(AM323,DownHill!$A$1:$D$29,2),IF(AJ323="f",VLOOKUP(AM323,FlatUnd!$A$2:$D$30,2),IF(AJ323="t",VLOOKUP(AM323,TimeAdd!$A$1:$D$176,2),IF(AJ323="l",VLOOKUP(AM323,SLimit!$A$1:$D$8,2),AN322)))))),AN322)</f>
        <v>53</v>
      </c>
      <c r="AO323" s="53">
        <f>IF(AJ323&lt;&gt;"",IF(AJ323="o",VLOOKUP(AM323,OpenSect!$A$1:$D$11,3),IF(AJ323="u",VLOOKUP(AM323,UpHill!$A$1:$D$35,3),IF(AJ323="d",VLOOKUP(AM323,DownHill!$A$3:$D$29,3),IF(AJ323="f",VLOOKUP(AM323,FlatUnd!$A$2:$D$30,3),IF(AJ323="t",VLOOKUP(AM323,TimeAdd!$A$1:$D$18,3),IF(AJ323="l",VLOOKUP(AM323,SLimit!$A$1:$D$8,3),AO322)))))),AO322)</f>
        <v>60</v>
      </c>
      <c r="AP323" s="53">
        <f>IF(AJ323&lt;&gt;"",IF(AJ323="o",VLOOKUP(AM323,OpenSect!$A$1:$D$11,4),IF(AJ323="u",VLOOKUP(AM323,UpHill!$A$1:$D$35,4),IF(AJ323="d",VLOOKUP(AM323,DownHill!$A$1:$D$29,4),IF(AJ323="f",VLOOKUP(AM323,FlatUnd!$A$2:$D$30,4),IF(AJ323="t",VLOOKUP(AM323,TimeAdd!$A$1:$D$18,4),IF(AJ323="l",VLOOKUP(AM323,SLimit!$A$1:$D$8,4),AP322)))))),AP322)</f>
        <v>66</v>
      </c>
      <c r="AQ323" s="53">
        <f t="shared" si="253"/>
        <v>80</v>
      </c>
      <c r="AR323" s="54" t="str">
        <f t="shared" si="254"/>
        <v>35,0 km plate.</v>
      </c>
      <c r="AS323" s="55"/>
      <c r="AT323" s="55"/>
      <c r="AU323" s="56">
        <f>IF(GroupStTimes!$A$8=0,MIN(CB323,CD323,CF323),MIN(BZ323,CB323,CD323,CF323))</f>
        <v>0.34567129629629639</v>
      </c>
      <c r="AV323" s="56">
        <f>IF(GroupStTimes!$A$8=0,MAX(CC323,CE323,CG323),MAX(CA323,CC323,CE323,CG323))</f>
        <v>0.39386574074074077</v>
      </c>
      <c r="AW323" s="57" t="str">
        <f t="shared" si="255"/>
        <v/>
      </c>
      <c r="AX323" s="58" t="str">
        <f t="shared" si="256"/>
        <v/>
      </c>
      <c r="AY323" s="58" t="str">
        <f t="shared" si="257"/>
        <v/>
      </c>
      <c r="AZ323" s="31">
        <f t="shared" si="258"/>
        <v>84.54</v>
      </c>
      <c r="BA323" s="59">
        <f t="shared" si="259"/>
        <v>0.34569444444444453</v>
      </c>
      <c r="BB323" s="59">
        <f t="shared" si="260"/>
        <v>0.35125000000000012</v>
      </c>
      <c r="BC323" s="59">
        <f t="shared" si="261"/>
        <v>0.34410879629629637</v>
      </c>
      <c r="BD323" s="59">
        <f t="shared" si="262"/>
        <v>0.38994212962962965</v>
      </c>
      <c r="BE323" s="59">
        <f t="shared" si="263"/>
        <v>0.38207175925925929</v>
      </c>
      <c r="BF323" s="59">
        <f t="shared" si="264"/>
        <v>0.39248842592592598</v>
      </c>
      <c r="BG323" s="59">
        <f t="shared" si="265"/>
        <v>0.39052083333333321</v>
      </c>
      <c r="BH323" s="59">
        <f t="shared" si="266"/>
        <v>0.38982638888888876</v>
      </c>
      <c r="BI323" s="31">
        <f t="shared" si="267"/>
        <v>1.9899999999999949</v>
      </c>
      <c r="BJ323" s="61">
        <f t="shared" si="268"/>
        <v>4.3260869565217283E-2</v>
      </c>
      <c r="BK323" s="61">
        <f t="shared" si="269"/>
        <v>3.7547169811320655E-2</v>
      </c>
      <c r="BL323" s="61">
        <f t="shared" si="270"/>
        <v>3.316666666666658E-2</v>
      </c>
      <c r="BM323" s="61">
        <f t="shared" si="271"/>
        <v>3.0151515151515075E-2</v>
      </c>
      <c r="BN323" s="62">
        <f t="shared" si="272"/>
        <v>0</v>
      </c>
      <c r="BO323" s="62">
        <f t="shared" si="273"/>
        <v>2</v>
      </c>
      <c r="BP323" s="62">
        <f t="shared" si="274"/>
        <v>36</v>
      </c>
      <c r="BQ323" s="62">
        <f t="shared" si="275"/>
        <v>0</v>
      </c>
      <c r="BR323" s="62">
        <f t="shared" si="276"/>
        <v>2</v>
      </c>
      <c r="BS323" s="62">
        <f t="shared" si="277"/>
        <v>15</v>
      </c>
      <c r="BT323" s="62">
        <f t="shared" si="278"/>
        <v>0</v>
      </c>
      <c r="BU323" s="62">
        <f t="shared" si="279"/>
        <v>1</v>
      </c>
      <c r="BV323" s="62">
        <f t="shared" si="280"/>
        <v>59</v>
      </c>
      <c r="BW323" s="62">
        <f t="shared" si="281"/>
        <v>0</v>
      </c>
      <c r="BX323" s="62">
        <f t="shared" si="282"/>
        <v>1</v>
      </c>
      <c r="BY323" s="62">
        <f t="shared" si="283"/>
        <v>49</v>
      </c>
      <c r="BZ323" s="63">
        <f t="shared" si="284"/>
        <v>0.34750000000000009</v>
      </c>
      <c r="CA323" s="63">
        <f t="shared" si="285"/>
        <v>0.35305555555555568</v>
      </c>
      <c r="CB323" s="63">
        <f t="shared" si="286"/>
        <v>0.34567129629629639</v>
      </c>
      <c r="CC323" s="63">
        <f t="shared" si="287"/>
        <v>0.39150462962962967</v>
      </c>
      <c r="CD323" s="63">
        <f t="shared" si="288"/>
        <v>0.38344907407407408</v>
      </c>
      <c r="CE323" s="63">
        <f t="shared" si="289"/>
        <v>0.39386574074074077</v>
      </c>
      <c r="CF323" s="63">
        <f t="shared" si="290"/>
        <v>0.39178240740740727</v>
      </c>
      <c r="CG323" s="63">
        <f t="shared" si="291"/>
        <v>0.39108796296296283</v>
      </c>
      <c r="CH323" s="36"/>
      <c r="CI323" s="36"/>
      <c r="CJ323" s="36"/>
      <c r="CK323" s="36"/>
      <c r="CL323" s="60">
        <v>60</v>
      </c>
    </row>
    <row r="324" spans="1:90" ht="28.5" customHeight="1" x14ac:dyDescent="0.25">
      <c r="A324" s="37">
        <v>16</v>
      </c>
      <c r="B324" s="16" t="s">
        <v>127</v>
      </c>
      <c r="C324" s="37"/>
      <c r="D324" s="37"/>
      <c r="E324" s="37"/>
      <c r="F324" s="83"/>
      <c r="G324" s="44"/>
      <c r="H324" s="44">
        <f t="shared" si="296"/>
        <v>86.76</v>
      </c>
      <c r="I324" s="83">
        <v>86.72</v>
      </c>
      <c r="J324" s="43">
        <f t="shared" si="294"/>
        <v>-4.9969249692484257E-4</v>
      </c>
      <c r="K324" s="44">
        <f t="shared" si="295"/>
        <v>-4.3333333333322344E-2</v>
      </c>
      <c r="L324" s="76" t="s">
        <v>349</v>
      </c>
      <c r="M324" s="122">
        <v>80</v>
      </c>
      <c r="N324" s="46">
        <f t="shared" si="251"/>
        <v>86.763333333333321</v>
      </c>
      <c r="O324" s="46">
        <v>-0.02</v>
      </c>
      <c r="P324" s="78">
        <v>86.77</v>
      </c>
      <c r="Q324" s="46">
        <v>-0.02</v>
      </c>
      <c r="R324" s="78">
        <v>86.78</v>
      </c>
      <c r="S324" s="46">
        <v>-0.02</v>
      </c>
      <c r="T324" s="78">
        <v>86.8</v>
      </c>
      <c r="U324" s="47" t="str">
        <f t="shared" si="292"/>
        <v/>
      </c>
      <c r="V324" s="47" t="str">
        <f t="shared" si="293"/>
        <v/>
      </c>
      <c r="W324" s="47"/>
      <c r="X324" s="47"/>
      <c r="Y324" s="47"/>
      <c r="Z324" s="47"/>
      <c r="AA324" s="47"/>
      <c r="AB324" s="47"/>
      <c r="AC324" s="47"/>
      <c r="AD324" s="47"/>
      <c r="AE324" s="51">
        <f t="shared" si="246"/>
        <v>16</v>
      </c>
      <c r="AF324" s="51" t="str">
        <f t="shared" si="247"/>
        <v>U1</v>
      </c>
      <c r="AG324" s="51" t="str">
        <f t="shared" si="248"/>
        <v/>
      </c>
      <c r="AH324" s="51" t="str">
        <f t="shared" si="249"/>
        <v/>
      </c>
      <c r="AI324" s="52">
        <f t="shared" si="250"/>
        <v>86.76</v>
      </c>
      <c r="AJ324" s="68"/>
      <c r="AK324" s="53"/>
      <c r="AL324" s="52"/>
      <c r="AM324" s="53">
        <f t="shared" si="252"/>
        <v>46</v>
      </c>
      <c r="AN324" s="53">
        <f>IF(AJ324&lt;&gt;"",IF(AJ324="o",VLOOKUP(AM324,OpenSect!$A$1:$D$11,2),IF(AJ324="u",VLOOKUP(AM324,UpHill!$A$1:$D$35,2),IF(AJ324="d",VLOOKUP(AM324,DownHill!$A$1:$D$29,2),IF(AJ324="f",VLOOKUP(AM324,FlatUnd!$A$2:$D$30,2),IF(AJ324="t",VLOOKUP(AM324,TimeAdd!$A$1:$D$176,2),IF(AJ324="l",VLOOKUP(AM324,SLimit!$A$1:$D$8,2),AN323)))))),AN323)</f>
        <v>53</v>
      </c>
      <c r="AO324" s="53">
        <f>IF(AJ324&lt;&gt;"",IF(AJ324="o",VLOOKUP(AM324,OpenSect!$A$1:$D$11,3),IF(AJ324="u",VLOOKUP(AM324,UpHill!$A$1:$D$35,3),IF(AJ324="d",VLOOKUP(AM324,DownHill!$A$3:$D$29,3),IF(AJ324="f",VLOOKUP(AM324,FlatUnd!$A$2:$D$30,3),IF(AJ324="t",VLOOKUP(AM324,TimeAdd!$A$1:$D$18,3),IF(AJ324="l",VLOOKUP(AM324,SLimit!$A$1:$D$8,3),AO323)))))),AO323)</f>
        <v>60</v>
      </c>
      <c r="AP324" s="53">
        <f>IF(AJ324&lt;&gt;"",IF(AJ324="o",VLOOKUP(AM324,OpenSect!$A$1:$D$11,4),IF(AJ324="u",VLOOKUP(AM324,UpHill!$A$1:$D$35,4),IF(AJ324="d",VLOOKUP(AM324,DownHill!$A$1:$D$29,4),IF(AJ324="f",VLOOKUP(AM324,FlatUnd!$A$2:$D$30,4),IF(AJ324="t",VLOOKUP(AM324,TimeAdd!$A$1:$D$18,4),IF(AJ324="l",VLOOKUP(AM324,SLimit!$A$1:$D$8,4),AP323)))))),AP323)</f>
        <v>66</v>
      </c>
      <c r="AQ324" s="53">
        <f t="shared" si="253"/>
        <v>80</v>
      </c>
      <c r="AR324" s="54" t="str">
        <f t="shared" si="254"/>
        <v>Overhead power lines.</v>
      </c>
      <c r="AS324" s="55"/>
      <c r="AT324" s="55"/>
      <c r="AU324" s="56">
        <f>IF(GroupStTimes!$A$8=0,MIN(CB324,CD324,CF324),MIN(BZ324,CB324,CD324,CF324))</f>
        <v>0.34585648148148157</v>
      </c>
      <c r="AV324" s="56">
        <f>IF(GroupStTimes!$A$8=0,MAX(CC324,CE324,CG324),MAX(CA324,CC324,CE324,CG324))</f>
        <v>0.39402777777777781</v>
      </c>
      <c r="AW324" s="57" t="str">
        <f t="shared" si="255"/>
        <v/>
      </c>
      <c r="AX324" s="58" t="str">
        <f t="shared" si="256"/>
        <v/>
      </c>
      <c r="AY324" s="58" t="str">
        <f t="shared" si="257"/>
        <v/>
      </c>
      <c r="AZ324" s="31">
        <f t="shared" si="258"/>
        <v>84.54</v>
      </c>
      <c r="BA324" s="59">
        <f t="shared" si="259"/>
        <v>0.34569444444444453</v>
      </c>
      <c r="BB324" s="59">
        <f t="shared" si="260"/>
        <v>0.35125000000000012</v>
      </c>
      <c r="BC324" s="59">
        <f t="shared" si="261"/>
        <v>0.34410879629629637</v>
      </c>
      <c r="BD324" s="59">
        <f t="shared" si="262"/>
        <v>0.38994212962962965</v>
      </c>
      <c r="BE324" s="59">
        <f t="shared" si="263"/>
        <v>0.38207175925925929</v>
      </c>
      <c r="BF324" s="59">
        <f t="shared" si="264"/>
        <v>0.39248842592592598</v>
      </c>
      <c r="BG324" s="59">
        <f t="shared" si="265"/>
        <v>0.39052083333333321</v>
      </c>
      <c r="BH324" s="59">
        <f t="shared" si="266"/>
        <v>0.38982638888888876</v>
      </c>
      <c r="BI324" s="31">
        <f t="shared" si="267"/>
        <v>2.2199999999999989</v>
      </c>
      <c r="BJ324" s="61">
        <f t="shared" si="268"/>
        <v>4.8260869565217364E-2</v>
      </c>
      <c r="BK324" s="61">
        <f t="shared" si="269"/>
        <v>4.1886792452830168E-2</v>
      </c>
      <c r="BL324" s="61">
        <f t="shared" si="270"/>
        <v>3.6999999999999984E-2</v>
      </c>
      <c r="BM324" s="61">
        <f t="shared" si="271"/>
        <v>3.3636363636363617E-2</v>
      </c>
      <c r="BN324" s="62">
        <f t="shared" si="272"/>
        <v>0</v>
      </c>
      <c r="BO324" s="62">
        <f t="shared" si="273"/>
        <v>2</v>
      </c>
      <c r="BP324" s="62">
        <f t="shared" si="274"/>
        <v>54</v>
      </c>
      <c r="BQ324" s="62">
        <f t="shared" si="275"/>
        <v>0</v>
      </c>
      <c r="BR324" s="62">
        <f t="shared" si="276"/>
        <v>2</v>
      </c>
      <c r="BS324" s="62">
        <f t="shared" si="277"/>
        <v>31</v>
      </c>
      <c r="BT324" s="62">
        <f t="shared" si="278"/>
        <v>0</v>
      </c>
      <c r="BU324" s="62">
        <f t="shared" si="279"/>
        <v>2</v>
      </c>
      <c r="BV324" s="62">
        <f t="shared" si="280"/>
        <v>13</v>
      </c>
      <c r="BW324" s="62">
        <f t="shared" si="281"/>
        <v>0</v>
      </c>
      <c r="BX324" s="62">
        <f t="shared" si="282"/>
        <v>2</v>
      </c>
      <c r="BY324" s="62">
        <f t="shared" si="283"/>
        <v>1</v>
      </c>
      <c r="BZ324" s="63">
        <f t="shared" si="284"/>
        <v>0.3477083333333334</v>
      </c>
      <c r="CA324" s="63">
        <f t="shared" si="285"/>
        <v>0.35326388888888899</v>
      </c>
      <c r="CB324" s="63">
        <f t="shared" si="286"/>
        <v>0.34585648148148157</v>
      </c>
      <c r="CC324" s="63">
        <f t="shared" si="287"/>
        <v>0.39168981481481485</v>
      </c>
      <c r="CD324" s="63">
        <f t="shared" si="288"/>
        <v>0.38361111111111112</v>
      </c>
      <c r="CE324" s="63">
        <f t="shared" si="289"/>
        <v>0.39402777777777781</v>
      </c>
      <c r="CF324" s="63">
        <f t="shared" si="290"/>
        <v>0.39192129629629618</v>
      </c>
      <c r="CG324" s="63">
        <f t="shared" si="291"/>
        <v>0.39122685185185174</v>
      </c>
      <c r="CH324" s="36"/>
      <c r="CI324" s="36"/>
      <c r="CJ324" s="36"/>
      <c r="CK324" s="36"/>
      <c r="CL324" s="60">
        <v>60</v>
      </c>
    </row>
    <row r="325" spans="1:90" ht="28.5" customHeight="1" x14ac:dyDescent="0.25">
      <c r="A325" s="37">
        <v>16</v>
      </c>
      <c r="B325" s="16" t="s">
        <v>127</v>
      </c>
      <c r="C325" s="37"/>
      <c r="D325" s="37"/>
      <c r="E325" s="37"/>
      <c r="F325" s="83"/>
      <c r="G325" s="44"/>
      <c r="H325" s="44">
        <f t="shared" si="296"/>
        <v>86.98</v>
      </c>
      <c r="I325" s="83">
        <v>86.93</v>
      </c>
      <c r="J325" s="43">
        <f t="shared" si="294"/>
        <v>-5.7517542850566154E-4</v>
      </c>
      <c r="K325" s="44">
        <f t="shared" si="295"/>
        <v>-4.9999999999997158E-2</v>
      </c>
      <c r="L325" s="76" t="s">
        <v>1016</v>
      </c>
      <c r="M325" s="122">
        <v>80</v>
      </c>
      <c r="N325" s="46">
        <f t="shared" si="251"/>
        <v>86.98</v>
      </c>
      <c r="O325" s="46">
        <v>-0.02</v>
      </c>
      <c r="P325" s="78">
        <v>86.98</v>
      </c>
      <c r="Q325" s="46">
        <v>-0.02</v>
      </c>
      <c r="R325" s="78">
        <v>87</v>
      </c>
      <c r="S325" s="46">
        <v>-0.02</v>
      </c>
      <c r="T325" s="78">
        <v>87.02</v>
      </c>
      <c r="U325" s="47" t="str">
        <f t="shared" si="292"/>
        <v/>
      </c>
      <c r="V325" s="47" t="str">
        <f t="shared" si="293"/>
        <v/>
      </c>
      <c r="W325" s="47"/>
      <c r="X325" s="47"/>
      <c r="Y325" s="47"/>
      <c r="Z325" s="47"/>
      <c r="AA325" s="47"/>
      <c r="AB325" s="47"/>
      <c r="AC325" s="47"/>
      <c r="AD325" s="47"/>
      <c r="AE325" s="51">
        <f t="shared" ref="AE325:AE388" si="297">IF(A325="","",A325)</f>
        <v>16</v>
      </c>
      <c r="AF325" s="51" t="str">
        <f t="shared" ref="AF325:AF388" si="298">IF(B325="","",B325)</f>
        <v>U1</v>
      </c>
      <c r="AG325" s="51" t="str">
        <f t="shared" ref="AG325:AG388" si="299">IF(C325="","",C325)</f>
        <v/>
      </c>
      <c r="AH325" s="51" t="str">
        <f t="shared" ref="AH325:AH388" si="300">IF(D325="","",D325)</f>
        <v/>
      </c>
      <c r="AI325" s="52">
        <f t="shared" ref="AI325:AI388" si="301">H325</f>
        <v>86.98</v>
      </c>
      <c r="AJ325" s="68"/>
      <c r="AK325" s="53"/>
      <c r="AL325" s="52"/>
      <c r="AM325" s="53">
        <f t="shared" si="252"/>
        <v>46</v>
      </c>
      <c r="AN325" s="53">
        <f>IF(AJ325&lt;&gt;"",IF(AJ325="o",VLOOKUP(AM325,OpenSect!$A$1:$D$11,2),IF(AJ325="u",VLOOKUP(AM325,UpHill!$A$1:$D$35,2),IF(AJ325="d",VLOOKUP(AM325,DownHill!$A$1:$D$29,2),IF(AJ325="f",VLOOKUP(AM325,FlatUnd!$A$2:$D$30,2),IF(AJ325="t",VLOOKUP(AM325,TimeAdd!$A$1:$D$176,2),IF(AJ325="l",VLOOKUP(AM325,SLimit!$A$1:$D$8,2),AN324)))))),AN324)</f>
        <v>53</v>
      </c>
      <c r="AO325" s="53">
        <f>IF(AJ325&lt;&gt;"",IF(AJ325="o",VLOOKUP(AM325,OpenSect!$A$1:$D$11,3),IF(AJ325="u",VLOOKUP(AM325,UpHill!$A$1:$D$35,3),IF(AJ325="d",VLOOKUP(AM325,DownHill!$A$3:$D$29,3),IF(AJ325="f",VLOOKUP(AM325,FlatUnd!$A$2:$D$30,3),IF(AJ325="t",VLOOKUP(AM325,TimeAdd!$A$1:$D$18,3),IF(AJ325="l",VLOOKUP(AM325,SLimit!$A$1:$D$8,3),AO324)))))),AO324)</f>
        <v>60</v>
      </c>
      <c r="AP325" s="53">
        <f>IF(AJ325&lt;&gt;"",IF(AJ325="o",VLOOKUP(AM325,OpenSect!$A$1:$D$11,4),IF(AJ325="u",VLOOKUP(AM325,UpHill!$A$1:$D$35,4),IF(AJ325="d",VLOOKUP(AM325,DownHill!$A$1:$D$29,4),IF(AJ325="f",VLOOKUP(AM325,FlatUnd!$A$2:$D$30,4),IF(AJ325="t",VLOOKUP(AM325,TimeAdd!$A$1:$D$18,4),IF(AJ325="l",VLOOKUP(AM325,SLimit!$A$1:$D$8,4),AP324)))))),AP324)</f>
        <v>66</v>
      </c>
      <c r="AQ325" s="53">
        <f t="shared" si="253"/>
        <v>80</v>
      </c>
      <c r="AR325" s="54" t="str">
        <f t="shared" si="254"/>
        <v>Bridge.</v>
      </c>
      <c r="AS325" s="55"/>
      <c r="AT325" s="55"/>
      <c r="AU325" s="56">
        <f>IF(GroupStTimes!$A$8=0,MIN(CB325,CD325,CF325),MIN(BZ325,CB325,CD325,CF325))</f>
        <v>0.34603009259259265</v>
      </c>
      <c r="AV325" s="56">
        <f>IF(GroupStTimes!$A$8=0,MAX(CC325,CE325,CG325),MAX(CA325,CC325,CE325,CG325))</f>
        <v>0.39417824074074082</v>
      </c>
      <c r="AW325" s="57" t="str">
        <f t="shared" si="255"/>
        <v/>
      </c>
      <c r="AX325" s="58" t="str">
        <f t="shared" si="256"/>
        <v/>
      </c>
      <c r="AY325" s="58" t="str">
        <f t="shared" si="257"/>
        <v/>
      </c>
      <c r="AZ325" s="31">
        <f t="shared" si="258"/>
        <v>84.54</v>
      </c>
      <c r="BA325" s="59">
        <f t="shared" si="259"/>
        <v>0.34569444444444453</v>
      </c>
      <c r="BB325" s="59">
        <f t="shared" si="260"/>
        <v>0.35125000000000012</v>
      </c>
      <c r="BC325" s="59">
        <f t="shared" si="261"/>
        <v>0.34410879629629637</v>
      </c>
      <c r="BD325" s="59">
        <f t="shared" si="262"/>
        <v>0.38994212962962965</v>
      </c>
      <c r="BE325" s="59">
        <f t="shared" si="263"/>
        <v>0.38207175925925929</v>
      </c>
      <c r="BF325" s="59">
        <f t="shared" si="264"/>
        <v>0.39248842592592598</v>
      </c>
      <c r="BG325" s="59">
        <f t="shared" si="265"/>
        <v>0.39052083333333321</v>
      </c>
      <c r="BH325" s="59">
        <f t="shared" si="266"/>
        <v>0.38982638888888876</v>
      </c>
      <c r="BI325" s="31">
        <f t="shared" si="267"/>
        <v>2.4399999999999977</v>
      </c>
      <c r="BJ325" s="61">
        <f t="shared" si="268"/>
        <v>5.3043478260869519E-2</v>
      </c>
      <c r="BK325" s="61">
        <f t="shared" si="269"/>
        <v>4.6037735849056557E-2</v>
      </c>
      <c r="BL325" s="61">
        <f t="shared" si="270"/>
        <v>4.0666666666666629E-2</v>
      </c>
      <c r="BM325" s="61">
        <f t="shared" si="271"/>
        <v>3.6969696969696937E-2</v>
      </c>
      <c r="BN325" s="62">
        <f t="shared" si="272"/>
        <v>0</v>
      </c>
      <c r="BO325" s="62">
        <f t="shared" si="273"/>
        <v>3</v>
      </c>
      <c r="BP325" s="62">
        <f t="shared" si="274"/>
        <v>11</v>
      </c>
      <c r="BQ325" s="62">
        <f t="shared" si="275"/>
        <v>0</v>
      </c>
      <c r="BR325" s="62">
        <f t="shared" si="276"/>
        <v>2</v>
      </c>
      <c r="BS325" s="62">
        <f t="shared" si="277"/>
        <v>46</v>
      </c>
      <c r="BT325" s="62">
        <f t="shared" si="278"/>
        <v>0</v>
      </c>
      <c r="BU325" s="62">
        <f t="shared" si="279"/>
        <v>2</v>
      </c>
      <c r="BV325" s="62">
        <f t="shared" si="280"/>
        <v>26</v>
      </c>
      <c r="BW325" s="62">
        <f t="shared" si="281"/>
        <v>0</v>
      </c>
      <c r="BX325" s="62">
        <f t="shared" si="282"/>
        <v>2</v>
      </c>
      <c r="BY325" s="62">
        <f t="shared" si="283"/>
        <v>13</v>
      </c>
      <c r="BZ325" s="63">
        <f t="shared" si="284"/>
        <v>0.34790509259259267</v>
      </c>
      <c r="CA325" s="63">
        <f t="shared" si="285"/>
        <v>0.35346064814814826</v>
      </c>
      <c r="CB325" s="63">
        <f t="shared" si="286"/>
        <v>0.34603009259259265</v>
      </c>
      <c r="CC325" s="63">
        <f t="shared" si="287"/>
        <v>0.39186342592592593</v>
      </c>
      <c r="CD325" s="63">
        <f t="shared" si="288"/>
        <v>0.38376157407407413</v>
      </c>
      <c r="CE325" s="63">
        <f t="shared" si="289"/>
        <v>0.39417824074074082</v>
      </c>
      <c r="CF325" s="63">
        <f t="shared" si="290"/>
        <v>0.39206018518518504</v>
      </c>
      <c r="CG325" s="63">
        <f t="shared" si="291"/>
        <v>0.3913657407407406</v>
      </c>
      <c r="CH325" s="36"/>
      <c r="CI325" s="36"/>
      <c r="CJ325" s="36"/>
      <c r="CK325" s="36"/>
      <c r="CL325" s="60">
        <v>60</v>
      </c>
    </row>
    <row r="326" spans="1:90" ht="28.5" customHeight="1" x14ac:dyDescent="0.25">
      <c r="A326" s="37">
        <v>16</v>
      </c>
      <c r="C326" s="37"/>
      <c r="D326" s="37"/>
      <c r="E326" s="37"/>
      <c r="F326" s="83"/>
      <c r="G326" s="44"/>
      <c r="H326" s="44">
        <f t="shared" si="296"/>
        <v>87.54</v>
      </c>
      <c r="I326" s="83">
        <v>87.49</v>
      </c>
      <c r="J326" s="43">
        <f t="shared" si="294"/>
        <v>-5.7149388501556036E-4</v>
      </c>
      <c r="K326" s="44">
        <f t="shared" si="295"/>
        <v>-5.0000000000011369E-2</v>
      </c>
      <c r="L326" s="76" t="s">
        <v>1004</v>
      </c>
      <c r="M326" s="122">
        <v>80</v>
      </c>
      <c r="N326" s="46">
        <f t="shared" ref="N326:N389" si="302">IF(P326="",((I326-I325)+H325),IF(R326="",(P326+O326),IF(T326="",((P326+O326)+(R326+Q326))/2,((P326+O326)+(R326+Q326)+(T326+S326))/3)))</f>
        <v>87.54</v>
      </c>
      <c r="O326" s="46">
        <v>-0.02</v>
      </c>
      <c r="P326" s="78">
        <v>87.54</v>
      </c>
      <c r="Q326" s="46">
        <v>-0.02</v>
      </c>
      <c r="R326" s="78">
        <v>87.56</v>
      </c>
      <c r="S326" s="46">
        <v>-0.02</v>
      </c>
      <c r="T326" s="78">
        <v>87.58</v>
      </c>
      <c r="U326" s="47" t="str">
        <f t="shared" si="292"/>
        <v/>
      </c>
      <c r="V326" s="47" t="str">
        <f t="shared" si="293"/>
        <v/>
      </c>
      <c r="W326" s="47"/>
      <c r="X326" s="47"/>
      <c r="Y326" s="47"/>
      <c r="Z326" s="47"/>
      <c r="AA326" s="47"/>
      <c r="AB326" s="47"/>
      <c r="AC326" s="47"/>
      <c r="AD326" s="47"/>
      <c r="AE326" s="51">
        <f t="shared" si="297"/>
        <v>16</v>
      </c>
      <c r="AF326" s="51" t="str">
        <f t="shared" si="298"/>
        <v/>
      </c>
      <c r="AG326" s="51" t="str">
        <f t="shared" si="299"/>
        <v/>
      </c>
      <c r="AH326" s="51" t="str">
        <f t="shared" si="300"/>
        <v/>
      </c>
      <c r="AI326" s="52">
        <f t="shared" si="301"/>
        <v>87.54</v>
      </c>
      <c r="AJ326" s="68"/>
      <c r="AK326" s="53"/>
      <c r="AL326" s="52"/>
      <c r="AM326" s="53">
        <f t="shared" ref="AM326:AM389" si="303">IF(OR(AJ326="",AJ326="m"),AM325,IF(AH326&lt;&gt;"",AH326,""))</f>
        <v>46</v>
      </c>
      <c r="AN326" s="53">
        <f>IF(AJ326&lt;&gt;"",IF(AJ326="o",VLOOKUP(AM326,OpenSect!$A$1:$D$11,2),IF(AJ326="u",VLOOKUP(AM326,UpHill!$A$1:$D$35,2),IF(AJ326="d",VLOOKUP(AM326,DownHill!$A$1:$D$29,2),IF(AJ326="f",VLOOKUP(AM326,FlatUnd!$A$2:$D$30,2),IF(AJ326="t",VLOOKUP(AM326,TimeAdd!$A$1:$D$176,2),IF(AJ326="l",VLOOKUP(AM326,SLimit!$A$1:$D$8,2),AN325)))))),AN325)</f>
        <v>53</v>
      </c>
      <c r="AO326" s="53">
        <f>IF(AJ326&lt;&gt;"",IF(AJ326="o",VLOOKUP(AM326,OpenSect!$A$1:$D$11,3),IF(AJ326="u",VLOOKUP(AM326,UpHill!$A$1:$D$35,3),IF(AJ326="d",VLOOKUP(AM326,DownHill!$A$3:$D$29,3),IF(AJ326="f",VLOOKUP(AM326,FlatUnd!$A$2:$D$30,3),IF(AJ326="t",VLOOKUP(AM326,TimeAdd!$A$1:$D$18,3),IF(AJ326="l",VLOOKUP(AM326,SLimit!$A$1:$D$8,3),AO325)))))),AO325)</f>
        <v>60</v>
      </c>
      <c r="AP326" s="53">
        <f>IF(AJ326&lt;&gt;"",IF(AJ326="o",VLOOKUP(AM326,OpenSect!$A$1:$D$11,4),IF(AJ326="u",VLOOKUP(AM326,UpHill!$A$1:$D$35,4),IF(AJ326="d",VLOOKUP(AM326,DownHill!$A$1:$D$29,4),IF(AJ326="f",VLOOKUP(AM326,FlatUnd!$A$2:$D$30,4),IF(AJ326="t",VLOOKUP(AM326,TimeAdd!$A$1:$D$18,4),IF(AJ326="l",VLOOKUP(AM326,SLimit!$A$1:$D$8,4),AP325)))))),AP325)</f>
        <v>66</v>
      </c>
      <c r="AQ326" s="53">
        <f t="shared" ref="AQ326:AQ389" si="304">M326</f>
        <v>80</v>
      </c>
      <c r="AR326" s="54" t="str">
        <f t="shared" ref="AR326:AR389" si="305">L326</f>
        <v>36,0 km plate.</v>
      </c>
      <c r="AS326" s="55"/>
      <c r="AT326" s="55"/>
      <c r="AU326" s="56">
        <f>IF(GroupStTimes!$A$8=0,MIN(CB326,CD326,CF326),MIN(BZ326,CB326,CD326,CF326))</f>
        <v>0.34646990740740746</v>
      </c>
      <c r="AV326" s="56">
        <f>IF(GroupStTimes!$A$8=0,MAX(CC326,CE326,CG326),MAX(CA326,CC326,CE326,CG326))</f>
        <v>0.3945717592592593</v>
      </c>
      <c r="AW326" s="57" t="str">
        <f t="shared" ref="AW326:AW389" si="306">IF(U326="","",CONCATENATE(FIXED(U326,5),"  ",FIXED(V326,5)))</f>
        <v/>
      </c>
      <c r="AX326" s="58" t="str">
        <f t="shared" ref="AX326:AX389" si="307">IF(AJ326="m",ROUND(W326,5),"")</f>
        <v/>
      </c>
      <c r="AY326" s="58" t="str">
        <f t="shared" ref="AY326:AY389" si="308">IF(AJ326="m",ROUND(X326,5),"")</f>
        <v/>
      </c>
      <c r="AZ326" s="31">
        <f t="shared" ref="AZ326:AZ389" si="309">IF(AND(AM325=AM324,AN325=AN324,AO325=AO324,AP325=AP324,AJ326&lt;&gt;"t"),AZ325,IF(AJ326="t",AI326,AI325))</f>
        <v>84.54</v>
      </c>
      <c r="BA326" s="59">
        <f t="shared" ref="BA326:BA389" si="310">IF(AND($AM325=$AM324,$AN325=AN324,$AO325=$AO324,$AP325=$AP324,$AJ326&lt;&gt;"t"),BA325,BZ325)</f>
        <v>0.34569444444444453</v>
      </c>
      <c r="BB326" s="59">
        <f t="shared" ref="BB326:BB389" si="311">IF(AND($AM325=$AM324,$AN325=AN324,$AO325=$AO324,$AP325=$AP324,$AJ326&lt;&gt;"t"),BB325,CA325)</f>
        <v>0.35125000000000012</v>
      </c>
      <c r="BC326" s="59">
        <f t="shared" ref="BC326:BC389" si="312">IF(AND($AM325=$AM324,$AN325=AN324,$AO325=$AO324,$AP325=$AP324,$AJ326&lt;&gt;"t"),BC325,CB325)</f>
        <v>0.34410879629629637</v>
      </c>
      <c r="BD326" s="59">
        <f t="shared" ref="BD326:BD389" si="313">IF(AND($AM325=$AM324,$AN325=AN324,$AO325=$AO324,$AP325=$AP324,$AJ326&lt;&gt;"t"),BD325,CC325)</f>
        <v>0.38994212962962965</v>
      </c>
      <c r="BE326" s="59">
        <f t="shared" ref="BE326:BE389" si="314">IF(AND($AM325=$AM324,$AN325=AN324,$AO325=$AO324,$AP325=$AP324,$AJ326&lt;&gt;"t"),BE325,CD325)</f>
        <v>0.38207175925925929</v>
      </c>
      <c r="BF326" s="59">
        <f t="shared" ref="BF326:BF389" si="315">IF(AND($AM325=$AM324,$AN325=AN324,$AO325=$AO324,$AP325=$AP324,$AJ326&lt;&gt;"t"),BF325,CE325)</f>
        <v>0.39248842592592598</v>
      </c>
      <c r="BG326" s="59">
        <f t="shared" ref="BG326:BG389" si="316">IF(AND($AM325=$AM324,$AN325=AN324,$AO325=$AO324,$AP325=$AP324,$AJ326&lt;&gt;"t"),BG325,CF325)</f>
        <v>0.39052083333333321</v>
      </c>
      <c r="BH326" s="59">
        <f t="shared" ref="BH326:BH389" si="317">IF(AND($AM325=$AM324,$AN325=AN324,$AO325=$AO324,$AP325=$AP324,$AJ326&lt;&gt;"t"),BH325,CG325)</f>
        <v>0.38982638888888876</v>
      </c>
      <c r="BI326" s="31">
        <f t="shared" ref="BI326:BI389" si="318">AI326-AZ326</f>
        <v>3</v>
      </c>
      <c r="BJ326" s="61">
        <f t="shared" ref="BJ326:BJ389" si="319">IF($AJ325="t",IF(AM324=0,0,$BI326/AM324),IF(AM325=0,0,$BI326/AM325))</f>
        <v>6.5217391304347824E-2</v>
      </c>
      <c r="BK326" s="61">
        <f t="shared" ref="BK326:BK389" si="320">IF($AJ325="t",IF(AN324=0,0,$BI326/AN324),IF(AN325=0,0,$BI326/AN325))</f>
        <v>5.6603773584905662E-2</v>
      </c>
      <c r="BL326" s="61">
        <f t="shared" ref="BL326:BL389" si="321">IF($AJ325="t",IF(AO324=0,0,$BI326/AO324),IF(AO325=0,0,$BI326/AO325))</f>
        <v>0.05</v>
      </c>
      <c r="BM326" s="61">
        <f t="shared" ref="BM326:BM389" si="322">IF($AJ325="t",IF(AP324=0,0,$BI326/AP324),IF(AP325=0,0,$BI326/AP325))</f>
        <v>4.5454545454545456E-2</v>
      </c>
      <c r="BN326" s="62">
        <f t="shared" ref="BN326:BN389" si="323">IF(AJ326="t",0,INT(BJ326))</f>
        <v>0</v>
      </c>
      <c r="BO326" s="62">
        <f t="shared" ref="BO326:BO389" si="324">IF(AJ326="t",AM326,IF(INT((BJ326-BN326)*60)&lt;0,1,INT((BJ326-BN326)*60)))</f>
        <v>3</v>
      </c>
      <c r="BP326" s="62">
        <f t="shared" ref="BP326:BP389" si="325">IF(AJ326="t",0,ROUND((((BJ326-BN326)*60)-BO326)*60,0))</f>
        <v>55</v>
      </c>
      <c r="BQ326" s="62">
        <f t="shared" ref="BQ326:BQ389" si="326">IF(AJ326="t",0,INT(BK326))</f>
        <v>0</v>
      </c>
      <c r="BR326" s="62">
        <f t="shared" ref="BR326:BR389" si="327">IF(AJ326="t",AN326,IF(INT((BK326-BQ326)*60)&lt;0,1,INT((BK326-BQ326)*60)))</f>
        <v>3</v>
      </c>
      <c r="BS326" s="62">
        <f t="shared" ref="BS326:BS389" si="328">IF(AJ326="t",0,ROUND((((BK326-BQ326)*60)-BR326)*60,0))</f>
        <v>24</v>
      </c>
      <c r="BT326" s="62">
        <f t="shared" ref="BT326:BT389" si="329">IF(AJ326="t",0,INT(BL326))</f>
        <v>0</v>
      </c>
      <c r="BU326" s="62">
        <f t="shared" ref="BU326:BU389" si="330">IF(AJ326="t",AO326,IF(INT((BL326-BT326)*60)&lt;0,1,INT((BL326-BT326)*60)))</f>
        <v>3</v>
      </c>
      <c r="BV326" s="62">
        <f t="shared" ref="BV326:BV389" si="331">IF(AJ326="t",0,ROUND((((BL326-BT326)*60)-BU326)*60,0))</f>
        <v>0</v>
      </c>
      <c r="BW326" s="62">
        <f t="shared" ref="BW326:BW389" si="332">IF(AJ326="t",0,INT(BM326))</f>
        <v>0</v>
      </c>
      <c r="BX326" s="62">
        <f t="shared" ref="BX326:BX389" si="333">IF(AJ326="t",AP326,IF(INT((BM326-BW326)*60)&lt;0,1,INT((BM326-BW326)*60)))</f>
        <v>2</v>
      </c>
      <c r="BY326" s="62">
        <f t="shared" ref="BY326:BY389" si="334">IF(AJ326="t",0,ROUND((((BM326-BW326)*60)-BX326)*60,0))</f>
        <v>44</v>
      </c>
      <c r="BZ326" s="63">
        <f t="shared" ref="BZ326:BZ389" si="335">BA326+TIME(BN326,BO326,BP326)</f>
        <v>0.34841435185185193</v>
      </c>
      <c r="CA326" s="63">
        <f t="shared" ref="CA326:CA389" si="336">BB326+TIME(BN326,BO326,BP326)</f>
        <v>0.35396990740740752</v>
      </c>
      <c r="CB326" s="63">
        <f t="shared" ref="CB326:CB389" si="337">BC326+TIME(BQ326,BR326,BS326)</f>
        <v>0.34646990740740746</v>
      </c>
      <c r="CC326" s="63">
        <f t="shared" ref="CC326:CC389" si="338">BD326+TIME(BQ326,BR326,BS326)</f>
        <v>0.39230324074074074</v>
      </c>
      <c r="CD326" s="63">
        <f t="shared" ref="CD326:CD389" si="339">BE326+TIME(BT326,BU326,BV326)</f>
        <v>0.38415509259259262</v>
      </c>
      <c r="CE326" s="63">
        <f t="shared" ref="CE326:CE389" si="340">BF326+TIME(BT326,BU326,BV326)</f>
        <v>0.3945717592592593</v>
      </c>
      <c r="CF326" s="63">
        <f t="shared" ref="CF326:CF389" si="341">BG326+TIME(BW326,BX326,BY326)</f>
        <v>0.39241898148148135</v>
      </c>
      <c r="CG326" s="63">
        <f t="shared" ref="CG326:CG389" si="342">BH326+TIME(BW326,BX326,BY326)</f>
        <v>0.39172453703703691</v>
      </c>
      <c r="CH326" s="36"/>
      <c r="CI326" s="36"/>
      <c r="CJ326" s="36"/>
      <c r="CK326" s="36"/>
      <c r="CL326" s="60">
        <v>60</v>
      </c>
    </row>
    <row r="327" spans="1:90" ht="28.5" customHeight="1" x14ac:dyDescent="0.25">
      <c r="A327" s="37">
        <v>16</v>
      </c>
      <c r="C327" s="37"/>
      <c r="D327" s="37"/>
      <c r="E327" s="37"/>
      <c r="F327" s="83"/>
      <c r="G327" s="44"/>
      <c r="H327" s="44">
        <f t="shared" si="296"/>
        <v>87.55</v>
      </c>
      <c r="I327" s="83">
        <v>87.51</v>
      </c>
      <c r="J327" s="43">
        <f t="shared" si="294"/>
        <v>-4.9518150306619062E-4</v>
      </c>
      <c r="K327" s="44">
        <f t="shared" si="295"/>
        <v>-4.3333333333322344E-2</v>
      </c>
      <c r="L327" s="76" t="s">
        <v>349</v>
      </c>
      <c r="M327" s="122">
        <v>80</v>
      </c>
      <c r="N327" s="46">
        <f t="shared" si="302"/>
        <v>87.553333333333327</v>
      </c>
      <c r="O327" s="46">
        <v>-0.02</v>
      </c>
      <c r="P327" s="78">
        <v>87.559999999999988</v>
      </c>
      <c r="Q327" s="46">
        <v>-0.02</v>
      </c>
      <c r="R327" s="78">
        <v>87.57</v>
      </c>
      <c r="S327" s="46">
        <v>-0.02</v>
      </c>
      <c r="T327" s="78">
        <v>87.59</v>
      </c>
      <c r="U327" s="47" t="str">
        <f t="shared" ref="U327:U390" si="343">IF(W327="","",IF(Y327="",W327,IF(AA327&lt;1,ROUND((Y327+W327)/2,5),IF(AC327&lt;1,ROUND((Y327+AA327+W327)/3,5),ROUND((Y327+AA327+AC327+W327)/4,5)))))</f>
        <v/>
      </c>
      <c r="V327" s="47" t="str">
        <f t="shared" ref="V327:V390" si="344">IF(X327="","",IF(Z327&lt;1,ROUND(X327,5),IF(AB327&lt;1,ROUND((X327+Z327)/2,5),IF(AD327&lt;1,ROUND((X327+Z327+AB327)/3,5),ROUND((X327+Z327+AB327+AD327)/4,5)))))</f>
        <v/>
      </c>
      <c r="W327" s="47"/>
      <c r="X327" s="47"/>
      <c r="Y327" s="47"/>
      <c r="Z327" s="47"/>
      <c r="AA327" s="47"/>
      <c r="AB327" s="47"/>
      <c r="AC327" s="47"/>
      <c r="AD327" s="47"/>
      <c r="AE327" s="51">
        <f t="shared" si="297"/>
        <v>16</v>
      </c>
      <c r="AF327" s="51" t="str">
        <f t="shared" si="298"/>
        <v/>
      </c>
      <c r="AG327" s="51" t="str">
        <f t="shared" si="299"/>
        <v/>
      </c>
      <c r="AH327" s="51" t="str">
        <f t="shared" si="300"/>
        <v/>
      </c>
      <c r="AI327" s="52">
        <f t="shared" si="301"/>
        <v>87.55</v>
      </c>
      <c r="AJ327" s="68"/>
      <c r="AK327" s="53"/>
      <c r="AL327" s="52"/>
      <c r="AM327" s="53">
        <f t="shared" si="303"/>
        <v>46</v>
      </c>
      <c r="AN327" s="53">
        <f>IF(AJ327&lt;&gt;"",IF(AJ327="o",VLOOKUP(AM327,OpenSect!$A$1:$D$11,2),IF(AJ327="u",VLOOKUP(AM327,UpHill!$A$1:$D$35,2),IF(AJ327="d",VLOOKUP(AM327,DownHill!$A$1:$D$29,2),IF(AJ327="f",VLOOKUP(AM327,FlatUnd!$A$2:$D$30,2),IF(AJ327="t",VLOOKUP(AM327,TimeAdd!$A$1:$D$176,2),IF(AJ327="l",VLOOKUP(AM327,SLimit!$A$1:$D$8,2),AN326)))))),AN326)</f>
        <v>53</v>
      </c>
      <c r="AO327" s="53">
        <f>IF(AJ327&lt;&gt;"",IF(AJ327="o",VLOOKUP(AM327,OpenSect!$A$1:$D$11,3),IF(AJ327="u",VLOOKUP(AM327,UpHill!$A$1:$D$35,3),IF(AJ327="d",VLOOKUP(AM327,DownHill!$A$3:$D$29,3),IF(AJ327="f",VLOOKUP(AM327,FlatUnd!$A$2:$D$30,3),IF(AJ327="t",VLOOKUP(AM327,TimeAdd!$A$1:$D$18,3),IF(AJ327="l",VLOOKUP(AM327,SLimit!$A$1:$D$8,3),AO326)))))),AO326)</f>
        <v>60</v>
      </c>
      <c r="AP327" s="53">
        <f>IF(AJ327&lt;&gt;"",IF(AJ327="o",VLOOKUP(AM327,OpenSect!$A$1:$D$11,4),IF(AJ327="u",VLOOKUP(AM327,UpHill!$A$1:$D$35,4),IF(AJ327="d",VLOOKUP(AM327,DownHill!$A$1:$D$29,4),IF(AJ327="f",VLOOKUP(AM327,FlatUnd!$A$2:$D$30,4),IF(AJ327="t",VLOOKUP(AM327,TimeAdd!$A$1:$D$18,4),IF(AJ327="l",VLOOKUP(AM327,SLimit!$A$1:$D$8,4),AP326)))))),AP326)</f>
        <v>66</v>
      </c>
      <c r="AQ327" s="53">
        <f t="shared" si="304"/>
        <v>80</v>
      </c>
      <c r="AR327" s="54" t="str">
        <f t="shared" si="305"/>
        <v>Overhead power lines.</v>
      </c>
      <c r="AS327" s="55"/>
      <c r="AT327" s="55"/>
      <c r="AU327" s="56">
        <f>IF(GroupStTimes!$A$8=0,MIN(CB327,CD327,CF327),MIN(BZ327,CB327,CD327,CF327))</f>
        <v>0.34646990740740746</v>
      </c>
      <c r="AV327" s="56">
        <f>IF(GroupStTimes!$A$8=0,MAX(CC327,CE327,CG327),MAX(CA327,CC327,CE327,CG327))</f>
        <v>0.3945833333333334</v>
      </c>
      <c r="AW327" s="57" t="str">
        <f t="shared" si="306"/>
        <v/>
      </c>
      <c r="AX327" s="58" t="str">
        <f t="shared" si="307"/>
        <v/>
      </c>
      <c r="AY327" s="58" t="str">
        <f t="shared" si="308"/>
        <v/>
      </c>
      <c r="AZ327" s="31">
        <f t="shared" si="309"/>
        <v>84.54</v>
      </c>
      <c r="BA327" s="59">
        <f t="shared" si="310"/>
        <v>0.34569444444444453</v>
      </c>
      <c r="BB327" s="59">
        <f t="shared" si="311"/>
        <v>0.35125000000000012</v>
      </c>
      <c r="BC327" s="59">
        <f t="shared" si="312"/>
        <v>0.34410879629629637</v>
      </c>
      <c r="BD327" s="59">
        <f t="shared" si="313"/>
        <v>0.38994212962962965</v>
      </c>
      <c r="BE327" s="59">
        <f t="shared" si="314"/>
        <v>0.38207175925925929</v>
      </c>
      <c r="BF327" s="59">
        <f t="shared" si="315"/>
        <v>0.39248842592592598</v>
      </c>
      <c r="BG327" s="59">
        <f t="shared" si="316"/>
        <v>0.39052083333333321</v>
      </c>
      <c r="BH327" s="59">
        <f t="shared" si="317"/>
        <v>0.38982638888888876</v>
      </c>
      <c r="BI327" s="31">
        <f t="shared" si="318"/>
        <v>3.0099999999999909</v>
      </c>
      <c r="BJ327" s="61">
        <f t="shared" si="319"/>
        <v>6.5434782608695452E-2</v>
      </c>
      <c r="BK327" s="61">
        <f t="shared" si="320"/>
        <v>5.6792452830188508E-2</v>
      </c>
      <c r="BL327" s="61">
        <f t="shared" si="321"/>
        <v>5.0166666666666512E-2</v>
      </c>
      <c r="BM327" s="61">
        <f t="shared" si="322"/>
        <v>4.560606060606047E-2</v>
      </c>
      <c r="BN327" s="62">
        <f t="shared" si="323"/>
        <v>0</v>
      </c>
      <c r="BO327" s="62">
        <f t="shared" si="324"/>
        <v>3</v>
      </c>
      <c r="BP327" s="62">
        <f t="shared" si="325"/>
        <v>56</v>
      </c>
      <c r="BQ327" s="62">
        <f t="shared" si="326"/>
        <v>0</v>
      </c>
      <c r="BR327" s="62">
        <f t="shared" si="327"/>
        <v>3</v>
      </c>
      <c r="BS327" s="62">
        <f t="shared" si="328"/>
        <v>24</v>
      </c>
      <c r="BT327" s="62">
        <f t="shared" si="329"/>
        <v>0</v>
      </c>
      <c r="BU327" s="62">
        <f t="shared" si="330"/>
        <v>3</v>
      </c>
      <c r="BV327" s="62">
        <f t="shared" si="331"/>
        <v>1</v>
      </c>
      <c r="BW327" s="62">
        <f t="shared" si="332"/>
        <v>0</v>
      </c>
      <c r="BX327" s="62">
        <f t="shared" si="333"/>
        <v>2</v>
      </c>
      <c r="BY327" s="62">
        <f t="shared" si="334"/>
        <v>44</v>
      </c>
      <c r="BZ327" s="63">
        <f t="shared" si="335"/>
        <v>0.34842592592592603</v>
      </c>
      <c r="CA327" s="63">
        <f t="shared" si="336"/>
        <v>0.35398148148148162</v>
      </c>
      <c r="CB327" s="63">
        <f t="shared" si="337"/>
        <v>0.34646990740740746</v>
      </c>
      <c r="CC327" s="63">
        <f t="shared" si="338"/>
        <v>0.39230324074074074</v>
      </c>
      <c r="CD327" s="63">
        <f t="shared" si="339"/>
        <v>0.38416666666666671</v>
      </c>
      <c r="CE327" s="63">
        <f t="shared" si="340"/>
        <v>0.3945833333333334</v>
      </c>
      <c r="CF327" s="63">
        <f t="shared" si="341"/>
        <v>0.39241898148148135</v>
      </c>
      <c r="CG327" s="63">
        <f t="shared" si="342"/>
        <v>0.39172453703703691</v>
      </c>
      <c r="CH327" s="36"/>
      <c r="CI327" s="36"/>
      <c r="CJ327" s="36"/>
      <c r="CK327" s="36"/>
      <c r="CL327" s="60">
        <v>60</v>
      </c>
    </row>
    <row r="328" spans="1:90" ht="28.5" customHeight="1" x14ac:dyDescent="0.25">
      <c r="A328" s="37">
        <v>16</v>
      </c>
      <c r="B328" s="16" t="s">
        <v>154</v>
      </c>
      <c r="C328" s="37"/>
      <c r="D328" s="37"/>
      <c r="E328" s="37"/>
      <c r="F328" s="83"/>
      <c r="G328" s="44"/>
      <c r="H328" s="44">
        <f t="shared" si="296"/>
        <v>87.57</v>
      </c>
      <c r="I328" s="83">
        <v>87.53</v>
      </c>
      <c r="J328" s="43">
        <f t="shared" si="294"/>
        <v>-4.9506835751555523E-4</v>
      </c>
      <c r="K328" s="44">
        <f t="shared" si="295"/>
        <v>-4.3333333333336554E-2</v>
      </c>
      <c r="L328" s="76" t="s">
        <v>143</v>
      </c>
      <c r="M328" s="122">
        <v>80</v>
      </c>
      <c r="N328" s="46">
        <f t="shared" si="302"/>
        <v>87.573333333333338</v>
      </c>
      <c r="O328" s="46">
        <v>-0.02</v>
      </c>
      <c r="P328" s="78">
        <v>87.58</v>
      </c>
      <c r="Q328" s="46">
        <v>-0.02</v>
      </c>
      <c r="R328" s="78">
        <v>87.59</v>
      </c>
      <c r="S328" s="46">
        <v>-0.02</v>
      </c>
      <c r="T328" s="78">
        <v>87.61</v>
      </c>
      <c r="U328" s="47" t="str">
        <f t="shared" si="343"/>
        <v/>
      </c>
      <c r="V328" s="47" t="str">
        <f t="shared" si="344"/>
        <v/>
      </c>
      <c r="W328" s="47"/>
      <c r="X328" s="47"/>
      <c r="Y328" s="47"/>
      <c r="Z328" s="47"/>
      <c r="AA328" s="47"/>
      <c r="AB328" s="47"/>
      <c r="AC328" s="47"/>
      <c r="AD328" s="47"/>
      <c r="AE328" s="51">
        <f t="shared" si="297"/>
        <v>16</v>
      </c>
      <c r="AF328" s="51" t="str">
        <f t="shared" si="298"/>
        <v>F</v>
      </c>
      <c r="AG328" s="51" t="str">
        <f t="shared" si="299"/>
        <v/>
      </c>
      <c r="AH328" s="51" t="str">
        <f t="shared" si="300"/>
        <v/>
      </c>
      <c r="AI328" s="52">
        <f t="shared" si="301"/>
        <v>87.57</v>
      </c>
      <c r="AJ328" s="68"/>
      <c r="AK328" s="53"/>
      <c r="AL328" s="52"/>
      <c r="AM328" s="53">
        <f t="shared" si="303"/>
        <v>46</v>
      </c>
      <c r="AN328" s="53">
        <f>IF(AJ328&lt;&gt;"",IF(AJ328="o",VLOOKUP(AM328,OpenSect!$A$1:$D$11,2),IF(AJ328="u",VLOOKUP(AM328,UpHill!$A$1:$D$35,2),IF(AJ328="d",VLOOKUP(AM328,DownHill!$A$1:$D$29,2),IF(AJ328="f",VLOOKUP(AM328,FlatUnd!$A$2:$D$30,2),IF(AJ328="t",VLOOKUP(AM328,TimeAdd!$A$1:$D$176,2),IF(AJ328="l",VLOOKUP(AM328,SLimit!$A$1:$D$8,2),AN327)))))),AN327)</f>
        <v>53</v>
      </c>
      <c r="AO328" s="53">
        <f>IF(AJ328&lt;&gt;"",IF(AJ328="o",VLOOKUP(AM328,OpenSect!$A$1:$D$11,3),IF(AJ328="u",VLOOKUP(AM328,UpHill!$A$1:$D$35,3),IF(AJ328="d",VLOOKUP(AM328,DownHill!$A$3:$D$29,3),IF(AJ328="f",VLOOKUP(AM328,FlatUnd!$A$2:$D$30,3),IF(AJ328="t",VLOOKUP(AM328,TimeAdd!$A$1:$D$18,3),IF(AJ328="l",VLOOKUP(AM328,SLimit!$A$1:$D$8,3),AO327)))))),AO327)</f>
        <v>60</v>
      </c>
      <c r="AP328" s="53">
        <f>IF(AJ328&lt;&gt;"",IF(AJ328="o",VLOOKUP(AM328,OpenSect!$A$1:$D$11,4),IF(AJ328="u",VLOOKUP(AM328,UpHill!$A$1:$D$35,4),IF(AJ328="d",VLOOKUP(AM328,DownHill!$A$1:$D$29,4),IF(AJ328="f",VLOOKUP(AM328,FlatUnd!$A$2:$D$30,4),IF(AJ328="t",VLOOKUP(AM328,TimeAdd!$A$1:$D$18,4),IF(AJ328="l",VLOOKUP(AM328,SLimit!$A$1:$D$8,4),AP327)))))),AP327)</f>
        <v>66</v>
      </c>
      <c r="AQ328" s="53">
        <f t="shared" si="304"/>
        <v>80</v>
      </c>
      <c r="AR328" s="54" t="str">
        <f t="shared" si="305"/>
        <v>80 Speed limit.</v>
      </c>
      <c r="AS328" s="55"/>
      <c r="AT328" s="55"/>
      <c r="AU328" s="56">
        <f>IF(GroupStTimes!$A$8=0,MIN(CB328,CD328,CF328),MIN(BZ328,CB328,CD328,CF328))</f>
        <v>0.34649305555555565</v>
      </c>
      <c r="AV328" s="56">
        <f>IF(GroupStTimes!$A$8=0,MAX(CC328,CE328,CG328),MAX(CA328,CC328,CE328,CG328))</f>
        <v>0.39459490740740744</v>
      </c>
      <c r="AW328" s="57" t="str">
        <f t="shared" si="306"/>
        <v/>
      </c>
      <c r="AX328" s="58" t="str">
        <f t="shared" si="307"/>
        <v/>
      </c>
      <c r="AY328" s="58" t="str">
        <f t="shared" si="308"/>
        <v/>
      </c>
      <c r="AZ328" s="31">
        <f t="shared" si="309"/>
        <v>84.54</v>
      </c>
      <c r="BA328" s="59">
        <f t="shared" si="310"/>
        <v>0.34569444444444453</v>
      </c>
      <c r="BB328" s="59">
        <f t="shared" si="311"/>
        <v>0.35125000000000012</v>
      </c>
      <c r="BC328" s="59">
        <f t="shared" si="312"/>
        <v>0.34410879629629637</v>
      </c>
      <c r="BD328" s="59">
        <f t="shared" si="313"/>
        <v>0.38994212962962965</v>
      </c>
      <c r="BE328" s="59">
        <f t="shared" si="314"/>
        <v>0.38207175925925929</v>
      </c>
      <c r="BF328" s="59">
        <f t="shared" si="315"/>
        <v>0.39248842592592598</v>
      </c>
      <c r="BG328" s="59">
        <f t="shared" si="316"/>
        <v>0.39052083333333321</v>
      </c>
      <c r="BH328" s="59">
        <f t="shared" si="317"/>
        <v>0.38982638888888876</v>
      </c>
      <c r="BI328" s="31">
        <f t="shared" si="318"/>
        <v>3.0299999999999869</v>
      </c>
      <c r="BJ328" s="61">
        <f t="shared" si="319"/>
        <v>6.5869565217391027E-2</v>
      </c>
      <c r="BK328" s="61">
        <f t="shared" si="320"/>
        <v>5.7169811320754473E-2</v>
      </c>
      <c r="BL328" s="61">
        <f t="shared" si="321"/>
        <v>5.0499999999999781E-2</v>
      </c>
      <c r="BM328" s="61">
        <f t="shared" si="322"/>
        <v>4.5909090909090712E-2</v>
      </c>
      <c r="BN328" s="62">
        <f t="shared" si="323"/>
        <v>0</v>
      </c>
      <c r="BO328" s="62">
        <f t="shared" si="324"/>
        <v>3</v>
      </c>
      <c r="BP328" s="62">
        <f t="shared" si="325"/>
        <v>57</v>
      </c>
      <c r="BQ328" s="62">
        <f t="shared" si="326"/>
        <v>0</v>
      </c>
      <c r="BR328" s="62">
        <f t="shared" si="327"/>
        <v>3</v>
      </c>
      <c r="BS328" s="62">
        <f t="shared" si="328"/>
        <v>26</v>
      </c>
      <c r="BT328" s="62">
        <f t="shared" si="329"/>
        <v>0</v>
      </c>
      <c r="BU328" s="62">
        <f t="shared" si="330"/>
        <v>3</v>
      </c>
      <c r="BV328" s="62">
        <f t="shared" si="331"/>
        <v>2</v>
      </c>
      <c r="BW328" s="62">
        <f t="shared" si="332"/>
        <v>0</v>
      </c>
      <c r="BX328" s="62">
        <f t="shared" si="333"/>
        <v>2</v>
      </c>
      <c r="BY328" s="62">
        <f t="shared" si="334"/>
        <v>45</v>
      </c>
      <c r="BZ328" s="63">
        <f t="shared" si="335"/>
        <v>0.34843750000000007</v>
      </c>
      <c r="CA328" s="63">
        <f t="shared" si="336"/>
        <v>0.35399305555555566</v>
      </c>
      <c r="CB328" s="63">
        <f t="shared" si="337"/>
        <v>0.34649305555555565</v>
      </c>
      <c r="CC328" s="63">
        <f t="shared" si="338"/>
        <v>0.39232638888888893</v>
      </c>
      <c r="CD328" s="63">
        <f t="shared" si="339"/>
        <v>0.38417824074074075</v>
      </c>
      <c r="CE328" s="63">
        <f t="shared" si="340"/>
        <v>0.39459490740740744</v>
      </c>
      <c r="CF328" s="63">
        <f t="shared" si="341"/>
        <v>0.39243055555555545</v>
      </c>
      <c r="CG328" s="63">
        <f t="shared" si="342"/>
        <v>0.39173611111111101</v>
      </c>
      <c r="CH328" s="36"/>
      <c r="CI328" s="36"/>
      <c r="CJ328" s="36"/>
      <c r="CK328" s="36"/>
      <c r="CL328" s="60">
        <v>60</v>
      </c>
    </row>
    <row r="329" spans="1:90" ht="60.75" x14ac:dyDescent="0.25">
      <c r="A329" s="37">
        <v>16</v>
      </c>
      <c r="B329" s="16" t="s">
        <v>154</v>
      </c>
      <c r="C329" s="37" t="s">
        <v>67</v>
      </c>
      <c r="D329" s="37">
        <v>44</v>
      </c>
      <c r="E329" s="37"/>
      <c r="F329" s="83"/>
      <c r="G329" s="44"/>
      <c r="H329" s="44">
        <f t="shared" si="296"/>
        <v>87.93</v>
      </c>
      <c r="I329" s="83">
        <v>87.87</v>
      </c>
      <c r="J329" s="43">
        <f t="shared" si="294"/>
        <v>-7.2076173134553968E-4</v>
      </c>
      <c r="K329" s="44">
        <f t="shared" si="295"/>
        <v>-6.3333333333332575E-2</v>
      </c>
      <c r="L329" s="76" t="s">
        <v>1752</v>
      </c>
      <c r="M329" s="122">
        <v>80</v>
      </c>
      <c r="N329" s="46">
        <f t="shared" si="302"/>
        <v>87.933333333333337</v>
      </c>
      <c r="O329" s="46">
        <v>-0.02</v>
      </c>
      <c r="P329" s="78">
        <v>87.94</v>
      </c>
      <c r="Q329" s="46">
        <v>-0.02</v>
      </c>
      <c r="R329" s="78">
        <v>87.95</v>
      </c>
      <c r="S329" s="46">
        <v>-0.02</v>
      </c>
      <c r="T329" s="78">
        <v>87.97</v>
      </c>
      <c r="U329" s="47" t="str">
        <f t="shared" si="343"/>
        <v/>
      </c>
      <c r="V329" s="47" t="str">
        <f t="shared" si="344"/>
        <v/>
      </c>
      <c r="W329" s="47"/>
      <c r="X329" s="47"/>
      <c r="Y329" s="47"/>
      <c r="Z329" s="47"/>
      <c r="AA329" s="47"/>
      <c r="AB329" s="47"/>
      <c r="AC329" s="47"/>
      <c r="AD329" s="47"/>
      <c r="AE329" s="51">
        <f t="shared" si="297"/>
        <v>16</v>
      </c>
      <c r="AF329" s="51" t="str">
        <f t="shared" si="298"/>
        <v>F</v>
      </c>
      <c r="AG329" s="51" t="str">
        <f t="shared" si="299"/>
        <v>d</v>
      </c>
      <c r="AH329" s="51">
        <f t="shared" si="300"/>
        <v>44</v>
      </c>
      <c r="AI329" s="52">
        <f t="shared" si="301"/>
        <v>87.93</v>
      </c>
      <c r="AJ329" s="68" t="s">
        <v>67</v>
      </c>
      <c r="AK329" s="53"/>
      <c r="AL329" s="52"/>
      <c r="AM329" s="53">
        <f t="shared" si="303"/>
        <v>44</v>
      </c>
      <c r="AN329" s="53">
        <f>IF(AJ329&lt;&gt;"",IF(AJ329="o",VLOOKUP(AM329,OpenSect!$A$1:$D$11,2),IF(AJ329="u",VLOOKUP(AM329,UpHill!$A$1:$D$35,2),IF(AJ329="d",VLOOKUP(AM329,DownHill!$A$1:$D$29,2),IF(AJ329="f",VLOOKUP(AM329,FlatUnd!$A$2:$D$30,2),IF(AJ329="t",VLOOKUP(AM329,TimeAdd!$A$1:$D$176,2),IF(AJ329="l",VLOOKUP(AM329,SLimit!$A$1:$D$8,2),AN328)))))),AN328)</f>
        <v>51</v>
      </c>
      <c r="AO329" s="53">
        <f>IF(AJ329&lt;&gt;"",IF(AJ329="o",VLOOKUP(AM329,OpenSect!$A$1:$D$11,3),IF(AJ329="u",VLOOKUP(AM329,UpHill!$A$1:$D$35,3),IF(AJ329="d",VLOOKUP(AM329,DownHill!$A$3:$D$29,3),IF(AJ329="f",VLOOKUP(AM329,FlatUnd!$A$2:$D$30,3),IF(AJ329="t",VLOOKUP(AM329,TimeAdd!$A$1:$D$18,3),IF(AJ329="l",VLOOKUP(AM329,SLimit!$A$1:$D$8,3),AO328)))))),AO328)</f>
        <v>57</v>
      </c>
      <c r="AP329" s="53">
        <f>IF(AJ329&lt;&gt;"",IF(AJ329="o",VLOOKUP(AM329,OpenSect!$A$1:$D$11,4),IF(AJ329="u",VLOOKUP(AM329,UpHill!$A$1:$D$35,4),IF(AJ329="d",VLOOKUP(AM329,DownHill!$A$1:$D$29,4),IF(AJ329="f",VLOOKUP(AM329,FlatUnd!$A$2:$D$30,4),IF(AJ329="t",VLOOKUP(AM329,TimeAdd!$A$1:$D$18,4),IF(AJ329="l",VLOOKUP(AM329,SLimit!$A$1:$D$8,4),AP328)))))),AP328)</f>
        <v>62</v>
      </c>
      <c r="AQ329" s="53">
        <f t="shared" si="304"/>
        <v>80</v>
      </c>
      <c r="AR329" s="54" t="str">
        <f t="shared" si="305"/>
        <v>R23 Standerton {Straight}/ Perdekop, Amersfoort {right}.{  From here the road is bumpy and no shoulder.}</v>
      </c>
      <c r="AS329" s="55"/>
      <c r="AT329" s="55"/>
      <c r="AU329" s="56">
        <f>IF(GroupStTimes!$A$8=0,MIN(CB329,CD329,CF329),MIN(BZ329,CB329,CD329,CF329))</f>
        <v>0.34677083333333342</v>
      </c>
      <c r="AV329" s="56">
        <f>IF(GroupStTimes!$A$8=0,MAX(CC329,CE329,CG329),MAX(CA329,CC329,CE329,CG329))</f>
        <v>0.39483796296296303</v>
      </c>
      <c r="AW329" s="57" t="str">
        <f t="shared" si="306"/>
        <v/>
      </c>
      <c r="AX329" s="58" t="str">
        <f t="shared" si="307"/>
        <v/>
      </c>
      <c r="AY329" s="58" t="str">
        <f t="shared" si="308"/>
        <v/>
      </c>
      <c r="AZ329" s="31">
        <f t="shared" si="309"/>
        <v>84.54</v>
      </c>
      <c r="BA329" s="59">
        <f t="shared" si="310"/>
        <v>0.34569444444444453</v>
      </c>
      <c r="BB329" s="59">
        <f t="shared" si="311"/>
        <v>0.35125000000000012</v>
      </c>
      <c r="BC329" s="59">
        <f t="shared" si="312"/>
        <v>0.34410879629629637</v>
      </c>
      <c r="BD329" s="59">
        <f t="shared" si="313"/>
        <v>0.38994212962962965</v>
      </c>
      <c r="BE329" s="59">
        <f t="shared" si="314"/>
        <v>0.38207175925925929</v>
      </c>
      <c r="BF329" s="59">
        <f t="shared" si="315"/>
        <v>0.39248842592592598</v>
      </c>
      <c r="BG329" s="59">
        <f t="shared" si="316"/>
        <v>0.39052083333333321</v>
      </c>
      <c r="BH329" s="59">
        <f t="shared" si="317"/>
        <v>0.38982638888888876</v>
      </c>
      <c r="BI329" s="31">
        <f t="shared" si="318"/>
        <v>3.3900000000000006</v>
      </c>
      <c r="BJ329" s="61">
        <f t="shared" si="319"/>
        <v>7.3695652173913051E-2</v>
      </c>
      <c r="BK329" s="61">
        <f t="shared" si="320"/>
        <v>6.3962264150943401E-2</v>
      </c>
      <c r="BL329" s="61">
        <f t="shared" si="321"/>
        <v>5.6500000000000009E-2</v>
      </c>
      <c r="BM329" s="61">
        <f t="shared" si="322"/>
        <v>5.1363636363636375E-2</v>
      </c>
      <c r="BN329" s="62">
        <f t="shared" si="323"/>
        <v>0</v>
      </c>
      <c r="BO329" s="62">
        <f t="shared" si="324"/>
        <v>4</v>
      </c>
      <c r="BP329" s="62">
        <f t="shared" si="325"/>
        <v>25</v>
      </c>
      <c r="BQ329" s="62">
        <f t="shared" si="326"/>
        <v>0</v>
      </c>
      <c r="BR329" s="62">
        <f t="shared" si="327"/>
        <v>3</v>
      </c>
      <c r="BS329" s="62">
        <f t="shared" si="328"/>
        <v>50</v>
      </c>
      <c r="BT329" s="62">
        <f t="shared" si="329"/>
        <v>0</v>
      </c>
      <c r="BU329" s="62">
        <f t="shared" si="330"/>
        <v>3</v>
      </c>
      <c r="BV329" s="62">
        <f t="shared" si="331"/>
        <v>23</v>
      </c>
      <c r="BW329" s="62">
        <f t="shared" si="332"/>
        <v>0</v>
      </c>
      <c r="BX329" s="62">
        <f t="shared" si="333"/>
        <v>3</v>
      </c>
      <c r="BY329" s="62">
        <f t="shared" si="334"/>
        <v>5</v>
      </c>
      <c r="BZ329" s="63">
        <f t="shared" si="335"/>
        <v>0.34876157407407415</v>
      </c>
      <c r="CA329" s="63">
        <f t="shared" si="336"/>
        <v>0.35431712962962975</v>
      </c>
      <c r="CB329" s="63">
        <f t="shared" si="337"/>
        <v>0.34677083333333342</v>
      </c>
      <c r="CC329" s="63">
        <f t="shared" si="338"/>
        <v>0.3926041666666667</v>
      </c>
      <c r="CD329" s="63">
        <f t="shared" si="339"/>
        <v>0.38442129629629634</v>
      </c>
      <c r="CE329" s="63">
        <f t="shared" si="340"/>
        <v>0.39483796296296303</v>
      </c>
      <c r="CF329" s="63">
        <f t="shared" si="341"/>
        <v>0.39266203703703689</v>
      </c>
      <c r="CG329" s="63">
        <f t="shared" si="342"/>
        <v>0.39196759259259245</v>
      </c>
      <c r="CH329" s="36"/>
      <c r="CI329" s="36"/>
      <c r="CJ329" s="36"/>
      <c r="CK329" s="36"/>
      <c r="CL329" s="60">
        <v>60</v>
      </c>
    </row>
    <row r="330" spans="1:90" ht="28.5" customHeight="1" x14ac:dyDescent="0.25">
      <c r="A330" s="37">
        <v>16</v>
      </c>
      <c r="B330" s="16" t="s">
        <v>154</v>
      </c>
      <c r="C330" s="37"/>
      <c r="D330" s="37"/>
      <c r="E330" s="37"/>
      <c r="F330" s="83"/>
      <c r="G330" s="44"/>
      <c r="H330" s="44">
        <f t="shared" si="296"/>
        <v>88.03</v>
      </c>
      <c r="I330" s="83">
        <v>87.98</v>
      </c>
      <c r="J330" s="43">
        <f t="shared" si="294"/>
        <v>-5.6831097976825832E-4</v>
      </c>
      <c r="K330" s="44">
        <f t="shared" si="295"/>
        <v>-5.0000000000011369E-2</v>
      </c>
      <c r="L330" s="76" t="s">
        <v>1066</v>
      </c>
      <c r="M330" s="122">
        <v>80</v>
      </c>
      <c r="N330" s="46">
        <f t="shared" si="302"/>
        <v>88.030000000000015</v>
      </c>
      <c r="O330" s="46">
        <v>-0.02</v>
      </c>
      <c r="P330" s="78">
        <v>88.03</v>
      </c>
      <c r="Q330" s="46">
        <v>-0.02</v>
      </c>
      <c r="R330" s="78">
        <v>88.05</v>
      </c>
      <c r="S330" s="46">
        <v>-0.02</v>
      </c>
      <c r="T330" s="78">
        <v>88.07</v>
      </c>
      <c r="U330" s="47" t="str">
        <f t="shared" si="343"/>
        <v/>
      </c>
      <c r="V330" s="47" t="str">
        <f t="shared" si="344"/>
        <v/>
      </c>
      <c r="W330" s="47"/>
      <c r="X330" s="47"/>
      <c r="Y330" s="47"/>
      <c r="Z330" s="47"/>
      <c r="AA330" s="47"/>
      <c r="AB330" s="47"/>
      <c r="AC330" s="47"/>
      <c r="AD330" s="47"/>
      <c r="AE330" s="51">
        <f t="shared" si="297"/>
        <v>16</v>
      </c>
      <c r="AF330" s="51" t="str">
        <f t="shared" si="298"/>
        <v>F</v>
      </c>
      <c r="AG330" s="51" t="str">
        <f t="shared" si="299"/>
        <v/>
      </c>
      <c r="AH330" s="51" t="str">
        <f t="shared" si="300"/>
        <v/>
      </c>
      <c r="AI330" s="52">
        <f t="shared" si="301"/>
        <v>88.03</v>
      </c>
      <c r="AJ330" s="68"/>
      <c r="AK330" s="53"/>
      <c r="AL330" s="52"/>
      <c r="AM330" s="53">
        <f t="shared" si="303"/>
        <v>44</v>
      </c>
      <c r="AN330" s="53">
        <f>IF(AJ330&lt;&gt;"",IF(AJ330="o",VLOOKUP(AM330,OpenSect!$A$1:$D$11,2),IF(AJ330="u",VLOOKUP(AM330,UpHill!$A$1:$D$35,2),IF(AJ330="d",VLOOKUP(AM330,DownHill!$A$1:$D$29,2),IF(AJ330="f",VLOOKUP(AM330,FlatUnd!$A$2:$D$30,2),IF(AJ330="t",VLOOKUP(AM330,TimeAdd!$A$1:$D$176,2),IF(AJ330="l",VLOOKUP(AM330,SLimit!$A$1:$D$8,2),AN329)))))),AN329)</f>
        <v>51</v>
      </c>
      <c r="AO330" s="53">
        <f>IF(AJ330&lt;&gt;"",IF(AJ330="o",VLOOKUP(AM330,OpenSect!$A$1:$D$11,3),IF(AJ330="u",VLOOKUP(AM330,UpHill!$A$1:$D$35,3),IF(AJ330="d",VLOOKUP(AM330,DownHill!$A$3:$D$29,3),IF(AJ330="f",VLOOKUP(AM330,FlatUnd!$A$2:$D$30,3),IF(AJ330="t",VLOOKUP(AM330,TimeAdd!$A$1:$D$18,3),IF(AJ330="l",VLOOKUP(AM330,SLimit!$A$1:$D$8,3),AO329)))))),AO329)</f>
        <v>57</v>
      </c>
      <c r="AP330" s="53">
        <f>IF(AJ330&lt;&gt;"",IF(AJ330="o",VLOOKUP(AM330,OpenSect!$A$1:$D$11,4),IF(AJ330="u",VLOOKUP(AM330,UpHill!$A$1:$D$35,4),IF(AJ330="d",VLOOKUP(AM330,DownHill!$A$1:$D$29,4),IF(AJ330="f",VLOOKUP(AM330,FlatUnd!$A$2:$D$30,4),IF(AJ330="t",VLOOKUP(AM330,TimeAdd!$A$1:$D$18,4),IF(AJ330="l",VLOOKUP(AM330,SLimit!$A$1:$D$8,4),AP329)))))),AP329)</f>
        <v>62</v>
      </c>
      <c r="AQ330" s="53">
        <f t="shared" si="304"/>
        <v>80</v>
      </c>
      <c r="AR330" s="54" t="str">
        <f t="shared" si="305"/>
        <v>Warning - Side road junction.</v>
      </c>
      <c r="AS330" s="55"/>
      <c r="AT330" s="55"/>
      <c r="AU330" s="56">
        <f>IF(GroupStTimes!$A$8=0,MIN(CB330,CD330,CF330),MIN(BZ330,CB330,CD330,CF330))</f>
        <v>0.34685185185185191</v>
      </c>
      <c r="AV330" s="56">
        <f>IF(GroupStTimes!$A$8=0,MAX(CC330,CE330,CG330),MAX(CA330,CC330,CE330,CG330))</f>
        <v>0.39490740740740748</v>
      </c>
      <c r="AW330" s="57" t="str">
        <f t="shared" si="306"/>
        <v/>
      </c>
      <c r="AX330" s="58" t="str">
        <f t="shared" si="307"/>
        <v/>
      </c>
      <c r="AY330" s="58" t="str">
        <f t="shared" si="308"/>
        <v/>
      </c>
      <c r="AZ330" s="31">
        <f t="shared" si="309"/>
        <v>87.93</v>
      </c>
      <c r="BA330" s="59">
        <f t="shared" si="310"/>
        <v>0.34876157407407415</v>
      </c>
      <c r="BB330" s="59">
        <f t="shared" si="311"/>
        <v>0.35431712962962975</v>
      </c>
      <c r="BC330" s="59">
        <f t="shared" si="312"/>
        <v>0.34677083333333342</v>
      </c>
      <c r="BD330" s="59">
        <f t="shared" si="313"/>
        <v>0.3926041666666667</v>
      </c>
      <c r="BE330" s="59">
        <f t="shared" si="314"/>
        <v>0.38442129629629634</v>
      </c>
      <c r="BF330" s="59">
        <f t="shared" si="315"/>
        <v>0.39483796296296303</v>
      </c>
      <c r="BG330" s="59">
        <f t="shared" si="316"/>
        <v>0.39266203703703689</v>
      </c>
      <c r="BH330" s="59">
        <f t="shared" si="317"/>
        <v>0.39196759259259245</v>
      </c>
      <c r="BI330" s="31">
        <f t="shared" si="318"/>
        <v>9.9999999999994316E-2</v>
      </c>
      <c r="BJ330" s="61">
        <f t="shared" si="319"/>
        <v>2.2727272727271434E-3</v>
      </c>
      <c r="BK330" s="61">
        <f t="shared" si="320"/>
        <v>1.9607843137253787E-3</v>
      </c>
      <c r="BL330" s="61">
        <f t="shared" si="321"/>
        <v>1.754385964912181E-3</v>
      </c>
      <c r="BM330" s="61">
        <f t="shared" si="322"/>
        <v>1.6129032258063599E-3</v>
      </c>
      <c r="BN330" s="62">
        <f t="shared" si="323"/>
        <v>0</v>
      </c>
      <c r="BO330" s="62">
        <f t="shared" si="324"/>
        <v>0</v>
      </c>
      <c r="BP330" s="62">
        <f t="shared" si="325"/>
        <v>8</v>
      </c>
      <c r="BQ330" s="62">
        <f t="shared" si="326"/>
        <v>0</v>
      </c>
      <c r="BR330" s="62">
        <f t="shared" si="327"/>
        <v>0</v>
      </c>
      <c r="BS330" s="62">
        <f t="shared" si="328"/>
        <v>7</v>
      </c>
      <c r="BT330" s="62">
        <f t="shared" si="329"/>
        <v>0</v>
      </c>
      <c r="BU330" s="62">
        <f t="shared" si="330"/>
        <v>0</v>
      </c>
      <c r="BV330" s="62">
        <f t="shared" si="331"/>
        <v>6</v>
      </c>
      <c r="BW330" s="62">
        <f t="shared" si="332"/>
        <v>0</v>
      </c>
      <c r="BX330" s="62">
        <f t="shared" si="333"/>
        <v>0</v>
      </c>
      <c r="BY330" s="62">
        <f t="shared" si="334"/>
        <v>6</v>
      </c>
      <c r="BZ330" s="63">
        <f t="shared" si="335"/>
        <v>0.34885416666666674</v>
      </c>
      <c r="CA330" s="63">
        <f t="shared" si="336"/>
        <v>0.35440972222222233</v>
      </c>
      <c r="CB330" s="63">
        <f t="shared" si="337"/>
        <v>0.34685185185185191</v>
      </c>
      <c r="CC330" s="63">
        <f t="shared" si="338"/>
        <v>0.39268518518518519</v>
      </c>
      <c r="CD330" s="63">
        <f t="shared" si="339"/>
        <v>0.3844907407407408</v>
      </c>
      <c r="CE330" s="63">
        <f t="shared" si="340"/>
        <v>0.39490740740740748</v>
      </c>
      <c r="CF330" s="63">
        <f t="shared" si="341"/>
        <v>0.39273148148148135</v>
      </c>
      <c r="CG330" s="63">
        <f t="shared" si="342"/>
        <v>0.39203703703703691</v>
      </c>
      <c r="CH330" s="36"/>
      <c r="CI330" s="36"/>
      <c r="CJ330" s="36"/>
      <c r="CK330" s="36"/>
      <c r="CL330" s="60">
        <v>60</v>
      </c>
    </row>
    <row r="331" spans="1:90" ht="28.5" customHeight="1" x14ac:dyDescent="0.25">
      <c r="A331" s="37">
        <v>16</v>
      </c>
      <c r="B331" s="16" t="s">
        <v>154</v>
      </c>
      <c r="C331" s="37"/>
      <c r="D331" s="37"/>
      <c r="E331" s="37"/>
      <c r="F331" s="83"/>
      <c r="G331" s="44"/>
      <c r="H331" s="44">
        <f t="shared" si="296"/>
        <v>88.1</v>
      </c>
      <c r="I331" s="83">
        <v>88.06</v>
      </c>
      <c r="J331" s="43">
        <f t="shared" si="294"/>
        <v>-4.9208872738288158E-4</v>
      </c>
      <c r="K331" s="44">
        <f t="shared" si="295"/>
        <v>-4.3333333333336554E-2</v>
      </c>
      <c r="L331" s="76" t="s">
        <v>389</v>
      </c>
      <c r="M331" s="122">
        <v>80</v>
      </c>
      <c r="N331" s="46">
        <f t="shared" si="302"/>
        <v>88.103333333333339</v>
      </c>
      <c r="O331" s="46">
        <v>-0.02</v>
      </c>
      <c r="P331" s="78">
        <v>88.11</v>
      </c>
      <c r="Q331" s="46">
        <v>-0.02</v>
      </c>
      <c r="R331" s="78">
        <v>88.12</v>
      </c>
      <c r="S331" s="46">
        <v>-0.02</v>
      </c>
      <c r="T331" s="78">
        <v>88.14</v>
      </c>
      <c r="U331" s="47" t="str">
        <f t="shared" si="343"/>
        <v/>
      </c>
      <c r="V331" s="47" t="str">
        <f t="shared" si="344"/>
        <v/>
      </c>
      <c r="W331" s="47"/>
      <c r="X331" s="47"/>
      <c r="Y331" s="47"/>
      <c r="Z331" s="47"/>
      <c r="AA331" s="47"/>
      <c r="AB331" s="47"/>
      <c r="AC331" s="47"/>
      <c r="AD331" s="47"/>
      <c r="AE331" s="51">
        <f t="shared" si="297"/>
        <v>16</v>
      </c>
      <c r="AF331" s="51" t="str">
        <f t="shared" si="298"/>
        <v>F</v>
      </c>
      <c r="AG331" s="51" t="str">
        <f t="shared" si="299"/>
        <v/>
      </c>
      <c r="AH331" s="51" t="str">
        <f t="shared" si="300"/>
        <v/>
      </c>
      <c r="AI331" s="52">
        <f t="shared" si="301"/>
        <v>88.1</v>
      </c>
      <c r="AJ331" s="68"/>
      <c r="AK331" s="53"/>
      <c r="AL331" s="52"/>
      <c r="AM331" s="53">
        <f t="shared" si="303"/>
        <v>44</v>
      </c>
      <c r="AN331" s="53">
        <f>IF(AJ331&lt;&gt;"",IF(AJ331="o",VLOOKUP(AM331,OpenSect!$A$1:$D$11,2),IF(AJ331="u",VLOOKUP(AM331,UpHill!$A$1:$D$35,2),IF(AJ331="d",VLOOKUP(AM331,DownHill!$A$1:$D$29,2),IF(AJ331="f",VLOOKUP(AM331,FlatUnd!$A$2:$D$30,2),IF(AJ331="t",VLOOKUP(AM331,TimeAdd!$A$1:$D$176,2),IF(AJ331="l",VLOOKUP(AM331,SLimit!$A$1:$D$8,2),AN330)))))),AN330)</f>
        <v>51</v>
      </c>
      <c r="AO331" s="53">
        <f>IF(AJ331&lt;&gt;"",IF(AJ331="o",VLOOKUP(AM331,OpenSect!$A$1:$D$11,3),IF(AJ331="u",VLOOKUP(AM331,UpHill!$A$1:$D$35,3),IF(AJ331="d",VLOOKUP(AM331,DownHill!$A$3:$D$29,3),IF(AJ331="f",VLOOKUP(AM331,FlatUnd!$A$2:$D$30,3),IF(AJ331="t",VLOOKUP(AM331,TimeAdd!$A$1:$D$18,3),IF(AJ331="l",VLOOKUP(AM331,SLimit!$A$1:$D$8,3),AO330)))))),AO330)</f>
        <v>57</v>
      </c>
      <c r="AP331" s="53">
        <f>IF(AJ331&lt;&gt;"",IF(AJ331="o",VLOOKUP(AM331,OpenSect!$A$1:$D$11,4),IF(AJ331="u",VLOOKUP(AM331,UpHill!$A$1:$D$35,4),IF(AJ331="d",VLOOKUP(AM331,DownHill!$A$1:$D$29,4),IF(AJ331="f",VLOOKUP(AM331,FlatUnd!$A$2:$D$30,4),IF(AJ331="t",VLOOKUP(AM331,TimeAdd!$A$1:$D$18,4),IF(AJ331="l",VLOOKUP(AM331,SLimit!$A$1:$D$8,4),AP330)))))),AP330)</f>
        <v>62</v>
      </c>
      <c r="AQ331" s="53">
        <f t="shared" si="304"/>
        <v>80</v>
      </c>
      <c r="AR331" s="54" t="str">
        <f t="shared" si="305"/>
        <v>Warning - Gentle curve{ left}.</v>
      </c>
      <c r="AS331" s="55"/>
      <c r="AT331" s="55"/>
      <c r="AU331" s="56">
        <f>IF(GroupStTimes!$A$8=0,MIN(CB331,CD331,CF331),MIN(BZ331,CB331,CD331,CF331))</f>
        <v>0.34690972222222233</v>
      </c>
      <c r="AV331" s="56">
        <f>IF(GroupStTimes!$A$8=0,MAX(CC331,CE331,CG331),MAX(CA331,CC331,CE331,CG331))</f>
        <v>0.39496527777777785</v>
      </c>
      <c r="AW331" s="57" t="str">
        <f t="shared" si="306"/>
        <v/>
      </c>
      <c r="AX331" s="58" t="str">
        <f t="shared" si="307"/>
        <v/>
      </c>
      <c r="AY331" s="58" t="str">
        <f t="shared" si="308"/>
        <v/>
      </c>
      <c r="AZ331" s="31">
        <f t="shared" si="309"/>
        <v>87.93</v>
      </c>
      <c r="BA331" s="59">
        <f t="shared" si="310"/>
        <v>0.34876157407407415</v>
      </c>
      <c r="BB331" s="59">
        <f t="shared" si="311"/>
        <v>0.35431712962962975</v>
      </c>
      <c r="BC331" s="59">
        <f t="shared" si="312"/>
        <v>0.34677083333333342</v>
      </c>
      <c r="BD331" s="59">
        <f t="shared" si="313"/>
        <v>0.3926041666666667</v>
      </c>
      <c r="BE331" s="59">
        <f t="shared" si="314"/>
        <v>0.38442129629629634</v>
      </c>
      <c r="BF331" s="59">
        <f t="shared" si="315"/>
        <v>0.39483796296296303</v>
      </c>
      <c r="BG331" s="59">
        <f t="shared" si="316"/>
        <v>0.39266203703703689</v>
      </c>
      <c r="BH331" s="59">
        <f t="shared" si="317"/>
        <v>0.39196759259259245</v>
      </c>
      <c r="BI331" s="31">
        <f t="shared" si="318"/>
        <v>0.16999999999998749</v>
      </c>
      <c r="BJ331" s="61">
        <f t="shared" si="319"/>
        <v>3.8636363636360793E-3</v>
      </c>
      <c r="BK331" s="61">
        <f t="shared" si="320"/>
        <v>3.3333333333330881E-3</v>
      </c>
      <c r="BL331" s="61">
        <f t="shared" si="321"/>
        <v>2.9824561403506578E-3</v>
      </c>
      <c r="BM331" s="61">
        <f t="shared" si="322"/>
        <v>2.741935483870766E-3</v>
      </c>
      <c r="BN331" s="62">
        <f t="shared" si="323"/>
        <v>0</v>
      </c>
      <c r="BO331" s="62">
        <f t="shared" si="324"/>
        <v>0</v>
      </c>
      <c r="BP331" s="62">
        <f t="shared" si="325"/>
        <v>14</v>
      </c>
      <c r="BQ331" s="62">
        <f t="shared" si="326"/>
        <v>0</v>
      </c>
      <c r="BR331" s="62">
        <f t="shared" si="327"/>
        <v>0</v>
      </c>
      <c r="BS331" s="62">
        <f t="shared" si="328"/>
        <v>12</v>
      </c>
      <c r="BT331" s="62">
        <f t="shared" si="329"/>
        <v>0</v>
      </c>
      <c r="BU331" s="62">
        <f t="shared" si="330"/>
        <v>0</v>
      </c>
      <c r="BV331" s="62">
        <f t="shared" si="331"/>
        <v>11</v>
      </c>
      <c r="BW331" s="62">
        <f t="shared" si="332"/>
        <v>0</v>
      </c>
      <c r="BX331" s="62">
        <f t="shared" si="333"/>
        <v>0</v>
      </c>
      <c r="BY331" s="62">
        <f t="shared" si="334"/>
        <v>10</v>
      </c>
      <c r="BZ331" s="63">
        <f t="shared" si="335"/>
        <v>0.3489236111111112</v>
      </c>
      <c r="CA331" s="63">
        <f t="shared" si="336"/>
        <v>0.35447916666666679</v>
      </c>
      <c r="CB331" s="63">
        <f t="shared" si="337"/>
        <v>0.34690972222222233</v>
      </c>
      <c r="CC331" s="63">
        <f t="shared" si="338"/>
        <v>0.39274305555555561</v>
      </c>
      <c r="CD331" s="63">
        <f t="shared" si="339"/>
        <v>0.38454861111111116</v>
      </c>
      <c r="CE331" s="63">
        <f t="shared" si="340"/>
        <v>0.39496527777777785</v>
      </c>
      <c r="CF331" s="63">
        <f t="shared" si="341"/>
        <v>0.39277777777777761</v>
      </c>
      <c r="CG331" s="63">
        <f t="shared" si="342"/>
        <v>0.39208333333333317</v>
      </c>
      <c r="CH331" s="36"/>
      <c r="CI331" s="36"/>
      <c r="CJ331" s="36"/>
      <c r="CK331" s="36"/>
      <c r="CL331" s="60">
        <v>60</v>
      </c>
    </row>
    <row r="332" spans="1:90" ht="28.5" customHeight="1" x14ac:dyDescent="0.25">
      <c r="A332" s="37">
        <v>16</v>
      </c>
      <c r="B332" s="16" t="s">
        <v>154</v>
      </c>
      <c r="C332" s="37"/>
      <c r="D332" s="37"/>
      <c r="E332" s="37"/>
      <c r="F332" s="83"/>
      <c r="G332" s="44">
        <v>88.25</v>
      </c>
      <c r="H332" s="44">
        <f t="shared" si="296"/>
        <v>88.23</v>
      </c>
      <c r="I332" s="83">
        <v>88.19</v>
      </c>
      <c r="J332" s="43">
        <f t="shared" si="294"/>
        <v>-5.2916052462486513E-4</v>
      </c>
      <c r="K332" s="44">
        <f t="shared" si="295"/>
        <v>-4.6666666666666856E-2</v>
      </c>
      <c r="L332" s="76" t="s">
        <v>1547</v>
      </c>
      <c r="M332" s="122">
        <v>80</v>
      </c>
      <c r="N332" s="46">
        <f t="shared" si="302"/>
        <v>88.236666666666665</v>
      </c>
      <c r="O332" s="46">
        <v>-0.02</v>
      </c>
      <c r="P332" s="78">
        <v>88.24</v>
      </c>
      <c r="Q332" s="46">
        <v>-0.02</v>
      </c>
      <c r="R332" s="78">
        <v>88.25</v>
      </c>
      <c r="S332" s="46">
        <v>-0.02</v>
      </c>
      <c r="T332" s="78">
        <v>88.28</v>
      </c>
      <c r="U332" s="47" t="str">
        <f t="shared" si="343"/>
        <v/>
      </c>
      <c r="V332" s="47" t="str">
        <f t="shared" si="344"/>
        <v/>
      </c>
      <c r="W332" s="47"/>
      <c r="X332" s="47"/>
      <c r="Y332" s="47"/>
      <c r="Z332" s="47"/>
      <c r="AA332" s="47"/>
      <c r="AB332" s="47"/>
      <c r="AC332" s="47"/>
      <c r="AD332" s="47"/>
      <c r="AE332" s="51">
        <f t="shared" si="297"/>
        <v>16</v>
      </c>
      <c r="AF332" s="51" t="str">
        <f t="shared" si="298"/>
        <v>F</v>
      </c>
      <c r="AG332" s="51" t="str">
        <f t="shared" si="299"/>
        <v/>
      </c>
      <c r="AH332" s="51" t="str">
        <f t="shared" si="300"/>
        <v/>
      </c>
      <c r="AI332" s="52">
        <f t="shared" si="301"/>
        <v>88.23</v>
      </c>
      <c r="AJ332" s="68"/>
      <c r="AK332" s="53"/>
      <c r="AL332" s="52"/>
      <c r="AM332" s="53">
        <f t="shared" si="303"/>
        <v>44</v>
      </c>
      <c r="AN332" s="53">
        <f>IF(AJ332&lt;&gt;"",IF(AJ332="o",VLOOKUP(AM332,OpenSect!$A$1:$D$11,2),IF(AJ332="u",VLOOKUP(AM332,UpHill!$A$1:$D$35,2),IF(AJ332="d",VLOOKUP(AM332,DownHill!$A$1:$D$29,2),IF(AJ332="f",VLOOKUP(AM332,FlatUnd!$A$2:$D$30,2),IF(AJ332="t",VLOOKUP(AM332,TimeAdd!$A$1:$D$176,2),IF(AJ332="l",VLOOKUP(AM332,SLimit!$A$1:$D$8,2),AN331)))))),AN331)</f>
        <v>51</v>
      </c>
      <c r="AO332" s="53">
        <f>IF(AJ332&lt;&gt;"",IF(AJ332="o",VLOOKUP(AM332,OpenSect!$A$1:$D$11,3),IF(AJ332="u",VLOOKUP(AM332,UpHill!$A$1:$D$35,3),IF(AJ332="d",VLOOKUP(AM332,DownHill!$A$3:$D$29,3),IF(AJ332="f",VLOOKUP(AM332,FlatUnd!$A$2:$D$30,3),IF(AJ332="t",VLOOKUP(AM332,TimeAdd!$A$1:$D$18,3),IF(AJ332="l",VLOOKUP(AM332,SLimit!$A$1:$D$8,3),AO331)))))),AO331)</f>
        <v>57</v>
      </c>
      <c r="AP332" s="53">
        <f>IF(AJ332&lt;&gt;"",IF(AJ332="o",VLOOKUP(AM332,OpenSect!$A$1:$D$11,4),IF(AJ332="u",VLOOKUP(AM332,UpHill!$A$1:$D$35,4),IF(AJ332="d",VLOOKUP(AM332,DownHill!$A$1:$D$29,4),IF(AJ332="f",VLOOKUP(AM332,FlatUnd!$A$2:$D$30,4),IF(AJ332="t",VLOOKUP(AM332,TimeAdd!$A$1:$D$18,4),IF(AJ332="l",VLOOKUP(AM332,SLimit!$A$1:$D$8,4),AP331)))))),AP331)</f>
        <v>62</v>
      </c>
      <c r="AQ332" s="53">
        <f t="shared" si="304"/>
        <v>80</v>
      </c>
      <c r="AR332" s="54" t="str">
        <f t="shared" si="305"/>
        <v xml:space="preserve"> Perdekop. Amersfoort{ right}.  Gone 2024</v>
      </c>
      <c r="AS332" s="55"/>
      <c r="AT332" s="55"/>
      <c r="AU332" s="56">
        <f>IF(GroupStTimes!$A$8=0,MIN(CB332,CD332,CF332),MIN(BZ332,CB332,CD332,CF332))</f>
        <v>0.34701388888888896</v>
      </c>
      <c r="AV332" s="56">
        <f>IF(GroupStTimes!$A$8=0,MAX(CC332,CE332,CG332),MAX(CA332,CC332,CE332,CG332))</f>
        <v>0.39505787037037043</v>
      </c>
      <c r="AW332" s="57" t="str">
        <f t="shared" si="306"/>
        <v/>
      </c>
      <c r="AX332" s="58" t="str">
        <f t="shared" si="307"/>
        <v/>
      </c>
      <c r="AY332" s="58" t="str">
        <f t="shared" si="308"/>
        <v/>
      </c>
      <c r="AZ332" s="31">
        <f t="shared" si="309"/>
        <v>87.93</v>
      </c>
      <c r="BA332" s="59">
        <f t="shared" si="310"/>
        <v>0.34876157407407415</v>
      </c>
      <c r="BB332" s="59">
        <f t="shared" si="311"/>
        <v>0.35431712962962975</v>
      </c>
      <c r="BC332" s="59">
        <f t="shared" si="312"/>
        <v>0.34677083333333342</v>
      </c>
      <c r="BD332" s="59">
        <f t="shared" si="313"/>
        <v>0.3926041666666667</v>
      </c>
      <c r="BE332" s="59">
        <f t="shared" si="314"/>
        <v>0.38442129629629634</v>
      </c>
      <c r="BF332" s="59">
        <f t="shared" si="315"/>
        <v>0.39483796296296303</v>
      </c>
      <c r="BG332" s="59">
        <f t="shared" si="316"/>
        <v>0.39266203703703689</v>
      </c>
      <c r="BH332" s="59">
        <f t="shared" si="317"/>
        <v>0.39196759259259245</v>
      </c>
      <c r="BI332" s="31">
        <f t="shared" si="318"/>
        <v>0.29999999999999716</v>
      </c>
      <c r="BJ332" s="61">
        <f t="shared" si="319"/>
        <v>6.8181818181817537E-3</v>
      </c>
      <c r="BK332" s="61">
        <f t="shared" si="320"/>
        <v>5.882352941176415E-3</v>
      </c>
      <c r="BL332" s="61">
        <f t="shared" si="321"/>
        <v>5.2631578947367925E-3</v>
      </c>
      <c r="BM332" s="61">
        <f t="shared" si="322"/>
        <v>4.8387096774193091E-3</v>
      </c>
      <c r="BN332" s="62">
        <f t="shared" si="323"/>
        <v>0</v>
      </c>
      <c r="BO332" s="62">
        <f t="shared" si="324"/>
        <v>0</v>
      </c>
      <c r="BP332" s="62">
        <f t="shared" si="325"/>
        <v>25</v>
      </c>
      <c r="BQ332" s="62">
        <f t="shared" si="326"/>
        <v>0</v>
      </c>
      <c r="BR332" s="62">
        <f t="shared" si="327"/>
        <v>0</v>
      </c>
      <c r="BS332" s="62">
        <f t="shared" si="328"/>
        <v>21</v>
      </c>
      <c r="BT332" s="62">
        <f t="shared" si="329"/>
        <v>0</v>
      </c>
      <c r="BU332" s="62">
        <f t="shared" si="330"/>
        <v>0</v>
      </c>
      <c r="BV332" s="62">
        <f t="shared" si="331"/>
        <v>19</v>
      </c>
      <c r="BW332" s="62">
        <f t="shared" si="332"/>
        <v>0</v>
      </c>
      <c r="BX332" s="62">
        <f t="shared" si="333"/>
        <v>0</v>
      </c>
      <c r="BY332" s="62">
        <f t="shared" si="334"/>
        <v>17</v>
      </c>
      <c r="BZ332" s="63">
        <f t="shared" si="335"/>
        <v>0.34905092592592601</v>
      </c>
      <c r="CA332" s="63">
        <f t="shared" si="336"/>
        <v>0.35460648148148161</v>
      </c>
      <c r="CB332" s="63">
        <f t="shared" si="337"/>
        <v>0.34701388888888896</v>
      </c>
      <c r="CC332" s="63">
        <f t="shared" si="338"/>
        <v>0.39284722222222224</v>
      </c>
      <c r="CD332" s="63">
        <f t="shared" si="339"/>
        <v>0.38464120370370375</v>
      </c>
      <c r="CE332" s="63">
        <f t="shared" si="340"/>
        <v>0.39505787037037043</v>
      </c>
      <c r="CF332" s="63">
        <f t="shared" si="341"/>
        <v>0.39285879629629616</v>
      </c>
      <c r="CG332" s="63">
        <f t="shared" si="342"/>
        <v>0.39216435185185172</v>
      </c>
      <c r="CH332" s="36"/>
      <c r="CI332" s="36"/>
      <c r="CJ332" s="36"/>
      <c r="CK332" s="36"/>
      <c r="CL332" s="60">
        <v>60</v>
      </c>
    </row>
    <row r="333" spans="1:90" ht="40.5" x14ac:dyDescent="0.25">
      <c r="A333" s="37">
        <v>16</v>
      </c>
      <c r="C333" s="37" t="s">
        <v>58</v>
      </c>
      <c r="D333" s="37"/>
      <c r="E333" s="37"/>
      <c r="F333" s="83"/>
      <c r="G333" s="44">
        <v>88.36</v>
      </c>
      <c r="H333" s="44">
        <f t="shared" si="296"/>
        <v>88.34</v>
      </c>
      <c r="I333" s="83">
        <v>88.3</v>
      </c>
      <c r="J333" s="43">
        <f t="shared" si="294"/>
        <v>-5.662514156286678E-4</v>
      </c>
      <c r="K333" s="44">
        <f t="shared" si="295"/>
        <v>-5.0000000000011369E-2</v>
      </c>
      <c r="L333" s="76" t="s">
        <v>1087</v>
      </c>
      <c r="M333" s="122">
        <v>80</v>
      </c>
      <c r="N333" s="46">
        <f t="shared" si="302"/>
        <v>88.350000000000009</v>
      </c>
      <c r="O333" s="46">
        <v>-0.02</v>
      </c>
      <c r="P333" s="78">
        <v>88.36</v>
      </c>
      <c r="Q333" s="46">
        <v>-0.02</v>
      </c>
      <c r="R333" s="78">
        <v>88.36</v>
      </c>
      <c r="S333" s="46">
        <v>-0.02</v>
      </c>
      <c r="T333" s="78">
        <v>88.39</v>
      </c>
      <c r="U333" s="47">
        <f t="shared" si="343"/>
        <v>27.16245</v>
      </c>
      <c r="V333" s="47">
        <f t="shared" si="344"/>
        <v>29.611879999999999</v>
      </c>
      <c r="W333" s="47">
        <v>27.162420000000001</v>
      </c>
      <c r="X333" s="47">
        <v>29.61186</v>
      </c>
      <c r="Y333" s="47">
        <v>27.162459999999999</v>
      </c>
      <c r="Z333" s="47">
        <v>29.611879999999999</v>
      </c>
      <c r="AA333" s="47">
        <v>27.16244</v>
      </c>
      <c r="AB333" s="47">
        <v>29.611889999999999</v>
      </c>
      <c r="AC333" s="47">
        <v>27.162479999999999</v>
      </c>
      <c r="AD333" s="47">
        <v>29.611899999999999</v>
      </c>
      <c r="AE333" s="51">
        <f t="shared" si="297"/>
        <v>16</v>
      </c>
      <c r="AF333" s="51" t="str">
        <f t="shared" si="298"/>
        <v/>
      </c>
      <c r="AG333" s="51" t="str">
        <f t="shared" si="299"/>
        <v>m</v>
      </c>
      <c r="AH333" s="51" t="str">
        <f t="shared" si="300"/>
        <v/>
      </c>
      <c r="AI333" s="52">
        <f t="shared" si="301"/>
        <v>88.34</v>
      </c>
      <c r="AJ333" s="68" t="s">
        <v>58</v>
      </c>
      <c r="AK333" s="53"/>
      <c r="AL333" s="52"/>
      <c r="AM333" s="53">
        <f t="shared" si="303"/>
        <v>44</v>
      </c>
      <c r="AN333" s="53">
        <f>IF(AJ333&lt;&gt;"",IF(AJ333="o",VLOOKUP(AM333,OpenSect!$A$1:$D$11,2),IF(AJ333="u",VLOOKUP(AM333,UpHill!$A$1:$D$35,2),IF(AJ333="d",VLOOKUP(AM333,DownHill!$A$1:$D$29,2),IF(AJ333="f",VLOOKUP(AM333,FlatUnd!$A$2:$D$30,2),IF(AJ333="t",VLOOKUP(AM333,TimeAdd!$A$1:$D$176,2),IF(AJ333="l",VLOOKUP(AM333,SLimit!$A$1:$D$8,2),AN332)))))),AN332)</f>
        <v>51</v>
      </c>
      <c r="AO333" s="53">
        <f>IF(AJ333&lt;&gt;"",IF(AJ333="o",VLOOKUP(AM333,OpenSect!$A$1:$D$11,3),IF(AJ333="u",VLOOKUP(AM333,UpHill!$A$1:$D$35,3),IF(AJ333="d",VLOOKUP(AM333,DownHill!$A$3:$D$29,3),IF(AJ333="f",VLOOKUP(AM333,FlatUnd!$A$2:$D$30,3),IF(AJ333="t",VLOOKUP(AM333,TimeAdd!$A$1:$D$18,3),IF(AJ333="l",VLOOKUP(AM333,SLimit!$A$1:$D$8,3),AO332)))))),AO332)</f>
        <v>57</v>
      </c>
      <c r="AP333" s="53">
        <f>IF(AJ333&lt;&gt;"",IF(AJ333="o",VLOOKUP(AM333,OpenSect!$A$1:$D$11,4),IF(AJ333="u",VLOOKUP(AM333,UpHill!$A$1:$D$35,4),IF(AJ333="d",VLOOKUP(AM333,DownHill!$A$1:$D$29,4),IF(AJ333="f",VLOOKUP(AM333,FlatUnd!$A$2:$D$30,4),IF(AJ333="t",VLOOKUP(AM333,TimeAdd!$A$1:$D$18,4),IF(AJ333="l",VLOOKUP(AM333,SLimit!$A$1:$D$8,4),AP332)))))),AP332)</f>
        <v>62</v>
      </c>
      <c r="AQ333" s="53">
        <f t="shared" si="304"/>
        <v>80</v>
      </c>
      <c r="AR333" s="54" t="str">
        <f t="shared" si="305"/>
        <v>Control @ R23 Standerton 42. Control Dot on pole &amp; mark on road.</v>
      </c>
      <c r="AS333" s="55"/>
      <c r="AT333" s="55"/>
      <c r="AU333" s="56">
        <f>IF(GroupStTimes!$A$8=0,MIN(CB333,CD333,CF333),MIN(BZ333,CB333,CD333,CF333))</f>
        <v>0.34710648148148154</v>
      </c>
      <c r="AV333" s="56">
        <f>IF(GroupStTimes!$A$8=0,MAX(CC333,CE333,CG333),MAX(CA333,CC333,CE333,CG333))</f>
        <v>0.39513888888888893</v>
      </c>
      <c r="AW333" s="57" t="str">
        <f t="shared" si="306"/>
        <v>27.16245  29.61188</v>
      </c>
      <c r="AX333" s="58">
        <f t="shared" si="307"/>
        <v>27.162420000000001</v>
      </c>
      <c r="AY333" s="58">
        <f t="shared" si="308"/>
        <v>29.61186</v>
      </c>
      <c r="AZ333" s="31">
        <f t="shared" si="309"/>
        <v>87.93</v>
      </c>
      <c r="BA333" s="59">
        <f t="shared" si="310"/>
        <v>0.34876157407407415</v>
      </c>
      <c r="BB333" s="59">
        <f t="shared" si="311"/>
        <v>0.35431712962962975</v>
      </c>
      <c r="BC333" s="59">
        <f t="shared" si="312"/>
        <v>0.34677083333333342</v>
      </c>
      <c r="BD333" s="59">
        <f t="shared" si="313"/>
        <v>0.3926041666666667</v>
      </c>
      <c r="BE333" s="59">
        <f t="shared" si="314"/>
        <v>0.38442129629629634</v>
      </c>
      <c r="BF333" s="59">
        <f t="shared" si="315"/>
        <v>0.39483796296296303</v>
      </c>
      <c r="BG333" s="59">
        <f t="shared" si="316"/>
        <v>0.39266203703703689</v>
      </c>
      <c r="BH333" s="59">
        <f t="shared" si="317"/>
        <v>0.39196759259259245</v>
      </c>
      <c r="BI333" s="31">
        <f t="shared" si="318"/>
        <v>0.40999999999999659</v>
      </c>
      <c r="BJ333" s="61">
        <f t="shared" si="319"/>
        <v>9.3181818181817411E-3</v>
      </c>
      <c r="BK333" s="61">
        <f t="shared" si="320"/>
        <v>8.0392156862744424E-3</v>
      </c>
      <c r="BL333" s="61">
        <f t="shared" si="321"/>
        <v>7.192982456140291E-3</v>
      </c>
      <c r="BM333" s="61">
        <f t="shared" si="322"/>
        <v>6.6129032258063969E-3</v>
      </c>
      <c r="BN333" s="62">
        <f t="shared" si="323"/>
        <v>0</v>
      </c>
      <c r="BO333" s="62">
        <f t="shared" si="324"/>
        <v>0</v>
      </c>
      <c r="BP333" s="62">
        <f t="shared" si="325"/>
        <v>34</v>
      </c>
      <c r="BQ333" s="62">
        <f t="shared" si="326"/>
        <v>0</v>
      </c>
      <c r="BR333" s="62">
        <f t="shared" si="327"/>
        <v>0</v>
      </c>
      <c r="BS333" s="62">
        <f t="shared" si="328"/>
        <v>29</v>
      </c>
      <c r="BT333" s="62">
        <f t="shared" si="329"/>
        <v>0</v>
      </c>
      <c r="BU333" s="62">
        <f t="shared" si="330"/>
        <v>0</v>
      </c>
      <c r="BV333" s="62">
        <f t="shared" si="331"/>
        <v>26</v>
      </c>
      <c r="BW333" s="62">
        <f t="shared" si="332"/>
        <v>0</v>
      </c>
      <c r="BX333" s="62">
        <f t="shared" si="333"/>
        <v>0</v>
      </c>
      <c r="BY333" s="62">
        <f t="shared" si="334"/>
        <v>24</v>
      </c>
      <c r="BZ333" s="63">
        <f t="shared" si="335"/>
        <v>0.3491550925925927</v>
      </c>
      <c r="CA333" s="63">
        <f t="shared" si="336"/>
        <v>0.35471064814814829</v>
      </c>
      <c r="CB333" s="63">
        <f t="shared" si="337"/>
        <v>0.34710648148148154</v>
      </c>
      <c r="CC333" s="63">
        <f t="shared" si="338"/>
        <v>0.39293981481481483</v>
      </c>
      <c r="CD333" s="63">
        <f t="shared" si="339"/>
        <v>0.38472222222222224</v>
      </c>
      <c r="CE333" s="63">
        <f t="shared" si="340"/>
        <v>0.39513888888888893</v>
      </c>
      <c r="CF333" s="63">
        <f t="shared" si="341"/>
        <v>0.39293981481481466</v>
      </c>
      <c r="CG333" s="63">
        <f t="shared" si="342"/>
        <v>0.39224537037037022</v>
      </c>
      <c r="CH333" s="36"/>
      <c r="CI333" s="36"/>
      <c r="CJ333" s="36"/>
      <c r="CK333" s="36"/>
      <c r="CL333" s="60">
        <v>60</v>
      </c>
    </row>
    <row r="334" spans="1:90" ht="28.5" customHeight="1" x14ac:dyDescent="0.25">
      <c r="A334" s="37">
        <v>16</v>
      </c>
      <c r="C334" s="37"/>
      <c r="D334" s="37"/>
      <c r="E334" s="37"/>
      <c r="F334" s="83"/>
      <c r="G334" s="44">
        <v>88.47</v>
      </c>
      <c r="H334" s="44">
        <f t="shared" si="296"/>
        <v>88.45</v>
      </c>
      <c r="I334" s="83">
        <v>88.42</v>
      </c>
      <c r="J334" s="43">
        <f t="shared" si="294"/>
        <v>-4.5238633793250445E-4</v>
      </c>
      <c r="K334" s="44">
        <f t="shared" si="295"/>
        <v>-3.9999999999992042E-2</v>
      </c>
      <c r="L334" s="76" t="s">
        <v>143</v>
      </c>
      <c r="M334" s="122">
        <v>80</v>
      </c>
      <c r="N334" s="46">
        <f t="shared" si="302"/>
        <v>88.46</v>
      </c>
      <c r="O334" s="46">
        <v>-0.02</v>
      </c>
      <c r="P334" s="78">
        <v>88.47</v>
      </c>
      <c r="Q334" s="46">
        <v>-0.02</v>
      </c>
      <c r="R334" s="78">
        <v>88.47</v>
      </c>
      <c r="S334" s="46">
        <v>-0.02</v>
      </c>
      <c r="T334" s="78">
        <v>88.5</v>
      </c>
      <c r="U334" s="47" t="str">
        <f t="shared" si="343"/>
        <v/>
      </c>
      <c r="V334" s="47" t="str">
        <f t="shared" si="344"/>
        <v/>
      </c>
      <c r="W334" s="47"/>
      <c r="X334" s="47"/>
      <c r="Y334" s="47"/>
      <c r="Z334" s="47"/>
      <c r="AA334" s="47"/>
      <c r="AB334" s="47"/>
      <c r="AC334" s="47"/>
      <c r="AD334" s="47"/>
      <c r="AE334" s="51">
        <f t="shared" si="297"/>
        <v>16</v>
      </c>
      <c r="AF334" s="51" t="str">
        <f t="shared" si="298"/>
        <v/>
      </c>
      <c r="AG334" s="51" t="str">
        <f t="shared" si="299"/>
        <v/>
      </c>
      <c r="AH334" s="51" t="str">
        <f t="shared" si="300"/>
        <v/>
      </c>
      <c r="AI334" s="52">
        <f t="shared" si="301"/>
        <v>88.45</v>
      </c>
      <c r="AJ334" s="68"/>
      <c r="AK334" s="53"/>
      <c r="AL334" s="52"/>
      <c r="AM334" s="53">
        <f t="shared" si="303"/>
        <v>44</v>
      </c>
      <c r="AN334" s="53">
        <f>IF(AJ334&lt;&gt;"",IF(AJ334="o",VLOOKUP(AM334,OpenSect!$A$1:$D$11,2),IF(AJ334="u",VLOOKUP(AM334,UpHill!$A$1:$D$35,2),IF(AJ334="d",VLOOKUP(AM334,DownHill!$A$1:$D$29,2),IF(AJ334="f",VLOOKUP(AM334,FlatUnd!$A$2:$D$30,2),IF(AJ334="t",VLOOKUP(AM334,TimeAdd!$A$1:$D$176,2),IF(AJ334="l",VLOOKUP(AM334,SLimit!$A$1:$D$8,2),AN333)))))),AN333)</f>
        <v>51</v>
      </c>
      <c r="AO334" s="53">
        <f>IF(AJ334&lt;&gt;"",IF(AJ334="o",VLOOKUP(AM334,OpenSect!$A$1:$D$11,3),IF(AJ334="u",VLOOKUP(AM334,UpHill!$A$1:$D$35,3),IF(AJ334="d",VLOOKUP(AM334,DownHill!$A$3:$D$29,3),IF(AJ334="f",VLOOKUP(AM334,FlatUnd!$A$2:$D$30,3),IF(AJ334="t",VLOOKUP(AM334,TimeAdd!$A$1:$D$18,3),IF(AJ334="l",VLOOKUP(AM334,SLimit!$A$1:$D$8,3),AO333)))))),AO333)</f>
        <v>57</v>
      </c>
      <c r="AP334" s="53">
        <f>IF(AJ334&lt;&gt;"",IF(AJ334="o",VLOOKUP(AM334,OpenSect!$A$1:$D$11,4),IF(AJ334="u",VLOOKUP(AM334,UpHill!$A$1:$D$35,4),IF(AJ334="d",VLOOKUP(AM334,DownHill!$A$1:$D$29,4),IF(AJ334="f",VLOOKUP(AM334,FlatUnd!$A$2:$D$30,4),IF(AJ334="t",VLOOKUP(AM334,TimeAdd!$A$1:$D$18,4),IF(AJ334="l",VLOOKUP(AM334,SLimit!$A$1:$D$8,4),AP333)))))),AP333)</f>
        <v>62</v>
      </c>
      <c r="AQ334" s="53">
        <f t="shared" si="304"/>
        <v>80</v>
      </c>
      <c r="AR334" s="54" t="str">
        <f t="shared" si="305"/>
        <v>80 Speed limit.</v>
      </c>
      <c r="AS334" s="55"/>
      <c r="AT334" s="55"/>
      <c r="AU334" s="56">
        <f>IF(GroupStTimes!$A$8=0,MIN(CB334,CD334,CF334),MIN(BZ334,CB334,CD334,CF334))</f>
        <v>0.34719907407407413</v>
      </c>
      <c r="AV334" s="56">
        <f>IF(GroupStTimes!$A$8=0,MAX(CC334,CE334,CG334),MAX(CA334,CC334,CE334,CG334))</f>
        <v>0.39521990740740748</v>
      </c>
      <c r="AW334" s="57" t="str">
        <f t="shared" si="306"/>
        <v/>
      </c>
      <c r="AX334" s="58" t="str">
        <f t="shared" si="307"/>
        <v/>
      </c>
      <c r="AY334" s="58" t="str">
        <f t="shared" si="308"/>
        <v/>
      </c>
      <c r="AZ334" s="31">
        <f t="shared" si="309"/>
        <v>87.93</v>
      </c>
      <c r="BA334" s="59">
        <f t="shared" si="310"/>
        <v>0.34876157407407415</v>
      </c>
      <c r="BB334" s="59">
        <f t="shared" si="311"/>
        <v>0.35431712962962975</v>
      </c>
      <c r="BC334" s="59">
        <f t="shared" si="312"/>
        <v>0.34677083333333342</v>
      </c>
      <c r="BD334" s="59">
        <f t="shared" si="313"/>
        <v>0.3926041666666667</v>
      </c>
      <c r="BE334" s="59">
        <f t="shared" si="314"/>
        <v>0.38442129629629634</v>
      </c>
      <c r="BF334" s="59">
        <f t="shared" si="315"/>
        <v>0.39483796296296303</v>
      </c>
      <c r="BG334" s="59">
        <f t="shared" si="316"/>
        <v>0.39266203703703689</v>
      </c>
      <c r="BH334" s="59">
        <f t="shared" si="317"/>
        <v>0.39196759259259245</v>
      </c>
      <c r="BI334" s="31">
        <f t="shared" si="318"/>
        <v>0.51999999999999602</v>
      </c>
      <c r="BJ334" s="61">
        <f t="shared" si="319"/>
        <v>1.1818181818181728E-2</v>
      </c>
      <c r="BK334" s="61">
        <f t="shared" si="320"/>
        <v>1.0196078431372472E-2</v>
      </c>
      <c r="BL334" s="61">
        <f t="shared" si="321"/>
        <v>9.1228070175437895E-3</v>
      </c>
      <c r="BM334" s="61">
        <f t="shared" si="322"/>
        <v>8.3870967741934838E-3</v>
      </c>
      <c r="BN334" s="62">
        <f t="shared" si="323"/>
        <v>0</v>
      </c>
      <c r="BO334" s="62">
        <f t="shared" si="324"/>
        <v>0</v>
      </c>
      <c r="BP334" s="62">
        <f t="shared" si="325"/>
        <v>43</v>
      </c>
      <c r="BQ334" s="62">
        <f t="shared" si="326"/>
        <v>0</v>
      </c>
      <c r="BR334" s="62">
        <f t="shared" si="327"/>
        <v>0</v>
      </c>
      <c r="BS334" s="62">
        <f t="shared" si="328"/>
        <v>37</v>
      </c>
      <c r="BT334" s="62">
        <f t="shared" si="329"/>
        <v>0</v>
      </c>
      <c r="BU334" s="62">
        <f t="shared" si="330"/>
        <v>0</v>
      </c>
      <c r="BV334" s="62">
        <f t="shared" si="331"/>
        <v>33</v>
      </c>
      <c r="BW334" s="62">
        <f t="shared" si="332"/>
        <v>0</v>
      </c>
      <c r="BX334" s="62">
        <f t="shared" si="333"/>
        <v>0</v>
      </c>
      <c r="BY334" s="62">
        <f t="shared" si="334"/>
        <v>30</v>
      </c>
      <c r="BZ334" s="63">
        <f t="shared" si="335"/>
        <v>0.34925925925925932</v>
      </c>
      <c r="CA334" s="63">
        <f t="shared" si="336"/>
        <v>0.35481481481481492</v>
      </c>
      <c r="CB334" s="63">
        <f t="shared" si="337"/>
        <v>0.34719907407407413</v>
      </c>
      <c r="CC334" s="63">
        <f t="shared" si="338"/>
        <v>0.39303240740740741</v>
      </c>
      <c r="CD334" s="63">
        <f t="shared" si="339"/>
        <v>0.38480324074074079</v>
      </c>
      <c r="CE334" s="63">
        <f t="shared" si="340"/>
        <v>0.39521990740740748</v>
      </c>
      <c r="CF334" s="63">
        <f t="shared" si="341"/>
        <v>0.39300925925925911</v>
      </c>
      <c r="CG334" s="63">
        <f t="shared" si="342"/>
        <v>0.39231481481481467</v>
      </c>
      <c r="CH334" s="36"/>
      <c r="CI334" s="36"/>
      <c r="CJ334" s="36"/>
      <c r="CK334" s="36"/>
      <c r="CL334" s="60">
        <v>60</v>
      </c>
    </row>
    <row r="335" spans="1:90" ht="28.5" customHeight="1" x14ac:dyDescent="0.25">
      <c r="A335" s="37">
        <v>16</v>
      </c>
      <c r="C335" s="37"/>
      <c r="D335" s="37"/>
      <c r="E335" s="37"/>
      <c r="F335" s="83"/>
      <c r="G335" s="44">
        <v>88.55</v>
      </c>
      <c r="H335" s="44">
        <f t="shared" si="296"/>
        <v>88.53</v>
      </c>
      <c r="I335" s="83">
        <v>88.49</v>
      </c>
      <c r="J335" s="43">
        <f t="shared" si="294"/>
        <v>-5.2736655742661401E-4</v>
      </c>
      <c r="K335" s="44">
        <f t="shared" si="295"/>
        <v>-4.6666666666681067E-2</v>
      </c>
      <c r="L335" s="76" t="s">
        <v>597</v>
      </c>
      <c r="M335" s="122">
        <v>80</v>
      </c>
      <c r="N335" s="46">
        <f t="shared" si="302"/>
        <v>88.536666666666676</v>
      </c>
      <c r="O335" s="46">
        <v>-0.02</v>
      </c>
      <c r="P335" s="78">
        <v>88.539999999999992</v>
      </c>
      <c r="Q335" s="46">
        <v>-0.02</v>
      </c>
      <c r="R335" s="78">
        <v>88.55</v>
      </c>
      <c r="S335" s="46">
        <v>-0.02</v>
      </c>
      <c r="T335" s="78">
        <v>88.58</v>
      </c>
      <c r="U335" s="47" t="str">
        <f t="shared" si="343"/>
        <v/>
      </c>
      <c r="V335" s="47" t="str">
        <f t="shared" si="344"/>
        <v/>
      </c>
      <c r="W335" s="47"/>
      <c r="X335" s="47"/>
      <c r="Y335" s="47"/>
      <c r="Z335" s="47"/>
      <c r="AA335" s="47"/>
      <c r="AB335" s="47"/>
      <c r="AC335" s="47"/>
      <c r="AD335" s="47"/>
      <c r="AE335" s="51">
        <f t="shared" si="297"/>
        <v>16</v>
      </c>
      <c r="AF335" s="51" t="str">
        <f t="shared" si="298"/>
        <v/>
      </c>
      <c r="AG335" s="51" t="str">
        <f t="shared" si="299"/>
        <v/>
      </c>
      <c r="AH335" s="51" t="str">
        <f t="shared" si="300"/>
        <v/>
      </c>
      <c r="AI335" s="52">
        <f t="shared" si="301"/>
        <v>88.53</v>
      </c>
      <c r="AJ335" s="68"/>
      <c r="AK335" s="53"/>
      <c r="AL335" s="52"/>
      <c r="AM335" s="53">
        <f t="shared" si="303"/>
        <v>44</v>
      </c>
      <c r="AN335" s="53">
        <f>IF(AJ335&lt;&gt;"",IF(AJ335="o",VLOOKUP(AM335,OpenSect!$A$1:$D$11,2),IF(AJ335="u",VLOOKUP(AM335,UpHill!$A$1:$D$35,2),IF(AJ335="d",VLOOKUP(AM335,DownHill!$A$1:$D$29,2),IF(AJ335="f",VLOOKUP(AM335,FlatUnd!$A$2:$D$30,2),IF(AJ335="t",VLOOKUP(AM335,TimeAdd!$A$1:$D$176,2),IF(AJ335="l",VLOOKUP(AM335,SLimit!$A$1:$D$8,2),AN334)))))),AN334)</f>
        <v>51</v>
      </c>
      <c r="AO335" s="53">
        <f>IF(AJ335&lt;&gt;"",IF(AJ335="o",VLOOKUP(AM335,OpenSect!$A$1:$D$11,3),IF(AJ335="u",VLOOKUP(AM335,UpHill!$A$1:$D$35,3),IF(AJ335="d",VLOOKUP(AM335,DownHill!$A$3:$D$29,3),IF(AJ335="f",VLOOKUP(AM335,FlatUnd!$A$2:$D$30,3),IF(AJ335="t",VLOOKUP(AM335,TimeAdd!$A$1:$D$18,3),IF(AJ335="l",VLOOKUP(AM335,SLimit!$A$1:$D$8,3),AO334)))))),AO334)</f>
        <v>57</v>
      </c>
      <c r="AP335" s="53">
        <f>IF(AJ335&lt;&gt;"",IF(AJ335="o",VLOOKUP(AM335,OpenSect!$A$1:$D$11,4),IF(AJ335="u",VLOOKUP(AM335,UpHill!$A$1:$D$35,4),IF(AJ335="d",VLOOKUP(AM335,DownHill!$A$1:$D$29,4),IF(AJ335="f",VLOOKUP(AM335,FlatUnd!$A$2:$D$30,4),IF(AJ335="t",VLOOKUP(AM335,TimeAdd!$A$1:$D$18,4),IF(AJ335="l",VLOOKUP(AM335,SLimit!$A$1:$D$8,4),AP334)))))),AP334)</f>
        <v>62</v>
      </c>
      <c r="AQ335" s="53">
        <f t="shared" si="304"/>
        <v>80</v>
      </c>
      <c r="AR335" s="54" t="str">
        <f t="shared" si="305"/>
        <v>37,0 km plate.</v>
      </c>
      <c r="AS335" s="55"/>
      <c r="AT335" s="55"/>
      <c r="AU335" s="56">
        <f>IF(GroupStTimes!$A$8=0,MIN(CB335,CD335,CF335),MIN(BZ335,CB335,CD335,CF335))</f>
        <v>0.34725694444444455</v>
      </c>
      <c r="AV335" s="56">
        <f>IF(GroupStTimes!$A$8=0,MAX(CC335,CE335,CG335),MAX(CA335,CC335,CE335,CG335))</f>
        <v>0.39527777777777784</v>
      </c>
      <c r="AW335" s="57" t="str">
        <f t="shared" si="306"/>
        <v/>
      </c>
      <c r="AX335" s="58" t="str">
        <f t="shared" si="307"/>
        <v/>
      </c>
      <c r="AY335" s="58" t="str">
        <f t="shared" si="308"/>
        <v/>
      </c>
      <c r="AZ335" s="31">
        <f t="shared" si="309"/>
        <v>87.93</v>
      </c>
      <c r="BA335" s="59">
        <f t="shared" si="310"/>
        <v>0.34876157407407415</v>
      </c>
      <c r="BB335" s="59">
        <f t="shared" si="311"/>
        <v>0.35431712962962975</v>
      </c>
      <c r="BC335" s="59">
        <f t="shared" si="312"/>
        <v>0.34677083333333342</v>
      </c>
      <c r="BD335" s="59">
        <f t="shared" si="313"/>
        <v>0.3926041666666667</v>
      </c>
      <c r="BE335" s="59">
        <f t="shared" si="314"/>
        <v>0.38442129629629634</v>
      </c>
      <c r="BF335" s="59">
        <f t="shared" si="315"/>
        <v>0.39483796296296303</v>
      </c>
      <c r="BG335" s="59">
        <f t="shared" si="316"/>
        <v>0.39266203703703689</v>
      </c>
      <c r="BH335" s="59">
        <f t="shared" si="317"/>
        <v>0.39196759259259245</v>
      </c>
      <c r="BI335" s="31">
        <f t="shared" si="318"/>
        <v>0.59999999999999432</v>
      </c>
      <c r="BJ335" s="61">
        <f t="shared" si="319"/>
        <v>1.3636363636363507E-2</v>
      </c>
      <c r="BK335" s="61">
        <f t="shared" si="320"/>
        <v>1.176470588235283E-2</v>
      </c>
      <c r="BL335" s="61">
        <f t="shared" si="321"/>
        <v>1.0526315789473585E-2</v>
      </c>
      <c r="BM335" s="61">
        <f t="shared" si="322"/>
        <v>9.6774193548386182E-3</v>
      </c>
      <c r="BN335" s="62">
        <f t="shared" si="323"/>
        <v>0</v>
      </c>
      <c r="BO335" s="62">
        <f t="shared" si="324"/>
        <v>0</v>
      </c>
      <c r="BP335" s="62">
        <f t="shared" si="325"/>
        <v>49</v>
      </c>
      <c r="BQ335" s="62">
        <f t="shared" si="326"/>
        <v>0</v>
      </c>
      <c r="BR335" s="62">
        <f t="shared" si="327"/>
        <v>0</v>
      </c>
      <c r="BS335" s="62">
        <f t="shared" si="328"/>
        <v>42</v>
      </c>
      <c r="BT335" s="62">
        <f t="shared" si="329"/>
        <v>0</v>
      </c>
      <c r="BU335" s="62">
        <f t="shared" si="330"/>
        <v>0</v>
      </c>
      <c r="BV335" s="62">
        <f t="shared" si="331"/>
        <v>38</v>
      </c>
      <c r="BW335" s="62">
        <f t="shared" si="332"/>
        <v>0</v>
      </c>
      <c r="BX335" s="62">
        <f t="shared" si="333"/>
        <v>0</v>
      </c>
      <c r="BY335" s="62">
        <f t="shared" si="334"/>
        <v>35</v>
      </c>
      <c r="BZ335" s="63">
        <f t="shared" si="335"/>
        <v>0.34932870370370378</v>
      </c>
      <c r="CA335" s="63">
        <f t="shared" si="336"/>
        <v>0.35488425925925937</v>
      </c>
      <c r="CB335" s="63">
        <f t="shared" si="337"/>
        <v>0.34725694444444455</v>
      </c>
      <c r="CC335" s="63">
        <f t="shared" si="338"/>
        <v>0.39309027777777783</v>
      </c>
      <c r="CD335" s="63">
        <f t="shared" si="339"/>
        <v>0.38486111111111115</v>
      </c>
      <c r="CE335" s="63">
        <f t="shared" si="340"/>
        <v>0.39527777777777784</v>
      </c>
      <c r="CF335" s="63">
        <f t="shared" si="341"/>
        <v>0.39306712962962947</v>
      </c>
      <c r="CG335" s="63">
        <f t="shared" si="342"/>
        <v>0.39237268518518503</v>
      </c>
      <c r="CH335" s="36"/>
      <c r="CI335" s="36"/>
      <c r="CJ335" s="36"/>
      <c r="CK335" s="36"/>
      <c r="CL335" s="60">
        <v>60</v>
      </c>
    </row>
    <row r="336" spans="1:90" ht="28.5" customHeight="1" x14ac:dyDescent="0.25">
      <c r="A336" s="37">
        <v>16</v>
      </c>
      <c r="B336" s="16" t="s">
        <v>1088</v>
      </c>
      <c r="C336" s="37"/>
      <c r="D336" s="37"/>
      <c r="E336" s="37"/>
      <c r="F336" s="83"/>
      <c r="G336" s="44">
        <v>88.74</v>
      </c>
      <c r="H336" s="44">
        <f t="shared" si="296"/>
        <v>88.72</v>
      </c>
      <c r="I336" s="83">
        <v>88.69</v>
      </c>
      <c r="J336" s="43">
        <f t="shared" si="294"/>
        <v>-4.8859322734622339E-4</v>
      </c>
      <c r="K336" s="44">
        <f t="shared" si="295"/>
        <v>-4.3333333333336554E-2</v>
      </c>
      <c r="L336" s="76" t="s">
        <v>1089</v>
      </c>
      <c r="M336" s="122">
        <v>100</v>
      </c>
      <c r="N336" s="46">
        <f t="shared" si="302"/>
        <v>88.733333333333334</v>
      </c>
      <c r="O336" s="46">
        <v>-0.02</v>
      </c>
      <c r="P336" s="78">
        <v>88.74</v>
      </c>
      <c r="Q336" s="46">
        <v>-0.02</v>
      </c>
      <c r="R336" s="78">
        <v>88.74</v>
      </c>
      <c r="S336" s="46">
        <v>-0.02</v>
      </c>
      <c r="T336" s="78">
        <v>88.78</v>
      </c>
      <c r="U336" s="47" t="str">
        <f t="shared" si="343"/>
        <v/>
      </c>
      <c r="V336" s="47" t="str">
        <f t="shared" si="344"/>
        <v/>
      </c>
      <c r="W336" s="47"/>
      <c r="X336" s="47"/>
      <c r="Y336" s="47"/>
      <c r="Z336" s="47"/>
      <c r="AA336" s="47"/>
      <c r="AB336" s="47"/>
      <c r="AC336" s="47"/>
      <c r="AD336" s="47"/>
      <c r="AE336" s="51">
        <f t="shared" si="297"/>
        <v>16</v>
      </c>
      <c r="AF336" s="51" t="str">
        <f t="shared" si="298"/>
        <v>D Und</v>
      </c>
      <c r="AG336" s="51" t="str">
        <f t="shared" si="299"/>
        <v/>
      </c>
      <c r="AH336" s="51" t="str">
        <f t="shared" si="300"/>
        <v/>
      </c>
      <c r="AI336" s="52">
        <f t="shared" si="301"/>
        <v>88.72</v>
      </c>
      <c r="AJ336" s="68"/>
      <c r="AK336" s="53"/>
      <c r="AL336" s="52"/>
      <c r="AM336" s="53">
        <f t="shared" si="303"/>
        <v>44</v>
      </c>
      <c r="AN336" s="53">
        <f>IF(AJ336&lt;&gt;"",IF(AJ336="o",VLOOKUP(AM336,OpenSect!$A$1:$D$11,2),IF(AJ336="u",VLOOKUP(AM336,UpHill!$A$1:$D$35,2),IF(AJ336="d",VLOOKUP(AM336,DownHill!$A$1:$D$29,2),IF(AJ336="f",VLOOKUP(AM336,FlatUnd!$A$2:$D$30,2),IF(AJ336="t",VLOOKUP(AM336,TimeAdd!$A$1:$D$176,2),IF(AJ336="l",VLOOKUP(AM336,SLimit!$A$1:$D$8,2),AN335)))))),AN335)</f>
        <v>51</v>
      </c>
      <c r="AO336" s="53">
        <f>IF(AJ336&lt;&gt;"",IF(AJ336="o",VLOOKUP(AM336,OpenSect!$A$1:$D$11,3),IF(AJ336="u",VLOOKUP(AM336,UpHill!$A$1:$D$35,3),IF(AJ336="d",VLOOKUP(AM336,DownHill!$A$3:$D$29,3),IF(AJ336="f",VLOOKUP(AM336,FlatUnd!$A$2:$D$30,3),IF(AJ336="t",VLOOKUP(AM336,TimeAdd!$A$1:$D$18,3),IF(AJ336="l",VLOOKUP(AM336,SLimit!$A$1:$D$8,3),AO335)))))),AO335)</f>
        <v>57</v>
      </c>
      <c r="AP336" s="53">
        <f>IF(AJ336&lt;&gt;"",IF(AJ336="o",VLOOKUP(AM336,OpenSect!$A$1:$D$11,4),IF(AJ336="u",VLOOKUP(AM336,UpHill!$A$1:$D$35,4),IF(AJ336="d",VLOOKUP(AM336,DownHill!$A$1:$D$29,4),IF(AJ336="f",VLOOKUP(AM336,FlatUnd!$A$2:$D$30,4),IF(AJ336="t",VLOOKUP(AM336,TimeAdd!$A$1:$D$18,4),IF(AJ336="l",VLOOKUP(AM336,SLimit!$A$1:$D$8,4),AP335)))))),AP335)</f>
        <v>62</v>
      </c>
      <c r="AQ336" s="53">
        <f t="shared" si="304"/>
        <v>100</v>
      </c>
      <c r="AR336" s="54" t="str">
        <f t="shared" si="305"/>
        <v>100 Speed limit.  {37,2 km plate}</v>
      </c>
      <c r="AS336" s="55"/>
      <c r="AT336" s="55"/>
      <c r="AU336" s="56">
        <f>IF(GroupStTimes!$A$8=0,MIN(CB336,CD336,CF336),MIN(BZ336,CB336,CD336,CF336))</f>
        <v>0.34741898148148159</v>
      </c>
      <c r="AV336" s="56">
        <f>IF(GroupStTimes!$A$8=0,MAX(CC336,CE336,CG336),MAX(CA336,CC336,CE336,CG336))</f>
        <v>0.39541666666666675</v>
      </c>
      <c r="AW336" s="57" t="str">
        <f t="shared" si="306"/>
        <v/>
      </c>
      <c r="AX336" s="58" t="str">
        <f t="shared" si="307"/>
        <v/>
      </c>
      <c r="AY336" s="58" t="str">
        <f t="shared" si="308"/>
        <v/>
      </c>
      <c r="AZ336" s="31">
        <f t="shared" si="309"/>
        <v>87.93</v>
      </c>
      <c r="BA336" s="59">
        <f t="shared" si="310"/>
        <v>0.34876157407407415</v>
      </c>
      <c r="BB336" s="59">
        <f t="shared" si="311"/>
        <v>0.35431712962962975</v>
      </c>
      <c r="BC336" s="59">
        <f t="shared" si="312"/>
        <v>0.34677083333333342</v>
      </c>
      <c r="BD336" s="59">
        <f t="shared" si="313"/>
        <v>0.3926041666666667</v>
      </c>
      <c r="BE336" s="59">
        <f t="shared" si="314"/>
        <v>0.38442129629629634</v>
      </c>
      <c r="BF336" s="59">
        <f t="shared" si="315"/>
        <v>0.39483796296296303</v>
      </c>
      <c r="BG336" s="59">
        <f t="shared" si="316"/>
        <v>0.39266203703703689</v>
      </c>
      <c r="BH336" s="59">
        <f t="shared" si="317"/>
        <v>0.39196759259259245</v>
      </c>
      <c r="BI336" s="31">
        <f t="shared" si="318"/>
        <v>0.78999999999999204</v>
      </c>
      <c r="BJ336" s="61">
        <f t="shared" si="319"/>
        <v>1.7954545454545275E-2</v>
      </c>
      <c r="BK336" s="61">
        <f t="shared" si="320"/>
        <v>1.5490196078431216E-2</v>
      </c>
      <c r="BL336" s="61">
        <f t="shared" si="321"/>
        <v>1.3859649122806877E-2</v>
      </c>
      <c r="BM336" s="61">
        <f t="shared" si="322"/>
        <v>1.2741935483870839E-2</v>
      </c>
      <c r="BN336" s="62">
        <f t="shared" si="323"/>
        <v>0</v>
      </c>
      <c r="BO336" s="62">
        <f t="shared" si="324"/>
        <v>1</v>
      </c>
      <c r="BP336" s="62">
        <f t="shared" si="325"/>
        <v>5</v>
      </c>
      <c r="BQ336" s="62">
        <f t="shared" si="326"/>
        <v>0</v>
      </c>
      <c r="BR336" s="62">
        <f t="shared" si="327"/>
        <v>0</v>
      </c>
      <c r="BS336" s="62">
        <f t="shared" si="328"/>
        <v>56</v>
      </c>
      <c r="BT336" s="62">
        <f t="shared" si="329"/>
        <v>0</v>
      </c>
      <c r="BU336" s="62">
        <f t="shared" si="330"/>
        <v>0</v>
      </c>
      <c r="BV336" s="62">
        <f t="shared" si="331"/>
        <v>50</v>
      </c>
      <c r="BW336" s="62">
        <f t="shared" si="332"/>
        <v>0</v>
      </c>
      <c r="BX336" s="62">
        <f t="shared" si="333"/>
        <v>0</v>
      </c>
      <c r="BY336" s="62">
        <f t="shared" si="334"/>
        <v>46</v>
      </c>
      <c r="BZ336" s="63">
        <f t="shared" si="335"/>
        <v>0.34951388888888896</v>
      </c>
      <c r="CA336" s="63">
        <f t="shared" si="336"/>
        <v>0.35506944444444455</v>
      </c>
      <c r="CB336" s="63">
        <f t="shared" si="337"/>
        <v>0.34741898148148159</v>
      </c>
      <c r="CC336" s="63">
        <f t="shared" si="338"/>
        <v>0.39325231481481487</v>
      </c>
      <c r="CD336" s="63">
        <f t="shared" si="339"/>
        <v>0.38500000000000006</v>
      </c>
      <c r="CE336" s="63">
        <f t="shared" si="340"/>
        <v>0.39541666666666675</v>
      </c>
      <c r="CF336" s="63">
        <f t="shared" si="341"/>
        <v>0.39319444444444429</v>
      </c>
      <c r="CG336" s="63">
        <f t="shared" si="342"/>
        <v>0.39249999999999985</v>
      </c>
      <c r="CH336" s="36"/>
      <c r="CI336" s="36"/>
      <c r="CJ336" s="36"/>
      <c r="CK336" s="36"/>
      <c r="CL336" s="60">
        <v>60</v>
      </c>
    </row>
    <row r="337" spans="1:90" ht="28.5" customHeight="1" x14ac:dyDescent="0.25">
      <c r="A337" s="37">
        <v>16</v>
      </c>
      <c r="B337" s="16" t="s">
        <v>1088</v>
      </c>
      <c r="C337" s="37" t="s">
        <v>67</v>
      </c>
      <c r="D337" s="37">
        <v>47</v>
      </c>
      <c r="E337" s="37"/>
      <c r="F337" s="83"/>
      <c r="G337" s="44">
        <v>88.86</v>
      </c>
      <c r="H337" s="44">
        <f t="shared" si="296"/>
        <v>88.84</v>
      </c>
      <c r="I337" s="83">
        <v>88.81</v>
      </c>
      <c r="J337" s="43">
        <f t="shared" si="294"/>
        <v>-4.8793304057354525E-4</v>
      </c>
      <c r="K337" s="44">
        <f t="shared" si="295"/>
        <v>-4.3333333333336554E-2</v>
      </c>
      <c r="L337" s="76" t="s">
        <v>170</v>
      </c>
      <c r="M337" s="122">
        <v>100</v>
      </c>
      <c r="N337" s="46">
        <f t="shared" si="302"/>
        <v>88.853333333333339</v>
      </c>
      <c r="O337" s="46">
        <v>-0.02</v>
      </c>
      <c r="P337" s="78">
        <v>88.86</v>
      </c>
      <c r="Q337" s="46">
        <v>-0.02</v>
      </c>
      <c r="R337" s="78">
        <v>88.86</v>
      </c>
      <c r="S337" s="46">
        <v>-0.02</v>
      </c>
      <c r="T337" s="78">
        <v>88.9</v>
      </c>
      <c r="U337" s="47" t="str">
        <f t="shared" si="343"/>
        <v/>
      </c>
      <c r="V337" s="47" t="str">
        <f t="shared" si="344"/>
        <v/>
      </c>
      <c r="W337" s="47"/>
      <c r="X337" s="47"/>
      <c r="Y337" s="47"/>
      <c r="Z337" s="47"/>
      <c r="AA337" s="47"/>
      <c r="AB337" s="47"/>
      <c r="AC337" s="47"/>
      <c r="AD337" s="47"/>
      <c r="AE337" s="51">
        <f t="shared" si="297"/>
        <v>16</v>
      </c>
      <c r="AF337" s="51" t="str">
        <f t="shared" si="298"/>
        <v>D Und</v>
      </c>
      <c r="AG337" s="51" t="str">
        <f t="shared" si="299"/>
        <v>d</v>
      </c>
      <c r="AH337" s="51">
        <f t="shared" si="300"/>
        <v>47</v>
      </c>
      <c r="AI337" s="52">
        <f t="shared" si="301"/>
        <v>88.84</v>
      </c>
      <c r="AJ337" s="68"/>
      <c r="AK337" s="53"/>
      <c r="AL337" s="52"/>
      <c r="AM337" s="53">
        <f t="shared" si="303"/>
        <v>44</v>
      </c>
      <c r="AN337" s="53">
        <f>IF(AJ337&lt;&gt;"",IF(AJ337="o",VLOOKUP(AM337,OpenSect!$A$1:$D$11,2),IF(AJ337="u",VLOOKUP(AM337,UpHill!$A$1:$D$35,2),IF(AJ337="d",VLOOKUP(AM337,DownHill!$A$1:$D$29,2),IF(AJ337="f",VLOOKUP(AM337,FlatUnd!$A$2:$D$30,2),IF(AJ337="t",VLOOKUP(AM337,TimeAdd!$A$1:$D$176,2),IF(AJ337="l",VLOOKUP(AM337,SLimit!$A$1:$D$8,2),AN336)))))),AN336)</f>
        <v>51</v>
      </c>
      <c r="AO337" s="53">
        <f>IF(AJ337&lt;&gt;"",IF(AJ337="o",VLOOKUP(AM337,OpenSect!$A$1:$D$11,3),IF(AJ337="u",VLOOKUP(AM337,UpHill!$A$1:$D$35,3),IF(AJ337="d",VLOOKUP(AM337,DownHill!$A$3:$D$29,3),IF(AJ337="f",VLOOKUP(AM337,FlatUnd!$A$2:$D$30,3),IF(AJ337="t",VLOOKUP(AM337,TimeAdd!$A$1:$D$18,3),IF(AJ337="l",VLOOKUP(AM337,SLimit!$A$1:$D$8,3),AO336)))))),AO336)</f>
        <v>57</v>
      </c>
      <c r="AP337" s="53">
        <f>IF(AJ337&lt;&gt;"",IF(AJ337="o",VLOOKUP(AM337,OpenSect!$A$1:$D$11,4),IF(AJ337="u",VLOOKUP(AM337,UpHill!$A$1:$D$35,4),IF(AJ337="d",VLOOKUP(AM337,DownHill!$A$1:$D$29,4),IF(AJ337="f",VLOOKUP(AM337,FlatUnd!$A$2:$D$30,4),IF(AJ337="t",VLOOKUP(AM337,TimeAdd!$A$1:$D$18,4),IF(AJ337="l",VLOOKUP(AM337,SLimit!$A$1:$D$8,4),AP336)))))),AP336)</f>
        <v>62</v>
      </c>
      <c r="AQ337" s="53">
        <f t="shared" si="304"/>
        <v>100</v>
      </c>
      <c r="AR337" s="54" t="str">
        <f t="shared" si="305"/>
        <v>Overhead wires</v>
      </c>
      <c r="AS337" s="55"/>
      <c r="AT337" s="55"/>
      <c r="AU337" s="56">
        <f>IF(GroupStTimes!$A$8=0,MIN(CB337,CD337,CF337),MIN(BZ337,CB337,CD337,CF337))</f>
        <v>0.34751157407407418</v>
      </c>
      <c r="AV337" s="56">
        <f>IF(GroupStTimes!$A$8=0,MAX(CC337,CE337,CG337),MAX(CA337,CC337,CE337,CG337))</f>
        <v>0.39549768518518524</v>
      </c>
      <c r="AW337" s="57" t="str">
        <f t="shared" si="306"/>
        <v/>
      </c>
      <c r="AX337" s="58" t="str">
        <f t="shared" si="307"/>
        <v/>
      </c>
      <c r="AY337" s="58" t="str">
        <f t="shared" si="308"/>
        <v/>
      </c>
      <c r="AZ337" s="31">
        <f t="shared" si="309"/>
        <v>87.93</v>
      </c>
      <c r="BA337" s="59">
        <f t="shared" si="310"/>
        <v>0.34876157407407415</v>
      </c>
      <c r="BB337" s="59">
        <f t="shared" si="311"/>
        <v>0.35431712962962975</v>
      </c>
      <c r="BC337" s="59">
        <f t="shared" si="312"/>
        <v>0.34677083333333342</v>
      </c>
      <c r="BD337" s="59">
        <f t="shared" si="313"/>
        <v>0.3926041666666667</v>
      </c>
      <c r="BE337" s="59">
        <f t="shared" si="314"/>
        <v>0.38442129629629634</v>
      </c>
      <c r="BF337" s="59">
        <f t="shared" si="315"/>
        <v>0.39483796296296303</v>
      </c>
      <c r="BG337" s="59">
        <f t="shared" si="316"/>
        <v>0.39266203703703689</v>
      </c>
      <c r="BH337" s="59">
        <f t="shared" si="317"/>
        <v>0.39196759259259245</v>
      </c>
      <c r="BI337" s="31">
        <f t="shared" si="318"/>
        <v>0.90999999999999659</v>
      </c>
      <c r="BJ337" s="61">
        <f t="shared" si="319"/>
        <v>2.0681818181818103E-2</v>
      </c>
      <c r="BK337" s="61">
        <f t="shared" si="320"/>
        <v>1.7843137254901893E-2</v>
      </c>
      <c r="BL337" s="61">
        <f t="shared" si="321"/>
        <v>1.5964912280701696E-2</v>
      </c>
      <c r="BM337" s="61">
        <f t="shared" si="322"/>
        <v>1.4677419354838654E-2</v>
      </c>
      <c r="BN337" s="62">
        <f t="shared" si="323"/>
        <v>0</v>
      </c>
      <c r="BO337" s="62">
        <f t="shared" si="324"/>
        <v>1</v>
      </c>
      <c r="BP337" s="62">
        <f t="shared" si="325"/>
        <v>14</v>
      </c>
      <c r="BQ337" s="62">
        <f t="shared" si="326"/>
        <v>0</v>
      </c>
      <c r="BR337" s="62">
        <f t="shared" si="327"/>
        <v>1</v>
      </c>
      <c r="BS337" s="62">
        <f t="shared" si="328"/>
        <v>4</v>
      </c>
      <c r="BT337" s="62">
        <f t="shared" si="329"/>
        <v>0</v>
      </c>
      <c r="BU337" s="62">
        <f t="shared" si="330"/>
        <v>0</v>
      </c>
      <c r="BV337" s="62">
        <f t="shared" si="331"/>
        <v>57</v>
      </c>
      <c r="BW337" s="62">
        <f t="shared" si="332"/>
        <v>0</v>
      </c>
      <c r="BX337" s="62">
        <f t="shared" si="333"/>
        <v>0</v>
      </c>
      <c r="BY337" s="62">
        <f t="shared" si="334"/>
        <v>53</v>
      </c>
      <c r="BZ337" s="63">
        <f t="shared" si="335"/>
        <v>0.34961805555555564</v>
      </c>
      <c r="CA337" s="63">
        <f t="shared" si="336"/>
        <v>0.35517361111111123</v>
      </c>
      <c r="CB337" s="63">
        <f t="shared" si="337"/>
        <v>0.34751157407407418</v>
      </c>
      <c r="CC337" s="63">
        <f t="shared" si="338"/>
        <v>0.39334490740740746</v>
      </c>
      <c r="CD337" s="63">
        <f t="shared" si="339"/>
        <v>0.38508101851851856</v>
      </c>
      <c r="CE337" s="63">
        <f t="shared" si="340"/>
        <v>0.39549768518518524</v>
      </c>
      <c r="CF337" s="63">
        <f t="shared" si="341"/>
        <v>0.39327546296296284</v>
      </c>
      <c r="CG337" s="63">
        <f t="shared" si="342"/>
        <v>0.3925810185185184</v>
      </c>
      <c r="CH337" s="36"/>
      <c r="CI337" s="36"/>
      <c r="CJ337" s="36"/>
      <c r="CK337" s="36"/>
      <c r="CL337" s="60">
        <v>60</v>
      </c>
    </row>
    <row r="338" spans="1:90" ht="28.5" customHeight="1" x14ac:dyDescent="0.25">
      <c r="A338" s="37">
        <v>16</v>
      </c>
      <c r="B338" s="16" t="s">
        <v>71</v>
      </c>
      <c r="C338" s="37" t="s">
        <v>67</v>
      </c>
      <c r="D338" s="37">
        <v>47</v>
      </c>
      <c r="E338" s="37"/>
      <c r="F338" s="83"/>
      <c r="G338" s="44">
        <v>89.05</v>
      </c>
      <c r="H338" s="44">
        <f t="shared" si="296"/>
        <v>89.04</v>
      </c>
      <c r="I338" s="83">
        <v>89.01</v>
      </c>
      <c r="J338" s="43">
        <f t="shared" si="294"/>
        <v>-4.1193873347558407E-4</v>
      </c>
      <c r="K338" s="44">
        <f t="shared" si="295"/>
        <v>-3.666666666666174E-2</v>
      </c>
      <c r="L338" s="76" t="s">
        <v>1090</v>
      </c>
      <c r="M338" s="122">
        <v>120</v>
      </c>
      <c r="N338" s="46">
        <f t="shared" si="302"/>
        <v>89.046666666666667</v>
      </c>
      <c r="O338" s="46">
        <v>-0.02</v>
      </c>
      <c r="P338" s="78">
        <v>89.06</v>
      </c>
      <c r="Q338" s="46">
        <v>-0.02</v>
      </c>
      <c r="R338" s="78">
        <v>89.05</v>
      </c>
      <c r="S338" s="46">
        <v>-0.02</v>
      </c>
      <c r="T338" s="78">
        <v>89.09</v>
      </c>
      <c r="U338" s="47" t="str">
        <f t="shared" si="343"/>
        <v/>
      </c>
      <c r="V338" s="47" t="str">
        <f t="shared" si="344"/>
        <v/>
      </c>
      <c r="W338" s="47"/>
      <c r="X338" s="47"/>
      <c r="Y338" s="47"/>
      <c r="Z338" s="47"/>
      <c r="AA338" s="47"/>
      <c r="AB338" s="47"/>
      <c r="AC338" s="47"/>
      <c r="AD338" s="47"/>
      <c r="AE338" s="51">
        <f t="shared" si="297"/>
        <v>16</v>
      </c>
      <c r="AF338" s="51" t="str">
        <f t="shared" si="298"/>
        <v>D</v>
      </c>
      <c r="AG338" s="51" t="str">
        <f t="shared" si="299"/>
        <v>d</v>
      </c>
      <c r="AH338" s="51">
        <f t="shared" si="300"/>
        <v>47</v>
      </c>
      <c r="AI338" s="52">
        <f t="shared" si="301"/>
        <v>89.04</v>
      </c>
      <c r="AJ338" s="68"/>
      <c r="AK338" s="53"/>
      <c r="AL338" s="52"/>
      <c r="AM338" s="53">
        <f t="shared" si="303"/>
        <v>44</v>
      </c>
      <c r="AN338" s="53">
        <f>IF(AJ338&lt;&gt;"",IF(AJ338="o",VLOOKUP(AM338,OpenSect!$A$1:$D$11,2),IF(AJ338="u",VLOOKUP(AM338,UpHill!$A$1:$D$35,2),IF(AJ338="d",VLOOKUP(AM338,DownHill!$A$1:$D$29,2),IF(AJ338="f",VLOOKUP(AM338,FlatUnd!$A$2:$D$30,2),IF(AJ338="t",VLOOKUP(AM338,TimeAdd!$A$1:$D$176,2),IF(AJ338="l",VLOOKUP(AM338,SLimit!$A$1:$D$8,2),AN337)))))),AN337)</f>
        <v>51</v>
      </c>
      <c r="AO338" s="53">
        <f>IF(AJ338&lt;&gt;"",IF(AJ338="o",VLOOKUP(AM338,OpenSect!$A$1:$D$11,3),IF(AJ338="u",VLOOKUP(AM338,UpHill!$A$1:$D$35,3),IF(AJ338="d",VLOOKUP(AM338,DownHill!$A$3:$D$29,3),IF(AJ338="f",VLOOKUP(AM338,FlatUnd!$A$2:$D$30,3),IF(AJ338="t",VLOOKUP(AM338,TimeAdd!$A$1:$D$18,3),IF(AJ338="l",VLOOKUP(AM338,SLimit!$A$1:$D$8,3),AO337)))))),AO337)</f>
        <v>57</v>
      </c>
      <c r="AP338" s="53">
        <f>IF(AJ338&lt;&gt;"",IF(AJ338="o",VLOOKUP(AM338,OpenSect!$A$1:$D$11,4),IF(AJ338="u",VLOOKUP(AM338,UpHill!$A$1:$D$35,4),IF(AJ338="d",VLOOKUP(AM338,DownHill!$A$1:$D$29,4),IF(AJ338="f",VLOOKUP(AM338,FlatUnd!$A$2:$D$30,4),IF(AJ338="t",VLOOKUP(AM338,TimeAdd!$A$1:$D$18,4),IF(AJ338="l",VLOOKUP(AM338,SLimit!$A$1:$D$8,4),AP337)))))),AP337)</f>
        <v>62</v>
      </c>
      <c r="AQ338" s="53">
        <f t="shared" si="304"/>
        <v>120</v>
      </c>
      <c r="AR338" s="54" t="str">
        <f t="shared" si="305"/>
        <v>120 Speed limit.</v>
      </c>
      <c r="AS338" s="55"/>
      <c r="AT338" s="55"/>
      <c r="AU338" s="56">
        <f>IF(GroupStTimes!$A$8=0,MIN(CB338,CD338,CF338),MIN(BZ338,CB338,CD338,CF338))</f>
        <v>0.34767361111111117</v>
      </c>
      <c r="AV338" s="56">
        <f>IF(GroupStTimes!$A$8=0,MAX(CC338,CE338,CG338),MAX(CA338,CC338,CE338,CG338))</f>
        <v>0.39564814814814819</v>
      </c>
      <c r="AW338" s="57" t="str">
        <f t="shared" si="306"/>
        <v/>
      </c>
      <c r="AX338" s="58" t="str">
        <f t="shared" si="307"/>
        <v/>
      </c>
      <c r="AY338" s="58" t="str">
        <f t="shared" si="308"/>
        <v/>
      </c>
      <c r="AZ338" s="31">
        <f t="shared" si="309"/>
        <v>87.93</v>
      </c>
      <c r="BA338" s="59">
        <f t="shared" si="310"/>
        <v>0.34876157407407415</v>
      </c>
      <c r="BB338" s="59">
        <f t="shared" si="311"/>
        <v>0.35431712962962975</v>
      </c>
      <c r="BC338" s="59">
        <f t="shared" si="312"/>
        <v>0.34677083333333342</v>
      </c>
      <c r="BD338" s="59">
        <f t="shared" si="313"/>
        <v>0.3926041666666667</v>
      </c>
      <c r="BE338" s="59">
        <f t="shared" si="314"/>
        <v>0.38442129629629634</v>
      </c>
      <c r="BF338" s="59">
        <f t="shared" si="315"/>
        <v>0.39483796296296303</v>
      </c>
      <c r="BG338" s="59">
        <f t="shared" si="316"/>
        <v>0.39266203703703689</v>
      </c>
      <c r="BH338" s="59">
        <f t="shared" si="317"/>
        <v>0.39196759259259245</v>
      </c>
      <c r="BI338" s="31">
        <f t="shared" si="318"/>
        <v>1.1099999999999994</v>
      </c>
      <c r="BJ338" s="61">
        <f t="shared" si="319"/>
        <v>2.5227272727272713E-2</v>
      </c>
      <c r="BK338" s="61">
        <f t="shared" si="320"/>
        <v>2.1764705882352929E-2</v>
      </c>
      <c r="BL338" s="61">
        <f t="shared" si="321"/>
        <v>1.9473684210526306E-2</v>
      </c>
      <c r="BM338" s="61">
        <f t="shared" si="322"/>
        <v>1.7903225806451605E-2</v>
      </c>
      <c r="BN338" s="62">
        <f t="shared" si="323"/>
        <v>0</v>
      </c>
      <c r="BO338" s="62">
        <f t="shared" si="324"/>
        <v>1</v>
      </c>
      <c r="BP338" s="62">
        <f t="shared" si="325"/>
        <v>31</v>
      </c>
      <c r="BQ338" s="62">
        <f t="shared" si="326"/>
        <v>0</v>
      </c>
      <c r="BR338" s="62">
        <f t="shared" si="327"/>
        <v>1</v>
      </c>
      <c r="BS338" s="62">
        <f t="shared" si="328"/>
        <v>18</v>
      </c>
      <c r="BT338" s="62">
        <f t="shared" si="329"/>
        <v>0</v>
      </c>
      <c r="BU338" s="62">
        <f t="shared" si="330"/>
        <v>1</v>
      </c>
      <c r="BV338" s="62">
        <f t="shared" si="331"/>
        <v>10</v>
      </c>
      <c r="BW338" s="62">
        <f t="shared" si="332"/>
        <v>0</v>
      </c>
      <c r="BX338" s="62">
        <f t="shared" si="333"/>
        <v>1</v>
      </c>
      <c r="BY338" s="62">
        <f t="shared" si="334"/>
        <v>4</v>
      </c>
      <c r="BZ338" s="63">
        <f t="shared" si="335"/>
        <v>0.34981481481481491</v>
      </c>
      <c r="CA338" s="63">
        <f t="shared" si="336"/>
        <v>0.3553703703703705</v>
      </c>
      <c r="CB338" s="63">
        <f t="shared" si="337"/>
        <v>0.34767361111111117</v>
      </c>
      <c r="CC338" s="63">
        <f t="shared" si="338"/>
        <v>0.39350694444444445</v>
      </c>
      <c r="CD338" s="63">
        <f t="shared" si="339"/>
        <v>0.38523148148148151</v>
      </c>
      <c r="CE338" s="63">
        <f t="shared" si="340"/>
        <v>0.39564814814814819</v>
      </c>
      <c r="CF338" s="63">
        <f t="shared" si="341"/>
        <v>0.39340277777777766</v>
      </c>
      <c r="CG338" s="63">
        <f t="shared" si="342"/>
        <v>0.39270833333333321</v>
      </c>
      <c r="CH338" s="36"/>
      <c r="CI338" s="36"/>
      <c r="CJ338" s="36"/>
      <c r="CK338" s="36"/>
      <c r="CL338" s="60">
        <v>60</v>
      </c>
    </row>
    <row r="339" spans="1:90" ht="28.5" customHeight="1" x14ac:dyDescent="0.25">
      <c r="A339" s="37">
        <v>16</v>
      </c>
      <c r="C339" s="37"/>
      <c r="D339" s="37"/>
      <c r="E339" s="37"/>
      <c r="F339" s="83"/>
      <c r="G339" s="44">
        <v>89.54</v>
      </c>
      <c r="H339" s="44">
        <f t="shared" si="296"/>
        <v>89.52</v>
      </c>
      <c r="I339" s="83">
        <v>89.49</v>
      </c>
      <c r="J339" s="43">
        <f t="shared" si="294"/>
        <v>-4.469773159014467E-4</v>
      </c>
      <c r="K339" s="44">
        <f t="shared" si="295"/>
        <v>-4.0000000000020464E-2</v>
      </c>
      <c r="L339" s="76" t="s">
        <v>598</v>
      </c>
      <c r="M339" s="122">
        <v>120</v>
      </c>
      <c r="N339" s="46">
        <f t="shared" si="302"/>
        <v>89.530000000000015</v>
      </c>
      <c r="O339" s="46">
        <v>-0.02</v>
      </c>
      <c r="P339" s="78">
        <v>89.54</v>
      </c>
      <c r="Q339" s="46">
        <v>-0.02</v>
      </c>
      <c r="R339" s="78">
        <v>89.54</v>
      </c>
      <c r="S339" s="46">
        <v>-0.02</v>
      </c>
      <c r="T339" s="78">
        <v>89.57</v>
      </c>
      <c r="U339" s="47" t="str">
        <f t="shared" si="343"/>
        <v/>
      </c>
      <c r="V339" s="47" t="str">
        <f t="shared" si="344"/>
        <v/>
      </c>
      <c r="W339" s="47"/>
      <c r="X339" s="47"/>
      <c r="Y339" s="47"/>
      <c r="Z339" s="47"/>
      <c r="AA339" s="47"/>
      <c r="AB339" s="47"/>
      <c r="AC339" s="47"/>
      <c r="AD339" s="47"/>
      <c r="AE339" s="51">
        <f t="shared" si="297"/>
        <v>16</v>
      </c>
      <c r="AF339" s="51" t="str">
        <f t="shared" si="298"/>
        <v/>
      </c>
      <c r="AG339" s="51" t="str">
        <f t="shared" si="299"/>
        <v/>
      </c>
      <c r="AH339" s="51" t="str">
        <f t="shared" si="300"/>
        <v/>
      </c>
      <c r="AI339" s="52">
        <f t="shared" si="301"/>
        <v>89.52</v>
      </c>
      <c r="AJ339" s="68"/>
      <c r="AK339" s="53"/>
      <c r="AL339" s="52"/>
      <c r="AM339" s="53">
        <f t="shared" si="303"/>
        <v>44</v>
      </c>
      <c r="AN339" s="53">
        <f>IF(AJ339&lt;&gt;"",IF(AJ339="o",VLOOKUP(AM339,OpenSect!$A$1:$D$11,2),IF(AJ339="u",VLOOKUP(AM339,UpHill!$A$1:$D$35,2),IF(AJ339="d",VLOOKUP(AM339,DownHill!$A$1:$D$29,2),IF(AJ339="f",VLOOKUP(AM339,FlatUnd!$A$2:$D$30,2),IF(AJ339="t",VLOOKUP(AM339,TimeAdd!$A$1:$D$176,2),IF(AJ339="l",VLOOKUP(AM339,SLimit!$A$1:$D$8,2),AN338)))))),AN338)</f>
        <v>51</v>
      </c>
      <c r="AO339" s="53">
        <f>IF(AJ339&lt;&gt;"",IF(AJ339="o",VLOOKUP(AM339,OpenSect!$A$1:$D$11,3),IF(AJ339="u",VLOOKUP(AM339,UpHill!$A$1:$D$35,3),IF(AJ339="d",VLOOKUP(AM339,DownHill!$A$3:$D$29,3),IF(AJ339="f",VLOOKUP(AM339,FlatUnd!$A$2:$D$30,3),IF(AJ339="t",VLOOKUP(AM339,TimeAdd!$A$1:$D$18,3),IF(AJ339="l",VLOOKUP(AM339,SLimit!$A$1:$D$8,3),AO338)))))),AO338)</f>
        <v>57</v>
      </c>
      <c r="AP339" s="53">
        <f>IF(AJ339&lt;&gt;"",IF(AJ339="o",VLOOKUP(AM339,OpenSect!$A$1:$D$11,4),IF(AJ339="u",VLOOKUP(AM339,UpHill!$A$1:$D$35,4),IF(AJ339="d",VLOOKUP(AM339,DownHill!$A$1:$D$29,4),IF(AJ339="f",VLOOKUP(AM339,FlatUnd!$A$2:$D$30,4),IF(AJ339="t",VLOOKUP(AM339,TimeAdd!$A$1:$D$18,4),IF(AJ339="l",VLOOKUP(AM339,SLimit!$A$1:$D$8,4),AP338)))))),AP338)</f>
        <v>62</v>
      </c>
      <c r="AQ339" s="53">
        <f t="shared" si="304"/>
        <v>120</v>
      </c>
      <c r="AR339" s="54" t="str">
        <f t="shared" si="305"/>
        <v>38,0 km plate.</v>
      </c>
      <c r="AS339" s="55"/>
      <c r="AT339" s="55"/>
      <c r="AU339" s="56">
        <f>IF(GroupStTimes!$A$8=0,MIN(CB339,CD339,CF339),MIN(BZ339,CB339,CD339,CF339))</f>
        <v>0.34806712962962971</v>
      </c>
      <c r="AV339" s="56">
        <f>IF(GroupStTimes!$A$8=0,MAX(CC339,CE339,CG339),MAX(CA339,CC339,CE339,CG339))</f>
        <v>0.39599537037037041</v>
      </c>
      <c r="AW339" s="57" t="str">
        <f t="shared" si="306"/>
        <v/>
      </c>
      <c r="AX339" s="58" t="str">
        <f t="shared" si="307"/>
        <v/>
      </c>
      <c r="AY339" s="58" t="str">
        <f t="shared" si="308"/>
        <v/>
      </c>
      <c r="AZ339" s="31">
        <f t="shared" si="309"/>
        <v>87.93</v>
      </c>
      <c r="BA339" s="59">
        <f t="shared" si="310"/>
        <v>0.34876157407407415</v>
      </c>
      <c r="BB339" s="59">
        <f t="shared" si="311"/>
        <v>0.35431712962962975</v>
      </c>
      <c r="BC339" s="59">
        <f t="shared" si="312"/>
        <v>0.34677083333333342</v>
      </c>
      <c r="BD339" s="59">
        <f t="shared" si="313"/>
        <v>0.3926041666666667</v>
      </c>
      <c r="BE339" s="59">
        <f t="shared" si="314"/>
        <v>0.38442129629629634</v>
      </c>
      <c r="BF339" s="59">
        <f t="shared" si="315"/>
        <v>0.39483796296296303</v>
      </c>
      <c r="BG339" s="59">
        <f t="shared" si="316"/>
        <v>0.39266203703703689</v>
      </c>
      <c r="BH339" s="59">
        <f t="shared" si="317"/>
        <v>0.39196759259259245</v>
      </c>
      <c r="BI339" s="31">
        <f t="shared" si="318"/>
        <v>1.5899999999999892</v>
      </c>
      <c r="BJ339" s="61">
        <f t="shared" si="319"/>
        <v>3.613636363636339E-2</v>
      </c>
      <c r="BK339" s="61">
        <f t="shared" si="320"/>
        <v>3.1176470588235083E-2</v>
      </c>
      <c r="BL339" s="61">
        <f t="shared" si="321"/>
        <v>2.7894736842105073E-2</v>
      </c>
      <c r="BM339" s="61">
        <f t="shared" si="322"/>
        <v>2.5645161290322408E-2</v>
      </c>
      <c r="BN339" s="62">
        <f t="shared" si="323"/>
        <v>0</v>
      </c>
      <c r="BO339" s="62">
        <f t="shared" si="324"/>
        <v>2</v>
      </c>
      <c r="BP339" s="62">
        <f t="shared" si="325"/>
        <v>10</v>
      </c>
      <c r="BQ339" s="62">
        <f t="shared" si="326"/>
        <v>0</v>
      </c>
      <c r="BR339" s="62">
        <f t="shared" si="327"/>
        <v>1</v>
      </c>
      <c r="BS339" s="62">
        <f t="shared" si="328"/>
        <v>52</v>
      </c>
      <c r="BT339" s="62">
        <f t="shared" si="329"/>
        <v>0</v>
      </c>
      <c r="BU339" s="62">
        <f t="shared" si="330"/>
        <v>1</v>
      </c>
      <c r="BV339" s="62">
        <f t="shared" si="331"/>
        <v>40</v>
      </c>
      <c r="BW339" s="62">
        <f t="shared" si="332"/>
        <v>0</v>
      </c>
      <c r="BX339" s="62">
        <f t="shared" si="333"/>
        <v>1</v>
      </c>
      <c r="BY339" s="62">
        <f t="shared" si="334"/>
        <v>32</v>
      </c>
      <c r="BZ339" s="63">
        <f t="shared" si="335"/>
        <v>0.35026620370370376</v>
      </c>
      <c r="CA339" s="63">
        <f t="shared" si="336"/>
        <v>0.35582175925925935</v>
      </c>
      <c r="CB339" s="63">
        <f t="shared" si="337"/>
        <v>0.34806712962962971</v>
      </c>
      <c r="CC339" s="63">
        <f t="shared" si="338"/>
        <v>0.39390046296296299</v>
      </c>
      <c r="CD339" s="63">
        <f t="shared" si="339"/>
        <v>0.38557870370370373</v>
      </c>
      <c r="CE339" s="63">
        <f t="shared" si="340"/>
        <v>0.39599537037037041</v>
      </c>
      <c r="CF339" s="63">
        <f t="shared" si="341"/>
        <v>0.39372685185185169</v>
      </c>
      <c r="CG339" s="63">
        <f t="shared" si="342"/>
        <v>0.39303240740740725</v>
      </c>
      <c r="CH339" s="36"/>
      <c r="CI339" s="36"/>
      <c r="CJ339" s="36"/>
      <c r="CK339" s="36"/>
      <c r="CL339" s="60">
        <v>60</v>
      </c>
    </row>
    <row r="340" spans="1:90" ht="28.5" customHeight="1" x14ac:dyDescent="0.25">
      <c r="A340" s="37">
        <v>16</v>
      </c>
      <c r="B340" s="16" t="s">
        <v>136</v>
      </c>
      <c r="C340" s="37" t="s">
        <v>67</v>
      </c>
      <c r="D340" s="37">
        <v>47</v>
      </c>
      <c r="E340" s="37"/>
      <c r="F340" s="83"/>
      <c r="G340" s="44"/>
      <c r="H340" s="44">
        <f t="shared" si="296"/>
        <v>90.33</v>
      </c>
      <c r="I340" s="83">
        <v>90.29</v>
      </c>
      <c r="J340" s="43">
        <f t="shared" ref="J340:J399" si="345">IF(N340="","",IF((I340-$I$4)=0,0,((I340-$I$4)-(N340-$N$4))/(I340-$I$4)))</f>
        <v>-4.7993502418121987E-4</v>
      </c>
      <c r="K340" s="44">
        <f t="shared" ref="K340:K399" si="346">(I340-$I$4)-(N340-$N$4)</f>
        <v>-4.3333333333322344E-2</v>
      </c>
      <c r="L340" s="76" t="s">
        <v>349</v>
      </c>
      <c r="M340" s="122">
        <v>120</v>
      </c>
      <c r="N340" s="46">
        <f t="shared" si="302"/>
        <v>90.333333333333329</v>
      </c>
      <c r="O340" s="46">
        <v>-0.02</v>
      </c>
      <c r="P340" s="78">
        <v>90.339999999999989</v>
      </c>
      <c r="Q340" s="46">
        <v>-0.02</v>
      </c>
      <c r="R340" s="78">
        <v>90.35</v>
      </c>
      <c r="S340" s="46">
        <v>-0.02</v>
      </c>
      <c r="T340" s="78">
        <v>90.37</v>
      </c>
      <c r="U340" s="47" t="str">
        <f t="shared" si="343"/>
        <v/>
      </c>
      <c r="V340" s="47" t="str">
        <f t="shared" si="344"/>
        <v/>
      </c>
      <c r="W340" s="47"/>
      <c r="X340" s="47"/>
      <c r="Y340" s="47"/>
      <c r="Z340" s="47"/>
      <c r="AA340" s="47"/>
      <c r="AB340" s="47"/>
      <c r="AC340" s="47"/>
      <c r="AD340" s="47"/>
      <c r="AE340" s="51">
        <f t="shared" si="297"/>
        <v>16</v>
      </c>
      <c r="AF340" s="51" t="str">
        <f t="shared" si="298"/>
        <v>U</v>
      </c>
      <c r="AG340" s="51" t="str">
        <f t="shared" si="299"/>
        <v>d</v>
      </c>
      <c r="AH340" s="51">
        <f t="shared" si="300"/>
        <v>47</v>
      </c>
      <c r="AI340" s="52">
        <f t="shared" si="301"/>
        <v>90.33</v>
      </c>
      <c r="AJ340" s="68"/>
      <c r="AK340" s="53"/>
      <c r="AL340" s="52"/>
      <c r="AM340" s="53">
        <f t="shared" si="303"/>
        <v>44</v>
      </c>
      <c r="AN340" s="53">
        <f>IF(AJ340&lt;&gt;"",IF(AJ340="o",VLOOKUP(AM340,OpenSect!$A$1:$D$11,2),IF(AJ340="u",VLOOKUP(AM340,UpHill!$A$1:$D$35,2),IF(AJ340="d",VLOOKUP(AM340,DownHill!$A$1:$D$29,2),IF(AJ340="f",VLOOKUP(AM340,FlatUnd!$A$2:$D$30,2),IF(AJ340="t",VLOOKUP(AM340,TimeAdd!$A$1:$D$176,2),IF(AJ340="l",VLOOKUP(AM340,SLimit!$A$1:$D$8,2),AN339)))))),AN339)</f>
        <v>51</v>
      </c>
      <c r="AO340" s="53">
        <f>IF(AJ340&lt;&gt;"",IF(AJ340="o",VLOOKUP(AM340,OpenSect!$A$1:$D$11,3),IF(AJ340="u",VLOOKUP(AM340,UpHill!$A$1:$D$35,3),IF(AJ340="d",VLOOKUP(AM340,DownHill!$A$3:$D$29,3),IF(AJ340="f",VLOOKUP(AM340,FlatUnd!$A$2:$D$30,3),IF(AJ340="t",VLOOKUP(AM340,TimeAdd!$A$1:$D$18,3),IF(AJ340="l",VLOOKUP(AM340,SLimit!$A$1:$D$8,3),AO339)))))),AO339)</f>
        <v>57</v>
      </c>
      <c r="AP340" s="53">
        <f>IF(AJ340&lt;&gt;"",IF(AJ340="o",VLOOKUP(AM340,OpenSect!$A$1:$D$11,4),IF(AJ340="u",VLOOKUP(AM340,UpHill!$A$1:$D$35,4),IF(AJ340="d",VLOOKUP(AM340,DownHill!$A$1:$D$29,4),IF(AJ340="f",VLOOKUP(AM340,FlatUnd!$A$2:$D$30,4),IF(AJ340="t",VLOOKUP(AM340,TimeAdd!$A$1:$D$18,4),IF(AJ340="l",VLOOKUP(AM340,SLimit!$A$1:$D$8,4),AP339)))))),AP339)</f>
        <v>62</v>
      </c>
      <c r="AQ340" s="53">
        <f t="shared" si="304"/>
        <v>120</v>
      </c>
      <c r="AR340" s="54" t="str">
        <f t="shared" si="305"/>
        <v>Overhead power lines.</v>
      </c>
      <c r="AS340" s="55"/>
      <c r="AT340" s="55"/>
      <c r="AU340" s="56">
        <f>IF(GroupStTimes!$A$8=0,MIN(CB340,CD340,CF340),MIN(BZ340,CB340,CD340,CF340))</f>
        <v>0.34872685185185193</v>
      </c>
      <c r="AV340" s="56">
        <f>IF(GroupStTimes!$A$8=0,MAX(CC340,CE340,CG340),MAX(CA340,CC340,CE340,CG340))</f>
        <v>0.39659722222222227</v>
      </c>
      <c r="AW340" s="57" t="str">
        <f t="shared" si="306"/>
        <v/>
      </c>
      <c r="AX340" s="58" t="str">
        <f t="shared" si="307"/>
        <v/>
      </c>
      <c r="AY340" s="58" t="str">
        <f t="shared" si="308"/>
        <v/>
      </c>
      <c r="AZ340" s="31">
        <f t="shared" si="309"/>
        <v>87.93</v>
      </c>
      <c r="BA340" s="59">
        <f t="shared" si="310"/>
        <v>0.34876157407407415</v>
      </c>
      <c r="BB340" s="59">
        <f t="shared" si="311"/>
        <v>0.35431712962962975</v>
      </c>
      <c r="BC340" s="59">
        <f t="shared" si="312"/>
        <v>0.34677083333333342</v>
      </c>
      <c r="BD340" s="59">
        <f t="shared" si="313"/>
        <v>0.3926041666666667</v>
      </c>
      <c r="BE340" s="59">
        <f t="shared" si="314"/>
        <v>0.38442129629629634</v>
      </c>
      <c r="BF340" s="59">
        <f t="shared" si="315"/>
        <v>0.39483796296296303</v>
      </c>
      <c r="BG340" s="59">
        <f t="shared" si="316"/>
        <v>0.39266203703703689</v>
      </c>
      <c r="BH340" s="59">
        <f t="shared" si="317"/>
        <v>0.39196759259259245</v>
      </c>
      <c r="BI340" s="31">
        <f t="shared" si="318"/>
        <v>2.3999999999999915</v>
      </c>
      <c r="BJ340" s="61">
        <f t="shared" si="319"/>
        <v>5.4545454545454349E-2</v>
      </c>
      <c r="BK340" s="61">
        <f t="shared" si="320"/>
        <v>4.7058823529411598E-2</v>
      </c>
      <c r="BL340" s="61">
        <f t="shared" si="321"/>
        <v>4.210526315789459E-2</v>
      </c>
      <c r="BM340" s="61">
        <f t="shared" si="322"/>
        <v>3.8709677419354702E-2</v>
      </c>
      <c r="BN340" s="62">
        <f t="shared" si="323"/>
        <v>0</v>
      </c>
      <c r="BO340" s="62">
        <f t="shared" si="324"/>
        <v>3</v>
      </c>
      <c r="BP340" s="62">
        <f t="shared" si="325"/>
        <v>16</v>
      </c>
      <c r="BQ340" s="62">
        <f t="shared" si="326"/>
        <v>0</v>
      </c>
      <c r="BR340" s="62">
        <f t="shared" si="327"/>
        <v>2</v>
      </c>
      <c r="BS340" s="62">
        <f t="shared" si="328"/>
        <v>49</v>
      </c>
      <c r="BT340" s="62">
        <f t="shared" si="329"/>
        <v>0</v>
      </c>
      <c r="BU340" s="62">
        <f t="shared" si="330"/>
        <v>2</v>
      </c>
      <c r="BV340" s="62">
        <f t="shared" si="331"/>
        <v>32</v>
      </c>
      <c r="BW340" s="62">
        <f t="shared" si="332"/>
        <v>0</v>
      </c>
      <c r="BX340" s="62">
        <f t="shared" si="333"/>
        <v>2</v>
      </c>
      <c r="BY340" s="62">
        <f t="shared" si="334"/>
        <v>19</v>
      </c>
      <c r="BZ340" s="63">
        <f t="shared" si="335"/>
        <v>0.35103009259259266</v>
      </c>
      <c r="CA340" s="63">
        <f t="shared" si="336"/>
        <v>0.35658564814814825</v>
      </c>
      <c r="CB340" s="63">
        <f t="shared" si="337"/>
        <v>0.34872685185185193</v>
      </c>
      <c r="CC340" s="63">
        <f t="shared" si="338"/>
        <v>0.39456018518518521</v>
      </c>
      <c r="CD340" s="63">
        <f t="shared" si="339"/>
        <v>0.38618055555555558</v>
      </c>
      <c r="CE340" s="63">
        <f t="shared" si="340"/>
        <v>0.39659722222222227</v>
      </c>
      <c r="CF340" s="63">
        <f t="shared" si="341"/>
        <v>0.39427083333333318</v>
      </c>
      <c r="CG340" s="63">
        <f t="shared" si="342"/>
        <v>0.39357638888888874</v>
      </c>
      <c r="CH340" s="36"/>
      <c r="CI340" s="36"/>
      <c r="CJ340" s="36"/>
      <c r="CK340" s="36"/>
      <c r="CL340" s="60">
        <v>60</v>
      </c>
    </row>
    <row r="341" spans="1:90" ht="28.5" customHeight="1" x14ac:dyDescent="0.25">
      <c r="A341" s="37">
        <v>16</v>
      </c>
      <c r="C341" s="37"/>
      <c r="D341" s="37"/>
      <c r="E341" s="37"/>
      <c r="F341" s="83"/>
      <c r="G341" s="44"/>
      <c r="H341" s="44">
        <f t="shared" si="296"/>
        <v>90.53</v>
      </c>
      <c r="I341" s="83">
        <v>90.49</v>
      </c>
      <c r="J341" s="43">
        <f t="shared" si="345"/>
        <v>-4.7887427708421669E-4</v>
      </c>
      <c r="K341" s="44">
        <f t="shared" si="346"/>
        <v>-4.3333333333350765E-2</v>
      </c>
      <c r="L341" s="76" t="s">
        <v>1009</v>
      </c>
      <c r="M341" s="122">
        <v>120</v>
      </c>
      <c r="N341" s="46">
        <f t="shared" si="302"/>
        <v>90.533333333333346</v>
      </c>
      <c r="O341" s="46">
        <v>-0.02</v>
      </c>
      <c r="P341" s="78">
        <v>90.539999999999992</v>
      </c>
      <c r="Q341" s="46">
        <v>-0.02</v>
      </c>
      <c r="R341" s="78">
        <v>90.55</v>
      </c>
      <c r="S341" s="46">
        <v>-0.02</v>
      </c>
      <c r="T341" s="78">
        <v>90.57</v>
      </c>
      <c r="U341" s="47" t="str">
        <f t="shared" si="343"/>
        <v/>
      </c>
      <c r="V341" s="47" t="str">
        <f t="shared" si="344"/>
        <v/>
      </c>
      <c r="W341" s="47"/>
      <c r="X341" s="47"/>
      <c r="Y341" s="47"/>
      <c r="Z341" s="47"/>
      <c r="AA341" s="47"/>
      <c r="AB341" s="47"/>
      <c r="AC341" s="47"/>
      <c r="AD341" s="47"/>
      <c r="AE341" s="51">
        <f t="shared" si="297"/>
        <v>16</v>
      </c>
      <c r="AF341" s="51" t="str">
        <f t="shared" si="298"/>
        <v/>
      </c>
      <c r="AG341" s="51" t="str">
        <f t="shared" si="299"/>
        <v/>
      </c>
      <c r="AH341" s="51" t="str">
        <f t="shared" si="300"/>
        <v/>
      </c>
      <c r="AI341" s="52">
        <f t="shared" si="301"/>
        <v>90.53</v>
      </c>
      <c r="AJ341" s="68"/>
      <c r="AK341" s="53"/>
      <c r="AL341" s="52"/>
      <c r="AM341" s="53">
        <f t="shared" si="303"/>
        <v>44</v>
      </c>
      <c r="AN341" s="53">
        <f>IF(AJ341&lt;&gt;"",IF(AJ341="o",VLOOKUP(AM341,OpenSect!$A$1:$D$11,2),IF(AJ341="u",VLOOKUP(AM341,UpHill!$A$1:$D$35,2),IF(AJ341="d",VLOOKUP(AM341,DownHill!$A$1:$D$29,2),IF(AJ341="f",VLOOKUP(AM341,FlatUnd!$A$2:$D$30,2),IF(AJ341="t",VLOOKUP(AM341,TimeAdd!$A$1:$D$176,2),IF(AJ341="l",VLOOKUP(AM341,SLimit!$A$1:$D$8,2),AN340)))))),AN340)</f>
        <v>51</v>
      </c>
      <c r="AO341" s="53">
        <f>IF(AJ341&lt;&gt;"",IF(AJ341="o",VLOOKUP(AM341,OpenSect!$A$1:$D$11,3),IF(AJ341="u",VLOOKUP(AM341,UpHill!$A$1:$D$35,3),IF(AJ341="d",VLOOKUP(AM341,DownHill!$A$3:$D$29,3),IF(AJ341="f",VLOOKUP(AM341,FlatUnd!$A$2:$D$30,3),IF(AJ341="t",VLOOKUP(AM341,TimeAdd!$A$1:$D$18,3),IF(AJ341="l",VLOOKUP(AM341,SLimit!$A$1:$D$8,3),AO340)))))),AO340)</f>
        <v>57</v>
      </c>
      <c r="AP341" s="53">
        <f>IF(AJ341&lt;&gt;"",IF(AJ341="o",VLOOKUP(AM341,OpenSect!$A$1:$D$11,4),IF(AJ341="u",VLOOKUP(AM341,UpHill!$A$1:$D$35,4),IF(AJ341="d",VLOOKUP(AM341,DownHill!$A$1:$D$29,4),IF(AJ341="f",VLOOKUP(AM341,FlatUnd!$A$2:$D$30,4),IF(AJ341="t",VLOOKUP(AM341,TimeAdd!$A$1:$D$18,4),IF(AJ341="l",VLOOKUP(AM341,SLimit!$A$1:$D$8,4),AP340)))))),AP340)</f>
        <v>62</v>
      </c>
      <c r="AQ341" s="53">
        <f t="shared" si="304"/>
        <v>120</v>
      </c>
      <c r="AR341" s="54" t="str">
        <f t="shared" si="305"/>
        <v>39,0 km plate.</v>
      </c>
      <c r="AS341" s="55"/>
      <c r="AT341" s="55"/>
      <c r="AU341" s="56">
        <f>IF(GroupStTimes!$A$8=0,MIN(CB341,CD341,CF341),MIN(BZ341,CB341,CD341,CF341))</f>
        <v>0.34890046296296306</v>
      </c>
      <c r="AV341" s="56">
        <f>IF(GroupStTimes!$A$8=0,MAX(CC341,CE341,CG341),MAX(CA341,CC341,CE341,CG341))</f>
        <v>0.39673611111111118</v>
      </c>
      <c r="AW341" s="57" t="str">
        <f t="shared" si="306"/>
        <v/>
      </c>
      <c r="AX341" s="58" t="str">
        <f t="shared" si="307"/>
        <v/>
      </c>
      <c r="AY341" s="58" t="str">
        <f t="shared" si="308"/>
        <v/>
      </c>
      <c r="AZ341" s="31">
        <f t="shared" si="309"/>
        <v>87.93</v>
      </c>
      <c r="BA341" s="59">
        <f t="shared" si="310"/>
        <v>0.34876157407407415</v>
      </c>
      <c r="BB341" s="59">
        <f t="shared" si="311"/>
        <v>0.35431712962962975</v>
      </c>
      <c r="BC341" s="59">
        <f t="shared" si="312"/>
        <v>0.34677083333333342</v>
      </c>
      <c r="BD341" s="59">
        <f t="shared" si="313"/>
        <v>0.3926041666666667</v>
      </c>
      <c r="BE341" s="59">
        <f t="shared" si="314"/>
        <v>0.38442129629629634</v>
      </c>
      <c r="BF341" s="59">
        <f t="shared" si="315"/>
        <v>0.39483796296296303</v>
      </c>
      <c r="BG341" s="59">
        <f t="shared" si="316"/>
        <v>0.39266203703703689</v>
      </c>
      <c r="BH341" s="59">
        <f t="shared" si="317"/>
        <v>0.39196759259259245</v>
      </c>
      <c r="BI341" s="31">
        <f t="shared" si="318"/>
        <v>2.5999999999999943</v>
      </c>
      <c r="BJ341" s="61">
        <f t="shared" si="319"/>
        <v>5.9090909090908965E-2</v>
      </c>
      <c r="BK341" s="61">
        <f t="shared" si="320"/>
        <v>5.0980392156862633E-2</v>
      </c>
      <c r="BL341" s="61">
        <f t="shared" si="321"/>
        <v>4.5614035087719197E-2</v>
      </c>
      <c r="BM341" s="61">
        <f t="shared" si="322"/>
        <v>4.1935483870967648E-2</v>
      </c>
      <c r="BN341" s="62">
        <f t="shared" si="323"/>
        <v>0</v>
      </c>
      <c r="BO341" s="62">
        <f t="shared" si="324"/>
        <v>3</v>
      </c>
      <c r="BP341" s="62">
        <f t="shared" si="325"/>
        <v>33</v>
      </c>
      <c r="BQ341" s="62">
        <f t="shared" si="326"/>
        <v>0</v>
      </c>
      <c r="BR341" s="62">
        <f t="shared" si="327"/>
        <v>3</v>
      </c>
      <c r="BS341" s="62">
        <f t="shared" si="328"/>
        <v>4</v>
      </c>
      <c r="BT341" s="62">
        <f t="shared" si="329"/>
        <v>0</v>
      </c>
      <c r="BU341" s="62">
        <f t="shared" si="330"/>
        <v>2</v>
      </c>
      <c r="BV341" s="62">
        <f t="shared" si="331"/>
        <v>44</v>
      </c>
      <c r="BW341" s="62">
        <f t="shared" si="332"/>
        <v>0</v>
      </c>
      <c r="BX341" s="62">
        <f t="shared" si="333"/>
        <v>2</v>
      </c>
      <c r="BY341" s="62">
        <f t="shared" si="334"/>
        <v>31</v>
      </c>
      <c r="BZ341" s="63">
        <f t="shared" si="335"/>
        <v>0.35122685185185193</v>
      </c>
      <c r="CA341" s="63">
        <f t="shared" si="336"/>
        <v>0.35678240740740752</v>
      </c>
      <c r="CB341" s="63">
        <f t="shared" si="337"/>
        <v>0.34890046296296306</v>
      </c>
      <c r="CC341" s="63">
        <f t="shared" si="338"/>
        <v>0.39473379629629635</v>
      </c>
      <c r="CD341" s="63">
        <f t="shared" si="339"/>
        <v>0.38631944444444449</v>
      </c>
      <c r="CE341" s="63">
        <f t="shared" si="340"/>
        <v>0.39673611111111118</v>
      </c>
      <c r="CF341" s="63">
        <f t="shared" si="341"/>
        <v>0.39440972222222209</v>
      </c>
      <c r="CG341" s="63">
        <f t="shared" si="342"/>
        <v>0.39371527777777765</v>
      </c>
      <c r="CH341" s="36"/>
      <c r="CI341" s="36"/>
      <c r="CJ341" s="36"/>
      <c r="CK341" s="36"/>
      <c r="CL341" s="60">
        <v>60</v>
      </c>
    </row>
    <row r="342" spans="1:90" ht="28.5" customHeight="1" x14ac:dyDescent="0.25">
      <c r="A342" s="37">
        <v>16</v>
      </c>
      <c r="C342" s="37"/>
      <c r="D342" s="37"/>
      <c r="E342" s="37"/>
      <c r="F342" s="83"/>
      <c r="G342" s="44"/>
      <c r="H342" s="44">
        <f t="shared" si="296"/>
        <v>91.54</v>
      </c>
      <c r="I342" s="83">
        <v>91.5</v>
      </c>
      <c r="J342" s="43">
        <f t="shared" si="345"/>
        <v>-4.3715846994542355E-4</v>
      </c>
      <c r="K342" s="44">
        <f t="shared" si="346"/>
        <v>-4.0000000000006253E-2</v>
      </c>
      <c r="L342" s="76" t="s">
        <v>1015</v>
      </c>
      <c r="M342" s="122">
        <v>120</v>
      </c>
      <c r="N342" s="46">
        <f t="shared" si="302"/>
        <v>91.54</v>
      </c>
      <c r="O342" s="46">
        <v>-0.02</v>
      </c>
      <c r="P342" s="78">
        <v>91.55</v>
      </c>
      <c r="Q342" s="46">
        <v>-0.02</v>
      </c>
      <c r="R342" s="78">
        <v>91.56</v>
      </c>
      <c r="S342" s="46">
        <v>-0.02</v>
      </c>
      <c r="T342" s="78">
        <v>91.57</v>
      </c>
      <c r="U342" s="47" t="str">
        <f t="shared" si="343"/>
        <v/>
      </c>
      <c r="V342" s="47" t="str">
        <f t="shared" si="344"/>
        <v/>
      </c>
      <c r="W342" s="47"/>
      <c r="X342" s="47"/>
      <c r="Y342" s="47"/>
      <c r="Z342" s="47"/>
      <c r="AA342" s="47"/>
      <c r="AB342" s="47"/>
      <c r="AC342" s="47"/>
      <c r="AD342" s="47"/>
      <c r="AE342" s="51">
        <f t="shared" si="297"/>
        <v>16</v>
      </c>
      <c r="AF342" s="51" t="str">
        <f t="shared" si="298"/>
        <v/>
      </c>
      <c r="AG342" s="51" t="str">
        <f t="shared" si="299"/>
        <v/>
      </c>
      <c r="AH342" s="51" t="str">
        <f t="shared" si="300"/>
        <v/>
      </c>
      <c r="AI342" s="52">
        <f t="shared" si="301"/>
        <v>91.54</v>
      </c>
      <c r="AJ342" s="68"/>
      <c r="AK342" s="53"/>
      <c r="AL342" s="52"/>
      <c r="AM342" s="53">
        <f t="shared" si="303"/>
        <v>44</v>
      </c>
      <c r="AN342" s="53">
        <f>IF(AJ342&lt;&gt;"",IF(AJ342="o",VLOOKUP(AM342,OpenSect!$A$1:$D$11,2),IF(AJ342="u",VLOOKUP(AM342,UpHill!$A$1:$D$35,2),IF(AJ342="d",VLOOKUP(AM342,DownHill!$A$1:$D$29,2),IF(AJ342="f",VLOOKUP(AM342,FlatUnd!$A$2:$D$30,2),IF(AJ342="t",VLOOKUP(AM342,TimeAdd!$A$1:$D$176,2),IF(AJ342="l",VLOOKUP(AM342,SLimit!$A$1:$D$8,2),AN341)))))),AN341)</f>
        <v>51</v>
      </c>
      <c r="AO342" s="53">
        <f>IF(AJ342&lt;&gt;"",IF(AJ342="o",VLOOKUP(AM342,OpenSect!$A$1:$D$11,3),IF(AJ342="u",VLOOKUP(AM342,UpHill!$A$1:$D$35,3),IF(AJ342="d",VLOOKUP(AM342,DownHill!$A$3:$D$29,3),IF(AJ342="f",VLOOKUP(AM342,FlatUnd!$A$2:$D$30,3),IF(AJ342="t",VLOOKUP(AM342,TimeAdd!$A$1:$D$18,3),IF(AJ342="l",VLOOKUP(AM342,SLimit!$A$1:$D$8,3),AO341)))))),AO341)</f>
        <v>57</v>
      </c>
      <c r="AP342" s="53">
        <f>IF(AJ342&lt;&gt;"",IF(AJ342="o",VLOOKUP(AM342,OpenSect!$A$1:$D$11,4),IF(AJ342="u",VLOOKUP(AM342,UpHill!$A$1:$D$35,4),IF(AJ342="d",VLOOKUP(AM342,DownHill!$A$1:$D$29,4),IF(AJ342="f",VLOOKUP(AM342,FlatUnd!$A$2:$D$30,4),IF(AJ342="t",VLOOKUP(AM342,TimeAdd!$A$1:$D$18,4),IF(AJ342="l",VLOOKUP(AM342,SLimit!$A$1:$D$8,4),AP341)))))),AP341)</f>
        <v>62</v>
      </c>
      <c r="AQ342" s="53">
        <f t="shared" si="304"/>
        <v>120</v>
      </c>
      <c r="AR342" s="54" t="str">
        <f t="shared" si="305"/>
        <v>40,0 km plate.</v>
      </c>
      <c r="AS342" s="55"/>
      <c r="AT342" s="55"/>
      <c r="AU342" s="56">
        <f>IF(GroupStTimes!$A$8=0,MIN(CB342,CD342,CF342),MIN(BZ342,CB342,CD342,CF342))</f>
        <v>0.34972222222222232</v>
      </c>
      <c r="AV342" s="56">
        <f>IF(GroupStTimes!$A$8=0,MAX(CC342,CE342,CG342),MAX(CA342,CC342,CE342,CG342))</f>
        <v>0.39747685185185194</v>
      </c>
      <c r="AW342" s="57" t="str">
        <f t="shared" si="306"/>
        <v/>
      </c>
      <c r="AX342" s="58" t="str">
        <f t="shared" si="307"/>
        <v/>
      </c>
      <c r="AY342" s="58" t="str">
        <f t="shared" si="308"/>
        <v/>
      </c>
      <c r="AZ342" s="31">
        <f t="shared" si="309"/>
        <v>87.93</v>
      </c>
      <c r="BA342" s="59">
        <f t="shared" si="310"/>
        <v>0.34876157407407415</v>
      </c>
      <c r="BB342" s="59">
        <f t="shared" si="311"/>
        <v>0.35431712962962975</v>
      </c>
      <c r="BC342" s="59">
        <f t="shared" si="312"/>
        <v>0.34677083333333342</v>
      </c>
      <c r="BD342" s="59">
        <f t="shared" si="313"/>
        <v>0.3926041666666667</v>
      </c>
      <c r="BE342" s="59">
        <f t="shared" si="314"/>
        <v>0.38442129629629634</v>
      </c>
      <c r="BF342" s="59">
        <f t="shared" si="315"/>
        <v>0.39483796296296303</v>
      </c>
      <c r="BG342" s="59">
        <f t="shared" si="316"/>
        <v>0.39266203703703689</v>
      </c>
      <c r="BH342" s="59">
        <f t="shared" si="317"/>
        <v>0.39196759259259245</v>
      </c>
      <c r="BI342" s="31">
        <f t="shared" si="318"/>
        <v>3.6099999999999994</v>
      </c>
      <c r="BJ342" s="61">
        <f t="shared" si="319"/>
        <v>8.2045454545454533E-2</v>
      </c>
      <c r="BK342" s="61">
        <f t="shared" si="320"/>
        <v>7.0784313725490183E-2</v>
      </c>
      <c r="BL342" s="61">
        <f t="shared" si="321"/>
        <v>6.3333333333333325E-2</v>
      </c>
      <c r="BM342" s="61">
        <f t="shared" si="322"/>
        <v>5.8225806451612891E-2</v>
      </c>
      <c r="BN342" s="62">
        <f t="shared" si="323"/>
        <v>0</v>
      </c>
      <c r="BO342" s="62">
        <f t="shared" si="324"/>
        <v>4</v>
      </c>
      <c r="BP342" s="62">
        <f t="shared" si="325"/>
        <v>55</v>
      </c>
      <c r="BQ342" s="62">
        <f t="shared" si="326"/>
        <v>0</v>
      </c>
      <c r="BR342" s="62">
        <f t="shared" si="327"/>
        <v>4</v>
      </c>
      <c r="BS342" s="62">
        <f t="shared" si="328"/>
        <v>15</v>
      </c>
      <c r="BT342" s="62">
        <f t="shared" si="329"/>
        <v>0</v>
      </c>
      <c r="BU342" s="62">
        <f t="shared" si="330"/>
        <v>3</v>
      </c>
      <c r="BV342" s="62">
        <f t="shared" si="331"/>
        <v>48</v>
      </c>
      <c r="BW342" s="62">
        <f t="shared" si="332"/>
        <v>0</v>
      </c>
      <c r="BX342" s="62">
        <f t="shared" si="333"/>
        <v>3</v>
      </c>
      <c r="BY342" s="62">
        <f t="shared" si="334"/>
        <v>30</v>
      </c>
      <c r="BZ342" s="63">
        <f t="shared" si="335"/>
        <v>0.352175925925926</v>
      </c>
      <c r="CA342" s="63">
        <f t="shared" si="336"/>
        <v>0.35773148148148159</v>
      </c>
      <c r="CB342" s="63">
        <f t="shared" si="337"/>
        <v>0.34972222222222232</v>
      </c>
      <c r="CC342" s="63">
        <f t="shared" si="338"/>
        <v>0.3955555555555556</v>
      </c>
      <c r="CD342" s="63">
        <f t="shared" si="339"/>
        <v>0.38706018518518526</v>
      </c>
      <c r="CE342" s="63">
        <f t="shared" si="340"/>
        <v>0.39747685185185194</v>
      </c>
      <c r="CF342" s="63">
        <f t="shared" si="341"/>
        <v>0.39509259259259244</v>
      </c>
      <c r="CG342" s="63">
        <f t="shared" si="342"/>
        <v>0.394398148148148</v>
      </c>
      <c r="CH342" s="36"/>
      <c r="CI342" s="36"/>
      <c r="CJ342" s="36"/>
      <c r="CK342" s="36"/>
      <c r="CL342" s="60">
        <v>60</v>
      </c>
    </row>
    <row r="343" spans="1:90" ht="28.5" customHeight="1" x14ac:dyDescent="0.25">
      <c r="A343" s="37">
        <v>16</v>
      </c>
      <c r="C343" s="37"/>
      <c r="D343" s="37"/>
      <c r="E343" s="37"/>
      <c r="F343" s="83"/>
      <c r="G343" s="44"/>
      <c r="H343" s="44">
        <f t="shared" si="296"/>
        <v>92.53</v>
      </c>
      <c r="I343" s="83">
        <v>92.48</v>
      </c>
      <c r="J343" s="43">
        <f t="shared" si="345"/>
        <v>-5.4065743944648967E-4</v>
      </c>
      <c r="K343" s="44">
        <f t="shared" si="346"/>
        <v>-5.0000000000011369E-2</v>
      </c>
      <c r="L343" s="76" t="s">
        <v>1017</v>
      </c>
      <c r="M343" s="122">
        <v>120</v>
      </c>
      <c r="N343" s="46">
        <f t="shared" si="302"/>
        <v>92.530000000000015</v>
      </c>
      <c r="O343" s="46">
        <v>-0.02</v>
      </c>
      <c r="P343" s="78">
        <v>92.53</v>
      </c>
      <c r="Q343" s="46">
        <v>-0.02</v>
      </c>
      <c r="R343" s="78">
        <v>92.55</v>
      </c>
      <c r="S343" s="46">
        <v>-0.02</v>
      </c>
      <c r="T343" s="78">
        <v>92.57</v>
      </c>
      <c r="U343" s="47" t="str">
        <f t="shared" si="343"/>
        <v/>
      </c>
      <c r="V343" s="47" t="str">
        <f t="shared" si="344"/>
        <v/>
      </c>
      <c r="W343" s="47"/>
      <c r="X343" s="47"/>
      <c r="Y343" s="47"/>
      <c r="Z343" s="47"/>
      <c r="AA343" s="47"/>
      <c r="AB343" s="47"/>
      <c r="AC343" s="47"/>
      <c r="AD343" s="47"/>
      <c r="AE343" s="51">
        <f t="shared" si="297"/>
        <v>16</v>
      </c>
      <c r="AF343" s="51" t="str">
        <f t="shared" si="298"/>
        <v/>
      </c>
      <c r="AG343" s="51" t="str">
        <f t="shared" si="299"/>
        <v/>
      </c>
      <c r="AH343" s="51" t="str">
        <f t="shared" si="300"/>
        <v/>
      </c>
      <c r="AI343" s="52">
        <f t="shared" si="301"/>
        <v>92.53</v>
      </c>
      <c r="AJ343" s="68"/>
      <c r="AK343" s="53"/>
      <c r="AL343" s="52"/>
      <c r="AM343" s="53">
        <f t="shared" si="303"/>
        <v>44</v>
      </c>
      <c r="AN343" s="53">
        <f>IF(AJ343&lt;&gt;"",IF(AJ343="o",VLOOKUP(AM343,OpenSect!$A$1:$D$11,2),IF(AJ343="u",VLOOKUP(AM343,UpHill!$A$1:$D$35,2),IF(AJ343="d",VLOOKUP(AM343,DownHill!$A$1:$D$29,2),IF(AJ343="f",VLOOKUP(AM343,FlatUnd!$A$2:$D$30,2),IF(AJ343="t",VLOOKUP(AM343,TimeAdd!$A$1:$D$176,2),IF(AJ343="l",VLOOKUP(AM343,SLimit!$A$1:$D$8,2),AN342)))))),AN342)</f>
        <v>51</v>
      </c>
      <c r="AO343" s="53">
        <f>IF(AJ343&lt;&gt;"",IF(AJ343="o",VLOOKUP(AM343,OpenSect!$A$1:$D$11,3),IF(AJ343="u",VLOOKUP(AM343,UpHill!$A$1:$D$35,3),IF(AJ343="d",VLOOKUP(AM343,DownHill!$A$3:$D$29,3),IF(AJ343="f",VLOOKUP(AM343,FlatUnd!$A$2:$D$30,3),IF(AJ343="t",VLOOKUP(AM343,TimeAdd!$A$1:$D$18,3),IF(AJ343="l",VLOOKUP(AM343,SLimit!$A$1:$D$8,3),AO342)))))),AO342)</f>
        <v>57</v>
      </c>
      <c r="AP343" s="53">
        <f>IF(AJ343&lt;&gt;"",IF(AJ343="o",VLOOKUP(AM343,OpenSect!$A$1:$D$11,4),IF(AJ343="u",VLOOKUP(AM343,UpHill!$A$1:$D$35,4),IF(AJ343="d",VLOOKUP(AM343,DownHill!$A$1:$D$29,4),IF(AJ343="f",VLOOKUP(AM343,FlatUnd!$A$2:$D$30,4),IF(AJ343="t",VLOOKUP(AM343,TimeAdd!$A$1:$D$18,4),IF(AJ343="l",VLOOKUP(AM343,SLimit!$A$1:$D$8,4),AP342)))))),AP342)</f>
        <v>62</v>
      </c>
      <c r="AQ343" s="53">
        <f t="shared" si="304"/>
        <v>120</v>
      </c>
      <c r="AR343" s="54" t="str">
        <f t="shared" si="305"/>
        <v>41,0 km plate.</v>
      </c>
      <c r="AS343" s="55"/>
      <c r="AT343" s="55"/>
      <c r="AU343" s="56">
        <f>IF(GroupStTimes!$A$8=0,MIN(CB343,CD343,CF343),MIN(BZ343,CB343,CD343,CF343))</f>
        <v>0.35053240740740749</v>
      </c>
      <c r="AV343" s="56">
        <f>IF(GroupStTimes!$A$8=0,MAX(CC343,CE343,CG343),MAX(CA343,CC343,CE343,CG343))</f>
        <v>0.39820601851851861</v>
      </c>
      <c r="AW343" s="57" t="str">
        <f t="shared" si="306"/>
        <v/>
      </c>
      <c r="AX343" s="58" t="str">
        <f t="shared" si="307"/>
        <v/>
      </c>
      <c r="AY343" s="58" t="str">
        <f t="shared" si="308"/>
        <v/>
      </c>
      <c r="AZ343" s="31">
        <f t="shared" si="309"/>
        <v>87.93</v>
      </c>
      <c r="BA343" s="59">
        <f t="shared" si="310"/>
        <v>0.34876157407407415</v>
      </c>
      <c r="BB343" s="59">
        <f t="shared" si="311"/>
        <v>0.35431712962962975</v>
      </c>
      <c r="BC343" s="59">
        <f t="shared" si="312"/>
        <v>0.34677083333333342</v>
      </c>
      <c r="BD343" s="59">
        <f t="shared" si="313"/>
        <v>0.3926041666666667</v>
      </c>
      <c r="BE343" s="59">
        <f t="shared" si="314"/>
        <v>0.38442129629629634</v>
      </c>
      <c r="BF343" s="59">
        <f t="shared" si="315"/>
        <v>0.39483796296296303</v>
      </c>
      <c r="BG343" s="59">
        <f t="shared" si="316"/>
        <v>0.39266203703703689</v>
      </c>
      <c r="BH343" s="59">
        <f t="shared" si="317"/>
        <v>0.39196759259259245</v>
      </c>
      <c r="BI343" s="31">
        <f t="shared" si="318"/>
        <v>4.5999999999999943</v>
      </c>
      <c r="BJ343" s="61">
        <f t="shared" si="319"/>
        <v>0.10454545454545441</v>
      </c>
      <c r="BK343" s="61">
        <f t="shared" si="320"/>
        <v>9.0196078431372437E-2</v>
      </c>
      <c r="BL343" s="61">
        <f t="shared" si="321"/>
        <v>8.0701754385964816E-2</v>
      </c>
      <c r="BM343" s="61">
        <f t="shared" si="322"/>
        <v>7.4193548387096686E-2</v>
      </c>
      <c r="BN343" s="62">
        <f t="shared" si="323"/>
        <v>0</v>
      </c>
      <c r="BO343" s="62">
        <f t="shared" si="324"/>
        <v>6</v>
      </c>
      <c r="BP343" s="62">
        <f t="shared" si="325"/>
        <v>16</v>
      </c>
      <c r="BQ343" s="62">
        <f t="shared" si="326"/>
        <v>0</v>
      </c>
      <c r="BR343" s="62">
        <f t="shared" si="327"/>
        <v>5</v>
      </c>
      <c r="BS343" s="62">
        <f t="shared" si="328"/>
        <v>25</v>
      </c>
      <c r="BT343" s="62">
        <f t="shared" si="329"/>
        <v>0</v>
      </c>
      <c r="BU343" s="62">
        <f t="shared" si="330"/>
        <v>4</v>
      </c>
      <c r="BV343" s="62">
        <f t="shared" si="331"/>
        <v>51</v>
      </c>
      <c r="BW343" s="62">
        <f t="shared" si="332"/>
        <v>0</v>
      </c>
      <c r="BX343" s="62">
        <f t="shared" si="333"/>
        <v>4</v>
      </c>
      <c r="BY343" s="62">
        <f t="shared" si="334"/>
        <v>27</v>
      </c>
      <c r="BZ343" s="63">
        <f t="shared" si="335"/>
        <v>0.35311342592592598</v>
      </c>
      <c r="CA343" s="63">
        <f t="shared" si="336"/>
        <v>0.35866898148148157</v>
      </c>
      <c r="CB343" s="63">
        <f t="shared" si="337"/>
        <v>0.35053240740740749</v>
      </c>
      <c r="CC343" s="63">
        <f t="shared" si="338"/>
        <v>0.39636574074074077</v>
      </c>
      <c r="CD343" s="63">
        <f t="shared" si="339"/>
        <v>0.38778935185185193</v>
      </c>
      <c r="CE343" s="63">
        <f t="shared" si="340"/>
        <v>0.39820601851851861</v>
      </c>
      <c r="CF343" s="63">
        <f t="shared" si="341"/>
        <v>0.39575231481481465</v>
      </c>
      <c r="CG343" s="63">
        <f t="shared" si="342"/>
        <v>0.39505787037037021</v>
      </c>
      <c r="CH343" s="36"/>
      <c r="CI343" s="36"/>
      <c r="CJ343" s="36"/>
      <c r="CK343" s="36"/>
      <c r="CL343" s="60">
        <v>60</v>
      </c>
    </row>
    <row r="344" spans="1:90" ht="28.5" customHeight="1" x14ac:dyDescent="0.25">
      <c r="A344" s="37">
        <v>16</v>
      </c>
      <c r="C344" s="37"/>
      <c r="D344" s="37"/>
      <c r="E344" s="37"/>
      <c r="F344" s="83"/>
      <c r="G344" s="44">
        <v>93.54</v>
      </c>
      <c r="H344" s="44">
        <f t="shared" si="296"/>
        <v>93.52</v>
      </c>
      <c r="I344" s="83">
        <v>93.49</v>
      </c>
      <c r="J344" s="43">
        <f t="shared" si="345"/>
        <v>-4.278532463367255E-4</v>
      </c>
      <c r="K344" s="44">
        <f t="shared" si="346"/>
        <v>-4.0000000000020464E-2</v>
      </c>
      <c r="L344" s="76" t="s">
        <v>1019</v>
      </c>
      <c r="M344" s="122">
        <v>120</v>
      </c>
      <c r="N344" s="46">
        <f t="shared" si="302"/>
        <v>93.530000000000015</v>
      </c>
      <c r="O344" s="46">
        <v>-0.02</v>
      </c>
      <c r="P344" s="78">
        <v>93.54</v>
      </c>
      <c r="Q344" s="46">
        <v>-0.02</v>
      </c>
      <c r="R344" s="78">
        <v>93.54</v>
      </c>
      <c r="S344" s="46">
        <v>-0.02</v>
      </c>
      <c r="T344" s="78">
        <v>93.57</v>
      </c>
      <c r="U344" s="47" t="str">
        <f t="shared" si="343"/>
        <v/>
      </c>
      <c r="V344" s="47" t="str">
        <f t="shared" si="344"/>
        <v/>
      </c>
      <c r="W344" s="47"/>
      <c r="X344" s="47"/>
      <c r="Y344" s="47"/>
      <c r="Z344" s="47"/>
      <c r="AA344" s="47"/>
      <c r="AB344" s="47"/>
      <c r="AC344" s="47"/>
      <c r="AD344" s="47"/>
      <c r="AE344" s="51">
        <f t="shared" si="297"/>
        <v>16</v>
      </c>
      <c r="AF344" s="51" t="str">
        <f t="shared" si="298"/>
        <v/>
      </c>
      <c r="AG344" s="51" t="str">
        <f t="shared" si="299"/>
        <v/>
      </c>
      <c r="AH344" s="51" t="str">
        <f t="shared" si="300"/>
        <v/>
      </c>
      <c r="AI344" s="52">
        <f t="shared" si="301"/>
        <v>93.52</v>
      </c>
      <c r="AJ344" s="68"/>
      <c r="AK344" s="53"/>
      <c r="AL344" s="52"/>
      <c r="AM344" s="53">
        <f t="shared" si="303"/>
        <v>44</v>
      </c>
      <c r="AN344" s="53">
        <f>IF(AJ344&lt;&gt;"",IF(AJ344="o",VLOOKUP(AM344,OpenSect!$A$1:$D$11,2),IF(AJ344="u",VLOOKUP(AM344,UpHill!$A$1:$D$35,2),IF(AJ344="d",VLOOKUP(AM344,DownHill!$A$1:$D$29,2),IF(AJ344="f",VLOOKUP(AM344,FlatUnd!$A$2:$D$30,2),IF(AJ344="t",VLOOKUP(AM344,TimeAdd!$A$1:$D$176,2),IF(AJ344="l",VLOOKUP(AM344,SLimit!$A$1:$D$8,2),AN343)))))),AN343)</f>
        <v>51</v>
      </c>
      <c r="AO344" s="53">
        <f>IF(AJ344&lt;&gt;"",IF(AJ344="o",VLOOKUP(AM344,OpenSect!$A$1:$D$11,3),IF(AJ344="u",VLOOKUP(AM344,UpHill!$A$1:$D$35,3),IF(AJ344="d",VLOOKUP(AM344,DownHill!$A$3:$D$29,3),IF(AJ344="f",VLOOKUP(AM344,FlatUnd!$A$2:$D$30,3),IF(AJ344="t",VLOOKUP(AM344,TimeAdd!$A$1:$D$18,3),IF(AJ344="l",VLOOKUP(AM344,SLimit!$A$1:$D$8,3),AO343)))))),AO343)</f>
        <v>57</v>
      </c>
      <c r="AP344" s="53">
        <f>IF(AJ344&lt;&gt;"",IF(AJ344="o",VLOOKUP(AM344,OpenSect!$A$1:$D$11,4),IF(AJ344="u",VLOOKUP(AM344,UpHill!$A$1:$D$35,4),IF(AJ344="d",VLOOKUP(AM344,DownHill!$A$1:$D$29,4),IF(AJ344="f",VLOOKUP(AM344,FlatUnd!$A$2:$D$30,4),IF(AJ344="t",VLOOKUP(AM344,TimeAdd!$A$1:$D$18,4),IF(AJ344="l",VLOOKUP(AM344,SLimit!$A$1:$D$8,4),AP343)))))),AP343)</f>
        <v>62</v>
      </c>
      <c r="AQ344" s="53">
        <f t="shared" si="304"/>
        <v>120</v>
      </c>
      <c r="AR344" s="54" t="str">
        <f t="shared" si="305"/>
        <v>42,0 km plate.</v>
      </c>
      <c r="AS344" s="55"/>
      <c r="AT344" s="55"/>
      <c r="AU344" s="56">
        <f>IF(GroupStTimes!$A$8=0,MIN(CB344,CD344,CF344),MIN(BZ344,CB344,CD344,CF344))</f>
        <v>0.35134259259259265</v>
      </c>
      <c r="AV344" s="56">
        <f>IF(GroupStTimes!$A$8=0,MAX(CC344,CE344,CG344),MAX(CA344,CC344,CE344,CG344))</f>
        <v>0.39892361111111119</v>
      </c>
      <c r="AW344" s="57" t="str">
        <f t="shared" si="306"/>
        <v/>
      </c>
      <c r="AX344" s="58" t="str">
        <f t="shared" si="307"/>
        <v/>
      </c>
      <c r="AY344" s="58" t="str">
        <f t="shared" si="308"/>
        <v/>
      </c>
      <c r="AZ344" s="31">
        <f t="shared" si="309"/>
        <v>87.93</v>
      </c>
      <c r="BA344" s="59">
        <f t="shared" si="310"/>
        <v>0.34876157407407415</v>
      </c>
      <c r="BB344" s="59">
        <f t="shared" si="311"/>
        <v>0.35431712962962975</v>
      </c>
      <c r="BC344" s="59">
        <f t="shared" si="312"/>
        <v>0.34677083333333342</v>
      </c>
      <c r="BD344" s="59">
        <f t="shared" si="313"/>
        <v>0.3926041666666667</v>
      </c>
      <c r="BE344" s="59">
        <f t="shared" si="314"/>
        <v>0.38442129629629634</v>
      </c>
      <c r="BF344" s="59">
        <f t="shared" si="315"/>
        <v>0.39483796296296303</v>
      </c>
      <c r="BG344" s="59">
        <f t="shared" si="316"/>
        <v>0.39266203703703689</v>
      </c>
      <c r="BH344" s="59">
        <f t="shared" si="317"/>
        <v>0.39196759259259245</v>
      </c>
      <c r="BI344" s="31">
        <f t="shared" si="318"/>
        <v>5.5899999999999892</v>
      </c>
      <c r="BJ344" s="61">
        <f t="shared" si="319"/>
        <v>0.12704545454545429</v>
      </c>
      <c r="BK344" s="61">
        <f t="shared" si="320"/>
        <v>0.10960784313725469</v>
      </c>
      <c r="BL344" s="61">
        <f t="shared" si="321"/>
        <v>9.8070175438596308E-2</v>
      </c>
      <c r="BM344" s="61">
        <f t="shared" si="322"/>
        <v>9.0161290322580467E-2</v>
      </c>
      <c r="BN344" s="62">
        <f t="shared" si="323"/>
        <v>0</v>
      </c>
      <c r="BO344" s="62">
        <f t="shared" si="324"/>
        <v>7</v>
      </c>
      <c r="BP344" s="62">
        <f t="shared" si="325"/>
        <v>37</v>
      </c>
      <c r="BQ344" s="62">
        <f t="shared" si="326"/>
        <v>0</v>
      </c>
      <c r="BR344" s="62">
        <f t="shared" si="327"/>
        <v>6</v>
      </c>
      <c r="BS344" s="62">
        <f t="shared" si="328"/>
        <v>35</v>
      </c>
      <c r="BT344" s="62">
        <f t="shared" si="329"/>
        <v>0</v>
      </c>
      <c r="BU344" s="62">
        <f t="shared" si="330"/>
        <v>5</v>
      </c>
      <c r="BV344" s="62">
        <f t="shared" si="331"/>
        <v>53</v>
      </c>
      <c r="BW344" s="62">
        <f t="shared" si="332"/>
        <v>0</v>
      </c>
      <c r="BX344" s="62">
        <f t="shared" si="333"/>
        <v>5</v>
      </c>
      <c r="BY344" s="62">
        <f t="shared" si="334"/>
        <v>25</v>
      </c>
      <c r="BZ344" s="63">
        <f t="shared" si="335"/>
        <v>0.35405092592592602</v>
      </c>
      <c r="CA344" s="63">
        <f t="shared" si="336"/>
        <v>0.35960648148148161</v>
      </c>
      <c r="CB344" s="63">
        <f t="shared" si="337"/>
        <v>0.35134259259259265</v>
      </c>
      <c r="CC344" s="63">
        <f t="shared" si="338"/>
        <v>0.39717592592592593</v>
      </c>
      <c r="CD344" s="63">
        <f t="shared" si="339"/>
        <v>0.3885069444444445</v>
      </c>
      <c r="CE344" s="63">
        <f t="shared" si="340"/>
        <v>0.39892361111111119</v>
      </c>
      <c r="CF344" s="63">
        <f t="shared" si="341"/>
        <v>0.39642361111111096</v>
      </c>
      <c r="CG344" s="63">
        <f t="shared" si="342"/>
        <v>0.39572916666666652</v>
      </c>
      <c r="CH344" s="36"/>
      <c r="CI344" s="36"/>
      <c r="CJ344" s="36"/>
      <c r="CK344" s="36"/>
      <c r="CL344" s="60">
        <v>60</v>
      </c>
    </row>
    <row r="345" spans="1:90" ht="40.5" x14ac:dyDescent="0.25">
      <c r="A345" s="37">
        <v>16</v>
      </c>
      <c r="C345" s="37" t="s">
        <v>58</v>
      </c>
      <c r="D345" s="37"/>
      <c r="E345" s="37"/>
      <c r="F345" s="83"/>
      <c r="G345" s="44">
        <v>93.74</v>
      </c>
      <c r="H345" s="44">
        <f t="shared" si="296"/>
        <v>93.72</v>
      </c>
      <c r="I345" s="83">
        <v>93.68</v>
      </c>
      <c r="J345" s="43">
        <f t="shared" si="345"/>
        <v>-5.3373185311696365E-4</v>
      </c>
      <c r="K345" s="44">
        <f t="shared" si="346"/>
        <v>-4.9999999999997158E-2</v>
      </c>
      <c r="L345" s="76" t="s">
        <v>1091</v>
      </c>
      <c r="M345" s="122">
        <v>120</v>
      </c>
      <c r="N345" s="46">
        <f t="shared" si="302"/>
        <v>93.73</v>
      </c>
      <c r="O345" s="46">
        <v>-0.02</v>
      </c>
      <c r="P345" s="78">
        <v>93.74</v>
      </c>
      <c r="Q345" s="46">
        <v>-0.02</v>
      </c>
      <c r="R345" s="78">
        <v>93.74</v>
      </c>
      <c r="S345" s="46">
        <v>-0.02</v>
      </c>
      <c r="T345" s="78">
        <v>93.77</v>
      </c>
      <c r="U345" s="47">
        <f t="shared" si="343"/>
        <v>27.150400000000001</v>
      </c>
      <c r="V345" s="47">
        <f t="shared" si="344"/>
        <v>29.559760000000001</v>
      </c>
      <c r="W345" s="47">
        <v>27.150400000000001</v>
      </c>
      <c r="X345" s="47">
        <v>29.559699999999999</v>
      </c>
      <c r="Y345" s="47">
        <v>27.150390000000002</v>
      </c>
      <c r="Z345" s="47">
        <v>29.559750000000001</v>
      </c>
      <c r="AA345" s="47">
        <v>27.150390000000002</v>
      </c>
      <c r="AB345" s="47">
        <v>29.55979</v>
      </c>
      <c r="AC345" s="47">
        <v>27.15042</v>
      </c>
      <c r="AD345" s="47">
        <v>29.55979</v>
      </c>
      <c r="AE345" s="51">
        <f t="shared" si="297"/>
        <v>16</v>
      </c>
      <c r="AF345" s="51" t="str">
        <f t="shared" si="298"/>
        <v/>
      </c>
      <c r="AG345" s="51" t="str">
        <f t="shared" si="299"/>
        <v>m</v>
      </c>
      <c r="AH345" s="51" t="str">
        <f t="shared" si="300"/>
        <v/>
      </c>
      <c r="AI345" s="52">
        <f t="shared" si="301"/>
        <v>93.72</v>
      </c>
      <c r="AJ345" s="68" t="s">
        <v>58</v>
      </c>
      <c r="AK345" s="53"/>
      <c r="AL345" s="52"/>
      <c r="AM345" s="53">
        <f t="shared" si="303"/>
        <v>44</v>
      </c>
      <c r="AN345" s="53">
        <f>IF(AJ345&lt;&gt;"",IF(AJ345="o",VLOOKUP(AM345,OpenSect!$A$1:$D$11,2),IF(AJ345="u",VLOOKUP(AM345,UpHill!$A$1:$D$35,2),IF(AJ345="d",VLOOKUP(AM345,DownHill!$A$1:$D$29,2),IF(AJ345="f",VLOOKUP(AM345,FlatUnd!$A$2:$D$30,2),IF(AJ345="t",VLOOKUP(AM345,TimeAdd!$A$1:$D$176,2),IF(AJ345="l",VLOOKUP(AM345,SLimit!$A$1:$D$8,2),AN344)))))),AN344)</f>
        <v>51</v>
      </c>
      <c r="AO345" s="53">
        <f>IF(AJ345&lt;&gt;"",IF(AJ345="o",VLOOKUP(AM345,OpenSect!$A$1:$D$11,3),IF(AJ345="u",VLOOKUP(AM345,UpHill!$A$1:$D$35,3),IF(AJ345="d",VLOOKUP(AM345,DownHill!$A$3:$D$29,3),IF(AJ345="f",VLOOKUP(AM345,FlatUnd!$A$2:$D$30,3),IF(AJ345="t",VLOOKUP(AM345,TimeAdd!$A$1:$D$18,3),IF(AJ345="l",VLOOKUP(AM345,SLimit!$A$1:$D$8,3),AO344)))))),AO344)</f>
        <v>57</v>
      </c>
      <c r="AP345" s="53">
        <f>IF(AJ345&lt;&gt;"",IF(AJ345="o",VLOOKUP(AM345,OpenSect!$A$1:$D$11,4),IF(AJ345="u",VLOOKUP(AM345,UpHill!$A$1:$D$35,4),IF(AJ345="d",VLOOKUP(AM345,DownHill!$A$1:$D$29,4),IF(AJ345="f",VLOOKUP(AM345,FlatUnd!$A$2:$D$30,4),IF(AJ345="t",VLOOKUP(AM345,TimeAdd!$A$1:$D$18,4),IF(AJ345="l",VLOOKUP(AM345,SLimit!$A$1:$D$8,4),AP344)))))),AP344)</f>
        <v>62</v>
      </c>
      <c r="AQ345" s="53">
        <f t="shared" si="304"/>
        <v>120</v>
      </c>
      <c r="AR345" s="54" t="str">
        <f t="shared" si="305"/>
        <v>Control @ LEKWA municipality.  Dot on pole and road.</v>
      </c>
      <c r="AS345" s="55"/>
      <c r="AT345" s="55"/>
      <c r="AU345" s="56">
        <f>IF(GroupStTimes!$A$8=0,MIN(CB345,CD345,CF345),MIN(BZ345,CB345,CD345,CF345))</f>
        <v>0.35150462962962969</v>
      </c>
      <c r="AV345" s="56">
        <f>IF(GroupStTimes!$A$8=0,MAX(CC345,CE345,CG345),MAX(CA345,CC345,CE345,CG345))</f>
        <v>0.39907407407407414</v>
      </c>
      <c r="AW345" s="57" t="str">
        <f t="shared" si="306"/>
        <v>27.15040  29.55976</v>
      </c>
      <c r="AX345" s="58">
        <f t="shared" si="307"/>
        <v>27.150400000000001</v>
      </c>
      <c r="AY345" s="58">
        <f t="shared" si="308"/>
        <v>29.559699999999999</v>
      </c>
      <c r="AZ345" s="31">
        <f t="shared" si="309"/>
        <v>87.93</v>
      </c>
      <c r="BA345" s="59">
        <f t="shared" si="310"/>
        <v>0.34876157407407415</v>
      </c>
      <c r="BB345" s="59">
        <f t="shared" si="311"/>
        <v>0.35431712962962975</v>
      </c>
      <c r="BC345" s="59">
        <f t="shared" si="312"/>
        <v>0.34677083333333342</v>
      </c>
      <c r="BD345" s="59">
        <f t="shared" si="313"/>
        <v>0.3926041666666667</v>
      </c>
      <c r="BE345" s="59">
        <f t="shared" si="314"/>
        <v>0.38442129629629634</v>
      </c>
      <c r="BF345" s="59">
        <f t="shared" si="315"/>
        <v>0.39483796296296303</v>
      </c>
      <c r="BG345" s="59">
        <f t="shared" si="316"/>
        <v>0.39266203703703689</v>
      </c>
      <c r="BH345" s="59">
        <f t="shared" si="317"/>
        <v>0.39196759259259245</v>
      </c>
      <c r="BI345" s="31">
        <f t="shared" si="318"/>
        <v>5.789999999999992</v>
      </c>
      <c r="BJ345" s="61">
        <f t="shared" si="319"/>
        <v>0.1315909090909089</v>
      </c>
      <c r="BK345" s="61">
        <f t="shared" si="320"/>
        <v>0.11352941176470573</v>
      </c>
      <c r="BL345" s="61">
        <f t="shared" si="321"/>
        <v>0.10157894736842091</v>
      </c>
      <c r="BM345" s="61">
        <f t="shared" si="322"/>
        <v>9.338709677419342E-2</v>
      </c>
      <c r="BN345" s="62">
        <f t="shared" si="323"/>
        <v>0</v>
      </c>
      <c r="BO345" s="62">
        <f t="shared" si="324"/>
        <v>7</v>
      </c>
      <c r="BP345" s="62">
        <f t="shared" si="325"/>
        <v>54</v>
      </c>
      <c r="BQ345" s="62">
        <f t="shared" si="326"/>
        <v>0</v>
      </c>
      <c r="BR345" s="62">
        <f t="shared" si="327"/>
        <v>6</v>
      </c>
      <c r="BS345" s="62">
        <f t="shared" si="328"/>
        <v>49</v>
      </c>
      <c r="BT345" s="62">
        <f t="shared" si="329"/>
        <v>0</v>
      </c>
      <c r="BU345" s="62">
        <f t="shared" si="330"/>
        <v>6</v>
      </c>
      <c r="BV345" s="62">
        <f t="shared" si="331"/>
        <v>6</v>
      </c>
      <c r="BW345" s="62">
        <f t="shared" si="332"/>
        <v>0</v>
      </c>
      <c r="BX345" s="62">
        <f t="shared" si="333"/>
        <v>5</v>
      </c>
      <c r="BY345" s="62">
        <f t="shared" si="334"/>
        <v>36</v>
      </c>
      <c r="BZ345" s="63">
        <f t="shared" si="335"/>
        <v>0.35424768518518529</v>
      </c>
      <c r="CA345" s="63">
        <f t="shared" si="336"/>
        <v>0.35980324074074088</v>
      </c>
      <c r="CB345" s="63">
        <f t="shared" si="337"/>
        <v>0.35150462962962969</v>
      </c>
      <c r="CC345" s="63">
        <f t="shared" si="338"/>
        <v>0.39733796296296298</v>
      </c>
      <c r="CD345" s="63">
        <f t="shared" si="339"/>
        <v>0.38865740740740745</v>
      </c>
      <c r="CE345" s="63">
        <f t="shared" si="340"/>
        <v>0.39907407407407414</v>
      </c>
      <c r="CF345" s="63">
        <f t="shared" si="341"/>
        <v>0.39655092592592578</v>
      </c>
      <c r="CG345" s="63">
        <f t="shared" si="342"/>
        <v>0.39585648148148134</v>
      </c>
      <c r="CH345" s="36"/>
      <c r="CI345" s="36"/>
      <c r="CJ345" s="36"/>
      <c r="CK345" s="36"/>
      <c r="CL345" s="60">
        <v>60</v>
      </c>
    </row>
    <row r="346" spans="1:90" ht="28.5" customHeight="1" x14ac:dyDescent="0.25">
      <c r="A346" s="37">
        <v>16</v>
      </c>
      <c r="C346" s="37"/>
      <c r="D346" s="37"/>
      <c r="E346" s="37"/>
      <c r="F346" s="83"/>
      <c r="G346" s="44">
        <v>93.76</v>
      </c>
      <c r="H346" s="44">
        <f t="shared" si="296"/>
        <v>93.74</v>
      </c>
      <c r="I346" s="83">
        <v>93.71</v>
      </c>
      <c r="J346" s="43">
        <f t="shared" si="345"/>
        <v>-4.2684878881662846E-4</v>
      </c>
      <c r="K346" s="44">
        <f t="shared" si="346"/>
        <v>-4.0000000000006253E-2</v>
      </c>
      <c r="L346" s="76" t="s">
        <v>349</v>
      </c>
      <c r="M346" s="122">
        <v>120</v>
      </c>
      <c r="N346" s="46">
        <f t="shared" si="302"/>
        <v>93.75</v>
      </c>
      <c r="O346" s="46">
        <v>-0.02</v>
      </c>
      <c r="P346" s="78">
        <v>93.76</v>
      </c>
      <c r="Q346" s="46">
        <v>-0.02</v>
      </c>
      <c r="R346" s="78">
        <v>93.76</v>
      </c>
      <c r="S346" s="46">
        <v>-0.02</v>
      </c>
      <c r="T346" s="78">
        <v>93.79</v>
      </c>
      <c r="U346" s="47" t="str">
        <f t="shared" si="343"/>
        <v/>
      </c>
      <c r="V346" s="47" t="str">
        <f t="shared" si="344"/>
        <v/>
      </c>
      <c r="W346" s="47"/>
      <c r="X346" s="47"/>
      <c r="Y346" s="47"/>
      <c r="Z346" s="47"/>
      <c r="AA346" s="47"/>
      <c r="AB346" s="47"/>
      <c r="AC346" s="47"/>
      <c r="AD346" s="47"/>
      <c r="AE346" s="51">
        <f t="shared" si="297"/>
        <v>16</v>
      </c>
      <c r="AF346" s="51" t="str">
        <f t="shared" si="298"/>
        <v/>
      </c>
      <c r="AG346" s="51" t="str">
        <f t="shared" si="299"/>
        <v/>
      </c>
      <c r="AH346" s="51" t="str">
        <f t="shared" si="300"/>
        <v/>
      </c>
      <c r="AI346" s="52">
        <f t="shared" si="301"/>
        <v>93.74</v>
      </c>
      <c r="AJ346" s="68"/>
      <c r="AK346" s="53"/>
      <c r="AL346" s="52"/>
      <c r="AM346" s="53">
        <f t="shared" si="303"/>
        <v>44</v>
      </c>
      <c r="AN346" s="53">
        <f>IF(AJ346&lt;&gt;"",IF(AJ346="o",VLOOKUP(AM346,OpenSect!$A$1:$D$11,2),IF(AJ346="u",VLOOKUP(AM346,UpHill!$A$1:$D$35,2),IF(AJ346="d",VLOOKUP(AM346,DownHill!$A$1:$D$29,2),IF(AJ346="f",VLOOKUP(AM346,FlatUnd!$A$2:$D$30,2),IF(AJ346="t",VLOOKUP(AM346,TimeAdd!$A$1:$D$176,2),IF(AJ346="l",VLOOKUP(AM346,SLimit!$A$1:$D$8,2),AN345)))))),AN345)</f>
        <v>51</v>
      </c>
      <c r="AO346" s="53">
        <f>IF(AJ346&lt;&gt;"",IF(AJ346="o",VLOOKUP(AM346,OpenSect!$A$1:$D$11,3),IF(AJ346="u",VLOOKUP(AM346,UpHill!$A$1:$D$35,3),IF(AJ346="d",VLOOKUP(AM346,DownHill!$A$3:$D$29,3),IF(AJ346="f",VLOOKUP(AM346,FlatUnd!$A$2:$D$30,3),IF(AJ346="t",VLOOKUP(AM346,TimeAdd!$A$1:$D$18,3),IF(AJ346="l",VLOOKUP(AM346,SLimit!$A$1:$D$8,3),AO345)))))),AO345)</f>
        <v>57</v>
      </c>
      <c r="AP346" s="53">
        <f>IF(AJ346&lt;&gt;"",IF(AJ346="o",VLOOKUP(AM346,OpenSect!$A$1:$D$11,4),IF(AJ346="u",VLOOKUP(AM346,UpHill!$A$1:$D$35,4),IF(AJ346="d",VLOOKUP(AM346,DownHill!$A$1:$D$29,4),IF(AJ346="f",VLOOKUP(AM346,FlatUnd!$A$2:$D$30,4),IF(AJ346="t",VLOOKUP(AM346,TimeAdd!$A$1:$D$18,4),IF(AJ346="l",VLOOKUP(AM346,SLimit!$A$1:$D$8,4),AP345)))))),AP345)</f>
        <v>62</v>
      </c>
      <c r="AQ346" s="53">
        <f t="shared" si="304"/>
        <v>120</v>
      </c>
      <c r="AR346" s="54" t="str">
        <f t="shared" si="305"/>
        <v>Overhead power lines.</v>
      </c>
      <c r="AS346" s="55"/>
      <c r="AT346" s="55"/>
      <c r="AU346" s="56">
        <f>IF(GroupStTimes!$A$8=0,MIN(CB346,CD346,CF346),MIN(BZ346,CB346,CD346,CF346))</f>
        <v>0.35151620370370379</v>
      </c>
      <c r="AV346" s="56">
        <f>IF(GroupStTimes!$A$8=0,MAX(CC346,CE346,CG346),MAX(CA346,CC346,CE346,CG346))</f>
        <v>0.39908564814814823</v>
      </c>
      <c r="AW346" s="57" t="str">
        <f t="shared" si="306"/>
        <v/>
      </c>
      <c r="AX346" s="58" t="str">
        <f t="shared" si="307"/>
        <v/>
      </c>
      <c r="AY346" s="58" t="str">
        <f t="shared" si="308"/>
        <v/>
      </c>
      <c r="AZ346" s="31">
        <f t="shared" si="309"/>
        <v>87.93</v>
      </c>
      <c r="BA346" s="59">
        <f t="shared" si="310"/>
        <v>0.34876157407407415</v>
      </c>
      <c r="BB346" s="59">
        <f t="shared" si="311"/>
        <v>0.35431712962962975</v>
      </c>
      <c r="BC346" s="59">
        <f t="shared" si="312"/>
        <v>0.34677083333333342</v>
      </c>
      <c r="BD346" s="59">
        <f t="shared" si="313"/>
        <v>0.3926041666666667</v>
      </c>
      <c r="BE346" s="59">
        <f t="shared" si="314"/>
        <v>0.38442129629629634</v>
      </c>
      <c r="BF346" s="59">
        <f t="shared" si="315"/>
        <v>0.39483796296296303</v>
      </c>
      <c r="BG346" s="59">
        <f t="shared" si="316"/>
        <v>0.39266203703703689</v>
      </c>
      <c r="BH346" s="59">
        <f t="shared" si="317"/>
        <v>0.39196759259259245</v>
      </c>
      <c r="BI346" s="31">
        <f t="shared" si="318"/>
        <v>5.8099999999999881</v>
      </c>
      <c r="BJ346" s="61">
        <f t="shared" si="319"/>
        <v>0.13204545454545427</v>
      </c>
      <c r="BK346" s="61">
        <f t="shared" si="320"/>
        <v>0.11392156862745074</v>
      </c>
      <c r="BL346" s="61">
        <f t="shared" si="321"/>
        <v>0.1019298245614033</v>
      </c>
      <c r="BM346" s="61">
        <f t="shared" si="322"/>
        <v>9.3709677419354639E-2</v>
      </c>
      <c r="BN346" s="62">
        <f t="shared" si="323"/>
        <v>0</v>
      </c>
      <c r="BO346" s="62">
        <f t="shared" si="324"/>
        <v>7</v>
      </c>
      <c r="BP346" s="62">
        <f t="shared" si="325"/>
        <v>55</v>
      </c>
      <c r="BQ346" s="62">
        <f t="shared" si="326"/>
        <v>0</v>
      </c>
      <c r="BR346" s="62">
        <f t="shared" si="327"/>
        <v>6</v>
      </c>
      <c r="BS346" s="62">
        <f t="shared" si="328"/>
        <v>50</v>
      </c>
      <c r="BT346" s="62">
        <f t="shared" si="329"/>
        <v>0</v>
      </c>
      <c r="BU346" s="62">
        <f t="shared" si="330"/>
        <v>6</v>
      </c>
      <c r="BV346" s="62">
        <f t="shared" si="331"/>
        <v>7</v>
      </c>
      <c r="BW346" s="62">
        <f t="shared" si="332"/>
        <v>0</v>
      </c>
      <c r="BX346" s="62">
        <f t="shared" si="333"/>
        <v>5</v>
      </c>
      <c r="BY346" s="62">
        <f t="shared" si="334"/>
        <v>37</v>
      </c>
      <c r="BZ346" s="63">
        <f t="shared" si="335"/>
        <v>0.35425925925925933</v>
      </c>
      <c r="CA346" s="63">
        <f t="shared" si="336"/>
        <v>0.35981481481481492</v>
      </c>
      <c r="CB346" s="63">
        <f t="shared" si="337"/>
        <v>0.35151620370370379</v>
      </c>
      <c r="CC346" s="63">
        <f t="shared" si="338"/>
        <v>0.39734953703703707</v>
      </c>
      <c r="CD346" s="63">
        <f t="shared" si="339"/>
        <v>0.38866898148148155</v>
      </c>
      <c r="CE346" s="63">
        <f t="shared" si="340"/>
        <v>0.39908564814814823</v>
      </c>
      <c r="CF346" s="63">
        <f t="shared" si="341"/>
        <v>0.39656249999999987</v>
      </c>
      <c r="CG346" s="63">
        <f t="shared" si="342"/>
        <v>0.39586805555555543</v>
      </c>
      <c r="CH346" s="36"/>
      <c r="CI346" s="36"/>
      <c r="CJ346" s="36"/>
      <c r="CK346" s="36"/>
      <c r="CL346" s="60">
        <v>60</v>
      </c>
    </row>
    <row r="347" spans="1:90" ht="28.5" customHeight="1" x14ac:dyDescent="0.25">
      <c r="A347" s="37">
        <v>16</v>
      </c>
      <c r="B347" s="16" t="s">
        <v>136</v>
      </c>
      <c r="C347" s="37"/>
      <c r="D347" s="37"/>
      <c r="E347" s="37"/>
      <c r="F347" s="83"/>
      <c r="G347" s="44"/>
      <c r="H347" s="44">
        <f t="shared" si="296"/>
        <v>94.52</v>
      </c>
      <c r="I347" s="83">
        <v>94.48</v>
      </c>
      <c r="J347" s="43">
        <f t="shared" si="345"/>
        <v>-4.5865086085256947E-4</v>
      </c>
      <c r="K347" s="44">
        <f t="shared" si="346"/>
        <v>-4.3333333333350765E-2</v>
      </c>
      <c r="L347" s="76" t="s">
        <v>1021</v>
      </c>
      <c r="M347" s="122">
        <v>120</v>
      </c>
      <c r="N347" s="46">
        <f t="shared" si="302"/>
        <v>94.523333333333355</v>
      </c>
      <c r="O347" s="46">
        <v>-0.02</v>
      </c>
      <c r="P347" s="78">
        <v>94.53</v>
      </c>
      <c r="Q347" s="46">
        <v>-0.02</v>
      </c>
      <c r="R347" s="78">
        <v>94.54</v>
      </c>
      <c r="S347" s="46">
        <v>-0.02</v>
      </c>
      <c r="T347" s="77">
        <v>94.56</v>
      </c>
      <c r="U347" s="47" t="str">
        <f t="shared" si="343"/>
        <v/>
      </c>
      <c r="V347" s="47" t="str">
        <f t="shared" si="344"/>
        <v/>
      </c>
      <c r="W347" s="47"/>
      <c r="X347" s="47"/>
      <c r="Y347" s="47"/>
      <c r="Z347" s="47"/>
      <c r="AA347" s="47"/>
      <c r="AB347" s="47"/>
      <c r="AC347" s="47"/>
      <c r="AD347" s="47"/>
      <c r="AE347" s="51">
        <f t="shared" si="297"/>
        <v>16</v>
      </c>
      <c r="AF347" s="51" t="str">
        <f t="shared" si="298"/>
        <v>U</v>
      </c>
      <c r="AG347" s="51" t="str">
        <f t="shared" si="299"/>
        <v/>
      </c>
      <c r="AH347" s="51" t="str">
        <f t="shared" si="300"/>
        <v/>
      </c>
      <c r="AI347" s="52">
        <f t="shared" si="301"/>
        <v>94.52</v>
      </c>
      <c r="AJ347" s="68"/>
      <c r="AK347" s="53"/>
      <c r="AL347" s="52"/>
      <c r="AM347" s="53">
        <f t="shared" si="303"/>
        <v>44</v>
      </c>
      <c r="AN347" s="53">
        <f>IF(AJ347&lt;&gt;"",IF(AJ347="o",VLOOKUP(AM347,OpenSect!$A$1:$D$11,2),IF(AJ347="u",VLOOKUP(AM347,UpHill!$A$1:$D$35,2),IF(AJ347="d",VLOOKUP(AM347,DownHill!$A$1:$D$29,2),IF(AJ347="f",VLOOKUP(AM347,FlatUnd!$A$2:$D$30,2),IF(AJ347="t",VLOOKUP(AM347,TimeAdd!$A$1:$D$176,2),IF(AJ347="l",VLOOKUP(AM347,SLimit!$A$1:$D$8,2),AN346)))))),AN346)</f>
        <v>51</v>
      </c>
      <c r="AO347" s="53">
        <f>IF(AJ347&lt;&gt;"",IF(AJ347="o",VLOOKUP(AM347,OpenSect!$A$1:$D$11,3),IF(AJ347="u",VLOOKUP(AM347,UpHill!$A$1:$D$35,3),IF(AJ347="d",VLOOKUP(AM347,DownHill!$A$3:$D$29,3),IF(AJ347="f",VLOOKUP(AM347,FlatUnd!$A$2:$D$30,3),IF(AJ347="t",VLOOKUP(AM347,TimeAdd!$A$1:$D$18,3),IF(AJ347="l",VLOOKUP(AM347,SLimit!$A$1:$D$8,3),AO346)))))),AO346)</f>
        <v>57</v>
      </c>
      <c r="AP347" s="53">
        <f>IF(AJ347&lt;&gt;"",IF(AJ347="o",VLOOKUP(AM347,OpenSect!$A$1:$D$11,4),IF(AJ347="u",VLOOKUP(AM347,UpHill!$A$1:$D$35,4),IF(AJ347="d",VLOOKUP(AM347,DownHill!$A$1:$D$29,4),IF(AJ347="f",VLOOKUP(AM347,FlatUnd!$A$2:$D$30,4),IF(AJ347="t",VLOOKUP(AM347,TimeAdd!$A$1:$D$18,4),IF(AJ347="l",VLOOKUP(AM347,SLimit!$A$1:$D$8,4),AP346)))))),AP346)</f>
        <v>62</v>
      </c>
      <c r="AQ347" s="53">
        <f t="shared" si="304"/>
        <v>120</v>
      </c>
      <c r="AR347" s="54" t="str">
        <f t="shared" si="305"/>
        <v>43,0 km plate.</v>
      </c>
      <c r="AS347" s="55"/>
      <c r="AT347" s="55"/>
      <c r="AU347" s="56">
        <f>IF(GroupStTimes!$A$8=0,MIN(CB347,CD347,CF347),MIN(BZ347,CB347,CD347,CF347))</f>
        <v>0.35215277777777787</v>
      </c>
      <c r="AV347" s="56">
        <f>IF(GroupStTimes!$A$8=0,MAX(CC347,CE347,CG347),MAX(CA347,CC347,CE347,CG347))</f>
        <v>0.39965277777777786</v>
      </c>
      <c r="AW347" s="57" t="str">
        <f t="shared" si="306"/>
        <v/>
      </c>
      <c r="AX347" s="58" t="str">
        <f t="shared" si="307"/>
        <v/>
      </c>
      <c r="AY347" s="58" t="str">
        <f t="shared" si="308"/>
        <v/>
      </c>
      <c r="AZ347" s="31">
        <f t="shared" si="309"/>
        <v>87.93</v>
      </c>
      <c r="BA347" s="59">
        <f t="shared" si="310"/>
        <v>0.34876157407407415</v>
      </c>
      <c r="BB347" s="59">
        <f t="shared" si="311"/>
        <v>0.35431712962962975</v>
      </c>
      <c r="BC347" s="59">
        <f t="shared" si="312"/>
        <v>0.34677083333333342</v>
      </c>
      <c r="BD347" s="59">
        <f t="shared" si="313"/>
        <v>0.3926041666666667</v>
      </c>
      <c r="BE347" s="59">
        <f t="shared" si="314"/>
        <v>0.38442129629629634</v>
      </c>
      <c r="BF347" s="59">
        <f t="shared" si="315"/>
        <v>0.39483796296296303</v>
      </c>
      <c r="BG347" s="59">
        <f t="shared" si="316"/>
        <v>0.39266203703703689</v>
      </c>
      <c r="BH347" s="59">
        <f t="shared" si="317"/>
        <v>0.39196759259259245</v>
      </c>
      <c r="BI347" s="31">
        <f t="shared" si="318"/>
        <v>6.5899999999999892</v>
      </c>
      <c r="BJ347" s="61">
        <f t="shared" si="319"/>
        <v>0.14977272727272703</v>
      </c>
      <c r="BK347" s="61">
        <f t="shared" si="320"/>
        <v>0.12921568627450961</v>
      </c>
      <c r="BL347" s="61">
        <f t="shared" si="321"/>
        <v>0.11561403508771911</v>
      </c>
      <c r="BM347" s="61">
        <f t="shared" si="322"/>
        <v>0.10629032258064498</v>
      </c>
      <c r="BN347" s="62">
        <f t="shared" si="323"/>
        <v>0</v>
      </c>
      <c r="BO347" s="62">
        <f t="shared" si="324"/>
        <v>8</v>
      </c>
      <c r="BP347" s="62">
        <f t="shared" si="325"/>
        <v>59</v>
      </c>
      <c r="BQ347" s="62">
        <f t="shared" si="326"/>
        <v>0</v>
      </c>
      <c r="BR347" s="62">
        <f t="shared" si="327"/>
        <v>7</v>
      </c>
      <c r="BS347" s="62">
        <f t="shared" si="328"/>
        <v>45</v>
      </c>
      <c r="BT347" s="62">
        <f t="shared" si="329"/>
        <v>0</v>
      </c>
      <c r="BU347" s="62">
        <f t="shared" si="330"/>
        <v>6</v>
      </c>
      <c r="BV347" s="62">
        <f t="shared" si="331"/>
        <v>56</v>
      </c>
      <c r="BW347" s="62">
        <f t="shared" si="332"/>
        <v>0</v>
      </c>
      <c r="BX347" s="62">
        <f t="shared" si="333"/>
        <v>6</v>
      </c>
      <c r="BY347" s="62">
        <f t="shared" si="334"/>
        <v>23</v>
      </c>
      <c r="BZ347" s="63">
        <f t="shared" si="335"/>
        <v>0.35500000000000009</v>
      </c>
      <c r="CA347" s="63">
        <f t="shared" si="336"/>
        <v>0.36055555555555568</v>
      </c>
      <c r="CB347" s="63">
        <f t="shared" si="337"/>
        <v>0.35215277777777787</v>
      </c>
      <c r="CC347" s="63">
        <f t="shared" si="338"/>
        <v>0.39798611111111115</v>
      </c>
      <c r="CD347" s="63">
        <f t="shared" si="339"/>
        <v>0.38923611111111117</v>
      </c>
      <c r="CE347" s="63">
        <f t="shared" si="340"/>
        <v>0.39965277777777786</v>
      </c>
      <c r="CF347" s="63">
        <f t="shared" si="341"/>
        <v>0.39709490740740727</v>
      </c>
      <c r="CG347" s="63">
        <f t="shared" si="342"/>
        <v>0.39640046296296283</v>
      </c>
      <c r="CH347" s="36"/>
      <c r="CI347" s="36"/>
      <c r="CJ347" s="36"/>
      <c r="CK347" s="36"/>
      <c r="CL347" s="60">
        <v>60</v>
      </c>
    </row>
    <row r="348" spans="1:90" ht="28.5" customHeight="1" x14ac:dyDescent="0.25">
      <c r="A348" s="37">
        <v>17</v>
      </c>
      <c r="C348" s="37"/>
      <c r="D348" s="37"/>
      <c r="E348" s="37"/>
      <c r="F348" s="83"/>
      <c r="G348" s="44"/>
      <c r="H348" s="44">
        <f t="shared" si="296"/>
        <v>95.52</v>
      </c>
      <c r="I348" s="83">
        <v>95.48</v>
      </c>
      <c r="J348" s="43">
        <f t="shared" si="345"/>
        <v>-4.5384722804095901E-4</v>
      </c>
      <c r="K348" s="44">
        <f t="shared" si="346"/>
        <v>-4.3333333333350765E-2</v>
      </c>
      <c r="L348" s="76" t="s">
        <v>1092</v>
      </c>
      <c r="M348" s="122">
        <v>120</v>
      </c>
      <c r="N348" s="46">
        <f t="shared" si="302"/>
        <v>95.523333333333355</v>
      </c>
      <c r="O348" s="46">
        <v>-0.02</v>
      </c>
      <c r="P348" s="78">
        <v>95.53</v>
      </c>
      <c r="Q348" s="46">
        <v>-0.02</v>
      </c>
      <c r="R348" s="78">
        <v>95.54</v>
      </c>
      <c r="S348" s="46">
        <v>-0.02</v>
      </c>
      <c r="T348" s="78">
        <v>95.56</v>
      </c>
      <c r="U348" s="47" t="str">
        <f t="shared" si="343"/>
        <v/>
      </c>
      <c r="V348" s="47" t="str">
        <f t="shared" si="344"/>
        <v/>
      </c>
      <c r="W348" s="47"/>
      <c r="X348" s="47"/>
      <c r="Y348" s="47"/>
      <c r="Z348" s="47"/>
      <c r="AA348" s="47"/>
      <c r="AB348" s="47"/>
      <c r="AC348" s="47"/>
      <c r="AD348" s="47"/>
      <c r="AE348" s="51">
        <f t="shared" si="297"/>
        <v>17</v>
      </c>
      <c r="AF348" s="51" t="str">
        <f t="shared" si="298"/>
        <v/>
      </c>
      <c r="AG348" s="51" t="str">
        <f t="shared" si="299"/>
        <v/>
      </c>
      <c r="AH348" s="51" t="str">
        <f t="shared" si="300"/>
        <v/>
      </c>
      <c r="AI348" s="52">
        <f t="shared" si="301"/>
        <v>95.52</v>
      </c>
      <c r="AJ348" s="68"/>
      <c r="AK348" s="53"/>
      <c r="AL348" s="52"/>
      <c r="AM348" s="53">
        <f t="shared" si="303"/>
        <v>44</v>
      </c>
      <c r="AN348" s="53">
        <f>IF(AJ348&lt;&gt;"",IF(AJ348="o",VLOOKUP(AM348,OpenSect!$A$1:$D$11,2),IF(AJ348="u",VLOOKUP(AM348,UpHill!$A$1:$D$35,2),IF(AJ348="d",VLOOKUP(AM348,DownHill!$A$1:$D$29,2),IF(AJ348="f",VLOOKUP(AM348,FlatUnd!$A$2:$D$30,2),IF(AJ348="t",VLOOKUP(AM348,TimeAdd!$A$1:$D$176,2),IF(AJ348="l",VLOOKUP(AM348,SLimit!$A$1:$D$8,2),AN347)))))),AN347)</f>
        <v>51</v>
      </c>
      <c r="AO348" s="53">
        <f>IF(AJ348&lt;&gt;"",IF(AJ348="o",VLOOKUP(AM348,OpenSect!$A$1:$D$11,3),IF(AJ348="u",VLOOKUP(AM348,UpHill!$A$1:$D$35,3),IF(AJ348="d",VLOOKUP(AM348,DownHill!$A$3:$D$29,3),IF(AJ348="f",VLOOKUP(AM348,FlatUnd!$A$2:$D$30,3),IF(AJ348="t",VLOOKUP(AM348,TimeAdd!$A$1:$D$18,3),IF(AJ348="l",VLOOKUP(AM348,SLimit!$A$1:$D$8,3),AO347)))))),AO347)</f>
        <v>57</v>
      </c>
      <c r="AP348" s="53">
        <f>IF(AJ348&lt;&gt;"",IF(AJ348="o",VLOOKUP(AM348,OpenSect!$A$1:$D$11,4),IF(AJ348="u",VLOOKUP(AM348,UpHill!$A$1:$D$35,4),IF(AJ348="d",VLOOKUP(AM348,DownHill!$A$1:$D$29,4),IF(AJ348="f",VLOOKUP(AM348,FlatUnd!$A$2:$D$30,4),IF(AJ348="t",VLOOKUP(AM348,TimeAdd!$A$1:$D$18,4),IF(AJ348="l",VLOOKUP(AM348,SLimit!$A$1:$D$8,4),AP347)))))),AP347)</f>
        <v>62</v>
      </c>
      <c r="AQ348" s="53">
        <f t="shared" si="304"/>
        <v>120</v>
      </c>
      <c r="AR348" s="54" t="str">
        <f t="shared" si="305"/>
        <v>44,0 km plate.</v>
      </c>
      <c r="AS348" s="55"/>
      <c r="AT348" s="55"/>
      <c r="AU348" s="56">
        <f>IF(GroupStTimes!$A$8=0,MIN(CB348,CD348,CF348),MIN(BZ348,CB348,CD348,CF348))</f>
        <v>0.35297453703703713</v>
      </c>
      <c r="AV348" s="56">
        <f>IF(GroupStTimes!$A$8=0,MAX(CC348,CE348,CG348),MAX(CA348,CC348,CE348,CG348))</f>
        <v>0.40038194444444453</v>
      </c>
      <c r="AW348" s="57" t="str">
        <f t="shared" si="306"/>
        <v/>
      </c>
      <c r="AX348" s="58" t="str">
        <f t="shared" si="307"/>
        <v/>
      </c>
      <c r="AY348" s="58" t="str">
        <f t="shared" si="308"/>
        <v/>
      </c>
      <c r="AZ348" s="31">
        <f t="shared" si="309"/>
        <v>87.93</v>
      </c>
      <c r="BA348" s="59">
        <f t="shared" si="310"/>
        <v>0.34876157407407415</v>
      </c>
      <c r="BB348" s="59">
        <f t="shared" si="311"/>
        <v>0.35431712962962975</v>
      </c>
      <c r="BC348" s="59">
        <f t="shared" si="312"/>
        <v>0.34677083333333342</v>
      </c>
      <c r="BD348" s="59">
        <f t="shared" si="313"/>
        <v>0.3926041666666667</v>
      </c>
      <c r="BE348" s="59">
        <f t="shared" si="314"/>
        <v>0.38442129629629634</v>
      </c>
      <c r="BF348" s="59">
        <f t="shared" si="315"/>
        <v>0.39483796296296303</v>
      </c>
      <c r="BG348" s="59">
        <f t="shared" si="316"/>
        <v>0.39266203703703689</v>
      </c>
      <c r="BH348" s="59">
        <f t="shared" si="317"/>
        <v>0.39196759259259245</v>
      </c>
      <c r="BI348" s="31">
        <f t="shared" si="318"/>
        <v>7.5899999999999892</v>
      </c>
      <c r="BJ348" s="61">
        <f t="shared" si="319"/>
        <v>0.17249999999999976</v>
      </c>
      <c r="BK348" s="61">
        <f t="shared" si="320"/>
        <v>0.14882352941176449</v>
      </c>
      <c r="BL348" s="61">
        <f t="shared" si="321"/>
        <v>0.13315789473684192</v>
      </c>
      <c r="BM348" s="61">
        <f t="shared" si="322"/>
        <v>0.1224193548387095</v>
      </c>
      <c r="BN348" s="62">
        <f t="shared" si="323"/>
        <v>0</v>
      </c>
      <c r="BO348" s="62">
        <f t="shared" si="324"/>
        <v>10</v>
      </c>
      <c r="BP348" s="62">
        <f t="shared" si="325"/>
        <v>21</v>
      </c>
      <c r="BQ348" s="62">
        <f t="shared" si="326"/>
        <v>0</v>
      </c>
      <c r="BR348" s="62">
        <f t="shared" si="327"/>
        <v>8</v>
      </c>
      <c r="BS348" s="62">
        <f t="shared" si="328"/>
        <v>56</v>
      </c>
      <c r="BT348" s="62">
        <f t="shared" si="329"/>
        <v>0</v>
      </c>
      <c r="BU348" s="62">
        <f t="shared" si="330"/>
        <v>7</v>
      </c>
      <c r="BV348" s="62">
        <f t="shared" si="331"/>
        <v>59</v>
      </c>
      <c r="BW348" s="62">
        <f t="shared" si="332"/>
        <v>0</v>
      </c>
      <c r="BX348" s="62">
        <f t="shared" si="333"/>
        <v>7</v>
      </c>
      <c r="BY348" s="62">
        <f t="shared" si="334"/>
        <v>21</v>
      </c>
      <c r="BZ348" s="63">
        <f t="shared" si="335"/>
        <v>0.35594907407407417</v>
      </c>
      <c r="CA348" s="63">
        <f t="shared" si="336"/>
        <v>0.36150462962962976</v>
      </c>
      <c r="CB348" s="63">
        <f t="shared" si="337"/>
        <v>0.35297453703703713</v>
      </c>
      <c r="CC348" s="63">
        <f t="shared" si="338"/>
        <v>0.39880787037037041</v>
      </c>
      <c r="CD348" s="63">
        <f t="shared" si="339"/>
        <v>0.38996527777777784</v>
      </c>
      <c r="CE348" s="63">
        <f t="shared" si="340"/>
        <v>0.40038194444444453</v>
      </c>
      <c r="CF348" s="63">
        <f t="shared" si="341"/>
        <v>0.39776620370370358</v>
      </c>
      <c r="CG348" s="63">
        <f t="shared" si="342"/>
        <v>0.39707175925925914</v>
      </c>
      <c r="CH348" s="36"/>
      <c r="CI348" s="36"/>
      <c r="CJ348" s="36"/>
      <c r="CK348" s="36"/>
      <c r="CL348" s="60">
        <v>60</v>
      </c>
    </row>
    <row r="349" spans="1:90" ht="40.5" x14ac:dyDescent="0.25">
      <c r="A349" s="37">
        <v>17</v>
      </c>
      <c r="B349" s="16" t="s">
        <v>1093</v>
      </c>
      <c r="C349" s="37"/>
      <c r="D349" s="37"/>
      <c r="E349" s="37"/>
      <c r="F349" s="83"/>
      <c r="G349" s="44"/>
      <c r="H349" s="44">
        <f t="shared" si="296"/>
        <v>95.84</v>
      </c>
      <c r="I349" s="83">
        <v>95.79</v>
      </c>
      <c r="J349" s="43">
        <f t="shared" si="345"/>
        <v>-5.2197515398278913E-4</v>
      </c>
      <c r="K349" s="44">
        <f t="shared" si="346"/>
        <v>-5.0000000000011369E-2</v>
      </c>
      <c r="L349" s="76" t="s">
        <v>1094</v>
      </c>
      <c r="M349" s="122">
        <v>120</v>
      </c>
      <c r="N349" s="46">
        <f t="shared" si="302"/>
        <v>95.840000000000018</v>
      </c>
      <c r="O349" s="46">
        <v>-0.02</v>
      </c>
      <c r="P349" s="78">
        <v>95.84</v>
      </c>
      <c r="Q349" s="46">
        <v>-0.02</v>
      </c>
      <c r="R349" s="78">
        <v>95.86</v>
      </c>
      <c r="S349" s="46">
        <v>-0.02</v>
      </c>
      <c r="T349" s="78">
        <v>95.88</v>
      </c>
      <c r="U349" s="47" t="str">
        <f t="shared" si="343"/>
        <v/>
      </c>
      <c r="V349" s="47" t="str">
        <f t="shared" si="344"/>
        <v/>
      </c>
      <c r="W349" s="47"/>
      <c r="X349" s="47"/>
      <c r="Y349" s="47"/>
      <c r="Z349" s="47"/>
      <c r="AA349" s="47"/>
      <c r="AB349" s="47"/>
      <c r="AC349" s="47"/>
      <c r="AD349" s="47"/>
      <c r="AE349" s="51">
        <f t="shared" si="297"/>
        <v>17</v>
      </c>
      <c r="AF349" s="51" t="str">
        <f t="shared" si="298"/>
        <v>UF</v>
      </c>
      <c r="AG349" s="51" t="str">
        <f t="shared" si="299"/>
        <v/>
      </c>
      <c r="AH349" s="51" t="str">
        <f t="shared" si="300"/>
        <v/>
      </c>
      <c r="AI349" s="52">
        <f t="shared" si="301"/>
        <v>95.84</v>
      </c>
      <c r="AJ349" s="68"/>
      <c r="AK349" s="53"/>
      <c r="AL349" s="52"/>
      <c r="AM349" s="53">
        <f t="shared" si="303"/>
        <v>44</v>
      </c>
      <c r="AN349" s="53">
        <f>IF(AJ349&lt;&gt;"",IF(AJ349="o",VLOOKUP(AM349,OpenSect!$A$1:$D$11,2),IF(AJ349="u",VLOOKUP(AM349,UpHill!$A$1:$D$35,2),IF(AJ349="d",VLOOKUP(AM349,DownHill!$A$1:$D$29,2),IF(AJ349="f",VLOOKUP(AM349,FlatUnd!$A$2:$D$30,2),IF(AJ349="t",VLOOKUP(AM349,TimeAdd!$A$1:$D$176,2),IF(AJ349="l",VLOOKUP(AM349,SLimit!$A$1:$D$8,2),AN348)))))),AN348)</f>
        <v>51</v>
      </c>
      <c r="AO349" s="53">
        <f>IF(AJ349&lt;&gt;"",IF(AJ349="o",VLOOKUP(AM349,OpenSect!$A$1:$D$11,3),IF(AJ349="u",VLOOKUP(AM349,UpHill!$A$1:$D$35,3),IF(AJ349="d",VLOOKUP(AM349,DownHill!$A$3:$D$29,3),IF(AJ349="f",VLOOKUP(AM349,FlatUnd!$A$2:$D$30,3),IF(AJ349="t",VLOOKUP(AM349,TimeAdd!$A$1:$D$18,3),IF(AJ349="l",VLOOKUP(AM349,SLimit!$A$1:$D$8,3),AO348)))))),AO348)</f>
        <v>57</v>
      </c>
      <c r="AP349" s="53">
        <f>IF(AJ349&lt;&gt;"",IF(AJ349="o",VLOOKUP(AM349,OpenSect!$A$1:$D$11,4),IF(AJ349="u",VLOOKUP(AM349,UpHill!$A$1:$D$35,4),IF(AJ349="d",VLOOKUP(AM349,DownHill!$A$1:$D$29,4),IF(AJ349="f",VLOOKUP(AM349,FlatUnd!$A$2:$D$30,4),IF(AJ349="t",VLOOKUP(AM349,TimeAdd!$A$1:$D$18,4),IF(AJ349="l",VLOOKUP(AM349,SLimit!$A$1:$D$8,4),AP348)))))),AP348)</f>
        <v>62</v>
      </c>
      <c r="AQ349" s="53">
        <f t="shared" si="304"/>
        <v>120</v>
      </c>
      <c r="AR349" s="54" t="str">
        <f t="shared" si="305"/>
        <v>R23 Standerton{ straight} / Wolwespruit{ right} /{ left} Swartkop.</v>
      </c>
      <c r="AS349" s="55"/>
      <c r="AT349" s="55"/>
      <c r="AU349" s="56">
        <f>IF(GroupStTimes!$A$8=0,MIN(CB349,CD349,CF349),MIN(BZ349,CB349,CD349,CF349))</f>
        <v>0.35322916666666676</v>
      </c>
      <c r="AV349" s="56">
        <f>IF(GroupStTimes!$A$8=0,MAX(CC349,CE349,CG349),MAX(CA349,CC349,CE349,CG349))</f>
        <v>0.40062500000000006</v>
      </c>
      <c r="AW349" s="57" t="str">
        <f t="shared" si="306"/>
        <v/>
      </c>
      <c r="AX349" s="58" t="str">
        <f t="shared" si="307"/>
        <v/>
      </c>
      <c r="AY349" s="58" t="str">
        <f t="shared" si="308"/>
        <v/>
      </c>
      <c r="AZ349" s="31">
        <f t="shared" si="309"/>
        <v>87.93</v>
      </c>
      <c r="BA349" s="59">
        <f t="shared" si="310"/>
        <v>0.34876157407407415</v>
      </c>
      <c r="BB349" s="59">
        <f t="shared" si="311"/>
        <v>0.35431712962962975</v>
      </c>
      <c r="BC349" s="59">
        <f t="shared" si="312"/>
        <v>0.34677083333333342</v>
      </c>
      <c r="BD349" s="59">
        <f t="shared" si="313"/>
        <v>0.3926041666666667</v>
      </c>
      <c r="BE349" s="59">
        <f t="shared" si="314"/>
        <v>0.38442129629629634</v>
      </c>
      <c r="BF349" s="59">
        <f t="shared" si="315"/>
        <v>0.39483796296296303</v>
      </c>
      <c r="BG349" s="59">
        <f t="shared" si="316"/>
        <v>0.39266203703703689</v>
      </c>
      <c r="BH349" s="59">
        <f t="shared" si="317"/>
        <v>0.39196759259259245</v>
      </c>
      <c r="BI349" s="31">
        <f t="shared" si="318"/>
        <v>7.9099999999999966</v>
      </c>
      <c r="BJ349" s="61">
        <f t="shared" si="319"/>
        <v>0.1797727272727272</v>
      </c>
      <c r="BK349" s="61">
        <f t="shared" si="320"/>
        <v>0.15509803921568621</v>
      </c>
      <c r="BL349" s="61">
        <f t="shared" si="321"/>
        <v>0.13877192982456135</v>
      </c>
      <c r="BM349" s="61">
        <f t="shared" si="322"/>
        <v>0.12758064516129028</v>
      </c>
      <c r="BN349" s="62">
        <f t="shared" si="323"/>
        <v>0</v>
      </c>
      <c r="BO349" s="62">
        <f t="shared" si="324"/>
        <v>10</v>
      </c>
      <c r="BP349" s="62">
        <f t="shared" si="325"/>
        <v>47</v>
      </c>
      <c r="BQ349" s="62">
        <f t="shared" si="326"/>
        <v>0</v>
      </c>
      <c r="BR349" s="62">
        <f t="shared" si="327"/>
        <v>9</v>
      </c>
      <c r="BS349" s="62">
        <f t="shared" si="328"/>
        <v>18</v>
      </c>
      <c r="BT349" s="62">
        <f t="shared" si="329"/>
        <v>0</v>
      </c>
      <c r="BU349" s="62">
        <f t="shared" si="330"/>
        <v>8</v>
      </c>
      <c r="BV349" s="62">
        <f t="shared" si="331"/>
        <v>20</v>
      </c>
      <c r="BW349" s="62">
        <f t="shared" si="332"/>
        <v>0</v>
      </c>
      <c r="BX349" s="62">
        <f t="shared" si="333"/>
        <v>7</v>
      </c>
      <c r="BY349" s="62">
        <f t="shared" si="334"/>
        <v>39</v>
      </c>
      <c r="BZ349" s="63">
        <f t="shared" si="335"/>
        <v>0.35625000000000007</v>
      </c>
      <c r="CA349" s="63">
        <f t="shared" si="336"/>
        <v>0.36180555555555566</v>
      </c>
      <c r="CB349" s="63">
        <f t="shared" si="337"/>
        <v>0.35322916666666676</v>
      </c>
      <c r="CC349" s="63">
        <f t="shared" si="338"/>
        <v>0.39906250000000004</v>
      </c>
      <c r="CD349" s="63">
        <f t="shared" si="339"/>
        <v>0.39020833333333338</v>
      </c>
      <c r="CE349" s="63">
        <f t="shared" si="340"/>
        <v>0.40062500000000006</v>
      </c>
      <c r="CF349" s="63">
        <f t="shared" si="341"/>
        <v>0.39797453703703689</v>
      </c>
      <c r="CG349" s="63">
        <f t="shared" si="342"/>
        <v>0.39728009259259245</v>
      </c>
      <c r="CH349" s="36"/>
      <c r="CI349" s="36"/>
      <c r="CJ349" s="36"/>
      <c r="CK349" s="36"/>
      <c r="CL349" s="60">
        <v>60</v>
      </c>
    </row>
    <row r="350" spans="1:90" ht="28.5" customHeight="1" x14ac:dyDescent="0.25">
      <c r="A350" s="37">
        <v>17</v>
      </c>
      <c r="B350" s="16" t="s">
        <v>154</v>
      </c>
      <c r="C350" s="37"/>
      <c r="D350" s="37"/>
      <c r="E350" s="37"/>
      <c r="F350" s="83"/>
      <c r="G350" s="44"/>
      <c r="H350" s="44">
        <f t="shared" si="296"/>
        <v>96.53</v>
      </c>
      <c r="I350" s="83">
        <v>96.49</v>
      </c>
      <c r="J350" s="43">
        <f t="shared" si="345"/>
        <v>-4.1455073064587488E-4</v>
      </c>
      <c r="K350" s="44">
        <f t="shared" si="346"/>
        <v>-4.0000000000020464E-2</v>
      </c>
      <c r="L350" s="76" t="s">
        <v>1095</v>
      </c>
      <c r="M350" s="122">
        <v>120</v>
      </c>
      <c r="N350" s="46">
        <f t="shared" si="302"/>
        <v>96.530000000000015</v>
      </c>
      <c r="O350" s="46">
        <v>-0.02</v>
      </c>
      <c r="P350" s="78">
        <v>96.539999999999992</v>
      </c>
      <c r="Q350" s="46">
        <v>-0.02</v>
      </c>
      <c r="R350" s="78">
        <v>96.55</v>
      </c>
      <c r="S350" s="46">
        <v>-0.02</v>
      </c>
      <c r="T350" s="78">
        <v>96.56</v>
      </c>
      <c r="U350" s="47" t="str">
        <f t="shared" si="343"/>
        <v/>
      </c>
      <c r="V350" s="47" t="str">
        <f t="shared" si="344"/>
        <v/>
      </c>
      <c r="W350" s="47"/>
      <c r="X350" s="47"/>
      <c r="Y350" s="47"/>
      <c r="Z350" s="47"/>
      <c r="AA350" s="47"/>
      <c r="AB350" s="47"/>
      <c r="AC350" s="47"/>
      <c r="AD350" s="47"/>
      <c r="AE350" s="51">
        <f t="shared" si="297"/>
        <v>17</v>
      </c>
      <c r="AF350" s="51" t="str">
        <f t="shared" si="298"/>
        <v>F</v>
      </c>
      <c r="AG350" s="51" t="str">
        <f t="shared" si="299"/>
        <v/>
      </c>
      <c r="AH350" s="51" t="str">
        <f t="shared" si="300"/>
        <v/>
      </c>
      <c r="AI350" s="52">
        <f t="shared" si="301"/>
        <v>96.53</v>
      </c>
      <c r="AJ350" s="68"/>
      <c r="AK350" s="53"/>
      <c r="AL350" s="52"/>
      <c r="AM350" s="53">
        <f t="shared" si="303"/>
        <v>44</v>
      </c>
      <c r="AN350" s="53">
        <f>IF(AJ350&lt;&gt;"",IF(AJ350="o",VLOOKUP(AM350,OpenSect!$A$1:$D$11,2),IF(AJ350="u",VLOOKUP(AM350,UpHill!$A$1:$D$35,2),IF(AJ350="d",VLOOKUP(AM350,DownHill!$A$1:$D$29,2),IF(AJ350="f",VLOOKUP(AM350,FlatUnd!$A$2:$D$30,2),IF(AJ350="t",VLOOKUP(AM350,TimeAdd!$A$1:$D$176,2),IF(AJ350="l",VLOOKUP(AM350,SLimit!$A$1:$D$8,2),AN349)))))),AN349)</f>
        <v>51</v>
      </c>
      <c r="AO350" s="53">
        <f>IF(AJ350&lt;&gt;"",IF(AJ350="o",VLOOKUP(AM350,OpenSect!$A$1:$D$11,3),IF(AJ350="u",VLOOKUP(AM350,UpHill!$A$1:$D$35,3),IF(AJ350="d",VLOOKUP(AM350,DownHill!$A$3:$D$29,3),IF(AJ350="f",VLOOKUP(AM350,FlatUnd!$A$2:$D$30,3),IF(AJ350="t",VLOOKUP(AM350,TimeAdd!$A$1:$D$18,3),IF(AJ350="l",VLOOKUP(AM350,SLimit!$A$1:$D$8,3),AO349)))))),AO349)</f>
        <v>57</v>
      </c>
      <c r="AP350" s="53">
        <f>IF(AJ350&lt;&gt;"",IF(AJ350="o",VLOOKUP(AM350,OpenSect!$A$1:$D$11,4),IF(AJ350="u",VLOOKUP(AM350,UpHill!$A$1:$D$35,4),IF(AJ350="d",VLOOKUP(AM350,DownHill!$A$1:$D$29,4),IF(AJ350="f",VLOOKUP(AM350,FlatUnd!$A$2:$D$30,4),IF(AJ350="t",VLOOKUP(AM350,TimeAdd!$A$1:$D$18,4),IF(AJ350="l",VLOOKUP(AM350,SLimit!$A$1:$D$8,4),AP349)))))),AP349)</f>
        <v>62</v>
      </c>
      <c r="AQ350" s="53">
        <f t="shared" si="304"/>
        <v>120</v>
      </c>
      <c r="AR350" s="54" t="str">
        <f t="shared" si="305"/>
        <v>45,0 km plate.</v>
      </c>
      <c r="AS350" s="55"/>
      <c r="AT350" s="55"/>
      <c r="AU350" s="56">
        <f>IF(GroupStTimes!$A$8=0,MIN(CB350,CD350,CF350),MIN(BZ350,CB350,CD350,CF350))</f>
        <v>0.35379629629629639</v>
      </c>
      <c r="AV350" s="56">
        <f>IF(GroupStTimes!$A$8=0,MAX(CC350,CE350,CG350),MAX(CA350,CC350,CE350,CG350))</f>
        <v>0.40112268518518523</v>
      </c>
      <c r="AW350" s="57" t="str">
        <f t="shared" si="306"/>
        <v/>
      </c>
      <c r="AX350" s="58" t="str">
        <f t="shared" si="307"/>
        <v/>
      </c>
      <c r="AY350" s="58" t="str">
        <f t="shared" si="308"/>
        <v/>
      </c>
      <c r="AZ350" s="31">
        <f t="shared" si="309"/>
        <v>87.93</v>
      </c>
      <c r="BA350" s="59">
        <f t="shared" si="310"/>
        <v>0.34876157407407415</v>
      </c>
      <c r="BB350" s="59">
        <f t="shared" si="311"/>
        <v>0.35431712962962975</v>
      </c>
      <c r="BC350" s="59">
        <f t="shared" si="312"/>
        <v>0.34677083333333342</v>
      </c>
      <c r="BD350" s="59">
        <f t="shared" si="313"/>
        <v>0.3926041666666667</v>
      </c>
      <c r="BE350" s="59">
        <f t="shared" si="314"/>
        <v>0.38442129629629634</v>
      </c>
      <c r="BF350" s="59">
        <f t="shared" si="315"/>
        <v>0.39483796296296303</v>
      </c>
      <c r="BG350" s="59">
        <f t="shared" si="316"/>
        <v>0.39266203703703689</v>
      </c>
      <c r="BH350" s="59">
        <f t="shared" si="317"/>
        <v>0.39196759259259245</v>
      </c>
      <c r="BI350" s="31">
        <f t="shared" si="318"/>
        <v>8.5999999999999943</v>
      </c>
      <c r="BJ350" s="61">
        <f t="shared" si="319"/>
        <v>0.19545454545454533</v>
      </c>
      <c r="BK350" s="61">
        <f t="shared" si="320"/>
        <v>0.16862745098039206</v>
      </c>
      <c r="BL350" s="61">
        <f t="shared" si="321"/>
        <v>0.15087719298245605</v>
      </c>
      <c r="BM350" s="61">
        <f t="shared" si="322"/>
        <v>0.13870967741935475</v>
      </c>
      <c r="BN350" s="62">
        <f t="shared" si="323"/>
        <v>0</v>
      </c>
      <c r="BO350" s="62">
        <f t="shared" si="324"/>
        <v>11</v>
      </c>
      <c r="BP350" s="62">
        <f t="shared" si="325"/>
        <v>44</v>
      </c>
      <c r="BQ350" s="62">
        <f t="shared" si="326"/>
        <v>0</v>
      </c>
      <c r="BR350" s="62">
        <f t="shared" si="327"/>
        <v>10</v>
      </c>
      <c r="BS350" s="62">
        <f t="shared" si="328"/>
        <v>7</v>
      </c>
      <c r="BT350" s="62">
        <f t="shared" si="329"/>
        <v>0</v>
      </c>
      <c r="BU350" s="62">
        <f t="shared" si="330"/>
        <v>9</v>
      </c>
      <c r="BV350" s="62">
        <f t="shared" si="331"/>
        <v>3</v>
      </c>
      <c r="BW350" s="62">
        <f t="shared" si="332"/>
        <v>0</v>
      </c>
      <c r="BX350" s="62">
        <f t="shared" si="333"/>
        <v>8</v>
      </c>
      <c r="BY350" s="62">
        <f t="shared" si="334"/>
        <v>19</v>
      </c>
      <c r="BZ350" s="63">
        <f t="shared" si="335"/>
        <v>0.35690972222222228</v>
      </c>
      <c r="CA350" s="63">
        <f t="shared" si="336"/>
        <v>0.36246527777777787</v>
      </c>
      <c r="CB350" s="63">
        <f t="shared" si="337"/>
        <v>0.35379629629629639</v>
      </c>
      <c r="CC350" s="63">
        <f t="shared" si="338"/>
        <v>0.39962962962962967</v>
      </c>
      <c r="CD350" s="63">
        <f t="shared" si="339"/>
        <v>0.39070601851851855</v>
      </c>
      <c r="CE350" s="63">
        <f t="shared" si="340"/>
        <v>0.40112268518518523</v>
      </c>
      <c r="CF350" s="63">
        <f t="shared" si="341"/>
        <v>0.39843749999999983</v>
      </c>
      <c r="CG350" s="63">
        <f t="shared" si="342"/>
        <v>0.39774305555555539</v>
      </c>
      <c r="CH350" s="36"/>
      <c r="CI350" s="36"/>
      <c r="CJ350" s="36"/>
      <c r="CK350" s="36"/>
      <c r="CL350" s="60">
        <v>60</v>
      </c>
    </row>
    <row r="351" spans="1:90" ht="28.5" customHeight="1" x14ac:dyDescent="0.25">
      <c r="A351" s="37">
        <v>17</v>
      </c>
      <c r="B351" s="16" t="s">
        <v>136</v>
      </c>
      <c r="C351" s="37"/>
      <c r="D351" s="37"/>
      <c r="E351" s="37"/>
      <c r="F351" s="83"/>
      <c r="G351" s="44"/>
      <c r="H351" s="44">
        <f t="shared" si="296"/>
        <v>96.76</v>
      </c>
      <c r="I351" s="83">
        <v>96.72</v>
      </c>
      <c r="J351" s="43">
        <f t="shared" si="345"/>
        <v>-4.4802867383501182E-4</v>
      </c>
      <c r="K351" s="44">
        <f t="shared" si="346"/>
        <v>-4.3333333333322344E-2</v>
      </c>
      <c r="L351" s="76" t="s">
        <v>1090</v>
      </c>
      <c r="M351" s="122">
        <v>120</v>
      </c>
      <c r="N351" s="46">
        <f t="shared" si="302"/>
        <v>96.763333333333321</v>
      </c>
      <c r="O351" s="46">
        <v>-0.02</v>
      </c>
      <c r="P351" s="78">
        <v>96.77</v>
      </c>
      <c r="Q351" s="46">
        <v>-0.02</v>
      </c>
      <c r="R351" s="78">
        <v>96.78</v>
      </c>
      <c r="S351" s="46">
        <v>-0.02</v>
      </c>
      <c r="T351" s="78">
        <v>96.8</v>
      </c>
      <c r="U351" s="47" t="str">
        <f t="shared" si="343"/>
        <v/>
      </c>
      <c r="V351" s="47" t="str">
        <f t="shared" si="344"/>
        <v/>
      </c>
      <c r="W351" s="47"/>
      <c r="X351" s="47"/>
      <c r="Y351" s="47"/>
      <c r="Z351" s="47"/>
      <c r="AA351" s="47"/>
      <c r="AB351" s="47"/>
      <c r="AC351" s="47"/>
      <c r="AD351" s="47"/>
      <c r="AE351" s="51">
        <f t="shared" si="297"/>
        <v>17</v>
      </c>
      <c r="AF351" s="51" t="str">
        <f t="shared" si="298"/>
        <v>U</v>
      </c>
      <c r="AG351" s="51" t="str">
        <f t="shared" si="299"/>
        <v/>
      </c>
      <c r="AH351" s="51" t="str">
        <f t="shared" si="300"/>
        <v/>
      </c>
      <c r="AI351" s="52">
        <f t="shared" si="301"/>
        <v>96.76</v>
      </c>
      <c r="AJ351" s="68"/>
      <c r="AK351" s="53"/>
      <c r="AL351" s="52"/>
      <c r="AM351" s="53">
        <f t="shared" si="303"/>
        <v>44</v>
      </c>
      <c r="AN351" s="53">
        <f>IF(AJ351&lt;&gt;"",IF(AJ351="o",VLOOKUP(AM351,OpenSect!$A$1:$D$11,2),IF(AJ351="u",VLOOKUP(AM351,UpHill!$A$1:$D$35,2),IF(AJ351="d",VLOOKUP(AM351,DownHill!$A$1:$D$29,2),IF(AJ351="f",VLOOKUP(AM351,FlatUnd!$A$2:$D$30,2),IF(AJ351="t",VLOOKUP(AM351,TimeAdd!$A$1:$D$176,2),IF(AJ351="l",VLOOKUP(AM351,SLimit!$A$1:$D$8,2),AN350)))))),AN350)</f>
        <v>51</v>
      </c>
      <c r="AO351" s="53">
        <f>IF(AJ351&lt;&gt;"",IF(AJ351="o",VLOOKUP(AM351,OpenSect!$A$1:$D$11,3),IF(AJ351="u",VLOOKUP(AM351,UpHill!$A$1:$D$35,3),IF(AJ351="d",VLOOKUP(AM351,DownHill!$A$3:$D$29,3),IF(AJ351="f",VLOOKUP(AM351,FlatUnd!$A$2:$D$30,3),IF(AJ351="t",VLOOKUP(AM351,TimeAdd!$A$1:$D$18,3),IF(AJ351="l",VLOOKUP(AM351,SLimit!$A$1:$D$8,3),AO350)))))),AO350)</f>
        <v>57</v>
      </c>
      <c r="AP351" s="53">
        <f>IF(AJ351&lt;&gt;"",IF(AJ351="o",VLOOKUP(AM351,OpenSect!$A$1:$D$11,4),IF(AJ351="u",VLOOKUP(AM351,UpHill!$A$1:$D$35,4),IF(AJ351="d",VLOOKUP(AM351,DownHill!$A$1:$D$29,4),IF(AJ351="f",VLOOKUP(AM351,FlatUnd!$A$2:$D$30,4),IF(AJ351="t",VLOOKUP(AM351,TimeAdd!$A$1:$D$18,4),IF(AJ351="l",VLOOKUP(AM351,SLimit!$A$1:$D$8,4),AP350)))))),AP350)</f>
        <v>62</v>
      </c>
      <c r="AQ351" s="53">
        <f t="shared" si="304"/>
        <v>120</v>
      </c>
      <c r="AR351" s="54" t="str">
        <f t="shared" si="305"/>
        <v>120 Speed limit.</v>
      </c>
      <c r="AS351" s="55"/>
      <c r="AT351" s="55"/>
      <c r="AU351" s="56">
        <f>IF(GroupStTimes!$A$8=0,MIN(CB351,CD351,CF351),MIN(BZ351,CB351,CD351,CF351))</f>
        <v>0.35398148148148156</v>
      </c>
      <c r="AV351" s="56">
        <f>IF(GroupStTimes!$A$8=0,MAX(CC351,CE351,CG351),MAX(CA351,CC351,CE351,CG351))</f>
        <v>0.40129629629629637</v>
      </c>
      <c r="AW351" s="57" t="str">
        <f t="shared" si="306"/>
        <v/>
      </c>
      <c r="AX351" s="58" t="str">
        <f t="shared" si="307"/>
        <v/>
      </c>
      <c r="AY351" s="58" t="str">
        <f t="shared" si="308"/>
        <v/>
      </c>
      <c r="AZ351" s="31">
        <f t="shared" si="309"/>
        <v>87.93</v>
      </c>
      <c r="BA351" s="59">
        <f t="shared" si="310"/>
        <v>0.34876157407407415</v>
      </c>
      <c r="BB351" s="59">
        <f t="shared" si="311"/>
        <v>0.35431712962962975</v>
      </c>
      <c r="BC351" s="59">
        <f t="shared" si="312"/>
        <v>0.34677083333333342</v>
      </c>
      <c r="BD351" s="59">
        <f t="shared" si="313"/>
        <v>0.3926041666666667</v>
      </c>
      <c r="BE351" s="59">
        <f t="shared" si="314"/>
        <v>0.38442129629629634</v>
      </c>
      <c r="BF351" s="59">
        <f t="shared" si="315"/>
        <v>0.39483796296296303</v>
      </c>
      <c r="BG351" s="59">
        <f t="shared" si="316"/>
        <v>0.39266203703703689</v>
      </c>
      <c r="BH351" s="59">
        <f t="shared" si="317"/>
        <v>0.39196759259259245</v>
      </c>
      <c r="BI351" s="31">
        <f t="shared" si="318"/>
        <v>8.8299999999999983</v>
      </c>
      <c r="BJ351" s="61">
        <f t="shared" si="319"/>
        <v>0.20068181818181816</v>
      </c>
      <c r="BK351" s="61">
        <f t="shared" si="320"/>
        <v>0.17313725490196075</v>
      </c>
      <c r="BL351" s="61">
        <f t="shared" si="321"/>
        <v>0.15491228070175436</v>
      </c>
      <c r="BM351" s="61">
        <f t="shared" si="322"/>
        <v>0.14241935483870966</v>
      </c>
      <c r="BN351" s="62">
        <f t="shared" si="323"/>
        <v>0</v>
      </c>
      <c r="BO351" s="62">
        <f t="shared" si="324"/>
        <v>12</v>
      </c>
      <c r="BP351" s="62">
        <f t="shared" si="325"/>
        <v>2</v>
      </c>
      <c r="BQ351" s="62">
        <f t="shared" si="326"/>
        <v>0</v>
      </c>
      <c r="BR351" s="62">
        <f t="shared" si="327"/>
        <v>10</v>
      </c>
      <c r="BS351" s="62">
        <f t="shared" si="328"/>
        <v>23</v>
      </c>
      <c r="BT351" s="62">
        <f t="shared" si="329"/>
        <v>0</v>
      </c>
      <c r="BU351" s="62">
        <f t="shared" si="330"/>
        <v>9</v>
      </c>
      <c r="BV351" s="62">
        <f t="shared" si="331"/>
        <v>18</v>
      </c>
      <c r="BW351" s="62">
        <f t="shared" si="332"/>
        <v>0</v>
      </c>
      <c r="BX351" s="62">
        <f t="shared" si="333"/>
        <v>8</v>
      </c>
      <c r="BY351" s="62">
        <f t="shared" si="334"/>
        <v>33</v>
      </c>
      <c r="BZ351" s="63">
        <f t="shared" si="335"/>
        <v>0.35711805555555565</v>
      </c>
      <c r="CA351" s="63">
        <f t="shared" si="336"/>
        <v>0.36267361111111124</v>
      </c>
      <c r="CB351" s="63">
        <f t="shared" si="337"/>
        <v>0.35398148148148156</v>
      </c>
      <c r="CC351" s="63">
        <f t="shared" si="338"/>
        <v>0.39981481481481485</v>
      </c>
      <c r="CD351" s="63">
        <f t="shared" si="339"/>
        <v>0.39087962962962969</v>
      </c>
      <c r="CE351" s="63">
        <f t="shared" si="340"/>
        <v>0.40129629629629637</v>
      </c>
      <c r="CF351" s="63">
        <f t="shared" si="341"/>
        <v>0.39859953703703688</v>
      </c>
      <c r="CG351" s="63">
        <f t="shared" si="342"/>
        <v>0.39790509259259244</v>
      </c>
      <c r="CH351" s="36"/>
      <c r="CI351" s="36"/>
      <c r="CJ351" s="36"/>
      <c r="CK351" s="36"/>
      <c r="CL351" s="60">
        <v>60</v>
      </c>
    </row>
    <row r="352" spans="1:90" ht="28.5" customHeight="1" x14ac:dyDescent="0.25">
      <c r="A352" s="37">
        <v>17</v>
      </c>
      <c r="B352" s="16" t="s">
        <v>71</v>
      </c>
      <c r="C352" s="37"/>
      <c r="D352" s="37"/>
      <c r="E352" s="37"/>
      <c r="F352" s="83"/>
      <c r="G352" s="44"/>
      <c r="H352" s="44">
        <f t="shared" si="296"/>
        <v>97.52</v>
      </c>
      <c r="I352" s="83">
        <v>97.48</v>
      </c>
      <c r="J352" s="43">
        <f t="shared" si="345"/>
        <v>-4.4453563124077517E-4</v>
      </c>
      <c r="K352" s="44">
        <f t="shared" si="346"/>
        <v>-4.3333333333350765E-2</v>
      </c>
      <c r="L352" s="76" t="s">
        <v>1024</v>
      </c>
      <c r="M352" s="122">
        <v>120</v>
      </c>
      <c r="N352" s="46">
        <f t="shared" si="302"/>
        <v>97.523333333333355</v>
      </c>
      <c r="O352" s="46">
        <v>-0.02</v>
      </c>
      <c r="P352" s="78">
        <v>97.53</v>
      </c>
      <c r="Q352" s="46">
        <v>-0.02</v>
      </c>
      <c r="R352" s="78">
        <v>97.54</v>
      </c>
      <c r="S352" s="46">
        <v>-0.02</v>
      </c>
      <c r="T352" s="78">
        <v>97.56</v>
      </c>
      <c r="U352" s="47" t="str">
        <f t="shared" si="343"/>
        <v/>
      </c>
      <c r="V352" s="47" t="str">
        <f t="shared" si="344"/>
        <v/>
      </c>
      <c r="W352" s="47"/>
      <c r="X352" s="47"/>
      <c r="Y352" s="47"/>
      <c r="Z352" s="47"/>
      <c r="AA352" s="47"/>
      <c r="AB352" s="47"/>
      <c r="AC352" s="47"/>
      <c r="AD352" s="47"/>
      <c r="AE352" s="51">
        <f t="shared" si="297"/>
        <v>17</v>
      </c>
      <c r="AF352" s="51" t="str">
        <f t="shared" si="298"/>
        <v>D</v>
      </c>
      <c r="AG352" s="51" t="str">
        <f t="shared" si="299"/>
        <v/>
      </c>
      <c r="AH352" s="51" t="str">
        <f t="shared" si="300"/>
        <v/>
      </c>
      <c r="AI352" s="52">
        <f t="shared" si="301"/>
        <v>97.52</v>
      </c>
      <c r="AJ352" s="68"/>
      <c r="AK352" s="53"/>
      <c r="AL352" s="52"/>
      <c r="AM352" s="53">
        <f t="shared" si="303"/>
        <v>44</v>
      </c>
      <c r="AN352" s="53">
        <f>IF(AJ352&lt;&gt;"",IF(AJ352="o",VLOOKUP(AM352,OpenSect!$A$1:$D$11,2),IF(AJ352="u",VLOOKUP(AM352,UpHill!$A$1:$D$35,2),IF(AJ352="d",VLOOKUP(AM352,DownHill!$A$1:$D$29,2),IF(AJ352="f",VLOOKUP(AM352,FlatUnd!$A$2:$D$30,2),IF(AJ352="t",VLOOKUP(AM352,TimeAdd!$A$1:$D$176,2),IF(AJ352="l",VLOOKUP(AM352,SLimit!$A$1:$D$8,2),AN351)))))),AN351)</f>
        <v>51</v>
      </c>
      <c r="AO352" s="53">
        <f>IF(AJ352&lt;&gt;"",IF(AJ352="o",VLOOKUP(AM352,OpenSect!$A$1:$D$11,3),IF(AJ352="u",VLOOKUP(AM352,UpHill!$A$1:$D$35,3),IF(AJ352="d",VLOOKUP(AM352,DownHill!$A$3:$D$29,3),IF(AJ352="f",VLOOKUP(AM352,FlatUnd!$A$2:$D$30,3),IF(AJ352="t",VLOOKUP(AM352,TimeAdd!$A$1:$D$18,3),IF(AJ352="l",VLOOKUP(AM352,SLimit!$A$1:$D$8,3),AO351)))))),AO351)</f>
        <v>57</v>
      </c>
      <c r="AP352" s="53">
        <f>IF(AJ352&lt;&gt;"",IF(AJ352="o",VLOOKUP(AM352,OpenSect!$A$1:$D$11,4),IF(AJ352="u",VLOOKUP(AM352,UpHill!$A$1:$D$35,4),IF(AJ352="d",VLOOKUP(AM352,DownHill!$A$1:$D$29,4),IF(AJ352="f",VLOOKUP(AM352,FlatUnd!$A$2:$D$30,4),IF(AJ352="t",VLOOKUP(AM352,TimeAdd!$A$1:$D$18,4),IF(AJ352="l",VLOOKUP(AM352,SLimit!$A$1:$D$8,4),AP351)))))),AP351)</f>
        <v>62</v>
      </c>
      <c r="AQ352" s="53">
        <f t="shared" si="304"/>
        <v>120</v>
      </c>
      <c r="AR352" s="54" t="str">
        <f t="shared" si="305"/>
        <v>46,0 km plate.</v>
      </c>
      <c r="AS352" s="55"/>
      <c r="AT352" s="55"/>
      <c r="AU352" s="56">
        <f>IF(GroupStTimes!$A$8=0,MIN(CB352,CD352,CF352),MIN(BZ352,CB352,CD352,CF352))</f>
        <v>0.35460648148148155</v>
      </c>
      <c r="AV352" s="56">
        <f>IF(GroupStTimes!$A$8=0,MAX(CC352,CE352,CG352),MAX(CA352,CC352,CE352,CG352))</f>
        <v>0.4018518518518519</v>
      </c>
      <c r="AW352" s="57" t="str">
        <f t="shared" si="306"/>
        <v/>
      </c>
      <c r="AX352" s="58" t="str">
        <f t="shared" si="307"/>
        <v/>
      </c>
      <c r="AY352" s="58" t="str">
        <f t="shared" si="308"/>
        <v/>
      </c>
      <c r="AZ352" s="31">
        <f t="shared" si="309"/>
        <v>87.93</v>
      </c>
      <c r="BA352" s="59">
        <f t="shared" si="310"/>
        <v>0.34876157407407415</v>
      </c>
      <c r="BB352" s="59">
        <f t="shared" si="311"/>
        <v>0.35431712962962975</v>
      </c>
      <c r="BC352" s="59">
        <f t="shared" si="312"/>
        <v>0.34677083333333342</v>
      </c>
      <c r="BD352" s="59">
        <f t="shared" si="313"/>
        <v>0.3926041666666667</v>
      </c>
      <c r="BE352" s="59">
        <f t="shared" si="314"/>
        <v>0.38442129629629634</v>
      </c>
      <c r="BF352" s="59">
        <f t="shared" si="315"/>
        <v>0.39483796296296303</v>
      </c>
      <c r="BG352" s="59">
        <f t="shared" si="316"/>
        <v>0.39266203703703689</v>
      </c>
      <c r="BH352" s="59">
        <f t="shared" si="317"/>
        <v>0.39196759259259245</v>
      </c>
      <c r="BI352" s="31">
        <f t="shared" si="318"/>
        <v>9.5899999999999892</v>
      </c>
      <c r="BJ352" s="61">
        <f t="shared" si="319"/>
        <v>0.21795454545454521</v>
      </c>
      <c r="BK352" s="61">
        <f t="shared" si="320"/>
        <v>0.1880392156862743</v>
      </c>
      <c r="BL352" s="61">
        <f t="shared" si="321"/>
        <v>0.16824561403508753</v>
      </c>
      <c r="BM352" s="61">
        <f t="shared" si="322"/>
        <v>0.15467741935483853</v>
      </c>
      <c r="BN352" s="62">
        <f t="shared" si="323"/>
        <v>0</v>
      </c>
      <c r="BO352" s="62">
        <f t="shared" si="324"/>
        <v>13</v>
      </c>
      <c r="BP352" s="62">
        <f t="shared" si="325"/>
        <v>5</v>
      </c>
      <c r="BQ352" s="62">
        <f t="shared" si="326"/>
        <v>0</v>
      </c>
      <c r="BR352" s="62">
        <f t="shared" si="327"/>
        <v>11</v>
      </c>
      <c r="BS352" s="62">
        <f t="shared" si="328"/>
        <v>17</v>
      </c>
      <c r="BT352" s="62">
        <f t="shared" si="329"/>
        <v>0</v>
      </c>
      <c r="BU352" s="62">
        <f t="shared" si="330"/>
        <v>10</v>
      </c>
      <c r="BV352" s="62">
        <f t="shared" si="331"/>
        <v>6</v>
      </c>
      <c r="BW352" s="62">
        <f t="shared" si="332"/>
        <v>0</v>
      </c>
      <c r="BX352" s="62">
        <f t="shared" si="333"/>
        <v>9</v>
      </c>
      <c r="BY352" s="62">
        <f t="shared" si="334"/>
        <v>17</v>
      </c>
      <c r="BZ352" s="63">
        <f t="shared" si="335"/>
        <v>0.35784722222222232</v>
      </c>
      <c r="CA352" s="63">
        <f t="shared" si="336"/>
        <v>0.36340277777777791</v>
      </c>
      <c r="CB352" s="63">
        <f t="shared" si="337"/>
        <v>0.35460648148148155</v>
      </c>
      <c r="CC352" s="63">
        <f t="shared" si="338"/>
        <v>0.40043981481481483</v>
      </c>
      <c r="CD352" s="63">
        <f t="shared" si="339"/>
        <v>0.39143518518518522</v>
      </c>
      <c r="CE352" s="63">
        <f t="shared" si="340"/>
        <v>0.4018518518518519</v>
      </c>
      <c r="CF352" s="63">
        <f t="shared" si="341"/>
        <v>0.39910879629629614</v>
      </c>
      <c r="CG352" s="63">
        <f t="shared" si="342"/>
        <v>0.3984143518518517</v>
      </c>
      <c r="CH352" s="36"/>
      <c r="CI352" s="36"/>
      <c r="CJ352" s="36"/>
      <c r="CK352" s="36"/>
      <c r="CL352" s="60">
        <v>60</v>
      </c>
    </row>
    <row r="353" spans="1:90" ht="28.5" customHeight="1" x14ac:dyDescent="0.25">
      <c r="A353" s="37">
        <v>17</v>
      </c>
      <c r="B353" s="16" t="s">
        <v>154</v>
      </c>
      <c r="C353" s="37"/>
      <c r="D353" s="37"/>
      <c r="E353" s="37"/>
      <c r="F353" s="83"/>
      <c r="G353" s="44">
        <v>98.53</v>
      </c>
      <c r="H353" s="44">
        <f t="shared" si="296"/>
        <v>98.51</v>
      </c>
      <c r="I353" s="83">
        <v>98.48</v>
      </c>
      <c r="J353" s="43">
        <f t="shared" si="345"/>
        <v>-4.061738424044683E-4</v>
      </c>
      <c r="K353" s="44">
        <f t="shared" si="346"/>
        <v>-3.9999999999992042E-2</v>
      </c>
      <c r="L353" s="76" t="s">
        <v>1030</v>
      </c>
      <c r="M353" s="122">
        <v>120</v>
      </c>
      <c r="N353" s="46">
        <f t="shared" si="302"/>
        <v>98.52</v>
      </c>
      <c r="O353" s="46">
        <v>-0.02</v>
      </c>
      <c r="P353" s="78">
        <v>98.53</v>
      </c>
      <c r="Q353" s="46">
        <v>-0.02</v>
      </c>
      <c r="R353" s="78">
        <v>98.53</v>
      </c>
      <c r="S353" s="46">
        <v>-0.02</v>
      </c>
      <c r="T353" s="78">
        <v>98.56</v>
      </c>
      <c r="U353" s="47" t="str">
        <f t="shared" si="343"/>
        <v/>
      </c>
      <c r="V353" s="47" t="str">
        <f t="shared" si="344"/>
        <v/>
      </c>
      <c r="W353" s="47"/>
      <c r="X353" s="47"/>
      <c r="Y353" s="47"/>
      <c r="Z353" s="47"/>
      <c r="AA353" s="47"/>
      <c r="AB353" s="47"/>
      <c r="AC353" s="47"/>
      <c r="AD353" s="47"/>
      <c r="AE353" s="51">
        <f t="shared" si="297"/>
        <v>17</v>
      </c>
      <c r="AF353" s="51" t="str">
        <f t="shared" si="298"/>
        <v>F</v>
      </c>
      <c r="AG353" s="51" t="str">
        <f t="shared" si="299"/>
        <v/>
      </c>
      <c r="AH353" s="51" t="str">
        <f t="shared" si="300"/>
        <v/>
      </c>
      <c r="AI353" s="52">
        <f t="shared" si="301"/>
        <v>98.51</v>
      </c>
      <c r="AJ353" s="68"/>
      <c r="AK353" s="53"/>
      <c r="AL353" s="52"/>
      <c r="AM353" s="53">
        <f t="shared" si="303"/>
        <v>44</v>
      </c>
      <c r="AN353" s="53">
        <f>IF(AJ353&lt;&gt;"",IF(AJ353="o",VLOOKUP(AM353,OpenSect!$A$1:$D$11,2),IF(AJ353="u",VLOOKUP(AM353,UpHill!$A$1:$D$35,2),IF(AJ353="d",VLOOKUP(AM353,DownHill!$A$1:$D$29,2),IF(AJ353="f",VLOOKUP(AM353,FlatUnd!$A$2:$D$30,2),IF(AJ353="t",VLOOKUP(AM353,TimeAdd!$A$1:$D$176,2),IF(AJ353="l",VLOOKUP(AM353,SLimit!$A$1:$D$8,2),AN352)))))),AN352)</f>
        <v>51</v>
      </c>
      <c r="AO353" s="53">
        <f>IF(AJ353&lt;&gt;"",IF(AJ353="o",VLOOKUP(AM353,OpenSect!$A$1:$D$11,3),IF(AJ353="u",VLOOKUP(AM353,UpHill!$A$1:$D$35,3),IF(AJ353="d",VLOOKUP(AM353,DownHill!$A$3:$D$29,3),IF(AJ353="f",VLOOKUP(AM353,FlatUnd!$A$2:$D$30,3),IF(AJ353="t",VLOOKUP(AM353,TimeAdd!$A$1:$D$18,3),IF(AJ353="l",VLOOKUP(AM353,SLimit!$A$1:$D$8,3),AO352)))))),AO352)</f>
        <v>57</v>
      </c>
      <c r="AP353" s="53">
        <f>IF(AJ353&lt;&gt;"",IF(AJ353="o",VLOOKUP(AM353,OpenSect!$A$1:$D$11,4),IF(AJ353="u",VLOOKUP(AM353,UpHill!$A$1:$D$35,4),IF(AJ353="d",VLOOKUP(AM353,DownHill!$A$1:$D$29,4),IF(AJ353="f",VLOOKUP(AM353,FlatUnd!$A$2:$D$30,4),IF(AJ353="t",VLOOKUP(AM353,TimeAdd!$A$1:$D$18,4),IF(AJ353="l",VLOOKUP(AM353,SLimit!$A$1:$D$8,4),AP352)))))),AP352)</f>
        <v>62</v>
      </c>
      <c r="AQ353" s="53">
        <f t="shared" si="304"/>
        <v>120</v>
      </c>
      <c r="AR353" s="54" t="str">
        <f t="shared" si="305"/>
        <v>47,0 km plate.</v>
      </c>
      <c r="AS353" s="55"/>
      <c r="AT353" s="55"/>
      <c r="AU353" s="56">
        <f>IF(GroupStTimes!$A$8=0,MIN(CB353,CD353,CF353),MIN(BZ353,CB353,CD353,CF353))</f>
        <v>0.35541666666666677</v>
      </c>
      <c r="AV353" s="56">
        <f>IF(GroupStTimes!$A$8=0,MAX(CC353,CE353,CG353),MAX(CA353,CC353,CE353,CG353))</f>
        <v>0.40256944444444454</v>
      </c>
      <c r="AW353" s="57" t="str">
        <f t="shared" si="306"/>
        <v/>
      </c>
      <c r="AX353" s="58" t="str">
        <f t="shared" si="307"/>
        <v/>
      </c>
      <c r="AY353" s="58" t="str">
        <f t="shared" si="308"/>
        <v/>
      </c>
      <c r="AZ353" s="31">
        <f t="shared" si="309"/>
        <v>87.93</v>
      </c>
      <c r="BA353" s="59">
        <f t="shared" si="310"/>
        <v>0.34876157407407415</v>
      </c>
      <c r="BB353" s="59">
        <f t="shared" si="311"/>
        <v>0.35431712962962975</v>
      </c>
      <c r="BC353" s="59">
        <f t="shared" si="312"/>
        <v>0.34677083333333342</v>
      </c>
      <c r="BD353" s="59">
        <f t="shared" si="313"/>
        <v>0.3926041666666667</v>
      </c>
      <c r="BE353" s="59">
        <f t="shared" si="314"/>
        <v>0.38442129629629634</v>
      </c>
      <c r="BF353" s="59">
        <f t="shared" si="315"/>
        <v>0.39483796296296303</v>
      </c>
      <c r="BG353" s="59">
        <f t="shared" si="316"/>
        <v>0.39266203703703689</v>
      </c>
      <c r="BH353" s="59">
        <f t="shared" si="317"/>
        <v>0.39196759259259245</v>
      </c>
      <c r="BI353" s="31">
        <f t="shared" si="318"/>
        <v>10.579999999999998</v>
      </c>
      <c r="BJ353" s="61">
        <f t="shared" si="319"/>
        <v>0.24045454545454542</v>
      </c>
      <c r="BK353" s="61">
        <f t="shared" si="320"/>
        <v>0.20745098039215684</v>
      </c>
      <c r="BL353" s="61">
        <f t="shared" si="321"/>
        <v>0.18561403508771926</v>
      </c>
      <c r="BM353" s="61">
        <f t="shared" si="322"/>
        <v>0.17064516129032256</v>
      </c>
      <c r="BN353" s="62">
        <f t="shared" si="323"/>
        <v>0</v>
      </c>
      <c r="BO353" s="62">
        <f t="shared" si="324"/>
        <v>14</v>
      </c>
      <c r="BP353" s="62">
        <f t="shared" si="325"/>
        <v>26</v>
      </c>
      <c r="BQ353" s="62">
        <f t="shared" si="326"/>
        <v>0</v>
      </c>
      <c r="BR353" s="62">
        <f t="shared" si="327"/>
        <v>12</v>
      </c>
      <c r="BS353" s="62">
        <f t="shared" si="328"/>
        <v>27</v>
      </c>
      <c r="BT353" s="62">
        <f t="shared" si="329"/>
        <v>0</v>
      </c>
      <c r="BU353" s="62">
        <f t="shared" si="330"/>
        <v>11</v>
      </c>
      <c r="BV353" s="62">
        <f t="shared" si="331"/>
        <v>8</v>
      </c>
      <c r="BW353" s="62">
        <f t="shared" si="332"/>
        <v>0</v>
      </c>
      <c r="BX353" s="62">
        <f t="shared" si="333"/>
        <v>10</v>
      </c>
      <c r="BY353" s="62">
        <f t="shared" si="334"/>
        <v>14</v>
      </c>
      <c r="BZ353" s="63">
        <f t="shared" si="335"/>
        <v>0.3587847222222223</v>
      </c>
      <c r="CA353" s="63">
        <f t="shared" si="336"/>
        <v>0.36434027777777789</v>
      </c>
      <c r="CB353" s="63">
        <f t="shared" si="337"/>
        <v>0.35541666666666677</v>
      </c>
      <c r="CC353" s="63">
        <f t="shared" si="338"/>
        <v>0.40125000000000005</v>
      </c>
      <c r="CD353" s="63">
        <f t="shared" si="339"/>
        <v>0.39215277777777785</v>
      </c>
      <c r="CE353" s="63">
        <f t="shared" si="340"/>
        <v>0.40256944444444454</v>
      </c>
      <c r="CF353" s="63">
        <f t="shared" si="341"/>
        <v>0.39976851851851836</v>
      </c>
      <c r="CG353" s="63">
        <f t="shared" si="342"/>
        <v>0.39907407407407391</v>
      </c>
      <c r="CH353" s="36"/>
      <c r="CI353" s="36"/>
      <c r="CJ353" s="36"/>
      <c r="CK353" s="36"/>
      <c r="CL353" s="60">
        <v>60</v>
      </c>
    </row>
    <row r="354" spans="1:90" ht="40.5" x14ac:dyDescent="0.25">
      <c r="A354" s="37">
        <v>17</v>
      </c>
      <c r="B354" s="16" t="s">
        <v>159</v>
      </c>
      <c r="C354" s="37" t="s">
        <v>58</v>
      </c>
      <c r="D354" s="37"/>
      <c r="E354" s="37"/>
      <c r="F354" s="83"/>
      <c r="G354" s="44">
        <v>98.93</v>
      </c>
      <c r="H354" s="44">
        <f t="shared" si="296"/>
        <v>98.91</v>
      </c>
      <c r="I354" s="83">
        <v>98.87</v>
      </c>
      <c r="J354" s="43">
        <f t="shared" si="345"/>
        <v>-5.394288796737298E-4</v>
      </c>
      <c r="K354" s="44">
        <f t="shared" si="346"/>
        <v>-5.333333333334167E-2</v>
      </c>
      <c r="L354" s="76" t="s">
        <v>1096</v>
      </c>
      <c r="M354" s="122">
        <v>120</v>
      </c>
      <c r="N354" s="46">
        <f t="shared" si="302"/>
        <v>98.923333333333346</v>
      </c>
      <c r="O354" s="46">
        <v>-0.02</v>
      </c>
      <c r="P354" s="78">
        <v>98.93</v>
      </c>
      <c r="Q354" s="46">
        <v>-0.02</v>
      </c>
      <c r="R354" s="78">
        <v>98.93</v>
      </c>
      <c r="S354" s="46">
        <v>-0.02</v>
      </c>
      <c r="T354" s="77">
        <v>98.97</v>
      </c>
      <c r="U354" s="47">
        <f t="shared" si="343"/>
        <v>27.137619999999998</v>
      </c>
      <c r="V354" s="47">
        <f t="shared" si="344"/>
        <v>29.50938</v>
      </c>
      <c r="W354" s="47">
        <v>27.137599999999999</v>
      </c>
      <c r="X354" s="47">
        <v>29.509340000000002</v>
      </c>
      <c r="Y354" s="47">
        <v>27.137619999999998</v>
      </c>
      <c r="Z354" s="47">
        <v>29.50938</v>
      </c>
      <c r="AA354" s="47">
        <v>27.137599999999999</v>
      </c>
      <c r="AB354" s="47">
        <v>29.50939</v>
      </c>
      <c r="AC354" s="47">
        <v>27.137640000000001</v>
      </c>
      <c r="AD354" s="47">
        <v>29.509419999999999</v>
      </c>
      <c r="AE354" s="51">
        <f t="shared" si="297"/>
        <v>17</v>
      </c>
      <c r="AF354" s="51" t="str">
        <f t="shared" si="298"/>
        <v>FU</v>
      </c>
      <c r="AG354" s="51" t="str">
        <f t="shared" si="299"/>
        <v>m</v>
      </c>
      <c r="AH354" s="51" t="str">
        <f t="shared" si="300"/>
        <v/>
      </c>
      <c r="AI354" s="52">
        <f t="shared" si="301"/>
        <v>98.91</v>
      </c>
      <c r="AJ354" s="68" t="s">
        <v>58</v>
      </c>
      <c r="AK354" s="53"/>
      <c r="AL354" s="52"/>
      <c r="AM354" s="53">
        <f t="shared" si="303"/>
        <v>44</v>
      </c>
      <c r="AN354" s="53">
        <f>IF(AJ354&lt;&gt;"",IF(AJ354="o",VLOOKUP(AM354,OpenSect!$A$1:$D$11,2),IF(AJ354="u",VLOOKUP(AM354,UpHill!$A$1:$D$35,2),IF(AJ354="d",VLOOKUP(AM354,DownHill!$A$1:$D$29,2),IF(AJ354="f",VLOOKUP(AM354,FlatUnd!$A$2:$D$30,2),IF(AJ354="t",VLOOKUP(AM354,TimeAdd!$A$1:$D$176,2),IF(AJ354="l",VLOOKUP(AM354,SLimit!$A$1:$D$8,2),AN353)))))),AN353)</f>
        <v>51</v>
      </c>
      <c r="AO354" s="53">
        <f>IF(AJ354&lt;&gt;"",IF(AJ354="o",VLOOKUP(AM354,OpenSect!$A$1:$D$11,3),IF(AJ354="u",VLOOKUP(AM354,UpHill!$A$1:$D$35,3),IF(AJ354="d",VLOOKUP(AM354,DownHill!$A$3:$D$29,3),IF(AJ354="f",VLOOKUP(AM354,FlatUnd!$A$2:$D$30,3),IF(AJ354="t",VLOOKUP(AM354,TimeAdd!$A$1:$D$18,3),IF(AJ354="l",VLOOKUP(AM354,SLimit!$A$1:$D$8,3),AO353)))))),AO353)</f>
        <v>57</v>
      </c>
      <c r="AP354" s="53">
        <f>IF(AJ354&lt;&gt;"",IF(AJ354="o",VLOOKUP(AM354,OpenSect!$A$1:$D$11,4),IF(AJ354="u",VLOOKUP(AM354,UpHill!$A$1:$D$35,4),IF(AJ354="d",VLOOKUP(AM354,DownHill!$A$1:$D$29,4),IF(AJ354="f",VLOOKUP(AM354,FlatUnd!$A$2:$D$30,4),IF(AJ354="t",VLOOKUP(AM354,TimeAdd!$A$1:$D$18,4),IF(AJ354="l",VLOOKUP(AM354,SLimit!$A$1:$D$8,4),AP353)))))),AP353)</f>
        <v>62</v>
      </c>
      <c r="AQ354" s="53">
        <f t="shared" si="304"/>
        <v>120</v>
      </c>
      <c r="AR354" s="54" t="str">
        <f t="shared" si="305"/>
        <v>Control @ 47,4 km plate - dot on pole &amp; side of road.</v>
      </c>
      <c r="AS354" s="55"/>
      <c r="AT354" s="55"/>
      <c r="AU354" s="56">
        <f>IF(GroupStTimes!$A$8=0,MIN(CB354,CD354,CF354),MIN(BZ354,CB354,CD354,CF354))</f>
        <v>0.3557407407407408</v>
      </c>
      <c r="AV354" s="56">
        <f>IF(GroupStTimes!$A$8=0,MAX(CC354,CE354,CG354),MAX(CA354,CC354,CE354,CG354))</f>
        <v>0.40285879629629634</v>
      </c>
      <c r="AW354" s="57" t="str">
        <f t="shared" si="306"/>
        <v>27.13762  29.50938</v>
      </c>
      <c r="AX354" s="58">
        <f t="shared" si="307"/>
        <v>27.137599999999999</v>
      </c>
      <c r="AY354" s="58">
        <f t="shared" si="308"/>
        <v>29.509340000000002</v>
      </c>
      <c r="AZ354" s="31">
        <f t="shared" si="309"/>
        <v>87.93</v>
      </c>
      <c r="BA354" s="59">
        <f t="shared" si="310"/>
        <v>0.34876157407407415</v>
      </c>
      <c r="BB354" s="59">
        <f t="shared" si="311"/>
        <v>0.35431712962962975</v>
      </c>
      <c r="BC354" s="59">
        <f t="shared" si="312"/>
        <v>0.34677083333333342</v>
      </c>
      <c r="BD354" s="59">
        <f t="shared" si="313"/>
        <v>0.3926041666666667</v>
      </c>
      <c r="BE354" s="59">
        <f t="shared" si="314"/>
        <v>0.38442129629629634</v>
      </c>
      <c r="BF354" s="59">
        <f t="shared" si="315"/>
        <v>0.39483796296296303</v>
      </c>
      <c r="BG354" s="59">
        <f t="shared" si="316"/>
        <v>0.39266203703703689</v>
      </c>
      <c r="BH354" s="59">
        <f t="shared" si="317"/>
        <v>0.39196759259259245</v>
      </c>
      <c r="BI354" s="31">
        <f t="shared" si="318"/>
        <v>10.97999999999999</v>
      </c>
      <c r="BJ354" s="61">
        <f t="shared" si="319"/>
        <v>0.24954545454545432</v>
      </c>
      <c r="BK354" s="61">
        <f t="shared" si="320"/>
        <v>0.21529411764705864</v>
      </c>
      <c r="BL354" s="61">
        <f t="shared" si="321"/>
        <v>0.19263157894736824</v>
      </c>
      <c r="BM354" s="61">
        <f t="shared" si="322"/>
        <v>0.17709677419354822</v>
      </c>
      <c r="BN354" s="62">
        <f t="shared" si="323"/>
        <v>0</v>
      </c>
      <c r="BO354" s="62">
        <f t="shared" si="324"/>
        <v>14</v>
      </c>
      <c r="BP354" s="62">
        <f t="shared" si="325"/>
        <v>58</v>
      </c>
      <c r="BQ354" s="62">
        <f t="shared" si="326"/>
        <v>0</v>
      </c>
      <c r="BR354" s="62">
        <f t="shared" si="327"/>
        <v>12</v>
      </c>
      <c r="BS354" s="62">
        <f t="shared" si="328"/>
        <v>55</v>
      </c>
      <c r="BT354" s="62">
        <f t="shared" si="329"/>
        <v>0</v>
      </c>
      <c r="BU354" s="62">
        <f t="shared" si="330"/>
        <v>11</v>
      </c>
      <c r="BV354" s="62">
        <f t="shared" si="331"/>
        <v>33</v>
      </c>
      <c r="BW354" s="62">
        <f t="shared" si="332"/>
        <v>0</v>
      </c>
      <c r="BX354" s="62">
        <f t="shared" si="333"/>
        <v>10</v>
      </c>
      <c r="BY354" s="62">
        <f t="shared" si="334"/>
        <v>38</v>
      </c>
      <c r="BZ354" s="63">
        <f t="shared" si="335"/>
        <v>0.35915509259259265</v>
      </c>
      <c r="CA354" s="63">
        <f t="shared" si="336"/>
        <v>0.36471064814814824</v>
      </c>
      <c r="CB354" s="63">
        <f t="shared" si="337"/>
        <v>0.3557407407407408</v>
      </c>
      <c r="CC354" s="63">
        <f t="shared" si="338"/>
        <v>0.40157407407407408</v>
      </c>
      <c r="CD354" s="63">
        <f t="shared" si="339"/>
        <v>0.39244212962962965</v>
      </c>
      <c r="CE354" s="63">
        <f t="shared" si="340"/>
        <v>0.40285879629629634</v>
      </c>
      <c r="CF354" s="63">
        <f t="shared" si="341"/>
        <v>0.40004629629629618</v>
      </c>
      <c r="CG354" s="63">
        <f t="shared" si="342"/>
        <v>0.39935185185185174</v>
      </c>
      <c r="CH354" s="36"/>
      <c r="CI354" s="36"/>
      <c r="CJ354" s="36"/>
      <c r="CK354" s="36"/>
      <c r="CL354" s="60">
        <v>60</v>
      </c>
    </row>
    <row r="355" spans="1:90" ht="28.5" customHeight="1" x14ac:dyDescent="0.25">
      <c r="A355" s="37">
        <v>17</v>
      </c>
      <c r="B355" s="16" t="s">
        <v>136</v>
      </c>
      <c r="C355" s="37"/>
      <c r="D355" s="37"/>
      <c r="E355" s="37"/>
      <c r="F355" s="83"/>
      <c r="G355" s="44"/>
      <c r="H355" s="44">
        <f t="shared" si="296"/>
        <v>99.55</v>
      </c>
      <c r="I355" s="83">
        <v>99.51</v>
      </c>
      <c r="J355" s="43">
        <f t="shared" si="345"/>
        <v>-4.3546712223216101E-4</v>
      </c>
      <c r="K355" s="44">
        <f t="shared" si="346"/>
        <v>-4.3333333333322344E-2</v>
      </c>
      <c r="L355" s="76" t="s">
        <v>609</v>
      </c>
      <c r="M355" s="122">
        <v>120</v>
      </c>
      <c r="N355" s="46">
        <f t="shared" si="302"/>
        <v>99.553333333333327</v>
      </c>
      <c r="O355" s="46">
        <v>-0.02</v>
      </c>
      <c r="P355" s="78">
        <v>99.559999999999988</v>
      </c>
      <c r="Q355" s="46">
        <v>-0.02</v>
      </c>
      <c r="R355" s="78">
        <v>99.57</v>
      </c>
      <c r="S355" s="46">
        <v>-0.02</v>
      </c>
      <c r="T355" s="78">
        <v>99.59</v>
      </c>
      <c r="U355" s="47" t="str">
        <f t="shared" si="343"/>
        <v/>
      </c>
      <c r="V355" s="47" t="str">
        <f t="shared" si="344"/>
        <v/>
      </c>
      <c r="W355" s="47"/>
      <c r="X355" s="47"/>
      <c r="Y355" s="47"/>
      <c r="Z355" s="47"/>
      <c r="AA355" s="47"/>
      <c r="AB355" s="47"/>
      <c r="AC355" s="47"/>
      <c r="AD355" s="47"/>
      <c r="AE355" s="51">
        <f t="shared" si="297"/>
        <v>17</v>
      </c>
      <c r="AF355" s="51" t="str">
        <f t="shared" si="298"/>
        <v>U</v>
      </c>
      <c r="AG355" s="51" t="str">
        <f t="shared" si="299"/>
        <v/>
      </c>
      <c r="AH355" s="51" t="str">
        <f t="shared" si="300"/>
        <v/>
      </c>
      <c r="AI355" s="52">
        <f t="shared" si="301"/>
        <v>99.55</v>
      </c>
      <c r="AJ355" s="68"/>
      <c r="AK355" s="53"/>
      <c r="AL355" s="52"/>
      <c r="AM355" s="53">
        <f t="shared" si="303"/>
        <v>44</v>
      </c>
      <c r="AN355" s="53">
        <f>IF(AJ355&lt;&gt;"",IF(AJ355="o",VLOOKUP(AM355,OpenSect!$A$1:$D$11,2),IF(AJ355="u",VLOOKUP(AM355,UpHill!$A$1:$D$35,2),IF(AJ355="d",VLOOKUP(AM355,DownHill!$A$1:$D$29,2),IF(AJ355="f",VLOOKUP(AM355,FlatUnd!$A$2:$D$30,2),IF(AJ355="t",VLOOKUP(AM355,TimeAdd!$A$1:$D$176,2),IF(AJ355="l",VLOOKUP(AM355,SLimit!$A$1:$D$8,2),AN354)))))),AN354)</f>
        <v>51</v>
      </c>
      <c r="AO355" s="53">
        <f>IF(AJ355&lt;&gt;"",IF(AJ355="o",VLOOKUP(AM355,OpenSect!$A$1:$D$11,3),IF(AJ355="u",VLOOKUP(AM355,UpHill!$A$1:$D$35,3),IF(AJ355="d",VLOOKUP(AM355,DownHill!$A$3:$D$29,3),IF(AJ355="f",VLOOKUP(AM355,FlatUnd!$A$2:$D$30,3),IF(AJ355="t",VLOOKUP(AM355,TimeAdd!$A$1:$D$18,3),IF(AJ355="l",VLOOKUP(AM355,SLimit!$A$1:$D$8,3),AO354)))))),AO354)</f>
        <v>57</v>
      </c>
      <c r="AP355" s="53">
        <f>IF(AJ355&lt;&gt;"",IF(AJ355="o",VLOOKUP(AM355,OpenSect!$A$1:$D$11,4),IF(AJ355="u",VLOOKUP(AM355,UpHill!$A$1:$D$35,4),IF(AJ355="d",VLOOKUP(AM355,DownHill!$A$1:$D$29,4),IF(AJ355="f",VLOOKUP(AM355,FlatUnd!$A$2:$D$30,4),IF(AJ355="t",VLOOKUP(AM355,TimeAdd!$A$1:$D$18,4),IF(AJ355="l",VLOOKUP(AM355,SLimit!$A$1:$D$8,4),AP354)))))),AP354)</f>
        <v>62</v>
      </c>
      <c r="AQ355" s="53">
        <f t="shared" si="304"/>
        <v>120</v>
      </c>
      <c r="AR355" s="54" t="str">
        <f t="shared" si="305"/>
        <v>48,0 km plate.</v>
      </c>
      <c r="AS355" s="55"/>
      <c r="AT355" s="55"/>
      <c r="AU355" s="56">
        <f>IF(GroupStTimes!$A$8=0,MIN(CB355,CD355,CF355),MIN(BZ355,CB355,CD355,CF355))</f>
        <v>0.35626157407407416</v>
      </c>
      <c r="AV355" s="56">
        <f>IF(GroupStTimes!$A$8=0,MAX(CC355,CE355,CG355),MAX(CA355,CC355,CE355,CG355))</f>
        <v>0.40333333333333338</v>
      </c>
      <c r="AW355" s="57" t="str">
        <f t="shared" si="306"/>
        <v/>
      </c>
      <c r="AX355" s="58" t="str">
        <f t="shared" si="307"/>
        <v/>
      </c>
      <c r="AY355" s="58" t="str">
        <f t="shared" si="308"/>
        <v/>
      </c>
      <c r="AZ355" s="31">
        <f t="shared" si="309"/>
        <v>87.93</v>
      </c>
      <c r="BA355" s="59">
        <f t="shared" si="310"/>
        <v>0.34876157407407415</v>
      </c>
      <c r="BB355" s="59">
        <f t="shared" si="311"/>
        <v>0.35431712962962975</v>
      </c>
      <c r="BC355" s="59">
        <f t="shared" si="312"/>
        <v>0.34677083333333342</v>
      </c>
      <c r="BD355" s="59">
        <f t="shared" si="313"/>
        <v>0.3926041666666667</v>
      </c>
      <c r="BE355" s="59">
        <f t="shared" si="314"/>
        <v>0.38442129629629634</v>
      </c>
      <c r="BF355" s="59">
        <f t="shared" si="315"/>
        <v>0.39483796296296303</v>
      </c>
      <c r="BG355" s="59">
        <f t="shared" si="316"/>
        <v>0.39266203703703689</v>
      </c>
      <c r="BH355" s="59">
        <f t="shared" si="317"/>
        <v>0.39196759259259245</v>
      </c>
      <c r="BI355" s="31">
        <f t="shared" si="318"/>
        <v>11.61999999999999</v>
      </c>
      <c r="BJ355" s="61">
        <f t="shared" si="319"/>
        <v>0.26409090909090888</v>
      </c>
      <c r="BK355" s="61">
        <f t="shared" si="320"/>
        <v>0.22784313725490177</v>
      </c>
      <c r="BL355" s="61">
        <f t="shared" si="321"/>
        <v>0.20385964912280685</v>
      </c>
      <c r="BM355" s="61">
        <f t="shared" si="322"/>
        <v>0.18741935483870953</v>
      </c>
      <c r="BN355" s="62">
        <f t="shared" si="323"/>
        <v>0</v>
      </c>
      <c r="BO355" s="62">
        <f t="shared" si="324"/>
        <v>15</v>
      </c>
      <c r="BP355" s="62">
        <f t="shared" si="325"/>
        <v>51</v>
      </c>
      <c r="BQ355" s="62">
        <f t="shared" si="326"/>
        <v>0</v>
      </c>
      <c r="BR355" s="62">
        <f t="shared" si="327"/>
        <v>13</v>
      </c>
      <c r="BS355" s="62">
        <f t="shared" si="328"/>
        <v>40</v>
      </c>
      <c r="BT355" s="62">
        <f t="shared" si="329"/>
        <v>0</v>
      </c>
      <c r="BU355" s="62">
        <f t="shared" si="330"/>
        <v>12</v>
      </c>
      <c r="BV355" s="62">
        <f t="shared" si="331"/>
        <v>14</v>
      </c>
      <c r="BW355" s="62">
        <f t="shared" si="332"/>
        <v>0</v>
      </c>
      <c r="BX355" s="62">
        <f t="shared" si="333"/>
        <v>11</v>
      </c>
      <c r="BY355" s="62">
        <f t="shared" si="334"/>
        <v>15</v>
      </c>
      <c r="BZ355" s="63">
        <f t="shared" si="335"/>
        <v>0.3597685185185186</v>
      </c>
      <c r="CA355" s="63">
        <f t="shared" si="336"/>
        <v>0.36532407407407419</v>
      </c>
      <c r="CB355" s="63">
        <f t="shared" si="337"/>
        <v>0.35626157407407416</v>
      </c>
      <c r="CC355" s="63">
        <f t="shared" si="338"/>
        <v>0.40209490740740744</v>
      </c>
      <c r="CD355" s="63">
        <f t="shared" si="339"/>
        <v>0.39291666666666669</v>
      </c>
      <c r="CE355" s="63">
        <f t="shared" si="340"/>
        <v>0.40333333333333338</v>
      </c>
      <c r="CF355" s="63">
        <f t="shared" si="341"/>
        <v>0.40047453703703689</v>
      </c>
      <c r="CG355" s="63">
        <f t="shared" si="342"/>
        <v>0.39978009259259245</v>
      </c>
      <c r="CH355" s="36"/>
      <c r="CI355" s="36"/>
      <c r="CJ355" s="36"/>
      <c r="CK355" s="36"/>
      <c r="CL355" s="60">
        <v>60</v>
      </c>
    </row>
    <row r="356" spans="1:90" ht="28.5" customHeight="1" x14ac:dyDescent="0.25">
      <c r="A356" s="37">
        <v>17</v>
      </c>
      <c r="B356" s="16" t="s">
        <v>154</v>
      </c>
      <c r="C356" s="37"/>
      <c r="D356" s="37"/>
      <c r="E356" s="37"/>
      <c r="F356" s="83"/>
      <c r="G356" s="44"/>
      <c r="H356" s="44">
        <f t="shared" si="296"/>
        <v>100.31</v>
      </c>
      <c r="I356" s="83">
        <v>100.27</v>
      </c>
      <c r="J356" s="43">
        <f t="shared" si="345"/>
        <v>-4.3216648382703258E-4</v>
      </c>
      <c r="K356" s="44">
        <f t="shared" si="346"/>
        <v>-4.3333333333336554E-2</v>
      </c>
      <c r="L356" s="76" t="s">
        <v>1097</v>
      </c>
      <c r="M356" s="122">
        <v>120</v>
      </c>
      <c r="N356" s="46">
        <f t="shared" si="302"/>
        <v>100.31333333333333</v>
      </c>
      <c r="O356" s="46">
        <v>-0.02</v>
      </c>
      <c r="P356" s="78">
        <v>100.32</v>
      </c>
      <c r="Q356" s="46">
        <v>-0.02</v>
      </c>
      <c r="R356" s="78">
        <v>100.33</v>
      </c>
      <c r="S356" s="46">
        <v>-0.02</v>
      </c>
      <c r="T356" s="78">
        <v>100.35</v>
      </c>
      <c r="U356" s="47" t="str">
        <f t="shared" si="343"/>
        <v/>
      </c>
      <c r="V356" s="47" t="str">
        <f t="shared" si="344"/>
        <v/>
      </c>
      <c r="W356" s="47"/>
      <c r="X356" s="47"/>
      <c r="Y356" s="47"/>
      <c r="Z356" s="47"/>
      <c r="AA356" s="47"/>
      <c r="AB356" s="47"/>
      <c r="AC356" s="47"/>
      <c r="AD356" s="47"/>
      <c r="AE356" s="51">
        <f t="shared" si="297"/>
        <v>17</v>
      </c>
      <c r="AF356" s="51" t="str">
        <f t="shared" si="298"/>
        <v>F</v>
      </c>
      <c r="AG356" s="51" t="str">
        <f t="shared" si="299"/>
        <v/>
      </c>
      <c r="AH356" s="51" t="str">
        <f t="shared" si="300"/>
        <v/>
      </c>
      <c r="AI356" s="52">
        <f t="shared" si="301"/>
        <v>100.31</v>
      </c>
      <c r="AJ356" s="68"/>
      <c r="AK356" s="53"/>
      <c r="AL356" s="52"/>
      <c r="AM356" s="53">
        <f t="shared" si="303"/>
        <v>44</v>
      </c>
      <c r="AN356" s="53">
        <f>IF(AJ356&lt;&gt;"",IF(AJ356="o",VLOOKUP(AM356,OpenSect!$A$1:$D$11,2),IF(AJ356="u",VLOOKUP(AM356,UpHill!$A$1:$D$35,2),IF(AJ356="d",VLOOKUP(AM356,DownHill!$A$1:$D$29,2),IF(AJ356="f",VLOOKUP(AM356,FlatUnd!$A$2:$D$30,2),IF(AJ356="t",VLOOKUP(AM356,TimeAdd!$A$1:$D$176,2),IF(AJ356="l",VLOOKUP(AM356,SLimit!$A$1:$D$8,2),AN355)))))),AN355)</f>
        <v>51</v>
      </c>
      <c r="AO356" s="53">
        <f>IF(AJ356&lt;&gt;"",IF(AJ356="o",VLOOKUP(AM356,OpenSect!$A$1:$D$11,3),IF(AJ356="u",VLOOKUP(AM356,UpHill!$A$1:$D$35,3),IF(AJ356="d",VLOOKUP(AM356,DownHill!$A$3:$D$29,3),IF(AJ356="f",VLOOKUP(AM356,FlatUnd!$A$2:$D$30,3),IF(AJ356="t",VLOOKUP(AM356,TimeAdd!$A$1:$D$18,3),IF(AJ356="l",VLOOKUP(AM356,SLimit!$A$1:$D$8,3),AO355)))))),AO355)</f>
        <v>57</v>
      </c>
      <c r="AP356" s="53">
        <f>IF(AJ356&lt;&gt;"",IF(AJ356="o",VLOOKUP(AM356,OpenSect!$A$1:$D$11,4),IF(AJ356="u",VLOOKUP(AM356,UpHill!$A$1:$D$35,4),IF(AJ356="d",VLOOKUP(AM356,DownHill!$A$1:$D$29,4),IF(AJ356="f",VLOOKUP(AM356,FlatUnd!$A$2:$D$30,4),IF(AJ356="t",VLOOKUP(AM356,TimeAdd!$A$1:$D$18,4),IF(AJ356="l",VLOOKUP(AM356,SLimit!$A$1:$D$8,4),AP355)))))),AP355)</f>
        <v>62</v>
      </c>
      <c r="AQ356" s="53">
        <f t="shared" si="304"/>
        <v>120</v>
      </c>
      <c r="AR356" s="54" t="str">
        <f t="shared" si="305"/>
        <v>R23 Standerton 30.</v>
      </c>
      <c r="AS356" s="55"/>
      <c r="AT356" s="55"/>
      <c r="AU356" s="56">
        <f>IF(GroupStTimes!$A$8=0,MIN(CB356,CD356,CF356),MIN(BZ356,CB356,CD356,CF356))</f>
        <v>0.35688657407407415</v>
      </c>
      <c r="AV356" s="56">
        <f>IF(GroupStTimes!$A$8=0,MAX(CC356,CE356,CG356),MAX(CA356,CC356,CE356,CG356))</f>
        <v>0.40388888888888896</v>
      </c>
      <c r="AW356" s="57" t="str">
        <f t="shared" si="306"/>
        <v/>
      </c>
      <c r="AX356" s="58" t="str">
        <f t="shared" si="307"/>
        <v/>
      </c>
      <c r="AY356" s="58" t="str">
        <f t="shared" si="308"/>
        <v/>
      </c>
      <c r="AZ356" s="31">
        <f t="shared" si="309"/>
        <v>87.93</v>
      </c>
      <c r="BA356" s="59">
        <f t="shared" si="310"/>
        <v>0.34876157407407415</v>
      </c>
      <c r="BB356" s="59">
        <f t="shared" si="311"/>
        <v>0.35431712962962975</v>
      </c>
      <c r="BC356" s="59">
        <f t="shared" si="312"/>
        <v>0.34677083333333342</v>
      </c>
      <c r="BD356" s="59">
        <f t="shared" si="313"/>
        <v>0.3926041666666667</v>
      </c>
      <c r="BE356" s="59">
        <f t="shared" si="314"/>
        <v>0.38442129629629634</v>
      </c>
      <c r="BF356" s="59">
        <f t="shared" si="315"/>
        <v>0.39483796296296303</v>
      </c>
      <c r="BG356" s="59">
        <f t="shared" si="316"/>
        <v>0.39266203703703689</v>
      </c>
      <c r="BH356" s="59">
        <f t="shared" si="317"/>
        <v>0.39196759259259245</v>
      </c>
      <c r="BI356" s="31">
        <f t="shared" si="318"/>
        <v>12.379999999999995</v>
      </c>
      <c r="BJ356" s="61">
        <f t="shared" si="319"/>
        <v>0.28136363636363626</v>
      </c>
      <c r="BK356" s="61">
        <f t="shared" si="320"/>
        <v>0.2427450980392156</v>
      </c>
      <c r="BL356" s="61">
        <f t="shared" si="321"/>
        <v>0.21719298245614027</v>
      </c>
      <c r="BM356" s="61">
        <f t="shared" si="322"/>
        <v>0.19967741935483863</v>
      </c>
      <c r="BN356" s="62">
        <f t="shared" si="323"/>
        <v>0</v>
      </c>
      <c r="BO356" s="62">
        <f t="shared" si="324"/>
        <v>16</v>
      </c>
      <c r="BP356" s="62">
        <f t="shared" si="325"/>
        <v>53</v>
      </c>
      <c r="BQ356" s="62">
        <f t="shared" si="326"/>
        <v>0</v>
      </c>
      <c r="BR356" s="62">
        <f t="shared" si="327"/>
        <v>14</v>
      </c>
      <c r="BS356" s="62">
        <f t="shared" si="328"/>
        <v>34</v>
      </c>
      <c r="BT356" s="62">
        <f t="shared" si="329"/>
        <v>0</v>
      </c>
      <c r="BU356" s="62">
        <f t="shared" si="330"/>
        <v>13</v>
      </c>
      <c r="BV356" s="62">
        <f t="shared" si="331"/>
        <v>2</v>
      </c>
      <c r="BW356" s="62">
        <f t="shared" si="332"/>
        <v>0</v>
      </c>
      <c r="BX356" s="62">
        <f t="shared" si="333"/>
        <v>11</v>
      </c>
      <c r="BY356" s="62">
        <f t="shared" si="334"/>
        <v>59</v>
      </c>
      <c r="BZ356" s="63">
        <f t="shared" si="335"/>
        <v>0.36048611111111117</v>
      </c>
      <c r="CA356" s="63">
        <f t="shared" si="336"/>
        <v>0.36604166666666677</v>
      </c>
      <c r="CB356" s="63">
        <f t="shared" si="337"/>
        <v>0.35688657407407415</v>
      </c>
      <c r="CC356" s="63">
        <f t="shared" si="338"/>
        <v>0.40271990740740743</v>
      </c>
      <c r="CD356" s="63">
        <f t="shared" si="339"/>
        <v>0.39347222222222228</v>
      </c>
      <c r="CE356" s="63">
        <f t="shared" si="340"/>
        <v>0.40388888888888896</v>
      </c>
      <c r="CF356" s="63">
        <f t="shared" si="341"/>
        <v>0.40098379629629616</v>
      </c>
      <c r="CG356" s="63">
        <f t="shared" si="342"/>
        <v>0.40028935185185172</v>
      </c>
      <c r="CH356" s="36"/>
      <c r="CI356" s="36"/>
      <c r="CJ356" s="36"/>
      <c r="CK356" s="36"/>
      <c r="CL356" s="60">
        <v>60</v>
      </c>
    </row>
    <row r="357" spans="1:90" ht="28.5" customHeight="1" x14ac:dyDescent="0.25">
      <c r="A357" s="37">
        <v>17</v>
      </c>
      <c r="B357" s="16" t="s">
        <v>154</v>
      </c>
      <c r="C357" s="37"/>
      <c r="D357" s="37"/>
      <c r="E357" s="37"/>
      <c r="F357" s="83"/>
      <c r="G357" s="44"/>
      <c r="H357" s="44">
        <f t="shared" si="296"/>
        <v>100.52</v>
      </c>
      <c r="I357" s="83">
        <v>100.48</v>
      </c>
      <c r="J357" s="43">
        <f t="shared" si="345"/>
        <v>-4.312632696392393E-4</v>
      </c>
      <c r="K357" s="44">
        <f t="shared" si="346"/>
        <v>-4.3333333333350765E-2</v>
      </c>
      <c r="L357" s="76" t="s">
        <v>610</v>
      </c>
      <c r="M357" s="122">
        <v>120</v>
      </c>
      <c r="N357" s="46">
        <f t="shared" si="302"/>
        <v>100.52333333333335</v>
      </c>
      <c r="O357" s="46">
        <v>-0.02</v>
      </c>
      <c r="P357" s="78">
        <v>100.53</v>
      </c>
      <c r="Q357" s="46">
        <v>-0.02</v>
      </c>
      <c r="R357" s="78">
        <v>100.54</v>
      </c>
      <c r="S357" s="46">
        <v>-0.02</v>
      </c>
      <c r="T357" s="78">
        <v>100.56</v>
      </c>
      <c r="U357" s="47" t="str">
        <f t="shared" si="343"/>
        <v/>
      </c>
      <c r="V357" s="47" t="str">
        <f t="shared" si="344"/>
        <v/>
      </c>
      <c r="W357" s="47"/>
      <c r="X357" s="47"/>
      <c r="Y357" s="47"/>
      <c r="Z357" s="47"/>
      <c r="AA357" s="47"/>
      <c r="AB357" s="47"/>
      <c r="AC357" s="47"/>
      <c r="AD357" s="47"/>
      <c r="AE357" s="51">
        <f t="shared" si="297"/>
        <v>17</v>
      </c>
      <c r="AF357" s="51" t="str">
        <f t="shared" si="298"/>
        <v>F</v>
      </c>
      <c r="AG357" s="51" t="str">
        <f t="shared" si="299"/>
        <v/>
      </c>
      <c r="AH357" s="51" t="str">
        <f t="shared" si="300"/>
        <v/>
      </c>
      <c r="AI357" s="52">
        <f t="shared" si="301"/>
        <v>100.52</v>
      </c>
      <c r="AJ357" s="68"/>
      <c r="AK357" s="53"/>
      <c r="AL357" s="52"/>
      <c r="AM357" s="53">
        <f t="shared" si="303"/>
        <v>44</v>
      </c>
      <c r="AN357" s="53">
        <f>IF(AJ357&lt;&gt;"",IF(AJ357="o",VLOOKUP(AM357,OpenSect!$A$1:$D$11,2),IF(AJ357="u",VLOOKUP(AM357,UpHill!$A$1:$D$35,2),IF(AJ357="d",VLOOKUP(AM357,DownHill!$A$1:$D$29,2),IF(AJ357="f",VLOOKUP(AM357,FlatUnd!$A$2:$D$30,2),IF(AJ357="t",VLOOKUP(AM357,TimeAdd!$A$1:$D$176,2),IF(AJ357="l",VLOOKUP(AM357,SLimit!$A$1:$D$8,2),AN356)))))),AN356)</f>
        <v>51</v>
      </c>
      <c r="AO357" s="53">
        <f>IF(AJ357&lt;&gt;"",IF(AJ357="o",VLOOKUP(AM357,OpenSect!$A$1:$D$11,3),IF(AJ357="u",VLOOKUP(AM357,UpHill!$A$1:$D$35,3),IF(AJ357="d",VLOOKUP(AM357,DownHill!$A$3:$D$29,3),IF(AJ357="f",VLOOKUP(AM357,FlatUnd!$A$2:$D$30,3),IF(AJ357="t",VLOOKUP(AM357,TimeAdd!$A$1:$D$18,3),IF(AJ357="l",VLOOKUP(AM357,SLimit!$A$1:$D$8,3),AO356)))))),AO356)</f>
        <v>57</v>
      </c>
      <c r="AP357" s="53">
        <f>IF(AJ357&lt;&gt;"",IF(AJ357="o",VLOOKUP(AM357,OpenSect!$A$1:$D$11,4),IF(AJ357="u",VLOOKUP(AM357,UpHill!$A$1:$D$35,4),IF(AJ357="d",VLOOKUP(AM357,DownHill!$A$1:$D$29,4),IF(AJ357="f",VLOOKUP(AM357,FlatUnd!$A$2:$D$30,4),IF(AJ357="t",VLOOKUP(AM357,TimeAdd!$A$1:$D$18,4),IF(AJ357="l",VLOOKUP(AM357,SLimit!$A$1:$D$8,4),AP356)))))),AP356)</f>
        <v>62</v>
      </c>
      <c r="AQ357" s="53">
        <f t="shared" si="304"/>
        <v>120</v>
      </c>
      <c r="AR357" s="54" t="str">
        <f t="shared" si="305"/>
        <v>49,0 km plate.</v>
      </c>
      <c r="AS357" s="55"/>
      <c r="AT357" s="55"/>
      <c r="AU357" s="56">
        <f>IF(GroupStTimes!$A$8=0,MIN(CB357,CD357,CF357),MIN(BZ357,CB357,CD357,CF357))</f>
        <v>0.35706018518518529</v>
      </c>
      <c r="AV357" s="56">
        <f>IF(GroupStTimes!$A$8=0,MAX(CC357,CE357,CG357),MAX(CA357,CC357,CE357,CG357))</f>
        <v>0.40403935185185191</v>
      </c>
      <c r="AW357" s="57" t="str">
        <f t="shared" si="306"/>
        <v/>
      </c>
      <c r="AX357" s="58" t="str">
        <f t="shared" si="307"/>
        <v/>
      </c>
      <c r="AY357" s="58" t="str">
        <f t="shared" si="308"/>
        <v/>
      </c>
      <c r="AZ357" s="31">
        <f t="shared" si="309"/>
        <v>87.93</v>
      </c>
      <c r="BA357" s="59">
        <f t="shared" si="310"/>
        <v>0.34876157407407415</v>
      </c>
      <c r="BB357" s="59">
        <f t="shared" si="311"/>
        <v>0.35431712962962975</v>
      </c>
      <c r="BC357" s="59">
        <f t="shared" si="312"/>
        <v>0.34677083333333342</v>
      </c>
      <c r="BD357" s="59">
        <f t="shared" si="313"/>
        <v>0.3926041666666667</v>
      </c>
      <c r="BE357" s="59">
        <f t="shared" si="314"/>
        <v>0.38442129629629634</v>
      </c>
      <c r="BF357" s="59">
        <f t="shared" si="315"/>
        <v>0.39483796296296303</v>
      </c>
      <c r="BG357" s="59">
        <f t="shared" si="316"/>
        <v>0.39266203703703689</v>
      </c>
      <c r="BH357" s="59">
        <f t="shared" si="317"/>
        <v>0.39196759259259245</v>
      </c>
      <c r="BI357" s="31">
        <f t="shared" si="318"/>
        <v>12.589999999999989</v>
      </c>
      <c r="BJ357" s="61">
        <f t="shared" si="319"/>
        <v>0.28613636363636341</v>
      </c>
      <c r="BK357" s="61">
        <f t="shared" si="320"/>
        <v>0.24686274509803902</v>
      </c>
      <c r="BL357" s="61">
        <f t="shared" si="321"/>
        <v>0.22087719298245595</v>
      </c>
      <c r="BM357" s="61">
        <f t="shared" si="322"/>
        <v>0.20306451612903209</v>
      </c>
      <c r="BN357" s="62">
        <f t="shared" si="323"/>
        <v>0</v>
      </c>
      <c r="BO357" s="62">
        <f t="shared" si="324"/>
        <v>17</v>
      </c>
      <c r="BP357" s="62">
        <f t="shared" si="325"/>
        <v>10</v>
      </c>
      <c r="BQ357" s="62">
        <f t="shared" si="326"/>
        <v>0</v>
      </c>
      <c r="BR357" s="62">
        <f t="shared" si="327"/>
        <v>14</v>
      </c>
      <c r="BS357" s="62">
        <f t="shared" si="328"/>
        <v>49</v>
      </c>
      <c r="BT357" s="62">
        <f t="shared" si="329"/>
        <v>0</v>
      </c>
      <c r="BU357" s="62">
        <f t="shared" si="330"/>
        <v>13</v>
      </c>
      <c r="BV357" s="62">
        <f t="shared" si="331"/>
        <v>15</v>
      </c>
      <c r="BW357" s="62">
        <f t="shared" si="332"/>
        <v>0</v>
      </c>
      <c r="BX357" s="62">
        <f t="shared" si="333"/>
        <v>12</v>
      </c>
      <c r="BY357" s="62">
        <f t="shared" si="334"/>
        <v>11</v>
      </c>
      <c r="BZ357" s="63">
        <f t="shared" si="335"/>
        <v>0.36068287037037045</v>
      </c>
      <c r="CA357" s="63">
        <f t="shared" si="336"/>
        <v>0.36623842592592604</v>
      </c>
      <c r="CB357" s="63">
        <f t="shared" si="337"/>
        <v>0.35706018518518529</v>
      </c>
      <c r="CC357" s="63">
        <f t="shared" si="338"/>
        <v>0.40289351851851857</v>
      </c>
      <c r="CD357" s="63">
        <f t="shared" si="339"/>
        <v>0.39362268518518523</v>
      </c>
      <c r="CE357" s="63">
        <f t="shared" si="340"/>
        <v>0.40403935185185191</v>
      </c>
      <c r="CF357" s="63">
        <f t="shared" si="341"/>
        <v>0.40112268518518507</v>
      </c>
      <c r="CG357" s="63">
        <f t="shared" si="342"/>
        <v>0.40042824074074063</v>
      </c>
      <c r="CH357" s="36"/>
      <c r="CI357" s="36"/>
      <c r="CJ357" s="36"/>
      <c r="CK357" s="36"/>
      <c r="CL357" s="60">
        <v>60</v>
      </c>
    </row>
    <row r="358" spans="1:90" ht="28.5" customHeight="1" x14ac:dyDescent="0.25">
      <c r="A358" s="37">
        <v>17</v>
      </c>
      <c r="B358" s="16" t="s">
        <v>154</v>
      </c>
      <c r="C358" s="37"/>
      <c r="D358" s="37"/>
      <c r="E358" s="37"/>
      <c r="F358" s="83"/>
      <c r="G358" s="44"/>
      <c r="H358" s="44">
        <f t="shared" si="296"/>
        <v>101.52</v>
      </c>
      <c r="I358" s="83">
        <v>101.46</v>
      </c>
      <c r="J358" s="43">
        <f t="shared" si="345"/>
        <v>-5.9136605558871176E-4</v>
      </c>
      <c r="K358" s="44">
        <f t="shared" si="346"/>
        <v>-6.0000000000030695E-2</v>
      </c>
      <c r="L358" s="76" t="s">
        <v>1098</v>
      </c>
      <c r="M358" s="122">
        <v>120</v>
      </c>
      <c r="N358" s="46">
        <f t="shared" si="302"/>
        <v>101.52000000000002</v>
      </c>
      <c r="O358" s="46">
        <v>-0.02</v>
      </c>
      <c r="P358" s="78">
        <v>101.52000000000001</v>
      </c>
      <c r="Q358" s="46">
        <v>-0.02</v>
      </c>
      <c r="R358" s="78">
        <v>101.54</v>
      </c>
      <c r="S358" s="46">
        <v>-0.02</v>
      </c>
      <c r="T358" s="78">
        <v>101.56</v>
      </c>
      <c r="U358" s="47" t="str">
        <f t="shared" si="343"/>
        <v/>
      </c>
      <c r="V358" s="47" t="str">
        <f t="shared" si="344"/>
        <v/>
      </c>
      <c r="W358" s="47"/>
      <c r="X358" s="47"/>
      <c r="Y358" s="47"/>
      <c r="Z358" s="47"/>
      <c r="AA358" s="47"/>
      <c r="AB358" s="47"/>
      <c r="AC358" s="47"/>
      <c r="AD358" s="47"/>
      <c r="AE358" s="51">
        <f t="shared" si="297"/>
        <v>17</v>
      </c>
      <c r="AF358" s="51" t="str">
        <f t="shared" si="298"/>
        <v>F</v>
      </c>
      <c r="AG358" s="51" t="str">
        <f t="shared" si="299"/>
        <v/>
      </c>
      <c r="AH358" s="51" t="str">
        <f t="shared" si="300"/>
        <v/>
      </c>
      <c r="AI358" s="52">
        <f t="shared" si="301"/>
        <v>101.52</v>
      </c>
      <c r="AJ358" s="68"/>
      <c r="AK358" s="53"/>
      <c r="AL358" s="52"/>
      <c r="AM358" s="53">
        <f t="shared" si="303"/>
        <v>44</v>
      </c>
      <c r="AN358" s="53">
        <f>IF(AJ358&lt;&gt;"",IF(AJ358="o",VLOOKUP(AM358,OpenSect!$A$1:$D$11,2),IF(AJ358="u",VLOOKUP(AM358,UpHill!$A$1:$D$35,2),IF(AJ358="d",VLOOKUP(AM358,DownHill!$A$1:$D$29,2),IF(AJ358="f",VLOOKUP(AM358,FlatUnd!$A$2:$D$30,2),IF(AJ358="t",VLOOKUP(AM358,TimeAdd!$A$1:$D$176,2),IF(AJ358="l",VLOOKUP(AM358,SLimit!$A$1:$D$8,2),AN357)))))),AN357)</f>
        <v>51</v>
      </c>
      <c r="AO358" s="53">
        <f>IF(AJ358&lt;&gt;"",IF(AJ358="o",VLOOKUP(AM358,OpenSect!$A$1:$D$11,3),IF(AJ358="u",VLOOKUP(AM358,UpHill!$A$1:$D$35,3),IF(AJ358="d",VLOOKUP(AM358,DownHill!$A$3:$D$29,3),IF(AJ358="f",VLOOKUP(AM358,FlatUnd!$A$2:$D$30,3),IF(AJ358="t",VLOOKUP(AM358,TimeAdd!$A$1:$D$18,3),IF(AJ358="l",VLOOKUP(AM358,SLimit!$A$1:$D$8,3),AO357)))))),AO357)</f>
        <v>57</v>
      </c>
      <c r="AP358" s="53">
        <f>IF(AJ358&lt;&gt;"",IF(AJ358="o",VLOOKUP(AM358,OpenSect!$A$1:$D$11,4),IF(AJ358="u",VLOOKUP(AM358,UpHill!$A$1:$D$35,4),IF(AJ358="d",VLOOKUP(AM358,DownHill!$A$1:$D$29,4),IF(AJ358="f",VLOOKUP(AM358,FlatUnd!$A$2:$D$30,4),IF(AJ358="t",VLOOKUP(AM358,TimeAdd!$A$1:$D$18,4),IF(AJ358="l",VLOOKUP(AM358,SLimit!$A$1:$D$8,4),AP357)))))),AP357)</f>
        <v>62</v>
      </c>
      <c r="AQ358" s="53">
        <f t="shared" si="304"/>
        <v>120</v>
      </c>
      <c r="AR358" s="54" t="str">
        <f t="shared" si="305"/>
        <v>50,0 km plate.</v>
      </c>
      <c r="AS358" s="55"/>
      <c r="AT358" s="55"/>
      <c r="AU358" s="56">
        <f>IF(GroupStTimes!$A$8=0,MIN(CB358,CD358,CF358),MIN(BZ358,CB358,CD358,CF358))</f>
        <v>0.35787037037037045</v>
      </c>
      <c r="AV358" s="56">
        <f>IF(GroupStTimes!$A$8=0,MAX(CC358,CE358,CG358),MAX(CA358,CC358,CE358,CG358))</f>
        <v>0.40476851851851858</v>
      </c>
      <c r="AW358" s="57" t="str">
        <f t="shared" si="306"/>
        <v/>
      </c>
      <c r="AX358" s="58" t="str">
        <f t="shared" si="307"/>
        <v/>
      </c>
      <c r="AY358" s="58" t="str">
        <f t="shared" si="308"/>
        <v/>
      </c>
      <c r="AZ358" s="31">
        <f t="shared" si="309"/>
        <v>87.93</v>
      </c>
      <c r="BA358" s="59">
        <f t="shared" si="310"/>
        <v>0.34876157407407415</v>
      </c>
      <c r="BB358" s="59">
        <f t="shared" si="311"/>
        <v>0.35431712962962975</v>
      </c>
      <c r="BC358" s="59">
        <f t="shared" si="312"/>
        <v>0.34677083333333342</v>
      </c>
      <c r="BD358" s="59">
        <f t="shared" si="313"/>
        <v>0.3926041666666667</v>
      </c>
      <c r="BE358" s="59">
        <f t="shared" si="314"/>
        <v>0.38442129629629634</v>
      </c>
      <c r="BF358" s="59">
        <f t="shared" si="315"/>
        <v>0.39483796296296303</v>
      </c>
      <c r="BG358" s="59">
        <f t="shared" si="316"/>
        <v>0.39266203703703689</v>
      </c>
      <c r="BH358" s="59">
        <f t="shared" si="317"/>
        <v>0.39196759259259245</v>
      </c>
      <c r="BI358" s="31">
        <f t="shared" si="318"/>
        <v>13.589999999999989</v>
      </c>
      <c r="BJ358" s="61">
        <f t="shared" si="319"/>
        <v>0.30886363636363612</v>
      </c>
      <c r="BK358" s="61">
        <f t="shared" si="320"/>
        <v>0.2664705882352939</v>
      </c>
      <c r="BL358" s="61">
        <f t="shared" si="321"/>
        <v>0.23842105263157876</v>
      </c>
      <c r="BM358" s="61">
        <f t="shared" si="322"/>
        <v>0.21919354838709659</v>
      </c>
      <c r="BN358" s="62">
        <f t="shared" si="323"/>
        <v>0</v>
      </c>
      <c r="BO358" s="62">
        <f t="shared" si="324"/>
        <v>18</v>
      </c>
      <c r="BP358" s="62">
        <f t="shared" si="325"/>
        <v>32</v>
      </c>
      <c r="BQ358" s="62">
        <f t="shared" si="326"/>
        <v>0</v>
      </c>
      <c r="BR358" s="62">
        <f t="shared" si="327"/>
        <v>15</v>
      </c>
      <c r="BS358" s="62">
        <f t="shared" si="328"/>
        <v>59</v>
      </c>
      <c r="BT358" s="62">
        <f t="shared" si="329"/>
        <v>0</v>
      </c>
      <c r="BU358" s="62">
        <f t="shared" si="330"/>
        <v>14</v>
      </c>
      <c r="BV358" s="62">
        <f t="shared" si="331"/>
        <v>18</v>
      </c>
      <c r="BW358" s="62">
        <f t="shared" si="332"/>
        <v>0</v>
      </c>
      <c r="BX358" s="62">
        <f t="shared" si="333"/>
        <v>13</v>
      </c>
      <c r="BY358" s="62">
        <f t="shared" si="334"/>
        <v>9</v>
      </c>
      <c r="BZ358" s="63">
        <f t="shared" si="335"/>
        <v>0.36163194444444452</v>
      </c>
      <c r="CA358" s="63">
        <f t="shared" si="336"/>
        <v>0.36718750000000011</v>
      </c>
      <c r="CB358" s="63">
        <f t="shared" si="337"/>
        <v>0.35787037037037045</v>
      </c>
      <c r="CC358" s="63">
        <f t="shared" si="338"/>
        <v>0.40370370370370373</v>
      </c>
      <c r="CD358" s="63">
        <f t="shared" si="339"/>
        <v>0.3943518518518519</v>
      </c>
      <c r="CE358" s="63">
        <f t="shared" si="340"/>
        <v>0.40476851851851858</v>
      </c>
      <c r="CF358" s="63">
        <f t="shared" si="341"/>
        <v>0.40179398148148132</v>
      </c>
      <c r="CG358" s="63">
        <f t="shared" si="342"/>
        <v>0.40109953703703688</v>
      </c>
      <c r="CH358" s="36"/>
      <c r="CI358" s="36"/>
      <c r="CJ358" s="36"/>
      <c r="CK358" s="36"/>
      <c r="CL358" s="60">
        <v>60</v>
      </c>
    </row>
    <row r="359" spans="1:90" ht="28.5" customHeight="1" x14ac:dyDescent="0.25">
      <c r="A359" s="37">
        <v>17</v>
      </c>
      <c r="B359" s="16" t="s">
        <v>1093</v>
      </c>
      <c r="C359" s="37"/>
      <c r="D359" s="37"/>
      <c r="E359" s="37"/>
      <c r="F359" s="83"/>
      <c r="G359" s="44"/>
      <c r="H359" s="44">
        <f t="shared" si="296"/>
        <v>101.87</v>
      </c>
      <c r="I359" s="83">
        <v>101.81</v>
      </c>
      <c r="J359" s="43">
        <f t="shared" si="345"/>
        <v>-5.8933307140754615E-4</v>
      </c>
      <c r="K359" s="44">
        <f t="shared" si="346"/>
        <v>-6.0000000000002274E-2</v>
      </c>
      <c r="L359" s="76" t="s">
        <v>1099</v>
      </c>
      <c r="M359" s="122">
        <v>120</v>
      </c>
      <c r="N359" s="46">
        <f t="shared" si="302"/>
        <v>101.87</v>
      </c>
      <c r="O359" s="46">
        <v>-0.02</v>
      </c>
      <c r="P359" s="78">
        <v>101.87</v>
      </c>
      <c r="Q359" s="46">
        <v>-0.02</v>
      </c>
      <c r="R359" s="78">
        <v>101.89</v>
      </c>
      <c r="S359" s="46">
        <v>-0.02</v>
      </c>
      <c r="T359" s="78">
        <v>101.91</v>
      </c>
      <c r="U359" s="47" t="str">
        <f t="shared" si="343"/>
        <v/>
      </c>
      <c r="V359" s="47" t="str">
        <f t="shared" si="344"/>
        <v/>
      </c>
      <c r="W359" s="47"/>
      <c r="X359" s="47"/>
      <c r="Y359" s="47"/>
      <c r="Z359" s="47"/>
      <c r="AA359" s="47"/>
      <c r="AB359" s="47"/>
      <c r="AC359" s="47"/>
      <c r="AD359" s="47"/>
      <c r="AE359" s="51">
        <f t="shared" si="297"/>
        <v>17</v>
      </c>
      <c r="AF359" s="51" t="str">
        <f t="shared" si="298"/>
        <v>UF</v>
      </c>
      <c r="AG359" s="51" t="str">
        <f t="shared" si="299"/>
        <v/>
      </c>
      <c r="AH359" s="51" t="str">
        <f t="shared" si="300"/>
        <v/>
      </c>
      <c r="AI359" s="52">
        <f t="shared" si="301"/>
        <v>101.87</v>
      </c>
      <c r="AJ359" s="68"/>
      <c r="AK359" s="53"/>
      <c r="AL359" s="52"/>
      <c r="AM359" s="53">
        <f t="shared" si="303"/>
        <v>44</v>
      </c>
      <c r="AN359" s="53">
        <f>IF(AJ359&lt;&gt;"",IF(AJ359="o",VLOOKUP(AM359,OpenSect!$A$1:$D$11,2),IF(AJ359="u",VLOOKUP(AM359,UpHill!$A$1:$D$35,2),IF(AJ359="d",VLOOKUP(AM359,DownHill!$A$1:$D$29,2),IF(AJ359="f",VLOOKUP(AM359,FlatUnd!$A$2:$D$30,2),IF(AJ359="t",VLOOKUP(AM359,TimeAdd!$A$1:$D$176,2),IF(AJ359="l",VLOOKUP(AM359,SLimit!$A$1:$D$8,2),AN358)))))),AN358)</f>
        <v>51</v>
      </c>
      <c r="AO359" s="53">
        <f>IF(AJ359&lt;&gt;"",IF(AJ359="o",VLOOKUP(AM359,OpenSect!$A$1:$D$11,3),IF(AJ359="u",VLOOKUP(AM359,UpHill!$A$1:$D$35,3),IF(AJ359="d",VLOOKUP(AM359,DownHill!$A$3:$D$29,3),IF(AJ359="f",VLOOKUP(AM359,FlatUnd!$A$2:$D$30,3),IF(AJ359="t",VLOOKUP(AM359,TimeAdd!$A$1:$D$18,3),IF(AJ359="l",VLOOKUP(AM359,SLimit!$A$1:$D$8,3),AO358)))))),AO358)</f>
        <v>57</v>
      </c>
      <c r="AP359" s="53">
        <f>IF(AJ359&lt;&gt;"",IF(AJ359="o",VLOOKUP(AM359,OpenSect!$A$1:$D$11,4),IF(AJ359="u",VLOOKUP(AM359,UpHill!$A$1:$D$35,4),IF(AJ359="d",VLOOKUP(AM359,DownHill!$A$1:$D$29,4),IF(AJ359="f",VLOOKUP(AM359,FlatUnd!$A$2:$D$30,4),IF(AJ359="t",VLOOKUP(AM359,TimeAdd!$A$1:$D$18,4),IF(AJ359="l",VLOOKUP(AM359,SLimit!$A$1:$D$8,4),AP358)))))),AP358)</f>
        <v>62</v>
      </c>
      <c r="AQ359" s="53">
        <f t="shared" si="304"/>
        <v>120</v>
      </c>
      <c r="AR359" s="54" t="str">
        <f t="shared" si="305"/>
        <v>Sandfontein [River]</v>
      </c>
      <c r="AS359" s="55"/>
      <c r="AT359" s="55"/>
      <c r="AU359" s="56">
        <f>IF(GroupStTimes!$A$8=0,MIN(CB359,CD359,CF359),MIN(BZ359,CB359,CD359,CF359))</f>
        <v>0.35815972222222231</v>
      </c>
      <c r="AV359" s="56">
        <f>IF(GroupStTimes!$A$8=0,MAX(CC359,CE359,CG359),MAX(CA359,CC359,CE359,CG359))</f>
        <v>0.40502314814814822</v>
      </c>
      <c r="AW359" s="57" t="str">
        <f t="shared" si="306"/>
        <v/>
      </c>
      <c r="AX359" s="58" t="str">
        <f t="shared" si="307"/>
        <v/>
      </c>
      <c r="AY359" s="58" t="str">
        <f t="shared" si="308"/>
        <v/>
      </c>
      <c r="AZ359" s="31">
        <f t="shared" si="309"/>
        <v>87.93</v>
      </c>
      <c r="BA359" s="59">
        <f t="shared" si="310"/>
        <v>0.34876157407407415</v>
      </c>
      <c r="BB359" s="59">
        <f t="shared" si="311"/>
        <v>0.35431712962962975</v>
      </c>
      <c r="BC359" s="59">
        <f t="shared" si="312"/>
        <v>0.34677083333333342</v>
      </c>
      <c r="BD359" s="59">
        <f t="shared" si="313"/>
        <v>0.3926041666666667</v>
      </c>
      <c r="BE359" s="59">
        <f t="shared" si="314"/>
        <v>0.38442129629629634</v>
      </c>
      <c r="BF359" s="59">
        <f t="shared" si="315"/>
        <v>0.39483796296296303</v>
      </c>
      <c r="BG359" s="59">
        <f t="shared" si="316"/>
        <v>0.39266203703703689</v>
      </c>
      <c r="BH359" s="59">
        <f t="shared" si="317"/>
        <v>0.39196759259259245</v>
      </c>
      <c r="BI359" s="31">
        <f t="shared" si="318"/>
        <v>13.939999999999998</v>
      </c>
      <c r="BJ359" s="61">
        <f t="shared" si="319"/>
        <v>0.31681818181818178</v>
      </c>
      <c r="BK359" s="61">
        <f t="shared" si="320"/>
        <v>0.27333333333333326</v>
      </c>
      <c r="BL359" s="61">
        <f t="shared" si="321"/>
        <v>0.2445614035087719</v>
      </c>
      <c r="BM359" s="61">
        <f t="shared" si="322"/>
        <v>0.22483870967741931</v>
      </c>
      <c r="BN359" s="62">
        <f t="shared" si="323"/>
        <v>0</v>
      </c>
      <c r="BO359" s="62">
        <f t="shared" si="324"/>
        <v>19</v>
      </c>
      <c r="BP359" s="62">
        <f t="shared" si="325"/>
        <v>1</v>
      </c>
      <c r="BQ359" s="62">
        <f t="shared" si="326"/>
        <v>0</v>
      </c>
      <c r="BR359" s="62">
        <f t="shared" si="327"/>
        <v>16</v>
      </c>
      <c r="BS359" s="62">
        <f t="shared" si="328"/>
        <v>24</v>
      </c>
      <c r="BT359" s="62">
        <f t="shared" si="329"/>
        <v>0</v>
      </c>
      <c r="BU359" s="62">
        <f t="shared" si="330"/>
        <v>14</v>
      </c>
      <c r="BV359" s="62">
        <f t="shared" si="331"/>
        <v>40</v>
      </c>
      <c r="BW359" s="62">
        <f t="shared" si="332"/>
        <v>0</v>
      </c>
      <c r="BX359" s="62">
        <f t="shared" si="333"/>
        <v>13</v>
      </c>
      <c r="BY359" s="62">
        <f t="shared" si="334"/>
        <v>29</v>
      </c>
      <c r="BZ359" s="63">
        <f t="shared" si="335"/>
        <v>0.36196759259259265</v>
      </c>
      <c r="CA359" s="63">
        <f t="shared" si="336"/>
        <v>0.36752314814814824</v>
      </c>
      <c r="CB359" s="63">
        <f t="shared" si="337"/>
        <v>0.35815972222222231</v>
      </c>
      <c r="CC359" s="63">
        <f t="shared" si="338"/>
        <v>0.40399305555555559</v>
      </c>
      <c r="CD359" s="63">
        <f t="shared" si="339"/>
        <v>0.39460648148148153</v>
      </c>
      <c r="CE359" s="63">
        <f t="shared" si="340"/>
        <v>0.40502314814814822</v>
      </c>
      <c r="CF359" s="63">
        <f t="shared" si="341"/>
        <v>0.40202546296296282</v>
      </c>
      <c r="CG359" s="63">
        <f t="shared" si="342"/>
        <v>0.40133101851851838</v>
      </c>
      <c r="CH359" s="36"/>
      <c r="CI359" s="36"/>
      <c r="CJ359" s="36"/>
      <c r="CK359" s="36"/>
      <c r="CL359" s="60">
        <v>60</v>
      </c>
    </row>
    <row r="360" spans="1:90" ht="28.5" customHeight="1" x14ac:dyDescent="0.25">
      <c r="A360" s="37">
        <v>17</v>
      </c>
      <c r="B360" s="16" t="s">
        <v>154</v>
      </c>
      <c r="C360" s="37"/>
      <c r="D360" s="37"/>
      <c r="E360" s="37"/>
      <c r="F360" s="83"/>
      <c r="G360" s="44"/>
      <c r="H360" s="44">
        <f t="shared" si="296"/>
        <v>102.52</v>
      </c>
      <c r="I360" s="83">
        <v>102.47</v>
      </c>
      <c r="J360" s="43">
        <f t="shared" si="345"/>
        <v>-5.2047753814146464E-4</v>
      </c>
      <c r="K360" s="44">
        <f t="shared" si="346"/>
        <v>-5.3333333333355881E-2</v>
      </c>
      <c r="L360" s="76" t="s">
        <v>1100</v>
      </c>
      <c r="M360" s="122">
        <v>120</v>
      </c>
      <c r="N360" s="46">
        <f t="shared" si="302"/>
        <v>102.52333333333335</v>
      </c>
      <c r="O360" s="46">
        <v>-0.02</v>
      </c>
      <c r="P360" s="78">
        <v>102.53</v>
      </c>
      <c r="Q360" s="46">
        <v>-0.02</v>
      </c>
      <c r="R360" s="78">
        <v>102.54</v>
      </c>
      <c r="S360" s="46">
        <v>-0.02</v>
      </c>
      <c r="T360" s="77">
        <v>102.56</v>
      </c>
      <c r="U360" s="47" t="str">
        <f t="shared" si="343"/>
        <v/>
      </c>
      <c r="V360" s="47" t="str">
        <f t="shared" si="344"/>
        <v/>
      </c>
      <c r="W360" s="47"/>
      <c r="X360" s="47"/>
      <c r="Y360" s="47"/>
      <c r="Z360" s="47"/>
      <c r="AA360" s="47"/>
      <c r="AB360" s="47"/>
      <c r="AC360" s="47"/>
      <c r="AD360" s="47"/>
      <c r="AE360" s="51">
        <f t="shared" si="297"/>
        <v>17</v>
      </c>
      <c r="AF360" s="51" t="str">
        <f t="shared" si="298"/>
        <v>F</v>
      </c>
      <c r="AG360" s="51" t="str">
        <f t="shared" si="299"/>
        <v/>
      </c>
      <c r="AH360" s="51" t="str">
        <f t="shared" si="300"/>
        <v/>
      </c>
      <c r="AI360" s="52">
        <f t="shared" si="301"/>
        <v>102.52</v>
      </c>
      <c r="AJ360" s="68"/>
      <c r="AK360" s="53"/>
      <c r="AL360" s="52"/>
      <c r="AM360" s="53">
        <f t="shared" si="303"/>
        <v>44</v>
      </c>
      <c r="AN360" s="53">
        <f>IF(AJ360&lt;&gt;"",IF(AJ360="o",VLOOKUP(AM360,OpenSect!$A$1:$D$11,2),IF(AJ360="u",VLOOKUP(AM360,UpHill!$A$1:$D$35,2),IF(AJ360="d",VLOOKUP(AM360,DownHill!$A$1:$D$29,2),IF(AJ360="f",VLOOKUP(AM360,FlatUnd!$A$2:$D$30,2),IF(AJ360="t",VLOOKUP(AM360,TimeAdd!$A$1:$D$176,2),IF(AJ360="l",VLOOKUP(AM360,SLimit!$A$1:$D$8,2),AN359)))))),AN359)</f>
        <v>51</v>
      </c>
      <c r="AO360" s="53">
        <f>IF(AJ360&lt;&gt;"",IF(AJ360="o",VLOOKUP(AM360,OpenSect!$A$1:$D$11,3),IF(AJ360="u",VLOOKUP(AM360,UpHill!$A$1:$D$35,3),IF(AJ360="d",VLOOKUP(AM360,DownHill!$A$3:$D$29,3),IF(AJ360="f",VLOOKUP(AM360,FlatUnd!$A$2:$D$30,3),IF(AJ360="t",VLOOKUP(AM360,TimeAdd!$A$1:$D$18,3),IF(AJ360="l",VLOOKUP(AM360,SLimit!$A$1:$D$8,3),AO359)))))),AO359)</f>
        <v>57</v>
      </c>
      <c r="AP360" s="53">
        <f>IF(AJ360&lt;&gt;"",IF(AJ360="o",VLOOKUP(AM360,OpenSect!$A$1:$D$11,4),IF(AJ360="u",VLOOKUP(AM360,UpHill!$A$1:$D$35,4),IF(AJ360="d",VLOOKUP(AM360,DownHill!$A$1:$D$29,4),IF(AJ360="f",VLOOKUP(AM360,FlatUnd!$A$2:$D$30,4),IF(AJ360="t",VLOOKUP(AM360,TimeAdd!$A$1:$D$18,4),IF(AJ360="l",VLOOKUP(AM360,SLimit!$A$1:$D$8,4),AP359)))))),AP359)</f>
        <v>62</v>
      </c>
      <c r="AQ360" s="53">
        <f t="shared" si="304"/>
        <v>120</v>
      </c>
      <c r="AR360" s="54" t="str">
        <f t="shared" si="305"/>
        <v>51,0 km plate</v>
      </c>
      <c r="AS360" s="55"/>
      <c r="AT360" s="55"/>
      <c r="AU360" s="56">
        <f>IF(GroupStTimes!$A$8=0,MIN(CB360,CD360,CF360),MIN(BZ360,CB360,CD360,CF360))</f>
        <v>0.35869212962962971</v>
      </c>
      <c r="AV360" s="56">
        <f>IF(GroupStTimes!$A$8=0,MAX(CC360,CE360,CG360),MAX(CA360,CC360,CE360,CG360))</f>
        <v>0.40549768518518525</v>
      </c>
      <c r="AW360" s="57" t="str">
        <f t="shared" si="306"/>
        <v/>
      </c>
      <c r="AX360" s="58" t="str">
        <f t="shared" si="307"/>
        <v/>
      </c>
      <c r="AY360" s="58" t="str">
        <f t="shared" si="308"/>
        <v/>
      </c>
      <c r="AZ360" s="31">
        <f t="shared" si="309"/>
        <v>87.93</v>
      </c>
      <c r="BA360" s="59">
        <f t="shared" si="310"/>
        <v>0.34876157407407415</v>
      </c>
      <c r="BB360" s="59">
        <f t="shared" si="311"/>
        <v>0.35431712962962975</v>
      </c>
      <c r="BC360" s="59">
        <f t="shared" si="312"/>
        <v>0.34677083333333342</v>
      </c>
      <c r="BD360" s="59">
        <f t="shared" si="313"/>
        <v>0.3926041666666667</v>
      </c>
      <c r="BE360" s="59">
        <f t="shared" si="314"/>
        <v>0.38442129629629634</v>
      </c>
      <c r="BF360" s="59">
        <f t="shared" si="315"/>
        <v>0.39483796296296303</v>
      </c>
      <c r="BG360" s="59">
        <f t="shared" si="316"/>
        <v>0.39266203703703689</v>
      </c>
      <c r="BH360" s="59">
        <f t="shared" si="317"/>
        <v>0.39196759259259245</v>
      </c>
      <c r="BI360" s="31">
        <f t="shared" si="318"/>
        <v>14.589999999999989</v>
      </c>
      <c r="BJ360" s="61">
        <f t="shared" si="319"/>
        <v>0.33159090909090883</v>
      </c>
      <c r="BK360" s="61">
        <f t="shared" si="320"/>
        <v>0.28607843137254879</v>
      </c>
      <c r="BL360" s="61">
        <f t="shared" si="321"/>
        <v>0.25596491228070156</v>
      </c>
      <c r="BM360" s="61">
        <f t="shared" si="322"/>
        <v>0.23532258064516112</v>
      </c>
      <c r="BN360" s="62">
        <f t="shared" si="323"/>
        <v>0</v>
      </c>
      <c r="BO360" s="62">
        <f t="shared" si="324"/>
        <v>19</v>
      </c>
      <c r="BP360" s="62">
        <f t="shared" si="325"/>
        <v>54</v>
      </c>
      <c r="BQ360" s="62">
        <f t="shared" si="326"/>
        <v>0</v>
      </c>
      <c r="BR360" s="62">
        <f t="shared" si="327"/>
        <v>17</v>
      </c>
      <c r="BS360" s="62">
        <f t="shared" si="328"/>
        <v>10</v>
      </c>
      <c r="BT360" s="62">
        <f t="shared" si="329"/>
        <v>0</v>
      </c>
      <c r="BU360" s="62">
        <f t="shared" si="330"/>
        <v>15</v>
      </c>
      <c r="BV360" s="62">
        <f t="shared" si="331"/>
        <v>21</v>
      </c>
      <c r="BW360" s="62">
        <f t="shared" si="332"/>
        <v>0</v>
      </c>
      <c r="BX360" s="62">
        <f t="shared" si="333"/>
        <v>14</v>
      </c>
      <c r="BY360" s="62">
        <f t="shared" si="334"/>
        <v>7</v>
      </c>
      <c r="BZ360" s="63">
        <f t="shared" si="335"/>
        <v>0.36258101851851859</v>
      </c>
      <c r="CA360" s="63">
        <f t="shared" si="336"/>
        <v>0.36813657407407419</v>
      </c>
      <c r="CB360" s="63">
        <f t="shared" si="337"/>
        <v>0.35869212962962971</v>
      </c>
      <c r="CC360" s="63">
        <f t="shared" si="338"/>
        <v>0.40452546296296299</v>
      </c>
      <c r="CD360" s="63">
        <f t="shared" si="339"/>
        <v>0.39508101851851857</v>
      </c>
      <c r="CE360" s="63">
        <f t="shared" si="340"/>
        <v>0.40549768518518525</v>
      </c>
      <c r="CF360" s="63">
        <f t="shared" si="341"/>
        <v>0.40246527777777763</v>
      </c>
      <c r="CG360" s="63">
        <f t="shared" si="342"/>
        <v>0.40177083333333319</v>
      </c>
      <c r="CH360" s="36"/>
      <c r="CI360" s="36"/>
      <c r="CJ360" s="36"/>
      <c r="CK360" s="36"/>
      <c r="CL360" s="60">
        <v>60</v>
      </c>
    </row>
    <row r="361" spans="1:90" ht="28.5" customHeight="1" x14ac:dyDescent="0.25">
      <c r="A361" s="37">
        <v>17</v>
      </c>
      <c r="B361" s="16" t="s">
        <v>154</v>
      </c>
      <c r="C361" s="37"/>
      <c r="D361" s="37"/>
      <c r="E361" s="37"/>
      <c r="F361" s="83"/>
      <c r="G361" s="44"/>
      <c r="H361" s="44">
        <f t="shared" si="296"/>
        <v>103.47</v>
      </c>
      <c r="I361" s="83">
        <v>103.41</v>
      </c>
      <c r="J361" s="43">
        <f t="shared" si="345"/>
        <v>-5.8021467943154901E-4</v>
      </c>
      <c r="K361" s="44">
        <f t="shared" si="346"/>
        <v>-6.0000000000016485E-2</v>
      </c>
      <c r="L361" s="76" t="s">
        <v>363</v>
      </c>
      <c r="M361" s="122">
        <v>120</v>
      </c>
      <c r="N361" s="46">
        <f t="shared" si="302"/>
        <v>103.47000000000001</v>
      </c>
      <c r="O361" s="46">
        <v>-0.02</v>
      </c>
      <c r="P361" s="78">
        <v>103.47</v>
      </c>
      <c r="Q361" s="46">
        <v>-0.02</v>
      </c>
      <c r="R361" s="78">
        <v>103.49</v>
      </c>
      <c r="S361" s="46">
        <v>-0.02</v>
      </c>
      <c r="T361" s="78">
        <v>103.51</v>
      </c>
      <c r="U361" s="47" t="str">
        <f t="shared" si="343"/>
        <v/>
      </c>
      <c r="V361" s="47" t="str">
        <f t="shared" si="344"/>
        <v/>
      </c>
      <c r="W361" s="47"/>
      <c r="X361" s="47"/>
      <c r="Y361" s="47"/>
      <c r="Z361" s="47"/>
      <c r="AA361" s="47"/>
      <c r="AB361" s="47"/>
      <c r="AC361" s="47"/>
      <c r="AD361" s="47"/>
      <c r="AE361" s="51">
        <f t="shared" si="297"/>
        <v>17</v>
      </c>
      <c r="AF361" s="51" t="str">
        <f t="shared" si="298"/>
        <v>F</v>
      </c>
      <c r="AG361" s="51" t="str">
        <f t="shared" si="299"/>
        <v/>
      </c>
      <c r="AH361" s="51" t="str">
        <f t="shared" si="300"/>
        <v/>
      </c>
      <c r="AI361" s="52">
        <f t="shared" si="301"/>
        <v>103.47</v>
      </c>
      <c r="AJ361" s="68"/>
      <c r="AK361" s="53"/>
      <c r="AL361" s="52"/>
      <c r="AM361" s="53">
        <f t="shared" si="303"/>
        <v>44</v>
      </c>
      <c r="AN361" s="53">
        <f>IF(AJ361&lt;&gt;"",IF(AJ361="o",VLOOKUP(AM361,OpenSect!$A$1:$D$11,2),IF(AJ361="u",VLOOKUP(AM361,UpHill!$A$1:$D$35,2),IF(AJ361="d",VLOOKUP(AM361,DownHill!$A$1:$D$29,2),IF(AJ361="f",VLOOKUP(AM361,FlatUnd!$A$2:$D$30,2),IF(AJ361="t",VLOOKUP(AM361,TimeAdd!$A$1:$D$176,2),IF(AJ361="l",VLOOKUP(AM361,SLimit!$A$1:$D$8,2),AN360)))))),AN360)</f>
        <v>51</v>
      </c>
      <c r="AO361" s="53">
        <f>IF(AJ361&lt;&gt;"",IF(AJ361="o",VLOOKUP(AM361,OpenSect!$A$1:$D$11,3),IF(AJ361="u",VLOOKUP(AM361,UpHill!$A$1:$D$35,3),IF(AJ361="d",VLOOKUP(AM361,DownHill!$A$3:$D$29,3),IF(AJ361="f",VLOOKUP(AM361,FlatUnd!$A$2:$D$30,3),IF(AJ361="t",VLOOKUP(AM361,TimeAdd!$A$1:$D$18,3),IF(AJ361="l",VLOOKUP(AM361,SLimit!$A$1:$D$8,3),AO360)))))),AO360)</f>
        <v>57</v>
      </c>
      <c r="AP361" s="53">
        <f>IF(AJ361&lt;&gt;"",IF(AJ361="o",VLOOKUP(AM361,OpenSect!$A$1:$D$11,4),IF(AJ361="u",VLOOKUP(AM361,UpHill!$A$1:$D$35,4),IF(AJ361="d",VLOOKUP(AM361,DownHill!$A$1:$D$29,4),IF(AJ361="f",VLOOKUP(AM361,FlatUnd!$A$2:$D$30,4),IF(AJ361="t",VLOOKUP(AM361,TimeAdd!$A$1:$D$18,4),IF(AJ361="l",VLOOKUP(AM361,SLimit!$A$1:$D$8,4),AP360)))))),AP360)</f>
        <v>62</v>
      </c>
      <c r="AQ361" s="53">
        <f t="shared" si="304"/>
        <v>120</v>
      </c>
      <c r="AR361" s="54" t="str">
        <f t="shared" si="305"/>
        <v>Warning - Farm animals.</v>
      </c>
      <c r="AS361" s="55"/>
      <c r="AT361" s="55"/>
      <c r="AU361" s="56">
        <f>IF(GroupStTimes!$A$8=0,MIN(CB361,CD361,CF361),MIN(BZ361,CB361,CD361,CF361))</f>
        <v>0.3594675925925927</v>
      </c>
      <c r="AV361" s="56">
        <f>IF(GroupStTimes!$A$8=0,MAX(CC361,CE361,CG361),MAX(CA361,CC361,CE361,CG361))</f>
        <v>0.40619212962962969</v>
      </c>
      <c r="AW361" s="57" t="str">
        <f t="shared" si="306"/>
        <v/>
      </c>
      <c r="AX361" s="58" t="str">
        <f t="shared" si="307"/>
        <v/>
      </c>
      <c r="AY361" s="58" t="str">
        <f t="shared" si="308"/>
        <v/>
      </c>
      <c r="AZ361" s="31">
        <f t="shared" si="309"/>
        <v>87.93</v>
      </c>
      <c r="BA361" s="59">
        <f t="shared" si="310"/>
        <v>0.34876157407407415</v>
      </c>
      <c r="BB361" s="59">
        <f t="shared" si="311"/>
        <v>0.35431712962962975</v>
      </c>
      <c r="BC361" s="59">
        <f t="shared" si="312"/>
        <v>0.34677083333333342</v>
      </c>
      <c r="BD361" s="59">
        <f t="shared" si="313"/>
        <v>0.3926041666666667</v>
      </c>
      <c r="BE361" s="59">
        <f t="shared" si="314"/>
        <v>0.38442129629629634</v>
      </c>
      <c r="BF361" s="59">
        <f t="shared" si="315"/>
        <v>0.39483796296296303</v>
      </c>
      <c r="BG361" s="59">
        <f t="shared" si="316"/>
        <v>0.39266203703703689</v>
      </c>
      <c r="BH361" s="59">
        <f t="shared" si="317"/>
        <v>0.39196759259259245</v>
      </c>
      <c r="BI361" s="31">
        <f t="shared" si="318"/>
        <v>15.539999999999992</v>
      </c>
      <c r="BJ361" s="61">
        <f t="shared" si="319"/>
        <v>0.35318181818181799</v>
      </c>
      <c r="BK361" s="61">
        <f t="shared" si="320"/>
        <v>0.30470588235294099</v>
      </c>
      <c r="BL361" s="61">
        <f t="shared" si="321"/>
        <v>0.27263157894736828</v>
      </c>
      <c r="BM361" s="61">
        <f t="shared" si="322"/>
        <v>0.25064516129032244</v>
      </c>
      <c r="BN361" s="62">
        <f t="shared" si="323"/>
        <v>0</v>
      </c>
      <c r="BO361" s="62">
        <f t="shared" si="324"/>
        <v>21</v>
      </c>
      <c r="BP361" s="62">
        <f t="shared" si="325"/>
        <v>11</v>
      </c>
      <c r="BQ361" s="62">
        <f t="shared" si="326"/>
        <v>0</v>
      </c>
      <c r="BR361" s="62">
        <f t="shared" si="327"/>
        <v>18</v>
      </c>
      <c r="BS361" s="62">
        <f t="shared" si="328"/>
        <v>17</v>
      </c>
      <c r="BT361" s="62">
        <f t="shared" si="329"/>
        <v>0</v>
      </c>
      <c r="BU361" s="62">
        <f t="shared" si="330"/>
        <v>16</v>
      </c>
      <c r="BV361" s="62">
        <f t="shared" si="331"/>
        <v>21</v>
      </c>
      <c r="BW361" s="62">
        <f t="shared" si="332"/>
        <v>0</v>
      </c>
      <c r="BX361" s="62">
        <f t="shared" si="333"/>
        <v>15</v>
      </c>
      <c r="BY361" s="62">
        <f t="shared" si="334"/>
        <v>2</v>
      </c>
      <c r="BZ361" s="63">
        <f t="shared" si="335"/>
        <v>0.36347222222222231</v>
      </c>
      <c r="CA361" s="63">
        <f t="shared" si="336"/>
        <v>0.3690277777777779</v>
      </c>
      <c r="CB361" s="63">
        <f t="shared" si="337"/>
        <v>0.3594675925925927</v>
      </c>
      <c r="CC361" s="63">
        <f t="shared" si="338"/>
        <v>0.40530092592592598</v>
      </c>
      <c r="CD361" s="63">
        <f t="shared" si="339"/>
        <v>0.39577546296296301</v>
      </c>
      <c r="CE361" s="63">
        <f t="shared" si="340"/>
        <v>0.40619212962962969</v>
      </c>
      <c r="CF361" s="63">
        <f t="shared" si="341"/>
        <v>0.40310185185185171</v>
      </c>
      <c r="CG361" s="63">
        <f t="shared" si="342"/>
        <v>0.40240740740740727</v>
      </c>
      <c r="CH361" s="36"/>
      <c r="CI361" s="36"/>
      <c r="CJ361" s="36"/>
      <c r="CK361" s="36"/>
      <c r="CL361" s="60">
        <v>60</v>
      </c>
    </row>
    <row r="362" spans="1:90" ht="28.5" customHeight="1" x14ac:dyDescent="0.25">
      <c r="A362" s="37">
        <v>17</v>
      </c>
      <c r="C362" s="37"/>
      <c r="D362" s="37"/>
      <c r="E362" s="37"/>
      <c r="F362" s="83"/>
      <c r="G362" s="44"/>
      <c r="H362" s="44">
        <f t="shared" si="296"/>
        <v>103.55</v>
      </c>
      <c r="I362" s="83">
        <v>103.5</v>
      </c>
      <c r="J362" s="43">
        <f t="shared" si="345"/>
        <v>-5.1529790660219768E-4</v>
      </c>
      <c r="K362" s="44">
        <f t="shared" si="346"/>
        <v>-5.333333333332746E-2</v>
      </c>
      <c r="L362" s="76" t="s">
        <v>1101</v>
      </c>
      <c r="M362" s="122">
        <v>120</v>
      </c>
      <c r="N362" s="46">
        <f t="shared" si="302"/>
        <v>103.55333333333333</v>
      </c>
      <c r="O362" s="46">
        <v>-0.02</v>
      </c>
      <c r="P362" s="78">
        <v>103.55999999999999</v>
      </c>
      <c r="Q362" s="46">
        <v>-0.02</v>
      </c>
      <c r="R362" s="78">
        <v>103.57</v>
      </c>
      <c r="S362" s="46">
        <v>-0.02</v>
      </c>
      <c r="T362" s="78">
        <v>103.59</v>
      </c>
      <c r="U362" s="47" t="str">
        <f t="shared" si="343"/>
        <v/>
      </c>
      <c r="V362" s="47" t="str">
        <f t="shared" si="344"/>
        <v/>
      </c>
      <c r="W362" s="47"/>
      <c r="X362" s="47"/>
      <c r="Y362" s="47"/>
      <c r="Z362" s="47"/>
      <c r="AA362" s="47"/>
      <c r="AB362" s="47"/>
      <c r="AC362" s="47"/>
      <c r="AD362" s="47"/>
      <c r="AE362" s="51">
        <f t="shared" si="297"/>
        <v>17</v>
      </c>
      <c r="AF362" s="51" t="str">
        <f t="shared" si="298"/>
        <v/>
      </c>
      <c r="AG362" s="51" t="str">
        <f t="shared" si="299"/>
        <v/>
      </c>
      <c r="AH362" s="51" t="str">
        <f t="shared" si="300"/>
        <v/>
      </c>
      <c r="AI362" s="52">
        <f t="shared" si="301"/>
        <v>103.55</v>
      </c>
      <c r="AJ362" s="68"/>
      <c r="AK362" s="53"/>
      <c r="AL362" s="52"/>
      <c r="AM362" s="53">
        <f t="shared" si="303"/>
        <v>44</v>
      </c>
      <c r="AN362" s="53">
        <f>IF(AJ362&lt;&gt;"",IF(AJ362="o",VLOOKUP(AM362,OpenSect!$A$1:$D$11,2),IF(AJ362="u",VLOOKUP(AM362,UpHill!$A$1:$D$35,2),IF(AJ362="d",VLOOKUP(AM362,DownHill!$A$1:$D$29,2),IF(AJ362="f",VLOOKUP(AM362,FlatUnd!$A$2:$D$30,2),IF(AJ362="t",VLOOKUP(AM362,TimeAdd!$A$1:$D$176,2),IF(AJ362="l",VLOOKUP(AM362,SLimit!$A$1:$D$8,2),AN361)))))),AN361)</f>
        <v>51</v>
      </c>
      <c r="AO362" s="53">
        <f>IF(AJ362&lt;&gt;"",IF(AJ362="o",VLOOKUP(AM362,OpenSect!$A$1:$D$11,3),IF(AJ362="u",VLOOKUP(AM362,UpHill!$A$1:$D$35,3),IF(AJ362="d",VLOOKUP(AM362,DownHill!$A$3:$D$29,3),IF(AJ362="f",VLOOKUP(AM362,FlatUnd!$A$2:$D$30,3),IF(AJ362="t",VLOOKUP(AM362,TimeAdd!$A$1:$D$18,3),IF(AJ362="l",VLOOKUP(AM362,SLimit!$A$1:$D$8,3),AO361)))))),AO361)</f>
        <v>57</v>
      </c>
      <c r="AP362" s="53">
        <f>IF(AJ362&lt;&gt;"",IF(AJ362="o",VLOOKUP(AM362,OpenSect!$A$1:$D$11,4),IF(AJ362="u",VLOOKUP(AM362,UpHill!$A$1:$D$35,4),IF(AJ362="d",VLOOKUP(AM362,DownHill!$A$1:$D$29,4),IF(AJ362="f",VLOOKUP(AM362,FlatUnd!$A$2:$D$30,4),IF(AJ362="t",VLOOKUP(AM362,TimeAdd!$A$1:$D$18,4),IF(AJ362="l",VLOOKUP(AM362,SLimit!$A$1:$D$8,4),AP361)))))),AP361)</f>
        <v>62</v>
      </c>
      <c r="AQ362" s="53">
        <f t="shared" si="304"/>
        <v>120</v>
      </c>
      <c r="AR362" s="54" t="str">
        <f t="shared" si="305"/>
        <v>52,0 km plate.</v>
      </c>
      <c r="AS362" s="55"/>
      <c r="AT362" s="55"/>
      <c r="AU362" s="56">
        <f>IF(GroupStTimes!$A$8=0,MIN(CB362,CD362,CF362),MIN(BZ362,CB362,CD362,CF362))</f>
        <v>0.3595370370370371</v>
      </c>
      <c r="AV362" s="56">
        <f>IF(GroupStTimes!$A$8=0,MAX(CC362,CE362,CG362),MAX(CA362,CC362,CE362,CG362))</f>
        <v>0.40626157407407415</v>
      </c>
      <c r="AW362" s="57" t="str">
        <f t="shared" si="306"/>
        <v/>
      </c>
      <c r="AX362" s="58" t="str">
        <f t="shared" si="307"/>
        <v/>
      </c>
      <c r="AY362" s="58" t="str">
        <f t="shared" si="308"/>
        <v/>
      </c>
      <c r="AZ362" s="31">
        <f t="shared" si="309"/>
        <v>87.93</v>
      </c>
      <c r="BA362" s="59">
        <f t="shared" si="310"/>
        <v>0.34876157407407415</v>
      </c>
      <c r="BB362" s="59">
        <f t="shared" si="311"/>
        <v>0.35431712962962975</v>
      </c>
      <c r="BC362" s="59">
        <f t="shared" si="312"/>
        <v>0.34677083333333342</v>
      </c>
      <c r="BD362" s="59">
        <f t="shared" si="313"/>
        <v>0.3926041666666667</v>
      </c>
      <c r="BE362" s="59">
        <f t="shared" si="314"/>
        <v>0.38442129629629634</v>
      </c>
      <c r="BF362" s="59">
        <f t="shared" si="315"/>
        <v>0.39483796296296303</v>
      </c>
      <c r="BG362" s="59">
        <f t="shared" si="316"/>
        <v>0.39266203703703689</v>
      </c>
      <c r="BH362" s="59">
        <f t="shared" si="317"/>
        <v>0.39196759259259245</v>
      </c>
      <c r="BI362" s="31">
        <f t="shared" si="318"/>
        <v>15.61999999999999</v>
      </c>
      <c r="BJ362" s="61">
        <f t="shared" si="319"/>
        <v>0.35499999999999976</v>
      </c>
      <c r="BK362" s="61">
        <f t="shared" si="320"/>
        <v>0.3062745098039214</v>
      </c>
      <c r="BL362" s="61">
        <f t="shared" si="321"/>
        <v>0.27403508771929808</v>
      </c>
      <c r="BM362" s="61">
        <f t="shared" si="322"/>
        <v>0.25193548387096759</v>
      </c>
      <c r="BN362" s="62">
        <f t="shared" si="323"/>
        <v>0</v>
      </c>
      <c r="BO362" s="62">
        <f t="shared" si="324"/>
        <v>21</v>
      </c>
      <c r="BP362" s="62">
        <f t="shared" si="325"/>
        <v>18</v>
      </c>
      <c r="BQ362" s="62">
        <f t="shared" si="326"/>
        <v>0</v>
      </c>
      <c r="BR362" s="62">
        <f t="shared" si="327"/>
        <v>18</v>
      </c>
      <c r="BS362" s="62">
        <f t="shared" si="328"/>
        <v>23</v>
      </c>
      <c r="BT362" s="62">
        <f t="shared" si="329"/>
        <v>0</v>
      </c>
      <c r="BU362" s="62">
        <f t="shared" si="330"/>
        <v>16</v>
      </c>
      <c r="BV362" s="62">
        <f t="shared" si="331"/>
        <v>27</v>
      </c>
      <c r="BW362" s="62">
        <f t="shared" si="332"/>
        <v>0</v>
      </c>
      <c r="BX362" s="62">
        <f t="shared" si="333"/>
        <v>15</v>
      </c>
      <c r="BY362" s="62">
        <f t="shared" si="334"/>
        <v>7</v>
      </c>
      <c r="BZ362" s="63">
        <f t="shared" si="335"/>
        <v>0.3635532407407408</v>
      </c>
      <c r="CA362" s="63">
        <f t="shared" si="336"/>
        <v>0.36910879629629639</v>
      </c>
      <c r="CB362" s="63">
        <f t="shared" si="337"/>
        <v>0.3595370370370371</v>
      </c>
      <c r="CC362" s="63">
        <f t="shared" si="338"/>
        <v>0.40537037037037038</v>
      </c>
      <c r="CD362" s="63">
        <f t="shared" si="339"/>
        <v>0.39584490740740746</v>
      </c>
      <c r="CE362" s="63">
        <f t="shared" si="340"/>
        <v>0.40626157407407415</v>
      </c>
      <c r="CF362" s="63">
        <f t="shared" si="341"/>
        <v>0.40315972222222207</v>
      </c>
      <c r="CG362" s="63">
        <f t="shared" si="342"/>
        <v>0.40246527777777763</v>
      </c>
      <c r="CH362" s="36"/>
      <c r="CI362" s="36"/>
      <c r="CJ362" s="36"/>
      <c r="CK362" s="36"/>
      <c r="CL362" s="60">
        <v>60</v>
      </c>
    </row>
    <row r="363" spans="1:90" ht="40.5" x14ac:dyDescent="0.25">
      <c r="A363" s="37">
        <v>17</v>
      </c>
      <c r="B363" s="16" t="s">
        <v>935</v>
      </c>
      <c r="C363" s="37"/>
      <c r="D363" s="37"/>
      <c r="E363" s="37"/>
      <c r="F363" s="83"/>
      <c r="G363" s="44"/>
      <c r="H363" s="44">
        <f t="shared" si="296"/>
        <v>103.59</v>
      </c>
      <c r="I363" s="83">
        <v>103.53</v>
      </c>
      <c r="J363" s="43">
        <f t="shared" si="345"/>
        <v>-5.7954216169242231E-4</v>
      </c>
      <c r="K363" s="44">
        <f t="shared" si="346"/>
        <v>-6.0000000000016485E-2</v>
      </c>
      <c r="L363" s="76" t="s">
        <v>1102</v>
      </c>
      <c r="M363" s="122">
        <v>120</v>
      </c>
      <c r="N363" s="46">
        <f t="shared" si="302"/>
        <v>103.59000000000002</v>
      </c>
      <c r="O363" s="46">
        <v>-0.02</v>
      </c>
      <c r="P363" s="78">
        <v>103.59</v>
      </c>
      <c r="Q363" s="46">
        <v>-0.02</v>
      </c>
      <c r="R363" s="78">
        <v>103.61</v>
      </c>
      <c r="S363" s="46">
        <v>-0.02</v>
      </c>
      <c r="T363" s="78">
        <v>103.63</v>
      </c>
      <c r="U363" s="47" t="str">
        <f t="shared" si="343"/>
        <v/>
      </c>
      <c r="V363" s="47" t="str">
        <f t="shared" si="344"/>
        <v/>
      </c>
      <c r="W363" s="47"/>
      <c r="X363" s="47"/>
      <c r="Y363" s="47"/>
      <c r="Z363" s="47"/>
      <c r="AA363" s="47"/>
      <c r="AB363" s="47"/>
      <c r="AC363" s="47"/>
      <c r="AD363" s="47"/>
      <c r="AE363" s="51">
        <f t="shared" si="297"/>
        <v>17</v>
      </c>
      <c r="AF363" s="51" t="str">
        <f t="shared" si="298"/>
        <v>FD</v>
      </c>
      <c r="AG363" s="51" t="str">
        <f t="shared" si="299"/>
        <v/>
      </c>
      <c r="AH363" s="51" t="str">
        <f t="shared" si="300"/>
        <v/>
      </c>
      <c r="AI363" s="52">
        <f t="shared" si="301"/>
        <v>103.59</v>
      </c>
      <c r="AJ363" s="68"/>
      <c r="AK363" s="53"/>
      <c r="AL363" s="52"/>
      <c r="AM363" s="53">
        <f t="shared" si="303"/>
        <v>44</v>
      </c>
      <c r="AN363" s="53">
        <f>IF(AJ363&lt;&gt;"",IF(AJ363="o",VLOOKUP(AM363,OpenSect!$A$1:$D$11,2),IF(AJ363="u",VLOOKUP(AM363,UpHill!$A$1:$D$35,2),IF(AJ363="d",VLOOKUP(AM363,DownHill!$A$1:$D$29,2),IF(AJ363="f",VLOOKUP(AM363,FlatUnd!$A$2:$D$30,2),IF(AJ363="t",VLOOKUP(AM363,TimeAdd!$A$1:$D$176,2),IF(AJ363="l",VLOOKUP(AM363,SLimit!$A$1:$D$8,2),AN362)))))),AN362)</f>
        <v>51</v>
      </c>
      <c r="AO363" s="53">
        <f>IF(AJ363&lt;&gt;"",IF(AJ363="o",VLOOKUP(AM363,OpenSect!$A$1:$D$11,3),IF(AJ363="u",VLOOKUP(AM363,UpHill!$A$1:$D$35,3),IF(AJ363="d",VLOOKUP(AM363,DownHill!$A$3:$D$29,3),IF(AJ363="f",VLOOKUP(AM363,FlatUnd!$A$2:$D$30,3),IF(AJ363="t",VLOOKUP(AM363,TimeAdd!$A$1:$D$18,3),IF(AJ363="l",VLOOKUP(AM363,SLimit!$A$1:$D$8,3),AO362)))))),AO362)</f>
        <v>57</v>
      </c>
      <c r="AP363" s="53">
        <f>IF(AJ363&lt;&gt;"",IF(AJ363="o",VLOOKUP(AM363,OpenSect!$A$1:$D$11,4),IF(AJ363="u",VLOOKUP(AM363,UpHill!$A$1:$D$35,4),IF(AJ363="d",VLOOKUP(AM363,DownHill!$A$1:$D$29,4),IF(AJ363="f",VLOOKUP(AM363,FlatUnd!$A$2:$D$30,4),IF(AJ363="t",VLOOKUP(AM363,TimeAdd!$A$1:$D$18,4),IF(AJ363="l",VLOOKUP(AM363,SLimit!$A$1:$D$8,4),AP362)))))),AP362)</f>
        <v>62</v>
      </c>
      <c r="AQ363" s="53">
        <f t="shared" si="304"/>
        <v>120</v>
      </c>
      <c r="AR363" s="54" t="str">
        <f t="shared" si="305"/>
        <v>Combination sign:  Warning -  Reduced visibility.  Dense fog</v>
      </c>
      <c r="AS363" s="55"/>
      <c r="AT363" s="55"/>
      <c r="AU363" s="56">
        <f>IF(GroupStTimes!$A$8=0,MIN(CB363,CD363,CF363),MIN(BZ363,CB363,CD363,CF363))</f>
        <v>0.35956018518518529</v>
      </c>
      <c r="AV363" s="56">
        <f>IF(GroupStTimes!$A$8=0,MAX(CC363,CE363,CG363),MAX(CA363,CC363,CE363,CG363))</f>
        <v>0.40628472222222228</v>
      </c>
      <c r="AW363" s="57" t="str">
        <f t="shared" si="306"/>
        <v/>
      </c>
      <c r="AX363" s="58" t="str">
        <f t="shared" si="307"/>
        <v/>
      </c>
      <c r="AY363" s="58" t="str">
        <f t="shared" si="308"/>
        <v/>
      </c>
      <c r="AZ363" s="31">
        <f t="shared" si="309"/>
        <v>87.93</v>
      </c>
      <c r="BA363" s="59">
        <f t="shared" si="310"/>
        <v>0.34876157407407415</v>
      </c>
      <c r="BB363" s="59">
        <f t="shared" si="311"/>
        <v>0.35431712962962975</v>
      </c>
      <c r="BC363" s="59">
        <f t="shared" si="312"/>
        <v>0.34677083333333342</v>
      </c>
      <c r="BD363" s="59">
        <f t="shared" si="313"/>
        <v>0.3926041666666667</v>
      </c>
      <c r="BE363" s="59">
        <f t="shared" si="314"/>
        <v>0.38442129629629634</v>
      </c>
      <c r="BF363" s="59">
        <f t="shared" si="315"/>
        <v>0.39483796296296303</v>
      </c>
      <c r="BG363" s="59">
        <f t="shared" si="316"/>
        <v>0.39266203703703689</v>
      </c>
      <c r="BH363" s="59">
        <f t="shared" si="317"/>
        <v>0.39196759259259245</v>
      </c>
      <c r="BI363" s="31">
        <f t="shared" si="318"/>
        <v>15.659999999999997</v>
      </c>
      <c r="BJ363" s="61">
        <f t="shared" si="319"/>
        <v>0.35590909090909084</v>
      </c>
      <c r="BK363" s="61">
        <f t="shared" si="320"/>
        <v>0.30705882352941172</v>
      </c>
      <c r="BL363" s="61">
        <f t="shared" si="321"/>
        <v>0.27473684210526311</v>
      </c>
      <c r="BM363" s="61">
        <f t="shared" si="322"/>
        <v>0.25258064516129025</v>
      </c>
      <c r="BN363" s="62">
        <f t="shared" si="323"/>
        <v>0</v>
      </c>
      <c r="BO363" s="62">
        <f t="shared" si="324"/>
        <v>21</v>
      </c>
      <c r="BP363" s="62">
        <f t="shared" si="325"/>
        <v>21</v>
      </c>
      <c r="BQ363" s="62">
        <f t="shared" si="326"/>
        <v>0</v>
      </c>
      <c r="BR363" s="62">
        <f t="shared" si="327"/>
        <v>18</v>
      </c>
      <c r="BS363" s="62">
        <f t="shared" si="328"/>
        <v>25</v>
      </c>
      <c r="BT363" s="62">
        <f t="shared" si="329"/>
        <v>0</v>
      </c>
      <c r="BU363" s="62">
        <f t="shared" si="330"/>
        <v>16</v>
      </c>
      <c r="BV363" s="62">
        <f t="shared" si="331"/>
        <v>29</v>
      </c>
      <c r="BW363" s="62">
        <f t="shared" si="332"/>
        <v>0</v>
      </c>
      <c r="BX363" s="62">
        <f t="shared" si="333"/>
        <v>15</v>
      </c>
      <c r="BY363" s="62">
        <f t="shared" si="334"/>
        <v>9</v>
      </c>
      <c r="BZ363" s="63">
        <f t="shared" si="335"/>
        <v>0.36358796296296303</v>
      </c>
      <c r="CA363" s="63">
        <f t="shared" si="336"/>
        <v>0.36914351851851862</v>
      </c>
      <c r="CB363" s="63">
        <f t="shared" si="337"/>
        <v>0.35956018518518529</v>
      </c>
      <c r="CC363" s="63">
        <f t="shared" si="338"/>
        <v>0.40539351851851857</v>
      </c>
      <c r="CD363" s="63">
        <f t="shared" si="339"/>
        <v>0.3958680555555556</v>
      </c>
      <c r="CE363" s="63">
        <f t="shared" si="340"/>
        <v>0.40628472222222228</v>
      </c>
      <c r="CF363" s="63">
        <f t="shared" si="341"/>
        <v>0.40318287037037021</v>
      </c>
      <c r="CG363" s="63">
        <f t="shared" si="342"/>
        <v>0.40248842592592576</v>
      </c>
      <c r="CH363" s="36"/>
      <c r="CI363" s="36"/>
      <c r="CJ363" s="36"/>
      <c r="CK363" s="36"/>
      <c r="CL363" s="60">
        <v>60</v>
      </c>
    </row>
    <row r="364" spans="1:90" ht="28.5" customHeight="1" x14ac:dyDescent="0.25">
      <c r="A364" s="37">
        <v>17</v>
      </c>
      <c r="B364" s="16" t="s">
        <v>71</v>
      </c>
      <c r="C364" s="37"/>
      <c r="D364" s="37"/>
      <c r="E364" s="37"/>
      <c r="F364" s="83"/>
      <c r="G364" s="44"/>
      <c r="H364" s="44">
        <f t="shared" si="296"/>
        <v>103.73</v>
      </c>
      <c r="I364" s="83">
        <v>103.67</v>
      </c>
      <c r="J364" s="43">
        <f t="shared" si="345"/>
        <v>-5.7875952541721113E-4</v>
      </c>
      <c r="K364" s="44">
        <f t="shared" si="346"/>
        <v>-6.0000000000002274E-2</v>
      </c>
      <c r="L364" s="76" t="s">
        <v>1084</v>
      </c>
      <c r="M364" s="122">
        <v>120</v>
      </c>
      <c r="N364" s="46">
        <f t="shared" si="302"/>
        <v>103.73</v>
      </c>
      <c r="O364" s="46">
        <v>-0.02</v>
      </c>
      <c r="P364" s="78">
        <v>103.73</v>
      </c>
      <c r="Q364" s="46">
        <v>-0.02</v>
      </c>
      <c r="R364" s="78">
        <v>103.75</v>
      </c>
      <c r="S364" s="46">
        <v>-0.02</v>
      </c>
      <c r="T364" s="78">
        <v>103.77</v>
      </c>
      <c r="U364" s="47" t="str">
        <f t="shared" si="343"/>
        <v/>
      </c>
      <c r="V364" s="47" t="str">
        <f t="shared" si="344"/>
        <v/>
      </c>
      <c r="W364" s="47"/>
      <c r="X364" s="47"/>
      <c r="Y364" s="47"/>
      <c r="Z364" s="47"/>
      <c r="AA364" s="47"/>
      <c r="AB364" s="47"/>
      <c r="AC364" s="47"/>
      <c r="AD364" s="47"/>
      <c r="AE364" s="51">
        <f t="shared" si="297"/>
        <v>17</v>
      </c>
      <c r="AF364" s="51" t="str">
        <f t="shared" si="298"/>
        <v>D</v>
      </c>
      <c r="AG364" s="51" t="str">
        <f t="shared" si="299"/>
        <v/>
      </c>
      <c r="AH364" s="51" t="str">
        <f t="shared" si="300"/>
        <v/>
      </c>
      <c r="AI364" s="52">
        <f t="shared" si="301"/>
        <v>103.73</v>
      </c>
      <c r="AJ364" s="68"/>
      <c r="AK364" s="53"/>
      <c r="AL364" s="52"/>
      <c r="AM364" s="53">
        <f t="shared" si="303"/>
        <v>44</v>
      </c>
      <c r="AN364" s="53">
        <f>IF(AJ364&lt;&gt;"",IF(AJ364="o",VLOOKUP(AM364,OpenSect!$A$1:$D$11,2),IF(AJ364="u",VLOOKUP(AM364,UpHill!$A$1:$D$35,2),IF(AJ364="d",VLOOKUP(AM364,DownHill!$A$1:$D$29,2),IF(AJ364="f",VLOOKUP(AM364,FlatUnd!$A$2:$D$30,2),IF(AJ364="t",VLOOKUP(AM364,TimeAdd!$A$1:$D$176,2),IF(AJ364="l",VLOOKUP(AM364,SLimit!$A$1:$D$8,2),AN363)))))),AN363)</f>
        <v>51</v>
      </c>
      <c r="AO364" s="53">
        <f>IF(AJ364&lt;&gt;"",IF(AJ364="o",VLOOKUP(AM364,OpenSect!$A$1:$D$11,3),IF(AJ364="u",VLOOKUP(AM364,UpHill!$A$1:$D$35,3),IF(AJ364="d",VLOOKUP(AM364,DownHill!$A$3:$D$29,3),IF(AJ364="f",VLOOKUP(AM364,FlatUnd!$A$2:$D$30,3),IF(AJ364="t",VLOOKUP(AM364,TimeAdd!$A$1:$D$18,3),IF(AJ364="l",VLOOKUP(AM364,SLimit!$A$1:$D$8,3),AO363)))))),AO363)</f>
        <v>57</v>
      </c>
      <c r="AP364" s="53">
        <f>IF(AJ364&lt;&gt;"",IF(AJ364="o",VLOOKUP(AM364,OpenSect!$A$1:$D$11,4),IF(AJ364="u",VLOOKUP(AM364,UpHill!$A$1:$D$35,4),IF(AJ364="d",VLOOKUP(AM364,DownHill!$A$1:$D$29,4),IF(AJ364="f",VLOOKUP(AM364,FlatUnd!$A$2:$D$30,4),IF(AJ364="t",VLOOKUP(AM364,TimeAdd!$A$1:$D$18,4),IF(AJ364="l",VLOOKUP(AM364,SLimit!$A$1:$D$8,4),AP363)))))),AP363)</f>
        <v>62</v>
      </c>
      <c r="AQ364" s="53">
        <f t="shared" si="304"/>
        <v>120</v>
      </c>
      <c r="AR364" s="54" t="str">
        <f t="shared" si="305"/>
        <v>Warning - Gentle curve{ Right}.</v>
      </c>
      <c r="AS364" s="55"/>
      <c r="AT364" s="55"/>
      <c r="AU364" s="56">
        <f>IF(GroupStTimes!$A$8=0,MIN(CB364,CD364,CF364),MIN(BZ364,CB364,CD364,CF364))</f>
        <v>0.35967592592592601</v>
      </c>
      <c r="AV364" s="56">
        <f>IF(GroupStTimes!$A$8=0,MAX(CC364,CE364,CG364),MAX(CA364,CC364,CE364,CG364))</f>
        <v>0.40638888888888897</v>
      </c>
      <c r="AW364" s="57" t="str">
        <f t="shared" si="306"/>
        <v/>
      </c>
      <c r="AX364" s="58" t="str">
        <f t="shared" si="307"/>
        <v/>
      </c>
      <c r="AY364" s="58" t="str">
        <f t="shared" si="308"/>
        <v/>
      </c>
      <c r="AZ364" s="31">
        <f t="shared" si="309"/>
        <v>87.93</v>
      </c>
      <c r="BA364" s="59">
        <f t="shared" si="310"/>
        <v>0.34876157407407415</v>
      </c>
      <c r="BB364" s="59">
        <f t="shared" si="311"/>
        <v>0.35431712962962975</v>
      </c>
      <c r="BC364" s="59">
        <f t="shared" si="312"/>
        <v>0.34677083333333342</v>
      </c>
      <c r="BD364" s="59">
        <f t="shared" si="313"/>
        <v>0.3926041666666667</v>
      </c>
      <c r="BE364" s="59">
        <f t="shared" si="314"/>
        <v>0.38442129629629634</v>
      </c>
      <c r="BF364" s="59">
        <f t="shared" si="315"/>
        <v>0.39483796296296303</v>
      </c>
      <c r="BG364" s="59">
        <f t="shared" si="316"/>
        <v>0.39266203703703689</v>
      </c>
      <c r="BH364" s="59">
        <f t="shared" si="317"/>
        <v>0.39196759259259245</v>
      </c>
      <c r="BI364" s="31">
        <f t="shared" si="318"/>
        <v>15.799999999999997</v>
      </c>
      <c r="BJ364" s="61">
        <f t="shared" si="319"/>
        <v>0.35909090909090902</v>
      </c>
      <c r="BK364" s="61">
        <f t="shared" si="320"/>
        <v>0.30980392156862741</v>
      </c>
      <c r="BL364" s="61">
        <f t="shared" si="321"/>
        <v>0.27719298245614032</v>
      </c>
      <c r="BM364" s="61">
        <f t="shared" si="322"/>
        <v>0.25483870967741928</v>
      </c>
      <c r="BN364" s="62">
        <f t="shared" si="323"/>
        <v>0</v>
      </c>
      <c r="BO364" s="62">
        <f t="shared" si="324"/>
        <v>21</v>
      </c>
      <c r="BP364" s="62">
        <f t="shared" si="325"/>
        <v>33</v>
      </c>
      <c r="BQ364" s="62">
        <f t="shared" si="326"/>
        <v>0</v>
      </c>
      <c r="BR364" s="62">
        <f t="shared" si="327"/>
        <v>18</v>
      </c>
      <c r="BS364" s="62">
        <f t="shared" si="328"/>
        <v>35</v>
      </c>
      <c r="BT364" s="62">
        <f t="shared" si="329"/>
        <v>0</v>
      </c>
      <c r="BU364" s="62">
        <f t="shared" si="330"/>
        <v>16</v>
      </c>
      <c r="BV364" s="62">
        <f t="shared" si="331"/>
        <v>38</v>
      </c>
      <c r="BW364" s="62">
        <f t="shared" si="332"/>
        <v>0</v>
      </c>
      <c r="BX364" s="62">
        <f t="shared" si="333"/>
        <v>15</v>
      </c>
      <c r="BY364" s="62">
        <f t="shared" si="334"/>
        <v>17</v>
      </c>
      <c r="BZ364" s="63">
        <f t="shared" si="335"/>
        <v>0.36372685185185194</v>
      </c>
      <c r="CA364" s="63">
        <f t="shared" si="336"/>
        <v>0.36928240740740753</v>
      </c>
      <c r="CB364" s="63">
        <f t="shared" si="337"/>
        <v>0.35967592592592601</v>
      </c>
      <c r="CC364" s="63">
        <f t="shared" si="338"/>
        <v>0.40550925925925929</v>
      </c>
      <c r="CD364" s="63">
        <f t="shared" si="339"/>
        <v>0.39597222222222228</v>
      </c>
      <c r="CE364" s="63">
        <f t="shared" si="340"/>
        <v>0.40638888888888897</v>
      </c>
      <c r="CF364" s="63">
        <f t="shared" si="341"/>
        <v>0.40327546296296279</v>
      </c>
      <c r="CG364" s="63">
        <f t="shared" si="342"/>
        <v>0.40258101851851835</v>
      </c>
      <c r="CH364" s="36"/>
      <c r="CI364" s="36"/>
      <c r="CJ364" s="36"/>
      <c r="CK364" s="36"/>
      <c r="CL364" s="60">
        <v>60</v>
      </c>
    </row>
    <row r="365" spans="1:90" ht="28.5" customHeight="1" x14ac:dyDescent="0.25">
      <c r="A365" s="37">
        <v>17</v>
      </c>
      <c r="C365" s="37"/>
      <c r="D365" s="37"/>
      <c r="E365" s="37"/>
      <c r="F365" s="83"/>
      <c r="G365" s="44"/>
      <c r="H365" s="44">
        <f t="shared" si="296"/>
        <v>104.53</v>
      </c>
      <c r="I365" s="83">
        <v>104.47</v>
      </c>
      <c r="J365" s="43">
        <f t="shared" si="345"/>
        <v>-5.7432755815082311E-4</v>
      </c>
      <c r="K365" s="44">
        <f t="shared" si="346"/>
        <v>-6.0000000000016485E-2</v>
      </c>
      <c r="L365" s="76" t="s">
        <v>1103</v>
      </c>
      <c r="M365" s="122">
        <v>120</v>
      </c>
      <c r="N365" s="46">
        <f t="shared" si="302"/>
        <v>104.53000000000002</v>
      </c>
      <c r="O365" s="46">
        <v>-0.02</v>
      </c>
      <c r="P365" s="78">
        <v>104.53</v>
      </c>
      <c r="Q365" s="46">
        <v>-0.02</v>
      </c>
      <c r="R365" s="78">
        <v>104.55</v>
      </c>
      <c r="S365" s="46">
        <v>-0.02</v>
      </c>
      <c r="T365" s="78">
        <v>104.57</v>
      </c>
      <c r="U365" s="47" t="str">
        <f t="shared" si="343"/>
        <v/>
      </c>
      <c r="V365" s="47" t="str">
        <f t="shared" si="344"/>
        <v/>
      </c>
      <c r="W365" s="47"/>
      <c r="X365" s="47"/>
      <c r="Y365" s="47"/>
      <c r="Z365" s="47"/>
      <c r="AA365" s="47"/>
      <c r="AB365" s="47"/>
      <c r="AC365" s="47"/>
      <c r="AD365" s="47"/>
      <c r="AE365" s="51">
        <f t="shared" si="297"/>
        <v>17</v>
      </c>
      <c r="AF365" s="51" t="str">
        <f t="shared" si="298"/>
        <v/>
      </c>
      <c r="AG365" s="51" t="str">
        <f t="shared" si="299"/>
        <v/>
      </c>
      <c r="AH365" s="51" t="str">
        <f t="shared" si="300"/>
        <v/>
      </c>
      <c r="AI365" s="52">
        <f t="shared" si="301"/>
        <v>104.53</v>
      </c>
      <c r="AJ365" s="68"/>
      <c r="AK365" s="53"/>
      <c r="AL365" s="52"/>
      <c r="AM365" s="53">
        <f t="shared" si="303"/>
        <v>44</v>
      </c>
      <c r="AN365" s="53">
        <f>IF(AJ365&lt;&gt;"",IF(AJ365="o",VLOOKUP(AM365,OpenSect!$A$1:$D$11,2),IF(AJ365="u",VLOOKUP(AM365,UpHill!$A$1:$D$35,2),IF(AJ365="d",VLOOKUP(AM365,DownHill!$A$1:$D$29,2),IF(AJ365="f",VLOOKUP(AM365,FlatUnd!$A$2:$D$30,2),IF(AJ365="t",VLOOKUP(AM365,TimeAdd!$A$1:$D$176,2),IF(AJ365="l",VLOOKUP(AM365,SLimit!$A$1:$D$8,2),AN364)))))),AN364)</f>
        <v>51</v>
      </c>
      <c r="AO365" s="53">
        <f>IF(AJ365&lt;&gt;"",IF(AJ365="o",VLOOKUP(AM365,OpenSect!$A$1:$D$11,3),IF(AJ365="u",VLOOKUP(AM365,UpHill!$A$1:$D$35,3),IF(AJ365="d",VLOOKUP(AM365,DownHill!$A$3:$D$29,3),IF(AJ365="f",VLOOKUP(AM365,FlatUnd!$A$2:$D$30,3),IF(AJ365="t",VLOOKUP(AM365,TimeAdd!$A$1:$D$18,3),IF(AJ365="l",VLOOKUP(AM365,SLimit!$A$1:$D$8,3),AO364)))))),AO364)</f>
        <v>57</v>
      </c>
      <c r="AP365" s="53">
        <f>IF(AJ365&lt;&gt;"",IF(AJ365="o",VLOOKUP(AM365,OpenSect!$A$1:$D$11,4),IF(AJ365="u",VLOOKUP(AM365,UpHill!$A$1:$D$35,4),IF(AJ365="d",VLOOKUP(AM365,DownHill!$A$1:$D$29,4),IF(AJ365="f",VLOOKUP(AM365,FlatUnd!$A$2:$D$30,4),IF(AJ365="t",VLOOKUP(AM365,TimeAdd!$A$1:$D$18,4),IF(AJ365="l",VLOOKUP(AM365,SLimit!$A$1:$D$8,4),AP364)))))),AP364)</f>
        <v>62</v>
      </c>
      <c r="AQ365" s="53">
        <f t="shared" si="304"/>
        <v>120</v>
      </c>
      <c r="AR365" s="54" t="str">
        <f t="shared" si="305"/>
        <v>53,0 km plate.</v>
      </c>
      <c r="AS365" s="55"/>
      <c r="AT365" s="55"/>
      <c r="AU365" s="56">
        <f>IF(GroupStTimes!$A$8=0,MIN(CB365,CD365,CF365),MIN(BZ365,CB365,CD365,CF365))</f>
        <v>0.36033564814814822</v>
      </c>
      <c r="AV365" s="56">
        <f>IF(GroupStTimes!$A$8=0,MAX(CC365,CE365,CG365),MAX(CA365,CC365,CE365,CG365))</f>
        <v>0.40696759259259263</v>
      </c>
      <c r="AW365" s="57" t="str">
        <f t="shared" si="306"/>
        <v/>
      </c>
      <c r="AX365" s="58" t="str">
        <f t="shared" si="307"/>
        <v/>
      </c>
      <c r="AY365" s="58" t="str">
        <f t="shared" si="308"/>
        <v/>
      </c>
      <c r="AZ365" s="31">
        <f t="shared" si="309"/>
        <v>87.93</v>
      </c>
      <c r="BA365" s="59">
        <f t="shared" si="310"/>
        <v>0.34876157407407415</v>
      </c>
      <c r="BB365" s="59">
        <f t="shared" si="311"/>
        <v>0.35431712962962975</v>
      </c>
      <c r="BC365" s="59">
        <f t="shared" si="312"/>
        <v>0.34677083333333342</v>
      </c>
      <c r="BD365" s="59">
        <f t="shared" si="313"/>
        <v>0.3926041666666667</v>
      </c>
      <c r="BE365" s="59">
        <f t="shared" si="314"/>
        <v>0.38442129629629634</v>
      </c>
      <c r="BF365" s="59">
        <f t="shared" si="315"/>
        <v>0.39483796296296303</v>
      </c>
      <c r="BG365" s="59">
        <f t="shared" si="316"/>
        <v>0.39266203703703689</v>
      </c>
      <c r="BH365" s="59">
        <f t="shared" si="317"/>
        <v>0.39196759259259245</v>
      </c>
      <c r="BI365" s="31">
        <f t="shared" si="318"/>
        <v>16.599999999999994</v>
      </c>
      <c r="BJ365" s="61">
        <f t="shared" si="319"/>
        <v>0.37727272727272715</v>
      </c>
      <c r="BK365" s="61">
        <f t="shared" si="320"/>
        <v>0.32549019607843127</v>
      </c>
      <c r="BL365" s="61">
        <f t="shared" si="321"/>
        <v>0.2912280701754385</v>
      </c>
      <c r="BM365" s="61">
        <f t="shared" si="322"/>
        <v>0.26774193548387087</v>
      </c>
      <c r="BN365" s="62">
        <f t="shared" si="323"/>
        <v>0</v>
      </c>
      <c r="BO365" s="62">
        <f t="shared" si="324"/>
        <v>22</v>
      </c>
      <c r="BP365" s="62">
        <f t="shared" si="325"/>
        <v>38</v>
      </c>
      <c r="BQ365" s="62">
        <f t="shared" si="326"/>
        <v>0</v>
      </c>
      <c r="BR365" s="62">
        <f t="shared" si="327"/>
        <v>19</v>
      </c>
      <c r="BS365" s="62">
        <f t="shared" si="328"/>
        <v>32</v>
      </c>
      <c r="BT365" s="62">
        <f t="shared" si="329"/>
        <v>0</v>
      </c>
      <c r="BU365" s="62">
        <f t="shared" si="330"/>
        <v>17</v>
      </c>
      <c r="BV365" s="62">
        <f t="shared" si="331"/>
        <v>28</v>
      </c>
      <c r="BW365" s="62">
        <f t="shared" si="332"/>
        <v>0</v>
      </c>
      <c r="BX365" s="62">
        <f t="shared" si="333"/>
        <v>16</v>
      </c>
      <c r="BY365" s="62">
        <f t="shared" si="334"/>
        <v>4</v>
      </c>
      <c r="BZ365" s="63">
        <f t="shared" si="335"/>
        <v>0.36447916666666674</v>
      </c>
      <c r="CA365" s="63">
        <f t="shared" si="336"/>
        <v>0.37003472222222233</v>
      </c>
      <c r="CB365" s="63">
        <f t="shared" si="337"/>
        <v>0.36033564814814822</v>
      </c>
      <c r="CC365" s="63">
        <f t="shared" si="338"/>
        <v>0.40616898148148151</v>
      </c>
      <c r="CD365" s="63">
        <f t="shared" si="339"/>
        <v>0.396550925925926</v>
      </c>
      <c r="CE365" s="63">
        <f t="shared" si="340"/>
        <v>0.40696759259259263</v>
      </c>
      <c r="CF365" s="63">
        <f t="shared" si="341"/>
        <v>0.40381944444444429</v>
      </c>
      <c r="CG365" s="63">
        <f t="shared" si="342"/>
        <v>0.40312499999999984</v>
      </c>
      <c r="CH365" s="36"/>
      <c r="CI365" s="36"/>
      <c r="CJ365" s="36"/>
      <c r="CK365" s="36"/>
      <c r="CL365" s="60">
        <v>60</v>
      </c>
    </row>
    <row r="366" spans="1:90" ht="40.5" x14ac:dyDescent="0.25">
      <c r="A366" s="37">
        <v>17</v>
      </c>
      <c r="C366" s="37" t="s">
        <v>49</v>
      </c>
      <c r="D366" s="37">
        <v>47</v>
      </c>
      <c r="E366" s="37"/>
      <c r="F366" s="83"/>
      <c r="G366" s="44"/>
      <c r="H366" s="44">
        <f t="shared" si="296"/>
        <v>104.79</v>
      </c>
      <c r="I366" s="83">
        <v>104.73</v>
      </c>
      <c r="J366" s="43">
        <f t="shared" si="345"/>
        <v>-5.729017473503511E-4</v>
      </c>
      <c r="K366" s="44">
        <f t="shared" si="346"/>
        <v>-6.0000000000002274E-2</v>
      </c>
      <c r="L366" s="76" t="s">
        <v>1548</v>
      </c>
      <c r="M366" s="122">
        <v>100</v>
      </c>
      <c r="N366" s="46">
        <f t="shared" si="302"/>
        <v>104.79</v>
      </c>
      <c r="O366" s="46">
        <v>-0.02</v>
      </c>
      <c r="P366" s="78">
        <v>104.79</v>
      </c>
      <c r="Q366" s="46">
        <v>-0.02</v>
      </c>
      <c r="R366" s="78">
        <v>104.81</v>
      </c>
      <c r="S366" s="46">
        <v>-0.02</v>
      </c>
      <c r="T366" s="78">
        <v>104.83</v>
      </c>
      <c r="U366" s="47" t="str">
        <f t="shared" si="343"/>
        <v/>
      </c>
      <c r="V366" s="47" t="str">
        <f t="shared" si="344"/>
        <v/>
      </c>
      <c r="W366" s="47"/>
      <c r="X366" s="47"/>
      <c r="Y366" s="47"/>
      <c r="Z366" s="47"/>
      <c r="AA366" s="47"/>
      <c r="AB366" s="47"/>
      <c r="AC366" s="47"/>
      <c r="AD366" s="47"/>
      <c r="AE366" s="51">
        <f t="shared" si="297"/>
        <v>17</v>
      </c>
      <c r="AF366" s="51" t="str">
        <f t="shared" si="298"/>
        <v/>
      </c>
      <c r="AG366" s="51" t="str">
        <f t="shared" si="299"/>
        <v>f</v>
      </c>
      <c r="AH366" s="51">
        <f t="shared" si="300"/>
        <v>47</v>
      </c>
      <c r="AI366" s="52">
        <f t="shared" si="301"/>
        <v>104.79</v>
      </c>
      <c r="AJ366" s="68"/>
      <c r="AK366" s="53"/>
      <c r="AL366" s="52"/>
      <c r="AM366" s="53">
        <f t="shared" si="303"/>
        <v>44</v>
      </c>
      <c r="AN366" s="53">
        <f>IF(AJ366&lt;&gt;"",IF(AJ366="o",VLOOKUP(AM366,OpenSect!$A$1:$D$11,2),IF(AJ366="u",VLOOKUP(AM366,UpHill!$A$1:$D$35,2),IF(AJ366="d",VLOOKUP(AM366,DownHill!$A$1:$D$29,2),IF(AJ366="f",VLOOKUP(AM366,FlatUnd!$A$2:$D$30,2),IF(AJ366="t",VLOOKUP(AM366,TimeAdd!$A$1:$D$176,2),IF(AJ366="l",VLOOKUP(AM366,SLimit!$A$1:$D$8,2),AN365)))))),AN365)</f>
        <v>51</v>
      </c>
      <c r="AO366" s="53">
        <f>IF(AJ366&lt;&gt;"",IF(AJ366="o",VLOOKUP(AM366,OpenSect!$A$1:$D$11,3),IF(AJ366="u",VLOOKUP(AM366,UpHill!$A$1:$D$35,3),IF(AJ366="d",VLOOKUP(AM366,DownHill!$A$3:$D$29,3),IF(AJ366="f",VLOOKUP(AM366,FlatUnd!$A$2:$D$30,3),IF(AJ366="t",VLOOKUP(AM366,TimeAdd!$A$1:$D$18,3),IF(AJ366="l",VLOOKUP(AM366,SLimit!$A$1:$D$8,3),AO365)))))),AO365)</f>
        <v>57</v>
      </c>
      <c r="AP366" s="53">
        <f>IF(AJ366&lt;&gt;"",IF(AJ366="o",VLOOKUP(AM366,OpenSect!$A$1:$D$11,4),IF(AJ366="u",VLOOKUP(AM366,UpHill!$A$1:$D$35,4),IF(AJ366="d",VLOOKUP(AM366,DownHill!$A$1:$D$29,4),IF(AJ366="f",VLOOKUP(AM366,FlatUnd!$A$2:$D$30,4),IF(AJ366="t",VLOOKUP(AM366,TimeAdd!$A$1:$D$18,4),IF(AJ366="l",VLOOKUP(AM366,SLimit!$A$1:$D$8,4),AP365)))))),AP365)</f>
        <v>62</v>
      </c>
      <c r="AQ366" s="53">
        <f t="shared" si="304"/>
        <v>100</v>
      </c>
      <c r="AR366" s="54" t="str">
        <f t="shared" si="305"/>
        <v>100 Speed limit.{ From here the road is better.}</v>
      </c>
      <c r="AS366" s="55"/>
      <c r="AT366" s="55"/>
      <c r="AU366" s="56">
        <f>IF(GroupStTimes!$A$8=0,MIN(CB366,CD366,CF366),MIN(BZ366,CB366,CD366,CF366))</f>
        <v>0.36054398148148159</v>
      </c>
      <c r="AV366" s="56">
        <f>IF(GroupStTimes!$A$8=0,MAX(CC366,CE366,CG366),MAX(CA366,CC366,CE366,CG366))</f>
        <v>0.4071643518518519</v>
      </c>
      <c r="AW366" s="57" t="str">
        <f t="shared" si="306"/>
        <v/>
      </c>
      <c r="AX366" s="58" t="str">
        <f t="shared" si="307"/>
        <v/>
      </c>
      <c r="AY366" s="58" t="str">
        <f t="shared" si="308"/>
        <v/>
      </c>
      <c r="AZ366" s="31">
        <f t="shared" si="309"/>
        <v>87.93</v>
      </c>
      <c r="BA366" s="59">
        <f t="shared" si="310"/>
        <v>0.34876157407407415</v>
      </c>
      <c r="BB366" s="59">
        <f t="shared" si="311"/>
        <v>0.35431712962962975</v>
      </c>
      <c r="BC366" s="59">
        <f t="shared" si="312"/>
        <v>0.34677083333333342</v>
      </c>
      <c r="BD366" s="59">
        <f t="shared" si="313"/>
        <v>0.3926041666666667</v>
      </c>
      <c r="BE366" s="59">
        <f t="shared" si="314"/>
        <v>0.38442129629629634</v>
      </c>
      <c r="BF366" s="59">
        <f t="shared" si="315"/>
        <v>0.39483796296296303</v>
      </c>
      <c r="BG366" s="59">
        <f t="shared" si="316"/>
        <v>0.39266203703703689</v>
      </c>
      <c r="BH366" s="59">
        <f t="shared" si="317"/>
        <v>0.39196759259259245</v>
      </c>
      <c r="BI366" s="31">
        <f t="shared" si="318"/>
        <v>16.86</v>
      </c>
      <c r="BJ366" s="61">
        <f t="shared" si="319"/>
        <v>0.38318181818181818</v>
      </c>
      <c r="BK366" s="61">
        <f t="shared" si="320"/>
        <v>0.33058823529411763</v>
      </c>
      <c r="BL366" s="61">
        <f t="shared" si="321"/>
        <v>0.29578947368421049</v>
      </c>
      <c r="BM366" s="61">
        <f t="shared" si="322"/>
        <v>0.27193548387096772</v>
      </c>
      <c r="BN366" s="62">
        <f t="shared" si="323"/>
        <v>0</v>
      </c>
      <c r="BO366" s="62">
        <f t="shared" si="324"/>
        <v>22</v>
      </c>
      <c r="BP366" s="62">
        <f t="shared" si="325"/>
        <v>59</v>
      </c>
      <c r="BQ366" s="62">
        <f t="shared" si="326"/>
        <v>0</v>
      </c>
      <c r="BR366" s="62">
        <f t="shared" si="327"/>
        <v>19</v>
      </c>
      <c r="BS366" s="62">
        <f t="shared" si="328"/>
        <v>50</v>
      </c>
      <c r="BT366" s="62">
        <f t="shared" si="329"/>
        <v>0</v>
      </c>
      <c r="BU366" s="62">
        <f t="shared" si="330"/>
        <v>17</v>
      </c>
      <c r="BV366" s="62">
        <f t="shared" si="331"/>
        <v>45</v>
      </c>
      <c r="BW366" s="62">
        <f t="shared" si="332"/>
        <v>0</v>
      </c>
      <c r="BX366" s="62">
        <f t="shared" si="333"/>
        <v>16</v>
      </c>
      <c r="BY366" s="62">
        <f t="shared" si="334"/>
        <v>19</v>
      </c>
      <c r="BZ366" s="63">
        <f t="shared" si="335"/>
        <v>0.36472222222222228</v>
      </c>
      <c r="CA366" s="63">
        <f t="shared" si="336"/>
        <v>0.37027777777777787</v>
      </c>
      <c r="CB366" s="63">
        <f t="shared" si="337"/>
        <v>0.36054398148148159</v>
      </c>
      <c r="CC366" s="63">
        <f t="shared" si="338"/>
        <v>0.40637731481481487</v>
      </c>
      <c r="CD366" s="63">
        <f t="shared" si="339"/>
        <v>0.39674768518518522</v>
      </c>
      <c r="CE366" s="63">
        <f t="shared" si="340"/>
        <v>0.4071643518518519</v>
      </c>
      <c r="CF366" s="63">
        <f t="shared" si="341"/>
        <v>0.40399305555555542</v>
      </c>
      <c r="CG366" s="63">
        <f t="shared" si="342"/>
        <v>0.40329861111111098</v>
      </c>
      <c r="CH366" s="36"/>
      <c r="CI366" s="36"/>
      <c r="CJ366" s="36"/>
      <c r="CK366" s="36"/>
      <c r="CL366" s="60">
        <v>60</v>
      </c>
    </row>
    <row r="367" spans="1:90" ht="40.5" x14ac:dyDescent="0.25">
      <c r="A367" s="37">
        <v>17</v>
      </c>
      <c r="B367" s="16" t="s">
        <v>136</v>
      </c>
      <c r="C367" s="37"/>
      <c r="D367" s="37"/>
      <c r="E367" s="37"/>
      <c r="F367" s="83"/>
      <c r="G367" s="44">
        <v>104.85</v>
      </c>
      <c r="H367" s="44">
        <f t="shared" si="296"/>
        <v>104.83</v>
      </c>
      <c r="I367" s="83">
        <v>104.79</v>
      </c>
      <c r="J367" s="43">
        <f t="shared" si="345"/>
        <v>-4.7714476572175725E-4</v>
      </c>
      <c r="K367" s="44">
        <f t="shared" si="346"/>
        <v>-4.9999999999982947E-2</v>
      </c>
      <c r="L367" s="76" t="s">
        <v>1104</v>
      </c>
      <c r="M367" s="122">
        <v>100</v>
      </c>
      <c r="N367" s="46">
        <f t="shared" si="302"/>
        <v>104.83999999999999</v>
      </c>
      <c r="O367" s="46">
        <v>-0.02</v>
      </c>
      <c r="P367" s="78">
        <v>104.85</v>
      </c>
      <c r="Q367" s="46">
        <v>-0.02</v>
      </c>
      <c r="R367" s="78">
        <v>104.85</v>
      </c>
      <c r="S367" s="46">
        <v>-0.02</v>
      </c>
      <c r="T367" s="78">
        <v>104.88</v>
      </c>
      <c r="U367" s="47" t="str">
        <f t="shared" si="343"/>
        <v/>
      </c>
      <c r="V367" s="47" t="str">
        <f t="shared" si="344"/>
        <v/>
      </c>
      <c r="W367" s="47"/>
      <c r="X367" s="47"/>
      <c r="Y367" s="47"/>
      <c r="Z367" s="47"/>
      <c r="AA367" s="47"/>
      <c r="AB367" s="47"/>
      <c r="AC367" s="47"/>
      <c r="AD367" s="47"/>
      <c r="AE367" s="51">
        <f t="shared" si="297"/>
        <v>17</v>
      </c>
      <c r="AF367" s="51" t="str">
        <f t="shared" si="298"/>
        <v>U</v>
      </c>
      <c r="AG367" s="51" t="str">
        <f t="shared" si="299"/>
        <v/>
      </c>
      <c r="AH367" s="51" t="str">
        <f t="shared" si="300"/>
        <v/>
      </c>
      <c r="AI367" s="52">
        <f t="shared" si="301"/>
        <v>104.83</v>
      </c>
      <c r="AJ367" s="68"/>
      <c r="AK367" s="53"/>
      <c r="AL367" s="52"/>
      <c r="AM367" s="53">
        <f t="shared" si="303"/>
        <v>44</v>
      </c>
      <c r="AN367" s="53">
        <f>IF(AJ367&lt;&gt;"",IF(AJ367="o",VLOOKUP(AM367,OpenSect!$A$1:$D$11,2),IF(AJ367="u",VLOOKUP(AM367,UpHill!$A$1:$D$35,2),IF(AJ367="d",VLOOKUP(AM367,DownHill!$A$1:$D$29,2),IF(AJ367="f",VLOOKUP(AM367,FlatUnd!$A$2:$D$30,2),IF(AJ367="t",VLOOKUP(AM367,TimeAdd!$A$1:$D$176,2),IF(AJ367="l",VLOOKUP(AM367,SLimit!$A$1:$D$8,2),AN366)))))),AN366)</f>
        <v>51</v>
      </c>
      <c r="AO367" s="53">
        <f>IF(AJ367&lt;&gt;"",IF(AJ367="o",VLOOKUP(AM367,OpenSect!$A$1:$D$11,3),IF(AJ367="u",VLOOKUP(AM367,UpHill!$A$1:$D$35,3),IF(AJ367="d",VLOOKUP(AM367,DownHill!$A$3:$D$29,3),IF(AJ367="f",VLOOKUP(AM367,FlatUnd!$A$2:$D$30,3),IF(AJ367="t",VLOOKUP(AM367,TimeAdd!$A$1:$D$18,3),IF(AJ367="l",VLOOKUP(AM367,SLimit!$A$1:$D$8,3),AO366)))))),AO366)</f>
        <v>57</v>
      </c>
      <c r="AP367" s="53">
        <f>IF(AJ367&lt;&gt;"",IF(AJ367="o",VLOOKUP(AM367,OpenSect!$A$1:$D$11,4),IF(AJ367="u",VLOOKUP(AM367,UpHill!$A$1:$D$35,4),IF(AJ367="d",VLOOKUP(AM367,DownHill!$A$1:$D$29,4),IF(AJ367="f",VLOOKUP(AM367,FlatUnd!$A$2:$D$30,4),IF(AJ367="t",VLOOKUP(AM367,TimeAdd!$A$1:$D$18,4),IF(AJ367="l",VLOOKUP(AM367,SLimit!$A$1:$D$8,4),AP366)))))),AP366)</f>
        <v>62</v>
      </c>
      <c r="AQ367" s="53">
        <f t="shared" si="304"/>
        <v>100</v>
      </c>
      <c r="AR367" s="54" t="str">
        <f t="shared" si="305"/>
        <v>R23 Standerton{ straight} /  Amersfoort{ right} /{ left} Platrand.</v>
      </c>
      <c r="AS367" s="55"/>
      <c r="AT367" s="55"/>
      <c r="AU367" s="56">
        <f>IF(GroupStTimes!$A$8=0,MIN(CB367,CD367,CF367),MIN(BZ367,CB367,CD367,CF367))</f>
        <v>0.36057870370370376</v>
      </c>
      <c r="AV367" s="56">
        <f>IF(GroupStTimes!$A$8=0,MAX(CC367,CE367,CG367),MAX(CA367,CC367,CE367,CG367))</f>
        <v>0.40718750000000009</v>
      </c>
      <c r="AW367" s="57" t="str">
        <f t="shared" si="306"/>
        <v/>
      </c>
      <c r="AX367" s="58" t="str">
        <f t="shared" si="307"/>
        <v/>
      </c>
      <c r="AY367" s="58" t="str">
        <f t="shared" si="308"/>
        <v/>
      </c>
      <c r="AZ367" s="31">
        <f t="shared" si="309"/>
        <v>87.93</v>
      </c>
      <c r="BA367" s="59">
        <f t="shared" si="310"/>
        <v>0.34876157407407415</v>
      </c>
      <c r="BB367" s="59">
        <f t="shared" si="311"/>
        <v>0.35431712962962975</v>
      </c>
      <c r="BC367" s="59">
        <f t="shared" si="312"/>
        <v>0.34677083333333342</v>
      </c>
      <c r="BD367" s="59">
        <f t="shared" si="313"/>
        <v>0.3926041666666667</v>
      </c>
      <c r="BE367" s="59">
        <f t="shared" si="314"/>
        <v>0.38442129629629634</v>
      </c>
      <c r="BF367" s="59">
        <f t="shared" si="315"/>
        <v>0.39483796296296303</v>
      </c>
      <c r="BG367" s="59">
        <f t="shared" si="316"/>
        <v>0.39266203703703689</v>
      </c>
      <c r="BH367" s="59">
        <f t="shared" si="317"/>
        <v>0.39196759259259245</v>
      </c>
      <c r="BI367" s="31">
        <f t="shared" si="318"/>
        <v>16.899999999999991</v>
      </c>
      <c r="BJ367" s="61">
        <f t="shared" si="319"/>
        <v>0.38409090909090887</v>
      </c>
      <c r="BK367" s="61">
        <f t="shared" si="320"/>
        <v>0.33137254901960767</v>
      </c>
      <c r="BL367" s="61">
        <f t="shared" si="321"/>
        <v>0.29649122807017531</v>
      </c>
      <c r="BM367" s="61">
        <f t="shared" si="322"/>
        <v>0.27258064516129016</v>
      </c>
      <c r="BN367" s="62">
        <f t="shared" si="323"/>
        <v>0</v>
      </c>
      <c r="BO367" s="62">
        <f t="shared" si="324"/>
        <v>23</v>
      </c>
      <c r="BP367" s="62">
        <f t="shared" si="325"/>
        <v>3</v>
      </c>
      <c r="BQ367" s="62">
        <f t="shared" si="326"/>
        <v>0</v>
      </c>
      <c r="BR367" s="62">
        <f t="shared" si="327"/>
        <v>19</v>
      </c>
      <c r="BS367" s="62">
        <f t="shared" si="328"/>
        <v>53</v>
      </c>
      <c r="BT367" s="62">
        <f t="shared" si="329"/>
        <v>0</v>
      </c>
      <c r="BU367" s="62">
        <f t="shared" si="330"/>
        <v>17</v>
      </c>
      <c r="BV367" s="62">
        <f t="shared" si="331"/>
        <v>47</v>
      </c>
      <c r="BW367" s="62">
        <f t="shared" si="332"/>
        <v>0</v>
      </c>
      <c r="BX367" s="62">
        <f t="shared" si="333"/>
        <v>16</v>
      </c>
      <c r="BY367" s="62">
        <f t="shared" si="334"/>
        <v>21</v>
      </c>
      <c r="BZ367" s="63">
        <f t="shared" si="335"/>
        <v>0.3647685185185186</v>
      </c>
      <c r="CA367" s="63">
        <f t="shared" si="336"/>
        <v>0.37032407407407419</v>
      </c>
      <c r="CB367" s="63">
        <f t="shared" si="337"/>
        <v>0.36057870370370376</v>
      </c>
      <c r="CC367" s="63">
        <f t="shared" si="338"/>
        <v>0.40641203703703704</v>
      </c>
      <c r="CD367" s="63">
        <f t="shared" si="339"/>
        <v>0.39677083333333341</v>
      </c>
      <c r="CE367" s="63">
        <f t="shared" si="340"/>
        <v>0.40718750000000009</v>
      </c>
      <c r="CF367" s="63">
        <f t="shared" si="341"/>
        <v>0.40401620370370356</v>
      </c>
      <c r="CG367" s="63">
        <f t="shared" si="342"/>
        <v>0.40332175925925912</v>
      </c>
      <c r="CH367" s="36"/>
      <c r="CI367" s="36"/>
      <c r="CJ367" s="36"/>
      <c r="CK367" s="36"/>
      <c r="CL367" s="60">
        <v>60</v>
      </c>
    </row>
    <row r="368" spans="1:90" ht="40.5" x14ac:dyDescent="0.25">
      <c r="A368" s="37">
        <v>17</v>
      </c>
      <c r="C368" s="37" t="s">
        <v>58</v>
      </c>
      <c r="D368" s="37"/>
      <c r="E368" s="37"/>
      <c r="F368" s="83"/>
      <c r="G368" s="44">
        <v>104.95</v>
      </c>
      <c r="H368" s="44">
        <f>ROUND(IF(G368="",N368,IF(P368="",N368,IF(R368="",(I368+(P368+O368))/2,IF(T368="",(I368+(P368+O368)+(R368+Q368))/3,(I368+(P368+O368)+(R368+Q368)+(T368+S368))/4)))),2)</f>
        <v>104.93</v>
      </c>
      <c r="I368" s="83">
        <v>104.89</v>
      </c>
      <c r="J368" s="43">
        <f t="shared" si="345"/>
        <v>-5.0846918994510121E-4</v>
      </c>
      <c r="K368" s="44">
        <f t="shared" si="346"/>
        <v>-5.333333333334167E-2</v>
      </c>
      <c r="L368" s="76" t="s">
        <v>1105</v>
      </c>
      <c r="M368" s="122">
        <v>80</v>
      </c>
      <c r="N368" s="46">
        <f t="shared" si="302"/>
        <v>104.94333333333334</v>
      </c>
      <c r="O368" s="46">
        <v>-0.02</v>
      </c>
      <c r="P368" s="78">
        <v>104.95</v>
      </c>
      <c r="Q368" s="46">
        <v>-0.02</v>
      </c>
      <c r="R368" s="78">
        <v>104.95</v>
      </c>
      <c r="S368" s="46">
        <v>-0.02</v>
      </c>
      <c r="T368" s="78">
        <v>104.99</v>
      </c>
      <c r="U368" s="47">
        <f t="shared" si="343"/>
        <v>27.107600000000001</v>
      </c>
      <c r="V368" s="47">
        <f t="shared" si="344"/>
        <v>29.459350000000001</v>
      </c>
      <c r="W368" s="47">
        <v>27.107569999999999</v>
      </c>
      <c r="X368" s="47">
        <v>29.459330000000001</v>
      </c>
      <c r="Y368" s="47">
        <v>27.107620000000001</v>
      </c>
      <c r="Z368" s="47">
        <v>29.45936</v>
      </c>
      <c r="AA368" s="47">
        <v>27.107579999999999</v>
      </c>
      <c r="AB368" s="47">
        <v>29.459350000000001</v>
      </c>
      <c r="AC368" s="47">
        <v>27.10764</v>
      </c>
      <c r="AD368" s="47">
        <v>29.45936</v>
      </c>
      <c r="AE368" s="51">
        <f t="shared" si="297"/>
        <v>17</v>
      </c>
      <c r="AF368" s="51" t="str">
        <f t="shared" si="298"/>
        <v/>
      </c>
      <c r="AG368" s="51" t="str">
        <f t="shared" si="299"/>
        <v>m</v>
      </c>
      <c r="AH368" s="51" t="str">
        <f t="shared" si="300"/>
        <v/>
      </c>
      <c r="AI368" s="52">
        <f t="shared" si="301"/>
        <v>104.93</v>
      </c>
      <c r="AJ368" s="68" t="s">
        <v>58</v>
      </c>
      <c r="AK368" s="53"/>
      <c r="AL368" s="52"/>
      <c r="AM368" s="53">
        <f t="shared" si="303"/>
        <v>44</v>
      </c>
      <c r="AN368" s="53">
        <f>IF(AJ368&lt;&gt;"",IF(AJ368="o",VLOOKUP(AM368,OpenSect!$A$1:$D$11,2),IF(AJ368="u",VLOOKUP(AM368,UpHill!$A$1:$D$35,2),IF(AJ368="d",VLOOKUP(AM368,DownHill!$A$1:$D$29,2),IF(AJ368="f",VLOOKUP(AM368,FlatUnd!$A$2:$D$30,2),IF(AJ368="t",VLOOKUP(AM368,TimeAdd!$A$1:$D$176,2),IF(AJ368="l",VLOOKUP(AM368,SLimit!$A$1:$D$8,2),AN367)))))),AN367)</f>
        <v>51</v>
      </c>
      <c r="AO368" s="53">
        <f>IF(AJ368&lt;&gt;"",IF(AJ368="o",VLOOKUP(AM368,OpenSect!$A$1:$D$11,3),IF(AJ368="u",VLOOKUP(AM368,UpHill!$A$1:$D$35,3),IF(AJ368="d",VLOOKUP(AM368,DownHill!$A$3:$D$29,3),IF(AJ368="f",VLOOKUP(AM368,FlatUnd!$A$2:$D$30,3),IF(AJ368="t",VLOOKUP(AM368,TimeAdd!$A$1:$D$18,3),IF(AJ368="l",VLOOKUP(AM368,SLimit!$A$1:$D$8,3),AO367)))))),AO367)</f>
        <v>57</v>
      </c>
      <c r="AP368" s="53">
        <f>IF(AJ368&lt;&gt;"",IF(AJ368="o",VLOOKUP(AM368,OpenSect!$A$1:$D$11,4),IF(AJ368="u",VLOOKUP(AM368,UpHill!$A$1:$D$35,4),IF(AJ368="d",VLOOKUP(AM368,DownHill!$A$1:$D$29,4),IF(AJ368="f",VLOOKUP(AM368,FlatUnd!$A$2:$D$30,4),IF(AJ368="t",VLOOKUP(AM368,TimeAdd!$A$1:$D$18,4),IF(AJ368="l",VLOOKUP(AM368,SLimit!$A$1:$D$8,4),AP367)))))),AP367)</f>
        <v>62</v>
      </c>
      <c r="AQ368" s="53">
        <f t="shared" si="304"/>
        <v>80</v>
      </c>
      <c r="AR368" s="54" t="str">
        <f t="shared" si="305"/>
        <v xml:space="preserve">80 Speed limit. Control @ Just past 53,4 km plate. Dot on pole and   road. </v>
      </c>
      <c r="AS368" s="55"/>
      <c r="AT368" s="55"/>
      <c r="AU368" s="56">
        <f>IF(GroupStTimes!$A$8=0,MIN(CB368,CD368,CF368),MIN(BZ368,CB368,CD368,CF368))</f>
        <v>0.36065972222222231</v>
      </c>
      <c r="AV368" s="56">
        <f>IF(GroupStTimes!$A$8=0,MAX(CC368,CE368,CG368),MAX(CA368,CC368,CE368,CG368))</f>
        <v>0.40726851851851859</v>
      </c>
      <c r="AW368" s="57" t="str">
        <f t="shared" si="306"/>
        <v>27.10760  29.45935</v>
      </c>
      <c r="AX368" s="58">
        <f t="shared" si="307"/>
        <v>27.107569999999999</v>
      </c>
      <c r="AY368" s="58">
        <f t="shared" si="308"/>
        <v>29.459330000000001</v>
      </c>
      <c r="AZ368" s="31">
        <f t="shared" si="309"/>
        <v>87.93</v>
      </c>
      <c r="BA368" s="59">
        <f t="shared" si="310"/>
        <v>0.34876157407407415</v>
      </c>
      <c r="BB368" s="59">
        <f t="shared" si="311"/>
        <v>0.35431712962962975</v>
      </c>
      <c r="BC368" s="59">
        <f t="shared" si="312"/>
        <v>0.34677083333333342</v>
      </c>
      <c r="BD368" s="59">
        <f t="shared" si="313"/>
        <v>0.3926041666666667</v>
      </c>
      <c r="BE368" s="59">
        <f t="shared" si="314"/>
        <v>0.38442129629629634</v>
      </c>
      <c r="BF368" s="59">
        <f t="shared" si="315"/>
        <v>0.39483796296296303</v>
      </c>
      <c r="BG368" s="59">
        <f t="shared" si="316"/>
        <v>0.39266203703703689</v>
      </c>
      <c r="BH368" s="59">
        <f t="shared" si="317"/>
        <v>0.39196759259259245</v>
      </c>
      <c r="BI368" s="31">
        <f t="shared" si="318"/>
        <v>17</v>
      </c>
      <c r="BJ368" s="61">
        <f t="shared" si="319"/>
        <v>0.38636363636363635</v>
      </c>
      <c r="BK368" s="61">
        <f t="shared" si="320"/>
        <v>0.33333333333333331</v>
      </c>
      <c r="BL368" s="61">
        <f t="shared" si="321"/>
        <v>0.2982456140350877</v>
      </c>
      <c r="BM368" s="61">
        <f t="shared" si="322"/>
        <v>0.27419354838709675</v>
      </c>
      <c r="BN368" s="62">
        <f t="shared" si="323"/>
        <v>0</v>
      </c>
      <c r="BO368" s="62">
        <f t="shared" si="324"/>
        <v>23</v>
      </c>
      <c r="BP368" s="62">
        <f t="shared" si="325"/>
        <v>11</v>
      </c>
      <c r="BQ368" s="62">
        <f t="shared" si="326"/>
        <v>0</v>
      </c>
      <c r="BR368" s="62">
        <f t="shared" si="327"/>
        <v>20</v>
      </c>
      <c r="BS368" s="62">
        <f t="shared" si="328"/>
        <v>0</v>
      </c>
      <c r="BT368" s="62">
        <f t="shared" si="329"/>
        <v>0</v>
      </c>
      <c r="BU368" s="62">
        <f t="shared" si="330"/>
        <v>17</v>
      </c>
      <c r="BV368" s="62">
        <f t="shared" si="331"/>
        <v>54</v>
      </c>
      <c r="BW368" s="62">
        <f t="shared" si="332"/>
        <v>0</v>
      </c>
      <c r="BX368" s="62">
        <f t="shared" si="333"/>
        <v>16</v>
      </c>
      <c r="BY368" s="62">
        <f t="shared" si="334"/>
        <v>27</v>
      </c>
      <c r="BZ368" s="63">
        <f t="shared" si="335"/>
        <v>0.36486111111111119</v>
      </c>
      <c r="CA368" s="63">
        <f t="shared" si="336"/>
        <v>0.37041666666666678</v>
      </c>
      <c r="CB368" s="63">
        <f t="shared" si="337"/>
        <v>0.36065972222222231</v>
      </c>
      <c r="CC368" s="63">
        <f t="shared" si="338"/>
        <v>0.40649305555555559</v>
      </c>
      <c r="CD368" s="63">
        <f t="shared" si="339"/>
        <v>0.3968518518518519</v>
      </c>
      <c r="CE368" s="63">
        <f t="shared" si="340"/>
        <v>0.40726851851851859</v>
      </c>
      <c r="CF368" s="63">
        <f t="shared" si="341"/>
        <v>0.40408564814814801</v>
      </c>
      <c r="CG368" s="63">
        <f t="shared" si="342"/>
        <v>0.40339120370370357</v>
      </c>
      <c r="CH368" s="36"/>
      <c r="CI368" s="36"/>
      <c r="CJ368" s="36"/>
      <c r="CK368" s="36"/>
      <c r="CL368" s="60">
        <v>60</v>
      </c>
    </row>
    <row r="369" spans="1:90" ht="28.5" customHeight="1" x14ac:dyDescent="0.25">
      <c r="A369" s="37">
        <v>17</v>
      </c>
      <c r="C369" s="37"/>
      <c r="D369" s="37"/>
      <c r="E369" s="37"/>
      <c r="F369" s="83"/>
      <c r="G369" s="44">
        <v>105.19</v>
      </c>
      <c r="H369" s="44">
        <f t="shared" si="296"/>
        <v>105.17</v>
      </c>
      <c r="I369" s="83">
        <v>105.13</v>
      </c>
      <c r="J369" s="43">
        <f t="shared" si="345"/>
        <v>-5.0730841180768262E-4</v>
      </c>
      <c r="K369" s="44">
        <f t="shared" si="346"/>
        <v>-5.333333333334167E-2</v>
      </c>
      <c r="L369" s="76" t="s">
        <v>1106</v>
      </c>
      <c r="M369" s="122">
        <v>80</v>
      </c>
      <c r="N369" s="46">
        <f t="shared" si="302"/>
        <v>105.18333333333334</v>
      </c>
      <c r="O369" s="46">
        <v>-0.02</v>
      </c>
      <c r="P369" s="78">
        <v>105.19</v>
      </c>
      <c r="Q369" s="46">
        <v>-0.02</v>
      </c>
      <c r="R369" s="78">
        <v>105.19</v>
      </c>
      <c r="S369" s="46">
        <v>-0.02</v>
      </c>
      <c r="T369" s="78">
        <v>105.23</v>
      </c>
      <c r="U369" s="47" t="str">
        <f t="shared" si="343"/>
        <v/>
      </c>
      <c r="V369" s="47" t="str">
        <f t="shared" si="344"/>
        <v/>
      </c>
      <c r="W369" s="47"/>
      <c r="X369" s="47"/>
      <c r="Y369" s="47"/>
      <c r="Z369" s="47"/>
      <c r="AA369" s="47"/>
      <c r="AB369" s="47"/>
      <c r="AC369" s="47"/>
      <c r="AD369" s="47"/>
      <c r="AE369" s="51">
        <f t="shared" si="297"/>
        <v>17</v>
      </c>
      <c r="AF369" s="51" t="str">
        <f t="shared" si="298"/>
        <v/>
      </c>
      <c r="AG369" s="51" t="str">
        <f t="shared" si="299"/>
        <v/>
      </c>
      <c r="AH369" s="51" t="str">
        <f t="shared" si="300"/>
        <v/>
      </c>
      <c r="AI369" s="52">
        <f t="shared" si="301"/>
        <v>105.17</v>
      </c>
      <c r="AJ369" s="68"/>
      <c r="AK369" s="53"/>
      <c r="AL369" s="52"/>
      <c r="AM369" s="53">
        <f t="shared" si="303"/>
        <v>44</v>
      </c>
      <c r="AN369" s="53">
        <f>IF(AJ369&lt;&gt;"",IF(AJ369="o",VLOOKUP(AM369,OpenSect!$A$1:$D$11,2),IF(AJ369="u",VLOOKUP(AM369,UpHill!$A$1:$D$35,2),IF(AJ369="d",VLOOKUP(AM369,DownHill!$A$1:$D$29,2),IF(AJ369="f",VLOOKUP(AM369,FlatUnd!$A$2:$D$30,2),IF(AJ369="t",VLOOKUP(AM369,TimeAdd!$A$1:$D$176,2),IF(AJ369="l",VLOOKUP(AM369,SLimit!$A$1:$D$8,2),AN368)))))),AN368)</f>
        <v>51</v>
      </c>
      <c r="AO369" s="53">
        <f>IF(AJ369&lt;&gt;"",IF(AJ369="o",VLOOKUP(AM369,OpenSect!$A$1:$D$11,3),IF(AJ369="u",VLOOKUP(AM369,UpHill!$A$1:$D$35,3),IF(AJ369="d",VLOOKUP(AM369,DownHill!$A$3:$D$29,3),IF(AJ369="f",VLOOKUP(AM369,FlatUnd!$A$2:$D$30,3),IF(AJ369="t",VLOOKUP(AM369,TimeAdd!$A$1:$D$18,3),IF(AJ369="l",VLOOKUP(AM369,SLimit!$A$1:$D$8,3),AO368)))))),AO368)</f>
        <v>57</v>
      </c>
      <c r="AP369" s="53">
        <f>IF(AJ369&lt;&gt;"",IF(AJ369="o",VLOOKUP(AM369,OpenSect!$A$1:$D$11,4),IF(AJ369="u",VLOOKUP(AM369,UpHill!$A$1:$D$35,4),IF(AJ369="d",VLOOKUP(AM369,DownHill!$A$1:$D$29,4),IF(AJ369="f",VLOOKUP(AM369,FlatUnd!$A$2:$D$30,4),IF(AJ369="t",VLOOKUP(AM369,TimeAdd!$A$1:$D$18,4),IF(AJ369="l",VLOOKUP(AM369,SLimit!$A$1:$D$8,4),AP368)))))),AP368)</f>
        <v>62</v>
      </c>
      <c r="AQ369" s="53">
        <f t="shared" si="304"/>
        <v>80</v>
      </c>
      <c r="AR369" s="54" t="str">
        <f t="shared" si="305"/>
        <v>Amersfoort{ right}.</v>
      </c>
      <c r="AS369" s="55"/>
      <c r="AT369" s="55"/>
      <c r="AU369" s="56">
        <f>IF(GroupStTimes!$A$8=0,MIN(CB369,CD369,CF369),MIN(BZ369,CB369,CD369,CF369))</f>
        <v>0.36085648148148158</v>
      </c>
      <c r="AV369" s="56">
        <f>IF(GroupStTimes!$A$8=0,MAX(CC369,CE369,CG369),MAX(CA369,CC369,CE369,CG369))</f>
        <v>0.40744212962962967</v>
      </c>
      <c r="AW369" s="57" t="str">
        <f t="shared" si="306"/>
        <v/>
      </c>
      <c r="AX369" s="58" t="str">
        <f t="shared" si="307"/>
        <v/>
      </c>
      <c r="AY369" s="58" t="str">
        <f t="shared" si="308"/>
        <v/>
      </c>
      <c r="AZ369" s="31">
        <f t="shared" si="309"/>
        <v>87.93</v>
      </c>
      <c r="BA369" s="59">
        <f t="shared" si="310"/>
        <v>0.34876157407407415</v>
      </c>
      <c r="BB369" s="59">
        <f t="shared" si="311"/>
        <v>0.35431712962962975</v>
      </c>
      <c r="BC369" s="59">
        <f t="shared" si="312"/>
        <v>0.34677083333333342</v>
      </c>
      <c r="BD369" s="59">
        <f t="shared" si="313"/>
        <v>0.3926041666666667</v>
      </c>
      <c r="BE369" s="59">
        <f t="shared" si="314"/>
        <v>0.38442129629629634</v>
      </c>
      <c r="BF369" s="59">
        <f t="shared" si="315"/>
        <v>0.39483796296296303</v>
      </c>
      <c r="BG369" s="59">
        <f t="shared" si="316"/>
        <v>0.39266203703703689</v>
      </c>
      <c r="BH369" s="59">
        <f t="shared" si="317"/>
        <v>0.39196759259259245</v>
      </c>
      <c r="BI369" s="31">
        <f t="shared" si="318"/>
        <v>17.239999999999995</v>
      </c>
      <c r="BJ369" s="61">
        <f t="shared" si="319"/>
        <v>0.39181818181818168</v>
      </c>
      <c r="BK369" s="61">
        <f t="shared" si="320"/>
        <v>0.33803921568627443</v>
      </c>
      <c r="BL369" s="61">
        <f t="shared" si="321"/>
        <v>0.30245614035087709</v>
      </c>
      <c r="BM369" s="61">
        <f t="shared" si="322"/>
        <v>0.27806451612903216</v>
      </c>
      <c r="BN369" s="62">
        <f t="shared" si="323"/>
        <v>0</v>
      </c>
      <c r="BO369" s="62">
        <f t="shared" si="324"/>
        <v>23</v>
      </c>
      <c r="BP369" s="62">
        <f t="shared" si="325"/>
        <v>31</v>
      </c>
      <c r="BQ369" s="62">
        <f t="shared" si="326"/>
        <v>0</v>
      </c>
      <c r="BR369" s="62">
        <f t="shared" si="327"/>
        <v>20</v>
      </c>
      <c r="BS369" s="62">
        <f t="shared" si="328"/>
        <v>17</v>
      </c>
      <c r="BT369" s="62">
        <f t="shared" si="329"/>
        <v>0</v>
      </c>
      <c r="BU369" s="62">
        <f t="shared" si="330"/>
        <v>18</v>
      </c>
      <c r="BV369" s="62">
        <f t="shared" si="331"/>
        <v>9</v>
      </c>
      <c r="BW369" s="62">
        <f t="shared" si="332"/>
        <v>0</v>
      </c>
      <c r="BX369" s="62">
        <f t="shared" si="333"/>
        <v>16</v>
      </c>
      <c r="BY369" s="62">
        <f t="shared" si="334"/>
        <v>41</v>
      </c>
      <c r="BZ369" s="63">
        <f t="shared" si="335"/>
        <v>0.36509259259259269</v>
      </c>
      <c r="CA369" s="63">
        <f t="shared" si="336"/>
        <v>0.37064814814814828</v>
      </c>
      <c r="CB369" s="63">
        <f t="shared" si="337"/>
        <v>0.36085648148148158</v>
      </c>
      <c r="CC369" s="63">
        <f t="shared" si="338"/>
        <v>0.40668981481481487</v>
      </c>
      <c r="CD369" s="63">
        <f t="shared" si="339"/>
        <v>0.39702546296296304</v>
      </c>
      <c r="CE369" s="63">
        <f t="shared" si="340"/>
        <v>0.40744212962962967</v>
      </c>
      <c r="CF369" s="63">
        <f t="shared" si="341"/>
        <v>0.40424768518518506</v>
      </c>
      <c r="CG369" s="63">
        <f t="shared" si="342"/>
        <v>0.40355324074074062</v>
      </c>
      <c r="CH369" s="36"/>
      <c r="CI369" s="36"/>
      <c r="CJ369" s="36"/>
      <c r="CK369" s="36"/>
      <c r="CL369" s="60">
        <v>60</v>
      </c>
    </row>
    <row r="370" spans="1:90" ht="28.5" customHeight="1" x14ac:dyDescent="0.25">
      <c r="A370" s="37">
        <v>17</v>
      </c>
      <c r="C370" s="37"/>
      <c r="D370" s="37"/>
      <c r="E370" s="37"/>
      <c r="F370" s="83"/>
      <c r="G370" s="44">
        <v>105.39</v>
      </c>
      <c r="H370" s="44">
        <f t="shared" si="296"/>
        <v>105.37</v>
      </c>
      <c r="I370" s="83">
        <v>105.33</v>
      </c>
      <c r="J370" s="43">
        <f t="shared" si="345"/>
        <v>-5.0634513750443054E-4</v>
      </c>
      <c r="K370" s="44">
        <f t="shared" si="346"/>
        <v>-5.333333333334167E-2</v>
      </c>
      <c r="L370" s="76" t="s">
        <v>1107</v>
      </c>
      <c r="M370" s="122">
        <v>80</v>
      </c>
      <c r="N370" s="46">
        <f t="shared" si="302"/>
        <v>105.38333333333334</v>
      </c>
      <c r="O370" s="46">
        <v>-0.02</v>
      </c>
      <c r="P370" s="78">
        <v>105.39</v>
      </c>
      <c r="Q370" s="46">
        <v>-0.02</v>
      </c>
      <c r="R370" s="78">
        <v>105.39</v>
      </c>
      <c r="S370" s="46">
        <v>-0.02</v>
      </c>
      <c r="T370" s="78">
        <v>105.43</v>
      </c>
      <c r="U370" s="47" t="str">
        <f t="shared" si="343"/>
        <v/>
      </c>
      <c r="V370" s="47" t="str">
        <f t="shared" si="344"/>
        <v/>
      </c>
      <c r="W370" s="47"/>
      <c r="X370" s="47"/>
      <c r="Y370" s="47"/>
      <c r="Z370" s="47"/>
      <c r="AA370" s="47"/>
      <c r="AB370" s="47"/>
      <c r="AC370" s="47"/>
      <c r="AD370" s="47"/>
      <c r="AE370" s="51">
        <f t="shared" si="297"/>
        <v>17</v>
      </c>
      <c r="AF370" s="51" t="str">
        <f t="shared" si="298"/>
        <v/>
      </c>
      <c r="AG370" s="51" t="str">
        <f t="shared" si="299"/>
        <v/>
      </c>
      <c r="AH370" s="51" t="str">
        <f t="shared" si="300"/>
        <v/>
      </c>
      <c r="AI370" s="52">
        <f t="shared" si="301"/>
        <v>105.37</v>
      </c>
      <c r="AJ370" s="68"/>
      <c r="AK370" s="53"/>
      <c r="AL370" s="52"/>
      <c r="AM370" s="53">
        <f t="shared" si="303"/>
        <v>44</v>
      </c>
      <c r="AN370" s="53">
        <f>IF(AJ370&lt;&gt;"",IF(AJ370="o",VLOOKUP(AM370,OpenSect!$A$1:$D$11,2),IF(AJ370="u",VLOOKUP(AM370,UpHill!$A$1:$D$35,2),IF(AJ370="d",VLOOKUP(AM370,DownHill!$A$1:$D$29,2),IF(AJ370="f",VLOOKUP(AM370,FlatUnd!$A$2:$D$30,2),IF(AJ370="t",VLOOKUP(AM370,TimeAdd!$A$1:$D$176,2),IF(AJ370="l",VLOOKUP(AM370,SLimit!$A$1:$D$8,2),AN369)))))),AN369)</f>
        <v>51</v>
      </c>
      <c r="AO370" s="53">
        <f>IF(AJ370&lt;&gt;"",IF(AJ370="o",VLOOKUP(AM370,OpenSect!$A$1:$D$11,3),IF(AJ370="u",VLOOKUP(AM370,UpHill!$A$1:$D$35,3),IF(AJ370="d",VLOOKUP(AM370,DownHill!$A$3:$D$29,3),IF(AJ370="f",VLOOKUP(AM370,FlatUnd!$A$2:$D$30,3),IF(AJ370="t",VLOOKUP(AM370,TimeAdd!$A$1:$D$18,3),IF(AJ370="l",VLOOKUP(AM370,SLimit!$A$1:$D$8,3),AO369)))))),AO369)</f>
        <v>57</v>
      </c>
      <c r="AP370" s="53">
        <f>IF(AJ370&lt;&gt;"",IF(AJ370="o",VLOOKUP(AM370,OpenSect!$A$1:$D$11,4),IF(AJ370="u",VLOOKUP(AM370,UpHill!$A$1:$D$35,4),IF(AJ370="d",VLOOKUP(AM370,DownHill!$A$1:$D$29,4),IF(AJ370="f",VLOOKUP(AM370,FlatUnd!$A$2:$D$30,4),IF(AJ370="t",VLOOKUP(AM370,TimeAdd!$A$1:$D$18,4),IF(AJ370="l",VLOOKUP(AM370,SLimit!$A$1:$D$8,4),AP369)))))),AP369)</f>
        <v>62</v>
      </c>
      <c r="AQ370" s="53">
        <f t="shared" si="304"/>
        <v>80</v>
      </c>
      <c r="AR370" s="54" t="str">
        <f t="shared" si="305"/>
        <v>{left }Platrand.</v>
      </c>
      <c r="AS370" s="55"/>
      <c r="AT370" s="55"/>
      <c r="AU370" s="56">
        <f>IF(GroupStTimes!$A$8=0,MIN(CB370,CD370,CF370),MIN(BZ370,CB370,CD370,CF370))</f>
        <v>0.36101851851851863</v>
      </c>
      <c r="AV370" s="56">
        <f>IF(GroupStTimes!$A$8=0,MAX(CC370,CE370,CG370),MAX(CA370,CC370,CE370,CG370))</f>
        <v>0.40758101851851858</v>
      </c>
      <c r="AW370" s="57" t="str">
        <f t="shared" si="306"/>
        <v/>
      </c>
      <c r="AX370" s="58" t="str">
        <f t="shared" si="307"/>
        <v/>
      </c>
      <c r="AY370" s="58" t="str">
        <f t="shared" si="308"/>
        <v/>
      </c>
      <c r="AZ370" s="31">
        <f t="shared" si="309"/>
        <v>87.93</v>
      </c>
      <c r="BA370" s="59">
        <f t="shared" si="310"/>
        <v>0.34876157407407415</v>
      </c>
      <c r="BB370" s="59">
        <f t="shared" si="311"/>
        <v>0.35431712962962975</v>
      </c>
      <c r="BC370" s="59">
        <f t="shared" si="312"/>
        <v>0.34677083333333342</v>
      </c>
      <c r="BD370" s="59">
        <f t="shared" si="313"/>
        <v>0.3926041666666667</v>
      </c>
      <c r="BE370" s="59">
        <f t="shared" si="314"/>
        <v>0.38442129629629634</v>
      </c>
      <c r="BF370" s="59">
        <f t="shared" si="315"/>
        <v>0.39483796296296303</v>
      </c>
      <c r="BG370" s="59">
        <f t="shared" si="316"/>
        <v>0.39266203703703689</v>
      </c>
      <c r="BH370" s="59">
        <f t="shared" si="317"/>
        <v>0.39196759259259245</v>
      </c>
      <c r="BI370" s="31">
        <f t="shared" si="318"/>
        <v>17.439999999999998</v>
      </c>
      <c r="BJ370" s="61">
        <f t="shared" si="319"/>
        <v>0.39636363636363631</v>
      </c>
      <c r="BK370" s="61">
        <f t="shared" si="320"/>
        <v>0.34196078431372545</v>
      </c>
      <c r="BL370" s="61">
        <f t="shared" si="321"/>
        <v>0.30596491228070172</v>
      </c>
      <c r="BM370" s="61">
        <f t="shared" si="322"/>
        <v>0.28129032258064512</v>
      </c>
      <c r="BN370" s="62">
        <f t="shared" si="323"/>
        <v>0</v>
      </c>
      <c r="BO370" s="62">
        <f t="shared" si="324"/>
        <v>23</v>
      </c>
      <c r="BP370" s="62">
        <f t="shared" si="325"/>
        <v>47</v>
      </c>
      <c r="BQ370" s="62">
        <f t="shared" si="326"/>
        <v>0</v>
      </c>
      <c r="BR370" s="62">
        <f t="shared" si="327"/>
        <v>20</v>
      </c>
      <c r="BS370" s="62">
        <f t="shared" si="328"/>
        <v>31</v>
      </c>
      <c r="BT370" s="62">
        <f t="shared" si="329"/>
        <v>0</v>
      </c>
      <c r="BU370" s="62">
        <f t="shared" si="330"/>
        <v>18</v>
      </c>
      <c r="BV370" s="62">
        <f t="shared" si="331"/>
        <v>21</v>
      </c>
      <c r="BW370" s="62">
        <f t="shared" si="332"/>
        <v>0</v>
      </c>
      <c r="BX370" s="62">
        <f t="shared" si="333"/>
        <v>16</v>
      </c>
      <c r="BY370" s="62">
        <f t="shared" si="334"/>
        <v>53</v>
      </c>
      <c r="BZ370" s="63">
        <f t="shared" si="335"/>
        <v>0.36527777777777787</v>
      </c>
      <c r="CA370" s="63">
        <f t="shared" si="336"/>
        <v>0.37083333333333346</v>
      </c>
      <c r="CB370" s="63">
        <f t="shared" si="337"/>
        <v>0.36101851851851863</v>
      </c>
      <c r="CC370" s="63">
        <f t="shared" si="338"/>
        <v>0.40685185185185191</v>
      </c>
      <c r="CD370" s="63">
        <f t="shared" si="339"/>
        <v>0.39716435185185189</v>
      </c>
      <c r="CE370" s="63">
        <f t="shared" si="340"/>
        <v>0.40758101851851858</v>
      </c>
      <c r="CF370" s="63">
        <f t="shared" si="341"/>
        <v>0.40438657407407391</v>
      </c>
      <c r="CG370" s="63">
        <f t="shared" si="342"/>
        <v>0.40369212962962947</v>
      </c>
      <c r="CH370" s="36"/>
      <c r="CI370" s="36"/>
      <c r="CJ370" s="36"/>
      <c r="CK370" s="36"/>
      <c r="CL370" s="60">
        <v>60</v>
      </c>
    </row>
    <row r="371" spans="1:90" ht="28.5" customHeight="1" x14ac:dyDescent="0.25">
      <c r="A371" s="37">
        <v>17</v>
      </c>
      <c r="C371" s="37"/>
      <c r="D371" s="37"/>
      <c r="E371" s="37"/>
      <c r="F371" s="83"/>
      <c r="G371" s="44"/>
      <c r="H371" s="44">
        <f t="shared" si="296"/>
        <v>105.54</v>
      </c>
      <c r="I371" s="83">
        <v>105.48</v>
      </c>
      <c r="J371" s="43">
        <f t="shared" si="345"/>
        <v>-5.3722664644171377E-4</v>
      </c>
      <c r="K371" s="44">
        <f t="shared" si="346"/>
        <v>-5.6666666666671972E-2</v>
      </c>
      <c r="L371" s="76" t="s">
        <v>1108</v>
      </c>
      <c r="M371" s="122">
        <v>80</v>
      </c>
      <c r="N371" s="46">
        <f t="shared" si="302"/>
        <v>105.53666666666668</v>
      </c>
      <c r="O371" s="46">
        <v>-0.02</v>
      </c>
      <c r="P371" s="44">
        <v>105.54</v>
      </c>
      <c r="Q371" s="46">
        <v>-0.02</v>
      </c>
      <c r="R371" s="44">
        <v>105.56</v>
      </c>
      <c r="S371" s="46">
        <v>-0.02</v>
      </c>
      <c r="T371" s="78">
        <v>105.57</v>
      </c>
      <c r="U371" s="47" t="str">
        <f t="shared" si="343"/>
        <v/>
      </c>
      <c r="V371" s="47" t="str">
        <f t="shared" si="344"/>
        <v/>
      </c>
      <c r="W371" s="47"/>
      <c r="X371" s="47"/>
      <c r="Y371" s="47"/>
      <c r="Z371" s="47"/>
      <c r="AA371" s="47"/>
      <c r="AB371" s="47"/>
      <c r="AC371" s="47"/>
      <c r="AD371" s="47"/>
      <c r="AE371" s="51">
        <f t="shared" si="297"/>
        <v>17</v>
      </c>
      <c r="AF371" s="51" t="str">
        <f t="shared" si="298"/>
        <v/>
      </c>
      <c r="AG371" s="51" t="str">
        <f t="shared" si="299"/>
        <v/>
      </c>
      <c r="AH371" s="51" t="str">
        <f t="shared" si="300"/>
        <v/>
      </c>
      <c r="AI371" s="52">
        <f t="shared" si="301"/>
        <v>105.54</v>
      </c>
      <c r="AJ371" s="68"/>
      <c r="AK371" s="53"/>
      <c r="AL371" s="52"/>
      <c r="AM371" s="53">
        <f t="shared" si="303"/>
        <v>44</v>
      </c>
      <c r="AN371" s="53">
        <f>IF(AJ371&lt;&gt;"",IF(AJ371="o",VLOOKUP(AM371,OpenSect!$A$1:$D$11,2),IF(AJ371="u",VLOOKUP(AM371,UpHill!$A$1:$D$35,2),IF(AJ371="d",VLOOKUP(AM371,DownHill!$A$1:$D$29,2),IF(AJ371="f",VLOOKUP(AM371,FlatUnd!$A$2:$D$30,2),IF(AJ371="t",VLOOKUP(AM371,TimeAdd!$A$1:$D$176,2),IF(AJ371="l",VLOOKUP(AM371,SLimit!$A$1:$D$8,2),AN370)))))),AN370)</f>
        <v>51</v>
      </c>
      <c r="AO371" s="53">
        <f>IF(AJ371&lt;&gt;"",IF(AJ371="o",VLOOKUP(AM371,OpenSect!$A$1:$D$11,3),IF(AJ371="u",VLOOKUP(AM371,UpHill!$A$1:$D$35,3),IF(AJ371="d",VLOOKUP(AM371,DownHill!$A$3:$D$29,3),IF(AJ371="f",VLOOKUP(AM371,FlatUnd!$A$2:$D$30,3),IF(AJ371="t",VLOOKUP(AM371,TimeAdd!$A$1:$D$18,3),IF(AJ371="l",VLOOKUP(AM371,SLimit!$A$1:$D$8,3),AO370)))))),AO370)</f>
        <v>57</v>
      </c>
      <c r="AP371" s="53">
        <f>IF(AJ371&lt;&gt;"",IF(AJ371="o",VLOOKUP(AM371,OpenSect!$A$1:$D$11,4),IF(AJ371="u",VLOOKUP(AM371,UpHill!$A$1:$D$35,4),IF(AJ371="d",VLOOKUP(AM371,DownHill!$A$1:$D$29,4),IF(AJ371="f",VLOOKUP(AM371,FlatUnd!$A$2:$D$30,4),IF(AJ371="t",VLOOKUP(AM371,TimeAdd!$A$1:$D$18,4),IF(AJ371="l",VLOOKUP(AM371,SLimit!$A$1:$D$8,4),AP370)))))),AP370)</f>
        <v>62</v>
      </c>
      <c r="AQ371" s="53">
        <f t="shared" si="304"/>
        <v>80</v>
      </c>
      <c r="AR371" s="54" t="str">
        <f t="shared" si="305"/>
        <v>54,0 km plate.</v>
      </c>
      <c r="AS371" s="55"/>
      <c r="AT371" s="55"/>
      <c r="AU371" s="56">
        <f>IF(GroupStTimes!$A$8=0,MIN(CB371,CD371,CF371),MIN(BZ371,CB371,CD371,CF371))</f>
        <v>0.36115740740740748</v>
      </c>
      <c r="AV371" s="56">
        <f>IF(GroupStTimes!$A$8=0,MAX(CC371,CE371,CG371),MAX(CA371,CC371,CE371,CG371))</f>
        <v>0.40770833333333339</v>
      </c>
      <c r="AW371" s="57" t="str">
        <f t="shared" si="306"/>
        <v/>
      </c>
      <c r="AX371" s="58" t="str">
        <f t="shared" si="307"/>
        <v/>
      </c>
      <c r="AY371" s="58" t="str">
        <f t="shared" si="308"/>
        <v/>
      </c>
      <c r="AZ371" s="31">
        <f t="shared" si="309"/>
        <v>87.93</v>
      </c>
      <c r="BA371" s="59">
        <f t="shared" si="310"/>
        <v>0.34876157407407415</v>
      </c>
      <c r="BB371" s="59">
        <f t="shared" si="311"/>
        <v>0.35431712962962975</v>
      </c>
      <c r="BC371" s="59">
        <f t="shared" si="312"/>
        <v>0.34677083333333342</v>
      </c>
      <c r="BD371" s="59">
        <f t="shared" si="313"/>
        <v>0.3926041666666667</v>
      </c>
      <c r="BE371" s="59">
        <f t="shared" si="314"/>
        <v>0.38442129629629634</v>
      </c>
      <c r="BF371" s="59">
        <f t="shared" si="315"/>
        <v>0.39483796296296303</v>
      </c>
      <c r="BG371" s="59">
        <f t="shared" si="316"/>
        <v>0.39266203703703689</v>
      </c>
      <c r="BH371" s="59">
        <f t="shared" si="317"/>
        <v>0.39196759259259245</v>
      </c>
      <c r="BI371" s="31">
        <f t="shared" si="318"/>
        <v>17.61</v>
      </c>
      <c r="BJ371" s="61">
        <f t="shared" si="319"/>
        <v>0.40022727272727271</v>
      </c>
      <c r="BK371" s="61">
        <f t="shared" si="320"/>
        <v>0.34529411764705881</v>
      </c>
      <c r="BL371" s="61">
        <f t="shared" si="321"/>
        <v>0.30894736842105264</v>
      </c>
      <c r="BM371" s="61">
        <f t="shared" si="322"/>
        <v>0.2840322580645161</v>
      </c>
      <c r="BN371" s="62">
        <f t="shared" si="323"/>
        <v>0</v>
      </c>
      <c r="BO371" s="62">
        <f t="shared" si="324"/>
        <v>24</v>
      </c>
      <c r="BP371" s="62">
        <f t="shared" si="325"/>
        <v>1</v>
      </c>
      <c r="BQ371" s="62">
        <f t="shared" si="326"/>
        <v>0</v>
      </c>
      <c r="BR371" s="62">
        <f t="shared" si="327"/>
        <v>20</v>
      </c>
      <c r="BS371" s="62">
        <f t="shared" si="328"/>
        <v>43</v>
      </c>
      <c r="BT371" s="62">
        <f t="shared" si="329"/>
        <v>0</v>
      </c>
      <c r="BU371" s="62">
        <f t="shared" si="330"/>
        <v>18</v>
      </c>
      <c r="BV371" s="62">
        <f t="shared" si="331"/>
        <v>32</v>
      </c>
      <c r="BW371" s="62">
        <f t="shared" si="332"/>
        <v>0</v>
      </c>
      <c r="BX371" s="62">
        <f t="shared" si="333"/>
        <v>17</v>
      </c>
      <c r="BY371" s="62">
        <f t="shared" si="334"/>
        <v>3</v>
      </c>
      <c r="BZ371" s="63">
        <f t="shared" si="335"/>
        <v>0.36543981481481491</v>
      </c>
      <c r="CA371" s="63">
        <f t="shared" si="336"/>
        <v>0.3709953703703705</v>
      </c>
      <c r="CB371" s="63">
        <f t="shared" si="337"/>
        <v>0.36115740740740748</v>
      </c>
      <c r="CC371" s="63">
        <f t="shared" si="338"/>
        <v>0.40699074074074076</v>
      </c>
      <c r="CD371" s="63">
        <f t="shared" si="339"/>
        <v>0.39729166666666671</v>
      </c>
      <c r="CE371" s="63">
        <f t="shared" si="340"/>
        <v>0.40770833333333339</v>
      </c>
      <c r="CF371" s="63">
        <f t="shared" si="341"/>
        <v>0.40450231481481469</v>
      </c>
      <c r="CG371" s="63">
        <f t="shared" si="342"/>
        <v>0.40380787037037025</v>
      </c>
      <c r="CH371" s="36"/>
      <c r="CI371" s="36"/>
      <c r="CJ371" s="36"/>
      <c r="CK371" s="36"/>
      <c r="CL371" s="60">
        <v>60</v>
      </c>
    </row>
    <row r="372" spans="1:90" ht="28.5" customHeight="1" x14ac:dyDescent="0.25">
      <c r="A372" s="37">
        <v>17</v>
      </c>
      <c r="C372" s="37"/>
      <c r="D372" s="37"/>
      <c r="E372" s="37"/>
      <c r="F372" s="83"/>
      <c r="G372" s="44"/>
      <c r="H372" s="44">
        <f t="shared" si="296"/>
        <v>105.62</v>
      </c>
      <c r="I372" s="83">
        <v>105.56</v>
      </c>
      <c r="J372" s="43">
        <f t="shared" si="345"/>
        <v>-5.6839712012127957E-4</v>
      </c>
      <c r="K372" s="44">
        <f t="shared" si="346"/>
        <v>-6.0000000000002274E-2</v>
      </c>
      <c r="L372" s="76" t="s">
        <v>170</v>
      </c>
      <c r="M372" s="122">
        <v>80</v>
      </c>
      <c r="N372" s="46">
        <f t="shared" si="302"/>
        <v>105.62</v>
      </c>
      <c r="O372" s="46">
        <v>-0.02</v>
      </c>
      <c r="P372" s="44">
        <v>105.62</v>
      </c>
      <c r="Q372" s="46">
        <v>-0.02</v>
      </c>
      <c r="R372" s="44">
        <v>105.64</v>
      </c>
      <c r="S372" s="46">
        <v>-0.02</v>
      </c>
      <c r="T372" s="78">
        <v>105.66</v>
      </c>
      <c r="U372" s="47" t="str">
        <f t="shared" si="343"/>
        <v/>
      </c>
      <c r="V372" s="47" t="str">
        <f t="shared" si="344"/>
        <v/>
      </c>
      <c r="W372" s="47"/>
      <c r="X372" s="47"/>
      <c r="Y372" s="47"/>
      <c r="Z372" s="47"/>
      <c r="AA372" s="47"/>
      <c r="AB372" s="47"/>
      <c r="AC372" s="47"/>
      <c r="AD372" s="47"/>
      <c r="AE372" s="51">
        <f t="shared" si="297"/>
        <v>17</v>
      </c>
      <c r="AF372" s="51" t="str">
        <f t="shared" si="298"/>
        <v/>
      </c>
      <c r="AG372" s="51" t="str">
        <f t="shared" si="299"/>
        <v/>
      </c>
      <c r="AH372" s="51" t="str">
        <f t="shared" si="300"/>
        <v/>
      </c>
      <c r="AI372" s="52">
        <f t="shared" si="301"/>
        <v>105.62</v>
      </c>
      <c r="AJ372" s="68"/>
      <c r="AK372" s="53"/>
      <c r="AL372" s="52"/>
      <c r="AM372" s="53">
        <f t="shared" si="303"/>
        <v>44</v>
      </c>
      <c r="AN372" s="53">
        <f>IF(AJ372&lt;&gt;"",IF(AJ372="o",VLOOKUP(AM372,OpenSect!$A$1:$D$11,2),IF(AJ372="u",VLOOKUP(AM372,UpHill!$A$1:$D$35,2),IF(AJ372="d",VLOOKUP(AM372,DownHill!$A$1:$D$29,2),IF(AJ372="f",VLOOKUP(AM372,FlatUnd!$A$2:$D$30,2),IF(AJ372="t",VLOOKUP(AM372,TimeAdd!$A$1:$D$176,2),IF(AJ372="l",VLOOKUP(AM372,SLimit!$A$1:$D$8,2),AN371)))))),AN371)</f>
        <v>51</v>
      </c>
      <c r="AO372" s="53">
        <f>IF(AJ372&lt;&gt;"",IF(AJ372="o",VLOOKUP(AM372,OpenSect!$A$1:$D$11,3),IF(AJ372="u",VLOOKUP(AM372,UpHill!$A$1:$D$35,3),IF(AJ372="d",VLOOKUP(AM372,DownHill!$A$3:$D$29,3),IF(AJ372="f",VLOOKUP(AM372,FlatUnd!$A$2:$D$30,3),IF(AJ372="t",VLOOKUP(AM372,TimeAdd!$A$1:$D$18,3),IF(AJ372="l",VLOOKUP(AM372,SLimit!$A$1:$D$8,3),AO371)))))),AO371)</f>
        <v>57</v>
      </c>
      <c r="AP372" s="53">
        <f>IF(AJ372&lt;&gt;"",IF(AJ372="o",VLOOKUP(AM372,OpenSect!$A$1:$D$11,4),IF(AJ372="u",VLOOKUP(AM372,UpHill!$A$1:$D$35,4),IF(AJ372="d",VLOOKUP(AM372,DownHill!$A$1:$D$29,4),IF(AJ372="f",VLOOKUP(AM372,FlatUnd!$A$2:$D$30,4),IF(AJ372="t",VLOOKUP(AM372,TimeAdd!$A$1:$D$18,4),IF(AJ372="l",VLOOKUP(AM372,SLimit!$A$1:$D$8,4),AP371)))))),AP371)</f>
        <v>62</v>
      </c>
      <c r="AQ372" s="53">
        <f t="shared" si="304"/>
        <v>80</v>
      </c>
      <c r="AR372" s="54" t="str">
        <f t="shared" si="305"/>
        <v>Overhead wires</v>
      </c>
      <c r="AS372" s="55"/>
      <c r="AT372" s="55"/>
      <c r="AU372" s="56">
        <f>IF(GroupStTimes!$A$8=0,MIN(CB372,CD372,CF372),MIN(BZ372,CB372,CD372,CF372))</f>
        <v>0.36122685185185194</v>
      </c>
      <c r="AV372" s="56">
        <f>IF(GroupStTimes!$A$8=0,MAX(CC372,CE372,CG372),MAX(CA372,CC372,CE372,CG372))</f>
        <v>0.40776620370370376</v>
      </c>
      <c r="AW372" s="57" t="str">
        <f t="shared" si="306"/>
        <v/>
      </c>
      <c r="AX372" s="58" t="str">
        <f t="shared" si="307"/>
        <v/>
      </c>
      <c r="AY372" s="58" t="str">
        <f t="shared" si="308"/>
        <v/>
      </c>
      <c r="AZ372" s="31">
        <f t="shared" si="309"/>
        <v>87.93</v>
      </c>
      <c r="BA372" s="59">
        <f t="shared" si="310"/>
        <v>0.34876157407407415</v>
      </c>
      <c r="BB372" s="59">
        <f t="shared" si="311"/>
        <v>0.35431712962962975</v>
      </c>
      <c r="BC372" s="59">
        <f t="shared" si="312"/>
        <v>0.34677083333333342</v>
      </c>
      <c r="BD372" s="59">
        <f t="shared" si="313"/>
        <v>0.3926041666666667</v>
      </c>
      <c r="BE372" s="59">
        <f t="shared" si="314"/>
        <v>0.38442129629629634</v>
      </c>
      <c r="BF372" s="59">
        <f t="shared" si="315"/>
        <v>0.39483796296296303</v>
      </c>
      <c r="BG372" s="59">
        <f t="shared" si="316"/>
        <v>0.39266203703703689</v>
      </c>
      <c r="BH372" s="59">
        <f t="shared" si="317"/>
        <v>0.39196759259259245</v>
      </c>
      <c r="BI372" s="31">
        <f t="shared" si="318"/>
        <v>17.689999999999998</v>
      </c>
      <c r="BJ372" s="61">
        <f t="shared" si="319"/>
        <v>0.40204545454545448</v>
      </c>
      <c r="BK372" s="61">
        <f t="shared" si="320"/>
        <v>0.34686274509803916</v>
      </c>
      <c r="BL372" s="61">
        <f t="shared" si="321"/>
        <v>0.31035087719298243</v>
      </c>
      <c r="BM372" s="61">
        <f t="shared" si="322"/>
        <v>0.28532258064516125</v>
      </c>
      <c r="BN372" s="62">
        <f t="shared" si="323"/>
        <v>0</v>
      </c>
      <c r="BO372" s="62">
        <f t="shared" si="324"/>
        <v>24</v>
      </c>
      <c r="BP372" s="62">
        <f t="shared" si="325"/>
        <v>7</v>
      </c>
      <c r="BQ372" s="62">
        <f t="shared" si="326"/>
        <v>0</v>
      </c>
      <c r="BR372" s="62">
        <f t="shared" si="327"/>
        <v>20</v>
      </c>
      <c r="BS372" s="62">
        <f t="shared" si="328"/>
        <v>49</v>
      </c>
      <c r="BT372" s="62">
        <f t="shared" si="329"/>
        <v>0</v>
      </c>
      <c r="BU372" s="62">
        <f t="shared" si="330"/>
        <v>18</v>
      </c>
      <c r="BV372" s="62">
        <f t="shared" si="331"/>
        <v>37</v>
      </c>
      <c r="BW372" s="62">
        <f t="shared" si="332"/>
        <v>0</v>
      </c>
      <c r="BX372" s="62">
        <f t="shared" si="333"/>
        <v>17</v>
      </c>
      <c r="BY372" s="62">
        <f t="shared" si="334"/>
        <v>7</v>
      </c>
      <c r="BZ372" s="63">
        <f t="shared" si="335"/>
        <v>0.36550925925925937</v>
      </c>
      <c r="CA372" s="63">
        <f t="shared" si="336"/>
        <v>0.3710648148148149</v>
      </c>
      <c r="CB372" s="63">
        <f t="shared" si="337"/>
        <v>0.36122685185185194</v>
      </c>
      <c r="CC372" s="63">
        <f t="shared" si="338"/>
        <v>0.40706018518518522</v>
      </c>
      <c r="CD372" s="63">
        <f t="shared" si="339"/>
        <v>0.39734953703703707</v>
      </c>
      <c r="CE372" s="63">
        <f t="shared" si="340"/>
        <v>0.40776620370370376</v>
      </c>
      <c r="CF372" s="63">
        <f t="shared" si="341"/>
        <v>0.40454861111111096</v>
      </c>
      <c r="CG372" s="63">
        <f t="shared" si="342"/>
        <v>0.40385416666666651</v>
      </c>
      <c r="CH372" s="36"/>
      <c r="CI372" s="36"/>
      <c r="CJ372" s="36"/>
      <c r="CK372" s="36"/>
      <c r="CL372" s="60">
        <v>60</v>
      </c>
    </row>
    <row r="373" spans="1:90" ht="40.5" x14ac:dyDescent="0.25">
      <c r="A373" s="37">
        <v>17</v>
      </c>
      <c r="C373" s="37"/>
      <c r="D373" s="37"/>
      <c r="E373" s="37"/>
      <c r="F373" s="83"/>
      <c r="G373" s="44"/>
      <c r="H373" s="44">
        <f t="shared" si="296"/>
        <v>105.74</v>
      </c>
      <c r="I373" s="83">
        <v>105.68</v>
      </c>
      <c r="J373" s="43">
        <f t="shared" si="345"/>
        <v>-5.6775170325513123E-4</v>
      </c>
      <c r="K373" s="44">
        <f t="shared" si="346"/>
        <v>-6.0000000000002274E-2</v>
      </c>
      <c r="L373" s="76" t="s">
        <v>1549</v>
      </c>
      <c r="M373" s="122">
        <v>80</v>
      </c>
      <c r="N373" s="46">
        <f t="shared" si="302"/>
        <v>105.74000000000001</v>
      </c>
      <c r="O373" s="46">
        <v>-0.02</v>
      </c>
      <c r="P373" s="44">
        <v>105.74000000000001</v>
      </c>
      <c r="Q373" s="46">
        <v>-0.02</v>
      </c>
      <c r="R373" s="44">
        <v>105.76</v>
      </c>
      <c r="S373" s="46">
        <v>-0.02</v>
      </c>
      <c r="T373" s="78">
        <v>105.78</v>
      </c>
      <c r="U373" s="47" t="str">
        <f t="shared" si="343"/>
        <v/>
      </c>
      <c r="V373" s="47" t="str">
        <f t="shared" si="344"/>
        <v/>
      </c>
      <c r="W373" s="47"/>
      <c r="X373" s="47"/>
      <c r="Y373" s="47"/>
      <c r="Z373" s="47"/>
      <c r="AA373" s="47"/>
      <c r="AB373" s="47"/>
      <c r="AC373" s="47"/>
      <c r="AD373" s="47"/>
      <c r="AE373" s="51">
        <f t="shared" si="297"/>
        <v>17</v>
      </c>
      <c r="AF373" s="51" t="str">
        <f t="shared" si="298"/>
        <v/>
      </c>
      <c r="AG373" s="51" t="str">
        <f t="shared" si="299"/>
        <v/>
      </c>
      <c r="AH373" s="51" t="str">
        <f t="shared" si="300"/>
        <v/>
      </c>
      <c r="AI373" s="52">
        <f t="shared" si="301"/>
        <v>105.74</v>
      </c>
      <c r="AJ373" s="68"/>
      <c r="AK373" s="53"/>
      <c r="AL373" s="52"/>
      <c r="AM373" s="53">
        <f t="shared" si="303"/>
        <v>44</v>
      </c>
      <c r="AN373" s="53">
        <f>IF(AJ373&lt;&gt;"",IF(AJ373="o",VLOOKUP(AM373,OpenSect!$A$1:$D$11,2),IF(AJ373="u",VLOOKUP(AM373,UpHill!$A$1:$D$35,2),IF(AJ373="d",VLOOKUP(AM373,DownHill!$A$1:$D$29,2),IF(AJ373="f",VLOOKUP(AM373,FlatUnd!$A$2:$D$30,2),IF(AJ373="t",VLOOKUP(AM373,TimeAdd!$A$1:$D$176,2),IF(AJ373="l",VLOOKUP(AM373,SLimit!$A$1:$D$8,2),AN372)))))),AN372)</f>
        <v>51</v>
      </c>
      <c r="AO373" s="53">
        <f>IF(AJ373&lt;&gt;"",IF(AJ373="o",VLOOKUP(AM373,OpenSect!$A$1:$D$11,3),IF(AJ373="u",VLOOKUP(AM373,UpHill!$A$1:$D$35,3),IF(AJ373="d",VLOOKUP(AM373,DownHill!$A$3:$D$29,3),IF(AJ373="f",VLOOKUP(AM373,FlatUnd!$A$2:$D$30,3),IF(AJ373="t",VLOOKUP(AM373,TimeAdd!$A$1:$D$18,3),IF(AJ373="l",VLOOKUP(AM373,SLimit!$A$1:$D$8,3),AO372)))))),AO372)</f>
        <v>57</v>
      </c>
      <c r="AP373" s="53">
        <f>IF(AJ373&lt;&gt;"",IF(AJ373="o",VLOOKUP(AM373,OpenSect!$A$1:$D$11,4),IF(AJ373="u",VLOOKUP(AM373,UpHill!$A$1:$D$35,4),IF(AJ373="d",VLOOKUP(AM373,DownHill!$A$1:$D$29,4),IF(AJ373="f",VLOOKUP(AM373,FlatUnd!$A$2:$D$30,4),IF(AJ373="t",VLOOKUP(AM373,TimeAdd!$A$1:$D$18,4),IF(AJ373="l",VLOOKUP(AM373,SLimit!$A$1:$D$8,4),AP372)))))),AP372)</f>
        <v>62</v>
      </c>
      <c r="AQ373" s="53">
        <f t="shared" si="304"/>
        <v>80</v>
      </c>
      <c r="AR373" s="54" t="str">
        <f t="shared" si="305"/>
        <v>Warning - Gentle curve{ Right}.  Pole only - sign missing.</v>
      </c>
      <c r="AS373" s="55"/>
      <c r="AT373" s="55"/>
      <c r="AU373" s="56">
        <f>IF(GroupStTimes!$A$8=0,MIN(CB373,CD373,CF373),MIN(BZ373,CB373,CD373,CF373))</f>
        <v>0.36131944444444453</v>
      </c>
      <c r="AV373" s="56">
        <f>IF(GroupStTimes!$A$8=0,MAX(CC373,CE373,CG373),MAX(CA373,CC373,CE373,CG373))</f>
        <v>0.40785879629629634</v>
      </c>
      <c r="AW373" s="57" t="str">
        <f t="shared" si="306"/>
        <v/>
      </c>
      <c r="AX373" s="58" t="str">
        <f t="shared" si="307"/>
        <v/>
      </c>
      <c r="AY373" s="58" t="str">
        <f t="shared" si="308"/>
        <v/>
      </c>
      <c r="AZ373" s="31">
        <f t="shared" si="309"/>
        <v>87.93</v>
      </c>
      <c r="BA373" s="59">
        <f t="shared" si="310"/>
        <v>0.34876157407407415</v>
      </c>
      <c r="BB373" s="59">
        <f t="shared" si="311"/>
        <v>0.35431712962962975</v>
      </c>
      <c r="BC373" s="59">
        <f t="shared" si="312"/>
        <v>0.34677083333333342</v>
      </c>
      <c r="BD373" s="59">
        <f t="shared" si="313"/>
        <v>0.3926041666666667</v>
      </c>
      <c r="BE373" s="59">
        <f t="shared" si="314"/>
        <v>0.38442129629629634</v>
      </c>
      <c r="BF373" s="59">
        <f t="shared" si="315"/>
        <v>0.39483796296296303</v>
      </c>
      <c r="BG373" s="59">
        <f t="shared" si="316"/>
        <v>0.39266203703703689</v>
      </c>
      <c r="BH373" s="59">
        <f t="shared" si="317"/>
        <v>0.39196759259259245</v>
      </c>
      <c r="BI373" s="31">
        <f t="shared" si="318"/>
        <v>17.809999999999988</v>
      </c>
      <c r="BJ373" s="61">
        <f t="shared" si="319"/>
        <v>0.40477272727272701</v>
      </c>
      <c r="BK373" s="61">
        <f t="shared" si="320"/>
        <v>0.34921568627450955</v>
      </c>
      <c r="BL373" s="61">
        <f t="shared" si="321"/>
        <v>0.31245614035087699</v>
      </c>
      <c r="BM373" s="61">
        <f t="shared" si="322"/>
        <v>0.28725806451612884</v>
      </c>
      <c r="BN373" s="62">
        <f t="shared" si="323"/>
        <v>0</v>
      </c>
      <c r="BO373" s="62">
        <f t="shared" si="324"/>
        <v>24</v>
      </c>
      <c r="BP373" s="62">
        <f t="shared" si="325"/>
        <v>17</v>
      </c>
      <c r="BQ373" s="62">
        <f t="shared" si="326"/>
        <v>0</v>
      </c>
      <c r="BR373" s="62">
        <f t="shared" si="327"/>
        <v>20</v>
      </c>
      <c r="BS373" s="62">
        <f t="shared" si="328"/>
        <v>57</v>
      </c>
      <c r="BT373" s="62">
        <f t="shared" si="329"/>
        <v>0</v>
      </c>
      <c r="BU373" s="62">
        <f t="shared" si="330"/>
        <v>18</v>
      </c>
      <c r="BV373" s="62">
        <f t="shared" si="331"/>
        <v>45</v>
      </c>
      <c r="BW373" s="62">
        <f t="shared" si="332"/>
        <v>0</v>
      </c>
      <c r="BX373" s="62">
        <f t="shared" si="333"/>
        <v>17</v>
      </c>
      <c r="BY373" s="62">
        <f t="shared" si="334"/>
        <v>14</v>
      </c>
      <c r="BZ373" s="63">
        <f t="shared" si="335"/>
        <v>0.36562500000000009</v>
      </c>
      <c r="CA373" s="63">
        <f t="shared" si="336"/>
        <v>0.37118055555555568</v>
      </c>
      <c r="CB373" s="63">
        <f t="shared" si="337"/>
        <v>0.36131944444444453</v>
      </c>
      <c r="CC373" s="63">
        <f t="shared" si="338"/>
        <v>0.40715277777777781</v>
      </c>
      <c r="CD373" s="63">
        <f t="shared" si="339"/>
        <v>0.39744212962962966</v>
      </c>
      <c r="CE373" s="63">
        <f t="shared" si="340"/>
        <v>0.40785879629629634</v>
      </c>
      <c r="CF373" s="63">
        <f t="shared" si="341"/>
        <v>0.40462962962962951</v>
      </c>
      <c r="CG373" s="63">
        <f t="shared" si="342"/>
        <v>0.40393518518518506</v>
      </c>
      <c r="CH373" s="36"/>
      <c r="CI373" s="36"/>
      <c r="CJ373" s="36"/>
      <c r="CK373" s="36"/>
      <c r="CL373" s="60">
        <v>60</v>
      </c>
    </row>
    <row r="374" spans="1:90" ht="40.5" x14ac:dyDescent="0.25">
      <c r="A374" s="37">
        <v>17</v>
      </c>
      <c r="B374" s="16" t="s">
        <v>1109</v>
      </c>
      <c r="C374" s="37"/>
      <c r="D374" s="37"/>
      <c r="E374" s="37"/>
      <c r="F374" s="83"/>
      <c r="G374" s="44"/>
      <c r="H374" s="44">
        <f t="shared" si="296"/>
        <v>105.88</v>
      </c>
      <c r="I374" s="83">
        <v>105.83</v>
      </c>
      <c r="J374" s="43">
        <f t="shared" si="345"/>
        <v>-5.0395288040562655E-4</v>
      </c>
      <c r="K374" s="44">
        <f t="shared" si="346"/>
        <v>-5.333333333332746E-2</v>
      </c>
      <c r="L374" s="76" t="s">
        <v>1110</v>
      </c>
      <c r="M374" s="122">
        <v>80</v>
      </c>
      <c r="N374" s="46">
        <f t="shared" si="302"/>
        <v>105.88333333333333</v>
      </c>
      <c r="O374" s="46">
        <v>-0.02</v>
      </c>
      <c r="P374" s="44">
        <v>105.89</v>
      </c>
      <c r="Q374" s="46">
        <v>-0.02</v>
      </c>
      <c r="R374" s="44">
        <v>105.9</v>
      </c>
      <c r="S374" s="46">
        <v>-0.02</v>
      </c>
      <c r="T374" s="78">
        <v>105.92</v>
      </c>
      <c r="U374" s="47" t="str">
        <f t="shared" si="343"/>
        <v/>
      </c>
      <c r="V374" s="47" t="str">
        <f t="shared" si="344"/>
        <v/>
      </c>
      <c r="W374" s="47"/>
      <c r="X374" s="47"/>
      <c r="Y374" s="47"/>
      <c r="Z374" s="47"/>
      <c r="AA374" s="47"/>
      <c r="AB374" s="47"/>
      <c r="AC374" s="47"/>
      <c r="AD374" s="47"/>
      <c r="AE374" s="51">
        <f t="shared" si="297"/>
        <v>17</v>
      </c>
      <c r="AF374" s="51" t="str">
        <f t="shared" si="298"/>
        <v>FDU</v>
      </c>
      <c r="AG374" s="51" t="str">
        <f t="shared" si="299"/>
        <v/>
      </c>
      <c r="AH374" s="51" t="str">
        <f t="shared" si="300"/>
        <v/>
      </c>
      <c r="AI374" s="52">
        <f t="shared" si="301"/>
        <v>105.88</v>
      </c>
      <c r="AJ374" s="68"/>
      <c r="AK374" s="53"/>
      <c r="AL374" s="52"/>
      <c r="AM374" s="53">
        <f t="shared" si="303"/>
        <v>44</v>
      </c>
      <c r="AN374" s="53">
        <f>IF(AJ374&lt;&gt;"",IF(AJ374="o",VLOOKUP(AM374,OpenSect!$A$1:$D$11,2),IF(AJ374="u",VLOOKUP(AM374,UpHill!$A$1:$D$35,2),IF(AJ374="d",VLOOKUP(AM374,DownHill!$A$1:$D$29,2),IF(AJ374="f",VLOOKUP(AM374,FlatUnd!$A$2:$D$30,2),IF(AJ374="t",VLOOKUP(AM374,TimeAdd!$A$1:$D$176,2),IF(AJ374="l",VLOOKUP(AM374,SLimit!$A$1:$D$8,2),AN373)))))),AN373)</f>
        <v>51</v>
      </c>
      <c r="AO374" s="53">
        <f>IF(AJ374&lt;&gt;"",IF(AJ374="o",VLOOKUP(AM374,OpenSect!$A$1:$D$11,3),IF(AJ374="u",VLOOKUP(AM374,UpHill!$A$1:$D$35,3),IF(AJ374="d",VLOOKUP(AM374,DownHill!$A$3:$D$29,3),IF(AJ374="f",VLOOKUP(AM374,FlatUnd!$A$2:$D$30,3),IF(AJ374="t",VLOOKUP(AM374,TimeAdd!$A$1:$D$18,3),IF(AJ374="l",VLOOKUP(AM374,SLimit!$A$1:$D$8,3),AO373)))))),AO373)</f>
        <v>57</v>
      </c>
      <c r="AP374" s="53">
        <f>IF(AJ374&lt;&gt;"",IF(AJ374="o",VLOOKUP(AM374,OpenSect!$A$1:$D$11,4),IF(AJ374="u",VLOOKUP(AM374,UpHill!$A$1:$D$35,4),IF(AJ374="d",VLOOKUP(AM374,DownHill!$A$1:$D$29,4),IF(AJ374="f",VLOOKUP(AM374,FlatUnd!$A$2:$D$30,4),IF(AJ374="t",VLOOKUP(AM374,TimeAdd!$A$1:$D$18,4),IF(AJ374="l",VLOOKUP(AM374,SLimit!$A$1:$D$8,4),AP373)))))),AP373)</f>
        <v>62</v>
      </c>
      <c r="AQ374" s="53">
        <f t="shared" si="304"/>
        <v>80</v>
      </c>
      <c r="AR374" s="54" t="str">
        <f t="shared" si="305"/>
        <v>Diagrammatic sign:   Traffic movement effected by obstruction.</v>
      </c>
      <c r="AS374" s="55"/>
      <c r="AT374" s="55"/>
      <c r="AU374" s="56">
        <f>IF(GroupStTimes!$A$8=0,MIN(CB374,CD374,CF374),MIN(BZ374,CB374,CD374,CF374))</f>
        <v>0.36143518518518525</v>
      </c>
      <c r="AV374" s="56">
        <f>IF(GroupStTimes!$A$8=0,MAX(CC374,CE374,CG374),MAX(CA374,CC374,CE374,CG374))</f>
        <v>0.40796296296296303</v>
      </c>
      <c r="AW374" s="57" t="str">
        <f t="shared" si="306"/>
        <v/>
      </c>
      <c r="AX374" s="58" t="str">
        <f t="shared" si="307"/>
        <v/>
      </c>
      <c r="AY374" s="58" t="str">
        <f t="shared" si="308"/>
        <v/>
      </c>
      <c r="AZ374" s="31">
        <f t="shared" si="309"/>
        <v>87.93</v>
      </c>
      <c r="BA374" s="59">
        <f t="shared" si="310"/>
        <v>0.34876157407407415</v>
      </c>
      <c r="BB374" s="59">
        <f t="shared" si="311"/>
        <v>0.35431712962962975</v>
      </c>
      <c r="BC374" s="59">
        <f t="shared" si="312"/>
        <v>0.34677083333333342</v>
      </c>
      <c r="BD374" s="59">
        <f t="shared" si="313"/>
        <v>0.3926041666666667</v>
      </c>
      <c r="BE374" s="59">
        <f t="shared" si="314"/>
        <v>0.38442129629629634</v>
      </c>
      <c r="BF374" s="59">
        <f t="shared" si="315"/>
        <v>0.39483796296296303</v>
      </c>
      <c r="BG374" s="59">
        <f t="shared" si="316"/>
        <v>0.39266203703703689</v>
      </c>
      <c r="BH374" s="59">
        <f t="shared" si="317"/>
        <v>0.39196759259259245</v>
      </c>
      <c r="BI374" s="31">
        <f t="shared" si="318"/>
        <v>17.949999999999989</v>
      </c>
      <c r="BJ374" s="61">
        <f t="shared" si="319"/>
        <v>0.40795454545454518</v>
      </c>
      <c r="BK374" s="61">
        <f t="shared" si="320"/>
        <v>0.35196078431372529</v>
      </c>
      <c r="BL374" s="61">
        <f t="shared" si="321"/>
        <v>0.3149122807017542</v>
      </c>
      <c r="BM374" s="61">
        <f t="shared" si="322"/>
        <v>0.28951612903225787</v>
      </c>
      <c r="BN374" s="62">
        <f t="shared" si="323"/>
        <v>0</v>
      </c>
      <c r="BO374" s="62">
        <f t="shared" si="324"/>
        <v>24</v>
      </c>
      <c r="BP374" s="62">
        <f t="shared" si="325"/>
        <v>29</v>
      </c>
      <c r="BQ374" s="62">
        <f t="shared" si="326"/>
        <v>0</v>
      </c>
      <c r="BR374" s="62">
        <f t="shared" si="327"/>
        <v>21</v>
      </c>
      <c r="BS374" s="62">
        <f t="shared" si="328"/>
        <v>7</v>
      </c>
      <c r="BT374" s="62">
        <f t="shared" si="329"/>
        <v>0</v>
      </c>
      <c r="BU374" s="62">
        <f t="shared" si="330"/>
        <v>18</v>
      </c>
      <c r="BV374" s="62">
        <f t="shared" si="331"/>
        <v>54</v>
      </c>
      <c r="BW374" s="62">
        <f t="shared" si="332"/>
        <v>0</v>
      </c>
      <c r="BX374" s="62">
        <f t="shared" si="333"/>
        <v>17</v>
      </c>
      <c r="BY374" s="62">
        <f t="shared" si="334"/>
        <v>22</v>
      </c>
      <c r="BZ374" s="63">
        <f t="shared" si="335"/>
        <v>0.36576388888888894</v>
      </c>
      <c r="CA374" s="63">
        <f t="shared" si="336"/>
        <v>0.37131944444444454</v>
      </c>
      <c r="CB374" s="63">
        <f t="shared" si="337"/>
        <v>0.36143518518518525</v>
      </c>
      <c r="CC374" s="63">
        <f t="shared" si="338"/>
        <v>0.40726851851851853</v>
      </c>
      <c r="CD374" s="63">
        <f t="shared" si="339"/>
        <v>0.39754629629629634</v>
      </c>
      <c r="CE374" s="63">
        <f t="shared" si="340"/>
        <v>0.40796296296296303</v>
      </c>
      <c r="CF374" s="63">
        <f t="shared" si="341"/>
        <v>0.40472222222222209</v>
      </c>
      <c r="CG374" s="63">
        <f t="shared" si="342"/>
        <v>0.40402777777777765</v>
      </c>
      <c r="CH374" s="36"/>
      <c r="CI374" s="36"/>
      <c r="CJ374" s="36"/>
      <c r="CK374" s="36"/>
      <c r="CL374" s="60">
        <v>60</v>
      </c>
    </row>
    <row r="375" spans="1:90" ht="28.5" customHeight="1" x14ac:dyDescent="0.25">
      <c r="A375" s="37">
        <v>17</v>
      </c>
      <c r="C375" s="37"/>
      <c r="D375" s="37"/>
      <c r="E375" s="37"/>
      <c r="F375" s="83"/>
      <c r="G375" s="44">
        <v>106.54</v>
      </c>
      <c r="H375" s="44">
        <f t="shared" si="296"/>
        <v>106.52</v>
      </c>
      <c r="I375" s="83">
        <v>106.48</v>
      </c>
      <c r="J375" s="43">
        <f t="shared" si="345"/>
        <v>-5.0087653393446341E-4</v>
      </c>
      <c r="K375" s="44">
        <f t="shared" si="346"/>
        <v>-5.333333333334167E-2</v>
      </c>
      <c r="L375" s="76" t="s">
        <v>1111</v>
      </c>
      <c r="M375" s="122">
        <v>80</v>
      </c>
      <c r="N375" s="46">
        <f t="shared" si="302"/>
        <v>106.53333333333335</v>
      </c>
      <c r="O375" s="46">
        <v>-0.02</v>
      </c>
      <c r="P375" s="78">
        <v>106.54</v>
      </c>
      <c r="Q375" s="46">
        <v>-0.02</v>
      </c>
      <c r="R375" s="78">
        <v>106.54</v>
      </c>
      <c r="S375" s="46">
        <v>-0.02</v>
      </c>
      <c r="T375" s="78">
        <v>106.58</v>
      </c>
      <c r="U375" s="47" t="str">
        <f t="shared" si="343"/>
        <v/>
      </c>
      <c r="V375" s="47" t="str">
        <f t="shared" si="344"/>
        <v/>
      </c>
      <c r="W375" s="47"/>
      <c r="X375" s="47"/>
      <c r="Y375" s="47"/>
      <c r="Z375" s="47"/>
      <c r="AA375" s="47"/>
      <c r="AB375" s="47"/>
      <c r="AC375" s="47"/>
      <c r="AD375" s="47"/>
      <c r="AE375" s="51">
        <f t="shared" si="297"/>
        <v>17</v>
      </c>
      <c r="AF375" s="51" t="str">
        <f t="shared" si="298"/>
        <v/>
      </c>
      <c r="AG375" s="51" t="str">
        <f t="shared" si="299"/>
        <v/>
      </c>
      <c r="AH375" s="51" t="str">
        <f t="shared" si="300"/>
        <v/>
      </c>
      <c r="AI375" s="52">
        <f t="shared" si="301"/>
        <v>106.52</v>
      </c>
      <c r="AJ375" s="68"/>
      <c r="AK375" s="53"/>
      <c r="AL375" s="52"/>
      <c r="AM375" s="53">
        <f t="shared" si="303"/>
        <v>44</v>
      </c>
      <c r="AN375" s="53">
        <f>IF(AJ375&lt;&gt;"",IF(AJ375="o",VLOOKUP(AM375,OpenSect!$A$1:$D$11,2),IF(AJ375="u",VLOOKUP(AM375,UpHill!$A$1:$D$35,2),IF(AJ375="d",VLOOKUP(AM375,DownHill!$A$1:$D$29,2),IF(AJ375="f",VLOOKUP(AM375,FlatUnd!$A$2:$D$30,2),IF(AJ375="t",VLOOKUP(AM375,TimeAdd!$A$1:$D$176,2),IF(AJ375="l",VLOOKUP(AM375,SLimit!$A$1:$D$8,2),AN374)))))),AN374)</f>
        <v>51</v>
      </c>
      <c r="AO375" s="53">
        <f>IF(AJ375&lt;&gt;"",IF(AJ375="o",VLOOKUP(AM375,OpenSect!$A$1:$D$11,3),IF(AJ375="u",VLOOKUP(AM375,UpHill!$A$1:$D$35,3),IF(AJ375="d",VLOOKUP(AM375,DownHill!$A$3:$D$29,3),IF(AJ375="f",VLOOKUP(AM375,FlatUnd!$A$2:$D$30,3),IF(AJ375="t",VLOOKUP(AM375,TimeAdd!$A$1:$D$18,3),IF(AJ375="l",VLOOKUP(AM375,SLimit!$A$1:$D$8,3),AO374)))))),AO374)</f>
        <v>57</v>
      </c>
      <c r="AP375" s="53">
        <f>IF(AJ375&lt;&gt;"",IF(AJ375="o",VLOOKUP(AM375,OpenSect!$A$1:$D$11,4),IF(AJ375="u",VLOOKUP(AM375,UpHill!$A$1:$D$35,4),IF(AJ375="d",VLOOKUP(AM375,DownHill!$A$1:$D$29,4),IF(AJ375="f",VLOOKUP(AM375,FlatUnd!$A$2:$D$30,4),IF(AJ375="t",VLOOKUP(AM375,TimeAdd!$A$1:$D$18,4),IF(AJ375="l",VLOOKUP(AM375,SLimit!$A$1:$D$8,4),AP374)))))),AP374)</f>
        <v>62</v>
      </c>
      <c r="AQ375" s="53">
        <f t="shared" si="304"/>
        <v>80</v>
      </c>
      <c r="AR375" s="54" t="str">
        <f t="shared" si="305"/>
        <v>55,0 km plate.</v>
      </c>
      <c r="AS375" s="55"/>
      <c r="AT375" s="55"/>
      <c r="AU375" s="56">
        <f>IF(GroupStTimes!$A$8=0,MIN(CB375,CD375,CF375),MIN(BZ375,CB375,CD375,CF375))</f>
        <v>0.36195601851851861</v>
      </c>
      <c r="AV375" s="56">
        <f>IF(GroupStTimes!$A$8=0,MAX(CC375,CE375,CG375),MAX(CA375,CC375,CE375,CG375))</f>
        <v>0.40842592592592597</v>
      </c>
      <c r="AW375" s="57" t="str">
        <f t="shared" si="306"/>
        <v/>
      </c>
      <c r="AX375" s="58" t="str">
        <f t="shared" si="307"/>
        <v/>
      </c>
      <c r="AY375" s="58" t="str">
        <f t="shared" si="308"/>
        <v/>
      </c>
      <c r="AZ375" s="31">
        <f t="shared" si="309"/>
        <v>87.93</v>
      </c>
      <c r="BA375" s="59">
        <f t="shared" si="310"/>
        <v>0.34876157407407415</v>
      </c>
      <c r="BB375" s="59">
        <f t="shared" si="311"/>
        <v>0.35431712962962975</v>
      </c>
      <c r="BC375" s="59">
        <f t="shared" si="312"/>
        <v>0.34677083333333342</v>
      </c>
      <c r="BD375" s="59">
        <f t="shared" si="313"/>
        <v>0.3926041666666667</v>
      </c>
      <c r="BE375" s="59">
        <f t="shared" si="314"/>
        <v>0.38442129629629634</v>
      </c>
      <c r="BF375" s="59">
        <f t="shared" si="315"/>
        <v>0.39483796296296303</v>
      </c>
      <c r="BG375" s="59">
        <f t="shared" si="316"/>
        <v>0.39266203703703689</v>
      </c>
      <c r="BH375" s="59">
        <f t="shared" si="317"/>
        <v>0.39196759259259245</v>
      </c>
      <c r="BI375" s="31">
        <f t="shared" si="318"/>
        <v>18.589999999999989</v>
      </c>
      <c r="BJ375" s="61">
        <f t="shared" si="319"/>
        <v>0.42249999999999976</v>
      </c>
      <c r="BK375" s="61">
        <f t="shared" si="320"/>
        <v>0.3645098039215684</v>
      </c>
      <c r="BL375" s="61">
        <f t="shared" si="321"/>
        <v>0.32614035087719279</v>
      </c>
      <c r="BM375" s="61">
        <f t="shared" si="322"/>
        <v>0.29983870967741916</v>
      </c>
      <c r="BN375" s="62">
        <f t="shared" si="323"/>
        <v>0</v>
      </c>
      <c r="BO375" s="62">
        <f t="shared" si="324"/>
        <v>25</v>
      </c>
      <c r="BP375" s="62">
        <f t="shared" si="325"/>
        <v>21</v>
      </c>
      <c r="BQ375" s="62">
        <f t="shared" si="326"/>
        <v>0</v>
      </c>
      <c r="BR375" s="62">
        <f t="shared" si="327"/>
        <v>21</v>
      </c>
      <c r="BS375" s="62">
        <f t="shared" si="328"/>
        <v>52</v>
      </c>
      <c r="BT375" s="62">
        <f t="shared" si="329"/>
        <v>0</v>
      </c>
      <c r="BU375" s="62">
        <f t="shared" si="330"/>
        <v>19</v>
      </c>
      <c r="BV375" s="62">
        <f t="shared" si="331"/>
        <v>34</v>
      </c>
      <c r="BW375" s="62">
        <f t="shared" si="332"/>
        <v>0</v>
      </c>
      <c r="BX375" s="62">
        <f t="shared" si="333"/>
        <v>17</v>
      </c>
      <c r="BY375" s="62">
        <f t="shared" si="334"/>
        <v>59</v>
      </c>
      <c r="BZ375" s="63">
        <f t="shared" si="335"/>
        <v>0.3663657407407408</v>
      </c>
      <c r="CA375" s="63">
        <f t="shared" si="336"/>
        <v>0.37192129629629639</v>
      </c>
      <c r="CB375" s="63">
        <f t="shared" si="337"/>
        <v>0.36195601851851861</v>
      </c>
      <c r="CC375" s="63">
        <f t="shared" si="338"/>
        <v>0.40778935185185189</v>
      </c>
      <c r="CD375" s="63">
        <f t="shared" si="339"/>
        <v>0.39800925925925928</v>
      </c>
      <c r="CE375" s="63">
        <f t="shared" si="340"/>
        <v>0.40842592592592597</v>
      </c>
      <c r="CF375" s="63">
        <f t="shared" si="341"/>
        <v>0.40515046296296281</v>
      </c>
      <c r="CG375" s="63">
        <f t="shared" si="342"/>
        <v>0.40445601851851837</v>
      </c>
      <c r="CH375" s="36"/>
      <c r="CI375" s="36"/>
      <c r="CJ375" s="36"/>
      <c r="CK375" s="36"/>
      <c r="CL375" s="60">
        <v>60</v>
      </c>
    </row>
    <row r="376" spans="1:90" ht="40.5" x14ac:dyDescent="0.25">
      <c r="A376" s="37">
        <v>17</v>
      </c>
      <c r="B376" s="16" t="s">
        <v>935</v>
      </c>
      <c r="C376" s="37" t="s">
        <v>49</v>
      </c>
      <c r="D376" s="37">
        <v>50</v>
      </c>
      <c r="E376" s="37"/>
      <c r="F376" s="83"/>
      <c r="G376" s="44">
        <v>107.25</v>
      </c>
      <c r="H376" s="44">
        <f t="shared" si="296"/>
        <v>107.23</v>
      </c>
      <c r="I376" s="83">
        <v>107.19</v>
      </c>
      <c r="J376" s="43">
        <f t="shared" si="345"/>
        <v>-4.9755885188302706E-4</v>
      </c>
      <c r="K376" s="44">
        <f t="shared" si="346"/>
        <v>-5.333333333334167E-2</v>
      </c>
      <c r="L376" s="76" t="s">
        <v>1753</v>
      </c>
      <c r="M376" s="122">
        <v>80</v>
      </c>
      <c r="N376" s="46">
        <f t="shared" si="302"/>
        <v>107.24333333333334</v>
      </c>
      <c r="O376" s="46">
        <v>-0.02</v>
      </c>
      <c r="P376" s="78">
        <v>107.25</v>
      </c>
      <c r="Q376" s="46">
        <v>-0.02</v>
      </c>
      <c r="R376" s="78">
        <v>107.25</v>
      </c>
      <c r="S376" s="46">
        <v>-0.02</v>
      </c>
      <c r="T376" s="78">
        <v>107.29</v>
      </c>
      <c r="U376" s="47" t="str">
        <f t="shared" si="343"/>
        <v/>
      </c>
      <c r="V376" s="47" t="str">
        <f t="shared" si="344"/>
        <v/>
      </c>
      <c r="W376" s="47"/>
      <c r="X376" s="47"/>
      <c r="Y376" s="47"/>
      <c r="Z376" s="47"/>
      <c r="AA376" s="47"/>
      <c r="AB376" s="47"/>
      <c r="AC376" s="47"/>
      <c r="AD376" s="47"/>
      <c r="AE376" s="51">
        <f t="shared" si="297"/>
        <v>17</v>
      </c>
      <c r="AF376" s="51" t="str">
        <f t="shared" si="298"/>
        <v>FD</v>
      </c>
      <c r="AG376" s="51" t="str">
        <f t="shared" si="299"/>
        <v>f</v>
      </c>
      <c r="AH376" s="51">
        <f t="shared" si="300"/>
        <v>50</v>
      </c>
      <c r="AI376" s="52">
        <f t="shared" si="301"/>
        <v>107.23</v>
      </c>
      <c r="AJ376" s="68" t="s">
        <v>49</v>
      </c>
      <c r="AK376" s="53"/>
      <c r="AL376" s="52"/>
      <c r="AM376" s="53">
        <f t="shared" si="303"/>
        <v>50</v>
      </c>
      <c r="AN376" s="53">
        <f>IF(AJ376&lt;&gt;"",IF(AJ376="o",VLOOKUP(AM376,OpenSect!$A$1:$D$11,2),IF(AJ376="u",VLOOKUP(AM376,UpHill!$A$1:$D$35,2),IF(AJ376="d",VLOOKUP(AM376,DownHill!$A$1:$D$29,2),IF(AJ376="f",VLOOKUP(AM376,FlatUnd!$A$2:$D$30,2),IF(AJ376="t",VLOOKUP(AM376,TimeAdd!$A$1:$D$176,2),IF(AJ376="l",VLOOKUP(AM376,SLimit!$A$1:$D$8,2),AN375)))))),AN375)</f>
        <v>60</v>
      </c>
      <c r="AO376" s="53">
        <f>IF(AJ376&lt;&gt;"",IF(AJ376="o",VLOOKUP(AM376,OpenSect!$A$1:$D$11,3),IF(AJ376="u",VLOOKUP(AM376,UpHill!$A$1:$D$35,3),IF(AJ376="d",VLOOKUP(AM376,DownHill!$A$3:$D$29,3),IF(AJ376="f",VLOOKUP(AM376,FlatUnd!$A$2:$D$30,3),IF(AJ376="t",VLOOKUP(AM376,TimeAdd!$A$1:$D$18,3),IF(AJ376="l",VLOOKUP(AM376,SLimit!$A$1:$D$8,3),AO375)))))),AO375)</f>
        <v>70</v>
      </c>
      <c r="AP376" s="53">
        <f>IF(AJ376&lt;&gt;"",IF(AJ376="o",VLOOKUP(AM376,OpenSect!$A$1:$D$11,4),IF(AJ376="u",VLOOKUP(AM376,UpHill!$A$1:$D$35,4),IF(AJ376="d",VLOOKUP(AM376,DownHill!$A$1:$D$29,4),IF(AJ376="f",VLOOKUP(AM376,FlatUnd!$A$2:$D$30,4),IF(AJ376="t",VLOOKUP(AM376,TimeAdd!$A$1:$D$18,4),IF(AJ376="l",VLOOKUP(AM376,SLimit!$A$1:$D$8,4),AP375)))))),AP375)</f>
        <v>80</v>
      </c>
      <c r="AQ376" s="53">
        <f t="shared" si="304"/>
        <v>80</v>
      </c>
      <c r="AR376" s="54" t="str">
        <f t="shared" si="305"/>
        <v>Warning - Gentle curve{ left}.{Road is good from here - and good shoulder.}</v>
      </c>
      <c r="AS376" s="55"/>
      <c r="AT376" s="55"/>
      <c r="AU376" s="56">
        <f>IF(GroupStTimes!$A$8=0,MIN(CB376,CD376,CF376),MIN(BZ376,CB376,CD376,CF376))</f>
        <v>0.36253472222222233</v>
      </c>
      <c r="AV376" s="56">
        <f>IF(GroupStTimes!$A$8=0,MAX(CC376,CE376,CG376),MAX(CA376,CC376,CE376,CG376))</f>
        <v>0.40894675925925933</v>
      </c>
      <c r="AW376" s="57" t="str">
        <f t="shared" si="306"/>
        <v/>
      </c>
      <c r="AX376" s="58" t="str">
        <f t="shared" si="307"/>
        <v/>
      </c>
      <c r="AY376" s="58" t="str">
        <f t="shared" si="308"/>
        <v/>
      </c>
      <c r="AZ376" s="31">
        <f t="shared" si="309"/>
        <v>87.93</v>
      </c>
      <c r="BA376" s="59">
        <f t="shared" si="310"/>
        <v>0.34876157407407415</v>
      </c>
      <c r="BB376" s="59">
        <f t="shared" si="311"/>
        <v>0.35431712962962975</v>
      </c>
      <c r="BC376" s="59">
        <f t="shared" si="312"/>
        <v>0.34677083333333342</v>
      </c>
      <c r="BD376" s="59">
        <f t="shared" si="313"/>
        <v>0.3926041666666667</v>
      </c>
      <c r="BE376" s="59">
        <f t="shared" si="314"/>
        <v>0.38442129629629634</v>
      </c>
      <c r="BF376" s="59">
        <f t="shared" si="315"/>
        <v>0.39483796296296303</v>
      </c>
      <c r="BG376" s="59">
        <f t="shared" si="316"/>
        <v>0.39266203703703689</v>
      </c>
      <c r="BH376" s="59">
        <f t="shared" si="317"/>
        <v>0.39196759259259245</v>
      </c>
      <c r="BI376" s="31">
        <f t="shared" si="318"/>
        <v>19.299999999999997</v>
      </c>
      <c r="BJ376" s="61">
        <f t="shared" si="319"/>
        <v>0.43863636363636355</v>
      </c>
      <c r="BK376" s="61">
        <f t="shared" si="320"/>
        <v>0.37843137254901954</v>
      </c>
      <c r="BL376" s="61">
        <f t="shared" si="321"/>
        <v>0.33859649122807012</v>
      </c>
      <c r="BM376" s="61">
        <f t="shared" si="322"/>
        <v>0.3112903225806451</v>
      </c>
      <c r="BN376" s="62">
        <f t="shared" si="323"/>
        <v>0</v>
      </c>
      <c r="BO376" s="62">
        <f t="shared" si="324"/>
        <v>26</v>
      </c>
      <c r="BP376" s="62">
        <f t="shared" si="325"/>
        <v>19</v>
      </c>
      <c r="BQ376" s="62">
        <f t="shared" si="326"/>
        <v>0</v>
      </c>
      <c r="BR376" s="62">
        <f t="shared" si="327"/>
        <v>22</v>
      </c>
      <c r="BS376" s="62">
        <f t="shared" si="328"/>
        <v>42</v>
      </c>
      <c r="BT376" s="62">
        <f t="shared" si="329"/>
        <v>0</v>
      </c>
      <c r="BU376" s="62">
        <f t="shared" si="330"/>
        <v>20</v>
      </c>
      <c r="BV376" s="62">
        <f t="shared" si="331"/>
        <v>19</v>
      </c>
      <c r="BW376" s="62">
        <f t="shared" si="332"/>
        <v>0</v>
      </c>
      <c r="BX376" s="62">
        <f t="shared" si="333"/>
        <v>18</v>
      </c>
      <c r="BY376" s="62">
        <f t="shared" si="334"/>
        <v>41</v>
      </c>
      <c r="BZ376" s="63">
        <f t="shared" si="335"/>
        <v>0.36703703703703711</v>
      </c>
      <c r="CA376" s="63">
        <f t="shared" si="336"/>
        <v>0.3725925925925927</v>
      </c>
      <c r="CB376" s="63">
        <f t="shared" si="337"/>
        <v>0.36253472222222233</v>
      </c>
      <c r="CC376" s="63">
        <f t="shared" si="338"/>
        <v>0.40836805555555561</v>
      </c>
      <c r="CD376" s="63">
        <f t="shared" si="339"/>
        <v>0.39853009259259264</v>
      </c>
      <c r="CE376" s="63">
        <f t="shared" si="340"/>
        <v>0.40894675925925933</v>
      </c>
      <c r="CF376" s="63">
        <f t="shared" si="341"/>
        <v>0.40563657407407394</v>
      </c>
      <c r="CG376" s="63">
        <f t="shared" si="342"/>
        <v>0.4049421296296295</v>
      </c>
      <c r="CH376" s="36"/>
      <c r="CI376" s="36"/>
      <c r="CJ376" s="36"/>
      <c r="CK376" s="36"/>
      <c r="CL376" s="60">
        <v>60</v>
      </c>
    </row>
    <row r="377" spans="1:90" ht="28.5" customHeight="1" x14ac:dyDescent="0.25">
      <c r="A377" s="37">
        <v>17</v>
      </c>
      <c r="C377" s="37"/>
      <c r="D377" s="37"/>
      <c r="E377" s="37"/>
      <c r="F377" s="83"/>
      <c r="G377" s="44">
        <v>107.54</v>
      </c>
      <c r="H377" s="44">
        <f t="shared" si="296"/>
        <v>107.52</v>
      </c>
      <c r="I377" s="83">
        <v>107.48</v>
      </c>
      <c r="J377" s="43">
        <f t="shared" si="345"/>
        <v>-4.9621635032882092E-4</v>
      </c>
      <c r="K377" s="44">
        <f t="shared" si="346"/>
        <v>-5.333333333334167E-2</v>
      </c>
      <c r="L377" s="76" t="s">
        <v>1112</v>
      </c>
      <c r="M377" s="122">
        <v>80</v>
      </c>
      <c r="N377" s="46">
        <f t="shared" si="302"/>
        <v>107.53333333333335</v>
      </c>
      <c r="O377" s="46">
        <v>-0.02</v>
      </c>
      <c r="P377" s="78">
        <v>107.54</v>
      </c>
      <c r="Q377" s="46">
        <v>-0.02</v>
      </c>
      <c r="R377" s="78">
        <v>107.54</v>
      </c>
      <c r="S377" s="46">
        <v>-0.02</v>
      </c>
      <c r="T377" s="78">
        <v>107.58</v>
      </c>
      <c r="U377" s="47" t="str">
        <f t="shared" si="343"/>
        <v/>
      </c>
      <c r="V377" s="47" t="str">
        <f t="shared" si="344"/>
        <v/>
      </c>
      <c r="W377" s="47"/>
      <c r="X377" s="47"/>
      <c r="Y377" s="47"/>
      <c r="Z377" s="47"/>
      <c r="AA377" s="47"/>
      <c r="AB377" s="47"/>
      <c r="AC377" s="47"/>
      <c r="AD377" s="47"/>
      <c r="AE377" s="51">
        <f t="shared" si="297"/>
        <v>17</v>
      </c>
      <c r="AF377" s="51" t="str">
        <f t="shared" si="298"/>
        <v/>
      </c>
      <c r="AG377" s="51" t="str">
        <f t="shared" si="299"/>
        <v/>
      </c>
      <c r="AH377" s="51" t="str">
        <f t="shared" si="300"/>
        <v/>
      </c>
      <c r="AI377" s="52">
        <f t="shared" si="301"/>
        <v>107.52</v>
      </c>
      <c r="AJ377" s="68"/>
      <c r="AK377" s="53"/>
      <c r="AL377" s="52"/>
      <c r="AM377" s="53">
        <f t="shared" si="303"/>
        <v>50</v>
      </c>
      <c r="AN377" s="53">
        <f>IF(AJ377&lt;&gt;"",IF(AJ377="o",VLOOKUP(AM377,OpenSect!$A$1:$D$11,2),IF(AJ377="u",VLOOKUP(AM377,UpHill!$A$1:$D$35,2),IF(AJ377="d",VLOOKUP(AM377,DownHill!$A$1:$D$29,2),IF(AJ377="f",VLOOKUP(AM377,FlatUnd!$A$2:$D$30,2),IF(AJ377="t",VLOOKUP(AM377,TimeAdd!$A$1:$D$176,2),IF(AJ377="l",VLOOKUP(AM377,SLimit!$A$1:$D$8,2),AN376)))))),AN376)</f>
        <v>60</v>
      </c>
      <c r="AO377" s="53">
        <f>IF(AJ377&lt;&gt;"",IF(AJ377="o",VLOOKUP(AM377,OpenSect!$A$1:$D$11,3),IF(AJ377="u",VLOOKUP(AM377,UpHill!$A$1:$D$35,3),IF(AJ377="d",VLOOKUP(AM377,DownHill!$A$3:$D$29,3),IF(AJ377="f",VLOOKUP(AM377,FlatUnd!$A$2:$D$30,3),IF(AJ377="t",VLOOKUP(AM377,TimeAdd!$A$1:$D$18,3),IF(AJ377="l",VLOOKUP(AM377,SLimit!$A$1:$D$8,3),AO376)))))),AO376)</f>
        <v>70</v>
      </c>
      <c r="AP377" s="53">
        <f>IF(AJ377&lt;&gt;"",IF(AJ377="o",VLOOKUP(AM377,OpenSect!$A$1:$D$11,4),IF(AJ377="u",VLOOKUP(AM377,UpHill!$A$1:$D$35,4),IF(AJ377="d",VLOOKUP(AM377,DownHill!$A$1:$D$29,4),IF(AJ377="f",VLOOKUP(AM377,FlatUnd!$A$2:$D$30,4),IF(AJ377="t",VLOOKUP(AM377,TimeAdd!$A$1:$D$18,4),IF(AJ377="l",VLOOKUP(AM377,SLimit!$A$1:$D$8,4),AP376)))))),AP376)</f>
        <v>80</v>
      </c>
      <c r="AQ377" s="53">
        <f t="shared" si="304"/>
        <v>80</v>
      </c>
      <c r="AR377" s="54" t="str">
        <f t="shared" si="305"/>
        <v>56,0 km plate.</v>
      </c>
      <c r="AS377" s="55"/>
      <c r="AT377" s="55"/>
      <c r="AU377" s="56">
        <f>IF(GroupStTimes!$A$8=0,MIN(CB377,CD377,CF377),MIN(BZ377,CB377,CD377,CF377))</f>
        <v>0.3627314814814816</v>
      </c>
      <c r="AV377" s="56">
        <f>IF(GroupStTimes!$A$8=0,MAX(CC377,CE377,CG377),MAX(CA377,CC377,CE377,CG377))</f>
        <v>0.40912037037037047</v>
      </c>
      <c r="AW377" s="57" t="str">
        <f t="shared" si="306"/>
        <v/>
      </c>
      <c r="AX377" s="58" t="str">
        <f t="shared" si="307"/>
        <v/>
      </c>
      <c r="AY377" s="58" t="str">
        <f t="shared" si="308"/>
        <v/>
      </c>
      <c r="AZ377" s="31">
        <f t="shared" si="309"/>
        <v>107.23</v>
      </c>
      <c r="BA377" s="59">
        <f t="shared" si="310"/>
        <v>0.36703703703703711</v>
      </c>
      <c r="BB377" s="59">
        <f t="shared" si="311"/>
        <v>0.3725925925925927</v>
      </c>
      <c r="BC377" s="59">
        <f t="shared" si="312"/>
        <v>0.36253472222222233</v>
      </c>
      <c r="BD377" s="59">
        <f t="shared" si="313"/>
        <v>0.40836805555555561</v>
      </c>
      <c r="BE377" s="59">
        <f t="shared" si="314"/>
        <v>0.39853009259259264</v>
      </c>
      <c r="BF377" s="59">
        <f t="shared" si="315"/>
        <v>0.40894675925925933</v>
      </c>
      <c r="BG377" s="59">
        <f t="shared" si="316"/>
        <v>0.40563657407407394</v>
      </c>
      <c r="BH377" s="59">
        <f t="shared" si="317"/>
        <v>0.4049421296296295</v>
      </c>
      <c r="BI377" s="31">
        <f t="shared" si="318"/>
        <v>0.28999999999999204</v>
      </c>
      <c r="BJ377" s="61">
        <f t="shared" si="319"/>
        <v>5.7999999999998409E-3</v>
      </c>
      <c r="BK377" s="61">
        <f t="shared" si="320"/>
        <v>4.8333333333332009E-3</v>
      </c>
      <c r="BL377" s="61">
        <f t="shared" si="321"/>
        <v>4.1428571428570289E-3</v>
      </c>
      <c r="BM377" s="61">
        <f t="shared" si="322"/>
        <v>3.6249999999999004E-3</v>
      </c>
      <c r="BN377" s="62">
        <f t="shared" si="323"/>
        <v>0</v>
      </c>
      <c r="BO377" s="62">
        <f t="shared" si="324"/>
        <v>0</v>
      </c>
      <c r="BP377" s="62">
        <f t="shared" si="325"/>
        <v>21</v>
      </c>
      <c r="BQ377" s="62">
        <f t="shared" si="326"/>
        <v>0</v>
      </c>
      <c r="BR377" s="62">
        <f t="shared" si="327"/>
        <v>0</v>
      </c>
      <c r="BS377" s="62">
        <f t="shared" si="328"/>
        <v>17</v>
      </c>
      <c r="BT377" s="62">
        <f t="shared" si="329"/>
        <v>0</v>
      </c>
      <c r="BU377" s="62">
        <f t="shared" si="330"/>
        <v>0</v>
      </c>
      <c r="BV377" s="62">
        <f t="shared" si="331"/>
        <v>15</v>
      </c>
      <c r="BW377" s="62">
        <f t="shared" si="332"/>
        <v>0</v>
      </c>
      <c r="BX377" s="62">
        <f t="shared" si="333"/>
        <v>0</v>
      </c>
      <c r="BY377" s="62">
        <f t="shared" si="334"/>
        <v>13</v>
      </c>
      <c r="BZ377" s="63">
        <f t="shared" si="335"/>
        <v>0.36728009259259264</v>
      </c>
      <c r="CA377" s="63">
        <f t="shared" si="336"/>
        <v>0.37283564814814824</v>
      </c>
      <c r="CB377" s="63">
        <f t="shared" si="337"/>
        <v>0.3627314814814816</v>
      </c>
      <c r="CC377" s="63">
        <f t="shared" si="338"/>
        <v>0.40856481481481488</v>
      </c>
      <c r="CD377" s="63">
        <f t="shared" si="339"/>
        <v>0.39870370370370378</v>
      </c>
      <c r="CE377" s="63">
        <f t="shared" si="340"/>
        <v>0.40912037037037047</v>
      </c>
      <c r="CF377" s="63">
        <f t="shared" si="341"/>
        <v>0.40578703703703689</v>
      </c>
      <c r="CG377" s="63">
        <f t="shared" si="342"/>
        <v>0.40509259259259245</v>
      </c>
      <c r="CH377" s="36"/>
      <c r="CI377" s="36"/>
      <c r="CJ377" s="36"/>
      <c r="CK377" s="36"/>
      <c r="CL377" s="60">
        <v>60</v>
      </c>
    </row>
    <row r="378" spans="1:90" ht="28.5" customHeight="1" x14ac:dyDescent="0.25">
      <c r="A378" s="37">
        <v>17</v>
      </c>
      <c r="C378" s="37"/>
      <c r="D378" s="37"/>
      <c r="E378" s="37"/>
      <c r="F378" s="83"/>
      <c r="G378" s="44">
        <v>108.54</v>
      </c>
      <c r="H378" s="44">
        <f t="shared" si="296"/>
        <v>108.53</v>
      </c>
      <c r="I378" s="83">
        <v>108.49</v>
      </c>
      <c r="J378" s="43">
        <f t="shared" si="345"/>
        <v>-4.301471717824783E-4</v>
      </c>
      <c r="K378" s="44">
        <f t="shared" si="346"/>
        <v>-4.6666666666681067E-2</v>
      </c>
      <c r="L378" s="76" t="s">
        <v>1113</v>
      </c>
      <c r="M378" s="122">
        <v>80</v>
      </c>
      <c r="N378" s="46">
        <f t="shared" si="302"/>
        <v>108.53666666666668</v>
      </c>
      <c r="O378" s="46">
        <v>-0.02</v>
      </c>
      <c r="P378" s="78">
        <v>108.55</v>
      </c>
      <c r="Q378" s="46">
        <v>-0.02</v>
      </c>
      <c r="R378" s="78">
        <v>108.54</v>
      </c>
      <c r="S378" s="46">
        <v>-0.02</v>
      </c>
      <c r="T378" s="78">
        <v>108.58</v>
      </c>
      <c r="U378" s="47" t="str">
        <f t="shared" si="343"/>
        <v/>
      </c>
      <c r="V378" s="47" t="str">
        <f t="shared" si="344"/>
        <v/>
      </c>
      <c r="W378" s="47"/>
      <c r="X378" s="47"/>
      <c r="Y378" s="47"/>
      <c r="Z378" s="47"/>
      <c r="AA378" s="47"/>
      <c r="AB378" s="47"/>
      <c r="AC378" s="47"/>
      <c r="AD378" s="47"/>
      <c r="AE378" s="51">
        <f t="shared" si="297"/>
        <v>17</v>
      </c>
      <c r="AF378" s="51" t="str">
        <f t="shared" si="298"/>
        <v/>
      </c>
      <c r="AG378" s="51" t="str">
        <f t="shared" si="299"/>
        <v/>
      </c>
      <c r="AH378" s="51" t="str">
        <f t="shared" si="300"/>
        <v/>
      </c>
      <c r="AI378" s="52">
        <f t="shared" si="301"/>
        <v>108.53</v>
      </c>
      <c r="AJ378" s="68"/>
      <c r="AK378" s="53"/>
      <c r="AL378" s="52"/>
      <c r="AM378" s="53">
        <f t="shared" si="303"/>
        <v>50</v>
      </c>
      <c r="AN378" s="53">
        <f>IF(AJ378&lt;&gt;"",IF(AJ378="o",VLOOKUP(AM378,OpenSect!$A$1:$D$11,2),IF(AJ378="u",VLOOKUP(AM378,UpHill!$A$1:$D$35,2),IF(AJ378="d",VLOOKUP(AM378,DownHill!$A$1:$D$29,2),IF(AJ378="f",VLOOKUP(AM378,FlatUnd!$A$2:$D$30,2),IF(AJ378="t",VLOOKUP(AM378,TimeAdd!$A$1:$D$176,2),IF(AJ378="l",VLOOKUP(AM378,SLimit!$A$1:$D$8,2),AN377)))))),AN377)</f>
        <v>60</v>
      </c>
      <c r="AO378" s="53">
        <f>IF(AJ378&lt;&gt;"",IF(AJ378="o",VLOOKUP(AM378,OpenSect!$A$1:$D$11,3),IF(AJ378="u",VLOOKUP(AM378,UpHill!$A$1:$D$35,3),IF(AJ378="d",VLOOKUP(AM378,DownHill!$A$3:$D$29,3),IF(AJ378="f",VLOOKUP(AM378,FlatUnd!$A$2:$D$30,3),IF(AJ378="t",VLOOKUP(AM378,TimeAdd!$A$1:$D$18,3),IF(AJ378="l",VLOOKUP(AM378,SLimit!$A$1:$D$8,3),AO377)))))),AO377)</f>
        <v>70</v>
      </c>
      <c r="AP378" s="53">
        <f>IF(AJ378&lt;&gt;"",IF(AJ378="o",VLOOKUP(AM378,OpenSect!$A$1:$D$11,4),IF(AJ378="u",VLOOKUP(AM378,UpHill!$A$1:$D$35,4),IF(AJ378="d",VLOOKUP(AM378,DownHill!$A$1:$D$29,4),IF(AJ378="f",VLOOKUP(AM378,FlatUnd!$A$2:$D$30,4),IF(AJ378="t",VLOOKUP(AM378,TimeAdd!$A$1:$D$18,4),IF(AJ378="l",VLOOKUP(AM378,SLimit!$A$1:$D$8,4),AP377)))))),AP377)</f>
        <v>80</v>
      </c>
      <c r="AQ378" s="53">
        <f t="shared" si="304"/>
        <v>80</v>
      </c>
      <c r="AR378" s="54" t="str">
        <f t="shared" si="305"/>
        <v>57,0 km plate.</v>
      </c>
      <c r="AS378" s="55"/>
      <c r="AT378" s="55"/>
      <c r="AU378" s="56">
        <f>IF(GroupStTimes!$A$8=0,MIN(CB378,CD378,CF378),MIN(BZ378,CB378,CD378,CF378))</f>
        <v>0.36343750000000008</v>
      </c>
      <c r="AV378" s="56">
        <f>IF(GroupStTimes!$A$8=0,MAX(CC378,CE378,CG378),MAX(CA378,CC378,CE378,CG378))</f>
        <v>0.40972222222222227</v>
      </c>
      <c r="AW378" s="57" t="str">
        <f t="shared" si="306"/>
        <v/>
      </c>
      <c r="AX378" s="58" t="str">
        <f t="shared" si="307"/>
        <v/>
      </c>
      <c r="AY378" s="58" t="str">
        <f t="shared" si="308"/>
        <v/>
      </c>
      <c r="AZ378" s="31">
        <f t="shared" si="309"/>
        <v>107.23</v>
      </c>
      <c r="BA378" s="59">
        <f t="shared" si="310"/>
        <v>0.36703703703703711</v>
      </c>
      <c r="BB378" s="59">
        <f t="shared" si="311"/>
        <v>0.3725925925925927</v>
      </c>
      <c r="BC378" s="59">
        <f t="shared" si="312"/>
        <v>0.36253472222222233</v>
      </c>
      <c r="BD378" s="59">
        <f t="shared" si="313"/>
        <v>0.40836805555555561</v>
      </c>
      <c r="BE378" s="59">
        <f t="shared" si="314"/>
        <v>0.39853009259259264</v>
      </c>
      <c r="BF378" s="59">
        <f t="shared" si="315"/>
        <v>0.40894675925925933</v>
      </c>
      <c r="BG378" s="59">
        <f t="shared" si="316"/>
        <v>0.40563657407407394</v>
      </c>
      <c r="BH378" s="59">
        <f t="shared" si="317"/>
        <v>0.4049421296296295</v>
      </c>
      <c r="BI378" s="31">
        <f t="shared" si="318"/>
        <v>1.2999999999999972</v>
      </c>
      <c r="BJ378" s="61">
        <f t="shared" si="319"/>
        <v>2.5999999999999943E-2</v>
      </c>
      <c r="BK378" s="61">
        <f t="shared" si="320"/>
        <v>2.1666666666666619E-2</v>
      </c>
      <c r="BL378" s="61">
        <f t="shared" si="321"/>
        <v>1.857142857142853E-2</v>
      </c>
      <c r="BM378" s="61">
        <f t="shared" si="322"/>
        <v>1.6249999999999966E-2</v>
      </c>
      <c r="BN378" s="62">
        <f t="shared" si="323"/>
        <v>0</v>
      </c>
      <c r="BO378" s="62">
        <f t="shared" si="324"/>
        <v>1</v>
      </c>
      <c r="BP378" s="62">
        <f t="shared" si="325"/>
        <v>34</v>
      </c>
      <c r="BQ378" s="62">
        <f t="shared" si="326"/>
        <v>0</v>
      </c>
      <c r="BR378" s="62">
        <f t="shared" si="327"/>
        <v>1</v>
      </c>
      <c r="BS378" s="62">
        <f t="shared" si="328"/>
        <v>18</v>
      </c>
      <c r="BT378" s="62">
        <f t="shared" si="329"/>
        <v>0</v>
      </c>
      <c r="BU378" s="62">
        <f t="shared" si="330"/>
        <v>1</v>
      </c>
      <c r="BV378" s="62">
        <f t="shared" si="331"/>
        <v>7</v>
      </c>
      <c r="BW378" s="62">
        <f t="shared" si="332"/>
        <v>0</v>
      </c>
      <c r="BX378" s="62">
        <f t="shared" si="333"/>
        <v>0</v>
      </c>
      <c r="BY378" s="62">
        <f t="shared" si="334"/>
        <v>58</v>
      </c>
      <c r="BZ378" s="63">
        <f t="shared" si="335"/>
        <v>0.36812500000000009</v>
      </c>
      <c r="CA378" s="63">
        <f t="shared" si="336"/>
        <v>0.37368055555555568</v>
      </c>
      <c r="CB378" s="63">
        <f t="shared" si="337"/>
        <v>0.36343750000000008</v>
      </c>
      <c r="CC378" s="63">
        <f t="shared" si="338"/>
        <v>0.40927083333333336</v>
      </c>
      <c r="CD378" s="63">
        <f t="shared" si="339"/>
        <v>0.39930555555555558</v>
      </c>
      <c r="CE378" s="63">
        <f t="shared" si="340"/>
        <v>0.40972222222222227</v>
      </c>
      <c r="CF378" s="63">
        <f t="shared" si="341"/>
        <v>0.40630787037037025</v>
      </c>
      <c r="CG378" s="63">
        <f t="shared" si="342"/>
        <v>0.40561342592592581</v>
      </c>
      <c r="CH378" s="36"/>
      <c r="CI378" s="36"/>
      <c r="CJ378" s="36"/>
      <c r="CK378" s="36"/>
      <c r="CL378" s="60">
        <v>60</v>
      </c>
    </row>
    <row r="379" spans="1:90" ht="40.5" x14ac:dyDescent="0.25">
      <c r="A379" s="37">
        <v>18</v>
      </c>
      <c r="C379" s="37" t="s">
        <v>58</v>
      </c>
      <c r="D379" s="37"/>
      <c r="E379" s="37"/>
      <c r="F379" s="83"/>
      <c r="G379" s="44">
        <v>109.36</v>
      </c>
      <c r="H379" s="44">
        <f t="shared" si="296"/>
        <v>109.34</v>
      </c>
      <c r="I379" s="83">
        <v>109.29</v>
      </c>
      <c r="J379" s="43">
        <f t="shared" si="345"/>
        <v>-5.48998078506746E-4</v>
      </c>
      <c r="K379" s="44">
        <f t="shared" si="346"/>
        <v>-6.0000000000002274E-2</v>
      </c>
      <c r="L379" s="76" t="s">
        <v>1114</v>
      </c>
      <c r="M379" s="122">
        <v>80</v>
      </c>
      <c r="N379" s="46">
        <f t="shared" si="302"/>
        <v>109.35000000000001</v>
      </c>
      <c r="O379" s="46">
        <v>-0.02</v>
      </c>
      <c r="P379" s="78">
        <v>109.36</v>
      </c>
      <c r="Q379" s="46">
        <v>-0.02</v>
      </c>
      <c r="R379" s="78">
        <v>109.36</v>
      </c>
      <c r="S379" s="46">
        <v>-0.02</v>
      </c>
      <c r="T379" s="78">
        <v>109.39</v>
      </c>
      <c r="U379" s="47">
        <f t="shared" si="343"/>
        <v>27.075489999999999</v>
      </c>
      <c r="V379" s="47">
        <f t="shared" si="344"/>
        <v>29.43356</v>
      </c>
      <c r="W379" s="47">
        <v>27.07544</v>
      </c>
      <c r="X379" s="47">
        <v>29.433530000000001</v>
      </c>
      <c r="Y379" s="47">
        <v>27.075510000000001</v>
      </c>
      <c r="Z379" s="47">
        <v>29.43357</v>
      </c>
      <c r="AA379" s="47">
        <v>27.07546</v>
      </c>
      <c r="AB379" s="47">
        <v>29.433579999999999</v>
      </c>
      <c r="AC379" s="47">
        <v>27.075530000000001</v>
      </c>
      <c r="AD379" s="47">
        <v>29.43357</v>
      </c>
      <c r="AE379" s="51">
        <f t="shared" si="297"/>
        <v>18</v>
      </c>
      <c r="AF379" s="51" t="str">
        <f t="shared" si="298"/>
        <v/>
      </c>
      <c r="AG379" s="51" t="str">
        <f t="shared" si="299"/>
        <v>m</v>
      </c>
      <c r="AH379" s="51" t="str">
        <f t="shared" si="300"/>
        <v/>
      </c>
      <c r="AI379" s="52">
        <f t="shared" si="301"/>
        <v>109.34</v>
      </c>
      <c r="AJ379" s="68" t="s">
        <v>58</v>
      </c>
      <c r="AK379" s="53"/>
      <c r="AL379" s="52"/>
      <c r="AM379" s="53">
        <f t="shared" si="303"/>
        <v>50</v>
      </c>
      <c r="AN379" s="53">
        <f>IF(AJ379&lt;&gt;"",IF(AJ379="o",VLOOKUP(AM379,OpenSect!$A$1:$D$11,2),IF(AJ379="u",VLOOKUP(AM379,UpHill!$A$1:$D$35,2),IF(AJ379="d",VLOOKUP(AM379,DownHill!$A$1:$D$29,2),IF(AJ379="f",VLOOKUP(AM379,FlatUnd!$A$2:$D$30,2),IF(AJ379="t",VLOOKUP(AM379,TimeAdd!$A$1:$D$176,2),IF(AJ379="l",VLOOKUP(AM379,SLimit!$A$1:$D$8,2),AN378)))))),AN378)</f>
        <v>60</v>
      </c>
      <c r="AO379" s="53">
        <f>IF(AJ379&lt;&gt;"",IF(AJ379="o",VLOOKUP(AM379,OpenSect!$A$1:$D$11,3),IF(AJ379="u",VLOOKUP(AM379,UpHill!$A$1:$D$35,3),IF(AJ379="d",VLOOKUP(AM379,DownHill!$A$3:$D$29,3),IF(AJ379="f",VLOOKUP(AM379,FlatUnd!$A$2:$D$30,3),IF(AJ379="t",VLOOKUP(AM379,TimeAdd!$A$1:$D$18,3),IF(AJ379="l",VLOOKUP(AM379,SLimit!$A$1:$D$8,3),AO378)))))),AO378)</f>
        <v>70</v>
      </c>
      <c r="AP379" s="53">
        <f>IF(AJ379&lt;&gt;"",IF(AJ379="o",VLOOKUP(AM379,OpenSect!$A$1:$D$11,4),IF(AJ379="u",VLOOKUP(AM379,UpHill!$A$1:$D$35,4),IF(AJ379="d",VLOOKUP(AM379,DownHill!$A$1:$D$29,4),IF(AJ379="f",VLOOKUP(AM379,FlatUnd!$A$2:$D$30,4),IF(AJ379="t",VLOOKUP(AM379,TimeAdd!$A$1:$D$18,4),IF(AJ379="l",VLOOKUP(AM379,SLimit!$A$1:$D$8,4),AP378)))))),AP378)</f>
        <v>80</v>
      </c>
      <c r="AQ379" s="53">
        <f t="shared" si="304"/>
        <v>80</v>
      </c>
      <c r="AR379" s="54" t="str">
        <f t="shared" si="305"/>
        <v>Control @ R23 Standerton 20.  Dot on pole and side of road.</v>
      </c>
      <c r="AS379" s="55"/>
      <c r="AT379" s="55"/>
      <c r="AU379" s="56">
        <f>IF(GroupStTimes!$A$8=0,MIN(CB379,CD379,CF379),MIN(BZ379,CB379,CD379,CF379))</f>
        <v>0.36400462962962976</v>
      </c>
      <c r="AV379" s="56">
        <f>IF(GroupStTimes!$A$8=0,MAX(CC379,CE379,CG379),MAX(CA379,CC379,CE379,CG379))</f>
        <v>0.4102083333333334</v>
      </c>
      <c r="AW379" s="57" t="str">
        <f t="shared" si="306"/>
        <v>27.07549  29.43356</v>
      </c>
      <c r="AX379" s="58">
        <f t="shared" si="307"/>
        <v>27.07544</v>
      </c>
      <c r="AY379" s="58">
        <f t="shared" si="308"/>
        <v>29.433530000000001</v>
      </c>
      <c r="AZ379" s="31">
        <f t="shared" si="309"/>
        <v>107.23</v>
      </c>
      <c r="BA379" s="59">
        <f t="shared" si="310"/>
        <v>0.36703703703703711</v>
      </c>
      <c r="BB379" s="59">
        <f t="shared" si="311"/>
        <v>0.3725925925925927</v>
      </c>
      <c r="BC379" s="59">
        <f t="shared" si="312"/>
        <v>0.36253472222222233</v>
      </c>
      <c r="BD379" s="59">
        <f t="shared" si="313"/>
        <v>0.40836805555555561</v>
      </c>
      <c r="BE379" s="59">
        <f t="shared" si="314"/>
        <v>0.39853009259259264</v>
      </c>
      <c r="BF379" s="59">
        <f t="shared" si="315"/>
        <v>0.40894675925925933</v>
      </c>
      <c r="BG379" s="59">
        <f t="shared" si="316"/>
        <v>0.40563657407407394</v>
      </c>
      <c r="BH379" s="59">
        <f t="shared" si="317"/>
        <v>0.4049421296296295</v>
      </c>
      <c r="BI379" s="31">
        <f t="shared" si="318"/>
        <v>2.1099999999999994</v>
      </c>
      <c r="BJ379" s="61">
        <f t="shared" si="319"/>
        <v>4.2199999999999988E-2</v>
      </c>
      <c r="BK379" s="61">
        <f t="shared" si="320"/>
        <v>3.5166666666666659E-2</v>
      </c>
      <c r="BL379" s="61">
        <f t="shared" si="321"/>
        <v>3.0142857142857134E-2</v>
      </c>
      <c r="BM379" s="61">
        <f t="shared" si="322"/>
        <v>2.6374999999999992E-2</v>
      </c>
      <c r="BN379" s="62">
        <f t="shared" si="323"/>
        <v>0</v>
      </c>
      <c r="BO379" s="62">
        <f t="shared" si="324"/>
        <v>2</v>
      </c>
      <c r="BP379" s="62">
        <f t="shared" si="325"/>
        <v>32</v>
      </c>
      <c r="BQ379" s="62">
        <f t="shared" si="326"/>
        <v>0</v>
      </c>
      <c r="BR379" s="62">
        <f t="shared" si="327"/>
        <v>2</v>
      </c>
      <c r="BS379" s="62">
        <f t="shared" si="328"/>
        <v>7</v>
      </c>
      <c r="BT379" s="62">
        <f t="shared" si="329"/>
        <v>0</v>
      </c>
      <c r="BU379" s="62">
        <f t="shared" si="330"/>
        <v>1</v>
      </c>
      <c r="BV379" s="62">
        <f t="shared" si="331"/>
        <v>49</v>
      </c>
      <c r="BW379" s="62">
        <f t="shared" si="332"/>
        <v>0</v>
      </c>
      <c r="BX379" s="62">
        <f t="shared" si="333"/>
        <v>1</v>
      </c>
      <c r="BY379" s="62">
        <f t="shared" si="334"/>
        <v>35</v>
      </c>
      <c r="BZ379" s="63">
        <f t="shared" si="335"/>
        <v>0.36879629629629634</v>
      </c>
      <c r="CA379" s="63">
        <f t="shared" si="336"/>
        <v>0.37435185185185194</v>
      </c>
      <c r="CB379" s="63">
        <f t="shared" si="337"/>
        <v>0.36400462962962976</v>
      </c>
      <c r="CC379" s="63">
        <f t="shared" si="338"/>
        <v>0.40983796296296304</v>
      </c>
      <c r="CD379" s="63">
        <f t="shared" si="339"/>
        <v>0.39979166666666671</v>
      </c>
      <c r="CE379" s="63">
        <f t="shared" si="340"/>
        <v>0.4102083333333334</v>
      </c>
      <c r="CF379" s="63">
        <f t="shared" si="341"/>
        <v>0.40673611111111097</v>
      </c>
      <c r="CG379" s="63">
        <f t="shared" si="342"/>
        <v>0.40604166666666652</v>
      </c>
      <c r="CH379" s="36"/>
      <c r="CI379" s="36"/>
      <c r="CJ379" s="36"/>
      <c r="CK379" s="36"/>
      <c r="CL379" s="60">
        <v>60</v>
      </c>
    </row>
    <row r="380" spans="1:90" ht="28.5" customHeight="1" x14ac:dyDescent="0.25">
      <c r="A380" s="37">
        <v>18</v>
      </c>
      <c r="C380" s="37"/>
      <c r="D380" s="37"/>
      <c r="E380" s="37"/>
      <c r="F380" s="83"/>
      <c r="G380" s="44">
        <v>109.44</v>
      </c>
      <c r="H380" s="44">
        <f t="shared" si="296"/>
        <v>109.42</v>
      </c>
      <c r="I380" s="83">
        <v>109.38</v>
      </c>
      <c r="J380" s="43">
        <f t="shared" si="345"/>
        <v>-4.5712196013906906E-4</v>
      </c>
      <c r="K380" s="44">
        <f t="shared" si="346"/>
        <v>-5.0000000000011369E-2</v>
      </c>
      <c r="L380" s="76" t="s">
        <v>1688</v>
      </c>
      <c r="M380" s="122">
        <v>80</v>
      </c>
      <c r="N380" s="46">
        <f t="shared" si="302"/>
        <v>109.43</v>
      </c>
      <c r="O380" s="46">
        <v>-0.02</v>
      </c>
      <c r="P380" s="78">
        <v>109.44</v>
      </c>
      <c r="Q380" s="46">
        <v>-0.02</v>
      </c>
      <c r="R380" s="78">
        <v>109.44</v>
      </c>
      <c r="S380" s="46">
        <v>-0.02</v>
      </c>
      <c r="T380" s="78">
        <v>109.47</v>
      </c>
      <c r="U380" s="47" t="str">
        <f t="shared" si="343"/>
        <v/>
      </c>
      <c r="V380" s="47" t="str">
        <f t="shared" si="344"/>
        <v/>
      </c>
      <c r="W380" s="47"/>
      <c r="X380" s="47"/>
      <c r="Y380" s="47"/>
      <c r="Z380" s="47"/>
      <c r="AA380" s="47"/>
      <c r="AB380" s="47"/>
      <c r="AC380" s="47"/>
      <c r="AD380" s="47"/>
      <c r="AE380" s="51">
        <f t="shared" si="297"/>
        <v>18</v>
      </c>
      <c r="AF380" s="51" t="str">
        <f t="shared" si="298"/>
        <v/>
      </c>
      <c r="AG380" s="51" t="str">
        <f t="shared" si="299"/>
        <v/>
      </c>
      <c r="AH380" s="51" t="str">
        <f t="shared" si="300"/>
        <v/>
      </c>
      <c r="AI380" s="52">
        <f t="shared" si="301"/>
        <v>109.42</v>
      </c>
      <c r="AJ380" s="68"/>
      <c r="AK380" s="53"/>
      <c r="AL380" s="52"/>
      <c r="AM380" s="53">
        <f t="shared" si="303"/>
        <v>50</v>
      </c>
      <c r="AN380" s="53">
        <f>IF(AJ380&lt;&gt;"",IF(AJ380="o",VLOOKUP(AM380,OpenSect!$A$1:$D$11,2),IF(AJ380="u",VLOOKUP(AM380,UpHill!$A$1:$D$35,2),IF(AJ380="d",VLOOKUP(AM380,DownHill!$A$1:$D$29,2),IF(AJ380="f",VLOOKUP(AM380,FlatUnd!$A$2:$D$30,2),IF(AJ380="t",VLOOKUP(AM380,TimeAdd!$A$1:$D$176,2),IF(AJ380="l",VLOOKUP(AM380,SLimit!$A$1:$D$8,2),AN379)))))),AN379)</f>
        <v>60</v>
      </c>
      <c r="AO380" s="53">
        <f>IF(AJ380&lt;&gt;"",IF(AJ380="o",VLOOKUP(AM380,OpenSect!$A$1:$D$11,3),IF(AJ380="u",VLOOKUP(AM380,UpHill!$A$1:$D$35,3),IF(AJ380="d",VLOOKUP(AM380,DownHill!$A$3:$D$29,3),IF(AJ380="f",VLOOKUP(AM380,FlatUnd!$A$2:$D$30,3),IF(AJ380="t",VLOOKUP(AM380,TimeAdd!$A$1:$D$18,3),IF(AJ380="l",VLOOKUP(AM380,SLimit!$A$1:$D$8,3),AO379)))))),AO379)</f>
        <v>70</v>
      </c>
      <c r="AP380" s="53">
        <f>IF(AJ380&lt;&gt;"",IF(AJ380="o",VLOOKUP(AM380,OpenSect!$A$1:$D$11,4),IF(AJ380="u",VLOOKUP(AM380,UpHill!$A$1:$D$35,4),IF(AJ380="d",VLOOKUP(AM380,DownHill!$A$1:$D$29,4),IF(AJ380="f",VLOOKUP(AM380,FlatUnd!$A$2:$D$30,4),IF(AJ380="t",VLOOKUP(AM380,TimeAdd!$A$1:$D$18,4),IF(AJ380="l",VLOOKUP(AM380,SLimit!$A$1:$D$8,4),AP379)))))),AP379)</f>
        <v>80</v>
      </c>
      <c r="AQ380" s="53">
        <f t="shared" si="304"/>
        <v>80</v>
      </c>
      <c r="AR380" s="54" t="str">
        <f t="shared" si="305"/>
        <v>Diagrammatic Sign:  Additional lane.  1km</v>
      </c>
      <c r="AS380" s="55"/>
      <c r="AT380" s="55"/>
      <c r="AU380" s="56">
        <f>IF(GroupStTimes!$A$8=0,MIN(CB380,CD380,CF380),MIN(BZ380,CB380,CD380,CF380))</f>
        <v>0.36405092592592603</v>
      </c>
      <c r="AV380" s="56">
        <f>IF(GroupStTimes!$A$8=0,MAX(CC380,CE380,CG380),MAX(CA380,CC380,CE380,CG380))</f>
        <v>0.41025462962962972</v>
      </c>
      <c r="AW380" s="57" t="str">
        <f t="shared" si="306"/>
        <v/>
      </c>
      <c r="AX380" s="58" t="str">
        <f t="shared" si="307"/>
        <v/>
      </c>
      <c r="AY380" s="58" t="str">
        <f t="shared" si="308"/>
        <v/>
      </c>
      <c r="AZ380" s="31">
        <f t="shared" si="309"/>
        <v>107.23</v>
      </c>
      <c r="BA380" s="59">
        <f t="shared" si="310"/>
        <v>0.36703703703703711</v>
      </c>
      <c r="BB380" s="59">
        <f t="shared" si="311"/>
        <v>0.3725925925925927</v>
      </c>
      <c r="BC380" s="59">
        <f t="shared" si="312"/>
        <v>0.36253472222222233</v>
      </c>
      <c r="BD380" s="59">
        <f t="shared" si="313"/>
        <v>0.40836805555555561</v>
      </c>
      <c r="BE380" s="59">
        <f t="shared" si="314"/>
        <v>0.39853009259259264</v>
      </c>
      <c r="BF380" s="59">
        <f t="shared" si="315"/>
        <v>0.40894675925925933</v>
      </c>
      <c r="BG380" s="59">
        <f t="shared" si="316"/>
        <v>0.40563657407407394</v>
      </c>
      <c r="BH380" s="59">
        <f t="shared" si="317"/>
        <v>0.4049421296296295</v>
      </c>
      <c r="BI380" s="31">
        <f t="shared" si="318"/>
        <v>2.1899999999999977</v>
      </c>
      <c r="BJ380" s="61">
        <f t="shared" si="319"/>
        <v>4.3799999999999957E-2</v>
      </c>
      <c r="BK380" s="61">
        <f t="shared" si="320"/>
        <v>3.6499999999999963E-2</v>
      </c>
      <c r="BL380" s="61">
        <f t="shared" si="321"/>
        <v>3.128571428571425E-2</v>
      </c>
      <c r="BM380" s="61">
        <f t="shared" si="322"/>
        <v>2.7374999999999972E-2</v>
      </c>
      <c r="BN380" s="62">
        <f t="shared" si="323"/>
        <v>0</v>
      </c>
      <c r="BO380" s="62">
        <f t="shared" si="324"/>
        <v>2</v>
      </c>
      <c r="BP380" s="62">
        <f t="shared" si="325"/>
        <v>38</v>
      </c>
      <c r="BQ380" s="62">
        <f t="shared" si="326"/>
        <v>0</v>
      </c>
      <c r="BR380" s="62">
        <f t="shared" si="327"/>
        <v>2</v>
      </c>
      <c r="BS380" s="62">
        <f t="shared" si="328"/>
        <v>11</v>
      </c>
      <c r="BT380" s="62">
        <f t="shared" si="329"/>
        <v>0</v>
      </c>
      <c r="BU380" s="62">
        <f t="shared" si="330"/>
        <v>1</v>
      </c>
      <c r="BV380" s="62">
        <f t="shared" si="331"/>
        <v>53</v>
      </c>
      <c r="BW380" s="62">
        <f t="shared" si="332"/>
        <v>0</v>
      </c>
      <c r="BX380" s="62">
        <f t="shared" si="333"/>
        <v>1</v>
      </c>
      <c r="BY380" s="62">
        <f t="shared" si="334"/>
        <v>39</v>
      </c>
      <c r="BZ380" s="63">
        <f t="shared" si="335"/>
        <v>0.3688657407407408</v>
      </c>
      <c r="CA380" s="63">
        <f t="shared" si="336"/>
        <v>0.37442129629629639</v>
      </c>
      <c r="CB380" s="63">
        <f t="shared" si="337"/>
        <v>0.36405092592592603</v>
      </c>
      <c r="CC380" s="63">
        <f t="shared" si="338"/>
        <v>0.40988425925925931</v>
      </c>
      <c r="CD380" s="63">
        <f t="shared" si="339"/>
        <v>0.39983796296296303</v>
      </c>
      <c r="CE380" s="63">
        <f t="shared" si="340"/>
        <v>0.41025462962962972</v>
      </c>
      <c r="CF380" s="63">
        <f t="shared" si="341"/>
        <v>0.40678240740740729</v>
      </c>
      <c r="CG380" s="63">
        <f t="shared" si="342"/>
        <v>0.40608796296296285</v>
      </c>
      <c r="CH380" s="36"/>
      <c r="CI380" s="36"/>
      <c r="CJ380" s="36"/>
      <c r="CK380" s="36"/>
      <c r="CL380" s="60">
        <v>60</v>
      </c>
    </row>
    <row r="381" spans="1:90" ht="28.5" customHeight="1" x14ac:dyDescent="0.25">
      <c r="A381" s="37">
        <v>18</v>
      </c>
      <c r="C381" s="37"/>
      <c r="D381" s="37"/>
      <c r="E381" s="37"/>
      <c r="F381" s="83"/>
      <c r="G381" s="44"/>
      <c r="H381" s="44">
        <f t="shared" si="296"/>
        <v>109.55</v>
      </c>
      <c r="I381" s="83">
        <v>109.49</v>
      </c>
      <c r="J381" s="43">
        <f t="shared" si="345"/>
        <v>-5.4799525070784794E-4</v>
      </c>
      <c r="K381" s="44">
        <f t="shared" si="346"/>
        <v>-6.0000000000002274E-2</v>
      </c>
      <c r="L381" s="76" t="s">
        <v>1115</v>
      </c>
      <c r="M381" s="122">
        <v>80</v>
      </c>
      <c r="N381" s="46">
        <f t="shared" si="302"/>
        <v>109.55</v>
      </c>
      <c r="O381" s="46">
        <v>-0.02</v>
      </c>
      <c r="P381" s="78">
        <v>109.55</v>
      </c>
      <c r="Q381" s="46">
        <v>-0.02</v>
      </c>
      <c r="R381" s="78">
        <v>109.57</v>
      </c>
      <c r="S381" s="46">
        <v>-0.02</v>
      </c>
      <c r="T381" s="78">
        <v>109.59</v>
      </c>
      <c r="U381" s="47" t="str">
        <f t="shared" si="343"/>
        <v/>
      </c>
      <c r="V381" s="47" t="str">
        <f t="shared" si="344"/>
        <v/>
      </c>
      <c r="W381" s="47"/>
      <c r="X381" s="47"/>
      <c r="Y381" s="47"/>
      <c r="Z381" s="47"/>
      <c r="AA381" s="47"/>
      <c r="AB381" s="47"/>
      <c r="AC381" s="47"/>
      <c r="AD381" s="47"/>
      <c r="AE381" s="51">
        <f t="shared" si="297"/>
        <v>18</v>
      </c>
      <c r="AF381" s="51" t="str">
        <f t="shared" si="298"/>
        <v/>
      </c>
      <c r="AG381" s="51" t="str">
        <f t="shared" si="299"/>
        <v/>
      </c>
      <c r="AH381" s="51" t="str">
        <f t="shared" si="300"/>
        <v/>
      </c>
      <c r="AI381" s="52">
        <f t="shared" si="301"/>
        <v>109.55</v>
      </c>
      <c r="AJ381" s="68"/>
      <c r="AK381" s="53"/>
      <c r="AL381" s="52"/>
      <c r="AM381" s="53">
        <f t="shared" si="303"/>
        <v>50</v>
      </c>
      <c r="AN381" s="53">
        <f>IF(AJ381&lt;&gt;"",IF(AJ381="o",VLOOKUP(AM381,OpenSect!$A$1:$D$11,2),IF(AJ381="u",VLOOKUP(AM381,UpHill!$A$1:$D$35,2),IF(AJ381="d",VLOOKUP(AM381,DownHill!$A$1:$D$29,2),IF(AJ381="f",VLOOKUP(AM381,FlatUnd!$A$2:$D$30,2),IF(AJ381="t",VLOOKUP(AM381,TimeAdd!$A$1:$D$176,2),IF(AJ381="l",VLOOKUP(AM381,SLimit!$A$1:$D$8,2),AN380)))))),AN380)</f>
        <v>60</v>
      </c>
      <c r="AO381" s="53">
        <f>IF(AJ381&lt;&gt;"",IF(AJ381="o",VLOOKUP(AM381,OpenSect!$A$1:$D$11,3),IF(AJ381="u",VLOOKUP(AM381,UpHill!$A$1:$D$35,3),IF(AJ381="d",VLOOKUP(AM381,DownHill!$A$3:$D$29,3),IF(AJ381="f",VLOOKUP(AM381,FlatUnd!$A$2:$D$30,3),IF(AJ381="t",VLOOKUP(AM381,TimeAdd!$A$1:$D$18,3),IF(AJ381="l",VLOOKUP(AM381,SLimit!$A$1:$D$8,3),AO380)))))),AO380)</f>
        <v>70</v>
      </c>
      <c r="AP381" s="53">
        <f>IF(AJ381&lt;&gt;"",IF(AJ381="o",VLOOKUP(AM381,OpenSect!$A$1:$D$11,4),IF(AJ381="u",VLOOKUP(AM381,UpHill!$A$1:$D$35,4),IF(AJ381="d",VLOOKUP(AM381,DownHill!$A$1:$D$29,4),IF(AJ381="f",VLOOKUP(AM381,FlatUnd!$A$2:$D$30,4),IF(AJ381="t",VLOOKUP(AM381,TimeAdd!$A$1:$D$18,4),IF(AJ381="l",VLOOKUP(AM381,SLimit!$A$1:$D$8,4),AP380)))))),AP380)</f>
        <v>80</v>
      </c>
      <c r="AQ381" s="53">
        <f t="shared" si="304"/>
        <v>80</v>
      </c>
      <c r="AR381" s="54" t="str">
        <f t="shared" si="305"/>
        <v>58,0 km plate.</v>
      </c>
      <c r="AS381" s="55"/>
      <c r="AT381" s="55"/>
      <c r="AU381" s="56">
        <f>IF(GroupStTimes!$A$8=0,MIN(CB381,CD381,CF381),MIN(BZ381,CB381,CD381,CF381))</f>
        <v>0.36414351851851862</v>
      </c>
      <c r="AV381" s="56">
        <f>IF(GroupStTimes!$A$8=0,MAX(CC381,CE381,CG381),MAX(CA381,CC381,CE381,CG381))</f>
        <v>0.41032407407407412</v>
      </c>
      <c r="AW381" s="57" t="str">
        <f t="shared" si="306"/>
        <v/>
      </c>
      <c r="AX381" s="58" t="str">
        <f t="shared" si="307"/>
        <v/>
      </c>
      <c r="AY381" s="58" t="str">
        <f t="shared" si="308"/>
        <v/>
      </c>
      <c r="AZ381" s="31">
        <f t="shared" si="309"/>
        <v>107.23</v>
      </c>
      <c r="BA381" s="59">
        <f t="shared" si="310"/>
        <v>0.36703703703703711</v>
      </c>
      <c r="BB381" s="59">
        <f t="shared" si="311"/>
        <v>0.3725925925925927</v>
      </c>
      <c r="BC381" s="59">
        <f t="shared" si="312"/>
        <v>0.36253472222222233</v>
      </c>
      <c r="BD381" s="59">
        <f t="shared" si="313"/>
        <v>0.40836805555555561</v>
      </c>
      <c r="BE381" s="59">
        <f t="shared" si="314"/>
        <v>0.39853009259259264</v>
      </c>
      <c r="BF381" s="59">
        <f t="shared" si="315"/>
        <v>0.40894675925925933</v>
      </c>
      <c r="BG381" s="59">
        <f t="shared" si="316"/>
        <v>0.40563657407407394</v>
      </c>
      <c r="BH381" s="59">
        <f t="shared" si="317"/>
        <v>0.4049421296296295</v>
      </c>
      <c r="BI381" s="31">
        <f t="shared" si="318"/>
        <v>2.3199999999999932</v>
      </c>
      <c r="BJ381" s="61">
        <f t="shared" si="319"/>
        <v>4.6399999999999865E-2</v>
      </c>
      <c r="BK381" s="61">
        <f t="shared" si="320"/>
        <v>3.8666666666666551E-2</v>
      </c>
      <c r="BL381" s="61">
        <f t="shared" si="321"/>
        <v>3.3142857142857043E-2</v>
      </c>
      <c r="BM381" s="61">
        <f t="shared" si="322"/>
        <v>2.8999999999999915E-2</v>
      </c>
      <c r="BN381" s="62">
        <f t="shared" si="323"/>
        <v>0</v>
      </c>
      <c r="BO381" s="62">
        <f t="shared" si="324"/>
        <v>2</v>
      </c>
      <c r="BP381" s="62">
        <f t="shared" si="325"/>
        <v>47</v>
      </c>
      <c r="BQ381" s="62">
        <f t="shared" si="326"/>
        <v>0</v>
      </c>
      <c r="BR381" s="62">
        <f t="shared" si="327"/>
        <v>2</v>
      </c>
      <c r="BS381" s="62">
        <f t="shared" si="328"/>
        <v>19</v>
      </c>
      <c r="BT381" s="62">
        <f t="shared" si="329"/>
        <v>0</v>
      </c>
      <c r="BU381" s="62">
        <f t="shared" si="330"/>
        <v>1</v>
      </c>
      <c r="BV381" s="62">
        <f t="shared" si="331"/>
        <v>59</v>
      </c>
      <c r="BW381" s="62">
        <f t="shared" si="332"/>
        <v>0</v>
      </c>
      <c r="BX381" s="62">
        <f t="shared" si="333"/>
        <v>1</v>
      </c>
      <c r="BY381" s="62">
        <f t="shared" si="334"/>
        <v>44</v>
      </c>
      <c r="BZ381" s="63">
        <f t="shared" si="335"/>
        <v>0.36896990740740748</v>
      </c>
      <c r="CA381" s="63">
        <f t="shared" si="336"/>
        <v>0.37452546296296307</v>
      </c>
      <c r="CB381" s="63">
        <f t="shared" si="337"/>
        <v>0.36414351851851862</v>
      </c>
      <c r="CC381" s="63">
        <f t="shared" si="338"/>
        <v>0.4099768518518519</v>
      </c>
      <c r="CD381" s="63">
        <f t="shared" si="339"/>
        <v>0.39990740740740743</v>
      </c>
      <c r="CE381" s="63">
        <f t="shared" si="340"/>
        <v>0.41032407407407412</v>
      </c>
      <c r="CF381" s="63">
        <f t="shared" si="341"/>
        <v>0.40684027777777765</v>
      </c>
      <c r="CG381" s="63">
        <f t="shared" si="342"/>
        <v>0.40614583333333321</v>
      </c>
      <c r="CH381" s="36"/>
      <c r="CI381" s="36"/>
      <c r="CJ381" s="36"/>
      <c r="CK381" s="36"/>
      <c r="CL381" s="60">
        <v>60</v>
      </c>
    </row>
    <row r="382" spans="1:90" ht="28.5" customHeight="1" x14ac:dyDescent="0.25">
      <c r="A382" s="37">
        <v>18</v>
      </c>
      <c r="C382" s="37"/>
      <c r="D382" s="37"/>
      <c r="E382" s="37"/>
      <c r="F382" s="83"/>
      <c r="G382" s="44"/>
      <c r="H382" s="44">
        <f t="shared" si="296"/>
        <v>109.55</v>
      </c>
      <c r="I382" s="83">
        <v>109.49</v>
      </c>
      <c r="J382" s="43">
        <f t="shared" si="345"/>
        <v>-5.4799525070784794E-4</v>
      </c>
      <c r="K382" s="44">
        <f t="shared" si="346"/>
        <v>-6.0000000000002274E-2</v>
      </c>
      <c r="L382" s="76" t="s">
        <v>389</v>
      </c>
      <c r="M382" s="122">
        <v>80</v>
      </c>
      <c r="N382" s="46">
        <f t="shared" si="302"/>
        <v>109.55</v>
      </c>
      <c r="O382" s="46">
        <v>-0.02</v>
      </c>
      <c r="P382" s="78">
        <v>109.55</v>
      </c>
      <c r="Q382" s="46">
        <v>-0.02</v>
      </c>
      <c r="R382" s="78">
        <v>109.57</v>
      </c>
      <c r="S382" s="46">
        <v>-0.02</v>
      </c>
      <c r="T382" s="78">
        <v>109.59</v>
      </c>
      <c r="U382" s="47" t="str">
        <f t="shared" si="343"/>
        <v/>
      </c>
      <c r="V382" s="47" t="str">
        <f t="shared" si="344"/>
        <v/>
      </c>
      <c r="W382" s="47"/>
      <c r="X382" s="47"/>
      <c r="Y382" s="47"/>
      <c r="Z382" s="47"/>
      <c r="AA382" s="47"/>
      <c r="AB382" s="47"/>
      <c r="AC382" s="47"/>
      <c r="AD382" s="47"/>
      <c r="AE382" s="51">
        <f t="shared" si="297"/>
        <v>18</v>
      </c>
      <c r="AF382" s="51" t="str">
        <f t="shared" si="298"/>
        <v/>
      </c>
      <c r="AG382" s="51" t="str">
        <f t="shared" si="299"/>
        <v/>
      </c>
      <c r="AH382" s="51" t="str">
        <f t="shared" si="300"/>
        <v/>
      </c>
      <c r="AI382" s="52">
        <f t="shared" si="301"/>
        <v>109.55</v>
      </c>
      <c r="AJ382" s="68"/>
      <c r="AK382" s="53"/>
      <c r="AL382" s="52"/>
      <c r="AM382" s="53">
        <f t="shared" si="303"/>
        <v>50</v>
      </c>
      <c r="AN382" s="53">
        <f>IF(AJ382&lt;&gt;"",IF(AJ382="o",VLOOKUP(AM382,OpenSect!$A$1:$D$11,2),IF(AJ382="u",VLOOKUP(AM382,UpHill!$A$1:$D$35,2),IF(AJ382="d",VLOOKUP(AM382,DownHill!$A$1:$D$29,2),IF(AJ382="f",VLOOKUP(AM382,FlatUnd!$A$2:$D$30,2),IF(AJ382="t",VLOOKUP(AM382,TimeAdd!$A$1:$D$176,2),IF(AJ382="l",VLOOKUP(AM382,SLimit!$A$1:$D$8,2),AN381)))))),AN381)</f>
        <v>60</v>
      </c>
      <c r="AO382" s="53">
        <f>IF(AJ382&lt;&gt;"",IF(AJ382="o",VLOOKUP(AM382,OpenSect!$A$1:$D$11,3),IF(AJ382="u",VLOOKUP(AM382,UpHill!$A$1:$D$35,3),IF(AJ382="d",VLOOKUP(AM382,DownHill!$A$3:$D$29,3),IF(AJ382="f",VLOOKUP(AM382,FlatUnd!$A$2:$D$30,3),IF(AJ382="t",VLOOKUP(AM382,TimeAdd!$A$1:$D$18,3),IF(AJ382="l",VLOOKUP(AM382,SLimit!$A$1:$D$8,3),AO381)))))),AO381)</f>
        <v>70</v>
      </c>
      <c r="AP382" s="53">
        <f>IF(AJ382&lt;&gt;"",IF(AJ382="o",VLOOKUP(AM382,OpenSect!$A$1:$D$11,4),IF(AJ382="u",VLOOKUP(AM382,UpHill!$A$1:$D$35,4),IF(AJ382="d",VLOOKUP(AM382,DownHill!$A$1:$D$29,4),IF(AJ382="f",VLOOKUP(AM382,FlatUnd!$A$2:$D$30,4),IF(AJ382="t",VLOOKUP(AM382,TimeAdd!$A$1:$D$18,4),IF(AJ382="l",VLOOKUP(AM382,SLimit!$A$1:$D$8,4),AP381)))))),AP381)</f>
        <v>80</v>
      </c>
      <c r="AQ382" s="53">
        <f t="shared" si="304"/>
        <v>80</v>
      </c>
      <c r="AR382" s="54" t="str">
        <f t="shared" si="305"/>
        <v>Warning - Gentle curve{ left}.</v>
      </c>
      <c r="AS382" s="55"/>
      <c r="AT382" s="55"/>
      <c r="AU382" s="56">
        <f>IF(GroupStTimes!$A$8=0,MIN(CB382,CD382,CF382),MIN(BZ382,CB382,CD382,CF382))</f>
        <v>0.36414351851851862</v>
      </c>
      <c r="AV382" s="56">
        <f>IF(GroupStTimes!$A$8=0,MAX(CC382,CE382,CG382),MAX(CA382,CC382,CE382,CG382))</f>
        <v>0.41032407407407412</v>
      </c>
      <c r="AW382" s="57" t="str">
        <f t="shared" si="306"/>
        <v/>
      </c>
      <c r="AX382" s="58" t="str">
        <f t="shared" si="307"/>
        <v/>
      </c>
      <c r="AY382" s="58" t="str">
        <f t="shared" si="308"/>
        <v/>
      </c>
      <c r="AZ382" s="31">
        <f t="shared" si="309"/>
        <v>107.23</v>
      </c>
      <c r="BA382" s="59">
        <f t="shared" si="310"/>
        <v>0.36703703703703711</v>
      </c>
      <c r="BB382" s="59">
        <f t="shared" si="311"/>
        <v>0.3725925925925927</v>
      </c>
      <c r="BC382" s="59">
        <f t="shared" si="312"/>
        <v>0.36253472222222233</v>
      </c>
      <c r="BD382" s="59">
        <f t="shared" si="313"/>
        <v>0.40836805555555561</v>
      </c>
      <c r="BE382" s="59">
        <f t="shared" si="314"/>
        <v>0.39853009259259264</v>
      </c>
      <c r="BF382" s="59">
        <f t="shared" si="315"/>
        <v>0.40894675925925933</v>
      </c>
      <c r="BG382" s="59">
        <f t="shared" si="316"/>
        <v>0.40563657407407394</v>
      </c>
      <c r="BH382" s="59">
        <f t="shared" si="317"/>
        <v>0.4049421296296295</v>
      </c>
      <c r="BI382" s="31">
        <f t="shared" si="318"/>
        <v>2.3199999999999932</v>
      </c>
      <c r="BJ382" s="61">
        <f t="shared" si="319"/>
        <v>4.6399999999999865E-2</v>
      </c>
      <c r="BK382" s="61">
        <f t="shared" si="320"/>
        <v>3.8666666666666551E-2</v>
      </c>
      <c r="BL382" s="61">
        <f t="shared" si="321"/>
        <v>3.3142857142857043E-2</v>
      </c>
      <c r="BM382" s="61">
        <f t="shared" si="322"/>
        <v>2.8999999999999915E-2</v>
      </c>
      <c r="BN382" s="62">
        <f t="shared" si="323"/>
        <v>0</v>
      </c>
      <c r="BO382" s="62">
        <f t="shared" si="324"/>
        <v>2</v>
      </c>
      <c r="BP382" s="62">
        <f t="shared" si="325"/>
        <v>47</v>
      </c>
      <c r="BQ382" s="62">
        <f t="shared" si="326"/>
        <v>0</v>
      </c>
      <c r="BR382" s="62">
        <f t="shared" si="327"/>
        <v>2</v>
      </c>
      <c r="BS382" s="62">
        <f t="shared" si="328"/>
        <v>19</v>
      </c>
      <c r="BT382" s="62">
        <f t="shared" si="329"/>
        <v>0</v>
      </c>
      <c r="BU382" s="62">
        <f t="shared" si="330"/>
        <v>1</v>
      </c>
      <c r="BV382" s="62">
        <f t="shared" si="331"/>
        <v>59</v>
      </c>
      <c r="BW382" s="62">
        <f t="shared" si="332"/>
        <v>0</v>
      </c>
      <c r="BX382" s="62">
        <f t="shared" si="333"/>
        <v>1</v>
      </c>
      <c r="BY382" s="62">
        <f t="shared" si="334"/>
        <v>44</v>
      </c>
      <c r="BZ382" s="63">
        <f t="shared" si="335"/>
        <v>0.36896990740740748</v>
      </c>
      <c r="CA382" s="63">
        <f t="shared" si="336"/>
        <v>0.37452546296296307</v>
      </c>
      <c r="CB382" s="63">
        <f t="shared" si="337"/>
        <v>0.36414351851851862</v>
      </c>
      <c r="CC382" s="63">
        <f t="shared" si="338"/>
        <v>0.4099768518518519</v>
      </c>
      <c r="CD382" s="63">
        <f t="shared" si="339"/>
        <v>0.39990740740740743</v>
      </c>
      <c r="CE382" s="63">
        <f t="shared" si="340"/>
        <v>0.41032407407407412</v>
      </c>
      <c r="CF382" s="63">
        <f t="shared" si="341"/>
        <v>0.40684027777777765</v>
      </c>
      <c r="CG382" s="63">
        <f t="shared" si="342"/>
        <v>0.40614583333333321</v>
      </c>
      <c r="CH382" s="36"/>
      <c r="CI382" s="36"/>
      <c r="CJ382" s="36"/>
      <c r="CK382" s="36"/>
      <c r="CL382" s="60">
        <v>60</v>
      </c>
    </row>
    <row r="383" spans="1:90" ht="28.5" customHeight="1" x14ac:dyDescent="0.25">
      <c r="A383" s="37">
        <v>18</v>
      </c>
      <c r="C383" s="37"/>
      <c r="D383" s="37"/>
      <c r="E383" s="37"/>
      <c r="F383" s="83"/>
      <c r="G383" s="44"/>
      <c r="H383" s="44">
        <f t="shared" si="296"/>
        <v>110.18</v>
      </c>
      <c r="I383" s="83">
        <v>110.12</v>
      </c>
      <c r="J383" s="43">
        <f t="shared" si="345"/>
        <v>-5.4486015256086334E-4</v>
      </c>
      <c r="K383" s="44">
        <f t="shared" si="346"/>
        <v>-6.0000000000002274E-2</v>
      </c>
      <c r="L383" s="76" t="s">
        <v>1689</v>
      </c>
      <c r="M383" s="122">
        <v>80</v>
      </c>
      <c r="N383" s="46">
        <f t="shared" si="302"/>
        <v>110.18</v>
      </c>
      <c r="O383" s="46">
        <v>-0.02</v>
      </c>
      <c r="P383" s="78">
        <v>110.18</v>
      </c>
      <c r="Q383" s="46">
        <v>-0.02</v>
      </c>
      <c r="R383" s="78">
        <v>110.2</v>
      </c>
      <c r="S383" s="46">
        <v>-0.02</v>
      </c>
      <c r="T383" s="78">
        <v>110.22</v>
      </c>
      <c r="U383" s="47" t="str">
        <f t="shared" si="343"/>
        <v/>
      </c>
      <c r="V383" s="47" t="str">
        <f t="shared" si="344"/>
        <v/>
      </c>
      <c r="W383" s="47"/>
      <c r="X383" s="47"/>
      <c r="Y383" s="47"/>
      <c r="Z383" s="47"/>
      <c r="AA383" s="47"/>
      <c r="AB383" s="47"/>
      <c r="AC383" s="47"/>
      <c r="AD383" s="47"/>
      <c r="AE383" s="51">
        <f t="shared" si="297"/>
        <v>18</v>
      </c>
      <c r="AF383" s="51" t="str">
        <f t="shared" si="298"/>
        <v/>
      </c>
      <c r="AG383" s="51" t="str">
        <f t="shared" si="299"/>
        <v/>
      </c>
      <c r="AH383" s="51" t="str">
        <f t="shared" si="300"/>
        <v/>
      </c>
      <c r="AI383" s="52">
        <f t="shared" si="301"/>
        <v>110.18</v>
      </c>
      <c r="AJ383" s="68"/>
      <c r="AK383" s="53"/>
      <c r="AL383" s="52"/>
      <c r="AM383" s="53">
        <f t="shared" si="303"/>
        <v>50</v>
      </c>
      <c r="AN383" s="53">
        <f>IF(AJ383&lt;&gt;"",IF(AJ383="o",VLOOKUP(AM383,OpenSect!$A$1:$D$11,2),IF(AJ383="u",VLOOKUP(AM383,UpHill!$A$1:$D$35,2),IF(AJ383="d",VLOOKUP(AM383,DownHill!$A$1:$D$29,2),IF(AJ383="f",VLOOKUP(AM383,FlatUnd!$A$2:$D$30,2),IF(AJ383="t",VLOOKUP(AM383,TimeAdd!$A$1:$D$176,2),IF(AJ383="l",VLOOKUP(AM383,SLimit!$A$1:$D$8,2),AN382)))))),AN382)</f>
        <v>60</v>
      </c>
      <c r="AO383" s="53">
        <f>IF(AJ383&lt;&gt;"",IF(AJ383="o",VLOOKUP(AM383,OpenSect!$A$1:$D$11,3),IF(AJ383="u",VLOOKUP(AM383,UpHill!$A$1:$D$35,3),IF(AJ383="d",VLOOKUP(AM383,DownHill!$A$3:$D$29,3),IF(AJ383="f",VLOOKUP(AM383,FlatUnd!$A$2:$D$30,3),IF(AJ383="t",VLOOKUP(AM383,TimeAdd!$A$1:$D$18,3),IF(AJ383="l",VLOOKUP(AM383,SLimit!$A$1:$D$8,3),AO382)))))),AO382)</f>
        <v>70</v>
      </c>
      <c r="AP383" s="53">
        <f>IF(AJ383&lt;&gt;"",IF(AJ383="o",VLOOKUP(AM383,OpenSect!$A$1:$D$11,4),IF(AJ383="u",VLOOKUP(AM383,UpHill!$A$1:$D$35,4),IF(AJ383="d",VLOOKUP(AM383,DownHill!$A$1:$D$29,4),IF(AJ383="f",VLOOKUP(AM383,FlatUnd!$A$2:$D$30,4),IF(AJ383="t",VLOOKUP(AM383,TimeAdd!$A$1:$D$18,4),IF(AJ383="l",VLOOKUP(AM383,SLimit!$A$1:$D$8,4),AP382)))))),AP382)</f>
        <v>80</v>
      </c>
      <c r="AQ383" s="53">
        <f t="shared" si="304"/>
        <v>80</v>
      </c>
      <c r="AR383" s="54" t="str">
        <f t="shared" si="305"/>
        <v>Diagrammatic Sign:  Additional lane.  250m</v>
      </c>
      <c r="AS383" s="55"/>
      <c r="AT383" s="55"/>
      <c r="AU383" s="56">
        <f>IF(GroupStTimes!$A$8=0,MIN(CB383,CD383,CF383),MIN(BZ383,CB383,CD383,CF383))</f>
        <v>0.36458333333333343</v>
      </c>
      <c r="AV383" s="56">
        <f>IF(GroupStTimes!$A$8=0,MAX(CC383,CE383,CG383),MAX(CA383,CC383,CE383,CG383))</f>
        <v>0.41070601851851857</v>
      </c>
      <c r="AW383" s="57" t="str">
        <f t="shared" si="306"/>
        <v/>
      </c>
      <c r="AX383" s="58" t="str">
        <f t="shared" si="307"/>
        <v/>
      </c>
      <c r="AY383" s="58" t="str">
        <f t="shared" si="308"/>
        <v/>
      </c>
      <c r="AZ383" s="31">
        <f t="shared" si="309"/>
        <v>107.23</v>
      </c>
      <c r="BA383" s="59">
        <f t="shared" si="310"/>
        <v>0.36703703703703711</v>
      </c>
      <c r="BB383" s="59">
        <f t="shared" si="311"/>
        <v>0.3725925925925927</v>
      </c>
      <c r="BC383" s="59">
        <f t="shared" si="312"/>
        <v>0.36253472222222233</v>
      </c>
      <c r="BD383" s="59">
        <f t="shared" si="313"/>
        <v>0.40836805555555561</v>
      </c>
      <c r="BE383" s="59">
        <f t="shared" si="314"/>
        <v>0.39853009259259264</v>
      </c>
      <c r="BF383" s="59">
        <f t="shared" si="315"/>
        <v>0.40894675925925933</v>
      </c>
      <c r="BG383" s="59">
        <f t="shared" si="316"/>
        <v>0.40563657407407394</v>
      </c>
      <c r="BH383" s="59">
        <f t="shared" si="317"/>
        <v>0.4049421296296295</v>
      </c>
      <c r="BI383" s="31">
        <f t="shared" si="318"/>
        <v>2.9500000000000028</v>
      </c>
      <c r="BJ383" s="61">
        <f t="shared" si="319"/>
        <v>5.9000000000000059E-2</v>
      </c>
      <c r="BK383" s="61">
        <f t="shared" si="320"/>
        <v>4.9166666666666713E-2</v>
      </c>
      <c r="BL383" s="61">
        <f t="shared" si="321"/>
        <v>4.2142857142857183E-2</v>
      </c>
      <c r="BM383" s="61">
        <f t="shared" si="322"/>
        <v>3.6875000000000033E-2</v>
      </c>
      <c r="BN383" s="62">
        <f t="shared" si="323"/>
        <v>0</v>
      </c>
      <c r="BO383" s="62">
        <f t="shared" si="324"/>
        <v>3</v>
      </c>
      <c r="BP383" s="62">
        <f t="shared" si="325"/>
        <v>32</v>
      </c>
      <c r="BQ383" s="62">
        <f t="shared" si="326"/>
        <v>0</v>
      </c>
      <c r="BR383" s="62">
        <f t="shared" si="327"/>
        <v>2</v>
      </c>
      <c r="BS383" s="62">
        <f t="shared" si="328"/>
        <v>57</v>
      </c>
      <c r="BT383" s="62">
        <f t="shared" si="329"/>
        <v>0</v>
      </c>
      <c r="BU383" s="62">
        <f t="shared" si="330"/>
        <v>2</v>
      </c>
      <c r="BV383" s="62">
        <f t="shared" si="331"/>
        <v>32</v>
      </c>
      <c r="BW383" s="62">
        <f t="shared" si="332"/>
        <v>0</v>
      </c>
      <c r="BX383" s="62">
        <f t="shared" si="333"/>
        <v>2</v>
      </c>
      <c r="BY383" s="62">
        <f t="shared" si="334"/>
        <v>13</v>
      </c>
      <c r="BZ383" s="63">
        <f t="shared" si="335"/>
        <v>0.36949074074074079</v>
      </c>
      <c r="CA383" s="63">
        <f t="shared" si="336"/>
        <v>0.37504629629629638</v>
      </c>
      <c r="CB383" s="63">
        <f t="shared" si="337"/>
        <v>0.36458333333333343</v>
      </c>
      <c r="CC383" s="63">
        <f t="shared" si="338"/>
        <v>0.41041666666666671</v>
      </c>
      <c r="CD383" s="63">
        <f t="shared" si="339"/>
        <v>0.40028935185185188</v>
      </c>
      <c r="CE383" s="63">
        <f t="shared" si="340"/>
        <v>0.41070601851851857</v>
      </c>
      <c r="CF383" s="63">
        <f t="shared" si="341"/>
        <v>0.40717592592592577</v>
      </c>
      <c r="CG383" s="63">
        <f t="shared" si="342"/>
        <v>0.40648148148148133</v>
      </c>
      <c r="CH383" s="36"/>
      <c r="CI383" s="36"/>
      <c r="CJ383" s="36"/>
      <c r="CK383" s="36"/>
      <c r="CL383" s="60">
        <v>60</v>
      </c>
    </row>
    <row r="384" spans="1:90" ht="28.5" customHeight="1" x14ac:dyDescent="0.25">
      <c r="A384" s="37">
        <v>18</v>
      </c>
      <c r="C384" s="37"/>
      <c r="D384" s="37"/>
      <c r="E384" s="37"/>
      <c r="F384" s="83"/>
      <c r="G384" s="44"/>
      <c r="H384" s="44">
        <f t="shared" si="296"/>
        <v>110.23</v>
      </c>
      <c r="I384" s="83">
        <v>110.17</v>
      </c>
      <c r="J384" s="43">
        <f t="shared" si="345"/>
        <v>-5.44612871017539E-4</v>
      </c>
      <c r="K384" s="44">
        <f t="shared" si="346"/>
        <v>-6.0000000000002274E-2</v>
      </c>
      <c r="L384" s="76" t="s">
        <v>1116</v>
      </c>
      <c r="M384" s="122">
        <v>80</v>
      </c>
      <c r="N384" s="46">
        <f t="shared" si="302"/>
        <v>110.23</v>
      </c>
      <c r="O384" s="46">
        <v>-0.02</v>
      </c>
      <c r="P384" s="78">
        <v>110.23</v>
      </c>
      <c r="Q384" s="46">
        <v>-0.02</v>
      </c>
      <c r="R384" s="78">
        <v>110.25</v>
      </c>
      <c r="S384" s="46">
        <v>-0.02</v>
      </c>
      <c r="T384" s="78">
        <v>110.27</v>
      </c>
      <c r="U384" s="47" t="str">
        <f t="shared" si="343"/>
        <v/>
      </c>
      <c r="V384" s="47" t="str">
        <f t="shared" si="344"/>
        <v/>
      </c>
      <c r="W384" s="47"/>
      <c r="X384" s="47"/>
      <c r="Y384" s="47"/>
      <c r="Z384" s="47"/>
      <c r="AA384" s="47"/>
      <c r="AB384" s="47"/>
      <c r="AC384" s="47"/>
      <c r="AD384" s="47"/>
      <c r="AE384" s="51">
        <f t="shared" si="297"/>
        <v>18</v>
      </c>
      <c r="AF384" s="51" t="str">
        <f t="shared" si="298"/>
        <v/>
      </c>
      <c r="AG384" s="51" t="str">
        <f t="shared" si="299"/>
        <v/>
      </c>
      <c r="AH384" s="51" t="str">
        <f t="shared" si="300"/>
        <v/>
      </c>
      <c r="AI384" s="52">
        <f t="shared" si="301"/>
        <v>110.23</v>
      </c>
      <c r="AJ384" s="68"/>
      <c r="AK384" s="53"/>
      <c r="AL384" s="52"/>
      <c r="AM384" s="53">
        <f t="shared" si="303"/>
        <v>50</v>
      </c>
      <c r="AN384" s="53">
        <f>IF(AJ384&lt;&gt;"",IF(AJ384="o",VLOOKUP(AM384,OpenSect!$A$1:$D$11,2),IF(AJ384="u",VLOOKUP(AM384,UpHill!$A$1:$D$35,2),IF(AJ384="d",VLOOKUP(AM384,DownHill!$A$1:$D$29,2),IF(AJ384="f",VLOOKUP(AM384,FlatUnd!$A$2:$D$30,2),IF(AJ384="t",VLOOKUP(AM384,TimeAdd!$A$1:$D$176,2),IF(AJ384="l",VLOOKUP(AM384,SLimit!$A$1:$D$8,2),AN383)))))),AN383)</f>
        <v>60</v>
      </c>
      <c r="AO384" s="53">
        <f>IF(AJ384&lt;&gt;"",IF(AJ384="o",VLOOKUP(AM384,OpenSect!$A$1:$D$11,3),IF(AJ384="u",VLOOKUP(AM384,UpHill!$A$1:$D$35,3),IF(AJ384="d",VLOOKUP(AM384,DownHill!$A$3:$D$29,3),IF(AJ384="f",VLOOKUP(AM384,FlatUnd!$A$2:$D$30,3),IF(AJ384="t",VLOOKUP(AM384,TimeAdd!$A$1:$D$18,3),IF(AJ384="l",VLOOKUP(AM384,SLimit!$A$1:$D$8,3),AO383)))))),AO383)</f>
        <v>70</v>
      </c>
      <c r="AP384" s="53">
        <f>IF(AJ384&lt;&gt;"",IF(AJ384="o",VLOOKUP(AM384,OpenSect!$A$1:$D$11,4),IF(AJ384="u",VLOOKUP(AM384,UpHill!$A$1:$D$35,4),IF(AJ384="d",VLOOKUP(AM384,DownHill!$A$1:$D$29,4),IF(AJ384="f",VLOOKUP(AM384,FlatUnd!$A$2:$D$30,4),IF(AJ384="t",VLOOKUP(AM384,TimeAdd!$A$1:$D$18,4),IF(AJ384="l",VLOOKUP(AM384,SLimit!$A$1:$D$8,4),AP383)))))),AP383)</f>
        <v>80</v>
      </c>
      <c r="AQ384" s="53">
        <f t="shared" si="304"/>
        <v>80</v>
      </c>
      <c r="AR384" s="54" t="str">
        <f t="shared" si="305"/>
        <v>Lang [River]</v>
      </c>
      <c r="AS384" s="55"/>
      <c r="AT384" s="55"/>
      <c r="AU384" s="56">
        <f>IF(GroupStTimes!$A$8=0,MIN(CB384,CD384,CF384),MIN(BZ384,CB384,CD384,CF384))</f>
        <v>0.36461805555555565</v>
      </c>
      <c r="AV384" s="56">
        <f>IF(GroupStTimes!$A$8=0,MAX(CC384,CE384,CG384),MAX(CA384,CC384,CE384,CG384))</f>
        <v>0.41072916666666676</v>
      </c>
      <c r="AW384" s="57" t="str">
        <f t="shared" si="306"/>
        <v/>
      </c>
      <c r="AX384" s="58" t="str">
        <f t="shared" si="307"/>
        <v/>
      </c>
      <c r="AY384" s="58" t="str">
        <f t="shared" si="308"/>
        <v/>
      </c>
      <c r="AZ384" s="31">
        <f t="shared" si="309"/>
        <v>107.23</v>
      </c>
      <c r="BA384" s="59">
        <f t="shared" si="310"/>
        <v>0.36703703703703711</v>
      </c>
      <c r="BB384" s="59">
        <f t="shared" si="311"/>
        <v>0.3725925925925927</v>
      </c>
      <c r="BC384" s="59">
        <f t="shared" si="312"/>
        <v>0.36253472222222233</v>
      </c>
      <c r="BD384" s="59">
        <f t="shared" si="313"/>
        <v>0.40836805555555561</v>
      </c>
      <c r="BE384" s="59">
        <f t="shared" si="314"/>
        <v>0.39853009259259264</v>
      </c>
      <c r="BF384" s="59">
        <f t="shared" si="315"/>
        <v>0.40894675925925933</v>
      </c>
      <c r="BG384" s="59">
        <f t="shared" si="316"/>
        <v>0.40563657407407394</v>
      </c>
      <c r="BH384" s="59">
        <f t="shared" si="317"/>
        <v>0.4049421296296295</v>
      </c>
      <c r="BI384" s="31">
        <f t="shared" si="318"/>
        <v>3</v>
      </c>
      <c r="BJ384" s="61">
        <f t="shared" si="319"/>
        <v>0.06</v>
      </c>
      <c r="BK384" s="61">
        <f t="shared" si="320"/>
        <v>0.05</v>
      </c>
      <c r="BL384" s="61">
        <f t="shared" si="321"/>
        <v>4.2857142857142858E-2</v>
      </c>
      <c r="BM384" s="61">
        <f t="shared" si="322"/>
        <v>3.7499999999999999E-2</v>
      </c>
      <c r="BN384" s="62">
        <f t="shared" si="323"/>
        <v>0</v>
      </c>
      <c r="BO384" s="62">
        <f t="shared" si="324"/>
        <v>3</v>
      </c>
      <c r="BP384" s="62">
        <f t="shared" si="325"/>
        <v>36</v>
      </c>
      <c r="BQ384" s="62">
        <f t="shared" si="326"/>
        <v>0</v>
      </c>
      <c r="BR384" s="62">
        <f t="shared" si="327"/>
        <v>3</v>
      </c>
      <c r="BS384" s="62">
        <f t="shared" si="328"/>
        <v>0</v>
      </c>
      <c r="BT384" s="62">
        <f t="shared" si="329"/>
        <v>0</v>
      </c>
      <c r="BU384" s="62">
        <f t="shared" si="330"/>
        <v>2</v>
      </c>
      <c r="BV384" s="62">
        <f t="shared" si="331"/>
        <v>34</v>
      </c>
      <c r="BW384" s="62">
        <f t="shared" si="332"/>
        <v>0</v>
      </c>
      <c r="BX384" s="62">
        <f t="shared" si="333"/>
        <v>2</v>
      </c>
      <c r="BY384" s="62">
        <f t="shared" si="334"/>
        <v>15</v>
      </c>
      <c r="BZ384" s="63">
        <f t="shared" si="335"/>
        <v>0.36953703703703711</v>
      </c>
      <c r="CA384" s="63">
        <f t="shared" si="336"/>
        <v>0.3750925925925927</v>
      </c>
      <c r="CB384" s="63">
        <f t="shared" si="337"/>
        <v>0.36461805555555565</v>
      </c>
      <c r="CC384" s="63">
        <f t="shared" si="338"/>
        <v>0.41045138888888894</v>
      </c>
      <c r="CD384" s="63">
        <f t="shared" si="339"/>
        <v>0.40031250000000007</v>
      </c>
      <c r="CE384" s="63">
        <f t="shared" si="340"/>
        <v>0.41072916666666676</v>
      </c>
      <c r="CF384" s="63">
        <f t="shared" si="341"/>
        <v>0.40719907407407396</v>
      </c>
      <c r="CG384" s="63">
        <f t="shared" si="342"/>
        <v>0.40650462962962952</v>
      </c>
      <c r="CH384" s="36"/>
      <c r="CI384" s="36"/>
      <c r="CJ384" s="36"/>
      <c r="CK384" s="36"/>
      <c r="CL384" s="60">
        <v>60</v>
      </c>
    </row>
    <row r="385" spans="1:90" ht="28.5" customHeight="1" x14ac:dyDescent="0.25">
      <c r="A385" s="37">
        <v>18</v>
      </c>
      <c r="C385" s="37"/>
      <c r="D385" s="37"/>
      <c r="E385" s="37"/>
      <c r="F385" s="83"/>
      <c r="G385" s="44"/>
      <c r="H385" s="44">
        <f t="shared" si="296"/>
        <v>110.43</v>
      </c>
      <c r="I385" s="83">
        <v>110.37</v>
      </c>
      <c r="J385" s="43">
        <f t="shared" si="345"/>
        <v>-5.4362598532211898E-4</v>
      </c>
      <c r="K385" s="44">
        <f t="shared" si="346"/>
        <v>-6.0000000000002274E-2</v>
      </c>
      <c r="L385" s="76" t="s">
        <v>1117</v>
      </c>
      <c r="M385" s="122">
        <v>80</v>
      </c>
      <c r="N385" s="46">
        <f t="shared" si="302"/>
        <v>110.43</v>
      </c>
      <c r="O385" s="46">
        <v>-0.02</v>
      </c>
      <c r="P385" s="78">
        <v>110.43</v>
      </c>
      <c r="Q385" s="46">
        <v>-0.02</v>
      </c>
      <c r="R385" s="78">
        <v>110.45</v>
      </c>
      <c r="S385" s="46">
        <v>-0.02</v>
      </c>
      <c r="T385" s="78">
        <v>110.47</v>
      </c>
      <c r="U385" s="47" t="str">
        <f t="shared" si="343"/>
        <v/>
      </c>
      <c r="V385" s="47" t="str">
        <f t="shared" si="344"/>
        <v/>
      </c>
      <c r="W385" s="47"/>
      <c r="X385" s="47"/>
      <c r="Y385" s="47"/>
      <c r="Z385" s="47"/>
      <c r="AA385" s="47"/>
      <c r="AB385" s="47"/>
      <c r="AC385" s="47"/>
      <c r="AD385" s="47"/>
      <c r="AE385" s="51">
        <f t="shared" si="297"/>
        <v>18</v>
      </c>
      <c r="AF385" s="51" t="str">
        <f t="shared" si="298"/>
        <v/>
      </c>
      <c r="AG385" s="51" t="str">
        <f t="shared" si="299"/>
        <v/>
      </c>
      <c r="AH385" s="51" t="str">
        <f t="shared" si="300"/>
        <v/>
      </c>
      <c r="AI385" s="52">
        <f t="shared" si="301"/>
        <v>110.43</v>
      </c>
      <c r="AJ385" s="68"/>
      <c r="AK385" s="53"/>
      <c r="AL385" s="52"/>
      <c r="AM385" s="53">
        <f t="shared" si="303"/>
        <v>50</v>
      </c>
      <c r="AN385" s="53">
        <f>IF(AJ385&lt;&gt;"",IF(AJ385="o",VLOOKUP(AM385,OpenSect!$A$1:$D$11,2),IF(AJ385="u",VLOOKUP(AM385,UpHill!$A$1:$D$35,2),IF(AJ385="d",VLOOKUP(AM385,DownHill!$A$1:$D$29,2),IF(AJ385="f",VLOOKUP(AM385,FlatUnd!$A$2:$D$30,2),IF(AJ385="t",VLOOKUP(AM385,TimeAdd!$A$1:$D$176,2),IF(AJ385="l",VLOOKUP(AM385,SLimit!$A$1:$D$8,2),AN384)))))),AN384)</f>
        <v>60</v>
      </c>
      <c r="AO385" s="53">
        <f>IF(AJ385&lt;&gt;"",IF(AJ385="o",VLOOKUP(AM385,OpenSect!$A$1:$D$11,3),IF(AJ385="u",VLOOKUP(AM385,UpHill!$A$1:$D$35,3),IF(AJ385="d",VLOOKUP(AM385,DownHill!$A$3:$D$29,3),IF(AJ385="f",VLOOKUP(AM385,FlatUnd!$A$2:$D$30,3),IF(AJ385="t",VLOOKUP(AM385,TimeAdd!$A$1:$D$18,3),IF(AJ385="l",VLOOKUP(AM385,SLimit!$A$1:$D$8,3),AO384)))))),AO384)</f>
        <v>70</v>
      </c>
      <c r="AP385" s="53">
        <f>IF(AJ385&lt;&gt;"",IF(AJ385="o",VLOOKUP(AM385,OpenSect!$A$1:$D$11,4),IF(AJ385="u",VLOOKUP(AM385,UpHill!$A$1:$D$35,4),IF(AJ385="d",VLOOKUP(AM385,DownHill!$A$1:$D$29,4),IF(AJ385="f",VLOOKUP(AM385,FlatUnd!$A$2:$D$30,4),IF(AJ385="t",VLOOKUP(AM385,TimeAdd!$A$1:$D$18,4),IF(AJ385="l",VLOOKUP(AM385,SLimit!$A$1:$D$8,4),AP384)))))),AP384)</f>
        <v>80</v>
      </c>
      <c r="AQ385" s="53">
        <f t="shared" si="304"/>
        <v>80</v>
      </c>
      <c r="AR385" s="54" t="str">
        <f t="shared" si="305"/>
        <v xml:space="preserve">Diagrammatic sign:  Additional lane. </v>
      </c>
      <c r="AS385" s="55"/>
      <c r="AT385" s="55"/>
      <c r="AU385" s="56">
        <f>IF(GroupStTimes!$A$8=0,MIN(CB385,CD385,CF385),MIN(BZ385,CB385,CD385,CF385))</f>
        <v>0.36475694444444456</v>
      </c>
      <c r="AV385" s="56">
        <f>IF(GroupStTimes!$A$8=0,MAX(CC385,CE385,CG385),MAX(CA385,CC385,CE385,CG385))</f>
        <v>0.41085648148148157</v>
      </c>
      <c r="AW385" s="57" t="str">
        <f t="shared" si="306"/>
        <v/>
      </c>
      <c r="AX385" s="58" t="str">
        <f t="shared" si="307"/>
        <v/>
      </c>
      <c r="AY385" s="58" t="str">
        <f t="shared" si="308"/>
        <v/>
      </c>
      <c r="AZ385" s="31">
        <f t="shared" si="309"/>
        <v>107.23</v>
      </c>
      <c r="BA385" s="59">
        <f t="shared" si="310"/>
        <v>0.36703703703703711</v>
      </c>
      <c r="BB385" s="59">
        <f t="shared" si="311"/>
        <v>0.3725925925925927</v>
      </c>
      <c r="BC385" s="59">
        <f t="shared" si="312"/>
        <v>0.36253472222222233</v>
      </c>
      <c r="BD385" s="59">
        <f t="shared" si="313"/>
        <v>0.40836805555555561</v>
      </c>
      <c r="BE385" s="59">
        <f t="shared" si="314"/>
        <v>0.39853009259259264</v>
      </c>
      <c r="BF385" s="59">
        <f t="shared" si="315"/>
        <v>0.40894675925925933</v>
      </c>
      <c r="BG385" s="59">
        <f t="shared" si="316"/>
        <v>0.40563657407407394</v>
      </c>
      <c r="BH385" s="59">
        <f t="shared" si="317"/>
        <v>0.4049421296296295</v>
      </c>
      <c r="BI385" s="31">
        <f t="shared" si="318"/>
        <v>3.2000000000000028</v>
      </c>
      <c r="BJ385" s="61">
        <f t="shared" si="319"/>
        <v>6.4000000000000057E-2</v>
      </c>
      <c r="BK385" s="61">
        <f t="shared" si="320"/>
        <v>5.3333333333333378E-2</v>
      </c>
      <c r="BL385" s="61">
        <f t="shared" si="321"/>
        <v>4.5714285714285756E-2</v>
      </c>
      <c r="BM385" s="61">
        <f t="shared" si="322"/>
        <v>4.0000000000000036E-2</v>
      </c>
      <c r="BN385" s="62">
        <f t="shared" si="323"/>
        <v>0</v>
      </c>
      <c r="BO385" s="62">
        <f t="shared" si="324"/>
        <v>3</v>
      </c>
      <c r="BP385" s="62">
        <f t="shared" si="325"/>
        <v>50</v>
      </c>
      <c r="BQ385" s="62">
        <f t="shared" si="326"/>
        <v>0</v>
      </c>
      <c r="BR385" s="62">
        <f t="shared" si="327"/>
        <v>3</v>
      </c>
      <c r="BS385" s="62">
        <f t="shared" si="328"/>
        <v>12</v>
      </c>
      <c r="BT385" s="62">
        <f t="shared" si="329"/>
        <v>0</v>
      </c>
      <c r="BU385" s="62">
        <f t="shared" si="330"/>
        <v>2</v>
      </c>
      <c r="BV385" s="62">
        <f t="shared" si="331"/>
        <v>45</v>
      </c>
      <c r="BW385" s="62">
        <f t="shared" si="332"/>
        <v>0</v>
      </c>
      <c r="BX385" s="62">
        <f t="shared" si="333"/>
        <v>2</v>
      </c>
      <c r="BY385" s="62">
        <f t="shared" si="334"/>
        <v>24</v>
      </c>
      <c r="BZ385" s="63">
        <f t="shared" si="335"/>
        <v>0.36969907407407415</v>
      </c>
      <c r="CA385" s="63">
        <f t="shared" si="336"/>
        <v>0.37525462962962974</v>
      </c>
      <c r="CB385" s="63">
        <f t="shared" si="337"/>
        <v>0.36475694444444456</v>
      </c>
      <c r="CC385" s="63">
        <f t="shared" si="338"/>
        <v>0.41059027777777785</v>
      </c>
      <c r="CD385" s="63">
        <f t="shared" si="339"/>
        <v>0.40043981481481489</v>
      </c>
      <c r="CE385" s="63">
        <f t="shared" si="340"/>
        <v>0.41085648148148157</v>
      </c>
      <c r="CF385" s="63">
        <f t="shared" si="341"/>
        <v>0.40730324074074059</v>
      </c>
      <c r="CG385" s="63">
        <f t="shared" si="342"/>
        <v>0.40660879629629615</v>
      </c>
      <c r="CH385" s="36"/>
      <c r="CI385" s="36"/>
      <c r="CJ385" s="36"/>
      <c r="CK385" s="36"/>
      <c r="CL385" s="60">
        <v>60</v>
      </c>
    </row>
    <row r="386" spans="1:90" ht="28.5" customHeight="1" x14ac:dyDescent="0.25">
      <c r="A386" s="37">
        <v>18</v>
      </c>
      <c r="C386" s="37"/>
      <c r="D386" s="37"/>
      <c r="E386" s="37"/>
      <c r="F386" s="83"/>
      <c r="G386" s="44"/>
      <c r="H386" s="44">
        <f t="shared" si="296"/>
        <v>110.54</v>
      </c>
      <c r="I386" s="83">
        <v>110.49</v>
      </c>
      <c r="J386" s="43">
        <f t="shared" si="345"/>
        <v>-4.8269828340430512E-4</v>
      </c>
      <c r="K386" s="44">
        <f t="shared" si="346"/>
        <v>-5.333333333334167E-2</v>
      </c>
      <c r="L386" s="76" t="s">
        <v>1118</v>
      </c>
      <c r="M386" s="122">
        <v>80</v>
      </c>
      <c r="N386" s="46">
        <f t="shared" si="302"/>
        <v>110.54333333333334</v>
      </c>
      <c r="O386" s="46">
        <v>-0.02</v>
      </c>
      <c r="P386" s="78">
        <v>110.55</v>
      </c>
      <c r="Q386" s="46">
        <v>-0.02</v>
      </c>
      <c r="R386" s="78">
        <v>110.56</v>
      </c>
      <c r="S386" s="46">
        <v>-0.02</v>
      </c>
      <c r="T386" s="78">
        <v>110.58</v>
      </c>
      <c r="U386" s="47" t="str">
        <f t="shared" si="343"/>
        <v/>
      </c>
      <c r="V386" s="47" t="str">
        <f t="shared" si="344"/>
        <v/>
      </c>
      <c r="W386" s="47"/>
      <c r="X386" s="47"/>
      <c r="Y386" s="47"/>
      <c r="Z386" s="47"/>
      <c r="AA386" s="47"/>
      <c r="AB386" s="47"/>
      <c r="AC386" s="47"/>
      <c r="AD386" s="47"/>
      <c r="AE386" s="51">
        <f t="shared" si="297"/>
        <v>18</v>
      </c>
      <c r="AF386" s="51" t="str">
        <f t="shared" si="298"/>
        <v/>
      </c>
      <c r="AG386" s="51" t="str">
        <f t="shared" si="299"/>
        <v/>
      </c>
      <c r="AH386" s="51" t="str">
        <f t="shared" si="300"/>
        <v/>
      </c>
      <c r="AI386" s="52">
        <f t="shared" si="301"/>
        <v>110.54</v>
      </c>
      <c r="AJ386" s="68"/>
      <c r="AK386" s="53"/>
      <c r="AL386" s="52"/>
      <c r="AM386" s="53">
        <f t="shared" si="303"/>
        <v>50</v>
      </c>
      <c r="AN386" s="53">
        <f>IF(AJ386&lt;&gt;"",IF(AJ386="o",VLOOKUP(AM386,OpenSect!$A$1:$D$11,2),IF(AJ386="u",VLOOKUP(AM386,UpHill!$A$1:$D$35,2),IF(AJ386="d",VLOOKUP(AM386,DownHill!$A$1:$D$29,2),IF(AJ386="f",VLOOKUP(AM386,FlatUnd!$A$2:$D$30,2),IF(AJ386="t",VLOOKUP(AM386,TimeAdd!$A$1:$D$176,2),IF(AJ386="l",VLOOKUP(AM386,SLimit!$A$1:$D$8,2),AN385)))))),AN385)</f>
        <v>60</v>
      </c>
      <c r="AO386" s="53">
        <f>IF(AJ386&lt;&gt;"",IF(AJ386="o",VLOOKUP(AM386,OpenSect!$A$1:$D$11,3),IF(AJ386="u",VLOOKUP(AM386,UpHill!$A$1:$D$35,3),IF(AJ386="d",VLOOKUP(AM386,DownHill!$A$3:$D$29,3),IF(AJ386="f",VLOOKUP(AM386,FlatUnd!$A$2:$D$30,3),IF(AJ386="t",VLOOKUP(AM386,TimeAdd!$A$1:$D$18,3),IF(AJ386="l",VLOOKUP(AM386,SLimit!$A$1:$D$8,3),AO385)))))),AO385)</f>
        <v>70</v>
      </c>
      <c r="AP386" s="53">
        <f>IF(AJ386&lt;&gt;"",IF(AJ386="o",VLOOKUP(AM386,OpenSect!$A$1:$D$11,4),IF(AJ386="u",VLOOKUP(AM386,UpHill!$A$1:$D$35,4),IF(AJ386="d",VLOOKUP(AM386,DownHill!$A$1:$D$29,4),IF(AJ386="f",VLOOKUP(AM386,FlatUnd!$A$2:$D$30,4),IF(AJ386="t",VLOOKUP(AM386,TimeAdd!$A$1:$D$18,4),IF(AJ386="l",VLOOKUP(AM386,SLimit!$A$1:$D$8,4),AP385)))))),AP385)</f>
        <v>80</v>
      </c>
      <c r="AQ386" s="53">
        <f t="shared" si="304"/>
        <v>80</v>
      </c>
      <c r="AR386" s="54" t="str">
        <f t="shared" si="305"/>
        <v>59,0 km plate.</v>
      </c>
      <c r="AS386" s="55"/>
      <c r="AT386" s="55"/>
      <c r="AU386" s="56">
        <f>IF(GroupStTimes!$A$8=0,MIN(CB386,CD386,CF386),MIN(BZ386,CB386,CD386,CF386))</f>
        <v>0.36483796296296306</v>
      </c>
      <c r="AV386" s="56">
        <f>IF(GroupStTimes!$A$8=0,MAX(CC386,CE386,CG386),MAX(CA386,CC386,CE386,CG386))</f>
        <v>0.41091435185185193</v>
      </c>
      <c r="AW386" s="57" t="str">
        <f t="shared" si="306"/>
        <v/>
      </c>
      <c r="AX386" s="58" t="str">
        <f t="shared" si="307"/>
        <v/>
      </c>
      <c r="AY386" s="58" t="str">
        <f t="shared" si="308"/>
        <v/>
      </c>
      <c r="AZ386" s="31">
        <f t="shared" si="309"/>
        <v>107.23</v>
      </c>
      <c r="BA386" s="59">
        <f t="shared" si="310"/>
        <v>0.36703703703703711</v>
      </c>
      <c r="BB386" s="59">
        <f t="shared" si="311"/>
        <v>0.3725925925925927</v>
      </c>
      <c r="BC386" s="59">
        <f t="shared" si="312"/>
        <v>0.36253472222222233</v>
      </c>
      <c r="BD386" s="59">
        <f t="shared" si="313"/>
        <v>0.40836805555555561</v>
      </c>
      <c r="BE386" s="59">
        <f t="shared" si="314"/>
        <v>0.39853009259259264</v>
      </c>
      <c r="BF386" s="59">
        <f t="shared" si="315"/>
        <v>0.40894675925925933</v>
      </c>
      <c r="BG386" s="59">
        <f t="shared" si="316"/>
        <v>0.40563657407407394</v>
      </c>
      <c r="BH386" s="59">
        <f t="shared" si="317"/>
        <v>0.4049421296296295</v>
      </c>
      <c r="BI386" s="31">
        <f t="shared" si="318"/>
        <v>3.3100000000000023</v>
      </c>
      <c r="BJ386" s="61">
        <f t="shared" si="319"/>
        <v>6.620000000000005E-2</v>
      </c>
      <c r="BK386" s="61">
        <f t="shared" si="320"/>
        <v>5.5166666666666704E-2</v>
      </c>
      <c r="BL386" s="61">
        <f t="shared" si="321"/>
        <v>4.728571428571432E-2</v>
      </c>
      <c r="BM386" s="61">
        <f t="shared" si="322"/>
        <v>4.137500000000003E-2</v>
      </c>
      <c r="BN386" s="62">
        <f t="shared" si="323"/>
        <v>0</v>
      </c>
      <c r="BO386" s="62">
        <f t="shared" si="324"/>
        <v>3</v>
      </c>
      <c r="BP386" s="62">
        <f t="shared" si="325"/>
        <v>58</v>
      </c>
      <c r="BQ386" s="62">
        <f t="shared" si="326"/>
        <v>0</v>
      </c>
      <c r="BR386" s="62">
        <f t="shared" si="327"/>
        <v>3</v>
      </c>
      <c r="BS386" s="62">
        <f t="shared" si="328"/>
        <v>19</v>
      </c>
      <c r="BT386" s="62">
        <f t="shared" si="329"/>
        <v>0</v>
      </c>
      <c r="BU386" s="62">
        <f t="shared" si="330"/>
        <v>2</v>
      </c>
      <c r="BV386" s="62">
        <f t="shared" si="331"/>
        <v>50</v>
      </c>
      <c r="BW386" s="62">
        <f t="shared" si="332"/>
        <v>0</v>
      </c>
      <c r="BX386" s="62">
        <f t="shared" si="333"/>
        <v>2</v>
      </c>
      <c r="BY386" s="62">
        <f t="shared" si="334"/>
        <v>29</v>
      </c>
      <c r="BZ386" s="63">
        <f t="shared" si="335"/>
        <v>0.36979166666666674</v>
      </c>
      <c r="CA386" s="63">
        <f t="shared" si="336"/>
        <v>0.37534722222222233</v>
      </c>
      <c r="CB386" s="63">
        <f t="shared" si="337"/>
        <v>0.36483796296296306</v>
      </c>
      <c r="CC386" s="63">
        <f t="shared" si="338"/>
        <v>0.41067129629629634</v>
      </c>
      <c r="CD386" s="63">
        <f t="shared" si="339"/>
        <v>0.40049768518518525</v>
      </c>
      <c r="CE386" s="63">
        <f t="shared" si="340"/>
        <v>0.41091435185185193</v>
      </c>
      <c r="CF386" s="63">
        <f t="shared" si="341"/>
        <v>0.40736111111111095</v>
      </c>
      <c r="CG386" s="63">
        <f t="shared" si="342"/>
        <v>0.40666666666666651</v>
      </c>
      <c r="CH386" s="36"/>
      <c r="CI386" s="36"/>
      <c r="CJ386" s="36"/>
      <c r="CK386" s="36"/>
      <c r="CL386" s="60">
        <v>60</v>
      </c>
    </row>
    <row r="387" spans="1:90" ht="28.5" customHeight="1" x14ac:dyDescent="0.25">
      <c r="A387" s="37">
        <v>18</v>
      </c>
      <c r="C387" s="37"/>
      <c r="D387" s="37"/>
      <c r="E387" s="37"/>
      <c r="F387" s="83"/>
      <c r="G387" s="44"/>
      <c r="H387" s="44">
        <f t="shared" ref="H387:H450" si="347">ROUND(IF(G387="",N387,IF(P387="",N387,IF(R387="",(I387+(P387+O387))/2,IF(T387="",(I387+(P387+O387)+(R387+Q387))/3,(I387+(P387+O387)+(R387+Q387)+(T387+S387))/4)))),2)</f>
        <v>110.97</v>
      </c>
      <c r="I387" s="83">
        <v>110.91</v>
      </c>
      <c r="J387" s="43">
        <f t="shared" si="345"/>
        <v>-5.4097917230201502E-4</v>
      </c>
      <c r="K387" s="44">
        <f t="shared" si="346"/>
        <v>-6.0000000000016485E-2</v>
      </c>
      <c r="L387" s="76" t="s">
        <v>389</v>
      </c>
      <c r="M387" s="122">
        <v>80</v>
      </c>
      <c r="N387" s="46">
        <f t="shared" si="302"/>
        <v>110.97000000000001</v>
      </c>
      <c r="O387" s="46">
        <v>-0.02</v>
      </c>
      <c r="P387" s="78">
        <v>110.97</v>
      </c>
      <c r="Q387" s="46">
        <v>-0.02</v>
      </c>
      <c r="R387" s="78">
        <v>110.99</v>
      </c>
      <c r="S387" s="46">
        <v>-0.02</v>
      </c>
      <c r="T387" s="78">
        <v>111.01</v>
      </c>
      <c r="U387" s="47" t="str">
        <f t="shared" si="343"/>
        <v/>
      </c>
      <c r="V387" s="47" t="str">
        <f t="shared" si="344"/>
        <v/>
      </c>
      <c r="W387" s="47"/>
      <c r="X387" s="47"/>
      <c r="Y387" s="47"/>
      <c r="Z387" s="47"/>
      <c r="AA387" s="47"/>
      <c r="AB387" s="47"/>
      <c r="AC387" s="47"/>
      <c r="AD387" s="47"/>
      <c r="AE387" s="51">
        <f t="shared" si="297"/>
        <v>18</v>
      </c>
      <c r="AF387" s="51" t="str">
        <f t="shared" si="298"/>
        <v/>
      </c>
      <c r="AG387" s="51" t="str">
        <f t="shared" si="299"/>
        <v/>
      </c>
      <c r="AH387" s="51" t="str">
        <f t="shared" si="300"/>
        <v/>
      </c>
      <c r="AI387" s="52">
        <f t="shared" si="301"/>
        <v>110.97</v>
      </c>
      <c r="AJ387" s="68"/>
      <c r="AK387" s="53"/>
      <c r="AL387" s="52"/>
      <c r="AM387" s="53">
        <f t="shared" si="303"/>
        <v>50</v>
      </c>
      <c r="AN387" s="53">
        <f>IF(AJ387&lt;&gt;"",IF(AJ387="o",VLOOKUP(AM387,OpenSect!$A$1:$D$11,2),IF(AJ387="u",VLOOKUP(AM387,UpHill!$A$1:$D$35,2),IF(AJ387="d",VLOOKUP(AM387,DownHill!$A$1:$D$29,2),IF(AJ387="f",VLOOKUP(AM387,FlatUnd!$A$2:$D$30,2),IF(AJ387="t",VLOOKUP(AM387,TimeAdd!$A$1:$D$176,2),IF(AJ387="l",VLOOKUP(AM387,SLimit!$A$1:$D$8,2),AN386)))))),AN386)</f>
        <v>60</v>
      </c>
      <c r="AO387" s="53">
        <f>IF(AJ387&lt;&gt;"",IF(AJ387="o",VLOOKUP(AM387,OpenSect!$A$1:$D$11,3),IF(AJ387="u",VLOOKUP(AM387,UpHill!$A$1:$D$35,3),IF(AJ387="d",VLOOKUP(AM387,DownHill!$A$3:$D$29,3),IF(AJ387="f",VLOOKUP(AM387,FlatUnd!$A$2:$D$30,3),IF(AJ387="t",VLOOKUP(AM387,TimeAdd!$A$1:$D$18,3),IF(AJ387="l",VLOOKUP(AM387,SLimit!$A$1:$D$8,3),AO386)))))),AO386)</f>
        <v>70</v>
      </c>
      <c r="AP387" s="53">
        <f>IF(AJ387&lt;&gt;"",IF(AJ387="o",VLOOKUP(AM387,OpenSect!$A$1:$D$11,4),IF(AJ387="u",VLOOKUP(AM387,UpHill!$A$1:$D$35,4),IF(AJ387="d",VLOOKUP(AM387,DownHill!$A$1:$D$29,4),IF(AJ387="f",VLOOKUP(AM387,FlatUnd!$A$2:$D$30,4),IF(AJ387="t",VLOOKUP(AM387,TimeAdd!$A$1:$D$18,4),IF(AJ387="l",VLOOKUP(AM387,SLimit!$A$1:$D$8,4),AP386)))))),AP386)</f>
        <v>80</v>
      </c>
      <c r="AQ387" s="53">
        <f t="shared" si="304"/>
        <v>80</v>
      </c>
      <c r="AR387" s="54" t="str">
        <f t="shared" si="305"/>
        <v>Warning - Gentle curve{ left}.</v>
      </c>
      <c r="AS387" s="55"/>
      <c r="AT387" s="55"/>
      <c r="AU387" s="56">
        <f>IF(GroupStTimes!$A$8=0,MIN(CB387,CD387,CF387),MIN(BZ387,CB387,CD387,CF387))</f>
        <v>0.36512731481481492</v>
      </c>
      <c r="AV387" s="56">
        <f>IF(GroupStTimes!$A$8=0,MAX(CC387,CE387,CG387),MAX(CA387,CC387,CE387,CG387))</f>
        <v>0.41116898148148157</v>
      </c>
      <c r="AW387" s="57" t="str">
        <f t="shared" si="306"/>
        <v/>
      </c>
      <c r="AX387" s="58" t="str">
        <f t="shared" si="307"/>
        <v/>
      </c>
      <c r="AY387" s="58" t="str">
        <f t="shared" si="308"/>
        <v/>
      </c>
      <c r="AZ387" s="31">
        <f t="shared" si="309"/>
        <v>107.23</v>
      </c>
      <c r="BA387" s="59">
        <f t="shared" si="310"/>
        <v>0.36703703703703711</v>
      </c>
      <c r="BB387" s="59">
        <f t="shared" si="311"/>
        <v>0.3725925925925927</v>
      </c>
      <c r="BC387" s="59">
        <f t="shared" si="312"/>
        <v>0.36253472222222233</v>
      </c>
      <c r="BD387" s="59">
        <f t="shared" si="313"/>
        <v>0.40836805555555561</v>
      </c>
      <c r="BE387" s="59">
        <f t="shared" si="314"/>
        <v>0.39853009259259264</v>
      </c>
      <c r="BF387" s="59">
        <f t="shared" si="315"/>
        <v>0.40894675925925933</v>
      </c>
      <c r="BG387" s="59">
        <f t="shared" si="316"/>
        <v>0.40563657407407394</v>
      </c>
      <c r="BH387" s="59">
        <f t="shared" si="317"/>
        <v>0.4049421296296295</v>
      </c>
      <c r="BI387" s="31">
        <f t="shared" si="318"/>
        <v>3.7399999999999949</v>
      </c>
      <c r="BJ387" s="61">
        <f t="shared" si="319"/>
        <v>7.4799999999999894E-2</v>
      </c>
      <c r="BK387" s="61">
        <f t="shared" si="320"/>
        <v>6.2333333333333248E-2</v>
      </c>
      <c r="BL387" s="61">
        <f t="shared" si="321"/>
        <v>5.3428571428571353E-2</v>
      </c>
      <c r="BM387" s="61">
        <f t="shared" si="322"/>
        <v>4.6749999999999937E-2</v>
      </c>
      <c r="BN387" s="62">
        <f t="shared" si="323"/>
        <v>0</v>
      </c>
      <c r="BO387" s="62">
        <f t="shared" si="324"/>
        <v>4</v>
      </c>
      <c r="BP387" s="62">
        <f t="shared" si="325"/>
        <v>29</v>
      </c>
      <c r="BQ387" s="62">
        <f t="shared" si="326"/>
        <v>0</v>
      </c>
      <c r="BR387" s="62">
        <f t="shared" si="327"/>
        <v>3</v>
      </c>
      <c r="BS387" s="62">
        <f t="shared" si="328"/>
        <v>44</v>
      </c>
      <c r="BT387" s="62">
        <f t="shared" si="329"/>
        <v>0</v>
      </c>
      <c r="BU387" s="62">
        <f t="shared" si="330"/>
        <v>3</v>
      </c>
      <c r="BV387" s="62">
        <f t="shared" si="331"/>
        <v>12</v>
      </c>
      <c r="BW387" s="62">
        <f t="shared" si="332"/>
        <v>0</v>
      </c>
      <c r="BX387" s="62">
        <f t="shared" si="333"/>
        <v>2</v>
      </c>
      <c r="BY387" s="62">
        <f t="shared" si="334"/>
        <v>48</v>
      </c>
      <c r="BZ387" s="63">
        <f t="shared" si="335"/>
        <v>0.37015046296296306</v>
      </c>
      <c r="CA387" s="63">
        <f t="shared" si="336"/>
        <v>0.37570601851851865</v>
      </c>
      <c r="CB387" s="63">
        <f t="shared" si="337"/>
        <v>0.36512731481481492</v>
      </c>
      <c r="CC387" s="63">
        <f t="shared" si="338"/>
        <v>0.4109606481481482</v>
      </c>
      <c r="CD387" s="63">
        <f t="shared" si="339"/>
        <v>0.40075231481481488</v>
      </c>
      <c r="CE387" s="63">
        <f t="shared" si="340"/>
        <v>0.41116898148148157</v>
      </c>
      <c r="CF387" s="63">
        <f t="shared" si="341"/>
        <v>0.40758101851851841</v>
      </c>
      <c r="CG387" s="63">
        <f t="shared" si="342"/>
        <v>0.40688657407407397</v>
      </c>
      <c r="CH387" s="36"/>
      <c r="CI387" s="36"/>
      <c r="CJ387" s="36"/>
      <c r="CK387" s="36"/>
      <c r="CL387" s="60">
        <v>60</v>
      </c>
    </row>
    <row r="388" spans="1:90" ht="40.5" x14ac:dyDescent="0.25">
      <c r="A388" s="37">
        <v>18</v>
      </c>
      <c r="C388" s="37"/>
      <c r="D388" s="37"/>
      <c r="E388" s="37"/>
      <c r="F388" s="83"/>
      <c r="G388" s="44"/>
      <c r="H388" s="44">
        <f t="shared" si="347"/>
        <v>111.07</v>
      </c>
      <c r="I388" s="83">
        <v>111.01</v>
      </c>
      <c r="J388" s="43">
        <f t="shared" si="345"/>
        <v>-5.4049184758131941E-4</v>
      </c>
      <c r="K388" s="44">
        <f t="shared" si="346"/>
        <v>-6.0000000000002274E-2</v>
      </c>
      <c r="L388" s="76" t="s">
        <v>1690</v>
      </c>
      <c r="M388" s="122">
        <v>80</v>
      </c>
      <c r="N388" s="46">
        <f t="shared" si="302"/>
        <v>111.07000000000001</v>
      </c>
      <c r="O388" s="46">
        <v>-0.02</v>
      </c>
      <c r="P388" s="78">
        <v>111.07000000000001</v>
      </c>
      <c r="Q388" s="46">
        <v>-0.02</v>
      </c>
      <c r="R388" s="78">
        <v>111.09</v>
      </c>
      <c r="S388" s="46">
        <v>-0.02</v>
      </c>
      <c r="T388" s="78">
        <v>111.11</v>
      </c>
      <c r="U388" s="47" t="str">
        <f t="shared" si="343"/>
        <v/>
      </c>
      <c r="V388" s="47" t="str">
        <f t="shared" si="344"/>
        <v/>
      </c>
      <c r="W388" s="47"/>
      <c r="X388" s="47"/>
      <c r="Y388" s="47"/>
      <c r="Z388" s="47"/>
      <c r="AA388" s="47"/>
      <c r="AB388" s="47"/>
      <c r="AC388" s="47"/>
      <c r="AD388" s="47"/>
      <c r="AE388" s="51">
        <f t="shared" si="297"/>
        <v>18</v>
      </c>
      <c r="AF388" s="51" t="str">
        <f t="shared" si="298"/>
        <v/>
      </c>
      <c r="AG388" s="51" t="str">
        <f t="shared" si="299"/>
        <v/>
      </c>
      <c r="AH388" s="51" t="str">
        <f t="shared" si="300"/>
        <v/>
      </c>
      <c r="AI388" s="52">
        <f t="shared" si="301"/>
        <v>111.07</v>
      </c>
      <c r="AJ388" s="68"/>
      <c r="AK388" s="53"/>
      <c r="AL388" s="52"/>
      <c r="AM388" s="53">
        <f t="shared" si="303"/>
        <v>50</v>
      </c>
      <c r="AN388" s="53">
        <f>IF(AJ388&lt;&gt;"",IF(AJ388="o",VLOOKUP(AM388,OpenSect!$A$1:$D$11,2),IF(AJ388="u",VLOOKUP(AM388,UpHill!$A$1:$D$35,2),IF(AJ388="d",VLOOKUP(AM388,DownHill!$A$1:$D$29,2),IF(AJ388="f",VLOOKUP(AM388,FlatUnd!$A$2:$D$30,2),IF(AJ388="t",VLOOKUP(AM388,TimeAdd!$A$1:$D$176,2),IF(AJ388="l",VLOOKUP(AM388,SLimit!$A$1:$D$8,2),AN387)))))),AN387)</f>
        <v>60</v>
      </c>
      <c r="AO388" s="53">
        <f>IF(AJ388&lt;&gt;"",IF(AJ388="o",VLOOKUP(AM388,OpenSect!$A$1:$D$11,3),IF(AJ388="u",VLOOKUP(AM388,UpHill!$A$1:$D$35,3),IF(AJ388="d",VLOOKUP(AM388,DownHill!$A$3:$D$29,3),IF(AJ388="f",VLOOKUP(AM388,FlatUnd!$A$2:$D$30,3),IF(AJ388="t",VLOOKUP(AM388,TimeAdd!$A$1:$D$18,3),IF(AJ388="l",VLOOKUP(AM388,SLimit!$A$1:$D$8,3),AO387)))))),AO387)</f>
        <v>70</v>
      </c>
      <c r="AP388" s="53">
        <f>IF(AJ388&lt;&gt;"",IF(AJ388="o",VLOOKUP(AM388,OpenSect!$A$1:$D$11,4),IF(AJ388="u",VLOOKUP(AM388,UpHill!$A$1:$D$35,4),IF(AJ388="d",VLOOKUP(AM388,DownHill!$A$1:$D$29,4),IF(AJ388="f",VLOOKUP(AM388,FlatUnd!$A$2:$D$30,4),IF(AJ388="t",VLOOKUP(AM388,TimeAdd!$A$1:$D$18,4),IF(AJ388="l",VLOOKUP(AM388,SLimit!$A$1:$D$8,4),AP387)))))),AP387)</f>
        <v>80</v>
      </c>
      <c r="AQ388" s="53">
        <f t="shared" si="304"/>
        <v>80</v>
      </c>
      <c r="AR388" s="54" t="str">
        <f t="shared" si="305"/>
        <v>Diagrammatic Sign:  Traffic movement effected by obstruction.  500m</v>
      </c>
      <c r="AS388" s="55"/>
      <c r="AT388" s="55"/>
      <c r="AU388" s="56">
        <f>IF(GroupStTimes!$A$8=0,MIN(CB388,CD388,CF388),MIN(BZ388,CB388,CD388,CF388))</f>
        <v>0.36519675925925937</v>
      </c>
      <c r="AV388" s="56">
        <f>IF(GroupStTimes!$A$8=0,MAX(CC388,CE388,CG388),MAX(CA388,CC388,CE388,CG388))</f>
        <v>0.41122685185185193</v>
      </c>
      <c r="AW388" s="57" t="str">
        <f t="shared" si="306"/>
        <v/>
      </c>
      <c r="AX388" s="58" t="str">
        <f t="shared" si="307"/>
        <v/>
      </c>
      <c r="AY388" s="58" t="str">
        <f t="shared" si="308"/>
        <v/>
      </c>
      <c r="AZ388" s="31">
        <f t="shared" si="309"/>
        <v>107.23</v>
      </c>
      <c r="BA388" s="59">
        <f t="shared" si="310"/>
        <v>0.36703703703703711</v>
      </c>
      <c r="BB388" s="59">
        <f t="shared" si="311"/>
        <v>0.3725925925925927</v>
      </c>
      <c r="BC388" s="59">
        <f t="shared" si="312"/>
        <v>0.36253472222222233</v>
      </c>
      <c r="BD388" s="59">
        <f t="shared" si="313"/>
        <v>0.40836805555555561</v>
      </c>
      <c r="BE388" s="59">
        <f t="shared" si="314"/>
        <v>0.39853009259259264</v>
      </c>
      <c r="BF388" s="59">
        <f t="shared" si="315"/>
        <v>0.40894675925925933</v>
      </c>
      <c r="BG388" s="59">
        <f t="shared" si="316"/>
        <v>0.40563657407407394</v>
      </c>
      <c r="BH388" s="59">
        <f t="shared" si="317"/>
        <v>0.4049421296296295</v>
      </c>
      <c r="BI388" s="31">
        <f t="shared" si="318"/>
        <v>3.8399999999999892</v>
      </c>
      <c r="BJ388" s="61">
        <f t="shared" si="319"/>
        <v>7.6799999999999785E-2</v>
      </c>
      <c r="BK388" s="61">
        <f t="shared" si="320"/>
        <v>6.3999999999999821E-2</v>
      </c>
      <c r="BL388" s="61">
        <f t="shared" si="321"/>
        <v>5.4857142857142702E-2</v>
      </c>
      <c r="BM388" s="61">
        <f t="shared" si="322"/>
        <v>4.7999999999999862E-2</v>
      </c>
      <c r="BN388" s="62">
        <f t="shared" si="323"/>
        <v>0</v>
      </c>
      <c r="BO388" s="62">
        <f t="shared" si="324"/>
        <v>4</v>
      </c>
      <c r="BP388" s="62">
        <f t="shared" si="325"/>
        <v>36</v>
      </c>
      <c r="BQ388" s="62">
        <f t="shared" si="326"/>
        <v>0</v>
      </c>
      <c r="BR388" s="62">
        <f t="shared" si="327"/>
        <v>3</v>
      </c>
      <c r="BS388" s="62">
        <f t="shared" si="328"/>
        <v>50</v>
      </c>
      <c r="BT388" s="62">
        <f t="shared" si="329"/>
        <v>0</v>
      </c>
      <c r="BU388" s="62">
        <f t="shared" si="330"/>
        <v>3</v>
      </c>
      <c r="BV388" s="62">
        <f t="shared" si="331"/>
        <v>17</v>
      </c>
      <c r="BW388" s="62">
        <f t="shared" si="332"/>
        <v>0</v>
      </c>
      <c r="BX388" s="62">
        <f t="shared" si="333"/>
        <v>2</v>
      </c>
      <c r="BY388" s="62">
        <f t="shared" si="334"/>
        <v>53</v>
      </c>
      <c r="BZ388" s="63">
        <f t="shared" si="335"/>
        <v>0.37023148148148155</v>
      </c>
      <c r="CA388" s="63">
        <f t="shared" si="336"/>
        <v>0.37578703703703714</v>
      </c>
      <c r="CB388" s="63">
        <f t="shared" si="337"/>
        <v>0.36519675925925937</v>
      </c>
      <c r="CC388" s="63">
        <f t="shared" si="338"/>
        <v>0.41103009259259266</v>
      </c>
      <c r="CD388" s="63">
        <f t="shared" si="339"/>
        <v>0.40081018518518524</v>
      </c>
      <c r="CE388" s="63">
        <f t="shared" si="340"/>
        <v>0.41122685185185193</v>
      </c>
      <c r="CF388" s="63">
        <f t="shared" si="341"/>
        <v>0.40763888888888877</v>
      </c>
      <c r="CG388" s="63">
        <f t="shared" si="342"/>
        <v>0.40694444444444433</v>
      </c>
      <c r="CH388" s="36"/>
      <c r="CI388" s="36"/>
      <c r="CJ388" s="36"/>
      <c r="CK388" s="36"/>
      <c r="CL388" s="60">
        <v>60</v>
      </c>
    </row>
    <row r="389" spans="1:90" ht="40.5" x14ac:dyDescent="0.25">
      <c r="A389" s="37">
        <v>18</v>
      </c>
      <c r="C389" s="37"/>
      <c r="D389" s="37"/>
      <c r="E389" s="37"/>
      <c r="F389" s="83"/>
      <c r="G389" s="44"/>
      <c r="H389" s="44">
        <f t="shared" si="347"/>
        <v>111.32</v>
      </c>
      <c r="I389" s="83">
        <v>111.26</v>
      </c>
      <c r="J389" s="43">
        <f t="shared" si="345"/>
        <v>-5.3927736832646298E-4</v>
      </c>
      <c r="K389" s="44">
        <f t="shared" si="346"/>
        <v>-6.0000000000002274E-2</v>
      </c>
      <c r="L389" s="76" t="s">
        <v>1691</v>
      </c>
      <c r="M389" s="122">
        <v>80</v>
      </c>
      <c r="N389" s="46">
        <f t="shared" si="302"/>
        <v>111.32000000000001</v>
      </c>
      <c r="O389" s="46">
        <v>-0.02</v>
      </c>
      <c r="P389" s="78">
        <v>111.32000000000001</v>
      </c>
      <c r="Q389" s="46">
        <v>-0.02</v>
      </c>
      <c r="R389" s="78">
        <v>111.34</v>
      </c>
      <c r="S389" s="46">
        <v>-0.02</v>
      </c>
      <c r="T389" s="78">
        <v>111.36</v>
      </c>
      <c r="U389" s="47" t="str">
        <f t="shared" si="343"/>
        <v/>
      </c>
      <c r="V389" s="47" t="str">
        <f t="shared" si="344"/>
        <v/>
      </c>
      <c r="W389" s="47"/>
      <c r="X389" s="47"/>
      <c r="Y389" s="47"/>
      <c r="Z389" s="47"/>
      <c r="AA389" s="47"/>
      <c r="AB389" s="47"/>
      <c r="AC389" s="47"/>
      <c r="AD389" s="47"/>
      <c r="AE389" s="51">
        <f t="shared" ref="AE389:AE452" si="348">IF(A389="","",A389)</f>
        <v>18</v>
      </c>
      <c r="AF389" s="51" t="str">
        <f t="shared" ref="AF389:AF452" si="349">IF(B389="","",B389)</f>
        <v/>
      </c>
      <c r="AG389" s="51" t="str">
        <f t="shared" ref="AG389:AG452" si="350">IF(C389="","",C389)</f>
        <v/>
      </c>
      <c r="AH389" s="51" t="str">
        <f t="shared" ref="AH389:AH452" si="351">IF(D389="","",D389)</f>
        <v/>
      </c>
      <c r="AI389" s="52">
        <f t="shared" ref="AI389:AI452" si="352">H389</f>
        <v>111.32</v>
      </c>
      <c r="AJ389" s="68"/>
      <c r="AK389" s="53"/>
      <c r="AL389" s="52"/>
      <c r="AM389" s="53">
        <f t="shared" si="303"/>
        <v>50</v>
      </c>
      <c r="AN389" s="53">
        <f>IF(AJ389&lt;&gt;"",IF(AJ389="o",VLOOKUP(AM389,OpenSect!$A$1:$D$11,2),IF(AJ389="u",VLOOKUP(AM389,UpHill!$A$1:$D$35,2),IF(AJ389="d",VLOOKUP(AM389,DownHill!$A$1:$D$29,2),IF(AJ389="f",VLOOKUP(AM389,FlatUnd!$A$2:$D$30,2),IF(AJ389="t",VLOOKUP(AM389,TimeAdd!$A$1:$D$176,2),IF(AJ389="l",VLOOKUP(AM389,SLimit!$A$1:$D$8,2),AN388)))))),AN388)</f>
        <v>60</v>
      </c>
      <c r="AO389" s="53">
        <f>IF(AJ389&lt;&gt;"",IF(AJ389="o",VLOOKUP(AM389,OpenSect!$A$1:$D$11,3),IF(AJ389="u",VLOOKUP(AM389,UpHill!$A$1:$D$35,3),IF(AJ389="d",VLOOKUP(AM389,DownHill!$A$3:$D$29,3),IF(AJ389="f",VLOOKUP(AM389,FlatUnd!$A$2:$D$30,3),IF(AJ389="t",VLOOKUP(AM389,TimeAdd!$A$1:$D$18,3),IF(AJ389="l",VLOOKUP(AM389,SLimit!$A$1:$D$8,3),AO388)))))),AO388)</f>
        <v>70</v>
      </c>
      <c r="AP389" s="53">
        <f>IF(AJ389&lt;&gt;"",IF(AJ389="o",VLOOKUP(AM389,OpenSect!$A$1:$D$11,4),IF(AJ389="u",VLOOKUP(AM389,UpHill!$A$1:$D$35,4),IF(AJ389="d",VLOOKUP(AM389,DownHill!$A$1:$D$29,4),IF(AJ389="f",VLOOKUP(AM389,FlatUnd!$A$2:$D$30,4),IF(AJ389="t",VLOOKUP(AM389,TimeAdd!$A$1:$D$18,4),IF(AJ389="l",VLOOKUP(AM389,SLimit!$A$1:$D$8,4),AP388)))))),AP388)</f>
        <v>80</v>
      </c>
      <c r="AQ389" s="53">
        <f t="shared" si="304"/>
        <v>80</v>
      </c>
      <c r="AR389" s="54" t="str">
        <f t="shared" si="305"/>
        <v>Diagrammatic Sign:  Traffic movement effected by obstruction.  250m</v>
      </c>
      <c r="AS389" s="55"/>
      <c r="AT389" s="55"/>
      <c r="AU389" s="56">
        <f>IF(GroupStTimes!$A$8=0,MIN(CB389,CD389,CF389),MIN(BZ389,CB389,CD389,CF389))</f>
        <v>0.36537037037037046</v>
      </c>
      <c r="AV389" s="56">
        <f>IF(GroupStTimes!$A$8=0,MAX(CC389,CE389,CG389),MAX(CA389,CC389,CE389,CG389))</f>
        <v>0.41137731481481488</v>
      </c>
      <c r="AW389" s="57" t="str">
        <f t="shared" si="306"/>
        <v/>
      </c>
      <c r="AX389" s="58" t="str">
        <f t="shared" si="307"/>
        <v/>
      </c>
      <c r="AY389" s="58" t="str">
        <f t="shared" si="308"/>
        <v/>
      </c>
      <c r="AZ389" s="31">
        <f t="shared" si="309"/>
        <v>107.23</v>
      </c>
      <c r="BA389" s="59">
        <f t="shared" si="310"/>
        <v>0.36703703703703711</v>
      </c>
      <c r="BB389" s="59">
        <f t="shared" si="311"/>
        <v>0.3725925925925927</v>
      </c>
      <c r="BC389" s="59">
        <f t="shared" si="312"/>
        <v>0.36253472222222233</v>
      </c>
      <c r="BD389" s="59">
        <f t="shared" si="313"/>
        <v>0.40836805555555561</v>
      </c>
      <c r="BE389" s="59">
        <f t="shared" si="314"/>
        <v>0.39853009259259264</v>
      </c>
      <c r="BF389" s="59">
        <f t="shared" si="315"/>
        <v>0.40894675925925933</v>
      </c>
      <c r="BG389" s="59">
        <f t="shared" si="316"/>
        <v>0.40563657407407394</v>
      </c>
      <c r="BH389" s="59">
        <f t="shared" si="317"/>
        <v>0.4049421296296295</v>
      </c>
      <c r="BI389" s="31">
        <f t="shared" si="318"/>
        <v>4.0899999999999892</v>
      </c>
      <c r="BJ389" s="61">
        <f t="shared" si="319"/>
        <v>8.179999999999979E-2</v>
      </c>
      <c r="BK389" s="61">
        <f t="shared" si="320"/>
        <v>6.8166666666666487E-2</v>
      </c>
      <c r="BL389" s="61">
        <f t="shared" si="321"/>
        <v>5.8428571428571274E-2</v>
      </c>
      <c r="BM389" s="61">
        <f t="shared" si="322"/>
        <v>5.1124999999999865E-2</v>
      </c>
      <c r="BN389" s="62">
        <f t="shared" si="323"/>
        <v>0</v>
      </c>
      <c r="BO389" s="62">
        <f t="shared" si="324"/>
        <v>4</v>
      </c>
      <c r="BP389" s="62">
        <f t="shared" si="325"/>
        <v>54</v>
      </c>
      <c r="BQ389" s="62">
        <f t="shared" si="326"/>
        <v>0</v>
      </c>
      <c r="BR389" s="62">
        <f t="shared" si="327"/>
        <v>4</v>
      </c>
      <c r="BS389" s="62">
        <f t="shared" si="328"/>
        <v>5</v>
      </c>
      <c r="BT389" s="62">
        <f t="shared" si="329"/>
        <v>0</v>
      </c>
      <c r="BU389" s="62">
        <f t="shared" si="330"/>
        <v>3</v>
      </c>
      <c r="BV389" s="62">
        <f t="shared" si="331"/>
        <v>30</v>
      </c>
      <c r="BW389" s="62">
        <f t="shared" si="332"/>
        <v>0</v>
      </c>
      <c r="BX389" s="62">
        <f t="shared" si="333"/>
        <v>3</v>
      </c>
      <c r="BY389" s="62">
        <f t="shared" si="334"/>
        <v>4</v>
      </c>
      <c r="BZ389" s="63">
        <f t="shared" si="335"/>
        <v>0.37043981481481486</v>
      </c>
      <c r="CA389" s="63">
        <f t="shared" si="336"/>
        <v>0.37599537037037045</v>
      </c>
      <c r="CB389" s="63">
        <f t="shared" si="337"/>
        <v>0.36537037037037046</v>
      </c>
      <c r="CC389" s="63">
        <f t="shared" si="338"/>
        <v>0.41120370370370374</v>
      </c>
      <c r="CD389" s="63">
        <f t="shared" si="339"/>
        <v>0.40096064814814819</v>
      </c>
      <c r="CE389" s="63">
        <f t="shared" si="340"/>
        <v>0.41137731481481488</v>
      </c>
      <c r="CF389" s="63">
        <f t="shared" si="341"/>
        <v>0.40776620370370359</v>
      </c>
      <c r="CG389" s="63">
        <f t="shared" si="342"/>
        <v>0.40707175925925915</v>
      </c>
      <c r="CH389" s="36"/>
      <c r="CI389" s="36"/>
      <c r="CJ389" s="36"/>
      <c r="CK389" s="36"/>
      <c r="CL389" s="60">
        <v>60</v>
      </c>
    </row>
    <row r="390" spans="1:90" ht="28.5" customHeight="1" x14ac:dyDescent="0.25">
      <c r="A390" s="37">
        <v>18</v>
      </c>
      <c r="C390" s="37"/>
      <c r="D390" s="37"/>
      <c r="E390" s="37"/>
      <c r="F390" s="83"/>
      <c r="G390" s="44"/>
      <c r="H390" s="44">
        <f t="shared" si="347"/>
        <v>111.54</v>
      </c>
      <c r="I390" s="83">
        <v>111.49</v>
      </c>
      <c r="J390" s="43">
        <f t="shared" si="345"/>
        <v>-4.7836876251988226E-4</v>
      </c>
      <c r="K390" s="44">
        <f t="shared" si="346"/>
        <v>-5.333333333334167E-2</v>
      </c>
      <c r="L390" s="76" t="s">
        <v>1119</v>
      </c>
      <c r="M390" s="122">
        <v>80</v>
      </c>
      <c r="N390" s="46">
        <f t="shared" ref="N390:N453" si="353">IF(P390="",((I390-I389)+H389),IF(R390="",(P390+O390),IF(T390="",((P390+O390)+(R390+Q390))/2,((P390+O390)+(R390+Q390)+(T390+S390))/3)))</f>
        <v>111.54333333333334</v>
      </c>
      <c r="O390" s="46">
        <v>-0.02</v>
      </c>
      <c r="P390" s="78">
        <v>111.55</v>
      </c>
      <c r="Q390" s="46">
        <v>-0.02</v>
      </c>
      <c r="R390" s="78">
        <v>111.56</v>
      </c>
      <c r="S390" s="46">
        <v>-0.02</v>
      </c>
      <c r="T390" s="78">
        <v>111.58</v>
      </c>
      <c r="U390" s="47" t="str">
        <f t="shared" si="343"/>
        <v/>
      </c>
      <c r="V390" s="47" t="str">
        <f t="shared" si="344"/>
        <v/>
      </c>
      <c r="W390" s="47"/>
      <c r="X390" s="47"/>
      <c r="Y390" s="47"/>
      <c r="Z390" s="47"/>
      <c r="AA390" s="47"/>
      <c r="AB390" s="47"/>
      <c r="AC390" s="47"/>
      <c r="AD390" s="47"/>
      <c r="AE390" s="51">
        <f t="shared" si="348"/>
        <v>18</v>
      </c>
      <c r="AF390" s="51" t="str">
        <f t="shared" si="349"/>
        <v/>
      </c>
      <c r="AG390" s="51" t="str">
        <f t="shared" si="350"/>
        <v/>
      </c>
      <c r="AH390" s="51" t="str">
        <f t="shared" si="351"/>
        <v/>
      </c>
      <c r="AI390" s="52">
        <f t="shared" si="352"/>
        <v>111.54</v>
      </c>
      <c r="AJ390" s="68"/>
      <c r="AK390" s="53"/>
      <c r="AL390" s="52"/>
      <c r="AM390" s="53">
        <f t="shared" ref="AM390:AM453" si="354">IF(OR(AJ390="",AJ390="m"),AM389,IF(AH390&lt;&gt;"",AH390,""))</f>
        <v>50</v>
      </c>
      <c r="AN390" s="53">
        <f>IF(AJ390&lt;&gt;"",IF(AJ390="o",VLOOKUP(AM390,OpenSect!$A$1:$D$11,2),IF(AJ390="u",VLOOKUP(AM390,UpHill!$A$1:$D$35,2),IF(AJ390="d",VLOOKUP(AM390,DownHill!$A$1:$D$29,2),IF(AJ390="f",VLOOKUP(AM390,FlatUnd!$A$2:$D$30,2),IF(AJ390="t",VLOOKUP(AM390,TimeAdd!$A$1:$D$176,2),IF(AJ390="l",VLOOKUP(AM390,SLimit!$A$1:$D$8,2),AN389)))))),AN389)</f>
        <v>60</v>
      </c>
      <c r="AO390" s="53">
        <f>IF(AJ390&lt;&gt;"",IF(AJ390="o",VLOOKUP(AM390,OpenSect!$A$1:$D$11,3),IF(AJ390="u",VLOOKUP(AM390,UpHill!$A$1:$D$35,3),IF(AJ390="d",VLOOKUP(AM390,DownHill!$A$3:$D$29,3),IF(AJ390="f",VLOOKUP(AM390,FlatUnd!$A$2:$D$30,3),IF(AJ390="t",VLOOKUP(AM390,TimeAdd!$A$1:$D$18,3),IF(AJ390="l",VLOOKUP(AM390,SLimit!$A$1:$D$8,3),AO389)))))),AO389)</f>
        <v>70</v>
      </c>
      <c r="AP390" s="53">
        <f>IF(AJ390&lt;&gt;"",IF(AJ390="o",VLOOKUP(AM390,OpenSect!$A$1:$D$11,4),IF(AJ390="u",VLOOKUP(AM390,UpHill!$A$1:$D$35,4),IF(AJ390="d",VLOOKUP(AM390,DownHill!$A$1:$D$29,4),IF(AJ390="f",VLOOKUP(AM390,FlatUnd!$A$2:$D$30,4),IF(AJ390="t",VLOOKUP(AM390,TimeAdd!$A$1:$D$18,4),IF(AJ390="l",VLOOKUP(AM390,SLimit!$A$1:$D$8,4),AP389)))))),AP389)</f>
        <v>80</v>
      </c>
      <c r="AQ390" s="53">
        <f t="shared" ref="AQ390:AQ453" si="355">M390</f>
        <v>80</v>
      </c>
      <c r="AR390" s="54" t="str">
        <f t="shared" ref="AR390:AR453" si="356">L390</f>
        <v>60,0 km plate.</v>
      </c>
      <c r="AS390" s="55"/>
      <c r="AT390" s="55"/>
      <c r="AU390" s="56">
        <f>IF(GroupStTimes!$A$8=0,MIN(CB390,CD390,CF390),MIN(BZ390,CB390,CD390,CF390))</f>
        <v>0.3655324074074075</v>
      </c>
      <c r="AV390" s="56">
        <f>IF(GroupStTimes!$A$8=0,MAX(CC390,CE390,CG390),MAX(CA390,CC390,CE390,CG390))</f>
        <v>0.41151620370370379</v>
      </c>
      <c r="AW390" s="57" t="str">
        <f t="shared" ref="AW390:AW453" si="357">IF(U390="","",CONCATENATE(FIXED(U390,5),"  ",FIXED(V390,5)))</f>
        <v/>
      </c>
      <c r="AX390" s="58" t="str">
        <f t="shared" ref="AX390:AX453" si="358">IF(AJ390="m",ROUND(W390,5),"")</f>
        <v/>
      </c>
      <c r="AY390" s="58" t="str">
        <f t="shared" ref="AY390:AY453" si="359">IF(AJ390="m",ROUND(X390,5),"")</f>
        <v/>
      </c>
      <c r="AZ390" s="31">
        <f t="shared" ref="AZ390:AZ453" si="360">IF(AND(AM389=AM388,AN389=AN388,AO389=AO388,AP389=AP388,AJ390&lt;&gt;"t"),AZ389,IF(AJ390="t",AI390,AI389))</f>
        <v>107.23</v>
      </c>
      <c r="BA390" s="59">
        <f t="shared" ref="BA390:BA453" si="361">IF(AND($AM389=$AM388,$AN389=AN388,$AO389=$AO388,$AP389=$AP388,$AJ390&lt;&gt;"t"),BA389,BZ389)</f>
        <v>0.36703703703703711</v>
      </c>
      <c r="BB390" s="59">
        <f t="shared" ref="BB390:BB453" si="362">IF(AND($AM389=$AM388,$AN389=AN388,$AO389=$AO388,$AP389=$AP388,$AJ390&lt;&gt;"t"),BB389,CA389)</f>
        <v>0.3725925925925927</v>
      </c>
      <c r="BC390" s="59">
        <f t="shared" ref="BC390:BC453" si="363">IF(AND($AM389=$AM388,$AN389=AN388,$AO389=$AO388,$AP389=$AP388,$AJ390&lt;&gt;"t"),BC389,CB389)</f>
        <v>0.36253472222222233</v>
      </c>
      <c r="BD390" s="59">
        <f t="shared" ref="BD390:BD453" si="364">IF(AND($AM389=$AM388,$AN389=AN388,$AO389=$AO388,$AP389=$AP388,$AJ390&lt;&gt;"t"),BD389,CC389)</f>
        <v>0.40836805555555561</v>
      </c>
      <c r="BE390" s="59">
        <f t="shared" ref="BE390:BE453" si="365">IF(AND($AM389=$AM388,$AN389=AN388,$AO389=$AO388,$AP389=$AP388,$AJ390&lt;&gt;"t"),BE389,CD389)</f>
        <v>0.39853009259259264</v>
      </c>
      <c r="BF390" s="59">
        <f t="shared" ref="BF390:BF453" si="366">IF(AND($AM389=$AM388,$AN389=AN388,$AO389=$AO388,$AP389=$AP388,$AJ390&lt;&gt;"t"),BF389,CE389)</f>
        <v>0.40894675925925933</v>
      </c>
      <c r="BG390" s="59">
        <f t="shared" ref="BG390:BG453" si="367">IF(AND($AM389=$AM388,$AN389=AN388,$AO389=$AO388,$AP389=$AP388,$AJ390&lt;&gt;"t"),BG389,CF389)</f>
        <v>0.40563657407407394</v>
      </c>
      <c r="BH390" s="59">
        <f t="shared" ref="BH390:BH453" si="368">IF(AND($AM389=$AM388,$AN389=AN388,$AO389=$AO388,$AP389=$AP388,$AJ390&lt;&gt;"t"),BH389,CG389)</f>
        <v>0.4049421296296295</v>
      </c>
      <c r="BI390" s="31">
        <f t="shared" ref="BI390:BI453" si="369">AI390-AZ390</f>
        <v>4.3100000000000023</v>
      </c>
      <c r="BJ390" s="61">
        <f t="shared" ref="BJ390:BJ453" si="370">IF($AJ389="t",IF(AM388=0,0,$BI390/AM388),IF(AM389=0,0,$BI390/AM389))</f>
        <v>8.620000000000004E-2</v>
      </c>
      <c r="BK390" s="61">
        <f t="shared" ref="BK390:BK453" si="371">IF($AJ389="t",IF(AN388=0,0,$BI390/AN388),IF(AN389=0,0,$BI390/AN389))</f>
        <v>7.1833333333333374E-2</v>
      </c>
      <c r="BL390" s="61">
        <f t="shared" ref="BL390:BL453" si="372">IF($AJ389="t",IF(AO388=0,0,$BI390/AO388),IF(AO389=0,0,$BI390/AO389))</f>
        <v>6.1571428571428603E-2</v>
      </c>
      <c r="BM390" s="61">
        <f t="shared" ref="BM390:BM453" si="373">IF($AJ389="t",IF(AP388=0,0,$BI390/AP388),IF(AP389=0,0,$BI390/AP389))</f>
        <v>5.3875000000000027E-2</v>
      </c>
      <c r="BN390" s="62">
        <f t="shared" ref="BN390:BN453" si="374">IF(AJ390="t",0,INT(BJ390))</f>
        <v>0</v>
      </c>
      <c r="BO390" s="62">
        <f t="shared" ref="BO390:BO453" si="375">IF(AJ390="t",AM390,IF(INT((BJ390-BN390)*60)&lt;0,1,INT((BJ390-BN390)*60)))</f>
        <v>5</v>
      </c>
      <c r="BP390" s="62">
        <f t="shared" ref="BP390:BP453" si="376">IF(AJ390="t",0,ROUND((((BJ390-BN390)*60)-BO390)*60,0))</f>
        <v>10</v>
      </c>
      <c r="BQ390" s="62">
        <f t="shared" ref="BQ390:BQ453" si="377">IF(AJ390="t",0,INT(BK390))</f>
        <v>0</v>
      </c>
      <c r="BR390" s="62">
        <f t="shared" ref="BR390:BR453" si="378">IF(AJ390="t",AN390,IF(INT((BK390-BQ390)*60)&lt;0,1,INT((BK390-BQ390)*60)))</f>
        <v>4</v>
      </c>
      <c r="BS390" s="62">
        <f t="shared" ref="BS390:BS453" si="379">IF(AJ390="t",0,ROUND((((BK390-BQ390)*60)-BR390)*60,0))</f>
        <v>19</v>
      </c>
      <c r="BT390" s="62">
        <f t="shared" ref="BT390:BT453" si="380">IF(AJ390="t",0,INT(BL390))</f>
        <v>0</v>
      </c>
      <c r="BU390" s="62">
        <f t="shared" ref="BU390:BU453" si="381">IF(AJ390="t",AO390,IF(INT((BL390-BT390)*60)&lt;0,1,INT((BL390-BT390)*60)))</f>
        <v>3</v>
      </c>
      <c r="BV390" s="62">
        <f t="shared" ref="BV390:BV453" si="382">IF(AJ390="t",0,ROUND((((BL390-BT390)*60)-BU390)*60,0))</f>
        <v>42</v>
      </c>
      <c r="BW390" s="62">
        <f t="shared" ref="BW390:BW453" si="383">IF(AJ390="t",0,INT(BM390))</f>
        <v>0</v>
      </c>
      <c r="BX390" s="62">
        <f t="shared" ref="BX390:BX453" si="384">IF(AJ390="t",AP390,IF(INT((BM390-BW390)*60)&lt;0,1,INT((BM390-BW390)*60)))</f>
        <v>3</v>
      </c>
      <c r="BY390" s="62">
        <f t="shared" ref="BY390:BY453" si="385">IF(AJ390="t",0,ROUND((((BM390-BW390)*60)-BX390)*60,0))</f>
        <v>14</v>
      </c>
      <c r="BZ390" s="63">
        <f t="shared" ref="BZ390:BZ453" si="386">BA390+TIME(BN390,BO390,BP390)</f>
        <v>0.37062500000000009</v>
      </c>
      <c r="CA390" s="63">
        <f t="shared" ref="CA390:CA453" si="387">BB390+TIME(BN390,BO390,BP390)</f>
        <v>0.37618055555555568</v>
      </c>
      <c r="CB390" s="63">
        <f t="shared" ref="CB390:CB453" si="388">BC390+TIME(BQ390,BR390,BS390)</f>
        <v>0.3655324074074075</v>
      </c>
      <c r="CC390" s="63">
        <f t="shared" ref="CC390:CC453" si="389">BD390+TIME(BQ390,BR390,BS390)</f>
        <v>0.41136574074074078</v>
      </c>
      <c r="CD390" s="63">
        <f t="shared" ref="CD390:CD453" si="390">BE390+TIME(BT390,BU390,BV390)</f>
        <v>0.4010995370370371</v>
      </c>
      <c r="CE390" s="63">
        <f t="shared" ref="CE390:CE453" si="391">BF390+TIME(BT390,BU390,BV390)</f>
        <v>0.41151620370370379</v>
      </c>
      <c r="CF390" s="63">
        <f t="shared" ref="CF390:CF453" si="392">BG390+TIME(BW390,BX390,BY390)</f>
        <v>0.40788194444444431</v>
      </c>
      <c r="CG390" s="63">
        <f t="shared" ref="CG390:CG453" si="393">BH390+TIME(BW390,BX390,BY390)</f>
        <v>0.40718749999999987</v>
      </c>
      <c r="CH390" s="36"/>
      <c r="CI390" s="36"/>
      <c r="CJ390" s="36"/>
      <c r="CK390" s="36"/>
      <c r="CL390" s="60">
        <v>60</v>
      </c>
    </row>
    <row r="391" spans="1:90" ht="28.5" customHeight="1" x14ac:dyDescent="0.25">
      <c r="A391" s="37">
        <v>18</v>
      </c>
      <c r="C391" s="37"/>
      <c r="D391" s="37"/>
      <c r="E391" s="37"/>
      <c r="F391" s="83"/>
      <c r="G391" s="44"/>
      <c r="H391" s="44">
        <f t="shared" si="347"/>
        <v>111.87</v>
      </c>
      <c r="I391" s="83">
        <v>111.81</v>
      </c>
      <c r="J391" s="43">
        <f t="shared" si="345"/>
        <v>-5.366246310705865E-4</v>
      </c>
      <c r="K391" s="44">
        <f t="shared" si="346"/>
        <v>-6.0000000000002274E-2</v>
      </c>
      <c r="L391" s="76" t="s">
        <v>1120</v>
      </c>
      <c r="M391" s="122">
        <v>80</v>
      </c>
      <c r="N391" s="46">
        <f t="shared" si="353"/>
        <v>111.87</v>
      </c>
      <c r="O391" s="46">
        <v>-0.02</v>
      </c>
      <c r="P391" s="78">
        <v>111.87</v>
      </c>
      <c r="Q391" s="46">
        <v>-0.02</v>
      </c>
      <c r="R391" s="78">
        <v>111.89</v>
      </c>
      <c r="S391" s="46">
        <v>-0.02</v>
      </c>
      <c r="T391" s="78">
        <v>111.91</v>
      </c>
      <c r="U391" s="47" t="str">
        <f t="shared" ref="U391:U454" si="394">IF(W391="","",IF(Y391="",W391,IF(AA391&lt;1,ROUND((Y391+W391)/2,5),IF(AC391&lt;1,ROUND((Y391+AA391+W391)/3,5),ROUND((Y391+AA391+AC391+W391)/4,5)))))</f>
        <v/>
      </c>
      <c r="V391" s="47" t="str">
        <f t="shared" ref="V391:V454" si="395">IF(X391="","",IF(Z391&lt;1,ROUND(X391,5),IF(AB391&lt;1,ROUND((X391+Z391)/2,5),IF(AD391&lt;1,ROUND((X391+Z391+AB391)/3,5),ROUND((X391+Z391+AB391+AD391)/4,5)))))</f>
        <v/>
      </c>
      <c r="W391" s="47"/>
      <c r="X391" s="47"/>
      <c r="Y391" s="47"/>
      <c r="Z391" s="47"/>
      <c r="AA391" s="47"/>
      <c r="AB391" s="47"/>
      <c r="AC391" s="47"/>
      <c r="AD391" s="47"/>
      <c r="AE391" s="51">
        <f t="shared" si="348"/>
        <v>18</v>
      </c>
      <c r="AF391" s="51" t="str">
        <f t="shared" si="349"/>
        <v/>
      </c>
      <c r="AG391" s="51" t="str">
        <f t="shared" si="350"/>
        <v/>
      </c>
      <c r="AH391" s="51" t="str">
        <f t="shared" si="351"/>
        <v/>
      </c>
      <c r="AI391" s="52">
        <f t="shared" si="352"/>
        <v>111.87</v>
      </c>
      <c r="AJ391" s="68"/>
      <c r="AK391" s="53"/>
      <c r="AL391" s="52"/>
      <c r="AM391" s="53">
        <f t="shared" si="354"/>
        <v>50</v>
      </c>
      <c r="AN391" s="53">
        <f>IF(AJ391&lt;&gt;"",IF(AJ391="o",VLOOKUP(AM391,OpenSect!$A$1:$D$11,2),IF(AJ391="u",VLOOKUP(AM391,UpHill!$A$1:$D$35,2),IF(AJ391="d",VLOOKUP(AM391,DownHill!$A$1:$D$29,2),IF(AJ391="f",VLOOKUP(AM391,FlatUnd!$A$2:$D$30,2),IF(AJ391="t",VLOOKUP(AM391,TimeAdd!$A$1:$D$176,2),IF(AJ391="l",VLOOKUP(AM391,SLimit!$A$1:$D$8,2),AN390)))))),AN390)</f>
        <v>60</v>
      </c>
      <c r="AO391" s="53">
        <f>IF(AJ391&lt;&gt;"",IF(AJ391="o",VLOOKUP(AM391,OpenSect!$A$1:$D$11,3),IF(AJ391="u",VLOOKUP(AM391,UpHill!$A$1:$D$35,3),IF(AJ391="d",VLOOKUP(AM391,DownHill!$A$3:$D$29,3),IF(AJ391="f",VLOOKUP(AM391,FlatUnd!$A$2:$D$30,3),IF(AJ391="t",VLOOKUP(AM391,TimeAdd!$A$1:$D$18,3),IF(AJ391="l",VLOOKUP(AM391,SLimit!$A$1:$D$8,3),AO390)))))),AO390)</f>
        <v>70</v>
      </c>
      <c r="AP391" s="53">
        <f>IF(AJ391&lt;&gt;"",IF(AJ391="o",VLOOKUP(AM391,OpenSect!$A$1:$D$11,4),IF(AJ391="u",VLOOKUP(AM391,UpHill!$A$1:$D$35,4),IF(AJ391="d",VLOOKUP(AM391,DownHill!$A$1:$D$29,4),IF(AJ391="f",VLOOKUP(AM391,FlatUnd!$A$2:$D$30,4),IF(AJ391="t",VLOOKUP(AM391,TimeAdd!$A$1:$D$18,4),IF(AJ391="l",VLOOKUP(AM391,SLimit!$A$1:$D$8,4),AP390)))))),AP390)</f>
        <v>80</v>
      </c>
      <c r="AQ391" s="53">
        <f t="shared" si="355"/>
        <v>80</v>
      </c>
      <c r="AR391" s="54" t="str">
        <f t="shared" si="356"/>
        <v>Leeuw [River]</v>
      </c>
      <c r="AS391" s="55"/>
      <c r="AT391" s="55"/>
      <c r="AU391" s="56">
        <f>IF(GroupStTimes!$A$8=0,MIN(CB391,CD391,CF391),MIN(BZ391,CB391,CD391,CF391))</f>
        <v>0.36575231481481491</v>
      </c>
      <c r="AV391" s="56">
        <f>IF(GroupStTimes!$A$8=0,MAX(CC391,CE391,CG391),MAX(CA391,CC391,CE391,CG391))</f>
        <v>0.41171296296296306</v>
      </c>
      <c r="AW391" s="57" t="str">
        <f t="shared" si="357"/>
        <v/>
      </c>
      <c r="AX391" s="58" t="str">
        <f t="shared" si="358"/>
        <v/>
      </c>
      <c r="AY391" s="58" t="str">
        <f t="shared" si="359"/>
        <v/>
      </c>
      <c r="AZ391" s="31">
        <f t="shared" si="360"/>
        <v>107.23</v>
      </c>
      <c r="BA391" s="59">
        <f t="shared" si="361"/>
        <v>0.36703703703703711</v>
      </c>
      <c r="BB391" s="59">
        <f t="shared" si="362"/>
        <v>0.3725925925925927</v>
      </c>
      <c r="BC391" s="59">
        <f t="shared" si="363"/>
        <v>0.36253472222222233</v>
      </c>
      <c r="BD391" s="59">
        <f t="shared" si="364"/>
        <v>0.40836805555555561</v>
      </c>
      <c r="BE391" s="59">
        <f t="shared" si="365"/>
        <v>0.39853009259259264</v>
      </c>
      <c r="BF391" s="59">
        <f t="shared" si="366"/>
        <v>0.40894675925925933</v>
      </c>
      <c r="BG391" s="59">
        <f t="shared" si="367"/>
        <v>0.40563657407407394</v>
      </c>
      <c r="BH391" s="59">
        <f t="shared" si="368"/>
        <v>0.4049421296296295</v>
      </c>
      <c r="BI391" s="31">
        <f t="shared" si="369"/>
        <v>4.6400000000000006</v>
      </c>
      <c r="BJ391" s="61">
        <f t="shared" si="370"/>
        <v>9.2800000000000007E-2</v>
      </c>
      <c r="BK391" s="61">
        <f t="shared" si="371"/>
        <v>7.7333333333333337E-2</v>
      </c>
      <c r="BL391" s="61">
        <f t="shared" si="372"/>
        <v>6.6285714285714295E-2</v>
      </c>
      <c r="BM391" s="61">
        <f t="shared" si="373"/>
        <v>5.800000000000001E-2</v>
      </c>
      <c r="BN391" s="62">
        <f t="shared" si="374"/>
        <v>0</v>
      </c>
      <c r="BO391" s="62">
        <f t="shared" si="375"/>
        <v>5</v>
      </c>
      <c r="BP391" s="62">
        <f t="shared" si="376"/>
        <v>34</v>
      </c>
      <c r="BQ391" s="62">
        <f t="shared" si="377"/>
        <v>0</v>
      </c>
      <c r="BR391" s="62">
        <f t="shared" si="378"/>
        <v>4</v>
      </c>
      <c r="BS391" s="62">
        <f t="shared" si="379"/>
        <v>38</v>
      </c>
      <c r="BT391" s="62">
        <f t="shared" si="380"/>
        <v>0</v>
      </c>
      <c r="BU391" s="62">
        <f t="shared" si="381"/>
        <v>3</v>
      </c>
      <c r="BV391" s="62">
        <f t="shared" si="382"/>
        <v>59</v>
      </c>
      <c r="BW391" s="62">
        <f t="shared" si="383"/>
        <v>0</v>
      </c>
      <c r="BX391" s="62">
        <f t="shared" si="384"/>
        <v>3</v>
      </c>
      <c r="BY391" s="62">
        <f t="shared" si="385"/>
        <v>29</v>
      </c>
      <c r="BZ391" s="63">
        <f t="shared" si="386"/>
        <v>0.37090277777777786</v>
      </c>
      <c r="CA391" s="63">
        <f t="shared" si="387"/>
        <v>0.37645833333333345</v>
      </c>
      <c r="CB391" s="63">
        <f t="shared" si="388"/>
        <v>0.36575231481481491</v>
      </c>
      <c r="CC391" s="63">
        <f t="shared" si="389"/>
        <v>0.41158564814814819</v>
      </c>
      <c r="CD391" s="63">
        <f t="shared" si="390"/>
        <v>0.40129629629629637</v>
      </c>
      <c r="CE391" s="63">
        <f t="shared" si="391"/>
        <v>0.41171296296296306</v>
      </c>
      <c r="CF391" s="63">
        <f t="shared" si="392"/>
        <v>0.40805555555555545</v>
      </c>
      <c r="CG391" s="63">
        <f t="shared" si="393"/>
        <v>0.40736111111111101</v>
      </c>
      <c r="CH391" s="36"/>
      <c r="CI391" s="36"/>
      <c r="CJ391" s="36"/>
      <c r="CK391" s="36"/>
      <c r="CL391" s="60">
        <v>60</v>
      </c>
    </row>
    <row r="392" spans="1:90" ht="28.5" customHeight="1" x14ac:dyDescent="0.25">
      <c r="A392" s="37">
        <v>18</v>
      </c>
      <c r="C392" s="37"/>
      <c r="D392" s="37"/>
      <c r="E392" s="37"/>
      <c r="F392" s="83"/>
      <c r="G392" s="44"/>
      <c r="H392" s="44">
        <f t="shared" si="347"/>
        <v>112.13</v>
      </c>
      <c r="I392" s="83">
        <v>112.07</v>
      </c>
      <c r="J392" s="43">
        <f t="shared" si="345"/>
        <v>-5.3537967341841955E-4</v>
      </c>
      <c r="K392" s="44">
        <f t="shared" si="346"/>
        <v>-6.0000000000002274E-2</v>
      </c>
      <c r="L392" s="76" t="s">
        <v>1689</v>
      </c>
      <c r="M392" s="122">
        <v>80</v>
      </c>
      <c r="N392" s="46">
        <f t="shared" si="353"/>
        <v>112.13</v>
      </c>
      <c r="O392" s="46">
        <v>-0.02</v>
      </c>
      <c r="P392" s="78">
        <v>112.13000000000001</v>
      </c>
      <c r="Q392" s="46">
        <v>-0.02</v>
      </c>
      <c r="R392" s="78">
        <v>112.15</v>
      </c>
      <c r="S392" s="46">
        <v>-0.02</v>
      </c>
      <c r="T392" s="78">
        <v>112.17</v>
      </c>
      <c r="U392" s="47" t="str">
        <f t="shared" si="394"/>
        <v/>
      </c>
      <c r="V392" s="47" t="str">
        <f t="shared" si="395"/>
        <v/>
      </c>
      <c r="W392" s="47"/>
      <c r="X392" s="47"/>
      <c r="Y392" s="47"/>
      <c r="Z392" s="47"/>
      <c r="AA392" s="47"/>
      <c r="AB392" s="47"/>
      <c r="AC392" s="47"/>
      <c r="AD392" s="47"/>
      <c r="AE392" s="51">
        <f t="shared" si="348"/>
        <v>18</v>
      </c>
      <c r="AF392" s="51" t="str">
        <f t="shared" si="349"/>
        <v/>
      </c>
      <c r="AG392" s="51" t="str">
        <f t="shared" si="350"/>
        <v/>
      </c>
      <c r="AH392" s="51" t="str">
        <f t="shared" si="351"/>
        <v/>
      </c>
      <c r="AI392" s="52">
        <f t="shared" si="352"/>
        <v>112.13</v>
      </c>
      <c r="AJ392" s="68"/>
      <c r="AK392" s="53"/>
      <c r="AL392" s="52"/>
      <c r="AM392" s="53">
        <f t="shared" si="354"/>
        <v>50</v>
      </c>
      <c r="AN392" s="53">
        <f>IF(AJ392&lt;&gt;"",IF(AJ392="o",VLOOKUP(AM392,OpenSect!$A$1:$D$11,2),IF(AJ392="u",VLOOKUP(AM392,UpHill!$A$1:$D$35,2),IF(AJ392="d",VLOOKUP(AM392,DownHill!$A$1:$D$29,2),IF(AJ392="f",VLOOKUP(AM392,FlatUnd!$A$2:$D$30,2),IF(AJ392="t",VLOOKUP(AM392,TimeAdd!$A$1:$D$176,2),IF(AJ392="l",VLOOKUP(AM392,SLimit!$A$1:$D$8,2),AN391)))))),AN391)</f>
        <v>60</v>
      </c>
      <c r="AO392" s="53">
        <f>IF(AJ392&lt;&gt;"",IF(AJ392="o",VLOOKUP(AM392,OpenSect!$A$1:$D$11,3),IF(AJ392="u",VLOOKUP(AM392,UpHill!$A$1:$D$35,3),IF(AJ392="d",VLOOKUP(AM392,DownHill!$A$3:$D$29,3),IF(AJ392="f",VLOOKUP(AM392,FlatUnd!$A$2:$D$30,3),IF(AJ392="t",VLOOKUP(AM392,TimeAdd!$A$1:$D$18,3),IF(AJ392="l",VLOOKUP(AM392,SLimit!$A$1:$D$8,3),AO391)))))),AO391)</f>
        <v>70</v>
      </c>
      <c r="AP392" s="53">
        <f>IF(AJ392&lt;&gt;"",IF(AJ392="o",VLOOKUP(AM392,OpenSect!$A$1:$D$11,4),IF(AJ392="u",VLOOKUP(AM392,UpHill!$A$1:$D$35,4),IF(AJ392="d",VLOOKUP(AM392,DownHill!$A$1:$D$29,4),IF(AJ392="f",VLOOKUP(AM392,FlatUnd!$A$2:$D$30,4),IF(AJ392="t",VLOOKUP(AM392,TimeAdd!$A$1:$D$18,4),IF(AJ392="l",VLOOKUP(AM392,SLimit!$A$1:$D$8,4),AP391)))))),AP391)</f>
        <v>80</v>
      </c>
      <c r="AQ392" s="53">
        <f t="shared" si="355"/>
        <v>80</v>
      </c>
      <c r="AR392" s="54" t="str">
        <f t="shared" si="356"/>
        <v>Diagrammatic Sign:  Additional lane.  250m</v>
      </c>
      <c r="AS392" s="55"/>
      <c r="AT392" s="55"/>
      <c r="AU392" s="56">
        <f>IF(GroupStTimes!$A$8=0,MIN(CB392,CD392,CF392),MIN(BZ392,CB392,CD392,CF392))</f>
        <v>0.36593750000000008</v>
      </c>
      <c r="AV392" s="56">
        <f>IF(GroupStTimes!$A$8=0,MAX(CC392,CE392,CG392),MAX(CA392,CC392,CE392,CG392))</f>
        <v>0.41186342592592601</v>
      </c>
      <c r="AW392" s="57" t="str">
        <f t="shared" si="357"/>
        <v/>
      </c>
      <c r="AX392" s="58" t="str">
        <f t="shared" si="358"/>
        <v/>
      </c>
      <c r="AY392" s="58" t="str">
        <f t="shared" si="359"/>
        <v/>
      </c>
      <c r="AZ392" s="31">
        <f t="shared" si="360"/>
        <v>107.23</v>
      </c>
      <c r="BA392" s="59">
        <f t="shared" si="361"/>
        <v>0.36703703703703711</v>
      </c>
      <c r="BB392" s="59">
        <f t="shared" si="362"/>
        <v>0.3725925925925927</v>
      </c>
      <c r="BC392" s="59">
        <f t="shared" si="363"/>
        <v>0.36253472222222233</v>
      </c>
      <c r="BD392" s="59">
        <f t="shared" si="364"/>
        <v>0.40836805555555561</v>
      </c>
      <c r="BE392" s="59">
        <f t="shared" si="365"/>
        <v>0.39853009259259264</v>
      </c>
      <c r="BF392" s="59">
        <f t="shared" si="366"/>
        <v>0.40894675925925933</v>
      </c>
      <c r="BG392" s="59">
        <f t="shared" si="367"/>
        <v>0.40563657407407394</v>
      </c>
      <c r="BH392" s="59">
        <f t="shared" si="368"/>
        <v>0.4049421296296295</v>
      </c>
      <c r="BI392" s="31">
        <f t="shared" si="369"/>
        <v>4.8999999999999915</v>
      </c>
      <c r="BJ392" s="61">
        <f t="shared" si="370"/>
        <v>9.7999999999999823E-2</v>
      </c>
      <c r="BK392" s="61">
        <f t="shared" si="371"/>
        <v>8.1666666666666526E-2</v>
      </c>
      <c r="BL392" s="61">
        <f t="shared" si="372"/>
        <v>6.9999999999999882E-2</v>
      </c>
      <c r="BM392" s="61">
        <f t="shared" si="373"/>
        <v>6.1249999999999895E-2</v>
      </c>
      <c r="BN392" s="62">
        <f t="shared" si="374"/>
        <v>0</v>
      </c>
      <c r="BO392" s="62">
        <f t="shared" si="375"/>
        <v>5</v>
      </c>
      <c r="BP392" s="62">
        <f t="shared" si="376"/>
        <v>53</v>
      </c>
      <c r="BQ392" s="62">
        <f t="shared" si="377"/>
        <v>0</v>
      </c>
      <c r="BR392" s="62">
        <f t="shared" si="378"/>
        <v>4</v>
      </c>
      <c r="BS392" s="62">
        <f t="shared" si="379"/>
        <v>54</v>
      </c>
      <c r="BT392" s="62">
        <f t="shared" si="380"/>
        <v>0</v>
      </c>
      <c r="BU392" s="62">
        <f t="shared" si="381"/>
        <v>4</v>
      </c>
      <c r="BV392" s="62">
        <f t="shared" si="382"/>
        <v>12</v>
      </c>
      <c r="BW392" s="62">
        <f t="shared" si="383"/>
        <v>0</v>
      </c>
      <c r="BX392" s="62">
        <f t="shared" si="384"/>
        <v>3</v>
      </c>
      <c r="BY392" s="62">
        <f t="shared" si="385"/>
        <v>40</v>
      </c>
      <c r="BZ392" s="63">
        <f t="shared" si="386"/>
        <v>0.37112268518518526</v>
      </c>
      <c r="CA392" s="63">
        <f t="shared" si="387"/>
        <v>0.37667824074074086</v>
      </c>
      <c r="CB392" s="63">
        <f t="shared" si="388"/>
        <v>0.36593750000000008</v>
      </c>
      <c r="CC392" s="63">
        <f t="shared" si="389"/>
        <v>0.41177083333333336</v>
      </c>
      <c r="CD392" s="63">
        <f t="shared" si="390"/>
        <v>0.40144675925925932</v>
      </c>
      <c r="CE392" s="63">
        <f t="shared" si="391"/>
        <v>0.41186342592592601</v>
      </c>
      <c r="CF392" s="63">
        <f t="shared" si="392"/>
        <v>0.40818287037037021</v>
      </c>
      <c r="CG392" s="63">
        <f t="shared" si="393"/>
        <v>0.40748842592592577</v>
      </c>
      <c r="CH392" s="36"/>
      <c r="CI392" s="36"/>
      <c r="CJ392" s="36"/>
      <c r="CK392" s="36"/>
      <c r="CL392" s="60">
        <v>60</v>
      </c>
    </row>
    <row r="393" spans="1:90" ht="28.5" customHeight="1" x14ac:dyDescent="0.25">
      <c r="A393" s="37">
        <v>18</v>
      </c>
      <c r="C393" s="37"/>
      <c r="D393" s="37"/>
      <c r="E393" s="37"/>
      <c r="F393" s="83"/>
      <c r="G393" s="44"/>
      <c r="H393" s="44">
        <f t="shared" si="347"/>
        <v>112.38</v>
      </c>
      <c r="I393" s="83">
        <v>112.32</v>
      </c>
      <c r="J393" s="43">
        <f t="shared" si="345"/>
        <v>-5.3418803418805452E-4</v>
      </c>
      <c r="K393" s="44">
        <f t="shared" si="346"/>
        <v>-6.0000000000002274E-2</v>
      </c>
      <c r="L393" s="76" t="s">
        <v>1117</v>
      </c>
      <c r="M393" s="122">
        <v>80</v>
      </c>
      <c r="N393" s="46">
        <f t="shared" si="353"/>
        <v>112.38</v>
      </c>
      <c r="O393" s="46">
        <v>-0.02</v>
      </c>
      <c r="P393" s="78">
        <v>112.38000000000001</v>
      </c>
      <c r="Q393" s="46">
        <v>-0.02</v>
      </c>
      <c r="R393" s="78">
        <v>112.4</v>
      </c>
      <c r="S393" s="46">
        <v>-0.02</v>
      </c>
      <c r="T393" s="78">
        <v>112.42</v>
      </c>
      <c r="U393" s="47" t="str">
        <f t="shared" si="394"/>
        <v/>
      </c>
      <c r="V393" s="47" t="str">
        <f t="shared" si="395"/>
        <v/>
      </c>
      <c r="W393" s="47"/>
      <c r="X393" s="47"/>
      <c r="Y393" s="47"/>
      <c r="Z393" s="47"/>
      <c r="AA393" s="47"/>
      <c r="AB393" s="47"/>
      <c r="AC393" s="47"/>
      <c r="AD393" s="47"/>
      <c r="AE393" s="51">
        <f t="shared" si="348"/>
        <v>18</v>
      </c>
      <c r="AF393" s="51" t="str">
        <f t="shared" si="349"/>
        <v/>
      </c>
      <c r="AG393" s="51" t="str">
        <f t="shared" si="350"/>
        <v/>
      </c>
      <c r="AH393" s="51" t="str">
        <f t="shared" si="351"/>
        <v/>
      </c>
      <c r="AI393" s="52">
        <f t="shared" si="352"/>
        <v>112.38</v>
      </c>
      <c r="AJ393" s="68"/>
      <c r="AK393" s="53"/>
      <c r="AL393" s="52"/>
      <c r="AM393" s="53">
        <f t="shared" si="354"/>
        <v>50</v>
      </c>
      <c r="AN393" s="53">
        <f>IF(AJ393&lt;&gt;"",IF(AJ393="o",VLOOKUP(AM393,OpenSect!$A$1:$D$11,2),IF(AJ393="u",VLOOKUP(AM393,UpHill!$A$1:$D$35,2),IF(AJ393="d",VLOOKUP(AM393,DownHill!$A$1:$D$29,2),IF(AJ393="f",VLOOKUP(AM393,FlatUnd!$A$2:$D$30,2),IF(AJ393="t",VLOOKUP(AM393,TimeAdd!$A$1:$D$176,2),IF(AJ393="l",VLOOKUP(AM393,SLimit!$A$1:$D$8,2),AN392)))))),AN392)</f>
        <v>60</v>
      </c>
      <c r="AO393" s="53">
        <f>IF(AJ393&lt;&gt;"",IF(AJ393="o",VLOOKUP(AM393,OpenSect!$A$1:$D$11,3),IF(AJ393="u",VLOOKUP(AM393,UpHill!$A$1:$D$35,3),IF(AJ393="d",VLOOKUP(AM393,DownHill!$A$3:$D$29,3),IF(AJ393="f",VLOOKUP(AM393,FlatUnd!$A$2:$D$30,3),IF(AJ393="t",VLOOKUP(AM393,TimeAdd!$A$1:$D$18,3),IF(AJ393="l",VLOOKUP(AM393,SLimit!$A$1:$D$8,3),AO392)))))),AO392)</f>
        <v>70</v>
      </c>
      <c r="AP393" s="53">
        <f>IF(AJ393&lt;&gt;"",IF(AJ393="o",VLOOKUP(AM393,OpenSect!$A$1:$D$11,4),IF(AJ393="u",VLOOKUP(AM393,UpHill!$A$1:$D$35,4),IF(AJ393="d",VLOOKUP(AM393,DownHill!$A$1:$D$29,4),IF(AJ393="f",VLOOKUP(AM393,FlatUnd!$A$2:$D$30,4),IF(AJ393="t",VLOOKUP(AM393,TimeAdd!$A$1:$D$18,4),IF(AJ393="l",VLOOKUP(AM393,SLimit!$A$1:$D$8,4),AP392)))))),AP392)</f>
        <v>80</v>
      </c>
      <c r="AQ393" s="53">
        <f t="shared" si="355"/>
        <v>80</v>
      </c>
      <c r="AR393" s="54" t="str">
        <f t="shared" si="356"/>
        <v xml:space="preserve">Diagrammatic sign:  Additional lane. </v>
      </c>
      <c r="AS393" s="55"/>
      <c r="AT393" s="55"/>
      <c r="AU393" s="56">
        <f>IF(GroupStTimes!$A$8=0,MIN(CB393,CD393,CF393),MIN(BZ393,CB393,CD393,CF393))</f>
        <v>0.36611111111111122</v>
      </c>
      <c r="AV393" s="56">
        <f>IF(GroupStTimes!$A$8=0,MAX(CC393,CE393,CG393),MAX(CA393,CC393,CE393,CG393))</f>
        <v>0.41201388888888896</v>
      </c>
      <c r="AW393" s="57" t="str">
        <f t="shared" si="357"/>
        <v/>
      </c>
      <c r="AX393" s="58" t="str">
        <f t="shared" si="358"/>
        <v/>
      </c>
      <c r="AY393" s="58" t="str">
        <f t="shared" si="359"/>
        <v/>
      </c>
      <c r="AZ393" s="31">
        <f t="shared" si="360"/>
        <v>107.23</v>
      </c>
      <c r="BA393" s="59">
        <f t="shared" si="361"/>
        <v>0.36703703703703711</v>
      </c>
      <c r="BB393" s="59">
        <f t="shared" si="362"/>
        <v>0.3725925925925927</v>
      </c>
      <c r="BC393" s="59">
        <f t="shared" si="363"/>
        <v>0.36253472222222233</v>
      </c>
      <c r="BD393" s="59">
        <f t="shared" si="364"/>
        <v>0.40836805555555561</v>
      </c>
      <c r="BE393" s="59">
        <f t="shared" si="365"/>
        <v>0.39853009259259264</v>
      </c>
      <c r="BF393" s="59">
        <f t="shared" si="366"/>
        <v>0.40894675925925933</v>
      </c>
      <c r="BG393" s="59">
        <f t="shared" si="367"/>
        <v>0.40563657407407394</v>
      </c>
      <c r="BH393" s="59">
        <f t="shared" si="368"/>
        <v>0.4049421296296295</v>
      </c>
      <c r="BI393" s="31">
        <f t="shared" si="369"/>
        <v>5.1499999999999915</v>
      </c>
      <c r="BJ393" s="61">
        <f t="shared" si="370"/>
        <v>0.10299999999999983</v>
      </c>
      <c r="BK393" s="61">
        <f t="shared" si="371"/>
        <v>8.5833333333333192E-2</v>
      </c>
      <c r="BL393" s="61">
        <f t="shared" si="372"/>
        <v>7.3571428571428454E-2</v>
      </c>
      <c r="BM393" s="61">
        <f t="shared" si="373"/>
        <v>6.4374999999999891E-2</v>
      </c>
      <c r="BN393" s="62">
        <f t="shared" si="374"/>
        <v>0</v>
      </c>
      <c r="BO393" s="62">
        <f t="shared" si="375"/>
        <v>6</v>
      </c>
      <c r="BP393" s="62">
        <f t="shared" si="376"/>
        <v>11</v>
      </c>
      <c r="BQ393" s="62">
        <f t="shared" si="377"/>
        <v>0</v>
      </c>
      <c r="BR393" s="62">
        <f t="shared" si="378"/>
        <v>5</v>
      </c>
      <c r="BS393" s="62">
        <f t="shared" si="379"/>
        <v>9</v>
      </c>
      <c r="BT393" s="62">
        <f t="shared" si="380"/>
        <v>0</v>
      </c>
      <c r="BU393" s="62">
        <f t="shared" si="381"/>
        <v>4</v>
      </c>
      <c r="BV393" s="62">
        <f t="shared" si="382"/>
        <v>25</v>
      </c>
      <c r="BW393" s="62">
        <f t="shared" si="383"/>
        <v>0</v>
      </c>
      <c r="BX393" s="62">
        <f t="shared" si="384"/>
        <v>3</v>
      </c>
      <c r="BY393" s="62">
        <f t="shared" si="385"/>
        <v>52</v>
      </c>
      <c r="BZ393" s="63">
        <f t="shared" si="386"/>
        <v>0.37133101851851857</v>
      </c>
      <c r="CA393" s="63">
        <f t="shared" si="387"/>
        <v>0.37688657407407417</v>
      </c>
      <c r="CB393" s="63">
        <f t="shared" si="388"/>
        <v>0.36611111111111122</v>
      </c>
      <c r="CC393" s="63">
        <f t="shared" si="389"/>
        <v>0.4119444444444445</v>
      </c>
      <c r="CD393" s="63">
        <f t="shared" si="390"/>
        <v>0.40159722222222227</v>
      </c>
      <c r="CE393" s="63">
        <f t="shared" si="391"/>
        <v>0.41201388888888896</v>
      </c>
      <c r="CF393" s="63">
        <f t="shared" si="392"/>
        <v>0.40832175925925912</v>
      </c>
      <c r="CG393" s="63">
        <f t="shared" si="393"/>
        <v>0.40762731481481468</v>
      </c>
      <c r="CH393" s="36"/>
      <c r="CI393" s="36"/>
      <c r="CJ393" s="36"/>
      <c r="CK393" s="36"/>
      <c r="CL393" s="60">
        <v>60</v>
      </c>
    </row>
    <row r="394" spans="1:90" ht="28.5" customHeight="1" x14ac:dyDescent="0.25">
      <c r="A394" s="37">
        <v>18</v>
      </c>
      <c r="C394" s="37"/>
      <c r="D394" s="37"/>
      <c r="E394" s="37"/>
      <c r="F394" s="83"/>
      <c r="G394" s="44"/>
      <c r="H394" s="44">
        <f t="shared" si="347"/>
        <v>112.54</v>
      </c>
      <c r="I394" s="83">
        <v>112.48</v>
      </c>
      <c r="J394" s="43">
        <f t="shared" si="345"/>
        <v>-5.3342816500713259E-4</v>
      </c>
      <c r="K394" s="44">
        <f t="shared" si="346"/>
        <v>-6.0000000000002274E-2</v>
      </c>
      <c r="L394" s="76" t="s">
        <v>1121</v>
      </c>
      <c r="M394" s="122">
        <v>80</v>
      </c>
      <c r="N394" s="46">
        <f t="shared" si="353"/>
        <v>112.54</v>
      </c>
      <c r="O394" s="46">
        <v>-0.02</v>
      </c>
      <c r="P394" s="78">
        <v>112.54</v>
      </c>
      <c r="Q394" s="46">
        <v>-0.02</v>
      </c>
      <c r="R394" s="78">
        <v>112.56</v>
      </c>
      <c r="S394" s="46">
        <v>-0.02</v>
      </c>
      <c r="T394" s="78">
        <v>112.58</v>
      </c>
      <c r="U394" s="47" t="str">
        <f t="shared" si="394"/>
        <v/>
      </c>
      <c r="V394" s="47" t="str">
        <f t="shared" si="395"/>
        <v/>
      </c>
      <c r="W394" s="47"/>
      <c r="X394" s="47"/>
      <c r="Y394" s="47"/>
      <c r="Z394" s="47"/>
      <c r="AA394" s="47"/>
      <c r="AB394" s="47"/>
      <c r="AC394" s="47"/>
      <c r="AD394" s="47"/>
      <c r="AE394" s="51">
        <f t="shared" si="348"/>
        <v>18</v>
      </c>
      <c r="AF394" s="51" t="str">
        <f t="shared" si="349"/>
        <v/>
      </c>
      <c r="AG394" s="51" t="str">
        <f t="shared" si="350"/>
        <v/>
      </c>
      <c r="AH394" s="51" t="str">
        <f t="shared" si="351"/>
        <v/>
      </c>
      <c r="AI394" s="52">
        <f t="shared" si="352"/>
        <v>112.54</v>
      </c>
      <c r="AJ394" s="68"/>
      <c r="AK394" s="53"/>
      <c r="AL394" s="52"/>
      <c r="AM394" s="53">
        <f t="shared" si="354"/>
        <v>50</v>
      </c>
      <c r="AN394" s="53">
        <f>IF(AJ394&lt;&gt;"",IF(AJ394="o",VLOOKUP(AM394,OpenSect!$A$1:$D$11,2),IF(AJ394="u",VLOOKUP(AM394,UpHill!$A$1:$D$35,2),IF(AJ394="d",VLOOKUP(AM394,DownHill!$A$1:$D$29,2),IF(AJ394="f",VLOOKUP(AM394,FlatUnd!$A$2:$D$30,2),IF(AJ394="t",VLOOKUP(AM394,TimeAdd!$A$1:$D$176,2),IF(AJ394="l",VLOOKUP(AM394,SLimit!$A$1:$D$8,2),AN393)))))),AN393)</f>
        <v>60</v>
      </c>
      <c r="AO394" s="53">
        <f>IF(AJ394&lt;&gt;"",IF(AJ394="o",VLOOKUP(AM394,OpenSect!$A$1:$D$11,3),IF(AJ394="u",VLOOKUP(AM394,UpHill!$A$1:$D$35,3),IF(AJ394="d",VLOOKUP(AM394,DownHill!$A$3:$D$29,3),IF(AJ394="f",VLOOKUP(AM394,FlatUnd!$A$2:$D$30,3),IF(AJ394="t",VLOOKUP(AM394,TimeAdd!$A$1:$D$18,3),IF(AJ394="l",VLOOKUP(AM394,SLimit!$A$1:$D$8,3),AO393)))))),AO393)</f>
        <v>70</v>
      </c>
      <c r="AP394" s="53">
        <f>IF(AJ394&lt;&gt;"",IF(AJ394="o",VLOOKUP(AM394,OpenSect!$A$1:$D$11,4),IF(AJ394="u",VLOOKUP(AM394,UpHill!$A$1:$D$35,4),IF(AJ394="d",VLOOKUP(AM394,DownHill!$A$1:$D$29,4),IF(AJ394="f",VLOOKUP(AM394,FlatUnd!$A$2:$D$30,4),IF(AJ394="t",VLOOKUP(AM394,TimeAdd!$A$1:$D$18,4),IF(AJ394="l",VLOOKUP(AM394,SLimit!$A$1:$D$8,4),AP393)))))),AP393)</f>
        <v>80</v>
      </c>
      <c r="AQ394" s="53">
        <f t="shared" si="355"/>
        <v>80</v>
      </c>
      <c r="AR394" s="54" t="str">
        <f t="shared" si="356"/>
        <v>61,0 km plate.</v>
      </c>
      <c r="AS394" s="55"/>
      <c r="AT394" s="55"/>
      <c r="AU394" s="56">
        <f>IF(GroupStTimes!$A$8=0,MIN(CB394,CD394,CF394),MIN(BZ394,CB394,CD394,CF394))</f>
        <v>0.36622685185185194</v>
      </c>
      <c r="AV394" s="56">
        <f>IF(GroupStTimes!$A$8=0,MAX(CC394,CE394,CG394),MAX(CA394,CC394,CE394,CG394))</f>
        <v>0.41210648148148155</v>
      </c>
      <c r="AW394" s="57" t="str">
        <f t="shared" si="357"/>
        <v/>
      </c>
      <c r="AX394" s="58" t="str">
        <f t="shared" si="358"/>
        <v/>
      </c>
      <c r="AY394" s="58" t="str">
        <f t="shared" si="359"/>
        <v/>
      </c>
      <c r="AZ394" s="31">
        <f t="shared" si="360"/>
        <v>107.23</v>
      </c>
      <c r="BA394" s="59">
        <f t="shared" si="361"/>
        <v>0.36703703703703711</v>
      </c>
      <c r="BB394" s="59">
        <f t="shared" si="362"/>
        <v>0.3725925925925927</v>
      </c>
      <c r="BC394" s="59">
        <f t="shared" si="363"/>
        <v>0.36253472222222233</v>
      </c>
      <c r="BD394" s="59">
        <f t="shared" si="364"/>
        <v>0.40836805555555561</v>
      </c>
      <c r="BE394" s="59">
        <f t="shared" si="365"/>
        <v>0.39853009259259264</v>
      </c>
      <c r="BF394" s="59">
        <f t="shared" si="366"/>
        <v>0.40894675925925933</v>
      </c>
      <c r="BG394" s="59">
        <f t="shared" si="367"/>
        <v>0.40563657407407394</v>
      </c>
      <c r="BH394" s="59">
        <f t="shared" si="368"/>
        <v>0.4049421296296295</v>
      </c>
      <c r="BI394" s="31">
        <f t="shared" si="369"/>
        <v>5.3100000000000023</v>
      </c>
      <c r="BJ394" s="61">
        <f t="shared" si="370"/>
        <v>0.10620000000000004</v>
      </c>
      <c r="BK394" s="61">
        <f t="shared" si="371"/>
        <v>8.8500000000000037E-2</v>
      </c>
      <c r="BL394" s="61">
        <f t="shared" si="372"/>
        <v>7.5857142857142887E-2</v>
      </c>
      <c r="BM394" s="61">
        <f t="shared" si="373"/>
        <v>6.6375000000000031E-2</v>
      </c>
      <c r="BN394" s="62">
        <f t="shared" si="374"/>
        <v>0</v>
      </c>
      <c r="BO394" s="62">
        <f t="shared" si="375"/>
        <v>6</v>
      </c>
      <c r="BP394" s="62">
        <f t="shared" si="376"/>
        <v>22</v>
      </c>
      <c r="BQ394" s="62">
        <f t="shared" si="377"/>
        <v>0</v>
      </c>
      <c r="BR394" s="62">
        <f t="shared" si="378"/>
        <v>5</v>
      </c>
      <c r="BS394" s="62">
        <f t="shared" si="379"/>
        <v>19</v>
      </c>
      <c r="BT394" s="62">
        <f t="shared" si="380"/>
        <v>0</v>
      </c>
      <c r="BU394" s="62">
        <f t="shared" si="381"/>
        <v>4</v>
      </c>
      <c r="BV394" s="62">
        <f t="shared" si="382"/>
        <v>33</v>
      </c>
      <c r="BW394" s="62">
        <f t="shared" si="383"/>
        <v>0</v>
      </c>
      <c r="BX394" s="62">
        <f t="shared" si="384"/>
        <v>3</v>
      </c>
      <c r="BY394" s="62">
        <f t="shared" si="385"/>
        <v>59</v>
      </c>
      <c r="BZ394" s="63">
        <f t="shared" si="386"/>
        <v>0.37145833333333339</v>
      </c>
      <c r="CA394" s="63">
        <f t="shared" si="387"/>
        <v>0.37701388888888898</v>
      </c>
      <c r="CB394" s="63">
        <f t="shared" si="388"/>
        <v>0.36622685185185194</v>
      </c>
      <c r="CC394" s="63">
        <f t="shared" si="389"/>
        <v>0.41206018518518522</v>
      </c>
      <c r="CD394" s="63">
        <f t="shared" si="390"/>
        <v>0.40168981481481486</v>
      </c>
      <c r="CE394" s="63">
        <f t="shared" si="391"/>
        <v>0.41210648148148155</v>
      </c>
      <c r="CF394" s="63">
        <f t="shared" si="392"/>
        <v>0.40840277777777767</v>
      </c>
      <c r="CG394" s="63">
        <f t="shared" si="393"/>
        <v>0.40770833333333323</v>
      </c>
      <c r="CH394" s="36"/>
      <c r="CI394" s="36"/>
      <c r="CJ394" s="36"/>
      <c r="CK394" s="36"/>
      <c r="CL394" s="60">
        <v>60</v>
      </c>
    </row>
    <row r="395" spans="1:90" ht="40.5" x14ac:dyDescent="0.25">
      <c r="A395" s="37">
        <v>18</v>
      </c>
      <c r="C395" s="37"/>
      <c r="D395" s="37"/>
      <c r="E395" s="37"/>
      <c r="F395" s="83"/>
      <c r="G395" s="44"/>
      <c r="H395" s="44">
        <f t="shared" si="347"/>
        <v>112.74</v>
      </c>
      <c r="I395" s="83">
        <v>112.68</v>
      </c>
      <c r="J395" s="43">
        <f t="shared" si="345"/>
        <v>-5.3248136315230978E-4</v>
      </c>
      <c r="K395" s="44">
        <f t="shared" si="346"/>
        <v>-6.0000000000002274E-2</v>
      </c>
      <c r="L395" s="76" t="s">
        <v>1690</v>
      </c>
      <c r="M395" s="122">
        <v>80</v>
      </c>
      <c r="N395" s="46">
        <f t="shared" si="353"/>
        <v>112.74000000000001</v>
      </c>
      <c r="O395" s="46">
        <v>-0.02</v>
      </c>
      <c r="P395" s="78">
        <v>112.74000000000001</v>
      </c>
      <c r="Q395" s="46">
        <v>-0.02</v>
      </c>
      <c r="R395" s="78">
        <v>112.76</v>
      </c>
      <c r="S395" s="46">
        <v>-0.02</v>
      </c>
      <c r="T395" s="78">
        <v>112.78</v>
      </c>
      <c r="U395" s="47" t="str">
        <f t="shared" si="394"/>
        <v/>
      </c>
      <c r="V395" s="47" t="str">
        <f t="shared" si="395"/>
        <v/>
      </c>
      <c r="W395" s="47"/>
      <c r="X395" s="47"/>
      <c r="Y395" s="47"/>
      <c r="Z395" s="47"/>
      <c r="AA395" s="47"/>
      <c r="AB395" s="47"/>
      <c r="AC395" s="47"/>
      <c r="AD395" s="47"/>
      <c r="AE395" s="51">
        <f t="shared" si="348"/>
        <v>18</v>
      </c>
      <c r="AF395" s="51" t="str">
        <f t="shared" si="349"/>
        <v/>
      </c>
      <c r="AG395" s="51" t="str">
        <f t="shared" si="350"/>
        <v/>
      </c>
      <c r="AH395" s="51" t="str">
        <f t="shared" si="351"/>
        <v/>
      </c>
      <c r="AI395" s="52">
        <f t="shared" si="352"/>
        <v>112.74</v>
      </c>
      <c r="AJ395" s="68"/>
      <c r="AK395" s="53"/>
      <c r="AL395" s="52"/>
      <c r="AM395" s="53">
        <f t="shared" si="354"/>
        <v>50</v>
      </c>
      <c r="AN395" s="53">
        <f>IF(AJ395&lt;&gt;"",IF(AJ395="o",VLOOKUP(AM395,OpenSect!$A$1:$D$11,2),IF(AJ395="u",VLOOKUP(AM395,UpHill!$A$1:$D$35,2),IF(AJ395="d",VLOOKUP(AM395,DownHill!$A$1:$D$29,2),IF(AJ395="f",VLOOKUP(AM395,FlatUnd!$A$2:$D$30,2),IF(AJ395="t",VLOOKUP(AM395,TimeAdd!$A$1:$D$176,2),IF(AJ395="l",VLOOKUP(AM395,SLimit!$A$1:$D$8,2),AN394)))))),AN394)</f>
        <v>60</v>
      </c>
      <c r="AO395" s="53">
        <f>IF(AJ395&lt;&gt;"",IF(AJ395="o",VLOOKUP(AM395,OpenSect!$A$1:$D$11,3),IF(AJ395="u",VLOOKUP(AM395,UpHill!$A$1:$D$35,3),IF(AJ395="d",VLOOKUP(AM395,DownHill!$A$3:$D$29,3),IF(AJ395="f",VLOOKUP(AM395,FlatUnd!$A$2:$D$30,3),IF(AJ395="t",VLOOKUP(AM395,TimeAdd!$A$1:$D$18,3),IF(AJ395="l",VLOOKUP(AM395,SLimit!$A$1:$D$8,3),AO394)))))),AO394)</f>
        <v>70</v>
      </c>
      <c r="AP395" s="53">
        <f>IF(AJ395&lt;&gt;"",IF(AJ395="o",VLOOKUP(AM395,OpenSect!$A$1:$D$11,4),IF(AJ395="u",VLOOKUP(AM395,UpHill!$A$1:$D$35,4),IF(AJ395="d",VLOOKUP(AM395,DownHill!$A$1:$D$29,4),IF(AJ395="f",VLOOKUP(AM395,FlatUnd!$A$2:$D$30,4),IF(AJ395="t",VLOOKUP(AM395,TimeAdd!$A$1:$D$18,4),IF(AJ395="l",VLOOKUP(AM395,SLimit!$A$1:$D$8,4),AP394)))))),AP394)</f>
        <v>80</v>
      </c>
      <c r="AQ395" s="53">
        <f t="shared" si="355"/>
        <v>80</v>
      </c>
      <c r="AR395" s="54" t="str">
        <f t="shared" si="356"/>
        <v>Diagrammatic Sign:  Traffic movement effected by obstruction.  500m</v>
      </c>
      <c r="AS395" s="55"/>
      <c r="AT395" s="55"/>
      <c r="AU395" s="56">
        <f>IF(GroupStTimes!$A$8=0,MIN(CB395,CD395,CF395),MIN(BZ395,CB395,CD395,CF395))</f>
        <v>0.36636574074074085</v>
      </c>
      <c r="AV395" s="56">
        <f>IF(GroupStTimes!$A$8=0,MAX(CC395,CE395,CG395),MAX(CA395,CC395,CE395,CG395))</f>
        <v>0.41222222222222227</v>
      </c>
      <c r="AW395" s="57" t="str">
        <f t="shared" si="357"/>
        <v/>
      </c>
      <c r="AX395" s="58" t="str">
        <f t="shared" si="358"/>
        <v/>
      </c>
      <c r="AY395" s="58" t="str">
        <f t="shared" si="359"/>
        <v/>
      </c>
      <c r="AZ395" s="31">
        <f t="shared" si="360"/>
        <v>107.23</v>
      </c>
      <c r="BA395" s="59">
        <f t="shared" si="361"/>
        <v>0.36703703703703711</v>
      </c>
      <c r="BB395" s="59">
        <f t="shared" si="362"/>
        <v>0.3725925925925927</v>
      </c>
      <c r="BC395" s="59">
        <f t="shared" si="363"/>
        <v>0.36253472222222233</v>
      </c>
      <c r="BD395" s="59">
        <f t="shared" si="364"/>
        <v>0.40836805555555561</v>
      </c>
      <c r="BE395" s="59">
        <f t="shared" si="365"/>
        <v>0.39853009259259264</v>
      </c>
      <c r="BF395" s="59">
        <f t="shared" si="366"/>
        <v>0.40894675925925933</v>
      </c>
      <c r="BG395" s="59">
        <f t="shared" si="367"/>
        <v>0.40563657407407394</v>
      </c>
      <c r="BH395" s="59">
        <f t="shared" si="368"/>
        <v>0.4049421296296295</v>
      </c>
      <c r="BI395" s="31">
        <f t="shared" si="369"/>
        <v>5.5099999999999909</v>
      </c>
      <c r="BJ395" s="61">
        <f t="shared" si="370"/>
        <v>0.11019999999999981</v>
      </c>
      <c r="BK395" s="61">
        <f t="shared" si="371"/>
        <v>9.1833333333333184E-2</v>
      </c>
      <c r="BL395" s="61">
        <f t="shared" si="372"/>
        <v>7.8714285714285584E-2</v>
      </c>
      <c r="BM395" s="61">
        <f t="shared" si="373"/>
        <v>6.8874999999999881E-2</v>
      </c>
      <c r="BN395" s="62">
        <f t="shared" si="374"/>
        <v>0</v>
      </c>
      <c r="BO395" s="62">
        <f t="shared" si="375"/>
        <v>6</v>
      </c>
      <c r="BP395" s="62">
        <f t="shared" si="376"/>
        <v>37</v>
      </c>
      <c r="BQ395" s="62">
        <f t="shared" si="377"/>
        <v>0</v>
      </c>
      <c r="BR395" s="62">
        <f t="shared" si="378"/>
        <v>5</v>
      </c>
      <c r="BS395" s="62">
        <f t="shared" si="379"/>
        <v>31</v>
      </c>
      <c r="BT395" s="62">
        <f t="shared" si="380"/>
        <v>0</v>
      </c>
      <c r="BU395" s="62">
        <f t="shared" si="381"/>
        <v>4</v>
      </c>
      <c r="BV395" s="62">
        <f t="shared" si="382"/>
        <v>43</v>
      </c>
      <c r="BW395" s="62">
        <f t="shared" si="383"/>
        <v>0</v>
      </c>
      <c r="BX395" s="62">
        <f t="shared" si="384"/>
        <v>4</v>
      </c>
      <c r="BY395" s="62">
        <f t="shared" si="385"/>
        <v>8</v>
      </c>
      <c r="BZ395" s="63">
        <f t="shared" si="386"/>
        <v>0.37163194444444453</v>
      </c>
      <c r="CA395" s="63">
        <f t="shared" si="387"/>
        <v>0.37718750000000012</v>
      </c>
      <c r="CB395" s="63">
        <f t="shared" si="388"/>
        <v>0.36636574074074085</v>
      </c>
      <c r="CC395" s="63">
        <f t="shared" si="389"/>
        <v>0.41219907407407413</v>
      </c>
      <c r="CD395" s="63">
        <f t="shared" si="390"/>
        <v>0.40180555555555558</v>
      </c>
      <c r="CE395" s="63">
        <f t="shared" si="391"/>
        <v>0.41222222222222227</v>
      </c>
      <c r="CF395" s="63">
        <f t="shared" si="392"/>
        <v>0.4085069444444443</v>
      </c>
      <c r="CG395" s="63">
        <f t="shared" si="393"/>
        <v>0.40781249999999986</v>
      </c>
      <c r="CH395" s="36"/>
      <c r="CI395" s="36"/>
      <c r="CJ395" s="36"/>
      <c r="CK395" s="36"/>
      <c r="CL395" s="60">
        <v>60</v>
      </c>
    </row>
    <row r="396" spans="1:90" ht="40.5" x14ac:dyDescent="0.25">
      <c r="A396" s="37">
        <v>18</v>
      </c>
      <c r="C396" s="37"/>
      <c r="D396" s="37"/>
      <c r="E396" s="37"/>
      <c r="F396" s="83"/>
      <c r="G396" s="44"/>
      <c r="H396" s="44">
        <f t="shared" si="347"/>
        <v>112.99</v>
      </c>
      <c r="I396" s="83">
        <v>112.93</v>
      </c>
      <c r="J396" s="43">
        <f t="shared" si="345"/>
        <v>-5.3130257681751768E-4</v>
      </c>
      <c r="K396" s="44">
        <f t="shared" si="346"/>
        <v>-6.0000000000002274E-2</v>
      </c>
      <c r="L396" s="76" t="s">
        <v>1691</v>
      </c>
      <c r="M396" s="122">
        <v>80</v>
      </c>
      <c r="N396" s="46">
        <f t="shared" si="353"/>
        <v>112.99000000000001</v>
      </c>
      <c r="O396" s="46">
        <v>-0.02</v>
      </c>
      <c r="P396" s="78">
        <v>112.99000000000001</v>
      </c>
      <c r="Q396" s="46">
        <v>-0.02</v>
      </c>
      <c r="R396" s="78">
        <v>113.01</v>
      </c>
      <c r="S396" s="46">
        <v>-0.02</v>
      </c>
      <c r="T396" s="78">
        <v>113.03</v>
      </c>
      <c r="U396" s="47" t="str">
        <f t="shared" si="394"/>
        <v/>
      </c>
      <c r="V396" s="47" t="str">
        <f t="shared" si="395"/>
        <v/>
      </c>
      <c r="W396" s="47"/>
      <c r="X396" s="47"/>
      <c r="Y396" s="47"/>
      <c r="Z396" s="47"/>
      <c r="AA396" s="47"/>
      <c r="AB396" s="47"/>
      <c r="AC396" s="47"/>
      <c r="AD396" s="47"/>
      <c r="AE396" s="51">
        <f t="shared" si="348"/>
        <v>18</v>
      </c>
      <c r="AF396" s="51" t="str">
        <f t="shared" si="349"/>
        <v/>
      </c>
      <c r="AG396" s="51" t="str">
        <f t="shared" si="350"/>
        <v/>
      </c>
      <c r="AH396" s="51" t="str">
        <f t="shared" si="351"/>
        <v/>
      </c>
      <c r="AI396" s="52">
        <f t="shared" si="352"/>
        <v>112.99</v>
      </c>
      <c r="AJ396" s="68"/>
      <c r="AK396" s="53"/>
      <c r="AL396" s="52"/>
      <c r="AM396" s="53">
        <f t="shared" si="354"/>
        <v>50</v>
      </c>
      <c r="AN396" s="53">
        <f>IF(AJ396&lt;&gt;"",IF(AJ396="o",VLOOKUP(AM396,OpenSect!$A$1:$D$11,2),IF(AJ396="u",VLOOKUP(AM396,UpHill!$A$1:$D$35,2),IF(AJ396="d",VLOOKUP(AM396,DownHill!$A$1:$D$29,2),IF(AJ396="f",VLOOKUP(AM396,FlatUnd!$A$2:$D$30,2),IF(AJ396="t",VLOOKUP(AM396,TimeAdd!$A$1:$D$176,2),IF(AJ396="l",VLOOKUP(AM396,SLimit!$A$1:$D$8,2),AN395)))))),AN395)</f>
        <v>60</v>
      </c>
      <c r="AO396" s="53">
        <f>IF(AJ396&lt;&gt;"",IF(AJ396="o",VLOOKUP(AM396,OpenSect!$A$1:$D$11,3),IF(AJ396="u",VLOOKUP(AM396,UpHill!$A$1:$D$35,3),IF(AJ396="d",VLOOKUP(AM396,DownHill!$A$3:$D$29,3),IF(AJ396="f",VLOOKUP(AM396,FlatUnd!$A$2:$D$30,3),IF(AJ396="t",VLOOKUP(AM396,TimeAdd!$A$1:$D$18,3),IF(AJ396="l",VLOOKUP(AM396,SLimit!$A$1:$D$8,3),AO395)))))),AO395)</f>
        <v>70</v>
      </c>
      <c r="AP396" s="53">
        <f>IF(AJ396&lt;&gt;"",IF(AJ396="o",VLOOKUP(AM396,OpenSect!$A$1:$D$11,4),IF(AJ396="u",VLOOKUP(AM396,UpHill!$A$1:$D$35,4),IF(AJ396="d",VLOOKUP(AM396,DownHill!$A$1:$D$29,4),IF(AJ396="f",VLOOKUP(AM396,FlatUnd!$A$2:$D$30,4),IF(AJ396="t",VLOOKUP(AM396,TimeAdd!$A$1:$D$18,4),IF(AJ396="l",VLOOKUP(AM396,SLimit!$A$1:$D$8,4),AP395)))))),AP395)</f>
        <v>80</v>
      </c>
      <c r="AQ396" s="53">
        <f t="shared" si="355"/>
        <v>80</v>
      </c>
      <c r="AR396" s="54" t="str">
        <f t="shared" si="356"/>
        <v>Diagrammatic Sign:  Traffic movement effected by obstruction.  250m</v>
      </c>
      <c r="AS396" s="55"/>
      <c r="AT396" s="55"/>
      <c r="AU396" s="56">
        <f>IF(GroupStTimes!$A$8=0,MIN(CB396,CD396,CF396),MIN(BZ396,CB396,CD396,CF396))</f>
        <v>0.36653935185185194</v>
      </c>
      <c r="AV396" s="56">
        <f>IF(GroupStTimes!$A$8=0,MAX(CC396,CE396,CG396),MAX(CA396,CC396,CE396,CG396))</f>
        <v>0.41237268518518527</v>
      </c>
      <c r="AW396" s="57" t="str">
        <f t="shared" si="357"/>
        <v/>
      </c>
      <c r="AX396" s="58" t="str">
        <f t="shared" si="358"/>
        <v/>
      </c>
      <c r="AY396" s="58" t="str">
        <f t="shared" si="359"/>
        <v/>
      </c>
      <c r="AZ396" s="31">
        <f t="shared" si="360"/>
        <v>107.23</v>
      </c>
      <c r="BA396" s="59">
        <f t="shared" si="361"/>
        <v>0.36703703703703711</v>
      </c>
      <c r="BB396" s="59">
        <f t="shared" si="362"/>
        <v>0.3725925925925927</v>
      </c>
      <c r="BC396" s="59">
        <f t="shared" si="363"/>
        <v>0.36253472222222233</v>
      </c>
      <c r="BD396" s="59">
        <f t="shared" si="364"/>
        <v>0.40836805555555561</v>
      </c>
      <c r="BE396" s="59">
        <f t="shared" si="365"/>
        <v>0.39853009259259264</v>
      </c>
      <c r="BF396" s="59">
        <f t="shared" si="366"/>
        <v>0.40894675925925933</v>
      </c>
      <c r="BG396" s="59">
        <f t="shared" si="367"/>
        <v>0.40563657407407394</v>
      </c>
      <c r="BH396" s="59">
        <f t="shared" si="368"/>
        <v>0.4049421296296295</v>
      </c>
      <c r="BI396" s="31">
        <f t="shared" si="369"/>
        <v>5.7599999999999909</v>
      </c>
      <c r="BJ396" s="61">
        <f t="shared" si="370"/>
        <v>0.11519999999999982</v>
      </c>
      <c r="BK396" s="61">
        <f t="shared" si="371"/>
        <v>9.5999999999999849E-2</v>
      </c>
      <c r="BL396" s="61">
        <f t="shared" si="372"/>
        <v>8.2285714285714157E-2</v>
      </c>
      <c r="BM396" s="61">
        <f t="shared" si="373"/>
        <v>7.1999999999999884E-2</v>
      </c>
      <c r="BN396" s="62">
        <f t="shared" si="374"/>
        <v>0</v>
      </c>
      <c r="BO396" s="62">
        <f t="shared" si="375"/>
        <v>6</v>
      </c>
      <c r="BP396" s="62">
        <f t="shared" si="376"/>
        <v>55</v>
      </c>
      <c r="BQ396" s="62">
        <f t="shared" si="377"/>
        <v>0</v>
      </c>
      <c r="BR396" s="62">
        <f t="shared" si="378"/>
        <v>5</v>
      </c>
      <c r="BS396" s="62">
        <f t="shared" si="379"/>
        <v>46</v>
      </c>
      <c r="BT396" s="62">
        <f t="shared" si="380"/>
        <v>0</v>
      </c>
      <c r="BU396" s="62">
        <f t="shared" si="381"/>
        <v>4</v>
      </c>
      <c r="BV396" s="62">
        <f t="shared" si="382"/>
        <v>56</v>
      </c>
      <c r="BW396" s="62">
        <f t="shared" si="383"/>
        <v>0</v>
      </c>
      <c r="BX396" s="62">
        <f t="shared" si="384"/>
        <v>4</v>
      </c>
      <c r="BY396" s="62">
        <f t="shared" si="385"/>
        <v>19</v>
      </c>
      <c r="BZ396" s="63">
        <f t="shared" si="386"/>
        <v>0.37184027777777784</v>
      </c>
      <c r="CA396" s="63">
        <f t="shared" si="387"/>
        <v>0.37739583333333343</v>
      </c>
      <c r="CB396" s="63">
        <f t="shared" si="388"/>
        <v>0.36653935185185194</v>
      </c>
      <c r="CC396" s="63">
        <f t="shared" si="389"/>
        <v>0.41237268518518522</v>
      </c>
      <c r="CD396" s="63">
        <f t="shared" si="390"/>
        <v>0.40195601851851859</v>
      </c>
      <c r="CE396" s="63">
        <f t="shared" si="391"/>
        <v>0.41237268518518527</v>
      </c>
      <c r="CF396" s="63">
        <f t="shared" si="392"/>
        <v>0.40863425925925911</v>
      </c>
      <c r="CG396" s="63">
        <f t="shared" si="393"/>
        <v>0.40793981481481467</v>
      </c>
      <c r="CH396" s="36"/>
      <c r="CI396" s="36"/>
      <c r="CJ396" s="36"/>
      <c r="CK396" s="36"/>
      <c r="CL396" s="60">
        <v>60</v>
      </c>
    </row>
    <row r="397" spans="1:90" ht="28.5" customHeight="1" x14ac:dyDescent="0.25">
      <c r="A397" s="37">
        <v>18</v>
      </c>
      <c r="C397" s="37"/>
      <c r="D397" s="37"/>
      <c r="E397" s="37"/>
      <c r="F397" s="83"/>
      <c r="G397" s="44">
        <v>113.19</v>
      </c>
      <c r="H397" s="44">
        <f t="shared" si="347"/>
        <v>113.18</v>
      </c>
      <c r="I397" s="83">
        <v>113.14</v>
      </c>
      <c r="J397" s="43">
        <f t="shared" si="345"/>
        <v>-4.1246832832491661E-4</v>
      </c>
      <c r="K397" s="44">
        <f t="shared" si="346"/>
        <v>-4.6666666666681067E-2</v>
      </c>
      <c r="L397" s="76" t="s">
        <v>170</v>
      </c>
      <c r="M397" s="122">
        <v>80</v>
      </c>
      <c r="N397" s="46">
        <f t="shared" si="353"/>
        <v>113.18666666666668</v>
      </c>
      <c r="O397" s="46">
        <v>-0.02</v>
      </c>
      <c r="P397" s="78">
        <v>113.2</v>
      </c>
      <c r="Q397" s="46">
        <v>-0.02</v>
      </c>
      <c r="R397" s="78">
        <v>113.19</v>
      </c>
      <c r="S397" s="46">
        <v>-0.02</v>
      </c>
      <c r="T397" s="78">
        <v>113.23</v>
      </c>
      <c r="U397" s="47" t="str">
        <f t="shared" si="394"/>
        <v/>
      </c>
      <c r="V397" s="47" t="str">
        <f t="shared" si="395"/>
        <v/>
      </c>
      <c r="W397" s="47"/>
      <c r="X397" s="47"/>
      <c r="Y397" s="47"/>
      <c r="Z397" s="47"/>
      <c r="AA397" s="47"/>
      <c r="AB397" s="47"/>
      <c r="AC397" s="47"/>
      <c r="AD397" s="47"/>
      <c r="AE397" s="51">
        <f t="shared" si="348"/>
        <v>18</v>
      </c>
      <c r="AF397" s="51" t="str">
        <f t="shared" si="349"/>
        <v/>
      </c>
      <c r="AG397" s="51" t="str">
        <f t="shared" si="350"/>
        <v/>
      </c>
      <c r="AH397" s="51" t="str">
        <f t="shared" si="351"/>
        <v/>
      </c>
      <c r="AI397" s="52">
        <f t="shared" si="352"/>
        <v>113.18</v>
      </c>
      <c r="AJ397" s="68"/>
      <c r="AK397" s="53"/>
      <c r="AL397" s="52"/>
      <c r="AM397" s="53">
        <f t="shared" si="354"/>
        <v>50</v>
      </c>
      <c r="AN397" s="53">
        <f>IF(AJ397&lt;&gt;"",IF(AJ397="o",VLOOKUP(AM397,OpenSect!$A$1:$D$11,2),IF(AJ397="u",VLOOKUP(AM397,UpHill!$A$1:$D$35,2),IF(AJ397="d",VLOOKUP(AM397,DownHill!$A$1:$D$29,2),IF(AJ397="f",VLOOKUP(AM397,FlatUnd!$A$2:$D$30,2),IF(AJ397="t",VLOOKUP(AM397,TimeAdd!$A$1:$D$176,2),IF(AJ397="l",VLOOKUP(AM397,SLimit!$A$1:$D$8,2),AN396)))))),AN396)</f>
        <v>60</v>
      </c>
      <c r="AO397" s="53">
        <f>IF(AJ397&lt;&gt;"",IF(AJ397="o",VLOOKUP(AM397,OpenSect!$A$1:$D$11,3),IF(AJ397="u",VLOOKUP(AM397,UpHill!$A$1:$D$35,3),IF(AJ397="d",VLOOKUP(AM397,DownHill!$A$3:$D$29,3),IF(AJ397="f",VLOOKUP(AM397,FlatUnd!$A$2:$D$30,3),IF(AJ397="t",VLOOKUP(AM397,TimeAdd!$A$1:$D$18,3),IF(AJ397="l",VLOOKUP(AM397,SLimit!$A$1:$D$8,3),AO396)))))),AO396)</f>
        <v>70</v>
      </c>
      <c r="AP397" s="53">
        <f>IF(AJ397&lt;&gt;"",IF(AJ397="o",VLOOKUP(AM397,OpenSect!$A$1:$D$11,4),IF(AJ397="u",VLOOKUP(AM397,UpHill!$A$1:$D$35,4),IF(AJ397="d",VLOOKUP(AM397,DownHill!$A$1:$D$29,4),IF(AJ397="f",VLOOKUP(AM397,FlatUnd!$A$2:$D$30,4),IF(AJ397="t",VLOOKUP(AM397,TimeAdd!$A$1:$D$18,4),IF(AJ397="l",VLOOKUP(AM397,SLimit!$A$1:$D$8,4),AP396)))))),AP396)</f>
        <v>80</v>
      </c>
      <c r="AQ397" s="53">
        <f t="shared" si="355"/>
        <v>80</v>
      </c>
      <c r="AR397" s="54" t="str">
        <f t="shared" si="356"/>
        <v>Overhead wires</v>
      </c>
      <c r="AS397" s="55"/>
      <c r="AT397" s="55"/>
      <c r="AU397" s="56">
        <f>IF(GroupStTimes!$A$8=0,MIN(CB397,CD397,CF397),MIN(BZ397,CB397,CD397,CF397))</f>
        <v>0.36666666666666675</v>
      </c>
      <c r="AV397" s="56">
        <f>IF(GroupStTimes!$A$8=0,MAX(CC397,CE397,CG397),MAX(CA397,CC397,CE397,CG397))</f>
        <v>0.41250000000000003</v>
      </c>
      <c r="AW397" s="57" t="str">
        <f t="shared" si="357"/>
        <v/>
      </c>
      <c r="AX397" s="58" t="str">
        <f t="shared" si="358"/>
        <v/>
      </c>
      <c r="AY397" s="58" t="str">
        <f t="shared" si="359"/>
        <v/>
      </c>
      <c r="AZ397" s="31">
        <f t="shared" si="360"/>
        <v>107.23</v>
      </c>
      <c r="BA397" s="59">
        <f t="shared" si="361"/>
        <v>0.36703703703703711</v>
      </c>
      <c r="BB397" s="59">
        <f t="shared" si="362"/>
        <v>0.3725925925925927</v>
      </c>
      <c r="BC397" s="59">
        <f t="shared" si="363"/>
        <v>0.36253472222222233</v>
      </c>
      <c r="BD397" s="59">
        <f t="shared" si="364"/>
        <v>0.40836805555555561</v>
      </c>
      <c r="BE397" s="59">
        <f t="shared" si="365"/>
        <v>0.39853009259259264</v>
      </c>
      <c r="BF397" s="59">
        <f t="shared" si="366"/>
        <v>0.40894675925925933</v>
      </c>
      <c r="BG397" s="59">
        <f t="shared" si="367"/>
        <v>0.40563657407407394</v>
      </c>
      <c r="BH397" s="59">
        <f t="shared" si="368"/>
        <v>0.4049421296296295</v>
      </c>
      <c r="BI397" s="31">
        <f t="shared" si="369"/>
        <v>5.9500000000000028</v>
      </c>
      <c r="BJ397" s="61">
        <f t="shared" si="370"/>
        <v>0.11900000000000005</v>
      </c>
      <c r="BK397" s="61">
        <f t="shared" si="371"/>
        <v>9.9166666666666708E-2</v>
      </c>
      <c r="BL397" s="61">
        <f t="shared" si="372"/>
        <v>8.5000000000000034E-2</v>
      </c>
      <c r="BM397" s="61">
        <f t="shared" si="373"/>
        <v>7.4375000000000038E-2</v>
      </c>
      <c r="BN397" s="62">
        <f t="shared" si="374"/>
        <v>0</v>
      </c>
      <c r="BO397" s="62">
        <f t="shared" si="375"/>
        <v>7</v>
      </c>
      <c r="BP397" s="62">
        <f t="shared" si="376"/>
        <v>8</v>
      </c>
      <c r="BQ397" s="62">
        <f t="shared" si="377"/>
        <v>0</v>
      </c>
      <c r="BR397" s="62">
        <f t="shared" si="378"/>
        <v>5</v>
      </c>
      <c r="BS397" s="62">
        <f t="shared" si="379"/>
        <v>57</v>
      </c>
      <c r="BT397" s="62">
        <f t="shared" si="380"/>
        <v>0</v>
      </c>
      <c r="BU397" s="62">
        <f t="shared" si="381"/>
        <v>5</v>
      </c>
      <c r="BV397" s="62">
        <f t="shared" si="382"/>
        <v>6</v>
      </c>
      <c r="BW397" s="62">
        <f t="shared" si="383"/>
        <v>0</v>
      </c>
      <c r="BX397" s="62">
        <f t="shared" si="384"/>
        <v>4</v>
      </c>
      <c r="BY397" s="62">
        <f t="shared" si="385"/>
        <v>28</v>
      </c>
      <c r="BZ397" s="63">
        <f t="shared" si="386"/>
        <v>0.37199074074074079</v>
      </c>
      <c r="CA397" s="63">
        <f t="shared" si="387"/>
        <v>0.37754629629629638</v>
      </c>
      <c r="CB397" s="63">
        <f t="shared" si="388"/>
        <v>0.36666666666666675</v>
      </c>
      <c r="CC397" s="63">
        <f t="shared" si="389"/>
        <v>0.41250000000000003</v>
      </c>
      <c r="CD397" s="63">
        <f t="shared" si="390"/>
        <v>0.40207175925925931</v>
      </c>
      <c r="CE397" s="63">
        <f t="shared" si="391"/>
        <v>0.41248842592592599</v>
      </c>
      <c r="CF397" s="63">
        <f t="shared" si="392"/>
        <v>0.4087384259259258</v>
      </c>
      <c r="CG397" s="63">
        <f t="shared" si="393"/>
        <v>0.40804398148148135</v>
      </c>
      <c r="CH397" s="36"/>
      <c r="CI397" s="36"/>
      <c r="CJ397" s="36"/>
      <c r="CK397" s="36"/>
      <c r="CL397" s="60">
        <v>60</v>
      </c>
    </row>
    <row r="398" spans="1:90" ht="28.5" customHeight="1" x14ac:dyDescent="0.25">
      <c r="A398" s="37">
        <v>18</v>
      </c>
      <c r="C398" s="37"/>
      <c r="D398" s="37"/>
      <c r="E398" s="37"/>
      <c r="F398" s="83"/>
      <c r="G398" s="44">
        <v>113.55</v>
      </c>
      <c r="H398" s="44">
        <f t="shared" si="347"/>
        <v>113.53</v>
      </c>
      <c r="I398" s="83">
        <v>113.49</v>
      </c>
      <c r="J398" s="43">
        <f t="shared" si="345"/>
        <v>-4.4056745087682941E-4</v>
      </c>
      <c r="K398" s="44">
        <f t="shared" si="346"/>
        <v>-5.0000000000011369E-2</v>
      </c>
      <c r="L398" s="76" t="s">
        <v>1122</v>
      </c>
      <c r="M398" s="122">
        <v>80</v>
      </c>
      <c r="N398" s="46">
        <f t="shared" si="353"/>
        <v>113.54</v>
      </c>
      <c r="O398" s="46">
        <v>-0.02</v>
      </c>
      <c r="P398" s="78">
        <v>113.55</v>
      </c>
      <c r="Q398" s="46">
        <v>-0.02</v>
      </c>
      <c r="R398" s="78">
        <v>113.55</v>
      </c>
      <c r="S398" s="46">
        <v>-0.02</v>
      </c>
      <c r="T398" s="78">
        <v>113.58</v>
      </c>
      <c r="U398" s="47" t="str">
        <f t="shared" si="394"/>
        <v/>
      </c>
      <c r="V398" s="47" t="str">
        <f t="shared" si="395"/>
        <v/>
      </c>
      <c r="W398" s="47"/>
      <c r="X398" s="47"/>
      <c r="Y398" s="47"/>
      <c r="Z398" s="47"/>
      <c r="AA398" s="47"/>
      <c r="AB398" s="47"/>
      <c r="AC398" s="47"/>
      <c r="AD398" s="47"/>
      <c r="AE398" s="51">
        <f t="shared" si="348"/>
        <v>18</v>
      </c>
      <c r="AF398" s="51" t="str">
        <f t="shared" si="349"/>
        <v/>
      </c>
      <c r="AG398" s="51" t="str">
        <f t="shared" si="350"/>
        <v/>
      </c>
      <c r="AH398" s="51" t="str">
        <f t="shared" si="351"/>
        <v/>
      </c>
      <c r="AI398" s="52">
        <f t="shared" si="352"/>
        <v>113.53</v>
      </c>
      <c r="AJ398" s="68"/>
      <c r="AK398" s="53"/>
      <c r="AL398" s="52"/>
      <c r="AM398" s="53">
        <f t="shared" si="354"/>
        <v>50</v>
      </c>
      <c r="AN398" s="53">
        <f>IF(AJ398&lt;&gt;"",IF(AJ398="o",VLOOKUP(AM398,OpenSect!$A$1:$D$11,2),IF(AJ398="u",VLOOKUP(AM398,UpHill!$A$1:$D$35,2),IF(AJ398="d",VLOOKUP(AM398,DownHill!$A$1:$D$29,2),IF(AJ398="f",VLOOKUP(AM398,FlatUnd!$A$2:$D$30,2),IF(AJ398="t",VLOOKUP(AM398,TimeAdd!$A$1:$D$176,2),IF(AJ398="l",VLOOKUP(AM398,SLimit!$A$1:$D$8,2),AN397)))))),AN397)</f>
        <v>60</v>
      </c>
      <c r="AO398" s="53">
        <f>IF(AJ398&lt;&gt;"",IF(AJ398="o",VLOOKUP(AM398,OpenSect!$A$1:$D$11,3),IF(AJ398="u",VLOOKUP(AM398,UpHill!$A$1:$D$35,3),IF(AJ398="d",VLOOKUP(AM398,DownHill!$A$3:$D$29,3),IF(AJ398="f",VLOOKUP(AM398,FlatUnd!$A$2:$D$30,3),IF(AJ398="t",VLOOKUP(AM398,TimeAdd!$A$1:$D$18,3),IF(AJ398="l",VLOOKUP(AM398,SLimit!$A$1:$D$8,3),AO397)))))),AO397)</f>
        <v>70</v>
      </c>
      <c r="AP398" s="53">
        <f>IF(AJ398&lt;&gt;"",IF(AJ398="o",VLOOKUP(AM398,OpenSect!$A$1:$D$11,4),IF(AJ398="u",VLOOKUP(AM398,UpHill!$A$1:$D$35,4),IF(AJ398="d",VLOOKUP(AM398,DownHill!$A$1:$D$29,4),IF(AJ398="f",VLOOKUP(AM398,FlatUnd!$A$2:$D$30,4),IF(AJ398="t",VLOOKUP(AM398,TimeAdd!$A$1:$D$18,4),IF(AJ398="l",VLOOKUP(AM398,SLimit!$A$1:$D$8,4),AP397)))))),AP397)</f>
        <v>80</v>
      </c>
      <c r="AQ398" s="53">
        <f t="shared" si="355"/>
        <v>80</v>
      </c>
      <c r="AR398" s="54" t="str">
        <f t="shared" si="356"/>
        <v>62,0 km plate.</v>
      </c>
      <c r="AS398" s="55"/>
      <c r="AT398" s="55"/>
      <c r="AU398" s="56">
        <f>IF(GroupStTimes!$A$8=0,MIN(CB398,CD398,CF398),MIN(BZ398,CB398,CD398,CF398))</f>
        <v>0.36690972222222235</v>
      </c>
      <c r="AV398" s="56">
        <f>IF(GroupStTimes!$A$8=0,MAX(CC398,CE398,CG398),MAX(CA398,CC398,CE398,CG398))</f>
        <v>0.41274305555555563</v>
      </c>
      <c r="AW398" s="57" t="str">
        <f t="shared" si="357"/>
        <v/>
      </c>
      <c r="AX398" s="58" t="str">
        <f t="shared" si="358"/>
        <v/>
      </c>
      <c r="AY398" s="58" t="str">
        <f t="shared" si="359"/>
        <v/>
      </c>
      <c r="AZ398" s="31">
        <f t="shared" si="360"/>
        <v>107.23</v>
      </c>
      <c r="BA398" s="59">
        <f t="shared" si="361"/>
        <v>0.36703703703703711</v>
      </c>
      <c r="BB398" s="59">
        <f t="shared" si="362"/>
        <v>0.3725925925925927</v>
      </c>
      <c r="BC398" s="59">
        <f t="shared" si="363"/>
        <v>0.36253472222222233</v>
      </c>
      <c r="BD398" s="59">
        <f t="shared" si="364"/>
        <v>0.40836805555555561</v>
      </c>
      <c r="BE398" s="59">
        <f t="shared" si="365"/>
        <v>0.39853009259259264</v>
      </c>
      <c r="BF398" s="59">
        <f t="shared" si="366"/>
        <v>0.40894675925925933</v>
      </c>
      <c r="BG398" s="59">
        <f t="shared" si="367"/>
        <v>0.40563657407407394</v>
      </c>
      <c r="BH398" s="59">
        <f t="shared" si="368"/>
        <v>0.4049421296296295</v>
      </c>
      <c r="BI398" s="31">
        <f t="shared" si="369"/>
        <v>6.2999999999999972</v>
      </c>
      <c r="BJ398" s="61">
        <f t="shared" si="370"/>
        <v>0.12599999999999995</v>
      </c>
      <c r="BK398" s="61">
        <f t="shared" si="371"/>
        <v>0.10499999999999995</v>
      </c>
      <c r="BL398" s="61">
        <f t="shared" si="372"/>
        <v>8.9999999999999955E-2</v>
      </c>
      <c r="BM398" s="61">
        <f t="shared" si="373"/>
        <v>7.8749999999999959E-2</v>
      </c>
      <c r="BN398" s="62">
        <f t="shared" si="374"/>
        <v>0</v>
      </c>
      <c r="BO398" s="62">
        <f t="shared" si="375"/>
        <v>7</v>
      </c>
      <c r="BP398" s="62">
        <f t="shared" si="376"/>
        <v>34</v>
      </c>
      <c r="BQ398" s="62">
        <f t="shared" si="377"/>
        <v>0</v>
      </c>
      <c r="BR398" s="62">
        <f t="shared" si="378"/>
        <v>6</v>
      </c>
      <c r="BS398" s="62">
        <f t="shared" si="379"/>
        <v>18</v>
      </c>
      <c r="BT398" s="62">
        <f t="shared" si="380"/>
        <v>0</v>
      </c>
      <c r="BU398" s="62">
        <f t="shared" si="381"/>
        <v>5</v>
      </c>
      <c r="BV398" s="62">
        <f t="shared" si="382"/>
        <v>24</v>
      </c>
      <c r="BW398" s="62">
        <f t="shared" si="383"/>
        <v>0</v>
      </c>
      <c r="BX398" s="62">
        <f t="shared" si="384"/>
        <v>4</v>
      </c>
      <c r="BY398" s="62">
        <f t="shared" si="385"/>
        <v>43</v>
      </c>
      <c r="BZ398" s="63">
        <f t="shared" si="386"/>
        <v>0.37229166666666674</v>
      </c>
      <c r="CA398" s="63">
        <f t="shared" si="387"/>
        <v>0.37784722222222233</v>
      </c>
      <c r="CB398" s="63">
        <f t="shared" si="388"/>
        <v>0.36690972222222235</v>
      </c>
      <c r="CC398" s="63">
        <f t="shared" si="389"/>
        <v>0.41274305555555563</v>
      </c>
      <c r="CD398" s="63">
        <f t="shared" si="390"/>
        <v>0.40228009259259262</v>
      </c>
      <c r="CE398" s="63">
        <f t="shared" si="391"/>
        <v>0.4126967592592593</v>
      </c>
      <c r="CF398" s="63">
        <f t="shared" si="392"/>
        <v>0.40891203703703688</v>
      </c>
      <c r="CG398" s="63">
        <f t="shared" si="393"/>
        <v>0.40821759259259244</v>
      </c>
      <c r="CH398" s="36"/>
      <c r="CI398" s="36"/>
      <c r="CJ398" s="36"/>
      <c r="CK398" s="36"/>
      <c r="CL398" s="60">
        <v>60</v>
      </c>
    </row>
    <row r="399" spans="1:90" ht="40.5" x14ac:dyDescent="0.25">
      <c r="A399" s="37">
        <v>18</v>
      </c>
      <c r="C399" s="37" t="s">
        <v>58</v>
      </c>
      <c r="D399" s="37"/>
      <c r="E399" s="37"/>
      <c r="F399" s="83"/>
      <c r="G399" s="44">
        <v>113.92</v>
      </c>
      <c r="H399" s="44">
        <f t="shared" si="347"/>
        <v>113.9</v>
      </c>
      <c r="I399" s="83">
        <v>113.86</v>
      </c>
      <c r="J399" s="43">
        <f t="shared" si="345"/>
        <v>-4.0986006206465014E-4</v>
      </c>
      <c r="K399" s="44">
        <f t="shared" si="346"/>
        <v>-4.6666666666681067E-2</v>
      </c>
      <c r="L399" s="76" t="s">
        <v>1550</v>
      </c>
      <c r="M399" s="122">
        <v>80</v>
      </c>
      <c r="N399" s="46">
        <f t="shared" si="353"/>
        <v>113.90666666666668</v>
      </c>
      <c r="O399" s="46">
        <v>-0.02</v>
      </c>
      <c r="P399" s="78">
        <v>113.91</v>
      </c>
      <c r="Q399" s="46">
        <v>-0.02</v>
      </c>
      <c r="R399" s="78">
        <v>113.92</v>
      </c>
      <c r="S399" s="46">
        <v>-0.02</v>
      </c>
      <c r="T399" s="77">
        <v>113.95</v>
      </c>
      <c r="U399" s="47">
        <f t="shared" si="394"/>
        <v>27.05349</v>
      </c>
      <c r="V399" s="47">
        <f t="shared" si="395"/>
        <v>29.395160000000001</v>
      </c>
      <c r="W399" s="47">
        <v>27.053460000000001</v>
      </c>
      <c r="X399" s="47">
        <v>29.395130000000002</v>
      </c>
      <c r="Y399" s="47">
        <v>27.053509999999999</v>
      </c>
      <c r="Z399" s="47">
        <v>29.395189999999999</v>
      </c>
      <c r="AA399" s="47"/>
      <c r="AB399" s="47"/>
      <c r="AC399" s="47"/>
      <c r="AD399" s="47"/>
      <c r="AE399" s="51">
        <f t="shared" si="348"/>
        <v>18</v>
      </c>
      <c r="AF399" s="51" t="str">
        <f t="shared" si="349"/>
        <v/>
      </c>
      <c r="AG399" s="51" t="str">
        <f t="shared" si="350"/>
        <v>m</v>
      </c>
      <c r="AH399" s="51" t="str">
        <f t="shared" si="351"/>
        <v/>
      </c>
      <c r="AI399" s="52">
        <f t="shared" si="352"/>
        <v>113.9</v>
      </c>
      <c r="AJ399" s="68" t="s">
        <v>58</v>
      </c>
      <c r="AK399" s="53"/>
      <c r="AL399" s="52"/>
      <c r="AM399" s="53">
        <f t="shared" si="354"/>
        <v>50</v>
      </c>
      <c r="AN399" s="53">
        <f>IF(AJ399&lt;&gt;"",IF(AJ399="o",VLOOKUP(AM399,OpenSect!$A$1:$D$11,2),IF(AJ399="u",VLOOKUP(AM399,UpHill!$A$1:$D$35,2),IF(AJ399="d",VLOOKUP(AM399,DownHill!$A$1:$D$29,2),IF(AJ399="f",VLOOKUP(AM399,FlatUnd!$A$2:$D$30,2),IF(AJ399="t",VLOOKUP(AM399,TimeAdd!$A$1:$D$176,2),IF(AJ399="l",VLOOKUP(AM399,SLimit!$A$1:$D$8,2),AN398)))))),AN398)</f>
        <v>60</v>
      </c>
      <c r="AO399" s="53">
        <f>IF(AJ399&lt;&gt;"",IF(AJ399="o",VLOOKUP(AM399,OpenSect!$A$1:$D$11,3),IF(AJ399="u",VLOOKUP(AM399,UpHill!$A$1:$D$35,3),IF(AJ399="d",VLOOKUP(AM399,DownHill!$A$3:$D$29,3),IF(AJ399="f",VLOOKUP(AM399,FlatUnd!$A$2:$D$30,3),IF(AJ399="t",VLOOKUP(AM399,TimeAdd!$A$1:$D$18,3),IF(AJ399="l",VLOOKUP(AM399,SLimit!$A$1:$D$8,3),AO398)))))),AO398)</f>
        <v>70</v>
      </c>
      <c r="AP399" s="53">
        <f>IF(AJ399&lt;&gt;"",IF(AJ399="o",VLOOKUP(AM399,OpenSect!$A$1:$D$11,4),IF(AJ399="u",VLOOKUP(AM399,UpHill!$A$1:$D$35,4),IF(AJ399="d",VLOOKUP(AM399,DownHill!$A$1:$D$29,4),IF(AJ399="f",VLOOKUP(AM399,FlatUnd!$A$2:$D$30,4),IF(AJ399="t",VLOOKUP(AM399,TimeAdd!$A$1:$D$18,4),IF(AJ399="l",VLOOKUP(AM399,SLimit!$A$1:$D$8,4),AP398)))))),AP398)</f>
        <v>80</v>
      </c>
      <c r="AQ399" s="53">
        <f t="shared" si="355"/>
        <v>80</v>
      </c>
      <c r="AR399" s="54" t="str">
        <f t="shared" si="356"/>
        <v>Danger plate at start of Armco barrier.  Control. Dot on pole &amp; road.</v>
      </c>
      <c r="AS399" s="55"/>
      <c r="AT399" s="55"/>
      <c r="AU399" s="56">
        <f>IF(GroupStTimes!$A$8=0,MIN(CB399,CD399,CF399),MIN(BZ399,CB399,CD399,CF399))</f>
        <v>0.36716435185185198</v>
      </c>
      <c r="AV399" s="56">
        <f>IF(GroupStTimes!$A$8=0,MAX(CC399,CE399,CG399),MAX(CA399,CC399,CE399,CG399))</f>
        <v>0.41299768518518526</v>
      </c>
      <c r="AW399" s="57" t="str">
        <f t="shared" si="357"/>
        <v>27.05349  29.39516</v>
      </c>
      <c r="AX399" s="58">
        <f t="shared" si="358"/>
        <v>27.053460000000001</v>
      </c>
      <c r="AY399" s="58">
        <f t="shared" si="359"/>
        <v>29.395130000000002</v>
      </c>
      <c r="AZ399" s="31">
        <f t="shared" si="360"/>
        <v>107.23</v>
      </c>
      <c r="BA399" s="59">
        <f t="shared" si="361"/>
        <v>0.36703703703703711</v>
      </c>
      <c r="BB399" s="59">
        <f t="shared" si="362"/>
        <v>0.3725925925925927</v>
      </c>
      <c r="BC399" s="59">
        <f t="shared" si="363"/>
        <v>0.36253472222222233</v>
      </c>
      <c r="BD399" s="59">
        <f t="shared" si="364"/>
        <v>0.40836805555555561</v>
      </c>
      <c r="BE399" s="59">
        <f t="shared" si="365"/>
        <v>0.39853009259259264</v>
      </c>
      <c r="BF399" s="59">
        <f t="shared" si="366"/>
        <v>0.40894675925925933</v>
      </c>
      <c r="BG399" s="59">
        <f t="shared" si="367"/>
        <v>0.40563657407407394</v>
      </c>
      <c r="BH399" s="59">
        <f t="shared" si="368"/>
        <v>0.4049421296296295</v>
      </c>
      <c r="BI399" s="31">
        <f t="shared" si="369"/>
        <v>6.6700000000000017</v>
      </c>
      <c r="BJ399" s="61">
        <f t="shared" si="370"/>
        <v>0.13340000000000005</v>
      </c>
      <c r="BK399" s="61">
        <f t="shared" si="371"/>
        <v>0.11116666666666669</v>
      </c>
      <c r="BL399" s="61">
        <f t="shared" si="372"/>
        <v>9.5285714285714307E-2</v>
      </c>
      <c r="BM399" s="61">
        <f t="shared" si="373"/>
        <v>8.3375000000000019E-2</v>
      </c>
      <c r="BN399" s="62">
        <f t="shared" si="374"/>
        <v>0</v>
      </c>
      <c r="BO399" s="62">
        <f t="shared" si="375"/>
        <v>8</v>
      </c>
      <c r="BP399" s="62">
        <f t="shared" si="376"/>
        <v>0</v>
      </c>
      <c r="BQ399" s="62">
        <f t="shared" si="377"/>
        <v>0</v>
      </c>
      <c r="BR399" s="62">
        <f t="shared" si="378"/>
        <v>6</v>
      </c>
      <c r="BS399" s="62">
        <f t="shared" si="379"/>
        <v>40</v>
      </c>
      <c r="BT399" s="62">
        <f t="shared" si="380"/>
        <v>0</v>
      </c>
      <c r="BU399" s="62">
        <f t="shared" si="381"/>
        <v>5</v>
      </c>
      <c r="BV399" s="62">
        <f t="shared" si="382"/>
        <v>43</v>
      </c>
      <c r="BW399" s="62">
        <f t="shared" si="383"/>
        <v>0</v>
      </c>
      <c r="BX399" s="62">
        <f t="shared" si="384"/>
        <v>5</v>
      </c>
      <c r="BY399" s="62">
        <f t="shared" si="385"/>
        <v>0</v>
      </c>
      <c r="BZ399" s="63">
        <f t="shared" si="386"/>
        <v>0.37259259259259264</v>
      </c>
      <c r="CA399" s="63">
        <f t="shared" si="387"/>
        <v>0.37814814814814823</v>
      </c>
      <c r="CB399" s="63">
        <f t="shared" si="388"/>
        <v>0.36716435185185198</v>
      </c>
      <c r="CC399" s="63">
        <f t="shared" si="389"/>
        <v>0.41299768518518526</v>
      </c>
      <c r="CD399" s="63">
        <f t="shared" si="390"/>
        <v>0.40250000000000002</v>
      </c>
      <c r="CE399" s="63">
        <f t="shared" si="391"/>
        <v>0.41291666666666671</v>
      </c>
      <c r="CF399" s="63">
        <f t="shared" si="392"/>
        <v>0.40910879629629615</v>
      </c>
      <c r="CG399" s="63">
        <f t="shared" si="393"/>
        <v>0.40841435185185171</v>
      </c>
      <c r="CH399" s="36"/>
      <c r="CI399" s="36"/>
      <c r="CJ399" s="36"/>
      <c r="CK399" s="36"/>
      <c r="CL399" s="60">
        <v>60</v>
      </c>
    </row>
    <row r="400" spans="1:90" ht="40.5" x14ac:dyDescent="0.25">
      <c r="A400" s="37">
        <v>18</v>
      </c>
      <c r="C400" s="37" t="s">
        <v>49</v>
      </c>
      <c r="D400" s="37">
        <v>46</v>
      </c>
      <c r="E400" s="37"/>
      <c r="F400" s="83"/>
      <c r="G400" s="44">
        <v>114.49</v>
      </c>
      <c r="H400" s="44">
        <f t="shared" si="347"/>
        <v>114.47</v>
      </c>
      <c r="I400" s="83">
        <v>114.43</v>
      </c>
      <c r="J400" s="43">
        <f t="shared" ref="J400:J464" si="396">IF(N400="","",IF((I400-$I$4)=0,0,((I400-$I$4)-(N400-$N$4))/(I400-$I$4)))</f>
        <v>-4.0781846252439791E-4</v>
      </c>
      <c r="K400" s="44">
        <f t="shared" ref="K400:K464" si="397">(I400-$I$4)-(N400-$N$4)</f>
        <v>-4.6666666666666856E-2</v>
      </c>
      <c r="L400" s="76" t="s">
        <v>1692</v>
      </c>
      <c r="M400" s="122">
        <v>80</v>
      </c>
      <c r="N400" s="46">
        <f t="shared" si="353"/>
        <v>114.47666666666667</v>
      </c>
      <c r="O400" s="46">
        <v>-0.02</v>
      </c>
      <c r="P400" s="78">
        <v>114.47999999999999</v>
      </c>
      <c r="Q400" s="46">
        <v>-0.02</v>
      </c>
      <c r="R400" s="78">
        <v>114.49</v>
      </c>
      <c r="S400" s="46">
        <v>-0.02</v>
      </c>
      <c r="T400" s="78">
        <v>114.52</v>
      </c>
      <c r="U400" s="47" t="str">
        <f t="shared" si="394"/>
        <v/>
      </c>
      <c r="V400" s="47" t="str">
        <f t="shared" si="395"/>
        <v/>
      </c>
      <c r="W400" s="47"/>
      <c r="X400" s="47"/>
      <c r="Y400" s="47"/>
      <c r="Z400" s="47"/>
      <c r="AA400" s="47"/>
      <c r="AB400" s="47"/>
      <c r="AC400" s="47"/>
      <c r="AD400" s="47"/>
      <c r="AE400" s="51">
        <f t="shared" si="348"/>
        <v>18</v>
      </c>
      <c r="AF400" s="51" t="str">
        <f t="shared" si="349"/>
        <v/>
      </c>
      <c r="AG400" s="51" t="str">
        <f t="shared" si="350"/>
        <v>f</v>
      </c>
      <c r="AH400" s="51">
        <f t="shared" si="351"/>
        <v>46</v>
      </c>
      <c r="AI400" s="52">
        <f t="shared" si="352"/>
        <v>114.47</v>
      </c>
      <c r="AJ400" s="68" t="s">
        <v>49</v>
      </c>
      <c r="AK400" s="53"/>
      <c r="AL400" s="52"/>
      <c r="AM400" s="53">
        <f t="shared" si="354"/>
        <v>46</v>
      </c>
      <c r="AN400" s="53">
        <f>IF(AJ400&lt;&gt;"",IF(AJ400="o",VLOOKUP(AM400,OpenSect!$A$1:$D$11,2),IF(AJ400="u",VLOOKUP(AM400,UpHill!$A$1:$D$35,2),IF(AJ400="d",VLOOKUP(AM400,DownHill!$A$1:$D$29,2),IF(AJ400="f",VLOOKUP(AM400,FlatUnd!$A$2:$D$30,2),IF(AJ400="t",VLOOKUP(AM400,TimeAdd!$A$1:$D$176,2),IF(AJ400="l",VLOOKUP(AM400,SLimit!$A$1:$D$8,2),AN399)))))),AN399)</f>
        <v>55</v>
      </c>
      <c r="AO400" s="53">
        <f>IF(AJ400&lt;&gt;"",IF(AJ400="o",VLOOKUP(AM400,OpenSect!$A$1:$D$11,3),IF(AJ400="u",VLOOKUP(AM400,UpHill!$A$1:$D$35,3),IF(AJ400="d",VLOOKUP(AM400,DownHill!$A$3:$D$29,3),IF(AJ400="f",VLOOKUP(AM400,FlatUnd!$A$2:$D$30,3),IF(AJ400="t",VLOOKUP(AM400,TimeAdd!$A$1:$D$18,3),IF(AJ400="l",VLOOKUP(AM400,SLimit!$A$1:$D$8,3),AO399)))))),AO399)</f>
        <v>64</v>
      </c>
      <c r="AP400" s="53">
        <f>IF(AJ400&lt;&gt;"",IF(AJ400="o",VLOOKUP(AM400,OpenSect!$A$1:$D$11,4),IF(AJ400="u",VLOOKUP(AM400,UpHill!$A$1:$D$35,4),IF(AJ400="d",VLOOKUP(AM400,DownHill!$A$1:$D$29,4),IF(AJ400="f",VLOOKUP(AM400,FlatUnd!$A$2:$D$30,4),IF(AJ400="t",VLOOKUP(AM400,TimeAdd!$A$1:$D$18,4),IF(AJ400="l",VLOOKUP(AM400,SLimit!$A$1:$D$8,4),AP399)))))),AP399)</f>
        <v>72</v>
      </c>
      <c r="AQ400" s="53">
        <f t="shared" si="355"/>
        <v>80</v>
      </c>
      <c r="AR400" s="54" t="str">
        <f t="shared" si="356"/>
        <v>{Diagrammatic Sign:  }Traffic movement effected by obstruction.  250m</v>
      </c>
      <c r="AS400" s="55"/>
      <c r="AT400" s="55"/>
      <c r="AU400" s="56">
        <f>IF(GroupStTimes!$A$8=0,MIN(CB400,CD400,CF400),MIN(BZ400,CB400,CD400,CF400))</f>
        <v>0.36755787037037047</v>
      </c>
      <c r="AV400" s="56">
        <f>IF(GroupStTimes!$A$8=0,MAX(CC400,CE400,CG400),MAX(CA400,CC400,CE400,CG400))</f>
        <v>0.41339120370370375</v>
      </c>
      <c r="AW400" s="57" t="str">
        <f t="shared" si="357"/>
        <v/>
      </c>
      <c r="AX400" s="58" t="str">
        <f t="shared" si="358"/>
        <v/>
      </c>
      <c r="AY400" s="58" t="str">
        <f t="shared" si="359"/>
        <v/>
      </c>
      <c r="AZ400" s="31">
        <f t="shared" si="360"/>
        <v>107.23</v>
      </c>
      <c r="BA400" s="59">
        <f t="shared" si="361"/>
        <v>0.36703703703703711</v>
      </c>
      <c r="BB400" s="59">
        <f t="shared" si="362"/>
        <v>0.3725925925925927</v>
      </c>
      <c r="BC400" s="59">
        <f t="shared" si="363"/>
        <v>0.36253472222222233</v>
      </c>
      <c r="BD400" s="59">
        <f t="shared" si="364"/>
        <v>0.40836805555555561</v>
      </c>
      <c r="BE400" s="59">
        <f t="shared" si="365"/>
        <v>0.39853009259259264</v>
      </c>
      <c r="BF400" s="59">
        <f t="shared" si="366"/>
        <v>0.40894675925925933</v>
      </c>
      <c r="BG400" s="59">
        <f t="shared" si="367"/>
        <v>0.40563657407407394</v>
      </c>
      <c r="BH400" s="59">
        <f t="shared" si="368"/>
        <v>0.4049421296296295</v>
      </c>
      <c r="BI400" s="31">
        <f t="shared" si="369"/>
        <v>7.2399999999999949</v>
      </c>
      <c r="BJ400" s="61">
        <f t="shared" si="370"/>
        <v>0.1447999999999999</v>
      </c>
      <c r="BK400" s="61">
        <f t="shared" si="371"/>
        <v>0.12066666666666657</v>
      </c>
      <c r="BL400" s="61">
        <f t="shared" si="372"/>
        <v>0.10342857142857136</v>
      </c>
      <c r="BM400" s="61">
        <f t="shared" si="373"/>
        <v>9.0499999999999942E-2</v>
      </c>
      <c r="BN400" s="62">
        <f t="shared" si="374"/>
        <v>0</v>
      </c>
      <c r="BO400" s="62">
        <f t="shared" si="375"/>
        <v>8</v>
      </c>
      <c r="BP400" s="62">
        <f t="shared" si="376"/>
        <v>41</v>
      </c>
      <c r="BQ400" s="62">
        <f t="shared" si="377"/>
        <v>0</v>
      </c>
      <c r="BR400" s="62">
        <f t="shared" si="378"/>
        <v>7</v>
      </c>
      <c r="BS400" s="62">
        <f t="shared" si="379"/>
        <v>14</v>
      </c>
      <c r="BT400" s="62">
        <f t="shared" si="380"/>
        <v>0</v>
      </c>
      <c r="BU400" s="62">
        <f t="shared" si="381"/>
        <v>6</v>
      </c>
      <c r="BV400" s="62">
        <f t="shared" si="382"/>
        <v>12</v>
      </c>
      <c r="BW400" s="62">
        <f t="shared" si="383"/>
        <v>0</v>
      </c>
      <c r="BX400" s="62">
        <f t="shared" si="384"/>
        <v>5</v>
      </c>
      <c r="BY400" s="62">
        <f t="shared" si="385"/>
        <v>26</v>
      </c>
      <c r="BZ400" s="63">
        <f t="shared" si="386"/>
        <v>0.37306712962962968</v>
      </c>
      <c r="CA400" s="63">
        <f t="shared" si="387"/>
        <v>0.37862268518518527</v>
      </c>
      <c r="CB400" s="63">
        <f t="shared" si="388"/>
        <v>0.36755787037037047</v>
      </c>
      <c r="CC400" s="63">
        <f t="shared" si="389"/>
        <v>0.41339120370370375</v>
      </c>
      <c r="CD400" s="63">
        <f t="shared" si="390"/>
        <v>0.40283564814814821</v>
      </c>
      <c r="CE400" s="63">
        <f t="shared" si="391"/>
        <v>0.41325231481481489</v>
      </c>
      <c r="CF400" s="63">
        <f t="shared" si="392"/>
        <v>0.40940972222222211</v>
      </c>
      <c r="CG400" s="63">
        <f t="shared" si="393"/>
        <v>0.40871527777777766</v>
      </c>
      <c r="CH400" s="36"/>
      <c r="CI400" s="36"/>
      <c r="CJ400" s="36"/>
      <c r="CK400" s="36"/>
      <c r="CL400" s="60">
        <v>60</v>
      </c>
    </row>
    <row r="401" spans="1:90" ht="28.5" customHeight="1" x14ac:dyDescent="0.25">
      <c r="A401" s="37">
        <v>18</v>
      </c>
      <c r="C401" s="37"/>
      <c r="D401" s="37"/>
      <c r="E401" s="37"/>
      <c r="F401" s="83"/>
      <c r="G401" s="44"/>
      <c r="H401" s="44">
        <f t="shared" si="347"/>
        <v>114.55</v>
      </c>
      <c r="I401" s="83">
        <v>114.49</v>
      </c>
      <c r="J401" s="43">
        <f t="shared" si="396"/>
        <v>-5.240632369639469E-4</v>
      </c>
      <c r="K401" s="44">
        <f t="shared" si="397"/>
        <v>-6.0000000000002274E-2</v>
      </c>
      <c r="L401" s="76" t="s">
        <v>1123</v>
      </c>
      <c r="M401" s="122">
        <v>80</v>
      </c>
      <c r="N401" s="46">
        <f t="shared" si="353"/>
        <v>114.55</v>
      </c>
      <c r="O401" s="46">
        <v>-0.02</v>
      </c>
      <c r="P401" s="78">
        <v>114.55</v>
      </c>
      <c r="Q401" s="46">
        <v>-0.02</v>
      </c>
      <c r="R401" s="78">
        <v>114.57</v>
      </c>
      <c r="S401" s="46">
        <v>-0.02</v>
      </c>
      <c r="T401" s="78">
        <v>114.59</v>
      </c>
      <c r="U401" s="47" t="str">
        <f t="shared" si="394"/>
        <v/>
      </c>
      <c r="V401" s="47" t="str">
        <f t="shared" si="395"/>
        <v/>
      </c>
      <c r="W401" s="47"/>
      <c r="X401" s="47"/>
      <c r="Y401" s="47"/>
      <c r="Z401" s="47"/>
      <c r="AA401" s="47"/>
      <c r="AB401" s="47"/>
      <c r="AC401" s="47"/>
      <c r="AD401" s="47"/>
      <c r="AE401" s="51">
        <f t="shared" si="348"/>
        <v>18</v>
      </c>
      <c r="AF401" s="51" t="str">
        <f t="shared" si="349"/>
        <v/>
      </c>
      <c r="AG401" s="51" t="str">
        <f t="shared" si="350"/>
        <v/>
      </c>
      <c r="AH401" s="51" t="str">
        <f t="shared" si="351"/>
        <v/>
      </c>
      <c r="AI401" s="52">
        <f t="shared" si="352"/>
        <v>114.55</v>
      </c>
      <c r="AJ401" s="68"/>
      <c r="AK401" s="53"/>
      <c r="AL401" s="52"/>
      <c r="AM401" s="53">
        <f t="shared" si="354"/>
        <v>46</v>
      </c>
      <c r="AN401" s="53">
        <f>IF(AJ401&lt;&gt;"",IF(AJ401="o",VLOOKUP(AM401,OpenSect!$A$1:$D$11,2),IF(AJ401="u",VLOOKUP(AM401,UpHill!$A$1:$D$35,2),IF(AJ401="d",VLOOKUP(AM401,DownHill!$A$1:$D$29,2),IF(AJ401="f",VLOOKUP(AM401,FlatUnd!$A$2:$D$30,2),IF(AJ401="t",VLOOKUP(AM401,TimeAdd!$A$1:$D$176,2),IF(AJ401="l",VLOOKUP(AM401,SLimit!$A$1:$D$8,2),AN400)))))),AN400)</f>
        <v>55</v>
      </c>
      <c r="AO401" s="53">
        <f>IF(AJ401&lt;&gt;"",IF(AJ401="o",VLOOKUP(AM401,OpenSect!$A$1:$D$11,3),IF(AJ401="u",VLOOKUP(AM401,UpHill!$A$1:$D$35,3),IF(AJ401="d",VLOOKUP(AM401,DownHill!$A$3:$D$29,3),IF(AJ401="f",VLOOKUP(AM401,FlatUnd!$A$2:$D$30,3),IF(AJ401="t",VLOOKUP(AM401,TimeAdd!$A$1:$D$18,3),IF(AJ401="l",VLOOKUP(AM401,SLimit!$A$1:$D$8,3),AO400)))))),AO400)</f>
        <v>64</v>
      </c>
      <c r="AP401" s="53">
        <f>IF(AJ401&lt;&gt;"",IF(AJ401="o",VLOOKUP(AM401,OpenSect!$A$1:$D$11,4),IF(AJ401="u",VLOOKUP(AM401,UpHill!$A$1:$D$35,4),IF(AJ401="d",VLOOKUP(AM401,DownHill!$A$1:$D$29,4),IF(AJ401="f",VLOOKUP(AM401,FlatUnd!$A$2:$D$30,4),IF(AJ401="t",VLOOKUP(AM401,TimeAdd!$A$1:$D$18,4),IF(AJ401="l",VLOOKUP(AM401,SLimit!$A$1:$D$8,4),AP400)))))),AP400)</f>
        <v>72</v>
      </c>
      <c r="AQ401" s="53">
        <f t="shared" si="355"/>
        <v>80</v>
      </c>
      <c r="AR401" s="54" t="str">
        <f t="shared" si="356"/>
        <v>63,0 km plate.</v>
      </c>
      <c r="AS401" s="55"/>
      <c r="AT401" s="55"/>
      <c r="AU401" s="56">
        <f>IF(GroupStTimes!$A$8=0,MIN(CB401,CD401,CF401),MIN(BZ401,CB401,CD401,CF401))</f>
        <v>0.36761574074074083</v>
      </c>
      <c r="AV401" s="56">
        <f>IF(GroupStTimes!$A$8=0,MAX(CC401,CE401,CG401),MAX(CA401,CC401,CE401,CG401))</f>
        <v>0.41344907407407411</v>
      </c>
      <c r="AW401" s="57" t="str">
        <f t="shared" si="357"/>
        <v/>
      </c>
      <c r="AX401" s="58" t="str">
        <f t="shared" si="358"/>
        <v/>
      </c>
      <c r="AY401" s="58" t="str">
        <f t="shared" si="359"/>
        <v/>
      </c>
      <c r="AZ401" s="31">
        <f t="shared" si="360"/>
        <v>114.47</v>
      </c>
      <c r="BA401" s="59">
        <f t="shared" si="361"/>
        <v>0.37306712962962968</v>
      </c>
      <c r="BB401" s="59">
        <f t="shared" si="362"/>
        <v>0.37862268518518527</v>
      </c>
      <c r="BC401" s="59">
        <f t="shared" si="363"/>
        <v>0.36755787037037047</v>
      </c>
      <c r="BD401" s="59">
        <f t="shared" si="364"/>
        <v>0.41339120370370375</v>
      </c>
      <c r="BE401" s="59">
        <f t="shared" si="365"/>
        <v>0.40283564814814821</v>
      </c>
      <c r="BF401" s="59">
        <f t="shared" si="366"/>
        <v>0.41325231481481489</v>
      </c>
      <c r="BG401" s="59">
        <f t="shared" si="367"/>
        <v>0.40940972222222211</v>
      </c>
      <c r="BH401" s="59">
        <f t="shared" si="368"/>
        <v>0.40871527777777766</v>
      </c>
      <c r="BI401" s="31">
        <f t="shared" si="369"/>
        <v>7.9999999999998295E-2</v>
      </c>
      <c r="BJ401" s="61">
        <f t="shared" si="370"/>
        <v>1.7391304347825717E-3</v>
      </c>
      <c r="BK401" s="61">
        <f t="shared" si="371"/>
        <v>1.4545454545454234E-3</v>
      </c>
      <c r="BL401" s="61">
        <f t="shared" si="372"/>
        <v>1.2499999999999734E-3</v>
      </c>
      <c r="BM401" s="61">
        <f t="shared" si="373"/>
        <v>1.1111111111110875E-3</v>
      </c>
      <c r="BN401" s="62">
        <f t="shared" si="374"/>
        <v>0</v>
      </c>
      <c r="BO401" s="62">
        <f t="shared" si="375"/>
        <v>0</v>
      </c>
      <c r="BP401" s="62">
        <f t="shared" si="376"/>
        <v>6</v>
      </c>
      <c r="BQ401" s="62">
        <f t="shared" si="377"/>
        <v>0</v>
      </c>
      <c r="BR401" s="62">
        <f t="shared" si="378"/>
        <v>0</v>
      </c>
      <c r="BS401" s="62">
        <f t="shared" si="379"/>
        <v>5</v>
      </c>
      <c r="BT401" s="62">
        <f t="shared" si="380"/>
        <v>0</v>
      </c>
      <c r="BU401" s="62">
        <f t="shared" si="381"/>
        <v>0</v>
      </c>
      <c r="BV401" s="62">
        <f t="shared" si="382"/>
        <v>4</v>
      </c>
      <c r="BW401" s="62">
        <f t="shared" si="383"/>
        <v>0</v>
      </c>
      <c r="BX401" s="62">
        <f t="shared" si="384"/>
        <v>0</v>
      </c>
      <c r="BY401" s="62">
        <f t="shared" si="385"/>
        <v>4</v>
      </c>
      <c r="BZ401" s="63">
        <f t="shared" si="386"/>
        <v>0.37313657407407413</v>
      </c>
      <c r="CA401" s="63">
        <f t="shared" si="387"/>
        <v>0.37869212962962973</v>
      </c>
      <c r="CB401" s="63">
        <f t="shared" si="388"/>
        <v>0.36761574074074083</v>
      </c>
      <c r="CC401" s="63">
        <f t="shared" si="389"/>
        <v>0.41344907407407411</v>
      </c>
      <c r="CD401" s="63">
        <f t="shared" si="390"/>
        <v>0.40288194444444453</v>
      </c>
      <c r="CE401" s="63">
        <f t="shared" si="391"/>
        <v>0.41329861111111121</v>
      </c>
      <c r="CF401" s="63">
        <f t="shared" si="392"/>
        <v>0.40945601851851843</v>
      </c>
      <c r="CG401" s="63">
        <f t="shared" si="393"/>
        <v>0.40876157407407399</v>
      </c>
      <c r="CH401" s="36"/>
      <c r="CI401" s="36"/>
      <c r="CJ401" s="36"/>
      <c r="CK401" s="36"/>
      <c r="CL401" s="60">
        <v>60</v>
      </c>
    </row>
    <row r="402" spans="1:90" ht="40.5" x14ac:dyDescent="0.25">
      <c r="A402" s="37">
        <v>18</v>
      </c>
      <c r="C402" s="37"/>
      <c r="D402" s="37"/>
      <c r="E402" s="37"/>
      <c r="F402" s="83"/>
      <c r="G402" s="44"/>
      <c r="H402" s="44">
        <f t="shared" si="347"/>
        <v>115.11</v>
      </c>
      <c r="I402" s="83">
        <v>115.06</v>
      </c>
      <c r="J402" s="43">
        <f t="shared" si="396"/>
        <v>-4.6352627614572794E-4</v>
      </c>
      <c r="K402" s="44">
        <f t="shared" si="397"/>
        <v>-5.333333333332746E-2</v>
      </c>
      <c r="L402" s="76" t="s">
        <v>1690</v>
      </c>
      <c r="M402" s="122">
        <v>80</v>
      </c>
      <c r="N402" s="46">
        <f t="shared" si="353"/>
        <v>115.11333333333333</v>
      </c>
      <c r="O402" s="46">
        <v>-0.02</v>
      </c>
      <c r="P402" s="78">
        <v>115.11999999999999</v>
      </c>
      <c r="Q402" s="46">
        <v>-0.02</v>
      </c>
      <c r="R402" s="78">
        <v>115.13</v>
      </c>
      <c r="S402" s="46">
        <v>-0.02</v>
      </c>
      <c r="T402" s="78">
        <v>115.15</v>
      </c>
      <c r="U402" s="47" t="str">
        <f t="shared" si="394"/>
        <v/>
      </c>
      <c r="V402" s="47" t="str">
        <f t="shared" si="395"/>
        <v/>
      </c>
      <c r="W402" s="47"/>
      <c r="X402" s="47"/>
      <c r="Y402" s="47"/>
      <c r="Z402" s="47"/>
      <c r="AA402" s="47"/>
      <c r="AB402" s="47"/>
      <c r="AC402" s="47"/>
      <c r="AD402" s="47"/>
      <c r="AE402" s="51">
        <f t="shared" si="348"/>
        <v>18</v>
      </c>
      <c r="AF402" s="51" t="str">
        <f t="shared" si="349"/>
        <v/>
      </c>
      <c r="AG402" s="51" t="str">
        <f t="shared" si="350"/>
        <v/>
      </c>
      <c r="AH402" s="51" t="str">
        <f t="shared" si="351"/>
        <v/>
      </c>
      <c r="AI402" s="52">
        <f t="shared" si="352"/>
        <v>115.11</v>
      </c>
      <c r="AJ402" s="68"/>
      <c r="AK402" s="53"/>
      <c r="AL402" s="52"/>
      <c r="AM402" s="53">
        <f t="shared" si="354"/>
        <v>46</v>
      </c>
      <c r="AN402" s="53">
        <f>IF(AJ402&lt;&gt;"",IF(AJ402="o",VLOOKUP(AM402,OpenSect!$A$1:$D$11,2),IF(AJ402="u",VLOOKUP(AM402,UpHill!$A$1:$D$35,2),IF(AJ402="d",VLOOKUP(AM402,DownHill!$A$1:$D$29,2),IF(AJ402="f",VLOOKUP(AM402,FlatUnd!$A$2:$D$30,2),IF(AJ402="t",VLOOKUP(AM402,TimeAdd!$A$1:$D$176,2),IF(AJ402="l",VLOOKUP(AM402,SLimit!$A$1:$D$8,2),AN401)))))),AN401)</f>
        <v>55</v>
      </c>
      <c r="AO402" s="53">
        <f>IF(AJ402&lt;&gt;"",IF(AJ402="o",VLOOKUP(AM402,OpenSect!$A$1:$D$11,3),IF(AJ402="u",VLOOKUP(AM402,UpHill!$A$1:$D$35,3),IF(AJ402="d",VLOOKUP(AM402,DownHill!$A$3:$D$29,3),IF(AJ402="f",VLOOKUP(AM402,FlatUnd!$A$2:$D$30,3),IF(AJ402="t",VLOOKUP(AM402,TimeAdd!$A$1:$D$18,3),IF(AJ402="l",VLOOKUP(AM402,SLimit!$A$1:$D$8,3),AO401)))))),AO401)</f>
        <v>64</v>
      </c>
      <c r="AP402" s="53">
        <f>IF(AJ402&lt;&gt;"",IF(AJ402="o",VLOOKUP(AM402,OpenSect!$A$1:$D$11,4),IF(AJ402="u",VLOOKUP(AM402,UpHill!$A$1:$D$35,4),IF(AJ402="d",VLOOKUP(AM402,DownHill!$A$1:$D$29,4),IF(AJ402="f",VLOOKUP(AM402,FlatUnd!$A$2:$D$30,4),IF(AJ402="t",VLOOKUP(AM402,TimeAdd!$A$1:$D$18,4),IF(AJ402="l",VLOOKUP(AM402,SLimit!$A$1:$D$8,4),AP401)))))),AP401)</f>
        <v>72</v>
      </c>
      <c r="AQ402" s="53">
        <f t="shared" si="355"/>
        <v>80</v>
      </c>
      <c r="AR402" s="54" t="str">
        <f t="shared" si="356"/>
        <v>Diagrammatic Sign:  Traffic movement effected by obstruction.  500m</v>
      </c>
      <c r="AS402" s="55"/>
      <c r="AT402" s="55"/>
      <c r="AU402" s="56">
        <f>IF(GroupStTimes!$A$8=0,MIN(CB402,CD402,CF402),MIN(BZ402,CB402,CD402,CF402))</f>
        <v>0.3680439814814816</v>
      </c>
      <c r="AV402" s="56">
        <f>IF(GroupStTimes!$A$8=0,MAX(CC402,CE402,CG402),MAX(CA402,CC402,CE402,CG402))</f>
        <v>0.41387731481481488</v>
      </c>
      <c r="AW402" s="57" t="str">
        <f t="shared" si="357"/>
        <v/>
      </c>
      <c r="AX402" s="58" t="str">
        <f t="shared" si="358"/>
        <v/>
      </c>
      <c r="AY402" s="58" t="str">
        <f t="shared" si="359"/>
        <v/>
      </c>
      <c r="AZ402" s="31">
        <f t="shared" si="360"/>
        <v>114.47</v>
      </c>
      <c r="BA402" s="59">
        <f t="shared" si="361"/>
        <v>0.37306712962962968</v>
      </c>
      <c r="BB402" s="59">
        <f t="shared" si="362"/>
        <v>0.37862268518518527</v>
      </c>
      <c r="BC402" s="59">
        <f t="shared" si="363"/>
        <v>0.36755787037037047</v>
      </c>
      <c r="BD402" s="59">
        <f t="shared" si="364"/>
        <v>0.41339120370370375</v>
      </c>
      <c r="BE402" s="59">
        <f t="shared" si="365"/>
        <v>0.40283564814814821</v>
      </c>
      <c r="BF402" s="59">
        <f t="shared" si="366"/>
        <v>0.41325231481481489</v>
      </c>
      <c r="BG402" s="59">
        <f t="shared" si="367"/>
        <v>0.40940972222222211</v>
      </c>
      <c r="BH402" s="59">
        <f t="shared" si="368"/>
        <v>0.40871527777777766</v>
      </c>
      <c r="BI402" s="31">
        <f t="shared" si="369"/>
        <v>0.64000000000000057</v>
      </c>
      <c r="BJ402" s="61">
        <f t="shared" si="370"/>
        <v>1.3913043478260882E-2</v>
      </c>
      <c r="BK402" s="61">
        <f t="shared" si="371"/>
        <v>1.1636363636363646E-2</v>
      </c>
      <c r="BL402" s="61">
        <f t="shared" si="372"/>
        <v>1.0000000000000009E-2</v>
      </c>
      <c r="BM402" s="61">
        <f t="shared" si="373"/>
        <v>8.8888888888888976E-3</v>
      </c>
      <c r="BN402" s="62">
        <f t="shared" si="374"/>
        <v>0</v>
      </c>
      <c r="BO402" s="62">
        <f t="shared" si="375"/>
        <v>0</v>
      </c>
      <c r="BP402" s="62">
        <f t="shared" si="376"/>
        <v>50</v>
      </c>
      <c r="BQ402" s="62">
        <f t="shared" si="377"/>
        <v>0</v>
      </c>
      <c r="BR402" s="62">
        <f t="shared" si="378"/>
        <v>0</v>
      </c>
      <c r="BS402" s="62">
        <f t="shared" si="379"/>
        <v>42</v>
      </c>
      <c r="BT402" s="62">
        <f t="shared" si="380"/>
        <v>0</v>
      </c>
      <c r="BU402" s="62">
        <f t="shared" si="381"/>
        <v>0</v>
      </c>
      <c r="BV402" s="62">
        <f t="shared" si="382"/>
        <v>36</v>
      </c>
      <c r="BW402" s="62">
        <f t="shared" si="383"/>
        <v>0</v>
      </c>
      <c r="BX402" s="62">
        <f t="shared" si="384"/>
        <v>0</v>
      </c>
      <c r="BY402" s="62">
        <f t="shared" si="385"/>
        <v>32</v>
      </c>
      <c r="BZ402" s="63">
        <f t="shared" si="386"/>
        <v>0.3736458333333334</v>
      </c>
      <c r="CA402" s="63">
        <f t="shared" si="387"/>
        <v>0.37920138888888899</v>
      </c>
      <c r="CB402" s="63">
        <f t="shared" si="388"/>
        <v>0.3680439814814816</v>
      </c>
      <c r="CC402" s="63">
        <f t="shared" si="389"/>
        <v>0.41387731481481488</v>
      </c>
      <c r="CD402" s="63">
        <f t="shared" si="390"/>
        <v>0.40325231481481488</v>
      </c>
      <c r="CE402" s="63">
        <f t="shared" si="391"/>
        <v>0.41366898148148157</v>
      </c>
      <c r="CF402" s="63">
        <f t="shared" si="392"/>
        <v>0.40978009259259246</v>
      </c>
      <c r="CG402" s="63">
        <f t="shared" si="393"/>
        <v>0.40908564814814802</v>
      </c>
      <c r="CH402" s="36"/>
      <c r="CI402" s="36"/>
      <c r="CJ402" s="36"/>
      <c r="CK402" s="36"/>
      <c r="CL402" s="60">
        <v>60</v>
      </c>
    </row>
    <row r="403" spans="1:90" ht="28.5" customHeight="1" x14ac:dyDescent="0.25">
      <c r="A403" s="37">
        <v>18</v>
      </c>
      <c r="C403" s="37"/>
      <c r="D403" s="37"/>
      <c r="E403" s="37"/>
      <c r="F403" s="83"/>
      <c r="G403" s="44"/>
      <c r="H403" s="44">
        <f t="shared" si="347"/>
        <v>115.55</v>
      </c>
      <c r="I403" s="83">
        <v>115.49</v>
      </c>
      <c r="J403" s="43">
        <f t="shared" si="396"/>
        <v>-5.1952550004331346E-4</v>
      </c>
      <c r="K403" s="44">
        <f t="shared" si="397"/>
        <v>-6.0000000000002274E-2</v>
      </c>
      <c r="L403" s="76" t="s">
        <v>1124</v>
      </c>
      <c r="M403" s="122">
        <v>80</v>
      </c>
      <c r="N403" s="46">
        <f t="shared" si="353"/>
        <v>115.55</v>
      </c>
      <c r="O403" s="46">
        <v>-0.02</v>
      </c>
      <c r="P403" s="78">
        <v>115.55</v>
      </c>
      <c r="Q403" s="46">
        <v>-0.02</v>
      </c>
      <c r="R403" s="78">
        <v>115.57</v>
      </c>
      <c r="S403" s="46">
        <v>-0.02</v>
      </c>
      <c r="T403" s="78">
        <v>115.59</v>
      </c>
      <c r="U403" s="47" t="str">
        <f t="shared" si="394"/>
        <v/>
      </c>
      <c r="V403" s="47" t="str">
        <f t="shared" si="395"/>
        <v/>
      </c>
      <c r="W403" s="47"/>
      <c r="X403" s="47"/>
      <c r="Y403" s="47"/>
      <c r="Z403" s="47"/>
      <c r="AA403" s="47"/>
      <c r="AB403" s="47"/>
      <c r="AC403" s="47"/>
      <c r="AD403" s="47"/>
      <c r="AE403" s="51">
        <f t="shared" si="348"/>
        <v>18</v>
      </c>
      <c r="AF403" s="51" t="str">
        <f t="shared" si="349"/>
        <v/>
      </c>
      <c r="AG403" s="51" t="str">
        <f t="shared" si="350"/>
        <v/>
      </c>
      <c r="AH403" s="51" t="str">
        <f t="shared" si="351"/>
        <v/>
      </c>
      <c r="AI403" s="52">
        <f t="shared" si="352"/>
        <v>115.55</v>
      </c>
      <c r="AJ403" s="68"/>
      <c r="AK403" s="53"/>
      <c r="AL403" s="52"/>
      <c r="AM403" s="53">
        <f t="shared" si="354"/>
        <v>46</v>
      </c>
      <c r="AN403" s="53">
        <f>IF(AJ403&lt;&gt;"",IF(AJ403="o",VLOOKUP(AM403,OpenSect!$A$1:$D$11,2),IF(AJ403="u",VLOOKUP(AM403,UpHill!$A$1:$D$35,2),IF(AJ403="d",VLOOKUP(AM403,DownHill!$A$1:$D$29,2),IF(AJ403="f",VLOOKUP(AM403,FlatUnd!$A$2:$D$30,2),IF(AJ403="t",VLOOKUP(AM403,TimeAdd!$A$1:$D$176,2),IF(AJ403="l",VLOOKUP(AM403,SLimit!$A$1:$D$8,2),AN402)))))),AN402)</f>
        <v>55</v>
      </c>
      <c r="AO403" s="53">
        <f>IF(AJ403&lt;&gt;"",IF(AJ403="o",VLOOKUP(AM403,OpenSect!$A$1:$D$11,3),IF(AJ403="u",VLOOKUP(AM403,UpHill!$A$1:$D$35,3),IF(AJ403="d",VLOOKUP(AM403,DownHill!$A$3:$D$29,3),IF(AJ403="f",VLOOKUP(AM403,FlatUnd!$A$2:$D$30,3),IF(AJ403="t",VLOOKUP(AM403,TimeAdd!$A$1:$D$18,3),IF(AJ403="l",VLOOKUP(AM403,SLimit!$A$1:$D$8,3),AO402)))))),AO402)</f>
        <v>64</v>
      </c>
      <c r="AP403" s="53">
        <f>IF(AJ403&lt;&gt;"",IF(AJ403="o",VLOOKUP(AM403,OpenSect!$A$1:$D$11,4),IF(AJ403="u",VLOOKUP(AM403,UpHill!$A$1:$D$35,4),IF(AJ403="d",VLOOKUP(AM403,DownHill!$A$1:$D$29,4),IF(AJ403="f",VLOOKUP(AM403,FlatUnd!$A$2:$D$30,4),IF(AJ403="t",VLOOKUP(AM403,TimeAdd!$A$1:$D$18,4),IF(AJ403="l",VLOOKUP(AM403,SLimit!$A$1:$D$8,4),AP402)))))),AP402)</f>
        <v>72</v>
      </c>
      <c r="AQ403" s="53">
        <f t="shared" si="355"/>
        <v>80</v>
      </c>
      <c r="AR403" s="54" t="str">
        <f t="shared" si="356"/>
        <v>64,0 km plate.</v>
      </c>
      <c r="AS403" s="55"/>
      <c r="AT403" s="55"/>
      <c r="AU403" s="56">
        <f>IF(GroupStTimes!$A$8=0,MIN(CB403,CD403,CF403),MIN(BZ403,CB403,CD403,CF403))</f>
        <v>0.36837962962962972</v>
      </c>
      <c r="AV403" s="56">
        <f>IF(GroupStTimes!$A$8=0,MAX(CC403,CE403,CG403),MAX(CA403,CC403,CE403,CG403))</f>
        <v>0.414212962962963</v>
      </c>
      <c r="AW403" s="57" t="str">
        <f t="shared" si="357"/>
        <v/>
      </c>
      <c r="AX403" s="58" t="str">
        <f t="shared" si="358"/>
        <v/>
      </c>
      <c r="AY403" s="58" t="str">
        <f t="shared" si="359"/>
        <v/>
      </c>
      <c r="AZ403" s="31">
        <f t="shared" si="360"/>
        <v>114.47</v>
      </c>
      <c r="BA403" s="59">
        <f t="shared" si="361"/>
        <v>0.37306712962962968</v>
      </c>
      <c r="BB403" s="59">
        <f t="shared" si="362"/>
        <v>0.37862268518518527</v>
      </c>
      <c r="BC403" s="59">
        <f t="shared" si="363"/>
        <v>0.36755787037037047</v>
      </c>
      <c r="BD403" s="59">
        <f t="shared" si="364"/>
        <v>0.41339120370370375</v>
      </c>
      <c r="BE403" s="59">
        <f t="shared" si="365"/>
        <v>0.40283564814814821</v>
      </c>
      <c r="BF403" s="59">
        <f t="shared" si="366"/>
        <v>0.41325231481481489</v>
      </c>
      <c r="BG403" s="59">
        <f t="shared" si="367"/>
        <v>0.40940972222222211</v>
      </c>
      <c r="BH403" s="59">
        <f t="shared" si="368"/>
        <v>0.40871527777777766</v>
      </c>
      <c r="BI403" s="31">
        <f t="shared" si="369"/>
        <v>1.0799999999999983</v>
      </c>
      <c r="BJ403" s="61">
        <f t="shared" si="370"/>
        <v>2.3478260869565181E-2</v>
      </c>
      <c r="BK403" s="61">
        <f t="shared" si="371"/>
        <v>1.9636363636363605E-2</v>
      </c>
      <c r="BL403" s="61">
        <f t="shared" si="372"/>
        <v>1.6874999999999973E-2</v>
      </c>
      <c r="BM403" s="61">
        <f t="shared" si="373"/>
        <v>1.4999999999999977E-2</v>
      </c>
      <c r="BN403" s="62">
        <f t="shared" si="374"/>
        <v>0</v>
      </c>
      <c r="BO403" s="62">
        <f t="shared" si="375"/>
        <v>1</v>
      </c>
      <c r="BP403" s="62">
        <f t="shared" si="376"/>
        <v>25</v>
      </c>
      <c r="BQ403" s="62">
        <f t="shared" si="377"/>
        <v>0</v>
      </c>
      <c r="BR403" s="62">
        <f t="shared" si="378"/>
        <v>1</v>
      </c>
      <c r="BS403" s="62">
        <f t="shared" si="379"/>
        <v>11</v>
      </c>
      <c r="BT403" s="62">
        <f t="shared" si="380"/>
        <v>0</v>
      </c>
      <c r="BU403" s="62">
        <f t="shared" si="381"/>
        <v>1</v>
      </c>
      <c r="BV403" s="62">
        <f t="shared" si="382"/>
        <v>1</v>
      </c>
      <c r="BW403" s="62">
        <f t="shared" si="383"/>
        <v>0</v>
      </c>
      <c r="BX403" s="62">
        <f t="shared" si="384"/>
        <v>0</v>
      </c>
      <c r="BY403" s="62">
        <f t="shared" si="385"/>
        <v>54</v>
      </c>
      <c r="BZ403" s="63">
        <f t="shared" si="386"/>
        <v>0.37405092592592598</v>
      </c>
      <c r="CA403" s="63">
        <f t="shared" si="387"/>
        <v>0.37960648148148157</v>
      </c>
      <c r="CB403" s="63">
        <f t="shared" si="388"/>
        <v>0.36837962962962972</v>
      </c>
      <c r="CC403" s="63">
        <f t="shared" si="389"/>
        <v>0.414212962962963</v>
      </c>
      <c r="CD403" s="63">
        <f t="shared" si="390"/>
        <v>0.40354166666666674</v>
      </c>
      <c r="CE403" s="63">
        <f t="shared" si="391"/>
        <v>0.41395833333333343</v>
      </c>
      <c r="CF403" s="63">
        <f t="shared" si="392"/>
        <v>0.41003472222222209</v>
      </c>
      <c r="CG403" s="63">
        <f t="shared" si="393"/>
        <v>0.40934027777777765</v>
      </c>
      <c r="CH403" s="36"/>
      <c r="CI403" s="36"/>
      <c r="CJ403" s="36"/>
      <c r="CK403" s="36"/>
      <c r="CL403" s="60">
        <v>60</v>
      </c>
    </row>
    <row r="404" spans="1:90" ht="40.5" x14ac:dyDescent="0.25">
      <c r="A404" s="37">
        <v>18</v>
      </c>
      <c r="B404" s="16" t="s">
        <v>154</v>
      </c>
      <c r="C404" s="37"/>
      <c r="D404" s="37"/>
      <c r="E404" s="37"/>
      <c r="F404" s="83"/>
      <c r="G404" s="44"/>
      <c r="H404" s="44">
        <f t="shared" si="347"/>
        <v>115.61</v>
      </c>
      <c r="I404" s="83">
        <v>115.56</v>
      </c>
      <c r="J404" s="43">
        <f t="shared" si="396"/>
        <v>-4.6152071074184373E-4</v>
      </c>
      <c r="K404" s="44">
        <f t="shared" si="397"/>
        <v>-5.333333333332746E-2</v>
      </c>
      <c r="L404" s="76" t="s">
        <v>1110</v>
      </c>
      <c r="M404" s="122">
        <v>80</v>
      </c>
      <c r="N404" s="46">
        <f t="shared" si="353"/>
        <v>115.61333333333333</v>
      </c>
      <c r="O404" s="46">
        <v>-0.02</v>
      </c>
      <c r="P404" s="78">
        <v>115.61999999999999</v>
      </c>
      <c r="Q404" s="46">
        <v>-0.02</v>
      </c>
      <c r="R404" s="78">
        <v>115.63</v>
      </c>
      <c r="S404" s="46">
        <v>-0.02</v>
      </c>
      <c r="T404" s="78">
        <v>115.65</v>
      </c>
      <c r="U404" s="47" t="str">
        <f t="shared" si="394"/>
        <v/>
      </c>
      <c r="V404" s="47" t="str">
        <f t="shared" si="395"/>
        <v/>
      </c>
      <c r="W404" s="47"/>
      <c r="X404" s="47"/>
      <c r="Y404" s="47"/>
      <c r="Z404" s="47"/>
      <c r="AA404" s="47"/>
      <c r="AB404" s="47"/>
      <c r="AC404" s="47"/>
      <c r="AD404" s="47"/>
      <c r="AE404" s="51">
        <f t="shared" si="348"/>
        <v>18</v>
      </c>
      <c r="AF404" s="51" t="str">
        <f t="shared" si="349"/>
        <v>F</v>
      </c>
      <c r="AG404" s="51" t="str">
        <f t="shared" si="350"/>
        <v/>
      </c>
      <c r="AH404" s="51" t="str">
        <f t="shared" si="351"/>
        <v/>
      </c>
      <c r="AI404" s="52">
        <f t="shared" si="352"/>
        <v>115.61</v>
      </c>
      <c r="AJ404" s="68"/>
      <c r="AK404" s="53"/>
      <c r="AL404" s="52"/>
      <c r="AM404" s="53">
        <f t="shared" si="354"/>
        <v>46</v>
      </c>
      <c r="AN404" s="53">
        <f>IF(AJ404&lt;&gt;"",IF(AJ404="o",VLOOKUP(AM404,OpenSect!$A$1:$D$11,2),IF(AJ404="u",VLOOKUP(AM404,UpHill!$A$1:$D$35,2),IF(AJ404="d",VLOOKUP(AM404,DownHill!$A$1:$D$29,2),IF(AJ404="f",VLOOKUP(AM404,FlatUnd!$A$2:$D$30,2),IF(AJ404="t",VLOOKUP(AM404,TimeAdd!$A$1:$D$176,2),IF(AJ404="l",VLOOKUP(AM404,SLimit!$A$1:$D$8,2),AN403)))))),AN403)</f>
        <v>55</v>
      </c>
      <c r="AO404" s="53">
        <f>IF(AJ404&lt;&gt;"",IF(AJ404="o",VLOOKUP(AM404,OpenSect!$A$1:$D$11,3),IF(AJ404="u",VLOOKUP(AM404,UpHill!$A$1:$D$35,3),IF(AJ404="d",VLOOKUP(AM404,DownHill!$A$3:$D$29,3),IF(AJ404="f",VLOOKUP(AM404,FlatUnd!$A$2:$D$30,3),IF(AJ404="t",VLOOKUP(AM404,TimeAdd!$A$1:$D$18,3),IF(AJ404="l",VLOOKUP(AM404,SLimit!$A$1:$D$8,3),AO403)))))),AO403)</f>
        <v>64</v>
      </c>
      <c r="AP404" s="53">
        <f>IF(AJ404&lt;&gt;"",IF(AJ404="o",VLOOKUP(AM404,OpenSect!$A$1:$D$11,4),IF(AJ404="u",VLOOKUP(AM404,UpHill!$A$1:$D$35,4),IF(AJ404="d",VLOOKUP(AM404,DownHill!$A$1:$D$29,4),IF(AJ404="f",VLOOKUP(AM404,FlatUnd!$A$2:$D$30,4),IF(AJ404="t",VLOOKUP(AM404,TimeAdd!$A$1:$D$18,4),IF(AJ404="l",VLOOKUP(AM404,SLimit!$A$1:$D$8,4),AP403)))))),AP403)</f>
        <v>72</v>
      </c>
      <c r="AQ404" s="53">
        <f t="shared" si="355"/>
        <v>80</v>
      </c>
      <c r="AR404" s="54" t="str">
        <f t="shared" si="356"/>
        <v>Diagrammatic sign:   Traffic movement effected by obstruction.</v>
      </c>
      <c r="AS404" s="55"/>
      <c r="AT404" s="55"/>
      <c r="AU404" s="56">
        <f>IF(GroupStTimes!$A$8=0,MIN(CB404,CD404,CF404),MIN(BZ404,CB404,CD404,CF404))</f>
        <v>0.36842592592592605</v>
      </c>
      <c r="AV404" s="56">
        <f>IF(GroupStTimes!$A$8=0,MAX(CC404,CE404,CG404),MAX(CA404,CC404,CE404,CG404))</f>
        <v>0.41425925925925933</v>
      </c>
      <c r="AW404" s="57" t="str">
        <f t="shared" si="357"/>
        <v/>
      </c>
      <c r="AX404" s="58" t="str">
        <f t="shared" si="358"/>
        <v/>
      </c>
      <c r="AY404" s="58" t="str">
        <f t="shared" si="359"/>
        <v/>
      </c>
      <c r="AZ404" s="31">
        <f t="shared" si="360"/>
        <v>114.47</v>
      </c>
      <c r="BA404" s="59">
        <f t="shared" si="361"/>
        <v>0.37306712962962968</v>
      </c>
      <c r="BB404" s="59">
        <f t="shared" si="362"/>
        <v>0.37862268518518527</v>
      </c>
      <c r="BC404" s="59">
        <f t="shared" si="363"/>
        <v>0.36755787037037047</v>
      </c>
      <c r="BD404" s="59">
        <f t="shared" si="364"/>
        <v>0.41339120370370375</v>
      </c>
      <c r="BE404" s="59">
        <f t="shared" si="365"/>
        <v>0.40283564814814821</v>
      </c>
      <c r="BF404" s="59">
        <f t="shared" si="366"/>
        <v>0.41325231481481489</v>
      </c>
      <c r="BG404" s="59">
        <f t="shared" si="367"/>
        <v>0.40940972222222211</v>
      </c>
      <c r="BH404" s="59">
        <f t="shared" si="368"/>
        <v>0.40871527777777766</v>
      </c>
      <c r="BI404" s="31">
        <f t="shared" si="369"/>
        <v>1.1400000000000006</v>
      </c>
      <c r="BJ404" s="61">
        <f t="shared" si="370"/>
        <v>2.4782608695652186E-2</v>
      </c>
      <c r="BK404" s="61">
        <f t="shared" si="371"/>
        <v>2.0727272727272737E-2</v>
      </c>
      <c r="BL404" s="61">
        <f t="shared" si="372"/>
        <v>1.7812500000000009E-2</v>
      </c>
      <c r="BM404" s="61">
        <f t="shared" si="373"/>
        <v>1.5833333333333342E-2</v>
      </c>
      <c r="BN404" s="62">
        <f t="shared" si="374"/>
        <v>0</v>
      </c>
      <c r="BO404" s="62">
        <f t="shared" si="375"/>
        <v>1</v>
      </c>
      <c r="BP404" s="62">
        <f t="shared" si="376"/>
        <v>29</v>
      </c>
      <c r="BQ404" s="62">
        <f t="shared" si="377"/>
        <v>0</v>
      </c>
      <c r="BR404" s="62">
        <f t="shared" si="378"/>
        <v>1</v>
      </c>
      <c r="BS404" s="62">
        <f t="shared" si="379"/>
        <v>15</v>
      </c>
      <c r="BT404" s="62">
        <f t="shared" si="380"/>
        <v>0</v>
      </c>
      <c r="BU404" s="62">
        <f t="shared" si="381"/>
        <v>1</v>
      </c>
      <c r="BV404" s="62">
        <f t="shared" si="382"/>
        <v>4</v>
      </c>
      <c r="BW404" s="62">
        <f t="shared" si="383"/>
        <v>0</v>
      </c>
      <c r="BX404" s="62">
        <f t="shared" si="384"/>
        <v>0</v>
      </c>
      <c r="BY404" s="62">
        <f t="shared" si="385"/>
        <v>57</v>
      </c>
      <c r="BZ404" s="63">
        <f t="shared" si="386"/>
        <v>0.37409722222222225</v>
      </c>
      <c r="CA404" s="63">
        <f t="shared" si="387"/>
        <v>0.37965277777777784</v>
      </c>
      <c r="CB404" s="63">
        <f t="shared" si="388"/>
        <v>0.36842592592592605</v>
      </c>
      <c r="CC404" s="63">
        <f t="shared" si="389"/>
        <v>0.41425925925925933</v>
      </c>
      <c r="CD404" s="63">
        <f t="shared" si="390"/>
        <v>0.40357638888888897</v>
      </c>
      <c r="CE404" s="63">
        <f t="shared" si="391"/>
        <v>0.41399305555555566</v>
      </c>
      <c r="CF404" s="63">
        <f t="shared" si="392"/>
        <v>0.41006944444444432</v>
      </c>
      <c r="CG404" s="63">
        <f t="shared" si="393"/>
        <v>0.40937499999999988</v>
      </c>
      <c r="CH404" s="36"/>
      <c r="CI404" s="36"/>
      <c r="CJ404" s="36"/>
      <c r="CK404" s="36"/>
      <c r="CL404" s="60">
        <v>60</v>
      </c>
    </row>
    <row r="405" spans="1:90" ht="28.5" customHeight="1" x14ac:dyDescent="0.25">
      <c r="A405" s="37">
        <v>18</v>
      </c>
      <c r="B405" s="16" t="s">
        <v>154</v>
      </c>
      <c r="C405" s="37"/>
      <c r="D405" s="37"/>
      <c r="E405" s="37"/>
      <c r="F405" s="83"/>
      <c r="G405" s="44"/>
      <c r="H405" s="44">
        <f t="shared" si="347"/>
        <v>116.46</v>
      </c>
      <c r="I405" s="83">
        <v>116.41</v>
      </c>
      <c r="J405" s="43">
        <f t="shared" si="396"/>
        <v>-4.5815078887858333E-4</v>
      </c>
      <c r="K405" s="44">
        <f t="shared" si="397"/>
        <v>-5.3333333333355881E-2</v>
      </c>
      <c r="L405" s="76" t="s">
        <v>1084</v>
      </c>
      <c r="M405" s="122">
        <v>80</v>
      </c>
      <c r="N405" s="46">
        <f t="shared" si="353"/>
        <v>116.46333333333335</v>
      </c>
      <c r="O405" s="46">
        <v>-0.02</v>
      </c>
      <c r="P405" s="78">
        <v>116.47</v>
      </c>
      <c r="Q405" s="46">
        <v>-0.02</v>
      </c>
      <c r="R405" s="78">
        <v>116.48</v>
      </c>
      <c r="S405" s="46">
        <v>-0.02</v>
      </c>
      <c r="T405" s="78">
        <v>116.5</v>
      </c>
      <c r="U405" s="47" t="str">
        <f t="shared" si="394"/>
        <v/>
      </c>
      <c r="V405" s="47" t="str">
        <f t="shared" si="395"/>
        <v/>
      </c>
      <c r="W405" s="47"/>
      <c r="X405" s="47"/>
      <c r="Y405" s="47"/>
      <c r="Z405" s="47"/>
      <c r="AA405" s="47"/>
      <c r="AB405" s="47"/>
      <c r="AC405" s="47"/>
      <c r="AD405" s="47"/>
      <c r="AE405" s="51">
        <f t="shared" si="348"/>
        <v>18</v>
      </c>
      <c r="AF405" s="51" t="str">
        <f t="shared" si="349"/>
        <v>F</v>
      </c>
      <c r="AG405" s="51" t="str">
        <f t="shared" si="350"/>
        <v/>
      </c>
      <c r="AH405" s="51" t="str">
        <f t="shared" si="351"/>
        <v/>
      </c>
      <c r="AI405" s="52">
        <f t="shared" si="352"/>
        <v>116.46</v>
      </c>
      <c r="AJ405" s="68"/>
      <c r="AK405" s="53"/>
      <c r="AL405" s="52"/>
      <c r="AM405" s="53">
        <f t="shared" si="354"/>
        <v>46</v>
      </c>
      <c r="AN405" s="53">
        <f>IF(AJ405&lt;&gt;"",IF(AJ405="o",VLOOKUP(AM405,OpenSect!$A$1:$D$11,2),IF(AJ405="u",VLOOKUP(AM405,UpHill!$A$1:$D$35,2),IF(AJ405="d",VLOOKUP(AM405,DownHill!$A$1:$D$29,2),IF(AJ405="f",VLOOKUP(AM405,FlatUnd!$A$2:$D$30,2),IF(AJ405="t",VLOOKUP(AM405,TimeAdd!$A$1:$D$176,2),IF(AJ405="l",VLOOKUP(AM405,SLimit!$A$1:$D$8,2),AN404)))))),AN404)</f>
        <v>55</v>
      </c>
      <c r="AO405" s="53">
        <f>IF(AJ405&lt;&gt;"",IF(AJ405="o",VLOOKUP(AM405,OpenSect!$A$1:$D$11,3),IF(AJ405="u",VLOOKUP(AM405,UpHill!$A$1:$D$35,3),IF(AJ405="d",VLOOKUP(AM405,DownHill!$A$3:$D$29,3),IF(AJ405="f",VLOOKUP(AM405,FlatUnd!$A$2:$D$30,3),IF(AJ405="t",VLOOKUP(AM405,TimeAdd!$A$1:$D$18,3),IF(AJ405="l",VLOOKUP(AM405,SLimit!$A$1:$D$8,3),AO404)))))),AO404)</f>
        <v>64</v>
      </c>
      <c r="AP405" s="53">
        <f>IF(AJ405&lt;&gt;"",IF(AJ405="o",VLOOKUP(AM405,OpenSect!$A$1:$D$11,4),IF(AJ405="u",VLOOKUP(AM405,UpHill!$A$1:$D$35,4),IF(AJ405="d",VLOOKUP(AM405,DownHill!$A$1:$D$29,4),IF(AJ405="f",VLOOKUP(AM405,FlatUnd!$A$2:$D$30,4),IF(AJ405="t",VLOOKUP(AM405,TimeAdd!$A$1:$D$18,4),IF(AJ405="l",VLOOKUP(AM405,SLimit!$A$1:$D$8,4),AP404)))))),AP404)</f>
        <v>72</v>
      </c>
      <c r="AQ405" s="53">
        <f t="shared" si="355"/>
        <v>80</v>
      </c>
      <c r="AR405" s="54" t="str">
        <f t="shared" si="356"/>
        <v>Warning - Gentle curve{ Right}.</v>
      </c>
      <c r="AS405" s="55"/>
      <c r="AT405" s="55"/>
      <c r="AU405" s="56">
        <f>IF(GroupStTimes!$A$8=0,MIN(CB405,CD405,CF405),MIN(BZ405,CB405,CD405,CF405))</f>
        <v>0.36906250000000007</v>
      </c>
      <c r="AV405" s="56">
        <f>IF(GroupStTimes!$A$8=0,MAX(CC405,CE405,CG405),MAX(CA405,CC405,CE405,CG405))</f>
        <v>0.41489583333333335</v>
      </c>
      <c r="AW405" s="57" t="str">
        <f t="shared" si="357"/>
        <v/>
      </c>
      <c r="AX405" s="58" t="str">
        <f t="shared" si="358"/>
        <v/>
      </c>
      <c r="AY405" s="58" t="str">
        <f t="shared" si="359"/>
        <v/>
      </c>
      <c r="AZ405" s="31">
        <f t="shared" si="360"/>
        <v>114.47</v>
      </c>
      <c r="BA405" s="59">
        <f t="shared" si="361"/>
        <v>0.37306712962962968</v>
      </c>
      <c r="BB405" s="59">
        <f t="shared" si="362"/>
        <v>0.37862268518518527</v>
      </c>
      <c r="BC405" s="59">
        <f t="shared" si="363"/>
        <v>0.36755787037037047</v>
      </c>
      <c r="BD405" s="59">
        <f t="shared" si="364"/>
        <v>0.41339120370370375</v>
      </c>
      <c r="BE405" s="59">
        <f t="shared" si="365"/>
        <v>0.40283564814814821</v>
      </c>
      <c r="BF405" s="59">
        <f t="shared" si="366"/>
        <v>0.41325231481481489</v>
      </c>
      <c r="BG405" s="59">
        <f t="shared" si="367"/>
        <v>0.40940972222222211</v>
      </c>
      <c r="BH405" s="59">
        <f t="shared" si="368"/>
        <v>0.40871527777777766</v>
      </c>
      <c r="BI405" s="31">
        <f t="shared" si="369"/>
        <v>1.9899999999999949</v>
      </c>
      <c r="BJ405" s="61">
        <f t="shared" si="370"/>
        <v>4.3260869565217283E-2</v>
      </c>
      <c r="BK405" s="61">
        <f t="shared" si="371"/>
        <v>3.6181818181818086E-2</v>
      </c>
      <c r="BL405" s="61">
        <f t="shared" si="372"/>
        <v>3.109374999999992E-2</v>
      </c>
      <c r="BM405" s="61">
        <f t="shared" si="373"/>
        <v>2.7638888888888817E-2</v>
      </c>
      <c r="BN405" s="62">
        <f t="shared" si="374"/>
        <v>0</v>
      </c>
      <c r="BO405" s="62">
        <f t="shared" si="375"/>
        <v>2</v>
      </c>
      <c r="BP405" s="62">
        <f t="shared" si="376"/>
        <v>36</v>
      </c>
      <c r="BQ405" s="62">
        <f t="shared" si="377"/>
        <v>0</v>
      </c>
      <c r="BR405" s="62">
        <f t="shared" si="378"/>
        <v>2</v>
      </c>
      <c r="BS405" s="62">
        <f t="shared" si="379"/>
        <v>10</v>
      </c>
      <c r="BT405" s="62">
        <f t="shared" si="380"/>
        <v>0</v>
      </c>
      <c r="BU405" s="62">
        <f t="shared" si="381"/>
        <v>1</v>
      </c>
      <c r="BV405" s="62">
        <f t="shared" si="382"/>
        <v>52</v>
      </c>
      <c r="BW405" s="62">
        <f t="shared" si="383"/>
        <v>0</v>
      </c>
      <c r="BX405" s="62">
        <f t="shared" si="384"/>
        <v>1</v>
      </c>
      <c r="BY405" s="62">
        <f t="shared" si="385"/>
        <v>39</v>
      </c>
      <c r="BZ405" s="63">
        <f t="shared" si="386"/>
        <v>0.37487268518518524</v>
      </c>
      <c r="CA405" s="63">
        <f t="shared" si="387"/>
        <v>0.38042824074074083</v>
      </c>
      <c r="CB405" s="63">
        <f t="shared" si="388"/>
        <v>0.36906250000000007</v>
      </c>
      <c r="CC405" s="63">
        <f t="shared" si="389"/>
        <v>0.41489583333333335</v>
      </c>
      <c r="CD405" s="63">
        <f t="shared" si="390"/>
        <v>0.4041319444444445</v>
      </c>
      <c r="CE405" s="63">
        <f t="shared" si="391"/>
        <v>0.41454861111111119</v>
      </c>
      <c r="CF405" s="63">
        <f t="shared" si="392"/>
        <v>0.41055555555555545</v>
      </c>
      <c r="CG405" s="63">
        <f t="shared" si="393"/>
        <v>0.40986111111111101</v>
      </c>
      <c r="CH405" s="36"/>
      <c r="CI405" s="36"/>
      <c r="CJ405" s="36"/>
      <c r="CK405" s="36"/>
      <c r="CL405" s="60">
        <v>60</v>
      </c>
    </row>
    <row r="406" spans="1:90" ht="28.5" customHeight="1" x14ac:dyDescent="0.25">
      <c r="A406" s="37">
        <v>18</v>
      </c>
      <c r="B406" s="16" t="s">
        <v>154</v>
      </c>
      <c r="C406" s="37"/>
      <c r="D406" s="37"/>
      <c r="E406" s="37"/>
      <c r="F406" s="83"/>
      <c r="G406" s="44"/>
      <c r="H406" s="44">
        <f t="shared" si="347"/>
        <v>116.54</v>
      </c>
      <c r="I406" s="83">
        <v>116.49</v>
      </c>
      <c r="J406" s="43">
        <f t="shared" si="396"/>
        <v>-4.5783615188721498E-4</v>
      </c>
      <c r="K406" s="44">
        <f t="shared" si="397"/>
        <v>-5.333333333334167E-2</v>
      </c>
      <c r="L406" s="76" t="s">
        <v>1125</v>
      </c>
      <c r="M406" s="122">
        <v>80</v>
      </c>
      <c r="N406" s="46">
        <f t="shared" si="353"/>
        <v>116.54333333333334</v>
      </c>
      <c r="O406" s="46">
        <v>-0.02</v>
      </c>
      <c r="P406" s="78">
        <v>116.55</v>
      </c>
      <c r="Q406" s="46">
        <v>-0.02</v>
      </c>
      <c r="R406" s="78">
        <v>116.56</v>
      </c>
      <c r="S406" s="46">
        <v>-0.02</v>
      </c>
      <c r="T406" s="78">
        <v>116.58</v>
      </c>
      <c r="U406" s="47" t="str">
        <f t="shared" si="394"/>
        <v/>
      </c>
      <c r="V406" s="47" t="str">
        <f t="shared" si="395"/>
        <v/>
      </c>
      <c r="W406" s="47"/>
      <c r="X406" s="47"/>
      <c r="Y406" s="47"/>
      <c r="Z406" s="47"/>
      <c r="AA406" s="47"/>
      <c r="AB406" s="47"/>
      <c r="AC406" s="47"/>
      <c r="AD406" s="47"/>
      <c r="AE406" s="51">
        <f t="shared" si="348"/>
        <v>18</v>
      </c>
      <c r="AF406" s="51" t="str">
        <f t="shared" si="349"/>
        <v>F</v>
      </c>
      <c r="AG406" s="51" t="str">
        <f t="shared" si="350"/>
        <v/>
      </c>
      <c r="AH406" s="51" t="str">
        <f t="shared" si="351"/>
        <v/>
      </c>
      <c r="AI406" s="52">
        <f t="shared" si="352"/>
        <v>116.54</v>
      </c>
      <c r="AJ406" s="68"/>
      <c r="AK406" s="53"/>
      <c r="AL406" s="52"/>
      <c r="AM406" s="53">
        <f t="shared" si="354"/>
        <v>46</v>
      </c>
      <c r="AN406" s="53">
        <f>IF(AJ406&lt;&gt;"",IF(AJ406="o",VLOOKUP(AM406,OpenSect!$A$1:$D$11,2),IF(AJ406="u",VLOOKUP(AM406,UpHill!$A$1:$D$35,2),IF(AJ406="d",VLOOKUP(AM406,DownHill!$A$1:$D$29,2),IF(AJ406="f",VLOOKUP(AM406,FlatUnd!$A$2:$D$30,2),IF(AJ406="t",VLOOKUP(AM406,TimeAdd!$A$1:$D$176,2),IF(AJ406="l",VLOOKUP(AM406,SLimit!$A$1:$D$8,2),AN405)))))),AN405)</f>
        <v>55</v>
      </c>
      <c r="AO406" s="53">
        <f>IF(AJ406&lt;&gt;"",IF(AJ406="o",VLOOKUP(AM406,OpenSect!$A$1:$D$11,3),IF(AJ406="u",VLOOKUP(AM406,UpHill!$A$1:$D$35,3),IF(AJ406="d",VLOOKUP(AM406,DownHill!$A$3:$D$29,3),IF(AJ406="f",VLOOKUP(AM406,FlatUnd!$A$2:$D$30,3),IF(AJ406="t",VLOOKUP(AM406,TimeAdd!$A$1:$D$18,3),IF(AJ406="l",VLOOKUP(AM406,SLimit!$A$1:$D$8,3),AO405)))))),AO405)</f>
        <v>64</v>
      </c>
      <c r="AP406" s="53">
        <f>IF(AJ406&lt;&gt;"",IF(AJ406="o",VLOOKUP(AM406,OpenSect!$A$1:$D$11,4),IF(AJ406="u",VLOOKUP(AM406,UpHill!$A$1:$D$35,4),IF(AJ406="d",VLOOKUP(AM406,DownHill!$A$1:$D$29,4),IF(AJ406="f",VLOOKUP(AM406,FlatUnd!$A$2:$D$30,4),IF(AJ406="t",VLOOKUP(AM406,TimeAdd!$A$1:$D$18,4),IF(AJ406="l",VLOOKUP(AM406,SLimit!$A$1:$D$8,4),AP405)))))),AP405)</f>
        <v>72</v>
      </c>
      <c r="AQ406" s="53">
        <f t="shared" si="355"/>
        <v>80</v>
      </c>
      <c r="AR406" s="54" t="str">
        <f t="shared" si="356"/>
        <v>65,0 km plate.</v>
      </c>
      <c r="AS406" s="55"/>
      <c r="AT406" s="55"/>
      <c r="AU406" s="56">
        <f>IF(GroupStTimes!$A$8=0,MIN(CB406,CD406,CF406),MIN(BZ406,CB406,CD406,CF406))</f>
        <v>0.36912037037037049</v>
      </c>
      <c r="AV406" s="56">
        <f>IF(GroupStTimes!$A$8=0,MAX(CC406,CE406,CG406),MAX(CA406,CC406,CE406,CG406))</f>
        <v>0.41495370370370377</v>
      </c>
      <c r="AW406" s="57" t="str">
        <f t="shared" si="357"/>
        <v/>
      </c>
      <c r="AX406" s="58" t="str">
        <f t="shared" si="358"/>
        <v/>
      </c>
      <c r="AY406" s="58" t="str">
        <f t="shared" si="359"/>
        <v/>
      </c>
      <c r="AZ406" s="31">
        <f t="shared" si="360"/>
        <v>114.47</v>
      </c>
      <c r="BA406" s="59">
        <f t="shared" si="361"/>
        <v>0.37306712962962968</v>
      </c>
      <c r="BB406" s="59">
        <f t="shared" si="362"/>
        <v>0.37862268518518527</v>
      </c>
      <c r="BC406" s="59">
        <f t="shared" si="363"/>
        <v>0.36755787037037047</v>
      </c>
      <c r="BD406" s="59">
        <f t="shared" si="364"/>
        <v>0.41339120370370375</v>
      </c>
      <c r="BE406" s="59">
        <f t="shared" si="365"/>
        <v>0.40283564814814821</v>
      </c>
      <c r="BF406" s="59">
        <f t="shared" si="366"/>
        <v>0.41325231481481489</v>
      </c>
      <c r="BG406" s="59">
        <f t="shared" si="367"/>
        <v>0.40940972222222211</v>
      </c>
      <c r="BH406" s="59">
        <f t="shared" si="368"/>
        <v>0.40871527777777766</v>
      </c>
      <c r="BI406" s="31">
        <f t="shared" si="369"/>
        <v>2.0700000000000074</v>
      </c>
      <c r="BJ406" s="61">
        <f t="shared" si="370"/>
        <v>4.5000000000000158E-2</v>
      </c>
      <c r="BK406" s="61">
        <f t="shared" si="371"/>
        <v>3.7636363636363773E-2</v>
      </c>
      <c r="BL406" s="61">
        <f t="shared" si="372"/>
        <v>3.2343750000000115E-2</v>
      </c>
      <c r="BM406" s="61">
        <f t="shared" si="373"/>
        <v>2.8750000000000102E-2</v>
      </c>
      <c r="BN406" s="62">
        <f t="shared" si="374"/>
        <v>0</v>
      </c>
      <c r="BO406" s="62">
        <f t="shared" si="375"/>
        <v>2</v>
      </c>
      <c r="BP406" s="62">
        <f t="shared" si="376"/>
        <v>42</v>
      </c>
      <c r="BQ406" s="62">
        <f t="shared" si="377"/>
        <v>0</v>
      </c>
      <c r="BR406" s="62">
        <f t="shared" si="378"/>
        <v>2</v>
      </c>
      <c r="BS406" s="62">
        <f t="shared" si="379"/>
        <v>15</v>
      </c>
      <c r="BT406" s="62">
        <f t="shared" si="380"/>
        <v>0</v>
      </c>
      <c r="BU406" s="62">
        <f t="shared" si="381"/>
        <v>1</v>
      </c>
      <c r="BV406" s="62">
        <f t="shared" si="382"/>
        <v>56</v>
      </c>
      <c r="BW406" s="62">
        <f t="shared" si="383"/>
        <v>0</v>
      </c>
      <c r="BX406" s="62">
        <f t="shared" si="384"/>
        <v>1</v>
      </c>
      <c r="BY406" s="62">
        <f t="shared" si="385"/>
        <v>44</v>
      </c>
      <c r="BZ406" s="63">
        <f t="shared" si="386"/>
        <v>0.37494212962962969</v>
      </c>
      <c r="CA406" s="63">
        <f t="shared" si="387"/>
        <v>0.38049768518518529</v>
      </c>
      <c r="CB406" s="63">
        <f t="shared" si="388"/>
        <v>0.36912037037037049</v>
      </c>
      <c r="CC406" s="63">
        <f t="shared" si="389"/>
        <v>0.41495370370370377</v>
      </c>
      <c r="CD406" s="63">
        <f t="shared" si="390"/>
        <v>0.40417824074074082</v>
      </c>
      <c r="CE406" s="63">
        <f t="shared" si="391"/>
        <v>0.41459490740740751</v>
      </c>
      <c r="CF406" s="63">
        <f t="shared" si="392"/>
        <v>0.41061342592592581</v>
      </c>
      <c r="CG406" s="63">
        <f t="shared" si="393"/>
        <v>0.40991898148148137</v>
      </c>
      <c r="CH406" s="36"/>
      <c r="CI406" s="36"/>
      <c r="CJ406" s="36"/>
      <c r="CK406" s="36"/>
      <c r="CL406" s="60">
        <v>60</v>
      </c>
    </row>
    <row r="407" spans="1:90" ht="28.5" customHeight="1" x14ac:dyDescent="0.25">
      <c r="A407" s="37">
        <v>18</v>
      </c>
      <c r="B407" s="16" t="s">
        <v>154</v>
      </c>
      <c r="C407" s="37" t="s">
        <v>49</v>
      </c>
      <c r="D407" s="37">
        <v>50</v>
      </c>
      <c r="E407" s="37"/>
      <c r="F407" s="83"/>
      <c r="G407" s="44"/>
      <c r="H407" s="44">
        <f t="shared" si="347"/>
        <v>117.37</v>
      </c>
      <c r="I407" s="83">
        <v>117.32</v>
      </c>
      <c r="J407" s="43">
        <f t="shared" si="396"/>
        <v>-4.5459711330840156E-4</v>
      </c>
      <c r="K407" s="44">
        <f t="shared" si="397"/>
        <v>-5.333333333334167E-2</v>
      </c>
      <c r="L407" s="76" t="s">
        <v>933</v>
      </c>
      <c r="M407" s="122">
        <v>100</v>
      </c>
      <c r="N407" s="46">
        <f t="shared" si="353"/>
        <v>117.37333333333333</v>
      </c>
      <c r="O407" s="46">
        <v>-0.02</v>
      </c>
      <c r="P407" s="78">
        <v>117.38</v>
      </c>
      <c r="Q407" s="46">
        <v>-0.02</v>
      </c>
      <c r="R407" s="78">
        <v>117.39</v>
      </c>
      <c r="S407" s="46">
        <v>-0.02</v>
      </c>
      <c r="T407" s="78">
        <v>117.41</v>
      </c>
      <c r="U407" s="47" t="str">
        <f t="shared" si="394"/>
        <v/>
      </c>
      <c r="V407" s="47" t="str">
        <f t="shared" si="395"/>
        <v/>
      </c>
      <c r="W407" s="47"/>
      <c r="X407" s="47"/>
      <c r="Y407" s="47"/>
      <c r="Z407" s="47"/>
      <c r="AA407" s="47"/>
      <c r="AB407" s="47"/>
      <c r="AC407" s="47"/>
      <c r="AD407" s="47"/>
      <c r="AE407" s="51">
        <f t="shared" si="348"/>
        <v>18</v>
      </c>
      <c r="AF407" s="51" t="str">
        <f t="shared" si="349"/>
        <v>F</v>
      </c>
      <c r="AG407" s="51" t="str">
        <f t="shared" si="350"/>
        <v>f</v>
      </c>
      <c r="AH407" s="51">
        <f t="shared" si="351"/>
        <v>50</v>
      </c>
      <c r="AI407" s="52">
        <f t="shared" si="352"/>
        <v>117.37</v>
      </c>
      <c r="AJ407" s="68"/>
      <c r="AK407" s="53"/>
      <c r="AL407" s="52"/>
      <c r="AM407" s="53">
        <f t="shared" si="354"/>
        <v>46</v>
      </c>
      <c r="AN407" s="53">
        <f>IF(AJ407&lt;&gt;"",IF(AJ407="o",VLOOKUP(AM407,OpenSect!$A$1:$D$11,2),IF(AJ407="u",VLOOKUP(AM407,UpHill!$A$1:$D$35,2),IF(AJ407="d",VLOOKUP(AM407,DownHill!$A$1:$D$29,2),IF(AJ407="f",VLOOKUP(AM407,FlatUnd!$A$2:$D$30,2),IF(AJ407="t",VLOOKUP(AM407,TimeAdd!$A$1:$D$176,2),IF(AJ407="l",VLOOKUP(AM407,SLimit!$A$1:$D$8,2),AN406)))))),AN406)</f>
        <v>55</v>
      </c>
      <c r="AO407" s="53">
        <f>IF(AJ407&lt;&gt;"",IF(AJ407="o",VLOOKUP(AM407,OpenSect!$A$1:$D$11,3),IF(AJ407="u",VLOOKUP(AM407,UpHill!$A$1:$D$35,3),IF(AJ407="d",VLOOKUP(AM407,DownHill!$A$3:$D$29,3),IF(AJ407="f",VLOOKUP(AM407,FlatUnd!$A$2:$D$30,3),IF(AJ407="t",VLOOKUP(AM407,TimeAdd!$A$1:$D$18,3),IF(AJ407="l",VLOOKUP(AM407,SLimit!$A$1:$D$8,3),AO406)))))),AO406)</f>
        <v>64</v>
      </c>
      <c r="AP407" s="53">
        <f>IF(AJ407&lt;&gt;"",IF(AJ407="o",VLOOKUP(AM407,OpenSect!$A$1:$D$11,4),IF(AJ407="u",VLOOKUP(AM407,UpHill!$A$1:$D$35,4),IF(AJ407="d",VLOOKUP(AM407,DownHill!$A$1:$D$29,4),IF(AJ407="f",VLOOKUP(AM407,FlatUnd!$A$2:$D$30,4),IF(AJ407="t",VLOOKUP(AM407,TimeAdd!$A$1:$D$18,4),IF(AJ407="l",VLOOKUP(AM407,SLimit!$A$1:$D$8,4),AP406)))))),AP406)</f>
        <v>72</v>
      </c>
      <c r="AQ407" s="53">
        <f t="shared" si="355"/>
        <v>100</v>
      </c>
      <c r="AR407" s="54" t="str">
        <f t="shared" si="356"/>
        <v>100 Speed limit.</v>
      </c>
      <c r="AS407" s="55"/>
      <c r="AT407" s="55"/>
      <c r="AU407" s="56">
        <f>IF(GroupStTimes!$A$8=0,MIN(CB407,CD407,CF407),MIN(BZ407,CB407,CD407,CF407))</f>
        <v>0.36975694444444451</v>
      </c>
      <c r="AV407" s="56">
        <f>IF(GroupStTimes!$A$8=0,MAX(CC407,CE407,CG407),MAX(CA407,CC407,CE407,CG407))</f>
        <v>0.41559027777777779</v>
      </c>
      <c r="AW407" s="57" t="str">
        <f t="shared" si="357"/>
        <v/>
      </c>
      <c r="AX407" s="58" t="str">
        <f t="shared" si="358"/>
        <v/>
      </c>
      <c r="AY407" s="58" t="str">
        <f t="shared" si="359"/>
        <v/>
      </c>
      <c r="AZ407" s="31">
        <f t="shared" si="360"/>
        <v>114.47</v>
      </c>
      <c r="BA407" s="59">
        <f t="shared" si="361"/>
        <v>0.37306712962962968</v>
      </c>
      <c r="BB407" s="59">
        <f t="shared" si="362"/>
        <v>0.37862268518518527</v>
      </c>
      <c r="BC407" s="59">
        <f t="shared" si="363"/>
        <v>0.36755787037037047</v>
      </c>
      <c r="BD407" s="59">
        <f t="shared" si="364"/>
        <v>0.41339120370370375</v>
      </c>
      <c r="BE407" s="59">
        <f t="shared" si="365"/>
        <v>0.40283564814814821</v>
      </c>
      <c r="BF407" s="59">
        <f t="shared" si="366"/>
        <v>0.41325231481481489</v>
      </c>
      <c r="BG407" s="59">
        <f t="shared" si="367"/>
        <v>0.40940972222222211</v>
      </c>
      <c r="BH407" s="59">
        <f t="shared" si="368"/>
        <v>0.40871527777777766</v>
      </c>
      <c r="BI407" s="31">
        <f t="shared" si="369"/>
        <v>2.9000000000000057</v>
      </c>
      <c r="BJ407" s="61">
        <f t="shared" si="370"/>
        <v>6.3043478260869687E-2</v>
      </c>
      <c r="BK407" s="61">
        <f t="shared" si="371"/>
        <v>5.2727272727272831E-2</v>
      </c>
      <c r="BL407" s="61">
        <f t="shared" si="372"/>
        <v>4.5312500000000089E-2</v>
      </c>
      <c r="BM407" s="61">
        <f t="shared" si="373"/>
        <v>4.0277777777777857E-2</v>
      </c>
      <c r="BN407" s="62">
        <f t="shared" si="374"/>
        <v>0</v>
      </c>
      <c r="BO407" s="62">
        <f t="shared" si="375"/>
        <v>3</v>
      </c>
      <c r="BP407" s="62">
        <f t="shared" si="376"/>
        <v>47</v>
      </c>
      <c r="BQ407" s="62">
        <f t="shared" si="377"/>
        <v>0</v>
      </c>
      <c r="BR407" s="62">
        <f t="shared" si="378"/>
        <v>3</v>
      </c>
      <c r="BS407" s="62">
        <f t="shared" si="379"/>
        <v>10</v>
      </c>
      <c r="BT407" s="62">
        <f t="shared" si="380"/>
        <v>0</v>
      </c>
      <c r="BU407" s="62">
        <f t="shared" si="381"/>
        <v>2</v>
      </c>
      <c r="BV407" s="62">
        <f t="shared" si="382"/>
        <v>43</v>
      </c>
      <c r="BW407" s="62">
        <f t="shared" si="383"/>
        <v>0</v>
      </c>
      <c r="BX407" s="62">
        <f t="shared" si="384"/>
        <v>2</v>
      </c>
      <c r="BY407" s="62">
        <f t="shared" si="385"/>
        <v>25</v>
      </c>
      <c r="BZ407" s="63">
        <f t="shared" si="386"/>
        <v>0.3756944444444445</v>
      </c>
      <c r="CA407" s="63">
        <f t="shared" si="387"/>
        <v>0.38125000000000009</v>
      </c>
      <c r="CB407" s="63">
        <f t="shared" si="388"/>
        <v>0.36975694444444451</v>
      </c>
      <c r="CC407" s="63">
        <f t="shared" si="389"/>
        <v>0.41559027777777779</v>
      </c>
      <c r="CD407" s="63">
        <f t="shared" si="390"/>
        <v>0.40472222222222226</v>
      </c>
      <c r="CE407" s="63">
        <f t="shared" si="391"/>
        <v>0.41513888888888895</v>
      </c>
      <c r="CF407" s="63">
        <f t="shared" si="392"/>
        <v>0.41108796296296285</v>
      </c>
      <c r="CG407" s="63">
        <f t="shared" si="393"/>
        <v>0.41039351851851841</v>
      </c>
      <c r="CH407" s="36"/>
      <c r="CI407" s="36"/>
      <c r="CJ407" s="36"/>
      <c r="CK407" s="36"/>
      <c r="CL407" s="60">
        <v>60</v>
      </c>
    </row>
    <row r="408" spans="1:90" ht="40.5" x14ac:dyDescent="0.25">
      <c r="A408" s="37">
        <v>18</v>
      </c>
      <c r="B408" s="16" t="s">
        <v>154</v>
      </c>
      <c r="C408" s="37" t="s">
        <v>49</v>
      </c>
      <c r="D408" s="37">
        <v>50</v>
      </c>
      <c r="E408" s="37"/>
      <c r="F408" s="83"/>
      <c r="G408" s="44"/>
      <c r="H408" s="44">
        <f t="shared" si="347"/>
        <v>117.46</v>
      </c>
      <c r="I408" s="83">
        <v>117.41</v>
      </c>
      <c r="J408" s="43">
        <f t="shared" si="396"/>
        <v>-4.5424864435189409E-4</v>
      </c>
      <c r="K408" s="44">
        <f t="shared" si="397"/>
        <v>-5.3333333333355881E-2</v>
      </c>
      <c r="L408" s="76" t="s">
        <v>1126</v>
      </c>
      <c r="M408" s="122">
        <v>100</v>
      </c>
      <c r="N408" s="46">
        <f t="shared" si="353"/>
        <v>117.46333333333335</v>
      </c>
      <c r="O408" s="46">
        <v>-0.02</v>
      </c>
      <c r="P408" s="78">
        <v>117.47</v>
      </c>
      <c r="Q408" s="46">
        <v>-0.02</v>
      </c>
      <c r="R408" s="78">
        <v>117.48</v>
      </c>
      <c r="S408" s="46">
        <v>-0.02</v>
      </c>
      <c r="T408" s="78">
        <v>117.5</v>
      </c>
      <c r="U408" s="47" t="str">
        <f t="shared" si="394"/>
        <v/>
      </c>
      <c r="V408" s="47" t="str">
        <f t="shared" si="395"/>
        <v/>
      </c>
      <c r="W408" s="47"/>
      <c r="X408" s="47"/>
      <c r="Y408" s="47"/>
      <c r="Z408" s="47"/>
      <c r="AA408" s="47"/>
      <c r="AB408" s="47"/>
      <c r="AC408" s="47"/>
      <c r="AD408" s="47"/>
      <c r="AE408" s="51">
        <f t="shared" si="348"/>
        <v>18</v>
      </c>
      <c r="AF408" s="51" t="str">
        <f t="shared" si="349"/>
        <v>F</v>
      </c>
      <c r="AG408" s="51" t="str">
        <f t="shared" si="350"/>
        <v>f</v>
      </c>
      <c r="AH408" s="51">
        <f t="shared" si="351"/>
        <v>50</v>
      </c>
      <c r="AI408" s="52">
        <f t="shared" si="352"/>
        <v>117.46</v>
      </c>
      <c r="AJ408" s="68"/>
      <c r="AK408" s="53"/>
      <c r="AL408" s="52"/>
      <c r="AM408" s="53">
        <f t="shared" si="354"/>
        <v>46</v>
      </c>
      <c r="AN408" s="53">
        <f>IF(AJ408&lt;&gt;"",IF(AJ408="o",VLOOKUP(AM408,OpenSect!$A$1:$D$11,2),IF(AJ408="u",VLOOKUP(AM408,UpHill!$A$1:$D$35,2),IF(AJ408="d",VLOOKUP(AM408,DownHill!$A$1:$D$29,2),IF(AJ408="f",VLOOKUP(AM408,FlatUnd!$A$2:$D$30,2),IF(AJ408="t",VLOOKUP(AM408,TimeAdd!$A$1:$D$176,2),IF(AJ408="l",VLOOKUP(AM408,SLimit!$A$1:$D$8,2),AN407)))))),AN407)</f>
        <v>55</v>
      </c>
      <c r="AO408" s="53">
        <f>IF(AJ408&lt;&gt;"",IF(AJ408="o",VLOOKUP(AM408,OpenSect!$A$1:$D$11,3),IF(AJ408="u",VLOOKUP(AM408,UpHill!$A$1:$D$35,3),IF(AJ408="d",VLOOKUP(AM408,DownHill!$A$3:$D$29,3),IF(AJ408="f",VLOOKUP(AM408,FlatUnd!$A$2:$D$30,3),IF(AJ408="t",VLOOKUP(AM408,TimeAdd!$A$1:$D$18,3),IF(AJ408="l",VLOOKUP(AM408,SLimit!$A$1:$D$8,3),AO407)))))),AO407)</f>
        <v>64</v>
      </c>
      <c r="AP408" s="53">
        <f>IF(AJ408&lt;&gt;"",IF(AJ408="o",VLOOKUP(AM408,OpenSect!$A$1:$D$11,4),IF(AJ408="u",VLOOKUP(AM408,UpHill!$A$1:$D$35,4),IF(AJ408="d",VLOOKUP(AM408,DownHill!$A$1:$D$29,4),IF(AJ408="f",VLOOKUP(AM408,FlatUnd!$A$2:$D$30,4),IF(AJ408="t",VLOOKUP(AM408,TimeAdd!$A$1:$D$18,4),IF(AJ408="l",VLOOKUP(AM408,SLimit!$A$1:$D$8,4),AP407)))))),AP407)</f>
        <v>72</v>
      </c>
      <c r="AQ408" s="53">
        <f t="shared" si="355"/>
        <v>100</v>
      </c>
      <c r="AR408" s="54" t="str">
        <f t="shared" si="356"/>
        <v>R23 Standerton{ straight} /{ left}  Katdoornkraal.</v>
      </c>
      <c r="AS408" s="55"/>
      <c r="AT408" s="55"/>
      <c r="AU408" s="56">
        <f>IF(GroupStTimes!$A$8=0,MIN(CB408,CD408,CF408),MIN(BZ408,CB408,CD408,CF408))</f>
        <v>0.36982638888888897</v>
      </c>
      <c r="AV408" s="56">
        <f>IF(GroupStTimes!$A$8=0,MAX(CC408,CE408,CG408),MAX(CA408,CC408,CE408,CG408))</f>
        <v>0.41565972222222225</v>
      </c>
      <c r="AW408" s="57" t="str">
        <f t="shared" si="357"/>
        <v/>
      </c>
      <c r="AX408" s="58" t="str">
        <f t="shared" si="358"/>
        <v/>
      </c>
      <c r="AY408" s="58" t="str">
        <f t="shared" si="359"/>
        <v/>
      </c>
      <c r="AZ408" s="31">
        <f t="shared" si="360"/>
        <v>114.47</v>
      </c>
      <c r="BA408" s="59">
        <f t="shared" si="361"/>
        <v>0.37306712962962968</v>
      </c>
      <c r="BB408" s="59">
        <f t="shared" si="362"/>
        <v>0.37862268518518527</v>
      </c>
      <c r="BC408" s="59">
        <f t="shared" si="363"/>
        <v>0.36755787037037047</v>
      </c>
      <c r="BD408" s="59">
        <f t="shared" si="364"/>
        <v>0.41339120370370375</v>
      </c>
      <c r="BE408" s="59">
        <f t="shared" si="365"/>
        <v>0.40283564814814821</v>
      </c>
      <c r="BF408" s="59">
        <f t="shared" si="366"/>
        <v>0.41325231481481489</v>
      </c>
      <c r="BG408" s="59">
        <f t="shared" si="367"/>
        <v>0.40940972222222211</v>
      </c>
      <c r="BH408" s="59">
        <f t="shared" si="368"/>
        <v>0.40871527777777766</v>
      </c>
      <c r="BI408" s="31">
        <f t="shared" si="369"/>
        <v>2.9899999999999949</v>
      </c>
      <c r="BJ408" s="61">
        <f t="shared" si="370"/>
        <v>6.4999999999999891E-2</v>
      </c>
      <c r="BK408" s="61">
        <f t="shared" si="371"/>
        <v>5.4363636363636274E-2</v>
      </c>
      <c r="BL408" s="61">
        <f t="shared" si="372"/>
        <v>4.671874999999992E-2</v>
      </c>
      <c r="BM408" s="61">
        <f t="shared" si="373"/>
        <v>4.1527777777777705E-2</v>
      </c>
      <c r="BN408" s="62">
        <f t="shared" si="374"/>
        <v>0</v>
      </c>
      <c r="BO408" s="62">
        <f t="shared" si="375"/>
        <v>3</v>
      </c>
      <c r="BP408" s="62">
        <f t="shared" si="376"/>
        <v>54</v>
      </c>
      <c r="BQ408" s="62">
        <f t="shared" si="377"/>
        <v>0</v>
      </c>
      <c r="BR408" s="62">
        <f t="shared" si="378"/>
        <v>3</v>
      </c>
      <c r="BS408" s="62">
        <f t="shared" si="379"/>
        <v>16</v>
      </c>
      <c r="BT408" s="62">
        <f t="shared" si="380"/>
        <v>0</v>
      </c>
      <c r="BU408" s="62">
        <f t="shared" si="381"/>
        <v>2</v>
      </c>
      <c r="BV408" s="62">
        <f t="shared" si="382"/>
        <v>48</v>
      </c>
      <c r="BW408" s="62">
        <f t="shared" si="383"/>
        <v>0</v>
      </c>
      <c r="BX408" s="62">
        <f t="shared" si="384"/>
        <v>2</v>
      </c>
      <c r="BY408" s="62">
        <f t="shared" si="385"/>
        <v>29</v>
      </c>
      <c r="BZ408" s="63">
        <f t="shared" si="386"/>
        <v>0.37577546296296299</v>
      </c>
      <c r="CA408" s="63">
        <f t="shared" si="387"/>
        <v>0.38133101851851858</v>
      </c>
      <c r="CB408" s="63">
        <f t="shared" si="388"/>
        <v>0.36982638888888897</v>
      </c>
      <c r="CC408" s="63">
        <f t="shared" si="389"/>
        <v>0.41565972222222225</v>
      </c>
      <c r="CD408" s="63">
        <f t="shared" si="390"/>
        <v>0.40478009259259268</v>
      </c>
      <c r="CE408" s="63">
        <f t="shared" si="391"/>
        <v>0.41519675925925936</v>
      </c>
      <c r="CF408" s="63">
        <f t="shared" si="392"/>
        <v>0.41113425925925912</v>
      </c>
      <c r="CG408" s="63">
        <f t="shared" si="393"/>
        <v>0.41043981481481467</v>
      </c>
      <c r="CH408" s="36"/>
      <c r="CI408" s="36"/>
      <c r="CJ408" s="36"/>
      <c r="CK408" s="36"/>
      <c r="CL408" s="60">
        <v>60</v>
      </c>
    </row>
    <row r="409" spans="1:90" ht="28.5" customHeight="1" x14ac:dyDescent="0.25">
      <c r="A409" s="37">
        <v>18</v>
      </c>
      <c r="C409" s="37"/>
      <c r="D409" s="37"/>
      <c r="E409" s="37"/>
      <c r="F409" s="83"/>
      <c r="G409" s="44"/>
      <c r="H409" s="44">
        <f t="shared" si="347"/>
        <v>117.54</v>
      </c>
      <c r="I409" s="83">
        <v>117.49</v>
      </c>
      <c r="J409" s="43">
        <f t="shared" si="396"/>
        <v>-4.5393934235544872E-4</v>
      </c>
      <c r="K409" s="44">
        <f t="shared" si="397"/>
        <v>-5.333333333334167E-2</v>
      </c>
      <c r="L409" s="76" t="s">
        <v>1127</v>
      </c>
      <c r="M409" s="122">
        <v>100</v>
      </c>
      <c r="N409" s="46">
        <f t="shared" si="353"/>
        <v>117.54333333333334</v>
      </c>
      <c r="O409" s="46">
        <v>-0.02</v>
      </c>
      <c r="P409" s="78">
        <v>117.55</v>
      </c>
      <c r="Q409" s="46">
        <v>-0.02</v>
      </c>
      <c r="R409" s="78">
        <v>117.56</v>
      </c>
      <c r="S409" s="46">
        <v>-0.02</v>
      </c>
      <c r="T409" s="78">
        <v>117.58</v>
      </c>
      <c r="U409" s="47" t="str">
        <f t="shared" si="394"/>
        <v/>
      </c>
      <c r="V409" s="47" t="str">
        <f t="shared" si="395"/>
        <v/>
      </c>
      <c r="W409" s="47"/>
      <c r="X409" s="47"/>
      <c r="Y409" s="47"/>
      <c r="Z409" s="47"/>
      <c r="AA409" s="47"/>
      <c r="AB409" s="47"/>
      <c r="AC409" s="47"/>
      <c r="AD409" s="47"/>
      <c r="AE409" s="51">
        <f t="shared" si="348"/>
        <v>18</v>
      </c>
      <c r="AF409" s="51" t="str">
        <f t="shared" si="349"/>
        <v/>
      </c>
      <c r="AG409" s="51" t="str">
        <f t="shared" si="350"/>
        <v/>
      </c>
      <c r="AH409" s="51" t="str">
        <f t="shared" si="351"/>
        <v/>
      </c>
      <c r="AI409" s="52">
        <f t="shared" si="352"/>
        <v>117.54</v>
      </c>
      <c r="AJ409" s="68"/>
      <c r="AK409" s="53"/>
      <c r="AL409" s="52"/>
      <c r="AM409" s="53">
        <f t="shared" si="354"/>
        <v>46</v>
      </c>
      <c r="AN409" s="53">
        <f>IF(AJ409&lt;&gt;"",IF(AJ409="o",VLOOKUP(AM409,OpenSect!$A$1:$D$11,2),IF(AJ409="u",VLOOKUP(AM409,UpHill!$A$1:$D$35,2),IF(AJ409="d",VLOOKUP(AM409,DownHill!$A$1:$D$29,2),IF(AJ409="f",VLOOKUP(AM409,FlatUnd!$A$2:$D$30,2),IF(AJ409="t",VLOOKUP(AM409,TimeAdd!$A$1:$D$176,2),IF(AJ409="l",VLOOKUP(AM409,SLimit!$A$1:$D$8,2),AN408)))))),AN408)</f>
        <v>55</v>
      </c>
      <c r="AO409" s="53">
        <f>IF(AJ409&lt;&gt;"",IF(AJ409="o",VLOOKUP(AM409,OpenSect!$A$1:$D$11,3),IF(AJ409="u",VLOOKUP(AM409,UpHill!$A$1:$D$35,3),IF(AJ409="d",VLOOKUP(AM409,DownHill!$A$3:$D$29,3),IF(AJ409="f",VLOOKUP(AM409,FlatUnd!$A$2:$D$30,3),IF(AJ409="t",VLOOKUP(AM409,TimeAdd!$A$1:$D$18,3),IF(AJ409="l",VLOOKUP(AM409,SLimit!$A$1:$D$8,3),AO408)))))),AO408)</f>
        <v>64</v>
      </c>
      <c r="AP409" s="53">
        <f>IF(AJ409&lt;&gt;"",IF(AJ409="o",VLOOKUP(AM409,OpenSect!$A$1:$D$11,4),IF(AJ409="u",VLOOKUP(AM409,UpHill!$A$1:$D$35,4),IF(AJ409="d",VLOOKUP(AM409,DownHill!$A$1:$D$29,4),IF(AJ409="f",VLOOKUP(AM409,FlatUnd!$A$2:$D$30,4),IF(AJ409="t",VLOOKUP(AM409,TimeAdd!$A$1:$D$18,4),IF(AJ409="l",VLOOKUP(AM409,SLimit!$A$1:$D$8,4),AP408)))))),AP408)</f>
        <v>72</v>
      </c>
      <c r="AQ409" s="53">
        <f t="shared" si="355"/>
        <v>100</v>
      </c>
      <c r="AR409" s="54" t="str">
        <f t="shared" si="356"/>
        <v>66,0 km plate.</v>
      </c>
      <c r="AS409" s="55"/>
      <c r="AT409" s="55"/>
      <c r="AU409" s="56">
        <f>IF(GroupStTimes!$A$8=0,MIN(CB409,CD409,CF409),MIN(BZ409,CB409,CD409,CF409))</f>
        <v>0.36988425925925933</v>
      </c>
      <c r="AV409" s="56">
        <f>IF(GroupStTimes!$A$8=0,MAX(CC409,CE409,CG409),MAX(CA409,CC409,CE409,CG409))</f>
        <v>0.41571759259259261</v>
      </c>
      <c r="AW409" s="57" t="str">
        <f t="shared" si="357"/>
        <v/>
      </c>
      <c r="AX409" s="58" t="str">
        <f t="shared" si="358"/>
        <v/>
      </c>
      <c r="AY409" s="58" t="str">
        <f t="shared" si="359"/>
        <v/>
      </c>
      <c r="AZ409" s="31">
        <f t="shared" si="360"/>
        <v>114.47</v>
      </c>
      <c r="BA409" s="59">
        <f t="shared" si="361"/>
        <v>0.37306712962962968</v>
      </c>
      <c r="BB409" s="59">
        <f t="shared" si="362"/>
        <v>0.37862268518518527</v>
      </c>
      <c r="BC409" s="59">
        <f t="shared" si="363"/>
        <v>0.36755787037037047</v>
      </c>
      <c r="BD409" s="59">
        <f t="shared" si="364"/>
        <v>0.41339120370370375</v>
      </c>
      <c r="BE409" s="59">
        <f t="shared" si="365"/>
        <v>0.40283564814814821</v>
      </c>
      <c r="BF409" s="59">
        <f t="shared" si="366"/>
        <v>0.41325231481481489</v>
      </c>
      <c r="BG409" s="59">
        <f t="shared" si="367"/>
        <v>0.40940972222222211</v>
      </c>
      <c r="BH409" s="59">
        <f t="shared" si="368"/>
        <v>0.40871527777777766</v>
      </c>
      <c r="BI409" s="31">
        <f t="shared" si="369"/>
        <v>3.0700000000000074</v>
      </c>
      <c r="BJ409" s="61">
        <f t="shared" si="370"/>
        <v>6.6739130434782773E-2</v>
      </c>
      <c r="BK409" s="61">
        <f t="shared" si="371"/>
        <v>5.5818181818181954E-2</v>
      </c>
      <c r="BL409" s="61">
        <f t="shared" si="372"/>
        <v>4.7968750000000115E-2</v>
      </c>
      <c r="BM409" s="61">
        <f t="shared" si="373"/>
        <v>4.263888888888899E-2</v>
      </c>
      <c r="BN409" s="62">
        <f t="shared" si="374"/>
        <v>0</v>
      </c>
      <c r="BO409" s="62">
        <f t="shared" si="375"/>
        <v>4</v>
      </c>
      <c r="BP409" s="62">
        <f t="shared" si="376"/>
        <v>0</v>
      </c>
      <c r="BQ409" s="62">
        <f t="shared" si="377"/>
        <v>0</v>
      </c>
      <c r="BR409" s="62">
        <f t="shared" si="378"/>
        <v>3</v>
      </c>
      <c r="BS409" s="62">
        <f t="shared" si="379"/>
        <v>21</v>
      </c>
      <c r="BT409" s="62">
        <f t="shared" si="380"/>
        <v>0</v>
      </c>
      <c r="BU409" s="62">
        <f t="shared" si="381"/>
        <v>2</v>
      </c>
      <c r="BV409" s="62">
        <f t="shared" si="382"/>
        <v>53</v>
      </c>
      <c r="BW409" s="62">
        <f t="shared" si="383"/>
        <v>0</v>
      </c>
      <c r="BX409" s="62">
        <f t="shared" si="384"/>
        <v>2</v>
      </c>
      <c r="BY409" s="62">
        <f t="shared" si="385"/>
        <v>34</v>
      </c>
      <c r="BZ409" s="63">
        <f t="shared" si="386"/>
        <v>0.37584490740740745</v>
      </c>
      <c r="CA409" s="63">
        <f t="shared" si="387"/>
        <v>0.38140046296296304</v>
      </c>
      <c r="CB409" s="63">
        <f t="shared" si="388"/>
        <v>0.36988425925925933</v>
      </c>
      <c r="CC409" s="63">
        <f t="shared" si="389"/>
        <v>0.41571759259259261</v>
      </c>
      <c r="CD409" s="63">
        <f t="shared" si="390"/>
        <v>0.40483796296296304</v>
      </c>
      <c r="CE409" s="63">
        <f t="shared" si="391"/>
        <v>0.41525462962962972</v>
      </c>
      <c r="CF409" s="63">
        <f t="shared" si="392"/>
        <v>0.41119212962962953</v>
      </c>
      <c r="CG409" s="63">
        <f t="shared" si="393"/>
        <v>0.41049768518518509</v>
      </c>
      <c r="CH409" s="36"/>
      <c r="CI409" s="36"/>
      <c r="CJ409" s="36"/>
      <c r="CK409" s="36"/>
      <c r="CL409" s="60">
        <v>60</v>
      </c>
    </row>
    <row r="410" spans="1:90" ht="28.5" customHeight="1" x14ac:dyDescent="0.25">
      <c r="A410" s="37">
        <v>18</v>
      </c>
      <c r="C410" s="37"/>
      <c r="D410" s="37"/>
      <c r="E410" s="37"/>
      <c r="F410" s="83"/>
      <c r="G410" s="44"/>
      <c r="H410" s="44">
        <f t="shared" si="347"/>
        <v>117.7</v>
      </c>
      <c r="I410" s="83">
        <v>117.64</v>
      </c>
      <c r="J410" s="43">
        <f t="shared" si="396"/>
        <v>-5.1003060183612951E-4</v>
      </c>
      <c r="K410" s="44">
        <f t="shared" si="397"/>
        <v>-6.0000000000002274E-2</v>
      </c>
      <c r="L410" s="76" t="s">
        <v>349</v>
      </c>
      <c r="M410" s="122">
        <v>100</v>
      </c>
      <c r="N410" s="46">
        <f t="shared" si="353"/>
        <v>117.7</v>
      </c>
      <c r="O410" s="46">
        <v>-0.02</v>
      </c>
      <c r="P410" s="78">
        <v>117.7</v>
      </c>
      <c r="Q410" s="46">
        <v>-0.02</v>
      </c>
      <c r="R410" s="78">
        <v>117.72</v>
      </c>
      <c r="S410" s="46">
        <v>-0.02</v>
      </c>
      <c r="T410" s="78">
        <v>117.74</v>
      </c>
      <c r="U410" s="47" t="str">
        <f t="shared" si="394"/>
        <v/>
      </c>
      <c r="V410" s="47" t="str">
        <f t="shared" si="395"/>
        <v/>
      </c>
      <c r="W410" s="47"/>
      <c r="X410" s="47"/>
      <c r="Y410" s="47"/>
      <c r="Z410" s="47"/>
      <c r="AA410" s="47"/>
      <c r="AB410" s="47"/>
      <c r="AC410" s="47"/>
      <c r="AD410" s="47"/>
      <c r="AE410" s="51">
        <f t="shared" si="348"/>
        <v>18</v>
      </c>
      <c r="AF410" s="51" t="str">
        <f t="shared" si="349"/>
        <v/>
      </c>
      <c r="AG410" s="51" t="str">
        <f t="shared" si="350"/>
        <v/>
      </c>
      <c r="AH410" s="51" t="str">
        <f t="shared" si="351"/>
        <v/>
      </c>
      <c r="AI410" s="52">
        <f t="shared" si="352"/>
        <v>117.7</v>
      </c>
      <c r="AJ410" s="68"/>
      <c r="AK410" s="53"/>
      <c r="AL410" s="52"/>
      <c r="AM410" s="53">
        <f t="shared" si="354"/>
        <v>46</v>
      </c>
      <c r="AN410" s="53">
        <f>IF(AJ410&lt;&gt;"",IF(AJ410="o",VLOOKUP(AM410,OpenSect!$A$1:$D$11,2),IF(AJ410="u",VLOOKUP(AM410,UpHill!$A$1:$D$35,2),IF(AJ410="d",VLOOKUP(AM410,DownHill!$A$1:$D$29,2),IF(AJ410="f",VLOOKUP(AM410,FlatUnd!$A$2:$D$30,2),IF(AJ410="t",VLOOKUP(AM410,TimeAdd!$A$1:$D$176,2),IF(AJ410="l",VLOOKUP(AM410,SLimit!$A$1:$D$8,2),AN409)))))),AN409)</f>
        <v>55</v>
      </c>
      <c r="AO410" s="53">
        <f>IF(AJ410&lt;&gt;"",IF(AJ410="o",VLOOKUP(AM410,OpenSect!$A$1:$D$11,3),IF(AJ410="u",VLOOKUP(AM410,UpHill!$A$1:$D$35,3),IF(AJ410="d",VLOOKUP(AM410,DownHill!$A$3:$D$29,3),IF(AJ410="f",VLOOKUP(AM410,FlatUnd!$A$2:$D$30,3),IF(AJ410="t",VLOOKUP(AM410,TimeAdd!$A$1:$D$18,3),IF(AJ410="l",VLOOKUP(AM410,SLimit!$A$1:$D$8,3),AO409)))))),AO409)</f>
        <v>64</v>
      </c>
      <c r="AP410" s="53">
        <f>IF(AJ410&lt;&gt;"",IF(AJ410="o",VLOOKUP(AM410,OpenSect!$A$1:$D$11,4),IF(AJ410="u",VLOOKUP(AM410,UpHill!$A$1:$D$35,4),IF(AJ410="d",VLOOKUP(AM410,DownHill!$A$1:$D$29,4),IF(AJ410="f",VLOOKUP(AM410,FlatUnd!$A$2:$D$30,4),IF(AJ410="t",VLOOKUP(AM410,TimeAdd!$A$1:$D$18,4),IF(AJ410="l",VLOOKUP(AM410,SLimit!$A$1:$D$8,4),AP409)))))),AP409)</f>
        <v>72</v>
      </c>
      <c r="AQ410" s="53">
        <f t="shared" si="355"/>
        <v>100</v>
      </c>
      <c r="AR410" s="54" t="str">
        <f t="shared" si="356"/>
        <v>Overhead power lines.</v>
      </c>
      <c r="AS410" s="55"/>
      <c r="AT410" s="55"/>
      <c r="AU410" s="56">
        <f>IF(GroupStTimes!$A$8=0,MIN(CB410,CD410,CF410),MIN(BZ410,CB410,CD410,CF410))</f>
        <v>0.37000000000000011</v>
      </c>
      <c r="AV410" s="56">
        <f>IF(GroupStTimes!$A$8=0,MAX(CC410,CE410,CG410),MAX(CA410,CC410,CE410,CG410))</f>
        <v>0.41583333333333339</v>
      </c>
      <c r="AW410" s="57" t="str">
        <f t="shared" si="357"/>
        <v/>
      </c>
      <c r="AX410" s="58" t="str">
        <f t="shared" si="358"/>
        <v/>
      </c>
      <c r="AY410" s="58" t="str">
        <f t="shared" si="359"/>
        <v/>
      </c>
      <c r="AZ410" s="31">
        <f t="shared" si="360"/>
        <v>114.47</v>
      </c>
      <c r="BA410" s="59">
        <f t="shared" si="361"/>
        <v>0.37306712962962968</v>
      </c>
      <c r="BB410" s="59">
        <f t="shared" si="362"/>
        <v>0.37862268518518527</v>
      </c>
      <c r="BC410" s="59">
        <f t="shared" si="363"/>
        <v>0.36755787037037047</v>
      </c>
      <c r="BD410" s="59">
        <f t="shared" si="364"/>
        <v>0.41339120370370375</v>
      </c>
      <c r="BE410" s="59">
        <f t="shared" si="365"/>
        <v>0.40283564814814821</v>
      </c>
      <c r="BF410" s="59">
        <f t="shared" si="366"/>
        <v>0.41325231481481489</v>
      </c>
      <c r="BG410" s="59">
        <f t="shared" si="367"/>
        <v>0.40940972222222211</v>
      </c>
      <c r="BH410" s="59">
        <f t="shared" si="368"/>
        <v>0.40871527777777766</v>
      </c>
      <c r="BI410" s="31">
        <f t="shared" si="369"/>
        <v>3.230000000000004</v>
      </c>
      <c r="BJ410" s="61">
        <f t="shared" si="370"/>
        <v>7.0217391304347912E-2</v>
      </c>
      <c r="BK410" s="61">
        <f t="shared" si="371"/>
        <v>5.8727272727272802E-2</v>
      </c>
      <c r="BL410" s="61">
        <f t="shared" si="372"/>
        <v>5.0468750000000062E-2</v>
      </c>
      <c r="BM410" s="61">
        <f t="shared" si="373"/>
        <v>4.4861111111111164E-2</v>
      </c>
      <c r="BN410" s="62">
        <f t="shared" si="374"/>
        <v>0</v>
      </c>
      <c r="BO410" s="62">
        <f t="shared" si="375"/>
        <v>4</v>
      </c>
      <c r="BP410" s="62">
        <f t="shared" si="376"/>
        <v>13</v>
      </c>
      <c r="BQ410" s="62">
        <f t="shared" si="377"/>
        <v>0</v>
      </c>
      <c r="BR410" s="62">
        <f t="shared" si="378"/>
        <v>3</v>
      </c>
      <c r="BS410" s="62">
        <f t="shared" si="379"/>
        <v>31</v>
      </c>
      <c r="BT410" s="62">
        <f t="shared" si="380"/>
        <v>0</v>
      </c>
      <c r="BU410" s="62">
        <f t="shared" si="381"/>
        <v>3</v>
      </c>
      <c r="BV410" s="62">
        <f t="shared" si="382"/>
        <v>2</v>
      </c>
      <c r="BW410" s="62">
        <f t="shared" si="383"/>
        <v>0</v>
      </c>
      <c r="BX410" s="62">
        <f t="shared" si="384"/>
        <v>2</v>
      </c>
      <c r="BY410" s="62">
        <f t="shared" si="385"/>
        <v>42</v>
      </c>
      <c r="BZ410" s="63">
        <f t="shared" si="386"/>
        <v>0.3759953703703704</v>
      </c>
      <c r="CA410" s="63">
        <f t="shared" si="387"/>
        <v>0.38155092592592599</v>
      </c>
      <c r="CB410" s="63">
        <f t="shared" si="388"/>
        <v>0.37000000000000011</v>
      </c>
      <c r="CC410" s="63">
        <f t="shared" si="389"/>
        <v>0.41583333333333339</v>
      </c>
      <c r="CD410" s="63">
        <f t="shared" si="390"/>
        <v>0.40494212962962967</v>
      </c>
      <c r="CE410" s="63">
        <f t="shared" si="391"/>
        <v>0.41535879629629635</v>
      </c>
      <c r="CF410" s="63">
        <f t="shared" si="392"/>
        <v>0.41128472222222212</v>
      </c>
      <c r="CG410" s="63">
        <f t="shared" si="393"/>
        <v>0.41059027777777768</v>
      </c>
      <c r="CH410" s="36"/>
      <c r="CI410" s="36"/>
      <c r="CJ410" s="36"/>
      <c r="CK410" s="36"/>
      <c r="CL410" s="60">
        <v>60</v>
      </c>
    </row>
    <row r="411" spans="1:90" ht="28.5" customHeight="1" x14ac:dyDescent="0.25">
      <c r="A411" s="37">
        <v>18</v>
      </c>
      <c r="C411" s="37"/>
      <c r="D411" s="37"/>
      <c r="E411" s="37"/>
      <c r="F411" s="83"/>
      <c r="G411" s="44"/>
      <c r="H411" s="44">
        <f t="shared" si="347"/>
        <v>117.85</v>
      </c>
      <c r="I411" s="83">
        <v>117.79</v>
      </c>
      <c r="J411" s="43">
        <f t="shared" si="396"/>
        <v>-5.0938110196113652E-4</v>
      </c>
      <c r="K411" s="44">
        <f t="shared" si="397"/>
        <v>-6.0000000000002274E-2</v>
      </c>
      <c r="L411" s="76" t="s">
        <v>1128</v>
      </c>
      <c r="M411" s="122">
        <v>100</v>
      </c>
      <c r="N411" s="46">
        <f t="shared" si="353"/>
        <v>117.85000000000001</v>
      </c>
      <c r="O411" s="46">
        <v>-0.02</v>
      </c>
      <c r="P411" s="78">
        <v>117.85000000000001</v>
      </c>
      <c r="Q411" s="46">
        <v>-0.02</v>
      </c>
      <c r="R411" s="78">
        <v>117.87</v>
      </c>
      <c r="S411" s="46">
        <v>-0.02</v>
      </c>
      <c r="T411" s="78">
        <v>117.89</v>
      </c>
      <c r="U411" s="47" t="str">
        <f t="shared" si="394"/>
        <v/>
      </c>
      <c r="V411" s="47" t="str">
        <f t="shared" si="395"/>
        <v/>
      </c>
      <c r="W411" s="47"/>
      <c r="X411" s="47"/>
      <c r="Y411" s="47"/>
      <c r="Z411" s="47"/>
      <c r="AA411" s="47"/>
      <c r="AB411" s="47"/>
      <c r="AC411" s="47"/>
      <c r="AD411" s="47"/>
      <c r="AE411" s="51">
        <f t="shared" si="348"/>
        <v>18</v>
      </c>
      <c r="AF411" s="51" t="str">
        <f t="shared" si="349"/>
        <v/>
      </c>
      <c r="AG411" s="51" t="str">
        <f t="shared" si="350"/>
        <v/>
      </c>
      <c r="AH411" s="51" t="str">
        <f t="shared" si="351"/>
        <v/>
      </c>
      <c r="AI411" s="52">
        <f t="shared" si="352"/>
        <v>117.85</v>
      </c>
      <c r="AJ411" s="68"/>
      <c r="AK411" s="53"/>
      <c r="AL411" s="52"/>
      <c r="AM411" s="53">
        <f t="shared" si="354"/>
        <v>46</v>
      </c>
      <c r="AN411" s="53">
        <f>IF(AJ411&lt;&gt;"",IF(AJ411="o",VLOOKUP(AM411,OpenSect!$A$1:$D$11,2),IF(AJ411="u",VLOOKUP(AM411,UpHill!$A$1:$D$35,2),IF(AJ411="d",VLOOKUP(AM411,DownHill!$A$1:$D$29,2),IF(AJ411="f",VLOOKUP(AM411,FlatUnd!$A$2:$D$30,2),IF(AJ411="t",VLOOKUP(AM411,TimeAdd!$A$1:$D$176,2),IF(AJ411="l",VLOOKUP(AM411,SLimit!$A$1:$D$8,2),AN410)))))),AN410)</f>
        <v>55</v>
      </c>
      <c r="AO411" s="53">
        <f>IF(AJ411&lt;&gt;"",IF(AJ411="o",VLOOKUP(AM411,OpenSect!$A$1:$D$11,3),IF(AJ411="u",VLOOKUP(AM411,UpHill!$A$1:$D$35,3),IF(AJ411="d",VLOOKUP(AM411,DownHill!$A$3:$D$29,3),IF(AJ411="f",VLOOKUP(AM411,FlatUnd!$A$2:$D$30,3),IF(AJ411="t",VLOOKUP(AM411,TimeAdd!$A$1:$D$18,3),IF(AJ411="l",VLOOKUP(AM411,SLimit!$A$1:$D$8,3),AO410)))))),AO410)</f>
        <v>64</v>
      </c>
      <c r="AP411" s="53">
        <f>IF(AJ411&lt;&gt;"",IF(AJ411="o",VLOOKUP(AM411,OpenSect!$A$1:$D$11,4),IF(AJ411="u",VLOOKUP(AM411,UpHill!$A$1:$D$35,4),IF(AJ411="d",VLOOKUP(AM411,DownHill!$A$1:$D$29,4),IF(AJ411="f",VLOOKUP(AM411,FlatUnd!$A$2:$D$30,4),IF(AJ411="t",VLOOKUP(AM411,TimeAdd!$A$1:$D$18,4),IF(AJ411="l",VLOOKUP(AM411,SLimit!$A$1:$D$8,4),AP410)))))),AP410)</f>
        <v>72</v>
      </c>
      <c r="AQ411" s="53">
        <f t="shared" si="355"/>
        <v>100</v>
      </c>
      <c r="AR411" s="54" t="str">
        <f t="shared" si="356"/>
        <v>{left }Katdoornkraal.</v>
      </c>
      <c r="AS411" s="55"/>
      <c r="AT411" s="55"/>
      <c r="AU411" s="56">
        <f>IF(GroupStTimes!$A$8=0,MIN(CB411,CD411,CF411),MIN(BZ411,CB411,CD411,CF411))</f>
        <v>0.37011574074074083</v>
      </c>
      <c r="AV411" s="56">
        <f>IF(GroupStTimes!$A$8=0,MAX(CC411,CE411,CG411),MAX(CA411,CC411,CE411,CG411))</f>
        <v>0.41594907407407411</v>
      </c>
      <c r="AW411" s="57" t="str">
        <f t="shared" si="357"/>
        <v/>
      </c>
      <c r="AX411" s="58" t="str">
        <f t="shared" si="358"/>
        <v/>
      </c>
      <c r="AY411" s="58" t="str">
        <f t="shared" si="359"/>
        <v/>
      </c>
      <c r="AZ411" s="31">
        <f t="shared" si="360"/>
        <v>114.47</v>
      </c>
      <c r="BA411" s="59">
        <f t="shared" si="361"/>
        <v>0.37306712962962968</v>
      </c>
      <c r="BB411" s="59">
        <f t="shared" si="362"/>
        <v>0.37862268518518527</v>
      </c>
      <c r="BC411" s="59">
        <f t="shared" si="363"/>
        <v>0.36755787037037047</v>
      </c>
      <c r="BD411" s="59">
        <f t="shared" si="364"/>
        <v>0.41339120370370375</v>
      </c>
      <c r="BE411" s="59">
        <f t="shared" si="365"/>
        <v>0.40283564814814821</v>
      </c>
      <c r="BF411" s="59">
        <f t="shared" si="366"/>
        <v>0.41325231481481489</v>
      </c>
      <c r="BG411" s="59">
        <f t="shared" si="367"/>
        <v>0.40940972222222211</v>
      </c>
      <c r="BH411" s="59">
        <f t="shared" si="368"/>
        <v>0.40871527777777766</v>
      </c>
      <c r="BI411" s="31">
        <f t="shared" si="369"/>
        <v>3.3799999999999955</v>
      </c>
      <c r="BJ411" s="61">
        <f t="shared" si="370"/>
        <v>7.3478260869565118E-2</v>
      </c>
      <c r="BK411" s="61">
        <f t="shared" si="371"/>
        <v>6.1454545454545373E-2</v>
      </c>
      <c r="BL411" s="61">
        <f t="shared" si="372"/>
        <v>5.2812499999999929E-2</v>
      </c>
      <c r="BM411" s="61">
        <f t="shared" si="373"/>
        <v>4.6944444444444379E-2</v>
      </c>
      <c r="BN411" s="62">
        <f t="shared" si="374"/>
        <v>0</v>
      </c>
      <c r="BO411" s="62">
        <f t="shared" si="375"/>
        <v>4</v>
      </c>
      <c r="BP411" s="62">
        <f t="shared" si="376"/>
        <v>25</v>
      </c>
      <c r="BQ411" s="62">
        <f t="shared" si="377"/>
        <v>0</v>
      </c>
      <c r="BR411" s="62">
        <f t="shared" si="378"/>
        <v>3</v>
      </c>
      <c r="BS411" s="62">
        <f t="shared" si="379"/>
        <v>41</v>
      </c>
      <c r="BT411" s="62">
        <f t="shared" si="380"/>
        <v>0</v>
      </c>
      <c r="BU411" s="62">
        <f t="shared" si="381"/>
        <v>3</v>
      </c>
      <c r="BV411" s="62">
        <f t="shared" si="382"/>
        <v>10</v>
      </c>
      <c r="BW411" s="62">
        <f t="shared" si="383"/>
        <v>0</v>
      </c>
      <c r="BX411" s="62">
        <f t="shared" si="384"/>
        <v>2</v>
      </c>
      <c r="BY411" s="62">
        <f t="shared" si="385"/>
        <v>49</v>
      </c>
      <c r="BZ411" s="63">
        <f t="shared" si="386"/>
        <v>0.37613425925925931</v>
      </c>
      <c r="CA411" s="63">
        <f t="shared" si="387"/>
        <v>0.3816898148148149</v>
      </c>
      <c r="CB411" s="63">
        <f t="shared" si="388"/>
        <v>0.37011574074074083</v>
      </c>
      <c r="CC411" s="63">
        <f t="shared" si="389"/>
        <v>0.41594907407407411</v>
      </c>
      <c r="CD411" s="63">
        <f t="shared" si="390"/>
        <v>0.40503472222222225</v>
      </c>
      <c r="CE411" s="63">
        <f t="shared" si="391"/>
        <v>0.41545138888888894</v>
      </c>
      <c r="CF411" s="63">
        <f t="shared" si="392"/>
        <v>0.41136574074074062</v>
      </c>
      <c r="CG411" s="63">
        <f t="shared" si="393"/>
        <v>0.41067129629629617</v>
      </c>
      <c r="CH411" s="36"/>
      <c r="CI411" s="36"/>
      <c r="CJ411" s="36"/>
      <c r="CK411" s="36"/>
      <c r="CL411" s="60">
        <v>60</v>
      </c>
    </row>
    <row r="412" spans="1:90" ht="40.5" x14ac:dyDescent="0.25">
      <c r="A412" s="37">
        <v>19</v>
      </c>
      <c r="C412" s="37" t="s">
        <v>58</v>
      </c>
      <c r="D412" s="37"/>
      <c r="E412" s="37"/>
      <c r="F412" s="83"/>
      <c r="G412" s="44">
        <v>117.97</v>
      </c>
      <c r="H412" s="44">
        <f t="shared" si="347"/>
        <v>117.95</v>
      </c>
      <c r="I412" s="83">
        <v>117.9</v>
      </c>
      <c r="J412" s="43">
        <f t="shared" si="396"/>
        <v>-5.3717839977369258E-4</v>
      </c>
      <c r="K412" s="44">
        <f t="shared" si="397"/>
        <v>-6.3333333333318365E-2</v>
      </c>
      <c r="L412" s="76" t="s">
        <v>1129</v>
      </c>
      <c r="M412" s="122">
        <v>100</v>
      </c>
      <c r="N412" s="46">
        <f t="shared" si="353"/>
        <v>117.96333333333332</v>
      </c>
      <c r="O412" s="46">
        <v>-0.02</v>
      </c>
      <c r="P412" s="78">
        <v>117.97</v>
      </c>
      <c r="Q412" s="46">
        <v>-0.02</v>
      </c>
      <c r="R412" s="78">
        <v>117.97</v>
      </c>
      <c r="S412" s="46">
        <v>-0.02</v>
      </c>
      <c r="T412" s="78">
        <v>118.01</v>
      </c>
      <c r="U412" s="47">
        <f t="shared" si="394"/>
        <v>27.033249999999999</v>
      </c>
      <c r="V412" s="47">
        <f t="shared" si="395"/>
        <v>29.361969999999999</v>
      </c>
      <c r="W412" s="47">
        <v>27.033200000000001</v>
      </c>
      <c r="X412" s="47">
        <v>29.361940000000001</v>
      </c>
      <c r="Y412" s="47">
        <v>27.03331</v>
      </c>
      <c r="Z412" s="47">
        <v>29.361969999999999</v>
      </c>
      <c r="AA412" s="47">
        <v>27.033239999999999</v>
      </c>
      <c r="AB412" s="47">
        <v>29.361989999999999</v>
      </c>
      <c r="AC412" s="47">
        <v>27.033249999999999</v>
      </c>
      <c r="AD412" s="47">
        <v>29.361989999999999</v>
      </c>
      <c r="AE412" s="51">
        <f t="shared" si="348"/>
        <v>19</v>
      </c>
      <c r="AF412" s="51" t="str">
        <f t="shared" si="349"/>
        <v/>
      </c>
      <c r="AG412" s="51" t="str">
        <f t="shared" si="350"/>
        <v>m</v>
      </c>
      <c r="AH412" s="51" t="str">
        <f t="shared" si="351"/>
        <v/>
      </c>
      <c r="AI412" s="52">
        <f t="shared" si="352"/>
        <v>117.95</v>
      </c>
      <c r="AJ412" s="68" t="s">
        <v>58</v>
      </c>
      <c r="AK412" s="53"/>
      <c r="AL412" s="52"/>
      <c r="AM412" s="53">
        <f t="shared" si="354"/>
        <v>46</v>
      </c>
      <c r="AN412" s="53">
        <f>IF(AJ412&lt;&gt;"",IF(AJ412="o",VLOOKUP(AM412,OpenSect!$A$1:$D$11,2),IF(AJ412="u",VLOOKUP(AM412,UpHill!$A$1:$D$35,2),IF(AJ412="d",VLOOKUP(AM412,DownHill!$A$1:$D$29,2),IF(AJ412="f",VLOOKUP(AM412,FlatUnd!$A$2:$D$30,2),IF(AJ412="t",VLOOKUP(AM412,TimeAdd!$A$1:$D$176,2),IF(AJ412="l",VLOOKUP(AM412,SLimit!$A$1:$D$8,2),AN411)))))),AN411)</f>
        <v>55</v>
      </c>
      <c r="AO412" s="53">
        <f>IF(AJ412&lt;&gt;"",IF(AJ412="o",VLOOKUP(AM412,OpenSect!$A$1:$D$11,3),IF(AJ412="u",VLOOKUP(AM412,UpHill!$A$1:$D$35,3),IF(AJ412="d",VLOOKUP(AM412,DownHill!$A$3:$D$29,3),IF(AJ412="f",VLOOKUP(AM412,FlatUnd!$A$2:$D$30,3),IF(AJ412="t",VLOOKUP(AM412,TimeAdd!$A$1:$D$18,3),IF(AJ412="l",VLOOKUP(AM412,SLimit!$A$1:$D$8,3),AO411)))))),AO411)</f>
        <v>64</v>
      </c>
      <c r="AP412" s="53">
        <f>IF(AJ412&lt;&gt;"",IF(AJ412="o",VLOOKUP(AM412,OpenSect!$A$1:$D$11,4),IF(AJ412="u",VLOOKUP(AM412,UpHill!$A$1:$D$35,4),IF(AJ412="d",VLOOKUP(AM412,DownHill!$A$1:$D$29,4),IF(AJ412="f",VLOOKUP(AM412,FlatUnd!$A$2:$D$30,4),IF(AJ412="t",VLOOKUP(AM412,TimeAdd!$A$1:$D$18,4),IF(AJ412="l",VLOOKUP(AM412,SLimit!$A$1:$D$8,4),AP411)))))),AP411)</f>
        <v>72</v>
      </c>
      <c r="AQ412" s="53">
        <f t="shared" si="355"/>
        <v>100</v>
      </c>
      <c r="AR412" s="54" t="str">
        <f t="shared" si="356"/>
        <v>Control @ R23 Standerton { straight} / Wolwespruit right.  Dot on pole line on road.</v>
      </c>
      <c r="AS412" s="55"/>
      <c r="AT412" s="55"/>
      <c r="AU412" s="56">
        <f>IF(GroupStTimes!$A$8=0,MIN(CB412,CD412,CF412),MIN(BZ412,CB412,CD412,CF412))</f>
        <v>0.37019675925925938</v>
      </c>
      <c r="AV412" s="56">
        <f>IF(GroupStTimes!$A$8=0,MAX(CC412,CE412,CG412),MAX(CA412,CC412,CE412,CG412))</f>
        <v>0.41603009259259266</v>
      </c>
      <c r="AW412" s="57" t="str">
        <f t="shared" si="357"/>
        <v>27.03325  29.36197</v>
      </c>
      <c r="AX412" s="58">
        <f t="shared" si="358"/>
        <v>27.033200000000001</v>
      </c>
      <c r="AY412" s="58">
        <f t="shared" si="359"/>
        <v>29.361940000000001</v>
      </c>
      <c r="AZ412" s="31">
        <f t="shared" si="360"/>
        <v>114.47</v>
      </c>
      <c r="BA412" s="59">
        <f t="shared" si="361"/>
        <v>0.37306712962962968</v>
      </c>
      <c r="BB412" s="59">
        <f t="shared" si="362"/>
        <v>0.37862268518518527</v>
      </c>
      <c r="BC412" s="59">
        <f t="shared" si="363"/>
        <v>0.36755787037037047</v>
      </c>
      <c r="BD412" s="59">
        <f t="shared" si="364"/>
        <v>0.41339120370370375</v>
      </c>
      <c r="BE412" s="59">
        <f t="shared" si="365"/>
        <v>0.40283564814814821</v>
      </c>
      <c r="BF412" s="59">
        <f t="shared" si="366"/>
        <v>0.41325231481481489</v>
      </c>
      <c r="BG412" s="59">
        <f t="shared" si="367"/>
        <v>0.40940972222222211</v>
      </c>
      <c r="BH412" s="59">
        <f t="shared" si="368"/>
        <v>0.40871527777777766</v>
      </c>
      <c r="BI412" s="31">
        <f t="shared" si="369"/>
        <v>3.480000000000004</v>
      </c>
      <c r="BJ412" s="61">
        <f t="shared" si="370"/>
        <v>7.5652173913043561E-2</v>
      </c>
      <c r="BK412" s="61">
        <f t="shared" si="371"/>
        <v>6.3272727272727342E-2</v>
      </c>
      <c r="BL412" s="61">
        <f t="shared" si="372"/>
        <v>5.4375000000000062E-2</v>
      </c>
      <c r="BM412" s="61">
        <f t="shared" si="373"/>
        <v>4.8333333333333388E-2</v>
      </c>
      <c r="BN412" s="62">
        <f t="shared" si="374"/>
        <v>0</v>
      </c>
      <c r="BO412" s="62">
        <f t="shared" si="375"/>
        <v>4</v>
      </c>
      <c r="BP412" s="62">
        <f t="shared" si="376"/>
        <v>32</v>
      </c>
      <c r="BQ412" s="62">
        <f t="shared" si="377"/>
        <v>0</v>
      </c>
      <c r="BR412" s="62">
        <f t="shared" si="378"/>
        <v>3</v>
      </c>
      <c r="BS412" s="62">
        <f t="shared" si="379"/>
        <v>48</v>
      </c>
      <c r="BT412" s="62">
        <f t="shared" si="380"/>
        <v>0</v>
      </c>
      <c r="BU412" s="62">
        <f t="shared" si="381"/>
        <v>3</v>
      </c>
      <c r="BV412" s="62">
        <f t="shared" si="382"/>
        <v>16</v>
      </c>
      <c r="BW412" s="62">
        <f t="shared" si="383"/>
        <v>0</v>
      </c>
      <c r="BX412" s="62">
        <f t="shared" si="384"/>
        <v>2</v>
      </c>
      <c r="BY412" s="62">
        <f t="shared" si="385"/>
        <v>54</v>
      </c>
      <c r="BZ412" s="63">
        <f t="shared" si="386"/>
        <v>0.3762152777777778</v>
      </c>
      <c r="CA412" s="63">
        <f t="shared" si="387"/>
        <v>0.38177083333333339</v>
      </c>
      <c r="CB412" s="63">
        <f t="shared" si="388"/>
        <v>0.37019675925925938</v>
      </c>
      <c r="CC412" s="63">
        <f t="shared" si="389"/>
        <v>0.41603009259259266</v>
      </c>
      <c r="CD412" s="63">
        <f t="shared" si="390"/>
        <v>0.40510416666666671</v>
      </c>
      <c r="CE412" s="63">
        <f t="shared" si="391"/>
        <v>0.41552083333333339</v>
      </c>
      <c r="CF412" s="63">
        <f t="shared" si="392"/>
        <v>0.41142361111111098</v>
      </c>
      <c r="CG412" s="63">
        <f t="shared" si="393"/>
        <v>0.41072916666666653</v>
      </c>
      <c r="CH412" s="36"/>
      <c r="CI412" s="36"/>
      <c r="CJ412" s="36"/>
      <c r="CK412" s="36"/>
      <c r="CL412" s="60">
        <v>60</v>
      </c>
    </row>
    <row r="413" spans="1:90" ht="28.5" customHeight="1" x14ac:dyDescent="0.25">
      <c r="A413" s="37">
        <v>19</v>
      </c>
      <c r="C413" s="37"/>
      <c r="D413" s="37"/>
      <c r="E413" s="37"/>
      <c r="F413" s="83"/>
      <c r="G413" s="44">
        <v>118.01</v>
      </c>
      <c r="H413" s="44">
        <f t="shared" si="347"/>
        <v>118</v>
      </c>
      <c r="I413" s="83">
        <v>117.96</v>
      </c>
      <c r="J413" s="43">
        <f t="shared" si="396"/>
        <v>-3.9561433254210629E-4</v>
      </c>
      <c r="K413" s="44">
        <f t="shared" si="397"/>
        <v>-4.6666666666666856E-2</v>
      </c>
      <c r="L413" s="76" t="s">
        <v>389</v>
      </c>
      <c r="M413" s="122">
        <v>100</v>
      </c>
      <c r="N413" s="46">
        <f t="shared" si="353"/>
        <v>118.00666666666666</v>
      </c>
      <c r="O413" s="46">
        <v>-0.02</v>
      </c>
      <c r="P413" s="78">
        <v>118.02000000000001</v>
      </c>
      <c r="Q413" s="46">
        <v>-0.02</v>
      </c>
      <c r="R413" s="78">
        <v>118.01</v>
      </c>
      <c r="S413" s="46">
        <v>-0.02</v>
      </c>
      <c r="T413" s="78">
        <v>118.05</v>
      </c>
      <c r="U413" s="47" t="str">
        <f t="shared" si="394"/>
        <v/>
      </c>
      <c r="V413" s="47" t="str">
        <f t="shared" si="395"/>
        <v/>
      </c>
      <c r="W413" s="47"/>
      <c r="X413" s="47"/>
      <c r="Y413" s="47"/>
      <c r="Z413" s="47"/>
      <c r="AA413" s="47"/>
      <c r="AB413" s="47"/>
      <c r="AC413" s="47"/>
      <c r="AD413" s="47"/>
      <c r="AE413" s="51">
        <f t="shared" si="348"/>
        <v>19</v>
      </c>
      <c r="AF413" s="51" t="str">
        <f t="shared" si="349"/>
        <v/>
      </c>
      <c r="AG413" s="51" t="str">
        <f t="shared" si="350"/>
        <v/>
      </c>
      <c r="AH413" s="51" t="str">
        <f t="shared" si="351"/>
        <v/>
      </c>
      <c r="AI413" s="52">
        <f t="shared" si="352"/>
        <v>118</v>
      </c>
      <c r="AJ413" s="68"/>
      <c r="AK413" s="53"/>
      <c r="AL413" s="52"/>
      <c r="AM413" s="53">
        <f t="shared" si="354"/>
        <v>46</v>
      </c>
      <c r="AN413" s="53">
        <f>IF(AJ413&lt;&gt;"",IF(AJ413="o",VLOOKUP(AM413,OpenSect!$A$1:$D$11,2),IF(AJ413="u",VLOOKUP(AM413,UpHill!$A$1:$D$35,2),IF(AJ413="d",VLOOKUP(AM413,DownHill!$A$1:$D$29,2),IF(AJ413="f",VLOOKUP(AM413,FlatUnd!$A$2:$D$30,2),IF(AJ413="t",VLOOKUP(AM413,TimeAdd!$A$1:$D$176,2),IF(AJ413="l",VLOOKUP(AM413,SLimit!$A$1:$D$8,2),AN412)))))),AN412)</f>
        <v>55</v>
      </c>
      <c r="AO413" s="53">
        <f>IF(AJ413&lt;&gt;"",IF(AJ413="o",VLOOKUP(AM413,OpenSect!$A$1:$D$11,3),IF(AJ413="u",VLOOKUP(AM413,UpHill!$A$1:$D$35,3),IF(AJ413="d",VLOOKUP(AM413,DownHill!$A$3:$D$29,3),IF(AJ413="f",VLOOKUP(AM413,FlatUnd!$A$2:$D$30,3),IF(AJ413="t",VLOOKUP(AM413,TimeAdd!$A$1:$D$18,3),IF(AJ413="l",VLOOKUP(AM413,SLimit!$A$1:$D$8,3),AO412)))))),AO412)</f>
        <v>64</v>
      </c>
      <c r="AP413" s="53">
        <f>IF(AJ413&lt;&gt;"",IF(AJ413="o",VLOOKUP(AM413,OpenSect!$A$1:$D$11,4),IF(AJ413="u",VLOOKUP(AM413,UpHill!$A$1:$D$35,4),IF(AJ413="d",VLOOKUP(AM413,DownHill!$A$1:$D$29,4),IF(AJ413="f",VLOOKUP(AM413,FlatUnd!$A$2:$D$30,4),IF(AJ413="t",VLOOKUP(AM413,TimeAdd!$A$1:$D$18,4),IF(AJ413="l",VLOOKUP(AM413,SLimit!$A$1:$D$8,4),AP412)))))),AP412)</f>
        <v>72</v>
      </c>
      <c r="AQ413" s="53">
        <f t="shared" si="355"/>
        <v>100</v>
      </c>
      <c r="AR413" s="54" t="str">
        <f t="shared" si="356"/>
        <v>Warning - Gentle curve{ left}.</v>
      </c>
      <c r="AS413" s="55"/>
      <c r="AT413" s="55"/>
      <c r="AU413" s="56">
        <f>IF(GroupStTimes!$A$8=0,MIN(CB413,CD413,CF413),MIN(BZ413,CB413,CD413,CF413))</f>
        <v>0.37023148148148155</v>
      </c>
      <c r="AV413" s="56">
        <f>IF(GroupStTimes!$A$8=0,MAX(CC413,CE413,CG413),MAX(CA413,CC413,CE413,CG413))</f>
        <v>0.41606481481481483</v>
      </c>
      <c r="AW413" s="57" t="str">
        <f t="shared" si="357"/>
        <v/>
      </c>
      <c r="AX413" s="58" t="str">
        <f t="shared" si="358"/>
        <v/>
      </c>
      <c r="AY413" s="58" t="str">
        <f t="shared" si="359"/>
        <v/>
      </c>
      <c r="AZ413" s="31">
        <f t="shared" si="360"/>
        <v>114.47</v>
      </c>
      <c r="BA413" s="59">
        <f t="shared" si="361"/>
        <v>0.37306712962962968</v>
      </c>
      <c r="BB413" s="59">
        <f t="shared" si="362"/>
        <v>0.37862268518518527</v>
      </c>
      <c r="BC413" s="59">
        <f t="shared" si="363"/>
        <v>0.36755787037037047</v>
      </c>
      <c r="BD413" s="59">
        <f t="shared" si="364"/>
        <v>0.41339120370370375</v>
      </c>
      <c r="BE413" s="59">
        <f t="shared" si="365"/>
        <v>0.40283564814814821</v>
      </c>
      <c r="BF413" s="59">
        <f t="shared" si="366"/>
        <v>0.41325231481481489</v>
      </c>
      <c r="BG413" s="59">
        <f t="shared" si="367"/>
        <v>0.40940972222222211</v>
      </c>
      <c r="BH413" s="59">
        <f t="shared" si="368"/>
        <v>0.40871527777777766</v>
      </c>
      <c r="BI413" s="31">
        <f t="shared" si="369"/>
        <v>3.5300000000000011</v>
      </c>
      <c r="BJ413" s="61">
        <f t="shared" si="370"/>
        <v>7.6739130434782629E-2</v>
      </c>
      <c r="BK413" s="61">
        <f t="shared" si="371"/>
        <v>6.4181818181818201E-2</v>
      </c>
      <c r="BL413" s="61">
        <f t="shared" si="372"/>
        <v>5.5156250000000018E-2</v>
      </c>
      <c r="BM413" s="61">
        <f t="shared" si="373"/>
        <v>4.9027777777777795E-2</v>
      </c>
      <c r="BN413" s="62">
        <f t="shared" si="374"/>
        <v>0</v>
      </c>
      <c r="BO413" s="62">
        <f t="shared" si="375"/>
        <v>4</v>
      </c>
      <c r="BP413" s="62">
        <f t="shared" si="376"/>
        <v>36</v>
      </c>
      <c r="BQ413" s="62">
        <f t="shared" si="377"/>
        <v>0</v>
      </c>
      <c r="BR413" s="62">
        <f t="shared" si="378"/>
        <v>3</v>
      </c>
      <c r="BS413" s="62">
        <f t="shared" si="379"/>
        <v>51</v>
      </c>
      <c r="BT413" s="62">
        <f t="shared" si="380"/>
        <v>0</v>
      </c>
      <c r="BU413" s="62">
        <f t="shared" si="381"/>
        <v>3</v>
      </c>
      <c r="BV413" s="62">
        <f t="shared" si="382"/>
        <v>19</v>
      </c>
      <c r="BW413" s="62">
        <f t="shared" si="383"/>
        <v>0</v>
      </c>
      <c r="BX413" s="62">
        <f t="shared" si="384"/>
        <v>2</v>
      </c>
      <c r="BY413" s="62">
        <f t="shared" si="385"/>
        <v>57</v>
      </c>
      <c r="BZ413" s="63">
        <f t="shared" si="386"/>
        <v>0.37626157407407412</v>
      </c>
      <c r="CA413" s="63">
        <f t="shared" si="387"/>
        <v>0.38181712962962971</v>
      </c>
      <c r="CB413" s="63">
        <f t="shared" si="388"/>
        <v>0.37023148148148155</v>
      </c>
      <c r="CC413" s="63">
        <f t="shared" si="389"/>
        <v>0.41606481481481483</v>
      </c>
      <c r="CD413" s="63">
        <f t="shared" si="390"/>
        <v>0.40513888888888894</v>
      </c>
      <c r="CE413" s="63">
        <f t="shared" si="391"/>
        <v>0.41555555555555562</v>
      </c>
      <c r="CF413" s="63">
        <f t="shared" si="392"/>
        <v>0.4114583333333332</v>
      </c>
      <c r="CG413" s="63">
        <f t="shared" si="393"/>
        <v>0.41076388888888876</v>
      </c>
      <c r="CH413" s="36"/>
      <c r="CI413" s="36"/>
      <c r="CJ413" s="36"/>
      <c r="CK413" s="36"/>
      <c r="CL413" s="60">
        <v>60</v>
      </c>
    </row>
    <row r="414" spans="1:90" ht="40.5" x14ac:dyDescent="0.25">
      <c r="A414" s="37">
        <v>19</v>
      </c>
      <c r="C414" s="37" t="s">
        <v>49</v>
      </c>
      <c r="D414" s="37">
        <v>50</v>
      </c>
      <c r="E414" s="37"/>
      <c r="F414" s="83"/>
      <c r="G414" s="44">
        <v>118.38</v>
      </c>
      <c r="H414" s="44">
        <f t="shared" si="347"/>
        <v>118.36</v>
      </c>
      <c r="I414" s="83">
        <v>118.31</v>
      </c>
      <c r="J414" s="43">
        <f t="shared" si="396"/>
        <v>-5.3531682303552166E-4</v>
      </c>
      <c r="K414" s="44">
        <f t="shared" si="397"/>
        <v>-6.3333333333332575E-2</v>
      </c>
      <c r="L414" s="76" t="s">
        <v>1552</v>
      </c>
      <c r="M414" s="122">
        <v>100</v>
      </c>
      <c r="N414" s="46">
        <f t="shared" si="353"/>
        <v>118.37333333333333</v>
      </c>
      <c r="O414" s="46">
        <v>-0.02</v>
      </c>
      <c r="P414" s="78">
        <v>118.38</v>
      </c>
      <c r="Q414" s="46">
        <v>-0.02</v>
      </c>
      <c r="R414" s="78">
        <v>118.38</v>
      </c>
      <c r="S414" s="46">
        <v>-0.02</v>
      </c>
      <c r="T414" s="78">
        <v>118.42</v>
      </c>
      <c r="U414" s="47" t="str">
        <f t="shared" si="394"/>
        <v/>
      </c>
      <c r="V414" s="47" t="str">
        <f t="shared" si="395"/>
        <v/>
      </c>
      <c r="W414" s="47"/>
      <c r="X414" s="47"/>
      <c r="Y414" s="47"/>
      <c r="Z414" s="47"/>
      <c r="AA414" s="47"/>
      <c r="AB414" s="47"/>
      <c r="AC414" s="47"/>
      <c r="AD414" s="47"/>
      <c r="AE414" s="51">
        <f t="shared" si="348"/>
        <v>19</v>
      </c>
      <c r="AF414" s="51" t="str">
        <f t="shared" si="349"/>
        <v/>
      </c>
      <c r="AG414" s="51" t="str">
        <f t="shared" si="350"/>
        <v>f</v>
      </c>
      <c r="AH414" s="51">
        <f t="shared" si="351"/>
        <v>50</v>
      </c>
      <c r="AI414" s="52">
        <f t="shared" si="352"/>
        <v>118.36</v>
      </c>
      <c r="AJ414" s="68" t="s">
        <v>49</v>
      </c>
      <c r="AK414" s="53"/>
      <c r="AL414" s="52"/>
      <c r="AM414" s="53">
        <f t="shared" si="354"/>
        <v>50</v>
      </c>
      <c r="AN414" s="53">
        <f>IF(AJ414&lt;&gt;"",IF(AJ414="o",VLOOKUP(AM414,OpenSect!$A$1:$D$11,2),IF(AJ414="u",VLOOKUP(AM414,UpHill!$A$1:$D$35,2),IF(AJ414="d",VLOOKUP(AM414,DownHill!$A$1:$D$29,2),IF(AJ414="f",VLOOKUP(AM414,FlatUnd!$A$2:$D$30,2),IF(AJ414="t",VLOOKUP(AM414,TimeAdd!$A$1:$D$176,2),IF(AJ414="l",VLOOKUP(AM414,SLimit!$A$1:$D$8,2),AN413)))))),AN413)</f>
        <v>60</v>
      </c>
      <c r="AO414" s="53">
        <f>IF(AJ414&lt;&gt;"",IF(AJ414="o",VLOOKUP(AM414,OpenSect!$A$1:$D$11,3),IF(AJ414="u",VLOOKUP(AM414,UpHill!$A$1:$D$35,3),IF(AJ414="d",VLOOKUP(AM414,DownHill!$A$3:$D$29,3),IF(AJ414="f",VLOOKUP(AM414,FlatUnd!$A$2:$D$30,3),IF(AJ414="t",VLOOKUP(AM414,TimeAdd!$A$1:$D$18,3),IF(AJ414="l",VLOOKUP(AM414,SLimit!$A$1:$D$8,3),AO413)))))),AO413)</f>
        <v>70</v>
      </c>
      <c r="AP414" s="53">
        <f>IF(AJ414&lt;&gt;"",IF(AJ414="o",VLOOKUP(AM414,OpenSect!$A$1:$D$11,4),IF(AJ414="u",VLOOKUP(AM414,UpHill!$A$1:$D$35,4),IF(AJ414="d",VLOOKUP(AM414,DownHill!$A$1:$D$29,4),IF(AJ414="f",VLOOKUP(AM414,FlatUnd!$A$2:$D$30,4),IF(AJ414="t",VLOOKUP(AM414,TimeAdd!$A$1:$D$18,4),IF(AJ414="l",VLOOKUP(AM414,SLimit!$A$1:$D$8,4),AP413)))))),AP413)</f>
        <v>80</v>
      </c>
      <c r="AQ414" s="53">
        <f t="shared" si="355"/>
        <v>100</v>
      </c>
      <c r="AR414" s="54" t="str">
        <f t="shared" si="356"/>
        <v>Wolwespruit{ right}.{At  Overhead power line.}</v>
      </c>
      <c r="AS414" s="55"/>
      <c r="AT414" s="55"/>
      <c r="AU414" s="56">
        <f>IF(GroupStTimes!$A$8=0,MIN(CB414,CD414,CF414),MIN(BZ414,CB414,CD414,CF414))</f>
        <v>0.37050925925925937</v>
      </c>
      <c r="AV414" s="56">
        <f>IF(GroupStTimes!$A$8=0,MAX(CC414,CE414,CG414),MAX(CA414,CC414,CE414,CG414))</f>
        <v>0.41634259259259265</v>
      </c>
      <c r="AW414" s="57" t="str">
        <f t="shared" si="357"/>
        <v/>
      </c>
      <c r="AX414" s="58" t="str">
        <f t="shared" si="358"/>
        <v/>
      </c>
      <c r="AY414" s="58" t="str">
        <f t="shared" si="359"/>
        <v/>
      </c>
      <c r="AZ414" s="31">
        <f t="shared" si="360"/>
        <v>114.47</v>
      </c>
      <c r="BA414" s="59">
        <f t="shared" si="361"/>
        <v>0.37306712962962968</v>
      </c>
      <c r="BB414" s="59">
        <f t="shared" si="362"/>
        <v>0.37862268518518527</v>
      </c>
      <c r="BC414" s="59">
        <f t="shared" si="363"/>
        <v>0.36755787037037047</v>
      </c>
      <c r="BD414" s="59">
        <f t="shared" si="364"/>
        <v>0.41339120370370375</v>
      </c>
      <c r="BE414" s="59">
        <f t="shared" si="365"/>
        <v>0.40283564814814821</v>
      </c>
      <c r="BF414" s="59">
        <f t="shared" si="366"/>
        <v>0.41325231481481489</v>
      </c>
      <c r="BG414" s="59">
        <f t="shared" si="367"/>
        <v>0.40940972222222211</v>
      </c>
      <c r="BH414" s="59">
        <f t="shared" si="368"/>
        <v>0.40871527777777766</v>
      </c>
      <c r="BI414" s="31">
        <f t="shared" si="369"/>
        <v>3.8900000000000006</v>
      </c>
      <c r="BJ414" s="61">
        <f t="shared" si="370"/>
        <v>8.4565217391304362E-2</v>
      </c>
      <c r="BK414" s="61">
        <f t="shared" si="371"/>
        <v>7.0727272727272736E-2</v>
      </c>
      <c r="BL414" s="61">
        <f t="shared" si="372"/>
        <v>6.0781250000000009E-2</v>
      </c>
      <c r="BM414" s="61">
        <f t="shared" si="373"/>
        <v>5.4027777777777786E-2</v>
      </c>
      <c r="BN414" s="62">
        <f t="shared" si="374"/>
        <v>0</v>
      </c>
      <c r="BO414" s="62">
        <f t="shared" si="375"/>
        <v>5</v>
      </c>
      <c r="BP414" s="62">
        <f t="shared" si="376"/>
        <v>4</v>
      </c>
      <c r="BQ414" s="62">
        <f t="shared" si="377"/>
        <v>0</v>
      </c>
      <c r="BR414" s="62">
        <f t="shared" si="378"/>
        <v>4</v>
      </c>
      <c r="BS414" s="62">
        <f t="shared" si="379"/>
        <v>15</v>
      </c>
      <c r="BT414" s="62">
        <f t="shared" si="380"/>
        <v>0</v>
      </c>
      <c r="BU414" s="62">
        <f t="shared" si="381"/>
        <v>3</v>
      </c>
      <c r="BV414" s="62">
        <f t="shared" si="382"/>
        <v>39</v>
      </c>
      <c r="BW414" s="62">
        <f t="shared" si="383"/>
        <v>0</v>
      </c>
      <c r="BX414" s="62">
        <f t="shared" si="384"/>
        <v>3</v>
      </c>
      <c r="BY414" s="62">
        <f t="shared" si="385"/>
        <v>15</v>
      </c>
      <c r="BZ414" s="63">
        <f t="shared" si="386"/>
        <v>0.37658564814814821</v>
      </c>
      <c r="CA414" s="63">
        <f t="shared" si="387"/>
        <v>0.3821412037037038</v>
      </c>
      <c r="CB414" s="63">
        <f t="shared" si="388"/>
        <v>0.37050925925925937</v>
      </c>
      <c r="CC414" s="63">
        <f t="shared" si="389"/>
        <v>0.41634259259259265</v>
      </c>
      <c r="CD414" s="63">
        <f t="shared" si="390"/>
        <v>0.40537037037037044</v>
      </c>
      <c r="CE414" s="63">
        <f t="shared" si="391"/>
        <v>0.41578703703703712</v>
      </c>
      <c r="CF414" s="63">
        <f t="shared" si="392"/>
        <v>0.41166666666666657</v>
      </c>
      <c r="CG414" s="63">
        <f t="shared" si="393"/>
        <v>0.41097222222222213</v>
      </c>
      <c r="CH414" s="36"/>
      <c r="CI414" s="36"/>
      <c r="CJ414" s="36"/>
      <c r="CK414" s="36"/>
      <c r="CL414" s="60">
        <v>60</v>
      </c>
    </row>
    <row r="415" spans="1:90" ht="40.5" x14ac:dyDescent="0.25">
      <c r="A415" s="37">
        <v>19</v>
      </c>
      <c r="C415" s="37" t="s">
        <v>49</v>
      </c>
      <c r="D415" s="37">
        <v>50</v>
      </c>
      <c r="E415" s="37"/>
      <c r="F415" s="83"/>
      <c r="G415" s="44">
        <v>118.38</v>
      </c>
      <c r="H415" s="44">
        <f t="shared" si="347"/>
        <v>118.36</v>
      </c>
      <c r="I415" s="83">
        <v>118.32</v>
      </c>
      <c r="J415" s="43">
        <f t="shared" ref="J415" si="398">IF(N415="","",IF((I415-$I$4)=0,0,((I415-$I$4)-(N415-$N$4))/(I415-$I$4)))</f>
        <v>-4.5075501464960846E-4</v>
      </c>
      <c r="K415" s="44">
        <f t="shared" ref="K415" si="399">(I415-$I$4)-(N415-$N$4)</f>
        <v>-5.333333333334167E-2</v>
      </c>
      <c r="L415" s="76" t="s">
        <v>1551</v>
      </c>
      <c r="M415" s="122">
        <v>100</v>
      </c>
      <c r="N415" s="46">
        <f t="shared" si="353"/>
        <v>118.37333333333333</v>
      </c>
      <c r="O415" s="46">
        <v>-0.02</v>
      </c>
      <c r="P415" s="78">
        <v>118.38</v>
      </c>
      <c r="Q415" s="46">
        <v>-0.02</v>
      </c>
      <c r="R415" s="78">
        <v>118.38</v>
      </c>
      <c r="S415" s="46">
        <v>-0.02</v>
      </c>
      <c r="T415" s="78">
        <v>118.42</v>
      </c>
      <c r="U415" s="47" t="str">
        <f t="shared" si="394"/>
        <v/>
      </c>
      <c r="V415" s="47" t="str">
        <f t="shared" si="395"/>
        <v/>
      </c>
      <c r="W415" s="47"/>
      <c r="X415" s="47"/>
      <c r="Y415" s="47"/>
      <c r="Z415" s="47"/>
      <c r="AA415" s="47"/>
      <c r="AB415" s="47"/>
      <c r="AC415" s="47"/>
      <c r="AD415" s="47"/>
      <c r="AE415" s="51">
        <f t="shared" si="348"/>
        <v>19</v>
      </c>
      <c r="AF415" s="51" t="str">
        <f t="shared" si="349"/>
        <v/>
      </c>
      <c r="AG415" s="51" t="str">
        <f t="shared" si="350"/>
        <v>f</v>
      </c>
      <c r="AH415" s="51">
        <f t="shared" si="351"/>
        <v>50</v>
      </c>
      <c r="AI415" s="52">
        <f t="shared" si="352"/>
        <v>118.36</v>
      </c>
      <c r="AJ415" s="68"/>
      <c r="AK415" s="53"/>
      <c r="AL415" s="52"/>
      <c r="AM415" s="53">
        <f t="shared" si="354"/>
        <v>50</v>
      </c>
      <c r="AN415" s="53">
        <f>IF(AJ415&lt;&gt;"",IF(AJ415="o",VLOOKUP(AM415,OpenSect!$A$1:$D$11,2),IF(AJ415="u",VLOOKUP(AM415,UpHill!$A$1:$D$35,2),IF(AJ415="d",VLOOKUP(AM415,DownHill!$A$1:$D$29,2),IF(AJ415="f",VLOOKUP(AM415,FlatUnd!$A$2:$D$30,2),IF(AJ415="t",VLOOKUP(AM415,TimeAdd!$A$1:$D$176,2),IF(AJ415="l",VLOOKUP(AM415,SLimit!$A$1:$D$8,2),AN414)))))),AN414)</f>
        <v>60</v>
      </c>
      <c r="AO415" s="53">
        <f>IF(AJ415&lt;&gt;"",IF(AJ415="o",VLOOKUP(AM415,OpenSect!$A$1:$D$11,3),IF(AJ415="u",VLOOKUP(AM415,UpHill!$A$1:$D$35,3),IF(AJ415="d",VLOOKUP(AM415,DownHill!$A$3:$D$29,3),IF(AJ415="f",VLOOKUP(AM415,FlatUnd!$A$2:$D$30,3),IF(AJ415="t",VLOOKUP(AM415,TimeAdd!$A$1:$D$18,3),IF(AJ415="l",VLOOKUP(AM415,SLimit!$A$1:$D$8,3),AO414)))))),AO414)</f>
        <v>70</v>
      </c>
      <c r="AP415" s="53">
        <f>IF(AJ415&lt;&gt;"",IF(AJ415="o",VLOOKUP(AM415,OpenSect!$A$1:$D$11,4),IF(AJ415="u",VLOOKUP(AM415,UpHill!$A$1:$D$35,4),IF(AJ415="d",VLOOKUP(AM415,DownHill!$A$1:$D$29,4),IF(AJ415="f",VLOOKUP(AM415,FlatUnd!$A$2:$D$30,4),IF(AJ415="t",VLOOKUP(AM415,TimeAdd!$A$1:$D$18,4),IF(AJ415="l",VLOOKUP(AM415,SLimit!$A$1:$D$8,4),AP414)))))),AP414)</f>
        <v>80</v>
      </c>
      <c r="AQ415" s="53">
        <f t="shared" si="355"/>
        <v>100</v>
      </c>
      <c r="AR415" s="54" t="str">
        <f t="shared" si="356"/>
        <v>Overhead power line.{at  Wolwespruit{ right}.}</v>
      </c>
      <c r="AS415" s="55"/>
      <c r="AT415" s="55"/>
      <c r="AU415" s="56">
        <f>IF(GroupStTimes!$A$8=0,MIN(CB415,CD415,CF415),MIN(BZ415,CB415,CD415,CF415))</f>
        <v>0.37050925925925937</v>
      </c>
      <c r="AV415" s="56">
        <f>IF(GroupStTimes!$A$8=0,MAX(CC415,CE415,CG415),MAX(CA415,CC415,CE415,CG415))</f>
        <v>0.41634259259259265</v>
      </c>
      <c r="AW415" s="57" t="str">
        <f t="shared" si="357"/>
        <v/>
      </c>
      <c r="AX415" s="58" t="str">
        <f t="shared" si="358"/>
        <v/>
      </c>
      <c r="AY415" s="58" t="str">
        <f t="shared" si="359"/>
        <v/>
      </c>
      <c r="AZ415" s="31">
        <f t="shared" si="360"/>
        <v>118.36</v>
      </c>
      <c r="BA415" s="59">
        <f t="shared" si="361"/>
        <v>0.37658564814814821</v>
      </c>
      <c r="BB415" s="59">
        <f t="shared" si="362"/>
        <v>0.3821412037037038</v>
      </c>
      <c r="BC415" s="59">
        <f t="shared" si="363"/>
        <v>0.37050925925925937</v>
      </c>
      <c r="BD415" s="59">
        <f t="shared" si="364"/>
        <v>0.41634259259259265</v>
      </c>
      <c r="BE415" s="59">
        <f t="shared" si="365"/>
        <v>0.40537037037037044</v>
      </c>
      <c r="BF415" s="59">
        <f t="shared" si="366"/>
        <v>0.41578703703703712</v>
      </c>
      <c r="BG415" s="59">
        <f t="shared" si="367"/>
        <v>0.41166666666666657</v>
      </c>
      <c r="BH415" s="59">
        <f t="shared" si="368"/>
        <v>0.41097222222222213</v>
      </c>
      <c r="BI415" s="31">
        <f t="shared" si="369"/>
        <v>0</v>
      </c>
      <c r="BJ415" s="61">
        <f t="shared" si="370"/>
        <v>0</v>
      </c>
      <c r="BK415" s="61">
        <f t="shared" si="371"/>
        <v>0</v>
      </c>
      <c r="BL415" s="61">
        <f t="shared" si="372"/>
        <v>0</v>
      </c>
      <c r="BM415" s="61">
        <f t="shared" si="373"/>
        <v>0</v>
      </c>
      <c r="BN415" s="62">
        <f t="shared" si="374"/>
        <v>0</v>
      </c>
      <c r="BO415" s="62">
        <f t="shared" si="375"/>
        <v>0</v>
      </c>
      <c r="BP415" s="62">
        <f t="shared" si="376"/>
        <v>0</v>
      </c>
      <c r="BQ415" s="62">
        <f t="shared" si="377"/>
        <v>0</v>
      </c>
      <c r="BR415" s="62">
        <f t="shared" si="378"/>
        <v>0</v>
      </c>
      <c r="BS415" s="62">
        <f t="shared" si="379"/>
        <v>0</v>
      </c>
      <c r="BT415" s="62">
        <f t="shared" si="380"/>
        <v>0</v>
      </c>
      <c r="BU415" s="62">
        <f t="shared" si="381"/>
        <v>0</v>
      </c>
      <c r="BV415" s="62">
        <f t="shared" si="382"/>
        <v>0</v>
      </c>
      <c r="BW415" s="62">
        <f t="shared" si="383"/>
        <v>0</v>
      </c>
      <c r="BX415" s="62">
        <f t="shared" si="384"/>
        <v>0</v>
      </c>
      <c r="BY415" s="62">
        <f t="shared" si="385"/>
        <v>0</v>
      </c>
      <c r="BZ415" s="63">
        <f t="shared" si="386"/>
        <v>0.37658564814814821</v>
      </c>
      <c r="CA415" s="63">
        <f t="shared" si="387"/>
        <v>0.3821412037037038</v>
      </c>
      <c r="CB415" s="63">
        <f t="shared" si="388"/>
        <v>0.37050925925925937</v>
      </c>
      <c r="CC415" s="63">
        <f t="shared" si="389"/>
        <v>0.41634259259259265</v>
      </c>
      <c r="CD415" s="63">
        <f t="shared" si="390"/>
        <v>0.40537037037037044</v>
      </c>
      <c r="CE415" s="63">
        <f t="shared" si="391"/>
        <v>0.41578703703703712</v>
      </c>
      <c r="CF415" s="63">
        <f t="shared" si="392"/>
        <v>0.41166666666666657</v>
      </c>
      <c r="CG415" s="63">
        <f t="shared" si="393"/>
        <v>0.41097222222222213</v>
      </c>
      <c r="CH415" s="36"/>
      <c r="CI415" s="36"/>
      <c r="CJ415" s="36"/>
      <c r="CK415" s="36"/>
      <c r="CL415" s="60">
        <v>60</v>
      </c>
    </row>
    <row r="416" spans="1:90" ht="28.5" customHeight="1" x14ac:dyDescent="0.25">
      <c r="A416" s="37"/>
      <c r="C416" s="37"/>
      <c r="D416" s="37"/>
      <c r="E416" s="37"/>
      <c r="F416" s="83"/>
      <c r="G416" s="44">
        <v>118.55</v>
      </c>
      <c r="H416" s="44">
        <f t="shared" si="347"/>
        <v>118.53</v>
      </c>
      <c r="I416" s="83">
        <v>118.49</v>
      </c>
      <c r="J416" s="43">
        <f t="shared" si="396"/>
        <v>-4.5010830731151717E-4</v>
      </c>
      <c r="K416" s="44">
        <f t="shared" si="397"/>
        <v>-5.333333333334167E-2</v>
      </c>
      <c r="L416" s="76" t="s">
        <v>1130</v>
      </c>
      <c r="M416" s="122">
        <v>100</v>
      </c>
      <c r="N416" s="46">
        <f t="shared" si="353"/>
        <v>118.54333333333334</v>
      </c>
      <c r="O416" s="46">
        <v>-0.02</v>
      </c>
      <c r="P416" s="78">
        <v>118.55</v>
      </c>
      <c r="Q416" s="46">
        <v>-0.02</v>
      </c>
      <c r="R416" s="78">
        <v>118.55</v>
      </c>
      <c r="S416" s="46">
        <v>-0.02</v>
      </c>
      <c r="T416" s="78">
        <v>118.59</v>
      </c>
      <c r="U416" s="47" t="str">
        <f t="shared" si="394"/>
        <v/>
      </c>
      <c r="V416" s="47" t="str">
        <f t="shared" si="395"/>
        <v/>
      </c>
      <c r="W416" s="47"/>
      <c r="X416" s="47"/>
      <c r="Y416" s="47"/>
      <c r="Z416" s="47"/>
      <c r="AA416" s="47"/>
      <c r="AB416" s="47"/>
      <c r="AC416" s="47"/>
      <c r="AD416" s="47"/>
      <c r="AE416" s="51" t="str">
        <f t="shared" si="348"/>
        <v/>
      </c>
      <c r="AF416" s="51" t="str">
        <f t="shared" si="349"/>
        <v/>
      </c>
      <c r="AG416" s="51" t="str">
        <f t="shared" si="350"/>
        <v/>
      </c>
      <c r="AH416" s="51" t="str">
        <f t="shared" si="351"/>
        <v/>
      </c>
      <c r="AI416" s="52">
        <f t="shared" si="352"/>
        <v>118.53</v>
      </c>
      <c r="AJ416" s="68"/>
      <c r="AK416" s="53"/>
      <c r="AL416" s="52"/>
      <c r="AM416" s="53">
        <f t="shared" si="354"/>
        <v>50</v>
      </c>
      <c r="AN416" s="53">
        <f>IF(AJ416&lt;&gt;"",IF(AJ416="o",VLOOKUP(AM416,OpenSect!$A$1:$D$11,2),IF(AJ416="u",VLOOKUP(AM416,UpHill!$A$1:$D$35,2),IF(AJ416="d",VLOOKUP(AM416,DownHill!$A$1:$D$29,2),IF(AJ416="f",VLOOKUP(AM416,FlatUnd!$A$2:$D$30,2),IF(AJ416="t",VLOOKUP(AM416,TimeAdd!$A$1:$D$176,2),IF(AJ416="l",VLOOKUP(AM416,SLimit!$A$1:$D$8,2),AN415)))))),AN415)</f>
        <v>60</v>
      </c>
      <c r="AO416" s="53">
        <f>IF(AJ416&lt;&gt;"",IF(AJ416="o",VLOOKUP(AM416,OpenSect!$A$1:$D$11,3),IF(AJ416="u",VLOOKUP(AM416,UpHill!$A$1:$D$35,3),IF(AJ416="d",VLOOKUP(AM416,DownHill!$A$3:$D$29,3),IF(AJ416="f",VLOOKUP(AM416,FlatUnd!$A$2:$D$30,3),IF(AJ416="t",VLOOKUP(AM416,TimeAdd!$A$1:$D$18,3),IF(AJ416="l",VLOOKUP(AM416,SLimit!$A$1:$D$8,3),AO415)))))),AO415)</f>
        <v>70</v>
      </c>
      <c r="AP416" s="53">
        <f>IF(AJ416&lt;&gt;"",IF(AJ416="o",VLOOKUP(AM416,OpenSect!$A$1:$D$11,4),IF(AJ416="u",VLOOKUP(AM416,UpHill!$A$1:$D$35,4),IF(AJ416="d",VLOOKUP(AM416,DownHill!$A$1:$D$29,4),IF(AJ416="f",VLOOKUP(AM416,FlatUnd!$A$2:$D$30,4),IF(AJ416="t",VLOOKUP(AM416,TimeAdd!$A$1:$D$18,4),IF(AJ416="l",VLOOKUP(AM416,SLimit!$A$1:$D$8,4),AP415)))))),AP415)</f>
        <v>80</v>
      </c>
      <c r="AQ416" s="53">
        <f t="shared" si="355"/>
        <v>100</v>
      </c>
      <c r="AR416" s="54" t="str">
        <f t="shared" si="356"/>
        <v>67,0 km plate.</v>
      </c>
      <c r="AS416" s="55"/>
      <c r="AT416" s="55"/>
      <c r="AU416" s="56">
        <f>IF(GroupStTimes!$A$8=0,MIN(CB416,CD416,CF416),MIN(BZ416,CB416,CD416,CF416))</f>
        <v>0.37062500000000009</v>
      </c>
      <c r="AV416" s="56">
        <f>IF(GroupStTimes!$A$8=0,MAX(CC416,CE416,CG416),MAX(CA416,CC416,CE416,CG416))</f>
        <v>0.41645833333333337</v>
      </c>
      <c r="AW416" s="57" t="str">
        <f t="shared" si="357"/>
        <v/>
      </c>
      <c r="AX416" s="58" t="str">
        <f t="shared" si="358"/>
        <v/>
      </c>
      <c r="AY416" s="58" t="str">
        <f t="shared" si="359"/>
        <v/>
      </c>
      <c r="AZ416" s="31">
        <f t="shared" si="360"/>
        <v>118.36</v>
      </c>
      <c r="BA416" s="59">
        <f t="shared" si="361"/>
        <v>0.37658564814814821</v>
      </c>
      <c r="BB416" s="59">
        <f t="shared" si="362"/>
        <v>0.3821412037037038</v>
      </c>
      <c r="BC416" s="59">
        <f t="shared" si="363"/>
        <v>0.37050925925925937</v>
      </c>
      <c r="BD416" s="59">
        <f t="shared" si="364"/>
        <v>0.41634259259259265</v>
      </c>
      <c r="BE416" s="59">
        <f t="shared" si="365"/>
        <v>0.40537037037037044</v>
      </c>
      <c r="BF416" s="59">
        <f t="shared" si="366"/>
        <v>0.41578703703703712</v>
      </c>
      <c r="BG416" s="59">
        <f t="shared" si="367"/>
        <v>0.41166666666666657</v>
      </c>
      <c r="BH416" s="59">
        <f t="shared" si="368"/>
        <v>0.41097222222222213</v>
      </c>
      <c r="BI416" s="31">
        <f t="shared" si="369"/>
        <v>0.17000000000000171</v>
      </c>
      <c r="BJ416" s="61">
        <f t="shared" si="370"/>
        <v>3.4000000000000341E-3</v>
      </c>
      <c r="BK416" s="61">
        <f t="shared" si="371"/>
        <v>2.8333333333333617E-3</v>
      </c>
      <c r="BL416" s="61">
        <f t="shared" si="372"/>
        <v>2.4285714285714531E-3</v>
      </c>
      <c r="BM416" s="61">
        <f t="shared" si="373"/>
        <v>2.1250000000000214E-3</v>
      </c>
      <c r="BN416" s="62">
        <f t="shared" si="374"/>
        <v>0</v>
      </c>
      <c r="BO416" s="62">
        <f t="shared" si="375"/>
        <v>0</v>
      </c>
      <c r="BP416" s="62">
        <f t="shared" si="376"/>
        <v>12</v>
      </c>
      <c r="BQ416" s="62">
        <f t="shared" si="377"/>
        <v>0</v>
      </c>
      <c r="BR416" s="62">
        <f t="shared" si="378"/>
        <v>0</v>
      </c>
      <c r="BS416" s="62">
        <f t="shared" si="379"/>
        <v>10</v>
      </c>
      <c r="BT416" s="62">
        <f t="shared" si="380"/>
        <v>0</v>
      </c>
      <c r="BU416" s="62">
        <f t="shared" si="381"/>
        <v>0</v>
      </c>
      <c r="BV416" s="62">
        <f t="shared" si="382"/>
        <v>9</v>
      </c>
      <c r="BW416" s="62">
        <f t="shared" si="383"/>
        <v>0</v>
      </c>
      <c r="BX416" s="62">
        <f t="shared" si="384"/>
        <v>0</v>
      </c>
      <c r="BY416" s="62">
        <f t="shared" si="385"/>
        <v>8</v>
      </c>
      <c r="BZ416" s="63">
        <f t="shared" si="386"/>
        <v>0.37672453703703712</v>
      </c>
      <c r="CA416" s="63">
        <f t="shared" si="387"/>
        <v>0.38228009259259271</v>
      </c>
      <c r="CB416" s="63">
        <f t="shared" si="388"/>
        <v>0.37062500000000009</v>
      </c>
      <c r="CC416" s="63">
        <f t="shared" si="389"/>
        <v>0.41645833333333337</v>
      </c>
      <c r="CD416" s="63">
        <f t="shared" si="390"/>
        <v>0.40547453703703712</v>
      </c>
      <c r="CE416" s="63">
        <f t="shared" si="391"/>
        <v>0.4158912037037038</v>
      </c>
      <c r="CF416" s="63">
        <f t="shared" si="392"/>
        <v>0.41175925925925916</v>
      </c>
      <c r="CG416" s="63">
        <f t="shared" si="393"/>
        <v>0.41106481481481472</v>
      </c>
      <c r="CH416" s="36"/>
      <c r="CI416" s="36"/>
      <c r="CJ416" s="36"/>
      <c r="CK416" s="36"/>
      <c r="CL416" s="60">
        <v>60</v>
      </c>
    </row>
    <row r="417" spans="1:90" ht="28.5" customHeight="1" x14ac:dyDescent="0.25">
      <c r="A417" s="37">
        <v>19</v>
      </c>
      <c r="C417" s="37" t="s">
        <v>49</v>
      </c>
      <c r="D417" s="37">
        <v>50</v>
      </c>
      <c r="E417" s="37"/>
      <c r="F417" s="83"/>
      <c r="G417" s="44">
        <v>119.43</v>
      </c>
      <c r="H417" s="44">
        <f t="shared" si="347"/>
        <v>119.41</v>
      </c>
      <c r="I417" s="83">
        <v>119.37</v>
      </c>
      <c r="J417" s="43">
        <f t="shared" si="396"/>
        <v>-4.7471447320660107E-4</v>
      </c>
      <c r="K417" s="44">
        <f t="shared" si="397"/>
        <v>-5.6666666666671972E-2</v>
      </c>
      <c r="L417" s="76" t="s">
        <v>508</v>
      </c>
      <c r="M417" s="122">
        <v>100</v>
      </c>
      <c r="N417" s="46">
        <f t="shared" si="353"/>
        <v>119.42666666666668</v>
      </c>
      <c r="O417" s="46">
        <v>-0.02</v>
      </c>
      <c r="P417" s="78">
        <v>119.44000000000001</v>
      </c>
      <c r="Q417" s="46">
        <v>-0.02</v>
      </c>
      <c r="R417" s="78">
        <v>119.43</v>
      </c>
      <c r="S417" s="46">
        <v>-0.02</v>
      </c>
      <c r="T417" s="78">
        <v>119.47</v>
      </c>
      <c r="U417" s="47" t="str">
        <f t="shared" si="394"/>
        <v/>
      </c>
      <c r="V417" s="47" t="str">
        <f t="shared" si="395"/>
        <v/>
      </c>
      <c r="W417" s="47"/>
      <c r="X417" s="47"/>
      <c r="Y417" s="47"/>
      <c r="Z417" s="47"/>
      <c r="AA417" s="47"/>
      <c r="AB417" s="47"/>
      <c r="AC417" s="47"/>
      <c r="AD417" s="47"/>
      <c r="AE417" s="51">
        <f t="shared" si="348"/>
        <v>19</v>
      </c>
      <c r="AF417" s="51" t="str">
        <f t="shared" si="349"/>
        <v/>
      </c>
      <c r="AG417" s="51" t="str">
        <f t="shared" si="350"/>
        <v>f</v>
      </c>
      <c r="AH417" s="51">
        <f t="shared" si="351"/>
        <v>50</v>
      </c>
      <c r="AI417" s="52">
        <f t="shared" si="352"/>
        <v>119.41</v>
      </c>
      <c r="AJ417" s="51"/>
      <c r="AK417" s="53"/>
      <c r="AL417" s="52"/>
      <c r="AM417" s="53">
        <f t="shared" si="354"/>
        <v>50</v>
      </c>
      <c r="AN417" s="53">
        <f>IF(AJ417&lt;&gt;"",IF(AJ417="o",VLOOKUP(AM417,OpenSect!$A$1:$D$11,2),IF(AJ417="u",VLOOKUP(AM417,UpHill!$A$1:$D$35,2),IF(AJ417="d",VLOOKUP(AM417,DownHill!$A$1:$D$29,2),IF(AJ417="f",VLOOKUP(AM417,FlatUnd!$A$2:$D$30,2),IF(AJ417="t",VLOOKUP(AM417,TimeAdd!$A$1:$D$176,2),IF(AJ417="l",VLOOKUP(AM417,SLimit!$A$1:$D$8,2),AN416)))))),AN416)</f>
        <v>60</v>
      </c>
      <c r="AO417" s="53">
        <f>IF(AJ417&lt;&gt;"",IF(AJ417="o",VLOOKUP(AM417,OpenSect!$A$1:$D$11,3),IF(AJ417="u",VLOOKUP(AM417,UpHill!$A$1:$D$35,3),IF(AJ417="d",VLOOKUP(AM417,DownHill!$A$3:$D$29,3),IF(AJ417="f",VLOOKUP(AM417,FlatUnd!$A$2:$D$30,3),IF(AJ417="t",VLOOKUP(AM417,TimeAdd!$A$1:$D$18,3),IF(AJ417="l",VLOOKUP(AM417,SLimit!$A$1:$D$8,3),AO416)))))),AO416)</f>
        <v>70</v>
      </c>
      <c r="AP417" s="53">
        <f>IF(AJ417&lt;&gt;"",IF(AJ417="o",VLOOKUP(AM417,OpenSect!$A$1:$D$11,4),IF(AJ417="u",VLOOKUP(AM417,UpHill!$A$1:$D$35,4),IF(AJ417="d",VLOOKUP(AM417,DownHill!$A$1:$D$29,4),IF(AJ417="f",VLOOKUP(AM417,FlatUnd!$A$2:$D$30,4),IF(AJ417="t",VLOOKUP(AM417,TimeAdd!$A$1:$D$18,4),IF(AJ417="l",VLOOKUP(AM417,SLimit!$A$1:$D$8,4),AP416)))))),AP416)</f>
        <v>80</v>
      </c>
      <c r="AQ417" s="53">
        <f t="shared" si="355"/>
        <v>100</v>
      </c>
      <c r="AR417" s="54" t="str">
        <f t="shared" si="356"/>
        <v>Warning - Gentle curve{ right}.</v>
      </c>
      <c r="AS417" s="55"/>
      <c r="AT417" s="55"/>
      <c r="AU417" s="56">
        <f>IF(GroupStTimes!$A$8=0,MIN(CB417,CD417,CF417),MIN(BZ417,CB417,CD417,CF417))</f>
        <v>0.37123842592592604</v>
      </c>
      <c r="AV417" s="56">
        <f>IF(GroupStTimes!$A$8=0,MAX(CC417,CE417,CG417),MAX(CA417,CC417,CE417,CG417))</f>
        <v>0.41707175925925932</v>
      </c>
      <c r="AW417" s="57" t="str">
        <f t="shared" si="357"/>
        <v/>
      </c>
      <c r="AX417" s="58" t="str">
        <f t="shared" si="358"/>
        <v/>
      </c>
      <c r="AY417" s="58" t="str">
        <f t="shared" si="359"/>
        <v/>
      </c>
      <c r="AZ417" s="31">
        <f t="shared" si="360"/>
        <v>118.36</v>
      </c>
      <c r="BA417" s="59">
        <f t="shared" si="361"/>
        <v>0.37658564814814821</v>
      </c>
      <c r="BB417" s="59">
        <f t="shared" si="362"/>
        <v>0.3821412037037038</v>
      </c>
      <c r="BC417" s="59">
        <f t="shared" si="363"/>
        <v>0.37050925925925937</v>
      </c>
      <c r="BD417" s="59">
        <f t="shared" si="364"/>
        <v>0.41634259259259265</v>
      </c>
      <c r="BE417" s="59">
        <f t="shared" si="365"/>
        <v>0.40537037037037044</v>
      </c>
      <c r="BF417" s="59">
        <f t="shared" si="366"/>
        <v>0.41578703703703712</v>
      </c>
      <c r="BG417" s="59">
        <f t="shared" si="367"/>
        <v>0.41166666666666657</v>
      </c>
      <c r="BH417" s="59">
        <f t="shared" si="368"/>
        <v>0.41097222222222213</v>
      </c>
      <c r="BI417" s="31">
        <f t="shared" si="369"/>
        <v>1.0499999999999972</v>
      </c>
      <c r="BJ417" s="61">
        <f t="shared" si="370"/>
        <v>2.0999999999999942E-2</v>
      </c>
      <c r="BK417" s="61">
        <f t="shared" si="371"/>
        <v>1.7499999999999953E-2</v>
      </c>
      <c r="BL417" s="61">
        <f t="shared" si="372"/>
        <v>1.499999999999996E-2</v>
      </c>
      <c r="BM417" s="61">
        <f t="shared" si="373"/>
        <v>1.3124999999999965E-2</v>
      </c>
      <c r="BN417" s="62">
        <f t="shared" si="374"/>
        <v>0</v>
      </c>
      <c r="BO417" s="62">
        <f t="shared" si="375"/>
        <v>1</v>
      </c>
      <c r="BP417" s="62">
        <f t="shared" si="376"/>
        <v>16</v>
      </c>
      <c r="BQ417" s="62">
        <f t="shared" si="377"/>
        <v>0</v>
      </c>
      <c r="BR417" s="62">
        <f t="shared" si="378"/>
        <v>1</v>
      </c>
      <c r="BS417" s="62">
        <f t="shared" si="379"/>
        <v>3</v>
      </c>
      <c r="BT417" s="62">
        <f t="shared" si="380"/>
        <v>0</v>
      </c>
      <c r="BU417" s="62">
        <f t="shared" si="381"/>
        <v>0</v>
      </c>
      <c r="BV417" s="62">
        <f t="shared" si="382"/>
        <v>54</v>
      </c>
      <c r="BW417" s="62">
        <f t="shared" si="383"/>
        <v>0</v>
      </c>
      <c r="BX417" s="62">
        <f t="shared" si="384"/>
        <v>0</v>
      </c>
      <c r="BY417" s="62">
        <f t="shared" si="385"/>
        <v>47</v>
      </c>
      <c r="BZ417" s="63">
        <f t="shared" si="386"/>
        <v>0.37746527777777783</v>
      </c>
      <c r="CA417" s="63">
        <f t="shared" si="387"/>
        <v>0.38302083333333342</v>
      </c>
      <c r="CB417" s="63">
        <f t="shared" si="388"/>
        <v>0.37123842592592604</v>
      </c>
      <c r="CC417" s="63">
        <f t="shared" si="389"/>
        <v>0.41707175925925932</v>
      </c>
      <c r="CD417" s="63">
        <f t="shared" si="390"/>
        <v>0.40599537037037042</v>
      </c>
      <c r="CE417" s="63">
        <f t="shared" si="391"/>
        <v>0.41641203703703711</v>
      </c>
      <c r="CF417" s="63">
        <f t="shared" si="392"/>
        <v>0.41221064814814806</v>
      </c>
      <c r="CG417" s="63">
        <f t="shared" si="393"/>
        <v>0.41151620370370362</v>
      </c>
      <c r="CH417" s="36"/>
      <c r="CI417" s="36"/>
      <c r="CJ417" s="36"/>
      <c r="CK417" s="36"/>
      <c r="CL417" s="60">
        <v>60</v>
      </c>
    </row>
    <row r="418" spans="1:90" ht="28.5" customHeight="1" x14ac:dyDescent="0.25">
      <c r="A418" s="37">
        <v>19</v>
      </c>
      <c r="C418" s="37"/>
      <c r="D418" s="37"/>
      <c r="E418" s="37"/>
      <c r="F418" s="83"/>
      <c r="G418" s="44">
        <v>119.52</v>
      </c>
      <c r="H418" s="44">
        <f t="shared" si="347"/>
        <v>119.5</v>
      </c>
      <c r="I418" s="83">
        <v>119.45</v>
      </c>
      <c r="J418" s="43">
        <f t="shared" si="396"/>
        <v>-5.3020789730709558E-4</v>
      </c>
      <c r="K418" s="44">
        <f t="shared" si="397"/>
        <v>-6.3333333333332575E-2</v>
      </c>
      <c r="L418" s="76" t="s">
        <v>1131</v>
      </c>
      <c r="M418" s="122">
        <v>100</v>
      </c>
      <c r="N418" s="46">
        <f t="shared" si="353"/>
        <v>119.51333333333334</v>
      </c>
      <c r="O418" s="46">
        <v>-0.02</v>
      </c>
      <c r="P418" s="78">
        <v>119.52</v>
      </c>
      <c r="Q418" s="46">
        <v>-0.02</v>
      </c>
      <c r="R418" s="78">
        <v>119.52</v>
      </c>
      <c r="S418" s="46">
        <v>-0.02</v>
      </c>
      <c r="T418" s="78">
        <v>119.56</v>
      </c>
      <c r="U418" s="47" t="str">
        <f t="shared" si="394"/>
        <v/>
      </c>
      <c r="V418" s="47" t="str">
        <f t="shared" si="395"/>
        <v/>
      </c>
      <c r="W418" s="47"/>
      <c r="X418" s="47"/>
      <c r="Y418" s="47"/>
      <c r="Z418" s="47"/>
      <c r="AA418" s="47"/>
      <c r="AB418" s="47"/>
      <c r="AC418" s="47"/>
      <c r="AD418" s="47"/>
      <c r="AE418" s="51">
        <f t="shared" si="348"/>
        <v>19</v>
      </c>
      <c r="AF418" s="51" t="str">
        <f t="shared" si="349"/>
        <v/>
      </c>
      <c r="AG418" s="51" t="str">
        <f t="shared" si="350"/>
        <v/>
      </c>
      <c r="AH418" s="51" t="str">
        <f t="shared" si="351"/>
        <v/>
      </c>
      <c r="AI418" s="52">
        <f t="shared" si="352"/>
        <v>119.5</v>
      </c>
      <c r="AJ418" s="51"/>
      <c r="AK418" s="53"/>
      <c r="AL418" s="52"/>
      <c r="AM418" s="53">
        <f t="shared" si="354"/>
        <v>50</v>
      </c>
      <c r="AN418" s="53">
        <f>IF(AJ418&lt;&gt;"",IF(AJ418="o",VLOOKUP(AM418,OpenSect!$A$1:$D$11,2),IF(AJ418="u",VLOOKUP(AM418,UpHill!$A$1:$D$35,2),IF(AJ418="d",VLOOKUP(AM418,DownHill!$A$1:$D$29,2),IF(AJ418="f",VLOOKUP(AM418,FlatUnd!$A$2:$D$30,2),IF(AJ418="t",VLOOKUP(AM418,TimeAdd!$A$1:$D$176,2),IF(AJ418="l",VLOOKUP(AM418,SLimit!$A$1:$D$8,2),AN417)))))),AN417)</f>
        <v>60</v>
      </c>
      <c r="AO418" s="53">
        <f>IF(AJ418&lt;&gt;"",IF(AJ418="o",VLOOKUP(AM418,OpenSect!$A$1:$D$11,3),IF(AJ418="u",VLOOKUP(AM418,UpHill!$A$1:$D$35,3),IF(AJ418="d",VLOOKUP(AM418,DownHill!$A$3:$D$29,3),IF(AJ418="f",VLOOKUP(AM418,FlatUnd!$A$2:$D$30,3),IF(AJ418="t",VLOOKUP(AM418,TimeAdd!$A$1:$D$18,3),IF(AJ418="l",VLOOKUP(AM418,SLimit!$A$1:$D$8,3),AO417)))))),AO417)</f>
        <v>70</v>
      </c>
      <c r="AP418" s="53">
        <f>IF(AJ418&lt;&gt;"",IF(AJ418="o",VLOOKUP(AM418,OpenSect!$A$1:$D$11,4),IF(AJ418="u",VLOOKUP(AM418,UpHill!$A$1:$D$35,4),IF(AJ418="d",VLOOKUP(AM418,DownHill!$A$1:$D$29,4),IF(AJ418="f",VLOOKUP(AM418,FlatUnd!$A$2:$D$30,4),IF(AJ418="t",VLOOKUP(AM418,TimeAdd!$A$1:$D$18,4),IF(AJ418="l",VLOOKUP(AM418,SLimit!$A$1:$D$8,4),AP417)))))),AP417)</f>
        <v>80</v>
      </c>
      <c r="AQ418" s="53">
        <f t="shared" si="355"/>
        <v>100</v>
      </c>
      <c r="AR418" s="54" t="str">
        <f t="shared" si="356"/>
        <v>R23 Standerton 10.</v>
      </c>
      <c r="AS418" s="55"/>
      <c r="AT418" s="55"/>
      <c r="AU418" s="56">
        <f>IF(GroupStTimes!$A$8=0,MIN(CB418,CD418,CF418),MIN(BZ418,CB418,CD418,CF418))</f>
        <v>0.3712962962962964</v>
      </c>
      <c r="AV418" s="56">
        <f>IF(GroupStTimes!$A$8=0,MAX(CC418,CE418,CG418),MAX(CA418,CC418,CE418,CG418))</f>
        <v>0.41712962962962968</v>
      </c>
      <c r="AW418" s="57" t="str">
        <f t="shared" si="357"/>
        <v/>
      </c>
      <c r="AX418" s="58" t="str">
        <f t="shared" si="358"/>
        <v/>
      </c>
      <c r="AY418" s="58" t="str">
        <f t="shared" si="359"/>
        <v/>
      </c>
      <c r="AZ418" s="31">
        <f t="shared" si="360"/>
        <v>118.36</v>
      </c>
      <c r="BA418" s="59">
        <f t="shared" si="361"/>
        <v>0.37658564814814821</v>
      </c>
      <c r="BB418" s="59">
        <f t="shared" si="362"/>
        <v>0.3821412037037038</v>
      </c>
      <c r="BC418" s="59">
        <f t="shared" si="363"/>
        <v>0.37050925925925937</v>
      </c>
      <c r="BD418" s="59">
        <f t="shared" si="364"/>
        <v>0.41634259259259265</v>
      </c>
      <c r="BE418" s="59">
        <f t="shared" si="365"/>
        <v>0.40537037037037044</v>
      </c>
      <c r="BF418" s="59">
        <f t="shared" si="366"/>
        <v>0.41578703703703712</v>
      </c>
      <c r="BG418" s="59">
        <f t="shared" si="367"/>
        <v>0.41166666666666657</v>
      </c>
      <c r="BH418" s="59">
        <f t="shared" si="368"/>
        <v>0.41097222222222213</v>
      </c>
      <c r="BI418" s="31">
        <f t="shared" si="369"/>
        <v>1.1400000000000006</v>
      </c>
      <c r="BJ418" s="61">
        <f t="shared" si="370"/>
        <v>2.2800000000000011E-2</v>
      </c>
      <c r="BK418" s="61">
        <f t="shared" si="371"/>
        <v>1.900000000000001E-2</v>
      </c>
      <c r="BL418" s="61">
        <f t="shared" si="372"/>
        <v>1.6285714285714292E-2</v>
      </c>
      <c r="BM418" s="61">
        <f t="shared" si="373"/>
        <v>1.4250000000000007E-2</v>
      </c>
      <c r="BN418" s="62">
        <f t="shared" si="374"/>
        <v>0</v>
      </c>
      <c r="BO418" s="62">
        <f t="shared" si="375"/>
        <v>1</v>
      </c>
      <c r="BP418" s="62">
        <f t="shared" si="376"/>
        <v>22</v>
      </c>
      <c r="BQ418" s="62">
        <f t="shared" si="377"/>
        <v>0</v>
      </c>
      <c r="BR418" s="62">
        <f t="shared" si="378"/>
        <v>1</v>
      </c>
      <c r="BS418" s="62">
        <f t="shared" si="379"/>
        <v>8</v>
      </c>
      <c r="BT418" s="62">
        <f t="shared" si="380"/>
        <v>0</v>
      </c>
      <c r="BU418" s="62">
        <f t="shared" si="381"/>
        <v>0</v>
      </c>
      <c r="BV418" s="62">
        <f t="shared" si="382"/>
        <v>59</v>
      </c>
      <c r="BW418" s="62">
        <f t="shared" si="383"/>
        <v>0</v>
      </c>
      <c r="BX418" s="62">
        <f t="shared" si="384"/>
        <v>0</v>
      </c>
      <c r="BY418" s="62">
        <f t="shared" si="385"/>
        <v>51</v>
      </c>
      <c r="BZ418" s="63">
        <f t="shared" si="386"/>
        <v>0.37753472222222229</v>
      </c>
      <c r="CA418" s="63">
        <f t="shared" si="387"/>
        <v>0.38309027777777788</v>
      </c>
      <c r="CB418" s="63">
        <f t="shared" si="388"/>
        <v>0.3712962962962964</v>
      </c>
      <c r="CC418" s="63">
        <f t="shared" si="389"/>
        <v>0.41712962962962968</v>
      </c>
      <c r="CD418" s="63">
        <f t="shared" si="390"/>
        <v>0.40605324074074078</v>
      </c>
      <c r="CE418" s="63">
        <f t="shared" si="391"/>
        <v>0.41646990740740747</v>
      </c>
      <c r="CF418" s="63">
        <f t="shared" si="392"/>
        <v>0.41225694444444433</v>
      </c>
      <c r="CG418" s="63">
        <f t="shared" si="393"/>
        <v>0.41156249999999989</v>
      </c>
      <c r="CH418" s="36"/>
      <c r="CI418" s="36"/>
      <c r="CJ418" s="36"/>
      <c r="CK418" s="36"/>
      <c r="CL418" s="60">
        <v>60</v>
      </c>
    </row>
    <row r="419" spans="1:90" ht="28.5" customHeight="1" x14ac:dyDescent="0.25">
      <c r="A419" s="37">
        <v>19</v>
      </c>
      <c r="C419" s="37"/>
      <c r="D419" s="37"/>
      <c r="E419" s="37"/>
      <c r="F419" s="83"/>
      <c r="G419" s="44"/>
      <c r="H419" s="44">
        <f t="shared" si="347"/>
        <v>119.56</v>
      </c>
      <c r="I419" s="83">
        <v>119.5</v>
      </c>
      <c r="J419" s="43">
        <f t="shared" si="396"/>
        <v>-5.2998605299859898E-4</v>
      </c>
      <c r="K419" s="44">
        <f t="shared" si="397"/>
        <v>-6.3333333333332575E-2</v>
      </c>
      <c r="L419" s="76" t="s">
        <v>1132</v>
      </c>
      <c r="M419" s="122">
        <v>100</v>
      </c>
      <c r="N419" s="46">
        <f t="shared" si="353"/>
        <v>119.56333333333333</v>
      </c>
      <c r="O419" s="46">
        <v>-0.02</v>
      </c>
      <c r="P419" s="78">
        <v>119.57</v>
      </c>
      <c r="Q419" s="46">
        <v>-0.02</v>
      </c>
      <c r="R419" s="78">
        <v>119.58</v>
      </c>
      <c r="S419" s="46">
        <v>-0.02</v>
      </c>
      <c r="T419" s="78">
        <v>119.6</v>
      </c>
      <c r="U419" s="47" t="str">
        <f t="shared" si="394"/>
        <v/>
      </c>
      <c r="V419" s="47" t="str">
        <f t="shared" si="395"/>
        <v/>
      </c>
      <c r="W419" s="47"/>
      <c r="X419" s="47"/>
      <c r="Y419" s="47"/>
      <c r="Z419" s="47"/>
      <c r="AA419" s="47"/>
      <c r="AB419" s="47"/>
      <c r="AC419" s="47"/>
      <c r="AD419" s="47"/>
      <c r="AE419" s="51">
        <f t="shared" si="348"/>
        <v>19</v>
      </c>
      <c r="AF419" s="51" t="str">
        <f t="shared" si="349"/>
        <v/>
      </c>
      <c r="AG419" s="51" t="str">
        <f t="shared" si="350"/>
        <v/>
      </c>
      <c r="AH419" s="51" t="str">
        <f t="shared" si="351"/>
        <v/>
      </c>
      <c r="AI419" s="52">
        <f t="shared" si="352"/>
        <v>119.56</v>
      </c>
      <c r="AJ419" s="51"/>
      <c r="AK419" s="53"/>
      <c r="AL419" s="52"/>
      <c r="AM419" s="53">
        <f t="shared" si="354"/>
        <v>50</v>
      </c>
      <c r="AN419" s="53">
        <f>IF(AJ419&lt;&gt;"",IF(AJ419="o",VLOOKUP(AM419,OpenSect!$A$1:$D$11,2),IF(AJ419="u",VLOOKUP(AM419,UpHill!$A$1:$D$35,2),IF(AJ419="d",VLOOKUP(AM419,DownHill!$A$1:$D$29,2),IF(AJ419="f",VLOOKUP(AM419,FlatUnd!$A$2:$D$30,2),IF(AJ419="t",VLOOKUP(AM419,TimeAdd!$A$1:$D$176,2),IF(AJ419="l",VLOOKUP(AM419,SLimit!$A$1:$D$8,2),AN418)))))),AN418)</f>
        <v>60</v>
      </c>
      <c r="AO419" s="53">
        <f>IF(AJ419&lt;&gt;"",IF(AJ419="o",VLOOKUP(AM419,OpenSect!$A$1:$D$11,3),IF(AJ419="u",VLOOKUP(AM419,UpHill!$A$1:$D$35,3),IF(AJ419="d",VLOOKUP(AM419,DownHill!$A$3:$D$29,3),IF(AJ419="f",VLOOKUP(AM419,FlatUnd!$A$2:$D$30,3),IF(AJ419="t",VLOOKUP(AM419,TimeAdd!$A$1:$D$18,3),IF(AJ419="l",VLOOKUP(AM419,SLimit!$A$1:$D$8,3),AO418)))))),AO418)</f>
        <v>70</v>
      </c>
      <c r="AP419" s="53">
        <f>IF(AJ419&lt;&gt;"",IF(AJ419="o",VLOOKUP(AM419,OpenSect!$A$1:$D$11,4),IF(AJ419="u",VLOOKUP(AM419,UpHill!$A$1:$D$35,4),IF(AJ419="d",VLOOKUP(AM419,DownHill!$A$1:$D$29,4),IF(AJ419="f",VLOOKUP(AM419,FlatUnd!$A$2:$D$30,4),IF(AJ419="t",VLOOKUP(AM419,TimeAdd!$A$1:$D$18,4),IF(AJ419="l",VLOOKUP(AM419,SLimit!$A$1:$D$8,4),AP418)))))),AP418)</f>
        <v>80</v>
      </c>
      <c r="AQ419" s="53">
        <f t="shared" si="355"/>
        <v>100</v>
      </c>
      <c r="AR419" s="54" t="str">
        <f t="shared" si="356"/>
        <v>68,0 km plate.</v>
      </c>
      <c r="AS419" s="55"/>
      <c r="AT419" s="55"/>
      <c r="AU419" s="56">
        <f>IF(GroupStTimes!$A$8=0,MIN(CB419,CD419,CF419),MIN(BZ419,CB419,CD419,CF419))</f>
        <v>0.37134259259259272</v>
      </c>
      <c r="AV419" s="56">
        <f>IF(GroupStTimes!$A$8=0,MAX(CC419,CE419,CG419),MAX(CA419,CC419,CE419,CG419))</f>
        <v>0.41717592592592601</v>
      </c>
      <c r="AW419" s="57" t="str">
        <f t="shared" si="357"/>
        <v/>
      </c>
      <c r="AX419" s="58" t="str">
        <f t="shared" si="358"/>
        <v/>
      </c>
      <c r="AY419" s="58" t="str">
        <f t="shared" si="359"/>
        <v/>
      </c>
      <c r="AZ419" s="31">
        <f t="shared" si="360"/>
        <v>118.36</v>
      </c>
      <c r="BA419" s="59">
        <f t="shared" si="361"/>
        <v>0.37658564814814821</v>
      </c>
      <c r="BB419" s="59">
        <f t="shared" si="362"/>
        <v>0.3821412037037038</v>
      </c>
      <c r="BC419" s="59">
        <f t="shared" si="363"/>
        <v>0.37050925925925937</v>
      </c>
      <c r="BD419" s="59">
        <f t="shared" si="364"/>
        <v>0.41634259259259265</v>
      </c>
      <c r="BE419" s="59">
        <f t="shared" si="365"/>
        <v>0.40537037037037044</v>
      </c>
      <c r="BF419" s="59">
        <f t="shared" si="366"/>
        <v>0.41578703703703712</v>
      </c>
      <c r="BG419" s="59">
        <f t="shared" si="367"/>
        <v>0.41166666666666657</v>
      </c>
      <c r="BH419" s="59">
        <f t="shared" si="368"/>
        <v>0.41097222222222213</v>
      </c>
      <c r="BI419" s="31">
        <f t="shared" si="369"/>
        <v>1.2000000000000028</v>
      </c>
      <c r="BJ419" s="61">
        <f t="shared" si="370"/>
        <v>2.4000000000000056E-2</v>
      </c>
      <c r="BK419" s="61">
        <f t="shared" si="371"/>
        <v>2.0000000000000049E-2</v>
      </c>
      <c r="BL419" s="61">
        <f t="shared" si="372"/>
        <v>1.7142857142857182E-2</v>
      </c>
      <c r="BM419" s="61">
        <f t="shared" si="373"/>
        <v>1.5000000000000036E-2</v>
      </c>
      <c r="BN419" s="62">
        <f t="shared" si="374"/>
        <v>0</v>
      </c>
      <c r="BO419" s="62">
        <f t="shared" si="375"/>
        <v>1</v>
      </c>
      <c r="BP419" s="62">
        <f t="shared" si="376"/>
        <v>26</v>
      </c>
      <c r="BQ419" s="62">
        <f t="shared" si="377"/>
        <v>0</v>
      </c>
      <c r="BR419" s="62">
        <f t="shared" si="378"/>
        <v>1</v>
      </c>
      <c r="BS419" s="62">
        <f t="shared" si="379"/>
        <v>12</v>
      </c>
      <c r="BT419" s="62">
        <f t="shared" si="380"/>
        <v>0</v>
      </c>
      <c r="BU419" s="62">
        <f t="shared" si="381"/>
        <v>1</v>
      </c>
      <c r="BV419" s="62">
        <f t="shared" si="382"/>
        <v>2</v>
      </c>
      <c r="BW419" s="62">
        <f t="shared" si="383"/>
        <v>0</v>
      </c>
      <c r="BX419" s="62">
        <f t="shared" si="384"/>
        <v>0</v>
      </c>
      <c r="BY419" s="62">
        <f t="shared" si="385"/>
        <v>54</v>
      </c>
      <c r="BZ419" s="63">
        <f t="shared" si="386"/>
        <v>0.37758101851851861</v>
      </c>
      <c r="CA419" s="63">
        <f t="shared" si="387"/>
        <v>0.3831365740740742</v>
      </c>
      <c r="CB419" s="63">
        <f t="shared" si="388"/>
        <v>0.37134259259259272</v>
      </c>
      <c r="CC419" s="63">
        <f t="shared" si="389"/>
        <v>0.41717592592592601</v>
      </c>
      <c r="CD419" s="63">
        <f t="shared" si="390"/>
        <v>0.40608796296296301</v>
      </c>
      <c r="CE419" s="63">
        <f t="shared" si="391"/>
        <v>0.4165046296296297</v>
      </c>
      <c r="CF419" s="63">
        <f t="shared" si="392"/>
        <v>0.41229166666666656</v>
      </c>
      <c r="CG419" s="63">
        <f t="shared" si="393"/>
        <v>0.41159722222222211</v>
      </c>
      <c r="CH419" s="36"/>
      <c r="CI419" s="36"/>
      <c r="CJ419" s="36"/>
      <c r="CK419" s="36"/>
      <c r="CL419" s="60">
        <v>60</v>
      </c>
    </row>
    <row r="420" spans="1:90" ht="28.5" customHeight="1" x14ac:dyDescent="0.25">
      <c r="A420" s="37">
        <v>19</v>
      </c>
      <c r="C420" s="37"/>
      <c r="D420" s="37"/>
      <c r="E420" s="37"/>
      <c r="F420" s="83"/>
      <c r="G420" s="44"/>
      <c r="H420" s="44">
        <f t="shared" si="347"/>
        <v>120.43</v>
      </c>
      <c r="I420" s="83">
        <v>120.37</v>
      </c>
      <c r="J420" s="43">
        <f t="shared" si="396"/>
        <v>-5.2615546509373245E-4</v>
      </c>
      <c r="K420" s="44">
        <f t="shared" si="397"/>
        <v>-6.3333333333332575E-2</v>
      </c>
      <c r="L420" s="76" t="s">
        <v>363</v>
      </c>
      <c r="M420" s="122">
        <v>100</v>
      </c>
      <c r="N420" s="46">
        <f t="shared" si="353"/>
        <v>120.43333333333334</v>
      </c>
      <c r="O420" s="46">
        <v>-0.02</v>
      </c>
      <c r="P420" s="78">
        <v>120.44</v>
      </c>
      <c r="Q420" s="46">
        <v>-0.02</v>
      </c>
      <c r="R420" s="78">
        <v>120.45</v>
      </c>
      <c r="S420" s="46">
        <v>-0.02</v>
      </c>
      <c r="T420" s="78">
        <v>120.47</v>
      </c>
      <c r="U420" s="47" t="str">
        <f t="shared" si="394"/>
        <v/>
      </c>
      <c r="V420" s="47" t="str">
        <f t="shared" si="395"/>
        <v/>
      </c>
      <c r="W420" s="47"/>
      <c r="X420" s="47"/>
      <c r="Y420" s="47"/>
      <c r="Z420" s="47"/>
      <c r="AA420" s="47"/>
      <c r="AB420" s="47"/>
      <c r="AC420" s="47"/>
      <c r="AD420" s="47"/>
      <c r="AE420" s="51">
        <f t="shared" si="348"/>
        <v>19</v>
      </c>
      <c r="AF420" s="51" t="str">
        <f t="shared" si="349"/>
        <v/>
      </c>
      <c r="AG420" s="51" t="str">
        <f t="shared" si="350"/>
        <v/>
      </c>
      <c r="AH420" s="51" t="str">
        <f t="shared" si="351"/>
        <v/>
      </c>
      <c r="AI420" s="52">
        <f t="shared" si="352"/>
        <v>120.43</v>
      </c>
      <c r="AJ420" s="51"/>
      <c r="AK420" s="53"/>
      <c r="AL420" s="52"/>
      <c r="AM420" s="53">
        <f t="shared" si="354"/>
        <v>50</v>
      </c>
      <c r="AN420" s="53">
        <f>IF(AJ420&lt;&gt;"",IF(AJ420="o",VLOOKUP(AM420,OpenSect!$A$1:$D$11,2),IF(AJ420="u",VLOOKUP(AM420,UpHill!$A$1:$D$35,2),IF(AJ420="d",VLOOKUP(AM420,DownHill!$A$1:$D$29,2),IF(AJ420="f",VLOOKUP(AM420,FlatUnd!$A$2:$D$30,2),IF(AJ420="t",VLOOKUP(AM420,TimeAdd!$A$1:$D$176,2),IF(AJ420="l",VLOOKUP(AM420,SLimit!$A$1:$D$8,2),AN419)))))),AN419)</f>
        <v>60</v>
      </c>
      <c r="AO420" s="53">
        <f>IF(AJ420&lt;&gt;"",IF(AJ420="o",VLOOKUP(AM420,OpenSect!$A$1:$D$11,3),IF(AJ420="u",VLOOKUP(AM420,UpHill!$A$1:$D$35,3),IF(AJ420="d",VLOOKUP(AM420,DownHill!$A$3:$D$29,3),IF(AJ420="f",VLOOKUP(AM420,FlatUnd!$A$2:$D$30,3),IF(AJ420="t",VLOOKUP(AM420,TimeAdd!$A$1:$D$18,3),IF(AJ420="l",VLOOKUP(AM420,SLimit!$A$1:$D$8,3),AO419)))))),AO419)</f>
        <v>70</v>
      </c>
      <c r="AP420" s="53">
        <f>IF(AJ420&lt;&gt;"",IF(AJ420="o",VLOOKUP(AM420,OpenSect!$A$1:$D$11,4),IF(AJ420="u",VLOOKUP(AM420,UpHill!$A$1:$D$35,4),IF(AJ420="d",VLOOKUP(AM420,DownHill!$A$1:$D$29,4),IF(AJ420="f",VLOOKUP(AM420,FlatUnd!$A$2:$D$30,4),IF(AJ420="t",VLOOKUP(AM420,TimeAdd!$A$1:$D$18,4),IF(AJ420="l",VLOOKUP(AM420,SLimit!$A$1:$D$8,4),AP419)))))),AP419)</f>
        <v>80</v>
      </c>
      <c r="AQ420" s="53">
        <f t="shared" si="355"/>
        <v>100</v>
      </c>
      <c r="AR420" s="54" t="str">
        <f t="shared" si="356"/>
        <v>Warning - Farm animals.</v>
      </c>
      <c r="AS420" s="55"/>
      <c r="AT420" s="55"/>
      <c r="AU420" s="56">
        <f>IF(GroupStTimes!$A$8=0,MIN(CB420,CD420,CF420),MIN(BZ420,CB420,CD420,CF420))</f>
        <v>0.37194444444444458</v>
      </c>
      <c r="AV420" s="56">
        <f>IF(GroupStTimes!$A$8=0,MAX(CC420,CE420,CG420),MAX(CA420,CC420,CE420,CG420))</f>
        <v>0.41777777777777786</v>
      </c>
      <c r="AW420" s="57" t="str">
        <f t="shared" si="357"/>
        <v/>
      </c>
      <c r="AX420" s="58" t="str">
        <f t="shared" si="358"/>
        <v/>
      </c>
      <c r="AY420" s="58" t="str">
        <f t="shared" si="359"/>
        <v/>
      </c>
      <c r="AZ420" s="31">
        <f t="shared" si="360"/>
        <v>118.36</v>
      </c>
      <c r="BA420" s="59">
        <f t="shared" si="361"/>
        <v>0.37658564814814821</v>
      </c>
      <c r="BB420" s="59">
        <f t="shared" si="362"/>
        <v>0.3821412037037038</v>
      </c>
      <c r="BC420" s="59">
        <f t="shared" si="363"/>
        <v>0.37050925925925937</v>
      </c>
      <c r="BD420" s="59">
        <f t="shared" si="364"/>
        <v>0.41634259259259265</v>
      </c>
      <c r="BE420" s="59">
        <f t="shared" si="365"/>
        <v>0.40537037037037044</v>
      </c>
      <c r="BF420" s="59">
        <f t="shared" si="366"/>
        <v>0.41578703703703712</v>
      </c>
      <c r="BG420" s="59">
        <f t="shared" si="367"/>
        <v>0.41166666666666657</v>
      </c>
      <c r="BH420" s="59">
        <f t="shared" si="368"/>
        <v>0.41097222222222213</v>
      </c>
      <c r="BI420" s="31">
        <f t="shared" si="369"/>
        <v>2.0700000000000074</v>
      </c>
      <c r="BJ420" s="61">
        <f t="shared" si="370"/>
        <v>4.1400000000000145E-2</v>
      </c>
      <c r="BK420" s="61">
        <f t="shared" si="371"/>
        <v>3.4500000000000121E-2</v>
      </c>
      <c r="BL420" s="61">
        <f t="shared" si="372"/>
        <v>2.9571428571428676E-2</v>
      </c>
      <c r="BM420" s="61">
        <f t="shared" si="373"/>
        <v>2.5875000000000092E-2</v>
      </c>
      <c r="BN420" s="62">
        <f t="shared" si="374"/>
        <v>0</v>
      </c>
      <c r="BO420" s="62">
        <f t="shared" si="375"/>
        <v>2</v>
      </c>
      <c r="BP420" s="62">
        <f t="shared" si="376"/>
        <v>29</v>
      </c>
      <c r="BQ420" s="62">
        <f t="shared" si="377"/>
        <v>0</v>
      </c>
      <c r="BR420" s="62">
        <f t="shared" si="378"/>
        <v>2</v>
      </c>
      <c r="BS420" s="62">
        <f t="shared" si="379"/>
        <v>4</v>
      </c>
      <c r="BT420" s="62">
        <f t="shared" si="380"/>
        <v>0</v>
      </c>
      <c r="BU420" s="62">
        <f t="shared" si="381"/>
        <v>1</v>
      </c>
      <c r="BV420" s="62">
        <f t="shared" si="382"/>
        <v>46</v>
      </c>
      <c r="BW420" s="62">
        <f t="shared" si="383"/>
        <v>0</v>
      </c>
      <c r="BX420" s="62">
        <f t="shared" si="384"/>
        <v>1</v>
      </c>
      <c r="BY420" s="62">
        <f t="shared" si="385"/>
        <v>33</v>
      </c>
      <c r="BZ420" s="63">
        <f t="shared" si="386"/>
        <v>0.37831018518518522</v>
      </c>
      <c r="CA420" s="63">
        <f t="shared" si="387"/>
        <v>0.38386574074074081</v>
      </c>
      <c r="CB420" s="63">
        <f t="shared" si="388"/>
        <v>0.37194444444444458</v>
      </c>
      <c r="CC420" s="63">
        <f t="shared" si="389"/>
        <v>0.41777777777777786</v>
      </c>
      <c r="CD420" s="63">
        <f t="shared" si="390"/>
        <v>0.40659722222222228</v>
      </c>
      <c r="CE420" s="63">
        <f t="shared" si="391"/>
        <v>0.41701388888888896</v>
      </c>
      <c r="CF420" s="63">
        <f t="shared" si="392"/>
        <v>0.41274305555555546</v>
      </c>
      <c r="CG420" s="63">
        <f t="shared" si="393"/>
        <v>0.41204861111111102</v>
      </c>
      <c r="CH420" s="36"/>
      <c r="CI420" s="36"/>
      <c r="CJ420" s="36"/>
      <c r="CK420" s="36"/>
      <c r="CL420" s="60">
        <v>60</v>
      </c>
    </row>
    <row r="421" spans="1:90" ht="28.5" customHeight="1" x14ac:dyDescent="0.25">
      <c r="A421" s="37">
        <v>19</v>
      </c>
      <c r="C421" s="37"/>
      <c r="D421" s="37"/>
      <c r="E421" s="37"/>
      <c r="F421" s="83"/>
      <c r="G421" s="44"/>
      <c r="H421" s="44">
        <f t="shared" si="347"/>
        <v>120.56</v>
      </c>
      <c r="I421" s="83">
        <v>120.49</v>
      </c>
      <c r="J421" s="43">
        <f t="shared" si="396"/>
        <v>-5.8096107560799562E-4</v>
      </c>
      <c r="K421" s="44">
        <f t="shared" si="397"/>
        <v>-7.000000000000739E-2</v>
      </c>
      <c r="L421" s="76" t="s">
        <v>1133</v>
      </c>
      <c r="M421" s="122">
        <v>100</v>
      </c>
      <c r="N421" s="46">
        <f t="shared" si="353"/>
        <v>120.56</v>
      </c>
      <c r="O421" s="46">
        <v>-0.02</v>
      </c>
      <c r="P421" s="78">
        <v>120.56</v>
      </c>
      <c r="Q421" s="46">
        <v>-0.02</v>
      </c>
      <c r="R421" s="78">
        <v>120.58</v>
      </c>
      <c r="S421" s="46">
        <v>-0.02</v>
      </c>
      <c r="T421" s="78">
        <v>120.6</v>
      </c>
      <c r="U421" s="47" t="str">
        <f t="shared" si="394"/>
        <v/>
      </c>
      <c r="V421" s="47" t="str">
        <f t="shared" si="395"/>
        <v/>
      </c>
      <c r="W421" s="47"/>
      <c r="X421" s="47"/>
      <c r="Y421" s="47"/>
      <c r="Z421" s="47"/>
      <c r="AA421" s="47"/>
      <c r="AB421" s="47"/>
      <c r="AC421" s="47"/>
      <c r="AD421" s="47"/>
      <c r="AE421" s="51">
        <f t="shared" si="348"/>
        <v>19</v>
      </c>
      <c r="AF421" s="51" t="str">
        <f t="shared" si="349"/>
        <v/>
      </c>
      <c r="AG421" s="51" t="str">
        <f t="shared" si="350"/>
        <v/>
      </c>
      <c r="AH421" s="51" t="str">
        <f t="shared" si="351"/>
        <v/>
      </c>
      <c r="AI421" s="52">
        <f t="shared" si="352"/>
        <v>120.56</v>
      </c>
      <c r="AJ421" s="51"/>
      <c r="AK421" s="53"/>
      <c r="AL421" s="52"/>
      <c r="AM421" s="53">
        <f t="shared" si="354"/>
        <v>50</v>
      </c>
      <c r="AN421" s="53">
        <f>IF(AJ421&lt;&gt;"",IF(AJ421="o",VLOOKUP(AM421,OpenSect!$A$1:$D$11,2),IF(AJ421="u",VLOOKUP(AM421,UpHill!$A$1:$D$35,2),IF(AJ421="d",VLOOKUP(AM421,DownHill!$A$1:$D$29,2),IF(AJ421="f",VLOOKUP(AM421,FlatUnd!$A$2:$D$30,2),IF(AJ421="t",VLOOKUP(AM421,TimeAdd!$A$1:$D$176,2),IF(AJ421="l",VLOOKUP(AM421,SLimit!$A$1:$D$8,2),AN420)))))),AN420)</f>
        <v>60</v>
      </c>
      <c r="AO421" s="53">
        <f>IF(AJ421&lt;&gt;"",IF(AJ421="o",VLOOKUP(AM421,OpenSect!$A$1:$D$11,3),IF(AJ421="u",VLOOKUP(AM421,UpHill!$A$1:$D$35,3),IF(AJ421="d",VLOOKUP(AM421,DownHill!$A$3:$D$29,3),IF(AJ421="f",VLOOKUP(AM421,FlatUnd!$A$2:$D$30,3),IF(AJ421="t",VLOOKUP(AM421,TimeAdd!$A$1:$D$18,3),IF(AJ421="l",VLOOKUP(AM421,SLimit!$A$1:$D$8,3),AO420)))))),AO420)</f>
        <v>70</v>
      </c>
      <c r="AP421" s="53">
        <f>IF(AJ421&lt;&gt;"",IF(AJ421="o",VLOOKUP(AM421,OpenSect!$A$1:$D$11,4),IF(AJ421="u",VLOOKUP(AM421,UpHill!$A$1:$D$35,4),IF(AJ421="d",VLOOKUP(AM421,DownHill!$A$1:$D$29,4),IF(AJ421="f",VLOOKUP(AM421,FlatUnd!$A$2:$D$30,4),IF(AJ421="t",VLOOKUP(AM421,TimeAdd!$A$1:$D$18,4),IF(AJ421="l",VLOOKUP(AM421,SLimit!$A$1:$D$8,4),AP420)))))),AP420)</f>
        <v>80</v>
      </c>
      <c r="AQ421" s="53">
        <f t="shared" si="355"/>
        <v>100</v>
      </c>
      <c r="AR421" s="54" t="str">
        <f t="shared" si="356"/>
        <v>69,0 km plate.</v>
      </c>
      <c r="AS421" s="55"/>
      <c r="AT421" s="55"/>
      <c r="AU421" s="56">
        <f>IF(GroupStTimes!$A$8=0,MIN(CB421,CD421,CF421),MIN(BZ421,CB421,CD421,CF421))</f>
        <v>0.37203703703703717</v>
      </c>
      <c r="AV421" s="56">
        <f>IF(GroupStTimes!$A$8=0,MAX(CC421,CE421,CG421),MAX(CA421,CC421,CE421,CG421))</f>
        <v>0.41787037037037045</v>
      </c>
      <c r="AW421" s="57" t="str">
        <f t="shared" si="357"/>
        <v/>
      </c>
      <c r="AX421" s="58" t="str">
        <f t="shared" si="358"/>
        <v/>
      </c>
      <c r="AY421" s="58" t="str">
        <f t="shared" si="359"/>
        <v/>
      </c>
      <c r="AZ421" s="31">
        <f t="shared" si="360"/>
        <v>118.36</v>
      </c>
      <c r="BA421" s="59">
        <f t="shared" si="361"/>
        <v>0.37658564814814821</v>
      </c>
      <c r="BB421" s="59">
        <f t="shared" si="362"/>
        <v>0.3821412037037038</v>
      </c>
      <c r="BC421" s="59">
        <f t="shared" si="363"/>
        <v>0.37050925925925937</v>
      </c>
      <c r="BD421" s="59">
        <f t="shared" si="364"/>
        <v>0.41634259259259265</v>
      </c>
      <c r="BE421" s="59">
        <f t="shared" si="365"/>
        <v>0.40537037037037044</v>
      </c>
      <c r="BF421" s="59">
        <f t="shared" si="366"/>
        <v>0.41578703703703712</v>
      </c>
      <c r="BG421" s="59">
        <f t="shared" si="367"/>
        <v>0.41166666666666657</v>
      </c>
      <c r="BH421" s="59">
        <f t="shared" si="368"/>
        <v>0.41097222222222213</v>
      </c>
      <c r="BI421" s="31">
        <f t="shared" si="369"/>
        <v>2.2000000000000028</v>
      </c>
      <c r="BJ421" s="61">
        <f t="shared" si="370"/>
        <v>4.400000000000006E-2</v>
      </c>
      <c r="BK421" s="61">
        <f t="shared" si="371"/>
        <v>3.6666666666666715E-2</v>
      </c>
      <c r="BL421" s="61">
        <f t="shared" si="372"/>
        <v>3.1428571428571472E-2</v>
      </c>
      <c r="BM421" s="61">
        <f t="shared" si="373"/>
        <v>2.7500000000000035E-2</v>
      </c>
      <c r="BN421" s="62">
        <f t="shared" si="374"/>
        <v>0</v>
      </c>
      <c r="BO421" s="62">
        <f t="shared" si="375"/>
        <v>2</v>
      </c>
      <c r="BP421" s="62">
        <f t="shared" si="376"/>
        <v>38</v>
      </c>
      <c r="BQ421" s="62">
        <f t="shared" si="377"/>
        <v>0</v>
      </c>
      <c r="BR421" s="62">
        <f t="shared" si="378"/>
        <v>2</v>
      </c>
      <c r="BS421" s="62">
        <f t="shared" si="379"/>
        <v>12</v>
      </c>
      <c r="BT421" s="62">
        <f t="shared" si="380"/>
        <v>0</v>
      </c>
      <c r="BU421" s="62">
        <f t="shared" si="381"/>
        <v>1</v>
      </c>
      <c r="BV421" s="62">
        <f t="shared" si="382"/>
        <v>53</v>
      </c>
      <c r="BW421" s="62">
        <f t="shared" si="383"/>
        <v>0</v>
      </c>
      <c r="BX421" s="62">
        <f t="shared" si="384"/>
        <v>1</v>
      </c>
      <c r="BY421" s="62">
        <f t="shared" si="385"/>
        <v>39</v>
      </c>
      <c r="BZ421" s="63">
        <f t="shared" si="386"/>
        <v>0.3784143518518519</v>
      </c>
      <c r="CA421" s="63">
        <f t="shared" si="387"/>
        <v>0.3839699074074075</v>
      </c>
      <c r="CB421" s="63">
        <f t="shared" si="388"/>
        <v>0.37203703703703717</v>
      </c>
      <c r="CC421" s="63">
        <f t="shared" si="389"/>
        <v>0.41787037037037045</v>
      </c>
      <c r="CD421" s="63">
        <f t="shared" si="390"/>
        <v>0.40667824074074083</v>
      </c>
      <c r="CE421" s="63">
        <f t="shared" si="391"/>
        <v>0.41709490740740751</v>
      </c>
      <c r="CF421" s="63">
        <f t="shared" si="392"/>
        <v>0.41281249999999992</v>
      </c>
      <c r="CG421" s="63">
        <f t="shared" si="393"/>
        <v>0.41211805555555547</v>
      </c>
      <c r="CH421" s="36"/>
      <c r="CI421" s="36"/>
      <c r="CJ421" s="36"/>
      <c r="CK421" s="36"/>
      <c r="CL421" s="60">
        <v>60</v>
      </c>
    </row>
    <row r="422" spans="1:90" ht="28.5" customHeight="1" x14ac:dyDescent="0.25">
      <c r="A422" s="37">
        <v>19</v>
      </c>
      <c r="C422" s="37"/>
      <c r="D422" s="37"/>
      <c r="E422" s="37"/>
      <c r="F422" s="83"/>
      <c r="G422" s="44"/>
      <c r="H422" s="44">
        <f t="shared" si="347"/>
        <v>121.55</v>
      </c>
      <c r="I422" s="83">
        <v>121.48</v>
      </c>
      <c r="J422" s="43">
        <f t="shared" si="396"/>
        <v>-5.7622653934798467E-4</v>
      </c>
      <c r="K422" s="44">
        <f t="shared" si="397"/>
        <v>-6.9999999999993179E-2</v>
      </c>
      <c r="L422" s="76" t="s">
        <v>1134</v>
      </c>
      <c r="M422" s="122">
        <v>100</v>
      </c>
      <c r="N422" s="46">
        <f t="shared" si="353"/>
        <v>121.55</v>
      </c>
      <c r="O422" s="46">
        <v>-0.02</v>
      </c>
      <c r="P422" s="78">
        <v>121.55</v>
      </c>
      <c r="Q422" s="46">
        <v>-0.02</v>
      </c>
      <c r="R422" s="78">
        <v>121.57</v>
      </c>
      <c r="S422" s="46">
        <v>-0.02</v>
      </c>
      <c r="T422" s="78">
        <v>121.59</v>
      </c>
      <c r="U422" s="47" t="str">
        <f t="shared" si="394"/>
        <v/>
      </c>
      <c r="V422" s="47" t="str">
        <f t="shared" si="395"/>
        <v/>
      </c>
      <c r="W422" s="47"/>
      <c r="X422" s="47"/>
      <c r="Y422" s="47"/>
      <c r="Z422" s="47"/>
      <c r="AA422" s="47"/>
      <c r="AB422" s="47"/>
      <c r="AC422" s="47"/>
      <c r="AD422" s="47"/>
      <c r="AE422" s="51">
        <f t="shared" si="348"/>
        <v>19</v>
      </c>
      <c r="AF422" s="51" t="str">
        <f t="shared" si="349"/>
        <v/>
      </c>
      <c r="AG422" s="51" t="str">
        <f t="shared" si="350"/>
        <v/>
      </c>
      <c r="AH422" s="51" t="str">
        <f t="shared" si="351"/>
        <v/>
      </c>
      <c r="AI422" s="52">
        <f t="shared" si="352"/>
        <v>121.55</v>
      </c>
      <c r="AJ422" s="51"/>
      <c r="AK422" s="53"/>
      <c r="AL422" s="52"/>
      <c r="AM422" s="53">
        <f t="shared" si="354"/>
        <v>50</v>
      </c>
      <c r="AN422" s="53">
        <f>IF(AJ422&lt;&gt;"",IF(AJ422="o",VLOOKUP(AM422,OpenSect!$A$1:$D$11,2),IF(AJ422="u",VLOOKUP(AM422,UpHill!$A$1:$D$35,2),IF(AJ422="d",VLOOKUP(AM422,DownHill!$A$1:$D$29,2),IF(AJ422="f",VLOOKUP(AM422,FlatUnd!$A$2:$D$30,2),IF(AJ422="t",VLOOKUP(AM422,TimeAdd!$A$1:$D$176,2),IF(AJ422="l",VLOOKUP(AM422,SLimit!$A$1:$D$8,2),AN421)))))),AN421)</f>
        <v>60</v>
      </c>
      <c r="AO422" s="53">
        <f>IF(AJ422&lt;&gt;"",IF(AJ422="o",VLOOKUP(AM422,OpenSect!$A$1:$D$11,3),IF(AJ422="u",VLOOKUP(AM422,UpHill!$A$1:$D$35,3),IF(AJ422="d",VLOOKUP(AM422,DownHill!$A$3:$D$29,3),IF(AJ422="f",VLOOKUP(AM422,FlatUnd!$A$2:$D$30,3),IF(AJ422="t",VLOOKUP(AM422,TimeAdd!$A$1:$D$18,3),IF(AJ422="l",VLOOKUP(AM422,SLimit!$A$1:$D$8,3),AO421)))))),AO421)</f>
        <v>70</v>
      </c>
      <c r="AP422" s="53">
        <f>IF(AJ422&lt;&gt;"",IF(AJ422="o",VLOOKUP(AM422,OpenSect!$A$1:$D$11,4),IF(AJ422="u",VLOOKUP(AM422,UpHill!$A$1:$D$35,4),IF(AJ422="d",VLOOKUP(AM422,DownHill!$A$1:$D$29,4),IF(AJ422="f",VLOOKUP(AM422,FlatUnd!$A$2:$D$30,4),IF(AJ422="t",VLOOKUP(AM422,TimeAdd!$A$1:$D$18,4),IF(AJ422="l",VLOOKUP(AM422,SLimit!$A$1:$D$8,4),AP421)))))),AP421)</f>
        <v>80</v>
      </c>
      <c r="AQ422" s="53">
        <f t="shared" si="355"/>
        <v>100</v>
      </c>
      <c r="AR422" s="54" t="str">
        <f t="shared" si="356"/>
        <v>70,0 km plate.</v>
      </c>
      <c r="AS422" s="55"/>
      <c r="AT422" s="55"/>
      <c r="AU422" s="56">
        <f>IF(GroupStTimes!$A$8=0,MIN(CB422,CD422,CF422),MIN(BZ422,CB422,CD422,CF422))</f>
        <v>0.37271990740740751</v>
      </c>
      <c r="AV422" s="56">
        <f>IF(GroupStTimes!$A$8=0,MAX(CC422,CE422,CG422),MAX(CA422,CC422,CE422,CG422))</f>
        <v>0.4185532407407408</v>
      </c>
      <c r="AW422" s="57" t="str">
        <f t="shared" si="357"/>
        <v/>
      </c>
      <c r="AX422" s="58" t="str">
        <f t="shared" si="358"/>
        <v/>
      </c>
      <c r="AY422" s="58" t="str">
        <f t="shared" si="359"/>
        <v/>
      </c>
      <c r="AZ422" s="31">
        <f t="shared" si="360"/>
        <v>118.36</v>
      </c>
      <c r="BA422" s="59">
        <f t="shared" si="361"/>
        <v>0.37658564814814821</v>
      </c>
      <c r="BB422" s="59">
        <f t="shared" si="362"/>
        <v>0.3821412037037038</v>
      </c>
      <c r="BC422" s="59">
        <f t="shared" si="363"/>
        <v>0.37050925925925937</v>
      </c>
      <c r="BD422" s="59">
        <f t="shared" si="364"/>
        <v>0.41634259259259265</v>
      </c>
      <c r="BE422" s="59">
        <f t="shared" si="365"/>
        <v>0.40537037037037044</v>
      </c>
      <c r="BF422" s="59">
        <f t="shared" si="366"/>
        <v>0.41578703703703712</v>
      </c>
      <c r="BG422" s="59">
        <f t="shared" si="367"/>
        <v>0.41166666666666657</v>
      </c>
      <c r="BH422" s="59">
        <f t="shared" si="368"/>
        <v>0.41097222222222213</v>
      </c>
      <c r="BI422" s="31">
        <f t="shared" si="369"/>
        <v>3.1899999999999977</v>
      </c>
      <c r="BJ422" s="61">
        <f t="shared" si="370"/>
        <v>6.3799999999999954E-2</v>
      </c>
      <c r="BK422" s="61">
        <f t="shared" si="371"/>
        <v>5.3166666666666626E-2</v>
      </c>
      <c r="BL422" s="61">
        <f t="shared" si="372"/>
        <v>4.5571428571428541E-2</v>
      </c>
      <c r="BM422" s="61">
        <f t="shared" si="373"/>
        <v>3.9874999999999973E-2</v>
      </c>
      <c r="BN422" s="62">
        <f t="shared" si="374"/>
        <v>0</v>
      </c>
      <c r="BO422" s="62">
        <f t="shared" si="375"/>
        <v>3</v>
      </c>
      <c r="BP422" s="62">
        <f t="shared" si="376"/>
        <v>50</v>
      </c>
      <c r="BQ422" s="62">
        <f t="shared" si="377"/>
        <v>0</v>
      </c>
      <c r="BR422" s="62">
        <f t="shared" si="378"/>
        <v>3</v>
      </c>
      <c r="BS422" s="62">
        <f t="shared" si="379"/>
        <v>11</v>
      </c>
      <c r="BT422" s="62">
        <f t="shared" si="380"/>
        <v>0</v>
      </c>
      <c r="BU422" s="62">
        <f t="shared" si="381"/>
        <v>2</v>
      </c>
      <c r="BV422" s="62">
        <f t="shared" si="382"/>
        <v>44</v>
      </c>
      <c r="BW422" s="62">
        <f t="shared" si="383"/>
        <v>0</v>
      </c>
      <c r="BX422" s="62">
        <f t="shared" si="384"/>
        <v>2</v>
      </c>
      <c r="BY422" s="62">
        <f t="shared" si="385"/>
        <v>24</v>
      </c>
      <c r="BZ422" s="63">
        <f t="shared" si="386"/>
        <v>0.37924768518518526</v>
      </c>
      <c r="CA422" s="63">
        <f t="shared" si="387"/>
        <v>0.38480324074074085</v>
      </c>
      <c r="CB422" s="63">
        <f t="shared" si="388"/>
        <v>0.37271990740740751</v>
      </c>
      <c r="CC422" s="63">
        <f t="shared" si="389"/>
        <v>0.4185532407407408</v>
      </c>
      <c r="CD422" s="63">
        <f t="shared" si="390"/>
        <v>0.40726851851851859</v>
      </c>
      <c r="CE422" s="63">
        <f t="shared" si="391"/>
        <v>0.41768518518518527</v>
      </c>
      <c r="CF422" s="63">
        <f t="shared" si="392"/>
        <v>0.41333333333333322</v>
      </c>
      <c r="CG422" s="63">
        <f t="shared" si="393"/>
        <v>0.41263888888888878</v>
      </c>
      <c r="CH422" s="36"/>
      <c r="CI422" s="36"/>
      <c r="CJ422" s="36"/>
      <c r="CK422" s="36"/>
      <c r="CL422" s="60">
        <v>60</v>
      </c>
    </row>
    <row r="423" spans="1:90" ht="40.5" x14ac:dyDescent="0.25">
      <c r="A423" s="37">
        <v>19</v>
      </c>
      <c r="C423" s="37"/>
      <c r="D423" s="37"/>
      <c r="E423" s="37"/>
      <c r="F423" s="83"/>
      <c r="G423" s="44"/>
      <c r="H423" s="44">
        <f t="shared" si="347"/>
        <v>121.91</v>
      </c>
      <c r="I423" s="83">
        <v>121.85</v>
      </c>
      <c r="J423" s="43">
        <f t="shared" si="396"/>
        <v>-5.1976473806603844E-4</v>
      </c>
      <c r="K423" s="44">
        <f t="shared" si="397"/>
        <v>-6.3333333333346786E-2</v>
      </c>
      <c r="L423" s="76" t="s">
        <v>1135</v>
      </c>
      <c r="M423" s="122">
        <v>100</v>
      </c>
      <c r="N423" s="46">
        <f t="shared" si="353"/>
        <v>121.91333333333334</v>
      </c>
      <c r="O423" s="46">
        <v>-0.02</v>
      </c>
      <c r="P423" s="78">
        <v>121.92</v>
      </c>
      <c r="Q423" s="46">
        <v>-0.02</v>
      </c>
      <c r="R423" s="78">
        <v>121.93</v>
      </c>
      <c r="S423" s="46">
        <v>-0.02</v>
      </c>
      <c r="T423" s="78">
        <v>121.95</v>
      </c>
      <c r="U423" s="47" t="str">
        <f t="shared" si="394"/>
        <v/>
      </c>
      <c r="V423" s="47" t="str">
        <f t="shared" si="395"/>
        <v/>
      </c>
      <c r="W423" s="47"/>
      <c r="X423" s="47"/>
      <c r="Y423" s="47"/>
      <c r="Z423" s="47"/>
      <c r="AA423" s="47"/>
      <c r="AB423" s="47"/>
      <c r="AC423" s="47"/>
      <c r="AD423" s="47"/>
      <c r="AE423" s="51">
        <f t="shared" si="348"/>
        <v>19</v>
      </c>
      <c r="AF423" s="51" t="str">
        <f t="shared" si="349"/>
        <v/>
      </c>
      <c r="AG423" s="51" t="str">
        <f t="shared" si="350"/>
        <v/>
      </c>
      <c r="AH423" s="51" t="str">
        <f t="shared" si="351"/>
        <v/>
      </c>
      <c r="AI423" s="52">
        <f t="shared" si="352"/>
        <v>121.91</v>
      </c>
      <c r="AJ423" s="51"/>
      <c r="AK423" s="53"/>
      <c r="AL423" s="52"/>
      <c r="AM423" s="53">
        <f t="shared" si="354"/>
        <v>50</v>
      </c>
      <c r="AN423" s="53">
        <f>IF(AJ423&lt;&gt;"",IF(AJ423="o",VLOOKUP(AM423,OpenSect!$A$1:$D$11,2),IF(AJ423="u",VLOOKUP(AM423,UpHill!$A$1:$D$35,2),IF(AJ423="d",VLOOKUP(AM423,DownHill!$A$1:$D$29,2),IF(AJ423="f",VLOOKUP(AM423,FlatUnd!$A$2:$D$30,2),IF(AJ423="t",VLOOKUP(AM423,TimeAdd!$A$1:$D$176,2),IF(AJ423="l",VLOOKUP(AM423,SLimit!$A$1:$D$8,2),AN422)))))),AN422)</f>
        <v>60</v>
      </c>
      <c r="AO423" s="53">
        <f>IF(AJ423&lt;&gt;"",IF(AJ423="o",VLOOKUP(AM423,OpenSect!$A$1:$D$11,3),IF(AJ423="u",VLOOKUP(AM423,UpHill!$A$1:$D$35,3),IF(AJ423="d",VLOOKUP(AM423,DownHill!$A$3:$D$29,3),IF(AJ423="f",VLOOKUP(AM423,FlatUnd!$A$2:$D$30,3),IF(AJ423="t",VLOOKUP(AM423,TimeAdd!$A$1:$D$18,3),IF(AJ423="l",VLOOKUP(AM423,SLimit!$A$1:$D$8,3),AO422)))))),AO422)</f>
        <v>70</v>
      </c>
      <c r="AP423" s="53">
        <f>IF(AJ423&lt;&gt;"",IF(AJ423="o",VLOOKUP(AM423,OpenSect!$A$1:$D$11,4),IF(AJ423="u",VLOOKUP(AM423,UpHill!$A$1:$D$35,4),IF(AJ423="d",VLOOKUP(AM423,DownHill!$A$1:$D$29,4),IF(AJ423="f",VLOOKUP(AM423,FlatUnd!$A$2:$D$30,4),IF(AJ423="t",VLOOKUP(AM423,TimeAdd!$A$1:$D$18,4),IF(AJ423="l",VLOOKUP(AM423,SLimit!$A$1:$D$8,4),AP422)))))),AP422)</f>
        <v>80</v>
      </c>
      <c r="AQ423" s="53">
        <f t="shared" si="355"/>
        <v>100</v>
      </c>
      <c r="AR423" s="54" t="str">
        <f t="shared" si="356"/>
        <v>R23 Standerton{ straight} /  Amersfoort{ right}.</v>
      </c>
      <c r="AS423" s="55"/>
      <c r="AT423" s="55"/>
      <c r="AU423" s="56">
        <f>IF(GroupStTimes!$A$8=0,MIN(CB423,CD423,CF423),MIN(BZ423,CB423,CD423,CF423))</f>
        <v>0.37297453703703715</v>
      </c>
      <c r="AV423" s="56">
        <f>IF(GroupStTimes!$A$8=0,MAX(CC423,CE423,CG423),MAX(CA423,CC423,CE423,CG423))</f>
        <v>0.41880787037037043</v>
      </c>
      <c r="AW423" s="57" t="str">
        <f t="shared" si="357"/>
        <v/>
      </c>
      <c r="AX423" s="58" t="str">
        <f t="shared" si="358"/>
        <v/>
      </c>
      <c r="AY423" s="58" t="str">
        <f t="shared" si="359"/>
        <v/>
      </c>
      <c r="AZ423" s="31">
        <f t="shared" si="360"/>
        <v>118.36</v>
      </c>
      <c r="BA423" s="59">
        <f t="shared" si="361"/>
        <v>0.37658564814814821</v>
      </c>
      <c r="BB423" s="59">
        <f t="shared" si="362"/>
        <v>0.3821412037037038</v>
      </c>
      <c r="BC423" s="59">
        <f t="shared" si="363"/>
        <v>0.37050925925925937</v>
      </c>
      <c r="BD423" s="59">
        <f t="shared" si="364"/>
        <v>0.41634259259259265</v>
      </c>
      <c r="BE423" s="59">
        <f t="shared" si="365"/>
        <v>0.40537037037037044</v>
      </c>
      <c r="BF423" s="59">
        <f t="shared" si="366"/>
        <v>0.41578703703703712</v>
      </c>
      <c r="BG423" s="59">
        <f t="shared" si="367"/>
        <v>0.41166666666666657</v>
      </c>
      <c r="BH423" s="59">
        <f t="shared" si="368"/>
        <v>0.41097222222222213</v>
      </c>
      <c r="BI423" s="31">
        <f t="shared" si="369"/>
        <v>3.5499999999999972</v>
      </c>
      <c r="BJ423" s="61">
        <f t="shared" si="370"/>
        <v>7.0999999999999938E-2</v>
      </c>
      <c r="BK423" s="61">
        <f t="shared" si="371"/>
        <v>5.9166666666666617E-2</v>
      </c>
      <c r="BL423" s="61">
        <f t="shared" si="372"/>
        <v>5.0714285714285677E-2</v>
      </c>
      <c r="BM423" s="61">
        <f t="shared" si="373"/>
        <v>4.4374999999999963E-2</v>
      </c>
      <c r="BN423" s="62">
        <f t="shared" si="374"/>
        <v>0</v>
      </c>
      <c r="BO423" s="62">
        <f t="shared" si="375"/>
        <v>4</v>
      </c>
      <c r="BP423" s="62">
        <f t="shared" si="376"/>
        <v>16</v>
      </c>
      <c r="BQ423" s="62">
        <f t="shared" si="377"/>
        <v>0</v>
      </c>
      <c r="BR423" s="62">
        <f t="shared" si="378"/>
        <v>3</v>
      </c>
      <c r="BS423" s="62">
        <f t="shared" si="379"/>
        <v>33</v>
      </c>
      <c r="BT423" s="62">
        <f t="shared" si="380"/>
        <v>0</v>
      </c>
      <c r="BU423" s="62">
        <f t="shared" si="381"/>
        <v>3</v>
      </c>
      <c r="BV423" s="62">
        <f t="shared" si="382"/>
        <v>3</v>
      </c>
      <c r="BW423" s="62">
        <f t="shared" si="383"/>
        <v>0</v>
      </c>
      <c r="BX423" s="62">
        <f t="shared" si="384"/>
        <v>2</v>
      </c>
      <c r="BY423" s="62">
        <f t="shared" si="385"/>
        <v>40</v>
      </c>
      <c r="BZ423" s="63">
        <f t="shared" si="386"/>
        <v>0.37954861111111116</v>
      </c>
      <c r="CA423" s="63">
        <f t="shared" si="387"/>
        <v>0.38510416666666675</v>
      </c>
      <c r="CB423" s="63">
        <f t="shared" si="388"/>
        <v>0.37297453703703715</v>
      </c>
      <c r="CC423" s="63">
        <f t="shared" si="389"/>
        <v>0.41880787037037043</v>
      </c>
      <c r="CD423" s="63">
        <f t="shared" si="390"/>
        <v>0.40748842592592599</v>
      </c>
      <c r="CE423" s="63">
        <f t="shared" si="391"/>
        <v>0.41790509259259268</v>
      </c>
      <c r="CF423" s="63">
        <f t="shared" si="392"/>
        <v>0.4135185185185184</v>
      </c>
      <c r="CG423" s="63">
        <f t="shared" si="393"/>
        <v>0.41282407407407395</v>
      </c>
      <c r="CH423" s="36"/>
      <c r="CI423" s="36"/>
      <c r="CJ423" s="36"/>
      <c r="CK423" s="36"/>
      <c r="CL423" s="60">
        <v>60</v>
      </c>
    </row>
    <row r="424" spans="1:90" ht="28.5" customHeight="1" x14ac:dyDescent="0.25">
      <c r="A424" s="37">
        <v>19</v>
      </c>
      <c r="C424" s="37"/>
      <c r="D424" s="37"/>
      <c r="E424" s="37"/>
      <c r="F424" s="83"/>
      <c r="G424" s="44"/>
      <c r="H424" s="44">
        <f t="shared" si="347"/>
        <v>121.96</v>
      </c>
      <c r="I424" s="83">
        <v>121.9</v>
      </c>
      <c r="J424" s="43">
        <f t="shared" si="396"/>
        <v>-5.1955154498233621E-4</v>
      </c>
      <c r="K424" s="44">
        <f t="shared" si="397"/>
        <v>-6.3333333333346786E-2</v>
      </c>
      <c r="L424" s="76" t="s">
        <v>389</v>
      </c>
      <c r="M424" s="122">
        <v>100</v>
      </c>
      <c r="N424" s="46">
        <f t="shared" si="353"/>
        <v>121.96333333333335</v>
      </c>
      <c r="O424" s="46">
        <v>-0.02</v>
      </c>
      <c r="P424" s="78">
        <v>121.97</v>
      </c>
      <c r="Q424" s="46">
        <v>-0.02</v>
      </c>
      <c r="R424" s="78">
        <v>121.98</v>
      </c>
      <c r="S424" s="46">
        <v>-0.02</v>
      </c>
      <c r="T424" s="78">
        <v>122</v>
      </c>
      <c r="U424" s="47" t="str">
        <f t="shared" si="394"/>
        <v/>
      </c>
      <c r="V424" s="47" t="str">
        <f t="shared" si="395"/>
        <v/>
      </c>
      <c r="W424" s="47"/>
      <c r="X424" s="47"/>
      <c r="Y424" s="47"/>
      <c r="Z424" s="47"/>
      <c r="AA424" s="47"/>
      <c r="AB424" s="47"/>
      <c r="AC424" s="47"/>
      <c r="AD424" s="47"/>
      <c r="AE424" s="51">
        <f t="shared" si="348"/>
        <v>19</v>
      </c>
      <c r="AF424" s="51" t="str">
        <f t="shared" si="349"/>
        <v/>
      </c>
      <c r="AG424" s="51" t="str">
        <f t="shared" si="350"/>
        <v/>
      </c>
      <c r="AH424" s="51" t="str">
        <f t="shared" si="351"/>
        <v/>
      </c>
      <c r="AI424" s="52">
        <f t="shared" si="352"/>
        <v>121.96</v>
      </c>
      <c r="AJ424" s="51"/>
      <c r="AK424" s="53"/>
      <c r="AL424" s="52"/>
      <c r="AM424" s="53">
        <f t="shared" si="354"/>
        <v>50</v>
      </c>
      <c r="AN424" s="53">
        <f>IF(AJ424&lt;&gt;"",IF(AJ424="o",VLOOKUP(AM424,OpenSect!$A$1:$D$11,2),IF(AJ424="u",VLOOKUP(AM424,UpHill!$A$1:$D$35,2),IF(AJ424="d",VLOOKUP(AM424,DownHill!$A$1:$D$29,2),IF(AJ424="f",VLOOKUP(AM424,FlatUnd!$A$2:$D$30,2),IF(AJ424="t",VLOOKUP(AM424,TimeAdd!$A$1:$D$176,2),IF(AJ424="l",VLOOKUP(AM424,SLimit!$A$1:$D$8,2),AN423)))))),AN423)</f>
        <v>60</v>
      </c>
      <c r="AO424" s="53">
        <f>IF(AJ424&lt;&gt;"",IF(AJ424="o",VLOOKUP(AM424,OpenSect!$A$1:$D$11,3),IF(AJ424="u",VLOOKUP(AM424,UpHill!$A$1:$D$35,3),IF(AJ424="d",VLOOKUP(AM424,DownHill!$A$3:$D$29,3),IF(AJ424="f",VLOOKUP(AM424,FlatUnd!$A$2:$D$30,3),IF(AJ424="t",VLOOKUP(AM424,TimeAdd!$A$1:$D$18,3),IF(AJ424="l",VLOOKUP(AM424,SLimit!$A$1:$D$8,3),AO423)))))),AO423)</f>
        <v>70</v>
      </c>
      <c r="AP424" s="53">
        <f>IF(AJ424&lt;&gt;"",IF(AJ424="o",VLOOKUP(AM424,OpenSect!$A$1:$D$11,4),IF(AJ424="u",VLOOKUP(AM424,UpHill!$A$1:$D$35,4),IF(AJ424="d",VLOOKUP(AM424,DownHill!$A$1:$D$29,4),IF(AJ424="f",VLOOKUP(AM424,FlatUnd!$A$2:$D$30,4),IF(AJ424="t",VLOOKUP(AM424,TimeAdd!$A$1:$D$18,4),IF(AJ424="l",VLOOKUP(AM424,SLimit!$A$1:$D$8,4),AP423)))))),AP423)</f>
        <v>80</v>
      </c>
      <c r="AQ424" s="53">
        <f t="shared" si="355"/>
        <v>100</v>
      </c>
      <c r="AR424" s="54" t="str">
        <f t="shared" si="356"/>
        <v>Warning - Gentle curve{ left}.</v>
      </c>
      <c r="AS424" s="55"/>
      <c r="AT424" s="55"/>
      <c r="AU424" s="56">
        <f>IF(GroupStTimes!$A$8=0,MIN(CB424,CD424,CF424),MIN(BZ424,CB424,CD424,CF424))</f>
        <v>0.37300925925925937</v>
      </c>
      <c r="AV424" s="56">
        <f>IF(GroupStTimes!$A$8=0,MAX(CC424,CE424,CG424),MAX(CA424,CC424,CE424,CG424))</f>
        <v>0.41884259259259266</v>
      </c>
      <c r="AW424" s="57" t="str">
        <f t="shared" si="357"/>
        <v/>
      </c>
      <c r="AX424" s="58" t="str">
        <f t="shared" si="358"/>
        <v/>
      </c>
      <c r="AY424" s="58" t="str">
        <f t="shared" si="359"/>
        <v/>
      </c>
      <c r="AZ424" s="31">
        <f t="shared" si="360"/>
        <v>118.36</v>
      </c>
      <c r="BA424" s="59">
        <f t="shared" si="361"/>
        <v>0.37658564814814821</v>
      </c>
      <c r="BB424" s="59">
        <f t="shared" si="362"/>
        <v>0.3821412037037038</v>
      </c>
      <c r="BC424" s="59">
        <f t="shared" si="363"/>
        <v>0.37050925925925937</v>
      </c>
      <c r="BD424" s="59">
        <f t="shared" si="364"/>
        <v>0.41634259259259265</v>
      </c>
      <c r="BE424" s="59">
        <f t="shared" si="365"/>
        <v>0.40537037037037044</v>
      </c>
      <c r="BF424" s="59">
        <f t="shared" si="366"/>
        <v>0.41578703703703712</v>
      </c>
      <c r="BG424" s="59">
        <f t="shared" si="367"/>
        <v>0.41166666666666657</v>
      </c>
      <c r="BH424" s="59">
        <f t="shared" si="368"/>
        <v>0.41097222222222213</v>
      </c>
      <c r="BI424" s="31">
        <f t="shared" si="369"/>
        <v>3.5999999999999943</v>
      </c>
      <c r="BJ424" s="61">
        <f t="shared" si="370"/>
        <v>7.1999999999999884E-2</v>
      </c>
      <c r="BK424" s="61">
        <f t="shared" si="371"/>
        <v>5.9999999999999908E-2</v>
      </c>
      <c r="BL424" s="61">
        <f t="shared" si="372"/>
        <v>5.1428571428571344E-2</v>
      </c>
      <c r="BM424" s="61">
        <f t="shared" si="373"/>
        <v>4.4999999999999929E-2</v>
      </c>
      <c r="BN424" s="62">
        <f t="shared" si="374"/>
        <v>0</v>
      </c>
      <c r="BO424" s="62">
        <f t="shared" si="375"/>
        <v>4</v>
      </c>
      <c r="BP424" s="62">
        <f t="shared" si="376"/>
        <v>19</v>
      </c>
      <c r="BQ424" s="62">
        <f t="shared" si="377"/>
        <v>0</v>
      </c>
      <c r="BR424" s="62">
        <f t="shared" si="378"/>
        <v>3</v>
      </c>
      <c r="BS424" s="62">
        <f t="shared" si="379"/>
        <v>36</v>
      </c>
      <c r="BT424" s="62">
        <f t="shared" si="380"/>
        <v>0</v>
      </c>
      <c r="BU424" s="62">
        <f t="shared" si="381"/>
        <v>3</v>
      </c>
      <c r="BV424" s="62">
        <f t="shared" si="382"/>
        <v>5</v>
      </c>
      <c r="BW424" s="62">
        <f t="shared" si="383"/>
        <v>0</v>
      </c>
      <c r="BX424" s="62">
        <f t="shared" si="384"/>
        <v>2</v>
      </c>
      <c r="BY424" s="62">
        <f t="shared" si="385"/>
        <v>42</v>
      </c>
      <c r="BZ424" s="63">
        <f t="shared" si="386"/>
        <v>0.37958333333333338</v>
      </c>
      <c r="CA424" s="63">
        <f t="shared" si="387"/>
        <v>0.38513888888888897</v>
      </c>
      <c r="CB424" s="63">
        <f t="shared" si="388"/>
        <v>0.37300925925925937</v>
      </c>
      <c r="CC424" s="63">
        <f t="shared" si="389"/>
        <v>0.41884259259259266</v>
      </c>
      <c r="CD424" s="63">
        <f t="shared" si="390"/>
        <v>0.40751157407407412</v>
      </c>
      <c r="CE424" s="63">
        <f t="shared" si="391"/>
        <v>0.41792824074074081</v>
      </c>
      <c r="CF424" s="63">
        <f t="shared" si="392"/>
        <v>0.41354166666666659</v>
      </c>
      <c r="CG424" s="63">
        <f t="shared" si="393"/>
        <v>0.41284722222222214</v>
      </c>
      <c r="CH424" s="36"/>
      <c r="CI424" s="36"/>
      <c r="CJ424" s="36"/>
      <c r="CK424" s="36"/>
      <c r="CL424" s="60">
        <v>60</v>
      </c>
    </row>
    <row r="425" spans="1:90" ht="28.5" customHeight="1" x14ac:dyDescent="0.25">
      <c r="A425" s="37">
        <v>19</v>
      </c>
      <c r="C425" s="37"/>
      <c r="D425" s="37"/>
      <c r="E425" s="37"/>
      <c r="F425" s="83"/>
      <c r="G425" s="44"/>
      <c r="H425" s="44">
        <f t="shared" si="347"/>
        <v>122.01</v>
      </c>
      <c r="I425" s="83">
        <v>121.95</v>
      </c>
      <c r="J425" s="43">
        <f t="shared" si="396"/>
        <v>-5.193385267184778E-4</v>
      </c>
      <c r="K425" s="44">
        <f t="shared" si="397"/>
        <v>-6.3333333333318365E-2</v>
      </c>
      <c r="L425" s="76" t="s">
        <v>170</v>
      </c>
      <c r="M425" s="122">
        <v>100</v>
      </c>
      <c r="N425" s="46">
        <f t="shared" si="353"/>
        <v>122.01333333333332</v>
      </c>
      <c r="O425" s="46">
        <v>-0.02</v>
      </c>
      <c r="P425" s="78">
        <v>122.02</v>
      </c>
      <c r="Q425" s="46">
        <v>-0.02</v>
      </c>
      <c r="R425" s="78">
        <v>122.03</v>
      </c>
      <c r="S425" s="46">
        <v>-0.02</v>
      </c>
      <c r="T425" s="78">
        <v>122.05</v>
      </c>
      <c r="U425" s="47" t="str">
        <f t="shared" si="394"/>
        <v/>
      </c>
      <c r="V425" s="47" t="str">
        <f t="shared" si="395"/>
        <v/>
      </c>
      <c r="W425" s="47"/>
      <c r="X425" s="47"/>
      <c r="Y425" s="47"/>
      <c r="Z425" s="47"/>
      <c r="AA425" s="47"/>
      <c r="AB425" s="47"/>
      <c r="AC425" s="47"/>
      <c r="AD425" s="47"/>
      <c r="AE425" s="51">
        <f t="shared" si="348"/>
        <v>19</v>
      </c>
      <c r="AF425" s="51" t="str">
        <f t="shared" si="349"/>
        <v/>
      </c>
      <c r="AG425" s="51" t="str">
        <f t="shared" si="350"/>
        <v/>
      </c>
      <c r="AH425" s="51" t="str">
        <f t="shared" si="351"/>
        <v/>
      </c>
      <c r="AI425" s="52">
        <f t="shared" si="352"/>
        <v>122.01</v>
      </c>
      <c r="AJ425" s="51"/>
      <c r="AK425" s="53"/>
      <c r="AL425" s="52"/>
      <c r="AM425" s="53">
        <f t="shared" si="354"/>
        <v>50</v>
      </c>
      <c r="AN425" s="53">
        <f>IF(AJ425&lt;&gt;"",IF(AJ425="o",VLOOKUP(AM425,OpenSect!$A$1:$D$11,2),IF(AJ425="u",VLOOKUP(AM425,UpHill!$A$1:$D$35,2),IF(AJ425="d",VLOOKUP(AM425,DownHill!$A$1:$D$29,2),IF(AJ425="f",VLOOKUP(AM425,FlatUnd!$A$2:$D$30,2),IF(AJ425="t",VLOOKUP(AM425,TimeAdd!$A$1:$D$176,2),IF(AJ425="l",VLOOKUP(AM425,SLimit!$A$1:$D$8,2),AN424)))))),AN424)</f>
        <v>60</v>
      </c>
      <c r="AO425" s="53">
        <f>IF(AJ425&lt;&gt;"",IF(AJ425="o",VLOOKUP(AM425,OpenSect!$A$1:$D$11,3),IF(AJ425="u",VLOOKUP(AM425,UpHill!$A$1:$D$35,3),IF(AJ425="d",VLOOKUP(AM425,DownHill!$A$3:$D$29,3),IF(AJ425="f",VLOOKUP(AM425,FlatUnd!$A$2:$D$30,3),IF(AJ425="t",VLOOKUP(AM425,TimeAdd!$A$1:$D$18,3),IF(AJ425="l",VLOOKUP(AM425,SLimit!$A$1:$D$8,3),AO424)))))),AO424)</f>
        <v>70</v>
      </c>
      <c r="AP425" s="53">
        <f>IF(AJ425&lt;&gt;"",IF(AJ425="o",VLOOKUP(AM425,OpenSect!$A$1:$D$11,4),IF(AJ425="u",VLOOKUP(AM425,UpHill!$A$1:$D$35,4),IF(AJ425="d",VLOOKUP(AM425,DownHill!$A$1:$D$29,4),IF(AJ425="f",VLOOKUP(AM425,FlatUnd!$A$2:$D$30,4),IF(AJ425="t",VLOOKUP(AM425,TimeAdd!$A$1:$D$18,4),IF(AJ425="l",VLOOKUP(AM425,SLimit!$A$1:$D$8,4),AP424)))))),AP424)</f>
        <v>80</v>
      </c>
      <c r="AQ425" s="53">
        <f t="shared" si="355"/>
        <v>100</v>
      </c>
      <c r="AR425" s="54" t="str">
        <f t="shared" si="356"/>
        <v>Overhead wires</v>
      </c>
      <c r="AS425" s="55"/>
      <c r="AT425" s="55"/>
      <c r="AU425" s="56">
        <f>IF(GroupStTimes!$A$8=0,MIN(CB425,CD425,CF425),MIN(BZ425,CB425,CD425,CF425))</f>
        <v>0.3730439814814816</v>
      </c>
      <c r="AV425" s="56">
        <f>IF(GroupStTimes!$A$8=0,MAX(CC425,CE425,CG425),MAX(CA425,CC425,CE425,CG425))</f>
        <v>0.41887731481481488</v>
      </c>
      <c r="AW425" s="57" t="str">
        <f t="shared" si="357"/>
        <v/>
      </c>
      <c r="AX425" s="58" t="str">
        <f t="shared" si="358"/>
        <v/>
      </c>
      <c r="AY425" s="58" t="str">
        <f t="shared" si="359"/>
        <v/>
      </c>
      <c r="AZ425" s="31">
        <f t="shared" si="360"/>
        <v>118.36</v>
      </c>
      <c r="BA425" s="59">
        <f t="shared" si="361"/>
        <v>0.37658564814814821</v>
      </c>
      <c r="BB425" s="59">
        <f t="shared" si="362"/>
        <v>0.3821412037037038</v>
      </c>
      <c r="BC425" s="59">
        <f t="shared" si="363"/>
        <v>0.37050925925925937</v>
      </c>
      <c r="BD425" s="59">
        <f t="shared" si="364"/>
        <v>0.41634259259259265</v>
      </c>
      <c r="BE425" s="59">
        <f t="shared" si="365"/>
        <v>0.40537037037037044</v>
      </c>
      <c r="BF425" s="59">
        <f t="shared" si="366"/>
        <v>0.41578703703703712</v>
      </c>
      <c r="BG425" s="59">
        <f t="shared" si="367"/>
        <v>0.41166666666666657</v>
      </c>
      <c r="BH425" s="59">
        <f t="shared" si="368"/>
        <v>0.41097222222222213</v>
      </c>
      <c r="BI425" s="31">
        <f t="shared" si="369"/>
        <v>3.6500000000000057</v>
      </c>
      <c r="BJ425" s="61">
        <f t="shared" si="370"/>
        <v>7.300000000000012E-2</v>
      </c>
      <c r="BK425" s="61">
        <f t="shared" si="371"/>
        <v>6.0833333333333427E-2</v>
      </c>
      <c r="BL425" s="61">
        <f t="shared" si="372"/>
        <v>5.2142857142857227E-2</v>
      </c>
      <c r="BM425" s="61">
        <f t="shared" si="373"/>
        <v>4.5625000000000068E-2</v>
      </c>
      <c r="BN425" s="62">
        <f t="shared" si="374"/>
        <v>0</v>
      </c>
      <c r="BO425" s="62">
        <f t="shared" si="375"/>
        <v>4</v>
      </c>
      <c r="BP425" s="62">
        <f t="shared" si="376"/>
        <v>23</v>
      </c>
      <c r="BQ425" s="62">
        <f t="shared" si="377"/>
        <v>0</v>
      </c>
      <c r="BR425" s="62">
        <f t="shared" si="378"/>
        <v>3</v>
      </c>
      <c r="BS425" s="62">
        <f t="shared" si="379"/>
        <v>39</v>
      </c>
      <c r="BT425" s="62">
        <f t="shared" si="380"/>
        <v>0</v>
      </c>
      <c r="BU425" s="62">
        <f t="shared" si="381"/>
        <v>3</v>
      </c>
      <c r="BV425" s="62">
        <f t="shared" si="382"/>
        <v>8</v>
      </c>
      <c r="BW425" s="62">
        <f t="shared" si="383"/>
        <v>0</v>
      </c>
      <c r="BX425" s="62">
        <f t="shared" si="384"/>
        <v>2</v>
      </c>
      <c r="BY425" s="62">
        <f t="shared" si="385"/>
        <v>44</v>
      </c>
      <c r="BZ425" s="63">
        <f t="shared" si="386"/>
        <v>0.37962962962962971</v>
      </c>
      <c r="CA425" s="63">
        <f t="shared" si="387"/>
        <v>0.3851851851851853</v>
      </c>
      <c r="CB425" s="63">
        <f t="shared" si="388"/>
        <v>0.3730439814814816</v>
      </c>
      <c r="CC425" s="63">
        <f t="shared" si="389"/>
        <v>0.41887731481481488</v>
      </c>
      <c r="CD425" s="63">
        <f t="shared" si="390"/>
        <v>0.40754629629629635</v>
      </c>
      <c r="CE425" s="63">
        <f t="shared" si="391"/>
        <v>0.41796296296296304</v>
      </c>
      <c r="CF425" s="63">
        <f t="shared" si="392"/>
        <v>0.41356481481481472</v>
      </c>
      <c r="CG425" s="63">
        <f t="shared" si="393"/>
        <v>0.41287037037037028</v>
      </c>
      <c r="CH425" s="36"/>
      <c r="CI425" s="36"/>
      <c r="CJ425" s="36"/>
      <c r="CK425" s="36"/>
      <c r="CL425" s="60">
        <v>60</v>
      </c>
    </row>
    <row r="426" spans="1:90" ht="28.5" customHeight="1" x14ac:dyDescent="0.25">
      <c r="A426" s="37">
        <v>19</v>
      </c>
      <c r="C426" s="37"/>
      <c r="D426" s="37"/>
      <c r="E426" s="37"/>
      <c r="F426" s="83"/>
      <c r="G426" s="44"/>
      <c r="H426" s="44">
        <f t="shared" si="347"/>
        <v>122.41</v>
      </c>
      <c r="I426" s="83">
        <v>122.34</v>
      </c>
      <c r="J426" s="43">
        <f t="shared" si="396"/>
        <v>-5.7217590322059333E-4</v>
      </c>
      <c r="K426" s="44">
        <f t="shared" si="397"/>
        <v>-7.000000000000739E-2</v>
      </c>
      <c r="L426" s="76" t="s">
        <v>1106</v>
      </c>
      <c r="M426" s="122">
        <v>100</v>
      </c>
      <c r="N426" s="46">
        <f t="shared" si="353"/>
        <v>122.41000000000001</v>
      </c>
      <c r="O426" s="46">
        <v>-0.02</v>
      </c>
      <c r="P426" s="78">
        <v>122.41000000000001</v>
      </c>
      <c r="Q426" s="46">
        <v>-0.02</v>
      </c>
      <c r="R426" s="78">
        <v>122.43</v>
      </c>
      <c r="S426" s="46">
        <v>-0.02</v>
      </c>
      <c r="T426" s="78">
        <v>122.45</v>
      </c>
      <c r="U426" s="47" t="str">
        <f t="shared" si="394"/>
        <v/>
      </c>
      <c r="V426" s="47" t="str">
        <f t="shared" si="395"/>
        <v/>
      </c>
      <c r="W426" s="47"/>
      <c r="X426" s="47"/>
      <c r="Y426" s="47"/>
      <c r="Z426" s="47"/>
      <c r="AA426" s="47"/>
      <c r="AB426" s="47"/>
      <c r="AC426" s="47"/>
      <c r="AD426" s="47"/>
      <c r="AE426" s="51">
        <f t="shared" si="348"/>
        <v>19</v>
      </c>
      <c r="AF426" s="51" t="str">
        <f t="shared" si="349"/>
        <v/>
      </c>
      <c r="AG426" s="51" t="str">
        <f t="shared" si="350"/>
        <v/>
      </c>
      <c r="AH426" s="51" t="str">
        <f t="shared" si="351"/>
        <v/>
      </c>
      <c r="AI426" s="52">
        <f t="shared" si="352"/>
        <v>122.41</v>
      </c>
      <c r="AJ426" s="51"/>
      <c r="AK426" s="53"/>
      <c r="AL426" s="52"/>
      <c r="AM426" s="53">
        <f t="shared" si="354"/>
        <v>50</v>
      </c>
      <c r="AN426" s="53">
        <f>IF(AJ426&lt;&gt;"",IF(AJ426="o",VLOOKUP(AM426,OpenSect!$A$1:$D$11,2),IF(AJ426="u",VLOOKUP(AM426,UpHill!$A$1:$D$35,2),IF(AJ426="d",VLOOKUP(AM426,DownHill!$A$1:$D$29,2),IF(AJ426="f",VLOOKUP(AM426,FlatUnd!$A$2:$D$30,2),IF(AJ426="t",VLOOKUP(AM426,TimeAdd!$A$1:$D$176,2),IF(AJ426="l",VLOOKUP(AM426,SLimit!$A$1:$D$8,2),AN425)))))),AN425)</f>
        <v>60</v>
      </c>
      <c r="AO426" s="53">
        <f>IF(AJ426&lt;&gt;"",IF(AJ426="o",VLOOKUP(AM426,OpenSect!$A$1:$D$11,3),IF(AJ426="u",VLOOKUP(AM426,UpHill!$A$1:$D$35,3),IF(AJ426="d",VLOOKUP(AM426,DownHill!$A$3:$D$29,3),IF(AJ426="f",VLOOKUP(AM426,FlatUnd!$A$2:$D$30,3),IF(AJ426="t",VLOOKUP(AM426,TimeAdd!$A$1:$D$18,3),IF(AJ426="l",VLOOKUP(AM426,SLimit!$A$1:$D$8,3),AO425)))))),AO425)</f>
        <v>70</v>
      </c>
      <c r="AP426" s="53">
        <f>IF(AJ426&lt;&gt;"",IF(AJ426="o",VLOOKUP(AM426,OpenSect!$A$1:$D$11,4),IF(AJ426="u",VLOOKUP(AM426,UpHill!$A$1:$D$35,4),IF(AJ426="d",VLOOKUP(AM426,DownHill!$A$1:$D$29,4),IF(AJ426="f",VLOOKUP(AM426,FlatUnd!$A$2:$D$30,4),IF(AJ426="t",VLOOKUP(AM426,TimeAdd!$A$1:$D$18,4),IF(AJ426="l",VLOOKUP(AM426,SLimit!$A$1:$D$8,4),AP425)))))),AP425)</f>
        <v>80</v>
      </c>
      <c r="AQ426" s="53">
        <f t="shared" si="355"/>
        <v>100</v>
      </c>
      <c r="AR426" s="54" t="str">
        <f t="shared" si="356"/>
        <v>Amersfoort{ right}.</v>
      </c>
      <c r="AS426" s="55"/>
      <c r="AT426" s="55"/>
      <c r="AU426" s="56">
        <f>IF(GroupStTimes!$A$8=0,MIN(CB426,CD426,CF426),MIN(BZ426,CB426,CD426,CF426))</f>
        <v>0.37332175925925937</v>
      </c>
      <c r="AV426" s="56">
        <f>IF(GroupStTimes!$A$8=0,MAX(CC426,CE426,CG426),MAX(CA426,CC426,CE426,CG426))</f>
        <v>0.41915509259259265</v>
      </c>
      <c r="AW426" s="57" t="str">
        <f t="shared" si="357"/>
        <v/>
      </c>
      <c r="AX426" s="58" t="str">
        <f t="shared" si="358"/>
        <v/>
      </c>
      <c r="AY426" s="58" t="str">
        <f t="shared" si="359"/>
        <v/>
      </c>
      <c r="AZ426" s="31">
        <f t="shared" si="360"/>
        <v>118.36</v>
      </c>
      <c r="BA426" s="59">
        <f t="shared" si="361"/>
        <v>0.37658564814814821</v>
      </c>
      <c r="BB426" s="59">
        <f t="shared" si="362"/>
        <v>0.3821412037037038</v>
      </c>
      <c r="BC426" s="59">
        <f t="shared" si="363"/>
        <v>0.37050925925925937</v>
      </c>
      <c r="BD426" s="59">
        <f t="shared" si="364"/>
        <v>0.41634259259259265</v>
      </c>
      <c r="BE426" s="59">
        <f t="shared" si="365"/>
        <v>0.40537037037037044</v>
      </c>
      <c r="BF426" s="59">
        <f t="shared" si="366"/>
        <v>0.41578703703703712</v>
      </c>
      <c r="BG426" s="59">
        <f t="shared" si="367"/>
        <v>0.41166666666666657</v>
      </c>
      <c r="BH426" s="59">
        <f t="shared" si="368"/>
        <v>0.41097222222222213</v>
      </c>
      <c r="BI426" s="31">
        <f t="shared" si="369"/>
        <v>4.0499999999999972</v>
      </c>
      <c r="BJ426" s="61">
        <f t="shared" si="370"/>
        <v>8.0999999999999947E-2</v>
      </c>
      <c r="BK426" s="61">
        <f t="shared" si="371"/>
        <v>6.7499999999999949E-2</v>
      </c>
      <c r="BL426" s="61">
        <f t="shared" si="372"/>
        <v>5.7857142857142815E-2</v>
      </c>
      <c r="BM426" s="61">
        <f t="shared" si="373"/>
        <v>5.0624999999999962E-2</v>
      </c>
      <c r="BN426" s="62">
        <f t="shared" si="374"/>
        <v>0</v>
      </c>
      <c r="BO426" s="62">
        <f t="shared" si="375"/>
        <v>4</v>
      </c>
      <c r="BP426" s="62">
        <f t="shared" si="376"/>
        <v>52</v>
      </c>
      <c r="BQ426" s="62">
        <f t="shared" si="377"/>
        <v>0</v>
      </c>
      <c r="BR426" s="62">
        <f t="shared" si="378"/>
        <v>4</v>
      </c>
      <c r="BS426" s="62">
        <f t="shared" si="379"/>
        <v>3</v>
      </c>
      <c r="BT426" s="62">
        <f t="shared" si="380"/>
        <v>0</v>
      </c>
      <c r="BU426" s="62">
        <f t="shared" si="381"/>
        <v>3</v>
      </c>
      <c r="BV426" s="62">
        <f t="shared" si="382"/>
        <v>28</v>
      </c>
      <c r="BW426" s="62">
        <f t="shared" si="383"/>
        <v>0</v>
      </c>
      <c r="BX426" s="62">
        <f t="shared" si="384"/>
        <v>3</v>
      </c>
      <c r="BY426" s="62">
        <f t="shared" si="385"/>
        <v>2</v>
      </c>
      <c r="BZ426" s="63">
        <f t="shared" si="386"/>
        <v>0.37996527777777783</v>
      </c>
      <c r="CA426" s="63">
        <f t="shared" si="387"/>
        <v>0.38552083333333342</v>
      </c>
      <c r="CB426" s="63">
        <f t="shared" si="388"/>
        <v>0.37332175925925937</v>
      </c>
      <c r="CC426" s="63">
        <f t="shared" si="389"/>
        <v>0.41915509259259265</v>
      </c>
      <c r="CD426" s="63">
        <f t="shared" si="390"/>
        <v>0.40777777777777785</v>
      </c>
      <c r="CE426" s="63">
        <f t="shared" si="391"/>
        <v>0.41819444444444454</v>
      </c>
      <c r="CF426" s="63">
        <f t="shared" si="392"/>
        <v>0.41377314814814803</v>
      </c>
      <c r="CG426" s="63">
        <f t="shared" si="393"/>
        <v>0.41307870370370359</v>
      </c>
      <c r="CH426" s="36"/>
      <c r="CI426" s="36"/>
      <c r="CJ426" s="36"/>
      <c r="CK426" s="36"/>
      <c r="CL426" s="60">
        <v>60</v>
      </c>
    </row>
    <row r="427" spans="1:90" ht="28.5" customHeight="1" x14ac:dyDescent="0.25">
      <c r="A427" s="37">
        <v>19</v>
      </c>
      <c r="C427" s="37"/>
      <c r="D427" s="37"/>
      <c r="E427" s="37"/>
      <c r="F427" s="83"/>
      <c r="G427" s="44"/>
      <c r="H427" s="44">
        <f t="shared" si="347"/>
        <v>122.56</v>
      </c>
      <c r="I427" s="83">
        <v>122.49</v>
      </c>
      <c r="J427" s="43">
        <f t="shared" si="396"/>
        <v>-5.7147522246720048E-4</v>
      </c>
      <c r="K427" s="44">
        <f t="shared" si="397"/>
        <v>-7.000000000000739E-2</v>
      </c>
      <c r="L427" s="76" t="s">
        <v>1136</v>
      </c>
      <c r="M427" s="122">
        <v>100</v>
      </c>
      <c r="N427" s="46">
        <f t="shared" si="353"/>
        <v>122.56</v>
      </c>
      <c r="O427" s="46">
        <v>-0.02</v>
      </c>
      <c r="P427" s="78">
        <v>122.56</v>
      </c>
      <c r="Q427" s="46">
        <v>-0.02</v>
      </c>
      <c r="R427" s="78">
        <v>122.58</v>
      </c>
      <c r="S427" s="46">
        <v>-0.02</v>
      </c>
      <c r="T427" s="78">
        <v>122.6</v>
      </c>
      <c r="U427" s="47" t="str">
        <f t="shared" si="394"/>
        <v/>
      </c>
      <c r="V427" s="47" t="str">
        <f t="shared" si="395"/>
        <v/>
      </c>
      <c r="W427" s="47"/>
      <c r="X427" s="47"/>
      <c r="Y427" s="47"/>
      <c r="Z427" s="47"/>
      <c r="AA427" s="47"/>
      <c r="AB427" s="47"/>
      <c r="AC427" s="47"/>
      <c r="AD427" s="47"/>
      <c r="AE427" s="51">
        <f t="shared" si="348"/>
        <v>19</v>
      </c>
      <c r="AF427" s="51" t="str">
        <f t="shared" si="349"/>
        <v/>
      </c>
      <c r="AG427" s="51" t="str">
        <f t="shared" si="350"/>
        <v/>
      </c>
      <c r="AH427" s="51" t="str">
        <f t="shared" si="351"/>
        <v/>
      </c>
      <c r="AI427" s="52">
        <f t="shared" si="352"/>
        <v>122.56</v>
      </c>
      <c r="AJ427" s="51"/>
      <c r="AK427" s="53"/>
      <c r="AL427" s="52"/>
      <c r="AM427" s="53">
        <f t="shared" si="354"/>
        <v>50</v>
      </c>
      <c r="AN427" s="53">
        <f>IF(AJ427&lt;&gt;"",IF(AJ427="o",VLOOKUP(AM427,OpenSect!$A$1:$D$11,2),IF(AJ427="u",VLOOKUP(AM427,UpHill!$A$1:$D$35,2),IF(AJ427="d",VLOOKUP(AM427,DownHill!$A$1:$D$29,2),IF(AJ427="f",VLOOKUP(AM427,FlatUnd!$A$2:$D$30,2),IF(AJ427="t",VLOOKUP(AM427,TimeAdd!$A$1:$D$176,2),IF(AJ427="l",VLOOKUP(AM427,SLimit!$A$1:$D$8,2),AN426)))))),AN426)</f>
        <v>60</v>
      </c>
      <c r="AO427" s="53">
        <f>IF(AJ427&lt;&gt;"",IF(AJ427="o",VLOOKUP(AM427,OpenSect!$A$1:$D$11,3),IF(AJ427="u",VLOOKUP(AM427,UpHill!$A$1:$D$35,3),IF(AJ427="d",VLOOKUP(AM427,DownHill!$A$3:$D$29,3),IF(AJ427="f",VLOOKUP(AM427,FlatUnd!$A$2:$D$30,3),IF(AJ427="t",VLOOKUP(AM427,TimeAdd!$A$1:$D$18,3),IF(AJ427="l",VLOOKUP(AM427,SLimit!$A$1:$D$8,3),AO426)))))),AO426)</f>
        <v>70</v>
      </c>
      <c r="AP427" s="53">
        <f>IF(AJ427&lt;&gt;"",IF(AJ427="o",VLOOKUP(AM427,OpenSect!$A$1:$D$11,4),IF(AJ427="u",VLOOKUP(AM427,UpHill!$A$1:$D$35,4),IF(AJ427="d",VLOOKUP(AM427,DownHill!$A$1:$D$29,4),IF(AJ427="f",VLOOKUP(AM427,FlatUnd!$A$2:$D$30,4),IF(AJ427="t",VLOOKUP(AM427,TimeAdd!$A$1:$D$18,4),IF(AJ427="l",VLOOKUP(AM427,SLimit!$A$1:$D$8,4),AP426)))))),AP426)</f>
        <v>80</v>
      </c>
      <c r="AQ427" s="53">
        <f t="shared" si="355"/>
        <v>100</v>
      </c>
      <c r="AR427" s="54" t="str">
        <f t="shared" si="356"/>
        <v>71,0 km plate.</v>
      </c>
      <c r="AS427" s="55"/>
      <c r="AT427" s="55"/>
      <c r="AU427" s="56">
        <f>IF(GroupStTimes!$A$8=0,MIN(CB427,CD427,CF427),MIN(BZ427,CB427,CD427,CF427))</f>
        <v>0.37342592592592605</v>
      </c>
      <c r="AV427" s="56">
        <f>IF(GroupStTimes!$A$8=0,MAX(CC427,CE427,CG427),MAX(CA427,CC427,CE427,CG427))</f>
        <v>0.41925925925925933</v>
      </c>
      <c r="AW427" s="57" t="str">
        <f t="shared" si="357"/>
        <v/>
      </c>
      <c r="AX427" s="58" t="str">
        <f t="shared" si="358"/>
        <v/>
      </c>
      <c r="AY427" s="58" t="str">
        <f t="shared" si="359"/>
        <v/>
      </c>
      <c r="AZ427" s="31">
        <f t="shared" si="360"/>
        <v>118.36</v>
      </c>
      <c r="BA427" s="59">
        <f t="shared" si="361"/>
        <v>0.37658564814814821</v>
      </c>
      <c r="BB427" s="59">
        <f t="shared" si="362"/>
        <v>0.3821412037037038</v>
      </c>
      <c r="BC427" s="59">
        <f t="shared" si="363"/>
        <v>0.37050925925925937</v>
      </c>
      <c r="BD427" s="59">
        <f t="shared" si="364"/>
        <v>0.41634259259259265</v>
      </c>
      <c r="BE427" s="59">
        <f t="shared" si="365"/>
        <v>0.40537037037037044</v>
      </c>
      <c r="BF427" s="59">
        <f t="shared" si="366"/>
        <v>0.41578703703703712</v>
      </c>
      <c r="BG427" s="59">
        <f t="shared" si="367"/>
        <v>0.41166666666666657</v>
      </c>
      <c r="BH427" s="59">
        <f t="shared" si="368"/>
        <v>0.41097222222222213</v>
      </c>
      <c r="BI427" s="31">
        <f t="shared" si="369"/>
        <v>4.2000000000000028</v>
      </c>
      <c r="BJ427" s="61">
        <f t="shared" si="370"/>
        <v>8.4000000000000061E-2</v>
      </c>
      <c r="BK427" s="61">
        <f t="shared" si="371"/>
        <v>7.0000000000000048E-2</v>
      </c>
      <c r="BL427" s="61">
        <f t="shared" si="372"/>
        <v>6.0000000000000039E-2</v>
      </c>
      <c r="BM427" s="61">
        <f t="shared" si="373"/>
        <v>5.2500000000000033E-2</v>
      </c>
      <c r="BN427" s="62">
        <f t="shared" si="374"/>
        <v>0</v>
      </c>
      <c r="BO427" s="62">
        <f t="shared" si="375"/>
        <v>5</v>
      </c>
      <c r="BP427" s="62">
        <f t="shared" si="376"/>
        <v>2</v>
      </c>
      <c r="BQ427" s="62">
        <f t="shared" si="377"/>
        <v>0</v>
      </c>
      <c r="BR427" s="62">
        <f t="shared" si="378"/>
        <v>4</v>
      </c>
      <c r="BS427" s="62">
        <f t="shared" si="379"/>
        <v>12</v>
      </c>
      <c r="BT427" s="62">
        <f t="shared" si="380"/>
        <v>0</v>
      </c>
      <c r="BU427" s="62">
        <f t="shared" si="381"/>
        <v>3</v>
      </c>
      <c r="BV427" s="62">
        <f t="shared" si="382"/>
        <v>36</v>
      </c>
      <c r="BW427" s="62">
        <f t="shared" si="383"/>
        <v>0</v>
      </c>
      <c r="BX427" s="62">
        <f t="shared" si="384"/>
        <v>3</v>
      </c>
      <c r="BY427" s="62">
        <f t="shared" si="385"/>
        <v>9</v>
      </c>
      <c r="BZ427" s="63">
        <f t="shared" si="386"/>
        <v>0.38008101851851855</v>
      </c>
      <c r="CA427" s="63">
        <f t="shared" si="387"/>
        <v>0.38563657407407415</v>
      </c>
      <c r="CB427" s="63">
        <f t="shared" si="388"/>
        <v>0.37342592592592605</v>
      </c>
      <c r="CC427" s="63">
        <f t="shared" si="389"/>
        <v>0.41925925925925933</v>
      </c>
      <c r="CD427" s="63">
        <f t="shared" si="390"/>
        <v>0.40787037037037044</v>
      </c>
      <c r="CE427" s="63">
        <f t="shared" si="391"/>
        <v>0.41828703703703712</v>
      </c>
      <c r="CF427" s="63">
        <f t="shared" si="392"/>
        <v>0.41385416666666658</v>
      </c>
      <c r="CG427" s="63">
        <f t="shared" si="393"/>
        <v>0.41315972222222214</v>
      </c>
      <c r="CH427" s="36"/>
      <c r="CI427" s="36"/>
      <c r="CJ427" s="36"/>
      <c r="CK427" s="36"/>
      <c r="CL427" s="60">
        <v>60</v>
      </c>
    </row>
    <row r="428" spans="1:90" ht="28.5" customHeight="1" x14ac:dyDescent="0.25">
      <c r="A428" s="37">
        <v>19</v>
      </c>
      <c r="C428" s="37"/>
      <c r="D428" s="37"/>
      <c r="E428" s="37"/>
      <c r="F428" s="83"/>
      <c r="G428" s="44"/>
      <c r="H428" s="44">
        <f t="shared" si="347"/>
        <v>122.75</v>
      </c>
      <c r="I428" s="83">
        <v>122.69</v>
      </c>
      <c r="J428" s="43">
        <f t="shared" si="396"/>
        <v>-5.16206156437628E-4</v>
      </c>
      <c r="K428" s="44">
        <f t="shared" si="397"/>
        <v>-6.3333333333332575E-2</v>
      </c>
      <c r="L428" s="76" t="s">
        <v>1090</v>
      </c>
      <c r="M428" s="122">
        <v>100</v>
      </c>
      <c r="N428" s="46">
        <f t="shared" si="353"/>
        <v>122.75333333333333</v>
      </c>
      <c r="O428" s="46">
        <v>-0.02</v>
      </c>
      <c r="P428" s="78">
        <v>122.75999999999999</v>
      </c>
      <c r="Q428" s="46">
        <v>-0.02</v>
      </c>
      <c r="R428" s="78">
        <v>122.77</v>
      </c>
      <c r="S428" s="46">
        <v>-0.02</v>
      </c>
      <c r="T428" s="78">
        <v>122.79</v>
      </c>
      <c r="U428" s="47" t="str">
        <f t="shared" si="394"/>
        <v/>
      </c>
      <c r="V428" s="47" t="str">
        <f t="shared" si="395"/>
        <v/>
      </c>
      <c r="W428" s="47"/>
      <c r="X428" s="47"/>
      <c r="Y428" s="47"/>
      <c r="Z428" s="47"/>
      <c r="AA428" s="47"/>
      <c r="AB428" s="47"/>
      <c r="AC428" s="47"/>
      <c r="AD428" s="47"/>
      <c r="AE428" s="51">
        <f t="shared" si="348"/>
        <v>19</v>
      </c>
      <c r="AF428" s="51" t="str">
        <f t="shared" si="349"/>
        <v/>
      </c>
      <c r="AG428" s="51" t="str">
        <f t="shared" si="350"/>
        <v/>
      </c>
      <c r="AH428" s="51" t="str">
        <f t="shared" si="351"/>
        <v/>
      </c>
      <c r="AI428" s="52">
        <f t="shared" si="352"/>
        <v>122.75</v>
      </c>
      <c r="AJ428" s="51"/>
      <c r="AK428" s="53"/>
      <c r="AL428" s="52"/>
      <c r="AM428" s="53">
        <f t="shared" si="354"/>
        <v>50</v>
      </c>
      <c r="AN428" s="53">
        <f>IF(AJ428&lt;&gt;"",IF(AJ428="o",VLOOKUP(AM428,OpenSect!$A$1:$D$11,2),IF(AJ428="u",VLOOKUP(AM428,UpHill!$A$1:$D$35,2),IF(AJ428="d",VLOOKUP(AM428,DownHill!$A$1:$D$29,2),IF(AJ428="f",VLOOKUP(AM428,FlatUnd!$A$2:$D$30,2),IF(AJ428="t",VLOOKUP(AM428,TimeAdd!$A$1:$D$176,2),IF(AJ428="l",VLOOKUP(AM428,SLimit!$A$1:$D$8,2),AN427)))))),AN427)</f>
        <v>60</v>
      </c>
      <c r="AO428" s="53">
        <f>IF(AJ428&lt;&gt;"",IF(AJ428="o",VLOOKUP(AM428,OpenSect!$A$1:$D$11,3),IF(AJ428="u",VLOOKUP(AM428,UpHill!$A$1:$D$35,3),IF(AJ428="d",VLOOKUP(AM428,DownHill!$A$3:$D$29,3),IF(AJ428="f",VLOOKUP(AM428,FlatUnd!$A$2:$D$30,3),IF(AJ428="t",VLOOKUP(AM428,TimeAdd!$A$1:$D$18,3),IF(AJ428="l",VLOOKUP(AM428,SLimit!$A$1:$D$8,3),AO427)))))),AO427)</f>
        <v>70</v>
      </c>
      <c r="AP428" s="53">
        <f>IF(AJ428&lt;&gt;"",IF(AJ428="o",VLOOKUP(AM428,OpenSect!$A$1:$D$11,4),IF(AJ428="u",VLOOKUP(AM428,UpHill!$A$1:$D$35,4),IF(AJ428="d",VLOOKUP(AM428,DownHill!$A$1:$D$29,4),IF(AJ428="f",VLOOKUP(AM428,FlatUnd!$A$2:$D$30,4),IF(AJ428="t",VLOOKUP(AM428,TimeAdd!$A$1:$D$18,4),IF(AJ428="l",VLOOKUP(AM428,SLimit!$A$1:$D$8,4),AP427)))))),AP427)</f>
        <v>80</v>
      </c>
      <c r="AQ428" s="53">
        <f t="shared" si="355"/>
        <v>100</v>
      </c>
      <c r="AR428" s="54" t="str">
        <f t="shared" si="356"/>
        <v>120 Speed limit.</v>
      </c>
      <c r="AS428" s="55"/>
      <c r="AT428" s="55"/>
      <c r="AU428" s="56">
        <f>IF(GroupStTimes!$A$8=0,MIN(CB428,CD428,CF428),MIN(BZ428,CB428,CD428,CF428))</f>
        <v>0.37355324074074087</v>
      </c>
      <c r="AV428" s="56">
        <f>IF(GroupStTimes!$A$8=0,MAX(CC428,CE428,CG428),MAX(CA428,CC428,CE428,CG428))</f>
        <v>0.41938657407407415</v>
      </c>
      <c r="AW428" s="57" t="str">
        <f t="shared" si="357"/>
        <v/>
      </c>
      <c r="AX428" s="58" t="str">
        <f t="shared" si="358"/>
        <v/>
      </c>
      <c r="AY428" s="58" t="str">
        <f t="shared" si="359"/>
        <v/>
      </c>
      <c r="AZ428" s="31">
        <f t="shared" si="360"/>
        <v>118.36</v>
      </c>
      <c r="BA428" s="59">
        <f t="shared" si="361"/>
        <v>0.37658564814814821</v>
      </c>
      <c r="BB428" s="59">
        <f t="shared" si="362"/>
        <v>0.3821412037037038</v>
      </c>
      <c r="BC428" s="59">
        <f t="shared" si="363"/>
        <v>0.37050925925925937</v>
      </c>
      <c r="BD428" s="59">
        <f t="shared" si="364"/>
        <v>0.41634259259259265</v>
      </c>
      <c r="BE428" s="59">
        <f t="shared" si="365"/>
        <v>0.40537037037037044</v>
      </c>
      <c r="BF428" s="59">
        <f t="shared" si="366"/>
        <v>0.41578703703703712</v>
      </c>
      <c r="BG428" s="59">
        <f t="shared" si="367"/>
        <v>0.41166666666666657</v>
      </c>
      <c r="BH428" s="59">
        <f t="shared" si="368"/>
        <v>0.41097222222222213</v>
      </c>
      <c r="BI428" s="31">
        <f t="shared" si="369"/>
        <v>4.3900000000000006</v>
      </c>
      <c r="BJ428" s="61">
        <f t="shared" si="370"/>
        <v>8.7800000000000017E-2</v>
      </c>
      <c r="BK428" s="61">
        <f t="shared" si="371"/>
        <v>7.3166666666666672E-2</v>
      </c>
      <c r="BL428" s="61">
        <f t="shared" si="372"/>
        <v>6.2714285714285722E-2</v>
      </c>
      <c r="BM428" s="61">
        <f t="shared" si="373"/>
        <v>5.4875000000000007E-2</v>
      </c>
      <c r="BN428" s="62">
        <f t="shared" si="374"/>
        <v>0</v>
      </c>
      <c r="BO428" s="62">
        <f t="shared" si="375"/>
        <v>5</v>
      </c>
      <c r="BP428" s="62">
        <f t="shared" si="376"/>
        <v>16</v>
      </c>
      <c r="BQ428" s="62">
        <f t="shared" si="377"/>
        <v>0</v>
      </c>
      <c r="BR428" s="62">
        <f t="shared" si="378"/>
        <v>4</v>
      </c>
      <c r="BS428" s="62">
        <f t="shared" si="379"/>
        <v>23</v>
      </c>
      <c r="BT428" s="62">
        <f t="shared" si="380"/>
        <v>0</v>
      </c>
      <c r="BU428" s="62">
        <f t="shared" si="381"/>
        <v>3</v>
      </c>
      <c r="BV428" s="62">
        <f t="shared" si="382"/>
        <v>46</v>
      </c>
      <c r="BW428" s="62">
        <f t="shared" si="383"/>
        <v>0</v>
      </c>
      <c r="BX428" s="62">
        <f t="shared" si="384"/>
        <v>3</v>
      </c>
      <c r="BY428" s="62">
        <f t="shared" si="385"/>
        <v>18</v>
      </c>
      <c r="BZ428" s="63">
        <f t="shared" si="386"/>
        <v>0.3802430555555556</v>
      </c>
      <c r="CA428" s="63">
        <f t="shared" si="387"/>
        <v>0.38579861111111119</v>
      </c>
      <c r="CB428" s="63">
        <f t="shared" si="388"/>
        <v>0.37355324074074087</v>
      </c>
      <c r="CC428" s="63">
        <f t="shared" si="389"/>
        <v>0.41938657407407415</v>
      </c>
      <c r="CD428" s="63">
        <f t="shared" si="390"/>
        <v>0.40798611111111116</v>
      </c>
      <c r="CE428" s="63">
        <f t="shared" si="391"/>
        <v>0.41840277777777785</v>
      </c>
      <c r="CF428" s="63">
        <f t="shared" si="392"/>
        <v>0.41395833333333326</v>
      </c>
      <c r="CG428" s="63">
        <f t="shared" si="393"/>
        <v>0.41326388888888882</v>
      </c>
      <c r="CH428" s="36"/>
      <c r="CI428" s="36"/>
      <c r="CJ428" s="36"/>
      <c r="CK428" s="36"/>
      <c r="CL428" s="60">
        <v>60</v>
      </c>
    </row>
    <row r="429" spans="1:90" ht="28.5" customHeight="1" x14ac:dyDescent="0.25">
      <c r="A429" s="37">
        <v>19</v>
      </c>
      <c r="C429" s="37"/>
      <c r="D429" s="37"/>
      <c r="E429" s="37"/>
      <c r="F429" s="83"/>
      <c r="G429" s="44"/>
      <c r="H429" s="44">
        <f t="shared" si="347"/>
        <v>123.43</v>
      </c>
      <c r="I429" s="83">
        <v>123.36</v>
      </c>
      <c r="J429" s="43">
        <f t="shared" si="396"/>
        <v>-5.6744487678345808E-4</v>
      </c>
      <c r="K429" s="44">
        <f t="shared" si="397"/>
        <v>-7.000000000000739E-2</v>
      </c>
      <c r="L429" s="76" t="s">
        <v>349</v>
      </c>
      <c r="M429" s="122">
        <v>100</v>
      </c>
      <c r="N429" s="46">
        <f t="shared" si="353"/>
        <v>123.43</v>
      </c>
      <c r="O429" s="46">
        <v>-0.02</v>
      </c>
      <c r="P429" s="78">
        <v>123.43</v>
      </c>
      <c r="Q429" s="46">
        <v>-0.02</v>
      </c>
      <c r="R429" s="78">
        <v>123.45</v>
      </c>
      <c r="S429" s="46">
        <v>-0.02</v>
      </c>
      <c r="T429" s="78">
        <v>123.47</v>
      </c>
      <c r="U429" s="47" t="str">
        <f t="shared" si="394"/>
        <v/>
      </c>
      <c r="V429" s="47" t="str">
        <f t="shared" si="395"/>
        <v/>
      </c>
      <c r="W429" s="47"/>
      <c r="X429" s="47"/>
      <c r="Y429" s="47"/>
      <c r="Z429" s="47"/>
      <c r="AA429" s="47"/>
      <c r="AB429" s="47"/>
      <c r="AC429" s="47"/>
      <c r="AD429" s="47"/>
      <c r="AE429" s="51">
        <f t="shared" si="348"/>
        <v>19</v>
      </c>
      <c r="AF429" s="51" t="str">
        <f t="shared" si="349"/>
        <v/>
      </c>
      <c r="AG429" s="51" t="str">
        <f t="shared" si="350"/>
        <v/>
      </c>
      <c r="AH429" s="51" t="str">
        <f t="shared" si="351"/>
        <v/>
      </c>
      <c r="AI429" s="52">
        <f t="shared" si="352"/>
        <v>123.43</v>
      </c>
      <c r="AJ429" s="51"/>
      <c r="AK429" s="53"/>
      <c r="AL429" s="52"/>
      <c r="AM429" s="53">
        <f t="shared" si="354"/>
        <v>50</v>
      </c>
      <c r="AN429" s="53">
        <f>IF(AJ429&lt;&gt;"",IF(AJ429="o",VLOOKUP(AM429,OpenSect!$A$1:$D$11,2),IF(AJ429="u",VLOOKUP(AM429,UpHill!$A$1:$D$35,2),IF(AJ429="d",VLOOKUP(AM429,DownHill!$A$1:$D$29,2),IF(AJ429="f",VLOOKUP(AM429,FlatUnd!$A$2:$D$30,2),IF(AJ429="t",VLOOKUP(AM429,TimeAdd!$A$1:$D$176,2),IF(AJ429="l",VLOOKUP(AM429,SLimit!$A$1:$D$8,2),AN428)))))),AN428)</f>
        <v>60</v>
      </c>
      <c r="AO429" s="53">
        <f>IF(AJ429&lt;&gt;"",IF(AJ429="o",VLOOKUP(AM429,OpenSect!$A$1:$D$11,3),IF(AJ429="u",VLOOKUP(AM429,UpHill!$A$1:$D$35,3),IF(AJ429="d",VLOOKUP(AM429,DownHill!$A$3:$D$29,3),IF(AJ429="f",VLOOKUP(AM429,FlatUnd!$A$2:$D$30,3),IF(AJ429="t",VLOOKUP(AM429,TimeAdd!$A$1:$D$18,3),IF(AJ429="l",VLOOKUP(AM429,SLimit!$A$1:$D$8,3),AO428)))))),AO428)</f>
        <v>70</v>
      </c>
      <c r="AP429" s="53">
        <f>IF(AJ429&lt;&gt;"",IF(AJ429="o",VLOOKUP(AM429,OpenSect!$A$1:$D$11,4),IF(AJ429="u",VLOOKUP(AM429,UpHill!$A$1:$D$35,4),IF(AJ429="d",VLOOKUP(AM429,DownHill!$A$1:$D$29,4),IF(AJ429="f",VLOOKUP(AM429,FlatUnd!$A$2:$D$30,4),IF(AJ429="t",VLOOKUP(AM429,TimeAdd!$A$1:$D$18,4),IF(AJ429="l",VLOOKUP(AM429,SLimit!$A$1:$D$8,4),AP428)))))),AP428)</f>
        <v>80</v>
      </c>
      <c r="AQ429" s="53">
        <f t="shared" si="355"/>
        <v>100</v>
      </c>
      <c r="AR429" s="54" t="str">
        <f t="shared" si="356"/>
        <v>Overhead power lines.</v>
      </c>
      <c r="AS429" s="55"/>
      <c r="AT429" s="55"/>
      <c r="AU429" s="56">
        <f>IF(GroupStTimes!$A$8=0,MIN(CB429,CD429,CF429),MIN(BZ429,CB429,CD429,CF429))</f>
        <v>0.3740277777777779</v>
      </c>
      <c r="AV429" s="56">
        <f>IF(GroupStTimes!$A$8=0,MAX(CC429,CE429,CG429),MAX(CA429,CC429,CE429,CG429))</f>
        <v>0.41986111111111118</v>
      </c>
      <c r="AW429" s="57" t="str">
        <f t="shared" si="357"/>
        <v/>
      </c>
      <c r="AX429" s="58" t="str">
        <f t="shared" si="358"/>
        <v/>
      </c>
      <c r="AY429" s="58" t="str">
        <f t="shared" si="359"/>
        <v/>
      </c>
      <c r="AZ429" s="31">
        <f t="shared" si="360"/>
        <v>118.36</v>
      </c>
      <c r="BA429" s="59">
        <f t="shared" si="361"/>
        <v>0.37658564814814821</v>
      </c>
      <c r="BB429" s="59">
        <f t="shared" si="362"/>
        <v>0.3821412037037038</v>
      </c>
      <c r="BC429" s="59">
        <f t="shared" si="363"/>
        <v>0.37050925925925937</v>
      </c>
      <c r="BD429" s="59">
        <f t="shared" si="364"/>
        <v>0.41634259259259265</v>
      </c>
      <c r="BE429" s="59">
        <f t="shared" si="365"/>
        <v>0.40537037037037044</v>
      </c>
      <c r="BF429" s="59">
        <f t="shared" si="366"/>
        <v>0.41578703703703712</v>
      </c>
      <c r="BG429" s="59">
        <f t="shared" si="367"/>
        <v>0.41166666666666657</v>
      </c>
      <c r="BH429" s="59">
        <f t="shared" si="368"/>
        <v>0.41097222222222213</v>
      </c>
      <c r="BI429" s="31">
        <f t="shared" si="369"/>
        <v>5.0700000000000074</v>
      </c>
      <c r="BJ429" s="61">
        <f t="shared" si="370"/>
        <v>0.10140000000000014</v>
      </c>
      <c r="BK429" s="61">
        <f t="shared" si="371"/>
        <v>8.4500000000000117E-2</v>
      </c>
      <c r="BL429" s="61">
        <f t="shared" si="372"/>
        <v>7.2428571428571537E-2</v>
      </c>
      <c r="BM429" s="61">
        <f t="shared" si="373"/>
        <v>6.3375000000000098E-2</v>
      </c>
      <c r="BN429" s="62">
        <f t="shared" si="374"/>
        <v>0</v>
      </c>
      <c r="BO429" s="62">
        <f t="shared" si="375"/>
        <v>6</v>
      </c>
      <c r="BP429" s="62">
        <f t="shared" si="376"/>
        <v>5</v>
      </c>
      <c r="BQ429" s="62">
        <f t="shared" si="377"/>
        <v>0</v>
      </c>
      <c r="BR429" s="62">
        <f t="shared" si="378"/>
        <v>5</v>
      </c>
      <c r="BS429" s="62">
        <f t="shared" si="379"/>
        <v>4</v>
      </c>
      <c r="BT429" s="62">
        <f t="shared" si="380"/>
        <v>0</v>
      </c>
      <c r="BU429" s="62">
        <f t="shared" si="381"/>
        <v>4</v>
      </c>
      <c r="BV429" s="62">
        <f t="shared" si="382"/>
        <v>21</v>
      </c>
      <c r="BW429" s="62">
        <f t="shared" si="383"/>
        <v>0</v>
      </c>
      <c r="BX429" s="62">
        <f t="shared" si="384"/>
        <v>3</v>
      </c>
      <c r="BY429" s="62">
        <f t="shared" si="385"/>
        <v>48</v>
      </c>
      <c r="BZ429" s="63">
        <f t="shared" si="386"/>
        <v>0.38081018518518522</v>
      </c>
      <c r="CA429" s="63">
        <f t="shared" si="387"/>
        <v>0.38636574074074082</v>
      </c>
      <c r="CB429" s="63">
        <f t="shared" si="388"/>
        <v>0.3740277777777779</v>
      </c>
      <c r="CC429" s="63">
        <f t="shared" si="389"/>
        <v>0.41986111111111118</v>
      </c>
      <c r="CD429" s="63">
        <f t="shared" si="390"/>
        <v>0.40839120370370374</v>
      </c>
      <c r="CE429" s="63">
        <f t="shared" si="391"/>
        <v>0.41880787037037043</v>
      </c>
      <c r="CF429" s="63">
        <f t="shared" si="392"/>
        <v>0.41430555555555548</v>
      </c>
      <c r="CG429" s="63">
        <f t="shared" si="393"/>
        <v>0.41361111111111104</v>
      </c>
      <c r="CH429" s="36"/>
      <c r="CI429" s="36"/>
      <c r="CJ429" s="36"/>
      <c r="CK429" s="36"/>
      <c r="CL429" s="60">
        <v>60</v>
      </c>
    </row>
    <row r="430" spans="1:90" ht="28.5" customHeight="1" x14ac:dyDescent="0.25">
      <c r="A430" s="37">
        <v>19</v>
      </c>
      <c r="C430" s="37"/>
      <c r="D430" s="37"/>
      <c r="E430" s="37"/>
      <c r="F430" s="83"/>
      <c r="G430" s="44">
        <v>123.55</v>
      </c>
      <c r="H430" s="44">
        <f t="shared" si="347"/>
        <v>123.53</v>
      </c>
      <c r="I430" s="83">
        <v>123.49</v>
      </c>
      <c r="J430" s="43">
        <f t="shared" si="396"/>
        <v>-4.5887656220480988E-4</v>
      </c>
      <c r="K430" s="44">
        <f t="shared" si="397"/>
        <v>-5.6666666666671972E-2</v>
      </c>
      <c r="L430" s="76" t="s">
        <v>1137</v>
      </c>
      <c r="M430" s="122">
        <v>100</v>
      </c>
      <c r="N430" s="46">
        <f t="shared" si="353"/>
        <v>123.54666666666667</v>
      </c>
      <c r="O430" s="46">
        <v>-0.02</v>
      </c>
      <c r="P430" s="78">
        <v>123.56</v>
      </c>
      <c r="Q430" s="46">
        <v>-0.02</v>
      </c>
      <c r="R430" s="78">
        <v>123.55</v>
      </c>
      <c r="S430" s="46">
        <v>-0.02</v>
      </c>
      <c r="T430" s="78">
        <v>123.59</v>
      </c>
      <c r="U430" s="47" t="str">
        <f t="shared" si="394"/>
        <v/>
      </c>
      <c r="V430" s="47" t="str">
        <f t="shared" si="395"/>
        <v/>
      </c>
      <c r="W430" s="47"/>
      <c r="X430" s="47"/>
      <c r="Y430" s="47"/>
      <c r="Z430" s="47"/>
      <c r="AA430" s="47"/>
      <c r="AB430" s="47"/>
      <c r="AC430" s="47"/>
      <c r="AD430" s="47"/>
      <c r="AE430" s="51">
        <f t="shared" si="348"/>
        <v>19</v>
      </c>
      <c r="AF430" s="51" t="str">
        <f t="shared" si="349"/>
        <v/>
      </c>
      <c r="AG430" s="51" t="str">
        <f t="shared" si="350"/>
        <v/>
      </c>
      <c r="AH430" s="51" t="str">
        <f t="shared" si="351"/>
        <v/>
      </c>
      <c r="AI430" s="52">
        <f t="shared" si="352"/>
        <v>123.53</v>
      </c>
      <c r="AJ430" s="51"/>
      <c r="AK430" s="53"/>
      <c r="AL430" s="52"/>
      <c r="AM430" s="53">
        <f t="shared" si="354"/>
        <v>50</v>
      </c>
      <c r="AN430" s="53">
        <f>IF(AJ430&lt;&gt;"",IF(AJ430="o",VLOOKUP(AM430,OpenSect!$A$1:$D$11,2),IF(AJ430="u",VLOOKUP(AM430,UpHill!$A$1:$D$35,2),IF(AJ430="d",VLOOKUP(AM430,DownHill!$A$1:$D$29,2),IF(AJ430="f",VLOOKUP(AM430,FlatUnd!$A$2:$D$30,2),IF(AJ430="t",VLOOKUP(AM430,TimeAdd!$A$1:$D$176,2),IF(AJ430="l",VLOOKUP(AM430,SLimit!$A$1:$D$8,2),AN429)))))),AN429)</f>
        <v>60</v>
      </c>
      <c r="AO430" s="53">
        <f>IF(AJ430&lt;&gt;"",IF(AJ430="o",VLOOKUP(AM430,OpenSect!$A$1:$D$11,3),IF(AJ430="u",VLOOKUP(AM430,UpHill!$A$1:$D$35,3),IF(AJ430="d",VLOOKUP(AM430,DownHill!$A$3:$D$29,3),IF(AJ430="f",VLOOKUP(AM430,FlatUnd!$A$2:$D$30,3),IF(AJ430="t",VLOOKUP(AM430,TimeAdd!$A$1:$D$18,3),IF(AJ430="l",VLOOKUP(AM430,SLimit!$A$1:$D$8,3),AO429)))))),AO429)</f>
        <v>70</v>
      </c>
      <c r="AP430" s="53">
        <f>IF(AJ430&lt;&gt;"",IF(AJ430="o",VLOOKUP(AM430,OpenSect!$A$1:$D$11,4),IF(AJ430="u",VLOOKUP(AM430,UpHill!$A$1:$D$35,4),IF(AJ430="d",VLOOKUP(AM430,DownHill!$A$1:$D$29,4),IF(AJ430="f",VLOOKUP(AM430,FlatUnd!$A$2:$D$30,4),IF(AJ430="t",VLOOKUP(AM430,TimeAdd!$A$1:$D$18,4),IF(AJ430="l",VLOOKUP(AM430,SLimit!$A$1:$D$8,4),AP429)))))),AP429)</f>
        <v>80</v>
      </c>
      <c r="AQ430" s="53">
        <f t="shared" si="355"/>
        <v>100</v>
      </c>
      <c r="AR430" s="54" t="str">
        <f t="shared" si="356"/>
        <v>72,0 km plate.</v>
      </c>
      <c r="AS430" s="55"/>
      <c r="AT430" s="55"/>
      <c r="AU430" s="56">
        <f>IF(GroupStTimes!$A$8=0,MIN(CB430,CD430,CF430),MIN(BZ430,CB430,CD430,CF430))</f>
        <v>0.37409722222222236</v>
      </c>
      <c r="AV430" s="56">
        <f>IF(GroupStTimes!$A$8=0,MAX(CC430,CE430,CG430),MAX(CA430,CC430,CE430,CG430))</f>
        <v>0.41993055555555564</v>
      </c>
      <c r="AW430" s="57" t="str">
        <f t="shared" si="357"/>
        <v/>
      </c>
      <c r="AX430" s="58" t="str">
        <f t="shared" si="358"/>
        <v/>
      </c>
      <c r="AY430" s="58" t="str">
        <f t="shared" si="359"/>
        <v/>
      </c>
      <c r="AZ430" s="31">
        <f t="shared" si="360"/>
        <v>118.36</v>
      </c>
      <c r="BA430" s="59">
        <f t="shared" si="361"/>
        <v>0.37658564814814821</v>
      </c>
      <c r="BB430" s="59">
        <f t="shared" si="362"/>
        <v>0.3821412037037038</v>
      </c>
      <c r="BC430" s="59">
        <f t="shared" si="363"/>
        <v>0.37050925925925937</v>
      </c>
      <c r="BD430" s="59">
        <f t="shared" si="364"/>
        <v>0.41634259259259265</v>
      </c>
      <c r="BE430" s="59">
        <f t="shared" si="365"/>
        <v>0.40537037037037044</v>
      </c>
      <c r="BF430" s="59">
        <f t="shared" si="366"/>
        <v>0.41578703703703712</v>
      </c>
      <c r="BG430" s="59">
        <f t="shared" si="367"/>
        <v>0.41166666666666657</v>
      </c>
      <c r="BH430" s="59">
        <f t="shared" si="368"/>
        <v>0.41097222222222213</v>
      </c>
      <c r="BI430" s="31">
        <f t="shared" si="369"/>
        <v>5.1700000000000017</v>
      </c>
      <c r="BJ430" s="61">
        <f t="shared" si="370"/>
        <v>0.10340000000000003</v>
      </c>
      <c r="BK430" s="61">
        <f t="shared" si="371"/>
        <v>8.6166666666666697E-2</v>
      </c>
      <c r="BL430" s="61">
        <f t="shared" si="372"/>
        <v>7.3857142857142885E-2</v>
      </c>
      <c r="BM430" s="61">
        <f t="shared" si="373"/>
        <v>6.4625000000000016E-2</v>
      </c>
      <c r="BN430" s="62">
        <f t="shared" si="374"/>
        <v>0</v>
      </c>
      <c r="BO430" s="62">
        <f t="shared" si="375"/>
        <v>6</v>
      </c>
      <c r="BP430" s="62">
        <f t="shared" si="376"/>
        <v>12</v>
      </c>
      <c r="BQ430" s="62">
        <f t="shared" si="377"/>
        <v>0</v>
      </c>
      <c r="BR430" s="62">
        <f t="shared" si="378"/>
        <v>5</v>
      </c>
      <c r="BS430" s="62">
        <f t="shared" si="379"/>
        <v>10</v>
      </c>
      <c r="BT430" s="62">
        <f t="shared" si="380"/>
        <v>0</v>
      </c>
      <c r="BU430" s="62">
        <f t="shared" si="381"/>
        <v>4</v>
      </c>
      <c r="BV430" s="62">
        <f t="shared" si="382"/>
        <v>26</v>
      </c>
      <c r="BW430" s="62">
        <f t="shared" si="383"/>
        <v>0</v>
      </c>
      <c r="BX430" s="62">
        <f t="shared" si="384"/>
        <v>3</v>
      </c>
      <c r="BY430" s="62">
        <f t="shared" si="385"/>
        <v>53</v>
      </c>
      <c r="BZ430" s="63">
        <f t="shared" si="386"/>
        <v>0.38089120370370377</v>
      </c>
      <c r="CA430" s="63">
        <f t="shared" si="387"/>
        <v>0.38644675925925936</v>
      </c>
      <c r="CB430" s="63">
        <f t="shared" si="388"/>
        <v>0.37409722222222236</v>
      </c>
      <c r="CC430" s="63">
        <f t="shared" si="389"/>
        <v>0.41993055555555564</v>
      </c>
      <c r="CD430" s="63">
        <f t="shared" si="390"/>
        <v>0.40844907407407416</v>
      </c>
      <c r="CE430" s="63">
        <f t="shared" si="391"/>
        <v>0.41886574074074084</v>
      </c>
      <c r="CF430" s="63">
        <f t="shared" si="392"/>
        <v>0.41436342592592584</v>
      </c>
      <c r="CG430" s="63">
        <f t="shared" si="393"/>
        <v>0.4136689814814814</v>
      </c>
      <c r="CH430" s="36"/>
      <c r="CI430" s="36"/>
      <c r="CJ430" s="36"/>
      <c r="CK430" s="36"/>
      <c r="CL430" s="60">
        <v>60</v>
      </c>
    </row>
    <row r="431" spans="1:90" ht="60.75" x14ac:dyDescent="0.25">
      <c r="A431" s="37">
        <v>19</v>
      </c>
      <c r="C431" s="37" t="s">
        <v>58</v>
      </c>
      <c r="D431" s="37"/>
      <c r="E431" s="37"/>
      <c r="F431" s="83"/>
      <c r="G431" s="44">
        <v>123.62</v>
      </c>
      <c r="H431" s="44">
        <f t="shared" si="347"/>
        <v>123.6</v>
      </c>
      <c r="I431" s="83">
        <v>123.55</v>
      </c>
      <c r="J431" s="43">
        <f t="shared" si="396"/>
        <v>-4.8563334682328197E-4</v>
      </c>
      <c r="K431" s="44">
        <f t="shared" si="397"/>
        <v>-6.0000000000016485E-2</v>
      </c>
      <c r="L431" s="76" t="s">
        <v>1138</v>
      </c>
      <c r="M431" s="122">
        <v>100</v>
      </c>
      <c r="N431" s="46">
        <f t="shared" si="353"/>
        <v>123.61000000000001</v>
      </c>
      <c r="O431" s="46">
        <v>-0.02</v>
      </c>
      <c r="P431" s="78">
        <v>123.62</v>
      </c>
      <c r="Q431" s="46">
        <v>-0.02</v>
      </c>
      <c r="R431" s="78">
        <v>123.62</v>
      </c>
      <c r="S431" s="46">
        <v>-0.02</v>
      </c>
      <c r="T431" s="78">
        <v>123.65</v>
      </c>
      <c r="U431" s="47">
        <f t="shared" si="394"/>
        <v>26.99991</v>
      </c>
      <c r="V431" s="47">
        <f t="shared" si="395"/>
        <v>29.319859999999998</v>
      </c>
      <c r="W431" s="47">
        <v>26.9999</v>
      </c>
      <c r="X431" s="47">
        <v>29.319849999999999</v>
      </c>
      <c r="Y431" s="47">
        <v>26.999939999999999</v>
      </c>
      <c r="Z431" s="47">
        <v>29.319859999999998</v>
      </c>
      <c r="AA431" s="47">
        <v>26.999919999999999</v>
      </c>
      <c r="AB431" s="47">
        <v>29.319890000000001</v>
      </c>
      <c r="AC431" s="47">
        <v>26.999880000000001</v>
      </c>
      <c r="AD431" s="47">
        <v>29.319839999999999</v>
      </c>
      <c r="AE431" s="51">
        <f t="shared" si="348"/>
        <v>19</v>
      </c>
      <c r="AF431" s="51" t="str">
        <f t="shared" si="349"/>
        <v/>
      </c>
      <c r="AG431" s="51" t="str">
        <f t="shared" si="350"/>
        <v>m</v>
      </c>
      <c r="AH431" s="51" t="str">
        <f t="shared" si="351"/>
        <v/>
      </c>
      <c r="AI431" s="52">
        <f t="shared" si="352"/>
        <v>123.6</v>
      </c>
      <c r="AJ431" s="51" t="s">
        <v>58</v>
      </c>
      <c r="AK431" s="53"/>
      <c r="AL431" s="52"/>
      <c r="AM431" s="53">
        <f t="shared" si="354"/>
        <v>50</v>
      </c>
      <c r="AN431" s="53">
        <f>IF(AJ431&lt;&gt;"",IF(AJ431="o",VLOOKUP(AM431,OpenSect!$A$1:$D$11,2),IF(AJ431="u",VLOOKUP(AM431,UpHill!$A$1:$D$35,2),IF(AJ431="d",VLOOKUP(AM431,DownHill!$A$1:$D$29,2),IF(AJ431="f",VLOOKUP(AM431,FlatUnd!$A$2:$D$30,2),IF(AJ431="t",VLOOKUP(AM431,TimeAdd!$A$1:$D$176,2),IF(AJ431="l",VLOOKUP(AM431,SLimit!$A$1:$D$8,2),AN430)))))),AN430)</f>
        <v>60</v>
      </c>
      <c r="AO431" s="53">
        <f>IF(AJ431&lt;&gt;"",IF(AJ431="o",VLOOKUP(AM431,OpenSect!$A$1:$D$11,3),IF(AJ431="u",VLOOKUP(AM431,UpHill!$A$1:$D$35,3),IF(AJ431="d",VLOOKUP(AM431,DownHill!$A$3:$D$29,3),IF(AJ431="f",VLOOKUP(AM431,FlatUnd!$A$2:$D$30,3),IF(AJ431="t",VLOOKUP(AM431,TimeAdd!$A$1:$D$18,3),IF(AJ431="l",VLOOKUP(AM431,SLimit!$A$1:$D$8,3),AO430)))))),AO430)</f>
        <v>70</v>
      </c>
      <c r="AP431" s="53">
        <f>IF(AJ431&lt;&gt;"",IF(AJ431="o",VLOOKUP(AM431,OpenSect!$A$1:$D$11,4),IF(AJ431="u",VLOOKUP(AM431,UpHill!$A$1:$D$35,4),IF(AJ431="d",VLOOKUP(AM431,DownHill!$A$1:$D$29,4),IF(AJ431="f",VLOOKUP(AM431,FlatUnd!$A$2:$D$30,4),IF(AJ431="t",VLOOKUP(AM431,TimeAdd!$A$1:$D$18,4),IF(AJ431="l",VLOOKUP(AM431,SLimit!$A$1:$D$8,4),AP430)))))),AP430)</f>
        <v>80</v>
      </c>
      <c r="AQ431" s="53">
        <f t="shared" si="355"/>
        <v>100</v>
      </c>
      <c r="AR431" s="54" t="str">
        <f t="shared" si="356"/>
        <v>Control @ Coenie and Eveleen Scheepers.  Darling 2km.  Dot on fence post line on road.</v>
      </c>
      <c r="AS431" s="55"/>
      <c r="AT431" s="55"/>
      <c r="AU431" s="56">
        <f>IF(GroupStTimes!$A$8=0,MIN(CB431,CD431,CF431),MIN(BZ431,CB431,CD431,CF431))</f>
        <v>0.37414351851851863</v>
      </c>
      <c r="AV431" s="56">
        <f>IF(GroupStTimes!$A$8=0,MAX(CC431,CE431,CG431),MAX(CA431,CC431,CE431,CG431))</f>
        <v>0.41997685185185191</v>
      </c>
      <c r="AW431" s="57" t="str">
        <f t="shared" si="357"/>
        <v>26.99991  29.31986</v>
      </c>
      <c r="AX431" s="58">
        <f t="shared" si="358"/>
        <v>26.9999</v>
      </c>
      <c r="AY431" s="58">
        <f t="shared" si="359"/>
        <v>29.319849999999999</v>
      </c>
      <c r="AZ431" s="31">
        <f t="shared" si="360"/>
        <v>118.36</v>
      </c>
      <c r="BA431" s="59">
        <f t="shared" si="361"/>
        <v>0.37658564814814821</v>
      </c>
      <c r="BB431" s="59">
        <f t="shared" si="362"/>
        <v>0.3821412037037038</v>
      </c>
      <c r="BC431" s="59">
        <f t="shared" si="363"/>
        <v>0.37050925925925937</v>
      </c>
      <c r="BD431" s="59">
        <f t="shared" si="364"/>
        <v>0.41634259259259265</v>
      </c>
      <c r="BE431" s="59">
        <f t="shared" si="365"/>
        <v>0.40537037037037044</v>
      </c>
      <c r="BF431" s="59">
        <f t="shared" si="366"/>
        <v>0.41578703703703712</v>
      </c>
      <c r="BG431" s="59">
        <f t="shared" si="367"/>
        <v>0.41166666666666657</v>
      </c>
      <c r="BH431" s="59">
        <f t="shared" si="368"/>
        <v>0.41097222222222213</v>
      </c>
      <c r="BI431" s="31">
        <f t="shared" si="369"/>
        <v>5.2399999999999949</v>
      </c>
      <c r="BJ431" s="61">
        <f t="shared" si="370"/>
        <v>0.10479999999999989</v>
      </c>
      <c r="BK431" s="61">
        <f t="shared" si="371"/>
        <v>8.7333333333333249E-2</v>
      </c>
      <c r="BL431" s="61">
        <f t="shared" si="372"/>
        <v>7.4857142857142789E-2</v>
      </c>
      <c r="BM431" s="61">
        <f t="shared" si="373"/>
        <v>6.5499999999999933E-2</v>
      </c>
      <c r="BN431" s="62">
        <f t="shared" si="374"/>
        <v>0</v>
      </c>
      <c r="BO431" s="62">
        <f t="shared" si="375"/>
        <v>6</v>
      </c>
      <c r="BP431" s="62">
        <f t="shared" si="376"/>
        <v>17</v>
      </c>
      <c r="BQ431" s="62">
        <f t="shared" si="377"/>
        <v>0</v>
      </c>
      <c r="BR431" s="62">
        <f t="shared" si="378"/>
        <v>5</v>
      </c>
      <c r="BS431" s="62">
        <f t="shared" si="379"/>
        <v>14</v>
      </c>
      <c r="BT431" s="62">
        <f t="shared" si="380"/>
        <v>0</v>
      </c>
      <c r="BU431" s="62">
        <f t="shared" si="381"/>
        <v>4</v>
      </c>
      <c r="BV431" s="62">
        <f t="shared" si="382"/>
        <v>29</v>
      </c>
      <c r="BW431" s="62">
        <f t="shared" si="383"/>
        <v>0</v>
      </c>
      <c r="BX431" s="62">
        <f t="shared" si="384"/>
        <v>3</v>
      </c>
      <c r="BY431" s="62">
        <f t="shared" si="385"/>
        <v>56</v>
      </c>
      <c r="BZ431" s="63">
        <f t="shared" si="386"/>
        <v>0.38094907407407413</v>
      </c>
      <c r="CA431" s="63">
        <f t="shared" si="387"/>
        <v>0.38650462962962973</v>
      </c>
      <c r="CB431" s="63">
        <f t="shared" si="388"/>
        <v>0.37414351851851863</v>
      </c>
      <c r="CC431" s="63">
        <f t="shared" si="389"/>
        <v>0.41997685185185191</v>
      </c>
      <c r="CD431" s="63">
        <f t="shared" si="390"/>
        <v>0.40848379629629639</v>
      </c>
      <c r="CE431" s="63">
        <f t="shared" si="391"/>
        <v>0.41890046296296307</v>
      </c>
      <c r="CF431" s="63">
        <f t="shared" si="392"/>
        <v>0.41439814814814807</v>
      </c>
      <c r="CG431" s="63">
        <f t="shared" si="393"/>
        <v>0.41370370370370363</v>
      </c>
      <c r="CH431" s="36"/>
      <c r="CI431" s="36"/>
      <c r="CJ431" s="36"/>
      <c r="CK431" s="36"/>
      <c r="CL431" s="60">
        <v>60</v>
      </c>
    </row>
    <row r="432" spans="1:90" ht="28.5" customHeight="1" x14ac:dyDescent="0.25">
      <c r="A432" s="37">
        <v>19</v>
      </c>
      <c r="C432" s="37"/>
      <c r="D432" s="37"/>
      <c r="E432" s="37"/>
      <c r="F432" s="83"/>
      <c r="G432" s="44">
        <v>123.87</v>
      </c>
      <c r="H432" s="44">
        <f t="shared" si="347"/>
        <v>123.85</v>
      </c>
      <c r="I432" s="83">
        <v>123.81</v>
      </c>
      <c r="J432" s="43">
        <f t="shared" si="396"/>
        <v>-4.5769054734409151E-4</v>
      </c>
      <c r="K432" s="44">
        <f t="shared" si="397"/>
        <v>-5.6666666666671972E-2</v>
      </c>
      <c r="L432" s="76" t="s">
        <v>1693</v>
      </c>
      <c r="M432" s="122">
        <v>100</v>
      </c>
      <c r="N432" s="46">
        <f t="shared" si="353"/>
        <v>123.86666666666667</v>
      </c>
      <c r="O432" s="46">
        <v>-0.02</v>
      </c>
      <c r="P432" s="78">
        <v>123.88000000000001</v>
      </c>
      <c r="Q432" s="46">
        <v>-0.02</v>
      </c>
      <c r="R432" s="78">
        <v>123.87</v>
      </c>
      <c r="S432" s="46">
        <v>-0.02</v>
      </c>
      <c r="T432" s="78">
        <v>123.91</v>
      </c>
      <c r="U432" s="47" t="str">
        <f t="shared" si="394"/>
        <v/>
      </c>
      <c r="V432" s="47" t="str">
        <f t="shared" si="395"/>
        <v/>
      </c>
      <c r="W432" s="47"/>
      <c r="X432" s="47"/>
      <c r="Y432" s="47"/>
      <c r="Z432" s="47"/>
      <c r="AA432" s="47"/>
      <c r="AB432" s="47"/>
      <c r="AC432" s="47"/>
      <c r="AD432" s="47"/>
      <c r="AE432" s="51">
        <f t="shared" si="348"/>
        <v>19</v>
      </c>
      <c r="AF432" s="51" t="str">
        <f t="shared" si="349"/>
        <v/>
      </c>
      <c r="AG432" s="51" t="str">
        <f t="shared" si="350"/>
        <v/>
      </c>
      <c r="AH432" s="51" t="str">
        <f t="shared" si="351"/>
        <v/>
      </c>
      <c r="AI432" s="52">
        <f t="shared" si="352"/>
        <v>123.85</v>
      </c>
      <c r="AJ432" s="51"/>
      <c r="AK432" s="53"/>
      <c r="AL432" s="52"/>
      <c r="AM432" s="53">
        <f t="shared" si="354"/>
        <v>50</v>
      </c>
      <c r="AN432" s="53">
        <f>IF(AJ432&lt;&gt;"",IF(AJ432="o",VLOOKUP(AM432,OpenSect!$A$1:$D$11,2),IF(AJ432="u",VLOOKUP(AM432,UpHill!$A$1:$D$35,2),IF(AJ432="d",VLOOKUP(AM432,DownHill!$A$1:$D$29,2),IF(AJ432="f",VLOOKUP(AM432,FlatUnd!$A$2:$D$30,2),IF(AJ432="t",VLOOKUP(AM432,TimeAdd!$A$1:$D$176,2),IF(AJ432="l",VLOOKUP(AM432,SLimit!$A$1:$D$8,2),AN431)))))),AN431)</f>
        <v>60</v>
      </c>
      <c r="AO432" s="53">
        <f>IF(AJ432&lt;&gt;"",IF(AJ432="o",VLOOKUP(AM432,OpenSect!$A$1:$D$11,3),IF(AJ432="u",VLOOKUP(AM432,UpHill!$A$1:$D$35,3),IF(AJ432="d",VLOOKUP(AM432,DownHill!$A$3:$D$29,3),IF(AJ432="f",VLOOKUP(AM432,FlatUnd!$A$2:$D$30,3),IF(AJ432="t",VLOOKUP(AM432,TimeAdd!$A$1:$D$18,3),IF(AJ432="l",VLOOKUP(AM432,SLimit!$A$1:$D$8,3),AO431)))))),AO431)</f>
        <v>70</v>
      </c>
      <c r="AP432" s="53">
        <f>IF(AJ432&lt;&gt;"",IF(AJ432="o",VLOOKUP(AM432,OpenSect!$A$1:$D$11,4),IF(AJ432="u",VLOOKUP(AM432,UpHill!$A$1:$D$35,4),IF(AJ432="d",VLOOKUP(AM432,DownHill!$A$1:$D$29,4),IF(AJ432="f",VLOOKUP(AM432,FlatUnd!$A$2:$D$30,4),IF(AJ432="t",VLOOKUP(AM432,TimeAdd!$A$1:$D$18,4),IF(AJ432="l",VLOOKUP(AM432,SLimit!$A$1:$D$8,4),AP431)))))),AP431)</f>
        <v>80</v>
      </c>
      <c r="AQ432" s="53">
        <f t="shared" si="355"/>
        <v>100</v>
      </c>
      <c r="AR432" s="54" t="str">
        <f t="shared" si="356"/>
        <v>Diagrammatic Sign:  Additional lane.  1km.</v>
      </c>
      <c r="AS432" s="55"/>
      <c r="AT432" s="55"/>
      <c r="AU432" s="56">
        <f>IF(GroupStTimes!$A$8=0,MIN(CB432,CD432,CF432),MIN(BZ432,CB432,CD432,CF432))</f>
        <v>0.37431712962962976</v>
      </c>
      <c r="AV432" s="56">
        <f>IF(GroupStTimes!$A$8=0,MAX(CC432,CE432,CG432),MAX(CA432,CC432,CE432,CG432))</f>
        <v>0.42015046296296304</v>
      </c>
      <c r="AW432" s="57" t="str">
        <f t="shared" si="357"/>
        <v/>
      </c>
      <c r="AX432" s="58" t="str">
        <f t="shared" si="358"/>
        <v/>
      </c>
      <c r="AY432" s="58" t="str">
        <f t="shared" si="359"/>
        <v/>
      </c>
      <c r="AZ432" s="31">
        <f t="shared" si="360"/>
        <v>118.36</v>
      </c>
      <c r="BA432" s="59">
        <f t="shared" si="361"/>
        <v>0.37658564814814821</v>
      </c>
      <c r="BB432" s="59">
        <f t="shared" si="362"/>
        <v>0.3821412037037038</v>
      </c>
      <c r="BC432" s="59">
        <f t="shared" si="363"/>
        <v>0.37050925925925937</v>
      </c>
      <c r="BD432" s="59">
        <f t="shared" si="364"/>
        <v>0.41634259259259265</v>
      </c>
      <c r="BE432" s="59">
        <f t="shared" si="365"/>
        <v>0.40537037037037044</v>
      </c>
      <c r="BF432" s="59">
        <f t="shared" si="366"/>
        <v>0.41578703703703712</v>
      </c>
      <c r="BG432" s="59">
        <f t="shared" si="367"/>
        <v>0.41166666666666657</v>
      </c>
      <c r="BH432" s="59">
        <f t="shared" si="368"/>
        <v>0.41097222222222213</v>
      </c>
      <c r="BI432" s="31">
        <f t="shared" si="369"/>
        <v>5.4899999999999949</v>
      </c>
      <c r="BJ432" s="61">
        <f t="shared" si="370"/>
        <v>0.1097999999999999</v>
      </c>
      <c r="BK432" s="61">
        <f t="shared" si="371"/>
        <v>9.1499999999999915E-2</v>
      </c>
      <c r="BL432" s="61">
        <f t="shared" si="372"/>
        <v>7.8428571428571361E-2</v>
      </c>
      <c r="BM432" s="61">
        <f t="shared" si="373"/>
        <v>6.8624999999999936E-2</v>
      </c>
      <c r="BN432" s="62">
        <f t="shared" si="374"/>
        <v>0</v>
      </c>
      <c r="BO432" s="62">
        <f t="shared" si="375"/>
        <v>6</v>
      </c>
      <c r="BP432" s="62">
        <f t="shared" si="376"/>
        <v>35</v>
      </c>
      <c r="BQ432" s="62">
        <f t="shared" si="377"/>
        <v>0</v>
      </c>
      <c r="BR432" s="62">
        <f t="shared" si="378"/>
        <v>5</v>
      </c>
      <c r="BS432" s="62">
        <f t="shared" si="379"/>
        <v>29</v>
      </c>
      <c r="BT432" s="62">
        <f t="shared" si="380"/>
        <v>0</v>
      </c>
      <c r="BU432" s="62">
        <f t="shared" si="381"/>
        <v>4</v>
      </c>
      <c r="BV432" s="62">
        <f t="shared" si="382"/>
        <v>42</v>
      </c>
      <c r="BW432" s="62">
        <f t="shared" si="383"/>
        <v>0</v>
      </c>
      <c r="BX432" s="62">
        <f t="shared" si="384"/>
        <v>4</v>
      </c>
      <c r="BY432" s="62">
        <f t="shared" si="385"/>
        <v>7</v>
      </c>
      <c r="BZ432" s="63">
        <f t="shared" si="386"/>
        <v>0.38115740740740744</v>
      </c>
      <c r="CA432" s="63">
        <f t="shared" si="387"/>
        <v>0.38671296296296304</v>
      </c>
      <c r="CB432" s="63">
        <f t="shared" si="388"/>
        <v>0.37431712962962976</v>
      </c>
      <c r="CC432" s="63">
        <f t="shared" si="389"/>
        <v>0.42015046296296304</v>
      </c>
      <c r="CD432" s="63">
        <f t="shared" si="390"/>
        <v>0.40863425925925934</v>
      </c>
      <c r="CE432" s="63">
        <f t="shared" si="391"/>
        <v>0.41905092592592602</v>
      </c>
      <c r="CF432" s="63">
        <f t="shared" si="392"/>
        <v>0.41452546296296289</v>
      </c>
      <c r="CG432" s="63">
        <f t="shared" si="393"/>
        <v>0.41383101851851845</v>
      </c>
      <c r="CH432" s="36"/>
      <c r="CI432" s="36"/>
      <c r="CJ432" s="36"/>
      <c r="CK432" s="36"/>
      <c r="CL432" s="60">
        <v>60</v>
      </c>
    </row>
    <row r="433" spans="1:90" ht="28.5" customHeight="1" x14ac:dyDescent="0.25">
      <c r="A433" s="37">
        <v>19</v>
      </c>
      <c r="C433" s="37"/>
      <c r="D433" s="37"/>
      <c r="E433" s="37"/>
      <c r="F433" s="83"/>
      <c r="G433" s="44"/>
      <c r="H433" s="44">
        <f t="shared" si="347"/>
        <v>124.01</v>
      </c>
      <c r="I433" s="83">
        <v>123.94</v>
      </c>
      <c r="J433" s="43">
        <f t="shared" si="396"/>
        <v>-5.6478941423263821E-4</v>
      </c>
      <c r="K433" s="44">
        <f t="shared" si="397"/>
        <v>-6.9999999999993179E-2</v>
      </c>
      <c r="L433" s="76" t="s">
        <v>1139</v>
      </c>
      <c r="M433" s="122">
        <v>100</v>
      </c>
      <c r="N433" s="46">
        <f t="shared" si="353"/>
        <v>124.00999999999999</v>
      </c>
      <c r="O433" s="46">
        <v>-0.02</v>
      </c>
      <c r="P433" s="78">
        <v>124.01</v>
      </c>
      <c r="Q433" s="46">
        <v>-0.02</v>
      </c>
      <c r="R433" s="78">
        <v>124.03</v>
      </c>
      <c r="S433" s="46">
        <v>-0.02</v>
      </c>
      <c r="T433" s="78">
        <v>124.05</v>
      </c>
      <c r="U433" s="47" t="str">
        <f t="shared" si="394"/>
        <v/>
      </c>
      <c r="V433" s="47" t="str">
        <f t="shared" si="395"/>
        <v/>
      </c>
      <c r="W433" s="47"/>
      <c r="X433" s="47"/>
      <c r="Y433" s="47"/>
      <c r="Z433" s="47"/>
      <c r="AA433" s="47"/>
      <c r="AB433" s="47"/>
      <c r="AC433" s="47"/>
      <c r="AD433" s="47"/>
      <c r="AE433" s="51">
        <f t="shared" si="348"/>
        <v>19</v>
      </c>
      <c r="AF433" s="51" t="str">
        <f t="shared" si="349"/>
        <v/>
      </c>
      <c r="AG433" s="51" t="str">
        <f t="shared" si="350"/>
        <v/>
      </c>
      <c r="AH433" s="51" t="str">
        <f t="shared" si="351"/>
        <v/>
      </c>
      <c r="AI433" s="52">
        <f t="shared" si="352"/>
        <v>124.01</v>
      </c>
      <c r="AJ433" s="51"/>
      <c r="AK433" s="53"/>
      <c r="AL433" s="52"/>
      <c r="AM433" s="53">
        <f t="shared" si="354"/>
        <v>50</v>
      </c>
      <c r="AN433" s="53">
        <f>IF(AJ433&lt;&gt;"",IF(AJ433="o",VLOOKUP(AM433,OpenSect!$A$1:$D$11,2),IF(AJ433="u",VLOOKUP(AM433,UpHill!$A$1:$D$35,2),IF(AJ433="d",VLOOKUP(AM433,DownHill!$A$1:$D$29,2),IF(AJ433="f",VLOOKUP(AM433,FlatUnd!$A$2:$D$30,2),IF(AJ433="t",VLOOKUP(AM433,TimeAdd!$A$1:$D$176,2),IF(AJ433="l",VLOOKUP(AM433,SLimit!$A$1:$D$8,2),AN432)))))),AN432)</f>
        <v>60</v>
      </c>
      <c r="AO433" s="53">
        <f>IF(AJ433&lt;&gt;"",IF(AJ433="o",VLOOKUP(AM433,OpenSect!$A$1:$D$11,3),IF(AJ433="u",VLOOKUP(AM433,UpHill!$A$1:$D$35,3),IF(AJ433="d",VLOOKUP(AM433,DownHill!$A$3:$D$29,3),IF(AJ433="f",VLOOKUP(AM433,FlatUnd!$A$2:$D$30,3),IF(AJ433="t",VLOOKUP(AM433,TimeAdd!$A$1:$D$18,3),IF(AJ433="l",VLOOKUP(AM433,SLimit!$A$1:$D$8,3),AO432)))))),AO432)</f>
        <v>70</v>
      </c>
      <c r="AP433" s="53">
        <f>IF(AJ433&lt;&gt;"",IF(AJ433="o",VLOOKUP(AM433,OpenSect!$A$1:$D$11,4),IF(AJ433="u",VLOOKUP(AM433,UpHill!$A$1:$D$35,4),IF(AJ433="d",VLOOKUP(AM433,DownHill!$A$1:$D$29,4),IF(AJ433="f",VLOOKUP(AM433,FlatUnd!$A$2:$D$30,4),IF(AJ433="t",VLOOKUP(AM433,TimeAdd!$A$1:$D$18,4),IF(AJ433="l",VLOOKUP(AM433,SLimit!$A$1:$D$8,4),AP432)))))),AP432)</f>
        <v>80</v>
      </c>
      <c r="AQ433" s="53">
        <f t="shared" si="355"/>
        <v>100</v>
      </c>
      <c r="AR433" s="54" t="str">
        <f t="shared" si="356"/>
        <v>Katbosch [River]</v>
      </c>
      <c r="AS433" s="55"/>
      <c r="AT433" s="55"/>
      <c r="AU433" s="56">
        <f>IF(GroupStTimes!$A$8=0,MIN(CB433,CD433,CF433),MIN(BZ433,CB433,CD433,CF433))</f>
        <v>0.37443287037037049</v>
      </c>
      <c r="AV433" s="56">
        <f>IF(GroupStTimes!$A$8=0,MAX(CC433,CE433,CG433),MAX(CA433,CC433,CE433,CG433))</f>
        <v>0.42026620370370377</v>
      </c>
      <c r="AW433" s="57" t="str">
        <f t="shared" si="357"/>
        <v/>
      </c>
      <c r="AX433" s="58" t="str">
        <f t="shared" si="358"/>
        <v/>
      </c>
      <c r="AY433" s="58" t="str">
        <f t="shared" si="359"/>
        <v/>
      </c>
      <c r="AZ433" s="31">
        <f t="shared" si="360"/>
        <v>118.36</v>
      </c>
      <c r="BA433" s="59">
        <f t="shared" si="361"/>
        <v>0.37658564814814821</v>
      </c>
      <c r="BB433" s="59">
        <f t="shared" si="362"/>
        <v>0.3821412037037038</v>
      </c>
      <c r="BC433" s="59">
        <f t="shared" si="363"/>
        <v>0.37050925925925937</v>
      </c>
      <c r="BD433" s="59">
        <f t="shared" si="364"/>
        <v>0.41634259259259265</v>
      </c>
      <c r="BE433" s="59">
        <f t="shared" si="365"/>
        <v>0.40537037037037044</v>
      </c>
      <c r="BF433" s="59">
        <f t="shared" si="366"/>
        <v>0.41578703703703712</v>
      </c>
      <c r="BG433" s="59">
        <f t="shared" si="367"/>
        <v>0.41166666666666657</v>
      </c>
      <c r="BH433" s="59">
        <f t="shared" si="368"/>
        <v>0.41097222222222213</v>
      </c>
      <c r="BI433" s="31">
        <f t="shared" si="369"/>
        <v>5.6500000000000057</v>
      </c>
      <c r="BJ433" s="61">
        <f t="shared" si="370"/>
        <v>0.11300000000000011</v>
      </c>
      <c r="BK433" s="61">
        <f t="shared" si="371"/>
        <v>9.416666666666676E-2</v>
      </c>
      <c r="BL433" s="61">
        <f t="shared" si="372"/>
        <v>8.0714285714285794E-2</v>
      </c>
      <c r="BM433" s="61">
        <f t="shared" si="373"/>
        <v>7.0625000000000077E-2</v>
      </c>
      <c r="BN433" s="62">
        <f t="shared" si="374"/>
        <v>0</v>
      </c>
      <c r="BO433" s="62">
        <f t="shared" si="375"/>
        <v>6</v>
      </c>
      <c r="BP433" s="62">
        <f t="shared" si="376"/>
        <v>47</v>
      </c>
      <c r="BQ433" s="62">
        <f t="shared" si="377"/>
        <v>0</v>
      </c>
      <c r="BR433" s="62">
        <f t="shared" si="378"/>
        <v>5</v>
      </c>
      <c r="BS433" s="62">
        <f t="shared" si="379"/>
        <v>39</v>
      </c>
      <c r="BT433" s="62">
        <f t="shared" si="380"/>
        <v>0</v>
      </c>
      <c r="BU433" s="62">
        <f t="shared" si="381"/>
        <v>4</v>
      </c>
      <c r="BV433" s="62">
        <f t="shared" si="382"/>
        <v>51</v>
      </c>
      <c r="BW433" s="62">
        <f t="shared" si="383"/>
        <v>0</v>
      </c>
      <c r="BX433" s="62">
        <f t="shared" si="384"/>
        <v>4</v>
      </c>
      <c r="BY433" s="62">
        <f t="shared" si="385"/>
        <v>14</v>
      </c>
      <c r="BZ433" s="63">
        <f t="shared" si="386"/>
        <v>0.38129629629629636</v>
      </c>
      <c r="CA433" s="63">
        <f t="shared" si="387"/>
        <v>0.38685185185185195</v>
      </c>
      <c r="CB433" s="63">
        <f t="shared" si="388"/>
        <v>0.37443287037037049</v>
      </c>
      <c r="CC433" s="63">
        <f t="shared" si="389"/>
        <v>0.42026620370370377</v>
      </c>
      <c r="CD433" s="63">
        <f t="shared" si="390"/>
        <v>0.40873842592592602</v>
      </c>
      <c r="CE433" s="63">
        <f t="shared" si="391"/>
        <v>0.4191550925925927</v>
      </c>
      <c r="CF433" s="63">
        <f t="shared" si="392"/>
        <v>0.41460648148148138</v>
      </c>
      <c r="CG433" s="63">
        <f t="shared" si="393"/>
        <v>0.41391203703703694</v>
      </c>
      <c r="CH433" s="36"/>
      <c r="CI433" s="36"/>
      <c r="CJ433" s="36"/>
      <c r="CK433" s="36"/>
      <c r="CL433" s="60">
        <v>60</v>
      </c>
    </row>
    <row r="434" spans="1:90" ht="28.5" customHeight="1" x14ac:dyDescent="0.25">
      <c r="A434" s="37">
        <v>19</v>
      </c>
      <c r="C434" s="37"/>
      <c r="D434" s="37"/>
      <c r="E434" s="37"/>
      <c r="F434" s="83"/>
      <c r="G434" s="44"/>
      <c r="H434" s="44">
        <f t="shared" si="347"/>
        <v>124.11</v>
      </c>
      <c r="I434" s="83">
        <v>124.04</v>
      </c>
      <c r="J434" s="43">
        <f t="shared" si="396"/>
        <v>-5.6433408577872602E-4</v>
      </c>
      <c r="K434" s="44">
        <f t="shared" si="397"/>
        <v>-6.9999999999993179E-2</v>
      </c>
      <c r="L434" s="76" t="s">
        <v>1140</v>
      </c>
      <c r="M434" s="122">
        <v>100</v>
      </c>
      <c r="N434" s="46">
        <f t="shared" si="353"/>
        <v>124.11</v>
      </c>
      <c r="O434" s="46">
        <v>-0.02</v>
      </c>
      <c r="P434" s="78">
        <v>124.11</v>
      </c>
      <c r="Q434" s="46">
        <v>-0.02</v>
      </c>
      <c r="R434" s="78">
        <v>124.13</v>
      </c>
      <c r="S434" s="46">
        <v>-0.02</v>
      </c>
      <c r="T434" s="78">
        <v>124.15</v>
      </c>
      <c r="U434" s="47" t="str">
        <f t="shared" si="394"/>
        <v/>
      </c>
      <c r="V434" s="47" t="str">
        <f t="shared" si="395"/>
        <v/>
      </c>
      <c r="W434" s="47"/>
      <c r="X434" s="47"/>
      <c r="Y434" s="47"/>
      <c r="Z434" s="47"/>
      <c r="AA434" s="47"/>
      <c r="AB434" s="47"/>
      <c r="AC434" s="47"/>
      <c r="AD434" s="47"/>
      <c r="AE434" s="51">
        <f t="shared" si="348"/>
        <v>19</v>
      </c>
      <c r="AF434" s="51" t="str">
        <f t="shared" si="349"/>
        <v/>
      </c>
      <c r="AG434" s="51" t="str">
        <f t="shared" si="350"/>
        <v/>
      </c>
      <c r="AH434" s="51" t="str">
        <f t="shared" si="351"/>
        <v/>
      </c>
      <c r="AI434" s="52">
        <f t="shared" si="352"/>
        <v>124.11</v>
      </c>
      <c r="AJ434" s="51"/>
      <c r="AK434" s="53"/>
      <c r="AL434" s="52"/>
      <c r="AM434" s="53">
        <f t="shared" si="354"/>
        <v>50</v>
      </c>
      <c r="AN434" s="53">
        <f>IF(AJ434&lt;&gt;"",IF(AJ434="o",VLOOKUP(AM434,OpenSect!$A$1:$D$11,2),IF(AJ434="u",VLOOKUP(AM434,UpHill!$A$1:$D$35,2),IF(AJ434="d",VLOOKUP(AM434,DownHill!$A$1:$D$29,2),IF(AJ434="f",VLOOKUP(AM434,FlatUnd!$A$2:$D$30,2),IF(AJ434="t",VLOOKUP(AM434,TimeAdd!$A$1:$D$176,2),IF(AJ434="l",VLOOKUP(AM434,SLimit!$A$1:$D$8,2),AN433)))))),AN433)</f>
        <v>60</v>
      </c>
      <c r="AO434" s="53">
        <f>IF(AJ434&lt;&gt;"",IF(AJ434="o",VLOOKUP(AM434,OpenSect!$A$1:$D$11,3),IF(AJ434="u",VLOOKUP(AM434,UpHill!$A$1:$D$35,3),IF(AJ434="d",VLOOKUP(AM434,DownHill!$A$3:$D$29,3),IF(AJ434="f",VLOOKUP(AM434,FlatUnd!$A$2:$D$30,3),IF(AJ434="t",VLOOKUP(AM434,TimeAdd!$A$1:$D$18,3),IF(AJ434="l",VLOOKUP(AM434,SLimit!$A$1:$D$8,3),AO433)))))),AO433)</f>
        <v>70</v>
      </c>
      <c r="AP434" s="53">
        <f>IF(AJ434&lt;&gt;"",IF(AJ434="o",VLOOKUP(AM434,OpenSect!$A$1:$D$11,4),IF(AJ434="u",VLOOKUP(AM434,UpHill!$A$1:$D$35,4),IF(AJ434="d",VLOOKUP(AM434,DownHill!$A$1:$D$29,4),IF(AJ434="f",VLOOKUP(AM434,FlatUnd!$A$2:$D$30,4),IF(AJ434="t",VLOOKUP(AM434,TimeAdd!$A$1:$D$18,4),IF(AJ434="l",VLOOKUP(AM434,SLimit!$A$1:$D$8,4),AP433)))))),AP433)</f>
        <v>80</v>
      </c>
      <c r="AQ434" s="53">
        <f t="shared" si="355"/>
        <v>100</v>
      </c>
      <c r="AR434" s="54" t="str">
        <f t="shared" si="356"/>
        <v>Bridge B0311 2016</v>
      </c>
      <c r="AS434" s="55"/>
      <c r="AT434" s="55"/>
      <c r="AU434" s="56">
        <f>IF(GroupStTimes!$A$8=0,MIN(CB434,CD434,CF434),MIN(BZ434,CB434,CD434,CF434))</f>
        <v>0.37450231481481494</v>
      </c>
      <c r="AV434" s="56">
        <f>IF(GroupStTimes!$A$8=0,MAX(CC434,CE434,CG434),MAX(CA434,CC434,CE434,CG434))</f>
        <v>0.42033564814814822</v>
      </c>
      <c r="AW434" s="57" t="str">
        <f t="shared" si="357"/>
        <v/>
      </c>
      <c r="AX434" s="58" t="str">
        <f t="shared" si="358"/>
        <v/>
      </c>
      <c r="AY434" s="58" t="str">
        <f t="shared" si="359"/>
        <v/>
      </c>
      <c r="AZ434" s="31">
        <f t="shared" si="360"/>
        <v>118.36</v>
      </c>
      <c r="BA434" s="59">
        <f t="shared" si="361"/>
        <v>0.37658564814814821</v>
      </c>
      <c r="BB434" s="59">
        <f t="shared" si="362"/>
        <v>0.3821412037037038</v>
      </c>
      <c r="BC434" s="59">
        <f t="shared" si="363"/>
        <v>0.37050925925925937</v>
      </c>
      <c r="BD434" s="59">
        <f t="shared" si="364"/>
        <v>0.41634259259259265</v>
      </c>
      <c r="BE434" s="59">
        <f t="shared" si="365"/>
        <v>0.40537037037037044</v>
      </c>
      <c r="BF434" s="59">
        <f t="shared" si="366"/>
        <v>0.41578703703703712</v>
      </c>
      <c r="BG434" s="59">
        <f t="shared" si="367"/>
        <v>0.41166666666666657</v>
      </c>
      <c r="BH434" s="59">
        <f t="shared" si="368"/>
        <v>0.41097222222222213</v>
      </c>
      <c r="BI434" s="31">
        <f t="shared" si="369"/>
        <v>5.75</v>
      </c>
      <c r="BJ434" s="61">
        <f t="shared" si="370"/>
        <v>0.115</v>
      </c>
      <c r="BK434" s="61">
        <f t="shared" si="371"/>
        <v>9.583333333333334E-2</v>
      </c>
      <c r="BL434" s="61">
        <f t="shared" si="372"/>
        <v>8.2142857142857142E-2</v>
      </c>
      <c r="BM434" s="61">
        <f t="shared" si="373"/>
        <v>7.1874999999999994E-2</v>
      </c>
      <c r="BN434" s="62">
        <f t="shared" si="374"/>
        <v>0</v>
      </c>
      <c r="BO434" s="62">
        <f t="shared" si="375"/>
        <v>6</v>
      </c>
      <c r="BP434" s="62">
        <f t="shared" si="376"/>
        <v>54</v>
      </c>
      <c r="BQ434" s="62">
        <f t="shared" si="377"/>
        <v>0</v>
      </c>
      <c r="BR434" s="62">
        <f t="shared" si="378"/>
        <v>5</v>
      </c>
      <c r="BS434" s="62">
        <f t="shared" si="379"/>
        <v>45</v>
      </c>
      <c r="BT434" s="62">
        <f t="shared" si="380"/>
        <v>0</v>
      </c>
      <c r="BU434" s="62">
        <f t="shared" si="381"/>
        <v>4</v>
      </c>
      <c r="BV434" s="62">
        <f t="shared" si="382"/>
        <v>56</v>
      </c>
      <c r="BW434" s="62">
        <f t="shared" si="383"/>
        <v>0</v>
      </c>
      <c r="BX434" s="62">
        <f t="shared" si="384"/>
        <v>4</v>
      </c>
      <c r="BY434" s="62">
        <f t="shared" si="385"/>
        <v>19</v>
      </c>
      <c r="BZ434" s="63">
        <f t="shared" si="386"/>
        <v>0.38137731481481491</v>
      </c>
      <c r="CA434" s="63">
        <f t="shared" si="387"/>
        <v>0.3869328703703705</v>
      </c>
      <c r="CB434" s="63">
        <f t="shared" si="388"/>
        <v>0.37450231481481494</v>
      </c>
      <c r="CC434" s="63">
        <f t="shared" si="389"/>
        <v>0.42033564814814822</v>
      </c>
      <c r="CD434" s="63">
        <f t="shared" si="390"/>
        <v>0.40879629629629638</v>
      </c>
      <c r="CE434" s="63">
        <f t="shared" si="391"/>
        <v>0.41921296296296306</v>
      </c>
      <c r="CF434" s="63">
        <f t="shared" si="392"/>
        <v>0.41466435185185174</v>
      </c>
      <c r="CG434" s="63">
        <f t="shared" si="393"/>
        <v>0.4139699074074073</v>
      </c>
      <c r="CH434" s="36"/>
      <c r="CI434" s="36"/>
      <c r="CJ434" s="36"/>
      <c r="CK434" s="36"/>
      <c r="CL434" s="60">
        <v>60</v>
      </c>
    </row>
    <row r="435" spans="1:90" ht="28.5" customHeight="1" x14ac:dyDescent="0.25">
      <c r="A435" s="37">
        <v>19</v>
      </c>
      <c r="C435" s="37"/>
      <c r="D435" s="37"/>
      <c r="E435" s="37"/>
      <c r="F435" s="83"/>
      <c r="G435" s="44"/>
      <c r="H435" s="44">
        <f t="shared" si="347"/>
        <v>124.55</v>
      </c>
      <c r="I435" s="83">
        <v>124.49</v>
      </c>
      <c r="J435" s="43">
        <f t="shared" si="396"/>
        <v>-5.0874233539507257E-4</v>
      </c>
      <c r="K435" s="44">
        <f t="shared" si="397"/>
        <v>-6.3333333333332575E-2</v>
      </c>
      <c r="L435" s="76" t="s">
        <v>1141</v>
      </c>
      <c r="M435" s="122">
        <v>100</v>
      </c>
      <c r="N435" s="46">
        <f t="shared" si="353"/>
        <v>124.55333333333333</v>
      </c>
      <c r="O435" s="46">
        <v>-0.02</v>
      </c>
      <c r="P435" s="78">
        <v>124.55999999999999</v>
      </c>
      <c r="Q435" s="46">
        <v>-0.02</v>
      </c>
      <c r="R435" s="78">
        <v>124.57</v>
      </c>
      <c r="S435" s="46">
        <v>-0.02</v>
      </c>
      <c r="T435" s="78">
        <v>124.59</v>
      </c>
      <c r="U435" s="47" t="str">
        <f t="shared" si="394"/>
        <v/>
      </c>
      <c r="V435" s="47" t="str">
        <f t="shared" si="395"/>
        <v/>
      </c>
      <c r="W435" s="47"/>
      <c r="X435" s="47"/>
      <c r="Y435" s="47"/>
      <c r="Z435" s="47"/>
      <c r="AA435" s="47"/>
      <c r="AB435" s="47"/>
      <c r="AC435" s="47"/>
      <c r="AD435" s="47"/>
      <c r="AE435" s="51">
        <f t="shared" si="348"/>
        <v>19</v>
      </c>
      <c r="AF435" s="51" t="str">
        <f t="shared" si="349"/>
        <v/>
      </c>
      <c r="AG435" s="51" t="str">
        <f t="shared" si="350"/>
        <v/>
      </c>
      <c r="AH435" s="51" t="str">
        <f t="shared" si="351"/>
        <v/>
      </c>
      <c r="AI435" s="52">
        <f t="shared" si="352"/>
        <v>124.55</v>
      </c>
      <c r="AJ435" s="51"/>
      <c r="AK435" s="53"/>
      <c r="AL435" s="52"/>
      <c r="AM435" s="53">
        <f t="shared" si="354"/>
        <v>50</v>
      </c>
      <c r="AN435" s="53">
        <f>IF(AJ435&lt;&gt;"",IF(AJ435="o",VLOOKUP(AM435,OpenSect!$A$1:$D$11,2),IF(AJ435="u",VLOOKUP(AM435,UpHill!$A$1:$D$35,2),IF(AJ435="d",VLOOKUP(AM435,DownHill!$A$1:$D$29,2),IF(AJ435="f",VLOOKUP(AM435,FlatUnd!$A$2:$D$30,2),IF(AJ435="t",VLOOKUP(AM435,TimeAdd!$A$1:$D$176,2),IF(AJ435="l",VLOOKUP(AM435,SLimit!$A$1:$D$8,2),AN434)))))),AN434)</f>
        <v>60</v>
      </c>
      <c r="AO435" s="53">
        <f>IF(AJ435&lt;&gt;"",IF(AJ435="o",VLOOKUP(AM435,OpenSect!$A$1:$D$11,3),IF(AJ435="u",VLOOKUP(AM435,UpHill!$A$1:$D$35,3),IF(AJ435="d",VLOOKUP(AM435,DownHill!$A$3:$D$29,3),IF(AJ435="f",VLOOKUP(AM435,FlatUnd!$A$2:$D$30,3),IF(AJ435="t",VLOOKUP(AM435,TimeAdd!$A$1:$D$18,3),IF(AJ435="l",VLOOKUP(AM435,SLimit!$A$1:$D$8,3),AO434)))))),AO434)</f>
        <v>70</v>
      </c>
      <c r="AP435" s="53">
        <f>IF(AJ435&lt;&gt;"",IF(AJ435="o",VLOOKUP(AM435,OpenSect!$A$1:$D$11,4),IF(AJ435="u",VLOOKUP(AM435,UpHill!$A$1:$D$35,4),IF(AJ435="d",VLOOKUP(AM435,DownHill!$A$1:$D$29,4),IF(AJ435="f",VLOOKUP(AM435,FlatUnd!$A$2:$D$30,4),IF(AJ435="t",VLOOKUP(AM435,TimeAdd!$A$1:$D$18,4),IF(AJ435="l",VLOOKUP(AM435,SLimit!$A$1:$D$8,4),AP434)))))),AP434)</f>
        <v>80</v>
      </c>
      <c r="AQ435" s="53">
        <f t="shared" si="355"/>
        <v>100</v>
      </c>
      <c r="AR435" s="54" t="str">
        <f t="shared" si="356"/>
        <v>73,0 km plate.</v>
      </c>
      <c r="AS435" s="55"/>
      <c r="AT435" s="55"/>
      <c r="AU435" s="56">
        <f>IF(GroupStTimes!$A$8=0,MIN(CB435,CD435,CF435),MIN(BZ435,CB435,CD435,CF435))</f>
        <v>0.37480324074074084</v>
      </c>
      <c r="AV435" s="56">
        <f>IF(GroupStTimes!$A$8=0,MAX(CC435,CE435,CG435),MAX(CA435,CC435,CE435,CG435))</f>
        <v>0.42063657407407412</v>
      </c>
      <c r="AW435" s="57" t="str">
        <f t="shared" si="357"/>
        <v/>
      </c>
      <c r="AX435" s="58" t="str">
        <f t="shared" si="358"/>
        <v/>
      </c>
      <c r="AY435" s="58" t="str">
        <f t="shared" si="359"/>
        <v/>
      </c>
      <c r="AZ435" s="31">
        <f t="shared" si="360"/>
        <v>118.36</v>
      </c>
      <c r="BA435" s="59">
        <f t="shared" si="361"/>
        <v>0.37658564814814821</v>
      </c>
      <c r="BB435" s="59">
        <f t="shared" si="362"/>
        <v>0.3821412037037038</v>
      </c>
      <c r="BC435" s="59">
        <f t="shared" si="363"/>
        <v>0.37050925925925937</v>
      </c>
      <c r="BD435" s="59">
        <f t="shared" si="364"/>
        <v>0.41634259259259265</v>
      </c>
      <c r="BE435" s="59">
        <f t="shared" si="365"/>
        <v>0.40537037037037044</v>
      </c>
      <c r="BF435" s="59">
        <f t="shared" si="366"/>
        <v>0.41578703703703712</v>
      </c>
      <c r="BG435" s="59">
        <f t="shared" si="367"/>
        <v>0.41166666666666657</v>
      </c>
      <c r="BH435" s="59">
        <f t="shared" si="368"/>
        <v>0.41097222222222213</v>
      </c>
      <c r="BI435" s="31">
        <f t="shared" si="369"/>
        <v>6.1899999999999977</v>
      </c>
      <c r="BJ435" s="61">
        <f t="shared" si="370"/>
        <v>0.12379999999999995</v>
      </c>
      <c r="BK435" s="61">
        <f t="shared" si="371"/>
        <v>0.10316666666666663</v>
      </c>
      <c r="BL435" s="61">
        <f t="shared" si="372"/>
        <v>8.8428571428571398E-2</v>
      </c>
      <c r="BM435" s="61">
        <f t="shared" si="373"/>
        <v>7.7374999999999972E-2</v>
      </c>
      <c r="BN435" s="62">
        <f t="shared" si="374"/>
        <v>0</v>
      </c>
      <c r="BO435" s="62">
        <f t="shared" si="375"/>
        <v>7</v>
      </c>
      <c r="BP435" s="62">
        <f t="shared" si="376"/>
        <v>26</v>
      </c>
      <c r="BQ435" s="62">
        <f t="shared" si="377"/>
        <v>0</v>
      </c>
      <c r="BR435" s="62">
        <f t="shared" si="378"/>
        <v>6</v>
      </c>
      <c r="BS435" s="62">
        <f t="shared" si="379"/>
        <v>11</v>
      </c>
      <c r="BT435" s="62">
        <f t="shared" si="380"/>
        <v>0</v>
      </c>
      <c r="BU435" s="62">
        <f t="shared" si="381"/>
        <v>5</v>
      </c>
      <c r="BV435" s="62">
        <f t="shared" si="382"/>
        <v>18</v>
      </c>
      <c r="BW435" s="62">
        <f t="shared" si="383"/>
        <v>0</v>
      </c>
      <c r="BX435" s="62">
        <f t="shared" si="384"/>
        <v>4</v>
      </c>
      <c r="BY435" s="62">
        <f t="shared" si="385"/>
        <v>39</v>
      </c>
      <c r="BZ435" s="63">
        <f t="shared" si="386"/>
        <v>0.38174768518518526</v>
      </c>
      <c r="CA435" s="63">
        <f t="shared" si="387"/>
        <v>0.38730324074074085</v>
      </c>
      <c r="CB435" s="63">
        <f t="shared" si="388"/>
        <v>0.37480324074074084</v>
      </c>
      <c r="CC435" s="63">
        <f t="shared" si="389"/>
        <v>0.42063657407407412</v>
      </c>
      <c r="CD435" s="63">
        <f t="shared" si="390"/>
        <v>0.40905092592592601</v>
      </c>
      <c r="CE435" s="63">
        <f t="shared" si="391"/>
        <v>0.4194675925925927</v>
      </c>
      <c r="CF435" s="63">
        <f t="shared" si="392"/>
        <v>0.41489583333333324</v>
      </c>
      <c r="CG435" s="63">
        <f t="shared" si="393"/>
        <v>0.4142013888888888</v>
      </c>
      <c r="CH435" s="36"/>
      <c r="CI435" s="36"/>
      <c r="CJ435" s="36"/>
      <c r="CK435" s="36"/>
      <c r="CL435" s="60">
        <v>60</v>
      </c>
    </row>
    <row r="436" spans="1:90" ht="28.5" customHeight="1" x14ac:dyDescent="0.25">
      <c r="A436" s="37">
        <v>19</v>
      </c>
      <c r="C436" s="37"/>
      <c r="D436" s="37"/>
      <c r="E436" s="37"/>
      <c r="F436" s="83"/>
      <c r="G436" s="44"/>
      <c r="H436" s="44">
        <f t="shared" si="347"/>
        <v>124.66</v>
      </c>
      <c r="I436" s="83">
        <v>124.59</v>
      </c>
      <c r="J436" s="43">
        <f t="shared" si="396"/>
        <v>-5.3508842336204418E-4</v>
      </c>
      <c r="K436" s="44">
        <f t="shared" si="397"/>
        <v>-6.6666666666677088E-2</v>
      </c>
      <c r="L436" s="76" t="s">
        <v>363</v>
      </c>
      <c r="M436" s="122">
        <v>100</v>
      </c>
      <c r="N436" s="46">
        <f t="shared" si="353"/>
        <v>124.65666666666668</v>
      </c>
      <c r="O436" s="46">
        <v>-0.02</v>
      </c>
      <c r="P436" s="78">
        <v>124.66000000000001</v>
      </c>
      <c r="Q436" s="46">
        <v>-0.02</v>
      </c>
      <c r="R436" s="78">
        <v>124.68</v>
      </c>
      <c r="S436" s="46">
        <v>-0.02</v>
      </c>
      <c r="T436" s="78">
        <v>124.69</v>
      </c>
      <c r="U436" s="47" t="str">
        <f t="shared" si="394"/>
        <v/>
      </c>
      <c r="V436" s="47" t="str">
        <f t="shared" si="395"/>
        <v/>
      </c>
      <c r="W436" s="47"/>
      <c r="X436" s="47"/>
      <c r="Y436" s="47"/>
      <c r="Z436" s="47"/>
      <c r="AA436" s="47"/>
      <c r="AB436" s="47"/>
      <c r="AC436" s="47"/>
      <c r="AD436" s="47"/>
      <c r="AE436" s="51">
        <f t="shared" si="348"/>
        <v>19</v>
      </c>
      <c r="AF436" s="51" t="str">
        <f t="shared" si="349"/>
        <v/>
      </c>
      <c r="AG436" s="51" t="str">
        <f t="shared" si="350"/>
        <v/>
      </c>
      <c r="AH436" s="51" t="str">
        <f t="shared" si="351"/>
        <v/>
      </c>
      <c r="AI436" s="52">
        <f t="shared" si="352"/>
        <v>124.66</v>
      </c>
      <c r="AJ436" s="51"/>
      <c r="AK436" s="53"/>
      <c r="AL436" s="52"/>
      <c r="AM436" s="53">
        <f t="shared" si="354"/>
        <v>50</v>
      </c>
      <c r="AN436" s="53">
        <f>IF(AJ436&lt;&gt;"",IF(AJ436="o",VLOOKUP(AM436,OpenSect!$A$1:$D$11,2),IF(AJ436="u",VLOOKUP(AM436,UpHill!$A$1:$D$35,2),IF(AJ436="d",VLOOKUP(AM436,DownHill!$A$1:$D$29,2),IF(AJ436="f",VLOOKUP(AM436,FlatUnd!$A$2:$D$30,2),IF(AJ436="t",VLOOKUP(AM436,TimeAdd!$A$1:$D$176,2),IF(AJ436="l",VLOOKUP(AM436,SLimit!$A$1:$D$8,2),AN435)))))),AN435)</f>
        <v>60</v>
      </c>
      <c r="AO436" s="53">
        <f>IF(AJ436&lt;&gt;"",IF(AJ436="o",VLOOKUP(AM436,OpenSect!$A$1:$D$11,3),IF(AJ436="u",VLOOKUP(AM436,UpHill!$A$1:$D$35,3),IF(AJ436="d",VLOOKUP(AM436,DownHill!$A$3:$D$29,3),IF(AJ436="f",VLOOKUP(AM436,FlatUnd!$A$2:$D$30,3),IF(AJ436="t",VLOOKUP(AM436,TimeAdd!$A$1:$D$18,3),IF(AJ436="l",VLOOKUP(AM436,SLimit!$A$1:$D$8,3),AO435)))))),AO435)</f>
        <v>70</v>
      </c>
      <c r="AP436" s="53">
        <f>IF(AJ436&lt;&gt;"",IF(AJ436="o",VLOOKUP(AM436,OpenSect!$A$1:$D$11,4),IF(AJ436="u",VLOOKUP(AM436,UpHill!$A$1:$D$35,4),IF(AJ436="d",VLOOKUP(AM436,DownHill!$A$1:$D$29,4),IF(AJ436="f",VLOOKUP(AM436,FlatUnd!$A$2:$D$30,4),IF(AJ436="t",VLOOKUP(AM436,TimeAdd!$A$1:$D$18,4),IF(AJ436="l",VLOOKUP(AM436,SLimit!$A$1:$D$8,4),AP435)))))),AP435)</f>
        <v>80</v>
      </c>
      <c r="AQ436" s="53">
        <f t="shared" si="355"/>
        <v>100</v>
      </c>
      <c r="AR436" s="54" t="str">
        <f t="shared" si="356"/>
        <v>Warning - Farm animals.</v>
      </c>
      <c r="AS436" s="55"/>
      <c r="AT436" s="55"/>
      <c r="AU436" s="56">
        <f>IF(GroupStTimes!$A$8=0,MIN(CB436,CD436,CF436),MIN(BZ436,CB436,CD436,CF436))</f>
        <v>0.37488425925925939</v>
      </c>
      <c r="AV436" s="56">
        <f>IF(GroupStTimes!$A$8=0,MAX(CC436,CE436,CG436),MAX(CA436,CC436,CE436,CG436))</f>
        <v>0.42071759259259267</v>
      </c>
      <c r="AW436" s="57" t="str">
        <f t="shared" si="357"/>
        <v/>
      </c>
      <c r="AX436" s="58" t="str">
        <f t="shared" si="358"/>
        <v/>
      </c>
      <c r="AY436" s="58" t="str">
        <f t="shared" si="359"/>
        <v/>
      </c>
      <c r="AZ436" s="31">
        <f t="shared" si="360"/>
        <v>118.36</v>
      </c>
      <c r="BA436" s="59">
        <f t="shared" si="361"/>
        <v>0.37658564814814821</v>
      </c>
      <c r="BB436" s="59">
        <f t="shared" si="362"/>
        <v>0.3821412037037038</v>
      </c>
      <c r="BC436" s="59">
        <f t="shared" si="363"/>
        <v>0.37050925925925937</v>
      </c>
      <c r="BD436" s="59">
        <f t="shared" si="364"/>
        <v>0.41634259259259265</v>
      </c>
      <c r="BE436" s="59">
        <f t="shared" si="365"/>
        <v>0.40537037037037044</v>
      </c>
      <c r="BF436" s="59">
        <f t="shared" si="366"/>
        <v>0.41578703703703712</v>
      </c>
      <c r="BG436" s="59">
        <f t="shared" si="367"/>
        <v>0.41166666666666657</v>
      </c>
      <c r="BH436" s="59">
        <f t="shared" si="368"/>
        <v>0.41097222222222213</v>
      </c>
      <c r="BI436" s="31">
        <f t="shared" si="369"/>
        <v>6.2999999999999972</v>
      </c>
      <c r="BJ436" s="61">
        <f t="shared" si="370"/>
        <v>0.12599999999999995</v>
      </c>
      <c r="BK436" s="61">
        <f t="shared" si="371"/>
        <v>0.10499999999999995</v>
      </c>
      <c r="BL436" s="61">
        <f t="shared" si="372"/>
        <v>8.9999999999999955E-2</v>
      </c>
      <c r="BM436" s="61">
        <f t="shared" si="373"/>
        <v>7.8749999999999959E-2</v>
      </c>
      <c r="BN436" s="62">
        <f t="shared" si="374"/>
        <v>0</v>
      </c>
      <c r="BO436" s="62">
        <f t="shared" si="375"/>
        <v>7</v>
      </c>
      <c r="BP436" s="62">
        <f t="shared" si="376"/>
        <v>34</v>
      </c>
      <c r="BQ436" s="62">
        <f t="shared" si="377"/>
        <v>0</v>
      </c>
      <c r="BR436" s="62">
        <f t="shared" si="378"/>
        <v>6</v>
      </c>
      <c r="BS436" s="62">
        <f t="shared" si="379"/>
        <v>18</v>
      </c>
      <c r="BT436" s="62">
        <f t="shared" si="380"/>
        <v>0</v>
      </c>
      <c r="BU436" s="62">
        <f t="shared" si="381"/>
        <v>5</v>
      </c>
      <c r="BV436" s="62">
        <f t="shared" si="382"/>
        <v>24</v>
      </c>
      <c r="BW436" s="62">
        <f t="shared" si="383"/>
        <v>0</v>
      </c>
      <c r="BX436" s="62">
        <f t="shared" si="384"/>
        <v>4</v>
      </c>
      <c r="BY436" s="62">
        <f t="shared" si="385"/>
        <v>43</v>
      </c>
      <c r="BZ436" s="63">
        <f t="shared" si="386"/>
        <v>0.38184027777777785</v>
      </c>
      <c r="CA436" s="63">
        <f t="shared" si="387"/>
        <v>0.38739583333333344</v>
      </c>
      <c r="CB436" s="63">
        <f t="shared" si="388"/>
        <v>0.37488425925925939</v>
      </c>
      <c r="CC436" s="63">
        <f t="shared" si="389"/>
        <v>0.42071759259259267</v>
      </c>
      <c r="CD436" s="63">
        <f t="shared" si="390"/>
        <v>0.40912037037037041</v>
      </c>
      <c r="CE436" s="63">
        <f t="shared" si="391"/>
        <v>0.4195370370370371</v>
      </c>
      <c r="CF436" s="63">
        <f t="shared" si="392"/>
        <v>0.41494212962962951</v>
      </c>
      <c r="CG436" s="63">
        <f t="shared" si="393"/>
        <v>0.41424768518518507</v>
      </c>
      <c r="CH436" s="36"/>
      <c r="CI436" s="36"/>
      <c r="CJ436" s="36"/>
      <c r="CK436" s="36"/>
      <c r="CL436" s="60">
        <v>60</v>
      </c>
    </row>
    <row r="437" spans="1:90" ht="28.5" customHeight="1" x14ac:dyDescent="0.25">
      <c r="A437" s="37">
        <v>19</v>
      </c>
      <c r="C437" s="37"/>
      <c r="D437" s="37"/>
      <c r="E437" s="37"/>
      <c r="F437" s="83"/>
      <c r="G437" s="44"/>
      <c r="H437" s="44">
        <f t="shared" si="347"/>
        <v>124.87</v>
      </c>
      <c r="I437" s="83">
        <v>124.8</v>
      </c>
      <c r="J437" s="43">
        <f t="shared" si="396"/>
        <v>-5.6089743589749516E-4</v>
      </c>
      <c r="K437" s="44">
        <f t="shared" si="397"/>
        <v>-7.000000000000739E-2</v>
      </c>
      <c r="L437" s="76" t="s">
        <v>1117</v>
      </c>
      <c r="M437" s="122">
        <v>100</v>
      </c>
      <c r="N437" s="46">
        <f t="shared" si="353"/>
        <v>124.87</v>
      </c>
      <c r="O437" s="46">
        <v>-0.02</v>
      </c>
      <c r="P437" s="78">
        <v>124.87</v>
      </c>
      <c r="Q437" s="46">
        <v>-0.02</v>
      </c>
      <c r="R437" s="78">
        <v>124.89</v>
      </c>
      <c r="S437" s="46">
        <v>-0.02</v>
      </c>
      <c r="T437" s="78">
        <v>124.91</v>
      </c>
      <c r="U437" s="47" t="str">
        <f t="shared" si="394"/>
        <v/>
      </c>
      <c r="V437" s="47" t="str">
        <f t="shared" si="395"/>
        <v/>
      </c>
      <c r="W437" s="47"/>
      <c r="X437" s="47"/>
      <c r="Y437" s="47"/>
      <c r="Z437" s="47"/>
      <c r="AA437" s="47"/>
      <c r="AB437" s="47"/>
      <c r="AC437" s="47"/>
      <c r="AD437" s="47"/>
      <c r="AE437" s="51">
        <f t="shared" si="348"/>
        <v>19</v>
      </c>
      <c r="AF437" s="51" t="str">
        <f t="shared" si="349"/>
        <v/>
      </c>
      <c r="AG437" s="51" t="str">
        <f t="shared" si="350"/>
        <v/>
      </c>
      <c r="AH437" s="51" t="str">
        <f t="shared" si="351"/>
        <v/>
      </c>
      <c r="AI437" s="52">
        <f t="shared" si="352"/>
        <v>124.87</v>
      </c>
      <c r="AJ437" s="51"/>
      <c r="AK437" s="53"/>
      <c r="AL437" s="52"/>
      <c r="AM437" s="53">
        <f t="shared" si="354"/>
        <v>50</v>
      </c>
      <c r="AN437" s="53">
        <f>IF(AJ437&lt;&gt;"",IF(AJ437="o",VLOOKUP(AM437,OpenSect!$A$1:$D$11,2),IF(AJ437="u",VLOOKUP(AM437,UpHill!$A$1:$D$35,2),IF(AJ437="d",VLOOKUP(AM437,DownHill!$A$1:$D$29,2),IF(AJ437="f",VLOOKUP(AM437,FlatUnd!$A$2:$D$30,2),IF(AJ437="t",VLOOKUP(AM437,TimeAdd!$A$1:$D$176,2),IF(AJ437="l",VLOOKUP(AM437,SLimit!$A$1:$D$8,2),AN436)))))),AN436)</f>
        <v>60</v>
      </c>
      <c r="AO437" s="53">
        <f>IF(AJ437&lt;&gt;"",IF(AJ437="o",VLOOKUP(AM437,OpenSect!$A$1:$D$11,3),IF(AJ437="u",VLOOKUP(AM437,UpHill!$A$1:$D$35,3),IF(AJ437="d",VLOOKUP(AM437,DownHill!$A$3:$D$29,3),IF(AJ437="f",VLOOKUP(AM437,FlatUnd!$A$2:$D$30,3),IF(AJ437="t",VLOOKUP(AM437,TimeAdd!$A$1:$D$18,3),IF(AJ437="l",VLOOKUP(AM437,SLimit!$A$1:$D$8,3),AO436)))))),AO436)</f>
        <v>70</v>
      </c>
      <c r="AP437" s="53">
        <f>IF(AJ437&lt;&gt;"",IF(AJ437="o",VLOOKUP(AM437,OpenSect!$A$1:$D$11,4),IF(AJ437="u",VLOOKUP(AM437,UpHill!$A$1:$D$35,4),IF(AJ437="d",VLOOKUP(AM437,DownHill!$A$1:$D$29,4),IF(AJ437="f",VLOOKUP(AM437,FlatUnd!$A$2:$D$30,4),IF(AJ437="t",VLOOKUP(AM437,TimeAdd!$A$1:$D$18,4),IF(AJ437="l",VLOOKUP(AM437,SLimit!$A$1:$D$8,4),AP436)))))),AP436)</f>
        <v>80</v>
      </c>
      <c r="AQ437" s="53">
        <f t="shared" si="355"/>
        <v>100</v>
      </c>
      <c r="AR437" s="54" t="str">
        <f t="shared" si="356"/>
        <v xml:space="preserve">Diagrammatic sign:  Additional lane. </v>
      </c>
      <c r="AS437" s="55"/>
      <c r="AT437" s="55"/>
      <c r="AU437" s="56">
        <f>IF(GroupStTimes!$A$8=0,MIN(CB437,CD437,CF437),MIN(BZ437,CB437,CD437,CF437))</f>
        <v>0.37503472222222234</v>
      </c>
      <c r="AV437" s="56">
        <f>IF(GroupStTimes!$A$8=0,MAX(CC437,CE437,CG437),MAX(CA437,CC437,CE437,CG437))</f>
        <v>0.42086805555555562</v>
      </c>
      <c r="AW437" s="57" t="str">
        <f t="shared" si="357"/>
        <v/>
      </c>
      <c r="AX437" s="58" t="str">
        <f t="shared" si="358"/>
        <v/>
      </c>
      <c r="AY437" s="58" t="str">
        <f t="shared" si="359"/>
        <v/>
      </c>
      <c r="AZ437" s="31">
        <f t="shared" si="360"/>
        <v>118.36</v>
      </c>
      <c r="BA437" s="59">
        <f t="shared" si="361"/>
        <v>0.37658564814814821</v>
      </c>
      <c r="BB437" s="59">
        <f t="shared" si="362"/>
        <v>0.3821412037037038</v>
      </c>
      <c r="BC437" s="59">
        <f t="shared" si="363"/>
        <v>0.37050925925925937</v>
      </c>
      <c r="BD437" s="59">
        <f t="shared" si="364"/>
        <v>0.41634259259259265</v>
      </c>
      <c r="BE437" s="59">
        <f t="shared" si="365"/>
        <v>0.40537037037037044</v>
      </c>
      <c r="BF437" s="59">
        <f t="shared" si="366"/>
        <v>0.41578703703703712</v>
      </c>
      <c r="BG437" s="59">
        <f t="shared" si="367"/>
        <v>0.41166666666666657</v>
      </c>
      <c r="BH437" s="59">
        <f t="shared" si="368"/>
        <v>0.41097222222222213</v>
      </c>
      <c r="BI437" s="31">
        <f t="shared" si="369"/>
        <v>6.5100000000000051</v>
      </c>
      <c r="BJ437" s="61">
        <f t="shared" si="370"/>
        <v>0.13020000000000009</v>
      </c>
      <c r="BK437" s="61">
        <f t="shared" si="371"/>
        <v>0.10850000000000008</v>
      </c>
      <c r="BL437" s="61">
        <f t="shared" si="372"/>
        <v>9.3000000000000069E-2</v>
      </c>
      <c r="BM437" s="61">
        <f t="shared" si="373"/>
        <v>8.1375000000000058E-2</v>
      </c>
      <c r="BN437" s="62">
        <f t="shared" si="374"/>
        <v>0</v>
      </c>
      <c r="BO437" s="62">
        <f t="shared" si="375"/>
        <v>7</v>
      </c>
      <c r="BP437" s="62">
        <f t="shared" si="376"/>
        <v>49</v>
      </c>
      <c r="BQ437" s="62">
        <f t="shared" si="377"/>
        <v>0</v>
      </c>
      <c r="BR437" s="62">
        <f t="shared" si="378"/>
        <v>6</v>
      </c>
      <c r="BS437" s="62">
        <f t="shared" si="379"/>
        <v>31</v>
      </c>
      <c r="BT437" s="62">
        <f t="shared" si="380"/>
        <v>0</v>
      </c>
      <c r="BU437" s="62">
        <f t="shared" si="381"/>
        <v>5</v>
      </c>
      <c r="BV437" s="62">
        <f t="shared" si="382"/>
        <v>35</v>
      </c>
      <c r="BW437" s="62">
        <f t="shared" si="383"/>
        <v>0</v>
      </c>
      <c r="BX437" s="62">
        <f t="shared" si="384"/>
        <v>4</v>
      </c>
      <c r="BY437" s="62">
        <f t="shared" si="385"/>
        <v>53</v>
      </c>
      <c r="BZ437" s="63">
        <f t="shared" si="386"/>
        <v>0.38201388888888893</v>
      </c>
      <c r="CA437" s="63">
        <f t="shared" si="387"/>
        <v>0.38756944444444452</v>
      </c>
      <c r="CB437" s="63">
        <f t="shared" si="388"/>
        <v>0.37503472222222234</v>
      </c>
      <c r="CC437" s="63">
        <f t="shared" si="389"/>
        <v>0.42086805555555562</v>
      </c>
      <c r="CD437" s="63">
        <f t="shared" si="390"/>
        <v>0.40924768518518523</v>
      </c>
      <c r="CE437" s="63">
        <f t="shared" si="391"/>
        <v>0.41966435185185191</v>
      </c>
      <c r="CF437" s="63">
        <f t="shared" si="392"/>
        <v>0.41505787037037029</v>
      </c>
      <c r="CG437" s="63">
        <f t="shared" si="393"/>
        <v>0.41436342592592584</v>
      </c>
      <c r="CH437" s="36"/>
      <c r="CI437" s="36"/>
      <c r="CJ437" s="36"/>
      <c r="CK437" s="36"/>
      <c r="CL437" s="60">
        <v>60</v>
      </c>
    </row>
    <row r="438" spans="1:90" ht="28.5" customHeight="1" x14ac:dyDescent="0.25">
      <c r="A438" s="37">
        <v>19</v>
      </c>
      <c r="C438" s="37"/>
      <c r="D438" s="37"/>
      <c r="E438" s="37"/>
      <c r="F438" s="83"/>
      <c r="G438" s="44"/>
      <c r="H438" s="44">
        <f t="shared" si="347"/>
        <v>125.55</v>
      </c>
      <c r="I438" s="83">
        <v>125.49</v>
      </c>
      <c r="J438" s="43">
        <f t="shared" si="396"/>
        <v>-5.0468828857544489E-4</v>
      </c>
      <c r="K438" s="44">
        <f t="shared" si="397"/>
        <v>-6.3333333333332575E-2</v>
      </c>
      <c r="L438" s="76" t="s">
        <v>1142</v>
      </c>
      <c r="M438" s="122">
        <v>100</v>
      </c>
      <c r="N438" s="46">
        <f t="shared" si="353"/>
        <v>125.55333333333333</v>
      </c>
      <c r="O438" s="46">
        <v>-0.02</v>
      </c>
      <c r="P438" s="78">
        <v>125.55999999999999</v>
      </c>
      <c r="Q438" s="46">
        <v>-0.02</v>
      </c>
      <c r="R438" s="78">
        <v>125.57</v>
      </c>
      <c r="S438" s="46">
        <v>-0.02</v>
      </c>
      <c r="T438" s="78">
        <v>125.59</v>
      </c>
      <c r="U438" s="47" t="str">
        <f t="shared" si="394"/>
        <v/>
      </c>
      <c r="V438" s="47" t="str">
        <f t="shared" si="395"/>
        <v/>
      </c>
      <c r="W438" s="47"/>
      <c r="X438" s="47"/>
      <c r="Y438" s="47"/>
      <c r="Z438" s="47"/>
      <c r="AA438" s="47"/>
      <c r="AB438" s="47"/>
      <c r="AC438" s="47"/>
      <c r="AD438" s="47"/>
      <c r="AE438" s="51">
        <f t="shared" si="348"/>
        <v>19</v>
      </c>
      <c r="AF438" s="51" t="str">
        <f t="shared" si="349"/>
        <v/>
      </c>
      <c r="AG438" s="51" t="str">
        <f t="shared" si="350"/>
        <v/>
      </c>
      <c r="AH438" s="51" t="str">
        <f t="shared" si="351"/>
        <v/>
      </c>
      <c r="AI438" s="52">
        <f t="shared" si="352"/>
        <v>125.55</v>
      </c>
      <c r="AJ438" s="51"/>
      <c r="AK438" s="53"/>
      <c r="AL438" s="52"/>
      <c r="AM438" s="53">
        <f t="shared" si="354"/>
        <v>50</v>
      </c>
      <c r="AN438" s="53">
        <f>IF(AJ438&lt;&gt;"",IF(AJ438="o",VLOOKUP(AM438,OpenSect!$A$1:$D$11,2),IF(AJ438="u",VLOOKUP(AM438,UpHill!$A$1:$D$35,2),IF(AJ438="d",VLOOKUP(AM438,DownHill!$A$1:$D$29,2),IF(AJ438="f",VLOOKUP(AM438,FlatUnd!$A$2:$D$30,2),IF(AJ438="t",VLOOKUP(AM438,TimeAdd!$A$1:$D$176,2),IF(AJ438="l",VLOOKUP(AM438,SLimit!$A$1:$D$8,2),AN437)))))),AN437)</f>
        <v>60</v>
      </c>
      <c r="AO438" s="53">
        <f>IF(AJ438&lt;&gt;"",IF(AJ438="o",VLOOKUP(AM438,OpenSect!$A$1:$D$11,3),IF(AJ438="u",VLOOKUP(AM438,UpHill!$A$1:$D$35,3),IF(AJ438="d",VLOOKUP(AM438,DownHill!$A$3:$D$29,3),IF(AJ438="f",VLOOKUP(AM438,FlatUnd!$A$2:$D$30,3),IF(AJ438="t",VLOOKUP(AM438,TimeAdd!$A$1:$D$18,3),IF(AJ438="l",VLOOKUP(AM438,SLimit!$A$1:$D$8,3),AO437)))))),AO437)</f>
        <v>70</v>
      </c>
      <c r="AP438" s="53">
        <f>IF(AJ438&lt;&gt;"",IF(AJ438="o",VLOOKUP(AM438,OpenSect!$A$1:$D$11,4),IF(AJ438="u",VLOOKUP(AM438,UpHill!$A$1:$D$35,4),IF(AJ438="d",VLOOKUP(AM438,DownHill!$A$1:$D$29,4),IF(AJ438="f",VLOOKUP(AM438,FlatUnd!$A$2:$D$30,4),IF(AJ438="t",VLOOKUP(AM438,TimeAdd!$A$1:$D$18,4),IF(AJ438="l",VLOOKUP(AM438,SLimit!$A$1:$D$8,4),AP437)))))),AP437)</f>
        <v>80</v>
      </c>
      <c r="AQ438" s="53">
        <f t="shared" si="355"/>
        <v>100</v>
      </c>
      <c r="AR438" s="54" t="str">
        <f t="shared" si="356"/>
        <v>74,0 km plate.</v>
      </c>
      <c r="AS438" s="55"/>
      <c r="AT438" s="55"/>
      <c r="AU438" s="56">
        <f>IF(GroupStTimes!$A$8=0,MIN(CB438,CD438,CF438),MIN(BZ438,CB438,CD438,CF438))</f>
        <v>0.37549768518518528</v>
      </c>
      <c r="AV438" s="56">
        <f>IF(GroupStTimes!$A$8=0,MAX(CC438,CE438,CG438),MAX(CA438,CC438,CE438,CG438))</f>
        <v>0.42133101851851856</v>
      </c>
      <c r="AW438" s="57" t="str">
        <f t="shared" si="357"/>
        <v/>
      </c>
      <c r="AX438" s="58" t="str">
        <f t="shared" si="358"/>
        <v/>
      </c>
      <c r="AY438" s="58" t="str">
        <f t="shared" si="359"/>
        <v/>
      </c>
      <c r="AZ438" s="31">
        <f t="shared" si="360"/>
        <v>118.36</v>
      </c>
      <c r="BA438" s="59">
        <f t="shared" si="361"/>
        <v>0.37658564814814821</v>
      </c>
      <c r="BB438" s="59">
        <f t="shared" si="362"/>
        <v>0.3821412037037038</v>
      </c>
      <c r="BC438" s="59">
        <f t="shared" si="363"/>
        <v>0.37050925925925937</v>
      </c>
      <c r="BD438" s="59">
        <f t="shared" si="364"/>
        <v>0.41634259259259265</v>
      </c>
      <c r="BE438" s="59">
        <f t="shared" si="365"/>
        <v>0.40537037037037044</v>
      </c>
      <c r="BF438" s="59">
        <f t="shared" si="366"/>
        <v>0.41578703703703712</v>
      </c>
      <c r="BG438" s="59">
        <f t="shared" si="367"/>
        <v>0.41166666666666657</v>
      </c>
      <c r="BH438" s="59">
        <f t="shared" si="368"/>
        <v>0.41097222222222213</v>
      </c>
      <c r="BI438" s="31">
        <f t="shared" si="369"/>
        <v>7.1899999999999977</v>
      </c>
      <c r="BJ438" s="61">
        <f t="shared" si="370"/>
        <v>0.14379999999999996</v>
      </c>
      <c r="BK438" s="61">
        <f t="shared" si="371"/>
        <v>0.11983333333333329</v>
      </c>
      <c r="BL438" s="61">
        <f t="shared" si="372"/>
        <v>0.10271428571428569</v>
      </c>
      <c r="BM438" s="61">
        <f t="shared" si="373"/>
        <v>8.9874999999999969E-2</v>
      </c>
      <c r="BN438" s="62">
        <f t="shared" si="374"/>
        <v>0</v>
      </c>
      <c r="BO438" s="62">
        <f t="shared" si="375"/>
        <v>8</v>
      </c>
      <c r="BP438" s="62">
        <f t="shared" si="376"/>
        <v>38</v>
      </c>
      <c r="BQ438" s="62">
        <f t="shared" si="377"/>
        <v>0</v>
      </c>
      <c r="BR438" s="62">
        <f t="shared" si="378"/>
        <v>7</v>
      </c>
      <c r="BS438" s="62">
        <f t="shared" si="379"/>
        <v>11</v>
      </c>
      <c r="BT438" s="62">
        <f t="shared" si="380"/>
        <v>0</v>
      </c>
      <c r="BU438" s="62">
        <f t="shared" si="381"/>
        <v>6</v>
      </c>
      <c r="BV438" s="62">
        <f t="shared" si="382"/>
        <v>10</v>
      </c>
      <c r="BW438" s="62">
        <f t="shared" si="383"/>
        <v>0</v>
      </c>
      <c r="BX438" s="62">
        <f t="shared" si="384"/>
        <v>5</v>
      </c>
      <c r="BY438" s="62">
        <f t="shared" si="385"/>
        <v>24</v>
      </c>
      <c r="BZ438" s="63">
        <f t="shared" si="386"/>
        <v>0.38258101851851856</v>
      </c>
      <c r="CA438" s="63">
        <f t="shared" si="387"/>
        <v>0.38813657407407415</v>
      </c>
      <c r="CB438" s="63">
        <f t="shared" si="388"/>
        <v>0.37549768518518528</v>
      </c>
      <c r="CC438" s="63">
        <f t="shared" si="389"/>
        <v>0.42133101851851856</v>
      </c>
      <c r="CD438" s="63">
        <f t="shared" si="390"/>
        <v>0.40965277777777787</v>
      </c>
      <c r="CE438" s="63">
        <f t="shared" si="391"/>
        <v>0.42006944444444455</v>
      </c>
      <c r="CF438" s="63">
        <f t="shared" si="392"/>
        <v>0.41541666666666655</v>
      </c>
      <c r="CG438" s="63">
        <f t="shared" si="393"/>
        <v>0.4147222222222221</v>
      </c>
      <c r="CH438" s="36"/>
      <c r="CI438" s="36"/>
      <c r="CJ438" s="36"/>
      <c r="CK438" s="36"/>
      <c r="CL438" s="60">
        <v>60</v>
      </c>
    </row>
    <row r="439" spans="1:90" ht="40.5" x14ac:dyDescent="0.25">
      <c r="A439" s="37">
        <v>19</v>
      </c>
      <c r="C439" s="37"/>
      <c r="D439" s="37"/>
      <c r="E439" s="37"/>
      <c r="F439" s="83"/>
      <c r="G439" s="44"/>
      <c r="H439" s="44">
        <f t="shared" si="347"/>
        <v>125.7</v>
      </c>
      <c r="I439" s="83">
        <v>125.64</v>
      </c>
      <c r="J439" s="43">
        <f t="shared" si="396"/>
        <v>-5.0408574763875021E-4</v>
      </c>
      <c r="K439" s="44">
        <f t="shared" si="397"/>
        <v>-6.3333333333332575E-2</v>
      </c>
      <c r="L439" s="76" t="s">
        <v>1690</v>
      </c>
      <c r="M439" s="122">
        <v>100</v>
      </c>
      <c r="N439" s="46">
        <f t="shared" si="353"/>
        <v>125.70333333333333</v>
      </c>
      <c r="O439" s="46">
        <v>-0.02</v>
      </c>
      <c r="P439" s="78">
        <v>125.71</v>
      </c>
      <c r="Q439" s="46">
        <v>-0.02</v>
      </c>
      <c r="R439" s="78">
        <v>125.72</v>
      </c>
      <c r="S439" s="46">
        <v>-0.02</v>
      </c>
      <c r="T439" s="78">
        <v>125.74</v>
      </c>
      <c r="U439" s="47" t="str">
        <f t="shared" si="394"/>
        <v/>
      </c>
      <c r="V439" s="47" t="str">
        <f t="shared" si="395"/>
        <v/>
      </c>
      <c r="W439" s="47"/>
      <c r="X439" s="47"/>
      <c r="Y439" s="47"/>
      <c r="Z439" s="47"/>
      <c r="AA439" s="47"/>
      <c r="AB439" s="47"/>
      <c r="AC439" s="47"/>
      <c r="AD439" s="47"/>
      <c r="AE439" s="51">
        <f t="shared" si="348"/>
        <v>19</v>
      </c>
      <c r="AF439" s="51" t="str">
        <f t="shared" si="349"/>
        <v/>
      </c>
      <c r="AG439" s="51" t="str">
        <f t="shared" si="350"/>
        <v/>
      </c>
      <c r="AH439" s="51" t="str">
        <f t="shared" si="351"/>
        <v/>
      </c>
      <c r="AI439" s="52">
        <f t="shared" si="352"/>
        <v>125.7</v>
      </c>
      <c r="AJ439" s="51"/>
      <c r="AK439" s="53"/>
      <c r="AL439" s="52"/>
      <c r="AM439" s="53">
        <f t="shared" si="354"/>
        <v>50</v>
      </c>
      <c r="AN439" s="53">
        <f>IF(AJ439&lt;&gt;"",IF(AJ439="o",VLOOKUP(AM439,OpenSect!$A$1:$D$11,2),IF(AJ439="u",VLOOKUP(AM439,UpHill!$A$1:$D$35,2),IF(AJ439="d",VLOOKUP(AM439,DownHill!$A$1:$D$29,2),IF(AJ439="f",VLOOKUP(AM439,FlatUnd!$A$2:$D$30,2),IF(AJ439="t",VLOOKUP(AM439,TimeAdd!$A$1:$D$176,2),IF(AJ439="l",VLOOKUP(AM439,SLimit!$A$1:$D$8,2),AN438)))))),AN438)</f>
        <v>60</v>
      </c>
      <c r="AO439" s="53">
        <f>IF(AJ439&lt;&gt;"",IF(AJ439="o",VLOOKUP(AM439,OpenSect!$A$1:$D$11,3),IF(AJ439="u",VLOOKUP(AM439,UpHill!$A$1:$D$35,3),IF(AJ439="d",VLOOKUP(AM439,DownHill!$A$3:$D$29,3),IF(AJ439="f",VLOOKUP(AM439,FlatUnd!$A$2:$D$30,3),IF(AJ439="t",VLOOKUP(AM439,TimeAdd!$A$1:$D$18,3),IF(AJ439="l",VLOOKUP(AM439,SLimit!$A$1:$D$8,3),AO438)))))),AO438)</f>
        <v>70</v>
      </c>
      <c r="AP439" s="53">
        <f>IF(AJ439&lt;&gt;"",IF(AJ439="o",VLOOKUP(AM439,OpenSect!$A$1:$D$11,4),IF(AJ439="u",VLOOKUP(AM439,UpHill!$A$1:$D$35,4),IF(AJ439="d",VLOOKUP(AM439,DownHill!$A$1:$D$29,4),IF(AJ439="f",VLOOKUP(AM439,FlatUnd!$A$2:$D$30,4),IF(AJ439="t",VLOOKUP(AM439,TimeAdd!$A$1:$D$18,4),IF(AJ439="l",VLOOKUP(AM439,SLimit!$A$1:$D$8,4),AP438)))))),AP438)</f>
        <v>80</v>
      </c>
      <c r="AQ439" s="53">
        <f t="shared" si="355"/>
        <v>100</v>
      </c>
      <c r="AR439" s="54" t="str">
        <f t="shared" si="356"/>
        <v>Diagrammatic Sign:  Traffic movement effected by obstruction.  500m</v>
      </c>
      <c r="AS439" s="55"/>
      <c r="AT439" s="55"/>
      <c r="AU439" s="56">
        <f>IF(GroupStTimes!$A$8=0,MIN(CB439,CD439,CF439),MIN(BZ439,CB439,CD439,CF439))</f>
        <v>0.37560185185185196</v>
      </c>
      <c r="AV439" s="56">
        <f>IF(GroupStTimes!$A$8=0,MAX(CC439,CE439,CG439),MAX(CA439,CC439,CE439,CG439))</f>
        <v>0.42143518518518525</v>
      </c>
      <c r="AW439" s="57" t="str">
        <f t="shared" si="357"/>
        <v/>
      </c>
      <c r="AX439" s="58" t="str">
        <f t="shared" si="358"/>
        <v/>
      </c>
      <c r="AY439" s="58" t="str">
        <f t="shared" si="359"/>
        <v/>
      </c>
      <c r="AZ439" s="31">
        <f t="shared" si="360"/>
        <v>118.36</v>
      </c>
      <c r="BA439" s="59">
        <f t="shared" si="361"/>
        <v>0.37658564814814821</v>
      </c>
      <c r="BB439" s="59">
        <f t="shared" si="362"/>
        <v>0.3821412037037038</v>
      </c>
      <c r="BC439" s="59">
        <f t="shared" si="363"/>
        <v>0.37050925925925937</v>
      </c>
      <c r="BD439" s="59">
        <f t="shared" si="364"/>
        <v>0.41634259259259265</v>
      </c>
      <c r="BE439" s="59">
        <f t="shared" si="365"/>
        <v>0.40537037037037044</v>
      </c>
      <c r="BF439" s="59">
        <f t="shared" si="366"/>
        <v>0.41578703703703712</v>
      </c>
      <c r="BG439" s="59">
        <f t="shared" si="367"/>
        <v>0.41166666666666657</v>
      </c>
      <c r="BH439" s="59">
        <f t="shared" si="368"/>
        <v>0.41097222222222213</v>
      </c>
      <c r="BI439" s="31">
        <f t="shared" si="369"/>
        <v>7.3400000000000034</v>
      </c>
      <c r="BJ439" s="61">
        <f t="shared" si="370"/>
        <v>0.14680000000000007</v>
      </c>
      <c r="BK439" s="61">
        <f t="shared" si="371"/>
        <v>0.12233333333333339</v>
      </c>
      <c r="BL439" s="61">
        <f t="shared" si="372"/>
        <v>0.10485714285714291</v>
      </c>
      <c r="BM439" s="61">
        <f t="shared" si="373"/>
        <v>9.175000000000004E-2</v>
      </c>
      <c r="BN439" s="62">
        <f t="shared" si="374"/>
        <v>0</v>
      </c>
      <c r="BO439" s="62">
        <f t="shared" si="375"/>
        <v>8</v>
      </c>
      <c r="BP439" s="62">
        <f t="shared" si="376"/>
        <v>48</v>
      </c>
      <c r="BQ439" s="62">
        <f t="shared" si="377"/>
        <v>0</v>
      </c>
      <c r="BR439" s="62">
        <f t="shared" si="378"/>
        <v>7</v>
      </c>
      <c r="BS439" s="62">
        <f t="shared" si="379"/>
        <v>20</v>
      </c>
      <c r="BT439" s="62">
        <f t="shared" si="380"/>
        <v>0</v>
      </c>
      <c r="BU439" s="62">
        <f t="shared" si="381"/>
        <v>6</v>
      </c>
      <c r="BV439" s="62">
        <f t="shared" si="382"/>
        <v>17</v>
      </c>
      <c r="BW439" s="62">
        <f t="shared" si="383"/>
        <v>0</v>
      </c>
      <c r="BX439" s="62">
        <f t="shared" si="384"/>
        <v>5</v>
      </c>
      <c r="BY439" s="62">
        <f t="shared" si="385"/>
        <v>30</v>
      </c>
      <c r="BZ439" s="63">
        <f t="shared" si="386"/>
        <v>0.38269675925925933</v>
      </c>
      <c r="CA439" s="63">
        <f t="shared" si="387"/>
        <v>0.38825231481481493</v>
      </c>
      <c r="CB439" s="63">
        <f t="shared" si="388"/>
        <v>0.37560185185185196</v>
      </c>
      <c r="CC439" s="63">
        <f t="shared" si="389"/>
        <v>0.42143518518518525</v>
      </c>
      <c r="CD439" s="63">
        <f t="shared" si="390"/>
        <v>0.40973379629629636</v>
      </c>
      <c r="CE439" s="63">
        <f t="shared" si="391"/>
        <v>0.42015046296296304</v>
      </c>
      <c r="CF439" s="63">
        <f t="shared" si="392"/>
        <v>0.415486111111111</v>
      </c>
      <c r="CG439" s="63">
        <f t="shared" si="393"/>
        <v>0.41479166666666656</v>
      </c>
      <c r="CH439" s="36"/>
      <c r="CI439" s="36"/>
      <c r="CJ439" s="36"/>
      <c r="CK439" s="36"/>
      <c r="CL439" s="60">
        <v>60</v>
      </c>
    </row>
    <row r="440" spans="1:90" ht="40.5" x14ac:dyDescent="0.25">
      <c r="A440" s="37">
        <v>19</v>
      </c>
      <c r="C440" s="37"/>
      <c r="D440" s="37"/>
      <c r="E440" s="37"/>
      <c r="F440" s="83"/>
      <c r="G440" s="44"/>
      <c r="H440" s="44">
        <f t="shared" si="347"/>
        <v>125.95</v>
      </c>
      <c r="I440" s="83">
        <v>125.88</v>
      </c>
      <c r="J440" s="43">
        <f t="shared" si="396"/>
        <v>-5.5608516047034784E-4</v>
      </c>
      <c r="K440" s="44">
        <f t="shared" si="397"/>
        <v>-7.000000000000739E-2</v>
      </c>
      <c r="L440" s="76" t="s">
        <v>1691</v>
      </c>
      <c r="M440" s="122">
        <v>100</v>
      </c>
      <c r="N440" s="46">
        <f t="shared" si="353"/>
        <v>125.95</v>
      </c>
      <c r="O440" s="46">
        <v>-0.02</v>
      </c>
      <c r="P440" s="78">
        <v>125.95</v>
      </c>
      <c r="Q440" s="46">
        <v>-0.02</v>
      </c>
      <c r="R440" s="78">
        <v>125.97</v>
      </c>
      <c r="S440" s="46">
        <v>-0.02</v>
      </c>
      <c r="T440" s="78">
        <v>125.99</v>
      </c>
      <c r="U440" s="47" t="str">
        <f t="shared" si="394"/>
        <v/>
      </c>
      <c r="V440" s="47" t="str">
        <f t="shared" si="395"/>
        <v/>
      </c>
      <c r="W440" s="47"/>
      <c r="X440" s="47"/>
      <c r="Y440" s="47"/>
      <c r="Z440" s="47"/>
      <c r="AA440" s="47"/>
      <c r="AB440" s="47"/>
      <c r="AC440" s="47"/>
      <c r="AD440" s="47"/>
      <c r="AE440" s="51">
        <f t="shared" si="348"/>
        <v>19</v>
      </c>
      <c r="AF440" s="51" t="str">
        <f t="shared" si="349"/>
        <v/>
      </c>
      <c r="AG440" s="51" t="str">
        <f t="shared" si="350"/>
        <v/>
      </c>
      <c r="AH440" s="51" t="str">
        <f t="shared" si="351"/>
        <v/>
      </c>
      <c r="AI440" s="52">
        <f t="shared" si="352"/>
        <v>125.95</v>
      </c>
      <c r="AJ440" s="51"/>
      <c r="AK440" s="53"/>
      <c r="AL440" s="52"/>
      <c r="AM440" s="53">
        <f t="shared" si="354"/>
        <v>50</v>
      </c>
      <c r="AN440" s="53">
        <f>IF(AJ440&lt;&gt;"",IF(AJ440="o",VLOOKUP(AM440,OpenSect!$A$1:$D$11,2),IF(AJ440="u",VLOOKUP(AM440,UpHill!$A$1:$D$35,2),IF(AJ440="d",VLOOKUP(AM440,DownHill!$A$1:$D$29,2),IF(AJ440="f",VLOOKUP(AM440,FlatUnd!$A$2:$D$30,2),IF(AJ440="t",VLOOKUP(AM440,TimeAdd!$A$1:$D$176,2),IF(AJ440="l",VLOOKUP(AM440,SLimit!$A$1:$D$8,2),AN439)))))),AN439)</f>
        <v>60</v>
      </c>
      <c r="AO440" s="53">
        <f>IF(AJ440&lt;&gt;"",IF(AJ440="o",VLOOKUP(AM440,OpenSect!$A$1:$D$11,3),IF(AJ440="u",VLOOKUP(AM440,UpHill!$A$1:$D$35,3),IF(AJ440="d",VLOOKUP(AM440,DownHill!$A$3:$D$29,3),IF(AJ440="f",VLOOKUP(AM440,FlatUnd!$A$2:$D$30,3),IF(AJ440="t",VLOOKUP(AM440,TimeAdd!$A$1:$D$18,3),IF(AJ440="l",VLOOKUP(AM440,SLimit!$A$1:$D$8,3),AO439)))))),AO439)</f>
        <v>70</v>
      </c>
      <c r="AP440" s="53">
        <f>IF(AJ440&lt;&gt;"",IF(AJ440="o",VLOOKUP(AM440,OpenSect!$A$1:$D$11,4),IF(AJ440="u",VLOOKUP(AM440,UpHill!$A$1:$D$35,4),IF(AJ440="d",VLOOKUP(AM440,DownHill!$A$1:$D$29,4),IF(AJ440="f",VLOOKUP(AM440,FlatUnd!$A$2:$D$30,4),IF(AJ440="t",VLOOKUP(AM440,TimeAdd!$A$1:$D$18,4),IF(AJ440="l",VLOOKUP(AM440,SLimit!$A$1:$D$8,4),AP439)))))),AP439)</f>
        <v>80</v>
      </c>
      <c r="AQ440" s="53">
        <f t="shared" si="355"/>
        <v>100</v>
      </c>
      <c r="AR440" s="54" t="str">
        <f t="shared" si="356"/>
        <v>Diagrammatic Sign:  Traffic movement effected by obstruction.  250m</v>
      </c>
      <c r="AS440" s="55"/>
      <c r="AT440" s="55"/>
      <c r="AU440" s="56">
        <f>IF(GroupStTimes!$A$8=0,MIN(CB440,CD440,CF440),MIN(BZ440,CB440,CD440,CF440))</f>
        <v>0.37577546296296305</v>
      </c>
      <c r="AV440" s="56">
        <f>IF(GroupStTimes!$A$8=0,MAX(CC440,CE440,CG440),MAX(CA440,CC440,CE440,CG440))</f>
        <v>0.42160879629629633</v>
      </c>
      <c r="AW440" s="57" t="str">
        <f t="shared" si="357"/>
        <v/>
      </c>
      <c r="AX440" s="58" t="str">
        <f t="shared" si="358"/>
        <v/>
      </c>
      <c r="AY440" s="58" t="str">
        <f t="shared" si="359"/>
        <v/>
      </c>
      <c r="AZ440" s="31">
        <f t="shared" si="360"/>
        <v>118.36</v>
      </c>
      <c r="BA440" s="59">
        <f t="shared" si="361"/>
        <v>0.37658564814814821</v>
      </c>
      <c r="BB440" s="59">
        <f t="shared" si="362"/>
        <v>0.3821412037037038</v>
      </c>
      <c r="BC440" s="59">
        <f t="shared" si="363"/>
        <v>0.37050925925925937</v>
      </c>
      <c r="BD440" s="59">
        <f t="shared" si="364"/>
        <v>0.41634259259259265</v>
      </c>
      <c r="BE440" s="59">
        <f t="shared" si="365"/>
        <v>0.40537037037037044</v>
      </c>
      <c r="BF440" s="59">
        <f t="shared" si="366"/>
        <v>0.41578703703703712</v>
      </c>
      <c r="BG440" s="59">
        <f t="shared" si="367"/>
        <v>0.41166666666666657</v>
      </c>
      <c r="BH440" s="59">
        <f t="shared" si="368"/>
        <v>0.41097222222222213</v>
      </c>
      <c r="BI440" s="31">
        <f t="shared" si="369"/>
        <v>7.5900000000000034</v>
      </c>
      <c r="BJ440" s="61">
        <f t="shared" si="370"/>
        <v>0.15180000000000007</v>
      </c>
      <c r="BK440" s="61">
        <f t="shared" si="371"/>
        <v>0.12650000000000006</v>
      </c>
      <c r="BL440" s="61">
        <f t="shared" si="372"/>
        <v>0.10842857142857147</v>
      </c>
      <c r="BM440" s="61">
        <f t="shared" si="373"/>
        <v>9.4875000000000043E-2</v>
      </c>
      <c r="BN440" s="62">
        <f t="shared" si="374"/>
        <v>0</v>
      </c>
      <c r="BO440" s="62">
        <f t="shared" si="375"/>
        <v>9</v>
      </c>
      <c r="BP440" s="62">
        <f t="shared" si="376"/>
        <v>6</v>
      </c>
      <c r="BQ440" s="62">
        <f t="shared" si="377"/>
        <v>0</v>
      </c>
      <c r="BR440" s="62">
        <f t="shared" si="378"/>
        <v>7</v>
      </c>
      <c r="BS440" s="62">
        <f t="shared" si="379"/>
        <v>35</v>
      </c>
      <c r="BT440" s="62">
        <f t="shared" si="380"/>
        <v>0</v>
      </c>
      <c r="BU440" s="62">
        <f t="shared" si="381"/>
        <v>6</v>
      </c>
      <c r="BV440" s="62">
        <f t="shared" si="382"/>
        <v>30</v>
      </c>
      <c r="BW440" s="62">
        <f t="shared" si="383"/>
        <v>0</v>
      </c>
      <c r="BX440" s="62">
        <f t="shared" si="384"/>
        <v>5</v>
      </c>
      <c r="BY440" s="62">
        <f t="shared" si="385"/>
        <v>42</v>
      </c>
      <c r="BZ440" s="63">
        <f t="shared" si="386"/>
        <v>0.38290509259259264</v>
      </c>
      <c r="CA440" s="63">
        <f t="shared" si="387"/>
        <v>0.38846064814814824</v>
      </c>
      <c r="CB440" s="63">
        <f t="shared" si="388"/>
        <v>0.37577546296296305</v>
      </c>
      <c r="CC440" s="63">
        <f t="shared" si="389"/>
        <v>0.42160879629629633</v>
      </c>
      <c r="CD440" s="63">
        <f t="shared" si="390"/>
        <v>0.40988425925925931</v>
      </c>
      <c r="CE440" s="63">
        <f t="shared" si="391"/>
        <v>0.42030092592592599</v>
      </c>
      <c r="CF440" s="63">
        <f t="shared" si="392"/>
        <v>0.41562499999999991</v>
      </c>
      <c r="CG440" s="63">
        <f t="shared" si="393"/>
        <v>0.41493055555555547</v>
      </c>
      <c r="CH440" s="36"/>
      <c r="CI440" s="36"/>
      <c r="CJ440" s="36"/>
      <c r="CK440" s="36"/>
      <c r="CL440" s="60">
        <v>60</v>
      </c>
    </row>
    <row r="441" spans="1:90" ht="40.5" x14ac:dyDescent="0.25">
      <c r="A441" s="37">
        <v>19</v>
      </c>
      <c r="C441" s="37"/>
      <c r="D441" s="37"/>
      <c r="E441" s="37"/>
      <c r="F441" s="83"/>
      <c r="G441" s="44"/>
      <c r="H441" s="44">
        <f t="shared" si="347"/>
        <v>126.2</v>
      </c>
      <c r="I441" s="83">
        <v>126.13</v>
      </c>
      <c r="J441" s="43">
        <f t="shared" si="396"/>
        <v>-5.5498295409503993E-4</v>
      </c>
      <c r="K441" s="44">
        <f t="shared" si="397"/>
        <v>-7.000000000000739E-2</v>
      </c>
      <c r="L441" s="76" t="s">
        <v>1110</v>
      </c>
      <c r="M441" s="122">
        <v>100</v>
      </c>
      <c r="N441" s="46">
        <f t="shared" si="353"/>
        <v>126.2</v>
      </c>
      <c r="O441" s="46">
        <v>-0.02</v>
      </c>
      <c r="P441" s="78">
        <v>126.2</v>
      </c>
      <c r="Q441" s="46">
        <v>-0.02</v>
      </c>
      <c r="R441" s="78">
        <v>126.22</v>
      </c>
      <c r="S441" s="46">
        <v>-0.02</v>
      </c>
      <c r="T441" s="78">
        <v>126.24</v>
      </c>
      <c r="U441" s="47" t="str">
        <f t="shared" si="394"/>
        <v/>
      </c>
      <c r="V441" s="47" t="str">
        <f t="shared" si="395"/>
        <v/>
      </c>
      <c r="W441" s="47"/>
      <c r="X441" s="47"/>
      <c r="Y441" s="47"/>
      <c r="Z441" s="47"/>
      <c r="AA441" s="47"/>
      <c r="AB441" s="47"/>
      <c r="AC441" s="47"/>
      <c r="AD441" s="47"/>
      <c r="AE441" s="51">
        <f t="shared" si="348"/>
        <v>19</v>
      </c>
      <c r="AF441" s="51" t="str">
        <f t="shared" si="349"/>
        <v/>
      </c>
      <c r="AG441" s="51" t="str">
        <f t="shared" si="350"/>
        <v/>
      </c>
      <c r="AH441" s="51" t="str">
        <f t="shared" si="351"/>
        <v/>
      </c>
      <c r="AI441" s="52">
        <f t="shared" si="352"/>
        <v>126.2</v>
      </c>
      <c r="AJ441" s="51"/>
      <c r="AK441" s="53"/>
      <c r="AL441" s="52"/>
      <c r="AM441" s="53">
        <f t="shared" si="354"/>
        <v>50</v>
      </c>
      <c r="AN441" s="53">
        <f>IF(AJ441&lt;&gt;"",IF(AJ441="o",VLOOKUP(AM441,OpenSect!$A$1:$D$11,2),IF(AJ441="u",VLOOKUP(AM441,UpHill!$A$1:$D$35,2),IF(AJ441="d",VLOOKUP(AM441,DownHill!$A$1:$D$29,2),IF(AJ441="f",VLOOKUP(AM441,FlatUnd!$A$2:$D$30,2),IF(AJ441="t",VLOOKUP(AM441,TimeAdd!$A$1:$D$176,2),IF(AJ441="l",VLOOKUP(AM441,SLimit!$A$1:$D$8,2),AN440)))))),AN440)</f>
        <v>60</v>
      </c>
      <c r="AO441" s="53">
        <f>IF(AJ441&lt;&gt;"",IF(AJ441="o",VLOOKUP(AM441,OpenSect!$A$1:$D$11,3),IF(AJ441="u",VLOOKUP(AM441,UpHill!$A$1:$D$35,3),IF(AJ441="d",VLOOKUP(AM441,DownHill!$A$3:$D$29,3),IF(AJ441="f",VLOOKUP(AM441,FlatUnd!$A$2:$D$30,3),IF(AJ441="t",VLOOKUP(AM441,TimeAdd!$A$1:$D$18,3),IF(AJ441="l",VLOOKUP(AM441,SLimit!$A$1:$D$8,3),AO440)))))),AO440)</f>
        <v>70</v>
      </c>
      <c r="AP441" s="53">
        <f>IF(AJ441&lt;&gt;"",IF(AJ441="o",VLOOKUP(AM441,OpenSect!$A$1:$D$11,4),IF(AJ441="u",VLOOKUP(AM441,UpHill!$A$1:$D$35,4),IF(AJ441="d",VLOOKUP(AM441,DownHill!$A$1:$D$29,4),IF(AJ441="f",VLOOKUP(AM441,FlatUnd!$A$2:$D$30,4),IF(AJ441="t",VLOOKUP(AM441,TimeAdd!$A$1:$D$18,4),IF(AJ441="l",VLOOKUP(AM441,SLimit!$A$1:$D$8,4),AP440)))))),AP440)</f>
        <v>80</v>
      </c>
      <c r="AQ441" s="53">
        <f t="shared" si="355"/>
        <v>100</v>
      </c>
      <c r="AR441" s="54" t="str">
        <f t="shared" si="356"/>
        <v>Diagrammatic sign:   Traffic movement effected by obstruction.</v>
      </c>
      <c r="AS441" s="55"/>
      <c r="AT441" s="55"/>
      <c r="AU441" s="56">
        <f>IF(GroupStTimes!$A$8=0,MIN(CB441,CD441,CF441),MIN(BZ441,CB441,CD441,CF441))</f>
        <v>0.37594907407407419</v>
      </c>
      <c r="AV441" s="56">
        <f>IF(GroupStTimes!$A$8=0,MAX(CC441,CE441,CG441),MAX(CA441,CC441,CE441,CG441))</f>
        <v>0.42178240740740747</v>
      </c>
      <c r="AW441" s="57" t="str">
        <f t="shared" si="357"/>
        <v/>
      </c>
      <c r="AX441" s="58" t="str">
        <f t="shared" si="358"/>
        <v/>
      </c>
      <c r="AY441" s="58" t="str">
        <f t="shared" si="359"/>
        <v/>
      </c>
      <c r="AZ441" s="31">
        <f t="shared" si="360"/>
        <v>118.36</v>
      </c>
      <c r="BA441" s="59">
        <f t="shared" si="361"/>
        <v>0.37658564814814821</v>
      </c>
      <c r="BB441" s="59">
        <f t="shared" si="362"/>
        <v>0.3821412037037038</v>
      </c>
      <c r="BC441" s="59">
        <f t="shared" si="363"/>
        <v>0.37050925925925937</v>
      </c>
      <c r="BD441" s="59">
        <f t="shared" si="364"/>
        <v>0.41634259259259265</v>
      </c>
      <c r="BE441" s="59">
        <f t="shared" si="365"/>
        <v>0.40537037037037044</v>
      </c>
      <c r="BF441" s="59">
        <f t="shared" si="366"/>
        <v>0.41578703703703712</v>
      </c>
      <c r="BG441" s="59">
        <f t="shared" si="367"/>
        <v>0.41166666666666657</v>
      </c>
      <c r="BH441" s="59">
        <f t="shared" si="368"/>
        <v>0.41097222222222213</v>
      </c>
      <c r="BI441" s="31">
        <f t="shared" si="369"/>
        <v>7.8400000000000034</v>
      </c>
      <c r="BJ441" s="61">
        <f t="shared" si="370"/>
        <v>0.15680000000000008</v>
      </c>
      <c r="BK441" s="61">
        <f t="shared" si="371"/>
        <v>0.13066666666666674</v>
      </c>
      <c r="BL441" s="61">
        <f t="shared" si="372"/>
        <v>0.11200000000000004</v>
      </c>
      <c r="BM441" s="61">
        <f t="shared" si="373"/>
        <v>9.8000000000000045E-2</v>
      </c>
      <c r="BN441" s="62">
        <f t="shared" si="374"/>
        <v>0</v>
      </c>
      <c r="BO441" s="62">
        <f t="shared" si="375"/>
        <v>9</v>
      </c>
      <c r="BP441" s="62">
        <f t="shared" si="376"/>
        <v>24</v>
      </c>
      <c r="BQ441" s="62">
        <f t="shared" si="377"/>
        <v>0</v>
      </c>
      <c r="BR441" s="62">
        <f t="shared" si="378"/>
        <v>7</v>
      </c>
      <c r="BS441" s="62">
        <f t="shared" si="379"/>
        <v>50</v>
      </c>
      <c r="BT441" s="62">
        <f t="shared" si="380"/>
        <v>0</v>
      </c>
      <c r="BU441" s="62">
        <f t="shared" si="381"/>
        <v>6</v>
      </c>
      <c r="BV441" s="62">
        <f t="shared" si="382"/>
        <v>43</v>
      </c>
      <c r="BW441" s="62">
        <f t="shared" si="383"/>
        <v>0</v>
      </c>
      <c r="BX441" s="62">
        <f t="shared" si="384"/>
        <v>5</v>
      </c>
      <c r="BY441" s="62">
        <f t="shared" si="385"/>
        <v>53</v>
      </c>
      <c r="BZ441" s="63">
        <f t="shared" si="386"/>
        <v>0.38311342592592601</v>
      </c>
      <c r="CA441" s="63">
        <f t="shared" si="387"/>
        <v>0.3886689814814816</v>
      </c>
      <c r="CB441" s="63">
        <f t="shared" si="388"/>
        <v>0.37594907407407419</v>
      </c>
      <c r="CC441" s="63">
        <f t="shared" si="389"/>
        <v>0.42178240740740747</v>
      </c>
      <c r="CD441" s="63">
        <f t="shared" si="390"/>
        <v>0.41003472222222231</v>
      </c>
      <c r="CE441" s="63">
        <f t="shared" si="391"/>
        <v>0.420451388888889</v>
      </c>
      <c r="CF441" s="63">
        <f t="shared" si="392"/>
        <v>0.41575231481481473</v>
      </c>
      <c r="CG441" s="63">
        <f t="shared" si="393"/>
        <v>0.41505787037037029</v>
      </c>
      <c r="CH441" s="36"/>
      <c r="CI441" s="36"/>
      <c r="CJ441" s="36"/>
      <c r="CK441" s="36"/>
      <c r="CL441" s="60">
        <v>60</v>
      </c>
    </row>
    <row r="442" spans="1:90" ht="28.5" customHeight="1" x14ac:dyDescent="0.25">
      <c r="A442" s="37">
        <v>20</v>
      </c>
      <c r="C442" s="37"/>
      <c r="D442" s="37"/>
      <c r="E442" s="37"/>
      <c r="F442" s="83"/>
      <c r="G442" s="44"/>
      <c r="H442" s="44">
        <f t="shared" si="347"/>
        <v>126.51</v>
      </c>
      <c r="I442" s="83">
        <v>126.44</v>
      </c>
      <c r="J442" s="43">
        <f t="shared" si="396"/>
        <v>-5.2725930612672323E-4</v>
      </c>
      <c r="K442" s="44">
        <f t="shared" si="397"/>
        <v>-6.6666666666662877E-2</v>
      </c>
      <c r="L442" s="76" t="s">
        <v>349</v>
      </c>
      <c r="M442" s="122">
        <v>100</v>
      </c>
      <c r="N442" s="46">
        <f t="shared" si="353"/>
        <v>126.50666666666666</v>
      </c>
      <c r="O442" s="46">
        <v>-0.02</v>
      </c>
      <c r="P442" s="78">
        <v>126.51</v>
      </c>
      <c r="Q442" s="46">
        <v>-0.02</v>
      </c>
      <c r="R442" s="78">
        <v>126.53</v>
      </c>
      <c r="S442" s="46">
        <v>-0.02</v>
      </c>
      <c r="T442" s="78">
        <v>126.54</v>
      </c>
      <c r="U442" s="47" t="str">
        <f t="shared" si="394"/>
        <v/>
      </c>
      <c r="V442" s="47" t="str">
        <f t="shared" si="395"/>
        <v/>
      </c>
      <c r="W442" s="47"/>
      <c r="X442" s="47"/>
      <c r="Y442" s="47"/>
      <c r="Z442" s="47"/>
      <c r="AA442" s="47"/>
      <c r="AB442" s="47"/>
      <c r="AC442" s="47"/>
      <c r="AD442" s="47"/>
      <c r="AE442" s="51">
        <f t="shared" si="348"/>
        <v>20</v>
      </c>
      <c r="AF442" s="51" t="str">
        <f t="shared" si="349"/>
        <v/>
      </c>
      <c r="AG442" s="51" t="str">
        <f t="shared" si="350"/>
        <v/>
      </c>
      <c r="AH442" s="51" t="str">
        <f t="shared" si="351"/>
        <v/>
      </c>
      <c r="AI442" s="52">
        <f t="shared" si="352"/>
        <v>126.51</v>
      </c>
      <c r="AJ442" s="51"/>
      <c r="AK442" s="53"/>
      <c r="AL442" s="52"/>
      <c r="AM442" s="53">
        <f t="shared" si="354"/>
        <v>50</v>
      </c>
      <c r="AN442" s="53">
        <f>IF(AJ442&lt;&gt;"",IF(AJ442="o",VLOOKUP(AM442,OpenSect!$A$1:$D$11,2),IF(AJ442="u",VLOOKUP(AM442,UpHill!$A$1:$D$35,2),IF(AJ442="d",VLOOKUP(AM442,DownHill!$A$1:$D$29,2),IF(AJ442="f",VLOOKUP(AM442,FlatUnd!$A$2:$D$30,2),IF(AJ442="t",VLOOKUP(AM442,TimeAdd!$A$1:$D$176,2),IF(AJ442="l",VLOOKUP(AM442,SLimit!$A$1:$D$8,2),AN441)))))),AN441)</f>
        <v>60</v>
      </c>
      <c r="AO442" s="53">
        <f>IF(AJ442&lt;&gt;"",IF(AJ442="o",VLOOKUP(AM442,OpenSect!$A$1:$D$11,3),IF(AJ442="u",VLOOKUP(AM442,UpHill!$A$1:$D$35,3),IF(AJ442="d",VLOOKUP(AM442,DownHill!$A$3:$D$29,3),IF(AJ442="f",VLOOKUP(AM442,FlatUnd!$A$2:$D$30,3),IF(AJ442="t",VLOOKUP(AM442,TimeAdd!$A$1:$D$18,3),IF(AJ442="l",VLOOKUP(AM442,SLimit!$A$1:$D$8,3),AO441)))))),AO441)</f>
        <v>70</v>
      </c>
      <c r="AP442" s="53">
        <f>IF(AJ442&lt;&gt;"",IF(AJ442="o",VLOOKUP(AM442,OpenSect!$A$1:$D$11,4),IF(AJ442="u",VLOOKUP(AM442,UpHill!$A$1:$D$35,4),IF(AJ442="d",VLOOKUP(AM442,DownHill!$A$1:$D$29,4),IF(AJ442="f",VLOOKUP(AM442,FlatUnd!$A$2:$D$30,4),IF(AJ442="t",VLOOKUP(AM442,TimeAdd!$A$1:$D$18,4),IF(AJ442="l",VLOOKUP(AM442,SLimit!$A$1:$D$8,4),AP441)))))),AP441)</f>
        <v>80</v>
      </c>
      <c r="AQ442" s="53">
        <f t="shared" si="355"/>
        <v>100</v>
      </c>
      <c r="AR442" s="54" t="str">
        <f t="shared" si="356"/>
        <v>Overhead power lines.</v>
      </c>
      <c r="AS442" s="55"/>
      <c r="AT442" s="55"/>
      <c r="AU442" s="56">
        <f>IF(GroupStTimes!$A$8=0,MIN(CB442,CD442,CF442),MIN(BZ442,CB442,CD442,CF442))</f>
        <v>0.37616898148148159</v>
      </c>
      <c r="AV442" s="56">
        <f>IF(GroupStTimes!$A$8=0,MAX(CC442,CE442,CG442),MAX(CA442,CC442,CE442,CG442))</f>
        <v>0.42200231481481487</v>
      </c>
      <c r="AW442" s="57" t="str">
        <f t="shared" si="357"/>
        <v/>
      </c>
      <c r="AX442" s="58" t="str">
        <f t="shared" si="358"/>
        <v/>
      </c>
      <c r="AY442" s="58" t="str">
        <f t="shared" si="359"/>
        <v/>
      </c>
      <c r="AZ442" s="31">
        <f t="shared" si="360"/>
        <v>118.36</v>
      </c>
      <c r="BA442" s="59">
        <f t="shared" si="361"/>
        <v>0.37658564814814821</v>
      </c>
      <c r="BB442" s="59">
        <f t="shared" si="362"/>
        <v>0.3821412037037038</v>
      </c>
      <c r="BC442" s="59">
        <f t="shared" si="363"/>
        <v>0.37050925925925937</v>
      </c>
      <c r="BD442" s="59">
        <f t="shared" si="364"/>
        <v>0.41634259259259265</v>
      </c>
      <c r="BE442" s="59">
        <f t="shared" si="365"/>
        <v>0.40537037037037044</v>
      </c>
      <c r="BF442" s="59">
        <f t="shared" si="366"/>
        <v>0.41578703703703712</v>
      </c>
      <c r="BG442" s="59">
        <f t="shared" si="367"/>
        <v>0.41166666666666657</v>
      </c>
      <c r="BH442" s="59">
        <f t="shared" si="368"/>
        <v>0.41097222222222213</v>
      </c>
      <c r="BI442" s="31">
        <f t="shared" si="369"/>
        <v>8.1500000000000057</v>
      </c>
      <c r="BJ442" s="61">
        <f t="shared" si="370"/>
        <v>0.16300000000000012</v>
      </c>
      <c r="BK442" s="61">
        <f t="shared" si="371"/>
        <v>0.13583333333333342</v>
      </c>
      <c r="BL442" s="61">
        <f t="shared" si="372"/>
        <v>0.11642857142857151</v>
      </c>
      <c r="BM442" s="61">
        <f t="shared" si="373"/>
        <v>0.10187500000000008</v>
      </c>
      <c r="BN442" s="62">
        <f t="shared" si="374"/>
        <v>0</v>
      </c>
      <c r="BO442" s="62">
        <f t="shared" si="375"/>
        <v>9</v>
      </c>
      <c r="BP442" s="62">
        <f t="shared" si="376"/>
        <v>47</v>
      </c>
      <c r="BQ442" s="62">
        <f t="shared" si="377"/>
        <v>0</v>
      </c>
      <c r="BR442" s="62">
        <f t="shared" si="378"/>
        <v>8</v>
      </c>
      <c r="BS442" s="62">
        <f t="shared" si="379"/>
        <v>9</v>
      </c>
      <c r="BT442" s="62">
        <f t="shared" si="380"/>
        <v>0</v>
      </c>
      <c r="BU442" s="62">
        <f t="shared" si="381"/>
        <v>6</v>
      </c>
      <c r="BV442" s="62">
        <f t="shared" si="382"/>
        <v>59</v>
      </c>
      <c r="BW442" s="62">
        <f t="shared" si="383"/>
        <v>0</v>
      </c>
      <c r="BX442" s="62">
        <f t="shared" si="384"/>
        <v>6</v>
      </c>
      <c r="BY442" s="62">
        <f t="shared" si="385"/>
        <v>7</v>
      </c>
      <c r="BZ442" s="63">
        <f t="shared" si="386"/>
        <v>0.38337962962962968</v>
      </c>
      <c r="CA442" s="63">
        <f t="shared" si="387"/>
        <v>0.38893518518518527</v>
      </c>
      <c r="CB442" s="63">
        <f t="shared" si="388"/>
        <v>0.37616898148148159</v>
      </c>
      <c r="CC442" s="63">
        <f t="shared" si="389"/>
        <v>0.42200231481481487</v>
      </c>
      <c r="CD442" s="63">
        <f t="shared" si="390"/>
        <v>0.41021990740740749</v>
      </c>
      <c r="CE442" s="63">
        <f t="shared" si="391"/>
        <v>0.42063657407407418</v>
      </c>
      <c r="CF442" s="63">
        <f t="shared" si="392"/>
        <v>0.41591435185185177</v>
      </c>
      <c r="CG442" s="63">
        <f t="shared" si="393"/>
        <v>0.41521990740740733</v>
      </c>
      <c r="CH442" s="36"/>
      <c r="CI442" s="36"/>
      <c r="CJ442" s="36"/>
      <c r="CK442" s="36"/>
      <c r="CL442" s="60">
        <v>60</v>
      </c>
    </row>
    <row r="443" spans="1:90" ht="28.5" customHeight="1" x14ac:dyDescent="0.25">
      <c r="A443" s="37">
        <v>20</v>
      </c>
      <c r="C443" s="37"/>
      <c r="D443" s="37"/>
      <c r="E443" s="37"/>
      <c r="F443" s="83"/>
      <c r="G443" s="44"/>
      <c r="H443" s="44">
        <f t="shared" si="347"/>
        <v>126.56</v>
      </c>
      <c r="I443" s="83">
        <v>126.5</v>
      </c>
      <c r="J443" s="43">
        <f t="shared" si="396"/>
        <v>-5.0065876152832073E-4</v>
      </c>
      <c r="K443" s="44">
        <f t="shared" si="397"/>
        <v>-6.3333333333332575E-2</v>
      </c>
      <c r="L443" s="76" t="s">
        <v>349</v>
      </c>
      <c r="M443" s="122">
        <v>100</v>
      </c>
      <c r="N443" s="46">
        <f t="shared" si="353"/>
        <v>126.56333333333333</v>
      </c>
      <c r="O443" s="46">
        <v>-0.02</v>
      </c>
      <c r="P443" s="78">
        <v>126.57</v>
      </c>
      <c r="Q443" s="46">
        <v>-0.02</v>
      </c>
      <c r="R443" s="78">
        <v>126.58</v>
      </c>
      <c r="S443" s="46">
        <v>-0.02</v>
      </c>
      <c r="T443" s="78">
        <v>126.6</v>
      </c>
      <c r="U443" s="47" t="str">
        <f t="shared" si="394"/>
        <v/>
      </c>
      <c r="V443" s="47" t="str">
        <f t="shared" si="395"/>
        <v/>
      </c>
      <c r="W443" s="47"/>
      <c r="X443" s="47"/>
      <c r="Y443" s="47"/>
      <c r="Z443" s="47"/>
      <c r="AA443" s="47"/>
      <c r="AB443" s="47"/>
      <c r="AC443" s="47"/>
      <c r="AD443" s="47"/>
      <c r="AE443" s="51">
        <f t="shared" si="348"/>
        <v>20</v>
      </c>
      <c r="AF443" s="51" t="str">
        <f t="shared" si="349"/>
        <v/>
      </c>
      <c r="AG443" s="51" t="str">
        <f t="shared" si="350"/>
        <v/>
      </c>
      <c r="AH443" s="51" t="str">
        <f t="shared" si="351"/>
        <v/>
      </c>
      <c r="AI443" s="52">
        <f t="shared" si="352"/>
        <v>126.56</v>
      </c>
      <c r="AJ443" s="51"/>
      <c r="AK443" s="53"/>
      <c r="AL443" s="52"/>
      <c r="AM443" s="53">
        <f t="shared" si="354"/>
        <v>50</v>
      </c>
      <c r="AN443" s="53">
        <f>IF(AJ443&lt;&gt;"",IF(AJ443="o",VLOOKUP(AM443,OpenSect!$A$1:$D$11,2),IF(AJ443="u",VLOOKUP(AM443,UpHill!$A$1:$D$35,2),IF(AJ443="d",VLOOKUP(AM443,DownHill!$A$1:$D$29,2),IF(AJ443="f",VLOOKUP(AM443,FlatUnd!$A$2:$D$30,2),IF(AJ443="t",VLOOKUP(AM443,TimeAdd!$A$1:$D$176,2),IF(AJ443="l",VLOOKUP(AM443,SLimit!$A$1:$D$8,2),AN442)))))),AN442)</f>
        <v>60</v>
      </c>
      <c r="AO443" s="53">
        <f>IF(AJ443&lt;&gt;"",IF(AJ443="o",VLOOKUP(AM443,OpenSect!$A$1:$D$11,3),IF(AJ443="u",VLOOKUP(AM443,UpHill!$A$1:$D$35,3),IF(AJ443="d",VLOOKUP(AM443,DownHill!$A$3:$D$29,3),IF(AJ443="f",VLOOKUP(AM443,FlatUnd!$A$2:$D$30,3),IF(AJ443="t",VLOOKUP(AM443,TimeAdd!$A$1:$D$18,3),IF(AJ443="l",VLOOKUP(AM443,SLimit!$A$1:$D$8,3),AO442)))))),AO442)</f>
        <v>70</v>
      </c>
      <c r="AP443" s="53">
        <f>IF(AJ443&lt;&gt;"",IF(AJ443="o",VLOOKUP(AM443,OpenSect!$A$1:$D$11,4),IF(AJ443="u",VLOOKUP(AM443,UpHill!$A$1:$D$35,4),IF(AJ443="d",VLOOKUP(AM443,DownHill!$A$1:$D$29,4),IF(AJ443="f",VLOOKUP(AM443,FlatUnd!$A$2:$D$30,4),IF(AJ443="t",VLOOKUP(AM443,TimeAdd!$A$1:$D$18,4),IF(AJ443="l",VLOOKUP(AM443,SLimit!$A$1:$D$8,4),AP442)))))),AP442)</f>
        <v>80</v>
      </c>
      <c r="AQ443" s="53">
        <f t="shared" si="355"/>
        <v>100</v>
      </c>
      <c r="AR443" s="54" t="str">
        <f t="shared" si="356"/>
        <v>Overhead power lines.</v>
      </c>
      <c r="AS443" s="55"/>
      <c r="AT443" s="55"/>
      <c r="AU443" s="56">
        <f>IF(GroupStTimes!$A$8=0,MIN(CB443,CD443,CF443),MIN(BZ443,CB443,CD443,CF443))</f>
        <v>0.37620370370370382</v>
      </c>
      <c r="AV443" s="56">
        <f>IF(GroupStTimes!$A$8=0,MAX(CC443,CE443,CG443),MAX(CA443,CC443,CE443,CG443))</f>
        <v>0.4220370370370371</v>
      </c>
      <c r="AW443" s="57" t="str">
        <f t="shared" si="357"/>
        <v/>
      </c>
      <c r="AX443" s="58" t="str">
        <f t="shared" si="358"/>
        <v/>
      </c>
      <c r="AY443" s="58" t="str">
        <f t="shared" si="359"/>
        <v/>
      </c>
      <c r="AZ443" s="31">
        <f t="shared" si="360"/>
        <v>118.36</v>
      </c>
      <c r="BA443" s="59">
        <f t="shared" si="361"/>
        <v>0.37658564814814821</v>
      </c>
      <c r="BB443" s="59">
        <f t="shared" si="362"/>
        <v>0.3821412037037038</v>
      </c>
      <c r="BC443" s="59">
        <f t="shared" si="363"/>
        <v>0.37050925925925937</v>
      </c>
      <c r="BD443" s="59">
        <f t="shared" si="364"/>
        <v>0.41634259259259265</v>
      </c>
      <c r="BE443" s="59">
        <f t="shared" si="365"/>
        <v>0.40537037037037044</v>
      </c>
      <c r="BF443" s="59">
        <f t="shared" si="366"/>
        <v>0.41578703703703712</v>
      </c>
      <c r="BG443" s="59">
        <f t="shared" si="367"/>
        <v>0.41166666666666657</v>
      </c>
      <c r="BH443" s="59">
        <f t="shared" si="368"/>
        <v>0.41097222222222213</v>
      </c>
      <c r="BI443" s="31">
        <f t="shared" si="369"/>
        <v>8.2000000000000028</v>
      </c>
      <c r="BJ443" s="61">
        <f t="shared" si="370"/>
        <v>0.16400000000000006</v>
      </c>
      <c r="BK443" s="61">
        <f t="shared" si="371"/>
        <v>0.13666666666666671</v>
      </c>
      <c r="BL443" s="61">
        <f t="shared" si="372"/>
        <v>0.11714285714285719</v>
      </c>
      <c r="BM443" s="61">
        <f t="shared" si="373"/>
        <v>0.10250000000000004</v>
      </c>
      <c r="BN443" s="62">
        <f t="shared" si="374"/>
        <v>0</v>
      </c>
      <c r="BO443" s="62">
        <f t="shared" si="375"/>
        <v>9</v>
      </c>
      <c r="BP443" s="62">
        <f t="shared" si="376"/>
        <v>50</v>
      </c>
      <c r="BQ443" s="62">
        <f t="shared" si="377"/>
        <v>0</v>
      </c>
      <c r="BR443" s="62">
        <f t="shared" si="378"/>
        <v>8</v>
      </c>
      <c r="BS443" s="62">
        <f t="shared" si="379"/>
        <v>12</v>
      </c>
      <c r="BT443" s="62">
        <f t="shared" si="380"/>
        <v>0</v>
      </c>
      <c r="BU443" s="62">
        <f t="shared" si="381"/>
        <v>7</v>
      </c>
      <c r="BV443" s="62">
        <f t="shared" si="382"/>
        <v>2</v>
      </c>
      <c r="BW443" s="62">
        <f t="shared" si="383"/>
        <v>0</v>
      </c>
      <c r="BX443" s="62">
        <f t="shared" si="384"/>
        <v>6</v>
      </c>
      <c r="BY443" s="62">
        <f t="shared" si="385"/>
        <v>9</v>
      </c>
      <c r="BZ443" s="63">
        <f t="shared" si="386"/>
        <v>0.38341435185185191</v>
      </c>
      <c r="CA443" s="63">
        <f t="shared" si="387"/>
        <v>0.3889699074074075</v>
      </c>
      <c r="CB443" s="63">
        <f t="shared" si="388"/>
        <v>0.37620370370370382</v>
      </c>
      <c r="CC443" s="63">
        <f t="shared" si="389"/>
        <v>0.4220370370370371</v>
      </c>
      <c r="CD443" s="63">
        <f t="shared" si="390"/>
        <v>0.41025462962962972</v>
      </c>
      <c r="CE443" s="63">
        <f t="shared" si="391"/>
        <v>0.4206712962962964</v>
      </c>
      <c r="CF443" s="63">
        <f t="shared" si="392"/>
        <v>0.4159374999999999</v>
      </c>
      <c r="CG443" s="63">
        <f t="shared" si="393"/>
        <v>0.41524305555555546</v>
      </c>
      <c r="CH443" s="36"/>
      <c r="CI443" s="36"/>
      <c r="CJ443" s="36"/>
      <c r="CK443" s="36"/>
      <c r="CL443" s="60">
        <v>60</v>
      </c>
    </row>
    <row r="444" spans="1:90" ht="28.5" customHeight="1" x14ac:dyDescent="0.25">
      <c r="A444" s="37">
        <v>20</v>
      </c>
      <c r="C444" s="37"/>
      <c r="D444" s="37"/>
      <c r="E444" s="37"/>
      <c r="F444" s="83"/>
      <c r="G444" s="44"/>
      <c r="H444" s="44">
        <f t="shared" si="347"/>
        <v>126.56</v>
      </c>
      <c r="I444" s="83">
        <v>126.49</v>
      </c>
      <c r="J444" s="43">
        <f t="shared" si="396"/>
        <v>-5.5340343110133123E-4</v>
      </c>
      <c r="K444" s="44">
        <f t="shared" si="397"/>
        <v>-7.000000000000739E-2</v>
      </c>
      <c r="L444" s="76" t="s">
        <v>1143</v>
      </c>
      <c r="M444" s="122">
        <v>100</v>
      </c>
      <c r="N444" s="46">
        <f t="shared" si="353"/>
        <v>126.56</v>
      </c>
      <c r="O444" s="46">
        <v>-0.02</v>
      </c>
      <c r="P444" s="78">
        <v>126.56</v>
      </c>
      <c r="Q444" s="46">
        <v>-0.02</v>
      </c>
      <c r="R444" s="78">
        <v>126.58</v>
      </c>
      <c r="S444" s="46">
        <v>-0.02</v>
      </c>
      <c r="T444" s="78">
        <v>126.6</v>
      </c>
      <c r="U444" s="47" t="str">
        <f t="shared" si="394"/>
        <v/>
      </c>
      <c r="V444" s="47" t="str">
        <f t="shared" si="395"/>
        <v/>
      </c>
      <c r="W444" s="47"/>
      <c r="X444" s="47"/>
      <c r="Y444" s="47"/>
      <c r="Z444" s="47"/>
      <c r="AA444" s="47"/>
      <c r="AB444" s="47"/>
      <c r="AC444" s="47"/>
      <c r="AD444" s="47"/>
      <c r="AE444" s="51">
        <f t="shared" si="348"/>
        <v>20</v>
      </c>
      <c r="AF444" s="51" t="str">
        <f t="shared" si="349"/>
        <v/>
      </c>
      <c r="AG444" s="51" t="str">
        <f t="shared" si="350"/>
        <v/>
      </c>
      <c r="AH444" s="51" t="str">
        <f t="shared" si="351"/>
        <v/>
      </c>
      <c r="AI444" s="52">
        <f t="shared" si="352"/>
        <v>126.56</v>
      </c>
      <c r="AJ444" s="51"/>
      <c r="AK444" s="53"/>
      <c r="AL444" s="52"/>
      <c r="AM444" s="53">
        <f t="shared" si="354"/>
        <v>50</v>
      </c>
      <c r="AN444" s="53">
        <f>IF(AJ444&lt;&gt;"",IF(AJ444="o",VLOOKUP(AM444,OpenSect!$A$1:$D$11,2),IF(AJ444="u",VLOOKUP(AM444,UpHill!$A$1:$D$35,2),IF(AJ444="d",VLOOKUP(AM444,DownHill!$A$1:$D$29,2),IF(AJ444="f",VLOOKUP(AM444,FlatUnd!$A$2:$D$30,2),IF(AJ444="t",VLOOKUP(AM444,TimeAdd!$A$1:$D$176,2),IF(AJ444="l",VLOOKUP(AM444,SLimit!$A$1:$D$8,2),AN443)))))),AN443)</f>
        <v>60</v>
      </c>
      <c r="AO444" s="53">
        <f>IF(AJ444&lt;&gt;"",IF(AJ444="o",VLOOKUP(AM444,OpenSect!$A$1:$D$11,3),IF(AJ444="u",VLOOKUP(AM444,UpHill!$A$1:$D$35,3),IF(AJ444="d",VLOOKUP(AM444,DownHill!$A$3:$D$29,3),IF(AJ444="f",VLOOKUP(AM444,FlatUnd!$A$2:$D$30,3),IF(AJ444="t",VLOOKUP(AM444,TimeAdd!$A$1:$D$18,3),IF(AJ444="l",VLOOKUP(AM444,SLimit!$A$1:$D$8,3),AO443)))))),AO443)</f>
        <v>70</v>
      </c>
      <c r="AP444" s="53">
        <f>IF(AJ444&lt;&gt;"",IF(AJ444="o",VLOOKUP(AM444,OpenSect!$A$1:$D$11,4),IF(AJ444="u",VLOOKUP(AM444,UpHill!$A$1:$D$35,4),IF(AJ444="d",VLOOKUP(AM444,DownHill!$A$1:$D$29,4),IF(AJ444="f",VLOOKUP(AM444,FlatUnd!$A$2:$D$30,4),IF(AJ444="t",VLOOKUP(AM444,TimeAdd!$A$1:$D$18,4),IF(AJ444="l",VLOOKUP(AM444,SLimit!$A$1:$D$8,4),AP443)))))),AP443)</f>
        <v>80</v>
      </c>
      <c r="AQ444" s="53">
        <f t="shared" si="355"/>
        <v>100</v>
      </c>
      <c r="AR444" s="54" t="str">
        <f t="shared" si="356"/>
        <v>75,0 km plate.</v>
      </c>
      <c r="AS444" s="55"/>
      <c r="AT444" s="55"/>
      <c r="AU444" s="56">
        <f>IF(GroupStTimes!$A$8=0,MIN(CB444,CD444,CF444),MIN(BZ444,CB444,CD444,CF444))</f>
        <v>0.37620370370370382</v>
      </c>
      <c r="AV444" s="56">
        <f>IF(GroupStTimes!$A$8=0,MAX(CC444,CE444,CG444),MAX(CA444,CC444,CE444,CG444))</f>
        <v>0.4220370370370371</v>
      </c>
      <c r="AW444" s="57" t="str">
        <f t="shared" si="357"/>
        <v/>
      </c>
      <c r="AX444" s="58" t="str">
        <f t="shared" si="358"/>
        <v/>
      </c>
      <c r="AY444" s="58" t="str">
        <f t="shared" si="359"/>
        <v/>
      </c>
      <c r="AZ444" s="31">
        <f t="shared" si="360"/>
        <v>118.36</v>
      </c>
      <c r="BA444" s="59">
        <f t="shared" si="361"/>
        <v>0.37658564814814821</v>
      </c>
      <c r="BB444" s="59">
        <f t="shared" si="362"/>
        <v>0.3821412037037038</v>
      </c>
      <c r="BC444" s="59">
        <f t="shared" si="363"/>
        <v>0.37050925925925937</v>
      </c>
      <c r="BD444" s="59">
        <f t="shared" si="364"/>
        <v>0.41634259259259265</v>
      </c>
      <c r="BE444" s="59">
        <f t="shared" si="365"/>
        <v>0.40537037037037044</v>
      </c>
      <c r="BF444" s="59">
        <f t="shared" si="366"/>
        <v>0.41578703703703712</v>
      </c>
      <c r="BG444" s="59">
        <f t="shared" si="367"/>
        <v>0.41166666666666657</v>
      </c>
      <c r="BH444" s="59">
        <f t="shared" si="368"/>
        <v>0.41097222222222213</v>
      </c>
      <c r="BI444" s="31">
        <f t="shared" si="369"/>
        <v>8.2000000000000028</v>
      </c>
      <c r="BJ444" s="61">
        <f t="shared" si="370"/>
        <v>0.16400000000000006</v>
      </c>
      <c r="BK444" s="61">
        <f t="shared" si="371"/>
        <v>0.13666666666666671</v>
      </c>
      <c r="BL444" s="61">
        <f t="shared" si="372"/>
        <v>0.11714285714285719</v>
      </c>
      <c r="BM444" s="61">
        <f t="shared" si="373"/>
        <v>0.10250000000000004</v>
      </c>
      <c r="BN444" s="62">
        <f t="shared" si="374"/>
        <v>0</v>
      </c>
      <c r="BO444" s="62">
        <f t="shared" si="375"/>
        <v>9</v>
      </c>
      <c r="BP444" s="62">
        <f t="shared" si="376"/>
        <v>50</v>
      </c>
      <c r="BQ444" s="62">
        <f t="shared" si="377"/>
        <v>0</v>
      </c>
      <c r="BR444" s="62">
        <f t="shared" si="378"/>
        <v>8</v>
      </c>
      <c r="BS444" s="62">
        <f t="shared" si="379"/>
        <v>12</v>
      </c>
      <c r="BT444" s="62">
        <f t="shared" si="380"/>
        <v>0</v>
      </c>
      <c r="BU444" s="62">
        <f t="shared" si="381"/>
        <v>7</v>
      </c>
      <c r="BV444" s="62">
        <f t="shared" si="382"/>
        <v>2</v>
      </c>
      <c r="BW444" s="62">
        <f t="shared" si="383"/>
        <v>0</v>
      </c>
      <c r="BX444" s="62">
        <f t="shared" si="384"/>
        <v>6</v>
      </c>
      <c r="BY444" s="62">
        <f t="shared" si="385"/>
        <v>9</v>
      </c>
      <c r="BZ444" s="63">
        <f t="shared" si="386"/>
        <v>0.38341435185185191</v>
      </c>
      <c r="CA444" s="63">
        <f t="shared" si="387"/>
        <v>0.3889699074074075</v>
      </c>
      <c r="CB444" s="63">
        <f t="shared" si="388"/>
        <v>0.37620370370370382</v>
      </c>
      <c r="CC444" s="63">
        <f t="shared" si="389"/>
        <v>0.4220370370370371</v>
      </c>
      <c r="CD444" s="63">
        <f t="shared" si="390"/>
        <v>0.41025462962962972</v>
      </c>
      <c r="CE444" s="63">
        <f t="shared" si="391"/>
        <v>0.4206712962962964</v>
      </c>
      <c r="CF444" s="63">
        <f t="shared" si="392"/>
        <v>0.4159374999999999</v>
      </c>
      <c r="CG444" s="63">
        <f t="shared" si="393"/>
        <v>0.41524305555555546</v>
      </c>
      <c r="CH444" s="36"/>
      <c r="CI444" s="36"/>
      <c r="CJ444" s="36"/>
      <c r="CK444" s="36"/>
      <c r="CL444" s="60">
        <v>60</v>
      </c>
    </row>
    <row r="445" spans="1:90" ht="28.5" customHeight="1" x14ac:dyDescent="0.25">
      <c r="A445" s="37">
        <v>20</v>
      </c>
      <c r="C445" s="37"/>
      <c r="D445" s="37"/>
      <c r="E445" s="37"/>
      <c r="F445" s="83"/>
      <c r="G445" s="44">
        <v>127.55</v>
      </c>
      <c r="H445" s="44">
        <f t="shared" si="347"/>
        <v>127.54</v>
      </c>
      <c r="I445" s="83">
        <v>127.49</v>
      </c>
      <c r="J445" s="43">
        <f t="shared" si="396"/>
        <v>-4.7062514707037629E-4</v>
      </c>
      <c r="K445" s="44">
        <f t="shared" si="397"/>
        <v>-6.0000000000002274E-2</v>
      </c>
      <c r="L445" s="76" t="s">
        <v>1144</v>
      </c>
      <c r="M445" s="122">
        <v>100</v>
      </c>
      <c r="N445" s="46">
        <f t="shared" si="353"/>
        <v>127.55</v>
      </c>
      <c r="O445" s="46">
        <v>-0.02</v>
      </c>
      <c r="P445" s="78">
        <v>127.56</v>
      </c>
      <c r="Q445" s="46">
        <v>-0.02</v>
      </c>
      <c r="R445" s="78">
        <v>127.55</v>
      </c>
      <c r="S445" s="46">
        <v>-0.02</v>
      </c>
      <c r="T445" s="78">
        <v>127.6</v>
      </c>
      <c r="U445" s="47" t="str">
        <f t="shared" si="394"/>
        <v/>
      </c>
      <c r="V445" s="47" t="str">
        <f t="shared" si="395"/>
        <v/>
      </c>
      <c r="W445" s="47"/>
      <c r="X445" s="47"/>
      <c r="Y445" s="47"/>
      <c r="Z445" s="47"/>
      <c r="AA445" s="47"/>
      <c r="AB445" s="47"/>
      <c r="AC445" s="47"/>
      <c r="AD445" s="47"/>
      <c r="AE445" s="51">
        <f t="shared" si="348"/>
        <v>20</v>
      </c>
      <c r="AF445" s="51" t="str">
        <f t="shared" si="349"/>
        <v/>
      </c>
      <c r="AG445" s="51" t="str">
        <f t="shared" si="350"/>
        <v/>
      </c>
      <c r="AH445" s="51" t="str">
        <f t="shared" si="351"/>
        <v/>
      </c>
      <c r="AI445" s="52">
        <f t="shared" si="352"/>
        <v>127.54</v>
      </c>
      <c r="AJ445" s="51"/>
      <c r="AK445" s="53"/>
      <c r="AL445" s="52"/>
      <c r="AM445" s="53">
        <f t="shared" si="354"/>
        <v>50</v>
      </c>
      <c r="AN445" s="53">
        <f>IF(AJ445&lt;&gt;"",IF(AJ445="o",VLOOKUP(AM445,OpenSect!$A$1:$D$11,2),IF(AJ445="u",VLOOKUP(AM445,UpHill!$A$1:$D$35,2),IF(AJ445="d",VLOOKUP(AM445,DownHill!$A$1:$D$29,2),IF(AJ445="f",VLOOKUP(AM445,FlatUnd!$A$2:$D$30,2),IF(AJ445="t",VLOOKUP(AM445,TimeAdd!$A$1:$D$176,2),IF(AJ445="l",VLOOKUP(AM445,SLimit!$A$1:$D$8,2),AN444)))))),AN444)</f>
        <v>60</v>
      </c>
      <c r="AO445" s="53">
        <f>IF(AJ445&lt;&gt;"",IF(AJ445="o",VLOOKUP(AM445,OpenSect!$A$1:$D$11,3),IF(AJ445="u",VLOOKUP(AM445,UpHill!$A$1:$D$35,3),IF(AJ445="d",VLOOKUP(AM445,DownHill!$A$3:$D$29,3),IF(AJ445="f",VLOOKUP(AM445,FlatUnd!$A$2:$D$30,3),IF(AJ445="t",VLOOKUP(AM445,TimeAdd!$A$1:$D$18,3),IF(AJ445="l",VLOOKUP(AM445,SLimit!$A$1:$D$8,3),AO444)))))),AO444)</f>
        <v>70</v>
      </c>
      <c r="AP445" s="53">
        <f>IF(AJ445&lt;&gt;"",IF(AJ445="o",VLOOKUP(AM445,OpenSect!$A$1:$D$11,4),IF(AJ445="u",VLOOKUP(AM445,UpHill!$A$1:$D$35,4),IF(AJ445="d",VLOOKUP(AM445,DownHill!$A$1:$D$29,4),IF(AJ445="f",VLOOKUP(AM445,FlatUnd!$A$2:$D$30,4),IF(AJ445="t",VLOOKUP(AM445,TimeAdd!$A$1:$D$18,4),IF(AJ445="l",VLOOKUP(AM445,SLimit!$A$1:$D$8,4),AP444)))))),AP444)</f>
        <v>80</v>
      </c>
      <c r="AQ445" s="53">
        <f t="shared" si="355"/>
        <v>100</v>
      </c>
      <c r="AR445" s="54" t="str">
        <f t="shared" si="356"/>
        <v>76,0 km plate.</v>
      </c>
      <c r="AS445" s="55"/>
      <c r="AT445" s="55"/>
      <c r="AU445" s="56">
        <f>IF(GroupStTimes!$A$8=0,MIN(CB445,CD445,CF445),MIN(BZ445,CB445,CD445,CF445))</f>
        <v>0.37688657407407417</v>
      </c>
      <c r="AV445" s="56">
        <f>IF(GroupStTimes!$A$8=0,MAX(CC445,CE445,CG445),MAX(CA445,CC445,CE445,CG445))</f>
        <v>0.42271990740740745</v>
      </c>
      <c r="AW445" s="57" t="str">
        <f t="shared" si="357"/>
        <v/>
      </c>
      <c r="AX445" s="58" t="str">
        <f t="shared" si="358"/>
        <v/>
      </c>
      <c r="AY445" s="58" t="str">
        <f t="shared" si="359"/>
        <v/>
      </c>
      <c r="AZ445" s="31">
        <f t="shared" si="360"/>
        <v>118.36</v>
      </c>
      <c r="BA445" s="59">
        <f t="shared" si="361"/>
        <v>0.37658564814814821</v>
      </c>
      <c r="BB445" s="59">
        <f t="shared" si="362"/>
        <v>0.3821412037037038</v>
      </c>
      <c r="BC445" s="59">
        <f t="shared" si="363"/>
        <v>0.37050925925925937</v>
      </c>
      <c r="BD445" s="59">
        <f t="shared" si="364"/>
        <v>0.41634259259259265</v>
      </c>
      <c r="BE445" s="59">
        <f t="shared" si="365"/>
        <v>0.40537037037037044</v>
      </c>
      <c r="BF445" s="59">
        <f t="shared" si="366"/>
        <v>0.41578703703703712</v>
      </c>
      <c r="BG445" s="59">
        <f t="shared" si="367"/>
        <v>0.41166666666666657</v>
      </c>
      <c r="BH445" s="59">
        <f t="shared" si="368"/>
        <v>0.41097222222222213</v>
      </c>
      <c r="BI445" s="31">
        <f t="shared" si="369"/>
        <v>9.1800000000000068</v>
      </c>
      <c r="BJ445" s="61">
        <f t="shared" si="370"/>
        <v>0.18360000000000012</v>
      </c>
      <c r="BK445" s="61">
        <f t="shared" si="371"/>
        <v>0.15300000000000011</v>
      </c>
      <c r="BL445" s="61">
        <f t="shared" si="372"/>
        <v>0.13114285714285723</v>
      </c>
      <c r="BM445" s="61">
        <f t="shared" si="373"/>
        <v>0.11475000000000009</v>
      </c>
      <c r="BN445" s="62">
        <f t="shared" si="374"/>
        <v>0</v>
      </c>
      <c r="BO445" s="62">
        <f t="shared" si="375"/>
        <v>11</v>
      </c>
      <c r="BP445" s="62">
        <f t="shared" si="376"/>
        <v>1</v>
      </c>
      <c r="BQ445" s="62">
        <f t="shared" si="377"/>
        <v>0</v>
      </c>
      <c r="BR445" s="62">
        <f t="shared" si="378"/>
        <v>9</v>
      </c>
      <c r="BS445" s="62">
        <f t="shared" si="379"/>
        <v>11</v>
      </c>
      <c r="BT445" s="62">
        <f t="shared" si="380"/>
        <v>0</v>
      </c>
      <c r="BU445" s="62">
        <f t="shared" si="381"/>
        <v>7</v>
      </c>
      <c r="BV445" s="62">
        <f t="shared" si="382"/>
        <v>52</v>
      </c>
      <c r="BW445" s="62">
        <f t="shared" si="383"/>
        <v>0</v>
      </c>
      <c r="BX445" s="62">
        <f t="shared" si="384"/>
        <v>6</v>
      </c>
      <c r="BY445" s="62">
        <f t="shared" si="385"/>
        <v>53</v>
      </c>
      <c r="BZ445" s="63">
        <f t="shared" si="386"/>
        <v>0.38423611111111117</v>
      </c>
      <c r="CA445" s="63">
        <f t="shared" si="387"/>
        <v>0.38979166666666676</v>
      </c>
      <c r="CB445" s="63">
        <f t="shared" si="388"/>
        <v>0.37688657407407417</v>
      </c>
      <c r="CC445" s="63">
        <f t="shared" si="389"/>
        <v>0.42271990740740745</v>
      </c>
      <c r="CD445" s="63">
        <f t="shared" si="390"/>
        <v>0.41083333333333338</v>
      </c>
      <c r="CE445" s="63">
        <f t="shared" si="391"/>
        <v>0.42125000000000007</v>
      </c>
      <c r="CF445" s="63">
        <f t="shared" si="392"/>
        <v>0.41644675925925917</v>
      </c>
      <c r="CG445" s="63">
        <f t="shared" si="393"/>
        <v>0.41575231481481473</v>
      </c>
      <c r="CH445" s="36"/>
      <c r="CI445" s="36"/>
      <c r="CJ445" s="36"/>
      <c r="CK445" s="36"/>
      <c r="CL445" s="60">
        <v>60</v>
      </c>
    </row>
    <row r="446" spans="1:90" ht="60.75" x14ac:dyDescent="0.25">
      <c r="A446" s="37">
        <v>20</v>
      </c>
      <c r="C446" s="37" t="s">
        <v>58</v>
      </c>
      <c r="D446" s="37"/>
      <c r="E446" s="83" t="e">
        <f>128.47/F446</f>
        <v>#DIV/0!</v>
      </c>
      <c r="F446" s="83"/>
      <c r="G446" s="44">
        <v>128.54</v>
      </c>
      <c r="H446" s="44">
        <f t="shared" si="347"/>
        <v>128.52000000000001</v>
      </c>
      <c r="I446" s="83">
        <v>128.47</v>
      </c>
      <c r="J446" s="43">
        <f t="shared" si="396"/>
        <v>-4.9298150022053847E-4</v>
      </c>
      <c r="K446" s="44">
        <f t="shared" si="397"/>
        <v>-6.3333333333332575E-2</v>
      </c>
      <c r="L446" s="76" t="s">
        <v>1145</v>
      </c>
      <c r="M446" s="122">
        <v>100</v>
      </c>
      <c r="N446" s="46">
        <f t="shared" si="353"/>
        <v>128.53333333333333</v>
      </c>
      <c r="O446" s="46">
        <v>-0.02</v>
      </c>
      <c r="P446" s="78">
        <v>128.54</v>
      </c>
      <c r="Q446" s="46">
        <v>-0.02</v>
      </c>
      <c r="R446" s="78">
        <v>128.54</v>
      </c>
      <c r="S446" s="46">
        <v>-0.02</v>
      </c>
      <c r="T446" s="78">
        <v>128.58000000000001</v>
      </c>
      <c r="U446" s="47">
        <f t="shared" si="394"/>
        <v>26.977830000000001</v>
      </c>
      <c r="V446" s="47">
        <f t="shared" si="395"/>
        <v>29.277010000000001</v>
      </c>
      <c r="W446" s="47">
        <v>26.977789999999999</v>
      </c>
      <c r="X446" s="47">
        <v>29.276959999999999</v>
      </c>
      <c r="Y446" s="47">
        <v>26.97785</v>
      </c>
      <c r="Z446" s="47">
        <v>29.27703</v>
      </c>
      <c r="AA446" s="47">
        <v>26.97785</v>
      </c>
      <c r="AB446" s="47">
        <v>29.27703</v>
      </c>
      <c r="AC446" s="47">
        <v>26.97784</v>
      </c>
      <c r="AD446" s="47">
        <v>29.277010000000001</v>
      </c>
      <c r="AE446" s="51">
        <f t="shared" si="348"/>
        <v>20</v>
      </c>
      <c r="AF446" s="51" t="str">
        <f t="shared" si="349"/>
        <v/>
      </c>
      <c r="AG446" s="51" t="str">
        <f t="shared" si="350"/>
        <v>m</v>
      </c>
      <c r="AH446" s="51" t="str">
        <f t="shared" si="351"/>
        <v/>
      </c>
      <c r="AI446" s="52">
        <f t="shared" si="352"/>
        <v>128.52000000000001</v>
      </c>
      <c r="AJ446" s="51" t="s">
        <v>58</v>
      </c>
      <c r="AK446" s="53"/>
      <c r="AL446" s="52"/>
      <c r="AM446" s="53">
        <f t="shared" si="354"/>
        <v>50</v>
      </c>
      <c r="AN446" s="53">
        <f>IF(AJ446&lt;&gt;"",IF(AJ446="o",VLOOKUP(AM446,OpenSect!$A$1:$D$11,2),IF(AJ446="u",VLOOKUP(AM446,UpHill!$A$1:$D$35,2),IF(AJ446="d",VLOOKUP(AM446,DownHill!$A$1:$D$29,2),IF(AJ446="f",VLOOKUP(AM446,FlatUnd!$A$2:$D$30,2),IF(AJ446="t",VLOOKUP(AM446,TimeAdd!$A$1:$D$176,2),IF(AJ446="l",VLOOKUP(AM446,SLimit!$A$1:$D$8,2),AN445)))))),AN445)</f>
        <v>60</v>
      </c>
      <c r="AO446" s="53">
        <f>IF(AJ446&lt;&gt;"",IF(AJ446="o",VLOOKUP(AM446,OpenSect!$A$1:$D$11,3),IF(AJ446="u",VLOOKUP(AM446,UpHill!$A$1:$D$35,3),IF(AJ446="d",VLOOKUP(AM446,DownHill!$A$3:$D$29,3),IF(AJ446="f",VLOOKUP(AM446,FlatUnd!$A$2:$D$30,3),IF(AJ446="t",VLOOKUP(AM446,TimeAdd!$A$1:$D$18,3),IF(AJ446="l",VLOOKUP(AM446,SLimit!$A$1:$D$8,3),AO445)))))),AO445)</f>
        <v>70</v>
      </c>
      <c r="AP446" s="53">
        <f>IF(AJ446&lt;&gt;"",IF(AJ446="o",VLOOKUP(AM446,OpenSect!$A$1:$D$11,4),IF(AJ446="u",VLOOKUP(AM446,UpHill!$A$1:$D$35,4),IF(AJ446="d",VLOOKUP(AM446,DownHill!$A$1:$D$29,4),IF(AJ446="f",VLOOKUP(AM446,FlatUnd!$A$2:$D$30,4),IF(AJ446="t",VLOOKUP(AM446,TimeAdd!$A$1:$D$18,4),IF(AJ446="l",VLOOKUP(AM446,SLimit!$A$1:$D$8,4),AP445)))))),AP445)</f>
        <v>80</v>
      </c>
      <c r="AQ446" s="53">
        <f t="shared" si="355"/>
        <v>100</v>
      </c>
      <c r="AR446" s="54" t="str">
        <f t="shared" si="356"/>
        <v>Control @ Danger plate in sight of 77,0 km plate and Warning -  Combined curves.  Dot on pole line on road.</v>
      </c>
      <c r="AS446" s="55"/>
      <c r="AT446" s="55"/>
      <c r="AU446" s="56">
        <f>IF(GroupStTimes!$A$8=0,MIN(CB446,CD446,CF446),MIN(BZ446,CB446,CD446,CF446))</f>
        <v>0.37756944444444457</v>
      </c>
      <c r="AV446" s="56">
        <f>IF(GroupStTimes!$A$8=0,MAX(CC446,CE446,CG446),MAX(CA446,CC446,CE446,CG446))</f>
        <v>0.42340277777777785</v>
      </c>
      <c r="AW446" s="57" t="str">
        <f t="shared" si="357"/>
        <v>26.97783  29.27701</v>
      </c>
      <c r="AX446" s="58">
        <f t="shared" si="358"/>
        <v>26.977789999999999</v>
      </c>
      <c r="AY446" s="58">
        <f t="shared" si="359"/>
        <v>29.276959999999999</v>
      </c>
      <c r="AZ446" s="31">
        <f t="shared" si="360"/>
        <v>118.36</v>
      </c>
      <c r="BA446" s="59">
        <f t="shared" si="361"/>
        <v>0.37658564814814821</v>
      </c>
      <c r="BB446" s="59">
        <f t="shared" si="362"/>
        <v>0.3821412037037038</v>
      </c>
      <c r="BC446" s="59">
        <f t="shared" si="363"/>
        <v>0.37050925925925937</v>
      </c>
      <c r="BD446" s="59">
        <f t="shared" si="364"/>
        <v>0.41634259259259265</v>
      </c>
      <c r="BE446" s="59">
        <f t="shared" si="365"/>
        <v>0.40537037037037044</v>
      </c>
      <c r="BF446" s="59">
        <f t="shared" si="366"/>
        <v>0.41578703703703712</v>
      </c>
      <c r="BG446" s="59">
        <f t="shared" si="367"/>
        <v>0.41166666666666657</v>
      </c>
      <c r="BH446" s="59">
        <f t="shared" si="368"/>
        <v>0.41097222222222213</v>
      </c>
      <c r="BI446" s="31">
        <f t="shared" si="369"/>
        <v>10.160000000000011</v>
      </c>
      <c r="BJ446" s="61">
        <f t="shared" si="370"/>
        <v>0.20320000000000021</v>
      </c>
      <c r="BK446" s="61">
        <f t="shared" si="371"/>
        <v>0.1693333333333335</v>
      </c>
      <c r="BL446" s="61">
        <f t="shared" si="372"/>
        <v>0.1451428571428573</v>
      </c>
      <c r="BM446" s="61">
        <f t="shared" si="373"/>
        <v>0.12700000000000014</v>
      </c>
      <c r="BN446" s="62">
        <f t="shared" si="374"/>
        <v>0</v>
      </c>
      <c r="BO446" s="62">
        <f t="shared" si="375"/>
        <v>12</v>
      </c>
      <c r="BP446" s="62">
        <f t="shared" si="376"/>
        <v>12</v>
      </c>
      <c r="BQ446" s="62">
        <f t="shared" si="377"/>
        <v>0</v>
      </c>
      <c r="BR446" s="62">
        <f t="shared" si="378"/>
        <v>10</v>
      </c>
      <c r="BS446" s="62">
        <f t="shared" si="379"/>
        <v>10</v>
      </c>
      <c r="BT446" s="62">
        <f t="shared" si="380"/>
        <v>0</v>
      </c>
      <c r="BU446" s="62">
        <f t="shared" si="381"/>
        <v>8</v>
      </c>
      <c r="BV446" s="62">
        <f t="shared" si="382"/>
        <v>43</v>
      </c>
      <c r="BW446" s="62">
        <f t="shared" si="383"/>
        <v>0</v>
      </c>
      <c r="BX446" s="62">
        <f t="shared" si="384"/>
        <v>7</v>
      </c>
      <c r="BY446" s="62">
        <f t="shared" si="385"/>
        <v>37</v>
      </c>
      <c r="BZ446" s="63">
        <f t="shared" si="386"/>
        <v>0.38505787037037043</v>
      </c>
      <c r="CA446" s="63">
        <f t="shared" si="387"/>
        <v>0.39061342592592602</v>
      </c>
      <c r="CB446" s="63">
        <f t="shared" si="388"/>
        <v>0.37756944444444457</v>
      </c>
      <c r="CC446" s="63">
        <f t="shared" si="389"/>
        <v>0.42340277777777785</v>
      </c>
      <c r="CD446" s="63">
        <f t="shared" si="390"/>
        <v>0.4114236111111112</v>
      </c>
      <c r="CE446" s="63">
        <f t="shared" si="391"/>
        <v>0.42184027777777788</v>
      </c>
      <c r="CF446" s="63">
        <f t="shared" si="392"/>
        <v>0.41695601851851843</v>
      </c>
      <c r="CG446" s="63">
        <f t="shared" si="393"/>
        <v>0.41626157407407399</v>
      </c>
      <c r="CH446" s="36"/>
      <c r="CI446" s="36"/>
      <c r="CJ446" s="36"/>
      <c r="CK446" s="36"/>
      <c r="CL446" s="60">
        <v>60</v>
      </c>
    </row>
    <row r="447" spans="1:90" ht="28.5" customHeight="1" x14ac:dyDescent="0.25">
      <c r="A447" s="37">
        <v>20</v>
      </c>
      <c r="C447" s="37"/>
      <c r="D447" s="37"/>
      <c r="E447" s="83"/>
      <c r="F447" s="83"/>
      <c r="G447" s="44">
        <v>128.56</v>
      </c>
      <c r="H447" s="44">
        <f t="shared" si="347"/>
        <v>128.54</v>
      </c>
      <c r="I447" s="83">
        <v>128.5</v>
      </c>
      <c r="J447" s="43">
        <f t="shared" si="396"/>
        <v>-4.4098573281434671E-4</v>
      </c>
      <c r="K447" s="44">
        <f t="shared" si="397"/>
        <v>-5.666666666664355E-2</v>
      </c>
      <c r="L447" s="76" t="s">
        <v>1146</v>
      </c>
      <c r="M447" s="122">
        <v>100</v>
      </c>
      <c r="N447" s="46">
        <f t="shared" si="353"/>
        <v>128.55666666666664</v>
      </c>
      <c r="O447" s="46">
        <v>-0.02</v>
      </c>
      <c r="P447" s="78">
        <v>128.57</v>
      </c>
      <c r="Q447" s="46">
        <v>-0.02</v>
      </c>
      <c r="R447" s="78">
        <v>128.56</v>
      </c>
      <c r="S447" s="46">
        <v>-0.02</v>
      </c>
      <c r="T447" s="78">
        <v>128.6</v>
      </c>
      <c r="U447" s="47" t="str">
        <f t="shared" si="394"/>
        <v/>
      </c>
      <c r="V447" s="47" t="str">
        <f t="shared" si="395"/>
        <v/>
      </c>
      <c r="W447" s="47"/>
      <c r="X447" s="47"/>
      <c r="Y447" s="47"/>
      <c r="Z447" s="47"/>
      <c r="AA447" s="47"/>
      <c r="AB447" s="47"/>
      <c r="AC447" s="47"/>
      <c r="AD447" s="47"/>
      <c r="AE447" s="51">
        <f t="shared" si="348"/>
        <v>20</v>
      </c>
      <c r="AF447" s="51" t="str">
        <f t="shared" si="349"/>
        <v/>
      </c>
      <c r="AG447" s="51" t="str">
        <f t="shared" si="350"/>
        <v/>
      </c>
      <c r="AH447" s="51" t="str">
        <f t="shared" si="351"/>
        <v/>
      </c>
      <c r="AI447" s="52">
        <f t="shared" si="352"/>
        <v>128.54</v>
      </c>
      <c r="AJ447" s="51"/>
      <c r="AK447" s="53"/>
      <c r="AL447" s="52"/>
      <c r="AM447" s="53">
        <f t="shared" si="354"/>
        <v>50</v>
      </c>
      <c r="AN447" s="53">
        <f>IF(AJ447&lt;&gt;"",IF(AJ447="o",VLOOKUP(AM447,OpenSect!$A$1:$D$11,2),IF(AJ447="u",VLOOKUP(AM447,UpHill!$A$1:$D$35,2),IF(AJ447="d",VLOOKUP(AM447,DownHill!$A$1:$D$29,2),IF(AJ447="f",VLOOKUP(AM447,FlatUnd!$A$2:$D$30,2),IF(AJ447="t",VLOOKUP(AM447,TimeAdd!$A$1:$D$176,2),IF(AJ447="l",VLOOKUP(AM447,SLimit!$A$1:$D$8,2),AN446)))))),AN446)</f>
        <v>60</v>
      </c>
      <c r="AO447" s="53">
        <f>IF(AJ447&lt;&gt;"",IF(AJ447="o",VLOOKUP(AM447,OpenSect!$A$1:$D$11,3),IF(AJ447="u",VLOOKUP(AM447,UpHill!$A$1:$D$35,3),IF(AJ447="d",VLOOKUP(AM447,DownHill!$A$3:$D$29,3),IF(AJ447="f",VLOOKUP(AM447,FlatUnd!$A$2:$D$30,3),IF(AJ447="t",VLOOKUP(AM447,TimeAdd!$A$1:$D$18,3),IF(AJ447="l",VLOOKUP(AM447,SLimit!$A$1:$D$8,3),AO446)))))),AO446)</f>
        <v>70</v>
      </c>
      <c r="AP447" s="53">
        <f>IF(AJ447&lt;&gt;"",IF(AJ447="o",VLOOKUP(AM447,OpenSect!$A$1:$D$11,4),IF(AJ447="u",VLOOKUP(AM447,UpHill!$A$1:$D$35,4),IF(AJ447="d",VLOOKUP(AM447,DownHill!$A$1:$D$29,4),IF(AJ447="f",VLOOKUP(AM447,FlatUnd!$A$2:$D$30,4),IF(AJ447="t",VLOOKUP(AM447,TimeAdd!$A$1:$D$18,4),IF(AJ447="l",VLOOKUP(AM447,SLimit!$A$1:$D$8,4),AP446)))))),AP446)</f>
        <v>80</v>
      </c>
      <c r="AQ447" s="53">
        <f t="shared" si="355"/>
        <v>100</v>
      </c>
      <c r="AR447" s="54" t="str">
        <f t="shared" si="356"/>
        <v>77,0 km plate.</v>
      </c>
      <c r="AS447" s="55"/>
      <c r="AT447" s="55"/>
      <c r="AU447" s="56">
        <f>IF(GroupStTimes!$A$8=0,MIN(CB447,CD447,CF447),MIN(BZ447,CB447,CD447,CF447))</f>
        <v>0.37758101851851861</v>
      </c>
      <c r="AV447" s="56">
        <f>IF(GroupStTimes!$A$8=0,MAX(CC447,CE447,CG447),MAX(CA447,CC447,CE447,CG447))</f>
        <v>0.42341435185185189</v>
      </c>
      <c r="AW447" s="57" t="str">
        <f t="shared" si="357"/>
        <v/>
      </c>
      <c r="AX447" s="58" t="str">
        <f t="shared" si="358"/>
        <v/>
      </c>
      <c r="AY447" s="58" t="str">
        <f t="shared" si="359"/>
        <v/>
      </c>
      <c r="AZ447" s="31">
        <f t="shared" si="360"/>
        <v>118.36</v>
      </c>
      <c r="BA447" s="59">
        <f t="shared" si="361"/>
        <v>0.37658564814814821</v>
      </c>
      <c r="BB447" s="59">
        <f t="shared" si="362"/>
        <v>0.3821412037037038</v>
      </c>
      <c r="BC447" s="59">
        <f t="shared" si="363"/>
        <v>0.37050925925925937</v>
      </c>
      <c r="BD447" s="59">
        <f t="shared" si="364"/>
        <v>0.41634259259259265</v>
      </c>
      <c r="BE447" s="59">
        <f t="shared" si="365"/>
        <v>0.40537037037037044</v>
      </c>
      <c r="BF447" s="59">
        <f t="shared" si="366"/>
        <v>0.41578703703703712</v>
      </c>
      <c r="BG447" s="59">
        <f t="shared" si="367"/>
        <v>0.41166666666666657</v>
      </c>
      <c r="BH447" s="59">
        <f t="shared" si="368"/>
        <v>0.41097222222222213</v>
      </c>
      <c r="BI447" s="31">
        <f t="shared" si="369"/>
        <v>10.179999999999993</v>
      </c>
      <c r="BJ447" s="61">
        <f t="shared" si="370"/>
        <v>0.20359999999999986</v>
      </c>
      <c r="BK447" s="61">
        <f t="shared" si="371"/>
        <v>0.16966666666666655</v>
      </c>
      <c r="BL447" s="61">
        <f t="shared" si="372"/>
        <v>0.14542857142857132</v>
      </c>
      <c r="BM447" s="61">
        <f t="shared" si="373"/>
        <v>0.12724999999999992</v>
      </c>
      <c r="BN447" s="62">
        <f t="shared" si="374"/>
        <v>0</v>
      </c>
      <c r="BO447" s="62">
        <f t="shared" si="375"/>
        <v>12</v>
      </c>
      <c r="BP447" s="62">
        <f t="shared" si="376"/>
        <v>13</v>
      </c>
      <c r="BQ447" s="62">
        <f t="shared" si="377"/>
        <v>0</v>
      </c>
      <c r="BR447" s="62">
        <f t="shared" si="378"/>
        <v>10</v>
      </c>
      <c r="BS447" s="62">
        <f t="shared" si="379"/>
        <v>11</v>
      </c>
      <c r="BT447" s="62">
        <f t="shared" si="380"/>
        <v>0</v>
      </c>
      <c r="BU447" s="62">
        <f t="shared" si="381"/>
        <v>8</v>
      </c>
      <c r="BV447" s="62">
        <f t="shared" si="382"/>
        <v>44</v>
      </c>
      <c r="BW447" s="62">
        <f t="shared" si="383"/>
        <v>0</v>
      </c>
      <c r="BX447" s="62">
        <f t="shared" si="384"/>
        <v>7</v>
      </c>
      <c r="BY447" s="62">
        <f t="shared" si="385"/>
        <v>38</v>
      </c>
      <c r="BZ447" s="63">
        <f t="shared" si="386"/>
        <v>0.38506944444444452</v>
      </c>
      <c r="CA447" s="63">
        <f t="shared" si="387"/>
        <v>0.39062500000000011</v>
      </c>
      <c r="CB447" s="63">
        <f t="shared" si="388"/>
        <v>0.37758101851851861</v>
      </c>
      <c r="CC447" s="63">
        <f t="shared" si="389"/>
        <v>0.42341435185185189</v>
      </c>
      <c r="CD447" s="63">
        <f t="shared" si="390"/>
        <v>0.41143518518518524</v>
      </c>
      <c r="CE447" s="63">
        <f t="shared" si="391"/>
        <v>0.42185185185185192</v>
      </c>
      <c r="CF447" s="63">
        <f t="shared" si="392"/>
        <v>0.41696759259259247</v>
      </c>
      <c r="CG447" s="63">
        <f t="shared" si="393"/>
        <v>0.41627314814814803</v>
      </c>
      <c r="CH447" s="36"/>
      <c r="CI447" s="36"/>
      <c r="CJ447" s="36"/>
      <c r="CK447" s="36"/>
      <c r="CL447" s="60">
        <v>60</v>
      </c>
    </row>
    <row r="448" spans="1:90" ht="28.5" customHeight="1" x14ac:dyDescent="0.25">
      <c r="A448" s="37">
        <v>20</v>
      </c>
      <c r="C448" s="37"/>
      <c r="D448" s="37"/>
      <c r="E448" s="83"/>
      <c r="F448" s="83"/>
      <c r="G448" s="44">
        <v>128.58000000000001</v>
      </c>
      <c r="H448" s="44">
        <f t="shared" si="347"/>
        <v>128.56</v>
      </c>
      <c r="I448" s="83">
        <v>128.51</v>
      </c>
      <c r="J448" s="43">
        <f t="shared" si="396"/>
        <v>-4.9282805488569761E-4</v>
      </c>
      <c r="K448" s="44">
        <f t="shared" si="397"/>
        <v>-6.3333333333360997E-2</v>
      </c>
      <c r="L448" s="76" t="s">
        <v>1147</v>
      </c>
      <c r="M448" s="122">
        <v>100</v>
      </c>
      <c r="N448" s="46">
        <f t="shared" si="353"/>
        <v>128.57333333333335</v>
      </c>
      <c r="O448" s="46">
        <v>-0.02</v>
      </c>
      <c r="P448" s="78">
        <v>128.58000000000001</v>
      </c>
      <c r="Q448" s="46">
        <v>-0.02</v>
      </c>
      <c r="R448" s="78">
        <v>128.58000000000001</v>
      </c>
      <c r="S448" s="46">
        <v>-0.02</v>
      </c>
      <c r="T448" s="78">
        <v>128.62</v>
      </c>
      <c r="U448" s="47" t="str">
        <f t="shared" si="394"/>
        <v/>
      </c>
      <c r="V448" s="47" t="str">
        <f t="shared" si="395"/>
        <v/>
      </c>
      <c r="W448" s="47"/>
      <c r="X448" s="47"/>
      <c r="Y448" s="47"/>
      <c r="Z448" s="47"/>
      <c r="AA448" s="47"/>
      <c r="AB448" s="47"/>
      <c r="AC448" s="47"/>
      <c r="AD448" s="47"/>
      <c r="AE448" s="51">
        <f t="shared" si="348"/>
        <v>20</v>
      </c>
      <c r="AF448" s="51" t="str">
        <f t="shared" si="349"/>
        <v/>
      </c>
      <c r="AG448" s="51" t="str">
        <f t="shared" si="350"/>
        <v/>
      </c>
      <c r="AH448" s="51" t="str">
        <f t="shared" si="351"/>
        <v/>
      </c>
      <c r="AI448" s="52">
        <f t="shared" si="352"/>
        <v>128.56</v>
      </c>
      <c r="AJ448" s="51"/>
      <c r="AK448" s="53"/>
      <c r="AL448" s="52"/>
      <c r="AM448" s="53">
        <f t="shared" si="354"/>
        <v>50</v>
      </c>
      <c r="AN448" s="53">
        <f>IF(AJ448&lt;&gt;"",IF(AJ448="o",VLOOKUP(AM448,OpenSect!$A$1:$D$11,2),IF(AJ448="u",VLOOKUP(AM448,UpHill!$A$1:$D$35,2),IF(AJ448="d",VLOOKUP(AM448,DownHill!$A$1:$D$29,2),IF(AJ448="f",VLOOKUP(AM448,FlatUnd!$A$2:$D$30,2),IF(AJ448="t",VLOOKUP(AM448,TimeAdd!$A$1:$D$176,2),IF(AJ448="l",VLOOKUP(AM448,SLimit!$A$1:$D$8,2),AN447)))))),AN447)</f>
        <v>60</v>
      </c>
      <c r="AO448" s="53">
        <f>IF(AJ448&lt;&gt;"",IF(AJ448="o",VLOOKUP(AM448,OpenSect!$A$1:$D$11,3),IF(AJ448="u",VLOOKUP(AM448,UpHill!$A$1:$D$35,3),IF(AJ448="d",VLOOKUP(AM448,DownHill!$A$3:$D$29,3),IF(AJ448="f",VLOOKUP(AM448,FlatUnd!$A$2:$D$30,3),IF(AJ448="t",VLOOKUP(AM448,TimeAdd!$A$1:$D$18,3),IF(AJ448="l",VLOOKUP(AM448,SLimit!$A$1:$D$8,3),AO447)))))),AO447)</f>
        <v>70</v>
      </c>
      <c r="AP448" s="53">
        <f>IF(AJ448&lt;&gt;"",IF(AJ448="o",VLOOKUP(AM448,OpenSect!$A$1:$D$11,4),IF(AJ448="u",VLOOKUP(AM448,UpHill!$A$1:$D$35,4),IF(AJ448="d",VLOOKUP(AM448,DownHill!$A$1:$D$29,4),IF(AJ448="f",VLOOKUP(AM448,FlatUnd!$A$2:$D$30,4),IF(AJ448="t",VLOOKUP(AM448,TimeAdd!$A$1:$D$18,4),IF(AJ448="l",VLOOKUP(AM448,SLimit!$A$1:$D$8,4),AP447)))))),AP447)</f>
        <v>80</v>
      </c>
      <c r="AQ448" s="53">
        <f t="shared" si="355"/>
        <v>100</v>
      </c>
      <c r="AR448" s="54" t="str">
        <f t="shared" si="356"/>
        <v>Warning -  Combined curves.</v>
      </c>
      <c r="AS448" s="55"/>
      <c r="AT448" s="55"/>
      <c r="AU448" s="56">
        <f>IF(GroupStTimes!$A$8=0,MIN(CB448,CD448,CF448),MIN(BZ448,CB448,CD448,CF448))</f>
        <v>0.3775925925925927</v>
      </c>
      <c r="AV448" s="56">
        <f>IF(GroupStTimes!$A$8=0,MAX(CC448,CE448,CG448),MAX(CA448,CC448,CE448,CG448))</f>
        <v>0.42342592592592598</v>
      </c>
      <c r="AW448" s="57" t="str">
        <f t="shared" si="357"/>
        <v/>
      </c>
      <c r="AX448" s="58" t="str">
        <f t="shared" si="358"/>
        <v/>
      </c>
      <c r="AY448" s="58" t="str">
        <f t="shared" si="359"/>
        <v/>
      </c>
      <c r="AZ448" s="31">
        <f t="shared" si="360"/>
        <v>118.36</v>
      </c>
      <c r="BA448" s="59">
        <f t="shared" si="361"/>
        <v>0.37658564814814821</v>
      </c>
      <c r="BB448" s="59">
        <f t="shared" si="362"/>
        <v>0.3821412037037038</v>
      </c>
      <c r="BC448" s="59">
        <f t="shared" si="363"/>
        <v>0.37050925925925937</v>
      </c>
      <c r="BD448" s="59">
        <f t="shared" si="364"/>
        <v>0.41634259259259265</v>
      </c>
      <c r="BE448" s="59">
        <f t="shared" si="365"/>
        <v>0.40537037037037044</v>
      </c>
      <c r="BF448" s="59">
        <f t="shared" si="366"/>
        <v>0.41578703703703712</v>
      </c>
      <c r="BG448" s="59">
        <f t="shared" si="367"/>
        <v>0.41166666666666657</v>
      </c>
      <c r="BH448" s="59">
        <f t="shared" si="368"/>
        <v>0.41097222222222213</v>
      </c>
      <c r="BI448" s="31">
        <f t="shared" si="369"/>
        <v>10.200000000000003</v>
      </c>
      <c r="BJ448" s="61">
        <f t="shared" si="370"/>
        <v>0.20400000000000007</v>
      </c>
      <c r="BK448" s="61">
        <f t="shared" si="371"/>
        <v>0.17000000000000004</v>
      </c>
      <c r="BL448" s="61">
        <f t="shared" si="372"/>
        <v>0.14571428571428577</v>
      </c>
      <c r="BM448" s="61">
        <f t="shared" si="373"/>
        <v>0.12750000000000003</v>
      </c>
      <c r="BN448" s="62">
        <f t="shared" si="374"/>
        <v>0</v>
      </c>
      <c r="BO448" s="62">
        <f t="shared" si="375"/>
        <v>12</v>
      </c>
      <c r="BP448" s="62">
        <f t="shared" si="376"/>
        <v>14</v>
      </c>
      <c r="BQ448" s="62">
        <f t="shared" si="377"/>
        <v>0</v>
      </c>
      <c r="BR448" s="62">
        <f t="shared" si="378"/>
        <v>10</v>
      </c>
      <c r="BS448" s="62">
        <f t="shared" si="379"/>
        <v>12</v>
      </c>
      <c r="BT448" s="62">
        <f t="shared" si="380"/>
        <v>0</v>
      </c>
      <c r="BU448" s="62">
        <f t="shared" si="381"/>
        <v>8</v>
      </c>
      <c r="BV448" s="62">
        <f t="shared" si="382"/>
        <v>45</v>
      </c>
      <c r="BW448" s="62">
        <f t="shared" si="383"/>
        <v>0</v>
      </c>
      <c r="BX448" s="62">
        <f t="shared" si="384"/>
        <v>7</v>
      </c>
      <c r="BY448" s="62">
        <f t="shared" si="385"/>
        <v>39</v>
      </c>
      <c r="BZ448" s="63">
        <f t="shared" si="386"/>
        <v>0.38508101851851856</v>
      </c>
      <c r="CA448" s="63">
        <f t="shared" si="387"/>
        <v>0.39063657407407415</v>
      </c>
      <c r="CB448" s="63">
        <f t="shared" si="388"/>
        <v>0.3775925925925927</v>
      </c>
      <c r="CC448" s="63">
        <f t="shared" si="389"/>
        <v>0.42342592592592598</v>
      </c>
      <c r="CD448" s="63">
        <f t="shared" si="390"/>
        <v>0.41144675925925933</v>
      </c>
      <c r="CE448" s="63">
        <f t="shared" si="391"/>
        <v>0.42186342592592602</v>
      </c>
      <c r="CF448" s="63">
        <f t="shared" si="392"/>
        <v>0.41697916666666657</v>
      </c>
      <c r="CG448" s="63">
        <f t="shared" si="393"/>
        <v>0.41628472222222213</v>
      </c>
      <c r="CH448" s="36"/>
      <c r="CI448" s="36"/>
      <c r="CJ448" s="36"/>
      <c r="CK448" s="36"/>
      <c r="CL448" s="60">
        <v>60</v>
      </c>
    </row>
    <row r="449" spans="1:90" ht="60.75" x14ac:dyDescent="0.25">
      <c r="A449" s="37">
        <v>20</v>
      </c>
      <c r="C449" s="37" t="s">
        <v>25</v>
      </c>
      <c r="D449" s="37">
        <v>20</v>
      </c>
      <c r="E449" s="83"/>
      <c r="F449" s="83"/>
      <c r="G449" s="44">
        <v>129.4</v>
      </c>
      <c r="H449" s="44">
        <f t="shared" si="347"/>
        <v>129.38</v>
      </c>
      <c r="I449" s="83">
        <v>129.34</v>
      </c>
      <c r="J449" s="43">
        <f t="shared" si="396"/>
        <v>-4.3812174630155829E-4</v>
      </c>
      <c r="K449" s="44">
        <f t="shared" si="397"/>
        <v>-5.666666666664355E-2</v>
      </c>
      <c r="L449" s="76" t="s">
        <v>1650</v>
      </c>
      <c r="M449" s="122">
        <v>60</v>
      </c>
      <c r="N449" s="46">
        <f t="shared" si="353"/>
        <v>129.39666666666665</v>
      </c>
      <c r="O449" s="46">
        <v>-0.02</v>
      </c>
      <c r="P449" s="78">
        <v>129.41</v>
      </c>
      <c r="Q449" s="46">
        <v>-0.02</v>
      </c>
      <c r="R449" s="78">
        <v>129.4</v>
      </c>
      <c r="S449" s="46">
        <v>-0.02</v>
      </c>
      <c r="T449" s="78">
        <v>129.44</v>
      </c>
      <c r="U449" s="47" t="str">
        <f t="shared" si="394"/>
        <v/>
      </c>
      <c r="V449" s="47" t="str">
        <f t="shared" si="395"/>
        <v/>
      </c>
      <c r="W449" s="47"/>
      <c r="X449" s="47"/>
      <c r="Y449" s="47"/>
      <c r="Z449" s="47"/>
      <c r="AA449" s="47"/>
      <c r="AB449" s="47"/>
      <c r="AC449" s="47"/>
      <c r="AD449" s="47"/>
      <c r="AE449" s="51">
        <f t="shared" si="348"/>
        <v>20</v>
      </c>
      <c r="AF449" s="51" t="str">
        <f t="shared" si="349"/>
        <v/>
      </c>
      <c r="AG449" s="51" t="str">
        <f t="shared" si="350"/>
        <v>o</v>
      </c>
      <c r="AH449" s="51">
        <f t="shared" si="351"/>
        <v>20</v>
      </c>
      <c r="AI449" s="52">
        <f t="shared" si="352"/>
        <v>129.38</v>
      </c>
      <c r="AJ449" s="51" t="s">
        <v>25</v>
      </c>
      <c r="AK449" s="53"/>
      <c r="AL449" s="52"/>
      <c r="AM449" s="53">
        <f t="shared" si="354"/>
        <v>20</v>
      </c>
      <c r="AN449" s="53">
        <f>IF(AJ449&lt;&gt;"",IF(AJ449="o",VLOOKUP(AM449,OpenSect!$A$1:$D$11,2),IF(AJ449="u",VLOOKUP(AM449,UpHill!$A$1:$D$35,2),IF(AJ449="d",VLOOKUP(AM449,DownHill!$A$1:$D$29,2),IF(AJ449="f",VLOOKUP(AM449,FlatUnd!$A$2:$D$30,2),IF(AJ449="t",VLOOKUP(AM449,TimeAdd!$A$1:$D$176,2),IF(AJ449="l",VLOOKUP(AM449,SLimit!$A$1:$D$8,2),AN448)))))),AN448)</f>
        <v>20</v>
      </c>
      <c r="AO449" s="53">
        <f>IF(AJ449&lt;&gt;"",IF(AJ449="o",VLOOKUP(AM449,OpenSect!$A$1:$D$11,3),IF(AJ449="u",VLOOKUP(AM449,UpHill!$A$1:$D$35,3),IF(AJ449="d",VLOOKUP(AM449,DownHill!$A$3:$D$29,3),IF(AJ449="f",VLOOKUP(AM449,FlatUnd!$A$2:$D$30,3),IF(AJ449="t",VLOOKUP(AM449,TimeAdd!$A$1:$D$18,3),IF(AJ449="l",VLOOKUP(AM449,SLimit!$A$1:$D$8,3),AO448)))))),AO448)</f>
        <v>20</v>
      </c>
      <c r="AP449" s="53">
        <f>IF(AJ449&lt;&gt;"",IF(AJ449="o",VLOOKUP(AM449,OpenSect!$A$1:$D$11,4),IF(AJ449="u",VLOOKUP(AM449,UpHill!$A$1:$D$35,4),IF(AJ449="d",VLOOKUP(AM449,DownHill!$A$1:$D$29,4),IF(AJ449="f",VLOOKUP(AM449,FlatUnd!$A$2:$D$30,4),IF(AJ449="t",VLOOKUP(AM449,TimeAdd!$A$1:$D$18,4),IF(AJ449="l",VLOOKUP(AM449,SLimit!$A$1:$D$8,4),AP448)))))),AP448)</f>
        <v>20</v>
      </c>
      <c r="AQ449" s="53">
        <f t="shared" si="355"/>
        <v>60</v>
      </c>
      <c r="AR449" s="54" t="str">
        <f t="shared" si="356"/>
        <v>{80 Speed limit.  Replaced with-}{Temporary 60 Speed limit.}  Start of Armco barrier.  START of OPEN SECTION.</v>
      </c>
      <c r="AS449" s="55"/>
      <c r="AT449" s="55"/>
      <c r="AU449" s="56">
        <f>IF(GroupStTimes!$A$8=0,MIN(CB449,CD449,CF449),MIN(BZ449,CB449,CD449,CF449))</f>
        <v>0.37815972222222233</v>
      </c>
      <c r="AV449" s="56">
        <f>IF(GroupStTimes!$A$8=0,MAX(CC449,CE449,CG449),MAX(CA449,CC449,CE449,CG449))</f>
        <v>0.42399305555555561</v>
      </c>
      <c r="AW449" s="57" t="str">
        <f t="shared" si="357"/>
        <v/>
      </c>
      <c r="AX449" s="58" t="str">
        <f t="shared" si="358"/>
        <v/>
      </c>
      <c r="AY449" s="58" t="str">
        <f t="shared" si="359"/>
        <v/>
      </c>
      <c r="AZ449" s="31">
        <f t="shared" si="360"/>
        <v>118.36</v>
      </c>
      <c r="BA449" s="59">
        <f t="shared" si="361"/>
        <v>0.37658564814814821</v>
      </c>
      <c r="BB449" s="59">
        <f t="shared" si="362"/>
        <v>0.3821412037037038</v>
      </c>
      <c r="BC449" s="59">
        <f t="shared" si="363"/>
        <v>0.37050925925925937</v>
      </c>
      <c r="BD449" s="59">
        <f t="shared" si="364"/>
        <v>0.41634259259259265</v>
      </c>
      <c r="BE449" s="59">
        <f t="shared" si="365"/>
        <v>0.40537037037037044</v>
      </c>
      <c r="BF449" s="59">
        <f t="shared" si="366"/>
        <v>0.41578703703703712</v>
      </c>
      <c r="BG449" s="59">
        <f t="shared" si="367"/>
        <v>0.41166666666666657</v>
      </c>
      <c r="BH449" s="59">
        <f t="shared" si="368"/>
        <v>0.41097222222222213</v>
      </c>
      <c r="BI449" s="31">
        <f t="shared" si="369"/>
        <v>11.019999999999996</v>
      </c>
      <c r="BJ449" s="61">
        <f t="shared" si="370"/>
        <v>0.22039999999999993</v>
      </c>
      <c r="BK449" s="61">
        <f t="shared" si="371"/>
        <v>0.18366666666666659</v>
      </c>
      <c r="BL449" s="61">
        <f t="shared" si="372"/>
        <v>0.15742857142857136</v>
      </c>
      <c r="BM449" s="61">
        <f t="shared" si="373"/>
        <v>0.13774999999999996</v>
      </c>
      <c r="BN449" s="62">
        <f t="shared" si="374"/>
        <v>0</v>
      </c>
      <c r="BO449" s="62">
        <f t="shared" si="375"/>
        <v>13</v>
      </c>
      <c r="BP449" s="62">
        <f t="shared" si="376"/>
        <v>13</v>
      </c>
      <c r="BQ449" s="62">
        <f t="shared" si="377"/>
        <v>0</v>
      </c>
      <c r="BR449" s="62">
        <f t="shared" si="378"/>
        <v>11</v>
      </c>
      <c r="BS449" s="62">
        <f t="shared" si="379"/>
        <v>1</v>
      </c>
      <c r="BT449" s="62">
        <f t="shared" si="380"/>
        <v>0</v>
      </c>
      <c r="BU449" s="62">
        <f t="shared" si="381"/>
        <v>9</v>
      </c>
      <c r="BV449" s="62">
        <f t="shared" si="382"/>
        <v>27</v>
      </c>
      <c r="BW449" s="62">
        <f t="shared" si="383"/>
        <v>0</v>
      </c>
      <c r="BX449" s="62">
        <f t="shared" si="384"/>
        <v>8</v>
      </c>
      <c r="BY449" s="62">
        <f t="shared" si="385"/>
        <v>16</v>
      </c>
      <c r="BZ449" s="63">
        <f t="shared" si="386"/>
        <v>0.38576388888888896</v>
      </c>
      <c r="CA449" s="63">
        <f t="shared" si="387"/>
        <v>0.39131944444444455</v>
      </c>
      <c r="CB449" s="63">
        <f t="shared" si="388"/>
        <v>0.37815972222222233</v>
      </c>
      <c r="CC449" s="63">
        <f t="shared" si="389"/>
        <v>0.42399305555555561</v>
      </c>
      <c r="CD449" s="63">
        <f t="shared" si="390"/>
        <v>0.41193287037037046</v>
      </c>
      <c r="CE449" s="63">
        <f t="shared" si="391"/>
        <v>0.42234953703703715</v>
      </c>
      <c r="CF449" s="63">
        <f t="shared" si="392"/>
        <v>0.41740740740740734</v>
      </c>
      <c r="CG449" s="63">
        <f t="shared" si="393"/>
        <v>0.4167129629629629</v>
      </c>
      <c r="CH449" s="36"/>
      <c r="CI449" s="36"/>
      <c r="CJ449" s="36"/>
      <c r="CK449" s="36"/>
      <c r="CL449" s="60">
        <v>60</v>
      </c>
    </row>
    <row r="450" spans="1:90" ht="28.5" customHeight="1" x14ac:dyDescent="0.25">
      <c r="A450" s="37">
        <v>20</v>
      </c>
      <c r="C450" s="37"/>
      <c r="D450" s="37"/>
      <c r="E450" s="83"/>
      <c r="F450" s="83"/>
      <c r="G450" s="44">
        <v>129.56</v>
      </c>
      <c r="H450" s="44">
        <f t="shared" si="347"/>
        <v>129.54</v>
      </c>
      <c r="I450" s="83">
        <v>129.49</v>
      </c>
      <c r="J450" s="43">
        <f t="shared" si="396"/>
        <v>-4.8909825726545795E-4</v>
      </c>
      <c r="K450" s="44">
        <f t="shared" si="397"/>
        <v>-6.3333333333304154E-2</v>
      </c>
      <c r="L450" s="76" t="s">
        <v>1148</v>
      </c>
      <c r="M450" s="122">
        <v>60</v>
      </c>
      <c r="N450" s="46">
        <f t="shared" si="353"/>
        <v>129.55333333333331</v>
      </c>
      <c r="O450" s="46">
        <v>-0.02</v>
      </c>
      <c r="P450" s="78">
        <v>129.56</v>
      </c>
      <c r="Q450" s="46">
        <v>-0.02</v>
      </c>
      <c r="R450" s="78">
        <v>129.56</v>
      </c>
      <c r="S450" s="46">
        <v>-0.02</v>
      </c>
      <c r="T450" s="78">
        <v>129.6</v>
      </c>
      <c r="U450" s="47" t="str">
        <f t="shared" si="394"/>
        <v/>
      </c>
      <c r="V450" s="47" t="str">
        <f t="shared" si="395"/>
        <v/>
      </c>
      <c r="W450" s="47"/>
      <c r="X450" s="47"/>
      <c r="Y450" s="47"/>
      <c r="Z450" s="47"/>
      <c r="AA450" s="47"/>
      <c r="AB450" s="47"/>
      <c r="AC450" s="47"/>
      <c r="AD450" s="47"/>
      <c r="AE450" s="51">
        <f t="shared" si="348"/>
        <v>20</v>
      </c>
      <c r="AF450" s="51" t="str">
        <f t="shared" si="349"/>
        <v/>
      </c>
      <c r="AG450" s="51" t="str">
        <f t="shared" si="350"/>
        <v/>
      </c>
      <c r="AH450" s="51" t="str">
        <f t="shared" si="351"/>
        <v/>
      </c>
      <c r="AI450" s="52">
        <f t="shared" si="352"/>
        <v>129.54</v>
      </c>
      <c r="AJ450" s="51"/>
      <c r="AK450" s="53"/>
      <c r="AL450" s="52"/>
      <c r="AM450" s="53">
        <f t="shared" si="354"/>
        <v>20</v>
      </c>
      <c r="AN450" s="53">
        <f>IF(AJ450&lt;&gt;"",IF(AJ450="o",VLOOKUP(AM450,OpenSect!$A$1:$D$11,2),IF(AJ450="u",VLOOKUP(AM450,UpHill!$A$1:$D$35,2),IF(AJ450="d",VLOOKUP(AM450,DownHill!$A$1:$D$29,2),IF(AJ450="f",VLOOKUP(AM450,FlatUnd!$A$2:$D$30,2),IF(AJ450="t",VLOOKUP(AM450,TimeAdd!$A$1:$D$176,2),IF(AJ450="l",VLOOKUP(AM450,SLimit!$A$1:$D$8,2),AN449)))))),AN449)</f>
        <v>20</v>
      </c>
      <c r="AO450" s="53">
        <f>IF(AJ450&lt;&gt;"",IF(AJ450="o",VLOOKUP(AM450,OpenSect!$A$1:$D$11,3),IF(AJ450="u",VLOOKUP(AM450,UpHill!$A$1:$D$35,3),IF(AJ450="d",VLOOKUP(AM450,DownHill!$A$3:$D$29,3),IF(AJ450="f",VLOOKUP(AM450,FlatUnd!$A$2:$D$30,3),IF(AJ450="t",VLOOKUP(AM450,TimeAdd!$A$1:$D$18,3),IF(AJ450="l",VLOOKUP(AM450,SLimit!$A$1:$D$8,3),AO449)))))),AO449)</f>
        <v>20</v>
      </c>
      <c r="AP450" s="53">
        <f>IF(AJ450&lt;&gt;"",IF(AJ450="o",VLOOKUP(AM450,OpenSect!$A$1:$D$11,4),IF(AJ450="u",VLOOKUP(AM450,UpHill!$A$1:$D$35,4),IF(AJ450="d",VLOOKUP(AM450,DownHill!$A$1:$D$29,4),IF(AJ450="f",VLOOKUP(AM450,FlatUnd!$A$2:$D$30,4),IF(AJ450="t",VLOOKUP(AM450,TimeAdd!$A$1:$D$18,4),IF(AJ450="l",VLOOKUP(AM450,SLimit!$A$1:$D$8,4),AP449)))))),AP449)</f>
        <v>20</v>
      </c>
      <c r="AQ450" s="53">
        <f t="shared" si="355"/>
        <v>60</v>
      </c>
      <c r="AR450" s="54" t="str">
        <f t="shared" si="356"/>
        <v>78,0 km plate.</v>
      </c>
      <c r="AS450" s="55"/>
      <c r="AT450" s="55"/>
      <c r="AU450" s="56">
        <f>IF(GroupStTimes!$A$8=0,MIN(CB450,CD450,CF450),MIN(BZ450,CB450,CD450,CF450))</f>
        <v>0.37849537037037045</v>
      </c>
      <c r="AV450" s="56">
        <f>IF(GroupStTimes!$A$8=0,MAX(CC450,CE450,CG450),MAX(CA450,CC450,CE450,CG450))</f>
        <v>0.42432870370370374</v>
      </c>
      <c r="AW450" s="57" t="str">
        <f t="shared" si="357"/>
        <v/>
      </c>
      <c r="AX450" s="58" t="str">
        <f t="shared" si="358"/>
        <v/>
      </c>
      <c r="AY450" s="58" t="str">
        <f t="shared" si="359"/>
        <v/>
      </c>
      <c r="AZ450" s="31">
        <f t="shared" si="360"/>
        <v>129.38</v>
      </c>
      <c r="BA450" s="59">
        <f t="shared" si="361"/>
        <v>0.38576388888888896</v>
      </c>
      <c r="BB450" s="59">
        <f t="shared" si="362"/>
        <v>0.39131944444444455</v>
      </c>
      <c r="BC450" s="59">
        <f t="shared" si="363"/>
        <v>0.37815972222222233</v>
      </c>
      <c r="BD450" s="59">
        <f t="shared" si="364"/>
        <v>0.42399305555555561</v>
      </c>
      <c r="BE450" s="59">
        <f t="shared" si="365"/>
        <v>0.41193287037037046</v>
      </c>
      <c r="BF450" s="59">
        <f t="shared" si="366"/>
        <v>0.42234953703703715</v>
      </c>
      <c r="BG450" s="59">
        <f t="shared" si="367"/>
        <v>0.41740740740740734</v>
      </c>
      <c r="BH450" s="59">
        <f t="shared" si="368"/>
        <v>0.4167129629629629</v>
      </c>
      <c r="BI450" s="31">
        <f t="shared" si="369"/>
        <v>0.15999999999999659</v>
      </c>
      <c r="BJ450" s="61">
        <f t="shared" si="370"/>
        <v>7.9999999999998302E-3</v>
      </c>
      <c r="BK450" s="61">
        <f t="shared" si="371"/>
        <v>7.9999999999998302E-3</v>
      </c>
      <c r="BL450" s="61">
        <f t="shared" si="372"/>
        <v>7.9999999999998302E-3</v>
      </c>
      <c r="BM450" s="61">
        <f t="shared" si="373"/>
        <v>7.9999999999998302E-3</v>
      </c>
      <c r="BN450" s="62">
        <f t="shared" si="374"/>
        <v>0</v>
      </c>
      <c r="BO450" s="62">
        <f t="shared" si="375"/>
        <v>0</v>
      </c>
      <c r="BP450" s="62">
        <f t="shared" si="376"/>
        <v>29</v>
      </c>
      <c r="BQ450" s="62">
        <f t="shared" si="377"/>
        <v>0</v>
      </c>
      <c r="BR450" s="62">
        <f t="shared" si="378"/>
        <v>0</v>
      </c>
      <c r="BS450" s="62">
        <f t="shared" si="379"/>
        <v>29</v>
      </c>
      <c r="BT450" s="62">
        <f t="shared" si="380"/>
        <v>0</v>
      </c>
      <c r="BU450" s="62">
        <f t="shared" si="381"/>
        <v>0</v>
      </c>
      <c r="BV450" s="62">
        <f t="shared" si="382"/>
        <v>29</v>
      </c>
      <c r="BW450" s="62">
        <f t="shared" si="383"/>
        <v>0</v>
      </c>
      <c r="BX450" s="62">
        <f t="shared" si="384"/>
        <v>0</v>
      </c>
      <c r="BY450" s="62">
        <f t="shared" si="385"/>
        <v>29</v>
      </c>
      <c r="BZ450" s="63">
        <f t="shared" si="386"/>
        <v>0.38609953703703709</v>
      </c>
      <c r="CA450" s="63">
        <f t="shared" si="387"/>
        <v>0.39165509259259268</v>
      </c>
      <c r="CB450" s="63">
        <f t="shared" si="388"/>
        <v>0.37849537037037045</v>
      </c>
      <c r="CC450" s="63">
        <f t="shared" si="389"/>
        <v>0.42432870370370374</v>
      </c>
      <c r="CD450" s="63">
        <f t="shared" si="390"/>
        <v>0.41226851851851859</v>
      </c>
      <c r="CE450" s="63">
        <f t="shared" si="391"/>
        <v>0.42268518518518527</v>
      </c>
      <c r="CF450" s="63">
        <f t="shared" si="392"/>
        <v>0.41774305555555546</v>
      </c>
      <c r="CG450" s="63">
        <f t="shared" si="393"/>
        <v>0.41704861111111102</v>
      </c>
      <c r="CH450" s="36"/>
      <c r="CI450" s="36"/>
      <c r="CJ450" s="36"/>
      <c r="CK450" s="36"/>
      <c r="CL450" s="60">
        <v>60</v>
      </c>
    </row>
    <row r="451" spans="1:90" ht="40.5" x14ac:dyDescent="0.25">
      <c r="A451" s="37">
        <v>20</v>
      </c>
      <c r="C451" s="37" t="s">
        <v>25</v>
      </c>
      <c r="D451" s="37">
        <v>20</v>
      </c>
      <c r="E451" s="37"/>
      <c r="F451" s="83"/>
      <c r="G451" s="44">
        <v>129.84</v>
      </c>
      <c r="H451" s="44">
        <f t="shared" ref="H451:H514" si="400">ROUND(IF(G451="",N451,IF(P451="",N451,IF(R451="",(I451+(P451+O451))/2,IF(T451="",(I451+(P451+O451)+(R451+Q451))/3,(I451+(P451+O451)+(R451+Q451)+(T451+S451))/4)))),2)</f>
        <v>129.82</v>
      </c>
      <c r="I451" s="83">
        <v>129.78</v>
      </c>
      <c r="J451" s="43">
        <f t="shared" si="396"/>
        <v>-4.3663635896649695E-4</v>
      </c>
      <c r="K451" s="44">
        <f t="shared" si="397"/>
        <v>-5.6666666666671972E-2</v>
      </c>
      <c r="L451" s="76" t="s">
        <v>1694</v>
      </c>
      <c r="M451" s="122">
        <v>60</v>
      </c>
      <c r="N451" s="46">
        <f t="shared" si="353"/>
        <v>129.83666666666667</v>
      </c>
      <c r="O451" s="46">
        <v>-0.02</v>
      </c>
      <c r="P451" s="78">
        <v>129.85</v>
      </c>
      <c r="Q451" s="46">
        <v>-0.02</v>
      </c>
      <c r="R451" s="78">
        <v>129.84</v>
      </c>
      <c r="S451" s="46">
        <v>-0.02</v>
      </c>
      <c r="T451" s="78">
        <v>129.88</v>
      </c>
      <c r="U451" s="47" t="str">
        <f t="shared" si="394"/>
        <v/>
      </c>
      <c r="V451" s="47" t="str">
        <f t="shared" si="395"/>
        <v/>
      </c>
      <c r="W451" s="47"/>
      <c r="X451" s="47"/>
      <c r="Y451" s="47"/>
      <c r="Z451" s="47"/>
      <c r="AA451" s="47"/>
      <c r="AB451" s="47"/>
      <c r="AC451" s="47"/>
      <c r="AD451" s="47"/>
      <c r="AE451" s="51">
        <f t="shared" si="348"/>
        <v>20</v>
      </c>
      <c r="AF451" s="51" t="str">
        <f t="shared" si="349"/>
        <v/>
      </c>
      <c r="AG451" s="51" t="str">
        <f t="shared" si="350"/>
        <v>o</v>
      </c>
      <c r="AH451" s="51">
        <f t="shared" si="351"/>
        <v>20</v>
      </c>
      <c r="AI451" s="52">
        <f t="shared" si="352"/>
        <v>129.82</v>
      </c>
      <c r="AJ451" s="51" t="s">
        <v>25</v>
      </c>
      <c r="AK451" s="53"/>
      <c r="AL451" s="52"/>
      <c r="AM451" s="53">
        <f t="shared" si="354"/>
        <v>20</v>
      </c>
      <c r="AN451" s="53">
        <f>IF(AJ451&lt;&gt;"",IF(AJ451="o",VLOOKUP(AM451,OpenSect!$A$1:$D$11,2),IF(AJ451="u",VLOOKUP(AM451,UpHill!$A$1:$D$35,2),IF(AJ451="d",VLOOKUP(AM451,DownHill!$A$1:$D$29,2),IF(AJ451="f",VLOOKUP(AM451,FlatUnd!$A$2:$D$30,2),IF(AJ451="t",VLOOKUP(AM451,TimeAdd!$A$1:$D$176,2),IF(AJ451="l",VLOOKUP(AM451,SLimit!$A$1:$D$8,2),AN450)))))),AN450)</f>
        <v>20</v>
      </c>
      <c r="AO451" s="53">
        <f>IF(AJ451&lt;&gt;"",IF(AJ451="o",VLOOKUP(AM451,OpenSect!$A$1:$D$11,3),IF(AJ451="u",VLOOKUP(AM451,UpHill!$A$1:$D$35,3),IF(AJ451="d",VLOOKUP(AM451,DownHill!$A$3:$D$29,3),IF(AJ451="f",VLOOKUP(AM451,FlatUnd!$A$2:$D$30,3),IF(AJ451="t",VLOOKUP(AM451,TimeAdd!$A$1:$D$18,3),IF(AJ451="l",VLOOKUP(AM451,SLimit!$A$1:$D$8,3),AO450)))))),AO450)</f>
        <v>20</v>
      </c>
      <c r="AP451" s="53">
        <f>IF(AJ451&lt;&gt;"",IF(AJ451="o",VLOOKUP(AM451,OpenSect!$A$1:$D$11,4),IF(AJ451="u",VLOOKUP(AM451,UpHill!$A$1:$D$35,4),IF(AJ451="d",VLOOKUP(AM451,DownHill!$A$1:$D$29,4),IF(AJ451="f",VLOOKUP(AM451,FlatUnd!$A$2:$D$30,4),IF(AJ451="t",VLOOKUP(AM451,TimeAdd!$A$1:$D$18,4),IF(AJ451="l",VLOOKUP(AM451,SLimit!$A$1:$D$8,4),AP450)))))),AP450)</f>
        <v>20</v>
      </c>
      <c r="AQ451" s="53">
        <f t="shared" si="355"/>
        <v>60</v>
      </c>
      <c r="AR451" s="54" t="str">
        <f t="shared" si="356"/>
        <v>60 Speed limit.  [Camera].   Carry straight on.  Be careful of bad road surface.</v>
      </c>
      <c r="AS451" s="55"/>
      <c r="AT451" s="55"/>
      <c r="AU451" s="56">
        <f>IF(GroupStTimes!$A$8=0,MIN(CB451,CD451,CF451),MIN(BZ451,CB451,CD451,CF451))</f>
        <v>0.37907407407407417</v>
      </c>
      <c r="AV451" s="56">
        <f>IF(GroupStTimes!$A$8=0,MAX(CC451,CE451,CG451),MAX(CA451,CC451,CE451,CG451))</f>
        <v>0.42490740740740746</v>
      </c>
      <c r="AW451" s="57" t="str">
        <f t="shared" si="357"/>
        <v/>
      </c>
      <c r="AX451" s="58" t="str">
        <f t="shared" si="358"/>
        <v/>
      </c>
      <c r="AY451" s="58" t="str">
        <f t="shared" si="359"/>
        <v/>
      </c>
      <c r="AZ451" s="31">
        <f t="shared" si="360"/>
        <v>129.38</v>
      </c>
      <c r="BA451" s="59">
        <f t="shared" si="361"/>
        <v>0.38576388888888896</v>
      </c>
      <c r="BB451" s="59">
        <f t="shared" si="362"/>
        <v>0.39131944444444455</v>
      </c>
      <c r="BC451" s="59">
        <f t="shared" si="363"/>
        <v>0.37815972222222233</v>
      </c>
      <c r="BD451" s="59">
        <f t="shared" si="364"/>
        <v>0.42399305555555561</v>
      </c>
      <c r="BE451" s="59">
        <f t="shared" si="365"/>
        <v>0.41193287037037046</v>
      </c>
      <c r="BF451" s="59">
        <f t="shared" si="366"/>
        <v>0.42234953703703715</v>
      </c>
      <c r="BG451" s="59">
        <f t="shared" si="367"/>
        <v>0.41740740740740734</v>
      </c>
      <c r="BH451" s="59">
        <f t="shared" si="368"/>
        <v>0.4167129629629629</v>
      </c>
      <c r="BI451" s="31">
        <f t="shared" si="369"/>
        <v>0.43999999999999773</v>
      </c>
      <c r="BJ451" s="61">
        <f t="shared" si="370"/>
        <v>2.1999999999999888E-2</v>
      </c>
      <c r="BK451" s="61">
        <f t="shared" si="371"/>
        <v>2.1999999999999888E-2</v>
      </c>
      <c r="BL451" s="61">
        <f t="shared" si="372"/>
        <v>2.1999999999999888E-2</v>
      </c>
      <c r="BM451" s="61">
        <f t="shared" si="373"/>
        <v>2.1999999999999888E-2</v>
      </c>
      <c r="BN451" s="62">
        <f t="shared" si="374"/>
        <v>0</v>
      </c>
      <c r="BO451" s="62">
        <f t="shared" si="375"/>
        <v>1</v>
      </c>
      <c r="BP451" s="62">
        <f t="shared" si="376"/>
        <v>19</v>
      </c>
      <c r="BQ451" s="62">
        <f t="shared" si="377"/>
        <v>0</v>
      </c>
      <c r="BR451" s="62">
        <f t="shared" si="378"/>
        <v>1</v>
      </c>
      <c r="BS451" s="62">
        <f t="shared" si="379"/>
        <v>19</v>
      </c>
      <c r="BT451" s="62">
        <f t="shared" si="380"/>
        <v>0</v>
      </c>
      <c r="BU451" s="62">
        <f t="shared" si="381"/>
        <v>1</v>
      </c>
      <c r="BV451" s="62">
        <f t="shared" si="382"/>
        <v>19</v>
      </c>
      <c r="BW451" s="62">
        <f t="shared" si="383"/>
        <v>0</v>
      </c>
      <c r="BX451" s="62">
        <f t="shared" si="384"/>
        <v>1</v>
      </c>
      <c r="BY451" s="62">
        <f t="shared" si="385"/>
        <v>19</v>
      </c>
      <c r="BZ451" s="63">
        <f t="shared" si="386"/>
        <v>0.38667824074074081</v>
      </c>
      <c r="CA451" s="63">
        <f t="shared" si="387"/>
        <v>0.3922337962962964</v>
      </c>
      <c r="CB451" s="63">
        <f t="shared" si="388"/>
        <v>0.37907407407407417</v>
      </c>
      <c r="CC451" s="63">
        <f t="shared" si="389"/>
        <v>0.42490740740740746</v>
      </c>
      <c r="CD451" s="63">
        <f t="shared" si="390"/>
        <v>0.41284722222222231</v>
      </c>
      <c r="CE451" s="63">
        <f t="shared" si="391"/>
        <v>0.42326388888888899</v>
      </c>
      <c r="CF451" s="63">
        <f t="shared" si="392"/>
        <v>0.41832175925925918</v>
      </c>
      <c r="CG451" s="63">
        <f t="shared" si="393"/>
        <v>0.41762731481481474</v>
      </c>
      <c r="CH451" s="36"/>
      <c r="CI451" s="36"/>
      <c r="CJ451" s="36"/>
      <c r="CK451" s="36"/>
      <c r="CL451" s="60">
        <v>60</v>
      </c>
    </row>
    <row r="452" spans="1:90" ht="27" customHeight="1" x14ac:dyDescent="0.25">
      <c r="A452" s="37">
        <v>87</v>
      </c>
      <c r="C452" s="37" t="s">
        <v>25</v>
      </c>
      <c r="D452" s="37">
        <v>25</v>
      </c>
      <c r="E452" s="37"/>
      <c r="F452" s="44"/>
      <c r="G452" s="44">
        <v>129.91</v>
      </c>
      <c r="H452" s="44">
        <f t="shared" si="400"/>
        <v>129.87</v>
      </c>
      <c r="I452" s="83">
        <v>129.84</v>
      </c>
      <c r="J452" s="43">
        <f t="shared" si="396"/>
        <v>-3.850893407269173E-4</v>
      </c>
      <c r="K452" s="44">
        <f t="shared" si="397"/>
        <v>-4.9999999999982947E-2</v>
      </c>
      <c r="L452" s="91" t="s">
        <v>1331</v>
      </c>
      <c r="M452" s="122">
        <v>60</v>
      </c>
      <c r="N452" s="46">
        <f t="shared" si="353"/>
        <v>129.88999999999999</v>
      </c>
      <c r="O452" s="46">
        <v>-0.02</v>
      </c>
      <c r="P452" s="78">
        <v>129.91</v>
      </c>
      <c r="R452" s="78"/>
      <c r="T452" s="78"/>
      <c r="U452" s="47" t="str">
        <f t="shared" si="394"/>
        <v/>
      </c>
      <c r="V452" s="47" t="str">
        <f t="shared" si="395"/>
        <v/>
      </c>
      <c r="W452" s="47"/>
      <c r="X452" s="47"/>
      <c r="Y452" s="47"/>
      <c r="Z452" s="47"/>
      <c r="AA452" s="47"/>
      <c r="AB452" s="47"/>
      <c r="AC452" s="47"/>
      <c r="AD452" s="47"/>
      <c r="AE452" s="51">
        <f t="shared" si="348"/>
        <v>87</v>
      </c>
      <c r="AF452" s="51" t="str">
        <f t="shared" si="349"/>
        <v/>
      </c>
      <c r="AG452" s="51" t="str">
        <f t="shared" si="350"/>
        <v>o</v>
      </c>
      <c r="AH452" s="51">
        <f t="shared" si="351"/>
        <v>25</v>
      </c>
      <c r="AI452" s="52">
        <f t="shared" si="352"/>
        <v>129.87</v>
      </c>
      <c r="AJ452" s="51"/>
      <c r="AK452" s="53"/>
      <c r="AL452" s="52"/>
      <c r="AM452" s="53">
        <f t="shared" si="354"/>
        <v>20</v>
      </c>
      <c r="AN452" s="53">
        <f>IF(AJ452&lt;&gt;"",IF(AJ452="o",VLOOKUP(AM452,OpenSect!$A$1:$D$11,2),IF(AJ452="u",VLOOKUP(AM452,UpHill!$A$1:$D$35,2),IF(AJ452="d",VLOOKUP(AM452,DownHill!$A$1:$D$29,2),IF(AJ452="f",VLOOKUP(AM452,FlatUnd!$A$2:$D$30,2),IF(AJ452="t",VLOOKUP(AM452,TimeAdd!$A$1:$D$176,2),IF(AJ452="l",VLOOKUP(AM452,SLimit!$A$1:$D$8,2),AN451)))))),AN451)</f>
        <v>20</v>
      </c>
      <c r="AO452" s="53">
        <f>IF(AJ452&lt;&gt;"",IF(AJ452="o",VLOOKUP(AM452,OpenSect!$A$1:$D$11,3),IF(AJ452="u",VLOOKUP(AM452,UpHill!$A$1:$D$35,3),IF(AJ452="d",VLOOKUP(AM452,DownHill!$A$3:$D$29,3),IF(AJ452="f",VLOOKUP(AM452,FlatUnd!$A$2:$D$30,3),IF(AJ452="t",VLOOKUP(AM452,TimeAdd!$A$1:$D$18,3),IF(AJ452="l",VLOOKUP(AM452,SLimit!$A$1:$D$8,3),AO451)))))),AO451)</f>
        <v>20</v>
      </c>
      <c r="AP452" s="53">
        <f>IF(AJ452&lt;&gt;"",IF(AJ452="o",VLOOKUP(AM452,OpenSect!$A$1:$D$11,4),IF(AJ452="u",VLOOKUP(AM452,UpHill!$A$1:$D$35,4),IF(AJ452="d",VLOOKUP(AM452,DownHill!$A$1:$D$29,4),IF(AJ452="f",VLOOKUP(AM452,FlatUnd!$A$2:$D$30,4),IF(AJ452="t",VLOOKUP(AM452,TimeAdd!$A$1:$D$18,4),IF(AJ452="l",VLOOKUP(AM452,SLimit!$A$1:$D$8,4),AP451)))))),AP451)</f>
        <v>20</v>
      </c>
      <c r="AQ452" s="53">
        <f t="shared" si="355"/>
        <v>60</v>
      </c>
      <c r="AR452" s="54" t="str">
        <f t="shared" si="356"/>
        <v xml:space="preserve"> Warning Traffic light .</v>
      </c>
      <c r="AS452" s="55"/>
      <c r="AT452" s="55"/>
      <c r="AU452" s="56">
        <f>IF(GroupStTimes!$A$8=0,MIN(CB452,CD452,CF452),MIN(BZ452,CB452,CD452,CF452))</f>
        <v>0.37917824074074086</v>
      </c>
      <c r="AV452" s="56">
        <f>IF(GroupStTimes!$A$8=0,MAX(CC452,CE452,CG452),MAX(CA452,CC452,CE452,CG452))</f>
        <v>0.42501157407407414</v>
      </c>
      <c r="AW452" s="57" t="str">
        <f t="shared" si="357"/>
        <v/>
      </c>
      <c r="AX452" s="58" t="str">
        <f t="shared" si="358"/>
        <v/>
      </c>
      <c r="AY452" s="58" t="str">
        <f t="shared" si="359"/>
        <v/>
      </c>
      <c r="AZ452" s="31">
        <f t="shared" si="360"/>
        <v>129.38</v>
      </c>
      <c r="BA452" s="59">
        <f t="shared" si="361"/>
        <v>0.38576388888888896</v>
      </c>
      <c r="BB452" s="59">
        <f t="shared" si="362"/>
        <v>0.39131944444444455</v>
      </c>
      <c r="BC452" s="59">
        <f t="shared" si="363"/>
        <v>0.37815972222222233</v>
      </c>
      <c r="BD452" s="59">
        <f t="shared" si="364"/>
        <v>0.42399305555555561</v>
      </c>
      <c r="BE452" s="59">
        <f t="shared" si="365"/>
        <v>0.41193287037037046</v>
      </c>
      <c r="BF452" s="59">
        <f t="shared" si="366"/>
        <v>0.42234953703703715</v>
      </c>
      <c r="BG452" s="59">
        <f t="shared" si="367"/>
        <v>0.41740740740740734</v>
      </c>
      <c r="BH452" s="59">
        <f t="shared" si="368"/>
        <v>0.4167129629629629</v>
      </c>
      <c r="BI452" s="31">
        <f t="shared" si="369"/>
        <v>0.49000000000000909</v>
      </c>
      <c r="BJ452" s="61">
        <f t="shared" si="370"/>
        <v>2.4500000000000455E-2</v>
      </c>
      <c r="BK452" s="61">
        <f t="shared" si="371"/>
        <v>2.4500000000000455E-2</v>
      </c>
      <c r="BL452" s="61">
        <f t="shared" si="372"/>
        <v>2.4500000000000455E-2</v>
      </c>
      <c r="BM452" s="61">
        <f t="shared" si="373"/>
        <v>2.4500000000000455E-2</v>
      </c>
      <c r="BN452" s="62">
        <f t="shared" si="374"/>
        <v>0</v>
      </c>
      <c r="BO452" s="62">
        <f t="shared" si="375"/>
        <v>1</v>
      </c>
      <c r="BP452" s="62">
        <f t="shared" si="376"/>
        <v>28</v>
      </c>
      <c r="BQ452" s="62">
        <f t="shared" si="377"/>
        <v>0</v>
      </c>
      <c r="BR452" s="62">
        <f t="shared" si="378"/>
        <v>1</v>
      </c>
      <c r="BS452" s="62">
        <f t="shared" si="379"/>
        <v>28</v>
      </c>
      <c r="BT452" s="62">
        <f t="shared" si="380"/>
        <v>0</v>
      </c>
      <c r="BU452" s="62">
        <f t="shared" si="381"/>
        <v>1</v>
      </c>
      <c r="BV452" s="62">
        <f t="shared" si="382"/>
        <v>28</v>
      </c>
      <c r="BW452" s="62">
        <f t="shared" si="383"/>
        <v>0</v>
      </c>
      <c r="BX452" s="62">
        <f t="shared" si="384"/>
        <v>1</v>
      </c>
      <c r="BY452" s="62">
        <f t="shared" si="385"/>
        <v>28</v>
      </c>
      <c r="BZ452" s="63">
        <f t="shared" si="386"/>
        <v>0.38678240740740749</v>
      </c>
      <c r="CA452" s="63">
        <f t="shared" si="387"/>
        <v>0.39233796296296308</v>
      </c>
      <c r="CB452" s="63">
        <f t="shared" si="388"/>
        <v>0.37917824074074086</v>
      </c>
      <c r="CC452" s="63">
        <f t="shared" si="389"/>
        <v>0.42501157407407414</v>
      </c>
      <c r="CD452" s="63">
        <f t="shared" si="390"/>
        <v>0.41295138888888899</v>
      </c>
      <c r="CE452" s="63">
        <f t="shared" si="391"/>
        <v>0.42336805555555568</v>
      </c>
      <c r="CF452" s="63">
        <f t="shared" si="392"/>
        <v>0.41842592592592587</v>
      </c>
      <c r="CG452" s="63">
        <f t="shared" si="393"/>
        <v>0.41773148148148143</v>
      </c>
      <c r="CH452" s="36"/>
      <c r="CI452" s="36"/>
      <c r="CJ452" s="36"/>
      <c r="CK452" s="36"/>
      <c r="CL452" s="60">
        <v>60</v>
      </c>
    </row>
    <row r="453" spans="1:90" ht="28.5" customHeight="1" x14ac:dyDescent="0.25">
      <c r="A453" s="37">
        <v>87</v>
      </c>
      <c r="C453" s="37" t="s">
        <v>25</v>
      </c>
      <c r="D453" s="37">
        <v>25</v>
      </c>
      <c r="E453" s="37"/>
      <c r="F453" s="44"/>
      <c r="G453" s="44">
        <v>129.97999999999999</v>
      </c>
      <c r="H453" s="44">
        <f t="shared" si="400"/>
        <v>129.94</v>
      </c>
      <c r="I453" s="83">
        <v>129.91</v>
      </c>
      <c r="J453" s="43">
        <f t="shared" si="396"/>
        <v>-3.8488184127459741E-4</v>
      </c>
      <c r="K453" s="44">
        <f t="shared" si="397"/>
        <v>-4.9999999999982947E-2</v>
      </c>
      <c r="L453" s="91" t="s">
        <v>1553</v>
      </c>
      <c r="M453" s="122">
        <v>60</v>
      </c>
      <c r="N453" s="46">
        <f t="shared" si="353"/>
        <v>129.95999999999998</v>
      </c>
      <c r="O453" s="46">
        <v>-0.02</v>
      </c>
      <c r="P453" s="78">
        <v>129.97999999999999</v>
      </c>
      <c r="R453" s="78"/>
      <c r="T453" s="78"/>
      <c r="U453" s="47" t="str">
        <f t="shared" si="394"/>
        <v/>
      </c>
      <c r="V453" s="47" t="str">
        <f t="shared" si="395"/>
        <v/>
      </c>
      <c r="W453" s="47"/>
      <c r="X453" s="47"/>
      <c r="Y453" s="47"/>
      <c r="Z453" s="47"/>
      <c r="AA453" s="47"/>
      <c r="AB453" s="47"/>
      <c r="AC453" s="47"/>
      <c r="AD453" s="47"/>
      <c r="AE453" s="51">
        <f t="shared" ref="AE453:AE516" si="401">IF(A453="","",A453)</f>
        <v>87</v>
      </c>
      <c r="AF453" s="51" t="str">
        <f t="shared" ref="AF453:AF516" si="402">IF(B453="","",B453)</f>
        <v/>
      </c>
      <c r="AG453" s="51" t="str">
        <f t="shared" ref="AG453:AG516" si="403">IF(C453="","",C453)</f>
        <v>o</v>
      </c>
      <c r="AH453" s="51">
        <f t="shared" ref="AH453:AH516" si="404">IF(D453="","",D453)</f>
        <v>25</v>
      </c>
      <c r="AI453" s="52">
        <f t="shared" ref="AI453:AI516" si="405">H453</f>
        <v>129.94</v>
      </c>
      <c r="AJ453" s="51"/>
      <c r="AK453" s="53"/>
      <c r="AL453" s="52"/>
      <c r="AM453" s="53">
        <f t="shared" si="354"/>
        <v>20</v>
      </c>
      <c r="AN453" s="53">
        <f>IF(AJ453&lt;&gt;"",IF(AJ453="o",VLOOKUP(AM453,OpenSect!$A$1:$D$11,2),IF(AJ453="u",VLOOKUP(AM453,UpHill!$A$1:$D$35,2),IF(AJ453="d",VLOOKUP(AM453,DownHill!$A$1:$D$29,2),IF(AJ453="f",VLOOKUP(AM453,FlatUnd!$A$2:$D$30,2),IF(AJ453="t",VLOOKUP(AM453,TimeAdd!$A$1:$D$176,2),IF(AJ453="l",VLOOKUP(AM453,SLimit!$A$1:$D$8,2),AN452)))))),AN452)</f>
        <v>20</v>
      </c>
      <c r="AO453" s="53">
        <f>IF(AJ453&lt;&gt;"",IF(AJ453="o",VLOOKUP(AM453,OpenSect!$A$1:$D$11,3),IF(AJ453="u",VLOOKUP(AM453,UpHill!$A$1:$D$35,3),IF(AJ453="d",VLOOKUP(AM453,DownHill!$A$3:$D$29,3),IF(AJ453="f",VLOOKUP(AM453,FlatUnd!$A$2:$D$30,3),IF(AJ453="t",VLOOKUP(AM453,TimeAdd!$A$1:$D$18,3),IF(AJ453="l",VLOOKUP(AM453,SLimit!$A$1:$D$8,3),AO452)))))),AO452)</f>
        <v>20</v>
      </c>
      <c r="AP453" s="53">
        <f>IF(AJ453&lt;&gt;"",IF(AJ453="o",VLOOKUP(AM453,OpenSect!$A$1:$D$11,4),IF(AJ453="u",VLOOKUP(AM453,UpHill!$A$1:$D$35,4),IF(AJ453="d",VLOOKUP(AM453,DownHill!$A$1:$D$29,4),IF(AJ453="f",VLOOKUP(AM453,FlatUnd!$A$2:$D$30,4),IF(AJ453="t",VLOOKUP(AM453,TimeAdd!$A$1:$D$18,4),IF(AJ453="l",VLOOKUP(AM453,SLimit!$A$1:$D$8,4),AP452)))))),AP452)</f>
        <v>20</v>
      </c>
      <c r="AQ453" s="53">
        <f t="shared" si="355"/>
        <v>60</v>
      </c>
      <c r="AR453" s="54" t="str">
        <f t="shared" si="356"/>
        <v>Warning caution . Potholes.</v>
      </c>
      <c r="AS453" s="55"/>
      <c r="AT453" s="55"/>
      <c r="AU453" s="56">
        <f>IF(GroupStTimes!$A$8=0,MIN(CB453,CD453,CF453),MIN(BZ453,CB453,CD453,CF453))</f>
        <v>0.37932870370370381</v>
      </c>
      <c r="AV453" s="56">
        <f>IF(GroupStTimes!$A$8=0,MAX(CC453,CE453,CG453),MAX(CA453,CC453,CE453,CG453))</f>
        <v>0.42516203703703709</v>
      </c>
      <c r="AW453" s="57" t="str">
        <f t="shared" si="357"/>
        <v/>
      </c>
      <c r="AX453" s="58" t="str">
        <f t="shared" si="358"/>
        <v/>
      </c>
      <c r="AY453" s="58" t="str">
        <f t="shared" si="359"/>
        <v/>
      </c>
      <c r="AZ453" s="31">
        <f t="shared" si="360"/>
        <v>129.38</v>
      </c>
      <c r="BA453" s="59">
        <f t="shared" si="361"/>
        <v>0.38576388888888896</v>
      </c>
      <c r="BB453" s="59">
        <f t="shared" si="362"/>
        <v>0.39131944444444455</v>
      </c>
      <c r="BC453" s="59">
        <f t="shared" si="363"/>
        <v>0.37815972222222233</v>
      </c>
      <c r="BD453" s="59">
        <f t="shared" si="364"/>
        <v>0.42399305555555561</v>
      </c>
      <c r="BE453" s="59">
        <f t="shared" si="365"/>
        <v>0.41193287037037046</v>
      </c>
      <c r="BF453" s="59">
        <f t="shared" si="366"/>
        <v>0.42234953703703715</v>
      </c>
      <c r="BG453" s="59">
        <f t="shared" si="367"/>
        <v>0.41740740740740734</v>
      </c>
      <c r="BH453" s="59">
        <f t="shared" si="368"/>
        <v>0.4167129629629629</v>
      </c>
      <c r="BI453" s="31">
        <f t="shared" si="369"/>
        <v>0.56000000000000227</v>
      </c>
      <c r="BJ453" s="61">
        <f t="shared" si="370"/>
        <v>2.8000000000000115E-2</v>
      </c>
      <c r="BK453" s="61">
        <f t="shared" si="371"/>
        <v>2.8000000000000115E-2</v>
      </c>
      <c r="BL453" s="61">
        <f t="shared" si="372"/>
        <v>2.8000000000000115E-2</v>
      </c>
      <c r="BM453" s="61">
        <f t="shared" si="373"/>
        <v>2.8000000000000115E-2</v>
      </c>
      <c r="BN453" s="62">
        <f t="shared" si="374"/>
        <v>0</v>
      </c>
      <c r="BO453" s="62">
        <f t="shared" si="375"/>
        <v>1</v>
      </c>
      <c r="BP453" s="62">
        <f t="shared" si="376"/>
        <v>41</v>
      </c>
      <c r="BQ453" s="62">
        <f t="shared" si="377"/>
        <v>0</v>
      </c>
      <c r="BR453" s="62">
        <f t="shared" si="378"/>
        <v>1</v>
      </c>
      <c r="BS453" s="62">
        <f t="shared" si="379"/>
        <v>41</v>
      </c>
      <c r="BT453" s="62">
        <f t="shared" si="380"/>
        <v>0</v>
      </c>
      <c r="BU453" s="62">
        <f t="shared" si="381"/>
        <v>1</v>
      </c>
      <c r="BV453" s="62">
        <f t="shared" si="382"/>
        <v>41</v>
      </c>
      <c r="BW453" s="62">
        <f t="shared" si="383"/>
        <v>0</v>
      </c>
      <c r="BX453" s="62">
        <f t="shared" si="384"/>
        <v>1</v>
      </c>
      <c r="BY453" s="62">
        <f t="shared" si="385"/>
        <v>41</v>
      </c>
      <c r="BZ453" s="63">
        <f t="shared" si="386"/>
        <v>0.38693287037037044</v>
      </c>
      <c r="CA453" s="63">
        <f t="shared" si="387"/>
        <v>0.39248842592592603</v>
      </c>
      <c r="CB453" s="63">
        <f t="shared" si="388"/>
        <v>0.37932870370370381</v>
      </c>
      <c r="CC453" s="63">
        <f t="shared" si="389"/>
        <v>0.42516203703703709</v>
      </c>
      <c r="CD453" s="63">
        <f t="shared" si="390"/>
        <v>0.41310185185185194</v>
      </c>
      <c r="CE453" s="63">
        <f t="shared" si="391"/>
        <v>0.42351851851851863</v>
      </c>
      <c r="CF453" s="63">
        <f t="shared" si="392"/>
        <v>0.41857638888888882</v>
      </c>
      <c r="CG453" s="63">
        <f t="shared" si="393"/>
        <v>0.41788194444444438</v>
      </c>
      <c r="CH453" s="36"/>
      <c r="CI453" s="36"/>
      <c r="CJ453" s="36"/>
      <c r="CK453" s="36"/>
      <c r="CL453" s="60">
        <v>60</v>
      </c>
    </row>
    <row r="454" spans="1:90" ht="28.5" customHeight="1" x14ac:dyDescent="0.25">
      <c r="A454" s="37">
        <v>87</v>
      </c>
      <c r="C454" s="37" t="s">
        <v>25</v>
      </c>
      <c r="D454" s="37">
        <v>25</v>
      </c>
      <c r="E454" s="37"/>
      <c r="F454" s="44"/>
      <c r="G454" s="44">
        <v>130.18</v>
      </c>
      <c r="H454" s="44">
        <f t="shared" si="400"/>
        <v>130.13999999999999</v>
      </c>
      <c r="I454" s="83">
        <v>130.11000000000001</v>
      </c>
      <c r="J454" s="43">
        <f t="shared" si="396"/>
        <v>-3.8429021597097024E-4</v>
      </c>
      <c r="K454" s="44">
        <f t="shared" si="397"/>
        <v>-4.9999999999982947E-2</v>
      </c>
      <c r="L454" s="98" t="s">
        <v>1554</v>
      </c>
      <c r="M454" s="122">
        <v>60</v>
      </c>
      <c r="N454" s="46">
        <f t="shared" ref="N454:N517" si="406">IF(P454="",((I454-I453)+H453),IF(R454="",(P454+O454),IF(T454="",((P454+O454)+(R454+Q454))/2,((P454+O454)+(R454+Q454)+(T454+S454))/3)))</f>
        <v>130.16</v>
      </c>
      <c r="O454" s="46">
        <v>-0.02</v>
      </c>
      <c r="P454" s="78">
        <v>130.18</v>
      </c>
      <c r="R454" s="78"/>
      <c r="T454" s="78"/>
      <c r="U454" s="47" t="str">
        <f t="shared" si="394"/>
        <v/>
      </c>
      <c r="V454" s="47" t="str">
        <f t="shared" si="395"/>
        <v/>
      </c>
      <c r="W454" s="47"/>
      <c r="X454" s="47"/>
      <c r="Y454" s="47"/>
      <c r="Z454" s="47"/>
      <c r="AA454" s="47"/>
      <c r="AB454" s="47"/>
      <c r="AC454" s="47"/>
      <c r="AD454" s="47"/>
      <c r="AE454" s="51">
        <f t="shared" si="401"/>
        <v>87</v>
      </c>
      <c r="AF454" s="51" t="str">
        <f t="shared" si="402"/>
        <v/>
      </c>
      <c r="AG454" s="51" t="str">
        <f t="shared" si="403"/>
        <v>o</v>
      </c>
      <c r="AH454" s="51">
        <f t="shared" si="404"/>
        <v>25</v>
      </c>
      <c r="AI454" s="52">
        <f t="shared" si="405"/>
        <v>130.13999999999999</v>
      </c>
      <c r="AJ454" s="51" t="s">
        <v>25</v>
      </c>
      <c r="AK454" s="53"/>
      <c r="AL454" s="52"/>
      <c r="AM454" s="53">
        <f t="shared" ref="AM454:AM517" si="407">IF(OR(AJ454="",AJ454="m"),AM453,IF(AH454&lt;&gt;"",AH454,""))</f>
        <v>25</v>
      </c>
      <c r="AN454" s="53">
        <f>IF(AJ454&lt;&gt;"",IF(AJ454="o",VLOOKUP(AM454,OpenSect!$A$1:$D$11,2),IF(AJ454="u",VLOOKUP(AM454,UpHill!$A$1:$D$35,2),IF(AJ454="d",VLOOKUP(AM454,DownHill!$A$1:$D$29,2),IF(AJ454="f",VLOOKUP(AM454,FlatUnd!$A$2:$D$30,2),IF(AJ454="t",VLOOKUP(AM454,TimeAdd!$A$1:$D$176,2),IF(AJ454="l",VLOOKUP(AM454,SLimit!$A$1:$D$8,2),AN453)))))),AN453)</f>
        <v>25</v>
      </c>
      <c r="AO454" s="53">
        <f>IF(AJ454&lt;&gt;"",IF(AJ454="o",VLOOKUP(AM454,OpenSect!$A$1:$D$11,3),IF(AJ454="u",VLOOKUP(AM454,UpHill!$A$1:$D$35,3),IF(AJ454="d",VLOOKUP(AM454,DownHill!$A$3:$D$29,3),IF(AJ454="f",VLOOKUP(AM454,FlatUnd!$A$2:$D$30,3),IF(AJ454="t",VLOOKUP(AM454,TimeAdd!$A$1:$D$18,3),IF(AJ454="l",VLOOKUP(AM454,SLimit!$A$1:$D$8,3),AO453)))))),AO453)</f>
        <v>25</v>
      </c>
      <c r="AP454" s="53">
        <f>IF(AJ454&lt;&gt;"",IF(AJ454="o",VLOOKUP(AM454,OpenSect!$A$1:$D$11,4),IF(AJ454="u",VLOOKUP(AM454,UpHill!$A$1:$D$35,4),IF(AJ454="d",VLOOKUP(AM454,DownHill!$A$1:$D$29,4),IF(AJ454="f",VLOOKUP(AM454,FlatUnd!$A$2:$D$30,4),IF(AJ454="t",VLOOKUP(AM454,TimeAdd!$A$1:$D$18,4),IF(AJ454="l",VLOOKUP(AM454,SLimit!$A$1:$D$8,4),AP453)))))),AP453)</f>
        <v>25</v>
      </c>
      <c r="AQ454" s="53">
        <f t="shared" ref="AQ454:AQ517" si="408">M454</f>
        <v>60</v>
      </c>
      <c r="AR454" s="54" t="str">
        <f t="shared" ref="AR454:AR517" si="409">L454</f>
        <v>R 38 { Straight }</v>
      </c>
      <c r="AS454" s="55"/>
      <c r="AT454" s="55"/>
      <c r="AU454" s="56">
        <f>IF(GroupStTimes!$A$8=0,MIN(CB454,CD454,CF454),MIN(BZ454,CB454,CD454,CF454))</f>
        <v>0.37974537037037048</v>
      </c>
      <c r="AV454" s="56">
        <f>IF(GroupStTimes!$A$8=0,MAX(CC454,CE454,CG454),MAX(CA454,CC454,CE454,CG454))</f>
        <v>0.42557870370370376</v>
      </c>
      <c r="AW454" s="57" t="str">
        <f t="shared" ref="AW454:AW517" si="410">IF(U454="","",CONCATENATE(FIXED(U454,5),"  ",FIXED(V454,5)))</f>
        <v/>
      </c>
      <c r="AX454" s="58" t="str">
        <f t="shared" ref="AX454:AX517" si="411">IF(AJ454="m",ROUND(W454,5),"")</f>
        <v/>
      </c>
      <c r="AY454" s="58" t="str">
        <f t="shared" ref="AY454:AY517" si="412">IF(AJ454="m",ROUND(X454,5),"")</f>
        <v/>
      </c>
      <c r="AZ454" s="31">
        <f t="shared" ref="AZ454:AZ517" si="413">IF(AND(AM453=AM452,AN453=AN452,AO453=AO452,AP453=AP452,AJ454&lt;&gt;"t"),AZ453,IF(AJ454="t",AI454,AI453))</f>
        <v>129.38</v>
      </c>
      <c r="BA454" s="59">
        <f t="shared" ref="BA454:BA517" si="414">IF(AND($AM453=$AM452,$AN453=AN452,$AO453=$AO452,$AP453=$AP452,$AJ454&lt;&gt;"t"),BA453,BZ453)</f>
        <v>0.38576388888888896</v>
      </c>
      <c r="BB454" s="59">
        <f t="shared" ref="BB454:BB517" si="415">IF(AND($AM453=$AM452,$AN453=AN452,$AO453=$AO452,$AP453=$AP452,$AJ454&lt;&gt;"t"),BB453,CA453)</f>
        <v>0.39131944444444455</v>
      </c>
      <c r="BC454" s="59">
        <f t="shared" ref="BC454:BC517" si="416">IF(AND($AM453=$AM452,$AN453=AN452,$AO453=$AO452,$AP453=$AP452,$AJ454&lt;&gt;"t"),BC453,CB453)</f>
        <v>0.37815972222222233</v>
      </c>
      <c r="BD454" s="59">
        <f t="shared" ref="BD454:BD517" si="417">IF(AND($AM453=$AM452,$AN453=AN452,$AO453=$AO452,$AP453=$AP452,$AJ454&lt;&gt;"t"),BD453,CC453)</f>
        <v>0.42399305555555561</v>
      </c>
      <c r="BE454" s="59">
        <f t="shared" ref="BE454:BE517" si="418">IF(AND($AM453=$AM452,$AN453=AN452,$AO453=$AO452,$AP453=$AP452,$AJ454&lt;&gt;"t"),BE453,CD453)</f>
        <v>0.41193287037037046</v>
      </c>
      <c r="BF454" s="59">
        <f t="shared" ref="BF454:BF517" si="419">IF(AND($AM453=$AM452,$AN453=AN452,$AO453=$AO452,$AP453=$AP452,$AJ454&lt;&gt;"t"),BF453,CE453)</f>
        <v>0.42234953703703715</v>
      </c>
      <c r="BG454" s="59">
        <f t="shared" ref="BG454:BG517" si="420">IF(AND($AM453=$AM452,$AN453=AN452,$AO453=$AO452,$AP453=$AP452,$AJ454&lt;&gt;"t"),BG453,CF453)</f>
        <v>0.41740740740740734</v>
      </c>
      <c r="BH454" s="59">
        <f t="shared" ref="BH454:BH517" si="421">IF(AND($AM453=$AM452,$AN453=AN452,$AO453=$AO452,$AP453=$AP452,$AJ454&lt;&gt;"t"),BH453,CG453)</f>
        <v>0.4167129629629629</v>
      </c>
      <c r="BI454" s="31">
        <f t="shared" ref="BI454:BI517" si="422">AI454-AZ454</f>
        <v>0.75999999999999091</v>
      </c>
      <c r="BJ454" s="61">
        <f t="shared" ref="BJ454:BJ517" si="423">IF($AJ453="t",IF(AM452=0,0,$BI454/AM452),IF(AM453=0,0,$BI454/AM453))</f>
        <v>3.7999999999999548E-2</v>
      </c>
      <c r="BK454" s="61">
        <f t="shared" ref="BK454:BK517" si="424">IF($AJ453="t",IF(AN452=0,0,$BI454/AN452),IF(AN453=0,0,$BI454/AN453))</f>
        <v>3.7999999999999548E-2</v>
      </c>
      <c r="BL454" s="61">
        <f t="shared" ref="BL454:BL517" si="425">IF($AJ453="t",IF(AO452=0,0,$BI454/AO452),IF(AO453=0,0,$BI454/AO453))</f>
        <v>3.7999999999999548E-2</v>
      </c>
      <c r="BM454" s="61">
        <f t="shared" ref="BM454:BM517" si="426">IF($AJ453="t",IF(AP452=0,0,$BI454/AP452),IF(AP453=0,0,$BI454/AP453))</f>
        <v>3.7999999999999548E-2</v>
      </c>
      <c r="BN454" s="62">
        <f t="shared" ref="BN454:BN517" si="427">IF(AJ454="t",0,INT(BJ454))</f>
        <v>0</v>
      </c>
      <c r="BO454" s="62">
        <f t="shared" ref="BO454:BO517" si="428">IF(AJ454="t",AM454,IF(INT((BJ454-BN454)*60)&lt;0,1,INT((BJ454-BN454)*60)))</f>
        <v>2</v>
      </c>
      <c r="BP454" s="62">
        <f t="shared" ref="BP454:BP517" si="429">IF(AJ454="t",0,ROUND((((BJ454-BN454)*60)-BO454)*60,0))</f>
        <v>17</v>
      </c>
      <c r="BQ454" s="62">
        <f t="shared" ref="BQ454:BQ517" si="430">IF(AJ454="t",0,INT(BK454))</f>
        <v>0</v>
      </c>
      <c r="BR454" s="62">
        <f t="shared" ref="BR454:BR517" si="431">IF(AJ454="t",AN454,IF(INT((BK454-BQ454)*60)&lt;0,1,INT((BK454-BQ454)*60)))</f>
        <v>2</v>
      </c>
      <c r="BS454" s="62">
        <f t="shared" ref="BS454:BS517" si="432">IF(AJ454="t",0,ROUND((((BK454-BQ454)*60)-BR454)*60,0))</f>
        <v>17</v>
      </c>
      <c r="BT454" s="62">
        <f t="shared" ref="BT454:BT517" si="433">IF(AJ454="t",0,INT(BL454))</f>
        <v>0</v>
      </c>
      <c r="BU454" s="62">
        <f t="shared" ref="BU454:BU517" si="434">IF(AJ454="t",AO454,IF(INT((BL454-BT454)*60)&lt;0,1,INT((BL454-BT454)*60)))</f>
        <v>2</v>
      </c>
      <c r="BV454" s="62">
        <f t="shared" ref="BV454:BV517" si="435">IF(AJ454="t",0,ROUND((((BL454-BT454)*60)-BU454)*60,0))</f>
        <v>17</v>
      </c>
      <c r="BW454" s="62">
        <f t="shared" ref="BW454:BW517" si="436">IF(AJ454="t",0,INT(BM454))</f>
        <v>0</v>
      </c>
      <c r="BX454" s="62">
        <f t="shared" ref="BX454:BX517" si="437">IF(AJ454="t",AP454,IF(INT((BM454-BW454)*60)&lt;0,1,INT((BM454-BW454)*60)))</f>
        <v>2</v>
      </c>
      <c r="BY454" s="62">
        <f t="shared" ref="BY454:BY517" si="438">IF(AJ454="t",0,ROUND((((BM454-BW454)*60)-BX454)*60,0))</f>
        <v>17</v>
      </c>
      <c r="BZ454" s="63">
        <f t="shared" ref="BZ454:BZ517" si="439">BA454+TIME(BN454,BO454,BP454)</f>
        <v>0.38734953703703712</v>
      </c>
      <c r="CA454" s="63">
        <f t="shared" ref="CA454:CA517" si="440">BB454+TIME(BN454,BO454,BP454)</f>
        <v>0.39290509259259271</v>
      </c>
      <c r="CB454" s="63">
        <f t="shared" ref="CB454:CB517" si="441">BC454+TIME(BQ454,BR454,BS454)</f>
        <v>0.37974537037037048</v>
      </c>
      <c r="CC454" s="63">
        <f t="shared" ref="CC454:CC517" si="442">BD454+TIME(BQ454,BR454,BS454)</f>
        <v>0.42557870370370376</v>
      </c>
      <c r="CD454" s="63">
        <f t="shared" ref="CD454:CD517" si="443">BE454+TIME(BT454,BU454,BV454)</f>
        <v>0.41351851851851862</v>
      </c>
      <c r="CE454" s="63">
        <f t="shared" ref="CE454:CE517" si="444">BF454+TIME(BT454,BU454,BV454)</f>
        <v>0.4239351851851853</v>
      </c>
      <c r="CF454" s="63">
        <f t="shared" ref="CF454:CF517" si="445">BG454+TIME(BW454,BX454,BY454)</f>
        <v>0.41899305555555549</v>
      </c>
      <c r="CG454" s="63">
        <f t="shared" ref="CG454:CG517" si="446">BH454+TIME(BW454,BX454,BY454)</f>
        <v>0.41829861111111105</v>
      </c>
      <c r="CH454" s="36"/>
      <c r="CI454" s="36"/>
      <c r="CJ454" s="36"/>
      <c r="CK454" s="36"/>
      <c r="CL454" s="60">
        <v>60</v>
      </c>
    </row>
    <row r="455" spans="1:90" ht="28.5" customHeight="1" x14ac:dyDescent="0.25">
      <c r="A455" s="37">
        <v>87</v>
      </c>
      <c r="C455" s="37" t="s">
        <v>25</v>
      </c>
      <c r="D455" s="37">
        <v>25</v>
      </c>
      <c r="E455" s="37"/>
      <c r="F455" s="44"/>
      <c r="G455" s="44">
        <v>130.30000000000001</v>
      </c>
      <c r="H455" s="44">
        <f t="shared" si="400"/>
        <v>130.26</v>
      </c>
      <c r="I455" s="83">
        <v>130.22999999999999</v>
      </c>
      <c r="J455" s="43">
        <f t="shared" si="396"/>
        <v>-3.8393611303087901E-4</v>
      </c>
      <c r="K455" s="44">
        <f t="shared" si="397"/>
        <v>-5.0000000000011369E-2</v>
      </c>
      <c r="L455" s="98" t="s">
        <v>1555</v>
      </c>
      <c r="M455" s="122">
        <v>60</v>
      </c>
      <c r="N455" s="46">
        <f t="shared" si="406"/>
        <v>130.28</v>
      </c>
      <c r="O455" s="46">
        <v>-0.02</v>
      </c>
      <c r="P455" s="78">
        <v>130.30000000000001</v>
      </c>
      <c r="R455" s="78"/>
      <c r="T455" s="78"/>
      <c r="U455" s="47" t="str">
        <f t="shared" ref="U455:U518" si="447">IF(W455="","",IF(Y455="",W455,IF(AA455&lt;1,ROUND((Y455+W455)/2,5),IF(AC455&lt;1,ROUND((Y455+AA455+W455)/3,5),ROUND((Y455+AA455+AC455+W455)/4,5)))))</f>
        <v/>
      </c>
      <c r="V455" s="47" t="str">
        <f t="shared" ref="V455:V518" si="448">IF(X455="","",IF(Z455&lt;1,ROUND(X455,5),IF(AB455&lt;1,ROUND((X455+Z455)/2,5),IF(AD455&lt;1,ROUND((X455+Z455+AB455)/3,5),ROUND((X455+Z455+AB455+AD455)/4,5)))))</f>
        <v/>
      </c>
      <c r="W455" s="47"/>
      <c r="X455" s="47"/>
      <c r="Y455" s="47"/>
      <c r="Z455" s="47"/>
      <c r="AA455" s="47"/>
      <c r="AB455" s="47"/>
      <c r="AC455" s="47"/>
      <c r="AD455" s="47"/>
      <c r="AE455" s="51">
        <f t="shared" si="401"/>
        <v>87</v>
      </c>
      <c r="AF455" s="51" t="str">
        <f t="shared" si="402"/>
        <v/>
      </c>
      <c r="AG455" s="51" t="str">
        <f t="shared" si="403"/>
        <v>o</v>
      </c>
      <c r="AH455" s="51">
        <f t="shared" si="404"/>
        <v>25</v>
      </c>
      <c r="AI455" s="52">
        <f t="shared" si="405"/>
        <v>130.26</v>
      </c>
      <c r="AJ455" s="51"/>
      <c r="AK455" s="53"/>
      <c r="AL455" s="52"/>
      <c r="AM455" s="53">
        <f t="shared" si="407"/>
        <v>25</v>
      </c>
      <c r="AN455" s="53">
        <f>IF(AJ455&lt;&gt;"",IF(AJ455="o",VLOOKUP(AM455,OpenSect!$A$1:$D$11,2),IF(AJ455="u",VLOOKUP(AM455,UpHill!$A$1:$D$35,2),IF(AJ455="d",VLOOKUP(AM455,DownHill!$A$1:$D$29,2),IF(AJ455="f",VLOOKUP(AM455,FlatUnd!$A$2:$D$30,2),IF(AJ455="t",VLOOKUP(AM455,TimeAdd!$A$1:$D$176,2),IF(AJ455="l",VLOOKUP(AM455,SLimit!$A$1:$D$8,2),AN454)))))),AN454)</f>
        <v>25</v>
      </c>
      <c r="AO455" s="53">
        <f>IF(AJ455&lt;&gt;"",IF(AJ455="o",VLOOKUP(AM455,OpenSect!$A$1:$D$11,3),IF(AJ455="u",VLOOKUP(AM455,UpHill!$A$1:$D$35,3),IF(AJ455="d",VLOOKUP(AM455,DownHill!$A$3:$D$29,3),IF(AJ455="f",VLOOKUP(AM455,FlatUnd!$A$2:$D$30,3),IF(AJ455="t",VLOOKUP(AM455,TimeAdd!$A$1:$D$18,3),IF(AJ455="l",VLOOKUP(AM455,SLimit!$A$1:$D$8,3),AO454)))))),AO454)</f>
        <v>25</v>
      </c>
      <c r="AP455" s="53">
        <f>IF(AJ455&lt;&gt;"",IF(AJ455="o",VLOOKUP(AM455,OpenSect!$A$1:$D$11,4),IF(AJ455="u",VLOOKUP(AM455,UpHill!$A$1:$D$35,4),IF(AJ455="d",VLOOKUP(AM455,DownHill!$A$1:$D$29,4),IF(AJ455="f",VLOOKUP(AM455,FlatUnd!$A$2:$D$30,4),IF(AJ455="t",VLOOKUP(AM455,TimeAdd!$A$1:$D$18,4),IF(AJ455="l",VLOOKUP(AM455,SLimit!$A$1:$D$8,4),AP454)))))),AP454)</f>
        <v>25</v>
      </c>
      <c r="AQ455" s="53">
        <f t="shared" si="408"/>
        <v>60</v>
      </c>
      <c r="AR455" s="54" t="str">
        <f t="shared" si="409"/>
        <v>R 50 { Straight }</v>
      </c>
      <c r="AS455" s="55"/>
      <c r="AT455" s="55"/>
      <c r="AU455" s="56">
        <f>IF(GroupStTimes!$A$8=0,MIN(CB455,CD455,CF455),MIN(BZ455,CB455,CD455,CF455))</f>
        <v>0.37994212962962975</v>
      </c>
      <c r="AV455" s="56">
        <f>IF(GroupStTimes!$A$8=0,MAX(CC455,CE455,CG455),MAX(CA455,CC455,CE455,CG455))</f>
        <v>0.42577546296296304</v>
      </c>
      <c r="AW455" s="57" t="str">
        <f t="shared" si="410"/>
        <v/>
      </c>
      <c r="AX455" s="58" t="str">
        <f t="shared" si="411"/>
        <v/>
      </c>
      <c r="AY455" s="58" t="str">
        <f t="shared" si="412"/>
        <v/>
      </c>
      <c r="AZ455" s="31">
        <f t="shared" si="413"/>
        <v>130.13999999999999</v>
      </c>
      <c r="BA455" s="59">
        <f t="shared" si="414"/>
        <v>0.38734953703703712</v>
      </c>
      <c r="BB455" s="59">
        <f t="shared" si="415"/>
        <v>0.39290509259259271</v>
      </c>
      <c r="BC455" s="59">
        <f t="shared" si="416"/>
        <v>0.37974537037037048</v>
      </c>
      <c r="BD455" s="59">
        <f t="shared" si="417"/>
        <v>0.42557870370370376</v>
      </c>
      <c r="BE455" s="59">
        <f t="shared" si="418"/>
        <v>0.41351851851851862</v>
      </c>
      <c r="BF455" s="59">
        <f t="shared" si="419"/>
        <v>0.4239351851851853</v>
      </c>
      <c r="BG455" s="59">
        <f t="shared" si="420"/>
        <v>0.41899305555555549</v>
      </c>
      <c r="BH455" s="59">
        <f t="shared" si="421"/>
        <v>0.41829861111111105</v>
      </c>
      <c r="BI455" s="31">
        <f t="shared" si="422"/>
        <v>0.12000000000000455</v>
      </c>
      <c r="BJ455" s="61">
        <f t="shared" si="423"/>
        <v>4.8000000000001817E-3</v>
      </c>
      <c r="BK455" s="61">
        <f t="shared" si="424"/>
        <v>4.8000000000001817E-3</v>
      </c>
      <c r="BL455" s="61">
        <f t="shared" si="425"/>
        <v>4.8000000000001817E-3</v>
      </c>
      <c r="BM455" s="61">
        <f t="shared" si="426"/>
        <v>4.8000000000001817E-3</v>
      </c>
      <c r="BN455" s="62">
        <f t="shared" si="427"/>
        <v>0</v>
      </c>
      <c r="BO455" s="62">
        <f t="shared" si="428"/>
        <v>0</v>
      </c>
      <c r="BP455" s="62">
        <f t="shared" si="429"/>
        <v>17</v>
      </c>
      <c r="BQ455" s="62">
        <f t="shared" si="430"/>
        <v>0</v>
      </c>
      <c r="BR455" s="62">
        <f t="shared" si="431"/>
        <v>0</v>
      </c>
      <c r="BS455" s="62">
        <f t="shared" si="432"/>
        <v>17</v>
      </c>
      <c r="BT455" s="62">
        <f t="shared" si="433"/>
        <v>0</v>
      </c>
      <c r="BU455" s="62">
        <f t="shared" si="434"/>
        <v>0</v>
      </c>
      <c r="BV455" s="62">
        <f t="shared" si="435"/>
        <v>17</v>
      </c>
      <c r="BW455" s="62">
        <f t="shared" si="436"/>
        <v>0</v>
      </c>
      <c r="BX455" s="62">
        <f t="shared" si="437"/>
        <v>0</v>
      </c>
      <c r="BY455" s="62">
        <f t="shared" si="438"/>
        <v>17</v>
      </c>
      <c r="BZ455" s="63">
        <f t="shared" si="439"/>
        <v>0.38754629629629639</v>
      </c>
      <c r="CA455" s="63">
        <f t="shared" si="440"/>
        <v>0.39310185185185198</v>
      </c>
      <c r="CB455" s="63">
        <f t="shared" si="441"/>
        <v>0.37994212962962975</v>
      </c>
      <c r="CC455" s="63">
        <f t="shared" si="442"/>
        <v>0.42577546296296304</v>
      </c>
      <c r="CD455" s="63">
        <f t="shared" si="443"/>
        <v>0.41371527777777789</v>
      </c>
      <c r="CE455" s="63">
        <f t="shared" si="444"/>
        <v>0.42413194444444458</v>
      </c>
      <c r="CF455" s="63">
        <f t="shared" si="445"/>
        <v>0.41918981481481477</v>
      </c>
      <c r="CG455" s="63">
        <f t="shared" si="446"/>
        <v>0.41849537037037032</v>
      </c>
      <c r="CH455" s="36"/>
      <c r="CI455" s="36"/>
      <c r="CJ455" s="36"/>
      <c r="CK455" s="36"/>
      <c r="CL455" s="60">
        <v>60</v>
      </c>
    </row>
    <row r="456" spans="1:90" ht="28.5" customHeight="1" x14ac:dyDescent="0.25">
      <c r="A456" s="37">
        <v>87</v>
      </c>
      <c r="C456" s="37" t="s">
        <v>25</v>
      </c>
      <c r="D456" s="37">
        <v>25</v>
      </c>
      <c r="E456" s="37"/>
      <c r="F456" s="44"/>
      <c r="G456" s="44">
        <v>130.37</v>
      </c>
      <c r="H456" s="44">
        <f t="shared" si="400"/>
        <v>130.33000000000001</v>
      </c>
      <c r="I456" s="83">
        <v>130.30000000000001</v>
      </c>
      <c r="J456" s="43">
        <f t="shared" si="396"/>
        <v>-3.8372985418252449E-4</v>
      </c>
      <c r="K456" s="44">
        <f t="shared" si="397"/>
        <v>-4.9999999999982947E-2</v>
      </c>
      <c r="L456" s="91" t="s">
        <v>1651</v>
      </c>
      <c r="M456" s="122">
        <v>60</v>
      </c>
      <c r="N456" s="46">
        <f t="shared" si="406"/>
        <v>130.35</v>
      </c>
      <c r="O456" s="46">
        <v>-0.02</v>
      </c>
      <c r="P456" s="78">
        <v>130.37</v>
      </c>
      <c r="R456" s="78"/>
      <c r="T456" s="78"/>
      <c r="U456" s="47" t="str">
        <f t="shared" si="447"/>
        <v/>
      </c>
      <c r="V456" s="47" t="str">
        <f t="shared" si="448"/>
        <v/>
      </c>
      <c r="W456" s="47"/>
      <c r="X456" s="47"/>
      <c r="Y456" s="47"/>
      <c r="Z456" s="47"/>
      <c r="AA456" s="47"/>
      <c r="AB456" s="47"/>
      <c r="AC456" s="47"/>
      <c r="AD456" s="47"/>
      <c r="AE456" s="51">
        <f t="shared" si="401"/>
        <v>87</v>
      </c>
      <c r="AF456" s="51" t="str">
        <f t="shared" si="402"/>
        <v/>
      </c>
      <c r="AG456" s="51" t="str">
        <f t="shared" si="403"/>
        <v>o</v>
      </c>
      <c r="AH456" s="51">
        <f t="shared" si="404"/>
        <v>25</v>
      </c>
      <c r="AI456" s="52">
        <f t="shared" si="405"/>
        <v>130.33000000000001</v>
      </c>
      <c r="AJ456" s="51"/>
      <c r="AK456" s="53"/>
      <c r="AL456" s="52"/>
      <c r="AM456" s="53">
        <f t="shared" si="407"/>
        <v>25</v>
      </c>
      <c r="AN456" s="53">
        <f>IF(AJ456&lt;&gt;"",IF(AJ456="o",VLOOKUP(AM456,OpenSect!$A$1:$D$11,2),IF(AJ456="u",VLOOKUP(AM456,UpHill!$A$1:$D$35,2),IF(AJ456="d",VLOOKUP(AM456,DownHill!$A$1:$D$29,2),IF(AJ456="f",VLOOKUP(AM456,FlatUnd!$A$2:$D$30,2),IF(AJ456="t",VLOOKUP(AM456,TimeAdd!$A$1:$D$176,2),IF(AJ456="l",VLOOKUP(AM456,SLimit!$A$1:$D$8,2),AN455)))))),AN455)</f>
        <v>25</v>
      </c>
      <c r="AO456" s="53">
        <f>IF(AJ456&lt;&gt;"",IF(AJ456="o",VLOOKUP(AM456,OpenSect!$A$1:$D$11,3),IF(AJ456="u",VLOOKUP(AM456,UpHill!$A$1:$D$35,3),IF(AJ456="d",VLOOKUP(AM456,DownHill!$A$3:$D$29,3),IF(AJ456="f",VLOOKUP(AM456,FlatUnd!$A$2:$D$30,3),IF(AJ456="t",VLOOKUP(AM456,TimeAdd!$A$1:$D$18,3),IF(AJ456="l",VLOOKUP(AM456,SLimit!$A$1:$D$8,3),AO455)))))),AO455)</f>
        <v>25</v>
      </c>
      <c r="AP456" s="53">
        <f>IF(AJ456&lt;&gt;"",IF(AJ456="o",VLOOKUP(AM456,OpenSect!$A$1:$D$11,4),IF(AJ456="u",VLOOKUP(AM456,UpHill!$A$1:$D$35,4),IF(AJ456="d",VLOOKUP(AM456,DownHill!$A$1:$D$29,4),IF(AJ456="f",VLOOKUP(AM456,FlatUnd!$A$2:$D$30,4),IF(AJ456="t",VLOOKUP(AM456,TimeAdd!$A$1:$D$18,4),IF(AJ456="l",VLOOKUP(AM456,SLimit!$A$1:$D$8,4),AP455)))))),AP455)</f>
        <v>25</v>
      </c>
      <c r="AQ456" s="53">
        <f t="shared" si="408"/>
        <v>60</v>
      </c>
      <c r="AR456" s="54" t="str">
        <f t="shared" si="409"/>
        <v>Warning - General warning.  Potholes.</v>
      </c>
      <c r="AS456" s="55"/>
      <c r="AT456" s="55"/>
      <c r="AU456" s="56">
        <f>IF(GroupStTimes!$A$8=0,MIN(CB456,CD456,CF456),MIN(BZ456,CB456,CD456,CF456))</f>
        <v>0.38005787037037048</v>
      </c>
      <c r="AV456" s="56">
        <f>IF(GroupStTimes!$A$8=0,MAX(CC456,CE456,CG456),MAX(CA456,CC456,CE456,CG456))</f>
        <v>0.42589120370370376</v>
      </c>
      <c r="AW456" s="57" t="str">
        <f t="shared" si="410"/>
        <v/>
      </c>
      <c r="AX456" s="58" t="str">
        <f t="shared" si="411"/>
        <v/>
      </c>
      <c r="AY456" s="58" t="str">
        <f t="shared" si="412"/>
        <v/>
      </c>
      <c r="AZ456" s="31">
        <f t="shared" si="413"/>
        <v>130.13999999999999</v>
      </c>
      <c r="BA456" s="59">
        <f t="shared" si="414"/>
        <v>0.38734953703703712</v>
      </c>
      <c r="BB456" s="59">
        <f t="shared" si="415"/>
        <v>0.39290509259259271</v>
      </c>
      <c r="BC456" s="59">
        <f t="shared" si="416"/>
        <v>0.37974537037037048</v>
      </c>
      <c r="BD456" s="59">
        <f t="shared" si="417"/>
        <v>0.42557870370370376</v>
      </c>
      <c r="BE456" s="59">
        <f t="shared" si="418"/>
        <v>0.41351851851851862</v>
      </c>
      <c r="BF456" s="59">
        <f t="shared" si="419"/>
        <v>0.4239351851851853</v>
      </c>
      <c r="BG456" s="59">
        <f t="shared" si="420"/>
        <v>0.41899305555555549</v>
      </c>
      <c r="BH456" s="59">
        <f t="shared" si="421"/>
        <v>0.41829861111111105</v>
      </c>
      <c r="BI456" s="31">
        <f t="shared" si="422"/>
        <v>0.19000000000002615</v>
      </c>
      <c r="BJ456" s="61">
        <f t="shared" si="423"/>
        <v>7.600000000001046E-3</v>
      </c>
      <c r="BK456" s="61">
        <f t="shared" si="424"/>
        <v>7.600000000001046E-3</v>
      </c>
      <c r="BL456" s="61">
        <f t="shared" si="425"/>
        <v>7.600000000001046E-3</v>
      </c>
      <c r="BM456" s="61">
        <f t="shared" si="426"/>
        <v>7.600000000001046E-3</v>
      </c>
      <c r="BN456" s="62">
        <f t="shared" si="427"/>
        <v>0</v>
      </c>
      <c r="BO456" s="62">
        <f t="shared" si="428"/>
        <v>0</v>
      </c>
      <c r="BP456" s="62">
        <f t="shared" si="429"/>
        <v>27</v>
      </c>
      <c r="BQ456" s="62">
        <f t="shared" si="430"/>
        <v>0</v>
      </c>
      <c r="BR456" s="62">
        <f t="shared" si="431"/>
        <v>0</v>
      </c>
      <c r="BS456" s="62">
        <f t="shared" si="432"/>
        <v>27</v>
      </c>
      <c r="BT456" s="62">
        <f t="shared" si="433"/>
        <v>0</v>
      </c>
      <c r="BU456" s="62">
        <f t="shared" si="434"/>
        <v>0</v>
      </c>
      <c r="BV456" s="62">
        <f t="shared" si="435"/>
        <v>27</v>
      </c>
      <c r="BW456" s="62">
        <f t="shared" si="436"/>
        <v>0</v>
      </c>
      <c r="BX456" s="62">
        <f t="shared" si="437"/>
        <v>0</v>
      </c>
      <c r="BY456" s="62">
        <f t="shared" si="438"/>
        <v>27</v>
      </c>
      <c r="BZ456" s="63">
        <f t="shared" si="439"/>
        <v>0.38766203703703711</v>
      </c>
      <c r="CA456" s="63">
        <f t="shared" si="440"/>
        <v>0.3932175925925927</v>
      </c>
      <c r="CB456" s="63">
        <f t="shared" si="441"/>
        <v>0.38005787037037048</v>
      </c>
      <c r="CC456" s="63">
        <f t="shared" si="442"/>
        <v>0.42589120370370376</v>
      </c>
      <c r="CD456" s="63">
        <f t="shared" si="443"/>
        <v>0.41383101851851861</v>
      </c>
      <c r="CE456" s="63">
        <f t="shared" si="444"/>
        <v>0.4242476851851853</v>
      </c>
      <c r="CF456" s="63">
        <f t="shared" si="445"/>
        <v>0.41930555555555549</v>
      </c>
      <c r="CG456" s="63">
        <f t="shared" si="446"/>
        <v>0.41861111111111104</v>
      </c>
      <c r="CH456" s="36"/>
      <c r="CI456" s="36"/>
      <c r="CJ456" s="36"/>
      <c r="CK456" s="36"/>
      <c r="CL456" s="60">
        <v>60</v>
      </c>
    </row>
    <row r="457" spans="1:90" ht="28.5" customHeight="1" x14ac:dyDescent="0.25">
      <c r="A457" s="37">
        <v>87</v>
      </c>
      <c r="C457" s="37" t="s">
        <v>25</v>
      </c>
      <c r="D457" s="37">
        <v>25</v>
      </c>
      <c r="E457" s="37"/>
      <c r="F457" s="44"/>
      <c r="G457" s="44">
        <v>130.38999999999999</v>
      </c>
      <c r="H457" s="44">
        <f t="shared" si="400"/>
        <v>130.35</v>
      </c>
      <c r="I457" s="83">
        <v>130.32</v>
      </c>
      <c r="J457" s="43">
        <f t="shared" si="396"/>
        <v>-3.8367096378133021E-4</v>
      </c>
      <c r="K457" s="44">
        <f t="shared" si="397"/>
        <v>-4.9999999999982947E-2</v>
      </c>
      <c r="L457" s="91" t="s">
        <v>1331</v>
      </c>
      <c r="M457" s="122">
        <v>60</v>
      </c>
      <c r="N457" s="46">
        <f t="shared" si="406"/>
        <v>130.36999999999998</v>
      </c>
      <c r="O457" s="46">
        <v>-0.02</v>
      </c>
      <c r="P457" s="78">
        <v>130.38999999999999</v>
      </c>
      <c r="R457" s="78"/>
      <c r="T457" s="78"/>
      <c r="U457" s="47" t="str">
        <f t="shared" si="447"/>
        <v/>
      </c>
      <c r="V457" s="47" t="str">
        <f t="shared" si="448"/>
        <v/>
      </c>
      <c r="W457" s="47"/>
      <c r="X457" s="47"/>
      <c r="Y457" s="47"/>
      <c r="Z457" s="47"/>
      <c r="AA457" s="47"/>
      <c r="AB457" s="47"/>
      <c r="AC457" s="47"/>
      <c r="AD457" s="47"/>
      <c r="AE457" s="51">
        <f t="shared" si="401"/>
        <v>87</v>
      </c>
      <c r="AF457" s="51" t="str">
        <f t="shared" si="402"/>
        <v/>
      </c>
      <c r="AG457" s="51" t="str">
        <f t="shared" si="403"/>
        <v>o</v>
      </c>
      <c r="AH457" s="51">
        <f t="shared" si="404"/>
        <v>25</v>
      </c>
      <c r="AI457" s="52">
        <f t="shared" si="405"/>
        <v>130.35</v>
      </c>
      <c r="AJ457" s="51"/>
      <c r="AK457" s="53"/>
      <c r="AL457" s="52"/>
      <c r="AM457" s="53">
        <f t="shared" si="407"/>
        <v>25</v>
      </c>
      <c r="AN457" s="53">
        <f>IF(AJ457&lt;&gt;"",IF(AJ457="o",VLOOKUP(AM457,OpenSect!$A$1:$D$11,2),IF(AJ457="u",VLOOKUP(AM457,UpHill!$A$1:$D$35,2),IF(AJ457="d",VLOOKUP(AM457,DownHill!$A$1:$D$29,2),IF(AJ457="f",VLOOKUP(AM457,FlatUnd!$A$2:$D$30,2),IF(AJ457="t",VLOOKUP(AM457,TimeAdd!$A$1:$D$176,2),IF(AJ457="l",VLOOKUP(AM457,SLimit!$A$1:$D$8,2),AN456)))))),AN456)</f>
        <v>25</v>
      </c>
      <c r="AO457" s="53">
        <f>IF(AJ457&lt;&gt;"",IF(AJ457="o",VLOOKUP(AM457,OpenSect!$A$1:$D$11,3),IF(AJ457="u",VLOOKUP(AM457,UpHill!$A$1:$D$35,3),IF(AJ457="d",VLOOKUP(AM457,DownHill!$A$3:$D$29,3),IF(AJ457="f",VLOOKUP(AM457,FlatUnd!$A$2:$D$30,3),IF(AJ457="t",VLOOKUP(AM457,TimeAdd!$A$1:$D$18,3),IF(AJ457="l",VLOOKUP(AM457,SLimit!$A$1:$D$8,3),AO456)))))),AO456)</f>
        <v>25</v>
      </c>
      <c r="AP457" s="53">
        <f>IF(AJ457&lt;&gt;"",IF(AJ457="o",VLOOKUP(AM457,OpenSect!$A$1:$D$11,4),IF(AJ457="u",VLOOKUP(AM457,UpHill!$A$1:$D$35,4),IF(AJ457="d",VLOOKUP(AM457,DownHill!$A$1:$D$29,4),IF(AJ457="f",VLOOKUP(AM457,FlatUnd!$A$2:$D$30,4),IF(AJ457="t",VLOOKUP(AM457,TimeAdd!$A$1:$D$18,4),IF(AJ457="l",VLOOKUP(AM457,SLimit!$A$1:$D$8,4),AP456)))))),AP456)</f>
        <v>25</v>
      </c>
      <c r="AQ457" s="53">
        <f t="shared" si="408"/>
        <v>60</v>
      </c>
      <c r="AR457" s="54" t="str">
        <f t="shared" si="409"/>
        <v xml:space="preserve"> Warning Traffic light .</v>
      </c>
      <c r="AS457" s="55"/>
      <c r="AT457" s="55"/>
      <c r="AU457" s="56">
        <f>IF(GroupStTimes!$A$8=0,MIN(CB457,CD457,CF457),MIN(BZ457,CB457,CD457,CF457))</f>
        <v>0.3800925925925927</v>
      </c>
      <c r="AV457" s="56">
        <f>IF(GroupStTimes!$A$8=0,MAX(CC457,CE457,CG457),MAX(CA457,CC457,CE457,CG457))</f>
        <v>0.42592592592592599</v>
      </c>
      <c r="AW457" s="57" t="str">
        <f t="shared" si="410"/>
        <v/>
      </c>
      <c r="AX457" s="58" t="str">
        <f t="shared" si="411"/>
        <v/>
      </c>
      <c r="AY457" s="58" t="str">
        <f t="shared" si="412"/>
        <v/>
      </c>
      <c r="AZ457" s="31">
        <f t="shared" si="413"/>
        <v>130.13999999999999</v>
      </c>
      <c r="BA457" s="59">
        <f t="shared" si="414"/>
        <v>0.38734953703703712</v>
      </c>
      <c r="BB457" s="59">
        <f t="shared" si="415"/>
        <v>0.39290509259259271</v>
      </c>
      <c r="BC457" s="59">
        <f t="shared" si="416"/>
        <v>0.37974537037037048</v>
      </c>
      <c r="BD457" s="59">
        <f t="shared" si="417"/>
        <v>0.42557870370370376</v>
      </c>
      <c r="BE457" s="59">
        <f t="shared" si="418"/>
        <v>0.41351851851851862</v>
      </c>
      <c r="BF457" s="59">
        <f t="shared" si="419"/>
        <v>0.4239351851851853</v>
      </c>
      <c r="BG457" s="59">
        <f t="shared" si="420"/>
        <v>0.41899305555555549</v>
      </c>
      <c r="BH457" s="59">
        <f t="shared" si="421"/>
        <v>0.41829861111111105</v>
      </c>
      <c r="BI457" s="31">
        <f t="shared" si="422"/>
        <v>0.21000000000000796</v>
      </c>
      <c r="BJ457" s="61">
        <f t="shared" si="423"/>
        <v>8.4000000000003187E-3</v>
      </c>
      <c r="BK457" s="61">
        <f t="shared" si="424"/>
        <v>8.4000000000003187E-3</v>
      </c>
      <c r="BL457" s="61">
        <f t="shared" si="425"/>
        <v>8.4000000000003187E-3</v>
      </c>
      <c r="BM457" s="61">
        <f t="shared" si="426"/>
        <v>8.4000000000003187E-3</v>
      </c>
      <c r="BN457" s="62">
        <f t="shared" si="427"/>
        <v>0</v>
      </c>
      <c r="BO457" s="62">
        <f t="shared" si="428"/>
        <v>0</v>
      </c>
      <c r="BP457" s="62">
        <f t="shared" si="429"/>
        <v>30</v>
      </c>
      <c r="BQ457" s="62">
        <f t="shared" si="430"/>
        <v>0</v>
      </c>
      <c r="BR457" s="62">
        <f t="shared" si="431"/>
        <v>0</v>
      </c>
      <c r="BS457" s="62">
        <f t="shared" si="432"/>
        <v>30</v>
      </c>
      <c r="BT457" s="62">
        <f t="shared" si="433"/>
        <v>0</v>
      </c>
      <c r="BU457" s="62">
        <f t="shared" si="434"/>
        <v>0</v>
      </c>
      <c r="BV457" s="62">
        <f t="shared" si="435"/>
        <v>30</v>
      </c>
      <c r="BW457" s="62">
        <f t="shared" si="436"/>
        <v>0</v>
      </c>
      <c r="BX457" s="62">
        <f t="shared" si="437"/>
        <v>0</v>
      </c>
      <c r="BY457" s="62">
        <f t="shared" si="438"/>
        <v>30</v>
      </c>
      <c r="BZ457" s="63">
        <f t="shared" si="439"/>
        <v>0.38769675925925934</v>
      </c>
      <c r="CA457" s="63">
        <f t="shared" si="440"/>
        <v>0.39325231481481493</v>
      </c>
      <c r="CB457" s="63">
        <f t="shared" si="441"/>
        <v>0.3800925925925927</v>
      </c>
      <c r="CC457" s="63">
        <f t="shared" si="442"/>
        <v>0.42592592592592599</v>
      </c>
      <c r="CD457" s="63">
        <f t="shared" si="443"/>
        <v>0.41386574074074084</v>
      </c>
      <c r="CE457" s="63">
        <f t="shared" si="444"/>
        <v>0.42428240740740752</v>
      </c>
      <c r="CF457" s="63">
        <f t="shared" si="445"/>
        <v>0.41934027777777771</v>
      </c>
      <c r="CG457" s="63">
        <f t="shared" si="446"/>
        <v>0.41864583333333327</v>
      </c>
      <c r="CH457" s="36"/>
      <c r="CI457" s="36"/>
      <c r="CJ457" s="36"/>
      <c r="CK457" s="36"/>
      <c r="CL457" s="60">
        <v>60</v>
      </c>
    </row>
    <row r="458" spans="1:90" ht="35.1" customHeight="1" x14ac:dyDescent="0.25">
      <c r="A458" s="37">
        <v>87</v>
      </c>
      <c r="C458" s="37" t="s">
        <v>25</v>
      </c>
      <c r="D458" s="37">
        <v>25</v>
      </c>
      <c r="E458" s="37"/>
      <c r="F458" s="44"/>
      <c r="G458" s="44">
        <v>130.63999999999999</v>
      </c>
      <c r="H458" s="44">
        <f t="shared" si="400"/>
        <v>130.6</v>
      </c>
      <c r="I458" s="83">
        <v>130.57</v>
      </c>
      <c r="J458" s="43">
        <f t="shared" si="396"/>
        <v>-3.8293635597750594E-4</v>
      </c>
      <c r="K458" s="44">
        <f t="shared" si="397"/>
        <v>-4.9999999999982947E-2</v>
      </c>
      <c r="L458" s="91" t="s">
        <v>1329</v>
      </c>
      <c r="M458" s="122">
        <v>60</v>
      </c>
      <c r="N458" s="46">
        <f t="shared" si="406"/>
        <v>130.61999999999998</v>
      </c>
      <c r="O458" s="46">
        <v>-0.02</v>
      </c>
      <c r="P458" s="78">
        <v>130.63999999999999</v>
      </c>
      <c r="R458" s="78"/>
      <c r="T458" s="78"/>
      <c r="U458" s="47" t="str">
        <f t="shared" si="447"/>
        <v/>
      </c>
      <c r="V458" s="47" t="str">
        <f t="shared" si="448"/>
        <v/>
      </c>
      <c r="W458" s="47"/>
      <c r="X458" s="47"/>
      <c r="Y458" s="47"/>
      <c r="Z458" s="47"/>
      <c r="AA458" s="47"/>
      <c r="AB458" s="47"/>
      <c r="AC458" s="47"/>
      <c r="AD458" s="47"/>
      <c r="AE458" s="51">
        <f t="shared" si="401"/>
        <v>87</v>
      </c>
      <c r="AF458" s="51" t="str">
        <f t="shared" si="402"/>
        <v/>
      </c>
      <c r="AG458" s="51" t="str">
        <f t="shared" si="403"/>
        <v>o</v>
      </c>
      <c r="AH458" s="51">
        <f t="shared" si="404"/>
        <v>25</v>
      </c>
      <c r="AI458" s="52">
        <f t="shared" si="405"/>
        <v>130.6</v>
      </c>
      <c r="AJ458" s="51" t="s">
        <v>25</v>
      </c>
      <c r="AK458" s="53"/>
      <c r="AL458" s="52"/>
      <c r="AM458" s="53">
        <f t="shared" si="407"/>
        <v>25</v>
      </c>
      <c r="AN458" s="53">
        <f>IF(AJ458&lt;&gt;"",IF(AJ458="o",VLOOKUP(AM458,OpenSect!$A$1:$D$11,2),IF(AJ458="u",VLOOKUP(AM458,UpHill!$A$1:$D$35,2),IF(AJ458="d",VLOOKUP(AM458,DownHill!$A$1:$D$29,2),IF(AJ458="f",VLOOKUP(AM458,FlatUnd!$A$2:$D$30,2),IF(AJ458="t",VLOOKUP(AM458,TimeAdd!$A$1:$D$176,2),IF(AJ458="l",VLOOKUP(AM458,SLimit!$A$1:$D$8,2),AN457)))))),AN457)</f>
        <v>25</v>
      </c>
      <c r="AO458" s="53">
        <f>IF(AJ458&lt;&gt;"",IF(AJ458="o",VLOOKUP(AM458,OpenSect!$A$1:$D$11,3),IF(AJ458="u",VLOOKUP(AM458,UpHill!$A$1:$D$35,3),IF(AJ458="d",VLOOKUP(AM458,DownHill!$A$3:$D$29,3),IF(AJ458="f",VLOOKUP(AM458,FlatUnd!$A$2:$D$30,3),IF(AJ458="t",VLOOKUP(AM458,TimeAdd!$A$1:$D$18,3),IF(AJ458="l",VLOOKUP(AM458,SLimit!$A$1:$D$8,3),AO457)))))),AO457)</f>
        <v>25</v>
      </c>
      <c r="AP458" s="53">
        <f>IF(AJ458&lt;&gt;"",IF(AJ458="o",VLOOKUP(AM458,OpenSect!$A$1:$D$11,4),IF(AJ458="u",VLOOKUP(AM458,UpHill!$A$1:$D$35,4),IF(AJ458="d",VLOOKUP(AM458,DownHill!$A$1:$D$29,4),IF(AJ458="f",VLOOKUP(AM458,FlatUnd!$A$2:$D$30,4),IF(AJ458="t",VLOOKUP(AM458,TimeAdd!$A$1:$D$18,4),IF(AJ458="l",VLOOKUP(AM458,SLimit!$A$1:$D$8,4),AP457)))))),AP457)</f>
        <v>25</v>
      </c>
      <c r="AQ458" s="53">
        <f t="shared" si="408"/>
        <v>60</v>
      </c>
      <c r="AR458" s="54" t="str">
        <f t="shared" si="409"/>
        <v>STOP carry straight on.</v>
      </c>
      <c r="AS458" s="55"/>
      <c r="AT458" s="55"/>
      <c r="AU458" s="56">
        <f>IF(GroupStTimes!$A$8=0,MIN(CB458,CD458,CF458),MIN(BZ458,CB458,CD458,CF458))</f>
        <v>0.38050925925925938</v>
      </c>
      <c r="AV458" s="56">
        <f>IF(GroupStTimes!$A$8=0,MAX(CC458,CE458,CG458),MAX(CA458,CC458,CE458,CG458))</f>
        <v>0.42634259259259266</v>
      </c>
      <c r="AW458" s="57" t="str">
        <f t="shared" si="410"/>
        <v/>
      </c>
      <c r="AX458" s="58" t="str">
        <f t="shared" si="411"/>
        <v/>
      </c>
      <c r="AY458" s="58" t="str">
        <f t="shared" si="412"/>
        <v/>
      </c>
      <c r="AZ458" s="31">
        <f t="shared" si="413"/>
        <v>130.13999999999999</v>
      </c>
      <c r="BA458" s="59">
        <f t="shared" si="414"/>
        <v>0.38734953703703712</v>
      </c>
      <c r="BB458" s="59">
        <f t="shared" si="415"/>
        <v>0.39290509259259271</v>
      </c>
      <c r="BC458" s="59">
        <f t="shared" si="416"/>
        <v>0.37974537037037048</v>
      </c>
      <c r="BD458" s="59">
        <f t="shared" si="417"/>
        <v>0.42557870370370376</v>
      </c>
      <c r="BE458" s="59">
        <f t="shared" si="418"/>
        <v>0.41351851851851862</v>
      </c>
      <c r="BF458" s="59">
        <f t="shared" si="419"/>
        <v>0.4239351851851853</v>
      </c>
      <c r="BG458" s="59">
        <f t="shared" si="420"/>
        <v>0.41899305555555549</v>
      </c>
      <c r="BH458" s="59">
        <f t="shared" si="421"/>
        <v>0.41829861111111105</v>
      </c>
      <c r="BI458" s="31">
        <f t="shared" si="422"/>
        <v>0.46000000000000796</v>
      </c>
      <c r="BJ458" s="61">
        <f t="shared" si="423"/>
        <v>1.8400000000000319E-2</v>
      </c>
      <c r="BK458" s="61">
        <f t="shared" si="424"/>
        <v>1.8400000000000319E-2</v>
      </c>
      <c r="BL458" s="61">
        <f t="shared" si="425"/>
        <v>1.8400000000000319E-2</v>
      </c>
      <c r="BM458" s="61">
        <f t="shared" si="426"/>
        <v>1.8400000000000319E-2</v>
      </c>
      <c r="BN458" s="62">
        <f t="shared" si="427"/>
        <v>0</v>
      </c>
      <c r="BO458" s="62">
        <f t="shared" si="428"/>
        <v>1</v>
      </c>
      <c r="BP458" s="62">
        <f t="shared" si="429"/>
        <v>6</v>
      </c>
      <c r="BQ458" s="62">
        <f t="shared" si="430"/>
        <v>0</v>
      </c>
      <c r="BR458" s="62">
        <f t="shared" si="431"/>
        <v>1</v>
      </c>
      <c r="BS458" s="62">
        <f t="shared" si="432"/>
        <v>6</v>
      </c>
      <c r="BT458" s="62">
        <f t="shared" si="433"/>
        <v>0</v>
      </c>
      <c r="BU458" s="62">
        <f t="shared" si="434"/>
        <v>1</v>
      </c>
      <c r="BV458" s="62">
        <f t="shared" si="435"/>
        <v>6</v>
      </c>
      <c r="BW458" s="62">
        <f t="shared" si="436"/>
        <v>0</v>
      </c>
      <c r="BX458" s="62">
        <f t="shared" si="437"/>
        <v>1</v>
      </c>
      <c r="BY458" s="62">
        <f t="shared" si="438"/>
        <v>6</v>
      </c>
      <c r="BZ458" s="63">
        <f t="shared" si="439"/>
        <v>0.38811342592592601</v>
      </c>
      <c r="CA458" s="63">
        <f t="shared" si="440"/>
        <v>0.39366898148148161</v>
      </c>
      <c r="CB458" s="63">
        <f t="shared" si="441"/>
        <v>0.38050925925925938</v>
      </c>
      <c r="CC458" s="63">
        <f t="shared" si="442"/>
        <v>0.42634259259259266</v>
      </c>
      <c r="CD458" s="63">
        <f t="shared" si="443"/>
        <v>0.41428240740740752</v>
      </c>
      <c r="CE458" s="63">
        <f t="shared" si="444"/>
        <v>0.4246990740740742</v>
      </c>
      <c r="CF458" s="63">
        <f t="shared" si="445"/>
        <v>0.41975694444444439</v>
      </c>
      <c r="CG458" s="63">
        <f t="shared" si="446"/>
        <v>0.41906249999999995</v>
      </c>
      <c r="CH458" s="36"/>
      <c r="CI458" s="36"/>
      <c r="CJ458" s="36"/>
      <c r="CK458" s="36"/>
      <c r="CL458" s="60">
        <v>60</v>
      </c>
    </row>
    <row r="459" spans="1:90" ht="35.1" customHeight="1" x14ac:dyDescent="0.25">
      <c r="A459" s="37">
        <v>87</v>
      </c>
      <c r="C459" s="37" t="s">
        <v>25</v>
      </c>
      <c r="D459" s="37">
        <v>25</v>
      </c>
      <c r="E459" s="37"/>
      <c r="F459" s="44"/>
      <c r="G459" s="44">
        <v>130.84</v>
      </c>
      <c r="H459" s="44">
        <f t="shared" si="400"/>
        <v>130.80000000000001</v>
      </c>
      <c r="I459" s="83">
        <v>130.77000000000001</v>
      </c>
      <c r="J459" s="43">
        <f t="shared" ref="J459:J463" si="449">IF(N459="","",IF((I459-$I$4)=0,0,((I459-$I$4)-(N459-$N$4))/(I459-$I$4)))</f>
        <v>-3.8235069205462221E-4</v>
      </c>
      <c r="K459" s="44">
        <f t="shared" ref="K459:K463" si="450">(I459-$I$4)-(N459-$N$4)</f>
        <v>-4.9999999999982947E-2</v>
      </c>
      <c r="L459" s="91" t="s">
        <v>1652</v>
      </c>
      <c r="M459" s="122">
        <v>60</v>
      </c>
      <c r="N459" s="46">
        <f t="shared" si="406"/>
        <v>130.82</v>
      </c>
      <c r="O459" s="46">
        <v>-0.02</v>
      </c>
      <c r="P459" s="78">
        <v>130.84</v>
      </c>
      <c r="R459" s="78"/>
      <c r="T459" s="78"/>
      <c r="U459" s="47" t="str">
        <f t="shared" si="447"/>
        <v/>
      </c>
      <c r="V459" s="47" t="str">
        <f t="shared" si="448"/>
        <v/>
      </c>
      <c r="W459" s="47"/>
      <c r="X459" s="47"/>
      <c r="Y459" s="47"/>
      <c r="Z459" s="47"/>
      <c r="AA459" s="47"/>
      <c r="AB459" s="47"/>
      <c r="AC459" s="47"/>
      <c r="AD459" s="47"/>
      <c r="AE459" s="51">
        <f t="shared" si="401"/>
        <v>87</v>
      </c>
      <c r="AF459" s="51" t="str">
        <f t="shared" si="402"/>
        <v/>
      </c>
      <c r="AG459" s="51" t="str">
        <f t="shared" si="403"/>
        <v>o</v>
      </c>
      <c r="AH459" s="51">
        <f t="shared" si="404"/>
        <v>25</v>
      </c>
      <c r="AI459" s="52">
        <f t="shared" si="405"/>
        <v>130.80000000000001</v>
      </c>
      <c r="AJ459" s="51" t="s">
        <v>25</v>
      </c>
      <c r="AK459" s="53"/>
      <c r="AL459" s="52"/>
      <c r="AM459" s="53">
        <f t="shared" si="407"/>
        <v>25</v>
      </c>
      <c r="AN459" s="53">
        <f>IF(AJ459&lt;&gt;"",IF(AJ459="o",VLOOKUP(AM459,OpenSect!$A$1:$D$11,2),IF(AJ459="u",VLOOKUP(AM459,UpHill!$A$1:$D$35,2),IF(AJ459="d",VLOOKUP(AM459,DownHill!$A$1:$D$29,2),IF(AJ459="f",VLOOKUP(AM459,FlatUnd!$A$2:$D$30,2),IF(AJ459="t",VLOOKUP(AM459,TimeAdd!$A$1:$D$176,2),IF(AJ459="l",VLOOKUP(AM459,SLimit!$A$1:$D$8,2),AN458)))))),AN458)</f>
        <v>25</v>
      </c>
      <c r="AO459" s="53">
        <f>IF(AJ459&lt;&gt;"",IF(AJ459="o",VLOOKUP(AM459,OpenSect!$A$1:$D$11,3),IF(AJ459="u",VLOOKUP(AM459,UpHill!$A$1:$D$35,3),IF(AJ459="d",VLOOKUP(AM459,DownHill!$A$3:$D$29,3),IF(AJ459="f",VLOOKUP(AM459,FlatUnd!$A$2:$D$30,3),IF(AJ459="t",VLOOKUP(AM459,TimeAdd!$A$1:$D$18,3),IF(AJ459="l",VLOOKUP(AM459,SLimit!$A$1:$D$8,3),AO458)))))),AO458)</f>
        <v>25</v>
      </c>
      <c r="AP459" s="53">
        <f>IF(AJ459&lt;&gt;"",IF(AJ459="o",VLOOKUP(AM459,OpenSect!$A$1:$D$11,4),IF(AJ459="u",VLOOKUP(AM459,UpHill!$A$1:$D$35,4),IF(AJ459="d",VLOOKUP(AM459,DownHill!$A$1:$D$29,4),IF(AJ459="f",VLOOKUP(AM459,FlatUnd!$A$2:$D$30,4),IF(AJ459="t",VLOOKUP(AM459,TimeAdd!$A$1:$D$18,4),IF(AJ459="l",VLOOKUP(AM459,SLimit!$A$1:$D$8,4),AP458)))))),AP458)</f>
        <v>25</v>
      </c>
      <c r="AQ459" s="53">
        <f t="shared" si="408"/>
        <v>60</v>
      </c>
      <c r="AR459" s="54" t="str">
        <f t="shared" si="409"/>
        <v xml:space="preserve"> Traffic light. STOP carry straight on.</v>
      </c>
      <c r="AS459" s="55"/>
      <c r="AT459" s="55"/>
      <c r="AU459" s="56">
        <f>IF(GroupStTimes!$A$8=0,MIN(CB459,CD459,CF459),MIN(BZ459,CB459,CD459,CF459))</f>
        <v>0.38084490740740751</v>
      </c>
      <c r="AV459" s="56">
        <f>IF(GroupStTimes!$A$8=0,MAX(CC459,CE459,CG459),MAX(CA459,CC459,CE459,CG459))</f>
        <v>0.42667824074074079</v>
      </c>
      <c r="AW459" s="57" t="str">
        <f t="shared" si="410"/>
        <v/>
      </c>
      <c r="AX459" s="58" t="str">
        <f t="shared" si="411"/>
        <v/>
      </c>
      <c r="AY459" s="58" t="str">
        <f t="shared" si="412"/>
        <v/>
      </c>
      <c r="AZ459" s="31">
        <f t="shared" si="413"/>
        <v>130.13999999999999</v>
      </c>
      <c r="BA459" s="59">
        <f t="shared" si="414"/>
        <v>0.38734953703703712</v>
      </c>
      <c r="BB459" s="59">
        <f t="shared" si="415"/>
        <v>0.39290509259259271</v>
      </c>
      <c r="BC459" s="59">
        <f t="shared" si="416"/>
        <v>0.37974537037037048</v>
      </c>
      <c r="BD459" s="59">
        <f t="shared" si="417"/>
        <v>0.42557870370370376</v>
      </c>
      <c r="BE459" s="59">
        <f t="shared" si="418"/>
        <v>0.41351851851851862</v>
      </c>
      <c r="BF459" s="59">
        <f t="shared" si="419"/>
        <v>0.4239351851851853</v>
      </c>
      <c r="BG459" s="59">
        <f t="shared" si="420"/>
        <v>0.41899305555555549</v>
      </c>
      <c r="BH459" s="59">
        <f t="shared" si="421"/>
        <v>0.41829861111111105</v>
      </c>
      <c r="BI459" s="31">
        <f t="shared" si="422"/>
        <v>0.66000000000002501</v>
      </c>
      <c r="BJ459" s="61">
        <f t="shared" si="423"/>
        <v>2.6400000000000999E-2</v>
      </c>
      <c r="BK459" s="61">
        <f t="shared" si="424"/>
        <v>2.6400000000000999E-2</v>
      </c>
      <c r="BL459" s="61">
        <f t="shared" si="425"/>
        <v>2.6400000000000999E-2</v>
      </c>
      <c r="BM459" s="61">
        <f t="shared" si="426"/>
        <v>2.6400000000000999E-2</v>
      </c>
      <c r="BN459" s="62">
        <f t="shared" si="427"/>
        <v>0</v>
      </c>
      <c r="BO459" s="62">
        <f t="shared" si="428"/>
        <v>1</v>
      </c>
      <c r="BP459" s="62">
        <f t="shared" si="429"/>
        <v>35</v>
      </c>
      <c r="BQ459" s="62">
        <f t="shared" si="430"/>
        <v>0</v>
      </c>
      <c r="BR459" s="62">
        <f t="shared" si="431"/>
        <v>1</v>
      </c>
      <c r="BS459" s="62">
        <f t="shared" si="432"/>
        <v>35</v>
      </c>
      <c r="BT459" s="62">
        <f t="shared" si="433"/>
        <v>0</v>
      </c>
      <c r="BU459" s="62">
        <f t="shared" si="434"/>
        <v>1</v>
      </c>
      <c r="BV459" s="62">
        <f t="shared" si="435"/>
        <v>35</v>
      </c>
      <c r="BW459" s="62">
        <f t="shared" si="436"/>
        <v>0</v>
      </c>
      <c r="BX459" s="62">
        <f t="shared" si="437"/>
        <v>1</v>
      </c>
      <c r="BY459" s="62">
        <f t="shared" si="438"/>
        <v>35</v>
      </c>
      <c r="BZ459" s="63">
        <f t="shared" si="439"/>
        <v>0.38844907407407414</v>
      </c>
      <c r="CA459" s="63">
        <f t="shared" si="440"/>
        <v>0.39400462962962973</v>
      </c>
      <c r="CB459" s="63">
        <f t="shared" si="441"/>
        <v>0.38084490740740751</v>
      </c>
      <c r="CC459" s="63">
        <f t="shared" si="442"/>
        <v>0.42667824074074079</v>
      </c>
      <c r="CD459" s="63">
        <f t="shared" si="443"/>
        <v>0.41461805555555564</v>
      </c>
      <c r="CE459" s="63">
        <f t="shared" si="444"/>
        <v>0.42503472222222233</v>
      </c>
      <c r="CF459" s="63">
        <f t="shared" si="445"/>
        <v>0.42009259259259252</v>
      </c>
      <c r="CG459" s="63">
        <f t="shared" si="446"/>
        <v>0.41939814814814808</v>
      </c>
      <c r="CH459" s="36"/>
      <c r="CI459" s="36"/>
      <c r="CJ459" s="36"/>
      <c r="CK459" s="36"/>
      <c r="CL459" s="60">
        <v>60</v>
      </c>
    </row>
    <row r="460" spans="1:90" ht="35.1" customHeight="1" x14ac:dyDescent="0.25">
      <c r="A460" s="37">
        <v>87</v>
      </c>
      <c r="C460" s="37" t="s">
        <v>25</v>
      </c>
      <c r="D460" s="37">
        <v>25</v>
      </c>
      <c r="E460" s="37"/>
      <c r="F460" s="44"/>
      <c r="G460" s="44">
        <v>130.9</v>
      </c>
      <c r="H460" s="44">
        <f t="shared" si="400"/>
        <v>130.86000000000001</v>
      </c>
      <c r="I460" s="83">
        <v>130.83000000000001</v>
      </c>
      <c r="J460" s="43">
        <f t="shared" si="449"/>
        <v>-3.8217534204680077E-4</v>
      </c>
      <c r="K460" s="44">
        <f t="shared" si="450"/>
        <v>-4.9999999999982947E-2</v>
      </c>
      <c r="L460" s="91" t="s">
        <v>1643</v>
      </c>
      <c r="M460" s="122">
        <v>60</v>
      </c>
      <c r="N460" s="46">
        <f t="shared" si="406"/>
        <v>130.88</v>
      </c>
      <c r="O460" s="46">
        <v>-0.02</v>
      </c>
      <c r="P460" s="78">
        <v>130.9</v>
      </c>
      <c r="R460" s="78"/>
      <c r="T460" s="78"/>
      <c r="U460" s="47" t="str">
        <f t="shared" si="447"/>
        <v/>
      </c>
      <c r="V460" s="47" t="str">
        <f t="shared" si="448"/>
        <v/>
      </c>
      <c r="W460" s="47"/>
      <c r="X460" s="47"/>
      <c r="Y460" s="47"/>
      <c r="Z460" s="47"/>
      <c r="AA460" s="47"/>
      <c r="AB460" s="47"/>
      <c r="AC460" s="47"/>
      <c r="AD460" s="47"/>
      <c r="AE460" s="51">
        <f t="shared" si="401"/>
        <v>87</v>
      </c>
      <c r="AF460" s="51" t="str">
        <f t="shared" si="402"/>
        <v/>
      </c>
      <c r="AG460" s="51" t="str">
        <f t="shared" si="403"/>
        <v>o</v>
      </c>
      <c r="AH460" s="51">
        <f t="shared" si="404"/>
        <v>25</v>
      </c>
      <c r="AI460" s="52">
        <f t="shared" si="405"/>
        <v>130.86000000000001</v>
      </c>
      <c r="AJ460" s="51"/>
      <c r="AK460" s="53"/>
      <c r="AL460" s="52"/>
      <c r="AM460" s="53">
        <f t="shared" si="407"/>
        <v>25</v>
      </c>
      <c r="AN460" s="53">
        <f>IF(AJ460&lt;&gt;"",IF(AJ460="o",VLOOKUP(AM460,OpenSect!$A$1:$D$11,2),IF(AJ460="u",VLOOKUP(AM460,UpHill!$A$1:$D$35,2),IF(AJ460="d",VLOOKUP(AM460,DownHill!$A$1:$D$29,2),IF(AJ460="f",VLOOKUP(AM460,FlatUnd!$A$2:$D$30,2),IF(AJ460="t",VLOOKUP(AM460,TimeAdd!$A$1:$D$176,2),IF(AJ460="l",VLOOKUP(AM460,SLimit!$A$1:$D$8,2),AN459)))))),AN459)</f>
        <v>25</v>
      </c>
      <c r="AO460" s="53">
        <f>IF(AJ460&lt;&gt;"",IF(AJ460="o",VLOOKUP(AM460,OpenSect!$A$1:$D$11,3),IF(AJ460="u",VLOOKUP(AM460,UpHill!$A$1:$D$35,3),IF(AJ460="d",VLOOKUP(AM460,DownHill!$A$3:$D$29,3),IF(AJ460="f",VLOOKUP(AM460,FlatUnd!$A$2:$D$30,3),IF(AJ460="t",VLOOKUP(AM460,TimeAdd!$A$1:$D$18,3),IF(AJ460="l",VLOOKUP(AM460,SLimit!$A$1:$D$8,3),AO459)))))),AO459)</f>
        <v>25</v>
      </c>
      <c r="AP460" s="53">
        <f>IF(AJ460&lt;&gt;"",IF(AJ460="o",VLOOKUP(AM460,OpenSect!$A$1:$D$11,4),IF(AJ460="u",VLOOKUP(AM460,UpHill!$A$1:$D$35,4),IF(AJ460="d",VLOOKUP(AM460,DownHill!$A$1:$D$29,4),IF(AJ460="f",VLOOKUP(AM460,FlatUnd!$A$2:$D$30,4),IF(AJ460="t",VLOOKUP(AM460,TimeAdd!$A$1:$D$18,4),IF(AJ460="l",VLOOKUP(AM460,SLimit!$A$1:$D$8,4),AP459)))))),AP459)</f>
        <v>25</v>
      </c>
      <c r="AQ460" s="53">
        <f t="shared" si="408"/>
        <v>60</v>
      </c>
      <c r="AR460" s="54" t="str">
        <f t="shared" si="409"/>
        <v>60 Speed limit. [Camera]</v>
      </c>
      <c r="AS460" s="55"/>
      <c r="AT460" s="55"/>
      <c r="AU460" s="56">
        <f>IF(GroupStTimes!$A$8=0,MIN(CB460,CD460,CF460),MIN(BZ460,CB460,CD460,CF460))</f>
        <v>0.38094907407407419</v>
      </c>
      <c r="AV460" s="56">
        <f>IF(GroupStTimes!$A$8=0,MAX(CC460,CE460,CG460),MAX(CA460,CC460,CE460,CG460))</f>
        <v>0.42678240740740747</v>
      </c>
      <c r="AW460" s="57" t="str">
        <f t="shared" si="410"/>
        <v/>
      </c>
      <c r="AX460" s="58" t="str">
        <f t="shared" si="411"/>
        <v/>
      </c>
      <c r="AY460" s="58" t="str">
        <f t="shared" si="412"/>
        <v/>
      </c>
      <c r="AZ460" s="31">
        <f t="shared" si="413"/>
        <v>130.13999999999999</v>
      </c>
      <c r="BA460" s="59">
        <f t="shared" si="414"/>
        <v>0.38734953703703712</v>
      </c>
      <c r="BB460" s="59">
        <f t="shared" si="415"/>
        <v>0.39290509259259271</v>
      </c>
      <c r="BC460" s="59">
        <f t="shared" si="416"/>
        <v>0.37974537037037048</v>
      </c>
      <c r="BD460" s="59">
        <f t="shared" si="417"/>
        <v>0.42557870370370376</v>
      </c>
      <c r="BE460" s="59">
        <f t="shared" si="418"/>
        <v>0.41351851851851862</v>
      </c>
      <c r="BF460" s="59">
        <f t="shared" si="419"/>
        <v>0.4239351851851853</v>
      </c>
      <c r="BG460" s="59">
        <f t="shared" si="420"/>
        <v>0.41899305555555549</v>
      </c>
      <c r="BH460" s="59">
        <f t="shared" si="421"/>
        <v>0.41829861111111105</v>
      </c>
      <c r="BI460" s="31">
        <f t="shared" si="422"/>
        <v>0.72000000000002728</v>
      </c>
      <c r="BJ460" s="61">
        <f t="shared" si="423"/>
        <v>2.8800000000001092E-2</v>
      </c>
      <c r="BK460" s="61">
        <f t="shared" si="424"/>
        <v>2.8800000000001092E-2</v>
      </c>
      <c r="BL460" s="61">
        <f t="shared" si="425"/>
        <v>2.8800000000001092E-2</v>
      </c>
      <c r="BM460" s="61">
        <f t="shared" si="426"/>
        <v>2.8800000000001092E-2</v>
      </c>
      <c r="BN460" s="62">
        <f t="shared" si="427"/>
        <v>0</v>
      </c>
      <c r="BO460" s="62">
        <f t="shared" si="428"/>
        <v>1</v>
      </c>
      <c r="BP460" s="62">
        <f t="shared" si="429"/>
        <v>44</v>
      </c>
      <c r="BQ460" s="62">
        <f t="shared" si="430"/>
        <v>0</v>
      </c>
      <c r="BR460" s="62">
        <f t="shared" si="431"/>
        <v>1</v>
      </c>
      <c r="BS460" s="62">
        <f t="shared" si="432"/>
        <v>44</v>
      </c>
      <c r="BT460" s="62">
        <f t="shared" si="433"/>
        <v>0</v>
      </c>
      <c r="BU460" s="62">
        <f t="shared" si="434"/>
        <v>1</v>
      </c>
      <c r="BV460" s="62">
        <f t="shared" si="435"/>
        <v>44</v>
      </c>
      <c r="BW460" s="62">
        <f t="shared" si="436"/>
        <v>0</v>
      </c>
      <c r="BX460" s="62">
        <f t="shared" si="437"/>
        <v>1</v>
      </c>
      <c r="BY460" s="62">
        <f t="shared" si="438"/>
        <v>44</v>
      </c>
      <c r="BZ460" s="63">
        <f t="shared" si="439"/>
        <v>0.38855324074074082</v>
      </c>
      <c r="CA460" s="63">
        <f t="shared" si="440"/>
        <v>0.39410879629629642</v>
      </c>
      <c r="CB460" s="63">
        <f t="shared" si="441"/>
        <v>0.38094907407407419</v>
      </c>
      <c r="CC460" s="63">
        <f t="shared" si="442"/>
        <v>0.42678240740740747</v>
      </c>
      <c r="CD460" s="63">
        <f t="shared" si="443"/>
        <v>0.41472222222222233</v>
      </c>
      <c r="CE460" s="63">
        <f t="shared" si="444"/>
        <v>0.42513888888888901</v>
      </c>
      <c r="CF460" s="63">
        <f t="shared" si="445"/>
        <v>0.4201967592592592</v>
      </c>
      <c r="CG460" s="63">
        <f t="shared" si="446"/>
        <v>0.41950231481481476</v>
      </c>
      <c r="CH460" s="36"/>
      <c r="CI460" s="36"/>
      <c r="CJ460" s="36"/>
      <c r="CK460" s="36"/>
      <c r="CL460" s="60">
        <v>60</v>
      </c>
    </row>
    <row r="461" spans="1:90" ht="35.1" customHeight="1" x14ac:dyDescent="0.25">
      <c r="A461" s="37">
        <v>87</v>
      </c>
      <c r="C461" s="37" t="s">
        <v>25</v>
      </c>
      <c r="D461" s="37">
        <v>25</v>
      </c>
      <c r="E461" s="37"/>
      <c r="F461" s="44"/>
      <c r="G461" s="44">
        <v>131.04</v>
      </c>
      <c r="H461" s="44">
        <f t="shared" si="400"/>
        <v>131</v>
      </c>
      <c r="I461" s="83">
        <v>130.97</v>
      </c>
      <c r="J461" s="43">
        <f t="shared" si="449"/>
        <v>-3.8176681682815109E-4</v>
      </c>
      <c r="K461" s="44">
        <f t="shared" si="450"/>
        <v>-4.9999999999982947E-2</v>
      </c>
      <c r="L461" s="91" t="s">
        <v>1193</v>
      </c>
      <c r="M461" s="122">
        <v>60</v>
      </c>
      <c r="N461" s="46">
        <f t="shared" si="406"/>
        <v>131.01999999999998</v>
      </c>
      <c r="O461" s="46">
        <v>-0.02</v>
      </c>
      <c r="P461" s="78">
        <v>131.04</v>
      </c>
      <c r="R461" s="78"/>
      <c r="T461" s="78"/>
      <c r="U461" s="47" t="str">
        <f t="shared" si="447"/>
        <v/>
      </c>
      <c r="V461" s="47" t="str">
        <f t="shared" si="448"/>
        <v/>
      </c>
      <c r="W461" s="47"/>
      <c r="X461" s="47"/>
      <c r="Y461" s="47"/>
      <c r="Z461" s="47"/>
      <c r="AA461" s="47"/>
      <c r="AB461" s="47"/>
      <c r="AC461" s="47"/>
      <c r="AD461" s="47"/>
      <c r="AE461" s="51">
        <f t="shared" si="401"/>
        <v>87</v>
      </c>
      <c r="AF461" s="51" t="str">
        <f t="shared" si="402"/>
        <v/>
      </c>
      <c r="AG461" s="51" t="str">
        <f t="shared" si="403"/>
        <v>o</v>
      </c>
      <c r="AH461" s="51">
        <f t="shared" si="404"/>
        <v>25</v>
      </c>
      <c r="AI461" s="52">
        <f t="shared" si="405"/>
        <v>131</v>
      </c>
      <c r="AJ461" s="51" t="s">
        <v>25</v>
      </c>
      <c r="AK461" s="53"/>
      <c r="AL461" s="52"/>
      <c r="AM461" s="53">
        <f t="shared" si="407"/>
        <v>25</v>
      </c>
      <c r="AN461" s="53">
        <f>IF(AJ461&lt;&gt;"",IF(AJ461="o",VLOOKUP(AM461,OpenSect!$A$1:$D$11,2),IF(AJ461="u",VLOOKUP(AM461,UpHill!$A$1:$D$35,2),IF(AJ461="d",VLOOKUP(AM461,DownHill!$A$1:$D$29,2),IF(AJ461="f",VLOOKUP(AM461,FlatUnd!$A$2:$D$30,2),IF(AJ461="t",VLOOKUP(AM461,TimeAdd!$A$1:$D$176,2),IF(AJ461="l",VLOOKUP(AM461,SLimit!$A$1:$D$8,2),AN460)))))),AN460)</f>
        <v>25</v>
      </c>
      <c r="AO461" s="53">
        <f>IF(AJ461&lt;&gt;"",IF(AJ461="o",VLOOKUP(AM461,OpenSect!$A$1:$D$11,3),IF(AJ461="u",VLOOKUP(AM461,UpHill!$A$1:$D$35,3),IF(AJ461="d",VLOOKUP(AM461,DownHill!$A$3:$D$29,3),IF(AJ461="f",VLOOKUP(AM461,FlatUnd!$A$2:$D$30,3),IF(AJ461="t",VLOOKUP(AM461,TimeAdd!$A$1:$D$18,3),IF(AJ461="l",VLOOKUP(AM461,SLimit!$A$1:$D$8,3),AO460)))))),AO460)</f>
        <v>25</v>
      </c>
      <c r="AP461" s="53">
        <f>IF(AJ461&lt;&gt;"",IF(AJ461="o",VLOOKUP(AM461,OpenSect!$A$1:$D$11,4),IF(AJ461="u",VLOOKUP(AM461,UpHill!$A$1:$D$35,4),IF(AJ461="d",VLOOKUP(AM461,DownHill!$A$1:$D$29,4),IF(AJ461="f",VLOOKUP(AM461,FlatUnd!$A$2:$D$30,4),IF(AJ461="t",VLOOKUP(AM461,TimeAdd!$A$1:$D$18,4),IF(AJ461="l",VLOOKUP(AM461,SLimit!$A$1:$D$8,4),AP460)))))),AP460)</f>
        <v>25</v>
      </c>
      <c r="AQ461" s="53">
        <f t="shared" si="408"/>
        <v>60</v>
      </c>
      <c r="AR461" s="54" t="str">
        <f t="shared" si="409"/>
        <v>STOP.  Carry straight on.</v>
      </c>
      <c r="AS461" s="55"/>
      <c r="AT461" s="55"/>
      <c r="AU461" s="56">
        <f>IF(GroupStTimes!$A$8=0,MIN(CB461,CD461,CF461),MIN(BZ461,CB461,CD461,CF461))</f>
        <v>0.38118055555555569</v>
      </c>
      <c r="AV461" s="56">
        <f>IF(GroupStTimes!$A$8=0,MAX(CC461,CE461,CG461),MAX(CA461,CC461,CE461,CG461))</f>
        <v>0.42701388888888897</v>
      </c>
      <c r="AW461" s="57" t="str">
        <f t="shared" si="410"/>
        <v/>
      </c>
      <c r="AX461" s="58" t="str">
        <f t="shared" si="411"/>
        <v/>
      </c>
      <c r="AY461" s="58" t="str">
        <f t="shared" si="412"/>
        <v/>
      </c>
      <c r="AZ461" s="31">
        <f t="shared" si="413"/>
        <v>130.13999999999999</v>
      </c>
      <c r="BA461" s="59">
        <f t="shared" si="414"/>
        <v>0.38734953703703712</v>
      </c>
      <c r="BB461" s="59">
        <f t="shared" si="415"/>
        <v>0.39290509259259271</v>
      </c>
      <c r="BC461" s="59">
        <f t="shared" si="416"/>
        <v>0.37974537037037048</v>
      </c>
      <c r="BD461" s="59">
        <f t="shared" si="417"/>
        <v>0.42557870370370376</v>
      </c>
      <c r="BE461" s="59">
        <f t="shared" si="418"/>
        <v>0.41351851851851862</v>
      </c>
      <c r="BF461" s="59">
        <f t="shared" si="419"/>
        <v>0.4239351851851853</v>
      </c>
      <c r="BG461" s="59">
        <f t="shared" si="420"/>
        <v>0.41899305555555549</v>
      </c>
      <c r="BH461" s="59">
        <f t="shared" si="421"/>
        <v>0.41829861111111105</v>
      </c>
      <c r="BI461" s="31">
        <f t="shared" si="422"/>
        <v>0.86000000000001364</v>
      </c>
      <c r="BJ461" s="61">
        <f t="shared" si="423"/>
        <v>3.4400000000000548E-2</v>
      </c>
      <c r="BK461" s="61">
        <f t="shared" si="424"/>
        <v>3.4400000000000548E-2</v>
      </c>
      <c r="BL461" s="61">
        <f t="shared" si="425"/>
        <v>3.4400000000000548E-2</v>
      </c>
      <c r="BM461" s="61">
        <f t="shared" si="426"/>
        <v>3.4400000000000548E-2</v>
      </c>
      <c r="BN461" s="62">
        <f t="shared" si="427"/>
        <v>0</v>
      </c>
      <c r="BO461" s="62">
        <f t="shared" si="428"/>
        <v>2</v>
      </c>
      <c r="BP461" s="62">
        <f t="shared" si="429"/>
        <v>4</v>
      </c>
      <c r="BQ461" s="62">
        <f t="shared" si="430"/>
        <v>0</v>
      </c>
      <c r="BR461" s="62">
        <f t="shared" si="431"/>
        <v>2</v>
      </c>
      <c r="BS461" s="62">
        <f t="shared" si="432"/>
        <v>4</v>
      </c>
      <c r="BT461" s="62">
        <f t="shared" si="433"/>
        <v>0</v>
      </c>
      <c r="BU461" s="62">
        <f t="shared" si="434"/>
        <v>2</v>
      </c>
      <c r="BV461" s="62">
        <f t="shared" si="435"/>
        <v>4</v>
      </c>
      <c r="BW461" s="62">
        <f t="shared" si="436"/>
        <v>0</v>
      </c>
      <c r="BX461" s="62">
        <f t="shared" si="437"/>
        <v>2</v>
      </c>
      <c r="BY461" s="62">
        <f t="shared" si="438"/>
        <v>4</v>
      </c>
      <c r="BZ461" s="63">
        <f t="shared" si="439"/>
        <v>0.38878472222222232</v>
      </c>
      <c r="CA461" s="63">
        <f t="shared" si="440"/>
        <v>0.39434027777777791</v>
      </c>
      <c r="CB461" s="63">
        <f t="shared" si="441"/>
        <v>0.38118055555555569</v>
      </c>
      <c r="CC461" s="63">
        <f t="shared" si="442"/>
        <v>0.42701388888888897</v>
      </c>
      <c r="CD461" s="63">
        <f t="shared" si="443"/>
        <v>0.41495370370370382</v>
      </c>
      <c r="CE461" s="63">
        <f t="shared" si="444"/>
        <v>0.42537037037037051</v>
      </c>
      <c r="CF461" s="63">
        <f t="shared" si="445"/>
        <v>0.4204282407407407</v>
      </c>
      <c r="CG461" s="63">
        <f t="shared" si="446"/>
        <v>0.41973379629629626</v>
      </c>
      <c r="CH461" s="36"/>
      <c r="CI461" s="36"/>
      <c r="CJ461" s="36"/>
      <c r="CK461" s="36"/>
      <c r="CL461" s="60">
        <v>60</v>
      </c>
    </row>
    <row r="462" spans="1:90" ht="40.5" x14ac:dyDescent="0.25">
      <c r="A462" s="37">
        <v>87</v>
      </c>
      <c r="C462" s="37" t="s">
        <v>25</v>
      </c>
      <c r="D462" s="37">
        <v>25</v>
      </c>
      <c r="E462" s="37"/>
      <c r="F462" s="44"/>
      <c r="G462" s="44">
        <v>131.1</v>
      </c>
      <c r="H462" s="44">
        <f t="shared" si="400"/>
        <v>131.06</v>
      </c>
      <c r="I462" s="83">
        <v>131.03</v>
      </c>
      <c r="J462" s="43">
        <f t="shared" si="449"/>
        <v>-3.8159200183151144E-4</v>
      </c>
      <c r="K462" s="44">
        <f t="shared" si="450"/>
        <v>-4.9999999999982947E-2</v>
      </c>
      <c r="L462" s="91" t="s">
        <v>1653</v>
      </c>
      <c r="M462" s="122">
        <v>60</v>
      </c>
      <c r="N462" s="46">
        <f t="shared" si="406"/>
        <v>131.07999999999998</v>
      </c>
      <c r="O462" s="46">
        <v>-0.02</v>
      </c>
      <c r="P462" s="78">
        <v>131.1</v>
      </c>
      <c r="R462" s="78"/>
      <c r="T462" s="78"/>
      <c r="U462" s="47" t="str">
        <f t="shared" si="447"/>
        <v/>
      </c>
      <c r="V462" s="47" t="str">
        <f t="shared" si="448"/>
        <v/>
      </c>
      <c r="W462" s="47"/>
      <c r="X462" s="47"/>
      <c r="Y462" s="47"/>
      <c r="Z462" s="47"/>
      <c r="AA462" s="47"/>
      <c r="AB462" s="47"/>
      <c r="AC462" s="47"/>
      <c r="AD462" s="47"/>
      <c r="AE462" s="51">
        <f t="shared" si="401"/>
        <v>87</v>
      </c>
      <c r="AF462" s="51" t="str">
        <f t="shared" si="402"/>
        <v/>
      </c>
      <c r="AG462" s="51" t="str">
        <f t="shared" si="403"/>
        <v>o</v>
      </c>
      <c r="AH462" s="51">
        <f t="shared" si="404"/>
        <v>25</v>
      </c>
      <c r="AI462" s="52">
        <f t="shared" si="405"/>
        <v>131.06</v>
      </c>
      <c r="AJ462" s="51"/>
      <c r="AK462" s="53"/>
      <c r="AL462" s="52"/>
      <c r="AM462" s="53">
        <f t="shared" si="407"/>
        <v>25</v>
      </c>
      <c r="AN462" s="53">
        <f>IF(AJ462&lt;&gt;"",IF(AJ462="o",VLOOKUP(AM462,OpenSect!$A$1:$D$11,2),IF(AJ462="u",VLOOKUP(AM462,UpHill!$A$1:$D$35,2),IF(AJ462="d",VLOOKUP(AM462,DownHill!$A$1:$D$29,2),IF(AJ462="f",VLOOKUP(AM462,FlatUnd!$A$2:$D$30,2),IF(AJ462="t",VLOOKUP(AM462,TimeAdd!$A$1:$D$176,2),IF(AJ462="l",VLOOKUP(AM462,SLimit!$A$1:$D$8,2),AN461)))))),AN461)</f>
        <v>25</v>
      </c>
      <c r="AO462" s="53">
        <f>IF(AJ462&lt;&gt;"",IF(AJ462="o",VLOOKUP(AM462,OpenSect!$A$1:$D$11,3),IF(AJ462="u",VLOOKUP(AM462,UpHill!$A$1:$D$35,3),IF(AJ462="d",VLOOKUP(AM462,DownHill!$A$3:$D$29,3),IF(AJ462="f",VLOOKUP(AM462,FlatUnd!$A$2:$D$30,3),IF(AJ462="t",VLOOKUP(AM462,TimeAdd!$A$1:$D$18,3),IF(AJ462="l",VLOOKUP(AM462,SLimit!$A$1:$D$8,3),AO461)))))),AO461)</f>
        <v>25</v>
      </c>
      <c r="AP462" s="53">
        <f>IF(AJ462&lt;&gt;"",IF(AJ462="o",VLOOKUP(AM462,OpenSect!$A$1:$D$11,4),IF(AJ462="u",VLOOKUP(AM462,UpHill!$A$1:$D$35,4),IF(AJ462="d",VLOOKUP(AM462,DownHill!$A$1:$D$29,4),IF(AJ462="f",VLOOKUP(AM462,FlatUnd!$A$2:$D$30,4),IF(AJ462="t",VLOOKUP(AM462,TimeAdd!$A$1:$D$18,4),IF(AJ462="l",VLOOKUP(AM462,SLimit!$A$1:$D$8,4),AP461)))))),AP461)</f>
        <v>25</v>
      </c>
      <c r="AQ462" s="53">
        <f t="shared" si="408"/>
        <v>60</v>
      </c>
      <c r="AR462" s="54" t="str">
        <f t="shared" si="409"/>
        <v>Warning - General warning.  Potholes.  Move to centre of road.</v>
      </c>
      <c r="AS462" s="55"/>
      <c r="AT462" s="55"/>
      <c r="AU462" s="56">
        <f>IF(GroupStTimes!$A$8=0,MIN(CB462,CD462,CF462),MIN(BZ462,CB462,CD462,CF462))</f>
        <v>0.38127314814814828</v>
      </c>
      <c r="AV462" s="56">
        <f>IF(GroupStTimes!$A$8=0,MAX(CC462,CE462,CG462),MAX(CA462,CC462,CE462,CG462))</f>
        <v>0.42710648148148156</v>
      </c>
      <c r="AW462" s="57" t="str">
        <f t="shared" si="410"/>
        <v/>
      </c>
      <c r="AX462" s="58" t="str">
        <f t="shared" si="411"/>
        <v/>
      </c>
      <c r="AY462" s="58" t="str">
        <f t="shared" si="412"/>
        <v/>
      </c>
      <c r="AZ462" s="31">
        <f t="shared" si="413"/>
        <v>130.13999999999999</v>
      </c>
      <c r="BA462" s="59">
        <f t="shared" si="414"/>
        <v>0.38734953703703712</v>
      </c>
      <c r="BB462" s="59">
        <f t="shared" si="415"/>
        <v>0.39290509259259271</v>
      </c>
      <c r="BC462" s="59">
        <f t="shared" si="416"/>
        <v>0.37974537037037048</v>
      </c>
      <c r="BD462" s="59">
        <f t="shared" si="417"/>
        <v>0.42557870370370376</v>
      </c>
      <c r="BE462" s="59">
        <f t="shared" si="418"/>
        <v>0.41351851851851862</v>
      </c>
      <c r="BF462" s="59">
        <f t="shared" si="419"/>
        <v>0.4239351851851853</v>
      </c>
      <c r="BG462" s="59">
        <f t="shared" si="420"/>
        <v>0.41899305555555549</v>
      </c>
      <c r="BH462" s="59">
        <f t="shared" si="421"/>
        <v>0.41829861111111105</v>
      </c>
      <c r="BI462" s="31">
        <f t="shared" si="422"/>
        <v>0.92000000000001592</v>
      </c>
      <c r="BJ462" s="61">
        <f t="shared" si="423"/>
        <v>3.6800000000000638E-2</v>
      </c>
      <c r="BK462" s="61">
        <f t="shared" si="424"/>
        <v>3.6800000000000638E-2</v>
      </c>
      <c r="BL462" s="61">
        <f t="shared" si="425"/>
        <v>3.6800000000000638E-2</v>
      </c>
      <c r="BM462" s="61">
        <f t="shared" si="426"/>
        <v>3.6800000000000638E-2</v>
      </c>
      <c r="BN462" s="62">
        <f t="shared" si="427"/>
        <v>0</v>
      </c>
      <c r="BO462" s="62">
        <f t="shared" si="428"/>
        <v>2</v>
      </c>
      <c r="BP462" s="62">
        <f t="shared" si="429"/>
        <v>12</v>
      </c>
      <c r="BQ462" s="62">
        <f t="shared" si="430"/>
        <v>0</v>
      </c>
      <c r="BR462" s="62">
        <f t="shared" si="431"/>
        <v>2</v>
      </c>
      <c r="BS462" s="62">
        <f t="shared" si="432"/>
        <v>12</v>
      </c>
      <c r="BT462" s="62">
        <f t="shared" si="433"/>
        <v>0</v>
      </c>
      <c r="BU462" s="62">
        <f t="shared" si="434"/>
        <v>2</v>
      </c>
      <c r="BV462" s="62">
        <f t="shared" si="435"/>
        <v>12</v>
      </c>
      <c r="BW462" s="62">
        <f t="shared" si="436"/>
        <v>0</v>
      </c>
      <c r="BX462" s="62">
        <f t="shared" si="437"/>
        <v>2</v>
      </c>
      <c r="BY462" s="62">
        <f t="shared" si="438"/>
        <v>12</v>
      </c>
      <c r="BZ462" s="63">
        <f t="shared" si="439"/>
        <v>0.38887731481481491</v>
      </c>
      <c r="CA462" s="63">
        <f t="shared" si="440"/>
        <v>0.3944328703703705</v>
      </c>
      <c r="CB462" s="63">
        <f t="shared" si="441"/>
        <v>0.38127314814814828</v>
      </c>
      <c r="CC462" s="63">
        <f t="shared" si="442"/>
        <v>0.42710648148148156</v>
      </c>
      <c r="CD462" s="63">
        <f t="shared" si="443"/>
        <v>0.41504629629629641</v>
      </c>
      <c r="CE462" s="63">
        <f t="shared" si="444"/>
        <v>0.4254629629629631</v>
      </c>
      <c r="CF462" s="63">
        <f t="shared" si="445"/>
        <v>0.42052083333333329</v>
      </c>
      <c r="CG462" s="63">
        <f t="shared" si="446"/>
        <v>0.41982638888888885</v>
      </c>
      <c r="CH462" s="36"/>
      <c r="CI462" s="36"/>
      <c r="CJ462" s="36"/>
      <c r="CK462" s="36"/>
      <c r="CL462" s="60">
        <v>60</v>
      </c>
    </row>
    <row r="463" spans="1:90" ht="40.5" x14ac:dyDescent="0.25">
      <c r="A463" s="37">
        <v>87</v>
      </c>
      <c r="C463" s="37" t="s">
        <v>25</v>
      </c>
      <c r="D463" s="37">
        <v>25</v>
      </c>
      <c r="E463" s="37"/>
      <c r="F463" s="44"/>
      <c r="G463" s="44">
        <v>131.43</v>
      </c>
      <c r="H463" s="44">
        <f t="shared" si="400"/>
        <v>131.38999999999999</v>
      </c>
      <c r="I463" s="83">
        <v>131.36000000000001</v>
      </c>
      <c r="J463" s="43">
        <f t="shared" si="449"/>
        <v>-3.806333739340967E-4</v>
      </c>
      <c r="K463" s="44">
        <f t="shared" si="450"/>
        <v>-4.9999999999982947E-2</v>
      </c>
      <c r="L463" s="91" t="s">
        <v>1695</v>
      </c>
      <c r="M463" s="122">
        <v>60</v>
      </c>
      <c r="N463" s="46">
        <f t="shared" si="406"/>
        <v>131.41</v>
      </c>
      <c r="O463" s="46">
        <v>-0.02</v>
      </c>
      <c r="P463" s="78">
        <v>131.43</v>
      </c>
      <c r="R463" s="78"/>
      <c r="T463" s="78"/>
      <c r="U463" s="47" t="str">
        <f t="shared" si="447"/>
        <v/>
      </c>
      <c r="V463" s="47" t="str">
        <f t="shared" si="448"/>
        <v/>
      </c>
      <c r="W463" s="47"/>
      <c r="X463" s="47"/>
      <c r="Y463" s="47"/>
      <c r="Z463" s="47"/>
      <c r="AA463" s="47"/>
      <c r="AB463" s="47"/>
      <c r="AC463" s="47"/>
      <c r="AD463" s="47"/>
      <c r="AE463" s="51">
        <f t="shared" si="401"/>
        <v>87</v>
      </c>
      <c r="AF463" s="51" t="str">
        <f t="shared" si="402"/>
        <v/>
      </c>
      <c r="AG463" s="51" t="str">
        <f t="shared" si="403"/>
        <v>o</v>
      </c>
      <c r="AH463" s="51">
        <f t="shared" si="404"/>
        <v>25</v>
      </c>
      <c r="AI463" s="52">
        <f t="shared" si="405"/>
        <v>131.38999999999999</v>
      </c>
      <c r="AJ463" s="51" t="s">
        <v>25</v>
      </c>
      <c r="AK463" s="53"/>
      <c r="AL463" s="52"/>
      <c r="AM463" s="53">
        <f t="shared" si="407"/>
        <v>25</v>
      </c>
      <c r="AN463" s="53">
        <f>IF(AJ463&lt;&gt;"",IF(AJ463="o",VLOOKUP(AM463,OpenSect!$A$1:$D$11,2),IF(AJ463="u",VLOOKUP(AM463,UpHill!$A$1:$D$35,2),IF(AJ463="d",VLOOKUP(AM463,DownHill!$A$1:$D$29,2),IF(AJ463="f",VLOOKUP(AM463,FlatUnd!$A$2:$D$30,2),IF(AJ463="t",VLOOKUP(AM463,TimeAdd!$A$1:$D$176,2),IF(AJ463="l",VLOOKUP(AM463,SLimit!$A$1:$D$8,2),AN462)))))),AN462)</f>
        <v>25</v>
      </c>
      <c r="AO463" s="53">
        <f>IF(AJ463&lt;&gt;"",IF(AJ463="o",VLOOKUP(AM463,OpenSect!$A$1:$D$11,3),IF(AJ463="u",VLOOKUP(AM463,UpHill!$A$1:$D$35,3),IF(AJ463="d",VLOOKUP(AM463,DownHill!$A$3:$D$29,3),IF(AJ463="f",VLOOKUP(AM463,FlatUnd!$A$2:$D$30,3),IF(AJ463="t",VLOOKUP(AM463,TimeAdd!$A$1:$D$18,3),IF(AJ463="l",VLOOKUP(AM463,SLimit!$A$1:$D$8,3),AO462)))))),AO462)</f>
        <v>25</v>
      </c>
      <c r="AP463" s="53">
        <f>IF(AJ463&lt;&gt;"",IF(AJ463="o",VLOOKUP(AM463,OpenSect!$A$1:$D$11,4),IF(AJ463="u",VLOOKUP(AM463,UpHill!$A$1:$D$35,4),IF(AJ463="d",VLOOKUP(AM463,DownHill!$A$1:$D$29,4),IF(AJ463="f",VLOOKUP(AM463,FlatUnd!$A$2:$D$30,4),IF(AJ463="t",VLOOKUP(AM463,TimeAdd!$A$1:$D$18,4),IF(AJ463="l",VLOOKUP(AM463,SLimit!$A$1:$D$8,4),AP462)))))),AP462)</f>
        <v>25</v>
      </c>
      <c r="AQ463" s="53">
        <f t="shared" si="408"/>
        <v>60</v>
      </c>
      <c r="AR463" s="54" t="str">
        <f t="shared" si="409"/>
        <v xml:space="preserve"> Traffic light.  Carry straight on.  Prepare To Turn Right into Engen Service Station.</v>
      </c>
      <c r="AS463" s="55"/>
      <c r="AT463" s="55"/>
      <c r="AU463" s="56">
        <f>IF(GroupStTimes!$A$8=0,MIN(CB463,CD463,CF463),MIN(BZ463,CB463,CD463,CF463))</f>
        <v>0.38182870370370381</v>
      </c>
      <c r="AV463" s="56">
        <f>IF(GroupStTimes!$A$8=0,MAX(CC463,CE463,CG463),MAX(CA463,CC463,CE463,CG463))</f>
        <v>0.42766203703703709</v>
      </c>
      <c r="AW463" s="57" t="str">
        <f t="shared" si="410"/>
        <v/>
      </c>
      <c r="AX463" s="58" t="str">
        <f t="shared" si="411"/>
        <v/>
      </c>
      <c r="AY463" s="58" t="str">
        <f t="shared" si="412"/>
        <v/>
      </c>
      <c r="AZ463" s="31">
        <f t="shared" si="413"/>
        <v>130.13999999999999</v>
      </c>
      <c r="BA463" s="59">
        <f t="shared" si="414"/>
        <v>0.38734953703703712</v>
      </c>
      <c r="BB463" s="59">
        <f t="shared" si="415"/>
        <v>0.39290509259259271</v>
      </c>
      <c r="BC463" s="59">
        <f t="shared" si="416"/>
        <v>0.37974537037037048</v>
      </c>
      <c r="BD463" s="59">
        <f t="shared" si="417"/>
        <v>0.42557870370370376</v>
      </c>
      <c r="BE463" s="59">
        <f t="shared" si="418"/>
        <v>0.41351851851851862</v>
      </c>
      <c r="BF463" s="59">
        <f t="shared" si="419"/>
        <v>0.4239351851851853</v>
      </c>
      <c r="BG463" s="59">
        <f t="shared" si="420"/>
        <v>0.41899305555555549</v>
      </c>
      <c r="BH463" s="59">
        <f t="shared" si="421"/>
        <v>0.41829861111111105</v>
      </c>
      <c r="BI463" s="31">
        <f t="shared" si="422"/>
        <v>1.25</v>
      </c>
      <c r="BJ463" s="61">
        <f t="shared" si="423"/>
        <v>0.05</v>
      </c>
      <c r="BK463" s="61">
        <f t="shared" si="424"/>
        <v>0.05</v>
      </c>
      <c r="BL463" s="61">
        <f t="shared" si="425"/>
        <v>0.05</v>
      </c>
      <c r="BM463" s="61">
        <f t="shared" si="426"/>
        <v>0.05</v>
      </c>
      <c r="BN463" s="62">
        <f t="shared" si="427"/>
        <v>0</v>
      </c>
      <c r="BO463" s="62">
        <f t="shared" si="428"/>
        <v>3</v>
      </c>
      <c r="BP463" s="62">
        <f t="shared" si="429"/>
        <v>0</v>
      </c>
      <c r="BQ463" s="62">
        <f t="shared" si="430"/>
        <v>0</v>
      </c>
      <c r="BR463" s="62">
        <f t="shared" si="431"/>
        <v>3</v>
      </c>
      <c r="BS463" s="62">
        <f t="shared" si="432"/>
        <v>0</v>
      </c>
      <c r="BT463" s="62">
        <f t="shared" si="433"/>
        <v>0</v>
      </c>
      <c r="BU463" s="62">
        <f t="shared" si="434"/>
        <v>3</v>
      </c>
      <c r="BV463" s="62">
        <f t="shared" si="435"/>
        <v>0</v>
      </c>
      <c r="BW463" s="62">
        <f t="shared" si="436"/>
        <v>0</v>
      </c>
      <c r="BX463" s="62">
        <f t="shared" si="437"/>
        <v>3</v>
      </c>
      <c r="BY463" s="62">
        <f t="shared" si="438"/>
        <v>0</v>
      </c>
      <c r="BZ463" s="63">
        <f t="shared" si="439"/>
        <v>0.38943287037037044</v>
      </c>
      <c r="CA463" s="63">
        <f t="shared" si="440"/>
        <v>0.39498842592592603</v>
      </c>
      <c r="CB463" s="63">
        <f t="shared" si="441"/>
        <v>0.38182870370370381</v>
      </c>
      <c r="CC463" s="63">
        <f t="shared" si="442"/>
        <v>0.42766203703703709</v>
      </c>
      <c r="CD463" s="63">
        <f t="shared" si="443"/>
        <v>0.41560185185185194</v>
      </c>
      <c r="CE463" s="63">
        <f t="shared" si="444"/>
        <v>0.42601851851851863</v>
      </c>
      <c r="CF463" s="63">
        <f t="shared" si="445"/>
        <v>0.42107638888888882</v>
      </c>
      <c r="CG463" s="63">
        <f t="shared" si="446"/>
        <v>0.42038194444444438</v>
      </c>
      <c r="CH463" s="36"/>
      <c r="CI463" s="36"/>
      <c r="CJ463" s="36"/>
      <c r="CK463" s="36"/>
      <c r="CL463" s="60">
        <v>60</v>
      </c>
    </row>
    <row r="464" spans="1:90" ht="81" x14ac:dyDescent="0.25">
      <c r="A464" s="37">
        <v>87</v>
      </c>
      <c r="C464" s="37" t="s">
        <v>25</v>
      </c>
      <c r="D464" s="37">
        <v>0</v>
      </c>
      <c r="E464" s="37"/>
      <c r="F464" s="44"/>
      <c r="G464" s="44">
        <v>131.54</v>
      </c>
      <c r="H464" s="44">
        <f t="shared" si="400"/>
        <v>131.5</v>
      </c>
      <c r="I464" s="83">
        <v>131.47</v>
      </c>
      <c r="J464" s="43">
        <f t="shared" si="396"/>
        <v>-3.803149007376812E-4</v>
      </c>
      <c r="K464" s="44">
        <f t="shared" si="397"/>
        <v>-4.9999999999982947E-2</v>
      </c>
      <c r="L464" s="91" t="s">
        <v>1696</v>
      </c>
      <c r="M464" s="122">
        <v>60</v>
      </c>
      <c r="N464" s="46">
        <f t="shared" si="406"/>
        <v>131.51999999999998</v>
      </c>
      <c r="O464" s="46">
        <v>-0.02</v>
      </c>
      <c r="P464" s="78">
        <v>131.54</v>
      </c>
      <c r="R464" s="78"/>
      <c r="T464" s="78"/>
      <c r="U464" s="47" t="str">
        <f t="shared" si="447"/>
        <v/>
      </c>
      <c r="V464" s="47" t="str">
        <f t="shared" si="448"/>
        <v/>
      </c>
      <c r="W464" s="47"/>
      <c r="X464" s="47"/>
      <c r="Y464" s="47"/>
      <c r="Z464" s="47"/>
      <c r="AA464" s="47"/>
      <c r="AB464" s="47"/>
      <c r="AC464" s="47"/>
      <c r="AD464" s="47"/>
      <c r="AE464" s="51">
        <f t="shared" si="401"/>
        <v>87</v>
      </c>
      <c r="AF464" s="51" t="str">
        <f t="shared" si="402"/>
        <v/>
      </c>
      <c r="AG464" s="51" t="str">
        <f t="shared" si="403"/>
        <v>o</v>
      </c>
      <c r="AH464" s="51">
        <f t="shared" si="404"/>
        <v>0</v>
      </c>
      <c r="AI464" s="52">
        <f t="shared" si="405"/>
        <v>131.5</v>
      </c>
      <c r="AJ464" s="51" t="s">
        <v>25</v>
      </c>
      <c r="AK464" s="53"/>
      <c r="AL464" s="52"/>
      <c r="AM464" s="53">
        <f t="shared" si="407"/>
        <v>0</v>
      </c>
      <c r="AN464" s="53">
        <f>IF(AJ464&lt;&gt;"",IF(AJ464="o",VLOOKUP(AM464,OpenSect!$A$1:$D$11,2),IF(AJ464="u",VLOOKUP(AM464,UpHill!$A$1:$D$35,2),IF(AJ464="d",VLOOKUP(AM464,DownHill!$A$1:$D$29,2),IF(AJ464="f",VLOOKUP(AM464,FlatUnd!$A$2:$D$30,2),IF(AJ464="t",VLOOKUP(AM464,TimeAdd!$A$1:$D$176,2),IF(AJ464="l",VLOOKUP(AM464,SLimit!$A$1:$D$8,2),AN463)))))),AN463)</f>
        <v>0</v>
      </c>
      <c r="AO464" s="53">
        <f>IF(AJ464&lt;&gt;"",IF(AJ464="o",VLOOKUP(AM464,OpenSect!$A$1:$D$11,3),IF(AJ464="u",VLOOKUP(AM464,UpHill!$A$1:$D$35,3),IF(AJ464="d",VLOOKUP(AM464,DownHill!$A$3:$D$29,3),IF(AJ464="f",VLOOKUP(AM464,FlatUnd!$A$2:$D$30,3),IF(AJ464="t",VLOOKUP(AM464,TimeAdd!$A$1:$D$18,3),IF(AJ464="l",VLOOKUP(AM464,SLimit!$A$1:$D$8,3),AO463)))))),AO463)</f>
        <v>0</v>
      </c>
      <c r="AP464" s="53">
        <f>IF(AJ464&lt;&gt;"",IF(AJ464="o",VLOOKUP(AM464,OpenSect!$A$1:$D$11,4),IF(AJ464="u",VLOOKUP(AM464,UpHill!$A$1:$D$35,4),IF(AJ464="d",VLOOKUP(AM464,DownHill!$A$1:$D$29,4),IF(AJ464="f",VLOOKUP(AM464,FlatUnd!$A$2:$D$30,4),IF(AJ464="t",VLOOKUP(AM464,TimeAdd!$A$1:$D$18,4),IF(AJ464="l",VLOOKUP(AM464,SLimit!$A$1:$D$8,4),AP463)))))),AP463)</f>
        <v>0</v>
      </c>
      <c r="AQ464" s="53">
        <f t="shared" si="408"/>
        <v>60</v>
      </c>
      <c r="AR464" s="54" t="str">
        <f t="shared" si="409"/>
        <v>Turn Right to Engen Service Station. Refuel first before stretching your legs etc.{On first pump pillar}{ Pieter Van Dyk  Engen Sonlig.  078 949 5916 pieter@engensonlig.co.za }</v>
      </c>
      <c r="AS464" s="55"/>
      <c r="AT464" s="55"/>
      <c r="AU464" s="56">
        <f>IF(GroupStTimes!$A$8=0,MIN(CB464,CD464,CF464),MIN(BZ464,CB464,CD464,CF464))</f>
        <v>0.38201388888888899</v>
      </c>
      <c r="AV464" s="56">
        <f>IF(GroupStTimes!$A$8=0,MAX(CC464,CE464,CG464),MAX(CA464,CC464,CE464,CG464))</f>
        <v>0.42784722222222227</v>
      </c>
      <c r="AW464" s="57" t="str">
        <f t="shared" si="410"/>
        <v/>
      </c>
      <c r="AX464" s="58" t="str">
        <f t="shared" si="411"/>
        <v/>
      </c>
      <c r="AY464" s="58" t="str">
        <f t="shared" si="412"/>
        <v/>
      </c>
      <c r="AZ464" s="31">
        <f t="shared" si="413"/>
        <v>130.13999999999999</v>
      </c>
      <c r="BA464" s="59">
        <f t="shared" si="414"/>
        <v>0.38734953703703712</v>
      </c>
      <c r="BB464" s="59">
        <f t="shared" si="415"/>
        <v>0.39290509259259271</v>
      </c>
      <c r="BC464" s="59">
        <f t="shared" si="416"/>
        <v>0.37974537037037048</v>
      </c>
      <c r="BD464" s="59">
        <f t="shared" si="417"/>
        <v>0.42557870370370376</v>
      </c>
      <c r="BE464" s="59">
        <f t="shared" si="418"/>
        <v>0.41351851851851862</v>
      </c>
      <c r="BF464" s="59">
        <f t="shared" si="419"/>
        <v>0.4239351851851853</v>
      </c>
      <c r="BG464" s="59">
        <f t="shared" si="420"/>
        <v>0.41899305555555549</v>
      </c>
      <c r="BH464" s="59">
        <f t="shared" si="421"/>
        <v>0.41829861111111105</v>
      </c>
      <c r="BI464" s="31">
        <f t="shared" si="422"/>
        <v>1.3600000000000136</v>
      </c>
      <c r="BJ464" s="61">
        <f t="shared" si="423"/>
        <v>5.4400000000000545E-2</v>
      </c>
      <c r="BK464" s="61">
        <f t="shared" si="424"/>
        <v>5.4400000000000545E-2</v>
      </c>
      <c r="BL464" s="61">
        <f t="shared" si="425"/>
        <v>5.4400000000000545E-2</v>
      </c>
      <c r="BM464" s="61">
        <f t="shared" si="426"/>
        <v>5.4400000000000545E-2</v>
      </c>
      <c r="BN464" s="62">
        <f t="shared" si="427"/>
        <v>0</v>
      </c>
      <c r="BO464" s="62">
        <f t="shared" si="428"/>
        <v>3</v>
      </c>
      <c r="BP464" s="62">
        <f t="shared" si="429"/>
        <v>16</v>
      </c>
      <c r="BQ464" s="62">
        <f t="shared" si="430"/>
        <v>0</v>
      </c>
      <c r="BR464" s="62">
        <f t="shared" si="431"/>
        <v>3</v>
      </c>
      <c r="BS464" s="62">
        <f t="shared" si="432"/>
        <v>16</v>
      </c>
      <c r="BT464" s="62">
        <f t="shared" si="433"/>
        <v>0</v>
      </c>
      <c r="BU464" s="62">
        <f t="shared" si="434"/>
        <v>3</v>
      </c>
      <c r="BV464" s="62">
        <f t="shared" si="435"/>
        <v>16</v>
      </c>
      <c r="BW464" s="62">
        <f t="shared" si="436"/>
        <v>0</v>
      </c>
      <c r="BX464" s="62">
        <f t="shared" si="437"/>
        <v>3</v>
      </c>
      <c r="BY464" s="62">
        <f t="shared" si="438"/>
        <v>16</v>
      </c>
      <c r="BZ464" s="63">
        <f t="shared" si="439"/>
        <v>0.38961805555555562</v>
      </c>
      <c r="CA464" s="63">
        <f t="shared" si="440"/>
        <v>0.39517361111111121</v>
      </c>
      <c r="CB464" s="63">
        <f t="shared" si="441"/>
        <v>0.38201388888888899</v>
      </c>
      <c r="CC464" s="63">
        <f t="shared" si="442"/>
        <v>0.42784722222222227</v>
      </c>
      <c r="CD464" s="63">
        <f t="shared" si="443"/>
        <v>0.41578703703703712</v>
      </c>
      <c r="CE464" s="63">
        <f t="shared" si="444"/>
        <v>0.42620370370370381</v>
      </c>
      <c r="CF464" s="63">
        <f t="shared" si="445"/>
        <v>0.421261574074074</v>
      </c>
      <c r="CG464" s="63">
        <f t="shared" si="446"/>
        <v>0.42056712962962955</v>
      </c>
      <c r="CH464" s="36"/>
      <c r="CI464" s="36"/>
      <c r="CJ464" s="36"/>
      <c r="CK464" s="36"/>
      <c r="CL464" s="60">
        <v>60</v>
      </c>
    </row>
    <row r="465" spans="1:90" ht="28.5" customHeight="1" x14ac:dyDescent="0.25">
      <c r="A465" s="37">
        <v>87</v>
      </c>
      <c r="C465" s="37" t="s">
        <v>182</v>
      </c>
      <c r="D465" s="37">
        <v>15</v>
      </c>
      <c r="E465" s="37"/>
      <c r="F465" s="44"/>
      <c r="G465" s="44">
        <v>131.54</v>
      </c>
      <c r="H465" s="44">
        <f t="shared" si="400"/>
        <v>131.5</v>
      </c>
      <c r="I465" s="83">
        <v>131.47</v>
      </c>
      <c r="J465" s="43">
        <f t="shared" ref="J465:J467" si="451">IF(N465="","",IF((I465-$I$4)=0,0,((I465-$I$4)-(N465-$N$4))/(I465-$I$4)))</f>
        <v>-3.803149007376812E-4</v>
      </c>
      <c r="K465" s="44">
        <f t="shared" ref="K465:K467" si="452">(I465-$I$4)-(N465-$N$4)</f>
        <v>-4.9999999999982947E-2</v>
      </c>
      <c r="L465" s="76" t="s">
        <v>1149</v>
      </c>
      <c r="M465" s="122"/>
      <c r="N465" s="46">
        <f t="shared" si="406"/>
        <v>131.51999999999998</v>
      </c>
      <c r="O465" s="46">
        <v>-0.02</v>
      </c>
      <c r="P465" s="78">
        <v>131.54</v>
      </c>
      <c r="R465" s="78"/>
      <c r="T465" s="78"/>
      <c r="U465" s="47" t="str">
        <f t="shared" si="447"/>
        <v/>
      </c>
      <c r="V465" s="47" t="str">
        <f t="shared" si="448"/>
        <v/>
      </c>
      <c r="W465" s="47"/>
      <c r="X465" s="47"/>
      <c r="Y465" s="47"/>
      <c r="Z465" s="47"/>
      <c r="AA465" s="47"/>
      <c r="AB465" s="47"/>
      <c r="AC465" s="47"/>
      <c r="AD465" s="47"/>
      <c r="AE465" s="51">
        <f t="shared" si="401"/>
        <v>87</v>
      </c>
      <c r="AF465" s="51" t="str">
        <f t="shared" si="402"/>
        <v/>
      </c>
      <c r="AG465" s="51" t="str">
        <f t="shared" si="403"/>
        <v>t</v>
      </c>
      <c r="AH465" s="51">
        <f t="shared" si="404"/>
        <v>15</v>
      </c>
      <c r="AI465" s="52">
        <f t="shared" si="405"/>
        <v>131.5</v>
      </c>
      <c r="AJ465" s="51" t="s">
        <v>182</v>
      </c>
      <c r="AK465" s="53"/>
      <c r="AL465" s="52"/>
      <c r="AM465" s="53">
        <f t="shared" si="407"/>
        <v>15</v>
      </c>
      <c r="AN465" s="53">
        <f>IF(AJ465&lt;&gt;"",IF(AJ465="o",VLOOKUP(AM465,OpenSect!$A$1:$D$11,2),IF(AJ465="u",VLOOKUP(AM465,UpHill!$A$1:$D$35,2),IF(AJ465="d",VLOOKUP(AM465,DownHill!$A$1:$D$29,2),IF(AJ465="f",VLOOKUP(AM465,FlatUnd!$A$2:$D$30,2),IF(AJ465="t",VLOOKUP(AM465,TimeAdd!$A$1:$D$176,2),IF(AJ465="l",VLOOKUP(AM465,SLimit!$A$1:$D$8,2),AN464)))))),AN464)</f>
        <v>20</v>
      </c>
      <c r="AO465" s="53">
        <f>IF(AJ465&lt;&gt;"",IF(AJ465="o",VLOOKUP(AM465,OpenSect!$A$1:$D$11,3),IF(AJ465="u",VLOOKUP(AM465,UpHill!$A$1:$D$35,3),IF(AJ465="d",VLOOKUP(AM465,DownHill!$A$3:$D$29,3),IF(AJ465="f",VLOOKUP(AM465,FlatUnd!$A$2:$D$30,3),IF(AJ465="t",VLOOKUP(AM465,TimeAdd!$A$1:$D$18,3),IF(AJ465="l",VLOOKUP(AM465,SLimit!$A$1:$D$8,3),AO464)))))),AO464)</f>
        <v>20</v>
      </c>
      <c r="AP465" s="53">
        <f>IF(AJ465&lt;&gt;"",IF(AJ465="o",VLOOKUP(AM465,OpenSect!$A$1:$D$11,4),IF(AJ465="u",VLOOKUP(AM465,UpHill!$A$1:$D$35,4),IF(AJ465="d",VLOOKUP(AM465,DownHill!$A$1:$D$29,4),IF(AJ465="f",VLOOKUP(AM465,FlatUnd!$A$2:$D$30,4),IF(AJ465="t",VLOOKUP(AM465,TimeAdd!$A$1:$D$18,4),IF(AJ465="l",VLOOKUP(AM465,SLimit!$A$1:$D$8,4),AP464)))))),AP464)</f>
        <v>25</v>
      </c>
      <c r="AQ465" s="53">
        <f t="shared" si="408"/>
        <v>0</v>
      </c>
      <c r="AR465" s="54" t="str">
        <f t="shared" si="409"/>
        <v xml:space="preserve">For this you have </v>
      </c>
      <c r="AS465" s="55"/>
      <c r="AT465" s="55"/>
      <c r="AU465" s="56">
        <f>IF(GroupStTimes!$A$8=0,MIN(CB465,CD465,CF465),MIN(BZ465,CB465,CD465,CF465))</f>
        <v>0.39590277777777788</v>
      </c>
      <c r="AV465" s="56">
        <f>IF(GroupStTimes!$A$8=0,MAX(CC465,CE465,CG465),MAX(CA465,CC465,CE465,CG465))</f>
        <v>0.44173611111111116</v>
      </c>
      <c r="AW465" s="57" t="str">
        <f t="shared" si="410"/>
        <v/>
      </c>
      <c r="AX465" s="58" t="str">
        <f t="shared" si="411"/>
        <v/>
      </c>
      <c r="AY465" s="58" t="str">
        <f t="shared" si="412"/>
        <v/>
      </c>
      <c r="AZ465" s="31">
        <f t="shared" si="413"/>
        <v>131.5</v>
      </c>
      <c r="BA465" s="59">
        <f t="shared" si="414"/>
        <v>0.38961805555555562</v>
      </c>
      <c r="BB465" s="59">
        <f t="shared" si="415"/>
        <v>0.39517361111111121</v>
      </c>
      <c r="BC465" s="59">
        <f t="shared" si="416"/>
        <v>0.38201388888888899</v>
      </c>
      <c r="BD465" s="59">
        <f t="shared" si="417"/>
        <v>0.42784722222222227</v>
      </c>
      <c r="BE465" s="59">
        <f t="shared" si="418"/>
        <v>0.41578703703703712</v>
      </c>
      <c r="BF465" s="59">
        <f t="shared" si="419"/>
        <v>0.42620370370370381</v>
      </c>
      <c r="BG465" s="59">
        <f t="shared" si="420"/>
        <v>0.421261574074074</v>
      </c>
      <c r="BH465" s="59">
        <f t="shared" si="421"/>
        <v>0.42056712962962955</v>
      </c>
      <c r="BI465" s="31">
        <f t="shared" si="422"/>
        <v>0</v>
      </c>
      <c r="BJ465" s="61">
        <f t="shared" si="423"/>
        <v>0</v>
      </c>
      <c r="BK465" s="61">
        <f t="shared" si="424"/>
        <v>0</v>
      </c>
      <c r="BL465" s="61">
        <f t="shared" si="425"/>
        <v>0</v>
      </c>
      <c r="BM465" s="61">
        <f t="shared" si="426"/>
        <v>0</v>
      </c>
      <c r="BN465" s="62">
        <f t="shared" si="427"/>
        <v>0</v>
      </c>
      <c r="BO465" s="62">
        <f t="shared" si="428"/>
        <v>15</v>
      </c>
      <c r="BP465" s="62">
        <f t="shared" si="429"/>
        <v>0</v>
      </c>
      <c r="BQ465" s="62">
        <f t="shared" si="430"/>
        <v>0</v>
      </c>
      <c r="BR465" s="62">
        <f t="shared" si="431"/>
        <v>20</v>
      </c>
      <c r="BS465" s="62">
        <f t="shared" si="432"/>
        <v>0</v>
      </c>
      <c r="BT465" s="62">
        <f t="shared" si="433"/>
        <v>0</v>
      </c>
      <c r="BU465" s="62">
        <f t="shared" si="434"/>
        <v>20</v>
      </c>
      <c r="BV465" s="62">
        <f t="shared" si="435"/>
        <v>0</v>
      </c>
      <c r="BW465" s="62">
        <f t="shared" si="436"/>
        <v>0</v>
      </c>
      <c r="BX465" s="62">
        <f t="shared" si="437"/>
        <v>25</v>
      </c>
      <c r="BY465" s="62">
        <f t="shared" si="438"/>
        <v>0</v>
      </c>
      <c r="BZ465" s="63">
        <f t="shared" si="439"/>
        <v>0.40003472222222231</v>
      </c>
      <c r="CA465" s="63">
        <f t="shared" si="440"/>
        <v>0.4055902777777779</v>
      </c>
      <c r="CB465" s="63">
        <f t="shared" si="441"/>
        <v>0.39590277777777788</v>
      </c>
      <c r="CC465" s="63">
        <f t="shared" si="442"/>
        <v>0.44173611111111116</v>
      </c>
      <c r="CD465" s="63">
        <f t="shared" si="443"/>
        <v>0.42967592592592602</v>
      </c>
      <c r="CE465" s="63">
        <f t="shared" si="444"/>
        <v>0.4400925925925927</v>
      </c>
      <c r="CF465" s="63">
        <f t="shared" si="445"/>
        <v>0.4386226851851851</v>
      </c>
      <c r="CG465" s="63">
        <f t="shared" si="446"/>
        <v>0.43792824074074066</v>
      </c>
      <c r="CH465" s="36"/>
      <c r="CI465" s="36"/>
      <c r="CJ465" s="36"/>
      <c r="CK465" s="36"/>
      <c r="CL465" s="60">
        <v>60</v>
      </c>
    </row>
    <row r="466" spans="1:90" ht="60.75" x14ac:dyDescent="0.25">
      <c r="A466" s="37">
        <v>87</v>
      </c>
      <c r="C466" s="37" t="s">
        <v>25</v>
      </c>
      <c r="D466" s="37">
        <v>25</v>
      </c>
      <c r="E466" s="37"/>
      <c r="F466" s="44"/>
      <c r="G466" s="44">
        <v>131.54</v>
      </c>
      <c r="H466" s="44">
        <f t="shared" si="400"/>
        <v>131.5</v>
      </c>
      <c r="I466" s="83">
        <v>131.47</v>
      </c>
      <c r="J466" s="43">
        <f t="shared" si="451"/>
        <v>-3.803149007376812E-4</v>
      </c>
      <c r="K466" s="44">
        <f t="shared" si="452"/>
        <v>-4.9999999999982947E-2</v>
      </c>
      <c r="L466" s="91" t="s">
        <v>1556</v>
      </c>
      <c r="M466" s="122">
        <v>60</v>
      </c>
      <c r="N466" s="46">
        <f t="shared" si="406"/>
        <v>131.51999999999998</v>
      </c>
      <c r="O466" s="46">
        <v>-0.02</v>
      </c>
      <c r="P466" s="78">
        <v>131.54</v>
      </c>
      <c r="R466" s="78"/>
      <c r="T466" s="78"/>
      <c r="U466" s="47" t="str">
        <f t="shared" si="447"/>
        <v/>
      </c>
      <c r="V466" s="47" t="str">
        <f t="shared" si="448"/>
        <v/>
      </c>
      <c r="W466" s="47"/>
      <c r="X466" s="47"/>
      <c r="Y466" s="47"/>
      <c r="Z466" s="47"/>
      <c r="AA466" s="47"/>
      <c r="AB466" s="47"/>
      <c r="AC466" s="47"/>
      <c r="AD466" s="47"/>
      <c r="AE466" s="51">
        <f t="shared" si="401"/>
        <v>87</v>
      </c>
      <c r="AF466" s="51" t="str">
        <f t="shared" si="402"/>
        <v/>
      </c>
      <c r="AG466" s="51" t="str">
        <f t="shared" si="403"/>
        <v>o</v>
      </c>
      <c r="AH466" s="51">
        <f t="shared" si="404"/>
        <v>25</v>
      </c>
      <c r="AI466" s="52">
        <f t="shared" si="405"/>
        <v>131.5</v>
      </c>
      <c r="AJ466" s="51" t="s">
        <v>25</v>
      </c>
      <c r="AK466" s="53"/>
      <c r="AL466" s="52"/>
      <c r="AM466" s="53">
        <f t="shared" si="407"/>
        <v>25</v>
      </c>
      <c r="AN466" s="53">
        <f>IF(AJ466&lt;&gt;"",IF(AJ466="o",VLOOKUP(AM466,OpenSect!$A$1:$D$11,2),IF(AJ466="u",VLOOKUP(AM466,UpHill!$A$1:$D$35,2),IF(AJ466="d",VLOOKUP(AM466,DownHill!$A$1:$D$29,2),IF(AJ466="f",VLOOKUP(AM466,FlatUnd!$A$2:$D$30,2),IF(AJ466="t",VLOOKUP(AM466,TimeAdd!$A$1:$D$176,2),IF(AJ466="l",VLOOKUP(AM466,SLimit!$A$1:$D$8,2),AN465)))))),AN465)</f>
        <v>25</v>
      </c>
      <c r="AO466" s="53">
        <f>IF(AJ466&lt;&gt;"",IF(AJ466="o",VLOOKUP(AM466,OpenSect!$A$1:$D$11,3),IF(AJ466="u",VLOOKUP(AM466,UpHill!$A$1:$D$35,3),IF(AJ466="d",VLOOKUP(AM466,DownHill!$A$3:$D$29,3),IF(AJ466="f",VLOOKUP(AM466,FlatUnd!$A$2:$D$30,3),IF(AJ466="t",VLOOKUP(AM466,TimeAdd!$A$1:$D$18,3),IF(AJ466="l",VLOOKUP(AM466,SLimit!$A$1:$D$8,3),AO465)))))),AO465)</f>
        <v>25</v>
      </c>
      <c r="AP466" s="53">
        <f>IF(AJ466&lt;&gt;"",IF(AJ466="o",VLOOKUP(AM466,OpenSect!$A$1:$D$11,4),IF(AJ466="u",VLOOKUP(AM466,UpHill!$A$1:$D$35,4),IF(AJ466="d",VLOOKUP(AM466,DownHill!$A$1:$D$29,4),IF(AJ466="f",VLOOKUP(AM466,FlatUnd!$A$2:$D$30,4),IF(AJ466="t",VLOOKUP(AM466,TimeAdd!$A$1:$D$18,4),IF(AJ466="l",VLOOKUP(AM466,SLimit!$A$1:$D$8,4),AP465)))))),AP465)</f>
        <v>25</v>
      </c>
      <c r="AQ466" s="53">
        <f t="shared" si="408"/>
        <v>60</v>
      </c>
      <c r="AR466" s="54" t="str">
        <f t="shared" si="409"/>
        <v xml:space="preserve">After Refuelling Turn Right out of service station and continue in same direction as before. </v>
      </c>
      <c r="AS466" s="55"/>
      <c r="AT466" s="55"/>
      <c r="AU466" s="56">
        <f>IF(GroupStTimes!$A$8=0,MIN(CB466,CD466,CF466),MIN(BZ466,CB466,CD466,CF466))</f>
        <v>0.39590277777777788</v>
      </c>
      <c r="AV466" s="56">
        <f>IF(GroupStTimes!$A$8=0,MAX(CC466,CE466,CG466),MAX(CA466,CC466,CE466,CG466))</f>
        <v>0.44173611111111116</v>
      </c>
      <c r="AW466" s="57" t="str">
        <f t="shared" si="410"/>
        <v/>
      </c>
      <c r="AX466" s="58" t="str">
        <f t="shared" si="411"/>
        <v/>
      </c>
      <c r="AY466" s="58" t="str">
        <f t="shared" si="412"/>
        <v/>
      </c>
      <c r="AZ466" s="31">
        <f t="shared" si="413"/>
        <v>131.5</v>
      </c>
      <c r="BA466" s="59">
        <f t="shared" si="414"/>
        <v>0.40003472222222231</v>
      </c>
      <c r="BB466" s="59">
        <f t="shared" si="415"/>
        <v>0.4055902777777779</v>
      </c>
      <c r="BC466" s="59">
        <f t="shared" si="416"/>
        <v>0.39590277777777788</v>
      </c>
      <c r="BD466" s="59">
        <f t="shared" si="417"/>
        <v>0.44173611111111116</v>
      </c>
      <c r="BE466" s="59">
        <f t="shared" si="418"/>
        <v>0.42967592592592602</v>
      </c>
      <c r="BF466" s="59">
        <f t="shared" si="419"/>
        <v>0.4400925925925927</v>
      </c>
      <c r="BG466" s="59">
        <f t="shared" si="420"/>
        <v>0.4386226851851851</v>
      </c>
      <c r="BH466" s="59">
        <f t="shared" si="421"/>
        <v>0.43792824074074066</v>
      </c>
      <c r="BI466" s="31">
        <f t="shared" si="422"/>
        <v>0</v>
      </c>
      <c r="BJ466" s="61">
        <f t="shared" si="423"/>
        <v>0</v>
      </c>
      <c r="BK466" s="61">
        <f t="shared" si="424"/>
        <v>0</v>
      </c>
      <c r="BL466" s="61">
        <f t="shared" si="425"/>
        <v>0</v>
      </c>
      <c r="BM466" s="61">
        <f t="shared" si="426"/>
        <v>0</v>
      </c>
      <c r="BN466" s="62">
        <f t="shared" si="427"/>
        <v>0</v>
      </c>
      <c r="BO466" s="62">
        <f t="shared" si="428"/>
        <v>0</v>
      </c>
      <c r="BP466" s="62">
        <f t="shared" si="429"/>
        <v>0</v>
      </c>
      <c r="BQ466" s="62">
        <f t="shared" si="430"/>
        <v>0</v>
      </c>
      <c r="BR466" s="62">
        <f t="shared" si="431"/>
        <v>0</v>
      </c>
      <c r="BS466" s="62">
        <f t="shared" si="432"/>
        <v>0</v>
      </c>
      <c r="BT466" s="62">
        <f t="shared" si="433"/>
        <v>0</v>
      </c>
      <c r="BU466" s="62">
        <f t="shared" si="434"/>
        <v>0</v>
      </c>
      <c r="BV466" s="62">
        <f t="shared" si="435"/>
        <v>0</v>
      </c>
      <c r="BW466" s="62">
        <f t="shared" si="436"/>
        <v>0</v>
      </c>
      <c r="BX466" s="62">
        <f t="shared" si="437"/>
        <v>0</v>
      </c>
      <c r="BY466" s="62">
        <f t="shared" si="438"/>
        <v>0</v>
      </c>
      <c r="BZ466" s="63">
        <f t="shared" si="439"/>
        <v>0.40003472222222231</v>
      </c>
      <c r="CA466" s="63">
        <f t="shared" si="440"/>
        <v>0.4055902777777779</v>
      </c>
      <c r="CB466" s="63">
        <f t="shared" si="441"/>
        <v>0.39590277777777788</v>
      </c>
      <c r="CC466" s="63">
        <f t="shared" si="442"/>
        <v>0.44173611111111116</v>
      </c>
      <c r="CD466" s="63">
        <f t="shared" si="443"/>
        <v>0.42967592592592602</v>
      </c>
      <c r="CE466" s="63">
        <f t="shared" si="444"/>
        <v>0.4400925925925927</v>
      </c>
      <c r="CF466" s="63">
        <f t="shared" si="445"/>
        <v>0.4386226851851851</v>
      </c>
      <c r="CG466" s="63">
        <f t="shared" si="446"/>
        <v>0.43792824074074066</v>
      </c>
      <c r="CH466" s="36"/>
      <c r="CI466" s="36"/>
      <c r="CJ466" s="36"/>
      <c r="CK466" s="36"/>
      <c r="CL466" s="60">
        <v>60</v>
      </c>
    </row>
    <row r="467" spans="1:90" ht="40.5" x14ac:dyDescent="0.25">
      <c r="A467" s="37">
        <v>87</v>
      </c>
      <c r="C467" s="37" t="s">
        <v>25</v>
      </c>
      <c r="D467" s="37">
        <v>25</v>
      </c>
      <c r="E467" s="37"/>
      <c r="F467" s="44"/>
      <c r="G467" s="44">
        <v>131.83000000000001</v>
      </c>
      <c r="H467" s="44">
        <f t="shared" si="400"/>
        <v>131.79</v>
      </c>
      <c r="I467" s="83">
        <v>131.76</v>
      </c>
      <c r="J467" s="43">
        <f t="shared" si="451"/>
        <v>-3.7947783849431822E-4</v>
      </c>
      <c r="K467" s="44">
        <f t="shared" si="452"/>
        <v>-5.0000000000011369E-2</v>
      </c>
      <c r="L467" s="91" t="s">
        <v>1697</v>
      </c>
      <c r="M467" s="122">
        <v>60</v>
      </c>
      <c r="N467" s="46">
        <f t="shared" si="406"/>
        <v>131.81</v>
      </c>
      <c r="O467" s="46">
        <v>-0.02</v>
      </c>
      <c r="P467" s="78">
        <v>131.83000000000001</v>
      </c>
      <c r="R467" s="78"/>
      <c r="T467" s="78"/>
      <c r="U467" s="47" t="str">
        <f t="shared" si="447"/>
        <v/>
      </c>
      <c r="V467" s="47" t="str">
        <f t="shared" si="448"/>
        <v/>
      </c>
      <c r="W467" s="47"/>
      <c r="X467" s="47"/>
      <c r="Y467" s="47"/>
      <c r="Z467" s="47"/>
      <c r="AA467" s="47"/>
      <c r="AB467" s="47"/>
      <c r="AC467" s="47"/>
      <c r="AD467" s="47"/>
      <c r="AE467" s="51">
        <f t="shared" si="401"/>
        <v>87</v>
      </c>
      <c r="AF467" s="51" t="str">
        <f t="shared" si="402"/>
        <v/>
      </c>
      <c r="AG467" s="51" t="str">
        <f t="shared" si="403"/>
        <v>o</v>
      </c>
      <c r="AH467" s="51">
        <f t="shared" si="404"/>
        <v>25</v>
      </c>
      <c r="AI467" s="52">
        <f t="shared" si="405"/>
        <v>131.79</v>
      </c>
      <c r="AJ467" s="51" t="s">
        <v>25</v>
      </c>
      <c r="AK467" s="53"/>
      <c r="AL467" s="52"/>
      <c r="AM467" s="53">
        <f t="shared" si="407"/>
        <v>25</v>
      </c>
      <c r="AN467" s="53">
        <f>IF(AJ467&lt;&gt;"",IF(AJ467="o",VLOOKUP(AM467,OpenSect!$A$1:$D$11,2),IF(AJ467="u",VLOOKUP(AM467,UpHill!$A$1:$D$35,2),IF(AJ467="d",VLOOKUP(AM467,DownHill!$A$1:$D$29,2),IF(AJ467="f",VLOOKUP(AM467,FlatUnd!$A$2:$D$30,2),IF(AJ467="t",VLOOKUP(AM467,TimeAdd!$A$1:$D$176,2),IF(AJ467="l",VLOOKUP(AM467,SLimit!$A$1:$D$8,2),AN466)))))),AN466)</f>
        <v>25</v>
      </c>
      <c r="AO467" s="53">
        <f>IF(AJ467&lt;&gt;"",IF(AJ467="o",VLOOKUP(AM467,OpenSect!$A$1:$D$11,3),IF(AJ467="u",VLOOKUP(AM467,UpHill!$A$1:$D$35,3),IF(AJ467="d",VLOOKUP(AM467,DownHill!$A$3:$D$29,3),IF(AJ467="f",VLOOKUP(AM467,FlatUnd!$A$2:$D$30,3),IF(AJ467="t",VLOOKUP(AM467,TimeAdd!$A$1:$D$18,3),IF(AJ467="l",VLOOKUP(AM467,SLimit!$A$1:$D$8,3),AO466)))))),AO466)</f>
        <v>25</v>
      </c>
      <c r="AP467" s="53">
        <f>IF(AJ467&lt;&gt;"",IF(AJ467="o",VLOOKUP(AM467,OpenSect!$A$1:$D$11,4),IF(AJ467="u",VLOOKUP(AM467,UpHill!$A$1:$D$35,4),IF(AJ467="d",VLOOKUP(AM467,DownHill!$A$1:$D$29,4),IF(AJ467="f",VLOOKUP(AM467,FlatUnd!$A$2:$D$30,4),IF(AJ467="t",VLOOKUP(AM467,TimeAdd!$A$1:$D$18,4),IF(AJ467="l",VLOOKUP(AM467,SLimit!$A$1:$D$8,4),AP466)))))),AP466)</f>
        <v>25</v>
      </c>
      <c r="AQ467" s="53">
        <f t="shared" si="408"/>
        <v>60</v>
      </c>
      <c r="AR467" s="54" t="str">
        <f t="shared" si="409"/>
        <v>STOP.  Carry straight on.  Be careful of bad road surface.</v>
      </c>
      <c r="AS467" s="55"/>
      <c r="AT467" s="55"/>
      <c r="AU467" s="56">
        <f>IF(GroupStTimes!$A$8=0,MIN(CB467,CD467,CF467),MIN(BZ467,CB467,CD467,CF467))</f>
        <v>0.39638888888888901</v>
      </c>
      <c r="AV467" s="56">
        <f>IF(GroupStTimes!$A$8=0,MAX(CC467,CE467,CG467),MAX(CA467,CC467,CE467,CG467))</f>
        <v>0.44222222222222229</v>
      </c>
      <c r="AW467" s="57" t="str">
        <f t="shared" si="410"/>
        <v/>
      </c>
      <c r="AX467" s="58" t="str">
        <f t="shared" si="411"/>
        <v/>
      </c>
      <c r="AY467" s="58" t="str">
        <f t="shared" si="412"/>
        <v/>
      </c>
      <c r="AZ467" s="31">
        <f t="shared" si="413"/>
        <v>131.5</v>
      </c>
      <c r="BA467" s="59">
        <f t="shared" si="414"/>
        <v>0.40003472222222231</v>
      </c>
      <c r="BB467" s="59">
        <f t="shared" si="415"/>
        <v>0.4055902777777779</v>
      </c>
      <c r="BC467" s="59">
        <f t="shared" si="416"/>
        <v>0.39590277777777788</v>
      </c>
      <c r="BD467" s="59">
        <f t="shared" si="417"/>
        <v>0.44173611111111116</v>
      </c>
      <c r="BE467" s="59">
        <f t="shared" si="418"/>
        <v>0.42967592592592602</v>
      </c>
      <c r="BF467" s="59">
        <f t="shared" si="419"/>
        <v>0.4400925925925927</v>
      </c>
      <c r="BG467" s="59">
        <f t="shared" si="420"/>
        <v>0.4386226851851851</v>
      </c>
      <c r="BH467" s="59">
        <f t="shared" si="421"/>
        <v>0.43792824074074066</v>
      </c>
      <c r="BI467" s="31">
        <f t="shared" si="422"/>
        <v>0.28999999999999204</v>
      </c>
      <c r="BJ467" s="61">
        <f t="shared" si="423"/>
        <v>1.1599999999999682E-2</v>
      </c>
      <c r="BK467" s="61">
        <f t="shared" si="424"/>
        <v>1.1599999999999682E-2</v>
      </c>
      <c r="BL467" s="61">
        <f t="shared" si="425"/>
        <v>1.1599999999999682E-2</v>
      </c>
      <c r="BM467" s="61">
        <f t="shared" si="426"/>
        <v>1.1599999999999682E-2</v>
      </c>
      <c r="BN467" s="62">
        <f t="shared" si="427"/>
        <v>0</v>
      </c>
      <c r="BO467" s="62">
        <f t="shared" si="428"/>
        <v>0</v>
      </c>
      <c r="BP467" s="62">
        <f t="shared" si="429"/>
        <v>42</v>
      </c>
      <c r="BQ467" s="62">
        <f t="shared" si="430"/>
        <v>0</v>
      </c>
      <c r="BR467" s="62">
        <f t="shared" si="431"/>
        <v>0</v>
      </c>
      <c r="BS467" s="62">
        <f t="shared" si="432"/>
        <v>42</v>
      </c>
      <c r="BT467" s="62">
        <f t="shared" si="433"/>
        <v>0</v>
      </c>
      <c r="BU467" s="62">
        <f t="shared" si="434"/>
        <v>0</v>
      </c>
      <c r="BV467" s="62">
        <f t="shared" si="435"/>
        <v>42</v>
      </c>
      <c r="BW467" s="62">
        <f t="shared" si="436"/>
        <v>0</v>
      </c>
      <c r="BX467" s="62">
        <f t="shared" si="437"/>
        <v>0</v>
      </c>
      <c r="BY467" s="62">
        <f t="shared" si="438"/>
        <v>42</v>
      </c>
      <c r="BZ467" s="63">
        <f t="shared" si="439"/>
        <v>0.40052083333333344</v>
      </c>
      <c r="CA467" s="63">
        <f t="shared" si="440"/>
        <v>0.40607638888888903</v>
      </c>
      <c r="CB467" s="63">
        <f t="shared" si="441"/>
        <v>0.39638888888888901</v>
      </c>
      <c r="CC467" s="63">
        <f t="shared" si="442"/>
        <v>0.44222222222222229</v>
      </c>
      <c r="CD467" s="63">
        <f t="shared" si="443"/>
        <v>0.43016203703703715</v>
      </c>
      <c r="CE467" s="63">
        <f t="shared" si="444"/>
        <v>0.44057870370370383</v>
      </c>
      <c r="CF467" s="63">
        <f t="shared" si="445"/>
        <v>0.43910879629629623</v>
      </c>
      <c r="CG467" s="63">
        <f t="shared" si="446"/>
        <v>0.43841435185185179</v>
      </c>
      <c r="CH467" s="36"/>
      <c r="CI467" s="36"/>
      <c r="CJ467" s="36"/>
      <c r="CK467" s="36"/>
      <c r="CL467" s="60">
        <v>60</v>
      </c>
    </row>
    <row r="468" spans="1:90" ht="28.5" customHeight="1" x14ac:dyDescent="0.25">
      <c r="A468" s="37">
        <v>21</v>
      </c>
      <c r="C468" s="37"/>
      <c r="D468" s="37"/>
      <c r="E468" s="78"/>
      <c r="F468" s="83"/>
      <c r="G468" s="44">
        <v>133.56</v>
      </c>
      <c r="H468" s="44">
        <f t="shared" si="400"/>
        <v>132.37</v>
      </c>
      <c r="I468" s="83">
        <v>132.32</v>
      </c>
      <c r="J468" s="43">
        <f t="shared" ref="J468:J540" si="453">IF(N468="","",IF((I468-$I$4)=0,0,((I468-$I$4)-(N468-$N$4))/(I468-$I$4)))</f>
        <v>-4.5344619105201235E-4</v>
      </c>
      <c r="K468" s="44">
        <f t="shared" ref="K468:K540" si="454">(I468-$I$4)-(N468-$N$4)</f>
        <v>-6.0000000000002274E-2</v>
      </c>
      <c r="L468" s="76" t="s">
        <v>1150</v>
      </c>
      <c r="M468" s="122">
        <v>60</v>
      </c>
      <c r="N468" s="46">
        <f t="shared" si="406"/>
        <v>132.38</v>
      </c>
      <c r="O468" s="46">
        <v>-0.02</v>
      </c>
      <c r="P468" s="78">
        <v>132.38999999999999</v>
      </c>
      <c r="Q468" s="78">
        <f>-1.17-0.02</f>
        <v>-1.19</v>
      </c>
      <c r="R468" s="78">
        <v>133.56</v>
      </c>
      <c r="S468" s="78">
        <f>-1.17-0.02</f>
        <v>-1.19</v>
      </c>
      <c r="T468" s="78">
        <v>133.59</v>
      </c>
      <c r="U468" s="47" t="str">
        <f t="shared" si="447"/>
        <v/>
      </c>
      <c r="V468" s="47" t="str">
        <f t="shared" si="448"/>
        <v/>
      </c>
      <c r="W468" s="47"/>
      <c r="X468" s="47"/>
      <c r="Y468" s="47"/>
      <c r="Z468" s="47"/>
      <c r="AA468" s="47"/>
      <c r="AB468" s="47"/>
      <c r="AC468" s="47"/>
      <c r="AD468" s="47"/>
      <c r="AE468" s="51">
        <f t="shared" si="401"/>
        <v>21</v>
      </c>
      <c r="AF468" s="51" t="str">
        <f t="shared" si="402"/>
        <v/>
      </c>
      <c r="AG468" s="51" t="str">
        <f t="shared" si="403"/>
        <v/>
      </c>
      <c r="AH468" s="51" t="str">
        <f t="shared" si="404"/>
        <v/>
      </c>
      <c r="AI468" s="52">
        <f t="shared" si="405"/>
        <v>132.37</v>
      </c>
      <c r="AJ468" s="51"/>
      <c r="AK468" s="53"/>
      <c r="AL468" s="52"/>
      <c r="AM468" s="53">
        <f t="shared" si="407"/>
        <v>25</v>
      </c>
      <c r="AN468" s="53">
        <f>IF(AJ468&lt;&gt;"",IF(AJ468="o",VLOOKUP(AM468,OpenSect!$A$1:$D$11,2),IF(AJ468="u",VLOOKUP(AM468,UpHill!$A$1:$D$35,2),IF(AJ468="d",VLOOKUP(AM468,DownHill!$A$1:$D$29,2),IF(AJ468="f",VLOOKUP(AM468,FlatUnd!$A$2:$D$30,2),IF(AJ468="t",VLOOKUP(AM468,TimeAdd!$A$1:$D$176,2),IF(AJ468="l",VLOOKUP(AM468,SLimit!$A$1:$D$8,2),AN467)))))),AN467)</f>
        <v>25</v>
      </c>
      <c r="AO468" s="53">
        <f>IF(AJ468&lt;&gt;"",IF(AJ468="o",VLOOKUP(AM468,OpenSect!$A$1:$D$11,3),IF(AJ468="u",VLOOKUP(AM468,UpHill!$A$1:$D$35,3),IF(AJ468="d",VLOOKUP(AM468,DownHill!$A$3:$D$29,3),IF(AJ468="f",VLOOKUP(AM468,FlatUnd!$A$2:$D$30,3),IF(AJ468="t",VLOOKUP(AM468,TimeAdd!$A$1:$D$18,3),IF(AJ468="l",VLOOKUP(AM468,SLimit!$A$1:$D$8,3),AO467)))))),AO467)</f>
        <v>25</v>
      </c>
      <c r="AP468" s="53">
        <f>IF(AJ468&lt;&gt;"",IF(AJ468="o",VLOOKUP(AM468,OpenSect!$A$1:$D$11,4),IF(AJ468="u",VLOOKUP(AM468,UpHill!$A$1:$D$35,4),IF(AJ468="d",VLOOKUP(AM468,DownHill!$A$1:$D$29,4),IF(AJ468="f",VLOOKUP(AM468,FlatUnd!$A$2:$D$30,4),IF(AJ468="t",VLOOKUP(AM468,TimeAdd!$A$1:$D$18,4),IF(AJ468="l",VLOOKUP(AM468,SLimit!$A$1:$D$8,4),AP467)))))),AP467)</f>
        <v>25</v>
      </c>
      <c r="AQ468" s="53">
        <f t="shared" si="408"/>
        <v>60</v>
      </c>
      <c r="AR468" s="54" t="str">
        <f t="shared" si="409"/>
        <v>Bridge. Warning -  Height restriction 5,5m.</v>
      </c>
      <c r="AS468" s="55"/>
      <c r="AT468" s="55"/>
      <c r="AU468" s="56">
        <f>IF(GroupStTimes!$A$8=0,MIN(CB468,CD468,CF468),MIN(BZ468,CB468,CD468,CF468))</f>
        <v>0.39734953703703713</v>
      </c>
      <c r="AV468" s="56">
        <f>IF(GroupStTimes!$A$8=0,MAX(CC468,CE468,CG468),MAX(CA468,CC468,CE468,CG468))</f>
        <v>0.44318287037037041</v>
      </c>
      <c r="AW468" s="57" t="str">
        <f t="shared" si="410"/>
        <v/>
      </c>
      <c r="AX468" s="58" t="str">
        <f t="shared" si="411"/>
        <v/>
      </c>
      <c r="AY468" s="58" t="str">
        <f t="shared" si="412"/>
        <v/>
      </c>
      <c r="AZ468" s="31">
        <f t="shared" si="413"/>
        <v>131.5</v>
      </c>
      <c r="BA468" s="59">
        <f t="shared" si="414"/>
        <v>0.40003472222222231</v>
      </c>
      <c r="BB468" s="59">
        <f t="shared" si="415"/>
        <v>0.4055902777777779</v>
      </c>
      <c r="BC468" s="59">
        <f t="shared" si="416"/>
        <v>0.39590277777777788</v>
      </c>
      <c r="BD468" s="59">
        <f t="shared" si="417"/>
        <v>0.44173611111111116</v>
      </c>
      <c r="BE468" s="59">
        <f t="shared" si="418"/>
        <v>0.42967592592592602</v>
      </c>
      <c r="BF468" s="59">
        <f t="shared" si="419"/>
        <v>0.4400925925925927</v>
      </c>
      <c r="BG468" s="59">
        <f t="shared" si="420"/>
        <v>0.4386226851851851</v>
      </c>
      <c r="BH468" s="59">
        <f t="shared" si="421"/>
        <v>0.43792824074074066</v>
      </c>
      <c r="BI468" s="31">
        <f t="shared" si="422"/>
        <v>0.87000000000000455</v>
      </c>
      <c r="BJ468" s="61">
        <f t="shared" si="423"/>
        <v>3.4800000000000185E-2</v>
      </c>
      <c r="BK468" s="61">
        <f t="shared" si="424"/>
        <v>3.4800000000000185E-2</v>
      </c>
      <c r="BL468" s="61">
        <f t="shared" si="425"/>
        <v>3.4800000000000185E-2</v>
      </c>
      <c r="BM468" s="61">
        <f t="shared" si="426"/>
        <v>3.4800000000000185E-2</v>
      </c>
      <c r="BN468" s="62">
        <f t="shared" si="427"/>
        <v>0</v>
      </c>
      <c r="BO468" s="62">
        <f t="shared" si="428"/>
        <v>2</v>
      </c>
      <c r="BP468" s="62">
        <f t="shared" si="429"/>
        <v>5</v>
      </c>
      <c r="BQ468" s="62">
        <f t="shared" si="430"/>
        <v>0</v>
      </c>
      <c r="BR468" s="62">
        <f t="shared" si="431"/>
        <v>2</v>
      </c>
      <c r="BS468" s="62">
        <f t="shared" si="432"/>
        <v>5</v>
      </c>
      <c r="BT468" s="62">
        <f t="shared" si="433"/>
        <v>0</v>
      </c>
      <c r="BU468" s="62">
        <f t="shared" si="434"/>
        <v>2</v>
      </c>
      <c r="BV468" s="62">
        <f t="shared" si="435"/>
        <v>5</v>
      </c>
      <c r="BW468" s="62">
        <f t="shared" si="436"/>
        <v>0</v>
      </c>
      <c r="BX468" s="62">
        <f t="shared" si="437"/>
        <v>2</v>
      </c>
      <c r="BY468" s="62">
        <f t="shared" si="438"/>
        <v>5</v>
      </c>
      <c r="BZ468" s="63">
        <f t="shared" si="439"/>
        <v>0.40148148148148155</v>
      </c>
      <c r="CA468" s="63">
        <f t="shared" si="440"/>
        <v>0.40703703703703714</v>
      </c>
      <c r="CB468" s="63">
        <f t="shared" si="441"/>
        <v>0.39734953703703713</v>
      </c>
      <c r="CC468" s="63">
        <f t="shared" si="442"/>
        <v>0.44318287037037041</v>
      </c>
      <c r="CD468" s="63">
        <f t="shared" si="443"/>
        <v>0.43112268518518526</v>
      </c>
      <c r="CE468" s="63">
        <f t="shared" si="444"/>
        <v>0.44153935185185195</v>
      </c>
      <c r="CF468" s="63">
        <f t="shared" si="445"/>
        <v>0.44006944444444435</v>
      </c>
      <c r="CG468" s="63">
        <f t="shared" si="446"/>
        <v>0.4393749999999999</v>
      </c>
      <c r="CH468" s="36"/>
      <c r="CI468" s="36"/>
      <c r="CJ468" s="36"/>
      <c r="CK468" s="36"/>
      <c r="CL468" s="60">
        <v>60</v>
      </c>
    </row>
    <row r="469" spans="1:90" ht="28.5" customHeight="1" x14ac:dyDescent="0.25">
      <c r="A469" s="37">
        <v>21</v>
      </c>
      <c r="C469" s="37"/>
      <c r="D469" s="37"/>
      <c r="E469" s="78"/>
      <c r="F469" s="83"/>
      <c r="G469" s="44">
        <v>133.69999999999999</v>
      </c>
      <c r="H469" s="44">
        <f t="shared" si="400"/>
        <v>132.52000000000001</v>
      </c>
      <c r="I469" s="83">
        <v>132.47</v>
      </c>
      <c r="J469" s="43">
        <f t="shared" si="453"/>
        <v>-4.5293273948820317E-4</v>
      </c>
      <c r="K469" s="44">
        <f t="shared" si="454"/>
        <v>-6.0000000000002274E-2</v>
      </c>
      <c r="L469" s="76" t="s">
        <v>1151</v>
      </c>
      <c r="M469" s="122">
        <v>60</v>
      </c>
      <c r="N469" s="46">
        <f t="shared" si="406"/>
        <v>132.53</v>
      </c>
      <c r="O469" s="46">
        <v>-0.02</v>
      </c>
      <c r="P469" s="78">
        <v>132.54</v>
      </c>
      <c r="Q469" s="78">
        <f t="shared" ref="Q469:S474" si="455">-1.17-0.02</f>
        <v>-1.19</v>
      </c>
      <c r="R469" s="78">
        <v>133.69999999999999</v>
      </c>
      <c r="S469" s="78">
        <f t="shared" si="455"/>
        <v>-1.19</v>
      </c>
      <c r="T469" s="78">
        <v>133.75</v>
      </c>
      <c r="U469" s="47" t="str">
        <f t="shared" si="447"/>
        <v/>
      </c>
      <c r="V469" s="47" t="str">
        <f t="shared" si="448"/>
        <v/>
      </c>
      <c r="W469" s="47"/>
      <c r="X469" s="47"/>
      <c r="Y469" s="47"/>
      <c r="Z469" s="47"/>
      <c r="AA469" s="47"/>
      <c r="AB469" s="47"/>
      <c r="AC469" s="47"/>
      <c r="AD469" s="47"/>
      <c r="AE469" s="51">
        <f t="shared" si="401"/>
        <v>21</v>
      </c>
      <c r="AF469" s="51" t="str">
        <f t="shared" si="402"/>
        <v/>
      </c>
      <c r="AG469" s="51" t="str">
        <f t="shared" si="403"/>
        <v/>
      </c>
      <c r="AH469" s="51" t="str">
        <f t="shared" si="404"/>
        <v/>
      </c>
      <c r="AI469" s="52">
        <f t="shared" si="405"/>
        <v>132.52000000000001</v>
      </c>
      <c r="AJ469" s="51"/>
      <c r="AK469" s="53"/>
      <c r="AL469" s="52"/>
      <c r="AM469" s="53">
        <f t="shared" si="407"/>
        <v>25</v>
      </c>
      <c r="AN469" s="53">
        <f>IF(AJ469&lt;&gt;"",IF(AJ469="o",VLOOKUP(AM469,OpenSect!$A$1:$D$11,2),IF(AJ469="u",VLOOKUP(AM469,UpHill!$A$1:$D$35,2),IF(AJ469="d",VLOOKUP(AM469,DownHill!$A$1:$D$29,2),IF(AJ469="f",VLOOKUP(AM469,FlatUnd!$A$2:$D$30,2),IF(AJ469="t",VLOOKUP(AM469,TimeAdd!$A$1:$D$176,2),IF(AJ469="l",VLOOKUP(AM469,SLimit!$A$1:$D$8,2),AN468)))))),AN468)</f>
        <v>25</v>
      </c>
      <c r="AO469" s="53">
        <f>IF(AJ469&lt;&gt;"",IF(AJ469="o",VLOOKUP(AM469,OpenSect!$A$1:$D$11,3),IF(AJ469="u",VLOOKUP(AM469,UpHill!$A$1:$D$35,3),IF(AJ469="d",VLOOKUP(AM469,DownHill!$A$3:$D$29,3),IF(AJ469="f",VLOOKUP(AM469,FlatUnd!$A$2:$D$30,3),IF(AJ469="t",VLOOKUP(AM469,TimeAdd!$A$1:$D$18,3),IF(AJ469="l",VLOOKUP(AM469,SLimit!$A$1:$D$8,3),AO468)))))),AO468)</f>
        <v>25</v>
      </c>
      <c r="AP469" s="53">
        <f>IF(AJ469&lt;&gt;"",IF(AJ469="o",VLOOKUP(AM469,OpenSect!$A$1:$D$11,4),IF(AJ469="u",VLOOKUP(AM469,UpHill!$A$1:$D$35,4),IF(AJ469="d",VLOOKUP(AM469,DownHill!$A$1:$D$29,4),IF(AJ469="f",VLOOKUP(AM469,FlatUnd!$A$2:$D$30,4),IF(AJ469="t",VLOOKUP(AM469,TimeAdd!$A$1:$D$18,4),IF(AJ469="l",VLOOKUP(AM469,SLimit!$A$1:$D$8,4),AP468)))))),AP468)</f>
        <v>25</v>
      </c>
      <c r="AQ469" s="53">
        <f t="shared" si="408"/>
        <v>60</v>
      </c>
      <c r="AR469" s="54" t="str">
        <f t="shared" si="409"/>
        <v xml:space="preserve">Bridge. </v>
      </c>
      <c r="AS469" s="55"/>
      <c r="AT469" s="55"/>
      <c r="AU469" s="56">
        <f>IF(GroupStTimes!$A$8=0,MIN(CB469,CD469,CF469),MIN(BZ469,CB469,CD469,CF469))</f>
        <v>0.39760416666666676</v>
      </c>
      <c r="AV469" s="56">
        <f>IF(GroupStTimes!$A$8=0,MAX(CC469,CE469,CG469),MAX(CA469,CC469,CE469,CG469))</f>
        <v>0.44343750000000004</v>
      </c>
      <c r="AW469" s="57" t="str">
        <f t="shared" si="410"/>
        <v/>
      </c>
      <c r="AX469" s="58" t="str">
        <f t="shared" si="411"/>
        <v/>
      </c>
      <c r="AY469" s="58" t="str">
        <f t="shared" si="412"/>
        <v/>
      </c>
      <c r="AZ469" s="31">
        <f t="shared" si="413"/>
        <v>131.5</v>
      </c>
      <c r="BA469" s="59">
        <f t="shared" si="414"/>
        <v>0.40003472222222231</v>
      </c>
      <c r="BB469" s="59">
        <f t="shared" si="415"/>
        <v>0.4055902777777779</v>
      </c>
      <c r="BC469" s="59">
        <f t="shared" si="416"/>
        <v>0.39590277777777788</v>
      </c>
      <c r="BD469" s="59">
        <f t="shared" si="417"/>
        <v>0.44173611111111116</v>
      </c>
      <c r="BE469" s="59">
        <f t="shared" si="418"/>
        <v>0.42967592592592602</v>
      </c>
      <c r="BF469" s="59">
        <f t="shared" si="419"/>
        <v>0.4400925925925927</v>
      </c>
      <c r="BG469" s="59">
        <f t="shared" si="420"/>
        <v>0.4386226851851851</v>
      </c>
      <c r="BH469" s="59">
        <f t="shared" si="421"/>
        <v>0.43792824074074066</v>
      </c>
      <c r="BI469" s="31">
        <f t="shared" si="422"/>
        <v>1.0200000000000102</v>
      </c>
      <c r="BJ469" s="61">
        <f t="shared" si="423"/>
        <v>4.0800000000000412E-2</v>
      </c>
      <c r="BK469" s="61">
        <f t="shared" si="424"/>
        <v>4.0800000000000412E-2</v>
      </c>
      <c r="BL469" s="61">
        <f t="shared" si="425"/>
        <v>4.0800000000000412E-2</v>
      </c>
      <c r="BM469" s="61">
        <f t="shared" si="426"/>
        <v>4.0800000000000412E-2</v>
      </c>
      <c r="BN469" s="62">
        <f t="shared" si="427"/>
        <v>0</v>
      </c>
      <c r="BO469" s="62">
        <f t="shared" si="428"/>
        <v>2</v>
      </c>
      <c r="BP469" s="62">
        <f t="shared" si="429"/>
        <v>27</v>
      </c>
      <c r="BQ469" s="62">
        <f t="shared" si="430"/>
        <v>0</v>
      </c>
      <c r="BR469" s="62">
        <f t="shared" si="431"/>
        <v>2</v>
      </c>
      <c r="BS469" s="62">
        <f t="shared" si="432"/>
        <v>27</v>
      </c>
      <c r="BT469" s="62">
        <f t="shared" si="433"/>
        <v>0</v>
      </c>
      <c r="BU469" s="62">
        <f t="shared" si="434"/>
        <v>2</v>
      </c>
      <c r="BV469" s="62">
        <f t="shared" si="435"/>
        <v>27</v>
      </c>
      <c r="BW469" s="62">
        <f t="shared" si="436"/>
        <v>0</v>
      </c>
      <c r="BX469" s="62">
        <f t="shared" si="437"/>
        <v>2</v>
      </c>
      <c r="BY469" s="62">
        <f t="shared" si="438"/>
        <v>27</v>
      </c>
      <c r="BZ469" s="63">
        <f t="shared" si="439"/>
        <v>0.40173611111111118</v>
      </c>
      <c r="CA469" s="63">
        <f t="shared" si="440"/>
        <v>0.40729166666666677</v>
      </c>
      <c r="CB469" s="63">
        <f t="shared" si="441"/>
        <v>0.39760416666666676</v>
      </c>
      <c r="CC469" s="63">
        <f t="shared" si="442"/>
        <v>0.44343750000000004</v>
      </c>
      <c r="CD469" s="63">
        <f t="shared" si="443"/>
        <v>0.43137731481481489</v>
      </c>
      <c r="CE469" s="63">
        <f t="shared" si="444"/>
        <v>0.44179398148148158</v>
      </c>
      <c r="CF469" s="63">
        <f t="shared" si="445"/>
        <v>0.44032407407407398</v>
      </c>
      <c r="CG469" s="63">
        <f t="shared" si="446"/>
        <v>0.43962962962962954</v>
      </c>
      <c r="CH469" s="36"/>
      <c r="CI469" s="36"/>
      <c r="CJ469" s="36"/>
      <c r="CK469" s="36"/>
      <c r="CL469" s="60">
        <v>60</v>
      </c>
    </row>
    <row r="470" spans="1:90" ht="28.5" customHeight="1" x14ac:dyDescent="0.25">
      <c r="A470" s="37">
        <v>21</v>
      </c>
      <c r="C470" s="37" t="s">
        <v>25</v>
      </c>
      <c r="D470" s="37">
        <v>25</v>
      </c>
      <c r="E470" s="78"/>
      <c r="F470" s="83"/>
      <c r="G470" s="44">
        <v>134.12</v>
      </c>
      <c r="H470" s="44">
        <f t="shared" si="400"/>
        <v>132.91999999999999</v>
      </c>
      <c r="I470" s="83">
        <v>132.87</v>
      </c>
      <c r="J470" s="43">
        <f t="shared" si="453"/>
        <v>-5.2683073681057875E-4</v>
      </c>
      <c r="K470" s="44">
        <f t="shared" si="454"/>
        <v>-7.00000000000216E-2</v>
      </c>
      <c r="L470" s="76" t="s">
        <v>1033</v>
      </c>
      <c r="M470" s="122">
        <v>60</v>
      </c>
      <c r="N470" s="46">
        <f t="shared" si="406"/>
        <v>132.94000000000003</v>
      </c>
      <c r="O470" s="46">
        <v>-0.02</v>
      </c>
      <c r="P470" s="78">
        <v>132.95000000000002</v>
      </c>
      <c r="Q470" s="78">
        <f t="shared" si="455"/>
        <v>-1.19</v>
      </c>
      <c r="R470" s="78">
        <v>134.12</v>
      </c>
      <c r="S470" s="78">
        <f t="shared" si="455"/>
        <v>-1.19</v>
      </c>
      <c r="T470" s="77">
        <v>134.15</v>
      </c>
      <c r="U470" s="47" t="str">
        <f t="shared" si="447"/>
        <v/>
      </c>
      <c r="V470" s="47" t="str">
        <f t="shared" si="448"/>
        <v/>
      </c>
      <c r="W470" s="47"/>
      <c r="X470" s="47"/>
      <c r="Y470" s="47"/>
      <c r="Z470" s="47"/>
      <c r="AA470" s="47"/>
      <c r="AB470" s="47"/>
      <c r="AC470" s="47"/>
      <c r="AD470" s="47"/>
      <c r="AE470" s="51">
        <f t="shared" si="401"/>
        <v>21</v>
      </c>
      <c r="AF470" s="51" t="str">
        <f t="shared" si="402"/>
        <v/>
      </c>
      <c r="AG470" s="51" t="str">
        <f t="shared" si="403"/>
        <v>o</v>
      </c>
      <c r="AH470" s="51">
        <f t="shared" si="404"/>
        <v>25</v>
      </c>
      <c r="AI470" s="52">
        <f t="shared" si="405"/>
        <v>132.91999999999999</v>
      </c>
      <c r="AJ470" s="51" t="s">
        <v>25</v>
      </c>
      <c r="AK470" s="53"/>
      <c r="AL470" s="52"/>
      <c r="AM470" s="53">
        <f t="shared" si="407"/>
        <v>25</v>
      </c>
      <c r="AN470" s="53">
        <f>IF(AJ470&lt;&gt;"",IF(AJ470="o",VLOOKUP(AM470,OpenSect!$A$1:$D$11,2),IF(AJ470="u",VLOOKUP(AM470,UpHill!$A$1:$D$35,2),IF(AJ470="d",VLOOKUP(AM470,DownHill!$A$1:$D$29,2),IF(AJ470="f",VLOOKUP(AM470,FlatUnd!$A$2:$D$30,2),IF(AJ470="t",VLOOKUP(AM470,TimeAdd!$A$1:$D$176,2),IF(AJ470="l",VLOOKUP(AM470,SLimit!$A$1:$D$8,2),AN469)))))),AN469)</f>
        <v>25</v>
      </c>
      <c r="AO470" s="53">
        <f>IF(AJ470&lt;&gt;"",IF(AJ470="o",VLOOKUP(AM470,OpenSect!$A$1:$D$11,3),IF(AJ470="u",VLOOKUP(AM470,UpHill!$A$1:$D$35,3),IF(AJ470="d",VLOOKUP(AM470,DownHill!$A$3:$D$29,3),IF(AJ470="f",VLOOKUP(AM470,FlatUnd!$A$2:$D$30,3),IF(AJ470="t",VLOOKUP(AM470,TimeAdd!$A$1:$D$18,3),IF(AJ470="l",VLOOKUP(AM470,SLimit!$A$1:$D$8,3),AO469)))))),AO469)</f>
        <v>25</v>
      </c>
      <c r="AP470" s="53">
        <f>IF(AJ470&lt;&gt;"",IF(AJ470="o",VLOOKUP(AM470,OpenSect!$A$1:$D$11,4),IF(AJ470="u",VLOOKUP(AM470,UpHill!$A$1:$D$35,4),IF(AJ470="d",VLOOKUP(AM470,DownHill!$A$1:$D$29,4),IF(AJ470="f",VLOOKUP(AM470,FlatUnd!$A$2:$D$30,4),IF(AJ470="t",VLOOKUP(AM470,TimeAdd!$A$1:$D$18,4),IF(AJ470="l",VLOOKUP(AM470,SLimit!$A$1:$D$8,4),AP469)))))),AP469)</f>
        <v>25</v>
      </c>
      <c r="AQ470" s="53">
        <f t="shared" si="408"/>
        <v>60</v>
      </c>
      <c r="AR470" s="54" t="str">
        <f t="shared" si="409"/>
        <v>STOP.  Straight on.</v>
      </c>
      <c r="AS470" s="55"/>
      <c r="AT470" s="55"/>
      <c r="AU470" s="56">
        <f>IF(GroupStTimes!$A$8=0,MIN(CB470,CD470,CF470),MIN(BZ470,CB470,CD470,CF470))</f>
        <v>0.39826388888888897</v>
      </c>
      <c r="AV470" s="56">
        <f>IF(GroupStTimes!$A$8=0,MAX(CC470,CE470,CG470),MAX(CA470,CC470,CE470,CG470))</f>
        <v>0.44409722222222225</v>
      </c>
      <c r="AW470" s="57" t="str">
        <f t="shared" si="410"/>
        <v/>
      </c>
      <c r="AX470" s="58" t="str">
        <f t="shared" si="411"/>
        <v/>
      </c>
      <c r="AY470" s="58" t="str">
        <f t="shared" si="412"/>
        <v/>
      </c>
      <c r="AZ470" s="31">
        <f t="shared" si="413"/>
        <v>131.5</v>
      </c>
      <c r="BA470" s="59">
        <f t="shared" si="414"/>
        <v>0.40003472222222231</v>
      </c>
      <c r="BB470" s="59">
        <f t="shared" si="415"/>
        <v>0.4055902777777779</v>
      </c>
      <c r="BC470" s="59">
        <f t="shared" si="416"/>
        <v>0.39590277777777788</v>
      </c>
      <c r="BD470" s="59">
        <f t="shared" si="417"/>
        <v>0.44173611111111116</v>
      </c>
      <c r="BE470" s="59">
        <f t="shared" si="418"/>
        <v>0.42967592592592602</v>
      </c>
      <c r="BF470" s="59">
        <f t="shared" si="419"/>
        <v>0.4400925925925927</v>
      </c>
      <c r="BG470" s="59">
        <f t="shared" si="420"/>
        <v>0.4386226851851851</v>
      </c>
      <c r="BH470" s="59">
        <f t="shared" si="421"/>
        <v>0.43792824074074066</v>
      </c>
      <c r="BI470" s="31">
        <f t="shared" si="422"/>
        <v>1.4199999999999875</v>
      </c>
      <c r="BJ470" s="61">
        <f t="shared" si="423"/>
        <v>5.6799999999999497E-2</v>
      </c>
      <c r="BK470" s="61">
        <f t="shared" si="424"/>
        <v>5.6799999999999497E-2</v>
      </c>
      <c r="BL470" s="61">
        <f t="shared" si="425"/>
        <v>5.6799999999999497E-2</v>
      </c>
      <c r="BM470" s="61">
        <f t="shared" si="426"/>
        <v>5.6799999999999497E-2</v>
      </c>
      <c r="BN470" s="62">
        <f t="shared" si="427"/>
        <v>0</v>
      </c>
      <c r="BO470" s="62">
        <f t="shared" si="428"/>
        <v>3</v>
      </c>
      <c r="BP470" s="62">
        <f t="shared" si="429"/>
        <v>24</v>
      </c>
      <c r="BQ470" s="62">
        <f t="shared" si="430"/>
        <v>0</v>
      </c>
      <c r="BR470" s="62">
        <f t="shared" si="431"/>
        <v>3</v>
      </c>
      <c r="BS470" s="62">
        <f t="shared" si="432"/>
        <v>24</v>
      </c>
      <c r="BT470" s="62">
        <f t="shared" si="433"/>
        <v>0</v>
      </c>
      <c r="BU470" s="62">
        <f t="shared" si="434"/>
        <v>3</v>
      </c>
      <c r="BV470" s="62">
        <f t="shared" si="435"/>
        <v>24</v>
      </c>
      <c r="BW470" s="62">
        <f t="shared" si="436"/>
        <v>0</v>
      </c>
      <c r="BX470" s="62">
        <f t="shared" si="437"/>
        <v>3</v>
      </c>
      <c r="BY470" s="62">
        <f t="shared" si="438"/>
        <v>24</v>
      </c>
      <c r="BZ470" s="63">
        <f t="shared" si="439"/>
        <v>0.4023958333333334</v>
      </c>
      <c r="CA470" s="63">
        <f t="shared" si="440"/>
        <v>0.40795138888888899</v>
      </c>
      <c r="CB470" s="63">
        <f t="shared" si="441"/>
        <v>0.39826388888888897</v>
      </c>
      <c r="CC470" s="63">
        <f t="shared" si="442"/>
        <v>0.44409722222222225</v>
      </c>
      <c r="CD470" s="63">
        <f t="shared" si="443"/>
        <v>0.43203703703703711</v>
      </c>
      <c r="CE470" s="63">
        <f t="shared" si="444"/>
        <v>0.44245370370370379</v>
      </c>
      <c r="CF470" s="63">
        <f t="shared" si="445"/>
        <v>0.44098379629629619</v>
      </c>
      <c r="CG470" s="63">
        <f t="shared" si="446"/>
        <v>0.44028935185185175</v>
      </c>
      <c r="CH470" s="36"/>
      <c r="CI470" s="36"/>
      <c r="CJ470" s="36"/>
      <c r="CK470" s="36"/>
      <c r="CL470" s="60">
        <v>60</v>
      </c>
    </row>
    <row r="471" spans="1:90" ht="40.5" x14ac:dyDescent="0.25">
      <c r="A471" s="37">
        <v>21</v>
      </c>
      <c r="C471" s="37" t="s">
        <v>25</v>
      </c>
      <c r="D471" s="37">
        <v>25</v>
      </c>
      <c r="E471" s="78"/>
      <c r="F471" s="83"/>
      <c r="G471" s="44">
        <v>134.55000000000001</v>
      </c>
      <c r="H471" s="44">
        <f t="shared" si="400"/>
        <v>133.35</v>
      </c>
      <c r="I471" s="83">
        <v>133.30000000000001</v>
      </c>
      <c r="J471" s="43">
        <f t="shared" si="453"/>
        <v>-5.2513128282065391E-4</v>
      </c>
      <c r="K471" s="44">
        <f t="shared" si="454"/>
        <v>-6.9999999999993179E-2</v>
      </c>
      <c r="L471" s="76" t="s">
        <v>1698</v>
      </c>
      <c r="M471" s="122">
        <v>60</v>
      </c>
      <c r="N471" s="46">
        <f t="shared" si="406"/>
        <v>133.37</v>
      </c>
      <c r="O471" s="46">
        <v>-0.02</v>
      </c>
      <c r="P471" s="78">
        <v>133.38000000000002</v>
      </c>
      <c r="Q471" s="78">
        <f t="shared" si="455"/>
        <v>-1.19</v>
      </c>
      <c r="R471" s="78">
        <v>134.55000000000001</v>
      </c>
      <c r="S471" s="78">
        <f t="shared" si="455"/>
        <v>-1.19</v>
      </c>
      <c r="T471" s="78">
        <v>134.58000000000001</v>
      </c>
      <c r="U471" s="47" t="str">
        <f t="shared" si="447"/>
        <v/>
      </c>
      <c r="V471" s="47" t="str">
        <f t="shared" si="448"/>
        <v/>
      </c>
      <c r="W471" s="47"/>
      <c r="X471" s="47"/>
      <c r="Y471" s="47"/>
      <c r="Z471" s="47"/>
      <c r="AA471" s="47"/>
      <c r="AB471" s="47"/>
      <c r="AC471" s="47"/>
      <c r="AD471" s="47"/>
      <c r="AE471" s="51">
        <f t="shared" si="401"/>
        <v>21</v>
      </c>
      <c r="AF471" s="51" t="str">
        <f t="shared" si="402"/>
        <v/>
      </c>
      <c r="AG471" s="51" t="str">
        <f t="shared" si="403"/>
        <v>o</v>
      </c>
      <c r="AH471" s="51">
        <f t="shared" si="404"/>
        <v>25</v>
      </c>
      <c r="AI471" s="52">
        <f t="shared" si="405"/>
        <v>133.35</v>
      </c>
      <c r="AJ471" s="51" t="s">
        <v>25</v>
      </c>
      <c r="AK471" s="53"/>
      <c r="AL471" s="52"/>
      <c r="AM471" s="53">
        <f t="shared" si="407"/>
        <v>25</v>
      </c>
      <c r="AN471" s="53">
        <f>IF(AJ471&lt;&gt;"",IF(AJ471="o",VLOOKUP(AM471,OpenSect!$A$1:$D$11,2),IF(AJ471="u",VLOOKUP(AM471,UpHill!$A$1:$D$35,2),IF(AJ471="d",VLOOKUP(AM471,DownHill!$A$1:$D$29,2),IF(AJ471="f",VLOOKUP(AM471,FlatUnd!$A$2:$D$30,2),IF(AJ471="t",VLOOKUP(AM471,TimeAdd!$A$1:$D$176,2),IF(AJ471="l",VLOOKUP(AM471,SLimit!$A$1:$D$8,2),AN470)))))),AN470)</f>
        <v>25</v>
      </c>
      <c r="AO471" s="53">
        <f>IF(AJ471&lt;&gt;"",IF(AJ471="o",VLOOKUP(AM471,OpenSect!$A$1:$D$11,3),IF(AJ471="u",VLOOKUP(AM471,UpHill!$A$1:$D$35,3),IF(AJ471="d",VLOOKUP(AM471,DownHill!$A$3:$D$29,3),IF(AJ471="f",VLOOKUP(AM471,FlatUnd!$A$2:$D$30,3),IF(AJ471="t",VLOOKUP(AM471,TimeAdd!$A$1:$D$18,3),IF(AJ471="l",VLOOKUP(AM471,SLimit!$A$1:$D$8,3),AO470)))))),AO470)</f>
        <v>25</v>
      </c>
      <c r="AP471" s="53">
        <f>IF(AJ471&lt;&gt;"",IF(AJ471="o",VLOOKUP(AM471,OpenSect!$A$1:$D$11,4),IF(AJ471="u",VLOOKUP(AM471,UpHill!$A$1:$D$35,4),IF(AJ471="d",VLOOKUP(AM471,DownHill!$A$1:$D$29,4),IF(AJ471="f",VLOOKUP(AM471,FlatUnd!$A$2:$D$30,4),IF(AJ471="t",VLOOKUP(AM471,TimeAdd!$A$1:$D$18,4),IF(AJ471="l",VLOOKUP(AM471,SLimit!$A$1:$D$8,4),AP470)))))),AP470)</f>
        <v>25</v>
      </c>
      <c r="AQ471" s="53">
        <f t="shared" si="408"/>
        <v>60</v>
      </c>
      <c r="AR471" s="54" t="str">
        <f t="shared" si="409"/>
        <v>Traffic light.  Carry straight on and move to centre of road.</v>
      </c>
      <c r="AS471" s="55"/>
      <c r="AT471" s="55"/>
      <c r="AU471" s="56">
        <f>IF(GroupStTimes!$A$8=0,MIN(CB471,CD471,CF471),MIN(BZ471,CB471,CD471,CF471))</f>
        <v>0.3989814814814816</v>
      </c>
      <c r="AV471" s="56">
        <f>IF(GroupStTimes!$A$8=0,MAX(CC471,CE471,CG471),MAX(CA471,CC471,CE471,CG471))</f>
        <v>0.44481481481481489</v>
      </c>
      <c r="AW471" s="57" t="str">
        <f t="shared" si="410"/>
        <v/>
      </c>
      <c r="AX471" s="58" t="str">
        <f t="shared" si="411"/>
        <v/>
      </c>
      <c r="AY471" s="58" t="str">
        <f t="shared" si="412"/>
        <v/>
      </c>
      <c r="AZ471" s="31">
        <f t="shared" si="413"/>
        <v>131.5</v>
      </c>
      <c r="BA471" s="59">
        <f t="shared" si="414"/>
        <v>0.40003472222222231</v>
      </c>
      <c r="BB471" s="59">
        <f t="shared" si="415"/>
        <v>0.4055902777777779</v>
      </c>
      <c r="BC471" s="59">
        <f t="shared" si="416"/>
        <v>0.39590277777777788</v>
      </c>
      <c r="BD471" s="59">
        <f t="shared" si="417"/>
        <v>0.44173611111111116</v>
      </c>
      <c r="BE471" s="59">
        <f t="shared" si="418"/>
        <v>0.42967592592592602</v>
      </c>
      <c r="BF471" s="59">
        <f t="shared" si="419"/>
        <v>0.4400925925925927</v>
      </c>
      <c r="BG471" s="59">
        <f t="shared" si="420"/>
        <v>0.4386226851851851</v>
      </c>
      <c r="BH471" s="59">
        <f t="shared" si="421"/>
        <v>0.43792824074074066</v>
      </c>
      <c r="BI471" s="31">
        <f t="shared" si="422"/>
        <v>1.8499999999999943</v>
      </c>
      <c r="BJ471" s="61">
        <f t="shared" si="423"/>
        <v>7.3999999999999774E-2</v>
      </c>
      <c r="BK471" s="61">
        <f t="shared" si="424"/>
        <v>7.3999999999999774E-2</v>
      </c>
      <c r="BL471" s="61">
        <f t="shared" si="425"/>
        <v>7.3999999999999774E-2</v>
      </c>
      <c r="BM471" s="61">
        <f t="shared" si="426"/>
        <v>7.3999999999999774E-2</v>
      </c>
      <c r="BN471" s="62">
        <f t="shared" si="427"/>
        <v>0</v>
      </c>
      <c r="BO471" s="62">
        <f t="shared" si="428"/>
        <v>4</v>
      </c>
      <c r="BP471" s="62">
        <f t="shared" si="429"/>
        <v>26</v>
      </c>
      <c r="BQ471" s="62">
        <f t="shared" si="430"/>
        <v>0</v>
      </c>
      <c r="BR471" s="62">
        <f t="shared" si="431"/>
        <v>4</v>
      </c>
      <c r="BS471" s="62">
        <f t="shared" si="432"/>
        <v>26</v>
      </c>
      <c r="BT471" s="62">
        <f t="shared" si="433"/>
        <v>0</v>
      </c>
      <c r="BU471" s="62">
        <f t="shared" si="434"/>
        <v>4</v>
      </c>
      <c r="BV471" s="62">
        <f t="shared" si="435"/>
        <v>26</v>
      </c>
      <c r="BW471" s="62">
        <f t="shared" si="436"/>
        <v>0</v>
      </c>
      <c r="BX471" s="62">
        <f t="shared" si="437"/>
        <v>4</v>
      </c>
      <c r="BY471" s="62">
        <f t="shared" si="438"/>
        <v>26</v>
      </c>
      <c r="BZ471" s="63">
        <f t="shared" si="439"/>
        <v>0.40311342592592603</v>
      </c>
      <c r="CA471" s="63">
        <f t="shared" si="440"/>
        <v>0.40866898148148162</v>
      </c>
      <c r="CB471" s="63">
        <f t="shared" si="441"/>
        <v>0.3989814814814816</v>
      </c>
      <c r="CC471" s="63">
        <f t="shared" si="442"/>
        <v>0.44481481481481489</v>
      </c>
      <c r="CD471" s="63">
        <f t="shared" si="443"/>
        <v>0.43275462962962974</v>
      </c>
      <c r="CE471" s="63">
        <f t="shared" si="444"/>
        <v>0.44317129629629642</v>
      </c>
      <c r="CF471" s="63">
        <f t="shared" si="445"/>
        <v>0.44170138888888882</v>
      </c>
      <c r="CG471" s="63">
        <f t="shared" si="446"/>
        <v>0.44100694444444438</v>
      </c>
      <c r="CH471" s="36"/>
      <c r="CI471" s="36"/>
      <c r="CJ471" s="36"/>
      <c r="CK471" s="36"/>
      <c r="CL471" s="60">
        <v>60</v>
      </c>
    </row>
    <row r="472" spans="1:90" ht="40.5" x14ac:dyDescent="0.25">
      <c r="A472" s="37">
        <v>21</v>
      </c>
      <c r="C472" s="37" t="s">
        <v>25</v>
      </c>
      <c r="D472" s="37">
        <v>25</v>
      </c>
      <c r="E472" s="78"/>
      <c r="F472" s="83"/>
      <c r="G472" s="44">
        <v>134.75</v>
      </c>
      <c r="H472" s="44">
        <f t="shared" si="400"/>
        <v>133.56</v>
      </c>
      <c r="I472" s="83">
        <v>133.51</v>
      </c>
      <c r="J472" s="43">
        <f t="shared" si="453"/>
        <v>-4.7437145781859788E-4</v>
      </c>
      <c r="K472" s="44">
        <f t="shared" si="454"/>
        <v>-6.3333333333360997E-2</v>
      </c>
      <c r="L472" s="76" t="s">
        <v>1754</v>
      </c>
      <c r="M472" s="122">
        <v>60</v>
      </c>
      <c r="N472" s="46">
        <f t="shared" si="406"/>
        <v>133.57333333333335</v>
      </c>
      <c r="O472" s="46">
        <v>-0.02</v>
      </c>
      <c r="P472" s="78">
        <v>133.58000000000001</v>
      </c>
      <c r="Q472" s="78">
        <f t="shared" si="455"/>
        <v>-1.19</v>
      </c>
      <c r="R472" s="78">
        <v>134.75</v>
      </c>
      <c r="S472" s="78">
        <f t="shared" si="455"/>
        <v>-1.19</v>
      </c>
      <c r="T472" s="78">
        <v>134.79</v>
      </c>
      <c r="U472" s="47" t="str">
        <f t="shared" si="447"/>
        <v/>
      </c>
      <c r="V472" s="47" t="str">
        <f t="shared" si="448"/>
        <v/>
      </c>
      <c r="W472" s="47"/>
      <c r="X472" s="47"/>
      <c r="Y472" s="47"/>
      <c r="Z472" s="47"/>
      <c r="AA472" s="47"/>
      <c r="AB472" s="47"/>
      <c r="AC472" s="47"/>
      <c r="AD472" s="47"/>
      <c r="AE472" s="51">
        <f t="shared" si="401"/>
        <v>21</v>
      </c>
      <c r="AF472" s="51" t="str">
        <f t="shared" si="402"/>
        <v/>
      </c>
      <c r="AG472" s="51" t="str">
        <f t="shared" si="403"/>
        <v>o</v>
      </c>
      <c r="AH472" s="51">
        <f t="shared" si="404"/>
        <v>25</v>
      </c>
      <c r="AI472" s="52">
        <f t="shared" si="405"/>
        <v>133.56</v>
      </c>
      <c r="AJ472" s="51" t="s">
        <v>25</v>
      </c>
      <c r="AK472" s="53"/>
      <c r="AL472" s="52"/>
      <c r="AM472" s="53">
        <f t="shared" si="407"/>
        <v>25</v>
      </c>
      <c r="AN472" s="53">
        <f>IF(AJ472&lt;&gt;"",IF(AJ472="o",VLOOKUP(AM472,OpenSect!$A$1:$D$11,2),IF(AJ472="u",VLOOKUP(AM472,UpHill!$A$1:$D$35,2),IF(AJ472="d",VLOOKUP(AM472,DownHill!$A$1:$D$29,2),IF(AJ472="f",VLOOKUP(AM472,FlatUnd!$A$2:$D$30,2),IF(AJ472="t",VLOOKUP(AM472,TimeAdd!$A$1:$D$176,2),IF(AJ472="l",VLOOKUP(AM472,SLimit!$A$1:$D$8,2),AN471)))))),AN471)</f>
        <v>25</v>
      </c>
      <c r="AO472" s="53">
        <f>IF(AJ472&lt;&gt;"",IF(AJ472="o",VLOOKUP(AM472,OpenSect!$A$1:$D$11,3),IF(AJ472="u",VLOOKUP(AM472,UpHill!$A$1:$D$35,3),IF(AJ472="d",VLOOKUP(AM472,DownHill!$A$3:$D$29,3),IF(AJ472="f",VLOOKUP(AM472,FlatUnd!$A$2:$D$30,3),IF(AJ472="t",VLOOKUP(AM472,TimeAdd!$A$1:$D$18,3),IF(AJ472="l",VLOOKUP(AM472,SLimit!$A$1:$D$8,3),AO471)))))),AO471)</f>
        <v>25</v>
      </c>
      <c r="AP472" s="53">
        <f>IF(AJ472&lt;&gt;"",IF(AJ472="o",VLOOKUP(AM472,OpenSect!$A$1:$D$11,4),IF(AJ472="u",VLOOKUP(AM472,UpHill!$A$1:$D$35,4),IF(AJ472="d",VLOOKUP(AM472,DownHill!$A$1:$D$29,4),IF(AJ472="f",VLOOKUP(AM472,FlatUnd!$A$2:$D$30,4),IF(AJ472="t",VLOOKUP(AM472,TimeAdd!$A$1:$D$18,4),IF(AJ472="l",VLOOKUP(AM472,SLimit!$A$1:$D$8,4),AP471)))))),AP471)</f>
        <v>25</v>
      </c>
      <c r="AQ472" s="53">
        <f t="shared" si="408"/>
        <v>60</v>
      </c>
      <c r="AR472" s="54" t="str">
        <f t="shared" si="409"/>
        <v>Traffic light/STOP.  T-Junction. Turn RIGHT on R38 and R23. Careful bad road surface.</v>
      </c>
      <c r="AS472" s="55"/>
      <c r="AT472" s="55"/>
      <c r="AU472" s="56">
        <f>IF(GroupStTimes!$A$8=0,MIN(CB472,CD472,CF472),MIN(BZ472,CB472,CD472,CF472))</f>
        <v>0.39934027777777786</v>
      </c>
      <c r="AV472" s="56">
        <f>IF(GroupStTimes!$A$8=0,MAX(CC472,CE472,CG472),MAX(CA472,CC472,CE472,CG472))</f>
        <v>0.44517361111111114</v>
      </c>
      <c r="AW472" s="57" t="str">
        <f t="shared" si="410"/>
        <v/>
      </c>
      <c r="AX472" s="58" t="str">
        <f t="shared" si="411"/>
        <v/>
      </c>
      <c r="AY472" s="58" t="str">
        <f t="shared" si="412"/>
        <v/>
      </c>
      <c r="AZ472" s="31">
        <f t="shared" si="413"/>
        <v>131.5</v>
      </c>
      <c r="BA472" s="59">
        <f t="shared" si="414"/>
        <v>0.40003472222222231</v>
      </c>
      <c r="BB472" s="59">
        <f t="shared" si="415"/>
        <v>0.4055902777777779</v>
      </c>
      <c r="BC472" s="59">
        <f t="shared" si="416"/>
        <v>0.39590277777777788</v>
      </c>
      <c r="BD472" s="59">
        <f t="shared" si="417"/>
        <v>0.44173611111111116</v>
      </c>
      <c r="BE472" s="59">
        <f t="shared" si="418"/>
        <v>0.42967592592592602</v>
      </c>
      <c r="BF472" s="59">
        <f t="shared" si="419"/>
        <v>0.4400925925925927</v>
      </c>
      <c r="BG472" s="59">
        <f t="shared" si="420"/>
        <v>0.4386226851851851</v>
      </c>
      <c r="BH472" s="59">
        <f t="shared" si="421"/>
        <v>0.43792824074074066</v>
      </c>
      <c r="BI472" s="31">
        <f t="shared" si="422"/>
        <v>2.0600000000000023</v>
      </c>
      <c r="BJ472" s="61">
        <f t="shared" si="423"/>
        <v>8.2400000000000084E-2</v>
      </c>
      <c r="BK472" s="61">
        <f t="shared" si="424"/>
        <v>8.2400000000000084E-2</v>
      </c>
      <c r="BL472" s="61">
        <f t="shared" si="425"/>
        <v>8.2400000000000084E-2</v>
      </c>
      <c r="BM472" s="61">
        <f t="shared" si="426"/>
        <v>8.2400000000000084E-2</v>
      </c>
      <c r="BN472" s="62">
        <f t="shared" si="427"/>
        <v>0</v>
      </c>
      <c r="BO472" s="62">
        <f t="shared" si="428"/>
        <v>4</v>
      </c>
      <c r="BP472" s="62">
        <f t="shared" si="429"/>
        <v>57</v>
      </c>
      <c r="BQ472" s="62">
        <f t="shared" si="430"/>
        <v>0</v>
      </c>
      <c r="BR472" s="62">
        <f t="shared" si="431"/>
        <v>4</v>
      </c>
      <c r="BS472" s="62">
        <f t="shared" si="432"/>
        <v>57</v>
      </c>
      <c r="BT472" s="62">
        <f t="shared" si="433"/>
        <v>0</v>
      </c>
      <c r="BU472" s="62">
        <f t="shared" si="434"/>
        <v>4</v>
      </c>
      <c r="BV472" s="62">
        <f t="shared" si="435"/>
        <v>57</v>
      </c>
      <c r="BW472" s="62">
        <f t="shared" si="436"/>
        <v>0</v>
      </c>
      <c r="BX472" s="62">
        <f t="shared" si="437"/>
        <v>4</v>
      </c>
      <c r="BY472" s="62">
        <f t="shared" si="438"/>
        <v>57</v>
      </c>
      <c r="BZ472" s="63">
        <f t="shared" si="439"/>
        <v>0.40347222222222229</v>
      </c>
      <c r="CA472" s="63">
        <f t="shared" si="440"/>
        <v>0.40902777777777788</v>
      </c>
      <c r="CB472" s="63">
        <f t="shared" si="441"/>
        <v>0.39934027777777786</v>
      </c>
      <c r="CC472" s="63">
        <f t="shared" si="442"/>
        <v>0.44517361111111114</v>
      </c>
      <c r="CD472" s="63">
        <f t="shared" si="443"/>
        <v>0.433113425925926</v>
      </c>
      <c r="CE472" s="63">
        <f t="shared" si="444"/>
        <v>0.44353009259259268</v>
      </c>
      <c r="CF472" s="63">
        <f t="shared" si="445"/>
        <v>0.44206018518518508</v>
      </c>
      <c r="CG472" s="63">
        <f t="shared" si="446"/>
        <v>0.44136574074074064</v>
      </c>
      <c r="CH472" s="36"/>
      <c r="CI472" s="36"/>
      <c r="CJ472" s="36"/>
      <c r="CK472" s="36"/>
      <c r="CL472" s="60">
        <v>60</v>
      </c>
    </row>
    <row r="473" spans="1:90" ht="28.5" customHeight="1" x14ac:dyDescent="0.25">
      <c r="A473" s="37">
        <v>21</v>
      </c>
      <c r="C473" s="37" t="s">
        <v>25</v>
      </c>
      <c r="D473" s="37">
        <v>25</v>
      </c>
      <c r="E473" s="78"/>
      <c r="F473" s="83"/>
      <c r="G473" s="44">
        <v>135.5</v>
      </c>
      <c r="H473" s="44">
        <f t="shared" si="400"/>
        <v>134.31</v>
      </c>
      <c r="I473" s="83">
        <v>134.25</v>
      </c>
      <c r="J473" s="43">
        <f t="shared" si="453"/>
        <v>-5.4624456859107557E-4</v>
      </c>
      <c r="K473" s="44">
        <f t="shared" si="454"/>
        <v>-7.3333333333351902E-2</v>
      </c>
      <c r="L473" s="76" t="s">
        <v>1152</v>
      </c>
      <c r="M473" s="122">
        <v>60</v>
      </c>
      <c r="N473" s="46">
        <f t="shared" si="406"/>
        <v>134.32333333333335</v>
      </c>
      <c r="O473" s="46">
        <v>-0.02</v>
      </c>
      <c r="P473" s="78">
        <v>134.33000000000001</v>
      </c>
      <c r="Q473" s="78">
        <f t="shared" si="455"/>
        <v>-1.19</v>
      </c>
      <c r="R473" s="78">
        <v>135.5</v>
      </c>
      <c r="S473" s="78">
        <f t="shared" si="455"/>
        <v>-1.19</v>
      </c>
      <c r="T473" s="78">
        <v>135.54</v>
      </c>
      <c r="U473" s="47" t="str">
        <f t="shared" si="447"/>
        <v/>
      </c>
      <c r="V473" s="47" t="str">
        <f t="shared" si="448"/>
        <v/>
      </c>
      <c r="W473" s="47"/>
      <c r="X473" s="47"/>
      <c r="Y473" s="47"/>
      <c r="Z473" s="47"/>
      <c r="AA473" s="47"/>
      <c r="AB473" s="47"/>
      <c r="AC473" s="47"/>
      <c r="AD473" s="47"/>
      <c r="AE473" s="51">
        <f t="shared" si="401"/>
        <v>21</v>
      </c>
      <c r="AF473" s="51" t="str">
        <f t="shared" si="402"/>
        <v/>
      </c>
      <c r="AG473" s="51" t="str">
        <f t="shared" si="403"/>
        <v>o</v>
      </c>
      <c r="AH473" s="51">
        <f t="shared" si="404"/>
        <v>25</v>
      </c>
      <c r="AI473" s="52">
        <f t="shared" si="405"/>
        <v>134.31</v>
      </c>
      <c r="AJ473" s="51" t="s">
        <v>25</v>
      </c>
      <c r="AK473" s="53"/>
      <c r="AL473" s="52"/>
      <c r="AM473" s="53">
        <f t="shared" si="407"/>
        <v>25</v>
      </c>
      <c r="AN473" s="53">
        <f>IF(AJ473&lt;&gt;"",IF(AJ473="o",VLOOKUP(AM473,OpenSect!$A$1:$D$11,2),IF(AJ473="u",VLOOKUP(AM473,UpHill!$A$1:$D$35,2),IF(AJ473="d",VLOOKUP(AM473,DownHill!$A$1:$D$29,2),IF(AJ473="f",VLOOKUP(AM473,FlatUnd!$A$2:$D$30,2),IF(AJ473="t",VLOOKUP(AM473,TimeAdd!$A$1:$D$176,2),IF(AJ473="l",VLOOKUP(AM473,SLimit!$A$1:$D$8,2),AN472)))))),AN472)</f>
        <v>25</v>
      </c>
      <c r="AO473" s="53">
        <f>IF(AJ473&lt;&gt;"",IF(AJ473="o",VLOOKUP(AM473,OpenSect!$A$1:$D$11,3),IF(AJ473="u",VLOOKUP(AM473,UpHill!$A$1:$D$35,3),IF(AJ473="d",VLOOKUP(AM473,DownHill!$A$3:$D$29,3),IF(AJ473="f",VLOOKUP(AM473,FlatUnd!$A$2:$D$30,3),IF(AJ473="t",VLOOKUP(AM473,TimeAdd!$A$1:$D$18,3),IF(AJ473="l",VLOOKUP(AM473,SLimit!$A$1:$D$8,3),AO472)))))),AO472)</f>
        <v>25</v>
      </c>
      <c r="AP473" s="53">
        <f>IF(AJ473&lt;&gt;"",IF(AJ473="o",VLOOKUP(AM473,OpenSect!$A$1:$D$11,4),IF(AJ473="u",VLOOKUP(AM473,UpHill!$A$1:$D$35,4),IF(AJ473="d",VLOOKUP(AM473,DownHill!$A$1:$D$29,4),IF(AJ473="f",VLOOKUP(AM473,FlatUnd!$A$2:$D$30,4),IF(AJ473="t",VLOOKUP(AM473,TimeAdd!$A$1:$D$18,4),IF(AJ473="l",VLOOKUP(AM473,SLimit!$A$1:$D$8,4),AP472)))))),AP472)</f>
        <v>25</v>
      </c>
      <c r="AQ473" s="53">
        <f t="shared" si="408"/>
        <v>60</v>
      </c>
      <c r="AR473" s="54" t="str">
        <f t="shared" si="409"/>
        <v>Bear left (opposite KFC).  Krogh street.</v>
      </c>
      <c r="AS473" s="55"/>
      <c r="AT473" s="55"/>
      <c r="AU473" s="56">
        <f>IF(GroupStTimes!$A$8=0,MIN(CB473,CD473,CF473),MIN(BZ473,CB473,CD473,CF473))</f>
        <v>0.40059027777777789</v>
      </c>
      <c r="AV473" s="56">
        <f>IF(GroupStTimes!$A$8=0,MAX(CC473,CE473,CG473),MAX(CA473,CC473,CE473,CG473))</f>
        <v>0.44642361111111117</v>
      </c>
      <c r="AW473" s="57" t="str">
        <f t="shared" si="410"/>
        <v/>
      </c>
      <c r="AX473" s="58" t="str">
        <f t="shared" si="411"/>
        <v/>
      </c>
      <c r="AY473" s="58" t="str">
        <f t="shared" si="412"/>
        <v/>
      </c>
      <c r="AZ473" s="31">
        <f t="shared" si="413"/>
        <v>131.5</v>
      </c>
      <c r="BA473" s="59">
        <f t="shared" si="414"/>
        <v>0.40003472222222231</v>
      </c>
      <c r="BB473" s="59">
        <f t="shared" si="415"/>
        <v>0.4055902777777779</v>
      </c>
      <c r="BC473" s="59">
        <f t="shared" si="416"/>
        <v>0.39590277777777788</v>
      </c>
      <c r="BD473" s="59">
        <f t="shared" si="417"/>
        <v>0.44173611111111116</v>
      </c>
      <c r="BE473" s="59">
        <f t="shared" si="418"/>
        <v>0.42967592592592602</v>
      </c>
      <c r="BF473" s="59">
        <f t="shared" si="419"/>
        <v>0.4400925925925927</v>
      </c>
      <c r="BG473" s="59">
        <f t="shared" si="420"/>
        <v>0.4386226851851851</v>
      </c>
      <c r="BH473" s="59">
        <f t="shared" si="421"/>
        <v>0.43792824074074066</v>
      </c>
      <c r="BI473" s="31">
        <f t="shared" si="422"/>
        <v>2.8100000000000023</v>
      </c>
      <c r="BJ473" s="61">
        <f t="shared" si="423"/>
        <v>0.1124000000000001</v>
      </c>
      <c r="BK473" s="61">
        <f t="shared" si="424"/>
        <v>0.1124000000000001</v>
      </c>
      <c r="BL473" s="61">
        <f t="shared" si="425"/>
        <v>0.1124000000000001</v>
      </c>
      <c r="BM473" s="61">
        <f t="shared" si="426"/>
        <v>0.1124000000000001</v>
      </c>
      <c r="BN473" s="62">
        <f t="shared" si="427"/>
        <v>0</v>
      </c>
      <c r="BO473" s="62">
        <f t="shared" si="428"/>
        <v>6</v>
      </c>
      <c r="BP473" s="62">
        <f t="shared" si="429"/>
        <v>45</v>
      </c>
      <c r="BQ473" s="62">
        <f t="shared" si="430"/>
        <v>0</v>
      </c>
      <c r="BR473" s="62">
        <f t="shared" si="431"/>
        <v>6</v>
      </c>
      <c r="BS473" s="62">
        <f t="shared" si="432"/>
        <v>45</v>
      </c>
      <c r="BT473" s="62">
        <f t="shared" si="433"/>
        <v>0</v>
      </c>
      <c r="BU473" s="62">
        <f t="shared" si="434"/>
        <v>6</v>
      </c>
      <c r="BV473" s="62">
        <f t="shared" si="435"/>
        <v>45</v>
      </c>
      <c r="BW473" s="62">
        <f t="shared" si="436"/>
        <v>0</v>
      </c>
      <c r="BX473" s="62">
        <f t="shared" si="437"/>
        <v>6</v>
      </c>
      <c r="BY473" s="62">
        <f t="shared" si="438"/>
        <v>45</v>
      </c>
      <c r="BZ473" s="63">
        <f t="shared" si="439"/>
        <v>0.40472222222222232</v>
      </c>
      <c r="CA473" s="63">
        <f t="shared" si="440"/>
        <v>0.41027777777777791</v>
      </c>
      <c r="CB473" s="63">
        <f t="shared" si="441"/>
        <v>0.40059027777777789</v>
      </c>
      <c r="CC473" s="63">
        <f t="shared" si="442"/>
        <v>0.44642361111111117</v>
      </c>
      <c r="CD473" s="63">
        <f t="shared" si="443"/>
        <v>0.43436342592592603</v>
      </c>
      <c r="CE473" s="63">
        <f t="shared" si="444"/>
        <v>0.44478009259259271</v>
      </c>
      <c r="CF473" s="63">
        <f t="shared" si="445"/>
        <v>0.44331018518518511</v>
      </c>
      <c r="CG473" s="63">
        <f t="shared" si="446"/>
        <v>0.44261574074074067</v>
      </c>
      <c r="CH473" s="36"/>
      <c r="CI473" s="36"/>
      <c r="CJ473" s="36"/>
      <c r="CK473" s="36"/>
      <c r="CL473" s="60">
        <v>60</v>
      </c>
    </row>
    <row r="474" spans="1:90" ht="27" customHeight="1" x14ac:dyDescent="0.25">
      <c r="A474" s="37">
        <v>21</v>
      </c>
      <c r="C474" s="37" t="s">
        <v>25</v>
      </c>
      <c r="D474" s="37">
        <v>30</v>
      </c>
      <c r="E474" s="78"/>
      <c r="F474" s="83"/>
      <c r="G474" s="44">
        <v>135.55000000000001</v>
      </c>
      <c r="H474" s="44">
        <f t="shared" si="400"/>
        <v>134.36000000000001</v>
      </c>
      <c r="I474" s="83">
        <v>134.31</v>
      </c>
      <c r="J474" s="43">
        <f t="shared" si="453"/>
        <v>-4.71545926091375E-4</v>
      </c>
      <c r="K474" s="44">
        <f t="shared" si="454"/>
        <v>-6.3333333333332575E-2</v>
      </c>
      <c r="L474" s="76" t="s">
        <v>1557</v>
      </c>
      <c r="M474" s="122">
        <v>60</v>
      </c>
      <c r="N474" s="46">
        <f t="shared" si="406"/>
        <v>134.37333333333333</v>
      </c>
      <c r="O474" s="46">
        <v>-0.02</v>
      </c>
      <c r="P474" s="78">
        <v>134.38000000000002</v>
      </c>
      <c r="Q474" s="78">
        <f t="shared" si="455"/>
        <v>-1.19</v>
      </c>
      <c r="R474" s="78">
        <v>135.55000000000001</v>
      </c>
      <c r="S474" s="78">
        <f t="shared" si="455"/>
        <v>-1.19</v>
      </c>
      <c r="T474" s="78">
        <v>135.59</v>
      </c>
      <c r="U474" s="47" t="str">
        <f t="shared" si="447"/>
        <v/>
      </c>
      <c r="V474" s="47" t="str">
        <f t="shared" si="448"/>
        <v/>
      </c>
      <c r="W474" s="47"/>
      <c r="X474" s="47"/>
      <c r="Y474" s="47"/>
      <c r="Z474" s="47"/>
      <c r="AA474" s="47"/>
      <c r="AB474" s="47"/>
      <c r="AC474" s="47"/>
      <c r="AD474" s="47"/>
      <c r="AE474" s="51">
        <f t="shared" si="401"/>
        <v>21</v>
      </c>
      <c r="AF474" s="51" t="str">
        <f t="shared" si="402"/>
        <v/>
      </c>
      <c r="AG474" s="51" t="str">
        <f t="shared" si="403"/>
        <v>o</v>
      </c>
      <c r="AH474" s="51">
        <f t="shared" si="404"/>
        <v>30</v>
      </c>
      <c r="AI474" s="52">
        <f t="shared" si="405"/>
        <v>134.36000000000001</v>
      </c>
      <c r="AJ474" s="51" t="s">
        <v>25</v>
      </c>
      <c r="AK474" s="53"/>
      <c r="AL474" s="52"/>
      <c r="AM474" s="53">
        <f t="shared" si="407"/>
        <v>30</v>
      </c>
      <c r="AN474" s="53">
        <f>IF(AJ474&lt;&gt;"",IF(AJ474="o",VLOOKUP(AM474,OpenSect!$A$1:$D$11,2),IF(AJ474="u",VLOOKUP(AM474,UpHill!$A$1:$D$35,2),IF(AJ474="d",VLOOKUP(AM474,DownHill!$A$1:$D$29,2),IF(AJ474="f",VLOOKUP(AM474,FlatUnd!$A$2:$D$30,2),IF(AJ474="t",VLOOKUP(AM474,TimeAdd!$A$1:$D$176,2),IF(AJ474="l",VLOOKUP(AM474,SLimit!$A$1:$D$8,2),AN473)))))),AN473)</f>
        <v>30</v>
      </c>
      <c r="AO474" s="53">
        <f>IF(AJ474&lt;&gt;"",IF(AJ474="o",VLOOKUP(AM474,OpenSect!$A$1:$D$11,3),IF(AJ474="u",VLOOKUP(AM474,UpHill!$A$1:$D$35,3),IF(AJ474="d",VLOOKUP(AM474,DownHill!$A$3:$D$29,3),IF(AJ474="f",VLOOKUP(AM474,FlatUnd!$A$2:$D$30,3),IF(AJ474="t",VLOOKUP(AM474,TimeAdd!$A$1:$D$18,3),IF(AJ474="l",VLOOKUP(AM474,SLimit!$A$1:$D$8,3),AO473)))))),AO473)</f>
        <v>30</v>
      </c>
      <c r="AP474" s="53">
        <f>IF(AJ474&lt;&gt;"",IF(AJ474="o",VLOOKUP(AM474,OpenSect!$A$1:$D$11,4),IF(AJ474="u",VLOOKUP(AM474,UpHill!$A$1:$D$35,4),IF(AJ474="d",VLOOKUP(AM474,DownHill!$A$1:$D$29,4),IF(AJ474="f",VLOOKUP(AM474,FlatUnd!$A$2:$D$30,4),IF(AJ474="t",VLOOKUP(AM474,TimeAdd!$A$1:$D$18,4),IF(AJ474="l",VLOOKUP(AM474,SLimit!$A$1:$D$8,4),AP473)))))),AP473)</f>
        <v>30</v>
      </c>
      <c r="AQ474" s="53">
        <f t="shared" si="408"/>
        <v>60</v>
      </c>
      <c r="AR474" s="54" t="str">
        <f t="shared" si="409"/>
        <v xml:space="preserve">Yield.  Join Krogh street. </v>
      </c>
      <c r="AS474" s="55"/>
      <c r="AT474" s="55"/>
      <c r="AU474" s="56">
        <f>IF(GroupStTimes!$A$8=0,MIN(CB474,CD474,CF474),MIN(BZ474,CB474,CD474,CF474))</f>
        <v>0.40067129629629639</v>
      </c>
      <c r="AV474" s="56">
        <f>IF(GroupStTimes!$A$8=0,MAX(CC474,CE474,CG474),MAX(CA474,CC474,CE474,CG474))</f>
        <v>0.44650462962962967</v>
      </c>
      <c r="AW474" s="57" t="str">
        <f t="shared" si="410"/>
        <v/>
      </c>
      <c r="AX474" s="58" t="str">
        <f t="shared" si="411"/>
        <v/>
      </c>
      <c r="AY474" s="58" t="str">
        <f t="shared" si="412"/>
        <v/>
      </c>
      <c r="AZ474" s="31">
        <f t="shared" si="413"/>
        <v>131.5</v>
      </c>
      <c r="BA474" s="59">
        <f t="shared" si="414"/>
        <v>0.40003472222222231</v>
      </c>
      <c r="BB474" s="59">
        <f t="shared" si="415"/>
        <v>0.4055902777777779</v>
      </c>
      <c r="BC474" s="59">
        <f t="shared" si="416"/>
        <v>0.39590277777777788</v>
      </c>
      <c r="BD474" s="59">
        <f t="shared" si="417"/>
        <v>0.44173611111111116</v>
      </c>
      <c r="BE474" s="59">
        <f t="shared" si="418"/>
        <v>0.42967592592592602</v>
      </c>
      <c r="BF474" s="59">
        <f t="shared" si="419"/>
        <v>0.4400925925925927</v>
      </c>
      <c r="BG474" s="59">
        <f t="shared" si="420"/>
        <v>0.4386226851851851</v>
      </c>
      <c r="BH474" s="59">
        <f t="shared" si="421"/>
        <v>0.43792824074074066</v>
      </c>
      <c r="BI474" s="31">
        <f t="shared" si="422"/>
        <v>2.8600000000000136</v>
      </c>
      <c r="BJ474" s="61">
        <f t="shared" si="423"/>
        <v>0.11440000000000054</v>
      </c>
      <c r="BK474" s="61">
        <f t="shared" si="424"/>
        <v>0.11440000000000054</v>
      </c>
      <c r="BL474" s="61">
        <f t="shared" si="425"/>
        <v>0.11440000000000054</v>
      </c>
      <c r="BM474" s="61">
        <f t="shared" si="426"/>
        <v>0.11440000000000054</v>
      </c>
      <c r="BN474" s="62">
        <f t="shared" si="427"/>
        <v>0</v>
      </c>
      <c r="BO474" s="62">
        <f t="shared" si="428"/>
        <v>6</v>
      </c>
      <c r="BP474" s="62">
        <f t="shared" si="429"/>
        <v>52</v>
      </c>
      <c r="BQ474" s="62">
        <f t="shared" si="430"/>
        <v>0</v>
      </c>
      <c r="BR474" s="62">
        <f t="shared" si="431"/>
        <v>6</v>
      </c>
      <c r="BS474" s="62">
        <f t="shared" si="432"/>
        <v>52</v>
      </c>
      <c r="BT474" s="62">
        <f t="shared" si="433"/>
        <v>0</v>
      </c>
      <c r="BU474" s="62">
        <f t="shared" si="434"/>
        <v>6</v>
      </c>
      <c r="BV474" s="62">
        <f t="shared" si="435"/>
        <v>52</v>
      </c>
      <c r="BW474" s="62">
        <f t="shared" si="436"/>
        <v>0</v>
      </c>
      <c r="BX474" s="62">
        <f t="shared" si="437"/>
        <v>6</v>
      </c>
      <c r="BY474" s="62">
        <f t="shared" si="438"/>
        <v>52</v>
      </c>
      <c r="BZ474" s="63">
        <f t="shared" si="439"/>
        <v>0.40480324074074081</v>
      </c>
      <c r="CA474" s="63">
        <f t="shared" si="440"/>
        <v>0.4103587962962964</v>
      </c>
      <c r="CB474" s="63">
        <f t="shared" si="441"/>
        <v>0.40067129629629639</v>
      </c>
      <c r="CC474" s="63">
        <f t="shared" si="442"/>
        <v>0.44650462962962967</v>
      </c>
      <c r="CD474" s="63">
        <f t="shared" si="443"/>
        <v>0.43444444444444452</v>
      </c>
      <c r="CE474" s="63">
        <f t="shared" si="444"/>
        <v>0.44486111111111121</v>
      </c>
      <c r="CF474" s="63">
        <f t="shared" si="445"/>
        <v>0.44339120370370361</v>
      </c>
      <c r="CG474" s="63">
        <f t="shared" si="446"/>
        <v>0.44269675925925916</v>
      </c>
      <c r="CH474" s="36"/>
      <c r="CI474" s="36"/>
      <c r="CJ474" s="36"/>
      <c r="CK474" s="36"/>
      <c r="CL474" s="60">
        <v>60</v>
      </c>
    </row>
    <row r="475" spans="1:90" ht="26.25" customHeight="1" x14ac:dyDescent="0.25">
      <c r="A475" s="37"/>
      <c r="C475" s="37" t="s">
        <v>25</v>
      </c>
      <c r="D475" s="37">
        <v>30</v>
      </c>
      <c r="E475" s="78"/>
      <c r="F475" s="83"/>
      <c r="G475" s="44"/>
      <c r="H475" s="44">
        <f t="shared" si="400"/>
        <v>134.59</v>
      </c>
      <c r="I475" s="83">
        <v>134.54</v>
      </c>
      <c r="J475" s="43">
        <f t="shared" ref="J475:J477" si="456">IF(N475="","",IF((I475-$I$4)=0,0,((I475-$I$4)-(N475-$N$4))/(I475-$I$4)))</f>
        <v>-3.7163668797392133E-4</v>
      </c>
      <c r="K475" s="44">
        <f t="shared" ref="K475:K477" si="457">(I475-$I$4)-(N475-$N$4)</f>
        <v>-5.0000000000011369E-2</v>
      </c>
      <c r="L475" s="76" t="s">
        <v>927</v>
      </c>
      <c r="M475" s="122">
        <v>60</v>
      </c>
      <c r="N475" s="46">
        <f t="shared" si="406"/>
        <v>134.59</v>
      </c>
      <c r="O475" s="46">
        <v>-0.02</v>
      </c>
      <c r="P475" s="78">
        <v>134.61000000000001</v>
      </c>
      <c r="Q475" s="78"/>
      <c r="R475" s="78"/>
      <c r="S475" s="78"/>
      <c r="T475" s="78"/>
      <c r="U475" s="47" t="str">
        <f t="shared" si="447"/>
        <v/>
      </c>
      <c r="V475" s="47" t="str">
        <f t="shared" si="448"/>
        <v/>
      </c>
      <c r="W475" s="47"/>
      <c r="X475" s="47"/>
      <c r="Y475" s="47"/>
      <c r="Z475" s="47"/>
      <c r="AA475" s="47"/>
      <c r="AB475" s="47"/>
      <c r="AC475" s="47"/>
      <c r="AD475" s="47"/>
      <c r="AE475" s="51" t="str">
        <f t="shared" si="401"/>
        <v/>
      </c>
      <c r="AF475" s="51" t="str">
        <f t="shared" si="402"/>
        <v/>
      </c>
      <c r="AG475" s="51" t="str">
        <f t="shared" si="403"/>
        <v>o</v>
      </c>
      <c r="AH475" s="51">
        <f t="shared" si="404"/>
        <v>30</v>
      </c>
      <c r="AI475" s="52">
        <f t="shared" si="405"/>
        <v>134.59</v>
      </c>
      <c r="AJ475" s="51" t="s">
        <v>25</v>
      </c>
      <c r="AK475" s="53"/>
      <c r="AL475" s="52"/>
      <c r="AM475" s="53">
        <f t="shared" si="407"/>
        <v>30</v>
      </c>
      <c r="AN475" s="53">
        <f>IF(AJ475&lt;&gt;"",IF(AJ475="o",VLOOKUP(AM475,OpenSect!$A$1:$D$11,2),IF(AJ475="u",VLOOKUP(AM475,UpHill!$A$1:$D$35,2),IF(AJ475="d",VLOOKUP(AM475,DownHill!$A$1:$D$29,2),IF(AJ475="f",VLOOKUP(AM475,FlatUnd!$A$2:$D$30,2),IF(AJ475="t",VLOOKUP(AM475,TimeAdd!$A$1:$D$176,2),IF(AJ475="l",VLOOKUP(AM475,SLimit!$A$1:$D$8,2),AN474)))))),AN474)</f>
        <v>30</v>
      </c>
      <c r="AO475" s="53">
        <f>IF(AJ475&lt;&gt;"",IF(AJ475="o",VLOOKUP(AM475,OpenSect!$A$1:$D$11,3),IF(AJ475="u",VLOOKUP(AM475,UpHill!$A$1:$D$35,3),IF(AJ475="d",VLOOKUP(AM475,DownHill!$A$3:$D$29,3),IF(AJ475="f",VLOOKUP(AM475,FlatUnd!$A$2:$D$30,3),IF(AJ475="t",VLOOKUP(AM475,TimeAdd!$A$1:$D$18,3),IF(AJ475="l",VLOOKUP(AM475,SLimit!$A$1:$D$8,3),AO474)))))),AO474)</f>
        <v>30</v>
      </c>
      <c r="AP475" s="53">
        <f>IF(AJ475&lt;&gt;"",IF(AJ475="o",VLOOKUP(AM475,OpenSect!$A$1:$D$11,4),IF(AJ475="u",VLOOKUP(AM475,UpHill!$A$1:$D$35,4),IF(AJ475="d",VLOOKUP(AM475,DownHill!$A$1:$D$29,4),IF(AJ475="f",VLOOKUP(AM475,FlatUnd!$A$2:$D$30,4),IF(AJ475="t",VLOOKUP(AM475,TimeAdd!$A$1:$D$18,4),IF(AJ475="l",VLOOKUP(AM475,SLimit!$A$1:$D$8,4),AP474)))))),AP474)</f>
        <v>30</v>
      </c>
      <c r="AQ475" s="53">
        <f t="shared" si="408"/>
        <v>60</v>
      </c>
      <c r="AR475" s="54" t="str">
        <f t="shared" si="409"/>
        <v>Traffic light.  Carry straight on.</v>
      </c>
      <c r="AS475" s="55"/>
      <c r="AT475" s="55"/>
      <c r="AU475" s="56">
        <f>IF(GroupStTimes!$A$8=0,MIN(CB475,CD475,CF475),MIN(BZ475,CB475,CD475,CF475))</f>
        <v>0.40099537037037047</v>
      </c>
      <c r="AV475" s="56">
        <f>IF(GroupStTimes!$A$8=0,MAX(CC475,CE475,CG475),MAX(CA475,CC475,CE475,CG475))</f>
        <v>0.44682870370370376</v>
      </c>
      <c r="AW475" s="57" t="str">
        <f t="shared" si="410"/>
        <v/>
      </c>
      <c r="AX475" s="58" t="str">
        <f t="shared" si="411"/>
        <v/>
      </c>
      <c r="AY475" s="58" t="str">
        <f t="shared" si="412"/>
        <v/>
      </c>
      <c r="AZ475" s="31">
        <f t="shared" si="413"/>
        <v>134.36000000000001</v>
      </c>
      <c r="BA475" s="59">
        <f t="shared" si="414"/>
        <v>0.40480324074074081</v>
      </c>
      <c r="BB475" s="59">
        <f t="shared" si="415"/>
        <v>0.4103587962962964</v>
      </c>
      <c r="BC475" s="59">
        <f t="shared" si="416"/>
        <v>0.40067129629629639</v>
      </c>
      <c r="BD475" s="59">
        <f t="shared" si="417"/>
        <v>0.44650462962962967</v>
      </c>
      <c r="BE475" s="59">
        <f t="shared" si="418"/>
        <v>0.43444444444444452</v>
      </c>
      <c r="BF475" s="59">
        <f t="shared" si="419"/>
        <v>0.44486111111111121</v>
      </c>
      <c r="BG475" s="59">
        <f t="shared" si="420"/>
        <v>0.44339120370370361</v>
      </c>
      <c r="BH475" s="59">
        <f t="shared" si="421"/>
        <v>0.44269675925925916</v>
      </c>
      <c r="BI475" s="31">
        <f t="shared" si="422"/>
        <v>0.22999999999998977</v>
      </c>
      <c r="BJ475" s="61">
        <f t="shared" si="423"/>
        <v>7.6666666666663254E-3</v>
      </c>
      <c r="BK475" s="61">
        <f t="shared" si="424"/>
        <v>7.6666666666663254E-3</v>
      </c>
      <c r="BL475" s="61">
        <f t="shared" si="425"/>
        <v>7.6666666666663254E-3</v>
      </c>
      <c r="BM475" s="61">
        <f t="shared" si="426"/>
        <v>7.6666666666663254E-3</v>
      </c>
      <c r="BN475" s="62">
        <f t="shared" si="427"/>
        <v>0</v>
      </c>
      <c r="BO475" s="62">
        <f t="shared" si="428"/>
        <v>0</v>
      </c>
      <c r="BP475" s="62">
        <f t="shared" si="429"/>
        <v>28</v>
      </c>
      <c r="BQ475" s="62">
        <f t="shared" si="430"/>
        <v>0</v>
      </c>
      <c r="BR475" s="62">
        <f t="shared" si="431"/>
        <v>0</v>
      </c>
      <c r="BS475" s="62">
        <f t="shared" si="432"/>
        <v>28</v>
      </c>
      <c r="BT475" s="62">
        <f t="shared" si="433"/>
        <v>0</v>
      </c>
      <c r="BU475" s="62">
        <f t="shared" si="434"/>
        <v>0</v>
      </c>
      <c r="BV475" s="62">
        <f t="shared" si="435"/>
        <v>28</v>
      </c>
      <c r="BW475" s="62">
        <f t="shared" si="436"/>
        <v>0</v>
      </c>
      <c r="BX475" s="62">
        <f t="shared" si="437"/>
        <v>0</v>
      </c>
      <c r="BY475" s="62">
        <f t="shared" si="438"/>
        <v>28</v>
      </c>
      <c r="BZ475" s="63">
        <f t="shared" si="439"/>
        <v>0.4051273148148149</v>
      </c>
      <c r="CA475" s="63">
        <f t="shared" si="440"/>
        <v>0.41068287037037049</v>
      </c>
      <c r="CB475" s="63">
        <f t="shared" si="441"/>
        <v>0.40099537037037047</v>
      </c>
      <c r="CC475" s="63">
        <f t="shared" si="442"/>
        <v>0.44682870370370376</v>
      </c>
      <c r="CD475" s="63">
        <f t="shared" si="443"/>
        <v>0.43476851851851861</v>
      </c>
      <c r="CE475" s="63">
        <f t="shared" si="444"/>
        <v>0.44518518518518529</v>
      </c>
      <c r="CF475" s="63">
        <f t="shared" si="445"/>
        <v>0.44371527777777769</v>
      </c>
      <c r="CG475" s="63">
        <f t="shared" si="446"/>
        <v>0.44302083333333325</v>
      </c>
      <c r="CH475" s="36"/>
      <c r="CI475" s="36"/>
      <c r="CJ475" s="36"/>
      <c r="CK475" s="36"/>
      <c r="CL475" s="60">
        <v>60</v>
      </c>
    </row>
    <row r="476" spans="1:90" ht="26.25" customHeight="1" x14ac:dyDescent="0.25">
      <c r="A476" s="37"/>
      <c r="C476" s="37" t="s">
        <v>25</v>
      </c>
      <c r="D476" s="37">
        <v>30</v>
      </c>
      <c r="E476" s="78"/>
      <c r="F476" s="83"/>
      <c r="G476" s="44"/>
      <c r="H476" s="44">
        <f t="shared" si="400"/>
        <v>135.62</v>
      </c>
      <c r="I476" s="83">
        <v>135.57</v>
      </c>
      <c r="J476" s="43">
        <f t="shared" ref="J476" si="458">IF(N476="","",IF((I476-$I$4)=0,0,((I476-$I$4)-(N476-$N$4))/(I476-$I$4)))</f>
        <v>-3.6881315925339639E-4</v>
      </c>
      <c r="K476" s="44">
        <f t="shared" ref="K476" si="459">(I476-$I$4)-(N476-$N$4)</f>
        <v>-4.9999999999982947E-2</v>
      </c>
      <c r="L476" s="76" t="s">
        <v>1558</v>
      </c>
      <c r="M476" s="122">
        <v>60</v>
      </c>
      <c r="N476" s="46">
        <f t="shared" si="406"/>
        <v>135.61999999999998</v>
      </c>
      <c r="O476" s="46">
        <v>-0.02</v>
      </c>
      <c r="P476" s="78">
        <v>135.63999999999999</v>
      </c>
      <c r="Q476" s="78"/>
      <c r="R476" s="78"/>
      <c r="S476" s="78"/>
      <c r="T476" s="78"/>
      <c r="U476" s="47" t="str">
        <f t="shared" si="447"/>
        <v/>
      </c>
      <c r="V476" s="47" t="str">
        <f t="shared" si="448"/>
        <v/>
      </c>
      <c r="W476" s="47"/>
      <c r="X476" s="47"/>
      <c r="Y476" s="47"/>
      <c r="Z476" s="47"/>
      <c r="AA476" s="47"/>
      <c r="AB476" s="47"/>
      <c r="AC476" s="47"/>
      <c r="AD476" s="47"/>
      <c r="AE476" s="51" t="str">
        <f t="shared" si="401"/>
        <v/>
      </c>
      <c r="AF476" s="51" t="str">
        <f t="shared" si="402"/>
        <v/>
      </c>
      <c r="AG476" s="51" t="str">
        <f t="shared" si="403"/>
        <v>o</v>
      </c>
      <c r="AH476" s="51">
        <f t="shared" si="404"/>
        <v>30</v>
      </c>
      <c r="AI476" s="52">
        <f t="shared" si="405"/>
        <v>135.62</v>
      </c>
      <c r="AJ476" s="51"/>
      <c r="AK476" s="53"/>
      <c r="AL476" s="52"/>
      <c r="AM476" s="53">
        <f t="shared" si="407"/>
        <v>30</v>
      </c>
      <c r="AN476" s="53">
        <f>IF(AJ476&lt;&gt;"",IF(AJ476="o",VLOOKUP(AM476,OpenSect!$A$1:$D$11,2),IF(AJ476="u",VLOOKUP(AM476,UpHill!$A$1:$D$35,2),IF(AJ476="d",VLOOKUP(AM476,DownHill!$A$1:$D$29,2),IF(AJ476="f",VLOOKUP(AM476,FlatUnd!$A$2:$D$30,2),IF(AJ476="t",VLOOKUP(AM476,TimeAdd!$A$1:$D$176,2),IF(AJ476="l",VLOOKUP(AM476,SLimit!$A$1:$D$8,2),AN475)))))),AN475)</f>
        <v>30</v>
      </c>
      <c r="AO476" s="53">
        <f>IF(AJ476&lt;&gt;"",IF(AJ476="o",VLOOKUP(AM476,OpenSect!$A$1:$D$11,3),IF(AJ476="u",VLOOKUP(AM476,UpHill!$A$1:$D$35,3),IF(AJ476="d",VLOOKUP(AM476,DownHill!$A$3:$D$29,3),IF(AJ476="f",VLOOKUP(AM476,FlatUnd!$A$2:$D$30,3),IF(AJ476="t",VLOOKUP(AM476,TimeAdd!$A$1:$D$18,3),IF(AJ476="l",VLOOKUP(AM476,SLimit!$A$1:$D$8,3),AO475)))))),AO475)</f>
        <v>30</v>
      </c>
      <c r="AP476" s="53">
        <f>IF(AJ476&lt;&gt;"",IF(AJ476="o",VLOOKUP(AM476,OpenSect!$A$1:$D$11,4),IF(AJ476="u",VLOOKUP(AM476,UpHill!$A$1:$D$35,4),IF(AJ476="d",VLOOKUP(AM476,DownHill!$A$1:$D$29,4),IF(AJ476="f",VLOOKUP(AM476,FlatUnd!$A$2:$D$30,4),IF(AJ476="t",VLOOKUP(AM476,TimeAdd!$A$1:$D$18,4),IF(AJ476="l",VLOOKUP(AM476,SLimit!$A$1:$D$8,4),AP475)))))),AP475)</f>
        <v>30</v>
      </c>
      <c r="AQ476" s="53">
        <f t="shared" si="408"/>
        <v>60</v>
      </c>
      <c r="AR476" s="54" t="str">
        <f t="shared" si="409"/>
        <v>Yield.  Pedestrian Crossing.</v>
      </c>
      <c r="AS476" s="55"/>
      <c r="AT476" s="55"/>
      <c r="AU476" s="56">
        <f>IF(GroupStTimes!$A$8=0,MIN(CB476,CD476,CF476),MIN(BZ476,CB476,CD476,CF476))</f>
        <v>0.40241898148148159</v>
      </c>
      <c r="AV476" s="56">
        <f>IF(GroupStTimes!$A$8=0,MAX(CC476,CE476,CG476),MAX(CA476,CC476,CE476,CG476))</f>
        <v>0.44825231481481487</v>
      </c>
      <c r="AW476" s="57" t="str">
        <f t="shared" si="410"/>
        <v/>
      </c>
      <c r="AX476" s="58" t="str">
        <f t="shared" si="411"/>
        <v/>
      </c>
      <c r="AY476" s="58" t="str">
        <f t="shared" si="412"/>
        <v/>
      </c>
      <c r="AZ476" s="31">
        <f t="shared" si="413"/>
        <v>134.36000000000001</v>
      </c>
      <c r="BA476" s="59">
        <f t="shared" si="414"/>
        <v>0.40480324074074081</v>
      </c>
      <c r="BB476" s="59">
        <f t="shared" si="415"/>
        <v>0.4103587962962964</v>
      </c>
      <c r="BC476" s="59">
        <f t="shared" si="416"/>
        <v>0.40067129629629639</v>
      </c>
      <c r="BD476" s="59">
        <f t="shared" si="417"/>
        <v>0.44650462962962967</v>
      </c>
      <c r="BE476" s="59">
        <f t="shared" si="418"/>
        <v>0.43444444444444452</v>
      </c>
      <c r="BF476" s="59">
        <f t="shared" si="419"/>
        <v>0.44486111111111121</v>
      </c>
      <c r="BG476" s="59">
        <f t="shared" si="420"/>
        <v>0.44339120370370361</v>
      </c>
      <c r="BH476" s="59">
        <f t="shared" si="421"/>
        <v>0.44269675925925916</v>
      </c>
      <c r="BI476" s="31">
        <f t="shared" si="422"/>
        <v>1.2599999999999909</v>
      </c>
      <c r="BJ476" s="61">
        <f t="shared" si="423"/>
        <v>4.1999999999999697E-2</v>
      </c>
      <c r="BK476" s="61">
        <f t="shared" si="424"/>
        <v>4.1999999999999697E-2</v>
      </c>
      <c r="BL476" s="61">
        <f t="shared" si="425"/>
        <v>4.1999999999999697E-2</v>
      </c>
      <c r="BM476" s="61">
        <f t="shared" si="426"/>
        <v>4.1999999999999697E-2</v>
      </c>
      <c r="BN476" s="62">
        <f t="shared" si="427"/>
        <v>0</v>
      </c>
      <c r="BO476" s="62">
        <f t="shared" si="428"/>
        <v>2</v>
      </c>
      <c r="BP476" s="62">
        <f t="shared" si="429"/>
        <v>31</v>
      </c>
      <c r="BQ476" s="62">
        <f t="shared" si="430"/>
        <v>0</v>
      </c>
      <c r="BR476" s="62">
        <f t="shared" si="431"/>
        <v>2</v>
      </c>
      <c r="BS476" s="62">
        <f t="shared" si="432"/>
        <v>31</v>
      </c>
      <c r="BT476" s="62">
        <f t="shared" si="433"/>
        <v>0</v>
      </c>
      <c r="BU476" s="62">
        <f t="shared" si="434"/>
        <v>2</v>
      </c>
      <c r="BV476" s="62">
        <f t="shared" si="435"/>
        <v>31</v>
      </c>
      <c r="BW476" s="62">
        <f t="shared" si="436"/>
        <v>0</v>
      </c>
      <c r="BX476" s="62">
        <f t="shared" si="437"/>
        <v>2</v>
      </c>
      <c r="BY476" s="62">
        <f t="shared" si="438"/>
        <v>31</v>
      </c>
      <c r="BZ476" s="63">
        <f t="shared" si="439"/>
        <v>0.40655092592592601</v>
      </c>
      <c r="CA476" s="63">
        <f t="shared" si="440"/>
        <v>0.4121064814814816</v>
      </c>
      <c r="CB476" s="63">
        <f t="shared" si="441"/>
        <v>0.40241898148148159</v>
      </c>
      <c r="CC476" s="63">
        <f t="shared" si="442"/>
        <v>0.44825231481481487</v>
      </c>
      <c r="CD476" s="63">
        <f t="shared" si="443"/>
        <v>0.43619212962962972</v>
      </c>
      <c r="CE476" s="63">
        <f t="shared" si="444"/>
        <v>0.44660879629629641</v>
      </c>
      <c r="CF476" s="63">
        <f t="shared" si="445"/>
        <v>0.44513888888888881</v>
      </c>
      <c r="CG476" s="63">
        <f t="shared" si="446"/>
        <v>0.44444444444444436</v>
      </c>
      <c r="CH476" s="36"/>
      <c r="CI476" s="36"/>
      <c r="CJ476" s="36"/>
      <c r="CK476" s="36"/>
      <c r="CL476" s="60">
        <v>60</v>
      </c>
    </row>
    <row r="477" spans="1:90" ht="40.5" x14ac:dyDescent="0.25">
      <c r="A477" s="37">
        <v>21</v>
      </c>
      <c r="C477" s="37" t="s">
        <v>25</v>
      </c>
      <c r="D477" s="37">
        <v>30</v>
      </c>
      <c r="E477" s="78"/>
      <c r="F477" s="83"/>
      <c r="G477" s="44">
        <v>136.82</v>
      </c>
      <c r="H477" s="44">
        <f t="shared" si="400"/>
        <v>135.63</v>
      </c>
      <c r="I477" s="83">
        <v>135.58000000000001</v>
      </c>
      <c r="J477" s="43">
        <f t="shared" si="456"/>
        <v>-4.4254314795673291E-4</v>
      </c>
      <c r="K477" s="44">
        <f t="shared" si="457"/>
        <v>-5.9999999999973852E-2</v>
      </c>
      <c r="L477" s="76" t="s">
        <v>1153</v>
      </c>
      <c r="M477" s="122">
        <v>60</v>
      </c>
      <c r="N477" s="46">
        <f t="shared" si="406"/>
        <v>135.63999999999999</v>
      </c>
      <c r="O477" s="46">
        <v>-0.02</v>
      </c>
      <c r="P477" s="78">
        <v>135.65</v>
      </c>
      <c r="Q477" s="78">
        <f t="shared" ref="Q477:S478" si="460">-1.17-0.02</f>
        <v>-1.19</v>
      </c>
      <c r="R477" s="78">
        <v>136.82</v>
      </c>
      <c r="S477" s="78">
        <f t="shared" si="460"/>
        <v>-1.19</v>
      </c>
      <c r="T477" s="78">
        <v>136.85</v>
      </c>
      <c r="U477" s="47" t="str">
        <f t="shared" si="447"/>
        <v/>
      </c>
      <c r="V477" s="47" t="str">
        <f t="shared" si="448"/>
        <v/>
      </c>
      <c r="W477" s="47"/>
      <c r="X477" s="47"/>
      <c r="Y477" s="47"/>
      <c r="Z477" s="47"/>
      <c r="AA477" s="47"/>
      <c r="AB477" s="47"/>
      <c r="AC477" s="47"/>
      <c r="AD477" s="47"/>
      <c r="AE477" s="51">
        <f t="shared" si="401"/>
        <v>21</v>
      </c>
      <c r="AF477" s="51" t="str">
        <f t="shared" si="402"/>
        <v/>
      </c>
      <c r="AG477" s="51" t="str">
        <f t="shared" si="403"/>
        <v>o</v>
      </c>
      <c r="AH477" s="51">
        <f t="shared" si="404"/>
        <v>30</v>
      </c>
      <c r="AI477" s="52">
        <f t="shared" si="405"/>
        <v>135.63</v>
      </c>
      <c r="AJ477" s="51" t="s">
        <v>25</v>
      </c>
      <c r="AK477" s="53"/>
      <c r="AL477" s="52"/>
      <c r="AM477" s="53">
        <f t="shared" si="407"/>
        <v>30</v>
      </c>
      <c r="AN477" s="53">
        <f>IF(AJ477&lt;&gt;"",IF(AJ477="o",VLOOKUP(AM477,OpenSect!$A$1:$D$11,2),IF(AJ477="u",VLOOKUP(AM477,UpHill!$A$1:$D$35,2),IF(AJ477="d",VLOOKUP(AM477,DownHill!$A$1:$D$29,2),IF(AJ477="f",VLOOKUP(AM477,FlatUnd!$A$2:$D$30,2),IF(AJ477="t",VLOOKUP(AM477,TimeAdd!$A$1:$D$176,2),IF(AJ477="l",VLOOKUP(AM477,SLimit!$A$1:$D$8,2),AN476)))))),AN476)</f>
        <v>30</v>
      </c>
      <c r="AO477" s="53">
        <f>IF(AJ477&lt;&gt;"",IF(AJ477="o",VLOOKUP(AM477,OpenSect!$A$1:$D$11,3),IF(AJ477="u",VLOOKUP(AM477,UpHill!$A$1:$D$35,3),IF(AJ477="d",VLOOKUP(AM477,DownHill!$A$3:$D$29,3),IF(AJ477="f",VLOOKUP(AM477,FlatUnd!$A$2:$D$30,3),IF(AJ477="t",VLOOKUP(AM477,TimeAdd!$A$1:$D$18,3),IF(AJ477="l",VLOOKUP(AM477,SLimit!$A$1:$D$8,3),AO476)))))),AO476)</f>
        <v>30</v>
      </c>
      <c r="AP477" s="53">
        <f>IF(AJ477&lt;&gt;"",IF(AJ477="o",VLOOKUP(AM477,OpenSect!$A$1:$D$11,4),IF(AJ477="u",VLOOKUP(AM477,UpHill!$A$1:$D$35,4),IF(AJ477="d",VLOOKUP(AM477,DownHill!$A$1:$D$29,4),IF(AJ477="f",VLOOKUP(AM477,FlatUnd!$A$2:$D$30,4),IF(AJ477="t",VLOOKUP(AM477,TimeAdd!$A$1:$D$18,4),IF(AJ477="l",VLOOKUP(AM477,SLimit!$A$1:$D$8,4),AP476)))))),AP476)</f>
        <v>30</v>
      </c>
      <c r="AQ477" s="53">
        <f t="shared" si="408"/>
        <v>60</v>
      </c>
      <c r="AR477" s="54" t="str">
        <f t="shared" si="409"/>
        <v>Yield.  Traffic circle.  Exit traffic circle at 2nd exit.</v>
      </c>
      <c r="AS477" s="55"/>
      <c r="AT477" s="55"/>
      <c r="AU477" s="56">
        <f>IF(GroupStTimes!$A$8=0,MIN(CB477,CD477,CF477),MIN(BZ477,CB477,CD477,CF477))</f>
        <v>0.40243055555555562</v>
      </c>
      <c r="AV477" s="56">
        <f>IF(GroupStTimes!$A$8=0,MAX(CC477,CE477,CG477),MAX(CA477,CC477,CE477,CG477))</f>
        <v>0.44826388888888891</v>
      </c>
      <c r="AW477" s="57" t="str">
        <f t="shared" si="410"/>
        <v/>
      </c>
      <c r="AX477" s="58" t="str">
        <f t="shared" si="411"/>
        <v/>
      </c>
      <c r="AY477" s="58" t="str">
        <f t="shared" si="412"/>
        <v/>
      </c>
      <c r="AZ477" s="31">
        <f t="shared" si="413"/>
        <v>134.36000000000001</v>
      </c>
      <c r="BA477" s="59">
        <f t="shared" si="414"/>
        <v>0.40480324074074081</v>
      </c>
      <c r="BB477" s="59">
        <f t="shared" si="415"/>
        <v>0.4103587962962964</v>
      </c>
      <c r="BC477" s="59">
        <f t="shared" si="416"/>
        <v>0.40067129629629639</v>
      </c>
      <c r="BD477" s="59">
        <f t="shared" si="417"/>
        <v>0.44650462962962967</v>
      </c>
      <c r="BE477" s="59">
        <f t="shared" si="418"/>
        <v>0.43444444444444452</v>
      </c>
      <c r="BF477" s="59">
        <f t="shared" si="419"/>
        <v>0.44486111111111121</v>
      </c>
      <c r="BG477" s="59">
        <f t="shared" si="420"/>
        <v>0.44339120370370361</v>
      </c>
      <c r="BH477" s="59">
        <f t="shared" si="421"/>
        <v>0.44269675925925916</v>
      </c>
      <c r="BI477" s="31">
        <f t="shared" si="422"/>
        <v>1.2699999999999818</v>
      </c>
      <c r="BJ477" s="61">
        <f t="shared" si="423"/>
        <v>4.233333333333273E-2</v>
      </c>
      <c r="BK477" s="61">
        <f t="shared" si="424"/>
        <v>4.233333333333273E-2</v>
      </c>
      <c r="BL477" s="61">
        <f t="shared" si="425"/>
        <v>4.233333333333273E-2</v>
      </c>
      <c r="BM477" s="61">
        <f t="shared" si="426"/>
        <v>4.233333333333273E-2</v>
      </c>
      <c r="BN477" s="62">
        <f t="shared" si="427"/>
        <v>0</v>
      </c>
      <c r="BO477" s="62">
        <f t="shared" si="428"/>
        <v>2</v>
      </c>
      <c r="BP477" s="62">
        <f t="shared" si="429"/>
        <v>32</v>
      </c>
      <c r="BQ477" s="62">
        <f t="shared" si="430"/>
        <v>0</v>
      </c>
      <c r="BR477" s="62">
        <f t="shared" si="431"/>
        <v>2</v>
      </c>
      <c r="BS477" s="62">
        <f t="shared" si="432"/>
        <v>32</v>
      </c>
      <c r="BT477" s="62">
        <f t="shared" si="433"/>
        <v>0</v>
      </c>
      <c r="BU477" s="62">
        <f t="shared" si="434"/>
        <v>2</v>
      </c>
      <c r="BV477" s="62">
        <f t="shared" si="435"/>
        <v>32</v>
      </c>
      <c r="BW477" s="62">
        <f t="shared" si="436"/>
        <v>0</v>
      </c>
      <c r="BX477" s="62">
        <f t="shared" si="437"/>
        <v>2</v>
      </c>
      <c r="BY477" s="62">
        <f t="shared" si="438"/>
        <v>32</v>
      </c>
      <c r="BZ477" s="63">
        <f t="shared" si="439"/>
        <v>0.40656250000000005</v>
      </c>
      <c r="CA477" s="63">
        <f t="shared" si="440"/>
        <v>0.41211805555555564</v>
      </c>
      <c r="CB477" s="63">
        <f t="shared" si="441"/>
        <v>0.40243055555555562</v>
      </c>
      <c r="CC477" s="63">
        <f t="shared" si="442"/>
        <v>0.44826388888888891</v>
      </c>
      <c r="CD477" s="63">
        <f t="shared" si="443"/>
        <v>0.43620370370370376</v>
      </c>
      <c r="CE477" s="63">
        <f t="shared" si="444"/>
        <v>0.44662037037037045</v>
      </c>
      <c r="CF477" s="63">
        <f t="shared" si="445"/>
        <v>0.44515046296296285</v>
      </c>
      <c r="CG477" s="63">
        <f t="shared" si="446"/>
        <v>0.4444560185185184</v>
      </c>
      <c r="CH477" s="36"/>
      <c r="CI477" s="36"/>
      <c r="CJ477" s="36"/>
      <c r="CK477" s="36"/>
      <c r="CL477" s="60">
        <v>60</v>
      </c>
    </row>
    <row r="478" spans="1:90" ht="28.5" customHeight="1" x14ac:dyDescent="0.25">
      <c r="A478" s="37">
        <v>21</v>
      </c>
      <c r="C478" s="37" t="s">
        <v>25</v>
      </c>
      <c r="D478" s="37">
        <v>30</v>
      </c>
      <c r="E478" s="78"/>
      <c r="F478" s="83"/>
      <c r="G478" s="44">
        <v>136.87</v>
      </c>
      <c r="H478" s="44">
        <f t="shared" si="400"/>
        <v>135.68</v>
      </c>
      <c r="I478" s="83">
        <v>135.63</v>
      </c>
      <c r="J478" s="43">
        <f t="shared" si="453"/>
        <v>-4.6695667133643738E-4</v>
      </c>
      <c r="K478" s="44">
        <f t="shared" si="454"/>
        <v>-6.3333333333360997E-2</v>
      </c>
      <c r="L478" s="76" t="s">
        <v>1154</v>
      </c>
      <c r="M478" s="122">
        <v>60</v>
      </c>
      <c r="N478" s="46">
        <f t="shared" si="406"/>
        <v>135.69333333333336</v>
      </c>
      <c r="O478" s="46">
        <v>-0.02</v>
      </c>
      <c r="P478" s="78">
        <v>135.70000000000002</v>
      </c>
      <c r="Q478" s="78">
        <f t="shared" si="460"/>
        <v>-1.19</v>
      </c>
      <c r="R478" s="78">
        <v>136.87</v>
      </c>
      <c r="S478" s="78">
        <f t="shared" si="460"/>
        <v>-1.19</v>
      </c>
      <c r="T478" s="77">
        <v>136.91</v>
      </c>
      <c r="U478" s="47" t="str">
        <f t="shared" si="447"/>
        <v/>
      </c>
      <c r="V478" s="47" t="str">
        <f t="shared" si="448"/>
        <v/>
      </c>
      <c r="W478" s="47"/>
      <c r="X478" s="47"/>
      <c r="Y478" s="47"/>
      <c r="Z478" s="47"/>
      <c r="AA478" s="47"/>
      <c r="AB478" s="47"/>
      <c r="AC478" s="47"/>
      <c r="AD478" s="47"/>
      <c r="AE478" s="51">
        <f t="shared" si="401"/>
        <v>21</v>
      </c>
      <c r="AF478" s="51" t="str">
        <f t="shared" si="402"/>
        <v/>
      </c>
      <c r="AG478" s="51" t="str">
        <f t="shared" si="403"/>
        <v>o</v>
      </c>
      <c r="AH478" s="51">
        <f t="shared" si="404"/>
        <v>30</v>
      </c>
      <c r="AI478" s="52">
        <f t="shared" si="405"/>
        <v>135.68</v>
      </c>
      <c r="AJ478" s="51"/>
      <c r="AK478" s="53"/>
      <c r="AL478" s="52"/>
      <c r="AM478" s="53">
        <f t="shared" si="407"/>
        <v>30</v>
      </c>
      <c r="AN478" s="53">
        <f>IF(AJ478&lt;&gt;"",IF(AJ478="o",VLOOKUP(AM478,OpenSect!$A$1:$D$11,2),IF(AJ478="u",VLOOKUP(AM478,UpHill!$A$1:$D$35,2),IF(AJ478="d",VLOOKUP(AM478,DownHill!$A$1:$D$29,2),IF(AJ478="f",VLOOKUP(AM478,FlatUnd!$A$2:$D$30,2),IF(AJ478="t",VLOOKUP(AM478,TimeAdd!$A$1:$D$176,2),IF(AJ478="l",VLOOKUP(AM478,SLimit!$A$1:$D$8,2),AN477)))))),AN477)</f>
        <v>30</v>
      </c>
      <c r="AO478" s="53">
        <f>IF(AJ478&lt;&gt;"",IF(AJ478="o",VLOOKUP(AM478,OpenSect!$A$1:$D$11,3),IF(AJ478="u",VLOOKUP(AM478,UpHill!$A$1:$D$35,3),IF(AJ478="d",VLOOKUP(AM478,DownHill!$A$3:$D$29,3),IF(AJ478="f",VLOOKUP(AM478,FlatUnd!$A$2:$D$30,3),IF(AJ478="t",VLOOKUP(AM478,TimeAdd!$A$1:$D$18,3),IF(AJ478="l",VLOOKUP(AM478,SLimit!$A$1:$D$8,3),AO477)))))),AO477)</f>
        <v>30</v>
      </c>
      <c r="AP478" s="53">
        <f>IF(AJ478&lt;&gt;"",IF(AJ478="o",VLOOKUP(AM478,OpenSect!$A$1:$D$11,4),IF(AJ478="u",VLOOKUP(AM478,UpHill!$A$1:$D$35,4),IF(AJ478="d",VLOOKUP(AM478,DownHill!$A$1:$D$29,4),IF(AJ478="f",VLOOKUP(AM478,FlatUnd!$A$2:$D$30,4),IF(AJ478="t",VLOOKUP(AM478,TimeAdd!$A$1:$D$18,4),IF(AJ478="l",VLOOKUP(AM478,SLimit!$A$1:$D$8,4),AP477)))))),AP477)</f>
        <v>30</v>
      </c>
      <c r="AQ478" s="53">
        <f t="shared" si="408"/>
        <v>60</v>
      </c>
      <c r="AR478" s="54" t="str">
        <f t="shared" si="409"/>
        <v>2nd exit.</v>
      </c>
      <c r="AS478" s="55"/>
      <c r="AT478" s="55"/>
      <c r="AU478" s="56">
        <f>IF(GroupStTimes!$A$8=0,MIN(CB478,CD478,CF478),MIN(BZ478,CB478,CD478,CF478))</f>
        <v>0.40250000000000008</v>
      </c>
      <c r="AV478" s="56">
        <f>IF(GroupStTimes!$A$8=0,MAX(CC478,CE478,CG478),MAX(CA478,CC478,CE478,CG478))</f>
        <v>0.44833333333333336</v>
      </c>
      <c r="AW478" s="57" t="str">
        <f t="shared" si="410"/>
        <v/>
      </c>
      <c r="AX478" s="58" t="str">
        <f t="shared" si="411"/>
        <v/>
      </c>
      <c r="AY478" s="58" t="str">
        <f t="shared" si="412"/>
        <v/>
      </c>
      <c r="AZ478" s="31">
        <f t="shared" si="413"/>
        <v>134.36000000000001</v>
      </c>
      <c r="BA478" s="59">
        <f t="shared" si="414"/>
        <v>0.40480324074074081</v>
      </c>
      <c r="BB478" s="59">
        <f t="shared" si="415"/>
        <v>0.4103587962962964</v>
      </c>
      <c r="BC478" s="59">
        <f t="shared" si="416"/>
        <v>0.40067129629629639</v>
      </c>
      <c r="BD478" s="59">
        <f t="shared" si="417"/>
        <v>0.44650462962962967</v>
      </c>
      <c r="BE478" s="59">
        <f t="shared" si="418"/>
        <v>0.43444444444444452</v>
      </c>
      <c r="BF478" s="59">
        <f t="shared" si="419"/>
        <v>0.44486111111111121</v>
      </c>
      <c r="BG478" s="59">
        <f t="shared" si="420"/>
        <v>0.44339120370370361</v>
      </c>
      <c r="BH478" s="59">
        <f t="shared" si="421"/>
        <v>0.44269675925925916</v>
      </c>
      <c r="BI478" s="31">
        <f t="shared" si="422"/>
        <v>1.3199999999999932</v>
      </c>
      <c r="BJ478" s="61">
        <f t="shared" si="423"/>
        <v>4.3999999999999775E-2</v>
      </c>
      <c r="BK478" s="61">
        <f t="shared" si="424"/>
        <v>4.3999999999999775E-2</v>
      </c>
      <c r="BL478" s="61">
        <f t="shared" si="425"/>
        <v>4.3999999999999775E-2</v>
      </c>
      <c r="BM478" s="61">
        <f t="shared" si="426"/>
        <v>4.3999999999999775E-2</v>
      </c>
      <c r="BN478" s="62">
        <f t="shared" si="427"/>
        <v>0</v>
      </c>
      <c r="BO478" s="62">
        <f t="shared" si="428"/>
        <v>2</v>
      </c>
      <c r="BP478" s="62">
        <f t="shared" si="429"/>
        <v>38</v>
      </c>
      <c r="BQ478" s="62">
        <f t="shared" si="430"/>
        <v>0</v>
      </c>
      <c r="BR478" s="62">
        <f t="shared" si="431"/>
        <v>2</v>
      </c>
      <c r="BS478" s="62">
        <f t="shared" si="432"/>
        <v>38</v>
      </c>
      <c r="BT478" s="62">
        <f t="shared" si="433"/>
        <v>0</v>
      </c>
      <c r="BU478" s="62">
        <f t="shared" si="434"/>
        <v>2</v>
      </c>
      <c r="BV478" s="62">
        <f t="shared" si="435"/>
        <v>38</v>
      </c>
      <c r="BW478" s="62">
        <f t="shared" si="436"/>
        <v>0</v>
      </c>
      <c r="BX478" s="62">
        <f t="shared" si="437"/>
        <v>2</v>
      </c>
      <c r="BY478" s="62">
        <f t="shared" si="438"/>
        <v>38</v>
      </c>
      <c r="BZ478" s="63">
        <f t="shared" si="439"/>
        <v>0.4066319444444445</v>
      </c>
      <c r="CA478" s="63">
        <f t="shared" si="440"/>
        <v>0.4121875000000001</v>
      </c>
      <c r="CB478" s="63">
        <f t="shared" si="441"/>
        <v>0.40250000000000008</v>
      </c>
      <c r="CC478" s="63">
        <f t="shared" si="442"/>
        <v>0.44833333333333336</v>
      </c>
      <c r="CD478" s="63">
        <f t="shared" si="443"/>
        <v>0.43627314814814822</v>
      </c>
      <c r="CE478" s="63">
        <f t="shared" si="444"/>
        <v>0.4466898148148149</v>
      </c>
      <c r="CF478" s="63">
        <f t="shared" si="445"/>
        <v>0.4452199074074073</v>
      </c>
      <c r="CG478" s="63">
        <f t="shared" si="446"/>
        <v>0.44452546296296286</v>
      </c>
      <c r="CH478" s="36"/>
      <c r="CI478" s="36"/>
      <c r="CJ478" s="36"/>
      <c r="CK478" s="36"/>
      <c r="CL478" s="60">
        <v>60</v>
      </c>
    </row>
    <row r="479" spans="1:90" ht="28.5" customHeight="1" x14ac:dyDescent="0.25">
      <c r="A479" s="37"/>
      <c r="C479" s="37" t="s">
        <v>25</v>
      </c>
      <c r="D479" s="37">
        <v>30</v>
      </c>
      <c r="E479" s="78"/>
      <c r="F479" s="83"/>
      <c r="G479" s="44"/>
      <c r="H479" s="44">
        <f t="shared" si="400"/>
        <v>136.24</v>
      </c>
      <c r="I479" s="83">
        <v>136.19</v>
      </c>
      <c r="J479" s="43">
        <f t="shared" si="453"/>
        <v>-3.6713415081858394E-4</v>
      </c>
      <c r="K479" s="44">
        <f t="shared" si="454"/>
        <v>-4.9999999999982947E-2</v>
      </c>
      <c r="L479" s="76" t="s">
        <v>1558</v>
      </c>
      <c r="M479" s="122">
        <v>60</v>
      </c>
      <c r="N479" s="46">
        <f t="shared" si="406"/>
        <v>136.23999999999998</v>
      </c>
      <c r="O479" s="46">
        <v>-0.02</v>
      </c>
      <c r="P479" s="78">
        <v>136.26</v>
      </c>
      <c r="Q479" s="78"/>
      <c r="R479" s="78"/>
      <c r="S479" s="78"/>
      <c r="T479" s="78"/>
      <c r="U479" s="47" t="str">
        <f t="shared" si="447"/>
        <v/>
      </c>
      <c r="V479" s="47" t="str">
        <f t="shared" si="448"/>
        <v/>
      </c>
      <c r="W479" s="47"/>
      <c r="X479" s="47"/>
      <c r="Y479" s="47"/>
      <c r="Z479" s="47"/>
      <c r="AA479" s="47"/>
      <c r="AB479" s="47"/>
      <c r="AC479" s="47"/>
      <c r="AD479" s="47"/>
      <c r="AE479" s="51" t="str">
        <f t="shared" si="401"/>
        <v/>
      </c>
      <c r="AF479" s="51" t="str">
        <f t="shared" si="402"/>
        <v/>
      </c>
      <c r="AG479" s="51" t="str">
        <f t="shared" si="403"/>
        <v>o</v>
      </c>
      <c r="AH479" s="51">
        <f t="shared" si="404"/>
        <v>30</v>
      </c>
      <c r="AI479" s="52">
        <f t="shared" si="405"/>
        <v>136.24</v>
      </c>
      <c r="AJ479" s="51"/>
      <c r="AK479" s="53"/>
      <c r="AL479" s="52"/>
      <c r="AM479" s="53">
        <f t="shared" si="407"/>
        <v>30</v>
      </c>
      <c r="AN479" s="53">
        <f>IF(AJ479&lt;&gt;"",IF(AJ479="o",VLOOKUP(AM479,OpenSect!$A$1:$D$11,2),IF(AJ479="u",VLOOKUP(AM479,UpHill!$A$1:$D$35,2),IF(AJ479="d",VLOOKUP(AM479,DownHill!$A$1:$D$29,2),IF(AJ479="f",VLOOKUP(AM479,FlatUnd!$A$2:$D$30,2),IF(AJ479="t",VLOOKUP(AM479,TimeAdd!$A$1:$D$176,2),IF(AJ479="l",VLOOKUP(AM479,SLimit!$A$1:$D$8,2),AN478)))))),AN478)</f>
        <v>30</v>
      </c>
      <c r="AO479" s="53">
        <f>IF(AJ479&lt;&gt;"",IF(AJ479="o",VLOOKUP(AM479,OpenSect!$A$1:$D$11,3),IF(AJ479="u",VLOOKUP(AM479,UpHill!$A$1:$D$35,3),IF(AJ479="d",VLOOKUP(AM479,DownHill!$A$3:$D$29,3),IF(AJ479="f",VLOOKUP(AM479,FlatUnd!$A$2:$D$30,3),IF(AJ479="t",VLOOKUP(AM479,TimeAdd!$A$1:$D$18,3),IF(AJ479="l",VLOOKUP(AM479,SLimit!$A$1:$D$8,3),AO478)))))),AO478)</f>
        <v>30</v>
      </c>
      <c r="AP479" s="53">
        <f>IF(AJ479&lt;&gt;"",IF(AJ479="o",VLOOKUP(AM479,OpenSect!$A$1:$D$11,4),IF(AJ479="u",VLOOKUP(AM479,UpHill!$A$1:$D$35,4),IF(AJ479="d",VLOOKUP(AM479,DownHill!$A$1:$D$29,4),IF(AJ479="f",VLOOKUP(AM479,FlatUnd!$A$2:$D$30,4),IF(AJ479="t",VLOOKUP(AM479,TimeAdd!$A$1:$D$18,4),IF(AJ479="l",VLOOKUP(AM479,SLimit!$A$1:$D$8,4),AP478)))))),AP478)</f>
        <v>30</v>
      </c>
      <c r="AQ479" s="53">
        <f t="shared" si="408"/>
        <v>60</v>
      </c>
      <c r="AR479" s="54" t="str">
        <f t="shared" si="409"/>
        <v>Yield.  Pedestrian Crossing.</v>
      </c>
      <c r="AS479" s="55"/>
      <c r="AT479" s="55"/>
      <c r="AU479" s="56">
        <f>IF(GroupStTimes!$A$8=0,MIN(CB479,CD479,CF479),MIN(BZ479,CB479,CD479,CF479))</f>
        <v>0.40328703703703711</v>
      </c>
      <c r="AV479" s="56">
        <f>IF(GroupStTimes!$A$8=0,MAX(CC479,CE479,CG479),MAX(CA479,CC479,CE479,CG479))</f>
        <v>0.44912037037037039</v>
      </c>
      <c r="AW479" s="57" t="str">
        <f t="shared" si="410"/>
        <v/>
      </c>
      <c r="AX479" s="58" t="str">
        <f t="shared" si="411"/>
        <v/>
      </c>
      <c r="AY479" s="58" t="str">
        <f t="shared" si="412"/>
        <v/>
      </c>
      <c r="AZ479" s="31">
        <f t="shared" si="413"/>
        <v>134.36000000000001</v>
      </c>
      <c r="BA479" s="59">
        <f t="shared" si="414"/>
        <v>0.40480324074074081</v>
      </c>
      <c r="BB479" s="59">
        <f t="shared" si="415"/>
        <v>0.4103587962962964</v>
      </c>
      <c r="BC479" s="59">
        <f t="shared" si="416"/>
        <v>0.40067129629629639</v>
      </c>
      <c r="BD479" s="59">
        <f t="shared" si="417"/>
        <v>0.44650462962962967</v>
      </c>
      <c r="BE479" s="59">
        <f t="shared" si="418"/>
        <v>0.43444444444444452</v>
      </c>
      <c r="BF479" s="59">
        <f t="shared" si="419"/>
        <v>0.44486111111111121</v>
      </c>
      <c r="BG479" s="59">
        <f t="shared" si="420"/>
        <v>0.44339120370370361</v>
      </c>
      <c r="BH479" s="59">
        <f t="shared" si="421"/>
        <v>0.44269675925925916</v>
      </c>
      <c r="BI479" s="31">
        <f t="shared" si="422"/>
        <v>1.8799999999999955</v>
      </c>
      <c r="BJ479" s="61">
        <f t="shared" si="423"/>
        <v>6.266666666666651E-2</v>
      </c>
      <c r="BK479" s="61">
        <f t="shared" si="424"/>
        <v>6.266666666666651E-2</v>
      </c>
      <c r="BL479" s="61">
        <f t="shared" si="425"/>
        <v>6.266666666666651E-2</v>
      </c>
      <c r="BM479" s="61">
        <f t="shared" si="426"/>
        <v>6.266666666666651E-2</v>
      </c>
      <c r="BN479" s="62">
        <f t="shared" si="427"/>
        <v>0</v>
      </c>
      <c r="BO479" s="62">
        <f t="shared" si="428"/>
        <v>3</v>
      </c>
      <c r="BP479" s="62">
        <f t="shared" si="429"/>
        <v>46</v>
      </c>
      <c r="BQ479" s="62">
        <f t="shared" si="430"/>
        <v>0</v>
      </c>
      <c r="BR479" s="62">
        <f t="shared" si="431"/>
        <v>3</v>
      </c>
      <c r="BS479" s="62">
        <f t="shared" si="432"/>
        <v>46</v>
      </c>
      <c r="BT479" s="62">
        <f t="shared" si="433"/>
        <v>0</v>
      </c>
      <c r="BU479" s="62">
        <f t="shared" si="434"/>
        <v>3</v>
      </c>
      <c r="BV479" s="62">
        <f t="shared" si="435"/>
        <v>46</v>
      </c>
      <c r="BW479" s="62">
        <f t="shared" si="436"/>
        <v>0</v>
      </c>
      <c r="BX479" s="62">
        <f t="shared" si="437"/>
        <v>3</v>
      </c>
      <c r="BY479" s="62">
        <f t="shared" si="438"/>
        <v>46</v>
      </c>
      <c r="BZ479" s="63">
        <f t="shared" si="439"/>
        <v>0.40741898148148153</v>
      </c>
      <c r="CA479" s="63">
        <f t="shared" si="440"/>
        <v>0.41297453703703713</v>
      </c>
      <c r="CB479" s="63">
        <f t="shared" si="441"/>
        <v>0.40328703703703711</v>
      </c>
      <c r="CC479" s="63">
        <f t="shared" si="442"/>
        <v>0.44912037037037039</v>
      </c>
      <c r="CD479" s="63">
        <f t="shared" si="443"/>
        <v>0.43706018518518525</v>
      </c>
      <c r="CE479" s="63">
        <f t="shared" si="444"/>
        <v>0.44747685185185193</v>
      </c>
      <c r="CF479" s="63">
        <f t="shared" si="445"/>
        <v>0.44600694444444433</v>
      </c>
      <c r="CG479" s="63">
        <f t="shared" si="446"/>
        <v>0.44531249999999989</v>
      </c>
      <c r="CH479" s="36"/>
      <c r="CI479" s="36"/>
      <c r="CJ479" s="36"/>
      <c r="CK479" s="36"/>
      <c r="CL479" s="60">
        <v>60</v>
      </c>
    </row>
    <row r="480" spans="1:90" ht="40.5" x14ac:dyDescent="0.25">
      <c r="A480" s="37">
        <v>21</v>
      </c>
      <c r="C480" s="37" t="s">
        <v>25</v>
      </c>
      <c r="D480" s="37">
        <v>30</v>
      </c>
      <c r="E480" s="78"/>
      <c r="F480" s="83"/>
      <c r="G480" s="44">
        <v>137.44</v>
      </c>
      <c r="H480" s="44">
        <f t="shared" si="400"/>
        <v>136.25</v>
      </c>
      <c r="I480" s="83">
        <v>136.21</v>
      </c>
      <c r="J480" s="43">
        <f t="shared" si="453"/>
        <v>-3.4260822749176007E-4</v>
      </c>
      <c r="K480" s="44">
        <f t="shared" si="454"/>
        <v>-4.6666666666652645E-2</v>
      </c>
      <c r="L480" s="76" t="s">
        <v>1153</v>
      </c>
      <c r="M480" s="122">
        <v>60</v>
      </c>
      <c r="N480" s="46">
        <f t="shared" si="406"/>
        <v>136.25666666666666</v>
      </c>
      <c r="O480" s="46">
        <v>-0.02</v>
      </c>
      <c r="P480" s="78">
        <v>136.27000000000001</v>
      </c>
      <c r="Q480" s="78">
        <f t="shared" ref="Q480:S481" si="461">-1.17-0.02</f>
        <v>-1.19</v>
      </c>
      <c r="R480" s="78">
        <v>137.44</v>
      </c>
      <c r="S480" s="78">
        <f t="shared" si="461"/>
        <v>-1.19</v>
      </c>
      <c r="T480" s="78">
        <v>137.46</v>
      </c>
      <c r="U480" s="47" t="str">
        <f t="shared" si="447"/>
        <v/>
      </c>
      <c r="V480" s="47" t="str">
        <f t="shared" si="448"/>
        <v/>
      </c>
      <c r="W480" s="47"/>
      <c r="X480" s="47"/>
      <c r="Y480" s="47"/>
      <c r="Z480" s="47"/>
      <c r="AA480" s="47"/>
      <c r="AB480" s="47"/>
      <c r="AC480" s="47"/>
      <c r="AD480" s="47"/>
      <c r="AE480" s="51">
        <f t="shared" si="401"/>
        <v>21</v>
      </c>
      <c r="AF480" s="51" t="str">
        <f t="shared" si="402"/>
        <v/>
      </c>
      <c r="AG480" s="51" t="str">
        <f t="shared" si="403"/>
        <v>o</v>
      </c>
      <c r="AH480" s="51">
        <f t="shared" si="404"/>
        <v>30</v>
      </c>
      <c r="AI480" s="52">
        <f t="shared" si="405"/>
        <v>136.25</v>
      </c>
      <c r="AJ480" s="51" t="s">
        <v>25</v>
      </c>
      <c r="AK480" s="53"/>
      <c r="AL480" s="52"/>
      <c r="AM480" s="53">
        <f t="shared" si="407"/>
        <v>30</v>
      </c>
      <c r="AN480" s="53">
        <f>IF(AJ480&lt;&gt;"",IF(AJ480="o",VLOOKUP(AM480,OpenSect!$A$1:$D$11,2),IF(AJ480="u",VLOOKUP(AM480,UpHill!$A$1:$D$35,2),IF(AJ480="d",VLOOKUP(AM480,DownHill!$A$1:$D$29,2),IF(AJ480="f",VLOOKUP(AM480,FlatUnd!$A$2:$D$30,2),IF(AJ480="t",VLOOKUP(AM480,TimeAdd!$A$1:$D$176,2),IF(AJ480="l",VLOOKUP(AM480,SLimit!$A$1:$D$8,2),AN479)))))),AN479)</f>
        <v>30</v>
      </c>
      <c r="AO480" s="53">
        <f>IF(AJ480&lt;&gt;"",IF(AJ480="o",VLOOKUP(AM480,OpenSect!$A$1:$D$11,3),IF(AJ480="u",VLOOKUP(AM480,UpHill!$A$1:$D$35,3),IF(AJ480="d",VLOOKUP(AM480,DownHill!$A$3:$D$29,3),IF(AJ480="f",VLOOKUP(AM480,FlatUnd!$A$2:$D$30,3),IF(AJ480="t",VLOOKUP(AM480,TimeAdd!$A$1:$D$18,3),IF(AJ480="l",VLOOKUP(AM480,SLimit!$A$1:$D$8,3),AO479)))))),AO479)</f>
        <v>30</v>
      </c>
      <c r="AP480" s="53">
        <f>IF(AJ480&lt;&gt;"",IF(AJ480="o",VLOOKUP(AM480,OpenSect!$A$1:$D$11,4),IF(AJ480="u",VLOOKUP(AM480,UpHill!$A$1:$D$35,4),IF(AJ480="d",VLOOKUP(AM480,DownHill!$A$1:$D$29,4),IF(AJ480="f",VLOOKUP(AM480,FlatUnd!$A$2:$D$30,4),IF(AJ480="t",VLOOKUP(AM480,TimeAdd!$A$1:$D$18,4),IF(AJ480="l",VLOOKUP(AM480,SLimit!$A$1:$D$8,4),AP479)))))),AP479)</f>
        <v>30</v>
      </c>
      <c r="AQ480" s="53">
        <f t="shared" si="408"/>
        <v>60</v>
      </c>
      <c r="AR480" s="54" t="str">
        <f t="shared" si="409"/>
        <v>Yield.  Traffic circle.  Exit traffic circle at 2nd exit.</v>
      </c>
      <c r="AS480" s="55"/>
      <c r="AT480" s="55"/>
      <c r="AU480" s="56">
        <f>IF(GroupStTimes!$A$8=0,MIN(CB480,CD480,CF480),MIN(BZ480,CB480,CD480,CF480))</f>
        <v>0.4032986111111112</v>
      </c>
      <c r="AV480" s="56">
        <f>IF(GroupStTimes!$A$8=0,MAX(CC480,CE480,CG480),MAX(CA480,CC480,CE480,CG480))</f>
        <v>0.44913194444444449</v>
      </c>
      <c r="AW480" s="57" t="str">
        <f t="shared" si="410"/>
        <v/>
      </c>
      <c r="AX480" s="58" t="str">
        <f t="shared" si="411"/>
        <v/>
      </c>
      <c r="AY480" s="58" t="str">
        <f t="shared" si="412"/>
        <v/>
      </c>
      <c r="AZ480" s="31">
        <f t="shared" si="413"/>
        <v>134.36000000000001</v>
      </c>
      <c r="BA480" s="59">
        <f t="shared" si="414"/>
        <v>0.40480324074074081</v>
      </c>
      <c r="BB480" s="59">
        <f t="shared" si="415"/>
        <v>0.4103587962962964</v>
      </c>
      <c r="BC480" s="59">
        <f t="shared" si="416"/>
        <v>0.40067129629629639</v>
      </c>
      <c r="BD480" s="59">
        <f t="shared" si="417"/>
        <v>0.44650462962962967</v>
      </c>
      <c r="BE480" s="59">
        <f t="shared" si="418"/>
        <v>0.43444444444444452</v>
      </c>
      <c r="BF480" s="59">
        <f t="shared" si="419"/>
        <v>0.44486111111111121</v>
      </c>
      <c r="BG480" s="59">
        <f t="shared" si="420"/>
        <v>0.44339120370370361</v>
      </c>
      <c r="BH480" s="59">
        <f t="shared" si="421"/>
        <v>0.44269675925925916</v>
      </c>
      <c r="BI480" s="31">
        <f t="shared" si="422"/>
        <v>1.8899999999999864</v>
      </c>
      <c r="BJ480" s="61">
        <f t="shared" si="423"/>
        <v>6.2999999999999542E-2</v>
      </c>
      <c r="BK480" s="61">
        <f t="shared" si="424"/>
        <v>6.2999999999999542E-2</v>
      </c>
      <c r="BL480" s="61">
        <f t="shared" si="425"/>
        <v>6.2999999999999542E-2</v>
      </c>
      <c r="BM480" s="61">
        <f t="shared" si="426"/>
        <v>6.2999999999999542E-2</v>
      </c>
      <c r="BN480" s="62">
        <f t="shared" si="427"/>
        <v>0</v>
      </c>
      <c r="BO480" s="62">
        <f t="shared" si="428"/>
        <v>3</v>
      </c>
      <c r="BP480" s="62">
        <f t="shared" si="429"/>
        <v>47</v>
      </c>
      <c r="BQ480" s="62">
        <f t="shared" si="430"/>
        <v>0</v>
      </c>
      <c r="BR480" s="62">
        <f t="shared" si="431"/>
        <v>3</v>
      </c>
      <c r="BS480" s="62">
        <f t="shared" si="432"/>
        <v>47</v>
      </c>
      <c r="BT480" s="62">
        <f t="shared" si="433"/>
        <v>0</v>
      </c>
      <c r="BU480" s="62">
        <f t="shared" si="434"/>
        <v>3</v>
      </c>
      <c r="BV480" s="62">
        <f t="shared" si="435"/>
        <v>47</v>
      </c>
      <c r="BW480" s="62">
        <f t="shared" si="436"/>
        <v>0</v>
      </c>
      <c r="BX480" s="62">
        <f t="shared" si="437"/>
        <v>3</v>
      </c>
      <c r="BY480" s="62">
        <f t="shared" si="438"/>
        <v>47</v>
      </c>
      <c r="BZ480" s="63">
        <f t="shared" si="439"/>
        <v>0.40743055555555563</v>
      </c>
      <c r="CA480" s="63">
        <f t="shared" si="440"/>
        <v>0.41298611111111122</v>
      </c>
      <c r="CB480" s="63">
        <f t="shared" si="441"/>
        <v>0.4032986111111112</v>
      </c>
      <c r="CC480" s="63">
        <f t="shared" si="442"/>
        <v>0.44913194444444449</v>
      </c>
      <c r="CD480" s="63">
        <f t="shared" si="443"/>
        <v>0.43707175925925934</v>
      </c>
      <c r="CE480" s="63">
        <f t="shared" si="444"/>
        <v>0.44748842592592603</v>
      </c>
      <c r="CF480" s="63">
        <f t="shared" si="445"/>
        <v>0.44601851851851843</v>
      </c>
      <c r="CG480" s="63">
        <f t="shared" si="446"/>
        <v>0.44532407407407398</v>
      </c>
      <c r="CH480" s="36"/>
      <c r="CI480" s="36"/>
      <c r="CJ480" s="36"/>
      <c r="CK480" s="36"/>
      <c r="CL480" s="60">
        <v>60</v>
      </c>
    </row>
    <row r="481" spans="1:90" ht="28.5" customHeight="1" x14ac:dyDescent="0.25">
      <c r="A481" s="37">
        <v>21</v>
      </c>
      <c r="C481" s="37" t="s">
        <v>31</v>
      </c>
      <c r="D481" s="37">
        <v>35</v>
      </c>
      <c r="E481" s="78"/>
      <c r="F481" s="83"/>
      <c r="G481" s="44">
        <v>137.5</v>
      </c>
      <c r="H481" s="44">
        <f t="shared" si="400"/>
        <v>136.30000000000001</v>
      </c>
      <c r="I481" s="83">
        <v>136.26</v>
      </c>
      <c r="J481" s="43">
        <f t="shared" si="453"/>
        <v>-4.1587161798547188E-4</v>
      </c>
      <c r="K481" s="44">
        <f t="shared" si="454"/>
        <v>-5.6666666666700394E-2</v>
      </c>
      <c r="L481" s="76" t="s">
        <v>1154</v>
      </c>
      <c r="M481" s="122">
        <v>60</v>
      </c>
      <c r="N481" s="46">
        <f t="shared" si="406"/>
        <v>136.31666666666669</v>
      </c>
      <c r="O481" s="46">
        <v>-0.02</v>
      </c>
      <c r="P481" s="78">
        <v>136.33000000000001</v>
      </c>
      <c r="Q481" s="78">
        <f t="shared" si="461"/>
        <v>-1.19</v>
      </c>
      <c r="R481" s="78">
        <v>137.5</v>
      </c>
      <c r="S481" s="78">
        <f t="shared" si="461"/>
        <v>-1.19</v>
      </c>
      <c r="T481" s="77">
        <v>137.52000000000001</v>
      </c>
      <c r="U481" s="47" t="str">
        <f t="shared" si="447"/>
        <v/>
      </c>
      <c r="V481" s="47" t="str">
        <f t="shared" si="448"/>
        <v/>
      </c>
      <c r="W481" s="47"/>
      <c r="X481" s="47"/>
      <c r="Y481" s="47"/>
      <c r="Z481" s="47"/>
      <c r="AA481" s="47"/>
      <c r="AB481" s="47"/>
      <c r="AC481" s="47"/>
      <c r="AD481" s="47"/>
      <c r="AE481" s="51">
        <f t="shared" si="401"/>
        <v>21</v>
      </c>
      <c r="AF481" s="51" t="str">
        <f t="shared" si="402"/>
        <v/>
      </c>
      <c r="AG481" s="51" t="str">
        <f t="shared" si="403"/>
        <v>l</v>
      </c>
      <c r="AH481" s="51">
        <f t="shared" si="404"/>
        <v>35</v>
      </c>
      <c r="AI481" s="52">
        <f t="shared" si="405"/>
        <v>136.30000000000001</v>
      </c>
      <c r="AJ481" s="51"/>
      <c r="AK481" s="53"/>
      <c r="AL481" s="52"/>
      <c r="AM481" s="53">
        <f t="shared" si="407"/>
        <v>30</v>
      </c>
      <c r="AN481" s="53">
        <f>IF(AJ481&lt;&gt;"",IF(AJ481="o",VLOOKUP(AM481,OpenSect!$A$1:$D$11,2),IF(AJ481="u",VLOOKUP(AM481,UpHill!$A$1:$D$35,2),IF(AJ481="d",VLOOKUP(AM481,DownHill!$A$1:$D$29,2),IF(AJ481="f",VLOOKUP(AM481,FlatUnd!$A$2:$D$30,2),IF(AJ481="t",VLOOKUP(AM481,TimeAdd!$A$1:$D$176,2),IF(AJ481="l",VLOOKUP(AM481,SLimit!$A$1:$D$8,2),AN480)))))),AN480)</f>
        <v>30</v>
      </c>
      <c r="AO481" s="53">
        <f>IF(AJ481&lt;&gt;"",IF(AJ481="o",VLOOKUP(AM481,OpenSect!$A$1:$D$11,3),IF(AJ481="u",VLOOKUP(AM481,UpHill!$A$1:$D$35,3),IF(AJ481="d",VLOOKUP(AM481,DownHill!$A$3:$D$29,3),IF(AJ481="f",VLOOKUP(AM481,FlatUnd!$A$2:$D$30,3),IF(AJ481="t",VLOOKUP(AM481,TimeAdd!$A$1:$D$18,3),IF(AJ481="l",VLOOKUP(AM481,SLimit!$A$1:$D$8,3),AO480)))))),AO480)</f>
        <v>30</v>
      </c>
      <c r="AP481" s="53">
        <f>IF(AJ481&lt;&gt;"",IF(AJ481="o",VLOOKUP(AM481,OpenSect!$A$1:$D$11,4),IF(AJ481="u",VLOOKUP(AM481,UpHill!$A$1:$D$35,4),IF(AJ481="d",VLOOKUP(AM481,DownHill!$A$1:$D$29,4),IF(AJ481="f",VLOOKUP(AM481,FlatUnd!$A$2:$D$30,4),IF(AJ481="t",VLOOKUP(AM481,TimeAdd!$A$1:$D$18,4),IF(AJ481="l",VLOOKUP(AM481,SLimit!$A$1:$D$8,4),AP480)))))),AP480)</f>
        <v>30</v>
      </c>
      <c r="AQ481" s="53">
        <f t="shared" si="408"/>
        <v>60</v>
      </c>
      <c r="AR481" s="54" t="str">
        <f t="shared" si="409"/>
        <v>2nd exit.</v>
      </c>
      <c r="AS481" s="55"/>
      <c r="AT481" s="55"/>
      <c r="AU481" s="56">
        <f>IF(GroupStTimes!$A$8=0,MIN(CB481,CD481,CF481),MIN(BZ481,CB481,CD481,CF481))</f>
        <v>0.40336805555555566</v>
      </c>
      <c r="AV481" s="56">
        <f>IF(GroupStTimes!$A$8=0,MAX(CC481,CE481,CG481),MAX(CA481,CC481,CE481,CG481))</f>
        <v>0.44920138888888894</v>
      </c>
      <c r="AW481" s="57" t="str">
        <f t="shared" si="410"/>
        <v/>
      </c>
      <c r="AX481" s="58" t="str">
        <f t="shared" si="411"/>
        <v/>
      </c>
      <c r="AY481" s="58" t="str">
        <f t="shared" si="412"/>
        <v/>
      </c>
      <c r="AZ481" s="31">
        <f t="shared" si="413"/>
        <v>134.36000000000001</v>
      </c>
      <c r="BA481" s="59">
        <f t="shared" si="414"/>
        <v>0.40480324074074081</v>
      </c>
      <c r="BB481" s="59">
        <f t="shared" si="415"/>
        <v>0.4103587962962964</v>
      </c>
      <c r="BC481" s="59">
        <f t="shared" si="416"/>
        <v>0.40067129629629639</v>
      </c>
      <c r="BD481" s="59">
        <f t="shared" si="417"/>
        <v>0.44650462962962967</v>
      </c>
      <c r="BE481" s="59">
        <f t="shared" si="418"/>
        <v>0.43444444444444452</v>
      </c>
      <c r="BF481" s="59">
        <f t="shared" si="419"/>
        <v>0.44486111111111121</v>
      </c>
      <c r="BG481" s="59">
        <f t="shared" si="420"/>
        <v>0.44339120370370361</v>
      </c>
      <c r="BH481" s="59">
        <f t="shared" si="421"/>
        <v>0.44269675925925916</v>
      </c>
      <c r="BI481" s="31">
        <f t="shared" si="422"/>
        <v>1.9399999999999977</v>
      </c>
      <c r="BJ481" s="61">
        <f t="shared" si="423"/>
        <v>6.4666666666666595E-2</v>
      </c>
      <c r="BK481" s="61">
        <f t="shared" si="424"/>
        <v>6.4666666666666595E-2</v>
      </c>
      <c r="BL481" s="61">
        <f t="shared" si="425"/>
        <v>6.4666666666666595E-2</v>
      </c>
      <c r="BM481" s="61">
        <f t="shared" si="426"/>
        <v>6.4666666666666595E-2</v>
      </c>
      <c r="BN481" s="62">
        <f t="shared" si="427"/>
        <v>0</v>
      </c>
      <c r="BO481" s="62">
        <f t="shared" si="428"/>
        <v>3</v>
      </c>
      <c r="BP481" s="62">
        <f t="shared" si="429"/>
        <v>53</v>
      </c>
      <c r="BQ481" s="62">
        <f t="shared" si="430"/>
        <v>0</v>
      </c>
      <c r="BR481" s="62">
        <f t="shared" si="431"/>
        <v>3</v>
      </c>
      <c r="BS481" s="62">
        <f t="shared" si="432"/>
        <v>53</v>
      </c>
      <c r="BT481" s="62">
        <f t="shared" si="433"/>
        <v>0</v>
      </c>
      <c r="BU481" s="62">
        <f t="shared" si="434"/>
        <v>3</v>
      </c>
      <c r="BV481" s="62">
        <f t="shared" si="435"/>
        <v>53</v>
      </c>
      <c r="BW481" s="62">
        <f t="shared" si="436"/>
        <v>0</v>
      </c>
      <c r="BX481" s="62">
        <f t="shared" si="437"/>
        <v>3</v>
      </c>
      <c r="BY481" s="62">
        <f t="shared" si="438"/>
        <v>53</v>
      </c>
      <c r="BZ481" s="63">
        <f t="shared" si="439"/>
        <v>0.40750000000000008</v>
      </c>
      <c r="CA481" s="63">
        <f t="shared" si="440"/>
        <v>0.41305555555555568</v>
      </c>
      <c r="CB481" s="63">
        <f t="shared" si="441"/>
        <v>0.40336805555555566</v>
      </c>
      <c r="CC481" s="63">
        <f t="shared" si="442"/>
        <v>0.44920138888888894</v>
      </c>
      <c r="CD481" s="63">
        <f t="shared" si="443"/>
        <v>0.4371412037037038</v>
      </c>
      <c r="CE481" s="63">
        <f t="shared" si="444"/>
        <v>0.44755787037037048</v>
      </c>
      <c r="CF481" s="63">
        <f t="shared" si="445"/>
        <v>0.44608796296296288</v>
      </c>
      <c r="CG481" s="63">
        <f t="shared" si="446"/>
        <v>0.44539351851851844</v>
      </c>
      <c r="CH481" s="36"/>
      <c r="CI481" s="36"/>
      <c r="CJ481" s="36"/>
      <c r="CK481" s="36"/>
      <c r="CL481" s="60">
        <v>60</v>
      </c>
    </row>
    <row r="482" spans="1:90" ht="28.5" customHeight="1" x14ac:dyDescent="0.25">
      <c r="A482" s="37"/>
      <c r="C482" s="37" t="s">
        <v>31</v>
      </c>
      <c r="D482" s="37">
        <v>30</v>
      </c>
      <c r="E482" s="78"/>
      <c r="F482" s="83"/>
      <c r="G482" s="44"/>
      <c r="H482" s="44">
        <f t="shared" si="400"/>
        <v>137.33000000000001</v>
      </c>
      <c r="I482" s="83">
        <v>137.28</v>
      </c>
      <c r="J482" s="43">
        <f t="shared" si="453"/>
        <v>-3.6421911421899E-4</v>
      </c>
      <c r="K482" s="44">
        <f t="shared" si="454"/>
        <v>-4.9999999999982947E-2</v>
      </c>
      <c r="L482" s="76" t="s">
        <v>1558</v>
      </c>
      <c r="M482" s="122">
        <v>60</v>
      </c>
      <c r="N482" s="46">
        <f t="shared" si="406"/>
        <v>137.32999999999998</v>
      </c>
      <c r="O482" s="46">
        <v>-0.02</v>
      </c>
      <c r="P482" s="78">
        <v>137.35</v>
      </c>
      <c r="Q482" s="78"/>
      <c r="R482" s="78"/>
      <c r="S482" s="78"/>
      <c r="T482" s="78"/>
      <c r="U482" s="47" t="str">
        <f t="shared" si="447"/>
        <v/>
      </c>
      <c r="V482" s="47" t="str">
        <f t="shared" si="448"/>
        <v/>
      </c>
      <c r="W482" s="47"/>
      <c r="X482" s="47"/>
      <c r="Y482" s="47"/>
      <c r="Z482" s="47"/>
      <c r="AA482" s="47"/>
      <c r="AB482" s="47"/>
      <c r="AC482" s="47"/>
      <c r="AD482" s="47"/>
      <c r="AE482" s="51" t="str">
        <f t="shared" si="401"/>
        <v/>
      </c>
      <c r="AF482" s="51" t="str">
        <f t="shared" si="402"/>
        <v/>
      </c>
      <c r="AG482" s="51" t="str">
        <f t="shared" si="403"/>
        <v>l</v>
      </c>
      <c r="AH482" s="51">
        <f t="shared" si="404"/>
        <v>30</v>
      </c>
      <c r="AI482" s="52">
        <f t="shared" si="405"/>
        <v>137.33000000000001</v>
      </c>
      <c r="AJ482" s="51"/>
      <c r="AK482" s="53"/>
      <c r="AL482" s="52"/>
      <c r="AM482" s="53">
        <f t="shared" si="407"/>
        <v>30</v>
      </c>
      <c r="AN482" s="53">
        <f>IF(AJ482&lt;&gt;"",IF(AJ482="o",VLOOKUP(AM482,OpenSect!$A$1:$D$11,2),IF(AJ482="u",VLOOKUP(AM482,UpHill!$A$1:$D$35,2),IF(AJ482="d",VLOOKUP(AM482,DownHill!$A$1:$D$29,2),IF(AJ482="f",VLOOKUP(AM482,FlatUnd!$A$2:$D$30,2),IF(AJ482="t",VLOOKUP(AM482,TimeAdd!$A$1:$D$176,2),IF(AJ482="l",VLOOKUP(AM482,SLimit!$A$1:$D$8,2),AN481)))))),AN481)</f>
        <v>30</v>
      </c>
      <c r="AO482" s="53">
        <f>IF(AJ482&lt;&gt;"",IF(AJ482="o",VLOOKUP(AM482,OpenSect!$A$1:$D$11,3),IF(AJ482="u",VLOOKUP(AM482,UpHill!$A$1:$D$35,3),IF(AJ482="d",VLOOKUP(AM482,DownHill!$A$3:$D$29,3),IF(AJ482="f",VLOOKUP(AM482,FlatUnd!$A$2:$D$30,3),IF(AJ482="t",VLOOKUP(AM482,TimeAdd!$A$1:$D$18,3),IF(AJ482="l",VLOOKUP(AM482,SLimit!$A$1:$D$8,3),AO481)))))),AO481)</f>
        <v>30</v>
      </c>
      <c r="AP482" s="53">
        <f>IF(AJ482&lt;&gt;"",IF(AJ482="o",VLOOKUP(AM482,OpenSect!$A$1:$D$11,4),IF(AJ482="u",VLOOKUP(AM482,UpHill!$A$1:$D$35,4),IF(AJ482="d",VLOOKUP(AM482,DownHill!$A$1:$D$29,4),IF(AJ482="f",VLOOKUP(AM482,FlatUnd!$A$2:$D$30,4),IF(AJ482="t",VLOOKUP(AM482,TimeAdd!$A$1:$D$18,4),IF(AJ482="l",VLOOKUP(AM482,SLimit!$A$1:$D$8,4),AP481)))))),AP481)</f>
        <v>30</v>
      </c>
      <c r="AQ482" s="53">
        <f t="shared" si="408"/>
        <v>60</v>
      </c>
      <c r="AR482" s="54" t="str">
        <f t="shared" si="409"/>
        <v>Yield.  Pedestrian Crossing.</v>
      </c>
      <c r="AS482" s="55"/>
      <c r="AT482" s="55"/>
      <c r="AU482" s="56">
        <f>IF(GroupStTimes!$A$8=0,MIN(CB482,CD482,CF482),MIN(BZ482,CB482,CD482,CF482))</f>
        <v>0.40479166666666677</v>
      </c>
      <c r="AV482" s="56">
        <f>IF(GroupStTimes!$A$8=0,MAX(CC482,CE482,CG482),MAX(CA482,CC482,CE482,CG482))</f>
        <v>0.45062500000000005</v>
      </c>
      <c r="AW482" s="57" t="str">
        <f t="shared" si="410"/>
        <v/>
      </c>
      <c r="AX482" s="58" t="str">
        <f t="shared" si="411"/>
        <v/>
      </c>
      <c r="AY482" s="58" t="str">
        <f t="shared" si="412"/>
        <v/>
      </c>
      <c r="AZ482" s="31">
        <f t="shared" si="413"/>
        <v>134.36000000000001</v>
      </c>
      <c r="BA482" s="59">
        <f t="shared" si="414"/>
        <v>0.40480324074074081</v>
      </c>
      <c r="BB482" s="59">
        <f t="shared" si="415"/>
        <v>0.4103587962962964</v>
      </c>
      <c r="BC482" s="59">
        <f t="shared" si="416"/>
        <v>0.40067129629629639</v>
      </c>
      <c r="BD482" s="59">
        <f t="shared" si="417"/>
        <v>0.44650462962962967</v>
      </c>
      <c r="BE482" s="59">
        <f t="shared" si="418"/>
        <v>0.43444444444444452</v>
      </c>
      <c r="BF482" s="59">
        <f t="shared" si="419"/>
        <v>0.44486111111111121</v>
      </c>
      <c r="BG482" s="59">
        <f t="shared" si="420"/>
        <v>0.44339120370370361</v>
      </c>
      <c r="BH482" s="59">
        <f t="shared" si="421"/>
        <v>0.44269675925925916</v>
      </c>
      <c r="BI482" s="31">
        <f t="shared" si="422"/>
        <v>2.9699999999999989</v>
      </c>
      <c r="BJ482" s="61">
        <f t="shared" si="423"/>
        <v>9.8999999999999963E-2</v>
      </c>
      <c r="BK482" s="61">
        <f t="shared" si="424"/>
        <v>9.8999999999999963E-2</v>
      </c>
      <c r="BL482" s="61">
        <f t="shared" si="425"/>
        <v>9.8999999999999963E-2</v>
      </c>
      <c r="BM482" s="61">
        <f t="shared" si="426"/>
        <v>9.8999999999999963E-2</v>
      </c>
      <c r="BN482" s="62">
        <f t="shared" si="427"/>
        <v>0</v>
      </c>
      <c r="BO482" s="62">
        <f t="shared" si="428"/>
        <v>5</v>
      </c>
      <c r="BP482" s="62">
        <f t="shared" si="429"/>
        <v>56</v>
      </c>
      <c r="BQ482" s="62">
        <f t="shared" si="430"/>
        <v>0</v>
      </c>
      <c r="BR482" s="62">
        <f t="shared" si="431"/>
        <v>5</v>
      </c>
      <c r="BS482" s="62">
        <f t="shared" si="432"/>
        <v>56</v>
      </c>
      <c r="BT482" s="62">
        <f t="shared" si="433"/>
        <v>0</v>
      </c>
      <c r="BU482" s="62">
        <f t="shared" si="434"/>
        <v>5</v>
      </c>
      <c r="BV482" s="62">
        <f t="shared" si="435"/>
        <v>56</v>
      </c>
      <c r="BW482" s="62">
        <f t="shared" si="436"/>
        <v>0</v>
      </c>
      <c r="BX482" s="62">
        <f t="shared" si="437"/>
        <v>5</v>
      </c>
      <c r="BY482" s="62">
        <f t="shared" si="438"/>
        <v>56</v>
      </c>
      <c r="BZ482" s="63">
        <f t="shared" si="439"/>
        <v>0.4089236111111112</v>
      </c>
      <c r="CA482" s="63">
        <f t="shared" si="440"/>
        <v>0.41447916666666679</v>
      </c>
      <c r="CB482" s="63">
        <f t="shared" si="441"/>
        <v>0.40479166666666677</v>
      </c>
      <c r="CC482" s="63">
        <f t="shared" si="442"/>
        <v>0.45062500000000005</v>
      </c>
      <c r="CD482" s="63">
        <f t="shared" si="443"/>
        <v>0.43856481481481491</v>
      </c>
      <c r="CE482" s="63">
        <f t="shared" si="444"/>
        <v>0.44898148148148159</v>
      </c>
      <c r="CF482" s="63">
        <f t="shared" si="445"/>
        <v>0.44751157407407399</v>
      </c>
      <c r="CG482" s="63">
        <f t="shared" si="446"/>
        <v>0.44681712962962955</v>
      </c>
      <c r="CH482" s="36"/>
      <c r="CI482" s="36"/>
      <c r="CJ482" s="36"/>
      <c r="CK482" s="36"/>
      <c r="CL482" s="60">
        <v>60</v>
      </c>
    </row>
    <row r="483" spans="1:90" ht="40.5" x14ac:dyDescent="0.25">
      <c r="A483" s="37">
        <v>21</v>
      </c>
      <c r="C483" s="37" t="s">
        <v>31</v>
      </c>
      <c r="D483" s="37">
        <v>35</v>
      </c>
      <c r="E483" s="78"/>
      <c r="F483" s="83"/>
      <c r="G483" s="44">
        <v>138.52000000000001</v>
      </c>
      <c r="H483" s="44">
        <f t="shared" si="400"/>
        <v>137.33000000000001</v>
      </c>
      <c r="I483" s="83">
        <v>137.29</v>
      </c>
      <c r="J483" s="43">
        <f t="shared" si="453"/>
        <v>-3.8847209070829391E-4</v>
      </c>
      <c r="K483" s="44">
        <f t="shared" si="454"/>
        <v>-5.333333333334167E-2</v>
      </c>
      <c r="L483" s="76" t="s">
        <v>1153</v>
      </c>
      <c r="M483" s="122">
        <v>60</v>
      </c>
      <c r="N483" s="46">
        <f t="shared" si="406"/>
        <v>137.34333333333333</v>
      </c>
      <c r="O483" s="46">
        <v>-0.02</v>
      </c>
      <c r="P483" s="78">
        <v>137.36000000000001</v>
      </c>
      <c r="Q483" s="78">
        <f t="shared" ref="Q483:S487" si="462">-1.17-0.02</f>
        <v>-1.19</v>
      </c>
      <c r="R483" s="78">
        <v>138.52000000000001</v>
      </c>
      <c r="S483" s="78">
        <f t="shared" si="462"/>
        <v>-1.19</v>
      </c>
      <c r="T483" s="78">
        <v>138.55000000000001</v>
      </c>
      <c r="U483" s="47" t="str">
        <f t="shared" si="447"/>
        <v/>
      </c>
      <c r="V483" s="47" t="str">
        <f t="shared" si="448"/>
        <v/>
      </c>
      <c r="W483" s="47"/>
      <c r="X483" s="47"/>
      <c r="Y483" s="47"/>
      <c r="Z483" s="47"/>
      <c r="AA483" s="47"/>
      <c r="AB483" s="47"/>
      <c r="AC483" s="47"/>
      <c r="AD483" s="47"/>
      <c r="AE483" s="51">
        <f t="shared" si="401"/>
        <v>21</v>
      </c>
      <c r="AF483" s="51" t="str">
        <f t="shared" si="402"/>
        <v/>
      </c>
      <c r="AG483" s="51" t="str">
        <f t="shared" si="403"/>
        <v>l</v>
      </c>
      <c r="AH483" s="51">
        <f t="shared" si="404"/>
        <v>35</v>
      </c>
      <c r="AI483" s="52">
        <f t="shared" si="405"/>
        <v>137.33000000000001</v>
      </c>
      <c r="AJ483" s="51" t="s">
        <v>31</v>
      </c>
      <c r="AK483" s="53"/>
      <c r="AL483" s="52"/>
      <c r="AM483" s="53">
        <f t="shared" si="407"/>
        <v>35</v>
      </c>
      <c r="AN483" s="53">
        <f>IF(AJ483&lt;&gt;"",IF(AJ483="o",VLOOKUP(AM483,OpenSect!$A$1:$D$11,2),IF(AJ483="u",VLOOKUP(AM483,UpHill!$A$1:$D$35,2),IF(AJ483="d",VLOOKUP(AM483,DownHill!$A$1:$D$29,2),IF(AJ483="f",VLOOKUP(AM483,FlatUnd!$A$2:$D$30,2),IF(AJ483="t",VLOOKUP(AM483,TimeAdd!$A$1:$D$176,2),IF(AJ483="l",VLOOKUP(AM483,SLimit!$A$1:$D$8,2),AN482)))))),AN482)</f>
        <v>40</v>
      </c>
      <c r="AO483" s="53">
        <f>IF(AJ483&lt;&gt;"",IF(AJ483="o",VLOOKUP(AM483,OpenSect!$A$1:$D$11,3),IF(AJ483="u",VLOOKUP(AM483,UpHill!$A$1:$D$35,3),IF(AJ483="d",VLOOKUP(AM483,DownHill!$A$3:$D$29,3),IF(AJ483="f",VLOOKUP(AM483,FlatUnd!$A$2:$D$30,3),IF(AJ483="t",VLOOKUP(AM483,TimeAdd!$A$1:$D$18,3),IF(AJ483="l",VLOOKUP(AM483,SLimit!$A$1:$D$8,3),AO482)))))),AO482)</f>
        <v>45</v>
      </c>
      <c r="AP483" s="53">
        <f>IF(AJ483&lt;&gt;"",IF(AJ483="o",VLOOKUP(AM483,OpenSect!$A$1:$D$11,4),IF(AJ483="u",VLOOKUP(AM483,UpHill!$A$1:$D$35,4),IF(AJ483="d",VLOOKUP(AM483,DownHill!$A$1:$D$29,4),IF(AJ483="f",VLOOKUP(AM483,FlatUnd!$A$2:$D$30,4),IF(AJ483="t",VLOOKUP(AM483,TimeAdd!$A$1:$D$18,4),IF(AJ483="l",VLOOKUP(AM483,SLimit!$A$1:$D$8,4),AP482)))))),AP482)</f>
        <v>50</v>
      </c>
      <c r="AQ483" s="53">
        <f t="shared" si="408"/>
        <v>60</v>
      </c>
      <c r="AR483" s="54" t="str">
        <f t="shared" si="409"/>
        <v>Yield.  Traffic circle.  Exit traffic circle at 2nd exit.</v>
      </c>
      <c r="AS483" s="55"/>
      <c r="AT483" s="55"/>
      <c r="AU483" s="56">
        <f>IF(GroupStTimes!$A$8=0,MIN(CB483,CD483,CF483),MIN(BZ483,CB483,CD483,CF483))</f>
        <v>0.40479166666666677</v>
      </c>
      <c r="AV483" s="56">
        <f>IF(GroupStTimes!$A$8=0,MAX(CC483,CE483,CG483),MAX(CA483,CC483,CE483,CG483))</f>
        <v>0.45062500000000005</v>
      </c>
      <c r="AW483" s="57" t="str">
        <f t="shared" si="410"/>
        <v/>
      </c>
      <c r="AX483" s="58" t="str">
        <f t="shared" si="411"/>
        <v/>
      </c>
      <c r="AY483" s="58" t="str">
        <f t="shared" si="412"/>
        <v/>
      </c>
      <c r="AZ483" s="31">
        <f t="shared" si="413"/>
        <v>134.36000000000001</v>
      </c>
      <c r="BA483" s="59">
        <f t="shared" si="414"/>
        <v>0.40480324074074081</v>
      </c>
      <c r="BB483" s="59">
        <f t="shared" si="415"/>
        <v>0.4103587962962964</v>
      </c>
      <c r="BC483" s="59">
        <f t="shared" si="416"/>
        <v>0.40067129629629639</v>
      </c>
      <c r="BD483" s="59">
        <f t="shared" si="417"/>
        <v>0.44650462962962967</v>
      </c>
      <c r="BE483" s="59">
        <f t="shared" si="418"/>
        <v>0.43444444444444452</v>
      </c>
      <c r="BF483" s="59">
        <f t="shared" si="419"/>
        <v>0.44486111111111121</v>
      </c>
      <c r="BG483" s="59">
        <f t="shared" si="420"/>
        <v>0.44339120370370361</v>
      </c>
      <c r="BH483" s="59">
        <f t="shared" si="421"/>
        <v>0.44269675925925916</v>
      </c>
      <c r="BI483" s="31">
        <f t="shared" si="422"/>
        <v>2.9699999999999989</v>
      </c>
      <c r="BJ483" s="61">
        <f t="shared" si="423"/>
        <v>9.8999999999999963E-2</v>
      </c>
      <c r="BK483" s="61">
        <f t="shared" si="424"/>
        <v>9.8999999999999963E-2</v>
      </c>
      <c r="BL483" s="61">
        <f t="shared" si="425"/>
        <v>9.8999999999999963E-2</v>
      </c>
      <c r="BM483" s="61">
        <f t="shared" si="426"/>
        <v>9.8999999999999963E-2</v>
      </c>
      <c r="BN483" s="62">
        <f t="shared" si="427"/>
        <v>0</v>
      </c>
      <c r="BO483" s="62">
        <f t="shared" si="428"/>
        <v>5</v>
      </c>
      <c r="BP483" s="62">
        <f t="shared" si="429"/>
        <v>56</v>
      </c>
      <c r="BQ483" s="62">
        <f t="shared" si="430"/>
        <v>0</v>
      </c>
      <c r="BR483" s="62">
        <f t="shared" si="431"/>
        <v>5</v>
      </c>
      <c r="BS483" s="62">
        <f t="shared" si="432"/>
        <v>56</v>
      </c>
      <c r="BT483" s="62">
        <f t="shared" si="433"/>
        <v>0</v>
      </c>
      <c r="BU483" s="62">
        <f t="shared" si="434"/>
        <v>5</v>
      </c>
      <c r="BV483" s="62">
        <f t="shared" si="435"/>
        <v>56</v>
      </c>
      <c r="BW483" s="62">
        <f t="shared" si="436"/>
        <v>0</v>
      </c>
      <c r="BX483" s="62">
        <f t="shared" si="437"/>
        <v>5</v>
      </c>
      <c r="BY483" s="62">
        <f t="shared" si="438"/>
        <v>56</v>
      </c>
      <c r="BZ483" s="63">
        <f t="shared" si="439"/>
        <v>0.4089236111111112</v>
      </c>
      <c r="CA483" s="63">
        <f t="shared" si="440"/>
        <v>0.41447916666666679</v>
      </c>
      <c r="CB483" s="63">
        <f t="shared" si="441"/>
        <v>0.40479166666666677</v>
      </c>
      <c r="CC483" s="63">
        <f t="shared" si="442"/>
        <v>0.45062500000000005</v>
      </c>
      <c r="CD483" s="63">
        <f t="shared" si="443"/>
        <v>0.43856481481481491</v>
      </c>
      <c r="CE483" s="63">
        <f t="shared" si="444"/>
        <v>0.44898148148148159</v>
      </c>
      <c r="CF483" s="63">
        <f t="shared" si="445"/>
        <v>0.44751157407407399</v>
      </c>
      <c r="CG483" s="63">
        <f t="shared" si="446"/>
        <v>0.44681712962962955</v>
      </c>
      <c r="CH483" s="36"/>
      <c r="CI483" s="36"/>
      <c r="CJ483" s="36"/>
      <c r="CK483" s="36"/>
      <c r="CL483" s="60">
        <v>60</v>
      </c>
    </row>
    <row r="484" spans="1:90" ht="28.5" customHeight="1" x14ac:dyDescent="0.25">
      <c r="A484" s="37">
        <v>21</v>
      </c>
      <c r="C484" s="37" t="s">
        <v>31</v>
      </c>
      <c r="D484" s="37">
        <v>35</v>
      </c>
      <c r="E484" s="78"/>
      <c r="F484" s="83"/>
      <c r="G484" s="44">
        <v>138.58000000000001</v>
      </c>
      <c r="H484" s="44">
        <f t="shared" si="400"/>
        <v>137.38</v>
      </c>
      <c r="I484" s="83">
        <v>137.34</v>
      </c>
      <c r="J484" s="43">
        <f t="shared" si="453"/>
        <v>-4.126013300325613E-4</v>
      </c>
      <c r="K484" s="44">
        <f t="shared" si="454"/>
        <v>-5.6666666666671972E-2</v>
      </c>
      <c r="L484" s="76" t="s">
        <v>1154</v>
      </c>
      <c r="M484" s="122">
        <v>60</v>
      </c>
      <c r="N484" s="46">
        <f t="shared" si="406"/>
        <v>137.39666666666668</v>
      </c>
      <c r="O484" s="46">
        <v>-0.02</v>
      </c>
      <c r="P484" s="78">
        <v>137.41000000000003</v>
      </c>
      <c r="Q484" s="78">
        <f t="shared" si="462"/>
        <v>-1.19</v>
      </c>
      <c r="R484" s="78">
        <v>138.58000000000001</v>
      </c>
      <c r="S484" s="78">
        <f t="shared" si="462"/>
        <v>-1.19</v>
      </c>
      <c r="T484" s="77">
        <v>138.6</v>
      </c>
      <c r="U484" s="47" t="str">
        <f t="shared" si="447"/>
        <v/>
      </c>
      <c r="V484" s="47" t="str">
        <f t="shared" si="448"/>
        <v/>
      </c>
      <c r="W484" s="47"/>
      <c r="X484" s="47"/>
      <c r="Y484" s="47"/>
      <c r="Z484" s="47"/>
      <c r="AA484" s="47"/>
      <c r="AB484" s="47"/>
      <c r="AC484" s="47"/>
      <c r="AD484" s="47"/>
      <c r="AE484" s="51">
        <f t="shared" si="401"/>
        <v>21</v>
      </c>
      <c r="AF484" s="51" t="str">
        <f t="shared" si="402"/>
        <v/>
      </c>
      <c r="AG484" s="51" t="str">
        <f t="shared" si="403"/>
        <v>l</v>
      </c>
      <c r="AH484" s="51">
        <f t="shared" si="404"/>
        <v>35</v>
      </c>
      <c r="AI484" s="52">
        <f t="shared" si="405"/>
        <v>137.38</v>
      </c>
      <c r="AJ484" s="51"/>
      <c r="AK484" s="53"/>
      <c r="AL484" s="52"/>
      <c r="AM484" s="53">
        <f t="shared" si="407"/>
        <v>35</v>
      </c>
      <c r="AN484" s="53">
        <f>IF(AJ484&lt;&gt;"",IF(AJ484="o",VLOOKUP(AM484,OpenSect!$A$1:$D$11,2),IF(AJ484="u",VLOOKUP(AM484,UpHill!$A$1:$D$35,2),IF(AJ484="d",VLOOKUP(AM484,DownHill!$A$1:$D$29,2),IF(AJ484="f",VLOOKUP(AM484,FlatUnd!$A$2:$D$30,2),IF(AJ484="t",VLOOKUP(AM484,TimeAdd!$A$1:$D$176,2),IF(AJ484="l",VLOOKUP(AM484,SLimit!$A$1:$D$8,2),AN483)))))),AN483)</f>
        <v>40</v>
      </c>
      <c r="AO484" s="53">
        <f>IF(AJ484&lt;&gt;"",IF(AJ484="o",VLOOKUP(AM484,OpenSect!$A$1:$D$11,3),IF(AJ484="u",VLOOKUP(AM484,UpHill!$A$1:$D$35,3),IF(AJ484="d",VLOOKUP(AM484,DownHill!$A$3:$D$29,3),IF(AJ484="f",VLOOKUP(AM484,FlatUnd!$A$2:$D$30,3),IF(AJ484="t",VLOOKUP(AM484,TimeAdd!$A$1:$D$18,3),IF(AJ484="l",VLOOKUP(AM484,SLimit!$A$1:$D$8,3),AO483)))))),AO483)</f>
        <v>45</v>
      </c>
      <c r="AP484" s="53">
        <f>IF(AJ484&lt;&gt;"",IF(AJ484="o",VLOOKUP(AM484,OpenSect!$A$1:$D$11,4),IF(AJ484="u",VLOOKUP(AM484,UpHill!$A$1:$D$35,4),IF(AJ484="d",VLOOKUP(AM484,DownHill!$A$1:$D$29,4),IF(AJ484="f",VLOOKUP(AM484,FlatUnd!$A$2:$D$30,4),IF(AJ484="t",VLOOKUP(AM484,TimeAdd!$A$1:$D$18,4),IF(AJ484="l",VLOOKUP(AM484,SLimit!$A$1:$D$8,4),AP483)))))),AP483)</f>
        <v>50</v>
      </c>
      <c r="AQ484" s="53">
        <f t="shared" si="408"/>
        <v>60</v>
      </c>
      <c r="AR484" s="54" t="str">
        <f t="shared" si="409"/>
        <v>2nd exit.</v>
      </c>
      <c r="AS484" s="55"/>
      <c r="AT484" s="55"/>
      <c r="AU484" s="56">
        <f>IF(GroupStTimes!$A$8=0,MIN(CB484,CD484,CF484),MIN(BZ484,CB484,CD484,CF484))</f>
        <v>0.40483796296296309</v>
      </c>
      <c r="AV484" s="56">
        <f>IF(GroupStTimes!$A$8=0,MAX(CC484,CE484,CG484),MAX(CA484,CC484,CE484,CG484))</f>
        <v>0.45067129629629638</v>
      </c>
      <c r="AW484" s="57" t="str">
        <f t="shared" si="410"/>
        <v/>
      </c>
      <c r="AX484" s="58" t="str">
        <f t="shared" si="411"/>
        <v/>
      </c>
      <c r="AY484" s="58" t="str">
        <f t="shared" si="412"/>
        <v/>
      </c>
      <c r="AZ484" s="31">
        <f t="shared" si="413"/>
        <v>137.33000000000001</v>
      </c>
      <c r="BA484" s="59">
        <f t="shared" si="414"/>
        <v>0.4089236111111112</v>
      </c>
      <c r="BB484" s="59">
        <f t="shared" si="415"/>
        <v>0.41447916666666679</v>
      </c>
      <c r="BC484" s="59">
        <f t="shared" si="416"/>
        <v>0.40479166666666677</v>
      </c>
      <c r="BD484" s="59">
        <f t="shared" si="417"/>
        <v>0.45062500000000005</v>
      </c>
      <c r="BE484" s="59">
        <f t="shared" si="418"/>
        <v>0.43856481481481491</v>
      </c>
      <c r="BF484" s="59">
        <f t="shared" si="419"/>
        <v>0.44898148148148159</v>
      </c>
      <c r="BG484" s="59">
        <f t="shared" si="420"/>
        <v>0.44751157407407399</v>
      </c>
      <c r="BH484" s="59">
        <f t="shared" si="421"/>
        <v>0.44681712962962955</v>
      </c>
      <c r="BI484" s="31">
        <f t="shared" si="422"/>
        <v>4.9999999999982947E-2</v>
      </c>
      <c r="BJ484" s="61">
        <f t="shared" si="423"/>
        <v>1.4285714285709413E-3</v>
      </c>
      <c r="BK484" s="61">
        <f t="shared" si="424"/>
        <v>1.2499999999995737E-3</v>
      </c>
      <c r="BL484" s="61">
        <f t="shared" si="425"/>
        <v>1.1111111111107321E-3</v>
      </c>
      <c r="BM484" s="61">
        <f t="shared" si="426"/>
        <v>9.9999999999965893E-4</v>
      </c>
      <c r="BN484" s="62">
        <f t="shared" si="427"/>
        <v>0</v>
      </c>
      <c r="BO484" s="62">
        <f t="shared" si="428"/>
        <v>0</v>
      </c>
      <c r="BP484" s="62">
        <f t="shared" si="429"/>
        <v>5</v>
      </c>
      <c r="BQ484" s="62">
        <f t="shared" si="430"/>
        <v>0</v>
      </c>
      <c r="BR484" s="62">
        <f t="shared" si="431"/>
        <v>0</v>
      </c>
      <c r="BS484" s="62">
        <f t="shared" si="432"/>
        <v>4</v>
      </c>
      <c r="BT484" s="62">
        <f t="shared" si="433"/>
        <v>0</v>
      </c>
      <c r="BU484" s="62">
        <f t="shared" si="434"/>
        <v>0</v>
      </c>
      <c r="BV484" s="62">
        <f t="shared" si="435"/>
        <v>4</v>
      </c>
      <c r="BW484" s="62">
        <f t="shared" si="436"/>
        <v>0</v>
      </c>
      <c r="BX484" s="62">
        <f t="shared" si="437"/>
        <v>0</v>
      </c>
      <c r="BY484" s="62">
        <f t="shared" si="438"/>
        <v>4</v>
      </c>
      <c r="BZ484" s="63">
        <f t="shared" si="439"/>
        <v>0.40898148148148156</v>
      </c>
      <c r="CA484" s="63">
        <f t="shared" si="440"/>
        <v>0.41453703703703715</v>
      </c>
      <c r="CB484" s="63">
        <f t="shared" si="441"/>
        <v>0.40483796296296309</v>
      </c>
      <c r="CC484" s="63">
        <f t="shared" si="442"/>
        <v>0.45067129629629638</v>
      </c>
      <c r="CD484" s="63">
        <f t="shared" si="443"/>
        <v>0.43861111111111123</v>
      </c>
      <c r="CE484" s="63">
        <f t="shared" si="444"/>
        <v>0.44902777777777791</v>
      </c>
      <c r="CF484" s="63">
        <f t="shared" si="445"/>
        <v>0.44755787037037031</v>
      </c>
      <c r="CG484" s="63">
        <f t="shared" si="446"/>
        <v>0.44686342592592587</v>
      </c>
      <c r="CH484" s="36"/>
      <c r="CI484" s="36"/>
      <c r="CJ484" s="36"/>
      <c r="CK484" s="36"/>
      <c r="CL484" s="60">
        <v>60</v>
      </c>
    </row>
    <row r="485" spans="1:90" ht="28.5" customHeight="1" x14ac:dyDescent="0.25">
      <c r="A485" s="37">
        <v>21</v>
      </c>
      <c r="C485" s="37"/>
      <c r="D485" s="37"/>
      <c r="E485" s="78"/>
      <c r="F485" s="83"/>
      <c r="G485" s="44">
        <v>139.12</v>
      </c>
      <c r="H485" s="44">
        <f t="shared" si="400"/>
        <v>137.91999999999999</v>
      </c>
      <c r="I485" s="83">
        <v>137.88</v>
      </c>
      <c r="J485" s="43">
        <f t="shared" si="453"/>
        <v>-4.1098539793060616E-4</v>
      </c>
      <c r="K485" s="44">
        <f t="shared" si="454"/>
        <v>-5.6666666666671972E-2</v>
      </c>
      <c r="L485" s="76" t="s">
        <v>349</v>
      </c>
      <c r="M485" s="122">
        <v>60</v>
      </c>
      <c r="N485" s="46">
        <f t="shared" si="406"/>
        <v>137.93666666666667</v>
      </c>
      <c r="O485" s="46">
        <v>-0.02</v>
      </c>
      <c r="P485" s="78">
        <v>137.96</v>
      </c>
      <c r="Q485" s="78">
        <f t="shared" si="462"/>
        <v>-1.19</v>
      </c>
      <c r="R485" s="78">
        <v>139.12</v>
      </c>
      <c r="S485" s="78">
        <f t="shared" si="462"/>
        <v>-1.19</v>
      </c>
      <c r="T485" s="78">
        <v>139.13</v>
      </c>
      <c r="U485" s="47" t="str">
        <f t="shared" si="447"/>
        <v/>
      </c>
      <c r="V485" s="47" t="str">
        <f t="shared" si="448"/>
        <v/>
      </c>
      <c r="W485" s="47"/>
      <c r="X485" s="47"/>
      <c r="Y485" s="47"/>
      <c r="Z485" s="47"/>
      <c r="AA485" s="47"/>
      <c r="AB485" s="47"/>
      <c r="AC485" s="47"/>
      <c r="AD485" s="47"/>
      <c r="AE485" s="51">
        <f t="shared" si="401"/>
        <v>21</v>
      </c>
      <c r="AF485" s="51" t="str">
        <f t="shared" si="402"/>
        <v/>
      </c>
      <c r="AG485" s="51" t="str">
        <f t="shared" si="403"/>
        <v/>
      </c>
      <c r="AH485" s="51" t="str">
        <f t="shared" si="404"/>
        <v/>
      </c>
      <c r="AI485" s="52">
        <f t="shared" si="405"/>
        <v>137.91999999999999</v>
      </c>
      <c r="AJ485" s="51"/>
      <c r="AK485" s="53"/>
      <c r="AL485" s="52"/>
      <c r="AM485" s="53">
        <f t="shared" si="407"/>
        <v>35</v>
      </c>
      <c r="AN485" s="53">
        <f>IF(AJ485&lt;&gt;"",IF(AJ485="o",VLOOKUP(AM485,OpenSect!$A$1:$D$11,2),IF(AJ485="u",VLOOKUP(AM485,UpHill!$A$1:$D$35,2),IF(AJ485="d",VLOOKUP(AM485,DownHill!$A$1:$D$29,2),IF(AJ485="f",VLOOKUP(AM485,FlatUnd!$A$2:$D$30,2),IF(AJ485="t",VLOOKUP(AM485,TimeAdd!$A$1:$D$176,2),IF(AJ485="l",VLOOKUP(AM485,SLimit!$A$1:$D$8,2),AN484)))))),AN484)</f>
        <v>40</v>
      </c>
      <c r="AO485" s="53">
        <f>IF(AJ485&lt;&gt;"",IF(AJ485="o",VLOOKUP(AM485,OpenSect!$A$1:$D$11,3),IF(AJ485="u",VLOOKUP(AM485,UpHill!$A$1:$D$35,3),IF(AJ485="d",VLOOKUP(AM485,DownHill!$A$3:$D$29,3),IF(AJ485="f",VLOOKUP(AM485,FlatUnd!$A$2:$D$30,3),IF(AJ485="t",VLOOKUP(AM485,TimeAdd!$A$1:$D$18,3),IF(AJ485="l",VLOOKUP(AM485,SLimit!$A$1:$D$8,3),AO484)))))),AO484)</f>
        <v>45</v>
      </c>
      <c r="AP485" s="53">
        <f>IF(AJ485&lt;&gt;"",IF(AJ485="o",VLOOKUP(AM485,OpenSect!$A$1:$D$11,4),IF(AJ485="u",VLOOKUP(AM485,UpHill!$A$1:$D$35,4),IF(AJ485="d",VLOOKUP(AM485,DownHill!$A$1:$D$29,4),IF(AJ485="f",VLOOKUP(AM485,FlatUnd!$A$2:$D$30,4),IF(AJ485="t",VLOOKUP(AM485,TimeAdd!$A$1:$D$18,4),IF(AJ485="l",VLOOKUP(AM485,SLimit!$A$1:$D$8,4),AP484)))))),AP484)</f>
        <v>50</v>
      </c>
      <c r="AQ485" s="53">
        <f t="shared" si="408"/>
        <v>60</v>
      </c>
      <c r="AR485" s="54" t="str">
        <f t="shared" si="409"/>
        <v>Overhead power lines.</v>
      </c>
      <c r="AS485" s="55"/>
      <c r="AT485" s="55"/>
      <c r="AU485" s="56">
        <f>IF(GroupStTimes!$A$8=0,MIN(CB485,CD485,CF485),MIN(BZ485,CB485,CD485,CF485))</f>
        <v>0.40540509259259272</v>
      </c>
      <c r="AV485" s="56">
        <f>IF(GroupStTimes!$A$8=0,MAX(CC485,CE485,CG485),MAX(CA485,CC485,CE485,CG485))</f>
        <v>0.451238425925926</v>
      </c>
      <c r="AW485" s="57" t="str">
        <f t="shared" si="410"/>
        <v/>
      </c>
      <c r="AX485" s="58" t="str">
        <f t="shared" si="411"/>
        <v/>
      </c>
      <c r="AY485" s="58" t="str">
        <f t="shared" si="412"/>
        <v/>
      </c>
      <c r="AZ485" s="31">
        <f t="shared" si="413"/>
        <v>137.33000000000001</v>
      </c>
      <c r="BA485" s="59">
        <f t="shared" si="414"/>
        <v>0.4089236111111112</v>
      </c>
      <c r="BB485" s="59">
        <f t="shared" si="415"/>
        <v>0.41447916666666679</v>
      </c>
      <c r="BC485" s="59">
        <f t="shared" si="416"/>
        <v>0.40479166666666677</v>
      </c>
      <c r="BD485" s="59">
        <f t="shared" si="417"/>
        <v>0.45062500000000005</v>
      </c>
      <c r="BE485" s="59">
        <f t="shared" si="418"/>
        <v>0.43856481481481491</v>
      </c>
      <c r="BF485" s="59">
        <f t="shared" si="419"/>
        <v>0.44898148148148159</v>
      </c>
      <c r="BG485" s="59">
        <f t="shared" si="420"/>
        <v>0.44751157407407399</v>
      </c>
      <c r="BH485" s="59">
        <f t="shared" si="421"/>
        <v>0.44681712962962955</v>
      </c>
      <c r="BI485" s="31">
        <f t="shared" si="422"/>
        <v>0.58999999999997499</v>
      </c>
      <c r="BJ485" s="61">
        <f t="shared" si="423"/>
        <v>1.6857142857142144E-2</v>
      </c>
      <c r="BK485" s="61">
        <f t="shared" si="424"/>
        <v>1.4749999999999375E-2</v>
      </c>
      <c r="BL485" s="61">
        <f t="shared" si="425"/>
        <v>1.3111111111110555E-2</v>
      </c>
      <c r="BM485" s="61">
        <f t="shared" si="426"/>
        <v>1.17999999999995E-2</v>
      </c>
      <c r="BN485" s="62">
        <f t="shared" si="427"/>
        <v>0</v>
      </c>
      <c r="BO485" s="62">
        <f t="shared" si="428"/>
        <v>1</v>
      </c>
      <c r="BP485" s="62">
        <f t="shared" si="429"/>
        <v>1</v>
      </c>
      <c r="BQ485" s="62">
        <f t="shared" si="430"/>
        <v>0</v>
      </c>
      <c r="BR485" s="62">
        <f t="shared" si="431"/>
        <v>0</v>
      </c>
      <c r="BS485" s="62">
        <f t="shared" si="432"/>
        <v>53</v>
      </c>
      <c r="BT485" s="62">
        <f t="shared" si="433"/>
        <v>0</v>
      </c>
      <c r="BU485" s="62">
        <f t="shared" si="434"/>
        <v>0</v>
      </c>
      <c r="BV485" s="62">
        <f t="shared" si="435"/>
        <v>47</v>
      </c>
      <c r="BW485" s="62">
        <f t="shared" si="436"/>
        <v>0</v>
      </c>
      <c r="BX485" s="62">
        <f t="shared" si="437"/>
        <v>0</v>
      </c>
      <c r="BY485" s="62">
        <f t="shared" si="438"/>
        <v>42</v>
      </c>
      <c r="BZ485" s="63">
        <f t="shared" si="439"/>
        <v>0.40962962962962973</v>
      </c>
      <c r="CA485" s="63">
        <f t="shared" si="440"/>
        <v>0.41518518518518532</v>
      </c>
      <c r="CB485" s="63">
        <f t="shared" si="441"/>
        <v>0.40540509259259272</v>
      </c>
      <c r="CC485" s="63">
        <f t="shared" si="442"/>
        <v>0.451238425925926</v>
      </c>
      <c r="CD485" s="63">
        <f t="shared" si="443"/>
        <v>0.4391087962962964</v>
      </c>
      <c r="CE485" s="63">
        <f t="shared" si="444"/>
        <v>0.44952546296296308</v>
      </c>
      <c r="CF485" s="63">
        <f t="shared" si="445"/>
        <v>0.44799768518518512</v>
      </c>
      <c r="CG485" s="63">
        <f t="shared" si="446"/>
        <v>0.44730324074074068</v>
      </c>
      <c r="CH485" s="36"/>
      <c r="CI485" s="36"/>
      <c r="CJ485" s="36"/>
      <c r="CK485" s="36"/>
      <c r="CL485" s="60">
        <v>60</v>
      </c>
    </row>
    <row r="486" spans="1:90" ht="28.5" customHeight="1" x14ac:dyDescent="0.25">
      <c r="A486" s="37">
        <v>21</v>
      </c>
      <c r="C486" s="37"/>
      <c r="D486" s="37"/>
      <c r="E486" s="78"/>
      <c r="F486" s="83"/>
      <c r="G486" s="44">
        <v>139.13999999999999</v>
      </c>
      <c r="H486" s="44">
        <f t="shared" si="400"/>
        <v>137.94</v>
      </c>
      <c r="I486" s="83">
        <v>137.88999999999999</v>
      </c>
      <c r="J486" s="43">
        <f t="shared" si="453"/>
        <v>-4.8347716779092976E-4</v>
      </c>
      <c r="K486" s="44">
        <f t="shared" si="454"/>
        <v>-6.6666666666691299E-2</v>
      </c>
      <c r="L486" s="76" t="s">
        <v>349</v>
      </c>
      <c r="M486" s="122">
        <v>60</v>
      </c>
      <c r="N486" s="46">
        <f t="shared" si="406"/>
        <v>137.95666666666668</v>
      </c>
      <c r="O486" s="46">
        <v>-0.02</v>
      </c>
      <c r="P486" s="78">
        <v>137.97</v>
      </c>
      <c r="Q486" s="78">
        <f t="shared" si="462"/>
        <v>-1.19</v>
      </c>
      <c r="R486" s="78">
        <v>139.13999999999999</v>
      </c>
      <c r="S486" s="78">
        <f t="shared" si="462"/>
        <v>-1.19</v>
      </c>
      <c r="T486" s="78">
        <v>139.16</v>
      </c>
      <c r="U486" s="47" t="str">
        <f t="shared" si="447"/>
        <v/>
      </c>
      <c r="V486" s="47" t="str">
        <f t="shared" si="448"/>
        <v/>
      </c>
      <c r="W486" s="47"/>
      <c r="X486" s="47"/>
      <c r="Y486" s="47"/>
      <c r="Z486" s="47"/>
      <c r="AA486" s="47"/>
      <c r="AB486" s="47"/>
      <c r="AC486" s="47"/>
      <c r="AD486" s="47"/>
      <c r="AE486" s="51">
        <f t="shared" si="401"/>
        <v>21</v>
      </c>
      <c r="AF486" s="51" t="str">
        <f t="shared" si="402"/>
        <v/>
      </c>
      <c r="AG486" s="51" t="str">
        <f t="shared" si="403"/>
        <v/>
      </c>
      <c r="AH486" s="51" t="str">
        <f t="shared" si="404"/>
        <v/>
      </c>
      <c r="AI486" s="52">
        <f t="shared" si="405"/>
        <v>137.94</v>
      </c>
      <c r="AJ486" s="51"/>
      <c r="AK486" s="53"/>
      <c r="AL486" s="52"/>
      <c r="AM486" s="53">
        <f t="shared" si="407"/>
        <v>35</v>
      </c>
      <c r="AN486" s="53">
        <f>IF(AJ486&lt;&gt;"",IF(AJ486="o",VLOOKUP(AM486,OpenSect!$A$1:$D$11,2),IF(AJ486="u",VLOOKUP(AM486,UpHill!$A$1:$D$35,2),IF(AJ486="d",VLOOKUP(AM486,DownHill!$A$1:$D$29,2),IF(AJ486="f",VLOOKUP(AM486,FlatUnd!$A$2:$D$30,2),IF(AJ486="t",VLOOKUP(AM486,TimeAdd!$A$1:$D$176,2),IF(AJ486="l",VLOOKUP(AM486,SLimit!$A$1:$D$8,2),AN485)))))),AN485)</f>
        <v>40</v>
      </c>
      <c r="AO486" s="53">
        <f>IF(AJ486&lt;&gt;"",IF(AJ486="o",VLOOKUP(AM486,OpenSect!$A$1:$D$11,3),IF(AJ486="u",VLOOKUP(AM486,UpHill!$A$1:$D$35,3),IF(AJ486="d",VLOOKUP(AM486,DownHill!$A$3:$D$29,3),IF(AJ486="f",VLOOKUP(AM486,FlatUnd!$A$2:$D$30,3),IF(AJ486="t",VLOOKUP(AM486,TimeAdd!$A$1:$D$18,3),IF(AJ486="l",VLOOKUP(AM486,SLimit!$A$1:$D$8,3),AO485)))))),AO485)</f>
        <v>45</v>
      </c>
      <c r="AP486" s="53">
        <f>IF(AJ486&lt;&gt;"",IF(AJ486="o",VLOOKUP(AM486,OpenSect!$A$1:$D$11,4),IF(AJ486="u",VLOOKUP(AM486,UpHill!$A$1:$D$35,4),IF(AJ486="d",VLOOKUP(AM486,DownHill!$A$1:$D$29,4),IF(AJ486="f",VLOOKUP(AM486,FlatUnd!$A$2:$D$30,4),IF(AJ486="t",VLOOKUP(AM486,TimeAdd!$A$1:$D$18,4),IF(AJ486="l",VLOOKUP(AM486,SLimit!$A$1:$D$8,4),AP485)))))),AP485)</f>
        <v>50</v>
      </c>
      <c r="AQ486" s="53">
        <f t="shared" si="408"/>
        <v>60</v>
      </c>
      <c r="AR486" s="54" t="str">
        <f t="shared" si="409"/>
        <v>Overhead power lines.</v>
      </c>
      <c r="AS486" s="55"/>
      <c r="AT486" s="55"/>
      <c r="AU486" s="56">
        <f>IF(GroupStTimes!$A$8=0,MIN(CB486,CD486,CF486),MIN(BZ486,CB486,CD486,CF486))</f>
        <v>0.40542824074074085</v>
      </c>
      <c r="AV486" s="56">
        <f>IF(GroupStTimes!$A$8=0,MAX(CC486,CE486,CG486),MAX(CA486,CC486,CE486,CG486))</f>
        <v>0.45126157407407413</v>
      </c>
      <c r="AW486" s="57" t="str">
        <f t="shared" si="410"/>
        <v/>
      </c>
      <c r="AX486" s="58" t="str">
        <f t="shared" si="411"/>
        <v/>
      </c>
      <c r="AY486" s="58" t="str">
        <f t="shared" si="412"/>
        <v/>
      </c>
      <c r="AZ486" s="31">
        <f t="shared" si="413"/>
        <v>137.33000000000001</v>
      </c>
      <c r="BA486" s="59">
        <f t="shared" si="414"/>
        <v>0.4089236111111112</v>
      </c>
      <c r="BB486" s="59">
        <f t="shared" si="415"/>
        <v>0.41447916666666679</v>
      </c>
      <c r="BC486" s="59">
        <f t="shared" si="416"/>
        <v>0.40479166666666677</v>
      </c>
      <c r="BD486" s="59">
        <f t="shared" si="417"/>
        <v>0.45062500000000005</v>
      </c>
      <c r="BE486" s="59">
        <f t="shared" si="418"/>
        <v>0.43856481481481491</v>
      </c>
      <c r="BF486" s="59">
        <f t="shared" si="419"/>
        <v>0.44898148148148159</v>
      </c>
      <c r="BG486" s="59">
        <f t="shared" si="420"/>
        <v>0.44751157407407399</v>
      </c>
      <c r="BH486" s="59">
        <f t="shared" si="421"/>
        <v>0.44681712962962955</v>
      </c>
      <c r="BI486" s="31">
        <f t="shared" si="422"/>
        <v>0.60999999999998522</v>
      </c>
      <c r="BJ486" s="61">
        <f t="shared" si="423"/>
        <v>1.7428571428571005E-2</v>
      </c>
      <c r="BK486" s="61">
        <f t="shared" si="424"/>
        <v>1.524999999999963E-2</v>
      </c>
      <c r="BL486" s="61">
        <f t="shared" si="425"/>
        <v>1.3555555555555227E-2</v>
      </c>
      <c r="BM486" s="61">
        <f t="shared" si="426"/>
        <v>1.2199999999999704E-2</v>
      </c>
      <c r="BN486" s="62">
        <f t="shared" si="427"/>
        <v>0</v>
      </c>
      <c r="BO486" s="62">
        <f t="shared" si="428"/>
        <v>1</v>
      </c>
      <c r="BP486" s="62">
        <f t="shared" si="429"/>
        <v>3</v>
      </c>
      <c r="BQ486" s="62">
        <f t="shared" si="430"/>
        <v>0</v>
      </c>
      <c r="BR486" s="62">
        <f t="shared" si="431"/>
        <v>0</v>
      </c>
      <c r="BS486" s="62">
        <f t="shared" si="432"/>
        <v>55</v>
      </c>
      <c r="BT486" s="62">
        <f t="shared" si="433"/>
        <v>0</v>
      </c>
      <c r="BU486" s="62">
        <f t="shared" si="434"/>
        <v>0</v>
      </c>
      <c r="BV486" s="62">
        <f t="shared" si="435"/>
        <v>49</v>
      </c>
      <c r="BW486" s="62">
        <f t="shared" si="436"/>
        <v>0</v>
      </c>
      <c r="BX486" s="62">
        <f t="shared" si="437"/>
        <v>0</v>
      </c>
      <c r="BY486" s="62">
        <f t="shared" si="438"/>
        <v>44</v>
      </c>
      <c r="BZ486" s="63">
        <f t="shared" si="439"/>
        <v>0.40965277777777787</v>
      </c>
      <c r="CA486" s="63">
        <f t="shared" si="440"/>
        <v>0.41520833333333346</v>
      </c>
      <c r="CB486" s="63">
        <f t="shared" si="441"/>
        <v>0.40542824074074085</v>
      </c>
      <c r="CC486" s="63">
        <f t="shared" si="442"/>
        <v>0.45126157407407413</v>
      </c>
      <c r="CD486" s="63">
        <f t="shared" si="443"/>
        <v>0.43913194444444453</v>
      </c>
      <c r="CE486" s="63">
        <f t="shared" si="444"/>
        <v>0.44954861111111122</v>
      </c>
      <c r="CF486" s="63">
        <f t="shared" si="445"/>
        <v>0.44802083333333326</v>
      </c>
      <c r="CG486" s="63">
        <f t="shared" si="446"/>
        <v>0.44732638888888882</v>
      </c>
      <c r="CH486" s="36"/>
      <c r="CI486" s="36"/>
      <c r="CJ486" s="36"/>
      <c r="CK486" s="36"/>
      <c r="CL486" s="60">
        <v>60</v>
      </c>
    </row>
    <row r="487" spans="1:90" ht="28.5" customHeight="1" x14ac:dyDescent="0.25">
      <c r="A487" s="37">
        <v>21</v>
      </c>
      <c r="C487" s="37"/>
      <c r="D487" s="37"/>
      <c r="E487" s="78"/>
      <c r="F487" s="83"/>
      <c r="G487" s="44">
        <v>139.15</v>
      </c>
      <c r="H487" s="44">
        <f t="shared" si="400"/>
        <v>137.96</v>
      </c>
      <c r="I487" s="83">
        <v>137.91</v>
      </c>
      <c r="J487" s="43">
        <f t="shared" si="453"/>
        <v>-4.3506634761802823E-4</v>
      </c>
      <c r="K487" s="44">
        <f t="shared" si="454"/>
        <v>-6.0000000000002274E-2</v>
      </c>
      <c r="L487" s="76" t="s">
        <v>349</v>
      </c>
      <c r="M487" s="122">
        <v>60</v>
      </c>
      <c r="N487" s="46">
        <f t="shared" si="406"/>
        <v>137.97</v>
      </c>
      <c r="O487" s="46">
        <v>-0.02</v>
      </c>
      <c r="P487" s="78">
        <v>137.99</v>
      </c>
      <c r="Q487" s="78">
        <f t="shared" si="462"/>
        <v>-1.19</v>
      </c>
      <c r="R487" s="78">
        <v>139.15</v>
      </c>
      <c r="S487" s="78">
        <f t="shared" si="462"/>
        <v>-1.19</v>
      </c>
      <c r="T487" s="78">
        <v>139.16999999999999</v>
      </c>
      <c r="U487" s="47" t="str">
        <f t="shared" si="447"/>
        <v/>
      </c>
      <c r="V487" s="47" t="str">
        <f t="shared" si="448"/>
        <v/>
      </c>
      <c r="W487" s="47"/>
      <c r="X487" s="47"/>
      <c r="Y487" s="47"/>
      <c r="Z487" s="47"/>
      <c r="AA487" s="47"/>
      <c r="AB487" s="47"/>
      <c r="AC487" s="47"/>
      <c r="AD487" s="47"/>
      <c r="AE487" s="51">
        <f t="shared" si="401"/>
        <v>21</v>
      </c>
      <c r="AF487" s="51" t="str">
        <f t="shared" si="402"/>
        <v/>
      </c>
      <c r="AG487" s="51" t="str">
        <f t="shared" si="403"/>
        <v/>
      </c>
      <c r="AH487" s="51" t="str">
        <f t="shared" si="404"/>
        <v/>
      </c>
      <c r="AI487" s="52">
        <f t="shared" si="405"/>
        <v>137.96</v>
      </c>
      <c r="AJ487" s="51"/>
      <c r="AK487" s="53"/>
      <c r="AL487" s="52"/>
      <c r="AM487" s="53">
        <f t="shared" si="407"/>
        <v>35</v>
      </c>
      <c r="AN487" s="53">
        <f>IF(AJ487&lt;&gt;"",IF(AJ487="o",VLOOKUP(AM487,OpenSect!$A$1:$D$11,2),IF(AJ487="u",VLOOKUP(AM487,UpHill!$A$1:$D$35,2),IF(AJ487="d",VLOOKUP(AM487,DownHill!$A$1:$D$29,2),IF(AJ487="f",VLOOKUP(AM487,FlatUnd!$A$2:$D$30,2),IF(AJ487="t",VLOOKUP(AM487,TimeAdd!$A$1:$D$176,2),IF(AJ487="l",VLOOKUP(AM487,SLimit!$A$1:$D$8,2),AN486)))))),AN486)</f>
        <v>40</v>
      </c>
      <c r="AO487" s="53">
        <f>IF(AJ487&lt;&gt;"",IF(AJ487="o",VLOOKUP(AM487,OpenSect!$A$1:$D$11,3),IF(AJ487="u",VLOOKUP(AM487,UpHill!$A$1:$D$35,3),IF(AJ487="d",VLOOKUP(AM487,DownHill!$A$3:$D$29,3),IF(AJ487="f",VLOOKUP(AM487,FlatUnd!$A$2:$D$30,3),IF(AJ487="t",VLOOKUP(AM487,TimeAdd!$A$1:$D$18,3),IF(AJ487="l",VLOOKUP(AM487,SLimit!$A$1:$D$8,3),AO486)))))),AO486)</f>
        <v>45</v>
      </c>
      <c r="AP487" s="53">
        <f>IF(AJ487&lt;&gt;"",IF(AJ487="o",VLOOKUP(AM487,OpenSect!$A$1:$D$11,4),IF(AJ487="u",VLOOKUP(AM487,UpHill!$A$1:$D$35,4),IF(AJ487="d",VLOOKUP(AM487,DownHill!$A$1:$D$29,4),IF(AJ487="f",VLOOKUP(AM487,FlatUnd!$A$2:$D$30,4),IF(AJ487="t",VLOOKUP(AM487,TimeAdd!$A$1:$D$18,4),IF(AJ487="l",VLOOKUP(AM487,SLimit!$A$1:$D$8,4),AP486)))))),AP486)</f>
        <v>50</v>
      </c>
      <c r="AQ487" s="53">
        <f t="shared" si="408"/>
        <v>60</v>
      </c>
      <c r="AR487" s="54" t="str">
        <f t="shared" si="409"/>
        <v>Overhead power lines.</v>
      </c>
      <c r="AS487" s="55"/>
      <c r="AT487" s="55"/>
      <c r="AU487" s="56">
        <f>IF(GroupStTimes!$A$8=0,MIN(CB487,CD487,CF487),MIN(BZ487,CB487,CD487,CF487))</f>
        <v>0.40545138888888899</v>
      </c>
      <c r="AV487" s="56">
        <f>IF(GroupStTimes!$A$8=0,MAX(CC487,CE487,CG487),MAX(CA487,CC487,CE487,CG487))</f>
        <v>0.45128472222222227</v>
      </c>
      <c r="AW487" s="57" t="str">
        <f t="shared" si="410"/>
        <v/>
      </c>
      <c r="AX487" s="58" t="str">
        <f t="shared" si="411"/>
        <v/>
      </c>
      <c r="AY487" s="58" t="str">
        <f t="shared" si="412"/>
        <v/>
      </c>
      <c r="AZ487" s="31">
        <f t="shared" si="413"/>
        <v>137.33000000000001</v>
      </c>
      <c r="BA487" s="59">
        <f t="shared" si="414"/>
        <v>0.4089236111111112</v>
      </c>
      <c r="BB487" s="59">
        <f t="shared" si="415"/>
        <v>0.41447916666666679</v>
      </c>
      <c r="BC487" s="59">
        <f t="shared" si="416"/>
        <v>0.40479166666666677</v>
      </c>
      <c r="BD487" s="59">
        <f t="shared" si="417"/>
        <v>0.45062500000000005</v>
      </c>
      <c r="BE487" s="59">
        <f t="shared" si="418"/>
        <v>0.43856481481481491</v>
      </c>
      <c r="BF487" s="59">
        <f t="shared" si="419"/>
        <v>0.44898148148148159</v>
      </c>
      <c r="BG487" s="59">
        <f t="shared" si="420"/>
        <v>0.44751157407407399</v>
      </c>
      <c r="BH487" s="59">
        <f t="shared" si="421"/>
        <v>0.44681712962962955</v>
      </c>
      <c r="BI487" s="31">
        <f t="shared" si="422"/>
        <v>0.62999999999999545</v>
      </c>
      <c r="BJ487" s="61">
        <f t="shared" si="423"/>
        <v>1.799999999999987E-2</v>
      </c>
      <c r="BK487" s="61">
        <f t="shared" si="424"/>
        <v>1.5749999999999886E-2</v>
      </c>
      <c r="BL487" s="61">
        <f t="shared" si="425"/>
        <v>1.39999999999999E-2</v>
      </c>
      <c r="BM487" s="61">
        <f t="shared" si="426"/>
        <v>1.259999999999991E-2</v>
      </c>
      <c r="BN487" s="62">
        <f t="shared" si="427"/>
        <v>0</v>
      </c>
      <c r="BO487" s="62">
        <f t="shared" si="428"/>
        <v>1</v>
      </c>
      <c r="BP487" s="62">
        <f t="shared" si="429"/>
        <v>5</v>
      </c>
      <c r="BQ487" s="62">
        <f t="shared" si="430"/>
        <v>0</v>
      </c>
      <c r="BR487" s="62">
        <f t="shared" si="431"/>
        <v>0</v>
      </c>
      <c r="BS487" s="62">
        <f t="shared" si="432"/>
        <v>57</v>
      </c>
      <c r="BT487" s="62">
        <f t="shared" si="433"/>
        <v>0</v>
      </c>
      <c r="BU487" s="62">
        <f t="shared" si="434"/>
        <v>0</v>
      </c>
      <c r="BV487" s="62">
        <f t="shared" si="435"/>
        <v>50</v>
      </c>
      <c r="BW487" s="62">
        <f t="shared" si="436"/>
        <v>0</v>
      </c>
      <c r="BX487" s="62">
        <f t="shared" si="437"/>
        <v>0</v>
      </c>
      <c r="BY487" s="62">
        <f t="shared" si="438"/>
        <v>45</v>
      </c>
      <c r="BZ487" s="63">
        <f t="shared" si="439"/>
        <v>0.409675925925926</v>
      </c>
      <c r="CA487" s="63">
        <f t="shared" si="440"/>
        <v>0.41523148148148159</v>
      </c>
      <c r="CB487" s="63">
        <f t="shared" si="441"/>
        <v>0.40545138888888899</v>
      </c>
      <c r="CC487" s="63">
        <f t="shared" si="442"/>
        <v>0.45128472222222227</v>
      </c>
      <c r="CD487" s="63">
        <f t="shared" si="443"/>
        <v>0.43914351851851863</v>
      </c>
      <c r="CE487" s="63">
        <f t="shared" si="444"/>
        <v>0.44956018518518531</v>
      </c>
      <c r="CF487" s="63">
        <f t="shared" si="445"/>
        <v>0.44803240740740735</v>
      </c>
      <c r="CG487" s="63">
        <f t="shared" si="446"/>
        <v>0.44733796296296291</v>
      </c>
      <c r="CH487" s="36"/>
      <c r="CI487" s="36"/>
      <c r="CJ487" s="36"/>
      <c r="CK487" s="36"/>
      <c r="CL487" s="60">
        <v>60</v>
      </c>
    </row>
    <row r="488" spans="1:90" ht="28.5" customHeight="1" x14ac:dyDescent="0.25">
      <c r="A488" s="37"/>
      <c r="C488" s="37" t="s">
        <v>49</v>
      </c>
      <c r="D488" s="37">
        <v>37</v>
      </c>
      <c r="E488" s="78"/>
      <c r="F488" s="83"/>
      <c r="G488" s="44"/>
      <c r="H488" s="44">
        <f t="shared" si="400"/>
        <v>138.44999999999999</v>
      </c>
      <c r="I488" s="83">
        <v>138.38999999999999</v>
      </c>
      <c r="J488" s="43">
        <f t="shared" ref="J488" si="463">IF(N488="","",IF((I488-$I$4)=0,0,((I488-$I$4)-(N488-$N$4))/(I488-$I$4)))</f>
        <v>-4.3355733795796142E-4</v>
      </c>
      <c r="K488" s="44">
        <f t="shared" ref="K488" si="464">(I488-$I$4)-(N488-$N$4)</f>
        <v>-6.0000000000002274E-2</v>
      </c>
      <c r="L488" s="76" t="s">
        <v>1560</v>
      </c>
      <c r="M488" s="122">
        <v>120</v>
      </c>
      <c r="N488" s="46">
        <f t="shared" si="406"/>
        <v>138.44999999999999</v>
      </c>
      <c r="O488" s="46">
        <v>-0.02</v>
      </c>
      <c r="P488" s="78">
        <v>138.47</v>
      </c>
      <c r="Q488" s="78"/>
      <c r="R488" s="78"/>
      <c r="S488" s="78"/>
      <c r="T488" s="78"/>
      <c r="U488" s="47" t="str">
        <f t="shared" si="447"/>
        <v/>
      </c>
      <c r="V488" s="47" t="str">
        <f t="shared" si="448"/>
        <v/>
      </c>
      <c r="W488" s="47"/>
      <c r="X488" s="47"/>
      <c r="Y488" s="47"/>
      <c r="Z488" s="47"/>
      <c r="AA488" s="47"/>
      <c r="AB488" s="47"/>
      <c r="AC488" s="47"/>
      <c r="AD488" s="47"/>
      <c r="AE488" s="51" t="str">
        <f t="shared" si="401"/>
        <v/>
      </c>
      <c r="AF488" s="51" t="str">
        <f t="shared" si="402"/>
        <v/>
      </c>
      <c r="AG488" s="51" t="str">
        <f t="shared" si="403"/>
        <v>f</v>
      </c>
      <c r="AH488" s="51">
        <f t="shared" si="404"/>
        <v>37</v>
      </c>
      <c r="AI488" s="52">
        <f t="shared" si="405"/>
        <v>138.44999999999999</v>
      </c>
      <c r="AJ488" s="51"/>
      <c r="AK488" s="53"/>
      <c r="AL488" s="52"/>
      <c r="AM488" s="53">
        <f t="shared" si="407"/>
        <v>35</v>
      </c>
      <c r="AN488" s="53">
        <f>IF(AJ488&lt;&gt;"",IF(AJ488="o",VLOOKUP(AM488,OpenSect!$A$1:$D$11,2),IF(AJ488="u",VLOOKUP(AM488,UpHill!$A$1:$D$35,2),IF(AJ488="d",VLOOKUP(AM488,DownHill!$A$1:$D$29,2),IF(AJ488="f",VLOOKUP(AM488,FlatUnd!$A$2:$D$30,2),IF(AJ488="t",VLOOKUP(AM488,TimeAdd!$A$1:$D$176,2),IF(AJ488="l",VLOOKUP(AM488,SLimit!$A$1:$D$8,2),AN487)))))),AN487)</f>
        <v>40</v>
      </c>
      <c r="AO488" s="53">
        <f>IF(AJ488&lt;&gt;"",IF(AJ488="o",VLOOKUP(AM488,OpenSect!$A$1:$D$11,3),IF(AJ488="u",VLOOKUP(AM488,UpHill!$A$1:$D$35,3),IF(AJ488="d",VLOOKUP(AM488,DownHill!$A$3:$D$29,3),IF(AJ488="f",VLOOKUP(AM488,FlatUnd!$A$2:$D$30,3),IF(AJ488="t",VLOOKUP(AM488,TimeAdd!$A$1:$D$18,3),IF(AJ488="l",VLOOKUP(AM488,SLimit!$A$1:$D$8,3),AO487)))))),AO487)</f>
        <v>45</v>
      </c>
      <c r="AP488" s="53">
        <f>IF(AJ488&lt;&gt;"",IF(AJ488="o",VLOOKUP(AM488,OpenSect!$A$1:$D$11,4),IF(AJ488="u",VLOOKUP(AM488,UpHill!$A$1:$D$35,4),IF(AJ488="d",VLOOKUP(AM488,DownHill!$A$1:$D$29,4),IF(AJ488="f",VLOOKUP(AM488,FlatUnd!$A$2:$D$30,4),IF(AJ488="t",VLOOKUP(AM488,TimeAdd!$A$1:$D$18,4),IF(AJ488="l",VLOOKUP(AM488,SLimit!$A$1:$D$8,4),AP487)))))),AP487)</f>
        <v>50</v>
      </c>
      <c r="AQ488" s="53">
        <f t="shared" si="408"/>
        <v>120</v>
      </c>
      <c r="AR488" s="54" t="str">
        <f t="shared" si="409"/>
        <v>120 Speed limit.  START of REGULARITY.</v>
      </c>
      <c r="AS488" s="55"/>
      <c r="AT488" s="55"/>
      <c r="AU488" s="56">
        <f>IF(GroupStTimes!$A$8=0,MIN(CB488,CD488,CF488),MIN(BZ488,CB488,CD488,CF488))</f>
        <v>0.40596064814814825</v>
      </c>
      <c r="AV488" s="56">
        <f>IF(GroupStTimes!$A$8=0,MAX(CC488,CE488,CG488),MAX(CA488,CC488,CE488,CG488))</f>
        <v>0.45179398148148153</v>
      </c>
      <c r="AW488" s="57" t="str">
        <f t="shared" si="410"/>
        <v/>
      </c>
      <c r="AX488" s="58" t="str">
        <f t="shared" si="411"/>
        <v/>
      </c>
      <c r="AY488" s="58" t="str">
        <f t="shared" si="412"/>
        <v/>
      </c>
      <c r="AZ488" s="31">
        <f t="shared" si="413"/>
        <v>137.33000000000001</v>
      </c>
      <c r="BA488" s="59">
        <f t="shared" si="414"/>
        <v>0.4089236111111112</v>
      </c>
      <c r="BB488" s="59">
        <f t="shared" si="415"/>
        <v>0.41447916666666679</v>
      </c>
      <c r="BC488" s="59">
        <f t="shared" si="416"/>
        <v>0.40479166666666677</v>
      </c>
      <c r="BD488" s="59">
        <f t="shared" si="417"/>
        <v>0.45062500000000005</v>
      </c>
      <c r="BE488" s="59">
        <f t="shared" si="418"/>
        <v>0.43856481481481491</v>
      </c>
      <c r="BF488" s="59">
        <f t="shared" si="419"/>
        <v>0.44898148148148159</v>
      </c>
      <c r="BG488" s="59">
        <f t="shared" si="420"/>
        <v>0.44751157407407399</v>
      </c>
      <c r="BH488" s="59">
        <f t="shared" si="421"/>
        <v>0.44681712962962955</v>
      </c>
      <c r="BI488" s="31">
        <f t="shared" si="422"/>
        <v>1.1199999999999761</v>
      </c>
      <c r="BJ488" s="61">
        <f t="shared" si="423"/>
        <v>3.1999999999999321E-2</v>
      </c>
      <c r="BK488" s="61">
        <f t="shared" si="424"/>
        <v>2.7999999999999404E-2</v>
      </c>
      <c r="BL488" s="61">
        <f t="shared" si="425"/>
        <v>2.4888888888888357E-2</v>
      </c>
      <c r="BM488" s="61">
        <f t="shared" si="426"/>
        <v>2.2399999999999521E-2</v>
      </c>
      <c r="BN488" s="62">
        <f t="shared" si="427"/>
        <v>0</v>
      </c>
      <c r="BO488" s="62">
        <f t="shared" si="428"/>
        <v>1</v>
      </c>
      <c r="BP488" s="62">
        <f t="shared" si="429"/>
        <v>55</v>
      </c>
      <c r="BQ488" s="62">
        <f t="shared" si="430"/>
        <v>0</v>
      </c>
      <c r="BR488" s="62">
        <f t="shared" si="431"/>
        <v>1</v>
      </c>
      <c r="BS488" s="62">
        <f t="shared" si="432"/>
        <v>41</v>
      </c>
      <c r="BT488" s="62">
        <f t="shared" si="433"/>
        <v>0</v>
      </c>
      <c r="BU488" s="62">
        <f t="shared" si="434"/>
        <v>1</v>
      </c>
      <c r="BV488" s="62">
        <f t="shared" si="435"/>
        <v>30</v>
      </c>
      <c r="BW488" s="62">
        <f t="shared" si="436"/>
        <v>0</v>
      </c>
      <c r="BX488" s="62">
        <f t="shared" si="437"/>
        <v>1</v>
      </c>
      <c r="BY488" s="62">
        <f t="shared" si="438"/>
        <v>21</v>
      </c>
      <c r="BZ488" s="63">
        <f t="shared" si="439"/>
        <v>0.41025462962962972</v>
      </c>
      <c r="CA488" s="63">
        <f t="shared" si="440"/>
        <v>0.41581018518518531</v>
      </c>
      <c r="CB488" s="63">
        <f t="shared" si="441"/>
        <v>0.40596064814814825</v>
      </c>
      <c r="CC488" s="63">
        <f t="shared" si="442"/>
        <v>0.45179398148148153</v>
      </c>
      <c r="CD488" s="63">
        <f t="shared" si="443"/>
        <v>0.43960648148148157</v>
      </c>
      <c r="CE488" s="63">
        <f t="shared" si="444"/>
        <v>0.45002314814814826</v>
      </c>
      <c r="CF488" s="63">
        <f t="shared" si="445"/>
        <v>0.44844907407407397</v>
      </c>
      <c r="CG488" s="63">
        <f t="shared" si="446"/>
        <v>0.44775462962962953</v>
      </c>
      <c r="CH488" s="36"/>
      <c r="CI488" s="36"/>
      <c r="CJ488" s="36"/>
      <c r="CK488" s="36"/>
      <c r="CL488" s="60">
        <v>60</v>
      </c>
    </row>
    <row r="489" spans="1:90" ht="28.5" customHeight="1" x14ac:dyDescent="0.25">
      <c r="A489" s="37">
        <v>21</v>
      </c>
      <c r="C489" s="37"/>
      <c r="D489" s="37"/>
      <c r="E489" s="78"/>
      <c r="F489" s="83"/>
      <c r="G489" s="44">
        <v>140.55000000000001</v>
      </c>
      <c r="H489" s="44">
        <f t="shared" si="400"/>
        <v>139.35</v>
      </c>
      <c r="I489" s="83">
        <v>139.30000000000001</v>
      </c>
      <c r="J489" s="43">
        <f t="shared" si="453"/>
        <v>-4.5465422349843913E-4</v>
      </c>
      <c r="K489" s="44">
        <f t="shared" si="454"/>
        <v>-6.3333333333332575E-2</v>
      </c>
      <c r="L489" s="76" t="s">
        <v>1044</v>
      </c>
      <c r="M489" s="122">
        <v>120</v>
      </c>
      <c r="N489" s="46">
        <f t="shared" si="406"/>
        <v>139.36333333333334</v>
      </c>
      <c r="O489" s="46">
        <v>-0.02</v>
      </c>
      <c r="P489" s="78">
        <v>139.38000000000002</v>
      </c>
      <c r="Q489" s="78">
        <f t="shared" ref="Q489:S516" si="465">-1.17-0.02</f>
        <v>-1.19</v>
      </c>
      <c r="R489" s="78">
        <v>140.55000000000001</v>
      </c>
      <c r="S489" s="78">
        <f t="shared" si="465"/>
        <v>-1.19</v>
      </c>
      <c r="T489" s="77">
        <v>140.56</v>
      </c>
      <c r="U489" s="47" t="str">
        <f t="shared" si="447"/>
        <v/>
      </c>
      <c r="V489" s="47" t="str">
        <f t="shared" si="448"/>
        <v/>
      </c>
      <c r="W489" s="47"/>
      <c r="X489" s="47"/>
      <c r="Y489" s="47"/>
      <c r="Z489" s="47"/>
      <c r="AA489" s="47"/>
      <c r="AB489" s="47"/>
      <c r="AC489" s="47"/>
      <c r="AD489" s="47"/>
      <c r="AE489" s="51">
        <f t="shared" si="401"/>
        <v>21</v>
      </c>
      <c r="AF489" s="51" t="str">
        <f t="shared" si="402"/>
        <v/>
      </c>
      <c r="AG489" s="51" t="str">
        <f t="shared" si="403"/>
        <v/>
      </c>
      <c r="AH489" s="51" t="str">
        <f t="shared" si="404"/>
        <v/>
      </c>
      <c r="AI489" s="52">
        <f t="shared" si="405"/>
        <v>139.35</v>
      </c>
      <c r="AJ489" s="51"/>
      <c r="AK489" s="53"/>
      <c r="AL489" s="52"/>
      <c r="AM489" s="53">
        <f t="shared" si="407"/>
        <v>35</v>
      </c>
      <c r="AN489" s="53">
        <f>IF(AJ489&lt;&gt;"",IF(AJ489="o",VLOOKUP(AM489,OpenSect!$A$1:$D$11,2),IF(AJ489="u",VLOOKUP(AM489,UpHill!$A$1:$D$35,2),IF(AJ489="d",VLOOKUP(AM489,DownHill!$A$1:$D$29,2),IF(AJ489="f",VLOOKUP(AM489,FlatUnd!$A$2:$D$30,2),IF(AJ489="t",VLOOKUP(AM489,TimeAdd!$A$1:$D$176,2),IF(AJ489="l",VLOOKUP(AM489,SLimit!$A$1:$D$8,2),AN488)))))),AN488)</f>
        <v>40</v>
      </c>
      <c r="AO489" s="53">
        <f>IF(AJ489&lt;&gt;"",IF(AJ489="o",VLOOKUP(AM489,OpenSect!$A$1:$D$11,3),IF(AJ489="u",VLOOKUP(AM489,UpHill!$A$1:$D$35,3),IF(AJ489="d",VLOOKUP(AM489,DownHill!$A$3:$D$29,3),IF(AJ489="f",VLOOKUP(AM489,FlatUnd!$A$2:$D$30,3),IF(AJ489="t",VLOOKUP(AM489,TimeAdd!$A$1:$D$18,3),IF(AJ489="l",VLOOKUP(AM489,SLimit!$A$1:$D$8,3),AO488)))))),AO488)</f>
        <v>45</v>
      </c>
      <c r="AP489" s="53">
        <f>IF(AJ489&lt;&gt;"",IF(AJ489="o",VLOOKUP(AM489,OpenSect!$A$1:$D$11,4),IF(AJ489="u",VLOOKUP(AM489,UpHill!$A$1:$D$35,4),IF(AJ489="d",VLOOKUP(AM489,DownHill!$A$1:$D$29,4),IF(AJ489="f",VLOOKUP(AM489,FlatUnd!$A$2:$D$30,4),IF(AJ489="t",VLOOKUP(AM489,TimeAdd!$A$1:$D$18,4),IF(AJ489="l",VLOOKUP(AM489,SLimit!$A$1:$D$8,4),AP488)))))),AP488)</f>
        <v>50</v>
      </c>
      <c r="AQ489" s="53">
        <f t="shared" si="408"/>
        <v>120</v>
      </c>
      <c r="AR489" s="54" t="str">
        <f t="shared" si="409"/>
        <v>5,0 km plate.</v>
      </c>
      <c r="AS489" s="55"/>
      <c r="AT489" s="55"/>
      <c r="AU489" s="56">
        <f>IF(GroupStTimes!$A$8=0,MIN(CB489,CD489,CF489),MIN(BZ489,CB489,CD489,CF489))</f>
        <v>0.40689814814814823</v>
      </c>
      <c r="AV489" s="56">
        <f>IF(GroupStTimes!$A$8=0,MAX(CC489,CE489,CG489),MAX(CA489,CC489,CE489,CG489))</f>
        <v>0.45273148148148151</v>
      </c>
      <c r="AW489" s="57" t="str">
        <f t="shared" si="410"/>
        <v/>
      </c>
      <c r="AX489" s="58" t="str">
        <f t="shared" si="411"/>
        <v/>
      </c>
      <c r="AY489" s="58" t="str">
        <f t="shared" si="412"/>
        <v/>
      </c>
      <c r="AZ489" s="31">
        <f t="shared" si="413"/>
        <v>137.33000000000001</v>
      </c>
      <c r="BA489" s="59">
        <f t="shared" si="414"/>
        <v>0.4089236111111112</v>
      </c>
      <c r="BB489" s="59">
        <f t="shared" si="415"/>
        <v>0.41447916666666679</v>
      </c>
      <c r="BC489" s="59">
        <f t="shared" si="416"/>
        <v>0.40479166666666677</v>
      </c>
      <c r="BD489" s="59">
        <f t="shared" si="417"/>
        <v>0.45062500000000005</v>
      </c>
      <c r="BE489" s="59">
        <f t="shared" si="418"/>
        <v>0.43856481481481491</v>
      </c>
      <c r="BF489" s="59">
        <f t="shared" si="419"/>
        <v>0.44898148148148159</v>
      </c>
      <c r="BG489" s="59">
        <f t="shared" si="420"/>
        <v>0.44751157407407399</v>
      </c>
      <c r="BH489" s="59">
        <f t="shared" si="421"/>
        <v>0.44681712962962955</v>
      </c>
      <c r="BI489" s="31">
        <f t="shared" si="422"/>
        <v>2.0199999999999818</v>
      </c>
      <c r="BJ489" s="61">
        <f t="shared" si="423"/>
        <v>5.7714285714285198E-2</v>
      </c>
      <c r="BK489" s="61">
        <f t="shared" si="424"/>
        <v>5.0499999999999545E-2</v>
      </c>
      <c r="BL489" s="61">
        <f t="shared" si="425"/>
        <v>4.4888888888888485E-2</v>
      </c>
      <c r="BM489" s="61">
        <f t="shared" si="426"/>
        <v>4.0399999999999638E-2</v>
      </c>
      <c r="BN489" s="62">
        <f t="shared" si="427"/>
        <v>0</v>
      </c>
      <c r="BO489" s="62">
        <f t="shared" si="428"/>
        <v>3</v>
      </c>
      <c r="BP489" s="62">
        <f t="shared" si="429"/>
        <v>28</v>
      </c>
      <c r="BQ489" s="62">
        <f t="shared" si="430"/>
        <v>0</v>
      </c>
      <c r="BR489" s="62">
        <f t="shared" si="431"/>
        <v>3</v>
      </c>
      <c r="BS489" s="62">
        <f t="shared" si="432"/>
        <v>2</v>
      </c>
      <c r="BT489" s="62">
        <f t="shared" si="433"/>
        <v>0</v>
      </c>
      <c r="BU489" s="62">
        <f t="shared" si="434"/>
        <v>2</v>
      </c>
      <c r="BV489" s="62">
        <f t="shared" si="435"/>
        <v>42</v>
      </c>
      <c r="BW489" s="62">
        <f t="shared" si="436"/>
        <v>0</v>
      </c>
      <c r="BX489" s="62">
        <f t="shared" si="437"/>
        <v>2</v>
      </c>
      <c r="BY489" s="62">
        <f t="shared" si="438"/>
        <v>25</v>
      </c>
      <c r="BZ489" s="63">
        <f t="shared" si="439"/>
        <v>0.41133101851851861</v>
      </c>
      <c r="CA489" s="63">
        <f t="shared" si="440"/>
        <v>0.4168865740740742</v>
      </c>
      <c r="CB489" s="63">
        <f t="shared" si="441"/>
        <v>0.40689814814814823</v>
      </c>
      <c r="CC489" s="63">
        <f t="shared" si="442"/>
        <v>0.45273148148148151</v>
      </c>
      <c r="CD489" s="63">
        <f t="shared" si="443"/>
        <v>0.44043981481481492</v>
      </c>
      <c r="CE489" s="63">
        <f t="shared" si="444"/>
        <v>0.45085648148148161</v>
      </c>
      <c r="CF489" s="63">
        <f t="shared" si="445"/>
        <v>0.44918981481481474</v>
      </c>
      <c r="CG489" s="63">
        <f t="shared" si="446"/>
        <v>0.44849537037037029</v>
      </c>
      <c r="CH489" s="36"/>
      <c r="CI489" s="36"/>
      <c r="CJ489" s="36"/>
      <c r="CK489" s="36"/>
      <c r="CL489" s="60">
        <v>60</v>
      </c>
    </row>
    <row r="490" spans="1:90" ht="60.75" x14ac:dyDescent="0.25">
      <c r="A490" s="37">
        <v>21</v>
      </c>
      <c r="C490" s="37" t="s">
        <v>49</v>
      </c>
      <c r="D490" s="37">
        <v>37</v>
      </c>
      <c r="E490" s="78" t="e">
        <f>139.62/F490</f>
        <v>#DIV/0!</v>
      </c>
      <c r="F490" s="83"/>
      <c r="G490" s="44">
        <v>140.85</v>
      </c>
      <c r="H490" s="44">
        <f t="shared" si="400"/>
        <v>139.66</v>
      </c>
      <c r="I490" s="83">
        <v>139.62</v>
      </c>
      <c r="J490" s="43">
        <f t="shared" si="453"/>
        <v>-3.581148832544259E-4</v>
      </c>
      <c r="K490" s="44">
        <f t="shared" si="454"/>
        <v>-4.9999999999982947E-2</v>
      </c>
      <c r="L490" s="76" t="s">
        <v>1155</v>
      </c>
      <c r="M490" s="122">
        <v>120</v>
      </c>
      <c r="N490" s="46">
        <f t="shared" si="406"/>
        <v>139.66999999999999</v>
      </c>
      <c r="O490" s="46">
        <v>-0.02</v>
      </c>
      <c r="P490" s="78">
        <v>139.69</v>
      </c>
      <c r="Q490" s="78">
        <f t="shared" si="465"/>
        <v>-1.19</v>
      </c>
      <c r="R490" s="78">
        <v>140.85</v>
      </c>
      <c r="S490" s="78">
        <f t="shared" si="465"/>
        <v>-1.19</v>
      </c>
      <c r="T490" s="78">
        <v>140.87</v>
      </c>
      <c r="U490" s="47" t="str">
        <f t="shared" si="447"/>
        <v/>
      </c>
      <c r="V490" s="47" t="str">
        <f t="shared" si="448"/>
        <v/>
      </c>
      <c r="W490" s="47"/>
      <c r="X490" s="47"/>
      <c r="Y490" s="47"/>
      <c r="Z490" s="47"/>
      <c r="AA490" s="47"/>
      <c r="AB490" s="47"/>
      <c r="AC490" s="47"/>
      <c r="AD490" s="47"/>
      <c r="AE490" s="51">
        <f t="shared" si="401"/>
        <v>21</v>
      </c>
      <c r="AF490" s="51" t="str">
        <f t="shared" si="402"/>
        <v/>
      </c>
      <c r="AG490" s="51" t="str">
        <f t="shared" si="403"/>
        <v>f</v>
      </c>
      <c r="AH490" s="51">
        <f t="shared" si="404"/>
        <v>37</v>
      </c>
      <c r="AI490" s="52">
        <f t="shared" si="405"/>
        <v>139.66</v>
      </c>
      <c r="AJ490" s="51" t="s">
        <v>49</v>
      </c>
      <c r="AK490" s="53"/>
      <c r="AL490" s="52"/>
      <c r="AM490" s="53">
        <f t="shared" si="407"/>
        <v>37</v>
      </c>
      <c r="AN490" s="53">
        <f>IF(AJ490&lt;&gt;"",IF(AJ490="o",VLOOKUP(AM490,OpenSect!$A$1:$D$11,2),IF(AJ490="u",VLOOKUP(AM490,UpHill!$A$1:$D$35,2),IF(AJ490="d",VLOOKUP(AM490,DownHill!$A$1:$D$29,2),IF(AJ490="f",VLOOKUP(AM490,FlatUnd!$A$2:$D$30,2),IF(AJ490="t",VLOOKUP(AM490,TimeAdd!$A$1:$D$176,2),IF(AJ490="l",VLOOKUP(AM490,SLimit!$A$1:$D$8,2),AN489)))))),AN489)</f>
        <v>43</v>
      </c>
      <c r="AO490" s="53">
        <f>IF(AJ490&lt;&gt;"",IF(AJ490="o",VLOOKUP(AM490,OpenSect!$A$1:$D$11,3),IF(AJ490="u",VLOOKUP(AM490,UpHill!$A$1:$D$35,3),IF(AJ490="d",VLOOKUP(AM490,DownHill!$A$3:$D$29,3),IF(AJ490="f",VLOOKUP(AM490,FlatUnd!$A$2:$D$30,3),IF(AJ490="t",VLOOKUP(AM490,TimeAdd!$A$1:$D$18,3),IF(AJ490="l",VLOOKUP(AM490,SLimit!$A$1:$D$8,3),AO489)))))),AO489)</f>
        <v>49</v>
      </c>
      <c r="AP490" s="53">
        <f>IF(AJ490&lt;&gt;"",IF(AJ490="o",VLOOKUP(AM490,OpenSect!$A$1:$D$11,4),IF(AJ490="u",VLOOKUP(AM490,UpHill!$A$1:$D$35,4),IF(AJ490="d",VLOOKUP(AM490,DownHill!$A$1:$D$29,4),IF(AJ490="f",VLOOKUP(AM490,FlatUnd!$A$2:$D$30,4),IF(AJ490="t",VLOOKUP(AM490,TimeAdd!$A$1:$D$18,4),IF(AJ490="l",VLOOKUP(AM490,SLimit!$A$1:$D$8,4),AP489)))))),AP489)</f>
        <v>54</v>
      </c>
      <c r="AQ490" s="53">
        <f t="shared" si="408"/>
        <v>120</v>
      </c>
      <c r="AR490" s="54" t="str">
        <f t="shared" si="409"/>
        <v>Danger plate at culvert. After 5,2 km plate.  Orange dot on pole SOR on road.  START of REGULARITY.</v>
      </c>
      <c r="AS490" s="55"/>
      <c r="AT490" s="55"/>
      <c r="AU490" s="56">
        <f>IF(GroupStTimes!$A$8=0,MIN(CB490,CD490,CF490),MIN(BZ490,CB490,CD490,CF490))</f>
        <v>0.40722222222222232</v>
      </c>
      <c r="AV490" s="56">
        <f>IF(GroupStTimes!$A$8=0,MAX(CC490,CE490,CG490),MAX(CA490,CC490,CE490,CG490))</f>
        <v>0.4530555555555556</v>
      </c>
      <c r="AW490" s="57" t="str">
        <f t="shared" si="410"/>
        <v/>
      </c>
      <c r="AX490" s="58" t="str">
        <f t="shared" si="411"/>
        <v/>
      </c>
      <c r="AY490" s="58" t="str">
        <f t="shared" si="412"/>
        <v/>
      </c>
      <c r="AZ490" s="31">
        <f t="shared" si="413"/>
        <v>137.33000000000001</v>
      </c>
      <c r="BA490" s="59">
        <f t="shared" si="414"/>
        <v>0.4089236111111112</v>
      </c>
      <c r="BB490" s="59">
        <f t="shared" si="415"/>
        <v>0.41447916666666679</v>
      </c>
      <c r="BC490" s="59">
        <f t="shared" si="416"/>
        <v>0.40479166666666677</v>
      </c>
      <c r="BD490" s="59">
        <f t="shared" si="417"/>
        <v>0.45062500000000005</v>
      </c>
      <c r="BE490" s="59">
        <f t="shared" si="418"/>
        <v>0.43856481481481491</v>
      </c>
      <c r="BF490" s="59">
        <f t="shared" si="419"/>
        <v>0.44898148148148159</v>
      </c>
      <c r="BG490" s="59">
        <f t="shared" si="420"/>
        <v>0.44751157407407399</v>
      </c>
      <c r="BH490" s="59">
        <f t="shared" si="421"/>
        <v>0.44681712962962955</v>
      </c>
      <c r="BI490" s="31">
        <f t="shared" si="422"/>
        <v>2.3299999999999841</v>
      </c>
      <c r="BJ490" s="61">
        <f t="shared" si="423"/>
        <v>6.6571428571428115E-2</v>
      </c>
      <c r="BK490" s="61">
        <f t="shared" si="424"/>
        <v>5.8249999999999601E-2</v>
      </c>
      <c r="BL490" s="61">
        <f t="shared" si="425"/>
        <v>5.1777777777777423E-2</v>
      </c>
      <c r="BM490" s="61">
        <f t="shared" si="426"/>
        <v>4.6599999999999683E-2</v>
      </c>
      <c r="BN490" s="62">
        <f t="shared" si="427"/>
        <v>0</v>
      </c>
      <c r="BO490" s="62">
        <f t="shared" si="428"/>
        <v>3</v>
      </c>
      <c r="BP490" s="62">
        <f t="shared" si="429"/>
        <v>60</v>
      </c>
      <c r="BQ490" s="62">
        <f t="shared" si="430"/>
        <v>0</v>
      </c>
      <c r="BR490" s="62">
        <f t="shared" si="431"/>
        <v>3</v>
      </c>
      <c r="BS490" s="62">
        <f t="shared" si="432"/>
        <v>30</v>
      </c>
      <c r="BT490" s="62">
        <f t="shared" si="433"/>
        <v>0</v>
      </c>
      <c r="BU490" s="62">
        <f t="shared" si="434"/>
        <v>3</v>
      </c>
      <c r="BV490" s="62">
        <f t="shared" si="435"/>
        <v>6</v>
      </c>
      <c r="BW490" s="62">
        <f t="shared" si="436"/>
        <v>0</v>
      </c>
      <c r="BX490" s="62">
        <f t="shared" si="437"/>
        <v>2</v>
      </c>
      <c r="BY490" s="62">
        <f t="shared" si="438"/>
        <v>48</v>
      </c>
      <c r="BZ490" s="63">
        <f t="shared" si="439"/>
        <v>0.41170138888888896</v>
      </c>
      <c r="CA490" s="63">
        <f t="shared" si="440"/>
        <v>0.41725694444444456</v>
      </c>
      <c r="CB490" s="63">
        <f t="shared" si="441"/>
        <v>0.40722222222222232</v>
      </c>
      <c r="CC490" s="63">
        <f t="shared" si="442"/>
        <v>0.4530555555555556</v>
      </c>
      <c r="CD490" s="63">
        <f t="shared" si="443"/>
        <v>0.44071759259259269</v>
      </c>
      <c r="CE490" s="63">
        <f t="shared" si="444"/>
        <v>0.45113425925925937</v>
      </c>
      <c r="CF490" s="63">
        <f t="shared" si="445"/>
        <v>0.44945601851851846</v>
      </c>
      <c r="CG490" s="63">
        <f t="shared" si="446"/>
        <v>0.44876157407407402</v>
      </c>
      <c r="CH490" s="36"/>
      <c r="CI490" s="36"/>
      <c r="CJ490" s="36"/>
      <c r="CK490" s="36"/>
      <c r="CL490" s="60">
        <v>60</v>
      </c>
    </row>
    <row r="491" spans="1:90" ht="28.5" customHeight="1" x14ac:dyDescent="0.25">
      <c r="A491" s="37">
        <v>21</v>
      </c>
      <c r="C491" s="37"/>
      <c r="D491" s="37"/>
      <c r="E491" s="78"/>
      <c r="F491" s="83"/>
      <c r="G491" s="44">
        <v>141.52000000000001</v>
      </c>
      <c r="H491" s="44">
        <f t="shared" si="400"/>
        <v>140.33000000000001</v>
      </c>
      <c r="I491" s="83">
        <v>140.28</v>
      </c>
      <c r="J491" s="43">
        <f t="shared" si="453"/>
        <v>-4.75239996198053E-4</v>
      </c>
      <c r="K491" s="44">
        <f t="shared" si="454"/>
        <v>-6.6666666666662877E-2</v>
      </c>
      <c r="L491" s="76" t="s">
        <v>1156</v>
      </c>
      <c r="M491" s="122">
        <v>120</v>
      </c>
      <c r="N491" s="46">
        <f t="shared" si="406"/>
        <v>140.34666666666666</v>
      </c>
      <c r="O491" s="46">
        <v>-0.02</v>
      </c>
      <c r="P491" s="78">
        <v>140.35000000000002</v>
      </c>
      <c r="Q491" s="78">
        <f t="shared" si="465"/>
        <v>-1.19</v>
      </c>
      <c r="R491" s="78">
        <v>141.52000000000001</v>
      </c>
      <c r="S491" s="78">
        <f t="shared" si="465"/>
        <v>-1.19</v>
      </c>
      <c r="T491" s="77">
        <v>141.57</v>
      </c>
      <c r="U491" s="47" t="str">
        <f t="shared" si="447"/>
        <v/>
      </c>
      <c r="V491" s="47" t="str">
        <f t="shared" si="448"/>
        <v/>
      </c>
      <c r="W491" s="47"/>
      <c r="X491" s="47"/>
      <c r="Y491" s="47"/>
      <c r="Z491" s="47"/>
      <c r="AA491" s="47"/>
      <c r="AB491" s="47"/>
      <c r="AC491" s="47"/>
      <c r="AD491" s="47"/>
      <c r="AE491" s="51">
        <f t="shared" si="401"/>
        <v>21</v>
      </c>
      <c r="AF491" s="51" t="str">
        <f t="shared" si="402"/>
        <v/>
      </c>
      <c r="AG491" s="51" t="str">
        <f t="shared" si="403"/>
        <v/>
      </c>
      <c r="AH491" s="51" t="str">
        <f t="shared" si="404"/>
        <v/>
      </c>
      <c r="AI491" s="52">
        <f t="shared" si="405"/>
        <v>140.33000000000001</v>
      </c>
      <c r="AJ491" s="51"/>
      <c r="AK491" s="53"/>
      <c r="AL491" s="52"/>
      <c r="AM491" s="53">
        <f t="shared" si="407"/>
        <v>37</v>
      </c>
      <c r="AN491" s="53">
        <f>IF(AJ491&lt;&gt;"",IF(AJ491="o",VLOOKUP(AM491,OpenSect!$A$1:$D$11,2),IF(AJ491="u",VLOOKUP(AM491,UpHill!$A$1:$D$35,2),IF(AJ491="d",VLOOKUP(AM491,DownHill!$A$1:$D$29,2),IF(AJ491="f",VLOOKUP(AM491,FlatUnd!$A$2:$D$30,2),IF(AJ491="t",VLOOKUP(AM491,TimeAdd!$A$1:$D$176,2),IF(AJ491="l",VLOOKUP(AM491,SLimit!$A$1:$D$8,2),AN490)))))),AN490)</f>
        <v>43</v>
      </c>
      <c r="AO491" s="53">
        <f>IF(AJ491&lt;&gt;"",IF(AJ491="o",VLOOKUP(AM491,OpenSect!$A$1:$D$11,3),IF(AJ491="u",VLOOKUP(AM491,UpHill!$A$1:$D$35,3),IF(AJ491="d",VLOOKUP(AM491,DownHill!$A$3:$D$29,3),IF(AJ491="f",VLOOKUP(AM491,FlatUnd!$A$2:$D$30,3),IF(AJ491="t",VLOOKUP(AM491,TimeAdd!$A$1:$D$18,3),IF(AJ491="l",VLOOKUP(AM491,SLimit!$A$1:$D$8,3),AO490)))))),AO490)</f>
        <v>49</v>
      </c>
      <c r="AP491" s="53">
        <f>IF(AJ491&lt;&gt;"",IF(AJ491="o",VLOOKUP(AM491,OpenSect!$A$1:$D$11,4),IF(AJ491="u",VLOOKUP(AM491,UpHill!$A$1:$D$35,4),IF(AJ491="d",VLOOKUP(AM491,DownHill!$A$1:$D$29,4),IF(AJ491="f",VLOOKUP(AM491,FlatUnd!$A$2:$D$30,4),IF(AJ491="t",VLOOKUP(AM491,TimeAdd!$A$1:$D$18,4),IF(AJ491="l",VLOOKUP(AM491,SLimit!$A$1:$D$8,4),AP490)))))),AP490)</f>
        <v>54</v>
      </c>
      <c r="AQ491" s="53">
        <f t="shared" si="408"/>
        <v>120</v>
      </c>
      <c r="AR491" s="54" t="str">
        <f t="shared" si="409"/>
        <v>Warning - Farm animals.  (Horse)</v>
      </c>
      <c r="AS491" s="55"/>
      <c r="AT491" s="55"/>
      <c r="AU491" s="56">
        <f>IF(GroupStTimes!$A$8=0,MIN(CB491,CD491,CF491),MIN(BZ491,CB491,CD491,CF491))</f>
        <v>0.40787037037037049</v>
      </c>
      <c r="AV491" s="56">
        <f>IF(GroupStTimes!$A$8=0,MAX(CC491,CE491,CG491),MAX(CA491,CC491,CE491,CG491))</f>
        <v>0.45370370370370378</v>
      </c>
      <c r="AW491" s="57" t="str">
        <f t="shared" si="410"/>
        <v/>
      </c>
      <c r="AX491" s="58" t="str">
        <f t="shared" si="411"/>
        <v/>
      </c>
      <c r="AY491" s="58" t="str">
        <f t="shared" si="412"/>
        <v/>
      </c>
      <c r="AZ491" s="31">
        <f t="shared" si="413"/>
        <v>139.66</v>
      </c>
      <c r="BA491" s="59">
        <f t="shared" si="414"/>
        <v>0.41170138888888896</v>
      </c>
      <c r="BB491" s="59">
        <f t="shared" si="415"/>
        <v>0.41725694444444456</v>
      </c>
      <c r="BC491" s="59">
        <f t="shared" si="416"/>
        <v>0.40722222222222232</v>
      </c>
      <c r="BD491" s="59">
        <f t="shared" si="417"/>
        <v>0.4530555555555556</v>
      </c>
      <c r="BE491" s="59">
        <f t="shared" si="418"/>
        <v>0.44071759259259269</v>
      </c>
      <c r="BF491" s="59">
        <f t="shared" si="419"/>
        <v>0.45113425925925937</v>
      </c>
      <c r="BG491" s="59">
        <f t="shared" si="420"/>
        <v>0.44945601851851846</v>
      </c>
      <c r="BH491" s="59">
        <f t="shared" si="421"/>
        <v>0.44876157407407402</v>
      </c>
      <c r="BI491" s="31">
        <f t="shared" si="422"/>
        <v>0.67000000000001592</v>
      </c>
      <c r="BJ491" s="61">
        <f t="shared" si="423"/>
        <v>1.8108108108108537E-2</v>
      </c>
      <c r="BK491" s="61">
        <f t="shared" si="424"/>
        <v>1.558139534883758E-2</v>
      </c>
      <c r="BL491" s="61">
        <f t="shared" si="425"/>
        <v>1.3673469387755427E-2</v>
      </c>
      <c r="BM491" s="61">
        <f t="shared" si="426"/>
        <v>1.2407407407407702E-2</v>
      </c>
      <c r="BN491" s="62">
        <f t="shared" si="427"/>
        <v>0</v>
      </c>
      <c r="BO491" s="62">
        <f t="shared" si="428"/>
        <v>1</v>
      </c>
      <c r="BP491" s="62">
        <f t="shared" si="429"/>
        <v>5</v>
      </c>
      <c r="BQ491" s="62">
        <f t="shared" si="430"/>
        <v>0</v>
      </c>
      <c r="BR491" s="62">
        <f t="shared" si="431"/>
        <v>0</v>
      </c>
      <c r="BS491" s="62">
        <f t="shared" si="432"/>
        <v>56</v>
      </c>
      <c r="BT491" s="62">
        <f t="shared" si="433"/>
        <v>0</v>
      </c>
      <c r="BU491" s="62">
        <f t="shared" si="434"/>
        <v>0</v>
      </c>
      <c r="BV491" s="62">
        <f t="shared" si="435"/>
        <v>49</v>
      </c>
      <c r="BW491" s="62">
        <f t="shared" si="436"/>
        <v>0</v>
      </c>
      <c r="BX491" s="62">
        <f t="shared" si="437"/>
        <v>0</v>
      </c>
      <c r="BY491" s="62">
        <f t="shared" si="438"/>
        <v>45</v>
      </c>
      <c r="BZ491" s="63">
        <f t="shared" si="439"/>
        <v>0.41245370370370377</v>
      </c>
      <c r="CA491" s="63">
        <f t="shared" si="440"/>
        <v>0.41800925925925936</v>
      </c>
      <c r="CB491" s="63">
        <f t="shared" si="441"/>
        <v>0.40787037037037049</v>
      </c>
      <c r="CC491" s="63">
        <f t="shared" si="442"/>
        <v>0.45370370370370378</v>
      </c>
      <c r="CD491" s="63">
        <f t="shared" si="443"/>
        <v>0.44128472222222231</v>
      </c>
      <c r="CE491" s="63">
        <f t="shared" si="444"/>
        <v>0.451701388888889</v>
      </c>
      <c r="CF491" s="63">
        <f t="shared" si="445"/>
        <v>0.44997685185185182</v>
      </c>
      <c r="CG491" s="63">
        <f t="shared" si="446"/>
        <v>0.44928240740740738</v>
      </c>
      <c r="CH491" s="36"/>
      <c r="CI491" s="36"/>
      <c r="CJ491" s="36"/>
      <c r="CK491" s="36"/>
      <c r="CL491" s="60">
        <v>60</v>
      </c>
    </row>
    <row r="492" spans="1:90" ht="28.5" customHeight="1" x14ac:dyDescent="0.25">
      <c r="A492" s="37"/>
      <c r="C492" s="37"/>
      <c r="D492" s="37"/>
      <c r="E492" s="78"/>
      <c r="F492" s="83"/>
      <c r="G492" s="44">
        <v>141.54</v>
      </c>
      <c r="H492" s="44">
        <f t="shared" si="400"/>
        <v>140.36000000000001</v>
      </c>
      <c r="I492" s="83">
        <v>140.31</v>
      </c>
      <c r="J492" s="43">
        <f t="shared" si="453"/>
        <v>-4.2762454564893645E-4</v>
      </c>
      <c r="K492" s="44">
        <f t="shared" si="454"/>
        <v>-6.0000000000002274E-2</v>
      </c>
      <c r="L492" s="76" t="s">
        <v>937</v>
      </c>
      <c r="M492" s="122">
        <v>120</v>
      </c>
      <c r="N492" s="46">
        <f t="shared" si="406"/>
        <v>140.37</v>
      </c>
      <c r="O492" s="46">
        <v>-0.02</v>
      </c>
      <c r="P492" s="78">
        <v>140.38</v>
      </c>
      <c r="Q492" s="78">
        <f t="shared" si="465"/>
        <v>-1.19</v>
      </c>
      <c r="R492" s="78">
        <v>141.54</v>
      </c>
      <c r="S492" s="78">
        <f t="shared" si="465"/>
        <v>-1.19</v>
      </c>
      <c r="T492" s="78">
        <v>141.59</v>
      </c>
      <c r="U492" s="47" t="str">
        <f t="shared" si="447"/>
        <v/>
      </c>
      <c r="V492" s="47" t="str">
        <f t="shared" si="448"/>
        <v/>
      </c>
      <c r="W492" s="47"/>
      <c r="X492" s="47"/>
      <c r="Y492" s="47"/>
      <c r="Z492" s="47"/>
      <c r="AA492" s="47"/>
      <c r="AB492" s="47"/>
      <c r="AC492" s="47"/>
      <c r="AD492" s="47"/>
      <c r="AE492" s="51" t="str">
        <f t="shared" si="401"/>
        <v/>
      </c>
      <c r="AF492" s="51" t="str">
        <f t="shared" si="402"/>
        <v/>
      </c>
      <c r="AG492" s="51" t="str">
        <f t="shared" si="403"/>
        <v/>
      </c>
      <c r="AH492" s="51" t="str">
        <f t="shared" si="404"/>
        <v/>
      </c>
      <c r="AI492" s="52">
        <f t="shared" si="405"/>
        <v>140.36000000000001</v>
      </c>
      <c r="AJ492" s="51"/>
      <c r="AK492" s="53"/>
      <c r="AL492" s="52"/>
      <c r="AM492" s="53">
        <f t="shared" si="407"/>
        <v>37</v>
      </c>
      <c r="AN492" s="53">
        <f>IF(AJ492&lt;&gt;"",IF(AJ492="o",VLOOKUP(AM492,OpenSect!$A$1:$D$11,2),IF(AJ492="u",VLOOKUP(AM492,UpHill!$A$1:$D$35,2),IF(AJ492="d",VLOOKUP(AM492,DownHill!$A$1:$D$29,2),IF(AJ492="f",VLOOKUP(AM492,FlatUnd!$A$2:$D$30,2),IF(AJ492="t",VLOOKUP(AM492,TimeAdd!$A$1:$D$176,2),IF(AJ492="l",VLOOKUP(AM492,SLimit!$A$1:$D$8,2),AN491)))))),AN491)</f>
        <v>43</v>
      </c>
      <c r="AO492" s="53">
        <f>IF(AJ492&lt;&gt;"",IF(AJ492="o",VLOOKUP(AM492,OpenSect!$A$1:$D$11,3),IF(AJ492="u",VLOOKUP(AM492,UpHill!$A$1:$D$35,3),IF(AJ492="d",VLOOKUP(AM492,DownHill!$A$3:$D$29,3),IF(AJ492="f",VLOOKUP(AM492,FlatUnd!$A$2:$D$30,3),IF(AJ492="t",VLOOKUP(AM492,TimeAdd!$A$1:$D$18,3),IF(AJ492="l",VLOOKUP(AM492,SLimit!$A$1:$D$8,3),AO491)))))),AO491)</f>
        <v>49</v>
      </c>
      <c r="AP492" s="53">
        <f>IF(AJ492&lt;&gt;"",IF(AJ492="o",VLOOKUP(AM492,OpenSect!$A$1:$D$11,4),IF(AJ492="u",VLOOKUP(AM492,UpHill!$A$1:$D$35,4),IF(AJ492="d",VLOOKUP(AM492,DownHill!$A$1:$D$29,4),IF(AJ492="f",VLOOKUP(AM492,FlatUnd!$A$2:$D$30,4),IF(AJ492="t",VLOOKUP(AM492,TimeAdd!$A$1:$D$18,4),IF(AJ492="l",VLOOKUP(AM492,SLimit!$A$1:$D$8,4),AP491)))))),AP491)</f>
        <v>54</v>
      </c>
      <c r="AQ492" s="53">
        <f t="shared" si="408"/>
        <v>120</v>
      </c>
      <c r="AR492" s="54" t="str">
        <f t="shared" si="409"/>
        <v>6,0 km plate.</v>
      </c>
      <c r="AS492" s="55"/>
      <c r="AT492" s="55"/>
      <c r="AU492" s="56">
        <f>IF(GroupStTimes!$A$8=0,MIN(CB492,CD492,CF492),MIN(BZ492,CB492,CD492,CF492))</f>
        <v>0.40790509259259267</v>
      </c>
      <c r="AV492" s="56">
        <f>IF(GroupStTimes!$A$8=0,MAX(CC492,CE492,CG492),MAX(CA492,CC492,CE492,CG492))</f>
        <v>0.45373842592592595</v>
      </c>
      <c r="AW492" s="57" t="str">
        <f t="shared" si="410"/>
        <v/>
      </c>
      <c r="AX492" s="58" t="str">
        <f t="shared" si="411"/>
        <v/>
      </c>
      <c r="AY492" s="58" t="str">
        <f t="shared" si="412"/>
        <v/>
      </c>
      <c r="AZ492" s="31">
        <f t="shared" si="413"/>
        <v>139.66</v>
      </c>
      <c r="BA492" s="59">
        <f t="shared" si="414"/>
        <v>0.41170138888888896</v>
      </c>
      <c r="BB492" s="59">
        <f t="shared" si="415"/>
        <v>0.41725694444444456</v>
      </c>
      <c r="BC492" s="59">
        <f t="shared" si="416"/>
        <v>0.40722222222222232</v>
      </c>
      <c r="BD492" s="59">
        <f t="shared" si="417"/>
        <v>0.4530555555555556</v>
      </c>
      <c r="BE492" s="59">
        <f t="shared" si="418"/>
        <v>0.44071759259259269</v>
      </c>
      <c r="BF492" s="59">
        <f t="shared" si="419"/>
        <v>0.45113425925925937</v>
      </c>
      <c r="BG492" s="59">
        <f t="shared" si="420"/>
        <v>0.44945601851851846</v>
      </c>
      <c r="BH492" s="59">
        <f t="shared" si="421"/>
        <v>0.44876157407407402</v>
      </c>
      <c r="BI492" s="31">
        <f t="shared" si="422"/>
        <v>0.70000000000001705</v>
      </c>
      <c r="BJ492" s="61">
        <f t="shared" si="423"/>
        <v>1.8918918918919381E-2</v>
      </c>
      <c r="BK492" s="61">
        <f t="shared" si="424"/>
        <v>1.6279069767442256E-2</v>
      </c>
      <c r="BL492" s="61">
        <f t="shared" si="425"/>
        <v>1.4285714285714634E-2</v>
      </c>
      <c r="BM492" s="61">
        <f t="shared" si="426"/>
        <v>1.2962962962963278E-2</v>
      </c>
      <c r="BN492" s="62">
        <f t="shared" si="427"/>
        <v>0</v>
      </c>
      <c r="BO492" s="62">
        <f t="shared" si="428"/>
        <v>1</v>
      </c>
      <c r="BP492" s="62">
        <f t="shared" si="429"/>
        <v>8</v>
      </c>
      <c r="BQ492" s="62">
        <f t="shared" si="430"/>
        <v>0</v>
      </c>
      <c r="BR492" s="62">
        <f t="shared" si="431"/>
        <v>0</v>
      </c>
      <c r="BS492" s="62">
        <f t="shared" si="432"/>
        <v>59</v>
      </c>
      <c r="BT492" s="62">
        <f t="shared" si="433"/>
        <v>0</v>
      </c>
      <c r="BU492" s="62">
        <f t="shared" si="434"/>
        <v>0</v>
      </c>
      <c r="BV492" s="62">
        <f t="shared" si="435"/>
        <v>51</v>
      </c>
      <c r="BW492" s="62">
        <f t="shared" si="436"/>
        <v>0</v>
      </c>
      <c r="BX492" s="62">
        <f t="shared" si="437"/>
        <v>0</v>
      </c>
      <c r="BY492" s="62">
        <f t="shared" si="438"/>
        <v>47</v>
      </c>
      <c r="BZ492" s="63">
        <f t="shared" si="439"/>
        <v>0.41248842592592599</v>
      </c>
      <c r="CA492" s="63">
        <f t="shared" si="440"/>
        <v>0.41804398148148159</v>
      </c>
      <c r="CB492" s="63">
        <f t="shared" si="441"/>
        <v>0.40790509259259267</v>
      </c>
      <c r="CC492" s="63">
        <f t="shared" si="442"/>
        <v>0.45373842592592595</v>
      </c>
      <c r="CD492" s="63">
        <f t="shared" si="443"/>
        <v>0.44130787037037045</v>
      </c>
      <c r="CE492" s="63">
        <f t="shared" si="444"/>
        <v>0.45172453703703713</v>
      </c>
      <c r="CF492" s="63">
        <f t="shared" si="445"/>
        <v>0.44999999999999996</v>
      </c>
      <c r="CG492" s="63">
        <f t="shared" si="446"/>
        <v>0.44930555555555551</v>
      </c>
      <c r="CH492" s="36"/>
      <c r="CI492" s="36"/>
      <c r="CJ492" s="36"/>
      <c r="CK492" s="36"/>
      <c r="CL492" s="60">
        <v>60</v>
      </c>
    </row>
    <row r="493" spans="1:90" ht="28.5" customHeight="1" x14ac:dyDescent="0.25">
      <c r="A493" s="37">
        <v>21</v>
      </c>
      <c r="C493" s="37"/>
      <c r="D493" s="37"/>
      <c r="E493" s="78"/>
      <c r="F493" s="83"/>
      <c r="G493" s="44">
        <v>141.62</v>
      </c>
      <c r="H493" s="44">
        <f t="shared" si="400"/>
        <v>140.41999999999999</v>
      </c>
      <c r="I493" s="83">
        <v>140.38</v>
      </c>
      <c r="J493" s="43">
        <f t="shared" si="453"/>
        <v>-4.0366623925539231E-4</v>
      </c>
      <c r="K493" s="44">
        <f t="shared" si="454"/>
        <v>-5.6666666666671972E-2</v>
      </c>
      <c r="L493" s="76" t="s">
        <v>1693</v>
      </c>
      <c r="M493" s="122">
        <v>120</v>
      </c>
      <c r="N493" s="46">
        <f t="shared" si="406"/>
        <v>140.43666666666667</v>
      </c>
      <c r="O493" s="46">
        <v>-0.02</v>
      </c>
      <c r="P493" s="78">
        <v>140.45000000000002</v>
      </c>
      <c r="Q493" s="78">
        <f t="shared" si="465"/>
        <v>-1.19</v>
      </c>
      <c r="R493" s="78">
        <v>141.62</v>
      </c>
      <c r="S493" s="78">
        <f t="shared" si="465"/>
        <v>-1.19</v>
      </c>
      <c r="T493" s="78">
        <v>141.63999999999999</v>
      </c>
      <c r="U493" s="47" t="str">
        <f t="shared" si="447"/>
        <v/>
      </c>
      <c r="V493" s="47" t="str">
        <f t="shared" si="448"/>
        <v/>
      </c>
      <c r="W493" s="47"/>
      <c r="X493" s="47"/>
      <c r="Y493" s="47"/>
      <c r="Z493" s="47"/>
      <c r="AA493" s="47"/>
      <c r="AB493" s="47"/>
      <c r="AC493" s="47"/>
      <c r="AD493" s="47"/>
      <c r="AE493" s="51">
        <f t="shared" si="401"/>
        <v>21</v>
      </c>
      <c r="AF493" s="51" t="str">
        <f t="shared" si="402"/>
        <v/>
      </c>
      <c r="AG493" s="51" t="str">
        <f t="shared" si="403"/>
        <v/>
      </c>
      <c r="AH493" s="51" t="str">
        <f t="shared" si="404"/>
        <v/>
      </c>
      <c r="AI493" s="52">
        <f t="shared" si="405"/>
        <v>140.41999999999999</v>
      </c>
      <c r="AJ493" s="51"/>
      <c r="AK493" s="53"/>
      <c r="AL493" s="52"/>
      <c r="AM493" s="53">
        <f t="shared" si="407"/>
        <v>37</v>
      </c>
      <c r="AN493" s="53">
        <f>IF(AJ493&lt;&gt;"",IF(AJ493="o",VLOOKUP(AM493,OpenSect!$A$1:$D$11,2),IF(AJ493="u",VLOOKUP(AM493,UpHill!$A$1:$D$35,2),IF(AJ493="d",VLOOKUP(AM493,DownHill!$A$1:$D$29,2),IF(AJ493="f",VLOOKUP(AM493,FlatUnd!$A$2:$D$30,2),IF(AJ493="t",VLOOKUP(AM493,TimeAdd!$A$1:$D$176,2),IF(AJ493="l",VLOOKUP(AM493,SLimit!$A$1:$D$8,2),AN492)))))),AN492)</f>
        <v>43</v>
      </c>
      <c r="AO493" s="53">
        <f>IF(AJ493&lt;&gt;"",IF(AJ493="o",VLOOKUP(AM493,OpenSect!$A$1:$D$11,3),IF(AJ493="u",VLOOKUP(AM493,UpHill!$A$1:$D$35,3),IF(AJ493="d",VLOOKUP(AM493,DownHill!$A$3:$D$29,3),IF(AJ493="f",VLOOKUP(AM493,FlatUnd!$A$2:$D$30,3),IF(AJ493="t",VLOOKUP(AM493,TimeAdd!$A$1:$D$18,3),IF(AJ493="l",VLOOKUP(AM493,SLimit!$A$1:$D$8,3),AO492)))))),AO492)</f>
        <v>49</v>
      </c>
      <c r="AP493" s="53">
        <f>IF(AJ493&lt;&gt;"",IF(AJ493="o",VLOOKUP(AM493,OpenSect!$A$1:$D$11,4),IF(AJ493="u",VLOOKUP(AM493,UpHill!$A$1:$D$35,4),IF(AJ493="d",VLOOKUP(AM493,DownHill!$A$1:$D$29,4),IF(AJ493="f",VLOOKUP(AM493,FlatUnd!$A$2:$D$30,4),IF(AJ493="t",VLOOKUP(AM493,TimeAdd!$A$1:$D$18,4),IF(AJ493="l",VLOOKUP(AM493,SLimit!$A$1:$D$8,4),AP492)))))),AP492)</f>
        <v>54</v>
      </c>
      <c r="AQ493" s="53">
        <f t="shared" si="408"/>
        <v>120</v>
      </c>
      <c r="AR493" s="54" t="str">
        <f t="shared" si="409"/>
        <v>Diagrammatic Sign:  Additional lane.  1km.</v>
      </c>
      <c r="AS493" s="55"/>
      <c r="AT493" s="55"/>
      <c r="AU493" s="56">
        <f>IF(GroupStTimes!$A$8=0,MIN(CB493,CD493,CF493),MIN(BZ493,CB493,CD493,CF493))</f>
        <v>0.40796296296296308</v>
      </c>
      <c r="AV493" s="56">
        <f>IF(GroupStTimes!$A$8=0,MAX(CC493,CE493,CG493),MAX(CA493,CC493,CE493,CG493))</f>
        <v>0.45379629629629636</v>
      </c>
      <c r="AW493" s="57" t="str">
        <f t="shared" si="410"/>
        <v/>
      </c>
      <c r="AX493" s="58" t="str">
        <f t="shared" si="411"/>
        <v/>
      </c>
      <c r="AY493" s="58" t="str">
        <f t="shared" si="412"/>
        <v/>
      </c>
      <c r="AZ493" s="31">
        <f t="shared" si="413"/>
        <v>139.66</v>
      </c>
      <c r="BA493" s="59">
        <f t="shared" si="414"/>
        <v>0.41170138888888896</v>
      </c>
      <c r="BB493" s="59">
        <f t="shared" si="415"/>
        <v>0.41725694444444456</v>
      </c>
      <c r="BC493" s="59">
        <f t="shared" si="416"/>
        <v>0.40722222222222232</v>
      </c>
      <c r="BD493" s="59">
        <f t="shared" si="417"/>
        <v>0.4530555555555556</v>
      </c>
      <c r="BE493" s="59">
        <f t="shared" si="418"/>
        <v>0.44071759259259269</v>
      </c>
      <c r="BF493" s="59">
        <f t="shared" si="419"/>
        <v>0.45113425925925937</v>
      </c>
      <c r="BG493" s="59">
        <f t="shared" si="420"/>
        <v>0.44945601851851846</v>
      </c>
      <c r="BH493" s="59">
        <f t="shared" si="421"/>
        <v>0.44876157407407402</v>
      </c>
      <c r="BI493" s="31">
        <f t="shared" si="422"/>
        <v>0.75999999999999091</v>
      </c>
      <c r="BJ493" s="61">
        <f t="shared" si="423"/>
        <v>2.0540540540540296E-2</v>
      </c>
      <c r="BK493" s="61">
        <f t="shared" si="424"/>
        <v>1.7674418604650952E-2</v>
      </c>
      <c r="BL493" s="61">
        <f t="shared" si="425"/>
        <v>1.5510204081632468E-2</v>
      </c>
      <c r="BM493" s="61">
        <f t="shared" si="426"/>
        <v>1.4074074074073906E-2</v>
      </c>
      <c r="BN493" s="62">
        <f t="shared" si="427"/>
        <v>0</v>
      </c>
      <c r="BO493" s="62">
        <f t="shared" si="428"/>
        <v>1</v>
      </c>
      <c r="BP493" s="62">
        <f t="shared" si="429"/>
        <v>14</v>
      </c>
      <c r="BQ493" s="62">
        <f t="shared" si="430"/>
        <v>0</v>
      </c>
      <c r="BR493" s="62">
        <f t="shared" si="431"/>
        <v>1</v>
      </c>
      <c r="BS493" s="62">
        <f t="shared" si="432"/>
        <v>4</v>
      </c>
      <c r="BT493" s="62">
        <f t="shared" si="433"/>
        <v>0</v>
      </c>
      <c r="BU493" s="62">
        <f t="shared" si="434"/>
        <v>0</v>
      </c>
      <c r="BV493" s="62">
        <f t="shared" si="435"/>
        <v>56</v>
      </c>
      <c r="BW493" s="62">
        <f t="shared" si="436"/>
        <v>0</v>
      </c>
      <c r="BX493" s="62">
        <f t="shared" si="437"/>
        <v>0</v>
      </c>
      <c r="BY493" s="62">
        <f t="shared" si="438"/>
        <v>51</v>
      </c>
      <c r="BZ493" s="63">
        <f t="shared" si="439"/>
        <v>0.41255787037037045</v>
      </c>
      <c r="CA493" s="63">
        <f t="shared" si="440"/>
        <v>0.41811342592592604</v>
      </c>
      <c r="CB493" s="63">
        <f t="shared" si="441"/>
        <v>0.40796296296296308</v>
      </c>
      <c r="CC493" s="63">
        <f t="shared" si="442"/>
        <v>0.45379629629629636</v>
      </c>
      <c r="CD493" s="63">
        <f t="shared" si="443"/>
        <v>0.44136574074074086</v>
      </c>
      <c r="CE493" s="63">
        <f t="shared" si="444"/>
        <v>0.45178240740740755</v>
      </c>
      <c r="CF493" s="63">
        <f t="shared" si="445"/>
        <v>0.45004629629629622</v>
      </c>
      <c r="CG493" s="63">
        <f t="shared" si="446"/>
        <v>0.44935185185185178</v>
      </c>
      <c r="CH493" s="36"/>
      <c r="CI493" s="36"/>
      <c r="CJ493" s="36"/>
      <c r="CK493" s="36"/>
      <c r="CL493" s="60">
        <v>60</v>
      </c>
    </row>
    <row r="494" spans="1:90" ht="28.5" customHeight="1" x14ac:dyDescent="0.25">
      <c r="A494" s="37">
        <v>21</v>
      </c>
      <c r="C494" s="37"/>
      <c r="D494" s="37"/>
      <c r="E494" s="78"/>
      <c r="F494" s="83"/>
      <c r="G494" s="44">
        <v>142.51</v>
      </c>
      <c r="H494" s="44">
        <f t="shared" si="400"/>
        <v>141.32</v>
      </c>
      <c r="I494" s="83">
        <v>141.28</v>
      </c>
      <c r="J494" s="43">
        <f t="shared" si="453"/>
        <v>-3.539071347679174E-4</v>
      </c>
      <c r="K494" s="44">
        <f t="shared" si="454"/>
        <v>-5.0000000000011369E-2</v>
      </c>
      <c r="L494" s="76" t="s">
        <v>938</v>
      </c>
      <c r="M494" s="122">
        <v>120</v>
      </c>
      <c r="N494" s="46">
        <f t="shared" si="406"/>
        <v>141.33000000000001</v>
      </c>
      <c r="O494" s="46">
        <v>-0.02</v>
      </c>
      <c r="P494" s="78">
        <v>141.35</v>
      </c>
      <c r="Q494" s="78">
        <f t="shared" si="465"/>
        <v>-1.19</v>
      </c>
      <c r="R494" s="78">
        <v>142.51</v>
      </c>
      <c r="S494" s="78">
        <f t="shared" si="465"/>
        <v>-1.19</v>
      </c>
      <c r="T494" s="78">
        <v>142.53</v>
      </c>
      <c r="U494" s="47" t="str">
        <f t="shared" si="447"/>
        <v/>
      </c>
      <c r="V494" s="47" t="str">
        <f t="shared" si="448"/>
        <v/>
      </c>
      <c r="W494" s="47"/>
      <c r="X494" s="47"/>
      <c r="Y494" s="47"/>
      <c r="Z494" s="47"/>
      <c r="AA494" s="47"/>
      <c r="AB494" s="47"/>
      <c r="AC494" s="47"/>
      <c r="AD494" s="47"/>
      <c r="AE494" s="51">
        <f t="shared" si="401"/>
        <v>21</v>
      </c>
      <c r="AF494" s="51" t="str">
        <f t="shared" si="402"/>
        <v/>
      </c>
      <c r="AG494" s="51" t="str">
        <f t="shared" si="403"/>
        <v/>
      </c>
      <c r="AH494" s="51" t="str">
        <f t="shared" si="404"/>
        <v/>
      </c>
      <c r="AI494" s="52">
        <f t="shared" si="405"/>
        <v>141.32</v>
      </c>
      <c r="AJ494" s="51"/>
      <c r="AK494" s="53"/>
      <c r="AL494" s="52"/>
      <c r="AM494" s="53">
        <f t="shared" si="407"/>
        <v>37</v>
      </c>
      <c r="AN494" s="53">
        <f>IF(AJ494&lt;&gt;"",IF(AJ494="o",VLOOKUP(AM494,OpenSect!$A$1:$D$11,2),IF(AJ494="u",VLOOKUP(AM494,UpHill!$A$1:$D$35,2),IF(AJ494="d",VLOOKUP(AM494,DownHill!$A$1:$D$29,2),IF(AJ494="f",VLOOKUP(AM494,FlatUnd!$A$2:$D$30,2),IF(AJ494="t",VLOOKUP(AM494,TimeAdd!$A$1:$D$176,2),IF(AJ494="l",VLOOKUP(AM494,SLimit!$A$1:$D$8,2),AN493)))))),AN493)</f>
        <v>43</v>
      </c>
      <c r="AO494" s="53">
        <f>IF(AJ494&lt;&gt;"",IF(AJ494="o",VLOOKUP(AM494,OpenSect!$A$1:$D$11,3),IF(AJ494="u",VLOOKUP(AM494,UpHill!$A$1:$D$35,3),IF(AJ494="d",VLOOKUP(AM494,DownHill!$A$3:$D$29,3),IF(AJ494="f",VLOOKUP(AM494,FlatUnd!$A$2:$D$30,3),IF(AJ494="t",VLOOKUP(AM494,TimeAdd!$A$1:$D$18,3),IF(AJ494="l",VLOOKUP(AM494,SLimit!$A$1:$D$8,3),AO493)))))),AO493)</f>
        <v>49</v>
      </c>
      <c r="AP494" s="53">
        <f>IF(AJ494&lt;&gt;"",IF(AJ494="o",VLOOKUP(AM494,OpenSect!$A$1:$D$11,4),IF(AJ494="u",VLOOKUP(AM494,UpHill!$A$1:$D$35,4),IF(AJ494="d",VLOOKUP(AM494,DownHill!$A$1:$D$29,4),IF(AJ494="f",VLOOKUP(AM494,FlatUnd!$A$2:$D$30,4),IF(AJ494="t",VLOOKUP(AM494,TimeAdd!$A$1:$D$18,4),IF(AJ494="l",VLOOKUP(AM494,SLimit!$A$1:$D$8,4),AP493)))))),AP493)</f>
        <v>54</v>
      </c>
      <c r="AQ494" s="53">
        <f t="shared" si="408"/>
        <v>120</v>
      </c>
      <c r="AR494" s="54" t="str">
        <f t="shared" si="409"/>
        <v>7,0 km plate.</v>
      </c>
      <c r="AS494" s="55"/>
      <c r="AT494" s="55"/>
      <c r="AU494" s="56">
        <f>IF(GroupStTimes!$A$8=0,MIN(CB494,CD494,CF494),MIN(BZ494,CB494,CD494,CF494))</f>
        <v>0.40883101851851861</v>
      </c>
      <c r="AV494" s="56">
        <f>IF(GroupStTimes!$A$8=0,MAX(CC494,CE494,CG494),MAX(CA494,CC494,CE494,CG494))</f>
        <v>0.45466435185185189</v>
      </c>
      <c r="AW494" s="57" t="str">
        <f t="shared" si="410"/>
        <v/>
      </c>
      <c r="AX494" s="58" t="str">
        <f t="shared" si="411"/>
        <v/>
      </c>
      <c r="AY494" s="58" t="str">
        <f t="shared" si="412"/>
        <v/>
      </c>
      <c r="AZ494" s="31">
        <f t="shared" si="413"/>
        <v>139.66</v>
      </c>
      <c r="BA494" s="59">
        <f t="shared" si="414"/>
        <v>0.41170138888888896</v>
      </c>
      <c r="BB494" s="59">
        <f t="shared" si="415"/>
        <v>0.41725694444444456</v>
      </c>
      <c r="BC494" s="59">
        <f t="shared" si="416"/>
        <v>0.40722222222222232</v>
      </c>
      <c r="BD494" s="59">
        <f t="shared" si="417"/>
        <v>0.4530555555555556</v>
      </c>
      <c r="BE494" s="59">
        <f t="shared" si="418"/>
        <v>0.44071759259259269</v>
      </c>
      <c r="BF494" s="59">
        <f t="shared" si="419"/>
        <v>0.45113425925925937</v>
      </c>
      <c r="BG494" s="59">
        <f t="shared" si="420"/>
        <v>0.44945601851851846</v>
      </c>
      <c r="BH494" s="59">
        <f t="shared" si="421"/>
        <v>0.44876157407407402</v>
      </c>
      <c r="BI494" s="31">
        <f t="shared" si="422"/>
        <v>1.6599999999999966</v>
      </c>
      <c r="BJ494" s="61">
        <f t="shared" si="423"/>
        <v>4.4864864864864774E-2</v>
      </c>
      <c r="BK494" s="61">
        <f t="shared" si="424"/>
        <v>3.8604651162790618E-2</v>
      </c>
      <c r="BL494" s="61">
        <f t="shared" si="425"/>
        <v>3.3877551020408091E-2</v>
      </c>
      <c r="BM494" s="61">
        <f t="shared" si="426"/>
        <v>3.0740740740740676E-2</v>
      </c>
      <c r="BN494" s="62">
        <f t="shared" si="427"/>
        <v>0</v>
      </c>
      <c r="BO494" s="62">
        <f t="shared" si="428"/>
        <v>2</v>
      </c>
      <c r="BP494" s="62">
        <f t="shared" si="429"/>
        <v>42</v>
      </c>
      <c r="BQ494" s="62">
        <f t="shared" si="430"/>
        <v>0</v>
      </c>
      <c r="BR494" s="62">
        <f t="shared" si="431"/>
        <v>2</v>
      </c>
      <c r="BS494" s="62">
        <f t="shared" si="432"/>
        <v>19</v>
      </c>
      <c r="BT494" s="62">
        <f t="shared" si="433"/>
        <v>0</v>
      </c>
      <c r="BU494" s="62">
        <f t="shared" si="434"/>
        <v>2</v>
      </c>
      <c r="BV494" s="62">
        <f t="shared" si="435"/>
        <v>2</v>
      </c>
      <c r="BW494" s="62">
        <f t="shared" si="436"/>
        <v>0</v>
      </c>
      <c r="BX494" s="62">
        <f t="shared" si="437"/>
        <v>1</v>
      </c>
      <c r="BY494" s="62">
        <f t="shared" si="438"/>
        <v>51</v>
      </c>
      <c r="BZ494" s="63">
        <f t="shared" si="439"/>
        <v>0.41357638888888898</v>
      </c>
      <c r="CA494" s="63">
        <f t="shared" si="440"/>
        <v>0.41913194444444457</v>
      </c>
      <c r="CB494" s="63">
        <f t="shared" si="441"/>
        <v>0.40883101851851861</v>
      </c>
      <c r="CC494" s="63">
        <f t="shared" si="442"/>
        <v>0.45466435185185189</v>
      </c>
      <c r="CD494" s="63">
        <f t="shared" si="443"/>
        <v>0.44212962962962971</v>
      </c>
      <c r="CE494" s="63">
        <f t="shared" si="444"/>
        <v>0.45254629629629639</v>
      </c>
      <c r="CF494" s="63">
        <f t="shared" si="445"/>
        <v>0.45074074074074066</v>
      </c>
      <c r="CG494" s="63">
        <f t="shared" si="446"/>
        <v>0.45004629629629622</v>
      </c>
      <c r="CH494" s="36"/>
      <c r="CI494" s="36"/>
      <c r="CJ494" s="36"/>
      <c r="CK494" s="36"/>
      <c r="CL494" s="60">
        <v>60</v>
      </c>
    </row>
    <row r="495" spans="1:90" ht="28.5" customHeight="1" x14ac:dyDescent="0.25">
      <c r="A495" s="37">
        <v>21</v>
      </c>
      <c r="C495" s="37"/>
      <c r="D495" s="37"/>
      <c r="E495" s="78"/>
      <c r="F495" s="83"/>
      <c r="G495" s="44">
        <v>142.62</v>
      </c>
      <c r="H495" s="44">
        <f t="shared" si="400"/>
        <v>141.41999999999999</v>
      </c>
      <c r="I495" s="83">
        <v>141.38</v>
      </c>
      <c r="J495" s="43">
        <f t="shared" si="453"/>
        <v>-4.0081105295425079E-4</v>
      </c>
      <c r="K495" s="44">
        <f t="shared" si="454"/>
        <v>-5.6666666666671972E-2</v>
      </c>
      <c r="L495" s="76" t="s">
        <v>1157</v>
      </c>
      <c r="M495" s="122">
        <v>120</v>
      </c>
      <c r="N495" s="46">
        <f t="shared" si="406"/>
        <v>141.43666666666667</v>
      </c>
      <c r="O495" s="46">
        <v>-0.02</v>
      </c>
      <c r="P495" s="78">
        <v>141.45000000000002</v>
      </c>
      <c r="Q495" s="78">
        <f t="shared" si="465"/>
        <v>-1.19</v>
      </c>
      <c r="R495" s="78">
        <v>142.62</v>
      </c>
      <c r="S495" s="78">
        <f t="shared" si="465"/>
        <v>-1.19</v>
      </c>
      <c r="T495" s="77">
        <v>142.63999999999999</v>
      </c>
      <c r="U495" s="47" t="str">
        <f t="shared" si="447"/>
        <v/>
      </c>
      <c r="V495" s="47" t="str">
        <f t="shared" si="448"/>
        <v/>
      </c>
      <c r="W495" s="47"/>
      <c r="X495" s="47"/>
      <c r="Y495" s="47"/>
      <c r="Z495" s="47"/>
      <c r="AA495" s="47"/>
      <c r="AB495" s="47"/>
      <c r="AC495" s="47"/>
      <c r="AD495" s="47"/>
      <c r="AE495" s="51">
        <f t="shared" si="401"/>
        <v>21</v>
      </c>
      <c r="AF495" s="51" t="str">
        <f t="shared" si="402"/>
        <v/>
      </c>
      <c r="AG495" s="51" t="str">
        <f t="shared" si="403"/>
        <v/>
      </c>
      <c r="AH495" s="51" t="str">
        <f t="shared" si="404"/>
        <v/>
      </c>
      <c r="AI495" s="52">
        <f t="shared" si="405"/>
        <v>141.41999999999999</v>
      </c>
      <c r="AJ495" s="51"/>
      <c r="AK495" s="53"/>
      <c r="AL495" s="52"/>
      <c r="AM495" s="53">
        <f t="shared" si="407"/>
        <v>37</v>
      </c>
      <c r="AN495" s="53">
        <f>IF(AJ495&lt;&gt;"",IF(AJ495="o",VLOOKUP(AM495,OpenSect!$A$1:$D$11,2),IF(AJ495="u",VLOOKUP(AM495,UpHill!$A$1:$D$35,2),IF(AJ495="d",VLOOKUP(AM495,DownHill!$A$1:$D$29,2),IF(AJ495="f",VLOOKUP(AM495,FlatUnd!$A$2:$D$30,2),IF(AJ495="t",VLOOKUP(AM495,TimeAdd!$A$1:$D$176,2),IF(AJ495="l",VLOOKUP(AM495,SLimit!$A$1:$D$8,2),AN494)))))),AN494)</f>
        <v>43</v>
      </c>
      <c r="AO495" s="53">
        <f>IF(AJ495&lt;&gt;"",IF(AJ495="o",VLOOKUP(AM495,OpenSect!$A$1:$D$11,3),IF(AJ495="u",VLOOKUP(AM495,UpHill!$A$1:$D$35,3),IF(AJ495="d",VLOOKUP(AM495,DownHill!$A$3:$D$29,3),IF(AJ495="f",VLOOKUP(AM495,FlatUnd!$A$2:$D$30,3),IF(AJ495="t",VLOOKUP(AM495,TimeAdd!$A$1:$D$18,3),IF(AJ495="l",VLOOKUP(AM495,SLimit!$A$1:$D$8,3),AO494)))))),AO494)</f>
        <v>49</v>
      </c>
      <c r="AP495" s="53">
        <f>IF(AJ495&lt;&gt;"",IF(AJ495="o",VLOOKUP(AM495,OpenSect!$A$1:$D$11,4),IF(AJ495="u",VLOOKUP(AM495,UpHill!$A$1:$D$35,4),IF(AJ495="d",VLOOKUP(AM495,DownHill!$A$1:$D$29,4),IF(AJ495="f",VLOOKUP(AM495,FlatUnd!$A$2:$D$30,4),IF(AJ495="t",VLOOKUP(AM495,TimeAdd!$A$1:$D$18,4),IF(AJ495="l",VLOOKUP(AM495,SLimit!$A$1:$D$8,4),AP494)))))),AP494)</f>
        <v>54</v>
      </c>
      <c r="AQ495" s="53">
        <f t="shared" si="408"/>
        <v>120</v>
      </c>
      <c r="AR495" s="54" t="str">
        <f t="shared" si="409"/>
        <v>Diagrammatic sign:  Additional lane.</v>
      </c>
      <c r="AS495" s="55"/>
      <c r="AT495" s="55"/>
      <c r="AU495" s="56">
        <f>IF(GroupStTimes!$A$8=0,MIN(CB495,CD495,CF495),MIN(BZ495,CB495,CD495,CF495))</f>
        <v>0.4089236111111112</v>
      </c>
      <c r="AV495" s="56">
        <f>IF(GroupStTimes!$A$8=0,MAX(CC495,CE495,CG495),MAX(CA495,CC495,CE495,CG495))</f>
        <v>0.45475694444444448</v>
      </c>
      <c r="AW495" s="57" t="str">
        <f t="shared" si="410"/>
        <v/>
      </c>
      <c r="AX495" s="58" t="str">
        <f t="shared" si="411"/>
        <v/>
      </c>
      <c r="AY495" s="58" t="str">
        <f t="shared" si="412"/>
        <v/>
      </c>
      <c r="AZ495" s="31">
        <f t="shared" si="413"/>
        <v>139.66</v>
      </c>
      <c r="BA495" s="59">
        <f t="shared" si="414"/>
        <v>0.41170138888888896</v>
      </c>
      <c r="BB495" s="59">
        <f t="shared" si="415"/>
        <v>0.41725694444444456</v>
      </c>
      <c r="BC495" s="59">
        <f t="shared" si="416"/>
        <v>0.40722222222222232</v>
      </c>
      <c r="BD495" s="59">
        <f t="shared" si="417"/>
        <v>0.4530555555555556</v>
      </c>
      <c r="BE495" s="59">
        <f t="shared" si="418"/>
        <v>0.44071759259259269</v>
      </c>
      <c r="BF495" s="59">
        <f t="shared" si="419"/>
        <v>0.45113425925925937</v>
      </c>
      <c r="BG495" s="59">
        <f t="shared" si="420"/>
        <v>0.44945601851851846</v>
      </c>
      <c r="BH495" s="59">
        <f t="shared" si="421"/>
        <v>0.44876157407407402</v>
      </c>
      <c r="BI495" s="31">
        <f t="shared" si="422"/>
        <v>1.7599999999999909</v>
      </c>
      <c r="BJ495" s="61">
        <f t="shared" si="423"/>
        <v>4.7567567567567325E-2</v>
      </c>
      <c r="BK495" s="61">
        <f t="shared" si="424"/>
        <v>4.0930232558139323E-2</v>
      </c>
      <c r="BL495" s="61">
        <f t="shared" si="425"/>
        <v>3.5918367346938589E-2</v>
      </c>
      <c r="BM495" s="61">
        <f t="shared" si="426"/>
        <v>3.2592592592592423E-2</v>
      </c>
      <c r="BN495" s="62">
        <f t="shared" si="427"/>
        <v>0</v>
      </c>
      <c r="BO495" s="62">
        <f t="shared" si="428"/>
        <v>2</v>
      </c>
      <c r="BP495" s="62">
        <f t="shared" si="429"/>
        <v>51</v>
      </c>
      <c r="BQ495" s="62">
        <f t="shared" si="430"/>
        <v>0</v>
      </c>
      <c r="BR495" s="62">
        <f t="shared" si="431"/>
        <v>2</v>
      </c>
      <c r="BS495" s="62">
        <f t="shared" si="432"/>
        <v>27</v>
      </c>
      <c r="BT495" s="62">
        <f t="shared" si="433"/>
        <v>0</v>
      </c>
      <c r="BU495" s="62">
        <f t="shared" si="434"/>
        <v>2</v>
      </c>
      <c r="BV495" s="62">
        <f t="shared" si="435"/>
        <v>9</v>
      </c>
      <c r="BW495" s="62">
        <f t="shared" si="436"/>
        <v>0</v>
      </c>
      <c r="BX495" s="62">
        <f t="shared" si="437"/>
        <v>1</v>
      </c>
      <c r="BY495" s="62">
        <f t="shared" si="438"/>
        <v>57</v>
      </c>
      <c r="BZ495" s="63">
        <f t="shared" si="439"/>
        <v>0.41368055555555561</v>
      </c>
      <c r="CA495" s="63">
        <f t="shared" si="440"/>
        <v>0.4192361111111112</v>
      </c>
      <c r="CB495" s="63">
        <f t="shared" si="441"/>
        <v>0.4089236111111112</v>
      </c>
      <c r="CC495" s="63">
        <f t="shared" si="442"/>
        <v>0.45475694444444448</v>
      </c>
      <c r="CD495" s="63">
        <f t="shared" si="443"/>
        <v>0.44221064814814826</v>
      </c>
      <c r="CE495" s="63">
        <f t="shared" si="444"/>
        <v>0.45262731481481494</v>
      </c>
      <c r="CF495" s="63">
        <f t="shared" si="445"/>
        <v>0.45081018518518512</v>
      </c>
      <c r="CG495" s="63">
        <f t="shared" si="446"/>
        <v>0.45011574074074068</v>
      </c>
      <c r="CH495" s="36"/>
      <c r="CI495" s="36"/>
      <c r="CJ495" s="36"/>
      <c r="CK495" s="36"/>
      <c r="CL495" s="60">
        <v>60</v>
      </c>
    </row>
    <row r="496" spans="1:90" ht="28.5" customHeight="1" x14ac:dyDescent="0.25">
      <c r="A496" s="37"/>
      <c r="C496" s="37" t="s">
        <v>49</v>
      </c>
      <c r="D496" s="37">
        <v>46</v>
      </c>
      <c r="E496" s="78"/>
      <c r="F496" s="83"/>
      <c r="G496" s="44">
        <v>142.80000000000001</v>
      </c>
      <c r="H496" s="44">
        <f t="shared" si="400"/>
        <v>141.6</v>
      </c>
      <c r="I496" s="83">
        <v>141.56</v>
      </c>
      <c r="J496" s="43">
        <f t="shared" si="453"/>
        <v>-3.7675426203264811E-4</v>
      </c>
      <c r="K496" s="44">
        <f t="shared" si="454"/>
        <v>-5.333333333334167E-2</v>
      </c>
      <c r="L496" s="76" t="s">
        <v>389</v>
      </c>
      <c r="M496" s="122">
        <v>120</v>
      </c>
      <c r="N496" s="46">
        <f t="shared" si="406"/>
        <v>141.61333333333334</v>
      </c>
      <c r="O496" s="46">
        <v>-0.02</v>
      </c>
      <c r="P496" s="78">
        <v>141.63000000000002</v>
      </c>
      <c r="Q496" s="78">
        <f t="shared" si="465"/>
        <v>-1.19</v>
      </c>
      <c r="R496" s="78">
        <v>142.80000000000001</v>
      </c>
      <c r="S496" s="78">
        <f t="shared" si="465"/>
        <v>-1.19</v>
      </c>
      <c r="T496" s="78">
        <v>142.81</v>
      </c>
      <c r="U496" s="47" t="str">
        <f t="shared" si="447"/>
        <v/>
      </c>
      <c r="V496" s="47" t="str">
        <f t="shared" si="448"/>
        <v/>
      </c>
      <c r="W496" s="47"/>
      <c r="X496" s="47"/>
      <c r="Y496" s="47"/>
      <c r="Z496" s="47"/>
      <c r="AA496" s="47"/>
      <c r="AB496" s="47"/>
      <c r="AC496" s="47"/>
      <c r="AD496" s="47"/>
      <c r="AE496" s="51" t="str">
        <f t="shared" si="401"/>
        <v/>
      </c>
      <c r="AF496" s="51" t="str">
        <f t="shared" si="402"/>
        <v/>
      </c>
      <c r="AG496" s="51" t="str">
        <f t="shared" si="403"/>
        <v>f</v>
      </c>
      <c r="AH496" s="51">
        <f t="shared" si="404"/>
        <v>46</v>
      </c>
      <c r="AI496" s="52">
        <f t="shared" si="405"/>
        <v>141.6</v>
      </c>
      <c r="AJ496" s="51" t="s">
        <v>49</v>
      </c>
      <c r="AK496" s="53"/>
      <c r="AL496" s="52"/>
      <c r="AM496" s="53">
        <f t="shared" si="407"/>
        <v>46</v>
      </c>
      <c r="AN496" s="53">
        <f>IF(AJ496&lt;&gt;"",IF(AJ496="o",VLOOKUP(AM496,OpenSect!$A$1:$D$11,2),IF(AJ496="u",VLOOKUP(AM496,UpHill!$A$1:$D$35,2),IF(AJ496="d",VLOOKUP(AM496,DownHill!$A$1:$D$29,2),IF(AJ496="f",VLOOKUP(AM496,FlatUnd!$A$2:$D$30,2),IF(AJ496="t",VLOOKUP(AM496,TimeAdd!$A$1:$D$176,2),IF(AJ496="l",VLOOKUP(AM496,SLimit!$A$1:$D$8,2),AN495)))))),AN495)</f>
        <v>55</v>
      </c>
      <c r="AO496" s="53">
        <f>IF(AJ496&lt;&gt;"",IF(AJ496="o",VLOOKUP(AM496,OpenSect!$A$1:$D$11,3),IF(AJ496="u",VLOOKUP(AM496,UpHill!$A$1:$D$35,3),IF(AJ496="d",VLOOKUP(AM496,DownHill!$A$3:$D$29,3),IF(AJ496="f",VLOOKUP(AM496,FlatUnd!$A$2:$D$30,3),IF(AJ496="t",VLOOKUP(AM496,TimeAdd!$A$1:$D$18,3),IF(AJ496="l",VLOOKUP(AM496,SLimit!$A$1:$D$8,3),AO495)))))),AO495)</f>
        <v>64</v>
      </c>
      <c r="AP496" s="53">
        <f>IF(AJ496&lt;&gt;"",IF(AJ496="o",VLOOKUP(AM496,OpenSect!$A$1:$D$11,4),IF(AJ496="u",VLOOKUP(AM496,UpHill!$A$1:$D$35,4),IF(AJ496="d",VLOOKUP(AM496,DownHill!$A$1:$D$29,4),IF(AJ496="f",VLOOKUP(AM496,FlatUnd!$A$2:$D$30,4),IF(AJ496="t",VLOOKUP(AM496,TimeAdd!$A$1:$D$18,4),IF(AJ496="l",VLOOKUP(AM496,SLimit!$A$1:$D$8,4),AP495)))))),AP495)</f>
        <v>72</v>
      </c>
      <c r="AQ496" s="53">
        <f t="shared" si="408"/>
        <v>120</v>
      </c>
      <c r="AR496" s="54" t="str">
        <f t="shared" si="409"/>
        <v>Warning - Gentle curve{ left}.</v>
      </c>
      <c r="AS496" s="55"/>
      <c r="AT496" s="55"/>
      <c r="AU496" s="56">
        <f>IF(GroupStTimes!$A$8=0,MIN(CB496,CD496,CF496),MIN(BZ496,CB496,CD496,CF496))</f>
        <v>0.40909722222222233</v>
      </c>
      <c r="AV496" s="56">
        <f>IF(GroupStTimes!$A$8=0,MAX(CC496,CE496,CG496),MAX(CA496,CC496,CE496,CG496))</f>
        <v>0.45493055555555562</v>
      </c>
      <c r="AW496" s="57" t="str">
        <f t="shared" si="410"/>
        <v/>
      </c>
      <c r="AX496" s="58" t="str">
        <f t="shared" si="411"/>
        <v/>
      </c>
      <c r="AY496" s="58" t="str">
        <f t="shared" si="412"/>
        <v/>
      </c>
      <c r="AZ496" s="31">
        <f t="shared" si="413"/>
        <v>139.66</v>
      </c>
      <c r="BA496" s="59">
        <f t="shared" si="414"/>
        <v>0.41170138888888896</v>
      </c>
      <c r="BB496" s="59">
        <f t="shared" si="415"/>
        <v>0.41725694444444456</v>
      </c>
      <c r="BC496" s="59">
        <f t="shared" si="416"/>
        <v>0.40722222222222232</v>
      </c>
      <c r="BD496" s="59">
        <f t="shared" si="417"/>
        <v>0.4530555555555556</v>
      </c>
      <c r="BE496" s="59">
        <f t="shared" si="418"/>
        <v>0.44071759259259269</v>
      </c>
      <c r="BF496" s="59">
        <f t="shared" si="419"/>
        <v>0.45113425925925937</v>
      </c>
      <c r="BG496" s="59">
        <f t="shared" si="420"/>
        <v>0.44945601851851846</v>
      </c>
      <c r="BH496" s="59">
        <f t="shared" si="421"/>
        <v>0.44876157407407402</v>
      </c>
      <c r="BI496" s="31">
        <f t="shared" si="422"/>
        <v>1.9399999999999977</v>
      </c>
      <c r="BJ496" s="61">
        <f t="shared" si="423"/>
        <v>5.2432432432432369E-2</v>
      </c>
      <c r="BK496" s="61">
        <f t="shared" si="424"/>
        <v>4.5116279069767388E-2</v>
      </c>
      <c r="BL496" s="61">
        <f t="shared" si="425"/>
        <v>3.9591836734693832E-2</v>
      </c>
      <c r="BM496" s="61">
        <f t="shared" si="426"/>
        <v>3.5925925925925882E-2</v>
      </c>
      <c r="BN496" s="62">
        <f t="shared" si="427"/>
        <v>0</v>
      </c>
      <c r="BO496" s="62">
        <f t="shared" si="428"/>
        <v>3</v>
      </c>
      <c r="BP496" s="62">
        <f t="shared" si="429"/>
        <v>9</v>
      </c>
      <c r="BQ496" s="62">
        <f t="shared" si="430"/>
        <v>0</v>
      </c>
      <c r="BR496" s="62">
        <f t="shared" si="431"/>
        <v>2</v>
      </c>
      <c r="BS496" s="62">
        <f t="shared" si="432"/>
        <v>42</v>
      </c>
      <c r="BT496" s="62">
        <f t="shared" si="433"/>
        <v>0</v>
      </c>
      <c r="BU496" s="62">
        <f t="shared" si="434"/>
        <v>2</v>
      </c>
      <c r="BV496" s="62">
        <f t="shared" si="435"/>
        <v>23</v>
      </c>
      <c r="BW496" s="62">
        <f t="shared" si="436"/>
        <v>0</v>
      </c>
      <c r="BX496" s="62">
        <f t="shared" si="437"/>
        <v>2</v>
      </c>
      <c r="BY496" s="62">
        <f t="shared" si="438"/>
        <v>9</v>
      </c>
      <c r="BZ496" s="63">
        <f t="shared" si="439"/>
        <v>0.41388888888888897</v>
      </c>
      <c r="CA496" s="63">
        <f t="shared" si="440"/>
        <v>0.41944444444444456</v>
      </c>
      <c r="CB496" s="63">
        <f t="shared" si="441"/>
        <v>0.40909722222222233</v>
      </c>
      <c r="CC496" s="63">
        <f t="shared" si="442"/>
        <v>0.45493055555555562</v>
      </c>
      <c r="CD496" s="63">
        <f t="shared" si="443"/>
        <v>0.4423726851851853</v>
      </c>
      <c r="CE496" s="63">
        <f t="shared" si="444"/>
        <v>0.45278935185185198</v>
      </c>
      <c r="CF496" s="63">
        <f t="shared" si="445"/>
        <v>0.45094907407407403</v>
      </c>
      <c r="CG496" s="63">
        <f t="shared" si="446"/>
        <v>0.45025462962962959</v>
      </c>
      <c r="CH496" s="36"/>
      <c r="CI496" s="36"/>
      <c r="CJ496" s="36"/>
      <c r="CK496" s="36"/>
      <c r="CL496" s="60">
        <v>60</v>
      </c>
    </row>
    <row r="497" spans="1:90" ht="28.5" customHeight="1" x14ac:dyDescent="0.25">
      <c r="A497" s="37">
        <v>21</v>
      </c>
      <c r="C497" s="37" t="s">
        <v>49</v>
      </c>
      <c r="D497" s="37">
        <v>46</v>
      </c>
      <c r="E497" s="78"/>
      <c r="F497" s="83"/>
      <c r="G497" s="44">
        <v>143.22</v>
      </c>
      <c r="H497" s="44">
        <f t="shared" si="400"/>
        <v>142.02000000000001</v>
      </c>
      <c r="I497" s="83">
        <v>141.97999999999999</v>
      </c>
      <c r="J497" s="43">
        <f t="shared" si="453"/>
        <v>-3.9911724656058585E-4</v>
      </c>
      <c r="K497" s="44">
        <f t="shared" si="454"/>
        <v>-5.6666666666671972E-2</v>
      </c>
      <c r="L497" s="76" t="s">
        <v>1090</v>
      </c>
      <c r="M497" s="122">
        <v>120</v>
      </c>
      <c r="N497" s="46">
        <f t="shared" si="406"/>
        <v>142.03666666666666</v>
      </c>
      <c r="O497" s="46">
        <v>-0.02</v>
      </c>
      <c r="P497" s="78">
        <v>142.05000000000001</v>
      </c>
      <c r="Q497" s="78">
        <f t="shared" si="465"/>
        <v>-1.19</v>
      </c>
      <c r="R497" s="78">
        <v>143.22</v>
      </c>
      <c r="S497" s="78">
        <f t="shared" si="465"/>
        <v>-1.19</v>
      </c>
      <c r="T497" s="78">
        <v>143.24</v>
      </c>
      <c r="U497" s="47" t="str">
        <f t="shared" si="447"/>
        <v/>
      </c>
      <c r="V497" s="47" t="str">
        <f t="shared" si="448"/>
        <v/>
      </c>
      <c r="W497" s="47"/>
      <c r="X497" s="47"/>
      <c r="Y497" s="47"/>
      <c r="Z497" s="47"/>
      <c r="AA497" s="47"/>
      <c r="AB497" s="47"/>
      <c r="AC497" s="47"/>
      <c r="AD497" s="47"/>
      <c r="AE497" s="51">
        <f t="shared" si="401"/>
        <v>21</v>
      </c>
      <c r="AF497" s="51" t="str">
        <f t="shared" si="402"/>
        <v/>
      </c>
      <c r="AG497" s="51" t="str">
        <f t="shared" si="403"/>
        <v>f</v>
      </c>
      <c r="AH497" s="51">
        <f t="shared" si="404"/>
        <v>46</v>
      </c>
      <c r="AI497" s="52">
        <f t="shared" si="405"/>
        <v>142.02000000000001</v>
      </c>
      <c r="AJ497" s="51"/>
      <c r="AK497" s="53"/>
      <c r="AL497" s="52"/>
      <c r="AM497" s="53">
        <f t="shared" si="407"/>
        <v>46</v>
      </c>
      <c r="AN497" s="53">
        <f>IF(AJ497&lt;&gt;"",IF(AJ497="o",VLOOKUP(AM497,OpenSect!$A$1:$D$11,2),IF(AJ497="u",VLOOKUP(AM497,UpHill!$A$1:$D$35,2),IF(AJ497="d",VLOOKUP(AM497,DownHill!$A$1:$D$29,2),IF(AJ497="f",VLOOKUP(AM497,FlatUnd!$A$2:$D$30,2),IF(AJ497="t",VLOOKUP(AM497,TimeAdd!$A$1:$D$176,2),IF(AJ497="l",VLOOKUP(AM497,SLimit!$A$1:$D$8,2),AN496)))))),AN496)</f>
        <v>55</v>
      </c>
      <c r="AO497" s="53">
        <f>IF(AJ497&lt;&gt;"",IF(AJ497="o",VLOOKUP(AM497,OpenSect!$A$1:$D$11,3),IF(AJ497="u",VLOOKUP(AM497,UpHill!$A$1:$D$35,3),IF(AJ497="d",VLOOKUP(AM497,DownHill!$A$3:$D$29,3),IF(AJ497="f",VLOOKUP(AM497,FlatUnd!$A$2:$D$30,3),IF(AJ497="t",VLOOKUP(AM497,TimeAdd!$A$1:$D$18,3),IF(AJ497="l",VLOOKUP(AM497,SLimit!$A$1:$D$8,3),AO496)))))),AO496)</f>
        <v>64</v>
      </c>
      <c r="AP497" s="53">
        <f>IF(AJ497&lt;&gt;"",IF(AJ497="o",VLOOKUP(AM497,OpenSect!$A$1:$D$11,4),IF(AJ497="u",VLOOKUP(AM497,UpHill!$A$1:$D$35,4),IF(AJ497="d",VLOOKUP(AM497,DownHill!$A$1:$D$29,4),IF(AJ497="f",VLOOKUP(AM497,FlatUnd!$A$2:$D$30,4),IF(AJ497="t",VLOOKUP(AM497,TimeAdd!$A$1:$D$18,4),IF(AJ497="l",VLOOKUP(AM497,SLimit!$A$1:$D$8,4),AP496)))))),AP496)</f>
        <v>72</v>
      </c>
      <c r="AQ497" s="53">
        <f t="shared" si="408"/>
        <v>120</v>
      </c>
      <c r="AR497" s="54" t="str">
        <f t="shared" si="409"/>
        <v>120 Speed limit.</v>
      </c>
      <c r="AS497" s="55"/>
      <c r="AT497" s="55"/>
      <c r="AU497" s="56">
        <f>IF(GroupStTimes!$A$8=0,MIN(CB497,CD497,CF497),MIN(BZ497,CB497,CD497,CF497))</f>
        <v>0.40940972222222233</v>
      </c>
      <c r="AV497" s="56">
        <f>IF(GroupStTimes!$A$8=0,MAX(CC497,CE497,CG497),MAX(CA497,CC497,CE497,CG497))</f>
        <v>0.45524305555555561</v>
      </c>
      <c r="AW497" s="57" t="str">
        <f t="shared" si="410"/>
        <v/>
      </c>
      <c r="AX497" s="58" t="str">
        <f t="shared" si="411"/>
        <v/>
      </c>
      <c r="AY497" s="58" t="str">
        <f t="shared" si="412"/>
        <v/>
      </c>
      <c r="AZ497" s="31">
        <f t="shared" si="413"/>
        <v>141.6</v>
      </c>
      <c r="BA497" s="59">
        <f t="shared" si="414"/>
        <v>0.41388888888888897</v>
      </c>
      <c r="BB497" s="59">
        <f t="shared" si="415"/>
        <v>0.41944444444444456</v>
      </c>
      <c r="BC497" s="59">
        <f t="shared" si="416"/>
        <v>0.40909722222222233</v>
      </c>
      <c r="BD497" s="59">
        <f t="shared" si="417"/>
        <v>0.45493055555555562</v>
      </c>
      <c r="BE497" s="59">
        <f t="shared" si="418"/>
        <v>0.4423726851851853</v>
      </c>
      <c r="BF497" s="59">
        <f t="shared" si="419"/>
        <v>0.45278935185185198</v>
      </c>
      <c r="BG497" s="59">
        <f t="shared" si="420"/>
        <v>0.45094907407407403</v>
      </c>
      <c r="BH497" s="59">
        <f t="shared" si="421"/>
        <v>0.45025462962962959</v>
      </c>
      <c r="BI497" s="31">
        <f t="shared" si="422"/>
        <v>0.42000000000001592</v>
      </c>
      <c r="BJ497" s="61">
        <f t="shared" si="423"/>
        <v>9.1304347826090416E-3</v>
      </c>
      <c r="BK497" s="61">
        <f t="shared" si="424"/>
        <v>7.6363636363639261E-3</v>
      </c>
      <c r="BL497" s="61">
        <f t="shared" si="425"/>
        <v>6.5625000000002487E-3</v>
      </c>
      <c r="BM497" s="61">
        <f t="shared" si="426"/>
        <v>5.8333333333335548E-3</v>
      </c>
      <c r="BN497" s="62">
        <f t="shared" si="427"/>
        <v>0</v>
      </c>
      <c r="BO497" s="62">
        <f t="shared" si="428"/>
        <v>0</v>
      </c>
      <c r="BP497" s="62">
        <f t="shared" si="429"/>
        <v>33</v>
      </c>
      <c r="BQ497" s="62">
        <f t="shared" si="430"/>
        <v>0</v>
      </c>
      <c r="BR497" s="62">
        <f t="shared" si="431"/>
        <v>0</v>
      </c>
      <c r="BS497" s="62">
        <f t="shared" si="432"/>
        <v>27</v>
      </c>
      <c r="BT497" s="62">
        <f t="shared" si="433"/>
        <v>0</v>
      </c>
      <c r="BU497" s="62">
        <f t="shared" si="434"/>
        <v>0</v>
      </c>
      <c r="BV497" s="62">
        <f t="shared" si="435"/>
        <v>24</v>
      </c>
      <c r="BW497" s="62">
        <f t="shared" si="436"/>
        <v>0</v>
      </c>
      <c r="BX497" s="62">
        <f t="shared" si="437"/>
        <v>0</v>
      </c>
      <c r="BY497" s="62">
        <f t="shared" si="438"/>
        <v>21</v>
      </c>
      <c r="BZ497" s="63">
        <f t="shared" si="439"/>
        <v>0.41427083333333342</v>
      </c>
      <c r="CA497" s="63">
        <f t="shared" si="440"/>
        <v>0.41982638888888901</v>
      </c>
      <c r="CB497" s="63">
        <f t="shared" si="441"/>
        <v>0.40940972222222233</v>
      </c>
      <c r="CC497" s="63">
        <f t="shared" si="442"/>
        <v>0.45524305555555561</v>
      </c>
      <c r="CD497" s="63">
        <f t="shared" si="443"/>
        <v>0.44265046296296306</v>
      </c>
      <c r="CE497" s="63">
        <f t="shared" si="444"/>
        <v>0.45306712962962975</v>
      </c>
      <c r="CF497" s="63">
        <f t="shared" si="445"/>
        <v>0.45119212962962957</v>
      </c>
      <c r="CG497" s="63">
        <f t="shared" si="446"/>
        <v>0.45049768518518513</v>
      </c>
      <c r="CH497" s="36"/>
      <c r="CI497" s="36"/>
      <c r="CJ497" s="36"/>
      <c r="CK497" s="36"/>
      <c r="CL497" s="60">
        <v>60</v>
      </c>
    </row>
    <row r="498" spans="1:90" ht="28.5" customHeight="1" x14ac:dyDescent="0.25">
      <c r="A498" s="37">
        <v>21</v>
      </c>
      <c r="C498" s="37"/>
      <c r="D498" s="37"/>
      <c r="E498" s="78"/>
      <c r="F498" s="83"/>
      <c r="G498" s="44">
        <v>143.54</v>
      </c>
      <c r="H498" s="44">
        <f t="shared" si="400"/>
        <v>142.34</v>
      </c>
      <c r="I498" s="83">
        <v>142.30000000000001</v>
      </c>
      <c r="J498" s="43">
        <f t="shared" si="453"/>
        <v>-3.7479503396565877E-4</v>
      </c>
      <c r="K498" s="44">
        <f t="shared" si="454"/>
        <v>-5.3333333333313249E-2</v>
      </c>
      <c r="L498" s="76" t="s">
        <v>458</v>
      </c>
      <c r="M498" s="122">
        <v>120</v>
      </c>
      <c r="N498" s="46">
        <f t="shared" si="406"/>
        <v>142.35333333333332</v>
      </c>
      <c r="O498" s="46">
        <v>-0.02</v>
      </c>
      <c r="P498" s="78">
        <v>142.37</v>
      </c>
      <c r="Q498" s="78">
        <f t="shared" si="465"/>
        <v>-1.19</v>
      </c>
      <c r="R498" s="78">
        <v>143.54</v>
      </c>
      <c r="S498" s="78">
        <f t="shared" si="465"/>
        <v>-1.19</v>
      </c>
      <c r="T498" s="78">
        <v>143.55000000000001</v>
      </c>
      <c r="U498" s="47" t="str">
        <f t="shared" si="447"/>
        <v/>
      </c>
      <c r="V498" s="47" t="str">
        <f t="shared" si="448"/>
        <v/>
      </c>
      <c r="W498" s="47"/>
      <c r="X498" s="47"/>
      <c r="Y498" s="47"/>
      <c r="Z498" s="47"/>
      <c r="AA498" s="47"/>
      <c r="AB498" s="47"/>
      <c r="AC498" s="47"/>
      <c r="AD498" s="47"/>
      <c r="AE498" s="51">
        <f t="shared" si="401"/>
        <v>21</v>
      </c>
      <c r="AF498" s="51" t="str">
        <f t="shared" si="402"/>
        <v/>
      </c>
      <c r="AG498" s="51" t="str">
        <f t="shared" si="403"/>
        <v/>
      </c>
      <c r="AH498" s="51" t="str">
        <f t="shared" si="404"/>
        <v/>
      </c>
      <c r="AI498" s="52">
        <f t="shared" si="405"/>
        <v>142.34</v>
      </c>
      <c r="AJ498" s="51"/>
      <c r="AK498" s="53"/>
      <c r="AL498" s="52"/>
      <c r="AM498" s="53">
        <f t="shared" si="407"/>
        <v>46</v>
      </c>
      <c r="AN498" s="53">
        <f>IF(AJ498&lt;&gt;"",IF(AJ498="o",VLOOKUP(AM498,OpenSect!$A$1:$D$11,2),IF(AJ498="u",VLOOKUP(AM498,UpHill!$A$1:$D$35,2),IF(AJ498="d",VLOOKUP(AM498,DownHill!$A$1:$D$29,2),IF(AJ498="f",VLOOKUP(AM498,FlatUnd!$A$2:$D$30,2),IF(AJ498="t",VLOOKUP(AM498,TimeAdd!$A$1:$D$176,2),IF(AJ498="l",VLOOKUP(AM498,SLimit!$A$1:$D$8,2),AN497)))))),AN497)</f>
        <v>55</v>
      </c>
      <c r="AO498" s="53">
        <f>IF(AJ498&lt;&gt;"",IF(AJ498="o",VLOOKUP(AM498,OpenSect!$A$1:$D$11,3),IF(AJ498="u",VLOOKUP(AM498,UpHill!$A$1:$D$35,3),IF(AJ498="d",VLOOKUP(AM498,DownHill!$A$3:$D$29,3),IF(AJ498="f",VLOOKUP(AM498,FlatUnd!$A$2:$D$30,3),IF(AJ498="t",VLOOKUP(AM498,TimeAdd!$A$1:$D$18,3),IF(AJ498="l",VLOOKUP(AM498,SLimit!$A$1:$D$8,3),AO497)))))),AO497)</f>
        <v>64</v>
      </c>
      <c r="AP498" s="53">
        <f>IF(AJ498&lt;&gt;"",IF(AJ498="o",VLOOKUP(AM498,OpenSect!$A$1:$D$11,4),IF(AJ498="u",VLOOKUP(AM498,UpHill!$A$1:$D$35,4),IF(AJ498="d",VLOOKUP(AM498,DownHill!$A$1:$D$29,4),IF(AJ498="f",VLOOKUP(AM498,FlatUnd!$A$2:$D$30,4),IF(AJ498="t",VLOOKUP(AM498,TimeAdd!$A$1:$D$18,4),IF(AJ498="l",VLOOKUP(AM498,SLimit!$A$1:$D$8,4),AP497)))))),AP497)</f>
        <v>72</v>
      </c>
      <c r="AQ498" s="53">
        <f t="shared" si="408"/>
        <v>120</v>
      </c>
      <c r="AR498" s="54" t="str">
        <f t="shared" si="409"/>
        <v>8,0 km plate.</v>
      </c>
      <c r="AS498" s="55"/>
      <c r="AT498" s="55"/>
      <c r="AU498" s="56">
        <f>IF(GroupStTimes!$A$8=0,MIN(CB498,CD498,CF498),MIN(BZ498,CB498,CD498,CF498))</f>
        <v>0.40965277777777787</v>
      </c>
      <c r="AV498" s="56">
        <f>IF(GroupStTimes!$A$8=0,MAX(CC498,CE498,CG498),MAX(CA498,CC498,CE498,CG498))</f>
        <v>0.45548611111111115</v>
      </c>
      <c r="AW498" s="57" t="str">
        <f t="shared" si="410"/>
        <v/>
      </c>
      <c r="AX498" s="58" t="str">
        <f t="shared" si="411"/>
        <v/>
      </c>
      <c r="AY498" s="58" t="str">
        <f t="shared" si="412"/>
        <v/>
      </c>
      <c r="AZ498" s="31">
        <f t="shared" si="413"/>
        <v>141.6</v>
      </c>
      <c r="BA498" s="59">
        <f t="shared" si="414"/>
        <v>0.41388888888888897</v>
      </c>
      <c r="BB498" s="59">
        <f t="shared" si="415"/>
        <v>0.41944444444444456</v>
      </c>
      <c r="BC498" s="59">
        <f t="shared" si="416"/>
        <v>0.40909722222222233</v>
      </c>
      <c r="BD498" s="59">
        <f t="shared" si="417"/>
        <v>0.45493055555555562</v>
      </c>
      <c r="BE498" s="59">
        <f t="shared" si="418"/>
        <v>0.4423726851851853</v>
      </c>
      <c r="BF498" s="59">
        <f t="shared" si="419"/>
        <v>0.45278935185185198</v>
      </c>
      <c r="BG498" s="59">
        <f t="shared" si="420"/>
        <v>0.45094907407407403</v>
      </c>
      <c r="BH498" s="59">
        <f t="shared" si="421"/>
        <v>0.45025462962962959</v>
      </c>
      <c r="BI498" s="31">
        <f t="shared" si="422"/>
        <v>0.74000000000000909</v>
      </c>
      <c r="BJ498" s="61">
        <f t="shared" si="423"/>
        <v>1.6086956521739328E-2</v>
      </c>
      <c r="BK498" s="61">
        <f t="shared" si="424"/>
        <v>1.345454545454562E-2</v>
      </c>
      <c r="BL498" s="61">
        <f t="shared" si="425"/>
        <v>1.1562500000000142E-2</v>
      </c>
      <c r="BM498" s="61">
        <f t="shared" si="426"/>
        <v>1.0277777777777905E-2</v>
      </c>
      <c r="BN498" s="62">
        <f t="shared" si="427"/>
        <v>0</v>
      </c>
      <c r="BO498" s="62">
        <f t="shared" si="428"/>
        <v>0</v>
      </c>
      <c r="BP498" s="62">
        <f t="shared" si="429"/>
        <v>58</v>
      </c>
      <c r="BQ498" s="62">
        <f t="shared" si="430"/>
        <v>0</v>
      </c>
      <c r="BR498" s="62">
        <f t="shared" si="431"/>
        <v>0</v>
      </c>
      <c r="BS498" s="62">
        <f t="shared" si="432"/>
        <v>48</v>
      </c>
      <c r="BT498" s="62">
        <f t="shared" si="433"/>
        <v>0</v>
      </c>
      <c r="BU498" s="62">
        <f t="shared" si="434"/>
        <v>0</v>
      </c>
      <c r="BV498" s="62">
        <f t="shared" si="435"/>
        <v>42</v>
      </c>
      <c r="BW498" s="62">
        <f t="shared" si="436"/>
        <v>0</v>
      </c>
      <c r="BX498" s="62">
        <f t="shared" si="437"/>
        <v>0</v>
      </c>
      <c r="BY498" s="62">
        <f t="shared" si="438"/>
        <v>37</v>
      </c>
      <c r="BZ498" s="63">
        <f t="shared" si="439"/>
        <v>0.41456018518518528</v>
      </c>
      <c r="CA498" s="63">
        <f t="shared" si="440"/>
        <v>0.42011574074074087</v>
      </c>
      <c r="CB498" s="63">
        <f t="shared" si="441"/>
        <v>0.40965277777777787</v>
      </c>
      <c r="CC498" s="63">
        <f t="shared" si="442"/>
        <v>0.45548611111111115</v>
      </c>
      <c r="CD498" s="63">
        <f t="shared" si="443"/>
        <v>0.44285879629629643</v>
      </c>
      <c r="CE498" s="63">
        <f t="shared" si="444"/>
        <v>0.45327546296296312</v>
      </c>
      <c r="CF498" s="63">
        <f t="shared" si="445"/>
        <v>0.45137731481481475</v>
      </c>
      <c r="CG498" s="63">
        <f t="shared" si="446"/>
        <v>0.4506828703703703</v>
      </c>
      <c r="CH498" s="36"/>
      <c r="CI498" s="36"/>
      <c r="CJ498" s="36"/>
      <c r="CK498" s="36"/>
      <c r="CL498" s="60">
        <v>60</v>
      </c>
    </row>
    <row r="499" spans="1:90" ht="28.5" customHeight="1" x14ac:dyDescent="0.25">
      <c r="A499" s="37">
        <v>21</v>
      </c>
      <c r="C499" s="37"/>
      <c r="D499" s="37"/>
      <c r="E499" s="78"/>
      <c r="F499" s="83"/>
      <c r="G499" s="44"/>
      <c r="H499" s="44">
        <f t="shared" si="400"/>
        <v>143.36000000000001</v>
      </c>
      <c r="I499" s="83">
        <v>143.31</v>
      </c>
      <c r="J499" s="43">
        <f t="shared" si="453"/>
        <v>-3.4889400600105624E-4</v>
      </c>
      <c r="K499" s="44">
        <f t="shared" si="454"/>
        <v>-5.0000000000011369E-2</v>
      </c>
      <c r="L499" s="76" t="s">
        <v>940</v>
      </c>
      <c r="M499" s="122">
        <v>120</v>
      </c>
      <c r="N499" s="46">
        <f t="shared" si="406"/>
        <v>143.36000000000001</v>
      </c>
      <c r="O499" s="46">
        <v>-0.02</v>
      </c>
      <c r="P499" s="78">
        <v>143.38</v>
      </c>
      <c r="Q499" s="78">
        <f t="shared" si="465"/>
        <v>-1.19</v>
      </c>
      <c r="R499" s="78">
        <v>144.55000000000001</v>
      </c>
      <c r="S499" s="78">
        <f t="shared" si="465"/>
        <v>-1.19</v>
      </c>
      <c r="T499" s="78">
        <v>144.55000000000001</v>
      </c>
      <c r="U499" s="47" t="str">
        <f t="shared" si="447"/>
        <v/>
      </c>
      <c r="V499" s="47" t="str">
        <f t="shared" si="448"/>
        <v/>
      </c>
      <c r="W499" s="47"/>
      <c r="X499" s="47"/>
      <c r="Y499" s="47"/>
      <c r="Z499" s="47"/>
      <c r="AA499" s="47"/>
      <c r="AB499" s="47"/>
      <c r="AC499" s="47"/>
      <c r="AD499" s="47"/>
      <c r="AE499" s="51">
        <f t="shared" si="401"/>
        <v>21</v>
      </c>
      <c r="AF499" s="51" t="str">
        <f t="shared" si="402"/>
        <v/>
      </c>
      <c r="AG499" s="51" t="str">
        <f t="shared" si="403"/>
        <v/>
      </c>
      <c r="AH499" s="51" t="str">
        <f t="shared" si="404"/>
        <v/>
      </c>
      <c r="AI499" s="52">
        <f t="shared" si="405"/>
        <v>143.36000000000001</v>
      </c>
      <c r="AJ499" s="51"/>
      <c r="AK499" s="53"/>
      <c r="AL499" s="52"/>
      <c r="AM499" s="53">
        <f t="shared" si="407"/>
        <v>46</v>
      </c>
      <c r="AN499" s="53">
        <f>IF(AJ499&lt;&gt;"",IF(AJ499="o",VLOOKUP(AM499,OpenSect!$A$1:$D$11,2),IF(AJ499="u",VLOOKUP(AM499,UpHill!$A$1:$D$35,2),IF(AJ499="d",VLOOKUP(AM499,DownHill!$A$1:$D$29,2),IF(AJ499="f",VLOOKUP(AM499,FlatUnd!$A$2:$D$30,2),IF(AJ499="t",VLOOKUP(AM499,TimeAdd!$A$1:$D$176,2),IF(AJ499="l",VLOOKUP(AM499,SLimit!$A$1:$D$8,2),AN498)))))),AN498)</f>
        <v>55</v>
      </c>
      <c r="AO499" s="53">
        <f>IF(AJ499&lt;&gt;"",IF(AJ499="o",VLOOKUP(AM499,OpenSect!$A$1:$D$11,3),IF(AJ499="u",VLOOKUP(AM499,UpHill!$A$1:$D$35,3),IF(AJ499="d",VLOOKUP(AM499,DownHill!$A$3:$D$29,3),IF(AJ499="f",VLOOKUP(AM499,FlatUnd!$A$2:$D$30,3),IF(AJ499="t",VLOOKUP(AM499,TimeAdd!$A$1:$D$18,3),IF(AJ499="l",VLOOKUP(AM499,SLimit!$A$1:$D$8,3),AO498)))))),AO498)</f>
        <v>64</v>
      </c>
      <c r="AP499" s="53">
        <f>IF(AJ499&lt;&gt;"",IF(AJ499="o",VLOOKUP(AM499,OpenSect!$A$1:$D$11,4),IF(AJ499="u",VLOOKUP(AM499,UpHill!$A$1:$D$35,4),IF(AJ499="d",VLOOKUP(AM499,DownHill!$A$1:$D$29,4),IF(AJ499="f",VLOOKUP(AM499,FlatUnd!$A$2:$D$30,4),IF(AJ499="t",VLOOKUP(AM499,TimeAdd!$A$1:$D$18,4),IF(AJ499="l",VLOOKUP(AM499,SLimit!$A$1:$D$8,4),AP498)))))),AP498)</f>
        <v>72</v>
      </c>
      <c r="AQ499" s="53">
        <f t="shared" si="408"/>
        <v>120</v>
      </c>
      <c r="AR499" s="54" t="str">
        <f t="shared" si="409"/>
        <v>9,0 km plate.</v>
      </c>
      <c r="AS499" s="55"/>
      <c r="AT499" s="55"/>
      <c r="AU499" s="56">
        <f>IF(GroupStTimes!$A$8=0,MIN(CB499,CD499,CF499),MIN(BZ499,CB499,CD499,CF499))</f>
        <v>0.41042824074074086</v>
      </c>
      <c r="AV499" s="56">
        <f>IF(GroupStTimes!$A$8=0,MAX(CC499,CE499,CG499),MAX(CA499,CC499,CE499,CG499))</f>
        <v>0.45626157407407414</v>
      </c>
      <c r="AW499" s="57" t="str">
        <f t="shared" si="410"/>
        <v/>
      </c>
      <c r="AX499" s="58" t="str">
        <f t="shared" si="411"/>
        <v/>
      </c>
      <c r="AY499" s="58" t="str">
        <f t="shared" si="412"/>
        <v/>
      </c>
      <c r="AZ499" s="31">
        <f t="shared" si="413"/>
        <v>141.6</v>
      </c>
      <c r="BA499" s="59">
        <f t="shared" si="414"/>
        <v>0.41388888888888897</v>
      </c>
      <c r="BB499" s="59">
        <f t="shared" si="415"/>
        <v>0.41944444444444456</v>
      </c>
      <c r="BC499" s="59">
        <f t="shared" si="416"/>
        <v>0.40909722222222233</v>
      </c>
      <c r="BD499" s="59">
        <f t="shared" si="417"/>
        <v>0.45493055555555562</v>
      </c>
      <c r="BE499" s="59">
        <f t="shared" si="418"/>
        <v>0.4423726851851853</v>
      </c>
      <c r="BF499" s="59">
        <f t="shared" si="419"/>
        <v>0.45278935185185198</v>
      </c>
      <c r="BG499" s="59">
        <f t="shared" si="420"/>
        <v>0.45094907407407403</v>
      </c>
      <c r="BH499" s="59">
        <f t="shared" si="421"/>
        <v>0.45025462962962959</v>
      </c>
      <c r="BI499" s="31">
        <f t="shared" si="422"/>
        <v>1.7600000000000193</v>
      </c>
      <c r="BJ499" s="61">
        <f t="shared" si="423"/>
        <v>3.8260869565217813E-2</v>
      </c>
      <c r="BK499" s="61">
        <f t="shared" si="424"/>
        <v>3.2000000000000355E-2</v>
      </c>
      <c r="BL499" s="61">
        <f t="shared" si="425"/>
        <v>2.7500000000000302E-2</v>
      </c>
      <c r="BM499" s="61">
        <f t="shared" si="426"/>
        <v>2.4444444444444713E-2</v>
      </c>
      <c r="BN499" s="62">
        <f t="shared" si="427"/>
        <v>0</v>
      </c>
      <c r="BO499" s="62">
        <f t="shared" si="428"/>
        <v>2</v>
      </c>
      <c r="BP499" s="62">
        <f t="shared" si="429"/>
        <v>18</v>
      </c>
      <c r="BQ499" s="62">
        <f t="shared" si="430"/>
        <v>0</v>
      </c>
      <c r="BR499" s="62">
        <f t="shared" si="431"/>
        <v>1</v>
      </c>
      <c r="BS499" s="62">
        <f t="shared" si="432"/>
        <v>55</v>
      </c>
      <c r="BT499" s="62">
        <f t="shared" si="433"/>
        <v>0</v>
      </c>
      <c r="BU499" s="62">
        <f t="shared" si="434"/>
        <v>1</v>
      </c>
      <c r="BV499" s="62">
        <f t="shared" si="435"/>
        <v>39</v>
      </c>
      <c r="BW499" s="62">
        <f t="shared" si="436"/>
        <v>0</v>
      </c>
      <c r="BX499" s="62">
        <f t="shared" si="437"/>
        <v>1</v>
      </c>
      <c r="BY499" s="62">
        <f t="shared" si="438"/>
        <v>28</v>
      </c>
      <c r="BZ499" s="63">
        <f t="shared" si="439"/>
        <v>0.41548611111111122</v>
      </c>
      <c r="CA499" s="63">
        <f t="shared" si="440"/>
        <v>0.42104166666666676</v>
      </c>
      <c r="CB499" s="63">
        <f t="shared" si="441"/>
        <v>0.41042824074074086</v>
      </c>
      <c r="CC499" s="63">
        <f t="shared" si="442"/>
        <v>0.45626157407407414</v>
      </c>
      <c r="CD499" s="63">
        <f t="shared" si="443"/>
        <v>0.44351851851851865</v>
      </c>
      <c r="CE499" s="63">
        <f t="shared" si="444"/>
        <v>0.45393518518518533</v>
      </c>
      <c r="CF499" s="63">
        <f t="shared" si="445"/>
        <v>0.45196759259259256</v>
      </c>
      <c r="CG499" s="63">
        <f t="shared" si="446"/>
        <v>0.45127314814814812</v>
      </c>
      <c r="CH499" s="36"/>
      <c r="CI499" s="36"/>
      <c r="CJ499" s="36"/>
      <c r="CK499" s="36"/>
      <c r="CL499" s="60">
        <v>60</v>
      </c>
    </row>
    <row r="500" spans="1:90" ht="28.5" customHeight="1" x14ac:dyDescent="0.25">
      <c r="A500" s="37">
        <v>21</v>
      </c>
      <c r="C500" s="37"/>
      <c r="D500" s="37"/>
      <c r="E500" s="78"/>
      <c r="F500" s="83"/>
      <c r="G500" s="44"/>
      <c r="H500" s="44">
        <f t="shared" si="400"/>
        <v>144.35</v>
      </c>
      <c r="I500" s="83">
        <v>144.30000000000001</v>
      </c>
      <c r="J500" s="43">
        <f t="shared" si="453"/>
        <v>-3.4650034650022827E-4</v>
      </c>
      <c r="K500" s="44">
        <f t="shared" si="454"/>
        <v>-4.9999999999982947E-2</v>
      </c>
      <c r="L500" s="76" t="s">
        <v>944</v>
      </c>
      <c r="M500" s="122">
        <v>120</v>
      </c>
      <c r="N500" s="46">
        <f t="shared" si="406"/>
        <v>144.35</v>
      </c>
      <c r="O500" s="46">
        <v>-0.02</v>
      </c>
      <c r="P500" s="78">
        <v>144.37</v>
      </c>
      <c r="Q500" s="78">
        <f t="shared" si="465"/>
        <v>-1.19</v>
      </c>
      <c r="R500" s="78">
        <v>145.54</v>
      </c>
      <c r="S500" s="78">
        <f t="shared" si="465"/>
        <v>-1.19</v>
      </c>
      <c r="T500" s="77">
        <v>145.54</v>
      </c>
      <c r="U500" s="47" t="str">
        <f t="shared" si="447"/>
        <v/>
      </c>
      <c r="V500" s="47" t="str">
        <f t="shared" si="448"/>
        <v/>
      </c>
      <c r="W500" s="50"/>
      <c r="X500" s="50"/>
      <c r="Y500" s="50"/>
      <c r="Z500" s="50"/>
      <c r="AA500" s="50"/>
      <c r="AB500" s="50"/>
      <c r="AC500" s="50"/>
      <c r="AD500" s="50"/>
      <c r="AE500" s="51">
        <f t="shared" si="401"/>
        <v>21</v>
      </c>
      <c r="AF500" s="51" t="str">
        <f t="shared" si="402"/>
        <v/>
      </c>
      <c r="AG500" s="51" t="str">
        <f t="shared" si="403"/>
        <v/>
      </c>
      <c r="AH500" s="51" t="str">
        <f t="shared" si="404"/>
        <v/>
      </c>
      <c r="AI500" s="52">
        <f t="shared" si="405"/>
        <v>144.35</v>
      </c>
      <c r="AJ500" s="51"/>
      <c r="AK500" s="53"/>
      <c r="AL500" s="52"/>
      <c r="AM500" s="53">
        <f t="shared" si="407"/>
        <v>46</v>
      </c>
      <c r="AN500" s="53">
        <f>IF(AJ500&lt;&gt;"",IF(AJ500="o",VLOOKUP(AM500,OpenSect!$A$1:$D$11,2),IF(AJ500="u",VLOOKUP(AM500,UpHill!$A$1:$D$35,2),IF(AJ500="d",VLOOKUP(AM500,DownHill!$A$1:$D$29,2),IF(AJ500="f",VLOOKUP(AM500,FlatUnd!$A$2:$D$30,2),IF(AJ500="t",VLOOKUP(AM500,TimeAdd!$A$1:$D$176,2),IF(AJ500="l",VLOOKUP(AM500,SLimit!$A$1:$D$8,2),AN499)))))),AN499)</f>
        <v>55</v>
      </c>
      <c r="AO500" s="53">
        <f>IF(AJ500&lt;&gt;"",IF(AJ500="o",VLOOKUP(AM500,OpenSect!$A$1:$D$11,3),IF(AJ500="u",VLOOKUP(AM500,UpHill!$A$1:$D$35,3),IF(AJ500="d",VLOOKUP(AM500,DownHill!$A$3:$D$29,3),IF(AJ500="f",VLOOKUP(AM500,FlatUnd!$A$2:$D$30,3),IF(AJ500="t",VLOOKUP(AM500,TimeAdd!$A$1:$D$18,3),IF(AJ500="l",VLOOKUP(AM500,SLimit!$A$1:$D$8,3),AO499)))))),AO499)</f>
        <v>64</v>
      </c>
      <c r="AP500" s="53">
        <f>IF(AJ500&lt;&gt;"",IF(AJ500="o",VLOOKUP(AM500,OpenSect!$A$1:$D$11,4),IF(AJ500="u",VLOOKUP(AM500,UpHill!$A$1:$D$35,4),IF(AJ500="d",VLOOKUP(AM500,DownHill!$A$1:$D$29,4),IF(AJ500="f",VLOOKUP(AM500,FlatUnd!$A$2:$D$30,4),IF(AJ500="t",VLOOKUP(AM500,TimeAdd!$A$1:$D$18,4),IF(AJ500="l",VLOOKUP(AM500,SLimit!$A$1:$D$8,4),AP499)))))),AP499)</f>
        <v>72</v>
      </c>
      <c r="AQ500" s="53">
        <f t="shared" si="408"/>
        <v>120</v>
      </c>
      <c r="AR500" s="54" t="str">
        <f t="shared" si="409"/>
        <v>10,0 km plate.</v>
      </c>
      <c r="AS500" s="55"/>
      <c r="AT500" s="55"/>
      <c r="AU500" s="56">
        <f>IF(GroupStTimes!$A$8=0,MIN(CB500,CD500,CF500),MIN(BZ500,CB500,CD500,CF500))</f>
        <v>0.41118055555555566</v>
      </c>
      <c r="AV500" s="56">
        <f>IF(GroupStTimes!$A$8=0,MAX(CC500,CE500,CG500),MAX(CA500,CC500,CE500,CG500))</f>
        <v>0.45701388888888894</v>
      </c>
      <c r="AW500" s="57" t="str">
        <f t="shared" si="410"/>
        <v/>
      </c>
      <c r="AX500" s="58" t="str">
        <f t="shared" si="411"/>
        <v/>
      </c>
      <c r="AY500" s="58" t="str">
        <f t="shared" si="412"/>
        <v/>
      </c>
      <c r="AZ500" s="31">
        <f t="shared" si="413"/>
        <v>141.6</v>
      </c>
      <c r="BA500" s="59">
        <f t="shared" si="414"/>
        <v>0.41388888888888897</v>
      </c>
      <c r="BB500" s="59">
        <f t="shared" si="415"/>
        <v>0.41944444444444456</v>
      </c>
      <c r="BC500" s="59">
        <f t="shared" si="416"/>
        <v>0.40909722222222233</v>
      </c>
      <c r="BD500" s="59">
        <f t="shared" si="417"/>
        <v>0.45493055555555562</v>
      </c>
      <c r="BE500" s="59">
        <f t="shared" si="418"/>
        <v>0.4423726851851853</v>
      </c>
      <c r="BF500" s="59">
        <f t="shared" si="419"/>
        <v>0.45278935185185198</v>
      </c>
      <c r="BG500" s="59">
        <f t="shared" si="420"/>
        <v>0.45094907407407403</v>
      </c>
      <c r="BH500" s="59">
        <f t="shared" si="421"/>
        <v>0.45025462962962959</v>
      </c>
      <c r="BI500" s="31">
        <f t="shared" si="422"/>
        <v>2.75</v>
      </c>
      <c r="BJ500" s="61">
        <f t="shared" si="423"/>
        <v>5.9782608695652176E-2</v>
      </c>
      <c r="BK500" s="61">
        <f t="shared" si="424"/>
        <v>0.05</v>
      </c>
      <c r="BL500" s="61">
        <f t="shared" si="425"/>
        <v>4.296875E-2</v>
      </c>
      <c r="BM500" s="61">
        <f t="shared" si="426"/>
        <v>3.8194444444444448E-2</v>
      </c>
      <c r="BN500" s="62">
        <f t="shared" si="427"/>
        <v>0</v>
      </c>
      <c r="BO500" s="62">
        <f t="shared" si="428"/>
        <v>3</v>
      </c>
      <c r="BP500" s="62">
        <f t="shared" si="429"/>
        <v>35</v>
      </c>
      <c r="BQ500" s="62">
        <f t="shared" si="430"/>
        <v>0</v>
      </c>
      <c r="BR500" s="62">
        <f t="shared" si="431"/>
        <v>3</v>
      </c>
      <c r="BS500" s="62">
        <f t="shared" si="432"/>
        <v>0</v>
      </c>
      <c r="BT500" s="62">
        <f t="shared" si="433"/>
        <v>0</v>
      </c>
      <c r="BU500" s="62">
        <f t="shared" si="434"/>
        <v>2</v>
      </c>
      <c r="BV500" s="62">
        <f t="shared" si="435"/>
        <v>35</v>
      </c>
      <c r="BW500" s="62">
        <f t="shared" si="436"/>
        <v>0</v>
      </c>
      <c r="BX500" s="62">
        <f t="shared" si="437"/>
        <v>2</v>
      </c>
      <c r="BY500" s="62">
        <f t="shared" si="438"/>
        <v>18</v>
      </c>
      <c r="BZ500" s="63">
        <f t="shared" si="439"/>
        <v>0.41637731481481488</v>
      </c>
      <c r="CA500" s="63">
        <f t="shared" si="440"/>
        <v>0.42193287037037047</v>
      </c>
      <c r="CB500" s="63">
        <f t="shared" si="441"/>
        <v>0.41118055555555566</v>
      </c>
      <c r="CC500" s="63">
        <f t="shared" si="442"/>
        <v>0.45701388888888894</v>
      </c>
      <c r="CD500" s="63">
        <f t="shared" si="443"/>
        <v>0.44416666666666677</v>
      </c>
      <c r="CE500" s="63">
        <f t="shared" si="444"/>
        <v>0.45458333333333345</v>
      </c>
      <c r="CF500" s="63">
        <f t="shared" si="445"/>
        <v>0.45254629629629628</v>
      </c>
      <c r="CG500" s="63">
        <f t="shared" si="446"/>
        <v>0.45185185185185184</v>
      </c>
      <c r="CH500" s="36"/>
      <c r="CI500" s="36"/>
      <c r="CJ500" s="36"/>
      <c r="CK500" s="36"/>
      <c r="CL500" s="60">
        <v>60</v>
      </c>
    </row>
    <row r="501" spans="1:90" ht="28.5" customHeight="1" x14ac:dyDescent="0.25">
      <c r="A501" s="37">
        <v>64</v>
      </c>
      <c r="C501" s="37"/>
      <c r="D501" s="37"/>
      <c r="E501" s="78"/>
      <c r="F501" s="83"/>
      <c r="G501" s="44"/>
      <c r="H501" s="44">
        <f t="shared" si="400"/>
        <v>145.34</v>
      </c>
      <c r="I501" s="83">
        <v>145.30000000000001</v>
      </c>
      <c r="J501" s="43">
        <f t="shared" si="453"/>
        <v>-2.9823353980263138E-4</v>
      </c>
      <c r="K501" s="44">
        <f t="shared" si="454"/>
        <v>-4.3333333333322344E-2</v>
      </c>
      <c r="L501" s="76" t="s">
        <v>949</v>
      </c>
      <c r="M501" s="122">
        <v>120</v>
      </c>
      <c r="N501" s="46">
        <f t="shared" si="406"/>
        <v>145.34333333333333</v>
      </c>
      <c r="O501" s="46">
        <v>-0.02</v>
      </c>
      <c r="P501" s="78">
        <v>145.37</v>
      </c>
      <c r="Q501" s="78">
        <f t="shared" si="465"/>
        <v>-1.19</v>
      </c>
      <c r="R501" s="78">
        <v>146.53</v>
      </c>
      <c r="S501" s="78">
        <f t="shared" si="465"/>
        <v>-1.19</v>
      </c>
      <c r="T501" s="77">
        <v>146.53</v>
      </c>
      <c r="U501" s="47" t="str">
        <f t="shared" si="447"/>
        <v/>
      </c>
      <c r="V501" s="47" t="str">
        <f t="shared" si="448"/>
        <v/>
      </c>
      <c r="W501" s="50"/>
      <c r="X501" s="50"/>
      <c r="Y501" s="50"/>
      <c r="Z501" s="50"/>
      <c r="AA501" s="50"/>
      <c r="AB501" s="50"/>
      <c r="AC501" s="50"/>
      <c r="AD501" s="50"/>
      <c r="AE501" s="51">
        <f t="shared" si="401"/>
        <v>64</v>
      </c>
      <c r="AF501" s="51" t="str">
        <f t="shared" si="402"/>
        <v/>
      </c>
      <c r="AG501" s="51" t="str">
        <f t="shared" si="403"/>
        <v/>
      </c>
      <c r="AH501" s="51" t="str">
        <f t="shared" si="404"/>
        <v/>
      </c>
      <c r="AI501" s="52">
        <f t="shared" si="405"/>
        <v>145.34</v>
      </c>
      <c r="AJ501" s="51"/>
      <c r="AK501" s="53"/>
      <c r="AL501" s="52"/>
      <c r="AM501" s="53">
        <f t="shared" si="407"/>
        <v>46</v>
      </c>
      <c r="AN501" s="53">
        <f>IF(AJ501&lt;&gt;"",IF(AJ501="o",VLOOKUP(AM501,OpenSect!$A$1:$D$11,2),IF(AJ501="u",VLOOKUP(AM501,UpHill!$A$1:$D$35,2),IF(AJ501="d",VLOOKUP(AM501,DownHill!$A$1:$D$29,2),IF(AJ501="f",VLOOKUP(AM501,FlatUnd!$A$2:$D$30,2),IF(AJ501="t",VLOOKUP(AM501,TimeAdd!$A$1:$D$176,2),IF(AJ501="l",VLOOKUP(AM501,SLimit!$A$1:$D$8,2),AN500)))))),AN500)</f>
        <v>55</v>
      </c>
      <c r="AO501" s="53">
        <f>IF(AJ501&lt;&gt;"",IF(AJ501="o",VLOOKUP(AM501,OpenSect!$A$1:$D$11,3),IF(AJ501="u",VLOOKUP(AM501,UpHill!$A$1:$D$35,3),IF(AJ501="d",VLOOKUP(AM501,DownHill!$A$3:$D$29,3),IF(AJ501="f",VLOOKUP(AM501,FlatUnd!$A$2:$D$30,3),IF(AJ501="t",VLOOKUP(AM501,TimeAdd!$A$1:$D$18,3),IF(AJ501="l",VLOOKUP(AM501,SLimit!$A$1:$D$8,3),AO500)))))),AO500)</f>
        <v>64</v>
      </c>
      <c r="AP501" s="53">
        <f>IF(AJ501&lt;&gt;"",IF(AJ501="o",VLOOKUP(AM501,OpenSect!$A$1:$D$11,4),IF(AJ501="u",VLOOKUP(AM501,UpHill!$A$1:$D$35,4),IF(AJ501="d",VLOOKUP(AM501,DownHill!$A$1:$D$29,4),IF(AJ501="f",VLOOKUP(AM501,FlatUnd!$A$2:$D$30,4),IF(AJ501="t",VLOOKUP(AM501,TimeAdd!$A$1:$D$18,4),IF(AJ501="l",VLOOKUP(AM501,SLimit!$A$1:$D$8,4),AP500)))))),AP500)</f>
        <v>72</v>
      </c>
      <c r="AQ501" s="53">
        <f t="shared" si="408"/>
        <v>120</v>
      </c>
      <c r="AR501" s="54" t="str">
        <f t="shared" si="409"/>
        <v>11,0 km plate.</v>
      </c>
      <c r="AS501" s="55"/>
      <c r="AT501" s="55"/>
      <c r="AU501" s="56">
        <f>IF(GroupStTimes!$A$8=0,MIN(CB501,CD501,CF501),MIN(BZ501,CB501,CD501,CF501))</f>
        <v>0.41193287037037046</v>
      </c>
      <c r="AV501" s="56">
        <f>IF(GroupStTimes!$A$8=0,MAX(CC501,CE501,CG501),MAX(CA501,CC501,CE501,CG501))</f>
        <v>0.45776620370370374</v>
      </c>
      <c r="AW501" s="57" t="str">
        <f t="shared" si="410"/>
        <v/>
      </c>
      <c r="AX501" s="58" t="str">
        <f t="shared" si="411"/>
        <v/>
      </c>
      <c r="AY501" s="58" t="str">
        <f t="shared" si="412"/>
        <v/>
      </c>
      <c r="AZ501" s="31">
        <f t="shared" si="413"/>
        <v>141.6</v>
      </c>
      <c r="BA501" s="59">
        <f t="shared" si="414"/>
        <v>0.41388888888888897</v>
      </c>
      <c r="BB501" s="59">
        <f t="shared" si="415"/>
        <v>0.41944444444444456</v>
      </c>
      <c r="BC501" s="59">
        <f t="shared" si="416"/>
        <v>0.40909722222222233</v>
      </c>
      <c r="BD501" s="59">
        <f t="shared" si="417"/>
        <v>0.45493055555555562</v>
      </c>
      <c r="BE501" s="59">
        <f t="shared" si="418"/>
        <v>0.4423726851851853</v>
      </c>
      <c r="BF501" s="59">
        <f t="shared" si="419"/>
        <v>0.45278935185185198</v>
      </c>
      <c r="BG501" s="59">
        <f t="shared" si="420"/>
        <v>0.45094907407407403</v>
      </c>
      <c r="BH501" s="59">
        <f t="shared" si="421"/>
        <v>0.45025462962962959</v>
      </c>
      <c r="BI501" s="31">
        <f t="shared" si="422"/>
        <v>3.7400000000000091</v>
      </c>
      <c r="BJ501" s="61">
        <f t="shared" si="423"/>
        <v>8.1304347826087156E-2</v>
      </c>
      <c r="BK501" s="61">
        <f t="shared" si="424"/>
        <v>6.8000000000000171E-2</v>
      </c>
      <c r="BL501" s="61">
        <f t="shared" si="425"/>
        <v>5.8437500000000142E-2</v>
      </c>
      <c r="BM501" s="61">
        <f t="shared" si="426"/>
        <v>5.1944444444444571E-2</v>
      </c>
      <c r="BN501" s="62">
        <f t="shared" si="427"/>
        <v>0</v>
      </c>
      <c r="BO501" s="62">
        <f t="shared" si="428"/>
        <v>4</v>
      </c>
      <c r="BP501" s="62">
        <f t="shared" si="429"/>
        <v>53</v>
      </c>
      <c r="BQ501" s="62">
        <f t="shared" si="430"/>
        <v>0</v>
      </c>
      <c r="BR501" s="62">
        <f t="shared" si="431"/>
        <v>4</v>
      </c>
      <c r="BS501" s="62">
        <f t="shared" si="432"/>
        <v>5</v>
      </c>
      <c r="BT501" s="62">
        <f t="shared" si="433"/>
        <v>0</v>
      </c>
      <c r="BU501" s="62">
        <f t="shared" si="434"/>
        <v>3</v>
      </c>
      <c r="BV501" s="62">
        <f t="shared" si="435"/>
        <v>30</v>
      </c>
      <c r="BW501" s="62">
        <f t="shared" si="436"/>
        <v>0</v>
      </c>
      <c r="BX501" s="62">
        <f t="shared" si="437"/>
        <v>3</v>
      </c>
      <c r="BY501" s="62">
        <f t="shared" si="438"/>
        <v>7</v>
      </c>
      <c r="BZ501" s="63">
        <f t="shared" si="439"/>
        <v>0.41728009259259269</v>
      </c>
      <c r="CA501" s="63">
        <f t="shared" si="440"/>
        <v>0.42283564814814828</v>
      </c>
      <c r="CB501" s="63">
        <f t="shared" si="441"/>
        <v>0.41193287037037046</v>
      </c>
      <c r="CC501" s="63">
        <f t="shared" si="442"/>
        <v>0.45776620370370374</v>
      </c>
      <c r="CD501" s="63">
        <f t="shared" si="443"/>
        <v>0.44480324074074085</v>
      </c>
      <c r="CE501" s="63">
        <f t="shared" si="444"/>
        <v>0.45521990740740753</v>
      </c>
      <c r="CF501" s="63">
        <f t="shared" si="445"/>
        <v>0.45311342592592591</v>
      </c>
      <c r="CG501" s="63">
        <f t="shared" si="446"/>
        <v>0.45241898148148146</v>
      </c>
      <c r="CH501" s="36"/>
      <c r="CI501" s="36"/>
      <c r="CJ501" s="36"/>
      <c r="CK501" s="36"/>
      <c r="CL501" s="60">
        <v>60</v>
      </c>
    </row>
    <row r="502" spans="1:90" ht="28.5" customHeight="1" x14ac:dyDescent="0.25">
      <c r="A502" s="37">
        <v>64</v>
      </c>
      <c r="C502" s="37"/>
      <c r="D502" s="37"/>
      <c r="E502" s="78"/>
      <c r="F502" s="83"/>
      <c r="G502" s="44"/>
      <c r="H502" s="44">
        <f t="shared" si="400"/>
        <v>145.52000000000001</v>
      </c>
      <c r="I502" s="83">
        <v>145.47</v>
      </c>
      <c r="J502" s="43">
        <f t="shared" si="453"/>
        <v>-3.4371348044258572E-4</v>
      </c>
      <c r="K502" s="44">
        <f t="shared" si="454"/>
        <v>-4.9999999999982947E-2</v>
      </c>
      <c r="L502" s="76" t="s">
        <v>933</v>
      </c>
      <c r="M502" s="122">
        <v>100</v>
      </c>
      <c r="N502" s="46">
        <f t="shared" si="406"/>
        <v>145.51999999999998</v>
      </c>
      <c r="O502" s="46">
        <v>-0.02</v>
      </c>
      <c r="P502" s="78">
        <v>145.54</v>
      </c>
      <c r="Q502" s="78">
        <f t="shared" si="465"/>
        <v>-1.19</v>
      </c>
      <c r="R502" s="78">
        <v>146.71</v>
      </c>
      <c r="S502" s="78">
        <f t="shared" si="465"/>
        <v>-1.19</v>
      </c>
      <c r="T502" s="77">
        <v>146.71</v>
      </c>
      <c r="U502" s="47" t="str">
        <f t="shared" si="447"/>
        <v/>
      </c>
      <c r="V502" s="47" t="str">
        <f t="shared" si="448"/>
        <v/>
      </c>
      <c r="W502" s="50"/>
      <c r="X502" s="50"/>
      <c r="Y502" s="50"/>
      <c r="Z502" s="50"/>
      <c r="AA502" s="50"/>
      <c r="AB502" s="50"/>
      <c r="AC502" s="50"/>
      <c r="AD502" s="50"/>
      <c r="AE502" s="51">
        <f t="shared" si="401"/>
        <v>64</v>
      </c>
      <c r="AF502" s="51" t="str">
        <f t="shared" si="402"/>
        <v/>
      </c>
      <c r="AG502" s="51" t="str">
        <f t="shared" si="403"/>
        <v/>
      </c>
      <c r="AH502" s="51" t="str">
        <f t="shared" si="404"/>
        <v/>
      </c>
      <c r="AI502" s="52">
        <f t="shared" si="405"/>
        <v>145.52000000000001</v>
      </c>
      <c r="AJ502" s="51"/>
      <c r="AK502" s="53"/>
      <c r="AL502" s="52"/>
      <c r="AM502" s="53">
        <f t="shared" si="407"/>
        <v>46</v>
      </c>
      <c r="AN502" s="53">
        <f>IF(AJ502&lt;&gt;"",IF(AJ502="o",VLOOKUP(AM502,OpenSect!$A$1:$D$11,2),IF(AJ502="u",VLOOKUP(AM502,UpHill!$A$1:$D$35,2),IF(AJ502="d",VLOOKUP(AM502,DownHill!$A$1:$D$29,2),IF(AJ502="f",VLOOKUP(AM502,FlatUnd!$A$2:$D$30,2),IF(AJ502="t",VLOOKUP(AM502,TimeAdd!$A$1:$D$176,2),IF(AJ502="l",VLOOKUP(AM502,SLimit!$A$1:$D$8,2),AN501)))))),AN501)</f>
        <v>55</v>
      </c>
      <c r="AO502" s="53">
        <f>IF(AJ502&lt;&gt;"",IF(AJ502="o",VLOOKUP(AM502,OpenSect!$A$1:$D$11,3),IF(AJ502="u",VLOOKUP(AM502,UpHill!$A$1:$D$35,3),IF(AJ502="d",VLOOKUP(AM502,DownHill!$A$3:$D$29,3),IF(AJ502="f",VLOOKUP(AM502,FlatUnd!$A$2:$D$30,3),IF(AJ502="t",VLOOKUP(AM502,TimeAdd!$A$1:$D$18,3),IF(AJ502="l",VLOOKUP(AM502,SLimit!$A$1:$D$8,3),AO501)))))),AO501)</f>
        <v>64</v>
      </c>
      <c r="AP502" s="53">
        <f>IF(AJ502&lt;&gt;"",IF(AJ502="o",VLOOKUP(AM502,OpenSect!$A$1:$D$11,4),IF(AJ502="u",VLOOKUP(AM502,UpHill!$A$1:$D$35,4),IF(AJ502="d",VLOOKUP(AM502,DownHill!$A$1:$D$29,4),IF(AJ502="f",VLOOKUP(AM502,FlatUnd!$A$2:$D$30,4),IF(AJ502="t",VLOOKUP(AM502,TimeAdd!$A$1:$D$18,4),IF(AJ502="l",VLOOKUP(AM502,SLimit!$A$1:$D$8,4),AP501)))))),AP501)</f>
        <v>72</v>
      </c>
      <c r="AQ502" s="53">
        <f t="shared" si="408"/>
        <v>100</v>
      </c>
      <c r="AR502" s="54" t="str">
        <f t="shared" si="409"/>
        <v>100 Speed limit.</v>
      </c>
      <c r="AS502" s="55"/>
      <c r="AT502" s="55"/>
      <c r="AU502" s="56">
        <f>IF(GroupStTimes!$A$8=0,MIN(CB502,CD502,CF502),MIN(BZ502,CB502,CD502,CF502))</f>
        <v>0.41207175925925937</v>
      </c>
      <c r="AV502" s="56">
        <f>IF(GroupStTimes!$A$8=0,MAX(CC502,CE502,CG502),MAX(CA502,CC502,CE502,CG502))</f>
        <v>0.45790509259259266</v>
      </c>
      <c r="AW502" s="57" t="str">
        <f t="shared" si="410"/>
        <v/>
      </c>
      <c r="AX502" s="58" t="str">
        <f t="shared" si="411"/>
        <v/>
      </c>
      <c r="AY502" s="58" t="str">
        <f t="shared" si="412"/>
        <v/>
      </c>
      <c r="AZ502" s="31">
        <f t="shared" si="413"/>
        <v>141.6</v>
      </c>
      <c r="BA502" s="59">
        <f t="shared" si="414"/>
        <v>0.41388888888888897</v>
      </c>
      <c r="BB502" s="59">
        <f t="shared" si="415"/>
        <v>0.41944444444444456</v>
      </c>
      <c r="BC502" s="59">
        <f t="shared" si="416"/>
        <v>0.40909722222222233</v>
      </c>
      <c r="BD502" s="59">
        <f t="shared" si="417"/>
        <v>0.45493055555555562</v>
      </c>
      <c r="BE502" s="59">
        <f t="shared" si="418"/>
        <v>0.4423726851851853</v>
      </c>
      <c r="BF502" s="59">
        <f t="shared" si="419"/>
        <v>0.45278935185185198</v>
      </c>
      <c r="BG502" s="59">
        <f t="shared" si="420"/>
        <v>0.45094907407407403</v>
      </c>
      <c r="BH502" s="59">
        <f t="shared" si="421"/>
        <v>0.45025462962962959</v>
      </c>
      <c r="BI502" s="31">
        <f t="shared" si="422"/>
        <v>3.9200000000000159</v>
      </c>
      <c r="BJ502" s="61">
        <f t="shared" si="423"/>
        <v>8.5217391304348175E-2</v>
      </c>
      <c r="BK502" s="61">
        <f t="shared" si="424"/>
        <v>7.1272727272727557E-2</v>
      </c>
      <c r="BL502" s="61">
        <f t="shared" si="425"/>
        <v>6.1250000000000249E-2</v>
      </c>
      <c r="BM502" s="61">
        <f t="shared" si="426"/>
        <v>5.4444444444444663E-2</v>
      </c>
      <c r="BN502" s="62">
        <f t="shared" si="427"/>
        <v>0</v>
      </c>
      <c r="BO502" s="62">
        <f t="shared" si="428"/>
        <v>5</v>
      </c>
      <c r="BP502" s="62">
        <f t="shared" si="429"/>
        <v>7</v>
      </c>
      <c r="BQ502" s="62">
        <f t="shared" si="430"/>
        <v>0</v>
      </c>
      <c r="BR502" s="62">
        <f t="shared" si="431"/>
        <v>4</v>
      </c>
      <c r="BS502" s="62">
        <f t="shared" si="432"/>
        <v>17</v>
      </c>
      <c r="BT502" s="62">
        <f t="shared" si="433"/>
        <v>0</v>
      </c>
      <c r="BU502" s="62">
        <f t="shared" si="434"/>
        <v>3</v>
      </c>
      <c r="BV502" s="62">
        <f t="shared" si="435"/>
        <v>41</v>
      </c>
      <c r="BW502" s="62">
        <f t="shared" si="436"/>
        <v>0</v>
      </c>
      <c r="BX502" s="62">
        <f t="shared" si="437"/>
        <v>3</v>
      </c>
      <c r="BY502" s="62">
        <f t="shared" si="438"/>
        <v>16</v>
      </c>
      <c r="BZ502" s="63">
        <f t="shared" si="439"/>
        <v>0.41744212962962973</v>
      </c>
      <c r="CA502" s="63">
        <f t="shared" si="440"/>
        <v>0.42299768518518532</v>
      </c>
      <c r="CB502" s="63">
        <f t="shared" si="441"/>
        <v>0.41207175925925937</v>
      </c>
      <c r="CC502" s="63">
        <f t="shared" si="442"/>
        <v>0.45790509259259266</v>
      </c>
      <c r="CD502" s="63">
        <f t="shared" si="443"/>
        <v>0.44493055555555566</v>
      </c>
      <c r="CE502" s="63">
        <f t="shared" si="444"/>
        <v>0.45534722222222235</v>
      </c>
      <c r="CF502" s="63">
        <f t="shared" si="445"/>
        <v>0.45321759259259253</v>
      </c>
      <c r="CG502" s="63">
        <f t="shared" si="446"/>
        <v>0.45252314814814809</v>
      </c>
      <c r="CH502" s="36"/>
      <c r="CI502" s="36"/>
      <c r="CJ502" s="36"/>
      <c r="CK502" s="36"/>
      <c r="CL502" s="60">
        <v>60</v>
      </c>
    </row>
    <row r="503" spans="1:90" ht="28.5" customHeight="1" x14ac:dyDescent="0.25">
      <c r="A503" s="37">
        <v>64</v>
      </c>
      <c r="C503" s="37"/>
      <c r="D503" s="37"/>
      <c r="E503" s="78"/>
      <c r="F503" s="83"/>
      <c r="G503" s="44"/>
      <c r="H503" s="44">
        <f t="shared" si="400"/>
        <v>145.65</v>
      </c>
      <c r="I503" s="83">
        <v>145.6</v>
      </c>
      <c r="J503" s="43">
        <f t="shared" si="453"/>
        <v>-3.4340659340647629E-4</v>
      </c>
      <c r="K503" s="44">
        <f t="shared" si="454"/>
        <v>-4.9999999999982947E-2</v>
      </c>
      <c r="L503" s="76" t="s">
        <v>1158</v>
      </c>
      <c r="M503" s="122">
        <v>80</v>
      </c>
      <c r="N503" s="46">
        <f t="shared" si="406"/>
        <v>145.64999999999998</v>
      </c>
      <c r="O503" s="46">
        <v>-0.02</v>
      </c>
      <c r="P503" s="78">
        <v>145.66999999999999</v>
      </c>
      <c r="Q503" s="78">
        <f t="shared" si="465"/>
        <v>-1.19</v>
      </c>
      <c r="R503" s="78">
        <v>146.84</v>
      </c>
      <c r="S503" s="78">
        <f t="shared" si="465"/>
        <v>-1.19</v>
      </c>
      <c r="T503" s="77">
        <v>146.84</v>
      </c>
      <c r="U503" s="47" t="str">
        <f t="shared" si="447"/>
        <v/>
      </c>
      <c r="V503" s="47" t="str">
        <f t="shared" si="448"/>
        <v/>
      </c>
      <c r="W503" s="50"/>
      <c r="X503" s="50"/>
      <c r="Y503" s="50"/>
      <c r="Z503" s="50"/>
      <c r="AA503" s="50"/>
      <c r="AB503" s="50"/>
      <c r="AC503" s="50"/>
      <c r="AD503" s="50"/>
      <c r="AE503" s="51">
        <f t="shared" si="401"/>
        <v>64</v>
      </c>
      <c r="AF503" s="51" t="str">
        <f t="shared" si="402"/>
        <v/>
      </c>
      <c r="AG503" s="51" t="str">
        <f t="shared" si="403"/>
        <v/>
      </c>
      <c r="AH503" s="51" t="str">
        <f t="shared" si="404"/>
        <v/>
      </c>
      <c r="AI503" s="52">
        <f t="shared" si="405"/>
        <v>145.65</v>
      </c>
      <c r="AJ503" s="51"/>
      <c r="AK503" s="53"/>
      <c r="AL503" s="52"/>
      <c r="AM503" s="53">
        <f t="shared" si="407"/>
        <v>46</v>
      </c>
      <c r="AN503" s="53">
        <f>IF(AJ503&lt;&gt;"",IF(AJ503="o",VLOOKUP(AM503,OpenSect!$A$1:$D$11,2),IF(AJ503="u",VLOOKUP(AM503,UpHill!$A$1:$D$35,2),IF(AJ503="d",VLOOKUP(AM503,DownHill!$A$1:$D$29,2),IF(AJ503="f",VLOOKUP(AM503,FlatUnd!$A$2:$D$30,2),IF(AJ503="t",VLOOKUP(AM503,TimeAdd!$A$1:$D$176,2),IF(AJ503="l",VLOOKUP(AM503,SLimit!$A$1:$D$8,2),AN502)))))),AN502)</f>
        <v>55</v>
      </c>
      <c r="AO503" s="53">
        <f>IF(AJ503&lt;&gt;"",IF(AJ503="o",VLOOKUP(AM503,OpenSect!$A$1:$D$11,3),IF(AJ503="u",VLOOKUP(AM503,UpHill!$A$1:$D$35,3),IF(AJ503="d",VLOOKUP(AM503,DownHill!$A$3:$D$29,3),IF(AJ503="f",VLOOKUP(AM503,FlatUnd!$A$2:$D$30,3),IF(AJ503="t",VLOOKUP(AM503,TimeAdd!$A$1:$D$18,3),IF(AJ503="l",VLOOKUP(AM503,SLimit!$A$1:$D$8,3),AO502)))))),AO502)</f>
        <v>64</v>
      </c>
      <c r="AP503" s="53">
        <f>IF(AJ503&lt;&gt;"",IF(AJ503="o",VLOOKUP(AM503,OpenSect!$A$1:$D$11,4),IF(AJ503="u",VLOOKUP(AM503,UpHill!$A$1:$D$35,4),IF(AJ503="d",VLOOKUP(AM503,DownHill!$A$1:$D$29,4),IF(AJ503="f",VLOOKUP(AM503,FlatUnd!$A$2:$D$30,4),IF(AJ503="t",VLOOKUP(AM503,TimeAdd!$A$1:$D$18,4),IF(AJ503="l",VLOOKUP(AM503,SLimit!$A$1:$D$8,4),AP502)))))),AP502)</f>
        <v>72</v>
      </c>
      <c r="AQ503" s="53">
        <f t="shared" si="408"/>
        <v>80</v>
      </c>
      <c r="AR503" s="54" t="str">
        <f t="shared" si="409"/>
        <v>80 Speed limit  [ Camera]</v>
      </c>
      <c r="AS503" s="55"/>
      <c r="AT503" s="55"/>
      <c r="AU503" s="56">
        <f>IF(GroupStTimes!$A$8=0,MIN(CB503,CD503,CF503),MIN(BZ503,CB503,CD503,CF503))</f>
        <v>0.41216435185185196</v>
      </c>
      <c r="AV503" s="56">
        <f>IF(GroupStTimes!$A$8=0,MAX(CC503,CE503,CG503),MAX(CA503,CC503,CE503,CG503))</f>
        <v>0.45799768518518524</v>
      </c>
      <c r="AW503" s="57" t="str">
        <f t="shared" si="410"/>
        <v/>
      </c>
      <c r="AX503" s="58" t="str">
        <f t="shared" si="411"/>
        <v/>
      </c>
      <c r="AY503" s="58" t="str">
        <f t="shared" si="412"/>
        <v/>
      </c>
      <c r="AZ503" s="31">
        <f t="shared" si="413"/>
        <v>141.6</v>
      </c>
      <c r="BA503" s="59">
        <f t="shared" si="414"/>
        <v>0.41388888888888897</v>
      </c>
      <c r="BB503" s="59">
        <f t="shared" si="415"/>
        <v>0.41944444444444456</v>
      </c>
      <c r="BC503" s="59">
        <f t="shared" si="416"/>
        <v>0.40909722222222233</v>
      </c>
      <c r="BD503" s="59">
        <f t="shared" si="417"/>
        <v>0.45493055555555562</v>
      </c>
      <c r="BE503" s="59">
        <f t="shared" si="418"/>
        <v>0.4423726851851853</v>
      </c>
      <c r="BF503" s="59">
        <f t="shared" si="419"/>
        <v>0.45278935185185198</v>
      </c>
      <c r="BG503" s="59">
        <f t="shared" si="420"/>
        <v>0.45094907407407403</v>
      </c>
      <c r="BH503" s="59">
        <f t="shared" si="421"/>
        <v>0.45025462962962959</v>
      </c>
      <c r="BI503" s="31">
        <f t="shared" si="422"/>
        <v>4.0500000000000114</v>
      </c>
      <c r="BJ503" s="61">
        <f t="shared" si="423"/>
        <v>8.8043478260869806E-2</v>
      </c>
      <c r="BK503" s="61">
        <f t="shared" si="424"/>
        <v>7.3636363636363847E-2</v>
      </c>
      <c r="BL503" s="61">
        <f t="shared" si="425"/>
        <v>6.3281250000000178E-2</v>
      </c>
      <c r="BM503" s="61">
        <f t="shared" si="426"/>
        <v>5.6250000000000161E-2</v>
      </c>
      <c r="BN503" s="62">
        <f t="shared" si="427"/>
        <v>0</v>
      </c>
      <c r="BO503" s="62">
        <f t="shared" si="428"/>
        <v>5</v>
      </c>
      <c r="BP503" s="62">
        <f t="shared" si="429"/>
        <v>17</v>
      </c>
      <c r="BQ503" s="62">
        <f t="shared" si="430"/>
        <v>0</v>
      </c>
      <c r="BR503" s="62">
        <f t="shared" si="431"/>
        <v>4</v>
      </c>
      <c r="BS503" s="62">
        <f t="shared" si="432"/>
        <v>25</v>
      </c>
      <c r="BT503" s="62">
        <f t="shared" si="433"/>
        <v>0</v>
      </c>
      <c r="BU503" s="62">
        <f t="shared" si="434"/>
        <v>3</v>
      </c>
      <c r="BV503" s="62">
        <f t="shared" si="435"/>
        <v>48</v>
      </c>
      <c r="BW503" s="62">
        <f t="shared" si="436"/>
        <v>0</v>
      </c>
      <c r="BX503" s="62">
        <f t="shared" si="437"/>
        <v>3</v>
      </c>
      <c r="BY503" s="62">
        <f t="shared" si="438"/>
        <v>23</v>
      </c>
      <c r="BZ503" s="63">
        <f t="shared" si="439"/>
        <v>0.41755787037037045</v>
      </c>
      <c r="CA503" s="63">
        <f t="shared" si="440"/>
        <v>0.42311342592592605</v>
      </c>
      <c r="CB503" s="63">
        <f t="shared" si="441"/>
        <v>0.41216435185185196</v>
      </c>
      <c r="CC503" s="63">
        <f t="shared" si="442"/>
        <v>0.45799768518518524</v>
      </c>
      <c r="CD503" s="63">
        <f t="shared" si="443"/>
        <v>0.44501157407407421</v>
      </c>
      <c r="CE503" s="63">
        <f t="shared" si="444"/>
        <v>0.4554282407407409</v>
      </c>
      <c r="CF503" s="63">
        <f t="shared" si="445"/>
        <v>0.45329861111111108</v>
      </c>
      <c r="CG503" s="63">
        <f t="shared" si="446"/>
        <v>0.45260416666666664</v>
      </c>
      <c r="CH503" s="36"/>
      <c r="CI503" s="36"/>
      <c r="CJ503" s="36"/>
      <c r="CK503" s="36"/>
      <c r="CL503" s="60">
        <v>60</v>
      </c>
    </row>
    <row r="504" spans="1:90" ht="28.5" customHeight="1" x14ac:dyDescent="0.25">
      <c r="A504" s="37">
        <v>64</v>
      </c>
      <c r="C504" s="37"/>
      <c r="D504" s="37"/>
      <c r="E504" s="78"/>
      <c r="F504" s="83"/>
      <c r="G504" s="44">
        <v>147.07</v>
      </c>
      <c r="H504" s="44">
        <f t="shared" si="400"/>
        <v>145.87</v>
      </c>
      <c r="I504" s="83">
        <v>145.83000000000001</v>
      </c>
      <c r="J504" s="43">
        <f t="shared" si="453"/>
        <v>-3.4286497977084921E-4</v>
      </c>
      <c r="K504" s="44">
        <f t="shared" si="454"/>
        <v>-4.9999999999982947E-2</v>
      </c>
      <c r="L504" s="76" t="s">
        <v>1159</v>
      </c>
      <c r="M504" s="122" t="s">
        <v>1231</v>
      </c>
      <c r="N504" s="46">
        <f t="shared" si="406"/>
        <v>145.88</v>
      </c>
      <c r="O504" s="46">
        <v>-0.02</v>
      </c>
      <c r="P504" s="78">
        <v>145.9</v>
      </c>
      <c r="Q504" s="78">
        <f t="shared" si="465"/>
        <v>-1.19</v>
      </c>
      <c r="R504" s="78">
        <v>147.07</v>
      </c>
      <c r="S504" s="78">
        <f t="shared" si="465"/>
        <v>-1.19</v>
      </c>
      <c r="T504" s="77">
        <v>147.07</v>
      </c>
      <c r="U504" s="47" t="str">
        <f t="shared" si="447"/>
        <v/>
      </c>
      <c r="V504" s="47" t="str">
        <f t="shared" si="448"/>
        <v/>
      </c>
      <c r="W504" s="50"/>
      <c r="X504" s="50"/>
      <c r="Y504" s="50"/>
      <c r="Z504" s="50"/>
      <c r="AA504" s="50"/>
      <c r="AB504" s="50"/>
      <c r="AC504" s="50"/>
      <c r="AD504" s="50"/>
      <c r="AE504" s="51">
        <f t="shared" si="401"/>
        <v>64</v>
      </c>
      <c r="AF504" s="51" t="str">
        <f t="shared" si="402"/>
        <v/>
      </c>
      <c r="AG504" s="51" t="str">
        <f t="shared" si="403"/>
        <v/>
      </c>
      <c r="AH504" s="51" t="str">
        <f t="shared" si="404"/>
        <v/>
      </c>
      <c r="AI504" s="52">
        <f t="shared" si="405"/>
        <v>145.87</v>
      </c>
      <c r="AJ504" s="51"/>
      <c r="AK504" s="53"/>
      <c r="AL504" s="52"/>
      <c r="AM504" s="53">
        <f t="shared" si="407"/>
        <v>46</v>
      </c>
      <c r="AN504" s="53">
        <f>IF(AJ504&lt;&gt;"",IF(AJ504="o",VLOOKUP(AM504,OpenSect!$A$1:$D$11,2),IF(AJ504="u",VLOOKUP(AM504,UpHill!$A$1:$D$35,2),IF(AJ504="d",VLOOKUP(AM504,DownHill!$A$1:$D$29,2),IF(AJ504="f",VLOOKUP(AM504,FlatUnd!$A$2:$D$30,2),IF(AJ504="t",VLOOKUP(AM504,TimeAdd!$A$1:$D$176,2),IF(AJ504="l",VLOOKUP(AM504,SLimit!$A$1:$D$8,2),AN503)))))),AN503)</f>
        <v>55</v>
      </c>
      <c r="AO504" s="53">
        <f>IF(AJ504&lt;&gt;"",IF(AJ504="o",VLOOKUP(AM504,OpenSect!$A$1:$D$11,3),IF(AJ504="u",VLOOKUP(AM504,UpHill!$A$1:$D$35,3),IF(AJ504="d",VLOOKUP(AM504,DownHill!$A$3:$D$29,3),IF(AJ504="f",VLOOKUP(AM504,FlatUnd!$A$2:$D$30,3),IF(AJ504="t",VLOOKUP(AM504,TimeAdd!$A$1:$D$18,3),IF(AJ504="l",VLOOKUP(AM504,SLimit!$A$1:$D$8,3),AO503)))))),AO503)</f>
        <v>64</v>
      </c>
      <c r="AP504" s="53">
        <f>IF(AJ504&lt;&gt;"",IF(AJ504="o",VLOOKUP(AM504,OpenSect!$A$1:$D$11,4),IF(AJ504="u",VLOOKUP(AM504,UpHill!$A$1:$D$35,4),IF(AJ504="d",VLOOKUP(AM504,DownHill!$A$1:$D$29,4),IF(AJ504="f",VLOOKUP(AM504,FlatUnd!$A$2:$D$30,4),IF(AJ504="t",VLOOKUP(AM504,TimeAdd!$A$1:$D$18,4),IF(AJ504="l",VLOOKUP(AM504,SLimit!$A$1:$D$8,4),AP503)))))),AP503)</f>
        <v>72</v>
      </c>
      <c r="AQ504" s="53" t="str">
        <f t="shared" si="408"/>
        <v>80</v>
      </c>
      <c r="AR504" s="54" t="str">
        <f t="shared" si="409"/>
        <v>Elmtree.{  right}</v>
      </c>
      <c r="AS504" s="55"/>
      <c r="AT504" s="55"/>
      <c r="AU504" s="56">
        <f>IF(GroupStTimes!$A$8=0,MIN(CB504,CD504,CF504),MIN(BZ504,CB504,CD504,CF504))</f>
        <v>0.41232638888888901</v>
      </c>
      <c r="AV504" s="56">
        <f>IF(GroupStTimes!$A$8=0,MAX(CC504,CE504,CG504),MAX(CA504,CC504,CE504,CG504))</f>
        <v>0.45815972222222229</v>
      </c>
      <c r="AW504" s="57" t="str">
        <f t="shared" si="410"/>
        <v/>
      </c>
      <c r="AX504" s="58" t="str">
        <f t="shared" si="411"/>
        <v/>
      </c>
      <c r="AY504" s="58" t="str">
        <f t="shared" si="412"/>
        <v/>
      </c>
      <c r="AZ504" s="31">
        <f t="shared" si="413"/>
        <v>141.6</v>
      </c>
      <c r="BA504" s="59">
        <f t="shared" si="414"/>
        <v>0.41388888888888897</v>
      </c>
      <c r="BB504" s="59">
        <f t="shared" si="415"/>
        <v>0.41944444444444456</v>
      </c>
      <c r="BC504" s="59">
        <f t="shared" si="416"/>
        <v>0.40909722222222233</v>
      </c>
      <c r="BD504" s="59">
        <f t="shared" si="417"/>
        <v>0.45493055555555562</v>
      </c>
      <c r="BE504" s="59">
        <f t="shared" si="418"/>
        <v>0.4423726851851853</v>
      </c>
      <c r="BF504" s="59">
        <f t="shared" si="419"/>
        <v>0.45278935185185198</v>
      </c>
      <c r="BG504" s="59">
        <f t="shared" si="420"/>
        <v>0.45094907407407403</v>
      </c>
      <c r="BH504" s="59">
        <f t="shared" si="421"/>
        <v>0.45025462962962959</v>
      </c>
      <c r="BI504" s="31">
        <f t="shared" si="422"/>
        <v>4.2700000000000102</v>
      </c>
      <c r="BJ504" s="61">
        <f t="shared" si="423"/>
        <v>9.2826086956521961E-2</v>
      </c>
      <c r="BK504" s="61">
        <f t="shared" si="424"/>
        <v>7.7636363636363823E-2</v>
      </c>
      <c r="BL504" s="61">
        <f t="shared" si="425"/>
        <v>6.671875000000016E-2</v>
      </c>
      <c r="BM504" s="61">
        <f t="shared" si="426"/>
        <v>5.9305555555555695E-2</v>
      </c>
      <c r="BN504" s="62">
        <f t="shared" si="427"/>
        <v>0</v>
      </c>
      <c r="BO504" s="62">
        <f t="shared" si="428"/>
        <v>5</v>
      </c>
      <c r="BP504" s="62">
        <f t="shared" si="429"/>
        <v>34</v>
      </c>
      <c r="BQ504" s="62">
        <f t="shared" si="430"/>
        <v>0</v>
      </c>
      <c r="BR504" s="62">
        <f t="shared" si="431"/>
        <v>4</v>
      </c>
      <c r="BS504" s="62">
        <f t="shared" si="432"/>
        <v>39</v>
      </c>
      <c r="BT504" s="62">
        <f t="shared" si="433"/>
        <v>0</v>
      </c>
      <c r="BU504" s="62">
        <f t="shared" si="434"/>
        <v>4</v>
      </c>
      <c r="BV504" s="62">
        <f t="shared" si="435"/>
        <v>0</v>
      </c>
      <c r="BW504" s="62">
        <f t="shared" si="436"/>
        <v>0</v>
      </c>
      <c r="BX504" s="62">
        <f t="shared" si="437"/>
        <v>3</v>
      </c>
      <c r="BY504" s="62">
        <f t="shared" si="438"/>
        <v>34</v>
      </c>
      <c r="BZ504" s="63">
        <f t="shared" si="439"/>
        <v>0.41775462962962973</v>
      </c>
      <c r="CA504" s="63">
        <f t="shared" si="440"/>
        <v>0.42331018518518532</v>
      </c>
      <c r="CB504" s="63">
        <f t="shared" si="441"/>
        <v>0.41232638888888901</v>
      </c>
      <c r="CC504" s="63">
        <f t="shared" si="442"/>
        <v>0.45815972222222229</v>
      </c>
      <c r="CD504" s="63">
        <f t="shared" si="443"/>
        <v>0.44515046296296307</v>
      </c>
      <c r="CE504" s="63">
        <f t="shared" si="444"/>
        <v>0.45556712962962975</v>
      </c>
      <c r="CF504" s="63">
        <f t="shared" si="445"/>
        <v>0.4534259259259259</v>
      </c>
      <c r="CG504" s="63">
        <f t="shared" si="446"/>
        <v>0.45273148148148146</v>
      </c>
      <c r="CH504" s="36"/>
      <c r="CI504" s="36"/>
      <c r="CJ504" s="36"/>
      <c r="CK504" s="36"/>
      <c r="CL504" s="60">
        <v>60</v>
      </c>
    </row>
    <row r="505" spans="1:90" ht="40.5" x14ac:dyDescent="0.25">
      <c r="A505" s="37">
        <v>64</v>
      </c>
      <c r="C505" s="37"/>
      <c r="D505" s="37"/>
      <c r="E505" s="78"/>
      <c r="F505" s="83"/>
      <c r="G505" s="44"/>
      <c r="H505" s="44">
        <f t="shared" si="400"/>
        <v>146.11000000000001</v>
      </c>
      <c r="I505" s="83">
        <v>146.06</v>
      </c>
      <c r="J505" s="43">
        <f t="shared" si="453"/>
        <v>-3.4232507188834292E-4</v>
      </c>
      <c r="K505" s="44">
        <f t="shared" si="454"/>
        <v>-5.0000000000011369E-2</v>
      </c>
      <c r="L505" s="76" t="s">
        <v>1160</v>
      </c>
      <c r="M505" s="122" t="s">
        <v>1231</v>
      </c>
      <c r="N505" s="46">
        <f t="shared" si="406"/>
        <v>146.11000000000001</v>
      </c>
      <c r="O505" s="46">
        <v>-0.02</v>
      </c>
      <c r="P505" s="44">
        <v>146.13</v>
      </c>
      <c r="Q505" s="78">
        <f t="shared" si="465"/>
        <v>-1.19</v>
      </c>
      <c r="R505" s="44">
        <v>147.30000000000001</v>
      </c>
      <c r="S505" s="78">
        <f t="shared" si="465"/>
        <v>-1.19</v>
      </c>
      <c r="T505" s="77">
        <v>147.30000000000001</v>
      </c>
      <c r="U505" s="47" t="str">
        <f t="shared" si="447"/>
        <v/>
      </c>
      <c r="V505" s="47" t="str">
        <f t="shared" si="448"/>
        <v/>
      </c>
      <c r="W505" s="50"/>
      <c r="X505" s="50"/>
      <c r="Y505" s="50"/>
      <c r="Z505" s="50"/>
      <c r="AA505" s="50"/>
      <c r="AB505" s="50"/>
      <c r="AC505" s="50"/>
      <c r="AD505" s="50"/>
      <c r="AE505" s="51">
        <f t="shared" si="401"/>
        <v>64</v>
      </c>
      <c r="AF505" s="51" t="str">
        <f t="shared" si="402"/>
        <v/>
      </c>
      <c r="AG505" s="51" t="str">
        <f t="shared" si="403"/>
        <v/>
      </c>
      <c r="AH505" s="51" t="str">
        <f t="shared" si="404"/>
        <v/>
      </c>
      <c r="AI505" s="52">
        <f t="shared" si="405"/>
        <v>146.11000000000001</v>
      </c>
      <c r="AJ505" s="51"/>
      <c r="AK505" s="53"/>
      <c r="AL505" s="52"/>
      <c r="AM505" s="53">
        <f t="shared" si="407"/>
        <v>46</v>
      </c>
      <c r="AN505" s="53">
        <f>IF(AJ505&lt;&gt;"",IF(AJ505="o",VLOOKUP(AM505,OpenSect!$A$1:$D$11,2),IF(AJ505="u",VLOOKUP(AM505,UpHill!$A$1:$D$35,2),IF(AJ505="d",VLOOKUP(AM505,DownHill!$A$1:$D$29,2),IF(AJ505="f",VLOOKUP(AM505,FlatUnd!$A$2:$D$30,2),IF(AJ505="t",VLOOKUP(AM505,TimeAdd!$A$1:$D$176,2),IF(AJ505="l",VLOOKUP(AM505,SLimit!$A$1:$D$8,2),AN504)))))),AN504)</f>
        <v>55</v>
      </c>
      <c r="AO505" s="53">
        <f>IF(AJ505&lt;&gt;"",IF(AJ505="o",VLOOKUP(AM505,OpenSect!$A$1:$D$11,3),IF(AJ505="u",VLOOKUP(AM505,UpHill!$A$1:$D$35,3),IF(AJ505="d",VLOOKUP(AM505,DownHill!$A$3:$D$29,3),IF(AJ505="f",VLOOKUP(AM505,FlatUnd!$A$2:$D$30,3),IF(AJ505="t",VLOOKUP(AM505,TimeAdd!$A$1:$D$18,3),IF(AJ505="l",VLOOKUP(AM505,SLimit!$A$1:$D$8,3),AO504)))))),AO504)</f>
        <v>64</v>
      </c>
      <c r="AP505" s="53">
        <f>IF(AJ505&lt;&gt;"",IF(AJ505="o",VLOOKUP(AM505,OpenSect!$A$1:$D$11,4),IF(AJ505="u",VLOOKUP(AM505,UpHill!$A$1:$D$35,4),IF(AJ505="d",VLOOKUP(AM505,DownHill!$A$1:$D$29,4),IF(AJ505="f",VLOOKUP(AM505,FlatUnd!$A$2:$D$30,4),IF(AJ505="t",VLOOKUP(AM505,TimeAdd!$A$1:$D$18,4),IF(AJ505="l",VLOOKUP(AM505,SLimit!$A$1:$D$8,4),AP504)))))),AP504)</f>
        <v>72</v>
      </c>
      <c r="AQ505" s="53" t="str">
        <f t="shared" si="408"/>
        <v>80</v>
      </c>
      <c r="AR505" s="54" t="str">
        <f t="shared" si="409"/>
        <v>80 Speed limit.  Warning - Agricultural vehicle.</v>
      </c>
      <c r="AS505" s="55"/>
      <c r="AT505" s="55"/>
      <c r="AU505" s="56">
        <f>IF(GroupStTimes!$A$8=0,MIN(CB505,CD505,CF505),MIN(BZ505,CB505,CD505,CF505))</f>
        <v>0.41251157407407418</v>
      </c>
      <c r="AV505" s="56">
        <f>IF(GroupStTimes!$A$8=0,MAX(CC505,CE505,CG505),MAX(CA505,CC505,CE505,CG505))</f>
        <v>0.45834490740740746</v>
      </c>
      <c r="AW505" s="57" t="str">
        <f t="shared" si="410"/>
        <v/>
      </c>
      <c r="AX505" s="58" t="str">
        <f t="shared" si="411"/>
        <v/>
      </c>
      <c r="AY505" s="58" t="str">
        <f t="shared" si="412"/>
        <v/>
      </c>
      <c r="AZ505" s="31">
        <f t="shared" si="413"/>
        <v>141.6</v>
      </c>
      <c r="BA505" s="59">
        <f t="shared" si="414"/>
        <v>0.41388888888888897</v>
      </c>
      <c r="BB505" s="59">
        <f t="shared" si="415"/>
        <v>0.41944444444444456</v>
      </c>
      <c r="BC505" s="59">
        <f t="shared" si="416"/>
        <v>0.40909722222222233</v>
      </c>
      <c r="BD505" s="59">
        <f t="shared" si="417"/>
        <v>0.45493055555555562</v>
      </c>
      <c r="BE505" s="59">
        <f t="shared" si="418"/>
        <v>0.4423726851851853</v>
      </c>
      <c r="BF505" s="59">
        <f t="shared" si="419"/>
        <v>0.45278935185185198</v>
      </c>
      <c r="BG505" s="59">
        <f t="shared" si="420"/>
        <v>0.45094907407407403</v>
      </c>
      <c r="BH505" s="59">
        <f t="shared" si="421"/>
        <v>0.45025462962962959</v>
      </c>
      <c r="BI505" s="31">
        <f t="shared" si="422"/>
        <v>4.5100000000000193</v>
      </c>
      <c r="BJ505" s="61">
        <f t="shared" si="423"/>
        <v>9.8043478260869982E-2</v>
      </c>
      <c r="BK505" s="61">
        <f t="shared" si="424"/>
        <v>8.200000000000035E-2</v>
      </c>
      <c r="BL505" s="61">
        <f t="shared" si="425"/>
        <v>7.0468750000000302E-2</v>
      </c>
      <c r="BM505" s="61">
        <f t="shared" si="426"/>
        <v>6.263888888888916E-2</v>
      </c>
      <c r="BN505" s="62">
        <f t="shared" si="427"/>
        <v>0</v>
      </c>
      <c r="BO505" s="62">
        <f t="shared" si="428"/>
        <v>5</v>
      </c>
      <c r="BP505" s="62">
        <f t="shared" si="429"/>
        <v>53</v>
      </c>
      <c r="BQ505" s="62">
        <f t="shared" si="430"/>
        <v>0</v>
      </c>
      <c r="BR505" s="62">
        <f t="shared" si="431"/>
        <v>4</v>
      </c>
      <c r="BS505" s="62">
        <f t="shared" si="432"/>
        <v>55</v>
      </c>
      <c r="BT505" s="62">
        <f t="shared" si="433"/>
        <v>0</v>
      </c>
      <c r="BU505" s="62">
        <f t="shared" si="434"/>
        <v>4</v>
      </c>
      <c r="BV505" s="62">
        <f t="shared" si="435"/>
        <v>14</v>
      </c>
      <c r="BW505" s="62">
        <f t="shared" si="436"/>
        <v>0</v>
      </c>
      <c r="BX505" s="62">
        <f t="shared" si="437"/>
        <v>3</v>
      </c>
      <c r="BY505" s="62">
        <f t="shared" si="438"/>
        <v>46</v>
      </c>
      <c r="BZ505" s="63">
        <f t="shared" si="439"/>
        <v>0.41797453703703713</v>
      </c>
      <c r="CA505" s="63">
        <f t="shared" si="440"/>
        <v>0.42353009259259272</v>
      </c>
      <c r="CB505" s="63">
        <f t="shared" si="441"/>
        <v>0.41251157407407418</v>
      </c>
      <c r="CC505" s="63">
        <f t="shared" si="442"/>
        <v>0.45834490740740746</v>
      </c>
      <c r="CD505" s="63">
        <f t="shared" si="443"/>
        <v>0.44531250000000011</v>
      </c>
      <c r="CE505" s="63">
        <f t="shared" si="444"/>
        <v>0.4557291666666668</v>
      </c>
      <c r="CF505" s="63">
        <f t="shared" si="445"/>
        <v>0.45356481481481475</v>
      </c>
      <c r="CG505" s="63">
        <f t="shared" si="446"/>
        <v>0.45287037037037031</v>
      </c>
      <c r="CH505" s="36"/>
      <c r="CI505" s="36"/>
      <c r="CJ505" s="36"/>
      <c r="CK505" s="36"/>
      <c r="CL505" s="60">
        <v>60</v>
      </c>
    </row>
    <row r="506" spans="1:90" ht="28.5" customHeight="1" x14ac:dyDescent="0.25">
      <c r="A506" s="37">
        <v>64</v>
      </c>
      <c r="C506" s="37"/>
      <c r="D506" s="37"/>
      <c r="E506" s="78"/>
      <c r="F506" s="83"/>
      <c r="G506" s="44"/>
      <c r="H506" s="44">
        <f t="shared" si="400"/>
        <v>146.35</v>
      </c>
      <c r="I506" s="83">
        <v>146.30000000000001</v>
      </c>
      <c r="J506" s="43">
        <f t="shared" si="453"/>
        <v>-3.4176349965811992E-4</v>
      </c>
      <c r="K506" s="44">
        <f t="shared" si="454"/>
        <v>-4.9999999999982947E-2</v>
      </c>
      <c r="L506" s="76" t="s">
        <v>951</v>
      </c>
      <c r="M506" s="122" t="s">
        <v>1231</v>
      </c>
      <c r="N506" s="46">
        <f t="shared" si="406"/>
        <v>146.35</v>
      </c>
      <c r="O506" s="46">
        <v>-0.02</v>
      </c>
      <c r="P506" s="44">
        <v>146.37</v>
      </c>
      <c r="Q506" s="78">
        <f t="shared" si="465"/>
        <v>-1.19</v>
      </c>
      <c r="R506" s="44">
        <v>147.54</v>
      </c>
      <c r="S506" s="78">
        <f t="shared" si="465"/>
        <v>-1.19</v>
      </c>
      <c r="T506" s="77">
        <v>147.54</v>
      </c>
      <c r="U506" s="47" t="str">
        <f t="shared" si="447"/>
        <v/>
      </c>
      <c r="V506" s="47" t="str">
        <f t="shared" si="448"/>
        <v/>
      </c>
      <c r="W506" s="50"/>
      <c r="X506" s="50"/>
      <c r="Y506" s="50"/>
      <c r="Z506" s="50"/>
      <c r="AA506" s="50"/>
      <c r="AB506" s="50"/>
      <c r="AC506" s="50"/>
      <c r="AD506" s="50"/>
      <c r="AE506" s="51">
        <f t="shared" si="401"/>
        <v>64</v>
      </c>
      <c r="AF506" s="51" t="str">
        <f t="shared" si="402"/>
        <v/>
      </c>
      <c r="AG506" s="51" t="str">
        <f t="shared" si="403"/>
        <v/>
      </c>
      <c r="AH506" s="51" t="str">
        <f t="shared" si="404"/>
        <v/>
      </c>
      <c r="AI506" s="52">
        <f t="shared" si="405"/>
        <v>146.35</v>
      </c>
      <c r="AJ506" s="51"/>
      <c r="AK506" s="53"/>
      <c r="AL506" s="52"/>
      <c r="AM506" s="53">
        <f t="shared" si="407"/>
        <v>46</v>
      </c>
      <c r="AN506" s="53">
        <f>IF(AJ506&lt;&gt;"",IF(AJ506="o",VLOOKUP(AM506,OpenSect!$A$1:$D$11,2),IF(AJ506="u",VLOOKUP(AM506,UpHill!$A$1:$D$35,2),IF(AJ506="d",VLOOKUP(AM506,DownHill!$A$1:$D$29,2),IF(AJ506="f",VLOOKUP(AM506,FlatUnd!$A$2:$D$30,2),IF(AJ506="t",VLOOKUP(AM506,TimeAdd!$A$1:$D$176,2),IF(AJ506="l",VLOOKUP(AM506,SLimit!$A$1:$D$8,2),AN505)))))),AN505)</f>
        <v>55</v>
      </c>
      <c r="AO506" s="53">
        <f>IF(AJ506&lt;&gt;"",IF(AJ506="o",VLOOKUP(AM506,OpenSect!$A$1:$D$11,3),IF(AJ506="u",VLOOKUP(AM506,UpHill!$A$1:$D$35,3),IF(AJ506="d",VLOOKUP(AM506,DownHill!$A$3:$D$29,3),IF(AJ506="f",VLOOKUP(AM506,FlatUnd!$A$2:$D$30,3),IF(AJ506="t",VLOOKUP(AM506,TimeAdd!$A$1:$D$18,3),IF(AJ506="l",VLOOKUP(AM506,SLimit!$A$1:$D$8,3),AO505)))))),AO505)</f>
        <v>64</v>
      </c>
      <c r="AP506" s="53">
        <f>IF(AJ506&lt;&gt;"",IF(AJ506="o",VLOOKUP(AM506,OpenSect!$A$1:$D$11,4),IF(AJ506="u",VLOOKUP(AM506,UpHill!$A$1:$D$35,4),IF(AJ506="d",VLOOKUP(AM506,DownHill!$A$1:$D$29,4),IF(AJ506="f",VLOOKUP(AM506,FlatUnd!$A$2:$D$30,4),IF(AJ506="t",VLOOKUP(AM506,TimeAdd!$A$1:$D$18,4),IF(AJ506="l",VLOOKUP(AM506,SLimit!$A$1:$D$8,4),AP505)))))),AP505)</f>
        <v>72</v>
      </c>
      <c r="AQ506" s="53" t="str">
        <f t="shared" si="408"/>
        <v>80</v>
      </c>
      <c r="AR506" s="54" t="str">
        <f t="shared" si="409"/>
        <v>12,0 km plate.</v>
      </c>
      <c r="AS506" s="55"/>
      <c r="AT506" s="55"/>
      <c r="AU506" s="56">
        <f>IF(GroupStTimes!$A$8=0,MIN(CB506,CD506,CF506),MIN(BZ506,CB506,CD506,CF506))</f>
        <v>0.41269675925925936</v>
      </c>
      <c r="AV506" s="56">
        <f>IF(GroupStTimes!$A$8=0,MAX(CC506,CE506,CG506),MAX(CA506,CC506,CE506,CG506))</f>
        <v>0.45853009259259264</v>
      </c>
      <c r="AW506" s="57" t="str">
        <f t="shared" si="410"/>
        <v/>
      </c>
      <c r="AX506" s="58" t="str">
        <f t="shared" si="411"/>
        <v/>
      </c>
      <c r="AY506" s="58" t="str">
        <f t="shared" si="412"/>
        <v/>
      </c>
      <c r="AZ506" s="31">
        <f t="shared" si="413"/>
        <v>141.6</v>
      </c>
      <c r="BA506" s="59">
        <f t="shared" si="414"/>
        <v>0.41388888888888897</v>
      </c>
      <c r="BB506" s="59">
        <f t="shared" si="415"/>
        <v>0.41944444444444456</v>
      </c>
      <c r="BC506" s="59">
        <f t="shared" si="416"/>
        <v>0.40909722222222233</v>
      </c>
      <c r="BD506" s="59">
        <f t="shared" si="417"/>
        <v>0.45493055555555562</v>
      </c>
      <c r="BE506" s="59">
        <f t="shared" si="418"/>
        <v>0.4423726851851853</v>
      </c>
      <c r="BF506" s="59">
        <f t="shared" si="419"/>
        <v>0.45278935185185198</v>
      </c>
      <c r="BG506" s="59">
        <f t="shared" si="420"/>
        <v>0.45094907407407403</v>
      </c>
      <c r="BH506" s="59">
        <f t="shared" si="421"/>
        <v>0.45025462962962959</v>
      </c>
      <c r="BI506" s="31">
        <f t="shared" si="422"/>
        <v>4.75</v>
      </c>
      <c r="BJ506" s="61">
        <f t="shared" si="423"/>
        <v>0.10326086956521739</v>
      </c>
      <c r="BK506" s="61">
        <f t="shared" si="424"/>
        <v>8.6363636363636365E-2</v>
      </c>
      <c r="BL506" s="61">
        <f t="shared" si="425"/>
        <v>7.421875E-2</v>
      </c>
      <c r="BM506" s="61">
        <f t="shared" si="426"/>
        <v>6.5972222222222224E-2</v>
      </c>
      <c r="BN506" s="62">
        <f t="shared" si="427"/>
        <v>0</v>
      </c>
      <c r="BO506" s="62">
        <f t="shared" si="428"/>
        <v>6</v>
      </c>
      <c r="BP506" s="62">
        <f t="shared" si="429"/>
        <v>12</v>
      </c>
      <c r="BQ506" s="62">
        <f t="shared" si="430"/>
        <v>0</v>
      </c>
      <c r="BR506" s="62">
        <f t="shared" si="431"/>
        <v>5</v>
      </c>
      <c r="BS506" s="62">
        <f t="shared" si="432"/>
        <v>11</v>
      </c>
      <c r="BT506" s="62">
        <f t="shared" si="433"/>
        <v>0</v>
      </c>
      <c r="BU506" s="62">
        <f t="shared" si="434"/>
        <v>4</v>
      </c>
      <c r="BV506" s="62">
        <f t="shared" si="435"/>
        <v>27</v>
      </c>
      <c r="BW506" s="62">
        <f t="shared" si="436"/>
        <v>0</v>
      </c>
      <c r="BX506" s="62">
        <f t="shared" si="437"/>
        <v>3</v>
      </c>
      <c r="BY506" s="62">
        <f t="shared" si="438"/>
        <v>58</v>
      </c>
      <c r="BZ506" s="63">
        <f t="shared" si="439"/>
        <v>0.41819444444444454</v>
      </c>
      <c r="CA506" s="63">
        <f t="shared" si="440"/>
        <v>0.42375000000000013</v>
      </c>
      <c r="CB506" s="63">
        <f t="shared" si="441"/>
        <v>0.41269675925925936</v>
      </c>
      <c r="CC506" s="63">
        <f t="shared" si="442"/>
        <v>0.45853009259259264</v>
      </c>
      <c r="CD506" s="63">
        <f t="shared" si="443"/>
        <v>0.44546296296296306</v>
      </c>
      <c r="CE506" s="63">
        <f t="shared" si="444"/>
        <v>0.45587962962962975</v>
      </c>
      <c r="CF506" s="63">
        <f t="shared" si="445"/>
        <v>0.45370370370370366</v>
      </c>
      <c r="CG506" s="63">
        <f t="shared" si="446"/>
        <v>0.45300925925925922</v>
      </c>
      <c r="CH506" s="36"/>
      <c r="CI506" s="36"/>
      <c r="CJ506" s="36"/>
      <c r="CK506" s="36"/>
      <c r="CL506" s="60">
        <v>60</v>
      </c>
    </row>
    <row r="507" spans="1:90" ht="28.5" customHeight="1" x14ac:dyDescent="0.25">
      <c r="A507" s="37">
        <v>64</v>
      </c>
      <c r="C507" s="37"/>
      <c r="D507" s="37"/>
      <c r="E507" s="78"/>
      <c r="F507" s="83"/>
      <c r="G507" s="44"/>
      <c r="H507" s="44">
        <f t="shared" si="400"/>
        <v>146.56</v>
      </c>
      <c r="I507" s="83">
        <v>146.51</v>
      </c>
      <c r="J507" s="43">
        <f t="shared" si="453"/>
        <v>-3.4127363319917664E-4</v>
      </c>
      <c r="K507" s="44">
        <f t="shared" si="454"/>
        <v>-5.0000000000011369E-2</v>
      </c>
      <c r="L507" s="76" t="s">
        <v>1161</v>
      </c>
      <c r="M507" s="122" t="s">
        <v>1231</v>
      </c>
      <c r="N507" s="46">
        <f t="shared" si="406"/>
        <v>146.56</v>
      </c>
      <c r="O507" s="46">
        <v>-0.02</v>
      </c>
      <c r="P507" s="44">
        <v>146.58000000000001</v>
      </c>
      <c r="Q507" s="78">
        <f t="shared" si="465"/>
        <v>-1.19</v>
      </c>
      <c r="R507" s="44">
        <v>147.75</v>
      </c>
      <c r="S507" s="78">
        <f t="shared" si="465"/>
        <v>-1.19</v>
      </c>
      <c r="T507" s="77">
        <v>147.75</v>
      </c>
      <c r="U507" s="47" t="str">
        <f t="shared" si="447"/>
        <v/>
      </c>
      <c r="V507" s="47" t="str">
        <f t="shared" si="448"/>
        <v/>
      </c>
      <c r="W507" s="50"/>
      <c r="X507" s="50"/>
      <c r="Y507" s="50"/>
      <c r="Z507" s="50"/>
      <c r="AA507" s="50"/>
      <c r="AB507" s="50"/>
      <c r="AC507" s="50"/>
      <c r="AD507" s="50"/>
      <c r="AE507" s="51">
        <f t="shared" si="401"/>
        <v>64</v>
      </c>
      <c r="AF507" s="51" t="str">
        <f t="shared" si="402"/>
        <v/>
      </c>
      <c r="AG507" s="51" t="str">
        <f t="shared" si="403"/>
        <v/>
      </c>
      <c r="AH507" s="51" t="str">
        <f t="shared" si="404"/>
        <v/>
      </c>
      <c r="AI507" s="52">
        <f t="shared" si="405"/>
        <v>146.56</v>
      </c>
      <c r="AJ507" s="51"/>
      <c r="AK507" s="53"/>
      <c r="AL507" s="52"/>
      <c r="AM507" s="53">
        <f t="shared" si="407"/>
        <v>46</v>
      </c>
      <c r="AN507" s="53">
        <f>IF(AJ507&lt;&gt;"",IF(AJ507="o",VLOOKUP(AM507,OpenSect!$A$1:$D$11,2),IF(AJ507="u",VLOOKUP(AM507,UpHill!$A$1:$D$35,2),IF(AJ507="d",VLOOKUP(AM507,DownHill!$A$1:$D$29,2),IF(AJ507="f",VLOOKUP(AM507,FlatUnd!$A$2:$D$30,2),IF(AJ507="t",VLOOKUP(AM507,TimeAdd!$A$1:$D$176,2),IF(AJ507="l",VLOOKUP(AM507,SLimit!$A$1:$D$8,2),AN506)))))),AN506)</f>
        <v>55</v>
      </c>
      <c r="AO507" s="53">
        <f>IF(AJ507&lt;&gt;"",IF(AJ507="o",VLOOKUP(AM507,OpenSect!$A$1:$D$11,3),IF(AJ507="u",VLOOKUP(AM507,UpHill!$A$1:$D$35,3),IF(AJ507="d",VLOOKUP(AM507,DownHill!$A$3:$D$29,3),IF(AJ507="f",VLOOKUP(AM507,FlatUnd!$A$2:$D$30,3),IF(AJ507="t",VLOOKUP(AM507,TimeAdd!$A$1:$D$18,3),IF(AJ507="l",VLOOKUP(AM507,SLimit!$A$1:$D$8,3),AO506)))))),AO506)</f>
        <v>64</v>
      </c>
      <c r="AP507" s="53">
        <f>IF(AJ507&lt;&gt;"",IF(AJ507="o",VLOOKUP(AM507,OpenSect!$A$1:$D$11,4),IF(AJ507="u",VLOOKUP(AM507,UpHill!$A$1:$D$35,4),IF(AJ507="d",VLOOKUP(AM507,DownHill!$A$1:$D$29,4),IF(AJ507="f",VLOOKUP(AM507,FlatUnd!$A$2:$D$30,4),IF(AJ507="t",VLOOKUP(AM507,TimeAdd!$A$1:$D$18,4),IF(AJ507="l",VLOOKUP(AM507,SLimit!$A$1:$D$8,4),AP506)))))),AP506)</f>
        <v>72</v>
      </c>
      <c r="AQ507" s="53" t="str">
        <f t="shared" si="408"/>
        <v>80</v>
      </c>
      <c r="AR507" s="54" t="str">
        <f t="shared" si="409"/>
        <v>R23 Belfour{Straight} /Holmdene{ right}.</v>
      </c>
      <c r="AS507" s="55"/>
      <c r="AT507" s="55"/>
      <c r="AU507" s="56">
        <f>IF(GroupStTimes!$A$8=0,MIN(CB507,CD507,CF507),MIN(BZ507,CB507,CD507,CF507))</f>
        <v>0.4128587962962964</v>
      </c>
      <c r="AV507" s="56">
        <f>IF(GroupStTimes!$A$8=0,MAX(CC507,CE507,CG507),MAX(CA507,CC507,CE507,CG507))</f>
        <v>0.45869212962962969</v>
      </c>
      <c r="AW507" s="57" t="str">
        <f t="shared" si="410"/>
        <v/>
      </c>
      <c r="AX507" s="58" t="str">
        <f t="shared" si="411"/>
        <v/>
      </c>
      <c r="AY507" s="58" t="str">
        <f t="shared" si="412"/>
        <v/>
      </c>
      <c r="AZ507" s="31">
        <f t="shared" si="413"/>
        <v>141.6</v>
      </c>
      <c r="BA507" s="59">
        <f t="shared" si="414"/>
        <v>0.41388888888888897</v>
      </c>
      <c r="BB507" s="59">
        <f t="shared" si="415"/>
        <v>0.41944444444444456</v>
      </c>
      <c r="BC507" s="59">
        <f t="shared" si="416"/>
        <v>0.40909722222222233</v>
      </c>
      <c r="BD507" s="59">
        <f t="shared" si="417"/>
        <v>0.45493055555555562</v>
      </c>
      <c r="BE507" s="59">
        <f t="shared" si="418"/>
        <v>0.4423726851851853</v>
      </c>
      <c r="BF507" s="59">
        <f t="shared" si="419"/>
        <v>0.45278935185185198</v>
      </c>
      <c r="BG507" s="59">
        <f t="shared" si="420"/>
        <v>0.45094907407407403</v>
      </c>
      <c r="BH507" s="59">
        <f t="shared" si="421"/>
        <v>0.45025462962962959</v>
      </c>
      <c r="BI507" s="31">
        <f t="shared" si="422"/>
        <v>4.960000000000008</v>
      </c>
      <c r="BJ507" s="61">
        <f t="shared" si="423"/>
        <v>0.10782608695652192</v>
      </c>
      <c r="BK507" s="61">
        <f t="shared" si="424"/>
        <v>9.0181818181818321E-2</v>
      </c>
      <c r="BL507" s="61">
        <f t="shared" si="425"/>
        <v>7.7500000000000124E-2</v>
      </c>
      <c r="BM507" s="61">
        <f t="shared" si="426"/>
        <v>6.8888888888888999E-2</v>
      </c>
      <c r="BN507" s="62">
        <f t="shared" si="427"/>
        <v>0</v>
      </c>
      <c r="BO507" s="62">
        <f t="shared" si="428"/>
        <v>6</v>
      </c>
      <c r="BP507" s="62">
        <f t="shared" si="429"/>
        <v>28</v>
      </c>
      <c r="BQ507" s="62">
        <f t="shared" si="430"/>
        <v>0</v>
      </c>
      <c r="BR507" s="62">
        <f t="shared" si="431"/>
        <v>5</v>
      </c>
      <c r="BS507" s="62">
        <f t="shared" si="432"/>
        <v>25</v>
      </c>
      <c r="BT507" s="62">
        <f t="shared" si="433"/>
        <v>0</v>
      </c>
      <c r="BU507" s="62">
        <f t="shared" si="434"/>
        <v>4</v>
      </c>
      <c r="BV507" s="62">
        <f t="shared" si="435"/>
        <v>39</v>
      </c>
      <c r="BW507" s="62">
        <f t="shared" si="436"/>
        <v>0</v>
      </c>
      <c r="BX507" s="62">
        <f t="shared" si="437"/>
        <v>4</v>
      </c>
      <c r="BY507" s="62">
        <f t="shared" si="438"/>
        <v>8</v>
      </c>
      <c r="BZ507" s="63">
        <f t="shared" si="439"/>
        <v>0.41837962962962971</v>
      </c>
      <c r="CA507" s="63">
        <f t="shared" si="440"/>
        <v>0.4239351851851853</v>
      </c>
      <c r="CB507" s="63">
        <f t="shared" si="441"/>
        <v>0.4128587962962964</v>
      </c>
      <c r="CC507" s="63">
        <f t="shared" si="442"/>
        <v>0.45869212962962969</v>
      </c>
      <c r="CD507" s="63">
        <f t="shared" si="443"/>
        <v>0.44560185185185197</v>
      </c>
      <c r="CE507" s="63">
        <f t="shared" si="444"/>
        <v>0.45601851851851866</v>
      </c>
      <c r="CF507" s="63">
        <f t="shared" si="445"/>
        <v>0.45381944444444439</v>
      </c>
      <c r="CG507" s="63">
        <f t="shared" si="446"/>
        <v>0.45312499999999994</v>
      </c>
      <c r="CH507" s="36"/>
      <c r="CI507" s="36"/>
      <c r="CJ507" s="36"/>
      <c r="CK507" s="36"/>
      <c r="CL507" s="60">
        <v>60</v>
      </c>
    </row>
    <row r="508" spans="1:90" ht="28.5" customHeight="1" x14ac:dyDescent="0.25">
      <c r="A508" s="37">
        <v>64</v>
      </c>
      <c r="C508" s="37"/>
      <c r="D508" s="37"/>
      <c r="E508" s="78"/>
      <c r="F508" s="83"/>
      <c r="G508" s="44"/>
      <c r="H508" s="44">
        <f t="shared" si="400"/>
        <v>146.72</v>
      </c>
      <c r="I508" s="83">
        <v>146.66999999999999</v>
      </c>
      <c r="J508" s="43">
        <f t="shared" si="453"/>
        <v>-3.4090134315136958E-4</v>
      </c>
      <c r="K508" s="44">
        <f t="shared" si="454"/>
        <v>-5.0000000000011369E-2</v>
      </c>
      <c r="L508" s="76" t="s">
        <v>1162</v>
      </c>
      <c r="M508" s="122" t="s">
        <v>1231</v>
      </c>
      <c r="N508" s="46">
        <f t="shared" si="406"/>
        <v>146.72</v>
      </c>
      <c r="O508" s="46">
        <v>-0.02</v>
      </c>
      <c r="P508" s="44">
        <v>146.74</v>
      </c>
      <c r="Q508" s="78">
        <f t="shared" si="465"/>
        <v>-1.19</v>
      </c>
      <c r="R508" s="44">
        <v>147.91</v>
      </c>
      <c r="S508" s="78">
        <f t="shared" si="465"/>
        <v>-1.19</v>
      </c>
      <c r="T508" s="77">
        <v>147.91</v>
      </c>
      <c r="U508" s="47" t="str">
        <f t="shared" si="447"/>
        <v/>
      </c>
      <c r="V508" s="47" t="str">
        <f t="shared" si="448"/>
        <v/>
      </c>
      <c r="W508" s="50"/>
      <c r="X508" s="50"/>
      <c r="Y508" s="50"/>
      <c r="Z508" s="50"/>
      <c r="AA508" s="50"/>
      <c r="AB508" s="50"/>
      <c r="AC508" s="50"/>
      <c r="AD508" s="50"/>
      <c r="AE508" s="51">
        <f t="shared" si="401"/>
        <v>64</v>
      </c>
      <c r="AF508" s="51" t="str">
        <f t="shared" si="402"/>
        <v/>
      </c>
      <c r="AG508" s="51" t="str">
        <f t="shared" si="403"/>
        <v/>
      </c>
      <c r="AH508" s="51" t="str">
        <f t="shared" si="404"/>
        <v/>
      </c>
      <c r="AI508" s="52">
        <f t="shared" si="405"/>
        <v>146.72</v>
      </c>
      <c r="AJ508" s="51"/>
      <c r="AK508" s="53"/>
      <c r="AL508" s="52"/>
      <c r="AM508" s="53">
        <f t="shared" si="407"/>
        <v>46</v>
      </c>
      <c r="AN508" s="53">
        <f>IF(AJ508&lt;&gt;"",IF(AJ508="o",VLOOKUP(AM508,OpenSect!$A$1:$D$11,2),IF(AJ508="u",VLOOKUP(AM508,UpHill!$A$1:$D$35,2),IF(AJ508="d",VLOOKUP(AM508,DownHill!$A$1:$D$29,2),IF(AJ508="f",VLOOKUP(AM508,FlatUnd!$A$2:$D$30,2),IF(AJ508="t",VLOOKUP(AM508,TimeAdd!$A$1:$D$176,2),IF(AJ508="l",VLOOKUP(AM508,SLimit!$A$1:$D$8,2),AN507)))))),AN507)</f>
        <v>55</v>
      </c>
      <c r="AO508" s="53">
        <f>IF(AJ508&lt;&gt;"",IF(AJ508="o",VLOOKUP(AM508,OpenSect!$A$1:$D$11,3),IF(AJ508="u",VLOOKUP(AM508,UpHill!$A$1:$D$35,3),IF(AJ508="d",VLOOKUP(AM508,DownHill!$A$3:$D$29,3),IF(AJ508="f",VLOOKUP(AM508,FlatUnd!$A$2:$D$30,3),IF(AJ508="t",VLOOKUP(AM508,TimeAdd!$A$1:$D$18,3),IF(AJ508="l",VLOOKUP(AM508,SLimit!$A$1:$D$8,3),AO507)))))),AO507)</f>
        <v>64</v>
      </c>
      <c r="AP508" s="53">
        <f>IF(AJ508&lt;&gt;"",IF(AJ508="o",VLOOKUP(AM508,OpenSect!$A$1:$D$11,4),IF(AJ508="u",VLOOKUP(AM508,UpHill!$A$1:$D$35,4),IF(AJ508="d",VLOOKUP(AM508,DownHill!$A$1:$D$29,4),IF(AJ508="f",VLOOKUP(AM508,FlatUnd!$A$2:$D$30,4),IF(AJ508="t",VLOOKUP(AM508,TimeAdd!$A$1:$D$18,4),IF(AJ508="l",VLOOKUP(AM508,SLimit!$A$1:$D$8,4),AP507)))))),AP507)</f>
        <v>72</v>
      </c>
      <c r="AQ508" s="53" t="str">
        <f t="shared" si="408"/>
        <v>80</v>
      </c>
      <c r="AR508" s="54" t="str">
        <f t="shared" si="409"/>
        <v>Holmdene{ right}.</v>
      </c>
      <c r="AS508" s="55"/>
      <c r="AT508" s="55"/>
      <c r="AU508" s="56">
        <f>IF(GroupStTimes!$A$8=0,MIN(CB508,CD508,CF508),MIN(BZ508,CB508,CD508,CF508))</f>
        <v>0.41297453703703713</v>
      </c>
      <c r="AV508" s="56">
        <f>IF(GroupStTimes!$A$8=0,MAX(CC508,CE508,CG508),MAX(CA508,CC508,CE508,CG508))</f>
        <v>0.45880787037037041</v>
      </c>
      <c r="AW508" s="57" t="str">
        <f t="shared" si="410"/>
        <v/>
      </c>
      <c r="AX508" s="58" t="str">
        <f t="shared" si="411"/>
        <v/>
      </c>
      <c r="AY508" s="58" t="str">
        <f t="shared" si="412"/>
        <v/>
      </c>
      <c r="AZ508" s="31">
        <f t="shared" si="413"/>
        <v>141.6</v>
      </c>
      <c r="BA508" s="59">
        <f t="shared" si="414"/>
        <v>0.41388888888888897</v>
      </c>
      <c r="BB508" s="59">
        <f t="shared" si="415"/>
        <v>0.41944444444444456</v>
      </c>
      <c r="BC508" s="59">
        <f t="shared" si="416"/>
        <v>0.40909722222222233</v>
      </c>
      <c r="BD508" s="59">
        <f t="shared" si="417"/>
        <v>0.45493055555555562</v>
      </c>
      <c r="BE508" s="59">
        <f t="shared" si="418"/>
        <v>0.4423726851851853</v>
      </c>
      <c r="BF508" s="59">
        <f t="shared" si="419"/>
        <v>0.45278935185185198</v>
      </c>
      <c r="BG508" s="59">
        <f t="shared" si="420"/>
        <v>0.45094907407407403</v>
      </c>
      <c r="BH508" s="59">
        <f t="shared" si="421"/>
        <v>0.45025462962962959</v>
      </c>
      <c r="BI508" s="31">
        <f t="shared" si="422"/>
        <v>5.1200000000000045</v>
      </c>
      <c r="BJ508" s="61">
        <f t="shared" si="423"/>
        <v>0.11130434782608706</v>
      </c>
      <c r="BK508" s="61">
        <f t="shared" si="424"/>
        <v>9.3090909090909169E-2</v>
      </c>
      <c r="BL508" s="61">
        <f t="shared" si="425"/>
        <v>8.0000000000000071E-2</v>
      </c>
      <c r="BM508" s="61">
        <f t="shared" si="426"/>
        <v>7.111111111111118E-2</v>
      </c>
      <c r="BN508" s="62">
        <f t="shared" si="427"/>
        <v>0</v>
      </c>
      <c r="BO508" s="62">
        <f t="shared" si="428"/>
        <v>6</v>
      </c>
      <c r="BP508" s="62">
        <f t="shared" si="429"/>
        <v>41</v>
      </c>
      <c r="BQ508" s="62">
        <f t="shared" si="430"/>
        <v>0</v>
      </c>
      <c r="BR508" s="62">
        <f t="shared" si="431"/>
        <v>5</v>
      </c>
      <c r="BS508" s="62">
        <f t="shared" si="432"/>
        <v>35</v>
      </c>
      <c r="BT508" s="62">
        <f t="shared" si="433"/>
        <v>0</v>
      </c>
      <c r="BU508" s="62">
        <f t="shared" si="434"/>
        <v>4</v>
      </c>
      <c r="BV508" s="62">
        <f t="shared" si="435"/>
        <v>48</v>
      </c>
      <c r="BW508" s="62">
        <f t="shared" si="436"/>
        <v>0</v>
      </c>
      <c r="BX508" s="62">
        <f t="shared" si="437"/>
        <v>4</v>
      </c>
      <c r="BY508" s="62">
        <f t="shared" si="438"/>
        <v>16</v>
      </c>
      <c r="BZ508" s="63">
        <f t="shared" si="439"/>
        <v>0.41853009259259266</v>
      </c>
      <c r="CA508" s="63">
        <f t="shared" si="440"/>
        <v>0.42408564814814825</v>
      </c>
      <c r="CB508" s="63">
        <f t="shared" si="441"/>
        <v>0.41297453703703713</v>
      </c>
      <c r="CC508" s="63">
        <f t="shared" si="442"/>
        <v>0.45880787037037041</v>
      </c>
      <c r="CD508" s="63">
        <f t="shared" si="443"/>
        <v>0.44570601851851865</v>
      </c>
      <c r="CE508" s="63">
        <f t="shared" si="444"/>
        <v>0.45612268518518534</v>
      </c>
      <c r="CF508" s="63">
        <f t="shared" si="445"/>
        <v>0.45391203703703698</v>
      </c>
      <c r="CG508" s="63">
        <f t="shared" si="446"/>
        <v>0.45321759259259253</v>
      </c>
      <c r="CH508" s="36"/>
      <c r="CI508" s="36"/>
      <c r="CJ508" s="36"/>
      <c r="CK508" s="36"/>
      <c r="CL508" s="60">
        <v>60</v>
      </c>
    </row>
    <row r="509" spans="1:90" ht="28.5" customHeight="1" x14ac:dyDescent="0.25">
      <c r="A509" s="37">
        <v>64</v>
      </c>
      <c r="C509" s="37"/>
      <c r="D509" s="37"/>
      <c r="E509" s="78"/>
      <c r="F509" s="83"/>
      <c r="G509" s="44"/>
      <c r="H509" s="44">
        <f t="shared" si="400"/>
        <v>146.94</v>
      </c>
      <c r="I509" s="83">
        <v>146.88999999999999</v>
      </c>
      <c r="J509" s="43">
        <f t="shared" si="453"/>
        <v>-3.4039076860243293E-4</v>
      </c>
      <c r="K509" s="44">
        <f t="shared" si="454"/>
        <v>-5.0000000000011369E-2</v>
      </c>
      <c r="L509" s="76" t="s">
        <v>1090</v>
      </c>
      <c r="M509" s="122" t="s">
        <v>1559</v>
      </c>
      <c r="N509" s="46">
        <f t="shared" si="406"/>
        <v>146.94</v>
      </c>
      <c r="O509" s="46">
        <v>-0.02</v>
      </c>
      <c r="P509" s="44">
        <v>146.96</v>
      </c>
      <c r="Q509" s="78">
        <f t="shared" si="465"/>
        <v>-1.19</v>
      </c>
      <c r="R509" s="44">
        <v>148.13</v>
      </c>
      <c r="S509" s="78">
        <f t="shared" si="465"/>
        <v>-1.19</v>
      </c>
      <c r="T509" s="77">
        <v>148.13</v>
      </c>
      <c r="U509" s="47" t="str">
        <f t="shared" si="447"/>
        <v/>
      </c>
      <c r="V509" s="47" t="str">
        <f t="shared" si="448"/>
        <v/>
      </c>
      <c r="W509" s="50"/>
      <c r="X509" s="50"/>
      <c r="Y509" s="50"/>
      <c r="Z509" s="50"/>
      <c r="AA509" s="50"/>
      <c r="AB509" s="50"/>
      <c r="AC509" s="50"/>
      <c r="AD509" s="50"/>
      <c r="AE509" s="51">
        <f t="shared" si="401"/>
        <v>64</v>
      </c>
      <c r="AF509" s="51" t="str">
        <f t="shared" si="402"/>
        <v/>
      </c>
      <c r="AG509" s="51" t="str">
        <f t="shared" si="403"/>
        <v/>
      </c>
      <c r="AH509" s="51" t="str">
        <f t="shared" si="404"/>
        <v/>
      </c>
      <c r="AI509" s="52">
        <f t="shared" si="405"/>
        <v>146.94</v>
      </c>
      <c r="AJ509" s="51"/>
      <c r="AK509" s="53"/>
      <c r="AL509" s="52"/>
      <c r="AM509" s="53">
        <f t="shared" si="407"/>
        <v>46</v>
      </c>
      <c r="AN509" s="53">
        <f>IF(AJ509&lt;&gt;"",IF(AJ509="o",VLOOKUP(AM509,OpenSect!$A$1:$D$11,2),IF(AJ509="u",VLOOKUP(AM509,UpHill!$A$1:$D$35,2),IF(AJ509="d",VLOOKUP(AM509,DownHill!$A$1:$D$29,2),IF(AJ509="f",VLOOKUP(AM509,FlatUnd!$A$2:$D$30,2),IF(AJ509="t",VLOOKUP(AM509,TimeAdd!$A$1:$D$176,2),IF(AJ509="l",VLOOKUP(AM509,SLimit!$A$1:$D$8,2),AN508)))))),AN508)</f>
        <v>55</v>
      </c>
      <c r="AO509" s="53">
        <f>IF(AJ509&lt;&gt;"",IF(AJ509="o",VLOOKUP(AM509,OpenSect!$A$1:$D$11,3),IF(AJ509="u",VLOOKUP(AM509,UpHill!$A$1:$D$35,3),IF(AJ509="d",VLOOKUP(AM509,DownHill!$A$3:$D$29,3),IF(AJ509="f",VLOOKUP(AM509,FlatUnd!$A$2:$D$30,3),IF(AJ509="t",VLOOKUP(AM509,TimeAdd!$A$1:$D$18,3),IF(AJ509="l",VLOOKUP(AM509,SLimit!$A$1:$D$8,3),AO508)))))),AO508)</f>
        <v>64</v>
      </c>
      <c r="AP509" s="53">
        <f>IF(AJ509&lt;&gt;"",IF(AJ509="o",VLOOKUP(AM509,OpenSect!$A$1:$D$11,4),IF(AJ509="u",VLOOKUP(AM509,UpHill!$A$1:$D$35,4),IF(AJ509="d",VLOOKUP(AM509,DownHill!$A$1:$D$29,4),IF(AJ509="f",VLOOKUP(AM509,FlatUnd!$A$2:$D$30,4),IF(AJ509="t",VLOOKUP(AM509,TimeAdd!$A$1:$D$18,4),IF(AJ509="l",VLOOKUP(AM509,SLimit!$A$1:$D$8,4),AP508)))))),AP508)</f>
        <v>72</v>
      </c>
      <c r="AQ509" s="53" t="str">
        <f t="shared" si="408"/>
        <v>120</v>
      </c>
      <c r="AR509" s="54" t="str">
        <f t="shared" si="409"/>
        <v>120 Speed limit.</v>
      </c>
      <c r="AS509" s="55"/>
      <c r="AT509" s="55"/>
      <c r="AU509" s="56">
        <f>IF(GroupStTimes!$A$8=0,MIN(CB509,CD509,CF509),MIN(BZ509,CB509,CD509,CF509))</f>
        <v>0.41314814814814826</v>
      </c>
      <c r="AV509" s="56">
        <f>IF(GroupStTimes!$A$8=0,MAX(CC509,CE509,CG509),MAX(CA509,CC509,CE509,CG509))</f>
        <v>0.45898148148148155</v>
      </c>
      <c r="AW509" s="57" t="str">
        <f t="shared" si="410"/>
        <v/>
      </c>
      <c r="AX509" s="58" t="str">
        <f t="shared" si="411"/>
        <v/>
      </c>
      <c r="AY509" s="58" t="str">
        <f t="shared" si="412"/>
        <v/>
      </c>
      <c r="AZ509" s="31">
        <f t="shared" si="413"/>
        <v>141.6</v>
      </c>
      <c r="BA509" s="59">
        <f t="shared" si="414"/>
        <v>0.41388888888888897</v>
      </c>
      <c r="BB509" s="59">
        <f t="shared" si="415"/>
        <v>0.41944444444444456</v>
      </c>
      <c r="BC509" s="59">
        <f t="shared" si="416"/>
        <v>0.40909722222222233</v>
      </c>
      <c r="BD509" s="59">
        <f t="shared" si="417"/>
        <v>0.45493055555555562</v>
      </c>
      <c r="BE509" s="59">
        <f t="shared" si="418"/>
        <v>0.4423726851851853</v>
      </c>
      <c r="BF509" s="59">
        <f t="shared" si="419"/>
        <v>0.45278935185185198</v>
      </c>
      <c r="BG509" s="59">
        <f t="shared" si="420"/>
        <v>0.45094907407407403</v>
      </c>
      <c r="BH509" s="59">
        <f t="shared" si="421"/>
        <v>0.45025462962962959</v>
      </c>
      <c r="BI509" s="31">
        <f t="shared" si="422"/>
        <v>5.3400000000000034</v>
      </c>
      <c r="BJ509" s="61">
        <f t="shared" si="423"/>
        <v>0.1160869565217392</v>
      </c>
      <c r="BK509" s="61">
        <f t="shared" si="424"/>
        <v>9.7090909090909158E-2</v>
      </c>
      <c r="BL509" s="61">
        <f t="shared" si="425"/>
        <v>8.3437500000000053E-2</v>
      </c>
      <c r="BM509" s="61">
        <f t="shared" si="426"/>
        <v>7.4166666666666714E-2</v>
      </c>
      <c r="BN509" s="62">
        <f t="shared" si="427"/>
        <v>0</v>
      </c>
      <c r="BO509" s="62">
        <f t="shared" si="428"/>
        <v>6</v>
      </c>
      <c r="BP509" s="62">
        <f t="shared" si="429"/>
        <v>58</v>
      </c>
      <c r="BQ509" s="62">
        <f t="shared" si="430"/>
        <v>0</v>
      </c>
      <c r="BR509" s="62">
        <f t="shared" si="431"/>
        <v>5</v>
      </c>
      <c r="BS509" s="62">
        <f t="shared" si="432"/>
        <v>50</v>
      </c>
      <c r="BT509" s="62">
        <f t="shared" si="433"/>
        <v>0</v>
      </c>
      <c r="BU509" s="62">
        <f t="shared" si="434"/>
        <v>5</v>
      </c>
      <c r="BV509" s="62">
        <f t="shared" si="435"/>
        <v>0</v>
      </c>
      <c r="BW509" s="62">
        <f t="shared" si="436"/>
        <v>0</v>
      </c>
      <c r="BX509" s="62">
        <f t="shared" si="437"/>
        <v>4</v>
      </c>
      <c r="BY509" s="62">
        <f t="shared" si="438"/>
        <v>27</v>
      </c>
      <c r="BZ509" s="63">
        <f t="shared" si="439"/>
        <v>0.41872685185185193</v>
      </c>
      <c r="CA509" s="63">
        <f t="shared" si="440"/>
        <v>0.42428240740740752</v>
      </c>
      <c r="CB509" s="63">
        <f t="shared" si="441"/>
        <v>0.41314814814814826</v>
      </c>
      <c r="CC509" s="63">
        <f t="shared" si="442"/>
        <v>0.45898148148148155</v>
      </c>
      <c r="CD509" s="63">
        <f t="shared" si="443"/>
        <v>0.44584490740740751</v>
      </c>
      <c r="CE509" s="63">
        <f t="shared" si="444"/>
        <v>0.45626157407407419</v>
      </c>
      <c r="CF509" s="63">
        <f t="shared" si="445"/>
        <v>0.45403935185185179</v>
      </c>
      <c r="CG509" s="63">
        <f t="shared" si="446"/>
        <v>0.45334490740740735</v>
      </c>
      <c r="CH509" s="36"/>
      <c r="CI509" s="36"/>
      <c r="CJ509" s="36"/>
      <c r="CK509" s="36"/>
      <c r="CL509" s="60">
        <v>60</v>
      </c>
    </row>
    <row r="510" spans="1:90" ht="28.5" customHeight="1" x14ac:dyDescent="0.25">
      <c r="A510" s="37">
        <v>64</v>
      </c>
      <c r="C510" s="37"/>
      <c r="D510" s="37"/>
      <c r="E510" s="78"/>
      <c r="F510" s="83"/>
      <c r="G510" s="44">
        <v>148.53</v>
      </c>
      <c r="H510" s="44">
        <f t="shared" si="400"/>
        <v>147.34</v>
      </c>
      <c r="I510" s="83">
        <v>147.30000000000001</v>
      </c>
      <c r="J510" s="43">
        <f t="shared" si="453"/>
        <v>-3.1681375876885703E-4</v>
      </c>
      <c r="K510" s="44">
        <f t="shared" si="454"/>
        <v>-4.6666666666652645E-2</v>
      </c>
      <c r="L510" s="76" t="s">
        <v>952</v>
      </c>
      <c r="M510" s="122" t="s">
        <v>1559</v>
      </c>
      <c r="N510" s="46">
        <f t="shared" si="406"/>
        <v>147.34666666666666</v>
      </c>
      <c r="O510" s="46">
        <v>-0.02</v>
      </c>
      <c r="P510" s="78">
        <v>147.37</v>
      </c>
      <c r="Q510" s="78">
        <f t="shared" si="465"/>
        <v>-1.19</v>
      </c>
      <c r="R510" s="78">
        <v>148.53</v>
      </c>
      <c r="S510" s="78">
        <f t="shared" si="465"/>
        <v>-1.19</v>
      </c>
      <c r="T510" s="77">
        <v>148.54</v>
      </c>
      <c r="U510" s="47" t="str">
        <f t="shared" si="447"/>
        <v/>
      </c>
      <c r="V510" s="47" t="str">
        <f t="shared" si="448"/>
        <v/>
      </c>
      <c r="W510" s="50"/>
      <c r="X510" s="50"/>
      <c r="Y510" s="50"/>
      <c r="Z510" s="50"/>
      <c r="AA510" s="50"/>
      <c r="AB510" s="50"/>
      <c r="AC510" s="50"/>
      <c r="AD510" s="50"/>
      <c r="AE510" s="51">
        <f t="shared" si="401"/>
        <v>64</v>
      </c>
      <c r="AF510" s="51" t="str">
        <f t="shared" si="402"/>
        <v/>
      </c>
      <c r="AG510" s="51" t="str">
        <f t="shared" si="403"/>
        <v/>
      </c>
      <c r="AH510" s="51" t="str">
        <f t="shared" si="404"/>
        <v/>
      </c>
      <c r="AI510" s="52">
        <f t="shared" si="405"/>
        <v>147.34</v>
      </c>
      <c r="AJ510" s="51"/>
      <c r="AK510" s="53"/>
      <c r="AL510" s="52"/>
      <c r="AM510" s="53">
        <f t="shared" si="407"/>
        <v>46</v>
      </c>
      <c r="AN510" s="53">
        <f>IF(AJ510&lt;&gt;"",IF(AJ510="o",VLOOKUP(AM510,OpenSect!$A$1:$D$11,2),IF(AJ510="u",VLOOKUP(AM510,UpHill!$A$1:$D$35,2),IF(AJ510="d",VLOOKUP(AM510,DownHill!$A$1:$D$29,2),IF(AJ510="f",VLOOKUP(AM510,FlatUnd!$A$2:$D$30,2),IF(AJ510="t",VLOOKUP(AM510,TimeAdd!$A$1:$D$176,2),IF(AJ510="l",VLOOKUP(AM510,SLimit!$A$1:$D$8,2),AN509)))))),AN509)</f>
        <v>55</v>
      </c>
      <c r="AO510" s="53">
        <f>IF(AJ510&lt;&gt;"",IF(AJ510="o",VLOOKUP(AM510,OpenSect!$A$1:$D$11,3),IF(AJ510="u",VLOOKUP(AM510,UpHill!$A$1:$D$35,3),IF(AJ510="d",VLOOKUP(AM510,DownHill!$A$3:$D$29,3),IF(AJ510="f",VLOOKUP(AM510,FlatUnd!$A$2:$D$30,3),IF(AJ510="t",VLOOKUP(AM510,TimeAdd!$A$1:$D$18,3),IF(AJ510="l",VLOOKUP(AM510,SLimit!$A$1:$D$8,3),AO509)))))),AO509)</f>
        <v>64</v>
      </c>
      <c r="AP510" s="53">
        <f>IF(AJ510&lt;&gt;"",IF(AJ510="o",VLOOKUP(AM510,OpenSect!$A$1:$D$11,4),IF(AJ510="u",VLOOKUP(AM510,UpHill!$A$1:$D$35,4),IF(AJ510="d",VLOOKUP(AM510,DownHill!$A$1:$D$29,4),IF(AJ510="f",VLOOKUP(AM510,FlatUnd!$A$2:$D$30,4),IF(AJ510="t",VLOOKUP(AM510,TimeAdd!$A$1:$D$18,4),IF(AJ510="l",VLOOKUP(AM510,SLimit!$A$1:$D$8,4),AP509)))))),AP509)</f>
        <v>72</v>
      </c>
      <c r="AQ510" s="53" t="str">
        <f t="shared" si="408"/>
        <v>120</v>
      </c>
      <c r="AR510" s="54" t="str">
        <f t="shared" si="409"/>
        <v>13,0 km plate.</v>
      </c>
      <c r="AS510" s="55"/>
      <c r="AT510" s="55"/>
      <c r="AU510" s="56">
        <f>IF(GroupStTimes!$A$8=0,MIN(CB510,CD510,CF510),MIN(BZ510,CB510,CD510,CF510))</f>
        <v>0.41344907407407416</v>
      </c>
      <c r="AV510" s="56">
        <f>IF(GroupStTimes!$A$8=0,MAX(CC510,CE510,CG510),MAX(CA510,CC510,CE510,CG510))</f>
        <v>0.45928240740740744</v>
      </c>
      <c r="AW510" s="57" t="str">
        <f t="shared" si="410"/>
        <v/>
      </c>
      <c r="AX510" s="58" t="str">
        <f t="shared" si="411"/>
        <v/>
      </c>
      <c r="AY510" s="58" t="str">
        <f t="shared" si="412"/>
        <v/>
      </c>
      <c r="AZ510" s="31">
        <f t="shared" si="413"/>
        <v>141.6</v>
      </c>
      <c r="BA510" s="59">
        <f t="shared" si="414"/>
        <v>0.41388888888888897</v>
      </c>
      <c r="BB510" s="59">
        <f t="shared" si="415"/>
        <v>0.41944444444444456</v>
      </c>
      <c r="BC510" s="59">
        <f t="shared" si="416"/>
        <v>0.40909722222222233</v>
      </c>
      <c r="BD510" s="59">
        <f t="shared" si="417"/>
        <v>0.45493055555555562</v>
      </c>
      <c r="BE510" s="59">
        <f t="shared" si="418"/>
        <v>0.4423726851851853</v>
      </c>
      <c r="BF510" s="59">
        <f t="shared" si="419"/>
        <v>0.45278935185185198</v>
      </c>
      <c r="BG510" s="59">
        <f t="shared" si="420"/>
        <v>0.45094907407407403</v>
      </c>
      <c r="BH510" s="59">
        <f t="shared" si="421"/>
        <v>0.45025462962962959</v>
      </c>
      <c r="BI510" s="31">
        <f t="shared" si="422"/>
        <v>5.7400000000000091</v>
      </c>
      <c r="BJ510" s="61">
        <f t="shared" si="423"/>
        <v>0.12478260869565237</v>
      </c>
      <c r="BK510" s="61">
        <f t="shared" si="424"/>
        <v>0.10436363636363653</v>
      </c>
      <c r="BL510" s="61">
        <f t="shared" si="425"/>
        <v>8.9687500000000142E-2</v>
      </c>
      <c r="BM510" s="61">
        <f t="shared" si="426"/>
        <v>7.9722222222222347E-2</v>
      </c>
      <c r="BN510" s="62">
        <f t="shared" si="427"/>
        <v>0</v>
      </c>
      <c r="BO510" s="62">
        <f t="shared" si="428"/>
        <v>7</v>
      </c>
      <c r="BP510" s="62">
        <f t="shared" si="429"/>
        <v>29</v>
      </c>
      <c r="BQ510" s="62">
        <f t="shared" si="430"/>
        <v>0</v>
      </c>
      <c r="BR510" s="62">
        <f t="shared" si="431"/>
        <v>6</v>
      </c>
      <c r="BS510" s="62">
        <f t="shared" si="432"/>
        <v>16</v>
      </c>
      <c r="BT510" s="62">
        <f t="shared" si="433"/>
        <v>0</v>
      </c>
      <c r="BU510" s="62">
        <f t="shared" si="434"/>
        <v>5</v>
      </c>
      <c r="BV510" s="62">
        <f t="shared" si="435"/>
        <v>23</v>
      </c>
      <c r="BW510" s="62">
        <f t="shared" si="436"/>
        <v>0</v>
      </c>
      <c r="BX510" s="62">
        <f t="shared" si="437"/>
        <v>4</v>
      </c>
      <c r="BY510" s="62">
        <f t="shared" si="438"/>
        <v>47</v>
      </c>
      <c r="BZ510" s="63">
        <f t="shared" si="439"/>
        <v>0.41908564814814825</v>
      </c>
      <c r="CA510" s="63">
        <f t="shared" si="440"/>
        <v>0.42464120370370384</v>
      </c>
      <c r="CB510" s="63">
        <f t="shared" si="441"/>
        <v>0.41344907407407416</v>
      </c>
      <c r="CC510" s="63">
        <f t="shared" si="442"/>
        <v>0.45928240740740744</v>
      </c>
      <c r="CD510" s="63">
        <f t="shared" si="443"/>
        <v>0.44611111111111124</v>
      </c>
      <c r="CE510" s="63">
        <f t="shared" si="444"/>
        <v>0.45652777777777792</v>
      </c>
      <c r="CF510" s="63">
        <f t="shared" si="445"/>
        <v>0.45427083333333329</v>
      </c>
      <c r="CG510" s="63">
        <f t="shared" si="446"/>
        <v>0.45357638888888885</v>
      </c>
      <c r="CH510" s="36"/>
      <c r="CI510" s="36"/>
      <c r="CJ510" s="36"/>
      <c r="CK510" s="36"/>
      <c r="CL510" s="60">
        <v>60</v>
      </c>
    </row>
    <row r="511" spans="1:90" ht="40.5" x14ac:dyDescent="0.25">
      <c r="A511" s="37">
        <v>64</v>
      </c>
      <c r="B511" s="16" t="s">
        <v>1163</v>
      </c>
      <c r="C511" s="37" t="s">
        <v>58</v>
      </c>
      <c r="D511" s="37"/>
      <c r="E511" s="78"/>
      <c r="F511" s="83"/>
      <c r="G511" s="44">
        <v>148.83000000000001</v>
      </c>
      <c r="H511" s="44">
        <f t="shared" si="400"/>
        <v>147.63</v>
      </c>
      <c r="I511" s="83">
        <v>147.59</v>
      </c>
      <c r="J511" s="43">
        <f t="shared" si="453"/>
        <v>-3.3877633986050118E-4</v>
      </c>
      <c r="K511" s="44">
        <f t="shared" si="454"/>
        <v>-5.0000000000011369E-2</v>
      </c>
      <c r="L511" s="76" t="s">
        <v>1164</v>
      </c>
      <c r="M511" s="122" t="s">
        <v>1559</v>
      </c>
      <c r="N511" s="46">
        <f t="shared" si="406"/>
        <v>147.64000000000001</v>
      </c>
      <c r="O511" s="46">
        <v>-0.02</v>
      </c>
      <c r="P511" s="78">
        <v>147.66000000000003</v>
      </c>
      <c r="Q511" s="78">
        <f t="shared" si="465"/>
        <v>-1.19</v>
      </c>
      <c r="R511" s="78">
        <v>148.83000000000001</v>
      </c>
      <c r="S511" s="78">
        <f t="shared" si="465"/>
        <v>-1.19</v>
      </c>
      <c r="T511" s="77">
        <v>148.83000000000001</v>
      </c>
      <c r="U511" s="47">
        <f t="shared" si="447"/>
        <v>26.91921</v>
      </c>
      <c r="V511" s="47">
        <f t="shared" si="448"/>
        <v>29.107299999999999</v>
      </c>
      <c r="W511" s="50">
        <v>26.919170000000001</v>
      </c>
      <c r="X511" s="50">
        <v>29.10726</v>
      </c>
      <c r="Y511" s="50">
        <v>26.9192</v>
      </c>
      <c r="Z511" s="50">
        <v>29.107289999999999</v>
      </c>
      <c r="AA511" s="50">
        <v>26.919229999999999</v>
      </c>
      <c r="AB511" s="50">
        <v>29.107320000000001</v>
      </c>
      <c r="AC511" s="50">
        <v>26.919229999999999</v>
      </c>
      <c r="AD511" s="50">
        <v>29.107340000000001</v>
      </c>
      <c r="AE511" s="51">
        <f t="shared" si="401"/>
        <v>64</v>
      </c>
      <c r="AF511" s="51" t="str">
        <f t="shared" si="402"/>
        <v>U.5</v>
      </c>
      <c r="AG511" s="51" t="str">
        <f t="shared" si="403"/>
        <v>m</v>
      </c>
      <c r="AH511" s="51" t="str">
        <f t="shared" si="404"/>
        <v/>
      </c>
      <c r="AI511" s="52">
        <f t="shared" si="405"/>
        <v>147.63</v>
      </c>
      <c r="AJ511" s="51" t="s">
        <v>58</v>
      </c>
      <c r="AK511" s="53"/>
      <c r="AL511" s="52"/>
      <c r="AM511" s="53">
        <f t="shared" si="407"/>
        <v>46</v>
      </c>
      <c r="AN511" s="53">
        <f>IF(AJ511&lt;&gt;"",IF(AJ511="o",VLOOKUP(AM511,OpenSect!$A$1:$D$11,2),IF(AJ511="u",VLOOKUP(AM511,UpHill!$A$1:$D$35,2),IF(AJ511="d",VLOOKUP(AM511,DownHill!$A$1:$D$29,2),IF(AJ511="f",VLOOKUP(AM511,FlatUnd!$A$2:$D$30,2),IF(AJ511="t",VLOOKUP(AM511,TimeAdd!$A$1:$D$176,2),IF(AJ511="l",VLOOKUP(AM511,SLimit!$A$1:$D$8,2),AN510)))))),AN510)</f>
        <v>55</v>
      </c>
      <c r="AO511" s="53">
        <f>IF(AJ511&lt;&gt;"",IF(AJ511="o",VLOOKUP(AM511,OpenSect!$A$1:$D$11,3),IF(AJ511="u",VLOOKUP(AM511,UpHill!$A$1:$D$35,3),IF(AJ511="d",VLOOKUP(AM511,DownHill!$A$3:$D$29,3),IF(AJ511="f",VLOOKUP(AM511,FlatUnd!$A$2:$D$30,3),IF(AJ511="t",VLOOKUP(AM511,TimeAdd!$A$1:$D$18,3),IF(AJ511="l",VLOOKUP(AM511,SLimit!$A$1:$D$8,3),AO510)))))),AO510)</f>
        <v>64</v>
      </c>
      <c r="AP511" s="53">
        <f>IF(AJ511&lt;&gt;"",IF(AJ511="o",VLOOKUP(AM511,OpenSect!$A$1:$D$11,4),IF(AJ511="u",VLOOKUP(AM511,UpHill!$A$1:$D$35,4),IF(AJ511="d",VLOOKUP(AM511,DownHill!$A$1:$D$29,4),IF(AJ511="f",VLOOKUP(AM511,FlatUnd!$A$2:$D$30,4),IF(AJ511="t",VLOOKUP(AM511,TimeAdd!$A$1:$D$18,4),IF(AJ511="l",VLOOKUP(AM511,SLimit!$A$1:$D$8,4),AP510)))))),AP510)</f>
        <v>72</v>
      </c>
      <c r="AQ511" s="53" t="str">
        <f t="shared" si="408"/>
        <v>120</v>
      </c>
      <c r="AR511" s="54" t="str">
        <f t="shared" si="409"/>
        <v>Control @ Danger Plate @ Culvert after 13.2 km Plate. Dot on pole and yellow line.</v>
      </c>
      <c r="AS511" s="55"/>
      <c r="AT511" s="55"/>
      <c r="AU511" s="56">
        <f>IF(GroupStTimes!$A$8=0,MIN(CB511,CD511,CF511),MIN(BZ511,CB511,CD511,CF511))</f>
        <v>0.41366898148148157</v>
      </c>
      <c r="AV511" s="56">
        <f>IF(GroupStTimes!$A$8=0,MAX(CC511,CE511,CG511),MAX(CA511,CC511,CE511,CG511))</f>
        <v>0.45950231481481485</v>
      </c>
      <c r="AW511" s="57" t="str">
        <f t="shared" si="410"/>
        <v>26.91921  29.10730</v>
      </c>
      <c r="AX511" s="58">
        <f t="shared" si="411"/>
        <v>26.919170000000001</v>
      </c>
      <c r="AY511" s="58">
        <f t="shared" si="412"/>
        <v>29.10726</v>
      </c>
      <c r="AZ511" s="31">
        <f t="shared" si="413"/>
        <v>141.6</v>
      </c>
      <c r="BA511" s="59">
        <f t="shared" si="414"/>
        <v>0.41388888888888897</v>
      </c>
      <c r="BB511" s="59">
        <f t="shared" si="415"/>
        <v>0.41944444444444456</v>
      </c>
      <c r="BC511" s="59">
        <f t="shared" si="416"/>
        <v>0.40909722222222233</v>
      </c>
      <c r="BD511" s="59">
        <f t="shared" si="417"/>
        <v>0.45493055555555562</v>
      </c>
      <c r="BE511" s="59">
        <f t="shared" si="418"/>
        <v>0.4423726851851853</v>
      </c>
      <c r="BF511" s="59">
        <f t="shared" si="419"/>
        <v>0.45278935185185198</v>
      </c>
      <c r="BG511" s="59">
        <f t="shared" si="420"/>
        <v>0.45094907407407403</v>
      </c>
      <c r="BH511" s="59">
        <f t="shared" si="421"/>
        <v>0.45025462962962959</v>
      </c>
      <c r="BI511" s="31">
        <f t="shared" si="422"/>
        <v>6.0300000000000011</v>
      </c>
      <c r="BJ511" s="61">
        <f t="shared" si="423"/>
        <v>0.13108695652173916</v>
      </c>
      <c r="BK511" s="61">
        <f t="shared" si="424"/>
        <v>0.10963636363636366</v>
      </c>
      <c r="BL511" s="61">
        <f t="shared" si="425"/>
        <v>9.4218750000000018E-2</v>
      </c>
      <c r="BM511" s="61">
        <f t="shared" si="426"/>
        <v>8.3750000000000019E-2</v>
      </c>
      <c r="BN511" s="62">
        <f t="shared" si="427"/>
        <v>0</v>
      </c>
      <c r="BO511" s="62">
        <f t="shared" si="428"/>
        <v>7</v>
      </c>
      <c r="BP511" s="62">
        <f t="shared" si="429"/>
        <v>52</v>
      </c>
      <c r="BQ511" s="62">
        <f t="shared" si="430"/>
        <v>0</v>
      </c>
      <c r="BR511" s="62">
        <f t="shared" si="431"/>
        <v>6</v>
      </c>
      <c r="BS511" s="62">
        <f t="shared" si="432"/>
        <v>35</v>
      </c>
      <c r="BT511" s="62">
        <f t="shared" si="433"/>
        <v>0</v>
      </c>
      <c r="BU511" s="62">
        <f t="shared" si="434"/>
        <v>5</v>
      </c>
      <c r="BV511" s="62">
        <f t="shared" si="435"/>
        <v>39</v>
      </c>
      <c r="BW511" s="62">
        <f t="shared" si="436"/>
        <v>0</v>
      </c>
      <c r="BX511" s="62">
        <f t="shared" si="437"/>
        <v>5</v>
      </c>
      <c r="BY511" s="62">
        <f t="shared" si="438"/>
        <v>2</v>
      </c>
      <c r="BZ511" s="63">
        <f t="shared" si="439"/>
        <v>0.41935185185185192</v>
      </c>
      <c r="CA511" s="63">
        <f t="shared" si="440"/>
        <v>0.42490740740740751</v>
      </c>
      <c r="CB511" s="63">
        <f t="shared" si="441"/>
        <v>0.41366898148148157</v>
      </c>
      <c r="CC511" s="63">
        <f t="shared" si="442"/>
        <v>0.45950231481481485</v>
      </c>
      <c r="CD511" s="63">
        <f t="shared" si="443"/>
        <v>0.44629629629629641</v>
      </c>
      <c r="CE511" s="63">
        <f t="shared" si="444"/>
        <v>0.4567129629629631</v>
      </c>
      <c r="CF511" s="63">
        <f t="shared" si="445"/>
        <v>0.45444444444444437</v>
      </c>
      <c r="CG511" s="63">
        <f t="shared" si="446"/>
        <v>0.45374999999999993</v>
      </c>
      <c r="CH511" s="36"/>
      <c r="CI511" s="36"/>
      <c r="CJ511" s="36"/>
      <c r="CK511" s="36"/>
      <c r="CL511" s="60">
        <v>60</v>
      </c>
    </row>
    <row r="512" spans="1:90" ht="28.5" customHeight="1" x14ac:dyDescent="0.25">
      <c r="A512" s="37">
        <v>64</v>
      </c>
      <c r="C512" s="37"/>
      <c r="D512" s="37"/>
      <c r="E512" s="78"/>
      <c r="F512" s="83"/>
      <c r="G512" s="44">
        <v>149.53</v>
      </c>
      <c r="H512" s="44">
        <f t="shared" si="400"/>
        <v>148.33000000000001</v>
      </c>
      <c r="I512" s="83">
        <v>148.30000000000001</v>
      </c>
      <c r="J512" s="43">
        <f t="shared" si="453"/>
        <v>-2.9220049449307041E-4</v>
      </c>
      <c r="K512" s="44">
        <f t="shared" si="454"/>
        <v>-4.3333333333322344E-2</v>
      </c>
      <c r="L512" s="76" t="s">
        <v>954</v>
      </c>
      <c r="M512" s="122" t="s">
        <v>1559</v>
      </c>
      <c r="N512" s="46">
        <f t="shared" si="406"/>
        <v>148.34333333333333</v>
      </c>
      <c r="O512" s="46">
        <v>-0.02</v>
      </c>
      <c r="P512" s="78">
        <v>148.37</v>
      </c>
      <c r="Q512" s="78">
        <f t="shared" si="465"/>
        <v>-1.19</v>
      </c>
      <c r="R512" s="78">
        <v>149.53</v>
      </c>
      <c r="S512" s="78">
        <f t="shared" si="465"/>
        <v>-1.19</v>
      </c>
      <c r="T512" s="77">
        <v>149.53</v>
      </c>
      <c r="U512" s="47" t="str">
        <f t="shared" si="447"/>
        <v/>
      </c>
      <c r="V512" s="47" t="str">
        <f t="shared" si="448"/>
        <v/>
      </c>
      <c r="W512" s="50"/>
      <c r="X512" s="50"/>
      <c r="Y512" s="50"/>
      <c r="Z512" s="50"/>
      <c r="AA512" s="50"/>
      <c r="AB512" s="50"/>
      <c r="AC512" s="50"/>
      <c r="AD512" s="50"/>
      <c r="AE512" s="51">
        <f t="shared" si="401"/>
        <v>64</v>
      </c>
      <c r="AF512" s="51" t="str">
        <f t="shared" si="402"/>
        <v/>
      </c>
      <c r="AG512" s="51" t="str">
        <f t="shared" si="403"/>
        <v/>
      </c>
      <c r="AH512" s="51" t="str">
        <f t="shared" si="404"/>
        <v/>
      </c>
      <c r="AI512" s="52">
        <f t="shared" si="405"/>
        <v>148.33000000000001</v>
      </c>
      <c r="AJ512" s="51"/>
      <c r="AK512" s="53"/>
      <c r="AL512" s="52"/>
      <c r="AM512" s="53">
        <f t="shared" si="407"/>
        <v>46</v>
      </c>
      <c r="AN512" s="53">
        <f>IF(AJ512&lt;&gt;"",IF(AJ512="o",VLOOKUP(AM512,OpenSect!$A$1:$D$11,2),IF(AJ512="u",VLOOKUP(AM512,UpHill!$A$1:$D$35,2),IF(AJ512="d",VLOOKUP(AM512,DownHill!$A$1:$D$29,2),IF(AJ512="f",VLOOKUP(AM512,FlatUnd!$A$2:$D$30,2),IF(AJ512="t",VLOOKUP(AM512,TimeAdd!$A$1:$D$176,2),IF(AJ512="l",VLOOKUP(AM512,SLimit!$A$1:$D$8,2),AN511)))))),AN511)</f>
        <v>55</v>
      </c>
      <c r="AO512" s="53">
        <f>IF(AJ512&lt;&gt;"",IF(AJ512="o",VLOOKUP(AM512,OpenSect!$A$1:$D$11,3),IF(AJ512="u",VLOOKUP(AM512,UpHill!$A$1:$D$35,3),IF(AJ512="d",VLOOKUP(AM512,DownHill!$A$3:$D$29,3),IF(AJ512="f",VLOOKUP(AM512,FlatUnd!$A$2:$D$30,3),IF(AJ512="t",VLOOKUP(AM512,TimeAdd!$A$1:$D$18,3),IF(AJ512="l",VLOOKUP(AM512,SLimit!$A$1:$D$8,3),AO511)))))),AO511)</f>
        <v>64</v>
      </c>
      <c r="AP512" s="53">
        <f>IF(AJ512&lt;&gt;"",IF(AJ512="o",VLOOKUP(AM512,OpenSect!$A$1:$D$11,4),IF(AJ512="u",VLOOKUP(AM512,UpHill!$A$1:$D$35,4),IF(AJ512="d",VLOOKUP(AM512,DownHill!$A$1:$D$29,4),IF(AJ512="f",VLOOKUP(AM512,FlatUnd!$A$2:$D$30,4),IF(AJ512="t",VLOOKUP(AM512,TimeAdd!$A$1:$D$18,4),IF(AJ512="l",VLOOKUP(AM512,SLimit!$A$1:$D$8,4),AP511)))))),AP511)</f>
        <v>72</v>
      </c>
      <c r="AQ512" s="53" t="str">
        <f t="shared" si="408"/>
        <v>120</v>
      </c>
      <c r="AR512" s="54" t="str">
        <f t="shared" si="409"/>
        <v>14,0 km plate.</v>
      </c>
      <c r="AS512" s="55"/>
      <c r="AT512" s="55"/>
      <c r="AU512" s="56">
        <f>IF(GroupStTimes!$A$8=0,MIN(CB512,CD512,CF512),MIN(BZ512,CB512,CD512,CF512))</f>
        <v>0.41420138888888902</v>
      </c>
      <c r="AV512" s="56">
        <f>IF(GroupStTimes!$A$8=0,MAX(CC512,CE512,CG512),MAX(CA512,CC512,CE512,CG512))</f>
        <v>0.4600347222222223</v>
      </c>
      <c r="AW512" s="57" t="str">
        <f t="shared" si="410"/>
        <v/>
      </c>
      <c r="AX512" s="58" t="str">
        <f t="shared" si="411"/>
        <v/>
      </c>
      <c r="AY512" s="58" t="str">
        <f t="shared" si="412"/>
        <v/>
      </c>
      <c r="AZ512" s="31">
        <f t="shared" si="413"/>
        <v>141.6</v>
      </c>
      <c r="BA512" s="59">
        <f t="shared" si="414"/>
        <v>0.41388888888888897</v>
      </c>
      <c r="BB512" s="59">
        <f t="shared" si="415"/>
        <v>0.41944444444444456</v>
      </c>
      <c r="BC512" s="59">
        <f t="shared" si="416"/>
        <v>0.40909722222222233</v>
      </c>
      <c r="BD512" s="59">
        <f t="shared" si="417"/>
        <v>0.45493055555555562</v>
      </c>
      <c r="BE512" s="59">
        <f t="shared" si="418"/>
        <v>0.4423726851851853</v>
      </c>
      <c r="BF512" s="59">
        <f t="shared" si="419"/>
        <v>0.45278935185185198</v>
      </c>
      <c r="BG512" s="59">
        <f t="shared" si="420"/>
        <v>0.45094907407407403</v>
      </c>
      <c r="BH512" s="59">
        <f t="shared" si="421"/>
        <v>0.45025462962962959</v>
      </c>
      <c r="BI512" s="31">
        <f t="shared" si="422"/>
        <v>6.7300000000000182</v>
      </c>
      <c r="BJ512" s="61">
        <f t="shared" si="423"/>
        <v>0.14630434782608734</v>
      </c>
      <c r="BK512" s="61">
        <f t="shared" si="424"/>
        <v>0.12236363636363669</v>
      </c>
      <c r="BL512" s="61">
        <f t="shared" si="425"/>
        <v>0.10515625000000028</v>
      </c>
      <c r="BM512" s="61">
        <f t="shared" si="426"/>
        <v>9.347222222222247E-2</v>
      </c>
      <c r="BN512" s="62">
        <f t="shared" si="427"/>
        <v>0</v>
      </c>
      <c r="BO512" s="62">
        <f t="shared" si="428"/>
        <v>8</v>
      </c>
      <c r="BP512" s="62">
        <f t="shared" si="429"/>
        <v>47</v>
      </c>
      <c r="BQ512" s="62">
        <f t="shared" si="430"/>
        <v>0</v>
      </c>
      <c r="BR512" s="62">
        <f t="shared" si="431"/>
        <v>7</v>
      </c>
      <c r="BS512" s="62">
        <f t="shared" si="432"/>
        <v>21</v>
      </c>
      <c r="BT512" s="62">
        <f t="shared" si="433"/>
        <v>0</v>
      </c>
      <c r="BU512" s="62">
        <f t="shared" si="434"/>
        <v>6</v>
      </c>
      <c r="BV512" s="62">
        <f t="shared" si="435"/>
        <v>19</v>
      </c>
      <c r="BW512" s="62">
        <f t="shared" si="436"/>
        <v>0</v>
      </c>
      <c r="BX512" s="62">
        <f t="shared" si="437"/>
        <v>5</v>
      </c>
      <c r="BY512" s="62">
        <f t="shared" si="438"/>
        <v>37</v>
      </c>
      <c r="BZ512" s="63">
        <f t="shared" si="439"/>
        <v>0.419988425925926</v>
      </c>
      <c r="CA512" s="63">
        <f t="shared" si="440"/>
        <v>0.42554398148148159</v>
      </c>
      <c r="CB512" s="63">
        <f t="shared" si="441"/>
        <v>0.41420138888888902</v>
      </c>
      <c r="CC512" s="63">
        <f t="shared" si="442"/>
        <v>0.4600347222222223</v>
      </c>
      <c r="CD512" s="63">
        <f t="shared" si="443"/>
        <v>0.44675925925925936</v>
      </c>
      <c r="CE512" s="63">
        <f t="shared" si="444"/>
        <v>0.45717592592592604</v>
      </c>
      <c r="CF512" s="63">
        <f t="shared" si="445"/>
        <v>0.45484953703703701</v>
      </c>
      <c r="CG512" s="63">
        <f t="shared" si="446"/>
        <v>0.45415509259259257</v>
      </c>
      <c r="CH512" s="36"/>
      <c r="CI512" s="36"/>
      <c r="CJ512" s="36"/>
      <c r="CK512" s="36"/>
      <c r="CL512" s="60">
        <v>60</v>
      </c>
    </row>
    <row r="513" spans="1:90" ht="28.5" customHeight="1" x14ac:dyDescent="0.25">
      <c r="A513" s="37">
        <v>64</v>
      </c>
      <c r="B513" s="16" t="s">
        <v>1163</v>
      </c>
      <c r="C513" s="37"/>
      <c r="D513" s="37"/>
      <c r="E513" s="78"/>
      <c r="F513" s="83"/>
      <c r="G513" s="44"/>
      <c r="H513" s="44">
        <f t="shared" si="400"/>
        <v>149.16999999999999</v>
      </c>
      <c r="I513" s="83">
        <v>149.12</v>
      </c>
      <c r="J513" s="43">
        <f t="shared" si="453"/>
        <v>-3.3530042918462557E-4</v>
      </c>
      <c r="K513" s="44">
        <f t="shared" si="454"/>
        <v>-5.0000000000011369E-2</v>
      </c>
      <c r="L513" s="76" t="s">
        <v>508</v>
      </c>
      <c r="M513" s="122" t="s">
        <v>1559</v>
      </c>
      <c r="N513" s="46">
        <f t="shared" si="406"/>
        <v>149.17000000000002</v>
      </c>
      <c r="O513" s="46">
        <v>-0.02</v>
      </c>
      <c r="P513" s="44">
        <v>149.19</v>
      </c>
      <c r="Q513" s="78">
        <f t="shared" si="465"/>
        <v>-1.19</v>
      </c>
      <c r="R513" s="44">
        <v>150.36000000000001</v>
      </c>
      <c r="S513" s="78">
        <f t="shared" si="465"/>
        <v>-1.19</v>
      </c>
      <c r="T513" s="77">
        <v>150.36000000000001</v>
      </c>
      <c r="U513" s="47" t="str">
        <f t="shared" si="447"/>
        <v/>
      </c>
      <c r="V513" s="47" t="str">
        <f t="shared" si="448"/>
        <v/>
      </c>
      <c r="W513" s="50"/>
      <c r="X513" s="50"/>
      <c r="Y513" s="50"/>
      <c r="Z513" s="50"/>
      <c r="AA513" s="50"/>
      <c r="AB513" s="50"/>
      <c r="AC513" s="50"/>
      <c r="AD513" s="50"/>
      <c r="AE513" s="51">
        <f t="shared" si="401"/>
        <v>64</v>
      </c>
      <c r="AF513" s="51" t="str">
        <f t="shared" si="402"/>
        <v>U.5</v>
      </c>
      <c r="AG513" s="51" t="str">
        <f t="shared" si="403"/>
        <v/>
      </c>
      <c r="AH513" s="51" t="str">
        <f t="shared" si="404"/>
        <v/>
      </c>
      <c r="AI513" s="52">
        <f t="shared" si="405"/>
        <v>149.16999999999999</v>
      </c>
      <c r="AJ513" s="51"/>
      <c r="AK513" s="53"/>
      <c r="AL513" s="52"/>
      <c r="AM513" s="53">
        <f t="shared" si="407"/>
        <v>46</v>
      </c>
      <c r="AN513" s="53">
        <f>IF(AJ513&lt;&gt;"",IF(AJ513="o",VLOOKUP(AM513,OpenSect!$A$1:$D$11,2),IF(AJ513="u",VLOOKUP(AM513,UpHill!$A$1:$D$35,2),IF(AJ513="d",VLOOKUP(AM513,DownHill!$A$1:$D$29,2),IF(AJ513="f",VLOOKUP(AM513,FlatUnd!$A$2:$D$30,2),IF(AJ513="t",VLOOKUP(AM513,TimeAdd!$A$1:$D$176,2),IF(AJ513="l",VLOOKUP(AM513,SLimit!$A$1:$D$8,2),AN512)))))),AN512)</f>
        <v>55</v>
      </c>
      <c r="AO513" s="53">
        <f>IF(AJ513&lt;&gt;"",IF(AJ513="o",VLOOKUP(AM513,OpenSect!$A$1:$D$11,3),IF(AJ513="u",VLOOKUP(AM513,UpHill!$A$1:$D$35,3),IF(AJ513="d",VLOOKUP(AM513,DownHill!$A$3:$D$29,3),IF(AJ513="f",VLOOKUP(AM513,FlatUnd!$A$2:$D$30,3),IF(AJ513="t",VLOOKUP(AM513,TimeAdd!$A$1:$D$18,3),IF(AJ513="l",VLOOKUP(AM513,SLimit!$A$1:$D$8,3),AO512)))))),AO512)</f>
        <v>64</v>
      </c>
      <c r="AP513" s="53">
        <f>IF(AJ513&lt;&gt;"",IF(AJ513="o",VLOOKUP(AM513,OpenSect!$A$1:$D$11,4),IF(AJ513="u",VLOOKUP(AM513,UpHill!$A$1:$D$35,4),IF(AJ513="d",VLOOKUP(AM513,DownHill!$A$1:$D$29,4),IF(AJ513="f",VLOOKUP(AM513,FlatUnd!$A$2:$D$30,4),IF(AJ513="t",VLOOKUP(AM513,TimeAdd!$A$1:$D$18,4),IF(AJ513="l",VLOOKUP(AM513,SLimit!$A$1:$D$8,4),AP512)))))),AP512)</f>
        <v>72</v>
      </c>
      <c r="AQ513" s="53" t="str">
        <f t="shared" si="408"/>
        <v>120</v>
      </c>
      <c r="AR513" s="54" t="str">
        <f t="shared" si="409"/>
        <v>Warning - Gentle curve{ right}.</v>
      </c>
      <c r="AS513" s="55"/>
      <c r="AT513" s="55"/>
      <c r="AU513" s="56">
        <f>IF(GroupStTimes!$A$8=0,MIN(CB513,CD513,CF513),MIN(BZ513,CB513,CD513,CF513))</f>
        <v>0.41482638888888901</v>
      </c>
      <c r="AV513" s="56">
        <f>IF(GroupStTimes!$A$8=0,MAX(CC513,CE513,CG513),MAX(CA513,CC513,CE513,CG513))</f>
        <v>0.46065972222222229</v>
      </c>
      <c r="AW513" s="57" t="str">
        <f t="shared" si="410"/>
        <v/>
      </c>
      <c r="AX513" s="58" t="str">
        <f t="shared" si="411"/>
        <v/>
      </c>
      <c r="AY513" s="58" t="str">
        <f t="shared" si="412"/>
        <v/>
      </c>
      <c r="AZ513" s="31">
        <f t="shared" si="413"/>
        <v>141.6</v>
      </c>
      <c r="BA513" s="59">
        <f t="shared" si="414"/>
        <v>0.41388888888888897</v>
      </c>
      <c r="BB513" s="59">
        <f t="shared" si="415"/>
        <v>0.41944444444444456</v>
      </c>
      <c r="BC513" s="59">
        <f t="shared" si="416"/>
        <v>0.40909722222222233</v>
      </c>
      <c r="BD513" s="59">
        <f t="shared" si="417"/>
        <v>0.45493055555555562</v>
      </c>
      <c r="BE513" s="59">
        <f t="shared" si="418"/>
        <v>0.4423726851851853</v>
      </c>
      <c r="BF513" s="59">
        <f t="shared" si="419"/>
        <v>0.45278935185185198</v>
      </c>
      <c r="BG513" s="59">
        <f t="shared" si="420"/>
        <v>0.45094907407407403</v>
      </c>
      <c r="BH513" s="59">
        <f t="shared" si="421"/>
        <v>0.45025462962962959</v>
      </c>
      <c r="BI513" s="31">
        <f t="shared" si="422"/>
        <v>7.5699999999999932</v>
      </c>
      <c r="BJ513" s="61">
        <f t="shared" si="423"/>
        <v>0.1645652173913042</v>
      </c>
      <c r="BK513" s="61">
        <f t="shared" si="424"/>
        <v>0.1376363636363635</v>
      </c>
      <c r="BL513" s="61">
        <f t="shared" si="425"/>
        <v>0.11828124999999989</v>
      </c>
      <c r="BM513" s="61">
        <f t="shared" si="426"/>
        <v>0.1051388888888888</v>
      </c>
      <c r="BN513" s="62">
        <f t="shared" si="427"/>
        <v>0</v>
      </c>
      <c r="BO513" s="62">
        <f t="shared" si="428"/>
        <v>9</v>
      </c>
      <c r="BP513" s="62">
        <f t="shared" si="429"/>
        <v>52</v>
      </c>
      <c r="BQ513" s="62">
        <f t="shared" si="430"/>
        <v>0</v>
      </c>
      <c r="BR513" s="62">
        <f t="shared" si="431"/>
        <v>8</v>
      </c>
      <c r="BS513" s="62">
        <f t="shared" si="432"/>
        <v>15</v>
      </c>
      <c r="BT513" s="62">
        <f t="shared" si="433"/>
        <v>0</v>
      </c>
      <c r="BU513" s="62">
        <f t="shared" si="434"/>
        <v>7</v>
      </c>
      <c r="BV513" s="62">
        <f t="shared" si="435"/>
        <v>6</v>
      </c>
      <c r="BW513" s="62">
        <f t="shared" si="436"/>
        <v>0</v>
      </c>
      <c r="BX513" s="62">
        <f t="shared" si="437"/>
        <v>6</v>
      </c>
      <c r="BY513" s="62">
        <f t="shared" si="438"/>
        <v>18</v>
      </c>
      <c r="BZ513" s="63">
        <f t="shared" si="439"/>
        <v>0.4207407407407408</v>
      </c>
      <c r="CA513" s="63">
        <f t="shared" si="440"/>
        <v>0.4262962962962964</v>
      </c>
      <c r="CB513" s="63">
        <f t="shared" si="441"/>
        <v>0.41482638888888901</v>
      </c>
      <c r="CC513" s="63">
        <f t="shared" si="442"/>
        <v>0.46065972222222229</v>
      </c>
      <c r="CD513" s="63">
        <f t="shared" si="443"/>
        <v>0.44730324074074085</v>
      </c>
      <c r="CE513" s="63">
        <f t="shared" si="444"/>
        <v>0.45771990740740753</v>
      </c>
      <c r="CF513" s="63">
        <f t="shared" si="445"/>
        <v>0.45532407407407405</v>
      </c>
      <c r="CG513" s="63">
        <f t="shared" si="446"/>
        <v>0.45462962962962961</v>
      </c>
      <c r="CH513" s="36"/>
      <c r="CI513" s="36"/>
      <c r="CJ513" s="36"/>
      <c r="CK513" s="36"/>
      <c r="CL513" s="60">
        <v>60</v>
      </c>
    </row>
    <row r="514" spans="1:90" ht="28.5" customHeight="1" x14ac:dyDescent="0.25">
      <c r="A514" s="37">
        <v>64</v>
      </c>
      <c r="C514" s="37"/>
      <c r="D514" s="37"/>
      <c r="E514" s="78"/>
      <c r="F514" s="83"/>
      <c r="G514" s="44"/>
      <c r="H514" s="44">
        <f t="shared" si="400"/>
        <v>149.34</v>
      </c>
      <c r="I514" s="83">
        <v>149.29</v>
      </c>
      <c r="J514" s="43">
        <f t="shared" si="453"/>
        <v>-3.3491861477668547E-4</v>
      </c>
      <c r="K514" s="44">
        <f t="shared" si="454"/>
        <v>-5.0000000000011369E-2</v>
      </c>
      <c r="L514" s="76" t="s">
        <v>1053</v>
      </c>
      <c r="M514" s="122" t="s">
        <v>1559</v>
      </c>
      <c r="N514" s="46">
        <f t="shared" si="406"/>
        <v>149.34</v>
      </c>
      <c r="O514" s="46">
        <v>-0.02</v>
      </c>
      <c r="P514" s="44">
        <v>149.36000000000001</v>
      </c>
      <c r="Q514" s="78">
        <f t="shared" si="465"/>
        <v>-1.19</v>
      </c>
      <c r="R514" s="44">
        <v>150.53</v>
      </c>
      <c r="S514" s="78">
        <f t="shared" si="465"/>
        <v>-1.19</v>
      </c>
      <c r="T514" s="77">
        <v>150.53</v>
      </c>
      <c r="U514" s="47" t="str">
        <f t="shared" si="447"/>
        <v/>
      </c>
      <c r="V514" s="47" t="str">
        <f t="shared" si="448"/>
        <v/>
      </c>
      <c r="W514" s="50"/>
      <c r="X514" s="50"/>
      <c r="Y514" s="50"/>
      <c r="Z514" s="50"/>
      <c r="AA514" s="50"/>
      <c r="AB514" s="50"/>
      <c r="AC514" s="50"/>
      <c r="AD514" s="50"/>
      <c r="AE514" s="51">
        <f t="shared" si="401"/>
        <v>64</v>
      </c>
      <c r="AF514" s="51" t="str">
        <f t="shared" si="402"/>
        <v/>
      </c>
      <c r="AG514" s="51" t="str">
        <f t="shared" si="403"/>
        <v/>
      </c>
      <c r="AH514" s="51" t="str">
        <f t="shared" si="404"/>
        <v/>
      </c>
      <c r="AI514" s="52">
        <f t="shared" si="405"/>
        <v>149.34</v>
      </c>
      <c r="AJ514" s="51"/>
      <c r="AK514" s="53"/>
      <c r="AL514" s="52"/>
      <c r="AM514" s="53">
        <f t="shared" si="407"/>
        <v>46</v>
      </c>
      <c r="AN514" s="53">
        <f>IF(AJ514&lt;&gt;"",IF(AJ514="o",VLOOKUP(AM514,OpenSect!$A$1:$D$11,2),IF(AJ514="u",VLOOKUP(AM514,UpHill!$A$1:$D$35,2),IF(AJ514="d",VLOOKUP(AM514,DownHill!$A$1:$D$29,2),IF(AJ514="f",VLOOKUP(AM514,FlatUnd!$A$2:$D$30,2),IF(AJ514="t",VLOOKUP(AM514,TimeAdd!$A$1:$D$176,2),IF(AJ514="l",VLOOKUP(AM514,SLimit!$A$1:$D$8,2),AN513)))))),AN513)</f>
        <v>55</v>
      </c>
      <c r="AO514" s="53">
        <f>IF(AJ514&lt;&gt;"",IF(AJ514="o",VLOOKUP(AM514,OpenSect!$A$1:$D$11,3),IF(AJ514="u",VLOOKUP(AM514,UpHill!$A$1:$D$35,3),IF(AJ514="d",VLOOKUP(AM514,DownHill!$A$3:$D$29,3),IF(AJ514="f",VLOOKUP(AM514,FlatUnd!$A$2:$D$30,3),IF(AJ514="t",VLOOKUP(AM514,TimeAdd!$A$1:$D$18,3),IF(AJ514="l",VLOOKUP(AM514,SLimit!$A$1:$D$8,3),AO513)))))),AO513)</f>
        <v>64</v>
      </c>
      <c r="AP514" s="53">
        <f>IF(AJ514&lt;&gt;"",IF(AJ514="o",VLOOKUP(AM514,OpenSect!$A$1:$D$11,4),IF(AJ514="u",VLOOKUP(AM514,UpHill!$A$1:$D$35,4),IF(AJ514="d",VLOOKUP(AM514,DownHill!$A$1:$D$29,4),IF(AJ514="f",VLOOKUP(AM514,FlatUnd!$A$2:$D$30,4),IF(AJ514="t",VLOOKUP(AM514,TimeAdd!$A$1:$D$18,4),IF(AJ514="l",VLOOKUP(AM514,SLimit!$A$1:$D$8,4),AP513)))))),AP513)</f>
        <v>72</v>
      </c>
      <c r="AQ514" s="53" t="str">
        <f t="shared" si="408"/>
        <v>120</v>
      </c>
      <c r="AR514" s="54" t="str">
        <f t="shared" si="409"/>
        <v>15,0 km plate.</v>
      </c>
      <c r="AS514" s="55"/>
      <c r="AT514" s="55"/>
      <c r="AU514" s="56">
        <f>IF(GroupStTimes!$A$8=0,MIN(CB514,CD514,CF514),MIN(BZ514,CB514,CD514,CF514))</f>
        <v>0.41496527777777786</v>
      </c>
      <c r="AV514" s="56">
        <f>IF(GroupStTimes!$A$8=0,MAX(CC514,CE514,CG514),MAX(CA514,CC514,CE514,CG514))</f>
        <v>0.46079861111111114</v>
      </c>
      <c r="AW514" s="57" t="str">
        <f t="shared" si="410"/>
        <v/>
      </c>
      <c r="AX514" s="58" t="str">
        <f t="shared" si="411"/>
        <v/>
      </c>
      <c r="AY514" s="58" t="str">
        <f t="shared" si="412"/>
        <v/>
      </c>
      <c r="AZ514" s="31">
        <f t="shared" si="413"/>
        <v>141.6</v>
      </c>
      <c r="BA514" s="59">
        <f t="shared" si="414"/>
        <v>0.41388888888888897</v>
      </c>
      <c r="BB514" s="59">
        <f t="shared" si="415"/>
        <v>0.41944444444444456</v>
      </c>
      <c r="BC514" s="59">
        <f t="shared" si="416"/>
        <v>0.40909722222222233</v>
      </c>
      <c r="BD514" s="59">
        <f t="shared" si="417"/>
        <v>0.45493055555555562</v>
      </c>
      <c r="BE514" s="59">
        <f t="shared" si="418"/>
        <v>0.4423726851851853</v>
      </c>
      <c r="BF514" s="59">
        <f t="shared" si="419"/>
        <v>0.45278935185185198</v>
      </c>
      <c r="BG514" s="59">
        <f t="shared" si="420"/>
        <v>0.45094907407407403</v>
      </c>
      <c r="BH514" s="59">
        <f t="shared" si="421"/>
        <v>0.45025462962962959</v>
      </c>
      <c r="BI514" s="31">
        <f t="shared" si="422"/>
        <v>7.7400000000000091</v>
      </c>
      <c r="BJ514" s="61">
        <f t="shared" si="423"/>
        <v>0.1682608695652176</v>
      </c>
      <c r="BK514" s="61">
        <f t="shared" si="424"/>
        <v>0.1407272727272729</v>
      </c>
      <c r="BL514" s="61">
        <f t="shared" si="425"/>
        <v>0.12093750000000014</v>
      </c>
      <c r="BM514" s="61">
        <f t="shared" si="426"/>
        <v>0.10750000000000012</v>
      </c>
      <c r="BN514" s="62">
        <f t="shared" si="427"/>
        <v>0</v>
      </c>
      <c r="BO514" s="62">
        <f t="shared" si="428"/>
        <v>10</v>
      </c>
      <c r="BP514" s="62">
        <f t="shared" si="429"/>
        <v>6</v>
      </c>
      <c r="BQ514" s="62">
        <f t="shared" si="430"/>
        <v>0</v>
      </c>
      <c r="BR514" s="62">
        <f t="shared" si="431"/>
        <v>8</v>
      </c>
      <c r="BS514" s="62">
        <f t="shared" si="432"/>
        <v>27</v>
      </c>
      <c r="BT514" s="62">
        <f t="shared" si="433"/>
        <v>0</v>
      </c>
      <c r="BU514" s="62">
        <f t="shared" si="434"/>
        <v>7</v>
      </c>
      <c r="BV514" s="62">
        <f t="shared" si="435"/>
        <v>15</v>
      </c>
      <c r="BW514" s="62">
        <f t="shared" si="436"/>
        <v>0</v>
      </c>
      <c r="BX514" s="62">
        <f t="shared" si="437"/>
        <v>6</v>
      </c>
      <c r="BY514" s="62">
        <f t="shared" si="438"/>
        <v>27</v>
      </c>
      <c r="BZ514" s="63">
        <f t="shared" si="439"/>
        <v>0.42090277777777785</v>
      </c>
      <c r="CA514" s="63">
        <f t="shared" si="440"/>
        <v>0.42645833333333344</v>
      </c>
      <c r="CB514" s="63">
        <f t="shared" si="441"/>
        <v>0.41496527777777786</v>
      </c>
      <c r="CC514" s="63">
        <f t="shared" si="442"/>
        <v>0.46079861111111114</v>
      </c>
      <c r="CD514" s="63">
        <f t="shared" si="443"/>
        <v>0.44740740740740753</v>
      </c>
      <c r="CE514" s="63">
        <f t="shared" si="444"/>
        <v>0.45782407407407422</v>
      </c>
      <c r="CF514" s="63">
        <f t="shared" si="445"/>
        <v>0.45542824074074068</v>
      </c>
      <c r="CG514" s="63">
        <f t="shared" si="446"/>
        <v>0.45473379629629623</v>
      </c>
      <c r="CH514" s="36"/>
      <c r="CI514" s="36"/>
      <c r="CJ514" s="36"/>
      <c r="CK514" s="36"/>
      <c r="CL514" s="60">
        <v>60</v>
      </c>
    </row>
    <row r="515" spans="1:90" ht="28.5" customHeight="1" x14ac:dyDescent="0.25">
      <c r="A515" s="37">
        <v>64</v>
      </c>
      <c r="C515" s="37"/>
      <c r="D515" s="37"/>
      <c r="E515" s="78"/>
      <c r="F515" s="83"/>
      <c r="G515" s="44"/>
      <c r="H515" s="44">
        <f t="shared" ref="H515:H578" si="466">ROUND(IF(G515="",N515,IF(P515="",N515,IF(R515="",(I515+(P515+O515))/2,IF(T515="",(I515+(P515+O515)+(R515+Q515))/3,(I515+(P515+O515)+(R515+Q515)+(T515+S515))/4)))),2)</f>
        <v>150.34</v>
      </c>
      <c r="I515" s="83">
        <v>150.29</v>
      </c>
      <c r="J515" s="43">
        <f t="shared" si="453"/>
        <v>-3.5486947457143972E-4</v>
      </c>
      <c r="K515" s="44">
        <f t="shared" si="454"/>
        <v>-5.333333333334167E-2</v>
      </c>
      <c r="L515" s="76" t="s">
        <v>1561</v>
      </c>
      <c r="M515" s="122" t="s">
        <v>1559</v>
      </c>
      <c r="N515" s="46">
        <f t="shared" si="406"/>
        <v>150.34333333333333</v>
      </c>
      <c r="O515" s="46">
        <v>-0.02</v>
      </c>
      <c r="P515" s="44">
        <v>150.37</v>
      </c>
      <c r="Q515" s="78">
        <f t="shared" si="465"/>
        <v>-1.19</v>
      </c>
      <c r="R515" s="44">
        <v>151.53</v>
      </c>
      <c r="S515" s="78">
        <f t="shared" si="465"/>
        <v>-1.19</v>
      </c>
      <c r="T515" s="77">
        <v>151.53</v>
      </c>
      <c r="U515" s="47" t="str">
        <f t="shared" si="447"/>
        <v/>
      </c>
      <c r="V515" s="47" t="str">
        <f t="shared" si="448"/>
        <v/>
      </c>
      <c r="W515" s="50"/>
      <c r="X515" s="50"/>
      <c r="Y515" s="50"/>
      <c r="Z515" s="50"/>
      <c r="AA515" s="50"/>
      <c r="AB515" s="50"/>
      <c r="AC515" s="50"/>
      <c r="AD515" s="50"/>
      <c r="AE515" s="51">
        <f t="shared" si="401"/>
        <v>64</v>
      </c>
      <c r="AF515" s="51" t="str">
        <f t="shared" si="402"/>
        <v/>
      </c>
      <c r="AG515" s="51" t="str">
        <f t="shared" si="403"/>
        <v/>
      </c>
      <c r="AH515" s="51" t="str">
        <f t="shared" si="404"/>
        <v/>
      </c>
      <c r="AI515" s="52">
        <f t="shared" si="405"/>
        <v>150.34</v>
      </c>
      <c r="AJ515" s="51"/>
      <c r="AK515" s="53"/>
      <c r="AL515" s="52"/>
      <c r="AM515" s="53">
        <f t="shared" si="407"/>
        <v>46</v>
      </c>
      <c r="AN515" s="53">
        <f>IF(AJ515&lt;&gt;"",IF(AJ515="o",VLOOKUP(AM515,OpenSect!$A$1:$D$11,2),IF(AJ515="u",VLOOKUP(AM515,UpHill!$A$1:$D$35,2),IF(AJ515="d",VLOOKUP(AM515,DownHill!$A$1:$D$29,2),IF(AJ515="f",VLOOKUP(AM515,FlatUnd!$A$2:$D$30,2),IF(AJ515="t",VLOOKUP(AM515,TimeAdd!$A$1:$D$176,2),IF(AJ515="l",VLOOKUP(AM515,SLimit!$A$1:$D$8,2),AN514)))))),AN514)</f>
        <v>55</v>
      </c>
      <c r="AO515" s="53">
        <f>IF(AJ515&lt;&gt;"",IF(AJ515="o",VLOOKUP(AM515,OpenSect!$A$1:$D$11,3),IF(AJ515="u",VLOOKUP(AM515,UpHill!$A$1:$D$35,3),IF(AJ515="d",VLOOKUP(AM515,DownHill!$A$3:$D$29,3),IF(AJ515="f",VLOOKUP(AM515,FlatUnd!$A$2:$D$30,3),IF(AJ515="t",VLOOKUP(AM515,TimeAdd!$A$1:$D$18,3),IF(AJ515="l",VLOOKUP(AM515,SLimit!$A$1:$D$8,3),AO514)))))),AO514)</f>
        <v>64</v>
      </c>
      <c r="AP515" s="53">
        <f>IF(AJ515&lt;&gt;"",IF(AJ515="o",VLOOKUP(AM515,OpenSect!$A$1:$D$11,4),IF(AJ515="u",VLOOKUP(AM515,UpHill!$A$1:$D$35,4),IF(AJ515="d",VLOOKUP(AM515,DownHill!$A$1:$D$29,4),IF(AJ515="f",VLOOKUP(AM515,FlatUnd!$A$2:$D$30,4),IF(AJ515="t",VLOOKUP(AM515,TimeAdd!$A$1:$D$18,4),IF(AJ515="l",VLOOKUP(AM515,SLimit!$A$1:$D$8,4),AP514)))))),AP514)</f>
        <v>72</v>
      </c>
      <c r="AQ515" s="53" t="str">
        <f t="shared" si="408"/>
        <v>120</v>
      </c>
      <c r="AR515" s="54" t="str">
        <f t="shared" si="409"/>
        <v>16,0 km plate. { Road works - complete 2024}</v>
      </c>
      <c r="AS515" s="55"/>
      <c r="AT515" s="55"/>
      <c r="AU515" s="56">
        <f>IF(GroupStTimes!$A$8=0,MIN(CB515,CD515,CF515),MIN(BZ515,CB515,CD515,CF515))</f>
        <v>0.41571759259259272</v>
      </c>
      <c r="AV515" s="56">
        <f>IF(GroupStTimes!$A$8=0,MAX(CC515,CE515,CG515),MAX(CA515,CC515,CE515,CG515))</f>
        <v>0.461550925925926</v>
      </c>
      <c r="AW515" s="57" t="str">
        <f t="shared" si="410"/>
        <v/>
      </c>
      <c r="AX515" s="58" t="str">
        <f t="shared" si="411"/>
        <v/>
      </c>
      <c r="AY515" s="58" t="str">
        <f t="shared" si="412"/>
        <v/>
      </c>
      <c r="AZ515" s="31">
        <f t="shared" si="413"/>
        <v>141.6</v>
      </c>
      <c r="BA515" s="59">
        <f t="shared" si="414"/>
        <v>0.41388888888888897</v>
      </c>
      <c r="BB515" s="59">
        <f t="shared" si="415"/>
        <v>0.41944444444444456</v>
      </c>
      <c r="BC515" s="59">
        <f t="shared" si="416"/>
        <v>0.40909722222222233</v>
      </c>
      <c r="BD515" s="59">
        <f t="shared" si="417"/>
        <v>0.45493055555555562</v>
      </c>
      <c r="BE515" s="59">
        <f t="shared" si="418"/>
        <v>0.4423726851851853</v>
      </c>
      <c r="BF515" s="59">
        <f t="shared" si="419"/>
        <v>0.45278935185185198</v>
      </c>
      <c r="BG515" s="59">
        <f t="shared" si="420"/>
        <v>0.45094907407407403</v>
      </c>
      <c r="BH515" s="59">
        <f t="shared" si="421"/>
        <v>0.45025462962962959</v>
      </c>
      <c r="BI515" s="31">
        <f t="shared" si="422"/>
        <v>8.7400000000000091</v>
      </c>
      <c r="BJ515" s="61">
        <f t="shared" si="423"/>
        <v>0.1900000000000002</v>
      </c>
      <c r="BK515" s="61">
        <f t="shared" si="424"/>
        <v>0.15890909090909108</v>
      </c>
      <c r="BL515" s="61">
        <f t="shared" si="425"/>
        <v>0.13656250000000014</v>
      </c>
      <c r="BM515" s="61">
        <f t="shared" si="426"/>
        <v>0.12138888888888902</v>
      </c>
      <c r="BN515" s="62">
        <f t="shared" si="427"/>
        <v>0</v>
      </c>
      <c r="BO515" s="62">
        <f t="shared" si="428"/>
        <v>11</v>
      </c>
      <c r="BP515" s="62">
        <f t="shared" si="429"/>
        <v>24</v>
      </c>
      <c r="BQ515" s="62">
        <f t="shared" si="430"/>
        <v>0</v>
      </c>
      <c r="BR515" s="62">
        <f t="shared" si="431"/>
        <v>9</v>
      </c>
      <c r="BS515" s="62">
        <f t="shared" si="432"/>
        <v>32</v>
      </c>
      <c r="BT515" s="62">
        <f t="shared" si="433"/>
        <v>0</v>
      </c>
      <c r="BU515" s="62">
        <f t="shared" si="434"/>
        <v>8</v>
      </c>
      <c r="BV515" s="62">
        <f t="shared" si="435"/>
        <v>12</v>
      </c>
      <c r="BW515" s="62">
        <f t="shared" si="436"/>
        <v>0</v>
      </c>
      <c r="BX515" s="62">
        <f t="shared" si="437"/>
        <v>7</v>
      </c>
      <c r="BY515" s="62">
        <f t="shared" si="438"/>
        <v>17</v>
      </c>
      <c r="BZ515" s="63">
        <f t="shared" si="439"/>
        <v>0.42180555555555566</v>
      </c>
      <c r="CA515" s="63">
        <f t="shared" si="440"/>
        <v>0.42736111111111125</v>
      </c>
      <c r="CB515" s="63">
        <f t="shared" si="441"/>
        <v>0.41571759259259272</v>
      </c>
      <c r="CC515" s="63">
        <f t="shared" si="442"/>
        <v>0.461550925925926</v>
      </c>
      <c r="CD515" s="63">
        <f t="shared" si="443"/>
        <v>0.44806712962962975</v>
      </c>
      <c r="CE515" s="63">
        <f t="shared" si="444"/>
        <v>0.45848379629629643</v>
      </c>
      <c r="CF515" s="63">
        <f t="shared" si="445"/>
        <v>0.4560069444444444</v>
      </c>
      <c r="CG515" s="63">
        <f t="shared" si="446"/>
        <v>0.45531249999999995</v>
      </c>
      <c r="CH515" s="36"/>
      <c r="CI515" s="36"/>
      <c r="CJ515" s="36"/>
      <c r="CK515" s="36"/>
      <c r="CL515" s="60">
        <v>60</v>
      </c>
    </row>
    <row r="516" spans="1:90" ht="28.5" customHeight="1" x14ac:dyDescent="0.25">
      <c r="A516" s="37">
        <v>64</v>
      </c>
      <c r="C516" s="37"/>
      <c r="D516" s="37"/>
      <c r="E516" s="78"/>
      <c r="F516" s="83"/>
      <c r="G516" s="44">
        <v>152.53</v>
      </c>
      <c r="H516" s="44">
        <f t="shared" si="466"/>
        <v>151.33000000000001</v>
      </c>
      <c r="I516" s="83">
        <v>151.28</v>
      </c>
      <c r="J516" s="43">
        <f t="shared" si="453"/>
        <v>-3.9661554732947033E-4</v>
      </c>
      <c r="K516" s="44">
        <f t="shared" si="454"/>
        <v>-6.0000000000002274E-2</v>
      </c>
      <c r="L516" s="76" t="s">
        <v>1057</v>
      </c>
      <c r="M516" s="122" t="s">
        <v>1559</v>
      </c>
      <c r="N516" s="46">
        <f t="shared" si="406"/>
        <v>151.34</v>
      </c>
      <c r="O516" s="46">
        <v>-0.02</v>
      </c>
      <c r="P516" s="78">
        <v>151.36000000000001</v>
      </c>
      <c r="Q516" s="78">
        <f t="shared" si="465"/>
        <v>-1.19</v>
      </c>
      <c r="R516" s="78">
        <v>152.53</v>
      </c>
      <c r="S516" s="78">
        <f t="shared" si="465"/>
        <v>-1.19</v>
      </c>
      <c r="T516" s="77">
        <v>152.53</v>
      </c>
      <c r="U516" s="47" t="str">
        <f t="shared" si="447"/>
        <v/>
      </c>
      <c r="V516" s="47" t="str">
        <f t="shared" si="448"/>
        <v/>
      </c>
      <c r="W516" s="50"/>
      <c r="X516" s="50"/>
      <c r="Y516" s="50"/>
      <c r="Z516" s="50"/>
      <c r="AA516" s="50"/>
      <c r="AB516" s="50"/>
      <c r="AC516" s="50"/>
      <c r="AD516" s="50"/>
      <c r="AE516" s="51">
        <f t="shared" si="401"/>
        <v>64</v>
      </c>
      <c r="AF516" s="51" t="str">
        <f t="shared" si="402"/>
        <v/>
      </c>
      <c r="AG516" s="51" t="str">
        <f t="shared" si="403"/>
        <v/>
      </c>
      <c r="AH516" s="51" t="str">
        <f t="shared" si="404"/>
        <v/>
      </c>
      <c r="AI516" s="52">
        <f t="shared" si="405"/>
        <v>151.33000000000001</v>
      </c>
      <c r="AJ516" s="51"/>
      <c r="AK516" s="53"/>
      <c r="AL516" s="52"/>
      <c r="AM516" s="53">
        <f t="shared" si="407"/>
        <v>46</v>
      </c>
      <c r="AN516" s="53">
        <f>IF(AJ516&lt;&gt;"",IF(AJ516="o",VLOOKUP(AM516,OpenSect!$A$1:$D$11,2),IF(AJ516="u",VLOOKUP(AM516,UpHill!$A$1:$D$35,2),IF(AJ516="d",VLOOKUP(AM516,DownHill!$A$1:$D$29,2),IF(AJ516="f",VLOOKUP(AM516,FlatUnd!$A$2:$D$30,2),IF(AJ516="t",VLOOKUP(AM516,TimeAdd!$A$1:$D$176,2),IF(AJ516="l",VLOOKUP(AM516,SLimit!$A$1:$D$8,2),AN515)))))),AN515)</f>
        <v>55</v>
      </c>
      <c r="AO516" s="53">
        <f>IF(AJ516&lt;&gt;"",IF(AJ516="o",VLOOKUP(AM516,OpenSect!$A$1:$D$11,3),IF(AJ516="u",VLOOKUP(AM516,UpHill!$A$1:$D$35,3),IF(AJ516="d",VLOOKUP(AM516,DownHill!$A$3:$D$29,3),IF(AJ516="f",VLOOKUP(AM516,FlatUnd!$A$2:$D$30,3),IF(AJ516="t",VLOOKUP(AM516,TimeAdd!$A$1:$D$18,3),IF(AJ516="l",VLOOKUP(AM516,SLimit!$A$1:$D$8,3),AO515)))))),AO515)</f>
        <v>64</v>
      </c>
      <c r="AP516" s="53">
        <f>IF(AJ516&lt;&gt;"",IF(AJ516="o",VLOOKUP(AM516,OpenSect!$A$1:$D$11,4),IF(AJ516="u",VLOOKUP(AM516,UpHill!$A$1:$D$35,4),IF(AJ516="d",VLOOKUP(AM516,DownHill!$A$1:$D$29,4),IF(AJ516="f",VLOOKUP(AM516,FlatUnd!$A$2:$D$30,4),IF(AJ516="t",VLOOKUP(AM516,TimeAdd!$A$1:$D$18,4),IF(AJ516="l",VLOOKUP(AM516,SLimit!$A$1:$D$8,4),AP515)))))),AP515)</f>
        <v>72</v>
      </c>
      <c r="AQ516" s="53" t="str">
        <f t="shared" si="408"/>
        <v>120</v>
      </c>
      <c r="AR516" s="54" t="str">
        <f t="shared" si="409"/>
        <v>17,0 km plate.</v>
      </c>
      <c r="AS516" s="55"/>
      <c r="AT516" s="55"/>
      <c r="AU516" s="56">
        <f>IF(GroupStTimes!$A$8=0,MIN(CB516,CD516,CF516),MIN(BZ516,CB516,CD516,CF516))</f>
        <v>0.41646990740740752</v>
      </c>
      <c r="AV516" s="56">
        <f>IF(GroupStTimes!$A$8=0,MAX(CC516,CE516,CG516),MAX(CA516,CC516,CE516,CG516))</f>
        <v>0.46230324074074081</v>
      </c>
      <c r="AW516" s="57" t="str">
        <f t="shared" si="410"/>
        <v/>
      </c>
      <c r="AX516" s="58" t="str">
        <f t="shared" si="411"/>
        <v/>
      </c>
      <c r="AY516" s="58" t="str">
        <f t="shared" si="412"/>
        <v/>
      </c>
      <c r="AZ516" s="31">
        <f t="shared" si="413"/>
        <v>141.6</v>
      </c>
      <c r="BA516" s="59">
        <f t="shared" si="414"/>
        <v>0.41388888888888897</v>
      </c>
      <c r="BB516" s="59">
        <f t="shared" si="415"/>
        <v>0.41944444444444456</v>
      </c>
      <c r="BC516" s="59">
        <f t="shared" si="416"/>
        <v>0.40909722222222233</v>
      </c>
      <c r="BD516" s="59">
        <f t="shared" si="417"/>
        <v>0.45493055555555562</v>
      </c>
      <c r="BE516" s="59">
        <f t="shared" si="418"/>
        <v>0.4423726851851853</v>
      </c>
      <c r="BF516" s="59">
        <f t="shared" si="419"/>
        <v>0.45278935185185198</v>
      </c>
      <c r="BG516" s="59">
        <f t="shared" si="420"/>
        <v>0.45094907407407403</v>
      </c>
      <c r="BH516" s="59">
        <f t="shared" si="421"/>
        <v>0.45025462962962959</v>
      </c>
      <c r="BI516" s="31">
        <f t="shared" si="422"/>
        <v>9.7300000000000182</v>
      </c>
      <c r="BJ516" s="61">
        <f t="shared" si="423"/>
        <v>0.21152173913043518</v>
      </c>
      <c r="BK516" s="61">
        <f t="shared" si="424"/>
        <v>0.17690909090909124</v>
      </c>
      <c r="BL516" s="61">
        <f t="shared" si="425"/>
        <v>0.15203125000000028</v>
      </c>
      <c r="BM516" s="61">
        <f t="shared" si="426"/>
        <v>0.13513888888888914</v>
      </c>
      <c r="BN516" s="62">
        <f t="shared" si="427"/>
        <v>0</v>
      </c>
      <c r="BO516" s="62">
        <f t="shared" si="428"/>
        <v>12</v>
      </c>
      <c r="BP516" s="62">
        <f t="shared" si="429"/>
        <v>41</v>
      </c>
      <c r="BQ516" s="62">
        <f t="shared" si="430"/>
        <v>0</v>
      </c>
      <c r="BR516" s="62">
        <f t="shared" si="431"/>
        <v>10</v>
      </c>
      <c r="BS516" s="62">
        <f t="shared" si="432"/>
        <v>37</v>
      </c>
      <c r="BT516" s="62">
        <f t="shared" si="433"/>
        <v>0</v>
      </c>
      <c r="BU516" s="62">
        <f t="shared" si="434"/>
        <v>9</v>
      </c>
      <c r="BV516" s="62">
        <f t="shared" si="435"/>
        <v>7</v>
      </c>
      <c r="BW516" s="62">
        <f t="shared" si="436"/>
        <v>0</v>
      </c>
      <c r="BX516" s="62">
        <f t="shared" si="437"/>
        <v>8</v>
      </c>
      <c r="BY516" s="62">
        <f t="shared" si="438"/>
        <v>7</v>
      </c>
      <c r="BZ516" s="63">
        <f t="shared" si="439"/>
        <v>0.42269675925925937</v>
      </c>
      <c r="CA516" s="63">
        <f t="shared" si="440"/>
        <v>0.42825231481481496</v>
      </c>
      <c r="CB516" s="63">
        <f t="shared" si="441"/>
        <v>0.41646990740740752</v>
      </c>
      <c r="CC516" s="63">
        <f t="shared" si="442"/>
        <v>0.46230324074074081</v>
      </c>
      <c r="CD516" s="63">
        <f t="shared" si="443"/>
        <v>0.44870370370370383</v>
      </c>
      <c r="CE516" s="63">
        <f t="shared" si="444"/>
        <v>0.45912037037037051</v>
      </c>
      <c r="CF516" s="63">
        <f t="shared" si="445"/>
        <v>0.45658564814814812</v>
      </c>
      <c r="CG516" s="63">
        <f t="shared" si="446"/>
        <v>0.45589120370370367</v>
      </c>
      <c r="CH516" s="36"/>
      <c r="CI516" s="36"/>
      <c r="CJ516" s="36"/>
      <c r="CK516" s="36"/>
      <c r="CL516" s="60">
        <v>60</v>
      </c>
    </row>
    <row r="517" spans="1:90" ht="28.5" customHeight="1" x14ac:dyDescent="0.25">
      <c r="A517" s="37"/>
      <c r="C517" s="37"/>
      <c r="D517" s="37"/>
      <c r="E517" s="78"/>
      <c r="F517" s="83"/>
      <c r="G517" s="44"/>
      <c r="H517" s="44">
        <f t="shared" si="466"/>
        <v>151.76</v>
      </c>
      <c r="I517" s="83">
        <v>151.69999999999999</v>
      </c>
      <c r="J517" s="43">
        <f t="shared" ref="J517:J520" si="467">IF(N517="","",IF((I517-$I$4)=0,0,((I517-$I$4)-(N517-$N$4))/(I517-$I$4)))</f>
        <v>-3.9551746868821542E-4</v>
      </c>
      <c r="K517" s="44">
        <f t="shared" ref="K517:K520" si="468">(I517-$I$4)-(N517-$N$4)</f>
        <v>-6.0000000000002274E-2</v>
      </c>
      <c r="L517" s="76" t="s">
        <v>1562</v>
      </c>
      <c r="M517" s="122" t="s">
        <v>1559</v>
      </c>
      <c r="N517" s="46">
        <f t="shared" si="406"/>
        <v>151.76</v>
      </c>
      <c r="O517" s="46">
        <v>-0.02</v>
      </c>
      <c r="P517" s="78">
        <v>151.78</v>
      </c>
      <c r="Q517" s="78"/>
      <c r="R517" s="78"/>
      <c r="S517" s="78"/>
      <c r="T517" s="77"/>
      <c r="U517" s="47" t="str">
        <f t="shared" si="447"/>
        <v/>
      </c>
      <c r="V517" s="47" t="str">
        <f t="shared" si="448"/>
        <v/>
      </c>
      <c r="W517" s="50"/>
      <c r="X517" s="50"/>
      <c r="Y517" s="50"/>
      <c r="Z517" s="50"/>
      <c r="AA517" s="50"/>
      <c r="AB517" s="50"/>
      <c r="AC517" s="50"/>
      <c r="AD517" s="50"/>
      <c r="AE517" s="51" t="str">
        <f t="shared" ref="AE517:AE580" si="469">IF(A517="","",A517)</f>
        <v/>
      </c>
      <c r="AF517" s="51" t="str">
        <f t="shared" ref="AF517:AF580" si="470">IF(B517="","",B517)</f>
        <v/>
      </c>
      <c r="AG517" s="51" t="str">
        <f t="shared" ref="AG517:AG580" si="471">IF(C517="","",C517)</f>
        <v/>
      </c>
      <c r="AH517" s="51" t="str">
        <f t="shared" ref="AH517:AH580" si="472">IF(D517="","",D517)</f>
        <v/>
      </c>
      <c r="AI517" s="52">
        <f t="shared" ref="AI517:AI580" si="473">H517</f>
        <v>151.76</v>
      </c>
      <c r="AJ517" s="51"/>
      <c r="AK517" s="53"/>
      <c r="AL517" s="52"/>
      <c r="AM517" s="53">
        <f t="shared" si="407"/>
        <v>46</v>
      </c>
      <c r="AN517" s="53">
        <f>IF(AJ517&lt;&gt;"",IF(AJ517="o",VLOOKUP(AM517,OpenSect!$A$1:$D$11,2),IF(AJ517="u",VLOOKUP(AM517,UpHill!$A$1:$D$35,2),IF(AJ517="d",VLOOKUP(AM517,DownHill!$A$1:$D$29,2),IF(AJ517="f",VLOOKUP(AM517,FlatUnd!$A$2:$D$30,2),IF(AJ517="t",VLOOKUP(AM517,TimeAdd!$A$1:$D$176,2),IF(AJ517="l",VLOOKUP(AM517,SLimit!$A$1:$D$8,2),AN516)))))),AN516)</f>
        <v>55</v>
      </c>
      <c r="AO517" s="53">
        <f>IF(AJ517&lt;&gt;"",IF(AJ517="o",VLOOKUP(AM517,OpenSect!$A$1:$D$11,3),IF(AJ517="u",VLOOKUP(AM517,UpHill!$A$1:$D$35,3),IF(AJ517="d",VLOOKUP(AM517,DownHill!$A$3:$D$29,3),IF(AJ517="f",VLOOKUP(AM517,FlatUnd!$A$2:$D$30,3),IF(AJ517="t",VLOOKUP(AM517,TimeAdd!$A$1:$D$18,3),IF(AJ517="l",VLOOKUP(AM517,SLimit!$A$1:$D$8,3),AO516)))))),AO516)</f>
        <v>64</v>
      </c>
      <c r="AP517" s="53">
        <f>IF(AJ517&lt;&gt;"",IF(AJ517="o",VLOOKUP(AM517,OpenSect!$A$1:$D$11,4),IF(AJ517="u",VLOOKUP(AM517,UpHill!$A$1:$D$35,4),IF(AJ517="d",VLOOKUP(AM517,DownHill!$A$1:$D$29,4),IF(AJ517="f",VLOOKUP(AM517,FlatUnd!$A$2:$D$30,4),IF(AJ517="t",VLOOKUP(AM517,TimeAdd!$A$1:$D$18,4),IF(AJ517="l",VLOOKUP(AM517,SLimit!$A$1:$D$8,4),AP516)))))),AP516)</f>
        <v>72</v>
      </c>
      <c r="AQ517" s="53" t="str">
        <f t="shared" si="408"/>
        <v>120</v>
      </c>
      <c r="AR517" s="54" t="str">
        <f t="shared" si="409"/>
        <v>Warning - Staggered Junction.</v>
      </c>
      <c r="AS517" s="55"/>
      <c r="AT517" s="55"/>
      <c r="AU517" s="56">
        <f>IF(GroupStTimes!$A$8=0,MIN(CB517,CD517,CF517),MIN(BZ517,CB517,CD517,CF517))</f>
        <v>0.41679398148148161</v>
      </c>
      <c r="AV517" s="56">
        <f>IF(GroupStTimes!$A$8=0,MAX(CC517,CE517,CG517),MAX(CA517,CC517,CE517,CG517))</f>
        <v>0.46262731481481489</v>
      </c>
      <c r="AW517" s="57" t="str">
        <f t="shared" si="410"/>
        <v/>
      </c>
      <c r="AX517" s="58" t="str">
        <f t="shared" si="411"/>
        <v/>
      </c>
      <c r="AY517" s="58" t="str">
        <f t="shared" si="412"/>
        <v/>
      </c>
      <c r="AZ517" s="31">
        <f t="shared" si="413"/>
        <v>141.6</v>
      </c>
      <c r="BA517" s="59">
        <f t="shared" si="414"/>
        <v>0.41388888888888897</v>
      </c>
      <c r="BB517" s="59">
        <f t="shared" si="415"/>
        <v>0.41944444444444456</v>
      </c>
      <c r="BC517" s="59">
        <f t="shared" si="416"/>
        <v>0.40909722222222233</v>
      </c>
      <c r="BD517" s="59">
        <f t="shared" si="417"/>
        <v>0.45493055555555562</v>
      </c>
      <c r="BE517" s="59">
        <f t="shared" si="418"/>
        <v>0.4423726851851853</v>
      </c>
      <c r="BF517" s="59">
        <f t="shared" si="419"/>
        <v>0.45278935185185198</v>
      </c>
      <c r="BG517" s="59">
        <f t="shared" si="420"/>
        <v>0.45094907407407403</v>
      </c>
      <c r="BH517" s="59">
        <f t="shared" si="421"/>
        <v>0.45025462962962959</v>
      </c>
      <c r="BI517" s="31">
        <f t="shared" si="422"/>
        <v>10.159999999999997</v>
      </c>
      <c r="BJ517" s="61">
        <f t="shared" si="423"/>
        <v>0.22086956521739123</v>
      </c>
      <c r="BK517" s="61">
        <f t="shared" si="424"/>
        <v>0.18472727272727266</v>
      </c>
      <c r="BL517" s="61">
        <f t="shared" si="425"/>
        <v>0.15874999999999995</v>
      </c>
      <c r="BM517" s="61">
        <f t="shared" si="426"/>
        <v>0.14111111111111108</v>
      </c>
      <c r="BN517" s="62">
        <f t="shared" si="427"/>
        <v>0</v>
      </c>
      <c r="BO517" s="62">
        <f t="shared" si="428"/>
        <v>13</v>
      </c>
      <c r="BP517" s="62">
        <f t="shared" si="429"/>
        <v>15</v>
      </c>
      <c r="BQ517" s="62">
        <f t="shared" si="430"/>
        <v>0</v>
      </c>
      <c r="BR517" s="62">
        <f t="shared" si="431"/>
        <v>11</v>
      </c>
      <c r="BS517" s="62">
        <f t="shared" si="432"/>
        <v>5</v>
      </c>
      <c r="BT517" s="62">
        <f t="shared" si="433"/>
        <v>0</v>
      </c>
      <c r="BU517" s="62">
        <f t="shared" si="434"/>
        <v>9</v>
      </c>
      <c r="BV517" s="62">
        <f t="shared" si="435"/>
        <v>31</v>
      </c>
      <c r="BW517" s="62">
        <f t="shared" si="436"/>
        <v>0</v>
      </c>
      <c r="BX517" s="62">
        <f t="shared" si="437"/>
        <v>8</v>
      </c>
      <c r="BY517" s="62">
        <f t="shared" si="438"/>
        <v>28</v>
      </c>
      <c r="BZ517" s="63">
        <f t="shared" si="439"/>
        <v>0.42309027777777786</v>
      </c>
      <c r="CA517" s="63">
        <f t="shared" si="440"/>
        <v>0.42864583333333345</v>
      </c>
      <c r="CB517" s="63">
        <f t="shared" si="441"/>
        <v>0.41679398148148161</v>
      </c>
      <c r="CC517" s="63">
        <f t="shared" si="442"/>
        <v>0.46262731481481489</v>
      </c>
      <c r="CD517" s="63">
        <f t="shared" si="443"/>
        <v>0.44898148148148159</v>
      </c>
      <c r="CE517" s="63">
        <f t="shared" si="444"/>
        <v>0.45939814814814828</v>
      </c>
      <c r="CF517" s="63">
        <f t="shared" si="445"/>
        <v>0.45682870370370365</v>
      </c>
      <c r="CG517" s="63">
        <f t="shared" si="446"/>
        <v>0.45613425925925921</v>
      </c>
      <c r="CH517" s="36"/>
      <c r="CI517" s="36"/>
      <c r="CJ517" s="36"/>
      <c r="CK517" s="36"/>
      <c r="CL517" s="60">
        <v>60</v>
      </c>
    </row>
    <row r="518" spans="1:90" ht="28.5" customHeight="1" x14ac:dyDescent="0.25">
      <c r="A518" s="37"/>
      <c r="C518" s="37"/>
      <c r="D518" s="37"/>
      <c r="E518" s="78"/>
      <c r="F518" s="83"/>
      <c r="G518" s="44"/>
      <c r="H518" s="44">
        <f t="shared" si="466"/>
        <v>151.88</v>
      </c>
      <c r="I518" s="83">
        <v>151.82</v>
      </c>
      <c r="J518" s="43">
        <f t="shared" si="467"/>
        <v>-3.9520484784614856E-4</v>
      </c>
      <c r="K518" s="44">
        <f t="shared" si="468"/>
        <v>-6.0000000000002274E-2</v>
      </c>
      <c r="L518" s="76" t="s">
        <v>933</v>
      </c>
      <c r="M518" s="122" t="s">
        <v>1232</v>
      </c>
      <c r="N518" s="46">
        <f t="shared" ref="N518:N581" si="474">IF(P518="",((I518-I517)+H517),IF(R518="",(P518+O518),IF(T518="",((P518+O518)+(R518+Q518))/2,((P518+O518)+(R518+Q518)+(T518+S518))/3)))</f>
        <v>151.88</v>
      </c>
      <c r="O518" s="46">
        <v>-0.02</v>
      </c>
      <c r="P518" s="78">
        <v>151.9</v>
      </c>
      <c r="Q518" s="78"/>
      <c r="R518" s="78"/>
      <c r="S518" s="78"/>
      <c r="T518" s="77"/>
      <c r="U518" s="47" t="str">
        <f t="shared" si="447"/>
        <v/>
      </c>
      <c r="V518" s="47" t="str">
        <f t="shared" si="448"/>
        <v/>
      </c>
      <c r="W518" s="50"/>
      <c r="X518" s="50"/>
      <c r="Y518" s="50"/>
      <c r="Z518" s="50"/>
      <c r="AA518" s="50"/>
      <c r="AB518" s="50"/>
      <c r="AC518" s="50"/>
      <c r="AD518" s="50"/>
      <c r="AE518" s="51" t="str">
        <f t="shared" si="469"/>
        <v/>
      </c>
      <c r="AF518" s="51" t="str">
        <f t="shared" si="470"/>
        <v/>
      </c>
      <c r="AG518" s="51" t="str">
        <f t="shared" si="471"/>
        <v/>
      </c>
      <c r="AH518" s="51" t="str">
        <f t="shared" si="472"/>
        <v/>
      </c>
      <c r="AI518" s="52">
        <f t="shared" si="473"/>
        <v>151.88</v>
      </c>
      <c r="AJ518" s="51"/>
      <c r="AK518" s="53"/>
      <c r="AL518" s="52"/>
      <c r="AM518" s="53">
        <f t="shared" ref="AM518:AM581" si="475">IF(OR(AJ518="",AJ518="m"),AM517,IF(AH518&lt;&gt;"",AH518,""))</f>
        <v>46</v>
      </c>
      <c r="AN518" s="53">
        <f>IF(AJ518&lt;&gt;"",IF(AJ518="o",VLOOKUP(AM518,OpenSect!$A$1:$D$11,2),IF(AJ518="u",VLOOKUP(AM518,UpHill!$A$1:$D$35,2),IF(AJ518="d",VLOOKUP(AM518,DownHill!$A$1:$D$29,2),IF(AJ518="f",VLOOKUP(AM518,FlatUnd!$A$2:$D$30,2),IF(AJ518="t",VLOOKUP(AM518,TimeAdd!$A$1:$D$176,2),IF(AJ518="l",VLOOKUP(AM518,SLimit!$A$1:$D$8,2),AN517)))))),AN517)</f>
        <v>55</v>
      </c>
      <c r="AO518" s="53">
        <f>IF(AJ518&lt;&gt;"",IF(AJ518="o",VLOOKUP(AM518,OpenSect!$A$1:$D$11,3),IF(AJ518="u",VLOOKUP(AM518,UpHill!$A$1:$D$35,3),IF(AJ518="d",VLOOKUP(AM518,DownHill!$A$3:$D$29,3),IF(AJ518="f",VLOOKUP(AM518,FlatUnd!$A$2:$D$30,3),IF(AJ518="t",VLOOKUP(AM518,TimeAdd!$A$1:$D$18,3),IF(AJ518="l",VLOOKUP(AM518,SLimit!$A$1:$D$8,3),AO517)))))),AO517)</f>
        <v>64</v>
      </c>
      <c r="AP518" s="53">
        <f>IF(AJ518&lt;&gt;"",IF(AJ518="o",VLOOKUP(AM518,OpenSect!$A$1:$D$11,4),IF(AJ518="u",VLOOKUP(AM518,UpHill!$A$1:$D$35,4),IF(AJ518="d",VLOOKUP(AM518,DownHill!$A$1:$D$29,4),IF(AJ518="f",VLOOKUP(AM518,FlatUnd!$A$2:$D$30,4),IF(AJ518="t",VLOOKUP(AM518,TimeAdd!$A$1:$D$18,4),IF(AJ518="l",VLOOKUP(AM518,SLimit!$A$1:$D$8,4),AP517)))))),AP517)</f>
        <v>72</v>
      </c>
      <c r="AQ518" s="53" t="str">
        <f t="shared" ref="AQ518:AQ581" si="476">M518</f>
        <v>100</v>
      </c>
      <c r="AR518" s="54" t="str">
        <f t="shared" ref="AR518:AR581" si="477">L518</f>
        <v>100 Speed limit.</v>
      </c>
      <c r="AS518" s="55"/>
      <c r="AT518" s="55"/>
      <c r="AU518" s="56">
        <f>IF(GroupStTimes!$A$8=0,MIN(CB518,CD518,CF518),MIN(BZ518,CB518,CD518,CF518))</f>
        <v>0.4168865740740742</v>
      </c>
      <c r="AV518" s="56">
        <f>IF(GroupStTimes!$A$8=0,MAX(CC518,CE518,CG518),MAX(CA518,CC518,CE518,CG518))</f>
        <v>0.46271990740740748</v>
      </c>
      <c r="AW518" s="57" t="str">
        <f t="shared" ref="AW518:AW581" si="478">IF(U518="","",CONCATENATE(FIXED(U518,5),"  ",FIXED(V518,5)))</f>
        <v/>
      </c>
      <c r="AX518" s="58" t="str">
        <f t="shared" ref="AX518:AX581" si="479">IF(AJ518="m",ROUND(W518,5),"")</f>
        <v/>
      </c>
      <c r="AY518" s="58" t="str">
        <f t="shared" ref="AY518:AY581" si="480">IF(AJ518="m",ROUND(X518,5),"")</f>
        <v/>
      </c>
      <c r="AZ518" s="31">
        <f t="shared" ref="AZ518:AZ581" si="481">IF(AND(AM517=AM516,AN517=AN516,AO517=AO516,AP517=AP516,AJ518&lt;&gt;"t"),AZ517,IF(AJ518="t",AI518,AI517))</f>
        <v>141.6</v>
      </c>
      <c r="BA518" s="59">
        <f t="shared" ref="BA518:BA581" si="482">IF(AND($AM517=$AM516,$AN517=AN516,$AO517=$AO516,$AP517=$AP516,$AJ518&lt;&gt;"t"),BA517,BZ517)</f>
        <v>0.41388888888888897</v>
      </c>
      <c r="BB518" s="59">
        <f t="shared" ref="BB518:BB581" si="483">IF(AND($AM517=$AM516,$AN517=AN516,$AO517=$AO516,$AP517=$AP516,$AJ518&lt;&gt;"t"),BB517,CA517)</f>
        <v>0.41944444444444456</v>
      </c>
      <c r="BC518" s="59">
        <f t="shared" ref="BC518:BC581" si="484">IF(AND($AM517=$AM516,$AN517=AN516,$AO517=$AO516,$AP517=$AP516,$AJ518&lt;&gt;"t"),BC517,CB517)</f>
        <v>0.40909722222222233</v>
      </c>
      <c r="BD518" s="59">
        <f t="shared" ref="BD518:BD581" si="485">IF(AND($AM517=$AM516,$AN517=AN516,$AO517=$AO516,$AP517=$AP516,$AJ518&lt;&gt;"t"),BD517,CC517)</f>
        <v>0.45493055555555562</v>
      </c>
      <c r="BE518" s="59">
        <f t="shared" ref="BE518:BE581" si="486">IF(AND($AM517=$AM516,$AN517=AN516,$AO517=$AO516,$AP517=$AP516,$AJ518&lt;&gt;"t"),BE517,CD517)</f>
        <v>0.4423726851851853</v>
      </c>
      <c r="BF518" s="59">
        <f t="shared" ref="BF518:BF581" si="487">IF(AND($AM517=$AM516,$AN517=AN516,$AO517=$AO516,$AP517=$AP516,$AJ518&lt;&gt;"t"),BF517,CE517)</f>
        <v>0.45278935185185198</v>
      </c>
      <c r="BG518" s="59">
        <f t="shared" ref="BG518:BG581" si="488">IF(AND($AM517=$AM516,$AN517=AN516,$AO517=$AO516,$AP517=$AP516,$AJ518&lt;&gt;"t"),BG517,CF517)</f>
        <v>0.45094907407407403</v>
      </c>
      <c r="BH518" s="59">
        <f t="shared" ref="BH518:BH581" si="489">IF(AND($AM517=$AM516,$AN517=AN516,$AO517=$AO516,$AP517=$AP516,$AJ518&lt;&gt;"t"),BH517,CG517)</f>
        <v>0.45025462962962959</v>
      </c>
      <c r="BI518" s="31">
        <f t="shared" ref="BI518:BI581" si="490">AI518-AZ518</f>
        <v>10.280000000000001</v>
      </c>
      <c r="BJ518" s="61">
        <f t="shared" ref="BJ518:BJ581" si="491">IF($AJ517="t",IF(AM516=0,0,$BI518/AM516),IF(AM517=0,0,$BI518/AM517))</f>
        <v>0.22347826086956524</v>
      </c>
      <c r="BK518" s="61">
        <f t="shared" ref="BK518:BK581" si="492">IF($AJ517="t",IF(AN516=0,0,$BI518/AN516),IF(AN517=0,0,$BI518/AN517))</f>
        <v>0.18690909090909094</v>
      </c>
      <c r="BL518" s="61">
        <f t="shared" ref="BL518:BL581" si="493">IF($AJ517="t",IF(AO516=0,0,$BI518/AO516),IF(AO517=0,0,$BI518/AO517))</f>
        <v>0.16062500000000002</v>
      </c>
      <c r="BM518" s="61">
        <f t="shared" ref="BM518:BM581" si="494">IF($AJ517="t",IF(AP516=0,0,$BI518/AP516),IF(AP517=0,0,$BI518/AP517))</f>
        <v>0.14277777777777778</v>
      </c>
      <c r="BN518" s="62">
        <f t="shared" ref="BN518:BN581" si="495">IF(AJ518="t",0,INT(BJ518))</f>
        <v>0</v>
      </c>
      <c r="BO518" s="62">
        <f t="shared" ref="BO518:BO581" si="496">IF(AJ518="t",AM518,IF(INT((BJ518-BN518)*60)&lt;0,1,INT((BJ518-BN518)*60)))</f>
        <v>13</v>
      </c>
      <c r="BP518" s="62">
        <f t="shared" ref="BP518:BP581" si="497">IF(AJ518="t",0,ROUND((((BJ518-BN518)*60)-BO518)*60,0))</f>
        <v>25</v>
      </c>
      <c r="BQ518" s="62">
        <f t="shared" ref="BQ518:BQ581" si="498">IF(AJ518="t",0,INT(BK518))</f>
        <v>0</v>
      </c>
      <c r="BR518" s="62">
        <f t="shared" ref="BR518:BR581" si="499">IF(AJ518="t",AN518,IF(INT((BK518-BQ518)*60)&lt;0,1,INT((BK518-BQ518)*60)))</f>
        <v>11</v>
      </c>
      <c r="BS518" s="62">
        <f t="shared" ref="BS518:BS581" si="500">IF(AJ518="t",0,ROUND((((BK518-BQ518)*60)-BR518)*60,0))</f>
        <v>13</v>
      </c>
      <c r="BT518" s="62">
        <f t="shared" ref="BT518:BT581" si="501">IF(AJ518="t",0,INT(BL518))</f>
        <v>0</v>
      </c>
      <c r="BU518" s="62">
        <f t="shared" ref="BU518:BU581" si="502">IF(AJ518="t",AO518,IF(INT((BL518-BT518)*60)&lt;0,1,INT((BL518-BT518)*60)))</f>
        <v>9</v>
      </c>
      <c r="BV518" s="62">
        <f t="shared" ref="BV518:BV581" si="503">IF(AJ518="t",0,ROUND((((BL518-BT518)*60)-BU518)*60,0))</f>
        <v>38</v>
      </c>
      <c r="BW518" s="62">
        <f t="shared" ref="BW518:BW581" si="504">IF(AJ518="t",0,INT(BM518))</f>
        <v>0</v>
      </c>
      <c r="BX518" s="62">
        <f t="shared" ref="BX518:BX581" si="505">IF(AJ518="t",AP518,IF(INT((BM518-BW518)*60)&lt;0,1,INT((BM518-BW518)*60)))</f>
        <v>8</v>
      </c>
      <c r="BY518" s="62">
        <f t="shared" ref="BY518:BY581" si="506">IF(AJ518="t",0,ROUND((((BM518-BW518)*60)-BX518)*60,0))</f>
        <v>34</v>
      </c>
      <c r="BZ518" s="63">
        <f t="shared" ref="BZ518:BZ581" si="507">BA518+TIME(BN518,BO518,BP518)</f>
        <v>0.42320601851851858</v>
      </c>
      <c r="CA518" s="63">
        <f t="shared" ref="CA518:CA581" si="508">BB518+TIME(BN518,BO518,BP518)</f>
        <v>0.42876157407407417</v>
      </c>
      <c r="CB518" s="63">
        <f t="shared" ref="CB518:CB581" si="509">BC518+TIME(BQ518,BR518,BS518)</f>
        <v>0.4168865740740742</v>
      </c>
      <c r="CC518" s="63">
        <f t="shared" ref="CC518:CC581" si="510">BD518+TIME(BQ518,BR518,BS518)</f>
        <v>0.46271990740740748</v>
      </c>
      <c r="CD518" s="63">
        <f t="shared" ref="CD518:CD581" si="511">BE518+TIME(BT518,BU518,BV518)</f>
        <v>0.44906250000000009</v>
      </c>
      <c r="CE518" s="63">
        <f t="shared" ref="CE518:CE581" si="512">BF518+TIME(BT518,BU518,BV518)</f>
        <v>0.45947916666666677</v>
      </c>
      <c r="CF518" s="63">
        <f t="shared" ref="CF518:CF581" si="513">BG518+TIME(BW518,BX518,BY518)</f>
        <v>0.45689814814814811</v>
      </c>
      <c r="CG518" s="63">
        <f t="shared" ref="CG518:CG581" si="514">BH518+TIME(BW518,BX518,BY518)</f>
        <v>0.45620370370370367</v>
      </c>
      <c r="CH518" s="36"/>
      <c r="CI518" s="36"/>
      <c r="CJ518" s="36"/>
      <c r="CK518" s="36"/>
      <c r="CL518" s="60">
        <v>60</v>
      </c>
    </row>
    <row r="519" spans="1:90" ht="28.5" customHeight="1" x14ac:dyDescent="0.25">
      <c r="A519" s="37"/>
      <c r="C519" s="37"/>
      <c r="D519" s="37"/>
      <c r="E519" s="78"/>
      <c r="F519" s="83"/>
      <c r="G519" s="44"/>
      <c r="H519" s="44">
        <f t="shared" si="466"/>
        <v>152.05000000000001</v>
      </c>
      <c r="I519" s="83">
        <v>151.99</v>
      </c>
      <c r="J519" s="43">
        <f t="shared" si="467"/>
        <v>-3.9476281334281101E-4</v>
      </c>
      <c r="K519" s="44">
        <f t="shared" si="468"/>
        <v>-5.9999999999973852E-2</v>
      </c>
      <c r="L519" s="76" t="s">
        <v>143</v>
      </c>
      <c r="M519" s="122" t="s">
        <v>1231</v>
      </c>
      <c r="N519" s="46">
        <f t="shared" si="474"/>
        <v>152.04999999999998</v>
      </c>
      <c r="O519" s="46">
        <v>-0.02</v>
      </c>
      <c r="P519" s="78">
        <v>152.07</v>
      </c>
      <c r="Q519" s="78"/>
      <c r="R519" s="78"/>
      <c r="S519" s="78"/>
      <c r="T519" s="77"/>
      <c r="U519" s="47" t="str">
        <f t="shared" ref="U519:U582" si="515">IF(W519="","",IF(Y519="",W519,IF(AA519&lt;1,ROUND((Y519+W519)/2,5),IF(AC519&lt;1,ROUND((Y519+AA519+W519)/3,5),ROUND((Y519+AA519+AC519+W519)/4,5)))))</f>
        <v/>
      </c>
      <c r="V519" s="47" t="str">
        <f t="shared" ref="V519:V582" si="516">IF(X519="","",IF(Z519&lt;1,ROUND(X519,5),IF(AB519&lt;1,ROUND((X519+Z519)/2,5),IF(AD519&lt;1,ROUND((X519+Z519+AB519)/3,5),ROUND((X519+Z519+AB519+AD519)/4,5)))))</f>
        <v/>
      </c>
      <c r="W519" s="50"/>
      <c r="X519" s="50"/>
      <c r="Y519" s="50"/>
      <c r="Z519" s="50"/>
      <c r="AA519" s="50"/>
      <c r="AB519" s="50"/>
      <c r="AC519" s="50"/>
      <c r="AD519" s="50"/>
      <c r="AE519" s="51" t="str">
        <f t="shared" si="469"/>
        <v/>
      </c>
      <c r="AF519" s="51" t="str">
        <f t="shared" si="470"/>
        <v/>
      </c>
      <c r="AG519" s="51" t="str">
        <f t="shared" si="471"/>
        <v/>
      </c>
      <c r="AH519" s="51" t="str">
        <f t="shared" si="472"/>
        <v/>
      </c>
      <c r="AI519" s="52">
        <f t="shared" si="473"/>
        <v>152.05000000000001</v>
      </c>
      <c r="AJ519" s="51"/>
      <c r="AK519" s="53"/>
      <c r="AL519" s="52"/>
      <c r="AM519" s="53">
        <f t="shared" si="475"/>
        <v>46</v>
      </c>
      <c r="AN519" s="53">
        <f>IF(AJ519&lt;&gt;"",IF(AJ519="o",VLOOKUP(AM519,OpenSect!$A$1:$D$11,2),IF(AJ519="u",VLOOKUP(AM519,UpHill!$A$1:$D$35,2),IF(AJ519="d",VLOOKUP(AM519,DownHill!$A$1:$D$29,2),IF(AJ519="f",VLOOKUP(AM519,FlatUnd!$A$2:$D$30,2),IF(AJ519="t",VLOOKUP(AM519,TimeAdd!$A$1:$D$176,2),IF(AJ519="l",VLOOKUP(AM519,SLimit!$A$1:$D$8,2),AN518)))))),AN518)</f>
        <v>55</v>
      </c>
      <c r="AO519" s="53">
        <f>IF(AJ519&lt;&gt;"",IF(AJ519="o",VLOOKUP(AM519,OpenSect!$A$1:$D$11,3),IF(AJ519="u",VLOOKUP(AM519,UpHill!$A$1:$D$35,3),IF(AJ519="d",VLOOKUP(AM519,DownHill!$A$3:$D$29,3),IF(AJ519="f",VLOOKUP(AM519,FlatUnd!$A$2:$D$30,3),IF(AJ519="t",VLOOKUP(AM519,TimeAdd!$A$1:$D$18,3),IF(AJ519="l",VLOOKUP(AM519,SLimit!$A$1:$D$8,3),AO518)))))),AO518)</f>
        <v>64</v>
      </c>
      <c r="AP519" s="53">
        <f>IF(AJ519&lt;&gt;"",IF(AJ519="o",VLOOKUP(AM519,OpenSect!$A$1:$D$11,4),IF(AJ519="u",VLOOKUP(AM519,UpHill!$A$1:$D$35,4),IF(AJ519="d",VLOOKUP(AM519,DownHill!$A$1:$D$29,4),IF(AJ519="f",VLOOKUP(AM519,FlatUnd!$A$2:$D$30,4),IF(AJ519="t",VLOOKUP(AM519,TimeAdd!$A$1:$D$18,4),IF(AJ519="l",VLOOKUP(AM519,SLimit!$A$1:$D$8,4),AP518)))))),AP518)</f>
        <v>72</v>
      </c>
      <c r="AQ519" s="53" t="str">
        <f t="shared" si="476"/>
        <v>80</v>
      </c>
      <c r="AR519" s="54" t="str">
        <f t="shared" si="477"/>
        <v>80 Speed limit.</v>
      </c>
      <c r="AS519" s="55"/>
      <c r="AT519" s="55"/>
      <c r="AU519" s="56">
        <f>IF(GroupStTimes!$A$8=0,MIN(CB519,CD519,CF519),MIN(BZ519,CB519,CD519,CF519))</f>
        <v>0.41701388888888902</v>
      </c>
      <c r="AV519" s="56">
        <f>IF(GroupStTimes!$A$8=0,MAX(CC519,CE519,CG519),MAX(CA519,CC519,CE519,CG519))</f>
        <v>0.4628472222222223</v>
      </c>
      <c r="AW519" s="57" t="str">
        <f t="shared" si="478"/>
        <v/>
      </c>
      <c r="AX519" s="58" t="str">
        <f t="shared" si="479"/>
        <v/>
      </c>
      <c r="AY519" s="58" t="str">
        <f t="shared" si="480"/>
        <v/>
      </c>
      <c r="AZ519" s="31">
        <f t="shared" si="481"/>
        <v>141.6</v>
      </c>
      <c r="BA519" s="59">
        <f t="shared" si="482"/>
        <v>0.41388888888888897</v>
      </c>
      <c r="BB519" s="59">
        <f t="shared" si="483"/>
        <v>0.41944444444444456</v>
      </c>
      <c r="BC519" s="59">
        <f t="shared" si="484"/>
        <v>0.40909722222222233</v>
      </c>
      <c r="BD519" s="59">
        <f t="shared" si="485"/>
        <v>0.45493055555555562</v>
      </c>
      <c r="BE519" s="59">
        <f t="shared" si="486"/>
        <v>0.4423726851851853</v>
      </c>
      <c r="BF519" s="59">
        <f t="shared" si="487"/>
        <v>0.45278935185185198</v>
      </c>
      <c r="BG519" s="59">
        <f t="shared" si="488"/>
        <v>0.45094907407407403</v>
      </c>
      <c r="BH519" s="59">
        <f t="shared" si="489"/>
        <v>0.45025462962962959</v>
      </c>
      <c r="BI519" s="31">
        <f t="shared" si="490"/>
        <v>10.450000000000017</v>
      </c>
      <c r="BJ519" s="61">
        <f t="shared" si="491"/>
        <v>0.22717391304347864</v>
      </c>
      <c r="BK519" s="61">
        <f t="shared" si="492"/>
        <v>0.19000000000000031</v>
      </c>
      <c r="BL519" s="61">
        <f t="shared" si="493"/>
        <v>0.16328125000000027</v>
      </c>
      <c r="BM519" s="61">
        <f t="shared" si="494"/>
        <v>0.14513888888888912</v>
      </c>
      <c r="BN519" s="62">
        <f t="shared" si="495"/>
        <v>0</v>
      </c>
      <c r="BO519" s="62">
        <f t="shared" si="496"/>
        <v>13</v>
      </c>
      <c r="BP519" s="62">
        <f t="shared" si="497"/>
        <v>38</v>
      </c>
      <c r="BQ519" s="62">
        <f t="shared" si="498"/>
        <v>0</v>
      </c>
      <c r="BR519" s="62">
        <f t="shared" si="499"/>
        <v>11</v>
      </c>
      <c r="BS519" s="62">
        <f t="shared" si="500"/>
        <v>24</v>
      </c>
      <c r="BT519" s="62">
        <f t="shared" si="501"/>
        <v>0</v>
      </c>
      <c r="BU519" s="62">
        <f t="shared" si="502"/>
        <v>9</v>
      </c>
      <c r="BV519" s="62">
        <f t="shared" si="503"/>
        <v>48</v>
      </c>
      <c r="BW519" s="62">
        <f t="shared" si="504"/>
        <v>0</v>
      </c>
      <c r="BX519" s="62">
        <f t="shared" si="505"/>
        <v>8</v>
      </c>
      <c r="BY519" s="62">
        <f t="shared" si="506"/>
        <v>43</v>
      </c>
      <c r="BZ519" s="63">
        <f t="shared" si="507"/>
        <v>0.42335648148148158</v>
      </c>
      <c r="CA519" s="63">
        <f t="shared" si="508"/>
        <v>0.42891203703703717</v>
      </c>
      <c r="CB519" s="63">
        <f t="shared" si="509"/>
        <v>0.41701388888888902</v>
      </c>
      <c r="CC519" s="63">
        <f t="shared" si="510"/>
        <v>0.4628472222222223</v>
      </c>
      <c r="CD519" s="63">
        <f t="shared" si="511"/>
        <v>0.44917824074074086</v>
      </c>
      <c r="CE519" s="63">
        <f t="shared" si="512"/>
        <v>0.45959490740740755</v>
      </c>
      <c r="CF519" s="63">
        <f t="shared" si="513"/>
        <v>0.45700231481481479</v>
      </c>
      <c r="CG519" s="63">
        <f t="shared" si="514"/>
        <v>0.45630787037037035</v>
      </c>
      <c r="CH519" s="36"/>
      <c r="CI519" s="36"/>
      <c r="CJ519" s="36"/>
      <c r="CK519" s="36"/>
      <c r="CL519" s="60">
        <v>60</v>
      </c>
    </row>
    <row r="520" spans="1:90" ht="40.5" x14ac:dyDescent="0.25">
      <c r="A520" s="37">
        <v>64</v>
      </c>
      <c r="C520" s="37"/>
      <c r="D520" s="37"/>
      <c r="E520" s="78"/>
      <c r="F520" s="83"/>
      <c r="G520" s="44">
        <v>153.43</v>
      </c>
      <c r="H520" s="44">
        <f t="shared" si="466"/>
        <v>152.22999999999999</v>
      </c>
      <c r="I520" s="83">
        <v>152.19</v>
      </c>
      <c r="J520" s="43">
        <f t="shared" si="467"/>
        <v>-3.7234159055569993E-4</v>
      </c>
      <c r="K520" s="44">
        <f t="shared" si="468"/>
        <v>-5.6666666666671972E-2</v>
      </c>
      <c r="L520" s="76" t="s">
        <v>1699</v>
      </c>
      <c r="M520" s="122" t="s">
        <v>1231</v>
      </c>
      <c r="N520" s="46">
        <f t="shared" si="474"/>
        <v>152.24666666666667</v>
      </c>
      <c r="O520" s="46">
        <v>-0.02</v>
      </c>
      <c r="P520" s="78">
        <v>152.27000000000001</v>
      </c>
      <c r="Q520" s="78">
        <f>-1.17-0.02</f>
        <v>-1.19</v>
      </c>
      <c r="R520" s="78">
        <v>153.43</v>
      </c>
      <c r="S520" s="78">
        <f>-1.17-0.02</f>
        <v>-1.19</v>
      </c>
      <c r="T520" s="77">
        <v>153.44</v>
      </c>
      <c r="U520" s="47" t="str">
        <f t="shared" si="515"/>
        <v/>
      </c>
      <c r="V520" s="47" t="str">
        <f t="shared" si="516"/>
        <v/>
      </c>
      <c r="W520" s="50"/>
      <c r="X520" s="50"/>
      <c r="Y520" s="50"/>
      <c r="Z520" s="50"/>
      <c r="AA520" s="50"/>
      <c r="AB520" s="50"/>
      <c r="AC520" s="50"/>
      <c r="AD520" s="50"/>
      <c r="AE520" s="51">
        <f t="shared" si="469"/>
        <v>64</v>
      </c>
      <c r="AF520" s="51" t="str">
        <f t="shared" si="470"/>
        <v/>
      </c>
      <c r="AG520" s="51" t="str">
        <f t="shared" si="471"/>
        <v/>
      </c>
      <c r="AH520" s="51" t="str">
        <f t="shared" si="472"/>
        <v/>
      </c>
      <c r="AI520" s="52">
        <f t="shared" si="473"/>
        <v>152.22999999999999</v>
      </c>
      <c r="AJ520" s="51"/>
      <c r="AK520" s="53"/>
      <c r="AL520" s="52"/>
      <c r="AM520" s="53">
        <f t="shared" si="475"/>
        <v>46</v>
      </c>
      <c r="AN520" s="53">
        <f>IF(AJ520&lt;&gt;"",IF(AJ520="o",VLOOKUP(AM520,OpenSect!$A$1:$D$11,2),IF(AJ520="u",VLOOKUP(AM520,UpHill!$A$1:$D$35,2),IF(AJ520="d",VLOOKUP(AM520,DownHill!$A$1:$D$29,2),IF(AJ520="f",VLOOKUP(AM520,FlatUnd!$A$2:$D$30,2),IF(AJ520="t",VLOOKUP(AM520,TimeAdd!$A$1:$D$176,2),IF(AJ520="l",VLOOKUP(AM520,SLimit!$A$1:$D$8,2),AN519)))))),AN519)</f>
        <v>55</v>
      </c>
      <c r="AO520" s="53">
        <f>IF(AJ520&lt;&gt;"",IF(AJ520="o",VLOOKUP(AM520,OpenSect!$A$1:$D$11,3),IF(AJ520="u",VLOOKUP(AM520,UpHill!$A$1:$D$35,3),IF(AJ520="d",VLOOKUP(AM520,DownHill!$A$3:$D$29,3),IF(AJ520="f",VLOOKUP(AM520,FlatUnd!$A$2:$D$30,3),IF(AJ520="t",VLOOKUP(AM520,TimeAdd!$A$1:$D$18,3),IF(AJ520="l",VLOOKUP(AM520,SLimit!$A$1:$D$8,3),AO519)))))),AO519)</f>
        <v>64</v>
      </c>
      <c r="AP520" s="53">
        <f>IF(AJ520&lt;&gt;"",IF(AJ520="o",VLOOKUP(AM520,OpenSect!$A$1:$D$11,4),IF(AJ520="u",VLOOKUP(AM520,UpHill!$A$1:$D$35,4),IF(AJ520="d",VLOOKUP(AM520,DownHill!$A$1:$D$29,4),IF(AJ520="f",VLOOKUP(AM520,FlatUnd!$A$2:$D$30,4),IF(AJ520="t",VLOOKUP(AM520,TimeAdd!$A$1:$D$18,4),IF(AJ520="l",VLOOKUP(AM520,SLimit!$A$1:$D$8,4),AP519)))))),AP519)</f>
        <v>72</v>
      </c>
      <c r="AQ520" s="53" t="str">
        <f t="shared" si="476"/>
        <v>80</v>
      </c>
      <c r="AR520" s="54" t="str">
        <f t="shared" si="477"/>
        <v>R23 Balfour{Straight}/Holmdene{right ahead}/{Left }Robbertsdrift.</v>
      </c>
      <c r="AS520" s="55"/>
      <c r="AT520" s="55"/>
      <c r="AU520" s="56">
        <f>IF(GroupStTimes!$A$8=0,MIN(CB520,CD520,CF520),MIN(BZ520,CB520,CD520,CF520))</f>
        <v>0.41715277777777787</v>
      </c>
      <c r="AV520" s="56">
        <f>IF(GroupStTimes!$A$8=0,MAX(CC520,CE520,CG520),MAX(CA520,CC520,CE520,CG520))</f>
        <v>0.46298611111111115</v>
      </c>
      <c r="AW520" s="57" t="str">
        <f t="shared" si="478"/>
        <v/>
      </c>
      <c r="AX520" s="58" t="str">
        <f t="shared" si="479"/>
        <v/>
      </c>
      <c r="AY520" s="58" t="str">
        <f t="shared" si="480"/>
        <v/>
      </c>
      <c r="AZ520" s="31">
        <f t="shared" si="481"/>
        <v>141.6</v>
      </c>
      <c r="BA520" s="59">
        <f t="shared" si="482"/>
        <v>0.41388888888888897</v>
      </c>
      <c r="BB520" s="59">
        <f t="shared" si="483"/>
        <v>0.41944444444444456</v>
      </c>
      <c r="BC520" s="59">
        <f t="shared" si="484"/>
        <v>0.40909722222222233</v>
      </c>
      <c r="BD520" s="59">
        <f t="shared" si="485"/>
        <v>0.45493055555555562</v>
      </c>
      <c r="BE520" s="59">
        <f t="shared" si="486"/>
        <v>0.4423726851851853</v>
      </c>
      <c r="BF520" s="59">
        <f t="shared" si="487"/>
        <v>0.45278935185185198</v>
      </c>
      <c r="BG520" s="59">
        <f t="shared" si="488"/>
        <v>0.45094907407407403</v>
      </c>
      <c r="BH520" s="59">
        <f t="shared" si="489"/>
        <v>0.45025462962962959</v>
      </c>
      <c r="BI520" s="31">
        <f t="shared" si="490"/>
        <v>10.629999999999995</v>
      </c>
      <c r="BJ520" s="61">
        <f t="shared" si="491"/>
        <v>0.23108695652173902</v>
      </c>
      <c r="BK520" s="61">
        <f t="shared" si="492"/>
        <v>0.19327272727272718</v>
      </c>
      <c r="BL520" s="61">
        <f t="shared" si="493"/>
        <v>0.16609374999999993</v>
      </c>
      <c r="BM520" s="61">
        <f t="shared" si="494"/>
        <v>0.14763888888888882</v>
      </c>
      <c r="BN520" s="62">
        <f t="shared" si="495"/>
        <v>0</v>
      </c>
      <c r="BO520" s="62">
        <f t="shared" si="496"/>
        <v>13</v>
      </c>
      <c r="BP520" s="62">
        <f t="shared" si="497"/>
        <v>52</v>
      </c>
      <c r="BQ520" s="62">
        <f t="shared" si="498"/>
        <v>0</v>
      </c>
      <c r="BR520" s="62">
        <f t="shared" si="499"/>
        <v>11</v>
      </c>
      <c r="BS520" s="62">
        <f t="shared" si="500"/>
        <v>36</v>
      </c>
      <c r="BT520" s="62">
        <f t="shared" si="501"/>
        <v>0</v>
      </c>
      <c r="BU520" s="62">
        <f t="shared" si="502"/>
        <v>9</v>
      </c>
      <c r="BV520" s="62">
        <f t="shared" si="503"/>
        <v>58</v>
      </c>
      <c r="BW520" s="62">
        <f t="shared" si="504"/>
        <v>0</v>
      </c>
      <c r="BX520" s="62">
        <f t="shared" si="505"/>
        <v>8</v>
      </c>
      <c r="BY520" s="62">
        <f t="shared" si="506"/>
        <v>51</v>
      </c>
      <c r="BZ520" s="63">
        <f t="shared" si="507"/>
        <v>0.42351851851851863</v>
      </c>
      <c r="CA520" s="63">
        <f t="shared" si="508"/>
        <v>0.42907407407407422</v>
      </c>
      <c r="CB520" s="63">
        <f t="shared" si="509"/>
        <v>0.41715277777777787</v>
      </c>
      <c r="CC520" s="63">
        <f t="shared" si="510"/>
        <v>0.46298611111111115</v>
      </c>
      <c r="CD520" s="63">
        <f t="shared" si="511"/>
        <v>0.44929398148148159</v>
      </c>
      <c r="CE520" s="63">
        <f t="shared" si="512"/>
        <v>0.45971064814814827</v>
      </c>
      <c r="CF520" s="63">
        <f t="shared" si="513"/>
        <v>0.45709490740740738</v>
      </c>
      <c r="CG520" s="63">
        <f t="shared" si="514"/>
        <v>0.45640046296296294</v>
      </c>
      <c r="CH520" s="36"/>
      <c r="CI520" s="36"/>
      <c r="CJ520" s="36"/>
      <c r="CK520" s="36"/>
      <c r="CL520" s="60">
        <v>60</v>
      </c>
    </row>
    <row r="521" spans="1:90" ht="28.5" customHeight="1" x14ac:dyDescent="0.25">
      <c r="A521" s="37"/>
      <c r="C521" s="37"/>
      <c r="D521" s="37"/>
      <c r="E521" s="78"/>
      <c r="F521" s="83"/>
      <c r="G521" s="44"/>
      <c r="H521" s="44">
        <f t="shared" si="466"/>
        <v>152.47</v>
      </c>
      <c r="I521" s="83">
        <v>152.41</v>
      </c>
      <c r="J521" s="43">
        <f t="shared" si="453"/>
        <v>-3.9367495571158241E-4</v>
      </c>
      <c r="K521" s="44">
        <f t="shared" si="454"/>
        <v>-6.0000000000002274E-2</v>
      </c>
      <c r="L521" s="76" t="s">
        <v>359</v>
      </c>
      <c r="M521" s="122" t="s">
        <v>1231</v>
      </c>
      <c r="N521" s="46">
        <f t="shared" si="474"/>
        <v>152.47</v>
      </c>
      <c r="O521" s="46">
        <v>-0.02</v>
      </c>
      <c r="P521" s="78">
        <v>152.49</v>
      </c>
      <c r="Q521" s="78"/>
      <c r="R521" s="78"/>
      <c r="S521" s="78"/>
      <c r="T521" s="78"/>
      <c r="U521" s="47" t="str">
        <f t="shared" si="515"/>
        <v/>
      </c>
      <c r="V521" s="47" t="str">
        <f t="shared" si="516"/>
        <v/>
      </c>
      <c r="W521" s="50"/>
      <c r="X521" s="50"/>
      <c r="Y521" s="50"/>
      <c r="Z521" s="50"/>
      <c r="AA521" s="50"/>
      <c r="AB521" s="50"/>
      <c r="AC521" s="50"/>
      <c r="AD521" s="50"/>
      <c r="AE521" s="51" t="str">
        <f t="shared" si="469"/>
        <v/>
      </c>
      <c r="AF521" s="51" t="str">
        <f t="shared" si="470"/>
        <v/>
      </c>
      <c r="AG521" s="51" t="str">
        <f t="shared" si="471"/>
        <v/>
      </c>
      <c r="AH521" s="51" t="str">
        <f t="shared" si="472"/>
        <v/>
      </c>
      <c r="AI521" s="52">
        <f t="shared" si="473"/>
        <v>152.47</v>
      </c>
      <c r="AJ521" s="51"/>
      <c r="AK521" s="53"/>
      <c r="AL521" s="52"/>
      <c r="AM521" s="53">
        <f t="shared" si="475"/>
        <v>46</v>
      </c>
      <c r="AN521" s="53">
        <f>IF(AJ521&lt;&gt;"",IF(AJ521="o",VLOOKUP(AM521,OpenSect!$A$1:$D$11,2),IF(AJ521="u",VLOOKUP(AM521,UpHill!$A$1:$D$35,2),IF(AJ521="d",VLOOKUP(AM521,DownHill!$A$1:$D$29,2),IF(AJ521="f",VLOOKUP(AM521,FlatUnd!$A$2:$D$30,2),IF(AJ521="t",VLOOKUP(AM521,TimeAdd!$A$1:$D$176,2),IF(AJ521="l",VLOOKUP(AM521,SLimit!$A$1:$D$8,2),AN520)))))),AN520)</f>
        <v>55</v>
      </c>
      <c r="AO521" s="53">
        <f>IF(AJ521&lt;&gt;"",IF(AJ521="o",VLOOKUP(AM521,OpenSect!$A$1:$D$11,3),IF(AJ521="u",VLOOKUP(AM521,UpHill!$A$1:$D$35,3),IF(AJ521="d",VLOOKUP(AM521,DownHill!$A$3:$D$29,3),IF(AJ521="f",VLOOKUP(AM521,FlatUnd!$A$2:$D$30,3),IF(AJ521="t",VLOOKUP(AM521,TimeAdd!$A$1:$D$18,3),IF(AJ521="l",VLOOKUP(AM521,SLimit!$A$1:$D$8,3),AO520)))))),AO520)</f>
        <v>64</v>
      </c>
      <c r="AP521" s="53">
        <f>IF(AJ521&lt;&gt;"",IF(AJ521="o",VLOOKUP(AM521,OpenSect!$A$1:$D$11,4),IF(AJ521="u",VLOOKUP(AM521,UpHill!$A$1:$D$35,4),IF(AJ521="d",VLOOKUP(AM521,DownHill!$A$1:$D$29,4),IF(AJ521="f",VLOOKUP(AM521,FlatUnd!$A$2:$D$30,4),IF(AJ521="t",VLOOKUP(AM521,TimeAdd!$A$1:$D$18,4),IF(AJ521="l",VLOOKUP(AM521,SLimit!$A$1:$D$8,4),AP520)))))),AP520)</f>
        <v>72</v>
      </c>
      <c r="AQ521" s="53" t="str">
        <f t="shared" si="476"/>
        <v>80</v>
      </c>
      <c r="AR521" s="54" t="str">
        <f t="shared" si="477"/>
        <v>Warning - Children.</v>
      </c>
      <c r="AS521" s="55"/>
      <c r="AT521" s="55"/>
      <c r="AU521" s="56">
        <f>IF(GroupStTimes!$A$8=0,MIN(CB521,CD521,CF521),MIN(BZ521,CB521,CD521,CF521))</f>
        <v>0.41732638888888901</v>
      </c>
      <c r="AV521" s="56">
        <f>IF(GroupStTimes!$A$8=0,MAX(CC521,CE521,CG521),MAX(CA521,CC521,CE521,CG521))</f>
        <v>0.46315972222222229</v>
      </c>
      <c r="AW521" s="57" t="str">
        <f t="shared" si="478"/>
        <v/>
      </c>
      <c r="AX521" s="58" t="str">
        <f t="shared" si="479"/>
        <v/>
      </c>
      <c r="AY521" s="58" t="str">
        <f t="shared" si="480"/>
        <v/>
      </c>
      <c r="AZ521" s="31">
        <f t="shared" si="481"/>
        <v>141.6</v>
      </c>
      <c r="BA521" s="59">
        <f t="shared" si="482"/>
        <v>0.41388888888888897</v>
      </c>
      <c r="BB521" s="59">
        <f t="shared" si="483"/>
        <v>0.41944444444444456</v>
      </c>
      <c r="BC521" s="59">
        <f t="shared" si="484"/>
        <v>0.40909722222222233</v>
      </c>
      <c r="BD521" s="59">
        <f t="shared" si="485"/>
        <v>0.45493055555555562</v>
      </c>
      <c r="BE521" s="59">
        <f t="shared" si="486"/>
        <v>0.4423726851851853</v>
      </c>
      <c r="BF521" s="59">
        <f t="shared" si="487"/>
        <v>0.45278935185185198</v>
      </c>
      <c r="BG521" s="59">
        <f t="shared" si="488"/>
        <v>0.45094907407407403</v>
      </c>
      <c r="BH521" s="59">
        <f t="shared" si="489"/>
        <v>0.45025462962962959</v>
      </c>
      <c r="BI521" s="31">
        <f t="shared" si="490"/>
        <v>10.870000000000005</v>
      </c>
      <c r="BJ521" s="61">
        <f t="shared" si="491"/>
        <v>0.23630434782608706</v>
      </c>
      <c r="BK521" s="61">
        <f t="shared" si="492"/>
        <v>0.19763636363636372</v>
      </c>
      <c r="BL521" s="61">
        <f t="shared" si="493"/>
        <v>0.16984375000000007</v>
      </c>
      <c r="BM521" s="61">
        <f t="shared" si="494"/>
        <v>0.15097222222222229</v>
      </c>
      <c r="BN521" s="62">
        <f t="shared" si="495"/>
        <v>0</v>
      </c>
      <c r="BO521" s="62">
        <f t="shared" si="496"/>
        <v>14</v>
      </c>
      <c r="BP521" s="62">
        <f t="shared" si="497"/>
        <v>11</v>
      </c>
      <c r="BQ521" s="62">
        <f t="shared" si="498"/>
        <v>0</v>
      </c>
      <c r="BR521" s="62">
        <f t="shared" si="499"/>
        <v>11</v>
      </c>
      <c r="BS521" s="62">
        <f t="shared" si="500"/>
        <v>51</v>
      </c>
      <c r="BT521" s="62">
        <f t="shared" si="501"/>
        <v>0</v>
      </c>
      <c r="BU521" s="62">
        <f t="shared" si="502"/>
        <v>10</v>
      </c>
      <c r="BV521" s="62">
        <f t="shared" si="503"/>
        <v>11</v>
      </c>
      <c r="BW521" s="62">
        <f t="shared" si="504"/>
        <v>0</v>
      </c>
      <c r="BX521" s="62">
        <f t="shared" si="505"/>
        <v>9</v>
      </c>
      <c r="BY521" s="62">
        <f t="shared" si="506"/>
        <v>4</v>
      </c>
      <c r="BZ521" s="63">
        <f t="shared" si="507"/>
        <v>0.42373842592592603</v>
      </c>
      <c r="CA521" s="63">
        <f t="shared" si="508"/>
        <v>0.42929398148148162</v>
      </c>
      <c r="CB521" s="63">
        <f t="shared" si="509"/>
        <v>0.41732638888888901</v>
      </c>
      <c r="CC521" s="63">
        <f t="shared" si="510"/>
        <v>0.46315972222222229</v>
      </c>
      <c r="CD521" s="63">
        <f t="shared" si="511"/>
        <v>0.44944444444444454</v>
      </c>
      <c r="CE521" s="63">
        <f t="shared" si="512"/>
        <v>0.45986111111111122</v>
      </c>
      <c r="CF521" s="63">
        <f t="shared" si="513"/>
        <v>0.45724537037037033</v>
      </c>
      <c r="CG521" s="63">
        <f t="shared" si="514"/>
        <v>0.45655092592592589</v>
      </c>
      <c r="CH521" s="36"/>
      <c r="CI521" s="36"/>
      <c r="CJ521" s="36"/>
      <c r="CK521" s="36"/>
      <c r="CL521" s="60">
        <v>60</v>
      </c>
    </row>
    <row r="522" spans="1:90" ht="27.75" customHeight="1" x14ac:dyDescent="0.25">
      <c r="A522" s="37"/>
      <c r="C522" s="37"/>
      <c r="D522" s="37"/>
      <c r="E522" s="78"/>
      <c r="F522" s="83"/>
      <c r="G522" s="44"/>
      <c r="H522" s="44">
        <f t="shared" si="466"/>
        <v>152.59</v>
      </c>
      <c r="I522" s="83">
        <v>152.53</v>
      </c>
      <c r="J522" s="43">
        <f t="shared" si="453"/>
        <v>-3.933652396250067E-4</v>
      </c>
      <c r="K522" s="44">
        <f t="shared" si="454"/>
        <v>-6.0000000000002274E-2</v>
      </c>
      <c r="L522" s="76" t="s">
        <v>1563</v>
      </c>
      <c r="M522" s="122" t="s">
        <v>1231</v>
      </c>
      <c r="N522" s="46">
        <f t="shared" si="474"/>
        <v>152.59</v>
      </c>
      <c r="O522" s="46">
        <v>-0.02</v>
      </c>
      <c r="P522" s="78">
        <v>152.61000000000001</v>
      </c>
      <c r="Q522" s="78"/>
      <c r="R522" s="78"/>
      <c r="S522" s="78"/>
      <c r="T522" s="77"/>
      <c r="U522" s="47" t="str">
        <f t="shared" si="515"/>
        <v/>
      </c>
      <c r="V522" s="47" t="str">
        <f t="shared" si="516"/>
        <v/>
      </c>
      <c r="W522" s="50"/>
      <c r="X522" s="50"/>
      <c r="Y522" s="50"/>
      <c r="Z522" s="50"/>
      <c r="AA522" s="50"/>
      <c r="AB522" s="50"/>
      <c r="AC522" s="50"/>
      <c r="AD522" s="50"/>
      <c r="AE522" s="51" t="str">
        <f t="shared" si="469"/>
        <v/>
      </c>
      <c r="AF522" s="51" t="str">
        <f t="shared" si="470"/>
        <v/>
      </c>
      <c r="AG522" s="51" t="str">
        <f t="shared" si="471"/>
        <v/>
      </c>
      <c r="AH522" s="51" t="str">
        <f t="shared" si="472"/>
        <v/>
      </c>
      <c r="AI522" s="52">
        <f t="shared" si="473"/>
        <v>152.59</v>
      </c>
      <c r="AJ522" s="51"/>
      <c r="AK522" s="53"/>
      <c r="AL522" s="52"/>
      <c r="AM522" s="53">
        <f t="shared" si="475"/>
        <v>46</v>
      </c>
      <c r="AN522" s="53">
        <f>IF(AJ522&lt;&gt;"",IF(AJ522="o",VLOOKUP(AM522,OpenSect!$A$1:$D$11,2),IF(AJ522="u",VLOOKUP(AM522,UpHill!$A$1:$D$35,2),IF(AJ522="d",VLOOKUP(AM522,DownHill!$A$1:$D$29,2),IF(AJ522="f",VLOOKUP(AM522,FlatUnd!$A$2:$D$30,2),IF(AJ522="t",VLOOKUP(AM522,TimeAdd!$A$1:$D$176,2),IF(AJ522="l",VLOOKUP(AM522,SLimit!$A$1:$D$8,2),AN521)))))),AN521)</f>
        <v>55</v>
      </c>
      <c r="AO522" s="53">
        <f>IF(AJ522&lt;&gt;"",IF(AJ522="o",VLOOKUP(AM522,OpenSect!$A$1:$D$11,3),IF(AJ522="u",VLOOKUP(AM522,UpHill!$A$1:$D$35,3),IF(AJ522="d",VLOOKUP(AM522,DownHill!$A$3:$D$29,3),IF(AJ522="f",VLOOKUP(AM522,FlatUnd!$A$2:$D$30,3),IF(AJ522="t",VLOOKUP(AM522,TimeAdd!$A$1:$D$18,3),IF(AJ522="l",VLOOKUP(AM522,SLimit!$A$1:$D$8,3),AO521)))))),AO521)</f>
        <v>64</v>
      </c>
      <c r="AP522" s="53">
        <f>IF(AJ522&lt;&gt;"",IF(AJ522="o",VLOOKUP(AM522,OpenSect!$A$1:$D$11,4),IF(AJ522="u",VLOOKUP(AM522,UpHill!$A$1:$D$35,4),IF(AJ522="d",VLOOKUP(AM522,DownHill!$A$1:$D$29,4),IF(AJ522="f",VLOOKUP(AM522,FlatUnd!$A$2:$D$30,4),IF(AJ522="t",VLOOKUP(AM522,TimeAdd!$A$1:$D$18,4),IF(AJ522="l",VLOOKUP(AM522,SLimit!$A$1:$D$8,4),AP521)))))),AP521)</f>
        <v>72</v>
      </c>
      <c r="AQ522" s="53" t="str">
        <f t="shared" si="476"/>
        <v>80</v>
      </c>
      <c r="AR522" s="54" t="str">
        <f t="shared" si="477"/>
        <v>R23 Balfour{Straight}/Holmdene{Right}.</v>
      </c>
      <c r="AS522" s="55"/>
      <c r="AT522" s="55"/>
      <c r="AU522" s="56">
        <f>IF(GroupStTimes!$A$8=0,MIN(CB522,CD522,CF522),MIN(BZ522,CB522,CD522,CF522))</f>
        <v>0.4174189814814816</v>
      </c>
      <c r="AV522" s="56">
        <f>IF(GroupStTimes!$A$8=0,MAX(CC522,CE522,CG522),MAX(CA522,CC522,CE522,CG522))</f>
        <v>0.46325231481481488</v>
      </c>
      <c r="AW522" s="57" t="str">
        <f t="shared" si="478"/>
        <v/>
      </c>
      <c r="AX522" s="58" t="str">
        <f t="shared" si="479"/>
        <v/>
      </c>
      <c r="AY522" s="58" t="str">
        <f t="shared" si="480"/>
        <v/>
      </c>
      <c r="AZ522" s="31">
        <f t="shared" si="481"/>
        <v>141.6</v>
      </c>
      <c r="BA522" s="59">
        <f t="shared" si="482"/>
        <v>0.41388888888888897</v>
      </c>
      <c r="BB522" s="59">
        <f t="shared" si="483"/>
        <v>0.41944444444444456</v>
      </c>
      <c r="BC522" s="59">
        <f t="shared" si="484"/>
        <v>0.40909722222222233</v>
      </c>
      <c r="BD522" s="59">
        <f t="shared" si="485"/>
        <v>0.45493055555555562</v>
      </c>
      <c r="BE522" s="59">
        <f t="shared" si="486"/>
        <v>0.4423726851851853</v>
      </c>
      <c r="BF522" s="59">
        <f t="shared" si="487"/>
        <v>0.45278935185185198</v>
      </c>
      <c r="BG522" s="59">
        <f t="shared" si="488"/>
        <v>0.45094907407407403</v>
      </c>
      <c r="BH522" s="59">
        <f t="shared" si="489"/>
        <v>0.45025462962962959</v>
      </c>
      <c r="BI522" s="31">
        <f t="shared" si="490"/>
        <v>10.990000000000009</v>
      </c>
      <c r="BJ522" s="61">
        <f t="shared" si="491"/>
        <v>0.23891304347826106</v>
      </c>
      <c r="BK522" s="61">
        <f t="shared" si="492"/>
        <v>0.19981818181818198</v>
      </c>
      <c r="BL522" s="61">
        <f t="shared" si="493"/>
        <v>0.17171875000000014</v>
      </c>
      <c r="BM522" s="61">
        <f t="shared" si="494"/>
        <v>0.15263888888888902</v>
      </c>
      <c r="BN522" s="62">
        <f t="shared" si="495"/>
        <v>0</v>
      </c>
      <c r="BO522" s="62">
        <f t="shared" si="496"/>
        <v>14</v>
      </c>
      <c r="BP522" s="62">
        <f t="shared" si="497"/>
        <v>20</v>
      </c>
      <c r="BQ522" s="62">
        <f t="shared" si="498"/>
        <v>0</v>
      </c>
      <c r="BR522" s="62">
        <f t="shared" si="499"/>
        <v>11</v>
      </c>
      <c r="BS522" s="62">
        <f t="shared" si="500"/>
        <v>59</v>
      </c>
      <c r="BT522" s="62">
        <f t="shared" si="501"/>
        <v>0</v>
      </c>
      <c r="BU522" s="62">
        <f t="shared" si="502"/>
        <v>10</v>
      </c>
      <c r="BV522" s="62">
        <f t="shared" si="503"/>
        <v>18</v>
      </c>
      <c r="BW522" s="62">
        <f t="shared" si="504"/>
        <v>0</v>
      </c>
      <c r="BX522" s="62">
        <f t="shared" si="505"/>
        <v>9</v>
      </c>
      <c r="BY522" s="62">
        <f t="shared" si="506"/>
        <v>10</v>
      </c>
      <c r="BZ522" s="63">
        <f t="shared" si="507"/>
        <v>0.42384259259259266</v>
      </c>
      <c r="CA522" s="63">
        <f t="shared" si="508"/>
        <v>0.42939814814814825</v>
      </c>
      <c r="CB522" s="63">
        <f t="shared" si="509"/>
        <v>0.4174189814814816</v>
      </c>
      <c r="CC522" s="63">
        <f t="shared" si="510"/>
        <v>0.46325231481481488</v>
      </c>
      <c r="CD522" s="63">
        <f t="shared" si="511"/>
        <v>0.44952546296296308</v>
      </c>
      <c r="CE522" s="63">
        <f t="shared" si="512"/>
        <v>0.45994212962962977</v>
      </c>
      <c r="CF522" s="63">
        <f t="shared" si="513"/>
        <v>0.45731481481481479</v>
      </c>
      <c r="CG522" s="63">
        <f t="shared" si="514"/>
        <v>0.45662037037037034</v>
      </c>
      <c r="CH522" s="36"/>
      <c r="CI522" s="36"/>
      <c r="CJ522" s="36"/>
      <c r="CK522" s="36"/>
      <c r="CL522" s="60">
        <v>60</v>
      </c>
    </row>
    <row r="523" spans="1:90" ht="28.5" customHeight="1" x14ac:dyDescent="0.25">
      <c r="A523" s="37"/>
      <c r="C523" s="37"/>
      <c r="D523" s="37"/>
      <c r="E523" s="78"/>
      <c r="F523" s="83"/>
      <c r="G523" s="44"/>
      <c r="H523" s="44">
        <f t="shared" si="466"/>
        <v>152.81</v>
      </c>
      <c r="I523" s="83">
        <v>152.75</v>
      </c>
      <c r="J523" s="43">
        <f t="shared" si="453"/>
        <v>-3.9279869067104599E-4</v>
      </c>
      <c r="K523" s="44">
        <f t="shared" si="454"/>
        <v>-6.0000000000002274E-2</v>
      </c>
      <c r="L523" s="76" t="s">
        <v>1090</v>
      </c>
      <c r="M523" s="122" t="s">
        <v>1559</v>
      </c>
      <c r="N523" s="46">
        <f t="shared" si="474"/>
        <v>152.81</v>
      </c>
      <c r="O523" s="46">
        <v>-0.02</v>
      </c>
      <c r="P523" s="78">
        <v>152.83000000000001</v>
      </c>
      <c r="Q523" s="78"/>
      <c r="R523" s="78"/>
      <c r="S523" s="78"/>
      <c r="T523" s="77"/>
      <c r="U523" s="47" t="str">
        <f t="shared" si="515"/>
        <v/>
      </c>
      <c r="V523" s="47" t="str">
        <f t="shared" si="516"/>
        <v/>
      </c>
      <c r="W523" s="50"/>
      <c r="X523" s="50"/>
      <c r="Y523" s="50"/>
      <c r="Z523" s="50"/>
      <c r="AA523" s="50"/>
      <c r="AB523" s="50"/>
      <c r="AC523" s="50"/>
      <c r="AD523" s="50"/>
      <c r="AE523" s="51" t="str">
        <f t="shared" si="469"/>
        <v/>
      </c>
      <c r="AF523" s="51" t="str">
        <f t="shared" si="470"/>
        <v/>
      </c>
      <c r="AG523" s="51" t="str">
        <f t="shared" si="471"/>
        <v/>
      </c>
      <c r="AH523" s="51" t="str">
        <f t="shared" si="472"/>
        <v/>
      </c>
      <c r="AI523" s="52">
        <f t="shared" si="473"/>
        <v>152.81</v>
      </c>
      <c r="AJ523" s="51"/>
      <c r="AK523" s="53"/>
      <c r="AL523" s="52"/>
      <c r="AM523" s="53">
        <f t="shared" si="475"/>
        <v>46</v>
      </c>
      <c r="AN523" s="53">
        <f>IF(AJ523&lt;&gt;"",IF(AJ523="o",VLOOKUP(AM523,OpenSect!$A$1:$D$11,2),IF(AJ523="u",VLOOKUP(AM523,UpHill!$A$1:$D$35,2),IF(AJ523="d",VLOOKUP(AM523,DownHill!$A$1:$D$29,2),IF(AJ523="f",VLOOKUP(AM523,FlatUnd!$A$2:$D$30,2),IF(AJ523="t",VLOOKUP(AM523,TimeAdd!$A$1:$D$176,2),IF(AJ523="l",VLOOKUP(AM523,SLimit!$A$1:$D$8,2),AN522)))))),AN522)</f>
        <v>55</v>
      </c>
      <c r="AO523" s="53">
        <f>IF(AJ523&lt;&gt;"",IF(AJ523="o",VLOOKUP(AM523,OpenSect!$A$1:$D$11,3),IF(AJ523="u",VLOOKUP(AM523,UpHill!$A$1:$D$35,3),IF(AJ523="d",VLOOKUP(AM523,DownHill!$A$3:$D$29,3),IF(AJ523="f",VLOOKUP(AM523,FlatUnd!$A$2:$D$30,3),IF(AJ523="t",VLOOKUP(AM523,TimeAdd!$A$1:$D$18,3),IF(AJ523="l",VLOOKUP(AM523,SLimit!$A$1:$D$8,3),AO522)))))),AO522)</f>
        <v>64</v>
      </c>
      <c r="AP523" s="53">
        <f>IF(AJ523&lt;&gt;"",IF(AJ523="o",VLOOKUP(AM523,OpenSect!$A$1:$D$11,4),IF(AJ523="u",VLOOKUP(AM523,UpHill!$A$1:$D$35,4),IF(AJ523="d",VLOOKUP(AM523,DownHill!$A$1:$D$29,4),IF(AJ523="f",VLOOKUP(AM523,FlatUnd!$A$2:$D$30,4),IF(AJ523="t",VLOOKUP(AM523,TimeAdd!$A$1:$D$18,4),IF(AJ523="l",VLOOKUP(AM523,SLimit!$A$1:$D$8,4),AP522)))))),AP522)</f>
        <v>72</v>
      </c>
      <c r="AQ523" s="53" t="str">
        <f t="shared" si="476"/>
        <v>120</v>
      </c>
      <c r="AR523" s="54" t="str">
        <f t="shared" si="477"/>
        <v>120 Speed limit.</v>
      </c>
      <c r="AS523" s="55"/>
      <c r="AT523" s="55"/>
      <c r="AU523" s="56">
        <f>IF(GroupStTimes!$A$8=0,MIN(CB523,CD523,CF523),MIN(BZ523,CB523,CD523,CF523))</f>
        <v>0.41759259259259268</v>
      </c>
      <c r="AV523" s="56">
        <f>IF(GroupStTimes!$A$8=0,MAX(CC523,CE523,CG523),MAX(CA523,CC523,CE523,CG523))</f>
        <v>0.46342592592592596</v>
      </c>
      <c r="AW523" s="57" t="str">
        <f t="shared" si="478"/>
        <v/>
      </c>
      <c r="AX523" s="58" t="str">
        <f t="shared" si="479"/>
        <v/>
      </c>
      <c r="AY523" s="58" t="str">
        <f t="shared" si="480"/>
        <v/>
      </c>
      <c r="AZ523" s="31">
        <f t="shared" si="481"/>
        <v>141.6</v>
      </c>
      <c r="BA523" s="59">
        <f t="shared" si="482"/>
        <v>0.41388888888888897</v>
      </c>
      <c r="BB523" s="59">
        <f t="shared" si="483"/>
        <v>0.41944444444444456</v>
      </c>
      <c r="BC523" s="59">
        <f t="shared" si="484"/>
        <v>0.40909722222222233</v>
      </c>
      <c r="BD523" s="59">
        <f t="shared" si="485"/>
        <v>0.45493055555555562</v>
      </c>
      <c r="BE523" s="59">
        <f t="shared" si="486"/>
        <v>0.4423726851851853</v>
      </c>
      <c r="BF523" s="59">
        <f t="shared" si="487"/>
        <v>0.45278935185185198</v>
      </c>
      <c r="BG523" s="59">
        <f t="shared" si="488"/>
        <v>0.45094907407407403</v>
      </c>
      <c r="BH523" s="59">
        <f t="shared" si="489"/>
        <v>0.45025462962962959</v>
      </c>
      <c r="BI523" s="31">
        <f t="shared" si="490"/>
        <v>11.210000000000008</v>
      </c>
      <c r="BJ523" s="61">
        <f t="shared" si="491"/>
        <v>0.24369565217391323</v>
      </c>
      <c r="BK523" s="61">
        <f t="shared" si="492"/>
        <v>0.20381818181818195</v>
      </c>
      <c r="BL523" s="61">
        <f t="shared" si="493"/>
        <v>0.17515625000000012</v>
      </c>
      <c r="BM523" s="61">
        <f t="shared" si="494"/>
        <v>0.15569444444444455</v>
      </c>
      <c r="BN523" s="62">
        <f t="shared" si="495"/>
        <v>0</v>
      </c>
      <c r="BO523" s="62">
        <f t="shared" si="496"/>
        <v>14</v>
      </c>
      <c r="BP523" s="62">
        <f t="shared" si="497"/>
        <v>37</v>
      </c>
      <c r="BQ523" s="62">
        <f t="shared" si="498"/>
        <v>0</v>
      </c>
      <c r="BR523" s="62">
        <f t="shared" si="499"/>
        <v>12</v>
      </c>
      <c r="BS523" s="62">
        <f t="shared" si="500"/>
        <v>14</v>
      </c>
      <c r="BT523" s="62">
        <f t="shared" si="501"/>
        <v>0</v>
      </c>
      <c r="BU523" s="62">
        <f t="shared" si="502"/>
        <v>10</v>
      </c>
      <c r="BV523" s="62">
        <f t="shared" si="503"/>
        <v>31</v>
      </c>
      <c r="BW523" s="62">
        <f t="shared" si="504"/>
        <v>0</v>
      </c>
      <c r="BX523" s="62">
        <f t="shared" si="505"/>
        <v>9</v>
      </c>
      <c r="BY523" s="62">
        <f t="shared" si="506"/>
        <v>21</v>
      </c>
      <c r="BZ523" s="63">
        <f t="shared" si="507"/>
        <v>0.42403935185185193</v>
      </c>
      <c r="CA523" s="63">
        <f t="shared" si="508"/>
        <v>0.42959490740740752</v>
      </c>
      <c r="CB523" s="63">
        <f t="shared" si="509"/>
        <v>0.41759259259259268</v>
      </c>
      <c r="CC523" s="63">
        <f t="shared" si="510"/>
        <v>0.46342592592592596</v>
      </c>
      <c r="CD523" s="63">
        <f t="shared" si="511"/>
        <v>0.44967592592592603</v>
      </c>
      <c r="CE523" s="63">
        <f t="shared" si="512"/>
        <v>0.46009259259259272</v>
      </c>
      <c r="CF523" s="63">
        <f t="shared" si="513"/>
        <v>0.4574421296296296</v>
      </c>
      <c r="CG523" s="63">
        <f t="shared" si="514"/>
        <v>0.45674768518518516</v>
      </c>
      <c r="CH523" s="36"/>
      <c r="CI523" s="36"/>
      <c r="CJ523" s="36"/>
      <c r="CK523" s="36"/>
      <c r="CL523" s="60">
        <v>60</v>
      </c>
    </row>
    <row r="524" spans="1:90" ht="28.5" customHeight="1" x14ac:dyDescent="0.25">
      <c r="A524" s="37"/>
      <c r="C524" s="37"/>
      <c r="D524" s="37"/>
      <c r="E524" s="78"/>
      <c r="F524" s="83"/>
      <c r="G524" s="44">
        <v>154.53</v>
      </c>
      <c r="H524" s="44">
        <f t="shared" si="466"/>
        <v>153.33000000000001</v>
      </c>
      <c r="I524" s="83">
        <v>153.29</v>
      </c>
      <c r="J524" s="43">
        <f t="shared" si="453"/>
        <v>-3.6966968926004291E-4</v>
      </c>
      <c r="K524" s="44">
        <f t="shared" si="454"/>
        <v>-5.6666666666671972E-2</v>
      </c>
      <c r="L524" s="76" t="s">
        <v>962</v>
      </c>
      <c r="M524" s="122" t="s">
        <v>1559</v>
      </c>
      <c r="N524" s="46">
        <f t="shared" si="474"/>
        <v>153.34666666666666</v>
      </c>
      <c r="O524" s="46">
        <v>-0.02</v>
      </c>
      <c r="P524" s="78">
        <v>153.37</v>
      </c>
      <c r="Q524" s="78">
        <f t="shared" ref="Q524:S526" si="517">-1.17-0.02</f>
        <v>-1.19</v>
      </c>
      <c r="R524" s="78">
        <v>154.53</v>
      </c>
      <c r="S524" s="78">
        <f t="shared" si="517"/>
        <v>-1.19</v>
      </c>
      <c r="T524" s="77">
        <v>154.54</v>
      </c>
      <c r="U524" s="47" t="str">
        <f t="shared" si="515"/>
        <v/>
      </c>
      <c r="V524" s="47" t="str">
        <f t="shared" si="516"/>
        <v/>
      </c>
      <c r="W524" s="50"/>
      <c r="X524" s="50"/>
      <c r="Y524" s="50"/>
      <c r="Z524" s="50"/>
      <c r="AA524" s="50"/>
      <c r="AB524" s="50"/>
      <c r="AC524" s="50"/>
      <c r="AD524" s="50"/>
      <c r="AE524" s="51" t="str">
        <f t="shared" si="469"/>
        <v/>
      </c>
      <c r="AF524" s="51" t="str">
        <f t="shared" si="470"/>
        <v/>
      </c>
      <c r="AG524" s="51" t="str">
        <f t="shared" si="471"/>
        <v/>
      </c>
      <c r="AH524" s="51" t="str">
        <f t="shared" si="472"/>
        <v/>
      </c>
      <c r="AI524" s="52">
        <f t="shared" si="473"/>
        <v>153.33000000000001</v>
      </c>
      <c r="AJ524" s="51"/>
      <c r="AK524" s="53"/>
      <c r="AL524" s="52"/>
      <c r="AM524" s="53">
        <f t="shared" si="475"/>
        <v>46</v>
      </c>
      <c r="AN524" s="53">
        <f>IF(AJ524&lt;&gt;"",IF(AJ524="o",VLOOKUP(AM524,OpenSect!$A$1:$D$11,2),IF(AJ524="u",VLOOKUP(AM524,UpHill!$A$1:$D$35,2),IF(AJ524="d",VLOOKUP(AM524,DownHill!$A$1:$D$29,2),IF(AJ524="f",VLOOKUP(AM524,FlatUnd!$A$2:$D$30,2),IF(AJ524="t",VLOOKUP(AM524,TimeAdd!$A$1:$D$176,2),IF(AJ524="l",VLOOKUP(AM524,SLimit!$A$1:$D$8,2),AN523)))))),AN523)</f>
        <v>55</v>
      </c>
      <c r="AO524" s="53">
        <f>IF(AJ524&lt;&gt;"",IF(AJ524="o",VLOOKUP(AM524,OpenSect!$A$1:$D$11,3),IF(AJ524="u",VLOOKUP(AM524,UpHill!$A$1:$D$35,3),IF(AJ524="d",VLOOKUP(AM524,DownHill!$A$3:$D$29,3),IF(AJ524="f",VLOOKUP(AM524,FlatUnd!$A$2:$D$30,3),IF(AJ524="t",VLOOKUP(AM524,TimeAdd!$A$1:$D$18,3),IF(AJ524="l",VLOOKUP(AM524,SLimit!$A$1:$D$8,3),AO523)))))),AO523)</f>
        <v>64</v>
      </c>
      <c r="AP524" s="53">
        <f>IF(AJ524&lt;&gt;"",IF(AJ524="o",VLOOKUP(AM524,OpenSect!$A$1:$D$11,4),IF(AJ524="u",VLOOKUP(AM524,UpHill!$A$1:$D$35,4),IF(AJ524="d",VLOOKUP(AM524,DownHill!$A$1:$D$29,4),IF(AJ524="f",VLOOKUP(AM524,FlatUnd!$A$2:$D$30,4),IF(AJ524="t",VLOOKUP(AM524,TimeAdd!$A$1:$D$18,4),IF(AJ524="l",VLOOKUP(AM524,SLimit!$A$1:$D$8,4),AP523)))))),AP523)</f>
        <v>72</v>
      </c>
      <c r="AQ524" s="53" t="str">
        <f t="shared" si="476"/>
        <v>120</v>
      </c>
      <c r="AR524" s="54" t="str">
        <f t="shared" si="477"/>
        <v>19,0 km plate.</v>
      </c>
      <c r="AS524" s="55"/>
      <c r="AT524" s="55"/>
      <c r="AU524" s="56">
        <f>IF(GroupStTimes!$A$8=0,MIN(CB524,CD524,CF524),MIN(BZ524,CB524,CD524,CF524))</f>
        <v>0.41798611111111122</v>
      </c>
      <c r="AV524" s="56">
        <f>IF(GroupStTimes!$A$8=0,MAX(CC524,CE524,CG524),MAX(CA524,CC524,CE524,CG524))</f>
        <v>0.46381944444444451</v>
      </c>
      <c r="AW524" s="57" t="str">
        <f t="shared" si="478"/>
        <v/>
      </c>
      <c r="AX524" s="58" t="str">
        <f t="shared" si="479"/>
        <v/>
      </c>
      <c r="AY524" s="58" t="str">
        <f t="shared" si="480"/>
        <v/>
      </c>
      <c r="AZ524" s="31">
        <f t="shared" si="481"/>
        <v>141.6</v>
      </c>
      <c r="BA524" s="59">
        <f t="shared" si="482"/>
        <v>0.41388888888888897</v>
      </c>
      <c r="BB524" s="59">
        <f t="shared" si="483"/>
        <v>0.41944444444444456</v>
      </c>
      <c r="BC524" s="59">
        <f t="shared" si="484"/>
        <v>0.40909722222222233</v>
      </c>
      <c r="BD524" s="59">
        <f t="shared" si="485"/>
        <v>0.45493055555555562</v>
      </c>
      <c r="BE524" s="59">
        <f t="shared" si="486"/>
        <v>0.4423726851851853</v>
      </c>
      <c r="BF524" s="59">
        <f t="shared" si="487"/>
        <v>0.45278935185185198</v>
      </c>
      <c r="BG524" s="59">
        <f t="shared" si="488"/>
        <v>0.45094907407407403</v>
      </c>
      <c r="BH524" s="59">
        <f t="shared" si="489"/>
        <v>0.45025462962962959</v>
      </c>
      <c r="BI524" s="31">
        <f t="shared" si="490"/>
        <v>11.730000000000018</v>
      </c>
      <c r="BJ524" s="61">
        <f t="shared" si="491"/>
        <v>0.25500000000000039</v>
      </c>
      <c r="BK524" s="61">
        <f t="shared" si="492"/>
        <v>0.21327272727272761</v>
      </c>
      <c r="BL524" s="61">
        <f t="shared" si="493"/>
        <v>0.18328125000000028</v>
      </c>
      <c r="BM524" s="61">
        <f t="shared" si="494"/>
        <v>0.16291666666666693</v>
      </c>
      <c r="BN524" s="62">
        <f t="shared" si="495"/>
        <v>0</v>
      </c>
      <c r="BO524" s="62">
        <f t="shared" si="496"/>
        <v>15</v>
      </c>
      <c r="BP524" s="62">
        <f t="shared" si="497"/>
        <v>18</v>
      </c>
      <c r="BQ524" s="62">
        <f t="shared" si="498"/>
        <v>0</v>
      </c>
      <c r="BR524" s="62">
        <f t="shared" si="499"/>
        <v>12</v>
      </c>
      <c r="BS524" s="62">
        <f t="shared" si="500"/>
        <v>48</v>
      </c>
      <c r="BT524" s="62">
        <f t="shared" si="501"/>
        <v>0</v>
      </c>
      <c r="BU524" s="62">
        <f t="shared" si="502"/>
        <v>10</v>
      </c>
      <c r="BV524" s="62">
        <f t="shared" si="503"/>
        <v>60</v>
      </c>
      <c r="BW524" s="62">
        <f t="shared" si="504"/>
        <v>0</v>
      </c>
      <c r="BX524" s="62">
        <f t="shared" si="505"/>
        <v>9</v>
      </c>
      <c r="BY524" s="62">
        <f t="shared" si="506"/>
        <v>47</v>
      </c>
      <c r="BZ524" s="63">
        <f t="shared" si="507"/>
        <v>0.42451388888888897</v>
      </c>
      <c r="CA524" s="63">
        <f t="shared" si="508"/>
        <v>0.43006944444444456</v>
      </c>
      <c r="CB524" s="63">
        <f t="shared" si="509"/>
        <v>0.41798611111111122</v>
      </c>
      <c r="CC524" s="63">
        <f t="shared" si="510"/>
        <v>0.46381944444444451</v>
      </c>
      <c r="CD524" s="63">
        <f t="shared" si="511"/>
        <v>0.45001157407407416</v>
      </c>
      <c r="CE524" s="63">
        <f t="shared" si="512"/>
        <v>0.46042824074074085</v>
      </c>
      <c r="CF524" s="63">
        <f t="shared" si="513"/>
        <v>0.4577430555555555</v>
      </c>
      <c r="CG524" s="63">
        <f t="shared" si="514"/>
        <v>0.45704861111111106</v>
      </c>
      <c r="CH524" s="36"/>
      <c r="CI524" s="36"/>
      <c r="CJ524" s="36"/>
      <c r="CK524" s="36"/>
      <c r="CL524" s="60">
        <v>60</v>
      </c>
    </row>
    <row r="525" spans="1:90" ht="28.5" customHeight="1" x14ac:dyDescent="0.25">
      <c r="A525" s="37"/>
      <c r="C525" s="37"/>
      <c r="D525" s="37"/>
      <c r="E525" s="78"/>
      <c r="F525" s="83"/>
      <c r="G525" s="44">
        <v>155.53</v>
      </c>
      <c r="H525" s="44">
        <f t="shared" si="466"/>
        <v>154.33000000000001</v>
      </c>
      <c r="I525" s="83">
        <v>154.28</v>
      </c>
      <c r="J525" s="43">
        <f t="shared" si="453"/>
        <v>-4.1050903119868148E-4</v>
      </c>
      <c r="K525" s="44">
        <f t="shared" si="454"/>
        <v>-6.3333333333332575E-2</v>
      </c>
      <c r="L525" s="76" t="s">
        <v>1063</v>
      </c>
      <c r="M525" s="122" t="s">
        <v>1559</v>
      </c>
      <c r="N525" s="46">
        <f t="shared" si="474"/>
        <v>154.34333333333333</v>
      </c>
      <c r="O525" s="46">
        <v>-0.02</v>
      </c>
      <c r="P525" s="78">
        <v>154.36000000000001</v>
      </c>
      <c r="Q525" s="78">
        <f t="shared" si="517"/>
        <v>-1.19</v>
      </c>
      <c r="R525" s="78">
        <v>155.53</v>
      </c>
      <c r="S525" s="78">
        <f t="shared" si="517"/>
        <v>-1.19</v>
      </c>
      <c r="T525" s="77">
        <v>155.54</v>
      </c>
      <c r="U525" s="47" t="str">
        <f t="shared" si="515"/>
        <v/>
      </c>
      <c r="V525" s="47" t="str">
        <f t="shared" si="516"/>
        <v/>
      </c>
      <c r="W525" s="50"/>
      <c r="X525" s="50"/>
      <c r="Y525" s="50"/>
      <c r="Z525" s="50"/>
      <c r="AA525" s="50"/>
      <c r="AB525" s="50"/>
      <c r="AC525" s="50"/>
      <c r="AD525" s="50"/>
      <c r="AE525" s="51" t="str">
        <f t="shared" si="469"/>
        <v/>
      </c>
      <c r="AF525" s="51" t="str">
        <f t="shared" si="470"/>
        <v/>
      </c>
      <c r="AG525" s="51" t="str">
        <f t="shared" si="471"/>
        <v/>
      </c>
      <c r="AH525" s="51" t="str">
        <f t="shared" si="472"/>
        <v/>
      </c>
      <c r="AI525" s="52">
        <f t="shared" si="473"/>
        <v>154.33000000000001</v>
      </c>
      <c r="AJ525" s="51"/>
      <c r="AK525" s="53"/>
      <c r="AL525" s="52"/>
      <c r="AM525" s="53">
        <f t="shared" si="475"/>
        <v>46</v>
      </c>
      <c r="AN525" s="53">
        <f>IF(AJ525&lt;&gt;"",IF(AJ525="o",VLOOKUP(AM525,OpenSect!$A$1:$D$11,2),IF(AJ525="u",VLOOKUP(AM525,UpHill!$A$1:$D$35,2),IF(AJ525="d",VLOOKUP(AM525,DownHill!$A$1:$D$29,2),IF(AJ525="f",VLOOKUP(AM525,FlatUnd!$A$2:$D$30,2),IF(AJ525="t",VLOOKUP(AM525,TimeAdd!$A$1:$D$176,2),IF(AJ525="l",VLOOKUP(AM525,SLimit!$A$1:$D$8,2),AN524)))))),AN524)</f>
        <v>55</v>
      </c>
      <c r="AO525" s="53">
        <f>IF(AJ525&lt;&gt;"",IF(AJ525="o",VLOOKUP(AM525,OpenSect!$A$1:$D$11,3),IF(AJ525="u",VLOOKUP(AM525,UpHill!$A$1:$D$35,3),IF(AJ525="d",VLOOKUP(AM525,DownHill!$A$3:$D$29,3),IF(AJ525="f",VLOOKUP(AM525,FlatUnd!$A$2:$D$30,3),IF(AJ525="t",VLOOKUP(AM525,TimeAdd!$A$1:$D$18,3),IF(AJ525="l",VLOOKUP(AM525,SLimit!$A$1:$D$8,3),AO524)))))),AO524)</f>
        <v>64</v>
      </c>
      <c r="AP525" s="53">
        <f>IF(AJ525&lt;&gt;"",IF(AJ525="o",VLOOKUP(AM525,OpenSect!$A$1:$D$11,4),IF(AJ525="u",VLOOKUP(AM525,UpHill!$A$1:$D$35,4),IF(AJ525="d",VLOOKUP(AM525,DownHill!$A$1:$D$29,4),IF(AJ525="f",VLOOKUP(AM525,FlatUnd!$A$2:$D$30,4),IF(AJ525="t",VLOOKUP(AM525,TimeAdd!$A$1:$D$18,4),IF(AJ525="l",VLOOKUP(AM525,SLimit!$A$1:$D$8,4),AP524)))))),AP524)</f>
        <v>72</v>
      </c>
      <c r="AQ525" s="53" t="str">
        <f t="shared" si="476"/>
        <v>120</v>
      </c>
      <c r="AR525" s="54" t="str">
        <f t="shared" si="477"/>
        <v>20,0 km plate.</v>
      </c>
      <c r="AS525" s="55"/>
      <c r="AT525" s="55"/>
      <c r="AU525" s="56">
        <f>IF(GroupStTimes!$A$8=0,MIN(CB525,CD525,CF525),MIN(BZ525,CB525,CD525,CF525))</f>
        <v>0.41873842592592603</v>
      </c>
      <c r="AV525" s="56">
        <f>IF(GroupStTimes!$A$8=0,MAX(CC525,CE525,CG525),MAX(CA525,CC525,CE525,CG525))</f>
        <v>0.46457175925925931</v>
      </c>
      <c r="AW525" s="57" t="str">
        <f t="shared" si="478"/>
        <v/>
      </c>
      <c r="AX525" s="58" t="str">
        <f t="shared" si="479"/>
        <v/>
      </c>
      <c r="AY525" s="58" t="str">
        <f t="shared" si="480"/>
        <v/>
      </c>
      <c r="AZ525" s="31">
        <f t="shared" si="481"/>
        <v>141.6</v>
      </c>
      <c r="BA525" s="59">
        <f t="shared" si="482"/>
        <v>0.41388888888888897</v>
      </c>
      <c r="BB525" s="59">
        <f t="shared" si="483"/>
        <v>0.41944444444444456</v>
      </c>
      <c r="BC525" s="59">
        <f t="shared" si="484"/>
        <v>0.40909722222222233</v>
      </c>
      <c r="BD525" s="59">
        <f t="shared" si="485"/>
        <v>0.45493055555555562</v>
      </c>
      <c r="BE525" s="59">
        <f t="shared" si="486"/>
        <v>0.4423726851851853</v>
      </c>
      <c r="BF525" s="59">
        <f t="shared" si="487"/>
        <v>0.45278935185185198</v>
      </c>
      <c r="BG525" s="59">
        <f t="shared" si="488"/>
        <v>0.45094907407407403</v>
      </c>
      <c r="BH525" s="59">
        <f t="shared" si="489"/>
        <v>0.45025462962962959</v>
      </c>
      <c r="BI525" s="31">
        <f t="shared" si="490"/>
        <v>12.730000000000018</v>
      </c>
      <c r="BJ525" s="61">
        <f t="shared" si="491"/>
        <v>0.27673913043478299</v>
      </c>
      <c r="BK525" s="61">
        <f t="shared" si="492"/>
        <v>0.23145454545454577</v>
      </c>
      <c r="BL525" s="61">
        <f t="shared" si="493"/>
        <v>0.19890625000000028</v>
      </c>
      <c r="BM525" s="61">
        <f t="shared" si="494"/>
        <v>0.1768055555555558</v>
      </c>
      <c r="BN525" s="62">
        <f t="shared" si="495"/>
        <v>0</v>
      </c>
      <c r="BO525" s="62">
        <f t="shared" si="496"/>
        <v>16</v>
      </c>
      <c r="BP525" s="62">
        <f t="shared" si="497"/>
        <v>36</v>
      </c>
      <c r="BQ525" s="62">
        <f t="shared" si="498"/>
        <v>0</v>
      </c>
      <c r="BR525" s="62">
        <f t="shared" si="499"/>
        <v>13</v>
      </c>
      <c r="BS525" s="62">
        <f t="shared" si="500"/>
        <v>53</v>
      </c>
      <c r="BT525" s="62">
        <f t="shared" si="501"/>
        <v>0</v>
      </c>
      <c r="BU525" s="62">
        <f t="shared" si="502"/>
        <v>11</v>
      </c>
      <c r="BV525" s="62">
        <f t="shared" si="503"/>
        <v>56</v>
      </c>
      <c r="BW525" s="62">
        <f t="shared" si="504"/>
        <v>0</v>
      </c>
      <c r="BX525" s="62">
        <f t="shared" si="505"/>
        <v>10</v>
      </c>
      <c r="BY525" s="62">
        <f t="shared" si="506"/>
        <v>37</v>
      </c>
      <c r="BZ525" s="63">
        <f t="shared" si="507"/>
        <v>0.42541666666666678</v>
      </c>
      <c r="CA525" s="63">
        <f t="shared" si="508"/>
        <v>0.43097222222222237</v>
      </c>
      <c r="CB525" s="63">
        <f t="shared" si="509"/>
        <v>0.41873842592592603</v>
      </c>
      <c r="CC525" s="63">
        <f t="shared" si="510"/>
        <v>0.46457175925925931</v>
      </c>
      <c r="CD525" s="63">
        <f t="shared" si="511"/>
        <v>0.45065972222222234</v>
      </c>
      <c r="CE525" s="63">
        <f t="shared" si="512"/>
        <v>0.46107638888888902</v>
      </c>
      <c r="CF525" s="63">
        <f t="shared" si="513"/>
        <v>0.45832175925925922</v>
      </c>
      <c r="CG525" s="63">
        <f t="shared" si="514"/>
        <v>0.45762731481481478</v>
      </c>
      <c r="CH525" s="36"/>
      <c r="CI525" s="36"/>
      <c r="CJ525" s="36"/>
      <c r="CK525" s="36"/>
      <c r="CL525" s="60">
        <v>60</v>
      </c>
    </row>
    <row r="526" spans="1:90" ht="28.5" customHeight="1" x14ac:dyDescent="0.25">
      <c r="A526" s="37">
        <v>64</v>
      </c>
      <c r="C526" s="37"/>
      <c r="D526" s="37"/>
      <c r="E526" s="78"/>
      <c r="F526" s="83"/>
      <c r="G526" s="44">
        <v>156.52000000000001</v>
      </c>
      <c r="H526" s="44">
        <f t="shared" si="466"/>
        <v>155.33000000000001</v>
      </c>
      <c r="I526" s="83">
        <v>155.29</v>
      </c>
      <c r="J526" s="43">
        <f t="shared" si="453"/>
        <v>-3.2197823427143651E-4</v>
      </c>
      <c r="K526" s="44">
        <f t="shared" si="454"/>
        <v>-5.0000000000011369E-2</v>
      </c>
      <c r="L526" s="76" t="s">
        <v>1065</v>
      </c>
      <c r="M526" s="122" t="s">
        <v>1559</v>
      </c>
      <c r="N526" s="46">
        <f t="shared" si="474"/>
        <v>155.34</v>
      </c>
      <c r="O526" s="46">
        <v>-0.02</v>
      </c>
      <c r="P526" s="78">
        <v>155.37</v>
      </c>
      <c r="Q526" s="78">
        <f t="shared" si="517"/>
        <v>-1.19</v>
      </c>
      <c r="R526" s="78">
        <v>156.52000000000001</v>
      </c>
      <c r="S526" s="78">
        <f t="shared" si="517"/>
        <v>-1.19</v>
      </c>
      <c r="T526" s="77">
        <v>156.53</v>
      </c>
      <c r="U526" s="47" t="str">
        <f t="shared" si="515"/>
        <v/>
      </c>
      <c r="V526" s="47" t="str">
        <f t="shared" si="516"/>
        <v/>
      </c>
      <c r="W526" s="50"/>
      <c r="X526" s="50"/>
      <c r="Y526" s="50"/>
      <c r="Z526" s="50"/>
      <c r="AA526" s="50"/>
      <c r="AB526" s="50"/>
      <c r="AC526" s="50"/>
      <c r="AD526" s="50"/>
      <c r="AE526" s="51">
        <f t="shared" si="469"/>
        <v>64</v>
      </c>
      <c r="AF526" s="51" t="str">
        <f t="shared" si="470"/>
        <v/>
      </c>
      <c r="AG526" s="51" t="str">
        <f t="shared" si="471"/>
        <v/>
      </c>
      <c r="AH526" s="51" t="str">
        <f t="shared" si="472"/>
        <v/>
      </c>
      <c r="AI526" s="52">
        <f t="shared" si="473"/>
        <v>155.33000000000001</v>
      </c>
      <c r="AJ526" s="51"/>
      <c r="AK526" s="53"/>
      <c r="AL526" s="52"/>
      <c r="AM526" s="53">
        <f t="shared" si="475"/>
        <v>46</v>
      </c>
      <c r="AN526" s="53">
        <f>IF(AJ526&lt;&gt;"",IF(AJ526="o",VLOOKUP(AM526,OpenSect!$A$1:$D$11,2),IF(AJ526="u",VLOOKUP(AM526,UpHill!$A$1:$D$35,2),IF(AJ526="d",VLOOKUP(AM526,DownHill!$A$1:$D$29,2),IF(AJ526="f",VLOOKUP(AM526,FlatUnd!$A$2:$D$30,2),IF(AJ526="t",VLOOKUP(AM526,TimeAdd!$A$1:$D$176,2),IF(AJ526="l",VLOOKUP(AM526,SLimit!$A$1:$D$8,2),AN525)))))),AN525)</f>
        <v>55</v>
      </c>
      <c r="AO526" s="53">
        <f>IF(AJ526&lt;&gt;"",IF(AJ526="o",VLOOKUP(AM526,OpenSect!$A$1:$D$11,3),IF(AJ526="u",VLOOKUP(AM526,UpHill!$A$1:$D$35,3),IF(AJ526="d",VLOOKUP(AM526,DownHill!$A$3:$D$29,3),IF(AJ526="f",VLOOKUP(AM526,FlatUnd!$A$2:$D$30,3),IF(AJ526="t",VLOOKUP(AM526,TimeAdd!$A$1:$D$18,3),IF(AJ526="l",VLOOKUP(AM526,SLimit!$A$1:$D$8,3),AO525)))))),AO525)</f>
        <v>64</v>
      </c>
      <c r="AP526" s="53">
        <f>IF(AJ526&lt;&gt;"",IF(AJ526="o",VLOOKUP(AM526,OpenSect!$A$1:$D$11,4),IF(AJ526="u",VLOOKUP(AM526,UpHill!$A$1:$D$35,4),IF(AJ526="d",VLOOKUP(AM526,DownHill!$A$1:$D$29,4),IF(AJ526="f",VLOOKUP(AM526,FlatUnd!$A$2:$D$30,4),IF(AJ526="t",VLOOKUP(AM526,TimeAdd!$A$1:$D$18,4),IF(AJ526="l",VLOOKUP(AM526,SLimit!$A$1:$D$8,4),AP525)))))),AP525)</f>
        <v>72</v>
      </c>
      <c r="AQ526" s="53" t="str">
        <f t="shared" si="476"/>
        <v>120</v>
      </c>
      <c r="AR526" s="54" t="str">
        <f t="shared" si="477"/>
        <v>21,0 km plate.</v>
      </c>
      <c r="AS526" s="55"/>
      <c r="AT526" s="55"/>
      <c r="AU526" s="56">
        <f>IF(GroupStTimes!$A$8=0,MIN(CB526,CD526,CF526),MIN(BZ526,CB526,CD526,CF526))</f>
        <v>0.41950231481481493</v>
      </c>
      <c r="AV526" s="56">
        <f>IF(GroupStTimes!$A$8=0,MAX(CC526,CE526,CG526),MAX(CA526,CC526,CE526,CG526))</f>
        <v>0.46533564814814821</v>
      </c>
      <c r="AW526" s="57" t="str">
        <f t="shared" si="478"/>
        <v/>
      </c>
      <c r="AX526" s="58" t="str">
        <f t="shared" si="479"/>
        <v/>
      </c>
      <c r="AY526" s="58" t="str">
        <f t="shared" si="480"/>
        <v/>
      </c>
      <c r="AZ526" s="31">
        <f t="shared" si="481"/>
        <v>141.6</v>
      </c>
      <c r="BA526" s="59">
        <f t="shared" si="482"/>
        <v>0.41388888888888897</v>
      </c>
      <c r="BB526" s="59">
        <f t="shared" si="483"/>
        <v>0.41944444444444456</v>
      </c>
      <c r="BC526" s="59">
        <f t="shared" si="484"/>
        <v>0.40909722222222233</v>
      </c>
      <c r="BD526" s="59">
        <f t="shared" si="485"/>
        <v>0.45493055555555562</v>
      </c>
      <c r="BE526" s="59">
        <f t="shared" si="486"/>
        <v>0.4423726851851853</v>
      </c>
      <c r="BF526" s="59">
        <f t="shared" si="487"/>
        <v>0.45278935185185198</v>
      </c>
      <c r="BG526" s="59">
        <f t="shared" si="488"/>
        <v>0.45094907407407403</v>
      </c>
      <c r="BH526" s="59">
        <f t="shared" si="489"/>
        <v>0.45025462962962959</v>
      </c>
      <c r="BI526" s="31">
        <f t="shared" si="490"/>
        <v>13.730000000000018</v>
      </c>
      <c r="BJ526" s="61">
        <f t="shared" si="491"/>
        <v>0.29847826086956564</v>
      </c>
      <c r="BK526" s="61">
        <f t="shared" si="492"/>
        <v>0.24963636363636396</v>
      </c>
      <c r="BL526" s="61">
        <f t="shared" si="493"/>
        <v>0.21453125000000028</v>
      </c>
      <c r="BM526" s="61">
        <f t="shared" si="494"/>
        <v>0.19069444444444469</v>
      </c>
      <c r="BN526" s="62">
        <f t="shared" si="495"/>
        <v>0</v>
      </c>
      <c r="BO526" s="62">
        <f t="shared" si="496"/>
        <v>17</v>
      </c>
      <c r="BP526" s="62">
        <f t="shared" si="497"/>
        <v>55</v>
      </c>
      <c r="BQ526" s="62">
        <f t="shared" si="498"/>
        <v>0</v>
      </c>
      <c r="BR526" s="62">
        <f t="shared" si="499"/>
        <v>14</v>
      </c>
      <c r="BS526" s="62">
        <f t="shared" si="500"/>
        <v>59</v>
      </c>
      <c r="BT526" s="62">
        <f t="shared" si="501"/>
        <v>0</v>
      </c>
      <c r="BU526" s="62">
        <f t="shared" si="502"/>
        <v>12</v>
      </c>
      <c r="BV526" s="62">
        <f t="shared" si="503"/>
        <v>52</v>
      </c>
      <c r="BW526" s="62">
        <f t="shared" si="504"/>
        <v>0</v>
      </c>
      <c r="BX526" s="62">
        <f t="shared" si="505"/>
        <v>11</v>
      </c>
      <c r="BY526" s="62">
        <f t="shared" si="506"/>
        <v>27</v>
      </c>
      <c r="BZ526" s="63">
        <f t="shared" si="507"/>
        <v>0.42633101851851862</v>
      </c>
      <c r="CA526" s="63">
        <f t="shared" si="508"/>
        <v>0.43188657407407421</v>
      </c>
      <c r="CB526" s="63">
        <f t="shared" si="509"/>
        <v>0.41950231481481493</v>
      </c>
      <c r="CC526" s="63">
        <f t="shared" si="510"/>
        <v>0.46533564814814821</v>
      </c>
      <c r="CD526" s="63">
        <f t="shared" si="511"/>
        <v>0.45130787037037051</v>
      </c>
      <c r="CE526" s="63">
        <f t="shared" si="512"/>
        <v>0.4617245370370372</v>
      </c>
      <c r="CF526" s="63">
        <f t="shared" si="513"/>
        <v>0.45890046296296294</v>
      </c>
      <c r="CG526" s="63">
        <f t="shared" si="514"/>
        <v>0.4582060185185185</v>
      </c>
      <c r="CH526" s="36"/>
      <c r="CI526" s="36"/>
      <c r="CJ526" s="36"/>
      <c r="CK526" s="36"/>
      <c r="CL526" s="60">
        <v>60</v>
      </c>
    </row>
    <row r="527" spans="1:90" ht="28.5" customHeight="1" x14ac:dyDescent="0.25">
      <c r="A527" s="37"/>
      <c r="C527" s="37"/>
      <c r="D527" s="37"/>
      <c r="E527" s="78"/>
      <c r="F527" s="83"/>
      <c r="G527" s="44"/>
      <c r="H527" s="44">
        <f t="shared" si="466"/>
        <v>155.52000000000001</v>
      </c>
      <c r="I527" s="83">
        <v>155.46</v>
      </c>
      <c r="J527" s="43">
        <f t="shared" si="453"/>
        <v>-3.8595137012719576E-4</v>
      </c>
      <c r="K527" s="44">
        <f t="shared" si="454"/>
        <v>-5.9999999999973852E-2</v>
      </c>
      <c r="L527" s="76" t="s">
        <v>122</v>
      </c>
      <c r="M527" s="122" t="s">
        <v>1559</v>
      </c>
      <c r="N527" s="46">
        <f t="shared" si="474"/>
        <v>155.51999999999998</v>
      </c>
      <c r="O527" s="46">
        <v>-0.02</v>
      </c>
      <c r="P527" s="78">
        <v>155.54</v>
      </c>
      <c r="Q527" s="78"/>
      <c r="R527" s="78"/>
      <c r="S527" s="78"/>
      <c r="T527" s="77"/>
      <c r="U527" s="47" t="str">
        <f t="shared" si="515"/>
        <v/>
      </c>
      <c r="V527" s="47" t="str">
        <f t="shared" si="516"/>
        <v/>
      </c>
      <c r="W527" s="50"/>
      <c r="X527" s="50"/>
      <c r="Y527" s="50"/>
      <c r="Z527" s="50"/>
      <c r="AA527" s="50"/>
      <c r="AB527" s="50"/>
      <c r="AC527" s="50"/>
      <c r="AD527" s="50"/>
      <c r="AE527" s="51" t="str">
        <f t="shared" si="469"/>
        <v/>
      </c>
      <c r="AF527" s="51" t="str">
        <f t="shared" si="470"/>
        <v/>
      </c>
      <c r="AG527" s="51" t="str">
        <f t="shared" si="471"/>
        <v/>
      </c>
      <c r="AH527" s="51" t="str">
        <f t="shared" si="472"/>
        <v/>
      </c>
      <c r="AI527" s="52">
        <f t="shared" si="473"/>
        <v>155.52000000000001</v>
      </c>
      <c r="AJ527" s="51"/>
      <c r="AK527" s="53"/>
      <c r="AL527" s="52"/>
      <c r="AM527" s="53">
        <f t="shared" si="475"/>
        <v>46</v>
      </c>
      <c r="AN527" s="53">
        <f>IF(AJ527&lt;&gt;"",IF(AJ527="o",VLOOKUP(AM527,OpenSect!$A$1:$D$11,2),IF(AJ527="u",VLOOKUP(AM527,UpHill!$A$1:$D$35,2),IF(AJ527="d",VLOOKUP(AM527,DownHill!$A$1:$D$29,2),IF(AJ527="f",VLOOKUP(AM527,FlatUnd!$A$2:$D$30,2),IF(AJ527="t",VLOOKUP(AM527,TimeAdd!$A$1:$D$176,2),IF(AJ527="l",VLOOKUP(AM527,SLimit!$A$1:$D$8,2),AN526)))))),AN526)</f>
        <v>55</v>
      </c>
      <c r="AO527" s="53">
        <f>IF(AJ527&lt;&gt;"",IF(AJ527="o",VLOOKUP(AM527,OpenSect!$A$1:$D$11,3),IF(AJ527="u",VLOOKUP(AM527,UpHill!$A$1:$D$35,3),IF(AJ527="d",VLOOKUP(AM527,DownHill!$A$3:$D$29,3),IF(AJ527="f",VLOOKUP(AM527,FlatUnd!$A$2:$D$30,3),IF(AJ527="t",VLOOKUP(AM527,TimeAdd!$A$1:$D$18,3),IF(AJ527="l",VLOOKUP(AM527,SLimit!$A$1:$D$8,3),AO526)))))),AO526)</f>
        <v>64</v>
      </c>
      <c r="AP527" s="53">
        <f>IF(AJ527&lt;&gt;"",IF(AJ527="o",VLOOKUP(AM527,OpenSect!$A$1:$D$11,4),IF(AJ527="u",VLOOKUP(AM527,UpHill!$A$1:$D$35,4),IF(AJ527="d",VLOOKUP(AM527,DownHill!$A$1:$D$29,4),IF(AJ527="f",VLOOKUP(AM527,FlatUnd!$A$2:$D$30,4),IF(AJ527="t",VLOOKUP(AM527,TimeAdd!$A$1:$D$18,4),IF(AJ527="l",VLOOKUP(AM527,SLimit!$A$1:$D$8,4),AP526)))))),AP526)</f>
        <v>72</v>
      </c>
      <c r="AQ527" s="53" t="str">
        <f t="shared" si="476"/>
        <v>120</v>
      </c>
      <c r="AR527" s="54" t="str">
        <f t="shared" si="477"/>
        <v>Warning - Priority crossroad.</v>
      </c>
      <c r="AS527" s="55"/>
      <c r="AT527" s="55"/>
      <c r="AU527" s="56">
        <f>IF(GroupStTimes!$A$8=0,MIN(CB527,CD527,CF527),MIN(BZ527,CB527,CD527,CF527))</f>
        <v>0.41964120370370384</v>
      </c>
      <c r="AV527" s="56">
        <f>IF(GroupStTimes!$A$8=0,MAX(CC527,CE527,CG527),MAX(CA527,CC527,CE527,CG527))</f>
        <v>0.46547453703703712</v>
      </c>
      <c r="AW527" s="57" t="str">
        <f t="shared" si="478"/>
        <v/>
      </c>
      <c r="AX527" s="58" t="str">
        <f t="shared" si="479"/>
        <v/>
      </c>
      <c r="AY527" s="58" t="str">
        <f t="shared" si="480"/>
        <v/>
      </c>
      <c r="AZ527" s="31">
        <f t="shared" si="481"/>
        <v>141.6</v>
      </c>
      <c r="BA527" s="59">
        <f t="shared" si="482"/>
        <v>0.41388888888888897</v>
      </c>
      <c r="BB527" s="59">
        <f t="shared" si="483"/>
        <v>0.41944444444444456</v>
      </c>
      <c r="BC527" s="59">
        <f t="shared" si="484"/>
        <v>0.40909722222222233</v>
      </c>
      <c r="BD527" s="59">
        <f t="shared" si="485"/>
        <v>0.45493055555555562</v>
      </c>
      <c r="BE527" s="59">
        <f t="shared" si="486"/>
        <v>0.4423726851851853</v>
      </c>
      <c r="BF527" s="59">
        <f t="shared" si="487"/>
        <v>0.45278935185185198</v>
      </c>
      <c r="BG527" s="59">
        <f t="shared" si="488"/>
        <v>0.45094907407407403</v>
      </c>
      <c r="BH527" s="59">
        <f t="shared" si="489"/>
        <v>0.45025462962962959</v>
      </c>
      <c r="BI527" s="31">
        <f t="shared" si="490"/>
        <v>13.920000000000016</v>
      </c>
      <c r="BJ527" s="61">
        <f t="shared" si="491"/>
        <v>0.30260869565217424</v>
      </c>
      <c r="BK527" s="61">
        <f t="shared" si="492"/>
        <v>0.25309090909090937</v>
      </c>
      <c r="BL527" s="61">
        <f t="shared" si="493"/>
        <v>0.21750000000000025</v>
      </c>
      <c r="BM527" s="61">
        <f t="shared" si="494"/>
        <v>0.19333333333333355</v>
      </c>
      <c r="BN527" s="62">
        <f t="shared" si="495"/>
        <v>0</v>
      </c>
      <c r="BO527" s="62">
        <f t="shared" si="496"/>
        <v>18</v>
      </c>
      <c r="BP527" s="62">
        <f t="shared" si="497"/>
        <v>9</v>
      </c>
      <c r="BQ527" s="62">
        <f t="shared" si="498"/>
        <v>0</v>
      </c>
      <c r="BR527" s="62">
        <f t="shared" si="499"/>
        <v>15</v>
      </c>
      <c r="BS527" s="62">
        <f t="shared" si="500"/>
        <v>11</v>
      </c>
      <c r="BT527" s="62">
        <f t="shared" si="501"/>
        <v>0</v>
      </c>
      <c r="BU527" s="62">
        <f t="shared" si="502"/>
        <v>13</v>
      </c>
      <c r="BV527" s="62">
        <f t="shared" si="503"/>
        <v>3</v>
      </c>
      <c r="BW527" s="62">
        <f t="shared" si="504"/>
        <v>0</v>
      </c>
      <c r="BX527" s="62">
        <f t="shared" si="505"/>
        <v>11</v>
      </c>
      <c r="BY527" s="62">
        <f t="shared" si="506"/>
        <v>36</v>
      </c>
      <c r="BZ527" s="63">
        <f t="shared" si="507"/>
        <v>0.42649305555555561</v>
      </c>
      <c r="CA527" s="63">
        <f t="shared" si="508"/>
        <v>0.43204861111111126</v>
      </c>
      <c r="CB527" s="63">
        <f t="shared" si="509"/>
        <v>0.41964120370370384</v>
      </c>
      <c r="CC527" s="63">
        <f t="shared" si="510"/>
        <v>0.46547453703703712</v>
      </c>
      <c r="CD527" s="63">
        <f t="shared" si="511"/>
        <v>0.45143518518518527</v>
      </c>
      <c r="CE527" s="63">
        <f t="shared" si="512"/>
        <v>0.46185185185185196</v>
      </c>
      <c r="CF527" s="63">
        <f t="shared" si="513"/>
        <v>0.45900462962962957</v>
      </c>
      <c r="CG527" s="63">
        <f t="shared" si="514"/>
        <v>0.45831018518518513</v>
      </c>
      <c r="CH527" s="36"/>
      <c r="CI527" s="36"/>
      <c r="CJ527" s="36"/>
      <c r="CK527" s="36"/>
      <c r="CL527" s="60">
        <v>60</v>
      </c>
    </row>
    <row r="528" spans="1:90" ht="40.5" x14ac:dyDescent="0.25">
      <c r="A528" s="37"/>
      <c r="C528" s="37"/>
      <c r="D528" s="37"/>
      <c r="E528" s="78"/>
      <c r="F528" s="83"/>
      <c r="G528" s="44"/>
      <c r="H528" s="44">
        <f t="shared" si="466"/>
        <v>155.59</v>
      </c>
      <c r="I528" s="83">
        <v>155.53</v>
      </c>
      <c r="J528" s="43">
        <f t="shared" si="453"/>
        <v>-3.8577766347329954E-4</v>
      </c>
      <c r="K528" s="44">
        <f t="shared" si="454"/>
        <v>-6.0000000000002274E-2</v>
      </c>
      <c r="L528" s="76" t="s">
        <v>1564</v>
      </c>
      <c r="M528" s="122" t="s">
        <v>1559</v>
      </c>
      <c r="N528" s="46">
        <f t="shared" si="474"/>
        <v>155.59</v>
      </c>
      <c r="O528" s="46">
        <v>-0.02</v>
      </c>
      <c r="P528" s="78">
        <v>155.61000000000001</v>
      </c>
      <c r="Q528" s="78"/>
      <c r="R528" s="78"/>
      <c r="S528" s="78"/>
      <c r="T528" s="77"/>
      <c r="U528" s="47" t="str">
        <f t="shared" si="515"/>
        <v/>
      </c>
      <c r="V528" s="47" t="str">
        <f t="shared" si="516"/>
        <v/>
      </c>
      <c r="W528" s="50"/>
      <c r="X528" s="50"/>
      <c r="Y528" s="50"/>
      <c r="Z528" s="50"/>
      <c r="AA528" s="50"/>
      <c r="AB528" s="50"/>
      <c r="AC528" s="50"/>
      <c r="AD528" s="50"/>
      <c r="AE528" s="51" t="str">
        <f t="shared" si="469"/>
        <v/>
      </c>
      <c r="AF528" s="51" t="str">
        <f t="shared" si="470"/>
        <v/>
      </c>
      <c r="AG528" s="51" t="str">
        <f t="shared" si="471"/>
        <v/>
      </c>
      <c r="AH528" s="51" t="str">
        <f t="shared" si="472"/>
        <v/>
      </c>
      <c r="AI528" s="52">
        <f t="shared" si="473"/>
        <v>155.59</v>
      </c>
      <c r="AJ528" s="51"/>
      <c r="AK528" s="53"/>
      <c r="AL528" s="52"/>
      <c r="AM528" s="53">
        <f t="shared" si="475"/>
        <v>46</v>
      </c>
      <c r="AN528" s="53">
        <f>IF(AJ528&lt;&gt;"",IF(AJ528="o",VLOOKUP(AM528,OpenSect!$A$1:$D$11,2),IF(AJ528="u",VLOOKUP(AM528,UpHill!$A$1:$D$35,2),IF(AJ528="d",VLOOKUP(AM528,DownHill!$A$1:$D$29,2),IF(AJ528="f",VLOOKUP(AM528,FlatUnd!$A$2:$D$30,2),IF(AJ528="t",VLOOKUP(AM528,TimeAdd!$A$1:$D$176,2),IF(AJ528="l",VLOOKUP(AM528,SLimit!$A$1:$D$8,2),AN527)))))),AN527)</f>
        <v>55</v>
      </c>
      <c r="AO528" s="53">
        <f>IF(AJ528&lt;&gt;"",IF(AJ528="o",VLOOKUP(AM528,OpenSect!$A$1:$D$11,3),IF(AJ528="u",VLOOKUP(AM528,UpHill!$A$1:$D$35,3),IF(AJ528="d",VLOOKUP(AM528,DownHill!$A$3:$D$29,3),IF(AJ528="f",VLOOKUP(AM528,FlatUnd!$A$2:$D$30,3),IF(AJ528="t",VLOOKUP(AM528,TimeAdd!$A$1:$D$18,3),IF(AJ528="l",VLOOKUP(AM528,SLimit!$A$1:$D$8,3),AO527)))))),AO527)</f>
        <v>64</v>
      </c>
      <c r="AP528" s="53">
        <f>IF(AJ528&lt;&gt;"",IF(AJ528="o",VLOOKUP(AM528,OpenSect!$A$1:$D$11,4),IF(AJ528="u",VLOOKUP(AM528,UpHill!$A$1:$D$35,4),IF(AJ528="d",VLOOKUP(AM528,DownHill!$A$1:$D$29,4),IF(AJ528="f",VLOOKUP(AM528,FlatUnd!$A$2:$D$30,4),IF(AJ528="t",VLOOKUP(AM528,TimeAdd!$A$1:$D$18,4),IF(AJ528="l",VLOOKUP(AM528,SLimit!$A$1:$D$8,4),AP527)))))),AP527)</f>
        <v>72</v>
      </c>
      <c r="AQ528" s="53" t="str">
        <f t="shared" si="476"/>
        <v>120</v>
      </c>
      <c r="AR528" s="54" t="str">
        <f t="shared" si="477"/>
        <v xml:space="preserve">{Diagrammatic:- }Warning - General warning - High accident zone. </v>
      </c>
      <c r="AS528" s="55"/>
      <c r="AT528" s="55"/>
      <c r="AU528" s="56">
        <f>IF(GroupStTimes!$A$8=0,MIN(CB528,CD528,CF528),MIN(BZ528,CB528,CD528,CF528))</f>
        <v>0.4196990740740742</v>
      </c>
      <c r="AV528" s="56">
        <f>IF(GroupStTimes!$A$8=0,MAX(CC528,CE528,CG528),MAX(CA528,CC528,CE528,CG528))</f>
        <v>0.46553240740740748</v>
      </c>
      <c r="AW528" s="57" t="str">
        <f t="shared" si="478"/>
        <v/>
      </c>
      <c r="AX528" s="58" t="str">
        <f t="shared" si="479"/>
        <v/>
      </c>
      <c r="AY528" s="58" t="str">
        <f t="shared" si="480"/>
        <v/>
      </c>
      <c r="AZ528" s="31">
        <f t="shared" si="481"/>
        <v>141.6</v>
      </c>
      <c r="BA528" s="59">
        <f t="shared" si="482"/>
        <v>0.41388888888888897</v>
      </c>
      <c r="BB528" s="59">
        <f t="shared" si="483"/>
        <v>0.41944444444444456</v>
      </c>
      <c r="BC528" s="59">
        <f t="shared" si="484"/>
        <v>0.40909722222222233</v>
      </c>
      <c r="BD528" s="59">
        <f t="shared" si="485"/>
        <v>0.45493055555555562</v>
      </c>
      <c r="BE528" s="59">
        <f t="shared" si="486"/>
        <v>0.4423726851851853</v>
      </c>
      <c r="BF528" s="59">
        <f t="shared" si="487"/>
        <v>0.45278935185185198</v>
      </c>
      <c r="BG528" s="59">
        <f t="shared" si="488"/>
        <v>0.45094907407407403</v>
      </c>
      <c r="BH528" s="59">
        <f t="shared" si="489"/>
        <v>0.45025462962962959</v>
      </c>
      <c r="BI528" s="31">
        <f t="shared" si="490"/>
        <v>13.990000000000009</v>
      </c>
      <c r="BJ528" s="61">
        <f t="shared" si="491"/>
        <v>0.30413043478260887</v>
      </c>
      <c r="BK528" s="61">
        <f t="shared" si="492"/>
        <v>0.25436363636363651</v>
      </c>
      <c r="BL528" s="61">
        <f t="shared" si="493"/>
        <v>0.21859375000000014</v>
      </c>
      <c r="BM528" s="61">
        <f t="shared" si="494"/>
        <v>0.19430555555555568</v>
      </c>
      <c r="BN528" s="62">
        <f t="shared" si="495"/>
        <v>0</v>
      </c>
      <c r="BO528" s="62">
        <f t="shared" si="496"/>
        <v>18</v>
      </c>
      <c r="BP528" s="62">
        <f t="shared" si="497"/>
        <v>15</v>
      </c>
      <c r="BQ528" s="62">
        <f t="shared" si="498"/>
        <v>0</v>
      </c>
      <c r="BR528" s="62">
        <f t="shared" si="499"/>
        <v>15</v>
      </c>
      <c r="BS528" s="62">
        <f t="shared" si="500"/>
        <v>16</v>
      </c>
      <c r="BT528" s="62">
        <f t="shared" si="501"/>
        <v>0</v>
      </c>
      <c r="BU528" s="62">
        <f t="shared" si="502"/>
        <v>13</v>
      </c>
      <c r="BV528" s="62">
        <f t="shared" si="503"/>
        <v>7</v>
      </c>
      <c r="BW528" s="62">
        <f t="shared" si="504"/>
        <v>0</v>
      </c>
      <c r="BX528" s="62">
        <f t="shared" si="505"/>
        <v>11</v>
      </c>
      <c r="BY528" s="62">
        <f t="shared" si="506"/>
        <v>40</v>
      </c>
      <c r="BZ528" s="63">
        <f t="shared" si="507"/>
        <v>0.42656250000000007</v>
      </c>
      <c r="CA528" s="63">
        <f t="shared" si="508"/>
        <v>0.43211805555555566</v>
      </c>
      <c r="CB528" s="63">
        <f t="shared" si="509"/>
        <v>0.4196990740740742</v>
      </c>
      <c r="CC528" s="63">
        <f t="shared" si="510"/>
        <v>0.46553240740740748</v>
      </c>
      <c r="CD528" s="63">
        <f t="shared" si="511"/>
        <v>0.45148148148148159</v>
      </c>
      <c r="CE528" s="63">
        <f t="shared" si="512"/>
        <v>0.46189814814814828</v>
      </c>
      <c r="CF528" s="63">
        <f t="shared" si="513"/>
        <v>0.45905092592592589</v>
      </c>
      <c r="CG528" s="63">
        <f t="shared" si="514"/>
        <v>0.45835648148148145</v>
      </c>
      <c r="CH528" s="36"/>
      <c r="CI528" s="36"/>
      <c r="CJ528" s="36"/>
      <c r="CK528" s="36"/>
      <c r="CL528" s="60">
        <v>60</v>
      </c>
    </row>
    <row r="529" spans="1:90" ht="28.5" customHeight="1" x14ac:dyDescent="0.25">
      <c r="A529" s="37"/>
      <c r="C529" s="37"/>
      <c r="D529" s="37"/>
      <c r="E529" s="78"/>
      <c r="F529" s="83"/>
      <c r="G529" s="44"/>
      <c r="H529" s="44">
        <f t="shared" si="466"/>
        <v>155.72</v>
      </c>
      <c r="I529" s="83">
        <v>155.66</v>
      </c>
      <c r="J529" s="43">
        <f t="shared" si="453"/>
        <v>-3.854554798920871E-4</v>
      </c>
      <c r="K529" s="44">
        <f t="shared" si="454"/>
        <v>-6.0000000000002274E-2</v>
      </c>
      <c r="L529" s="76" t="s">
        <v>933</v>
      </c>
      <c r="M529" s="122" t="s">
        <v>1232</v>
      </c>
      <c r="N529" s="46">
        <f t="shared" si="474"/>
        <v>155.72</v>
      </c>
      <c r="O529" s="46">
        <v>-0.02</v>
      </c>
      <c r="P529" s="78">
        <v>155.74</v>
      </c>
      <c r="Q529" s="78"/>
      <c r="R529" s="78"/>
      <c r="S529" s="78"/>
      <c r="T529" s="77"/>
      <c r="U529" s="47" t="str">
        <f t="shared" si="515"/>
        <v/>
      </c>
      <c r="V529" s="47" t="str">
        <f t="shared" si="516"/>
        <v/>
      </c>
      <c r="W529" s="50"/>
      <c r="X529" s="50"/>
      <c r="Y529" s="50"/>
      <c r="Z529" s="50"/>
      <c r="AA529" s="50"/>
      <c r="AB529" s="50"/>
      <c r="AC529" s="50"/>
      <c r="AD529" s="50"/>
      <c r="AE529" s="51" t="str">
        <f t="shared" si="469"/>
        <v/>
      </c>
      <c r="AF529" s="51" t="str">
        <f t="shared" si="470"/>
        <v/>
      </c>
      <c r="AG529" s="51" t="str">
        <f t="shared" si="471"/>
        <v/>
      </c>
      <c r="AH529" s="51" t="str">
        <f t="shared" si="472"/>
        <v/>
      </c>
      <c r="AI529" s="52">
        <f t="shared" si="473"/>
        <v>155.72</v>
      </c>
      <c r="AJ529" s="51"/>
      <c r="AK529" s="53"/>
      <c r="AL529" s="52"/>
      <c r="AM529" s="53">
        <f t="shared" si="475"/>
        <v>46</v>
      </c>
      <c r="AN529" s="53">
        <f>IF(AJ529&lt;&gt;"",IF(AJ529="o",VLOOKUP(AM529,OpenSect!$A$1:$D$11,2),IF(AJ529="u",VLOOKUP(AM529,UpHill!$A$1:$D$35,2),IF(AJ529="d",VLOOKUP(AM529,DownHill!$A$1:$D$29,2),IF(AJ529="f",VLOOKUP(AM529,FlatUnd!$A$2:$D$30,2),IF(AJ529="t",VLOOKUP(AM529,TimeAdd!$A$1:$D$176,2),IF(AJ529="l",VLOOKUP(AM529,SLimit!$A$1:$D$8,2),AN528)))))),AN528)</f>
        <v>55</v>
      </c>
      <c r="AO529" s="53">
        <f>IF(AJ529&lt;&gt;"",IF(AJ529="o",VLOOKUP(AM529,OpenSect!$A$1:$D$11,3),IF(AJ529="u",VLOOKUP(AM529,UpHill!$A$1:$D$35,3),IF(AJ529="d",VLOOKUP(AM529,DownHill!$A$3:$D$29,3),IF(AJ529="f",VLOOKUP(AM529,FlatUnd!$A$2:$D$30,3),IF(AJ529="t",VLOOKUP(AM529,TimeAdd!$A$1:$D$18,3),IF(AJ529="l",VLOOKUP(AM529,SLimit!$A$1:$D$8,3),AO528)))))),AO528)</f>
        <v>64</v>
      </c>
      <c r="AP529" s="53">
        <f>IF(AJ529&lt;&gt;"",IF(AJ529="o",VLOOKUP(AM529,OpenSect!$A$1:$D$11,4),IF(AJ529="u",VLOOKUP(AM529,UpHill!$A$1:$D$35,4),IF(AJ529="d",VLOOKUP(AM529,DownHill!$A$1:$D$29,4),IF(AJ529="f",VLOOKUP(AM529,FlatUnd!$A$2:$D$30,4),IF(AJ529="t",VLOOKUP(AM529,TimeAdd!$A$1:$D$18,4),IF(AJ529="l",VLOOKUP(AM529,SLimit!$A$1:$D$8,4),AP528)))))),AP528)</f>
        <v>72</v>
      </c>
      <c r="AQ529" s="53" t="str">
        <f t="shared" si="476"/>
        <v>100</v>
      </c>
      <c r="AR529" s="54" t="str">
        <f t="shared" si="477"/>
        <v>100 Speed limit.</v>
      </c>
      <c r="AS529" s="55"/>
      <c r="AT529" s="55"/>
      <c r="AU529" s="56">
        <f>IF(GroupStTimes!$A$8=0,MIN(CB529,CD529,CF529),MIN(BZ529,CB529,CD529,CF529))</f>
        <v>0.41979166666666679</v>
      </c>
      <c r="AV529" s="56">
        <f>IF(GroupStTimes!$A$8=0,MAX(CC529,CE529,CG529),MAX(CA529,CC529,CE529,CG529))</f>
        <v>0.46562500000000007</v>
      </c>
      <c r="AW529" s="57" t="str">
        <f t="shared" si="478"/>
        <v/>
      </c>
      <c r="AX529" s="58" t="str">
        <f t="shared" si="479"/>
        <v/>
      </c>
      <c r="AY529" s="58" t="str">
        <f t="shared" si="480"/>
        <v/>
      </c>
      <c r="AZ529" s="31">
        <f t="shared" si="481"/>
        <v>141.6</v>
      </c>
      <c r="BA529" s="59">
        <f t="shared" si="482"/>
        <v>0.41388888888888897</v>
      </c>
      <c r="BB529" s="59">
        <f t="shared" si="483"/>
        <v>0.41944444444444456</v>
      </c>
      <c r="BC529" s="59">
        <f t="shared" si="484"/>
        <v>0.40909722222222233</v>
      </c>
      <c r="BD529" s="59">
        <f t="shared" si="485"/>
        <v>0.45493055555555562</v>
      </c>
      <c r="BE529" s="59">
        <f t="shared" si="486"/>
        <v>0.4423726851851853</v>
      </c>
      <c r="BF529" s="59">
        <f t="shared" si="487"/>
        <v>0.45278935185185198</v>
      </c>
      <c r="BG529" s="59">
        <f t="shared" si="488"/>
        <v>0.45094907407407403</v>
      </c>
      <c r="BH529" s="59">
        <f t="shared" si="489"/>
        <v>0.45025462962962959</v>
      </c>
      <c r="BI529" s="31">
        <f t="shared" si="490"/>
        <v>14.120000000000005</v>
      </c>
      <c r="BJ529" s="61">
        <f t="shared" si="491"/>
        <v>0.30695652173913052</v>
      </c>
      <c r="BK529" s="61">
        <f t="shared" si="492"/>
        <v>0.2567272727272728</v>
      </c>
      <c r="BL529" s="61">
        <f t="shared" si="493"/>
        <v>0.22062500000000007</v>
      </c>
      <c r="BM529" s="61">
        <f t="shared" si="494"/>
        <v>0.19611111111111118</v>
      </c>
      <c r="BN529" s="62">
        <f t="shared" si="495"/>
        <v>0</v>
      </c>
      <c r="BO529" s="62">
        <f t="shared" si="496"/>
        <v>18</v>
      </c>
      <c r="BP529" s="62">
        <f t="shared" si="497"/>
        <v>25</v>
      </c>
      <c r="BQ529" s="62">
        <f t="shared" si="498"/>
        <v>0</v>
      </c>
      <c r="BR529" s="62">
        <f t="shared" si="499"/>
        <v>15</v>
      </c>
      <c r="BS529" s="62">
        <f t="shared" si="500"/>
        <v>24</v>
      </c>
      <c r="BT529" s="62">
        <f t="shared" si="501"/>
        <v>0</v>
      </c>
      <c r="BU529" s="62">
        <f t="shared" si="502"/>
        <v>13</v>
      </c>
      <c r="BV529" s="62">
        <f t="shared" si="503"/>
        <v>14</v>
      </c>
      <c r="BW529" s="62">
        <f t="shared" si="504"/>
        <v>0</v>
      </c>
      <c r="BX529" s="62">
        <f t="shared" si="505"/>
        <v>11</v>
      </c>
      <c r="BY529" s="62">
        <f t="shared" si="506"/>
        <v>46</v>
      </c>
      <c r="BZ529" s="63">
        <f t="shared" si="507"/>
        <v>0.42667824074074084</v>
      </c>
      <c r="CA529" s="63">
        <f t="shared" si="508"/>
        <v>0.43223379629629644</v>
      </c>
      <c r="CB529" s="63">
        <f t="shared" si="509"/>
        <v>0.41979166666666679</v>
      </c>
      <c r="CC529" s="63">
        <f t="shared" si="510"/>
        <v>0.46562500000000007</v>
      </c>
      <c r="CD529" s="63">
        <f t="shared" si="511"/>
        <v>0.45156250000000009</v>
      </c>
      <c r="CE529" s="63">
        <f t="shared" si="512"/>
        <v>0.46197916666666677</v>
      </c>
      <c r="CF529" s="63">
        <f t="shared" si="513"/>
        <v>0.45912037037037035</v>
      </c>
      <c r="CG529" s="63">
        <f t="shared" si="514"/>
        <v>0.4584259259259259</v>
      </c>
      <c r="CH529" s="36"/>
      <c r="CI529" s="36"/>
      <c r="CJ529" s="36"/>
      <c r="CK529" s="36"/>
      <c r="CL529" s="60">
        <v>60</v>
      </c>
    </row>
    <row r="530" spans="1:90" ht="28.5" customHeight="1" x14ac:dyDescent="0.25">
      <c r="A530" s="37">
        <v>64</v>
      </c>
      <c r="C530" s="37"/>
      <c r="D530" s="37"/>
      <c r="E530" s="78"/>
      <c r="F530" s="83"/>
      <c r="G530" s="44"/>
      <c r="H530" s="44">
        <f t="shared" si="466"/>
        <v>156.12</v>
      </c>
      <c r="I530" s="83">
        <v>156.06</v>
      </c>
      <c r="J530" s="43">
        <f t="shared" si="453"/>
        <v>-3.844675124952087E-4</v>
      </c>
      <c r="K530" s="44">
        <f t="shared" si="454"/>
        <v>-6.0000000000002274E-2</v>
      </c>
      <c r="L530" s="76" t="s">
        <v>1565</v>
      </c>
      <c r="M530" s="122" t="s">
        <v>1232</v>
      </c>
      <c r="N530" s="46">
        <f t="shared" si="474"/>
        <v>156.12</v>
      </c>
      <c r="O530" s="46">
        <v>-0.02</v>
      </c>
      <c r="P530" s="44">
        <v>156.13999999999999</v>
      </c>
      <c r="Q530" s="78">
        <f>-1.17-0.02</f>
        <v>-1.19</v>
      </c>
      <c r="R530" s="44">
        <v>157.31</v>
      </c>
      <c r="S530" s="78">
        <f>-1.17-0.02</f>
        <v>-1.19</v>
      </c>
      <c r="T530" s="77">
        <v>157.31</v>
      </c>
      <c r="U530" s="47" t="str">
        <f t="shared" si="515"/>
        <v/>
      </c>
      <c r="V530" s="47" t="str">
        <f t="shared" si="516"/>
        <v/>
      </c>
      <c r="W530" s="50"/>
      <c r="X530" s="50"/>
      <c r="Y530" s="50"/>
      <c r="Z530" s="50"/>
      <c r="AA530" s="50"/>
      <c r="AB530" s="50"/>
      <c r="AC530" s="50"/>
      <c r="AD530" s="50"/>
      <c r="AE530" s="51">
        <f t="shared" si="469"/>
        <v>64</v>
      </c>
      <c r="AF530" s="51" t="str">
        <f t="shared" si="470"/>
        <v/>
      </c>
      <c r="AG530" s="51" t="str">
        <f t="shared" si="471"/>
        <v/>
      </c>
      <c r="AH530" s="51" t="str">
        <f t="shared" si="472"/>
        <v/>
      </c>
      <c r="AI530" s="52">
        <f t="shared" si="473"/>
        <v>156.12</v>
      </c>
      <c r="AJ530" s="51"/>
      <c r="AK530" s="53"/>
      <c r="AL530" s="52"/>
      <c r="AM530" s="53">
        <f t="shared" si="475"/>
        <v>46</v>
      </c>
      <c r="AN530" s="53">
        <f>IF(AJ530&lt;&gt;"",IF(AJ530="o",VLOOKUP(AM530,OpenSect!$A$1:$D$11,2),IF(AJ530="u",VLOOKUP(AM530,UpHill!$A$1:$D$35,2),IF(AJ530="d",VLOOKUP(AM530,DownHill!$A$1:$D$29,2),IF(AJ530="f",VLOOKUP(AM530,FlatUnd!$A$2:$D$30,2),IF(AJ530="t",VLOOKUP(AM530,TimeAdd!$A$1:$D$176,2),IF(AJ530="l",VLOOKUP(AM530,SLimit!$A$1:$D$8,2),AN529)))))),AN529)</f>
        <v>55</v>
      </c>
      <c r="AO530" s="53">
        <f>IF(AJ530&lt;&gt;"",IF(AJ530="o",VLOOKUP(AM530,OpenSect!$A$1:$D$11,3),IF(AJ530="u",VLOOKUP(AM530,UpHill!$A$1:$D$35,3),IF(AJ530="d",VLOOKUP(AM530,DownHill!$A$3:$D$29,3),IF(AJ530="f",VLOOKUP(AM530,FlatUnd!$A$2:$D$30,3),IF(AJ530="t",VLOOKUP(AM530,TimeAdd!$A$1:$D$18,3),IF(AJ530="l",VLOOKUP(AM530,SLimit!$A$1:$D$8,3),AO529)))))),AO529)</f>
        <v>64</v>
      </c>
      <c r="AP530" s="53">
        <f>IF(AJ530&lt;&gt;"",IF(AJ530="o",VLOOKUP(AM530,OpenSect!$A$1:$D$11,4),IF(AJ530="u",VLOOKUP(AM530,UpHill!$A$1:$D$35,4),IF(AJ530="d",VLOOKUP(AM530,DownHill!$A$1:$D$29,4),IF(AJ530="f",VLOOKUP(AM530,FlatUnd!$A$2:$D$30,4),IF(AJ530="t",VLOOKUP(AM530,TimeAdd!$A$1:$D$18,4),IF(AJ530="l",VLOOKUP(AM530,SLimit!$A$1:$D$8,4),AP529)))))),AP529)</f>
        <v>72</v>
      </c>
      <c r="AQ530" s="53" t="str">
        <f t="shared" si="476"/>
        <v>100</v>
      </c>
      <c r="AR530" s="54" t="str">
        <f t="shared" si="477"/>
        <v>Bridge.  B0351/2023.</v>
      </c>
      <c r="AS530" s="55"/>
      <c r="AT530" s="55"/>
      <c r="AU530" s="56">
        <f>IF(GroupStTimes!$A$8=0,MIN(CB530,CD530,CF530),MIN(BZ530,CB530,CD530,CF530))</f>
        <v>0.42009259259259268</v>
      </c>
      <c r="AV530" s="56">
        <f>IF(GroupStTimes!$A$8=0,MAX(CC530,CE530,CG530),MAX(CA530,CC530,CE530,CG530))</f>
        <v>0.46592592592592597</v>
      </c>
      <c r="AW530" s="57" t="str">
        <f t="shared" si="478"/>
        <v/>
      </c>
      <c r="AX530" s="58" t="str">
        <f t="shared" si="479"/>
        <v/>
      </c>
      <c r="AY530" s="58" t="str">
        <f t="shared" si="480"/>
        <v/>
      </c>
      <c r="AZ530" s="31">
        <f t="shared" si="481"/>
        <v>141.6</v>
      </c>
      <c r="BA530" s="59">
        <f t="shared" si="482"/>
        <v>0.41388888888888897</v>
      </c>
      <c r="BB530" s="59">
        <f t="shared" si="483"/>
        <v>0.41944444444444456</v>
      </c>
      <c r="BC530" s="59">
        <f t="shared" si="484"/>
        <v>0.40909722222222233</v>
      </c>
      <c r="BD530" s="59">
        <f t="shared" si="485"/>
        <v>0.45493055555555562</v>
      </c>
      <c r="BE530" s="59">
        <f t="shared" si="486"/>
        <v>0.4423726851851853</v>
      </c>
      <c r="BF530" s="59">
        <f t="shared" si="487"/>
        <v>0.45278935185185198</v>
      </c>
      <c r="BG530" s="59">
        <f t="shared" si="488"/>
        <v>0.45094907407407403</v>
      </c>
      <c r="BH530" s="59">
        <f t="shared" si="489"/>
        <v>0.45025462962962959</v>
      </c>
      <c r="BI530" s="31">
        <f t="shared" si="490"/>
        <v>14.52000000000001</v>
      </c>
      <c r="BJ530" s="61">
        <f t="shared" si="491"/>
        <v>0.31565217391304368</v>
      </c>
      <c r="BK530" s="61">
        <f t="shared" si="492"/>
        <v>0.26400000000000018</v>
      </c>
      <c r="BL530" s="61">
        <f t="shared" si="493"/>
        <v>0.22687500000000016</v>
      </c>
      <c r="BM530" s="61">
        <f t="shared" si="494"/>
        <v>0.2016666666666668</v>
      </c>
      <c r="BN530" s="62">
        <f t="shared" si="495"/>
        <v>0</v>
      </c>
      <c r="BO530" s="62">
        <f t="shared" si="496"/>
        <v>18</v>
      </c>
      <c r="BP530" s="62">
        <f t="shared" si="497"/>
        <v>56</v>
      </c>
      <c r="BQ530" s="62">
        <f t="shared" si="498"/>
        <v>0</v>
      </c>
      <c r="BR530" s="62">
        <f t="shared" si="499"/>
        <v>15</v>
      </c>
      <c r="BS530" s="62">
        <f t="shared" si="500"/>
        <v>50</v>
      </c>
      <c r="BT530" s="62">
        <f t="shared" si="501"/>
        <v>0</v>
      </c>
      <c r="BU530" s="62">
        <f t="shared" si="502"/>
        <v>13</v>
      </c>
      <c r="BV530" s="62">
        <f t="shared" si="503"/>
        <v>37</v>
      </c>
      <c r="BW530" s="62">
        <f t="shared" si="504"/>
        <v>0</v>
      </c>
      <c r="BX530" s="62">
        <f t="shared" si="505"/>
        <v>12</v>
      </c>
      <c r="BY530" s="62">
        <f t="shared" si="506"/>
        <v>6</v>
      </c>
      <c r="BZ530" s="63">
        <f t="shared" si="507"/>
        <v>0.4270370370370371</v>
      </c>
      <c r="CA530" s="63">
        <f t="shared" si="508"/>
        <v>0.4325925925925927</v>
      </c>
      <c r="CB530" s="63">
        <f t="shared" si="509"/>
        <v>0.42009259259259268</v>
      </c>
      <c r="CC530" s="63">
        <f t="shared" si="510"/>
        <v>0.46592592592592597</v>
      </c>
      <c r="CD530" s="63">
        <f t="shared" si="511"/>
        <v>0.45182870370370382</v>
      </c>
      <c r="CE530" s="63">
        <f t="shared" si="512"/>
        <v>0.4622453703703705</v>
      </c>
      <c r="CF530" s="63">
        <f t="shared" si="513"/>
        <v>0.45935185185185179</v>
      </c>
      <c r="CG530" s="63">
        <f t="shared" si="514"/>
        <v>0.45865740740740735</v>
      </c>
      <c r="CH530" s="36"/>
      <c r="CI530" s="36"/>
      <c r="CJ530" s="36"/>
      <c r="CK530" s="36"/>
      <c r="CL530" s="60">
        <v>60</v>
      </c>
    </row>
    <row r="531" spans="1:90" ht="28.5" customHeight="1" x14ac:dyDescent="0.25">
      <c r="A531" s="37"/>
      <c r="C531" s="37"/>
      <c r="D531" s="37"/>
      <c r="E531" s="78"/>
      <c r="F531" s="83"/>
      <c r="G531" s="44"/>
      <c r="H531" s="44">
        <f t="shared" si="466"/>
        <v>156.25</v>
      </c>
      <c r="I531" s="83">
        <v>156.19</v>
      </c>
      <c r="J531" s="43">
        <f t="shared" si="453"/>
        <v>-3.8414751264487018E-4</v>
      </c>
      <c r="K531" s="44">
        <f t="shared" si="454"/>
        <v>-6.0000000000002274E-2</v>
      </c>
      <c r="L531" s="76" t="s">
        <v>143</v>
      </c>
      <c r="M531" s="122" t="s">
        <v>1231</v>
      </c>
      <c r="N531" s="46">
        <f t="shared" si="474"/>
        <v>156.25</v>
      </c>
      <c r="O531" s="46">
        <v>-0.02</v>
      </c>
      <c r="P531" s="78">
        <v>156.27000000000001</v>
      </c>
      <c r="Q531" s="78"/>
      <c r="R531" s="78"/>
      <c r="S531" s="78"/>
      <c r="T531" s="77"/>
      <c r="U531" s="47" t="str">
        <f t="shared" si="515"/>
        <v/>
      </c>
      <c r="V531" s="47" t="str">
        <f t="shared" si="516"/>
        <v/>
      </c>
      <c r="W531" s="50"/>
      <c r="X531" s="50"/>
      <c r="Y531" s="50"/>
      <c r="Z531" s="50"/>
      <c r="AA531" s="50"/>
      <c r="AB531" s="50"/>
      <c r="AC531" s="50"/>
      <c r="AD531" s="50"/>
      <c r="AE531" s="51" t="str">
        <f t="shared" si="469"/>
        <v/>
      </c>
      <c r="AF531" s="51" t="str">
        <f t="shared" si="470"/>
        <v/>
      </c>
      <c r="AG531" s="51" t="str">
        <f t="shared" si="471"/>
        <v/>
      </c>
      <c r="AH531" s="51" t="str">
        <f t="shared" si="472"/>
        <v/>
      </c>
      <c r="AI531" s="52">
        <f t="shared" si="473"/>
        <v>156.25</v>
      </c>
      <c r="AJ531" s="51"/>
      <c r="AK531" s="53"/>
      <c r="AL531" s="52"/>
      <c r="AM531" s="53">
        <f t="shared" si="475"/>
        <v>46</v>
      </c>
      <c r="AN531" s="53">
        <f>IF(AJ531&lt;&gt;"",IF(AJ531="o",VLOOKUP(AM531,OpenSect!$A$1:$D$11,2),IF(AJ531="u",VLOOKUP(AM531,UpHill!$A$1:$D$35,2),IF(AJ531="d",VLOOKUP(AM531,DownHill!$A$1:$D$29,2),IF(AJ531="f",VLOOKUP(AM531,FlatUnd!$A$2:$D$30,2),IF(AJ531="t",VLOOKUP(AM531,TimeAdd!$A$1:$D$176,2),IF(AJ531="l",VLOOKUP(AM531,SLimit!$A$1:$D$8,2),AN530)))))),AN530)</f>
        <v>55</v>
      </c>
      <c r="AO531" s="53">
        <f>IF(AJ531&lt;&gt;"",IF(AJ531="o",VLOOKUP(AM531,OpenSect!$A$1:$D$11,3),IF(AJ531="u",VLOOKUP(AM531,UpHill!$A$1:$D$35,3),IF(AJ531="d",VLOOKUP(AM531,DownHill!$A$3:$D$29,3),IF(AJ531="f",VLOOKUP(AM531,FlatUnd!$A$2:$D$30,3),IF(AJ531="t",VLOOKUP(AM531,TimeAdd!$A$1:$D$18,3),IF(AJ531="l",VLOOKUP(AM531,SLimit!$A$1:$D$8,3),AO530)))))),AO530)</f>
        <v>64</v>
      </c>
      <c r="AP531" s="53">
        <f>IF(AJ531&lt;&gt;"",IF(AJ531="o",VLOOKUP(AM531,OpenSect!$A$1:$D$11,4),IF(AJ531="u",VLOOKUP(AM531,UpHill!$A$1:$D$35,4),IF(AJ531="d",VLOOKUP(AM531,DownHill!$A$1:$D$29,4),IF(AJ531="f",VLOOKUP(AM531,FlatUnd!$A$2:$D$30,4),IF(AJ531="t",VLOOKUP(AM531,TimeAdd!$A$1:$D$18,4),IF(AJ531="l",VLOOKUP(AM531,SLimit!$A$1:$D$8,4),AP530)))))),AP530)</f>
        <v>72</v>
      </c>
      <c r="AQ531" s="53" t="str">
        <f t="shared" si="476"/>
        <v>80</v>
      </c>
      <c r="AR531" s="54" t="str">
        <f t="shared" si="477"/>
        <v>80 Speed limit.</v>
      </c>
      <c r="AS531" s="55"/>
      <c r="AT531" s="55"/>
      <c r="AU531" s="56">
        <f>IF(GroupStTimes!$A$8=0,MIN(CB531,CD531,CF531),MIN(BZ531,CB531,CD531,CF531))</f>
        <v>0.42019675925925937</v>
      </c>
      <c r="AV531" s="56">
        <f>IF(GroupStTimes!$A$8=0,MAX(CC531,CE531,CG531),MAX(CA531,CC531,CE531,CG531))</f>
        <v>0.46603009259259265</v>
      </c>
      <c r="AW531" s="57" t="str">
        <f t="shared" si="478"/>
        <v/>
      </c>
      <c r="AX531" s="58" t="str">
        <f t="shared" si="479"/>
        <v/>
      </c>
      <c r="AY531" s="58" t="str">
        <f t="shared" si="480"/>
        <v/>
      </c>
      <c r="AZ531" s="31">
        <f t="shared" si="481"/>
        <v>141.6</v>
      </c>
      <c r="BA531" s="59">
        <f t="shared" si="482"/>
        <v>0.41388888888888897</v>
      </c>
      <c r="BB531" s="59">
        <f t="shared" si="483"/>
        <v>0.41944444444444456</v>
      </c>
      <c r="BC531" s="59">
        <f t="shared" si="484"/>
        <v>0.40909722222222233</v>
      </c>
      <c r="BD531" s="59">
        <f t="shared" si="485"/>
        <v>0.45493055555555562</v>
      </c>
      <c r="BE531" s="59">
        <f t="shared" si="486"/>
        <v>0.4423726851851853</v>
      </c>
      <c r="BF531" s="59">
        <f t="shared" si="487"/>
        <v>0.45278935185185198</v>
      </c>
      <c r="BG531" s="59">
        <f t="shared" si="488"/>
        <v>0.45094907407407403</v>
      </c>
      <c r="BH531" s="59">
        <f t="shared" si="489"/>
        <v>0.45025462962962959</v>
      </c>
      <c r="BI531" s="31">
        <f t="shared" si="490"/>
        <v>14.650000000000006</v>
      </c>
      <c r="BJ531" s="61">
        <f t="shared" si="491"/>
        <v>0.31847826086956532</v>
      </c>
      <c r="BK531" s="61">
        <f t="shared" si="492"/>
        <v>0.26636363636363647</v>
      </c>
      <c r="BL531" s="61">
        <f t="shared" si="493"/>
        <v>0.22890625000000009</v>
      </c>
      <c r="BM531" s="61">
        <f t="shared" si="494"/>
        <v>0.2034722222222223</v>
      </c>
      <c r="BN531" s="62">
        <f t="shared" si="495"/>
        <v>0</v>
      </c>
      <c r="BO531" s="62">
        <f t="shared" si="496"/>
        <v>19</v>
      </c>
      <c r="BP531" s="62">
        <f t="shared" si="497"/>
        <v>7</v>
      </c>
      <c r="BQ531" s="62">
        <f t="shared" si="498"/>
        <v>0</v>
      </c>
      <c r="BR531" s="62">
        <f t="shared" si="499"/>
        <v>15</v>
      </c>
      <c r="BS531" s="62">
        <f t="shared" si="500"/>
        <v>59</v>
      </c>
      <c r="BT531" s="62">
        <f t="shared" si="501"/>
        <v>0</v>
      </c>
      <c r="BU531" s="62">
        <f t="shared" si="502"/>
        <v>13</v>
      </c>
      <c r="BV531" s="62">
        <f t="shared" si="503"/>
        <v>44</v>
      </c>
      <c r="BW531" s="62">
        <f t="shared" si="504"/>
        <v>0</v>
      </c>
      <c r="BX531" s="62">
        <f t="shared" si="505"/>
        <v>12</v>
      </c>
      <c r="BY531" s="62">
        <f t="shared" si="506"/>
        <v>13</v>
      </c>
      <c r="BZ531" s="63">
        <f t="shared" si="507"/>
        <v>0.42716435185185192</v>
      </c>
      <c r="CA531" s="63">
        <f t="shared" si="508"/>
        <v>0.43271990740740751</v>
      </c>
      <c r="CB531" s="63">
        <f t="shared" si="509"/>
        <v>0.42019675925925937</v>
      </c>
      <c r="CC531" s="63">
        <f t="shared" si="510"/>
        <v>0.46603009259259265</v>
      </c>
      <c r="CD531" s="63">
        <f t="shared" si="511"/>
        <v>0.45190972222222231</v>
      </c>
      <c r="CE531" s="63">
        <f t="shared" si="512"/>
        <v>0.46232638888888899</v>
      </c>
      <c r="CF531" s="63">
        <f t="shared" si="513"/>
        <v>0.45943287037037034</v>
      </c>
      <c r="CG531" s="63">
        <f t="shared" si="514"/>
        <v>0.4587384259259259</v>
      </c>
      <c r="CH531" s="36"/>
      <c r="CI531" s="36"/>
      <c r="CJ531" s="36"/>
      <c r="CK531" s="36"/>
      <c r="CL531" s="60">
        <v>60</v>
      </c>
    </row>
    <row r="532" spans="1:90" ht="40.5" x14ac:dyDescent="0.25">
      <c r="A532" s="37">
        <v>64</v>
      </c>
      <c r="C532" s="37"/>
      <c r="D532" s="37"/>
      <c r="E532" s="78"/>
      <c r="F532" s="83"/>
      <c r="G532" s="44"/>
      <c r="H532" s="44">
        <f t="shared" si="466"/>
        <v>156.51</v>
      </c>
      <c r="I532" s="83">
        <v>156.44</v>
      </c>
      <c r="J532" s="43">
        <f t="shared" si="453"/>
        <v>-4.2614847012696801E-4</v>
      </c>
      <c r="K532" s="44">
        <f t="shared" si="454"/>
        <v>-6.6666666666662877E-2</v>
      </c>
      <c r="L532" s="76" t="s">
        <v>1566</v>
      </c>
      <c r="M532" s="122" t="s">
        <v>1231</v>
      </c>
      <c r="N532" s="46">
        <f t="shared" si="474"/>
        <v>156.50666666666666</v>
      </c>
      <c r="O532" s="46">
        <v>-0.02</v>
      </c>
      <c r="P532" s="44">
        <v>156.52000000000001</v>
      </c>
      <c r="Q532" s="78">
        <f>-1.17-0.02</f>
        <v>-1.19</v>
      </c>
      <c r="R532" s="44">
        <v>157.69999999999999</v>
      </c>
      <c r="S532" s="78">
        <f>-1.17-0.02</f>
        <v>-1.19</v>
      </c>
      <c r="T532" s="77">
        <v>157.69999999999999</v>
      </c>
      <c r="U532" s="47" t="str">
        <f t="shared" si="515"/>
        <v/>
      </c>
      <c r="V532" s="47" t="str">
        <f t="shared" si="516"/>
        <v/>
      </c>
      <c r="W532" s="50"/>
      <c r="X532" s="50"/>
      <c r="Y532" s="50"/>
      <c r="Z532" s="50"/>
      <c r="AA532" s="50"/>
      <c r="AB532" s="50"/>
      <c r="AC532" s="50"/>
      <c r="AD532" s="50"/>
      <c r="AE532" s="51">
        <f t="shared" si="469"/>
        <v>64</v>
      </c>
      <c r="AF532" s="51" t="str">
        <f t="shared" si="470"/>
        <v/>
      </c>
      <c r="AG532" s="51" t="str">
        <f t="shared" si="471"/>
        <v/>
      </c>
      <c r="AH532" s="51" t="str">
        <f t="shared" si="472"/>
        <v/>
      </c>
      <c r="AI532" s="52">
        <f t="shared" si="473"/>
        <v>156.51</v>
      </c>
      <c r="AJ532" s="51"/>
      <c r="AK532" s="53"/>
      <c r="AL532" s="52"/>
      <c r="AM532" s="53">
        <f t="shared" si="475"/>
        <v>46</v>
      </c>
      <c r="AN532" s="53">
        <f>IF(AJ532&lt;&gt;"",IF(AJ532="o",VLOOKUP(AM532,OpenSect!$A$1:$D$11,2),IF(AJ532="u",VLOOKUP(AM532,UpHill!$A$1:$D$35,2),IF(AJ532="d",VLOOKUP(AM532,DownHill!$A$1:$D$29,2),IF(AJ532="f",VLOOKUP(AM532,FlatUnd!$A$2:$D$30,2),IF(AJ532="t",VLOOKUP(AM532,TimeAdd!$A$1:$D$176,2),IF(AJ532="l",VLOOKUP(AM532,SLimit!$A$1:$D$8,2),AN531)))))),AN531)</f>
        <v>55</v>
      </c>
      <c r="AO532" s="53">
        <f>IF(AJ532&lt;&gt;"",IF(AJ532="o",VLOOKUP(AM532,OpenSect!$A$1:$D$11,3),IF(AJ532="u",VLOOKUP(AM532,UpHill!$A$1:$D$35,3),IF(AJ532="d",VLOOKUP(AM532,DownHill!$A$3:$D$29,3),IF(AJ532="f",VLOOKUP(AM532,FlatUnd!$A$2:$D$30,3),IF(AJ532="t",VLOOKUP(AM532,TimeAdd!$A$1:$D$18,3),IF(AJ532="l",VLOOKUP(AM532,SLimit!$A$1:$D$8,3),AO531)))))),AO531)</f>
        <v>64</v>
      </c>
      <c r="AP532" s="53">
        <f>IF(AJ532&lt;&gt;"",IF(AJ532="o",VLOOKUP(AM532,OpenSect!$A$1:$D$11,4),IF(AJ532="u",VLOOKUP(AM532,UpHill!$A$1:$D$35,4),IF(AJ532="d",VLOOKUP(AM532,DownHill!$A$1:$D$29,4),IF(AJ532="f",VLOOKUP(AM532,FlatUnd!$A$2:$D$30,4),IF(AJ532="t",VLOOKUP(AM532,TimeAdd!$A$1:$D$18,4),IF(AJ532="l",VLOOKUP(AM532,SLimit!$A$1:$D$8,4),AP531)))))),AP531)</f>
        <v>72</v>
      </c>
      <c r="AQ532" s="53" t="str">
        <f t="shared" si="476"/>
        <v>80</v>
      </c>
      <c r="AR532" s="54" t="str">
        <f t="shared" si="477"/>
        <v>R23 Balfour{Straight}/Holmdene{ right} / {Left }Gladdedrift.</v>
      </c>
      <c r="AS532" s="55"/>
      <c r="AT532" s="55"/>
      <c r="AU532" s="56">
        <f>IF(GroupStTimes!$A$8=0,MIN(CB532,CD532,CF532),MIN(BZ532,CB532,CD532,CF532))</f>
        <v>0.42039351851851864</v>
      </c>
      <c r="AV532" s="56">
        <f>IF(GroupStTimes!$A$8=0,MAX(CC532,CE532,CG532),MAX(CA532,CC532,CE532,CG532))</f>
        <v>0.46622685185185192</v>
      </c>
      <c r="AW532" s="57" t="str">
        <f t="shared" si="478"/>
        <v/>
      </c>
      <c r="AX532" s="58" t="str">
        <f t="shared" si="479"/>
        <v/>
      </c>
      <c r="AY532" s="58" t="str">
        <f t="shared" si="480"/>
        <v/>
      </c>
      <c r="AZ532" s="31">
        <f t="shared" si="481"/>
        <v>141.6</v>
      </c>
      <c r="BA532" s="59">
        <f t="shared" si="482"/>
        <v>0.41388888888888897</v>
      </c>
      <c r="BB532" s="59">
        <f t="shared" si="483"/>
        <v>0.41944444444444456</v>
      </c>
      <c r="BC532" s="59">
        <f t="shared" si="484"/>
        <v>0.40909722222222233</v>
      </c>
      <c r="BD532" s="59">
        <f t="shared" si="485"/>
        <v>0.45493055555555562</v>
      </c>
      <c r="BE532" s="59">
        <f t="shared" si="486"/>
        <v>0.4423726851851853</v>
      </c>
      <c r="BF532" s="59">
        <f t="shared" si="487"/>
        <v>0.45278935185185198</v>
      </c>
      <c r="BG532" s="59">
        <f t="shared" si="488"/>
        <v>0.45094907407407403</v>
      </c>
      <c r="BH532" s="59">
        <f t="shared" si="489"/>
        <v>0.45025462962962959</v>
      </c>
      <c r="BI532" s="31">
        <f t="shared" si="490"/>
        <v>14.909999999999997</v>
      </c>
      <c r="BJ532" s="61">
        <f t="shared" si="491"/>
        <v>0.32413043478260861</v>
      </c>
      <c r="BK532" s="61">
        <f t="shared" si="492"/>
        <v>0.27109090909090905</v>
      </c>
      <c r="BL532" s="61">
        <f t="shared" si="493"/>
        <v>0.23296874999999995</v>
      </c>
      <c r="BM532" s="61">
        <f t="shared" si="494"/>
        <v>0.20708333333333329</v>
      </c>
      <c r="BN532" s="62">
        <f t="shared" si="495"/>
        <v>0</v>
      </c>
      <c r="BO532" s="62">
        <f t="shared" si="496"/>
        <v>19</v>
      </c>
      <c r="BP532" s="62">
        <f t="shared" si="497"/>
        <v>27</v>
      </c>
      <c r="BQ532" s="62">
        <f t="shared" si="498"/>
        <v>0</v>
      </c>
      <c r="BR532" s="62">
        <f t="shared" si="499"/>
        <v>16</v>
      </c>
      <c r="BS532" s="62">
        <f t="shared" si="500"/>
        <v>16</v>
      </c>
      <c r="BT532" s="62">
        <f t="shared" si="501"/>
        <v>0</v>
      </c>
      <c r="BU532" s="62">
        <f t="shared" si="502"/>
        <v>13</v>
      </c>
      <c r="BV532" s="62">
        <f t="shared" si="503"/>
        <v>59</v>
      </c>
      <c r="BW532" s="62">
        <f t="shared" si="504"/>
        <v>0</v>
      </c>
      <c r="BX532" s="62">
        <f t="shared" si="505"/>
        <v>12</v>
      </c>
      <c r="BY532" s="62">
        <f t="shared" si="506"/>
        <v>25</v>
      </c>
      <c r="BZ532" s="63">
        <f t="shared" si="507"/>
        <v>0.42739583333333342</v>
      </c>
      <c r="CA532" s="63">
        <f t="shared" si="508"/>
        <v>0.43295138888888901</v>
      </c>
      <c r="CB532" s="63">
        <f t="shared" si="509"/>
        <v>0.42039351851851864</v>
      </c>
      <c r="CC532" s="63">
        <f t="shared" si="510"/>
        <v>0.46622685185185192</v>
      </c>
      <c r="CD532" s="63">
        <f t="shared" si="511"/>
        <v>0.45208333333333345</v>
      </c>
      <c r="CE532" s="63">
        <f t="shared" si="512"/>
        <v>0.46250000000000013</v>
      </c>
      <c r="CF532" s="63">
        <f t="shared" si="513"/>
        <v>0.45957175925925919</v>
      </c>
      <c r="CG532" s="63">
        <f t="shared" si="514"/>
        <v>0.45887731481481475</v>
      </c>
      <c r="CH532" s="36"/>
      <c r="CI532" s="36"/>
      <c r="CJ532" s="36"/>
      <c r="CK532" s="36"/>
      <c r="CL532" s="60">
        <v>60</v>
      </c>
    </row>
    <row r="533" spans="1:90" ht="28.5" customHeight="1" x14ac:dyDescent="0.25">
      <c r="A533" s="37"/>
      <c r="C533" s="37"/>
      <c r="D533" s="37"/>
      <c r="E533" s="78"/>
      <c r="F533" s="83"/>
      <c r="G533" s="44"/>
      <c r="H533" s="44">
        <f t="shared" si="466"/>
        <v>156.72</v>
      </c>
      <c r="I533" s="83">
        <v>156.66</v>
      </c>
      <c r="J533" s="43">
        <f t="shared" si="453"/>
        <v>-3.8299502106474068E-4</v>
      </c>
      <c r="K533" s="44">
        <f t="shared" si="454"/>
        <v>-6.0000000000002274E-2</v>
      </c>
      <c r="L533" s="76" t="s">
        <v>1090</v>
      </c>
      <c r="M533" s="122" t="s">
        <v>1559</v>
      </c>
      <c r="N533" s="46">
        <f t="shared" si="474"/>
        <v>156.72</v>
      </c>
      <c r="O533" s="46">
        <v>-0.02</v>
      </c>
      <c r="P533" s="78">
        <v>156.74</v>
      </c>
      <c r="Q533" s="78"/>
      <c r="R533" s="78"/>
      <c r="S533" s="78"/>
      <c r="T533" s="77"/>
      <c r="U533" s="47" t="str">
        <f t="shared" si="515"/>
        <v/>
      </c>
      <c r="V533" s="47" t="str">
        <f t="shared" si="516"/>
        <v/>
      </c>
      <c r="W533" s="50"/>
      <c r="X533" s="50"/>
      <c r="Y533" s="50"/>
      <c r="Z533" s="50"/>
      <c r="AA533" s="50"/>
      <c r="AB533" s="50"/>
      <c r="AC533" s="50"/>
      <c r="AD533" s="50"/>
      <c r="AE533" s="51" t="str">
        <f t="shared" si="469"/>
        <v/>
      </c>
      <c r="AF533" s="51" t="str">
        <f t="shared" si="470"/>
        <v/>
      </c>
      <c r="AG533" s="51" t="str">
        <f t="shared" si="471"/>
        <v/>
      </c>
      <c r="AH533" s="51" t="str">
        <f t="shared" si="472"/>
        <v/>
      </c>
      <c r="AI533" s="52">
        <f t="shared" si="473"/>
        <v>156.72</v>
      </c>
      <c r="AJ533" s="51"/>
      <c r="AK533" s="53"/>
      <c r="AL533" s="52"/>
      <c r="AM533" s="53">
        <f t="shared" si="475"/>
        <v>46</v>
      </c>
      <c r="AN533" s="53">
        <f>IF(AJ533&lt;&gt;"",IF(AJ533="o",VLOOKUP(AM533,OpenSect!$A$1:$D$11,2),IF(AJ533="u",VLOOKUP(AM533,UpHill!$A$1:$D$35,2),IF(AJ533="d",VLOOKUP(AM533,DownHill!$A$1:$D$29,2),IF(AJ533="f",VLOOKUP(AM533,FlatUnd!$A$2:$D$30,2),IF(AJ533="t",VLOOKUP(AM533,TimeAdd!$A$1:$D$176,2),IF(AJ533="l",VLOOKUP(AM533,SLimit!$A$1:$D$8,2),AN532)))))),AN532)</f>
        <v>55</v>
      </c>
      <c r="AO533" s="53">
        <f>IF(AJ533&lt;&gt;"",IF(AJ533="o",VLOOKUP(AM533,OpenSect!$A$1:$D$11,3),IF(AJ533="u",VLOOKUP(AM533,UpHill!$A$1:$D$35,3),IF(AJ533="d",VLOOKUP(AM533,DownHill!$A$3:$D$29,3),IF(AJ533="f",VLOOKUP(AM533,FlatUnd!$A$2:$D$30,3),IF(AJ533="t",VLOOKUP(AM533,TimeAdd!$A$1:$D$18,3),IF(AJ533="l",VLOOKUP(AM533,SLimit!$A$1:$D$8,3),AO532)))))),AO532)</f>
        <v>64</v>
      </c>
      <c r="AP533" s="53">
        <f>IF(AJ533&lt;&gt;"",IF(AJ533="o",VLOOKUP(AM533,OpenSect!$A$1:$D$11,4),IF(AJ533="u",VLOOKUP(AM533,UpHill!$A$1:$D$35,4),IF(AJ533="d",VLOOKUP(AM533,DownHill!$A$1:$D$29,4),IF(AJ533="f",VLOOKUP(AM533,FlatUnd!$A$2:$D$30,4),IF(AJ533="t",VLOOKUP(AM533,TimeAdd!$A$1:$D$18,4),IF(AJ533="l",VLOOKUP(AM533,SLimit!$A$1:$D$8,4),AP532)))))),AP532)</f>
        <v>72</v>
      </c>
      <c r="AQ533" s="53" t="str">
        <f t="shared" si="476"/>
        <v>120</v>
      </c>
      <c r="AR533" s="54" t="str">
        <f t="shared" si="477"/>
        <v>120 Speed limit.</v>
      </c>
      <c r="AS533" s="55"/>
      <c r="AT533" s="55"/>
      <c r="AU533" s="56">
        <f>IF(GroupStTimes!$A$8=0,MIN(CB533,CD533,CF533),MIN(BZ533,CB533,CD533,CF533))</f>
        <v>0.42055555555555568</v>
      </c>
      <c r="AV533" s="56">
        <f>IF(GroupStTimes!$A$8=0,MAX(CC533,CE533,CG533),MAX(CA533,CC533,CE533,CG533))</f>
        <v>0.46638888888888896</v>
      </c>
      <c r="AW533" s="57" t="str">
        <f t="shared" si="478"/>
        <v/>
      </c>
      <c r="AX533" s="58" t="str">
        <f t="shared" si="479"/>
        <v/>
      </c>
      <c r="AY533" s="58" t="str">
        <f t="shared" si="480"/>
        <v/>
      </c>
      <c r="AZ533" s="31">
        <f t="shared" si="481"/>
        <v>141.6</v>
      </c>
      <c r="BA533" s="59">
        <f t="shared" si="482"/>
        <v>0.41388888888888897</v>
      </c>
      <c r="BB533" s="59">
        <f t="shared" si="483"/>
        <v>0.41944444444444456</v>
      </c>
      <c r="BC533" s="59">
        <f t="shared" si="484"/>
        <v>0.40909722222222233</v>
      </c>
      <c r="BD533" s="59">
        <f t="shared" si="485"/>
        <v>0.45493055555555562</v>
      </c>
      <c r="BE533" s="59">
        <f t="shared" si="486"/>
        <v>0.4423726851851853</v>
      </c>
      <c r="BF533" s="59">
        <f t="shared" si="487"/>
        <v>0.45278935185185198</v>
      </c>
      <c r="BG533" s="59">
        <f t="shared" si="488"/>
        <v>0.45094907407407403</v>
      </c>
      <c r="BH533" s="59">
        <f t="shared" si="489"/>
        <v>0.45025462962962959</v>
      </c>
      <c r="BI533" s="31">
        <f t="shared" si="490"/>
        <v>15.120000000000005</v>
      </c>
      <c r="BJ533" s="61">
        <f t="shared" si="491"/>
        <v>0.32869565217391317</v>
      </c>
      <c r="BK533" s="61">
        <f t="shared" si="492"/>
        <v>0.27490909090909099</v>
      </c>
      <c r="BL533" s="61">
        <f t="shared" si="493"/>
        <v>0.23625000000000007</v>
      </c>
      <c r="BM533" s="61">
        <f t="shared" si="494"/>
        <v>0.21000000000000008</v>
      </c>
      <c r="BN533" s="62">
        <f t="shared" si="495"/>
        <v>0</v>
      </c>
      <c r="BO533" s="62">
        <f t="shared" si="496"/>
        <v>19</v>
      </c>
      <c r="BP533" s="62">
        <f t="shared" si="497"/>
        <v>43</v>
      </c>
      <c r="BQ533" s="62">
        <f t="shared" si="498"/>
        <v>0</v>
      </c>
      <c r="BR533" s="62">
        <f t="shared" si="499"/>
        <v>16</v>
      </c>
      <c r="BS533" s="62">
        <f t="shared" si="500"/>
        <v>30</v>
      </c>
      <c r="BT533" s="62">
        <f t="shared" si="501"/>
        <v>0</v>
      </c>
      <c r="BU533" s="62">
        <f t="shared" si="502"/>
        <v>14</v>
      </c>
      <c r="BV533" s="62">
        <f t="shared" si="503"/>
        <v>11</v>
      </c>
      <c r="BW533" s="62">
        <f t="shared" si="504"/>
        <v>0</v>
      </c>
      <c r="BX533" s="62">
        <f t="shared" si="505"/>
        <v>12</v>
      </c>
      <c r="BY533" s="62">
        <f t="shared" si="506"/>
        <v>36</v>
      </c>
      <c r="BZ533" s="63">
        <f t="shared" si="507"/>
        <v>0.4275810185185186</v>
      </c>
      <c r="CA533" s="63">
        <f t="shared" si="508"/>
        <v>0.43313657407407419</v>
      </c>
      <c r="CB533" s="63">
        <f t="shared" si="509"/>
        <v>0.42055555555555568</v>
      </c>
      <c r="CC533" s="63">
        <f t="shared" si="510"/>
        <v>0.46638888888888896</v>
      </c>
      <c r="CD533" s="63">
        <f t="shared" si="511"/>
        <v>0.45222222222222236</v>
      </c>
      <c r="CE533" s="63">
        <f t="shared" si="512"/>
        <v>0.46263888888888904</v>
      </c>
      <c r="CF533" s="63">
        <f t="shared" si="513"/>
        <v>0.45969907407407401</v>
      </c>
      <c r="CG533" s="63">
        <f t="shared" si="514"/>
        <v>0.45900462962962957</v>
      </c>
      <c r="CH533" s="36"/>
      <c r="CI533" s="36"/>
      <c r="CJ533" s="36"/>
      <c r="CK533" s="36"/>
      <c r="CL533" s="60">
        <v>60</v>
      </c>
    </row>
    <row r="534" spans="1:90" ht="28.5" customHeight="1" x14ac:dyDescent="0.25">
      <c r="A534" s="37">
        <v>64</v>
      </c>
      <c r="C534" s="37"/>
      <c r="D534" s="37"/>
      <c r="E534" s="78"/>
      <c r="F534" s="83"/>
      <c r="G534" s="44"/>
      <c r="H534" s="44">
        <f t="shared" si="466"/>
        <v>156.97999999999999</v>
      </c>
      <c r="I534" s="83">
        <v>156.91999999999999</v>
      </c>
      <c r="J534" s="43">
        <f t="shared" si="453"/>
        <v>-3.8236043843998391E-4</v>
      </c>
      <c r="K534" s="44">
        <f t="shared" si="454"/>
        <v>-6.0000000000002274E-2</v>
      </c>
      <c r="L534" s="76" t="s">
        <v>485</v>
      </c>
      <c r="M534" s="122" t="s">
        <v>1559</v>
      </c>
      <c r="N534" s="46">
        <f t="shared" si="474"/>
        <v>156.97999999999999</v>
      </c>
      <c r="O534" s="46">
        <v>-0.02</v>
      </c>
      <c r="P534" s="44">
        <v>157</v>
      </c>
      <c r="Q534" s="78">
        <f t="shared" ref="Q534:S597" si="518">-1.17-0.02</f>
        <v>-1.19</v>
      </c>
      <c r="R534" s="44">
        <v>158.16999999999999</v>
      </c>
      <c r="S534" s="78">
        <f t="shared" si="518"/>
        <v>-1.19</v>
      </c>
      <c r="T534" s="77">
        <v>158.16999999999999</v>
      </c>
      <c r="U534" s="47" t="str">
        <f t="shared" si="515"/>
        <v/>
      </c>
      <c r="V534" s="47" t="str">
        <f t="shared" si="516"/>
        <v/>
      </c>
      <c r="W534" s="50"/>
      <c r="X534" s="50"/>
      <c r="Y534" s="50"/>
      <c r="Z534" s="50"/>
      <c r="AA534" s="50"/>
      <c r="AB534" s="50"/>
      <c r="AC534" s="50"/>
      <c r="AD534" s="50"/>
      <c r="AE534" s="51">
        <f t="shared" si="469"/>
        <v>64</v>
      </c>
      <c r="AF534" s="51" t="str">
        <f t="shared" si="470"/>
        <v/>
      </c>
      <c r="AG534" s="51" t="str">
        <f t="shared" si="471"/>
        <v/>
      </c>
      <c r="AH534" s="51" t="str">
        <f t="shared" si="472"/>
        <v/>
      </c>
      <c r="AI534" s="52">
        <f t="shared" si="473"/>
        <v>156.97999999999999</v>
      </c>
      <c r="AJ534" s="51"/>
      <c r="AK534" s="53"/>
      <c r="AL534" s="52"/>
      <c r="AM534" s="53">
        <f t="shared" si="475"/>
        <v>46</v>
      </c>
      <c r="AN534" s="53">
        <f>IF(AJ534&lt;&gt;"",IF(AJ534="o",VLOOKUP(AM534,OpenSect!$A$1:$D$11,2),IF(AJ534="u",VLOOKUP(AM534,UpHill!$A$1:$D$35,2),IF(AJ534="d",VLOOKUP(AM534,DownHill!$A$1:$D$29,2),IF(AJ534="f",VLOOKUP(AM534,FlatUnd!$A$2:$D$30,2),IF(AJ534="t",VLOOKUP(AM534,TimeAdd!$A$1:$D$176,2),IF(AJ534="l",VLOOKUP(AM534,SLimit!$A$1:$D$8,2),AN533)))))),AN533)</f>
        <v>55</v>
      </c>
      <c r="AO534" s="53">
        <f>IF(AJ534&lt;&gt;"",IF(AJ534="o",VLOOKUP(AM534,OpenSect!$A$1:$D$11,3),IF(AJ534="u",VLOOKUP(AM534,UpHill!$A$1:$D$35,3),IF(AJ534="d",VLOOKUP(AM534,DownHill!$A$3:$D$29,3),IF(AJ534="f",VLOOKUP(AM534,FlatUnd!$A$2:$D$30,3),IF(AJ534="t",VLOOKUP(AM534,TimeAdd!$A$1:$D$18,3),IF(AJ534="l",VLOOKUP(AM534,SLimit!$A$1:$D$8,3),AO533)))))),AO533)</f>
        <v>64</v>
      </c>
      <c r="AP534" s="53">
        <f>IF(AJ534&lt;&gt;"",IF(AJ534="o",VLOOKUP(AM534,OpenSect!$A$1:$D$11,4),IF(AJ534="u",VLOOKUP(AM534,UpHill!$A$1:$D$35,4),IF(AJ534="d",VLOOKUP(AM534,DownHill!$A$1:$D$29,4),IF(AJ534="f",VLOOKUP(AM534,FlatUnd!$A$2:$D$30,4),IF(AJ534="t",VLOOKUP(AM534,TimeAdd!$A$1:$D$18,4),IF(AJ534="l",VLOOKUP(AM534,SLimit!$A$1:$D$8,4),AP533)))))),AP533)</f>
        <v>72</v>
      </c>
      <c r="AQ534" s="53" t="str">
        <f t="shared" si="476"/>
        <v>120</v>
      </c>
      <c r="AR534" s="54" t="str">
        <f t="shared" si="477"/>
        <v>Warning - Gentle curve{ Left}.</v>
      </c>
      <c r="AS534" s="55"/>
      <c r="AT534" s="55"/>
      <c r="AU534" s="56">
        <f>IF(GroupStTimes!$A$8=0,MIN(CB534,CD534,CF534),MIN(BZ534,CB534,CD534,CF534))</f>
        <v>0.42075231481481495</v>
      </c>
      <c r="AV534" s="56">
        <f>IF(GroupStTimes!$A$8=0,MAX(CC534,CE534,CG534),MAX(CA534,CC534,CE534,CG534))</f>
        <v>0.46658564814814824</v>
      </c>
      <c r="AW534" s="57" t="str">
        <f t="shared" si="478"/>
        <v/>
      </c>
      <c r="AX534" s="58" t="str">
        <f t="shared" si="479"/>
        <v/>
      </c>
      <c r="AY534" s="58" t="str">
        <f t="shared" si="480"/>
        <v/>
      </c>
      <c r="AZ534" s="31">
        <f t="shared" si="481"/>
        <v>141.6</v>
      </c>
      <c r="BA534" s="59">
        <f t="shared" si="482"/>
        <v>0.41388888888888897</v>
      </c>
      <c r="BB534" s="59">
        <f t="shared" si="483"/>
        <v>0.41944444444444456</v>
      </c>
      <c r="BC534" s="59">
        <f t="shared" si="484"/>
        <v>0.40909722222222233</v>
      </c>
      <c r="BD534" s="59">
        <f t="shared" si="485"/>
        <v>0.45493055555555562</v>
      </c>
      <c r="BE534" s="59">
        <f t="shared" si="486"/>
        <v>0.4423726851851853</v>
      </c>
      <c r="BF534" s="59">
        <f t="shared" si="487"/>
        <v>0.45278935185185198</v>
      </c>
      <c r="BG534" s="59">
        <f t="shared" si="488"/>
        <v>0.45094907407407403</v>
      </c>
      <c r="BH534" s="59">
        <f t="shared" si="489"/>
        <v>0.45025462962962959</v>
      </c>
      <c r="BI534" s="31">
        <f t="shared" si="490"/>
        <v>15.379999999999995</v>
      </c>
      <c r="BJ534" s="61">
        <f t="shared" si="491"/>
        <v>0.3343478260869564</v>
      </c>
      <c r="BK534" s="61">
        <f t="shared" si="492"/>
        <v>0.27963636363636357</v>
      </c>
      <c r="BL534" s="61">
        <f t="shared" si="493"/>
        <v>0.24031249999999993</v>
      </c>
      <c r="BM534" s="61">
        <f t="shared" si="494"/>
        <v>0.21361111111111106</v>
      </c>
      <c r="BN534" s="62">
        <f t="shared" si="495"/>
        <v>0</v>
      </c>
      <c r="BO534" s="62">
        <f t="shared" si="496"/>
        <v>20</v>
      </c>
      <c r="BP534" s="62">
        <f t="shared" si="497"/>
        <v>4</v>
      </c>
      <c r="BQ534" s="62">
        <f t="shared" si="498"/>
        <v>0</v>
      </c>
      <c r="BR534" s="62">
        <f t="shared" si="499"/>
        <v>16</v>
      </c>
      <c r="BS534" s="62">
        <f t="shared" si="500"/>
        <v>47</v>
      </c>
      <c r="BT534" s="62">
        <f t="shared" si="501"/>
        <v>0</v>
      </c>
      <c r="BU534" s="62">
        <f t="shared" si="502"/>
        <v>14</v>
      </c>
      <c r="BV534" s="62">
        <f t="shared" si="503"/>
        <v>25</v>
      </c>
      <c r="BW534" s="62">
        <f t="shared" si="504"/>
        <v>0</v>
      </c>
      <c r="BX534" s="62">
        <f t="shared" si="505"/>
        <v>12</v>
      </c>
      <c r="BY534" s="62">
        <f t="shared" si="506"/>
        <v>49</v>
      </c>
      <c r="BZ534" s="63">
        <f t="shared" si="507"/>
        <v>0.42782407407407413</v>
      </c>
      <c r="CA534" s="63">
        <f t="shared" si="508"/>
        <v>0.43337962962962973</v>
      </c>
      <c r="CB534" s="63">
        <f t="shared" si="509"/>
        <v>0.42075231481481495</v>
      </c>
      <c r="CC534" s="63">
        <f t="shared" si="510"/>
        <v>0.46658564814814824</v>
      </c>
      <c r="CD534" s="63">
        <f t="shared" si="511"/>
        <v>0.45238425925925935</v>
      </c>
      <c r="CE534" s="63">
        <f t="shared" si="512"/>
        <v>0.46280092592592603</v>
      </c>
      <c r="CF534" s="63">
        <f t="shared" si="513"/>
        <v>0.45984953703703701</v>
      </c>
      <c r="CG534" s="63">
        <f t="shared" si="514"/>
        <v>0.45915509259259257</v>
      </c>
      <c r="CH534" s="36"/>
      <c r="CI534" s="36"/>
      <c r="CJ534" s="36"/>
      <c r="CK534" s="36"/>
      <c r="CL534" s="60">
        <v>60</v>
      </c>
    </row>
    <row r="535" spans="1:90" ht="28.5" customHeight="1" x14ac:dyDescent="0.25">
      <c r="A535" s="37">
        <v>64</v>
      </c>
      <c r="C535" s="37"/>
      <c r="D535" s="37"/>
      <c r="E535" s="78"/>
      <c r="F535" s="83"/>
      <c r="G535" s="44"/>
      <c r="H535" s="44">
        <f t="shared" si="466"/>
        <v>157.09</v>
      </c>
      <c r="I535" s="83">
        <v>157.03</v>
      </c>
      <c r="J535" s="43">
        <f t="shared" si="453"/>
        <v>-3.8209259377190518E-4</v>
      </c>
      <c r="K535" s="44">
        <f t="shared" si="454"/>
        <v>-6.0000000000002274E-2</v>
      </c>
      <c r="L535" s="76" t="s">
        <v>933</v>
      </c>
      <c r="M535" s="122" t="s">
        <v>1232</v>
      </c>
      <c r="N535" s="46">
        <f t="shared" si="474"/>
        <v>157.09</v>
      </c>
      <c r="O535" s="46">
        <v>-0.02</v>
      </c>
      <c r="P535" s="44">
        <v>157.11000000000001</v>
      </c>
      <c r="Q535" s="78">
        <f t="shared" si="518"/>
        <v>-1.19</v>
      </c>
      <c r="R535" s="44">
        <v>158.28</v>
      </c>
      <c r="S535" s="78">
        <f t="shared" si="518"/>
        <v>-1.19</v>
      </c>
      <c r="T535" s="77">
        <v>158.28</v>
      </c>
      <c r="U535" s="47" t="str">
        <f t="shared" si="515"/>
        <v/>
      </c>
      <c r="V535" s="47" t="str">
        <f t="shared" si="516"/>
        <v/>
      </c>
      <c r="W535" s="50"/>
      <c r="X535" s="50"/>
      <c r="Y535" s="50"/>
      <c r="Z535" s="50"/>
      <c r="AA535" s="50"/>
      <c r="AB535" s="50"/>
      <c r="AC535" s="50"/>
      <c r="AD535" s="50"/>
      <c r="AE535" s="51">
        <f t="shared" si="469"/>
        <v>64</v>
      </c>
      <c r="AF535" s="51" t="str">
        <f t="shared" si="470"/>
        <v/>
      </c>
      <c r="AG535" s="51" t="str">
        <f t="shared" si="471"/>
        <v/>
      </c>
      <c r="AH535" s="51" t="str">
        <f t="shared" si="472"/>
        <v/>
      </c>
      <c r="AI535" s="52">
        <f t="shared" si="473"/>
        <v>157.09</v>
      </c>
      <c r="AJ535" s="51"/>
      <c r="AK535" s="53"/>
      <c r="AL535" s="52"/>
      <c r="AM535" s="53">
        <f t="shared" si="475"/>
        <v>46</v>
      </c>
      <c r="AN535" s="53">
        <f>IF(AJ535&lt;&gt;"",IF(AJ535="o",VLOOKUP(AM535,OpenSect!$A$1:$D$11,2),IF(AJ535="u",VLOOKUP(AM535,UpHill!$A$1:$D$35,2),IF(AJ535="d",VLOOKUP(AM535,DownHill!$A$1:$D$29,2),IF(AJ535="f",VLOOKUP(AM535,FlatUnd!$A$2:$D$30,2),IF(AJ535="t",VLOOKUP(AM535,TimeAdd!$A$1:$D$176,2),IF(AJ535="l",VLOOKUP(AM535,SLimit!$A$1:$D$8,2),AN534)))))),AN534)</f>
        <v>55</v>
      </c>
      <c r="AO535" s="53">
        <f>IF(AJ535&lt;&gt;"",IF(AJ535="o",VLOOKUP(AM535,OpenSect!$A$1:$D$11,3),IF(AJ535="u",VLOOKUP(AM535,UpHill!$A$1:$D$35,3),IF(AJ535="d",VLOOKUP(AM535,DownHill!$A$3:$D$29,3),IF(AJ535="f",VLOOKUP(AM535,FlatUnd!$A$2:$D$30,3),IF(AJ535="t",VLOOKUP(AM535,TimeAdd!$A$1:$D$18,3),IF(AJ535="l",VLOOKUP(AM535,SLimit!$A$1:$D$8,3),AO534)))))),AO534)</f>
        <v>64</v>
      </c>
      <c r="AP535" s="53">
        <f>IF(AJ535&lt;&gt;"",IF(AJ535="o",VLOOKUP(AM535,OpenSect!$A$1:$D$11,4),IF(AJ535="u",VLOOKUP(AM535,UpHill!$A$1:$D$35,4),IF(AJ535="d",VLOOKUP(AM535,DownHill!$A$1:$D$29,4),IF(AJ535="f",VLOOKUP(AM535,FlatUnd!$A$2:$D$30,4),IF(AJ535="t",VLOOKUP(AM535,TimeAdd!$A$1:$D$18,4),IF(AJ535="l",VLOOKUP(AM535,SLimit!$A$1:$D$8,4),AP534)))))),AP534)</f>
        <v>72</v>
      </c>
      <c r="AQ535" s="53" t="str">
        <f t="shared" si="476"/>
        <v>100</v>
      </c>
      <c r="AR535" s="54" t="str">
        <f t="shared" si="477"/>
        <v>100 Speed limit.</v>
      </c>
      <c r="AS535" s="55"/>
      <c r="AT535" s="55"/>
      <c r="AU535" s="56">
        <f>IF(GroupStTimes!$A$8=0,MIN(CB535,CD535,CF535),MIN(BZ535,CB535,CD535,CF535))</f>
        <v>0.42083333333333345</v>
      </c>
      <c r="AV535" s="56">
        <f>IF(GroupStTimes!$A$8=0,MAX(CC535,CE535,CG535),MAX(CA535,CC535,CE535,CG535))</f>
        <v>0.46666666666666673</v>
      </c>
      <c r="AW535" s="57" t="str">
        <f t="shared" si="478"/>
        <v/>
      </c>
      <c r="AX535" s="58" t="str">
        <f t="shared" si="479"/>
        <v/>
      </c>
      <c r="AY535" s="58" t="str">
        <f t="shared" si="480"/>
        <v/>
      </c>
      <c r="AZ535" s="31">
        <f t="shared" si="481"/>
        <v>141.6</v>
      </c>
      <c r="BA535" s="59">
        <f t="shared" si="482"/>
        <v>0.41388888888888897</v>
      </c>
      <c r="BB535" s="59">
        <f t="shared" si="483"/>
        <v>0.41944444444444456</v>
      </c>
      <c r="BC535" s="59">
        <f t="shared" si="484"/>
        <v>0.40909722222222233</v>
      </c>
      <c r="BD535" s="59">
        <f t="shared" si="485"/>
        <v>0.45493055555555562</v>
      </c>
      <c r="BE535" s="59">
        <f t="shared" si="486"/>
        <v>0.4423726851851853</v>
      </c>
      <c r="BF535" s="59">
        <f t="shared" si="487"/>
        <v>0.45278935185185198</v>
      </c>
      <c r="BG535" s="59">
        <f t="shared" si="488"/>
        <v>0.45094907407407403</v>
      </c>
      <c r="BH535" s="59">
        <f t="shared" si="489"/>
        <v>0.45025462962962959</v>
      </c>
      <c r="BI535" s="31">
        <f t="shared" si="490"/>
        <v>15.490000000000009</v>
      </c>
      <c r="BJ535" s="61">
        <f t="shared" si="491"/>
        <v>0.33673913043478282</v>
      </c>
      <c r="BK535" s="61">
        <f t="shared" si="492"/>
        <v>0.2816363636363638</v>
      </c>
      <c r="BL535" s="61">
        <f t="shared" si="493"/>
        <v>0.24203125000000014</v>
      </c>
      <c r="BM535" s="61">
        <f t="shared" si="494"/>
        <v>0.21513888888888902</v>
      </c>
      <c r="BN535" s="62">
        <f t="shared" si="495"/>
        <v>0</v>
      </c>
      <c r="BO535" s="62">
        <f t="shared" si="496"/>
        <v>20</v>
      </c>
      <c r="BP535" s="62">
        <f t="shared" si="497"/>
        <v>12</v>
      </c>
      <c r="BQ535" s="62">
        <f t="shared" si="498"/>
        <v>0</v>
      </c>
      <c r="BR535" s="62">
        <f t="shared" si="499"/>
        <v>16</v>
      </c>
      <c r="BS535" s="62">
        <f t="shared" si="500"/>
        <v>54</v>
      </c>
      <c r="BT535" s="62">
        <f t="shared" si="501"/>
        <v>0</v>
      </c>
      <c r="BU535" s="62">
        <f t="shared" si="502"/>
        <v>14</v>
      </c>
      <c r="BV535" s="62">
        <f t="shared" si="503"/>
        <v>31</v>
      </c>
      <c r="BW535" s="62">
        <f t="shared" si="504"/>
        <v>0</v>
      </c>
      <c r="BX535" s="62">
        <f t="shared" si="505"/>
        <v>12</v>
      </c>
      <c r="BY535" s="62">
        <f t="shared" si="506"/>
        <v>55</v>
      </c>
      <c r="BZ535" s="63">
        <f t="shared" si="507"/>
        <v>0.42791666666666672</v>
      </c>
      <c r="CA535" s="63">
        <f t="shared" si="508"/>
        <v>0.43347222222222237</v>
      </c>
      <c r="CB535" s="63">
        <f t="shared" si="509"/>
        <v>0.42083333333333345</v>
      </c>
      <c r="CC535" s="63">
        <f t="shared" si="510"/>
        <v>0.46666666666666673</v>
      </c>
      <c r="CD535" s="63">
        <f t="shared" si="511"/>
        <v>0.4524537037037038</v>
      </c>
      <c r="CE535" s="63">
        <f t="shared" si="512"/>
        <v>0.46287037037037049</v>
      </c>
      <c r="CF535" s="63">
        <f t="shared" si="513"/>
        <v>0.45991898148148141</v>
      </c>
      <c r="CG535" s="63">
        <f t="shared" si="514"/>
        <v>0.45922453703703697</v>
      </c>
      <c r="CH535" s="36"/>
      <c r="CI535" s="36"/>
      <c r="CJ535" s="36"/>
      <c r="CK535" s="36"/>
      <c r="CL535" s="60">
        <v>60</v>
      </c>
    </row>
    <row r="536" spans="1:90" ht="28.5" customHeight="1" x14ac:dyDescent="0.25">
      <c r="A536" s="37">
        <v>64</v>
      </c>
      <c r="C536" s="37"/>
      <c r="D536" s="37"/>
      <c r="E536" s="78"/>
      <c r="F536" s="83"/>
      <c r="G536" s="44"/>
      <c r="H536" s="44">
        <f t="shared" si="466"/>
        <v>157.15</v>
      </c>
      <c r="I536" s="83">
        <v>157.09</v>
      </c>
      <c r="J536" s="43">
        <f t="shared" si="453"/>
        <v>-3.819466547837154E-4</v>
      </c>
      <c r="K536" s="44">
        <f t="shared" si="454"/>
        <v>-5.9999999999973852E-2</v>
      </c>
      <c r="L536" s="76" t="s">
        <v>1165</v>
      </c>
      <c r="M536" s="122" t="s">
        <v>1232</v>
      </c>
      <c r="N536" s="46">
        <f t="shared" si="474"/>
        <v>157.14999999999998</v>
      </c>
      <c r="O536" s="46">
        <v>-0.02</v>
      </c>
      <c r="P536" s="44">
        <v>157.16999999999999</v>
      </c>
      <c r="Q536" s="78">
        <f t="shared" si="518"/>
        <v>-1.19</v>
      </c>
      <c r="R536" s="44">
        <v>158.34</v>
      </c>
      <c r="S536" s="78">
        <f t="shared" si="518"/>
        <v>-1.19</v>
      </c>
      <c r="T536" s="77">
        <v>158.34</v>
      </c>
      <c r="U536" s="47" t="str">
        <f t="shared" si="515"/>
        <v/>
      </c>
      <c r="V536" s="47" t="str">
        <f t="shared" si="516"/>
        <v/>
      </c>
      <c r="W536" s="50"/>
      <c r="X536" s="50"/>
      <c r="Y536" s="50"/>
      <c r="Z536" s="50"/>
      <c r="AA536" s="50"/>
      <c r="AB536" s="50"/>
      <c r="AC536" s="50"/>
      <c r="AD536" s="50"/>
      <c r="AE536" s="51">
        <f t="shared" si="469"/>
        <v>64</v>
      </c>
      <c r="AF536" s="51" t="str">
        <f t="shared" si="470"/>
        <v/>
      </c>
      <c r="AG536" s="51" t="str">
        <f t="shared" si="471"/>
        <v/>
      </c>
      <c r="AH536" s="51" t="str">
        <f t="shared" si="472"/>
        <v/>
      </c>
      <c r="AI536" s="52">
        <f t="shared" si="473"/>
        <v>157.15</v>
      </c>
      <c r="AJ536" s="51"/>
      <c r="AK536" s="53"/>
      <c r="AL536" s="52"/>
      <c r="AM536" s="53">
        <f t="shared" si="475"/>
        <v>46</v>
      </c>
      <c r="AN536" s="53">
        <f>IF(AJ536&lt;&gt;"",IF(AJ536="o",VLOOKUP(AM536,OpenSect!$A$1:$D$11,2),IF(AJ536="u",VLOOKUP(AM536,UpHill!$A$1:$D$35,2),IF(AJ536="d",VLOOKUP(AM536,DownHill!$A$1:$D$29,2),IF(AJ536="f",VLOOKUP(AM536,FlatUnd!$A$2:$D$30,2),IF(AJ536="t",VLOOKUP(AM536,TimeAdd!$A$1:$D$176,2),IF(AJ536="l",VLOOKUP(AM536,SLimit!$A$1:$D$8,2),AN535)))))),AN535)</f>
        <v>55</v>
      </c>
      <c r="AO536" s="53">
        <f>IF(AJ536&lt;&gt;"",IF(AJ536="o",VLOOKUP(AM536,OpenSect!$A$1:$D$11,3),IF(AJ536="u",VLOOKUP(AM536,UpHill!$A$1:$D$35,3),IF(AJ536="d",VLOOKUP(AM536,DownHill!$A$3:$D$29,3),IF(AJ536="f",VLOOKUP(AM536,FlatUnd!$A$2:$D$30,3),IF(AJ536="t",VLOOKUP(AM536,TimeAdd!$A$1:$D$18,3),IF(AJ536="l",VLOOKUP(AM536,SLimit!$A$1:$D$8,3),AO535)))))),AO535)</f>
        <v>64</v>
      </c>
      <c r="AP536" s="53">
        <f>IF(AJ536&lt;&gt;"",IF(AJ536="o",VLOOKUP(AM536,OpenSect!$A$1:$D$11,4),IF(AJ536="u",VLOOKUP(AM536,UpHill!$A$1:$D$35,4),IF(AJ536="d",VLOOKUP(AM536,DownHill!$A$1:$D$29,4),IF(AJ536="f",VLOOKUP(AM536,FlatUnd!$A$2:$D$30,4),IF(AJ536="t",VLOOKUP(AM536,TimeAdd!$A$1:$D$18,4),IF(AJ536="l",VLOOKUP(AM536,SLimit!$A$1:$D$8,4),AP535)))))),AP535)</f>
        <v>72</v>
      </c>
      <c r="AQ536" s="53" t="str">
        <f t="shared" si="476"/>
        <v>100</v>
      </c>
      <c r="AR536" s="54" t="str">
        <f t="shared" si="477"/>
        <v>22,8 km Plate</v>
      </c>
      <c r="AS536" s="55"/>
      <c r="AT536" s="55"/>
      <c r="AU536" s="56">
        <f>IF(GroupStTimes!$A$8=0,MIN(CB536,CD536,CF536),MIN(BZ536,CB536,CD536,CF536))</f>
        <v>0.42087962962962971</v>
      </c>
      <c r="AV536" s="56">
        <f>IF(GroupStTimes!$A$8=0,MAX(CC536,CE536,CG536),MAX(CA536,CC536,CE536,CG536))</f>
        <v>0.466712962962963</v>
      </c>
      <c r="AW536" s="57" t="str">
        <f t="shared" si="478"/>
        <v/>
      </c>
      <c r="AX536" s="58" t="str">
        <f t="shared" si="479"/>
        <v/>
      </c>
      <c r="AY536" s="58" t="str">
        <f t="shared" si="480"/>
        <v/>
      </c>
      <c r="AZ536" s="31">
        <f t="shared" si="481"/>
        <v>141.6</v>
      </c>
      <c r="BA536" s="59">
        <f t="shared" si="482"/>
        <v>0.41388888888888897</v>
      </c>
      <c r="BB536" s="59">
        <f t="shared" si="483"/>
        <v>0.41944444444444456</v>
      </c>
      <c r="BC536" s="59">
        <f t="shared" si="484"/>
        <v>0.40909722222222233</v>
      </c>
      <c r="BD536" s="59">
        <f t="shared" si="485"/>
        <v>0.45493055555555562</v>
      </c>
      <c r="BE536" s="59">
        <f t="shared" si="486"/>
        <v>0.4423726851851853</v>
      </c>
      <c r="BF536" s="59">
        <f t="shared" si="487"/>
        <v>0.45278935185185198</v>
      </c>
      <c r="BG536" s="59">
        <f t="shared" si="488"/>
        <v>0.45094907407407403</v>
      </c>
      <c r="BH536" s="59">
        <f t="shared" si="489"/>
        <v>0.45025462962962959</v>
      </c>
      <c r="BI536" s="31">
        <f t="shared" si="490"/>
        <v>15.550000000000011</v>
      </c>
      <c r="BJ536" s="61">
        <f t="shared" si="491"/>
        <v>0.33804347826086983</v>
      </c>
      <c r="BK536" s="61">
        <f t="shared" si="492"/>
        <v>0.28272727272727294</v>
      </c>
      <c r="BL536" s="61">
        <f t="shared" si="493"/>
        <v>0.24296875000000018</v>
      </c>
      <c r="BM536" s="61">
        <f t="shared" si="494"/>
        <v>0.21597222222222237</v>
      </c>
      <c r="BN536" s="62">
        <f t="shared" si="495"/>
        <v>0</v>
      </c>
      <c r="BO536" s="62">
        <f t="shared" si="496"/>
        <v>20</v>
      </c>
      <c r="BP536" s="62">
        <f t="shared" si="497"/>
        <v>17</v>
      </c>
      <c r="BQ536" s="62">
        <f t="shared" si="498"/>
        <v>0</v>
      </c>
      <c r="BR536" s="62">
        <f t="shared" si="499"/>
        <v>16</v>
      </c>
      <c r="BS536" s="62">
        <f t="shared" si="500"/>
        <v>58</v>
      </c>
      <c r="BT536" s="62">
        <f t="shared" si="501"/>
        <v>0</v>
      </c>
      <c r="BU536" s="62">
        <f t="shared" si="502"/>
        <v>14</v>
      </c>
      <c r="BV536" s="62">
        <f t="shared" si="503"/>
        <v>35</v>
      </c>
      <c r="BW536" s="62">
        <f t="shared" si="504"/>
        <v>0</v>
      </c>
      <c r="BX536" s="62">
        <f t="shared" si="505"/>
        <v>12</v>
      </c>
      <c r="BY536" s="62">
        <f t="shared" si="506"/>
        <v>58</v>
      </c>
      <c r="BZ536" s="63">
        <f t="shared" si="507"/>
        <v>0.42797453703703714</v>
      </c>
      <c r="CA536" s="63">
        <f t="shared" si="508"/>
        <v>0.43353009259259273</v>
      </c>
      <c r="CB536" s="63">
        <f t="shared" si="509"/>
        <v>0.42087962962962971</v>
      </c>
      <c r="CC536" s="63">
        <f t="shared" si="510"/>
        <v>0.466712962962963</v>
      </c>
      <c r="CD536" s="63">
        <f t="shared" si="511"/>
        <v>0.45250000000000012</v>
      </c>
      <c r="CE536" s="63">
        <f t="shared" si="512"/>
        <v>0.46291666666666681</v>
      </c>
      <c r="CF536" s="63">
        <f t="shared" si="513"/>
        <v>0.45995370370370364</v>
      </c>
      <c r="CG536" s="63">
        <f t="shared" si="514"/>
        <v>0.4592592592592592</v>
      </c>
      <c r="CH536" s="36"/>
      <c r="CI536" s="36"/>
      <c r="CJ536" s="36"/>
      <c r="CK536" s="36"/>
      <c r="CL536" s="60">
        <v>60</v>
      </c>
    </row>
    <row r="537" spans="1:90" ht="28.5" customHeight="1" x14ac:dyDescent="0.25">
      <c r="A537" s="37">
        <v>64</v>
      </c>
      <c r="C537" s="37"/>
      <c r="D537" s="37"/>
      <c r="E537" s="78"/>
      <c r="F537" s="83"/>
      <c r="G537" s="44">
        <v>158.53</v>
      </c>
      <c r="H537" s="44">
        <f t="shared" si="466"/>
        <v>157.33000000000001</v>
      </c>
      <c r="I537" s="83">
        <v>157.29</v>
      </c>
      <c r="J537" s="43">
        <f t="shared" si="453"/>
        <v>-3.390764405451184E-4</v>
      </c>
      <c r="K537" s="44">
        <f t="shared" si="454"/>
        <v>-5.333333333334167E-2</v>
      </c>
      <c r="L537" s="76" t="s">
        <v>1166</v>
      </c>
      <c r="M537" s="122" t="s">
        <v>1232</v>
      </c>
      <c r="N537" s="46">
        <f t="shared" si="474"/>
        <v>157.34333333333333</v>
      </c>
      <c r="O537" s="46">
        <v>-0.02</v>
      </c>
      <c r="P537" s="78">
        <v>157.37</v>
      </c>
      <c r="Q537" s="78">
        <f t="shared" si="518"/>
        <v>-1.19</v>
      </c>
      <c r="R537" s="78">
        <v>158.53</v>
      </c>
      <c r="S537" s="78">
        <f t="shared" si="518"/>
        <v>-1.19</v>
      </c>
      <c r="T537" s="77">
        <v>158.53</v>
      </c>
      <c r="U537" s="47" t="str">
        <f t="shared" si="515"/>
        <v/>
      </c>
      <c r="V537" s="47" t="str">
        <f t="shared" si="516"/>
        <v/>
      </c>
      <c r="W537" s="50"/>
      <c r="X537" s="50"/>
      <c r="Y537" s="50"/>
      <c r="Z537" s="50"/>
      <c r="AA537" s="50"/>
      <c r="AB537" s="50"/>
      <c r="AC537" s="50"/>
      <c r="AD537" s="50"/>
      <c r="AE537" s="51">
        <f t="shared" si="469"/>
        <v>64</v>
      </c>
      <c r="AF537" s="51" t="str">
        <f t="shared" si="470"/>
        <v/>
      </c>
      <c r="AG537" s="51" t="str">
        <f t="shared" si="471"/>
        <v/>
      </c>
      <c r="AH537" s="51" t="str">
        <f t="shared" si="472"/>
        <v/>
      </c>
      <c r="AI537" s="52">
        <f t="shared" si="473"/>
        <v>157.33000000000001</v>
      </c>
      <c r="AJ537" s="51"/>
      <c r="AK537" s="53"/>
      <c r="AL537" s="52"/>
      <c r="AM537" s="53">
        <f t="shared" si="475"/>
        <v>46</v>
      </c>
      <c r="AN537" s="53">
        <f>IF(AJ537&lt;&gt;"",IF(AJ537="o",VLOOKUP(AM537,OpenSect!$A$1:$D$11,2),IF(AJ537="u",VLOOKUP(AM537,UpHill!$A$1:$D$35,2),IF(AJ537="d",VLOOKUP(AM537,DownHill!$A$1:$D$29,2),IF(AJ537="f",VLOOKUP(AM537,FlatUnd!$A$2:$D$30,2),IF(AJ537="t",VLOOKUP(AM537,TimeAdd!$A$1:$D$176,2),IF(AJ537="l",VLOOKUP(AM537,SLimit!$A$1:$D$8,2),AN536)))))),AN536)</f>
        <v>55</v>
      </c>
      <c r="AO537" s="53">
        <f>IF(AJ537&lt;&gt;"",IF(AJ537="o",VLOOKUP(AM537,OpenSect!$A$1:$D$11,3),IF(AJ537="u",VLOOKUP(AM537,UpHill!$A$1:$D$35,3),IF(AJ537="d",VLOOKUP(AM537,DownHill!$A$3:$D$29,3),IF(AJ537="f",VLOOKUP(AM537,FlatUnd!$A$2:$D$30,3),IF(AJ537="t",VLOOKUP(AM537,TimeAdd!$A$1:$D$18,3),IF(AJ537="l",VLOOKUP(AM537,SLimit!$A$1:$D$8,3),AO536)))))),AO536)</f>
        <v>64</v>
      </c>
      <c r="AP537" s="53">
        <f>IF(AJ537&lt;&gt;"",IF(AJ537="o",VLOOKUP(AM537,OpenSect!$A$1:$D$11,4),IF(AJ537="u",VLOOKUP(AM537,UpHill!$A$1:$D$35,4),IF(AJ537="d",VLOOKUP(AM537,DownHill!$A$1:$D$29,4),IF(AJ537="f",VLOOKUP(AM537,FlatUnd!$A$2:$D$30,4),IF(AJ537="t",VLOOKUP(AM537,TimeAdd!$A$1:$D$18,4),IF(AJ537="l",VLOOKUP(AM537,SLimit!$A$1:$D$8,4),AP536)))))),AP536)</f>
        <v>72</v>
      </c>
      <c r="AQ537" s="53" t="str">
        <f t="shared" si="476"/>
        <v>100</v>
      </c>
      <c r="AR537" s="54" t="str">
        <f t="shared" si="477"/>
        <v>23,0 km plate.</v>
      </c>
      <c r="AS537" s="55"/>
      <c r="AT537" s="55"/>
      <c r="AU537" s="56">
        <f>IF(GroupStTimes!$A$8=0,MIN(CB537,CD537,CF537),MIN(BZ537,CB537,CD537,CF537))</f>
        <v>0.42101851851851863</v>
      </c>
      <c r="AV537" s="56">
        <f>IF(GroupStTimes!$A$8=0,MAX(CC537,CE537,CG537),MAX(CA537,CC537,CE537,CG537))</f>
        <v>0.46685185185185191</v>
      </c>
      <c r="AW537" s="57" t="str">
        <f t="shared" si="478"/>
        <v/>
      </c>
      <c r="AX537" s="58" t="str">
        <f t="shared" si="479"/>
        <v/>
      </c>
      <c r="AY537" s="58" t="str">
        <f t="shared" si="480"/>
        <v/>
      </c>
      <c r="AZ537" s="31">
        <f t="shared" si="481"/>
        <v>141.6</v>
      </c>
      <c r="BA537" s="59">
        <f t="shared" si="482"/>
        <v>0.41388888888888897</v>
      </c>
      <c r="BB537" s="59">
        <f t="shared" si="483"/>
        <v>0.41944444444444456</v>
      </c>
      <c r="BC537" s="59">
        <f t="shared" si="484"/>
        <v>0.40909722222222233</v>
      </c>
      <c r="BD537" s="59">
        <f t="shared" si="485"/>
        <v>0.45493055555555562</v>
      </c>
      <c r="BE537" s="59">
        <f t="shared" si="486"/>
        <v>0.4423726851851853</v>
      </c>
      <c r="BF537" s="59">
        <f t="shared" si="487"/>
        <v>0.45278935185185198</v>
      </c>
      <c r="BG537" s="59">
        <f t="shared" si="488"/>
        <v>0.45094907407407403</v>
      </c>
      <c r="BH537" s="59">
        <f t="shared" si="489"/>
        <v>0.45025462962962959</v>
      </c>
      <c r="BI537" s="31">
        <f t="shared" si="490"/>
        <v>15.730000000000018</v>
      </c>
      <c r="BJ537" s="61">
        <f t="shared" si="491"/>
        <v>0.34195652173913083</v>
      </c>
      <c r="BK537" s="61">
        <f t="shared" si="492"/>
        <v>0.28600000000000031</v>
      </c>
      <c r="BL537" s="61">
        <f t="shared" si="493"/>
        <v>0.24578125000000028</v>
      </c>
      <c r="BM537" s="61">
        <f t="shared" si="494"/>
        <v>0.21847222222222248</v>
      </c>
      <c r="BN537" s="62">
        <f t="shared" si="495"/>
        <v>0</v>
      </c>
      <c r="BO537" s="62">
        <f t="shared" si="496"/>
        <v>20</v>
      </c>
      <c r="BP537" s="62">
        <f t="shared" si="497"/>
        <v>31</v>
      </c>
      <c r="BQ537" s="62">
        <f t="shared" si="498"/>
        <v>0</v>
      </c>
      <c r="BR537" s="62">
        <f t="shared" si="499"/>
        <v>17</v>
      </c>
      <c r="BS537" s="62">
        <f t="shared" si="500"/>
        <v>10</v>
      </c>
      <c r="BT537" s="62">
        <f t="shared" si="501"/>
        <v>0</v>
      </c>
      <c r="BU537" s="62">
        <f t="shared" si="502"/>
        <v>14</v>
      </c>
      <c r="BV537" s="62">
        <f t="shared" si="503"/>
        <v>45</v>
      </c>
      <c r="BW537" s="62">
        <f t="shared" si="504"/>
        <v>0</v>
      </c>
      <c r="BX537" s="62">
        <f t="shared" si="505"/>
        <v>13</v>
      </c>
      <c r="BY537" s="62">
        <f t="shared" si="506"/>
        <v>7</v>
      </c>
      <c r="BZ537" s="63">
        <f t="shared" si="507"/>
        <v>0.42813657407407418</v>
      </c>
      <c r="CA537" s="63">
        <f t="shared" si="508"/>
        <v>0.43369212962962977</v>
      </c>
      <c r="CB537" s="63">
        <f t="shared" si="509"/>
        <v>0.42101851851851863</v>
      </c>
      <c r="CC537" s="63">
        <f t="shared" si="510"/>
        <v>0.46685185185185191</v>
      </c>
      <c r="CD537" s="63">
        <f t="shared" si="511"/>
        <v>0.45261574074074085</v>
      </c>
      <c r="CE537" s="63">
        <f t="shared" si="512"/>
        <v>0.46303240740740753</v>
      </c>
      <c r="CF537" s="63">
        <f t="shared" si="513"/>
        <v>0.46005787037037033</v>
      </c>
      <c r="CG537" s="63">
        <f t="shared" si="514"/>
        <v>0.45936342592592588</v>
      </c>
      <c r="CH537" s="36"/>
      <c r="CI537" s="36"/>
      <c r="CJ537" s="36"/>
      <c r="CK537" s="36"/>
      <c r="CL537" s="60">
        <v>60</v>
      </c>
    </row>
    <row r="538" spans="1:90" ht="81" x14ac:dyDescent="0.25">
      <c r="A538" s="37">
        <v>64</v>
      </c>
      <c r="C538" s="37" t="s">
        <v>58</v>
      </c>
      <c r="D538" s="37"/>
      <c r="E538" s="78"/>
      <c r="F538" s="83"/>
      <c r="G538" s="44">
        <v>158.93</v>
      </c>
      <c r="H538" s="44">
        <f t="shared" si="466"/>
        <v>157.72999999999999</v>
      </c>
      <c r="I538" s="83">
        <v>157.69</v>
      </c>
      <c r="J538" s="43">
        <f t="shared" si="453"/>
        <v>-3.5935485234746636E-4</v>
      </c>
      <c r="K538" s="44">
        <f t="shared" si="454"/>
        <v>-5.6666666666671972E-2</v>
      </c>
      <c r="L538" s="76" t="s">
        <v>1167</v>
      </c>
      <c r="M538" s="122" t="s">
        <v>1232</v>
      </c>
      <c r="N538" s="46">
        <f t="shared" si="474"/>
        <v>157.74666666666667</v>
      </c>
      <c r="O538" s="46">
        <v>-0.02</v>
      </c>
      <c r="P538" s="78">
        <v>157.77000000000001</v>
      </c>
      <c r="Q538" s="78">
        <f t="shared" si="518"/>
        <v>-1.19</v>
      </c>
      <c r="R538" s="78">
        <v>158.93</v>
      </c>
      <c r="S538" s="78">
        <f t="shared" si="518"/>
        <v>-1.19</v>
      </c>
      <c r="T538" s="77">
        <v>158.94</v>
      </c>
      <c r="U538" s="47">
        <f t="shared" si="515"/>
        <v>26.886939999999999</v>
      </c>
      <c r="V538" s="47">
        <f t="shared" si="516"/>
        <v>29.012810000000002</v>
      </c>
      <c r="W538" s="50">
        <v>26.88693</v>
      </c>
      <c r="X538" s="50">
        <v>29.012810000000002</v>
      </c>
      <c r="Y538" s="50">
        <v>26.886900000000001</v>
      </c>
      <c r="Z538" s="50">
        <v>29.01275</v>
      </c>
      <c r="AA538" s="50">
        <v>26.886970000000002</v>
      </c>
      <c r="AB538" s="50">
        <v>29.012830000000001</v>
      </c>
      <c r="AC538" s="50">
        <v>26.886970000000002</v>
      </c>
      <c r="AD538" s="50">
        <v>29.012830000000001</v>
      </c>
      <c r="AE538" s="51">
        <f t="shared" si="469"/>
        <v>64</v>
      </c>
      <c r="AF538" s="51" t="str">
        <f t="shared" si="470"/>
        <v/>
      </c>
      <c r="AG538" s="51" t="str">
        <f t="shared" si="471"/>
        <v>m</v>
      </c>
      <c r="AH538" s="51" t="str">
        <f t="shared" si="472"/>
        <v/>
      </c>
      <c r="AI538" s="52">
        <f t="shared" si="473"/>
        <v>157.72999999999999</v>
      </c>
      <c r="AJ538" s="51" t="s">
        <v>58</v>
      </c>
      <c r="AK538" s="53"/>
      <c r="AL538" s="52"/>
      <c r="AM538" s="53">
        <f t="shared" si="475"/>
        <v>46</v>
      </c>
      <c r="AN538" s="53">
        <f>IF(AJ538&lt;&gt;"",IF(AJ538="o",VLOOKUP(AM538,OpenSect!$A$1:$D$11,2),IF(AJ538="u",VLOOKUP(AM538,UpHill!$A$1:$D$35,2),IF(AJ538="d",VLOOKUP(AM538,DownHill!$A$1:$D$29,2),IF(AJ538="f",VLOOKUP(AM538,FlatUnd!$A$2:$D$30,2),IF(AJ538="t",VLOOKUP(AM538,TimeAdd!$A$1:$D$176,2),IF(AJ538="l",VLOOKUP(AM538,SLimit!$A$1:$D$8,2),AN537)))))),AN537)</f>
        <v>55</v>
      </c>
      <c r="AO538" s="53">
        <f>IF(AJ538&lt;&gt;"",IF(AJ538="o",VLOOKUP(AM538,OpenSect!$A$1:$D$11,3),IF(AJ538="u",VLOOKUP(AM538,UpHill!$A$1:$D$35,3),IF(AJ538="d",VLOOKUP(AM538,DownHill!$A$3:$D$29,3),IF(AJ538="f",VLOOKUP(AM538,FlatUnd!$A$2:$D$30,3),IF(AJ538="t",VLOOKUP(AM538,TimeAdd!$A$1:$D$18,3),IF(AJ538="l",VLOOKUP(AM538,SLimit!$A$1:$D$8,3),AO537)))))),AO537)</f>
        <v>64</v>
      </c>
      <c r="AP538" s="53">
        <f>IF(AJ538&lt;&gt;"",IF(AJ538="o",VLOOKUP(AM538,OpenSect!$A$1:$D$11,4),IF(AJ538="u",VLOOKUP(AM538,UpHill!$A$1:$D$35,4),IF(AJ538="d",VLOOKUP(AM538,DownHill!$A$1:$D$29,4),IF(AJ538="f",VLOOKUP(AM538,FlatUnd!$A$2:$D$30,4),IF(AJ538="t",VLOOKUP(AM538,TimeAdd!$A$1:$D$18,4),IF(AJ538="l",VLOOKUP(AM538,SLimit!$A$1:$D$8,4),AP537)))))),AP537)</f>
        <v>72</v>
      </c>
      <c r="AQ538" s="53" t="str">
        <f t="shared" si="476"/>
        <v>100</v>
      </c>
      <c r="AR538" s="54" t="str">
        <f t="shared" si="477"/>
        <v>Control @ [ Sanral ] SA National Roads Agency Limited. Routine road maintenance /[Tel} 0845163330. Dot on pole, road edge and yellow line.  23,4 km plate.</v>
      </c>
      <c r="AS538" s="55"/>
      <c r="AT538" s="55"/>
      <c r="AU538" s="56">
        <f>IF(GroupStTimes!$A$8=0,MIN(CB538,CD538,CF538),MIN(BZ538,CB538,CD538,CF538))</f>
        <v>0.42131944444444458</v>
      </c>
      <c r="AV538" s="56">
        <f>IF(GroupStTimes!$A$8=0,MAX(CC538,CE538,CG538),MAX(CA538,CC538,CE538,CG538))</f>
        <v>0.46715277777777786</v>
      </c>
      <c r="AW538" s="57" t="str">
        <f t="shared" si="478"/>
        <v>26.88694  29.01281</v>
      </c>
      <c r="AX538" s="58">
        <f t="shared" si="479"/>
        <v>26.88693</v>
      </c>
      <c r="AY538" s="58">
        <f t="shared" si="480"/>
        <v>29.012810000000002</v>
      </c>
      <c r="AZ538" s="31">
        <f t="shared" si="481"/>
        <v>141.6</v>
      </c>
      <c r="BA538" s="59">
        <f t="shared" si="482"/>
        <v>0.41388888888888897</v>
      </c>
      <c r="BB538" s="59">
        <f t="shared" si="483"/>
        <v>0.41944444444444456</v>
      </c>
      <c r="BC538" s="59">
        <f t="shared" si="484"/>
        <v>0.40909722222222233</v>
      </c>
      <c r="BD538" s="59">
        <f t="shared" si="485"/>
        <v>0.45493055555555562</v>
      </c>
      <c r="BE538" s="59">
        <f t="shared" si="486"/>
        <v>0.4423726851851853</v>
      </c>
      <c r="BF538" s="59">
        <f t="shared" si="487"/>
        <v>0.45278935185185198</v>
      </c>
      <c r="BG538" s="59">
        <f t="shared" si="488"/>
        <v>0.45094907407407403</v>
      </c>
      <c r="BH538" s="59">
        <f t="shared" si="489"/>
        <v>0.45025462962962959</v>
      </c>
      <c r="BI538" s="31">
        <f t="shared" si="490"/>
        <v>16.129999999999995</v>
      </c>
      <c r="BJ538" s="61">
        <f t="shared" si="491"/>
        <v>0.35065217391304337</v>
      </c>
      <c r="BK538" s="61">
        <f t="shared" si="492"/>
        <v>0.29327272727272718</v>
      </c>
      <c r="BL538" s="61">
        <f t="shared" si="493"/>
        <v>0.25203124999999993</v>
      </c>
      <c r="BM538" s="61">
        <f t="shared" si="494"/>
        <v>0.22402777777777771</v>
      </c>
      <c r="BN538" s="62">
        <f t="shared" si="495"/>
        <v>0</v>
      </c>
      <c r="BO538" s="62">
        <f t="shared" si="496"/>
        <v>21</v>
      </c>
      <c r="BP538" s="62">
        <f t="shared" si="497"/>
        <v>2</v>
      </c>
      <c r="BQ538" s="62">
        <f t="shared" si="498"/>
        <v>0</v>
      </c>
      <c r="BR538" s="62">
        <f t="shared" si="499"/>
        <v>17</v>
      </c>
      <c r="BS538" s="62">
        <f t="shared" si="500"/>
        <v>36</v>
      </c>
      <c r="BT538" s="62">
        <f t="shared" si="501"/>
        <v>0</v>
      </c>
      <c r="BU538" s="62">
        <f t="shared" si="502"/>
        <v>15</v>
      </c>
      <c r="BV538" s="62">
        <f t="shared" si="503"/>
        <v>7</v>
      </c>
      <c r="BW538" s="62">
        <f t="shared" si="504"/>
        <v>0</v>
      </c>
      <c r="BX538" s="62">
        <f t="shared" si="505"/>
        <v>13</v>
      </c>
      <c r="BY538" s="62">
        <f t="shared" si="506"/>
        <v>26</v>
      </c>
      <c r="BZ538" s="63">
        <f t="shared" si="507"/>
        <v>0.42849537037037044</v>
      </c>
      <c r="CA538" s="63">
        <f t="shared" si="508"/>
        <v>0.43405092592592603</v>
      </c>
      <c r="CB538" s="63">
        <f t="shared" si="509"/>
        <v>0.42131944444444458</v>
      </c>
      <c r="CC538" s="63">
        <f t="shared" si="510"/>
        <v>0.46715277777777786</v>
      </c>
      <c r="CD538" s="63">
        <f t="shared" si="511"/>
        <v>0.45287037037037048</v>
      </c>
      <c r="CE538" s="63">
        <f t="shared" si="512"/>
        <v>0.46328703703703716</v>
      </c>
      <c r="CF538" s="63">
        <f t="shared" si="513"/>
        <v>0.46027777777777773</v>
      </c>
      <c r="CG538" s="63">
        <f t="shared" si="514"/>
        <v>0.45958333333333329</v>
      </c>
      <c r="CH538" s="36"/>
      <c r="CI538" s="36"/>
      <c r="CJ538" s="36"/>
      <c r="CK538" s="36"/>
      <c r="CL538" s="60">
        <v>60</v>
      </c>
    </row>
    <row r="539" spans="1:90" ht="28.5" customHeight="1" x14ac:dyDescent="0.25">
      <c r="A539" s="37">
        <v>64</v>
      </c>
      <c r="C539" s="37"/>
      <c r="D539" s="37"/>
      <c r="E539" s="78"/>
      <c r="F539" s="83"/>
      <c r="G539" s="44">
        <v>159.52000000000001</v>
      </c>
      <c r="H539" s="44">
        <f t="shared" si="466"/>
        <v>158.33000000000001</v>
      </c>
      <c r="I539" s="83">
        <v>158.29</v>
      </c>
      <c r="J539" s="43">
        <f t="shared" si="453"/>
        <v>-3.1587592393714936E-4</v>
      </c>
      <c r="K539" s="44">
        <f t="shared" si="454"/>
        <v>-5.0000000000011369E-2</v>
      </c>
      <c r="L539" s="76" t="s">
        <v>972</v>
      </c>
      <c r="M539" s="122" t="s">
        <v>1232</v>
      </c>
      <c r="N539" s="46">
        <f t="shared" si="474"/>
        <v>158.34</v>
      </c>
      <c r="O539" s="46">
        <v>-0.02</v>
      </c>
      <c r="P539" s="78">
        <v>158.37</v>
      </c>
      <c r="Q539" s="78">
        <f t="shared" si="518"/>
        <v>-1.19</v>
      </c>
      <c r="R539" s="78">
        <v>159.52000000000001</v>
      </c>
      <c r="S539" s="78">
        <f t="shared" si="518"/>
        <v>-1.19</v>
      </c>
      <c r="T539" s="77">
        <v>159.53</v>
      </c>
      <c r="U539" s="47" t="str">
        <f t="shared" si="515"/>
        <v/>
      </c>
      <c r="V539" s="47" t="str">
        <f t="shared" si="516"/>
        <v/>
      </c>
      <c r="W539" s="50"/>
      <c r="X539" s="50"/>
      <c r="Y539" s="50"/>
      <c r="Z539" s="50"/>
      <c r="AA539" s="50"/>
      <c r="AB539" s="50"/>
      <c r="AC539" s="50"/>
      <c r="AD539" s="50"/>
      <c r="AE539" s="51">
        <f t="shared" si="469"/>
        <v>64</v>
      </c>
      <c r="AF539" s="51" t="str">
        <f t="shared" si="470"/>
        <v/>
      </c>
      <c r="AG539" s="51" t="str">
        <f t="shared" si="471"/>
        <v/>
      </c>
      <c r="AH539" s="51" t="str">
        <f t="shared" si="472"/>
        <v/>
      </c>
      <c r="AI539" s="52">
        <f t="shared" si="473"/>
        <v>158.33000000000001</v>
      </c>
      <c r="AJ539" s="51"/>
      <c r="AK539" s="53"/>
      <c r="AL539" s="52"/>
      <c r="AM539" s="53">
        <f t="shared" si="475"/>
        <v>46</v>
      </c>
      <c r="AN539" s="53">
        <f>IF(AJ539&lt;&gt;"",IF(AJ539="o",VLOOKUP(AM539,OpenSect!$A$1:$D$11,2),IF(AJ539="u",VLOOKUP(AM539,UpHill!$A$1:$D$35,2),IF(AJ539="d",VLOOKUP(AM539,DownHill!$A$1:$D$29,2),IF(AJ539="f",VLOOKUP(AM539,FlatUnd!$A$2:$D$30,2),IF(AJ539="t",VLOOKUP(AM539,TimeAdd!$A$1:$D$176,2),IF(AJ539="l",VLOOKUP(AM539,SLimit!$A$1:$D$8,2),AN538)))))),AN538)</f>
        <v>55</v>
      </c>
      <c r="AO539" s="53">
        <f>IF(AJ539&lt;&gt;"",IF(AJ539="o",VLOOKUP(AM539,OpenSect!$A$1:$D$11,3),IF(AJ539="u",VLOOKUP(AM539,UpHill!$A$1:$D$35,3),IF(AJ539="d",VLOOKUP(AM539,DownHill!$A$3:$D$29,3),IF(AJ539="f",VLOOKUP(AM539,FlatUnd!$A$2:$D$30,3),IF(AJ539="t",VLOOKUP(AM539,TimeAdd!$A$1:$D$18,3),IF(AJ539="l",VLOOKUP(AM539,SLimit!$A$1:$D$8,3),AO538)))))),AO538)</f>
        <v>64</v>
      </c>
      <c r="AP539" s="53">
        <f>IF(AJ539&lt;&gt;"",IF(AJ539="o",VLOOKUP(AM539,OpenSect!$A$1:$D$11,4),IF(AJ539="u",VLOOKUP(AM539,UpHill!$A$1:$D$35,4),IF(AJ539="d",VLOOKUP(AM539,DownHill!$A$1:$D$29,4),IF(AJ539="f",VLOOKUP(AM539,FlatUnd!$A$2:$D$30,4),IF(AJ539="t",VLOOKUP(AM539,TimeAdd!$A$1:$D$18,4),IF(AJ539="l",VLOOKUP(AM539,SLimit!$A$1:$D$8,4),AP538)))))),AP538)</f>
        <v>72</v>
      </c>
      <c r="AQ539" s="53" t="str">
        <f t="shared" si="476"/>
        <v>100</v>
      </c>
      <c r="AR539" s="54" t="str">
        <f t="shared" si="477"/>
        <v>24,0 km plate.</v>
      </c>
      <c r="AS539" s="55"/>
      <c r="AT539" s="55"/>
      <c r="AU539" s="56">
        <f>IF(GroupStTimes!$A$8=0,MIN(CB539,CD539,CF539),MIN(BZ539,CB539,CD539,CF539))</f>
        <v>0.42177083333333343</v>
      </c>
      <c r="AV539" s="56">
        <f>IF(GroupStTimes!$A$8=0,MAX(CC539,CE539,CG539),MAX(CA539,CC539,CE539,CG539))</f>
        <v>0.46760416666666671</v>
      </c>
      <c r="AW539" s="57" t="str">
        <f t="shared" si="478"/>
        <v/>
      </c>
      <c r="AX539" s="58" t="str">
        <f t="shared" si="479"/>
        <v/>
      </c>
      <c r="AY539" s="58" t="str">
        <f t="shared" si="480"/>
        <v/>
      </c>
      <c r="AZ539" s="31">
        <f t="shared" si="481"/>
        <v>141.6</v>
      </c>
      <c r="BA539" s="59">
        <f t="shared" si="482"/>
        <v>0.41388888888888897</v>
      </c>
      <c r="BB539" s="59">
        <f t="shared" si="483"/>
        <v>0.41944444444444456</v>
      </c>
      <c r="BC539" s="59">
        <f t="shared" si="484"/>
        <v>0.40909722222222233</v>
      </c>
      <c r="BD539" s="59">
        <f t="shared" si="485"/>
        <v>0.45493055555555562</v>
      </c>
      <c r="BE539" s="59">
        <f t="shared" si="486"/>
        <v>0.4423726851851853</v>
      </c>
      <c r="BF539" s="59">
        <f t="shared" si="487"/>
        <v>0.45278935185185198</v>
      </c>
      <c r="BG539" s="59">
        <f t="shared" si="488"/>
        <v>0.45094907407407403</v>
      </c>
      <c r="BH539" s="59">
        <f t="shared" si="489"/>
        <v>0.45025462962962959</v>
      </c>
      <c r="BI539" s="31">
        <f t="shared" si="490"/>
        <v>16.730000000000018</v>
      </c>
      <c r="BJ539" s="61">
        <f t="shared" si="491"/>
        <v>0.36369565217391342</v>
      </c>
      <c r="BK539" s="61">
        <f t="shared" si="492"/>
        <v>0.3041818181818185</v>
      </c>
      <c r="BL539" s="61">
        <f t="shared" si="493"/>
        <v>0.26140625000000028</v>
      </c>
      <c r="BM539" s="61">
        <f t="shared" si="494"/>
        <v>0.23236111111111135</v>
      </c>
      <c r="BN539" s="62">
        <f t="shared" si="495"/>
        <v>0</v>
      </c>
      <c r="BO539" s="62">
        <f t="shared" si="496"/>
        <v>21</v>
      </c>
      <c r="BP539" s="62">
        <f t="shared" si="497"/>
        <v>49</v>
      </c>
      <c r="BQ539" s="62">
        <f t="shared" si="498"/>
        <v>0</v>
      </c>
      <c r="BR539" s="62">
        <f t="shared" si="499"/>
        <v>18</v>
      </c>
      <c r="BS539" s="62">
        <f t="shared" si="500"/>
        <v>15</v>
      </c>
      <c r="BT539" s="62">
        <f t="shared" si="501"/>
        <v>0</v>
      </c>
      <c r="BU539" s="62">
        <f t="shared" si="502"/>
        <v>15</v>
      </c>
      <c r="BV539" s="62">
        <f t="shared" si="503"/>
        <v>41</v>
      </c>
      <c r="BW539" s="62">
        <f t="shared" si="504"/>
        <v>0</v>
      </c>
      <c r="BX539" s="62">
        <f t="shared" si="505"/>
        <v>13</v>
      </c>
      <c r="BY539" s="62">
        <f t="shared" si="506"/>
        <v>57</v>
      </c>
      <c r="BZ539" s="63">
        <f t="shared" si="507"/>
        <v>0.42903935185185194</v>
      </c>
      <c r="CA539" s="63">
        <f t="shared" si="508"/>
        <v>0.43459490740740753</v>
      </c>
      <c r="CB539" s="63">
        <f t="shared" si="509"/>
        <v>0.42177083333333343</v>
      </c>
      <c r="CC539" s="63">
        <f t="shared" si="510"/>
        <v>0.46760416666666671</v>
      </c>
      <c r="CD539" s="63">
        <f t="shared" si="511"/>
        <v>0.45326388888888902</v>
      </c>
      <c r="CE539" s="63">
        <f t="shared" si="512"/>
        <v>0.46368055555555571</v>
      </c>
      <c r="CF539" s="63">
        <f t="shared" si="513"/>
        <v>0.46063657407407405</v>
      </c>
      <c r="CG539" s="63">
        <f t="shared" si="514"/>
        <v>0.4599421296296296</v>
      </c>
      <c r="CH539" s="36"/>
      <c r="CI539" s="36"/>
      <c r="CJ539" s="36"/>
      <c r="CK539" s="36"/>
      <c r="CL539" s="60">
        <v>60</v>
      </c>
    </row>
    <row r="540" spans="1:90" ht="28.5" customHeight="1" x14ac:dyDescent="0.25">
      <c r="A540" s="37">
        <v>65</v>
      </c>
      <c r="C540" s="37"/>
      <c r="D540" s="37"/>
      <c r="E540" s="78"/>
      <c r="F540" s="83"/>
      <c r="G540" s="44"/>
      <c r="H540" s="44">
        <f t="shared" si="466"/>
        <v>158.5</v>
      </c>
      <c r="I540" s="83">
        <v>158.44</v>
      </c>
      <c r="J540" s="43">
        <f t="shared" si="453"/>
        <v>-3.7869224943197597E-4</v>
      </c>
      <c r="K540" s="44">
        <f t="shared" si="454"/>
        <v>-6.0000000000002274E-2</v>
      </c>
      <c r="L540" s="76" t="s">
        <v>1117</v>
      </c>
      <c r="M540" s="122" t="s">
        <v>1232</v>
      </c>
      <c r="N540" s="46">
        <f t="shared" si="474"/>
        <v>158.5</v>
      </c>
      <c r="O540" s="46">
        <v>-0.02</v>
      </c>
      <c r="P540" s="44">
        <v>158.52000000000001</v>
      </c>
      <c r="Q540" s="78">
        <f t="shared" si="518"/>
        <v>-1.19</v>
      </c>
      <c r="R540" s="44">
        <v>159.69</v>
      </c>
      <c r="S540" s="78">
        <f t="shared" si="518"/>
        <v>-1.19</v>
      </c>
      <c r="T540" s="77">
        <v>159.69</v>
      </c>
      <c r="U540" s="47" t="str">
        <f t="shared" si="515"/>
        <v/>
      </c>
      <c r="V540" s="47" t="str">
        <f t="shared" si="516"/>
        <v/>
      </c>
      <c r="W540" s="50"/>
      <c r="X540" s="50"/>
      <c r="Y540" s="50"/>
      <c r="Z540" s="50"/>
      <c r="AA540" s="50"/>
      <c r="AB540" s="50"/>
      <c r="AC540" s="50"/>
      <c r="AD540" s="50"/>
      <c r="AE540" s="51">
        <f t="shared" si="469"/>
        <v>65</v>
      </c>
      <c r="AF540" s="51" t="str">
        <f t="shared" si="470"/>
        <v/>
      </c>
      <c r="AG540" s="51" t="str">
        <f t="shared" si="471"/>
        <v/>
      </c>
      <c r="AH540" s="51" t="str">
        <f t="shared" si="472"/>
        <v/>
      </c>
      <c r="AI540" s="52">
        <f t="shared" si="473"/>
        <v>158.5</v>
      </c>
      <c r="AJ540" s="51"/>
      <c r="AK540" s="53"/>
      <c r="AL540" s="52"/>
      <c r="AM540" s="53">
        <f t="shared" si="475"/>
        <v>46</v>
      </c>
      <c r="AN540" s="53">
        <f>IF(AJ540&lt;&gt;"",IF(AJ540="o",VLOOKUP(AM540,OpenSect!$A$1:$D$11,2),IF(AJ540="u",VLOOKUP(AM540,UpHill!$A$1:$D$35,2),IF(AJ540="d",VLOOKUP(AM540,DownHill!$A$1:$D$29,2),IF(AJ540="f",VLOOKUP(AM540,FlatUnd!$A$2:$D$30,2),IF(AJ540="t",VLOOKUP(AM540,TimeAdd!$A$1:$D$176,2),IF(AJ540="l",VLOOKUP(AM540,SLimit!$A$1:$D$8,2),AN539)))))),AN539)</f>
        <v>55</v>
      </c>
      <c r="AO540" s="53">
        <f>IF(AJ540&lt;&gt;"",IF(AJ540="o",VLOOKUP(AM540,OpenSect!$A$1:$D$11,3),IF(AJ540="u",VLOOKUP(AM540,UpHill!$A$1:$D$35,3),IF(AJ540="d",VLOOKUP(AM540,DownHill!$A$3:$D$29,3),IF(AJ540="f",VLOOKUP(AM540,FlatUnd!$A$2:$D$30,3),IF(AJ540="t",VLOOKUP(AM540,TimeAdd!$A$1:$D$18,3),IF(AJ540="l",VLOOKUP(AM540,SLimit!$A$1:$D$8,3),AO539)))))),AO539)</f>
        <v>64</v>
      </c>
      <c r="AP540" s="53">
        <f>IF(AJ540&lt;&gt;"",IF(AJ540="o",VLOOKUP(AM540,OpenSect!$A$1:$D$11,4),IF(AJ540="u",VLOOKUP(AM540,UpHill!$A$1:$D$35,4),IF(AJ540="d",VLOOKUP(AM540,DownHill!$A$1:$D$29,4),IF(AJ540="f",VLOOKUP(AM540,FlatUnd!$A$2:$D$30,4),IF(AJ540="t",VLOOKUP(AM540,TimeAdd!$A$1:$D$18,4),IF(AJ540="l",VLOOKUP(AM540,SLimit!$A$1:$D$8,4),AP539)))))),AP539)</f>
        <v>72</v>
      </c>
      <c r="AQ540" s="53" t="str">
        <f t="shared" si="476"/>
        <v>100</v>
      </c>
      <c r="AR540" s="54" t="str">
        <f t="shared" si="477"/>
        <v xml:space="preserve">Diagrammatic sign:  Additional lane. </v>
      </c>
      <c r="AS540" s="55"/>
      <c r="AT540" s="55"/>
      <c r="AU540" s="56">
        <f>IF(GroupStTimes!$A$8=0,MIN(CB540,CD540,CF540),MIN(BZ540,CB540,CD540,CF540))</f>
        <v>0.42189814814814824</v>
      </c>
      <c r="AV540" s="56">
        <f>IF(GroupStTimes!$A$8=0,MAX(CC540,CE540,CG540),MAX(CA540,CC540,CE540,CG540))</f>
        <v>0.46773148148148153</v>
      </c>
      <c r="AW540" s="57" t="str">
        <f t="shared" si="478"/>
        <v/>
      </c>
      <c r="AX540" s="58" t="str">
        <f t="shared" si="479"/>
        <v/>
      </c>
      <c r="AY540" s="58" t="str">
        <f t="shared" si="480"/>
        <v/>
      </c>
      <c r="AZ540" s="31">
        <f t="shared" si="481"/>
        <v>141.6</v>
      </c>
      <c r="BA540" s="59">
        <f t="shared" si="482"/>
        <v>0.41388888888888897</v>
      </c>
      <c r="BB540" s="59">
        <f t="shared" si="483"/>
        <v>0.41944444444444456</v>
      </c>
      <c r="BC540" s="59">
        <f t="shared" si="484"/>
        <v>0.40909722222222233</v>
      </c>
      <c r="BD540" s="59">
        <f t="shared" si="485"/>
        <v>0.45493055555555562</v>
      </c>
      <c r="BE540" s="59">
        <f t="shared" si="486"/>
        <v>0.4423726851851853</v>
      </c>
      <c r="BF540" s="59">
        <f t="shared" si="487"/>
        <v>0.45278935185185198</v>
      </c>
      <c r="BG540" s="59">
        <f t="shared" si="488"/>
        <v>0.45094907407407403</v>
      </c>
      <c r="BH540" s="59">
        <f t="shared" si="489"/>
        <v>0.45025462962962959</v>
      </c>
      <c r="BI540" s="31">
        <f t="shared" si="490"/>
        <v>16.900000000000006</v>
      </c>
      <c r="BJ540" s="61">
        <f t="shared" si="491"/>
        <v>0.36739130434782619</v>
      </c>
      <c r="BK540" s="61">
        <f t="shared" si="492"/>
        <v>0.30727272727272736</v>
      </c>
      <c r="BL540" s="61">
        <f t="shared" si="493"/>
        <v>0.26406250000000009</v>
      </c>
      <c r="BM540" s="61">
        <f t="shared" si="494"/>
        <v>0.2347222222222223</v>
      </c>
      <c r="BN540" s="62">
        <f t="shared" si="495"/>
        <v>0</v>
      </c>
      <c r="BO540" s="62">
        <f t="shared" si="496"/>
        <v>22</v>
      </c>
      <c r="BP540" s="62">
        <f t="shared" si="497"/>
        <v>3</v>
      </c>
      <c r="BQ540" s="62">
        <f t="shared" si="498"/>
        <v>0</v>
      </c>
      <c r="BR540" s="62">
        <f t="shared" si="499"/>
        <v>18</v>
      </c>
      <c r="BS540" s="62">
        <f t="shared" si="500"/>
        <v>26</v>
      </c>
      <c r="BT540" s="62">
        <f t="shared" si="501"/>
        <v>0</v>
      </c>
      <c r="BU540" s="62">
        <f t="shared" si="502"/>
        <v>15</v>
      </c>
      <c r="BV540" s="62">
        <f t="shared" si="503"/>
        <v>51</v>
      </c>
      <c r="BW540" s="62">
        <f t="shared" si="504"/>
        <v>0</v>
      </c>
      <c r="BX540" s="62">
        <f t="shared" si="505"/>
        <v>14</v>
      </c>
      <c r="BY540" s="62">
        <f t="shared" si="506"/>
        <v>5</v>
      </c>
      <c r="BZ540" s="63">
        <f t="shared" si="507"/>
        <v>0.42920138888888898</v>
      </c>
      <c r="CA540" s="63">
        <f t="shared" si="508"/>
        <v>0.43475694444444457</v>
      </c>
      <c r="CB540" s="63">
        <f t="shared" si="509"/>
        <v>0.42189814814814824</v>
      </c>
      <c r="CC540" s="63">
        <f t="shared" si="510"/>
        <v>0.46773148148148153</v>
      </c>
      <c r="CD540" s="63">
        <f t="shared" si="511"/>
        <v>0.45337962962962974</v>
      </c>
      <c r="CE540" s="63">
        <f t="shared" si="512"/>
        <v>0.46379629629629643</v>
      </c>
      <c r="CF540" s="63">
        <f t="shared" si="513"/>
        <v>0.46072916666666663</v>
      </c>
      <c r="CG540" s="63">
        <f t="shared" si="514"/>
        <v>0.46003472222222219</v>
      </c>
      <c r="CH540" s="36"/>
      <c r="CI540" s="36"/>
      <c r="CJ540" s="36"/>
      <c r="CK540" s="36"/>
      <c r="CL540" s="60">
        <v>60</v>
      </c>
    </row>
    <row r="541" spans="1:90" ht="28.5" customHeight="1" x14ac:dyDescent="0.25">
      <c r="A541" s="37">
        <v>65</v>
      </c>
      <c r="C541" s="37"/>
      <c r="D541" s="37"/>
      <c r="E541" s="78"/>
      <c r="F541" s="83"/>
      <c r="G541" s="44"/>
      <c r="H541" s="44">
        <f t="shared" si="466"/>
        <v>158.75</v>
      </c>
      <c r="I541" s="83">
        <v>158.69</v>
      </c>
      <c r="J541" s="43">
        <f t="shared" ref="J541:J603" si="519">IF(N541="","",IF((I541-$I$4)=0,0,((I541-$I$4)-(N541-$N$4))/(I541-$I$4)))</f>
        <v>-3.7809565820153934E-4</v>
      </c>
      <c r="K541" s="44">
        <f t="shared" ref="K541:K603" si="520">(I541-$I$4)-(N541-$N$4)</f>
        <v>-6.0000000000002274E-2</v>
      </c>
      <c r="L541" s="76" t="s">
        <v>1168</v>
      </c>
      <c r="M541" s="122" t="s">
        <v>1232</v>
      </c>
      <c r="N541" s="46">
        <f t="shared" si="474"/>
        <v>158.75</v>
      </c>
      <c r="O541" s="46">
        <v>-0.02</v>
      </c>
      <c r="P541" s="44">
        <v>158.77000000000001</v>
      </c>
      <c r="Q541" s="78">
        <f t="shared" si="518"/>
        <v>-1.19</v>
      </c>
      <c r="R541" s="44">
        <v>159.94</v>
      </c>
      <c r="S541" s="78">
        <f t="shared" si="518"/>
        <v>-1.19</v>
      </c>
      <c r="T541" s="77">
        <v>159.94</v>
      </c>
      <c r="U541" s="47" t="str">
        <f t="shared" si="515"/>
        <v/>
      </c>
      <c r="V541" s="47" t="str">
        <f t="shared" si="516"/>
        <v/>
      </c>
      <c r="W541" s="50"/>
      <c r="X541" s="50"/>
      <c r="Y541" s="50"/>
      <c r="Z541" s="50"/>
      <c r="AA541" s="50"/>
      <c r="AB541" s="50"/>
      <c r="AC541" s="50"/>
      <c r="AD541" s="50"/>
      <c r="AE541" s="51">
        <f t="shared" si="469"/>
        <v>65</v>
      </c>
      <c r="AF541" s="51" t="str">
        <f t="shared" si="470"/>
        <v/>
      </c>
      <c r="AG541" s="51" t="str">
        <f t="shared" si="471"/>
        <v/>
      </c>
      <c r="AH541" s="51" t="str">
        <f t="shared" si="472"/>
        <v/>
      </c>
      <c r="AI541" s="52">
        <f t="shared" si="473"/>
        <v>158.75</v>
      </c>
      <c r="AJ541" s="51"/>
      <c r="AK541" s="53"/>
      <c r="AL541" s="52"/>
      <c r="AM541" s="53">
        <f t="shared" si="475"/>
        <v>46</v>
      </c>
      <c r="AN541" s="53">
        <f>IF(AJ541&lt;&gt;"",IF(AJ541="o",VLOOKUP(AM541,OpenSect!$A$1:$D$11,2),IF(AJ541="u",VLOOKUP(AM541,UpHill!$A$1:$D$35,2),IF(AJ541="d",VLOOKUP(AM541,DownHill!$A$1:$D$29,2),IF(AJ541="f",VLOOKUP(AM541,FlatUnd!$A$2:$D$30,2),IF(AJ541="t",VLOOKUP(AM541,TimeAdd!$A$1:$D$176,2),IF(AJ541="l",VLOOKUP(AM541,SLimit!$A$1:$D$8,2),AN540)))))),AN540)</f>
        <v>55</v>
      </c>
      <c r="AO541" s="53">
        <f>IF(AJ541&lt;&gt;"",IF(AJ541="o",VLOOKUP(AM541,OpenSect!$A$1:$D$11,3),IF(AJ541="u",VLOOKUP(AM541,UpHill!$A$1:$D$35,3),IF(AJ541="d",VLOOKUP(AM541,DownHill!$A$3:$D$29,3),IF(AJ541="f",VLOOKUP(AM541,FlatUnd!$A$2:$D$30,3),IF(AJ541="t",VLOOKUP(AM541,TimeAdd!$A$1:$D$18,3),IF(AJ541="l",VLOOKUP(AM541,SLimit!$A$1:$D$8,3),AO540)))))),AO540)</f>
        <v>64</v>
      </c>
      <c r="AP541" s="53">
        <f>IF(AJ541&lt;&gt;"",IF(AJ541="o",VLOOKUP(AM541,OpenSect!$A$1:$D$11,4),IF(AJ541="u",VLOOKUP(AM541,UpHill!$A$1:$D$35,4),IF(AJ541="d",VLOOKUP(AM541,DownHill!$A$1:$D$29,4),IF(AJ541="f",VLOOKUP(AM541,FlatUnd!$A$2:$D$30,4),IF(AJ541="t",VLOOKUP(AM541,TimeAdd!$A$1:$D$18,4),IF(AJ541="l",VLOOKUP(AM541,SLimit!$A$1:$D$8,4),AP540)))))),AP540)</f>
        <v>72</v>
      </c>
      <c r="AQ541" s="53" t="str">
        <f t="shared" si="476"/>
        <v>100</v>
      </c>
      <c r="AR541" s="54" t="str">
        <f t="shared" si="477"/>
        <v>Balfour 50.</v>
      </c>
      <c r="AS541" s="55"/>
      <c r="AT541" s="55"/>
      <c r="AU541" s="56">
        <f>IF(GroupStTimes!$A$8=0,MIN(CB541,CD541,CF541),MIN(BZ541,CB541,CD541,CF541))</f>
        <v>0.42209490740740752</v>
      </c>
      <c r="AV541" s="56">
        <f>IF(GroupStTimes!$A$8=0,MAX(CC541,CE541,CG541),MAX(CA541,CC541,CE541,CG541))</f>
        <v>0.4679282407407408</v>
      </c>
      <c r="AW541" s="57" t="str">
        <f t="shared" si="478"/>
        <v/>
      </c>
      <c r="AX541" s="58" t="str">
        <f t="shared" si="479"/>
        <v/>
      </c>
      <c r="AY541" s="58" t="str">
        <f t="shared" si="480"/>
        <v/>
      </c>
      <c r="AZ541" s="31">
        <f t="shared" si="481"/>
        <v>141.6</v>
      </c>
      <c r="BA541" s="59">
        <f t="shared" si="482"/>
        <v>0.41388888888888897</v>
      </c>
      <c r="BB541" s="59">
        <f t="shared" si="483"/>
        <v>0.41944444444444456</v>
      </c>
      <c r="BC541" s="59">
        <f t="shared" si="484"/>
        <v>0.40909722222222233</v>
      </c>
      <c r="BD541" s="59">
        <f t="shared" si="485"/>
        <v>0.45493055555555562</v>
      </c>
      <c r="BE541" s="59">
        <f t="shared" si="486"/>
        <v>0.4423726851851853</v>
      </c>
      <c r="BF541" s="59">
        <f t="shared" si="487"/>
        <v>0.45278935185185198</v>
      </c>
      <c r="BG541" s="59">
        <f t="shared" si="488"/>
        <v>0.45094907407407403</v>
      </c>
      <c r="BH541" s="59">
        <f t="shared" si="489"/>
        <v>0.45025462962962959</v>
      </c>
      <c r="BI541" s="31">
        <f t="shared" si="490"/>
        <v>17.150000000000006</v>
      </c>
      <c r="BJ541" s="61">
        <f t="shared" si="491"/>
        <v>0.37282608695652186</v>
      </c>
      <c r="BK541" s="61">
        <f t="shared" si="492"/>
        <v>0.31181818181818194</v>
      </c>
      <c r="BL541" s="61">
        <f t="shared" si="493"/>
        <v>0.26796875000000009</v>
      </c>
      <c r="BM541" s="61">
        <f t="shared" si="494"/>
        <v>0.23819444444444451</v>
      </c>
      <c r="BN541" s="62">
        <f t="shared" si="495"/>
        <v>0</v>
      </c>
      <c r="BO541" s="62">
        <f t="shared" si="496"/>
        <v>22</v>
      </c>
      <c r="BP541" s="62">
        <f t="shared" si="497"/>
        <v>22</v>
      </c>
      <c r="BQ541" s="62">
        <f t="shared" si="498"/>
        <v>0</v>
      </c>
      <c r="BR541" s="62">
        <f t="shared" si="499"/>
        <v>18</v>
      </c>
      <c r="BS541" s="62">
        <f t="shared" si="500"/>
        <v>43</v>
      </c>
      <c r="BT541" s="62">
        <f t="shared" si="501"/>
        <v>0</v>
      </c>
      <c r="BU541" s="62">
        <f t="shared" si="502"/>
        <v>16</v>
      </c>
      <c r="BV541" s="62">
        <f t="shared" si="503"/>
        <v>5</v>
      </c>
      <c r="BW541" s="62">
        <f t="shared" si="504"/>
        <v>0</v>
      </c>
      <c r="BX541" s="62">
        <f t="shared" si="505"/>
        <v>14</v>
      </c>
      <c r="BY541" s="62">
        <f t="shared" si="506"/>
        <v>18</v>
      </c>
      <c r="BZ541" s="63">
        <f t="shared" si="507"/>
        <v>0.42942129629629638</v>
      </c>
      <c r="CA541" s="63">
        <f t="shared" si="508"/>
        <v>0.43497685185185198</v>
      </c>
      <c r="CB541" s="63">
        <f t="shared" si="509"/>
        <v>0.42209490740740752</v>
      </c>
      <c r="CC541" s="63">
        <f t="shared" si="510"/>
        <v>0.4679282407407408</v>
      </c>
      <c r="CD541" s="63">
        <f t="shared" si="511"/>
        <v>0.45354166666666679</v>
      </c>
      <c r="CE541" s="63">
        <f t="shared" si="512"/>
        <v>0.46395833333333347</v>
      </c>
      <c r="CF541" s="63">
        <f t="shared" si="513"/>
        <v>0.46087962962962958</v>
      </c>
      <c r="CG541" s="63">
        <f t="shared" si="514"/>
        <v>0.46018518518518514</v>
      </c>
      <c r="CH541" s="36"/>
      <c r="CI541" s="36"/>
      <c r="CJ541" s="36"/>
      <c r="CK541" s="36"/>
      <c r="CL541" s="60">
        <v>60</v>
      </c>
    </row>
    <row r="542" spans="1:90" ht="28.5" customHeight="1" x14ac:dyDescent="0.25">
      <c r="A542" s="37">
        <v>65</v>
      </c>
      <c r="C542" s="37"/>
      <c r="D542" s="37"/>
      <c r="E542" s="78"/>
      <c r="F542" s="83"/>
      <c r="G542" s="44"/>
      <c r="H542" s="44">
        <f t="shared" si="466"/>
        <v>159.35</v>
      </c>
      <c r="I542" s="83">
        <v>159.29</v>
      </c>
      <c r="J542" s="43">
        <f t="shared" si="519"/>
        <v>-3.7667147969114366E-4</v>
      </c>
      <c r="K542" s="44">
        <f t="shared" si="520"/>
        <v>-6.0000000000002274E-2</v>
      </c>
      <c r="L542" s="76" t="s">
        <v>973</v>
      </c>
      <c r="M542" s="122" t="s">
        <v>1232</v>
      </c>
      <c r="N542" s="46">
        <f t="shared" si="474"/>
        <v>159.35</v>
      </c>
      <c r="O542" s="46">
        <v>-0.02</v>
      </c>
      <c r="P542" s="44">
        <v>159.37</v>
      </c>
      <c r="Q542" s="78">
        <f t="shared" si="518"/>
        <v>-1.19</v>
      </c>
      <c r="R542" s="44">
        <v>160.54</v>
      </c>
      <c r="S542" s="78">
        <f t="shared" si="518"/>
        <v>-1.19</v>
      </c>
      <c r="T542" s="77">
        <v>160.54</v>
      </c>
      <c r="U542" s="47" t="str">
        <f t="shared" si="515"/>
        <v/>
      </c>
      <c r="V542" s="47" t="str">
        <f t="shared" si="516"/>
        <v/>
      </c>
      <c r="W542" s="50"/>
      <c r="X542" s="50"/>
      <c r="Y542" s="50"/>
      <c r="Z542" s="50"/>
      <c r="AA542" s="50"/>
      <c r="AB542" s="50"/>
      <c r="AC542" s="50"/>
      <c r="AD542" s="50"/>
      <c r="AE542" s="51">
        <f t="shared" si="469"/>
        <v>65</v>
      </c>
      <c r="AF542" s="51" t="str">
        <f t="shared" si="470"/>
        <v/>
      </c>
      <c r="AG542" s="51" t="str">
        <f t="shared" si="471"/>
        <v/>
      </c>
      <c r="AH542" s="51" t="str">
        <f t="shared" si="472"/>
        <v/>
      </c>
      <c r="AI542" s="52">
        <f t="shared" si="473"/>
        <v>159.35</v>
      </c>
      <c r="AJ542" s="51"/>
      <c r="AK542" s="53"/>
      <c r="AL542" s="52"/>
      <c r="AM542" s="53">
        <f t="shared" si="475"/>
        <v>46</v>
      </c>
      <c r="AN542" s="53">
        <f>IF(AJ542&lt;&gt;"",IF(AJ542="o",VLOOKUP(AM542,OpenSect!$A$1:$D$11,2),IF(AJ542="u",VLOOKUP(AM542,UpHill!$A$1:$D$35,2),IF(AJ542="d",VLOOKUP(AM542,DownHill!$A$1:$D$29,2),IF(AJ542="f",VLOOKUP(AM542,FlatUnd!$A$2:$D$30,2),IF(AJ542="t",VLOOKUP(AM542,TimeAdd!$A$1:$D$176,2),IF(AJ542="l",VLOOKUP(AM542,SLimit!$A$1:$D$8,2),AN541)))))),AN541)</f>
        <v>55</v>
      </c>
      <c r="AO542" s="53">
        <f>IF(AJ542&lt;&gt;"",IF(AJ542="o",VLOOKUP(AM542,OpenSect!$A$1:$D$11,3),IF(AJ542="u",VLOOKUP(AM542,UpHill!$A$1:$D$35,3),IF(AJ542="d",VLOOKUP(AM542,DownHill!$A$3:$D$29,3),IF(AJ542="f",VLOOKUP(AM542,FlatUnd!$A$2:$D$30,3),IF(AJ542="t",VLOOKUP(AM542,TimeAdd!$A$1:$D$18,3),IF(AJ542="l",VLOOKUP(AM542,SLimit!$A$1:$D$8,3),AO541)))))),AO541)</f>
        <v>64</v>
      </c>
      <c r="AP542" s="53">
        <f>IF(AJ542&lt;&gt;"",IF(AJ542="o",VLOOKUP(AM542,OpenSect!$A$1:$D$11,4),IF(AJ542="u",VLOOKUP(AM542,UpHill!$A$1:$D$35,4),IF(AJ542="d",VLOOKUP(AM542,DownHill!$A$1:$D$29,4),IF(AJ542="f",VLOOKUP(AM542,FlatUnd!$A$2:$D$30,4),IF(AJ542="t",VLOOKUP(AM542,TimeAdd!$A$1:$D$18,4),IF(AJ542="l",VLOOKUP(AM542,SLimit!$A$1:$D$8,4),AP541)))))),AP541)</f>
        <v>72</v>
      </c>
      <c r="AQ542" s="53" t="str">
        <f t="shared" si="476"/>
        <v>100</v>
      </c>
      <c r="AR542" s="54" t="str">
        <f t="shared" si="477"/>
        <v>25,0 km plate.</v>
      </c>
      <c r="AS542" s="55"/>
      <c r="AT542" s="55"/>
      <c r="AU542" s="56">
        <f>IF(GroupStTimes!$A$8=0,MIN(CB542,CD542,CF542),MIN(BZ542,CB542,CD542,CF542))</f>
        <v>0.42254629629629642</v>
      </c>
      <c r="AV542" s="56">
        <f>IF(GroupStTimes!$A$8=0,MAX(CC542,CE542,CG542),MAX(CA542,CC542,CE542,CG542))</f>
        <v>0.4683796296296297</v>
      </c>
      <c r="AW542" s="57" t="str">
        <f t="shared" si="478"/>
        <v/>
      </c>
      <c r="AX542" s="58" t="str">
        <f t="shared" si="479"/>
        <v/>
      </c>
      <c r="AY542" s="58" t="str">
        <f t="shared" si="480"/>
        <v/>
      </c>
      <c r="AZ542" s="31">
        <f t="shared" si="481"/>
        <v>141.6</v>
      </c>
      <c r="BA542" s="59">
        <f t="shared" si="482"/>
        <v>0.41388888888888897</v>
      </c>
      <c r="BB542" s="59">
        <f t="shared" si="483"/>
        <v>0.41944444444444456</v>
      </c>
      <c r="BC542" s="59">
        <f t="shared" si="484"/>
        <v>0.40909722222222233</v>
      </c>
      <c r="BD542" s="59">
        <f t="shared" si="485"/>
        <v>0.45493055555555562</v>
      </c>
      <c r="BE542" s="59">
        <f t="shared" si="486"/>
        <v>0.4423726851851853</v>
      </c>
      <c r="BF542" s="59">
        <f t="shared" si="487"/>
        <v>0.45278935185185198</v>
      </c>
      <c r="BG542" s="59">
        <f t="shared" si="488"/>
        <v>0.45094907407407403</v>
      </c>
      <c r="BH542" s="59">
        <f t="shared" si="489"/>
        <v>0.45025462962962959</v>
      </c>
      <c r="BI542" s="31">
        <f t="shared" si="490"/>
        <v>17.75</v>
      </c>
      <c r="BJ542" s="61">
        <f t="shared" si="491"/>
        <v>0.3858695652173913</v>
      </c>
      <c r="BK542" s="61">
        <f t="shared" si="492"/>
        <v>0.32272727272727275</v>
      </c>
      <c r="BL542" s="61">
        <f t="shared" si="493"/>
        <v>0.27734375</v>
      </c>
      <c r="BM542" s="61">
        <f t="shared" si="494"/>
        <v>0.24652777777777779</v>
      </c>
      <c r="BN542" s="62">
        <f t="shared" si="495"/>
        <v>0</v>
      </c>
      <c r="BO542" s="62">
        <f t="shared" si="496"/>
        <v>23</v>
      </c>
      <c r="BP542" s="62">
        <f t="shared" si="497"/>
        <v>9</v>
      </c>
      <c r="BQ542" s="62">
        <f t="shared" si="498"/>
        <v>0</v>
      </c>
      <c r="BR542" s="62">
        <f t="shared" si="499"/>
        <v>19</v>
      </c>
      <c r="BS542" s="62">
        <f t="shared" si="500"/>
        <v>22</v>
      </c>
      <c r="BT542" s="62">
        <f t="shared" si="501"/>
        <v>0</v>
      </c>
      <c r="BU542" s="62">
        <f t="shared" si="502"/>
        <v>16</v>
      </c>
      <c r="BV542" s="62">
        <f t="shared" si="503"/>
        <v>38</v>
      </c>
      <c r="BW542" s="62">
        <f t="shared" si="504"/>
        <v>0</v>
      </c>
      <c r="BX542" s="62">
        <f t="shared" si="505"/>
        <v>14</v>
      </c>
      <c r="BY542" s="62">
        <f t="shared" si="506"/>
        <v>48</v>
      </c>
      <c r="BZ542" s="63">
        <f t="shared" si="507"/>
        <v>0.42996527777777788</v>
      </c>
      <c r="CA542" s="63">
        <f t="shared" si="508"/>
        <v>0.43552083333333347</v>
      </c>
      <c r="CB542" s="63">
        <f t="shared" si="509"/>
        <v>0.42254629629629642</v>
      </c>
      <c r="CC542" s="63">
        <f t="shared" si="510"/>
        <v>0.4683796296296297</v>
      </c>
      <c r="CD542" s="63">
        <f t="shared" si="511"/>
        <v>0.45392361111111124</v>
      </c>
      <c r="CE542" s="63">
        <f t="shared" si="512"/>
        <v>0.46434027777777792</v>
      </c>
      <c r="CF542" s="63">
        <f t="shared" si="513"/>
        <v>0.4612268518518518</v>
      </c>
      <c r="CG542" s="63">
        <f t="shared" si="514"/>
        <v>0.46053240740740736</v>
      </c>
      <c r="CH542" s="36"/>
      <c r="CI542" s="36"/>
      <c r="CJ542" s="36"/>
      <c r="CK542" s="36"/>
      <c r="CL542" s="60">
        <v>60</v>
      </c>
    </row>
    <row r="543" spans="1:90" ht="28.5" customHeight="1" x14ac:dyDescent="0.25">
      <c r="A543" s="37">
        <v>65</v>
      </c>
      <c r="C543" s="37"/>
      <c r="D543" s="37"/>
      <c r="E543" s="78"/>
      <c r="F543" s="83"/>
      <c r="G543" s="44"/>
      <c r="H543" s="44">
        <f t="shared" si="466"/>
        <v>159.55000000000001</v>
      </c>
      <c r="I543" s="83">
        <v>159.49</v>
      </c>
      <c r="J543" s="43">
        <f t="shared" si="519"/>
        <v>-3.761991347420043E-4</v>
      </c>
      <c r="K543" s="44">
        <f t="shared" si="520"/>
        <v>-6.0000000000002274E-2</v>
      </c>
      <c r="L543" s="76" t="s">
        <v>933</v>
      </c>
      <c r="M543" s="122" t="s">
        <v>1232</v>
      </c>
      <c r="N543" s="46">
        <f t="shared" si="474"/>
        <v>159.55000000000001</v>
      </c>
      <c r="O543" s="46">
        <v>-0.02</v>
      </c>
      <c r="P543" s="44">
        <v>159.57</v>
      </c>
      <c r="Q543" s="78">
        <f t="shared" si="518"/>
        <v>-1.19</v>
      </c>
      <c r="R543" s="44">
        <v>160.74</v>
      </c>
      <c r="S543" s="78">
        <f t="shared" si="518"/>
        <v>-1.19</v>
      </c>
      <c r="T543" s="77">
        <v>160.74</v>
      </c>
      <c r="U543" s="47" t="str">
        <f t="shared" si="515"/>
        <v/>
      </c>
      <c r="V543" s="47" t="str">
        <f t="shared" si="516"/>
        <v/>
      </c>
      <c r="W543" s="50"/>
      <c r="X543" s="50"/>
      <c r="Y543" s="50"/>
      <c r="Z543" s="50"/>
      <c r="AA543" s="50"/>
      <c r="AB543" s="50"/>
      <c r="AC543" s="50"/>
      <c r="AD543" s="50"/>
      <c r="AE543" s="51">
        <f t="shared" si="469"/>
        <v>65</v>
      </c>
      <c r="AF543" s="51" t="str">
        <f t="shared" si="470"/>
        <v/>
      </c>
      <c r="AG543" s="51" t="str">
        <f t="shared" si="471"/>
        <v/>
      </c>
      <c r="AH543" s="51" t="str">
        <f t="shared" si="472"/>
        <v/>
      </c>
      <c r="AI543" s="52">
        <f t="shared" si="473"/>
        <v>159.55000000000001</v>
      </c>
      <c r="AJ543" s="51"/>
      <c r="AK543" s="53"/>
      <c r="AL543" s="52"/>
      <c r="AM543" s="53">
        <f t="shared" si="475"/>
        <v>46</v>
      </c>
      <c r="AN543" s="53">
        <f>IF(AJ543&lt;&gt;"",IF(AJ543="o",VLOOKUP(AM543,OpenSect!$A$1:$D$11,2),IF(AJ543="u",VLOOKUP(AM543,UpHill!$A$1:$D$35,2),IF(AJ543="d",VLOOKUP(AM543,DownHill!$A$1:$D$29,2),IF(AJ543="f",VLOOKUP(AM543,FlatUnd!$A$2:$D$30,2),IF(AJ543="t",VLOOKUP(AM543,TimeAdd!$A$1:$D$176,2),IF(AJ543="l",VLOOKUP(AM543,SLimit!$A$1:$D$8,2),AN542)))))),AN542)</f>
        <v>55</v>
      </c>
      <c r="AO543" s="53">
        <f>IF(AJ543&lt;&gt;"",IF(AJ543="o",VLOOKUP(AM543,OpenSect!$A$1:$D$11,3),IF(AJ543="u",VLOOKUP(AM543,UpHill!$A$1:$D$35,3),IF(AJ543="d",VLOOKUP(AM543,DownHill!$A$3:$D$29,3),IF(AJ543="f",VLOOKUP(AM543,FlatUnd!$A$2:$D$30,3),IF(AJ543="t",VLOOKUP(AM543,TimeAdd!$A$1:$D$18,3),IF(AJ543="l",VLOOKUP(AM543,SLimit!$A$1:$D$8,3),AO542)))))),AO542)</f>
        <v>64</v>
      </c>
      <c r="AP543" s="53">
        <f>IF(AJ543&lt;&gt;"",IF(AJ543="o",VLOOKUP(AM543,OpenSect!$A$1:$D$11,4),IF(AJ543="u",VLOOKUP(AM543,UpHill!$A$1:$D$35,4),IF(AJ543="d",VLOOKUP(AM543,DownHill!$A$1:$D$29,4),IF(AJ543="f",VLOOKUP(AM543,FlatUnd!$A$2:$D$30,4),IF(AJ543="t",VLOOKUP(AM543,TimeAdd!$A$1:$D$18,4),IF(AJ543="l",VLOOKUP(AM543,SLimit!$A$1:$D$8,4),AP542)))))),AP542)</f>
        <v>72</v>
      </c>
      <c r="AQ543" s="53" t="str">
        <f t="shared" si="476"/>
        <v>100</v>
      </c>
      <c r="AR543" s="54" t="str">
        <f t="shared" si="477"/>
        <v>100 Speed limit.</v>
      </c>
      <c r="AS543" s="55"/>
      <c r="AT543" s="55"/>
      <c r="AU543" s="56">
        <f>IF(GroupStTimes!$A$8=0,MIN(CB543,CD543,CF543),MIN(BZ543,CB543,CD543,CF543))</f>
        <v>0.42269675925925937</v>
      </c>
      <c r="AV543" s="56">
        <f>IF(GroupStTimes!$A$8=0,MAX(CC543,CE543,CG543),MAX(CA543,CC543,CE543,CG543))</f>
        <v>0.46853009259259265</v>
      </c>
      <c r="AW543" s="57" t="str">
        <f t="shared" si="478"/>
        <v/>
      </c>
      <c r="AX543" s="58" t="str">
        <f t="shared" si="479"/>
        <v/>
      </c>
      <c r="AY543" s="58" t="str">
        <f t="shared" si="480"/>
        <v/>
      </c>
      <c r="AZ543" s="31">
        <f t="shared" si="481"/>
        <v>141.6</v>
      </c>
      <c r="BA543" s="59">
        <f t="shared" si="482"/>
        <v>0.41388888888888897</v>
      </c>
      <c r="BB543" s="59">
        <f t="shared" si="483"/>
        <v>0.41944444444444456</v>
      </c>
      <c r="BC543" s="59">
        <f t="shared" si="484"/>
        <v>0.40909722222222233</v>
      </c>
      <c r="BD543" s="59">
        <f t="shared" si="485"/>
        <v>0.45493055555555562</v>
      </c>
      <c r="BE543" s="59">
        <f t="shared" si="486"/>
        <v>0.4423726851851853</v>
      </c>
      <c r="BF543" s="59">
        <f t="shared" si="487"/>
        <v>0.45278935185185198</v>
      </c>
      <c r="BG543" s="59">
        <f t="shared" si="488"/>
        <v>0.45094907407407403</v>
      </c>
      <c r="BH543" s="59">
        <f t="shared" si="489"/>
        <v>0.45025462962962959</v>
      </c>
      <c r="BI543" s="31">
        <f t="shared" si="490"/>
        <v>17.950000000000017</v>
      </c>
      <c r="BJ543" s="61">
        <f t="shared" si="491"/>
        <v>0.39021739130434818</v>
      </c>
      <c r="BK543" s="61">
        <f t="shared" si="492"/>
        <v>0.32636363636363669</v>
      </c>
      <c r="BL543" s="61">
        <f t="shared" si="493"/>
        <v>0.28046875000000027</v>
      </c>
      <c r="BM543" s="61">
        <f t="shared" si="494"/>
        <v>0.24930555555555578</v>
      </c>
      <c r="BN543" s="62">
        <f t="shared" si="495"/>
        <v>0</v>
      </c>
      <c r="BO543" s="62">
        <f t="shared" si="496"/>
        <v>23</v>
      </c>
      <c r="BP543" s="62">
        <f t="shared" si="497"/>
        <v>25</v>
      </c>
      <c r="BQ543" s="62">
        <f t="shared" si="498"/>
        <v>0</v>
      </c>
      <c r="BR543" s="62">
        <f t="shared" si="499"/>
        <v>19</v>
      </c>
      <c r="BS543" s="62">
        <f t="shared" si="500"/>
        <v>35</v>
      </c>
      <c r="BT543" s="62">
        <f t="shared" si="501"/>
        <v>0</v>
      </c>
      <c r="BU543" s="62">
        <f t="shared" si="502"/>
        <v>16</v>
      </c>
      <c r="BV543" s="62">
        <f t="shared" si="503"/>
        <v>50</v>
      </c>
      <c r="BW543" s="62">
        <f t="shared" si="504"/>
        <v>0</v>
      </c>
      <c r="BX543" s="62">
        <f t="shared" si="505"/>
        <v>14</v>
      </c>
      <c r="BY543" s="62">
        <f t="shared" si="506"/>
        <v>58</v>
      </c>
      <c r="BZ543" s="63">
        <f t="shared" si="507"/>
        <v>0.43015046296296305</v>
      </c>
      <c r="CA543" s="63">
        <f t="shared" si="508"/>
        <v>0.43570601851851865</v>
      </c>
      <c r="CB543" s="63">
        <f t="shared" si="509"/>
        <v>0.42269675925925937</v>
      </c>
      <c r="CC543" s="63">
        <f t="shared" si="510"/>
        <v>0.46853009259259265</v>
      </c>
      <c r="CD543" s="63">
        <f t="shared" si="511"/>
        <v>0.45406250000000009</v>
      </c>
      <c r="CE543" s="63">
        <f t="shared" si="512"/>
        <v>0.46447916666666678</v>
      </c>
      <c r="CF543" s="63">
        <f t="shared" si="513"/>
        <v>0.46134259259259253</v>
      </c>
      <c r="CG543" s="63">
        <f t="shared" si="514"/>
        <v>0.46064814814814808</v>
      </c>
      <c r="CH543" s="36"/>
      <c r="CI543" s="36"/>
      <c r="CJ543" s="36"/>
      <c r="CK543" s="36"/>
      <c r="CL543" s="60">
        <v>60</v>
      </c>
    </row>
    <row r="544" spans="1:90" ht="40.5" x14ac:dyDescent="0.25">
      <c r="A544" s="37">
        <v>65</v>
      </c>
      <c r="C544" s="37"/>
      <c r="D544" s="37"/>
      <c r="E544" s="78"/>
      <c r="F544" s="83"/>
      <c r="G544" s="44"/>
      <c r="H544" s="44">
        <f t="shared" si="466"/>
        <v>159.66</v>
      </c>
      <c r="I544" s="83">
        <v>159.6</v>
      </c>
      <c r="J544" s="43">
        <f t="shared" si="519"/>
        <v>-3.7593984962407443E-4</v>
      </c>
      <c r="K544" s="44">
        <f t="shared" si="520"/>
        <v>-6.0000000000002274E-2</v>
      </c>
      <c r="L544" s="76" t="s">
        <v>1160</v>
      </c>
      <c r="M544" s="122" t="s">
        <v>1231</v>
      </c>
      <c r="N544" s="46">
        <f t="shared" si="474"/>
        <v>159.66</v>
      </c>
      <c r="O544" s="46">
        <v>-0.02</v>
      </c>
      <c r="P544" s="44">
        <v>159.68</v>
      </c>
      <c r="Q544" s="78">
        <f t="shared" si="518"/>
        <v>-1.19</v>
      </c>
      <c r="R544" s="44">
        <v>160.85</v>
      </c>
      <c r="S544" s="78">
        <f t="shared" si="518"/>
        <v>-1.19</v>
      </c>
      <c r="T544" s="77">
        <v>160.85</v>
      </c>
      <c r="U544" s="47" t="str">
        <f t="shared" si="515"/>
        <v/>
      </c>
      <c r="V544" s="47" t="str">
        <f t="shared" si="516"/>
        <v/>
      </c>
      <c r="W544" s="50"/>
      <c r="X544" s="50"/>
      <c r="Y544" s="50"/>
      <c r="Z544" s="50"/>
      <c r="AA544" s="50"/>
      <c r="AB544" s="50"/>
      <c r="AC544" s="50"/>
      <c r="AD544" s="50"/>
      <c r="AE544" s="51">
        <f t="shared" si="469"/>
        <v>65</v>
      </c>
      <c r="AF544" s="51" t="str">
        <f t="shared" si="470"/>
        <v/>
      </c>
      <c r="AG544" s="51" t="str">
        <f t="shared" si="471"/>
        <v/>
      </c>
      <c r="AH544" s="51" t="str">
        <f t="shared" si="472"/>
        <v/>
      </c>
      <c r="AI544" s="52">
        <f t="shared" si="473"/>
        <v>159.66</v>
      </c>
      <c r="AJ544" s="51"/>
      <c r="AK544" s="53"/>
      <c r="AL544" s="52"/>
      <c r="AM544" s="53">
        <f t="shared" si="475"/>
        <v>46</v>
      </c>
      <c r="AN544" s="53">
        <f>IF(AJ544&lt;&gt;"",IF(AJ544="o",VLOOKUP(AM544,OpenSect!$A$1:$D$11,2),IF(AJ544="u",VLOOKUP(AM544,UpHill!$A$1:$D$35,2),IF(AJ544="d",VLOOKUP(AM544,DownHill!$A$1:$D$29,2),IF(AJ544="f",VLOOKUP(AM544,FlatUnd!$A$2:$D$30,2),IF(AJ544="t",VLOOKUP(AM544,TimeAdd!$A$1:$D$176,2),IF(AJ544="l",VLOOKUP(AM544,SLimit!$A$1:$D$8,2),AN543)))))),AN543)</f>
        <v>55</v>
      </c>
      <c r="AO544" s="53">
        <f>IF(AJ544&lt;&gt;"",IF(AJ544="o",VLOOKUP(AM544,OpenSect!$A$1:$D$11,3),IF(AJ544="u",VLOOKUP(AM544,UpHill!$A$1:$D$35,3),IF(AJ544="d",VLOOKUP(AM544,DownHill!$A$3:$D$29,3),IF(AJ544="f",VLOOKUP(AM544,FlatUnd!$A$2:$D$30,3),IF(AJ544="t",VLOOKUP(AM544,TimeAdd!$A$1:$D$18,3),IF(AJ544="l",VLOOKUP(AM544,SLimit!$A$1:$D$8,3),AO543)))))),AO543)</f>
        <v>64</v>
      </c>
      <c r="AP544" s="53">
        <f>IF(AJ544&lt;&gt;"",IF(AJ544="o",VLOOKUP(AM544,OpenSect!$A$1:$D$11,4),IF(AJ544="u",VLOOKUP(AM544,UpHill!$A$1:$D$35,4),IF(AJ544="d",VLOOKUP(AM544,DownHill!$A$1:$D$29,4),IF(AJ544="f",VLOOKUP(AM544,FlatUnd!$A$2:$D$30,4),IF(AJ544="t",VLOOKUP(AM544,TimeAdd!$A$1:$D$18,4),IF(AJ544="l",VLOOKUP(AM544,SLimit!$A$1:$D$8,4),AP543)))))),AP543)</f>
        <v>72</v>
      </c>
      <c r="AQ544" s="53" t="str">
        <f t="shared" si="476"/>
        <v>80</v>
      </c>
      <c r="AR544" s="54" t="str">
        <f t="shared" si="477"/>
        <v>80 Speed limit.  Warning - Agricultural vehicle.</v>
      </c>
      <c r="AS544" s="55"/>
      <c r="AT544" s="55"/>
      <c r="AU544" s="56">
        <f>IF(GroupStTimes!$A$8=0,MIN(CB544,CD544,CF544),MIN(BZ544,CB544,CD544,CF544))</f>
        <v>0.42277777777777786</v>
      </c>
      <c r="AV544" s="56">
        <f>IF(GroupStTimes!$A$8=0,MAX(CC544,CE544,CG544),MAX(CA544,CC544,CE544,CG544))</f>
        <v>0.46861111111111114</v>
      </c>
      <c r="AW544" s="57" t="str">
        <f t="shared" si="478"/>
        <v/>
      </c>
      <c r="AX544" s="58" t="str">
        <f t="shared" si="479"/>
        <v/>
      </c>
      <c r="AY544" s="58" t="str">
        <f t="shared" si="480"/>
        <v/>
      </c>
      <c r="AZ544" s="31">
        <f t="shared" si="481"/>
        <v>141.6</v>
      </c>
      <c r="BA544" s="59">
        <f t="shared" si="482"/>
        <v>0.41388888888888897</v>
      </c>
      <c r="BB544" s="59">
        <f t="shared" si="483"/>
        <v>0.41944444444444456</v>
      </c>
      <c r="BC544" s="59">
        <f t="shared" si="484"/>
        <v>0.40909722222222233</v>
      </c>
      <c r="BD544" s="59">
        <f t="shared" si="485"/>
        <v>0.45493055555555562</v>
      </c>
      <c r="BE544" s="59">
        <f t="shared" si="486"/>
        <v>0.4423726851851853</v>
      </c>
      <c r="BF544" s="59">
        <f t="shared" si="487"/>
        <v>0.45278935185185198</v>
      </c>
      <c r="BG544" s="59">
        <f t="shared" si="488"/>
        <v>0.45094907407407403</v>
      </c>
      <c r="BH544" s="59">
        <f t="shared" si="489"/>
        <v>0.45025462962962959</v>
      </c>
      <c r="BI544" s="31">
        <f t="shared" si="490"/>
        <v>18.060000000000002</v>
      </c>
      <c r="BJ544" s="61">
        <f t="shared" si="491"/>
        <v>0.39260869565217399</v>
      </c>
      <c r="BK544" s="61">
        <f t="shared" si="492"/>
        <v>0.32836363636363641</v>
      </c>
      <c r="BL544" s="61">
        <f t="shared" si="493"/>
        <v>0.28218750000000004</v>
      </c>
      <c r="BM544" s="61">
        <f t="shared" si="494"/>
        <v>0.25083333333333335</v>
      </c>
      <c r="BN544" s="62">
        <f t="shared" si="495"/>
        <v>0</v>
      </c>
      <c r="BO544" s="62">
        <f t="shared" si="496"/>
        <v>23</v>
      </c>
      <c r="BP544" s="62">
        <f t="shared" si="497"/>
        <v>33</v>
      </c>
      <c r="BQ544" s="62">
        <f t="shared" si="498"/>
        <v>0</v>
      </c>
      <c r="BR544" s="62">
        <f t="shared" si="499"/>
        <v>19</v>
      </c>
      <c r="BS544" s="62">
        <f t="shared" si="500"/>
        <v>42</v>
      </c>
      <c r="BT544" s="62">
        <f t="shared" si="501"/>
        <v>0</v>
      </c>
      <c r="BU544" s="62">
        <f t="shared" si="502"/>
        <v>16</v>
      </c>
      <c r="BV544" s="62">
        <f t="shared" si="503"/>
        <v>56</v>
      </c>
      <c r="BW544" s="62">
        <f t="shared" si="504"/>
        <v>0</v>
      </c>
      <c r="BX544" s="62">
        <f t="shared" si="505"/>
        <v>15</v>
      </c>
      <c r="BY544" s="62">
        <f t="shared" si="506"/>
        <v>3</v>
      </c>
      <c r="BZ544" s="63">
        <f t="shared" si="507"/>
        <v>0.43024305555555564</v>
      </c>
      <c r="CA544" s="63">
        <f t="shared" si="508"/>
        <v>0.43579861111111123</v>
      </c>
      <c r="CB544" s="63">
        <f t="shared" si="509"/>
        <v>0.42277777777777786</v>
      </c>
      <c r="CC544" s="63">
        <f t="shared" si="510"/>
        <v>0.46861111111111114</v>
      </c>
      <c r="CD544" s="63">
        <f t="shared" si="511"/>
        <v>0.45413194444444455</v>
      </c>
      <c r="CE544" s="63">
        <f t="shared" si="512"/>
        <v>0.46454861111111123</v>
      </c>
      <c r="CF544" s="63">
        <f t="shared" si="513"/>
        <v>0.46140046296296294</v>
      </c>
      <c r="CG544" s="63">
        <f t="shared" si="514"/>
        <v>0.4607060185185185</v>
      </c>
      <c r="CH544" s="36"/>
      <c r="CI544" s="36"/>
      <c r="CJ544" s="36"/>
      <c r="CK544" s="36"/>
      <c r="CL544" s="60">
        <v>60</v>
      </c>
    </row>
    <row r="545" spans="1:90" ht="28.5" customHeight="1" x14ac:dyDescent="0.25">
      <c r="A545" s="37">
        <v>65</v>
      </c>
      <c r="C545" s="37"/>
      <c r="D545" s="37"/>
      <c r="E545" s="78"/>
      <c r="F545" s="83"/>
      <c r="G545" s="44">
        <v>160.9</v>
      </c>
      <c r="H545" s="44">
        <f t="shared" si="466"/>
        <v>159.69999999999999</v>
      </c>
      <c r="I545" s="83">
        <v>159.66</v>
      </c>
      <c r="J545" s="43">
        <f t="shared" si="519"/>
        <v>-3.5492087352293606E-4</v>
      </c>
      <c r="K545" s="44">
        <f t="shared" si="520"/>
        <v>-5.6666666666671972E-2</v>
      </c>
      <c r="L545" s="76" t="s">
        <v>122</v>
      </c>
      <c r="M545" s="122" t="s">
        <v>1231</v>
      </c>
      <c r="N545" s="46">
        <f t="shared" si="474"/>
        <v>159.71666666666667</v>
      </c>
      <c r="O545" s="46">
        <v>-0.02</v>
      </c>
      <c r="P545" s="78">
        <v>159.74</v>
      </c>
      <c r="Q545" s="78">
        <f t="shared" si="518"/>
        <v>-1.19</v>
      </c>
      <c r="R545" s="78">
        <v>160.9</v>
      </c>
      <c r="S545" s="78">
        <f t="shared" si="518"/>
        <v>-1.19</v>
      </c>
      <c r="T545" s="77">
        <v>160.91</v>
      </c>
      <c r="U545" s="47" t="str">
        <f t="shared" si="515"/>
        <v/>
      </c>
      <c r="V545" s="47" t="str">
        <f t="shared" si="516"/>
        <v/>
      </c>
      <c r="W545" s="50"/>
      <c r="X545" s="50"/>
      <c r="Y545" s="50"/>
      <c r="Z545" s="50"/>
      <c r="AA545" s="50"/>
      <c r="AB545" s="50"/>
      <c r="AC545" s="50"/>
      <c r="AD545" s="50"/>
      <c r="AE545" s="51">
        <f t="shared" si="469"/>
        <v>65</v>
      </c>
      <c r="AF545" s="51" t="str">
        <f t="shared" si="470"/>
        <v/>
      </c>
      <c r="AG545" s="51" t="str">
        <f t="shared" si="471"/>
        <v/>
      </c>
      <c r="AH545" s="51" t="str">
        <f t="shared" si="472"/>
        <v/>
      </c>
      <c r="AI545" s="52">
        <f t="shared" si="473"/>
        <v>159.69999999999999</v>
      </c>
      <c r="AJ545" s="51"/>
      <c r="AK545" s="53"/>
      <c r="AL545" s="52"/>
      <c r="AM545" s="53">
        <f t="shared" si="475"/>
        <v>46</v>
      </c>
      <c r="AN545" s="53">
        <f>IF(AJ545&lt;&gt;"",IF(AJ545="o",VLOOKUP(AM545,OpenSect!$A$1:$D$11,2),IF(AJ545="u",VLOOKUP(AM545,UpHill!$A$1:$D$35,2),IF(AJ545="d",VLOOKUP(AM545,DownHill!$A$1:$D$29,2),IF(AJ545="f",VLOOKUP(AM545,FlatUnd!$A$2:$D$30,2),IF(AJ545="t",VLOOKUP(AM545,TimeAdd!$A$1:$D$176,2),IF(AJ545="l",VLOOKUP(AM545,SLimit!$A$1:$D$8,2),AN544)))))),AN544)</f>
        <v>55</v>
      </c>
      <c r="AO545" s="53">
        <f>IF(AJ545&lt;&gt;"",IF(AJ545="o",VLOOKUP(AM545,OpenSect!$A$1:$D$11,3),IF(AJ545="u",VLOOKUP(AM545,UpHill!$A$1:$D$35,3),IF(AJ545="d",VLOOKUP(AM545,DownHill!$A$3:$D$29,3),IF(AJ545="f",VLOOKUP(AM545,FlatUnd!$A$2:$D$30,3),IF(AJ545="t",VLOOKUP(AM545,TimeAdd!$A$1:$D$18,3),IF(AJ545="l",VLOOKUP(AM545,SLimit!$A$1:$D$8,3),AO544)))))),AO544)</f>
        <v>64</v>
      </c>
      <c r="AP545" s="53">
        <f>IF(AJ545&lt;&gt;"",IF(AJ545="o",VLOOKUP(AM545,OpenSect!$A$1:$D$11,4),IF(AJ545="u",VLOOKUP(AM545,UpHill!$A$1:$D$35,4),IF(AJ545="d",VLOOKUP(AM545,DownHill!$A$1:$D$29,4),IF(AJ545="f",VLOOKUP(AM545,FlatUnd!$A$2:$D$30,4),IF(AJ545="t",VLOOKUP(AM545,TimeAdd!$A$1:$D$18,4),IF(AJ545="l",VLOOKUP(AM545,SLimit!$A$1:$D$8,4),AP544)))))),AP544)</f>
        <v>72</v>
      </c>
      <c r="AQ545" s="53" t="str">
        <f t="shared" si="476"/>
        <v>80</v>
      </c>
      <c r="AR545" s="54" t="str">
        <f t="shared" si="477"/>
        <v>Warning - Priority crossroad.</v>
      </c>
      <c r="AS545" s="55"/>
      <c r="AT545" s="55"/>
      <c r="AU545" s="56">
        <f>IF(GroupStTimes!$A$8=0,MIN(CB545,CD545,CF545),MIN(BZ545,CB545,CD545,CF545))</f>
        <v>0.42281250000000009</v>
      </c>
      <c r="AV545" s="56">
        <f>IF(GroupStTimes!$A$8=0,MAX(CC545,CE545,CG545),MAX(CA545,CC545,CE545,CG545))</f>
        <v>0.46864583333333337</v>
      </c>
      <c r="AW545" s="57" t="str">
        <f t="shared" si="478"/>
        <v/>
      </c>
      <c r="AX545" s="58" t="str">
        <f t="shared" si="479"/>
        <v/>
      </c>
      <c r="AY545" s="58" t="str">
        <f t="shared" si="480"/>
        <v/>
      </c>
      <c r="AZ545" s="31">
        <f t="shared" si="481"/>
        <v>141.6</v>
      </c>
      <c r="BA545" s="59">
        <f t="shared" si="482"/>
        <v>0.41388888888888897</v>
      </c>
      <c r="BB545" s="59">
        <f t="shared" si="483"/>
        <v>0.41944444444444456</v>
      </c>
      <c r="BC545" s="59">
        <f t="shared" si="484"/>
        <v>0.40909722222222233</v>
      </c>
      <c r="BD545" s="59">
        <f t="shared" si="485"/>
        <v>0.45493055555555562</v>
      </c>
      <c r="BE545" s="59">
        <f t="shared" si="486"/>
        <v>0.4423726851851853</v>
      </c>
      <c r="BF545" s="59">
        <f t="shared" si="487"/>
        <v>0.45278935185185198</v>
      </c>
      <c r="BG545" s="59">
        <f t="shared" si="488"/>
        <v>0.45094907407407403</v>
      </c>
      <c r="BH545" s="59">
        <f t="shared" si="489"/>
        <v>0.45025462962962959</v>
      </c>
      <c r="BI545" s="31">
        <f t="shared" si="490"/>
        <v>18.099999999999994</v>
      </c>
      <c r="BJ545" s="61">
        <f t="shared" si="491"/>
        <v>0.39347826086956511</v>
      </c>
      <c r="BK545" s="61">
        <f t="shared" si="492"/>
        <v>0.32909090909090899</v>
      </c>
      <c r="BL545" s="61">
        <f t="shared" si="493"/>
        <v>0.28281249999999991</v>
      </c>
      <c r="BM545" s="61">
        <f t="shared" si="494"/>
        <v>0.25138888888888883</v>
      </c>
      <c r="BN545" s="62">
        <f t="shared" si="495"/>
        <v>0</v>
      </c>
      <c r="BO545" s="62">
        <f t="shared" si="496"/>
        <v>23</v>
      </c>
      <c r="BP545" s="62">
        <f t="shared" si="497"/>
        <v>37</v>
      </c>
      <c r="BQ545" s="62">
        <f t="shared" si="498"/>
        <v>0</v>
      </c>
      <c r="BR545" s="62">
        <f t="shared" si="499"/>
        <v>19</v>
      </c>
      <c r="BS545" s="62">
        <f t="shared" si="500"/>
        <v>45</v>
      </c>
      <c r="BT545" s="62">
        <f t="shared" si="501"/>
        <v>0</v>
      </c>
      <c r="BU545" s="62">
        <f t="shared" si="502"/>
        <v>16</v>
      </c>
      <c r="BV545" s="62">
        <f t="shared" si="503"/>
        <v>58</v>
      </c>
      <c r="BW545" s="62">
        <f t="shared" si="504"/>
        <v>0</v>
      </c>
      <c r="BX545" s="62">
        <f t="shared" si="505"/>
        <v>15</v>
      </c>
      <c r="BY545" s="62">
        <f t="shared" si="506"/>
        <v>5</v>
      </c>
      <c r="BZ545" s="63">
        <f t="shared" si="507"/>
        <v>0.43028935185185191</v>
      </c>
      <c r="CA545" s="63">
        <f t="shared" si="508"/>
        <v>0.43584490740740756</v>
      </c>
      <c r="CB545" s="63">
        <f t="shared" si="509"/>
        <v>0.42281250000000009</v>
      </c>
      <c r="CC545" s="63">
        <f t="shared" si="510"/>
        <v>0.46864583333333337</v>
      </c>
      <c r="CD545" s="63">
        <f t="shared" si="511"/>
        <v>0.45415509259259268</v>
      </c>
      <c r="CE545" s="63">
        <f t="shared" si="512"/>
        <v>0.46457175925925936</v>
      </c>
      <c r="CF545" s="63">
        <f t="shared" si="513"/>
        <v>0.46142361111111108</v>
      </c>
      <c r="CG545" s="63">
        <f t="shared" si="514"/>
        <v>0.46072916666666663</v>
      </c>
      <c r="CH545" s="36"/>
      <c r="CI545" s="36"/>
      <c r="CJ545" s="36"/>
      <c r="CK545" s="36"/>
      <c r="CL545" s="60">
        <v>60</v>
      </c>
    </row>
    <row r="546" spans="1:90" ht="40.5" x14ac:dyDescent="0.25">
      <c r="A546" s="37">
        <v>65</v>
      </c>
      <c r="C546" s="37"/>
      <c r="D546" s="37"/>
      <c r="E546" s="78"/>
      <c r="F546" s="83"/>
      <c r="G546" s="44">
        <v>160.94999999999999</v>
      </c>
      <c r="H546" s="44">
        <f t="shared" si="466"/>
        <v>159.75</v>
      </c>
      <c r="I546" s="83">
        <v>159.71</v>
      </c>
      <c r="J546" s="43">
        <f t="shared" si="519"/>
        <v>-3.5480975935535375E-4</v>
      </c>
      <c r="K546" s="44">
        <f t="shared" si="520"/>
        <v>-5.666666666664355E-2</v>
      </c>
      <c r="L546" s="76" t="s">
        <v>1169</v>
      </c>
      <c r="M546" s="122" t="s">
        <v>1231</v>
      </c>
      <c r="N546" s="46">
        <f t="shared" si="474"/>
        <v>159.76666666666665</v>
      </c>
      <c r="O546" s="46">
        <v>-0.02</v>
      </c>
      <c r="P546" s="78">
        <v>159.79</v>
      </c>
      <c r="Q546" s="78">
        <f t="shared" si="518"/>
        <v>-1.19</v>
      </c>
      <c r="R546" s="78">
        <v>160.94999999999999</v>
      </c>
      <c r="S546" s="78">
        <f t="shared" si="518"/>
        <v>-1.19</v>
      </c>
      <c r="T546" s="77">
        <v>160.96</v>
      </c>
      <c r="U546" s="47" t="str">
        <f t="shared" si="515"/>
        <v/>
      </c>
      <c r="V546" s="47" t="str">
        <f t="shared" si="516"/>
        <v/>
      </c>
      <c r="W546" s="50"/>
      <c r="X546" s="50"/>
      <c r="Y546" s="50"/>
      <c r="Z546" s="50"/>
      <c r="AA546" s="50"/>
      <c r="AB546" s="50"/>
      <c r="AC546" s="50"/>
      <c r="AD546" s="50"/>
      <c r="AE546" s="51">
        <f t="shared" si="469"/>
        <v>65</v>
      </c>
      <c r="AF546" s="51" t="str">
        <f t="shared" si="470"/>
        <v/>
      </c>
      <c r="AG546" s="51" t="str">
        <f t="shared" si="471"/>
        <v/>
      </c>
      <c r="AH546" s="51" t="str">
        <f t="shared" si="472"/>
        <v/>
      </c>
      <c r="AI546" s="52">
        <f t="shared" si="473"/>
        <v>159.75</v>
      </c>
      <c r="AJ546" s="51"/>
      <c r="AK546" s="53"/>
      <c r="AL546" s="52"/>
      <c r="AM546" s="53">
        <f t="shared" si="475"/>
        <v>46</v>
      </c>
      <c r="AN546" s="53">
        <f>IF(AJ546&lt;&gt;"",IF(AJ546="o",VLOOKUP(AM546,OpenSect!$A$1:$D$11,2),IF(AJ546="u",VLOOKUP(AM546,UpHill!$A$1:$D$35,2),IF(AJ546="d",VLOOKUP(AM546,DownHill!$A$1:$D$29,2),IF(AJ546="f",VLOOKUP(AM546,FlatUnd!$A$2:$D$30,2),IF(AJ546="t",VLOOKUP(AM546,TimeAdd!$A$1:$D$176,2),IF(AJ546="l",VLOOKUP(AM546,SLimit!$A$1:$D$8,2),AN545)))))),AN545)</f>
        <v>55</v>
      </c>
      <c r="AO546" s="53">
        <f>IF(AJ546&lt;&gt;"",IF(AJ546="o",VLOOKUP(AM546,OpenSect!$A$1:$D$11,3),IF(AJ546="u",VLOOKUP(AM546,UpHill!$A$1:$D$35,3),IF(AJ546="d",VLOOKUP(AM546,DownHill!$A$3:$D$29,3),IF(AJ546="f",VLOOKUP(AM546,FlatUnd!$A$2:$D$30,3),IF(AJ546="t",VLOOKUP(AM546,TimeAdd!$A$1:$D$18,3),IF(AJ546="l",VLOOKUP(AM546,SLimit!$A$1:$D$8,3),AO545)))))),AO545)</f>
        <v>64</v>
      </c>
      <c r="AP546" s="53">
        <f>IF(AJ546&lt;&gt;"",IF(AJ546="o",VLOOKUP(AM546,OpenSect!$A$1:$D$11,4),IF(AJ546="u",VLOOKUP(AM546,UpHill!$A$1:$D$35,4),IF(AJ546="d",VLOOKUP(AM546,DownHill!$A$1:$D$29,4),IF(AJ546="f",VLOOKUP(AM546,FlatUnd!$A$2:$D$30,4),IF(AJ546="t",VLOOKUP(AM546,TimeAdd!$A$1:$D$18,4),IF(AJ546="l",VLOOKUP(AM546,SLimit!$A$1:$D$8,4),AP545)))))),AP545)</f>
        <v>72</v>
      </c>
      <c r="AQ546" s="53" t="str">
        <f t="shared" si="476"/>
        <v>80</v>
      </c>
      <c r="AR546" s="54" t="str">
        <f t="shared" si="477"/>
        <v>R23 Belfour{ Straight} /Cedarmount{ Right} / {Left }Gladdedrift.</v>
      </c>
      <c r="AS546" s="55"/>
      <c r="AT546" s="55"/>
      <c r="AU546" s="56">
        <f>IF(GroupStTimes!$A$8=0,MIN(CB546,CD546,CF546),MIN(BZ546,CB546,CD546,CF546))</f>
        <v>0.42284722222222232</v>
      </c>
      <c r="AV546" s="56">
        <f>IF(GroupStTimes!$A$8=0,MAX(CC546,CE546,CG546),MAX(CA546,CC546,CE546,CG546))</f>
        <v>0.4686805555555556</v>
      </c>
      <c r="AW546" s="57" t="str">
        <f t="shared" si="478"/>
        <v/>
      </c>
      <c r="AX546" s="58" t="str">
        <f t="shared" si="479"/>
        <v/>
      </c>
      <c r="AY546" s="58" t="str">
        <f t="shared" si="480"/>
        <v/>
      </c>
      <c r="AZ546" s="31">
        <f t="shared" si="481"/>
        <v>141.6</v>
      </c>
      <c r="BA546" s="59">
        <f t="shared" si="482"/>
        <v>0.41388888888888897</v>
      </c>
      <c r="BB546" s="59">
        <f t="shared" si="483"/>
        <v>0.41944444444444456</v>
      </c>
      <c r="BC546" s="59">
        <f t="shared" si="484"/>
        <v>0.40909722222222233</v>
      </c>
      <c r="BD546" s="59">
        <f t="shared" si="485"/>
        <v>0.45493055555555562</v>
      </c>
      <c r="BE546" s="59">
        <f t="shared" si="486"/>
        <v>0.4423726851851853</v>
      </c>
      <c r="BF546" s="59">
        <f t="shared" si="487"/>
        <v>0.45278935185185198</v>
      </c>
      <c r="BG546" s="59">
        <f t="shared" si="488"/>
        <v>0.45094907407407403</v>
      </c>
      <c r="BH546" s="59">
        <f t="shared" si="489"/>
        <v>0.45025462962962959</v>
      </c>
      <c r="BI546" s="31">
        <f t="shared" si="490"/>
        <v>18.150000000000006</v>
      </c>
      <c r="BJ546" s="61">
        <f t="shared" si="491"/>
        <v>0.39456521739130446</v>
      </c>
      <c r="BK546" s="61">
        <f t="shared" si="492"/>
        <v>0.33000000000000013</v>
      </c>
      <c r="BL546" s="61">
        <f t="shared" si="493"/>
        <v>0.28359375000000009</v>
      </c>
      <c r="BM546" s="61">
        <f t="shared" si="494"/>
        <v>0.25208333333333344</v>
      </c>
      <c r="BN546" s="62">
        <f t="shared" si="495"/>
        <v>0</v>
      </c>
      <c r="BO546" s="62">
        <f t="shared" si="496"/>
        <v>23</v>
      </c>
      <c r="BP546" s="62">
        <f t="shared" si="497"/>
        <v>40</v>
      </c>
      <c r="BQ546" s="62">
        <f t="shared" si="498"/>
        <v>0</v>
      </c>
      <c r="BR546" s="62">
        <f t="shared" si="499"/>
        <v>19</v>
      </c>
      <c r="BS546" s="62">
        <f t="shared" si="500"/>
        <v>48</v>
      </c>
      <c r="BT546" s="62">
        <f t="shared" si="501"/>
        <v>0</v>
      </c>
      <c r="BU546" s="62">
        <f t="shared" si="502"/>
        <v>17</v>
      </c>
      <c r="BV546" s="62">
        <f t="shared" si="503"/>
        <v>1</v>
      </c>
      <c r="BW546" s="62">
        <f t="shared" si="504"/>
        <v>0</v>
      </c>
      <c r="BX546" s="62">
        <f t="shared" si="505"/>
        <v>15</v>
      </c>
      <c r="BY546" s="62">
        <f t="shared" si="506"/>
        <v>8</v>
      </c>
      <c r="BZ546" s="63">
        <f t="shared" si="507"/>
        <v>0.43032407407407414</v>
      </c>
      <c r="CA546" s="63">
        <f t="shared" si="508"/>
        <v>0.43587962962962973</v>
      </c>
      <c r="CB546" s="63">
        <f t="shared" si="509"/>
        <v>0.42284722222222232</v>
      </c>
      <c r="CC546" s="63">
        <f t="shared" si="510"/>
        <v>0.4686805555555556</v>
      </c>
      <c r="CD546" s="63">
        <f t="shared" si="511"/>
        <v>0.45418981481481491</v>
      </c>
      <c r="CE546" s="63">
        <f t="shared" si="512"/>
        <v>0.46460648148148159</v>
      </c>
      <c r="CF546" s="63">
        <f t="shared" si="513"/>
        <v>0.4614583333333333</v>
      </c>
      <c r="CG546" s="63">
        <f t="shared" si="514"/>
        <v>0.46076388888888886</v>
      </c>
      <c r="CH546" s="36"/>
      <c r="CI546" s="36"/>
      <c r="CJ546" s="36"/>
      <c r="CK546" s="36"/>
      <c r="CL546" s="60">
        <v>60</v>
      </c>
    </row>
    <row r="547" spans="1:90" ht="28.5" customHeight="1" x14ac:dyDescent="0.25">
      <c r="A547" s="37">
        <v>65</v>
      </c>
      <c r="C547" s="37"/>
      <c r="D547" s="37"/>
      <c r="E547" s="78"/>
      <c r="F547" s="83"/>
      <c r="G547" s="44">
        <v>161.29</v>
      </c>
      <c r="H547" s="44">
        <f t="shared" si="466"/>
        <v>160.1</v>
      </c>
      <c r="I547" s="83">
        <v>160.05000000000001</v>
      </c>
      <c r="J547" s="43">
        <f t="shared" si="519"/>
        <v>-3.7488284910948985E-4</v>
      </c>
      <c r="K547" s="44">
        <f t="shared" si="520"/>
        <v>-5.9999999999973852E-2</v>
      </c>
      <c r="L547" s="76" t="s">
        <v>1090</v>
      </c>
      <c r="M547" s="122" t="s">
        <v>1559</v>
      </c>
      <c r="N547" s="46">
        <f t="shared" si="474"/>
        <v>160.10999999999999</v>
      </c>
      <c r="O547" s="46">
        <v>-0.02</v>
      </c>
      <c r="P547" s="78">
        <v>160.13</v>
      </c>
      <c r="Q547" s="78">
        <f t="shared" si="518"/>
        <v>-1.19</v>
      </c>
      <c r="R547" s="78">
        <v>161.29</v>
      </c>
      <c r="S547" s="78">
        <f t="shared" si="518"/>
        <v>-1.19</v>
      </c>
      <c r="T547" s="77">
        <v>161.31</v>
      </c>
      <c r="U547" s="47" t="str">
        <f t="shared" si="515"/>
        <v/>
      </c>
      <c r="V547" s="47" t="str">
        <f t="shared" si="516"/>
        <v/>
      </c>
      <c r="W547" s="50"/>
      <c r="X547" s="50"/>
      <c r="Y547" s="50"/>
      <c r="Z547" s="50"/>
      <c r="AA547" s="50"/>
      <c r="AB547" s="50"/>
      <c r="AC547" s="50"/>
      <c r="AD547" s="50"/>
      <c r="AE547" s="51">
        <f t="shared" si="469"/>
        <v>65</v>
      </c>
      <c r="AF547" s="51" t="str">
        <f t="shared" si="470"/>
        <v/>
      </c>
      <c r="AG547" s="51" t="str">
        <f t="shared" si="471"/>
        <v/>
      </c>
      <c r="AH547" s="51" t="str">
        <f t="shared" si="472"/>
        <v/>
      </c>
      <c r="AI547" s="52">
        <f t="shared" si="473"/>
        <v>160.1</v>
      </c>
      <c r="AJ547" s="51"/>
      <c r="AK547" s="53"/>
      <c r="AL547" s="52"/>
      <c r="AM547" s="53">
        <f t="shared" si="475"/>
        <v>46</v>
      </c>
      <c r="AN547" s="53">
        <f>IF(AJ547&lt;&gt;"",IF(AJ547="o",VLOOKUP(AM547,OpenSect!$A$1:$D$11,2),IF(AJ547="u",VLOOKUP(AM547,UpHill!$A$1:$D$35,2),IF(AJ547="d",VLOOKUP(AM547,DownHill!$A$1:$D$29,2),IF(AJ547="f",VLOOKUP(AM547,FlatUnd!$A$2:$D$30,2),IF(AJ547="t",VLOOKUP(AM547,TimeAdd!$A$1:$D$176,2),IF(AJ547="l",VLOOKUP(AM547,SLimit!$A$1:$D$8,2),AN546)))))),AN546)</f>
        <v>55</v>
      </c>
      <c r="AO547" s="53">
        <f>IF(AJ547&lt;&gt;"",IF(AJ547="o",VLOOKUP(AM547,OpenSect!$A$1:$D$11,3),IF(AJ547="u",VLOOKUP(AM547,UpHill!$A$1:$D$35,3),IF(AJ547="d",VLOOKUP(AM547,DownHill!$A$3:$D$29,3),IF(AJ547="f",VLOOKUP(AM547,FlatUnd!$A$2:$D$30,3),IF(AJ547="t",VLOOKUP(AM547,TimeAdd!$A$1:$D$18,3),IF(AJ547="l",VLOOKUP(AM547,SLimit!$A$1:$D$8,3),AO546)))))),AO546)</f>
        <v>64</v>
      </c>
      <c r="AP547" s="53">
        <f>IF(AJ547&lt;&gt;"",IF(AJ547="o",VLOOKUP(AM547,OpenSect!$A$1:$D$11,4),IF(AJ547="u",VLOOKUP(AM547,UpHill!$A$1:$D$35,4),IF(AJ547="d",VLOOKUP(AM547,DownHill!$A$1:$D$29,4),IF(AJ547="f",VLOOKUP(AM547,FlatUnd!$A$2:$D$30,4),IF(AJ547="t",VLOOKUP(AM547,TimeAdd!$A$1:$D$18,4),IF(AJ547="l",VLOOKUP(AM547,SLimit!$A$1:$D$8,4),AP546)))))),AP546)</f>
        <v>72</v>
      </c>
      <c r="AQ547" s="53" t="str">
        <f t="shared" si="476"/>
        <v>120</v>
      </c>
      <c r="AR547" s="54" t="str">
        <f t="shared" si="477"/>
        <v>120 Speed limit.</v>
      </c>
      <c r="AS547" s="55"/>
      <c r="AT547" s="55"/>
      <c r="AU547" s="56">
        <f>IF(GroupStTimes!$A$8=0,MIN(CB547,CD547,CF547),MIN(BZ547,CB547,CD547,CF547))</f>
        <v>0.42311342592592605</v>
      </c>
      <c r="AV547" s="56">
        <f>IF(GroupStTimes!$A$8=0,MAX(CC547,CE547,CG547),MAX(CA547,CC547,CE547,CG547))</f>
        <v>0.46894675925925933</v>
      </c>
      <c r="AW547" s="57" t="str">
        <f t="shared" si="478"/>
        <v/>
      </c>
      <c r="AX547" s="58" t="str">
        <f t="shared" si="479"/>
        <v/>
      </c>
      <c r="AY547" s="58" t="str">
        <f t="shared" si="480"/>
        <v/>
      </c>
      <c r="AZ547" s="31">
        <f t="shared" si="481"/>
        <v>141.6</v>
      </c>
      <c r="BA547" s="59">
        <f t="shared" si="482"/>
        <v>0.41388888888888897</v>
      </c>
      <c r="BB547" s="59">
        <f t="shared" si="483"/>
        <v>0.41944444444444456</v>
      </c>
      <c r="BC547" s="59">
        <f t="shared" si="484"/>
        <v>0.40909722222222233</v>
      </c>
      <c r="BD547" s="59">
        <f t="shared" si="485"/>
        <v>0.45493055555555562</v>
      </c>
      <c r="BE547" s="59">
        <f t="shared" si="486"/>
        <v>0.4423726851851853</v>
      </c>
      <c r="BF547" s="59">
        <f t="shared" si="487"/>
        <v>0.45278935185185198</v>
      </c>
      <c r="BG547" s="59">
        <f t="shared" si="488"/>
        <v>0.45094907407407403</v>
      </c>
      <c r="BH547" s="59">
        <f t="shared" si="489"/>
        <v>0.45025462962962959</v>
      </c>
      <c r="BI547" s="31">
        <f t="shared" si="490"/>
        <v>18.5</v>
      </c>
      <c r="BJ547" s="61">
        <f t="shared" si="491"/>
        <v>0.40217391304347827</v>
      </c>
      <c r="BK547" s="61">
        <f t="shared" si="492"/>
        <v>0.33636363636363636</v>
      </c>
      <c r="BL547" s="61">
        <f t="shared" si="493"/>
        <v>0.2890625</v>
      </c>
      <c r="BM547" s="61">
        <f t="shared" si="494"/>
        <v>0.25694444444444442</v>
      </c>
      <c r="BN547" s="62">
        <f t="shared" si="495"/>
        <v>0</v>
      </c>
      <c r="BO547" s="62">
        <f t="shared" si="496"/>
        <v>24</v>
      </c>
      <c r="BP547" s="62">
        <f t="shared" si="497"/>
        <v>8</v>
      </c>
      <c r="BQ547" s="62">
        <f t="shared" si="498"/>
        <v>0</v>
      </c>
      <c r="BR547" s="62">
        <f t="shared" si="499"/>
        <v>20</v>
      </c>
      <c r="BS547" s="62">
        <f t="shared" si="500"/>
        <v>11</v>
      </c>
      <c r="BT547" s="62">
        <f t="shared" si="501"/>
        <v>0</v>
      </c>
      <c r="BU547" s="62">
        <f t="shared" si="502"/>
        <v>17</v>
      </c>
      <c r="BV547" s="62">
        <f t="shared" si="503"/>
        <v>21</v>
      </c>
      <c r="BW547" s="62">
        <f t="shared" si="504"/>
        <v>0</v>
      </c>
      <c r="BX547" s="62">
        <f t="shared" si="505"/>
        <v>15</v>
      </c>
      <c r="BY547" s="62">
        <f t="shared" si="506"/>
        <v>25</v>
      </c>
      <c r="BZ547" s="63">
        <f t="shared" si="507"/>
        <v>0.43064814814814822</v>
      </c>
      <c r="CA547" s="63">
        <f t="shared" si="508"/>
        <v>0.43620370370370382</v>
      </c>
      <c r="CB547" s="63">
        <f t="shared" si="509"/>
        <v>0.42311342592592605</v>
      </c>
      <c r="CC547" s="63">
        <f t="shared" si="510"/>
        <v>0.46894675925925933</v>
      </c>
      <c r="CD547" s="63">
        <f t="shared" si="511"/>
        <v>0.45442129629629641</v>
      </c>
      <c r="CE547" s="63">
        <f t="shared" si="512"/>
        <v>0.46483796296296309</v>
      </c>
      <c r="CF547" s="63">
        <f t="shared" si="513"/>
        <v>0.46165509259259252</v>
      </c>
      <c r="CG547" s="63">
        <f t="shared" si="514"/>
        <v>0.46096064814814808</v>
      </c>
      <c r="CH547" s="36"/>
      <c r="CI547" s="36"/>
      <c r="CJ547" s="36"/>
      <c r="CK547" s="36"/>
      <c r="CL547" s="60">
        <v>60</v>
      </c>
    </row>
    <row r="548" spans="1:90" ht="40.5" x14ac:dyDescent="0.25">
      <c r="A548" s="37">
        <v>65</v>
      </c>
      <c r="C548" s="37"/>
      <c r="D548" s="37"/>
      <c r="E548" s="78"/>
      <c r="F548" s="83"/>
      <c r="G548" s="44"/>
      <c r="H548" s="44">
        <f t="shared" si="466"/>
        <v>160.29</v>
      </c>
      <c r="I548" s="83">
        <v>160.22999999999999</v>
      </c>
      <c r="J548" s="43">
        <f t="shared" si="519"/>
        <v>-3.7446171129003482E-4</v>
      </c>
      <c r="K548" s="44">
        <f t="shared" si="520"/>
        <v>-6.0000000000002274E-2</v>
      </c>
      <c r="L548" s="76" t="s">
        <v>1700</v>
      </c>
      <c r="M548" s="122" t="s">
        <v>1559</v>
      </c>
      <c r="N548" s="46">
        <f t="shared" si="474"/>
        <v>160.29</v>
      </c>
      <c r="O548" s="46">
        <v>-0.02</v>
      </c>
      <c r="P548" s="44">
        <v>160.31</v>
      </c>
      <c r="Q548" s="78">
        <f t="shared" si="518"/>
        <v>-1.19</v>
      </c>
      <c r="R548" s="44">
        <v>161.47999999999999</v>
      </c>
      <c r="S548" s="78">
        <f t="shared" si="518"/>
        <v>-1.19</v>
      </c>
      <c r="T548" s="77">
        <v>161.47999999999999</v>
      </c>
      <c r="U548" s="47" t="str">
        <f t="shared" si="515"/>
        <v/>
      </c>
      <c r="V548" s="47" t="str">
        <f t="shared" si="516"/>
        <v/>
      </c>
      <c r="W548" s="50"/>
      <c r="X548" s="50"/>
      <c r="Y548" s="50"/>
      <c r="Z548" s="50"/>
      <c r="AA548" s="50"/>
      <c r="AB548" s="50"/>
      <c r="AC548" s="50"/>
      <c r="AD548" s="50"/>
      <c r="AE548" s="51">
        <f t="shared" si="469"/>
        <v>65</v>
      </c>
      <c r="AF548" s="51" t="str">
        <f t="shared" si="470"/>
        <v/>
      </c>
      <c r="AG548" s="51" t="str">
        <f t="shared" si="471"/>
        <v/>
      </c>
      <c r="AH548" s="51" t="str">
        <f t="shared" si="472"/>
        <v/>
      </c>
      <c r="AI548" s="52">
        <f t="shared" si="473"/>
        <v>160.29</v>
      </c>
      <c r="AJ548" s="51"/>
      <c r="AK548" s="53"/>
      <c r="AL548" s="52"/>
      <c r="AM548" s="53">
        <f t="shared" si="475"/>
        <v>46</v>
      </c>
      <c r="AN548" s="53">
        <f>IF(AJ548&lt;&gt;"",IF(AJ548="o",VLOOKUP(AM548,OpenSect!$A$1:$D$11,2),IF(AJ548="u",VLOOKUP(AM548,UpHill!$A$1:$D$35,2),IF(AJ548="d",VLOOKUP(AM548,DownHill!$A$1:$D$29,2),IF(AJ548="f",VLOOKUP(AM548,FlatUnd!$A$2:$D$30,2),IF(AJ548="t",VLOOKUP(AM548,TimeAdd!$A$1:$D$176,2),IF(AJ548="l",VLOOKUP(AM548,SLimit!$A$1:$D$8,2),AN547)))))),AN547)</f>
        <v>55</v>
      </c>
      <c r="AO548" s="53">
        <f>IF(AJ548&lt;&gt;"",IF(AJ548="o",VLOOKUP(AM548,OpenSect!$A$1:$D$11,3),IF(AJ548="u",VLOOKUP(AM548,UpHill!$A$1:$D$35,3),IF(AJ548="d",VLOOKUP(AM548,DownHill!$A$3:$D$29,3),IF(AJ548="f",VLOOKUP(AM548,FlatUnd!$A$2:$D$30,3),IF(AJ548="t",VLOOKUP(AM548,TimeAdd!$A$1:$D$18,3),IF(AJ548="l",VLOOKUP(AM548,SLimit!$A$1:$D$8,3),AO547)))))),AO547)</f>
        <v>64</v>
      </c>
      <c r="AP548" s="53">
        <f>IF(AJ548&lt;&gt;"",IF(AJ548="o",VLOOKUP(AM548,OpenSect!$A$1:$D$11,4),IF(AJ548="u",VLOOKUP(AM548,UpHill!$A$1:$D$35,4),IF(AJ548="d",VLOOKUP(AM548,DownHill!$A$1:$D$29,4),IF(AJ548="f",VLOOKUP(AM548,FlatUnd!$A$2:$D$30,4),IF(AJ548="t",VLOOKUP(AM548,TimeAdd!$A$1:$D$18,4),IF(AJ548="l",VLOOKUP(AM548,SLimit!$A$1:$D$8,4),AP547)))))),AP547)</f>
        <v>72</v>
      </c>
      <c r="AQ548" s="53" t="str">
        <f t="shared" si="476"/>
        <v>120</v>
      </c>
      <c r="AR548" s="54" t="str">
        <f t="shared" si="477"/>
        <v>Diagrammatic Sign:  Traffic movement effected by obstruction. 500m</v>
      </c>
      <c r="AS548" s="55"/>
      <c r="AT548" s="55"/>
      <c r="AU548" s="56">
        <f>IF(GroupStTimes!$A$8=0,MIN(CB548,CD548,CF548),MIN(BZ548,CB548,CD548,CF548))</f>
        <v>0.4232523148148149</v>
      </c>
      <c r="AV548" s="56">
        <f>IF(GroupStTimes!$A$8=0,MAX(CC548,CE548,CG548),MAX(CA548,CC548,CE548,CG548))</f>
        <v>0.46908564814814818</v>
      </c>
      <c r="AW548" s="57" t="str">
        <f t="shared" si="478"/>
        <v/>
      </c>
      <c r="AX548" s="58" t="str">
        <f t="shared" si="479"/>
        <v/>
      </c>
      <c r="AY548" s="58" t="str">
        <f t="shared" si="480"/>
        <v/>
      </c>
      <c r="AZ548" s="31">
        <f t="shared" si="481"/>
        <v>141.6</v>
      </c>
      <c r="BA548" s="59">
        <f t="shared" si="482"/>
        <v>0.41388888888888897</v>
      </c>
      <c r="BB548" s="59">
        <f t="shared" si="483"/>
        <v>0.41944444444444456</v>
      </c>
      <c r="BC548" s="59">
        <f t="shared" si="484"/>
        <v>0.40909722222222233</v>
      </c>
      <c r="BD548" s="59">
        <f t="shared" si="485"/>
        <v>0.45493055555555562</v>
      </c>
      <c r="BE548" s="59">
        <f t="shared" si="486"/>
        <v>0.4423726851851853</v>
      </c>
      <c r="BF548" s="59">
        <f t="shared" si="487"/>
        <v>0.45278935185185198</v>
      </c>
      <c r="BG548" s="59">
        <f t="shared" si="488"/>
        <v>0.45094907407407403</v>
      </c>
      <c r="BH548" s="59">
        <f t="shared" si="489"/>
        <v>0.45025462962962959</v>
      </c>
      <c r="BI548" s="31">
        <f t="shared" si="490"/>
        <v>18.689999999999998</v>
      </c>
      <c r="BJ548" s="61">
        <f t="shared" si="491"/>
        <v>0.40630434782608693</v>
      </c>
      <c r="BK548" s="61">
        <f t="shared" si="492"/>
        <v>0.3398181818181818</v>
      </c>
      <c r="BL548" s="61">
        <f t="shared" si="493"/>
        <v>0.29203124999999996</v>
      </c>
      <c r="BM548" s="61">
        <f t="shared" si="494"/>
        <v>0.25958333333333328</v>
      </c>
      <c r="BN548" s="62">
        <f t="shared" si="495"/>
        <v>0</v>
      </c>
      <c r="BO548" s="62">
        <f t="shared" si="496"/>
        <v>24</v>
      </c>
      <c r="BP548" s="62">
        <f t="shared" si="497"/>
        <v>23</v>
      </c>
      <c r="BQ548" s="62">
        <f t="shared" si="498"/>
        <v>0</v>
      </c>
      <c r="BR548" s="62">
        <f t="shared" si="499"/>
        <v>20</v>
      </c>
      <c r="BS548" s="62">
        <f t="shared" si="500"/>
        <v>23</v>
      </c>
      <c r="BT548" s="62">
        <f t="shared" si="501"/>
        <v>0</v>
      </c>
      <c r="BU548" s="62">
        <f t="shared" si="502"/>
        <v>17</v>
      </c>
      <c r="BV548" s="62">
        <f t="shared" si="503"/>
        <v>31</v>
      </c>
      <c r="BW548" s="62">
        <f t="shared" si="504"/>
        <v>0</v>
      </c>
      <c r="BX548" s="62">
        <f t="shared" si="505"/>
        <v>15</v>
      </c>
      <c r="BY548" s="62">
        <f t="shared" si="506"/>
        <v>34</v>
      </c>
      <c r="BZ548" s="63">
        <f t="shared" si="507"/>
        <v>0.43082175925925936</v>
      </c>
      <c r="CA548" s="63">
        <f t="shared" si="508"/>
        <v>0.43637731481481495</v>
      </c>
      <c r="CB548" s="63">
        <f t="shared" si="509"/>
        <v>0.4232523148148149</v>
      </c>
      <c r="CC548" s="63">
        <f t="shared" si="510"/>
        <v>0.46908564814814818</v>
      </c>
      <c r="CD548" s="63">
        <f t="shared" si="511"/>
        <v>0.45453703703703713</v>
      </c>
      <c r="CE548" s="63">
        <f t="shared" si="512"/>
        <v>0.46495370370370381</v>
      </c>
      <c r="CF548" s="63">
        <f t="shared" si="513"/>
        <v>0.4617592592592592</v>
      </c>
      <c r="CG548" s="63">
        <f t="shared" si="514"/>
        <v>0.46106481481481476</v>
      </c>
      <c r="CH548" s="36"/>
      <c r="CI548" s="36"/>
      <c r="CJ548" s="36"/>
      <c r="CK548" s="36"/>
      <c r="CL548" s="60">
        <v>60</v>
      </c>
    </row>
    <row r="549" spans="1:90" ht="28.5" customHeight="1" x14ac:dyDescent="0.25">
      <c r="A549" s="37">
        <v>65</v>
      </c>
      <c r="C549" s="37"/>
      <c r="D549" s="37"/>
      <c r="E549" s="78"/>
      <c r="F549" s="83"/>
      <c r="G549" s="44"/>
      <c r="H549" s="44">
        <f t="shared" si="466"/>
        <v>160.35</v>
      </c>
      <c r="I549" s="83">
        <v>160.29</v>
      </c>
      <c r="J549" s="43">
        <f t="shared" si="519"/>
        <v>-3.7432154220476811E-4</v>
      </c>
      <c r="K549" s="44">
        <f t="shared" si="520"/>
        <v>-6.0000000000002274E-2</v>
      </c>
      <c r="L549" s="76" t="s">
        <v>976</v>
      </c>
      <c r="M549" s="122" t="s">
        <v>1559</v>
      </c>
      <c r="N549" s="46">
        <f t="shared" si="474"/>
        <v>160.35</v>
      </c>
      <c r="O549" s="46">
        <v>-0.02</v>
      </c>
      <c r="P549" s="44">
        <v>160.37</v>
      </c>
      <c r="Q549" s="78">
        <f t="shared" si="518"/>
        <v>-1.19</v>
      </c>
      <c r="R549" s="44">
        <v>161.54</v>
      </c>
      <c r="S549" s="78">
        <f t="shared" si="518"/>
        <v>-1.19</v>
      </c>
      <c r="T549" s="77">
        <v>161.54</v>
      </c>
      <c r="U549" s="47" t="str">
        <f t="shared" si="515"/>
        <v/>
      </c>
      <c r="V549" s="47" t="str">
        <f t="shared" si="516"/>
        <v/>
      </c>
      <c r="W549" s="50"/>
      <c r="X549" s="50"/>
      <c r="Y549" s="50"/>
      <c r="Z549" s="50"/>
      <c r="AA549" s="50"/>
      <c r="AB549" s="50"/>
      <c r="AC549" s="50"/>
      <c r="AD549" s="50"/>
      <c r="AE549" s="51">
        <f t="shared" si="469"/>
        <v>65</v>
      </c>
      <c r="AF549" s="51" t="str">
        <f t="shared" si="470"/>
        <v/>
      </c>
      <c r="AG549" s="51" t="str">
        <f t="shared" si="471"/>
        <v/>
      </c>
      <c r="AH549" s="51" t="str">
        <f t="shared" si="472"/>
        <v/>
      </c>
      <c r="AI549" s="52">
        <f t="shared" si="473"/>
        <v>160.35</v>
      </c>
      <c r="AJ549" s="51"/>
      <c r="AK549" s="53"/>
      <c r="AL549" s="52"/>
      <c r="AM549" s="53">
        <f t="shared" si="475"/>
        <v>46</v>
      </c>
      <c r="AN549" s="53">
        <f>IF(AJ549&lt;&gt;"",IF(AJ549="o",VLOOKUP(AM549,OpenSect!$A$1:$D$11,2),IF(AJ549="u",VLOOKUP(AM549,UpHill!$A$1:$D$35,2),IF(AJ549="d",VLOOKUP(AM549,DownHill!$A$1:$D$29,2),IF(AJ549="f",VLOOKUP(AM549,FlatUnd!$A$2:$D$30,2),IF(AJ549="t",VLOOKUP(AM549,TimeAdd!$A$1:$D$176,2),IF(AJ549="l",VLOOKUP(AM549,SLimit!$A$1:$D$8,2),AN548)))))),AN548)</f>
        <v>55</v>
      </c>
      <c r="AO549" s="53">
        <f>IF(AJ549&lt;&gt;"",IF(AJ549="o",VLOOKUP(AM549,OpenSect!$A$1:$D$11,3),IF(AJ549="u",VLOOKUP(AM549,UpHill!$A$1:$D$35,3),IF(AJ549="d",VLOOKUP(AM549,DownHill!$A$3:$D$29,3),IF(AJ549="f",VLOOKUP(AM549,FlatUnd!$A$2:$D$30,3),IF(AJ549="t",VLOOKUP(AM549,TimeAdd!$A$1:$D$18,3),IF(AJ549="l",VLOOKUP(AM549,SLimit!$A$1:$D$8,3),AO548)))))),AO548)</f>
        <v>64</v>
      </c>
      <c r="AP549" s="53">
        <f>IF(AJ549&lt;&gt;"",IF(AJ549="o",VLOOKUP(AM549,OpenSect!$A$1:$D$11,4),IF(AJ549="u",VLOOKUP(AM549,UpHill!$A$1:$D$35,4),IF(AJ549="d",VLOOKUP(AM549,DownHill!$A$1:$D$29,4),IF(AJ549="f",VLOOKUP(AM549,FlatUnd!$A$2:$D$30,4),IF(AJ549="t",VLOOKUP(AM549,TimeAdd!$A$1:$D$18,4),IF(AJ549="l",VLOOKUP(AM549,SLimit!$A$1:$D$8,4),AP548)))))),AP548)</f>
        <v>72</v>
      </c>
      <c r="AQ549" s="53" t="str">
        <f t="shared" si="476"/>
        <v>120</v>
      </c>
      <c r="AR549" s="54" t="str">
        <f t="shared" si="477"/>
        <v>26,0 km plate.</v>
      </c>
      <c r="AS549" s="55"/>
      <c r="AT549" s="55"/>
      <c r="AU549" s="56">
        <f>IF(GroupStTimes!$A$8=0,MIN(CB549,CD549,CF549),MIN(BZ549,CB549,CD549,CF549))</f>
        <v>0.42329861111111122</v>
      </c>
      <c r="AV549" s="56">
        <f>IF(GroupStTimes!$A$8=0,MAX(CC549,CE549,CG549),MAX(CA549,CC549,CE549,CG549))</f>
        <v>0.4691319444444445</v>
      </c>
      <c r="AW549" s="57" t="str">
        <f t="shared" si="478"/>
        <v/>
      </c>
      <c r="AX549" s="58" t="str">
        <f t="shared" si="479"/>
        <v/>
      </c>
      <c r="AY549" s="58" t="str">
        <f t="shared" si="480"/>
        <v/>
      </c>
      <c r="AZ549" s="31">
        <f t="shared" si="481"/>
        <v>141.6</v>
      </c>
      <c r="BA549" s="59">
        <f t="shared" si="482"/>
        <v>0.41388888888888897</v>
      </c>
      <c r="BB549" s="59">
        <f t="shared" si="483"/>
        <v>0.41944444444444456</v>
      </c>
      <c r="BC549" s="59">
        <f t="shared" si="484"/>
        <v>0.40909722222222233</v>
      </c>
      <c r="BD549" s="59">
        <f t="shared" si="485"/>
        <v>0.45493055555555562</v>
      </c>
      <c r="BE549" s="59">
        <f t="shared" si="486"/>
        <v>0.4423726851851853</v>
      </c>
      <c r="BF549" s="59">
        <f t="shared" si="487"/>
        <v>0.45278935185185198</v>
      </c>
      <c r="BG549" s="59">
        <f t="shared" si="488"/>
        <v>0.45094907407407403</v>
      </c>
      <c r="BH549" s="59">
        <f t="shared" si="489"/>
        <v>0.45025462962962959</v>
      </c>
      <c r="BI549" s="31">
        <f t="shared" si="490"/>
        <v>18.75</v>
      </c>
      <c r="BJ549" s="61">
        <f t="shared" si="491"/>
        <v>0.40760869565217389</v>
      </c>
      <c r="BK549" s="61">
        <f t="shared" si="492"/>
        <v>0.34090909090909088</v>
      </c>
      <c r="BL549" s="61">
        <f t="shared" si="493"/>
        <v>0.29296875</v>
      </c>
      <c r="BM549" s="61">
        <f t="shared" si="494"/>
        <v>0.26041666666666669</v>
      </c>
      <c r="BN549" s="62">
        <f t="shared" si="495"/>
        <v>0</v>
      </c>
      <c r="BO549" s="62">
        <f t="shared" si="496"/>
        <v>24</v>
      </c>
      <c r="BP549" s="62">
        <f t="shared" si="497"/>
        <v>27</v>
      </c>
      <c r="BQ549" s="62">
        <f t="shared" si="498"/>
        <v>0</v>
      </c>
      <c r="BR549" s="62">
        <f t="shared" si="499"/>
        <v>20</v>
      </c>
      <c r="BS549" s="62">
        <f t="shared" si="500"/>
        <v>27</v>
      </c>
      <c r="BT549" s="62">
        <f t="shared" si="501"/>
        <v>0</v>
      </c>
      <c r="BU549" s="62">
        <f t="shared" si="502"/>
        <v>17</v>
      </c>
      <c r="BV549" s="62">
        <f t="shared" si="503"/>
        <v>35</v>
      </c>
      <c r="BW549" s="62">
        <f t="shared" si="504"/>
        <v>0</v>
      </c>
      <c r="BX549" s="62">
        <f t="shared" si="505"/>
        <v>15</v>
      </c>
      <c r="BY549" s="62">
        <f t="shared" si="506"/>
        <v>38</v>
      </c>
      <c r="BZ549" s="63">
        <f t="shared" si="507"/>
        <v>0.43086805555555563</v>
      </c>
      <c r="CA549" s="63">
        <f t="shared" si="508"/>
        <v>0.43642361111111122</v>
      </c>
      <c r="CB549" s="63">
        <f t="shared" si="509"/>
        <v>0.42329861111111122</v>
      </c>
      <c r="CC549" s="63">
        <f t="shared" si="510"/>
        <v>0.4691319444444445</v>
      </c>
      <c r="CD549" s="63">
        <f t="shared" si="511"/>
        <v>0.45458333333333345</v>
      </c>
      <c r="CE549" s="63">
        <f t="shared" si="512"/>
        <v>0.46500000000000014</v>
      </c>
      <c r="CF549" s="63">
        <f t="shared" si="513"/>
        <v>0.46180555555555552</v>
      </c>
      <c r="CG549" s="63">
        <f t="shared" si="514"/>
        <v>0.46111111111111108</v>
      </c>
      <c r="CH549" s="36"/>
      <c r="CI549" s="36"/>
      <c r="CJ549" s="36"/>
      <c r="CK549" s="36"/>
      <c r="CL549" s="60">
        <v>60</v>
      </c>
    </row>
    <row r="550" spans="1:90" ht="40.5" x14ac:dyDescent="0.25">
      <c r="A550" s="37">
        <v>65</v>
      </c>
      <c r="C550" s="37" t="s">
        <v>49</v>
      </c>
      <c r="D550" s="37">
        <v>50</v>
      </c>
      <c r="E550" s="78"/>
      <c r="F550" s="83"/>
      <c r="G550" s="44"/>
      <c r="H550" s="44">
        <f t="shared" si="466"/>
        <v>160.80000000000001</v>
      </c>
      <c r="I550" s="83">
        <v>160.72999999999999</v>
      </c>
      <c r="J550" s="43">
        <f t="shared" si="519"/>
        <v>-4.1477425910963297E-4</v>
      </c>
      <c r="K550" s="44">
        <f t="shared" si="520"/>
        <v>-6.6666666666691299E-2</v>
      </c>
      <c r="L550" s="76" t="s">
        <v>1110</v>
      </c>
      <c r="M550" s="122" t="s">
        <v>1559</v>
      </c>
      <c r="N550" s="46">
        <f t="shared" si="474"/>
        <v>160.79666666666668</v>
      </c>
      <c r="O550" s="46">
        <v>-0.02</v>
      </c>
      <c r="P550" s="44">
        <v>160.81</v>
      </c>
      <c r="Q550" s="78">
        <f t="shared" si="518"/>
        <v>-1.19</v>
      </c>
      <c r="R550" s="44">
        <v>161.99</v>
      </c>
      <c r="S550" s="78">
        <f t="shared" si="518"/>
        <v>-1.19</v>
      </c>
      <c r="T550" s="77">
        <v>161.99</v>
      </c>
      <c r="U550" s="47" t="str">
        <f t="shared" si="515"/>
        <v/>
      </c>
      <c r="V550" s="47" t="str">
        <f t="shared" si="516"/>
        <v/>
      </c>
      <c r="W550" s="50"/>
      <c r="X550" s="50"/>
      <c r="Y550" s="50"/>
      <c r="Z550" s="50"/>
      <c r="AA550" s="50"/>
      <c r="AB550" s="50"/>
      <c r="AC550" s="50"/>
      <c r="AD550" s="50"/>
      <c r="AE550" s="51">
        <f t="shared" si="469"/>
        <v>65</v>
      </c>
      <c r="AF550" s="51" t="str">
        <f t="shared" si="470"/>
        <v/>
      </c>
      <c r="AG550" s="51" t="str">
        <f t="shared" si="471"/>
        <v>f</v>
      </c>
      <c r="AH550" s="51">
        <f t="shared" si="472"/>
        <v>50</v>
      </c>
      <c r="AI550" s="52">
        <f t="shared" si="473"/>
        <v>160.80000000000001</v>
      </c>
      <c r="AJ550" s="51" t="s">
        <v>49</v>
      </c>
      <c r="AK550" s="53"/>
      <c r="AL550" s="52"/>
      <c r="AM550" s="53">
        <f t="shared" si="475"/>
        <v>50</v>
      </c>
      <c r="AN550" s="53">
        <f>IF(AJ550&lt;&gt;"",IF(AJ550="o",VLOOKUP(AM550,OpenSect!$A$1:$D$11,2),IF(AJ550="u",VLOOKUP(AM550,UpHill!$A$1:$D$35,2),IF(AJ550="d",VLOOKUP(AM550,DownHill!$A$1:$D$29,2),IF(AJ550="f",VLOOKUP(AM550,FlatUnd!$A$2:$D$30,2),IF(AJ550="t",VLOOKUP(AM550,TimeAdd!$A$1:$D$176,2),IF(AJ550="l",VLOOKUP(AM550,SLimit!$A$1:$D$8,2),AN549)))))),AN549)</f>
        <v>60</v>
      </c>
      <c r="AO550" s="53">
        <f>IF(AJ550&lt;&gt;"",IF(AJ550="o",VLOOKUP(AM550,OpenSect!$A$1:$D$11,3),IF(AJ550="u",VLOOKUP(AM550,UpHill!$A$1:$D$35,3),IF(AJ550="d",VLOOKUP(AM550,DownHill!$A$3:$D$29,3),IF(AJ550="f",VLOOKUP(AM550,FlatUnd!$A$2:$D$30,3),IF(AJ550="t",VLOOKUP(AM550,TimeAdd!$A$1:$D$18,3),IF(AJ550="l",VLOOKUP(AM550,SLimit!$A$1:$D$8,3),AO549)))))),AO549)</f>
        <v>70</v>
      </c>
      <c r="AP550" s="53">
        <f>IF(AJ550&lt;&gt;"",IF(AJ550="o",VLOOKUP(AM550,OpenSect!$A$1:$D$11,4),IF(AJ550="u",VLOOKUP(AM550,UpHill!$A$1:$D$35,4),IF(AJ550="d",VLOOKUP(AM550,DownHill!$A$1:$D$29,4),IF(AJ550="f",VLOOKUP(AM550,FlatUnd!$A$2:$D$30,4),IF(AJ550="t",VLOOKUP(AM550,TimeAdd!$A$1:$D$18,4),IF(AJ550="l",VLOOKUP(AM550,SLimit!$A$1:$D$8,4),AP549)))))),AP549)</f>
        <v>80</v>
      </c>
      <c r="AQ550" s="53" t="str">
        <f t="shared" si="476"/>
        <v>120</v>
      </c>
      <c r="AR550" s="54" t="str">
        <f t="shared" si="477"/>
        <v>Diagrammatic sign:   Traffic movement effected by obstruction.</v>
      </c>
      <c r="AS550" s="55"/>
      <c r="AT550" s="55"/>
      <c r="AU550" s="56">
        <f>IF(GroupStTimes!$A$8=0,MIN(CB550,CD550,CF550),MIN(BZ550,CB550,CD550,CF550))</f>
        <v>0.42364583333333344</v>
      </c>
      <c r="AV550" s="56">
        <f>IF(GroupStTimes!$A$8=0,MAX(CC550,CE550,CG550),MAX(CA550,CC550,CE550,CG550))</f>
        <v>0.46947916666666673</v>
      </c>
      <c r="AW550" s="57" t="str">
        <f t="shared" si="478"/>
        <v/>
      </c>
      <c r="AX550" s="58" t="str">
        <f t="shared" si="479"/>
        <v/>
      </c>
      <c r="AY550" s="58" t="str">
        <f t="shared" si="480"/>
        <v/>
      </c>
      <c r="AZ550" s="31">
        <f t="shared" si="481"/>
        <v>141.6</v>
      </c>
      <c r="BA550" s="59">
        <f t="shared" si="482"/>
        <v>0.41388888888888897</v>
      </c>
      <c r="BB550" s="59">
        <f t="shared" si="483"/>
        <v>0.41944444444444456</v>
      </c>
      <c r="BC550" s="59">
        <f t="shared" si="484"/>
        <v>0.40909722222222233</v>
      </c>
      <c r="BD550" s="59">
        <f t="shared" si="485"/>
        <v>0.45493055555555562</v>
      </c>
      <c r="BE550" s="59">
        <f t="shared" si="486"/>
        <v>0.4423726851851853</v>
      </c>
      <c r="BF550" s="59">
        <f t="shared" si="487"/>
        <v>0.45278935185185198</v>
      </c>
      <c r="BG550" s="59">
        <f t="shared" si="488"/>
        <v>0.45094907407407403</v>
      </c>
      <c r="BH550" s="59">
        <f t="shared" si="489"/>
        <v>0.45025462962962959</v>
      </c>
      <c r="BI550" s="31">
        <f t="shared" si="490"/>
        <v>19.200000000000017</v>
      </c>
      <c r="BJ550" s="61">
        <f t="shared" si="491"/>
        <v>0.41739130434782645</v>
      </c>
      <c r="BK550" s="61">
        <f t="shared" si="492"/>
        <v>0.3490909090909094</v>
      </c>
      <c r="BL550" s="61">
        <f t="shared" si="493"/>
        <v>0.30000000000000027</v>
      </c>
      <c r="BM550" s="61">
        <f t="shared" si="494"/>
        <v>0.26666666666666689</v>
      </c>
      <c r="BN550" s="62">
        <f t="shared" si="495"/>
        <v>0</v>
      </c>
      <c r="BO550" s="62">
        <f t="shared" si="496"/>
        <v>25</v>
      </c>
      <c r="BP550" s="62">
        <f t="shared" si="497"/>
        <v>3</v>
      </c>
      <c r="BQ550" s="62">
        <f t="shared" si="498"/>
        <v>0</v>
      </c>
      <c r="BR550" s="62">
        <f t="shared" si="499"/>
        <v>20</v>
      </c>
      <c r="BS550" s="62">
        <f t="shared" si="500"/>
        <v>57</v>
      </c>
      <c r="BT550" s="62">
        <f t="shared" si="501"/>
        <v>0</v>
      </c>
      <c r="BU550" s="62">
        <f t="shared" si="502"/>
        <v>18</v>
      </c>
      <c r="BV550" s="62">
        <f t="shared" si="503"/>
        <v>0</v>
      </c>
      <c r="BW550" s="62">
        <f t="shared" si="504"/>
        <v>0</v>
      </c>
      <c r="BX550" s="62">
        <f t="shared" si="505"/>
        <v>16</v>
      </c>
      <c r="BY550" s="62">
        <f t="shared" si="506"/>
        <v>0</v>
      </c>
      <c r="BZ550" s="63">
        <f t="shared" si="507"/>
        <v>0.43128472222222231</v>
      </c>
      <c r="CA550" s="63">
        <f t="shared" si="508"/>
        <v>0.4368402777777779</v>
      </c>
      <c r="CB550" s="63">
        <f t="shared" si="509"/>
        <v>0.42364583333333344</v>
      </c>
      <c r="CC550" s="63">
        <f t="shared" si="510"/>
        <v>0.46947916666666673</v>
      </c>
      <c r="CD550" s="63">
        <f t="shared" si="511"/>
        <v>0.45487268518518531</v>
      </c>
      <c r="CE550" s="63">
        <f t="shared" si="512"/>
        <v>0.465289351851852</v>
      </c>
      <c r="CF550" s="63">
        <f t="shared" si="513"/>
        <v>0.46206018518518516</v>
      </c>
      <c r="CG550" s="63">
        <f t="shared" si="514"/>
        <v>0.46136574074074072</v>
      </c>
      <c r="CH550" s="36"/>
      <c r="CI550" s="36"/>
      <c r="CJ550" s="36"/>
      <c r="CK550" s="36"/>
      <c r="CL550" s="60">
        <v>60</v>
      </c>
    </row>
    <row r="551" spans="1:90" ht="28.5" customHeight="1" x14ac:dyDescent="0.25">
      <c r="A551" s="37">
        <v>65</v>
      </c>
      <c r="C551" s="37"/>
      <c r="D551" s="37"/>
      <c r="E551" s="78"/>
      <c r="F551" s="83"/>
      <c r="G551" s="44"/>
      <c r="H551" s="44">
        <f t="shared" si="466"/>
        <v>161.35</v>
      </c>
      <c r="I551" s="83">
        <v>161.29</v>
      </c>
      <c r="J551" s="43">
        <f t="shared" si="519"/>
        <v>-3.7200074400150211E-4</v>
      </c>
      <c r="K551" s="44">
        <f t="shared" si="520"/>
        <v>-6.0000000000002274E-2</v>
      </c>
      <c r="L551" s="76" t="s">
        <v>1170</v>
      </c>
      <c r="M551" s="122" t="s">
        <v>1559</v>
      </c>
      <c r="N551" s="46">
        <f t="shared" si="474"/>
        <v>161.35</v>
      </c>
      <c r="O551" s="46">
        <v>-0.02</v>
      </c>
      <c r="P551" s="44">
        <v>161.37</v>
      </c>
      <c r="Q551" s="78">
        <f t="shared" si="518"/>
        <v>-1.19</v>
      </c>
      <c r="R551" s="44">
        <v>162.54</v>
      </c>
      <c r="S551" s="78">
        <f t="shared" si="518"/>
        <v>-1.19</v>
      </c>
      <c r="T551" s="77">
        <v>162.54</v>
      </c>
      <c r="U551" s="47" t="str">
        <f t="shared" si="515"/>
        <v/>
      </c>
      <c r="V551" s="47" t="str">
        <f t="shared" si="516"/>
        <v/>
      </c>
      <c r="W551" s="50"/>
      <c r="X551" s="50"/>
      <c r="Y551" s="50"/>
      <c r="Z551" s="50"/>
      <c r="AA551" s="50"/>
      <c r="AB551" s="50"/>
      <c r="AC551" s="50"/>
      <c r="AD551" s="50"/>
      <c r="AE551" s="51">
        <f t="shared" si="469"/>
        <v>65</v>
      </c>
      <c r="AF551" s="51" t="str">
        <f t="shared" si="470"/>
        <v/>
      </c>
      <c r="AG551" s="51" t="str">
        <f t="shared" si="471"/>
        <v/>
      </c>
      <c r="AH551" s="51" t="str">
        <f t="shared" si="472"/>
        <v/>
      </c>
      <c r="AI551" s="52">
        <f t="shared" si="473"/>
        <v>161.35</v>
      </c>
      <c r="AJ551" s="51"/>
      <c r="AK551" s="53"/>
      <c r="AL551" s="52"/>
      <c r="AM551" s="53">
        <f t="shared" si="475"/>
        <v>50</v>
      </c>
      <c r="AN551" s="53">
        <f>IF(AJ551&lt;&gt;"",IF(AJ551="o",VLOOKUP(AM551,OpenSect!$A$1:$D$11,2),IF(AJ551="u",VLOOKUP(AM551,UpHill!$A$1:$D$35,2),IF(AJ551="d",VLOOKUP(AM551,DownHill!$A$1:$D$29,2),IF(AJ551="f",VLOOKUP(AM551,FlatUnd!$A$2:$D$30,2),IF(AJ551="t",VLOOKUP(AM551,TimeAdd!$A$1:$D$176,2),IF(AJ551="l",VLOOKUP(AM551,SLimit!$A$1:$D$8,2),AN550)))))),AN550)</f>
        <v>60</v>
      </c>
      <c r="AO551" s="53">
        <f>IF(AJ551&lt;&gt;"",IF(AJ551="o",VLOOKUP(AM551,OpenSect!$A$1:$D$11,3),IF(AJ551="u",VLOOKUP(AM551,UpHill!$A$1:$D$35,3),IF(AJ551="d",VLOOKUP(AM551,DownHill!$A$3:$D$29,3),IF(AJ551="f",VLOOKUP(AM551,FlatUnd!$A$2:$D$30,3),IF(AJ551="t",VLOOKUP(AM551,TimeAdd!$A$1:$D$18,3),IF(AJ551="l",VLOOKUP(AM551,SLimit!$A$1:$D$8,3),AO550)))))),AO550)</f>
        <v>70</v>
      </c>
      <c r="AP551" s="53">
        <f>IF(AJ551&lt;&gt;"",IF(AJ551="o",VLOOKUP(AM551,OpenSect!$A$1:$D$11,4),IF(AJ551="u",VLOOKUP(AM551,UpHill!$A$1:$D$35,4),IF(AJ551="d",VLOOKUP(AM551,DownHill!$A$1:$D$29,4),IF(AJ551="f",VLOOKUP(AM551,FlatUnd!$A$2:$D$30,4),IF(AJ551="t",VLOOKUP(AM551,TimeAdd!$A$1:$D$18,4),IF(AJ551="l",VLOOKUP(AM551,SLimit!$A$1:$D$8,4),AP550)))))),AP550)</f>
        <v>80</v>
      </c>
      <c r="AQ551" s="53" t="str">
        <f t="shared" si="476"/>
        <v>120</v>
      </c>
      <c r="AR551" s="54" t="str">
        <f t="shared" si="477"/>
        <v>27,0 km plate.</v>
      </c>
      <c r="AS551" s="55"/>
      <c r="AT551" s="55"/>
      <c r="AU551" s="56">
        <f>IF(GroupStTimes!$A$8=0,MIN(CB551,CD551,CF551),MIN(BZ551,CB551,CD551,CF551))</f>
        <v>0.42402777777777789</v>
      </c>
      <c r="AV551" s="56">
        <f>IF(GroupStTimes!$A$8=0,MAX(CC551,CE551,CG551),MAX(CA551,CC551,CE551,CG551))</f>
        <v>0.46986111111111117</v>
      </c>
      <c r="AW551" s="57" t="str">
        <f t="shared" si="478"/>
        <v/>
      </c>
      <c r="AX551" s="58" t="str">
        <f t="shared" si="479"/>
        <v/>
      </c>
      <c r="AY551" s="58" t="str">
        <f t="shared" si="480"/>
        <v/>
      </c>
      <c r="AZ551" s="31">
        <f t="shared" si="481"/>
        <v>160.80000000000001</v>
      </c>
      <c r="BA551" s="59">
        <f t="shared" si="482"/>
        <v>0.43128472222222231</v>
      </c>
      <c r="BB551" s="59">
        <f t="shared" si="483"/>
        <v>0.4368402777777779</v>
      </c>
      <c r="BC551" s="59">
        <f t="shared" si="484"/>
        <v>0.42364583333333344</v>
      </c>
      <c r="BD551" s="59">
        <f t="shared" si="485"/>
        <v>0.46947916666666673</v>
      </c>
      <c r="BE551" s="59">
        <f t="shared" si="486"/>
        <v>0.45487268518518531</v>
      </c>
      <c r="BF551" s="59">
        <f t="shared" si="487"/>
        <v>0.465289351851852</v>
      </c>
      <c r="BG551" s="59">
        <f t="shared" si="488"/>
        <v>0.46206018518518516</v>
      </c>
      <c r="BH551" s="59">
        <f t="shared" si="489"/>
        <v>0.46136574074074072</v>
      </c>
      <c r="BI551" s="31">
        <f t="shared" si="490"/>
        <v>0.54999999999998295</v>
      </c>
      <c r="BJ551" s="61">
        <f t="shared" si="491"/>
        <v>1.0999999999999659E-2</v>
      </c>
      <c r="BK551" s="61">
        <f t="shared" si="492"/>
        <v>9.1666666666663822E-3</v>
      </c>
      <c r="BL551" s="61">
        <f t="shared" si="493"/>
        <v>7.8571428571426131E-3</v>
      </c>
      <c r="BM551" s="61">
        <f t="shared" si="494"/>
        <v>6.8749999999997867E-3</v>
      </c>
      <c r="BN551" s="62">
        <f t="shared" si="495"/>
        <v>0</v>
      </c>
      <c r="BO551" s="62">
        <f t="shared" si="496"/>
        <v>0</v>
      </c>
      <c r="BP551" s="62">
        <f t="shared" si="497"/>
        <v>40</v>
      </c>
      <c r="BQ551" s="62">
        <f t="shared" si="498"/>
        <v>0</v>
      </c>
      <c r="BR551" s="62">
        <f t="shared" si="499"/>
        <v>0</v>
      </c>
      <c r="BS551" s="62">
        <f t="shared" si="500"/>
        <v>33</v>
      </c>
      <c r="BT551" s="62">
        <f t="shared" si="501"/>
        <v>0</v>
      </c>
      <c r="BU551" s="62">
        <f t="shared" si="502"/>
        <v>0</v>
      </c>
      <c r="BV551" s="62">
        <f t="shared" si="503"/>
        <v>28</v>
      </c>
      <c r="BW551" s="62">
        <f t="shared" si="504"/>
        <v>0</v>
      </c>
      <c r="BX551" s="62">
        <f t="shared" si="505"/>
        <v>0</v>
      </c>
      <c r="BY551" s="62">
        <f t="shared" si="506"/>
        <v>25</v>
      </c>
      <c r="BZ551" s="63">
        <f t="shared" si="507"/>
        <v>0.43174768518518525</v>
      </c>
      <c r="CA551" s="63">
        <f t="shared" si="508"/>
        <v>0.43730324074074084</v>
      </c>
      <c r="CB551" s="63">
        <f t="shared" si="509"/>
        <v>0.42402777777777789</v>
      </c>
      <c r="CC551" s="63">
        <f t="shared" si="510"/>
        <v>0.46986111111111117</v>
      </c>
      <c r="CD551" s="63">
        <f t="shared" si="511"/>
        <v>0.4551967592592594</v>
      </c>
      <c r="CE551" s="63">
        <f t="shared" si="512"/>
        <v>0.46561342592592608</v>
      </c>
      <c r="CF551" s="63">
        <f t="shared" si="513"/>
        <v>0.46234953703703702</v>
      </c>
      <c r="CG551" s="63">
        <f t="shared" si="514"/>
        <v>0.46165509259259258</v>
      </c>
      <c r="CH551" s="36"/>
      <c r="CI551" s="36"/>
      <c r="CJ551" s="36"/>
      <c r="CK551" s="36"/>
      <c r="CL551" s="60">
        <v>60</v>
      </c>
    </row>
    <row r="552" spans="1:90" ht="28.5" customHeight="1" x14ac:dyDescent="0.25">
      <c r="A552" s="37">
        <v>65</v>
      </c>
      <c r="C552" s="37" t="s">
        <v>49</v>
      </c>
      <c r="D552" s="37">
        <v>50</v>
      </c>
      <c r="E552" s="78"/>
      <c r="F552" s="83"/>
      <c r="G552" s="44">
        <v>162.65</v>
      </c>
      <c r="H552" s="44">
        <f t="shared" si="466"/>
        <v>161.44999999999999</v>
      </c>
      <c r="I552" s="83">
        <v>161.41</v>
      </c>
      <c r="J552" s="43">
        <f t="shared" si="519"/>
        <v>-3.5107283728809846E-4</v>
      </c>
      <c r="K552" s="44">
        <f t="shared" si="520"/>
        <v>-5.6666666666671972E-2</v>
      </c>
      <c r="L552" s="76" t="s">
        <v>485</v>
      </c>
      <c r="M552" s="122" t="s">
        <v>1559</v>
      </c>
      <c r="N552" s="46">
        <f t="shared" si="474"/>
        <v>161.46666666666667</v>
      </c>
      <c r="O552" s="46">
        <v>-0.02</v>
      </c>
      <c r="P552" s="78">
        <v>161.49</v>
      </c>
      <c r="Q552" s="78">
        <f t="shared" si="518"/>
        <v>-1.19</v>
      </c>
      <c r="R552" s="78">
        <v>162.65</v>
      </c>
      <c r="S552" s="78">
        <f t="shared" si="518"/>
        <v>-1.19</v>
      </c>
      <c r="T552" s="77">
        <v>162.66</v>
      </c>
      <c r="U552" s="47" t="str">
        <f t="shared" si="515"/>
        <v/>
      </c>
      <c r="V552" s="47" t="str">
        <f t="shared" si="516"/>
        <v/>
      </c>
      <c r="W552" s="50"/>
      <c r="X552" s="50"/>
      <c r="Y552" s="50"/>
      <c r="Z552" s="50"/>
      <c r="AA552" s="50"/>
      <c r="AB552" s="50"/>
      <c r="AC552" s="50"/>
      <c r="AD552" s="50"/>
      <c r="AE552" s="51">
        <f t="shared" si="469"/>
        <v>65</v>
      </c>
      <c r="AF552" s="51" t="str">
        <f t="shared" si="470"/>
        <v/>
      </c>
      <c r="AG552" s="51" t="str">
        <f t="shared" si="471"/>
        <v>f</v>
      </c>
      <c r="AH552" s="51">
        <f t="shared" si="472"/>
        <v>50</v>
      </c>
      <c r="AI552" s="52">
        <f t="shared" si="473"/>
        <v>161.44999999999999</v>
      </c>
      <c r="AJ552" s="51"/>
      <c r="AK552" s="53"/>
      <c r="AL552" s="52"/>
      <c r="AM552" s="53">
        <f t="shared" si="475"/>
        <v>50</v>
      </c>
      <c r="AN552" s="53">
        <f>IF(AJ552&lt;&gt;"",IF(AJ552="o",VLOOKUP(AM552,OpenSect!$A$1:$D$11,2),IF(AJ552="u",VLOOKUP(AM552,UpHill!$A$1:$D$35,2),IF(AJ552="d",VLOOKUP(AM552,DownHill!$A$1:$D$29,2),IF(AJ552="f",VLOOKUP(AM552,FlatUnd!$A$2:$D$30,2),IF(AJ552="t",VLOOKUP(AM552,TimeAdd!$A$1:$D$176,2),IF(AJ552="l",VLOOKUP(AM552,SLimit!$A$1:$D$8,2),AN551)))))),AN551)</f>
        <v>60</v>
      </c>
      <c r="AO552" s="53">
        <f>IF(AJ552&lt;&gt;"",IF(AJ552="o",VLOOKUP(AM552,OpenSect!$A$1:$D$11,3),IF(AJ552="u",VLOOKUP(AM552,UpHill!$A$1:$D$35,3),IF(AJ552="d",VLOOKUP(AM552,DownHill!$A$3:$D$29,3),IF(AJ552="f",VLOOKUP(AM552,FlatUnd!$A$2:$D$30,3),IF(AJ552="t",VLOOKUP(AM552,TimeAdd!$A$1:$D$18,3),IF(AJ552="l",VLOOKUP(AM552,SLimit!$A$1:$D$8,3),AO551)))))),AO551)</f>
        <v>70</v>
      </c>
      <c r="AP552" s="53">
        <f>IF(AJ552&lt;&gt;"",IF(AJ552="o",VLOOKUP(AM552,OpenSect!$A$1:$D$11,4),IF(AJ552="u",VLOOKUP(AM552,UpHill!$A$1:$D$35,4),IF(AJ552="d",VLOOKUP(AM552,DownHill!$A$1:$D$29,4),IF(AJ552="f",VLOOKUP(AM552,FlatUnd!$A$2:$D$30,4),IF(AJ552="t",VLOOKUP(AM552,TimeAdd!$A$1:$D$18,4),IF(AJ552="l",VLOOKUP(AM552,SLimit!$A$1:$D$8,4),AP551)))))),AP551)</f>
        <v>80</v>
      </c>
      <c r="AQ552" s="53" t="str">
        <f t="shared" si="476"/>
        <v>120</v>
      </c>
      <c r="AR552" s="54" t="str">
        <f t="shared" si="477"/>
        <v>Warning - Gentle curve{ Left}.</v>
      </c>
      <c r="AS552" s="55"/>
      <c r="AT552" s="55"/>
      <c r="AU552" s="56">
        <f>IF(GroupStTimes!$A$8=0,MIN(CB552,CD552,CF552),MIN(BZ552,CB552,CD552,CF552))</f>
        <v>0.42409722222222235</v>
      </c>
      <c r="AV552" s="56">
        <f>IF(GroupStTimes!$A$8=0,MAX(CC552,CE552,CG552),MAX(CA552,CC552,CE552,CG552))</f>
        <v>0.46993055555555563</v>
      </c>
      <c r="AW552" s="57" t="str">
        <f t="shared" si="478"/>
        <v/>
      </c>
      <c r="AX552" s="58" t="str">
        <f t="shared" si="479"/>
        <v/>
      </c>
      <c r="AY552" s="58" t="str">
        <f t="shared" si="480"/>
        <v/>
      </c>
      <c r="AZ552" s="31">
        <f t="shared" si="481"/>
        <v>160.80000000000001</v>
      </c>
      <c r="BA552" s="59">
        <f t="shared" si="482"/>
        <v>0.43128472222222231</v>
      </c>
      <c r="BB552" s="59">
        <f t="shared" si="483"/>
        <v>0.4368402777777779</v>
      </c>
      <c r="BC552" s="59">
        <f t="shared" si="484"/>
        <v>0.42364583333333344</v>
      </c>
      <c r="BD552" s="59">
        <f t="shared" si="485"/>
        <v>0.46947916666666673</v>
      </c>
      <c r="BE552" s="59">
        <f t="shared" si="486"/>
        <v>0.45487268518518531</v>
      </c>
      <c r="BF552" s="59">
        <f t="shared" si="487"/>
        <v>0.465289351851852</v>
      </c>
      <c r="BG552" s="59">
        <f t="shared" si="488"/>
        <v>0.46206018518518516</v>
      </c>
      <c r="BH552" s="59">
        <f t="shared" si="489"/>
        <v>0.46136574074074072</v>
      </c>
      <c r="BI552" s="31">
        <f t="shared" si="490"/>
        <v>0.64999999999997726</v>
      </c>
      <c r="BJ552" s="61">
        <f t="shared" si="491"/>
        <v>1.2999999999999545E-2</v>
      </c>
      <c r="BK552" s="61">
        <f t="shared" si="492"/>
        <v>1.0833333333332954E-2</v>
      </c>
      <c r="BL552" s="61">
        <f t="shared" si="493"/>
        <v>9.2857142857139616E-3</v>
      </c>
      <c r="BM552" s="61">
        <f t="shared" si="494"/>
        <v>8.1249999999997158E-3</v>
      </c>
      <c r="BN552" s="62">
        <f t="shared" si="495"/>
        <v>0</v>
      </c>
      <c r="BO552" s="62">
        <f t="shared" si="496"/>
        <v>0</v>
      </c>
      <c r="BP552" s="62">
        <f t="shared" si="497"/>
        <v>47</v>
      </c>
      <c r="BQ552" s="62">
        <f t="shared" si="498"/>
        <v>0</v>
      </c>
      <c r="BR552" s="62">
        <f t="shared" si="499"/>
        <v>0</v>
      </c>
      <c r="BS552" s="62">
        <f t="shared" si="500"/>
        <v>39</v>
      </c>
      <c r="BT552" s="62">
        <f t="shared" si="501"/>
        <v>0</v>
      </c>
      <c r="BU552" s="62">
        <f t="shared" si="502"/>
        <v>0</v>
      </c>
      <c r="BV552" s="62">
        <f t="shared" si="503"/>
        <v>33</v>
      </c>
      <c r="BW552" s="62">
        <f t="shared" si="504"/>
        <v>0</v>
      </c>
      <c r="BX552" s="62">
        <f t="shared" si="505"/>
        <v>0</v>
      </c>
      <c r="BY552" s="62">
        <f t="shared" si="506"/>
        <v>29</v>
      </c>
      <c r="BZ552" s="63">
        <f t="shared" si="507"/>
        <v>0.4318287037037038</v>
      </c>
      <c r="CA552" s="63">
        <f t="shared" si="508"/>
        <v>0.43738425925925939</v>
      </c>
      <c r="CB552" s="63">
        <f t="shared" si="509"/>
        <v>0.42409722222222235</v>
      </c>
      <c r="CC552" s="63">
        <f t="shared" si="510"/>
        <v>0.46993055555555563</v>
      </c>
      <c r="CD552" s="63">
        <f t="shared" si="511"/>
        <v>0.45525462962962976</v>
      </c>
      <c r="CE552" s="63">
        <f t="shared" si="512"/>
        <v>0.46567129629629644</v>
      </c>
      <c r="CF552" s="63">
        <f t="shared" si="513"/>
        <v>0.46239583333333328</v>
      </c>
      <c r="CG552" s="63">
        <f t="shared" si="514"/>
        <v>0.46170138888888884</v>
      </c>
      <c r="CH552" s="36"/>
      <c r="CI552" s="36"/>
      <c r="CJ552" s="36"/>
      <c r="CK552" s="36"/>
      <c r="CL552" s="60">
        <v>60</v>
      </c>
    </row>
    <row r="553" spans="1:90" ht="40.5" x14ac:dyDescent="0.25">
      <c r="A553" s="37">
        <v>65</v>
      </c>
      <c r="C553" s="37" t="s">
        <v>58</v>
      </c>
      <c r="D553" s="37"/>
      <c r="E553" s="78"/>
      <c r="F553" s="83"/>
      <c r="G553" s="44">
        <v>162.85</v>
      </c>
      <c r="H553" s="44">
        <f t="shared" si="466"/>
        <v>161.65</v>
      </c>
      <c r="I553" s="83">
        <v>161.61000000000001</v>
      </c>
      <c r="J553" s="43">
        <f t="shared" si="519"/>
        <v>-3.506383680876403E-4</v>
      </c>
      <c r="K553" s="44">
        <f t="shared" si="520"/>
        <v>-5.666666666664355E-2</v>
      </c>
      <c r="L553" s="76" t="s">
        <v>1171</v>
      </c>
      <c r="M553" s="122" t="s">
        <v>1559</v>
      </c>
      <c r="N553" s="46">
        <f t="shared" si="474"/>
        <v>161.66666666666666</v>
      </c>
      <c r="O553" s="46">
        <v>-0.02</v>
      </c>
      <c r="P553" s="78">
        <v>161.69</v>
      </c>
      <c r="Q553" s="78">
        <f t="shared" si="518"/>
        <v>-1.19</v>
      </c>
      <c r="R553" s="78">
        <v>162.85</v>
      </c>
      <c r="S553" s="78">
        <f t="shared" si="518"/>
        <v>-1.19</v>
      </c>
      <c r="T553" s="77">
        <v>162.86000000000001</v>
      </c>
      <c r="U553" s="47">
        <f t="shared" si="515"/>
        <v>26.874009999999998</v>
      </c>
      <c r="V553" s="47">
        <f t="shared" si="516"/>
        <v>28.976150000000001</v>
      </c>
      <c r="W553" s="50">
        <v>26.87398</v>
      </c>
      <c r="X553" s="50">
        <v>28.976140000000001</v>
      </c>
      <c r="Y553" s="50">
        <v>26.873989999999999</v>
      </c>
      <c r="Z553" s="50">
        <v>28.976140000000001</v>
      </c>
      <c r="AA553" s="50">
        <v>26.874030000000001</v>
      </c>
      <c r="AB553" s="50">
        <v>28.97617</v>
      </c>
      <c r="AC553" s="50">
        <v>26.87405</v>
      </c>
      <c r="AD553" s="50">
        <v>28.97616</v>
      </c>
      <c r="AE553" s="51">
        <f t="shared" si="469"/>
        <v>65</v>
      </c>
      <c r="AF553" s="51" t="str">
        <f t="shared" si="470"/>
        <v/>
      </c>
      <c r="AG553" s="51" t="str">
        <f t="shared" si="471"/>
        <v>m</v>
      </c>
      <c r="AH553" s="51" t="str">
        <f t="shared" si="472"/>
        <v/>
      </c>
      <c r="AI553" s="52">
        <f t="shared" si="473"/>
        <v>161.65</v>
      </c>
      <c r="AJ553" s="51" t="s">
        <v>58</v>
      </c>
      <c r="AK553" s="53"/>
      <c r="AL553" s="52"/>
      <c r="AM553" s="53">
        <f t="shared" si="475"/>
        <v>50</v>
      </c>
      <c r="AN553" s="53">
        <f>IF(AJ553&lt;&gt;"",IF(AJ553="o",VLOOKUP(AM553,OpenSect!$A$1:$D$11,2),IF(AJ553="u",VLOOKUP(AM553,UpHill!$A$1:$D$35,2),IF(AJ553="d",VLOOKUP(AM553,DownHill!$A$1:$D$29,2),IF(AJ553="f",VLOOKUP(AM553,FlatUnd!$A$2:$D$30,2),IF(AJ553="t",VLOOKUP(AM553,TimeAdd!$A$1:$D$176,2),IF(AJ553="l",VLOOKUP(AM553,SLimit!$A$1:$D$8,2),AN552)))))),AN552)</f>
        <v>60</v>
      </c>
      <c r="AO553" s="53">
        <f>IF(AJ553&lt;&gt;"",IF(AJ553="o",VLOOKUP(AM553,OpenSect!$A$1:$D$11,3),IF(AJ553="u",VLOOKUP(AM553,UpHill!$A$1:$D$35,3),IF(AJ553="d",VLOOKUP(AM553,DownHill!$A$3:$D$29,3),IF(AJ553="f",VLOOKUP(AM553,FlatUnd!$A$2:$D$30,3),IF(AJ553="t",VLOOKUP(AM553,TimeAdd!$A$1:$D$18,3),IF(AJ553="l",VLOOKUP(AM553,SLimit!$A$1:$D$8,3),AO552)))))),AO552)</f>
        <v>70</v>
      </c>
      <c r="AP553" s="53">
        <f>IF(AJ553&lt;&gt;"",IF(AJ553="o",VLOOKUP(AM553,OpenSect!$A$1:$D$11,4),IF(AJ553="u",VLOOKUP(AM553,UpHill!$A$1:$D$35,4),IF(AJ553="d",VLOOKUP(AM553,DownHill!$A$1:$D$29,4),IF(AJ553="f",VLOOKUP(AM553,FlatUnd!$A$2:$D$30,4),IF(AJ553="t",VLOOKUP(AM553,TimeAdd!$A$1:$D$18,4),IF(AJ553="l",VLOOKUP(AM553,SLimit!$A$1:$D$8,4),AP552)))))),AP552)</f>
        <v>80</v>
      </c>
      <c r="AQ553" s="53" t="str">
        <f t="shared" si="476"/>
        <v>120</v>
      </c>
      <c r="AR553" s="54" t="str">
        <f t="shared" si="477"/>
        <v>Control @ Danger Plate  after 27.2 km Plate. Dot on pole and yellow line.</v>
      </c>
      <c r="AS553" s="55"/>
      <c r="AT553" s="55"/>
      <c r="AU553" s="56">
        <f>IF(GroupStTimes!$A$8=0,MIN(CB553,CD553,CF553),MIN(BZ553,CB553,CD553,CF553))</f>
        <v>0.4242361111111112</v>
      </c>
      <c r="AV553" s="56">
        <f>IF(GroupStTimes!$A$8=0,MAX(CC553,CE553,CG553),MAX(CA553,CC553,CE553,CG553))</f>
        <v>0.47006944444444448</v>
      </c>
      <c r="AW553" s="57" t="str">
        <f t="shared" si="478"/>
        <v>26.87401  28.97615</v>
      </c>
      <c r="AX553" s="58">
        <f t="shared" si="479"/>
        <v>26.87398</v>
      </c>
      <c r="AY553" s="58">
        <f t="shared" si="480"/>
        <v>28.976140000000001</v>
      </c>
      <c r="AZ553" s="31">
        <f t="shared" si="481"/>
        <v>160.80000000000001</v>
      </c>
      <c r="BA553" s="59">
        <f t="shared" si="482"/>
        <v>0.43128472222222231</v>
      </c>
      <c r="BB553" s="59">
        <f t="shared" si="483"/>
        <v>0.4368402777777779</v>
      </c>
      <c r="BC553" s="59">
        <f t="shared" si="484"/>
        <v>0.42364583333333344</v>
      </c>
      <c r="BD553" s="59">
        <f t="shared" si="485"/>
        <v>0.46947916666666673</v>
      </c>
      <c r="BE553" s="59">
        <f t="shared" si="486"/>
        <v>0.45487268518518531</v>
      </c>
      <c r="BF553" s="59">
        <f t="shared" si="487"/>
        <v>0.465289351851852</v>
      </c>
      <c r="BG553" s="59">
        <f t="shared" si="488"/>
        <v>0.46206018518518516</v>
      </c>
      <c r="BH553" s="59">
        <f t="shared" si="489"/>
        <v>0.46136574074074072</v>
      </c>
      <c r="BI553" s="31">
        <f t="shared" si="490"/>
        <v>0.84999999999999432</v>
      </c>
      <c r="BJ553" s="61">
        <f t="shared" si="491"/>
        <v>1.6999999999999887E-2</v>
      </c>
      <c r="BK553" s="61">
        <f t="shared" si="492"/>
        <v>1.4166666666666572E-2</v>
      </c>
      <c r="BL553" s="61">
        <f t="shared" si="493"/>
        <v>1.2142857142857061E-2</v>
      </c>
      <c r="BM553" s="61">
        <f t="shared" si="494"/>
        <v>1.062499999999993E-2</v>
      </c>
      <c r="BN553" s="62">
        <f t="shared" si="495"/>
        <v>0</v>
      </c>
      <c r="BO553" s="62">
        <f t="shared" si="496"/>
        <v>1</v>
      </c>
      <c r="BP553" s="62">
        <f t="shared" si="497"/>
        <v>1</v>
      </c>
      <c r="BQ553" s="62">
        <f t="shared" si="498"/>
        <v>0</v>
      </c>
      <c r="BR553" s="62">
        <f t="shared" si="499"/>
        <v>0</v>
      </c>
      <c r="BS553" s="62">
        <f t="shared" si="500"/>
        <v>51</v>
      </c>
      <c r="BT553" s="62">
        <f t="shared" si="501"/>
        <v>0</v>
      </c>
      <c r="BU553" s="62">
        <f t="shared" si="502"/>
        <v>0</v>
      </c>
      <c r="BV553" s="62">
        <f t="shared" si="503"/>
        <v>44</v>
      </c>
      <c r="BW553" s="62">
        <f t="shared" si="504"/>
        <v>0</v>
      </c>
      <c r="BX553" s="62">
        <f t="shared" si="505"/>
        <v>0</v>
      </c>
      <c r="BY553" s="62">
        <f t="shared" si="506"/>
        <v>38</v>
      </c>
      <c r="BZ553" s="63">
        <f t="shared" si="507"/>
        <v>0.43199074074074084</v>
      </c>
      <c r="CA553" s="63">
        <f t="shared" si="508"/>
        <v>0.43754629629629643</v>
      </c>
      <c r="CB553" s="63">
        <f t="shared" si="509"/>
        <v>0.4242361111111112</v>
      </c>
      <c r="CC553" s="63">
        <f t="shared" si="510"/>
        <v>0.47006944444444448</v>
      </c>
      <c r="CD553" s="63">
        <f t="shared" si="511"/>
        <v>0.45538194444444458</v>
      </c>
      <c r="CE553" s="63">
        <f t="shared" si="512"/>
        <v>0.46579861111111126</v>
      </c>
      <c r="CF553" s="63">
        <f t="shared" si="513"/>
        <v>0.46249999999999997</v>
      </c>
      <c r="CG553" s="63">
        <f t="shared" si="514"/>
        <v>0.46180555555555552</v>
      </c>
      <c r="CH553" s="36"/>
      <c r="CI553" s="36"/>
      <c r="CJ553" s="36"/>
      <c r="CK553" s="36"/>
      <c r="CL553" s="60">
        <v>60</v>
      </c>
    </row>
    <row r="554" spans="1:90" ht="28.5" customHeight="1" x14ac:dyDescent="0.25">
      <c r="A554" s="37">
        <v>65</v>
      </c>
      <c r="C554" s="37"/>
      <c r="D554" s="37"/>
      <c r="E554" s="78"/>
      <c r="F554" s="83"/>
      <c r="G554" s="44">
        <v>163.53</v>
      </c>
      <c r="H554" s="44">
        <f t="shared" si="466"/>
        <v>162.33000000000001</v>
      </c>
      <c r="I554" s="83">
        <v>162.29</v>
      </c>
      <c r="J554" s="43">
        <f t="shared" si="519"/>
        <v>-3.4916918273875146E-4</v>
      </c>
      <c r="K554" s="44">
        <f t="shared" si="520"/>
        <v>-5.6666666666671972E-2</v>
      </c>
      <c r="L554" s="76" t="s">
        <v>981</v>
      </c>
      <c r="M554" s="122" t="s">
        <v>1559</v>
      </c>
      <c r="N554" s="46">
        <f t="shared" si="474"/>
        <v>162.34666666666666</v>
      </c>
      <c r="O554" s="46">
        <v>-0.02</v>
      </c>
      <c r="P554" s="78">
        <v>162.37</v>
      </c>
      <c r="Q554" s="78">
        <f t="shared" si="518"/>
        <v>-1.19</v>
      </c>
      <c r="R554" s="78">
        <v>163.53</v>
      </c>
      <c r="S554" s="78">
        <f t="shared" si="518"/>
        <v>-1.19</v>
      </c>
      <c r="T554" s="77">
        <v>163.54</v>
      </c>
      <c r="U554" s="47" t="str">
        <f t="shared" si="515"/>
        <v/>
      </c>
      <c r="V554" s="47" t="str">
        <f t="shared" si="516"/>
        <v/>
      </c>
      <c r="W554" s="50"/>
      <c r="X554" s="50"/>
      <c r="Y554" s="50"/>
      <c r="Z554" s="50"/>
      <c r="AA554" s="50"/>
      <c r="AB554" s="50"/>
      <c r="AC554" s="50"/>
      <c r="AD554" s="50"/>
      <c r="AE554" s="51">
        <f t="shared" si="469"/>
        <v>65</v>
      </c>
      <c r="AF554" s="51" t="str">
        <f t="shared" si="470"/>
        <v/>
      </c>
      <c r="AG554" s="51" t="str">
        <f t="shared" si="471"/>
        <v/>
      </c>
      <c r="AH554" s="51" t="str">
        <f t="shared" si="472"/>
        <v/>
      </c>
      <c r="AI554" s="52">
        <f t="shared" si="473"/>
        <v>162.33000000000001</v>
      </c>
      <c r="AJ554" s="51"/>
      <c r="AK554" s="53"/>
      <c r="AL554" s="52"/>
      <c r="AM554" s="53">
        <f t="shared" si="475"/>
        <v>50</v>
      </c>
      <c r="AN554" s="53">
        <f>IF(AJ554&lt;&gt;"",IF(AJ554="o",VLOOKUP(AM554,OpenSect!$A$1:$D$11,2),IF(AJ554="u",VLOOKUP(AM554,UpHill!$A$1:$D$35,2),IF(AJ554="d",VLOOKUP(AM554,DownHill!$A$1:$D$29,2),IF(AJ554="f",VLOOKUP(AM554,FlatUnd!$A$2:$D$30,2),IF(AJ554="t",VLOOKUP(AM554,TimeAdd!$A$1:$D$176,2),IF(AJ554="l",VLOOKUP(AM554,SLimit!$A$1:$D$8,2),AN553)))))),AN553)</f>
        <v>60</v>
      </c>
      <c r="AO554" s="53">
        <f>IF(AJ554&lt;&gt;"",IF(AJ554="o",VLOOKUP(AM554,OpenSect!$A$1:$D$11,3),IF(AJ554="u",VLOOKUP(AM554,UpHill!$A$1:$D$35,3),IF(AJ554="d",VLOOKUP(AM554,DownHill!$A$3:$D$29,3),IF(AJ554="f",VLOOKUP(AM554,FlatUnd!$A$2:$D$30,3),IF(AJ554="t",VLOOKUP(AM554,TimeAdd!$A$1:$D$18,3),IF(AJ554="l",VLOOKUP(AM554,SLimit!$A$1:$D$8,3),AO553)))))),AO553)</f>
        <v>70</v>
      </c>
      <c r="AP554" s="53">
        <f>IF(AJ554&lt;&gt;"",IF(AJ554="o",VLOOKUP(AM554,OpenSect!$A$1:$D$11,4),IF(AJ554="u",VLOOKUP(AM554,UpHill!$A$1:$D$35,4),IF(AJ554="d",VLOOKUP(AM554,DownHill!$A$1:$D$29,4),IF(AJ554="f",VLOOKUP(AM554,FlatUnd!$A$2:$D$30,4),IF(AJ554="t",VLOOKUP(AM554,TimeAdd!$A$1:$D$18,4),IF(AJ554="l",VLOOKUP(AM554,SLimit!$A$1:$D$8,4),AP553)))))),AP553)</f>
        <v>80</v>
      </c>
      <c r="AQ554" s="53" t="str">
        <f t="shared" si="476"/>
        <v>120</v>
      </c>
      <c r="AR554" s="54" t="str">
        <f t="shared" si="477"/>
        <v>28,0 km plate.</v>
      </c>
      <c r="AS554" s="55"/>
      <c r="AT554" s="55"/>
      <c r="AU554" s="56">
        <f>IF(GroupStTimes!$A$8=0,MIN(CB554,CD554,CF554),MIN(BZ554,CB554,CD554,CF554))</f>
        <v>0.42471064814814824</v>
      </c>
      <c r="AV554" s="56">
        <f>IF(GroupStTimes!$A$8=0,MAX(CC554,CE554,CG554),MAX(CA554,CC554,CE554,CG554))</f>
        <v>0.47054398148148152</v>
      </c>
      <c r="AW554" s="57" t="str">
        <f t="shared" si="478"/>
        <v/>
      </c>
      <c r="AX554" s="58" t="str">
        <f t="shared" si="479"/>
        <v/>
      </c>
      <c r="AY554" s="58" t="str">
        <f t="shared" si="480"/>
        <v/>
      </c>
      <c r="AZ554" s="31">
        <f t="shared" si="481"/>
        <v>160.80000000000001</v>
      </c>
      <c r="BA554" s="59">
        <f t="shared" si="482"/>
        <v>0.43128472222222231</v>
      </c>
      <c r="BB554" s="59">
        <f t="shared" si="483"/>
        <v>0.4368402777777779</v>
      </c>
      <c r="BC554" s="59">
        <f t="shared" si="484"/>
        <v>0.42364583333333344</v>
      </c>
      <c r="BD554" s="59">
        <f t="shared" si="485"/>
        <v>0.46947916666666673</v>
      </c>
      <c r="BE554" s="59">
        <f t="shared" si="486"/>
        <v>0.45487268518518531</v>
      </c>
      <c r="BF554" s="59">
        <f t="shared" si="487"/>
        <v>0.465289351851852</v>
      </c>
      <c r="BG554" s="59">
        <f t="shared" si="488"/>
        <v>0.46206018518518516</v>
      </c>
      <c r="BH554" s="59">
        <f t="shared" si="489"/>
        <v>0.46136574074074072</v>
      </c>
      <c r="BI554" s="31">
        <f t="shared" si="490"/>
        <v>1.5300000000000011</v>
      </c>
      <c r="BJ554" s="61">
        <f t="shared" si="491"/>
        <v>3.0600000000000023E-2</v>
      </c>
      <c r="BK554" s="61">
        <f t="shared" si="492"/>
        <v>2.5500000000000019E-2</v>
      </c>
      <c r="BL554" s="61">
        <f t="shared" si="493"/>
        <v>2.1857142857142874E-2</v>
      </c>
      <c r="BM554" s="61">
        <f t="shared" si="494"/>
        <v>1.9125000000000014E-2</v>
      </c>
      <c r="BN554" s="62">
        <f t="shared" si="495"/>
        <v>0</v>
      </c>
      <c r="BO554" s="62">
        <f t="shared" si="496"/>
        <v>1</v>
      </c>
      <c r="BP554" s="62">
        <f t="shared" si="497"/>
        <v>50</v>
      </c>
      <c r="BQ554" s="62">
        <f t="shared" si="498"/>
        <v>0</v>
      </c>
      <c r="BR554" s="62">
        <f t="shared" si="499"/>
        <v>1</v>
      </c>
      <c r="BS554" s="62">
        <f t="shared" si="500"/>
        <v>32</v>
      </c>
      <c r="BT554" s="62">
        <f t="shared" si="501"/>
        <v>0</v>
      </c>
      <c r="BU554" s="62">
        <f t="shared" si="502"/>
        <v>1</v>
      </c>
      <c r="BV554" s="62">
        <f t="shared" si="503"/>
        <v>19</v>
      </c>
      <c r="BW554" s="62">
        <f t="shared" si="504"/>
        <v>0</v>
      </c>
      <c r="BX554" s="62">
        <f t="shared" si="505"/>
        <v>1</v>
      </c>
      <c r="BY554" s="62">
        <f t="shared" si="506"/>
        <v>9</v>
      </c>
      <c r="BZ554" s="63">
        <f t="shared" si="507"/>
        <v>0.43255787037037047</v>
      </c>
      <c r="CA554" s="63">
        <f t="shared" si="508"/>
        <v>0.43811342592592606</v>
      </c>
      <c r="CB554" s="63">
        <f t="shared" si="509"/>
        <v>0.42471064814814824</v>
      </c>
      <c r="CC554" s="63">
        <f t="shared" si="510"/>
        <v>0.47054398148148152</v>
      </c>
      <c r="CD554" s="63">
        <f t="shared" si="511"/>
        <v>0.45578703703703716</v>
      </c>
      <c r="CE554" s="63">
        <f t="shared" si="512"/>
        <v>0.46620370370370384</v>
      </c>
      <c r="CF554" s="63">
        <f t="shared" si="513"/>
        <v>0.46285879629629628</v>
      </c>
      <c r="CG554" s="63">
        <f t="shared" si="514"/>
        <v>0.46216435185185184</v>
      </c>
      <c r="CH554" s="36"/>
      <c r="CI554" s="36"/>
      <c r="CJ554" s="36"/>
      <c r="CK554" s="36"/>
      <c r="CL554" s="60">
        <v>60</v>
      </c>
    </row>
    <row r="555" spans="1:90" ht="28.5" customHeight="1" x14ac:dyDescent="0.25">
      <c r="A555" s="37">
        <v>65</v>
      </c>
      <c r="C555" s="37"/>
      <c r="D555" s="37"/>
      <c r="E555" s="78"/>
      <c r="F555" s="83"/>
      <c r="G555" s="44"/>
      <c r="H555" s="44">
        <f t="shared" si="466"/>
        <v>163.35</v>
      </c>
      <c r="I555" s="83">
        <v>163.29</v>
      </c>
      <c r="J555" s="43">
        <f t="shared" si="519"/>
        <v>-3.6744442403087928E-4</v>
      </c>
      <c r="K555" s="44">
        <f t="shared" si="520"/>
        <v>-6.0000000000002274E-2</v>
      </c>
      <c r="L555" s="76" t="s">
        <v>983</v>
      </c>
      <c r="M555" s="122" t="s">
        <v>1559</v>
      </c>
      <c r="N555" s="46">
        <f t="shared" si="474"/>
        <v>163.35</v>
      </c>
      <c r="O555" s="46">
        <v>-0.02</v>
      </c>
      <c r="P555" s="44">
        <v>163.37</v>
      </c>
      <c r="Q555" s="78">
        <f t="shared" si="518"/>
        <v>-1.19</v>
      </c>
      <c r="R555" s="44">
        <v>164.54</v>
      </c>
      <c r="S555" s="78">
        <f t="shared" si="518"/>
        <v>-1.19</v>
      </c>
      <c r="T555" s="77">
        <v>164.54</v>
      </c>
      <c r="U555" s="47" t="str">
        <f t="shared" si="515"/>
        <v/>
      </c>
      <c r="V555" s="47" t="str">
        <f t="shared" si="516"/>
        <v/>
      </c>
      <c r="W555" s="50"/>
      <c r="X555" s="50"/>
      <c r="Y555" s="50"/>
      <c r="Z555" s="50"/>
      <c r="AA555" s="50"/>
      <c r="AB555" s="50"/>
      <c r="AC555" s="50"/>
      <c r="AD555" s="50"/>
      <c r="AE555" s="51">
        <f t="shared" si="469"/>
        <v>65</v>
      </c>
      <c r="AF555" s="51" t="str">
        <f t="shared" si="470"/>
        <v/>
      </c>
      <c r="AG555" s="51" t="str">
        <f t="shared" si="471"/>
        <v/>
      </c>
      <c r="AH555" s="51" t="str">
        <f t="shared" si="472"/>
        <v/>
      </c>
      <c r="AI555" s="52">
        <f t="shared" si="473"/>
        <v>163.35</v>
      </c>
      <c r="AJ555" s="51"/>
      <c r="AK555" s="53"/>
      <c r="AL555" s="52"/>
      <c r="AM555" s="53">
        <f t="shared" si="475"/>
        <v>50</v>
      </c>
      <c r="AN555" s="53">
        <f>IF(AJ555&lt;&gt;"",IF(AJ555="o",VLOOKUP(AM555,OpenSect!$A$1:$D$11,2),IF(AJ555="u",VLOOKUP(AM555,UpHill!$A$1:$D$35,2),IF(AJ555="d",VLOOKUP(AM555,DownHill!$A$1:$D$29,2),IF(AJ555="f",VLOOKUP(AM555,FlatUnd!$A$2:$D$30,2),IF(AJ555="t",VLOOKUP(AM555,TimeAdd!$A$1:$D$176,2),IF(AJ555="l",VLOOKUP(AM555,SLimit!$A$1:$D$8,2),AN554)))))),AN554)</f>
        <v>60</v>
      </c>
      <c r="AO555" s="53">
        <f>IF(AJ555&lt;&gt;"",IF(AJ555="o",VLOOKUP(AM555,OpenSect!$A$1:$D$11,3),IF(AJ555="u",VLOOKUP(AM555,UpHill!$A$1:$D$35,3),IF(AJ555="d",VLOOKUP(AM555,DownHill!$A$3:$D$29,3),IF(AJ555="f",VLOOKUP(AM555,FlatUnd!$A$2:$D$30,3),IF(AJ555="t",VLOOKUP(AM555,TimeAdd!$A$1:$D$18,3),IF(AJ555="l",VLOOKUP(AM555,SLimit!$A$1:$D$8,3),AO554)))))),AO554)</f>
        <v>70</v>
      </c>
      <c r="AP555" s="53">
        <f>IF(AJ555&lt;&gt;"",IF(AJ555="o",VLOOKUP(AM555,OpenSect!$A$1:$D$11,4),IF(AJ555="u",VLOOKUP(AM555,UpHill!$A$1:$D$35,4),IF(AJ555="d",VLOOKUP(AM555,DownHill!$A$1:$D$29,4),IF(AJ555="f",VLOOKUP(AM555,FlatUnd!$A$2:$D$30,4),IF(AJ555="t",VLOOKUP(AM555,TimeAdd!$A$1:$D$18,4),IF(AJ555="l",VLOOKUP(AM555,SLimit!$A$1:$D$8,4),AP554)))))),AP554)</f>
        <v>80</v>
      </c>
      <c r="AQ555" s="53" t="str">
        <f t="shared" si="476"/>
        <v>120</v>
      </c>
      <c r="AR555" s="54" t="str">
        <f t="shared" si="477"/>
        <v>29,0 km plate.</v>
      </c>
      <c r="AS555" s="55"/>
      <c r="AT555" s="55"/>
      <c r="AU555" s="56">
        <f>IF(GroupStTimes!$A$8=0,MIN(CB555,CD555,CF555),MIN(BZ555,CB555,CD555,CF555))</f>
        <v>0.42541666666666678</v>
      </c>
      <c r="AV555" s="56">
        <f>IF(GroupStTimes!$A$8=0,MAX(CC555,CE555,CG555),MAX(CA555,CC555,CE555,CG555))</f>
        <v>0.47125000000000006</v>
      </c>
      <c r="AW555" s="57" t="str">
        <f t="shared" si="478"/>
        <v/>
      </c>
      <c r="AX555" s="58" t="str">
        <f t="shared" si="479"/>
        <v/>
      </c>
      <c r="AY555" s="58" t="str">
        <f t="shared" si="480"/>
        <v/>
      </c>
      <c r="AZ555" s="31">
        <f t="shared" si="481"/>
        <v>160.80000000000001</v>
      </c>
      <c r="BA555" s="59">
        <f t="shared" si="482"/>
        <v>0.43128472222222231</v>
      </c>
      <c r="BB555" s="59">
        <f t="shared" si="483"/>
        <v>0.4368402777777779</v>
      </c>
      <c r="BC555" s="59">
        <f t="shared" si="484"/>
        <v>0.42364583333333344</v>
      </c>
      <c r="BD555" s="59">
        <f t="shared" si="485"/>
        <v>0.46947916666666673</v>
      </c>
      <c r="BE555" s="59">
        <f t="shared" si="486"/>
        <v>0.45487268518518531</v>
      </c>
      <c r="BF555" s="59">
        <f t="shared" si="487"/>
        <v>0.465289351851852</v>
      </c>
      <c r="BG555" s="59">
        <f t="shared" si="488"/>
        <v>0.46206018518518516</v>
      </c>
      <c r="BH555" s="59">
        <f t="shared" si="489"/>
        <v>0.46136574074074072</v>
      </c>
      <c r="BI555" s="31">
        <f t="shared" si="490"/>
        <v>2.5499999999999829</v>
      </c>
      <c r="BJ555" s="61">
        <f t="shared" si="491"/>
        <v>5.0999999999999657E-2</v>
      </c>
      <c r="BK555" s="61">
        <f t="shared" si="492"/>
        <v>4.2499999999999719E-2</v>
      </c>
      <c r="BL555" s="61">
        <f t="shared" si="493"/>
        <v>3.6428571428571185E-2</v>
      </c>
      <c r="BM555" s="61">
        <f t="shared" si="494"/>
        <v>3.1874999999999785E-2</v>
      </c>
      <c r="BN555" s="62">
        <f t="shared" si="495"/>
        <v>0</v>
      </c>
      <c r="BO555" s="62">
        <f t="shared" si="496"/>
        <v>3</v>
      </c>
      <c r="BP555" s="62">
        <f t="shared" si="497"/>
        <v>4</v>
      </c>
      <c r="BQ555" s="62">
        <f t="shared" si="498"/>
        <v>0</v>
      </c>
      <c r="BR555" s="62">
        <f t="shared" si="499"/>
        <v>2</v>
      </c>
      <c r="BS555" s="62">
        <f t="shared" si="500"/>
        <v>33</v>
      </c>
      <c r="BT555" s="62">
        <f t="shared" si="501"/>
        <v>0</v>
      </c>
      <c r="BU555" s="62">
        <f t="shared" si="502"/>
        <v>2</v>
      </c>
      <c r="BV555" s="62">
        <f t="shared" si="503"/>
        <v>11</v>
      </c>
      <c r="BW555" s="62">
        <f t="shared" si="504"/>
        <v>0</v>
      </c>
      <c r="BX555" s="62">
        <f t="shared" si="505"/>
        <v>1</v>
      </c>
      <c r="BY555" s="62">
        <f t="shared" si="506"/>
        <v>55</v>
      </c>
      <c r="BZ555" s="63">
        <f t="shared" si="507"/>
        <v>0.43341435185185195</v>
      </c>
      <c r="CA555" s="63">
        <f t="shared" si="508"/>
        <v>0.43896990740740754</v>
      </c>
      <c r="CB555" s="63">
        <f t="shared" si="509"/>
        <v>0.42541666666666678</v>
      </c>
      <c r="CC555" s="63">
        <f t="shared" si="510"/>
        <v>0.47125000000000006</v>
      </c>
      <c r="CD555" s="63">
        <f t="shared" si="511"/>
        <v>0.45638888888888901</v>
      </c>
      <c r="CE555" s="63">
        <f t="shared" si="512"/>
        <v>0.4668055555555557</v>
      </c>
      <c r="CF555" s="63">
        <f t="shared" si="513"/>
        <v>0.46339120370370368</v>
      </c>
      <c r="CG555" s="63">
        <f t="shared" si="514"/>
        <v>0.46269675925925924</v>
      </c>
      <c r="CH555" s="36"/>
      <c r="CI555" s="36"/>
      <c r="CJ555" s="36"/>
      <c r="CK555" s="36"/>
      <c r="CL555" s="60">
        <v>60</v>
      </c>
    </row>
    <row r="556" spans="1:90" ht="28.5" customHeight="1" x14ac:dyDescent="0.25">
      <c r="A556" s="37">
        <v>65</v>
      </c>
      <c r="C556" s="37" t="s">
        <v>49</v>
      </c>
      <c r="D556" s="37">
        <v>41</v>
      </c>
      <c r="E556" s="78"/>
      <c r="F556" s="83"/>
      <c r="G556" s="44">
        <v>165.4</v>
      </c>
      <c r="H556" s="44">
        <f t="shared" si="466"/>
        <v>164.21</v>
      </c>
      <c r="I556" s="83">
        <v>164.16</v>
      </c>
      <c r="J556" s="43">
        <f t="shared" si="519"/>
        <v>-3.6549707602340567E-4</v>
      </c>
      <c r="K556" s="44">
        <f t="shared" si="520"/>
        <v>-6.0000000000002274E-2</v>
      </c>
      <c r="L556" s="76" t="s">
        <v>1016</v>
      </c>
      <c r="M556" s="122" t="s">
        <v>1559</v>
      </c>
      <c r="N556" s="46">
        <f t="shared" si="474"/>
        <v>164.22</v>
      </c>
      <c r="O556" s="46">
        <v>-0.02</v>
      </c>
      <c r="P556" s="78">
        <v>164.24</v>
      </c>
      <c r="Q556" s="78">
        <f t="shared" si="518"/>
        <v>-1.19</v>
      </c>
      <c r="R556" s="78">
        <v>165.4</v>
      </c>
      <c r="S556" s="78">
        <f t="shared" si="518"/>
        <v>-1.19</v>
      </c>
      <c r="T556" s="77">
        <v>165.42</v>
      </c>
      <c r="U556" s="47" t="str">
        <f t="shared" si="515"/>
        <v/>
      </c>
      <c r="V556" s="47" t="str">
        <f t="shared" si="516"/>
        <v/>
      </c>
      <c r="W556" s="50"/>
      <c r="X556" s="50"/>
      <c r="Y556" s="50"/>
      <c r="Z556" s="50"/>
      <c r="AA556" s="50"/>
      <c r="AB556" s="50"/>
      <c r="AC556" s="50"/>
      <c r="AD556" s="50"/>
      <c r="AE556" s="51">
        <f t="shared" si="469"/>
        <v>65</v>
      </c>
      <c r="AF556" s="51" t="str">
        <f t="shared" si="470"/>
        <v/>
      </c>
      <c r="AG556" s="51" t="str">
        <f t="shared" si="471"/>
        <v>f</v>
      </c>
      <c r="AH556" s="51">
        <f t="shared" si="472"/>
        <v>41</v>
      </c>
      <c r="AI556" s="52">
        <f t="shared" si="473"/>
        <v>164.21</v>
      </c>
      <c r="AJ556" s="51" t="s">
        <v>49</v>
      </c>
      <c r="AK556" s="53"/>
      <c r="AL556" s="52"/>
      <c r="AM556" s="53">
        <f t="shared" si="475"/>
        <v>41</v>
      </c>
      <c r="AN556" s="53">
        <f>IF(AJ556&lt;&gt;"",IF(AJ556="o",VLOOKUP(AM556,OpenSect!$A$1:$D$11,2),IF(AJ556="u",VLOOKUP(AM556,UpHill!$A$1:$D$35,2),IF(AJ556="d",VLOOKUP(AM556,DownHill!$A$1:$D$29,2),IF(AJ556="f",VLOOKUP(AM556,FlatUnd!$A$2:$D$30,2),IF(AJ556="t",VLOOKUP(AM556,TimeAdd!$A$1:$D$176,2),IF(AJ556="l",VLOOKUP(AM556,SLimit!$A$1:$D$8,2),AN555)))))),AN555)</f>
        <v>48</v>
      </c>
      <c r="AO556" s="53">
        <f>IF(AJ556&lt;&gt;"",IF(AJ556="o",VLOOKUP(AM556,OpenSect!$A$1:$D$11,3),IF(AJ556="u",VLOOKUP(AM556,UpHill!$A$1:$D$35,3),IF(AJ556="d",VLOOKUP(AM556,DownHill!$A$3:$D$29,3),IF(AJ556="f",VLOOKUP(AM556,FlatUnd!$A$2:$D$30,3),IF(AJ556="t",VLOOKUP(AM556,TimeAdd!$A$1:$D$18,3),IF(AJ556="l",VLOOKUP(AM556,SLimit!$A$1:$D$8,3),AO555)))))),AO555)</f>
        <v>55</v>
      </c>
      <c r="AP556" s="53">
        <f>IF(AJ556&lt;&gt;"",IF(AJ556="o",VLOOKUP(AM556,OpenSect!$A$1:$D$11,4),IF(AJ556="u",VLOOKUP(AM556,UpHill!$A$1:$D$35,4),IF(AJ556="d",VLOOKUP(AM556,DownHill!$A$1:$D$29,4),IF(AJ556="f",VLOOKUP(AM556,FlatUnd!$A$2:$D$30,4),IF(AJ556="t",VLOOKUP(AM556,TimeAdd!$A$1:$D$18,4),IF(AJ556="l",VLOOKUP(AM556,SLimit!$A$1:$D$8,4),AP555)))))),AP555)</f>
        <v>62</v>
      </c>
      <c r="AQ556" s="53" t="str">
        <f t="shared" si="476"/>
        <v>120</v>
      </c>
      <c r="AR556" s="54" t="str">
        <f t="shared" si="477"/>
        <v>Bridge.</v>
      </c>
      <c r="AS556" s="55"/>
      <c r="AT556" s="55"/>
      <c r="AU556" s="56">
        <f>IF(GroupStTimes!$A$8=0,MIN(CB556,CD556,CF556),MIN(BZ556,CB556,CD556,CF556))</f>
        <v>0.42601851851851863</v>
      </c>
      <c r="AV556" s="56">
        <f>IF(GroupStTimes!$A$8=0,MAX(CC556,CE556,CG556),MAX(CA556,CC556,CE556,CG556))</f>
        <v>0.47185185185185191</v>
      </c>
      <c r="AW556" s="57" t="str">
        <f t="shared" si="478"/>
        <v/>
      </c>
      <c r="AX556" s="58" t="str">
        <f t="shared" si="479"/>
        <v/>
      </c>
      <c r="AY556" s="58" t="str">
        <f t="shared" si="480"/>
        <v/>
      </c>
      <c r="AZ556" s="31">
        <f t="shared" si="481"/>
        <v>160.80000000000001</v>
      </c>
      <c r="BA556" s="59">
        <f t="shared" si="482"/>
        <v>0.43128472222222231</v>
      </c>
      <c r="BB556" s="59">
        <f t="shared" si="483"/>
        <v>0.4368402777777779</v>
      </c>
      <c r="BC556" s="59">
        <f t="shared" si="484"/>
        <v>0.42364583333333344</v>
      </c>
      <c r="BD556" s="59">
        <f t="shared" si="485"/>
        <v>0.46947916666666673</v>
      </c>
      <c r="BE556" s="59">
        <f t="shared" si="486"/>
        <v>0.45487268518518531</v>
      </c>
      <c r="BF556" s="59">
        <f t="shared" si="487"/>
        <v>0.465289351851852</v>
      </c>
      <c r="BG556" s="59">
        <f t="shared" si="488"/>
        <v>0.46206018518518516</v>
      </c>
      <c r="BH556" s="59">
        <f t="shared" si="489"/>
        <v>0.46136574074074072</v>
      </c>
      <c r="BI556" s="31">
        <f t="shared" si="490"/>
        <v>3.4099999999999966</v>
      </c>
      <c r="BJ556" s="61">
        <f t="shared" si="491"/>
        <v>6.8199999999999927E-2</v>
      </c>
      <c r="BK556" s="61">
        <f t="shared" si="492"/>
        <v>5.6833333333333277E-2</v>
      </c>
      <c r="BL556" s="61">
        <f t="shared" si="493"/>
        <v>4.8714285714285668E-2</v>
      </c>
      <c r="BM556" s="61">
        <f t="shared" si="494"/>
        <v>4.2624999999999955E-2</v>
      </c>
      <c r="BN556" s="62">
        <f t="shared" si="495"/>
        <v>0</v>
      </c>
      <c r="BO556" s="62">
        <f t="shared" si="496"/>
        <v>4</v>
      </c>
      <c r="BP556" s="62">
        <f t="shared" si="497"/>
        <v>6</v>
      </c>
      <c r="BQ556" s="62">
        <f t="shared" si="498"/>
        <v>0</v>
      </c>
      <c r="BR556" s="62">
        <f t="shared" si="499"/>
        <v>3</v>
      </c>
      <c r="BS556" s="62">
        <f t="shared" si="500"/>
        <v>25</v>
      </c>
      <c r="BT556" s="62">
        <f t="shared" si="501"/>
        <v>0</v>
      </c>
      <c r="BU556" s="62">
        <f t="shared" si="502"/>
        <v>2</v>
      </c>
      <c r="BV556" s="62">
        <f t="shared" si="503"/>
        <v>55</v>
      </c>
      <c r="BW556" s="62">
        <f t="shared" si="504"/>
        <v>0</v>
      </c>
      <c r="BX556" s="62">
        <f t="shared" si="505"/>
        <v>2</v>
      </c>
      <c r="BY556" s="62">
        <f t="shared" si="506"/>
        <v>33</v>
      </c>
      <c r="BZ556" s="63">
        <f t="shared" si="507"/>
        <v>0.43413194444444453</v>
      </c>
      <c r="CA556" s="63">
        <f t="shared" si="508"/>
        <v>0.43968750000000012</v>
      </c>
      <c r="CB556" s="63">
        <f t="shared" si="509"/>
        <v>0.42601851851851863</v>
      </c>
      <c r="CC556" s="63">
        <f t="shared" si="510"/>
        <v>0.47185185185185191</v>
      </c>
      <c r="CD556" s="63">
        <f t="shared" si="511"/>
        <v>0.45689814814814828</v>
      </c>
      <c r="CE556" s="63">
        <f t="shared" si="512"/>
        <v>0.46731481481481496</v>
      </c>
      <c r="CF556" s="63">
        <f t="shared" si="513"/>
        <v>0.46383101851851849</v>
      </c>
      <c r="CG556" s="63">
        <f t="shared" si="514"/>
        <v>0.46313657407407405</v>
      </c>
      <c r="CH556" s="36"/>
      <c r="CI556" s="36"/>
      <c r="CJ556" s="36"/>
      <c r="CK556" s="36"/>
      <c r="CL556" s="60">
        <v>60</v>
      </c>
    </row>
    <row r="557" spans="1:90" ht="28.5" customHeight="1" x14ac:dyDescent="0.25">
      <c r="A557" s="37">
        <v>65</v>
      </c>
      <c r="C557" s="37" t="s">
        <v>49</v>
      </c>
      <c r="D557" s="37">
        <v>41</v>
      </c>
      <c r="E557" s="78"/>
      <c r="F557" s="83"/>
      <c r="G557" s="44">
        <v>165.49</v>
      </c>
      <c r="H557" s="44">
        <f t="shared" si="466"/>
        <v>164.29</v>
      </c>
      <c r="I557" s="83">
        <v>164.25</v>
      </c>
      <c r="J557" s="43">
        <f t="shared" si="519"/>
        <v>-3.4500253678339103E-4</v>
      </c>
      <c r="K557" s="44">
        <f t="shared" si="520"/>
        <v>-5.6666666666671972E-2</v>
      </c>
      <c r="L557" s="76" t="s">
        <v>1701</v>
      </c>
      <c r="M557" s="122" t="s">
        <v>1559</v>
      </c>
      <c r="N557" s="46">
        <f t="shared" si="474"/>
        <v>164.30666666666667</v>
      </c>
      <c r="O557" s="46">
        <v>-0.02</v>
      </c>
      <c r="P557" s="78">
        <v>164.33</v>
      </c>
      <c r="Q557" s="78">
        <f t="shared" si="518"/>
        <v>-1.19</v>
      </c>
      <c r="R557" s="78">
        <v>165.49</v>
      </c>
      <c r="S557" s="78">
        <f t="shared" si="518"/>
        <v>-1.19</v>
      </c>
      <c r="T557" s="77">
        <v>165.5</v>
      </c>
      <c r="U557" s="47" t="str">
        <f t="shared" si="515"/>
        <v/>
      </c>
      <c r="V557" s="47" t="str">
        <f t="shared" si="516"/>
        <v/>
      </c>
      <c r="W557" s="50"/>
      <c r="X557" s="50"/>
      <c r="Y557" s="50"/>
      <c r="Z557" s="50"/>
      <c r="AA557" s="50"/>
      <c r="AB557" s="50"/>
      <c r="AC557" s="50"/>
      <c r="AD557" s="50"/>
      <c r="AE557" s="51">
        <f t="shared" si="469"/>
        <v>65</v>
      </c>
      <c r="AF557" s="51" t="str">
        <f t="shared" si="470"/>
        <v/>
      </c>
      <c r="AG557" s="51" t="str">
        <f t="shared" si="471"/>
        <v>f</v>
      </c>
      <c r="AH557" s="51">
        <f t="shared" si="472"/>
        <v>41</v>
      </c>
      <c r="AI557" s="52">
        <f t="shared" si="473"/>
        <v>164.29</v>
      </c>
      <c r="AJ557" s="51"/>
      <c r="AK557" s="53"/>
      <c r="AL557" s="52"/>
      <c r="AM557" s="53">
        <f t="shared" si="475"/>
        <v>41</v>
      </c>
      <c r="AN557" s="53">
        <f>IF(AJ557&lt;&gt;"",IF(AJ557="o",VLOOKUP(AM557,OpenSect!$A$1:$D$11,2),IF(AJ557="u",VLOOKUP(AM557,UpHill!$A$1:$D$35,2),IF(AJ557="d",VLOOKUP(AM557,DownHill!$A$1:$D$29,2),IF(AJ557="f",VLOOKUP(AM557,FlatUnd!$A$2:$D$30,2),IF(AJ557="t",VLOOKUP(AM557,TimeAdd!$A$1:$D$176,2),IF(AJ557="l",VLOOKUP(AM557,SLimit!$A$1:$D$8,2),AN556)))))),AN556)</f>
        <v>48</v>
      </c>
      <c r="AO557" s="53">
        <f>IF(AJ557&lt;&gt;"",IF(AJ557="o",VLOOKUP(AM557,OpenSect!$A$1:$D$11,3),IF(AJ557="u",VLOOKUP(AM557,UpHill!$A$1:$D$35,3),IF(AJ557="d",VLOOKUP(AM557,DownHill!$A$3:$D$29,3),IF(AJ557="f",VLOOKUP(AM557,FlatUnd!$A$2:$D$30,3),IF(AJ557="t",VLOOKUP(AM557,TimeAdd!$A$1:$D$18,3),IF(AJ557="l",VLOOKUP(AM557,SLimit!$A$1:$D$8,3),AO556)))))),AO556)</f>
        <v>55</v>
      </c>
      <c r="AP557" s="53">
        <f>IF(AJ557&lt;&gt;"",IF(AJ557="o",VLOOKUP(AM557,OpenSect!$A$1:$D$11,4),IF(AJ557="u",VLOOKUP(AM557,UpHill!$A$1:$D$35,4),IF(AJ557="d",VLOOKUP(AM557,DownHill!$A$1:$D$29,4),IF(AJ557="f",VLOOKUP(AM557,FlatUnd!$A$2:$D$30,4),IF(AJ557="t",VLOOKUP(AM557,TimeAdd!$A$1:$D$18,4),IF(AJ557="l",VLOOKUP(AM557,SLimit!$A$1:$D$8,4),AP556)))))),AP556)</f>
        <v>62</v>
      </c>
      <c r="AQ557" s="53" t="str">
        <f t="shared" si="476"/>
        <v>120</v>
      </c>
      <c r="AR557" s="54" t="str">
        <f t="shared" si="477"/>
        <v>Diagrammatic Sign:  Additional lane.  1 km.</v>
      </c>
      <c r="AS557" s="55"/>
      <c r="AT557" s="55"/>
      <c r="AU557" s="56">
        <f>IF(GroupStTimes!$A$8=0,MIN(CB557,CD557,CF557),MIN(BZ557,CB557,CD557,CF557))</f>
        <v>0.42608796296296308</v>
      </c>
      <c r="AV557" s="56">
        <f>IF(GroupStTimes!$A$8=0,MAX(CC557,CE557,CG557),MAX(CA557,CC557,CE557,CG557))</f>
        <v>0.47192129629629637</v>
      </c>
      <c r="AW557" s="57" t="str">
        <f t="shared" si="478"/>
        <v/>
      </c>
      <c r="AX557" s="58" t="str">
        <f t="shared" si="479"/>
        <v/>
      </c>
      <c r="AY557" s="58" t="str">
        <f t="shared" si="480"/>
        <v/>
      </c>
      <c r="AZ557" s="31">
        <f t="shared" si="481"/>
        <v>164.21</v>
      </c>
      <c r="BA557" s="59">
        <f t="shared" si="482"/>
        <v>0.43413194444444453</v>
      </c>
      <c r="BB557" s="59">
        <f t="shared" si="483"/>
        <v>0.43968750000000012</v>
      </c>
      <c r="BC557" s="59">
        <f t="shared" si="484"/>
        <v>0.42601851851851863</v>
      </c>
      <c r="BD557" s="59">
        <f t="shared" si="485"/>
        <v>0.47185185185185191</v>
      </c>
      <c r="BE557" s="59">
        <f t="shared" si="486"/>
        <v>0.45689814814814828</v>
      </c>
      <c r="BF557" s="59">
        <f t="shared" si="487"/>
        <v>0.46731481481481496</v>
      </c>
      <c r="BG557" s="59">
        <f t="shared" si="488"/>
        <v>0.46383101851851849</v>
      </c>
      <c r="BH557" s="59">
        <f t="shared" si="489"/>
        <v>0.46313657407407405</v>
      </c>
      <c r="BI557" s="31">
        <f t="shared" si="490"/>
        <v>7.9999999999984084E-2</v>
      </c>
      <c r="BJ557" s="61">
        <f t="shared" si="491"/>
        <v>1.9512195121947338E-3</v>
      </c>
      <c r="BK557" s="61">
        <f t="shared" si="492"/>
        <v>1.666666666666335E-3</v>
      </c>
      <c r="BL557" s="61">
        <f t="shared" si="493"/>
        <v>1.4545454545451652E-3</v>
      </c>
      <c r="BM557" s="61">
        <f t="shared" si="494"/>
        <v>1.2903225806449046E-3</v>
      </c>
      <c r="BN557" s="62">
        <f t="shared" si="495"/>
        <v>0</v>
      </c>
      <c r="BO557" s="62">
        <f t="shared" si="496"/>
        <v>0</v>
      </c>
      <c r="BP557" s="62">
        <f t="shared" si="497"/>
        <v>7</v>
      </c>
      <c r="BQ557" s="62">
        <f t="shared" si="498"/>
        <v>0</v>
      </c>
      <c r="BR557" s="62">
        <f t="shared" si="499"/>
        <v>0</v>
      </c>
      <c r="BS557" s="62">
        <f t="shared" si="500"/>
        <v>6</v>
      </c>
      <c r="BT557" s="62">
        <f t="shared" si="501"/>
        <v>0</v>
      </c>
      <c r="BU557" s="62">
        <f t="shared" si="502"/>
        <v>0</v>
      </c>
      <c r="BV557" s="62">
        <f t="shared" si="503"/>
        <v>5</v>
      </c>
      <c r="BW557" s="62">
        <f t="shared" si="504"/>
        <v>0</v>
      </c>
      <c r="BX557" s="62">
        <f t="shared" si="505"/>
        <v>0</v>
      </c>
      <c r="BY557" s="62">
        <f t="shared" si="506"/>
        <v>5</v>
      </c>
      <c r="BZ557" s="63">
        <f t="shared" si="507"/>
        <v>0.43421296296296302</v>
      </c>
      <c r="CA557" s="63">
        <f t="shared" si="508"/>
        <v>0.43976851851851861</v>
      </c>
      <c r="CB557" s="63">
        <f t="shared" si="509"/>
        <v>0.42608796296296308</v>
      </c>
      <c r="CC557" s="63">
        <f t="shared" si="510"/>
        <v>0.47192129629629637</v>
      </c>
      <c r="CD557" s="63">
        <f t="shared" si="511"/>
        <v>0.45695601851851864</v>
      </c>
      <c r="CE557" s="63">
        <f t="shared" si="512"/>
        <v>0.46737268518518532</v>
      </c>
      <c r="CF557" s="63">
        <f t="shared" si="513"/>
        <v>0.46388888888888885</v>
      </c>
      <c r="CG557" s="63">
        <f t="shared" si="514"/>
        <v>0.46319444444444441</v>
      </c>
      <c r="CH557" s="36"/>
      <c r="CI557" s="36"/>
      <c r="CJ557" s="36"/>
      <c r="CK557" s="36"/>
      <c r="CL557" s="60">
        <v>60</v>
      </c>
    </row>
    <row r="558" spans="1:90" ht="28.5" customHeight="1" x14ac:dyDescent="0.25">
      <c r="A558" s="37">
        <v>65</v>
      </c>
      <c r="C558" s="37"/>
      <c r="D558" s="37"/>
      <c r="E558" s="78"/>
      <c r="F558" s="83"/>
      <c r="G558" s="44">
        <v>165.53</v>
      </c>
      <c r="H558" s="44">
        <f t="shared" si="466"/>
        <v>164.33</v>
      </c>
      <c r="I558" s="83">
        <v>164.29</v>
      </c>
      <c r="J558" s="43">
        <f t="shared" si="519"/>
        <v>-3.4491853835700269E-4</v>
      </c>
      <c r="K558" s="44">
        <f t="shared" si="520"/>
        <v>-5.6666666666671972E-2</v>
      </c>
      <c r="L558" s="76" t="s">
        <v>1172</v>
      </c>
      <c r="M558" s="122" t="s">
        <v>1559</v>
      </c>
      <c r="N558" s="46">
        <f t="shared" si="474"/>
        <v>164.34666666666666</v>
      </c>
      <c r="O558" s="46">
        <v>-0.02</v>
      </c>
      <c r="P558" s="78">
        <v>164.37</v>
      </c>
      <c r="Q558" s="78">
        <f t="shared" si="518"/>
        <v>-1.19</v>
      </c>
      <c r="R558" s="78">
        <v>165.53</v>
      </c>
      <c r="S558" s="78">
        <f t="shared" si="518"/>
        <v>-1.19</v>
      </c>
      <c r="T558" s="77">
        <v>165.54</v>
      </c>
      <c r="U558" s="47" t="str">
        <f t="shared" si="515"/>
        <v/>
      </c>
      <c r="V558" s="47" t="str">
        <f t="shared" si="516"/>
        <v/>
      </c>
      <c r="W558" s="50"/>
      <c r="X558" s="50"/>
      <c r="Y558" s="50"/>
      <c r="Z558" s="50"/>
      <c r="AA558" s="50"/>
      <c r="AB558" s="50"/>
      <c r="AC558" s="50"/>
      <c r="AD558" s="50"/>
      <c r="AE558" s="51">
        <f t="shared" si="469"/>
        <v>65</v>
      </c>
      <c r="AF558" s="51" t="str">
        <f t="shared" si="470"/>
        <v/>
      </c>
      <c r="AG558" s="51" t="str">
        <f t="shared" si="471"/>
        <v/>
      </c>
      <c r="AH558" s="51" t="str">
        <f t="shared" si="472"/>
        <v/>
      </c>
      <c r="AI558" s="52">
        <f t="shared" si="473"/>
        <v>164.33</v>
      </c>
      <c r="AJ558" s="51"/>
      <c r="AK558" s="53"/>
      <c r="AL558" s="52"/>
      <c r="AM558" s="53">
        <f t="shared" si="475"/>
        <v>41</v>
      </c>
      <c r="AN558" s="53">
        <f>IF(AJ558&lt;&gt;"",IF(AJ558="o",VLOOKUP(AM558,OpenSect!$A$1:$D$11,2),IF(AJ558="u",VLOOKUP(AM558,UpHill!$A$1:$D$35,2),IF(AJ558="d",VLOOKUP(AM558,DownHill!$A$1:$D$29,2),IF(AJ558="f",VLOOKUP(AM558,FlatUnd!$A$2:$D$30,2),IF(AJ558="t",VLOOKUP(AM558,TimeAdd!$A$1:$D$176,2),IF(AJ558="l",VLOOKUP(AM558,SLimit!$A$1:$D$8,2),AN557)))))),AN557)</f>
        <v>48</v>
      </c>
      <c r="AO558" s="53">
        <f>IF(AJ558&lt;&gt;"",IF(AJ558="o",VLOOKUP(AM558,OpenSect!$A$1:$D$11,3),IF(AJ558="u",VLOOKUP(AM558,UpHill!$A$1:$D$35,3),IF(AJ558="d",VLOOKUP(AM558,DownHill!$A$3:$D$29,3),IF(AJ558="f",VLOOKUP(AM558,FlatUnd!$A$2:$D$30,3),IF(AJ558="t",VLOOKUP(AM558,TimeAdd!$A$1:$D$18,3),IF(AJ558="l",VLOOKUP(AM558,SLimit!$A$1:$D$8,3),AO557)))))),AO557)</f>
        <v>55</v>
      </c>
      <c r="AP558" s="53">
        <f>IF(AJ558&lt;&gt;"",IF(AJ558="o",VLOOKUP(AM558,OpenSect!$A$1:$D$11,4),IF(AJ558="u",VLOOKUP(AM558,UpHill!$A$1:$D$35,4),IF(AJ558="d",VLOOKUP(AM558,DownHill!$A$1:$D$29,4),IF(AJ558="f",VLOOKUP(AM558,FlatUnd!$A$2:$D$30,4),IF(AJ558="t",VLOOKUP(AM558,TimeAdd!$A$1:$D$18,4),IF(AJ558="l",VLOOKUP(AM558,SLimit!$A$1:$D$8,4),AP557)))))),AP557)</f>
        <v>62</v>
      </c>
      <c r="AQ558" s="53" t="str">
        <f t="shared" si="476"/>
        <v>120</v>
      </c>
      <c r="AR558" s="54" t="str">
        <f t="shared" si="477"/>
        <v>30,0 km plate.</v>
      </c>
      <c r="AS558" s="55"/>
      <c r="AT558" s="55"/>
      <c r="AU558" s="56">
        <f>IF(GroupStTimes!$A$8=0,MIN(CB558,CD558,CF558),MIN(BZ558,CB558,CD558,CF558))</f>
        <v>0.42612268518518531</v>
      </c>
      <c r="AV558" s="56">
        <f>IF(GroupStTimes!$A$8=0,MAX(CC558,CE558,CG558),MAX(CA558,CC558,CE558,CG558))</f>
        <v>0.47195601851851859</v>
      </c>
      <c r="AW558" s="57" t="str">
        <f t="shared" si="478"/>
        <v/>
      </c>
      <c r="AX558" s="58" t="str">
        <f t="shared" si="479"/>
        <v/>
      </c>
      <c r="AY558" s="58" t="str">
        <f t="shared" si="480"/>
        <v/>
      </c>
      <c r="AZ558" s="31">
        <f t="shared" si="481"/>
        <v>164.21</v>
      </c>
      <c r="BA558" s="59">
        <f t="shared" si="482"/>
        <v>0.43413194444444453</v>
      </c>
      <c r="BB558" s="59">
        <f t="shared" si="483"/>
        <v>0.43968750000000012</v>
      </c>
      <c r="BC558" s="59">
        <f t="shared" si="484"/>
        <v>0.42601851851851863</v>
      </c>
      <c r="BD558" s="59">
        <f t="shared" si="485"/>
        <v>0.47185185185185191</v>
      </c>
      <c r="BE558" s="59">
        <f t="shared" si="486"/>
        <v>0.45689814814814828</v>
      </c>
      <c r="BF558" s="59">
        <f t="shared" si="487"/>
        <v>0.46731481481481496</v>
      </c>
      <c r="BG558" s="59">
        <f t="shared" si="488"/>
        <v>0.46383101851851849</v>
      </c>
      <c r="BH558" s="59">
        <f t="shared" si="489"/>
        <v>0.46313657407407405</v>
      </c>
      <c r="BI558" s="31">
        <f t="shared" si="490"/>
        <v>0.12000000000000455</v>
      </c>
      <c r="BJ558" s="61">
        <f t="shared" si="491"/>
        <v>2.9268292682927939E-3</v>
      </c>
      <c r="BK558" s="61">
        <f t="shared" si="492"/>
        <v>2.5000000000000946E-3</v>
      </c>
      <c r="BL558" s="61">
        <f t="shared" si="493"/>
        <v>2.1818181818182643E-3</v>
      </c>
      <c r="BM558" s="61">
        <f t="shared" si="494"/>
        <v>1.9354838709678152E-3</v>
      </c>
      <c r="BN558" s="62">
        <f t="shared" si="495"/>
        <v>0</v>
      </c>
      <c r="BO558" s="62">
        <f t="shared" si="496"/>
        <v>0</v>
      </c>
      <c r="BP558" s="62">
        <f t="shared" si="497"/>
        <v>11</v>
      </c>
      <c r="BQ558" s="62">
        <f t="shared" si="498"/>
        <v>0</v>
      </c>
      <c r="BR558" s="62">
        <f t="shared" si="499"/>
        <v>0</v>
      </c>
      <c r="BS558" s="62">
        <f t="shared" si="500"/>
        <v>9</v>
      </c>
      <c r="BT558" s="62">
        <f t="shared" si="501"/>
        <v>0</v>
      </c>
      <c r="BU558" s="62">
        <f t="shared" si="502"/>
        <v>0</v>
      </c>
      <c r="BV558" s="62">
        <f t="shared" si="503"/>
        <v>8</v>
      </c>
      <c r="BW558" s="62">
        <f t="shared" si="504"/>
        <v>0</v>
      </c>
      <c r="BX558" s="62">
        <f t="shared" si="505"/>
        <v>0</v>
      </c>
      <c r="BY558" s="62">
        <f t="shared" si="506"/>
        <v>7</v>
      </c>
      <c r="BZ558" s="63">
        <f t="shared" si="507"/>
        <v>0.43425925925925934</v>
      </c>
      <c r="CA558" s="63">
        <f t="shared" si="508"/>
        <v>0.43981481481481494</v>
      </c>
      <c r="CB558" s="63">
        <f t="shared" si="509"/>
        <v>0.42612268518518531</v>
      </c>
      <c r="CC558" s="63">
        <f t="shared" si="510"/>
        <v>0.47195601851851859</v>
      </c>
      <c r="CD558" s="63">
        <f t="shared" si="511"/>
        <v>0.45699074074074086</v>
      </c>
      <c r="CE558" s="63">
        <f t="shared" si="512"/>
        <v>0.46740740740740755</v>
      </c>
      <c r="CF558" s="63">
        <f t="shared" si="513"/>
        <v>0.46391203703703698</v>
      </c>
      <c r="CG558" s="63">
        <f t="shared" si="514"/>
        <v>0.46321759259259254</v>
      </c>
      <c r="CH558" s="36"/>
      <c r="CI558" s="36"/>
      <c r="CJ558" s="36"/>
      <c r="CK558" s="36"/>
      <c r="CL558" s="60">
        <v>60</v>
      </c>
    </row>
    <row r="559" spans="1:90" ht="28.5" customHeight="1" x14ac:dyDescent="0.25">
      <c r="A559" s="37">
        <v>65</v>
      </c>
      <c r="C559" s="37"/>
      <c r="D559" s="37"/>
      <c r="E559" s="78"/>
      <c r="F559" s="83"/>
      <c r="G559" s="44"/>
      <c r="H559" s="44">
        <f t="shared" si="466"/>
        <v>165.3</v>
      </c>
      <c r="I559" s="83">
        <v>165.24</v>
      </c>
      <c r="J559" s="43">
        <f t="shared" si="519"/>
        <v>-3.6310820624547486E-4</v>
      </c>
      <c r="K559" s="44">
        <f t="shared" si="520"/>
        <v>-6.0000000000002274E-2</v>
      </c>
      <c r="L559" s="76" t="s">
        <v>1117</v>
      </c>
      <c r="M559" s="122" t="s">
        <v>1559</v>
      </c>
      <c r="N559" s="46">
        <f t="shared" si="474"/>
        <v>165.3</v>
      </c>
      <c r="O559" s="46">
        <v>-0.02</v>
      </c>
      <c r="P559" s="44">
        <v>165.32</v>
      </c>
      <c r="Q559" s="78">
        <f t="shared" si="518"/>
        <v>-1.19</v>
      </c>
      <c r="R559" s="44">
        <v>166.49</v>
      </c>
      <c r="S559" s="78">
        <f t="shared" si="518"/>
        <v>-1.19</v>
      </c>
      <c r="T559" s="77">
        <v>166.49</v>
      </c>
      <c r="U559" s="47" t="str">
        <f t="shared" si="515"/>
        <v/>
      </c>
      <c r="V559" s="47" t="str">
        <f t="shared" si="516"/>
        <v/>
      </c>
      <c r="W559" s="50"/>
      <c r="X559" s="50"/>
      <c r="Y559" s="50"/>
      <c r="Z559" s="50"/>
      <c r="AA559" s="50"/>
      <c r="AB559" s="50"/>
      <c r="AC559" s="50"/>
      <c r="AD559" s="50"/>
      <c r="AE559" s="51">
        <f t="shared" si="469"/>
        <v>65</v>
      </c>
      <c r="AF559" s="51" t="str">
        <f t="shared" si="470"/>
        <v/>
      </c>
      <c r="AG559" s="51" t="str">
        <f t="shared" si="471"/>
        <v/>
      </c>
      <c r="AH559" s="51" t="str">
        <f t="shared" si="472"/>
        <v/>
      </c>
      <c r="AI559" s="52">
        <f t="shared" si="473"/>
        <v>165.3</v>
      </c>
      <c r="AJ559" s="51"/>
      <c r="AK559" s="53"/>
      <c r="AL559" s="52"/>
      <c r="AM559" s="53">
        <f t="shared" si="475"/>
        <v>41</v>
      </c>
      <c r="AN559" s="53">
        <f>IF(AJ559&lt;&gt;"",IF(AJ559="o",VLOOKUP(AM559,OpenSect!$A$1:$D$11,2),IF(AJ559="u",VLOOKUP(AM559,UpHill!$A$1:$D$35,2),IF(AJ559="d",VLOOKUP(AM559,DownHill!$A$1:$D$29,2),IF(AJ559="f",VLOOKUP(AM559,FlatUnd!$A$2:$D$30,2),IF(AJ559="t",VLOOKUP(AM559,TimeAdd!$A$1:$D$176,2),IF(AJ559="l",VLOOKUP(AM559,SLimit!$A$1:$D$8,2),AN558)))))),AN558)</f>
        <v>48</v>
      </c>
      <c r="AO559" s="53">
        <f>IF(AJ559&lt;&gt;"",IF(AJ559="o",VLOOKUP(AM559,OpenSect!$A$1:$D$11,3),IF(AJ559="u",VLOOKUP(AM559,UpHill!$A$1:$D$35,3),IF(AJ559="d",VLOOKUP(AM559,DownHill!$A$3:$D$29,3),IF(AJ559="f",VLOOKUP(AM559,FlatUnd!$A$2:$D$30,3),IF(AJ559="t",VLOOKUP(AM559,TimeAdd!$A$1:$D$18,3),IF(AJ559="l",VLOOKUP(AM559,SLimit!$A$1:$D$8,3),AO558)))))),AO558)</f>
        <v>55</v>
      </c>
      <c r="AP559" s="53">
        <f>IF(AJ559&lt;&gt;"",IF(AJ559="o",VLOOKUP(AM559,OpenSect!$A$1:$D$11,4),IF(AJ559="u",VLOOKUP(AM559,UpHill!$A$1:$D$35,4),IF(AJ559="d",VLOOKUP(AM559,DownHill!$A$1:$D$29,4),IF(AJ559="f",VLOOKUP(AM559,FlatUnd!$A$2:$D$30,4),IF(AJ559="t",VLOOKUP(AM559,TimeAdd!$A$1:$D$18,4),IF(AJ559="l",VLOOKUP(AM559,SLimit!$A$1:$D$8,4),AP558)))))),AP558)</f>
        <v>62</v>
      </c>
      <c r="AQ559" s="53" t="str">
        <f t="shared" si="476"/>
        <v>120</v>
      </c>
      <c r="AR559" s="54" t="str">
        <f t="shared" si="477"/>
        <v xml:space="preserve">Diagrammatic sign:  Additional lane. </v>
      </c>
      <c r="AS559" s="55"/>
      <c r="AT559" s="55"/>
      <c r="AU559" s="56">
        <f>IF(GroupStTimes!$A$8=0,MIN(CB559,CD559,CF559),MIN(BZ559,CB559,CD559,CF559))</f>
        <v>0.4269675925925927</v>
      </c>
      <c r="AV559" s="56">
        <f>IF(GroupStTimes!$A$8=0,MAX(CC559,CE559,CG559),MAX(CA559,CC559,CE559,CG559))</f>
        <v>0.47280092592592599</v>
      </c>
      <c r="AW559" s="57" t="str">
        <f t="shared" si="478"/>
        <v/>
      </c>
      <c r="AX559" s="58" t="str">
        <f t="shared" si="479"/>
        <v/>
      </c>
      <c r="AY559" s="58" t="str">
        <f t="shared" si="480"/>
        <v/>
      </c>
      <c r="AZ559" s="31">
        <f t="shared" si="481"/>
        <v>164.21</v>
      </c>
      <c r="BA559" s="59">
        <f t="shared" si="482"/>
        <v>0.43413194444444453</v>
      </c>
      <c r="BB559" s="59">
        <f t="shared" si="483"/>
        <v>0.43968750000000012</v>
      </c>
      <c r="BC559" s="59">
        <f t="shared" si="484"/>
        <v>0.42601851851851863</v>
      </c>
      <c r="BD559" s="59">
        <f t="shared" si="485"/>
        <v>0.47185185185185191</v>
      </c>
      <c r="BE559" s="59">
        <f t="shared" si="486"/>
        <v>0.45689814814814828</v>
      </c>
      <c r="BF559" s="59">
        <f t="shared" si="487"/>
        <v>0.46731481481481496</v>
      </c>
      <c r="BG559" s="59">
        <f t="shared" si="488"/>
        <v>0.46383101851851849</v>
      </c>
      <c r="BH559" s="59">
        <f t="shared" si="489"/>
        <v>0.46313657407407405</v>
      </c>
      <c r="BI559" s="31">
        <f t="shared" si="490"/>
        <v>1.0900000000000034</v>
      </c>
      <c r="BJ559" s="61">
        <f t="shared" si="491"/>
        <v>2.6585365853658619E-2</v>
      </c>
      <c r="BK559" s="61">
        <f t="shared" si="492"/>
        <v>2.2708333333333403E-2</v>
      </c>
      <c r="BL559" s="61">
        <f t="shared" si="493"/>
        <v>1.9818181818181881E-2</v>
      </c>
      <c r="BM559" s="61">
        <f t="shared" si="494"/>
        <v>1.7580645161290379E-2</v>
      </c>
      <c r="BN559" s="62">
        <f t="shared" si="495"/>
        <v>0</v>
      </c>
      <c r="BO559" s="62">
        <f t="shared" si="496"/>
        <v>1</v>
      </c>
      <c r="BP559" s="62">
        <f t="shared" si="497"/>
        <v>36</v>
      </c>
      <c r="BQ559" s="62">
        <f t="shared" si="498"/>
        <v>0</v>
      </c>
      <c r="BR559" s="62">
        <f t="shared" si="499"/>
        <v>1</v>
      </c>
      <c r="BS559" s="62">
        <f t="shared" si="500"/>
        <v>22</v>
      </c>
      <c r="BT559" s="62">
        <f t="shared" si="501"/>
        <v>0</v>
      </c>
      <c r="BU559" s="62">
        <f t="shared" si="502"/>
        <v>1</v>
      </c>
      <c r="BV559" s="62">
        <f t="shared" si="503"/>
        <v>11</v>
      </c>
      <c r="BW559" s="62">
        <f t="shared" si="504"/>
        <v>0</v>
      </c>
      <c r="BX559" s="62">
        <f t="shared" si="505"/>
        <v>1</v>
      </c>
      <c r="BY559" s="62">
        <f t="shared" si="506"/>
        <v>3</v>
      </c>
      <c r="BZ559" s="63">
        <f t="shared" si="507"/>
        <v>0.43524305555555565</v>
      </c>
      <c r="CA559" s="63">
        <f t="shared" si="508"/>
        <v>0.44079861111111124</v>
      </c>
      <c r="CB559" s="63">
        <f t="shared" si="509"/>
        <v>0.4269675925925927</v>
      </c>
      <c r="CC559" s="63">
        <f t="shared" si="510"/>
        <v>0.47280092592592599</v>
      </c>
      <c r="CD559" s="63">
        <f t="shared" si="511"/>
        <v>0.45771990740740753</v>
      </c>
      <c r="CE559" s="63">
        <f t="shared" si="512"/>
        <v>0.46813657407407422</v>
      </c>
      <c r="CF559" s="63">
        <f t="shared" si="513"/>
        <v>0.46456018518518516</v>
      </c>
      <c r="CG559" s="63">
        <f t="shared" si="514"/>
        <v>0.46386574074074072</v>
      </c>
      <c r="CH559" s="36"/>
      <c r="CI559" s="36"/>
      <c r="CJ559" s="36"/>
      <c r="CK559" s="36"/>
      <c r="CL559" s="60">
        <v>60</v>
      </c>
    </row>
    <row r="560" spans="1:90" ht="28.5" customHeight="1" x14ac:dyDescent="0.25">
      <c r="A560" s="37">
        <v>65</v>
      </c>
      <c r="C560" s="37"/>
      <c r="D560" s="37"/>
      <c r="E560" s="78"/>
      <c r="F560" s="83"/>
      <c r="G560" s="44"/>
      <c r="H560" s="44">
        <f t="shared" si="466"/>
        <v>165.35</v>
      </c>
      <c r="I560" s="83">
        <v>165.29</v>
      </c>
      <c r="J560" s="43">
        <f t="shared" si="519"/>
        <v>-3.6299836650736451E-4</v>
      </c>
      <c r="K560" s="44">
        <f t="shared" si="520"/>
        <v>-6.0000000000002274E-2</v>
      </c>
      <c r="L560" s="76" t="s">
        <v>988</v>
      </c>
      <c r="M560" s="122" t="s">
        <v>1559</v>
      </c>
      <c r="N560" s="46">
        <f t="shared" si="474"/>
        <v>165.35</v>
      </c>
      <c r="O560" s="46">
        <v>-0.02</v>
      </c>
      <c r="P560" s="44">
        <v>165.37</v>
      </c>
      <c r="Q560" s="78">
        <f t="shared" si="518"/>
        <v>-1.19</v>
      </c>
      <c r="R560" s="44">
        <v>166.54</v>
      </c>
      <c r="S560" s="78">
        <f t="shared" si="518"/>
        <v>-1.19</v>
      </c>
      <c r="T560" s="77">
        <v>166.54</v>
      </c>
      <c r="U560" s="47" t="str">
        <f t="shared" si="515"/>
        <v/>
      </c>
      <c r="V560" s="47" t="str">
        <f t="shared" si="516"/>
        <v/>
      </c>
      <c r="W560" s="50"/>
      <c r="X560" s="50"/>
      <c r="Y560" s="50"/>
      <c r="Z560" s="50"/>
      <c r="AA560" s="50"/>
      <c r="AB560" s="50"/>
      <c r="AC560" s="50"/>
      <c r="AD560" s="50"/>
      <c r="AE560" s="51">
        <f t="shared" si="469"/>
        <v>65</v>
      </c>
      <c r="AF560" s="51" t="str">
        <f t="shared" si="470"/>
        <v/>
      </c>
      <c r="AG560" s="51" t="str">
        <f t="shared" si="471"/>
        <v/>
      </c>
      <c r="AH560" s="51" t="str">
        <f t="shared" si="472"/>
        <v/>
      </c>
      <c r="AI560" s="52">
        <f t="shared" si="473"/>
        <v>165.35</v>
      </c>
      <c r="AJ560" s="51"/>
      <c r="AK560" s="53"/>
      <c r="AL560" s="52"/>
      <c r="AM560" s="53">
        <f t="shared" si="475"/>
        <v>41</v>
      </c>
      <c r="AN560" s="53">
        <f>IF(AJ560&lt;&gt;"",IF(AJ560="o",VLOOKUP(AM560,OpenSect!$A$1:$D$11,2),IF(AJ560="u",VLOOKUP(AM560,UpHill!$A$1:$D$35,2),IF(AJ560="d",VLOOKUP(AM560,DownHill!$A$1:$D$29,2),IF(AJ560="f",VLOOKUP(AM560,FlatUnd!$A$2:$D$30,2),IF(AJ560="t",VLOOKUP(AM560,TimeAdd!$A$1:$D$176,2),IF(AJ560="l",VLOOKUP(AM560,SLimit!$A$1:$D$8,2),AN559)))))),AN559)</f>
        <v>48</v>
      </c>
      <c r="AO560" s="53">
        <f>IF(AJ560&lt;&gt;"",IF(AJ560="o",VLOOKUP(AM560,OpenSect!$A$1:$D$11,3),IF(AJ560="u",VLOOKUP(AM560,UpHill!$A$1:$D$35,3),IF(AJ560="d",VLOOKUP(AM560,DownHill!$A$3:$D$29,3),IF(AJ560="f",VLOOKUP(AM560,FlatUnd!$A$2:$D$30,3),IF(AJ560="t",VLOOKUP(AM560,TimeAdd!$A$1:$D$18,3),IF(AJ560="l",VLOOKUP(AM560,SLimit!$A$1:$D$8,3),AO559)))))),AO559)</f>
        <v>55</v>
      </c>
      <c r="AP560" s="53">
        <f>IF(AJ560&lt;&gt;"",IF(AJ560="o",VLOOKUP(AM560,OpenSect!$A$1:$D$11,4),IF(AJ560="u",VLOOKUP(AM560,UpHill!$A$1:$D$35,4),IF(AJ560="d",VLOOKUP(AM560,DownHill!$A$1:$D$29,4),IF(AJ560="f",VLOOKUP(AM560,FlatUnd!$A$2:$D$30,4),IF(AJ560="t",VLOOKUP(AM560,TimeAdd!$A$1:$D$18,4),IF(AJ560="l",VLOOKUP(AM560,SLimit!$A$1:$D$8,4),AP559)))))),AP559)</f>
        <v>62</v>
      </c>
      <c r="AQ560" s="53" t="str">
        <f t="shared" si="476"/>
        <v>120</v>
      </c>
      <c r="AR560" s="54" t="str">
        <f t="shared" si="477"/>
        <v>31,0 km plate.</v>
      </c>
      <c r="AS560" s="55"/>
      <c r="AT560" s="55"/>
      <c r="AU560" s="56">
        <f>IF(GroupStTimes!$A$8=0,MIN(CB560,CD560,CF560),MIN(BZ560,CB560,CD560,CF560))</f>
        <v>0.42700231481481493</v>
      </c>
      <c r="AV560" s="56">
        <f>IF(GroupStTimes!$A$8=0,MAX(CC560,CE560,CG560),MAX(CA560,CC560,CE560,CG560))</f>
        <v>0.47283564814814821</v>
      </c>
      <c r="AW560" s="57" t="str">
        <f t="shared" si="478"/>
        <v/>
      </c>
      <c r="AX560" s="58" t="str">
        <f t="shared" si="479"/>
        <v/>
      </c>
      <c r="AY560" s="58" t="str">
        <f t="shared" si="480"/>
        <v/>
      </c>
      <c r="AZ560" s="31">
        <f t="shared" si="481"/>
        <v>164.21</v>
      </c>
      <c r="BA560" s="59">
        <f t="shared" si="482"/>
        <v>0.43413194444444453</v>
      </c>
      <c r="BB560" s="59">
        <f t="shared" si="483"/>
        <v>0.43968750000000012</v>
      </c>
      <c r="BC560" s="59">
        <f t="shared" si="484"/>
        <v>0.42601851851851863</v>
      </c>
      <c r="BD560" s="59">
        <f t="shared" si="485"/>
        <v>0.47185185185185191</v>
      </c>
      <c r="BE560" s="59">
        <f t="shared" si="486"/>
        <v>0.45689814814814828</v>
      </c>
      <c r="BF560" s="59">
        <f t="shared" si="487"/>
        <v>0.46731481481481496</v>
      </c>
      <c r="BG560" s="59">
        <f t="shared" si="488"/>
        <v>0.46383101851851849</v>
      </c>
      <c r="BH560" s="59">
        <f t="shared" si="489"/>
        <v>0.46313657407407405</v>
      </c>
      <c r="BI560" s="31">
        <f t="shared" si="490"/>
        <v>1.1399999999999864</v>
      </c>
      <c r="BJ560" s="61">
        <f t="shared" si="491"/>
        <v>2.7804878048780155E-2</v>
      </c>
      <c r="BK560" s="61">
        <f t="shared" si="492"/>
        <v>2.3749999999999716E-2</v>
      </c>
      <c r="BL560" s="61">
        <f t="shared" si="493"/>
        <v>2.072727272727248E-2</v>
      </c>
      <c r="BM560" s="61">
        <f t="shared" si="494"/>
        <v>1.838709677419333E-2</v>
      </c>
      <c r="BN560" s="62">
        <f t="shared" si="495"/>
        <v>0</v>
      </c>
      <c r="BO560" s="62">
        <f t="shared" si="496"/>
        <v>1</v>
      </c>
      <c r="BP560" s="62">
        <f t="shared" si="497"/>
        <v>40</v>
      </c>
      <c r="BQ560" s="62">
        <f t="shared" si="498"/>
        <v>0</v>
      </c>
      <c r="BR560" s="62">
        <f t="shared" si="499"/>
        <v>1</v>
      </c>
      <c r="BS560" s="62">
        <f t="shared" si="500"/>
        <v>25</v>
      </c>
      <c r="BT560" s="62">
        <f t="shared" si="501"/>
        <v>0</v>
      </c>
      <c r="BU560" s="62">
        <f t="shared" si="502"/>
        <v>1</v>
      </c>
      <c r="BV560" s="62">
        <f t="shared" si="503"/>
        <v>15</v>
      </c>
      <c r="BW560" s="62">
        <f t="shared" si="504"/>
        <v>0</v>
      </c>
      <c r="BX560" s="62">
        <f t="shared" si="505"/>
        <v>1</v>
      </c>
      <c r="BY560" s="62">
        <f t="shared" si="506"/>
        <v>6</v>
      </c>
      <c r="BZ560" s="63">
        <f t="shared" si="507"/>
        <v>0.43528935185185191</v>
      </c>
      <c r="CA560" s="63">
        <f t="shared" si="508"/>
        <v>0.4408449074074075</v>
      </c>
      <c r="CB560" s="63">
        <f t="shared" si="509"/>
        <v>0.42700231481481493</v>
      </c>
      <c r="CC560" s="63">
        <f t="shared" si="510"/>
        <v>0.47283564814814821</v>
      </c>
      <c r="CD560" s="63">
        <f t="shared" si="511"/>
        <v>0.45776620370370386</v>
      </c>
      <c r="CE560" s="63">
        <f t="shared" si="512"/>
        <v>0.46818287037037054</v>
      </c>
      <c r="CF560" s="63">
        <f t="shared" si="513"/>
        <v>0.46459490740740739</v>
      </c>
      <c r="CG560" s="63">
        <f t="shared" si="514"/>
        <v>0.46390046296296295</v>
      </c>
      <c r="CH560" s="36"/>
      <c r="CI560" s="36"/>
      <c r="CJ560" s="36"/>
      <c r="CK560" s="36"/>
      <c r="CL560" s="60">
        <v>60</v>
      </c>
    </row>
    <row r="561" spans="1:90" ht="40.5" x14ac:dyDescent="0.25">
      <c r="A561" s="37">
        <v>65</v>
      </c>
      <c r="C561" s="37"/>
      <c r="D561" s="37"/>
      <c r="E561" s="78"/>
      <c r="F561" s="83"/>
      <c r="G561" s="44"/>
      <c r="H561" s="44">
        <f t="shared" si="466"/>
        <v>166.26</v>
      </c>
      <c r="I561" s="83">
        <v>166.2</v>
      </c>
      <c r="J561" s="43">
        <f t="shared" si="519"/>
        <v>-3.6101083032492344E-4</v>
      </c>
      <c r="K561" s="44">
        <f t="shared" si="520"/>
        <v>-6.0000000000002274E-2</v>
      </c>
      <c r="L561" s="76" t="s">
        <v>1700</v>
      </c>
      <c r="M561" s="122" t="s">
        <v>1559</v>
      </c>
      <c r="N561" s="46">
        <f t="shared" si="474"/>
        <v>166.26</v>
      </c>
      <c r="O561" s="46">
        <v>-0.02</v>
      </c>
      <c r="P561" s="44">
        <v>166.28</v>
      </c>
      <c r="Q561" s="78">
        <f t="shared" si="518"/>
        <v>-1.19</v>
      </c>
      <c r="R561" s="44">
        <v>167.45</v>
      </c>
      <c r="S561" s="78">
        <f t="shared" si="518"/>
        <v>-1.19</v>
      </c>
      <c r="T561" s="77">
        <v>167.45</v>
      </c>
      <c r="U561" s="47" t="str">
        <f t="shared" si="515"/>
        <v/>
      </c>
      <c r="V561" s="47" t="str">
        <f t="shared" si="516"/>
        <v/>
      </c>
      <c r="W561" s="50"/>
      <c r="X561" s="50"/>
      <c r="Y561" s="50"/>
      <c r="Z561" s="50"/>
      <c r="AA561" s="50"/>
      <c r="AB561" s="50"/>
      <c r="AC561" s="50"/>
      <c r="AD561" s="50"/>
      <c r="AE561" s="51">
        <f t="shared" si="469"/>
        <v>65</v>
      </c>
      <c r="AF561" s="51" t="str">
        <f t="shared" si="470"/>
        <v/>
      </c>
      <c r="AG561" s="51" t="str">
        <f t="shared" si="471"/>
        <v/>
      </c>
      <c r="AH561" s="51" t="str">
        <f t="shared" si="472"/>
        <v/>
      </c>
      <c r="AI561" s="52">
        <f t="shared" si="473"/>
        <v>166.26</v>
      </c>
      <c r="AJ561" s="51"/>
      <c r="AK561" s="53"/>
      <c r="AL561" s="52"/>
      <c r="AM561" s="53">
        <f t="shared" si="475"/>
        <v>41</v>
      </c>
      <c r="AN561" s="53">
        <f>IF(AJ561&lt;&gt;"",IF(AJ561="o",VLOOKUP(AM561,OpenSect!$A$1:$D$11,2),IF(AJ561="u",VLOOKUP(AM561,UpHill!$A$1:$D$35,2),IF(AJ561="d",VLOOKUP(AM561,DownHill!$A$1:$D$29,2),IF(AJ561="f",VLOOKUP(AM561,FlatUnd!$A$2:$D$30,2),IF(AJ561="t",VLOOKUP(AM561,TimeAdd!$A$1:$D$176,2),IF(AJ561="l",VLOOKUP(AM561,SLimit!$A$1:$D$8,2),AN560)))))),AN560)</f>
        <v>48</v>
      </c>
      <c r="AO561" s="53">
        <f>IF(AJ561&lt;&gt;"",IF(AJ561="o",VLOOKUP(AM561,OpenSect!$A$1:$D$11,3),IF(AJ561="u",VLOOKUP(AM561,UpHill!$A$1:$D$35,3),IF(AJ561="d",VLOOKUP(AM561,DownHill!$A$3:$D$29,3),IF(AJ561="f",VLOOKUP(AM561,FlatUnd!$A$2:$D$30,3),IF(AJ561="t",VLOOKUP(AM561,TimeAdd!$A$1:$D$18,3),IF(AJ561="l",VLOOKUP(AM561,SLimit!$A$1:$D$8,3),AO560)))))),AO560)</f>
        <v>55</v>
      </c>
      <c r="AP561" s="53">
        <f>IF(AJ561&lt;&gt;"",IF(AJ561="o",VLOOKUP(AM561,OpenSect!$A$1:$D$11,4),IF(AJ561="u",VLOOKUP(AM561,UpHill!$A$1:$D$35,4),IF(AJ561="d",VLOOKUP(AM561,DownHill!$A$1:$D$29,4),IF(AJ561="f",VLOOKUP(AM561,FlatUnd!$A$2:$D$30,4),IF(AJ561="t",VLOOKUP(AM561,TimeAdd!$A$1:$D$18,4),IF(AJ561="l",VLOOKUP(AM561,SLimit!$A$1:$D$8,4),AP560)))))),AP560)</f>
        <v>62</v>
      </c>
      <c r="AQ561" s="53" t="str">
        <f t="shared" si="476"/>
        <v>120</v>
      </c>
      <c r="AR561" s="54" t="str">
        <f t="shared" si="477"/>
        <v>Diagrammatic Sign:  Traffic movement effected by obstruction. 500m</v>
      </c>
      <c r="AS561" s="55"/>
      <c r="AT561" s="55"/>
      <c r="AU561" s="56">
        <f>IF(GroupStTimes!$A$8=0,MIN(CB561,CD561,CF561),MIN(BZ561,CB561,CD561,CF561))</f>
        <v>0.42780092592592606</v>
      </c>
      <c r="AV561" s="56">
        <f>IF(GroupStTimes!$A$8=0,MAX(CC561,CE561,CG561),MAX(CA561,CC561,CE561,CG561))</f>
        <v>0.47363425925925934</v>
      </c>
      <c r="AW561" s="57" t="str">
        <f t="shared" si="478"/>
        <v/>
      </c>
      <c r="AX561" s="58" t="str">
        <f t="shared" si="479"/>
        <v/>
      </c>
      <c r="AY561" s="58" t="str">
        <f t="shared" si="480"/>
        <v/>
      </c>
      <c r="AZ561" s="31">
        <f t="shared" si="481"/>
        <v>164.21</v>
      </c>
      <c r="BA561" s="59">
        <f t="shared" si="482"/>
        <v>0.43413194444444453</v>
      </c>
      <c r="BB561" s="59">
        <f t="shared" si="483"/>
        <v>0.43968750000000012</v>
      </c>
      <c r="BC561" s="59">
        <f t="shared" si="484"/>
        <v>0.42601851851851863</v>
      </c>
      <c r="BD561" s="59">
        <f t="shared" si="485"/>
        <v>0.47185185185185191</v>
      </c>
      <c r="BE561" s="59">
        <f t="shared" si="486"/>
        <v>0.45689814814814828</v>
      </c>
      <c r="BF561" s="59">
        <f t="shared" si="487"/>
        <v>0.46731481481481496</v>
      </c>
      <c r="BG561" s="59">
        <f t="shared" si="488"/>
        <v>0.46383101851851849</v>
      </c>
      <c r="BH561" s="59">
        <f t="shared" si="489"/>
        <v>0.46313657407407405</v>
      </c>
      <c r="BI561" s="31">
        <f t="shared" si="490"/>
        <v>2.0499999999999829</v>
      </c>
      <c r="BJ561" s="61">
        <f t="shared" si="491"/>
        <v>4.9999999999999586E-2</v>
      </c>
      <c r="BK561" s="61">
        <f t="shared" si="492"/>
        <v>4.270833333333298E-2</v>
      </c>
      <c r="BL561" s="61">
        <f t="shared" si="493"/>
        <v>3.7272727272726965E-2</v>
      </c>
      <c r="BM561" s="61">
        <f t="shared" si="494"/>
        <v>3.3064516129031982E-2</v>
      </c>
      <c r="BN561" s="62">
        <f t="shared" si="495"/>
        <v>0</v>
      </c>
      <c r="BO561" s="62">
        <f t="shared" si="496"/>
        <v>2</v>
      </c>
      <c r="BP561" s="62">
        <f t="shared" si="497"/>
        <v>60</v>
      </c>
      <c r="BQ561" s="62">
        <f t="shared" si="498"/>
        <v>0</v>
      </c>
      <c r="BR561" s="62">
        <f t="shared" si="499"/>
        <v>2</v>
      </c>
      <c r="BS561" s="62">
        <f t="shared" si="500"/>
        <v>34</v>
      </c>
      <c r="BT561" s="62">
        <f t="shared" si="501"/>
        <v>0</v>
      </c>
      <c r="BU561" s="62">
        <f t="shared" si="502"/>
        <v>2</v>
      </c>
      <c r="BV561" s="62">
        <f t="shared" si="503"/>
        <v>14</v>
      </c>
      <c r="BW561" s="62">
        <f t="shared" si="504"/>
        <v>0</v>
      </c>
      <c r="BX561" s="62">
        <f t="shared" si="505"/>
        <v>1</v>
      </c>
      <c r="BY561" s="62">
        <f t="shared" si="506"/>
        <v>59</v>
      </c>
      <c r="BZ561" s="63">
        <f t="shared" si="507"/>
        <v>0.43621527777777785</v>
      </c>
      <c r="CA561" s="63">
        <f t="shared" si="508"/>
        <v>0.44177083333333345</v>
      </c>
      <c r="CB561" s="63">
        <f t="shared" si="509"/>
        <v>0.42780092592592606</v>
      </c>
      <c r="CC561" s="63">
        <f t="shared" si="510"/>
        <v>0.47363425925925934</v>
      </c>
      <c r="CD561" s="63">
        <f t="shared" si="511"/>
        <v>0.4584490740740742</v>
      </c>
      <c r="CE561" s="63">
        <f t="shared" si="512"/>
        <v>0.46886574074074089</v>
      </c>
      <c r="CF561" s="63">
        <f t="shared" si="513"/>
        <v>0.46520833333333328</v>
      </c>
      <c r="CG561" s="63">
        <f t="shared" si="514"/>
        <v>0.46451388888888884</v>
      </c>
      <c r="CH561" s="36"/>
      <c r="CI561" s="36"/>
      <c r="CJ561" s="36"/>
      <c r="CK561" s="36"/>
      <c r="CL561" s="60">
        <v>60</v>
      </c>
    </row>
    <row r="562" spans="1:90" ht="28.5" customHeight="1" x14ac:dyDescent="0.25">
      <c r="A562" s="37">
        <v>65</v>
      </c>
      <c r="C562" s="37"/>
      <c r="D562" s="37"/>
      <c r="E562" s="78"/>
      <c r="F562" s="83"/>
      <c r="G562" s="44"/>
      <c r="H562" s="44">
        <f t="shared" si="466"/>
        <v>166.35</v>
      </c>
      <c r="I562" s="83">
        <v>166.28</v>
      </c>
      <c r="J562" s="43">
        <f t="shared" si="519"/>
        <v>-4.0093015796645944E-4</v>
      </c>
      <c r="K562" s="44">
        <f t="shared" si="520"/>
        <v>-6.6666666666662877E-2</v>
      </c>
      <c r="L562" s="76" t="s">
        <v>992</v>
      </c>
      <c r="M562" s="122" t="s">
        <v>1559</v>
      </c>
      <c r="N562" s="46">
        <f t="shared" si="474"/>
        <v>166.34666666666666</v>
      </c>
      <c r="O562" s="46">
        <v>-0.02</v>
      </c>
      <c r="P562" s="44">
        <v>166.36</v>
      </c>
      <c r="Q562" s="78">
        <f t="shared" si="518"/>
        <v>-1.19</v>
      </c>
      <c r="R562" s="44">
        <v>167.54</v>
      </c>
      <c r="S562" s="78">
        <f t="shared" si="518"/>
        <v>-1.19</v>
      </c>
      <c r="T562" s="77">
        <v>167.54</v>
      </c>
      <c r="U562" s="47" t="str">
        <f t="shared" si="515"/>
        <v/>
      </c>
      <c r="V562" s="47" t="str">
        <f t="shared" si="516"/>
        <v/>
      </c>
      <c r="W562" s="50"/>
      <c r="X562" s="50"/>
      <c r="Y562" s="50"/>
      <c r="Z562" s="50"/>
      <c r="AA562" s="50"/>
      <c r="AB562" s="50"/>
      <c r="AC562" s="50"/>
      <c r="AD562" s="50"/>
      <c r="AE562" s="51">
        <f t="shared" si="469"/>
        <v>65</v>
      </c>
      <c r="AF562" s="51" t="str">
        <f t="shared" si="470"/>
        <v/>
      </c>
      <c r="AG562" s="51" t="str">
        <f t="shared" si="471"/>
        <v/>
      </c>
      <c r="AH562" s="51" t="str">
        <f t="shared" si="472"/>
        <v/>
      </c>
      <c r="AI562" s="52">
        <f t="shared" si="473"/>
        <v>166.35</v>
      </c>
      <c r="AJ562" s="51"/>
      <c r="AK562" s="53"/>
      <c r="AL562" s="52"/>
      <c r="AM562" s="53">
        <f t="shared" si="475"/>
        <v>41</v>
      </c>
      <c r="AN562" s="53">
        <f>IF(AJ562&lt;&gt;"",IF(AJ562="o",VLOOKUP(AM562,OpenSect!$A$1:$D$11,2),IF(AJ562="u",VLOOKUP(AM562,UpHill!$A$1:$D$35,2),IF(AJ562="d",VLOOKUP(AM562,DownHill!$A$1:$D$29,2),IF(AJ562="f",VLOOKUP(AM562,FlatUnd!$A$2:$D$30,2),IF(AJ562="t",VLOOKUP(AM562,TimeAdd!$A$1:$D$176,2),IF(AJ562="l",VLOOKUP(AM562,SLimit!$A$1:$D$8,2),AN561)))))),AN561)</f>
        <v>48</v>
      </c>
      <c r="AO562" s="53">
        <f>IF(AJ562&lt;&gt;"",IF(AJ562="o",VLOOKUP(AM562,OpenSect!$A$1:$D$11,3),IF(AJ562="u",VLOOKUP(AM562,UpHill!$A$1:$D$35,3),IF(AJ562="d",VLOOKUP(AM562,DownHill!$A$3:$D$29,3),IF(AJ562="f",VLOOKUP(AM562,FlatUnd!$A$2:$D$30,3),IF(AJ562="t",VLOOKUP(AM562,TimeAdd!$A$1:$D$18,3),IF(AJ562="l",VLOOKUP(AM562,SLimit!$A$1:$D$8,3),AO561)))))),AO561)</f>
        <v>55</v>
      </c>
      <c r="AP562" s="53">
        <f>IF(AJ562&lt;&gt;"",IF(AJ562="o",VLOOKUP(AM562,OpenSect!$A$1:$D$11,4),IF(AJ562="u",VLOOKUP(AM562,UpHill!$A$1:$D$35,4),IF(AJ562="d",VLOOKUP(AM562,DownHill!$A$1:$D$29,4),IF(AJ562="f",VLOOKUP(AM562,FlatUnd!$A$2:$D$30,4),IF(AJ562="t",VLOOKUP(AM562,TimeAdd!$A$1:$D$18,4),IF(AJ562="l",VLOOKUP(AM562,SLimit!$A$1:$D$8,4),AP561)))))),AP561)</f>
        <v>62</v>
      </c>
      <c r="AQ562" s="53" t="str">
        <f t="shared" si="476"/>
        <v>120</v>
      </c>
      <c r="AR562" s="54" t="str">
        <f t="shared" si="477"/>
        <v>32,0 km plate.</v>
      </c>
      <c r="AS562" s="55"/>
      <c r="AT562" s="55"/>
      <c r="AU562" s="56">
        <f>IF(GroupStTimes!$A$8=0,MIN(CB562,CD562,CF562),MIN(BZ562,CB562,CD562,CF562))</f>
        <v>0.42787037037037046</v>
      </c>
      <c r="AV562" s="56">
        <f>IF(GroupStTimes!$A$8=0,MAX(CC562,CE562,CG562),MAX(CA562,CC562,CE562,CG562))</f>
        <v>0.47370370370370374</v>
      </c>
      <c r="AW562" s="57" t="str">
        <f t="shared" si="478"/>
        <v/>
      </c>
      <c r="AX562" s="58" t="str">
        <f t="shared" si="479"/>
        <v/>
      </c>
      <c r="AY562" s="58" t="str">
        <f t="shared" si="480"/>
        <v/>
      </c>
      <c r="AZ562" s="31">
        <f t="shared" si="481"/>
        <v>164.21</v>
      </c>
      <c r="BA562" s="59">
        <f t="shared" si="482"/>
        <v>0.43413194444444453</v>
      </c>
      <c r="BB562" s="59">
        <f t="shared" si="483"/>
        <v>0.43968750000000012</v>
      </c>
      <c r="BC562" s="59">
        <f t="shared" si="484"/>
        <v>0.42601851851851863</v>
      </c>
      <c r="BD562" s="59">
        <f t="shared" si="485"/>
        <v>0.47185185185185191</v>
      </c>
      <c r="BE562" s="59">
        <f t="shared" si="486"/>
        <v>0.45689814814814828</v>
      </c>
      <c r="BF562" s="59">
        <f t="shared" si="487"/>
        <v>0.46731481481481496</v>
      </c>
      <c r="BG562" s="59">
        <f t="shared" si="488"/>
        <v>0.46383101851851849</v>
      </c>
      <c r="BH562" s="59">
        <f t="shared" si="489"/>
        <v>0.46313657407407405</v>
      </c>
      <c r="BI562" s="31">
        <f t="shared" si="490"/>
        <v>2.1399999999999864</v>
      </c>
      <c r="BJ562" s="61">
        <f t="shared" si="491"/>
        <v>5.2195121951219177E-2</v>
      </c>
      <c r="BK562" s="61">
        <f t="shared" si="492"/>
        <v>4.4583333333333051E-2</v>
      </c>
      <c r="BL562" s="61">
        <f t="shared" si="493"/>
        <v>3.8909090909090664E-2</v>
      </c>
      <c r="BM562" s="61">
        <f t="shared" si="494"/>
        <v>3.4516129032257842E-2</v>
      </c>
      <c r="BN562" s="62">
        <f t="shared" si="495"/>
        <v>0</v>
      </c>
      <c r="BO562" s="62">
        <f t="shared" si="496"/>
        <v>3</v>
      </c>
      <c r="BP562" s="62">
        <f t="shared" si="497"/>
        <v>8</v>
      </c>
      <c r="BQ562" s="62">
        <f t="shared" si="498"/>
        <v>0</v>
      </c>
      <c r="BR562" s="62">
        <f t="shared" si="499"/>
        <v>2</v>
      </c>
      <c r="BS562" s="62">
        <f t="shared" si="500"/>
        <v>40</v>
      </c>
      <c r="BT562" s="62">
        <f t="shared" si="501"/>
        <v>0</v>
      </c>
      <c r="BU562" s="62">
        <f t="shared" si="502"/>
        <v>2</v>
      </c>
      <c r="BV562" s="62">
        <f t="shared" si="503"/>
        <v>20</v>
      </c>
      <c r="BW562" s="62">
        <f t="shared" si="504"/>
        <v>0</v>
      </c>
      <c r="BX562" s="62">
        <f t="shared" si="505"/>
        <v>2</v>
      </c>
      <c r="BY562" s="62">
        <f t="shared" si="506"/>
        <v>4</v>
      </c>
      <c r="BZ562" s="63">
        <f t="shared" si="507"/>
        <v>0.43630787037037044</v>
      </c>
      <c r="CA562" s="63">
        <f t="shared" si="508"/>
        <v>0.44186342592592603</v>
      </c>
      <c r="CB562" s="63">
        <f t="shared" si="509"/>
        <v>0.42787037037037046</v>
      </c>
      <c r="CC562" s="63">
        <f t="shared" si="510"/>
        <v>0.47370370370370374</v>
      </c>
      <c r="CD562" s="63">
        <f t="shared" si="511"/>
        <v>0.45851851851851866</v>
      </c>
      <c r="CE562" s="63">
        <f t="shared" si="512"/>
        <v>0.46893518518518534</v>
      </c>
      <c r="CF562" s="63">
        <f t="shared" si="513"/>
        <v>0.4652662037037037</v>
      </c>
      <c r="CG562" s="63">
        <f t="shared" si="514"/>
        <v>0.46457175925925925</v>
      </c>
      <c r="CH562" s="36"/>
      <c r="CI562" s="36"/>
      <c r="CJ562" s="36"/>
      <c r="CK562" s="36"/>
      <c r="CL562" s="60">
        <v>60</v>
      </c>
    </row>
    <row r="563" spans="1:90" ht="40.5" x14ac:dyDescent="0.25">
      <c r="A563" s="37">
        <v>65</v>
      </c>
      <c r="C563" s="37" t="s">
        <v>49</v>
      </c>
      <c r="D563" s="37">
        <v>50</v>
      </c>
      <c r="E563" s="78"/>
      <c r="F563" s="83"/>
      <c r="G563" s="44">
        <v>167.68</v>
      </c>
      <c r="H563" s="44">
        <f t="shared" si="466"/>
        <v>166.48</v>
      </c>
      <c r="I563" s="83">
        <v>166.43</v>
      </c>
      <c r="J563" s="43">
        <f t="shared" si="519"/>
        <v>-3.805403673215921E-4</v>
      </c>
      <c r="K563" s="44">
        <f t="shared" si="520"/>
        <v>-6.3333333333332575E-2</v>
      </c>
      <c r="L563" s="76" t="s">
        <v>1702</v>
      </c>
      <c r="M563" s="122" t="s">
        <v>1559</v>
      </c>
      <c r="N563" s="46">
        <f t="shared" si="474"/>
        <v>166.49333333333334</v>
      </c>
      <c r="O563" s="46">
        <v>-0.02</v>
      </c>
      <c r="P563" s="78">
        <v>166.51000000000002</v>
      </c>
      <c r="Q563" s="78">
        <f t="shared" si="518"/>
        <v>-1.19</v>
      </c>
      <c r="R563" s="78">
        <v>167.68</v>
      </c>
      <c r="S563" s="78">
        <f t="shared" si="518"/>
        <v>-1.19</v>
      </c>
      <c r="T563" s="77">
        <v>167.69</v>
      </c>
      <c r="U563" s="47" t="str">
        <f t="shared" si="515"/>
        <v/>
      </c>
      <c r="V563" s="47" t="str">
        <f t="shared" si="516"/>
        <v/>
      </c>
      <c r="W563" s="50"/>
      <c r="X563" s="50"/>
      <c r="Y563" s="50"/>
      <c r="Z563" s="50"/>
      <c r="AA563" s="50"/>
      <c r="AB563" s="50"/>
      <c r="AC563" s="50"/>
      <c r="AD563" s="50"/>
      <c r="AE563" s="51">
        <f t="shared" si="469"/>
        <v>65</v>
      </c>
      <c r="AF563" s="51" t="str">
        <f t="shared" si="470"/>
        <v/>
      </c>
      <c r="AG563" s="51" t="str">
        <f t="shared" si="471"/>
        <v>f</v>
      </c>
      <c r="AH563" s="51">
        <f t="shared" si="472"/>
        <v>50</v>
      </c>
      <c r="AI563" s="52">
        <f t="shared" si="473"/>
        <v>166.48</v>
      </c>
      <c r="AJ563" s="51" t="s">
        <v>49</v>
      </c>
      <c r="AK563" s="53"/>
      <c r="AL563" s="52"/>
      <c r="AM563" s="53">
        <f t="shared" si="475"/>
        <v>50</v>
      </c>
      <c r="AN563" s="53">
        <f>IF(AJ563&lt;&gt;"",IF(AJ563="o",VLOOKUP(AM563,OpenSect!$A$1:$D$11,2),IF(AJ563="u",VLOOKUP(AM563,UpHill!$A$1:$D$35,2),IF(AJ563="d",VLOOKUP(AM563,DownHill!$A$1:$D$29,2),IF(AJ563="f",VLOOKUP(AM563,FlatUnd!$A$2:$D$30,2),IF(AJ563="t",VLOOKUP(AM563,TimeAdd!$A$1:$D$176,2),IF(AJ563="l",VLOOKUP(AM563,SLimit!$A$1:$D$8,2),AN562)))))),AN562)</f>
        <v>60</v>
      </c>
      <c r="AO563" s="53">
        <f>IF(AJ563&lt;&gt;"",IF(AJ563="o",VLOOKUP(AM563,OpenSect!$A$1:$D$11,3),IF(AJ563="u",VLOOKUP(AM563,UpHill!$A$1:$D$35,3),IF(AJ563="d",VLOOKUP(AM563,DownHill!$A$3:$D$29,3),IF(AJ563="f",VLOOKUP(AM563,FlatUnd!$A$2:$D$30,3),IF(AJ563="t",VLOOKUP(AM563,TimeAdd!$A$1:$D$18,3),IF(AJ563="l",VLOOKUP(AM563,SLimit!$A$1:$D$8,3),AO562)))))),AO562)</f>
        <v>70</v>
      </c>
      <c r="AP563" s="53">
        <f>IF(AJ563&lt;&gt;"",IF(AJ563="o",VLOOKUP(AM563,OpenSect!$A$1:$D$11,4),IF(AJ563="u",VLOOKUP(AM563,UpHill!$A$1:$D$35,4),IF(AJ563="d",VLOOKUP(AM563,DownHill!$A$1:$D$29,4),IF(AJ563="f",VLOOKUP(AM563,FlatUnd!$A$2:$D$30,4),IF(AJ563="t",VLOOKUP(AM563,TimeAdd!$A$1:$D$18,4),IF(AJ563="l",VLOOKUP(AM563,SLimit!$A$1:$D$8,4),AP562)))))),AP562)</f>
        <v>80</v>
      </c>
      <c r="AQ563" s="53" t="str">
        <f t="shared" si="476"/>
        <v>120</v>
      </c>
      <c r="AR563" s="54" t="str">
        <f t="shared" si="477"/>
        <v>{Diagrammatic Sign: }Traffic movement effected by obstruction. 250m</v>
      </c>
      <c r="AS563" s="55"/>
      <c r="AT563" s="55"/>
      <c r="AU563" s="56">
        <f>IF(GroupStTimes!$A$8=0,MIN(CB563,CD563,CF563),MIN(BZ563,CB563,CD563,CF563))</f>
        <v>0.42798611111111123</v>
      </c>
      <c r="AV563" s="56">
        <f>IF(GroupStTimes!$A$8=0,MAX(CC563,CE563,CG563),MAX(CA563,CC563,CE563,CG563))</f>
        <v>0.47381944444444452</v>
      </c>
      <c r="AW563" s="57" t="str">
        <f t="shared" si="478"/>
        <v/>
      </c>
      <c r="AX563" s="58" t="str">
        <f t="shared" si="479"/>
        <v/>
      </c>
      <c r="AY563" s="58" t="str">
        <f t="shared" si="480"/>
        <v/>
      </c>
      <c r="AZ563" s="31">
        <f t="shared" si="481"/>
        <v>164.21</v>
      </c>
      <c r="BA563" s="59">
        <f t="shared" si="482"/>
        <v>0.43413194444444453</v>
      </c>
      <c r="BB563" s="59">
        <f t="shared" si="483"/>
        <v>0.43968750000000012</v>
      </c>
      <c r="BC563" s="59">
        <f t="shared" si="484"/>
        <v>0.42601851851851863</v>
      </c>
      <c r="BD563" s="59">
        <f t="shared" si="485"/>
        <v>0.47185185185185191</v>
      </c>
      <c r="BE563" s="59">
        <f t="shared" si="486"/>
        <v>0.45689814814814828</v>
      </c>
      <c r="BF563" s="59">
        <f t="shared" si="487"/>
        <v>0.46731481481481496</v>
      </c>
      <c r="BG563" s="59">
        <f t="shared" si="488"/>
        <v>0.46383101851851849</v>
      </c>
      <c r="BH563" s="59">
        <f t="shared" si="489"/>
        <v>0.46313657407407405</v>
      </c>
      <c r="BI563" s="31">
        <f t="shared" si="490"/>
        <v>2.2699999999999818</v>
      </c>
      <c r="BJ563" s="61">
        <f t="shared" si="491"/>
        <v>5.5365853658536142E-2</v>
      </c>
      <c r="BK563" s="61">
        <f t="shared" si="492"/>
        <v>4.7291666666666288E-2</v>
      </c>
      <c r="BL563" s="61">
        <f t="shared" si="493"/>
        <v>4.127272727272694E-2</v>
      </c>
      <c r="BM563" s="61">
        <f t="shared" si="494"/>
        <v>3.6612903225806161E-2</v>
      </c>
      <c r="BN563" s="62">
        <f t="shared" si="495"/>
        <v>0</v>
      </c>
      <c r="BO563" s="62">
        <f t="shared" si="496"/>
        <v>3</v>
      </c>
      <c r="BP563" s="62">
        <f t="shared" si="497"/>
        <v>19</v>
      </c>
      <c r="BQ563" s="62">
        <f t="shared" si="498"/>
        <v>0</v>
      </c>
      <c r="BR563" s="62">
        <f t="shared" si="499"/>
        <v>2</v>
      </c>
      <c r="BS563" s="62">
        <f t="shared" si="500"/>
        <v>50</v>
      </c>
      <c r="BT563" s="62">
        <f t="shared" si="501"/>
        <v>0</v>
      </c>
      <c r="BU563" s="62">
        <f t="shared" si="502"/>
        <v>2</v>
      </c>
      <c r="BV563" s="62">
        <f t="shared" si="503"/>
        <v>29</v>
      </c>
      <c r="BW563" s="62">
        <f t="shared" si="504"/>
        <v>0</v>
      </c>
      <c r="BX563" s="62">
        <f t="shared" si="505"/>
        <v>2</v>
      </c>
      <c r="BY563" s="62">
        <f t="shared" si="506"/>
        <v>12</v>
      </c>
      <c r="BZ563" s="63">
        <f t="shared" si="507"/>
        <v>0.43643518518518526</v>
      </c>
      <c r="CA563" s="63">
        <f t="shared" si="508"/>
        <v>0.44199074074074085</v>
      </c>
      <c r="CB563" s="63">
        <f t="shared" si="509"/>
        <v>0.42798611111111123</v>
      </c>
      <c r="CC563" s="63">
        <f t="shared" si="510"/>
        <v>0.47381944444444452</v>
      </c>
      <c r="CD563" s="63">
        <f t="shared" si="511"/>
        <v>0.45862268518518529</v>
      </c>
      <c r="CE563" s="63">
        <f t="shared" si="512"/>
        <v>0.46903935185185197</v>
      </c>
      <c r="CF563" s="63">
        <f t="shared" si="513"/>
        <v>0.46535879629629628</v>
      </c>
      <c r="CG563" s="63">
        <f t="shared" si="514"/>
        <v>0.46466435185185184</v>
      </c>
      <c r="CH563" s="36"/>
      <c r="CI563" s="36"/>
      <c r="CJ563" s="36"/>
      <c r="CK563" s="36"/>
      <c r="CL563" s="60">
        <v>60</v>
      </c>
    </row>
    <row r="564" spans="1:90" ht="40.5" x14ac:dyDescent="0.25">
      <c r="A564" s="37">
        <v>65</v>
      </c>
      <c r="B564" s="16" t="s">
        <v>133</v>
      </c>
      <c r="C564" s="37" t="s">
        <v>49</v>
      </c>
      <c r="D564" s="37">
        <v>50</v>
      </c>
      <c r="E564" s="78"/>
      <c r="F564" s="83"/>
      <c r="G564" s="44">
        <v>167.93</v>
      </c>
      <c r="H564" s="44">
        <f t="shared" si="466"/>
        <v>166.74</v>
      </c>
      <c r="I564" s="83">
        <v>166.69</v>
      </c>
      <c r="J564" s="43">
        <f t="shared" si="519"/>
        <v>-3.5994960705502596E-4</v>
      </c>
      <c r="K564" s="44">
        <f t="shared" si="520"/>
        <v>-6.0000000000002274E-2</v>
      </c>
      <c r="L564" s="76" t="s">
        <v>1110</v>
      </c>
      <c r="M564" s="122" t="s">
        <v>1559</v>
      </c>
      <c r="N564" s="46">
        <f t="shared" si="474"/>
        <v>166.75</v>
      </c>
      <c r="O564" s="46">
        <v>-0.02</v>
      </c>
      <c r="P564" s="78">
        <v>166.77</v>
      </c>
      <c r="Q564" s="78">
        <f t="shared" si="518"/>
        <v>-1.19</v>
      </c>
      <c r="R564" s="78">
        <v>167.93</v>
      </c>
      <c r="S564" s="78">
        <f t="shared" si="518"/>
        <v>-1.19</v>
      </c>
      <c r="T564" s="77">
        <v>167.95</v>
      </c>
      <c r="U564" s="47" t="str">
        <f t="shared" si="515"/>
        <v/>
      </c>
      <c r="V564" s="47" t="str">
        <f t="shared" si="516"/>
        <v/>
      </c>
      <c r="W564" s="50"/>
      <c r="X564" s="50"/>
      <c r="Y564" s="50"/>
      <c r="Z564" s="50"/>
      <c r="AA564" s="50"/>
      <c r="AB564" s="50"/>
      <c r="AC564" s="50"/>
      <c r="AD564" s="50"/>
      <c r="AE564" s="51">
        <f t="shared" si="469"/>
        <v>65</v>
      </c>
      <c r="AF564" s="51" t="str">
        <f t="shared" si="470"/>
        <v>F und</v>
      </c>
      <c r="AG564" s="51" t="str">
        <f t="shared" si="471"/>
        <v>f</v>
      </c>
      <c r="AH564" s="51">
        <f t="shared" si="472"/>
        <v>50</v>
      </c>
      <c r="AI564" s="52">
        <f t="shared" si="473"/>
        <v>166.74</v>
      </c>
      <c r="AJ564" s="51"/>
      <c r="AK564" s="53"/>
      <c r="AL564" s="52"/>
      <c r="AM564" s="53">
        <f t="shared" si="475"/>
        <v>50</v>
      </c>
      <c r="AN564" s="53">
        <f>IF(AJ564&lt;&gt;"",IF(AJ564="o",VLOOKUP(AM564,OpenSect!$A$1:$D$11,2),IF(AJ564="u",VLOOKUP(AM564,UpHill!$A$1:$D$35,2),IF(AJ564="d",VLOOKUP(AM564,DownHill!$A$1:$D$29,2),IF(AJ564="f",VLOOKUP(AM564,FlatUnd!$A$2:$D$30,2),IF(AJ564="t",VLOOKUP(AM564,TimeAdd!$A$1:$D$176,2),IF(AJ564="l",VLOOKUP(AM564,SLimit!$A$1:$D$8,2),AN563)))))),AN563)</f>
        <v>60</v>
      </c>
      <c r="AO564" s="53">
        <f>IF(AJ564&lt;&gt;"",IF(AJ564="o",VLOOKUP(AM564,OpenSect!$A$1:$D$11,3),IF(AJ564="u",VLOOKUP(AM564,UpHill!$A$1:$D$35,3),IF(AJ564="d",VLOOKUP(AM564,DownHill!$A$3:$D$29,3),IF(AJ564="f",VLOOKUP(AM564,FlatUnd!$A$2:$D$30,3),IF(AJ564="t",VLOOKUP(AM564,TimeAdd!$A$1:$D$18,3),IF(AJ564="l",VLOOKUP(AM564,SLimit!$A$1:$D$8,3),AO563)))))),AO563)</f>
        <v>70</v>
      </c>
      <c r="AP564" s="53">
        <f>IF(AJ564&lt;&gt;"",IF(AJ564="o",VLOOKUP(AM564,OpenSect!$A$1:$D$11,4),IF(AJ564="u",VLOOKUP(AM564,UpHill!$A$1:$D$35,4),IF(AJ564="d",VLOOKUP(AM564,DownHill!$A$1:$D$29,4),IF(AJ564="f",VLOOKUP(AM564,FlatUnd!$A$2:$D$30,4),IF(AJ564="t",VLOOKUP(AM564,TimeAdd!$A$1:$D$18,4),IF(AJ564="l",VLOOKUP(AM564,SLimit!$A$1:$D$8,4),AP563)))))),AP563)</f>
        <v>80</v>
      </c>
      <c r="AQ564" s="53" t="str">
        <f t="shared" si="476"/>
        <v>120</v>
      </c>
      <c r="AR564" s="54" t="str">
        <f t="shared" si="477"/>
        <v>Diagrammatic sign:   Traffic movement effected by obstruction.</v>
      </c>
      <c r="AS564" s="55"/>
      <c r="AT564" s="55"/>
      <c r="AU564" s="56">
        <f>IF(GroupStTimes!$A$8=0,MIN(CB564,CD564,CF564),MIN(BZ564,CB564,CD564,CF564))</f>
        <v>0.42817129629629641</v>
      </c>
      <c r="AV564" s="56">
        <f>IF(GroupStTimes!$A$8=0,MAX(CC564,CE564,CG564),MAX(CA564,CC564,CE564,CG564))</f>
        <v>0.47400462962962969</v>
      </c>
      <c r="AW564" s="57" t="str">
        <f t="shared" si="478"/>
        <v/>
      </c>
      <c r="AX564" s="58" t="str">
        <f t="shared" si="479"/>
        <v/>
      </c>
      <c r="AY564" s="58" t="str">
        <f t="shared" si="480"/>
        <v/>
      </c>
      <c r="AZ564" s="31">
        <f t="shared" si="481"/>
        <v>166.48</v>
      </c>
      <c r="BA564" s="59">
        <f t="shared" si="482"/>
        <v>0.43643518518518526</v>
      </c>
      <c r="BB564" s="59">
        <f t="shared" si="483"/>
        <v>0.44199074074074085</v>
      </c>
      <c r="BC564" s="59">
        <f t="shared" si="484"/>
        <v>0.42798611111111123</v>
      </c>
      <c r="BD564" s="59">
        <f t="shared" si="485"/>
        <v>0.47381944444444452</v>
      </c>
      <c r="BE564" s="59">
        <f t="shared" si="486"/>
        <v>0.45862268518518529</v>
      </c>
      <c r="BF564" s="59">
        <f t="shared" si="487"/>
        <v>0.46903935185185197</v>
      </c>
      <c r="BG564" s="59">
        <f t="shared" si="488"/>
        <v>0.46535879629629628</v>
      </c>
      <c r="BH564" s="59">
        <f t="shared" si="489"/>
        <v>0.46466435185185184</v>
      </c>
      <c r="BI564" s="31">
        <f t="shared" si="490"/>
        <v>0.26000000000001933</v>
      </c>
      <c r="BJ564" s="61">
        <f t="shared" si="491"/>
        <v>5.2000000000003866E-3</v>
      </c>
      <c r="BK564" s="61">
        <f t="shared" si="492"/>
        <v>4.3333333333336558E-3</v>
      </c>
      <c r="BL564" s="61">
        <f t="shared" si="493"/>
        <v>3.7142857142859905E-3</v>
      </c>
      <c r="BM564" s="61">
        <f t="shared" si="494"/>
        <v>3.2500000000002414E-3</v>
      </c>
      <c r="BN564" s="62">
        <f t="shared" si="495"/>
        <v>0</v>
      </c>
      <c r="BO564" s="62">
        <f t="shared" si="496"/>
        <v>0</v>
      </c>
      <c r="BP564" s="62">
        <f t="shared" si="497"/>
        <v>19</v>
      </c>
      <c r="BQ564" s="62">
        <f t="shared" si="498"/>
        <v>0</v>
      </c>
      <c r="BR564" s="62">
        <f t="shared" si="499"/>
        <v>0</v>
      </c>
      <c r="BS564" s="62">
        <f t="shared" si="500"/>
        <v>16</v>
      </c>
      <c r="BT564" s="62">
        <f t="shared" si="501"/>
        <v>0</v>
      </c>
      <c r="BU564" s="62">
        <f t="shared" si="502"/>
        <v>0</v>
      </c>
      <c r="BV564" s="62">
        <f t="shared" si="503"/>
        <v>13</v>
      </c>
      <c r="BW564" s="62">
        <f t="shared" si="504"/>
        <v>0</v>
      </c>
      <c r="BX564" s="62">
        <f t="shared" si="505"/>
        <v>0</v>
      </c>
      <c r="BY564" s="62">
        <f t="shared" si="506"/>
        <v>12</v>
      </c>
      <c r="BZ564" s="63">
        <f t="shared" si="507"/>
        <v>0.43665509259259266</v>
      </c>
      <c r="CA564" s="63">
        <f t="shared" si="508"/>
        <v>0.44221064814814826</v>
      </c>
      <c r="CB564" s="63">
        <f t="shared" si="509"/>
        <v>0.42817129629629641</v>
      </c>
      <c r="CC564" s="63">
        <f t="shared" si="510"/>
        <v>0.47400462962962969</v>
      </c>
      <c r="CD564" s="63">
        <f t="shared" si="511"/>
        <v>0.45877314814814824</v>
      </c>
      <c r="CE564" s="63">
        <f t="shared" si="512"/>
        <v>0.46918981481481492</v>
      </c>
      <c r="CF564" s="63">
        <f t="shared" si="513"/>
        <v>0.46549768518518519</v>
      </c>
      <c r="CG564" s="63">
        <f t="shared" si="514"/>
        <v>0.46480324074074075</v>
      </c>
      <c r="CH564" s="36"/>
      <c r="CI564" s="36"/>
      <c r="CJ564" s="36"/>
      <c r="CK564" s="36"/>
      <c r="CL564" s="60">
        <v>60</v>
      </c>
    </row>
    <row r="565" spans="1:90" ht="28.5" customHeight="1" x14ac:dyDescent="0.25">
      <c r="A565" s="37">
        <v>65</v>
      </c>
      <c r="C565" s="37"/>
      <c r="D565" s="37"/>
      <c r="E565" s="78"/>
      <c r="F565" s="83"/>
      <c r="G565" s="44">
        <v>168.51</v>
      </c>
      <c r="H565" s="44">
        <f t="shared" si="466"/>
        <v>167.32</v>
      </c>
      <c r="I565" s="83">
        <v>167.28</v>
      </c>
      <c r="J565" s="43">
        <f t="shared" si="519"/>
        <v>-3.3875338753390705E-4</v>
      </c>
      <c r="K565" s="44">
        <f t="shared" si="520"/>
        <v>-5.6666666666671972E-2</v>
      </c>
      <c r="L565" s="76" t="s">
        <v>995</v>
      </c>
      <c r="M565" s="122" t="s">
        <v>1559</v>
      </c>
      <c r="N565" s="46">
        <f t="shared" si="474"/>
        <v>167.33666666666667</v>
      </c>
      <c r="O565" s="46">
        <v>-0.02</v>
      </c>
      <c r="P565" s="78">
        <v>167.35999999999999</v>
      </c>
      <c r="Q565" s="78">
        <f t="shared" si="518"/>
        <v>-1.19</v>
      </c>
      <c r="R565" s="78">
        <v>168.51</v>
      </c>
      <c r="S565" s="78">
        <f t="shared" si="518"/>
        <v>-1.19</v>
      </c>
      <c r="T565" s="77">
        <v>168.54</v>
      </c>
      <c r="U565" s="47" t="str">
        <f t="shared" si="515"/>
        <v/>
      </c>
      <c r="V565" s="47" t="str">
        <f t="shared" si="516"/>
        <v/>
      </c>
      <c r="W565" s="50"/>
      <c r="X565" s="50"/>
      <c r="Y565" s="50"/>
      <c r="Z565" s="50"/>
      <c r="AA565" s="50"/>
      <c r="AB565" s="50"/>
      <c r="AC565" s="50"/>
      <c r="AD565" s="50"/>
      <c r="AE565" s="51">
        <f t="shared" si="469"/>
        <v>65</v>
      </c>
      <c r="AF565" s="51" t="str">
        <f t="shared" si="470"/>
        <v/>
      </c>
      <c r="AG565" s="51" t="str">
        <f t="shared" si="471"/>
        <v/>
      </c>
      <c r="AH565" s="51" t="str">
        <f t="shared" si="472"/>
        <v/>
      </c>
      <c r="AI565" s="52">
        <f t="shared" si="473"/>
        <v>167.32</v>
      </c>
      <c r="AJ565" s="51"/>
      <c r="AK565" s="53"/>
      <c r="AL565" s="52"/>
      <c r="AM565" s="53">
        <f t="shared" si="475"/>
        <v>50</v>
      </c>
      <c r="AN565" s="53">
        <f>IF(AJ565&lt;&gt;"",IF(AJ565="o",VLOOKUP(AM565,OpenSect!$A$1:$D$11,2),IF(AJ565="u",VLOOKUP(AM565,UpHill!$A$1:$D$35,2),IF(AJ565="d",VLOOKUP(AM565,DownHill!$A$1:$D$29,2),IF(AJ565="f",VLOOKUP(AM565,FlatUnd!$A$2:$D$30,2),IF(AJ565="t",VLOOKUP(AM565,TimeAdd!$A$1:$D$176,2),IF(AJ565="l",VLOOKUP(AM565,SLimit!$A$1:$D$8,2),AN564)))))),AN564)</f>
        <v>60</v>
      </c>
      <c r="AO565" s="53">
        <f>IF(AJ565&lt;&gt;"",IF(AJ565="o",VLOOKUP(AM565,OpenSect!$A$1:$D$11,3),IF(AJ565="u",VLOOKUP(AM565,UpHill!$A$1:$D$35,3),IF(AJ565="d",VLOOKUP(AM565,DownHill!$A$3:$D$29,3),IF(AJ565="f",VLOOKUP(AM565,FlatUnd!$A$2:$D$30,3),IF(AJ565="t",VLOOKUP(AM565,TimeAdd!$A$1:$D$18,3),IF(AJ565="l",VLOOKUP(AM565,SLimit!$A$1:$D$8,3),AO564)))))),AO564)</f>
        <v>70</v>
      </c>
      <c r="AP565" s="53">
        <f>IF(AJ565&lt;&gt;"",IF(AJ565="o",VLOOKUP(AM565,OpenSect!$A$1:$D$11,4),IF(AJ565="u",VLOOKUP(AM565,UpHill!$A$1:$D$35,4),IF(AJ565="d",VLOOKUP(AM565,DownHill!$A$1:$D$29,4),IF(AJ565="f",VLOOKUP(AM565,FlatUnd!$A$2:$D$30,4),IF(AJ565="t",VLOOKUP(AM565,TimeAdd!$A$1:$D$18,4),IF(AJ565="l",VLOOKUP(AM565,SLimit!$A$1:$D$8,4),AP564)))))),AP564)</f>
        <v>80</v>
      </c>
      <c r="AQ565" s="53" t="str">
        <f t="shared" si="476"/>
        <v>120</v>
      </c>
      <c r="AR565" s="54" t="str">
        <f t="shared" si="477"/>
        <v>33,0 km plate.</v>
      </c>
      <c r="AS565" s="55"/>
      <c r="AT565" s="55"/>
      <c r="AU565" s="56">
        <f>IF(GroupStTimes!$A$8=0,MIN(CB565,CD565,CF565),MIN(BZ565,CB565,CD565,CF565))</f>
        <v>0.42856481481481495</v>
      </c>
      <c r="AV565" s="56">
        <f>IF(GroupStTimes!$A$8=0,MAX(CC565,CE565,CG565),MAX(CA565,CC565,CE565,CG565))</f>
        <v>0.47439814814814824</v>
      </c>
      <c r="AW565" s="57" t="str">
        <f t="shared" si="478"/>
        <v/>
      </c>
      <c r="AX565" s="58" t="str">
        <f t="shared" si="479"/>
        <v/>
      </c>
      <c r="AY565" s="58" t="str">
        <f t="shared" si="480"/>
        <v/>
      </c>
      <c r="AZ565" s="31">
        <f t="shared" si="481"/>
        <v>166.48</v>
      </c>
      <c r="BA565" s="59">
        <f t="shared" si="482"/>
        <v>0.43643518518518526</v>
      </c>
      <c r="BB565" s="59">
        <f t="shared" si="483"/>
        <v>0.44199074074074085</v>
      </c>
      <c r="BC565" s="59">
        <f t="shared" si="484"/>
        <v>0.42798611111111123</v>
      </c>
      <c r="BD565" s="59">
        <f t="shared" si="485"/>
        <v>0.47381944444444452</v>
      </c>
      <c r="BE565" s="59">
        <f t="shared" si="486"/>
        <v>0.45862268518518529</v>
      </c>
      <c r="BF565" s="59">
        <f t="shared" si="487"/>
        <v>0.46903935185185197</v>
      </c>
      <c r="BG565" s="59">
        <f t="shared" si="488"/>
        <v>0.46535879629629628</v>
      </c>
      <c r="BH565" s="59">
        <f t="shared" si="489"/>
        <v>0.46466435185185184</v>
      </c>
      <c r="BI565" s="31">
        <f t="shared" si="490"/>
        <v>0.84000000000000341</v>
      </c>
      <c r="BJ565" s="61">
        <f t="shared" si="491"/>
        <v>1.6800000000000068E-2</v>
      </c>
      <c r="BK565" s="61">
        <f t="shared" si="492"/>
        <v>1.4000000000000058E-2</v>
      </c>
      <c r="BL565" s="61">
        <f t="shared" si="493"/>
        <v>1.2000000000000049E-2</v>
      </c>
      <c r="BM565" s="61">
        <f t="shared" si="494"/>
        <v>1.0500000000000042E-2</v>
      </c>
      <c r="BN565" s="62">
        <f t="shared" si="495"/>
        <v>0</v>
      </c>
      <c r="BO565" s="62">
        <f t="shared" si="496"/>
        <v>1</v>
      </c>
      <c r="BP565" s="62">
        <f t="shared" si="497"/>
        <v>0</v>
      </c>
      <c r="BQ565" s="62">
        <f t="shared" si="498"/>
        <v>0</v>
      </c>
      <c r="BR565" s="62">
        <f t="shared" si="499"/>
        <v>0</v>
      </c>
      <c r="BS565" s="62">
        <f t="shared" si="500"/>
        <v>50</v>
      </c>
      <c r="BT565" s="62">
        <f t="shared" si="501"/>
        <v>0</v>
      </c>
      <c r="BU565" s="62">
        <f t="shared" si="502"/>
        <v>0</v>
      </c>
      <c r="BV565" s="62">
        <f t="shared" si="503"/>
        <v>43</v>
      </c>
      <c r="BW565" s="62">
        <f t="shared" si="504"/>
        <v>0</v>
      </c>
      <c r="BX565" s="62">
        <f t="shared" si="505"/>
        <v>0</v>
      </c>
      <c r="BY565" s="62">
        <f t="shared" si="506"/>
        <v>38</v>
      </c>
      <c r="BZ565" s="63">
        <f t="shared" si="507"/>
        <v>0.4371296296296297</v>
      </c>
      <c r="CA565" s="63">
        <f t="shared" si="508"/>
        <v>0.44268518518518529</v>
      </c>
      <c r="CB565" s="63">
        <f t="shared" si="509"/>
        <v>0.42856481481481495</v>
      </c>
      <c r="CC565" s="63">
        <f t="shared" si="510"/>
        <v>0.47439814814814824</v>
      </c>
      <c r="CD565" s="63">
        <f t="shared" si="511"/>
        <v>0.45912037037037046</v>
      </c>
      <c r="CE565" s="63">
        <f t="shared" si="512"/>
        <v>0.46953703703703714</v>
      </c>
      <c r="CF565" s="63">
        <f t="shared" si="513"/>
        <v>0.46579861111111109</v>
      </c>
      <c r="CG565" s="63">
        <f t="shared" si="514"/>
        <v>0.46510416666666665</v>
      </c>
      <c r="CH565" s="36"/>
      <c r="CI565" s="36"/>
      <c r="CJ565" s="36"/>
      <c r="CK565" s="36"/>
      <c r="CL565" s="60">
        <v>60</v>
      </c>
    </row>
    <row r="566" spans="1:90" ht="28.5" customHeight="1" x14ac:dyDescent="0.25">
      <c r="A566" s="37">
        <v>66</v>
      </c>
      <c r="C566" s="37"/>
      <c r="D566" s="37"/>
      <c r="E566" s="78"/>
      <c r="F566" s="83"/>
      <c r="G566" s="44">
        <v>169.52</v>
      </c>
      <c r="H566" s="44">
        <f t="shared" si="466"/>
        <v>168.32</v>
      </c>
      <c r="I566" s="83">
        <v>168.28</v>
      </c>
      <c r="J566" s="43">
        <f t="shared" si="519"/>
        <v>-3.3674035337932003E-4</v>
      </c>
      <c r="K566" s="44">
        <f t="shared" si="520"/>
        <v>-5.6666666666671972E-2</v>
      </c>
      <c r="L566" s="76" t="s">
        <v>997</v>
      </c>
      <c r="M566" s="122" t="s">
        <v>1559</v>
      </c>
      <c r="N566" s="46">
        <f t="shared" si="474"/>
        <v>168.33666666666667</v>
      </c>
      <c r="O566" s="46">
        <v>-0.02</v>
      </c>
      <c r="P566" s="78">
        <v>168.36</v>
      </c>
      <c r="Q566" s="78">
        <f t="shared" si="518"/>
        <v>-1.19</v>
      </c>
      <c r="R566" s="78">
        <v>169.52</v>
      </c>
      <c r="S566" s="78">
        <f t="shared" si="518"/>
        <v>-1.19</v>
      </c>
      <c r="T566" s="77">
        <v>169.53</v>
      </c>
      <c r="U566" s="47" t="str">
        <f t="shared" si="515"/>
        <v/>
      </c>
      <c r="V566" s="47" t="str">
        <f t="shared" si="516"/>
        <v/>
      </c>
      <c r="W566" s="50"/>
      <c r="X566" s="50"/>
      <c r="Y566" s="50"/>
      <c r="Z566" s="50"/>
      <c r="AA566" s="50"/>
      <c r="AB566" s="50"/>
      <c r="AC566" s="50"/>
      <c r="AD566" s="50"/>
      <c r="AE566" s="51">
        <f t="shared" si="469"/>
        <v>66</v>
      </c>
      <c r="AF566" s="51" t="str">
        <f t="shared" si="470"/>
        <v/>
      </c>
      <c r="AG566" s="51" t="str">
        <f t="shared" si="471"/>
        <v/>
      </c>
      <c r="AH566" s="51" t="str">
        <f t="shared" si="472"/>
        <v/>
      </c>
      <c r="AI566" s="52">
        <f t="shared" si="473"/>
        <v>168.32</v>
      </c>
      <c r="AJ566" s="51"/>
      <c r="AK566" s="53"/>
      <c r="AL566" s="52"/>
      <c r="AM566" s="53">
        <f t="shared" si="475"/>
        <v>50</v>
      </c>
      <c r="AN566" s="53">
        <f>IF(AJ566&lt;&gt;"",IF(AJ566="o",VLOOKUP(AM566,OpenSect!$A$1:$D$11,2),IF(AJ566="u",VLOOKUP(AM566,UpHill!$A$1:$D$35,2),IF(AJ566="d",VLOOKUP(AM566,DownHill!$A$1:$D$29,2),IF(AJ566="f",VLOOKUP(AM566,FlatUnd!$A$2:$D$30,2),IF(AJ566="t",VLOOKUP(AM566,TimeAdd!$A$1:$D$176,2),IF(AJ566="l",VLOOKUP(AM566,SLimit!$A$1:$D$8,2),AN565)))))),AN565)</f>
        <v>60</v>
      </c>
      <c r="AO566" s="53">
        <f>IF(AJ566&lt;&gt;"",IF(AJ566="o",VLOOKUP(AM566,OpenSect!$A$1:$D$11,3),IF(AJ566="u",VLOOKUP(AM566,UpHill!$A$1:$D$35,3),IF(AJ566="d",VLOOKUP(AM566,DownHill!$A$3:$D$29,3),IF(AJ566="f",VLOOKUP(AM566,FlatUnd!$A$2:$D$30,3),IF(AJ566="t",VLOOKUP(AM566,TimeAdd!$A$1:$D$18,3),IF(AJ566="l",VLOOKUP(AM566,SLimit!$A$1:$D$8,3),AO565)))))),AO565)</f>
        <v>70</v>
      </c>
      <c r="AP566" s="53">
        <f>IF(AJ566&lt;&gt;"",IF(AJ566="o",VLOOKUP(AM566,OpenSect!$A$1:$D$11,4),IF(AJ566="u",VLOOKUP(AM566,UpHill!$A$1:$D$35,4),IF(AJ566="d",VLOOKUP(AM566,DownHill!$A$1:$D$29,4),IF(AJ566="f",VLOOKUP(AM566,FlatUnd!$A$2:$D$30,4),IF(AJ566="t",VLOOKUP(AM566,TimeAdd!$A$1:$D$18,4),IF(AJ566="l",VLOOKUP(AM566,SLimit!$A$1:$D$8,4),AP565)))))),AP565)</f>
        <v>80</v>
      </c>
      <c r="AQ566" s="53" t="str">
        <f t="shared" si="476"/>
        <v>120</v>
      </c>
      <c r="AR566" s="54" t="str">
        <f t="shared" si="477"/>
        <v>34,0 km plate.</v>
      </c>
      <c r="AS566" s="55"/>
      <c r="AT566" s="55"/>
      <c r="AU566" s="56">
        <f>IF(GroupStTimes!$A$8=0,MIN(CB566,CD566,CF566),MIN(BZ566,CB566,CD566,CF566))</f>
        <v>0.4292592592592594</v>
      </c>
      <c r="AV566" s="56">
        <f>IF(GroupStTimes!$A$8=0,MAX(CC566,CE566,CG566),MAX(CA566,CC566,CE566,CG566))</f>
        <v>0.47509259259259268</v>
      </c>
      <c r="AW566" s="57" t="str">
        <f t="shared" si="478"/>
        <v/>
      </c>
      <c r="AX566" s="58" t="str">
        <f t="shared" si="479"/>
        <v/>
      </c>
      <c r="AY566" s="58" t="str">
        <f t="shared" si="480"/>
        <v/>
      </c>
      <c r="AZ566" s="31">
        <f t="shared" si="481"/>
        <v>166.48</v>
      </c>
      <c r="BA566" s="59">
        <f t="shared" si="482"/>
        <v>0.43643518518518526</v>
      </c>
      <c r="BB566" s="59">
        <f t="shared" si="483"/>
        <v>0.44199074074074085</v>
      </c>
      <c r="BC566" s="59">
        <f t="shared" si="484"/>
        <v>0.42798611111111123</v>
      </c>
      <c r="BD566" s="59">
        <f t="shared" si="485"/>
        <v>0.47381944444444452</v>
      </c>
      <c r="BE566" s="59">
        <f t="shared" si="486"/>
        <v>0.45862268518518529</v>
      </c>
      <c r="BF566" s="59">
        <f t="shared" si="487"/>
        <v>0.46903935185185197</v>
      </c>
      <c r="BG566" s="59">
        <f t="shared" si="488"/>
        <v>0.46535879629629628</v>
      </c>
      <c r="BH566" s="59">
        <f t="shared" si="489"/>
        <v>0.46466435185185184</v>
      </c>
      <c r="BI566" s="31">
        <f t="shared" si="490"/>
        <v>1.8400000000000034</v>
      </c>
      <c r="BJ566" s="61">
        <f t="shared" si="491"/>
        <v>3.6800000000000069E-2</v>
      </c>
      <c r="BK566" s="61">
        <f t="shared" si="492"/>
        <v>3.0666666666666724E-2</v>
      </c>
      <c r="BL566" s="61">
        <f t="shared" si="493"/>
        <v>2.6285714285714336E-2</v>
      </c>
      <c r="BM566" s="61">
        <f t="shared" si="494"/>
        <v>2.3000000000000041E-2</v>
      </c>
      <c r="BN566" s="62">
        <f t="shared" si="495"/>
        <v>0</v>
      </c>
      <c r="BO566" s="62">
        <f t="shared" si="496"/>
        <v>2</v>
      </c>
      <c r="BP566" s="62">
        <f t="shared" si="497"/>
        <v>12</v>
      </c>
      <c r="BQ566" s="62">
        <f t="shared" si="498"/>
        <v>0</v>
      </c>
      <c r="BR566" s="62">
        <f t="shared" si="499"/>
        <v>1</v>
      </c>
      <c r="BS566" s="62">
        <f t="shared" si="500"/>
        <v>50</v>
      </c>
      <c r="BT566" s="62">
        <f t="shared" si="501"/>
        <v>0</v>
      </c>
      <c r="BU566" s="62">
        <f t="shared" si="502"/>
        <v>1</v>
      </c>
      <c r="BV566" s="62">
        <f t="shared" si="503"/>
        <v>35</v>
      </c>
      <c r="BW566" s="62">
        <f t="shared" si="504"/>
        <v>0</v>
      </c>
      <c r="BX566" s="62">
        <f t="shared" si="505"/>
        <v>1</v>
      </c>
      <c r="BY566" s="62">
        <f t="shared" si="506"/>
        <v>23</v>
      </c>
      <c r="BZ566" s="63">
        <f t="shared" si="507"/>
        <v>0.43796296296296305</v>
      </c>
      <c r="CA566" s="63">
        <f t="shared" si="508"/>
        <v>0.44351851851851865</v>
      </c>
      <c r="CB566" s="63">
        <f t="shared" si="509"/>
        <v>0.4292592592592594</v>
      </c>
      <c r="CC566" s="63">
        <f t="shared" si="510"/>
        <v>0.47509259259259268</v>
      </c>
      <c r="CD566" s="63">
        <f t="shared" si="511"/>
        <v>0.45972222222222231</v>
      </c>
      <c r="CE566" s="63">
        <f t="shared" si="512"/>
        <v>0.47013888888888899</v>
      </c>
      <c r="CF566" s="63">
        <f t="shared" si="513"/>
        <v>0.46631944444444445</v>
      </c>
      <c r="CG566" s="63">
        <f t="shared" si="514"/>
        <v>0.46562500000000001</v>
      </c>
      <c r="CH566" s="36"/>
      <c r="CI566" s="36"/>
      <c r="CJ566" s="36"/>
      <c r="CK566" s="36"/>
      <c r="CL566" s="60">
        <v>60</v>
      </c>
    </row>
    <row r="567" spans="1:90" ht="28.5" customHeight="1" x14ac:dyDescent="0.25">
      <c r="A567" s="37">
        <v>66</v>
      </c>
      <c r="C567" s="37"/>
      <c r="D567" s="37"/>
      <c r="E567" s="78"/>
      <c r="F567" s="83"/>
      <c r="G567" s="44"/>
      <c r="H567" s="44">
        <f t="shared" si="466"/>
        <v>168.94</v>
      </c>
      <c r="I567" s="83">
        <v>168.88</v>
      </c>
      <c r="J567" s="43">
        <f t="shared" si="519"/>
        <v>-3.552818569398524E-4</v>
      </c>
      <c r="K567" s="44">
        <f t="shared" si="520"/>
        <v>-6.0000000000002274E-2</v>
      </c>
      <c r="L567" s="76" t="s">
        <v>1173</v>
      </c>
      <c r="M567" s="122" t="s">
        <v>1559</v>
      </c>
      <c r="N567" s="46">
        <f t="shared" si="474"/>
        <v>168.94</v>
      </c>
      <c r="O567" s="46">
        <v>-0.02</v>
      </c>
      <c r="P567" s="44">
        <v>168.96</v>
      </c>
      <c r="Q567" s="78">
        <f t="shared" si="518"/>
        <v>-1.19</v>
      </c>
      <c r="R567" s="44">
        <v>170.13</v>
      </c>
      <c r="S567" s="78">
        <f t="shared" si="518"/>
        <v>-1.19</v>
      </c>
      <c r="T567" s="77">
        <v>170.13</v>
      </c>
      <c r="U567" s="47" t="str">
        <f t="shared" si="515"/>
        <v/>
      </c>
      <c r="V567" s="47" t="str">
        <f t="shared" si="516"/>
        <v/>
      </c>
      <c r="W567" s="50"/>
      <c r="X567" s="50"/>
      <c r="Y567" s="50"/>
      <c r="Z567" s="50"/>
      <c r="AA567" s="50"/>
      <c r="AB567" s="50"/>
      <c r="AC567" s="50"/>
      <c r="AD567" s="50"/>
      <c r="AE567" s="51">
        <f t="shared" si="469"/>
        <v>66</v>
      </c>
      <c r="AF567" s="51" t="str">
        <f t="shared" si="470"/>
        <v/>
      </c>
      <c r="AG567" s="51" t="str">
        <f t="shared" si="471"/>
        <v/>
      </c>
      <c r="AH567" s="51" t="str">
        <f t="shared" si="472"/>
        <v/>
      </c>
      <c r="AI567" s="52">
        <f t="shared" si="473"/>
        <v>168.94</v>
      </c>
      <c r="AJ567" s="51"/>
      <c r="AK567" s="53"/>
      <c r="AL567" s="52"/>
      <c r="AM567" s="53">
        <f t="shared" si="475"/>
        <v>50</v>
      </c>
      <c r="AN567" s="53">
        <f>IF(AJ567&lt;&gt;"",IF(AJ567="o",VLOOKUP(AM567,OpenSect!$A$1:$D$11,2),IF(AJ567="u",VLOOKUP(AM567,UpHill!$A$1:$D$35,2),IF(AJ567="d",VLOOKUP(AM567,DownHill!$A$1:$D$29,2),IF(AJ567="f",VLOOKUP(AM567,FlatUnd!$A$2:$D$30,2),IF(AJ567="t",VLOOKUP(AM567,TimeAdd!$A$1:$D$176,2),IF(AJ567="l",VLOOKUP(AM567,SLimit!$A$1:$D$8,2),AN566)))))),AN566)</f>
        <v>60</v>
      </c>
      <c r="AO567" s="53">
        <f>IF(AJ567&lt;&gt;"",IF(AJ567="o",VLOOKUP(AM567,OpenSect!$A$1:$D$11,3),IF(AJ567="u",VLOOKUP(AM567,UpHill!$A$1:$D$35,3),IF(AJ567="d",VLOOKUP(AM567,DownHill!$A$3:$D$29,3),IF(AJ567="f",VLOOKUP(AM567,FlatUnd!$A$2:$D$30,3),IF(AJ567="t",VLOOKUP(AM567,TimeAdd!$A$1:$D$18,3),IF(AJ567="l",VLOOKUP(AM567,SLimit!$A$1:$D$8,3),AO566)))))),AO566)</f>
        <v>70</v>
      </c>
      <c r="AP567" s="53">
        <f>IF(AJ567&lt;&gt;"",IF(AJ567="o",VLOOKUP(AM567,OpenSect!$A$1:$D$11,4),IF(AJ567="u",VLOOKUP(AM567,UpHill!$A$1:$D$35,4),IF(AJ567="d",VLOOKUP(AM567,DownHill!$A$1:$D$29,4),IF(AJ567="f",VLOOKUP(AM567,FlatUnd!$A$2:$D$30,4),IF(AJ567="t",VLOOKUP(AM567,TimeAdd!$A$1:$D$18,4),IF(AJ567="l",VLOOKUP(AM567,SLimit!$A$1:$D$8,4),AP566)))))),AP566)</f>
        <v>80</v>
      </c>
      <c r="AQ567" s="53" t="str">
        <f t="shared" si="476"/>
        <v>120</v>
      </c>
      <c r="AR567" s="54" t="str">
        <f t="shared" si="477"/>
        <v>R23, Greylingstad 23, Balfour 40.</v>
      </c>
      <c r="AS567" s="55"/>
      <c r="AT567" s="55"/>
      <c r="AU567" s="56">
        <f>IF(GroupStTimes!$A$8=0,MIN(CB567,CD567,CF567),MIN(BZ567,CB567,CD567,CF567))</f>
        <v>0.42969907407407421</v>
      </c>
      <c r="AV567" s="56">
        <f>IF(GroupStTimes!$A$8=0,MAX(CC567,CE567,CG567),MAX(CA567,CC567,CE567,CG567))</f>
        <v>0.47553240740740749</v>
      </c>
      <c r="AW567" s="57" t="str">
        <f t="shared" si="478"/>
        <v/>
      </c>
      <c r="AX567" s="58" t="str">
        <f t="shared" si="479"/>
        <v/>
      </c>
      <c r="AY567" s="58" t="str">
        <f t="shared" si="480"/>
        <v/>
      </c>
      <c r="AZ567" s="31">
        <f t="shared" si="481"/>
        <v>166.48</v>
      </c>
      <c r="BA567" s="59">
        <f t="shared" si="482"/>
        <v>0.43643518518518526</v>
      </c>
      <c r="BB567" s="59">
        <f t="shared" si="483"/>
        <v>0.44199074074074085</v>
      </c>
      <c r="BC567" s="59">
        <f t="shared" si="484"/>
        <v>0.42798611111111123</v>
      </c>
      <c r="BD567" s="59">
        <f t="shared" si="485"/>
        <v>0.47381944444444452</v>
      </c>
      <c r="BE567" s="59">
        <f t="shared" si="486"/>
        <v>0.45862268518518529</v>
      </c>
      <c r="BF567" s="59">
        <f t="shared" si="487"/>
        <v>0.46903935185185197</v>
      </c>
      <c r="BG567" s="59">
        <f t="shared" si="488"/>
        <v>0.46535879629629628</v>
      </c>
      <c r="BH567" s="59">
        <f t="shared" si="489"/>
        <v>0.46466435185185184</v>
      </c>
      <c r="BI567" s="31">
        <f t="shared" si="490"/>
        <v>2.460000000000008</v>
      </c>
      <c r="BJ567" s="61">
        <f t="shared" si="491"/>
        <v>4.920000000000016E-2</v>
      </c>
      <c r="BK567" s="61">
        <f t="shared" si="492"/>
        <v>4.1000000000000134E-2</v>
      </c>
      <c r="BL567" s="61">
        <f t="shared" si="493"/>
        <v>3.5142857142857253E-2</v>
      </c>
      <c r="BM567" s="61">
        <f t="shared" si="494"/>
        <v>3.07500000000001E-2</v>
      </c>
      <c r="BN567" s="62">
        <f t="shared" si="495"/>
        <v>0</v>
      </c>
      <c r="BO567" s="62">
        <f t="shared" si="496"/>
        <v>2</v>
      </c>
      <c r="BP567" s="62">
        <f t="shared" si="497"/>
        <v>57</v>
      </c>
      <c r="BQ567" s="62">
        <f t="shared" si="498"/>
        <v>0</v>
      </c>
      <c r="BR567" s="62">
        <f t="shared" si="499"/>
        <v>2</v>
      </c>
      <c r="BS567" s="62">
        <f t="shared" si="500"/>
        <v>28</v>
      </c>
      <c r="BT567" s="62">
        <f t="shared" si="501"/>
        <v>0</v>
      </c>
      <c r="BU567" s="62">
        <f t="shared" si="502"/>
        <v>2</v>
      </c>
      <c r="BV567" s="62">
        <f t="shared" si="503"/>
        <v>7</v>
      </c>
      <c r="BW567" s="62">
        <f t="shared" si="504"/>
        <v>0</v>
      </c>
      <c r="BX567" s="62">
        <f t="shared" si="505"/>
        <v>1</v>
      </c>
      <c r="BY567" s="62">
        <f t="shared" si="506"/>
        <v>51</v>
      </c>
      <c r="BZ567" s="63">
        <f t="shared" si="507"/>
        <v>0.43848379629629636</v>
      </c>
      <c r="CA567" s="63">
        <f t="shared" si="508"/>
        <v>0.44403935185185195</v>
      </c>
      <c r="CB567" s="63">
        <f t="shared" si="509"/>
        <v>0.42969907407407421</v>
      </c>
      <c r="CC567" s="63">
        <f t="shared" si="510"/>
        <v>0.47553240740740749</v>
      </c>
      <c r="CD567" s="63">
        <f t="shared" si="511"/>
        <v>0.46009259259259272</v>
      </c>
      <c r="CE567" s="63">
        <f t="shared" si="512"/>
        <v>0.4705092592592594</v>
      </c>
      <c r="CF567" s="63">
        <f t="shared" si="513"/>
        <v>0.46664351851851849</v>
      </c>
      <c r="CG567" s="63">
        <f t="shared" si="514"/>
        <v>0.46594907407407404</v>
      </c>
      <c r="CH567" s="36"/>
      <c r="CI567" s="36"/>
      <c r="CJ567" s="36"/>
      <c r="CK567" s="36"/>
      <c r="CL567" s="60">
        <v>60</v>
      </c>
    </row>
    <row r="568" spans="1:90" ht="28.5" customHeight="1" x14ac:dyDescent="0.25">
      <c r="A568" s="37">
        <v>66</v>
      </c>
      <c r="C568" s="37"/>
      <c r="D568" s="37"/>
      <c r="E568" s="78"/>
      <c r="F568" s="83"/>
      <c r="G568" s="44">
        <v>170.52</v>
      </c>
      <c r="H568" s="44">
        <f t="shared" si="466"/>
        <v>169.32</v>
      </c>
      <c r="I568" s="83">
        <v>169.28</v>
      </c>
      <c r="J568" s="43">
        <f t="shared" si="519"/>
        <v>-3.3475110270954616E-4</v>
      </c>
      <c r="K568" s="44">
        <f t="shared" si="520"/>
        <v>-5.6666666666671972E-2</v>
      </c>
      <c r="L568" s="76" t="s">
        <v>1001</v>
      </c>
      <c r="M568" s="122" t="s">
        <v>1559</v>
      </c>
      <c r="N568" s="46">
        <f t="shared" si="474"/>
        <v>169.33666666666667</v>
      </c>
      <c r="O568" s="46">
        <v>-0.02</v>
      </c>
      <c r="P568" s="78">
        <v>169.36</v>
      </c>
      <c r="Q568" s="78">
        <f t="shared" si="518"/>
        <v>-1.19</v>
      </c>
      <c r="R568" s="78">
        <v>170.52</v>
      </c>
      <c r="S568" s="78">
        <f t="shared" si="518"/>
        <v>-1.19</v>
      </c>
      <c r="T568" s="77">
        <v>170.53</v>
      </c>
      <c r="U568" s="47" t="str">
        <f t="shared" si="515"/>
        <v/>
      </c>
      <c r="V568" s="47" t="str">
        <f t="shared" si="516"/>
        <v/>
      </c>
      <c r="W568" s="50"/>
      <c r="X568" s="50"/>
      <c r="Y568" s="50"/>
      <c r="Z568" s="50"/>
      <c r="AA568" s="50"/>
      <c r="AB568" s="50"/>
      <c r="AC568" s="50"/>
      <c r="AD568" s="50"/>
      <c r="AE568" s="51">
        <f t="shared" si="469"/>
        <v>66</v>
      </c>
      <c r="AF568" s="51" t="str">
        <f t="shared" si="470"/>
        <v/>
      </c>
      <c r="AG568" s="51" t="str">
        <f t="shared" si="471"/>
        <v/>
      </c>
      <c r="AH568" s="51" t="str">
        <f t="shared" si="472"/>
        <v/>
      </c>
      <c r="AI568" s="52">
        <f t="shared" si="473"/>
        <v>169.32</v>
      </c>
      <c r="AJ568" s="51"/>
      <c r="AK568" s="53"/>
      <c r="AL568" s="52"/>
      <c r="AM568" s="53">
        <f t="shared" si="475"/>
        <v>50</v>
      </c>
      <c r="AN568" s="53">
        <f>IF(AJ568&lt;&gt;"",IF(AJ568="o",VLOOKUP(AM568,OpenSect!$A$1:$D$11,2),IF(AJ568="u",VLOOKUP(AM568,UpHill!$A$1:$D$35,2),IF(AJ568="d",VLOOKUP(AM568,DownHill!$A$1:$D$29,2),IF(AJ568="f",VLOOKUP(AM568,FlatUnd!$A$2:$D$30,2),IF(AJ568="t",VLOOKUP(AM568,TimeAdd!$A$1:$D$176,2),IF(AJ568="l",VLOOKUP(AM568,SLimit!$A$1:$D$8,2),AN567)))))),AN567)</f>
        <v>60</v>
      </c>
      <c r="AO568" s="53">
        <f>IF(AJ568&lt;&gt;"",IF(AJ568="o",VLOOKUP(AM568,OpenSect!$A$1:$D$11,3),IF(AJ568="u",VLOOKUP(AM568,UpHill!$A$1:$D$35,3),IF(AJ568="d",VLOOKUP(AM568,DownHill!$A$3:$D$29,3),IF(AJ568="f",VLOOKUP(AM568,FlatUnd!$A$2:$D$30,3),IF(AJ568="t",VLOOKUP(AM568,TimeAdd!$A$1:$D$18,3),IF(AJ568="l",VLOOKUP(AM568,SLimit!$A$1:$D$8,3),AO567)))))),AO567)</f>
        <v>70</v>
      </c>
      <c r="AP568" s="53">
        <f>IF(AJ568&lt;&gt;"",IF(AJ568="o",VLOOKUP(AM568,OpenSect!$A$1:$D$11,4),IF(AJ568="u",VLOOKUP(AM568,UpHill!$A$1:$D$35,4),IF(AJ568="d",VLOOKUP(AM568,DownHill!$A$1:$D$29,4),IF(AJ568="f",VLOOKUP(AM568,FlatUnd!$A$2:$D$30,4),IF(AJ568="t",VLOOKUP(AM568,TimeAdd!$A$1:$D$18,4),IF(AJ568="l",VLOOKUP(AM568,SLimit!$A$1:$D$8,4),AP567)))))),AP567)</f>
        <v>80</v>
      </c>
      <c r="AQ568" s="53" t="str">
        <f t="shared" si="476"/>
        <v>120</v>
      </c>
      <c r="AR568" s="54" t="str">
        <f t="shared" si="477"/>
        <v>35,0 km plate.</v>
      </c>
      <c r="AS568" s="55"/>
      <c r="AT568" s="55"/>
      <c r="AU568" s="56">
        <f>IF(GroupStTimes!$A$8=0,MIN(CB568,CD568,CF568),MIN(BZ568,CB568,CD568,CF568))</f>
        <v>0.42995370370370384</v>
      </c>
      <c r="AV568" s="56">
        <f>IF(GroupStTimes!$A$8=0,MAX(CC568,CE568,CG568),MAX(CA568,CC568,CE568,CG568))</f>
        <v>0.47578703703703712</v>
      </c>
      <c r="AW568" s="57" t="str">
        <f t="shared" si="478"/>
        <v/>
      </c>
      <c r="AX568" s="58" t="str">
        <f t="shared" si="479"/>
        <v/>
      </c>
      <c r="AY568" s="58" t="str">
        <f t="shared" si="480"/>
        <v/>
      </c>
      <c r="AZ568" s="31">
        <f t="shared" si="481"/>
        <v>166.48</v>
      </c>
      <c r="BA568" s="59">
        <f t="shared" si="482"/>
        <v>0.43643518518518526</v>
      </c>
      <c r="BB568" s="59">
        <f t="shared" si="483"/>
        <v>0.44199074074074085</v>
      </c>
      <c r="BC568" s="59">
        <f t="shared" si="484"/>
        <v>0.42798611111111123</v>
      </c>
      <c r="BD568" s="59">
        <f t="shared" si="485"/>
        <v>0.47381944444444452</v>
      </c>
      <c r="BE568" s="59">
        <f t="shared" si="486"/>
        <v>0.45862268518518529</v>
      </c>
      <c r="BF568" s="59">
        <f t="shared" si="487"/>
        <v>0.46903935185185197</v>
      </c>
      <c r="BG568" s="59">
        <f t="shared" si="488"/>
        <v>0.46535879629629628</v>
      </c>
      <c r="BH568" s="59">
        <f t="shared" si="489"/>
        <v>0.46466435185185184</v>
      </c>
      <c r="BI568" s="31">
        <f t="shared" si="490"/>
        <v>2.8400000000000034</v>
      </c>
      <c r="BJ568" s="61">
        <f t="shared" si="491"/>
        <v>5.6800000000000066E-2</v>
      </c>
      <c r="BK568" s="61">
        <f t="shared" si="492"/>
        <v>4.7333333333333387E-2</v>
      </c>
      <c r="BL568" s="61">
        <f t="shared" si="493"/>
        <v>4.0571428571428619E-2</v>
      </c>
      <c r="BM568" s="61">
        <f t="shared" si="494"/>
        <v>3.5500000000000045E-2</v>
      </c>
      <c r="BN568" s="62">
        <f t="shared" si="495"/>
        <v>0</v>
      </c>
      <c r="BO568" s="62">
        <f t="shared" si="496"/>
        <v>3</v>
      </c>
      <c r="BP568" s="62">
        <f t="shared" si="497"/>
        <v>24</v>
      </c>
      <c r="BQ568" s="62">
        <f t="shared" si="498"/>
        <v>0</v>
      </c>
      <c r="BR568" s="62">
        <f t="shared" si="499"/>
        <v>2</v>
      </c>
      <c r="BS568" s="62">
        <f t="shared" si="500"/>
        <v>50</v>
      </c>
      <c r="BT568" s="62">
        <f t="shared" si="501"/>
        <v>0</v>
      </c>
      <c r="BU568" s="62">
        <f t="shared" si="502"/>
        <v>2</v>
      </c>
      <c r="BV568" s="62">
        <f t="shared" si="503"/>
        <v>26</v>
      </c>
      <c r="BW568" s="62">
        <f t="shared" si="504"/>
        <v>0</v>
      </c>
      <c r="BX568" s="62">
        <f t="shared" si="505"/>
        <v>2</v>
      </c>
      <c r="BY568" s="62">
        <f t="shared" si="506"/>
        <v>8</v>
      </c>
      <c r="BZ568" s="63">
        <f t="shared" si="507"/>
        <v>0.43879629629629635</v>
      </c>
      <c r="CA568" s="63">
        <f t="shared" si="508"/>
        <v>0.44435185185185194</v>
      </c>
      <c r="CB568" s="63">
        <f t="shared" si="509"/>
        <v>0.42995370370370384</v>
      </c>
      <c r="CC568" s="63">
        <f t="shared" si="510"/>
        <v>0.47578703703703712</v>
      </c>
      <c r="CD568" s="63">
        <f t="shared" si="511"/>
        <v>0.46031250000000012</v>
      </c>
      <c r="CE568" s="63">
        <f t="shared" si="512"/>
        <v>0.47072916666666681</v>
      </c>
      <c r="CF568" s="63">
        <f t="shared" si="513"/>
        <v>0.46684027777777776</v>
      </c>
      <c r="CG568" s="63">
        <f t="shared" si="514"/>
        <v>0.46614583333333331</v>
      </c>
      <c r="CH568" s="36"/>
      <c r="CI568" s="36"/>
      <c r="CJ568" s="36"/>
      <c r="CK568" s="36"/>
      <c r="CL568" s="60">
        <v>60</v>
      </c>
    </row>
    <row r="569" spans="1:90" ht="40.5" x14ac:dyDescent="0.25">
      <c r="A569" s="37">
        <v>66</v>
      </c>
      <c r="C569" s="37" t="s">
        <v>58</v>
      </c>
      <c r="D569" s="37"/>
      <c r="E569" s="78"/>
      <c r="F569" s="83"/>
      <c r="G569" s="44">
        <v>170.68</v>
      </c>
      <c r="H569" s="44">
        <f t="shared" si="466"/>
        <v>169.49</v>
      </c>
      <c r="I569" s="83">
        <v>169.44</v>
      </c>
      <c r="J569" s="43">
        <f t="shared" si="519"/>
        <v>-3.5410764872522587E-4</v>
      </c>
      <c r="K569" s="44">
        <f t="shared" si="520"/>
        <v>-6.0000000000002274E-2</v>
      </c>
      <c r="L569" s="76" t="s">
        <v>1174</v>
      </c>
      <c r="M569" s="122" t="s">
        <v>1232</v>
      </c>
      <c r="N569" s="46">
        <f t="shared" si="474"/>
        <v>169.5</v>
      </c>
      <c r="O569" s="46">
        <v>-0.02</v>
      </c>
      <c r="P569" s="78">
        <v>169.52</v>
      </c>
      <c r="Q569" s="78">
        <f t="shared" si="518"/>
        <v>-1.19</v>
      </c>
      <c r="R569" s="78">
        <v>170.68</v>
      </c>
      <c r="S569" s="78">
        <f t="shared" si="518"/>
        <v>-1.19</v>
      </c>
      <c r="T569" s="77">
        <v>170.7</v>
      </c>
      <c r="U569" s="47">
        <f t="shared" si="515"/>
        <v>26.860230000000001</v>
      </c>
      <c r="V569" s="47">
        <f t="shared" si="516"/>
        <v>28.898790000000002</v>
      </c>
      <c r="W569" s="50">
        <v>26.860220000000002</v>
      </c>
      <c r="X569" s="50">
        <v>28.89874</v>
      </c>
      <c r="Y569" s="50">
        <v>26.860230000000001</v>
      </c>
      <c r="Z569" s="50">
        <v>28.898800000000001</v>
      </c>
      <c r="AA569" s="50">
        <v>26.860230000000001</v>
      </c>
      <c r="AB569" s="50">
        <v>28.898800000000001</v>
      </c>
      <c r="AC569" s="81">
        <v>26.860220000000002</v>
      </c>
      <c r="AD569" s="50">
        <v>28.898820000000001</v>
      </c>
      <c r="AE569" s="51">
        <f t="shared" si="469"/>
        <v>66</v>
      </c>
      <c r="AF569" s="51" t="str">
        <f t="shared" si="470"/>
        <v/>
      </c>
      <c r="AG569" s="51" t="str">
        <f t="shared" si="471"/>
        <v>m</v>
      </c>
      <c r="AH569" s="51" t="str">
        <f t="shared" si="472"/>
        <v/>
      </c>
      <c r="AI569" s="52">
        <f t="shared" si="473"/>
        <v>169.49</v>
      </c>
      <c r="AJ569" s="51" t="s">
        <v>58</v>
      </c>
      <c r="AK569" s="53"/>
      <c r="AL569" s="52"/>
      <c r="AM569" s="53">
        <f t="shared" si="475"/>
        <v>50</v>
      </c>
      <c r="AN569" s="53">
        <f>IF(AJ569&lt;&gt;"",IF(AJ569="o",VLOOKUP(AM569,OpenSect!$A$1:$D$11,2),IF(AJ569="u",VLOOKUP(AM569,UpHill!$A$1:$D$35,2),IF(AJ569="d",VLOOKUP(AM569,DownHill!$A$1:$D$29,2),IF(AJ569="f",VLOOKUP(AM569,FlatUnd!$A$2:$D$30,2),IF(AJ569="t",VLOOKUP(AM569,TimeAdd!$A$1:$D$176,2),IF(AJ569="l",VLOOKUP(AM569,SLimit!$A$1:$D$8,2),AN568)))))),AN568)</f>
        <v>60</v>
      </c>
      <c r="AO569" s="53">
        <f>IF(AJ569&lt;&gt;"",IF(AJ569="o",VLOOKUP(AM569,OpenSect!$A$1:$D$11,3),IF(AJ569="u",VLOOKUP(AM569,UpHill!$A$1:$D$35,3),IF(AJ569="d",VLOOKUP(AM569,DownHill!$A$3:$D$29,3),IF(AJ569="f",VLOOKUP(AM569,FlatUnd!$A$2:$D$30,3),IF(AJ569="t",VLOOKUP(AM569,TimeAdd!$A$1:$D$18,3),IF(AJ569="l",VLOOKUP(AM569,SLimit!$A$1:$D$8,3),AO568)))))),AO568)</f>
        <v>70</v>
      </c>
      <c r="AP569" s="53">
        <f>IF(AJ569&lt;&gt;"",IF(AJ569="o",VLOOKUP(AM569,OpenSect!$A$1:$D$11,4),IF(AJ569="u",VLOOKUP(AM569,UpHill!$A$1:$D$35,4),IF(AJ569="d",VLOOKUP(AM569,DownHill!$A$1:$D$29,4),IF(AJ569="f",VLOOKUP(AM569,FlatUnd!$A$2:$D$30,4),IF(AJ569="t",VLOOKUP(AM569,TimeAdd!$A$1:$D$18,4),IF(AJ569="l",VLOOKUP(AM569,SLimit!$A$1:$D$8,4),AP568)))))),AP568)</f>
        <v>80</v>
      </c>
      <c r="AQ569" s="53" t="str">
        <f t="shared" si="476"/>
        <v>100</v>
      </c>
      <c r="AR569" s="54" t="str">
        <f t="shared" si="477"/>
        <v>100 Speed limit. Control Dot on pole and yellow line.</v>
      </c>
      <c r="AS569" s="55"/>
      <c r="AT569" s="55"/>
      <c r="AU569" s="56">
        <f>IF(GroupStTimes!$A$8=0,MIN(CB569,CD569,CF569),MIN(BZ569,CB569,CD569,CF569))</f>
        <v>0.43008101851851865</v>
      </c>
      <c r="AV569" s="56">
        <f>IF(GroupStTimes!$A$8=0,MAX(CC569,CE569,CG569),MAX(CA569,CC569,CE569,CG569))</f>
        <v>0.47591435185185194</v>
      </c>
      <c r="AW569" s="57" t="str">
        <f t="shared" si="478"/>
        <v>26.86023  28.89879</v>
      </c>
      <c r="AX569" s="58">
        <f t="shared" si="479"/>
        <v>26.860220000000002</v>
      </c>
      <c r="AY569" s="58">
        <f t="shared" si="480"/>
        <v>28.89874</v>
      </c>
      <c r="AZ569" s="31">
        <f t="shared" si="481"/>
        <v>166.48</v>
      </c>
      <c r="BA569" s="59">
        <f t="shared" si="482"/>
        <v>0.43643518518518526</v>
      </c>
      <c r="BB569" s="59">
        <f t="shared" si="483"/>
        <v>0.44199074074074085</v>
      </c>
      <c r="BC569" s="59">
        <f t="shared" si="484"/>
        <v>0.42798611111111123</v>
      </c>
      <c r="BD569" s="59">
        <f t="shared" si="485"/>
        <v>0.47381944444444452</v>
      </c>
      <c r="BE569" s="59">
        <f t="shared" si="486"/>
        <v>0.45862268518518529</v>
      </c>
      <c r="BF569" s="59">
        <f t="shared" si="487"/>
        <v>0.46903935185185197</v>
      </c>
      <c r="BG569" s="59">
        <f t="shared" si="488"/>
        <v>0.46535879629629628</v>
      </c>
      <c r="BH569" s="59">
        <f t="shared" si="489"/>
        <v>0.46466435185185184</v>
      </c>
      <c r="BI569" s="31">
        <f t="shared" si="490"/>
        <v>3.0100000000000193</v>
      </c>
      <c r="BJ569" s="61">
        <f t="shared" si="491"/>
        <v>6.0200000000000385E-2</v>
      </c>
      <c r="BK569" s="61">
        <f t="shared" si="492"/>
        <v>5.0166666666666991E-2</v>
      </c>
      <c r="BL569" s="61">
        <f t="shared" si="493"/>
        <v>4.3000000000000274E-2</v>
      </c>
      <c r="BM569" s="61">
        <f t="shared" si="494"/>
        <v>3.7625000000000242E-2</v>
      </c>
      <c r="BN569" s="62">
        <f t="shared" si="495"/>
        <v>0</v>
      </c>
      <c r="BO569" s="62">
        <f t="shared" si="496"/>
        <v>3</v>
      </c>
      <c r="BP569" s="62">
        <f t="shared" si="497"/>
        <v>37</v>
      </c>
      <c r="BQ569" s="62">
        <f t="shared" si="498"/>
        <v>0</v>
      </c>
      <c r="BR569" s="62">
        <f t="shared" si="499"/>
        <v>3</v>
      </c>
      <c r="BS569" s="62">
        <f t="shared" si="500"/>
        <v>1</v>
      </c>
      <c r="BT569" s="62">
        <f t="shared" si="501"/>
        <v>0</v>
      </c>
      <c r="BU569" s="62">
        <f t="shared" si="502"/>
        <v>2</v>
      </c>
      <c r="BV569" s="62">
        <f t="shared" si="503"/>
        <v>35</v>
      </c>
      <c r="BW569" s="62">
        <f t="shared" si="504"/>
        <v>0</v>
      </c>
      <c r="BX569" s="62">
        <f t="shared" si="505"/>
        <v>2</v>
      </c>
      <c r="BY569" s="62">
        <f t="shared" si="506"/>
        <v>15</v>
      </c>
      <c r="BZ569" s="63">
        <f t="shared" si="507"/>
        <v>0.43894675925925936</v>
      </c>
      <c r="CA569" s="63">
        <f t="shared" si="508"/>
        <v>0.44450231481481495</v>
      </c>
      <c r="CB569" s="63">
        <f t="shared" si="509"/>
        <v>0.43008101851851865</v>
      </c>
      <c r="CC569" s="63">
        <f t="shared" si="510"/>
        <v>0.47591435185185194</v>
      </c>
      <c r="CD569" s="63">
        <f t="shared" si="511"/>
        <v>0.46041666666666675</v>
      </c>
      <c r="CE569" s="63">
        <f t="shared" si="512"/>
        <v>0.47083333333333344</v>
      </c>
      <c r="CF569" s="63">
        <f t="shared" si="513"/>
        <v>0.46692129629629631</v>
      </c>
      <c r="CG569" s="63">
        <f t="shared" si="514"/>
        <v>0.46622685185185186</v>
      </c>
      <c r="CH569" s="36"/>
      <c r="CI569" s="36"/>
      <c r="CJ569" s="36"/>
      <c r="CK569" s="36"/>
      <c r="CL569" s="60">
        <v>60</v>
      </c>
    </row>
    <row r="570" spans="1:90" ht="28.5" customHeight="1" x14ac:dyDescent="0.25">
      <c r="A570" s="37">
        <v>66</v>
      </c>
      <c r="C570" s="37"/>
      <c r="D570" s="37"/>
      <c r="E570" s="78"/>
      <c r="F570" s="83"/>
      <c r="G570" s="44">
        <v>170.78</v>
      </c>
      <c r="H570" s="44">
        <f t="shared" si="466"/>
        <v>169.59</v>
      </c>
      <c r="I570" s="83">
        <v>169.54</v>
      </c>
      <c r="J570" s="43">
        <f t="shared" si="519"/>
        <v>-3.5389878494751845E-4</v>
      </c>
      <c r="K570" s="44">
        <f t="shared" si="520"/>
        <v>-6.0000000000002274E-2</v>
      </c>
      <c r="L570" s="76" t="s">
        <v>508</v>
      </c>
      <c r="M570" s="122" t="s">
        <v>1232</v>
      </c>
      <c r="N570" s="46">
        <f t="shared" si="474"/>
        <v>169.6</v>
      </c>
      <c r="O570" s="46">
        <v>-0.02</v>
      </c>
      <c r="P570" s="78">
        <v>169.62</v>
      </c>
      <c r="Q570" s="78">
        <f t="shared" si="518"/>
        <v>-1.19</v>
      </c>
      <c r="R570" s="78">
        <v>170.78</v>
      </c>
      <c r="S570" s="78">
        <f t="shared" si="518"/>
        <v>-1.19</v>
      </c>
      <c r="T570" s="77">
        <v>170.8</v>
      </c>
      <c r="U570" s="47" t="str">
        <f t="shared" si="515"/>
        <v/>
      </c>
      <c r="V570" s="47" t="str">
        <f t="shared" si="516"/>
        <v/>
      </c>
      <c r="W570" s="50"/>
      <c r="X570" s="50"/>
      <c r="Y570" s="50"/>
      <c r="Z570" s="50"/>
      <c r="AA570" s="50"/>
      <c r="AB570" s="50"/>
      <c r="AC570" s="50"/>
      <c r="AD570" s="50"/>
      <c r="AE570" s="51">
        <f t="shared" si="469"/>
        <v>66</v>
      </c>
      <c r="AF570" s="51" t="str">
        <f t="shared" si="470"/>
        <v/>
      </c>
      <c r="AG570" s="51" t="str">
        <f t="shared" si="471"/>
        <v/>
      </c>
      <c r="AH570" s="51" t="str">
        <f t="shared" si="472"/>
        <v/>
      </c>
      <c r="AI570" s="52">
        <f t="shared" si="473"/>
        <v>169.59</v>
      </c>
      <c r="AJ570" s="51"/>
      <c r="AK570" s="53"/>
      <c r="AL570" s="52"/>
      <c r="AM570" s="53">
        <f t="shared" si="475"/>
        <v>50</v>
      </c>
      <c r="AN570" s="53">
        <f>IF(AJ570&lt;&gt;"",IF(AJ570="o",VLOOKUP(AM570,OpenSect!$A$1:$D$11,2),IF(AJ570="u",VLOOKUP(AM570,UpHill!$A$1:$D$35,2),IF(AJ570="d",VLOOKUP(AM570,DownHill!$A$1:$D$29,2),IF(AJ570="f",VLOOKUP(AM570,FlatUnd!$A$2:$D$30,2),IF(AJ570="t",VLOOKUP(AM570,TimeAdd!$A$1:$D$176,2),IF(AJ570="l",VLOOKUP(AM570,SLimit!$A$1:$D$8,2),AN569)))))),AN569)</f>
        <v>60</v>
      </c>
      <c r="AO570" s="53">
        <f>IF(AJ570&lt;&gt;"",IF(AJ570="o",VLOOKUP(AM570,OpenSect!$A$1:$D$11,3),IF(AJ570="u",VLOOKUP(AM570,UpHill!$A$1:$D$35,3),IF(AJ570="d",VLOOKUP(AM570,DownHill!$A$3:$D$29,3),IF(AJ570="f",VLOOKUP(AM570,FlatUnd!$A$2:$D$30,3),IF(AJ570="t",VLOOKUP(AM570,TimeAdd!$A$1:$D$18,3),IF(AJ570="l",VLOOKUP(AM570,SLimit!$A$1:$D$8,3),AO569)))))),AO569)</f>
        <v>70</v>
      </c>
      <c r="AP570" s="53">
        <f>IF(AJ570&lt;&gt;"",IF(AJ570="o",VLOOKUP(AM570,OpenSect!$A$1:$D$11,4),IF(AJ570="u",VLOOKUP(AM570,UpHill!$A$1:$D$35,4),IF(AJ570="d",VLOOKUP(AM570,DownHill!$A$1:$D$29,4),IF(AJ570="f",VLOOKUP(AM570,FlatUnd!$A$2:$D$30,4),IF(AJ570="t",VLOOKUP(AM570,TimeAdd!$A$1:$D$18,4),IF(AJ570="l",VLOOKUP(AM570,SLimit!$A$1:$D$8,4),AP569)))))),AP569)</f>
        <v>80</v>
      </c>
      <c r="AQ570" s="53" t="str">
        <f t="shared" si="476"/>
        <v>100</v>
      </c>
      <c r="AR570" s="54" t="str">
        <f t="shared" si="477"/>
        <v>Warning - Gentle curve{ right}.</v>
      </c>
      <c r="AS570" s="55"/>
      <c r="AT570" s="55"/>
      <c r="AU570" s="56">
        <f>IF(GroupStTimes!$A$8=0,MIN(CB570,CD570,CF570),MIN(BZ570,CB570,CD570,CF570))</f>
        <v>0.43015046296296311</v>
      </c>
      <c r="AV570" s="56">
        <f>IF(GroupStTimes!$A$8=0,MAX(CC570,CE570,CG570),MAX(CA570,CC570,CE570,CG570))</f>
        <v>0.47598379629629639</v>
      </c>
      <c r="AW570" s="57" t="str">
        <f t="shared" si="478"/>
        <v/>
      </c>
      <c r="AX570" s="58" t="str">
        <f t="shared" si="479"/>
        <v/>
      </c>
      <c r="AY570" s="58" t="str">
        <f t="shared" si="480"/>
        <v/>
      </c>
      <c r="AZ570" s="31">
        <f t="shared" si="481"/>
        <v>166.48</v>
      </c>
      <c r="BA570" s="59">
        <f t="shared" si="482"/>
        <v>0.43643518518518526</v>
      </c>
      <c r="BB570" s="59">
        <f t="shared" si="483"/>
        <v>0.44199074074074085</v>
      </c>
      <c r="BC570" s="59">
        <f t="shared" si="484"/>
        <v>0.42798611111111123</v>
      </c>
      <c r="BD570" s="59">
        <f t="shared" si="485"/>
        <v>0.47381944444444452</v>
      </c>
      <c r="BE570" s="59">
        <f t="shared" si="486"/>
        <v>0.45862268518518529</v>
      </c>
      <c r="BF570" s="59">
        <f t="shared" si="487"/>
        <v>0.46903935185185197</v>
      </c>
      <c r="BG570" s="59">
        <f t="shared" si="488"/>
        <v>0.46535879629629628</v>
      </c>
      <c r="BH570" s="59">
        <f t="shared" si="489"/>
        <v>0.46466435185185184</v>
      </c>
      <c r="BI570" s="31">
        <f t="shared" si="490"/>
        <v>3.1100000000000136</v>
      </c>
      <c r="BJ570" s="61">
        <f t="shared" si="491"/>
        <v>6.2200000000000276E-2</v>
      </c>
      <c r="BK570" s="61">
        <f t="shared" si="492"/>
        <v>5.1833333333333557E-2</v>
      </c>
      <c r="BL570" s="61">
        <f t="shared" si="493"/>
        <v>4.4428571428571623E-2</v>
      </c>
      <c r="BM570" s="61">
        <f t="shared" si="494"/>
        <v>3.8875000000000173E-2</v>
      </c>
      <c r="BN570" s="62">
        <f t="shared" si="495"/>
        <v>0</v>
      </c>
      <c r="BO570" s="62">
        <f t="shared" si="496"/>
        <v>3</v>
      </c>
      <c r="BP570" s="62">
        <f t="shared" si="497"/>
        <v>44</v>
      </c>
      <c r="BQ570" s="62">
        <f t="shared" si="498"/>
        <v>0</v>
      </c>
      <c r="BR570" s="62">
        <f t="shared" si="499"/>
        <v>3</v>
      </c>
      <c r="BS570" s="62">
        <f t="shared" si="500"/>
        <v>7</v>
      </c>
      <c r="BT570" s="62">
        <f t="shared" si="501"/>
        <v>0</v>
      </c>
      <c r="BU570" s="62">
        <f t="shared" si="502"/>
        <v>2</v>
      </c>
      <c r="BV570" s="62">
        <f t="shared" si="503"/>
        <v>40</v>
      </c>
      <c r="BW570" s="62">
        <f t="shared" si="504"/>
        <v>0</v>
      </c>
      <c r="BX570" s="62">
        <f t="shared" si="505"/>
        <v>2</v>
      </c>
      <c r="BY570" s="62">
        <f t="shared" si="506"/>
        <v>20</v>
      </c>
      <c r="BZ570" s="63">
        <f t="shared" si="507"/>
        <v>0.43902777777777785</v>
      </c>
      <c r="CA570" s="63">
        <f t="shared" si="508"/>
        <v>0.44458333333333344</v>
      </c>
      <c r="CB570" s="63">
        <f t="shared" si="509"/>
        <v>0.43015046296296311</v>
      </c>
      <c r="CC570" s="63">
        <f t="shared" si="510"/>
        <v>0.47598379629629639</v>
      </c>
      <c r="CD570" s="63">
        <f t="shared" si="511"/>
        <v>0.46047453703703711</v>
      </c>
      <c r="CE570" s="63">
        <f t="shared" si="512"/>
        <v>0.4708912037037038</v>
      </c>
      <c r="CF570" s="63">
        <f t="shared" si="513"/>
        <v>0.46697916666666667</v>
      </c>
      <c r="CG570" s="63">
        <f t="shared" si="514"/>
        <v>0.46628472222222223</v>
      </c>
      <c r="CH570" s="36"/>
      <c r="CI570" s="36"/>
      <c r="CJ570" s="36"/>
      <c r="CK570" s="36"/>
      <c r="CL570" s="60">
        <v>60</v>
      </c>
    </row>
    <row r="571" spans="1:90" ht="28.5" customHeight="1" x14ac:dyDescent="0.25">
      <c r="A571" s="37">
        <v>66</v>
      </c>
      <c r="C571" s="37"/>
      <c r="D571" s="37"/>
      <c r="E571" s="78"/>
      <c r="F571" s="83"/>
      <c r="G571" s="44">
        <v>170.92</v>
      </c>
      <c r="H571" s="44">
        <f t="shared" si="466"/>
        <v>169.72</v>
      </c>
      <c r="I571" s="83">
        <v>169.67</v>
      </c>
      <c r="J571" s="43">
        <f t="shared" si="519"/>
        <v>-4.1256556845637522E-4</v>
      </c>
      <c r="K571" s="44">
        <f t="shared" si="520"/>
        <v>-6.9999999999993179E-2</v>
      </c>
      <c r="L571" s="76" t="s">
        <v>1175</v>
      </c>
      <c r="M571" s="122" t="s">
        <v>1232</v>
      </c>
      <c r="N571" s="46">
        <f t="shared" si="474"/>
        <v>169.73999999999998</v>
      </c>
      <c r="O571" s="46">
        <v>-0.02</v>
      </c>
      <c r="P571" s="78">
        <v>169.76</v>
      </c>
      <c r="Q571" s="78">
        <f t="shared" si="518"/>
        <v>-1.19</v>
      </c>
      <c r="R571" s="78">
        <v>170.92</v>
      </c>
      <c r="S571" s="78">
        <f t="shared" si="518"/>
        <v>-1.19</v>
      </c>
      <c r="T571" s="77">
        <v>170.94</v>
      </c>
      <c r="U571" s="47" t="str">
        <f t="shared" si="515"/>
        <v/>
      </c>
      <c r="V571" s="47" t="str">
        <f t="shared" si="516"/>
        <v/>
      </c>
      <c r="W571" s="50"/>
      <c r="X571" s="50"/>
      <c r="Y571" s="50"/>
      <c r="Z571" s="50"/>
      <c r="AA571" s="50"/>
      <c r="AB571" s="50"/>
      <c r="AC571" s="50"/>
      <c r="AD571" s="50"/>
      <c r="AE571" s="51">
        <f t="shared" si="469"/>
        <v>66</v>
      </c>
      <c r="AF571" s="51" t="str">
        <f t="shared" si="470"/>
        <v/>
      </c>
      <c r="AG571" s="51" t="str">
        <f t="shared" si="471"/>
        <v/>
      </c>
      <c r="AH571" s="51" t="str">
        <f t="shared" si="472"/>
        <v/>
      </c>
      <c r="AI571" s="52">
        <f t="shared" si="473"/>
        <v>169.72</v>
      </c>
      <c r="AJ571" s="51"/>
      <c r="AK571" s="53"/>
      <c r="AL571" s="52"/>
      <c r="AM571" s="53">
        <f t="shared" si="475"/>
        <v>50</v>
      </c>
      <c r="AN571" s="53">
        <f>IF(AJ571&lt;&gt;"",IF(AJ571="o",VLOOKUP(AM571,OpenSect!$A$1:$D$11,2),IF(AJ571="u",VLOOKUP(AM571,UpHill!$A$1:$D$35,2),IF(AJ571="d",VLOOKUP(AM571,DownHill!$A$1:$D$29,2),IF(AJ571="f",VLOOKUP(AM571,FlatUnd!$A$2:$D$30,2),IF(AJ571="t",VLOOKUP(AM571,TimeAdd!$A$1:$D$176,2),IF(AJ571="l",VLOOKUP(AM571,SLimit!$A$1:$D$8,2),AN570)))))),AN570)</f>
        <v>60</v>
      </c>
      <c r="AO571" s="53">
        <f>IF(AJ571&lt;&gt;"",IF(AJ571="o",VLOOKUP(AM571,OpenSect!$A$1:$D$11,3),IF(AJ571="u",VLOOKUP(AM571,UpHill!$A$1:$D$35,3),IF(AJ571="d",VLOOKUP(AM571,DownHill!$A$3:$D$29,3),IF(AJ571="f",VLOOKUP(AM571,FlatUnd!$A$2:$D$30,3),IF(AJ571="t",VLOOKUP(AM571,TimeAdd!$A$1:$D$18,3),IF(AJ571="l",VLOOKUP(AM571,SLimit!$A$1:$D$8,3),AO570)))))),AO570)</f>
        <v>70</v>
      </c>
      <c r="AP571" s="53">
        <f>IF(AJ571&lt;&gt;"",IF(AJ571="o",VLOOKUP(AM571,OpenSect!$A$1:$D$11,4),IF(AJ571="u",VLOOKUP(AM571,UpHill!$A$1:$D$35,4),IF(AJ571="d",VLOOKUP(AM571,DownHill!$A$1:$D$29,4),IF(AJ571="f",VLOOKUP(AM571,FlatUnd!$A$2:$D$30,4),IF(AJ571="t",VLOOKUP(AM571,TimeAdd!$A$1:$D$18,4),IF(AJ571="l",VLOOKUP(AM571,SLimit!$A$1:$D$8,4),AP570)))))),AP570)</f>
        <v>80</v>
      </c>
      <c r="AQ571" s="53" t="str">
        <f t="shared" si="476"/>
        <v>100</v>
      </c>
      <c r="AR571" s="54" t="str">
        <f t="shared" si="477"/>
        <v>R23 Balfour{ straight} / {Left }Bosjespruit.</v>
      </c>
      <c r="AS571" s="55"/>
      <c r="AT571" s="55"/>
      <c r="AU571" s="56">
        <f>IF(GroupStTimes!$A$8=0,MIN(CB571,CD571,CF571),MIN(BZ571,CB571,CD571,CF571))</f>
        <v>0.4302314814814816</v>
      </c>
      <c r="AV571" s="56">
        <f>IF(GroupStTimes!$A$8=0,MAX(CC571,CE571,CG571),MAX(CA571,CC571,CE571,CG571))</f>
        <v>0.47606481481481489</v>
      </c>
      <c r="AW571" s="57" t="str">
        <f t="shared" si="478"/>
        <v/>
      </c>
      <c r="AX571" s="58" t="str">
        <f t="shared" si="479"/>
        <v/>
      </c>
      <c r="AY571" s="58" t="str">
        <f t="shared" si="480"/>
        <v/>
      </c>
      <c r="AZ571" s="31">
        <f t="shared" si="481"/>
        <v>166.48</v>
      </c>
      <c r="BA571" s="59">
        <f t="shared" si="482"/>
        <v>0.43643518518518526</v>
      </c>
      <c r="BB571" s="59">
        <f t="shared" si="483"/>
        <v>0.44199074074074085</v>
      </c>
      <c r="BC571" s="59">
        <f t="shared" si="484"/>
        <v>0.42798611111111123</v>
      </c>
      <c r="BD571" s="59">
        <f t="shared" si="485"/>
        <v>0.47381944444444452</v>
      </c>
      <c r="BE571" s="59">
        <f t="shared" si="486"/>
        <v>0.45862268518518529</v>
      </c>
      <c r="BF571" s="59">
        <f t="shared" si="487"/>
        <v>0.46903935185185197</v>
      </c>
      <c r="BG571" s="59">
        <f t="shared" si="488"/>
        <v>0.46535879629629628</v>
      </c>
      <c r="BH571" s="59">
        <f t="shared" si="489"/>
        <v>0.46466435185185184</v>
      </c>
      <c r="BI571" s="31">
        <f t="shared" si="490"/>
        <v>3.2400000000000091</v>
      </c>
      <c r="BJ571" s="61">
        <f t="shared" si="491"/>
        <v>6.4800000000000177E-2</v>
      </c>
      <c r="BK571" s="61">
        <f t="shared" si="492"/>
        <v>5.4000000000000152E-2</v>
      </c>
      <c r="BL571" s="61">
        <f t="shared" si="493"/>
        <v>4.6285714285714416E-2</v>
      </c>
      <c r="BM571" s="61">
        <f t="shared" si="494"/>
        <v>4.0500000000000112E-2</v>
      </c>
      <c r="BN571" s="62">
        <f t="shared" si="495"/>
        <v>0</v>
      </c>
      <c r="BO571" s="62">
        <f t="shared" si="496"/>
        <v>3</v>
      </c>
      <c r="BP571" s="62">
        <f t="shared" si="497"/>
        <v>53</v>
      </c>
      <c r="BQ571" s="62">
        <f t="shared" si="498"/>
        <v>0</v>
      </c>
      <c r="BR571" s="62">
        <f t="shared" si="499"/>
        <v>3</v>
      </c>
      <c r="BS571" s="62">
        <f t="shared" si="500"/>
        <v>14</v>
      </c>
      <c r="BT571" s="62">
        <f t="shared" si="501"/>
        <v>0</v>
      </c>
      <c r="BU571" s="62">
        <f t="shared" si="502"/>
        <v>2</v>
      </c>
      <c r="BV571" s="62">
        <f t="shared" si="503"/>
        <v>47</v>
      </c>
      <c r="BW571" s="62">
        <f t="shared" si="504"/>
        <v>0</v>
      </c>
      <c r="BX571" s="62">
        <f t="shared" si="505"/>
        <v>2</v>
      </c>
      <c r="BY571" s="62">
        <f t="shared" si="506"/>
        <v>26</v>
      </c>
      <c r="BZ571" s="63">
        <f t="shared" si="507"/>
        <v>0.43913194444444453</v>
      </c>
      <c r="CA571" s="63">
        <f t="shared" si="508"/>
        <v>0.44468750000000012</v>
      </c>
      <c r="CB571" s="63">
        <f t="shared" si="509"/>
        <v>0.4302314814814816</v>
      </c>
      <c r="CC571" s="63">
        <f t="shared" si="510"/>
        <v>0.47606481481481489</v>
      </c>
      <c r="CD571" s="63">
        <f t="shared" si="511"/>
        <v>0.46055555555555566</v>
      </c>
      <c r="CE571" s="63">
        <f t="shared" si="512"/>
        <v>0.47097222222222235</v>
      </c>
      <c r="CF571" s="63">
        <f t="shared" si="513"/>
        <v>0.46704861111111112</v>
      </c>
      <c r="CG571" s="63">
        <f t="shared" si="514"/>
        <v>0.46635416666666668</v>
      </c>
      <c r="CH571" s="36"/>
      <c r="CI571" s="36"/>
      <c r="CJ571" s="36"/>
      <c r="CK571" s="36"/>
      <c r="CL571" s="60">
        <v>60</v>
      </c>
    </row>
    <row r="572" spans="1:90" ht="28.5" customHeight="1" x14ac:dyDescent="0.25">
      <c r="A572" s="37">
        <v>66</v>
      </c>
      <c r="C572" s="37"/>
      <c r="D572" s="37"/>
      <c r="E572" s="78"/>
      <c r="F572" s="83"/>
      <c r="G572" s="44"/>
      <c r="H572" s="44">
        <f t="shared" si="466"/>
        <v>169.9</v>
      </c>
      <c r="I572" s="83">
        <v>169.83</v>
      </c>
      <c r="J572" s="43">
        <f t="shared" si="519"/>
        <v>-4.1217688276491053E-4</v>
      </c>
      <c r="K572" s="44">
        <f t="shared" si="520"/>
        <v>-6.9999999999964757E-2</v>
      </c>
      <c r="L572" s="76" t="s">
        <v>1176</v>
      </c>
      <c r="M572" s="122" t="s">
        <v>1232</v>
      </c>
      <c r="N572" s="46">
        <f t="shared" si="474"/>
        <v>169.89999999999998</v>
      </c>
      <c r="O572" s="46">
        <v>-0.02</v>
      </c>
      <c r="P572" s="44">
        <v>169.92</v>
      </c>
      <c r="Q572" s="78">
        <f t="shared" si="518"/>
        <v>-1.19</v>
      </c>
      <c r="R572" s="44">
        <v>171.09</v>
      </c>
      <c r="S572" s="78">
        <f t="shared" si="518"/>
        <v>-1.19</v>
      </c>
      <c r="T572" s="77">
        <v>171.09</v>
      </c>
      <c r="U572" s="47" t="str">
        <f t="shared" si="515"/>
        <v/>
      </c>
      <c r="V572" s="47" t="str">
        <f t="shared" si="516"/>
        <v/>
      </c>
      <c r="W572" s="50"/>
      <c r="X572" s="50"/>
      <c r="Y572" s="50"/>
      <c r="Z572" s="50"/>
      <c r="AA572" s="50"/>
      <c r="AB572" s="50"/>
      <c r="AC572" s="50"/>
      <c r="AD572" s="50"/>
      <c r="AE572" s="51">
        <f t="shared" si="469"/>
        <v>66</v>
      </c>
      <c r="AF572" s="51" t="str">
        <f t="shared" si="470"/>
        <v/>
      </c>
      <c r="AG572" s="51" t="str">
        <f t="shared" si="471"/>
        <v/>
      </c>
      <c r="AH572" s="51" t="str">
        <f t="shared" si="472"/>
        <v/>
      </c>
      <c r="AI572" s="52">
        <f t="shared" si="473"/>
        <v>169.9</v>
      </c>
      <c r="AJ572" s="51"/>
      <c r="AK572" s="53"/>
      <c r="AL572" s="52"/>
      <c r="AM572" s="53">
        <f t="shared" si="475"/>
        <v>50</v>
      </c>
      <c r="AN572" s="53">
        <f>IF(AJ572&lt;&gt;"",IF(AJ572="o",VLOOKUP(AM572,OpenSect!$A$1:$D$11,2),IF(AJ572="u",VLOOKUP(AM572,UpHill!$A$1:$D$35,2),IF(AJ572="d",VLOOKUP(AM572,DownHill!$A$1:$D$29,2),IF(AJ572="f",VLOOKUP(AM572,FlatUnd!$A$2:$D$30,2),IF(AJ572="t",VLOOKUP(AM572,TimeAdd!$A$1:$D$176,2),IF(AJ572="l",VLOOKUP(AM572,SLimit!$A$1:$D$8,2),AN571)))))),AN571)</f>
        <v>60</v>
      </c>
      <c r="AO572" s="53">
        <f>IF(AJ572&lt;&gt;"",IF(AJ572="o",VLOOKUP(AM572,OpenSect!$A$1:$D$11,3),IF(AJ572="u",VLOOKUP(AM572,UpHill!$A$1:$D$35,3),IF(AJ572="d",VLOOKUP(AM572,DownHill!$A$3:$D$29,3),IF(AJ572="f",VLOOKUP(AM572,FlatUnd!$A$2:$D$30,3),IF(AJ572="t",VLOOKUP(AM572,TimeAdd!$A$1:$D$18,3),IF(AJ572="l",VLOOKUP(AM572,SLimit!$A$1:$D$8,3),AO571)))))),AO571)</f>
        <v>70</v>
      </c>
      <c r="AP572" s="53">
        <f>IF(AJ572&lt;&gt;"",IF(AJ572="o",VLOOKUP(AM572,OpenSect!$A$1:$D$11,4),IF(AJ572="u",VLOOKUP(AM572,UpHill!$A$1:$D$35,4),IF(AJ572="d",VLOOKUP(AM572,DownHill!$A$1:$D$29,4),IF(AJ572="f",VLOOKUP(AM572,FlatUnd!$A$2:$D$30,4),IF(AJ572="t",VLOOKUP(AM572,TimeAdd!$A$1:$D$18,4),IF(AJ572="l",VLOOKUP(AM572,SLimit!$A$1:$D$8,4),AP571)))))),AP571)</f>
        <v>80</v>
      </c>
      <c r="AQ572" s="53" t="str">
        <f t="shared" si="476"/>
        <v>100</v>
      </c>
      <c r="AR572" s="54" t="str">
        <f t="shared" si="477"/>
        <v xml:space="preserve"> {Left }Bosjespruit.</v>
      </c>
      <c r="AS572" s="55"/>
      <c r="AT572" s="55"/>
      <c r="AU572" s="56">
        <f>IF(GroupStTimes!$A$8=0,MIN(CB572,CD572,CF572),MIN(BZ572,CB572,CD572,CF572))</f>
        <v>0.43035879629629642</v>
      </c>
      <c r="AV572" s="56">
        <f>IF(GroupStTimes!$A$8=0,MAX(CC572,CE572,CG572),MAX(CA572,CC572,CE572,CG572))</f>
        <v>0.4761921296296297</v>
      </c>
      <c r="AW572" s="57" t="str">
        <f t="shared" si="478"/>
        <v/>
      </c>
      <c r="AX572" s="58" t="str">
        <f t="shared" si="479"/>
        <v/>
      </c>
      <c r="AY572" s="58" t="str">
        <f t="shared" si="480"/>
        <v/>
      </c>
      <c r="AZ572" s="31">
        <f t="shared" si="481"/>
        <v>166.48</v>
      </c>
      <c r="BA572" s="59">
        <f t="shared" si="482"/>
        <v>0.43643518518518526</v>
      </c>
      <c r="BB572" s="59">
        <f t="shared" si="483"/>
        <v>0.44199074074074085</v>
      </c>
      <c r="BC572" s="59">
        <f t="shared" si="484"/>
        <v>0.42798611111111123</v>
      </c>
      <c r="BD572" s="59">
        <f t="shared" si="485"/>
        <v>0.47381944444444452</v>
      </c>
      <c r="BE572" s="59">
        <f t="shared" si="486"/>
        <v>0.45862268518518529</v>
      </c>
      <c r="BF572" s="59">
        <f t="shared" si="487"/>
        <v>0.46903935185185197</v>
      </c>
      <c r="BG572" s="59">
        <f t="shared" si="488"/>
        <v>0.46535879629629628</v>
      </c>
      <c r="BH572" s="59">
        <f t="shared" si="489"/>
        <v>0.46466435185185184</v>
      </c>
      <c r="BI572" s="31">
        <f t="shared" si="490"/>
        <v>3.4200000000000159</v>
      </c>
      <c r="BJ572" s="61">
        <f t="shared" si="491"/>
        <v>6.8400000000000322E-2</v>
      </c>
      <c r="BK572" s="61">
        <f t="shared" si="492"/>
        <v>5.7000000000000266E-2</v>
      </c>
      <c r="BL572" s="61">
        <f t="shared" si="493"/>
        <v>4.8857142857143085E-2</v>
      </c>
      <c r="BM572" s="61">
        <f t="shared" si="494"/>
        <v>4.2750000000000198E-2</v>
      </c>
      <c r="BN572" s="62">
        <f t="shared" si="495"/>
        <v>0</v>
      </c>
      <c r="BO572" s="62">
        <f t="shared" si="496"/>
        <v>4</v>
      </c>
      <c r="BP572" s="62">
        <f t="shared" si="497"/>
        <v>6</v>
      </c>
      <c r="BQ572" s="62">
        <f t="shared" si="498"/>
        <v>0</v>
      </c>
      <c r="BR572" s="62">
        <f t="shared" si="499"/>
        <v>3</v>
      </c>
      <c r="BS572" s="62">
        <f t="shared" si="500"/>
        <v>25</v>
      </c>
      <c r="BT572" s="62">
        <f t="shared" si="501"/>
        <v>0</v>
      </c>
      <c r="BU572" s="62">
        <f t="shared" si="502"/>
        <v>2</v>
      </c>
      <c r="BV572" s="62">
        <f t="shared" si="503"/>
        <v>56</v>
      </c>
      <c r="BW572" s="62">
        <f t="shared" si="504"/>
        <v>0</v>
      </c>
      <c r="BX572" s="62">
        <f t="shared" si="505"/>
        <v>2</v>
      </c>
      <c r="BY572" s="62">
        <f t="shared" si="506"/>
        <v>34</v>
      </c>
      <c r="BZ572" s="63">
        <f t="shared" si="507"/>
        <v>0.43928240740740748</v>
      </c>
      <c r="CA572" s="63">
        <f t="shared" si="508"/>
        <v>0.44483796296296307</v>
      </c>
      <c r="CB572" s="63">
        <f t="shared" si="509"/>
        <v>0.43035879629629642</v>
      </c>
      <c r="CC572" s="63">
        <f t="shared" si="510"/>
        <v>0.4761921296296297</v>
      </c>
      <c r="CD572" s="63">
        <f t="shared" si="511"/>
        <v>0.46065972222222235</v>
      </c>
      <c r="CE572" s="63">
        <f t="shared" si="512"/>
        <v>0.47107638888888903</v>
      </c>
      <c r="CF572" s="63">
        <f t="shared" si="513"/>
        <v>0.46714120370370371</v>
      </c>
      <c r="CG572" s="63">
        <f t="shared" si="514"/>
        <v>0.46644675925925927</v>
      </c>
      <c r="CH572" s="36"/>
      <c r="CI572" s="36"/>
      <c r="CJ572" s="36"/>
      <c r="CK572" s="36"/>
      <c r="CL572" s="60">
        <v>60</v>
      </c>
    </row>
    <row r="573" spans="1:90" ht="28.5" customHeight="1" x14ac:dyDescent="0.25">
      <c r="A573" s="37">
        <v>66</v>
      </c>
      <c r="C573" s="37"/>
      <c r="D573" s="37"/>
      <c r="E573" s="78"/>
      <c r="F573" s="83"/>
      <c r="G573" s="44"/>
      <c r="H573" s="44">
        <f t="shared" si="466"/>
        <v>170.36</v>
      </c>
      <c r="I573" s="83">
        <v>170.28</v>
      </c>
      <c r="J573" s="43">
        <f t="shared" si="519"/>
        <v>-4.5023882233193681E-4</v>
      </c>
      <c r="K573" s="44">
        <f t="shared" si="520"/>
        <v>-7.6666666666682204E-2</v>
      </c>
      <c r="L573" s="76" t="s">
        <v>1004</v>
      </c>
      <c r="M573" s="122" t="s">
        <v>1232</v>
      </c>
      <c r="N573" s="46">
        <f t="shared" si="474"/>
        <v>170.35666666666668</v>
      </c>
      <c r="O573" s="46">
        <v>-0.02</v>
      </c>
      <c r="P573" s="44">
        <v>170.37</v>
      </c>
      <c r="Q573" s="78">
        <f t="shared" si="518"/>
        <v>-1.19</v>
      </c>
      <c r="R573" s="44">
        <v>171.55</v>
      </c>
      <c r="S573" s="78">
        <f t="shared" si="518"/>
        <v>-1.19</v>
      </c>
      <c r="T573" s="77">
        <v>171.55</v>
      </c>
      <c r="U573" s="47" t="str">
        <f t="shared" si="515"/>
        <v/>
      </c>
      <c r="V573" s="47" t="str">
        <f t="shared" si="516"/>
        <v/>
      </c>
      <c r="W573" s="50"/>
      <c r="X573" s="50"/>
      <c r="Y573" s="50"/>
      <c r="Z573" s="50"/>
      <c r="AA573" s="50"/>
      <c r="AB573" s="50"/>
      <c r="AC573" s="50"/>
      <c r="AD573" s="50"/>
      <c r="AE573" s="51">
        <f t="shared" si="469"/>
        <v>66</v>
      </c>
      <c r="AF573" s="51" t="str">
        <f t="shared" si="470"/>
        <v/>
      </c>
      <c r="AG573" s="51" t="str">
        <f t="shared" si="471"/>
        <v/>
      </c>
      <c r="AH573" s="51" t="str">
        <f t="shared" si="472"/>
        <v/>
      </c>
      <c r="AI573" s="52">
        <f t="shared" si="473"/>
        <v>170.36</v>
      </c>
      <c r="AJ573" s="51"/>
      <c r="AK573" s="53"/>
      <c r="AL573" s="52"/>
      <c r="AM573" s="53">
        <f t="shared" si="475"/>
        <v>50</v>
      </c>
      <c r="AN573" s="53">
        <f>IF(AJ573&lt;&gt;"",IF(AJ573="o",VLOOKUP(AM573,OpenSect!$A$1:$D$11,2),IF(AJ573="u",VLOOKUP(AM573,UpHill!$A$1:$D$35,2),IF(AJ573="d",VLOOKUP(AM573,DownHill!$A$1:$D$29,2),IF(AJ573="f",VLOOKUP(AM573,FlatUnd!$A$2:$D$30,2),IF(AJ573="t",VLOOKUP(AM573,TimeAdd!$A$1:$D$176,2),IF(AJ573="l",VLOOKUP(AM573,SLimit!$A$1:$D$8,2),AN572)))))),AN572)</f>
        <v>60</v>
      </c>
      <c r="AO573" s="53">
        <f>IF(AJ573&lt;&gt;"",IF(AJ573="o",VLOOKUP(AM573,OpenSect!$A$1:$D$11,3),IF(AJ573="u",VLOOKUP(AM573,UpHill!$A$1:$D$35,3),IF(AJ573="d",VLOOKUP(AM573,DownHill!$A$3:$D$29,3),IF(AJ573="f",VLOOKUP(AM573,FlatUnd!$A$2:$D$30,3),IF(AJ573="t",VLOOKUP(AM573,TimeAdd!$A$1:$D$18,3),IF(AJ573="l",VLOOKUP(AM573,SLimit!$A$1:$D$8,3),AO572)))))),AO572)</f>
        <v>70</v>
      </c>
      <c r="AP573" s="53">
        <f>IF(AJ573&lt;&gt;"",IF(AJ573="o",VLOOKUP(AM573,OpenSect!$A$1:$D$11,4),IF(AJ573="u",VLOOKUP(AM573,UpHill!$A$1:$D$35,4),IF(AJ573="d",VLOOKUP(AM573,DownHill!$A$1:$D$29,4),IF(AJ573="f",VLOOKUP(AM573,FlatUnd!$A$2:$D$30,4),IF(AJ573="t",VLOOKUP(AM573,TimeAdd!$A$1:$D$18,4),IF(AJ573="l",VLOOKUP(AM573,SLimit!$A$1:$D$8,4),AP572)))))),AP572)</f>
        <v>80</v>
      </c>
      <c r="AQ573" s="53" t="str">
        <f t="shared" si="476"/>
        <v>100</v>
      </c>
      <c r="AR573" s="54" t="str">
        <f t="shared" si="477"/>
        <v>36,0 km plate.</v>
      </c>
      <c r="AS573" s="55"/>
      <c r="AT573" s="55"/>
      <c r="AU573" s="56">
        <f>IF(GroupStTimes!$A$8=0,MIN(CB573,CD573,CF573),MIN(BZ573,CB573,CD573,CF573))</f>
        <v>0.43068287037037051</v>
      </c>
      <c r="AV573" s="56">
        <f>IF(GroupStTimes!$A$8=0,MAX(CC573,CE573,CG573),MAX(CA573,CC573,CE573,CG573))</f>
        <v>0.47651620370370379</v>
      </c>
      <c r="AW573" s="57" t="str">
        <f t="shared" si="478"/>
        <v/>
      </c>
      <c r="AX573" s="58" t="str">
        <f t="shared" si="479"/>
        <v/>
      </c>
      <c r="AY573" s="58" t="str">
        <f t="shared" si="480"/>
        <v/>
      </c>
      <c r="AZ573" s="31">
        <f t="shared" si="481"/>
        <v>166.48</v>
      </c>
      <c r="BA573" s="59">
        <f t="shared" si="482"/>
        <v>0.43643518518518526</v>
      </c>
      <c r="BB573" s="59">
        <f t="shared" si="483"/>
        <v>0.44199074074074085</v>
      </c>
      <c r="BC573" s="59">
        <f t="shared" si="484"/>
        <v>0.42798611111111123</v>
      </c>
      <c r="BD573" s="59">
        <f t="shared" si="485"/>
        <v>0.47381944444444452</v>
      </c>
      <c r="BE573" s="59">
        <f t="shared" si="486"/>
        <v>0.45862268518518529</v>
      </c>
      <c r="BF573" s="59">
        <f t="shared" si="487"/>
        <v>0.46903935185185197</v>
      </c>
      <c r="BG573" s="59">
        <f t="shared" si="488"/>
        <v>0.46535879629629628</v>
      </c>
      <c r="BH573" s="59">
        <f t="shared" si="489"/>
        <v>0.46466435185185184</v>
      </c>
      <c r="BI573" s="31">
        <f t="shared" si="490"/>
        <v>3.8800000000000239</v>
      </c>
      <c r="BJ573" s="61">
        <f t="shared" si="491"/>
        <v>7.7600000000000474E-2</v>
      </c>
      <c r="BK573" s="61">
        <f t="shared" si="492"/>
        <v>6.4666666666667066E-2</v>
      </c>
      <c r="BL573" s="61">
        <f t="shared" si="493"/>
        <v>5.5428571428571771E-2</v>
      </c>
      <c r="BM573" s="61">
        <f t="shared" si="494"/>
        <v>4.85000000000003E-2</v>
      </c>
      <c r="BN573" s="62">
        <f t="shared" si="495"/>
        <v>0</v>
      </c>
      <c r="BO573" s="62">
        <f t="shared" si="496"/>
        <v>4</v>
      </c>
      <c r="BP573" s="62">
        <f t="shared" si="497"/>
        <v>39</v>
      </c>
      <c r="BQ573" s="62">
        <f t="shared" si="498"/>
        <v>0</v>
      </c>
      <c r="BR573" s="62">
        <f t="shared" si="499"/>
        <v>3</v>
      </c>
      <c r="BS573" s="62">
        <f t="shared" si="500"/>
        <v>53</v>
      </c>
      <c r="BT573" s="62">
        <f t="shared" si="501"/>
        <v>0</v>
      </c>
      <c r="BU573" s="62">
        <f t="shared" si="502"/>
        <v>3</v>
      </c>
      <c r="BV573" s="62">
        <f t="shared" si="503"/>
        <v>20</v>
      </c>
      <c r="BW573" s="62">
        <f t="shared" si="504"/>
        <v>0</v>
      </c>
      <c r="BX573" s="62">
        <f t="shared" si="505"/>
        <v>2</v>
      </c>
      <c r="BY573" s="62">
        <f t="shared" si="506"/>
        <v>55</v>
      </c>
      <c r="BZ573" s="63">
        <f t="shared" si="507"/>
        <v>0.43966435185185193</v>
      </c>
      <c r="CA573" s="63">
        <f t="shared" si="508"/>
        <v>0.44521990740740752</v>
      </c>
      <c r="CB573" s="63">
        <f t="shared" si="509"/>
        <v>0.43068287037037051</v>
      </c>
      <c r="CC573" s="63">
        <f t="shared" si="510"/>
        <v>0.47651620370370379</v>
      </c>
      <c r="CD573" s="63">
        <f t="shared" si="511"/>
        <v>0.46093750000000011</v>
      </c>
      <c r="CE573" s="63">
        <f t="shared" si="512"/>
        <v>0.4713541666666668</v>
      </c>
      <c r="CF573" s="63">
        <f t="shared" si="513"/>
        <v>0.46738425925925925</v>
      </c>
      <c r="CG573" s="63">
        <f t="shared" si="514"/>
        <v>0.46668981481481481</v>
      </c>
      <c r="CH573" s="36"/>
      <c r="CI573" s="36"/>
      <c r="CJ573" s="36"/>
      <c r="CK573" s="36"/>
      <c r="CL573" s="60">
        <v>60</v>
      </c>
    </row>
    <row r="574" spans="1:90" ht="28.5" customHeight="1" x14ac:dyDescent="0.25">
      <c r="A574" s="37">
        <v>66</v>
      </c>
      <c r="C574" s="37" t="s">
        <v>49</v>
      </c>
      <c r="D574" s="37">
        <v>46</v>
      </c>
      <c r="E574" s="78"/>
      <c r="F574" s="83"/>
      <c r="G574" s="44">
        <v>171.59</v>
      </c>
      <c r="H574" s="44">
        <f t="shared" si="466"/>
        <v>170.4</v>
      </c>
      <c r="I574" s="83">
        <v>170.35</v>
      </c>
      <c r="J574" s="43">
        <f t="shared" si="519"/>
        <v>-3.7178358281968053E-4</v>
      </c>
      <c r="K574" s="44">
        <f t="shared" si="520"/>
        <v>-6.3333333333332575E-2</v>
      </c>
      <c r="L574" s="76" t="s">
        <v>1016</v>
      </c>
      <c r="M574" s="122" t="s">
        <v>1232</v>
      </c>
      <c r="N574" s="46">
        <f t="shared" si="474"/>
        <v>170.41333333333333</v>
      </c>
      <c r="O574" s="46">
        <v>-0.02</v>
      </c>
      <c r="P574" s="78">
        <v>170.44</v>
      </c>
      <c r="Q574" s="78">
        <f t="shared" si="518"/>
        <v>-1.19</v>
      </c>
      <c r="R574" s="78">
        <v>171.59</v>
      </c>
      <c r="S574" s="78">
        <f t="shared" si="518"/>
        <v>-1.19</v>
      </c>
      <c r="T574" s="77">
        <v>171.61</v>
      </c>
      <c r="U574" s="47" t="str">
        <f t="shared" si="515"/>
        <v/>
      </c>
      <c r="V574" s="47" t="str">
        <f t="shared" si="516"/>
        <v/>
      </c>
      <c r="W574" s="50"/>
      <c r="X574" s="50"/>
      <c r="Y574" s="50"/>
      <c r="Z574" s="50"/>
      <c r="AA574" s="50"/>
      <c r="AB574" s="50"/>
      <c r="AC574" s="50"/>
      <c r="AD574" s="50"/>
      <c r="AE574" s="51">
        <f t="shared" si="469"/>
        <v>66</v>
      </c>
      <c r="AF574" s="51" t="str">
        <f t="shared" si="470"/>
        <v/>
      </c>
      <c r="AG574" s="51" t="str">
        <f t="shared" si="471"/>
        <v>f</v>
      </c>
      <c r="AH574" s="51">
        <f t="shared" si="472"/>
        <v>46</v>
      </c>
      <c r="AI574" s="52">
        <f t="shared" si="473"/>
        <v>170.4</v>
      </c>
      <c r="AJ574" s="51" t="s">
        <v>49</v>
      </c>
      <c r="AK574" s="53"/>
      <c r="AL574" s="52"/>
      <c r="AM574" s="53">
        <f t="shared" si="475"/>
        <v>46</v>
      </c>
      <c r="AN574" s="53">
        <f>IF(AJ574&lt;&gt;"",IF(AJ574="o",VLOOKUP(AM574,OpenSect!$A$1:$D$11,2),IF(AJ574="u",VLOOKUP(AM574,UpHill!$A$1:$D$35,2),IF(AJ574="d",VLOOKUP(AM574,DownHill!$A$1:$D$29,2),IF(AJ574="f",VLOOKUP(AM574,FlatUnd!$A$2:$D$30,2),IF(AJ574="t",VLOOKUP(AM574,TimeAdd!$A$1:$D$176,2),IF(AJ574="l",VLOOKUP(AM574,SLimit!$A$1:$D$8,2),AN573)))))),AN573)</f>
        <v>55</v>
      </c>
      <c r="AO574" s="53">
        <f>IF(AJ574&lt;&gt;"",IF(AJ574="o",VLOOKUP(AM574,OpenSect!$A$1:$D$11,3),IF(AJ574="u",VLOOKUP(AM574,UpHill!$A$1:$D$35,3),IF(AJ574="d",VLOOKUP(AM574,DownHill!$A$3:$D$29,3),IF(AJ574="f",VLOOKUP(AM574,FlatUnd!$A$2:$D$30,3),IF(AJ574="t",VLOOKUP(AM574,TimeAdd!$A$1:$D$18,3),IF(AJ574="l",VLOOKUP(AM574,SLimit!$A$1:$D$8,3),AO573)))))),AO573)</f>
        <v>64</v>
      </c>
      <c r="AP574" s="53">
        <f>IF(AJ574&lt;&gt;"",IF(AJ574="o",VLOOKUP(AM574,OpenSect!$A$1:$D$11,4),IF(AJ574="u",VLOOKUP(AM574,UpHill!$A$1:$D$35,4),IF(AJ574="d",VLOOKUP(AM574,DownHill!$A$1:$D$29,4),IF(AJ574="f",VLOOKUP(AM574,FlatUnd!$A$2:$D$30,4),IF(AJ574="t",VLOOKUP(AM574,TimeAdd!$A$1:$D$18,4),IF(AJ574="l",VLOOKUP(AM574,SLimit!$A$1:$D$8,4),AP573)))))),AP573)</f>
        <v>72</v>
      </c>
      <c r="AQ574" s="53" t="str">
        <f t="shared" si="476"/>
        <v>100</v>
      </c>
      <c r="AR574" s="54" t="str">
        <f t="shared" si="477"/>
        <v>Bridge.</v>
      </c>
      <c r="AS574" s="55"/>
      <c r="AT574" s="55"/>
      <c r="AU574" s="56">
        <f>IF(GroupStTimes!$A$8=0,MIN(CB574,CD574,CF574),MIN(BZ574,CB574,CD574,CF574))</f>
        <v>0.43070601851851864</v>
      </c>
      <c r="AV574" s="56">
        <f>IF(GroupStTimes!$A$8=0,MAX(CC574,CE574,CG574),MAX(CA574,CC574,CE574,CG574))</f>
        <v>0.47653935185185192</v>
      </c>
      <c r="AW574" s="57" t="str">
        <f t="shared" si="478"/>
        <v/>
      </c>
      <c r="AX574" s="58" t="str">
        <f t="shared" si="479"/>
        <v/>
      </c>
      <c r="AY574" s="58" t="str">
        <f t="shared" si="480"/>
        <v/>
      </c>
      <c r="AZ574" s="31">
        <f t="shared" si="481"/>
        <v>166.48</v>
      </c>
      <c r="BA574" s="59">
        <f t="shared" si="482"/>
        <v>0.43643518518518526</v>
      </c>
      <c r="BB574" s="59">
        <f t="shared" si="483"/>
        <v>0.44199074074074085</v>
      </c>
      <c r="BC574" s="59">
        <f t="shared" si="484"/>
        <v>0.42798611111111123</v>
      </c>
      <c r="BD574" s="59">
        <f t="shared" si="485"/>
        <v>0.47381944444444452</v>
      </c>
      <c r="BE574" s="59">
        <f t="shared" si="486"/>
        <v>0.45862268518518529</v>
      </c>
      <c r="BF574" s="59">
        <f t="shared" si="487"/>
        <v>0.46903935185185197</v>
      </c>
      <c r="BG574" s="59">
        <f t="shared" si="488"/>
        <v>0.46535879629629628</v>
      </c>
      <c r="BH574" s="59">
        <f t="shared" si="489"/>
        <v>0.46466435185185184</v>
      </c>
      <c r="BI574" s="31">
        <f t="shared" si="490"/>
        <v>3.9200000000000159</v>
      </c>
      <c r="BJ574" s="61">
        <f t="shared" si="491"/>
        <v>7.8400000000000317E-2</v>
      </c>
      <c r="BK574" s="61">
        <f t="shared" si="492"/>
        <v>6.5333333333333604E-2</v>
      </c>
      <c r="BL574" s="61">
        <f t="shared" si="493"/>
        <v>5.600000000000023E-2</v>
      </c>
      <c r="BM574" s="61">
        <f t="shared" si="494"/>
        <v>4.9000000000000196E-2</v>
      </c>
      <c r="BN574" s="62">
        <f t="shared" si="495"/>
        <v>0</v>
      </c>
      <c r="BO574" s="62">
        <f t="shared" si="496"/>
        <v>4</v>
      </c>
      <c r="BP574" s="62">
        <f t="shared" si="497"/>
        <v>42</v>
      </c>
      <c r="BQ574" s="62">
        <f t="shared" si="498"/>
        <v>0</v>
      </c>
      <c r="BR574" s="62">
        <f t="shared" si="499"/>
        <v>3</v>
      </c>
      <c r="BS574" s="62">
        <f t="shared" si="500"/>
        <v>55</v>
      </c>
      <c r="BT574" s="62">
        <f t="shared" si="501"/>
        <v>0</v>
      </c>
      <c r="BU574" s="62">
        <f t="shared" si="502"/>
        <v>3</v>
      </c>
      <c r="BV574" s="62">
        <f t="shared" si="503"/>
        <v>22</v>
      </c>
      <c r="BW574" s="62">
        <f t="shared" si="504"/>
        <v>0</v>
      </c>
      <c r="BX574" s="62">
        <f t="shared" si="505"/>
        <v>2</v>
      </c>
      <c r="BY574" s="62">
        <f t="shared" si="506"/>
        <v>56</v>
      </c>
      <c r="BZ574" s="63">
        <f t="shared" si="507"/>
        <v>0.43969907407407416</v>
      </c>
      <c r="CA574" s="63">
        <f t="shared" si="508"/>
        <v>0.44525462962962975</v>
      </c>
      <c r="CB574" s="63">
        <f t="shared" si="509"/>
        <v>0.43070601851851864</v>
      </c>
      <c r="CC574" s="63">
        <f t="shared" si="510"/>
        <v>0.47653935185185192</v>
      </c>
      <c r="CD574" s="63">
        <f t="shared" si="511"/>
        <v>0.46096064814814824</v>
      </c>
      <c r="CE574" s="63">
        <f t="shared" si="512"/>
        <v>0.47137731481481493</v>
      </c>
      <c r="CF574" s="63">
        <f t="shared" si="513"/>
        <v>0.46739583333333334</v>
      </c>
      <c r="CG574" s="63">
        <f t="shared" si="514"/>
        <v>0.4667013888888889</v>
      </c>
      <c r="CH574" s="36"/>
      <c r="CI574" s="36"/>
      <c r="CJ574" s="36"/>
      <c r="CK574" s="36"/>
      <c r="CL574" s="60">
        <v>60</v>
      </c>
    </row>
    <row r="575" spans="1:90" ht="28.5" customHeight="1" x14ac:dyDescent="0.25">
      <c r="A575" s="37">
        <v>66</v>
      </c>
      <c r="C575" s="37" t="s">
        <v>49</v>
      </c>
      <c r="D575" s="79">
        <v>46</v>
      </c>
      <c r="E575" s="78"/>
      <c r="F575" s="83"/>
      <c r="G575" s="44">
        <v>172.13</v>
      </c>
      <c r="H575" s="44">
        <f t="shared" si="466"/>
        <v>170.93</v>
      </c>
      <c r="I575" s="83">
        <v>170.88</v>
      </c>
      <c r="J575" s="43">
        <f t="shared" si="519"/>
        <v>-4.0964419475668075E-4</v>
      </c>
      <c r="K575" s="44">
        <f t="shared" si="520"/>
        <v>-7.00000000000216E-2</v>
      </c>
      <c r="L575" s="76" t="s">
        <v>143</v>
      </c>
      <c r="M575" s="122" t="s">
        <v>1231</v>
      </c>
      <c r="N575" s="46">
        <f t="shared" si="474"/>
        <v>170.95000000000002</v>
      </c>
      <c r="O575" s="46">
        <v>-0.02</v>
      </c>
      <c r="P575" s="78">
        <v>170.97</v>
      </c>
      <c r="Q575" s="78">
        <f t="shared" si="518"/>
        <v>-1.19</v>
      </c>
      <c r="R575" s="78">
        <v>172.13</v>
      </c>
      <c r="S575" s="78">
        <f t="shared" si="518"/>
        <v>-1.19</v>
      </c>
      <c r="T575" s="77">
        <v>172.15</v>
      </c>
      <c r="U575" s="47" t="str">
        <f t="shared" si="515"/>
        <v/>
      </c>
      <c r="V575" s="47" t="str">
        <f t="shared" si="516"/>
        <v/>
      </c>
      <c r="W575" s="50"/>
      <c r="X575" s="50"/>
      <c r="Y575" s="50"/>
      <c r="Z575" s="50"/>
      <c r="AA575" s="50"/>
      <c r="AB575" s="50"/>
      <c r="AC575" s="50"/>
      <c r="AD575" s="50"/>
      <c r="AE575" s="51">
        <f t="shared" si="469"/>
        <v>66</v>
      </c>
      <c r="AF575" s="51" t="str">
        <f t="shared" si="470"/>
        <v/>
      </c>
      <c r="AG575" s="51" t="str">
        <f t="shared" si="471"/>
        <v>f</v>
      </c>
      <c r="AH575" s="51">
        <f t="shared" si="472"/>
        <v>46</v>
      </c>
      <c r="AI575" s="52">
        <f t="shared" si="473"/>
        <v>170.93</v>
      </c>
      <c r="AJ575" s="51"/>
      <c r="AK575" s="53"/>
      <c r="AL575" s="52"/>
      <c r="AM575" s="53">
        <f t="shared" si="475"/>
        <v>46</v>
      </c>
      <c r="AN575" s="53">
        <f>IF(AJ575&lt;&gt;"",IF(AJ575="o",VLOOKUP(AM575,OpenSect!$A$1:$D$11,2),IF(AJ575="u",VLOOKUP(AM575,UpHill!$A$1:$D$35,2),IF(AJ575="d",VLOOKUP(AM575,DownHill!$A$1:$D$29,2),IF(AJ575="f",VLOOKUP(AM575,FlatUnd!$A$2:$D$30,2),IF(AJ575="t",VLOOKUP(AM575,TimeAdd!$A$1:$D$176,2),IF(AJ575="l",VLOOKUP(AM575,SLimit!$A$1:$D$8,2),AN574)))))),AN574)</f>
        <v>55</v>
      </c>
      <c r="AO575" s="53">
        <f>IF(AJ575&lt;&gt;"",IF(AJ575="o",VLOOKUP(AM575,OpenSect!$A$1:$D$11,3),IF(AJ575="u",VLOOKUP(AM575,UpHill!$A$1:$D$35,3),IF(AJ575="d",VLOOKUP(AM575,DownHill!$A$3:$D$29,3),IF(AJ575="f",VLOOKUP(AM575,FlatUnd!$A$2:$D$30,3),IF(AJ575="t",VLOOKUP(AM575,TimeAdd!$A$1:$D$18,3),IF(AJ575="l",VLOOKUP(AM575,SLimit!$A$1:$D$8,3),AO574)))))),AO574)</f>
        <v>64</v>
      </c>
      <c r="AP575" s="53">
        <f>IF(AJ575&lt;&gt;"",IF(AJ575="o",VLOOKUP(AM575,OpenSect!$A$1:$D$11,4),IF(AJ575="u",VLOOKUP(AM575,UpHill!$A$1:$D$35,4),IF(AJ575="d",VLOOKUP(AM575,DownHill!$A$1:$D$29,4),IF(AJ575="f",VLOOKUP(AM575,FlatUnd!$A$2:$D$30,4),IF(AJ575="t",VLOOKUP(AM575,TimeAdd!$A$1:$D$18,4),IF(AJ575="l",VLOOKUP(AM575,SLimit!$A$1:$D$8,4),AP574)))))),AP574)</f>
        <v>72</v>
      </c>
      <c r="AQ575" s="53" t="str">
        <f t="shared" si="476"/>
        <v>80</v>
      </c>
      <c r="AR575" s="54" t="str">
        <f t="shared" si="477"/>
        <v>80 Speed limit.</v>
      </c>
      <c r="AS575" s="55"/>
      <c r="AT575" s="55"/>
      <c r="AU575" s="56">
        <f>IF(GroupStTimes!$A$8=0,MIN(CB575,CD575,CF575),MIN(BZ575,CB575,CD575,CF575))</f>
        <v>0.43111111111111122</v>
      </c>
      <c r="AV575" s="56">
        <f>IF(GroupStTimes!$A$8=0,MAX(CC575,CE575,CG575),MAX(CA575,CC575,CE575,CG575))</f>
        <v>0.4769444444444445</v>
      </c>
      <c r="AW575" s="57" t="str">
        <f t="shared" si="478"/>
        <v/>
      </c>
      <c r="AX575" s="58" t="str">
        <f t="shared" si="479"/>
        <v/>
      </c>
      <c r="AY575" s="58" t="str">
        <f t="shared" si="480"/>
        <v/>
      </c>
      <c r="AZ575" s="31">
        <f t="shared" si="481"/>
        <v>170.4</v>
      </c>
      <c r="BA575" s="59">
        <f t="shared" si="482"/>
        <v>0.43969907407407416</v>
      </c>
      <c r="BB575" s="59">
        <f t="shared" si="483"/>
        <v>0.44525462962962975</v>
      </c>
      <c r="BC575" s="59">
        <f t="shared" si="484"/>
        <v>0.43070601851851864</v>
      </c>
      <c r="BD575" s="59">
        <f t="shared" si="485"/>
        <v>0.47653935185185192</v>
      </c>
      <c r="BE575" s="59">
        <f t="shared" si="486"/>
        <v>0.46096064814814824</v>
      </c>
      <c r="BF575" s="59">
        <f t="shared" si="487"/>
        <v>0.47137731481481493</v>
      </c>
      <c r="BG575" s="59">
        <f t="shared" si="488"/>
        <v>0.46739583333333334</v>
      </c>
      <c r="BH575" s="59">
        <f t="shared" si="489"/>
        <v>0.4667013888888889</v>
      </c>
      <c r="BI575" s="31">
        <f t="shared" si="490"/>
        <v>0.53000000000000114</v>
      </c>
      <c r="BJ575" s="61">
        <f t="shared" si="491"/>
        <v>1.1521739130434807E-2</v>
      </c>
      <c r="BK575" s="61">
        <f t="shared" si="492"/>
        <v>9.6363636363636564E-3</v>
      </c>
      <c r="BL575" s="61">
        <f t="shared" si="493"/>
        <v>8.2812500000000178E-3</v>
      </c>
      <c r="BM575" s="61">
        <f t="shared" si="494"/>
        <v>7.3611111111111273E-3</v>
      </c>
      <c r="BN575" s="62">
        <f t="shared" si="495"/>
        <v>0</v>
      </c>
      <c r="BO575" s="62">
        <f t="shared" si="496"/>
        <v>0</v>
      </c>
      <c r="BP575" s="62">
        <f t="shared" si="497"/>
        <v>41</v>
      </c>
      <c r="BQ575" s="62">
        <f t="shared" si="498"/>
        <v>0</v>
      </c>
      <c r="BR575" s="62">
        <f t="shared" si="499"/>
        <v>0</v>
      </c>
      <c r="BS575" s="62">
        <f t="shared" si="500"/>
        <v>35</v>
      </c>
      <c r="BT575" s="62">
        <f t="shared" si="501"/>
        <v>0</v>
      </c>
      <c r="BU575" s="62">
        <f t="shared" si="502"/>
        <v>0</v>
      </c>
      <c r="BV575" s="62">
        <f t="shared" si="503"/>
        <v>30</v>
      </c>
      <c r="BW575" s="62">
        <f t="shared" si="504"/>
        <v>0</v>
      </c>
      <c r="BX575" s="62">
        <f t="shared" si="505"/>
        <v>0</v>
      </c>
      <c r="BY575" s="62">
        <f t="shared" si="506"/>
        <v>27</v>
      </c>
      <c r="BZ575" s="63">
        <f t="shared" si="507"/>
        <v>0.4401736111111112</v>
      </c>
      <c r="CA575" s="63">
        <f t="shared" si="508"/>
        <v>0.44572916666666679</v>
      </c>
      <c r="CB575" s="63">
        <f t="shared" si="509"/>
        <v>0.43111111111111122</v>
      </c>
      <c r="CC575" s="63">
        <f t="shared" si="510"/>
        <v>0.4769444444444445</v>
      </c>
      <c r="CD575" s="63">
        <f t="shared" si="511"/>
        <v>0.46130787037037047</v>
      </c>
      <c r="CE575" s="63">
        <f t="shared" si="512"/>
        <v>0.47172453703703715</v>
      </c>
      <c r="CF575" s="63">
        <f t="shared" si="513"/>
        <v>0.46770833333333334</v>
      </c>
      <c r="CG575" s="63">
        <f t="shared" si="514"/>
        <v>0.4670138888888889</v>
      </c>
      <c r="CH575" s="36"/>
      <c r="CI575" s="36"/>
      <c r="CJ575" s="36"/>
      <c r="CK575" s="36"/>
      <c r="CL575" s="60">
        <v>60</v>
      </c>
    </row>
    <row r="576" spans="1:90" ht="28.5" customHeight="1" x14ac:dyDescent="0.25">
      <c r="A576" s="37">
        <v>66</v>
      </c>
      <c r="C576" s="37"/>
      <c r="D576" s="37"/>
      <c r="E576" s="78"/>
      <c r="F576" s="83"/>
      <c r="G576" s="44">
        <v>172.42</v>
      </c>
      <c r="H576" s="44">
        <f t="shared" si="466"/>
        <v>171.23</v>
      </c>
      <c r="I576" s="83">
        <v>171.18</v>
      </c>
      <c r="J576" s="43">
        <f t="shared" si="519"/>
        <v>-3.6998091677376195E-4</v>
      </c>
      <c r="K576" s="44">
        <f t="shared" si="520"/>
        <v>-6.3333333333332575E-2</v>
      </c>
      <c r="L576" s="76" t="s">
        <v>419</v>
      </c>
      <c r="M576" s="122" t="s">
        <v>1231</v>
      </c>
      <c r="N576" s="46">
        <f t="shared" si="474"/>
        <v>171.24333333333334</v>
      </c>
      <c r="O576" s="46">
        <v>-0.02</v>
      </c>
      <c r="P576" s="78">
        <v>171.26999999999998</v>
      </c>
      <c r="Q576" s="78">
        <f t="shared" si="518"/>
        <v>-1.19</v>
      </c>
      <c r="R576" s="78">
        <v>172.42</v>
      </c>
      <c r="S576" s="78">
        <f t="shared" si="518"/>
        <v>-1.19</v>
      </c>
      <c r="T576" s="77">
        <v>172.44</v>
      </c>
      <c r="U576" s="47" t="str">
        <f t="shared" si="515"/>
        <v/>
      </c>
      <c r="V576" s="47" t="str">
        <f t="shared" si="516"/>
        <v/>
      </c>
      <c r="W576" s="50"/>
      <c r="X576" s="50"/>
      <c r="Y576" s="50"/>
      <c r="Z576" s="50"/>
      <c r="AA576" s="50"/>
      <c r="AB576" s="50"/>
      <c r="AC576" s="50"/>
      <c r="AD576" s="50"/>
      <c r="AE576" s="51">
        <f t="shared" si="469"/>
        <v>66</v>
      </c>
      <c r="AF576" s="51" t="str">
        <f t="shared" si="470"/>
        <v/>
      </c>
      <c r="AG576" s="51" t="str">
        <f t="shared" si="471"/>
        <v/>
      </c>
      <c r="AH576" s="51" t="str">
        <f t="shared" si="472"/>
        <v/>
      </c>
      <c r="AI576" s="52">
        <f t="shared" si="473"/>
        <v>171.23</v>
      </c>
      <c r="AJ576" s="51"/>
      <c r="AK576" s="53"/>
      <c r="AL576" s="52"/>
      <c r="AM576" s="53">
        <f t="shared" si="475"/>
        <v>46</v>
      </c>
      <c r="AN576" s="53">
        <f>IF(AJ576&lt;&gt;"",IF(AJ576="o",VLOOKUP(AM576,OpenSect!$A$1:$D$11,2),IF(AJ576="u",VLOOKUP(AM576,UpHill!$A$1:$D$35,2),IF(AJ576="d",VLOOKUP(AM576,DownHill!$A$1:$D$29,2),IF(AJ576="f",VLOOKUP(AM576,FlatUnd!$A$2:$D$30,2),IF(AJ576="t",VLOOKUP(AM576,TimeAdd!$A$1:$D$176,2),IF(AJ576="l",VLOOKUP(AM576,SLimit!$A$1:$D$8,2),AN575)))))),AN575)</f>
        <v>55</v>
      </c>
      <c r="AO576" s="53">
        <f>IF(AJ576&lt;&gt;"",IF(AJ576="o",VLOOKUP(AM576,OpenSect!$A$1:$D$11,3),IF(AJ576="u",VLOOKUP(AM576,UpHill!$A$1:$D$35,3),IF(AJ576="d",VLOOKUP(AM576,DownHill!$A$3:$D$29,3),IF(AJ576="f",VLOOKUP(AM576,FlatUnd!$A$2:$D$30,3),IF(AJ576="t",VLOOKUP(AM576,TimeAdd!$A$1:$D$18,3),IF(AJ576="l",VLOOKUP(AM576,SLimit!$A$1:$D$8,3),AO575)))))),AO575)</f>
        <v>64</v>
      </c>
      <c r="AP576" s="53">
        <f>IF(AJ576&lt;&gt;"",IF(AJ576="o",VLOOKUP(AM576,OpenSect!$A$1:$D$11,4),IF(AJ576="u",VLOOKUP(AM576,UpHill!$A$1:$D$35,4),IF(AJ576="d",VLOOKUP(AM576,DownHill!$A$1:$D$29,4),IF(AJ576="f",VLOOKUP(AM576,FlatUnd!$A$2:$D$30,4),IF(AJ576="t",VLOOKUP(AM576,TimeAdd!$A$1:$D$18,4),IF(AJ576="l",VLOOKUP(AM576,SLimit!$A$1:$D$8,4),AP575)))))),AP575)</f>
        <v>72</v>
      </c>
      <c r="AQ576" s="53" t="str">
        <f t="shared" si="476"/>
        <v>80</v>
      </c>
      <c r="AR576" s="54" t="str">
        <f t="shared" si="477"/>
        <v>Warning - Staggered junction.</v>
      </c>
      <c r="AS576" s="55"/>
      <c r="AT576" s="55"/>
      <c r="AU576" s="56">
        <f>IF(GroupStTimes!$A$8=0,MIN(CB576,CD576,CF576),MIN(BZ576,CB576,CD576,CF576))</f>
        <v>0.43133101851851863</v>
      </c>
      <c r="AV576" s="56">
        <f>IF(GroupStTimes!$A$8=0,MAX(CC576,CE576,CG576),MAX(CA576,CC576,CE576,CG576))</f>
        <v>0.47716435185185191</v>
      </c>
      <c r="AW576" s="57" t="str">
        <f t="shared" si="478"/>
        <v/>
      </c>
      <c r="AX576" s="58" t="str">
        <f t="shared" si="479"/>
        <v/>
      </c>
      <c r="AY576" s="58" t="str">
        <f t="shared" si="480"/>
        <v/>
      </c>
      <c r="AZ576" s="31">
        <f t="shared" si="481"/>
        <v>170.4</v>
      </c>
      <c r="BA576" s="59">
        <f t="shared" si="482"/>
        <v>0.43969907407407416</v>
      </c>
      <c r="BB576" s="59">
        <f t="shared" si="483"/>
        <v>0.44525462962962975</v>
      </c>
      <c r="BC576" s="59">
        <f t="shared" si="484"/>
        <v>0.43070601851851864</v>
      </c>
      <c r="BD576" s="59">
        <f t="shared" si="485"/>
        <v>0.47653935185185192</v>
      </c>
      <c r="BE576" s="59">
        <f t="shared" si="486"/>
        <v>0.46096064814814824</v>
      </c>
      <c r="BF576" s="59">
        <f t="shared" si="487"/>
        <v>0.47137731481481493</v>
      </c>
      <c r="BG576" s="59">
        <f t="shared" si="488"/>
        <v>0.46739583333333334</v>
      </c>
      <c r="BH576" s="59">
        <f t="shared" si="489"/>
        <v>0.4667013888888889</v>
      </c>
      <c r="BI576" s="31">
        <f t="shared" si="490"/>
        <v>0.82999999999998408</v>
      </c>
      <c r="BJ576" s="61">
        <f t="shared" si="491"/>
        <v>1.804347826086922E-2</v>
      </c>
      <c r="BK576" s="61">
        <f t="shared" si="492"/>
        <v>1.5090909090908801E-2</v>
      </c>
      <c r="BL576" s="61">
        <f t="shared" si="493"/>
        <v>1.2968749999999751E-2</v>
      </c>
      <c r="BM576" s="61">
        <f t="shared" si="494"/>
        <v>1.1527777777777557E-2</v>
      </c>
      <c r="BN576" s="62">
        <f t="shared" si="495"/>
        <v>0</v>
      </c>
      <c r="BO576" s="62">
        <f t="shared" si="496"/>
        <v>1</v>
      </c>
      <c r="BP576" s="62">
        <f t="shared" si="497"/>
        <v>5</v>
      </c>
      <c r="BQ576" s="62">
        <f t="shared" si="498"/>
        <v>0</v>
      </c>
      <c r="BR576" s="62">
        <f t="shared" si="499"/>
        <v>0</v>
      </c>
      <c r="BS576" s="62">
        <f t="shared" si="500"/>
        <v>54</v>
      </c>
      <c r="BT576" s="62">
        <f t="shared" si="501"/>
        <v>0</v>
      </c>
      <c r="BU576" s="62">
        <f t="shared" si="502"/>
        <v>0</v>
      </c>
      <c r="BV576" s="62">
        <f t="shared" si="503"/>
        <v>47</v>
      </c>
      <c r="BW576" s="62">
        <f t="shared" si="504"/>
        <v>0</v>
      </c>
      <c r="BX576" s="62">
        <f t="shared" si="505"/>
        <v>0</v>
      </c>
      <c r="BY576" s="62">
        <f t="shared" si="506"/>
        <v>41</v>
      </c>
      <c r="BZ576" s="63">
        <f t="shared" si="507"/>
        <v>0.44045138888888896</v>
      </c>
      <c r="CA576" s="63">
        <f t="shared" si="508"/>
        <v>0.44600694444444455</v>
      </c>
      <c r="CB576" s="63">
        <f t="shared" si="509"/>
        <v>0.43133101851851863</v>
      </c>
      <c r="CC576" s="63">
        <f t="shared" si="510"/>
        <v>0.47716435185185191</v>
      </c>
      <c r="CD576" s="63">
        <f t="shared" si="511"/>
        <v>0.46150462962962974</v>
      </c>
      <c r="CE576" s="63">
        <f t="shared" si="512"/>
        <v>0.47192129629629642</v>
      </c>
      <c r="CF576" s="63">
        <f t="shared" si="513"/>
        <v>0.46787037037037038</v>
      </c>
      <c r="CG576" s="63">
        <f t="shared" si="514"/>
        <v>0.46717592592592594</v>
      </c>
      <c r="CH576" s="36"/>
      <c r="CI576" s="36"/>
      <c r="CJ576" s="36"/>
      <c r="CK576" s="36"/>
      <c r="CL576" s="60">
        <v>60</v>
      </c>
    </row>
    <row r="577" spans="1:90" ht="40.5" x14ac:dyDescent="0.25">
      <c r="A577" s="37">
        <v>66</v>
      </c>
      <c r="C577" s="37"/>
      <c r="D577" s="37"/>
      <c r="E577" s="78"/>
      <c r="F577" s="83"/>
      <c r="G577" s="44"/>
      <c r="H577" s="44">
        <f t="shared" si="466"/>
        <v>171.34</v>
      </c>
      <c r="I577" s="83">
        <v>171.26</v>
      </c>
      <c r="J577" s="43">
        <f t="shared" si="519"/>
        <v>-4.4766242360552499E-4</v>
      </c>
      <c r="K577" s="44">
        <f t="shared" si="520"/>
        <v>-7.6666666666682204E-2</v>
      </c>
      <c r="L577" s="76" t="s">
        <v>1177</v>
      </c>
      <c r="M577" s="122" t="s">
        <v>1231</v>
      </c>
      <c r="N577" s="46">
        <f t="shared" si="474"/>
        <v>171.33666666666667</v>
      </c>
      <c r="O577" s="46">
        <v>-0.02</v>
      </c>
      <c r="P577" s="44">
        <v>171.35000000000002</v>
      </c>
      <c r="Q577" s="78">
        <f t="shared" si="518"/>
        <v>-1.19</v>
      </c>
      <c r="R577" s="44">
        <v>172.53</v>
      </c>
      <c r="S577" s="78">
        <f t="shared" si="518"/>
        <v>-1.19</v>
      </c>
      <c r="T577" s="77">
        <v>172.53</v>
      </c>
      <c r="U577" s="47" t="str">
        <f t="shared" si="515"/>
        <v/>
      </c>
      <c r="V577" s="47" t="str">
        <f t="shared" si="516"/>
        <v/>
      </c>
      <c r="W577" s="50"/>
      <c r="X577" s="50"/>
      <c r="Y577" s="50"/>
      <c r="Z577" s="50"/>
      <c r="AA577" s="50"/>
      <c r="AB577" s="50"/>
      <c r="AC577" s="50"/>
      <c r="AD577" s="50"/>
      <c r="AE577" s="51">
        <f t="shared" si="469"/>
        <v>66</v>
      </c>
      <c r="AF577" s="51" t="str">
        <f t="shared" si="470"/>
        <v/>
      </c>
      <c r="AG577" s="51" t="str">
        <f t="shared" si="471"/>
        <v/>
      </c>
      <c r="AH577" s="51" t="str">
        <f t="shared" si="472"/>
        <v/>
      </c>
      <c r="AI577" s="52">
        <f t="shared" si="473"/>
        <v>171.34</v>
      </c>
      <c r="AJ577" s="51"/>
      <c r="AK577" s="53"/>
      <c r="AL577" s="52"/>
      <c r="AM577" s="53">
        <f t="shared" si="475"/>
        <v>46</v>
      </c>
      <c r="AN577" s="53">
        <f>IF(AJ577&lt;&gt;"",IF(AJ577="o",VLOOKUP(AM577,OpenSect!$A$1:$D$11,2),IF(AJ577="u",VLOOKUP(AM577,UpHill!$A$1:$D$35,2),IF(AJ577="d",VLOOKUP(AM577,DownHill!$A$1:$D$29,2),IF(AJ577="f",VLOOKUP(AM577,FlatUnd!$A$2:$D$30,2),IF(AJ577="t",VLOOKUP(AM577,TimeAdd!$A$1:$D$176,2),IF(AJ577="l",VLOOKUP(AM577,SLimit!$A$1:$D$8,2),AN576)))))),AN576)</f>
        <v>55</v>
      </c>
      <c r="AO577" s="53">
        <f>IF(AJ577&lt;&gt;"",IF(AJ577="o",VLOOKUP(AM577,OpenSect!$A$1:$D$11,3),IF(AJ577="u",VLOOKUP(AM577,UpHill!$A$1:$D$35,3),IF(AJ577="d",VLOOKUP(AM577,DownHill!$A$3:$D$29,3),IF(AJ577="f",VLOOKUP(AM577,FlatUnd!$A$2:$D$30,3),IF(AJ577="t",VLOOKUP(AM577,TimeAdd!$A$1:$D$18,3),IF(AJ577="l",VLOOKUP(AM577,SLimit!$A$1:$D$8,3),AO576)))))),AO576)</f>
        <v>64</v>
      </c>
      <c r="AP577" s="53">
        <f>IF(AJ577&lt;&gt;"",IF(AJ577="o",VLOOKUP(AM577,OpenSect!$A$1:$D$11,4),IF(AJ577="u",VLOOKUP(AM577,UpHill!$A$1:$D$35,4),IF(AJ577="d",VLOOKUP(AM577,DownHill!$A$1:$D$29,4),IF(AJ577="f",VLOOKUP(AM577,FlatUnd!$A$2:$D$30,4),IF(AJ577="t",VLOOKUP(AM577,TimeAdd!$A$1:$D$18,4),IF(AJ577="l",VLOOKUP(AM577,SLimit!$A$1:$D$8,4),AP576)))))),AP576)</f>
        <v>72</v>
      </c>
      <c r="AQ577" s="53" t="str">
        <f t="shared" si="476"/>
        <v>80</v>
      </c>
      <c r="AR577" s="54" t="str">
        <f t="shared" si="477"/>
        <v>R23 Villiers , Balfour{ straight} / Val , Kinross{ right}.</v>
      </c>
      <c r="AS577" s="55"/>
      <c r="AT577" s="55"/>
      <c r="AU577" s="56">
        <f>IF(GroupStTimes!$A$8=0,MIN(CB577,CD577,CF577),MIN(BZ577,CB577,CD577,CF577))</f>
        <v>0.43142361111111122</v>
      </c>
      <c r="AV577" s="56">
        <f>IF(GroupStTimes!$A$8=0,MAX(CC577,CE577,CG577),MAX(CA577,CC577,CE577,CG577))</f>
        <v>0.4772569444444445</v>
      </c>
      <c r="AW577" s="57" t="str">
        <f t="shared" si="478"/>
        <v/>
      </c>
      <c r="AX577" s="58" t="str">
        <f t="shared" si="479"/>
        <v/>
      </c>
      <c r="AY577" s="58" t="str">
        <f t="shared" si="480"/>
        <v/>
      </c>
      <c r="AZ577" s="31">
        <f t="shared" si="481"/>
        <v>170.4</v>
      </c>
      <c r="BA577" s="59">
        <f t="shared" si="482"/>
        <v>0.43969907407407416</v>
      </c>
      <c r="BB577" s="59">
        <f t="shared" si="483"/>
        <v>0.44525462962962975</v>
      </c>
      <c r="BC577" s="59">
        <f t="shared" si="484"/>
        <v>0.43070601851851864</v>
      </c>
      <c r="BD577" s="59">
        <f t="shared" si="485"/>
        <v>0.47653935185185192</v>
      </c>
      <c r="BE577" s="59">
        <f t="shared" si="486"/>
        <v>0.46096064814814824</v>
      </c>
      <c r="BF577" s="59">
        <f t="shared" si="487"/>
        <v>0.47137731481481493</v>
      </c>
      <c r="BG577" s="59">
        <f t="shared" si="488"/>
        <v>0.46739583333333334</v>
      </c>
      <c r="BH577" s="59">
        <f t="shared" si="489"/>
        <v>0.4667013888888889</v>
      </c>
      <c r="BI577" s="31">
        <f t="shared" si="490"/>
        <v>0.93999999999999773</v>
      </c>
      <c r="BJ577" s="61">
        <f t="shared" si="491"/>
        <v>2.0434782608695603E-2</v>
      </c>
      <c r="BK577" s="61">
        <f t="shared" si="492"/>
        <v>1.7090909090909049E-2</v>
      </c>
      <c r="BL577" s="61">
        <f t="shared" si="493"/>
        <v>1.4687499999999964E-2</v>
      </c>
      <c r="BM577" s="61">
        <f t="shared" si="494"/>
        <v>1.3055555555555523E-2</v>
      </c>
      <c r="BN577" s="62">
        <f t="shared" si="495"/>
        <v>0</v>
      </c>
      <c r="BO577" s="62">
        <f t="shared" si="496"/>
        <v>1</v>
      </c>
      <c r="BP577" s="62">
        <f t="shared" si="497"/>
        <v>14</v>
      </c>
      <c r="BQ577" s="62">
        <f t="shared" si="498"/>
        <v>0</v>
      </c>
      <c r="BR577" s="62">
        <f t="shared" si="499"/>
        <v>1</v>
      </c>
      <c r="BS577" s="62">
        <f t="shared" si="500"/>
        <v>2</v>
      </c>
      <c r="BT577" s="62">
        <f t="shared" si="501"/>
        <v>0</v>
      </c>
      <c r="BU577" s="62">
        <f t="shared" si="502"/>
        <v>0</v>
      </c>
      <c r="BV577" s="62">
        <f t="shared" si="503"/>
        <v>53</v>
      </c>
      <c r="BW577" s="62">
        <f t="shared" si="504"/>
        <v>0</v>
      </c>
      <c r="BX577" s="62">
        <f t="shared" si="505"/>
        <v>0</v>
      </c>
      <c r="BY577" s="62">
        <f t="shared" si="506"/>
        <v>47</v>
      </c>
      <c r="BZ577" s="63">
        <f t="shared" si="507"/>
        <v>0.44055555555555564</v>
      </c>
      <c r="CA577" s="63">
        <f t="shared" si="508"/>
        <v>0.44611111111111124</v>
      </c>
      <c r="CB577" s="63">
        <f t="shared" si="509"/>
        <v>0.43142361111111122</v>
      </c>
      <c r="CC577" s="63">
        <f t="shared" si="510"/>
        <v>0.4772569444444445</v>
      </c>
      <c r="CD577" s="63">
        <f t="shared" si="511"/>
        <v>0.46157407407407419</v>
      </c>
      <c r="CE577" s="63">
        <f t="shared" si="512"/>
        <v>0.47199074074074088</v>
      </c>
      <c r="CF577" s="63">
        <f t="shared" si="513"/>
        <v>0.46793981481481484</v>
      </c>
      <c r="CG577" s="63">
        <f t="shared" si="514"/>
        <v>0.46724537037037039</v>
      </c>
      <c r="CH577" s="36"/>
      <c r="CI577" s="36"/>
      <c r="CJ577" s="36"/>
      <c r="CK577" s="36"/>
      <c r="CL577" s="60">
        <v>60</v>
      </c>
    </row>
    <row r="578" spans="1:90" ht="28.5" customHeight="1" x14ac:dyDescent="0.25">
      <c r="A578" s="37">
        <v>66</v>
      </c>
      <c r="C578" s="37"/>
      <c r="D578" s="37"/>
      <c r="E578" s="78"/>
      <c r="F578" s="83"/>
      <c r="G578" s="44"/>
      <c r="H578" s="44">
        <f t="shared" si="466"/>
        <v>171.35</v>
      </c>
      <c r="I578" s="83">
        <v>171.28</v>
      </c>
      <c r="J578" s="43">
        <f t="shared" si="519"/>
        <v>-4.0868752919192652E-4</v>
      </c>
      <c r="K578" s="44">
        <f t="shared" si="520"/>
        <v>-6.9999999999993179E-2</v>
      </c>
      <c r="L578" s="76" t="s">
        <v>597</v>
      </c>
      <c r="M578" s="122" t="s">
        <v>1231</v>
      </c>
      <c r="N578" s="46">
        <f t="shared" si="474"/>
        <v>171.35</v>
      </c>
      <c r="O578" s="46">
        <v>-0.02</v>
      </c>
      <c r="P578" s="44">
        <v>171.37</v>
      </c>
      <c r="Q578" s="78">
        <f t="shared" si="518"/>
        <v>-1.19</v>
      </c>
      <c r="R578" s="44">
        <v>172.54</v>
      </c>
      <c r="S578" s="78">
        <f t="shared" si="518"/>
        <v>-1.19</v>
      </c>
      <c r="T578" s="77">
        <v>172.54</v>
      </c>
      <c r="U578" s="47" t="str">
        <f t="shared" si="515"/>
        <v/>
      </c>
      <c r="V578" s="47" t="str">
        <f t="shared" si="516"/>
        <v/>
      </c>
      <c r="W578" s="50"/>
      <c r="X578" s="50"/>
      <c r="Y578" s="50"/>
      <c r="Z578" s="50"/>
      <c r="AA578" s="50"/>
      <c r="AB578" s="50"/>
      <c r="AC578" s="50"/>
      <c r="AD578" s="50"/>
      <c r="AE578" s="51">
        <f t="shared" si="469"/>
        <v>66</v>
      </c>
      <c r="AF578" s="51" t="str">
        <f t="shared" si="470"/>
        <v/>
      </c>
      <c r="AG578" s="51" t="str">
        <f t="shared" si="471"/>
        <v/>
      </c>
      <c r="AH578" s="51" t="str">
        <f t="shared" si="472"/>
        <v/>
      </c>
      <c r="AI578" s="52">
        <f t="shared" si="473"/>
        <v>171.35</v>
      </c>
      <c r="AJ578" s="51"/>
      <c r="AK578" s="53"/>
      <c r="AL578" s="52"/>
      <c r="AM578" s="53">
        <f t="shared" si="475"/>
        <v>46</v>
      </c>
      <c r="AN578" s="53">
        <f>IF(AJ578&lt;&gt;"",IF(AJ578="o",VLOOKUP(AM578,OpenSect!$A$1:$D$11,2),IF(AJ578="u",VLOOKUP(AM578,UpHill!$A$1:$D$35,2),IF(AJ578="d",VLOOKUP(AM578,DownHill!$A$1:$D$29,2),IF(AJ578="f",VLOOKUP(AM578,FlatUnd!$A$2:$D$30,2),IF(AJ578="t",VLOOKUP(AM578,TimeAdd!$A$1:$D$176,2),IF(AJ578="l",VLOOKUP(AM578,SLimit!$A$1:$D$8,2),AN577)))))),AN577)</f>
        <v>55</v>
      </c>
      <c r="AO578" s="53">
        <f>IF(AJ578&lt;&gt;"",IF(AJ578="o",VLOOKUP(AM578,OpenSect!$A$1:$D$11,3),IF(AJ578="u",VLOOKUP(AM578,UpHill!$A$1:$D$35,3),IF(AJ578="d",VLOOKUP(AM578,DownHill!$A$3:$D$29,3),IF(AJ578="f",VLOOKUP(AM578,FlatUnd!$A$2:$D$30,3),IF(AJ578="t",VLOOKUP(AM578,TimeAdd!$A$1:$D$18,3),IF(AJ578="l",VLOOKUP(AM578,SLimit!$A$1:$D$8,3),AO577)))))),AO577)</f>
        <v>64</v>
      </c>
      <c r="AP578" s="53">
        <f>IF(AJ578&lt;&gt;"",IF(AJ578="o",VLOOKUP(AM578,OpenSect!$A$1:$D$11,4),IF(AJ578="u",VLOOKUP(AM578,UpHill!$A$1:$D$35,4),IF(AJ578="d",VLOOKUP(AM578,DownHill!$A$1:$D$29,4),IF(AJ578="f",VLOOKUP(AM578,FlatUnd!$A$2:$D$30,4),IF(AJ578="t",VLOOKUP(AM578,TimeAdd!$A$1:$D$18,4),IF(AJ578="l",VLOOKUP(AM578,SLimit!$A$1:$D$8,4),AP577)))))),AP577)</f>
        <v>72</v>
      </c>
      <c r="AQ578" s="53" t="str">
        <f t="shared" si="476"/>
        <v>80</v>
      </c>
      <c r="AR578" s="54" t="str">
        <f t="shared" si="477"/>
        <v>37,0 km plate.</v>
      </c>
      <c r="AS578" s="55"/>
      <c r="AT578" s="55"/>
      <c r="AU578" s="56">
        <f>IF(GroupStTimes!$A$8=0,MIN(CB578,CD578,CF578),MIN(BZ578,CB578,CD578,CF578))</f>
        <v>0.43142361111111122</v>
      </c>
      <c r="AV578" s="56">
        <f>IF(GroupStTimes!$A$8=0,MAX(CC578,CE578,CG578),MAX(CA578,CC578,CE578,CG578))</f>
        <v>0.4772569444444445</v>
      </c>
      <c r="AW578" s="57" t="str">
        <f t="shared" si="478"/>
        <v/>
      </c>
      <c r="AX578" s="58" t="str">
        <f t="shared" si="479"/>
        <v/>
      </c>
      <c r="AY578" s="58" t="str">
        <f t="shared" si="480"/>
        <v/>
      </c>
      <c r="AZ578" s="31">
        <f t="shared" si="481"/>
        <v>170.4</v>
      </c>
      <c r="BA578" s="59">
        <f t="shared" si="482"/>
        <v>0.43969907407407416</v>
      </c>
      <c r="BB578" s="59">
        <f t="shared" si="483"/>
        <v>0.44525462962962975</v>
      </c>
      <c r="BC578" s="59">
        <f t="shared" si="484"/>
        <v>0.43070601851851864</v>
      </c>
      <c r="BD578" s="59">
        <f t="shared" si="485"/>
        <v>0.47653935185185192</v>
      </c>
      <c r="BE578" s="59">
        <f t="shared" si="486"/>
        <v>0.46096064814814824</v>
      </c>
      <c r="BF578" s="59">
        <f t="shared" si="487"/>
        <v>0.47137731481481493</v>
      </c>
      <c r="BG578" s="59">
        <f t="shared" si="488"/>
        <v>0.46739583333333334</v>
      </c>
      <c r="BH578" s="59">
        <f t="shared" si="489"/>
        <v>0.4667013888888889</v>
      </c>
      <c r="BI578" s="31">
        <f t="shared" si="490"/>
        <v>0.94999999999998863</v>
      </c>
      <c r="BJ578" s="61">
        <f t="shared" si="491"/>
        <v>2.0652173913043231E-2</v>
      </c>
      <c r="BK578" s="61">
        <f t="shared" si="492"/>
        <v>1.7272727272727065E-2</v>
      </c>
      <c r="BL578" s="61">
        <f t="shared" si="493"/>
        <v>1.4843749999999822E-2</v>
      </c>
      <c r="BM578" s="61">
        <f t="shared" si="494"/>
        <v>1.3194444444444287E-2</v>
      </c>
      <c r="BN578" s="62">
        <f t="shared" si="495"/>
        <v>0</v>
      </c>
      <c r="BO578" s="62">
        <f t="shared" si="496"/>
        <v>1</v>
      </c>
      <c r="BP578" s="62">
        <f t="shared" si="497"/>
        <v>14</v>
      </c>
      <c r="BQ578" s="62">
        <f t="shared" si="498"/>
        <v>0</v>
      </c>
      <c r="BR578" s="62">
        <f t="shared" si="499"/>
        <v>1</v>
      </c>
      <c r="BS578" s="62">
        <f t="shared" si="500"/>
        <v>2</v>
      </c>
      <c r="BT578" s="62">
        <f t="shared" si="501"/>
        <v>0</v>
      </c>
      <c r="BU578" s="62">
        <f t="shared" si="502"/>
        <v>0</v>
      </c>
      <c r="BV578" s="62">
        <f t="shared" si="503"/>
        <v>53</v>
      </c>
      <c r="BW578" s="62">
        <f t="shared" si="504"/>
        <v>0</v>
      </c>
      <c r="BX578" s="62">
        <f t="shared" si="505"/>
        <v>0</v>
      </c>
      <c r="BY578" s="62">
        <f t="shared" si="506"/>
        <v>47</v>
      </c>
      <c r="BZ578" s="63">
        <f t="shared" si="507"/>
        <v>0.44055555555555564</v>
      </c>
      <c r="CA578" s="63">
        <f t="shared" si="508"/>
        <v>0.44611111111111124</v>
      </c>
      <c r="CB578" s="63">
        <f t="shared" si="509"/>
        <v>0.43142361111111122</v>
      </c>
      <c r="CC578" s="63">
        <f t="shared" si="510"/>
        <v>0.4772569444444445</v>
      </c>
      <c r="CD578" s="63">
        <f t="shared" si="511"/>
        <v>0.46157407407407419</v>
      </c>
      <c r="CE578" s="63">
        <f t="shared" si="512"/>
        <v>0.47199074074074088</v>
      </c>
      <c r="CF578" s="63">
        <f t="shared" si="513"/>
        <v>0.46793981481481484</v>
      </c>
      <c r="CG578" s="63">
        <f t="shared" si="514"/>
        <v>0.46724537037037039</v>
      </c>
      <c r="CH578" s="36"/>
      <c r="CI578" s="36"/>
      <c r="CJ578" s="36"/>
      <c r="CK578" s="36"/>
      <c r="CL578" s="60">
        <v>60</v>
      </c>
    </row>
    <row r="579" spans="1:90" ht="28.5" customHeight="1" x14ac:dyDescent="0.25">
      <c r="A579" s="37">
        <v>66</v>
      </c>
      <c r="C579" s="37"/>
      <c r="D579" s="37"/>
      <c r="E579" s="78"/>
      <c r="F579" s="83"/>
      <c r="G579" s="44"/>
      <c r="H579" s="44">
        <f t="shared" ref="H579:H642" si="521">ROUND(IF(G579="",N579,IF(P579="",N579,IF(R579="",(I579+(P579+O579))/2,IF(T579="",(I579+(P579+O579)+(R579+Q579))/3,(I579+(P579+O579)+(R579+Q579)+(T579+S579))/4)))),2)</f>
        <v>171.52</v>
      </c>
      <c r="I579" s="83">
        <v>171.44</v>
      </c>
      <c r="J579" s="43">
        <f t="shared" si="519"/>
        <v>-4.4719240939485407E-4</v>
      </c>
      <c r="K579" s="44">
        <f t="shared" si="520"/>
        <v>-7.6666666666653782E-2</v>
      </c>
      <c r="L579" s="76" t="s">
        <v>1178</v>
      </c>
      <c r="M579" s="122" t="s">
        <v>1231</v>
      </c>
      <c r="N579" s="46">
        <f t="shared" si="474"/>
        <v>171.51666666666665</v>
      </c>
      <c r="O579" s="46">
        <v>-0.02</v>
      </c>
      <c r="P579" s="44">
        <v>171.53</v>
      </c>
      <c r="Q579" s="78">
        <f t="shared" si="518"/>
        <v>-1.19</v>
      </c>
      <c r="R579" s="44">
        <v>172.71</v>
      </c>
      <c r="S579" s="78">
        <f t="shared" si="518"/>
        <v>-1.19</v>
      </c>
      <c r="T579" s="77">
        <v>172.71</v>
      </c>
      <c r="U579" s="47" t="str">
        <f t="shared" si="515"/>
        <v/>
      </c>
      <c r="V579" s="47" t="str">
        <f t="shared" si="516"/>
        <v/>
      </c>
      <c r="W579" s="50"/>
      <c r="X579" s="50"/>
      <c r="Y579" s="50"/>
      <c r="Z579" s="50"/>
      <c r="AA579" s="50"/>
      <c r="AB579" s="50"/>
      <c r="AC579" s="50"/>
      <c r="AD579" s="50"/>
      <c r="AE579" s="51">
        <f t="shared" si="469"/>
        <v>66</v>
      </c>
      <c r="AF579" s="51" t="str">
        <f t="shared" si="470"/>
        <v/>
      </c>
      <c r="AG579" s="51" t="str">
        <f t="shared" si="471"/>
        <v/>
      </c>
      <c r="AH579" s="51" t="str">
        <f t="shared" si="472"/>
        <v/>
      </c>
      <c r="AI579" s="52">
        <f t="shared" si="473"/>
        <v>171.52</v>
      </c>
      <c r="AJ579" s="51"/>
      <c r="AK579" s="53"/>
      <c r="AL579" s="52"/>
      <c r="AM579" s="53">
        <f t="shared" si="475"/>
        <v>46</v>
      </c>
      <c r="AN579" s="53">
        <f>IF(AJ579&lt;&gt;"",IF(AJ579="o",VLOOKUP(AM579,OpenSect!$A$1:$D$11,2),IF(AJ579="u",VLOOKUP(AM579,UpHill!$A$1:$D$35,2),IF(AJ579="d",VLOOKUP(AM579,DownHill!$A$1:$D$29,2),IF(AJ579="f",VLOOKUP(AM579,FlatUnd!$A$2:$D$30,2),IF(AJ579="t",VLOOKUP(AM579,TimeAdd!$A$1:$D$176,2),IF(AJ579="l",VLOOKUP(AM579,SLimit!$A$1:$D$8,2),AN578)))))),AN578)</f>
        <v>55</v>
      </c>
      <c r="AO579" s="53">
        <f>IF(AJ579&lt;&gt;"",IF(AJ579="o",VLOOKUP(AM579,OpenSect!$A$1:$D$11,3),IF(AJ579="u",VLOOKUP(AM579,UpHill!$A$1:$D$35,3),IF(AJ579="d",VLOOKUP(AM579,DownHill!$A$3:$D$29,3),IF(AJ579="f",VLOOKUP(AM579,FlatUnd!$A$2:$D$30,3),IF(AJ579="t",VLOOKUP(AM579,TimeAdd!$A$1:$D$18,3),IF(AJ579="l",VLOOKUP(AM579,SLimit!$A$1:$D$8,3),AO578)))))),AO578)</f>
        <v>64</v>
      </c>
      <c r="AP579" s="53">
        <f>IF(AJ579&lt;&gt;"",IF(AJ579="o",VLOOKUP(AM579,OpenSect!$A$1:$D$11,4),IF(AJ579="u",VLOOKUP(AM579,UpHill!$A$1:$D$35,4),IF(AJ579="d",VLOOKUP(AM579,DownHill!$A$1:$D$29,4),IF(AJ579="f",VLOOKUP(AM579,FlatUnd!$A$2:$D$30,4),IF(AJ579="t",VLOOKUP(AM579,TimeAdd!$A$1:$D$18,4),IF(AJ579="l",VLOOKUP(AM579,SLimit!$A$1:$D$8,4),AP578)))))),AP578)</f>
        <v>72</v>
      </c>
      <c r="AQ579" s="53" t="str">
        <f t="shared" si="476"/>
        <v>80</v>
      </c>
      <c r="AR579" s="54" t="str">
        <f t="shared" si="477"/>
        <v xml:space="preserve"> Kinross ,Val{ right}.</v>
      </c>
      <c r="AS579" s="55"/>
      <c r="AT579" s="55"/>
      <c r="AU579" s="56">
        <f>IF(GroupStTimes!$A$8=0,MIN(CB579,CD579,CF579),MIN(BZ579,CB579,CD579,CF579))</f>
        <v>0.43155092592592603</v>
      </c>
      <c r="AV579" s="56">
        <f>IF(GroupStTimes!$A$8=0,MAX(CC579,CE579,CG579),MAX(CA579,CC579,CE579,CG579))</f>
        <v>0.47738425925925931</v>
      </c>
      <c r="AW579" s="57" t="str">
        <f t="shared" si="478"/>
        <v/>
      </c>
      <c r="AX579" s="58" t="str">
        <f t="shared" si="479"/>
        <v/>
      </c>
      <c r="AY579" s="58" t="str">
        <f t="shared" si="480"/>
        <v/>
      </c>
      <c r="AZ579" s="31">
        <f t="shared" si="481"/>
        <v>170.4</v>
      </c>
      <c r="BA579" s="59">
        <f t="shared" si="482"/>
        <v>0.43969907407407416</v>
      </c>
      <c r="BB579" s="59">
        <f t="shared" si="483"/>
        <v>0.44525462962962975</v>
      </c>
      <c r="BC579" s="59">
        <f t="shared" si="484"/>
        <v>0.43070601851851864</v>
      </c>
      <c r="BD579" s="59">
        <f t="shared" si="485"/>
        <v>0.47653935185185192</v>
      </c>
      <c r="BE579" s="59">
        <f t="shared" si="486"/>
        <v>0.46096064814814824</v>
      </c>
      <c r="BF579" s="59">
        <f t="shared" si="487"/>
        <v>0.47137731481481493</v>
      </c>
      <c r="BG579" s="59">
        <f t="shared" si="488"/>
        <v>0.46739583333333334</v>
      </c>
      <c r="BH579" s="59">
        <f t="shared" si="489"/>
        <v>0.4667013888888889</v>
      </c>
      <c r="BI579" s="31">
        <f t="shared" si="490"/>
        <v>1.1200000000000045</v>
      </c>
      <c r="BJ579" s="61">
        <f t="shared" si="491"/>
        <v>2.4347826086956622E-2</v>
      </c>
      <c r="BK579" s="61">
        <f t="shared" si="492"/>
        <v>2.0363636363636445E-2</v>
      </c>
      <c r="BL579" s="61">
        <f t="shared" si="493"/>
        <v>1.7500000000000071E-2</v>
      </c>
      <c r="BM579" s="61">
        <f t="shared" si="494"/>
        <v>1.5555555555555619E-2</v>
      </c>
      <c r="BN579" s="62">
        <f t="shared" si="495"/>
        <v>0</v>
      </c>
      <c r="BO579" s="62">
        <f t="shared" si="496"/>
        <v>1</v>
      </c>
      <c r="BP579" s="62">
        <f t="shared" si="497"/>
        <v>28</v>
      </c>
      <c r="BQ579" s="62">
        <f t="shared" si="498"/>
        <v>0</v>
      </c>
      <c r="BR579" s="62">
        <f t="shared" si="499"/>
        <v>1</v>
      </c>
      <c r="BS579" s="62">
        <f t="shared" si="500"/>
        <v>13</v>
      </c>
      <c r="BT579" s="62">
        <f t="shared" si="501"/>
        <v>0</v>
      </c>
      <c r="BU579" s="62">
        <f t="shared" si="502"/>
        <v>1</v>
      </c>
      <c r="BV579" s="62">
        <f t="shared" si="503"/>
        <v>3</v>
      </c>
      <c r="BW579" s="62">
        <f t="shared" si="504"/>
        <v>0</v>
      </c>
      <c r="BX579" s="62">
        <f t="shared" si="505"/>
        <v>0</v>
      </c>
      <c r="BY579" s="62">
        <f t="shared" si="506"/>
        <v>56</v>
      </c>
      <c r="BZ579" s="63">
        <f t="shared" si="507"/>
        <v>0.44071759259259269</v>
      </c>
      <c r="CA579" s="63">
        <f t="shared" si="508"/>
        <v>0.44627314814814828</v>
      </c>
      <c r="CB579" s="63">
        <f t="shared" si="509"/>
        <v>0.43155092592592603</v>
      </c>
      <c r="CC579" s="63">
        <f t="shared" si="510"/>
        <v>0.47738425925925931</v>
      </c>
      <c r="CD579" s="63">
        <f t="shared" si="511"/>
        <v>0.46168981481481491</v>
      </c>
      <c r="CE579" s="63">
        <f t="shared" si="512"/>
        <v>0.4721064814814816</v>
      </c>
      <c r="CF579" s="63">
        <f t="shared" si="513"/>
        <v>0.46804398148148152</v>
      </c>
      <c r="CG579" s="63">
        <f t="shared" si="514"/>
        <v>0.46734953703703708</v>
      </c>
      <c r="CH579" s="36"/>
      <c r="CI579" s="36"/>
      <c r="CJ579" s="36"/>
      <c r="CK579" s="36"/>
      <c r="CL579" s="60">
        <v>60</v>
      </c>
    </row>
    <row r="580" spans="1:90" ht="28.5" customHeight="1" x14ac:dyDescent="0.25">
      <c r="A580" s="37">
        <v>66</v>
      </c>
      <c r="C580" s="37"/>
      <c r="D580" s="37"/>
      <c r="E580" s="78"/>
      <c r="F580" s="83"/>
      <c r="G580" s="44"/>
      <c r="H580" s="44">
        <f t="shared" si="521"/>
        <v>171.6</v>
      </c>
      <c r="I580" s="83">
        <v>171.52</v>
      </c>
      <c r="J580" s="43">
        <f t="shared" si="519"/>
        <v>-4.4698383084569598E-4</v>
      </c>
      <c r="K580" s="44">
        <f t="shared" si="520"/>
        <v>-7.6666666666653782E-2</v>
      </c>
      <c r="L580" s="76" t="s">
        <v>1179</v>
      </c>
      <c r="M580" s="122" t="s">
        <v>1231</v>
      </c>
      <c r="N580" s="46">
        <f t="shared" si="474"/>
        <v>171.59666666666666</v>
      </c>
      <c r="O580" s="46">
        <v>-0.02</v>
      </c>
      <c r="P580" s="44">
        <v>171.61</v>
      </c>
      <c r="Q580" s="78">
        <f t="shared" si="518"/>
        <v>-1.19</v>
      </c>
      <c r="R580" s="44">
        <v>172.79</v>
      </c>
      <c r="S580" s="78">
        <f t="shared" si="518"/>
        <v>-1.19</v>
      </c>
      <c r="T580" s="77">
        <v>172.79</v>
      </c>
      <c r="U580" s="47" t="str">
        <f t="shared" si="515"/>
        <v/>
      </c>
      <c r="V580" s="47" t="str">
        <f t="shared" si="516"/>
        <v/>
      </c>
      <c r="W580" s="50"/>
      <c r="X580" s="50"/>
      <c r="Y580" s="50"/>
      <c r="Z580" s="50"/>
      <c r="AA580" s="50"/>
      <c r="AB580" s="50"/>
      <c r="AC580" s="50"/>
      <c r="AD580" s="50"/>
      <c r="AE580" s="51">
        <f t="shared" si="469"/>
        <v>66</v>
      </c>
      <c r="AF580" s="51" t="str">
        <f t="shared" si="470"/>
        <v/>
      </c>
      <c r="AG580" s="51" t="str">
        <f t="shared" si="471"/>
        <v/>
      </c>
      <c r="AH580" s="51" t="str">
        <f t="shared" si="472"/>
        <v/>
      </c>
      <c r="AI580" s="52">
        <f t="shared" si="473"/>
        <v>171.6</v>
      </c>
      <c r="AJ580" s="51"/>
      <c r="AK580" s="53"/>
      <c r="AL580" s="52"/>
      <c r="AM580" s="53">
        <f t="shared" si="475"/>
        <v>46</v>
      </c>
      <c r="AN580" s="53">
        <f>IF(AJ580&lt;&gt;"",IF(AJ580="o",VLOOKUP(AM580,OpenSect!$A$1:$D$11,2),IF(AJ580="u",VLOOKUP(AM580,UpHill!$A$1:$D$35,2),IF(AJ580="d",VLOOKUP(AM580,DownHill!$A$1:$D$29,2),IF(AJ580="f",VLOOKUP(AM580,FlatUnd!$A$2:$D$30,2),IF(AJ580="t",VLOOKUP(AM580,TimeAdd!$A$1:$D$176,2),IF(AJ580="l",VLOOKUP(AM580,SLimit!$A$1:$D$8,2),AN579)))))),AN579)</f>
        <v>55</v>
      </c>
      <c r="AO580" s="53">
        <f>IF(AJ580&lt;&gt;"",IF(AJ580="o",VLOOKUP(AM580,OpenSect!$A$1:$D$11,3),IF(AJ580="u",VLOOKUP(AM580,UpHill!$A$1:$D$35,3),IF(AJ580="d",VLOOKUP(AM580,DownHill!$A$3:$D$29,3),IF(AJ580="f",VLOOKUP(AM580,FlatUnd!$A$2:$D$30,3),IF(AJ580="t",VLOOKUP(AM580,TimeAdd!$A$1:$D$18,3),IF(AJ580="l",VLOOKUP(AM580,SLimit!$A$1:$D$8,3),AO579)))))),AO579)</f>
        <v>64</v>
      </c>
      <c r="AP580" s="53">
        <f>IF(AJ580&lt;&gt;"",IF(AJ580="o",VLOOKUP(AM580,OpenSect!$A$1:$D$11,4),IF(AJ580="u",VLOOKUP(AM580,UpHill!$A$1:$D$35,4),IF(AJ580="d",VLOOKUP(AM580,DownHill!$A$1:$D$29,4),IF(AJ580="f",VLOOKUP(AM580,FlatUnd!$A$2:$D$30,4),IF(AJ580="t",VLOOKUP(AM580,TimeAdd!$A$1:$D$18,4),IF(AJ580="l",VLOOKUP(AM580,SLimit!$A$1:$D$8,4),AP579)))))),AP579)</f>
        <v>72</v>
      </c>
      <c r="AQ580" s="53" t="str">
        <f t="shared" si="476"/>
        <v>80</v>
      </c>
      <c r="AR580" s="54" t="str">
        <f t="shared" si="477"/>
        <v>R23 Balfour{ straight} / {Left }Villiers.</v>
      </c>
      <c r="AS580" s="55"/>
      <c r="AT580" s="55"/>
      <c r="AU580" s="56">
        <f>IF(GroupStTimes!$A$8=0,MIN(CB580,CD580,CF580),MIN(BZ580,CB580,CD580,CF580))</f>
        <v>0.43162037037037049</v>
      </c>
      <c r="AV580" s="56">
        <f>IF(GroupStTimes!$A$8=0,MAX(CC580,CE580,CG580),MAX(CA580,CC580,CE580,CG580))</f>
        <v>0.47745370370370377</v>
      </c>
      <c r="AW580" s="57" t="str">
        <f t="shared" si="478"/>
        <v/>
      </c>
      <c r="AX580" s="58" t="str">
        <f t="shared" si="479"/>
        <v/>
      </c>
      <c r="AY580" s="58" t="str">
        <f t="shared" si="480"/>
        <v/>
      </c>
      <c r="AZ580" s="31">
        <f t="shared" si="481"/>
        <v>170.4</v>
      </c>
      <c r="BA580" s="59">
        <f t="shared" si="482"/>
        <v>0.43969907407407416</v>
      </c>
      <c r="BB580" s="59">
        <f t="shared" si="483"/>
        <v>0.44525462962962975</v>
      </c>
      <c r="BC580" s="59">
        <f t="shared" si="484"/>
        <v>0.43070601851851864</v>
      </c>
      <c r="BD580" s="59">
        <f t="shared" si="485"/>
        <v>0.47653935185185192</v>
      </c>
      <c r="BE580" s="59">
        <f t="shared" si="486"/>
        <v>0.46096064814814824</v>
      </c>
      <c r="BF580" s="59">
        <f t="shared" si="487"/>
        <v>0.47137731481481493</v>
      </c>
      <c r="BG580" s="59">
        <f t="shared" si="488"/>
        <v>0.46739583333333334</v>
      </c>
      <c r="BH580" s="59">
        <f t="shared" si="489"/>
        <v>0.4667013888888889</v>
      </c>
      <c r="BI580" s="31">
        <f t="shared" si="490"/>
        <v>1.1999999999999886</v>
      </c>
      <c r="BJ580" s="61">
        <f t="shared" si="491"/>
        <v>2.6086956521738883E-2</v>
      </c>
      <c r="BK580" s="61">
        <f t="shared" si="492"/>
        <v>2.1818181818181612E-2</v>
      </c>
      <c r="BL580" s="61">
        <f t="shared" si="493"/>
        <v>1.8749999999999822E-2</v>
      </c>
      <c r="BM580" s="61">
        <f t="shared" si="494"/>
        <v>1.666666666666651E-2</v>
      </c>
      <c r="BN580" s="62">
        <f t="shared" si="495"/>
        <v>0</v>
      </c>
      <c r="BO580" s="62">
        <f t="shared" si="496"/>
        <v>1</v>
      </c>
      <c r="BP580" s="62">
        <f t="shared" si="497"/>
        <v>34</v>
      </c>
      <c r="BQ580" s="62">
        <f t="shared" si="498"/>
        <v>0</v>
      </c>
      <c r="BR580" s="62">
        <f t="shared" si="499"/>
        <v>1</v>
      </c>
      <c r="BS580" s="62">
        <f t="shared" si="500"/>
        <v>19</v>
      </c>
      <c r="BT580" s="62">
        <f t="shared" si="501"/>
        <v>0</v>
      </c>
      <c r="BU580" s="62">
        <f t="shared" si="502"/>
        <v>1</v>
      </c>
      <c r="BV580" s="62">
        <f t="shared" si="503"/>
        <v>7</v>
      </c>
      <c r="BW580" s="62">
        <f t="shared" si="504"/>
        <v>0</v>
      </c>
      <c r="BX580" s="62">
        <f t="shared" si="505"/>
        <v>0</v>
      </c>
      <c r="BY580" s="62">
        <f t="shared" si="506"/>
        <v>60</v>
      </c>
      <c r="BZ580" s="63">
        <f t="shared" si="507"/>
        <v>0.44078703703703714</v>
      </c>
      <c r="CA580" s="63">
        <f t="shared" si="508"/>
        <v>0.44634259259259274</v>
      </c>
      <c r="CB580" s="63">
        <f t="shared" si="509"/>
        <v>0.43162037037037049</v>
      </c>
      <c r="CC580" s="63">
        <f t="shared" si="510"/>
        <v>0.47745370370370377</v>
      </c>
      <c r="CD580" s="63">
        <f t="shared" si="511"/>
        <v>0.46173611111111118</v>
      </c>
      <c r="CE580" s="63">
        <f t="shared" si="512"/>
        <v>0.47215277777777787</v>
      </c>
      <c r="CF580" s="63">
        <f t="shared" si="513"/>
        <v>0.46809027777777779</v>
      </c>
      <c r="CG580" s="63">
        <f t="shared" si="514"/>
        <v>0.46739583333333334</v>
      </c>
      <c r="CH580" s="36"/>
      <c r="CI580" s="36"/>
      <c r="CJ580" s="36"/>
      <c r="CK580" s="36"/>
      <c r="CL580" s="60">
        <v>60</v>
      </c>
    </row>
    <row r="581" spans="1:90" ht="28.5" customHeight="1" x14ac:dyDescent="0.25">
      <c r="A581" s="37">
        <v>66</v>
      </c>
      <c r="C581" s="37"/>
      <c r="D581" s="37"/>
      <c r="E581" s="78"/>
      <c r="F581" s="83"/>
      <c r="G581" s="44">
        <v>172.93</v>
      </c>
      <c r="H581" s="44">
        <f t="shared" si="521"/>
        <v>171.73</v>
      </c>
      <c r="I581" s="83">
        <v>171.67</v>
      </c>
      <c r="J581" s="43">
        <f t="shared" si="519"/>
        <v>-4.2717617133658709E-4</v>
      </c>
      <c r="K581" s="44">
        <f t="shared" si="520"/>
        <v>-7.3333333333351902E-2</v>
      </c>
      <c r="L581" s="76" t="s">
        <v>1180</v>
      </c>
      <c r="M581" s="122" t="s">
        <v>1231</v>
      </c>
      <c r="N581" s="46">
        <f t="shared" si="474"/>
        <v>171.74333333333334</v>
      </c>
      <c r="O581" s="46">
        <v>-0.02</v>
      </c>
      <c r="P581" s="78">
        <v>171.76000000000002</v>
      </c>
      <c r="Q581" s="78">
        <f t="shared" si="518"/>
        <v>-1.19</v>
      </c>
      <c r="R581" s="78">
        <v>172.93</v>
      </c>
      <c r="S581" s="78">
        <f t="shared" si="518"/>
        <v>-1.19</v>
      </c>
      <c r="T581" s="77">
        <v>172.94</v>
      </c>
      <c r="U581" s="47" t="str">
        <f t="shared" si="515"/>
        <v/>
      </c>
      <c r="V581" s="47" t="str">
        <f t="shared" si="516"/>
        <v/>
      </c>
      <c r="W581" s="50"/>
      <c r="X581" s="50"/>
      <c r="Y581" s="50"/>
      <c r="Z581" s="50"/>
      <c r="AA581" s="50"/>
      <c r="AB581" s="50"/>
      <c r="AC581" s="50"/>
      <c r="AD581" s="50"/>
      <c r="AE581" s="51">
        <f t="shared" ref="AE581:AE644" si="522">IF(A581="","",A581)</f>
        <v>66</v>
      </c>
      <c r="AF581" s="51" t="str">
        <f t="shared" ref="AF581:AF644" si="523">IF(B581="","",B581)</f>
        <v/>
      </c>
      <c r="AG581" s="51" t="str">
        <f t="shared" ref="AG581:AG644" si="524">IF(C581="","",C581)</f>
        <v/>
      </c>
      <c r="AH581" s="51" t="str">
        <f t="shared" ref="AH581:AH644" si="525">IF(D581="","",D581)</f>
        <v/>
      </c>
      <c r="AI581" s="52">
        <f t="shared" ref="AI581:AI644" si="526">H581</f>
        <v>171.73</v>
      </c>
      <c r="AJ581" s="51"/>
      <c r="AK581" s="53"/>
      <c r="AL581" s="52"/>
      <c r="AM581" s="53">
        <f t="shared" si="475"/>
        <v>46</v>
      </c>
      <c r="AN581" s="53">
        <f>IF(AJ581&lt;&gt;"",IF(AJ581="o",VLOOKUP(AM581,OpenSect!$A$1:$D$11,2),IF(AJ581="u",VLOOKUP(AM581,UpHill!$A$1:$D$35,2),IF(AJ581="d",VLOOKUP(AM581,DownHill!$A$1:$D$29,2),IF(AJ581="f",VLOOKUP(AM581,FlatUnd!$A$2:$D$30,2),IF(AJ581="t",VLOOKUP(AM581,TimeAdd!$A$1:$D$176,2),IF(AJ581="l",VLOOKUP(AM581,SLimit!$A$1:$D$8,2),AN580)))))),AN580)</f>
        <v>55</v>
      </c>
      <c r="AO581" s="53">
        <f>IF(AJ581&lt;&gt;"",IF(AJ581="o",VLOOKUP(AM581,OpenSect!$A$1:$D$11,3),IF(AJ581="u",VLOOKUP(AM581,UpHill!$A$1:$D$35,3),IF(AJ581="d",VLOOKUP(AM581,DownHill!$A$3:$D$29,3),IF(AJ581="f",VLOOKUP(AM581,FlatUnd!$A$2:$D$30,3),IF(AJ581="t",VLOOKUP(AM581,TimeAdd!$A$1:$D$18,3),IF(AJ581="l",VLOOKUP(AM581,SLimit!$A$1:$D$8,3),AO580)))))),AO580)</f>
        <v>64</v>
      </c>
      <c r="AP581" s="53">
        <f>IF(AJ581&lt;&gt;"",IF(AJ581="o",VLOOKUP(AM581,OpenSect!$A$1:$D$11,4),IF(AJ581="u",VLOOKUP(AM581,UpHill!$A$1:$D$35,4),IF(AJ581="d",VLOOKUP(AM581,DownHill!$A$1:$D$29,4),IF(AJ581="f",VLOOKUP(AM581,FlatUnd!$A$2:$D$30,4),IF(AJ581="t",VLOOKUP(AM581,TimeAdd!$A$1:$D$18,4),IF(AJ581="l",VLOOKUP(AM581,SLimit!$A$1:$D$8,4),AP580)))))),AP580)</f>
        <v>72</v>
      </c>
      <c r="AQ581" s="53" t="str">
        <f t="shared" si="476"/>
        <v>80</v>
      </c>
      <c r="AR581" s="54" t="str">
        <f t="shared" si="477"/>
        <v xml:space="preserve"> {Left }Villiers.</v>
      </c>
      <c r="AS581" s="55"/>
      <c r="AT581" s="55"/>
      <c r="AU581" s="56">
        <f>IF(GroupStTimes!$A$8=0,MIN(CB581,CD581,CF581),MIN(BZ581,CB581,CD581,CF581))</f>
        <v>0.43171296296296308</v>
      </c>
      <c r="AV581" s="56">
        <f>IF(GroupStTimes!$A$8=0,MAX(CC581,CE581,CG581),MAX(CA581,CC581,CE581,CG581))</f>
        <v>0.47754629629629636</v>
      </c>
      <c r="AW581" s="57" t="str">
        <f t="shared" si="478"/>
        <v/>
      </c>
      <c r="AX581" s="58" t="str">
        <f t="shared" si="479"/>
        <v/>
      </c>
      <c r="AY581" s="58" t="str">
        <f t="shared" si="480"/>
        <v/>
      </c>
      <c r="AZ581" s="31">
        <f t="shared" si="481"/>
        <v>170.4</v>
      </c>
      <c r="BA581" s="59">
        <f t="shared" si="482"/>
        <v>0.43969907407407416</v>
      </c>
      <c r="BB581" s="59">
        <f t="shared" si="483"/>
        <v>0.44525462962962975</v>
      </c>
      <c r="BC581" s="59">
        <f t="shared" si="484"/>
        <v>0.43070601851851864</v>
      </c>
      <c r="BD581" s="59">
        <f t="shared" si="485"/>
        <v>0.47653935185185192</v>
      </c>
      <c r="BE581" s="59">
        <f t="shared" si="486"/>
        <v>0.46096064814814824</v>
      </c>
      <c r="BF581" s="59">
        <f t="shared" si="487"/>
        <v>0.47137731481481493</v>
      </c>
      <c r="BG581" s="59">
        <f t="shared" si="488"/>
        <v>0.46739583333333334</v>
      </c>
      <c r="BH581" s="59">
        <f t="shared" si="489"/>
        <v>0.4667013888888889</v>
      </c>
      <c r="BI581" s="31">
        <f t="shared" si="490"/>
        <v>1.3299999999999841</v>
      </c>
      <c r="BJ581" s="61">
        <f t="shared" si="491"/>
        <v>2.8913043478260524E-2</v>
      </c>
      <c r="BK581" s="61">
        <f t="shared" si="492"/>
        <v>2.4181818181817891E-2</v>
      </c>
      <c r="BL581" s="61">
        <f t="shared" si="493"/>
        <v>2.0781249999999751E-2</v>
      </c>
      <c r="BM581" s="61">
        <f t="shared" si="494"/>
        <v>1.8472222222222001E-2</v>
      </c>
      <c r="BN581" s="62">
        <f t="shared" si="495"/>
        <v>0</v>
      </c>
      <c r="BO581" s="62">
        <f t="shared" si="496"/>
        <v>1</v>
      </c>
      <c r="BP581" s="62">
        <f t="shared" si="497"/>
        <v>44</v>
      </c>
      <c r="BQ581" s="62">
        <f t="shared" si="498"/>
        <v>0</v>
      </c>
      <c r="BR581" s="62">
        <f t="shared" si="499"/>
        <v>1</v>
      </c>
      <c r="BS581" s="62">
        <f t="shared" si="500"/>
        <v>27</v>
      </c>
      <c r="BT581" s="62">
        <f t="shared" si="501"/>
        <v>0</v>
      </c>
      <c r="BU581" s="62">
        <f t="shared" si="502"/>
        <v>1</v>
      </c>
      <c r="BV581" s="62">
        <f t="shared" si="503"/>
        <v>15</v>
      </c>
      <c r="BW581" s="62">
        <f t="shared" si="504"/>
        <v>0</v>
      </c>
      <c r="BX581" s="62">
        <f t="shared" si="505"/>
        <v>1</v>
      </c>
      <c r="BY581" s="62">
        <f t="shared" si="506"/>
        <v>6</v>
      </c>
      <c r="BZ581" s="63">
        <f t="shared" si="507"/>
        <v>0.44090277777777787</v>
      </c>
      <c r="CA581" s="63">
        <f t="shared" si="508"/>
        <v>0.44645833333333346</v>
      </c>
      <c r="CB581" s="63">
        <f t="shared" si="509"/>
        <v>0.43171296296296308</v>
      </c>
      <c r="CC581" s="63">
        <f t="shared" si="510"/>
        <v>0.47754629629629636</v>
      </c>
      <c r="CD581" s="63">
        <f t="shared" si="511"/>
        <v>0.46182870370370382</v>
      </c>
      <c r="CE581" s="63">
        <f t="shared" si="512"/>
        <v>0.47224537037037051</v>
      </c>
      <c r="CF581" s="63">
        <f t="shared" si="513"/>
        <v>0.46815972222222224</v>
      </c>
      <c r="CG581" s="63">
        <f t="shared" si="514"/>
        <v>0.4674652777777778</v>
      </c>
      <c r="CH581" s="36"/>
      <c r="CI581" s="36"/>
      <c r="CJ581" s="36"/>
      <c r="CK581" s="36"/>
      <c r="CL581" s="60">
        <v>60</v>
      </c>
    </row>
    <row r="582" spans="1:90" ht="28.5" customHeight="1" x14ac:dyDescent="0.25">
      <c r="A582" s="37">
        <v>66</v>
      </c>
      <c r="B582" s="16" t="s">
        <v>201</v>
      </c>
      <c r="C582" s="37" t="s">
        <v>49</v>
      </c>
      <c r="D582" s="37">
        <v>49</v>
      </c>
      <c r="E582" s="78"/>
      <c r="F582" s="83"/>
      <c r="G582" s="44">
        <v>173.1</v>
      </c>
      <c r="H582" s="44">
        <f t="shared" si="521"/>
        <v>171.9</v>
      </c>
      <c r="I582" s="83">
        <v>171.85</v>
      </c>
      <c r="J582" s="43">
        <f t="shared" si="519"/>
        <v>-3.8793521481910316E-4</v>
      </c>
      <c r="K582" s="44">
        <f t="shared" si="520"/>
        <v>-6.6666666666662877E-2</v>
      </c>
      <c r="L582" s="76" t="s">
        <v>1090</v>
      </c>
      <c r="M582" s="122" t="s">
        <v>1559</v>
      </c>
      <c r="N582" s="46">
        <f t="shared" ref="N582:N645" si="527">IF(P582="",((I582-I581)+H581),IF(R582="",(P582+O582),IF(T582="",((P582+O582)+(R582+Q582))/2,((P582+O582)+(R582+Q582)+(T582+S582))/3)))</f>
        <v>171.91666666666666</v>
      </c>
      <c r="O582" s="46">
        <v>-0.02</v>
      </c>
      <c r="P582" s="78">
        <v>171.94</v>
      </c>
      <c r="Q582" s="78">
        <f t="shared" si="518"/>
        <v>-1.19</v>
      </c>
      <c r="R582" s="78">
        <v>173.1</v>
      </c>
      <c r="S582" s="78">
        <f t="shared" si="518"/>
        <v>-1.19</v>
      </c>
      <c r="T582" s="77">
        <v>173.11</v>
      </c>
      <c r="U582" s="47" t="str">
        <f t="shared" si="515"/>
        <v/>
      </c>
      <c r="V582" s="47" t="str">
        <f t="shared" si="516"/>
        <v/>
      </c>
      <c r="W582" s="50"/>
      <c r="X582" s="50"/>
      <c r="Y582" s="50"/>
      <c r="Z582" s="50"/>
      <c r="AA582" s="50"/>
      <c r="AB582" s="50"/>
      <c r="AC582" s="50"/>
      <c r="AD582" s="50"/>
      <c r="AE582" s="51">
        <f t="shared" si="522"/>
        <v>66</v>
      </c>
      <c r="AF582" s="51" t="str">
        <f t="shared" si="523"/>
        <v>Und</v>
      </c>
      <c r="AG582" s="51" t="str">
        <f t="shared" si="524"/>
        <v>f</v>
      </c>
      <c r="AH582" s="51">
        <f t="shared" si="525"/>
        <v>49</v>
      </c>
      <c r="AI582" s="52">
        <f t="shared" si="526"/>
        <v>171.9</v>
      </c>
      <c r="AJ582" s="51"/>
      <c r="AK582" s="53"/>
      <c r="AL582" s="52"/>
      <c r="AM582" s="53">
        <f t="shared" ref="AM582:AM645" si="528">IF(OR(AJ582="",AJ582="m"),AM581,IF(AH582&lt;&gt;"",AH582,""))</f>
        <v>46</v>
      </c>
      <c r="AN582" s="53">
        <f>IF(AJ582&lt;&gt;"",IF(AJ582="o",VLOOKUP(AM582,OpenSect!$A$1:$D$11,2),IF(AJ582="u",VLOOKUP(AM582,UpHill!$A$1:$D$35,2),IF(AJ582="d",VLOOKUP(AM582,DownHill!$A$1:$D$29,2),IF(AJ582="f",VLOOKUP(AM582,FlatUnd!$A$2:$D$30,2),IF(AJ582="t",VLOOKUP(AM582,TimeAdd!$A$1:$D$176,2),IF(AJ582="l",VLOOKUP(AM582,SLimit!$A$1:$D$8,2),AN581)))))),AN581)</f>
        <v>55</v>
      </c>
      <c r="AO582" s="53">
        <f>IF(AJ582&lt;&gt;"",IF(AJ582="o",VLOOKUP(AM582,OpenSect!$A$1:$D$11,3),IF(AJ582="u",VLOOKUP(AM582,UpHill!$A$1:$D$35,3),IF(AJ582="d",VLOOKUP(AM582,DownHill!$A$3:$D$29,3),IF(AJ582="f",VLOOKUP(AM582,FlatUnd!$A$2:$D$30,3),IF(AJ582="t",VLOOKUP(AM582,TimeAdd!$A$1:$D$18,3),IF(AJ582="l",VLOOKUP(AM582,SLimit!$A$1:$D$8,3),AO581)))))),AO581)</f>
        <v>64</v>
      </c>
      <c r="AP582" s="53">
        <f>IF(AJ582&lt;&gt;"",IF(AJ582="o",VLOOKUP(AM582,OpenSect!$A$1:$D$11,4),IF(AJ582="u",VLOOKUP(AM582,UpHill!$A$1:$D$35,4),IF(AJ582="d",VLOOKUP(AM582,DownHill!$A$1:$D$29,4),IF(AJ582="f",VLOOKUP(AM582,FlatUnd!$A$2:$D$30,4),IF(AJ582="t",VLOOKUP(AM582,TimeAdd!$A$1:$D$18,4),IF(AJ582="l",VLOOKUP(AM582,SLimit!$A$1:$D$8,4),AP581)))))),AP581)</f>
        <v>72</v>
      </c>
      <c r="AQ582" s="53" t="str">
        <f t="shared" ref="AQ582:AQ645" si="529">M582</f>
        <v>120</v>
      </c>
      <c r="AR582" s="54" t="str">
        <f t="shared" ref="AR582:AR645" si="530">L582</f>
        <v>120 Speed limit.</v>
      </c>
      <c r="AS582" s="55"/>
      <c r="AT582" s="55"/>
      <c r="AU582" s="56">
        <f>IF(GroupStTimes!$A$8=0,MIN(CB582,CD582,CF582),MIN(BZ582,CB582,CD582,CF582))</f>
        <v>0.43184027777777789</v>
      </c>
      <c r="AV582" s="56">
        <f>IF(GroupStTimes!$A$8=0,MAX(CC582,CE582,CG582),MAX(CA582,CC582,CE582,CG582))</f>
        <v>0.47767361111111117</v>
      </c>
      <c r="AW582" s="57" t="str">
        <f t="shared" ref="AW582:AW645" si="531">IF(U582="","",CONCATENATE(FIXED(U582,5),"  ",FIXED(V582,5)))</f>
        <v/>
      </c>
      <c r="AX582" s="58" t="str">
        <f t="shared" ref="AX582:AX645" si="532">IF(AJ582="m",ROUND(W582,5),"")</f>
        <v/>
      </c>
      <c r="AY582" s="58" t="str">
        <f t="shared" ref="AY582:AY645" si="533">IF(AJ582="m",ROUND(X582,5),"")</f>
        <v/>
      </c>
      <c r="AZ582" s="31">
        <f t="shared" ref="AZ582:AZ645" si="534">IF(AND(AM581=AM580,AN581=AN580,AO581=AO580,AP581=AP580,AJ582&lt;&gt;"t"),AZ581,IF(AJ582="t",AI582,AI581))</f>
        <v>170.4</v>
      </c>
      <c r="BA582" s="59">
        <f t="shared" ref="BA582:BA645" si="535">IF(AND($AM581=$AM580,$AN581=AN580,$AO581=$AO580,$AP581=$AP580,$AJ582&lt;&gt;"t"),BA581,BZ581)</f>
        <v>0.43969907407407416</v>
      </c>
      <c r="BB582" s="59">
        <f t="shared" ref="BB582:BB645" si="536">IF(AND($AM581=$AM580,$AN581=AN580,$AO581=$AO580,$AP581=$AP580,$AJ582&lt;&gt;"t"),BB581,CA581)</f>
        <v>0.44525462962962975</v>
      </c>
      <c r="BC582" s="59">
        <f t="shared" ref="BC582:BC645" si="537">IF(AND($AM581=$AM580,$AN581=AN580,$AO581=$AO580,$AP581=$AP580,$AJ582&lt;&gt;"t"),BC581,CB581)</f>
        <v>0.43070601851851864</v>
      </c>
      <c r="BD582" s="59">
        <f t="shared" ref="BD582:BD645" si="538">IF(AND($AM581=$AM580,$AN581=AN580,$AO581=$AO580,$AP581=$AP580,$AJ582&lt;&gt;"t"),BD581,CC581)</f>
        <v>0.47653935185185192</v>
      </c>
      <c r="BE582" s="59">
        <f t="shared" ref="BE582:BE645" si="539">IF(AND($AM581=$AM580,$AN581=AN580,$AO581=$AO580,$AP581=$AP580,$AJ582&lt;&gt;"t"),BE581,CD581)</f>
        <v>0.46096064814814824</v>
      </c>
      <c r="BF582" s="59">
        <f t="shared" ref="BF582:BF645" si="540">IF(AND($AM581=$AM580,$AN581=AN580,$AO581=$AO580,$AP581=$AP580,$AJ582&lt;&gt;"t"),BF581,CE581)</f>
        <v>0.47137731481481493</v>
      </c>
      <c r="BG582" s="59">
        <f t="shared" ref="BG582:BG645" si="541">IF(AND($AM581=$AM580,$AN581=AN580,$AO581=$AO580,$AP581=$AP580,$AJ582&lt;&gt;"t"),BG581,CF581)</f>
        <v>0.46739583333333334</v>
      </c>
      <c r="BH582" s="59">
        <f t="shared" ref="BH582:BH645" si="542">IF(AND($AM581=$AM580,$AN581=AN580,$AO581=$AO580,$AP581=$AP580,$AJ582&lt;&gt;"t"),BH581,CG581)</f>
        <v>0.4667013888888889</v>
      </c>
      <c r="BI582" s="31">
        <f t="shared" ref="BI582:BI645" si="543">AI582-AZ582</f>
        <v>1.5</v>
      </c>
      <c r="BJ582" s="61">
        <f t="shared" ref="BJ582:BJ645" si="544">IF($AJ581="t",IF(AM580=0,0,$BI582/AM580),IF(AM581=0,0,$BI582/AM581))</f>
        <v>3.2608695652173912E-2</v>
      </c>
      <c r="BK582" s="61">
        <f t="shared" ref="BK582:BK645" si="545">IF($AJ581="t",IF(AN580=0,0,$BI582/AN580),IF(AN581=0,0,$BI582/AN581))</f>
        <v>2.7272727272727271E-2</v>
      </c>
      <c r="BL582" s="61">
        <f t="shared" ref="BL582:BL645" si="546">IF($AJ581="t",IF(AO580=0,0,$BI582/AO580),IF(AO581=0,0,$BI582/AO581))</f>
        <v>2.34375E-2</v>
      </c>
      <c r="BM582" s="61">
        <f t="shared" ref="BM582:BM645" si="547">IF($AJ581="t",IF(AP580=0,0,$BI582/AP580),IF(AP581=0,0,$BI582/AP581))</f>
        <v>2.0833333333333332E-2</v>
      </c>
      <c r="BN582" s="62">
        <f t="shared" ref="BN582:BN645" si="548">IF(AJ582="t",0,INT(BJ582))</f>
        <v>0</v>
      </c>
      <c r="BO582" s="62">
        <f t="shared" ref="BO582:BO645" si="549">IF(AJ582="t",AM582,IF(INT((BJ582-BN582)*60)&lt;0,1,INT((BJ582-BN582)*60)))</f>
        <v>1</v>
      </c>
      <c r="BP582" s="62">
        <f t="shared" ref="BP582:BP645" si="550">IF(AJ582="t",0,ROUND((((BJ582-BN582)*60)-BO582)*60,0))</f>
        <v>57</v>
      </c>
      <c r="BQ582" s="62">
        <f t="shared" ref="BQ582:BQ645" si="551">IF(AJ582="t",0,INT(BK582))</f>
        <v>0</v>
      </c>
      <c r="BR582" s="62">
        <f t="shared" ref="BR582:BR645" si="552">IF(AJ582="t",AN582,IF(INT((BK582-BQ582)*60)&lt;0,1,INT((BK582-BQ582)*60)))</f>
        <v>1</v>
      </c>
      <c r="BS582" s="62">
        <f t="shared" ref="BS582:BS645" si="553">IF(AJ582="t",0,ROUND((((BK582-BQ582)*60)-BR582)*60,0))</f>
        <v>38</v>
      </c>
      <c r="BT582" s="62">
        <f t="shared" ref="BT582:BT645" si="554">IF(AJ582="t",0,INT(BL582))</f>
        <v>0</v>
      </c>
      <c r="BU582" s="62">
        <f t="shared" ref="BU582:BU645" si="555">IF(AJ582="t",AO582,IF(INT((BL582-BT582)*60)&lt;0,1,INT((BL582-BT582)*60)))</f>
        <v>1</v>
      </c>
      <c r="BV582" s="62">
        <f t="shared" ref="BV582:BV645" si="556">IF(AJ582="t",0,ROUND((((BL582-BT582)*60)-BU582)*60,0))</f>
        <v>24</v>
      </c>
      <c r="BW582" s="62">
        <f t="shared" ref="BW582:BW645" si="557">IF(AJ582="t",0,INT(BM582))</f>
        <v>0</v>
      </c>
      <c r="BX582" s="62">
        <f t="shared" ref="BX582:BX645" si="558">IF(AJ582="t",AP582,IF(INT((BM582-BW582)*60)&lt;0,1,INT((BM582-BW582)*60)))</f>
        <v>1</v>
      </c>
      <c r="BY582" s="62">
        <f t="shared" ref="BY582:BY645" si="559">IF(AJ582="t",0,ROUND((((BM582-BW582)*60)-BX582)*60,0))</f>
        <v>15</v>
      </c>
      <c r="BZ582" s="63">
        <f t="shared" ref="BZ582:BZ645" si="560">BA582+TIME(BN582,BO582,BP582)</f>
        <v>0.44105324074074082</v>
      </c>
      <c r="CA582" s="63">
        <f t="shared" ref="CA582:CA645" si="561">BB582+TIME(BN582,BO582,BP582)</f>
        <v>0.44660879629629641</v>
      </c>
      <c r="CB582" s="63">
        <f t="shared" ref="CB582:CB645" si="562">BC582+TIME(BQ582,BR582,BS582)</f>
        <v>0.43184027777777789</v>
      </c>
      <c r="CC582" s="63">
        <f t="shared" ref="CC582:CC645" si="563">BD582+TIME(BQ582,BR582,BS582)</f>
        <v>0.47767361111111117</v>
      </c>
      <c r="CD582" s="63">
        <f t="shared" ref="CD582:CD645" si="564">BE582+TIME(BT582,BU582,BV582)</f>
        <v>0.46193287037037045</v>
      </c>
      <c r="CE582" s="63">
        <f t="shared" ref="CE582:CE645" si="565">BF582+TIME(BT582,BU582,BV582)</f>
        <v>0.47234953703703714</v>
      </c>
      <c r="CF582" s="63">
        <f t="shared" ref="CF582:CF645" si="566">BG582+TIME(BW582,BX582,BY582)</f>
        <v>0.46826388888888892</v>
      </c>
      <c r="CG582" s="63">
        <f t="shared" ref="CG582:CG645" si="567">BH582+TIME(BW582,BX582,BY582)</f>
        <v>0.46756944444444448</v>
      </c>
      <c r="CH582" s="36"/>
      <c r="CI582" s="36"/>
      <c r="CJ582" s="36"/>
      <c r="CK582" s="36"/>
      <c r="CL582" s="60">
        <v>60</v>
      </c>
    </row>
    <row r="583" spans="1:90" ht="28.5" customHeight="1" x14ac:dyDescent="0.25">
      <c r="A583" s="37">
        <v>66</v>
      </c>
      <c r="C583" s="37"/>
      <c r="D583" s="37"/>
      <c r="E583" s="78"/>
      <c r="F583" s="83"/>
      <c r="G583" s="44">
        <v>173.52</v>
      </c>
      <c r="H583" s="44">
        <f t="shared" si="521"/>
        <v>172.32</v>
      </c>
      <c r="I583" s="83">
        <v>172.27</v>
      </c>
      <c r="J583" s="43">
        <f t="shared" si="519"/>
        <v>-4.0633888663141099E-4</v>
      </c>
      <c r="K583" s="44">
        <f t="shared" si="520"/>
        <v>-6.9999999999993179E-2</v>
      </c>
      <c r="L583" s="76" t="s">
        <v>598</v>
      </c>
      <c r="M583" s="122" t="s">
        <v>1559</v>
      </c>
      <c r="N583" s="46">
        <f t="shared" si="527"/>
        <v>172.34</v>
      </c>
      <c r="O583" s="46">
        <v>-0.02</v>
      </c>
      <c r="P583" s="78">
        <v>172.36</v>
      </c>
      <c r="Q583" s="78">
        <f t="shared" si="518"/>
        <v>-1.19</v>
      </c>
      <c r="R583" s="78">
        <v>173.52</v>
      </c>
      <c r="S583" s="78">
        <f t="shared" si="518"/>
        <v>-1.19</v>
      </c>
      <c r="T583" s="77">
        <v>173.54</v>
      </c>
      <c r="U583" s="47" t="str">
        <f t="shared" ref="U583:U646" si="568">IF(W583="","",IF(Y583="",W583,IF(AA583&lt;1,ROUND((Y583+W583)/2,5),IF(AC583&lt;1,ROUND((Y583+AA583+W583)/3,5),ROUND((Y583+AA583+AC583+W583)/4,5)))))</f>
        <v/>
      </c>
      <c r="V583" s="47" t="str">
        <f t="shared" ref="V583:V646" si="569">IF(X583="","",IF(Z583&lt;1,ROUND(X583,5),IF(AB583&lt;1,ROUND((X583+Z583)/2,5),IF(AD583&lt;1,ROUND((X583+Z583+AB583)/3,5),ROUND((X583+Z583+AB583+AD583)/4,5)))))</f>
        <v/>
      </c>
      <c r="W583" s="50"/>
      <c r="X583" s="50"/>
      <c r="Y583" s="50"/>
      <c r="Z583" s="50"/>
      <c r="AA583" s="50"/>
      <c r="AB583" s="50"/>
      <c r="AC583" s="50"/>
      <c r="AD583" s="50"/>
      <c r="AE583" s="51">
        <f t="shared" si="522"/>
        <v>66</v>
      </c>
      <c r="AF583" s="51" t="str">
        <f t="shared" si="523"/>
        <v/>
      </c>
      <c r="AG583" s="51" t="str">
        <f t="shared" si="524"/>
        <v/>
      </c>
      <c r="AH583" s="51" t="str">
        <f t="shared" si="525"/>
        <v/>
      </c>
      <c r="AI583" s="52">
        <f t="shared" si="526"/>
        <v>172.32</v>
      </c>
      <c r="AJ583" s="51"/>
      <c r="AK583" s="53"/>
      <c r="AL583" s="52"/>
      <c r="AM583" s="53">
        <f t="shared" si="528"/>
        <v>46</v>
      </c>
      <c r="AN583" s="53">
        <f>IF(AJ583&lt;&gt;"",IF(AJ583="o",VLOOKUP(AM583,OpenSect!$A$1:$D$11,2),IF(AJ583="u",VLOOKUP(AM583,UpHill!$A$1:$D$35,2),IF(AJ583="d",VLOOKUP(AM583,DownHill!$A$1:$D$29,2),IF(AJ583="f",VLOOKUP(AM583,FlatUnd!$A$2:$D$30,2),IF(AJ583="t",VLOOKUP(AM583,TimeAdd!$A$1:$D$176,2),IF(AJ583="l",VLOOKUP(AM583,SLimit!$A$1:$D$8,2),AN582)))))),AN582)</f>
        <v>55</v>
      </c>
      <c r="AO583" s="53">
        <f>IF(AJ583&lt;&gt;"",IF(AJ583="o",VLOOKUP(AM583,OpenSect!$A$1:$D$11,3),IF(AJ583="u",VLOOKUP(AM583,UpHill!$A$1:$D$35,3),IF(AJ583="d",VLOOKUP(AM583,DownHill!$A$3:$D$29,3),IF(AJ583="f",VLOOKUP(AM583,FlatUnd!$A$2:$D$30,3),IF(AJ583="t",VLOOKUP(AM583,TimeAdd!$A$1:$D$18,3),IF(AJ583="l",VLOOKUP(AM583,SLimit!$A$1:$D$8,3),AO582)))))),AO582)</f>
        <v>64</v>
      </c>
      <c r="AP583" s="53">
        <f>IF(AJ583&lt;&gt;"",IF(AJ583="o",VLOOKUP(AM583,OpenSect!$A$1:$D$11,4),IF(AJ583="u",VLOOKUP(AM583,UpHill!$A$1:$D$35,4),IF(AJ583="d",VLOOKUP(AM583,DownHill!$A$1:$D$29,4),IF(AJ583="f",VLOOKUP(AM583,FlatUnd!$A$2:$D$30,4),IF(AJ583="t",VLOOKUP(AM583,TimeAdd!$A$1:$D$18,4),IF(AJ583="l",VLOOKUP(AM583,SLimit!$A$1:$D$8,4),AP582)))))),AP582)</f>
        <v>72</v>
      </c>
      <c r="AQ583" s="53" t="str">
        <f t="shared" si="529"/>
        <v>120</v>
      </c>
      <c r="AR583" s="54" t="str">
        <f t="shared" si="530"/>
        <v>38,0 km plate.</v>
      </c>
      <c r="AS583" s="55"/>
      <c r="AT583" s="55"/>
      <c r="AU583" s="56">
        <f>IF(GroupStTimes!$A$8=0,MIN(CB583,CD583,CF583),MIN(BZ583,CB583,CD583,CF583))</f>
        <v>0.43216435185185198</v>
      </c>
      <c r="AV583" s="56">
        <f>IF(GroupStTimes!$A$8=0,MAX(CC583,CE583,CG583),MAX(CA583,CC583,CE583,CG583))</f>
        <v>0.47799768518518526</v>
      </c>
      <c r="AW583" s="57" t="str">
        <f t="shared" si="531"/>
        <v/>
      </c>
      <c r="AX583" s="58" t="str">
        <f t="shared" si="532"/>
        <v/>
      </c>
      <c r="AY583" s="58" t="str">
        <f t="shared" si="533"/>
        <v/>
      </c>
      <c r="AZ583" s="31">
        <f t="shared" si="534"/>
        <v>170.4</v>
      </c>
      <c r="BA583" s="59">
        <f t="shared" si="535"/>
        <v>0.43969907407407416</v>
      </c>
      <c r="BB583" s="59">
        <f t="shared" si="536"/>
        <v>0.44525462962962975</v>
      </c>
      <c r="BC583" s="59">
        <f t="shared" si="537"/>
        <v>0.43070601851851864</v>
      </c>
      <c r="BD583" s="59">
        <f t="shared" si="538"/>
        <v>0.47653935185185192</v>
      </c>
      <c r="BE583" s="59">
        <f t="shared" si="539"/>
        <v>0.46096064814814824</v>
      </c>
      <c r="BF583" s="59">
        <f t="shared" si="540"/>
        <v>0.47137731481481493</v>
      </c>
      <c r="BG583" s="59">
        <f t="shared" si="541"/>
        <v>0.46739583333333334</v>
      </c>
      <c r="BH583" s="59">
        <f t="shared" si="542"/>
        <v>0.4667013888888889</v>
      </c>
      <c r="BI583" s="31">
        <f t="shared" si="543"/>
        <v>1.9199999999999875</v>
      </c>
      <c r="BJ583" s="61">
        <f t="shared" si="544"/>
        <v>4.1739130434782334E-2</v>
      </c>
      <c r="BK583" s="61">
        <f t="shared" si="545"/>
        <v>3.4909090909090681E-2</v>
      </c>
      <c r="BL583" s="61">
        <f t="shared" si="546"/>
        <v>2.9999999999999805E-2</v>
      </c>
      <c r="BM583" s="61">
        <f t="shared" si="547"/>
        <v>2.6666666666666491E-2</v>
      </c>
      <c r="BN583" s="62">
        <f t="shared" si="548"/>
        <v>0</v>
      </c>
      <c r="BO583" s="62">
        <f t="shared" si="549"/>
        <v>2</v>
      </c>
      <c r="BP583" s="62">
        <f t="shared" si="550"/>
        <v>30</v>
      </c>
      <c r="BQ583" s="62">
        <f t="shared" si="551"/>
        <v>0</v>
      </c>
      <c r="BR583" s="62">
        <f t="shared" si="552"/>
        <v>2</v>
      </c>
      <c r="BS583" s="62">
        <f t="shared" si="553"/>
        <v>6</v>
      </c>
      <c r="BT583" s="62">
        <f t="shared" si="554"/>
        <v>0</v>
      </c>
      <c r="BU583" s="62">
        <f t="shared" si="555"/>
        <v>1</v>
      </c>
      <c r="BV583" s="62">
        <f t="shared" si="556"/>
        <v>48</v>
      </c>
      <c r="BW583" s="62">
        <f t="shared" si="557"/>
        <v>0</v>
      </c>
      <c r="BX583" s="62">
        <f t="shared" si="558"/>
        <v>1</v>
      </c>
      <c r="BY583" s="62">
        <f t="shared" si="559"/>
        <v>36</v>
      </c>
      <c r="BZ583" s="63">
        <f t="shared" si="560"/>
        <v>0.44143518518518526</v>
      </c>
      <c r="CA583" s="63">
        <f t="shared" si="561"/>
        <v>0.44699074074074086</v>
      </c>
      <c r="CB583" s="63">
        <f t="shared" si="562"/>
        <v>0.43216435185185198</v>
      </c>
      <c r="CC583" s="63">
        <f t="shared" si="563"/>
        <v>0.47799768518518526</v>
      </c>
      <c r="CD583" s="63">
        <f t="shared" si="564"/>
        <v>0.46221064814814822</v>
      </c>
      <c r="CE583" s="63">
        <f t="shared" si="565"/>
        <v>0.4726273148148149</v>
      </c>
      <c r="CF583" s="63">
        <f t="shared" si="566"/>
        <v>0.46850694444444446</v>
      </c>
      <c r="CG583" s="63">
        <f t="shared" si="567"/>
        <v>0.46781250000000002</v>
      </c>
      <c r="CH583" s="36"/>
      <c r="CI583" s="36"/>
      <c r="CJ583" s="36"/>
      <c r="CK583" s="36"/>
      <c r="CL583" s="60">
        <v>60</v>
      </c>
    </row>
    <row r="584" spans="1:90" ht="28.5" customHeight="1" x14ac:dyDescent="0.25">
      <c r="A584" s="37">
        <v>66</v>
      </c>
      <c r="C584" s="37"/>
      <c r="D584" s="37"/>
      <c r="E584" s="78"/>
      <c r="F584" s="83"/>
      <c r="G584" s="44"/>
      <c r="H584" s="44">
        <f t="shared" si="521"/>
        <v>173.35</v>
      </c>
      <c r="I584" s="83">
        <v>173.28</v>
      </c>
      <c r="J584" s="43">
        <f t="shared" si="519"/>
        <v>-4.0397045244686738E-4</v>
      </c>
      <c r="K584" s="44">
        <f t="shared" si="520"/>
        <v>-6.9999999999993179E-2</v>
      </c>
      <c r="L584" s="76" t="s">
        <v>1009</v>
      </c>
      <c r="M584" s="122" t="s">
        <v>1559</v>
      </c>
      <c r="N584" s="46">
        <f t="shared" si="527"/>
        <v>173.35</v>
      </c>
      <c r="O584" s="46">
        <v>-0.02</v>
      </c>
      <c r="P584" s="44">
        <v>173.37</v>
      </c>
      <c r="Q584" s="78">
        <f t="shared" si="518"/>
        <v>-1.19</v>
      </c>
      <c r="R584" s="44">
        <v>174.54</v>
      </c>
      <c r="S584" s="78">
        <f t="shared" si="518"/>
        <v>-1.19</v>
      </c>
      <c r="T584" s="77">
        <v>174.54</v>
      </c>
      <c r="U584" s="47" t="str">
        <f t="shared" si="568"/>
        <v/>
      </c>
      <c r="V584" s="47" t="str">
        <f t="shared" si="569"/>
        <v/>
      </c>
      <c r="W584" s="50"/>
      <c r="X584" s="50"/>
      <c r="Y584" s="50"/>
      <c r="Z584" s="50"/>
      <c r="AA584" s="50"/>
      <c r="AB584" s="50"/>
      <c r="AC584" s="50"/>
      <c r="AD584" s="50"/>
      <c r="AE584" s="51">
        <f t="shared" si="522"/>
        <v>66</v>
      </c>
      <c r="AF584" s="51" t="str">
        <f t="shared" si="523"/>
        <v/>
      </c>
      <c r="AG584" s="51" t="str">
        <f t="shared" si="524"/>
        <v/>
      </c>
      <c r="AH584" s="51" t="str">
        <f t="shared" si="525"/>
        <v/>
      </c>
      <c r="AI584" s="52">
        <f t="shared" si="526"/>
        <v>173.35</v>
      </c>
      <c r="AJ584" s="51"/>
      <c r="AK584" s="53"/>
      <c r="AL584" s="52"/>
      <c r="AM584" s="53">
        <f t="shared" si="528"/>
        <v>46</v>
      </c>
      <c r="AN584" s="53">
        <f>IF(AJ584&lt;&gt;"",IF(AJ584="o",VLOOKUP(AM584,OpenSect!$A$1:$D$11,2),IF(AJ584="u",VLOOKUP(AM584,UpHill!$A$1:$D$35,2),IF(AJ584="d",VLOOKUP(AM584,DownHill!$A$1:$D$29,2),IF(AJ584="f",VLOOKUP(AM584,FlatUnd!$A$2:$D$30,2),IF(AJ584="t",VLOOKUP(AM584,TimeAdd!$A$1:$D$176,2),IF(AJ584="l",VLOOKUP(AM584,SLimit!$A$1:$D$8,2),AN583)))))),AN583)</f>
        <v>55</v>
      </c>
      <c r="AO584" s="53">
        <f>IF(AJ584&lt;&gt;"",IF(AJ584="o",VLOOKUP(AM584,OpenSect!$A$1:$D$11,3),IF(AJ584="u",VLOOKUP(AM584,UpHill!$A$1:$D$35,3),IF(AJ584="d",VLOOKUP(AM584,DownHill!$A$3:$D$29,3),IF(AJ584="f",VLOOKUP(AM584,FlatUnd!$A$2:$D$30,3),IF(AJ584="t",VLOOKUP(AM584,TimeAdd!$A$1:$D$18,3),IF(AJ584="l",VLOOKUP(AM584,SLimit!$A$1:$D$8,3),AO583)))))),AO583)</f>
        <v>64</v>
      </c>
      <c r="AP584" s="53">
        <f>IF(AJ584&lt;&gt;"",IF(AJ584="o",VLOOKUP(AM584,OpenSect!$A$1:$D$11,4),IF(AJ584="u",VLOOKUP(AM584,UpHill!$A$1:$D$35,4),IF(AJ584="d",VLOOKUP(AM584,DownHill!$A$1:$D$29,4),IF(AJ584="f",VLOOKUP(AM584,FlatUnd!$A$2:$D$30,4),IF(AJ584="t",VLOOKUP(AM584,TimeAdd!$A$1:$D$18,4),IF(AJ584="l",VLOOKUP(AM584,SLimit!$A$1:$D$8,4),AP583)))))),AP583)</f>
        <v>72</v>
      </c>
      <c r="AQ584" s="53" t="str">
        <f t="shared" si="529"/>
        <v>120</v>
      </c>
      <c r="AR584" s="54" t="str">
        <f t="shared" si="530"/>
        <v>39,0 km plate.</v>
      </c>
      <c r="AS584" s="55"/>
      <c r="AT584" s="55"/>
      <c r="AU584" s="56">
        <f>IF(GroupStTimes!$A$8=0,MIN(CB584,CD584,CF584),MIN(BZ584,CB584,CD584,CF584))</f>
        <v>0.43293981481481492</v>
      </c>
      <c r="AV584" s="56">
        <f>IF(GroupStTimes!$A$8=0,MAX(CC584,CE584,CG584),MAX(CA584,CC584,CE584,CG584))</f>
        <v>0.4787731481481482</v>
      </c>
      <c r="AW584" s="57" t="str">
        <f t="shared" si="531"/>
        <v/>
      </c>
      <c r="AX584" s="58" t="str">
        <f t="shared" si="532"/>
        <v/>
      </c>
      <c r="AY584" s="58" t="str">
        <f t="shared" si="533"/>
        <v/>
      </c>
      <c r="AZ584" s="31">
        <f t="shared" si="534"/>
        <v>170.4</v>
      </c>
      <c r="BA584" s="59">
        <f t="shared" si="535"/>
        <v>0.43969907407407416</v>
      </c>
      <c r="BB584" s="59">
        <f t="shared" si="536"/>
        <v>0.44525462962962975</v>
      </c>
      <c r="BC584" s="59">
        <f t="shared" si="537"/>
        <v>0.43070601851851864</v>
      </c>
      <c r="BD584" s="59">
        <f t="shared" si="538"/>
        <v>0.47653935185185192</v>
      </c>
      <c r="BE584" s="59">
        <f t="shared" si="539"/>
        <v>0.46096064814814824</v>
      </c>
      <c r="BF584" s="59">
        <f t="shared" si="540"/>
        <v>0.47137731481481493</v>
      </c>
      <c r="BG584" s="59">
        <f t="shared" si="541"/>
        <v>0.46739583333333334</v>
      </c>
      <c r="BH584" s="59">
        <f t="shared" si="542"/>
        <v>0.4667013888888889</v>
      </c>
      <c r="BI584" s="31">
        <f t="shared" si="543"/>
        <v>2.9499999999999886</v>
      </c>
      <c r="BJ584" s="61">
        <f t="shared" si="544"/>
        <v>6.413043478260845E-2</v>
      </c>
      <c r="BK584" s="61">
        <f t="shared" si="545"/>
        <v>5.3636363636363427E-2</v>
      </c>
      <c r="BL584" s="61">
        <f t="shared" si="546"/>
        <v>4.6093749999999822E-2</v>
      </c>
      <c r="BM584" s="61">
        <f t="shared" si="547"/>
        <v>4.0972222222222063E-2</v>
      </c>
      <c r="BN584" s="62">
        <f t="shared" si="548"/>
        <v>0</v>
      </c>
      <c r="BO584" s="62">
        <f t="shared" si="549"/>
        <v>3</v>
      </c>
      <c r="BP584" s="62">
        <f t="shared" si="550"/>
        <v>51</v>
      </c>
      <c r="BQ584" s="62">
        <f t="shared" si="551"/>
        <v>0</v>
      </c>
      <c r="BR584" s="62">
        <f t="shared" si="552"/>
        <v>3</v>
      </c>
      <c r="BS584" s="62">
        <f t="shared" si="553"/>
        <v>13</v>
      </c>
      <c r="BT584" s="62">
        <f t="shared" si="554"/>
        <v>0</v>
      </c>
      <c r="BU584" s="62">
        <f t="shared" si="555"/>
        <v>2</v>
      </c>
      <c r="BV584" s="62">
        <f t="shared" si="556"/>
        <v>46</v>
      </c>
      <c r="BW584" s="62">
        <f t="shared" si="557"/>
        <v>0</v>
      </c>
      <c r="BX584" s="62">
        <f t="shared" si="558"/>
        <v>2</v>
      </c>
      <c r="BY584" s="62">
        <f t="shared" si="559"/>
        <v>27</v>
      </c>
      <c r="BZ584" s="63">
        <f t="shared" si="560"/>
        <v>0.44237268518518524</v>
      </c>
      <c r="CA584" s="63">
        <f t="shared" si="561"/>
        <v>0.44792824074074084</v>
      </c>
      <c r="CB584" s="63">
        <f t="shared" si="562"/>
        <v>0.43293981481481492</v>
      </c>
      <c r="CC584" s="63">
        <f t="shared" si="563"/>
        <v>0.4787731481481482</v>
      </c>
      <c r="CD584" s="63">
        <f t="shared" si="564"/>
        <v>0.46288194444444453</v>
      </c>
      <c r="CE584" s="63">
        <f t="shared" si="565"/>
        <v>0.47329861111111121</v>
      </c>
      <c r="CF584" s="63">
        <f t="shared" si="566"/>
        <v>0.46909722222222222</v>
      </c>
      <c r="CG584" s="63">
        <f t="shared" si="567"/>
        <v>0.46840277777777778</v>
      </c>
      <c r="CH584" s="36"/>
      <c r="CI584" s="36"/>
      <c r="CJ584" s="36"/>
      <c r="CK584" s="36"/>
      <c r="CL584" s="60">
        <v>60</v>
      </c>
    </row>
    <row r="585" spans="1:90" ht="27" customHeight="1" x14ac:dyDescent="0.25">
      <c r="A585" s="37">
        <v>66</v>
      </c>
      <c r="C585" s="37" t="s">
        <v>49</v>
      </c>
      <c r="D585" s="37">
        <v>49</v>
      </c>
      <c r="E585" s="78"/>
      <c r="F585" s="83"/>
      <c r="G585" s="44"/>
      <c r="H585" s="44">
        <f t="shared" si="521"/>
        <v>173.96</v>
      </c>
      <c r="I585" s="83">
        <v>173.9</v>
      </c>
      <c r="J585" s="43">
        <f t="shared" si="519"/>
        <v>-3.450258769407836E-4</v>
      </c>
      <c r="K585" s="44">
        <f t="shared" si="520"/>
        <v>-6.0000000000002274E-2</v>
      </c>
      <c r="L585" s="76" t="s">
        <v>1703</v>
      </c>
      <c r="M585" s="122" t="s">
        <v>1559</v>
      </c>
      <c r="N585" s="46">
        <f t="shared" si="527"/>
        <v>173.96</v>
      </c>
      <c r="O585" s="46">
        <v>-0.02</v>
      </c>
      <c r="P585" s="44">
        <v>173.98</v>
      </c>
      <c r="Q585" s="78">
        <f t="shared" si="518"/>
        <v>-1.19</v>
      </c>
      <c r="R585" s="44">
        <v>175.15</v>
      </c>
      <c r="S585" s="78">
        <f t="shared" si="518"/>
        <v>-1.19</v>
      </c>
      <c r="T585" s="77">
        <v>175.15</v>
      </c>
      <c r="U585" s="47" t="str">
        <f t="shared" si="568"/>
        <v/>
      </c>
      <c r="V585" s="47" t="str">
        <f t="shared" si="569"/>
        <v/>
      </c>
      <c r="W585" s="50"/>
      <c r="X585" s="50"/>
      <c r="Y585" s="50"/>
      <c r="Z585" s="50"/>
      <c r="AA585" s="50"/>
      <c r="AB585" s="50"/>
      <c r="AC585" s="50"/>
      <c r="AD585" s="50"/>
      <c r="AE585" s="51">
        <f t="shared" si="522"/>
        <v>66</v>
      </c>
      <c r="AF585" s="51" t="str">
        <f t="shared" si="523"/>
        <v/>
      </c>
      <c r="AG585" s="51" t="str">
        <f t="shared" si="524"/>
        <v>f</v>
      </c>
      <c r="AH585" s="51">
        <f t="shared" si="525"/>
        <v>49</v>
      </c>
      <c r="AI585" s="52">
        <f t="shared" si="526"/>
        <v>173.96</v>
      </c>
      <c r="AJ585" s="51" t="s">
        <v>49</v>
      </c>
      <c r="AK585" s="53"/>
      <c r="AL585" s="52"/>
      <c r="AM585" s="53">
        <f t="shared" si="528"/>
        <v>49</v>
      </c>
      <c r="AN585" s="53">
        <f>IF(AJ585&lt;&gt;"",IF(AJ585="o",VLOOKUP(AM585,OpenSect!$A$1:$D$11,2),IF(AJ585="u",VLOOKUP(AM585,UpHill!$A$1:$D$35,2),IF(AJ585="d",VLOOKUP(AM585,DownHill!$A$1:$D$29,2),IF(AJ585="f",VLOOKUP(AM585,FlatUnd!$A$2:$D$30,2),IF(AJ585="t",VLOOKUP(AM585,TimeAdd!$A$1:$D$176,2),IF(AJ585="l",VLOOKUP(AM585,SLimit!$A$1:$D$8,2),AN584)))))),AN584)</f>
        <v>58</v>
      </c>
      <c r="AO585" s="53">
        <f>IF(AJ585&lt;&gt;"",IF(AJ585="o",VLOOKUP(AM585,OpenSect!$A$1:$D$11,3),IF(AJ585="u",VLOOKUP(AM585,UpHill!$A$1:$D$35,3),IF(AJ585="d",VLOOKUP(AM585,DownHill!$A$3:$D$29,3),IF(AJ585="f",VLOOKUP(AM585,FlatUnd!$A$2:$D$30,3),IF(AJ585="t",VLOOKUP(AM585,TimeAdd!$A$1:$D$18,3),IF(AJ585="l",VLOOKUP(AM585,SLimit!$A$1:$D$8,3),AO584)))))),AO584)</f>
        <v>69</v>
      </c>
      <c r="AP585" s="53">
        <f>IF(AJ585&lt;&gt;"",IF(AJ585="o",VLOOKUP(AM585,OpenSect!$A$1:$D$11,4),IF(AJ585="u",VLOOKUP(AM585,UpHill!$A$1:$D$35,4),IF(AJ585="d",VLOOKUP(AM585,DownHill!$A$1:$D$29,4),IF(AJ585="f",VLOOKUP(AM585,FlatUnd!$A$2:$D$30,4),IF(AJ585="t",VLOOKUP(AM585,TimeAdd!$A$1:$D$18,4),IF(AJ585="l",VLOOKUP(AM585,SLimit!$A$1:$D$8,4),AP584)))))),AP584)</f>
        <v>78</v>
      </c>
      <c r="AQ585" s="53" t="str">
        <f t="shared" si="529"/>
        <v>120</v>
      </c>
      <c r="AR585" s="54" t="str">
        <f t="shared" si="530"/>
        <v>Diagrammatic Sign:  Additional lane.  250 m</v>
      </c>
      <c r="AS585" s="55"/>
      <c r="AT585" s="55"/>
      <c r="AU585" s="56">
        <f>IF(GroupStTimes!$A$8=0,MIN(CB585,CD585,CF585),MIN(BZ585,CB585,CD585,CF585))</f>
        <v>0.43340277777777791</v>
      </c>
      <c r="AV585" s="56">
        <f>IF(GroupStTimes!$A$8=0,MAX(CC585,CE585,CG585),MAX(CA585,CC585,CE585,CG585))</f>
        <v>0.4792361111111112</v>
      </c>
      <c r="AW585" s="57" t="str">
        <f t="shared" si="531"/>
        <v/>
      </c>
      <c r="AX585" s="58" t="str">
        <f t="shared" si="532"/>
        <v/>
      </c>
      <c r="AY585" s="58" t="str">
        <f t="shared" si="533"/>
        <v/>
      </c>
      <c r="AZ585" s="31">
        <f t="shared" si="534"/>
        <v>170.4</v>
      </c>
      <c r="BA585" s="59">
        <f t="shared" si="535"/>
        <v>0.43969907407407416</v>
      </c>
      <c r="BB585" s="59">
        <f t="shared" si="536"/>
        <v>0.44525462962962975</v>
      </c>
      <c r="BC585" s="59">
        <f t="shared" si="537"/>
        <v>0.43070601851851864</v>
      </c>
      <c r="BD585" s="59">
        <f t="shared" si="538"/>
        <v>0.47653935185185192</v>
      </c>
      <c r="BE585" s="59">
        <f t="shared" si="539"/>
        <v>0.46096064814814824</v>
      </c>
      <c r="BF585" s="59">
        <f t="shared" si="540"/>
        <v>0.47137731481481493</v>
      </c>
      <c r="BG585" s="59">
        <f t="shared" si="541"/>
        <v>0.46739583333333334</v>
      </c>
      <c r="BH585" s="59">
        <f t="shared" si="542"/>
        <v>0.4667013888888889</v>
      </c>
      <c r="BI585" s="31">
        <f t="shared" si="543"/>
        <v>3.5600000000000023</v>
      </c>
      <c r="BJ585" s="61">
        <f t="shared" si="544"/>
        <v>7.7391304347826137E-2</v>
      </c>
      <c r="BK585" s="61">
        <f t="shared" si="545"/>
        <v>6.4727272727272772E-2</v>
      </c>
      <c r="BL585" s="61">
        <f t="shared" si="546"/>
        <v>5.5625000000000036E-2</v>
      </c>
      <c r="BM585" s="61">
        <f t="shared" si="547"/>
        <v>4.9444444444444478E-2</v>
      </c>
      <c r="BN585" s="62">
        <f t="shared" si="548"/>
        <v>0</v>
      </c>
      <c r="BO585" s="62">
        <f t="shared" si="549"/>
        <v>4</v>
      </c>
      <c r="BP585" s="62">
        <f t="shared" si="550"/>
        <v>39</v>
      </c>
      <c r="BQ585" s="62">
        <f t="shared" si="551"/>
        <v>0</v>
      </c>
      <c r="BR585" s="62">
        <f t="shared" si="552"/>
        <v>3</v>
      </c>
      <c r="BS585" s="62">
        <f t="shared" si="553"/>
        <v>53</v>
      </c>
      <c r="BT585" s="62">
        <f t="shared" si="554"/>
        <v>0</v>
      </c>
      <c r="BU585" s="62">
        <f t="shared" si="555"/>
        <v>3</v>
      </c>
      <c r="BV585" s="62">
        <f t="shared" si="556"/>
        <v>20</v>
      </c>
      <c r="BW585" s="62">
        <f t="shared" si="557"/>
        <v>0</v>
      </c>
      <c r="BX585" s="62">
        <f t="shared" si="558"/>
        <v>2</v>
      </c>
      <c r="BY585" s="62">
        <f t="shared" si="559"/>
        <v>58</v>
      </c>
      <c r="BZ585" s="63">
        <f t="shared" si="560"/>
        <v>0.44292824074074083</v>
      </c>
      <c r="CA585" s="63">
        <f t="shared" si="561"/>
        <v>0.44848379629629642</v>
      </c>
      <c r="CB585" s="63">
        <f t="shared" si="562"/>
        <v>0.43340277777777791</v>
      </c>
      <c r="CC585" s="63">
        <f t="shared" si="563"/>
        <v>0.4792361111111112</v>
      </c>
      <c r="CD585" s="63">
        <f t="shared" si="564"/>
        <v>0.46327546296296307</v>
      </c>
      <c r="CE585" s="63">
        <f t="shared" si="565"/>
        <v>0.47369212962962975</v>
      </c>
      <c r="CF585" s="63">
        <f t="shared" si="566"/>
        <v>0.46945601851851854</v>
      </c>
      <c r="CG585" s="63">
        <f t="shared" si="567"/>
        <v>0.46876157407407409</v>
      </c>
      <c r="CH585" s="36"/>
      <c r="CI585" s="36"/>
      <c r="CJ585" s="36"/>
      <c r="CK585" s="36"/>
      <c r="CL585" s="60">
        <v>60</v>
      </c>
    </row>
    <row r="586" spans="1:90" ht="28.5" customHeight="1" x14ac:dyDescent="0.25">
      <c r="A586" s="37">
        <v>66</v>
      </c>
      <c r="C586" s="37"/>
      <c r="D586" s="37"/>
      <c r="E586" s="78"/>
      <c r="F586" s="83"/>
      <c r="G586" s="44"/>
      <c r="H586" s="44">
        <f t="shared" si="521"/>
        <v>174.3</v>
      </c>
      <c r="I586" s="83">
        <v>174.22</v>
      </c>
      <c r="J586" s="43">
        <f t="shared" si="519"/>
        <v>-4.4005663337567805E-4</v>
      </c>
      <c r="K586" s="44">
        <f t="shared" si="520"/>
        <v>-7.6666666666710626E-2</v>
      </c>
      <c r="L586" s="76" t="s">
        <v>1117</v>
      </c>
      <c r="M586" s="122" t="s">
        <v>1559</v>
      </c>
      <c r="N586" s="46">
        <f t="shared" si="527"/>
        <v>174.29666666666671</v>
      </c>
      <c r="O586" s="46">
        <v>-0.02</v>
      </c>
      <c r="P586" s="44">
        <v>174.31</v>
      </c>
      <c r="Q586" s="78">
        <f t="shared" si="518"/>
        <v>-1.19</v>
      </c>
      <c r="R586" s="44">
        <v>175.49</v>
      </c>
      <c r="S586" s="78">
        <f t="shared" si="518"/>
        <v>-1.19</v>
      </c>
      <c r="T586" s="77">
        <v>175.49</v>
      </c>
      <c r="U586" s="47" t="str">
        <f t="shared" si="568"/>
        <v/>
      </c>
      <c r="V586" s="47" t="str">
        <f t="shared" si="569"/>
        <v/>
      </c>
      <c r="W586" s="50"/>
      <c r="X586" s="50"/>
      <c r="Y586" s="50"/>
      <c r="Z586" s="50"/>
      <c r="AA586" s="50"/>
      <c r="AB586" s="50"/>
      <c r="AC586" s="50"/>
      <c r="AD586" s="50"/>
      <c r="AE586" s="51">
        <f t="shared" si="522"/>
        <v>66</v>
      </c>
      <c r="AF586" s="51" t="str">
        <f t="shared" si="523"/>
        <v/>
      </c>
      <c r="AG586" s="51" t="str">
        <f t="shared" si="524"/>
        <v/>
      </c>
      <c r="AH586" s="51" t="str">
        <f t="shared" si="525"/>
        <v/>
      </c>
      <c r="AI586" s="52">
        <f t="shared" si="526"/>
        <v>174.3</v>
      </c>
      <c r="AJ586" s="51"/>
      <c r="AK586" s="53"/>
      <c r="AL586" s="52"/>
      <c r="AM586" s="53">
        <f t="shared" si="528"/>
        <v>49</v>
      </c>
      <c r="AN586" s="53">
        <f>IF(AJ586&lt;&gt;"",IF(AJ586="o",VLOOKUP(AM586,OpenSect!$A$1:$D$11,2),IF(AJ586="u",VLOOKUP(AM586,UpHill!$A$1:$D$35,2),IF(AJ586="d",VLOOKUP(AM586,DownHill!$A$1:$D$29,2),IF(AJ586="f",VLOOKUP(AM586,FlatUnd!$A$2:$D$30,2),IF(AJ586="t",VLOOKUP(AM586,TimeAdd!$A$1:$D$176,2),IF(AJ586="l",VLOOKUP(AM586,SLimit!$A$1:$D$8,2),AN585)))))),AN585)</f>
        <v>58</v>
      </c>
      <c r="AO586" s="53">
        <f>IF(AJ586&lt;&gt;"",IF(AJ586="o",VLOOKUP(AM586,OpenSect!$A$1:$D$11,3),IF(AJ586="u",VLOOKUP(AM586,UpHill!$A$1:$D$35,3),IF(AJ586="d",VLOOKUP(AM586,DownHill!$A$3:$D$29,3),IF(AJ586="f",VLOOKUP(AM586,FlatUnd!$A$2:$D$30,3),IF(AJ586="t",VLOOKUP(AM586,TimeAdd!$A$1:$D$18,3),IF(AJ586="l",VLOOKUP(AM586,SLimit!$A$1:$D$8,3),AO585)))))),AO585)</f>
        <v>69</v>
      </c>
      <c r="AP586" s="53">
        <f>IF(AJ586&lt;&gt;"",IF(AJ586="o",VLOOKUP(AM586,OpenSect!$A$1:$D$11,4),IF(AJ586="u",VLOOKUP(AM586,UpHill!$A$1:$D$35,4),IF(AJ586="d",VLOOKUP(AM586,DownHill!$A$1:$D$29,4),IF(AJ586="f",VLOOKUP(AM586,FlatUnd!$A$2:$D$30,4),IF(AJ586="t",VLOOKUP(AM586,TimeAdd!$A$1:$D$18,4),IF(AJ586="l",VLOOKUP(AM586,SLimit!$A$1:$D$8,4),AP585)))))),AP585)</f>
        <v>78</v>
      </c>
      <c r="AQ586" s="53" t="str">
        <f t="shared" si="529"/>
        <v>120</v>
      </c>
      <c r="AR586" s="54" t="str">
        <f t="shared" si="530"/>
        <v xml:space="preserve">Diagrammatic sign:  Additional lane. </v>
      </c>
      <c r="AS586" s="55"/>
      <c r="AT586" s="55"/>
      <c r="AU586" s="56">
        <f>IF(GroupStTimes!$A$8=0,MIN(CB586,CD586,CF586),MIN(BZ586,CB586,CD586,CF586))</f>
        <v>0.43364583333333345</v>
      </c>
      <c r="AV586" s="56">
        <f>IF(GroupStTimes!$A$8=0,MAX(CC586,CE586,CG586),MAX(CA586,CC586,CE586,CG586))</f>
        <v>0.47947916666666673</v>
      </c>
      <c r="AW586" s="57" t="str">
        <f t="shared" si="531"/>
        <v/>
      </c>
      <c r="AX586" s="58" t="str">
        <f t="shared" si="532"/>
        <v/>
      </c>
      <c r="AY586" s="58" t="str">
        <f t="shared" si="533"/>
        <v/>
      </c>
      <c r="AZ586" s="31">
        <f t="shared" si="534"/>
        <v>173.96</v>
      </c>
      <c r="BA586" s="59">
        <f t="shared" si="535"/>
        <v>0.44292824074074083</v>
      </c>
      <c r="BB586" s="59">
        <f t="shared" si="536"/>
        <v>0.44848379629629642</v>
      </c>
      <c r="BC586" s="59">
        <f t="shared" si="537"/>
        <v>0.43340277777777791</v>
      </c>
      <c r="BD586" s="59">
        <f t="shared" si="538"/>
        <v>0.4792361111111112</v>
      </c>
      <c r="BE586" s="59">
        <f t="shared" si="539"/>
        <v>0.46327546296296307</v>
      </c>
      <c r="BF586" s="59">
        <f t="shared" si="540"/>
        <v>0.47369212962962975</v>
      </c>
      <c r="BG586" s="59">
        <f t="shared" si="541"/>
        <v>0.46945601851851854</v>
      </c>
      <c r="BH586" s="59">
        <f t="shared" si="542"/>
        <v>0.46876157407407409</v>
      </c>
      <c r="BI586" s="31">
        <f t="shared" si="543"/>
        <v>0.34000000000000341</v>
      </c>
      <c r="BJ586" s="61">
        <f t="shared" si="544"/>
        <v>6.938775510204151E-3</v>
      </c>
      <c r="BK586" s="61">
        <f t="shared" si="545"/>
        <v>5.8620689655173005E-3</v>
      </c>
      <c r="BL586" s="61">
        <f t="shared" si="546"/>
        <v>4.9275362318841071E-3</v>
      </c>
      <c r="BM586" s="61">
        <f t="shared" si="547"/>
        <v>4.358974358974403E-3</v>
      </c>
      <c r="BN586" s="62">
        <f t="shared" si="548"/>
        <v>0</v>
      </c>
      <c r="BO586" s="62">
        <f t="shared" si="549"/>
        <v>0</v>
      </c>
      <c r="BP586" s="62">
        <f t="shared" si="550"/>
        <v>25</v>
      </c>
      <c r="BQ586" s="62">
        <f t="shared" si="551"/>
        <v>0</v>
      </c>
      <c r="BR586" s="62">
        <f t="shared" si="552"/>
        <v>0</v>
      </c>
      <c r="BS586" s="62">
        <f t="shared" si="553"/>
        <v>21</v>
      </c>
      <c r="BT586" s="62">
        <f t="shared" si="554"/>
        <v>0</v>
      </c>
      <c r="BU586" s="62">
        <f t="shared" si="555"/>
        <v>0</v>
      </c>
      <c r="BV586" s="62">
        <f t="shared" si="556"/>
        <v>18</v>
      </c>
      <c r="BW586" s="62">
        <f t="shared" si="557"/>
        <v>0</v>
      </c>
      <c r="BX586" s="62">
        <f t="shared" si="558"/>
        <v>0</v>
      </c>
      <c r="BY586" s="62">
        <f t="shared" si="559"/>
        <v>16</v>
      </c>
      <c r="BZ586" s="63">
        <f t="shared" si="560"/>
        <v>0.44321759259259269</v>
      </c>
      <c r="CA586" s="63">
        <f t="shared" si="561"/>
        <v>0.44877314814814828</v>
      </c>
      <c r="CB586" s="63">
        <f t="shared" si="562"/>
        <v>0.43364583333333345</v>
      </c>
      <c r="CC586" s="63">
        <f t="shared" si="563"/>
        <v>0.47947916666666673</v>
      </c>
      <c r="CD586" s="63">
        <f t="shared" si="564"/>
        <v>0.46348379629629638</v>
      </c>
      <c r="CE586" s="63">
        <f t="shared" si="565"/>
        <v>0.47390046296296306</v>
      </c>
      <c r="CF586" s="63">
        <f t="shared" si="566"/>
        <v>0.46964120370370371</v>
      </c>
      <c r="CG586" s="63">
        <f t="shared" si="567"/>
        <v>0.46894675925925927</v>
      </c>
      <c r="CH586" s="36"/>
      <c r="CI586" s="36"/>
      <c r="CJ586" s="36"/>
      <c r="CK586" s="36"/>
      <c r="CL586" s="60">
        <v>60</v>
      </c>
    </row>
    <row r="587" spans="1:90" ht="28.5" customHeight="1" x14ac:dyDescent="0.25">
      <c r="A587" s="37">
        <v>66</v>
      </c>
      <c r="C587" s="37"/>
      <c r="D587" s="37"/>
      <c r="E587" s="78"/>
      <c r="F587" s="83"/>
      <c r="G587" s="44"/>
      <c r="H587" s="44">
        <f t="shared" si="521"/>
        <v>174.35</v>
      </c>
      <c r="I587" s="83">
        <v>174.28</v>
      </c>
      <c r="J587" s="43">
        <f t="shared" si="519"/>
        <v>-4.0165251319711486E-4</v>
      </c>
      <c r="K587" s="44">
        <f t="shared" si="520"/>
        <v>-6.9999999999993179E-2</v>
      </c>
      <c r="L587" s="76" t="s">
        <v>1015</v>
      </c>
      <c r="M587" s="122" t="s">
        <v>1559</v>
      </c>
      <c r="N587" s="46">
        <f t="shared" si="527"/>
        <v>174.35</v>
      </c>
      <c r="O587" s="46">
        <v>-0.02</v>
      </c>
      <c r="P587" s="44">
        <v>174.37</v>
      </c>
      <c r="Q587" s="78">
        <f t="shared" si="518"/>
        <v>-1.19</v>
      </c>
      <c r="R587" s="44">
        <v>175.54</v>
      </c>
      <c r="S587" s="78">
        <f t="shared" si="518"/>
        <v>-1.19</v>
      </c>
      <c r="T587" s="77">
        <v>175.54</v>
      </c>
      <c r="U587" s="47" t="str">
        <f t="shared" si="568"/>
        <v/>
      </c>
      <c r="V587" s="47" t="str">
        <f t="shared" si="569"/>
        <v/>
      </c>
      <c r="W587" s="50"/>
      <c r="X587" s="50"/>
      <c r="Y587" s="50"/>
      <c r="Z587" s="50"/>
      <c r="AA587" s="50"/>
      <c r="AB587" s="50"/>
      <c r="AC587" s="50"/>
      <c r="AD587" s="50"/>
      <c r="AE587" s="51">
        <f t="shared" si="522"/>
        <v>66</v>
      </c>
      <c r="AF587" s="51" t="str">
        <f t="shared" si="523"/>
        <v/>
      </c>
      <c r="AG587" s="51" t="str">
        <f t="shared" si="524"/>
        <v/>
      </c>
      <c r="AH587" s="51" t="str">
        <f t="shared" si="525"/>
        <v/>
      </c>
      <c r="AI587" s="52">
        <f t="shared" si="526"/>
        <v>174.35</v>
      </c>
      <c r="AJ587" s="51"/>
      <c r="AK587" s="53"/>
      <c r="AL587" s="52"/>
      <c r="AM587" s="53">
        <f t="shared" si="528"/>
        <v>49</v>
      </c>
      <c r="AN587" s="53">
        <f>IF(AJ587&lt;&gt;"",IF(AJ587="o",VLOOKUP(AM587,OpenSect!$A$1:$D$11,2),IF(AJ587="u",VLOOKUP(AM587,UpHill!$A$1:$D$35,2),IF(AJ587="d",VLOOKUP(AM587,DownHill!$A$1:$D$29,2),IF(AJ587="f",VLOOKUP(AM587,FlatUnd!$A$2:$D$30,2),IF(AJ587="t",VLOOKUP(AM587,TimeAdd!$A$1:$D$176,2),IF(AJ587="l",VLOOKUP(AM587,SLimit!$A$1:$D$8,2),AN586)))))),AN586)</f>
        <v>58</v>
      </c>
      <c r="AO587" s="53">
        <f>IF(AJ587&lt;&gt;"",IF(AJ587="o",VLOOKUP(AM587,OpenSect!$A$1:$D$11,3),IF(AJ587="u",VLOOKUP(AM587,UpHill!$A$1:$D$35,3),IF(AJ587="d",VLOOKUP(AM587,DownHill!$A$3:$D$29,3),IF(AJ587="f",VLOOKUP(AM587,FlatUnd!$A$2:$D$30,3),IF(AJ587="t",VLOOKUP(AM587,TimeAdd!$A$1:$D$18,3),IF(AJ587="l",VLOOKUP(AM587,SLimit!$A$1:$D$8,3),AO586)))))),AO586)</f>
        <v>69</v>
      </c>
      <c r="AP587" s="53">
        <f>IF(AJ587&lt;&gt;"",IF(AJ587="o",VLOOKUP(AM587,OpenSect!$A$1:$D$11,4),IF(AJ587="u",VLOOKUP(AM587,UpHill!$A$1:$D$35,4),IF(AJ587="d",VLOOKUP(AM587,DownHill!$A$1:$D$29,4),IF(AJ587="f",VLOOKUP(AM587,FlatUnd!$A$2:$D$30,4),IF(AJ587="t",VLOOKUP(AM587,TimeAdd!$A$1:$D$18,4),IF(AJ587="l",VLOOKUP(AM587,SLimit!$A$1:$D$8,4),AP586)))))),AP586)</f>
        <v>78</v>
      </c>
      <c r="AQ587" s="53" t="str">
        <f t="shared" si="529"/>
        <v>120</v>
      </c>
      <c r="AR587" s="54" t="str">
        <f t="shared" si="530"/>
        <v>40,0 km plate.</v>
      </c>
      <c r="AS587" s="55"/>
      <c r="AT587" s="55"/>
      <c r="AU587" s="56">
        <f>IF(GroupStTimes!$A$8=0,MIN(CB587,CD587,CF587),MIN(BZ587,CB587,CD587,CF587))</f>
        <v>0.43368055555555568</v>
      </c>
      <c r="AV587" s="56">
        <f>IF(GroupStTimes!$A$8=0,MAX(CC587,CE587,CG587),MAX(CA587,CC587,CE587,CG587))</f>
        <v>0.47951388888888896</v>
      </c>
      <c r="AW587" s="57" t="str">
        <f t="shared" si="531"/>
        <v/>
      </c>
      <c r="AX587" s="58" t="str">
        <f t="shared" si="532"/>
        <v/>
      </c>
      <c r="AY587" s="58" t="str">
        <f t="shared" si="533"/>
        <v/>
      </c>
      <c r="AZ587" s="31">
        <f t="shared" si="534"/>
        <v>173.96</v>
      </c>
      <c r="BA587" s="59">
        <f t="shared" si="535"/>
        <v>0.44292824074074083</v>
      </c>
      <c r="BB587" s="59">
        <f t="shared" si="536"/>
        <v>0.44848379629629642</v>
      </c>
      <c r="BC587" s="59">
        <f t="shared" si="537"/>
        <v>0.43340277777777791</v>
      </c>
      <c r="BD587" s="59">
        <f t="shared" si="538"/>
        <v>0.4792361111111112</v>
      </c>
      <c r="BE587" s="59">
        <f t="shared" si="539"/>
        <v>0.46327546296296307</v>
      </c>
      <c r="BF587" s="59">
        <f t="shared" si="540"/>
        <v>0.47369212962962975</v>
      </c>
      <c r="BG587" s="59">
        <f t="shared" si="541"/>
        <v>0.46945601851851854</v>
      </c>
      <c r="BH587" s="59">
        <f t="shared" si="542"/>
        <v>0.46876157407407409</v>
      </c>
      <c r="BI587" s="31">
        <f t="shared" si="543"/>
        <v>0.38999999999998636</v>
      </c>
      <c r="BJ587" s="61">
        <f t="shared" si="544"/>
        <v>7.9591836734691085E-3</v>
      </c>
      <c r="BK587" s="61">
        <f t="shared" si="545"/>
        <v>6.7241379310342478E-3</v>
      </c>
      <c r="BL587" s="61">
        <f t="shared" si="546"/>
        <v>5.6521739130432807E-3</v>
      </c>
      <c r="BM587" s="61">
        <f t="shared" si="547"/>
        <v>4.9999999999998249E-3</v>
      </c>
      <c r="BN587" s="62">
        <f t="shared" si="548"/>
        <v>0</v>
      </c>
      <c r="BO587" s="62">
        <f t="shared" si="549"/>
        <v>0</v>
      </c>
      <c r="BP587" s="62">
        <f t="shared" si="550"/>
        <v>29</v>
      </c>
      <c r="BQ587" s="62">
        <f t="shared" si="551"/>
        <v>0</v>
      </c>
      <c r="BR587" s="62">
        <f t="shared" si="552"/>
        <v>0</v>
      </c>
      <c r="BS587" s="62">
        <f t="shared" si="553"/>
        <v>24</v>
      </c>
      <c r="BT587" s="62">
        <f t="shared" si="554"/>
        <v>0</v>
      </c>
      <c r="BU587" s="62">
        <f t="shared" si="555"/>
        <v>0</v>
      </c>
      <c r="BV587" s="62">
        <f t="shared" si="556"/>
        <v>20</v>
      </c>
      <c r="BW587" s="62">
        <f t="shared" si="557"/>
        <v>0</v>
      </c>
      <c r="BX587" s="62">
        <f t="shared" si="558"/>
        <v>0</v>
      </c>
      <c r="BY587" s="62">
        <f t="shared" si="559"/>
        <v>18</v>
      </c>
      <c r="BZ587" s="63">
        <f t="shared" si="560"/>
        <v>0.44326388888888896</v>
      </c>
      <c r="CA587" s="63">
        <f t="shared" si="561"/>
        <v>0.44881944444444455</v>
      </c>
      <c r="CB587" s="63">
        <f t="shared" si="562"/>
        <v>0.43368055555555568</v>
      </c>
      <c r="CC587" s="63">
        <f t="shared" si="563"/>
        <v>0.47951388888888896</v>
      </c>
      <c r="CD587" s="63">
        <f t="shared" si="564"/>
        <v>0.46350694444444457</v>
      </c>
      <c r="CE587" s="63">
        <f t="shared" si="565"/>
        <v>0.47392361111111125</v>
      </c>
      <c r="CF587" s="63">
        <f t="shared" si="566"/>
        <v>0.46966435185185185</v>
      </c>
      <c r="CG587" s="63">
        <f t="shared" si="567"/>
        <v>0.4689699074074074</v>
      </c>
      <c r="CH587" s="36"/>
      <c r="CI587" s="36"/>
      <c r="CJ587" s="36"/>
      <c r="CK587" s="36"/>
      <c r="CL587" s="60">
        <v>60</v>
      </c>
    </row>
    <row r="588" spans="1:90" ht="28.5" customHeight="1" x14ac:dyDescent="0.25">
      <c r="A588" s="37">
        <v>66</v>
      </c>
      <c r="C588" s="37"/>
      <c r="D588" s="37"/>
      <c r="E588" s="78"/>
      <c r="F588" s="83"/>
      <c r="G588" s="44"/>
      <c r="H588" s="44">
        <f t="shared" si="521"/>
        <v>174.44</v>
      </c>
      <c r="I588" s="83">
        <v>174.37</v>
      </c>
      <c r="J588" s="43">
        <f t="shared" si="519"/>
        <v>-4.0144520272962524E-4</v>
      </c>
      <c r="K588" s="44">
        <f t="shared" si="520"/>
        <v>-6.9999999999964757E-2</v>
      </c>
      <c r="L588" s="76" t="s">
        <v>508</v>
      </c>
      <c r="M588" s="122" t="s">
        <v>1559</v>
      </c>
      <c r="N588" s="46">
        <f t="shared" si="527"/>
        <v>174.43999999999997</v>
      </c>
      <c r="O588" s="46">
        <v>-0.02</v>
      </c>
      <c r="P588" s="44">
        <v>174.46</v>
      </c>
      <c r="Q588" s="78">
        <f t="shared" si="518"/>
        <v>-1.19</v>
      </c>
      <c r="R588" s="44">
        <v>175.63</v>
      </c>
      <c r="S588" s="78">
        <f t="shared" si="518"/>
        <v>-1.19</v>
      </c>
      <c r="T588" s="77">
        <v>175.63</v>
      </c>
      <c r="U588" s="47" t="str">
        <f t="shared" si="568"/>
        <v/>
      </c>
      <c r="V588" s="47" t="str">
        <f t="shared" si="569"/>
        <v/>
      </c>
      <c r="W588" s="50"/>
      <c r="X588" s="50"/>
      <c r="Y588" s="50"/>
      <c r="Z588" s="50"/>
      <c r="AA588" s="50"/>
      <c r="AB588" s="50"/>
      <c r="AC588" s="50"/>
      <c r="AD588" s="50"/>
      <c r="AE588" s="51">
        <f t="shared" si="522"/>
        <v>66</v>
      </c>
      <c r="AF588" s="51" t="str">
        <f t="shared" si="523"/>
        <v/>
      </c>
      <c r="AG588" s="51" t="str">
        <f t="shared" si="524"/>
        <v/>
      </c>
      <c r="AH588" s="51" t="str">
        <f t="shared" si="525"/>
        <v/>
      </c>
      <c r="AI588" s="52">
        <f t="shared" si="526"/>
        <v>174.44</v>
      </c>
      <c r="AJ588" s="51"/>
      <c r="AK588" s="53"/>
      <c r="AL588" s="52"/>
      <c r="AM588" s="53">
        <f t="shared" si="528"/>
        <v>49</v>
      </c>
      <c r="AN588" s="53">
        <f>IF(AJ588&lt;&gt;"",IF(AJ588="o",VLOOKUP(AM588,OpenSect!$A$1:$D$11,2),IF(AJ588="u",VLOOKUP(AM588,UpHill!$A$1:$D$35,2),IF(AJ588="d",VLOOKUP(AM588,DownHill!$A$1:$D$29,2),IF(AJ588="f",VLOOKUP(AM588,FlatUnd!$A$2:$D$30,2),IF(AJ588="t",VLOOKUP(AM588,TimeAdd!$A$1:$D$176,2),IF(AJ588="l",VLOOKUP(AM588,SLimit!$A$1:$D$8,2),AN587)))))),AN587)</f>
        <v>58</v>
      </c>
      <c r="AO588" s="53">
        <f>IF(AJ588&lt;&gt;"",IF(AJ588="o",VLOOKUP(AM588,OpenSect!$A$1:$D$11,3),IF(AJ588="u",VLOOKUP(AM588,UpHill!$A$1:$D$35,3),IF(AJ588="d",VLOOKUP(AM588,DownHill!$A$3:$D$29,3),IF(AJ588="f",VLOOKUP(AM588,FlatUnd!$A$2:$D$30,3),IF(AJ588="t",VLOOKUP(AM588,TimeAdd!$A$1:$D$18,3),IF(AJ588="l",VLOOKUP(AM588,SLimit!$A$1:$D$8,3),AO587)))))),AO587)</f>
        <v>69</v>
      </c>
      <c r="AP588" s="53">
        <f>IF(AJ588&lt;&gt;"",IF(AJ588="o",VLOOKUP(AM588,OpenSect!$A$1:$D$11,4),IF(AJ588="u",VLOOKUP(AM588,UpHill!$A$1:$D$35,4),IF(AJ588="d",VLOOKUP(AM588,DownHill!$A$1:$D$29,4),IF(AJ588="f",VLOOKUP(AM588,FlatUnd!$A$2:$D$30,4),IF(AJ588="t",VLOOKUP(AM588,TimeAdd!$A$1:$D$18,4),IF(AJ588="l",VLOOKUP(AM588,SLimit!$A$1:$D$8,4),AP587)))))),AP587)</f>
        <v>78</v>
      </c>
      <c r="AQ588" s="53" t="str">
        <f t="shared" si="529"/>
        <v>120</v>
      </c>
      <c r="AR588" s="54" t="str">
        <f t="shared" si="530"/>
        <v>Warning - Gentle curve{ right}.</v>
      </c>
      <c r="AS588" s="55"/>
      <c r="AT588" s="55"/>
      <c r="AU588" s="56">
        <f>IF(GroupStTimes!$A$8=0,MIN(CB588,CD588,CF588),MIN(BZ588,CB588,CD588,CF588))</f>
        <v>0.43375000000000014</v>
      </c>
      <c r="AV588" s="56">
        <f>IF(GroupStTimes!$A$8=0,MAX(CC588,CE588,CG588),MAX(CA588,CC588,CE588,CG588))</f>
        <v>0.47958333333333342</v>
      </c>
      <c r="AW588" s="57" t="str">
        <f t="shared" si="531"/>
        <v/>
      </c>
      <c r="AX588" s="58" t="str">
        <f t="shared" si="532"/>
        <v/>
      </c>
      <c r="AY588" s="58" t="str">
        <f t="shared" si="533"/>
        <v/>
      </c>
      <c r="AZ588" s="31">
        <f t="shared" si="534"/>
        <v>173.96</v>
      </c>
      <c r="BA588" s="59">
        <f t="shared" si="535"/>
        <v>0.44292824074074083</v>
      </c>
      <c r="BB588" s="59">
        <f t="shared" si="536"/>
        <v>0.44848379629629642</v>
      </c>
      <c r="BC588" s="59">
        <f t="shared" si="537"/>
        <v>0.43340277777777791</v>
      </c>
      <c r="BD588" s="59">
        <f t="shared" si="538"/>
        <v>0.4792361111111112</v>
      </c>
      <c r="BE588" s="59">
        <f t="shared" si="539"/>
        <v>0.46327546296296307</v>
      </c>
      <c r="BF588" s="59">
        <f t="shared" si="540"/>
        <v>0.47369212962962975</v>
      </c>
      <c r="BG588" s="59">
        <f t="shared" si="541"/>
        <v>0.46945601851851854</v>
      </c>
      <c r="BH588" s="59">
        <f t="shared" si="542"/>
        <v>0.46876157407407409</v>
      </c>
      <c r="BI588" s="31">
        <f t="shared" si="543"/>
        <v>0.47999999999998977</v>
      </c>
      <c r="BJ588" s="61">
        <f t="shared" si="544"/>
        <v>9.7959183673467301E-3</v>
      </c>
      <c r="BK588" s="61">
        <f t="shared" si="545"/>
        <v>8.2758620689653405E-3</v>
      </c>
      <c r="BL588" s="61">
        <f t="shared" si="546"/>
        <v>6.9565217391302867E-3</v>
      </c>
      <c r="BM588" s="61">
        <f t="shared" si="547"/>
        <v>6.1538461538460229E-3</v>
      </c>
      <c r="BN588" s="62">
        <f t="shared" si="548"/>
        <v>0</v>
      </c>
      <c r="BO588" s="62">
        <f t="shared" si="549"/>
        <v>0</v>
      </c>
      <c r="BP588" s="62">
        <f t="shared" si="550"/>
        <v>35</v>
      </c>
      <c r="BQ588" s="62">
        <f t="shared" si="551"/>
        <v>0</v>
      </c>
      <c r="BR588" s="62">
        <f t="shared" si="552"/>
        <v>0</v>
      </c>
      <c r="BS588" s="62">
        <f t="shared" si="553"/>
        <v>30</v>
      </c>
      <c r="BT588" s="62">
        <f t="shared" si="554"/>
        <v>0</v>
      </c>
      <c r="BU588" s="62">
        <f t="shared" si="555"/>
        <v>0</v>
      </c>
      <c r="BV588" s="62">
        <f t="shared" si="556"/>
        <v>25</v>
      </c>
      <c r="BW588" s="62">
        <f t="shared" si="557"/>
        <v>0</v>
      </c>
      <c r="BX588" s="62">
        <f t="shared" si="558"/>
        <v>0</v>
      </c>
      <c r="BY588" s="62">
        <f t="shared" si="559"/>
        <v>22</v>
      </c>
      <c r="BZ588" s="63">
        <f t="shared" si="560"/>
        <v>0.44333333333333341</v>
      </c>
      <c r="CA588" s="63">
        <f t="shared" si="561"/>
        <v>0.448888888888889</v>
      </c>
      <c r="CB588" s="63">
        <f t="shared" si="562"/>
        <v>0.43375000000000014</v>
      </c>
      <c r="CC588" s="63">
        <f t="shared" si="563"/>
        <v>0.47958333333333342</v>
      </c>
      <c r="CD588" s="63">
        <f t="shared" si="564"/>
        <v>0.46356481481481493</v>
      </c>
      <c r="CE588" s="63">
        <f t="shared" si="565"/>
        <v>0.47398148148148161</v>
      </c>
      <c r="CF588" s="63">
        <f t="shared" si="566"/>
        <v>0.46971064814814817</v>
      </c>
      <c r="CG588" s="63">
        <f t="shared" si="567"/>
        <v>0.46901620370370373</v>
      </c>
      <c r="CH588" s="36"/>
      <c r="CI588" s="36"/>
      <c r="CJ588" s="36"/>
      <c r="CK588" s="36"/>
      <c r="CL588" s="60">
        <v>60</v>
      </c>
    </row>
    <row r="589" spans="1:90" ht="40.5" x14ac:dyDescent="0.25">
      <c r="A589" s="37">
        <v>66</v>
      </c>
      <c r="C589" s="37"/>
      <c r="D589" s="37"/>
      <c r="E589" s="78"/>
      <c r="F589" s="83"/>
      <c r="G589" s="44"/>
      <c r="H589" s="44">
        <f t="shared" si="521"/>
        <v>174.97</v>
      </c>
      <c r="I589" s="83">
        <v>174.9</v>
      </c>
      <c r="J589" s="43">
        <f t="shared" si="519"/>
        <v>-4.0022870211545554E-4</v>
      </c>
      <c r="K589" s="44">
        <f t="shared" si="520"/>
        <v>-6.9999999999993179E-2</v>
      </c>
      <c r="L589" s="76" t="s">
        <v>1700</v>
      </c>
      <c r="M589" s="122" t="s">
        <v>1559</v>
      </c>
      <c r="N589" s="46">
        <f t="shared" si="527"/>
        <v>174.97</v>
      </c>
      <c r="O589" s="46">
        <v>-0.02</v>
      </c>
      <c r="P589" s="44">
        <v>174.99</v>
      </c>
      <c r="Q589" s="78">
        <f t="shared" si="518"/>
        <v>-1.19</v>
      </c>
      <c r="R589" s="44">
        <v>176.16</v>
      </c>
      <c r="S589" s="78">
        <f t="shared" si="518"/>
        <v>-1.19</v>
      </c>
      <c r="T589" s="77">
        <v>176.16</v>
      </c>
      <c r="U589" s="47" t="str">
        <f t="shared" si="568"/>
        <v/>
      </c>
      <c r="V589" s="47" t="str">
        <f t="shared" si="569"/>
        <v/>
      </c>
      <c r="W589" s="50"/>
      <c r="X589" s="50"/>
      <c r="Y589" s="50"/>
      <c r="Z589" s="50"/>
      <c r="AA589" s="50"/>
      <c r="AB589" s="50"/>
      <c r="AC589" s="50"/>
      <c r="AD589" s="50"/>
      <c r="AE589" s="51">
        <f t="shared" si="522"/>
        <v>66</v>
      </c>
      <c r="AF589" s="51" t="str">
        <f t="shared" si="523"/>
        <v/>
      </c>
      <c r="AG589" s="51" t="str">
        <f t="shared" si="524"/>
        <v/>
      </c>
      <c r="AH589" s="51" t="str">
        <f t="shared" si="525"/>
        <v/>
      </c>
      <c r="AI589" s="52">
        <f t="shared" si="526"/>
        <v>174.97</v>
      </c>
      <c r="AJ589" s="51"/>
      <c r="AK589" s="53"/>
      <c r="AL589" s="52"/>
      <c r="AM589" s="53">
        <f t="shared" si="528"/>
        <v>49</v>
      </c>
      <c r="AN589" s="53">
        <f>IF(AJ589&lt;&gt;"",IF(AJ589="o",VLOOKUP(AM589,OpenSect!$A$1:$D$11,2),IF(AJ589="u",VLOOKUP(AM589,UpHill!$A$1:$D$35,2),IF(AJ589="d",VLOOKUP(AM589,DownHill!$A$1:$D$29,2),IF(AJ589="f",VLOOKUP(AM589,FlatUnd!$A$2:$D$30,2),IF(AJ589="t",VLOOKUP(AM589,TimeAdd!$A$1:$D$176,2),IF(AJ589="l",VLOOKUP(AM589,SLimit!$A$1:$D$8,2),AN588)))))),AN588)</f>
        <v>58</v>
      </c>
      <c r="AO589" s="53">
        <f>IF(AJ589&lt;&gt;"",IF(AJ589="o",VLOOKUP(AM589,OpenSect!$A$1:$D$11,3),IF(AJ589="u",VLOOKUP(AM589,UpHill!$A$1:$D$35,3),IF(AJ589="d",VLOOKUP(AM589,DownHill!$A$3:$D$29,3),IF(AJ589="f",VLOOKUP(AM589,FlatUnd!$A$2:$D$30,3),IF(AJ589="t",VLOOKUP(AM589,TimeAdd!$A$1:$D$18,3),IF(AJ589="l",VLOOKUP(AM589,SLimit!$A$1:$D$8,3),AO588)))))),AO588)</f>
        <v>69</v>
      </c>
      <c r="AP589" s="53">
        <f>IF(AJ589&lt;&gt;"",IF(AJ589="o",VLOOKUP(AM589,OpenSect!$A$1:$D$11,4),IF(AJ589="u",VLOOKUP(AM589,UpHill!$A$1:$D$35,4),IF(AJ589="d",VLOOKUP(AM589,DownHill!$A$1:$D$29,4),IF(AJ589="f",VLOOKUP(AM589,FlatUnd!$A$2:$D$30,4),IF(AJ589="t",VLOOKUP(AM589,TimeAdd!$A$1:$D$18,4),IF(AJ589="l",VLOOKUP(AM589,SLimit!$A$1:$D$8,4),AP588)))))),AP588)</f>
        <v>78</v>
      </c>
      <c r="AQ589" s="53" t="str">
        <f t="shared" si="529"/>
        <v>120</v>
      </c>
      <c r="AR589" s="54" t="str">
        <f t="shared" si="530"/>
        <v>Diagrammatic Sign:  Traffic movement effected by obstruction. 500m</v>
      </c>
      <c r="AS589" s="55"/>
      <c r="AT589" s="55"/>
      <c r="AU589" s="56">
        <f>IF(GroupStTimes!$A$8=0,MIN(CB589,CD589,CF589),MIN(BZ589,CB589,CD589,CF589))</f>
        <v>0.43413194444444458</v>
      </c>
      <c r="AV589" s="56">
        <f>IF(GroupStTimes!$A$8=0,MAX(CC589,CE589,CG589),MAX(CA589,CC589,CE589,CG589))</f>
        <v>0.47996527777777787</v>
      </c>
      <c r="AW589" s="57" t="str">
        <f t="shared" si="531"/>
        <v/>
      </c>
      <c r="AX589" s="58" t="str">
        <f t="shared" si="532"/>
        <v/>
      </c>
      <c r="AY589" s="58" t="str">
        <f t="shared" si="533"/>
        <v/>
      </c>
      <c r="AZ589" s="31">
        <f t="shared" si="534"/>
        <v>173.96</v>
      </c>
      <c r="BA589" s="59">
        <f t="shared" si="535"/>
        <v>0.44292824074074083</v>
      </c>
      <c r="BB589" s="59">
        <f t="shared" si="536"/>
        <v>0.44848379629629642</v>
      </c>
      <c r="BC589" s="59">
        <f t="shared" si="537"/>
        <v>0.43340277777777791</v>
      </c>
      <c r="BD589" s="59">
        <f t="shared" si="538"/>
        <v>0.4792361111111112</v>
      </c>
      <c r="BE589" s="59">
        <f t="shared" si="539"/>
        <v>0.46327546296296307</v>
      </c>
      <c r="BF589" s="59">
        <f t="shared" si="540"/>
        <v>0.47369212962962975</v>
      </c>
      <c r="BG589" s="59">
        <f t="shared" si="541"/>
        <v>0.46945601851851854</v>
      </c>
      <c r="BH589" s="59">
        <f t="shared" si="542"/>
        <v>0.46876157407407409</v>
      </c>
      <c r="BI589" s="31">
        <f t="shared" si="543"/>
        <v>1.0099999999999909</v>
      </c>
      <c r="BJ589" s="61">
        <f t="shared" si="544"/>
        <v>2.0612244897958997E-2</v>
      </c>
      <c r="BK589" s="61">
        <f t="shared" si="545"/>
        <v>1.7413793103448118E-2</v>
      </c>
      <c r="BL589" s="61">
        <f t="shared" si="546"/>
        <v>1.4637681159420157E-2</v>
      </c>
      <c r="BM589" s="61">
        <f t="shared" si="547"/>
        <v>1.2948717948717832E-2</v>
      </c>
      <c r="BN589" s="62">
        <f t="shared" si="548"/>
        <v>0</v>
      </c>
      <c r="BO589" s="62">
        <f t="shared" si="549"/>
        <v>1</v>
      </c>
      <c r="BP589" s="62">
        <f t="shared" si="550"/>
        <v>14</v>
      </c>
      <c r="BQ589" s="62">
        <f t="shared" si="551"/>
        <v>0</v>
      </c>
      <c r="BR589" s="62">
        <f t="shared" si="552"/>
        <v>1</v>
      </c>
      <c r="BS589" s="62">
        <f t="shared" si="553"/>
        <v>3</v>
      </c>
      <c r="BT589" s="62">
        <f t="shared" si="554"/>
        <v>0</v>
      </c>
      <c r="BU589" s="62">
        <f t="shared" si="555"/>
        <v>0</v>
      </c>
      <c r="BV589" s="62">
        <f t="shared" si="556"/>
        <v>53</v>
      </c>
      <c r="BW589" s="62">
        <f t="shared" si="557"/>
        <v>0</v>
      </c>
      <c r="BX589" s="62">
        <f t="shared" si="558"/>
        <v>0</v>
      </c>
      <c r="BY589" s="62">
        <f t="shared" si="559"/>
        <v>47</v>
      </c>
      <c r="BZ589" s="63">
        <f t="shared" si="560"/>
        <v>0.44378472222222232</v>
      </c>
      <c r="CA589" s="63">
        <f t="shared" si="561"/>
        <v>0.44934027777777791</v>
      </c>
      <c r="CB589" s="63">
        <f t="shared" si="562"/>
        <v>0.43413194444444458</v>
      </c>
      <c r="CC589" s="63">
        <f t="shared" si="563"/>
        <v>0.47996527777777787</v>
      </c>
      <c r="CD589" s="63">
        <f t="shared" si="564"/>
        <v>0.46388888888888902</v>
      </c>
      <c r="CE589" s="63">
        <f t="shared" si="565"/>
        <v>0.4743055555555557</v>
      </c>
      <c r="CF589" s="63">
        <f t="shared" si="566"/>
        <v>0.47000000000000003</v>
      </c>
      <c r="CG589" s="63">
        <f t="shared" si="567"/>
        <v>0.46930555555555559</v>
      </c>
      <c r="CH589" s="36"/>
      <c r="CI589" s="36"/>
      <c r="CJ589" s="36"/>
      <c r="CK589" s="36"/>
      <c r="CL589" s="60">
        <v>60</v>
      </c>
    </row>
    <row r="590" spans="1:90" ht="40.5" x14ac:dyDescent="0.25">
      <c r="A590" s="37">
        <v>66</v>
      </c>
      <c r="C590" s="37"/>
      <c r="D590" s="37"/>
      <c r="E590" s="78"/>
      <c r="F590" s="83"/>
      <c r="G590" s="44"/>
      <c r="H590" s="44">
        <f t="shared" si="521"/>
        <v>175.23</v>
      </c>
      <c r="I590" s="83">
        <v>175.15</v>
      </c>
      <c r="J590" s="43">
        <f t="shared" si="519"/>
        <v>-4.3772004948132334E-4</v>
      </c>
      <c r="K590" s="44">
        <f t="shared" si="520"/>
        <v>-7.6666666666653782E-2</v>
      </c>
      <c r="L590" s="76" t="s">
        <v>1704</v>
      </c>
      <c r="M590" s="122" t="s">
        <v>1559</v>
      </c>
      <c r="N590" s="46">
        <f t="shared" si="527"/>
        <v>175.22666666666666</v>
      </c>
      <c r="O590" s="46">
        <v>-0.02</v>
      </c>
      <c r="P590" s="44">
        <v>175.24</v>
      </c>
      <c r="Q590" s="78">
        <f t="shared" si="518"/>
        <v>-1.19</v>
      </c>
      <c r="R590" s="44">
        <v>176.42</v>
      </c>
      <c r="S590" s="78">
        <f t="shared" si="518"/>
        <v>-1.19</v>
      </c>
      <c r="T590" s="77">
        <v>176.42</v>
      </c>
      <c r="U590" s="47" t="str">
        <f t="shared" si="568"/>
        <v/>
      </c>
      <c r="V590" s="47" t="str">
        <f t="shared" si="569"/>
        <v/>
      </c>
      <c r="W590" s="50"/>
      <c r="X590" s="50"/>
      <c r="Y590" s="50"/>
      <c r="Z590" s="50"/>
      <c r="AA590" s="50"/>
      <c r="AB590" s="50"/>
      <c r="AC590" s="50"/>
      <c r="AD590" s="50"/>
      <c r="AE590" s="51">
        <f t="shared" si="522"/>
        <v>66</v>
      </c>
      <c r="AF590" s="51" t="str">
        <f t="shared" si="523"/>
        <v/>
      </c>
      <c r="AG590" s="51" t="str">
        <f t="shared" si="524"/>
        <v/>
      </c>
      <c r="AH590" s="51" t="str">
        <f t="shared" si="525"/>
        <v/>
      </c>
      <c r="AI590" s="52">
        <f t="shared" si="526"/>
        <v>175.23</v>
      </c>
      <c r="AJ590" s="51"/>
      <c r="AK590" s="53"/>
      <c r="AL590" s="52"/>
      <c r="AM590" s="53">
        <f t="shared" si="528"/>
        <v>49</v>
      </c>
      <c r="AN590" s="53">
        <f>IF(AJ590&lt;&gt;"",IF(AJ590="o",VLOOKUP(AM590,OpenSect!$A$1:$D$11,2),IF(AJ590="u",VLOOKUP(AM590,UpHill!$A$1:$D$35,2),IF(AJ590="d",VLOOKUP(AM590,DownHill!$A$1:$D$29,2),IF(AJ590="f",VLOOKUP(AM590,FlatUnd!$A$2:$D$30,2),IF(AJ590="t",VLOOKUP(AM590,TimeAdd!$A$1:$D$176,2),IF(AJ590="l",VLOOKUP(AM590,SLimit!$A$1:$D$8,2),AN589)))))),AN589)</f>
        <v>58</v>
      </c>
      <c r="AO590" s="53">
        <f>IF(AJ590&lt;&gt;"",IF(AJ590="o",VLOOKUP(AM590,OpenSect!$A$1:$D$11,3),IF(AJ590="u",VLOOKUP(AM590,UpHill!$A$1:$D$35,3),IF(AJ590="d",VLOOKUP(AM590,DownHill!$A$3:$D$29,3),IF(AJ590="f",VLOOKUP(AM590,FlatUnd!$A$2:$D$30,3),IF(AJ590="t",VLOOKUP(AM590,TimeAdd!$A$1:$D$18,3),IF(AJ590="l",VLOOKUP(AM590,SLimit!$A$1:$D$8,3),AO589)))))),AO589)</f>
        <v>69</v>
      </c>
      <c r="AP590" s="53">
        <f>IF(AJ590&lt;&gt;"",IF(AJ590="o",VLOOKUP(AM590,OpenSect!$A$1:$D$11,4),IF(AJ590="u",VLOOKUP(AM590,UpHill!$A$1:$D$35,4),IF(AJ590="d",VLOOKUP(AM590,DownHill!$A$1:$D$29,4),IF(AJ590="f",VLOOKUP(AM590,FlatUnd!$A$2:$D$30,4),IF(AJ590="t",VLOOKUP(AM590,TimeAdd!$A$1:$D$18,4),IF(AJ590="l",VLOOKUP(AM590,SLimit!$A$1:$D$8,4),AP589)))))),AP589)</f>
        <v>78</v>
      </c>
      <c r="AQ590" s="53" t="str">
        <f t="shared" si="529"/>
        <v>120</v>
      </c>
      <c r="AR590" s="54" t="str">
        <f t="shared" si="530"/>
        <v>Diagrammatic Sign: Traffic movement effected by obstruction. 250m</v>
      </c>
      <c r="AS590" s="55"/>
      <c r="AT590" s="55"/>
      <c r="AU590" s="56">
        <f>IF(GroupStTimes!$A$8=0,MIN(CB590,CD590,CF590),MIN(BZ590,CB590,CD590,CF590))</f>
        <v>0.43431712962962976</v>
      </c>
      <c r="AV590" s="56">
        <f>IF(GroupStTimes!$A$8=0,MAX(CC590,CE590,CG590),MAX(CA590,CC590,CE590,CG590))</f>
        <v>0.48015046296296304</v>
      </c>
      <c r="AW590" s="57" t="str">
        <f t="shared" si="531"/>
        <v/>
      </c>
      <c r="AX590" s="58" t="str">
        <f t="shared" si="532"/>
        <v/>
      </c>
      <c r="AY590" s="58" t="str">
        <f t="shared" si="533"/>
        <v/>
      </c>
      <c r="AZ590" s="31">
        <f t="shared" si="534"/>
        <v>173.96</v>
      </c>
      <c r="BA590" s="59">
        <f t="shared" si="535"/>
        <v>0.44292824074074083</v>
      </c>
      <c r="BB590" s="59">
        <f t="shared" si="536"/>
        <v>0.44848379629629642</v>
      </c>
      <c r="BC590" s="59">
        <f t="shared" si="537"/>
        <v>0.43340277777777791</v>
      </c>
      <c r="BD590" s="59">
        <f t="shared" si="538"/>
        <v>0.4792361111111112</v>
      </c>
      <c r="BE590" s="59">
        <f t="shared" si="539"/>
        <v>0.46327546296296307</v>
      </c>
      <c r="BF590" s="59">
        <f t="shared" si="540"/>
        <v>0.47369212962962975</v>
      </c>
      <c r="BG590" s="59">
        <f t="shared" si="541"/>
        <v>0.46945601851851854</v>
      </c>
      <c r="BH590" s="59">
        <f t="shared" si="542"/>
        <v>0.46876157407407409</v>
      </c>
      <c r="BI590" s="31">
        <f t="shared" si="543"/>
        <v>1.2699999999999818</v>
      </c>
      <c r="BJ590" s="61">
        <f t="shared" si="544"/>
        <v>2.5918367346938403E-2</v>
      </c>
      <c r="BK590" s="61">
        <f t="shared" si="545"/>
        <v>2.1896551724137618E-2</v>
      </c>
      <c r="BL590" s="61">
        <f t="shared" si="546"/>
        <v>1.840579710144901E-2</v>
      </c>
      <c r="BM590" s="61">
        <f t="shared" si="547"/>
        <v>1.6282051282051048E-2</v>
      </c>
      <c r="BN590" s="62">
        <f t="shared" si="548"/>
        <v>0</v>
      </c>
      <c r="BO590" s="62">
        <f t="shared" si="549"/>
        <v>1</v>
      </c>
      <c r="BP590" s="62">
        <f t="shared" si="550"/>
        <v>33</v>
      </c>
      <c r="BQ590" s="62">
        <f t="shared" si="551"/>
        <v>0</v>
      </c>
      <c r="BR590" s="62">
        <f t="shared" si="552"/>
        <v>1</v>
      </c>
      <c r="BS590" s="62">
        <f t="shared" si="553"/>
        <v>19</v>
      </c>
      <c r="BT590" s="62">
        <f t="shared" si="554"/>
        <v>0</v>
      </c>
      <c r="BU590" s="62">
        <f t="shared" si="555"/>
        <v>1</v>
      </c>
      <c r="BV590" s="62">
        <f t="shared" si="556"/>
        <v>6</v>
      </c>
      <c r="BW590" s="62">
        <f t="shared" si="557"/>
        <v>0</v>
      </c>
      <c r="BX590" s="62">
        <f t="shared" si="558"/>
        <v>0</v>
      </c>
      <c r="BY590" s="62">
        <f t="shared" si="559"/>
        <v>59</v>
      </c>
      <c r="BZ590" s="63">
        <f t="shared" si="560"/>
        <v>0.44400462962962972</v>
      </c>
      <c r="CA590" s="63">
        <f t="shared" si="561"/>
        <v>0.44956018518518531</v>
      </c>
      <c r="CB590" s="63">
        <f t="shared" si="562"/>
        <v>0.43431712962962976</v>
      </c>
      <c r="CC590" s="63">
        <f t="shared" si="563"/>
        <v>0.48015046296296304</v>
      </c>
      <c r="CD590" s="63">
        <f t="shared" si="564"/>
        <v>0.46403935185185197</v>
      </c>
      <c r="CE590" s="63">
        <f t="shared" si="565"/>
        <v>0.47445601851851865</v>
      </c>
      <c r="CF590" s="63">
        <f t="shared" si="566"/>
        <v>0.47013888888888888</v>
      </c>
      <c r="CG590" s="63">
        <f t="shared" si="567"/>
        <v>0.46944444444444444</v>
      </c>
      <c r="CH590" s="36"/>
      <c r="CI590" s="36"/>
      <c r="CJ590" s="36"/>
      <c r="CK590" s="36"/>
      <c r="CL590" s="60">
        <v>60</v>
      </c>
    </row>
    <row r="591" spans="1:90" ht="28.5" customHeight="1" x14ac:dyDescent="0.25">
      <c r="A591" s="37">
        <v>66</v>
      </c>
      <c r="C591" s="37"/>
      <c r="D591" s="37"/>
      <c r="E591" s="78"/>
      <c r="F591" s="83"/>
      <c r="G591" s="44"/>
      <c r="H591" s="44">
        <f t="shared" si="521"/>
        <v>175.36</v>
      </c>
      <c r="I591" s="83">
        <v>175.28</v>
      </c>
      <c r="J591" s="43">
        <f t="shared" si="519"/>
        <v>-4.373954054466123E-4</v>
      </c>
      <c r="K591" s="44">
        <f t="shared" si="520"/>
        <v>-7.6666666666682204E-2</v>
      </c>
      <c r="L591" s="76" t="s">
        <v>1017</v>
      </c>
      <c r="M591" s="122" t="s">
        <v>1559</v>
      </c>
      <c r="N591" s="46">
        <f t="shared" si="527"/>
        <v>175.35666666666668</v>
      </c>
      <c r="O591" s="46">
        <v>-0.02</v>
      </c>
      <c r="P591" s="44">
        <v>175.37</v>
      </c>
      <c r="Q591" s="78">
        <f t="shared" si="518"/>
        <v>-1.19</v>
      </c>
      <c r="R591" s="44">
        <v>176.55</v>
      </c>
      <c r="S591" s="78">
        <f t="shared" si="518"/>
        <v>-1.19</v>
      </c>
      <c r="T591" s="77">
        <v>176.55</v>
      </c>
      <c r="U591" s="47" t="str">
        <f t="shared" si="568"/>
        <v/>
      </c>
      <c r="V591" s="47" t="str">
        <f t="shared" si="569"/>
        <v/>
      </c>
      <c r="W591" s="50"/>
      <c r="X591" s="50"/>
      <c r="Y591" s="50"/>
      <c r="Z591" s="50"/>
      <c r="AA591" s="50"/>
      <c r="AB591" s="50"/>
      <c r="AC591" s="50"/>
      <c r="AD591" s="50"/>
      <c r="AE591" s="51">
        <f t="shared" si="522"/>
        <v>66</v>
      </c>
      <c r="AF591" s="51" t="str">
        <f t="shared" si="523"/>
        <v/>
      </c>
      <c r="AG591" s="51" t="str">
        <f t="shared" si="524"/>
        <v/>
      </c>
      <c r="AH591" s="51" t="str">
        <f t="shared" si="525"/>
        <v/>
      </c>
      <c r="AI591" s="52">
        <f t="shared" si="526"/>
        <v>175.36</v>
      </c>
      <c r="AJ591" s="51"/>
      <c r="AK591" s="53"/>
      <c r="AL591" s="52"/>
      <c r="AM591" s="53">
        <f t="shared" si="528"/>
        <v>49</v>
      </c>
      <c r="AN591" s="53">
        <f>IF(AJ591&lt;&gt;"",IF(AJ591="o",VLOOKUP(AM591,OpenSect!$A$1:$D$11,2),IF(AJ591="u",VLOOKUP(AM591,UpHill!$A$1:$D$35,2),IF(AJ591="d",VLOOKUP(AM591,DownHill!$A$1:$D$29,2),IF(AJ591="f",VLOOKUP(AM591,FlatUnd!$A$2:$D$30,2),IF(AJ591="t",VLOOKUP(AM591,TimeAdd!$A$1:$D$176,2),IF(AJ591="l",VLOOKUP(AM591,SLimit!$A$1:$D$8,2),AN590)))))),AN590)</f>
        <v>58</v>
      </c>
      <c r="AO591" s="53">
        <f>IF(AJ591&lt;&gt;"",IF(AJ591="o",VLOOKUP(AM591,OpenSect!$A$1:$D$11,3),IF(AJ591="u",VLOOKUP(AM591,UpHill!$A$1:$D$35,3),IF(AJ591="d",VLOOKUP(AM591,DownHill!$A$3:$D$29,3),IF(AJ591="f",VLOOKUP(AM591,FlatUnd!$A$2:$D$30,3),IF(AJ591="t",VLOOKUP(AM591,TimeAdd!$A$1:$D$18,3),IF(AJ591="l",VLOOKUP(AM591,SLimit!$A$1:$D$8,3),AO590)))))),AO590)</f>
        <v>69</v>
      </c>
      <c r="AP591" s="53">
        <f>IF(AJ591&lt;&gt;"",IF(AJ591="o",VLOOKUP(AM591,OpenSect!$A$1:$D$11,4),IF(AJ591="u",VLOOKUP(AM591,UpHill!$A$1:$D$35,4),IF(AJ591="d",VLOOKUP(AM591,DownHill!$A$1:$D$29,4),IF(AJ591="f",VLOOKUP(AM591,FlatUnd!$A$2:$D$30,4),IF(AJ591="t",VLOOKUP(AM591,TimeAdd!$A$1:$D$18,4),IF(AJ591="l",VLOOKUP(AM591,SLimit!$A$1:$D$8,4),AP590)))))),AP590)</f>
        <v>78</v>
      </c>
      <c r="AQ591" s="53" t="str">
        <f t="shared" si="529"/>
        <v>120</v>
      </c>
      <c r="AR591" s="54" t="str">
        <f t="shared" si="530"/>
        <v>41,0 km plate.</v>
      </c>
      <c r="AS591" s="55"/>
      <c r="AT591" s="55"/>
      <c r="AU591" s="56">
        <f>IF(GroupStTimes!$A$8=0,MIN(CB591,CD591,CF591),MIN(BZ591,CB591,CD591,CF591))</f>
        <v>0.43440972222222235</v>
      </c>
      <c r="AV591" s="56">
        <f>IF(GroupStTimes!$A$8=0,MAX(CC591,CE591,CG591),MAX(CA591,CC591,CE591,CG591))</f>
        <v>0.48024305555555563</v>
      </c>
      <c r="AW591" s="57" t="str">
        <f t="shared" si="531"/>
        <v/>
      </c>
      <c r="AX591" s="58" t="str">
        <f t="shared" si="532"/>
        <v/>
      </c>
      <c r="AY591" s="58" t="str">
        <f t="shared" si="533"/>
        <v/>
      </c>
      <c r="AZ591" s="31">
        <f t="shared" si="534"/>
        <v>173.96</v>
      </c>
      <c r="BA591" s="59">
        <f t="shared" si="535"/>
        <v>0.44292824074074083</v>
      </c>
      <c r="BB591" s="59">
        <f t="shared" si="536"/>
        <v>0.44848379629629642</v>
      </c>
      <c r="BC591" s="59">
        <f t="shared" si="537"/>
        <v>0.43340277777777791</v>
      </c>
      <c r="BD591" s="59">
        <f t="shared" si="538"/>
        <v>0.4792361111111112</v>
      </c>
      <c r="BE591" s="59">
        <f t="shared" si="539"/>
        <v>0.46327546296296307</v>
      </c>
      <c r="BF591" s="59">
        <f t="shared" si="540"/>
        <v>0.47369212962962975</v>
      </c>
      <c r="BG591" s="59">
        <f t="shared" si="541"/>
        <v>0.46945601851851854</v>
      </c>
      <c r="BH591" s="59">
        <f t="shared" si="542"/>
        <v>0.46876157407407409</v>
      </c>
      <c r="BI591" s="31">
        <f t="shared" si="543"/>
        <v>1.4000000000000057</v>
      </c>
      <c r="BJ591" s="61">
        <f t="shared" si="544"/>
        <v>2.8571428571428688E-2</v>
      </c>
      <c r="BK591" s="61">
        <f t="shared" si="545"/>
        <v>2.4137931034482855E-2</v>
      </c>
      <c r="BL591" s="61">
        <f t="shared" si="546"/>
        <v>2.028985507246385E-2</v>
      </c>
      <c r="BM591" s="61">
        <f t="shared" si="547"/>
        <v>1.794871794871802E-2</v>
      </c>
      <c r="BN591" s="62">
        <f t="shared" si="548"/>
        <v>0</v>
      </c>
      <c r="BO591" s="62">
        <f t="shared" si="549"/>
        <v>1</v>
      </c>
      <c r="BP591" s="62">
        <f t="shared" si="550"/>
        <v>43</v>
      </c>
      <c r="BQ591" s="62">
        <f t="shared" si="551"/>
        <v>0</v>
      </c>
      <c r="BR591" s="62">
        <f t="shared" si="552"/>
        <v>1</v>
      </c>
      <c r="BS591" s="62">
        <f t="shared" si="553"/>
        <v>27</v>
      </c>
      <c r="BT591" s="62">
        <f t="shared" si="554"/>
        <v>0</v>
      </c>
      <c r="BU591" s="62">
        <f t="shared" si="555"/>
        <v>1</v>
      </c>
      <c r="BV591" s="62">
        <f t="shared" si="556"/>
        <v>13</v>
      </c>
      <c r="BW591" s="62">
        <f t="shared" si="557"/>
        <v>0</v>
      </c>
      <c r="BX591" s="62">
        <f t="shared" si="558"/>
        <v>1</v>
      </c>
      <c r="BY591" s="62">
        <f t="shared" si="559"/>
        <v>5</v>
      </c>
      <c r="BZ591" s="63">
        <f t="shared" si="560"/>
        <v>0.44412037037037044</v>
      </c>
      <c r="CA591" s="63">
        <f t="shared" si="561"/>
        <v>0.44967592592592603</v>
      </c>
      <c r="CB591" s="63">
        <f t="shared" si="562"/>
        <v>0.43440972222222235</v>
      </c>
      <c r="CC591" s="63">
        <f t="shared" si="563"/>
        <v>0.48024305555555563</v>
      </c>
      <c r="CD591" s="63">
        <f t="shared" si="564"/>
        <v>0.46412037037037046</v>
      </c>
      <c r="CE591" s="63">
        <f t="shared" si="565"/>
        <v>0.47453703703703715</v>
      </c>
      <c r="CF591" s="63">
        <f t="shared" si="566"/>
        <v>0.47020833333333334</v>
      </c>
      <c r="CG591" s="63">
        <f t="shared" si="567"/>
        <v>0.4695138888888889</v>
      </c>
      <c r="CH591" s="36"/>
      <c r="CI591" s="36"/>
      <c r="CJ591" s="36"/>
      <c r="CK591" s="36"/>
      <c r="CL591" s="60">
        <v>60</v>
      </c>
    </row>
    <row r="592" spans="1:90" ht="40.5" x14ac:dyDescent="0.25">
      <c r="A592" s="37">
        <v>66</v>
      </c>
      <c r="C592" s="37"/>
      <c r="D592" s="37"/>
      <c r="E592" s="78"/>
      <c r="F592" s="83"/>
      <c r="G592" s="44"/>
      <c r="H592" s="44">
        <f t="shared" si="521"/>
        <v>175.48</v>
      </c>
      <c r="I592" s="83">
        <v>175.4</v>
      </c>
      <c r="J592" s="43">
        <f t="shared" si="519"/>
        <v>-4.3709616115538075E-4</v>
      </c>
      <c r="K592" s="44">
        <f t="shared" si="520"/>
        <v>-7.6666666666653782E-2</v>
      </c>
      <c r="L592" s="76" t="s">
        <v>1181</v>
      </c>
      <c r="M592" s="122" t="s">
        <v>1559</v>
      </c>
      <c r="N592" s="46">
        <f t="shared" si="527"/>
        <v>175.47666666666666</v>
      </c>
      <c r="O592" s="46">
        <v>-0.02</v>
      </c>
      <c r="P592" s="44">
        <v>175.49</v>
      </c>
      <c r="Q592" s="78">
        <f t="shared" si="518"/>
        <v>-1.19</v>
      </c>
      <c r="R592" s="44">
        <v>176.67</v>
      </c>
      <c r="S592" s="78">
        <f t="shared" si="518"/>
        <v>-1.19</v>
      </c>
      <c r="T592" s="77">
        <v>176.67</v>
      </c>
      <c r="U592" s="47" t="str">
        <f t="shared" si="568"/>
        <v/>
      </c>
      <c r="V592" s="47" t="str">
        <f t="shared" si="569"/>
        <v/>
      </c>
      <c r="W592" s="50"/>
      <c r="X592" s="50"/>
      <c r="Y592" s="50"/>
      <c r="Z592" s="50"/>
      <c r="AA592" s="50"/>
      <c r="AB592" s="50"/>
      <c r="AC592" s="50"/>
      <c r="AD592" s="50"/>
      <c r="AE592" s="51">
        <f t="shared" si="522"/>
        <v>66</v>
      </c>
      <c r="AF592" s="51" t="str">
        <f t="shared" si="523"/>
        <v/>
      </c>
      <c r="AG592" s="51" t="str">
        <f t="shared" si="524"/>
        <v/>
      </c>
      <c r="AH592" s="51" t="str">
        <f t="shared" si="525"/>
        <v/>
      </c>
      <c r="AI592" s="52">
        <f t="shared" si="526"/>
        <v>175.48</v>
      </c>
      <c r="AJ592" s="51"/>
      <c r="AK592" s="53"/>
      <c r="AL592" s="52"/>
      <c r="AM592" s="53">
        <f t="shared" si="528"/>
        <v>49</v>
      </c>
      <c r="AN592" s="53">
        <f>IF(AJ592&lt;&gt;"",IF(AJ592="o",VLOOKUP(AM592,OpenSect!$A$1:$D$11,2),IF(AJ592="u",VLOOKUP(AM592,UpHill!$A$1:$D$35,2),IF(AJ592="d",VLOOKUP(AM592,DownHill!$A$1:$D$29,2),IF(AJ592="f",VLOOKUP(AM592,FlatUnd!$A$2:$D$30,2),IF(AJ592="t",VLOOKUP(AM592,TimeAdd!$A$1:$D$176,2),IF(AJ592="l",VLOOKUP(AM592,SLimit!$A$1:$D$8,2),AN591)))))),AN591)</f>
        <v>58</v>
      </c>
      <c r="AO592" s="53">
        <f>IF(AJ592&lt;&gt;"",IF(AJ592="o",VLOOKUP(AM592,OpenSect!$A$1:$D$11,3),IF(AJ592="u",VLOOKUP(AM592,UpHill!$A$1:$D$35,3),IF(AJ592="d",VLOOKUP(AM592,DownHill!$A$3:$D$29,3),IF(AJ592="f",VLOOKUP(AM592,FlatUnd!$A$2:$D$30,3),IF(AJ592="t",VLOOKUP(AM592,TimeAdd!$A$1:$D$18,3),IF(AJ592="l",VLOOKUP(AM592,SLimit!$A$1:$D$8,3),AO591)))))),AO591)</f>
        <v>69</v>
      </c>
      <c r="AP592" s="53">
        <f>IF(AJ592&lt;&gt;"",IF(AJ592="o",VLOOKUP(AM592,OpenSect!$A$1:$D$11,4),IF(AJ592="u",VLOOKUP(AM592,UpHill!$A$1:$D$35,4),IF(AJ592="d",VLOOKUP(AM592,DownHill!$A$1:$D$29,4),IF(AJ592="f",VLOOKUP(AM592,FlatUnd!$A$2:$D$30,4),IF(AJ592="t",VLOOKUP(AM592,TimeAdd!$A$1:$D$18,4),IF(AJ592="l",VLOOKUP(AM592,SLimit!$A$1:$D$8,4),AP591)))))),AP591)</f>
        <v>78</v>
      </c>
      <c r="AQ592" s="53" t="str">
        <f t="shared" si="529"/>
        <v>120</v>
      </c>
      <c r="AR592" s="54" t="str">
        <f t="shared" si="530"/>
        <v>Diagrammatic sign:  Traffic movement effected by obstruction.</v>
      </c>
      <c r="AS592" s="55"/>
      <c r="AT592" s="55"/>
      <c r="AU592" s="56">
        <f>IF(GroupStTimes!$A$8=0,MIN(CB592,CD592,CF592),MIN(BZ592,CB592,CD592,CF592))</f>
        <v>0.4344907407407409</v>
      </c>
      <c r="AV592" s="56">
        <f>IF(GroupStTimes!$A$8=0,MAX(CC592,CE592,CG592),MAX(CA592,CC592,CE592,CG592))</f>
        <v>0.48032407407407418</v>
      </c>
      <c r="AW592" s="57" t="str">
        <f t="shared" si="531"/>
        <v/>
      </c>
      <c r="AX592" s="58" t="str">
        <f t="shared" si="532"/>
        <v/>
      </c>
      <c r="AY592" s="58" t="str">
        <f t="shared" si="533"/>
        <v/>
      </c>
      <c r="AZ592" s="31">
        <f t="shared" si="534"/>
        <v>173.96</v>
      </c>
      <c r="BA592" s="59">
        <f t="shared" si="535"/>
        <v>0.44292824074074083</v>
      </c>
      <c r="BB592" s="59">
        <f t="shared" si="536"/>
        <v>0.44848379629629642</v>
      </c>
      <c r="BC592" s="59">
        <f t="shared" si="537"/>
        <v>0.43340277777777791</v>
      </c>
      <c r="BD592" s="59">
        <f t="shared" si="538"/>
        <v>0.4792361111111112</v>
      </c>
      <c r="BE592" s="59">
        <f t="shared" si="539"/>
        <v>0.46327546296296307</v>
      </c>
      <c r="BF592" s="59">
        <f t="shared" si="540"/>
        <v>0.47369212962962975</v>
      </c>
      <c r="BG592" s="59">
        <f t="shared" si="541"/>
        <v>0.46945601851851854</v>
      </c>
      <c r="BH592" s="59">
        <f t="shared" si="542"/>
        <v>0.46876157407407409</v>
      </c>
      <c r="BI592" s="31">
        <f t="shared" si="543"/>
        <v>1.5199999999999818</v>
      </c>
      <c r="BJ592" s="61">
        <f t="shared" si="544"/>
        <v>3.1020408163264936E-2</v>
      </c>
      <c r="BK592" s="61">
        <f t="shared" si="545"/>
        <v>2.6206896551723823E-2</v>
      </c>
      <c r="BL592" s="61">
        <f t="shared" si="546"/>
        <v>2.2028985507246114E-2</v>
      </c>
      <c r="BM592" s="61">
        <f t="shared" si="547"/>
        <v>1.9487179487179256E-2</v>
      </c>
      <c r="BN592" s="62">
        <f t="shared" si="548"/>
        <v>0</v>
      </c>
      <c r="BO592" s="62">
        <f t="shared" si="549"/>
        <v>1</v>
      </c>
      <c r="BP592" s="62">
        <f t="shared" si="550"/>
        <v>52</v>
      </c>
      <c r="BQ592" s="62">
        <f t="shared" si="551"/>
        <v>0</v>
      </c>
      <c r="BR592" s="62">
        <f t="shared" si="552"/>
        <v>1</v>
      </c>
      <c r="BS592" s="62">
        <f t="shared" si="553"/>
        <v>34</v>
      </c>
      <c r="BT592" s="62">
        <f t="shared" si="554"/>
        <v>0</v>
      </c>
      <c r="BU592" s="62">
        <f t="shared" si="555"/>
        <v>1</v>
      </c>
      <c r="BV592" s="62">
        <f t="shared" si="556"/>
        <v>19</v>
      </c>
      <c r="BW592" s="62">
        <f t="shared" si="557"/>
        <v>0</v>
      </c>
      <c r="BX592" s="62">
        <f t="shared" si="558"/>
        <v>1</v>
      </c>
      <c r="BY592" s="62">
        <f t="shared" si="559"/>
        <v>10</v>
      </c>
      <c r="BZ592" s="63">
        <f t="shared" si="560"/>
        <v>0.44422453703703713</v>
      </c>
      <c r="CA592" s="63">
        <f t="shared" si="561"/>
        <v>0.44978009259259272</v>
      </c>
      <c r="CB592" s="63">
        <f t="shared" si="562"/>
        <v>0.4344907407407409</v>
      </c>
      <c r="CC592" s="63">
        <f t="shared" si="563"/>
        <v>0.48032407407407418</v>
      </c>
      <c r="CD592" s="63">
        <f t="shared" si="564"/>
        <v>0.46418981481481492</v>
      </c>
      <c r="CE592" s="63">
        <f t="shared" si="565"/>
        <v>0.4746064814814816</v>
      </c>
      <c r="CF592" s="63">
        <f t="shared" si="566"/>
        <v>0.4702662037037037</v>
      </c>
      <c r="CG592" s="63">
        <f t="shared" si="567"/>
        <v>0.46957175925925926</v>
      </c>
      <c r="CH592" s="36"/>
      <c r="CI592" s="36"/>
      <c r="CJ592" s="36"/>
      <c r="CK592" s="36"/>
      <c r="CL592" s="60">
        <v>60</v>
      </c>
    </row>
    <row r="593" spans="1:90" ht="28.5" customHeight="1" x14ac:dyDescent="0.25">
      <c r="A593" s="37">
        <v>66</v>
      </c>
      <c r="C593" s="37"/>
      <c r="D593" s="37"/>
      <c r="E593" s="78"/>
      <c r="F593" s="83"/>
      <c r="G593" s="44"/>
      <c r="H593" s="44">
        <f t="shared" si="521"/>
        <v>175.61</v>
      </c>
      <c r="I593" s="83">
        <v>175.53</v>
      </c>
      <c r="J593" s="43">
        <f t="shared" si="519"/>
        <v>-4.3677244155803681E-4</v>
      </c>
      <c r="K593" s="44">
        <f t="shared" si="520"/>
        <v>-7.6666666666682204E-2</v>
      </c>
      <c r="L593" s="76" t="s">
        <v>485</v>
      </c>
      <c r="M593" s="122" t="s">
        <v>1559</v>
      </c>
      <c r="N593" s="46">
        <f t="shared" si="527"/>
        <v>175.60666666666668</v>
      </c>
      <c r="O593" s="46">
        <v>-0.02</v>
      </c>
      <c r="P593" s="44">
        <v>175.62</v>
      </c>
      <c r="Q593" s="78">
        <f t="shared" si="518"/>
        <v>-1.19</v>
      </c>
      <c r="R593" s="44">
        <v>176.8</v>
      </c>
      <c r="S593" s="78">
        <f t="shared" si="518"/>
        <v>-1.19</v>
      </c>
      <c r="T593" s="77">
        <v>176.8</v>
      </c>
      <c r="U593" s="47" t="str">
        <f t="shared" si="568"/>
        <v/>
      </c>
      <c r="V593" s="47" t="str">
        <f t="shared" si="569"/>
        <v/>
      </c>
      <c r="W593" s="50"/>
      <c r="X593" s="50"/>
      <c r="Y593" s="50"/>
      <c r="Z593" s="50"/>
      <c r="AA593" s="50"/>
      <c r="AB593" s="50"/>
      <c r="AC593" s="50"/>
      <c r="AD593" s="50"/>
      <c r="AE593" s="51">
        <f t="shared" si="522"/>
        <v>66</v>
      </c>
      <c r="AF593" s="51" t="str">
        <f t="shared" si="523"/>
        <v/>
      </c>
      <c r="AG593" s="51" t="str">
        <f t="shared" si="524"/>
        <v/>
      </c>
      <c r="AH593" s="51" t="str">
        <f t="shared" si="525"/>
        <v/>
      </c>
      <c r="AI593" s="52">
        <f t="shared" si="526"/>
        <v>175.61</v>
      </c>
      <c r="AJ593" s="51"/>
      <c r="AK593" s="53"/>
      <c r="AL593" s="52"/>
      <c r="AM593" s="53">
        <f t="shared" si="528"/>
        <v>49</v>
      </c>
      <c r="AN593" s="53">
        <f>IF(AJ593&lt;&gt;"",IF(AJ593="o",VLOOKUP(AM593,OpenSect!$A$1:$D$11,2),IF(AJ593="u",VLOOKUP(AM593,UpHill!$A$1:$D$35,2),IF(AJ593="d",VLOOKUP(AM593,DownHill!$A$1:$D$29,2),IF(AJ593="f",VLOOKUP(AM593,FlatUnd!$A$2:$D$30,2),IF(AJ593="t",VLOOKUP(AM593,TimeAdd!$A$1:$D$176,2),IF(AJ593="l",VLOOKUP(AM593,SLimit!$A$1:$D$8,2),AN592)))))),AN592)</f>
        <v>58</v>
      </c>
      <c r="AO593" s="53">
        <f>IF(AJ593&lt;&gt;"",IF(AJ593="o",VLOOKUP(AM593,OpenSect!$A$1:$D$11,3),IF(AJ593="u",VLOOKUP(AM593,UpHill!$A$1:$D$35,3),IF(AJ593="d",VLOOKUP(AM593,DownHill!$A$3:$D$29,3),IF(AJ593="f",VLOOKUP(AM593,FlatUnd!$A$2:$D$30,3),IF(AJ593="t",VLOOKUP(AM593,TimeAdd!$A$1:$D$18,3),IF(AJ593="l",VLOOKUP(AM593,SLimit!$A$1:$D$8,3),AO592)))))),AO592)</f>
        <v>69</v>
      </c>
      <c r="AP593" s="53">
        <f>IF(AJ593&lt;&gt;"",IF(AJ593="o",VLOOKUP(AM593,OpenSect!$A$1:$D$11,4),IF(AJ593="u",VLOOKUP(AM593,UpHill!$A$1:$D$35,4),IF(AJ593="d",VLOOKUP(AM593,DownHill!$A$1:$D$29,4),IF(AJ593="f",VLOOKUP(AM593,FlatUnd!$A$2:$D$30,4),IF(AJ593="t",VLOOKUP(AM593,TimeAdd!$A$1:$D$18,4),IF(AJ593="l",VLOOKUP(AM593,SLimit!$A$1:$D$8,4),AP592)))))),AP592)</f>
        <v>78</v>
      </c>
      <c r="AQ593" s="53" t="str">
        <f t="shared" si="529"/>
        <v>120</v>
      </c>
      <c r="AR593" s="54" t="str">
        <f t="shared" si="530"/>
        <v>Warning - Gentle curve{ Left}.</v>
      </c>
      <c r="AS593" s="55"/>
      <c r="AT593" s="55"/>
      <c r="AU593" s="56">
        <f>IF(GroupStTimes!$A$8=0,MIN(CB593,CD593,CF593),MIN(BZ593,CB593,CD593,CF593))</f>
        <v>0.43458333333333349</v>
      </c>
      <c r="AV593" s="56">
        <f>IF(GroupStTimes!$A$8=0,MAX(CC593,CE593,CG593),MAX(CA593,CC593,CE593,CG593))</f>
        <v>0.48041666666666677</v>
      </c>
      <c r="AW593" s="57" t="str">
        <f t="shared" si="531"/>
        <v/>
      </c>
      <c r="AX593" s="58" t="str">
        <f t="shared" si="532"/>
        <v/>
      </c>
      <c r="AY593" s="58" t="str">
        <f t="shared" si="533"/>
        <v/>
      </c>
      <c r="AZ593" s="31">
        <f t="shared" si="534"/>
        <v>173.96</v>
      </c>
      <c r="BA593" s="59">
        <f t="shared" si="535"/>
        <v>0.44292824074074083</v>
      </c>
      <c r="BB593" s="59">
        <f t="shared" si="536"/>
        <v>0.44848379629629642</v>
      </c>
      <c r="BC593" s="59">
        <f t="shared" si="537"/>
        <v>0.43340277777777791</v>
      </c>
      <c r="BD593" s="59">
        <f t="shared" si="538"/>
        <v>0.4792361111111112</v>
      </c>
      <c r="BE593" s="59">
        <f t="shared" si="539"/>
        <v>0.46327546296296307</v>
      </c>
      <c r="BF593" s="59">
        <f t="shared" si="540"/>
        <v>0.47369212962962975</v>
      </c>
      <c r="BG593" s="59">
        <f t="shared" si="541"/>
        <v>0.46945601851851854</v>
      </c>
      <c r="BH593" s="59">
        <f t="shared" si="542"/>
        <v>0.46876157407407409</v>
      </c>
      <c r="BI593" s="31">
        <f t="shared" si="543"/>
        <v>1.6500000000000057</v>
      </c>
      <c r="BJ593" s="61">
        <f t="shared" si="544"/>
        <v>3.3673469387755221E-2</v>
      </c>
      <c r="BK593" s="61">
        <f t="shared" si="545"/>
        <v>2.8448275862069064E-2</v>
      </c>
      <c r="BL593" s="61">
        <f t="shared" si="546"/>
        <v>2.3913043478260954E-2</v>
      </c>
      <c r="BM593" s="61">
        <f t="shared" si="547"/>
        <v>2.1153846153846228E-2</v>
      </c>
      <c r="BN593" s="62">
        <f t="shared" si="548"/>
        <v>0</v>
      </c>
      <c r="BO593" s="62">
        <f t="shared" si="549"/>
        <v>2</v>
      </c>
      <c r="BP593" s="62">
        <f t="shared" si="550"/>
        <v>1</v>
      </c>
      <c r="BQ593" s="62">
        <f t="shared" si="551"/>
        <v>0</v>
      </c>
      <c r="BR593" s="62">
        <f t="shared" si="552"/>
        <v>1</v>
      </c>
      <c r="BS593" s="62">
        <f t="shared" si="553"/>
        <v>42</v>
      </c>
      <c r="BT593" s="62">
        <f t="shared" si="554"/>
        <v>0</v>
      </c>
      <c r="BU593" s="62">
        <f t="shared" si="555"/>
        <v>1</v>
      </c>
      <c r="BV593" s="62">
        <f t="shared" si="556"/>
        <v>26</v>
      </c>
      <c r="BW593" s="62">
        <f t="shared" si="557"/>
        <v>0</v>
      </c>
      <c r="BX593" s="62">
        <f t="shared" si="558"/>
        <v>1</v>
      </c>
      <c r="BY593" s="62">
        <f t="shared" si="559"/>
        <v>16</v>
      </c>
      <c r="BZ593" s="63">
        <f t="shared" si="560"/>
        <v>0.44432870370370381</v>
      </c>
      <c r="CA593" s="63">
        <f t="shared" si="561"/>
        <v>0.4498842592592594</v>
      </c>
      <c r="CB593" s="63">
        <f t="shared" si="562"/>
        <v>0.43458333333333349</v>
      </c>
      <c r="CC593" s="63">
        <f t="shared" si="563"/>
        <v>0.48041666666666677</v>
      </c>
      <c r="CD593" s="63">
        <f t="shared" si="564"/>
        <v>0.46427083333333347</v>
      </c>
      <c r="CE593" s="63">
        <f t="shared" si="565"/>
        <v>0.47468750000000015</v>
      </c>
      <c r="CF593" s="63">
        <f t="shared" si="566"/>
        <v>0.47033564814814816</v>
      </c>
      <c r="CG593" s="63">
        <f t="shared" si="567"/>
        <v>0.46964120370370371</v>
      </c>
      <c r="CH593" s="36"/>
      <c r="CI593" s="36"/>
      <c r="CJ593" s="36"/>
      <c r="CK593" s="36"/>
      <c r="CL593" s="60">
        <v>60</v>
      </c>
    </row>
    <row r="594" spans="1:90" ht="28.5" customHeight="1" x14ac:dyDescent="0.25">
      <c r="A594" s="37">
        <v>66</v>
      </c>
      <c r="B594" s="16" t="s">
        <v>201</v>
      </c>
      <c r="C594" s="37"/>
      <c r="D594" s="37"/>
      <c r="E594" s="78"/>
      <c r="F594" s="83"/>
      <c r="G594" s="44"/>
      <c r="H594" s="44">
        <f t="shared" si="521"/>
        <v>176.36</v>
      </c>
      <c r="I594" s="83">
        <v>176.28</v>
      </c>
      <c r="J594" s="43">
        <f t="shared" si="519"/>
        <v>-4.3491415172839916E-4</v>
      </c>
      <c r="K594" s="44">
        <f t="shared" si="520"/>
        <v>-7.6666666666682204E-2</v>
      </c>
      <c r="L594" s="76" t="s">
        <v>1019</v>
      </c>
      <c r="M594" s="122" t="s">
        <v>1559</v>
      </c>
      <c r="N594" s="46">
        <f t="shared" si="527"/>
        <v>176.35666666666668</v>
      </c>
      <c r="O594" s="46">
        <v>-0.02</v>
      </c>
      <c r="P594" s="44">
        <v>176.37</v>
      </c>
      <c r="Q594" s="78">
        <f t="shared" si="518"/>
        <v>-1.19</v>
      </c>
      <c r="R594" s="44">
        <v>177.55</v>
      </c>
      <c r="S594" s="78">
        <f t="shared" si="518"/>
        <v>-1.19</v>
      </c>
      <c r="T594" s="77">
        <v>177.55</v>
      </c>
      <c r="U594" s="47" t="str">
        <f t="shared" si="568"/>
        <v/>
      </c>
      <c r="V594" s="47" t="str">
        <f t="shared" si="569"/>
        <v/>
      </c>
      <c r="W594" s="50"/>
      <c r="X594" s="50"/>
      <c r="Y594" s="50"/>
      <c r="Z594" s="50"/>
      <c r="AA594" s="50"/>
      <c r="AB594" s="50"/>
      <c r="AC594" s="50"/>
      <c r="AD594" s="50"/>
      <c r="AE594" s="51">
        <f t="shared" si="522"/>
        <v>66</v>
      </c>
      <c r="AF594" s="51" t="str">
        <f t="shared" si="523"/>
        <v>Und</v>
      </c>
      <c r="AG594" s="51" t="str">
        <f t="shared" si="524"/>
        <v/>
      </c>
      <c r="AH594" s="51" t="str">
        <f t="shared" si="525"/>
        <v/>
      </c>
      <c r="AI594" s="52">
        <f t="shared" si="526"/>
        <v>176.36</v>
      </c>
      <c r="AJ594" s="51"/>
      <c r="AK594" s="53"/>
      <c r="AL594" s="52"/>
      <c r="AM594" s="53">
        <f t="shared" si="528"/>
        <v>49</v>
      </c>
      <c r="AN594" s="53">
        <f>IF(AJ594&lt;&gt;"",IF(AJ594="o",VLOOKUP(AM594,OpenSect!$A$1:$D$11,2),IF(AJ594="u",VLOOKUP(AM594,UpHill!$A$1:$D$35,2),IF(AJ594="d",VLOOKUP(AM594,DownHill!$A$1:$D$29,2),IF(AJ594="f",VLOOKUP(AM594,FlatUnd!$A$2:$D$30,2),IF(AJ594="t",VLOOKUP(AM594,TimeAdd!$A$1:$D$176,2),IF(AJ594="l",VLOOKUP(AM594,SLimit!$A$1:$D$8,2),AN593)))))),AN593)</f>
        <v>58</v>
      </c>
      <c r="AO594" s="53">
        <f>IF(AJ594&lt;&gt;"",IF(AJ594="o",VLOOKUP(AM594,OpenSect!$A$1:$D$11,3),IF(AJ594="u",VLOOKUP(AM594,UpHill!$A$1:$D$35,3),IF(AJ594="d",VLOOKUP(AM594,DownHill!$A$3:$D$29,3),IF(AJ594="f",VLOOKUP(AM594,FlatUnd!$A$2:$D$30,3),IF(AJ594="t",VLOOKUP(AM594,TimeAdd!$A$1:$D$18,3),IF(AJ594="l",VLOOKUP(AM594,SLimit!$A$1:$D$8,3),AO593)))))),AO593)</f>
        <v>69</v>
      </c>
      <c r="AP594" s="53">
        <f>IF(AJ594&lt;&gt;"",IF(AJ594="o",VLOOKUP(AM594,OpenSect!$A$1:$D$11,4),IF(AJ594="u",VLOOKUP(AM594,UpHill!$A$1:$D$35,4),IF(AJ594="d",VLOOKUP(AM594,DownHill!$A$1:$D$29,4),IF(AJ594="f",VLOOKUP(AM594,FlatUnd!$A$2:$D$30,4),IF(AJ594="t",VLOOKUP(AM594,TimeAdd!$A$1:$D$18,4),IF(AJ594="l",VLOOKUP(AM594,SLimit!$A$1:$D$8,4),AP593)))))),AP593)</f>
        <v>78</v>
      </c>
      <c r="AQ594" s="53" t="str">
        <f t="shared" si="529"/>
        <v>120</v>
      </c>
      <c r="AR594" s="54" t="str">
        <f t="shared" si="530"/>
        <v>42,0 km plate.</v>
      </c>
      <c r="AS594" s="55"/>
      <c r="AT594" s="55"/>
      <c r="AU594" s="56">
        <f>IF(GroupStTimes!$A$8=0,MIN(CB594,CD594,CF594),MIN(BZ594,CB594,CD594,CF594))</f>
        <v>0.43512731481481493</v>
      </c>
      <c r="AV594" s="56">
        <f>IF(GroupStTimes!$A$8=0,MAX(CC594,CE594,CG594),MAX(CA594,CC594,CE594,CG594))</f>
        <v>0.48096064814814821</v>
      </c>
      <c r="AW594" s="57" t="str">
        <f t="shared" si="531"/>
        <v/>
      </c>
      <c r="AX594" s="58" t="str">
        <f t="shared" si="532"/>
        <v/>
      </c>
      <c r="AY594" s="58" t="str">
        <f t="shared" si="533"/>
        <v/>
      </c>
      <c r="AZ594" s="31">
        <f t="shared" si="534"/>
        <v>173.96</v>
      </c>
      <c r="BA594" s="59">
        <f t="shared" si="535"/>
        <v>0.44292824074074083</v>
      </c>
      <c r="BB594" s="59">
        <f t="shared" si="536"/>
        <v>0.44848379629629642</v>
      </c>
      <c r="BC594" s="59">
        <f t="shared" si="537"/>
        <v>0.43340277777777791</v>
      </c>
      <c r="BD594" s="59">
        <f t="shared" si="538"/>
        <v>0.4792361111111112</v>
      </c>
      <c r="BE594" s="59">
        <f t="shared" si="539"/>
        <v>0.46327546296296307</v>
      </c>
      <c r="BF594" s="59">
        <f t="shared" si="540"/>
        <v>0.47369212962962975</v>
      </c>
      <c r="BG594" s="59">
        <f t="shared" si="541"/>
        <v>0.46945601851851854</v>
      </c>
      <c r="BH594" s="59">
        <f t="shared" si="542"/>
        <v>0.46876157407407409</v>
      </c>
      <c r="BI594" s="31">
        <f t="shared" si="543"/>
        <v>2.4000000000000057</v>
      </c>
      <c r="BJ594" s="61">
        <f t="shared" si="544"/>
        <v>4.8979591836734809E-2</v>
      </c>
      <c r="BK594" s="61">
        <f t="shared" si="545"/>
        <v>4.1379310344827683E-2</v>
      </c>
      <c r="BL594" s="61">
        <f t="shared" si="546"/>
        <v>3.4782608695652258E-2</v>
      </c>
      <c r="BM594" s="61">
        <f t="shared" si="547"/>
        <v>3.0769230769230844E-2</v>
      </c>
      <c r="BN594" s="62">
        <f t="shared" si="548"/>
        <v>0</v>
      </c>
      <c r="BO594" s="62">
        <f t="shared" si="549"/>
        <v>2</v>
      </c>
      <c r="BP594" s="62">
        <f t="shared" si="550"/>
        <v>56</v>
      </c>
      <c r="BQ594" s="62">
        <f t="shared" si="551"/>
        <v>0</v>
      </c>
      <c r="BR594" s="62">
        <f t="shared" si="552"/>
        <v>2</v>
      </c>
      <c r="BS594" s="62">
        <f t="shared" si="553"/>
        <v>29</v>
      </c>
      <c r="BT594" s="62">
        <f t="shared" si="554"/>
        <v>0</v>
      </c>
      <c r="BU594" s="62">
        <f t="shared" si="555"/>
        <v>2</v>
      </c>
      <c r="BV594" s="62">
        <f t="shared" si="556"/>
        <v>5</v>
      </c>
      <c r="BW594" s="62">
        <f t="shared" si="557"/>
        <v>0</v>
      </c>
      <c r="BX594" s="62">
        <f t="shared" si="558"/>
        <v>1</v>
      </c>
      <c r="BY594" s="62">
        <f t="shared" si="559"/>
        <v>51</v>
      </c>
      <c r="BZ594" s="63">
        <f t="shared" si="560"/>
        <v>0.44496527777777789</v>
      </c>
      <c r="CA594" s="63">
        <f t="shared" si="561"/>
        <v>0.45052083333333348</v>
      </c>
      <c r="CB594" s="63">
        <f t="shared" si="562"/>
        <v>0.43512731481481493</v>
      </c>
      <c r="CC594" s="63">
        <f t="shared" si="563"/>
        <v>0.48096064814814821</v>
      </c>
      <c r="CD594" s="63">
        <f t="shared" si="564"/>
        <v>0.46472222222222231</v>
      </c>
      <c r="CE594" s="63">
        <f t="shared" si="565"/>
        <v>0.475138888888889</v>
      </c>
      <c r="CF594" s="63">
        <f t="shared" si="566"/>
        <v>0.47074074074074074</v>
      </c>
      <c r="CG594" s="63">
        <f t="shared" si="567"/>
        <v>0.4700462962962963</v>
      </c>
      <c r="CH594" s="36"/>
      <c r="CI594" s="36"/>
      <c r="CJ594" s="36"/>
      <c r="CK594" s="36"/>
      <c r="CL594" s="60">
        <v>60</v>
      </c>
    </row>
    <row r="595" spans="1:90" ht="28.5" customHeight="1" x14ac:dyDescent="0.25">
      <c r="A595" s="37">
        <v>67</v>
      </c>
      <c r="C595" s="37"/>
      <c r="D595" s="37"/>
      <c r="E595" s="78"/>
      <c r="F595" s="83"/>
      <c r="G595" s="44">
        <v>178.53</v>
      </c>
      <c r="H595" s="44">
        <f t="shared" si="521"/>
        <v>177.34</v>
      </c>
      <c r="I595" s="83">
        <v>177.29</v>
      </c>
      <c r="J595" s="43">
        <f t="shared" si="519"/>
        <v>-3.5723015022467471E-4</v>
      </c>
      <c r="K595" s="44">
        <f t="shared" si="520"/>
        <v>-6.3333333333332575E-2</v>
      </c>
      <c r="L595" s="76" t="s">
        <v>1021</v>
      </c>
      <c r="M595" s="122" t="s">
        <v>1559</v>
      </c>
      <c r="N595" s="46">
        <f t="shared" si="527"/>
        <v>177.35333333333332</v>
      </c>
      <c r="O595" s="46">
        <v>-0.02</v>
      </c>
      <c r="P595" s="78">
        <v>177.38</v>
      </c>
      <c r="Q595" s="78">
        <f t="shared" si="518"/>
        <v>-1.19</v>
      </c>
      <c r="R595" s="78">
        <v>178.53</v>
      </c>
      <c r="S595" s="78">
        <f t="shared" si="518"/>
        <v>-1.19</v>
      </c>
      <c r="T595" s="77">
        <v>178.55</v>
      </c>
      <c r="U595" s="47" t="str">
        <f t="shared" si="568"/>
        <v/>
      </c>
      <c r="V595" s="47" t="str">
        <f t="shared" si="569"/>
        <v/>
      </c>
      <c r="W595" s="50"/>
      <c r="X595" s="50"/>
      <c r="Y595" s="50"/>
      <c r="Z595" s="50"/>
      <c r="AA595" s="50"/>
      <c r="AB595" s="50"/>
      <c r="AC595" s="50"/>
      <c r="AD595" s="50"/>
      <c r="AE595" s="51">
        <f t="shared" si="522"/>
        <v>67</v>
      </c>
      <c r="AF595" s="51" t="str">
        <f t="shared" si="523"/>
        <v/>
      </c>
      <c r="AG595" s="51" t="str">
        <f t="shared" si="524"/>
        <v/>
      </c>
      <c r="AH595" s="51" t="str">
        <f t="shared" si="525"/>
        <v/>
      </c>
      <c r="AI595" s="52">
        <f t="shared" si="526"/>
        <v>177.34</v>
      </c>
      <c r="AJ595" s="51"/>
      <c r="AK595" s="53"/>
      <c r="AL595" s="52"/>
      <c r="AM595" s="53">
        <f t="shared" si="528"/>
        <v>49</v>
      </c>
      <c r="AN595" s="53">
        <f>IF(AJ595&lt;&gt;"",IF(AJ595="o",VLOOKUP(AM595,OpenSect!$A$1:$D$11,2),IF(AJ595="u",VLOOKUP(AM595,UpHill!$A$1:$D$35,2),IF(AJ595="d",VLOOKUP(AM595,DownHill!$A$1:$D$29,2),IF(AJ595="f",VLOOKUP(AM595,FlatUnd!$A$2:$D$30,2),IF(AJ595="t",VLOOKUP(AM595,TimeAdd!$A$1:$D$176,2),IF(AJ595="l",VLOOKUP(AM595,SLimit!$A$1:$D$8,2),AN594)))))),AN594)</f>
        <v>58</v>
      </c>
      <c r="AO595" s="53">
        <f>IF(AJ595&lt;&gt;"",IF(AJ595="o",VLOOKUP(AM595,OpenSect!$A$1:$D$11,3),IF(AJ595="u",VLOOKUP(AM595,UpHill!$A$1:$D$35,3),IF(AJ595="d",VLOOKUP(AM595,DownHill!$A$3:$D$29,3),IF(AJ595="f",VLOOKUP(AM595,FlatUnd!$A$2:$D$30,3),IF(AJ595="t",VLOOKUP(AM595,TimeAdd!$A$1:$D$18,3),IF(AJ595="l",VLOOKUP(AM595,SLimit!$A$1:$D$8,3),AO594)))))),AO594)</f>
        <v>69</v>
      </c>
      <c r="AP595" s="53">
        <f>IF(AJ595&lt;&gt;"",IF(AJ595="o",VLOOKUP(AM595,OpenSect!$A$1:$D$11,4),IF(AJ595="u",VLOOKUP(AM595,UpHill!$A$1:$D$35,4),IF(AJ595="d",VLOOKUP(AM595,DownHill!$A$1:$D$29,4),IF(AJ595="f",VLOOKUP(AM595,FlatUnd!$A$2:$D$30,4),IF(AJ595="t",VLOOKUP(AM595,TimeAdd!$A$1:$D$18,4),IF(AJ595="l",VLOOKUP(AM595,SLimit!$A$1:$D$8,4),AP594)))))),AP594)</f>
        <v>78</v>
      </c>
      <c r="AQ595" s="53" t="str">
        <f t="shared" si="529"/>
        <v>120</v>
      </c>
      <c r="AR595" s="54" t="str">
        <f t="shared" si="530"/>
        <v>43,0 km plate.</v>
      </c>
      <c r="AS595" s="55"/>
      <c r="AT595" s="55"/>
      <c r="AU595" s="56">
        <f>IF(GroupStTimes!$A$8=0,MIN(CB595,CD595,CF595),MIN(BZ595,CB595,CD595,CF595))</f>
        <v>0.43583333333333346</v>
      </c>
      <c r="AV595" s="56">
        <f>IF(GroupStTimes!$A$8=0,MAX(CC595,CE595,CG595),MAX(CA595,CC595,CE595,CG595))</f>
        <v>0.48166666666666674</v>
      </c>
      <c r="AW595" s="57" t="str">
        <f t="shared" si="531"/>
        <v/>
      </c>
      <c r="AX595" s="58" t="str">
        <f t="shared" si="532"/>
        <v/>
      </c>
      <c r="AY595" s="58" t="str">
        <f t="shared" si="533"/>
        <v/>
      </c>
      <c r="AZ595" s="31">
        <f t="shared" si="534"/>
        <v>173.96</v>
      </c>
      <c r="BA595" s="59">
        <f t="shared" si="535"/>
        <v>0.44292824074074083</v>
      </c>
      <c r="BB595" s="59">
        <f t="shared" si="536"/>
        <v>0.44848379629629642</v>
      </c>
      <c r="BC595" s="59">
        <f t="shared" si="537"/>
        <v>0.43340277777777791</v>
      </c>
      <c r="BD595" s="59">
        <f t="shared" si="538"/>
        <v>0.4792361111111112</v>
      </c>
      <c r="BE595" s="59">
        <f t="shared" si="539"/>
        <v>0.46327546296296307</v>
      </c>
      <c r="BF595" s="59">
        <f t="shared" si="540"/>
        <v>0.47369212962962975</v>
      </c>
      <c r="BG595" s="59">
        <f t="shared" si="541"/>
        <v>0.46945601851851854</v>
      </c>
      <c r="BH595" s="59">
        <f t="shared" si="542"/>
        <v>0.46876157407407409</v>
      </c>
      <c r="BI595" s="31">
        <f t="shared" si="543"/>
        <v>3.3799999999999955</v>
      </c>
      <c r="BJ595" s="61">
        <f t="shared" si="544"/>
        <v>6.8979591836734605E-2</v>
      </c>
      <c r="BK595" s="61">
        <f t="shared" si="545"/>
        <v>5.8275862068965442E-2</v>
      </c>
      <c r="BL595" s="61">
        <f t="shared" si="546"/>
        <v>4.8985507246376743E-2</v>
      </c>
      <c r="BM595" s="61">
        <f t="shared" si="547"/>
        <v>4.3333333333333272E-2</v>
      </c>
      <c r="BN595" s="62">
        <f t="shared" si="548"/>
        <v>0</v>
      </c>
      <c r="BO595" s="62">
        <f t="shared" si="549"/>
        <v>4</v>
      </c>
      <c r="BP595" s="62">
        <f t="shared" si="550"/>
        <v>8</v>
      </c>
      <c r="BQ595" s="62">
        <f t="shared" si="551"/>
        <v>0</v>
      </c>
      <c r="BR595" s="62">
        <f t="shared" si="552"/>
        <v>3</v>
      </c>
      <c r="BS595" s="62">
        <f t="shared" si="553"/>
        <v>30</v>
      </c>
      <c r="BT595" s="62">
        <f t="shared" si="554"/>
        <v>0</v>
      </c>
      <c r="BU595" s="62">
        <f t="shared" si="555"/>
        <v>2</v>
      </c>
      <c r="BV595" s="62">
        <f t="shared" si="556"/>
        <v>56</v>
      </c>
      <c r="BW595" s="62">
        <f t="shared" si="557"/>
        <v>0</v>
      </c>
      <c r="BX595" s="62">
        <f t="shared" si="558"/>
        <v>2</v>
      </c>
      <c r="BY595" s="62">
        <f t="shared" si="559"/>
        <v>36</v>
      </c>
      <c r="BZ595" s="63">
        <f t="shared" si="560"/>
        <v>0.44579861111111119</v>
      </c>
      <c r="CA595" s="63">
        <f t="shared" si="561"/>
        <v>0.45135416666666678</v>
      </c>
      <c r="CB595" s="63">
        <f t="shared" si="562"/>
        <v>0.43583333333333346</v>
      </c>
      <c r="CC595" s="63">
        <f t="shared" si="563"/>
        <v>0.48166666666666674</v>
      </c>
      <c r="CD595" s="63">
        <f t="shared" si="564"/>
        <v>0.46531250000000013</v>
      </c>
      <c r="CE595" s="63">
        <f t="shared" si="565"/>
        <v>0.47572916666666681</v>
      </c>
      <c r="CF595" s="63">
        <f t="shared" si="566"/>
        <v>0.4712615740740741</v>
      </c>
      <c r="CG595" s="63">
        <f t="shared" si="567"/>
        <v>0.47056712962962965</v>
      </c>
      <c r="CH595" s="36"/>
      <c r="CI595" s="36"/>
      <c r="CJ595" s="36"/>
      <c r="CK595" s="36"/>
      <c r="CL595" s="60">
        <v>60</v>
      </c>
    </row>
    <row r="596" spans="1:90" ht="81" x14ac:dyDescent="0.25">
      <c r="A596" s="37">
        <v>67</v>
      </c>
      <c r="C596" s="37" t="s">
        <v>58</v>
      </c>
      <c r="D596" s="37"/>
      <c r="E596" s="78"/>
      <c r="F596" s="83"/>
      <c r="G596" s="44">
        <v>178.93</v>
      </c>
      <c r="H596" s="44">
        <f t="shared" si="521"/>
        <v>177.74</v>
      </c>
      <c r="I596" s="83">
        <v>177.69</v>
      </c>
      <c r="J596" s="43">
        <f t="shared" si="519"/>
        <v>-3.3766672294446664E-4</v>
      </c>
      <c r="K596" s="44">
        <f t="shared" si="520"/>
        <v>-6.0000000000002274E-2</v>
      </c>
      <c r="L596" s="76" t="s">
        <v>1755</v>
      </c>
      <c r="M596" s="122" t="s">
        <v>1559</v>
      </c>
      <c r="N596" s="46">
        <f t="shared" si="527"/>
        <v>177.75</v>
      </c>
      <c r="O596" s="46">
        <v>-0.02</v>
      </c>
      <c r="P596" s="78">
        <v>177.77</v>
      </c>
      <c r="Q596" s="78">
        <f t="shared" si="518"/>
        <v>-1.19</v>
      </c>
      <c r="R596" s="78">
        <v>178.93</v>
      </c>
      <c r="S596" s="78">
        <f t="shared" si="518"/>
        <v>-1.19</v>
      </c>
      <c r="T596" s="77">
        <v>178.95</v>
      </c>
      <c r="U596" s="47">
        <f t="shared" si="568"/>
        <v>26.810659999999999</v>
      </c>
      <c r="V596" s="47">
        <f t="shared" si="569"/>
        <v>28.84074</v>
      </c>
      <c r="W596" s="50">
        <v>26.81063</v>
      </c>
      <c r="X596" s="50">
        <v>28.840720000000001</v>
      </c>
      <c r="Y596" s="50">
        <v>26.81063</v>
      </c>
      <c r="Z596" s="50">
        <v>28.840699999999998</v>
      </c>
      <c r="AA596" s="50">
        <v>26.810700000000001</v>
      </c>
      <c r="AB596" s="50">
        <v>28.840769999999999</v>
      </c>
      <c r="AC596" s="50">
        <v>26.810680000000001</v>
      </c>
      <c r="AD596" s="50">
        <v>28.840779999999999</v>
      </c>
      <c r="AE596" s="51">
        <f t="shared" si="522"/>
        <v>67</v>
      </c>
      <c r="AF596" s="51" t="str">
        <f t="shared" si="523"/>
        <v/>
      </c>
      <c r="AG596" s="51" t="str">
        <f t="shared" si="524"/>
        <v>m</v>
      </c>
      <c r="AH596" s="51" t="str">
        <f t="shared" si="525"/>
        <v/>
      </c>
      <c r="AI596" s="52">
        <f t="shared" si="526"/>
        <v>177.74</v>
      </c>
      <c r="AJ596" s="51" t="s">
        <v>58</v>
      </c>
      <c r="AK596" s="53"/>
      <c r="AL596" s="52"/>
      <c r="AM596" s="53">
        <f t="shared" si="528"/>
        <v>49</v>
      </c>
      <c r="AN596" s="53">
        <f>IF(AJ596&lt;&gt;"",IF(AJ596="o",VLOOKUP(AM596,OpenSect!$A$1:$D$11,2),IF(AJ596="u",VLOOKUP(AM596,UpHill!$A$1:$D$35,2),IF(AJ596="d",VLOOKUP(AM596,DownHill!$A$1:$D$29,2),IF(AJ596="f",VLOOKUP(AM596,FlatUnd!$A$2:$D$30,2),IF(AJ596="t",VLOOKUP(AM596,TimeAdd!$A$1:$D$176,2),IF(AJ596="l",VLOOKUP(AM596,SLimit!$A$1:$D$8,2),AN595)))))),AN595)</f>
        <v>58</v>
      </c>
      <c r="AO596" s="53">
        <f>IF(AJ596&lt;&gt;"",IF(AJ596="o",VLOOKUP(AM596,OpenSect!$A$1:$D$11,3),IF(AJ596="u",VLOOKUP(AM596,UpHill!$A$1:$D$35,3),IF(AJ596="d",VLOOKUP(AM596,DownHill!$A$3:$D$29,3),IF(AJ596="f",VLOOKUP(AM596,FlatUnd!$A$2:$D$30,3),IF(AJ596="t",VLOOKUP(AM596,TimeAdd!$A$1:$D$18,3),IF(AJ596="l",VLOOKUP(AM596,SLimit!$A$1:$D$8,3),AO595)))))),AO595)</f>
        <v>69</v>
      </c>
      <c r="AP596" s="53">
        <f>IF(AJ596&lt;&gt;"",IF(AJ596="o",VLOOKUP(AM596,OpenSect!$A$1:$D$11,4),IF(AJ596="u",VLOOKUP(AM596,UpHill!$A$1:$D$35,4),IF(AJ596="d",VLOOKUP(AM596,DownHill!$A$1:$D$29,4),IF(AJ596="f",VLOOKUP(AM596,FlatUnd!$A$2:$D$30,4),IF(AJ596="t",VLOOKUP(AM596,TimeAdd!$A$1:$D$18,4),IF(AJ596="l",VLOOKUP(AM596,SLimit!$A$1:$D$8,4),AP595)))))),AP595)</f>
        <v>78</v>
      </c>
      <c r="AQ596" s="53" t="str">
        <f t="shared" si="529"/>
        <v>120</v>
      </c>
      <c r="AR596" s="54" t="str">
        <f t="shared" si="530"/>
        <v>{Diagrammatic Sign:  Additional lane.  250 m - board gone 2024-02-17} Control just before 43,4 km plate. Dot on side of road and yellow line.</v>
      </c>
      <c r="AS596" s="55"/>
      <c r="AT596" s="55"/>
      <c r="AU596" s="56">
        <f>IF(GroupStTimes!$A$8=0,MIN(CB596,CD596,CF596),MIN(BZ596,CB596,CD596,CF596))</f>
        <v>0.43612268518518532</v>
      </c>
      <c r="AV596" s="56">
        <f>IF(GroupStTimes!$A$8=0,MAX(CC596,CE596,CG596),MAX(CA596,CC596,CE596,CG596))</f>
        <v>0.4819560185185186</v>
      </c>
      <c r="AW596" s="57" t="str">
        <f t="shared" si="531"/>
        <v>26.81066  28.84074</v>
      </c>
      <c r="AX596" s="58">
        <f t="shared" si="532"/>
        <v>26.81063</v>
      </c>
      <c r="AY596" s="58">
        <f t="shared" si="533"/>
        <v>28.840720000000001</v>
      </c>
      <c r="AZ596" s="31">
        <f t="shared" si="534"/>
        <v>173.96</v>
      </c>
      <c r="BA596" s="59">
        <f t="shared" si="535"/>
        <v>0.44292824074074083</v>
      </c>
      <c r="BB596" s="59">
        <f t="shared" si="536"/>
        <v>0.44848379629629642</v>
      </c>
      <c r="BC596" s="59">
        <f t="shared" si="537"/>
        <v>0.43340277777777791</v>
      </c>
      <c r="BD596" s="59">
        <f t="shared" si="538"/>
        <v>0.4792361111111112</v>
      </c>
      <c r="BE596" s="59">
        <f t="shared" si="539"/>
        <v>0.46327546296296307</v>
      </c>
      <c r="BF596" s="59">
        <f t="shared" si="540"/>
        <v>0.47369212962962975</v>
      </c>
      <c r="BG596" s="59">
        <f t="shared" si="541"/>
        <v>0.46945601851851854</v>
      </c>
      <c r="BH596" s="59">
        <f t="shared" si="542"/>
        <v>0.46876157407407409</v>
      </c>
      <c r="BI596" s="31">
        <f t="shared" si="543"/>
        <v>3.7800000000000011</v>
      </c>
      <c r="BJ596" s="61">
        <f t="shared" si="544"/>
        <v>7.7142857142857166E-2</v>
      </c>
      <c r="BK596" s="61">
        <f t="shared" si="545"/>
        <v>6.517241379310347E-2</v>
      </c>
      <c r="BL596" s="61">
        <f t="shared" si="546"/>
        <v>5.4782608695652192E-2</v>
      </c>
      <c r="BM596" s="61">
        <f t="shared" si="547"/>
        <v>4.8461538461538479E-2</v>
      </c>
      <c r="BN596" s="62">
        <f t="shared" si="548"/>
        <v>0</v>
      </c>
      <c r="BO596" s="62">
        <f t="shared" si="549"/>
        <v>4</v>
      </c>
      <c r="BP596" s="62">
        <f t="shared" si="550"/>
        <v>38</v>
      </c>
      <c r="BQ596" s="62">
        <f t="shared" si="551"/>
        <v>0</v>
      </c>
      <c r="BR596" s="62">
        <f t="shared" si="552"/>
        <v>3</v>
      </c>
      <c r="BS596" s="62">
        <f t="shared" si="553"/>
        <v>55</v>
      </c>
      <c r="BT596" s="62">
        <f t="shared" si="554"/>
        <v>0</v>
      </c>
      <c r="BU596" s="62">
        <f t="shared" si="555"/>
        <v>3</v>
      </c>
      <c r="BV596" s="62">
        <f t="shared" si="556"/>
        <v>17</v>
      </c>
      <c r="BW596" s="62">
        <f t="shared" si="557"/>
        <v>0</v>
      </c>
      <c r="BX596" s="62">
        <f t="shared" si="558"/>
        <v>2</v>
      </c>
      <c r="BY596" s="62">
        <f t="shared" si="559"/>
        <v>54</v>
      </c>
      <c r="BZ596" s="63">
        <f t="shared" si="560"/>
        <v>0.44614583333333341</v>
      </c>
      <c r="CA596" s="63">
        <f t="shared" si="561"/>
        <v>0.451701388888889</v>
      </c>
      <c r="CB596" s="63">
        <f t="shared" si="562"/>
        <v>0.43612268518518532</v>
      </c>
      <c r="CC596" s="63">
        <f t="shared" si="563"/>
        <v>0.4819560185185186</v>
      </c>
      <c r="CD596" s="63">
        <f t="shared" si="564"/>
        <v>0.46555555555555567</v>
      </c>
      <c r="CE596" s="63">
        <f t="shared" si="565"/>
        <v>0.47597222222222235</v>
      </c>
      <c r="CF596" s="63">
        <f t="shared" si="566"/>
        <v>0.47146990740740741</v>
      </c>
      <c r="CG596" s="63">
        <f t="shared" si="567"/>
        <v>0.47077546296296297</v>
      </c>
      <c r="CH596" s="36"/>
      <c r="CI596" s="36"/>
      <c r="CJ596" s="36"/>
      <c r="CK596" s="36"/>
      <c r="CL596" s="60">
        <v>60</v>
      </c>
    </row>
    <row r="597" spans="1:90" ht="28.5" customHeight="1" x14ac:dyDescent="0.25">
      <c r="A597" s="37">
        <v>67</v>
      </c>
      <c r="C597" s="37"/>
      <c r="D597" s="37"/>
      <c r="E597" s="78"/>
      <c r="F597" s="83"/>
      <c r="G597" s="44">
        <v>179.17</v>
      </c>
      <c r="H597" s="44">
        <f t="shared" si="521"/>
        <v>178.38</v>
      </c>
      <c r="I597" s="83">
        <v>178.73</v>
      </c>
      <c r="J597" s="43">
        <f t="shared" si="519"/>
        <v>2.6296648576064393E-3</v>
      </c>
      <c r="K597" s="44">
        <f t="shared" si="520"/>
        <v>0.46999999999999886</v>
      </c>
      <c r="L597" s="76" t="s">
        <v>1117</v>
      </c>
      <c r="M597" s="122" t="s">
        <v>1559</v>
      </c>
      <c r="N597" s="46">
        <f t="shared" si="527"/>
        <v>178.26</v>
      </c>
      <c r="O597" s="46">
        <v>-0.02</v>
      </c>
      <c r="P597" s="78">
        <v>178.82</v>
      </c>
      <c r="Q597" s="78">
        <f t="shared" si="518"/>
        <v>-1.19</v>
      </c>
      <c r="R597" s="78">
        <v>179.17</v>
      </c>
      <c r="S597" s="78">
        <f t="shared" si="518"/>
        <v>-1.19</v>
      </c>
      <c r="T597" s="77">
        <v>179.19</v>
      </c>
      <c r="U597" s="47" t="str">
        <f t="shared" si="568"/>
        <v/>
      </c>
      <c r="V597" s="47" t="str">
        <f t="shared" si="569"/>
        <v/>
      </c>
      <c r="W597" s="50"/>
      <c r="X597" s="50"/>
      <c r="Y597" s="50"/>
      <c r="Z597" s="50"/>
      <c r="AA597" s="50"/>
      <c r="AB597" s="50"/>
      <c r="AC597" s="50"/>
      <c r="AD597" s="50"/>
      <c r="AE597" s="51">
        <f t="shared" si="522"/>
        <v>67</v>
      </c>
      <c r="AF597" s="51" t="str">
        <f t="shared" si="523"/>
        <v/>
      </c>
      <c r="AG597" s="51" t="str">
        <f t="shared" si="524"/>
        <v/>
      </c>
      <c r="AH597" s="51" t="str">
        <f t="shared" si="525"/>
        <v/>
      </c>
      <c r="AI597" s="52">
        <f t="shared" si="526"/>
        <v>178.38</v>
      </c>
      <c r="AJ597" s="51"/>
      <c r="AK597" s="53"/>
      <c r="AL597" s="52"/>
      <c r="AM597" s="53">
        <f t="shared" si="528"/>
        <v>49</v>
      </c>
      <c r="AN597" s="53">
        <f>IF(AJ597&lt;&gt;"",IF(AJ597="o",VLOOKUP(AM597,OpenSect!$A$1:$D$11,2),IF(AJ597="u",VLOOKUP(AM597,UpHill!$A$1:$D$35,2),IF(AJ597="d",VLOOKUP(AM597,DownHill!$A$1:$D$29,2),IF(AJ597="f",VLOOKUP(AM597,FlatUnd!$A$2:$D$30,2),IF(AJ597="t",VLOOKUP(AM597,TimeAdd!$A$1:$D$176,2),IF(AJ597="l",VLOOKUP(AM597,SLimit!$A$1:$D$8,2),AN596)))))),AN596)</f>
        <v>58</v>
      </c>
      <c r="AO597" s="53">
        <f>IF(AJ597&lt;&gt;"",IF(AJ597="o",VLOOKUP(AM597,OpenSect!$A$1:$D$11,3),IF(AJ597="u",VLOOKUP(AM597,UpHill!$A$1:$D$35,3),IF(AJ597="d",VLOOKUP(AM597,DownHill!$A$3:$D$29,3),IF(AJ597="f",VLOOKUP(AM597,FlatUnd!$A$2:$D$30,3),IF(AJ597="t",VLOOKUP(AM597,TimeAdd!$A$1:$D$18,3),IF(AJ597="l",VLOOKUP(AM597,SLimit!$A$1:$D$8,3),AO596)))))),AO596)</f>
        <v>69</v>
      </c>
      <c r="AP597" s="53">
        <f>IF(AJ597&lt;&gt;"",IF(AJ597="o",VLOOKUP(AM597,OpenSect!$A$1:$D$11,4),IF(AJ597="u",VLOOKUP(AM597,UpHill!$A$1:$D$35,4),IF(AJ597="d",VLOOKUP(AM597,DownHill!$A$1:$D$29,4),IF(AJ597="f",VLOOKUP(AM597,FlatUnd!$A$2:$D$30,4),IF(AJ597="t",VLOOKUP(AM597,TimeAdd!$A$1:$D$18,4),IF(AJ597="l",VLOOKUP(AM597,SLimit!$A$1:$D$8,4),AP596)))))),AP596)</f>
        <v>78</v>
      </c>
      <c r="AQ597" s="53" t="str">
        <f t="shared" si="529"/>
        <v>120</v>
      </c>
      <c r="AR597" s="54" t="str">
        <f t="shared" si="530"/>
        <v xml:space="preserve">Diagrammatic sign:  Additional lane. </v>
      </c>
      <c r="AS597" s="55"/>
      <c r="AT597" s="55"/>
      <c r="AU597" s="56">
        <f>IF(GroupStTimes!$A$8=0,MIN(CB597,CD597,CF597),MIN(BZ597,CB597,CD597,CF597))</f>
        <v>0.43657407407407423</v>
      </c>
      <c r="AV597" s="56">
        <f>IF(GroupStTimes!$A$8=0,MAX(CC597,CE597,CG597),MAX(CA597,CC597,CE597,CG597))</f>
        <v>0.48240740740740751</v>
      </c>
      <c r="AW597" s="57" t="str">
        <f t="shared" si="531"/>
        <v/>
      </c>
      <c r="AX597" s="58" t="str">
        <f t="shared" si="532"/>
        <v/>
      </c>
      <c r="AY597" s="58" t="str">
        <f t="shared" si="533"/>
        <v/>
      </c>
      <c r="AZ597" s="31">
        <f t="shared" si="534"/>
        <v>173.96</v>
      </c>
      <c r="BA597" s="59">
        <f t="shared" si="535"/>
        <v>0.44292824074074083</v>
      </c>
      <c r="BB597" s="59">
        <f t="shared" si="536"/>
        <v>0.44848379629629642</v>
      </c>
      <c r="BC597" s="59">
        <f t="shared" si="537"/>
        <v>0.43340277777777791</v>
      </c>
      <c r="BD597" s="59">
        <f t="shared" si="538"/>
        <v>0.4792361111111112</v>
      </c>
      <c r="BE597" s="59">
        <f t="shared" si="539"/>
        <v>0.46327546296296307</v>
      </c>
      <c r="BF597" s="59">
        <f t="shared" si="540"/>
        <v>0.47369212962962975</v>
      </c>
      <c r="BG597" s="59">
        <f t="shared" si="541"/>
        <v>0.46945601851851854</v>
      </c>
      <c r="BH597" s="59">
        <f t="shared" si="542"/>
        <v>0.46876157407407409</v>
      </c>
      <c r="BI597" s="31">
        <f t="shared" si="543"/>
        <v>4.4199999999999875</v>
      </c>
      <c r="BJ597" s="61">
        <f t="shared" si="544"/>
        <v>9.0204081632652811E-2</v>
      </c>
      <c r="BK597" s="61">
        <f t="shared" si="545"/>
        <v>7.6206896551723927E-2</v>
      </c>
      <c r="BL597" s="61">
        <f t="shared" si="546"/>
        <v>6.4057971014492579E-2</v>
      </c>
      <c r="BM597" s="61">
        <f t="shared" si="547"/>
        <v>5.6666666666666504E-2</v>
      </c>
      <c r="BN597" s="62">
        <f t="shared" si="548"/>
        <v>0</v>
      </c>
      <c r="BO597" s="62">
        <f t="shared" si="549"/>
        <v>5</v>
      </c>
      <c r="BP597" s="62">
        <f t="shared" si="550"/>
        <v>25</v>
      </c>
      <c r="BQ597" s="62">
        <f t="shared" si="551"/>
        <v>0</v>
      </c>
      <c r="BR597" s="62">
        <f t="shared" si="552"/>
        <v>4</v>
      </c>
      <c r="BS597" s="62">
        <f t="shared" si="553"/>
        <v>34</v>
      </c>
      <c r="BT597" s="62">
        <f t="shared" si="554"/>
        <v>0</v>
      </c>
      <c r="BU597" s="62">
        <f t="shared" si="555"/>
        <v>3</v>
      </c>
      <c r="BV597" s="62">
        <f t="shared" si="556"/>
        <v>51</v>
      </c>
      <c r="BW597" s="62">
        <f t="shared" si="557"/>
        <v>0</v>
      </c>
      <c r="BX597" s="62">
        <f t="shared" si="558"/>
        <v>3</v>
      </c>
      <c r="BY597" s="62">
        <f t="shared" si="559"/>
        <v>24</v>
      </c>
      <c r="BZ597" s="63">
        <f t="shared" si="560"/>
        <v>0.4466898148148149</v>
      </c>
      <c r="CA597" s="63">
        <f t="shared" si="561"/>
        <v>0.45224537037037049</v>
      </c>
      <c r="CB597" s="63">
        <f t="shared" si="562"/>
        <v>0.43657407407407423</v>
      </c>
      <c r="CC597" s="63">
        <f t="shared" si="563"/>
        <v>0.48240740740740751</v>
      </c>
      <c r="CD597" s="63">
        <f t="shared" si="564"/>
        <v>0.46594907407407415</v>
      </c>
      <c r="CE597" s="63">
        <f t="shared" si="565"/>
        <v>0.47636574074074084</v>
      </c>
      <c r="CF597" s="63">
        <f t="shared" si="566"/>
        <v>0.47181712962962963</v>
      </c>
      <c r="CG597" s="63">
        <f t="shared" si="567"/>
        <v>0.47112268518518519</v>
      </c>
      <c r="CH597" s="36"/>
      <c r="CI597" s="36"/>
      <c r="CJ597" s="36"/>
      <c r="CK597" s="36"/>
      <c r="CL597" s="60">
        <v>60</v>
      </c>
    </row>
    <row r="598" spans="1:90" ht="28.5" customHeight="1" x14ac:dyDescent="0.25">
      <c r="A598" s="37">
        <v>67</v>
      </c>
      <c r="C598" s="37"/>
      <c r="D598" s="37"/>
      <c r="E598" s="78"/>
      <c r="F598" s="83"/>
      <c r="G598" s="44"/>
      <c r="H598" s="44">
        <f t="shared" si="521"/>
        <v>178.36</v>
      </c>
      <c r="I598" s="83">
        <v>178.28</v>
      </c>
      <c r="J598" s="43">
        <f t="shared" si="519"/>
        <v>-4.6742951162953995E-4</v>
      </c>
      <c r="K598" s="44">
        <f t="shared" si="520"/>
        <v>-8.3333333333314386E-2</v>
      </c>
      <c r="L598" s="76" t="s">
        <v>1092</v>
      </c>
      <c r="M598" s="122" t="s">
        <v>1559</v>
      </c>
      <c r="N598" s="46">
        <f t="shared" si="527"/>
        <v>178.36333333333332</v>
      </c>
      <c r="O598" s="46">
        <v>-0.02</v>
      </c>
      <c r="P598" s="78">
        <v>178.36999999999998</v>
      </c>
      <c r="Q598" s="78">
        <f t="shared" ref="Q598:S632" si="570">-1.17-0.02</f>
        <v>-1.19</v>
      </c>
      <c r="R598" s="78">
        <v>179.56</v>
      </c>
      <c r="S598" s="78">
        <f t="shared" si="570"/>
        <v>-1.19</v>
      </c>
      <c r="T598" s="77">
        <v>179.56</v>
      </c>
      <c r="U598" s="47" t="str">
        <f t="shared" si="568"/>
        <v/>
      </c>
      <c r="V598" s="47" t="str">
        <f t="shared" si="569"/>
        <v/>
      </c>
      <c r="W598" s="50"/>
      <c r="X598" s="50"/>
      <c r="Y598" s="50"/>
      <c r="Z598" s="50"/>
      <c r="AA598" s="50"/>
      <c r="AB598" s="50"/>
      <c r="AC598" s="50"/>
      <c r="AD598" s="50"/>
      <c r="AE598" s="51">
        <f t="shared" si="522"/>
        <v>67</v>
      </c>
      <c r="AF598" s="51" t="str">
        <f t="shared" si="523"/>
        <v/>
      </c>
      <c r="AG598" s="51" t="str">
        <f t="shared" si="524"/>
        <v/>
      </c>
      <c r="AH598" s="51" t="str">
        <f t="shared" si="525"/>
        <v/>
      </c>
      <c r="AI598" s="52">
        <f t="shared" si="526"/>
        <v>178.36</v>
      </c>
      <c r="AJ598" s="51"/>
      <c r="AK598" s="53"/>
      <c r="AL598" s="52"/>
      <c r="AM598" s="53">
        <f t="shared" si="528"/>
        <v>49</v>
      </c>
      <c r="AN598" s="53">
        <f>IF(AJ598&lt;&gt;"",IF(AJ598="o",VLOOKUP(AM598,OpenSect!$A$1:$D$11,2),IF(AJ598="u",VLOOKUP(AM598,UpHill!$A$1:$D$35,2),IF(AJ598="d",VLOOKUP(AM598,DownHill!$A$1:$D$29,2),IF(AJ598="f",VLOOKUP(AM598,FlatUnd!$A$2:$D$30,2),IF(AJ598="t",VLOOKUP(AM598,TimeAdd!$A$1:$D$176,2),IF(AJ598="l",VLOOKUP(AM598,SLimit!$A$1:$D$8,2),AN597)))))),AN597)</f>
        <v>58</v>
      </c>
      <c r="AO598" s="53">
        <f>IF(AJ598&lt;&gt;"",IF(AJ598="o",VLOOKUP(AM598,OpenSect!$A$1:$D$11,3),IF(AJ598="u",VLOOKUP(AM598,UpHill!$A$1:$D$35,3),IF(AJ598="d",VLOOKUP(AM598,DownHill!$A$3:$D$29,3),IF(AJ598="f",VLOOKUP(AM598,FlatUnd!$A$2:$D$30,3),IF(AJ598="t",VLOOKUP(AM598,TimeAdd!$A$1:$D$18,3),IF(AJ598="l",VLOOKUP(AM598,SLimit!$A$1:$D$8,3),AO597)))))),AO597)</f>
        <v>69</v>
      </c>
      <c r="AP598" s="53">
        <f>IF(AJ598&lt;&gt;"",IF(AJ598="o",VLOOKUP(AM598,OpenSect!$A$1:$D$11,4),IF(AJ598="u",VLOOKUP(AM598,UpHill!$A$1:$D$35,4),IF(AJ598="d",VLOOKUP(AM598,DownHill!$A$1:$D$29,4),IF(AJ598="f",VLOOKUP(AM598,FlatUnd!$A$2:$D$30,4),IF(AJ598="t",VLOOKUP(AM598,TimeAdd!$A$1:$D$18,4),IF(AJ598="l",VLOOKUP(AM598,SLimit!$A$1:$D$8,4),AP597)))))),AP597)</f>
        <v>78</v>
      </c>
      <c r="AQ598" s="53" t="str">
        <f t="shared" si="529"/>
        <v>120</v>
      </c>
      <c r="AR598" s="54" t="str">
        <f t="shared" si="530"/>
        <v>44,0 km plate.</v>
      </c>
      <c r="AS598" s="55"/>
      <c r="AT598" s="55"/>
      <c r="AU598" s="56">
        <f>IF(GroupStTimes!$A$8=0,MIN(CB598,CD598,CF598),MIN(BZ598,CB598,CD598,CF598))</f>
        <v>0.43656250000000013</v>
      </c>
      <c r="AV598" s="56">
        <f>IF(GroupStTimes!$A$8=0,MAX(CC598,CE598,CG598),MAX(CA598,CC598,CE598,CG598))</f>
        <v>0.48239583333333341</v>
      </c>
      <c r="AW598" s="57" t="str">
        <f t="shared" si="531"/>
        <v/>
      </c>
      <c r="AX598" s="58" t="str">
        <f t="shared" si="532"/>
        <v/>
      </c>
      <c r="AY598" s="58" t="str">
        <f t="shared" si="533"/>
        <v/>
      </c>
      <c r="AZ598" s="31">
        <f t="shared" si="534"/>
        <v>173.96</v>
      </c>
      <c r="BA598" s="59">
        <f t="shared" si="535"/>
        <v>0.44292824074074083</v>
      </c>
      <c r="BB598" s="59">
        <f t="shared" si="536"/>
        <v>0.44848379629629642</v>
      </c>
      <c r="BC598" s="59">
        <f t="shared" si="537"/>
        <v>0.43340277777777791</v>
      </c>
      <c r="BD598" s="59">
        <f t="shared" si="538"/>
        <v>0.4792361111111112</v>
      </c>
      <c r="BE598" s="59">
        <f t="shared" si="539"/>
        <v>0.46327546296296307</v>
      </c>
      <c r="BF598" s="59">
        <f t="shared" si="540"/>
        <v>0.47369212962962975</v>
      </c>
      <c r="BG598" s="59">
        <f t="shared" si="541"/>
        <v>0.46945601851851854</v>
      </c>
      <c r="BH598" s="59">
        <f t="shared" si="542"/>
        <v>0.46876157407407409</v>
      </c>
      <c r="BI598" s="31">
        <f t="shared" si="543"/>
        <v>4.4000000000000057</v>
      </c>
      <c r="BJ598" s="61">
        <f t="shared" si="544"/>
        <v>8.9795918367347058E-2</v>
      </c>
      <c r="BK598" s="61">
        <f t="shared" si="545"/>
        <v>7.5862068965517337E-2</v>
      </c>
      <c r="BL598" s="61">
        <f t="shared" si="546"/>
        <v>6.3768115942029066E-2</v>
      </c>
      <c r="BM598" s="61">
        <f t="shared" si="547"/>
        <v>5.641025641025648E-2</v>
      </c>
      <c r="BN598" s="62">
        <f t="shared" si="548"/>
        <v>0</v>
      </c>
      <c r="BO598" s="62">
        <f t="shared" si="549"/>
        <v>5</v>
      </c>
      <c r="BP598" s="62">
        <f t="shared" si="550"/>
        <v>23</v>
      </c>
      <c r="BQ598" s="62">
        <f t="shared" si="551"/>
        <v>0</v>
      </c>
      <c r="BR598" s="62">
        <f t="shared" si="552"/>
        <v>4</v>
      </c>
      <c r="BS598" s="62">
        <f t="shared" si="553"/>
        <v>33</v>
      </c>
      <c r="BT598" s="62">
        <f t="shared" si="554"/>
        <v>0</v>
      </c>
      <c r="BU598" s="62">
        <f t="shared" si="555"/>
        <v>3</v>
      </c>
      <c r="BV598" s="62">
        <f t="shared" si="556"/>
        <v>50</v>
      </c>
      <c r="BW598" s="62">
        <f t="shared" si="557"/>
        <v>0</v>
      </c>
      <c r="BX598" s="62">
        <f t="shared" si="558"/>
        <v>3</v>
      </c>
      <c r="BY598" s="62">
        <f t="shared" si="559"/>
        <v>23</v>
      </c>
      <c r="BZ598" s="63">
        <f t="shared" si="560"/>
        <v>0.44666666666666677</v>
      </c>
      <c r="CA598" s="63">
        <f t="shared" si="561"/>
        <v>0.45222222222222236</v>
      </c>
      <c r="CB598" s="63">
        <f t="shared" si="562"/>
        <v>0.43656250000000013</v>
      </c>
      <c r="CC598" s="63">
        <f t="shared" si="563"/>
        <v>0.48239583333333341</v>
      </c>
      <c r="CD598" s="63">
        <f t="shared" si="564"/>
        <v>0.46593750000000012</v>
      </c>
      <c r="CE598" s="63">
        <f t="shared" si="565"/>
        <v>0.4763541666666668</v>
      </c>
      <c r="CF598" s="63">
        <f t="shared" si="566"/>
        <v>0.47180555555555559</v>
      </c>
      <c r="CG598" s="63">
        <f t="shared" si="567"/>
        <v>0.47111111111111115</v>
      </c>
      <c r="CH598" s="36"/>
      <c r="CI598" s="36"/>
      <c r="CJ598" s="36"/>
      <c r="CK598" s="36"/>
      <c r="CL598" s="60">
        <v>60</v>
      </c>
    </row>
    <row r="599" spans="1:90" ht="40.5" x14ac:dyDescent="0.25">
      <c r="A599" s="37">
        <v>67</v>
      </c>
      <c r="C599" s="37"/>
      <c r="D599" s="37"/>
      <c r="E599" s="78"/>
      <c r="F599" s="83"/>
      <c r="G599" s="44"/>
      <c r="H599" s="44">
        <f t="shared" si="521"/>
        <v>179.17</v>
      </c>
      <c r="I599" s="83">
        <v>179.09</v>
      </c>
      <c r="J599" s="43">
        <f t="shared" si="519"/>
        <v>-4.2809015951004401E-4</v>
      </c>
      <c r="K599" s="44">
        <f t="shared" si="520"/>
        <v>-7.6666666666653782E-2</v>
      </c>
      <c r="L599" s="76" t="s">
        <v>1182</v>
      </c>
      <c r="M599" s="122" t="s">
        <v>1559</v>
      </c>
      <c r="N599" s="46">
        <f t="shared" si="527"/>
        <v>179.16666666666666</v>
      </c>
      <c r="O599" s="46">
        <v>-0.02</v>
      </c>
      <c r="P599" s="78">
        <v>179.18</v>
      </c>
      <c r="Q599" s="78">
        <f t="shared" si="570"/>
        <v>-1.19</v>
      </c>
      <c r="R599" s="78">
        <v>180.36</v>
      </c>
      <c r="S599" s="78">
        <f t="shared" si="570"/>
        <v>-1.19</v>
      </c>
      <c r="T599" s="77">
        <v>180.36</v>
      </c>
      <c r="U599" s="47" t="str">
        <f t="shared" si="568"/>
        <v/>
      </c>
      <c r="V599" s="47" t="str">
        <f t="shared" si="569"/>
        <v/>
      </c>
      <c r="W599" s="50"/>
      <c r="X599" s="50"/>
      <c r="Y599" s="50"/>
      <c r="Z599" s="50"/>
      <c r="AA599" s="50"/>
      <c r="AB599" s="50"/>
      <c r="AC599" s="50"/>
      <c r="AD599" s="50"/>
      <c r="AE599" s="51">
        <f t="shared" si="522"/>
        <v>67</v>
      </c>
      <c r="AF599" s="51" t="str">
        <f t="shared" si="523"/>
        <v/>
      </c>
      <c r="AG599" s="51" t="str">
        <f t="shared" si="524"/>
        <v/>
      </c>
      <c r="AH599" s="51" t="str">
        <f t="shared" si="525"/>
        <v/>
      </c>
      <c r="AI599" s="52">
        <f t="shared" si="526"/>
        <v>179.17</v>
      </c>
      <c r="AJ599" s="51"/>
      <c r="AK599" s="53"/>
      <c r="AL599" s="52"/>
      <c r="AM599" s="53">
        <f t="shared" si="528"/>
        <v>49</v>
      </c>
      <c r="AN599" s="53">
        <f>IF(AJ599&lt;&gt;"",IF(AJ599="o",VLOOKUP(AM599,OpenSect!$A$1:$D$11,2),IF(AJ599="u",VLOOKUP(AM599,UpHill!$A$1:$D$35,2),IF(AJ599="d",VLOOKUP(AM599,DownHill!$A$1:$D$29,2),IF(AJ599="f",VLOOKUP(AM599,FlatUnd!$A$2:$D$30,2),IF(AJ599="t",VLOOKUP(AM599,TimeAdd!$A$1:$D$176,2),IF(AJ599="l",VLOOKUP(AM599,SLimit!$A$1:$D$8,2),AN598)))))),AN598)</f>
        <v>58</v>
      </c>
      <c r="AO599" s="53">
        <f>IF(AJ599&lt;&gt;"",IF(AJ599="o",VLOOKUP(AM599,OpenSect!$A$1:$D$11,3),IF(AJ599="u",VLOOKUP(AM599,UpHill!$A$1:$D$35,3),IF(AJ599="d",VLOOKUP(AM599,DownHill!$A$3:$D$29,3),IF(AJ599="f",VLOOKUP(AM599,FlatUnd!$A$2:$D$30,3),IF(AJ599="t",VLOOKUP(AM599,TimeAdd!$A$1:$D$18,3),IF(AJ599="l",VLOOKUP(AM599,SLimit!$A$1:$D$8,3),AO598)))))),AO598)</f>
        <v>69</v>
      </c>
      <c r="AP599" s="53">
        <f>IF(AJ599&lt;&gt;"",IF(AJ599="o",VLOOKUP(AM599,OpenSect!$A$1:$D$11,4),IF(AJ599="u",VLOOKUP(AM599,UpHill!$A$1:$D$35,4),IF(AJ599="d",VLOOKUP(AM599,DownHill!$A$1:$D$29,4),IF(AJ599="f",VLOOKUP(AM599,FlatUnd!$A$2:$D$30,4),IF(AJ599="t",VLOOKUP(AM599,TimeAdd!$A$1:$D$18,4),IF(AJ599="l",VLOOKUP(AM599,SLimit!$A$1:$D$8,4),AP598)))))),AP598)</f>
        <v>78</v>
      </c>
      <c r="AQ599" s="53" t="str">
        <f t="shared" si="529"/>
        <v>120</v>
      </c>
      <c r="AR599" s="54" t="str">
        <f t="shared" si="530"/>
        <v>R23 Greylingstad 13, Balfour 30.{ 44.8 km Plate.}</v>
      </c>
      <c r="AS599" s="55"/>
      <c r="AT599" s="55"/>
      <c r="AU599" s="56">
        <f>IF(GroupStTimes!$A$8=0,MIN(CB599,CD599,CF599),MIN(BZ599,CB599,CD599,CF599))</f>
        <v>0.43714120370370385</v>
      </c>
      <c r="AV599" s="56">
        <f>IF(GroupStTimes!$A$8=0,MAX(CC599,CE599,CG599),MAX(CA599,CC599,CE599,CG599))</f>
        <v>0.48297453703703713</v>
      </c>
      <c r="AW599" s="57" t="str">
        <f t="shared" si="531"/>
        <v/>
      </c>
      <c r="AX599" s="58" t="str">
        <f t="shared" si="532"/>
        <v/>
      </c>
      <c r="AY599" s="58" t="str">
        <f t="shared" si="533"/>
        <v/>
      </c>
      <c r="AZ599" s="31">
        <f t="shared" si="534"/>
        <v>173.96</v>
      </c>
      <c r="BA599" s="59">
        <f t="shared" si="535"/>
        <v>0.44292824074074083</v>
      </c>
      <c r="BB599" s="59">
        <f t="shared" si="536"/>
        <v>0.44848379629629642</v>
      </c>
      <c r="BC599" s="59">
        <f t="shared" si="537"/>
        <v>0.43340277777777791</v>
      </c>
      <c r="BD599" s="59">
        <f t="shared" si="538"/>
        <v>0.4792361111111112</v>
      </c>
      <c r="BE599" s="59">
        <f t="shared" si="539"/>
        <v>0.46327546296296307</v>
      </c>
      <c r="BF599" s="59">
        <f t="shared" si="540"/>
        <v>0.47369212962962975</v>
      </c>
      <c r="BG599" s="59">
        <f t="shared" si="541"/>
        <v>0.46945601851851854</v>
      </c>
      <c r="BH599" s="59">
        <f t="shared" si="542"/>
        <v>0.46876157407407409</v>
      </c>
      <c r="BI599" s="31">
        <f t="shared" si="543"/>
        <v>5.2099999999999795</v>
      </c>
      <c r="BJ599" s="61">
        <f t="shared" si="544"/>
        <v>0.10632653061224448</v>
      </c>
      <c r="BK599" s="61">
        <f t="shared" si="545"/>
        <v>8.9827586206896196E-2</v>
      </c>
      <c r="BL599" s="61">
        <f t="shared" si="546"/>
        <v>7.5507246376811304E-2</v>
      </c>
      <c r="BM599" s="61">
        <f t="shared" si="547"/>
        <v>6.6794871794871535E-2</v>
      </c>
      <c r="BN599" s="62">
        <f t="shared" si="548"/>
        <v>0</v>
      </c>
      <c r="BO599" s="62">
        <f t="shared" si="549"/>
        <v>6</v>
      </c>
      <c r="BP599" s="62">
        <f t="shared" si="550"/>
        <v>23</v>
      </c>
      <c r="BQ599" s="62">
        <f t="shared" si="551"/>
        <v>0</v>
      </c>
      <c r="BR599" s="62">
        <f t="shared" si="552"/>
        <v>5</v>
      </c>
      <c r="BS599" s="62">
        <f t="shared" si="553"/>
        <v>23</v>
      </c>
      <c r="BT599" s="62">
        <f t="shared" si="554"/>
        <v>0</v>
      </c>
      <c r="BU599" s="62">
        <f t="shared" si="555"/>
        <v>4</v>
      </c>
      <c r="BV599" s="62">
        <f t="shared" si="556"/>
        <v>32</v>
      </c>
      <c r="BW599" s="62">
        <f t="shared" si="557"/>
        <v>0</v>
      </c>
      <c r="BX599" s="62">
        <f t="shared" si="558"/>
        <v>4</v>
      </c>
      <c r="BY599" s="62">
        <f t="shared" si="559"/>
        <v>0</v>
      </c>
      <c r="BZ599" s="63">
        <f t="shared" si="560"/>
        <v>0.44736111111111121</v>
      </c>
      <c r="CA599" s="63">
        <f t="shared" si="561"/>
        <v>0.4529166666666668</v>
      </c>
      <c r="CB599" s="63">
        <f t="shared" si="562"/>
        <v>0.43714120370370385</v>
      </c>
      <c r="CC599" s="63">
        <f t="shared" si="563"/>
        <v>0.48297453703703713</v>
      </c>
      <c r="CD599" s="63">
        <f t="shared" si="564"/>
        <v>0.46642361111111119</v>
      </c>
      <c r="CE599" s="63">
        <f t="shared" si="565"/>
        <v>0.47684027777777788</v>
      </c>
      <c r="CF599" s="63">
        <f t="shared" si="566"/>
        <v>0.4722337962962963</v>
      </c>
      <c r="CG599" s="63">
        <f t="shared" si="567"/>
        <v>0.47153935185185186</v>
      </c>
      <c r="CH599" s="36"/>
      <c r="CI599" s="36"/>
      <c r="CJ599" s="36"/>
      <c r="CK599" s="36"/>
      <c r="CL599" s="60">
        <v>60</v>
      </c>
    </row>
    <row r="600" spans="1:90" ht="28.5" customHeight="1" x14ac:dyDescent="0.25">
      <c r="A600" s="37">
        <v>67</v>
      </c>
      <c r="C600" s="37"/>
      <c r="D600" s="37"/>
      <c r="E600" s="78"/>
      <c r="F600" s="83"/>
      <c r="G600" s="44"/>
      <c r="H600" s="44">
        <f t="shared" si="521"/>
        <v>179.37</v>
      </c>
      <c r="I600" s="83">
        <v>179.29</v>
      </c>
      <c r="J600" s="43">
        <f t="shared" si="519"/>
        <v>-4.27612620149937E-4</v>
      </c>
      <c r="K600" s="44">
        <f t="shared" si="520"/>
        <v>-7.6666666666682204E-2</v>
      </c>
      <c r="L600" s="76" t="s">
        <v>1095</v>
      </c>
      <c r="M600" s="122" t="s">
        <v>1559</v>
      </c>
      <c r="N600" s="46">
        <f t="shared" si="527"/>
        <v>179.36666666666667</v>
      </c>
      <c r="O600" s="46">
        <v>-0.02</v>
      </c>
      <c r="P600" s="78">
        <v>179.38</v>
      </c>
      <c r="Q600" s="78">
        <f t="shared" si="570"/>
        <v>-1.19</v>
      </c>
      <c r="R600" s="78">
        <v>180.56</v>
      </c>
      <c r="S600" s="78">
        <f t="shared" si="570"/>
        <v>-1.19</v>
      </c>
      <c r="T600" s="77">
        <v>180.56</v>
      </c>
      <c r="U600" s="47" t="str">
        <f t="shared" si="568"/>
        <v/>
      </c>
      <c r="V600" s="47" t="str">
        <f t="shared" si="569"/>
        <v/>
      </c>
      <c r="W600" s="50"/>
      <c r="X600" s="50"/>
      <c r="Y600" s="50"/>
      <c r="Z600" s="50"/>
      <c r="AA600" s="50"/>
      <c r="AB600" s="50"/>
      <c r="AC600" s="50"/>
      <c r="AD600" s="50"/>
      <c r="AE600" s="51">
        <f t="shared" si="522"/>
        <v>67</v>
      </c>
      <c r="AF600" s="51" t="str">
        <f t="shared" si="523"/>
        <v/>
      </c>
      <c r="AG600" s="51" t="str">
        <f t="shared" si="524"/>
        <v/>
      </c>
      <c r="AH600" s="51" t="str">
        <f t="shared" si="525"/>
        <v/>
      </c>
      <c r="AI600" s="52">
        <f t="shared" si="526"/>
        <v>179.37</v>
      </c>
      <c r="AJ600" s="51"/>
      <c r="AK600" s="53"/>
      <c r="AL600" s="52"/>
      <c r="AM600" s="53">
        <f t="shared" si="528"/>
        <v>49</v>
      </c>
      <c r="AN600" s="53">
        <f>IF(AJ600&lt;&gt;"",IF(AJ600="o",VLOOKUP(AM600,OpenSect!$A$1:$D$11,2),IF(AJ600="u",VLOOKUP(AM600,UpHill!$A$1:$D$35,2),IF(AJ600="d",VLOOKUP(AM600,DownHill!$A$1:$D$29,2),IF(AJ600="f",VLOOKUP(AM600,FlatUnd!$A$2:$D$30,2),IF(AJ600="t",VLOOKUP(AM600,TimeAdd!$A$1:$D$176,2),IF(AJ600="l",VLOOKUP(AM600,SLimit!$A$1:$D$8,2),AN599)))))),AN599)</f>
        <v>58</v>
      </c>
      <c r="AO600" s="53">
        <f>IF(AJ600&lt;&gt;"",IF(AJ600="o",VLOOKUP(AM600,OpenSect!$A$1:$D$11,3),IF(AJ600="u",VLOOKUP(AM600,UpHill!$A$1:$D$35,3),IF(AJ600="d",VLOOKUP(AM600,DownHill!$A$3:$D$29,3),IF(AJ600="f",VLOOKUP(AM600,FlatUnd!$A$2:$D$30,3),IF(AJ600="t",VLOOKUP(AM600,TimeAdd!$A$1:$D$18,3),IF(AJ600="l",VLOOKUP(AM600,SLimit!$A$1:$D$8,3),AO599)))))),AO599)</f>
        <v>69</v>
      </c>
      <c r="AP600" s="53">
        <f>IF(AJ600&lt;&gt;"",IF(AJ600="o",VLOOKUP(AM600,OpenSect!$A$1:$D$11,4),IF(AJ600="u",VLOOKUP(AM600,UpHill!$A$1:$D$35,4),IF(AJ600="d",VLOOKUP(AM600,DownHill!$A$1:$D$29,4),IF(AJ600="f",VLOOKUP(AM600,FlatUnd!$A$2:$D$30,4),IF(AJ600="t",VLOOKUP(AM600,TimeAdd!$A$1:$D$18,4),IF(AJ600="l",VLOOKUP(AM600,SLimit!$A$1:$D$8,4),AP599)))))),AP599)</f>
        <v>78</v>
      </c>
      <c r="AQ600" s="53" t="str">
        <f t="shared" si="529"/>
        <v>120</v>
      </c>
      <c r="AR600" s="54" t="str">
        <f t="shared" si="530"/>
        <v>45,0 km plate.</v>
      </c>
      <c r="AS600" s="55"/>
      <c r="AT600" s="55"/>
      <c r="AU600" s="56">
        <f>IF(GroupStTimes!$A$8=0,MIN(CB600,CD600,CF600),MIN(BZ600,CB600,CD600,CF600))</f>
        <v>0.4372916666666668</v>
      </c>
      <c r="AV600" s="56">
        <f>IF(GroupStTimes!$A$8=0,MAX(CC600,CE600,CG600),MAX(CA600,CC600,CE600,CG600))</f>
        <v>0.48312500000000008</v>
      </c>
      <c r="AW600" s="57" t="str">
        <f t="shared" si="531"/>
        <v/>
      </c>
      <c r="AX600" s="58" t="str">
        <f t="shared" si="532"/>
        <v/>
      </c>
      <c r="AY600" s="58" t="str">
        <f t="shared" si="533"/>
        <v/>
      </c>
      <c r="AZ600" s="31">
        <f t="shared" si="534"/>
        <v>173.96</v>
      </c>
      <c r="BA600" s="59">
        <f t="shared" si="535"/>
        <v>0.44292824074074083</v>
      </c>
      <c r="BB600" s="59">
        <f t="shared" si="536"/>
        <v>0.44848379629629642</v>
      </c>
      <c r="BC600" s="59">
        <f t="shared" si="537"/>
        <v>0.43340277777777791</v>
      </c>
      <c r="BD600" s="59">
        <f t="shared" si="538"/>
        <v>0.4792361111111112</v>
      </c>
      <c r="BE600" s="59">
        <f t="shared" si="539"/>
        <v>0.46327546296296307</v>
      </c>
      <c r="BF600" s="59">
        <f t="shared" si="540"/>
        <v>0.47369212962962975</v>
      </c>
      <c r="BG600" s="59">
        <f t="shared" si="541"/>
        <v>0.46945601851851854</v>
      </c>
      <c r="BH600" s="59">
        <f t="shared" si="542"/>
        <v>0.46876157407407409</v>
      </c>
      <c r="BI600" s="31">
        <f t="shared" si="543"/>
        <v>5.4099999999999966</v>
      </c>
      <c r="BJ600" s="61">
        <f t="shared" si="544"/>
        <v>0.11040816326530606</v>
      </c>
      <c r="BK600" s="61">
        <f t="shared" si="545"/>
        <v>9.3275862068965459E-2</v>
      </c>
      <c r="BL600" s="61">
        <f t="shared" si="546"/>
        <v>7.8405797101449223E-2</v>
      </c>
      <c r="BM600" s="61">
        <f t="shared" si="547"/>
        <v>6.9358974358974312E-2</v>
      </c>
      <c r="BN600" s="62">
        <f t="shared" si="548"/>
        <v>0</v>
      </c>
      <c r="BO600" s="62">
        <f t="shared" si="549"/>
        <v>6</v>
      </c>
      <c r="BP600" s="62">
        <f t="shared" si="550"/>
        <v>37</v>
      </c>
      <c r="BQ600" s="62">
        <f t="shared" si="551"/>
        <v>0</v>
      </c>
      <c r="BR600" s="62">
        <f t="shared" si="552"/>
        <v>5</v>
      </c>
      <c r="BS600" s="62">
        <f t="shared" si="553"/>
        <v>36</v>
      </c>
      <c r="BT600" s="62">
        <f t="shared" si="554"/>
        <v>0</v>
      </c>
      <c r="BU600" s="62">
        <f t="shared" si="555"/>
        <v>4</v>
      </c>
      <c r="BV600" s="62">
        <f t="shared" si="556"/>
        <v>42</v>
      </c>
      <c r="BW600" s="62">
        <f t="shared" si="557"/>
        <v>0</v>
      </c>
      <c r="BX600" s="62">
        <f t="shared" si="558"/>
        <v>4</v>
      </c>
      <c r="BY600" s="62">
        <f t="shared" si="559"/>
        <v>10</v>
      </c>
      <c r="BZ600" s="63">
        <f t="shared" si="560"/>
        <v>0.44752314814814825</v>
      </c>
      <c r="CA600" s="63">
        <f t="shared" si="561"/>
        <v>0.45307870370370384</v>
      </c>
      <c r="CB600" s="63">
        <f t="shared" si="562"/>
        <v>0.4372916666666668</v>
      </c>
      <c r="CC600" s="63">
        <f t="shared" si="563"/>
        <v>0.48312500000000008</v>
      </c>
      <c r="CD600" s="63">
        <f t="shared" si="564"/>
        <v>0.46653935185185197</v>
      </c>
      <c r="CE600" s="63">
        <f t="shared" si="565"/>
        <v>0.47695601851851865</v>
      </c>
      <c r="CF600" s="63">
        <f t="shared" si="566"/>
        <v>0.47234953703703708</v>
      </c>
      <c r="CG600" s="63">
        <f t="shared" si="567"/>
        <v>0.47165509259259264</v>
      </c>
      <c r="CH600" s="36"/>
      <c r="CI600" s="36"/>
      <c r="CJ600" s="36"/>
      <c r="CK600" s="36"/>
      <c r="CL600" s="60">
        <v>60</v>
      </c>
    </row>
    <row r="601" spans="1:90" ht="28.5" customHeight="1" x14ac:dyDescent="0.25">
      <c r="A601" s="37">
        <v>67</v>
      </c>
      <c r="C601" s="37"/>
      <c r="D601" s="37"/>
      <c r="E601" s="78"/>
      <c r="F601" s="83"/>
      <c r="G601" s="44"/>
      <c r="H601" s="44">
        <f t="shared" si="521"/>
        <v>179.79</v>
      </c>
      <c r="I601" s="83">
        <v>179.71</v>
      </c>
      <c r="J601" s="43">
        <f t="shared" si="519"/>
        <v>-4.2661324726867608E-4</v>
      </c>
      <c r="K601" s="44">
        <f t="shared" si="520"/>
        <v>-7.6666666666653782E-2</v>
      </c>
      <c r="L601" s="76" t="s">
        <v>508</v>
      </c>
      <c r="M601" s="122" t="s">
        <v>1559</v>
      </c>
      <c r="N601" s="46">
        <f t="shared" si="527"/>
        <v>179.78666666666666</v>
      </c>
      <c r="O601" s="46">
        <v>-0.02</v>
      </c>
      <c r="P601" s="78">
        <v>179.8</v>
      </c>
      <c r="Q601" s="78">
        <f t="shared" si="570"/>
        <v>-1.19</v>
      </c>
      <c r="R601" s="78">
        <v>180.98</v>
      </c>
      <c r="S601" s="78">
        <f t="shared" si="570"/>
        <v>-1.19</v>
      </c>
      <c r="T601" s="77">
        <v>180.98</v>
      </c>
      <c r="U601" s="47" t="str">
        <f t="shared" si="568"/>
        <v/>
      </c>
      <c r="V601" s="47" t="str">
        <f t="shared" si="569"/>
        <v/>
      </c>
      <c r="W601" s="50"/>
      <c r="X601" s="50"/>
      <c r="Y601" s="50"/>
      <c r="Z601" s="50"/>
      <c r="AA601" s="50"/>
      <c r="AB601" s="50"/>
      <c r="AC601" s="50"/>
      <c r="AD601" s="50"/>
      <c r="AE601" s="51">
        <f t="shared" si="522"/>
        <v>67</v>
      </c>
      <c r="AF601" s="51" t="str">
        <f t="shared" si="523"/>
        <v/>
      </c>
      <c r="AG601" s="51" t="str">
        <f t="shared" si="524"/>
        <v/>
      </c>
      <c r="AH601" s="51" t="str">
        <f t="shared" si="525"/>
        <v/>
      </c>
      <c r="AI601" s="52">
        <f t="shared" si="526"/>
        <v>179.79</v>
      </c>
      <c r="AJ601" s="51"/>
      <c r="AK601" s="53"/>
      <c r="AL601" s="52"/>
      <c r="AM601" s="53">
        <f t="shared" si="528"/>
        <v>49</v>
      </c>
      <c r="AN601" s="53">
        <f>IF(AJ601&lt;&gt;"",IF(AJ601="o",VLOOKUP(AM601,OpenSect!$A$1:$D$11,2),IF(AJ601="u",VLOOKUP(AM601,UpHill!$A$1:$D$35,2),IF(AJ601="d",VLOOKUP(AM601,DownHill!$A$1:$D$29,2),IF(AJ601="f",VLOOKUP(AM601,FlatUnd!$A$2:$D$30,2),IF(AJ601="t",VLOOKUP(AM601,TimeAdd!$A$1:$D$176,2),IF(AJ601="l",VLOOKUP(AM601,SLimit!$A$1:$D$8,2),AN600)))))),AN600)</f>
        <v>58</v>
      </c>
      <c r="AO601" s="53">
        <f>IF(AJ601&lt;&gt;"",IF(AJ601="o",VLOOKUP(AM601,OpenSect!$A$1:$D$11,3),IF(AJ601="u",VLOOKUP(AM601,UpHill!$A$1:$D$35,3),IF(AJ601="d",VLOOKUP(AM601,DownHill!$A$3:$D$29,3),IF(AJ601="f",VLOOKUP(AM601,FlatUnd!$A$2:$D$30,3),IF(AJ601="t",VLOOKUP(AM601,TimeAdd!$A$1:$D$18,3),IF(AJ601="l",VLOOKUP(AM601,SLimit!$A$1:$D$8,3),AO600)))))),AO600)</f>
        <v>69</v>
      </c>
      <c r="AP601" s="53">
        <f>IF(AJ601&lt;&gt;"",IF(AJ601="o",VLOOKUP(AM601,OpenSect!$A$1:$D$11,4),IF(AJ601="u",VLOOKUP(AM601,UpHill!$A$1:$D$35,4),IF(AJ601="d",VLOOKUP(AM601,DownHill!$A$1:$D$29,4),IF(AJ601="f",VLOOKUP(AM601,FlatUnd!$A$2:$D$30,4),IF(AJ601="t",VLOOKUP(AM601,TimeAdd!$A$1:$D$18,4),IF(AJ601="l",VLOOKUP(AM601,SLimit!$A$1:$D$8,4),AP600)))))),AP600)</f>
        <v>78</v>
      </c>
      <c r="AQ601" s="53" t="str">
        <f t="shared" si="529"/>
        <v>120</v>
      </c>
      <c r="AR601" s="54" t="str">
        <f t="shared" si="530"/>
        <v>Warning - Gentle curve{ right}.</v>
      </c>
      <c r="AS601" s="55"/>
      <c r="AT601" s="55"/>
      <c r="AU601" s="56">
        <f>IF(GroupStTimes!$A$8=0,MIN(CB601,CD601,CF601),MIN(BZ601,CB601,CD601,CF601))</f>
        <v>0.43759259259259276</v>
      </c>
      <c r="AV601" s="56">
        <f>IF(GroupStTimes!$A$8=0,MAX(CC601,CE601,CG601),MAX(CA601,CC601,CE601,CG601))</f>
        <v>0.48342592592592604</v>
      </c>
      <c r="AW601" s="57" t="str">
        <f t="shared" si="531"/>
        <v/>
      </c>
      <c r="AX601" s="58" t="str">
        <f t="shared" si="532"/>
        <v/>
      </c>
      <c r="AY601" s="58" t="str">
        <f t="shared" si="533"/>
        <v/>
      </c>
      <c r="AZ601" s="31">
        <f t="shared" si="534"/>
        <v>173.96</v>
      </c>
      <c r="BA601" s="59">
        <f t="shared" si="535"/>
        <v>0.44292824074074083</v>
      </c>
      <c r="BB601" s="59">
        <f t="shared" si="536"/>
        <v>0.44848379629629642</v>
      </c>
      <c r="BC601" s="59">
        <f t="shared" si="537"/>
        <v>0.43340277777777791</v>
      </c>
      <c r="BD601" s="59">
        <f t="shared" si="538"/>
        <v>0.4792361111111112</v>
      </c>
      <c r="BE601" s="59">
        <f t="shared" si="539"/>
        <v>0.46327546296296307</v>
      </c>
      <c r="BF601" s="59">
        <f t="shared" si="540"/>
        <v>0.47369212962962975</v>
      </c>
      <c r="BG601" s="59">
        <f t="shared" si="541"/>
        <v>0.46945601851851854</v>
      </c>
      <c r="BH601" s="59">
        <f t="shared" si="542"/>
        <v>0.46876157407407409</v>
      </c>
      <c r="BI601" s="31">
        <f t="shared" si="543"/>
        <v>5.8299999999999841</v>
      </c>
      <c r="BJ601" s="61">
        <f t="shared" si="544"/>
        <v>0.11897959183673437</v>
      </c>
      <c r="BK601" s="61">
        <f t="shared" si="545"/>
        <v>0.10051724137931008</v>
      </c>
      <c r="BL601" s="61">
        <f t="shared" si="546"/>
        <v>8.4492753623188172E-2</v>
      </c>
      <c r="BM601" s="61">
        <f t="shared" si="547"/>
        <v>7.4743589743589536E-2</v>
      </c>
      <c r="BN601" s="62">
        <f t="shared" si="548"/>
        <v>0</v>
      </c>
      <c r="BO601" s="62">
        <f t="shared" si="549"/>
        <v>7</v>
      </c>
      <c r="BP601" s="62">
        <f t="shared" si="550"/>
        <v>8</v>
      </c>
      <c r="BQ601" s="62">
        <f t="shared" si="551"/>
        <v>0</v>
      </c>
      <c r="BR601" s="62">
        <f t="shared" si="552"/>
        <v>6</v>
      </c>
      <c r="BS601" s="62">
        <f t="shared" si="553"/>
        <v>2</v>
      </c>
      <c r="BT601" s="62">
        <f t="shared" si="554"/>
        <v>0</v>
      </c>
      <c r="BU601" s="62">
        <f t="shared" si="555"/>
        <v>5</v>
      </c>
      <c r="BV601" s="62">
        <f t="shared" si="556"/>
        <v>4</v>
      </c>
      <c r="BW601" s="62">
        <f t="shared" si="557"/>
        <v>0</v>
      </c>
      <c r="BX601" s="62">
        <f t="shared" si="558"/>
        <v>4</v>
      </c>
      <c r="BY601" s="62">
        <f t="shared" si="559"/>
        <v>29</v>
      </c>
      <c r="BZ601" s="63">
        <f t="shared" si="560"/>
        <v>0.44788194444444451</v>
      </c>
      <c r="CA601" s="63">
        <f t="shared" si="561"/>
        <v>0.4534375000000001</v>
      </c>
      <c r="CB601" s="63">
        <f t="shared" si="562"/>
        <v>0.43759259259259276</v>
      </c>
      <c r="CC601" s="63">
        <f t="shared" si="563"/>
        <v>0.48342592592592604</v>
      </c>
      <c r="CD601" s="63">
        <f t="shared" si="564"/>
        <v>0.4667939814814816</v>
      </c>
      <c r="CE601" s="63">
        <f t="shared" si="565"/>
        <v>0.47721064814814829</v>
      </c>
      <c r="CF601" s="63">
        <f t="shared" si="566"/>
        <v>0.47256944444444449</v>
      </c>
      <c r="CG601" s="63">
        <f t="shared" si="567"/>
        <v>0.47187500000000004</v>
      </c>
      <c r="CH601" s="36"/>
      <c r="CI601" s="36"/>
      <c r="CJ601" s="36"/>
      <c r="CK601" s="36"/>
      <c r="CL601" s="60">
        <v>60</v>
      </c>
    </row>
    <row r="602" spans="1:90" ht="28.5" customHeight="1" x14ac:dyDescent="0.25">
      <c r="A602" s="37">
        <v>67</v>
      </c>
      <c r="C602" s="37"/>
      <c r="D602" s="37"/>
      <c r="E602" s="78"/>
      <c r="F602" s="83"/>
      <c r="G602" s="44"/>
      <c r="H602" s="44">
        <f t="shared" si="521"/>
        <v>180.36</v>
      </c>
      <c r="I602" s="83">
        <v>180.28</v>
      </c>
      <c r="J602" s="43">
        <f t="shared" si="519"/>
        <v>-4.2526440352053585E-4</v>
      </c>
      <c r="K602" s="44">
        <f t="shared" si="520"/>
        <v>-7.6666666666682204E-2</v>
      </c>
      <c r="L602" s="80" t="s">
        <v>1183</v>
      </c>
      <c r="M602" s="122" t="s">
        <v>1559</v>
      </c>
      <c r="N602" s="46">
        <f t="shared" si="527"/>
        <v>180.35666666666668</v>
      </c>
      <c r="O602" s="46">
        <v>-0.02</v>
      </c>
      <c r="P602" s="78">
        <v>180.37</v>
      </c>
      <c r="Q602" s="78">
        <f t="shared" si="570"/>
        <v>-1.19</v>
      </c>
      <c r="R602" s="78">
        <v>181.55</v>
      </c>
      <c r="S602" s="78">
        <f t="shared" si="570"/>
        <v>-1.19</v>
      </c>
      <c r="T602" s="77">
        <v>181.55</v>
      </c>
      <c r="U602" s="47" t="str">
        <f t="shared" si="568"/>
        <v/>
      </c>
      <c r="V602" s="47" t="str">
        <f t="shared" si="569"/>
        <v/>
      </c>
      <c r="W602" s="50"/>
      <c r="X602" s="50"/>
      <c r="Y602" s="50"/>
      <c r="Z602" s="50"/>
      <c r="AA602" s="50"/>
      <c r="AB602" s="50"/>
      <c r="AC602" s="50"/>
      <c r="AD602" s="50"/>
      <c r="AE602" s="51">
        <f t="shared" si="522"/>
        <v>67</v>
      </c>
      <c r="AF602" s="51" t="str">
        <f t="shared" si="523"/>
        <v/>
      </c>
      <c r="AG602" s="51" t="str">
        <f t="shared" si="524"/>
        <v/>
      </c>
      <c r="AH602" s="51" t="str">
        <f t="shared" si="525"/>
        <v/>
      </c>
      <c r="AI602" s="52">
        <f t="shared" si="526"/>
        <v>180.36</v>
      </c>
      <c r="AJ602" s="51"/>
      <c r="AK602" s="53"/>
      <c r="AL602" s="52"/>
      <c r="AM602" s="53">
        <f t="shared" si="528"/>
        <v>49</v>
      </c>
      <c r="AN602" s="53">
        <f>IF(AJ602&lt;&gt;"",IF(AJ602="o",VLOOKUP(AM602,OpenSect!$A$1:$D$11,2),IF(AJ602="u",VLOOKUP(AM602,UpHill!$A$1:$D$35,2),IF(AJ602="d",VLOOKUP(AM602,DownHill!$A$1:$D$29,2),IF(AJ602="f",VLOOKUP(AM602,FlatUnd!$A$2:$D$30,2),IF(AJ602="t",VLOOKUP(AM602,TimeAdd!$A$1:$D$176,2),IF(AJ602="l",VLOOKUP(AM602,SLimit!$A$1:$D$8,2),AN601)))))),AN601)</f>
        <v>58</v>
      </c>
      <c r="AO602" s="53">
        <f>IF(AJ602&lt;&gt;"",IF(AJ602="o",VLOOKUP(AM602,OpenSect!$A$1:$D$11,3),IF(AJ602="u",VLOOKUP(AM602,UpHill!$A$1:$D$35,3),IF(AJ602="d",VLOOKUP(AM602,DownHill!$A$3:$D$29,3),IF(AJ602="f",VLOOKUP(AM602,FlatUnd!$A$2:$D$30,3),IF(AJ602="t",VLOOKUP(AM602,TimeAdd!$A$1:$D$18,3),IF(AJ602="l",VLOOKUP(AM602,SLimit!$A$1:$D$8,3),AO601)))))),AO601)</f>
        <v>69</v>
      </c>
      <c r="AP602" s="53">
        <f>IF(AJ602&lt;&gt;"",IF(AJ602="o",VLOOKUP(AM602,OpenSect!$A$1:$D$11,4),IF(AJ602="u",VLOOKUP(AM602,UpHill!$A$1:$D$35,4),IF(AJ602="d",VLOOKUP(AM602,DownHill!$A$1:$D$29,4),IF(AJ602="f",VLOOKUP(AM602,FlatUnd!$A$2:$D$30,4),IF(AJ602="t",VLOOKUP(AM602,TimeAdd!$A$1:$D$18,4),IF(AJ602="l",VLOOKUP(AM602,SLimit!$A$1:$D$8,4),AP601)))))),AP601)</f>
        <v>78</v>
      </c>
      <c r="AQ602" s="53" t="str">
        <f t="shared" si="529"/>
        <v>120</v>
      </c>
      <c r="AR602" s="54" t="str">
        <f t="shared" si="530"/>
        <v>Warning - General warning.  For 10 km.</v>
      </c>
      <c r="AS602" s="55"/>
      <c r="AT602" s="55"/>
      <c r="AU602" s="56">
        <f>IF(GroupStTimes!$A$8=0,MIN(CB602,CD602,CF602),MIN(BZ602,CB602,CD602,CF602))</f>
        <v>0.43799768518518534</v>
      </c>
      <c r="AV602" s="56">
        <f>IF(GroupStTimes!$A$8=0,MAX(CC602,CE602,CG602),MAX(CA602,CC602,CE602,CG602))</f>
        <v>0.48383101851851862</v>
      </c>
      <c r="AW602" s="57" t="str">
        <f t="shared" si="531"/>
        <v/>
      </c>
      <c r="AX602" s="58" t="str">
        <f t="shared" si="532"/>
        <v/>
      </c>
      <c r="AY602" s="58" t="str">
        <f t="shared" si="533"/>
        <v/>
      </c>
      <c r="AZ602" s="31">
        <f t="shared" si="534"/>
        <v>173.96</v>
      </c>
      <c r="BA602" s="59">
        <f t="shared" si="535"/>
        <v>0.44292824074074083</v>
      </c>
      <c r="BB602" s="59">
        <f t="shared" si="536"/>
        <v>0.44848379629629642</v>
      </c>
      <c r="BC602" s="59">
        <f t="shared" si="537"/>
        <v>0.43340277777777791</v>
      </c>
      <c r="BD602" s="59">
        <f t="shared" si="538"/>
        <v>0.4792361111111112</v>
      </c>
      <c r="BE602" s="59">
        <f t="shared" si="539"/>
        <v>0.46327546296296307</v>
      </c>
      <c r="BF602" s="59">
        <f t="shared" si="540"/>
        <v>0.47369212962962975</v>
      </c>
      <c r="BG602" s="59">
        <f t="shared" si="541"/>
        <v>0.46945601851851854</v>
      </c>
      <c r="BH602" s="59">
        <f t="shared" si="542"/>
        <v>0.46876157407407409</v>
      </c>
      <c r="BI602" s="31">
        <f t="shared" si="543"/>
        <v>6.4000000000000057</v>
      </c>
      <c r="BJ602" s="61">
        <f t="shared" si="544"/>
        <v>0.13061224489795931</v>
      </c>
      <c r="BK602" s="61">
        <f t="shared" si="545"/>
        <v>0.11034482758620699</v>
      </c>
      <c r="BL602" s="61">
        <f t="shared" si="546"/>
        <v>9.2753623188405881E-2</v>
      </c>
      <c r="BM602" s="61">
        <f t="shared" si="547"/>
        <v>8.2051282051282121E-2</v>
      </c>
      <c r="BN602" s="62">
        <f t="shared" si="548"/>
        <v>0</v>
      </c>
      <c r="BO602" s="62">
        <f t="shared" si="549"/>
        <v>7</v>
      </c>
      <c r="BP602" s="62">
        <f t="shared" si="550"/>
        <v>50</v>
      </c>
      <c r="BQ602" s="62">
        <f t="shared" si="551"/>
        <v>0</v>
      </c>
      <c r="BR602" s="62">
        <f t="shared" si="552"/>
        <v>6</v>
      </c>
      <c r="BS602" s="62">
        <f t="shared" si="553"/>
        <v>37</v>
      </c>
      <c r="BT602" s="62">
        <f t="shared" si="554"/>
        <v>0</v>
      </c>
      <c r="BU602" s="62">
        <f t="shared" si="555"/>
        <v>5</v>
      </c>
      <c r="BV602" s="62">
        <f t="shared" si="556"/>
        <v>34</v>
      </c>
      <c r="BW602" s="62">
        <f t="shared" si="557"/>
        <v>0</v>
      </c>
      <c r="BX602" s="62">
        <f t="shared" si="558"/>
        <v>4</v>
      </c>
      <c r="BY602" s="62">
        <f t="shared" si="559"/>
        <v>55</v>
      </c>
      <c r="BZ602" s="63">
        <f t="shared" si="560"/>
        <v>0.44836805555555564</v>
      </c>
      <c r="CA602" s="63">
        <f t="shared" si="561"/>
        <v>0.45392361111111124</v>
      </c>
      <c r="CB602" s="63">
        <f t="shared" si="562"/>
        <v>0.43799768518518534</v>
      </c>
      <c r="CC602" s="63">
        <f t="shared" si="563"/>
        <v>0.48383101851851862</v>
      </c>
      <c r="CD602" s="63">
        <f t="shared" si="564"/>
        <v>0.46714120370370382</v>
      </c>
      <c r="CE602" s="63">
        <f t="shared" si="565"/>
        <v>0.47755787037037051</v>
      </c>
      <c r="CF602" s="63">
        <f t="shared" si="566"/>
        <v>0.47287037037037039</v>
      </c>
      <c r="CG602" s="63">
        <f t="shared" si="567"/>
        <v>0.47217592592592594</v>
      </c>
      <c r="CH602" s="36"/>
      <c r="CI602" s="36"/>
      <c r="CJ602" s="36"/>
      <c r="CK602" s="36"/>
      <c r="CL602" s="60">
        <v>60</v>
      </c>
    </row>
    <row r="603" spans="1:90" ht="28.5" customHeight="1" x14ac:dyDescent="0.25">
      <c r="A603" s="37">
        <v>67</v>
      </c>
      <c r="C603" s="37"/>
      <c r="D603" s="37"/>
      <c r="E603" s="78"/>
      <c r="F603" s="83"/>
      <c r="G603" s="44"/>
      <c r="H603" s="44">
        <f t="shared" si="521"/>
        <v>180.38</v>
      </c>
      <c r="I603" s="83">
        <v>180.3</v>
      </c>
      <c r="J603" s="43">
        <f t="shared" si="519"/>
        <v>-4.2521723054161827E-4</v>
      </c>
      <c r="K603" s="44">
        <f t="shared" si="520"/>
        <v>-7.6666666666653782E-2</v>
      </c>
      <c r="L603" s="76" t="s">
        <v>1024</v>
      </c>
      <c r="M603" s="122" t="s">
        <v>1559</v>
      </c>
      <c r="N603" s="46">
        <f t="shared" si="527"/>
        <v>180.37666666666667</v>
      </c>
      <c r="O603" s="46">
        <v>-0.02</v>
      </c>
      <c r="P603" s="78">
        <v>180.39000000000001</v>
      </c>
      <c r="Q603" s="78">
        <f t="shared" si="570"/>
        <v>-1.19</v>
      </c>
      <c r="R603" s="78">
        <v>181.57</v>
      </c>
      <c r="S603" s="78">
        <f t="shared" si="570"/>
        <v>-1.19</v>
      </c>
      <c r="T603" s="77">
        <v>181.57</v>
      </c>
      <c r="U603" s="47" t="str">
        <f t="shared" si="568"/>
        <v/>
      </c>
      <c r="V603" s="47" t="str">
        <f t="shared" si="569"/>
        <v/>
      </c>
      <c r="W603" s="50"/>
      <c r="X603" s="50"/>
      <c r="Y603" s="50"/>
      <c r="Z603" s="50"/>
      <c r="AA603" s="50"/>
      <c r="AB603" s="50"/>
      <c r="AC603" s="50"/>
      <c r="AD603" s="50"/>
      <c r="AE603" s="51">
        <f t="shared" si="522"/>
        <v>67</v>
      </c>
      <c r="AF603" s="51" t="str">
        <f t="shared" si="523"/>
        <v/>
      </c>
      <c r="AG603" s="51" t="str">
        <f t="shared" si="524"/>
        <v/>
      </c>
      <c r="AH603" s="51" t="str">
        <f t="shared" si="525"/>
        <v/>
      </c>
      <c r="AI603" s="52">
        <f t="shared" si="526"/>
        <v>180.38</v>
      </c>
      <c r="AJ603" s="51"/>
      <c r="AK603" s="53"/>
      <c r="AL603" s="52"/>
      <c r="AM603" s="53">
        <f t="shared" si="528"/>
        <v>49</v>
      </c>
      <c r="AN603" s="53">
        <f>IF(AJ603&lt;&gt;"",IF(AJ603="o",VLOOKUP(AM603,OpenSect!$A$1:$D$11,2),IF(AJ603="u",VLOOKUP(AM603,UpHill!$A$1:$D$35,2),IF(AJ603="d",VLOOKUP(AM603,DownHill!$A$1:$D$29,2),IF(AJ603="f",VLOOKUP(AM603,FlatUnd!$A$2:$D$30,2),IF(AJ603="t",VLOOKUP(AM603,TimeAdd!$A$1:$D$176,2),IF(AJ603="l",VLOOKUP(AM603,SLimit!$A$1:$D$8,2),AN602)))))),AN602)</f>
        <v>58</v>
      </c>
      <c r="AO603" s="53">
        <f>IF(AJ603&lt;&gt;"",IF(AJ603="o",VLOOKUP(AM603,OpenSect!$A$1:$D$11,3),IF(AJ603="u",VLOOKUP(AM603,UpHill!$A$1:$D$35,3),IF(AJ603="d",VLOOKUP(AM603,DownHill!$A$3:$D$29,3),IF(AJ603="f",VLOOKUP(AM603,FlatUnd!$A$2:$D$30,3),IF(AJ603="t",VLOOKUP(AM603,TimeAdd!$A$1:$D$18,3),IF(AJ603="l",VLOOKUP(AM603,SLimit!$A$1:$D$8,3),AO602)))))),AO602)</f>
        <v>69</v>
      </c>
      <c r="AP603" s="53">
        <f>IF(AJ603&lt;&gt;"",IF(AJ603="o",VLOOKUP(AM603,OpenSect!$A$1:$D$11,4),IF(AJ603="u",VLOOKUP(AM603,UpHill!$A$1:$D$35,4),IF(AJ603="d",VLOOKUP(AM603,DownHill!$A$1:$D$29,4),IF(AJ603="f",VLOOKUP(AM603,FlatUnd!$A$2:$D$30,4),IF(AJ603="t",VLOOKUP(AM603,TimeAdd!$A$1:$D$18,4),IF(AJ603="l",VLOOKUP(AM603,SLimit!$A$1:$D$8,4),AP602)))))),AP602)</f>
        <v>78</v>
      </c>
      <c r="AQ603" s="53" t="str">
        <f t="shared" si="529"/>
        <v>120</v>
      </c>
      <c r="AR603" s="54" t="str">
        <f t="shared" si="530"/>
        <v>46,0 km plate.</v>
      </c>
      <c r="AS603" s="55"/>
      <c r="AT603" s="55"/>
      <c r="AU603" s="56">
        <f>IF(GroupStTimes!$A$8=0,MIN(CB603,CD603,CF603),MIN(BZ603,CB603,CD603,CF603))</f>
        <v>0.43800925925925938</v>
      </c>
      <c r="AV603" s="56">
        <f>IF(GroupStTimes!$A$8=0,MAX(CC603,CE603,CG603),MAX(CA603,CC603,CE603,CG603))</f>
        <v>0.48384259259259266</v>
      </c>
      <c r="AW603" s="57" t="str">
        <f t="shared" si="531"/>
        <v/>
      </c>
      <c r="AX603" s="58" t="str">
        <f t="shared" si="532"/>
        <v/>
      </c>
      <c r="AY603" s="58" t="str">
        <f t="shared" si="533"/>
        <v/>
      </c>
      <c r="AZ603" s="31">
        <f t="shared" si="534"/>
        <v>173.96</v>
      </c>
      <c r="BA603" s="59">
        <f t="shared" si="535"/>
        <v>0.44292824074074083</v>
      </c>
      <c r="BB603" s="59">
        <f t="shared" si="536"/>
        <v>0.44848379629629642</v>
      </c>
      <c r="BC603" s="59">
        <f t="shared" si="537"/>
        <v>0.43340277777777791</v>
      </c>
      <c r="BD603" s="59">
        <f t="shared" si="538"/>
        <v>0.4792361111111112</v>
      </c>
      <c r="BE603" s="59">
        <f t="shared" si="539"/>
        <v>0.46327546296296307</v>
      </c>
      <c r="BF603" s="59">
        <f t="shared" si="540"/>
        <v>0.47369212962962975</v>
      </c>
      <c r="BG603" s="59">
        <f t="shared" si="541"/>
        <v>0.46945601851851854</v>
      </c>
      <c r="BH603" s="59">
        <f t="shared" si="542"/>
        <v>0.46876157407407409</v>
      </c>
      <c r="BI603" s="31">
        <f t="shared" si="543"/>
        <v>6.4199999999999875</v>
      </c>
      <c r="BJ603" s="61">
        <f t="shared" si="544"/>
        <v>0.13102040816326505</v>
      </c>
      <c r="BK603" s="61">
        <f t="shared" si="545"/>
        <v>0.11068965517241358</v>
      </c>
      <c r="BL603" s="61">
        <f t="shared" si="546"/>
        <v>9.3043478260869381E-2</v>
      </c>
      <c r="BM603" s="61">
        <f t="shared" si="547"/>
        <v>8.2307692307692151E-2</v>
      </c>
      <c r="BN603" s="62">
        <f t="shared" si="548"/>
        <v>0</v>
      </c>
      <c r="BO603" s="62">
        <f t="shared" si="549"/>
        <v>7</v>
      </c>
      <c r="BP603" s="62">
        <f t="shared" si="550"/>
        <v>52</v>
      </c>
      <c r="BQ603" s="62">
        <f t="shared" si="551"/>
        <v>0</v>
      </c>
      <c r="BR603" s="62">
        <f t="shared" si="552"/>
        <v>6</v>
      </c>
      <c r="BS603" s="62">
        <f t="shared" si="553"/>
        <v>38</v>
      </c>
      <c r="BT603" s="62">
        <f t="shared" si="554"/>
        <v>0</v>
      </c>
      <c r="BU603" s="62">
        <f t="shared" si="555"/>
        <v>5</v>
      </c>
      <c r="BV603" s="62">
        <f t="shared" si="556"/>
        <v>35</v>
      </c>
      <c r="BW603" s="62">
        <f t="shared" si="557"/>
        <v>0</v>
      </c>
      <c r="BX603" s="62">
        <f t="shared" si="558"/>
        <v>4</v>
      </c>
      <c r="BY603" s="62">
        <f t="shared" si="559"/>
        <v>56</v>
      </c>
      <c r="BZ603" s="63">
        <f t="shared" si="560"/>
        <v>0.44839120370370378</v>
      </c>
      <c r="CA603" s="63">
        <f t="shared" si="561"/>
        <v>0.45394675925925937</v>
      </c>
      <c r="CB603" s="63">
        <f t="shared" si="562"/>
        <v>0.43800925925925938</v>
      </c>
      <c r="CC603" s="63">
        <f t="shared" si="563"/>
        <v>0.48384259259259266</v>
      </c>
      <c r="CD603" s="63">
        <f t="shared" si="564"/>
        <v>0.46715277777777786</v>
      </c>
      <c r="CE603" s="63">
        <f t="shared" si="565"/>
        <v>0.47756944444444455</v>
      </c>
      <c r="CF603" s="63">
        <f t="shared" si="566"/>
        <v>0.47288194444444448</v>
      </c>
      <c r="CG603" s="63">
        <f t="shared" si="567"/>
        <v>0.47218750000000004</v>
      </c>
      <c r="CH603" s="36"/>
      <c r="CI603" s="36"/>
      <c r="CJ603" s="36"/>
      <c r="CK603" s="36"/>
      <c r="CL603" s="60">
        <v>60</v>
      </c>
    </row>
    <row r="604" spans="1:90" ht="28.5" customHeight="1" x14ac:dyDescent="0.25">
      <c r="A604" s="37">
        <v>67</v>
      </c>
      <c r="C604" s="37"/>
      <c r="D604" s="37"/>
      <c r="E604" s="78"/>
      <c r="F604" s="83"/>
      <c r="G604" s="44"/>
      <c r="H604" s="44">
        <f t="shared" si="521"/>
        <v>180.59</v>
      </c>
      <c r="I604" s="83">
        <v>180.51</v>
      </c>
      <c r="J604" s="43">
        <f t="shared" ref="J604:J662" si="571">IF(N604="","",IF((I604-$I$4)=0,0,((I604-$I$4)-(N604-$N$4))/(I604-$I$4)))</f>
        <v>-4.2472254538076674E-4</v>
      </c>
      <c r="K604" s="44">
        <f t="shared" ref="K604:K662" si="572">(I604-$I$4)-(N604-$N$4)</f>
        <v>-7.6666666666682204E-2</v>
      </c>
      <c r="L604" s="76" t="s">
        <v>485</v>
      </c>
      <c r="M604" s="122" t="s">
        <v>1559</v>
      </c>
      <c r="N604" s="46">
        <f t="shared" si="527"/>
        <v>180.58666666666667</v>
      </c>
      <c r="O604" s="46">
        <v>-0.02</v>
      </c>
      <c r="P604" s="78">
        <v>180.60000000000002</v>
      </c>
      <c r="Q604" s="78">
        <f t="shared" si="570"/>
        <v>-1.19</v>
      </c>
      <c r="R604" s="78">
        <v>181.78</v>
      </c>
      <c r="S604" s="78">
        <f t="shared" si="570"/>
        <v>-1.19</v>
      </c>
      <c r="T604" s="77">
        <v>181.78</v>
      </c>
      <c r="U604" s="47" t="str">
        <f t="shared" si="568"/>
        <v/>
      </c>
      <c r="V604" s="47" t="str">
        <f t="shared" si="569"/>
        <v/>
      </c>
      <c r="W604" s="50"/>
      <c r="X604" s="50"/>
      <c r="Y604" s="50"/>
      <c r="Z604" s="50"/>
      <c r="AA604" s="50"/>
      <c r="AB604" s="50"/>
      <c r="AC604" s="50"/>
      <c r="AD604" s="50"/>
      <c r="AE604" s="51">
        <f t="shared" si="522"/>
        <v>67</v>
      </c>
      <c r="AF604" s="51" t="str">
        <f t="shared" si="523"/>
        <v/>
      </c>
      <c r="AG604" s="51" t="str">
        <f t="shared" si="524"/>
        <v/>
      </c>
      <c r="AH604" s="51" t="str">
        <f t="shared" si="525"/>
        <v/>
      </c>
      <c r="AI604" s="52">
        <f t="shared" si="526"/>
        <v>180.59</v>
      </c>
      <c r="AJ604" s="51"/>
      <c r="AK604" s="53"/>
      <c r="AL604" s="52"/>
      <c r="AM604" s="53">
        <f t="shared" si="528"/>
        <v>49</v>
      </c>
      <c r="AN604" s="53">
        <f>IF(AJ604&lt;&gt;"",IF(AJ604="o",VLOOKUP(AM604,OpenSect!$A$1:$D$11,2),IF(AJ604="u",VLOOKUP(AM604,UpHill!$A$1:$D$35,2),IF(AJ604="d",VLOOKUP(AM604,DownHill!$A$1:$D$29,2),IF(AJ604="f",VLOOKUP(AM604,FlatUnd!$A$2:$D$30,2),IF(AJ604="t",VLOOKUP(AM604,TimeAdd!$A$1:$D$176,2),IF(AJ604="l",VLOOKUP(AM604,SLimit!$A$1:$D$8,2),AN603)))))),AN603)</f>
        <v>58</v>
      </c>
      <c r="AO604" s="53">
        <f>IF(AJ604&lt;&gt;"",IF(AJ604="o",VLOOKUP(AM604,OpenSect!$A$1:$D$11,3),IF(AJ604="u",VLOOKUP(AM604,UpHill!$A$1:$D$35,3),IF(AJ604="d",VLOOKUP(AM604,DownHill!$A$3:$D$29,3),IF(AJ604="f",VLOOKUP(AM604,FlatUnd!$A$2:$D$30,3),IF(AJ604="t",VLOOKUP(AM604,TimeAdd!$A$1:$D$18,3),IF(AJ604="l",VLOOKUP(AM604,SLimit!$A$1:$D$8,3),AO603)))))),AO603)</f>
        <v>69</v>
      </c>
      <c r="AP604" s="53">
        <f>IF(AJ604&lt;&gt;"",IF(AJ604="o",VLOOKUP(AM604,OpenSect!$A$1:$D$11,4),IF(AJ604="u",VLOOKUP(AM604,UpHill!$A$1:$D$35,4),IF(AJ604="d",VLOOKUP(AM604,DownHill!$A$1:$D$29,4),IF(AJ604="f",VLOOKUP(AM604,FlatUnd!$A$2:$D$30,4),IF(AJ604="t",VLOOKUP(AM604,TimeAdd!$A$1:$D$18,4),IF(AJ604="l",VLOOKUP(AM604,SLimit!$A$1:$D$8,4),AP603)))))),AP603)</f>
        <v>78</v>
      </c>
      <c r="AQ604" s="53" t="str">
        <f t="shared" si="529"/>
        <v>120</v>
      </c>
      <c r="AR604" s="54" t="str">
        <f t="shared" si="530"/>
        <v>Warning - Gentle curve{ Left}.</v>
      </c>
      <c r="AS604" s="55"/>
      <c r="AT604" s="55"/>
      <c r="AU604" s="56">
        <f>IF(GroupStTimes!$A$8=0,MIN(CB604,CD604,CF604),MIN(BZ604,CB604,CD604,CF604))</f>
        <v>0.43817129629629642</v>
      </c>
      <c r="AV604" s="56">
        <f>IF(GroupStTimes!$A$8=0,MAX(CC604,CE604,CG604),MAX(CA604,CC604,CE604,CG604))</f>
        <v>0.4840046296296297</v>
      </c>
      <c r="AW604" s="57" t="str">
        <f t="shared" si="531"/>
        <v/>
      </c>
      <c r="AX604" s="58" t="str">
        <f t="shared" si="532"/>
        <v/>
      </c>
      <c r="AY604" s="58" t="str">
        <f t="shared" si="533"/>
        <v/>
      </c>
      <c r="AZ604" s="31">
        <f t="shared" si="534"/>
        <v>173.96</v>
      </c>
      <c r="BA604" s="59">
        <f t="shared" si="535"/>
        <v>0.44292824074074083</v>
      </c>
      <c r="BB604" s="59">
        <f t="shared" si="536"/>
        <v>0.44848379629629642</v>
      </c>
      <c r="BC604" s="59">
        <f t="shared" si="537"/>
        <v>0.43340277777777791</v>
      </c>
      <c r="BD604" s="59">
        <f t="shared" si="538"/>
        <v>0.4792361111111112</v>
      </c>
      <c r="BE604" s="59">
        <f t="shared" si="539"/>
        <v>0.46327546296296307</v>
      </c>
      <c r="BF604" s="59">
        <f t="shared" si="540"/>
        <v>0.47369212962962975</v>
      </c>
      <c r="BG604" s="59">
        <f t="shared" si="541"/>
        <v>0.46945601851851854</v>
      </c>
      <c r="BH604" s="59">
        <f t="shared" si="542"/>
        <v>0.46876157407407409</v>
      </c>
      <c r="BI604" s="31">
        <f t="shared" si="543"/>
        <v>6.6299999999999955</v>
      </c>
      <c r="BJ604" s="61">
        <f t="shared" si="544"/>
        <v>0.13530612244897949</v>
      </c>
      <c r="BK604" s="61">
        <f t="shared" si="545"/>
        <v>0.11431034482758613</v>
      </c>
      <c r="BL604" s="61">
        <f t="shared" si="546"/>
        <v>9.608695652173907E-2</v>
      </c>
      <c r="BM604" s="61">
        <f t="shared" si="547"/>
        <v>8.4999999999999937E-2</v>
      </c>
      <c r="BN604" s="62">
        <f t="shared" si="548"/>
        <v>0</v>
      </c>
      <c r="BO604" s="62">
        <f t="shared" si="549"/>
        <v>8</v>
      </c>
      <c r="BP604" s="62">
        <f t="shared" si="550"/>
        <v>7</v>
      </c>
      <c r="BQ604" s="62">
        <f t="shared" si="551"/>
        <v>0</v>
      </c>
      <c r="BR604" s="62">
        <f t="shared" si="552"/>
        <v>6</v>
      </c>
      <c r="BS604" s="62">
        <f t="shared" si="553"/>
        <v>52</v>
      </c>
      <c r="BT604" s="62">
        <f t="shared" si="554"/>
        <v>0</v>
      </c>
      <c r="BU604" s="62">
        <f t="shared" si="555"/>
        <v>5</v>
      </c>
      <c r="BV604" s="62">
        <f t="shared" si="556"/>
        <v>46</v>
      </c>
      <c r="BW604" s="62">
        <f t="shared" si="557"/>
        <v>0</v>
      </c>
      <c r="BX604" s="62">
        <f t="shared" si="558"/>
        <v>5</v>
      </c>
      <c r="BY604" s="62">
        <f t="shared" si="559"/>
        <v>6</v>
      </c>
      <c r="BZ604" s="63">
        <f t="shared" si="560"/>
        <v>0.44856481481481492</v>
      </c>
      <c r="CA604" s="63">
        <f t="shared" si="561"/>
        <v>0.45412037037037051</v>
      </c>
      <c r="CB604" s="63">
        <f t="shared" si="562"/>
        <v>0.43817129629629642</v>
      </c>
      <c r="CC604" s="63">
        <f t="shared" si="563"/>
        <v>0.4840046296296297</v>
      </c>
      <c r="CD604" s="63">
        <f t="shared" si="564"/>
        <v>0.46728009259259268</v>
      </c>
      <c r="CE604" s="63">
        <f t="shared" si="565"/>
        <v>0.47769675925925936</v>
      </c>
      <c r="CF604" s="63">
        <f t="shared" si="566"/>
        <v>0.4729976851851852</v>
      </c>
      <c r="CG604" s="63">
        <f t="shared" si="567"/>
        <v>0.47230324074074076</v>
      </c>
      <c r="CH604" s="36"/>
      <c r="CI604" s="36"/>
      <c r="CJ604" s="36"/>
      <c r="CK604" s="36"/>
      <c r="CL604" s="60">
        <v>60</v>
      </c>
    </row>
    <row r="605" spans="1:90" ht="28.5" customHeight="1" x14ac:dyDescent="0.25">
      <c r="A605" s="37">
        <v>67</v>
      </c>
      <c r="C605" s="37"/>
      <c r="D605" s="37"/>
      <c r="E605" s="78"/>
      <c r="F605" s="83"/>
      <c r="G605" s="44"/>
      <c r="H605" s="44">
        <f t="shared" si="521"/>
        <v>181.37</v>
      </c>
      <c r="I605" s="83">
        <v>181.29</v>
      </c>
      <c r="J605" s="43">
        <f t="shared" si="571"/>
        <v>-4.2289517715639145E-4</v>
      </c>
      <c r="K605" s="44">
        <f t="shared" si="572"/>
        <v>-7.6666666666682204E-2</v>
      </c>
      <c r="L605" s="76" t="s">
        <v>1030</v>
      </c>
      <c r="M605" s="122" t="s">
        <v>1559</v>
      </c>
      <c r="N605" s="46">
        <f t="shared" si="527"/>
        <v>181.36666666666667</v>
      </c>
      <c r="O605" s="46">
        <v>-0.02</v>
      </c>
      <c r="P605" s="78">
        <v>181.38</v>
      </c>
      <c r="Q605" s="78">
        <f t="shared" si="570"/>
        <v>-1.19</v>
      </c>
      <c r="R605" s="78">
        <v>182.56</v>
      </c>
      <c r="S605" s="78">
        <f t="shared" si="570"/>
        <v>-1.19</v>
      </c>
      <c r="T605" s="77">
        <v>182.56</v>
      </c>
      <c r="U605" s="47" t="str">
        <f t="shared" si="568"/>
        <v/>
      </c>
      <c r="V605" s="47" t="str">
        <f t="shared" si="569"/>
        <v/>
      </c>
      <c r="W605" s="50"/>
      <c r="X605" s="50"/>
      <c r="Y605" s="50"/>
      <c r="Z605" s="50"/>
      <c r="AA605" s="50"/>
      <c r="AB605" s="50"/>
      <c r="AC605" s="50"/>
      <c r="AD605" s="50"/>
      <c r="AE605" s="51">
        <f t="shared" si="522"/>
        <v>67</v>
      </c>
      <c r="AF605" s="51" t="str">
        <f t="shared" si="523"/>
        <v/>
      </c>
      <c r="AG605" s="51" t="str">
        <f t="shared" si="524"/>
        <v/>
      </c>
      <c r="AH605" s="51" t="str">
        <f t="shared" si="525"/>
        <v/>
      </c>
      <c r="AI605" s="52">
        <f t="shared" si="526"/>
        <v>181.37</v>
      </c>
      <c r="AJ605" s="51"/>
      <c r="AK605" s="53"/>
      <c r="AL605" s="52"/>
      <c r="AM605" s="53">
        <f t="shared" si="528"/>
        <v>49</v>
      </c>
      <c r="AN605" s="53">
        <f>IF(AJ605&lt;&gt;"",IF(AJ605="o",VLOOKUP(AM605,OpenSect!$A$1:$D$11,2),IF(AJ605="u",VLOOKUP(AM605,UpHill!$A$1:$D$35,2),IF(AJ605="d",VLOOKUP(AM605,DownHill!$A$1:$D$29,2),IF(AJ605="f",VLOOKUP(AM605,FlatUnd!$A$2:$D$30,2),IF(AJ605="t",VLOOKUP(AM605,TimeAdd!$A$1:$D$176,2),IF(AJ605="l",VLOOKUP(AM605,SLimit!$A$1:$D$8,2),AN604)))))),AN604)</f>
        <v>58</v>
      </c>
      <c r="AO605" s="53">
        <f>IF(AJ605&lt;&gt;"",IF(AJ605="o",VLOOKUP(AM605,OpenSect!$A$1:$D$11,3),IF(AJ605="u",VLOOKUP(AM605,UpHill!$A$1:$D$35,3),IF(AJ605="d",VLOOKUP(AM605,DownHill!$A$3:$D$29,3),IF(AJ605="f",VLOOKUP(AM605,FlatUnd!$A$2:$D$30,3),IF(AJ605="t",VLOOKUP(AM605,TimeAdd!$A$1:$D$18,3),IF(AJ605="l",VLOOKUP(AM605,SLimit!$A$1:$D$8,3),AO604)))))),AO604)</f>
        <v>69</v>
      </c>
      <c r="AP605" s="53">
        <f>IF(AJ605&lt;&gt;"",IF(AJ605="o",VLOOKUP(AM605,OpenSect!$A$1:$D$11,4),IF(AJ605="u",VLOOKUP(AM605,UpHill!$A$1:$D$35,4),IF(AJ605="d",VLOOKUP(AM605,DownHill!$A$1:$D$29,4),IF(AJ605="f",VLOOKUP(AM605,FlatUnd!$A$2:$D$30,4),IF(AJ605="t",VLOOKUP(AM605,TimeAdd!$A$1:$D$18,4),IF(AJ605="l",VLOOKUP(AM605,SLimit!$A$1:$D$8,4),AP604)))))),AP604)</f>
        <v>78</v>
      </c>
      <c r="AQ605" s="53" t="str">
        <f t="shared" si="529"/>
        <v>120</v>
      </c>
      <c r="AR605" s="54" t="str">
        <f t="shared" si="530"/>
        <v>47,0 km plate.</v>
      </c>
      <c r="AS605" s="55"/>
      <c r="AT605" s="55"/>
      <c r="AU605" s="56">
        <f>IF(GroupStTimes!$A$8=0,MIN(CB605,CD605,CF605),MIN(BZ605,CB605,CD605,CF605))</f>
        <v>0.43872685185185201</v>
      </c>
      <c r="AV605" s="56">
        <f>IF(GroupStTimes!$A$8=0,MAX(CC605,CE605,CG605),MAX(CA605,CC605,CE605,CG605))</f>
        <v>0.48456018518518529</v>
      </c>
      <c r="AW605" s="57" t="str">
        <f t="shared" si="531"/>
        <v/>
      </c>
      <c r="AX605" s="58" t="str">
        <f t="shared" si="532"/>
        <v/>
      </c>
      <c r="AY605" s="58" t="str">
        <f t="shared" si="533"/>
        <v/>
      </c>
      <c r="AZ605" s="31">
        <f t="shared" si="534"/>
        <v>173.96</v>
      </c>
      <c r="BA605" s="59">
        <f t="shared" si="535"/>
        <v>0.44292824074074083</v>
      </c>
      <c r="BB605" s="59">
        <f t="shared" si="536"/>
        <v>0.44848379629629642</v>
      </c>
      <c r="BC605" s="59">
        <f t="shared" si="537"/>
        <v>0.43340277777777791</v>
      </c>
      <c r="BD605" s="59">
        <f t="shared" si="538"/>
        <v>0.4792361111111112</v>
      </c>
      <c r="BE605" s="59">
        <f t="shared" si="539"/>
        <v>0.46327546296296307</v>
      </c>
      <c r="BF605" s="59">
        <f t="shared" si="540"/>
        <v>0.47369212962962975</v>
      </c>
      <c r="BG605" s="59">
        <f t="shared" si="541"/>
        <v>0.46945601851851854</v>
      </c>
      <c r="BH605" s="59">
        <f t="shared" si="542"/>
        <v>0.46876157407407409</v>
      </c>
      <c r="BI605" s="31">
        <f t="shared" si="543"/>
        <v>7.4099999999999966</v>
      </c>
      <c r="BJ605" s="61">
        <f t="shared" si="544"/>
        <v>0.15122448979591829</v>
      </c>
      <c r="BK605" s="61">
        <f t="shared" si="545"/>
        <v>0.1277586206896551</v>
      </c>
      <c r="BL605" s="61">
        <f t="shared" si="546"/>
        <v>0.10739130434782604</v>
      </c>
      <c r="BM605" s="61">
        <f t="shared" si="547"/>
        <v>9.4999999999999959E-2</v>
      </c>
      <c r="BN605" s="62">
        <f t="shared" si="548"/>
        <v>0</v>
      </c>
      <c r="BO605" s="62">
        <f t="shared" si="549"/>
        <v>9</v>
      </c>
      <c r="BP605" s="62">
        <f t="shared" si="550"/>
        <v>4</v>
      </c>
      <c r="BQ605" s="62">
        <f t="shared" si="551"/>
        <v>0</v>
      </c>
      <c r="BR605" s="62">
        <f t="shared" si="552"/>
        <v>7</v>
      </c>
      <c r="BS605" s="62">
        <f t="shared" si="553"/>
        <v>40</v>
      </c>
      <c r="BT605" s="62">
        <f t="shared" si="554"/>
        <v>0</v>
      </c>
      <c r="BU605" s="62">
        <f t="shared" si="555"/>
        <v>6</v>
      </c>
      <c r="BV605" s="62">
        <f t="shared" si="556"/>
        <v>27</v>
      </c>
      <c r="BW605" s="62">
        <f t="shared" si="557"/>
        <v>0</v>
      </c>
      <c r="BX605" s="62">
        <f t="shared" si="558"/>
        <v>5</v>
      </c>
      <c r="BY605" s="62">
        <f t="shared" si="559"/>
        <v>42</v>
      </c>
      <c r="BZ605" s="63">
        <f t="shared" si="560"/>
        <v>0.44922453703703713</v>
      </c>
      <c r="CA605" s="63">
        <f t="shared" si="561"/>
        <v>0.45478009259259272</v>
      </c>
      <c r="CB605" s="63">
        <f t="shared" si="562"/>
        <v>0.43872685185185201</v>
      </c>
      <c r="CC605" s="63">
        <f t="shared" si="563"/>
        <v>0.48456018518518529</v>
      </c>
      <c r="CD605" s="63">
        <f t="shared" si="564"/>
        <v>0.46775462962962971</v>
      </c>
      <c r="CE605" s="63">
        <f t="shared" si="565"/>
        <v>0.4781712962962964</v>
      </c>
      <c r="CF605" s="63">
        <f t="shared" si="566"/>
        <v>0.47341435185185188</v>
      </c>
      <c r="CG605" s="63">
        <f t="shared" si="567"/>
        <v>0.47271990740740744</v>
      </c>
      <c r="CH605" s="36"/>
      <c r="CI605" s="36"/>
      <c r="CJ605" s="36"/>
      <c r="CK605" s="36"/>
      <c r="CL605" s="60">
        <v>60</v>
      </c>
    </row>
    <row r="606" spans="1:90" ht="28.5" customHeight="1" x14ac:dyDescent="0.25">
      <c r="A606" s="37">
        <v>67</v>
      </c>
      <c r="C606" s="37"/>
      <c r="D606" s="37"/>
      <c r="E606" s="78"/>
      <c r="F606" s="83"/>
      <c r="G606" s="44"/>
      <c r="H606" s="44">
        <f t="shared" si="521"/>
        <v>182.37</v>
      </c>
      <c r="I606" s="83">
        <v>182.3</v>
      </c>
      <c r="J606" s="43">
        <f t="shared" si="571"/>
        <v>-3.8398244651669325E-4</v>
      </c>
      <c r="K606" s="44">
        <f t="shared" si="572"/>
        <v>-6.9999999999993179E-2</v>
      </c>
      <c r="L606" s="76" t="s">
        <v>609</v>
      </c>
      <c r="M606" s="122" t="s">
        <v>1559</v>
      </c>
      <c r="N606" s="46">
        <f t="shared" si="527"/>
        <v>182.37</v>
      </c>
      <c r="O606" s="46">
        <v>-0.02</v>
      </c>
      <c r="P606" s="78">
        <v>182.39</v>
      </c>
      <c r="Q606" s="78">
        <f t="shared" si="570"/>
        <v>-1.19</v>
      </c>
      <c r="R606" s="78">
        <v>183.56</v>
      </c>
      <c r="S606" s="78">
        <f t="shared" si="570"/>
        <v>-1.19</v>
      </c>
      <c r="T606" s="77">
        <v>183.56</v>
      </c>
      <c r="U606" s="47" t="str">
        <f t="shared" si="568"/>
        <v/>
      </c>
      <c r="V606" s="47" t="str">
        <f t="shared" si="569"/>
        <v/>
      </c>
      <c r="W606" s="50"/>
      <c r="X606" s="50"/>
      <c r="Y606" s="50"/>
      <c r="Z606" s="50"/>
      <c r="AA606" s="50"/>
      <c r="AB606" s="50"/>
      <c r="AC606" s="50"/>
      <c r="AD606" s="50"/>
      <c r="AE606" s="51">
        <f t="shared" si="522"/>
        <v>67</v>
      </c>
      <c r="AF606" s="51" t="str">
        <f t="shared" si="523"/>
        <v/>
      </c>
      <c r="AG606" s="51" t="str">
        <f t="shared" si="524"/>
        <v/>
      </c>
      <c r="AH606" s="51" t="str">
        <f t="shared" si="525"/>
        <v/>
      </c>
      <c r="AI606" s="52">
        <f t="shared" si="526"/>
        <v>182.37</v>
      </c>
      <c r="AJ606" s="51"/>
      <c r="AK606" s="53"/>
      <c r="AL606" s="52"/>
      <c r="AM606" s="53">
        <f t="shared" si="528"/>
        <v>49</v>
      </c>
      <c r="AN606" s="53">
        <f>IF(AJ606&lt;&gt;"",IF(AJ606="o",VLOOKUP(AM606,OpenSect!$A$1:$D$11,2),IF(AJ606="u",VLOOKUP(AM606,UpHill!$A$1:$D$35,2),IF(AJ606="d",VLOOKUP(AM606,DownHill!$A$1:$D$29,2),IF(AJ606="f",VLOOKUP(AM606,FlatUnd!$A$2:$D$30,2),IF(AJ606="t",VLOOKUP(AM606,TimeAdd!$A$1:$D$176,2),IF(AJ606="l",VLOOKUP(AM606,SLimit!$A$1:$D$8,2),AN605)))))),AN605)</f>
        <v>58</v>
      </c>
      <c r="AO606" s="53">
        <f>IF(AJ606&lt;&gt;"",IF(AJ606="o",VLOOKUP(AM606,OpenSect!$A$1:$D$11,3),IF(AJ606="u",VLOOKUP(AM606,UpHill!$A$1:$D$35,3),IF(AJ606="d",VLOOKUP(AM606,DownHill!$A$3:$D$29,3),IF(AJ606="f",VLOOKUP(AM606,FlatUnd!$A$2:$D$30,3),IF(AJ606="t",VLOOKUP(AM606,TimeAdd!$A$1:$D$18,3),IF(AJ606="l",VLOOKUP(AM606,SLimit!$A$1:$D$8,3),AO605)))))),AO605)</f>
        <v>69</v>
      </c>
      <c r="AP606" s="53">
        <f>IF(AJ606&lt;&gt;"",IF(AJ606="o",VLOOKUP(AM606,OpenSect!$A$1:$D$11,4),IF(AJ606="u",VLOOKUP(AM606,UpHill!$A$1:$D$35,4),IF(AJ606="d",VLOOKUP(AM606,DownHill!$A$1:$D$29,4),IF(AJ606="f",VLOOKUP(AM606,FlatUnd!$A$2:$D$30,4),IF(AJ606="t",VLOOKUP(AM606,TimeAdd!$A$1:$D$18,4),IF(AJ606="l",VLOOKUP(AM606,SLimit!$A$1:$D$8,4),AP605)))))),AP605)</f>
        <v>78</v>
      </c>
      <c r="AQ606" s="53" t="str">
        <f t="shared" si="529"/>
        <v>120</v>
      </c>
      <c r="AR606" s="54" t="str">
        <f t="shared" si="530"/>
        <v>48,0 km plate.</v>
      </c>
      <c r="AS606" s="55"/>
      <c r="AT606" s="55"/>
      <c r="AU606" s="56">
        <f>IF(GroupStTimes!$A$8=0,MIN(CB606,CD606,CF606),MIN(BZ606,CB606,CD606,CF606))</f>
        <v>0.43944444444444458</v>
      </c>
      <c r="AV606" s="56">
        <f>IF(GroupStTimes!$A$8=0,MAX(CC606,CE606,CG606),MAX(CA606,CC606,CE606,CG606))</f>
        <v>0.48527777777777786</v>
      </c>
      <c r="AW606" s="57" t="str">
        <f t="shared" si="531"/>
        <v/>
      </c>
      <c r="AX606" s="58" t="str">
        <f t="shared" si="532"/>
        <v/>
      </c>
      <c r="AY606" s="58" t="str">
        <f t="shared" si="533"/>
        <v/>
      </c>
      <c r="AZ606" s="31">
        <f t="shared" si="534"/>
        <v>173.96</v>
      </c>
      <c r="BA606" s="59">
        <f t="shared" si="535"/>
        <v>0.44292824074074083</v>
      </c>
      <c r="BB606" s="59">
        <f t="shared" si="536"/>
        <v>0.44848379629629642</v>
      </c>
      <c r="BC606" s="59">
        <f t="shared" si="537"/>
        <v>0.43340277777777791</v>
      </c>
      <c r="BD606" s="59">
        <f t="shared" si="538"/>
        <v>0.4792361111111112</v>
      </c>
      <c r="BE606" s="59">
        <f t="shared" si="539"/>
        <v>0.46327546296296307</v>
      </c>
      <c r="BF606" s="59">
        <f t="shared" si="540"/>
        <v>0.47369212962962975</v>
      </c>
      <c r="BG606" s="59">
        <f t="shared" si="541"/>
        <v>0.46945601851851854</v>
      </c>
      <c r="BH606" s="59">
        <f t="shared" si="542"/>
        <v>0.46876157407407409</v>
      </c>
      <c r="BI606" s="31">
        <f t="shared" si="543"/>
        <v>8.4099999999999966</v>
      </c>
      <c r="BJ606" s="61">
        <f t="shared" si="544"/>
        <v>0.17163265306122441</v>
      </c>
      <c r="BK606" s="61">
        <f t="shared" si="545"/>
        <v>0.14499999999999993</v>
      </c>
      <c r="BL606" s="61">
        <f t="shared" si="546"/>
        <v>0.12188405797101444</v>
      </c>
      <c r="BM606" s="61">
        <f t="shared" si="547"/>
        <v>0.10782051282051278</v>
      </c>
      <c r="BN606" s="62">
        <f t="shared" si="548"/>
        <v>0</v>
      </c>
      <c r="BO606" s="62">
        <f t="shared" si="549"/>
        <v>10</v>
      </c>
      <c r="BP606" s="62">
        <f t="shared" si="550"/>
        <v>18</v>
      </c>
      <c r="BQ606" s="62">
        <f t="shared" si="551"/>
        <v>0</v>
      </c>
      <c r="BR606" s="62">
        <f t="shared" si="552"/>
        <v>8</v>
      </c>
      <c r="BS606" s="62">
        <f t="shared" si="553"/>
        <v>42</v>
      </c>
      <c r="BT606" s="62">
        <f t="shared" si="554"/>
        <v>0</v>
      </c>
      <c r="BU606" s="62">
        <f t="shared" si="555"/>
        <v>7</v>
      </c>
      <c r="BV606" s="62">
        <f t="shared" si="556"/>
        <v>19</v>
      </c>
      <c r="BW606" s="62">
        <f t="shared" si="557"/>
        <v>0</v>
      </c>
      <c r="BX606" s="62">
        <f t="shared" si="558"/>
        <v>6</v>
      </c>
      <c r="BY606" s="62">
        <f t="shared" si="559"/>
        <v>28</v>
      </c>
      <c r="BZ606" s="63">
        <f t="shared" si="560"/>
        <v>0.45008101851851862</v>
      </c>
      <c r="CA606" s="63">
        <f t="shared" si="561"/>
        <v>0.45563657407407421</v>
      </c>
      <c r="CB606" s="63">
        <f t="shared" si="562"/>
        <v>0.43944444444444458</v>
      </c>
      <c r="CC606" s="63">
        <f t="shared" si="563"/>
        <v>0.48527777777777786</v>
      </c>
      <c r="CD606" s="63">
        <f t="shared" si="564"/>
        <v>0.46835648148148157</v>
      </c>
      <c r="CE606" s="63">
        <f t="shared" si="565"/>
        <v>0.47877314814814825</v>
      </c>
      <c r="CF606" s="63">
        <f t="shared" si="566"/>
        <v>0.47394675925925928</v>
      </c>
      <c r="CG606" s="63">
        <f t="shared" si="567"/>
        <v>0.47325231481481483</v>
      </c>
      <c r="CH606" s="36"/>
      <c r="CI606" s="36"/>
      <c r="CJ606" s="36"/>
      <c r="CK606" s="36"/>
      <c r="CL606" s="60">
        <v>60</v>
      </c>
    </row>
    <row r="607" spans="1:90" ht="28.5" customHeight="1" x14ac:dyDescent="0.25">
      <c r="A607" s="37">
        <v>67</v>
      </c>
      <c r="C607" s="37"/>
      <c r="D607" s="37"/>
      <c r="E607" s="78"/>
      <c r="F607" s="83"/>
      <c r="G607" s="44"/>
      <c r="H607" s="44">
        <f t="shared" si="521"/>
        <v>182.66</v>
      </c>
      <c r="I607" s="83">
        <v>182.59</v>
      </c>
      <c r="J607" s="43">
        <f t="shared" si="571"/>
        <v>-3.8337258338349954E-4</v>
      </c>
      <c r="K607" s="44">
        <f t="shared" si="572"/>
        <v>-6.9999999999993179E-2</v>
      </c>
      <c r="L607" s="76" t="s">
        <v>1184</v>
      </c>
      <c r="M607" s="122" t="s">
        <v>1559</v>
      </c>
      <c r="N607" s="46">
        <f t="shared" si="527"/>
        <v>182.66</v>
      </c>
      <c r="O607" s="46">
        <v>-0.02</v>
      </c>
      <c r="P607" s="78">
        <v>182.68</v>
      </c>
      <c r="Q607" s="78">
        <f t="shared" si="570"/>
        <v>-1.19</v>
      </c>
      <c r="R607" s="78">
        <v>183.85</v>
      </c>
      <c r="S607" s="78">
        <f t="shared" si="570"/>
        <v>-1.19</v>
      </c>
      <c r="T607" s="77">
        <v>183.85</v>
      </c>
      <c r="U607" s="47" t="str">
        <f t="shared" si="568"/>
        <v/>
      </c>
      <c r="V607" s="47" t="str">
        <f t="shared" si="569"/>
        <v/>
      </c>
      <c r="W607" s="50"/>
      <c r="X607" s="50"/>
      <c r="Y607" s="50"/>
      <c r="Z607" s="50"/>
      <c r="AA607" s="50"/>
      <c r="AB607" s="50"/>
      <c r="AC607" s="50"/>
      <c r="AD607" s="50"/>
      <c r="AE607" s="51">
        <f t="shared" si="522"/>
        <v>67</v>
      </c>
      <c r="AF607" s="51" t="str">
        <f t="shared" si="523"/>
        <v/>
      </c>
      <c r="AG607" s="51" t="str">
        <f t="shared" si="524"/>
        <v/>
      </c>
      <c r="AH607" s="51" t="str">
        <f t="shared" si="525"/>
        <v/>
      </c>
      <c r="AI607" s="52">
        <f t="shared" si="526"/>
        <v>182.66</v>
      </c>
      <c r="AJ607" s="51"/>
      <c r="AK607" s="53"/>
      <c r="AL607" s="52"/>
      <c r="AM607" s="53">
        <f t="shared" si="528"/>
        <v>49</v>
      </c>
      <c r="AN607" s="53">
        <f>IF(AJ607&lt;&gt;"",IF(AJ607="o",VLOOKUP(AM607,OpenSect!$A$1:$D$11,2),IF(AJ607="u",VLOOKUP(AM607,UpHill!$A$1:$D$35,2),IF(AJ607="d",VLOOKUP(AM607,DownHill!$A$1:$D$29,2),IF(AJ607="f",VLOOKUP(AM607,FlatUnd!$A$2:$D$30,2),IF(AJ607="t",VLOOKUP(AM607,TimeAdd!$A$1:$D$176,2),IF(AJ607="l",VLOOKUP(AM607,SLimit!$A$1:$D$8,2),AN606)))))),AN606)</f>
        <v>58</v>
      </c>
      <c r="AO607" s="53">
        <f>IF(AJ607&lt;&gt;"",IF(AJ607="o",VLOOKUP(AM607,OpenSect!$A$1:$D$11,3),IF(AJ607="u",VLOOKUP(AM607,UpHill!$A$1:$D$35,3),IF(AJ607="d",VLOOKUP(AM607,DownHill!$A$3:$D$29,3),IF(AJ607="f",VLOOKUP(AM607,FlatUnd!$A$2:$D$30,3),IF(AJ607="t",VLOOKUP(AM607,TimeAdd!$A$1:$D$18,3),IF(AJ607="l",VLOOKUP(AM607,SLimit!$A$1:$D$8,3),AO606)))))),AO606)</f>
        <v>69</v>
      </c>
      <c r="AP607" s="53">
        <f>IF(AJ607&lt;&gt;"",IF(AJ607="o",VLOOKUP(AM607,OpenSect!$A$1:$D$11,4),IF(AJ607="u",VLOOKUP(AM607,UpHill!$A$1:$D$35,4),IF(AJ607="d",VLOOKUP(AM607,DownHill!$A$1:$D$29,4),IF(AJ607="f",VLOOKUP(AM607,FlatUnd!$A$2:$D$30,4),IF(AJ607="t",VLOOKUP(AM607,TimeAdd!$A$1:$D$18,4),IF(AJ607="l",VLOOKUP(AM607,SLimit!$A$1:$D$8,4),AP606)))))),AP606)</f>
        <v>78</v>
      </c>
      <c r="AQ607" s="53" t="str">
        <f t="shared" si="529"/>
        <v>120</v>
      </c>
      <c r="AR607" s="54" t="str">
        <f t="shared" si="530"/>
        <v>R23 Balfour{ straight} / Teak Worth{ right}.</v>
      </c>
      <c r="AS607" s="55"/>
      <c r="AT607" s="55"/>
      <c r="AU607" s="56">
        <f>IF(GroupStTimes!$A$8=0,MIN(CB607,CD607,CF607),MIN(BZ607,CB607,CD607,CF607))</f>
        <v>0.43965277777777789</v>
      </c>
      <c r="AV607" s="56">
        <f>IF(GroupStTimes!$A$8=0,MAX(CC607,CE607,CG607),MAX(CA607,CC607,CE607,CG607))</f>
        <v>0.48548611111111117</v>
      </c>
      <c r="AW607" s="57" t="str">
        <f t="shared" si="531"/>
        <v/>
      </c>
      <c r="AX607" s="58" t="str">
        <f t="shared" si="532"/>
        <v/>
      </c>
      <c r="AY607" s="58" t="str">
        <f t="shared" si="533"/>
        <v/>
      </c>
      <c r="AZ607" s="31">
        <f t="shared" si="534"/>
        <v>173.96</v>
      </c>
      <c r="BA607" s="59">
        <f t="shared" si="535"/>
        <v>0.44292824074074083</v>
      </c>
      <c r="BB607" s="59">
        <f t="shared" si="536"/>
        <v>0.44848379629629642</v>
      </c>
      <c r="BC607" s="59">
        <f t="shared" si="537"/>
        <v>0.43340277777777791</v>
      </c>
      <c r="BD607" s="59">
        <f t="shared" si="538"/>
        <v>0.4792361111111112</v>
      </c>
      <c r="BE607" s="59">
        <f t="shared" si="539"/>
        <v>0.46327546296296307</v>
      </c>
      <c r="BF607" s="59">
        <f t="shared" si="540"/>
        <v>0.47369212962962975</v>
      </c>
      <c r="BG607" s="59">
        <f t="shared" si="541"/>
        <v>0.46945601851851854</v>
      </c>
      <c r="BH607" s="59">
        <f t="shared" si="542"/>
        <v>0.46876157407407409</v>
      </c>
      <c r="BI607" s="31">
        <f t="shared" si="543"/>
        <v>8.6999999999999886</v>
      </c>
      <c r="BJ607" s="61">
        <f t="shared" si="544"/>
        <v>0.17755102040816303</v>
      </c>
      <c r="BK607" s="61">
        <f t="shared" si="545"/>
        <v>0.1499999999999998</v>
      </c>
      <c r="BL607" s="61">
        <f t="shared" si="546"/>
        <v>0.12608695652173896</v>
      </c>
      <c r="BM607" s="61">
        <f t="shared" si="547"/>
        <v>0.11153846153846139</v>
      </c>
      <c r="BN607" s="62">
        <f t="shared" si="548"/>
        <v>0</v>
      </c>
      <c r="BO607" s="62">
        <f t="shared" si="549"/>
        <v>10</v>
      </c>
      <c r="BP607" s="62">
        <f t="shared" si="550"/>
        <v>39</v>
      </c>
      <c r="BQ607" s="62">
        <f t="shared" si="551"/>
        <v>0</v>
      </c>
      <c r="BR607" s="62">
        <f t="shared" si="552"/>
        <v>8</v>
      </c>
      <c r="BS607" s="62">
        <f t="shared" si="553"/>
        <v>60</v>
      </c>
      <c r="BT607" s="62">
        <f t="shared" si="554"/>
        <v>0</v>
      </c>
      <c r="BU607" s="62">
        <f t="shared" si="555"/>
        <v>7</v>
      </c>
      <c r="BV607" s="62">
        <f t="shared" si="556"/>
        <v>34</v>
      </c>
      <c r="BW607" s="62">
        <f t="shared" si="557"/>
        <v>0</v>
      </c>
      <c r="BX607" s="62">
        <f t="shared" si="558"/>
        <v>6</v>
      </c>
      <c r="BY607" s="62">
        <f t="shared" si="559"/>
        <v>42</v>
      </c>
      <c r="BZ607" s="63">
        <f t="shared" si="560"/>
        <v>0.45032407407407415</v>
      </c>
      <c r="CA607" s="63">
        <f t="shared" si="561"/>
        <v>0.45587962962962975</v>
      </c>
      <c r="CB607" s="63">
        <f t="shared" si="562"/>
        <v>0.43965277777777789</v>
      </c>
      <c r="CC607" s="63">
        <f t="shared" si="563"/>
        <v>0.48548611111111117</v>
      </c>
      <c r="CD607" s="63">
        <f t="shared" si="564"/>
        <v>0.46853009259259271</v>
      </c>
      <c r="CE607" s="63">
        <f t="shared" si="565"/>
        <v>0.47894675925925939</v>
      </c>
      <c r="CF607" s="63">
        <f t="shared" si="566"/>
        <v>0.47410879629629632</v>
      </c>
      <c r="CG607" s="63">
        <f t="shared" si="567"/>
        <v>0.47341435185185188</v>
      </c>
      <c r="CH607" s="36"/>
      <c r="CI607" s="36"/>
      <c r="CJ607" s="36"/>
      <c r="CK607" s="36"/>
      <c r="CL607" s="60">
        <v>60</v>
      </c>
    </row>
    <row r="608" spans="1:90" ht="28.5" customHeight="1" x14ac:dyDescent="0.25">
      <c r="A608" s="37">
        <v>67</v>
      </c>
      <c r="C608" s="37"/>
      <c r="D608" s="37"/>
      <c r="E608" s="78"/>
      <c r="F608" s="83"/>
      <c r="G608" s="44"/>
      <c r="H608" s="44">
        <f t="shared" si="521"/>
        <v>182.82</v>
      </c>
      <c r="I608" s="83">
        <v>182.74</v>
      </c>
      <c r="J608" s="43">
        <f t="shared" si="571"/>
        <v>-4.1953960089023858E-4</v>
      </c>
      <c r="K608" s="44">
        <f t="shared" si="572"/>
        <v>-7.6666666666682204E-2</v>
      </c>
      <c r="L608" s="76" t="s">
        <v>1185</v>
      </c>
      <c r="M608" s="122" t="s">
        <v>1559</v>
      </c>
      <c r="N608" s="46">
        <f t="shared" si="527"/>
        <v>182.81666666666669</v>
      </c>
      <c r="O608" s="46">
        <v>-0.02</v>
      </c>
      <c r="P608" s="78">
        <v>182.83</v>
      </c>
      <c r="Q608" s="78">
        <f t="shared" si="570"/>
        <v>-1.19</v>
      </c>
      <c r="R608" s="78">
        <v>184.01</v>
      </c>
      <c r="S608" s="78">
        <f t="shared" si="570"/>
        <v>-1.19</v>
      </c>
      <c r="T608" s="77">
        <v>184.01</v>
      </c>
      <c r="U608" s="47" t="str">
        <f t="shared" si="568"/>
        <v/>
      </c>
      <c r="V608" s="47" t="str">
        <f t="shared" si="569"/>
        <v/>
      </c>
      <c r="W608" s="50"/>
      <c r="X608" s="50"/>
      <c r="Y608" s="50"/>
      <c r="Z608" s="50"/>
      <c r="AA608" s="50"/>
      <c r="AB608" s="50"/>
      <c r="AC608" s="50"/>
      <c r="AD608" s="50"/>
      <c r="AE608" s="51">
        <f t="shared" si="522"/>
        <v>67</v>
      </c>
      <c r="AF608" s="51" t="str">
        <f t="shared" si="523"/>
        <v/>
      </c>
      <c r="AG608" s="51" t="str">
        <f t="shared" si="524"/>
        <v/>
      </c>
      <c r="AH608" s="51" t="str">
        <f t="shared" si="525"/>
        <v/>
      </c>
      <c r="AI608" s="52">
        <f t="shared" si="526"/>
        <v>182.82</v>
      </c>
      <c r="AJ608" s="51"/>
      <c r="AK608" s="53"/>
      <c r="AL608" s="52"/>
      <c r="AM608" s="53">
        <f t="shared" si="528"/>
        <v>49</v>
      </c>
      <c r="AN608" s="53">
        <f>IF(AJ608&lt;&gt;"",IF(AJ608="o",VLOOKUP(AM608,OpenSect!$A$1:$D$11,2),IF(AJ608="u",VLOOKUP(AM608,UpHill!$A$1:$D$35,2),IF(AJ608="d",VLOOKUP(AM608,DownHill!$A$1:$D$29,2),IF(AJ608="f",VLOOKUP(AM608,FlatUnd!$A$2:$D$30,2),IF(AJ608="t",VLOOKUP(AM608,TimeAdd!$A$1:$D$176,2),IF(AJ608="l",VLOOKUP(AM608,SLimit!$A$1:$D$8,2),AN607)))))),AN607)</f>
        <v>58</v>
      </c>
      <c r="AO608" s="53">
        <f>IF(AJ608&lt;&gt;"",IF(AJ608="o",VLOOKUP(AM608,OpenSect!$A$1:$D$11,3),IF(AJ608="u",VLOOKUP(AM608,UpHill!$A$1:$D$35,3),IF(AJ608="d",VLOOKUP(AM608,DownHill!$A$3:$D$29,3),IF(AJ608="f",VLOOKUP(AM608,FlatUnd!$A$2:$D$30,3),IF(AJ608="t",VLOOKUP(AM608,TimeAdd!$A$1:$D$18,3),IF(AJ608="l",VLOOKUP(AM608,SLimit!$A$1:$D$8,3),AO607)))))),AO607)</f>
        <v>69</v>
      </c>
      <c r="AP608" s="53">
        <f>IF(AJ608&lt;&gt;"",IF(AJ608="o",VLOOKUP(AM608,OpenSect!$A$1:$D$11,4),IF(AJ608="u",VLOOKUP(AM608,UpHill!$A$1:$D$35,4),IF(AJ608="d",VLOOKUP(AM608,DownHill!$A$1:$D$29,4),IF(AJ608="f",VLOOKUP(AM608,FlatUnd!$A$2:$D$30,4),IF(AJ608="t",VLOOKUP(AM608,TimeAdd!$A$1:$D$18,4),IF(AJ608="l",VLOOKUP(AM608,SLimit!$A$1:$D$8,4),AP607)))))),AP607)</f>
        <v>78</v>
      </c>
      <c r="AQ608" s="53" t="str">
        <f t="shared" si="529"/>
        <v>120</v>
      </c>
      <c r="AR608" s="54" t="str">
        <f t="shared" si="530"/>
        <v xml:space="preserve"> Teak Worth{ right}.</v>
      </c>
      <c r="AS608" s="55"/>
      <c r="AT608" s="55"/>
      <c r="AU608" s="56">
        <f>IF(GroupStTimes!$A$8=0,MIN(CB608,CD608,CF608),MIN(BZ608,CB608,CD608,CF608))</f>
        <v>0.43976851851851867</v>
      </c>
      <c r="AV608" s="56">
        <f>IF(GroupStTimes!$A$8=0,MAX(CC608,CE608,CG608),MAX(CA608,CC608,CE608,CG608))</f>
        <v>0.48560185185185195</v>
      </c>
      <c r="AW608" s="57" t="str">
        <f t="shared" si="531"/>
        <v/>
      </c>
      <c r="AX608" s="58" t="str">
        <f t="shared" si="532"/>
        <v/>
      </c>
      <c r="AY608" s="58" t="str">
        <f t="shared" si="533"/>
        <v/>
      </c>
      <c r="AZ608" s="31">
        <f t="shared" si="534"/>
        <v>173.96</v>
      </c>
      <c r="BA608" s="59">
        <f t="shared" si="535"/>
        <v>0.44292824074074083</v>
      </c>
      <c r="BB608" s="59">
        <f t="shared" si="536"/>
        <v>0.44848379629629642</v>
      </c>
      <c r="BC608" s="59">
        <f t="shared" si="537"/>
        <v>0.43340277777777791</v>
      </c>
      <c r="BD608" s="59">
        <f t="shared" si="538"/>
        <v>0.4792361111111112</v>
      </c>
      <c r="BE608" s="59">
        <f t="shared" si="539"/>
        <v>0.46327546296296307</v>
      </c>
      <c r="BF608" s="59">
        <f t="shared" si="540"/>
        <v>0.47369212962962975</v>
      </c>
      <c r="BG608" s="59">
        <f t="shared" si="541"/>
        <v>0.46945601851851854</v>
      </c>
      <c r="BH608" s="59">
        <f t="shared" si="542"/>
        <v>0.46876157407407409</v>
      </c>
      <c r="BI608" s="31">
        <f t="shared" si="543"/>
        <v>8.8599999999999852</v>
      </c>
      <c r="BJ608" s="61">
        <f t="shared" si="544"/>
        <v>0.18081632653061194</v>
      </c>
      <c r="BK608" s="61">
        <f t="shared" si="545"/>
        <v>0.15275862068965493</v>
      </c>
      <c r="BL608" s="61">
        <f t="shared" si="546"/>
        <v>0.12840579710144906</v>
      </c>
      <c r="BM608" s="61">
        <f t="shared" si="547"/>
        <v>0.1135897435897434</v>
      </c>
      <c r="BN608" s="62">
        <f t="shared" si="548"/>
        <v>0</v>
      </c>
      <c r="BO608" s="62">
        <f t="shared" si="549"/>
        <v>10</v>
      </c>
      <c r="BP608" s="62">
        <f t="shared" si="550"/>
        <v>51</v>
      </c>
      <c r="BQ608" s="62">
        <f t="shared" si="551"/>
        <v>0</v>
      </c>
      <c r="BR608" s="62">
        <f t="shared" si="552"/>
        <v>9</v>
      </c>
      <c r="BS608" s="62">
        <f t="shared" si="553"/>
        <v>10</v>
      </c>
      <c r="BT608" s="62">
        <f t="shared" si="554"/>
        <v>0</v>
      </c>
      <c r="BU608" s="62">
        <f t="shared" si="555"/>
        <v>7</v>
      </c>
      <c r="BV608" s="62">
        <f t="shared" si="556"/>
        <v>42</v>
      </c>
      <c r="BW608" s="62">
        <f t="shared" si="557"/>
        <v>0</v>
      </c>
      <c r="BX608" s="62">
        <f t="shared" si="558"/>
        <v>6</v>
      </c>
      <c r="BY608" s="62">
        <f t="shared" si="559"/>
        <v>49</v>
      </c>
      <c r="BZ608" s="63">
        <f t="shared" si="560"/>
        <v>0.45046296296296306</v>
      </c>
      <c r="CA608" s="63">
        <f t="shared" si="561"/>
        <v>0.45601851851851866</v>
      </c>
      <c r="CB608" s="63">
        <f t="shared" si="562"/>
        <v>0.43976851851851867</v>
      </c>
      <c r="CC608" s="63">
        <f t="shared" si="563"/>
        <v>0.48560185185185195</v>
      </c>
      <c r="CD608" s="63">
        <f t="shared" si="564"/>
        <v>0.46862268518518529</v>
      </c>
      <c r="CE608" s="63">
        <f t="shared" si="565"/>
        <v>0.47903935185185198</v>
      </c>
      <c r="CF608" s="63">
        <f t="shared" si="566"/>
        <v>0.47418981481481481</v>
      </c>
      <c r="CG608" s="63">
        <f t="shared" si="567"/>
        <v>0.47349537037037037</v>
      </c>
      <c r="CH608" s="36"/>
      <c r="CI608" s="36"/>
      <c r="CJ608" s="36"/>
      <c r="CK608" s="36"/>
      <c r="CL608" s="60">
        <v>60</v>
      </c>
    </row>
    <row r="609" spans="1:90" ht="28.5" customHeight="1" x14ac:dyDescent="0.25">
      <c r="A609" s="37">
        <v>67</v>
      </c>
      <c r="C609" s="37"/>
      <c r="D609" s="37"/>
      <c r="E609" s="78"/>
      <c r="F609" s="83"/>
      <c r="G609" s="44"/>
      <c r="H609" s="44">
        <f t="shared" si="521"/>
        <v>183.37</v>
      </c>
      <c r="I609" s="83">
        <v>183.3</v>
      </c>
      <c r="J609" s="43">
        <f t="shared" si="571"/>
        <v>-3.818876159301319E-4</v>
      </c>
      <c r="K609" s="44">
        <f t="shared" si="572"/>
        <v>-6.9999999999993179E-2</v>
      </c>
      <c r="L609" s="76" t="s">
        <v>610</v>
      </c>
      <c r="M609" s="122" t="s">
        <v>1559</v>
      </c>
      <c r="N609" s="46">
        <f t="shared" si="527"/>
        <v>183.37</v>
      </c>
      <c r="O609" s="46">
        <v>-0.02</v>
      </c>
      <c r="P609" s="78">
        <v>183.39</v>
      </c>
      <c r="Q609" s="78">
        <f t="shared" si="570"/>
        <v>-1.19</v>
      </c>
      <c r="R609" s="78">
        <v>184.56</v>
      </c>
      <c r="S609" s="78">
        <f t="shared" si="570"/>
        <v>-1.19</v>
      </c>
      <c r="T609" s="77">
        <v>184.56</v>
      </c>
      <c r="U609" s="47" t="str">
        <f t="shared" si="568"/>
        <v/>
      </c>
      <c r="V609" s="47" t="str">
        <f t="shared" si="569"/>
        <v/>
      </c>
      <c r="W609" s="50"/>
      <c r="X609" s="50"/>
      <c r="Y609" s="50"/>
      <c r="Z609" s="50"/>
      <c r="AA609" s="50"/>
      <c r="AB609" s="50"/>
      <c r="AC609" s="50"/>
      <c r="AD609" s="50"/>
      <c r="AE609" s="51">
        <f t="shared" si="522"/>
        <v>67</v>
      </c>
      <c r="AF609" s="51" t="str">
        <f t="shared" si="523"/>
        <v/>
      </c>
      <c r="AG609" s="51" t="str">
        <f t="shared" si="524"/>
        <v/>
      </c>
      <c r="AH609" s="51" t="str">
        <f t="shared" si="525"/>
        <v/>
      </c>
      <c r="AI609" s="52">
        <f t="shared" si="526"/>
        <v>183.37</v>
      </c>
      <c r="AJ609" s="51"/>
      <c r="AK609" s="53"/>
      <c r="AL609" s="52"/>
      <c r="AM609" s="53">
        <f t="shared" si="528"/>
        <v>49</v>
      </c>
      <c r="AN609" s="53">
        <f>IF(AJ609&lt;&gt;"",IF(AJ609="o",VLOOKUP(AM609,OpenSect!$A$1:$D$11,2),IF(AJ609="u",VLOOKUP(AM609,UpHill!$A$1:$D$35,2),IF(AJ609="d",VLOOKUP(AM609,DownHill!$A$1:$D$29,2),IF(AJ609="f",VLOOKUP(AM609,FlatUnd!$A$2:$D$30,2),IF(AJ609="t",VLOOKUP(AM609,TimeAdd!$A$1:$D$176,2),IF(AJ609="l",VLOOKUP(AM609,SLimit!$A$1:$D$8,2),AN608)))))),AN608)</f>
        <v>58</v>
      </c>
      <c r="AO609" s="53">
        <f>IF(AJ609&lt;&gt;"",IF(AJ609="o",VLOOKUP(AM609,OpenSect!$A$1:$D$11,3),IF(AJ609="u",VLOOKUP(AM609,UpHill!$A$1:$D$35,3),IF(AJ609="d",VLOOKUP(AM609,DownHill!$A$3:$D$29,3),IF(AJ609="f",VLOOKUP(AM609,FlatUnd!$A$2:$D$30,3),IF(AJ609="t",VLOOKUP(AM609,TimeAdd!$A$1:$D$18,3),IF(AJ609="l",VLOOKUP(AM609,SLimit!$A$1:$D$8,3),AO608)))))),AO608)</f>
        <v>69</v>
      </c>
      <c r="AP609" s="53">
        <f>IF(AJ609&lt;&gt;"",IF(AJ609="o",VLOOKUP(AM609,OpenSect!$A$1:$D$11,4),IF(AJ609="u",VLOOKUP(AM609,UpHill!$A$1:$D$35,4),IF(AJ609="d",VLOOKUP(AM609,DownHill!$A$1:$D$29,4),IF(AJ609="f",VLOOKUP(AM609,FlatUnd!$A$2:$D$30,4),IF(AJ609="t",VLOOKUP(AM609,TimeAdd!$A$1:$D$18,4),IF(AJ609="l",VLOOKUP(AM609,SLimit!$A$1:$D$8,4),AP608)))))),AP608)</f>
        <v>78</v>
      </c>
      <c r="AQ609" s="53" t="str">
        <f t="shared" si="529"/>
        <v>120</v>
      </c>
      <c r="AR609" s="54" t="str">
        <f t="shared" si="530"/>
        <v>49,0 km plate.</v>
      </c>
      <c r="AS609" s="55"/>
      <c r="AT609" s="55"/>
      <c r="AU609" s="56">
        <f>IF(GroupStTimes!$A$8=0,MIN(CB609,CD609,CF609),MIN(BZ609,CB609,CD609,CF609))</f>
        <v>0.44016203703703716</v>
      </c>
      <c r="AV609" s="56">
        <f>IF(GroupStTimes!$A$8=0,MAX(CC609,CE609,CG609),MAX(CA609,CC609,CE609,CG609))</f>
        <v>0.48599537037037044</v>
      </c>
      <c r="AW609" s="57" t="str">
        <f t="shared" si="531"/>
        <v/>
      </c>
      <c r="AX609" s="58" t="str">
        <f t="shared" si="532"/>
        <v/>
      </c>
      <c r="AY609" s="58" t="str">
        <f t="shared" si="533"/>
        <v/>
      </c>
      <c r="AZ609" s="31">
        <f t="shared" si="534"/>
        <v>173.96</v>
      </c>
      <c r="BA609" s="59">
        <f t="shared" si="535"/>
        <v>0.44292824074074083</v>
      </c>
      <c r="BB609" s="59">
        <f t="shared" si="536"/>
        <v>0.44848379629629642</v>
      </c>
      <c r="BC609" s="59">
        <f t="shared" si="537"/>
        <v>0.43340277777777791</v>
      </c>
      <c r="BD609" s="59">
        <f t="shared" si="538"/>
        <v>0.4792361111111112</v>
      </c>
      <c r="BE609" s="59">
        <f t="shared" si="539"/>
        <v>0.46327546296296307</v>
      </c>
      <c r="BF609" s="59">
        <f t="shared" si="540"/>
        <v>0.47369212962962975</v>
      </c>
      <c r="BG609" s="59">
        <f t="shared" si="541"/>
        <v>0.46945601851851854</v>
      </c>
      <c r="BH609" s="59">
        <f t="shared" si="542"/>
        <v>0.46876157407407409</v>
      </c>
      <c r="BI609" s="31">
        <f t="shared" si="543"/>
        <v>9.4099999999999966</v>
      </c>
      <c r="BJ609" s="61">
        <f t="shared" si="544"/>
        <v>0.19204081632653056</v>
      </c>
      <c r="BK609" s="61">
        <f t="shared" si="545"/>
        <v>0.16224137931034477</v>
      </c>
      <c r="BL609" s="61">
        <f t="shared" si="546"/>
        <v>0.13637681159420284</v>
      </c>
      <c r="BM609" s="61">
        <f t="shared" si="547"/>
        <v>0.12064102564102559</v>
      </c>
      <c r="BN609" s="62">
        <f t="shared" si="548"/>
        <v>0</v>
      </c>
      <c r="BO609" s="62">
        <f t="shared" si="549"/>
        <v>11</v>
      </c>
      <c r="BP609" s="62">
        <f t="shared" si="550"/>
        <v>31</v>
      </c>
      <c r="BQ609" s="62">
        <f t="shared" si="551"/>
        <v>0</v>
      </c>
      <c r="BR609" s="62">
        <f t="shared" si="552"/>
        <v>9</v>
      </c>
      <c r="BS609" s="62">
        <f t="shared" si="553"/>
        <v>44</v>
      </c>
      <c r="BT609" s="62">
        <f t="shared" si="554"/>
        <v>0</v>
      </c>
      <c r="BU609" s="62">
        <f t="shared" si="555"/>
        <v>8</v>
      </c>
      <c r="BV609" s="62">
        <f t="shared" si="556"/>
        <v>11</v>
      </c>
      <c r="BW609" s="62">
        <f t="shared" si="557"/>
        <v>0</v>
      </c>
      <c r="BX609" s="62">
        <f t="shared" si="558"/>
        <v>7</v>
      </c>
      <c r="BY609" s="62">
        <f t="shared" si="559"/>
        <v>14</v>
      </c>
      <c r="BZ609" s="63">
        <f t="shared" si="560"/>
        <v>0.45092592592592601</v>
      </c>
      <c r="CA609" s="63">
        <f t="shared" si="561"/>
        <v>0.4564814814814816</v>
      </c>
      <c r="CB609" s="63">
        <f t="shared" si="562"/>
        <v>0.44016203703703716</v>
      </c>
      <c r="CC609" s="63">
        <f t="shared" si="563"/>
        <v>0.48599537037037044</v>
      </c>
      <c r="CD609" s="63">
        <f t="shared" si="564"/>
        <v>0.46895833333333342</v>
      </c>
      <c r="CE609" s="63">
        <f t="shared" si="565"/>
        <v>0.47937500000000011</v>
      </c>
      <c r="CF609" s="63">
        <f t="shared" si="566"/>
        <v>0.47447916666666667</v>
      </c>
      <c r="CG609" s="63">
        <f t="shared" si="567"/>
        <v>0.47378472222222223</v>
      </c>
      <c r="CH609" s="36"/>
      <c r="CI609" s="36"/>
      <c r="CJ609" s="36"/>
      <c r="CK609" s="36"/>
      <c r="CL609" s="60">
        <v>60</v>
      </c>
    </row>
    <row r="610" spans="1:90" ht="28.5" customHeight="1" x14ac:dyDescent="0.25">
      <c r="A610" s="37">
        <v>67</v>
      </c>
      <c r="C610" s="37"/>
      <c r="D610" s="37"/>
      <c r="E610" s="78"/>
      <c r="F610" s="83"/>
      <c r="G610" s="44"/>
      <c r="H610" s="44">
        <f t="shared" si="521"/>
        <v>184.37</v>
      </c>
      <c r="I610" s="83">
        <v>184.29</v>
      </c>
      <c r="J610" s="43">
        <f t="shared" si="571"/>
        <v>-4.1601099716035708E-4</v>
      </c>
      <c r="K610" s="44">
        <f t="shared" si="572"/>
        <v>-7.6666666666682204E-2</v>
      </c>
      <c r="L610" s="76" t="s">
        <v>1098</v>
      </c>
      <c r="M610" s="122" t="s">
        <v>1559</v>
      </c>
      <c r="N610" s="46">
        <f t="shared" si="527"/>
        <v>184.36666666666667</v>
      </c>
      <c r="O610" s="46">
        <v>-0.02</v>
      </c>
      <c r="P610" s="78">
        <v>184.38</v>
      </c>
      <c r="Q610" s="78">
        <f t="shared" si="570"/>
        <v>-1.19</v>
      </c>
      <c r="R610" s="78">
        <v>185.56</v>
      </c>
      <c r="S610" s="78">
        <f t="shared" si="570"/>
        <v>-1.19</v>
      </c>
      <c r="T610" s="77">
        <v>185.56</v>
      </c>
      <c r="U610" s="47" t="str">
        <f t="shared" si="568"/>
        <v/>
      </c>
      <c r="V610" s="47" t="str">
        <f t="shared" si="569"/>
        <v/>
      </c>
      <c r="W610" s="50"/>
      <c r="X610" s="50"/>
      <c r="Y610" s="50"/>
      <c r="Z610" s="50"/>
      <c r="AA610" s="50"/>
      <c r="AB610" s="50"/>
      <c r="AC610" s="50"/>
      <c r="AD610" s="50"/>
      <c r="AE610" s="51">
        <f t="shared" si="522"/>
        <v>67</v>
      </c>
      <c r="AF610" s="51" t="str">
        <f t="shared" si="523"/>
        <v/>
      </c>
      <c r="AG610" s="51" t="str">
        <f t="shared" si="524"/>
        <v/>
      </c>
      <c r="AH610" s="51" t="str">
        <f t="shared" si="525"/>
        <v/>
      </c>
      <c r="AI610" s="52">
        <f t="shared" si="526"/>
        <v>184.37</v>
      </c>
      <c r="AJ610" s="51"/>
      <c r="AK610" s="53"/>
      <c r="AL610" s="52"/>
      <c r="AM610" s="53">
        <f t="shared" si="528"/>
        <v>49</v>
      </c>
      <c r="AN610" s="53">
        <f>IF(AJ610&lt;&gt;"",IF(AJ610="o",VLOOKUP(AM610,OpenSect!$A$1:$D$11,2),IF(AJ610="u",VLOOKUP(AM610,UpHill!$A$1:$D$35,2),IF(AJ610="d",VLOOKUP(AM610,DownHill!$A$1:$D$29,2),IF(AJ610="f",VLOOKUP(AM610,FlatUnd!$A$2:$D$30,2),IF(AJ610="t",VLOOKUP(AM610,TimeAdd!$A$1:$D$176,2),IF(AJ610="l",VLOOKUP(AM610,SLimit!$A$1:$D$8,2),AN609)))))),AN609)</f>
        <v>58</v>
      </c>
      <c r="AO610" s="53">
        <f>IF(AJ610&lt;&gt;"",IF(AJ610="o",VLOOKUP(AM610,OpenSect!$A$1:$D$11,3),IF(AJ610="u",VLOOKUP(AM610,UpHill!$A$1:$D$35,3),IF(AJ610="d",VLOOKUP(AM610,DownHill!$A$3:$D$29,3),IF(AJ610="f",VLOOKUP(AM610,FlatUnd!$A$2:$D$30,3),IF(AJ610="t",VLOOKUP(AM610,TimeAdd!$A$1:$D$18,3),IF(AJ610="l",VLOOKUP(AM610,SLimit!$A$1:$D$8,3),AO609)))))),AO609)</f>
        <v>69</v>
      </c>
      <c r="AP610" s="53">
        <f>IF(AJ610&lt;&gt;"",IF(AJ610="o",VLOOKUP(AM610,OpenSect!$A$1:$D$11,4),IF(AJ610="u",VLOOKUP(AM610,UpHill!$A$1:$D$35,4),IF(AJ610="d",VLOOKUP(AM610,DownHill!$A$1:$D$29,4),IF(AJ610="f",VLOOKUP(AM610,FlatUnd!$A$2:$D$30,4),IF(AJ610="t",VLOOKUP(AM610,TimeAdd!$A$1:$D$18,4),IF(AJ610="l",VLOOKUP(AM610,SLimit!$A$1:$D$8,4),AP609)))))),AP609)</f>
        <v>78</v>
      </c>
      <c r="AQ610" s="53" t="str">
        <f t="shared" si="529"/>
        <v>120</v>
      </c>
      <c r="AR610" s="54" t="str">
        <f t="shared" si="530"/>
        <v>50,0 km plate.</v>
      </c>
      <c r="AS610" s="55"/>
      <c r="AT610" s="55"/>
      <c r="AU610" s="56">
        <f>IF(GroupStTimes!$A$8=0,MIN(CB610,CD610,CF610),MIN(BZ610,CB610,CD610,CF610))</f>
        <v>0.44087962962962979</v>
      </c>
      <c r="AV610" s="56">
        <f>IF(GroupStTimes!$A$8=0,MAX(CC610,CE610,CG610),MAX(CA610,CC610,CE610,CG610))</f>
        <v>0.48671296296296307</v>
      </c>
      <c r="AW610" s="57" t="str">
        <f t="shared" si="531"/>
        <v/>
      </c>
      <c r="AX610" s="58" t="str">
        <f t="shared" si="532"/>
        <v/>
      </c>
      <c r="AY610" s="58" t="str">
        <f t="shared" si="533"/>
        <v/>
      </c>
      <c r="AZ610" s="31">
        <f t="shared" si="534"/>
        <v>173.96</v>
      </c>
      <c r="BA610" s="59">
        <f t="shared" si="535"/>
        <v>0.44292824074074083</v>
      </c>
      <c r="BB610" s="59">
        <f t="shared" si="536"/>
        <v>0.44848379629629642</v>
      </c>
      <c r="BC610" s="59">
        <f t="shared" si="537"/>
        <v>0.43340277777777791</v>
      </c>
      <c r="BD610" s="59">
        <f t="shared" si="538"/>
        <v>0.4792361111111112</v>
      </c>
      <c r="BE610" s="59">
        <f t="shared" si="539"/>
        <v>0.46327546296296307</v>
      </c>
      <c r="BF610" s="59">
        <f t="shared" si="540"/>
        <v>0.47369212962962975</v>
      </c>
      <c r="BG610" s="59">
        <f t="shared" si="541"/>
        <v>0.46945601851851854</v>
      </c>
      <c r="BH610" s="59">
        <f t="shared" si="542"/>
        <v>0.46876157407407409</v>
      </c>
      <c r="BI610" s="31">
        <f t="shared" si="543"/>
        <v>10.409999999999997</v>
      </c>
      <c r="BJ610" s="61">
        <f t="shared" si="544"/>
        <v>0.21244897959183667</v>
      </c>
      <c r="BK610" s="61">
        <f t="shared" si="545"/>
        <v>0.1794827586206896</v>
      </c>
      <c r="BL610" s="61">
        <f t="shared" si="546"/>
        <v>0.15086956521739125</v>
      </c>
      <c r="BM610" s="61">
        <f t="shared" si="547"/>
        <v>0.13346153846153841</v>
      </c>
      <c r="BN610" s="62">
        <f t="shared" si="548"/>
        <v>0</v>
      </c>
      <c r="BO610" s="62">
        <f t="shared" si="549"/>
        <v>12</v>
      </c>
      <c r="BP610" s="62">
        <f t="shared" si="550"/>
        <v>45</v>
      </c>
      <c r="BQ610" s="62">
        <f t="shared" si="551"/>
        <v>0</v>
      </c>
      <c r="BR610" s="62">
        <f t="shared" si="552"/>
        <v>10</v>
      </c>
      <c r="BS610" s="62">
        <f t="shared" si="553"/>
        <v>46</v>
      </c>
      <c r="BT610" s="62">
        <f t="shared" si="554"/>
        <v>0</v>
      </c>
      <c r="BU610" s="62">
        <f t="shared" si="555"/>
        <v>9</v>
      </c>
      <c r="BV610" s="62">
        <f t="shared" si="556"/>
        <v>3</v>
      </c>
      <c r="BW610" s="62">
        <f t="shared" si="557"/>
        <v>0</v>
      </c>
      <c r="BX610" s="62">
        <f t="shared" si="558"/>
        <v>8</v>
      </c>
      <c r="BY610" s="62">
        <f t="shared" si="559"/>
        <v>0</v>
      </c>
      <c r="BZ610" s="63">
        <f t="shared" si="560"/>
        <v>0.45178240740740749</v>
      </c>
      <c r="CA610" s="63">
        <f t="shared" si="561"/>
        <v>0.45733796296296308</v>
      </c>
      <c r="CB610" s="63">
        <f t="shared" si="562"/>
        <v>0.44087962962962979</v>
      </c>
      <c r="CC610" s="63">
        <f t="shared" si="563"/>
        <v>0.48671296296296307</v>
      </c>
      <c r="CD610" s="63">
        <f t="shared" si="564"/>
        <v>0.46956018518518527</v>
      </c>
      <c r="CE610" s="63">
        <f t="shared" si="565"/>
        <v>0.47997685185185196</v>
      </c>
      <c r="CF610" s="63">
        <f t="shared" si="566"/>
        <v>0.47501157407407407</v>
      </c>
      <c r="CG610" s="63">
        <f t="shared" si="567"/>
        <v>0.47431712962962963</v>
      </c>
      <c r="CH610" s="36"/>
      <c r="CI610" s="36"/>
      <c r="CJ610" s="36"/>
      <c r="CK610" s="36"/>
      <c r="CL610" s="60">
        <v>60</v>
      </c>
    </row>
    <row r="611" spans="1:90" ht="40.5" x14ac:dyDescent="0.25">
      <c r="A611" s="37">
        <v>67</v>
      </c>
      <c r="C611" s="37" t="s">
        <v>58</v>
      </c>
      <c r="D611" s="37"/>
      <c r="E611" s="78"/>
      <c r="F611" s="83"/>
      <c r="G611" s="44">
        <v>185.65</v>
      </c>
      <c r="H611" s="44">
        <f t="shared" si="521"/>
        <v>184.45</v>
      </c>
      <c r="I611" s="83">
        <v>184.4</v>
      </c>
      <c r="J611" s="43">
        <f t="shared" si="571"/>
        <v>-3.7960954446850966E-4</v>
      </c>
      <c r="K611" s="44">
        <f t="shared" si="572"/>
        <v>-6.9999999999993179E-2</v>
      </c>
      <c r="L611" s="76" t="s">
        <v>1186</v>
      </c>
      <c r="M611" s="122" t="s">
        <v>1559</v>
      </c>
      <c r="N611" s="46">
        <f t="shared" si="527"/>
        <v>184.47</v>
      </c>
      <c r="O611" s="46">
        <v>-0.02</v>
      </c>
      <c r="P611" s="78">
        <v>184.49</v>
      </c>
      <c r="Q611" s="78">
        <f t="shared" si="570"/>
        <v>-1.19</v>
      </c>
      <c r="R611" s="78">
        <v>185.65</v>
      </c>
      <c r="S611" s="78">
        <f t="shared" si="570"/>
        <v>-1.19</v>
      </c>
      <c r="T611" s="77">
        <v>185.67</v>
      </c>
      <c r="U611" s="47">
        <f t="shared" si="568"/>
        <v>26.7745</v>
      </c>
      <c r="V611" s="47">
        <f t="shared" si="569"/>
        <v>28.78876</v>
      </c>
      <c r="W611" s="50">
        <v>26.774460000000001</v>
      </c>
      <c r="X611" s="50">
        <v>28.78876</v>
      </c>
      <c r="Y611" s="50">
        <v>26.774470000000001</v>
      </c>
      <c r="Z611" s="50">
        <v>28.788720000000001</v>
      </c>
      <c r="AA611" s="50">
        <v>26.774529999999999</v>
      </c>
      <c r="AB611" s="50">
        <v>28.788789999999999</v>
      </c>
      <c r="AC611" s="50">
        <v>26.774529999999999</v>
      </c>
      <c r="AD611" s="50">
        <v>28.78877</v>
      </c>
      <c r="AE611" s="51">
        <f t="shared" si="522"/>
        <v>67</v>
      </c>
      <c r="AF611" s="51" t="str">
        <f t="shared" si="523"/>
        <v/>
      </c>
      <c r="AG611" s="51" t="str">
        <f t="shared" si="524"/>
        <v>m</v>
      </c>
      <c r="AH611" s="51" t="str">
        <f t="shared" si="525"/>
        <v/>
      </c>
      <c r="AI611" s="52">
        <f t="shared" si="526"/>
        <v>184.45</v>
      </c>
      <c r="AJ611" s="51" t="s">
        <v>58</v>
      </c>
      <c r="AK611" s="53"/>
      <c r="AL611" s="52"/>
      <c r="AM611" s="53">
        <f t="shared" si="528"/>
        <v>49</v>
      </c>
      <c r="AN611" s="53">
        <f>IF(AJ611&lt;&gt;"",IF(AJ611="o",VLOOKUP(AM611,OpenSect!$A$1:$D$11,2),IF(AJ611="u",VLOOKUP(AM611,UpHill!$A$1:$D$35,2),IF(AJ611="d",VLOOKUP(AM611,DownHill!$A$1:$D$29,2),IF(AJ611="f",VLOOKUP(AM611,FlatUnd!$A$2:$D$30,2),IF(AJ611="t",VLOOKUP(AM611,TimeAdd!$A$1:$D$176,2),IF(AJ611="l",VLOOKUP(AM611,SLimit!$A$1:$D$8,2),AN610)))))),AN610)</f>
        <v>58</v>
      </c>
      <c r="AO611" s="53">
        <f>IF(AJ611&lt;&gt;"",IF(AJ611="o",VLOOKUP(AM611,OpenSect!$A$1:$D$11,3),IF(AJ611="u",VLOOKUP(AM611,UpHill!$A$1:$D$35,3),IF(AJ611="d",VLOOKUP(AM611,DownHill!$A$3:$D$29,3),IF(AJ611="f",VLOOKUP(AM611,FlatUnd!$A$2:$D$30,3),IF(AJ611="t",VLOOKUP(AM611,TimeAdd!$A$1:$D$18,3),IF(AJ611="l",VLOOKUP(AM611,SLimit!$A$1:$D$8,3),AO610)))))),AO610)</f>
        <v>69</v>
      </c>
      <c r="AP611" s="53">
        <f>IF(AJ611&lt;&gt;"",IF(AJ611="o",VLOOKUP(AM611,OpenSect!$A$1:$D$11,4),IF(AJ611="u",VLOOKUP(AM611,UpHill!$A$1:$D$35,4),IF(AJ611="d",VLOOKUP(AM611,DownHill!$A$1:$D$29,4),IF(AJ611="f",VLOOKUP(AM611,FlatUnd!$A$2:$D$30,4),IF(AJ611="t",VLOOKUP(AM611,TimeAdd!$A$1:$D$18,4),IF(AJ611="l",VLOOKUP(AM611,SLimit!$A$1:$D$8,4),AP610)))))),AP610)</f>
        <v>78</v>
      </c>
      <c r="AQ611" s="53" t="str">
        <f t="shared" si="529"/>
        <v>120</v>
      </c>
      <c r="AR611" s="54" t="str">
        <f t="shared" si="530"/>
        <v>Warning - Farm animals. Control.  Dot on pole ,road edge and yellow line.</v>
      </c>
      <c r="AS611" s="55"/>
      <c r="AT611" s="55"/>
      <c r="AU611" s="56">
        <f>IF(GroupStTimes!$A$8=0,MIN(CB611,CD611,CF611),MIN(BZ611,CB611,CD611,CF611))</f>
        <v>0.44093750000000015</v>
      </c>
      <c r="AV611" s="56">
        <f>IF(GroupStTimes!$A$8=0,MAX(CC611,CE611,CG611),MAX(CA611,CC611,CE611,CG611))</f>
        <v>0.48677083333333343</v>
      </c>
      <c r="AW611" s="57" t="str">
        <f t="shared" si="531"/>
        <v>26.77450  28.78876</v>
      </c>
      <c r="AX611" s="58">
        <f t="shared" si="532"/>
        <v>26.774460000000001</v>
      </c>
      <c r="AY611" s="58">
        <f t="shared" si="533"/>
        <v>28.78876</v>
      </c>
      <c r="AZ611" s="31">
        <f t="shared" si="534"/>
        <v>173.96</v>
      </c>
      <c r="BA611" s="59">
        <f t="shared" si="535"/>
        <v>0.44292824074074083</v>
      </c>
      <c r="BB611" s="59">
        <f t="shared" si="536"/>
        <v>0.44848379629629642</v>
      </c>
      <c r="BC611" s="59">
        <f t="shared" si="537"/>
        <v>0.43340277777777791</v>
      </c>
      <c r="BD611" s="59">
        <f t="shared" si="538"/>
        <v>0.4792361111111112</v>
      </c>
      <c r="BE611" s="59">
        <f t="shared" si="539"/>
        <v>0.46327546296296307</v>
      </c>
      <c r="BF611" s="59">
        <f t="shared" si="540"/>
        <v>0.47369212962962975</v>
      </c>
      <c r="BG611" s="59">
        <f t="shared" si="541"/>
        <v>0.46945601851851854</v>
      </c>
      <c r="BH611" s="59">
        <f t="shared" si="542"/>
        <v>0.46876157407407409</v>
      </c>
      <c r="BI611" s="31">
        <f t="shared" si="543"/>
        <v>10.489999999999981</v>
      </c>
      <c r="BJ611" s="61">
        <f t="shared" si="544"/>
        <v>0.21408163265306082</v>
      </c>
      <c r="BK611" s="61">
        <f t="shared" si="545"/>
        <v>0.1808620689655169</v>
      </c>
      <c r="BL611" s="61">
        <f t="shared" si="546"/>
        <v>0.15202898550724608</v>
      </c>
      <c r="BM611" s="61">
        <f t="shared" si="547"/>
        <v>0.13448717948717923</v>
      </c>
      <c r="BN611" s="62">
        <f t="shared" si="548"/>
        <v>0</v>
      </c>
      <c r="BO611" s="62">
        <f t="shared" si="549"/>
        <v>12</v>
      </c>
      <c r="BP611" s="62">
        <f t="shared" si="550"/>
        <v>51</v>
      </c>
      <c r="BQ611" s="62">
        <f t="shared" si="551"/>
        <v>0</v>
      </c>
      <c r="BR611" s="62">
        <f t="shared" si="552"/>
        <v>10</v>
      </c>
      <c r="BS611" s="62">
        <f t="shared" si="553"/>
        <v>51</v>
      </c>
      <c r="BT611" s="62">
        <f t="shared" si="554"/>
        <v>0</v>
      </c>
      <c r="BU611" s="62">
        <f t="shared" si="555"/>
        <v>9</v>
      </c>
      <c r="BV611" s="62">
        <f t="shared" si="556"/>
        <v>7</v>
      </c>
      <c r="BW611" s="62">
        <f t="shared" si="557"/>
        <v>0</v>
      </c>
      <c r="BX611" s="62">
        <f t="shared" si="558"/>
        <v>8</v>
      </c>
      <c r="BY611" s="62">
        <f t="shared" si="559"/>
        <v>4</v>
      </c>
      <c r="BZ611" s="63">
        <f t="shared" si="560"/>
        <v>0.45185185185185195</v>
      </c>
      <c r="CA611" s="63">
        <f t="shared" si="561"/>
        <v>0.45740740740740754</v>
      </c>
      <c r="CB611" s="63">
        <f t="shared" si="562"/>
        <v>0.44093750000000015</v>
      </c>
      <c r="CC611" s="63">
        <f t="shared" si="563"/>
        <v>0.48677083333333343</v>
      </c>
      <c r="CD611" s="63">
        <f t="shared" si="564"/>
        <v>0.4696064814814816</v>
      </c>
      <c r="CE611" s="63">
        <f t="shared" si="565"/>
        <v>0.48002314814814828</v>
      </c>
      <c r="CF611" s="63">
        <f t="shared" si="566"/>
        <v>0.47505787037037039</v>
      </c>
      <c r="CG611" s="63">
        <f t="shared" si="567"/>
        <v>0.47436342592592595</v>
      </c>
      <c r="CH611" s="36"/>
      <c r="CI611" s="36"/>
      <c r="CJ611" s="36"/>
      <c r="CK611" s="36"/>
      <c r="CL611" s="60">
        <v>60</v>
      </c>
    </row>
    <row r="612" spans="1:90" ht="28.5" customHeight="1" x14ac:dyDescent="0.25">
      <c r="A612" s="37">
        <v>67</v>
      </c>
      <c r="C612" s="37"/>
      <c r="D612" s="37"/>
      <c r="E612" s="78"/>
      <c r="F612" s="83"/>
      <c r="G612" s="44">
        <v>186.53</v>
      </c>
      <c r="H612" s="44">
        <f t="shared" si="521"/>
        <v>185.34</v>
      </c>
      <c r="I612" s="83">
        <v>185.29</v>
      </c>
      <c r="J612" s="43">
        <f t="shared" si="571"/>
        <v>-3.5979635526290076E-4</v>
      </c>
      <c r="K612" s="44">
        <f t="shared" si="572"/>
        <v>-6.6666666666662877E-2</v>
      </c>
      <c r="L612" s="76" t="s">
        <v>613</v>
      </c>
      <c r="M612" s="122" t="s">
        <v>1559</v>
      </c>
      <c r="N612" s="46">
        <f t="shared" si="527"/>
        <v>185.35666666666665</v>
      </c>
      <c r="O612" s="46">
        <v>-0.02</v>
      </c>
      <c r="P612" s="78">
        <v>185.38</v>
      </c>
      <c r="Q612" s="78">
        <f t="shared" si="570"/>
        <v>-1.19</v>
      </c>
      <c r="R612" s="78">
        <v>186.53</v>
      </c>
      <c r="S612" s="78">
        <f t="shared" si="570"/>
        <v>-1.19</v>
      </c>
      <c r="T612" s="77">
        <v>186.56</v>
      </c>
      <c r="U612" s="47" t="str">
        <f t="shared" si="568"/>
        <v/>
      </c>
      <c r="V612" s="47" t="str">
        <f t="shared" si="569"/>
        <v/>
      </c>
      <c r="W612" s="50"/>
      <c r="X612" s="50"/>
      <c r="Y612" s="50"/>
      <c r="Z612" s="50"/>
      <c r="AA612" s="50"/>
      <c r="AB612" s="50"/>
      <c r="AC612" s="50"/>
      <c r="AD612" s="50"/>
      <c r="AE612" s="51">
        <f t="shared" si="522"/>
        <v>67</v>
      </c>
      <c r="AF612" s="51" t="str">
        <f t="shared" si="523"/>
        <v/>
      </c>
      <c r="AG612" s="51" t="str">
        <f t="shared" si="524"/>
        <v/>
      </c>
      <c r="AH612" s="51" t="str">
        <f t="shared" si="525"/>
        <v/>
      </c>
      <c r="AI612" s="52">
        <f t="shared" si="526"/>
        <v>185.34</v>
      </c>
      <c r="AJ612" s="51"/>
      <c r="AK612" s="53"/>
      <c r="AL612" s="52"/>
      <c r="AM612" s="53">
        <f t="shared" si="528"/>
        <v>49</v>
      </c>
      <c r="AN612" s="53">
        <f>IF(AJ612&lt;&gt;"",IF(AJ612="o",VLOOKUP(AM612,OpenSect!$A$1:$D$11,2),IF(AJ612="u",VLOOKUP(AM612,UpHill!$A$1:$D$35,2),IF(AJ612="d",VLOOKUP(AM612,DownHill!$A$1:$D$29,2),IF(AJ612="f",VLOOKUP(AM612,FlatUnd!$A$2:$D$30,2),IF(AJ612="t",VLOOKUP(AM612,TimeAdd!$A$1:$D$176,2),IF(AJ612="l",VLOOKUP(AM612,SLimit!$A$1:$D$8,2),AN611)))))),AN611)</f>
        <v>58</v>
      </c>
      <c r="AO612" s="53">
        <f>IF(AJ612&lt;&gt;"",IF(AJ612="o",VLOOKUP(AM612,OpenSect!$A$1:$D$11,3),IF(AJ612="u",VLOOKUP(AM612,UpHill!$A$1:$D$35,3),IF(AJ612="d",VLOOKUP(AM612,DownHill!$A$3:$D$29,3),IF(AJ612="f",VLOOKUP(AM612,FlatUnd!$A$2:$D$30,3),IF(AJ612="t",VLOOKUP(AM612,TimeAdd!$A$1:$D$18,3),IF(AJ612="l",VLOOKUP(AM612,SLimit!$A$1:$D$8,3),AO611)))))),AO611)</f>
        <v>69</v>
      </c>
      <c r="AP612" s="53">
        <f>IF(AJ612&lt;&gt;"",IF(AJ612="o",VLOOKUP(AM612,OpenSect!$A$1:$D$11,4),IF(AJ612="u",VLOOKUP(AM612,UpHill!$A$1:$D$35,4),IF(AJ612="d",VLOOKUP(AM612,DownHill!$A$1:$D$29,4),IF(AJ612="f",VLOOKUP(AM612,FlatUnd!$A$2:$D$30,4),IF(AJ612="t",VLOOKUP(AM612,TimeAdd!$A$1:$D$18,4),IF(AJ612="l",VLOOKUP(AM612,SLimit!$A$1:$D$8,4),AP611)))))),AP611)</f>
        <v>78</v>
      </c>
      <c r="AQ612" s="53" t="str">
        <f t="shared" si="529"/>
        <v>120</v>
      </c>
      <c r="AR612" s="54" t="str">
        <f t="shared" si="530"/>
        <v>51,0 km plate.</v>
      </c>
      <c r="AS612" s="55"/>
      <c r="AT612" s="55"/>
      <c r="AU612" s="56">
        <f>IF(GroupStTimes!$A$8=0,MIN(CB612,CD612,CF612),MIN(BZ612,CB612,CD612,CF612))</f>
        <v>0.44157407407407423</v>
      </c>
      <c r="AV612" s="56">
        <f>IF(GroupStTimes!$A$8=0,MAX(CC612,CE612,CG612),MAX(CA612,CC612,CE612,CG612))</f>
        <v>0.48740740740740751</v>
      </c>
      <c r="AW612" s="57" t="str">
        <f t="shared" si="531"/>
        <v/>
      </c>
      <c r="AX612" s="58" t="str">
        <f t="shared" si="532"/>
        <v/>
      </c>
      <c r="AY612" s="58" t="str">
        <f t="shared" si="533"/>
        <v/>
      </c>
      <c r="AZ612" s="31">
        <f t="shared" si="534"/>
        <v>173.96</v>
      </c>
      <c r="BA612" s="59">
        <f t="shared" si="535"/>
        <v>0.44292824074074083</v>
      </c>
      <c r="BB612" s="59">
        <f t="shared" si="536"/>
        <v>0.44848379629629642</v>
      </c>
      <c r="BC612" s="59">
        <f t="shared" si="537"/>
        <v>0.43340277777777791</v>
      </c>
      <c r="BD612" s="59">
        <f t="shared" si="538"/>
        <v>0.4792361111111112</v>
      </c>
      <c r="BE612" s="59">
        <f t="shared" si="539"/>
        <v>0.46327546296296307</v>
      </c>
      <c r="BF612" s="59">
        <f t="shared" si="540"/>
        <v>0.47369212962962975</v>
      </c>
      <c r="BG612" s="59">
        <f t="shared" si="541"/>
        <v>0.46945601851851854</v>
      </c>
      <c r="BH612" s="59">
        <f t="shared" si="542"/>
        <v>0.46876157407407409</v>
      </c>
      <c r="BI612" s="31">
        <f t="shared" si="543"/>
        <v>11.379999999999995</v>
      </c>
      <c r="BJ612" s="61">
        <f t="shared" si="544"/>
        <v>0.23224489795918357</v>
      </c>
      <c r="BK612" s="61">
        <f t="shared" si="545"/>
        <v>0.19620689655172405</v>
      </c>
      <c r="BL612" s="61">
        <f t="shared" si="546"/>
        <v>0.164927536231884</v>
      </c>
      <c r="BM612" s="61">
        <f t="shared" si="547"/>
        <v>0.14589743589743584</v>
      </c>
      <c r="BN612" s="62">
        <f t="shared" si="548"/>
        <v>0</v>
      </c>
      <c r="BO612" s="62">
        <f t="shared" si="549"/>
        <v>13</v>
      </c>
      <c r="BP612" s="62">
        <f t="shared" si="550"/>
        <v>56</v>
      </c>
      <c r="BQ612" s="62">
        <f t="shared" si="551"/>
        <v>0</v>
      </c>
      <c r="BR612" s="62">
        <f t="shared" si="552"/>
        <v>11</v>
      </c>
      <c r="BS612" s="62">
        <f t="shared" si="553"/>
        <v>46</v>
      </c>
      <c r="BT612" s="62">
        <f t="shared" si="554"/>
        <v>0</v>
      </c>
      <c r="BU612" s="62">
        <f t="shared" si="555"/>
        <v>9</v>
      </c>
      <c r="BV612" s="62">
        <f t="shared" si="556"/>
        <v>54</v>
      </c>
      <c r="BW612" s="62">
        <f t="shared" si="557"/>
        <v>0</v>
      </c>
      <c r="BX612" s="62">
        <f t="shared" si="558"/>
        <v>8</v>
      </c>
      <c r="BY612" s="62">
        <f t="shared" si="559"/>
        <v>45</v>
      </c>
      <c r="BZ612" s="63">
        <f t="shared" si="560"/>
        <v>0.45260416666666675</v>
      </c>
      <c r="CA612" s="63">
        <f t="shared" si="561"/>
        <v>0.45815972222222234</v>
      </c>
      <c r="CB612" s="63">
        <f t="shared" si="562"/>
        <v>0.44157407407407423</v>
      </c>
      <c r="CC612" s="63">
        <f t="shared" si="563"/>
        <v>0.48740740740740751</v>
      </c>
      <c r="CD612" s="63">
        <f t="shared" si="564"/>
        <v>0.47015046296296309</v>
      </c>
      <c r="CE612" s="63">
        <f t="shared" si="565"/>
        <v>0.48056712962962977</v>
      </c>
      <c r="CF612" s="63">
        <f t="shared" si="566"/>
        <v>0.47553240740740743</v>
      </c>
      <c r="CG612" s="63">
        <f t="shared" si="567"/>
        <v>0.47483796296296299</v>
      </c>
      <c r="CH612" s="36"/>
      <c r="CI612" s="36"/>
      <c r="CJ612" s="36"/>
      <c r="CK612" s="36"/>
      <c r="CL612" s="60">
        <v>60</v>
      </c>
    </row>
    <row r="613" spans="1:90" ht="28.5" customHeight="1" x14ac:dyDescent="0.25">
      <c r="A613" s="37">
        <v>67</v>
      </c>
      <c r="C613" s="37"/>
      <c r="D613" s="37"/>
      <c r="E613" s="78"/>
      <c r="F613" s="83"/>
      <c r="G613" s="44">
        <v>187.54</v>
      </c>
      <c r="H613" s="44">
        <f t="shared" si="521"/>
        <v>186.34</v>
      </c>
      <c r="I613" s="83">
        <v>186.29</v>
      </c>
      <c r="J613" s="43">
        <f t="shared" si="571"/>
        <v>-3.7575822642113468E-4</v>
      </c>
      <c r="K613" s="44">
        <f t="shared" si="572"/>
        <v>-6.9999999999993179E-2</v>
      </c>
      <c r="L613" s="76" t="s">
        <v>1101</v>
      </c>
      <c r="M613" s="122" t="s">
        <v>1559</v>
      </c>
      <c r="N613" s="46">
        <f t="shared" si="527"/>
        <v>186.35999999999999</v>
      </c>
      <c r="O613" s="46">
        <v>-0.02</v>
      </c>
      <c r="P613" s="78">
        <v>186.38</v>
      </c>
      <c r="Q613" s="78">
        <f t="shared" si="570"/>
        <v>-1.19</v>
      </c>
      <c r="R613" s="78">
        <v>187.54</v>
      </c>
      <c r="S613" s="78">
        <f t="shared" si="570"/>
        <v>-1.19</v>
      </c>
      <c r="T613" s="77">
        <v>187.56</v>
      </c>
      <c r="U613" s="47" t="str">
        <f t="shared" si="568"/>
        <v/>
      </c>
      <c r="V613" s="47" t="str">
        <f t="shared" si="569"/>
        <v/>
      </c>
      <c r="W613" s="50"/>
      <c r="X613" s="50"/>
      <c r="Y613" s="50"/>
      <c r="Z613" s="50"/>
      <c r="AA613" s="50"/>
      <c r="AB613" s="50"/>
      <c r="AC613" s="50"/>
      <c r="AD613" s="50"/>
      <c r="AE613" s="51">
        <f t="shared" si="522"/>
        <v>67</v>
      </c>
      <c r="AF613" s="51" t="str">
        <f t="shared" si="523"/>
        <v/>
      </c>
      <c r="AG613" s="51" t="str">
        <f t="shared" si="524"/>
        <v/>
      </c>
      <c r="AH613" s="51" t="str">
        <f t="shared" si="525"/>
        <v/>
      </c>
      <c r="AI613" s="52">
        <f t="shared" si="526"/>
        <v>186.34</v>
      </c>
      <c r="AJ613" s="51"/>
      <c r="AK613" s="53"/>
      <c r="AL613" s="52"/>
      <c r="AM613" s="53">
        <f t="shared" si="528"/>
        <v>49</v>
      </c>
      <c r="AN613" s="53">
        <f>IF(AJ613&lt;&gt;"",IF(AJ613="o",VLOOKUP(AM613,OpenSect!$A$1:$D$11,2),IF(AJ613="u",VLOOKUP(AM613,UpHill!$A$1:$D$35,2),IF(AJ613="d",VLOOKUP(AM613,DownHill!$A$1:$D$29,2),IF(AJ613="f",VLOOKUP(AM613,FlatUnd!$A$2:$D$30,2),IF(AJ613="t",VLOOKUP(AM613,TimeAdd!$A$1:$D$176,2),IF(AJ613="l",VLOOKUP(AM613,SLimit!$A$1:$D$8,2),AN612)))))),AN612)</f>
        <v>58</v>
      </c>
      <c r="AO613" s="53">
        <f>IF(AJ613&lt;&gt;"",IF(AJ613="o",VLOOKUP(AM613,OpenSect!$A$1:$D$11,3),IF(AJ613="u",VLOOKUP(AM613,UpHill!$A$1:$D$35,3),IF(AJ613="d",VLOOKUP(AM613,DownHill!$A$3:$D$29,3),IF(AJ613="f",VLOOKUP(AM613,FlatUnd!$A$2:$D$30,3),IF(AJ613="t",VLOOKUP(AM613,TimeAdd!$A$1:$D$18,3),IF(AJ613="l",VLOOKUP(AM613,SLimit!$A$1:$D$8,3),AO612)))))),AO612)</f>
        <v>69</v>
      </c>
      <c r="AP613" s="53">
        <f>IF(AJ613&lt;&gt;"",IF(AJ613="o",VLOOKUP(AM613,OpenSect!$A$1:$D$11,4),IF(AJ613="u",VLOOKUP(AM613,UpHill!$A$1:$D$35,4),IF(AJ613="d",VLOOKUP(AM613,DownHill!$A$1:$D$29,4),IF(AJ613="f",VLOOKUP(AM613,FlatUnd!$A$2:$D$30,4),IF(AJ613="t",VLOOKUP(AM613,TimeAdd!$A$1:$D$18,4),IF(AJ613="l",VLOOKUP(AM613,SLimit!$A$1:$D$8,4),AP612)))))),AP612)</f>
        <v>78</v>
      </c>
      <c r="AQ613" s="53" t="str">
        <f t="shared" si="529"/>
        <v>120</v>
      </c>
      <c r="AR613" s="54" t="str">
        <f t="shared" si="530"/>
        <v>52,0 km plate.</v>
      </c>
      <c r="AS613" s="55"/>
      <c r="AT613" s="55"/>
      <c r="AU613" s="56">
        <f>IF(GroupStTimes!$A$8=0,MIN(CB613,CD613,CF613),MIN(BZ613,CB613,CD613,CF613))</f>
        <v>0.44229166666666681</v>
      </c>
      <c r="AV613" s="56">
        <f>IF(GroupStTimes!$A$8=0,MAX(CC613,CE613,CG613),MAX(CA613,CC613,CE613,CG613))</f>
        <v>0.48812500000000009</v>
      </c>
      <c r="AW613" s="57" t="str">
        <f t="shared" si="531"/>
        <v/>
      </c>
      <c r="AX613" s="58" t="str">
        <f t="shared" si="532"/>
        <v/>
      </c>
      <c r="AY613" s="58" t="str">
        <f t="shared" si="533"/>
        <v/>
      </c>
      <c r="AZ613" s="31">
        <f t="shared" si="534"/>
        <v>173.96</v>
      </c>
      <c r="BA613" s="59">
        <f t="shared" si="535"/>
        <v>0.44292824074074083</v>
      </c>
      <c r="BB613" s="59">
        <f t="shared" si="536"/>
        <v>0.44848379629629642</v>
      </c>
      <c r="BC613" s="59">
        <f t="shared" si="537"/>
        <v>0.43340277777777791</v>
      </c>
      <c r="BD613" s="59">
        <f t="shared" si="538"/>
        <v>0.4792361111111112</v>
      </c>
      <c r="BE613" s="59">
        <f t="shared" si="539"/>
        <v>0.46327546296296307</v>
      </c>
      <c r="BF613" s="59">
        <f t="shared" si="540"/>
        <v>0.47369212962962975</v>
      </c>
      <c r="BG613" s="59">
        <f t="shared" si="541"/>
        <v>0.46945601851851854</v>
      </c>
      <c r="BH613" s="59">
        <f t="shared" si="542"/>
        <v>0.46876157407407409</v>
      </c>
      <c r="BI613" s="31">
        <f t="shared" si="543"/>
        <v>12.379999999999995</v>
      </c>
      <c r="BJ613" s="61">
        <f t="shared" si="544"/>
        <v>0.25265306122448972</v>
      </c>
      <c r="BK613" s="61">
        <f t="shared" si="545"/>
        <v>0.21344827586206888</v>
      </c>
      <c r="BL613" s="61">
        <f t="shared" si="546"/>
        <v>0.17942028985507238</v>
      </c>
      <c r="BM613" s="61">
        <f t="shared" si="547"/>
        <v>0.15871794871794867</v>
      </c>
      <c r="BN613" s="62">
        <f t="shared" si="548"/>
        <v>0</v>
      </c>
      <c r="BO613" s="62">
        <f t="shared" si="549"/>
        <v>15</v>
      </c>
      <c r="BP613" s="62">
        <f t="shared" si="550"/>
        <v>10</v>
      </c>
      <c r="BQ613" s="62">
        <f t="shared" si="551"/>
        <v>0</v>
      </c>
      <c r="BR613" s="62">
        <f t="shared" si="552"/>
        <v>12</v>
      </c>
      <c r="BS613" s="62">
        <f t="shared" si="553"/>
        <v>48</v>
      </c>
      <c r="BT613" s="62">
        <f t="shared" si="554"/>
        <v>0</v>
      </c>
      <c r="BU613" s="62">
        <f t="shared" si="555"/>
        <v>10</v>
      </c>
      <c r="BV613" s="62">
        <f t="shared" si="556"/>
        <v>46</v>
      </c>
      <c r="BW613" s="62">
        <f t="shared" si="557"/>
        <v>0</v>
      </c>
      <c r="BX613" s="62">
        <f t="shared" si="558"/>
        <v>9</v>
      </c>
      <c r="BY613" s="62">
        <f t="shared" si="559"/>
        <v>31</v>
      </c>
      <c r="BZ613" s="63">
        <f t="shared" si="560"/>
        <v>0.45346064814814824</v>
      </c>
      <c r="CA613" s="63">
        <f t="shared" si="561"/>
        <v>0.45901620370370383</v>
      </c>
      <c r="CB613" s="63">
        <f t="shared" si="562"/>
        <v>0.44229166666666681</v>
      </c>
      <c r="CC613" s="63">
        <f t="shared" si="563"/>
        <v>0.48812500000000009</v>
      </c>
      <c r="CD613" s="63">
        <f t="shared" si="564"/>
        <v>0.47075231481481494</v>
      </c>
      <c r="CE613" s="63">
        <f t="shared" si="565"/>
        <v>0.48116898148148163</v>
      </c>
      <c r="CF613" s="63">
        <f t="shared" si="566"/>
        <v>0.47606481481481483</v>
      </c>
      <c r="CG613" s="63">
        <f t="shared" si="567"/>
        <v>0.47537037037037039</v>
      </c>
      <c r="CH613" s="36"/>
      <c r="CI613" s="36"/>
      <c r="CJ613" s="36"/>
      <c r="CK613" s="36"/>
      <c r="CL613" s="60">
        <v>60</v>
      </c>
    </row>
    <row r="614" spans="1:90" ht="28.5" customHeight="1" x14ac:dyDescent="0.25">
      <c r="A614" s="37">
        <v>67</v>
      </c>
      <c r="C614" s="37"/>
      <c r="D614" s="37"/>
      <c r="E614" s="78"/>
      <c r="F614" s="83"/>
      <c r="G614" s="44"/>
      <c r="H614" s="44">
        <f t="shared" si="521"/>
        <v>187.12</v>
      </c>
      <c r="I614" s="83">
        <v>187.04</v>
      </c>
      <c r="J614" s="43">
        <f t="shared" si="571"/>
        <v>-4.0989449672092709E-4</v>
      </c>
      <c r="K614" s="44">
        <f t="shared" si="572"/>
        <v>-7.6666666666682204E-2</v>
      </c>
      <c r="L614" s="76" t="s">
        <v>1016</v>
      </c>
      <c r="M614" s="122" t="s">
        <v>1559</v>
      </c>
      <c r="N614" s="46">
        <f t="shared" si="527"/>
        <v>187.11666666666667</v>
      </c>
      <c r="O614" s="46">
        <v>-0.02</v>
      </c>
      <c r="P614" s="44">
        <v>187.13</v>
      </c>
      <c r="Q614" s="78">
        <f t="shared" si="570"/>
        <v>-1.19</v>
      </c>
      <c r="R614" s="44">
        <v>188.31</v>
      </c>
      <c r="S614" s="78">
        <f t="shared" si="570"/>
        <v>-1.19</v>
      </c>
      <c r="T614" s="77">
        <v>188.31</v>
      </c>
      <c r="U614" s="47" t="str">
        <f t="shared" si="568"/>
        <v/>
      </c>
      <c r="V614" s="47" t="str">
        <f t="shared" si="569"/>
        <v/>
      </c>
      <c r="W614" s="50"/>
      <c r="X614" s="50"/>
      <c r="Y614" s="50"/>
      <c r="Z614" s="50"/>
      <c r="AA614" s="50"/>
      <c r="AB614" s="50"/>
      <c r="AC614" s="50"/>
      <c r="AD614" s="50"/>
      <c r="AE614" s="51">
        <f t="shared" si="522"/>
        <v>67</v>
      </c>
      <c r="AF614" s="51" t="str">
        <f t="shared" si="523"/>
        <v/>
      </c>
      <c r="AG614" s="51" t="str">
        <f t="shared" si="524"/>
        <v/>
      </c>
      <c r="AH614" s="51" t="str">
        <f t="shared" si="525"/>
        <v/>
      </c>
      <c r="AI614" s="52">
        <f t="shared" si="526"/>
        <v>187.12</v>
      </c>
      <c r="AJ614" s="51"/>
      <c r="AK614" s="53"/>
      <c r="AL614" s="52"/>
      <c r="AM614" s="53">
        <f t="shared" si="528"/>
        <v>49</v>
      </c>
      <c r="AN614" s="53">
        <f>IF(AJ614&lt;&gt;"",IF(AJ614="o",VLOOKUP(AM614,OpenSect!$A$1:$D$11,2),IF(AJ614="u",VLOOKUP(AM614,UpHill!$A$1:$D$35,2),IF(AJ614="d",VLOOKUP(AM614,DownHill!$A$1:$D$29,2),IF(AJ614="f",VLOOKUP(AM614,FlatUnd!$A$2:$D$30,2),IF(AJ614="t",VLOOKUP(AM614,TimeAdd!$A$1:$D$176,2),IF(AJ614="l",VLOOKUP(AM614,SLimit!$A$1:$D$8,2),AN613)))))),AN613)</f>
        <v>58</v>
      </c>
      <c r="AO614" s="53">
        <f>IF(AJ614&lt;&gt;"",IF(AJ614="o",VLOOKUP(AM614,OpenSect!$A$1:$D$11,3),IF(AJ614="u",VLOOKUP(AM614,UpHill!$A$1:$D$35,3),IF(AJ614="d",VLOOKUP(AM614,DownHill!$A$3:$D$29,3),IF(AJ614="f",VLOOKUP(AM614,FlatUnd!$A$2:$D$30,3),IF(AJ614="t",VLOOKUP(AM614,TimeAdd!$A$1:$D$18,3),IF(AJ614="l",VLOOKUP(AM614,SLimit!$A$1:$D$8,3),AO613)))))),AO613)</f>
        <v>69</v>
      </c>
      <c r="AP614" s="53">
        <f>IF(AJ614&lt;&gt;"",IF(AJ614="o",VLOOKUP(AM614,OpenSect!$A$1:$D$11,4),IF(AJ614="u",VLOOKUP(AM614,UpHill!$A$1:$D$35,4),IF(AJ614="d",VLOOKUP(AM614,DownHill!$A$1:$D$29,4),IF(AJ614="f",VLOOKUP(AM614,FlatUnd!$A$2:$D$30,4),IF(AJ614="t",VLOOKUP(AM614,TimeAdd!$A$1:$D$18,4),IF(AJ614="l",VLOOKUP(AM614,SLimit!$A$1:$D$8,4),AP613)))))),AP613)</f>
        <v>78</v>
      </c>
      <c r="AQ614" s="53" t="str">
        <f t="shared" si="529"/>
        <v>120</v>
      </c>
      <c r="AR614" s="54" t="str">
        <f t="shared" si="530"/>
        <v>Bridge.</v>
      </c>
      <c r="AS614" s="55"/>
      <c r="AT614" s="55"/>
      <c r="AU614" s="56">
        <f>IF(GroupStTimes!$A$8=0,MIN(CB614,CD614,CF614),MIN(BZ614,CB614,CD614,CF614))</f>
        <v>0.44285879629629643</v>
      </c>
      <c r="AV614" s="56">
        <f>IF(GroupStTimes!$A$8=0,MAX(CC614,CE614,CG614),MAX(CA614,CC614,CE614,CG614))</f>
        <v>0.48869212962962971</v>
      </c>
      <c r="AW614" s="57" t="str">
        <f t="shared" si="531"/>
        <v/>
      </c>
      <c r="AX614" s="58" t="str">
        <f t="shared" si="532"/>
        <v/>
      </c>
      <c r="AY614" s="58" t="str">
        <f t="shared" si="533"/>
        <v/>
      </c>
      <c r="AZ614" s="31">
        <f t="shared" si="534"/>
        <v>173.96</v>
      </c>
      <c r="BA614" s="59">
        <f t="shared" si="535"/>
        <v>0.44292824074074083</v>
      </c>
      <c r="BB614" s="59">
        <f t="shared" si="536"/>
        <v>0.44848379629629642</v>
      </c>
      <c r="BC614" s="59">
        <f t="shared" si="537"/>
        <v>0.43340277777777791</v>
      </c>
      <c r="BD614" s="59">
        <f t="shared" si="538"/>
        <v>0.4792361111111112</v>
      </c>
      <c r="BE614" s="59">
        <f t="shared" si="539"/>
        <v>0.46327546296296307</v>
      </c>
      <c r="BF614" s="59">
        <f t="shared" si="540"/>
        <v>0.47369212962962975</v>
      </c>
      <c r="BG614" s="59">
        <f t="shared" si="541"/>
        <v>0.46945601851851854</v>
      </c>
      <c r="BH614" s="59">
        <f t="shared" si="542"/>
        <v>0.46876157407407409</v>
      </c>
      <c r="BI614" s="31">
        <f t="shared" si="543"/>
        <v>13.159999999999997</v>
      </c>
      <c r="BJ614" s="61">
        <f t="shared" si="544"/>
        <v>0.26857142857142852</v>
      </c>
      <c r="BK614" s="61">
        <f t="shared" si="545"/>
        <v>0.22689655172413786</v>
      </c>
      <c r="BL614" s="61">
        <f t="shared" si="546"/>
        <v>0.19072463768115938</v>
      </c>
      <c r="BM614" s="61">
        <f t="shared" si="547"/>
        <v>0.16871794871794868</v>
      </c>
      <c r="BN614" s="62">
        <f t="shared" si="548"/>
        <v>0</v>
      </c>
      <c r="BO614" s="62">
        <f t="shared" si="549"/>
        <v>16</v>
      </c>
      <c r="BP614" s="62">
        <f t="shared" si="550"/>
        <v>7</v>
      </c>
      <c r="BQ614" s="62">
        <f t="shared" si="551"/>
        <v>0</v>
      </c>
      <c r="BR614" s="62">
        <f t="shared" si="552"/>
        <v>13</v>
      </c>
      <c r="BS614" s="62">
        <f t="shared" si="553"/>
        <v>37</v>
      </c>
      <c r="BT614" s="62">
        <f t="shared" si="554"/>
        <v>0</v>
      </c>
      <c r="BU614" s="62">
        <f t="shared" si="555"/>
        <v>11</v>
      </c>
      <c r="BV614" s="62">
        <f t="shared" si="556"/>
        <v>27</v>
      </c>
      <c r="BW614" s="62">
        <f t="shared" si="557"/>
        <v>0</v>
      </c>
      <c r="BX614" s="62">
        <f t="shared" si="558"/>
        <v>10</v>
      </c>
      <c r="BY614" s="62">
        <f t="shared" si="559"/>
        <v>7</v>
      </c>
      <c r="BZ614" s="63">
        <f t="shared" si="560"/>
        <v>0.45412037037037045</v>
      </c>
      <c r="CA614" s="63">
        <f t="shared" si="561"/>
        <v>0.45967592592592604</v>
      </c>
      <c r="CB614" s="63">
        <f t="shared" si="562"/>
        <v>0.44285879629629643</v>
      </c>
      <c r="CC614" s="63">
        <f t="shared" si="563"/>
        <v>0.48869212962962971</v>
      </c>
      <c r="CD614" s="63">
        <f t="shared" si="564"/>
        <v>0.47122685185185198</v>
      </c>
      <c r="CE614" s="63">
        <f t="shared" si="565"/>
        <v>0.48164351851851867</v>
      </c>
      <c r="CF614" s="63">
        <f t="shared" si="566"/>
        <v>0.47648148148148151</v>
      </c>
      <c r="CG614" s="63">
        <f t="shared" si="567"/>
        <v>0.47578703703703706</v>
      </c>
      <c r="CH614" s="36"/>
      <c r="CI614" s="36"/>
      <c r="CJ614" s="36"/>
      <c r="CK614" s="36"/>
      <c r="CL614" s="60">
        <v>60</v>
      </c>
    </row>
    <row r="615" spans="1:90" ht="28.5" customHeight="1" x14ac:dyDescent="0.25">
      <c r="A615" s="37">
        <v>67</v>
      </c>
      <c r="C615" s="37" t="s">
        <v>49</v>
      </c>
      <c r="D615" s="37">
        <v>46</v>
      </c>
      <c r="E615" s="78"/>
      <c r="F615" s="83"/>
      <c r="G615" s="44"/>
      <c r="H615" s="44">
        <f t="shared" si="521"/>
        <v>187.44</v>
      </c>
      <c r="I615" s="83">
        <v>187.36</v>
      </c>
      <c r="J615" s="43">
        <f t="shared" si="571"/>
        <v>-4.0919442072280825E-4</v>
      </c>
      <c r="K615" s="44">
        <f t="shared" si="572"/>
        <v>-7.666666666662536E-2</v>
      </c>
      <c r="L615" s="76" t="s">
        <v>1016</v>
      </c>
      <c r="M615" s="122" t="s">
        <v>1559</v>
      </c>
      <c r="N615" s="46">
        <f t="shared" si="527"/>
        <v>187.43666666666664</v>
      </c>
      <c r="O615" s="46">
        <v>-0.02</v>
      </c>
      <c r="P615" s="44">
        <v>187.45000000000002</v>
      </c>
      <c r="Q615" s="78">
        <f t="shared" si="570"/>
        <v>-1.19</v>
      </c>
      <c r="R615" s="44">
        <v>188.63</v>
      </c>
      <c r="S615" s="78">
        <f t="shared" si="570"/>
        <v>-1.19</v>
      </c>
      <c r="T615" s="77">
        <v>188.63</v>
      </c>
      <c r="U615" s="47" t="str">
        <f t="shared" si="568"/>
        <v/>
      </c>
      <c r="V615" s="47" t="str">
        <f t="shared" si="569"/>
        <v/>
      </c>
      <c r="W615" s="50"/>
      <c r="X615" s="50"/>
      <c r="Y615" s="50"/>
      <c r="Z615" s="50"/>
      <c r="AA615" s="50"/>
      <c r="AB615" s="50"/>
      <c r="AC615" s="50"/>
      <c r="AD615" s="50"/>
      <c r="AE615" s="51">
        <f t="shared" si="522"/>
        <v>67</v>
      </c>
      <c r="AF615" s="51" t="str">
        <f t="shared" si="523"/>
        <v/>
      </c>
      <c r="AG615" s="51" t="str">
        <f t="shared" si="524"/>
        <v>f</v>
      </c>
      <c r="AH615" s="51">
        <f t="shared" si="525"/>
        <v>46</v>
      </c>
      <c r="AI615" s="52">
        <f t="shared" si="526"/>
        <v>187.44</v>
      </c>
      <c r="AJ615" s="51" t="s">
        <v>49</v>
      </c>
      <c r="AK615" s="53"/>
      <c r="AL615" s="52"/>
      <c r="AM615" s="53">
        <f t="shared" si="528"/>
        <v>46</v>
      </c>
      <c r="AN615" s="53">
        <f>IF(AJ615&lt;&gt;"",IF(AJ615="o",VLOOKUP(AM615,OpenSect!$A$1:$D$11,2),IF(AJ615="u",VLOOKUP(AM615,UpHill!$A$1:$D$35,2),IF(AJ615="d",VLOOKUP(AM615,DownHill!$A$1:$D$29,2),IF(AJ615="f",VLOOKUP(AM615,FlatUnd!$A$2:$D$30,2),IF(AJ615="t",VLOOKUP(AM615,TimeAdd!$A$1:$D$176,2),IF(AJ615="l",VLOOKUP(AM615,SLimit!$A$1:$D$8,2),AN614)))))),AN614)</f>
        <v>55</v>
      </c>
      <c r="AO615" s="53">
        <f>IF(AJ615&lt;&gt;"",IF(AJ615="o",VLOOKUP(AM615,OpenSect!$A$1:$D$11,3),IF(AJ615="u",VLOOKUP(AM615,UpHill!$A$1:$D$35,3),IF(AJ615="d",VLOOKUP(AM615,DownHill!$A$3:$D$29,3),IF(AJ615="f",VLOOKUP(AM615,FlatUnd!$A$2:$D$30,3),IF(AJ615="t",VLOOKUP(AM615,TimeAdd!$A$1:$D$18,3),IF(AJ615="l",VLOOKUP(AM615,SLimit!$A$1:$D$8,3),AO614)))))),AO614)</f>
        <v>64</v>
      </c>
      <c r="AP615" s="53">
        <f>IF(AJ615&lt;&gt;"",IF(AJ615="o",VLOOKUP(AM615,OpenSect!$A$1:$D$11,4),IF(AJ615="u",VLOOKUP(AM615,UpHill!$A$1:$D$35,4),IF(AJ615="d",VLOOKUP(AM615,DownHill!$A$1:$D$29,4),IF(AJ615="f",VLOOKUP(AM615,FlatUnd!$A$2:$D$30,4),IF(AJ615="t",VLOOKUP(AM615,TimeAdd!$A$1:$D$18,4),IF(AJ615="l",VLOOKUP(AM615,SLimit!$A$1:$D$8,4),AP614)))))),AP614)</f>
        <v>72</v>
      </c>
      <c r="AQ615" s="53" t="str">
        <f t="shared" si="529"/>
        <v>120</v>
      </c>
      <c r="AR615" s="54" t="str">
        <f t="shared" si="530"/>
        <v>Bridge.</v>
      </c>
      <c r="AS615" s="55"/>
      <c r="AT615" s="55"/>
      <c r="AU615" s="56">
        <f>IF(GroupStTimes!$A$8=0,MIN(CB615,CD615,CF615),MIN(BZ615,CB615,CD615,CF615))</f>
        <v>0.44309027777777793</v>
      </c>
      <c r="AV615" s="56">
        <f>IF(GroupStTimes!$A$8=0,MAX(CC615,CE615,CG615),MAX(CA615,CC615,CE615,CG615))</f>
        <v>0.48892361111111121</v>
      </c>
      <c r="AW615" s="57" t="str">
        <f t="shared" si="531"/>
        <v/>
      </c>
      <c r="AX615" s="58" t="str">
        <f t="shared" si="532"/>
        <v/>
      </c>
      <c r="AY615" s="58" t="str">
        <f t="shared" si="533"/>
        <v/>
      </c>
      <c r="AZ615" s="31">
        <f t="shared" si="534"/>
        <v>173.96</v>
      </c>
      <c r="BA615" s="59">
        <f t="shared" si="535"/>
        <v>0.44292824074074083</v>
      </c>
      <c r="BB615" s="59">
        <f t="shared" si="536"/>
        <v>0.44848379629629642</v>
      </c>
      <c r="BC615" s="59">
        <f t="shared" si="537"/>
        <v>0.43340277777777791</v>
      </c>
      <c r="BD615" s="59">
        <f t="shared" si="538"/>
        <v>0.4792361111111112</v>
      </c>
      <c r="BE615" s="59">
        <f t="shared" si="539"/>
        <v>0.46327546296296307</v>
      </c>
      <c r="BF615" s="59">
        <f t="shared" si="540"/>
        <v>0.47369212962962975</v>
      </c>
      <c r="BG615" s="59">
        <f t="shared" si="541"/>
        <v>0.46945601851851854</v>
      </c>
      <c r="BH615" s="59">
        <f t="shared" si="542"/>
        <v>0.46876157407407409</v>
      </c>
      <c r="BI615" s="31">
        <f t="shared" si="543"/>
        <v>13.47999999999999</v>
      </c>
      <c r="BJ615" s="61">
        <f t="shared" si="544"/>
        <v>0.27510204081632633</v>
      </c>
      <c r="BK615" s="61">
        <f t="shared" si="545"/>
        <v>0.23241379310344809</v>
      </c>
      <c r="BL615" s="61">
        <f t="shared" si="546"/>
        <v>0.19536231884057956</v>
      </c>
      <c r="BM615" s="61">
        <f t="shared" si="547"/>
        <v>0.1728205128205127</v>
      </c>
      <c r="BN615" s="62">
        <f t="shared" si="548"/>
        <v>0</v>
      </c>
      <c r="BO615" s="62">
        <f t="shared" si="549"/>
        <v>16</v>
      </c>
      <c r="BP615" s="62">
        <f t="shared" si="550"/>
        <v>30</v>
      </c>
      <c r="BQ615" s="62">
        <f t="shared" si="551"/>
        <v>0</v>
      </c>
      <c r="BR615" s="62">
        <f t="shared" si="552"/>
        <v>13</v>
      </c>
      <c r="BS615" s="62">
        <f t="shared" si="553"/>
        <v>57</v>
      </c>
      <c r="BT615" s="62">
        <f t="shared" si="554"/>
        <v>0</v>
      </c>
      <c r="BU615" s="62">
        <f t="shared" si="555"/>
        <v>11</v>
      </c>
      <c r="BV615" s="62">
        <f t="shared" si="556"/>
        <v>43</v>
      </c>
      <c r="BW615" s="62">
        <f t="shared" si="557"/>
        <v>0</v>
      </c>
      <c r="BX615" s="62">
        <f t="shared" si="558"/>
        <v>10</v>
      </c>
      <c r="BY615" s="62">
        <f t="shared" si="559"/>
        <v>22</v>
      </c>
      <c r="BZ615" s="63">
        <f t="shared" si="560"/>
        <v>0.45438657407407418</v>
      </c>
      <c r="CA615" s="63">
        <f t="shared" si="561"/>
        <v>0.45994212962962977</v>
      </c>
      <c r="CB615" s="63">
        <f t="shared" si="562"/>
        <v>0.44309027777777793</v>
      </c>
      <c r="CC615" s="63">
        <f t="shared" si="563"/>
        <v>0.48892361111111121</v>
      </c>
      <c r="CD615" s="63">
        <f t="shared" si="564"/>
        <v>0.47141203703703716</v>
      </c>
      <c r="CE615" s="63">
        <f t="shared" si="565"/>
        <v>0.48182870370370384</v>
      </c>
      <c r="CF615" s="63">
        <f t="shared" si="566"/>
        <v>0.47665509259259259</v>
      </c>
      <c r="CG615" s="63">
        <f t="shared" si="567"/>
        <v>0.47596064814814815</v>
      </c>
      <c r="CH615" s="36"/>
      <c r="CI615" s="36"/>
      <c r="CJ615" s="36"/>
      <c r="CK615" s="36"/>
      <c r="CL615" s="60">
        <v>60</v>
      </c>
    </row>
    <row r="616" spans="1:90" ht="28.5" customHeight="1" x14ac:dyDescent="0.25">
      <c r="A616" s="37">
        <v>67</v>
      </c>
      <c r="C616" s="37"/>
      <c r="D616" s="37"/>
      <c r="E616" s="78"/>
      <c r="F616" s="83"/>
      <c r="G616" s="44">
        <v>189.55</v>
      </c>
      <c r="H616" s="44">
        <f t="shared" si="521"/>
        <v>188.35</v>
      </c>
      <c r="I616" s="83">
        <v>188.3</v>
      </c>
      <c r="J616" s="43">
        <f t="shared" si="571"/>
        <v>-3.7174721189587451E-4</v>
      </c>
      <c r="K616" s="44">
        <f t="shared" si="572"/>
        <v>-6.9999999999993179E-2</v>
      </c>
      <c r="L616" s="76" t="s">
        <v>1108</v>
      </c>
      <c r="M616" s="122" t="s">
        <v>1559</v>
      </c>
      <c r="N616" s="46">
        <f t="shared" si="527"/>
        <v>188.37</v>
      </c>
      <c r="O616" s="46">
        <v>-0.02</v>
      </c>
      <c r="P616" s="78">
        <v>188.39000000000001</v>
      </c>
      <c r="Q616" s="78">
        <f t="shared" si="570"/>
        <v>-1.19</v>
      </c>
      <c r="R616" s="78">
        <v>189.55</v>
      </c>
      <c r="S616" s="78">
        <f t="shared" si="570"/>
        <v>-1.19</v>
      </c>
      <c r="T616" s="77">
        <v>189.57</v>
      </c>
      <c r="U616" s="47" t="str">
        <f t="shared" si="568"/>
        <v/>
      </c>
      <c r="V616" s="47" t="str">
        <f t="shared" si="569"/>
        <v/>
      </c>
      <c r="W616" s="50"/>
      <c r="X616" s="50"/>
      <c r="Y616" s="50"/>
      <c r="Z616" s="50"/>
      <c r="AA616" s="50"/>
      <c r="AB616" s="50"/>
      <c r="AC616" s="50"/>
      <c r="AD616" s="50"/>
      <c r="AE616" s="51">
        <f t="shared" si="522"/>
        <v>67</v>
      </c>
      <c r="AF616" s="51" t="str">
        <f t="shared" si="523"/>
        <v/>
      </c>
      <c r="AG616" s="51" t="str">
        <f t="shared" si="524"/>
        <v/>
      </c>
      <c r="AH616" s="51" t="str">
        <f t="shared" si="525"/>
        <v/>
      </c>
      <c r="AI616" s="52">
        <f t="shared" si="526"/>
        <v>188.35</v>
      </c>
      <c r="AJ616" s="51"/>
      <c r="AK616" s="53"/>
      <c r="AL616" s="52"/>
      <c r="AM616" s="53">
        <f t="shared" si="528"/>
        <v>46</v>
      </c>
      <c r="AN616" s="53">
        <f>IF(AJ616&lt;&gt;"",IF(AJ616="o",VLOOKUP(AM616,OpenSect!$A$1:$D$11,2),IF(AJ616="u",VLOOKUP(AM616,UpHill!$A$1:$D$35,2),IF(AJ616="d",VLOOKUP(AM616,DownHill!$A$1:$D$29,2),IF(AJ616="f",VLOOKUP(AM616,FlatUnd!$A$2:$D$30,2),IF(AJ616="t",VLOOKUP(AM616,TimeAdd!$A$1:$D$176,2),IF(AJ616="l",VLOOKUP(AM616,SLimit!$A$1:$D$8,2),AN615)))))),AN615)</f>
        <v>55</v>
      </c>
      <c r="AO616" s="53">
        <f>IF(AJ616&lt;&gt;"",IF(AJ616="o",VLOOKUP(AM616,OpenSect!$A$1:$D$11,3),IF(AJ616="u",VLOOKUP(AM616,UpHill!$A$1:$D$35,3),IF(AJ616="d",VLOOKUP(AM616,DownHill!$A$3:$D$29,3),IF(AJ616="f",VLOOKUP(AM616,FlatUnd!$A$2:$D$30,3),IF(AJ616="t",VLOOKUP(AM616,TimeAdd!$A$1:$D$18,3),IF(AJ616="l",VLOOKUP(AM616,SLimit!$A$1:$D$8,3),AO615)))))),AO615)</f>
        <v>64</v>
      </c>
      <c r="AP616" s="53">
        <f>IF(AJ616&lt;&gt;"",IF(AJ616="o",VLOOKUP(AM616,OpenSect!$A$1:$D$11,4),IF(AJ616="u",VLOOKUP(AM616,UpHill!$A$1:$D$35,4),IF(AJ616="d",VLOOKUP(AM616,DownHill!$A$1:$D$29,4),IF(AJ616="f",VLOOKUP(AM616,FlatUnd!$A$2:$D$30,4),IF(AJ616="t",VLOOKUP(AM616,TimeAdd!$A$1:$D$18,4),IF(AJ616="l",VLOOKUP(AM616,SLimit!$A$1:$D$8,4),AP615)))))),AP615)</f>
        <v>72</v>
      </c>
      <c r="AQ616" s="53" t="str">
        <f t="shared" si="529"/>
        <v>120</v>
      </c>
      <c r="AR616" s="54" t="str">
        <f t="shared" si="530"/>
        <v>54,0 km plate.</v>
      </c>
      <c r="AS616" s="55"/>
      <c r="AT616" s="55"/>
      <c r="AU616" s="56">
        <f>IF(GroupStTimes!$A$8=0,MIN(CB616,CD616,CF616),MIN(BZ616,CB616,CD616,CF616))</f>
        <v>0.44378472222222237</v>
      </c>
      <c r="AV616" s="56">
        <f>IF(GroupStTimes!$A$8=0,MAX(CC616,CE616,CG616),MAX(CA616,CC616,CE616,CG616))</f>
        <v>0.48961805555555565</v>
      </c>
      <c r="AW616" s="57" t="str">
        <f t="shared" si="531"/>
        <v/>
      </c>
      <c r="AX616" s="58" t="str">
        <f t="shared" si="532"/>
        <v/>
      </c>
      <c r="AY616" s="58" t="str">
        <f t="shared" si="533"/>
        <v/>
      </c>
      <c r="AZ616" s="31">
        <f t="shared" si="534"/>
        <v>187.44</v>
      </c>
      <c r="BA616" s="59">
        <f t="shared" si="535"/>
        <v>0.45438657407407418</v>
      </c>
      <c r="BB616" s="59">
        <f t="shared" si="536"/>
        <v>0.45994212962962977</v>
      </c>
      <c r="BC616" s="59">
        <f t="shared" si="537"/>
        <v>0.44309027777777793</v>
      </c>
      <c r="BD616" s="59">
        <f t="shared" si="538"/>
        <v>0.48892361111111121</v>
      </c>
      <c r="BE616" s="59">
        <f t="shared" si="539"/>
        <v>0.47141203703703716</v>
      </c>
      <c r="BF616" s="59">
        <f t="shared" si="540"/>
        <v>0.48182870370370384</v>
      </c>
      <c r="BG616" s="59">
        <f t="shared" si="541"/>
        <v>0.47665509259259259</v>
      </c>
      <c r="BH616" s="59">
        <f t="shared" si="542"/>
        <v>0.47596064814814815</v>
      </c>
      <c r="BI616" s="31">
        <f t="shared" si="543"/>
        <v>0.90999999999999659</v>
      </c>
      <c r="BJ616" s="61">
        <f t="shared" si="544"/>
        <v>1.9782608695652099E-2</v>
      </c>
      <c r="BK616" s="61">
        <f t="shared" si="545"/>
        <v>1.6545454545454485E-2</v>
      </c>
      <c r="BL616" s="61">
        <f t="shared" si="546"/>
        <v>1.4218749999999947E-2</v>
      </c>
      <c r="BM616" s="61">
        <f t="shared" si="547"/>
        <v>1.2638888888888842E-2</v>
      </c>
      <c r="BN616" s="62">
        <f t="shared" si="548"/>
        <v>0</v>
      </c>
      <c r="BO616" s="62">
        <f t="shared" si="549"/>
        <v>1</v>
      </c>
      <c r="BP616" s="62">
        <f t="shared" si="550"/>
        <v>11</v>
      </c>
      <c r="BQ616" s="62">
        <f t="shared" si="551"/>
        <v>0</v>
      </c>
      <c r="BR616" s="62">
        <f t="shared" si="552"/>
        <v>0</v>
      </c>
      <c r="BS616" s="62">
        <f t="shared" si="553"/>
        <v>60</v>
      </c>
      <c r="BT616" s="62">
        <f t="shared" si="554"/>
        <v>0</v>
      </c>
      <c r="BU616" s="62">
        <f t="shared" si="555"/>
        <v>0</v>
      </c>
      <c r="BV616" s="62">
        <f t="shared" si="556"/>
        <v>51</v>
      </c>
      <c r="BW616" s="62">
        <f t="shared" si="557"/>
        <v>0</v>
      </c>
      <c r="BX616" s="62">
        <f t="shared" si="558"/>
        <v>0</v>
      </c>
      <c r="BY616" s="62">
        <f t="shared" si="559"/>
        <v>45</v>
      </c>
      <c r="BZ616" s="63">
        <f t="shared" si="560"/>
        <v>0.45520833333333344</v>
      </c>
      <c r="CA616" s="63">
        <f t="shared" si="561"/>
        <v>0.46076388888888903</v>
      </c>
      <c r="CB616" s="63">
        <f t="shared" si="562"/>
        <v>0.44378472222222237</v>
      </c>
      <c r="CC616" s="63">
        <f t="shared" si="563"/>
        <v>0.48961805555555565</v>
      </c>
      <c r="CD616" s="63">
        <f t="shared" si="564"/>
        <v>0.47200231481481492</v>
      </c>
      <c r="CE616" s="63">
        <f t="shared" si="565"/>
        <v>0.4824189814814816</v>
      </c>
      <c r="CF616" s="63">
        <f t="shared" si="566"/>
        <v>0.47717592592592595</v>
      </c>
      <c r="CG616" s="63">
        <f t="shared" si="567"/>
        <v>0.47648148148148151</v>
      </c>
      <c r="CH616" s="36"/>
      <c r="CI616" s="36"/>
      <c r="CJ616" s="36"/>
      <c r="CK616" s="36"/>
      <c r="CL616" s="60">
        <v>60</v>
      </c>
    </row>
    <row r="617" spans="1:90" ht="28.5" customHeight="1" x14ac:dyDescent="0.25">
      <c r="A617" s="37">
        <v>67</v>
      </c>
      <c r="C617" s="37" t="s">
        <v>49</v>
      </c>
      <c r="D617" s="37">
        <v>43</v>
      </c>
      <c r="E617" s="78"/>
      <c r="F617" s="83"/>
      <c r="G617" s="44">
        <v>189.55</v>
      </c>
      <c r="H617" s="44">
        <f t="shared" si="521"/>
        <v>188.36</v>
      </c>
      <c r="I617" s="83">
        <v>188.31</v>
      </c>
      <c r="J617" s="43">
        <f t="shared" si="571"/>
        <v>-3.3632485440673665E-4</v>
      </c>
      <c r="K617" s="44">
        <f t="shared" si="572"/>
        <v>-6.3333333333332575E-2</v>
      </c>
      <c r="L617" s="76" t="s">
        <v>1158</v>
      </c>
      <c r="M617" s="122" t="s">
        <v>1231</v>
      </c>
      <c r="N617" s="46">
        <f t="shared" si="527"/>
        <v>188.37333333333333</v>
      </c>
      <c r="O617" s="46">
        <v>-0.02</v>
      </c>
      <c r="P617" s="78">
        <v>188.4</v>
      </c>
      <c r="Q617" s="78">
        <f t="shared" si="570"/>
        <v>-1.19</v>
      </c>
      <c r="R617" s="78">
        <v>189.55</v>
      </c>
      <c r="S617" s="78">
        <f t="shared" si="570"/>
        <v>-1.19</v>
      </c>
      <c r="T617" s="77">
        <v>189.57</v>
      </c>
      <c r="U617" s="47" t="str">
        <f t="shared" si="568"/>
        <v/>
      </c>
      <c r="V617" s="47" t="str">
        <f t="shared" si="569"/>
        <v/>
      </c>
      <c r="W617" s="50"/>
      <c r="X617" s="50"/>
      <c r="Y617" s="50"/>
      <c r="Z617" s="50"/>
      <c r="AA617" s="50"/>
      <c r="AB617" s="50"/>
      <c r="AC617" s="50"/>
      <c r="AD617" s="50"/>
      <c r="AE617" s="51">
        <f t="shared" si="522"/>
        <v>67</v>
      </c>
      <c r="AF617" s="51" t="str">
        <f t="shared" si="523"/>
        <v/>
      </c>
      <c r="AG617" s="51" t="str">
        <f t="shared" si="524"/>
        <v>f</v>
      </c>
      <c r="AH617" s="51">
        <f t="shared" si="525"/>
        <v>43</v>
      </c>
      <c r="AI617" s="52">
        <f t="shared" si="526"/>
        <v>188.36</v>
      </c>
      <c r="AJ617" s="51"/>
      <c r="AK617" s="53"/>
      <c r="AL617" s="52"/>
      <c r="AM617" s="53">
        <f t="shared" si="528"/>
        <v>46</v>
      </c>
      <c r="AN617" s="53">
        <f>IF(AJ617&lt;&gt;"",IF(AJ617="o",VLOOKUP(AM617,OpenSect!$A$1:$D$11,2),IF(AJ617="u",VLOOKUP(AM617,UpHill!$A$1:$D$35,2),IF(AJ617="d",VLOOKUP(AM617,DownHill!$A$1:$D$29,2),IF(AJ617="f",VLOOKUP(AM617,FlatUnd!$A$2:$D$30,2),IF(AJ617="t",VLOOKUP(AM617,TimeAdd!$A$1:$D$176,2),IF(AJ617="l",VLOOKUP(AM617,SLimit!$A$1:$D$8,2),AN616)))))),AN616)</f>
        <v>55</v>
      </c>
      <c r="AO617" s="53">
        <f>IF(AJ617&lt;&gt;"",IF(AJ617="o",VLOOKUP(AM617,OpenSect!$A$1:$D$11,3),IF(AJ617="u",VLOOKUP(AM617,UpHill!$A$1:$D$35,3),IF(AJ617="d",VLOOKUP(AM617,DownHill!$A$3:$D$29,3),IF(AJ617="f",VLOOKUP(AM617,FlatUnd!$A$2:$D$30,3),IF(AJ617="t",VLOOKUP(AM617,TimeAdd!$A$1:$D$18,3),IF(AJ617="l",VLOOKUP(AM617,SLimit!$A$1:$D$8,3),AO616)))))),AO616)</f>
        <v>64</v>
      </c>
      <c r="AP617" s="53">
        <f>IF(AJ617&lt;&gt;"",IF(AJ617="o",VLOOKUP(AM617,OpenSect!$A$1:$D$11,4),IF(AJ617="u",VLOOKUP(AM617,UpHill!$A$1:$D$35,4),IF(AJ617="d",VLOOKUP(AM617,DownHill!$A$1:$D$29,4),IF(AJ617="f",VLOOKUP(AM617,FlatUnd!$A$2:$D$30,4),IF(AJ617="t",VLOOKUP(AM617,TimeAdd!$A$1:$D$18,4),IF(AJ617="l",VLOOKUP(AM617,SLimit!$A$1:$D$8,4),AP616)))))),AP616)</f>
        <v>72</v>
      </c>
      <c r="AQ617" s="53" t="str">
        <f t="shared" si="529"/>
        <v>80</v>
      </c>
      <c r="AR617" s="54" t="str">
        <f t="shared" si="530"/>
        <v>80 Speed limit  [ Camera]</v>
      </c>
      <c r="AS617" s="55"/>
      <c r="AT617" s="55"/>
      <c r="AU617" s="56">
        <f>IF(GroupStTimes!$A$8=0,MIN(CB617,CD617,CF617),MIN(BZ617,CB617,CD617,CF617))</f>
        <v>0.44378472222222237</v>
      </c>
      <c r="AV617" s="56">
        <f>IF(GroupStTimes!$A$8=0,MAX(CC617,CE617,CG617),MAX(CA617,CC617,CE617,CG617))</f>
        <v>0.48961805555555565</v>
      </c>
      <c r="AW617" s="57" t="str">
        <f t="shared" si="531"/>
        <v/>
      </c>
      <c r="AX617" s="58" t="str">
        <f t="shared" si="532"/>
        <v/>
      </c>
      <c r="AY617" s="58" t="str">
        <f t="shared" si="533"/>
        <v/>
      </c>
      <c r="AZ617" s="31">
        <f t="shared" si="534"/>
        <v>187.44</v>
      </c>
      <c r="BA617" s="59">
        <f t="shared" si="535"/>
        <v>0.45438657407407418</v>
      </c>
      <c r="BB617" s="59">
        <f t="shared" si="536"/>
        <v>0.45994212962962977</v>
      </c>
      <c r="BC617" s="59">
        <f t="shared" si="537"/>
        <v>0.44309027777777793</v>
      </c>
      <c r="BD617" s="59">
        <f t="shared" si="538"/>
        <v>0.48892361111111121</v>
      </c>
      <c r="BE617" s="59">
        <f t="shared" si="539"/>
        <v>0.47141203703703716</v>
      </c>
      <c r="BF617" s="59">
        <f t="shared" si="540"/>
        <v>0.48182870370370384</v>
      </c>
      <c r="BG617" s="59">
        <f t="shared" si="541"/>
        <v>0.47665509259259259</v>
      </c>
      <c r="BH617" s="59">
        <f t="shared" si="542"/>
        <v>0.47596064814814815</v>
      </c>
      <c r="BI617" s="31">
        <f t="shared" si="543"/>
        <v>0.92000000000001592</v>
      </c>
      <c r="BJ617" s="61">
        <f t="shared" si="544"/>
        <v>2.0000000000000347E-2</v>
      </c>
      <c r="BK617" s="61">
        <f t="shared" si="545"/>
        <v>1.6727272727273017E-2</v>
      </c>
      <c r="BL617" s="61">
        <f t="shared" si="546"/>
        <v>1.4375000000000249E-2</v>
      </c>
      <c r="BM617" s="61">
        <f t="shared" si="547"/>
        <v>1.2777777777777999E-2</v>
      </c>
      <c r="BN617" s="62">
        <f t="shared" si="548"/>
        <v>0</v>
      </c>
      <c r="BO617" s="62">
        <f t="shared" si="549"/>
        <v>1</v>
      </c>
      <c r="BP617" s="62">
        <f t="shared" si="550"/>
        <v>12</v>
      </c>
      <c r="BQ617" s="62">
        <f t="shared" si="551"/>
        <v>0</v>
      </c>
      <c r="BR617" s="62">
        <f t="shared" si="552"/>
        <v>1</v>
      </c>
      <c r="BS617" s="62">
        <f t="shared" si="553"/>
        <v>0</v>
      </c>
      <c r="BT617" s="62">
        <f t="shared" si="554"/>
        <v>0</v>
      </c>
      <c r="BU617" s="62">
        <f t="shared" si="555"/>
        <v>0</v>
      </c>
      <c r="BV617" s="62">
        <f t="shared" si="556"/>
        <v>52</v>
      </c>
      <c r="BW617" s="62">
        <f t="shared" si="557"/>
        <v>0</v>
      </c>
      <c r="BX617" s="62">
        <f t="shared" si="558"/>
        <v>0</v>
      </c>
      <c r="BY617" s="62">
        <f t="shared" si="559"/>
        <v>46</v>
      </c>
      <c r="BZ617" s="63">
        <f t="shared" si="560"/>
        <v>0.45521990740740753</v>
      </c>
      <c r="CA617" s="63">
        <f t="shared" si="561"/>
        <v>0.46077546296296312</v>
      </c>
      <c r="CB617" s="63">
        <f t="shared" si="562"/>
        <v>0.44378472222222237</v>
      </c>
      <c r="CC617" s="63">
        <f t="shared" si="563"/>
        <v>0.48961805555555565</v>
      </c>
      <c r="CD617" s="63">
        <f t="shared" si="564"/>
        <v>0.47201388888888901</v>
      </c>
      <c r="CE617" s="63">
        <f t="shared" si="565"/>
        <v>0.4824305555555557</v>
      </c>
      <c r="CF617" s="63">
        <f t="shared" si="566"/>
        <v>0.47718749999999999</v>
      </c>
      <c r="CG617" s="63">
        <f t="shared" si="567"/>
        <v>0.47649305555555554</v>
      </c>
      <c r="CH617" s="36"/>
      <c r="CI617" s="36"/>
      <c r="CJ617" s="36"/>
      <c r="CK617" s="36"/>
      <c r="CL617" s="60">
        <v>60</v>
      </c>
    </row>
    <row r="618" spans="1:90" ht="28.5" customHeight="1" x14ac:dyDescent="0.25">
      <c r="A618" s="37">
        <v>67</v>
      </c>
      <c r="C618" s="37"/>
      <c r="D618" s="37"/>
      <c r="E618" s="78"/>
      <c r="F618" s="83"/>
      <c r="G618" s="44">
        <v>190.54</v>
      </c>
      <c r="H618" s="44">
        <f t="shared" si="521"/>
        <v>189.35</v>
      </c>
      <c r="I618" s="83">
        <v>189.29</v>
      </c>
      <c r="J618" s="43">
        <f t="shared" si="571"/>
        <v>-3.8741261204143631E-4</v>
      </c>
      <c r="K618" s="44">
        <f t="shared" si="572"/>
        <v>-7.333333333332348E-2</v>
      </c>
      <c r="L618" s="76" t="s">
        <v>1111</v>
      </c>
      <c r="M618" s="122" t="s">
        <v>1231</v>
      </c>
      <c r="N618" s="46">
        <f t="shared" si="527"/>
        <v>189.36333333333332</v>
      </c>
      <c r="O618" s="46">
        <v>-0.02</v>
      </c>
      <c r="P618" s="78">
        <v>189.38</v>
      </c>
      <c r="Q618" s="78">
        <f t="shared" si="570"/>
        <v>-1.19</v>
      </c>
      <c r="R618" s="78">
        <v>190.54</v>
      </c>
      <c r="S618" s="78">
        <f t="shared" si="570"/>
        <v>-1.19</v>
      </c>
      <c r="T618" s="77">
        <v>190.57</v>
      </c>
      <c r="U618" s="47" t="str">
        <f t="shared" si="568"/>
        <v/>
      </c>
      <c r="V618" s="47" t="str">
        <f t="shared" si="569"/>
        <v/>
      </c>
      <c r="W618" s="50"/>
      <c r="X618" s="50"/>
      <c r="Y618" s="50"/>
      <c r="Z618" s="50"/>
      <c r="AA618" s="50"/>
      <c r="AB618" s="50"/>
      <c r="AC618" s="50"/>
      <c r="AD618" s="50"/>
      <c r="AE618" s="51">
        <f t="shared" si="522"/>
        <v>67</v>
      </c>
      <c r="AF618" s="51" t="str">
        <f t="shared" si="523"/>
        <v/>
      </c>
      <c r="AG618" s="51" t="str">
        <f t="shared" si="524"/>
        <v/>
      </c>
      <c r="AH618" s="51" t="str">
        <f t="shared" si="525"/>
        <v/>
      </c>
      <c r="AI618" s="52">
        <f t="shared" si="526"/>
        <v>189.35</v>
      </c>
      <c r="AJ618" s="51"/>
      <c r="AK618" s="53"/>
      <c r="AL618" s="52"/>
      <c r="AM618" s="53">
        <f t="shared" si="528"/>
        <v>46</v>
      </c>
      <c r="AN618" s="53">
        <f>IF(AJ618&lt;&gt;"",IF(AJ618="o",VLOOKUP(AM618,OpenSect!$A$1:$D$11,2),IF(AJ618="u",VLOOKUP(AM618,UpHill!$A$1:$D$35,2),IF(AJ618="d",VLOOKUP(AM618,DownHill!$A$1:$D$29,2),IF(AJ618="f",VLOOKUP(AM618,FlatUnd!$A$2:$D$30,2),IF(AJ618="t",VLOOKUP(AM618,TimeAdd!$A$1:$D$176,2),IF(AJ618="l",VLOOKUP(AM618,SLimit!$A$1:$D$8,2),AN617)))))),AN617)</f>
        <v>55</v>
      </c>
      <c r="AO618" s="53">
        <f>IF(AJ618&lt;&gt;"",IF(AJ618="o",VLOOKUP(AM618,OpenSect!$A$1:$D$11,3),IF(AJ618="u",VLOOKUP(AM618,UpHill!$A$1:$D$35,3),IF(AJ618="d",VLOOKUP(AM618,DownHill!$A$3:$D$29,3),IF(AJ618="f",VLOOKUP(AM618,FlatUnd!$A$2:$D$30,3),IF(AJ618="t",VLOOKUP(AM618,TimeAdd!$A$1:$D$18,3),IF(AJ618="l",VLOOKUP(AM618,SLimit!$A$1:$D$8,3),AO617)))))),AO617)</f>
        <v>64</v>
      </c>
      <c r="AP618" s="53">
        <f>IF(AJ618&lt;&gt;"",IF(AJ618="o",VLOOKUP(AM618,OpenSect!$A$1:$D$11,4),IF(AJ618="u",VLOOKUP(AM618,UpHill!$A$1:$D$35,4),IF(AJ618="d",VLOOKUP(AM618,DownHill!$A$1:$D$29,4),IF(AJ618="f",VLOOKUP(AM618,FlatUnd!$A$2:$D$30,4),IF(AJ618="t",VLOOKUP(AM618,TimeAdd!$A$1:$D$18,4),IF(AJ618="l",VLOOKUP(AM618,SLimit!$A$1:$D$8,4),AP617)))))),AP617)</f>
        <v>72</v>
      </c>
      <c r="AQ618" s="53" t="str">
        <f t="shared" si="529"/>
        <v>80</v>
      </c>
      <c r="AR618" s="54" t="str">
        <f t="shared" si="530"/>
        <v>55,0 km plate.</v>
      </c>
      <c r="AS618" s="55"/>
      <c r="AT618" s="55"/>
      <c r="AU618" s="56">
        <f>IF(GroupStTimes!$A$8=0,MIN(CB618,CD618,CF618),MIN(BZ618,CB618,CD618,CF618))</f>
        <v>0.44453703703703717</v>
      </c>
      <c r="AV618" s="56">
        <f>IF(GroupStTimes!$A$8=0,MAX(CC618,CE618,CG618),MAX(CA618,CC618,CE618,CG618))</f>
        <v>0.49037037037037046</v>
      </c>
      <c r="AW618" s="57" t="str">
        <f t="shared" si="531"/>
        <v/>
      </c>
      <c r="AX618" s="58" t="str">
        <f t="shared" si="532"/>
        <v/>
      </c>
      <c r="AY618" s="58" t="str">
        <f t="shared" si="533"/>
        <v/>
      </c>
      <c r="AZ618" s="31">
        <f t="shared" si="534"/>
        <v>187.44</v>
      </c>
      <c r="BA618" s="59">
        <f t="shared" si="535"/>
        <v>0.45438657407407418</v>
      </c>
      <c r="BB618" s="59">
        <f t="shared" si="536"/>
        <v>0.45994212962962977</v>
      </c>
      <c r="BC618" s="59">
        <f t="shared" si="537"/>
        <v>0.44309027777777793</v>
      </c>
      <c r="BD618" s="59">
        <f t="shared" si="538"/>
        <v>0.48892361111111121</v>
      </c>
      <c r="BE618" s="59">
        <f t="shared" si="539"/>
        <v>0.47141203703703716</v>
      </c>
      <c r="BF618" s="59">
        <f t="shared" si="540"/>
        <v>0.48182870370370384</v>
      </c>
      <c r="BG618" s="59">
        <f t="shared" si="541"/>
        <v>0.47665509259259259</v>
      </c>
      <c r="BH618" s="59">
        <f t="shared" si="542"/>
        <v>0.47596064814814815</v>
      </c>
      <c r="BI618" s="31">
        <f t="shared" si="543"/>
        <v>1.9099999999999966</v>
      </c>
      <c r="BJ618" s="61">
        <f t="shared" si="544"/>
        <v>4.1521739130434707E-2</v>
      </c>
      <c r="BK618" s="61">
        <f t="shared" si="545"/>
        <v>3.4727272727272662E-2</v>
      </c>
      <c r="BL618" s="61">
        <f t="shared" si="546"/>
        <v>2.9843749999999947E-2</v>
      </c>
      <c r="BM618" s="61">
        <f t="shared" si="547"/>
        <v>2.652777777777773E-2</v>
      </c>
      <c r="BN618" s="62">
        <f t="shared" si="548"/>
        <v>0</v>
      </c>
      <c r="BO618" s="62">
        <f t="shared" si="549"/>
        <v>2</v>
      </c>
      <c r="BP618" s="62">
        <f t="shared" si="550"/>
        <v>29</v>
      </c>
      <c r="BQ618" s="62">
        <f t="shared" si="551"/>
        <v>0</v>
      </c>
      <c r="BR618" s="62">
        <f t="shared" si="552"/>
        <v>2</v>
      </c>
      <c r="BS618" s="62">
        <f t="shared" si="553"/>
        <v>5</v>
      </c>
      <c r="BT618" s="62">
        <f t="shared" si="554"/>
        <v>0</v>
      </c>
      <c r="BU618" s="62">
        <f t="shared" si="555"/>
        <v>1</v>
      </c>
      <c r="BV618" s="62">
        <f t="shared" si="556"/>
        <v>47</v>
      </c>
      <c r="BW618" s="62">
        <f t="shared" si="557"/>
        <v>0</v>
      </c>
      <c r="BX618" s="62">
        <f t="shared" si="558"/>
        <v>1</v>
      </c>
      <c r="BY618" s="62">
        <f t="shared" si="559"/>
        <v>35</v>
      </c>
      <c r="BZ618" s="63">
        <f t="shared" si="560"/>
        <v>0.45611111111111119</v>
      </c>
      <c r="CA618" s="63">
        <f t="shared" si="561"/>
        <v>0.46166666666666678</v>
      </c>
      <c r="CB618" s="63">
        <f t="shared" si="562"/>
        <v>0.44453703703703717</v>
      </c>
      <c r="CC618" s="63">
        <f t="shared" si="563"/>
        <v>0.49037037037037046</v>
      </c>
      <c r="CD618" s="63">
        <f t="shared" si="564"/>
        <v>0.47265046296296309</v>
      </c>
      <c r="CE618" s="63">
        <f t="shared" si="565"/>
        <v>0.48306712962962978</v>
      </c>
      <c r="CF618" s="63">
        <f t="shared" si="566"/>
        <v>0.47775462962962961</v>
      </c>
      <c r="CG618" s="63">
        <f t="shared" si="567"/>
        <v>0.47706018518518517</v>
      </c>
      <c r="CH618" s="36"/>
      <c r="CI618" s="36"/>
      <c r="CJ618" s="36"/>
      <c r="CK618" s="36"/>
      <c r="CL618" s="60">
        <v>60</v>
      </c>
    </row>
    <row r="619" spans="1:90" ht="60.75" x14ac:dyDescent="0.25">
      <c r="A619" s="37">
        <v>67</v>
      </c>
      <c r="C619" s="37" t="s">
        <v>49</v>
      </c>
      <c r="D619" s="37">
        <v>41</v>
      </c>
      <c r="E619" s="78" t="e">
        <f>190.29/F619</f>
        <v>#DIV/0!</v>
      </c>
      <c r="F619" s="83"/>
      <c r="G619" s="44">
        <v>191.53</v>
      </c>
      <c r="H619" s="44">
        <f t="shared" si="521"/>
        <v>190.34</v>
      </c>
      <c r="I619" s="83">
        <v>190.29</v>
      </c>
      <c r="J619" s="43">
        <f t="shared" si="571"/>
        <v>-3.1530821377898088E-4</v>
      </c>
      <c r="K619" s="44">
        <f t="shared" si="572"/>
        <v>-6.0000000000002274E-2</v>
      </c>
      <c r="L619" s="76" t="s">
        <v>1705</v>
      </c>
      <c r="M619" s="122" t="s">
        <v>1231</v>
      </c>
      <c r="N619" s="46">
        <f t="shared" si="527"/>
        <v>190.35</v>
      </c>
      <c r="O619" s="46">
        <v>-0.02</v>
      </c>
      <c r="P619" s="78">
        <v>190.36</v>
      </c>
      <c r="Q619" s="78">
        <f t="shared" si="570"/>
        <v>-1.19</v>
      </c>
      <c r="R619" s="78">
        <v>191.53</v>
      </c>
      <c r="S619" s="78">
        <f t="shared" si="570"/>
        <v>-1.19</v>
      </c>
      <c r="T619" s="77">
        <v>191.56</v>
      </c>
      <c r="U619" s="47" t="str">
        <f t="shared" si="568"/>
        <v/>
      </c>
      <c r="V619" s="47" t="str">
        <f t="shared" si="569"/>
        <v/>
      </c>
      <c r="W619" s="50"/>
      <c r="X619" s="50"/>
      <c r="Y619" s="50"/>
      <c r="Z619" s="50"/>
      <c r="AA619" s="50"/>
      <c r="AB619" s="50"/>
      <c r="AC619" s="50"/>
      <c r="AD619" s="50"/>
      <c r="AE619" s="51">
        <f t="shared" si="522"/>
        <v>67</v>
      </c>
      <c r="AF619" s="51" t="str">
        <f t="shared" si="523"/>
        <v/>
      </c>
      <c r="AG619" s="51" t="str">
        <f t="shared" si="524"/>
        <v>f</v>
      </c>
      <c r="AH619" s="51">
        <f t="shared" si="525"/>
        <v>41</v>
      </c>
      <c r="AI619" s="52">
        <f t="shared" si="526"/>
        <v>190.34</v>
      </c>
      <c r="AJ619" s="51" t="s">
        <v>49</v>
      </c>
      <c r="AK619" s="53"/>
      <c r="AL619" s="52"/>
      <c r="AM619" s="53">
        <f t="shared" si="528"/>
        <v>41</v>
      </c>
      <c r="AN619" s="53">
        <f>IF(AJ619&lt;&gt;"",IF(AJ619="o",VLOOKUP(AM619,OpenSect!$A$1:$D$11,2),IF(AJ619="u",VLOOKUP(AM619,UpHill!$A$1:$D$35,2),IF(AJ619="d",VLOOKUP(AM619,DownHill!$A$1:$D$29,2),IF(AJ619="f",VLOOKUP(AM619,FlatUnd!$A$2:$D$30,2),IF(AJ619="t",VLOOKUP(AM619,TimeAdd!$A$1:$D$176,2),IF(AJ619="l",VLOOKUP(AM619,SLimit!$A$1:$D$8,2),AN618)))))),AN618)</f>
        <v>48</v>
      </c>
      <c r="AO619" s="53">
        <f>IF(AJ619&lt;&gt;"",IF(AJ619="o",VLOOKUP(AM619,OpenSect!$A$1:$D$11,3),IF(AJ619="u",VLOOKUP(AM619,UpHill!$A$1:$D$35,3),IF(AJ619="d",VLOOKUP(AM619,DownHill!$A$3:$D$29,3),IF(AJ619="f",VLOOKUP(AM619,FlatUnd!$A$2:$D$30,3),IF(AJ619="t",VLOOKUP(AM619,TimeAdd!$A$1:$D$18,3),IF(AJ619="l",VLOOKUP(AM619,SLimit!$A$1:$D$8,3),AO618)))))),AO618)</f>
        <v>55</v>
      </c>
      <c r="AP619" s="53">
        <f>IF(AJ619&lt;&gt;"",IF(AJ619="o",VLOOKUP(AM619,OpenSect!$A$1:$D$11,4),IF(AJ619="u",VLOOKUP(AM619,UpHill!$A$1:$D$35,4),IF(AJ619="d",VLOOKUP(AM619,DownHill!$A$1:$D$29,4),IF(AJ619="f",VLOOKUP(AM619,FlatUnd!$A$2:$D$30,4),IF(AJ619="t",VLOOKUP(AM619,TimeAdd!$A$1:$D$18,4),IF(AJ619="l",VLOOKUP(AM619,SLimit!$A$1:$D$8,4),AP618)))))),AP618)</f>
        <v>62</v>
      </c>
      <c r="AQ619" s="53" t="str">
        <f t="shared" si="529"/>
        <v>80</v>
      </c>
      <c r="AR619" s="54" t="str">
        <f t="shared" si="530"/>
        <v>Single sharp curve chevron. { Last }{Start of bad road surface} Be careful of uneven road surface.</v>
      </c>
      <c r="AS619" s="55"/>
      <c r="AT619" s="55"/>
      <c r="AU619" s="56">
        <f>IF(GroupStTimes!$A$8=0,MIN(CB619,CD619,CF619),MIN(BZ619,CB619,CD619,CF619))</f>
        <v>0.44528935185185198</v>
      </c>
      <c r="AV619" s="56">
        <f>IF(GroupStTimes!$A$8=0,MAX(CC619,CE619,CG619),MAX(CA619,CC619,CE619,CG619))</f>
        <v>0.49112268518518526</v>
      </c>
      <c r="AW619" s="57" t="str">
        <f t="shared" si="531"/>
        <v/>
      </c>
      <c r="AX619" s="58" t="str">
        <f t="shared" si="532"/>
        <v/>
      </c>
      <c r="AY619" s="58" t="str">
        <f t="shared" si="533"/>
        <v/>
      </c>
      <c r="AZ619" s="31">
        <f t="shared" si="534"/>
        <v>187.44</v>
      </c>
      <c r="BA619" s="59">
        <f t="shared" si="535"/>
        <v>0.45438657407407418</v>
      </c>
      <c r="BB619" s="59">
        <f t="shared" si="536"/>
        <v>0.45994212962962977</v>
      </c>
      <c r="BC619" s="59">
        <f t="shared" si="537"/>
        <v>0.44309027777777793</v>
      </c>
      <c r="BD619" s="59">
        <f t="shared" si="538"/>
        <v>0.48892361111111121</v>
      </c>
      <c r="BE619" s="59">
        <f t="shared" si="539"/>
        <v>0.47141203703703716</v>
      </c>
      <c r="BF619" s="59">
        <f t="shared" si="540"/>
        <v>0.48182870370370384</v>
      </c>
      <c r="BG619" s="59">
        <f t="shared" si="541"/>
        <v>0.47665509259259259</v>
      </c>
      <c r="BH619" s="59">
        <f t="shared" si="542"/>
        <v>0.47596064814814815</v>
      </c>
      <c r="BI619" s="31">
        <f t="shared" si="543"/>
        <v>2.9000000000000057</v>
      </c>
      <c r="BJ619" s="61">
        <f t="shared" si="544"/>
        <v>6.3043478260869687E-2</v>
      </c>
      <c r="BK619" s="61">
        <f t="shared" si="545"/>
        <v>5.2727272727272831E-2</v>
      </c>
      <c r="BL619" s="61">
        <f t="shared" si="546"/>
        <v>4.5312500000000089E-2</v>
      </c>
      <c r="BM619" s="61">
        <f t="shared" si="547"/>
        <v>4.0277777777777857E-2</v>
      </c>
      <c r="BN619" s="62">
        <f t="shared" si="548"/>
        <v>0</v>
      </c>
      <c r="BO619" s="62">
        <f t="shared" si="549"/>
        <v>3</v>
      </c>
      <c r="BP619" s="62">
        <f t="shared" si="550"/>
        <v>47</v>
      </c>
      <c r="BQ619" s="62">
        <f t="shared" si="551"/>
        <v>0</v>
      </c>
      <c r="BR619" s="62">
        <f t="shared" si="552"/>
        <v>3</v>
      </c>
      <c r="BS619" s="62">
        <f t="shared" si="553"/>
        <v>10</v>
      </c>
      <c r="BT619" s="62">
        <f t="shared" si="554"/>
        <v>0</v>
      </c>
      <c r="BU619" s="62">
        <f t="shared" si="555"/>
        <v>2</v>
      </c>
      <c r="BV619" s="62">
        <f t="shared" si="556"/>
        <v>43</v>
      </c>
      <c r="BW619" s="62">
        <f t="shared" si="557"/>
        <v>0</v>
      </c>
      <c r="BX619" s="62">
        <f t="shared" si="558"/>
        <v>2</v>
      </c>
      <c r="BY619" s="62">
        <f t="shared" si="559"/>
        <v>25</v>
      </c>
      <c r="BZ619" s="63">
        <f t="shared" si="560"/>
        <v>0.457013888888889</v>
      </c>
      <c r="CA619" s="63">
        <f t="shared" si="561"/>
        <v>0.46256944444444459</v>
      </c>
      <c r="CB619" s="63">
        <f t="shared" si="562"/>
        <v>0.44528935185185198</v>
      </c>
      <c r="CC619" s="63">
        <f t="shared" si="563"/>
        <v>0.49112268518518526</v>
      </c>
      <c r="CD619" s="63">
        <f t="shared" si="564"/>
        <v>0.47329861111111121</v>
      </c>
      <c r="CE619" s="63">
        <f t="shared" si="565"/>
        <v>0.4837152777777779</v>
      </c>
      <c r="CF619" s="63">
        <f t="shared" si="566"/>
        <v>0.47833333333333333</v>
      </c>
      <c r="CG619" s="63">
        <f t="shared" si="567"/>
        <v>0.47763888888888889</v>
      </c>
      <c r="CH619" s="36"/>
      <c r="CI619" s="36"/>
      <c r="CJ619" s="36"/>
      <c r="CK619" s="36"/>
      <c r="CL619" s="60">
        <v>60</v>
      </c>
    </row>
    <row r="620" spans="1:90" ht="28.5" customHeight="1" x14ac:dyDescent="0.25">
      <c r="A620" s="37">
        <v>68</v>
      </c>
      <c r="C620" s="37"/>
      <c r="D620" s="37"/>
      <c r="E620" s="78"/>
      <c r="F620" s="83"/>
      <c r="G620" s="44">
        <v>191.54</v>
      </c>
      <c r="H620" s="44">
        <f t="shared" si="521"/>
        <v>190.36</v>
      </c>
      <c r="I620" s="83">
        <v>190.32</v>
      </c>
      <c r="J620" s="43">
        <f t="shared" si="571"/>
        <v>-2.4520106487312235E-4</v>
      </c>
      <c r="K620" s="44">
        <f t="shared" si="572"/>
        <v>-4.6666666666652645E-2</v>
      </c>
      <c r="L620" s="76" t="s">
        <v>1112</v>
      </c>
      <c r="M620" s="122" t="s">
        <v>1231</v>
      </c>
      <c r="N620" s="46">
        <f t="shared" si="527"/>
        <v>190.36666666666665</v>
      </c>
      <c r="O620" s="46">
        <v>-0.02</v>
      </c>
      <c r="P620" s="78">
        <v>190.39</v>
      </c>
      <c r="Q620" s="78">
        <f t="shared" si="570"/>
        <v>-1.19</v>
      </c>
      <c r="R620" s="78">
        <v>191.54</v>
      </c>
      <c r="S620" s="78">
        <f t="shared" si="570"/>
        <v>-1.19</v>
      </c>
      <c r="T620" s="77">
        <v>191.57</v>
      </c>
      <c r="U620" s="47" t="str">
        <f t="shared" si="568"/>
        <v/>
      </c>
      <c r="V620" s="47" t="str">
        <f t="shared" si="569"/>
        <v/>
      </c>
      <c r="W620" s="50"/>
      <c r="X620" s="50"/>
      <c r="Y620" s="50"/>
      <c r="Z620" s="50"/>
      <c r="AA620" s="50"/>
      <c r="AB620" s="50"/>
      <c r="AC620" s="50"/>
      <c r="AD620" s="50"/>
      <c r="AE620" s="51">
        <f t="shared" si="522"/>
        <v>68</v>
      </c>
      <c r="AF620" s="51" t="str">
        <f t="shared" si="523"/>
        <v/>
      </c>
      <c r="AG620" s="51" t="str">
        <f t="shared" si="524"/>
        <v/>
      </c>
      <c r="AH620" s="51" t="str">
        <f t="shared" si="525"/>
        <v/>
      </c>
      <c r="AI620" s="52">
        <f t="shared" si="526"/>
        <v>190.36</v>
      </c>
      <c r="AJ620" s="51"/>
      <c r="AK620" s="53"/>
      <c r="AL620" s="52"/>
      <c r="AM620" s="53">
        <f t="shared" si="528"/>
        <v>41</v>
      </c>
      <c r="AN620" s="53">
        <f>IF(AJ620&lt;&gt;"",IF(AJ620="o",VLOOKUP(AM620,OpenSect!$A$1:$D$11,2),IF(AJ620="u",VLOOKUP(AM620,UpHill!$A$1:$D$35,2),IF(AJ620="d",VLOOKUP(AM620,DownHill!$A$1:$D$29,2),IF(AJ620="f",VLOOKUP(AM620,FlatUnd!$A$2:$D$30,2),IF(AJ620="t",VLOOKUP(AM620,TimeAdd!$A$1:$D$176,2),IF(AJ620="l",VLOOKUP(AM620,SLimit!$A$1:$D$8,2),AN619)))))),AN619)</f>
        <v>48</v>
      </c>
      <c r="AO620" s="53">
        <f>IF(AJ620&lt;&gt;"",IF(AJ620="o",VLOOKUP(AM620,OpenSect!$A$1:$D$11,3),IF(AJ620="u",VLOOKUP(AM620,UpHill!$A$1:$D$35,3),IF(AJ620="d",VLOOKUP(AM620,DownHill!$A$3:$D$29,3),IF(AJ620="f",VLOOKUP(AM620,FlatUnd!$A$2:$D$30,3),IF(AJ620="t",VLOOKUP(AM620,TimeAdd!$A$1:$D$18,3),IF(AJ620="l",VLOOKUP(AM620,SLimit!$A$1:$D$8,3),AO619)))))),AO619)</f>
        <v>55</v>
      </c>
      <c r="AP620" s="53">
        <f>IF(AJ620&lt;&gt;"",IF(AJ620="o",VLOOKUP(AM620,OpenSect!$A$1:$D$11,4),IF(AJ620="u",VLOOKUP(AM620,UpHill!$A$1:$D$35,4),IF(AJ620="d",VLOOKUP(AM620,DownHill!$A$1:$D$29,4),IF(AJ620="f",VLOOKUP(AM620,FlatUnd!$A$2:$D$30,4),IF(AJ620="t",VLOOKUP(AM620,TimeAdd!$A$1:$D$18,4),IF(AJ620="l",VLOOKUP(AM620,SLimit!$A$1:$D$8,4),AP619)))))),AP619)</f>
        <v>62</v>
      </c>
      <c r="AQ620" s="53" t="str">
        <f t="shared" si="529"/>
        <v>80</v>
      </c>
      <c r="AR620" s="54" t="str">
        <f t="shared" si="530"/>
        <v>56,0 km plate.</v>
      </c>
      <c r="AS620" s="55"/>
      <c r="AT620" s="55"/>
      <c r="AU620" s="56">
        <f>IF(GroupStTimes!$A$8=0,MIN(CB620,CD620,CF620),MIN(BZ620,CB620,CD620,CF620))</f>
        <v>0.44531250000000011</v>
      </c>
      <c r="AV620" s="56">
        <f>IF(GroupStTimes!$A$8=0,MAX(CC620,CE620,CG620),MAX(CA620,CC620,CE620,CG620))</f>
        <v>0.49114583333333339</v>
      </c>
      <c r="AW620" s="57" t="str">
        <f t="shared" si="531"/>
        <v/>
      </c>
      <c r="AX620" s="58" t="str">
        <f t="shared" si="532"/>
        <v/>
      </c>
      <c r="AY620" s="58" t="str">
        <f t="shared" si="533"/>
        <v/>
      </c>
      <c r="AZ620" s="31">
        <f t="shared" si="534"/>
        <v>190.34</v>
      </c>
      <c r="BA620" s="59">
        <f t="shared" si="535"/>
        <v>0.457013888888889</v>
      </c>
      <c r="BB620" s="59">
        <f t="shared" si="536"/>
        <v>0.46256944444444459</v>
      </c>
      <c r="BC620" s="59">
        <f t="shared" si="537"/>
        <v>0.44528935185185198</v>
      </c>
      <c r="BD620" s="59">
        <f t="shared" si="538"/>
        <v>0.49112268518518526</v>
      </c>
      <c r="BE620" s="59">
        <f t="shared" si="539"/>
        <v>0.47329861111111121</v>
      </c>
      <c r="BF620" s="59">
        <f t="shared" si="540"/>
        <v>0.4837152777777779</v>
      </c>
      <c r="BG620" s="59">
        <f t="shared" si="541"/>
        <v>0.47833333333333333</v>
      </c>
      <c r="BH620" s="59">
        <f t="shared" si="542"/>
        <v>0.47763888888888889</v>
      </c>
      <c r="BI620" s="31">
        <f t="shared" si="543"/>
        <v>2.0000000000010232E-2</v>
      </c>
      <c r="BJ620" s="61">
        <f t="shared" si="544"/>
        <v>4.8780487804903007E-4</v>
      </c>
      <c r="BK620" s="61">
        <f t="shared" si="545"/>
        <v>4.1666666666687985E-4</v>
      </c>
      <c r="BL620" s="61">
        <f t="shared" si="546"/>
        <v>3.6363636363654966E-4</v>
      </c>
      <c r="BM620" s="61">
        <f t="shared" si="547"/>
        <v>3.2258064516145534E-4</v>
      </c>
      <c r="BN620" s="62">
        <f t="shared" si="548"/>
        <v>0</v>
      </c>
      <c r="BO620" s="62">
        <f t="shared" si="549"/>
        <v>0</v>
      </c>
      <c r="BP620" s="62">
        <f t="shared" si="550"/>
        <v>2</v>
      </c>
      <c r="BQ620" s="62">
        <f t="shared" si="551"/>
        <v>0</v>
      </c>
      <c r="BR620" s="62">
        <f t="shared" si="552"/>
        <v>0</v>
      </c>
      <c r="BS620" s="62">
        <f t="shared" si="553"/>
        <v>2</v>
      </c>
      <c r="BT620" s="62">
        <f t="shared" si="554"/>
        <v>0</v>
      </c>
      <c r="BU620" s="62">
        <f t="shared" si="555"/>
        <v>0</v>
      </c>
      <c r="BV620" s="62">
        <f t="shared" si="556"/>
        <v>1</v>
      </c>
      <c r="BW620" s="62">
        <f t="shared" si="557"/>
        <v>0</v>
      </c>
      <c r="BX620" s="62">
        <f t="shared" si="558"/>
        <v>0</v>
      </c>
      <c r="BY620" s="62">
        <f t="shared" si="559"/>
        <v>1</v>
      </c>
      <c r="BZ620" s="63">
        <f t="shared" si="560"/>
        <v>0.45703703703703713</v>
      </c>
      <c r="CA620" s="63">
        <f t="shared" si="561"/>
        <v>0.46259259259259272</v>
      </c>
      <c r="CB620" s="63">
        <f t="shared" si="562"/>
        <v>0.44531250000000011</v>
      </c>
      <c r="CC620" s="63">
        <f t="shared" si="563"/>
        <v>0.49114583333333339</v>
      </c>
      <c r="CD620" s="63">
        <f t="shared" si="564"/>
        <v>0.47331018518518531</v>
      </c>
      <c r="CE620" s="63">
        <f t="shared" si="565"/>
        <v>0.48372685185185199</v>
      </c>
      <c r="CF620" s="63">
        <f t="shared" si="566"/>
        <v>0.47834490740740743</v>
      </c>
      <c r="CG620" s="63">
        <f t="shared" si="567"/>
        <v>0.47765046296296299</v>
      </c>
      <c r="CH620" s="36"/>
      <c r="CI620" s="36"/>
      <c r="CJ620" s="36"/>
      <c r="CK620" s="36"/>
      <c r="CL620" s="60">
        <v>60</v>
      </c>
    </row>
    <row r="621" spans="1:90" ht="28.5" customHeight="1" x14ac:dyDescent="0.25">
      <c r="A621" s="37">
        <v>68</v>
      </c>
      <c r="C621" s="37"/>
      <c r="D621" s="37"/>
      <c r="E621" s="78"/>
      <c r="F621" s="83"/>
      <c r="G621" s="44"/>
      <c r="H621" s="44">
        <f t="shared" si="521"/>
        <v>191.17</v>
      </c>
      <c r="I621" s="83">
        <v>191.11</v>
      </c>
      <c r="J621" s="43">
        <f t="shared" si="571"/>
        <v>-2.9651335182169194E-4</v>
      </c>
      <c r="K621" s="44">
        <f t="shared" si="572"/>
        <v>-5.666666666664355E-2</v>
      </c>
      <c r="L621" s="76" t="s">
        <v>1016</v>
      </c>
      <c r="M621" s="122" t="s">
        <v>1231</v>
      </c>
      <c r="N621" s="46">
        <f t="shared" si="527"/>
        <v>191.16666666666666</v>
      </c>
      <c r="O621" s="46">
        <v>-0.02</v>
      </c>
      <c r="P621" s="44">
        <v>191.18</v>
      </c>
      <c r="Q621" s="78">
        <f t="shared" si="570"/>
        <v>-1.19</v>
      </c>
      <c r="R621" s="44">
        <v>192.36</v>
      </c>
      <c r="S621" s="78">
        <f t="shared" si="570"/>
        <v>-1.19</v>
      </c>
      <c r="T621" s="77">
        <v>192.36</v>
      </c>
      <c r="U621" s="47" t="str">
        <f t="shared" si="568"/>
        <v/>
      </c>
      <c r="V621" s="47" t="str">
        <f t="shared" si="569"/>
        <v/>
      </c>
      <c r="W621" s="50"/>
      <c r="X621" s="50"/>
      <c r="Y621" s="50"/>
      <c r="Z621" s="50"/>
      <c r="AA621" s="50"/>
      <c r="AB621" s="50"/>
      <c r="AC621" s="50"/>
      <c r="AD621" s="50"/>
      <c r="AE621" s="51">
        <f t="shared" si="522"/>
        <v>68</v>
      </c>
      <c r="AF621" s="51" t="str">
        <f t="shared" si="523"/>
        <v/>
      </c>
      <c r="AG621" s="51" t="str">
        <f t="shared" si="524"/>
        <v/>
      </c>
      <c r="AH621" s="51" t="str">
        <f t="shared" si="525"/>
        <v/>
      </c>
      <c r="AI621" s="52">
        <f t="shared" si="526"/>
        <v>191.17</v>
      </c>
      <c r="AJ621" s="51"/>
      <c r="AK621" s="53"/>
      <c r="AL621" s="52"/>
      <c r="AM621" s="53">
        <f t="shared" si="528"/>
        <v>41</v>
      </c>
      <c r="AN621" s="53">
        <f>IF(AJ621&lt;&gt;"",IF(AJ621="o",VLOOKUP(AM621,OpenSect!$A$1:$D$11,2),IF(AJ621="u",VLOOKUP(AM621,UpHill!$A$1:$D$35,2),IF(AJ621="d",VLOOKUP(AM621,DownHill!$A$1:$D$29,2),IF(AJ621="f",VLOOKUP(AM621,FlatUnd!$A$2:$D$30,2),IF(AJ621="t",VLOOKUP(AM621,TimeAdd!$A$1:$D$176,2),IF(AJ621="l",VLOOKUP(AM621,SLimit!$A$1:$D$8,2),AN620)))))),AN620)</f>
        <v>48</v>
      </c>
      <c r="AO621" s="53">
        <f>IF(AJ621&lt;&gt;"",IF(AJ621="o",VLOOKUP(AM621,OpenSect!$A$1:$D$11,3),IF(AJ621="u",VLOOKUP(AM621,UpHill!$A$1:$D$35,3),IF(AJ621="d",VLOOKUP(AM621,DownHill!$A$3:$D$29,3),IF(AJ621="f",VLOOKUP(AM621,FlatUnd!$A$2:$D$30,3),IF(AJ621="t",VLOOKUP(AM621,TimeAdd!$A$1:$D$18,3),IF(AJ621="l",VLOOKUP(AM621,SLimit!$A$1:$D$8,3),AO620)))))),AO620)</f>
        <v>55</v>
      </c>
      <c r="AP621" s="53">
        <f>IF(AJ621&lt;&gt;"",IF(AJ621="o",VLOOKUP(AM621,OpenSect!$A$1:$D$11,4),IF(AJ621="u",VLOOKUP(AM621,UpHill!$A$1:$D$35,4),IF(AJ621="d",VLOOKUP(AM621,DownHill!$A$1:$D$29,4),IF(AJ621="f",VLOOKUP(AM621,FlatUnd!$A$2:$D$30,4),IF(AJ621="t",VLOOKUP(AM621,TimeAdd!$A$1:$D$18,4),IF(AJ621="l",VLOOKUP(AM621,SLimit!$A$1:$D$8,4),AP620)))))),AP620)</f>
        <v>62</v>
      </c>
      <c r="AQ621" s="53" t="str">
        <f t="shared" si="529"/>
        <v>80</v>
      </c>
      <c r="AR621" s="54" t="str">
        <f t="shared" si="530"/>
        <v>Bridge.</v>
      </c>
      <c r="AS621" s="55"/>
      <c r="AT621" s="55"/>
      <c r="AU621" s="56">
        <f>IF(GroupStTimes!$A$8=0,MIN(CB621,CD621,CF621),MIN(BZ621,CB621,CD621,CF621))</f>
        <v>0.44600694444444455</v>
      </c>
      <c r="AV621" s="56">
        <f>IF(GroupStTimes!$A$8=0,MAX(CC621,CE621,CG621),MAX(CA621,CC621,CE621,CG621))</f>
        <v>0.49184027777777783</v>
      </c>
      <c r="AW621" s="57" t="str">
        <f t="shared" si="531"/>
        <v/>
      </c>
      <c r="AX621" s="58" t="str">
        <f t="shared" si="532"/>
        <v/>
      </c>
      <c r="AY621" s="58" t="str">
        <f t="shared" si="533"/>
        <v/>
      </c>
      <c r="AZ621" s="31">
        <f t="shared" si="534"/>
        <v>190.34</v>
      </c>
      <c r="BA621" s="59">
        <f t="shared" si="535"/>
        <v>0.457013888888889</v>
      </c>
      <c r="BB621" s="59">
        <f t="shared" si="536"/>
        <v>0.46256944444444459</v>
      </c>
      <c r="BC621" s="59">
        <f t="shared" si="537"/>
        <v>0.44528935185185198</v>
      </c>
      <c r="BD621" s="59">
        <f t="shared" si="538"/>
        <v>0.49112268518518526</v>
      </c>
      <c r="BE621" s="59">
        <f t="shared" si="539"/>
        <v>0.47329861111111121</v>
      </c>
      <c r="BF621" s="59">
        <f t="shared" si="540"/>
        <v>0.4837152777777779</v>
      </c>
      <c r="BG621" s="59">
        <f t="shared" si="541"/>
        <v>0.47833333333333333</v>
      </c>
      <c r="BH621" s="59">
        <f t="shared" si="542"/>
        <v>0.47763888888888889</v>
      </c>
      <c r="BI621" s="31">
        <f t="shared" si="543"/>
        <v>0.82999999999998408</v>
      </c>
      <c r="BJ621" s="61">
        <f t="shared" si="544"/>
        <v>2.0243902439024002E-2</v>
      </c>
      <c r="BK621" s="61">
        <f t="shared" si="545"/>
        <v>1.7291666666666334E-2</v>
      </c>
      <c r="BL621" s="61">
        <f t="shared" si="546"/>
        <v>1.5090909090908801E-2</v>
      </c>
      <c r="BM621" s="61">
        <f t="shared" si="547"/>
        <v>1.3387096774193292E-2</v>
      </c>
      <c r="BN621" s="62">
        <f t="shared" si="548"/>
        <v>0</v>
      </c>
      <c r="BO621" s="62">
        <f t="shared" si="549"/>
        <v>1</v>
      </c>
      <c r="BP621" s="62">
        <f t="shared" si="550"/>
        <v>13</v>
      </c>
      <c r="BQ621" s="62">
        <f t="shared" si="551"/>
        <v>0</v>
      </c>
      <c r="BR621" s="62">
        <f t="shared" si="552"/>
        <v>1</v>
      </c>
      <c r="BS621" s="62">
        <f t="shared" si="553"/>
        <v>2</v>
      </c>
      <c r="BT621" s="62">
        <f t="shared" si="554"/>
        <v>0</v>
      </c>
      <c r="BU621" s="62">
        <f t="shared" si="555"/>
        <v>0</v>
      </c>
      <c r="BV621" s="62">
        <f t="shared" si="556"/>
        <v>54</v>
      </c>
      <c r="BW621" s="62">
        <f t="shared" si="557"/>
        <v>0</v>
      </c>
      <c r="BX621" s="62">
        <f t="shared" si="558"/>
        <v>0</v>
      </c>
      <c r="BY621" s="62">
        <f t="shared" si="559"/>
        <v>48</v>
      </c>
      <c r="BZ621" s="63">
        <f t="shared" si="560"/>
        <v>0.45785879629629639</v>
      </c>
      <c r="CA621" s="63">
        <f t="shared" si="561"/>
        <v>0.46341435185185198</v>
      </c>
      <c r="CB621" s="63">
        <f t="shared" si="562"/>
        <v>0.44600694444444455</v>
      </c>
      <c r="CC621" s="63">
        <f t="shared" si="563"/>
        <v>0.49184027777777783</v>
      </c>
      <c r="CD621" s="63">
        <f t="shared" si="564"/>
        <v>0.4739236111111112</v>
      </c>
      <c r="CE621" s="63">
        <f t="shared" si="565"/>
        <v>0.48434027777777788</v>
      </c>
      <c r="CF621" s="63">
        <f t="shared" si="566"/>
        <v>0.47888888888888886</v>
      </c>
      <c r="CG621" s="63">
        <f t="shared" si="567"/>
        <v>0.47819444444444442</v>
      </c>
      <c r="CH621" s="36"/>
      <c r="CI621" s="36"/>
      <c r="CJ621" s="36"/>
      <c r="CK621" s="36"/>
      <c r="CL621" s="60">
        <v>60</v>
      </c>
    </row>
    <row r="622" spans="1:90" ht="28.5" customHeight="1" x14ac:dyDescent="0.25">
      <c r="A622" s="37">
        <v>68</v>
      </c>
      <c r="C622" s="37"/>
      <c r="D622" s="37"/>
      <c r="E622" s="78"/>
      <c r="F622" s="83"/>
      <c r="G622" s="44">
        <v>192.51</v>
      </c>
      <c r="H622" s="44">
        <f t="shared" si="521"/>
        <v>191.32</v>
      </c>
      <c r="I622" s="83">
        <v>191.28</v>
      </c>
      <c r="J622" s="43">
        <f t="shared" si="571"/>
        <v>-2.7882336539806395E-4</v>
      </c>
      <c r="K622" s="44">
        <f t="shared" si="572"/>
        <v>-5.333333333334167E-2</v>
      </c>
      <c r="L622" s="76" t="s">
        <v>1113</v>
      </c>
      <c r="M622" s="122" t="s">
        <v>1231</v>
      </c>
      <c r="N622" s="46">
        <f t="shared" si="527"/>
        <v>191.33333333333334</v>
      </c>
      <c r="O622" s="46">
        <v>-0.02</v>
      </c>
      <c r="P622" s="78">
        <v>191.35</v>
      </c>
      <c r="Q622" s="78">
        <f t="shared" si="570"/>
        <v>-1.19</v>
      </c>
      <c r="R622" s="78">
        <v>192.51</v>
      </c>
      <c r="S622" s="78">
        <f t="shared" si="570"/>
        <v>-1.19</v>
      </c>
      <c r="T622" s="77">
        <v>192.54</v>
      </c>
      <c r="U622" s="47" t="str">
        <f t="shared" si="568"/>
        <v/>
      </c>
      <c r="V622" s="47" t="str">
        <f t="shared" si="569"/>
        <v/>
      </c>
      <c r="W622" s="50"/>
      <c r="X622" s="50"/>
      <c r="Y622" s="50"/>
      <c r="Z622" s="50"/>
      <c r="AA622" s="50"/>
      <c r="AB622" s="50"/>
      <c r="AC622" s="50"/>
      <c r="AD622" s="50"/>
      <c r="AE622" s="51">
        <f t="shared" si="522"/>
        <v>68</v>
      </c>
      <c r="AF622" s="51" t="str">
        <f t="shared" si="523"/>
        <v/>
      </c>
      <c r="AG622" s="51" t="str">
        <f t="shared" si="524"/>
        <v/>
      </c>
      <c r="AH622" s="51" t="str">
        <f t="shared" si="525"/>
        <v/>
      </c>
      <c r="AI622" s="52">
        <f t="shared" si="526"/>
        <v>191.32</v>
      </c>
      <c r="AJ622" s="51"/>
      <c r="AK622" s="53"/>
      <c r="AL622" s="52"/>
      <c r="AM622" s="53">
        <f t="shared" si="528"/>
        <v>41</v>
      </c>
      <c r="AN622" s="53">
        <f>IF(AJ622&lt;&gt;"",IF(AJ622="o",VLOOKUP(AM622,OpenSect!$A$1:$D$11,2),IF(AJ622="u",VLOOKUP(AM622,UpHill!$A$1:$D$35,2),IF(AJ622="d",VLOOKUP(AM622,DownHill!$A$1:$D$29,2),IF(AJ622="f",VLOOKUP(AM622,FlatUnd!$A$2:$D$30,2),IF(AJ622="t",VLOOKUP(AM622,TimeAdd!$A$1:$D$176,2),IF(AJ622="l",VLOOKUP(AM622,SLimit!$A$1:$D$8,2),AN621)))))),AN621)</f>
        <v>48</v>
      </c>
      <c r="AO622" s="53">
        <f>IF(AJ622&lt;&gt;"",IF(AJ622="o",VLOOKUP(AM622,OpenSect!$A$1:$D$11,3),IF(AJ622="u",VLOOKUP(AM622,UpHill!$A$1:$D$35,3),IF(AJ622="d",VLOOKUP(AM622,DownHill!$A$3:$D$29,3),IF(AJ622="f",VLOOKUP(AM622,FlatUnd!$A$2:$D$30,3),IF(AJ622="t",VLOOKUP(AM622,TimeAdd!$A$1:$D$18,3),IF(AJ622="l",VLOOKUP(AM622,SLimit!$A$1:$D$8,3),AO621)))))),AO621)</f>
        <v>55</v>
      </c>
      <c r="AP622" s="53">
        <f>IF(AJ622&lt;&gt;"",IF(AJ622="o",VLOOKUP(AM622,OpenSect!$A$1:$D$11,4),IF(AJ622="u",VLOOKUP(AM622,UpHill!$A$1:$D$35,4),IF(AJ622="d",VLOOKUP(AM622,DownHill!$A$1:$D$29,4),IF(AJ622="f",VLOOKUP(AM622,FlatUnd!$A$2:$D$30,4),IF(AJ622="t",VLOOKUP(AM622,TimeAdd!$A$1:$D$18,4),IF(AJ622="l",VLOOKUP(AM622,SLimit!$A$1:$D$8,4),AP621)))))),AP621)</f>
        <v>62</v>
      </c>
      <c r="AQ622" s="53" t="str">
        <f t="shared" si="529"/>
        <v>80</v>
      </c>
      <c r="AR622" s="54" t="str">
        <f t="shared" si="530"/>
        <v>57,0 km plate.</v>
      </c>
      <c r="AS622" s="55"/>
      <c r="AT622" s="55"/>
      <c r="AU622" s="56">
        <f>IF(GroupStTimes!$A$8=0,MIN(CB622,CD622,CF622),MIN(BZ622,CB622,CD622,CF622))</f>
        <v>0.44613425925925937</v>
      </c>
      <c r="AV622" s="56">
        <f>IF(GroupStTimes!$A$8=0,MAX(CC622,CE622,CG622),MAX(CA622,CC622,CE622,CG622))</f>
        <v>0.49196759259259265</v>
      </c>
      <c r="AW622" s="57" t="str">
        <f t="shared" si="531"/>
        <v/>
      </c>
      <c r="AX622" s="58" t="str">
        <f t="shared" si="532"/>
        <v/>
      </c>
      <c r="AY622" s="58" t="str">
        <f t="shared" si="533"/>
        <v/>
      </c>
      <c r="AZ622" s="31">
        <f t="shared" si="534"/>
        <v>190.34</v>
      </c>
      <c r="BA622" s="59">
        <f t="shared" si="535"/>
        <v>0.457013888888889</v>
      </c>
      <c r="BB622" s="59">
        <f t="shared" si="536"/>
        <v>0.46256944444444459</v>
      </c>
      <c r="BC622" s="59">
        <f t="shared" si="537"/>
        <v>0.44528935185185198</v>
      </c>
      <c r="BD622" s="59">
        <f t="shared" si="538"/>
        <v>0.49112268518518526</v>
      </c>
      <c r="BE622" s="59">
        <f t="shared" si="539"/>
        <v>0.47329861111111121</v>
      </c>
      <c r="BF622" s="59">
        <f t="shared" si="540"/>
        <v>0.4837152777777779</v>
      </c>
      <c r="BG622" s="59">
        <f t="shared" si="541"/>
        <v>0.47833333333333333</v>
      </c>
      <c r="BH622" s="59">
        <f t="shared" si="542"/>
        <v>0.47763888888888889</v>
      </c>
      <c r="BI622" s="31">
        <f t="shared" si="543"/>
        <v>0.97999999999998977</v>
      </c>
      <c r="BJ622" s="61">
        <f t="shared" si="544"/>
        <v>2.3902439024389995E-2</v>
      </c>
      <c r="BK622" s="61">
        <f t="shared" si="545"/>
        <v>2.0416666666666455E-2</v>
      </c>
      <c r="BL622" s="61">
        <f t="shared" si="546"/>
        <v>1.7818181818181632E-2</v>
      </c>
      <c r="BM622" s="61">
        <f t="shared" si="547"/>
        <v>1.5806451612903061E-2</v>
      </c>
      <c r="BN622" s="62">
        <f t="shared" si="548"/>
        <v>0</v>
      </c>
      <c r="BO622" s="62">
        <f t="shared" si="549"/>
        <v>1</v>
      </c>
      <c r="BP622" s="62">
        <f t="shared" si="550"/>
        <v>26</v>
      </c>
      <c r="BQ622" s="62">
        <f t="shared" si="551"/>
        <v>0</v>
      </c>
      <c r="BR622" s="62">
        <f t="shared" si="552"/>
        <v>1</v>
      </c>
      <c r="BS622" s="62">
        <f t="shared" si="553"/>
        <v>13</v>
      </c>
      <c r="BT622" s="62">
        <f t="shared" si="554"/>
        <v>0</v>
      </c>
      <c r="BU622" s="62">
        <f t="shared" si="555"/>
        <v>1</v>
      </c>
      <c r="BV622" s="62">
        <f t="shared" si="556"/>
        <v>4</v>
      </c>
      <c r="BW622" s="62">
        <f t="shared" si="557"/>
        <v>0</v>
      </c>
      <c r="BX622" s="62">
        <f t="shared" si="558"/>
        <v>0</v>
      </c>
      <c r="BY622" s="62">
        <f t="shared" si="559"/>
        <v>57</v>
      </c>
      <c r="BZ622" s="63">
        <f t="shared" si="560"/>
        <v>0.45800925925925939</v>
      </c>
      <c r="CA622" s="63">
        <f t="shared" si="561"/>
        <v>0.46356481481481498</v>
      </c>
      <c r="CB622" s="63">
        <f t="shared" si="562"/>
        <v>0.44613425925925937</v>
      </c>
      <c r="CC622" s="63">
        <f t="shared" si="563"/>
        <v>0.49196759259259265</v>
      </c>
      <c r="CD622" s="63">
        <f t="shared" si="564"/>
        <v>0.47403935185185198</v>
      </c>
      <c r="CE622" s="63">
        <f t="shared" si="565"/>
        <v>0.48445601851851866</v>
      </c>
      <c r="CF622" s="63">
        <f t="shared" si="566"/>
        <v>0.47899305555555555</v>
      </c>
      <c r="CG622" s="63">
        <f t="shared" si="567"/>
        <v>0.4782986111111111</v>
      </c>
      <c r="CH622" s="36"/>
      <c r="CI622" s="36"/>
      <c r="CJ622" s="36"/>
      <c r="CK622" s="36"/>
      <c r="CL622" s="60">
        <v>60</v>
      </c>
    </row>
    <row r="623" spans="1:90" ht="28.5" customHeight="1" x14ac:dyDescent="0.25">
      <c r="A623" s="37">
        <v>68</v>
      </c>
      <c r="C623" s="37"/>
      <c r="D623" s="37"/>
      <c r="E623" s="78"/>
      <c r="F623" s="83"/>
      <c r="G623" s="44">
        <v>192.64</v>
      </c>
      <c r="H623" s="44">
        <f t="shared" si="521"/>
        <v>191.45</v>
      </c>
      <c r="I623" s="83">
        <v>191.41</v>
      </c>
      <c r="J623" s="43">
        <f t="shared" si="571"/>
        <v>-2.6121937202868903E-4</v>
      </c>
      <c r="K623" s="44">
        <f t="shared" si="572"/>
        <v>-5.0000000000011369E-2</v>
      </c>
      <c r="L623" s="76" t="s">
        <v>1187</v>
      </c>
      <c r="M623" s="122" t="s">
        <v>1231</v>
      </c>
      <c r="N623" s="46">
        <f t="shared" si="527"/>
        <v>191.46</v>
      </c>
      <c r="O623" s="46">
        <v>-0.02</v>
      </c>
      <c r="P623" s="78">
        <v>191.48</v>
      </c>
      <c r="Q623" s="78">
        <f t="shared" si="570"/>
        <v>-1.19</v>
      </c>
      <c r="R623" s="78">
        <v>192.64</v>
      </c>
      <c r="S623" s="78">
        <f t="shared" si="570"/>
        <v>-1.19</v>
      </c>
      <c r="T623" s="77">
        <v>192.66</v>
      </c>
      <c r="U623" s="47" t="str">
        <f t="shared" si="568"/>
        <v/>
      </c>
      <c r="V623" s="47" t="str">
        <f t="shared" si="569"/>
        <v/>
      </c>
      <c r="W623" s="50"/>
      <c r="X623" s="50"/>
      <c r="Y623" s="50"/>
      <c r="Z623" s="50"/>
      <c r="AA623" s="50"/>
      <c r="AB623" s="50"/>
      <c r="AC623" s="50"/>
      <c r="AD623" s="50"/>
      <c r="AE623" s="51">
        <f t="shared" si="522"/>
        <v>68</v>
      </c>
      <c r="AF623" s="51" t="str">
        <f t="shared" si="523"/>
        <v/>
      </c>
      <c r="AG623" s="51" t="str">
        <f t="shared" si="524"/>
        <v/>
      </c>
      <c r="AH623" s="51" t="str">
        <f t="shared" si="525"/>
        <v/>
      </c>
      <c r="AI623" s="52">
        <f t="shared" si="526"/>
        <v>191.45</v>
      </c>
      <c r="AJ623" s="51"/>
      <c r="AK623" s="53"/>
      <c r="AL623" s="52"/>
      <c r="AM623" s="53">
        <f t="shared" si="528"/>
        <v>41</v>
      </c>
      <c r="AN623" s="53">
        <f>IF(AJ623&lt;&gt;"",IF(AJ623="o",VLOOKUP(AM623,OpenSect!$A$1:$D$11,2),IF(AJ623="u",VLOOKUP(AM623,UpHill!$A$1:$D$35,2),IF(AJ623="d",VLOOKUP(AM623,DownHill!$A$1:$D$29,2),IF(AJ623="f",VLOOKUP(AM623,FlatUnd!$A$2:$D$30,2),IF(AJ623="t",VLOOKUP(AM623,TimeAdd!$A$1:$D$176,2),IF(AJ623="l",VLOOKUP(AM623,SLimit!$A$1:$D$8,2),AN622)))))),AN622)</f>
        <v>48</v>
      </c>
      <c r="AO623" s="53">
        <f>IF(AJ623&lt;&gt;"",IF(AJ623="o",VLOOKUP(AM623,OpenSect!$A$1:$D$11,3),IF(AJ623="u",VLOOKUP(AM623,UpHill!$A$1:$D$35,3),IF(AJ623="d",VLOOKUP(AM623,DownHill!$A$3:$D$29,3),IF(AJ623="f",VLOOKUP(AM623,FlatUnd!$A$2:$D$30,3),IF(AJ623="t",VLOOKUP(AM623,TimeAdd!$A$1:$D$18,3),IF(AJ623="l",VLOOKUP(AM623,SLimit!$A$1:$D$8,3),AO622)))))),AO622)</f>
        <v>55</v>
      </c>
      <c r="AP623" s="53">
        <f>IF(AJ623&lt;&gt;"",IF(AJ623="o",VLOOKUP(AM623,OpenSect!$A$1:$D$11,4),IF(AJ623="u",VLOOKUP(AM623,UpHill!$A$1:$D$35,4),IF(AJ623="d",VLOOKUP(AM623,DownHill!$A$1:$D$29,4),IF(AJ623="f",VLOOKUP(AM623,FlatUnd!$A$2:$D$30,4),IF(AJ623="t",VLOOKUP(AM623,TimeAdd!$A$1:$D$18,4),IF(AJ623="l",VLOOKUP(AM623,SLimit!$A$1:$D$8,4),AP622)))))),AP622)</f>
        <v>62</v>
      </c>
      <c r="AQ623" s="53" t="str">
        <f t="shared" si="529"/>
        <v>80</v>
      </c>
      <c r="AR623" s="54" t="str">
        <f t="shared" si="530"/>
        <v>Bridge. 2241, 1986</v>
      </c>
      <c r="AS623" s="55"/>
      <c r="AT623" s="55"/>
      <c r="AU623" s="56">
        <f>IF(GroupStTimes!$A$8=0,MIN(CB623,CD623,CF623),MIN(BZ623,CB623,CD623,CF623))</f>
        <v>0.44625000000000015</v>
      </c>
      <c r="AV623" s="56">
        <f>IF(GroupStTimes!$A$8=0,MAX(CC623,CE623,CG623),MAX(CA623,CC623,CE623,CG623))</f>
        <v>0.49208333333333343</v>
      </c>
      <c r="AW623" s="57" t="str">
        <f t="shared" si="531"/>
        <v/>
      </c>
      <c r="AX623" s="58" t="str">
        <f t="shared" si="532"/>
        <v/>
      </c>
      <c r="AY623" s="58" t="str">
        <f t="shared" si="533"/>
        <v/>
      </c>
      <c r="AZ623" s="31">
        <f t="shared" si="534"/>
        <v>190.34</v>
      </c>
      <c r="BA623" s="59">
        <f t="shared" si="535"/>
        <v>0.457013888888889</v>
      </c>
      <c r="BB623" s="59">
        <f t="shared" si="536"/>
        <v>0.46256944444444459</v>
      </c>
      <c r="BC623" s="59">
        <f t="shared" si="537"/>
        <v>0.44528935185185198</v>
      </c>
      <c r="BD623" s="59">
        <f t="shared" si="538"/>
        <v>0.49112268518518526</v>
      </c>
      <c r="BE623" s="59">
        <f t="shared" si="539"/>
        <v>0.47329861111111121</v>
      </c>
      <c r="BF623" s="59">
        <f t="shared" si="540"/>
        <v>0.4837152777777779</v>
      </c>
      <c r="BG623" s="59">
        <f t="shared" si="541"/>
        <v>0.47833333333333333</v>
      </c>
      <c r="BH623" s="59">
        <f t="shared" si="542"/>
        <v>0.47763888888888889</v>
      </c>
      <c r="BI623" s="31">
        <f t="shared" si="543"/>
        <v>1.1099999999999852</v>
      </c>
      <c r="BJ623" s="61">
        <f t="shared" si="544"/>
        <v>2.7073170731706956E-2</v>
      </c>
      <c r="BK623" s="61">
        <f t="shared" si="545"/>
        <v>2.3124999999999691E-2</v>
      </c>
      <c r="BL623" s="61">
        <f t="shared" si="546"/>
        <v>2.0181818181817912E-2</v>
      </c>
      <c r="BM623" s="61">
        <f t="shared" si="547"/>
        <v>1.7903225806451376E-2</v>
      </c>
      <c r="BN623" s="62">
        <f t="shared" si="548"/>
        <v>0</v>
      </c>
      <c r="BO623" s="62">
        <f t="shared" si="549"/>
        <v>1</v>
      </c>
      <c r="BP623" s="62">
        <f t="shared" si="550"/>
        <v>37</v>
      </c>
      <c r="BQ623" s="62">
        <f t="shared" si="551"/>
        <v>0</v>
      </c>
      <c r="BR623" s="62">
        <f t="shared" si="552"/>
        <v>1</v>
      </c>
      <c r="BS623" s="62">
        <f t="shared" si="553"/>
        <v>23</v>
      </c>
      <c r="BT623" s="62">
        <f t="shared" si="554"/>
        <v>0</v>
      </c>
      <c r="BU623" s="62">
        <f t="shared" si="555"/>
        <v>1</v>
      </c>
      <c r="BV623" s="62">
        <f t="shared" si="556"/>
        <v>13</v>
      </c>
      <c r="BW623" s="62">
        <f t="shared" si="557"/>
        <v>0</v>
      </c>
      <c r="BX623" s="62">
        <f t="shared" si="558"/>
        <v>1</v>
      </c>
      <c r="BY623" s="62">
        <f t="shared" si="559"/>
        <v>4</v>
      </c>
      <c r="BZ623" s="63">
        <f t="shared" si="560"/>
        <v>0.45813657407407421</v>
      </c>
      <c r="CA623" s="63">
        <f t="shared" si="561"/>
        <v>0.4636921296296298</v>
      </c>
      <c r="CB623" s="63">
        <f t="shared" si="562"/>
        <v>0.44625000000000015</v>
      </c>
      <c r="CC623" s="63">
        <f t="shared" si="563"/>
        <v>0.49208333333333343</v>
      </c>
      <c r="CD623" s="63">
        <f t="shared" si="564"/>
        <v>0.4741435185185186</v>
      </c>
      <c r="CE623" s="63">
        <f t="shared" si="565"/>
        <v>0.48456018518518529</v>
      </c>
      <c r="CF623" s="63">
        <f t="shared" si="566"/>
        <v>0.4790740740740741</v>
      </c>
      <c r="CG623" s="63">
        <f t="shared" si="567"/>
        <v>0.47837962962962965</v>
      </c>
      <c r="CH623" s="36"/>
      <c r="CI623" s="36"/>
      <c r="CJ623" s="36"/>
      <c r="CK623" s="36"/>
      <c r="CL623" s="60">
        <v>60</v>
      </c>
    </row>
    <row r="624" spans="1:90" ht="28.5" customHeight="1" x14ac:dyDescent="0.25">
      <c r="A624" s="37">
        <v>68</v>
      </c>
      <c r="C624" s="37"/>
      <c r="D624" s="37"/>
      <c r="E624" s="78"/>
      <c r="F624" s="83"/>
      <c r="G624" s="44">
        <v>193.06</v>
      </c>
      <c r="H624" s="44">
        <f t="shared" si="521"/>
        <v>191.87</v>
      </c>
      <c r="I624" s="83">
        <v>191.84</v>
      </c>
      <c r="J624" s="43">
        <f t="shared" si="571"/>
        <v>-2.2588268001106309E-4</v>
      </c>
      <c r="K624" s="44">
        <f t="shared" si="572"/>
        <v>-4.3333333333322344E-2</v>
      </c>
      <c r="L624" s="76" t="s">
        <v>1188</v>
      </c>
      <c r="M624" s="122" t="s">
        <v>1231</v>
      </c>
      <c r="N624" s="46">
        <f t="shared" si="527"/>
        <v>191.88333333333333</v>
      </c>
      <c r="O624" s="46">
        <v>-0.02</v>
      </c>
      <c r="P624" s="78">
        <v>191.91</v>
      </c>
      <c r="Q624" s="78">
        <f t="shared" si="570"/>
        <v>-1.19</v>
      </c>
      <c r="R624" s="78">
        <v>193.06</v>
      </c>
      <c r="S624" s="78">
        <f t="shared" si="570"/>
        <v>-1.19</v>
      </c>
      <c r="T624" s="77">
        <v>193.08</v>
      </c>
      <c r="U624" s="47" t="str">
        <f t="shared" si="568"/>
        <v/>
      </c>
      <c r="V624" s="47" t="str">
        <f t="shared" si="569"/>
        <v/>
      </c>
      <c r="W624" s="50"/>
      <c r="X624" s="50"/>
      <c r="Y624" s="50"/>
      <c r="Z624" s="50"/>
      <c r="AA624" s="50"/>
      <c r="AB624" s="50"/>
      <c r="AC624" s="50"/>
      <c r="AD624" s="50"/>
      <c r="AE624" s="51">
        <f t="shared" si="522"/>
        <v>68</v>
      </c>
      <c r="AF624" s="51" t="str">
        <f t="shared" si="523"/>
        <v/>
      </c>
      <c r="AG624" s="51" t="str">
        <f t="shared" si="524"/>
        <v/>
      </c>
      <c r="AH624" s="51" t="str">
        <f t="shared" si="525"/>
        <v/>
      </c>
      <c r="AI624" s="52">
        <f t="shared" si="526"/>
        <v>191.87</v>
      </c>
      <c r="AJ624" s="51"/>
      <c r="AK624" s="53"/>
      <c r="AL624" s="52"/>
      <c r="AM624" s="53">
        <f t="shared" si="528"/>
        <v>41</v>
      </c>
      <c r="AN624" s="53">
        <f>IF(AJ624&lt;&gt;"",IF(AJ624="o",VLOOKUP(AM624,OpenSect!$A$1:$D$11,2),IF(AJ624="u",VLOOKUP(AM624,UpHill!$A$1:$D$35,2),IF(AJ624="d",VLOOKUP(AM624,DownHill!$A$1:$D$29,2),IF(AJ624="f",VLOOKUP(AM624,FlatUnd!$A$2:$D$30,2),IF(AJ624="t",VLOOKUP(AM624,TimeAdd!$A$1:$D$176,2),IF(AJ624="l",VLOOKUP(AM624,SLimit!$A$1:$D$8,2),AN623)))))),AN623)</f>
        <v>48</v>
      </c>
      <c r="AO624" s="53">
        <f>IF(AJ624&lt;&gt;"",IF(AJ624="o",VLOOKUP(AM624,OpenSect!$A$1:$D$11,3),IF(AJ624="u",VLOOKUP(AM624,UpHill!$A$1:$D$35,3),IF(AJ624="d",VLOOKUP(AM624,DownHill!$A$3:$D$29,3),IF(AJ624="f",VLOOKUP(AM624,FlatUnd!$A$2:$D$30,3),IF(AJ624="t",VLOOKUP(AM624,TimeAdd!$A$1:$D$18,3),IF(AJ624="l",VLOOKUP(AM624,SLimit!$A$1:$D$8,3),AO623)))))),AO623)</f>
        <v>55</v>
      </c>
      <c r="AP624" s="53">
        <f>IF(AJ624&lt;&gt;"",IF(AJ624="o",VLOOKUP(AM624,OpenSect!$A$1:$D$11,4),IF(AJ624="u",VLOOKUP(AM624,UpHill!$A$1:$D$35,4),IF(AJ624="d",VLOOKUP(AM624,DownHill!$A$1:$D$29,4),IF(AJ624="f",VLOOKUP(AM624,FlatUnd!$A$2:$D$30,4),IF(AJ624="t",VLOOKUP(AM624,TimeAdd!$A$1:$D$18,4),IF(AJ624="l",VLOOKUP(AM624,SLimit!$A$1:$D$8,4),AP623)))))),AP623)</f>
        <v>62</v>
      </c>
      <c r="AQ624" s="53" t="str">
        <f t="shared" si="529"/>
        <v>80</v>
      </c>
      <c r="AR624" s="54" t="str">
        <f t="shared" si="530"/>
        <v>17 km stone (on right).</v>
      </c>
      <c r="AS624" s="55"/>
      <c r="AT624" s="55"/>
      <c r="AU624" s="56">
        <f>IF(GroupStTimes!$A$8=0,MIN(CB624,CD624,CF624),MIN(BZ624,CB624,CD624,CF624))</f>
        <v>0.4466203703703705</v>
      </c>
      <c r="AV624" s="56">
        <f>IF(GroupStTimes!$A$8=0,MAX(CC624,CE624,CG624),MAX(CA624,CC624,CE624,CG624))</f>
        <v>0.49245370370370378</v>
      </c>
      <c r="AW624" s="57" t="str">
        <f t="shared" si="531"/>
        <v/>
      </c>
      <c r="AX624" s="58" t="str">
        <f t="shared" si="532"/>
        <v/>
      </c>
      <c r="AY624" s="58" t="str">
        <f t="shared" si="533"/>
        <v/>
      </c>
      <c r="AZ624" s="31">
        <f t="shared" si="534"/>
        <v>190.34</v>
      </c>
      <c r="BA624" s="59">
        <f t="shared" si="535"/>
        <v>0.457013888888889</v>
      </c>
      <c r="BB624" s="59">
        <f t="shared" si="536"/>
        <v>0.46256944444444459</v>
      </c>
      <c r="BC624" s="59">
        <f t="shared" si="537"/>
        <v>0.44528935185185198</v>
      </c>
      <c r="BD624" s="59">
        <f t="shared" si="538"/>
        <v>0.49112268518518526</v>
      </c>
      <c r="BE624" s="59">
        <f t="shared" si="539"/>
        <v>0.47329861111111121</v>
      </c>
      <c r="BF624" s="59">
        <f t="shared" si="540"/>
        <v>0.4837152777777779</v>
      </c>
      <c r="BG624" s="59">
        <f t="shared" si="541"/>
        <v>0.47833333333333333</v>
      </c>
      <c r="BH624" s="59">
        <f t="shared" si="542"/>
        <v>0.47763888888888889</v>
      </c>
      <c r="BI624" s="31">
        <f t="shared" si="543"/>
        <v>1.5300000000000011</v>
      </c>
      <c r="BJ624" s="61">
        <f t="shared" si="544"/>
        <v>3.7317073170731734E-2</v>
      </c>
      <c r="BK624" s="61">
        <f t="shared" si="545"/>
        <v>3.1875000000000021E-2</v>
      </c>
      <c r="BL624" s="61">
        <f t="shared" si="546"/>
        <v>2.7818181818181839E-2</v>
      </c>
      <c r="BM624" s="61">
        <f t="shared" si="547"/>
        <v>2.4677419354838727E-2</v>
      </c>
      <c r="BN624" s="62">
        <f t="shared" si="548"/>
        <v>0</v>
      </c>
      <c r="BO624" s="62">
        <f t="shared" si="549"/>
        <v>2</v>
      </c>
      <c r="BP624" s="62">
        <f t="shared" si="550"/>
        <v>14</v>
      </c>
      <c r="BQ624" s="62">
        <f t="shared" si="551"/>
        <v>0</v>
      </c>
      <c r="BR624" s="62">
        <f t="shared" si="552"/>
        <v>1</v>
      </c>
      <c r="BS624" s="62">
        <f t="shared" si="553"/>
        <v>55</v>
      </c>
      <c r="BT624" s="62">
        <f t="shared" si="554"/>
        <v>0</v>
      </c>
      <c r="BU624" s="62">
        <f t="shared" si="555"/>
        <v>1</v>
      </c>
      <c r="BV624" s="62">
        <f t="shared" si="556"/>
        <v>40</v>
      </c>
      <c r="BW624" s="62">
        <f t="shared" si="557"/>
        <v>0</v>
      </c>
      <c r="BX624" s="62">
        <f t="shared" si="558"/>
        <v>1</v>
      </c>
      <c r="BY624" s="62">
        <f t="shared" si="559"/>
        <v>29</v>
      </c>
      <c r="BZ624" s="63">
        <f t="shared" si="560"/>
        <v>0.45856481481481493</v>
      </c>
      <c r="CA624" s="63">
        <f t="shared" si="561"/>
        <v>0.46412037037037052</v>
      </c>
      <c r="CB624" s="63">
        <f t="shared" si="562"/>
        <v>0.4466203703703705</v>
      </c>
      <c r="CC624" s="63">
        <f t="shared" si="563"/>
        <v>0.49245370370370378</v>
      </c>
      <c r="CD624" s="63">
        <f t="shared" si="564"/>
        <v>0.4744560185185186</v>
      </c>
      <c r="CE624" s="63">
        <f t="shared" si="565"/>
        <v>0.48487268518518528</v>
      </c>
      <c r="CF624" s="63">
        <f t="shared" si="566"/>
        <v>0.4793634259259259</v>
      </c>
      <c r="CG624" s="63">
        <f t="shared" si="567"/>
        <v>0.47866898148148146</v>
      </c>
      <c r="CH624" s="36"/>
      <c r="CI624" s="36"/>
      <c r="CJ624" s="36"/>
      <c r="CK624" s="36"/>
      <c r="CL624" s="60">
        <v>60</v>
      </c>
    </row>
    <row r="625" spans="1:90" ht="28.5" customHeight="1" x14ac:dyDescent="0.25">
      <c r="A625" s="37"/>
      <c r="C625" s="37"/>
      <c r="D625" s="37"/>
      <c r="E625" s="78"/>
      <c r="F625" s="83"/>
      <c r="G625" s="44">
        <v>193.52</v>
      </c>
      <c r="H625" s="44">
        <f t="shared" si="521"/>
        <v>192.32</v>
      </c>
      <c r="I625" s="83">
        <v>192.29</v>
      </c>
      <c r="J625" s="43">
        <f t="shared" si="571"/>
        <v>-2.2535406590748749E-4</v>
      </c>
      <c r="K625" s="44">
        <f t="shared" si="572"/>
        <v>-4.3333333333350765E-2</v>
      </c>
      <c r="L625" s="76" t="s">
        <v>1115</v>
      </c>
      <c r="M625" s="122" t="s">
        <v>1231</v>
      </c>
      <c r="N625" s="46">
        <f t="shared" si="527"/>
        <v>192.33333333333334</v>
      </c>
      <c r="O625" s="46">
        <v>-0.02</v>
      </c>
      <c r="P625" s="78">
        <v>192.36</v>
      </c>
      <c r="Q625" s="78">
        <f t="shared" si="570"/>
        <v>-1.19</v>
      </c>
      <c r="R625" s="78">
        <v>193.52</v>
      </c>
      <c r="S625" s="78">
        <f t="shared" si="570"/>
        <v>-1.19</v>
      </c>
      <c r="T625" s="77">
        <v>193.52</v>
      </c>
      <c r="U625" s="47" t="str">
        <f t="shared" si="568"/>
        <v/>
      </c>
      <c r="V625" s="47" t="str">
        <f t="shared" si="569"/>
        <v/>
      </c>
      <c r="W625" s="50"/>
      <c r="X625" s="50"/>
      <c r="Y625" s="50"/>
      <c r="Z625" s="50"/>
      <c r="AA625" s="50"/>
      <c r="AB625" s="50"/>
      <c r="AC625" s="50"/>
      <c r="AD625" s="50"/>
      <c r="AE625" s="51" t="str">
        <f t="shared" si="522"/>
        <v/>
      </c>
      <c r="AF625" s="51" t="str">
        <f t="shared" si="523"/>
        <v/>
      </c>
      <c r="AG625" s="51" t="str">
        <f t="shared" si="524"/>
        <v/>
      </c>
      <c r="AH625" s="51" t="str">
        <f t="shared" si="525"/>
        <v/>
      </c>
      <c r="AI625" s="52">
        <f t="shared" si="526"/>
        <v>192.32</v>
      </c>
      <c r="AJ625" s="51"/>
      <c r="AK625" s="53"/>
      <c r="AL625" s="52"/>
      <c r="AM625" s="53">
        <f t="shared" si="528"/>
        <v>41</v>
      </c>
      <c r="AN625" s="53">
        <f>IF(AJ625&lt;&gt;"",IF(AJ625="o",VLOOKUP(AM625,OpenSect!$A$1:$D$11,2),IF(AJ625="u",VLOOKUP(AM625,UpHill!$A$1:$D$35,2),IF(AJ625="d",VLOOKUP(AM625,DownHill!$A$1:$D$29,2),IF(AJ625="f",VLOOKUP(AM625,FlatUnd!$A$2:$D$30,2),IF(AJ625="t",VLOOKUP(AM625,TimeAdd!$A$1:$D$176,2),IF(AJ625="l",VLOOKUP(AM625,SLimit!$A$1:$D$8,2),AN624)))))),AN624)</f>
        <v>48</v>
      </c>
      <c r="AO625" s="53">
        <f>IF(AJ625&lt;&gt;"",IF(AJ625="o",VLOOKUP(AM625,OpenSect!$A$1:$D$11,3),IF(AJ625="u",VLOOKUP(AM625,UpHill!$A$1:$D$35,3),IF(AJ625="d",VLOOKUP(AM625,DownHill!$A$3:$D$29,3),IF(AJ625="f",VLOOKUP(AM625,FlatUnd!$A$2:$D$30,3),IF(AJ625="t",VLOOKUP(AM625,TimeAdd!$A$1:$D$18,3),IF(AJ625="l",VLOOKUP(AM625,SLimit!$A$1:$D$8,3),AO624)))))),AO624)</f>
        <v>55</v>
      </c>
      <c r="AP625" s="53">
        <f>IF(AJ625&lt;&gt;"",IF(AJ625="o",VLOOKUP(AM625,OpenSect!$A$1:$D$11,4),IF(AJ625="u",VLOOKUP(AM625,UpHill!$A$1:$D$35,4),IF(AJ625="d",VLOOKUP(AM625,DownHill!$A$1:$D$29,4),IF(AJ625="f",VLOOKUP(AM625,FlatUnd!$A$2:$D$30,4),IF(AJ625="t",VLOOKUP(AM625,TimeAdd!$A$1:$D$18,4),IF(AJ625="l",VLOOKUP(AM625,SLimit!$A$1:$D$8,4),AP624)))))),AP624)</f>
        <v>62</v>
      </c>
      <c r="AQ625" s="53" t="str">
        <f t="shared" si="529"/>
        <v>80</v>
      </c>
      <c r="AR625" s="54" t="str">
        <f t="shared" si="530"/>
        <v>58,0 km plate.</v>
      </c>
      <c r="AS625" s="55"/>
      <c r="AT625" s="55"/>
      <c r="AU625" s="56">
        <f>IF(GroupStTimes!$A$8=0,MIN(CB625,CD625,CF625),MIN(BZ625,CB625,CD625,CF625))</f>
        <v>0.44700231481481495</v>
      </c>
      <c r="AV625" s="56">
        <f>IF(GroupStTimes!$A$8=0,MAX(CC625,CE625,CG625),MAX(CA625,CC625,CE625,CG625))</f>
        <v>0.49283564814814823</v>
      </c>
      <c r="AW625" s="57" t="str">
        <f t="shared" si="531"/>
        <v/>
      </c>
      <c r="AX625" s="58" t="str">
        <f t="shared" si="532"/>
        <v/>
      </c>
      <c r="AY625" s="58" t="str">
        <f t="shared" si="533"/>
        <v/>
      </c>
      <c r="AZ625" s="31">
        <f t="shared" si="534"/>
        <v>190.34</v>
      </c>
      <c r="BA625" s="59">
        <f t="shared" si="535"/>
        <v>0.457013888888889</v>
      </c>
      <c r="BB625" s="59">
        <f t="shared" si="536"/>
        <v>0.46256944444444459</v>
      </c>
      <c r="BC625" s="59">
        <f t="shared" si="537"/>
        <v>0.44528935185185198</v>
      </c>
      <c r="BD625" s="59">
        <f t="shared" si="538"/>
        <v>0.49112268518518526</v>
      </c>
      <c r="BE625" s="59">
        <f t="shared" si="539"/>
        <v>0.47329861111111121</v>
      </c>
      <c r="BF625" s="59">
        <f t="shared" si="540"/>
        <v>0.4837152777777779</v>
      </c>
      <c r="BG625" s="59">
        <f t="shared" si="541"/>
        <v>0.47833333333333333</v>
      </c>
      <c r="BH625" s="59">
        <f t="shared" si="542"/>
        <v>0.47763888888888889</v>
      </c>
      <c r="BI625" s="31">
        <f t="shared" si="543"/>
        <v>1.9799999999999898</v>
      </c>
      <c r="BJ625" s="61">
        <f t="shared" si="544"/>
        <v>4.829268292682902E-2</v>
      </c>
      <c r="BK625" s="61">
        <f t="shared" si="545"/>
        <v>4.1249999999999787E-2</v>
      </c>
      <c r="BL625" s="61">
        <f t="shared" si="546"/>
        <v>3.5999999999999817E-2</v>
      </c>
      <c r="BM625" s="61">
        <f t="shared" si="547"/>
        <v>3.1935483870967576E-2</v>
      </c>
      <c r="BN625" s="62">
        <f t="shared" si="548"/>
        <v>0</v>
      </c>
      <c r="BO625" s="62">
        <f t="shared" si="549"/>
        <v>2</v>
      </c>
      <c r="BP625" s="62">
        <f t="shared" si="550"/>
        <v>54</v>
      </c>
      <c r="BQ625" s="62">
        <f t="shared" si="551"/>
        <v>0</v>
      </c>
      <c r="BR625" s="62">
        <f t="shared" si="552"/>
        <v>2</v>
      </c>
      <c r="BS625" s="62">
        <f t="shared" si="553"/>
        <v>28</v>
      </c>
      <c r="BT625" s="62">
        <f t="shared" si="554"/>
        <v>0</v>
      </c>
      <c r="BU625" s="62">
        <f t="shared" si="555"/>
        <v>2</v>
      </c>
      <c r="BV625" s="62">
        <f t="shared" si="556"/>
        <v>10</v>
      </c>
      <c r="BW625" s="62">
        <f t="shared" si="557"/>
        <v>0</v>
      </c>
      <c r="BX625" s="62">
        <f t="shared" si="558"/>
        <v>1</v>
      </c>
      <c r="BY625" s="62">
        <f t="shared" si="559"/>
        <v>55</v>
      </c>
      <c r="BZ625" s="63">
        <f t="shared" si="560"/>
        <v>0.45902777777777787</v>
      </c>
      <c r="CA625" s="63">
        <f t="shared" si="561"/>
        <v>0.46458333333333346</v>
      </c>
      <c r="CB625" s="63">
        <f t="shared" si="562"/>
        <v>0.44700231481481495</v>
      </c>
      <c r="CC625" s="63">
        <f t="shared" si="563"/>
        <v>0.49283564814814823</v>
      </c>
      <c r="CD625" s="63">
        <f t="shared" si="564"/>
        <v>0.47480324074074082</v>
      </c>
      <c r="CE625" s="63">
        <f t="shared" si="565"/>
        <v>0.4852199074074075</v>
      </c>
      <c r="CF625" s="63">
        <f t="shared" si="566"/>
        <v>0.47966435185185186</v>
      </c>
      <c r="CG625" s="63">
        <f t="shared" si="567"/>
        <v>0.47896990740740741</v>
      </c>
      <c r="CH625" s="36"/>
      <c r="CI625" s="36"/>
      <c r="CJ625" s="36"/>
      <c r="CK625" s="36"/>
      <c r="CL625" s="60">
        <v>60</v>
      </c>
    </row>
    <row r="626" spans="1:90" ht="28.5" customHeight="1" x14ac:dyDescent="0.25">
      <c r="A626" s="37">
        <v>68</v>
      </c>
      <c r="C626" s="37"/>
      <c r="D626" s="37"/>
      <c r="E626" s="78"/>
      <c r="F626" s="83"/>
      <c r="G626" s="44">
        <v>194.5</v>
      </c>
      <c r="H626" s="44">
        <f t="shared" si="521"/>
        <v>193.31</v>
      </c>
      <c r="I626" s="83">
        <v>193.27</v>
      </c>
      <c r="J626" s="43">
        <f t="shared" si="571"/>
        <v>-2.5870543798836533E-4</v>
      </c>
      <c r="K626" s="44">
        <f t="shared" si="572"/>
        <v>-5.0000000000011369E-2</v>
      </c>
      <c r="L626" s="76" t="s">
        <v>1118</v>
      </c>
      <c r="M626" s="122" t="s">
        <v>1231</v>
      </c>
      <c r="N626" s="46">
        <f t="shared" si="527"/>
        <v>193.32000000000002</v>
      </c>
      <c r="O626" s="46">
        <v>-0.02</v>
      </c>
      <c r="P626" s="78">
        <v>193.34</v>
      </c>
      <c r="Q626" s="78">
        <f t="shared" si="570"/>
        <v>-1.19</v>
      </c>
      <c r="R626" s="78">
        <v>194.5</v>
      </c>
      <c r="S626" s="78">
        <f t="shared" si="570"/>
        <v>-1.19</v>
      </c>
      <c r="T626" s="77">
        <v>194.52</v>
      </c>
      <c r="U626" s="47" t="str">
        <f t="shared" si="568"/>
        <v/>
      </c>
      <c r="V626" s="47" t="str">
        <f t="shared" si="569"/>
        <v/>
      </c>
      <c r="W626" s="50"/>
      <c r="X626" s="50"/>
      <c r="Y626" s="50"/>
      <c r="Z626" s="50"/>
      <c r="AA626" s="50"/>
      <c r="AB626" s="50"/>
      <c r="AC626" s="50"/>
      <c r="AD626" s="50"/>
      <c r="AE626" s="51">
        <f t="shared" si="522"/>
        <v>68</v>
      </c>
      <c r="AF626" s="51" t="str">
        <f t="shared" si="523"/>
        <v/>
      </c>
      <c r="AG626" s="51" t="str">
        <f t="shared" si="524"/>
        <v/>
      </c>
      <c r="AH626" s="51" t="str">
        <f t="shared" si="525"/>
        <v/>
      </c>
      <c r="AI626" s="52">
        <f t="shared" si="526"/>
        <v>193.31</v>
      </c>
      <c r="AJ626" s="51"/>
      <c r="AK626" s="53"/>
      <c r="AL626" s="52"/>
      <c r="AM626" s="53">
        <f t="shared" si="528"/>
        <v>41</v>
      </c>
      <c r="AN626" s="53">
        <f>IF(AJ626&lt;&gt;"",IF(AJ626="o",VLOOKUP(AM626,OpenSect!$A$1:$D$11,2),IF(AJ626="u",VLOOKUP(AM626,UpHill!$A$1:$D$35,2),IF(AJ626="d",VLOOKUP(AM626,DownHill!$A$1:$D$29,2),IF(AJ626="f",VLOOKUP(AM626,FlatUnd!$A$2:$D$30,2),IF(AJ626="t",VLOOKUP(AM626,TimeAdd!$A$1:$D$176,2),IF(AJ626="l",VLOOKUP(AM626,SLimit!$A$1:$D$8,2),AN625)))))),AN625)</f>
        <v>48</v>
      </c>
      <c r="AO626" s="53">
        <f>IF(AJ626&lt;&gt;"",IF(AJ626="o",VLOOKUP(AM626,OpenSect!$A$1:$D$11,3),IF(AJ626="u",VLOOKUP(AM626,UpHill!$A$1:$D$35,3),IF(AJ626="d",VLOOKUP(AM626,DownHill!$A$3:$D$29,3),IF(AJ626="f",VLOOKUP(AM626,FlatUnd!$A$2:$D$30,3),IF(AJ626="t",VLOOKUP(AM626,TimeAdd!$A$1:$D$18,3),IF(AJ626="l",VLOOKUP(AM626,SLimit!$A$1:$D$8,3),AO625)))))),AO625)</f>
        <v>55</v>
      </c>
      <c r="AP626" s="53">
        <f>IF(AJ626&lt;&gt;"",IF(AJ626="o",VLOOKUP(AM626,OpenSect!$A$1:$D$11,4),IF(AJ626="u",VLOOKUP(AM626,UpHill!$A$1:$D$35,4),IF(AJ626="d",VLOOKUP(AM626,DownHill!$A$1:$D$29,4),IF(AJ626="f",VLOOKUP(AM626,FlatUnd!$A$2:$D$30,4),IF(AJ626="t",VLOOKUP(AM626,TimeAdd!$A$1:$D$18,4),IF(AJ626="l",VLOOKUP(AM626,SLimit!$A$1:$D$8,4),AP625)))))),AP625)</f>
        <v>62</v>
      </c>
      <c r="AQ626" s="53" t="str">
        <f t="shared" si="529"/>
        <v>80</v>
      </c>
      <c r="AR626" s="54" t="str">
        <f t="shared" si="530"/>
        <v>59,0 km plate.</v>
      </c>
      <c r="AS626" s="55"/>
      <c r="AT626" s="55"/>
      <c r="AU626" s="56">
        <f>IF(GroupStTimes!$A$8=0,MIN(CB626,CD626,CF626),MIN(BZ626,CB626,CD626,CF626))</f>
        <v>0.44787037037037047</v>
      </c>
      <c r="AV626" s="56">
        <f>IF(GroupStTimes!$A$8=0,MAX(CC626,CE626,CG626),MAX(CA626,CC626,CE626,CG626))</f>
        <v>0.49370370370370376</v>
      </c>
      <c r="AW626" s="57" t="str">
        <f t="shared" si="531"/>
        <v/>
      </c>
      <c r="AX626" s="58" t="str">
        <f t="shared" si="532"/>
        <v/>
      </c>
      <c r="AY626" s="58" t="str">
        <f t="shared" si="533"/>
        <v/>
      </c>
      <c r="AZ626" s="31">
        <f t="shared" si="534"/>
        <v>190.34</v>
      </c>
      <c r="BA626" s="59">
        <f t="shared" si="535"/>
        <v>0.457013888888889</v>
      </c>
      <c r="BB626" s="59">
        <f t="shared" si="536"/>
        <v>0.46256944444444459</v>
      </c>
      <c r="BC626" s="59">
        <f t="shared" si="537"/>
        <v>0.44528935185185198</v>
      </c>
      <c r="BD626" s="59">
        <f t="shared" si="538"/>
        <v>0.49112268518518526</v>
      </c>
      <c r="BE626" s="59">
        <f t="shared" si="539"/>
        <v>0.47329861111111121</v>
      </c>
      <c r="BF626" s="59">
        <f t="shared" si="540"/>
        <v>0.4837152777777779</v>
      </c>
      <c r="BG626" s="59">
        <f t="shared" si="541"/>
        <v>0.47833333333333333</v>
      </c>
      <c r="BH626" s="59">
        <f t="shared" si="542"/>
        <v>0.47763888888888889</v>
      </c>
      <c r="BI626" s="31">
        <f t="shared" si="543"/>
        <v>2.9699999999999989</v>
      </c>
      <c r="BJ626" s="61">
        <f t="shared" si="544"/>
        <v>7.243902439024387E-2</v>
      </c>
      <c r="BK626" s="61">
        <f t="shared" si="545"/>
        <v>6.1874999999999979E-2</v>
      </c>
      <c r="BL626" s="61">
        <f t="shared" si="546"/>
        <v>5.3999999999999979E-2</v>
      </c>
      <c r="BM626" s="61">
        <f t="shared" si="547"/>
        <v>4.7903225806451594E-2</v>
      </c>
      <c r="BN626" s="62">
        <f t="shared" si="548"/>
        <v>0</v>
      </c>
      <c r="BO626" s="62">
        <f t="shared" si="549"/>
        <v>4</v>
      </c>
      <c r="BP626" s="62">
        <f t="shared" si="550"/>
        <v>21</v>
      </c>
      <c r="BQ626" s="62">
        <f t="shared" si="551"/>
        <v>0</v>
      </c>
      <c r="BR626" s="62">
        <f t="shared" si="552"/>
        <v>3</v>
      </c>
      <c r="BS626" s="62">
        <f t="shared" si="553"/>
        <v>43</v>
      </c>
      <c r="BT626" s="62">
        <f t="shared" si="554"/>
        <v>0</v>
      </c>
      <c r="BU626" s="62">
        <f t="shared" si="555"/>
        <v>3</v>
      </c>
      <c r="BV626" s="62">
        <f t="shared" si="556"/>
        <v>14</v>
      </c>
      <c r="BW626" s="62">
        <f t="shared" si="557"/>
        <v>0</v>
      </c>
      <c r="BX626" s="62">
        <f t="shared" si="558"/>
        <v>2</v>
      </c>
      <c r="BY626" s="62">
        <f t="shared" si="559"/>
        <v>52</v>
      </c>
      <c r="BZ626" s="63">
        <f t="shared" si="560"/>
        <v>0.4600347222222223</v>
      </c>
      <c r="CA626" s="63">
        <f t="shared" si="561"/>
        <v>0.46559027777777789</v>
      </c>
      <c r="CB626" s="63">
        <f t="shared" si="562"/>
        <v>0.44787037037037047</v>
      </c>
      <c r="CC626" s="63">
        <f t="shared" si="563"/>
        <v>0.49370370370370376</v>
      </c>
      <c r="CD626" s="63">
        <f t="shared" si="564"/>
        <v>0.47554398148148158</v>
      </c>
      <c r="CE626" s="63">
        <f t="shared" si="565"/>
        <v>0.48596064814814827</v>
      </c>
      <c r="CF626" s="63">
        <f t="shared" si="566"/>
        <v>0.48032407407407407</v>
      </c>
      <c r="CG626" s="63">
        <f t="shared" si="567"/>
        <v>0.47962962962962963</v>
      </c>
      <c r="CH626" s="36"/>
      <c r="CI626" s="36"/>
      <c r="CJ626" s="36"/>
      <c r="CK626" s="36"/>
      <c r="CL626" s="60">
        <v>60</v>
      </c>
    </row>
    <row r="627" spans="1:90" ht="28.5" customHeight="1" x14ac:dyDescent="0.25">
      <c r="A627" s="37">
        <v>68</v>
      </c>
      <c r="C627" s="37"/>
      <c r="D627" s="37"/>
      <c r="E627" s="78"/>
      <c r="F627" s="83"/>
      <c r="G627" s="44"/>
      <c r="H627" s="44">
        <f t="shared" si="521"/>
        <v>193.78</v>
      </c>
      <c r="I627" s="83">
        <v>193.72</v>
      </c>
      <c r="J627" s="43">
        <f t="shared" si="571"/>
        <v>-2.9251841145298352E-4</v>
      </c>
      <c r="K627" s="44">
        <f t="shared" si="572"/>
        <v>-5.6666666666671972E-2</v>
      </c>
      <c r="L627" s="76" t="s">
        <v>1189</v>
      </c>
      <c r="M627" s="122" t="s">
        <v>1231</v>
      </c>
      <c r="N627" s="46">
        <f t="shared" si="527"/>
        <v>193.77666666666667</v>
      </c>
      <c r="O627" s="46">
        <v>-0.02</v>
      </c>
      <c r="P627" s="44">
        <v>193.79000000000002</v>
      </c>
      <c r="Q627" s="78">
        <f t="shared" si="570"/>
        <v>-1.19</v>
      </c>
      <c r="R627" s="44">
        <v>194.97</v>
      </c>
      <c r="S627" s="78">
        <f t="shared" si="570"/>
        <v>-1.19</v>
      </c>
      <c r="T627" s="77">
        <v>194.97</v>
      </c>
      <c r="U627" s="47" t="str">
        <f t="shared" si="568"/>
        <v/>
      </c>
      <c r="V627" s="47" t="str">
        <f t="shared" si="569"/>
        <v/>
      </c>
      <c r="W627" s="50"/>
      <c r="X627" s="50"/>
      <c r="Y627" s="50"/>
      <c r="Z627" s="50"/>
      <c r="AA627" s="50"/>
      <c r="AB627" s="50"/>
      <c r="AC627" s="50"/>
      <c r="AD627" s="50"/>
      <c r="AE627" s="51">
        <f t="shared" si="522"/>
        <v>68</v>
      </c>
      <c r="AF627" s="51" t="str">
        <f t="shared" si="523"/>
        <v/>
      </c>
      <c r="AG627" s="51" t="str">
        <f t="shared" si="524"/>
        <v/>
      </c>
      <c r="AH627" s="51" t="str">
        <f t="shared" si="525"/>
        <v/>
      </c>
      <c r="AI627" s="52">
        <f t="shared" si="526"/>
        <v>193.78</v>
      </c>
      <c r="AJ627" s="51"/>
      <c r="AK627" s="53"/>
      <c r="AL627" s="52"/>
      <c r="AM627" s="53">
        <f t="shared" si="528"/>
        <v>41</v>
      </c>
      <c r="AN627" s="53">
        <f>IF(AJ627&lt;&gt;"",IF(AJ627="o",VLOOKUP(AM627,OpenSect!$A$1:$D$11,2),IF(AJ627="u",VLOOKUP(AM627,UpHill!$A$1:$D$35,2),IF(AJ627="d",VLOOKUP(AM627,DownHill!$A$1:$D$29,2),IF(AJ627="f",VLOOKUP(AM627,FlatUnd!$A$2:$D$30,2),IF(AJ627="t",VLOOKUP(AM627,TimeAdd!$A$1:$D$176,2),IF(AJ627="l",VLOOKUP(AM627,SLimit!$A$1:$D$8,2),AN626)))))),AN626)</f>
        <v>48</v>
      </c>
      <c r="AO627" s="53">
        <f>IF(AJ627&lt;&gt;"",IF(AJ627="o",VLOOKUP(AM627,OpenSect!$A$1:$D$11,3),IF(AJ627="u",VLOOKUP(AM627,UpHill!$A$1:$D$35,3),IF(AJ627="d",VLOOKUP(AM627,DownHill!$A$3:$D$29,3),IF(AJ627="f",VLOOKUP(AM627,FlatUnd!$A$2:$D$30,3),IF(AJ627="t",VLOOKUP(AM627,TimeAdd!$A$1:$D$18,3),IF(AJ627="l",VLOOKUP(AM627,SLimit!$A$1:$D$8,3),AO626)))))),AO626)</f>
        <v>55</v>
      </c>
      <c r="AP627" s="53">
        <f>IF(AJ627&lt;&gt;"",IF(AJ627="o",VLOOKUP(AM627,OpenSect!$A$1:$D$11,4),IF(AJ627="u",VLOOKUP(AM627,UpHill!$A$1:$D$35,4),IF(AJ627="d",VLOOKUP(AM627,DownHill!$A$1:$D$29,4),IF(AJ627="f",VLOOKUP(AM627,FlatUnd!$A$2:$D$30,4),IF(AJ627="t",VLOOKUP(AM627,TimeAdd!$A$1:$D$18,4),IF(AJ627="l",VLOOKUP(AM627,SLimit!$A$1:$D$8,4),AP626)))))),AP626)</f>
        <v>62</v>
      </c>
      <c r="AQ627" s="53" t="str">
        <f t="shared" si="529"/>
        <v>80</v>
      </c>
      <c r="AR627" s="54" t="str">
        <f t="shared" si="530"/>
        <v>Rusfontein . [ River ]</v>
      </c>
      <c r="AS627" s="55"/>
      <c r="AT627" s="55"/>
      <c r="AU627" s="56">
        <f>IF(GroupStTimes!$A$8=0,MIN(CB627,CD627,CF627),MIN(BZ627,CB627,CD627,CF627))</f>
        <v>0.44827546296296311</v>
      </c>
      <c r="AV627" s="56">
        <f>IF(GroupStTimes!$A$8=0,MAX(CC627,CE627,CG627),MAX(CA627,CC627,CE627,CG627))</f>
        <v>0.49410879629629639</v>
      </c>
      <c r="AW627" s="57" t="str">
        <f t="shared" si="531"/>
        <v/>
      </c>
      <c r="AX627" s="58" t="str">
        <f t="shared" si="532"/>
        <v/>
      </c>
      <c r="AY627" s="58" t="str">
        <f t="shared" si="533"/>
        <v/>
      </c>
      <c r="AZ627" s="31">
        <f t="shared" si="534"/>
        <v>190.34</v>
      </c>
      <c r="BA627" s="59">
        <f t="shared" si="535"/>
        <v>0.457013888888889</v>
      </c>
      <c r="BB627" s="59">
        <f t="shared" si="536"/>
        <v>0.46256944444444459</v>
      </c>
      <c r="BC627" s="59">
        <f t="shared" si="537"/>
        <v>0.44528935185185198</v>
      </c>
      <c r="BD627" s="59">
        <f t="shared" si="538"/>
        <v>0.49112268518518526</v>
      </c>
      <c r="BE627" s="59">
        <f t="shared" si="539"/>
        <v>0.47329861111111121</v>
      </c>
      <c r="BF627" s="59">
        <f t="shared" si="540"/>
        <v>0.4837152777777779</v>
      </c>
      <c r="BG627" s="59">
        <f t="shared" si="541"/>
        <v>0.47833333333333333</v>
      </c>
      <c r="BH627" s="59">
        <f t="shared" si="542"/>
        <v>0.47763888888888889</v>
      </c>
      <c r="BI627" s="31">
        <f t="shared" si="543"/>
        <v>3.4399999999999977</v>
      </c>
      <c r="BJ627" s="61">
        <f t="shared" si="544"/>
        <v>8.3902439024390194E-2</v>
      </c>
      <c r="BK627" s="61">
        <f t="shared" si="545"/>
        <v>7.1666666666666615E-2</v>
      </c>
      <c r="BL627" s="61">
        <f t="shared" si="546"/>
        <v>6.2545454545454501E-2</v>
      </c>
      <c r="BM627" s="61">
        <f t="shared" si="547"/>
        <v>5.5483870967741898E-2</v>
      </c>
      <c r="BN627" s="62">
        <f t="shared" si="548"/>
        <v>0</v>
      </c>
      <c r="BO627" s="62">
        <f t="shared" si="549"/>
        <v>5</v>
      </c>
      <c r="BP627" s="62">
        <f t="shared" si="550"/>
        <v>2</v>
      </c>
      <c r="BQ627" s="62">
        <f t="shared" si="551"/>
        <v>0</v>
      </c>
      <c r="BR627" s="62">
        <f t="shared" si="552"/>
        <v>4</v>
      </c>
      <c r="BS627" s="62">
        <f t="shared" si="553"/>
        <v>18</v>
      </c>
      <c r="BT627" s="62">
        <f t="shared" si="554"/>
        <v>0</v>
      </c>
      <c r="BU627" s="62">
        <f t="shared" si="555"/>
        <v>3</v>
      </c>
      <c r="BV627" s="62">
        <f t="shared" si="556"/>
        <v>45</v>
      </c>
      <c r="BW627" s="62">
        <f t="shared" si="557"/>
        <v>0</v>
      </c>
      <c r="BX627" s="62">
        <f t="shared" si="558"/>
        <v>3</v>
      </c>
      <c r="BY627" s="62">
        <f t="shared" si="559"/>
        <v>20</v>
      </c>
      <c r="BZ627" s="63">
        <f t="shared" si="560"/>
        <v>0.46050925925925934</v>
      </c>
      <c r="CA627" s="63">
        <f t="shared" si="561"/>
        <v>0.46606481481481493</v>
      </c>
      <c r="CB627" s="63">
        <f t="shared" si="562"/>
        <v>0.44827546296296311</v>
      </c>
      <c r="CC627" s="63">
        <f t="shared" si="563"/>
        <v>0.49410879629629639</v>
      </c>
      <c r="CD627" s="63">
        <f t="shared" si="564"/>
        <v>0.4759027777777779</v>
      </c>
      <c r="CE627" s="63">
        <f t="shared" si="565"/>
        <v>0.48631944444444458</v>
      </c>
      <c r="CF627" s="63">
        <f t="shared" si="566"/>
        <v>0.48064814814814816</v>
      </c>
      <c r="CG627" s="63">
        <f t="shared" si="567"/>
        <v>0.47995370370370372</v>
      </c>
      <c r="CH627" s="36"/>
      <c r="CI627" s="36"/>
      <c r="CJ627" s="36"/>
      <c r="CK627" s="36"/>
      <c r="CL627" s="60">
        <v>60</v>
      </c>
    </row>
    <row r="628" spans="1:90" ht="28.5" customHeight="1" x14ac:dyDescent="0.25">
      <c r="A628" s="37">
        <v>68</v>
      </c>
      <c r="C628" s="37"/>
      <c r="D628" s="37"/>
      <c r="E628" s="78"/>
      <c r="F628" s="83"/>
      <c r="G628" s="44"/>
      <c r="H628" s="44">
        <f t="shared" si="521"/>
        <v>194.11</v>
      </c>
      <c r="I628" s="83">
        <v>194.05</v>
      </c>
      <c r="J628" s="43">
        <f t="shared" si="571"/>
        <v>-2.9202095679810341E-4</v>
      </c>
      <c r="K628" s="44">
        <f t="shared" si="572"/>
        <v>-5.6666666666671972E-2</v>
      </c>
      <c r="L628" s="76" t="s">
        <v>485</v>
      </c>
      <c r="M628" s="122" t="s">
        <v>1231</v>
      </c>
      <c r="N628" s="46">
        <f t="shared" si="527"/>
        <v>194.10666666666668</v>
      </c>
      <c r="O628" s="46">
        <v>-0.02</v>
      </c>
      <c r="P628" s="44">
        <v>194.12</v>
      </c>
      <c r="Q628" s="78">
        <f t="shared" si="570"/>
        <v>-1.19</v>
      </c>
      <c r="R628" s="44">
        <v>195.3</v>
      </c>
      <c r="S628" s="78">
        <f t="shared" si="570"/>
        <v>-1.19</v>
      </c>
      <c r="T628" s="77">
        <v>195.3</v>
      </c>
      <c r="U628" s="47" t="str">
        <f t="shared" si="568"/>
        <v/>
      </c>
      <c r="V628" s="47" t="str">
        <f t="shared" si="569"/>
        <v/>
      </c>
      <c r="W628" s="50"/>
      <c r="X628" s="50"/>
      <c r="Y628" s="50"/>
      <c r="Z628" s="50"/>
      <c r="AA628" s="50"/>
      <c r="AB628" s="50"/>
      <c r="AC628" s="50"/>
      <c r="AD628" s="50"/>
      <c r="AE628" s="51">
        <f t="shared" si="522"/>
        <v>68</v>
      </c>
      <c r="AF628" s="51" t="str">
        <f t="shared" si="523"/>
        <v/>
      </c>
      <c r="AG628" s="51" t="str">
        <f t="shared" si="524"/>
        <v/>
      </c>
      <c r="AH628" s="51" t="str">
        <f t="shared" si="525"/>
        <v/>
      </c>
      <c r="AI628" s="52">
        <f t="shared" si="526"/>
        <v>194.11</v>
      </c>
      <c r="AJ628" s="51"/>
      <c r="AK628" s="53"/>
      <c r="AL628" s="52"/>
      <c r="AM628" s="53">
        <f t="shared" si="528"/>
        <v>41</v>
      </c>
      <c r="AN628" s="53">
        <f>IF(AJ628&lt;&gt;"",IF(AJ628="o",VLOOKUP(AM628,OpenSect!$A$1:$D$11,2),IF(AJ628="u",VLOOKUP(AM628,UpHill!$A$1:$D$35,2),IF(AJ628="d",VLOOKUP(AM628,DownHill!$A$1:$D$29,2),IF(AJ628="f",VLOOKUP(AM628,FlatUnd!$A$2:$D$30,2),IF(AJ628="t",VLOOKUP(AM628,TimeAdd!$A$1:$D$176,2),IF(AJ628="l",VLOOKUP(AM628,SLimit!$A$1:$D$8,2),AN627)))))),AN627)</f>
        <v>48</v>
      </c>
      <c r="AO628" s="53">
        <f>IF(AJ628&lt;&gt;"",IF(AJ628="o",VLOOKUP(AM628,OpenSect!$A$1:$D$11,3),IF(AJ628="u",VLOOKUP(AM628,UpHill!$A$1:$D$35,3),IF(AJ628="d",VLOOKUP(AM628,DownHill!$A$3:$D$29,3),IF(AJ628="f",VLOOKUP(AM628,FlatUnd!$A$2:$D$30,3),IF(AJ628="t",VLOOKUP(AM628,TimeAdd!$A$1:$D$18,3),IF(AJ628="l",VLOOKUP(AM628,SLimit!$A$1:$D$8,3),AO627)))))),AO627)</f>
        <v>55</v>
      </c>
      <c r="AP628" s="53">
        <f>IF(AJ628&lt;&gt;"",IF(AJ628="o",VLOOKUP(AM628,OpenSect!$A$1:$D$11,4),IF(AJ628="u",VLOOKUP(AM628,UpHill!$A$1:$D$35,4),IF(AJ628="d",VLOOKUP(AM628,DownHill!$A$1:$D$29,4),IF(AJ628="f",VLOOKUP(AM628,FlatUnd!$A$2:$D$30,4),IF(AJ628="t",VLOOKUP(AM628,TimeAdd!$A$1:$D$18,4),IF(AJ628="l",VLOOKUP(AM628,SLimit!$A$1:$D$8,4),AP627)))))),AP627)</f>
        <v>62</v>
      </c>
      <c r="AQ628" s="53" t="str">
        <f t="shared" si="529"/>
        <v>80</v>
      </c>
      <c r="AR628" s="54" t="str">
        <f t="shared" si="530"/>
        <v>Warning - Gentle curve{ Left}.</v>
      </c>
      <c r="AS628" s="55"/>
      <c r="AT628" s="55"/>
      <c r="AU628" s="56">
        <f>IF(GroupStTimes!$A$8=0,MIN(CB628,CD628,CF628),MIN(BZ628,CB628,CD628,CF628))</f>
        <v>0.44856481481481492</v>
      </c>
      <c r="AV628" s="56">
        <f>IF(GroupStTimes!$A$8=0,MAX(CC628,CE628,CG628),MAX(CA628,CC628,CE628,CG628))</f>
        <v>0.4943981481481482</v>
      </c>
      <c r="AW628" s="57" t="str">
        <f t="shared" si="531"/>
        <v/>
      </c>
      <c r="AX628" s="58" t="str">
        <f t="shared" si="532"/>
        <v/>
      </c>
      <c r="AY628" s="58" t="str">
        <f t="shared" si="533"/>
        <v/>
      </c>
      <c r="AZ628" s="31">
        <f t="shared" si="534"/>
        <v>190.34</v>
      </c>
      <c r="BA628" s="59">
        <f t="shared" si="535"/>
        <v>0.457013888888889</v>
      </c>
      <c r="BB628" s="59">
        <f t="shared" si="536"/>
        <v>0.46256944444444459</v>
      </c>
      <c r="BC628" s="59">
        <f t="shared" si="537"/>
        <v>0.44528935185185198</v>
      </c>
      <c r="BD628" s="59">
        <f t="shared" si="538"/>
        <v>0.49112268518518526</v>
      </c>
      <c r="BE628" s="59">
        <f t="shared" si="539"/>
        <v>0.47329861111111121</v>
      </c>
      <c r="BF628" s="59">
        <f t="shared" si="540"/>
        <v>0.4837152777777779</v>
      </c>
      <c r="BG628" s="59">
        <f t="shared" si="541"/>
        <v>0.47833333333333333</v>
      </c>
      <c r="BH628" s="59">
        <f t="shared" si="542"/>
        <v>0.47763888888888889</v>
      </c>
      <c r="BI628" s="31">
        <f t="shared" si="543"/>
        <v>3.7700000000000102</v>
      </c>
      <c r="BJ628" s="61">
        <f t="shared" si="544"/>
        <v>9.195121951219537E-2</v>
      </c>
      <c r="BK628" s="61">
        <f t="shared" si="545"/>
        <v>7.8541666666666884E-2</v>
      </c>
      <c r="BL628" s="61">
        <f t="shared" si="546"/>
        <v>6.8545454545454729E-2</v>
      </c>
      <c r="BM628" s="61">
        <f t="shared" si="547"/>
        <v>6.0806451612903392E-2</v>
      </c>
      <c r="BN628" s="62">
        <f t="shared" si="548"/>
        <v>0</v>
      </c>
      <c r="BO628" s="62">
        <f t="shared" si="549"/>
        <v>5</v>
      </c>
      <c r="BP628" s="62">
        <f t="shared" si="550"/>
        <v>31</v>
      </c>
      <c r="BQ628" s="62">
        <f t="shared" si="551"/>
        <v>0</v>
      </c>
      <c r="BR628" s="62">
        <f t="shared" si="552"/>
        <v>4</v>
      </c>
      <c r="BS628" s="62">
        <f t="shared" si="553"/>
        <v>43</v>
      </c>
      <c r="BT628" s="62">
        <f t="shared" si="554"/>
        <v>0</v>
      </c>
      <c r="BU628" s="62">
        <f t="shared" si="555"/>
        <v>4</v>
      </c>
      <c r="BV628" s="62">
        <f t="shared" si="556"/>
        <v>7</v>
      </c>
      <c r="BW628" s="62">
        <f t="shared" si="557"/>
        <v>0</v>
      </c>
      <c r="BX628" s="62">
        <f t="shared" si="558"/>
        <v>3</v>
      </c>
      <c r="BY628" s="62">
        <f t="shared" si="559"/>
        <v>39</v>
      </c>
      <c r="BZ628" s="63">
        <f t="shared" si="560"/>
        <v>0.46084490740740752</v>
      </c>
      <c r="CA628" s="63">
        <f t="shared" si="561"/>
        <v>0.46640046296296311</v>
      </c>
      <c r="CB628" s="63">
        <f t="shared" si="562"/>
        <v>0.44856481481481492</v>
      </c>
      <c r="CC628" s="63">
        <f t="shared" si="563"/>
        <v>0.4943981481481482</v>
      </c>
      <c r="CD628" s="63">
        <f t="shared" si="564"/>
        <v>0.47615740740740753</v>
      </c>
      <c r="CE628" s="63">
        <f t="shared" si="565"/>
        <v>0.48657407407407421</v>
      </c>
      <c r="CF628" s="63">
        <f t="shared" si="566"/>
        <v>0.48086805555555556</v>
      </c>
      <c r="CG628" s="63">
        <f t="shared" si="567"/>
        <v>0.48017361111111112</v>
      </c>
      <c r="CH628" s="36"/>
      <c r="CI628" s="36"/>
      <c r="CJ628" s="36"/>
      <c r="CK628" s="36"/>
      <c r="CL628" s="60">
        <v>60</v>
      </c>
    </row>
    <row r="629" spans="1:90" ht="28.5" customHeight="1" x14ac:dyDescent="0.25">
      <c r="A629" s="37">
        <v>68</v>
      </c>
      <c r="C629" s="37"/>
      <c r="D629" s="37"/>
      <c r="E629" s="78"/>
      <c r="F629" s="83"/>
      <c r="G629" s="44"/>
      <c r="H629" s="44">
        <f t="shared" si="521"/>
        <v>194.35</v>
      </c>
      <c r="I629" s="83">
        <v>194.29</v>
      </c>
      <c r="J629" s="43">
        <f t="shared" si="571"/>
        <v>-2.9166023298508403E-4</v>
      </c>
      <c r="K629" s="44">
        <f t="shared" si="572"/>
        <v>-5.6666666666671972E-2</v>
      </c>
      <c r="L629" s="76" t="s">
        <v>1119</v>
      </c>
      <c r="M629" s="122" t="s">
        <v>1231</v>
      </c>
      <c r="N629" s="46">
        <f t="shared" si="527"/>
        <v>194.34666666666666</v>
      </c>
      <c r="O629" s="46">
        <v>-0.02</v>
      </c>
      <c r="P629" s="44">
        <v>194.36</v>
      </c>
      <c r="Q629" s="78">
        <f t="shared" si="570"/>
        <v>-1.19</v>
      </c>
      <c r="R629" s="44">
        <v>195.54</v>
      </c>
      <c r="S629" s="78">
        <f t="shared" si="570"/>
        <v>-1.19</v>
      </c>
      <c r="T629" s="77">
        <v>195.54</v>
      </c>
      <c r="U629" s="47" t="str">
        <f t="shared" si="568"/>
        <v/>
      </c>
      <c r="V629" s="47" t="str">
        <f t="shared" si="569"/>
        <v/>
      </c>
      <c r="W629" s="50"/>
      <c r="X629" s="50"/>
      <c r="Y629" s="50"/>
      <c r="Z629" s="50"/>
      <c r="AA629" s="50"/>
      <c r="AB629" s="50"/>
      <c r="AC629" s="50"/>
      <c r="AD629" s="50"/>
      <c r="AE629" s="51">
        <f t="shared" si="522"/>
        <v>68</v>
      </c>
      <c r="AF629" s="51" t="str">
        <f t="shared" si="523"/>
        <v/>
      </c>
      <c r="AG629" s="51" t="str">
        <f t="shared" si="524"/>
        <v/>
      </c>
      <c r="AH629" s="51" t="str">
        <f t="shared" si="525"/>
        <v/>
      </c>
      <c r="AI629" s="52">
        <f t="shared" si="526"/>
        <v>194.35</v>
      </c>
      <c r="AJ629" s="51"/>
      <c r="AK629" s="53"/>
      <c r="AL629" s="52"/>
      <c r="AM629" s="53">
        <f t="shared" si="528"/>
        <v>41</v>
      </c>
      <c r="AN629" s="53">
        <f>IF(AJ629&lt;&gt;"",IF(AJ629="o",VLOOKUP(AM629,OpenSect!$A$1:$D$11,2),IF(AJ629="u",VLOOKUP(AM629,UpHill!$A$1:$D$35,2),IF(AJ629="d",VLOOKUP(AM629,DownHill!$A$1:$D$29,2),IF(AJ629="f",VLOOKUP(AM629,FlatUnd!$A$2:$D$30,2),IF(AJ629="t",VLOOKUP(AM629,TimeAdd!$A$1:$D$176,2),IF(AJ629="l",VLOOKUP(AM629,SLimit!$A$1:$D$8,2),AN628)))))),AN628)</f>
        <v>48</v>
      </c>
      <c r="AO629" s="53">
        <f>IF(AJ629&lt;&gt;"",IF(AJ629="o",VLOOKUP(AM629,OpenSect!$A$1:$D$11,3),IF(AJ629="u",VLOOKUP(AM629,UpHill!$A$1:$D$35,3),IF(AJ629="d",VLOOKUP(AM629,DownHill!$A$3:$D$29,3),IF(AJ629="f",VLOOKUP(AM629,FlatUnd!$A$2:$D$30,3),IF(AJ629="t",VLOOKUP(AM629,TimeAdd!$A$1:$D$18,3),IF(AJ629="l",VLOOKUP(AM629,SLimit!$A$1:$D$8,3),AO628)))))),AO628)</f>
        <v>55</v>
      </c>
      <c r="AP629" s="53">
        <f>IF(AJ629&lt;&gt;"",IF(AJ629="o",VLOOKUP(AM629,OpenSect!$A$1:$D$11,4),IF(AJ629="u",VLOOKUP(AM629,UpHill!$A$1:$D$35,4),IF(AJ629="d",VLOOKUP(AM629,DownHill!$A$1:$D$29,4),IF(AJ629="f",VLOOKUP(AM629,FlatUnd!$A$2:$D$30,4),IF(AJ629="t",VLOOKUP(AM629,TimeAdd!$A$1:$D$18,4),IF(AJ629="l",VLOOKUP(AM629,SLimit!$A$1:$D$8,4),AP628)))))),AP628)</f>
        <v>62</v>
      </c>
      <c r="AQ629" s="53" t="str">
        <f t="shared" si="529"/>
        <v>80</v>
      </c>
      <c r="AR629" s="54" t="str">
        <f t="shared" si="530"/>
        <v>60,0 km plate.</v>
      </c>
      <c r="AS629" s="55"/>
      <c r="AT629" s="55"/>
      <c r="AU629" s="56">
        <f>IF(GroupStTimes!$A$8=0,MIN(CB629,CD629,CF629),MIN(BZ629,CB629,CD629,CF629))</f>
        <v>0.44877314814814828</v>
      </c>
      <c r="AV629" s="56">
        <f>IF(GroupStTimes!$A$8=0,MAX(CC629,CE629,CG629),MAX(CA629,CC629,CE629,CG629))</f>
        <v>0.49460648148148156</v>
      </c>
      <c r="AW629" s="57" t="str">
        <f t="shared" si="531"/>
        <v/>
      </c>
      <c r="AX629" s="58" t="str">
        <f t="shared" si="532"/>
        <v/>
      </c>
      <c r="AY629" s="58" t="str">
        <f t="shared" si="533"/>
        <v/>
      </c>
      <c r="AZ629" s="31">
        <f t="shared" si="534"/>
        <v>190.34</v>
      </c>
      <c r="BA629" s="59">
        <f t="shared" si="535"/>
        <v>0.457013888888889</v>
      </c>
      <c r="BB629" s="59">
        <f t="shared" si="536"/>
        <v>0.46256944444444459</v>
      </c>
      <c r="BC629" s="59">
        <f t="shared" si="537"/>
        <v>0.44528935185185198</v>
      </c>
      <c r="BD629" s="59">
        <f t="shared" si="538"/>
        <v>0.49112268518518526</v>
      </c>
      <c r="BE629" s="59">
        <f t="shared" si="539"/>
        <v>0.47329861111111121</v>
      </c>
      <c r="BF629" s="59">
        <f t="shared" si="540"/>
        <v>0.4837152777777779</v>
      </c>
      <c r="BG629" s="59">
        <f t="shared" si="541"/>
        <v>0.47833333333333333</v>
      </c>
      <c r="BH629" s="59">
        <f t="shared" si="542"/>
        <v>0.47763888888888889</v>
      </c>
      <c r="BI629" s="31">
        <f t="shared" si="543"/>
        <v>4.0099999999999909</v>
      </c>
      <c r="BJ629" s="61">
        <f t="shared" si="544"/>
        <v>9.7804878048780269E-2</v>
      </c>
      <c r="BK629" s="61">
        <f t="shared" si="545"/>
        <v>8.3541666666666473E-2</v>
      </c>
      <c r="BL629" s="61">
        <f t="shared" si="546"/>
        <v>7.2909090909090743E-2</v>
      </c>
      <c r="BM629" s="61">
        <f t="shared" si="547"/>
        <v>6.4677419354838561E-2</v>
      </c>
      <c r="BN629" s="62">
        <f t="shared" si="548"/>
        <v>0</v>
      </c>
      <c r="BO629" s="62">
        <f t="shared" si="549"/>
        <v>5</v>
      </c>
      <c r="BP629" s="62">
        <f t="shared" si="550"/>
        <v>52</v>
      </c>
      <c r="BQ629" s="62">
        <f t="shared" si="551"/>
        <v>0</v>
      </c>
      <c r="BR629" s="62">
        <f t="shared" si="552"/>
        <v>5</v>
      </c>
      <c r="BS629" s="62">
        <f t="shared" si="553"/>
        <v>1</v>
      </c>
      <c r="BT629" s="62">
        <f t="shared" si="554"/>
        <v>0</v>
      </c>
      <c r="BU629" s="62">
        <f t="shared" si="555"/>
        <v>4</v>
      </c>
      <c r="BV629" s="62">
        <f t="shared" si="556"/>
        <v>22</v>
      </c>
      <c r="BW629" s="62">
        <f t="shared" si="557"/>
        <v>0</v>
      </c>
      <c r="BX629" s="62">
        <f t="shared" si="558"/>
        <v>3</v>
      </c>
      <c r="BY629" s="62">
        <f t="shared" si="559"/>
        <v>53</v>
      </c>
      <c r="BZ629" s="63">
        <f t="shared" si="560"/>
        <v>0.46108796296296306</v>
      </c>
      <c r="CA629" s="63">
        <f t="shared" si="561"/>
        <v>0.46664351851851865</v>
      </c>
      <c r="CB629" s="63">
        <f t="shared" si="562"/>
        <v>0.44877314814814828</v>
      </c>
      <c r="CC629" s="63">
        <f t="shared" si="563"/>
        <v>0.49460648148148156</v>
      </c>
      <c r="CD629" s="63">
        <f t="shared" si="564"/>
        <v>0.47633101851851861</v>
      </c>
      <c r="CE629" s="63">
        <f t="shared" si="565"/>
        <v>0.4867476851851853</v>
      </c>
      <c r="CF629" s="63">
        <f t="shared" si="566"/>
        <v>0.48103009259259261</v>
      </c>
      <c r="CG629" s="63">
        <f t="shared" si="567"/>
        <v>0.48033564814814816</v>
      </c>
      <c r="CH629" s="36"/>
      <c r="CI629" s="36"/>
      <c r="CJ629" s="36"/>
      <c r="CK629" s="36"/>
      <c r="CL629" s="60">
        <v>60</v>
      </c>
    </row>
    <row r="630" spans="1:90" ht="28.5" customHeight="1" x14ac:dyDescent="0.25">
      <c r="A630" s="37">
        <v>68</v>
      </c>
      <c r="C630" s="37"/>
      <c r="D630" s="37"/>
      <c r="E630" s="78"/>
      <c r="F630" s="83"/>
      <c r="G630" s="44"/>
      <c r="H630" s="44">
        <f t="shared" si="521"/>
        <v>194.51</v>
      </c>
      <c r="I630" s="83">
        <v>194.45</v>
      </c>
      <c r="J630" s="43">
        <f t="shared" si="571"/>
        <v>-2.9142024513588059E-4</v>
      </c>
      <c r="K630" s="44">
        <f t="shared" si="572"/>
        <v>-5.6666666666671972E-2</v>
      </c>
      <c r="L630" s="76" t="s">
        <v>349</v>
      </c>
      <c r="M630" s="122" t="s">
        <v>1231</v>
      </c>
      <c r="N630" s="46">
        <f t="shared" si="527"/>
        <v>194.50666666666666</v>
      </c>
      <c r="O630" s="46">
        <v>-0.02</v>
      </c>
      <c r="P630" s="44">
        <v>194.52</v>
      </c>
      <c r="Q630" s="78">
        <f t="shared" si="570"/>
        <v>-1.19</v>
      </c>
      <c r="R630" s="44">
        <v>195.7</v>
      </c>
      <c r="S630" s="78">
        <f t="shared" si="570"/>
        <v>-1.19</v>
      </c>
      <c r="T630" s="77">
        <v>195.7</v>
      </c>
      <c r="U630" s="47" t="str">
        <f t="shared" si="568"/>
        <v/>
      </c>
      <c r="V630" s="47" t="str">
        <f t="shared" si="569"/>
        <v/>
      </c>
      <c r="W630" s="50"/>
      <c r="X630" s="50"/>
      <c r="Y630" s="50"/>
      <c r="Z630" s="50"/>
      <c r="AA630" s="50"/>
      <c r="AB630" s="50"/>
      <c r="AC630" s="50"/>
      <c r="AD630" s="50"/>
      <c r="AE630" s="51">
        <f t="shared" si="522"/>
        <v>68</v>
      </c>
      <c r="AF630" s="51" t="str">
        <f t="shared" si="523"/>
        <v/>
      </c>
      <c r="AG630" s="51" t="str">
        <f t="shared" si="524"/>
        <v/>
      </c>
      <c r="AH630" s="51" t="str">
        <f t="shared" si="525"/>
        <v/>
      </c>
      <c r="AI630" s="52">
        <f t="shared" si="526"/>
        <v>194.51</v>
      </c>
      <c r="AJ630" s="51"/>
      <c r="AK630" s="53"/>
      <c r="AL630" s="52"/>
      <c r="AM630" s="53">
        <f t="shared" si="528"/>
        <v>41</v>
      </c>
      <c r="AN630" s="53">
        <f>IF(AJ630&lt;&gt;"",IF(AJ630="o",VLOOKUP(AM630,OpenSect!$A$1:$D$11,2),IF(AJ630="u",VLOOKUP(AM630,UpHill!$A$1:$D$35,2),IF(AJ630="d",VLOOKUP(AM630,DownHill!$A$1:$D$29,2),IF(AJ630="f",VLOOKUP(AM630,FlatUnd!$A$2:$D$30,2),IF(AJ630="t",VLOOKUP(AM630,TimeAdd!$A$1:$D$176,2),IF(AJ630="l",VLOOKUP(AM630,SLimit!$A$1:$D$8,2),AN629)))))),AN629)</f>
        <v>48</v>
      </c>
      <c r="AO630" s="53">
        <f>IF(AJ630&lt;&gt;"",IF(AJ630="o",VLOOKUP(AM630,OpenSect!$A$1:$D$11,3),IF(AJ630="u",VLOOKUP(AM630,UpHill!$A$1:$D$35,3),IF(AJ630="d",VLOOKUP(AM630,DownHill!$A$3:$D$29,3),IF(AJ630="f",VLOOKUP(AM630,FlatUnd!$A$2:$D$30,3),IF(AJ630="t",VLOOKUP(AM630,TimeAdd!$A$1:$D$18,3),IF(AJ630="l",VLOOKUP(AM630,SLimit!$A$1:$D$8,3),AO629)))))),AO629)</f>
        <v>55</v>
      </c>
      <c r="AP630" s="53">
        <f>IF(AJ630&lt;&gt;"",IF(AJ630="o",VLOOKUP(AM630,OpenSect!$A$1:$D$11,4),IF(AJ630="u",VLOOKUP(AM630,UpHill!$A$1:$D$35,4),IF(AJ630="d",VLOOKUP(AM630,DownHill!$A$1:$D$29,4),IF(AJ630="f",VLOOKUP(AM630,FlatUnd!$A$2:$D$30,4),IF(AJ630="t",VLOOKUP(AM630,TimeAdd!$A$1:$D$18,4),IF(AJ630="l",VLOOKUP(AM630,SLimit!$A$1:$D$8,4),AP629)))))),AP629)</f>
        <v>62</v>
      </c>
      <c r="AQ630" s="53" t="str">
        <f t="shared" si="529"/>
        <v>80</v>
      </c>
      <c r="AR630" s="54" t="str">
        <f t="shared" si="530"/>
        <v>Overhead power lines.</v>
      </c>
      <c r="AS630" s="55"/>
      <c r="AT630" s="55"/>
      <c r="AU630" s="56">
        <f>IF(GroupStTimes!$A$8=0,MIN(CB630,CD630,CF630),MIN(BZ630,CB630,CD630,CF630))</f>
        <v>0.44891203703703714</v>
      </c>
      <c r="AV630" s="56">
        <f>IF(GroupStTimes!$A$8=0,MAX(CC630,CE630,CG630),MAX(CA630,CC630,CE630,CG630))</f>
        <v>0.49474537037037042</v>
      </c>
      <c r="AW630" s="57" t="str">
        <f t="shared" si="531"/>
        <v/>
      </c>
      <c r="AX630" s="58" t="str">
        <f t="shared" si="532"/>
        <v/>
      </c>
      <c r="AY630" s="58" t="str">
        <f t="shared" si="533"/>
        <v/>
      </c>
      <c r="AZ630" s="31">
        <f t="shared" si="534"/>
        <v>190.34</v>
      </c>
      <c r="BA630" s="59">
        <f t="shared" si="535"/>
        <v>0.457013888888889</v>
      </c>
      <c r="BB630" s="59">
        <f t="shared" si="536"/>
        <v>0.46256944444444459</v>
      </c>
      <c r="BC630" s="59">
        <f t="shared" si="537"/>
        <v>0.44528935185185198</v>
      </c>
      <c r="BD630" s="59">
        <f t="shared" si="538"/>
        <v>0.49112268518518526</v>
      </c>
      <c r="BE630" s="59">
        <f t="shared" si="539"/>
        <v>0.47329861111111121</v>
      </c>
      <c r="BF630" s="59">
        <f t="shared" si="540"/>
        <v>0.4837152777777779</v>
      </c>
      <c r="BG630" s="59">
        <f t="shared" si="541"/>
        <v>0.47833333333333333</v>
      </c>
      <c r="BH630" s="59">
        <f t="shared" si="542"/>
        <v>0.47763888888888889</v>
      </c>
      <c r="BI630" s="31">
        <f t="shared" si="543"/>
        <v>4.1699999999999875</v>
      </c>
      <c r="BJ630" s="61">
        <f t="shared" si="544"/>
        <v>0.10170731707317043</v>
      </c>
      <c r="BK630" s="61">
        <f t="shared" si="545"/>
        <v>8.6874999999999744E-2</v>
      </c>
      <c r="BL630" s="61">
        <f t="shared" si="546"/>
        <v>7.581818181818159E-2</v>
      </c>
      <c r="BM630" s="61">
        <f t="shared" si="547"/>
        <v>6.7258064516128827E-2</v>
      </c>
      <c r="BN630" s="62">
        <f t="shared" si="548"/>
        <v>0</v>
      </c>
      <c r="BO630" s="62">
        <f t="shared" si="549"/>
        <v>6</v>
      </c>
      <c r="BP630" s="62">
        <f t="shared" si="550"/>
        <v>6</v>
      </c>
      <c r="BQ630" s="62">
        <f t="shared" si="551"/>
        <v>0</v>
      </c>
      <c r="BR630" s="62">
        <f t="shared" si="552"/>
        <v>5</v>
      </c>
      <c r="BS630" s="62">
        <f t="shared" si="553"/>
        <v>13</v>
      </c>
      <c r="BT630" s="62">
        <f t="shared" si="554"/>
        <v>0</v>
      </c>
      <c r="BU630" s="62">
        <f t="shared" si="555"/>
        <v>4</v>
      </c>
      <c r="BV630" s="62">
        <f t="shared" si="556"/>
        <v>33</v>
      </c>
      <c r="BW630" s="62">
        <f t="shared" si="557"/>
        <v>0</v>
      </c>
      <c r="BX630" s="62">
        <f t="shared" si="558"/>
        <v>4</v>
      </c>
      <c r="BY630" s="62">
        <f t="shared" si="559"/>
        <v>2</v>
      </c>
      <c r="BZ630" s="63">
        <f t="shared" si="560"/>
        <v>0.4612500000000001</v>
      </c>
      <c r="CA630" s="63">
        <f t="shared" si="561"/>
        <v>0.4668055555555557</v>
      </c>
      <c r="CB630" s="63">
        <f t="shared" si="562"/>
        <v>0.44891203703703714</v>
      </c>
      <c r="CC630" s="63">
        <f t="shared" si="563"/>
        <v>0.49474537037037042</v>
      </c>
      <c r="CD630" s="63">
        <f t="shared" si="564"/>
        <v>0.47645833333333343</v>
      </c>
      <c r="CE630" s="63">
        <f t="shared" si="565"/>
        <v>0.48687500000000011</v>
      </c>
      <c r="CF630" s="63">
        <f t="shared" si="566"/>
        <v>0.48113425925925923</v>
      </c>
      <c r="CG630" s="63">
        <f t="shared" si="567"/>
        <v>0.48043981481481479</v>
      </c>
      <c r="CH630" s="36"/>
      <c r="CI630" s="36"/>
      <c r="CJ630" s="36"/>
      <c r="CK630" s="36"/>
      <c r="CL630" s="60">
        <v>60</v>
      </c>
    </row>
    <row r="631" spans="1:90" ht="28.5" customHeight="1" x14ac:dyDescent="0.25">
      <c r="A631" s="37">
        <v>68</v>
      </c>
      <c r="C631" s="37"/>
      <c r="D631" s="37"/>
      <c r="E631" s="78"/>
      <c r="F631" s="83"/>
      <c r="G631" s="44"/>
      <c r="H631" s="44">
        <f t="shared" si="521"/>
        <v>194.56</v>
      </c>
      <c r="I631" s="83">
        <v>194.5</v>
      </c>
      <c r="J631" s="43">
        <f t="shared" si="571"/>
        <v>-2.9134532990591464E-4</v>
      </c>
      <c r="K631" s="44">
        <f t="shared" si="572"/>
        <v>-5.6666666666700394E-2</v>
      </c>
      <c r="L631" s="76" t="s">
        <v>349</v>
      </c>
      <c r="M631" s="122" t="s">
        <v>1231</v>
      </c>
      <c r="N631" s="46">
        <f t="shared" si="527"/>
        <v>194.5566666666667</v>
      </c>
      <c r="O631" s="46">
        <v>-0.02</v>
      </c>
      <c r="P631" s="44">
        <v>194.57000000000002</v>
      </c>
      <c r="Q631" s="78">
        <f t="shared" si="570"/>
        <v>-1.19</v>
      </c>
      <c r="R631" s="44">
        <v>195.75</v>
      </c>
      <c r="S631" s="78">
        <f t="shared" si="570"/>
        <v>-1.19</v>
      </c>
      <c r="T631" s="77">
        <v>195.75</v>
      </c>
      <c r="U631" s="47" t="str">
        <f t="shared" si="568"/>
        <v/>
      </c>
      <c r="V631" s="47" t="str">
        <f t="shared" si="569"/>
        <v/>
      </c>
      <c r="W631" s="50"/>
      <c r="X631" s="50"/>
      <c r="Y631" s="50"/>
      <c r="Z631" s="50"/>
      <c r="AA631" s="50"/>
      <c r="AB631" s="50"/>
      <c r="AC631" s="50"/>
      <c r="AD631" s="50"/>
      <c r="AE631" s="51">
        <f t="shared" si="522"/>
        <v>68</v>
      </c>
      <c r="AF631" s="51" t="str">
        <f t="shared" si="523"/>
        <v/>
      </c>
      <c r="AG631" s="51" t="str">
        <f t="shared" si="524"/>
        <v/>
      </c>
      <c r="AH631" s="51" t="str">
        <f t="shared" si="525"/>
        <v/>
      </c>
      <c r="AI631" s="52">
        <f t="shared" si="526"/>
        <v>194.56</v>
      </c>
      <c r="AJ631" s="51"/>
      <c r="AK631" s="53"/>
      <c r="AL631" s="52"/>
      <c r="AM631" s="53">
        <f t="shared" si="528"/>
        <v>41</v>
      </c>
      <c r="AN631" s="53">
        <f>IF(AJ631&lt;&gt;"",IF(AJ631="o",VLOOKUP(AM631,OpenSect!$A$1:$D$11,2),IF(AJ631="u",VLOOKUP(AM631,UpHill!$A$1:$D$35,2),IF(AJ631="d",VLOOKUP(AM631,DownHill!$A$1:$D$29,2),IF(AJ631="f",VLOOKUP(AM631,FlatUnd!$A$2:$D$30,2),IF(AJ631="t",VLOOKUP(AM631,TimeAdd!$A$1:$D$176,2),IF(AJ631="l",VLOOKUP(AM631,SLimit!$A$1:$D$8,2),AN630)))))),AN630)</f>
        <v>48</v>
      </c>
      <c r="AO631" s="53">
        <f>IF(AJ631&lt;&gt;"",IF(AJ631="o",VLOOKUP(AM631,OpenSect!$A$1:$D$11,3),IF(AJ631="u",VLOOKUP(AM631,UpHill!$A$1:$D$35,3),IF(AJ631="d",VLOOKUP(AM631,DownHill!$A$3:$D$29,3),IF(AJ631="f",VLOOKUP(AM631,FlatUnd!$A$2:$D$30,3),IF(AJ631="t",VLOOKUP(AM631,TimeAdd!$A$1:$D$18,3),IF(AJ631="l",VLOOKUP(AM631,SLimit!$A$1:$D$8,3),AO630)))))),AO630)</f>
        <v>55</v>
      </c>
      <c r="AP631" s="53">
        <f>IF(AJ631&lt;&gt;"",IF(AJ631="o",VLOOKUP(AM631,OpenSect!$A$1:$D$11,4),IF(AJ631="u",VLOOKUP(AM631,UpHill!$A$1:$D$35,4),IF(AJ631="d",VLOOKUP(AM631,DownHill!$A$1:$D$29,4),IF(AJ631="f",VLOOKUP(AM631,FlatUnd!$A$2:$D$30,4),IF(AJ631="t",VLOOKUP(AM631,TimeAdd!$A$1:$D$18,4),IF(AJ631="l",VLOOKUP(AM631,SLimit!$A$1:$D$8,4),AP630)))))),AP630)</f>
        <v>62</v>
      </c>
      <c r="AQ631" s="53" t="str">
        <f t="shared" si="529"/>
        <v>80</v>
      </c>
      <c r="AR631" s="54" t="str">
        <f t="shared" si="530"/>
        <v>Overhead power lines.</v>
      </c>
      <c r="AS631" s="55"/>
      <c r="AT631" s="55"/>
      <c r="AU631" s="56">
        <f>IF(GroupStTimes!$A$8=0,MIN(CB631,CD631,CF631),MIN(BZ631,CB631,CD631,CF631))</f>
        <v>0.44894675925925936</v>
      </c>
      <c r="AV631" s="56">
        <f>IF(GroupStTimes!$A$8=0,MAX(CC631,CE631,CG631),MAX(CA631,CC631,CE631,CG631))</f>
        <v>0.49478009259259265</v>
      </c>
      <c r="AW631" s="57" t="str">
        <f t="shared" si="531"/>
        <v/>
      </c>
      <c r="AX631" s="58" t="str">
        <f t="shared" si="532"/>
        <v/>
      </c>
      <c r="AY631" s="58" t="str">
        <f t="shared" si="533"/>
        <v/>
      </c>
      <c r="AZ631" s="31">
        <f t="shared" si="534"/>
        <v>190.34</v>
      </c>
      <c r="BA631" s="59">
        <f t="shared" si="535"/>
        <v>0.457013888888889</v>
      </c>
      <c r="BB631" s="59">
        <f t="shared" si="536"/>
        <v>0.46256944444444459</v>
      </c>
      <c r="BC631" s="59">
        <f t="shared" si="537"/>
        <v>0.44528935185185198</v>
      </c>
      <c r="BD631" s="59">
        <f t="shared" si="538"/>
        <v>0.49112268518518526</v>
      </c>
      <c r="BE631" s="59">
        <f t="shared" si="539"/>
        <v>0.47329861111111121</v>
      </c>
      <c r="BF631" s="59">
        <f t="shared" si="540"/>
        <v>0.4837152777777779</v>
      </c>
      <c r="BG631" s="59">
        <f t="shared" si="541"/>
        <v>0.47833333333333333</v>
      </c>
      <c r="BH631" s="59">
        <f t="shared" si="542"/>
        <v>0.47763888888888889</v>
      </c>
      <c r="BI631" s="31">
        <f t="shared" si="543"/>
        <v>4.2199999999999989</v>
      </c>
      <c r="BJ631" s="61">
        <f t="shared" si="544"/>
        <v>0.10292682926829265</v>
      </c>
      <c r="BK631" s="61">
        <f t="shared" si="545"/>
        <v>8.7916666666666643E-2</v>
      </c>
      <c r="BL631" s="61">
        <f t="shared" si="546"/>
        <v>7.6727272727272713E-2</v>
      </c>
      <c r="BM631" s="61">
        <f t="shared" si="547"/>
        <v>6.8064516129032235E-2</v>
      </c>
      <c r="BN631" s="62">
        <f t="shared" si="548"/>
        <v>0</v>
      </c>
      <c r="BO631" s="62">
        <f t="shared" si="549"/>
        <v>6</v>
      </c>
      <c r="BP631" s="62">
        <f t="shared" si="550"/>
        <v>11</v>
      </c>
      <c r="BQ631" s="62">
        <f t="shared" si="551"/>
        <v>0</v>
      </c>
      <c r="BR631" s="62">
        <f t="shared" si="552"/>
        <v>5</v>
      </c>
      <c r="BS631" s="62">
        <f t="shared" si="553"/>
        <v>16</v>
      </c>
      <c r="BT631" s="62">
        <f t="shared" si="554"/>
        <v>0</v>
      </c>
      <c r="BU631" s="62">
        <f t="shared" si="555"/>
        <v>4</v>
      </c>
      <c r="BV631" s="62">
        <f t="shared" si="556"/>
        <v>36</v>
      </c>
      <c r="BW631" s="62">
        <f t="shared" si="557"/>
        <v>0</v>
      </c>
      <c r="BX631" s="62">
        <f t="shared" si="558"/>
        <v>4</v>
      </c>
      <c r="BY631" s="62">
        <f t="shared" si="559"/>
        <v>5</v>
      </c>
      <c r="BZ631" s="63">
        <f t="shared" si="560"/>
        <v>0.46130787037037047</v>
      </c>
      <c r="CA631" s="63">
        <f t="shared" si="561"/>
        <v>0.46686342592592606</v>
      </c>
      <c r="CB631" s="63">
        <f t="shared" si="562"/>
        <v>0.44894675925925936</v>
      </c>
      <c r="CC631" s="63">
        <f t="shared" si="563"/>
        <v>0.49478009259259265</v>
      </c>
      <c r="CD631" s="63">
        <f t="shared" si="564"/>
        <v>0.47649305555555566</v>
      </c>
      <c r="CE631" s="63">
        <f t="shared" si="565"/>
        <v>0.48690972222222234</v>
      </c>
      <c r="CF631" s="63">
        <f t="shared" si="566"/>
        <v>0.48116898148148146</v>
      </c>
      <c r="CG631" s="63">
        <f t="shared" si="567"/>
        <v>0.48047453703703702</v>
      </c>
      <c r="CH631" s="36"/>
      <c r="CI631" s="36"/>
      <c r="CJ631" s="36"/>
      <c r="CK631" s="36"/>
      <c r="CL631" s="60">
        <v>60</v>
      </c>
    </row>
    <row r="632" spans="1:90" ht="28.5" customHeight="1" x14ac:dyDescent="0.25">
      <c r="A632" s="37">
        <v>68</v>
      </c>
      <c r="C632" s="37"/>
      <c r="D632" s="37"/>
      <c r="E632" s="78"/>
      <c r="F632" s="83"/>
      <c r="G632" s="44">
        <v>196.51</v>
      </c>
      <c r="H632" s="44">
        <f t="shared" si="521"/>
        <v>195.33</v>
      </c>
      <c r="I632" s="83">
        <v>195.29</v>
      </c>
      <c r="J632" s="43">
        <f t="shared" si="571"/>
        <v>-2.3896086162466623E-4</v>
      </c>
      <c r="K632" s="44">
        <f t="shared" si="572"/>
        <v>-4.6666666666681067E-2</v>
      </c>
      <c r="L632" s="76" t="s">
        <v>1121</v>
      </c>
      <c r="M632" s="122" t="s">
        <v>1231</v>
      </c>
      <c r="N632" s="46">
        <f t="shared" si="527"/>
        <v>195.33666666666667</v>
      </c>
      <c r="O632" s="46">
        <v>-0.02</v>
      </c>
      <c r="P632" s="78">
        <v>195.35999999999999</v>
      </c>
      <c r="Q632" s="78">
        <f t="shared" si="570"/>
        <v>-1.19</v>
      </c>
      <c r="R632" s="78">
        <v>196.51</v>
      </c>
      <c r="S632" s="78">
        <f t="shared" si="570"/>
        <v>-1.19</v>
      </c>
      <c r="T632" s="77">
        <v>196.54</v>
      </c>
      <c r="U632" s="47" t="str">
        <f t="shared" si="568"/>
        <v/>
      </c>
      <c r="V632" s="47" t="str">
        <f t="shared" si="569"/>
        <v/>
      </c>
      <c r="W632" s="50"/>
      <c r="X632" s="50"/>
      <c r="Y632" s="50"/>
      <c r="Z632" s="50"/>
      <c r="AA632" s="50"/>
      <c r="AB632" s="50"/>
      <c r="AC632" s="50"/>
      <c r="AD632" s="50"/>
      <c r="AE632" s="51">
        <f t="shared" si="522"/>
        <v>68</v>
      </c>
      <c r="AF632" s="51" t="str">
        <f t="shared" si="523"/>
        <v/>
      </c>
      <c r="AG632" s="51" t="str">
        <f t="shared" si="524"/>
        <v/>
      </c>
      <c r="AH632" s="51" t="str">
        <f t="shared" si="525"/>
        <v/>
      </c>
      <c r="AI632" s="52">
        <f t="shared" si="526"/>
        <v>195.33</v>
      </c>
      <c r="AJ632" s="51"/>
      <c r="AK632" s="53"/>
      <c r="AL632" s="52"/>
      <c r="AM632" s="53">
        <f t="shared" si="528"/>
        <v>41</v>
      </c>
      <c r="AN632" s="53">
        <f>IF(AJ632&lt;&gt;"",IF(AJ632="o",VLOOKUP(AM632,OpenSect!$A$1:$D$11,2),IF(AJ632="u",VLOOKUP(AM632,UpHill!$A$1:$D$35,2),IF(AJ632="d",VLOOKUP(AM632,DownHill!$A$1:$D$29,2),IF(AJ632="f",VLOOKUP(AM632,FlatUnd!$A$2:$D$30,2),IF(AJ632="t",VLOOKUP(AM632,TimeAdd!$A$1:$D$176,2),IF(AJ632="l",VLOOKUP(AM632,SLimit!$A$1:$D$8,2),AN631)))))),AN631)</f>
        <v>48</v>
      </c>
      <c r="AO632" s="53">
        <f>IF(AJ632&lt;&gt;"",IF(AJ632="o",VLOOKUP(AM632,OpenSect!$A$1:$D$11,3),IF(AJ632="u",VLOOKUP(AM632,UpHill!$A$1:$D$35,3),IF(AJ632="d",VLOOKUP(AM632,DownHill!$A$3:$D$29,3),IF(AJ632="f",VLOOKUP(AM632,FlatUnd!$A$2:$D$30,3),IF(AJ632="t",VLOOKUP(AM632,TimeAdd!$A$1:$D$18,3),IF(AJ632="l",VLOOKUP(AM632,SLimit!$A$1:$D$8,3),AO631)))))),AO631)</f>
        <v>55</v>
      </c>
      <c r="AP632" s="53">
        <f>IF(AJ632&lt;&gt;"",IF(AJ632="o",VLOOKUP(AM632,OpenSect!$A$1:$D$11,4),IF(AJ632="u",VLOOKUP(AM632,UpHill!$A$1:$D$35,4),IF(AJ632="d",VLOOKUP(AM632,DownHill!$A$1:$D$29,4),IF(AJ632="f",VLOOKUP(AM632,FlatUnd!$A$2:$D$30,4),IF(AJ632="t",VLOOKUP(AM632,TimeAdd!$A$1:$D$18,4),IF(AJ632="l",VLOOKUP(AM632,SLimit!$A$1:$D$8,4),AP631)))))),AP631)</f>
        <v>62</v>
      </c>
      <c r="AQ632" s="53" t="str">
        <f t="shared" si="529"/>
        <v>80</v>
      </c>
      <c r="AR632" s="54" t="str">
        <f t="shared" si="530"/>
        <v>61,0 km plate.</v>
      </c>
      <c r="AS632" s="55"/>
      <c r="AT632" s="55"/>
      <c r="AU632" s="56">
        <f>IF(GroupStTimes!$A$8=0,MIN(CB632,CD632,CF632),MIN(BZ632,CB632,CD632,CF632))</f>
        <v>0.44961805555555567</v>
      </c>
      <c r="AV632" s="56">
        <f>IF(GroupStTimes!$A$8=0,MAX(CC632,CE632,CG632),MAX(CA632,CC632,CE632,CG632))</f>
        <v>0.49545138888888896</v>
      </c>
      <c r="AW632" s="57" t="str">
        <f t="shared" si="531"/>
        <v/>
      </c>
      <c r="AX632" s="58" t="str">
        <f t="shared" si="532"/>
        <v/>
      </c>
      <c r="AY632" s="58" t="str">
        <f t="shared" si="533"/>
        <v/>
      </c>
      <c r="AZ632" s="31">
        <f t="shared" si="534"/>
        <v>190.34</v>
      </c>
      <c r="BA632" s="59">
        <f t="shared" si="535"/>
        <v>0.457013888888889</v>
      </c>
      <c r="BB632" s="59">
        <f t="shared" si="536"/>
        <v>0.46256944444444459</v>
      </c>
      <c r="BC632" s="59">
        <f t="shared" si="537"/>
        <v>0.44528935185185198</v>
      </c>
      <c r="BD632" s="59">
        <f t="shared" si="538"/>
        <v>0.49112268518518526</v>
      </c>
      <c r="BE632" s="59">
        <f t="shared" si="539"/>
        <v>0.47329861111111121</v>
      </c>
      <c r="BF632" s="59">
        <f t="shared" si="540"/>
        <v>0.4837152777777779</v>
      </c>
      <c r="BG632" s="59">
        <f t="shared" si="541"/>
        <v>0.47833333333333333</v>
      </c>
      <c r="BH632" s="59">
        <f t="shared" si="542"/>
        <v>0.47763888888888889</v>
      </c>
      <c r="BI632" s="31">
        <f t="shared" si="543"/>
        <v>4.9900000000000091</v>
      </c>
      <c r="BJ632" s="61">
        <f t="shared" si="544"/>
        <v>0.12170731707317095</v>
      </c>
      <c r="BK632" s="61">
        <f t="shared" si="545"/>
        <v>0.10395833333333353</v>
      </c>
      <c r="BL632" s="61">
        <f t="shared" si="546"/>
        <v>9.0727272727272892E-2</v>
      </c>
      <c r="BM632" s="61">
        <f t="shared" si="547"/>
        <v>8.048387096774208E-2</v>
      </c>
      <c r="BN632" s="62">
        <f t="shared" si="548"/>
        <v>0</v>
      </c>
      <c r="BO632" s="62">
        <f t="shared" si="549"/>
        <v>7</v>
      </c>
      <c r="BP632" s="62">
        <f t="shared" si="550"/>
        <v>18</v>
      </c>
      <c r="BQ632" s="62">
        <f t="shared" si="551"/>
        <v>0</v>
      </c>
      <c r="BR632" s="62">
        <f t="shared" si="552"/>
        <v>6</v>
      </c>
      <c r="BS632" s="62">
        <f t="shared" si="553"/>
        <v>14</v>
      </c>
      <c r="BT632" s="62">
        <f t="shared" si="554"/>
        <v>0</v>
      </c>
      <c r="BU632" s="62">
        <f t="shared" si="555"/>
        <v>5</v>
      </c>
      <c r="BV632" s="62">
        <f t="shared" si="556"/>
        <v>27</v>
      </c>
      <c r="BW632" s="62">
        <f t="shared" si="557"/>
        <v>0</v>
      </c>
      <c r="BX632" s="62">
        <f t="shared" si="558"/>
        <v>4</v>
      </c>
      <c r="BY632" s="62">
        <f t="shared" si="559"/>
        <v>50</v>
      </c>
      <c r="BZ632" s="63">
        <f t="shared" si="560"/>
        <v>0.46208333333333346</v>
      </c>
      <c r="CA632" s="63">
        <f t="shared" si="561"/>
        <v>0.46763888888888905</v>
      </c>
      <c r="CB632" s="63">
        <f t="shared" si="562"/>
        <v>0.44961805555555567</v>
      </c>
      <c r="CC632" s="63">
        <f t="shared" si="563"/>
        <v>0.49545138888888896</v>
      </c>
      <c r="CD632" s="63">
        <f t="shared" si="564"/>
        <v>0.47708333333333341</v>
      </c>
      <c r="CE632" s="63">
        <f t="shared" si="565"/>
        <v>0.4875000000000001</v>
      </c>
      <c r="CF632" s="63">
        <f t="shared" si="566"/>
        <v>0.48168981481481482</v>
      </c>
      <c r="CG632" s="63">
        <f t="shared" si="567"/>
        <v>0.48099537037037038</v>
      </c>
      <c r="CH632" s="36"/>
      <c r="CI632" s="36"/>
      <c r="CJ632" s="36"/>
      <c r="CK632" s="36"/>
      <c r="CL632" s="60">
        <v>60</v>
      </c>
    </row>
    <row r="633" spans="1:90" ht="28.5" customHeight="1" x14ac:dyDescent="0.25">
      <c r="A633" s="37"/>
      <c r="C633" s="37"/>
      <c r="D633" s="37"/>
      <c r="E633" s="78"/>
      <c r="F633" s="83"/>
      <c r="G633" s="44"/>
      <c r="H633" s="44">
        <f t="shared" si="521"/>
        <v>196.77</v>
      </c>
      <c r="I633" s="83">
        <v>196.72</v>
      </c>
      <c r="J633" s="43">
        <f t="shared" si="571"/>
        <v>-2.5416836112232078E-4</v>
      </c>
      <c r="K633" s="44">
        <f t="shared" si="572"/>
        <v>-4.9999999999982947E-2</v>
      </c>
      <c r="L633" s="76" t="s">
        <v>1567</v>
      </c>
      <c r="M633" s="122" t="s">
        <v>1231</v>
      </c>
      <c r="N633" s="46">
        <f t="shared" si="527"/>
        <v>196.76999999999998</v>
      </c>
      <c r="O633" s="46">
        <v>-0.02</v>
      </c>
      <c r="P633" s="44">
        <v>196.79</v>
      </c>
      <c r="Q633" s="78"/>
      <c r="R633" s="44"/>
      <c r="S633" s="78"/>
      <c r="T633" s="78"/>
      <c r="U633" s="47" t="str">
        <f t="shared" si="568"/>
        <v/>
      </c>
      <c r="V633" s="47" t="str">
        <f t="shared" si="569"/>
        <v/>
      </c>
      <c r="W633" s="50"/>
      <c r="X633" s="50"/>
      <c r="Y633" s="50"/>
      <c r="Z633" s="50"/>
      <c r="AA633" s="50"/>
      <c r="AB633" s="50"/>
      <c r="AC633" s="50"/>
      <c r="AD633" s="50"/>
      <c r="AE633" s="51" t="str">
        <f t="shared" si="522"/>
        <v/>
      </c>
      <c r="AF633" s="51" t="str">
        <f t="shared" si="523"/>
        <v/>
      </c>
      <c r="AG633" s="51" t="str">
        <f t="shared" si="524"/>
        <v/>
      </c>
      <c r="AH633" s="51" t="str">
        <f t="shared" si="525"/>
        <v/>
      </c>
      <c r="AI633" s="52">
        <f t="shared" si="526"/>
        <v>196.77</v>
      </c>
      <c r="AJ633" s="51"/>
      <c r="AK633" s="53"/>
      <c r="AL633" s="52"/>
      <c r="AM633" s="53">
        <f t="shared" si="528"/>
        <v>41</v>
      </c>
      <c r="AN633" s="53">
        <f>IF(AJ633&lt;&gt;"",IF(AJ633="o",VLOOKUP(AM633,OpenSect!$A$1:$D$11,2),IF(AJ633="u",VLOOKUP(AM633,UpHill!$A$1:$D$35,2),IF(AJ633="d",VLOOKUP(AM633,DownHill!$A$1:$D$29,2),IF(AJ633="f",VLOOKUP(AM633,FlatUnd!$A$2:$D$30,2),IF(AJ633="t",VLOOKUP(AM633,TimeAdd!$A$1:$D$176,2),IF(AJ633="l",VLOOKUP(AM633,SLimit!$A$1:$D$8,2),AN632)))))),AN632)</f>
        <v>48</v>
      </c>
      <c r="AO633" s="53">
        <f>IF(AJ633&lt;&gt;"",IF(AJ633="o",VLOOKUP(AM633,OpenSect!$A$1:$D$11,3),IF(AJ633="u",VLOOKUP(AM633,UpHill!$A$1:$D$35,3),IF(AJ633="d",VLOOKUP(AM633,DownHill!$A$3:$D$29,3),IF(AJ633="f",VLOOKUP(AM633,FlatUnd!$A$2:$D$30,3),IF(AJ633="t",VLOOKUP(AM633,TimeAdd!$A$1:$D$18,3),IF(AJ633="l",VLOOKUP(AM633,SLimit!$A$1:$D$8,3),AO632)))))),AO632)</f>
        <v>55</v>
      </c>
      <c r="AP633" s="53">
        <f>IF(AJ633&lt;&gt;"",IF(AJ633="o",VLOOKUP(AM633,OpenSect!$A$1:$D$11,4),IF(AJ633="u",VLOOKUP(AM633,UpHill!$A$1:$D$35,4),IF(AJ633="d",VLOOKUP(AM633,DownHill!$A$1:$D$29,4),IF(AJ633="f",VLOOKUP(AM633,FlatUnd!$A$2:$D$30,4),IF(AJ633="t",VLOOKUP(AM633,TimeAdd!$A$1:$D$18,4),IF(AJ633="l",VLOOKUP(AM633,SLimit!$A$1:$D$8,4),AP632)))))),AP632)</f>
        <v>62</v>
      </c>
      <c r="AQ633" s="53" t="str">
        <f t="shared" si="529"/>
        <v>80</v>
      </c>
      <c r="AR633" s="54" t="str">
        <f t="shared" si="530"/>
        <v>62,4 km plate.</v>
      </c>
      <c r="AS633" s="55"/>
      <c r="AT633" s="55"/>
      <c r="AU633" s="56">
        <f>IF(GroupStTimes!$A$8=0,MIN(CB633,CD633,CF633),MIN(BZ633,CB633,CD633,CF633))</f>
        <v>0.4508680555555557</v>
      </c>
      <c r="AV633" s="56">
        <f>IF(GroupStTimes!$A$8=0,MAX(CC633,CE633,CG633),MAX(CA633,CC633,CE633,CG633))</f>
        <v>0.49670138888888898</v>
      </c>
      <c r="AW633" s="57" t="str">
        <f t="shared" si="531"/>
        <v/>
      </c>
      <c r="AX633" s="58" t="str">
        <f t="shared" si="532"/>
        <v/>
      </c>
      <c r="AY633" s="58" t="str">
        <f t="shared" si="533"/>
        <v/>
      </c>
      <c r="AZ633" s="31">
        <f t="shared" si="534"/>
        <v>190.34</v>
      </c>
      <c r="BA633" s="59">
        <f t="shared" si="535"/>
        <v>0.457013888888889</v>
      </c>
      <c r="BB633" s="59">
        <f t="shared" si="536"/>
        <v>0.46256944444444459</v>
      </c>
      <c r="BC633" s="59">
        <f t="shared" si="537"/>
        <v>0.44528935185185198</v>
      </c>
      <c r="BD633" s="59">
        <f t="shared" si="538"/>
        <v>0.49112268518518526</v>
      </c>
      <c r="BE633" s="59">
        <f t="shared" si="539"/>
        <v>0.47329861111111121</v>
      </c>
      <c r="BF633" s="59">
        <f t="shared" si="540"/>
        <v>0.4837152777777779</v>
      </c>
      <c r="BG633" s="59">
        <f t="shared" si="541"/>
        <v>0.47833333333333333</v>
      </c>
      <c r="BH633" s="59">
        <f t="shared" si="542"/>
        <v>0.47763888888888889</v>
      </c>
      <c r="BI633" s="31">
        <f t="shared" si="543"/>
        <v>6.4300000000000068</v>
      </c>
      <c r="BJ633" s="61">
        <f t="shared" si="544"/>
        <v>0.15682926829268309</v>
      </c>
      <c r="BK633" s="61">
        <f t="shared" si="545"/>
        <v>0.13395833333333348</v>
      </c>
      <c r="BL633" s="61">
        <f t="shared" si="546"/>
        <v>0.11690909090909103</v>
      </c>
      <c r="BM633" s="61">
        <f t="shared" si="547"/>
        <v>0.10370967741935495</v>
      </c>
      <c r="BN633" s="62">
        <f t="shared" si="548"/>
        <v>0</v>
      </c>
      <c r="BO633" s="62">
        <f t="shared" si="549"/>
        <v>9</v>
      </c>
      <c r="BP633" s="62">
        <f t="shared" si="550"/>
        <v>25</v>
      </c>
      <c r="BQ633" s="62">
        <f t="shared" si="551"/>
        <v>0</v>
      </c>
      <c r="BR633" s="62">
        <f t="shared" si="552"/>
        <v>8</v>
      </c>
      <c r="BS633" s="62">
        <f t="shared" si="553"/>
        <v>2</v>
      </c>
      <c r="BT633" s="62">
        <f t="shared" si="554"/>
        <v>0</v>
      </c>
      <c r="BU633" s="62">
        <f t="shared" si="555"/>
        <v>7</v>
      </c>
      <c r="BV633" s="62">
        <f t="shared" si="556"/>
        <v>1</v>
      </c>
      <c r="BW633" s="62">
        <f t="shared" si="557"/>
        <v>0</v>
      </c>
      <c r="BX633" s="62">
        <f t="shared" si="558"/>
        <v>6</v>
      </c>
      <c r="BY633" s="62">
        <f t="shared" si="559"/>
        <v>13</v>
      </c>
      <c r="BZ633" s="63">
        <f t="shared" si="560"/>
        <v>0.46355324074074084</v>
      </c>
      <c r="CA633" s="63">
        <f t="shared" si="561"/>
        <v>0.46910879629629643</v>
      </c>
      <c r="CB633" s="63">
        <f t="shared" si="562"/>
        <v>0.4508680555555557</v>
      </c>
      <c r="CC633" s="63">
        <f t="shared" si="563"/>
        <v>0.49670138888888898</v>
      </c>
      <c r="CD633" s="63">
        <f t="shared" si="564"/>
        <v>0.4781712962962964</v>
      </c>
      <c r="CE633" s="63">
        <f t="shared" si="565"/>
        <v>0.48858796296296308</v>
      </c>
      <c r="CF633" s="63">
        <f t="shared" si="566"/>
        <v>0.48265046296296299</v>
      </c>
      <c r="CG633" s="63">
        <f t="shared" si="567"/>
        <v>0.48195601851851855</v>
      </c>
      <c r="CH633" s="36"/>
      <c r="CI633" s="36"/>
      <c r="CJ633" s="36"/>
      <c r="CK633" s="36"/>
      <c r="CL633" s="60">
        <v>60</v>
      </c>
    </row>
    <row r="634" spans="1:90" ht="60.75" x14ac:dyDescent="0.25">
      <c r="A634" s="37">
        <v>68</v>
      </c>
      <c r="C634" s="37" t="s">
        <v>58</v>
      </c>
      <c r="D634" s="37"/>
      <c r="E634" s="78" t="e">
        <f>196.71/F634</f>
        <v>#DIV/0!</v>
      </c>
      <c r="F634" s="83"/>
      <c r="G634" s="44">
        <v>197.96</v>
      </c>
      <c r="H634" s="44">
        <f t="shared" si="521"/>
        <v>196.76</v>
      </c>
      <c r="I634" s="83">
        <v>196.71</v>
      </c>
      <c r="J634" s="43">
        <f t="shared" si="571"/>
        <v>-3.5585379492650694E-4</v>
      </c>
      <c r="K634" s="44">
        <f t="shared" si="572"/>
        <v>-6.9999999999993179E-2</v>
      </c>
      <c r="L634" s="76" t="s">
        <v>1706</v>
      </c>
      <c r="M634" s="122" t="s">
        <v>1231</v>
      </c>
      <c r="N634" s="46">
        <f t="shared" si="527"/>
        <v>196.78</v>
      </c>
      <c r="O634" s="46">
        <v>-0.02</v>
      </c>
      <c r="P634" s="78">
        <v>196.8</v>
      </c>
      <c r="Q634" s="78">
        <f>-1.17-0.02</f>
        <v>-1.19</v>
      </c>
      <c r="R634" s="78">
        <v>197.96</v>
      </c>
      <c r="S634" s="78">
        <f>-1.17-0.02</f>
        <v>-1.19</v>
      </c>
      <c r="T634" s="77">
        <v>197.98</v>
      </c>
      <c r="U634" s="47">
        <f t="shared" si="568"/>
        <v>26.70739</v>
      </c>
      <c r="V634" s="47">
        <f t="shared" si="569"/>
        <v>28.696429999999999</v>
      </c>
      <c r="W634" s="50">
        <v>26.707339999999999</v>
      </c>
      <c r="X634" s="50">
        <v>28.696390000000001</v>
      </c>
      <c r="Y634" s="50">
        <v>26.707380000000001</v>
      </c>
      <c r="Z634" s="50">
        <v>28.69642</v>
      </c>
      <c r="AA634" s="50">
        <v>26.70739</v>
      </c>
      <c r="AB634" s="50">
        <v>28.696449999999999</v>
      </c>
      <c r="AC634" s="50">
        <v>26.707439999999998</v>
      </c>
      <c r="AD634" s="50">
        <v>28.696439999999999</v>
      </c>
      <c r="AE634" s="51">
        <f t="shared" si="522"/>
        <v>68</v>
      </c>
      <c r="AF634" s="51" t="str">
        <f t="shared" si="523"/>
        <v/>
      </c>
      <c r="AG634" s="51" t="str">
        <f t="shared" si="524"/>
        <v>m</v>
      </c>
      <c r="AH634" s="51" t="str">
        <f t="shared" si="525"/>
        <v/>
      </c>
      <c r="AI634" s="52">
        <f t="shared" si="526"/>
        <v>196.76</v>
      </c>
      <c r="AJ634" s="51" t="s">
        <v>58</v>
      </c>
      <c r="AK634" s="53"/>
      <c r="AL634" s="52"/>
      <c r="AM634" s="53">
        <f t="shared" si="528"/>
        <v>41</v>
      </c>
      <c r="AN634" s="53">
        <f>IF(AJ634&lt;&gt;"",IF(AJ634="o",VLOOKUP(AM634,OpenSect!$A$1:$D$11,2),IF(AJ634="u",VLOOKUP(AM634,UpHill!$A$1:$D$35,2),IF(AJ634="d",VLOOKUP(AM634,DownHill!$A$1:$D$29,2),IF(AJ634="f",VLOOKUP(AM634,FlatUnd!$A$2:$D$30,2),IF(AJ634="t",VLOOKUP(AM634,TimeAdd!$A$1:$D$176,2),IF(AJ634="l",VLOOKUP(AM634,SLimit!$A$1:$D$8,2),AN633)))))),AN633)</f>
        <v>48</v>
      </c>
      <c r="AO634" s="53">
        <f>IF(AJ634&lt;&gt;"",IF(AJ634="o",VLOOKUP(AM634,OpenSect!$A$1:$D$11,3),IF(AJ634="u",VLOOKUP(AM634,UpHill!$A$1:$D$35,3),IF(AJ634="d",VLOOKUP(AM634,DownHill!$A$3:$D$29,3),IF(AJ634="f",VLOOKUP(AM634,FlatUnd!$A$2:$D$30,3),IF(AJ634="t",VLOOKUP(AM634,TimeAdd!$A$1:$D$18,3),IF(AJ634="l",VLOOKUP(AM634,SLimit!$A$1:$D$8,3),AO633)))))),AO633)</f>
        <v>55</v>
      </c>
      <c r="AP634" s="53">
        <f>IF(AJ634&lt;&gt;"",IF(AJ634="o",VLOOKUP(AM634,OpenSect!$A$1:$D$11,4),IF(AJ634="u",VLOOKUP(AM634,UpHill!$A$1:$D$35,4),IF(AJ634="d",VLOOKUP(AM634,DownHill!$A$1:$D$29,4),IF(AJ634="f",VLOOKUP(AM634,FlatUnd!$A$2:$D$30,4),IF(AJ634="t",VLOOKUP(AM634,TimeAdd!$A$1:$D$18,4),IF(AJ634="l",VLOOKUP(AM634,SLimit!$A$1:$D$8,4),AP633)))))),AP633)</f>
        <v>62</v>
      </c>
      <c r="AQ634" s="53" t="str">
        <f t="shared" si="529"/>
        <v>80</v>
      </c>
      <c r="AR634" s="54" t="str">
        <f t="shared" si="530"/>
        <v>Control @ Danger plate @ start of a Armco barrier just past 62,4 km plate. Dot on pole , side of road and centre line.</v>
      </c>
      <c r="AS634" s="55"/>
      <c r="AT634" s="55"/>
      <c r="AU634" s="56">
        <f>IF(GroupStTimes!$A$8=0,MIN(CB634,CD634,CF634),MIN(BZ634,CB634,CD634,CF634))</f>
        <v>0.45085648148148161</v>
      </c>
      <c r="AV634" s="56">
        <f>IF(GroupStTimes!$A$8=0,MAX(CC634,CE634,CG634),MAX(CA634,CC634,CE634,CG634))</f>
        <v>0.49668981481481489</v>
      </c>
      <c r="AW634" s="57" t="str">
        <f t="shared" si="531"/>
        <v>26.70739  28.69643</v>
      </c>
      <c r="AX634" s="58">
        <f t="shared" si="532"/>
        <v>26.707339999999999</v>
      </c>
      <c r="AY634" s="58">
        <f t="shared" si="533"/>
        <v>28.696390000000001</v>
      </c>
      <c r="AZ634" s="31">
        <f t="shared" si="534"/>
        <v>190.34</v>
      </c>
      <c r="BA634" s="59">
        <f t="shared" si="535"/>
        <v>0.457013888888889</v>
      </c>
      <c r="BB634" s="59">
        <f t="shared" si="536"/>
        <v>0.46256944444444459</v>
      </c>
      <c r="BC634" s="59">
        <f t="shared" si="537"/>
        <v>0.44528935185185198</v>
      </c>
      <c r="BD634" s="59">
        <f t="shared" si="538"/>
        <v>0.49112268518518526</v>
      </c>
      <c r="BE634" s="59">
        <f t="shared" si="539"/>
        <v>0.47329861111111121</v>
      </c>
      <c r="BF634" s="59">
        <f t="shared" si="540"/>
        <v>0.4837152777777779</v>
      </c>
      <c r="BG634" s="59">
        <f t="shared" si="541"/>
        <v>0.47833333333333333</v>
      </c>
      <c r="BH634" s="59">
        <f t="shared" si="542"/>
        <v>0.47763888888888889</v>
      </c>
      <c r="BI634" s="31">
        <f t="shared" si="543"/>
        <v>6.4199999999999875</v>
      </c>
      <c r="BJ634" s="61">
        <f t="shared" si="544"/>
        <v>0.15658536585365823</v>
      </c>
      <c r="BK634" s="61">
        <f t="shared" si="545"/>
        <v>0.13374999999999973</v>
      </c>
      <c r="BL634" s="61">
        <f t="shared" si="546"/>
        <v>0.1167272727272725</v>
      </c>
      <c r="BM634" s="61">
        <f t="shared" si="547"/>
        <v>0.103548387096774</v>
      </c>
      <c r="BN634" s="62">
        <f t="shared" si="548"/>
        <v>0</v>
      </c>
      <c r="BO634" s="62">
        <f t="shared" si="549"/>
        <v>9</v>
      </c>
      <c r="BP634" s="62">
        <f t="shared" si="550"/>
        <v>24</v>
      </c>
      <c r="BQ634" s="62">
        <f t="shared" si="551"/>
        <v>0</v>
      </c>
      <c r="BR634" s="62">
        <f t="shared" si="552"/>
        <v>8</v>
      </c>
      <c r="BS634" s="62">
        <f t="shared" si="553"/>
        <v>1</v>
      </c>
      <c r="BT634" s="62">
        <f t="shared" si="554"/>
        <v>0</v>
      </c>
      <c r="BU634" s="62">
        <f t="shared" si="555"/>
        <v>7</v>
      </c>
      <c r="BV634" s="62">
        <f t="shared" si="556"/>
        <v>0</v>
      </c>
      <c r="BW634" s="62">
        <f t="shared" si="557"/>
        <v>0</v>
      </c>
      <c r="BX634" s="62">
        <f t="shared" si="558"/>
        <v>6</v>
      </c>
      <c r="BY634" s="62">
        <f t="shared" si="559"/>
        <v>13</v>
      </c>
      <c r="BZ634" s="63">
        <f t="shared" si="560"/>
        <v>0.4635416666666668</v>
      </c>
      <c r="CA634" s="63">
        <f t="shared" si="561"/>
        <v>0.46909722222222239</v>
      </c>
      <c r="CB634" s="63">
        <f t="shared" si="562"/>
        <v>0.45085648148148161</v>
      </c>
      <c r="CC634" s="63">
        <f t="shared" si="563"/>
        <v>0.49668981481481489</v>
      </c>
      <c r="CD634" s="63">
        <f t="shared" si="564"/>
        <v>0.47815972222222231</v>
      </c>
      <c r="CE634" s="63">
        <f t="shared" si="565"/>
        <v>0.48857638888888899</v>
      </c>
      <c r="CF634" s="63">
        <f t="shared" si="566"/>
        <v>0.48265046296296299</v>
      </c>
      <c r="CG634" s="63">
        <f t="shared" si="567"/>
        <v>0.48195601851851855</v>
      </c>
      <c r="CH634" s="36"/>
      <c r="CI634" s="36"/>
      <c r="CJ634" s="36"/>
      <c r="CK634" s="36"/>
      <c r="CL634" s="60">
        <v>60</v>
      </c>
    </row>
    <row r="635" spans="1:90" ht="28.5" customHeight="1" x14ac:dyDescent="0.25">
      <c r="A635" s="37">
        <v>68</v>
      </c>
      <c r="C635" s="37"/>
      <c r="D635" s="37"/>
      <c r="E635" s="78"/>
      <c r="F635" s="83"/>
      <c r="G635" s="44">
        <v>198.51</v>
      </c>
      <c r="H635" s="44">
        <f t="shared" si="521"/>
        <v>197.33</v>
      </c>
      <c r="I635" s="83">
        <v>197.29</v>
      </c>
      <c r="J635" s="43">
        <f t="shared" si="571"/>
        <v>-2.3653842904699208E-4</v>
      </c>
      <c r="K635" s="44">
        <f t="shared" si="572"/>
        <v>-4.6666666666681067E-2</v>
      </c>
      <c r="L635" s="76" t="s">
        <v>1123</v>
      </c>
      <c r="M635" s="122" t="s">
        <v>1231</v>
      </c>
      <c r="N635" s="46">
        <f t="shared" si="527"/>
        <v>197.33666666666667</v>
      </c>
      <c r="O635" s="46">
        <v>-0.02</v>
      </c>
      <c r="P635" s="78">
        <v>197.35999999999999</v>
      </c>
      <c r="Q635" s="78">
        <f t="shared" ref="Q635:S647" si="573">-1.17-0.02</f>
        <v>-1.19</v>
      </c>
      <c r="R635" s="78">
        <v>198.51</v>
      </c>
      <c r="S635" s="78">
        <f t="shared" si="573"/>
        <v>-1.19</v>
      </c>
      <c r="T635" s="77">
        <v>198.54</v>
      </c>
      <c r="U635" s="47" t="str">
        <f t="shared" si="568"/>
        <v/>
      </c>
      <c r="V635" s="47" t="str">
        <f t="shared" si="569"/>
        <v/>
      </c>
      <c r="W635" s="50"/>
      <c r="X635" s="50"/>
      <c r="Y635" s="50"/>
      <c r="Z635" s="50"/>
      <c r="AA635" s="50"/>
      <c r="AB635" s="50"/>
      <c r="AC635" s="50"/>
      <c r="AD635" s="50"/>
      <c r="AE635" s="51">
        <f t="shared" si="522"/>
        <v>68</v>
      </c>
      <c r="AF635" s="51" t="str">
        <f t="shared" si="523"/>
        <v/>
      </c>
      <c r="AG635" s="51" t="str">
        <f t="shared" si="524"/>
        <v/>
      </c>
      <c r="AH635" s="51" t="str">
        <f t="shared" si="525"/>
        <v/>
      </c>
      <c r="AI635" s="52">
        <f t="shared" si="526"/>
        <v>197.33</v>
      </c>
      <c r="AJ635" s="51"/>
      <c r="AK635" s="53"/>
      <c r="AL635" s="52"/>
      <c r="AM635" s="53">
        <f t="shared" si="528"/>
        <v>41</v>
      </c>
      <c r="AN635" s="53">
        <f>IF(AJ635&lt;&gt;"",IF(AJ635="o",VLOOKUP(AM635,OpenSect!$A$1:$D$11,2),IF(AJ635="u",VLOOKUP(AM635,UpHill!$A$1:$D$35,2),IF(AJ635="d",VLOOKUP(AM635,DownHill!$A$1:$D$29,2),IF(AJ635="f",VLOOKUP(AM635,FlatUnd!$A$2:$D$30,2),IF(AJ635="t",VLOOKUP(AM635,TimeAdd!$A$1:$D$176,2),IF(AJ635="l",VLOOKUP(AM635,SLimit!$A$1:$D$8,2),AN634)))))),AN634)</f>
        <v>48</v>
      </c>
      <c r="AO635" s="53">
        <f>IF(AJ635&lt;&gt;"",IF(AJ635="o",VLOOKUP(AM635,OpenSect!$A$1:$D$11,3),IF(AJ635="u",VLOOKUP(AM635,UpHill!$A$1:$D$35,3),IF(AJ635="d",VLOOKUP(AM635,DownHill!$A$3:$D$29,3),IF(AJ635="f",VLOOKUP(AM635,FlatUnd!$A$2:$D$30,3),IF(AJ635="t",VLOOKUP(AM635,TimeAdd!$A$1:$D$18,3),IF(AJ635="l",VLOOKUP(AM635,SLimit!$A$1:$D$8,3),AO634)))))),AO634)</f>
        <v>55</v>
      </c>
      <c r="AP635" s="53">
        <f>IF(AJ635&lt;&gt;"",IF(AJ635="o",VLOOKUP(AM635,OpenSect!$A$1:$D$11,4),IF(AJ635="u",VLOOKUP(AM635,UpHill!$A$1:$D$35,4),IF(AJ635="d",VLOOKUP(AM635,DownHill!$A$1:$D$29,4),IF(AJ635="f",VLOOKUP(AM635,FlatUnd!$A$2:$D$30,4),IF(AJ635="t",VLOOKUP(AM635,TimeAdd!$A$1:$D$18,4),IF(AJ635="l",VLOOKUP(AM635,SLimit!$A$1:$D$8,4),AP634)))))),AP634)</f>
        <v>62</v>
      </c>
      <c r="AQ635" s="53" t="str">
        <f t="shared" si="529"/>
        <v>80</v>
      </c>
      <c r="AR635" s="54" t="str">
        <f t="shared" si="530"/>
        <v>63,0 km plate.</v>
      </c>
      <c r="AS635" s="55"/>
      <c r="AT635" s="55"/>
      <c r="AU635" s="56">
        <f>IF(GroupStTimes!$A$8=0,MIN(CB635,CD635,CF635),MIN(BZ635,CB635,CD635,CF635))</f>
        <v>0.45135416666666678</v>
      </c>
      <c r="AV635" s="56">
        <f>IF(GroupStTimes!$A$8=0,MAX(CC635,CE635,CG635),MAX(CA635,CC635,CE635,CG635))</f>
        <v>0.49718750000000006</v>
      </c>
      <c r="AW635" s="57" t="str">
        <f t="shared" si="531"/>
        <v/>
      </c>
      <c r="AX635" s="58" t="str">
        <f t="shared" si="532"/>
        <v/>
      </c>
      <c r="AY635" s="58" t="str">
        <f t="shared" si="533"/>
        <v/>
      </c>
      <c r="AZ635" s="31">
        <f t="shared" si="534"/>
        <v>190.34</v>
      </c>
      <c r="BA635" s="59">
        <f t="shared" si="535"/>
        <v>0.457013888888889</v>
      </c>
      <c r="BB635" s="59">
        <f t="shared" si="536"/>
        <v>0.46256944444444459</v>
      </c>
      <c r="BC635" s="59">
        <f t="shared" si="537"/>
        <v>0.44528935185185198</v>
      </c>
      <c r="BD635" s="59">
        <f t="shared" si="538"/>
        <v>0.49112268518518526</v>
      </c>
      <c r="BE635" s="59">
        <f t="shared" si="539"/>
        <v>0.47329861111111121</v>
      </c>
      <c r="BF635" s="59">
        <f t="shared" si="540"/>
        <v>0.4837152777777779</v>
      </c>
      <c r="BG635" s="59">
        <f t="shared" si="541"/>
        <v>0.47833333333333333</v>
      </c>
      <c r="BH635" s="59">
        <f t="shared" si="542"/>
        <v>0.47763888888888889</v>
      </c>
      <c r="BI635" s="31">
        <f t="shared" si="543"/>
        <v>6.9900000000000091</v>
      </c>
      <c r="BJ635" s="61">
        <f t="shared" si="544"/>
        <v>0.17048780487804902</v>
      </c>
      <c r="BK635" s="61">
        <f t="shared" si="545"/>
        <v>0.1456250000000002</v>
      </c>
      <c r="BL635" s="61">
        <f t="shared" si="546"/>
        <v>0.12709090909090925</v>
      </c>
      <c r="BM635" s="61">
        <f t="shared" si="547"/>
        <v>0.11274193548387111</v>
      </c>
      <c r="BN635" s="62">
        <f t="shared" si="548"/>
        <v>0</v>
      </c>
      <c r="BO635" s="62">
        <f t="shared" si="549"/>
        <v>10</v>
      </c>
      <c r="BP635" s="62">
        <f t="shared" si="550"/>
        <v>14</v>
      </c>
      <c r="BQ635" s="62">
        <f t="shared" si="551"/>
        <v>0</v>
      </c>
      <c r="BR635" s="62">
        <f t="shared" si="552"/>
        <v>8</v>
      </c>
      <c r="BS635" s="62">
        <f t="shared" si="553"/>
        <v>44</v>
      </c>
      <c r="BT635" s="62">
        <f t="shared" si="554"/>
        <v>0</v>
      </c>
      <c r="BU635" s="62">
        <f t="shared" si="555"/>
        <v>7</v>
      </c>
      <c r="BV635" s="62">
        <f t="shared" si="556"/>
        <v>38</v>
      </c>
      <c r="BW635" s="62">
        <f t="shared" si="557"/>
        <v>0</v>
      </c>
      <c r="BX635" s="62">
        <f t="shared" si="558"/>
        <v>6</v>
      </c>
      <c r="BY635" s="62">
        <f t="shared" si="559"/>
        <v>46</v>
      </c>
      <c r="BZ635" s="63">
        <f t="shared" si="560"/>
        <v>0.46412037037037046</v>
      </c>
      <c r="CA635" s="63">
        <f t="shared" si="561"/>
        <v>0.46967592592592605</v>
      </c>
      <c r="CB635" s="63">
        <f t="shared" si="562"/>
        <v>0.45135416666666678</v>
      </c>
      <c r="CC635" s="63">
        <f t="shared" si="563"/>
        <v>0.49718750000000006</v>
      </c>
      <c r="CD635" s="63">
        <f t="shared" si="564"/>
        <v>0.47859953703703711</v>
      </c>
      <c r="CE635" s="63">
        <f t="shared" si="565"/>
        <v>0.4890162037037038</v>
      </c>
      <c r="CF635" s="63">
        <f t="shared" si="566"/>
        <v>0.48303240740740738</v>
      </c>
      <c r="CG635" s="63">
        <f t="shared" si="567"/>
        <v>0.48233796296296294</v>
      </c>
      <c r="CH635" s="36"/>
      <c r="CI635" s="36"/>
      <c r="CJ635" s="36"/>
      <c r="CK635" s="36"/>
      <c r="CL635" s="60">
        <v>60</v>
      </c>
    </row>
    <row r="636" spans="1:90" ht="28.5" customHeight="1" x14ac:dyDescent="0.25">
      <c r="A636" s="37">
        <v>68</v>
      </c>
      <c r="C636" s="37"/>
      <c r="D636" s="37"/>
      <c r="E636" s="78"/>
      <c r="F636" s="83"/>
      <c r="G636" s="44"/>
      <c r="H636" s="44">
        <f t="shared" si="521"/>
        <v>198.12</v>
      </c>
      <c r="I636" s="83">
        <v>198.06</v>
      </c>
      <c r="J636" s="43">
        <f t="shared" si="571"/>
        <v>-2.8610858662360888E-4</v>
      </c>
      <c r="K636" s="44">
        <f t="shared" si="572"/>
        <v>-5.6666666666671972E-2</v>
      </c>
      <c r="L636" s="76" t="s">
        <v>349</v>
      </c>
      <c r="M636" s="122" t="s">
        <v>1231</v>
      </c>
      <c r="N636" s="46">
        <f t="shared" si="527"/>
        <v>198.11666666666667</v>
      </c>
      <c r="O636" s="46">
        <v>-0.02</v>
      </c>
      <c r="P636" s="44">
        <v>198.13</v>
      </c>
      <c r="Q636" s="78">
        <f t="shared" si="573"/>
        <v>-1.19</v>
      </c>
      <c r="R636" s="44">
        <v>199.31</v>
      </c>
      <c r="S636" s="78">
        <f t="shared" si="573"/>
        <v>-1.19</v>
      </c>
      <c r="T636" s="77">
        <v>199.31</v>
      </c>
      <c r="U636" s="47" t="str">
        <f t="shared" si="568"/>
        <v/>
      </c>
      <c r="V636" s="47" t="str">
        <f t="shared" si="569"/>
        <v/>
      </c>
      <c r="W636" s="50"/>
      <c r="X636" s="50"/>
      <c r="Y636" s="50"/>
      <c r="Z636" s="50"/>
      <c r="AA636" s="50"/>
      <c r="AB636" s="50"/>
      <c r="AC636" s="50"/>
      <c r="AD636" s="50"/>
      <c r="AE636" s="51">
        <f t="shared" si="522"/>
        <v>68</v>
      </c>
      <c r="AF636" s="51" t="str">
        <f t="shared" si="523"/>
        <v/>
      </c>
      <c r="AG636" s="51" t="str">
        <f t="shared" si="524"/>
        <v/>
      </c>
      <c r="AH636" s="51" t="str">
        <f t="shared" si="525"/>
        <v/>
      </c>
      <c r="AI636" s="52">
        <f t="shared" si="526"/>
        <v>198.12</v>
      </c>
      <c r="AJ636" s="51"/>
      <c r="AK636" s="53"/>
      <c r="AL636" s="52"/>
      <c r="AM636" s="53">
        <f t="shared" si="528"/>
        <v>41</v>
      </c>
      <c r="AN636" s="53">
        <f>IF(AJ636&lt;&gt;"",IF(AJ636="o",VLOOKUP(AM636,OpenSect!$A$1:$D$11,2),IF(AJ636="u",VLOOKUP(AM636,UpHill!$A$1:$D$35,2),IF(AJ636="d",VLOOKUP(AM636,DownHill!$A$1:$D$29,2),IF(AJ636="f",VLOOKUP(AM636,FlatUnd!$A$2:$D$30,2),IF(AJ636="t",VLOOKUP(AM636,TimeAdd!$A$1:$D$176,2),IF(AJ636="l",VLOOKUP(AM636,SLimit!$A$1:$D$8,2),AN635)))))),AN635)</f>
        <v>48</v>
      </c>
      <c r="AO636" s="53">
        <f>IF(AJ636&lt;&gt;"",IF(AJ636="o",VLOOKUP(AM636,OpenSect!$A$1:$D$11,3),IF(AJ636="u",VLOOKUP(AM636,UpHill!$A$1:$D$35,3),IF(AJ636="d",VLOOKUP(AM636,DownHill!$A$3:$D$29,3),IF(AJ636="f",VLOOKUP(AM636,FlatUnd!$A$2:$D$30,3),IF(AJ636="t",VLOOKUP(AM636,TimeAdd!$A$1:$D$18,3),IF(AJ636="l",VLOOKUP(AM636,SLimit!$A$1:$D$8,3),AO635)))))),AO635)</f>
        <v>55</v>
      </c>
      <c r="AP636" s="53">
        <f>IF(AJ636&lt;&gt;"",IF(AJ636="o",VLOOKUP(AM636,OpenSect!$A$1:$D$11,4),IF(AJ636="u",VLOOKUP(AM636,UpHill!$A$1:$D$35,4),IF(AJ636="d",VLOOKUP(AM636,DownHill!$A$1:$D$29,4),IF(AJ636="f",VLOOKUP(AM636,FlatUnd!$A$2:$D$30,4),IF(AJ636="t",VLOOKUP(AM636,TimeAdd!$A$1:$D$18,4),IF(AJ636="l",VLOOKUP(AM636,SLimit!$A$1:$D$8,4),AP635)))))),AP635)</f>
        <v>62</v>
      </c>
      <c r="AQ636" s="53" t="str">
        <f t="shared" si="529"/>
        <v>80</v>
      </c>
      <c r="AR636" s="54" t="str">
        <f t="shared" si="530"/>
        <v>Overhead power lines.</v>
      </c>
      <c r="AS636" s="55"/>
      <c r="AT636" s="55"/>
      <c r="AU636" s="56">
        <f>IF(GroupStTimes!$A$8=0,MIN(CB636,CD636,CF636),MIN(BZ636,CB636,CD636,CF636))</f>
        <v>0.45204861111111122</v>
      </c>
      <c r="AV636" s="56">
        <f>IF(GroupStTimes!$A$8=0,MAX(CC636,CE636,CG636),MAX(CA636,CC636,CE636,CG636))</f>
        <v>0.4978819444444445</v>
      </c>
      <c r="AW636" s="57" t="str">
        <f t="shared" si="531"/>
        <v/>
      </c>
      <c r="AX636" s="58" t="str">
        <f t="shared" si="532"/>
        <v/>
      </c>
      <c r="AY636" s="58" t="str">
        <f t="shared" si="533"/>
        <v/>
      </c>
      <c r="AZ636" s="31">
        <f t="shared" si="534"/>
        <v>190.34</v>
      </c>
      <c r="BA636" s="59">
        <f t="shared" si="535"/>
        <v>0.457013888888889</v>
      </c>
      <c r="BB636" s="59">
        <f t="shared" si="536"/>
        <v>0.46256944444444459</v>
      </c>
      <c r="BC636" s="59">
        <f t="shared" si="537"/>
        <v>0.44528935185185198</v>
      </c>
      <c r="BD636" s="59">
        <f t="shared" si="538"/>
        <v>0.49112268518518526</v>
      </c>
      <c r="BE636" s="59">
        <f t="shared" si="539"/>
        <v>0.47329861111111121</v>
      </c>
      <c r="BF636" s="59">
        <f t="shared" si="540"/>
        <v>0.4837152777777779</v>
      </c>
      <c r="BG636" s="59">
        <f t="shared" si="541"/>
        <v>0.47833333333333333</v>
      </c>
      <c r="BH636" s="59">
        <f t="shared" si="542"/>
        <v>0.47763888888888889</v>
      </c>
      <c r="BI636" s="31">
        <f t="shared" si="543"/>
        <v>7.7800000000000011</v>
      </c>
      <c r="BJ636" s="61">
        <f t="shared" si="544"/>
        <v>0.18975609756097564</v>
      </c>
      <c r="BK636" s="61">
        <f t="shared" si="545"/>
        <v>0.16208333333333336</v>
      </c>
      <c r="BL636" s="61">
        <f t="shared" si="546"/>
        <v>0.14145454545454547</v>
      </c>
      <c r="BM636" s="61">
        <f t="shared" si="547"/>
        <v>0.12548387096774197</v>
      </c>
      <c r="BN636" s="62">
        <f t="shared" si="548"/>
        <v>0</v>
      </c>
      <c r="BO636" s="62">
        <f t="shared" si="549"/>
        <v>11</v>
      </c>
      <c r="BP636" s="62">
        <f t="shared" si="550"/>
        <v>23</v>
      </c>
      <c r="BQ636" s="62">
        <f t="shared" si="551"/>
        <v>0</v>
      </c>
      <c r="BR636" s="62">
        <f t="shared" si="552"/>
        <v>9</v>
      </c>
      <c r="BS636" s="62">
        <f t="shared" si="553"/>
        <v>44</v>
      </c>
      <c r="BT636" s="62">
        <f t="shared" si="554"/>
        <v>0</v>
      </c>
      <c r="BU636" s="62">
        <f t="shared" si="555"/>
        <v>8</v>
      </c>
      <c r="BV636" s="62">
        <f t="shared" si="556"/>
        <v>29</v>
      </c>
      <c r="BW636" s="62">
        <f t="shared" si="557"/>
        <v>0</v>
      </c>
      <c r="BX636" s="62">
        <f t="shared" si="558"/>
        <v>7</v>
      </c>
      <c r="BY636" s="62">
        <f t="shared" si="559"/>
        <v>32</v>
      </c>
      <c r="BZ636" s="63">
        <f t="shared" si="560"/>
        <v>0.46491898148148159</v>
      </c>
      <c r="CA636" s="63">
        <f t="shared" si="561"/>
        <v>0.47047453703703718</v>
      </c>
      <c r="CB636" s="63">
        <f t="shared" si="562"/>
        <v>0.45204861111111122</v>
      </c>
      <c r="CC636" s="63">
        <f t="shared" si="563"/>
        <v>0.4978819444444445</v>
      </c>
      <c r="CD636" s="63">
        <f t="shared" si="564"/>
        <v>0.47918981481481493</v>
      </c>
      <c r="CE636" s="63">
        <f t="shared" si="565"/>
        <v>0.48960648148148161</v>
      </c>
      <c r="CF636" s="63">
        <f t="shared" si="566"/>
        <v>0.48356481481481484</v>
      </c>
      <c r="CG636" s="63">
        <f t="shared" si="567"/>
        <v>0.48287037037037039</v>
      </c>
      <c r="CH636" s="36"/>
      <c r="CI636" s="36"/>
      <c r="CJ636" s="36"/>
      <c r="CK636" s="36"/>
      <c r="CL636" s="60">
        <v>60</v>
      </c>
    </row>
    <row r="637" spans="1:90" ht="28.5" customHeight="1" x14ac:dyDescent="0.25">
      <c r="A637" s="37">
        <v>68</v>
      </c>
      <c r="C637" s="37"/>
      <c r="D637" s="37"/>
      <c r="E637" s="78"/>
      <c r="F637" s="83"/>
      <c r="G637" s="44"/>
      <c r="H637" s="44">
        <f t="shared" si="521"/>
        <v>198.24</v>
      </c>
      <c r="I637" s="83">
        <v>198.2</v>
      </c>
      <c r="J637" s="43">
        <f t="shared" si="571"/>
        <v>-1.8499831819722586E-4</v>
      </c>
      <c r="K637" s="44">
        <f t="shared" si="572"/>
        <v>-3.6666666666690162E-2</v>
      </c>
      <c r="L637" s="76" t="s">
        <v>349</v>
      </c>
      <c r="M637" s="122" t="s">
        <v>1231</v>
      </c>
      <c r="N637" s="46">
        <f t="shared" si="527"/>
        <v>198.23666666666668</v>
      </c>
      <c r="O637" s="46">
        <v>-0.02</v>
      </c>
      <c r="P637" s="44">
        <v>198.27</v>
      </c>
      <c r="Q637" s="78">
        <f t="shared" si="573"/>
        <v>-1.19</v>
      </c>
      <c r="R637" s="44">
        <v>199.42</v>
      </c>
      <c r="S637" s="78">
        <f t="shared" si="573"/>
        <v>-1.19</v>
      </c>
      <c r="T637" s="77">
        <v>199.42</v>
      </c>
      <c r="U637" s="47" t="str">
        <f t="shared" si="568"/>
        <v/>
      </c>
      <c r="V637" s="47" t="str">
        <f t="shared" si="569"/>
        <v/>
      </c>
      <c r="W637" s="50"/>
      <c r="X637" s="50"/>
      <c r="Y637" s="50"/>
      <c r="Z637" s="50"/>
      <c r="AA637" s="50"/>
      <c r="AB637" s="50"/>
      <c r="AC637" s="50"/>
      <c r="AD637" s="50"/>
      <c r="AE637" s="51">
        <f t="shared" si="522"/>
        <v>68</v>
      </c>
      <c r="AF637" s="51" t="str">
        <f t="shared" si="523"/>
        <v/>
      </c>
      <c r="AG637" s="51" t="str">
        <f t="shared" si="524"/>
        <v/>
      </c>
      <c r="AH637" s="51" t="str">
        <f t="shared" si="525"/>
        <v/>
      </c>
      <c r="AI637" s="52">
        <f t="shared" si="526"/>
        <v>198.24</v>
      </c>
      <c r="AJ637" s="51"/>
      <c r="AK637" s="53"/>
      <c r="AL637" s="52"/>
      <c r="AM637" s="53">
        <f t="shared" si="528"/>
        <v>41</v>
      </c>
      <c r="AN637" s="53">
        <f>IF(AJ637&lt;&gt;"",IF(AJ637="o",VLOOKUP(AM637,OpenSect!$A$1:$D$11,2),IF(AJ637="u",VLOOKUP(AM637,UpHill!$A$1:$D$35,2),IF(AJ637="d",VLOOKUP(AM637,DownHill!$A$1:$D$29,2),IF(AJ637="f",VLOOKUP(AM637,FlatUnd!$A$2:$D$30,2),IF(AJ637="t",VLOOKUP(AM637,TimeAdd!$A$1:$D$176,2),IF(AJ637="l",VLOOKUP(AM637,SLimit!$A$1:$D$8,2),AN636)))))),AN636)</f>
        <v>48</v>
      </c>
      <c r="AO637" s="53">
        <f>IF(AJ637&lt;&gt;"",IF(AJ637="o",VLOOKUP(AM637,OpenSect!$A$1:$D$11,3),IF(AJ637="u",VLOOKUP(AM637,UpHill!$A$1:$D$35,3),IF(AJ637="d",VLOOKUP(AM637,DownHill!$A$3:$D$29,3),IF(AJ637="f",VLOOKUP(AM637,FlatUnd!$A$2:$D$30,3),IF(AJ637="t",VLOOKUP(AM637,TimeAdd!$A$1:$D$18,3),IF(AJ637="l",VLOOKUP(AM637,SLimit!$A$1:$D$8,3),AO636)))))),AO636)</f>
        <v>55</v>
      </c>
      <c r="AP637" s="53">
        <f>IF(AJ637&lt;&gt;"",IF(AJ637="o",VLOOKUP(AM637,OpenSect!$A$1:$D$11,4),IF(AJ637="u",VLOOKUP(AM637,UpHill!$A$1:$D$35,4),IF(AJ637="d",VLOOKUP(AM637,DownHill!$A$1:$D$29,4),IF(AJ637="f",VLOOKUP(AM637,FlatUnd!$A$2:$D$30,4),IF(AJ637="t",VLOOKUP(AM637,TimeAdd!$A$1:$D$18,4),IF(AJ637="l",VLOOKUP(AM637,SLimit!$A$1:$D$8,4),AP636)))))),AP636)</f>
        <v>62</v>
      </c>
      <c r="AQ637" s="53" t="str">
        <f t="shared" si="529"/>
        <v>80</v>
      </c>
      <c r="AR637" s="54" t="str">
        <f t="shared" si="530"/>
        <v>Overhead power lines.</v>
      </c>
      <c r="AS637" s="55"/>
      <c r="AT637" s="55"/>
      <c r="AU637" s="56">
        <f>IF(GroupStTimes!$A$8=0,MIN(CB637,CD637,CF637),MIN(BZ637,CB637,CD637,CF637))</f>
        <v>0.4521527777777779</v>
      </c>
      <c r="AV637" s="56">
        <f>IF(GroupStTimes!$A$8=0,MAX(CC637,CE637,CG637),MAX(CA637,CC637,CE637,CG637))</f>
        <v>0.49798611111111118</v>
      </c>
      <c r="AW637" s="57" t="str">
        <f t="shared" si="531"/>
        <v/>
      </c>
      <c r="AX637" s="58" t="str">
        <f t="shared" si="532"/>
        <v/>
      </c>
      <c r="AY637" s="58" t="str">
        <f t="shared" si="533"/>
        <v/>
      </c>
      <c r="AZ637" s="31">
        <f t="shared" si="534"/>
        <v>190.34</v>
      </c>
      <c r="BA637" s="59">
        <f t="shared" si="535"/>
        <v>0.457013888888889</v>
      </c>
      <c r="BB637" s="59">
        <f t="shared" si="536"/>
        <v>0.46256944444444459</v>
      </c>
      <c r="BC637" s="59">
        <f t="shared" si="537"/>
        <v>0.44528935185185198</v>
      </c>
      <c r="BD637" s="59">
        <f t="shared" si="538"/>
        <v>0.49112268518518526</v>
      </c>
      <c r="BE637" s="59">
        <f t="shared" si="539"/>
        <v>0.47329861111111121</v>
      </c>
      <c r="BF637" s="59">
        <f t="shared" si="540"/>
        <v>0.4837152777777779</v>
      </c>
      <c r="BG637" s="59">
        <f t="shared" si="541"/>
        <v>0.47833333333333333</v>
      </c>
      <c r="BH637" s="59">
        <f t="shared" si="542"/>
        <v>0.47763888888888889</v>
      </c>
      <c r="BI637" s="31">
        <f t="shared" si="543"/>
        <v>7.9000000000000057</v>
      </c>
      <c r="BJ637" s="61">
        <f t="shared" si="544"/>
        <v>0.19268292682926844</v>
      </c>
      <c r="BK637" s="61">
        <f t="shared" si="545"/>
        <v>0.16458333333333344</v>
      </c>
      <c r="BL637" s="61">
        <f t="shared" si="546"/>
        <v>0.14363636363636373</v>
      </c>
      <c r="BM637" s="61">
        <f t="shared" si="547"/>
        <v>0.12741935483870978</v>
      </c>
      <c r="BN637" s="62">
        <f t="shared" si="548"/>
        <v>0</v>
      </c>
      <c r="BO637" s="62">
        <f t="shared" si="549"/>
        <v>11</v>
      </c>
      <c r="BP637" s="62">
        <f t="shared" si="550"/>
        <v>34</v>
      </c>
      <c r="BQ637" s="62">
        <f t="shared" si="551"/>
        <v>0</v>
      </c>
      <c r="BR637" s="62">
        <f t="shared" si="552"/>
        <v>9</v>
      </c>
      <c r="BS637" s="62">
        <f t="shared" si="553"/>
        <v>53</v>
      </c>
      <c r="BT637" s="62">
        <f t="shared" si="554"/>
        <v>0</v>
      </c>
      <c r="BU637" s="62">
        <f t="shared" si="555"/>
        <v>8</v>
      </c>
      <c r="BV637" s="62">
        <f t="shared" si="556"/>
        <v>37</v>
      </c>
      <c r="BW637" s="62">
        <f t="shared" si="557"/>
        <v>0</v>
      </c>
      <c r="BX637" s="62">
        <f t="shared" si="558"/>
        <v>7</v>
      </c>
      <c r="BY637" s="62">
        <f t="shared" si="559"/>
        <v>39</v>
      </c>
      <c r="BZ637" s="63">
        <f t="shared" si="560"/>
        <v>0.4650462962962964</v>
      </c>
      <c r="CA637" s="63">
        <f t="shared" si="561"/>
        <v>0.47060185185185199</v>
      </c>
      <c r="CB637" s="63">
        <f t="shared" si="562"/>
        <v>0.4521527777777779</v>
      </c>
      <c r="CC637" s="63">
        <f t="shared" si="563"/>
        <v>0.49798611111111118</v>
      </c>
      <c r="CD637" s="63">
        <f t="shared" si="564"/>
        <v>0.47928240740740752</v>
      </c>
      <c r="CE637" s="63">
        <f t="shared" si="565"/>
        <v>0.4896990740740742</v>
      </c>
      <c r="CF637" s="63">
        <f t="shared" si="566"/>
        <v>0.48364583333333333</v>
      </c>
      <c r="CG637" s="63">
        <f t="shared" si="567"/>
        <v>0.48295138888888889</v>
      </c>
      <c r="CH637" s="36"/>
      <c r="CI637" s="36"/>
      <c r="CJ637" s="36"/>
      <c r="CK637" s="36"/>
      <c r="CL637" s="60">
        <v>60</v>
      </c>
    </row>
    <row r="638" spans="1:90" ht="28.5" customHeight="1" x14ac:dyDescent="0.25">
      <c r="A638" s="37">
        <v>68</v>
      </c>
      <c r="C638" s="37"/>
      <c r="D638" s="37"/>
      <c r="E638" s="78"/>
      <c r="F638" s="83"/>
      <c r="G638" s="44"/>
      <c r="H638" s="44">
        <f t="shared" si="521"/>
        <v>198.35</v>
      </c>
      <c r="I638" s="83">
        <v>198.3</v>
      </c>
      <c r="J638" s="43">
        <f t="shared" si="571"/>
        <v>-2.5214321734736735E-4</v>
      </c>
      <c r="K638" s="44">
        <f t="shared" si="572"/>
        <v>-4.9999999999982947E-2</v>
      </c>
      <c r="L638" s="76" t="s">
        <v>1124</v>
      </c>
      <c r="M638" s="122" t="s">
        <v>1231</v>
      </c>
      <c r="N638" s="46">
        <f t="shared" si="527"/>
        <v>198.35</v>
      </c>
      <c r="O638" s="46">
        <v>-0.02</v>
      </c>
      <c r="P638" s="44">
        <v>198.37</v>
      </c>
      <c r="Q638" s="78">
        <f t="shared" si="573"/>
        <v>-1.19</v>
      </c>
      <c r="R638" s="44">
        <v>199.54</v>
      </c>
      <c r="S638" s="78">
        <f t="shared" si="573"/>
        <v>-1.19</v>
      </c>
      <c r="T638" s="77">
        <v>199.54</v>
      </c>
      <c r="U638" s="47" t="str">
        <f t="shared" si="568"/>
        <v/>
      </c>
      <c r="V638" s="47" t="str">
        <f t="shared" si="569"/>
        <v/>
      </c>
      <c r="W638" s="50"/>
      <c r="X638" s="50"/>
      <c r="Y638" s="50"/>
      <c r="Z638" s="50"/>
      <c r="AA638" s="50"/>
      <c r="AB638" s="50"/>
      <c r="AC638" s="50"/>
      <c r="AD638" s="50"/>
      <c r="AE638" s="51">
        <f t="shared" si="522"/>
        <v>68</v>
      </c>
      <c r="AF638" s="51" t="str">
        <f t="shared" si="523"/>
        <v/>
      </c>
      <c r="AG638" s="51" t="str">
        <f t="shared" si="524"/>
        <v/>
      </c>
      <c r="AH638" s="51" t="str">
        <f t="shared" si="525"/>
        <v/>
      </c>
      <c r="AI638" s="52">
        <f t="shared" si="526"/>
        <v>198.35</v>
      </c>
      <c r="AJ638" s="51"/>
      <c r="AK638" s="53"/>
      <c r="AL638" s="52"/>
      <c r="AM638" s="53">
        <f t="shared" si="528"/>
        <v>41</v>
      </c>
      <c r="AN638" s="53">
        <f>IF(AJ638&lt;&gt;"",IF(AJ638="o",VLOOKUP(AM638,OpenSect!$A$1:$D$11,2),IF(AJ638="u",VLOOKUP(AM638,UpHill!$A$1:$D$35,2),IF(AJ638="d",VLOOKUP(AM638,DownHill!$A$1:$D$29,2),IF(AJ638="f",VLOOKUP(AM638,FlatUnd!$A$2:$D$30,2),IF(AJ638="t",VLOOKUP(AM638,TimeAdd!$A$1:$D$176,2),IF(AJ638="l",VLOOKUP(AM638,SLimit!$A$1:$D$8,2),AN637)))))),AN637)</f>
        <v>48</v>
      </c>
      <c r="AO638" s="53">
        <f>IF(AJ638&lt;&gt;"",IF(AJ638="o",VLOOKUP(AM638,OpenSect!$A$1:$D$11,3),IF(AJ638="u",VLOOKUP(AM638,UpHill!$A$1:$D$35,3),IF(AJ638="d",VLOOKUP(AM638,DownHill!$A$3:$D$29,3),IF(AJ638="f",VLOOKUP(AM638,FlatUnd!$A$2:$D$30,3),IF(AJ638="t",VLOOKUP(AM638,TimeAdd!$A$1:$D$18,3),IF(AJ638="l",VLOOKUP(AM638,SLimit!$A$1:$D$8,3),AO637)))))),AO637)</f>
        <v>55</v>
      </c>
      <c r="AP638" s="53">
        <f>IF(AJ638&lt;&gt;"",IF(AJ638="o",VLOOKUP(AM638,OpenSect!$A$1:$D$11,4),IF(AJ638="u",VLOOKUP(AM638,UpHill!$A$1:$D$35,4),IF(AJ638="d",VLOOKUP(AM638,DownHill!$A$1:$D$29,4),IF(AJ638="f",VLOOKUP(AM638,FlatUnd!$A$2:$D$30,4),IF(AJ638="t",VLOOKUP(AM638,TimeAdd!$A$1:$D$18,4),IF(AJ638="l",VLOOKUP(AM638,SLimit!$A$1:$D$8,4),AP637)))))),AP637)</f>
        <v>62</v>
      </c>
      <c r="AQ638" s="53" t="str">
        <f t="shared" si="529"/>
        <v>80</v>
      </c>
      <c r="AR638" s="54" t="str">
        <f t="shared" si="530"/>
        <v>64,0 km plate.</v>
      </c>
      <c r="AS638" s="55"/>
      <c r="AT638" s="55"/>
      <c r="AU638" s="56">
        <f>IF(GroupStTimes!$A$8=0,MIN(CB638,CD638,CF638),MIN(BZ638,CB638,CD638,CF638))</f>
        <v>0.45224537037037049</v>
      </c>
      <c r="AV638" s="56">
        <f>IF(GroupStTimes!$A$8=0,MAX(CC638,CE638,CG638),MAX(CA638,CC638,CE638,CG638))</f>
        <v>0.49807870370370377</v>
      </c>
      <c r="AW638" s="57" t="str">
        <f t="shared" si="531"/>
        <v/>
      </c>
      <c r="AX638" s="58" t="str">
        <f t="shared" si="532"/>
        <v/>
      </c>
      <c r="AY638" s="58" t="str">
        <f t="shared" si="533"/>
        <v/>
      </c>
      <c r="AZ638" s="31">
        <f t="shared" si="534"/>
        <v>190.34</v>
      </c>
      <c r="BA638" s="59">
        <f t="shared" si="535"/>
        <v>0.457013888888889</v>
      </c>
      <c r="BB638" s="59">
        <f t="shared" si="536"/>
        <v>0.46256944444444459</v>
      </c>
      <c r="BC638" s="59">
        <f t="shared" si="537"/>
        <v>0.44528935185185198</v>
      </c>
      <c r="BD638" s="59">
        <f t="shared" si="538"/>
        <v>0.49112268518518526</v>
      </c>
      <c r="BE638" s="59">
        <f t="shared" si="539"/>
        <v>0.47329861111111121</v>
      </c>
      <c r="BF638" s="59">
        <f t="shared" si="540"/>
        <v>0.4837152777777779</v>
      </c>
      <c r="BG638" s="59">
        <f t="shared" si="541"/>
        <v>0.47833333333333333</v>
      </c>
      <c r="BH638" s="59">
        <f t="shared" si="542"/>
        <v>0.47763888888888889</v>
      </c>
      <c r="BI638" s="31">
        <f t="shared" si="543"/>
        <v>8.0099999999999909</v>
      </c>
      <c r="BJ638" s="61">
        <f t="shared" si="544"/>
        <v>0.19536585365853637</v>
      </c>
      <c r="BK638" s="61">
        <f t="shared" si="545"/>
        <v>0.1668749999999998</v>
      </c>
      <c r="BL638" s="61">
        <f t="shared" si="546"/>
        <v>0.14563636363636348</v>
      </c>
      <c r="BM638" s="61">
        <f t="shared" si="547"/>
        <v>0.12919354838709662</v>
      </c>
      <c r="BN638" s="62">
        <f t="shared" si="548"/>
        <v>0</v>
      </c>
      <c r="BO638" s="62">
        <f t="shared" si="549"/>
        <v>11</v>
      </c>
      <c r="BP638" s="62">
        <f t="shared" si="550"/>
        <v>43</v>
      </c>
      <c r="BQ638" s="62">
        <f t="shared" si="551"/>
        <v>0</v>
      </c>
      <c r="BR638" s="62">
        <f t="shared" si="552"/>
        <v>10</v>
      </c>
      <c r="BS638" s="62">
        <f t="shared" si="553"/>
        <v>1</v>
      </c>
      <c r="BT638" s="62">
        <f t="shared" si="554"/>
        <v>0</v>
      </c>
      <c r="BU638" s="62">
        <f t="shared" si="555"/>
        <v>8</v>
      </c>
      <c r="BV638" s="62">
        <f t="shared" si="556"/>
        <v>44</v>
      </c>
      <c r="BW638" s="62">
        <f t="shared" si="557"/>
        <v>0</v>
      </c>
      <c r="BX638" s="62">
        <f t="shared" si="558"/>
        <v>7</v>
      </c>
      <c r="BY638" s="62">
        <f t="shared" si="559"/>
        <v>45</v>
      </c>
      <c r="BZ638" s="63">
        <f t="shared" si="560"/>
        <v>0.46515046296296308</v>
      </c>
      <c r="CA638" s="63">
        <f t="shared" si="561"/>
        <v>0.47070601851851868</v>
      </c>
      <c r="CB638" s="63">
        <f t="shared" si="562"/>
        <v>0.45224537037037049</v>
      </c>
      <c r="CC638" s="63">
        <f t="shared" si="563"/>
        <v>0.49807870370370377</v>
      </c>
      <c r="CD638" s="63">
        <f t="shared" si="564"/>
        <v>0.47936342592592601</v>
      </c>
      <c r="CE638" s="63">
        <f t="shared" si="565"/>
        <v>0.4897800925925927</v>
      </c>
      <c r="CF638" s="63">
        <f t="shared" si="566"/>
        <v>0.48371527777777779</v>
      </c>
      <c r="CG638" s="63">
        <f t="shared" si="567"/>
        <v>0.48302083333333334</v>
      </c>
      <c r="CH638" s="36"/>
      <c r="CI638" s="36"/>
      <c r="CJ638" s="36"/>
      <c r="CK638" s="36"/>
      <c r="CL638" s="60">
        <v>60</v>
      </c>
    </row>
    <row r="639" spans="1:90" ht="28.5" customHeight="1" x14ac:dyDescent="0.25">
      <c r="A639" s="37">
        <v>68</v>
      </c>
      <c r="C639" s="37"/>
      <c r="D639" s="37"/>
      <c r="E639" s="78"/>
      <c r="F639" s="83"/>
      <c r="G639" s="44"/>
      <c r="H639" s="44">
        <f t="shared" si="521"/>
        <v>198.73</v>
      </c>
      <c r="I639" s="83">
        <v>198.67</v>
      </c>
      <c r="J639" s="43">
        <f t="shared" si="571"/>
        <v>-2.8523011358872488E-4</v>
      </c>
      <c r="K639" s="44">
        <f t="shared" si="572"/>
        <v>-5.6666666666671972E-2</v>
      </c>
      <c r="L639" s="76" t="s">
        <v>1090</v>
      </c>
      <c r="M639" s="122" t="s">
        <v>1559</v>
      </c>
      <c r="N639" s="46">
        <f t="shared" si="527"/>
        <v>198.72666666666666</v>
      </c>
      <c r="O639" s="46">
        <v>-0.02</v>
      </c>
      <c r="P639" s="44">
        <v>198.74</v>
      </c>
      <c r="Q639" s="78">
        <f t="shared" si="573"/>
        <v>-1.19</v>
      </c>
      <c r="R639" s="44">
        <v>199.92</v>
      </c>
      <c r="S639" s="78">
        <f t="shared" si="573"/>
        <v>-1.19</v>
      </c>
      <c r="T639" s="77">
        <v>199.92</v>
      </c>
      <c r="U639" s="47" t="str">
        <f t="shared" si="568"/>
        <v/>
      </c>
      <c r="V639" s="47" t="str">
        <f t="shared" si="569"/>
        <v/>
      </c>
      <c r="W639" s="50"/>
      <c r="X639" s="50"/>
      <c r="Y639" s="50"/>
      <c r="Z639" s="50"/>
      <c r="AA639" s="50"/>
      <c r="AB639" s="50"/>
      <c r="AC639" s="50"/>
      <c r="AD639" s="50"/>
      <c r="AE639" s="51">
        <f t="shared" si="522"/>
        <v>68</v>
      </c>
      <c r="AF639" s="51" t="str">
        <f t="shared" si="523"/>
        <v/>
      </c>
      <c r="AG639" s="51" t="str">
        <f t="shared" si="524"/>
        <v/>
      </c>
      <c r="AH639" s="51" t="str">
        <f t="shared" si="525"/>
        <v/>
      </c>
      <c r="AI639" s="52">
        <f t="shared" si="526"/>
        <v>198.73</v>
      </c>
      <c r="AJ639" s="51"/>
      <c r="AK639" s="53"/>
      <c r="AL639" s="52"/>
      <c r="AM639" s="53">
        <f t="shared" si="528"/>
        <v>41</v>
      </c>
      <c r="AN639" s="53">
        <f>IF(AJ639&lt;&gt;"",IF(AJ639="o",VLOOKUP(AM639,OpenSect!$A$1:$D$11,2),IF(AJ639="u",VLOOKUP(AM639,UpHill!$A$1:$D$35,2),IF(AJ639="d",VLOOKUP(AM639,DownHill!$A$1:$D$29,2),IF(AJ639="f",VLOOKUP(AM639,FlatUnd!$A$2:$D$30,2),IF(AJ639="t",VLOOKUP(AM639,TimeAdd!$A$1:$D$176,2),IF(AJ639="l",VLOOKUP(AM639,SLimit!$A$1:$D$8,2),AN638)))))),AN638)</f>
        <v>48</v>
      </c>
      <c r="AO639" s="53">
        <f>IF(AJ639&lt;&gt;"",IF(AJ639="o",VLOOKUP(AM639,OpenSect!$A$1:$D$11,3),IF(AJ639="u",VLOOKUP(AM639,UpHill!$A$1:$D$35,3),IF(AJ639="d",VLOOKUP(AM639,DownHill!$A$3:$D$29,3),IF(AJ639="f",VLOOKUP(AM639,FlatUnd!$A$2:$D$30,3),IF(AJ639="t",VLOOKUP(AM639,TimeAdd!$A$1:$D$18,3),IF(AJ639="l",VLOOKUP(AM639,SLimit!$A$1:$D$8,3),AO638)))))),AO638)</f>
        <v>55</v>
      </c>
      <c r="AP639" s="53">
        <f>IF(AJ639&lt;&gt;"",IF(AJ639="o",VLOOKUP(AM639,OpenSect!$A$1:$D$11,4),IF(AJ639="u",VLOOKUP(AM639,UpHill!$A$1:$D$35,4),IF(AJ639="d",VLOOKUP(AM639,DownHill!$A$1:$D$29,4),IF(AJ639="f",VLOOKUP(AM639,FlatUnd!$A$2:$D$30,4),IF(AJ639="t",VLOOKUP(AM639,TimeAdd!$A$1:$D$18,4),IF(AJ639="l",VLOOKUP(AM639,SLimit!$A$1:$D$8,4),AP638)))))),AP638)</f>
        <v>62</v>
      </c>
      <c r="AQ639" s="53" t="str">
        <f t="shared" si="529"/>
        <v>120</v>
      </c>
      <c r="AR639" s="54" t="str">
        <f t="shared" si="530"/>
        <v>120 Speed limit.</v>
      </c>
      <c r="AS639" s="55"/>
      <c r="AT639" s="55"/>
      <c r="AU639" s="56">
        <f>IF(GroupStTimes!$A$8=0,MIN(CB639,CD639,CF639),MIN(BZ639,CB639,CD639,CF639))</f>
        <v>0.45256944444444458</v>
      </c>
      <c r="AV639" s="56">
        <f>IF(GroupStTimes!$A$8=0,MAX(CC639,CE639,CG639),MAX(CA639,CC639,CE639,CG639))</f>
        <v>0.49840277777777786</v>
      </c>
      <c r="AW639" s="57" t="str">
        <f t="shared" si="531"/>
        <v/>
      </c>
      <c r="AX639" s="58" t="str">
        <f t="shared" si="532"/>
        <v/>
      </c>
      <c r="AY639" s="58" t="str">
        <f t="shared" si="533"/>
        <v/>
      </c>
      <c r="AZ639" s="31">
        <f t="shared" si="534"/>
        <v>190.34</v>
      </c>
      <c r="BA639" s="59">
        <f t="shared" si="535"/>
        <v>0.457013888888889</v>
      </c>
      <c r="BB639" s="59">
        <f t="shared" si="536"/>
        <v>0.46256944444444459</v>
      </c>
      <c r="BC639" s="59">
        <f t="shared" si="537"/>
        <v>0.44528935185185198</v>
      </c>
      <c r="BD639" s="59">
        <f t="shared" si="538"/>
        <v>0.49112268518518526</v>
      </c>
      <c r="BE639" s="59">
        <f t="shared" si="539"/>
        <v>0.47329861111111121</v>
      </c>
      <c r="BF639" s="59">
        <f t="shared" si="540"/>
        <v>0.4837152777777779</v>
      </c>
      <c r="BG639" s="59">
        <f t="shared" si="541"/>
        <v>0.47833333333333333</v>
      </c>
      <c r="BH639" s="59">
        <f t="shared" si="542"/>
        <v>0.47763888888888889</v>
      </c>
      <c r="BI639" s="31">
        <f t="shared" si="543"/>
        <v>8.3899999999999864</v>
      </c>
      <c r="BJ639" s="61">
        <f t="shared" si="544"/>
        <v>0.20463414634146307</v>
      </c>
      <c r="BK639" s="61">
        <f t="shared" si="545"/>
        <v>0.17479166666666637</v>
      </c>
      <c r="BL639" s="61">
        <f t="shared" si="546"/>
        <v>0.15254545454545429</v>
      </c>
      <c r="BM639" s="61">
        <f t="shared" si="547"/>
        <v>0.13532258064516106</v>
      </c>
      <c r="BN639" s="62">
        <f t="shared" si="548"/>
        <v>0</v>
      </c>
      <c r="BO639" s="62">
        <f t="shared" si="549"/>
        <v>12</v>
      </c>
      <c r="BP639" s="62">
        <f t="shared" si="550"/>
        <v>17</v>
      </c>
      <c r="BQ639" s="62">
        <f t="shared" si="551"/>
        <v>0</v>
      </c>
      <c r="BR639" s="62">
        <f t="shared" si="552"/>
        <v>10</v>
      </c>
      <c r="BS639" s="62">
        <f t="shared" si="553"/>
        <v>29</v>
      </c>
      <c r="BT639" s="62">
        <f t="shared" si="554"/>
        <v>0</v>
      </c>
      <c r="BU639" s="62">
        <f t="shared" si="555"/>
        <v>9</v>
      </c>
      <c r="BV639" s="62">
        <f t="shared" si="556"/>
        <v>9</v>
      </c>
      <c r="BW639" s="62">
        <f t="shared" si="557"/>
        <v>0</v>
      </c>
      <c r="BX639" s="62">
        <f t="shared" si="558"/>
        <v>8</v>
      </c>
      <c r="BY639" s="62">
        <f t="shared" si="559"/>
        <v>7</v>
      </c>
      <c r="BZ639" s="63">
        <f t="shared" si="560"/>
        <v>0.46554398148148157</v>
      </c>
      <c r="CA639" s="63">
        <f t="shared" si="561"/>
        <v>0.47109953703703716</v>
      </c>
      <c r="CB639" s="63">
        <f t="shared" si="562"/>
        <v>0.45256944444444458</v>
      </c>
      <c r="CC639" s="63">
        <f t="shared" si="563"/>
        <v>0.49840277777777786</v>
      </c>
      <c r="CD639" s="63">
        <f t="shared" si="564"/>
        <v>0.47965277777777787</v>
      </c>
      <c r="CE639" s="63">
        <f t="shared" si="565"/>
        <v>0.49006944444444456</v>
      </c>
      <c r="CF639" s="63">
        <f t="shared" si="566"/>
        <v>0.48396990740740742</v>
      </c>
      <c r="CG639" s="63">
        <f t="shared" si="567"/>
        <v>0.48327546296296298</v>
      </c>
      <c r="CH639" s="36"/>
      <c r="CI639" s="36"/>
      <c r="CJ639" s="36"/>
      <c r="CK639" s="36"/>
      <c r="CL639" s="60">
        <v>60</v>
      </c>
    </row>
    <row r="640" spans="1:90" ht="28.5" customHeight="1" x14ac:dyDescent="0.25">
      <c r="A640" s="37">
        <v>68</v>
      </c>
      <c r="C640" s="37"/>
      <c r="D640" s="37"/>
      <c r="E640" s="78"/>
      <c r="F640" s="83"/>
      <c r="G640" s="44"/>
      <c r="H640" s="44">
        <f t="shared" si="521"/>
        <v>199.35</v>
      </c>
      <c r="I640" s="83">
        <v>199.3</v>
      </c>
      <c r="J640" s="43">
        <f t="shared" si="571"/>
        <v>-2.5087807325631183E-4</v>
      </c>
      <c r="K640" s="44">
        <f t="shared" si="572"/>
        <v>-4.9999999999982947E-2</v>
      </c>
      <c r="L640" s="76" t="s">
        <v>1125</v>
      </c>
      <c r="M640" s="122" t="s">
        <v>1559</v>
      </c>
      <c r="N640" s="46">
        <f t="shared" si="527"/>
        <v>199.35</v>
      </c>
      <c r="O640" s="46">
        <v>-0.02</v>
      </c>
      <c r="P640" s="44">
        <v>199.37</v>
      </c>
      <c r="Q640" s="78">
        <f t="shared" si="573"/>
        <v>-1.19</v>
      </c>
      <c r="R640" s="44">
        <v>200.54</v>
      </c>
      <c r="S640" s="78">
        <f t="shared" si="573"/>
        <v>-1.19</v>
      </c>
      <c r="T640" s="77">
        <v>200.54</v>
      </c>
      <c r="U640" s="47" t="str">
        <f t="shared" si="568"/>
        <v/>
      </c>
      <c r="V640" s="47" t="str">
        <f t="shared" si="569"/>
        <v/>
      </c>
      <c r="W640" s="50"/>
      <c r="X640" s="50"/>
      <c r="Y640" s="50"/>
      <c r="Z640" s="50"/>
      <c r="AA640" s="50"/>
      <c r="AB640" s="50"/>
      <c r="AC640" s="50"/>
      <c r="AD640" s="50"/>
      <c r="AE640" s="51">
        <f t="shared" si="522"/>
        <v>68</v>
      </c>
      <c r="AF640" s="51" t="str">
        <f t="shared" si="523"/>
        <v/>
      </c>
      <c r="AG640" s="51" t="str">
        <f t="shared" si="524"/>
        <v/>
      </c>
      <c r="AH640" s="51" t="str">
        <f t="shared" si="525"/>
        <v/>
      </c>
      <c r="AI640" s="52">
        <f t="shared" si="526"/>
        <v>199.35</v>
      </c>
      <c r="AJ640" s="51"/>
      <c r="AK640" s="53"/>
      <c r="AL640" s="52"/>
      <c r="AM640" s="53">
        <f t="shared" si="528"/>
        <v>41</v>
      </c>
      <c r="AN640" s="53">
        <f>IF(AJ640&lt;&gt;"",IF(AJ640="o",VLOOKUP(AM640,OpenSect!$A$1:$D$11,2),IF(AJ640="u",VLOOKUP(AM640,UpHill!$A$1:$D$35,2),IF(AJ640="d",VLOOKUP(AM640,DownHill!$A$1:$D$29,2),IF(AJ640="f",VLOOKUP(AM640,FlatUnd!$A$2:$D$30,2),IF(AJ640="t",VLOOKUP(AM640,TimeAdd!$A$1:$D$176,2),IF(AJ640="l",VLOOKUP(AM640,SLimit!$A$1:$D$8,2),AN639)))))),AN639)</f>
        <v>48</v>
      </c>
      <c r="AO640" s="53">
        <f>IF(AJ640&lt;&gt;"",IF(AJ640="o",VLOOKUP(AM640,OpenSect!$A$1:$D$11,3),IF(AJ640="u",VLOOKUP(AM640,UpHill!$A$1:$D$35,3),IF(AJ640="d",VLOOKUP(AM640,DownHill!$A$3:$D$29,3),IF(AJ640="f",VLOOKUP(AM640,FlatUnd!$A$2:$D$30,3),IF(AJ640="t",VLOOKUP(AM640,TimeAdd!$A$1:$D$18,3),IF(AJ640="l",VLOOKUP(AM640,SLimit!$A$1:$D$8,3),AO639)))))),AO639)</f>
        <v>55</v>
      </c>
      <c r="AP640" s="53">
        <f>IF(AJ640&lt;&gt;"",IF(AJ640="o",VLOOKUP(AM640,OpenSect!$A$1:$D$11,4),IF(AJ640="u",VLOOKUP(AM640,UpHill!$A$1:$D$35,4),IF(AJ640="d",VLOOKUP(AM640,DownHill!$A$1:$D$29,4),IF(AJ640="f",VLOOKUP(AM640,FlatUnd!$A$2:$D$30,4),IF(AJ640="t",VLOOKUP(AM640,TimeAdd!$A$1:$D$18,4),IF(AJ640="l",VLOOKUP(AM640,SLimit!$A$1:$D$8,4),AP639)))))),AP639)</f>
        <v>62</v>
      </c>
      <c r="AQ640" s="53" t="str">
        <f t="shared" si="529"/>
        <v>120</v>
      </c>
      <c r="AR640" s="54" t="str">
        <f t="shared" si="530"/>
        <v>65,0 km plate.</v>
      </c>
      <c r="AS640" s="55"/>
      <c r="AT640" s="55"/>
      <c r="AU640" s="56">
        <f>IF(GroupStTimes!$A$8=0,MIN(CB640,CD640,CF640),MIN(BZ640,CB640,CD640,CF640))</f>
        <v>0.45311342592592607</v>
      </c>
      <c r="AV640" s="56">
        <f>IF(GroupStTimes!$A$8=0,MAX(CC640,CE640,CG640),MAX(CA640,CC640,CE640,CG640))</f>
        <v>0.49894675925925935</v>
      </c>
      <c r="AW640" s="57" t="str">
        <f t="shared" si="531"/>
        <v/>
      </c>
      <c r="AX640" s="58" t="str">
        <f t="shared" si="532"/>
        <v/>
      </c>
      <c r="AY640" s="58" t="str">
        <f t="shared" si="533"/>
        <v/>
      </c>
      <c r="AZ640" s="31">
        <f t="shared" si="534"/>
        <v>190.34</v>
      </c>
      <c r="BA640" s="59">
        <f t="shared" si="535"/>
        <v>0.457013888888889</v>
      </c>
      <c r="BB640" s="59">
        <f t="shared" si="536"/>
        <v>0.46256944444444459</v>
      </c>
      <c r="BC640" s="59">
        <f t="shared" si="537"/>
        <v>0.44528935185185198</v>
      </c>
      <c r="BD640" s="59">
        <f t="shared" si="538"/>
        <v>0.49112268518518526</v>
      </c>
      <c r="BE640" s="59">
        <f t="shared" si="539"/>
        <v>0.47329861111111121</v>
      </c>
      <c r="BF640" s="59">
        <f t="shared" si="540"/>
        <v>0.4837152777777779</v>
      </c>
      <c r="BG640" s="59">
        <f t="shared" si="541"/>
        <v>0.47833333333333333</v>
      </c>
      <c r="BH640" s="59">
        <f t="shared" si="542"/>
        <v>0.47763888888888889</v>
      </c>
      <c r="BI640" s="31">
        <f t="shared" si="543"/>
        <v>9.0099999999999909</v>
      </c>
      <c r="BJ640" s="61">
        <f t="shared" si="544"/>
        <v>0.21975609756097539</v>
      </c>
      <c r="BK640" s="61">
        <f t="shared" si="545"/>
        <v>0.18770833333333314</v>
      </c>
      <c r="BL640" s="61">
        <f t="shared" si="546"/>
        <v>0.16381818181818164</v>
      </c>
      <c r="BM640" s="61">
        <f t="shared" si="547"/>
        <v>0.14532258064516115</v>
      </c>
      <c r="BN640" s="62">
        <f t="shared" si="548"/>
        <v>0</v>
      </c>
      <c r="BO640" s="62">
        <f t="shared" si="549"/>
        <v>13</v>
      </c>
      <c r="BP640" s="62">
        <f t="shared" si="550"/>
        <v>11</v>
      </c>
      <c r="BQ640" s="62">
        <f t="shared" si="551"/>
        <v>0</v>
      </c>
      <c r="BR640" s="62">
        <f t="shared" si="552"/>
        <v>11</v>
      </c>
      <c r="BS640" s="62">
        <f t="shared" si="553"/>
        <v>16</v>
      </c>
      <c r="BT640" s="62">
        <f t="shared" si="554"/>
        <v>0</v>
      </c>
      <c r="BU640" s="62">
        <f t="shared" si="555"/>
        <v>9</v>
      </c>
      <c r="BV640" s="62">
        <f t="shared" si="556"/>
        <v>50</v>
      </c>
      <c r="BW640" s="62">
        <f t="shared" si="557"/>
        <v>0</v>
      </c>
      <c r="BX640" s="62">
        <f t="shared" si="558"/>
        <v>8</v>
      </c>
      <c r="BY640" s="62">
        <f t="shared" si="559"/>
        <v>43</v>
      </c>
      <c r="BZ640" s="63">
        <f t="shared" si="560"/>
        <v>0.46616898148148161</v>
      </c>
      <c r="CA640" s="63">
        <f t="shared" si="561"/>
        <v>0.47172453703703721</v>
      </c>
      <c r="CB640" s="63">
        <f t="shared" si="562"/>
        <v>0.45311342592592607</v>
      </c>
      <c r="CC640" s="63">
        <f t="shared" si="563"/>
        <v>0.49894675925925935</v>
      </c>
      <c r="CD640" s="63">
        <f t="shared" si="564"/>
        <v>0.48012731481481491</v>
      </c>
      <c r="CE640" s="63">
        <f t="shared" si="565"/>
        <v>0.49054398148148159</v>
      </c>
      <c r="CF640" s="63">
        <f t="shared" si="566"/>
        <v>0.48438657407407409</v>
      </c>
      <c r="CG640" s="63">
        <f t="shared" si="567"/>
        <v>0.48369212962962965</v>
      </c>
      <c r="CH640" s="36"/>
      <c r="CI640" s="36"/>
      <c r="CJ640" s="36"/>
      <c r="CK640" s="36"/>
      <c r="CL640" s="60">
        <v>60</v>
      </c>
    </row>
    <row r="641" spans="1:90" ht="28.5" customHeight="1" x14ac:dyDescent="0.25">
      <c r="A641" s="37">
        <v>68</v>
      </c>
      <c r="C641" s="37"/>
      <c r="D641" s="37"/>
      <c r="E641" s="78"/>
      <c r="F641" s="83"/>
      <c r="G641" s="44"/>
      <c r="H641" s="44">
        <f t="shared" si="521"/>
        <v>199.5</v>
      </c>
      <c r="I641" s="83">
        <v>199.44</v>
      </c>
      <c r="J641" s="43">
        <f t="shared" si="571"/>
        <v>-2.8412889423722407E-4</v>
      </c>
      <c r="K641" s="44">
        <f t="shared" si="572"/>
        <v>-5.6666666666671972E-2</v>
      </c>
      <c r="L641" s="76" t="s">
        <v>1190</v>
      </c>
      <c r="M641" s="122" t="s">
        <v>1559</v>
      </c>
      <c r="N641" s="46">
        <f t="shared" si="527"/>
        <v>199.49666666666667</v>
      </c>
      <c r="O641" s="46">
        <v>-0.02</v>
      </c>
      <c r="P641" s="44">
        <v>199.51000000000002</v>
      </c>
      <c r="Q641" s="78">
        <f t="shared" si="573"/>
        <v>-1.19</v>
      </c>
      <c r="R641" s="44">
        <v>200.69</v>
      </c>
      <c r="S641" s="78">
        <f t="shared" si="573"/>
        <v>-1.19</v>
      </c>
      <c r="T641" s="77">
        <v>200.69</v>
      </c>
      <c r="U641" s="47" t="str">
        <f t="shared" si="568"/>
        <v/>
      </c>
      <c r="V641" s="47" t="str">
        <f t="shared" si="569"/>
        <v/>
      </c>
      <c r="W641" s="50"/>
      <c r="X641" s="50"/>
      <c r="Y641" s="50"/>
      <c r="Z641" s="50"/>
      <c r="AA641" s="50"/>
      <c r="AB641" s="50"/>
      <c r="AC641" s="50"/>
      <c r="AD641" s="50"/>
      <c r="AE641" s="51">
        <f t="shared" si="522"/>
        <v>68</v>
      </c>
      <c r="AF641" s="51" t="str">
        <f t="shared" si="523"/>
        <v/>
      </c>
      <c r="AG641" s="51" t="str">
        <f t="shared" si="524"/>
        <v/>
      </c>
      <c r="AH641" s="51" t="str">
        <f t="shared" si="525"/>
        <v/>
      </c>
      <c r="AI641" s="52">
        <f t="shared" si="526"/>
        <v>199.5</v>
      </c>
      <c r="AJ641" s="51"/>
      <c r="AK641" s="53"/>
      <c r="AL641" s="52"/>
      <c r="AM641" s="53">
        <f t="shared" si="528"/>
        <v>41</v>
      </c>
      <c r="AN641" s="53">
        <f>IF(AJ641&lt;&gt;"",IF(AJ641="o",VLOOKUP(AM641,OpenSect!$A$1:$D$11,2),IF(AJ641="u",VLOOKUP(AM641,UpHill!$A$1:$D$35,2),IF(AJ641="d",VLOOKUP(AM641,DownHill!$A$1:$D$29,2),IF(AJ641="f",VLOOKUP(AM641,FlatUnd!$A$2:$D$30,2),IF(AJ641="t",VLOOKUP(AM641,TimeAdd!$A$1:$D$176,2),IF(AJ641="l",VLOOKUP(AM641,SLimit!$A$1:$D$8,2),AN640)))))),AN640)</f>
        <v>48</v>
      </c>
      <c r="AO641" s="53">
        <f>IF(AJ641&lt;&gt;"",IF(AJ641="o",VLOOKUP(AM641,OpenSect!$A$1:$D$11,3),IF(AJ641="u",VLOOKUP(AM641,UpHill!$A$1:$D$35,3),IF(AJ641="d",VLOOKUP(AM641,DownHill!$A$3:$D$29,3),IF(AJ641="f",VLOOKUP(AM641,FlatUnd!$A$2:$D$30,3),IF(AJ641="t",VLOOKUP(AM641,TimeAdd!$A$1:$D$18,3),IF(AJ641="l",VLOOKUP(AM641,SLimit!$A$1:$D$8,3),AO640)))))),AO640)</f>
        <v>55</v>
      </c>
      <c r="AP641" s="53">
        <f>IF(AJ641&lt;&gt;"",IF(AJ641="o",VLOOKUP(AM641,OpenSect!$A$1:$D$11,4),IF(AJ641="u",VLOOKUP(AM641,UpHill!$A$1:$D$35,4),IF(AJ641="d",VLOOKUP(AM641,DownHill!$A$1:$D$29,4),IF(AJ641="f",VLOOKUP(AM641,FlatUnd!$A$2:$D$30,4),IF(AJ641="t",VLOOKUP(AM641,TimeAdd!$A$1:$D$18,4),IF(AJ641="l",VLOOKUP(AM641,SLimit!$A$1:$D$8,4),AP640)))))),AP640)</f>
        <v>62</v>
      </c>
      <c r="AQ641" s="53" t="str">
        <f t="shared" si="529"/>
        <v>120</v>
      </c>
      <c r="AR641" s="54" t="str">
        <f t="shared" si="530"/>
        <v>R23 Balfour 10.</v>
      </c>
      <c r="AS641" s="55"/>
      <c r="AT641" s="55"/>
      <c r="AU641" s="56">
        <f>IF(GroupStTimes!$A$8=0,MIN(CB641,CD641,CF641),MIN(BZ641,CB641,CD641,CF641))</f>
        <v>0.45324074074074089</v>
      </c>
      <c r="AV641" s="56">
        <f>IF(GroupStTimes!$A$8=0,MAX(CC641,CE641,CG641),MAX(CA641,CC641,CE641,CG641))</f>
        <v>0.49907407407407417</v>
      </c>
      <c r="AW641" s="57" t="str">
        <f t="shared" si="531"/>
        <v/>
      </c>
      <c r="AX641" s="58" t="str">
        <f t="shared" si="532"/>
        <v/>
      </c>
      <c r="AY641" s="58" t="str">
        <f t="shared" si="533"/>
        <v/>
      </c>
      <c r="AZ641" s="31">
        <f t="shared" si="534"/>
        <v>190.34</v>
      </c>
      <c r="BA641" s="59">
        <f t="shared" si="535"/>
        <v>0.457013888888889</v>
      </c>
      <c r="BB641" s="59">
        <f t="shared" si="536"/>
        <v>0.46256944444444459</v>
      </c>
      <c r="BC641" s="59">
        <f t="shared" si="537"/>
        <v>0.44528935185185198</v>
      </c>
      <c r="BD641" s="59">
        <f t="shared" si="538"/>
        <v>0.49112268518518526</v>
      </c>
      <c r="BE641" s="59">
        <f t="shared" si="539"/>
        <v>0.47329861111111121</v>
      </c>
      <c r="BF641" s="59">
        <f t="shared" si="540"/>
        <v>0.4837152777777779</v>
      </c>
      <c r="BG641" s="59">
        <f t="shared" si="541"/>
        <v>0.47833333333333333</v>
      </c>
      <c r="BH641" s="59">
        <f t="shared" si="542"/>
        <v>0.47763888888888889</v>
      </c>
      <c r="BI641" s="31">
        <f t="shared" si="543"/>
        <v>9.1599999999999966</v>
      </c>
      <c r="BJ641" s="61">
        <f t="shared" si="544"/>
        <v>0.22341463414634138</v>
      </c>
      <c r="BK641" s="61">
        <f t="shared" si="545"/>
        <v>0.19083333333333327</v>
      </c>
      <c r="BL641" s="61">
        <f t="shared" si="546"/>
        <v>0.1665454545454545</v>
      </c>
      <c r="BM641" s="61">
        <f t="shared" si="547"/>
        <v>0.14774193548387091</v>
      </c>
      <c r="BN641" s="62">
        <f t="shared" si="548"/>
        <v>0</v>
      </c>
      <c r="BO641" s="62">
        <f t="shared" si="549"/>
        <v>13</v>
      </c>
      <c r="BP641" s="62">
        <f t="shared" si="550"/>
        <v>24</v>
      </c>
      <c r="BQ641" s="62">
        <f t="shared" si="551"/>
        <v>0</v>
      </c>
      <c r="BR641" s="62">
        <f t="shared" si="552"/>
        <v>11</v>
      </c>
      <c r="BS641" s="62">
        <f t="shared" si="553"/>
        <v>27</v>
      </c>
      <c r="BT641" s="62">
        <f t="shared" si="554"/>
        <v>0</v>
      </c>
      <c r="BU641" s="62">
        <f t="shared" si="555"/>
        <v>9</v>
      </c>
      <c r="BV641" s="62">
        <f t="shared" si="556"/>
        <v>60</v>
      </c>
      <c r="BW641" s="62">
        <f t="shared" si="557"/>
        <v>0</v>
      </c>
      <c r="BX641" s="62">
        <f t="shared" si="558"/>
        <v>8</v>
      </c>
      <c r="BY641" s="62">
        <f t="shared" si="559"/>
        <v>52</v>
      </c>
      <c r="BZ641" s="63">
        <f t="shared" si="560"/>
        <v>0.46631944444444456</v>
      </c>
      <c r="CA641" s="63">
        <f t="shared" si="561"/>
        <v>0.47187500000000016</v>
      </c>
      <c r="CB641" s="63">
        <f t="shared" si="562"/>
        <v>0.45324074074074089</v>
      </c>
      <c r="CC641" s="63">
        <f t="shared" si="563"/>
        <v>0.49907407407407417</v>
      </c>
      <c r="CD641" s="63">
        <f t="shared" si="564"/>
        <v>0.48024305555555563</v>
      </c>
      <c r="CE641" s="63">
        <f t="shared" si="565"/>
        <v>0.49065972222222232</v>
      </c>
      <c r="CF641" s="63">
        <f t="shared" si="566"/>
        <v>0.48449074074074072</v>
      </c>
      <c r="CG641" s="63">
        <f t="shared" si="567"/>
        <v>0.48379629629629628</v>
      </c>
      <c r="CH641" s="36"/>
      <c r="CI641" s="36"/>
      <c r="CJ641" s="36"/>
      <c r="CK641" s="36"/>
      <c r="CL641" s="60">
        <v>60</v>
      </c>
    </row>
    <row r="642" spans="1:90" ht="28.5" customHeight="1" x14ac:dyDescent="0.25">
      <c r="A642" s="37">
        <v>68</v>
      </c>
      <c r="C642" s="37"/>
      <c r="D642" s="37"/>
      <c r="E642" s="78"/>
      <c r="F642" s="83"/>
      <c r="G642" s="44">
        <v>201.52</v>
      </c>
      <c r="H642" s="44">
        <f t="shared" si="521"/>
        <v>200.33</v>
      </c>
      <c r="I642" s="83">
        <v>200.3</v>
      </c>
      <c r="J642" s="43">
        <f t="shared" si="571"/>
        <v>-2.1634215343645702E-4</v>
      </c>
      <c r="K642" s="44">
        <f t="shared" si="572"/>
        <v>-4.3333333333322344E-2</v>
      </c>
      <c r="L642" s="76" t="s">
        <v>1127</v>
      </c>
      <c r="M642" s="122" t="s">
        <v>1559</v>
      </c>
      <c r="N642" s="46">
        <f t="shared" si="527"/>
        <v>200.34333333333333</v>
      </c>
      <c r="O642" s="46">
        <v>-0.02</v>
      </c>
      <c r="P642" s="78">
        <v>200.37</v>
      </c>
      <c r="Q642" s="78">
        <f t="shared" si="573"/>
        <v>-1.19</v>
      </c>
      <c r="R642" s="78">
        <v>201.52</v>
      </c>
      <c r="S642" s="78">
        <f t="shared" si="573"/>
        <v>-1.19</v>
      </c>
      <c r="T642" s="77">
        <v>201.54</v>
      </c>
      <c r="U642" s="47" t="str">
        <f t="shared" si="568"/>
        <v/>
      </c>
      <c r="V642" s="47" t="str">
        <f t="shared" si="569"/>
        <v/>
      </c>
      <c r="W642" s="50"/>
      <c r="X642" s="50"/>
      <c r="Y642" s="50"/>
      <c r="Z642" s="50"/>
      <c r="AA642" s="50"/>
      <c r="AB642" s="50"/>
      <c r="AC642" s="50"/>
      <c r="AD642" s="50"/>
      <c r="AE642" s="51">
        <f t="shared" si="522"/>
        <v>68</v>
      </c>
      <c r="AF642" s="51" t="str">
        <f t="shared" si="523"/>
        <v/>
      </c>
      <c r="AG642" s="51" t="str">
        <f t="shared" si="524"/>
        <v/>
      </c>
      <c r="AH642" s="51" t="str">
        <f t="shared" si="525"/>
        <v/>
      </c>
      <c r="AI642" s="52">
        <f t="shared" si="526"/>
        <v>200.33</v>
      </c>
      <c r="AJ642" s="51"/>
      <c r="AK642" s="53"/>
      <c r="AL642" s="52"/>
      <c r="AM642" s="53">
        <f t="shared" si="528"/>
        <v>41</v>
      </c>
      <c r="AN642" s="53">
        <f>IF(AJ642&lt;&gt;"",IF(AJ642="o",VLOOKUP(AM642,OpenSect!$A$1:$D$11,2),IF(AJ642="u",VLOOKUP(AM642,UpHill!$A$1:$D$35,2),IF(AJ642="d",VLOOKUP(AM642,DownHill!$A$1:$D$29,2),IF(AJ642="f",VLOOKUP(AM642,FlatUnd!$A$2:$D$30,2),IF(AJ642="t",VLOOKUP(AM642,TimeAdd!$A$1:$D$176,2),IF(AJ642="l",VLOOKUP(AM642,SLimit!$A$1:$D$8,2),AN641)))))),AN641)</f>
        <v>48</v>
      </c>
      <c r="AO642" s="53">
        <f>IF(AJ642&lt;&gt;"",IF(AJ642="o",VLOOKUP(AM642,OpenSect!$A$1:$D$11,3),IF(AJ642="u",VLOOKUP(AM642,UpHill!$A$1:$D$35,3),IF(AJ642="d",VLOOKUP(AM642,DownHill!$A$3:$D$29,3),IF(AJ642="f",VLOOKUP(AM642,FlatUnd!$A$2:$D$30,3),IF(AJ642="t",VLOOKUP(AM642,TimeAdd!$A$1:$D$18,3),IF(AJ642="l",VLOOKUP(AM642,SLimit!$A$1:$D$8,3),AO641)))))),AO641)</f>
        <v>55</v>
      </c>
      <c r="AP642" s="53">
        <f>IF(AJ642&lt;&gt;"",IF(AJ642="o",VLOOKUP(AM642,OpenSect!$A$1:$D$11,4),IF(AJ642="u",VLOOKUP(AM642,UpHill!$A$1:$D$35,4),IF(AJ642="d",VLOOKUP(AM642,DownHill!$A$1:$D$29,4),IF(AJ642="f",VLOOKUP(AM642,FlatUnd!$A$2:$D$30,4),IF(AJ642="t",VLOOKUP(AM642,TimeAdd!$A$1:$D$18,4),IF(AJ642="l",VLOOKUP(AM642,SLimit!$A$1:$D$8,4),AP641)))))),AP641)</f>
        <v>62</v>
      </c>
      <c r="AQ642" s="53" t="str">
        <f t="shared" si="529"/>
        <v>120</v>
      </c>
      <c r="AR642" s="54" t="str">
        <f t="shared" si="530"/>
        <v>66,0 km plate.</v>
      </c>
      <c r="AS642" s="55"/>
      <c r="AT642" s="55"/>
      <c r="AU642" s="56">
        <f>IF(GroupStTimes!$A$8=0,MIN(CB642,CD642,CF642),MIN(BZ642,CB642,CD642,CF642))</f>
        <v>0.45395833333333346</v>
      </c>
      <c r="AV642" s="56">
        <f>IF(GroupStTimes!$A$8=0,MAX(CC642,CE642,CG642),MAX(CA642,CC642,CE642,CG642))</f>
        <v>0.49979166666666675</v>
      </c>
      <c r="AW642" s="57" t="str">
        <f t="shared" si="531"/>
        <v/>
      </c>
      <c r="AX642" s="58" t="str">
        <f t="shared" si="532"/>
        <v/>
      </c>
      <c r="AY642" s="58" t="str">
        <f t="shared" si="533"/>
        <v/>
      </c>
      <c r="AZ642" s="31">
        <f t="shared" si="534"/>
        <v>190.34</v>
      </c>
      <c r="BA642" s="59">
        <f t="shared" si="535"/>
        <v>0.457013888888889</v>
      </c>
      <c r="BB642" s="59">
        <f t="shared" si="536"/>
        <v>0.46256944444444459</v>
      </c>
      <c r="BC642" s="59">
        <f t="shared" si="537"/>
        <v>0.44528935185185198</v>
      </c>
      <c r="BD642" s="59">
        <f t="shared" si="538"/>
        <v>0.49112268518518526</v>
      </c>
      <c r="BE642" s="59">
        <f t="shared" si="539"/>
        <v>0.47329861111111121</v>
      </c>
      <c r="BF642" s="59">
        <f t="shared" si="540"/>
        <v>0.4837152777777779</v>
      </c>
      <c r="BG642" s="59">
        <f t="shared" si="541"/>
        <v>0.47833333333333333</v>
      </c>
      <c r="BH642" s="59">
        <f t="shared" si="542"/>
        <v>0.47763888888888889</v>
      </c>
      <c r="BI642" s="31">
        <f t="shared" si="543"/>
        <v>9.9900000000000091</v>
      </c>
      <c r="BJ642" s="61">
        <f t="shared" si="544"/>
        <v>0.24365853658536607</v>
      </c>
      <c r="BK642" s="61">
        <f t="shared" si="545"/>
        <v>0.2081250000000002</v>
      </c>
      <c r="BL642" s="61">
        <f t="shared" si="546"/>
        <v>0.18163636363636379</v>
      </c>
      <c r="BM642" s="61">
        <f t="shared" si="547"/>
        <v>0.16112903225806466</v>
      </c>
      <c r="BN642" s="62">
        <f t="shared" si="548"/>
        <v>0</v>
      </c>
      <c r="BO642" s="62">
        <f t="shared" si="549"/>
        <v>14</v>
      </c>
      <c r="BP642" s="62">
        <f t="shared" si="550"/>
        <v>37</v>
      </c>
      <c r="BQ642" s="62">
        <f t="shared" si="551"/>
        <v>0</v>
      </c>
      <c r="BR642" s="62">
        <f t="shared" si="552"/>
        <v>12</v>
      </c>
      <c r="BS642" s="62">
        <f t="shared" si="553"/>
        <v>29</v>
      </c>
      <c r="BT642" s="62">
        <f t="shared" si="554"/>
        <v>0</v>
      </c>
      <c r="BU642" s="62">
        <f t="shared" si="555"/>
        <v>10</v>
      </c>
      <c r="BV642" s="62">
        <f t="shared" si="556"/>
        <v>54</v>
      </c>
      <c r="BW642" s="62">
        <f t="shared" si="557"/>
        <v>0</v>
      </c>
      <c r="BX642" s="62">
        <f t="shared" si="558"/>
        <v>9</v>
      </c>
      <c r="BY642" s="62">
        <f t="shared" si="559"/>
        <v>40</v>
      </c>
      <c r="BZ642" s="63">
        <f t="shared" si="560"/>
        <v>0.46716435185185196</v>
      </c>
      <c r="CA642" s="63">
        <f t="shared" si="561"/>
        <v>0.47271990740740755</v>
      </c>
      <c r="CB642" s="63">
        <f t="shared" si="562"/>
        <v>0.45395833333333346</v>
      </c>
      <c r="CC642" s="63">
        <f t="shared" si="563"/>
        <v>0.49979166666666675</v>
      </c>
      <c r="CD642" s="63">
        <f t="shared" si="564"/>
        <v>0.48086805555555567</v>
      </c>
      <c r="CE642" s="63">
        <f t="shared" si="565"/>
        <v>0.49128472222222236</v>
      </c>
      <c r="CF642" s="63">
        <f t="shared" si="566"/>
        <v>0.48504629629629631</v>
      </c>
      <c r="CG642" s="63">
        <f t="shared" si="567"/>
        <v>0.48435185185185187</v>
      </c>
      <c r="CH642" s="36"/>
      <c r="CI642" s="36"/>
      <c r="CJ642" s="36"/>
      <c r="CK642" s="36"/>
      <c r="CL642" s="60">
        <v>60</v>
      </c>
    </row>
    <row r="643" spans="1:90" ht="60.75" x14ac:dyDescent="0.25">
      <c r="A643" s="37">
        <v>68</v>
      </c>
      <c r="C643" s="37" t="s">
        <v>58</v>
      </c>
      <c r="D643" s="37"/>
      <c r="E643" s="78"/>
      <c r="F643" s="83"/>
      <c r="G643" s="44">
        <v>202.32</v>
      </c>
      <c r="H643" s="44">
        <f t="shared" ref="H643:H706" si="574">ROUND(IF(G643="",N643,IF(P643="",N643,IF(R643="",(I643+(P643+O643))/2,IF(T643="",(I643+(P643+O643)+(R643+Q643))/3,(I643+(P643+O643)+(R643+Q643)+(T643+S643))/4)))),2)</f>
        <v>201.13</v>
      </c>
      <c r="I643" s="83">
        <v>201.07</v>
      </c>
      <c r="J643" s="43">
        <f t="shared" si="571"/>
        <v>-3.6471543906760573E-4</v>
      </c>
      <c r="K643" s="44">
        <f t="shared" si="572"/>
        <v>-7.333333333332348E-2</v>
      </c>
      <c r="L643" s="76" t="s">
        <v>1707</v>
      </c>
      <c r="M643" s="122" t="s">
        <v>1559</v>
      </c>
      <c r="N643" s="46">
        <f t="shared" si="527"/>
        <v>201.14333333333332</v>
      </c>
      <c r="O643" s="46">
        <v>-0.02</v>
      </c>
      <c r="P643" s="78">
        <v>201.16</v>
      </c>
      <c r="Q643" s="78">
        <f t="shared" si="573"/>
        <v>-1.19</v>
      </c>
      <c r="R643" s="78">
        <v>202.32</v>
      </c>
      <c r="S643" s="78">
        <f t="shared" si="573"/>
        <v>-1.19</v>
      </c>
      <c r="T643" s="77">
        <v>202.35</v>
      </c>
      <c r="U643" s="47">
        <f t="shared" si="568"/>
        <v>26.687999999999999</v>
      </c>
      <c r="V643" s="47">
        <f t="shared" si="569"/>
        <v>28.658329999999999</v>
      </c>
      <c r="W643" s="50">
        <v>26.687930000000001</v>
      </c>
      <c r="X643" s="50">
        <v>28.658300000000001</v>
      </c>
      <c r="Y643" s="50">
        <v>26.687989999999999</v>
      </c>
      <c r="Z643" s="50">
        <v>28.658300000000001</v>
      </c>
      <c r="AA643" s="50">
        <v>26.688030000000001</v>
      </c>
      <c r="AB643" s="50">
        <v>28.658349999999999</v>
      </c>
      <c r="AC643" s="50">
        <v>26.68805</v>
      </c>
      <c r="AD643" s="50">
        <v>28.658359999999998</v>
      </c>
      <c r="AE643" s="51">
        <f t="shared" si="522"/>
        <v>68</v>
      </c>
      <c r="AF643" s="51" t="str">
        <f t="shared" si="523"/>
        <v/>
      </c>
      <c r="AG643" s="51" t="str">
        <f t="shared" si="524"/>
        <v>m</v>
      </c>
      <c r="AH643" s="51" t="str">
        <f t="shared" si="525"/>
        <v/>
      </c>
      <c r="AI643" s="52">
        <f t="shared" si="526"/>
        <v>201.13</v>
      </c>
      <c r="AJ643" s="51" t="s">
        <v>58</v>
      </c>
      <c r="AK643" s="53"/>
      <c r="AL643" s="52"/>
      <c r="AM643" s="53">
        <f t="shared" si="528"/>
        <v>41</v>
      </c>
      <c r="AN643" s="53">
        <f>IF(AJ643&lt;&gt;"",IF(AJ643="o",VLOOKUP(AM643,OpenSect!$A$1:$D$11,2),IF(AJ643="u",VLOOKUP(AM643,UpHill!$A$1:$D$35,2),IF(AJ643="d",VLOOKUP(AM643,DownHill!$A$1:$D$29,2),IF(AJ643="f",VLOOKUP(AM643,FlatUnd!$A$2:$D$30,2),IF(AJ643="t",VLOOKUP(AM643,TimeAdd!$A$1:$D$176,2),IF(AJ643="l",VLOOKUP(AM643,SLimit!$A$1:$D$8,2),AN642)))))),AN642)</f>
        <v>48</v>
      </c>
      <c r="AO643" s="53">
        <f>IF(AJ643&lt;&gt;"",IF(AJ643="o",VLOOKUP(AM643,OpenSect!$A$1:$D$11,3),IF(AJ643="u",VLOOKUP(AM643,UpHill!$A$1:$D$35,3),IF(AJ643="d",VLOOKUP(AM643,DownHill!$A$3:$D$29,3),IF(AJ643="f",VLOOKUP(AM643,FlatUnd!$A$2:$D$30,3),IF(AJ643="t",VLOOKUP(AM643,TimeAdd!$A$1:$D$18,3),IF(AJ643="l",VLOOKUP(AM643,SLimit!$A$1:$D$8,3),AO642)))))),AO642)</f>
        <v>55</v>
      </c>
      <c r="AP643" s="53">
        <f>IF(AJ643&lt;&gt;"",IF(AJ643="o",VLOOKUP(AM643,OpenSect!$A$1:$D$11,4),IF(AJ643="u",VLOOKUP(AM643,UpHill!$A$1:$D$35,4),IF(AJ643="d",VLOOKUP(AM643,DownHill!$A$1:$D$29,4),IF(AJ643="f",VLOOKUP(AM643,FlatUnd!$A$2:$D$30,4),IF(AJ643="t",VLOOKUP(AM643,TimeAdd!$A$1:$D$18,4),IF(AJ643="l",VLOOKUP(AM643,SLimit!$A$1:$D$8,4),AP642)))))),AP642)</f>
        <v>62</v>
      </c>
      <c r="AQ643" s="53" t="str">
        <f t="shared" si="529"/>
        <v>120</v>
      </c>
      <c r="AR643" s="54" t="str">
        <f t="shared" si="530"/>
        <v>Warning - Gentle curve{ Left}.  After 66,4 km plate. Control. Dot on pole , side of road and centre line.</v>
      </c>
      <c r="AS643" s="55"/>
      <c r="AT643" s="55"/>
      <c r="AU643" s="56">
        <f>IF(GroupStTimes!$A$8=0,MIN(CB643,CD643,CF643),MIN(BZ643,CB643,CD643,CF643))</f>
        <v>0.45465277777777791</v>
      </c>
      <c r="AV643" s="56">
        <f>IF(GroupStTimes!$A$8=0,MAX(CC643,CE643,CG643),MAX(CA643,CC643,CE643,CG643))</f>
        <v>0.50048611111111119</v>
      </c>
      <c r="AW643" s="57" t="str">
        <f t="shared" si="531"/>
        <v>26.68800  28.65833</v>
      </c>
      <c r="AX643" s="58">
        <f t="shared" si="532"/>
        <v>26.687930000000001</v>
      </c>
      <c r="AY643" s="58">
        <f t="shared" si="533"/>
        <v>28.658300000000001</v>
      </c>
      <c r="AZ643" s="31">
        <f t="shared" si="534"/>
        <v>190.34</v>
      </c>
      <c r="BA643" s="59">
        <f t="shared" si="535"/>
        <v>0.457013888888889</v>
      </c>
      <c r="BB643" s="59">
        <f t="shared" si="536"/>
        <v>0.46256944444444459</v>
      </c>
      <c r="BC643" s="59">
        <f t="shared" si="537"/>
        <v>0.44528935185185198</v>
      </c>
      <c r="BD643" s="59">
        <f t="shared" si="538"/>
        <v>0.49112268518518526</v>
      </c>
      <c r="BE643" s="59">
        <f t="shared" si="539"/>
        <v>0.47329861111111121</v>
      </c>
      <c r="BF643" s="59">
        <f t="shared" si="540"/>
        <v>0.4837152777777779</v>
      </c>
      <c r="BG643" s="59">
        <f t="shared" si="541"/>
        <v>0.47833333333333333</v>
      </c>
      <c r="BH643" s="59">
        <f t="shared" si="542"/>
        <v>0.47763888888888889</v>
      </c>
      <c r="BI643" s="31">
        <f t="shared" si="543"/>
        <v>10.789999999999992</v>
      </c>
      <c r="BJ643" s="61">
        <f t="shared" si="544"/>
        <v>0.26317073170731686</v>
      </c>
      <c r="BK643" s="61">
        <f t="shared" si="545"/>
        <v>0.2247916666666665</v>
      </c>
      <c r="BL643" s="61">
        <f t="shared" si="546"/>
        <v>0.19618181818181804</v>
      </c>
      <c r="BM643" s="61">
        <f t="shared" si="547"/>
        <v>0.174032258064516</v>
      </c>
      <c r="BN643" s="62">
        <f t="shared" si="548"/>
        <v>0</v>
      </c>
      <c r="BO643" s="62">
        <f t="shared" si="549"/>
        <v>15</v>
      </c>
      <c r="BP643" s="62">
        <f t="shared" si="550"/>
        <v>47</v>
      </c>
      <c r="BQ643" s="62">
        <f t="shared" si="551"/>
        <v>0</v>
      </c>
      <c r="BR643" s="62">
        <f t="shared" si="552"/>
        <v>13</v>
      </c>
      <c r="BS643" s="62">
        <f t="shared" si="553"/>
        <v>29</v>
      </c>
      <c r="BT643" s="62">
        <f t="shared" si="554"/>
        <v>0</v>
      </c>
      <c r="BU643" s="62">
        <f t="shared" si="555"/>
        <v>11</v>
      </c>
      <c r="BV643" s="62">
        <f t="shared" si="556"/>
        <v>46</v>
      </c>
      <c r="BW643" s="62">
        <f t="shared" si="557"/>
        <v>0</v>
      </c>
      <c r="BX643" s="62">
        <f t="shared" si="558"/>
        <v>10</v>
      </c>
      <c r="BY643" s="62">
        <f t="shared" si="559"/>
        <v>27</v>
      </c>
      <c r="BZ643" s="63">
        <f t="shared" si="560"/>
        <v>0.46797453703703712</v>
      </c>
      <c r="CA643" s="63">
        <f t="shared" si="561"/>
        <v>0.47353009259259271</v>
      </c>
      <c r="CB643" s="63">
        <f t="shared" si="562"/>
        <v>0.45465277777777791</v>
      </c>
      <c r="CC643" s="63">
        <f t="shared" si="563"/>
        <v>0.50048611111111119</v>
      </c>
      <c r="CD643" s="63">
        <f t="shared" si="564"/>
        <v>0.48146990740740753</v>
      </c>
      <c r="CE643" s="63">
        <f t="shared" si="565"/>
        <v>0.49188657407407421</v>
      </c>
      <c r="CF643" s="63">
        <f t="shared" si="566"/>
        <v>0.4855902777777778</v>
      </c>
      <c r="CG643" s="63">
        <f t="shared" si="567"/>
        <v>0.48489583333333336</v>
      </c>
      <c r="CH643" s="36"/>
      <c r="CI643" s="36"/>
      <c r="CJ643" s="36"/>
      <c r="CK643" s="36"/>
      <c r="CL643" s="60">
        <v>60</v>
      </c>
    </row>
    <row r="644" spans="1:90" ht="28.5" customHeight="1" x14ac:dyDescent="0.25">
      <c r="A644" s="37">
        <v>68</v>
      </c>
      <c r="C644" s="37"/>
      <c r="D644" s="37"/>
      <c r="E644" s="78"/>
      <c r="F644" s="83"/>
      <c r="G644" s="44">
        <v>202.52</v>
      </c>
      <c r="H644" s="44">
        <f t="shared" si="574"/>
        <v>201.33</v>
      </c>
      <c r="I644" s="83">
        <v>201.29</v>
      </c>
      <c r="J644" s="43">
        <f t="shared" si="571"/>
        <v>-2.4839783397094425E-4</v>
      </c>
      <c r="K644" s="44">
        <f t="shared" si="572"/>
        <v>-5.0000000000011369E-2</v>
      </c>
      <c r="L644" s="76" t="s">
        <v>1130</v>
      </c>
      <c r="M644" s="122" t="s">
        <v>1559</v>
      </c>
      <c r="N644" s="46">
        <f t="shared" si="527"/>
        <v>201.34</v>
      </c>
      <c r="O644" s="46">
        <v>-0.02</v>
      </c>
      <c r="P644" s="78">
        <v>201.36</v>
      </c>
      <c r="Q644" s="78">
        <f t="shared" si="573"/>
        <v>-1.19</v>
      </c>
      <c r="R644" s="78">
        <v>202.52</v>
      </c>
      <c r="S644" s="78">
        <f t="shared" si="573"/>
        <v>-1.19</v>
      </c>
      <c r="T644" s="77">
        <v>202.54</v>
      </c>
      <c r="U644" s="47" t="str">
        <f t="shared" si="568"/>
        <v/>
      </c>
      <c r="V644" s="47" t="str">
        <f t="shared" si="569"/>
        <v/>
      </c>
      <c r="W644" s="50"/>
      <c r="X644" s="50"/>
      <c r="Y644" s="50"/>
      <c r="Z644" s="50"/>
      <c r="AA644" s="50"/>
      <c r="AB644" s="50"/>
      <c r="AC644" s="50"/>
      <c r="AD644" s="50"/>
      <c r="AE644" s="51">
        <f t="shared" si="522"/>
        <v>68</v>
      </c>
      <c r="AF644" s="51" t="str">
        <f t="shared" si="523"/>
        <v/>
      </c>
      <c r="AG644" s="51" t="str">
        <f t="shared" si="524"/>
        <v/>
      </c>
      <c r="AH644" s="51" t="str">
        <f t="shared" si="525"/>
        <v/>
      </c>
      <c r="AI644" s="52">
        <f t="shared" si="526"/>
        <v>201.33</v>
      </c>
      <c r="AJ644" s="51"/>
      <c r="AK644" s="53"/>
      <c r="AL644" s="52"/>
      <c r="AM644" s="53">
        <f t="shared" si="528"/>
        <v>41</v>
      </c>
      <c r="AN644" s="53">
        <f>IF(AJ644&lt;&gt;"",IF(AJ644="o",VLOOKUP(AM644,OpenSect!$A$1:$D$11,2),IF(AJ644="u",VLOOKUP(AM644,UpHill!$A$1:$D$35,2),IF(AJ644="d",VLOOKUP(AM644,DownHill!$A$1:$D$29,2),IF(AJ644="f",VLOOKUP(AM644,FlatUnd!$A$2:$D$30,2),IF(AJ644="t",VLOOKUP(AM644,TimeAdd!$A$1:$D$176,2),IF(AJ644="l",VLOOKUP(AM644,SLimit!$A$1:$D$8,2),AN643)))))),AN643)</f>
        <v>48</v>
      </c>
      <c r="AO644" s="53">
        <f>IF(AJ644&lt;&gt;"",IF(AJ644="o",VLOOKUP(AM644,OpenSect!$A$1:$D$11,3),IF(AJ644="u",VLOOKUP(AM644,UpHill!$A$1:$D$35,3),IF(AJ644="d",VLOOKUP(AM644,DownHill!$A$3:$D$29,3),IF(AJ644="f",VLOOKUP(AM644,FlatUnd!$A$2:$D$30,3),IF(AJ644="t",VLOOKUP(AM644,TimeAdd!$A$1:$D$18,3),IF(AJ644="l",VLOOKUP(AM644,SLimit!$A$1:$D$8,3),AO643)))))),AO643)</f>
        <v>55</v>
      </c>
      <c r="AP644" s="53">
        <f>IF(AJ644&lt;&gt;"",IF(AJ644="o",VLOOKUP(AM644,OpenSect!$A$1:$D$11,4),IF(AJ644="u",VLOOKUP(AM644,UpHill!$A$1:$D$35,4),IF(AJ644="d",VLOOKUP(AM644,DownHill!$A$1:$D$29,4),IF(AJ644="f",VLOOKUP(AM644,FlatUnd!$A$2:$D$30,4),IF(AJ644="t",VLOOKUP(AM644,TimeAdd!$A$1:$D$18,4),IF(AJ644="l",VLOOKUP(AM644,SLimit!$A$1:$D$8,4),AP643)))))),AP643)</f>
        <v>62</v>
      </c>
      <c r="AQ644" s="53" t="str">
        <f t="shared" si="529"/>
        <v>120</v>
      </c>
      <c r="AR644" s="54" t="str">
        <f t="shared" si="530"/>
        <v>67,0 km plate.</v>
      </c>
      <c r="AS644" s="55"/>
      <c r="AT644" s="55"/>
      <c r="AU644" s="56">
        <f>IF(GroupStTimes!$A$8=0,MIN(CB644,CD644,CF644),MIN(BZ644,CB644,CD644,CF644))</f>
        <v>0.45482638888888899</v>
      </c>
      <c r="AV644" s="56">
        <f>IF(GroupStTimes!$A$8=0,MAX(CC644,CE644,CG644),MAX(CA644,CC644,CE644,CG644))</f>
        <v>0.50065972222222233</v>
      </c>
      <c r="AW644" s="57" t="str">
        <f t="shared" si="531"/>
        <v/>
      </c>
      <c r="AX644" s="58" t="str">
        <f t="shared" si="532"/>
        <v/>
      </c>
      <c r="AY644" s="58" t="str">
        <f t="shared" si="533"/>
        <v/>
      </c>
      <c r="AZ644" s="31">
        <f t="shared" si="534"/>
        <v>190.34</v>
      </c>
      <c r="BA644" s="59">
        <f t="shared" si="535"/>
        <v>0.457013888888889</v>
      </c>
      <c r="BB644" s="59">
        <f t="shared" si="536"/>
        <v>0.46256944444444459</v>
      </c>
      <c r="BC644" s="59">
        <f t="shared" si="537"/>
        <v>0.44528935185185198</v>
      </c>
      <c r="BD644" s="59">
        <f t="shared" si="538"/>
        <v>0.49112268518518526</v>
      </c>
      <c r="BE644" s="59">
        <f t="shared" si="539"/>
        <v>0.47329861111111121</v>
      </c>
      <c r="BF644" s="59">
        <f t="shared" si="540"/>
        <v>0.4837152777777779</v>
      </c>
      <c r="BG644" s="59">
        <f t="shared" si="541"/>
        <v>0.47833333333333333</v>
      </c>
      <c r="BH644" s="59">
        <f t="shared" si="542"/>
        <v>0.47763888888888889</v>
      </c>
      <c r="BI644" s="31">
        <f t="shared" si="543"/>
        <v>10.990000000000009</v>
      </c>
      <c r="BJ644" s="61">
        <f t="shared" si="544"/>
        <v>0.26804878048780512</v>
      </c>
      <c r="BK644" s="61">
        <f t="shared" si="545"/>
        <v>0.22895833333333351</v>
      </c>
      <c r="BL644" s="61">
        <f t="shared" si="546"/>
        <v>0.19981818181818198</v>
      </c>
      <c r="BM644" s="61">
        <f t="shared" si="547"/>
        <v>0.17725806451612919</v>
      </c>
      <c r="BN644" s="62">
        <f t="shared" si="548"/>
        <v>0</v>
      </c>
      <c r="BO644" s="62">
        <f t="shared" si="549"/>
        <v>16</v>
      </c>
      <c r="BP644" s="62">
        <f t="shared" si="550"/>
        <v>5</v>
      </c>
      <c r="BQ644" s="62">
        <f t="shared" si="551"/>
        <v>0</v>
      </c>
      <c r="BR644" s="62">
        <f t="shared" si="552"/>
        <v>13</v>
      </c>
      <c r="BS644" s="62">
        <f t="shared" si="553"/>
        <v>44</v>
      </c>
      <c r="BT644" s="62">
        <f t="shared" si="554"/>
        <v>0</v>
      </c>
      <c r="BU644" s="62">
        <f t="shared" si="555"/>
        <v>11</v>
      </c>
      <c r="BV644" s="62">
        <f t="shared" si="556"/>
        <v>59</v>
      </c>
      <c r="BW644" s="62">
        <f t="shared" si="557"/>
        <v>0</v>
      </c>
      <c r="BX644" s="62">
        <f t="shared" si="558"/>
        <v>10</v>
      </c>
      <c r="BY644" s="62">
        <f t="shared" si="559"/>
        <v>38</v>
      </c>
      <c r="BZ644" s="63">
        <f t="shared" si="560"/>
        <v>0.46818287037037049</v>
      </c>
      <c r="CA644" s="63">
        <f t="shared" si="561"/>
        <v>0.47373842592592608</v>
      </c>
      <c r="CB644" s="63">
        <f t="shared" si="562"/>
        <v>0.45482638888888899</v>
      </c>
      <c r="CC644" s="63">
        <f t="shared" si="563"/>
        <v>0.50065972222222233</v>
      </c>
      <c r="CD644" s="63">
        <f t="shared" si="564"/>
        <v>0.48162037037037048</v>
      </c>
      <c r="CE644" s="63">
        <f t="shared" si="565"/>
        <v>0.49203703703703716</v>
      </c>
      <c r="CF644" s="63">
        <f t="shared" si="566"/>
        <v>0.48571759259259262</v>
      </c>
      <c r="CG644" s="63">
        <f t="shared" si="567"/>
        <v>0.48502314814814818</v>
      </c>
      <c r="CH644" s="36"/>
      <c r="CI644" s="36"/>
      <c r="CJ644" s="36"/>
      <c r="CK644" s="36"/>
      <c r="CL644" s="60">
        <v>60</v>
      </c>
    </row>
    <row r="645" spans="1:90" ht="40.5" x14ac:dyDescent="0.25">
      <c r="A645" s="37">
        <v>68</v>
      </c>
      <c r="C645" s="37"/>
      <c r="D645" s="37"/>
      <c r="E645" s="78"/>
      <c r="F645" s="83"/>
      <c r="G645" s="44">
        <v>202.71</v>
      </c>
      <c r="H645" s="44">
        <f t="shared" si="574"/>
        <v>201.53</v>
      </c>
      <c r="I645" s="83">
        <v>201.49</v>
      </c>
      <c r="J645" s="43">
        <f t="shared" si="571"/>
        <v>-2.3160785481489226E-4</v>
      </c>
      <c r="K645" s="44">
        <f t="shared" si="572"/>
        <v>-4.6666666666652645E-2</v>
      </c>
      <c r="L645" s="76" t="s">
        <v>1191</v>
      </c>
      <c r="M645" s="122" t="s">
        <v>1559</v>
      </c>
      <c r="N645" s="46">
        <f t="shared" si="527"/>
        <v>201.53666666666666</v>
      </c>
      <c r="O645" s="46">
        <v>-0.02</v>
      </c>
      <c r="P645" s="78">
        <v>201.56</v>
      </c>
      <c r="Q645" s="78">
        <f t="shared" si="573"/>
        <v>-1.19</v>
      </c>
      <c r="R645" s="78">
        <v>202.71</v>
      </c>
      <c r="S645" s="78">
        <f t="shared" si="573"/>
        <v>-1.19</v>
      </c>
      <c r="T645" s="77">
        <v>202.74</v>
      </c>
      <c r="U645" s="47" t="str">
        <f t="shared" si="568"/>
        <v/>
      </c>
      <c r="V645" s="47" t="str">
        <f t="shared" si="569"/>
        <v/>
      </c>
      <c r="W645" s="50"/>
      <c r="X645" s="50"/>
      <c r="Y645" s="50"/>
      <c r="Z645" s="50"/>
      <c r="AA645" s="50"/>
      <c r="AB645" s="50"/>
      <c r="AC645" s="50"/>
      <c r="AD645" s="50"/>
      <c r="AE645" s="51">
        <f t="shared" ref="AE645:AE708" si="575">IF(A645="","",A645)</f>
        <v>68</v>
      </c>
      <c r="AF645" s="51" t="str">
        <f t="shared" ref="AF645:AF708" si="576">IF(B645="","",B645)</f>
        <v/>
      </c>
      <c r="AG645" s="51" t="str">
        <f t="shared" ref="AG645:AG708" si="577">IF(C645="","",C645)</f>
        <v/>
      </c>
      <c r="AH645" s="51" t="str">
        <f t="shared" ref="AH645:AH708" si="578">IF(D645="","",D645)</f>
        <v/>
      </c>
      <c r="AI645" s="52">
        <f t="shared" ref="AI645:AI708" si="579">H645</f>
        <v>201.53</v>
      </c>
      <c r="AJ645" s="51"/>
      <c r="AK645" s="53"/>
      <c r="AL645" s="52"/>
      <c r="AM645" s="53">
        <f t="shared" si="528"/>
        <v>41</v>
      </c>
      <c r="AN645" s="53">
        <f>IF(AJ645&lt;&gt;"",IF(AJ645="o",VLOOKUP(AM645,OpenSect!$A$1:$D$11,2),IF(AJ645="u",VLOOKUP(AM645,UpHill!$A$1:$D$35,2),IF(AJ645="d",VLOOKUP(AM645,DownHill!$A$1:$D$29,2),IF(AJ645="f",VLOOKUP(AM645,FlatUnd!$A$2:$D$30,2),IF(AJ645="t",VLOOKUP(AM645,TimeAdd!$A$1:$D$176,2),IF(AJ645="l",VLOOKUP(AM645,SLimit!$A$1:$D$8,2),AN644)))))),AN644)</f>
        <v>48</v>
      </c>
      <c r="AO645" s="53">
        <f>IF(AJ645&lt;&gt;"",IF(AJ645="o",VLOOKUP(AM645,OpenSect!$A$1:$D$11,3),IF(AJ645="u",VLOOKUP(AM645,UpHill!$A$1:$D$35,3),IF(AJ645="d",VLOOKUP(AM645,DownHill!$A$3:$D$29,3),IF(AJ645="f",VLOOKUP(AM645,FlatUnd!$A$2:$D$30,3),IF(AJ645="t",VLOOKUP(AM645,TimeAdd!$A$1:$D$18,3),IF(AJ645="l",VLOOKUP(AM645,SLimit!$A$1:$D$8,3),AO644)))))),AO644)</f>
        <v>55</v>
      </c>
      <c r="AP645" s="53">
        <f>IF(AJ645&lt;&gt;"",IF(AJ645="o",VLOOKUP(AM645,OpenSect!$A$1:$D$11,4),IF(AJ645="u",VLOOKUP(AM645,UpHill!$A$1:$D$35,4),IF(AJ645="d",VLOOKUP(AM645,DownHill!$A$1:$D$29,4),IF(AJ645="f",VLOOKUP(AM645,FlatUnd!$A$2:$D$30,4),IF(AJ645="t",VLOOKUP(AM645,TimeAdd!$A$1:$D$18,4),IF(AJ645="l",VLOOKUP(AM645,SLimit!$A$1:$D$8,4),AP644)))))),AP644)</f>
        <v>62</v>
      </c>
      <c r="AQ645" s="53" t="str">
        <f t="shared" si="529"/>
        <v>120</v>
      </c>
      <c r="AR645" s="54" t="str">
        <f t="shared" si="530"/>
        <v>R23 Heidelberg{ straight} / Balfour{ right} / {Left} Spruce Well.</v>
      </c>
      <c r="AS645" s="55"/>
      <c r="AT645" s="55"/>
      <c r="AU645" s="56">
        <f>IF(GroupStTimes!$A$8=0,MIN(CB645,CD645,CF645),MIN(BZ645,CB645,CD645,CF645))</f>
        <v>0.45500000000000013</v>
      </c>
      <c r="AV645" s="56">
        <f>IF(GroupStTimes!$A$8=0,MAX(CC645,CE645,CG645),MAX(CA645,CC645,CE645,CG645))</f>
        <v>0.50083333333333335</v>
      </c>
      <c r="AW645" s="57" t="str">
        <f t="shared" si="531"/>
        <v/>
      </c>
      <c r="AX645" s="58" t="str">
        <f t="shared" si="532"/>
        <v/>
      </c>
      <c r="AY645" s="58" t="str">
        <f t="shared" si="533"/>
        <v/>
      </c>
      <c r="AZ645" s="31">
        <f t="shared" si="534"/>
        <v>190.34</v>
      </c>
      <c r="BA645" s="59">
        <f t="shared" si="535"/>
        <v>0.457013888888889</v>
      </c>
      <c r="BB645" s="59">
        <f t="shared" si="536"/>
        <v>0.46256944444444459</v>
      </c>
      <c r="BC645" s="59">
        <f t="shared" si="537"/>
        <v>0.44528935185185198</v>
      </c>
      <c r="BD645" s="59">
        <f t="shared" si="538"/>
        <v>0.49112268518518526</v>
      </c>
      <c r="BE645" s="59">
        <f t="shared" si="539"/>
        <v>0.47329861111111121</v>
      </c>
      <c r="BF645" s="59">
        <f t="shared" si="540"/>
        <v>0.4837152777777779</v>
      </c>
      <c r="BG645" s="59">
        <f t="shared" si="541"/>
        <v>0.47833333333333333</v>
      </c>
      <c r="BH645" s="59">
        <f t="shared" si="542"/>
        <v>0.47763888888888889</v>
      </c>
      <c r="BI645" s="31">
        <f t="shared" si="543"/>
        <v>11.189999999999998</v>
      </c>
      <c r="BJ645" s="61">
        <f t="shared" si="544"/>
        <v>0.27292682926829265</v>
      </c>
      <c r="BK645" s="61">
        <f t="shared" si="545"/>
        <v>0.23312499999999994</v>
      </c>
      <c r="BL645" s="61">
        <f t="shared" si="546"/>
        <v>0.20345454545454542</v>
      </c>
      <c r="BM645" s="61">
        <f t="shared" si="547"/>
        <v>0.18048387096774191</v>
      </c>
      <c r="BN645" s="62">
        <f t="shared" si="548"/>
        <v>0</v>
      </c>
      <c r="BO645" s="62">
        <f t="shared" si="549"/>
        <v>16</v>
      </c>
      <c r="BP645" s="62">
        <f t="shared" si="550"/>
        <v>23</v>
      </c>
      <c r="BQ645" s="62">
        <f t="shared" si="551"/>
        <v>0</v>
      </c>
      <c r="BR645" s="62">
        <f t="shared" si="552"/>
        <v>13</v>
      </c>
      <c r="BS645" s="62">
        <f t="shared" si="553"/>
        <v>59</v>
      </c>
      <c r="BT645" s="62">
        <f t="shared" si="554"/>
        <v>0</v>
      </c>
      <c r="BU645" s="62">
        <f t="shared" si="555"/>
        <v>12</v>
      </c>
      <c r="BV645" s="62">
        <f t="shared" si="556"/>
        <v>12</v>
      </c>
      <c r="BW645" s="62">
        <f t="shared" si="557"/>
        <v>0</v>
      </c>
      <c r="BX645" s="62">
        <f t="shared" si="558"/>
        <v>10</v>
      </c>
      <c r="BY645" s="62">
        <f t="shared" si="559"/>
        <v>50</v>
      </c>
      <c r="BZ645" s="63">
        <f t="shared" si="560"/>
        <v>0.4683912037037038</v>
      </c>
      <c r="CA645" s="63">
        <f t="shared" si="561"/>
        <v>0.47394675925925939</v>
      </c>
      <c r="CB645" s="63">
        <f t="shared" si="562"/>
        <v>0.45500000000000013</v>
      </c>
      <c r="CC645" s="63">
        <f t="shared" si="563"/>
        <v>0.50083333333333335</v>
      </c>
      <c r="CD645" s="63">
        <f t="shared" si="564"/>
        <v>0.48177083333333343</v>
      </c>
      <c r="CE645" s="63">
        <f t="shared" si="565"/>
        <v>0.49218750000000011</v>
      </c>
      <c r="CF645" s="63">
        <f t="shared" si="566"/>
        <v>0.48585648148148147</v>
      </c>
      <c r="CG645" s="63">
        <f t="shared" si="567"/>
        <v>0.48516203703703703</v>
      </c>
      <c r="CH645" s="36"/>
      <c r="CI645" s="36"/>
      <c r="CJ645" s="36"/>
      <c r="CK645" s="36"/>
      <c r="CL645" s="60">
        <v>60</v>
      </c>
    </row>
    <row r="646" spans="1:90" ht="28.5" customHeight="1" x14ac:dyDescent="0.25">
      <c r="A646" s="37">
        <v>68</v>
      </c>
      <c r="C646" s="37" t="s">
        <v>25</v>
      </c>
      <c r="D646" s="37">
        <v>30</v>
      </c>
      <c r="E646" s="78"/>
      <c r="F646" s="83"/>
      <c r="G646" s="44">
        <v>202.83</v>
      </c>
      <c r="H646" s="44">
        <f t="shared" si="574"/>
        <v>201.65</v>
      </c>
      <c r="I646" s="83">
        <v>201.61</v>
      </c>
      <c r="J646" s="43">
        <f t="shared" si="571"/>
        <v>-2.3146999983459472E-4</v>
      </c>
      <c r="K646" s="44">
        <f t="shared" si="572"/>
        <v>-4.6666666666652645E-2</v>
      </c>
      <c r="L646" s="76" t="s">
        <v>1192</v>
      </c>
      <c r="M646" s="122" t="s">
        <v>1559</v>
      </c>
      <c r="N646" s="46">
        <f t="shared" ref="N646:N709" si="580">IF(P646="",((I646-I645)+H645),IF(R646="",(P646+O646),IF(T646="",((P646+O646)+(R646+Q646))/2,((P646+O646)+(R646+Q646)+(T646+S646))/3)))</f>
        <v>201.65666666666667</v>
      </c>
      <c r="O646" s="46">
        <v>-0.02</v>
      </c>
      <c r="P646" s="78">
        <v>201.68</v>
      </c>
      <c r="Q646" s="78">
        <f t="shared" si="573"/>
        <v>-1.19</v>
      </c>
      <c r="R646" s="78">
        <v>202.83</v>
      </c>
      <c r="S646" s="78">
        <f t="shared" si="573"/>
        <v>-1.19</v>
      </c>
      <c r="T646" s="77">
        <v>202.86</v>
      </c>
      <c r="U646" s="47" t="str">
        <f t="shared" si="568"/>
        <v/>
      </c>
      <c r="V646" s="47" t="str">
        <f t="shared" si="569"/>
        <v/>
      </c>
      <c r="W646" s="50"/>
      <c r="X646" s="50"/>
      <c r="Y646" s="50"/>
      <c r="Z646" s="50"/>
      <c r="AA646" s="50"/>
      <c r="AB646" s="50"/>
      <c r="AC646" s="50"/>
      <c r="AD646" s="50"/>
      <c r="AE646" s="51">
        <f t="shared" si="575"/>
        <v>68</v>
      </c>
      <c r="AF646" s="51" t="str">
        <f t="shared" si="576"/>
        <v/>
      </c>
      <c r="AG646" s="51" t="str">
        <f t="shared" si="577"/>
        <v>o</v>
      </c>
      <c r="AH646" s="51">
        <f t="shared" si="578"/>
        <v>30</v>
      </c>
      <c r="AI646" s="52">
        <f t="shared" si="579"/>
        <v>201.65</v>
      </c>
      <c r="AJ646" s="51"/>
      <c r="AK646" s="53"/>
      <c r="AL646" s="52"/>
      <c r="AM646" s="53">
        <f t="shared" ref="AM646:AM709" si="581">IF(OR(AJ646="",AJ646="m"),AM645,IF(AH646&lt;&gt;"",AH646,""))</f>
        <v>41</v>
      </c>
      <c r="AN646" s="53">
        <f>IF(AJ646&lt;&gt;"",IF(AJ646="o",VLOOKUP(AM646,OpenSect!$A$1:$D$11,2),IF(AJ646="u",VLOOKUP(AM646,UpHill!$A$1:$D$35,2),IF(AJ646="d",VLOOKUP(AM646,DownHill!$A$1:$D$29,2),IF(AJ646="f",VLOOKUP(AM646,FlatUnd!$A$2:$D$30,2),IF(AJ646="t",VLOOKUP(AM646,TimeAdd!$A$1:$D$176,2),IF(AJ646="l",VLOOKUP(AM646,SLimit!$A$1:$D$8,2),AN645)))))),AN645)</f>
        <v>48</v>
      </c>
      <c r="AO646" s="53">
        <f>IF(AJ646&lt;&gt;"",IF(AJ646="o",VLOOKUP(AM646,OpenSect!$A$1:$D$11,3),IF(AJ646="u",VLOOKUP(AM646,UpHill!$A$1:$D$35,3),IF(AJ646="d",VLOOKUP(AM646,DownHill!$A$3:$D$29,3),IF(AJ646="f",VLOOKUP(AM646,FlatUnd!$A$2:$D$30,3),IF(AJ646="t",VLOOKUP(AM646,TimeAdd!$A$1:$D$18,3),IF(AJ646="l",VLOOKUP(AM646,SLimit!$A$1:$D$8,3),AO645)))))),AO645)</f>
        <v>55</v>
      </c>
      <c r="AP646" s="53">
        <f>IF(AJ646&lt;&gt;"",IF(AJ646="o",VLOOKUP(AM646,OpenSect!$A$1:$D$11,4),IF(AJ646="u",VLOOKUP(AM646,UpHill!$A$1:$D$35,4),IF(AJ646="d",VLOOKUP(AM646,DownHill!$A$1:$D$29,4),IF(AJ646="f",VLOOKUP(AM646,FlatUnd!$A$2:$D$30,4),IF(AJ646="t",VLOOKUP(AM646,TimeAdd!$A$1:$D$18,4),IF(AJ646="l",VLOOKUP(AM646,SLimit!$A$1:$D$8,4),AP645)))))),AP645)</f>
        <v>62</v>
      </c>
      <c r="AQ646" s="53" t="str">
        <f t="shared" ref="AQ646:AQ709" si="582">M646</f>
        <v>120</v>
      </c>
      <c r="AR646" s="54" t="str">
        <f t="shared" ref="AR646:AR709" si="583">L646</f>
        <v>Warning - Priority crossroad .</v>
      </c>
      <c r="AS646" s="55"/>
      <c r="AT646" s="55"/>
      <c r="AU646" s="56">
        <f>IF(GroupStTimes!$A$8=0,MIN(CB646,CD646,CF646),MIN(BZ646,CB646,CD646,CF646))</f>
        <v>0.45510416666666681</v>
      </c>
      <c r="AV646" s="56">
        <f>IF(GroupStTimes!$A$8=0,MAX(CC646,CE646,CG646),MAX(CA646,CC646,CE646,CG646))</f>
        <v>0.50093750000000004</v>
      </c>
      <c r="AW646" s="57" t="str">
        <f t="shared" ref="AW646:AW709" si="584">IF(U646="","",CONCATENATE(FIXED(U646,5),"  ",FIXED(V646,5)))</f>
        <v/>
      </c>
      <c r="AX646" s="58" t="str">
        <f t="shared" ref="AX646:AX709" si="585">IF(AJ646="m",ROUND(W646,5),"")</f>
        <v/>
      </c>
      <c r="AY646" s="58" t="str">
        <f t="shared" ref="AY646:AY709" si="586">IF(AJ646="m",ROUND(X646,5),"")</f>
        <v/>
      </c>
      <c r="AZ646" s="31">
        <f t="shared" ref="AZ646:AZ709" si="587">IF(AND(AM645=AM644,AN645=AN644,AO645=AO644,AP645=AP644,AJ646&lt;&gt;"t"),AZ645,IF(AJ646="t",AI646,AI645))</f>
        <v>190.34</v>
      </c>
      <c r="BA646" s="59">
        <f t="shared" ref="BA646:BA709" si="588">IF(AND($AM645=$AM644,$AN645=AN644,$AO645=$AO644,$AP645=$AP644,$AJ646&lt;&gt;"t"),BA645,BZ645)</f>
        <v>0.457013888888889</v>
      </c>
      <c r="BB646" s="59">
        <f t="shared" ref="BB646:BB709" si="589">IF(AND($AM645=$AM644,$AN645=AN644,$AO645=$AO644,$AP645=$AP644,$AJ646&lt;&gt;"t"),BB645,CA645)</f>
        <v>0.46256944444444459</v>
      </c>
      <c r="BC646" s="59">
        <f t="shared" ref="BC646:BC709" si="590">IF(AND($AM645=$AM644,$AN645=AN644,$AO645=$AO644,$AP645=$AP644,$AJ646&lt;&gt;"t"),BC645,CB645)</f>
        <v>0.44528935185185198</v>
      </c>
      <c r="BD646" s="59">
        <f t="shared" ref="BD646:BD709" si="591">IF(AND($AM645=$AM644,$AN645=AN644,$AO645=$AO644,$AP645=$AP644,$AJ646&lt;&gt;"t"),BD645,CC645)</f>
        <v>0.49112268518518526</v>
      </c>
      <c r="BE646" s="59">
        <f t="shared" ref="BE646:BE709" si="592">IF(AND($AM645=$AM644,$AN645=AN644,$AO645=$AO644,$AP645=$AP644,$AJ646&lt;&gt;"t"),BE645,CD645)</f>
        <v>0.47329861111111121</v>
      </c>
      <c r="BF646" s="59">
        <f t="shared" ref="BF646:BF709" si="593">IF(AND($AM645=$AM644,$AN645=AN644,$AO645=$AO644,$AP645=$AP644,$AJ646&lt;&gt;"t"),BF645,CE645)</f>
        <v>0.4837152777777779</v>
      </c>
      <c r="BG646" s="59">
        <f t="shared" ref="BG646:BG709" si="594">IF(AND($AM645=$AM644,$AN645=AN644,$AO645=$AO644,$AP645=$AP644,$AJ646&lt;&gt;"t"),BG645,CF645)</f>
        <v>0.47833333333333333</v>
      </c>
      <c r="BH646" s="59">
        <f t="shared" ref="BH646:BH709" si="595">IF(AND($AM645=$AM644,$AN645=AN644,$AO645=$AO644,$AP645=$AP644,$AJ646&lt;&gt;"t"),BH645,CG645)</f>
        <v>0.47763888888888889</v>
      </c>
      <c r="BI646" s="31">
        <f t="shared" ref="BI646:BI709" si="596">AI646-AZ646</f>
        <v>11.310000000000002</v>
      </c>
      <c r="BJ646" s="61">
        <f t="shared" ref="BJ646:BJ709" si="597">IF($AJ645="t",IF(AM644=0,0,$BI646/AM644),IF(AM645=0,0,$BI646/AM645))</f>
        <v>0.27585365853658544</v>
      </c>
      <c r="BK646" s="61">
        <f t="shared" ref="BK646:BK709" si="598">IF($AJ645="t",IF(AN644=0,0,$BI646/AN644),IF(AN645=0,0,$BI646/AN645))</f>
        <v>0.23562500000000006</v>
      </c>
      <c r="BL646" s="61">
        <f t="shared" ref="BL646:BL709" si="599">IF($AJ645="t",IF(AO644=0,0,$BI646/AO644),IF(AO645=0,0,$BI646/AO645))</f>
        <v>0.20563636363636367</v>
      </c>
      <c r="BM646" s="61">
        <f t="shared" ref="BM646:BM709" si="600">IF($AJ645="t",IF(AP644=0,0,$BI646/AP644),IF(AP645=0,0,$BI646/AP645))</f>
        <v>0.18241935483870972</v>
      </c>
      <c r="BN646" s="62">
        <f t="shared" ref="BN646:BN709" si="601">IF(AJ646="t",0,INT(BJ646))</f>
        <v>0</v>
      </c>
      <c r="BO646" s="62">
        <f t="shared" ref="BO646:BO709" si="602">IF(AJ646="t",AM646,IF(INT((BJ646-BN646)*60)&lt;0,1,INT((BJ646-BN646)*60)))</f>
        <v>16</v>
      </c>
      <c r="BP646" s="62">
        <f t="shared" ref="BP646:BP709" si="603">IF(AJ646="t",0,ROUND((((BJ646-BN646)*60)-BO646)*60,0))</f>
        <v>33</v>
      </c>
      <c r="BQ646" s="62">
        <f t="shared" ref="BQ646:BQ709" si="604">IF(AJ646="t",0,INT(BK646))</f>
        <v>0</v>
      </c>
      <c r="BR646" s="62">
        <f t="shared" ref="BR646:BR709" si="605">IF(AJ646="t",AN646,IF(INT((BK646-BQ646)*60)&lt;0,1,INT((BK646-BQ646)*60)))</f>
        <v>14</v>
      </c>
      <c r="BS646" s="62">
        <f t="shared" ref="BS646:BS709" si="606">IF(AJ646="t",0,ROUND((((BK646-BQ646)*60)-BR646)*60,0))</f>
        <v>8</v>
      </c>
      <c r="BT646" s="62">
        <f t="shared" ref="BT646:BT709" si="607">IF(AJ646="t",0,INT(BL646))</f>
        <v>0</v>
      </c>
      <c r="BU646" s="62">
        <f t="shared" ref="BU646:BU709" si="608">IF(AJ646="t",AO646,IF(INT((BL646-BT646)*60)&lt;0,1,INT((BL646-BT646)*60)))</f>
        <v>12</v>
      </c>
      <c r="BV646" s="62">
        <f t="shared" ref="BV646:BV709" si="609">IF(AJ646="t",0,ROUND((((BL646-BT646)*60)-BU646)*60,0))</f>
        <v>20</v>
      </c>
      <c r="BW646" s="62">
        <f t="shared" ref="BW646:BW709" si="610">IF(AJ646="t",0,INT(BM646))</f>
        <v>0</v>
      </c>
      <c r="BX646" s="62">
        <f t="shared" ref="BX646:BX709" si="611">IF(AJ646="t",AP646,IF(INT((BM646-BW646)*60)&lt;0,1,INT((BM646-BW646)*60)))</f>
        <v>10</v>
      </c>
      <c r="BY646" s="62">
        <f t="shared" ref="BY646:BY709" si="612">IF(AJ646="t",0,ROUND((((BM646-BW646)*60)-BX646)*60,0))</f>
        <v>57</v>
      </c>
      <c r="BZ646" s="63">
        <f t="shared" ref="BZ646:BZ709" si="613">BA646+TIME(BN646,BO646,BP646)</f>
        <v>0.46850694444444457</v>
      </c>
      <c r="CA646" s="63">
        <f t="shared" ref="CA646:CA709" si="614">BB646+TIME(BN646,BO646,BP646)</f>
        <v>0.47406250000000016</v>
      </c>
      <c r="CB646" s="63">
        <f t="shared" ref="CB646:CB709" si="615">BC646+TIME(BQ646,BR646,BS646)</f>
        <v>0.45510416666666681</v>
      </c>
      <c r="CC646" s="63">
        <f t="shared" ref="CC646:CC709" si="616">BD646+TIME(BQ646,BR646,BS646)</f>
        <v>0.50093750000000004</v>
      </c>
      <c r="CD646" s="63">
        <f t="shared" ref="CD646:CD709" si="617">BE646+TIME(BT646,BU646,BV646)</f>
        <v>0.48186342592592601</v>
      </c>
      <c r="CE646" s="63">
        <f t="shared" ref="CE646:CE709" si="618">BF646+TIME(BT646,BU646,BV646)</f>
        <v>0.4922800925925927</v>
      </c>
      <c r="CF646" s="63">
        <f t="shared" ref="CF646:CF709" si="619">BG646+TIME(BW646,BX646,BY646)</f>
        <v>0.48593750000000002</v>
      </c>
      <c r="CG646" s="63">
        <f t="shared" ref="CG646:CG709" si="620">BH646+TIME(BW646,BX646,BY646)</f>
        <v>0.48524305555555558</v>
      </c>
      <c r="CH646" s="36"/>
      <c r="CI646" s="36"/>
      <c r="CJ646" s="36"/>
      <c r="CK646" s="36"/>
      <c r="CL646" s="60">
        <v>60</v>
      </c>
    </row>
    <row r="647" spans="1:90" ht="81" x14ac:dyDescent="0.25">
      <c r="A647" s="37">
        <v>68</v>
      </c>
      <c r="B647" s="16" t="s">
        <v>127</v>
      </c>
      <c r="C647" s="37" t="s">
        <v>25</v>
      </c>
      <c r="D647" s="37">
        <v>30</v>
      </c>
      <c r="E647" s="78"/>
      <c r="F647" s="83"/>
      <c r="G647" s="44">
        <v>203.06</v>
      </c>
      <c r="H647" s="44">
        <f t="shared" si="574"/>
        <v>201.88</v>
      </c>
      <c r="I647" s="83">
        <v>201.85</v>
      </c>
      <c r="J647" s="43">
        <f t="shared" si="571"/>
        <v>-1.8165304268844064E-4</v>
      </c>
      <c r="K647" s="44">
        <f t="shared" si="572"/>
        <v>-3.666666666666174E-2</v>
      </c>
      <c r="L647" s="76" t="s">
        <v>1582</v>
      </c>
      <c r="M647" s="122" t="s">
        <v>1559</v>
      </c>
      <c r="N647" s="46">
        <f t="shared" si="580"/>
        <v>201.88666666666666</v>
      </c>
      <c r="O647" s="46">
        <v>-0.02</v>
      </c>
      <c r="P647" s="78">
        <v>201.92000000000002</v>
      </c>
      <c r="Q647" s="78">
        <f t="shared" si="573"/>
        <v>-1.19</v>
      </c>
      <c r="R647" s="78">
        <v>203.06</v>
      </c>
      <c r="S647" s="78">
        <f t="shared" si="573"/>
        <v>-1.19</v>
      </c>
      <c r="T647" s="77">
        <v>203.08</v>
      </c>
      <c r="U647" s="47" t="str">
        <f t="shared" ref="U647:U710" si="621">IF(W647="","",IF(Y647="",W647,IF(AA647&lt;1,ROUND((Y647+W647)/2,5),IF(AC647&lt;1,ROUND((Y647+AA647+W647)/3,5),ROUND((Y647+AA647+AC647+W647)/4,5)))))</f>
        <v/>
      </c>
      <c r="V647" s="47" t="str">
        <f t="shared" ref="V647:V710" si="622">IF(X647="","",IF(Z647&lt;1,ROUND(X647,5),IF(AB647&lt;1,ROUND((X647+Z647)/2,5),IF(AD647&lt;1,ROUND((X647+Z647+AB647)/3,5),ROUND((X647+Z647+AB647+AD647)/4,5)))))</f>
        <v/>
      </c>
      <c r="W647" s="50"/>
      <c r="X647" s="50"/>
      <c r="Y647" s="50"/>
      <c r="Z647" s="50"/>
      <c r="AA647" s="50"/>
      <c r="AB647" s="50"/>
      <c r="AC647" s="50"/>
      <c r="AD647" s="50"/>
      <c r="AE647" s="51">
        <f t="shared" si="575"/>
        <v>68</v>
      </c>
      <c r="AF647" s="51" t="str">
        <f t="shared" si="576"/>
        <v>U1</v>
      </c>
      <c r="AG647" s="51" t="str">
        <f t="shared" si="577"/>
        <v>o</v>
      </c>
      <c r="AH647" s="51">
        <f t="shared" si="578"/>
        <v>30</v>
      </c>
      <c r="AI647" s="52">
        <f t="shared" si="579"/>
        <v>201.88</v>
      </c>
      <c r="AJ647" s="51"/>
      <c r="AK647" s="53"/>
      <c r="AL647" s="52"/>
      <c r="AM647" s="53">
        <f t="shared" si="581"/>
        <v>41</v>
      </c>
      <c r="AN647" s="53">
        <f>IF(AJ647&lt;&gt;"",IF(AJ647="o",VLOOKUP(AM647,OpenSect!$A$1:$D$11,2),IF(AJ647="u",VLOOKUP(AM647,UpHill!$A$1:$D$35,2),IF(AJ647="d",VLOOKUP(AM647,DownHill!$A$1:$D$29,2),IF(AJ647="f",VLOOKUP(AM647,FlatUnd!$A$2:$D$30,2),IF(AJ647="t",VLOOKUP(AM647,TimeAdd!$A$1:$D$176,2),IF(AJ647="l",VLOOKUP(AM647,SLimit!$A$1:$D$8,2),AN646)))))),AN646)</f>
        <v>48</v>
      </c>
      <c r="AO647" s="53">
        <f>IF(AJ647&lt;&gt;"",IF(AJ647="o",VLOOKUP(AM647,OpenSect!$A$1:$D$11,3),IF(AJ647="u",VLOOKUP(AM647,UpHill!$A$1:$D$35,3),IF(AJ647="d",VLOOKUP(AM647,DownHill!$A$3:$D$29,3),IF(AJ647="f",VLOOKUP(AM647,FlatUnd!$A$2:$D$30,3),IF(AJ647="t",VLOOKUP(AM647,TimeAdd!$A$1:$D$18,3),IF(AJ647="l",VLOOKUP(AM647,SLimit!$A$1:$D$8,3),AO646)))))),AO646)</f>
        <v>55</v>
      </c>
      <c r="AP647" s="53">
        <f>IF(AJ647&lt;&gt;"",IF(AJ647="o",VLOOKUP(AM647,OpenSect!$A$1:$D$11,4),IF(AJ647="u",VLOOKUP(AM647,UpHill!$A$1:$D$35,4),IF(AJ647="d",VLOOKUP(AM647,DownHill!$A$1:$D$29,4),IF(AJ647="f",VLOOKUP(AM647,FlatUnd!$A$2:$D$30,4),IF(AJ647="t",VLOOKUP(AM647,TimeAdd!$A$1:$D$18,4),IF(AJ647="l",VLOOKUP(AM647,SLimit!$A$1:$D$8,4),AP646)))))),AP646)</f>
        <v>62</v>
      </c>
      <c r="AQ647" s="53" t="str">
        <f t="shared" si="582"/>
        <v>120</v>
      </c>
      <c r="AR647" s="54" t="str">
        <f t="shared" si="583"/>
        <v>R23 Heidelberg{ straight} / Balfour{ right} / {Left }Sprucewell.{  Turn RIGHT to Balfour.  Be careful of gravel and speed bumps after turning.  No controls until next clue.}</v>
      </c>
      <c r="AS647" s="55"/>
      <c r="AT647" s="55"/>
      <c r="AU647" s="56">
        <f>IF(GroupStTimes!$A$8=0,MIN(CB647,CD647,CF647),MIN(BZ647,CB647,CD647,CF647))</f>
        <v>0.45530092592592603</v>
      </c>
      <c r="AV647" s="56">
        <f>IF(GroupStTimes!$A$8=0,MAX(CC647,CE647,CG647),MAX(CA647,CC647,CE647,CG647))</f>
        <v>0.50113425925925936</v>
      </c>
      <c r="AW647" s="57" t="str">
        <f t="shared" si="584"/>
        <v/>
      </c>
      <c r="AX647" s="58" t="str">
        <f t="shared" si="585"/>
        <v/>
      </c>
      <c r="AY647" s="58" t="str">
        <f t="shared" si="586"/>
        <v/>
      </c>
      <c r="AZ647" s="31">
        <f t="shared" si="587"/>
        <v>190.34</v>
      </c>
      <c r="BA647" s="59">
        <f t="shared" si="588"/>
        <v>0.457013888888889</v>
      </c>
      <c r="BB647" s="59">
        <f t="shared" si="589"/>
        <v>0.46256944444444459</v>
      </c>
      <c r="BC647" s="59">
        <f t="shared" si="590"/>
        <v>0.44528935185185198</v>
      </c>
      <c r="BD647" s="59">
        <f t="shared" si="591"/>
        <v>0.49112268518518526</v>
      </c>
      <c r="BE647" s="59">
        <f t="shared" si="592"/>
        <v>0.47329861111111121</v>
      </c>
      <c r="BF647" s="59">
        <f t="shared" si="593"/>
        <v>0.4837152777777779</v>
      </c>
      <c r="BG647" s="59">
        <f t="shared" si="594"/>
        <v>0.47833333333333333</v>
      </c>
      <c r="BH647" s="59">
        <f t="shared" si="595"/>
        <v>0.47763888888888889</v>
      </c>
      <c r="BI647" s="31">
        <f t="shared" si="596"/>
        <v>11.539999999999992</v>
      </c>
      <c r="BJ647" s="61">
        <f t="shared" si="597"/>
        <v>0.28146341463414615</v>
      </c>
      <c r="BK647" s="61">
        <f t="shared" si="598"/>
        <v>0.2404166666666665</v>
      </c>
      <c r="BL647" s="61">
        <f t="shared" si="599"/>
        <v>0.20981818181818168</v>
      </c>
      <c r="BM647" s="61">
        <f t="shared" si="600"/>
        <v>0.18612903225806438</v>
      </c>
      <c r="BN647" s="62">
        <f t="shared" si="601"/>
        <v>0</v>
      </c>
      <c r="BO647" s="62">
        <f t="shared" si="602"/>
        <v>16</v>
      </c>
      <c r="BP647" s="62">
        <f t="shared" si="603"/>
        <v>53</v>
      </c>
      <c r="BQ647" s="62">
        <f t="shared" si="604"/>
        <v>0</v>
      </c>
      <c r="BR647" s="62">
        <f t="shared" si="605"/>
        <v>14</v>
      </c>
      <c r="BS647" s="62">
        <f t="shared" si="606"/>
        <v>25</v>
      </c>
      <c r="BT647" s="62">
        <f t="shared" si="607"/>
        <v>0</v>
      </c>
      <c r="BU647" s="62">
        <f t="shared" si="608"/>
        <v>12</v>
      </c>
      <c r="BV647" s="62">
        <f t="shared" si="609"/>
        <v>35</v>
      </c>
      <c r="BW647" s="62">
        <f t="shared" si="610"/>
        <v>0</v>
      </c>
      <c r="BX647" s="62">
        <f t="shared" si="611"/>
        <v>11</v>
      </c>
      <c r="BY647" s="62">
        <f t="shared" si="612"/>
        <v>10</v>
      </c>
      <c r="BZ647" s="63">
        <f t="shared" si="613"/>
        <v>0.46873842592592602</v>
      </c>
      <c r="CA647" s="63">
        <f t="shared" si="614"/>
        <v>0.47429398148148161</v>
      </c>
      <c r="CB647" s="63">
        <f t="shared" si="615"/>
        <v>0.45530092592592603</v>
      </c>
      <c r="CC647" s="63">
        <f t="shared" si="616"/>
        <v>0.50113425925925936</v>
      </c>
      <c r="CD647" s="63">
        <f t="shared" si="617"/>
        <v>0.48203703703703715</v>
      </c>
      <c r="CE647" s="63">
        <f t="shared" si="618"/>
        <v>0.49245370370370384</v>
      </c>
      <c r="CF647" s="63">
        <f t="shared" si="619"/>
        <v>0.48608796296296297</v>
      </c>
      <c r="CG647" s="63">
        <f t="shared" si="620"/>
        <v>0.48539351851851853</v>
      </c>
      <c r="CH647" s="36"/>
      <c r="CI647" s="36"/>
      <c r="CJ647" s="36"/>
      <c r="CK647" s="36"/>
      <c r="CL647" s="60">
        <v>60</v>
      </c>
    </row>
    <row r="648" spans="1:90" ht="28.5" customHeight="1" x14ac:dyDescent="0.25">
      <c r="A648" s="37">
        <v>88</v>
      </c>
      <c r="B648" s="95" t="s">
        <v>1473</v>
      </c>
      <c r="C648" s="95"/>
      <c r="D648" s="95"/>
      <c r="F648" s="44"/>
      <c r="G648" s="44">
        <v>201.95</v>
      </c>
      <c r="H648" s="44">
        <f t="shared" si="574"/>
        <v>201.91</v>
      </c>
      <c r="I648" s="83">
        <v>201.88</v>
      </c>
      <c r="J648" s="43">
        <f t="shared" si="571"/>
        <v>-2.4767188428761122E-4</v>
      </c>
      <c r="K648" s="44">
        <f t="shared" si="572"/>
        <v>-4.9999999999982947E-2</v>
      </c>
      <c r="L648" s="91" t="s">
        <v>1568</v>
      </c>
      <c r="M648" s="122" t="s">
        <v>1559</v>
      </c>
      <c r="N648" s="46">
        <f t="shared" si="580"/>
        <v>201.92999999999998</v>
      </c>
      <c r="O648" s="46">
        <v>-0.02</v>
      </c>
      <c r="P648" s="78">
        <v>201.95</v>
      </c>
      <c r="Q648" s="87"/>
      <c r="R648" s="78"/>
      <c r="U648" s="47" t="str">
        <f t="shared" si="621"/>
        <v/>
      </c>
      <c r="V648" s="47" t="str">
        <f t="shared" si="622"/>
        <v/>
      </c>
      <c r="W648" s="50"/>
      <c r="X648" s="50"/>
      <c r="Y648" s="50"/>
      <c r="Z648" s="50"/>
      <c r="AA648" s="50"/>
      <c r="AB648" s="50"/>
      <c r="AC648" s="50"/>
      <c r="AD648" s="50"/>
      <c r="AE648" s="51">
        <f t="shared" si="575"/>
        <v>88</v>
      </c>
      <c r="AF648" s="51" t="str">
        <f t="shared" si="576"/>
        <v>u 0,5</v>
      </c>
      <c r="AG648" s="51" t="str">
        <f t="shared" si="577"/>
        <v/>
      </c>
      <c r="AH648" s="51" t="str">
        <f t="shared" si="578"/>
        <v/>
      </c>
      <c r="AI648" s="52">
        <f t="shared" si="579"/>
        <v>201.91</v>
      </c>
      <c r="AJ648" s="51"/>
      <c r="AK648" s="53"/>
      <c r="AL648" s="52"/>
      <c r="AM648" s="53">
        <f t="shared" si="581"/>
        <v>41</v>
      </c>
      <c r="AN648" s="53">
        <f>IF(AJ648&lt;&gt;"",IF(AJ648="o",VLOOKUP(AM648,OpenSect!$A$1:$D$11,2),IF(AJ648="u",VLOOKUP(AM648,UpHill!$A$1:$D$35,2),IF(AJ648="d",VLOOKUP(AM648,DownHill!$A$1:$D$29,2),IF(AJ648="f",VLOOKUP(AM648,FlatUnd!$A$2:$D$30,2),IF(AJ648="t",VLOOKUP(AM648,TimeAdd!$A$1:$D$176,2),IF(AJ648="l",VLOOKUP(AM648,SLimit!$A$1:$D$8,2),AN647)))))),AN647)</f>
        <v>48</v>
      </c>
      <c r="AO648" s="53">
        <f>IF(AJ648&lt;&gt;"",IF(AJ648="o",VLOOKUP(AM648,OpenSect!$A$1:$D$11,3),IF(AJ648="u",VLOOKUP(AM648,UpHill!$A$1:$D$35,3),IF(AJ648="d",VLOOKUP(AM648,DownHill!$A$3:$D$29,3),IF(AJ648="f",VLOOKUP(AM648,FlatUnd!$A$2:$D$30,3),IF(AJ648="t",VLOOKUP(AM648,TimeAdd!$A$1:$D$18,3),IF(AJ648="l",VLOOKUP(AM648,SLimit!$A$1:$D$8,3),AO647)))))),AO647)</f>
        <v>55</v>
      </c>
      <c r="AP648" s="53">
        <f>IF(AJ648&lt;&gt;"",IF(AJ648="o",VLOOKUP(AM648,OpenSect!$A$1:$D$11,4),IF(AJ648="u",VLOOKUP(AM648,UpHill!$A$1:$D$35,4),IF(AJ648="d",VLOOKUP(AM648,DownHill!$A$1:$D$29,4),IF(AJ648="f",VLOOKUP(AM648,FlatUnd!$A$2:$D$30,4),IF(AJ648="t",VLOOKUP(AM648,TimeAdd!$A$1:$D$18,4),IF(AJ648="l",VLOOKUP(AM648,SLimit!$A$1:$D$8,4),AP647)))))),AP647)</f>
        <v>62</v>
      </c>
      <c r="AQ648" s="53" t="str">
        <f t="shared" si="582"/>
        <v>120</v>
      </c>
      <c r="AR648" s="54" t="str">
        <f t="shared" si="583"/>
        <v>67,6 Km Plate.</v>
      </c>
      <c r="AS648" s="55"/>
      <c r="AT648" s="55"/>
      <c r="AU648" s="56">
        <f>IF(GroupStTimes!$A$8=0,MIN(CB648,CD648,CF648),MIN(BZ648,CB648,CD648,CF648))</f>
        <v>0.45533564814814825</v>
      </c>
      <c r="AV648" s="56">
        <f>IF(GroupStTimes!$A$8=0,MAX(CC648,CE648,CG648),MAX(CA648,CC648,CE648,CG648))</f>
        <v>0.50116898148148159</v>
      </c>
      <c r="AW648" s="57" t="str">
        <f t="shared" si="584"/>
        <v/>
      </c>
      <c r="AX648" s="58" t="str">
        <f t="shared" si="585"/>
        <v/>
      </c>
      <c r="AY648" s="58" t="str">
        <f t="shared" si="586"/>
        <v/>
      </c>
      <c r="AZ648" s="31">
        <f t="shared" si="587"/>
        <v>190.34</v>
      </c>
      <c r="BA648" s="59">
        <f t="shared" si="588"/>
        <v>0.457013888888889</v>
      </c>
      <c r="BB648" s="59">
        <f t="shared" si="589"/>
        <v>0.46256944444444459</v>
      </c>
      <c r="BC648" s="59">
        <f t="shared" si="590"/>
        <v>0.44528935185185198</v>
      </c>
      <c r="BD648" s="59">
        <f t="shared" si="591"/>
        <v>0.49112268518518526</v>
      </c>
      <c r="BE648" s="59">
        <f t="shared" si="592"/>
        <v>0.47329861111111121</v>
      </c>
      <c r="BF648" s="59">
        <f t="shared" si="593"/>
        <v>0.4837152777777779</v>
      </c>
      <c r="BG648" s="59">
        <f t="shared" si="594"/>
        <v>0.47833333333333333</v>
      </c>
      <c r="BH648" s="59">
        <f t="shared" si="595"/>
        <v>0.47763888888888889</v>
      </c>
      <c r="BI648" s="31">
        <f t="shared" si="596"/>
        <v>11.569999999999993</v>
      </c>
      <c r="BJ648" s="61">
        <f t="shared" si="597"/>
        <v>0.28219512195121932</v>
      </c>
      <c r="BK648" s="61">
        <f t="shared" si="598"/>
        <v>0.24104166666666652</v>
      </c>
      <c r="BL648" s="61">
        <f t="shared" si="599"/>
        <v>0.21036363636363625</v>
      </c>
      <c r="BM648" s="61">
        <f t="shared" si="600"/>
        <v>0.18661290322580634</v>
      </c>
      <c r="BN648" s="62">
        <f t="shared" si="601"/>
        <v>0</v>
      </c>
      <c r="BO648" s="62">
        <f t="shared" si="602"/>
        <v>16</v>
      </c>
      <c r="BP648" s="62">
        <f t="shared" si="603"/>
        <v>56</v>
      </c>
      <c r="BQ648" s="62">
        <f t="shared" si="604"/>
        <v>0</v>
      </c>
      <c r="BR648" s="62">
        <f t="shared" si="605"/>
        <v>14</v>
      </c>
      <c r="BS648" s="62">
        <f t="shared" si="606"/>
        <v>28</v>
      </c>
      <c r="BT648" s="62">
        <f t="shared" si="607"/>
        <v>0</v>
      </c>
      <c r="BU648" s="62">
        <f t="shared" si="608"/>
        <v>12</v>
      </c>
      <c r="BV648" s="62">
        <f t="shared" si="609"/>
        <v>37</v>
      </c>
      <c r="BW648" s="62">
        <f t="shared" si="610"/>
        <v>0</v>
      </c>
      <c r="BX648" s="62">
        <f t="shared" si="611"/>
        <v>11</v>
      </c>
      <c r="BY648" s="62">
        <f t="shared" si="612"/>
        <v>12</v>
      </c>
      <c r="BZ648" s="63">
        <f t="shared" si="613"/>
        <v>0.46877314814814824</v>
      </c>
      <c r="CA648" s="63">
        <f t="shared" si="614"/>
        <v>0.47432870370370384</v>
      </c>
      <c r="CB648" s="63">
        <f t="shared" si="615"/>
        <v>0.45533564814814825</v>
      </c>
      <c r="CC648" s="63">
        <f t="shared" si="616"/>
        <v>0.50116898148148159</v>
      </c>
      <c r="CD648" s="63">
        <f t="shared" si="617"/>
        <v>0.48206018518518529</v>
      </c>
      <c r="CE648" s="63">
        <f t="shared" si="618"/>
        <v>0.49247685185185197</v>
      </c>
      <c r="CF648" s="63">
        <f t="shared" si="619"/>
        <v>0.4861111111111111</v>
      </c>
      <c r="CG648" s="63">
        <f t="shared" si="620"/>
        <v>0.48541666666666666</v>
      </c>
      <c r="CH648" s="36"/>
      <c r="CI648" s="36"/>
      <c r="CJ648" s="36"/>
      <c r="CK648" s="36"/>
      <c r="CL648" s="60">
        <v>60</v>
      </c>
    </row>
    <row r="649" spans="1:90" ht="27" customHeight="1" x14ac:dyDescent="0.25">
      <c r="A649" s="37">
        <v>88</v>
      </c>
      <c r="B649" s="95"/>
      <c r="C649" s="95"/>
      <c r="D649" s="95"/>
      <c r="F649" s="44"/>
      <c r="G649" s="44">
        <v>202.3</v>
      </c>
      <c r="H649" s="44">
        <f t="shared" si="574"/>
        <v>202.26</v>
      </c>
      <c r="I649" s="83">
        <v>202.23</v>
      </c>
      <c r="J649" s="43">
        <f t="shared" si="571"/>
        <v>-2.4724323789749973E-4</v>
      </c>
      <c r="K649" s="44">
        <f t="shared" si="572"/>
        <v>-5.0000000000011369E-2</v>
      </c>
      <c r="L649" s="91" t="s">
        <v>1459</v>
      </c>
      <c r="M649" s="122" t="s">
        <v>1559</v>
      </c>
      <c r="N649" s="46">
        <f t="shared" si="580"/>
        <v>202.28</v>
      </c>
      <c r="O649" s="46">
        <v>-0.02</v>
      </c>
      <c r="P649" s="78">
        <v>202.3</v>
      </c>
      <c r="Q649" s="87"/>
      <c r="R649" s="78"/>
      <c r="U649" s="47" t="str">
        <f t="shared" si="621"/>
        <v/>
      </c>
      <c r="V649" s="47" t="str">
        <f t="shared" si="622"/>
        <v/>
      </c>
      <c r="W649" s="50"/>
      <c r="X649" s="50"/>
      <c r="Y649" s="50"/>
      <c r="Z649" s="50"/>
      <c r="AA649" s="50"/>
      <c r="AB649" s="50"/>
      <c r="AC649" s="50"/>
      <c r="AD649" s="50"/>
      <c r="AE649" s="51">
        <f t="shared" si="575"/>
        <v>88</v>
      </c>
      <c r="AF649" s="51" t="str">
        <f t="shared" si="576"/>
        <v/>
      </c>
      <c r="AG649" s="51" t="str">
        <f t="shared" si="577"/>
        <v/>
      </c>
      <c r="AH649" s="51" t="str">
        <f t="shared" si="578"/>
        <v/>
      </c>
      <c r="AI649" s="52">
        <f t="shared" si="579"/>
        <v>202.26</v>
      </c>
      <c r="AJ649" s="51"/>
      <c r="AK649" s="53"/>
      <c r="AL649" s="52"/>
      <c r="AM649" s="53">
        <f t="shared" si="581"/>
        <v>41</v>
      </c>
      <c r="AN649" s="53">
        <f>IF(AJ649&lt;&gt;"",IF(AJ649="o",VLOOKUP(AM649,OpenSect!$A$1:$D$11,2),IF(AJ649="u",VLOOKUP(AM649,UpHill!$A$1:$D$35,2),IF(AJ649="d",VLOOKUP(AM649,DownHill!$A$1:$D$29,2),IF(AJ649="f",VLOOKUP(AM649,FlatUnd!$A$2:$D$30,2),IF(AJ649="t",VLOOKUP(AM649,TimeAdd!$A$1:$D$176,2),IF(AJ649="l",VLOOKUP(AM649,SLimit!$A$1:$D$8,2),AN648)))))),AN648)</f>
        <v>48</v>
      </c>
      <c r="AO649" s="53">
        <f>IF(AJ649&lt;&gt;"",IF(AJ649="o",VLOOKUP(AM649,OpenSect!$A$1:$D$11,3),IF(AJ649="u",VLOOKUP(AM649,UpHill!$A$1:$D$35,3),IF(AJ649="d",VLOOKUP(AM649,DownHill!$A$3:$D$29,3),IF(AJ649="f",VLOOKUP(AM649,FlatUnd!$A$2:$D$30,3),IF(AJ649="t",VLOOKUP(AM649,TimeAdd!$A$1:$D$18,3),IF(AJ649="l",VLOOKUP(AM649,SLimit!$A$1:$D$8,3),AO648)))))),AO648)</f>
        <v>55</v>
      </c>
      <c r="AP649" s="53">
        <f>IF(AJ649&lt;&gt;"",IF(AJ649="o",VLOOKUP(AM649,OpenSect!$A$1:$D$11,4),IF(AJ649="u",VLOOKUP(AM649,UpHill!$A$1:$D$35,4),IF(AJ649="d",VLOOKUP(AM649,DownHill!$A$1:$D$29,4),IF(AJ649="f",VLOOKUP(AM649,FlatUnd!$A$2:$D$30,4),IF(AJ649="t",VLOOKUP(AM649,TimeAdd!$A$1:$D$18,4),IF(AJ649="l",VLOOKUP(AM649,SLimit!$A$1:$D$8,4),AP648)))))),AP648)</f>
        <v>62</v>
      </c>
      <c r="AQ649" s="53" t="str">
        <f t="shared" si="582"/>
        <v>120</v>
      </c>
      <c r="AR649" s="54" t="str">
        <f t="shared" si="583"/>
        <v xml:space="preserve">120 Speed limit. </v>
      </c>
      <c r="AS649" s="55"/>
      <c r="AT649" s="55"/>
      <c r="AU649" s="56">
        <f>IF(GroupStTimes!$A$8=0,MIN(CB649,CD649,CF649),MIN(BZ649,CB649,CD649,CF649))</f>
        <v>0.45563657407407421</v>
      </c>
      <c r="AV649" s="56">
        <f>IF(GroupStTimes!$A$8=0,MAX(CC649,CE649,CG649),MAX(CA649,CC649,CE649,CG649))</f>
        <v>0.50146990740740749</v>
      </c>
      <c r="AW649" s="57" t="str">
        <f t="shared" si="584"/>
        <v/>
      </c>
      <c r="AX649" s="58" t="str">
        <f t="shared" si="585"/>
        <v/>
      </c>
      <c r="AY649" s="58" t="str">
        <f t="shared" si="586"/>
        <v/>
      </c>
      <c r="AZ649" s="31">
        <f t="shared" si="587"/>
        <v>190.34</v>
      </c>
      <c r="BA649" s="59">
        <f t="shared" si="588"/>
        <v>0.457013888888889</v>
      </c>
      <c r="BB649" s="59">
        <f t="shared" si="589"/>
        <v>0.46256944444444459</v>
      </c>
      <c r="BC649" s="59">
        <f t="shared" si="590"/>
        <v>0.44528935185185198</v>
      </c>
      <c r="BD649" s="59">
        <f t="shared" si="591"/>
        <v>0.49112268518518526</v>
      </c>
      <c r="BE649" s="59">
        <f t="shared" si="592"/>
        <v>0.47329861111111121</v>
      </c>
      <c r="BF649" s="59">
        <f t="shared" si="593"/>
        <v>0.4837152777777779</v>
      </c>
      <c r="BG649" s="59">
        <f t="shared" si="594"/>
        <v>0.47833333333333333</v>
      </c>
      <c r="BH649" s="59">
        <f t="shared" si="595"/>
        <v>0.47763888888888889</v>
      </c>
      <c r="BI649" s="31">
        <f t="shared" si="596"/>
        <v>11.919999999999987</v>
      </c>
      <c r="BJ649" s="61">
        <f t="shared" si="597"/>
        <v>0.29073170731707287</v>
      </c>
      <c r="BK649" s="61">
        <f t="shared" si="598"/>
        <v>0.24833333333333307</v>
      </c>
      <c r="BL649" s="61">
        <f t="shared" si="599"/>
        <v>0.21672727272727249</v>
      </c>
      <c r="BM649" s="61">
        <f t="shared" si="600"/>
        <v>0.19225806451612884</v>
      </c>
      <c r="BN649" s="62">
        <f t="shared" si="601"/>
        <v>0</v>
      </c>
      <c r="BO649" s="62">
        <f t="shared" si="602"/>
        <v>17</v>
      </c>
      <c r="BP649" s="62">
        <f t="shared" si="603"/>
        <v>27</v>
      </c>
      <c r="BQ649" s="62">
        <f t="shared" si="604"/>
        <v>0</v>
      </c>
      <c r="BR649" s="62">
        <f t="shared" si="605"/>
        <v>14</v>
      </c>
      <c r="BS649" s="62">
        <f t="shared" si="606"/>
        <v>54</v>
      </c>
      <c r="BT649" s="62">
        <f t="shared" si="607"/>
        <v>0</v>
      </c>
      <c r="BU649" s="62">
        <f t="shared" si="608"/>
        <v>13</v>
      </c>
      <c r="BV649" s="62">
        <f t="shared" si="609"/>
        <v>0</v>
      </c>
      <c r="BW649" s="62">
        <f t="shared" si="610"/>
        <v>0</v>
      </c>
      <c r="BX649" s="62">
        <f t="shared" si="611"/>
        <v>11</v>
      </c>
      <c r="BY649" s="62">
        <f t="shared" si="612"/>
        <v>32</v>
      </c>
      <c r="BZ649" s="63">
        <f t="shared" si="613"/>
        <v>0.46913194444444456</v>
      </c>
      <c r="CA649" s="63">
        <f t="shared" si="614"/>
        <v>0.47468750000000015</v>
      </c>
      <c r="CB649" s="63">
        <f t="shared" si="615"/>
        <v>0.45563657407407421</v>
      </c>
      <c r="CC649" s="63">
        <f t="shared" si="616"/>
        <v>0.50146990740740749</v>
      </c>
      <c r="CD649" s="63">
        <f t="shared" si="617"/>
        <v>0.48232638888888901</v>
      </c>
      <c r="CE649" s="63">
        <f t="shared" si="618"/>
        <v>0.4927430555555557</v>
      </c>
      <c r="CF649" s="63">
        <f t="shared" si="619"/>
        <v>0.4863425925925926</v>
      </c>
      <c r="CG649" s="63">
        <f t="shared" si="620"/>
        <v>0.48564814814814816</v>
      </c>
      <c r="CH649" s="36"/>
      <c r="CI649" s="36"/>
      <c r="CJ649" s="36"/>
      <c r="CK649" s="36"/>
      <c r="CL649" s="60">
        <v>60</v>
      </c>
    </row>
    <row r="650" spans="1:90" ht="28.5" customHeight="1" x14ac:dyDescent="0.25">
      <c r="A650" s="37">
        <v>88</v>
      </c>
      <c r="B650" s="95"/>
      <c r="C650" s="95"/>
      <c r="D650" s="95"/>
      <c r="F650" s="44"/>
      <c r="G650" s="44">
        <v>202.36</v>
      </c>
      <c r="H650" s="44">
        <f t="shared" si="574"/>
        <v>202.32</v>
      </c>
      <c r="I650" s="83">
        <v>202.29</v>
      </c>
      <c r="J650" s="43">
        <f t="shared" si="571"/>
        <v>-2.4716990459247302E-4</v>
      </c>
      <c r="K650" s="44">
        <f t="shared" si="572"/>
        <v>-5.0000000000011369E-2</v>
      </c>
      <c r="L650" s="91" t="s">
        <v>1569</v>
      </c>
      <c r="M650" s="122" t="s">
        <v>1559</v>
      </c>
      <c r="N650" s="46">
        <f t="shared" si="580"/>
        <v>202.34</v>
      </c>
      <c r="O650" s="46">
        <v>-0.02</v>
      </c>
      <c r="P650" s="78">
        <v>202.36</v>
      </c>
      <c r="Q650" s="87"/>
      <c r="R650" s="78"/>
      <c r="U650" s="47" t="str">
        <f t="shared" si="621"/>
        <v/>
      </c>
      <c r="V650" s="47" t="str">
        <f t="shared" si="622"/>
        <v/>
      </c>
      <c r="W650" s="50"/>
      <c r="X650" s="50"/>
      <c r="Y650" s="50"/>
      <c r="Z650" s="50"/>
      <c r="AA650" s="50"/>
      <c r="AB650" s="50"/>
      <c r="AC650" s="50"/>
      <c r="AD650" s="50"/>
      <c r="AE650" s="51">
        <f t="shared" si="575"/>
        <v>88</v>
      </c>
      <c r="AF650" s="51" t="str">
        <f t="shared" si="576"/>
        <v/>
      </c>
      <c r="AG650" s="51" t="str">
        <f t="shared" si="577"/>
        <v/>
      </c>
      <c r="AH650" s="51" t="str">
        <f t="shared" si="578"/>
        <v/>
      </c>
      <c r="AI650" s="52">
        <f t="shared" si="579"/>
        <v>202.32</v>
      </c>
      <c r="AJ650" s="51"/>
      <c r="AK650" s="53"/>
      <c r="AL650" s="52"/>
      <c r="AM650" s="53">
        <f t="shared" si="581"/>
        <v>41</v>
      </c>
      <c r="AN650" s="53">
        <f>IF(AJ650&lt;&gt;"",IF(AJ650="o",VLOOKUP(AM650,OpenSect!$A$1:$D$11,2),IF(AJ650="u",VLOOKUP(AM650,UpHill!$A$1:$D$35,2),IF(AJ650="d",VLOOKUP(AM650,DownHill!$A$1:$D$29,2),IF(AJ650="f",VLOOKUP(AM650,FlatUnd!$A$2:$D$30,2),IF(AJ650="t",VLOOKUP(AM650,TimeAdd!$A$1:$D$176,2),IF(AJ650="l",VLOOKUP(AM650,SLimit!$A$1:$D$8,2),AN649)))))),AN649)</f>
        <v>48</v>
      </c>
      <c r="AO650" s="53">
        <f>IF(AJ650&lt;&gt;"",IF(AJ650="o",VLOOKUP(AM650,OpenSect!$A$1:$D$11,3),IF(AJ650="u",VLOOKUP(AM650,UpHill!$A$1:$D$35,3),IF(AJ650="d",VLOOKUP(AM650,DownHill!$A$3:$D$29,3),IF(AJ650="f",VLOOKUP(AM650,FlatUnd!$A$2:$D$30,3),IF(AJ650="t",VLOOKUP(AM650,TimeAdd!$A$1:$D$18,3),IF(AJ650="l",VLOOKUP(AM650,SLimit!$A$1:$D$8,3),AO649)))))),AO649)</f>
        <v>55</v>
      </c>
      <c r="AP650" s="53">
        <f>IF(AJ650&lt;&gt;"",IF(AJ650="o",VLOOKUP(AM650,OpenSect!$A$1:$D$11,4),IF(AJ650="u",VLOOKUP(AM650,UpHill!$A$1:$D$35,4),IF(AJ650="d",VLOOKUP(AM650,DownHill!$A$1:$D$29,4),IF(AJ650="f",VLOOKUP(AM650,FlatUnd!$A$2:$D$30,4),IF(AJ650="t",VLOOKUP(AM650,TimeAdd!$A$1:$D$18,4),IF(AJ650="l",VLOOKUP(AM650,SLimit!$A$1:$D$8,4),AP649)))))),AP649)</f>
        <v>62</v>
      </c>
      <c r="AQ650" s="53" t="str">
        <f t="shared" si="582"/>
        <v>120</v>
      </c>
      <c r="AR650" s="54" t="str">
        <f t="shared" si="583"/>
        <v>68,0 Km Plate.</v>
      </c>
      <c r="AS650" s="55"/>
      <c r="AT650" s="55"/>
      <c r="AU650" s="56">
        <f>IF(GroupStTimes!$A$8=0,MIN(CB650,CD650,CF650),MIN(BZ650,CB650,CD650,CF650))</f>
        <v>0.45568287037037047</v>
      </c>
      <c r="AV650" s="56">
        <f>IF(GroupStTimes!$A$8=0,MAX(CC650,CE650,CG650),MAX(CA650,CC650,CE650,CG650))</f>
        <v>0.50151620370370376</v>
      </c>
      <c r="AW650" s="57" t="str">
        <f t="shared" si="584"/>
        <v/>
      </c>
      <c r="AX650" s="58" t="str">
        <f t="shared" si="585"/>
        <v/>
      </c>
      <c r="AY650" s="58" t="str">
        <f t="shared" si="586"/>
        <v/>
      </c>
      <c r="AZ650" s="31">
        <f t="shared" si="587"/>
        <v>190.34</v>
      </c>
      <c r="BA650" s="59">
        <f t="shared" si="588"/>
        <v>0.457013888888889</v>
      </c>
      <c r="BB650" s="59">
        <f t="shared" si="589"/>
        <v>0.46256944444444459</v>
      </c>
      <c r="BC650" s="59">
        <f t="shared" si="590"/>
        <v>0.44528935185185198</v>
      </c>
      <c r="BD650" s="59">
        <f t="shared" si="591"/>
        <v>0.49112268518518526</v>
      </c>
      <c r="BE650" s="59">
        <f t="shared" si="592"/>
        <v>0.47329861111111121</v>
      </c>
      <c r="BF650" s="59">
        <f t="shared" si="593"/>
        <v>0.4837152777777779</v>
      </c>
      <c r="BG650" s="59">
        <f t="shared" si="594"/>
        <v>0.47833333333333333</v>
      </c>
      <c r="BH650" s="59">
        <f t="shared" si="595"/>
        <v>0.47763888888888889</v>
      </c>
      <c r="BI650" s="31">
        <f t="shared" si="596"/>
        <v>11.97999999999999</v>
      </c>
      <c r="BJ650" s="61">
        <f t="shared" si="597"/>
        <v>0.29219512195121927</v>
      </c>
      <c r="BK650" s="61">
        <f t="shared" si="598"/>
        <v>0.24958333333333313</v>
      </c>
      <c r="BL650" s="61">
        <f t="shared" si="599"/>
        <v>0.21781818181818163</v>
      </c>
      <c r="BM650" s="61">
        <f t="shared" si="600"/>
        <v>0.19322580645161275</v>
      </c>
      <c r="BN650" s="62">
        <f t="shared" si="601"/>
        <v>0</v>
      </c>
      <c r="BO650" s="62">
        <f t="shared" si="602"/>
        <v>17</v>
      </c>
      <c r="BP650" s="62">
        <f t="shared" si="603"/>
        <v>32</v>
      </c>
      <c r="BQ650" s="62">
        <f t="shared" si="604"/>
        <v>0</v>
      </c>
      <c r="BR650" s="62">
        <f t="shared" si="605"/>
        <v>14</v>
      </c>
      <c r="BS650" s="62">
        <f t="shared" si="606"/>
        <v>58</v>
      </c>
      <c r="BT650" s="62">
        <f t="shared" si="607"/>
        <v>0</v>
      </c>
      <c r="BU650" s="62">
        <f t="shared" si="608"/>
        <v>13</v>
      </c>
      <c r="BV650" s="62">
        <f t="shared" si="609"/>
        <v>4</v>
      </c>
      <c r="BW650" s="62">
        <f t="shared" si="610"/>
        <v>0</v>
      </c>
      <c r="BX650" s="62">
        <f t="shared" si="611"/>
        <v>11</v>
      </c>
      <c r="BY650" s="62">
        <f t="shared" si="612"/>
        <v>36</v>
      </c>
      <c r="BZ650" s="63">
        <f t="shared" si="613"/>
        <v>0.46918981481481492</v>
      </c>
      <c r="CA650" s="63">
        <f t="shared" si="614"/>
        <v>0.47474537037037051</v>
      </c>
      <c r="CB650" s="63">
        <f t="shared" si="615"/>
        <v>0.45568287037037047</v>
      </c>
      <c r="CC650" s="63">
        <f t="shared" si="616"/>
        <v>0.50151620370370376</v>
      </c>
      <c r="CD650" s="63">
        <f t="shared" si="617"/>
        <v>0.48237268518518528</v>
      </c>
      <c r="CE650" s="63">
        <f t="shared" si="618"/>
        <v>0.49278935185185196</v>
      </c>
      <c r="CF650" s="63">
        <f t="shared" si="619"/>
        <v>0.48638888888888887</v>
      </c>
      <c r="CG650" s="63">
        <f t="shared" si="620"/>
        <v>0.48569444444444443</v>
      </c>
      <c r="CH650" s="36"/>
      <c r="CI650" s="36"/>
      <c r="CJ650" s="36"/>
      <c r="CK650" s="36"/>
      <c r="CL650" s="60">
        <v>60</v>
      </c>
    </row>
    <row r="651" spans="1:90" ht="28.5" customHeight="1" x14ac:dyDescent="0.25">
      <c r="A651" s="37">
        <v>88</v>
      </c>
      <c r="B651" s="95"/>
      <c r="C651" s="95"/>
      <c r="D651" s="95"/>
      <c r="F651" s="44"/>
      <c r="G651" s="44">
        <v>202.45</v>
      </c>
      <c r="H651" s="44">
        <f t="shared" si="574"/>
        <v>202.41</v>
      </c>
      <c r="I651" s="83">
        <v>202.38</v>
      </c>
      <c r="J651" s="43">
        <f t="shared" si="571"/>
        <v>-2.4705998616455653E-4</v>
      </c>
      <c r="K651" s="44">
        <f t="shared" si="572"/>
        <v>-4.9999999999982947E-2</v>
      </c>
      <c r="L651" s="91" t="s">
        <v>1570</v>
      </c>
      <c r="M651" s="122" t="s">
        <v>1559</v>
      </c>
      <c r="N651" s="46">
        <f t="shared" si="580"/>
        <v>202.42999999999998</v>
      </c>
      <c r="O651" s="46">
        <v>-0.02</v>
      </c>
      <c r="P651" s="78">
        <v>202.45</v>
      </c>
      <c r="Q651" s="87"/>
      <c r="R651" s="78"/>
      <c r="U651" s="47" t="str">
        <f t="shared" si="621"/>
        <v/>
      </c>
      <c r="V651" s="47" t="str">
        <f t="shared" si="622"/>
        <v/>
      </c>
      <c r="W651" s="50"/>
      <c r="X651" s="50"/>
      <c r="Y651" s="50"/>
      <c r="Z651" s="50"/>
      <c r="AA651" s="50"/>
      <c r="AB651" s="50"/>
      <c r="AC651" s="50"/>
      <c r="AD651" s="50"/>
      <c r="AE651" s="51">
        <f t="shared" si="575"/>
        <v>88</v>
      </c>
      <c r="AF651" s="51" t="str">
        <f t="shared" si="576"/>
        <v/>
      </c>
      <c r="AG651" s="51" t="str">
        <f t="shared" si="577"/>
        <v/>
      </c>
      <c r="AH651" s="51" t="str">
        <f t="shared" si="578"/>
        <v/>
      </c>
      <c r="AI651" s="52">
        <f t="shared" si="579"/>
        <v>202.41</v>
      </c>
      <c r="AJ651" s="51"/>
      <c r="AK651" s="53"/>
      <c r="AL651" s="52"/>
      <c r="AM651" s="53">
        <f t="shared" si="581"/>
        <v>41</v>
      </c>
      <c r="AN651" s="53">
        <f>IF(AJ651&lt;&gt;"",IF(AJ651="o",VLOOKUP(AM651,OpenSect!$A$1:$D$11,2),IF(AJ651="u",VLOOKUP(AM651,UpHill!$A$1:$D$35,2),IF(AJ651="d",VLOOKUP(AM651,DownHill!$A$1:$D$29,2),IF(AJ651="f",VLOOKUP(AM651,FlatUnd!$A$2:$D$30,2),IF(AJ651="t",VLOOKUP(AM651,TimeAdd!$A$1:$D$176,2),IF(AJ651="l",VLOOKUP(AM651,SLimit!$A$1:$D$8,2),AN650)))))),AN650)</f>
        <v>48</v>
      </c>
      <c r="AO651" s="53">
        <f>IF(AJ651&lt;&gt;"",IF(AJ651="o",VLOOKUP(AM651,OpenSect!$A$1:$D$11,3),IF(AJ651="u",VLOOKUP(AM651,UpHill!$A$1:$D$35,3),IF(AJ651="d",VLOOKUP(AM651,DownHill!$A$3:$D$29,3),IF(AJ651="f",VLOOKUP(AM651,FlatUnd!$A$2:$D$30,3),IF(AJ651="t",VLOOKUP(AM651,TimeAdd!$A$1:$D$18,3),IF(AJ651="l",VLOOKUP(AM651,SLimit!$A$1:$D$8,3),AO650)))))),AO650)</f>
        <v>55</v>
      </c>
      <c r="AP651" s="53">
        <f>IF(AJ651&lt;&gt;"",IF(AJ651="o",VLOOKUP(AM651,OpenSect!$A$1:$D$11,4),IF(AJ651="u",VLOOKUP(AM651,UpHill!$A$1:$D$35,4),IF(AJ651="d",VLOOKUP(AM651,DownHill!$A$1:$D$29,4),IF(AJ651="f",VLOOKUP(AM651,FlatUnd!$A$2:$D$30,4),IF(AJ651="t",VLOOKUP(AM651,TimeAdd!$A$1:$D$18,4),IF(AJ651="l",VLOOKUP(AM651,SLimit!$A$1:$D$8,4),AP650)))))),AP650)</f>
        <v>62</v>
      </c>
      <c r="AQ651" s="53" t="str">
        <f t="shared" si="582"/>
        <v>120</v>
      </c>
      <c r="AR651" s="54" t="str">
        <f t="shared" si="583"/>
        <v>Warning Caution . No Fences.</v>
      </c>
      <c r="AS651" s="55"/>
      <c r="AT651" s="55"/>
      <c r="AU651" s="56">
        <f>IF(GroupStTimes!$A$8=0,MIN(CB651,CD651,CF651),MIN(BZ651,CB651,CD651,CF651))</f>
        <v>0.45576388888888902</v>
      </c>
      <c r="AV651" s="56">
        <f>IF(GroupStTimes!$A$8=0,MAX(CC651,CE651,CG651),MAX(CA651,CC651,CE651,CG651))</f>
        <v>0.50159722222222225</v>
      </c>
      <c r="AW651" s="57" t="str">
        <f t="shared" si="584"/>
        <v/>
      </c>
      <c r="AX651" s="58" t="str">
        <f t="shared" si="585"/>
        <v/>
      </c>
      <c r="AY651" s="58" t="str">
        <f t="shared" si="586"/>
        <v/>
      </c>
      <c r="AZ651" s="31">
        <f t="shared" si="587"/>
        <v>190.34</v>
      </c>
      <c r="BA651" s="59">
        <f t="shared" si="588"/>
        <v>0.457013888888889</v>
      </c>
      <c r="BB651" s="59">
        <f t="shared" si="589"/>
        <v>0.46256944444444459</v>
      </c>
      <c r="BC651" s="59">
        <f t="shared" si="590"/>
        <v>0.44528935185185198</v>
      </c>
      <c r="BD651" s="59">
        <f t="shared" si="591"/>
        <v>0.49112268518518526</v>
      </c>
      <c r="BE651" s="59">
        <f t="shared" si="592"/>
        <v>0.47329861111111121</v>
      </c>
      <c r="BF651" s="59">
        <f t="shared" si="593"/>
        <v>0.4837152777777779</v>
      </c>
      <c r="BG651" s="59">
        <f t="shared" si="594"/>
        <v>0.47833333333333333</v>
      </c>
      <c r="BH651" s="59">
        <f t="shared" si="595"/>
        <v>0.47763888888888889</v>
      </c>
      <c r="BI651" s="31">
        <f t="shared" si="596"/>
        <v>12.069999999999993</v>
      </c>
      <c r="BJ651" s="61">
        <f t="shared" si="597"/>
        <v>0.29439024390243884</v>
      </c>
      <c r="BK651" s="61">
        <f t="shared" si="598"/>
        <v>0.25145833333333317</v>
      </c>
      <c r="BL651" s="61">
        <f t="shared" si="599"/>
        <v>0.21945454545454532</v>
      </c>
      <c r="BM651" s="61">
        <f t="shared" si="600"/>
        <v>0.19467741935483859</v>
      </c>
      <c r="BN651" s="62">
        <f t="shared" si="601"/>
        <v>0</v>
      </c>
      <c r="BO651" s="62">
        <f t="shared" si="602"/>
        <v>17</v>
      </c>
      <c r="BP651" s="62">
        <f t="shared" si="603"/>
        <v>40</v>
      </c>
      <c r="BQ651" s="62">
        <f t="shared" si="604"/>
        <v>0</v>
      </c>
      <c r="BR651" s="62">
        <f t="shared" si="605"/>
        <v>15</v>
      </c>
      <c r="BS651" s="62">
        <f t="shared" si="606"/>
        <v>5</v>
      </c>
      <c r="BT651" s="62">
        <f t="shared" si="607"/>
        <v>0</v>
      </c>
      <c r="BU651" s="62">
        <f t="shared" si="608"/>
        <v>13</v>
      </c>
      <c r="BV651" s="62">
        <f t="shared" si="609"/>
        <v>10</v>
      </c>
      <c r="BW651" s="62">
        <f t="shared" si="610"/>
        <v>0</v>
      </c>
      <c r="BX651" s="62">
        <f t="shared" si="611"/>
        <v>11</v>
      </c>
      <c r="BY651" s="62">
        <f t="shared" si="612"/>
        <v>41</v>
      </c>
      <c r="BZ651" s="63">
        <f t="shared" si="613"/>
        <v>0.46928240740740751</v>
      </c>
      <c r="CA651" s="63">
        <f t="shared" si="614"/>
        <v>0.4748379629629631</v>
      </c>
      <c r="CB651" s="63">
        <f t="shared" si="615"/>
        <v>0.45576388888888902</v>
      </c>
      <c r="CC651" s="63">
        <f t="shared" si="616"/>
        <v>0.50159722222222225</v>
      </c>
      <c r="CD651" s="63">
        <f t="shared" si="617"/>
        <v>0.48244212962962973</v>
      </c>
      <c r="CE651" s="63">
        <f t="shared" si="618"/>
        <v>0.49285879629629642</v>
      </c>
      <c r="CF651" s="63">
        <f t="shared" si="619"/>
        <v>0.48644675925925923</v>
      </c>
      <c r="CG651" s="63">
        <f t="shared" si="620"/>
        <v>0.48575231481481479</v>
      </c>
      <c r="CH651" s="36"/>
      <c r="CI651" s="36"/>
      <c r="CJ651" s="36"/>
      <c r="CK651" s="36"/>
      <c r="CL651" s="60">
        <v>60</v>
      </c>
    </row>
    <row r="652" spans="1:90" ht="28.5" customHeight="1" x14ac:dyDescent="0.25">
      <c r="A652" s="37">
        <v>88</v>
      </c>
      <c r="B652" s="95"/>
      <c r="C652" s="95"/>
      <c r="D652" s="95"/>
      <c r="F652" s="44"/>
      <c r="G652" s="44">
        <v>202.61</v>
      </c>
      <c r="H652" s="44">
        <f t="shared" si="574"/>
        <v>202.57</v>
      </c>
      <c r="I652" s="83">
        <v>202.54</v>
      </c>
      <c r="J652" s="43">
        <f t="shared" si="571"/>
        <v>-2.4686481682636204E-4</v>
      </c>
      <c r="K652" s="44">
        <f t="shared" si="572"/>
        <v>-5.0000000000011369E-2</v>
      </c>
      <c r="L652" s="91" t="s">
        <v>1583</v>
      </c>
      <c r="M652" s="122" t="s">
        <v>1559</v>
      </c>
      <c r="N652" s="46">
        <f t="shared" si="580"/>
        <v>202.59</v>
      </c>
      <c r="O652" s="46">
        <v>-0.02</v>
      </c>
      <c r="P652" s="78">
        <v>202.61</v>
      </c>
      <c r="Q652" s="87"/>
      <c r="R652" s="78"/>
      <c r="U652" s="47" t="str">
        <f t="shared" si="621"/>
        <v/>
      </c>
      <c r="V652" s="47" t="str">
        <f t="shared" si="622"/>
        <v/>
      </c>
      <c r="W652" s="50"/>
      <c r="X652" s="50"/>
      <c r="Y652" s="50"/>
      <c r="Z652" s="50"/>
      <c r="AA652" s="50"/>
      <c r="AB652" s="50"/>
      <c r="AC652" s="50"/>
      <c r="AD652" s="50"/>
      <c r="AE652" s="51">
        <f t="shared" si="575"/>
        <v>88</v>
      </c>
      <c r="AF652" s="51" t="str">
        <f t="shared" si="576"/>
        <v/>
      </c>
      <c r="AG652" s="51" t="str">
        <f t="shared" si="577"/>
        <v/>
      </c>
      <c r="AH652" s="51" t="str">
        <f t="shared" si="578"/>
        <v/>
      </c>
      <c r="AI652" s="52">
        <f t="shared" si="579"/>
        <v>202.57</v>
      </c>
      <c r="AJ652" s="51"/>
      <c r="AK652" s="53"/>
      <c r="AL652" s="52"/>
      <c r="AM652" s="53">
        <f t="shared" si="581"/>
        <v>41</v>
      </c>
      <c r="AN652" s="53">
        <f>IF(AJ652&lt;&gt;"",IF(AJ652="o",VLOOKUP(AM652,OpenSect!$A$1:$D$11,2),IF(AJ652="u",VLOOKUP(AM652,UpHill!$A$1:$D$35,2),IF(AJ652="d",VLOOKUP(AM652,DownHill!$A$1:$D$29,2),IF(AJ652="f",VLOOKUP(AM652,FlatUnd!$A$2:$D$30,2),IF(AJ652="t",VLOOKUP(AM652,TimeAdd!$A$1:$D$176,2),IF(AJ652="l",VLOOKUP(AM652,SLimit!$A$1:$D$8,2),AN651)))))),AN651)</f>
        <v>48</v>
      </c>
      <c r="AO652" s="53">
        <f>IF(AJ652&lt;&gt;"",IF(AJ652="o",VLOOKUP(AM652,OpenSect!$A$1:$D$11,3),IF(AJ652="u",VLOOKUP(AM652,UpHill!$A$1:$D$35,3),IF(AJ652="d",VLOOKUP(AM652,DownHill!$A$3:$D$29,3),IF(AJ652="f",VLOOKUP(AM652,FlatUnd!$A$2:$D$30,3),IF(AJ652="t",VLOOKUP(AM652,TimeAdd!$A$1:$D$18,3),IF(AJ652="l",VLOOKUP(AM652,SLimit!$A$1:$D$8,3),AO651)))))),AO651)</f>
        <v>55</v>
      </c>
      <c r="AP652" s="53">
        <f>IF(AJ652&lt;&gt;"",IF(AJ652="o",VLOOKUP(AM652,OpenSect!$A$1:$D$11,4),IF(AJ652="u",VLOOKUP(AM652,UpHill!$A$1:$D$35,4),IF(AJ652="d",VLOOKUP(AM652,DownHill!$A$1:$D$29,4),IF(AJ652="f",VLOOKUP(AM652,FlatUnd!$A$2:$D$30,4),IF(AJ652="t",VLOOKUP(AM652,TimeAdd!$A$1:$D$18,4),IF(AJ652="l",VLOOKUP(AM652,SLimit!$A$1:$D$8,4),AP651)))))),AP651)</f>
        <v>62</v>
      </c>
      <c r="AQ652" s="53" t="str">
        <f t="shared" si="582"/>
        <v>120</v>
      </c>
      <c r="AR652" s="54" t="str">
        <f t="shared" si="583"/>
        <v>Warning - Farm Animals.</v>
      </c>
      <c r="AS652" s="55"/>
      <c r="AT652" s="55"/>
      <c r="AU652" s="56">
        <f>IF(GroupStTimes!$A$8=0,MIN(CB652,CD652,CF652),MIN(BZ652,CB652,CD652,CF652))</f>
        <v>0.45590277777777788</v>
      </c>
      <c r="AV652" s="56">
        <f>IF(GroupStTimes!$A$8=0,MAX(CC652,CE652,CG652),MAX(CA652,CC652,CE652,CG652))</f>
        <v>0.50173611111111116</v>
      </c>
      <c r="AW652" s="57" t="str">
        <f t="shared" si="584"/>
        <v/>
      </c>
      <c r="AX652" s="58" t="str">
        <f t="shared" si="585"/>
        <v/>
      </c>
      <c r="AY652" s="58" t="str">
        <f t="shared" si="586"/>
        <v/>
      </c>
      <c r="AZ652" s="31">
        <f t="shared" si="587"/>
        <v>190.34</v>
      </c>
      <c r="BA652" s="59">
        <f t="shared" si="588"/>
        <v>0.457013888888889</v>
      </c>
      <c r="BB652" s="59">
        <f t="shared" si="589"/>
        <v>0.46256944444444459</v>
      </c>
      <c r="BC652" s="59">
        <f t="shared" si="590"/>
        <v>0.44528935185185198</v>
      </c>
      <c r="BD652" s="59">
        <f t="shared" si="591"/>
        <v>0.49112268518518526</v>
      </c>
      <c r="BE652" s="59">
        <f t="shared" si="592"/>
        <v>0.47329861111111121</v>
      </c>
      <c r="BF652" s="59">
        <f t="shared" si="593"/>
        <v>0.4837152777777779</v>
      </c>
      <c r="BG652" s="59">
        <f t="shared" si="594"/>
        <v>0.47833333333333333</v>
      </c>
      <c r="BH652" s="59">
        <f t="shared" si="595"/>
        <v>0.47763888888888889</v>
      </c>
      <c r="BI652" s="31">
        <f t="shared" si="596"/>
        <v>12.22999999999999</v>
      </c>
      <c r="BJ652" s="61">
        <f t="shared" si="597"/>
        <v>0.29829268292682903</v>
      </c>
      <c r="BK652" s="61">
        <f t="shared" si="598"/>
        <v>0.25479166666666647</v>
      </c>
      <c r="BL652" s="61">
        <f t="shared" si="599"/>
        <v>0.22236363636363618</v>
      </c>
      <c r="BM652" s="61">
        <f t="shared" si="600"/>
        <v>0.19725806451612887</v>
      </c>
      <c r="BN652" s="62">
        <f t="shared" si="601"/>
        <v>0</v>
      </c>
      <c r="BO652" s="62">
        <f t="shared" si="602"/>
        <v>17</v>
      </c>
      <c r="BP652" s="62">
        <f t="shared" si="603"/>
        <v>54</v>
      </c>
      <c r="BQ652" s="62">
        <f t="shared" si="604"/>
        <v>0</v>
      </c>
      <c r="BR652" s="62">
        <f t="shared" si="605"/>
        <v>15</v>
      </c>
      <c r="BS652" s="62">
        <f t="shared" si="606"/>
        <v>17</v>
      </c>
      <c r="BT652" s="62">
        <f t="shared" si="607"/>
        <v>0</v>
      </c>
      <c r="BU652" s="62">
        <f t="shared" si="608"/>
        <v>13</v>
      </c>
      <c r="BV652" s="62">
        <f t="shared" si="609"/>
        <v>21</v>
      </c>
      <c r="BW652" s="62">
        <f t="shared" si="610"/>
        <v>0</v>
      </c>
      <c r="BX652" s="62">
        <f t="shared" si="611"/>
        <v>11</v>
      </c>
      <c r="BY652" s="62">
        <f t="shared" si="612"/>
        <v>50</v>
      </c>
      <c r="BZ652" s="63">
        <f t="shared" si="613"/>
        <v>0.46944444444444455</v>
      </c>
      <c r="CA652" s="63">
        <f t="shared" si="614"/>
        <v>0.47500000000000014</v>
      </c>
      <c r="CB652" s="63">
        <f t="shared" si="615"/>
        <v>0.45590277777777788</v>
      </c>
      <c r="CC652" s="63">
        <f t="shared" si="616"/>
        <v>0.50173611111111116</v>
      </c>
      <c r="CD652" s="63">
        <f t="shared" si="617"/>
        <v>0.48256944444444455</v>
      </c>
      <c r="CE652" s="63">
        <f t="shared" si="618"/>
        <v>0.49298611111111124</v>
      </c>
      <c r="CF652" s="63">
        <f t="shared" si="619"/>
        <v>0.48655092592592591</v>
      </c>
      <c r="CG652" s="63">
        <f t="shared" si="620"/>
        <v>0.48585648148148147</v>
      </c>
      <c r="CH652" s="36"/>
      <c r="CI652" s="36"/>
      <c r="CJ652" s="36"/>
      <c r="CK652" s="36"/>
      <c r="CL652" s="60">
        <v>60</v>
      </c>
    </row>
    <row r="653" spans="1:90" ht="28.5" customHeight="1" x14ac:dyDescent="0.25">
      <c r="A653" s="37">
        <v>88</v>
      </c>
      <c r="B653" s="95"/>
      <c r="C653" s="95"/>
      <c r="D653" s="95"/>
      <c r="F653" s="44"/>
      <c r="G653" s="44">
        <v>203.36</v>
      </c>
      <c r="H653" s="44">
        <f t="shared" si="574"/>
        <v>203.32</v>
      </c>
      <c r="I653" s="83">
        <v>203.29</v>
      </c>
      <c r="J653" s="43">
        <f t="shared" si="571"/>
        <v>-2.459540557824358E-4</v>
      </c>
      <c r="K653" s="44">
        <f t="shared" si="572"/>
        <v>-5.0000000000011369E-2</v>
      </c>
      <c r="L653" s="91" t="s">
        <v>1572</v>
      </c>
      <c r="M653" s="122" t="s">
        <v>1559</v>
      </c>
      <c r="N653" s="46">
        <f t="shared" si="580"/>
        <v>203.34</v>
      </c>
      <c r="O653" s="46">
        <v>-0.02</v>
      </c>
      <c r="P653" s="44">
        <v>203.36</v>
      </c>
      <c r="Q653" s="87"/>
      <c r="R653" s="44"/>
      <c r="U653" s="47" t="str">
        <f t="shared" si="621"/>
        <v/>
      </c>
      <c r="V653" s="47" t="str">
        <f t="shared" si="622"/>
        <v/>
      </c>
      <c r="W653" s="50"/>
      <c r="X653" s="50"/>
      <c r="Y653" s="50"/>
      <c r="Z653" s="50"/>
      <c r="AA653" s="50"/>
      <c r="AB653" s="50"/>
      <c r="AC653" s="50"/>
      <c r="AD653" s="50"/>
      <c r="AE653" s="51">
        <f t="shared" si="575"/>
        <v>88</v>
      </c>
      <c r="AF653" s="51" t="str">
        <f t="shared" si="576"/>
        <v/>
      </c>
      <c r="AG653" s="51" t="str">
        <f t="shared" si="577"/>
        <v/>
      </c>
      <c r="AH653" s="51" t="str">
        <f t="shared" si="578"/>
        <v/>
      </c>
      <c r="AI653" s="52">
        <f t="shared" si="579"/>
        <v>203.32</v>
      </c>
      <c r="AJ653" s="51"/>
      <c r="AK653" s="53"/>
      <c r="AL653" s="52"/>
      <c r="AM653" s="53">
        <f t="shared" si="581"/>
        <v>41</v>
      </c>
      <c r="AN653" s="53">
        <f>IF(AJ653&lt;&gt;"",IF(AJ653="o",VLOOKUP(AM653,OpenSect!$A$1:$D$11,2),IF(AJ653="u",VLOOKUP(AM653,UpHill!$A$1:$D$35,2),IF(AJ653="d",VLOOKUP(AM653,DownHill!$A$1:$D$29,2),IF(AJ653="f",VLOOKUP(AM653,FlatUnd!$A$2:$D$30,2),IF(AJ653="t",VLOOKUP(AM653,TimeAdd!$A$1:$D$176,2),IF(AJ653="l",VLOOKUP(AM653,SLimit!$A$1:$D$8,2),AN652)))))),AN652)</f>
        <v>48</v>
      </c>
      <c r="AO653" s="53">
        <f>IF(AJ653&lt;&gt;"",IF(AJ653="o",VLOOKUP(AM653,OpenSect!$A$1:$D$11,3),IF(AJ653="u",VLOOKUP(AM653,UpHill!$A$1:$D$35,3),IF(AJ653="d",VLOOKUP(AM653,DownHill!$A$3:$D$29,3),IF(AJ653="f",VLOOKUP(AM653,FlatUnd!$A$2:$D$30,3),IF(AJ653="t",VLOOKUP(AM653,TimeAdd!$A$1:$D$18,3),IF(AJ653="l",VLOOKUP(AM653,SLimit!$A$1:$D$8,3),AO652)))))),AO652)</f>
        <v>55</v>
      </c>
      <c r="AP653" s="53">
        <f>IF(AJ653&lt;&gt;"",IF(AJ653="o",VLOOKUP(AM653,OpenSect!$A$1:$D$11,4),IF(AJ653="u",VLOOKUP(AM653,UpHill!$A$1:$D$35,4),IF(AJ653="d",VLOOKUP(AM653,DownHill!$A$1:$D$29,4),IF(AJ653="f",VLOOKUP(AM653,FlatUnd!$A$2:$D$30,4),IF(AJ653="t",VLOOKUP(AM653,TimeAdd!$A$1:$D$18,4),IF(AJ653="l",VLOOKUP(AM653,SLimit!$A$1:$D$8,4),AP652)))))),AP652)</f>
        <v>62</v>
      </c>
      <c r="AQ653" s="53" t="str">
        <f t="shared" si="582"/>
        <v>120</v>
      </c>
      <c r="AR653" s="54" t="str">
        <f t="shared" si="583"/>
        <v>69,0 Km Plate.</v>
      </c>
      <c r="AS653" s="55"/>
      <c r="AT653" s="55"/>
      <c r="AU653" s="56">
        <f>IF(GroupStTimes!$A$8=0,MIN(CB653,CD653,CF653),MIN(BZ653,CB653,CD653,CF653))</f>
        <v>0.45655092592592605</v>
      </c>
      <c r="AV653" s="56">
        <f>IF(GroupStTimes!$A$8=0,MAX(CC653,CE653,CG653),MAX(CA653,CC653,CE653,CG653))</f>
        <v>0.50238425925925934</v>
      </c>
      <c r="AW653" s="57" t="str">
        <f t="shared" si="584"/>
        <v/>
      </c>
      <c r="AX653" s="58" t="str">
        <f t="shared" si="585"/>
        <v/>
      </c>
      <c r="AY653" s="58" t="str">
        <f t="shared" si="586"/>
        <v/>
      </c>
      <c r="AZ653" s="31">
        <f t="shared" si="587"/>
        <v>190.34</v>
      </c>
      <c r="BA653" s="59">
        <f t="shared" si="588"/>
        <v>0.457013888888889</v>
      </c>
      <c r="BB653" s="59">
        <f t="shared" si="589"/>
        <v>0.46256944444444459</v>
      </c>
      <c r="BC653" s="59">
        <f t="shared" si="590"/>
        <v>0.44528935185185198</v>
      </c>
      <c r="BD653" s="59">
        <f t="shared" si="591"/>
        <v>0.49112268518518526</v>
      </c>
      <c r="BE653" s="59">
        <f t="shared" si="592"/>
        <v>0.47329861111111121</v>
      </c>
      <c r="BF653" s="59">
        <f t="shared" si="593"/>
        <v>0.4837152777777779</v>
      </c>
      <c r="BG653" s="59">
        <f t="shared" si="594"/>
        <v>0.47833333333333333</v>
      </c>
      <c r="BH653" s="59">
        <f t="shared" si="595"/>
        <v>0.47763888888888889</v>
      </c>
      <c r="BI653" s="31">
        <f t="shared" si="596"/>
        <v>12.97999999999999</v>
      </c>
      <c r="BJ653" s="61">
        <f t="shared" si="597"/>
        <v>0.31658536585365826</v>
      </c>
      <c r="BK653" s="61">
        <f t="shared" si="598"/>
        <v>0.27041666666666647</v>
      </c>
      <c r="BL653" s="61">
        <f t="shared" si="599"/>
        <v>0.23599999999999982</v>
      </c>
      <c r="BM653" s="61">
        <f t="shared" si="600"/>
        <v>0.20935483870967725</v>
      </c>
      <c r="BN653" s="62">
        <f t="shared" si="601"/>
        <v>0</v>
      </c>
      <c r="BO653" s="62">
        <f t="shared" si="602"/>
        <v>18</v>
      </c>
      <c r="BP653" s="62">
        <f t="shared" si="603"/>
        <v>60</v>
      </c>
      <c r="BQ653" s="62">
        <f t="shared" si="604"/>
        <v>0</v>
      </c>
      <c r="BR653" s="62">
        <f t="shared" si="605"/>
        <v>16</v>
      </c>
      <c r="BS653" s="62">
        <f t="shared" si="606"/>
        <v>13</v>
      </c>
      <c r="BT653" s="62">
        <f t="shared" si="607"/>
        <v>0</v>
      </c>
      <c r="BU653" s="62">
        <f t="shared" si="608"/>
        <v>14</v>
      </c>
      <c r="BV653" s="62">
        <f t="shared" si="609"/>
        <v>10</v>
      </c>
      <c r="BW653" s="62">
        <f t="shared" si="610"/>
        <v>0</v>
      </c>
      <c r="BX653" s="62">
        <f t="shared" si="611"/>
        <v>12</v>
      </c>
      <c r="BY653" s="62">
        <f t="shared" si="612"/>
        <v>34</v>
      </c>
      <c r="BZ653" s="63">
        <f t="shared" si="613"/>
        <v>0.47020833333333345</v>
      </c>
      <c r="CA653" s="63">
        <f t="shared" si="614"/>
        <v>0.47576388888888904</v>
      </c>
      <c r="CB653" s="63">
        <f t="shared" si="615"/>
        <v>0.45655092592592605</v>
      </c>
      <c r="CC653" s="63">
        <f t="shared" si="616"/>
        <v>0.50238425925925934</v>
      </c>
      <c r="CD653" s="63">
        <f t="shared" si="617"/>
        <v>0.48313657407407418</v>
      </c>
      <c r="CE653" s="63">
        <f t="shared" si="618"/>
        <v>0.49355324074074086</v>
      </c>
      <c r="CF653" s="63">
        <f t="shared" si="619"/>
        <v>0.48706018518518518</v>
      </c>
      <c r="CG653" s="63">
        <f t="shared" si="620"/>
        <v>0.48636574074074074</v>
      </c>
      <c r="CH653" s="36"/>
      <c r="CI653" s="36"/>
      <c r="CJ653" s="36"/>
      <c r="CK653" s="36"/>
      <c r="CL653" s="60">
        <v>60</v>
      </c>
    </row>
    <row r="654" spans="1:90" ht="28.5" customHeight="1" x14ac:dyDescent="0.25">
      <c r="A654" s="37">
        <v>88</v>
      </c>
      <c r="B654" s="95"/>
      <c r="C654" s="95"/>
      <c r="D654" s="95"/>
      <c r="F654" s="44"/>
      <c r="G654" s="44">
        <v>203.4</v>
      </c>
      <c r="H654" s="44">
        <f t="shared" si="574"/>
        <v>203.36</v>
      </c>
      <c r="I654" s="83">
        <v>203.33</v>
      </c>
      <c r="J654" s="43">
        <f t="shared" si="571"/>
        <v>-2.4590567058467978E-4</v>
      </c>
      <c r="K654" s="44">
        <f t="shared" si="572"/>
        <v>-4.9999999999982947E-2</v>
      </c>
      <c r="L654" s="91" t="s">
        <v>116</v>
      </c>
      <c r="M654" s="122" t="s">
        <v>1559</v>
      </c>
      <c r="N654" s="46">
        <f t="shared" si="580"/>
        <v>203.38</v>
      </c>
      <c r="O654" s="46">
        <v>-0.02</v>
      </c>
      <c r="P654" s="44">
        <v>203.4</v>
      </c>
      <c r="Q654" s="87"/>
      <c r="R654" s="44"/>
      <c r="U654" s="47" t="str">
        <f t="shared" si="621"/>
        <v/>
      </c>
      <c r="V654" s="47" t="str">
        <f t="shared" si="622"/>
        <v/>
      </c>
      <c r="W654" s="50"/>
      <c r="X654" s="50"/>
      <c r="Y654" s="50"/>
      <c r="Z654" s="50"/>
      <c r="AA654" s="50"/>
      <c r="AB654" s="50"/>
      <c r="AC654" s="50"/>
      <c r="AD654" s="50"/>
      <c r="AE654" s="51">
        <f t="shared" si="575"/>
        <v>88</v>
      </c>
      <c r="AF654" s="51" t="str">
        <f t="shared" si="576"/>
        <v/>
      </c>
      <c r="AG654" s="51" t="str">
        <f t="shared" si="577"/>
        <v/>
      </c>
      <c r="AH654" s="51" t="str">
        <f t="shared" si="578"/>
        <v/>
      </c>
      <c r="AI654" s="52">
        <f t="shared" si="579"/>
        <v>203.36</v>
      </c>
      <c r="AJ654" s="51"/>
      <c r="AK654" s="53"/>
      <c r="AL654" s="52"/>
      <c r="AM654" s="53">
        <f t="shared" si="581"/>
        <v>41</v>
      </c>
      <c r="AN654" s="53">
        <f>IF(AJ654&lt;&gt;"",IF(AJ654="o",VLOOKUP(AM654,OpenSect!$A$1:$D$11,2),IF(AJ654="u",VLOOKUP(AM654,UpHill!$A$1:$D$35,2),IF(AJ654="d",VLOOKUP(AM654,DownHill!$A$1:$D$29,2),IF(AJ654="f",VLOOKUP(AM654,FlatUnd!$A$2:$D$30,2),IF(AJ654="t",VLOOKUP(AM654,TimeAdd!$A$1:$D$176,2),IF(AJ654="l",VLOOKUP(AM654,SLimit!$A$1:$D$8,2),AN653)))))),AN653)</f>
        <v>48</v>
      </c>
      <c r="AO654" s="53">
        <f>IF(AJ654&lt;&gt;"",IF(AJ654="o",VLOOKUP(AM654,OpenSect!$A$1:$D$11,3),IF(AJ654="u",VLOOKUP(AM654,UpHill!$A$1:$D$35,3),IF(AJ654="d",VLOOKUP(AM654,DownHill!$A$3:$D$29,3),IF(AJ654="f",VLOOKUP(AM654,FlatUnd!$A$2:$D$30,3),IF(AJ654="t",VLOOKUP(AM654,TimeAdd!$A$1:$D$18,3),IF(AJ654="l",VLOOKUP(AM654,SLimit!$A$1:$D$8,3),AO653)))))),AO653)</f>
        <v>55</v>
      </c>
      <c r="AP654" s="53">
        <f>IF(AJ654&lt;&gt;"",IF(AJ654="o",VLOOKUP(AM654,OpenSect!$A$1:$D$11,4),IF(AJ654="u",VLOOKUP(AM654,UpHill!$A$1:$D$35,4),IF(AJ654="d",VLOOKUP(AM654,DownHill!$A$1:$D$29,4),IF(AJ654="f",VLOOKUP(AM654,FlatUnd!$A$2:$D$30,4),IF(AJ654="t",VLOOKUP(AM654,TimeAdd!$A$1:$D$18,4),IF(AJ654="l",VLOOKUP(AM654,SLimit!$A$1:$D$8,4),AP653)))))),AP653)</f>
        <v>62</v>
      </c>
      <c r="AQ654" s="53" t="str">
        <f t="shared" si="582"/>
        <v>120</v>
      </c>
      <c r="AR654" s="54" t="str">
        <f t="shared" si="583"/>
        <v>Warning - Gentle Curve {Right}</v>
      </c>
      <c r="AS654" s="55"/>
      <c r="AT654" s="55"/>
      <c r="AU654" s="56">
        <f>IF(GroupStTimes!$A$8=0,MIN(CB654,CD654,CF654),MIN(BZ654,CB654,CD654,CF654))</f>
        <v>0.45659722222222232</v>
      </c>
      <c r="AV654" s="56">
        <f>IF(GroupStTimes!$A$8=0,MAX(CC654,CE654,CG654),MAX(CA654,CC654,CE654,CG654))</f>
        <v>0.5024305555555556</v>
      </c>
      <c r="AW654" s="57" t="str">
        <f t="shared" si="584"/>
        <v/>
      </c>
      <c r="AX654" s="58" t="str">
        <f t="shared" si="585"/>
        <v/>
      </c>
      <c r="AY654" s="58" t="str">
        <f t="shared" si="586"/>
        <v/>
      </c>
      <c r="AZ654" s="31">
        <f t="shared" si="587"/>
        <v>190.34</v>
      </c>
      <c r="BA654" s="59">
        <f t="shared" si="588"/>
        <v>0.457013888888889</v>
      </c>
      <c r="BB654" s="59">
        <f t="shared" si="589"/>
        <v>0.46256944444444459</v>
      </c>
      <c r="BC654" s="59">
        <f t="shared" si="590"/>
        <v>0.44528935185185198</v>
      </c>
      <c r="BD654" s="59">
        <f t="shared" si="591"/>
        <v>0.49112268518518526</v>
      </c>
      <c r="BE654" s="59">
        <f t="shared" si="592"/>
        <v>0.47329861111111121</v>
      </c>
      <c r="BF654" s="59">
        <f t="shared" si="593"/>
        <v>0.4837152777777779</v>
      </c>
      <c r="BG654" s="59">
        <f t="shared" si="594"/>
        <v>0.47833333333333333</v>
      </c>
      <c r="BH654" s="59">
        <f t="shared" si="595"/>
        <v>0.47763888888888889</v>
      </c>
      <c r="BI654" s="31">
        <f t="shared" si="596"/>
        <v>13.02000000000001</v>
      </c>
      <c r="BJ654" s="61">
        <f t="shared" si="597"/>
        <v>0.31756097560975632</v>
      </c>
      <c r="BK654" s="61">
        <f t="shared" si="598"/>
        <v>0.27125000000000021</v>
      </c>
      <c r="BL654" s="61">
        <f t="shared" si="599"/>
        <v>0.23672727272727292</v>
      </c>
      <c r="BM654" s="61">
        <f t="shared" si="600"/>
        <v>0.21000000000000016</v>
      </c>
      <c r="BN654" s="62">
        <f t="shared" si="601"/>
        <v>0</v>
      </c>
      <c r="BO654" s="62">
        <f t="shared" si="602"/>
        <v>19</v>
      </c>
      <c r="BP654" s="62">
        <f t="shared" si="603"/>
        <v>3</v>
      </c>
      <c r="BQ654" s="62">
        <f t="shared" si="604"/>
        <v>0</v>
      </c>
      <c r="BR654" s="62">
        <f t="shared" si="605"/>
        <v>16</v>
      </c>
      <c r="BS654" s="62">
        <f t="shared" si="606"/>
        <v>17</v>
      </c>
      <c r="BT654" s="62">
        <f t="shared" si="607"/>
        <v>0</v>
      </c>
      <c r="BU654" s="62">
        <f t="shared" si="608"/>
        <v>14</v>
      </c>
      <c r="BV654" s="62">
        <f t="shared" si="609"/>
        <v>12</v>
      </c>
      <c r="BW654" s="62">
        <f t="shared" si="610"/>
        <v>0</v>
      </c>
      <c r="BX654" s="62">
        <f t="shared" si="611"/>
        <v>12</v>
      </c>
      <c r="BY654" s="62">
        <f t="shared" si="612"/>
        <v>36</v>
      </c>
      <c r="BZ654" s="63">
        <f t="shared" si="613"/>
        <v>0.47024305555555568</v>
      </c>
      <c r="CA654" s="63">
        <f t="shared" si="614"/>
        <v>0.47579861111111127</v>
      </c>
      <c r="CB654" s="63">
        <f t="shared" si="615"/>
        <v>0.45659722222222232</v>
      </c>
      <c r="CC654" s="63">
        <f t="shared" si="616"/>
        <v>0.5024305555555556</v>
      </c>
      <c r="CD654" s="63">
        <f t="shared" si="617"/>
        <v>0.48315972222222231</v>
      </c>
      <c r="CE654" s="63">
        <f t="shared" si="618"/>
        <v>0.49357638888888899</v>
      </c>
      <c r="CF654" s="63">
        <f t="shared" si="619"/>
        <v>0.48708333333333331</v>
      </c>
      <c r="CG654" s="63">
        <f t="shared" si="620"/>
        <v>0.48638888888888887</v>
      </c>
      <c r="CH654" s="36"/>
      <c r="CI654" s="36"/>
      <c r="CJ654" s="36"/>
      <c r="CK654" s="36"/>
      <c r="CL654" s="60">
        <v>60</v>
      </c>
    </row>
    <row r="655" spans="1:90" ht="28.5" customHeight="1" x14ac:dyDescent="0.25">
      <c r="A655" s="37">
        <v>88</v>
      </c>
      <c r="B655" s="95"/>
      <c r="C655" s="95"/>
      <c r="D655" s="95"/>
      <c r="F655" s="44"/>
      <c r="G655" s="44">
        <v>204.35</v>
      </c>
      <c r="H655" s="44">
        <f t="shared" si="574"/>
        <v>204.3</v>
      </c>
      <c r="I655" s="83">
        <v>204.27</v>
      </c>
      <c r="J655" s="43">
        <f t="shared" si="571"/>
        <v>-2.9372888823603002E-4</v>
      </c>
      <c r="K655" s="44">
        <f t="shared" si="572"/>
        <v>-5.9999999999973852E-2</v>
      </c>
      <c r="L655" s="91" t="s">
        <v>1574</v>
      </c>
      <c r="M655" s="122" t="s">
        <v>1559</v>
      </c>
      <c r="N655" s="46">
        <f t="shared" si="580"/>
        <v>204.32999999999998</v>
      </c>
      <c r="O655" s="46">
        <v>-0.02</v>
      </c>
      <c r="P655" s="44">
        <v>204.35</v>
      </c>
      <c r="Q655" s="87"/>
      <c r="R655" s="44"/>
      <c r="U655" s="47" t="str">
        <f t="shared" si="621"/>
        <v/>
      </c>
      <c r="V655" s="47" t="str">
        <f t="shared" si="622"/>
        <v/>
      </c>
      <c r="W655" s="50"/>
      <c r="X655" s="50"/>
      <c r="Y655" s="50"/>
      <c r="Z655" s="50"/>
      <c r="AA655" s="50"/>
      <c r="AB655" s="50"/>
      <c r="AC655" s="50"/>
      <c r="AD655" s="50"/>
      <c r="AE655" s="51">
        <f t="shared" si="575"/>
        <v>88</v>
      </c>
      <c r="AF655" s="51" t="str">
        <f t="shared" si="576"/>
        <v/>
      </c>
      <c r="AG655" s="51" t="str">
        <f t="shared" si="577"/>
        <v/>
      </c>
      <c r="AH655" s="51" t="str">
        <f t="shared" si="578"/>
        <v/>
      </c>
      <c r="AI655" s="52">
        <f t="shared" si="579"/>
        <v>204.3</v>
      </c>
      <c r="AJ655" s="51"/>
      <c r="AK655" s="53"/>
      <c r="AL655" s="52"/>
      <c r="AM655" s="53">
        <f t="shared" si="581"/>
        <v>41</v>
      </c>
      <c r="AN655" s="53">
        <f>IF(AJ655&lt;&gt;"",IF(AJ655="o",VLOOKUP(AM655,OpenSect!$A$1:$D$11,2),IF(AJ655="u",VLOOKUP(AM655,UpHill!$A$1:$D$35,2),IF(AJ655="d",VLOOKUP(AM655,DownHill!$A$1:$D$29,2),IF(AJ655="f",VLOOKUP(AM655,FlatUnd!$A$2:$D$30,2),IF(AJ655="t",VLOOKUP(AM655,TimeAdd!$A$1:$D$176,2),IF(AJ655="l",VLOOKUP(AM655,SLimit!$A$1:$D$8,2),AN654)))))),AN654)</f>
        <v>48</v>
      </c>
      <c r="AO655" s="53">
        <f>IF(AJ655&lt;&gt;"",IF(AJ655="o",VLOOKUP(AM655,OpenSect!$A$1:$D$11,3),IF(AJ655="u",VLOOKUP(AM655,UpHill!$A$1:$D$35,3),IF(AJ655="d",VLOOKUP(AM655,DownHill!$A$3:$D$29,3),IF(AJ655="f",VLOOKUP(AM655,FlatUnd!$A$2:$D$30,3),IF(AJ655="t",VLOOKUP(AM655,TimeAdd!$A$1:$D$18,3),IF(AJ655="l",VLOOKUP(AM655,SLimit!$A$1:$D$8,3),AO654)))))),AO654)</f>
        <v>55</v>
      </c>
      <c r="AP655" s="53">
        <f>IF(AJ655&lt;&gt;"",IF(AJ655="o",VLOOKUP(AM655,OpenSect!$A$1:$D$11,4),IF(AJ655="u",VLOOKUP(AM655,UpHill!$A$1:$D$35,4),IF(AJ655="d",VLOOKUP(AM655,DownHill!$A$1:$D$29,4),IF(AJ655="f",VLOOKUP(AM655,FlatUnd!$A$2:$D$30,4),IF(AJ655="t",VLOOKUP(AM655,TimeAdd!$A$1:$D$18,4),IF(AJ655="l",VLOOKUP(AM655,SLimit!$A$1:$D$8,4),AP654)))))),AP654)</f>
        <v>62</v>
      </c>
      <c r="AQ655" s="53" t="str">
        <f t="shared" si="582"/>
        <v>120</v>
      </c>
      <c r="AR655" s="54" t="str">
        <f t="shared" si="583"/>
        <v>70,0 Km Plate.</v>
      </c>
      <c r="AS655" s="55"/>
      <c r="AT655" s="55"/>
      <c r="AU655" s="56">
        <f>IF(GroupStTimes!$A$8=0,MIN(CB655,CD655,CF655),MIN(BZ655,CB655,CD655,CF655))</f>
        <v>0.45740740740740754</v>
      </c>
      <c r="AV655" s="56">
        <f>IF(GroupStTimes!$A$8=0,MAX(CC655,CE655,CG655),MAX(CA655,CC655,CE655,CG655))</f>
        <v>0.50324074074074077</v>
      </c>
      <c r="AW655" s="57" t="str">
        <f t="shared" si="584"/>
        <v/>
      </c>
      <c r="AX655" s="58" t="str">
        <f t="shared" si="585"/>
        <v/>
      </c>
      <c r="AY655" s="58" t="str">
        <f t="shared" si="586"/>
        <v/>
      </c>
      <c r="AZ655" s="31">
        <f t="shared" si="587"/>
        <v>190.34</v>
      </c>
      <c r="BA655" s="59">
        <f t="shared" si="588"/>
        <v>0.457013888888889</v>
      </c>
      <c r="BB655" s="59">
        <f t="shared" si="589"/>
        <v>0.46256944444444459</v>
      </c>
      <c r="BC655" s="59">
        <f t="shared" si="590"/>
        <v>0.44528935185185198</v>
      </c>
      <c r="BD655" s="59">
        <f t="shared" si="591"/>
        <v>0.49112268518518526</v>
      </c>
      <c r="BE655" s="59">
        <f t="shared" si="592"/>
        <v>0.47329861111111121</v>
      </c>
      <c r="BF655" s="59">
        <f t="shared" si="593"/>
        <v>0.4837152777777779</v>
      </c>
      <c r="BG655" s="59">
        <f t="shared" si="594"/>
        <v>0.47833333333333333</v>
      </c>
      <c r="BH655" s="59">
        <f t="shared" si="595"/>
        <v>0.47763888888888889</v>
      </c>
      <c r="BI655" s="31">
        <f t="shared" si="596"/>
        <v>13.960000000000008</v>
      </c>
      <c r="BJ655" s="61">
        <f t="shared" si="597"/>
        <v>0.34048780487804897</v>
      </c>
      <c r="BK655" s="61">
        <f t="shared" si="598"/>
        <v>0.2908333333333335</v>
      </c>
      <c r="BL655" s="61">
        <f t="shared" si="599"/>
        <v>0.25381818181818194</v>
      </c>
      <c r="BM655" s="61">
        <f t="shared" si="600"/>
        <v>0.22516129032258078</v>
      </c>
      <c r="BN655" s="62">
        <f t="shared" si="601"/>
        <v>0</v>
      </c>
      <c r="BO655" s="62">
        <f t="shared" si="602"/>
        <v>20</v>
      </c>
      <c r="BP655" s="62">
        <f t="shared" si="603"/>
        <v>26</v>
      </c>
      <c r="BQ655" s="62">
        <f t="shared" si="604"/>
        <v>0</v>
      </c>
      <c r="BR655" s="62">
        <f t="shared" si="605"/>
        <v>17</v>
      </c>
      <c r="BS655" s="62">
        <f t="shared" si="606"/>
        <v>27</v>
      </c>
      <c r="BT655" s="62">
        <f t="shared" si="607"/>
        <v>0</v>
      </c>
      <c r="BU655" s="62">
        <f t="shared" si="608"/>
        <v>15</v>
      </c>
      <c r="BV655" s="62">
        <f t="shared" si="609"/>
        <v>14</v>
      </c>
      <c r="BW655" s="62">
        <f t="shared" si="610"/>
        <v>0</v>
      </c>
      <c r="BX655" s="62">
        <f t="shared" si="611"/>
        <v>13</v>
      </c>
      <c r="BY655" s="62">
        <f t="shared" si="612"/>
        <v>31</v>
      </c>
      <c r="BZ655" s="63">
        <f t="shared" si="613"/>
        <v>0.47120370370370379</v>
      </c>
      <c r="CA655" s="63">
        <f t="shared" si="614"/>
        <v>0.47675925925925938</v>
      </c>
      <c r="CB655" s="63">
        <f t="shared" si="615"/>
        <v>0.45740740740740754</v>
      </c>
      <c r="CC655" s="63">
        <f t="shared" si="616"/>
        <v>0.50324074074074077</v>
      </c>
      <c r="CD655" s="63">
        <f t="shared" si="617"/>
        <v>0.48387731481481494</v>
      </c>
      <c r="CE655" s="63">
        <f t="shared" si="618"/>
        <v>0.49429398148148163</v>
      </c>
      <c r="CF655" s="63">
        <f t="shared" si="619"/>
        <v>0.48771990740740739</v>
      </c>
      <c r="CG655" s="63">
        <f t="shared" si="620"/>
        <v>0.48702546296296295</v>
      </c>
      <c r="CH655" s="36"/>
      <c r="CI655" s="36"/>
      <c r="CJ655" s="36"/>
      <c r="CK655" s="36"/>
      <c r="CL655" s="60">
        <v>60</v>
      </c>
    </row>
    <row r="656" spans="1:90" ht="28.5" customHeight="1" x14ac:dyDescent="0.25">
      <c r="A656" s="37">
        <v>88</v>
      </c>
      <c r="B656" s="95"/>
      <c r="C656" s="95"/>
      <c r="D656" s="95"/>
      <c r="F656" s="44"/>
      <c r="G656" s="44">
        <v>205.31</v>
      </c>
      <c r="H656" s="44">
        <f t="shared" si="574"/>
        <v>205.26</v>
      </c>
      <c r="I656" s="83">
        <v>205.23</v>
      </c>
      <c r="J656" s="43">
        <f t="shared" si="571"/>
        <v>-2.9235491887152112E-4</v>
      </c>
      <c r="K656" s="44">
        <f t="shared" si="572"/>
        <v>-6.0000000000002274E-2</v>
      </c>
      <c r="L656" s="91" t="s">
        <v>1575</v>
      </c>
      <c r="M656" s="122" t="s">
        <v>1559</v>
      </c>
      <c r="N656" s="46">
        <f t="shared" si="580"/>
        <v>205.29</v>
      </c>
      <c r="O656" s="46">
        <v>-0.02</v>
      </c>
      <c r="P656" s="44">
        <v>205.31</v>
      </c>
      <c r="Q656" s="87"/>
      <c r="R656" s="44"/>
      <c r="U656" s="47" t="str">
        <f t="shared" si="621"/>
        <v/>
      </c>
      <c r="V656" s="47" t="str">
        <f t="shared" si="622"/>
        <v/>
      </c>
      <c r="W656" s="50"/>
      <c r="X656" s="50"/>
      <c r="Y656" s="50"/>
      <c r="Z656" s="50"/>
      <c r="AA656" s="50"/>
      <c r="AB656" s="50"/>
      <c r="AC656" s="50"/>
      <c r="AD656" s="50"/>
      <c r="AE656" s="51">
        <f t="shared" si="575"/>
        <v>88</v>
      </c>
      <c r="AF656" s="51" t="str">
        <f t="shared" si="576"/>
        <v/>
      </c>
      <c r="AG656" s="51" t="str">
        <f t="shared" si="577"/>
        <v/>
      </c>
      <c r="AH656" s="51" t="str">
        <f t="shared" si="578"/>
        <v/>
      </c>
      <c r="AI656" s="52">
        <f t="shared" si="579"/>
        <v>205.26</v>
      </c>
      <c r="AJ656" s="51"/>
      <c r="AK656" s="53"/>
      <c r="AL656" s="52"/>
      <c r="AM656" s="53">
        <f t="shared" si="581"/>
        <v>41</v>
      </c>
      <c r="AN656" s="53">
        <f>IF(AJ656&lt;&gt;"",IF(AJ656="o",VLOOKUP(AM656,OpenSect!$A$1:$D$11,2),IF(AJ656="u",VLOOKUP(AM656,UpHill!$A$1:$D$35,2),IF(AJ656="d",VLOOKUP(AM656,DownHill!$A$1:$D$29,2),IF(AJ656="f",VLOOKUP(AM656,FlatUnd!$A$2:$D$30,2),IF(AJ656="t",VLOOKUP(AM656,TimeAdd!$A$1:$D$176,2),IF(AJ656="l",VLOOKUP(AM656,SLimit!$A$1:$D$8,2),AN655)))))),AN655)</f>
        <v>48</v>
      </c>
      <c r="AO656" s="53">
        <f>IF(AJ656&lt;&gt;"",IF(AJ656="o",VLOOKUP(AM656,OpenSect!$A$1:$D$11,3),IF(AJ656="u",VLOOKUP(AM656,UpHill!$A$1:$D$35,3),IF(AJ656="d",VLOOKUP(AM656,DownHill!$A$3:$D$29,3),IF(AJ656="f",VLOOKUP(AM656,FlatUnd!$A$2:$D$30,3),IF(AJ656="t",VLOOKUP(AM656,TimeAdd!$A$1:$D$18,3),IF(AJ656="l",VLOOKUP(AM656,SLimit!$A$1:$D$8,3),AO655)))))),AO655)</f>
        <v>55</v>
      </c>
      <c r="AP656" s="53">
        <f>IF(AJ656&lt;&gt;"",IF(AJ656="o",VLOOKUP(AM656,OpenSect!$A$1:$D$11,4),IF(AJ656="u",VLOOKUP(AM656,UpHill!$A$1:$D$35,4),IF(AJ656="d",VLOOKUP(AM656,DownHill!$A$1:$D$29,4),IF(AJ656="f",VLOOKUP(AM656,FlatUnd!$A$2:$D$30,4),IF(AJ656="t",VLOOKUP(AM656,TimeAdd!$A$1:$D$18,4),IF(AJ656="l",VLOOKUP(AM656,SLimit!$A$1:$D$8,4),AP655)))))),AP655)</f>
        <v>62</v>
      </c>
      <c r="AQ656" s="53" t="str">
        <f t="shared" si="582"/>
        <v>120</v>
      </c>
      <c r="AR656" s="54" t="str">
        <f t="shared" si="583"/>
        <v>71,0 Km Plate.</v>
      </c>
      <c r="AS656" s="55"/>
      <c r="AT656" s="55"/>
      <c r="AU656" s="56">
        <f>IF(GroupStTimes!$A$8=0,MIN(CB656,CD656,CF656),MIN(BZ656,CB656,CD656,CF656))</f>
        <v>0.45824074074074084</v>
      </c>
      <c r="AV656" s="56">
        <f>IF(GroupStTimes!$A$8=0,MAX(CC656,CE656,CG656),MAX(CA656,CC656,CE656,CG656))</f>
        <v>0.50407407407407412</v>
      </c>
      <c r="AW656" s="57" t="str">
        <f t="shared" si="584"/>
        <v/>
      </c>
      <c r="AX656" s="58" t="str">
        <f t="shared" si="585"/>
        <v/>
      </c>
      <c r="AY656" s="58" t="str">
        <f t="shared" si="586"/>
        <v/>
      </c>
      <c r="AZ656" s="31">
        <f t="shared" si="587"/>
        <v>190.34</v>
      </c>
      <c r="BA656" s="59">
        <f t="shared" si="588"/>
        <v>0.457013888888889</v>
      </c>
      <c r="BB656" s="59">
        <f t="shared" si="589"/>
        <v>0.46256944444444459</v>
      </c>
      <c r="BC656" s="59">
        <f t="shared" si="590"/>
        <v>0.44528935185185198</v>
      </c>
      <c r="BD656" s="59">
        <f t="shared" si="591"/>
        <v>0.49112268518518526</v>
      </c>
      <c r="BE656" s="59">
        <f t="shared" si="592"/>
        <v>0.47329861111111121</v>
      </c>
      <c r="BF656" s="59">
        <f t="shared" si="593"/>
        <v>0.4837152777777779</v>
      </c>
      <c r="BG656" s="59">
        <f t="shared" si="594"/>
        <v>0.47833333333333333</v>
      </c>
      <c r="BH656" s="59">
        <f t="shared" si="595"/>
        <v>0.47763888888888889</v>
      </c>
      <c r="BI656" s="31">
        <f t="shared" si="596"/>
        <v>14.919999999999987</v>
      </c>
      <c r="BJ656" s="61">
        <f t="shared" si="597"/>
        <v>0.36390243902438996</v>
      </c>
      <c r="BK656" s="61">
        <f t="shared" si="598"/>
        <v>0.31083333333333307</v>
      </c>
      <c r="BL656" s="61">
        <f t="shared" si="599"/>
        <v>0.27127272727272705</v>
      </c>
      <c r="BM656" s="61">
        <f t="shared" si="600"/>
        <v>0.24064516129032237</v>
      </c>
      <c r="BN656" s="62">
        <f t="shared" si="601"/>
        <v>0</v>
      </c>
      <c r="BO656" s="62">
        <f t="shared" si="602"/>
        <v>21</v>
      </c>
      <c r="BP656" s="62">
        <f t="shared" si="603"/>
        <v>50</v>
      </c>
      <c r="BQ656" s="62">
        <f t="shared" si="604"/>
        <v>0</v>
      </c>
      <c r="BR656" s="62">
        <f t="shared" si="605"/>
        <v>18</v>
      </c>
      <c r="BS656" s="62">
        <f t="shared" si="606"/>
        <v>39</v>
      </c>
      <c r="BT656" s="62">
        <f t="shared" si="607"/>
        <v>0</v>
      </c>
      <c r="BU656" s="62">
        <f t="shared" si="608"/>
        <v>16</v>
      </c>
      <c r="BV656" s="62">
        <f t="shared" si="609"/>
        <v>17</v>
      </c>
      <c r="BW656" s="62">
        <f t="shared" si="610"/>
        <v>0</v>
      </c>
      <c r="BX656" s="62">
        <f t="shared" si="611"/>
        <v>14</v>
      </c>
      <c r="BY656" s="62">
        <f t="shared" si="612"/>
        <v>26</v>
      </c>
      <c r="BZ656" s="63">
        <f t="shared" si="613"/>
        <v>0.47217592592592605</v>
      </c>
      <c r="CA656" s="63">
        <f t="shared" si="614"/>
        <v>0.47773148148148165</v>
      </c>
      <c r="CB656" s="63">
        <f t="shared" si="615"/>
        <v>0.45824074074074084</v>
      </c>
      <c r="CC656" s="63">
        <f t="shared" si="616"/>
        <v>0.50407407407407412</v>
      </c>
      <c r="CD656" s="63">
        <f t="shared" si="617"/>
        <v>0.48460648148148155</v>
      </c>
      <c r="CE656" s="63">
        <f t="shared" si="618"/>
        <v>0.4950231481481483</v>
      </c>
      <c r="CF656" s="63">
        <f t="shared" si="619"/>
        <v>0.48835648148148147</v>
      </c>
      <c r="CG656" s="63">
        <f t="shared" si="620"/>
        <v>0.48766203703703703</v>
      </c>
      <c r="CH656" s="36"/>
      <c r="CI656" s="36"/>
      <c r="CJ656" s="36"/>
      <c r="CK656" s="36"/>
      <c r="CL656" s="60">
        <v>60</v>
      </c>
    </row>
    <row r="657" spans="1:90" ht="28.5" customHeight="1" x14ac:dyDescent="0.25">
      <c r="A657" s="37">
        <v>88</v>
      </c>
      <c r="B657" s="95"/>
      <c r="C657" s="95"/>
      <c r="D657" s="95"/>
      <c r="F657" s="44"/>
      <c r="G657" s="44">
        <v>206.3</v>
      </c>
      <c r="H657" s="44">
        <f t="shared" si="574"/>
        <v>206.25</v>
      </c>
      <c r="I657" s="83">
        <v>206.22</v>
      </c>
      <c r="J657" s="43">
        <f t="shared" si="571"/>
        <v>-2.9095141111435492E-4</v>
      </c>
      <c r="K657" s="44">
        <f t="shared" si="572"/>
        <v>-6.0000000000002274E-2</v>
      </c>
      <c r="L657" s="91" t="s">
        <v>1576</v>
      </c>
      <c r="M657" s="122" t="s">
        <v>1559</v>
      </c>
      <c r="N657" s="46">
        <f t="shared" si="580"/>
        <v>206.28</v>
      </c>
      <c r="O657" s="46">
        <v>-0.02</v>
      </c>
      <c r="P657" s="78">
        <v>206.3</v>
      </c>
      <c r="Q657" s="87"/>
      <c r="R657" s="78"/>
      <c r="U657" s="47" t="str">
        <f t="shared" si="621"/>
        <v/>
      </c>
      <c r="V657" s="47" t="str">
        <f t="shared" si="622"/>
        <v/>
      </c>
      <c r="W657" s="50"/>
      <c r="X657" s="50"/>
      <c r="Y657" s="50"/>
      <c r="Z657" s="50"/>
      <c r="AA657" s="50"/>
      <c r="AB657" s="50"/>
      <c r="AC657" s="50"/>
      <c r="AD657" s="50"/>
      <c r="AE657" s="51">
        <f t="shared" si="575"/>
        <v>88</v>
      </c>
      <c r="AF657" s="51" t="str">
        <f t="shared" si="576"/>
        <v/>
      </c>
      <c r="AG657" s="51" t="str">
        <f t="shared" si="577"/>
        <v/>
      </c>
      <c r="AH657" s="51" t="str">
        <f t="shared" si="578"/>
        <v/>
      </c>
      <c r="AI657" s="52">
        <f t="shared" si="579"/>
        <v>206.25</v>
      </c>
      <c r="AJ657" s="51"/>
      <c r="AK657" s="53"/>
      <c r="AL657" s="52"/>
      <c r="AM657" s="53">
        <f t="shared" si="581"/>
        <v>41</v>
      </c>
      <c r="AN657" s="53">
        <f>IF(AJ657&lt;&gt;"",IF(AJ657="o",VLOOKUP(AM657,OpenSect!$A$1:$D$11,2),IF(AJ657="u",VLOOKUP(AM657,UpHill!$A$1:$D$35,2),IF(AJ657="d",VLOOKUP(AM657,DownHill!$A$1:$D$29,2),IF(AJ657="f",VLOOKUP(AM657,FlatUnd!$A$2:$D$30,2),IF(AJ657="t",VLOOKUP(AM657,TimeAdd!$A$1:$D$176,2),IF(AJ657="l",VLOOKUP(AM657,SLimit!$A$1:$D$8,2),AN656)))))),AN656)</f>
        <v>48</v>
      </c>
      <c r="AO657" s="53">
        <f>IF(AJ657&lt;&gt;"",IF(AJ657="o",VLOOKUP(AM657,OpenSect!$A$1:$D$11,3),IF(AJ657="u",VLOOKUP(AM657,UpHill!$A$1:$D$35,3),IF(AJ657="d",VLOOKUP(AM657,DownHill!$A$3:$D$29,3),IF(AJ657="f",VLOOKUP(AM657,FlatUnd!$A$2:$D$30,3),IF(AJ657="t",VLOOKUP(AM657,TimeAdd!$A$1:$D$18,3),IF(AJ657="l",VLOOKUP(AM657,SLimit!$A$1:$D$8,3),AO656)))))),AO656)</f>
        <v>55</v>
      </c>
      <c r="AP657" s="53">
        <f>IF(AJ657&lt;&gt;"",IF(AJ657="o",VLOOKUP(AM657,OpenSect!$A$1:$D$11,4),IF(AJ657="u",VLOOKUP(AM657,UpHill!$A$1:$D$35,4),IF(AJ657="d",VLOOKUP(AM657,DownHill!$A$1:$D$29,4),IF(AJ657="f",VLOOKUP(AM657,FlatUnd!$A$2:$D$30,4),IF(AJ657="t",VLOOKUP(AM657,TimeAdd!$A$1:$D$18,4),IF(AJ657="l",VLOOKUP(AM657,SLimit!$A$1:$D$8,4),AP656)))))),AP656)</f>
        <v>62</v>
      </c>
      <c r="AQ657" s="53" t="str">
        <f t="shared" si="582"/>
        <v>120</v>
      </c>
      <c r="AR657" s="54" t="str">
        <f t="shared" si="583"/>
        <v>72,0 Km Plate.</v>
      </c>
      <c r="AS657" s="55"/>
      <c r="AT657" s="55"/>
      <c r="AU657" s="56">
        <f>IF(GroupStTimes!$A$8=0,MIN(CB657,CD657,CF657),MIN(BZ657,CB657,CD657,CF657))</f>
        <v>0.45909722222222232</v>
      </c>
      <c r="AV657" s="56">
        <f>IF(GroupStTimes!$A$8=0,MAX(CC657,CE657,CG657),MAX(CA657,CC657,CE657,CG657))</f>
        <v>0.50493055555555566</v>
      </c>
      <c r="AW657" s="57" t="str">
        <f t="shared" si="584"/>
        <v/>
      </c>
      <c r="AX657" s="58" t="str">
        <f t="shared" si="585"/>
        <v/>
      </c>
      <c r="AY657" s="58" t="str">
        <f t="shared" si="586"/>
        <v/>
      </c>
      <c r="AZ657" s="31">
        <f t="shared" si="587"/>
        <v>190.34</v>
      </c>
      <c r="BA657" s="59">
        <f t="shared" si="588"/>
        <v>0.457013888888889</v>
      </c>
      <c r="BB657" s="59">
        <f t="shared" si="589"/>
        <v>0.46256944444444459</v>
      </c>
      <c r="BC657" s="59">
        <f t="shared" si="590"/>
        <v>0.44528935185185198</v>
      </c>
      <c r="BD657" s="59">
        <f t="shared" si="591"/>
        <v>0.49112268518518526</v>
      </c>
      <c r="BE657" s="59">
        <f t="shared" si="592"/>
        <v>0.47329861111111121</v>
      </c>
      <c r="BF657" s="59">
        <f t="shared" si="593"/>
        <v>0.4837152777777779</v>
      </c>
      <c r="BG657" s="59">
        <f t="shared" si="594"/>
        <v>0.47833333333333333</v>
      </c>
      <c r="BH657" s="59">
        <f t="shared" si="595"/>
        <v>0.47763888888888889</v>
      </c>
      <c r="BI657" s="31">
        <f t="shared" si="596"/>
        <v>15.909999999999997</v>
      </c>
      <c r="BJ657" s="61">
        <f t="shared" si="597"/>
        <v>0.38804878048780478</v>
      </c>
      <c r="BK657" s="61">
        <f t="shared" si="598"/>
        <v>0.33145833333333324</v>
      </c>
      <c r="BL657" s="61">
        <f t="shared" si="599"/>
        <v>0.28927272727272724</v>
      </c>
      <c r="BM657" s="61">
        <f t="shared" si="600"/>
        <v>0.25661290322580638</v>
      </c>
      <c r="BN657" s="62">
        <f t="shared" si="601"/>
        <v>0</v>
      </c>
      <c r="BO657" s="62">
        <f t="shared" si="602"/>
        <v>23</v>
      </c>
      <c r="BP657" s="62">
        <f t="shared" si="603"/>
        <v>17</v>
      </c>
      <c r="BQ657" s="62">
        <f t="shared" si="604"/>
        <v>0</v>
      </c>
      <c r="BR657" s="62">
        <f t="shared" si="605"/>
        <v>19</v>
      </c>
      <c r="BS657" s="62">
        <f t="shared" si="606"/>
        <v>53</v>
      </c>
      <c r="BT657" s="62">
        <f t="shared" si="607"/>
        <v>0</v>
      </c>
      <c r="BU657" s="62">
        <f t="shared" si="608"/>
        <v>17</v>
      </c>
      <c r="BV657" s="62">
        <f t="shared" si="609"/>
        <v>21</v>
      </c>
      <c r="BW657" s="62">
        <f t="shared" si="610"/>
        <v>0</v>
      </c>
      <c r="BX657" s="62">
        <f t="shared" si="611"/>
        <v>15</v>
      </c>
      <c r="BY657" s="62">
        <f t="shared" si="612"/>
        <v>24</v>
      </c>
      <c r="BZ657" s="63">
        <f t="shared" si="613"/>
        <v>0.47318287037037049</v>
      </c>
      <c r="CA657" s="63">
        <f t="shared" si="614"/>
        <v>0.47873842592592608</v>
      </c>
      <c r="CB657" s="63">
        <f t="shared" si="615"/>
        <v>0.45909722222222232</v>
      </c>
      <c r="CC657" s="63">
        <f t="shared" si="616"/>
        <v>0.50493055555555566</v>
      </c>
      <c r="CD657" s="63">
        <f t="shared" si="617"/>
        <v>0.48534722222222232</v>
      </c>
      <c r="CE657" s="63">
        <f t="shared" si="618"/>
        <v>0.495763888888889</v>
      </c>
      <c r="CF657" s="63">
        <f t="shared" si="619"/>
        <v>0.48902777777777778</v>
      </c>
      <c r="CG657" s="63">
        <f t="shared" si="620"/>
        <v>0.48833333333333334</v>
      </c>
      <c r="CH657" s="36"/>
      <c r="CI657" s="36"/>
      <c r="CJ657" s="36"/>
      <c r="CK657" s="36"/>
      <c r="CL657" s="60">
        <v>60</v>
      </c>
    </row>
    <row r="658" spans="1:90" ht="81" x14ac:dyDescent="0.25">
      <c r="A658" s="37">
        <v>88</v>
      </c>
      <c r="B658" s="95"/>
      <c r="C658" s="37" t="s">
        <v>58</v>
      </c>
      <c r="D658" s="95"/>
      <c r="F658" s="44"/>
      <c r="G658" s="44">
        <v>206.89</v>
      </c>
      <c r="H658" s="44">
        <f t="shared" si="574"/>
        <v>206.83</v>
      </c>
      <c r="I658" s="83">
        <v>206.79</v>
      </c>
      <c r="J658" s="43">
        <f t="shared" si="571"/>
        <v>-3.8686590260643205E-4</v>
      </c>
      <c r="K658" s="44">
        <f t="shared" si="572"/>
        <v>-7.9999999999984084E-2</v>
      </c>
      <c r="L658" s="91" t="s">
        <v>1708</v>
      </c>
      <c r="M658" s="122" t="s">
        <v>1559</v>
      </c>
      <c r="N658" s="46">
        <f t="shared" si="580"/>
        <v>206.86999999999998</v>
      </c>
      <c r="O658" s="46">
        <v>-0.02</v>
      </c>
      <c r="P658" s="78">
        <v>206.89</v>
      </c>
      <c r="Q658" s="87"/>
      <c r="R658" s="78"/>
      <c r="U658" s="47">
        <f t="shared" si="621"/>
        <v>26.67726</v>
      </c>
      <c r="V658" s="47">
        <f t="shared" si="622"/>
        <v>28.60389</v>
      </c>
      <c r="W658" s="50">
        <v>26.677219999999998</v>
      </c>
      <c r="X658" s="50">
        <v>28.60389</v>
      </c>
      <c r="Y658" s="50">
        <v>26.677289999999999</v>
      </c>
      <c r="Z658" s="50">
        <v>28.60389</v>
      </c>
      <c r="AA658" s="50"/>
      <c r="AB658" s="50"/>
      <c r="AC658" s="50"/>
      <c r="AD658" s="50"/>
      <c r="AE658" s="51">
        <f t="shared" si="575"/>
        <v>88</v>
      </c>
      <c r="AF658" s="51" t="str">
        <f t="shared" si="576"/>
        <v/>
      </c>
      <c r="AG658" s="51" t="str">
        <f t="shared" si="577"/>
        <v>m</v>
      </c>
      <c r="AH658" s="51" t="str">
        <f t="shared" si="578"/>
        <v/>
      </c>
      <c r="AI658" s="52">
        <f t="shared" si="579"/>
        <v>206.83</v>
      </c>
      <c r="AJ658" s="51" t="s">
        <v>58</v>
      </c>
      <c r="AK658" s="53"/>
      <c r="AL658" s="52"/>
      <c r="AM658" s="53">
        <f t="shared" si="581"/>
        <v>41</v>
      </c>
      <c r="AN658" s="53">
        <f>IF(AJ658&lt;&gt;"",IF(AJ658="o",VLOOKUP(AM658,OpenSect!$A$1:$D$11,2),IF(AJ658="u",VLOOKUP(AM658,UpHill!$A$1:$D$35,2),IF(AJ658="d",VLOOKUP(AM658,DownHill!$A$1:$D$29,2),IF(AJ658="f",VLOOKUP(AM658,FlatUnd!$A$2:$D$30,2),IF(AJ658="t",VLOOKUP(AM658,TimeAdd!$A$1:$D$176,2),IF(AJ658="l",VLOOKUP(AM658,SLimit!$A$1:$D$8,2),AN657)))))),AN657)</f>
        <v>48</v>
      </c>
      <c r="AO658" s="53">
        <f>IF(AJ658&lt;&gt;"",IF(AJ658="o",VLOOKUP(AM658,OpenSect!$A$1:$D$11,3),IF(AJ658="u",VLOOKUP(AM658,UpHill!$A$1:$D$35,3),IF(AJ658="d",VLOOKUP(AM658,DownHill!$A$3:$D$29,3),IF(AJ658="f",VLOOKUP(AM658,FlatUnd!$A$2:$D$30,3),IF(AJ658="t",VLOOKUP(AM658,TimeAdd!$A$1:$D$18,3),IF(AJ658="l",VLOOKUP(AM658,SLimit!$A$1:$D$8,3),AO657)))))),AO657)</f>
        <v>55</v>
      </c>
      <c r="AP658" s="53">
        <f>IF(AJ658&lt;&gt;"",IF(AJ658="o",VLOOKUP(AM658,OpenSect!$A$1:$D$11,4),IF(AJ658="u",VLOOKUP(AM658,UpHill!$A$1:$D$35,4),IF(AJ658="d",VLOOKUP(AM658,DownHill!$A$1:$D$29,4),IF(AJ658="f",VLOOKUP(AM658,FlatUnd!$A$2:$D$30,4),IF(AJ658="t",VLOOKUP(AM658,TimeAdd!$A$1:$D$18,4),IF(AJ658="l",VLOOKUP(AM658,SLimit!$A$1:$D$8,4),AP657)))))),AP657)</f>
        <v>62</v>
      </c>
      <c r="AQ658" s="53" t="str">
        <f t="shared" si="582"/>
        <v>120</v>
      </c>
      <c r="AR658" s="54" t="str">
        <f t="shared" si="583"/>
        <v>Control @ Opposite 2,0 Km Stone on Right Before farm entrance on Left. Line on road and Dot on wooden fence pole.( Just past over head lines.)</v>
      </c>
      <c r="AS658" s="55"/>
      <c r="AT658" s="55"/>
      <c r="AU658" s="56">
        <f>IF(GroupStTimes!$A$8=0,MIN(CB658,CD658,CF658),MIN(BZ658,CB658,CD658,CF658))</f>
        <v>0.45960648148148159</v>
      </c>
      <c r="AV658" s="56">
        <f>IF(GroupStTimes!$A$8=0,MAX(CC658,CE658,CG658),MAX(CA658,CC658,CE658,CG658))</f>
        <v>0.50543981481481493</v>
      </c>
      <c r="AW658" s="57" t="str">
        <f t="shared" si="584"/>
        <v>26.67726  28.60389</v>
      </c>
      <c r="AX658" s="58">
        <f t="shared" si="585"/>
        <v>26.677219999999998</v>
      </c>
      <c r="AY658" s="58">
        <f t="shared" si="586"/>
        <v>28.60389</v>
      </c>
      <c r="AZ658" s="31">
        <f t="shared" si="587"/>
        <v>190.34</v>
      </c>
      <c r="BA658" s="59">
        <f t="shared" si="588"/>
        <v>0.457013888888889</v>
      </c>
      <c r="BB658" s="59">
        <f t="shared" si="589"/>
        <v>0.46256944444444459</v>
      </c>
      <c r="BC658" s="59">
        <f t="shared" si="590"/>
        <v>0.44528935185185198</v>
      </c>
      <c r="BD658" s="59">
        <f t="shared" si="591"/>
        <v>0.49112268518518526</v>
      </c>
      <c r="BE658" s="59">
        <f t="shared" si="592"/>
        <v>0.47329861111111121</v>
      </c>
      <c r="BF658" s="59">
        <f t="shared" si="593"/>
        <v>0.4837152777777779</v>
      </c>
      <c r="BG658" s="59">
        <f t="shared" si="594"/>
        <v>0.47833333333333333</v>
      </c>
      <c r="BH658" s="59">
        <f t="shared" si="595"/>
        <v>0.47763888888888889</v>
      </c>
      <c r="BI658" s="31">
        <f t="shared" si="596"/>
        <v>16.490000000000009</v>
      </c>
      <c r="BJ658" s="61">
        <f t="shared" si="597"/>
        <v>0.40219512195121976</v>
      </c>
      <c r="BK658" s="61">
        <f t="shared" si="598"/>
        <v>0.34354166666666686</v>
      </c>
      <c r="BL658" s="61">
        <f t="shared" si="599"/>
        <v>0.29981818181818198</v>
      </c>
      <c r="BM658" s="61">
        <f t="shared" si="600"/>
        <v>0.265967741935484</v>
      </c>
      <c r="BN658" s="62">
        <f t="shared" si="601"/>
        <v>0</v>
      </c>
      <c r="BO658" s="62">
        <f t="shared" si="602"/>
        <v>24</v>
      </c>
      <c r="BP658" s="62">
        <f t="shared" si="603"/>
        <v>8</v>
      </c>
      <c r="BQ658" s="62">
        <f t="shared" si="604"/>
        <v>0</v>
      </c>
      <c r="BR658" s="62">
        <f t="shared" si="605"/>
        <v>20</v>
      </c>
      <c r="BS658" s="62">
        <f t="shared" si="606"/>
        <v>37</v>
      </c>
      <c r="BT658" s="62">
        <f t="shared" si="607"/>
        <v>0</v>
      </c>
      <c r="BU658" s="62">
        <f t="shared" si="608"/>
        <v>17</v>
      </c>
      <c r="BV658" s="62">
        <f t="shared" si="609"/>
        <v>59</v>
      </c>
      <c r="BW658" s="62">
        <f t="shared" si="610"/>
        <v>0</v>
      </c>
      <c r="BX658" s="62">
        <f t="shared" si="611"/>
        <v>15</v>
      </c>
      <c r="BY658" s="62">
        <f t="shared" si="612"/>
        <v>57</v>
      </c>
      <c r="BZ658" s="63">
        <f t="shared" si="613"/>
        <v>0.47377314814814825</v>
      </c>
      <c r="CA658" s="63">
        <f t="shared" si="614"/>
        <v>0.47932870370370384</v>
      </c>
      <c r="CB658" s="63">
        <f t="shared" si="615"/>
        <v>0.45960648148148159</v>
      </c>
      <c r="CC658" s="63">
        <f t="shared" si="616"/>
        <v>0.50543981481481493</v>
      </c>
      <c r="CD658" s="63">
        <f t="shared" si="617"/>
        <v>0.48578703703703713</v>
      </c>
      <c r="CE658" s="63">
        <f t="shared" si="618"/>
        <v>0.49620370370370381</v>
      </c>
      <c r="CF658" s="63">
        <f t="shared" si="619"/>
        <v>0.48940972222222223</v>
      </c>
      <c r="CG658" s="63">
        <f t="shared" si="620"/>
        <v>0.48871527777777779</v>
      </c>
      <c r="CH658" s="36"/>
      <c r="CI658" s="36"/>
      <c r="CJ658" s="36"/>
      <c r="CK658" s="36"/>
      <c r="CL658" s="60">
        <v>60</v>
      </c>
    </row>
    <row r="659" spans="1:90" ht="28.5" customHeight="1" x14ac:dyDescent="0.25">
      <c r="A659" s="37">
        <v>88</v>
      </c>
      <c r="B659" s="95"/>
      <c r="C659" s="95"/>
      <c r="D659" s="95"/>
      <c r="F659" s="44"/>
      <c r="G659" s="44">
        <v>207.36</v>
      </c>
      <c r="H659" s="44">
        <f t="shared" si="574"/>
        <v>207.31</v>
      </c>
      <c r="I659" s="83">
        <v>207.28</v>
      </c>
      <c r="J659" s="43">
        <f t="shared" si="571"/>
        <v>-2.8946352759553394E-4</v>
      </c>
      <c r="K659" s="44">
        <f t="shared" si="572"/>
        <v>-6.0000000000002274E-2</v>
      </c>
      <c r="L659" s="91" t="s">
        <v>1577</v>
      </c>
      <c r="M659" s="122" t="s">
        <v>1559</v>
      </c>
      <c r="N659" s="46">
        <f t="shared" si="580"/>
        <v>207.34</v>
      </c>
      <c r="O659" s="46">
        <v>-0.02</v>
      </c>
      <c r="P659" s="78">
        <v>207.36</v>
      </c>
      <c r="Q659" s="87"/>
      <c r="R659" s="78"/>
      <c r="U659" s="47" t="str">
        <f t="shared" si="621"/>
        <v/>
      </c>
      <c r="V659" s="47" t="str">
        <f t="shared" si="622"/>
        <v/>
      </c>
      <c r="W659" s="50"/>
      <c r="X659" s="50"/>
      <c r="Y659" s="50"/>
      <c r="Z659" s="50"/>
      <c r="AA659" s="50"/>
      <c r="AB659" s="50"/>
      <c r="AC659" s="50"/>
      <c r="AD659" s="50"/>
      <c r="AE659" s="51">
        <f t="shared" si="575"/>
        <v>88</v>
      </c>
      <c r="AF659" s="51" t="str">
        <f t="shared" si="576"/>
        <v/>
      </c>
      <c r="AG659" s="51" t="str">
        <f t="shared" si="577"/>
        <v/>
      </c>
      <c r="AH659" s="51" t="str">
        <f t="shared" si="578"/>
        <v/>
      </c>
      <c r="AI659" s="52">
        <f t="shared" si="579"/>
        <v>207.31</v>
      </c>
      <c r="AJ659" s="51"/>
      <c r="AK659" s="53"/>
      <c r="AL659" s="52"/>
      <c r="AM659" s="53">
        <f t="shared" si="581"/>
        <v>41</v>
      </c>
      <c r="AN659" s="53">
        <f>IF(AJ659&lt;&gt;"",IF(AJ659="o",VLOOKUP(AM659,OpenSect!$A$1:$D$11,2),IF(AJ659="u",VLOOKUP(AM659,UpHill!$A$1:$D$35,2),IF(AJ659="d",VLOOKUP(AM659,DownHill!$A$1:$D$29,2),IF(AJ659="f",VLOOKUP(AM659,FlatUnd!$A$2:$D$30,2),IF(AJ659="t",VLOOKUP(AM659,TimeAdd!$A$1:$D$176,2),IF(AJ659="l",VLOOKUP(AM659,SLimit!$A$1:$D$8,2),AN658)))))),AN658)</f>
        <v>48</v>
      </c>
      <c r="AO659" s="53">
        <f>IF(AJ659&lt;&gt;"",IF(AJ659="o",VLOOKUP(AM659,OpenSect!$A$1:$D$11,3),IF(AJ659="u",VLOOKUP(AM659,UpHill!$A$1:$D$35,3),IF(AJ659="d",VLOOKUP(AM659,DownHill!$A$3:$D$29,3),IF(AJ659="f",VLOOKUP(AM659,FlatUnd!$A$2:$D$30,3),IF(AJ659="t",VLOOKUP(AM659,TimeAdd!$A$1:$D$18,3),IF(AJ659="l",VLOOKUP(AM659,SLimit!$A$1:$D$8,3),AO658)))))),AO658)</f>
        <v>55</v>
      </c>
      <c r="AP659" s="53">
        <f>IF(AJ659&lt;&gt;"",IF(AJ659="o",VLOOKUP(AM659,OpenSect!$A$1:$D$11,4),IF(AJ659="u",VLOOKUP(AM659,UpHill!$A$1:$D$35,4),IF(AJ659="d",VLOOKUP(AM659,DownHill!$A$1:$D$29,4),IF(AJ659="f",VLOOKUP(AM659,FlatUnd!$A$2:$D$30,4),IF(AJ659="t",VLOOKUP(AM659,TimeAdd!$A$1:$D$18,4),IF(AJ659="l",VLOOKUP(AM659,SLimit!$A$1:$D$8,4),AP658)))))),AP658)</f>
        <v>62</v>
      </c>
      <c r="AQ659" s="53" t="str">
        <f t="shared" si="582"/>
        <v>120</v>
      </c>
      <c r="AR659" s="54" t="str">
        <f t="shared" si="583"/>
        <v>73,0 Km Plate.</v>
      </c>
      <c r="AS659" s="55"/>
      <c r="AT659" s="55"/>
      <c r="AU659" s="56">
        <f>IF(GroupStTimes!$A$8=0,MIN(CB659,CD659,CF659),MIN(BZ659,CB659,CD659,CF659))</f>
        <v>0.46002314814814826</v>
      </c>
      <c r="AV659" s="56">
        <f>IF(GroupStTimes!$A$8=0,MAX(CC659,CE659,CG659),MAX(CA659,CC659,CE659,CG659))</f>
        <v>0.50585648148148155</v>
      </c>
      <c r="AW659" s="57" t="str">
        <f t="shared" si="584"/>
        <v/>
      </c>
      <c r="AX659" s="58" t="str">
        <f t="shared" si="585"/>
        <v/>
      </c>
      <c r="AY659" s="58" t="str">
        <f t="shared" si="586"/>
        <v/>
      </c>
      <c r="AZ659" s="31">
        <f t="shared" si="587"/>
        <v>190.34</v>
      </c>
      <c r="BA659" s="59">
        <f t="shared" si="588"/>
        <v>0.457013888888889</v>
      </c>
      <c r="BB659" s="59">
        <f t="shared" si="589"/>
        <v>0.46256944444444459</v>
      </c>
      <c r="BC659" s="59">
        <f t="shared" si="590"/>
        <v>0.44528935185185198</v>
      </c>
      <c r="BD659" s="59">
        <f t="shared" si="591"/>
        <v>0.49112268518518526</v>
      </c>
      <c r="BE659" s="59">
        <f t="shared" si="592"/>
        <v>0.47329861111111121</v>
      </c>
      <c r="BF659" s="59">
        <f t="shared" si="593"/>
        <v>0.4837152777777779</v>
      </c>
      <c r="BG659" s="59">
        <f t="shared" si="594"/>
        <v>0.47833333333333333</v>
      </c>
      <c r="BH659" s="59">
        <f t="shared" si="595"/>
        <v>0.47763888888888889</v>
      </c>
      <c r="BI659" s="31">
        <f t="shared" si="596"/>
        <v>16.97</v>
      </c>
      <c r="BJ659" s="61">
        <f t="shared" si="597"/>
        <v>0.41390243902439022</v>
      </c>
      <c r="BK659" s="61">
        <f t="shared" si="598"/>
        <v>0.35354166666666664</v>
      </c>
      <c r="BL659" s="61">
        <f t="shared" si="599"/>
        <v>0.30854545454545451</v>
      </c>
      <c r="BM659" s="61">
        <f t="shared" si="600"/>
        <v>0.27370967741935481</v>
      </c>
      <c r="BN659" s="62">
        <f t="shared" si="601"/>
        <v>0</v>
      </c>
      <c r="BO659" s="62">
        <f t="shared" si="602"/>
        <v>24</v>
      </c>
      <c r="BP659" s="62">
        <f t="shared" si="603"/>
        <v>50</v>
      </c>
      <c r="BQ659" s="62">
        <f t="shared" si="604"/>
        <v>0</v>
      </c>
      <c r="BR659" s="62">
        <f t="shared" si="605"/>
        <v>21</v>
      </c>
      <c r="BS659" s="62">
        <f t="shared" si="606"/>
        <v>13</v>
      </c>
      <c r="BT659" s="62">
        <f t="shared" si="607"/>
        <v>0</v>
      </c>
      <c r="BU659" s="62">
        <f t="shared" si="608"/>
        <v>18</v>
      </c>
      <c r="BV659" s="62">
        <f t="shared" si="609"/>
        <v>31</v>
      </c>
      <c r="BW659" s="62">
        <f t="shared" si="610"/>
        <v>0</v>
      </c>
      <c r="BX659" s="62">
        <f t="shared" si="611"/>
        <v>16</v>
      </c>
      <c r="BY659" s="62">
        <f t="shared" si="612"/>
        <v>25</v>
      </c>
      <c r="BZ659" s="63">
        <f t="shared" si="613"/>
        <v>0.47425925925925938</v>
      </c>
      <c r="CA659" s="63">
        <f t="shared" si="614"/>
        <v>0.47981481481481497</v>
      </c>
      <c r="CB659" s="63">
        <f t="shared" si="615"/>
        <v>0.46002314814814826</v>
      </c>
      <c r="CC659" s="63">
        <f t="shared" si="616"/>
        <v>0.50585648148148155</v>
      </c>
      <c r="CD659" s="63">
        <f t="shared" si="617"/>
        <v>0.48615740740740748</v>
      </c>
      <c r="CE659" s="63">
        <f t="shared" si="618"/>
        <v>0.49657407407407417</v>
      </c>
      <c r="CF659" s="63">
        <f t="shared" si="619"/>
        <v>0.48973379629629632</v>
      </c>
      <c r="CG659" s="63">
        <f t="shared" si="620"/>
        <v>0.48903935185185188</v>
      </c>
      <c r="CH659" s="36"/>
      <c r="CI659" s="36"/>
      <c r="CJ659" s="36"/>
      <c r="CK659" s="36"/>
      <c r="CL659" s="60">
        <v>60</v>
      </c>
    </row>
    <row r="660" spans="1:90" ht="28.5" customHeight="1" x14ac:dyDescent="0.25">
      <c r="A660" s="37">
        <v>88</v>
      </c>
      <c r="B660" s="95"/>
      <c r="C660" s="95"/>
      <c r="D660" s="95"/>
      <c r="F660" s="44"/>
      <c r="G660" s="44">
        <v>207.88</v>
      </c>
      <c r="H660" s="44">
        <f t="shared" si="574"/>
        <v>207.83</v>
      </c>
      <c r="I660" s="83">
        <v>207.8</v>
      </c>
      <c r="J660" s="43">
        <f t="shared" si="571"/>
        <v>-2.8873917228091359E-4</v>
      </c>
      <c r="K660" s="44">
        <f t="shared" si="572"/>
        <v>-5.9999999999973852E-2</v>
      </c>
      <c r="L660" s="91" t="s">
        <v>474</v>
      </c>
      <c r="M660" s="122" t="s">
        <v>1232</v>
      </c>
      <c r="N660" s="46">
        <f t="shared" si="580"/>
        <v>207.85999999999999</v>
      </c>
      <c r="O660" s="46">
        <v>-0.02</v>
      </c>
      <c r="P660" s="78">
        <v>207.88</v>
      </c>
      <c r="Q660" s="87"/>
      <c r="R660" s="78"/>
      <c r="U660" s="47" t="str">
        <f t="shared" si="621"/>
        <v/>
      </c>
      <c r="V660" s="47" t="str">
        <f t="shared" si="622"/>
        <v/>
      </c>
      <c r="W660" s="50"/>
      <c r="X660" s="50"/>
      <c r="Y660" s="50"/>
      <c r="Z660" s="50"/>
      <c r="AA660" s="50"/>
      <c r="AB660" s="50"/>
      <c r="AC660" s="50"/>
      <c r="AD660" s="50"/>
      <c r="AE660" s="51">
        <f t="shared" si="575"/>
        <v>88</v>
      </c>
      <c r="AF660" s="51" t="str">
        <f t="shared" si="576"/>
        <v/>
      </c>
      <c r="AG660" s="51" t="str">
        <f t="shared" si="577"/>
        <v/>
      </c>
      <c r="AH660" s="51" t="str">
        <f t="shared" si="578"/>
        <v/>
      </c>
      <c r="AI660" s="52">
        <f t="shared" si="579"/>
        <v>207.83</v>
      </c>
      <c r="AJ660" s="51"/>
      <c r="AK660" s="53"/>
      <c r="AL660" s="52"/>
      <c r="AM660" s="53">
        <f t="shared" si="581"/>
        <v>41</v>
      </c>
      <c r="AN660" s="53">
        <f>IF(AJ660&lt;&gt;"",IF(AJ660="o",VLOOKUP(AM660,OpenSect!$A$1:$D$11,2),IF(AJ660="u",VLOOKUP(AM660,UpHill!$A$1:$D$35,2),IF(AJ660="d",VLOOKUP(AM660,DownHill!$A$1:$D$29,2),IF(AJ660="f",VLOOKUP(AM660,FlatUnd!$A$2:$D$30,2),IF(AJ660="t",VLOOKUP(AM660,TimeAdd!$A$1:$D$176,2),IF(AJ660="l",VLOOKUP(AM660,SLimit!$A$1:$D$8,2),AN659)))))),AN659)</f>
        <v>48</v>
      </c>
      <c r="AO660" s="53">
        <f>IF(AJ660&lt;&gt;"",IF(AJ660="o",VLOOKUP(AM660,OpenSect!$A$1:$D$11,3),IF(AJ660="u",VLOOKUP(AM660,UpHill!$A$1:$D$35,3),IF(AJ660="d",VLOOKUP(AM660,DownHill!$A$3:$D$29,3),IF(AJ660="f",VLOOKUP(AM660,FlatUnd!$A$2:$D$30,3),IF(AJ660="t",VLOOKUP(AM660,TimeAdd!$A$1:$D$18,3),IF(AJ660="l",VLOOKUP(AM660,SLimit!$A$1:$D$8,3),AO659)))))),AO659)</f>
        <v>55</v>
      </c>
      <c r="AP660" s="53">
        <f>IF(AJ660&lt;&gt;"",IF(AJ660="o",VLOOKUP(AM660,OpenSect!$A$1:$D$11,4),IF(AJ660="u",VLOOKUP(AM660,UpHill!$A$1:$D$35,4),IF(AJ660="d",VLOOKUP(AM660,DownHill!$A$1:$D$29,4),IF(AJ660="f",VLOOKUP(AM660,FlatUnd!$A$2:$D$30,4),IF(AJ660="t",VLOOKUP(AM660,TimeAdd!$A$1:$D$18,4),IF(AJ660="l",VLOOKUP(AM660,SLimit!$A$1:$D$8,4),AP659)))))),AP659)</f>
        <v>62</v>
      </c>
      <c r="AQ660" s="53" t="str">
        <f t="shared" si="582"/>
        <v>100</v>
      </c>
      <c r="AR660" s="54" t="str">
        <f t="shared" si="583"/>
        <v xml:space="preserve">100 Speed limit. </v>
      </c>
      <c r="AS660" s="55"/>
      <c r="AT660" s="55"/>
      <c r="AU660" s="56">
        <f>IF(GroupStTimes!$A$8=0,MIN(CB660,CD660,CF660),MIN(BZ660,CB660,CD660,CF660))</f>
        <v>0.46047453703703717</v>
      </c>
      <c r="AV660" s="56">
        <f>IF(GroupStTimes!$A$8=0,MAX(CC660,CE660,CG660),MAX(CA660,CC660,CE660,CG660))</f>
        <v>0.50630787037037039</v>
      </c>
      <c r="AW660" s="57" t="str">
        <f t="shared" si="584"/>
        <v/>
      </c>
      <c r="AX660" s="58" t="str">
        <f t="shared" si="585"/>
        <v/>
      </c>
      <c r="AY660" s="58" t="str">
        <f t="shared" si="586"/>
        <v/>
      </c>
      <c r="AZ660" s="31">
        <f t="shared" si="587"/>
        <v>190.34</v>
      </c>
      <c r="BA660" s="59">
        <f t="shared" si="588"/>
        <v>0.457013888888889</v>
      </c>
      <c r="BB660" s="59">
        <f t="shared" si="589"/>
        <v>0.46256944444444459</v>
      </c>
      <c r="BC660" s="59">
        <f t="shared" si="590"/>
        <v>0.44528935185185198</v>
      </c>
      <c r="BD660" s="59">
        <f t="shared" si="591"/>
        <v>0.49112268518518526</v>
      </c>
      <c r="BE660" s="59">
        <f t="shared" si="592"/>
        <v>0.47329861111111121</v>
      </c>
      <c r="BF660" s="59">
        <f t="shared" si="593"/>
        <v>0.4837152777777779</v>
      </c>
      <c r="BG660" s="59">
        <f t="shared" si="594"/>
        <v>0.47833333333333333</v>
      </c>
      <c r="BH660" s="59">
        <f t="shared" si="595"/>
        <v>0.47763888888888889</v>
      </c>
      <c r="BI660" s="31">
        <f t="shared" si="596"/>
        <v>17.490000000000009</v>
      </c>
      <c r="BJ660" s="61">
        <f t="shared" si="597"/>
        <v>0.42658536585365875</v>
      </c>
      <c r="BK660" s="61">
        <f t="shared" si="598"/>
        <v>0.36437500000000017</v>
      </c>
      <c r="BL660" s="61">
        <f t="shared" si="599"/>
        <v>0.31800000000000017</v>
      </c>
      <c r="BM660" s="61">
        <f t="shared" si="600"/>
        <v>0.28209677419354856</v>
      </c>
      <c r="BN660" s="62">
        <f t="shared" si="601"/>
        <v>0</v>
      </c>
      <c r="BO660" s="62">
        <f t="shared" si="602"/>
        <v>25</v>
      </c>
      <c r="BP660" s="62">
        <f t="shared" si="603"/>
        <v>36</v>
      </c>
      <c r="BQ660" s="62">
        <f t="shared" si="604"/>
        <v>0</v>
      </c>
      <c r="BR660" s="62">
        <f t="shared" si="605"/>
        <v>21</v>
      </c>
      <c r="BS660" s="62">
        <f t="shared" si="606"/>
        <v>52</v>
      </c>
      <c r="BT660" s="62">
        <f t="shared" si="607"/>
        <v>0</v>
      </c>
      <c r="BU660" s="62">
        <f t="shared" si="608"/>
        <v>19</v>
      </c>
      <c r="BV660" s="62">
        <f t="shared" si="609"/>
        <v>5</v>
      </c>
      <c r="BW660" s="62">
        <f t="shared" si="610"/>
        <v>0</v>
      </c>
      <c r="BX660" s="62">
        <f t="shared" si="611"/>
        <v>16</v>
      </c>
      <c r="BY660" s="62">
        <f t="shared" si="612"/>
        <v>56</v>
      </c>
      <c r="BZ660" s="63">
        <f t="shared" si="613"/>
        <v>0.47479166666666678</v>
      </c>
      <c r="CA660" s="63">
        <f t="shared" si="614"/>
        <v>0.48034722222222237</v>
      </c>
      <c r="CB660" s="63">
        <f t="shared" si="615"/>
        <v>0.46047453703703717</v>
      </c>
      <c r="CC660" s="63">
        <f t="shared" si="616"/>
        <v>0.50630787037037039</v>
      </c>
      <c r="CD660" s="63">
        <f t="shared" si="617"/>
        <v>0.48655092592592603</v>
      </c>
      <c r="CE660" s="63">
        <f t="shared" si="618"/>
        <v>0.49696759259259271</v>
      </c>
      <c r="CF660" s="63">
        <f t="shared" si="619"/>
        <v>0.49009259259259258</v>
      </c>
      <c r="CG660" s="63">
        <f t="shared" si="620"/>
        <v>0.48939814814814814</v>
      </c>
      <c r="CH660" s="36"/>
      <c r="CI660" s="36"/>
      <c r="CJ660" s="36"/>
      <c r="CK660" s="36"/>
      <c r="CL660" s="60">
        <v>60</v>
      </c>
    </row>
    <row r="661" spans="1:90" ht="28.5" customHeight="1" x14ac:dyDescent="0.25">
      <c r="A661" s="37">
        <v>88</v>
      </c>
      <c r="B661" s="95"/>
      <c r="C661" s="95"/>
      <c r="D661" s="95"/>
      <c r="F661" s="44"/>
      <c r="G661" s="44">
        <v>208.16</v>
      </c>
      <c r="H661" s="44">
        <f t="shared" si="574"/>
        <v>208.11</v>
      </c>
      <c r="I661" s="83">
        <v>208.08</v>
      </c>
      <c r="J661" s="43">
        <f t="shared" si="571"/>
        <v>-2.8835063437126991E-4</v>
      </c>
      <c r="K661" s="44">
        <f t="shared" si="572"/>
        <v>-5.9999999999973852E-2</v>
      </c>
      <c r="L661" s="91" t="s">
        <v>1584</v>
      </c>
      <c r="M661" s="122" t="s">
        <v>1232</v>
      </c>
      <c r="N661" s="46">
        <f t="shared" si="580"/>
        <v>208.14</v>
      </c>
      <c r="O661" s="46">
        <v>-0.02</v>
      </c>
      <c r="P661" s="78">
        <v>208.16</v>
      </c>
      <c r="Q661" s="87"/>
      <c r="R661" s="78"/>
      <c r="U661" s="47" t="str">
        <f t="shared" si="621"/>
        <v/>
      </c>
      <c r="V661" s="47" t="str">
        <f t="shared" si="622"/>
        <v/>
      </c>
      <c r="W661" s="50"/>
      <c r="X661" s="50"/>
      <c r="Y661" s="50"/>
      <c r="Z661" s="50"/>
      <c r="AA661" s="50"/>
      <c r="AB661" s="50"/>
      <c r="AC661" s="50"/>
      <c r="AD661" s="50"/>
      <c r="AE661" s="51">
        <f t="shared" si="575"/>
        <v>88</v>
      </c>
      <c r="AF661" s="51" t="str">
        <f t="shared" si="576"/>
        <v/>
      </c>
      <c r="AG661" s="51" t="str">
        <f t="shared" si="577"/>
        <v/>
      </c>
      <c r="AH661" s="51" t="str">
        <f t="shared" si="578"/>
        <v/>
      </c>
      <c r="AI661" s="52">
        <f t="shared" si="579"/>
        <v>208.11</v>
      </c>
      <c r="AJ661" s="51"/>
      <c r="AK661" s="53"/>
      <c r="AL661" s="52"/>
      <c r="AM661" s="53">
        <f t="shared" si="581"/>
        <v>41</v>
      </c>
      <c r="AN661" s="53">
        <f>IF(AJ661&lt;&gt;"",IF(AJ661="o",VLOOKUP(AM661,OpenSect!$A$1:$D$11,2),IF(AJ661="u",VLOOKUP(AM661,UpHill!$A$1:$D$35,2),IF(AJ661="d",VLOOKUP(AM661,DownHill!$A$1:$D$29,2),IF(AJ661="f",VLOOKUP(AM661,FlatUnd!$A$2:$D$30,2),IF(AJ661="t",VLOOKUP(AM661,TimeAdd!$A$1:$D$176,2),IF(AJ661="l",VLOOKUP(AM661,SLimit!$A$1:$D$8,2),AN660)))))),AN660)</f>
        <v>48</v>
      </c>
      <c r="AO661" s="53">
        <f>IF(AJ661&lt;&gt;"",IF(AJ661="o",VLOOKUP(AM661,OpenSect!$A$1:$D$11,3),IF(AJ661="u",VLOOKUP(AM661,UpHill!$A$1:$D$35,3),IF(AJ661="d",VLOOKUP(AM661,DownHill!$A$3:$D$29,3),IF(AJ661="f",VLOOKUP(AM661,FlatUnd!$A$2:$D$30,3),IF(AJ661="t",VLOOKUP(AM661,TimeAdd!$A$1:$D$18,3),IF(AJ661="l",VLOOKUP(AM661,SLimit!$A$1:$D$8,3),AO660)))))),AO660)</f>
        <v>55</v>
      </c>
      <c r="AP661" s="53">
        <f>IF(AJ661&lt;&gt;"",IF(AJ661="o",VLOOKUP(AM661,OpenSect!$A$1:$D$11,4),IF(AJ661="u",VLOOKUP(AM661,UpHill!$A$1:$D$35,4),IF(AJ661="d",VLOOKUP(AM661,DownHill!$A$1:$D$29,4),IF(AJ661="f",VLOOKUP(AM661,FlatUnd!$A$2:$D$30,4),IF(AJ661="t",VLOOKUP(AM661,TimeAdd!$A$1:$D$18,4),IF(AJ661="l",VLOOKUP(AM661,SLimit!$A$1:$D$8,4),AP660)))))),AP660)</f>
        <v>62</v>
      </c>
      <c r="AQ661" s="53" t="str">
        <f t="shared" si="582"/>
        <v>100</v>
      </c>
      <c r="AR661" s="54" t="str">
        <f t="shared" si="583"/>
        <v>Warning - Gentle Curve{Right}.</v>
      </c>
      <c r="AS661" s="55"/>
      <c r="AT661" s="55"/>
      <c r="AU661" s="56">
        <f>IF(GroupStTimes!$A$8=0,MIN(CB661,CD661,CF661),MIN(BZ661,CB661,CD661,CF661))</f>
        <v>0.46071759259259271</v>
      </c>
      <c r="AV661" s="56">
        <f>IF(GroupStTimes!$A$8=0,MAX(CC661,CE661,CG661),MAX(CA661,CC661,CE661,CG661))</f>
        <v>0.50655092592592599</v>
      </c>
      <c r="AW661" s="57" t="str">
        <f t="shared" si="584"/>
        <v/>
      </c>
      <c r="AX661" s="58" t="str">
        <f t="shared" si="585"/>
        <v/>
      </c>
      <c r="AY661" s="58" t="str">
        <f t="shared" si="586"/>
        <v/>
      </c>
      <c r="AZ661" s="31">
        <f t="shared" si="587"/>
        <v>190.34</v>
      </c>
      <c r="BA661" s="59">
        <f t="shared" si="588"/>
        <v>0.457013888888889</v>
      </c>
      <c r="BB661" s="59">
        <f t="shared" si="589"/>
        <v>0.46256944444444459</v>
      </c>
      <c r="BC661" s="59">
        <f t="shared" si="590"/>
        <v>0.44528935185185198</v>
      </c>
      <c r="BD661" s="59">
        <f t="shared" si="591"/>
        <v>0.49112268518518526</v>
      </c>
      <c r="BE661" s="59">
        <f t="shared" si="592"/>
        <v>0.47329861111111121</v>
      </c>
      <c r="BF661" s="59">
        <f t="shared" si="593"/>
        <v>0.4837152777777779</v>
      </c>
      <c r="BG661" s="59">
        <f t="shared" si="594"/>
        <v>0.47833333333333333</v>
      </c>
      <c r="BH661" s="59">
        <f t="shared" si="595"/>
        <v>0.47763888888888889</v>
      </c>
      <c r="BI661" s="31">
        <f t="shared" si="596"/>
        <v>17.77000000000001</v>
      </c>
      <c r="BJ661" s="61">
        <f t="shared" si="597"/>
        <v>0.43341463414634174</v>
      </c>
      <c r="BK661" s="61">
        <f t="shared" si="598"/>
        <v>0.37020833333333353</v>
      </c>
      <c r="BL661" s="61">
        <f t="shared" si="599"/>
        <v>0.32309090909090926</v>
      </c>
      <c r="BM661" s="61">
        <f t="shared" si="600"/>
        <v>0.28661290322580663</v>
      </c>
      <c r="BN661" s="62">
        <f t="shared" si="601"/>
        <v>0</v>
      </c>
      <c r="BO661" s="62">
        <f t="shared" si="602"/>
        <v>26</v>
      </c>
      <c r="BP661" s="62">
        <f t="shared" si="603"/>
        <v>0</v>
      </c>
      <c r="BQ661" s="62">
        <f t="shared" si="604"/>
        <v>0</v>
      </c>
      <c r="BR661" s="62">
        <f t="shared" si="605"/>
        <v>22</v>
      </c>
      <c r="BS661" s="62">
        <f t="shared" si="606"/>
        <v>13</v>
      </c>
      <c r="BT661" s="62">
        <f t="shared" si="607"/>
        <v>0</v>
      </c>
      <c r="BU661" s="62">
        <f t="shared" si="608"/>
        <v>19</v>
      </c>
      <c r="BV661" s="62">
        <f t="shared" si="609"/>
        <v>23</v>
      </c>
      <c r="BW661" s="62">
        <f t="shared" si="610"/>
        <v>0</v>
      </c>
      <c r="BX661" s="62">
        <f t="shared" si="611"/>
        <v>17</v>
      </c>
      <c r="BY661" s="62">
        <f t="shared" si="612"/>
        <v>12</v>
      </c>
      <c r="BZ661" s="63">
        <f t="shared" si="613"/>
        <v>0.47506944444444454</v>
      </c>
      <c r="CA661" s="63">
        <f t="shared" si="614"/>
        <v>0.48062500000000014</v>
      </c>
      <c r="CB661" s="63">
        <f t="shared" si="615"/>
        <v>0.46071759259259271</v>
      </c>
      <c r="CC661" s="63">
        <f t="shared" si="616"/>
        <v>0.50655092592592599</v>
      </c>
      <c r="CD661" s="63">
        <f t="shared" si="617"/>
        <v>0.48675925925925934</v>
      </c>
      <c r="CE661" s="63">
        <f t="shared" si="618"/>
        <v>0.49717592592592602</v>
      </c>
      <c r="CF661" s="63">
        <f t="shared" si="619"/>
        <v>0.49027777777777776</v>
      </c>
      <c r="CG661" s="63">
        <f t="shared" si="620"/>
        <v>0.48958333333333331</v>
      </c>
      <c r="CH661" s="36"/>
      <c r="CI661" s="36"/>
      <c r="CJ661" s="36"/>
      <c r="CK661" s="36"/>
      <c r="CL661" s="60">
        <v>60</v>
      </c>
    </row>
    <row r="662" spans="1:90" ht="35.1" customHeight="1" x14ac:dyDescent="0.25">
      <c r="A662" s="37">
        <v>88</v>
      </c>
      <c r="B662" s="95"/>
      <c r="C662" s="95" t="s">
        <v>25</v>
      </c>
      <c r="D662" s="95">
        <v>35</v>
      </c>
      <c r="F662" s="44"/>
      <c r="G662" s="44">
        <v>208.25</v>
      </c>
      <c r="H662" s="44">
        <f t="shared" si="574"/>
        <v>208.19</v>
      </c>
      <c r="I662" s="83">
        <v>208.15</v>
      </c>
      <c r="J662" s="43">
        <f t="shared" si="571"/>
        <v>-3.8433821763143926E-4</v>
      </c>
      <c r="K662" s="44">
        <f t="shared" si="572"/>
        <v>-7.9999999999984084E-2</v>
      </c>
      <c r="L662" s="91" t="s">
        <v>1578</v>
      </c>
      <c r="M662" s="122" t="s">
        <v>1231</v>
      </c>
      <c r="N662" s="46">
        <f t="shared" si="580"/>
        <v>208.23</v>
      </c>
      <c r="O662" s="46">
        <v>-0.02</v>
      </c>
      <c r="P662" s="78">
        <v>208.25</v>
      </c>
      <c r="Q662" s="87"/>
      <c r="R662" s="78"/>
      <c r="U662" s="47" t="str">
        <f t="shared" si="621"/>
        <v/>
      </c>
      <c r="V662" s="47" t="str">
        <f t="shared" si="622"/>
        <v/>
      </c>
      <c r="W662" s="50"/>
      <c r="X662" s="50"/>
      <c r="Y662" s="50"/>
      <c r="Z662" s="50"/>
      <c r="AA662" s="50"/>
      <c r="AB662" s="50"/>
      <c r="AC662" s="50"/>
      <c r="AD662" s="50"/>
      <c r="AE662" s="51">
        <f t="shared" si="575"/>
        <v>88</v>
      </c>
      <c r="AF662" s="51" t="str">
        <f t="shared" si="576"/>
        <v/>
      </c>
      <c r="AG662" s="51" t="str">
        <f t="shared" si="577"/>
        <v>o</v>
      </c>
      <c r="AH662" s="51">
        <f t="shared" si="578"/>
        <v>35</v>
      </c>
      <c r="AI662" s="52">
        <f t="shared" si="579"/>
        <v>208.19</v>
      </c>
      <c r="AJ662" s="51" t="s">
        <v>25</v>
      </c>
      <c r="AK662" s="53"/>
      <c r="AL662" s="52"/>
      <c r="AM662" s="53">
        <f t="shared" si="581"/>
        <v>35</v>
      </c>
      <c r="AN662" s="53">
        <f>IF(AJ662&lt;&gt;"",IF(AJ662="o",VLOOKUP(AM662,OpenSect!$A$1:$D$11,2),IF(AJ662="u",VLOOKUP(AM662,UpHill!$A$1:$D$35,2),IF(AJ662="d",VLOOKUP(AM662,DownHill!$A$1:$D$29,2),IF(AJ662="f",VLOOKUP(AM662,FlatUnd!$A$2:$D$30,2),IF(AJ662="t",VLOOKUP(AM662,TimeAdd!$A$1:$D$176,2),IF(AJ662="l",VLOOKUP(AM662,SLimit!$A$1:$D$8,2),AN661)))))),AN661)</f>
        <v>35</v>
      </c>
      <c r="AO662" s="53">
        <f>IF(AJ662&lt;&gt;"",IF(AJ662="o",VLOOKUP(AM662,OpenSect!$A$1:$D$11,3),IF(AJ662="u",VLOOKUP(AM662,UpHill!$A$1:$D$35,3),IF(AJ662="d",VLOOKUP(AM662,DownHill!$A$3:$D$29,3),IF(AJ662="f",VLOOKUP(AM662,FlatUnd!$A$2:$D$30,3),IF(AJ662="t",VLOOKUP(AM662,TimeAdd!$A$1:$D$18,3),IF(AJ662="l",VLOOKUP(AM662,SLimit!$A$1:$D$8,3),AO661)))))),AO661)</f>
        <v>35</v>
      </c>
      <c r="AP662" s="53">
        <f>IF(AJ662&lt;&gt;"",IF(AJ662="o",VLOOKUP(AM662,OpenSect!$A$1:$D$11,4),IF(AJ662="u",VLOOKUP(AM662,UpHill!$A$1:$D$35,4),IF(AJ662="d",VLOOKUP(AM662,DownHill!$A$1:$D$29,4),IF(AJ662="f",VLOOKUP(AM662,FlatUnd!$A$2:$D$30,4),IF(AJ662="t",VLOOKUP(AM662,TimeAdd!$A$1:$D$18,4),IF(AJ662="l",VLOOKUP(AM662,SLimit!$A$1:$D$8,4),AP661)))))),AP661)</f>
        <v>35</v>
      </c>
      <c r="AQ662" s="53" t="str">
        <f t="shared" si="582"/>
        <v>80</v>
      </c>
      <c r="AR662" s="54" t="str">
        <f t="shared" si="583"/>
        <v xml:space="preserve"> 80 Speed limit.    START of OPEN SECTION.</v>
      </c>
      <c r="AS662" s="55"/>
      <c r="AT662" s="55"/>
      <c r="AU662" s="56">
        <f>IF(GroupStTimes!$A$8=0,MIN(CB662,CD662,CF662),MIN(BZ662,CB662,CD662,CF662))</f>
        <v>0.46078703703703716</v>
      </c>
      <c r="AV662" s="56">
        <f>IF(GroupStTimes!$A$8=0,MAX(CC662,CE662,CG662),MAX(CA662,CC662,CE662,CG662))</f>
        <v>0.50662037037037044</v>
      </c>
      <c r="AW662" s="57" t="str">
        <f t="shared" si="584"/>
        <v/>
      </c>
      <c r="AX662" s="58" t="str">
        <f t="shared" si="585"/>
        <v/>
      </c>
      <c r="AY662" s="58" t="str">
        <f t="shared" si="586"/>
        <v/>
      </c>
      <c r="AZ662" s="31">
        <f t="shared" si="587"/>
        <v>190.34</v>
      </c>
      <c r="BA662" s="59">
        <f t="shared" si="588"/>
        <v>0.457013888888889</v>
      </c>
      <c r="BB662" s="59">
        <f t="shared" si="589"/>
        <v>0.46256944444444459</v>
      </c>
      <c r="BC662" s="59">
        <f t="shared" si="590"/>
        <v>0.44528935185185198</v>
      </c>
      <c r="BD662" s="59">
        <f t="shared" si="591"/>
        <v>0.49112268518518526</v>
      </c>
      <c r="BE662" s="59">
        <f t="shared" si="592"/>
        <v>0.47329861111111121</v>
      </c>
      <c r="BF662" s="59">
        <f t="shared" si="593"/>
        <v>0.4837152777777779</v>
      </c>
      <c r="BG662" s="59">
        <f t="shared" si="594"/>
        <v>0.47833333333333333</v>
      </c>
      <c r="BH662" s="59">
        <f t="shared" si="595"/>
        <v>0.47763888888888889</v>
      </c>
      <c r="BI662" s="31">
        <f t="shared" si="596"/>
        <v>17.849999999999994</v>
      </c>
      <c r="BJ662" s="61">
        <f t="shared" si="597"/>
        <v>0.43536585365853647</v>
      </c>
      <c r="BK662" s="61">
        <f t="shared" si="598"/>
        <v>0.3718749999999999</v>
      </c>
      <c r="BL662" s="61">
        <f t="shared" si="599"/>
        <v>0.32454545454545441</v>
      </c>
      <c r="BM662" s="61">
        <f t="shared" si="600"/>
        <v>0.2879032258064515</v>
      </c>
      <c r="BN662" s="62">
        <f t="shared" si="601"/>
        <v>0</v>
      </c>
      <c r="BO662" s="62">
        <f t="shared" si="602"/>
        <v>26</v>
      </c>
      <c r="BP662" s="62">
        <f t="shared" si="603"/>
        <v>7</v>
      </c>
      <c r="BQ662" s="62">
        <f t="shared" si="604"/>
        <v>0</v>
      </c>
      <c r="BR662" s="62">
        <f t="shared" si="605"/>
        <v>22</v>
      </c>
      <c r="BS662" s="62">
        <f t="shared" si="606"/>
        <v>19</v>
      </c>
      <c r="BT662" s="62">
        <f t="shared" si="607"/>
        <v>0</v>
      </c>
      <c r="BU662" s="62">
        <f t="shared" si="608"/>
        <v>19</v>
      </c>
      <c r="BV662" s="62">
        <f t="shared" si="609"/>
        <v>28</v>
      </c>
      <c r="BW662" s="62">
        <f t="shared" si="610"/>
        <v>0</v>
      </c>
      <c r="BX662" s="62">
        <f t="shared" si="611"/>
        <v>17</v>
      </c>
      <c r="BY662" s="62">
        <f t="shared" si="612"/>
        <v>16</v>
      </c>
      <c r="BZ662" s="63">
        <f t="shared" si="613"/>
        <v>0.47515046296296309</v>
      </c>
      <c r="CA662" s="63">
        <f t="shared" si="614"/>
        <v>0.48070601851851869</v>
      </c>
      <c r="CB662" s="63">
        <f t="shared" si="615"/>
        <v>0.46078703703703716</v>
      </c>
      <c r="CC662" s="63">
        <f t="shared" si="616"/>
        <v>0.50662037037037044</v>
      </c>
      <c r="CD662" s="63">
        <f t="shared" si="617"/>
        <v>0.48681712962962975</v>
      </c>
      <c r="CE662" s="63">
        <f t="shared" si="618"/>
        <v>0.49723379629629644</v>
      </c>
      <c r="CF662" s="63">
        <f t="shared" si="619"/>
        <v>0.49032407407407408</v>
      </c>
      <c r="CG662" s="63">
        <f t="shared" si="620"/>
        <v>0.48962962962962964</v>
      </c>
      <c r="CH662" s="36"/>
      <c r="CI662" s="36"/>
      <c r="CJ662" s="36"/>
      <c r="CK662" s="36"/>
      <c r="CL662" s="60">
        <v>60</v>
      </c>
    </row>
    <row r="663" spans="1:90" ht="35.1" customHeight="1" x14ac:dyDescent="0.25">
      <c r="A663" s="37">
        <v>88</v>
      </c>
      <c r="B663" s="95"/>
      <c r="C663" s="95"/>
      <c r="D663" s="95"/>
      <c r="F663" s="44"/>
      <c r="G663" s="44">
        <v>208.32</v>
      </c>
      <c r="H663" s="44">
        <f t="shared" si="574"/>
        <v>208.27</v>
      </c>
      <c r="I663" s="83">
        <v>208.24</v>
      </c>
      <c r="J663" s="43">
        <f t="shared" ref="J663:J672" si="623">IF(N663="","",IF((I663-$I$4)=0,0,((I663-$I$4)-(N663-$N$4))/(I663-$I$4)))</f>
        <v>-2.8812908182853367E-4</v>
      </c>
      <c r="K663" s="44">
        <f t="shared" ref="K663:K672" si="624">(I663-$I$4)-(N663-$N$4)</f>
        <v>-5.9999999999973852E-2</v>
      </c>
      <c r="L663" s="91" t="s">
        <v>1579</v>
      </c>
      <c r="M663" s="122" t="s">
        <v>1231</v>
      </c>
      <c r="N663" s="46">
        <f t="shared" si="580"/>
        <v>208.29999999999998</v>
      </c>
      <c r="O663" s="46">
        <v>-0.02</v>
      </c>
      <c r="P663" s="78">
        <v>208.32</v>
      </c>
      <c r="Q663" s="87"/>
      <c r="R663" s="78"/>
      <c r="U663" s="47" t="str">
        <f t="shared" si="621"/>
        <v/>
      </c>
      <c r="V663" s="47" t="str">
        <f t="shared" si="622"/>
        <v/>
      </c>
      <c r="W663" s="50"/>
      <c r="X663" s="50"/>
      <c r="Y663" s="50"/>
      <c r="Z663" s="50"/>
      <c r="AA663" s="50"/>
      <c r="AB663" s="50"/>
      <c r="AC663" s="50"/>
      <c r="AD663" s="50"/>
      <c r="AE663" s="51">
        <f t="shared" si="575"/>
        <v>88</v>
      </c>
      <c r="AF663" s="51" t="str">
        <f t="shared" si="576"/>
        <v/>
      </c>
      <c r="AG663" s="51" t="str">
        <f t="shared" si="577"/>
        <v/>
      </c>
      <c r="AH663" s="51" t="str">
        <f t="shared" si="578"/>
        <v/>
      </c>
      <c r="AI663" s="52">
        <f t="shared" si="579"/>
        <v>208.27</v>
      </c>
      <c r="AJ663" s="51"/>
      <c r="AK663" s="53"/>
      <c r="AL663" s="52"/>
      <c r="AM663" s="53">
        <f t="shared" si="581"/>
        <v>35</v>
      </c>
      <c r="AN663" s="53">
        <f>IF(AJ663&lt;&gt;"",IF(AJ663="o",VLOOKUP(AM663,OpenSect!$A$1:$D$11,2),IF(AJ663="u",VLOOKUP(AM663,UpHill!$A$1:$D$35,2),IF(AJ663="d",VLOOKUP(AM663,DownHill!$A$1:$D$29,2),IF(AJ663="f",VLOOKUP(AM663,FlatUnd!$A$2:$D$30,2),IF(AJ663="t",VLOOKUP(AM663,TimeAdd!$A$1:$D$176,2),IF(AJ663="l",VLOOKUP(AM663,SLimit!$A$1:$D$8,2),AN662)))))),AN662)</f>
        <v>35</v>
      </c>
      <c r="AO663" s="53">
        <f>IF(AJ663&lt;&gt;"",IF(AJ663="o",VLOOKUP(AM663,OpenSect!$A$1:$D$11,3),IF(AJ663="u",VLOOKUP(AM663,UpHill!$A$1:$D$35,3),IF(AJ663="d",VLOOKUP(AM663,DownHill!$A$3:$D$29,3),IF(AJ663="f",VLOOKUP(AM663,FlatUnd!$A$2:$D$30,3),IF(AJ663="t",VLOOKUP(AM663,TimeAdd!$A$1:$D$18,3),IF(AJ663="l",VLOOKUP(AM663,SLimit!$A$1:$D$8,3),AO662)))))),AO662)</f>
        <v>35</v>
      </c>
      <c r="AP663" s="53">
        <f>IF(AJ663&lt;&gt;"",IF(AJ663="o",VLOOKUP(AM663,OpenSect!$A$1:$D$11,4),IF(AJ663="u",VLOOKUP(AM663,UpHill!$A$1:$D$35,4),IF(AJ663="d",VLOOKUP(AM663,DownHill!$A$1:$D$29,4),IF(AJ663="f",VLOOKUP(AM663,FlatUnd!$A$2:$D$30,4),IF(AJ663="t",VLOOKUP(AM663,TimeAdd!$A$1:$D$18,4),IF(AJ663="l",VLOOKUP(AM663,SLimit!$A$1:$D$8,4),AP662)))))),AP662)</f>
        <v>35</v>
      </c>
      <c r="AQ663" s="53" t="str">
        <f t="shared" si="582"/>
        <v>80</v>
      </c>
      <c r="AR663" s="54" t="str">
        <f t="shared" si="583"/>
        <v>74,0 Km Plate.</v>
      </c>
      <c r="AS663" s="55"/>
      <c r="AT663" s="55"/>
      <c r="AU663" s="56">
        <f>IF(GroupStTimes!$A$8=0,MIN(CB663,CD663,CF663),MIN(BZ663,CB663,CD663,CF663))</f>
        <v>0.46087962962962975</v>
      </c>
      <c r="AV663" s="56">
        <f>IF(GroupStTimes!$A$8=0,MAX(CC663,CE663,CG663),MAX(CA663,CC663,CE663,CG663))</f>
        <v>0.50671296296296309</v>
      </c>
      <c r="AW663" s="57" t="str">
        <f t="shared" si="584"/>
        <v/>
      </c>
      <c r="AX663" s="58" t="str">
        <f t="shared" si="585"/>
        <v/>
      </c>
      <c r="AY663" s="58" t="str">
        <f t="shared" si="586"/>
        <v/>
      </c>
      <c r="AZ663" s="31">
        <f t="shared" si="587"/>
        <v>208.19</v>
      </c>
      <c r="BA663" s="59">
        <f t="shared" si="588"/>
        <v>0.47515046296296309</v>
      </c>
      <c r="BB663" s="59">
        <f t="shared" si="589"/>
        <v>0.48070601851851869</v>
      </c>
      <c r="BC663" s="59">
        <f t="shared" si="590"/>
        <v>0.46078703703703716</v>
      </c>
      <c r="BD663" s="59">
        <f t="shared" si="591"/>
        <v>0.50662037037037044</v>
      </c>
      <c r="BE663" s="59">
        <f t="shared" si="592"/>
        <v>0.48681712962962975</v>
      </c>
      <c r="BF663" s="59">
        <f t="shared" si="593"/>
        <v>0.49723379629629644</v>
      </c>
      <c r="BG663" s="59">
        <f t="shared" si="594"/>
        <v>0.49032407407407408</v>
      </c>
      <c r="BH663" s="59">
        <f t="shared" si="595"/>
        <v>0.48962962962962964</v>
      </c>
      <c r="BI663" s="31">
        <f t="shared" si="596"/>
        <v>8.0000000000012506E-2</v>
      </c>
      <c r="BJ663" s="61">
        <f t="shared" si="597"/>
        <v>2.2857142857146428E-3</v>
      </c>
      <c r="BK663" s="61">
        <f t="shared" si="598"/>
        <v>2.2857142857146428E-3</v>
      </c>
      <c r="BL663" s="61">
        <f t="shared" si="599"/>
        <v>2.2857142857146428E-3</v>
      </c>
      <c r="BM663" s="61">
        <f t="shared" si="600"/>
        <v>2.2857142857146428E-3</v>
      </c>
      <c r="BN663" s="62">
        <f t="shared" si="601"/>
        <v>0</v>
      </c>
      <c r="BO663" s="62">
        <f t="shared" si="602"/>
        <v>0</v>
      </c>
      <c r="BP663" s="62">
        <f t="shared" si="603"/>
        <v>8</v>
      </c>
      <c r="BQ663" s="62">
        <f t="shared" si="604"/>
        <v>0</v>
      </c>
      <c r="BR663" s="62">
        <f t="shared" si="605"/>
        <v>0</v>
      </c>
      <c r="BS663" s="62">
        <f t="shared" si="606"/>
        <v>8</v>
      </c>
      <c r="BT663" s="62">
        <f t="shared" si="607"/>
        <v>0</v>
      </c>
      <c r="BU663" s="62">
        <f t="shared" si="608"/>
        <v>0</v>
      </c>
      <c r="BV663" s="62">
        <f t="shared" si="609"/>
        <v>8</v>
      </c>
      <c r="BW663" s="62">
        <f t="shared" si="610"/>
        <v>0</v>
      </c>
      <c r="BX663" s="62">
        <f t="shared" si="611"/>
        <v>0</v>
      </c>
      <c r="BY663" s="62">
        <f t="shared" si="612"/>
        <v>8</v>
      </c>
      <c r="BZ663" s="63">
        <f t="shared" si="613"/>
        <v>0.47524305555555568</v>
      </c>
      <c r="CA663" s="63">
        <f t="shared" si="614"/>
        <v>0.48079861111111127</v>
      </c>
      <c r="CB663" s="63">
        <f t="shared" si="615"/>
        <v>0.46087962962962975</v>
      </c>
      <c r="CC663" s="63">
        <f t="shared" si="616"/>
        <v>0.50671296296296309</v>
      </c>
      <c r="CD663" s="63">
        <f t="shared" si="617"/>
        <v>0.48690972222222234</v>
      </c>
      <c r="CE663" s="63">
        <f t="shared" si="618"/>
        <v>0.49732638888888903</v>
      </c>
      <c r="CF663" s="63">
        <f t="shared" si="619"/>
        <v>0.49041666666666667</v>
      </c>
      <c r="CG663" s="63">
        <f t="shared" si="620"/>
        <v>0.48972222222222223</v>
      </c>
      <c r="CH663" s="36"/>
      <c r="CI663" s="36"/>
      <c r="CJ663" s="36"/>
      <c r="CK663" s="36"/>
      <c r="CL663" s="60">
        <v>60</v>
      </c>
    </row>
    <row r="664" spans="1:90" ht="40.5" x14ac:dyDescent="0.25">
      <c r="A664" s="37">
        <v>88</v>
      </c>
      <c r="B664" s="95"/>
      <c r="C664" s="95"/>
      <c r="D664" s="95"/>
      <c r="F664" s="44"/>
      <c r="G664" s="44">
        <v>208.37</v>
      </c>
      <c r="H664" s="44">
        <f t="shared" si="574"/>
        <v>208.33</v>
      </c>
      <c r="I664" s="83">
        <v>208.31</v>
      </c>
      <c r="J664" s="43">
        <f t="shared" si="623"/>
        <v>-1.9202150640867957E-4</v>
      </c>
      <c r="K664" s="44">
        <f t="shared" si="624"/>
        <v>-3.9999999999992042E-2</v>
      </c>
      <c r="L664" s="91" t="s">
        <v>1593</v>
      </c>
      <c r="M664" s="122" t="s">
        <v>1231</v>
      </c>
      <c r="N664" s="46">
        <f t="shared" si="580"/>
        <v>208.35</v>
      </c>
      <c r="O664" s="46">
        <v>-0.02</v>
      </c>
      <c r="P664" s="78">
        <v>208.37</v>
      </c>
      <c r="Q664" s="87"/>
      <c r="R664" s="78"/>
      <c r="U664" s="47" t="str">
        <f t="shared" si="621"/>
        <v/>
      </c>
      <c r="V664" s="47" t="str">
        <f t="shared" si="622"/>
        <v/>
      </c>
      <c r="W664" s="50"/>
      <c r="X664" s="50"/>
      <c r="Y664" s="50"/>
      <c r="Z664" s="50"/>
      <c r="AA664" s="50"/>
      <c r="AB664" s="50"/>
      <c r="AC664" s="50"/>
      <c r="AD664" s="50"/>
      <c r="AE664" s="51">
        <f t="shared" si="575"/>
        <v>88</v>
      </c>
      <c r="AF664" s="51" t="str">
        <f t="shared" si="576"/>
        <v/>
      </c>
      <c r="AG664" s="51" t="str">
        <f t="shared" si="577"/>
        <v/>
      </c>
      <c r="AH664" s="51" t="str">
        <f t="shared" si="578"/>
        <v/>
      </c>
      <c r="AI664" s="52">
        <f t="shared" si="579"/>
        <v>208.33</v>
      </c>
      <c r="AJ664" s="51"/>
      <c r="AK664" s="53"/>
      <c r="AL664" s="52"/>
      <c r="AM664" s="53">
        <f t="shared" si="581"/>
        <v>35</v>
      </c>
      <c r="AN664" s="53">
        <f>IF(AJ664&lt;&gt;"",IF(AJ664="o",VLOOKUP(AM664,OpenSect!$A$1:$D$11,2),IF(AJ664="u",VLOOKUP(AM664,UpHill!$A$1:$D$35,2),IF(AJ664="d",VLOOKUP(AM664,DownHill!$A$1:$D$29,2),IF(AJ664="f",VLOOKUP(AM664,FlatUnd!$A$2:$D$30,2),IF(AJ664="t",VLOOKUP(AM664,TimeAdd!$A$1:$D$176,2),IF(AJ664="l",VLOOKUP(AM664,SLimit!$A$1:$D$8,2),AN663)))))),AN663)</f>
        <v>35</v>
      </c>
      <c r="AO664" s="53">
        <f>IF(AJ664&lt;&gt;"",IF(AJ664="o",VLOOKUP(AM664,OpenSect!$A$1:$D$11,3),IF(AJ664="u",VLOOKUP(AM664,UpHill!$A$1:$D$35,3),IF(AJ664="d",VLOOKUP(AM664,DownHill!$A$3:$D$29,3),IF(AJ664="f",VLOOKUP(AM664,FlatUnd!$A$2:$D$30,3),IF(AJ664="t",VLOOKUP(AM664,TimeAdd!$A$1:$D$18,3),IF(AJ664="l",VLOOKUP(AM664,SLimit!$A$1:$D$8,3),AO663)))))),AO663)</f>
        <v>35</v>
      </c>
      <c r="AP664" s="53">
        <f>IF(AJ664&lt;&gt;"",IF(AJ664="o",VLOOKUP(AM664,OpenSect!$A$1:$D$11,4),IF(AJ664="u",VLOOKUP(AM664,UpHill!$A$1:$D$35,4),IF(AJ664="d",VLOOKUP(AM664,DownHill!$A$1:$D$29,4),IF(AJ664="f",VLOOKUP(AM664,FlatUnd!$A$2:$D$30,4),IF(AJ664="t",VLOOKUP(AM664,TimeAdd!$A$1:$D$18,4),IF(AJ664="l",VLOOKUP(AM664,SLimit!$A$1:$D$8,4),AP663)))))),AP663)</f>
        <v>35</v>
      </c>
      <c r="AQ664" s="53" t="str">
        <f t="shared" si="582"/>
        <v>80</v>
      </c>
      <c r="AR664" s="54" t="str">
        <f t="shared" si="583"/>
        <v>{Combination sign:-} Warning Roundabout, Warning General Warning. 500m</v>
      </c>
      <c r="AS664" s="55"/>
      <c r="AT664" s="55"/>
      <c r="AU664" s="56">
        <f>IF(GroupStTimes!$A$8=0,MIN(CB664,CD664,CF664),MIN(BZ664,CB664,CD664,CF664))</f>
        <v>0.46094907407407421</v>
      </c>
      <c r="AV664" s="56">
        <f>IF(GroupStTimes!$A$8=0,MAX(CC664,CE664,CG664),MAX(CA664,CC664,CE664,CG664))</f>
        <v>0.50678240740740743</v>
      </c>
      <c r="AW664" s="57" t="str">
        <f t="shared" si="584"/>
        <v/>
      </c>
      <c r="AX664" s="58" t="str">
        <f t="shared" si="585"/>
        <v/>
      </c>
      <c r="AY664" s="58" t="str">
        <f t="shared" si="586"/>
        <v/>
      </c>
      <c r="AZ664" s="31">
        <f t="shared" si="587"/>
        <v>208.19</v>
      </c>
      <c r="BA664" s="59">
        <f t="shared" si="588"/>
        <v>0.47515046296296309</v>
      </c>
      <c r="BB664" s="59">
        <f t="shared" si="589"/>
        <v>0.48070601851851869</v>
      </c>
      <c r="BC664" s="59">
        <f t="shared" si="590"/>
        <v>0.46078703703703716</v>
      </c>
      <c r="BD664" s="59">
        <f t="shared" si="591"/>
        <v>0.50662037037037044</v>
      </c>
      <c r="BE664" s="59">
        <f t="shared" si="592"/>
        <v>0.48681712962962975</v>
      </c>
      <c r="BF664" s="59">
        <f t="shared" si="593"/>
        <v>0.49723379629629644</v>
      </c>
      <c r="BG664" s="59">
        <f t="shared" si="594"/>
        <v>0.49032407407407408</v>
      </c>
      <c r="BH664" s="59">
        <f t="shared" si="595"/>
        <v>0.48962962962962964</v>
      </c>
      <c r="BI664" s="31">
        <f t="shared" si="596"/>
        <v>0.14000000000001478</v>
      </c>
      <c r="BJ664" s="61">
        <f t="shared" si="597"/>
        <v>4.0000000000004225E-3</v>
      </c>
      <c r="BK664" s="61">
        <f t="shared" si="598"/>
        <v>4.0000000000004225E-3</v>
      </c>
      <c r="BL664" s="61">
        <f t="shared" si="599"/>
        <v>4.0000000000004225E-3</v>
      </c>
      <c r="BM664" s="61">
        <f t="shared" si="600"/>
        <v>4.0000000000004225E-3</v>
      </c>
      <c r="BN664" s="62">
        <f t="shared" si="601"/>
        <v>0</v>
      </c>
      <c r="BO664" s="62">
        <f t="shared" si="602"/>
        <v>0</v>
      </c>
      <c r="BP664" s="62">
        <f t="shared" si="603"/>
        <v>14</v>
      </c>
      <c r="BQ664" s="62">
        <f t="shared" si="604"/>
        <v>0</v>
      </c>
      <c r="BR664" s="62">
        <f t="shared" si="605"/>
        <v>0</v>
      </c>
      <c r="BS664" s="62">
        <f t="shared" si="606"/>
        <v>14</v>
      </c>
      <c r="BT664" s="62">
        <f t="shared" si="607"/>
        <v>0</v>
      </c>
      <c r="BU664" s="62">
        <f t="shared" si="608"/>
        <v>0</v>
      </c>
      <c r="BV664" s="62">
        <f t="shared" si="609"/>
        <v>14</v>
      </c>
      <c r="BW664" s="62">
        <f t="shared" si="610"/>
        <v>0</v>
      </c>
      <c r="BX664" s="62">
        <f t="shared" si="611"/>
        <v>0</v>
      </c>
      <c r="BY664" s="62">
        <f t="shared" si="612"/>
        <v>14</v>
      </c>
      <c r="BZ664" s="63">
        <f t="shared" si="613"/>
        <v>0.47531250000000014</v>
      </c>
      <c r="CA664" s="63">
        <f t="shared" si="614"/>
        <v>0.48086805555555573</v>
      </c>
      <c r="CB664" s="63">
        <f t="shared" si="615"/>
        <v>0.46094907407407421</v>
      </c>
      <c r="CC664" s="63">
        <f t="shared" si="616"/>
        <v>0.50678240740740743</v>
      </c>
      <c r="CD664" s="63">
        <f t="shared" si="617"/>
        <v>0.4869791666666668</v>
      </c>
      <c r="CE664" s="63">
        <f t="shared" si="618"/>
        <v>0.49739583333333348</v>
      </c>
      <c r="CF664" s="63">
        <f t="shared" si="619"/>
        <v>0.49048611111111112</v>
      </c>
      <c r="CG664" s="63">
        <f t="shared" si="620"/>
        <v>0.48979166666666668</v>
      </c>
      <c r="CH664" s="36"/>
      <c r="CI664" s="36"/>
      <c r="CJ664" s="36"/>
      <c r="CK664" s="36"/>
      <c r="CL664" s="60">
        <v>60</v>
      </c>
    </row>
    <row r="665" spans="1:90" ht="35.1" customHeight="1" x14ac:dyDescent="0.25">
      <c r="A665" s="37">
        <v>88</v>
      </c>
      <c r="B665" s="95"/>
      <c r="C665" s="95" t="s">
        <v>25</v>
      </c>
      <c r="D665" s="95">
        <v>30</v>
      </c>
      <c r="F665" s="44"/>
      <c r="G665" s="44">
        <v>208.41</v>
      </c>
      <c r="H665" s="44">
        <f t="shared" si="574"/>
        <v>208.36</v>
      </c>
      <c r="I665" s="83">
        <v>208.33</v>
      </c>
      <c r="J665" s="43">
        <f t="shared" si="623"/>
        <v>-2.8800460807360364E-4</v>
      </c>
      <c r="K665" s="44">
        <f t="shared" si="624"/>
        <v>-5.9999999999973852E-2</v>
      </c>
      <c r="L665" s="91" t="s">
        <v>1580</v>
      </c>
      <c r="M665" s="122" t="s">
        <v>1229</v>
      </c>
      <c r="N665" s="46">
        <f t="shared" si="580"/>
        <v>208.39</v>
      </c>
      <c r="O665" s="46">
        <v>-0.02</v>
      </c>
      <c r="P665" s="78">
        <v>208.41</v>
      </c>
      <c r="Q665" s="87"/>
      <c r="R665" s="78"/>
      <c r="U665" s="47" t="str">
        <f t="shared" si="621"/>
        <v/>
      </c>
      <c r="V665" s="47" t="str">
        <f t="shared" si="622"/>
        <v/>
      </c>
      <c r="W665" s="50"/>
      <c r="X665" s="50"/>
      <c r="Y665" s="50"/>
      <c r="Z665" s="50"/>
      <c r="AA665" s="50"/>
      <c r="AB665" s="50"/>
      <c r="AC665" s="50"/>
      <c r="AD665" s="50"/>
      <c r="AE665" s="51">
        <f t="shared" si="575"/>
        <v>88</v>
      </c>
      <c r="AF665" s="51" t="str">
        <f t="shared" si="576"/>
        <v/>
      </c>
      <c r="AG665" s="51" t="str">
        <f t="shared" si="577"/>
        <v>o</v>
      </c>
      <c r="AH665" s="51">
        <f t="shared" si="578"/>
        <v>30</v>
      </c>
      <c r="AI665" s="52">
        <f t="shared" si="579"/>
        <v>208.36</v>
      </c>
      <c r="AJ665" s="51" t="s">
        <v>25</v>
      </c>
      <c r="AK665" s="53"/>
      <c r="AL665" s="52"/>
      <c r="AM665" s="53">
        <f t="shared" si="581"/>
        <v>30</v>
      </c>
      <c r="AN665" s="53">
        <f>IF(AJ665&lt;&gt;"",IF(AJ665="o",VLOOKUP(AM665,OpenSect!$A$1:$D$11,2),IF(AJ665="u",VLOOKUP(AM665,UpHill!$A$1:$D$35,2),IF(AJ665="d",VLOOKUP(AM665,DownHill!$A$1:$D$29,2),IF(AJ665="f",VLOOKUP(AM665,FlatUnd!$A$2:$D$30,2),IF(AJ665="t",VLOOKUP(AM665,TimeAdd!$A$1:$D$176,2),IF(AJ665="l",VLOOKUP(AM665,SLimit!$A$1:$D$8,2),AN664)))))),AN664)</f>
        <v>30</v>
      </c>
      <c r="AO665" s="53">
        <f>IF(AJ665&lt;&gt;"",IF(AJ665="o",VLOOKUP(AM665,OpenSect!$A$1:$D$11,3),IF(AJ665="u",VLOOKUP(AM665,UpHill!$A$1:$D$35,3),IF(AJ665="d",VLOOKUP(AM665,DownHill!$A$3:$D$29,3),IF(AJ665="f",VLOOKUP(AM665,FlatUnd!$A$2:$D$30,3),IF(AJ665="t",VLOOKUP(AM665,TimeAdd!$A$1:$D$18,3),IF(AJ665="l",VLOOKUP(AM665,SLimit!$A$1:$D$8,3),AO664)))))),AO664)</f>
        <v>30</v>
      </c>
      <c r="AP665" s="53">
        <f>IF(AJ665&lt;&gt;"",IF(AJ665="o",VLOOKUP(AM665,OpenSect!$A$1:$D$11,4),IF(AJ665="u",VLOOKUP(AM665,UpHill!$A$1:$D$35,4),IF(AJ665="d",VLOOKUP(AM665,DownHill!$A$1:$D$29,4),IF(AJ665="f",VLOOKUP(AM665,FlatUnd!$A$2:$D$30,4),IF(AJ665="t",VLOOKUP(AM665,TimeAdd!$A$1:$D$18,4),IF(AJ665="l",VLOOKUP(AM665,SLimit!$A$1:$D$8,4),AP664)))))),AP664)</f>
        <v>30</v>
      </c>
      <c r="AQ665" s="53" t="str">
        <f t="shared" si="582"/>
        <v>60</v>
      </c>
      <c r="AR665" s="54" t="str">
        <f t="shared" si="583"/>
        <v>60 Speed limit. Beware of speed bumps.</v>
      </c>
      <c r="AS665" s="55"/>
      <c r="AT665" s="55"/>
      <c r="AU665" s="56">
        <f>IF(GroupStTimes!$A$8=0,MIN(CB665,CD665,CF665),MIN(BZ665,CB665,CD665,CF665))</f>
        <v>0.46098379629629643</v>
      </c>
      <c r="AV665" s="56">
        <f>IF(GroupStTimes!$A$8=0,MAX(CC665,CE665,CG665),MAX(CA665,CC665,CE665,CG665))</f>
        <v>0.50681712962962966</v>
      </c>
      <c r="AW665" s="57" t="str">
        <f t="shared" si="584"/>
        <v/>
      </c>
      <c r="AX665" s="58" t="str">
        <f t="shared" si="585"/>
        <v/>
      </c>
      <c r="AY665" s="58" t="str">
        <f t="shared" si="586"/>
        <v/>
      </c>
      <c r="AZ665" s="31">
        <f t="shared" si="587"/>
        <v>208.19</v>
      </c>
      <c r="BA665" s="59">
        <f t="shared" si="588"/>
        <v>0.47515046296296309</v>
      </c>
      <c r="BB665" s="59">
        <f t="shared" si="589"/>
        <v>0.48070601851851869</v>
      </c>
      <c r="BC665" s="59">
        <f t="shared" si="590"/>
        <v>0.46078703703703716</v>
      </c>
      <c r="BD665" s="59">
        <f t="shared" si="591"/>
        <v>0.50662037037037044</v>
      </c>
      <c r="BE665" s="59">
        <f t="shared" si="592"/>
        <v>0.48681712962962975</v>
      </c>
      <c r="BF665" s="59">
        <f t="shared" si="593"/>
        <v>0.49723379629629644</v>
      </c>
      <c r="BG665" s="59">
        <f t="shared" si="594"/>
        <v>0.49032407407407408</v>
      </c>
      <c r="BH665" s="59">
        <f t="shared" si="595"/>
        <v>0.48962962962962964</v>
      </c>
      <c r="BI665" s="31">
        <f t="shared" si="596"/>
        <v>0.17000000000001592</v>
      </c>
      <c r="BJ665" s="61">
        <f t="shared" si="597"/>
        <v>4.8571428571433121E-3</v>
      </c>
      <c r="BK665" s="61">
        <f t="shared" si="598"/>
        <v>4.8571428571433121E-3</v>
      </c>
      <c r="BL665" s="61">
        <f t="shared" si="599"/>
        <v>4.8571428571433121E-3</v>
      </c>
      <c r="BM665" s="61">
        <f t="shared" si="600"/>
        <v>4.8571428571433121E-3</v>
      </c>
      <c r="BN665" s="62">
        <f t="shared" si="601"/>
        <v>0</v>
      </c>
      <c r="BO665" s="62">
        <f t="shared" si="602"/>
        <v>0</v>
      </c>
      <c r="BP665" s="62">
        <f t="shared" si="603"/>
        <v>17</v>
      </c>
      <c r="BQ665" s="62">
        <f t="shared" si="604"/>
        <v>0</v>
      </c>
      <c r="BR665" s="62">
        <f t="shared" si="605"/>
        <v>0</v>
      </c>
      <c r="BS665" s="62">
        <f t="shared" si="606"/>
        <v>17</v>
      </c>
      <c r="BT665" s="62">
        <f t="shared" si="607"/>
        <v>0</v>
      </c>
      <c r="BU665" s="62">
        <f t="shared" si="608"/>
        <v>0</v>
      </c>
      <c r="BV665" s="62">
        <f t="shared" si="609"/>
        <v>17</v>
      </c>
      <c r="BW665" s="62">
        <f t="shared" si="610"/>
        <v>0</v>
      </c>
      <c r="BX665" s="62">
        <f t="shared" si="611"/>
        <v>0</v>
      </c>
      <c r="BY665" s="62">
        <f t="shared" si="612"/>
        <v>17</v>
      </c>
      <c r="BZ665" s="63">
        <f t="shared" si="613"/>
        <v>0.47534722222222237</v>
      </c>
      <c r="CA665" s="63">
        <f t="shared" si="614"/>
        <v>0.48090277777777796</v>
      </c>
      <c r="CB665" s="63">
        <f t="shared" si="615"/>
        <v>0.46098379629629643</v>
      </c>
      <c r="CC665" s="63">
        <f t="shared" si="616"/>
        <v>0.50681712962962966</v>
      </c>
      <c r="CD665" s="63">
        <f t="shared" si="617"/>
        <v>0.48701388888888902</v>
      </c>
      <c r="CE665" s="63">
        <f t="shared" si="618"/>
        <v>0.49743055555555571</v>
      </c>
      <c r="CF665" s="63">
        <f t="shared" si="619"/>
        <v>0.49052083333333335</v>
      </c>
      <c r="CG665" s="63">
        <f t="shared" si="620"/>
        <v>0.48982638888888891</v>
      </c>
      <c r="CH665" s="36"/>
      <c r="CI665" s="36"/>
      <c r="CJ665" s="36"/>
      <c r="CK665" s="36"/>
      <c r="CL665" s="60">
        <v>60</v>
      </c>
    </row>
    <row r="666" spans="1:90" ht="35.1" customHeight="1" x14ac:dyDescent="0.25">
      <c r="A666" s="37">
        <v>88</v>
      </c>
      <c r="B666" s="95"/>
      <c r="C666" s="95"/>
      <c r="D666" s="95"/>
      <c r="F666" s="44"/>
      <c r="G666" s="44">
        <v>208.66</v>
      </c>
      <c r="H666" s="44">
        <f t="shared" si="574"/>
        <v>208.61</v>
      </c>
      <c r="I666" s="83">
        <v>208.58</v>
      </c>
      <c r="J666" s="43">
        <f t="shared" si="623"/>
        <v>-2.8765941125694625E-4</v>
      </c>
      <c r="K666" s="44">
        <f t="shared" si="624"/>
        <v>-5.9999999999973852E-2</v>
      </c>
      <c r="L666" s="91" t="s">
        <v>497</v>
      </c>
      <c r="M666" s="122" t="s">
        <v>1229</v>
      </c>
      <c r="N666" s="46">
        <f t="shared" si="580"/>
        <v>208.64</v>
      </c>
      <c r="O666" s="46">
        <v>-0.02</v>
      </c>
      <c r="P666" s="78">
        <v>208.66</v>
      </c>
      <c r="Q666" s="87"/>
      <c r="R666" s="78"/>
      <c r="U666" s="47" t="str">
        <f t="shared" si="621"/>
        <v/>
      </c>
      <c r="V666" s="47" t="str">
        <f t="shared" si="622"/>
        <v/>
      </c>
      <c r="W666" s="50"/>
      <c r="X666" s="50"/>
      <c r="Y666" s="50"/>
      <c r="Z666" s="50"/>
      <c r="AA666" s="50"/>
      <c r="AB666" s="50"/>
      <c r="AC666" s="50"/>
      <c r="AD666" s="50"/>
      <c r="AE666" s="51">
        <f t="shared" si="575"/>
        <v>88</v>
      </c>
      <c r="AF666" s="51" t="str">
        <f t="shared" si="576"/>
        <v/>
      </c>
      <c r="AG666" s="51" t="str">
        <f t="shared" si="577"/>
        <v/>
      </c>
      <c r="AH666" s="51" t="str">
        <f t="shared" si="578"/>
        <v/>
      </c>
      <c r="AI666" s="52">
        <f t="shared" si="579"/>
        <v>208.61</v>
      </c>
      <c r="AJ666" s="51"/>
      <c r="AK666" s="53"/>
      <c r="AL666" s="52"/>
      <c r="AM666" s="53">
        <f t="shared" si="581"/>
        <v>30</v>
      </c>
      <c r="AN666" s="53">
        <f>IF(AJ666&lt;&gt;"",IF(AJ666="o",VLOOKUP(AM666,OpenSect!$A$1:$D$11,2),IF(AJ666="u",VLOOKUP(AM666,UpHill!$A$1:$D$35,2),IF(AJ666="d",VLOOKUP(AM666,DownHill!$A$1:$D$29,2),IF(AJ666="f",VLOOKUP(AM666,FlatUnd!$A$2:$D$30,2),IF(AJ666="t",VLOOKUP(AM666,TimeAdd!$A$1:$D$176,2),IF(AJ666="l",VLOOKUP(AM666,SLimit!$A$1:$D$8,2),AN665)))))),AN665)</f>
        <v>30</v>
      </c>
      <c r="AO666" s="53">
        <f>IF(AJ666&lt;&gt;"",IF(AJ666="o",VLOOKUP(AM666,OpenSect!$A$1:$D$11,3),IF(AJ666="u",VLOOKUP(AM666,UpHill!$A$1:$D$35,3),IF(AJ666="d",VLOOKUP(AM666,DownHill!$A$3:$D$29,3),IF(AJ666="f",VLOOKUP(AM666,FlatUnd!$A$2:$D$30,3),IF(AJ666="t",VLOOKUP(AM666,TimeAdd!$A$1:$D$18,3),IF(AJ666="l",VLOOKUP(AM666,SLimit!$A$1:$D$8,3),AO665)))))),AO665)</f>
        <v>30</v>
      </c>
      <c r="AP666" s="53">
        <f>IF(AJ666&lt;&gt;"",IF(AJ666="o",VLOOKUP(AM666,OpenSect!$A$1:$D$11,4),IF(AJ666="u",VLOOKUP(AM666,UpHill!$A$1:$D$35,4),IF(AJ666="d",VLOOKUP(AM666,DownHill!$A$1:$D$29,4),IF(AJ666="f",VLOOKUP(AM666,FlatUnd!$A$2:$D$30,4),IF(AJ666="t",VLOOKUP(AM666,TimeAdd!$A$1:$D$18,4),IF(AJ666="l",VLOOKUP(AM666,SLimit!$A$1:$D$8,4),AP665)))))),AP665)</f>
        <v>30</v>
      </c>
      <c r="AQ666" s="53" t="str">
        <f t="shared" si="582"/>
        <v>60</v>
      </c>
      <c r="AR666" s="54" t="str">
        <f t="shared" si="583"/>
        <v xml:space="preserve">60 Speed limit. </v>
      </c>
      <c r="AS666" s="55"/>
      <c r="AT666" s="55"/>
      <c r="AU666" s="56">
        <f>IF(GroupStTimes!$A$8=0,MIN(CB666,CD666,CF666),MIN(BZ666,CB666,CD666,CF666))</f>
        <v>0.46133101851851865</v>
      </c>
      <c r="AV666" s="56">
        <f>IF(GroupStTimes!$A$8=0,MAX(CC666,CE666,CG666),MAX(CA666,CC666,CE666,CG666))</f>
        <v>0.50716435185185194</v>
      </c>
      <c r="AW666" s="57" t="str">
        <f t="shared" si="584"/>
        <v/>
      </c>
      <c r="AX666" s="58" t="str">
        <f t="shared" si="585"/>
        <v/>
      </c>
      <c r="AY666" s="58" t="str">
        <f t="shared" si="586"/>
        <v/>
      </c>
      <c r="AZ666" s="31">
        <f t="shared" si="587"/>
        <v>208.36</v>
      </c>
      <c r="BA666" s="59">
        <f t="shared" si="588"/>
        <v>0.47534722222222237</v>
      </c>
      <c r="BB666" s="59">
        <f t="shared" si="589"/>
        <v>0.48090277777777796</v>
      </c>
      <c r="BC666" s="59">
        <f t="shared" si="590"/>
        <v>0.46098379629629643</v>
      </c>
      <c r="BD666" s="59">
        <f t="shared" si="591"/>
        <v>0.50681712962962966</v>
      </c>
      <c r="BE666" s="59">
        <f t="shared" si="592"/>
        <v>0.48701388888888902</v>
      </c>
      <c r="BF666" s="59">
        <f t="shared" si="593"/>
        <v>0.49743055555555571</v>
      </c>
      <c r="BG666" s="59">
        <f t="shared" si="594"/>
        <v>0.49052083333333335</v>
      </c>
      <c r="BH666" s="59">
        <f t="shared" si="595"/>
        <v>0.48982638888888891</v>
      </c>
      <c r="BI666" s="31">
        <f t="shared" si="596"/>
        <v>0.25</v>
      </c>
      <c r="BJ666" s="61">
        <f t="shared" si="597"/>
        <v>8.3333333333333332E-3</v>
      </c>
      <c r="BK666" s="61">
        <f t="shared" si="598"/>
        <v>8.3333333333333332E-3</v>
      </c>
      <c r="BL666" s="61">
        <f t="shared" si="599"/>
        <v>8.3333333333333332E-3</v>
      </c>
      <c r="BM666" s="61">
        <f t="shared" si="600"/>
        <v>8.3333333333333332E-3</v>
      </c>
      <c r="BN666" s="62">
        <f t="shared" si="601"/>
        <v>0</v>
      </c>
      <c r="BO666" s="62">
        <f t="shared" si="602"/>
        <v>0</v>
      </c>
      <c r="BP666" s="62">
        <f t="shared" si="603"/>
        <v>30</v>
      </c>
      <c r="BQ666" s="62">
        <f t="shared" si="604"/>
        <v>0</v>
      </c>
      <c r="BR666" s="62">
        <f t="shared" si="605"/>
        <v>0</v>
      </c>
      <c r="BS666" s="62">
        <f t="shared" si="606"/>
        <v>30</v>
      </c>
      <c r="BT666" s="62">
        <f t="shared" si="607"/>
        <v>0</v>
      </c>
      <c r="BU666" s="62">
        <f t="shared" si="608"/>
        <v>0</v>
      </c>
      <c r="BV666" s="62">
        <f t="shared" si="609"/>
        <v>30</v>
      </c>
      <c r="BW666" s="62">
        <f t="shared" si="610"/>
        <v>0</v>
      </c>
      <c r="BX666" s="62">
        <f t="shared" si="611"/>
        <v>0</v>
      </c>
      <c r="BY666" s="62">
        <f t="shared" si="612"/>
        <v>30</v>
      </c>
      <c r="BZ666" s="63">
        <f t="shared" si="613"/>
        <v>0.47569444444444459</v>
      </c>
      <c r="CA666" s="63">
        <f t="shared" si="614"/>
        <v>0.48125000000000018</v>
      </c>
      <c r="CB666" s="63">
        <f t="shared" si="615"/>
        <v>0.46133101851851865</v>
      </c>
      <c r="CC666" s="63">
        <f t="shared" si="616"/>
        <v>0.50716435185185194</v>
      </c>
      <c r="CD666" s="63">
        <f t="shared" si="617"/>
        <v>0.48736111111111124</v>
      </c>
      <c r="CE666" s="63">
        <f t="shared" si="618"/>
        <v>0.49777777777777793</v>
      </c>
      <c r="CF666" s="63">
        <f t="shared" si="619"/>
        <v>0.49086805555555557</v>
      </c>
      <c r="CG666" s="63">
        <f t="shared" si="620"/>
        <v>0.49017361111111113</v>
      </c>
      <c r="CH666" s="36"/>
      <c r="CI666" s="36"/>
      <c r="CJ666" s="36"/>
      <c r="CK666" s="36"/>
      <c r="CL666" s="60">
        <v>60</v>
      </c>
    </row>
    <row r="667" spans="1:90" ht="40.5" x14ac:dyDescent="0.25">
      <c r="A667" s="37">
        <v>88</v>
      </c>
      <c r="B667" s="95"/>
      <c r="C667" s="95" t="s">
        <v>25</v>
      </c>
      <c r="D667" s="95">
        <v>30</v>
      </c>
      <c r="E667" s="16" t="e">
        <f>208.7/F667</f>
        <v>#DIV/0!</v>
      </c>
      <c r="F667" s="44"/>
      <c r="G667" s="44">
        <v>208.8</v>
      </c>
      <c r="H667" s="44">
        <f t="shared" si="574"/>
        <v>208.74</v>
      </c>
      <c r="I667" s="83">
        <v>208.7</v>
      </c>
      <c r="J667" s="43">
        <f t="shared" si="623"/>
        <v>-3.8332534738865599E-4</v>
      </c>
      <c r="K667" s="44">
        <f t="shared" si="624"/>
        <v>-8.0000000000012506E-2</v>
      </c>
      <c r="L667" s="91" t="s">
        <v>1581</v>
      </c>
      <c r="M667" s="122" t="s">
        <v>1229</v>
      </c>
      <c r="N667" s="46">
        <f t="shared" si="580"/>
        <v>208.78</v>
      </c>
      <c r="O667" s="46">
        <v>-0.02</v>
      </c>
      <c r="P667" s="78">
        <v>208.8</v>
      </c>
      <c r="Q667" s="87"/>
      <c r="R667" s="78"/>
      <c r="U667" s="47" t="str">
        <f t="shared" si="621"/>
        <v/>
      </c>
      <c r="V667" s="47" t="str">
        <f t="shared" si="622"/>
        <v/>
      </c>
      <c r="W667" s="50"/>
      <c r="X667" s="50"/>
      <c r="Y667" s="50"/>
      <c r="Z667" s="50"/>
      <c r="AA667" s="50"/>
      <c r="AB667" s="50"/>
      <c r="AC667" s="50"/>
      <c r="AD667" s="50"/>
      <c r="AE667" s="51">
        <f t="shared" si="575"/>
        <v>88</v>
      </c>
      <c r="AF667" s="51" t="str">
        <f t="shared" si="576"/>
        <v/>
      </c>
      <c r="AG667" s="51" t="str">
        <f t="shared" si="577"/>
        <v>o</v>
      </c>
      <c r="AH667" s="51">
        <f t="shared" si="578"/>
        <v>30</v>
      </c>
      <c r="AI667" s="52">
        <f t="shared" si="579"/>
        <v>208.74</v>
      </c>
      <c r="AJ667" s="51" t="s">
        <v>25</v>
      </c>
      <c r="AK667" s="53"/>
      <c r="AL667" s="52"/>
      <c r="AM667" s="53">
        <f t="shared" si="581"/>
        <v>30</v>
      </c>
      <c r="AN667" s="53">
        <f>IF(AJ667&lt;&gt;"",IF(AJ667="o",VLOOKUP(AM667,OpenSect!$A$1:$D$11,2),IF(AJ667="u",VLOOKUP(AM667,UpHill!$A$1:$D$35,2),IF(AJ667="d",VLOOKUP(AM667,DownHill!$A$1:$D$29,2),IF(AJ667="f",VLOOKUP(AM667,FlatUnd!$A$2:$D$30,2),IF(AJ667="t",VLOOKUP(AM667,TimeAdd!$A$1:$D$176,2),IF(AJ667="l",VLOOKUP(AM667,SLimit!$A$1:$D$8,2),AN666)))))),AN666)</f>
        <v>30</v>
      </c>
      <c r="AO667" s="53">
        <f>IF(AJ667&lt;&gt;"",IF(AJ667="o",VLOOKUP(AM667,OpenSect!$A$1:$D$11,3),IF(AJ667="u",VLOOKUP(AM667,UpHill!$A$1:$D$35,3),IF(AJ667="d",VLOOKUP(AM667,DownHill!$A$3:$D$29,3),IF(AJ667="f",VLOOKUP(AM667,FlatUnd!$A$2:$D$30,3),IF(AJ667="t",VLOOKUP(AM667,TimeAdd!$A$1:$D$18,3),IF(AJ667="l",VLOOKUP(AM667,SLimit!$A$1:$D$8,3),AO666)))))),AO666)</f>
        <v>30</v>
      </c>
      <c r="AP667" s="53">
        <f>IF(AJ667&lt;&gt;"",IF(AJ667="o",VLOOKUP(AM667,OpenSect!$A$1:$D$11,4),IF(AJ667="u",VLOOKUP(AM667,UpHill!$A$1:$D$35,4),IF(AJ667="d",VLOOKUP(AM667,DownHill!$A$1:$D$29,4),IF(AJ667="f",VLOOKUP(AM667,FlatUnd!$A$2:$D$30,4),IF(AJ667="t",VLOOKUP(AM667,TimeAdd!$A$1:$D$18,4),IF(AJ667="l",VLOOKUP(AM667,SLimit!$A$1:$D$8,4),AP666)))))),AP666)</f>
        <v>30</v>
      </c>
      <c r="AQ667" s="53" t="str">
        <f t="shared" si="582"/>
        <v>60</v>
      </c>
      <c r="AR667" s="54" t="str">
        <f t="shared" si="583"/>
        <v>Roundabout.  Leave roundabout at 3rd Exit  to Balfour on R51.</v>
      </c>
      <c r="AS667" s="55"/>
      <c r="AT667" s="55"/>
      <c r="AU667" s="56">
        <f>IF(GroupStTimes!$A$8=0,MIN(CB667,CD667,CF667),MIN(BZ667,CB667,CD667,CF667))</f>
        <v>0.46151620370370383</v>
      </c>
      <c r="AV667" s="56">
        <f>IF(GroupStTimes!$A$8=0,MAX(CC667,CE667,CG667),MAX(CA667,CC667,CE667,CG667))</f>
        <v>0.50734953703703711</v>
      </c>
      <c r="AW667" s="57" t="str">
        <f t="shared" si="584"/>
        <v/>
      </c>
      <c r="AX667" s="58" t="str">
        <f t="shared" si="585"/>
        <v/>
      </c>
      <c r="AY667" s="58" t="str">
        <f t="shared" si="586"/>
        <v/>
      </c>
      <c r="AZ667" s="31">
        <f t="shared" si="587"/>
        <v>208.36</v>
      </c>
      <c r="BA667" s="59">
        <f t="shared" si="588"/>
        <v>0.47534722222222237</v>
      </c>
      <c r="BB667" s="59">
        <f t="shared" si="589"/>
        <v>0.48090277777777796</v>
      </c>
      <c r="BC667" s="59">
        <f t="shared" si="590"/>
        <v>0.46098379629629643</v>
      </c>
      <c r="BD667" s="59">
        <f t="shared" si="591"/>
        <v>0.50681712962962966</v>
      </c>
      <c r="BE667" s="59">
        <f t="shared" si="592"/>
        <v>0.48701388888888902</v>
      </c>
      <c r="BF667" s="59">
        <f t="shared" si="593"/>
        <v>0.49743055555555571</v>
      </c>
      <c r="BG667" s="59">
        <f t="shared" si="594"/>
        <v>0.49052083333333335</v>
      </c>
      <c r="BH667" s="59">
        <f t="shared" si="595"/>
        <v>0.48982638888888891</v>
      </c>
      <c r="BI667" s="31">
        <f t="shared" si="596"/>
        <v>0.37999999999999545</v>
      </c>
      <c r="BJ667" s="61">
        <f t="shared" si="597"/>
        <v>1.2666666666666515E-2</v>
      </c>
      <c r="BK667" s="61">
        <f t="shared" si="598"/>
        <v>1.2666666666666515E-2</v>
      </c>
      <c r="BL667" s="61">
        <f t="shared" si="599"/>
        <v>1.2666666666666515E-2</v>
      </c>
      <c r="BM667" s="61">
        <f t="shared" si="600"/>
        <v>1.2666666666666515E-2</v>
      </c>
      <c r="BN667" s="62">
        <f t="shared" si="601"/>
        <v>0</v>
      </c>
      <c r="BO667" s="62">
        <f t="shared" si="602"/>
        <v>0</v>
      </c>
      <c r="BP667" s="62">
        <f t="shared" si="603"/>
        <v>46</v>
      </c>
      <c r="BQ667" s="62">
        <f t="shared" si="604"/>
        <v>0</v>
      </c>
      <c r="BR667" s="62">
        <f t="shared" si="605"/>
        <v>0</v>
      </c>
      <c r="BS667" s="62">
        <f t="shared" si="606"/>
        <v>46</v>
      </c>
      <c r="BT667" s="62">
        <f t="shared" si="607"/>
        <v>0</v>
      </c>
      <c r="BU667" s="62">
        <f t="shared" si="608"/>
        <v>0</v>
      </c>
      <c r="BV667" s="62">
        <f t="shared" si="609"/>
        <v>46</v>
      </c>
      <c r="BW667" s="62">
        <f t="shared" si="610"/>
        <v>0</v>
      </c>
      <c r="BX667" s="62">
        <f t="shared" si="611"/>
        <v>0</v>
      </c>
      <c r="BY667" s="62">
        <f t="shared" si="612"/>
        <v>46</v>
      </c>
      <c r="BZ667" s="63">
        <f t="shared" si="613"/>
        <v>0.47587962962962976</v>
      </c>
      <c r="CA667" s="63">
        <f t="shared" si="614"/>
        <v>0.48143518518518535</v>
      </c>
      <c r="CB667" s="63">
        <f t="shared" si="615"/>
        <v>0.46151620370370383</v>
      </c>
      <c r="CC667" s="63">
        <f t="shared" si="616"/>
        <v>0.50734953703703711</v>
      </c>
      <c r="CD667" s="63">
        <f t="shared" si="617"/>
        <v>0.48754629629629642</v>
      </c>
      <c r="CE667" s="63">
        <f t="shared" si="618"/>
        <v>0.49796296296296311</v>
      </c>
      <c r="CF667" s="63">
        <f t="shared" si="619"/>
        <v>0.49105324074074075</v>
      </c>
      <c r="CG667" s="63">
        <f t="shared" si="620"/>
        <v>0.49035879629629631</v>
      </c>
      <c r="CH667" s="36"/>
      <c r="CI667" s="36"/>
      <c r="CJ667" s="36"/>
      <c r="CK667" s="36"/>
      <c r="CL667" s="60">
        <v>60</v>
      </c>
    </row>
    <row r="668" spans="1:90" ht="40.5" x14ac:dyDescent="0.25">
      <c r="A668" s="37">
        <v>89</v>
      </c>
      <c r="B668" s="95"/>
      <c r="C668" s="95"/>
      <c r="D668" s="95"/>
      <c r="F668" s="44"/>
      <c r="G668" s="44">
        <v>208.86</v>
      </c>
      <c r="H668" s="44">
        <f t="shared" si="574"/>
        <v>208.8</v>
      </c>
      <c r="I668" s="83">
        <v>208.76</v>
      </c>
      <c r="J668" s="43">
        <f t="shared" si="623"/>
        <v>-3.8321517532100263E-4</v>
      </c>
      <c r="K668" s="44">
        <f t="shared" si="624"/>
        <v>-8.0000000000012506E-2</v>
      </c>
      <c r="L668" s="91" t="s">
        <v>1585</v>
      </c>
      <c r="M668" s="122" t="s">
        <v>1229</v>
      </c>
      <c r="N668" s="46">
        <f t="shared" si="580"/>
        <v>208.84</v>
      </c>
      <c r="O668" s="46">
        <v>-0.02</v>
      </c>
      <c r="P668" s="78">
        <v>208.86</v>
      </c>
      <c r="Q668" s="87"/>
      <c r="R668" s="78"/>
      <c r="U668" s="47" t="str">
        <f t="shared" si="621"/>
        <v/>
      </c>
      <c r="V668" s="47" t="str">
        <f t="shared" si="622"/>
        <v/>
      </c>
      <c r="W668" s="50"/>
      <c r="X668" s="50"/>
      <c r="Y668" s="50"/>
      <c r="Z668" s="50"/>
      <c r="AA668" s="50"/>
      <c r="AB668" s="50"/>
      <c r="AC668" s="50"/>
      <c r="AD668" s="50"/>
      <c r="AE668" s="51">
        <f t="shared" si="575"/>
        <v>89</v>
      </c>
      <c r="AF668" s="51" t="str">
        <f t="shared" si="576"/>
        <v/>
      </c>
      <c r="AG668" s="51" t="str">
        <f t="shared" si="577"/>
        <v/>
      </c>
      <c r="AH668" s="51" t="str">
        <f t="shared" si="578"/>
        <v/>
      </c>
      <c r="AI668" s="52">
        <f t="shared" si="579"/>
        <v>208.8</v>
      </c>
      <c r="AJ668" s="51"/>
      <c r="AK668" s="53"/>
      <c r="AL668" s="52"/>
      <c r="AM668" s="53">
        <f t="shared" si="581"/>
        <v>30</v>
      </c>
      <c r="AN668" s="53">
        <f>IF(AJ668&lt;&gt;"",IF(AJ668="o",VLOOKUP(AM668,OpenSect!$A$1:$D$11,2),IF(AJ668="u",VLOOKUP(AM668,UpHill!$A$1:$D$35,2),IF(AJ668="d",VLOOKUP(AM668,DownHill!$A$1:$D$29,2),IF(AJ668="f",VLOOKUP(AM668,FlatUnd!$A$2:$D$30,2),IF(AJ668="t",VLOOKUP(AM668,TimeAdd!$A$1:$D$176,2),IF(AJ668="l",VLOOKUP(AM668,SLimit!$A$1:$D$8,2),AN667)))))),AN667)</f>
        <v>30</v>
      </c>
      <c r="AO668" s="53">
        <f>IF(AJ668&lt;&gt;"",IF(AJ668="o",VLOOKUP(AM668,OpenSect!$A$1:$D$11,3),IF(AJ668="u",VLOOKUP(AM668,UpHill!$A$1:$D$35,3),IF(AJ668="d",VLOOKUP(AM668,DownHill!$A$3:$D$29,3),IF(AJ668="f",VLOOKUP(AM668,FlatUnd!$A$2:$D$30,3),IF(AJ668="t",VLOOKUP(AM668,TimeAdd!$A$1:$D$18,3),IF(AJ668="l",VLOOKUP(AM668,SLimit!$A$1:$D$8,3),AO667)))))),AO667)</f>
        <v>30</v>
      </c>
      <c r="AP668" s="53">
        <f>IF(AJ668&lt;&gt;"",IF(AJ668="o",VLOOKUP(AM668,OpenSect!$A$1:$D$11,4),IF(AJ668="u",VLOOKUP(AM668,UpHill!$A$1:$D$35,4),IF(AJ668="d",VLOOKUP(AM668,DownHill!$A$1:$D$29,4),IF(AJ668="f",VLOOKUP(AM668,FlatUnd!$A$2:$D$30,4),IF(AJ668="t",VLOOKUP(AM668,TimeAdd!$A$1:$D$18,4),IF(AJ668="l",VLOOKUP(AM668,SLimit!$A$1:$D$8,4),AP667)))))),AP667)</f>
        <v>30</v>
      </c>
      <c r="AQ668" s="53" t="str">
        <f t="shared" si="582"/>
        <v>60</v>
      </c>
      <c r="AR668" s="54" t="str">
        <f t="shared" si="583"/>
        <v>Yield Join Traffic circle  Leave at 3rd Exit  to Balfour on R51.</v>
      </c>
      <c r="AS668" s="55"/>
      <c r="AT668" s="55"/>
      <c r="AU668" s="56">
        <f>IF(GroupStTimes!$A$8=0,MIN(CB668,CD668,CF668),MIN(BZ668,CB668,CD668,CF668))</f>
        <v>0.46159722222222238</v>
      </c>
      <c r="AV668" s="56">
        <f>IF(GroupStTimes!$A$8=0,MAX(CC668,CE668,CG668),MAX(CA668,CC668,CE668,CG668))</f>
        <v>0.50743055555555561</v>
      </c>
      <c r="AW668" s="57" t="str">
        <f t="shared" si="584"/>
        <v/>
      </c>
      <c r="AX668" s="58" t="str">
        <f t="shared" si="585"/>
        <v/>
      </c>
      <c r="AY668" s="58" t="str">
        <f t="shared" si="586"/>
        <v/>
      </c>
      <c r="AZ668" s="31">
        <f t="shared" si="587"/>
        <v>208.36</v>
      </c>
      <c r="BA668" s="59">
        <f t="shared" si="588"/>
        <v>0.47534722222222237</v>
      </c>
      <c r="BB668" s="59">
        <f t="shared" si="589"/>
        <v>0.48090277777777796</v>
      </c>
      <c r="BC668" s="59">
        <f t="shared" si="590"/>
        <v>0.46098379629629643</v>
      </c>
      <c r="BD668" s="59">
        <f t="shared" si="591"/>
        <v>0.50681712962962966</v>
      </c>
      <c r="BE668" s="59">
        <f t="shared" si="592"/>
        <v>0.48701388888888902</v>
      </c>
      <c r="BF668" s="59">
        <f t="shared" si="593"/>
        <v>0.49743055555555571</v>
      </c>
      <c r="BG668" s="59">
        <f t="shared" si="594"/>
        <v>0.49052083333333335</v>
      </c>
      <c r="BH668" s="59">
        <f t="shared" si="595"/>
        <v>0.48982638888888891</v>
      </c>
      <c r="BI668" s="31">
        <f t="shared" si="596"/>
        <v>0.43999999999999773</v>
      </c>
      <c r="BJ668" s="61">
        <f t="shared" si="597"/>
        <v>1.466666666666659E-2</v>
      </c>
      <c r="BK668" s="61">
        <f t="shared" si="598"/>
        <v>1.466666666666659E-2</v>
      </c>
      <c r="BL668" s="61">
        <f t="shared" si="599"/>
        <v>1.466666666666659E-2</v>
      </c>
      <c r="BM668" s="61">
        <f t="shared" si="600"/>
        <v>1.466666666666659E-2</v>
      </c>
      <c r="BN668" s="62">
        <f t="shared" si="601"/>
        <v>0</v>
      </c>
      <c r="BO668" s="62">
        <f t="shared" si="602"/>
        <v>0</v>
      </c>
      <c r="BP668" s="62">
        <f t="shared" si="603"/>
        <v>53</v>
      </c>
      <c r="BQ668" s="62">
        <f t="shared" si="604"/>
        <v>0</v>
      </c>
      <c r="BR668" s="62">
        <f t="shared" si="605"/>
        <v>0</v>
      </c>
      <c r="BS668" s="62">
        <f t="shared" si="606"/>
        <v>53</v>
      </c>
      <c r="BT668" s="62">
        <f t="shared" si="607"/>
        <v>0</v>
      </c>
      <c r="BU668" s="62">
        <f t="shared" si="608"/>
        <v>0</v>
      </c>
      <c r="BV668" s="62">
        <f t="shared" si="609"/>
        <v>53</v>
      </c>
      <c r="BW668" s="62">
        <f t="shared" si="610"/>
        <v>0</v>
      </c>
      <c r="BX668" s="62">
        <f t="shared" si="611"/>
        <v>0</v>
      </c>
      <c r="BY668" s="62">
        <f t="shared" si="612"/>
        <v>53</v>
      </c>
      <c r="BZ668" s="63">
        <f t="shared" si="613"/>
        <v>0.47596064814814831</v>
      </c>
      <c r="CA668" s="63">
        <f t="shared" si="614"/>
        <v>0.4815162037037039</v>
      </c>
      <c r="CB668" s="63">
        <f t="shared" si="615"/>
        <v>0.46159722222222238</v>
      </c>
      <c r="CC668" s="63">
        <f t="shared" si="616"/>
        <v>0.50743055555555561</v>
      </c>
      <c r="CD668" s="63">
        <f t="shared" si="617"/>
        <v>0.48762731481481497</v>
      </c>
      <c r="CE668" s="63">
        <f t="shared" si="618"/>
        <v>0.49804398148148166</v>
      </c>
      <c r="CF668" s="63">
        <f t="shared" si="619"/>
        <v>0.4911342592592593</v>
      </c>
      <c r="CG668" s="63">
        <f t="shared" si="620"/>
        <v>0.49043981481481486</v>
      </c>
      <c r="CH668" s="36"/>
      <c r="CI668" s="36"/>
      <c r="CJ668" s="36"/>
      <c r="CK668" s="36"/>
      <c r="CL668" s="60">
        <v>60</v>
      </c>
    </row>
    <row r="669" spans="1:90" ht="35.1" customHeight="1" x14ac:dyDescent="0.25">
      <c r="A669" s="37">
        <v>89</v>
      </c>
      <c r="B669" s="95"/>
      <c r="C669" s="95"/>
      <c r="D669" s="95"/>
      <c r="F669" s="44"/>
      <c r="G669" s="44">
        <v>208.94</v>
      </c>
      <c r="H669" s="44">
        <f t="shared" si="574"/>
        <v>208.88</v>
      </c>
      <c r="I669" s="83">
        <v>208.84</v>
      </c>
      <c r="J669" s="43">
        <f t="shared" si="623"/>
        <v>-3.8306837770534419E-4</v>
      </c>
      <c r="K669" s="44">
        <f t="shared" si="624"/>
        <v>-7.9999999999984084E-2</v>
      </c>
      <c r="L669" s="91" t="s">
        <v>1586</v>
      </c>
      <c r="M669" s="122" t="s">
        <v>1229</v>
      </c>
      <c r="N669" s="46">
        <f t="shared" si="580"/>
        <v>208.92</v>
      </c>
      <c r="O669" s="46">
        <v>-0.02</v>
      </c>
      <c r="P669" s="78">
        <v>208.94</v>
      </c>
      <c r="Q669" s="87"/>
      <c r="R669" s="78"/>
      <c r="U669" s="47" t="str">
        <f t="shared" si="621"/>
        <v/>
      </c>
      <c r="V669" s="47" t="str">
        <f t="shared" si="622"/>
        <v/>
      </c>
      <c r="W669" s="50"/>
      <c r="X669" s="50"/>
      <c r="Y669" s="50"/>
      <c r="Z669" s="50"/>
      <c r="AA669" s="50"/>
      <c r="AB669" s="50"/>
      <c r="AC669" s="50"/>
      <c r="AD669" s="50"/>
      <c r="AE669" s="51">
        <f t="shared" si="575"/>
        <v>89</v>
      </c>
      <c r="AF669" s="51" t="str">
        <f t="shared" si="576"/>
        <v/>
      </c>
      <c r="AG669" s="51" t="str">
        <f t="shared" si="577"/>
        <v/>
      </c>
      <c r="AH669" s="51" t="str">
        <f t="shared" si="578"/>
        <v/>
      </c>
      <c r="AI669" s="52">
        <f t="shared" si="579"/>
        <v>208.88</v>
      </c>
      <c r="AJ669" s="51"/>
      <c r="AK669" s="53"/>
      <c r="AL669" s="52"/>
      <c r="AM669" s="53">
        <f t="shared" si="581"/>
        <v>30</v>
      </c>
      <c r="AN669" s="53">
        <f>IF(AJ669&lt;&gt;"",IF(AJ669="o",VLOOKUP(AM669,OpenSect!$A$1:$D$11,2),IF(AJ669="u",VLOOKUP(AM669,UpHill!$A$1:$D$35,2),IF(AJ669="d",VLOOKUP(AM669,DownHill!$A$1:$D$29,2),IF(AJ669="f",VLOOKUP(AM669,FlatUnd!$A$2:$D$30,2),IF(AJ669="t",VLOOKUP(AM669,TimeAdd!$A$1:$D$176,2),IF(AJ669="l",VLOOKUP(AM669,SLimit!$A$1:$D$8,2),AN668)))))),AN668)</f>
        <v>30</v>
      </c>
      <c r="AO669" s="53">
        <f>IF(AJ669&lt;&gt;"",IF(AJ669="o",VLOOKUP(AM669,OpenSect!$A$1:$D$11,3),IF(AJ669="u",VLOOKUP(AM669,UpHill!$A$1:$D$35,3),IF(AJ669="d",VLOOKUP(AM669,DownHill!$A$3:$D$29,3),IF(AJ669="f",VLOOKUP(AM669,FlatUnd!$A$2:$D$30,3),IF(AJ669="t",VLOOKUP(AM669,TimeAdd!$A$1:$D$18,3),IF(AJ669="l",VLOOKUP(AM669,SLimit!$A$1:$D$8,3),AO668)))))),AO668)</f>
        <v>30</v>
      </c>
      <c r="AP669" s="53">
        <f>IF(AJ669&lt;&gt;"",IF(AJ669="o",VLOOKUP(AM669,OpenSect!$A$1:$D$11,4),IF(AJ669="u",VLOOKUP(AM669,UpHill!$A$1:$D$35,4),IF(AJ669="d",VLOOKUP(AM669,DownHill!$A$1:$D$29,4),IF(AJ669="f",VLOOKUP(AM669,FlatUnd!$A$2:$D$30,4),IF(AJ669="t",VLOOKUP(AM669,TimeAdd!$A$1:$D$18,4),IF(AJ669="l",VLOOKUP(AM669,SLimit!$A$1:$D$8,4),AP668)))))),AP668)</f>
        <v>30</v>
      </c>
      <c r="AQ669" s="53" t="str">
        <f t="shared" si="582"/>
        <v>60</v>
      </c>
      <c r="AR669" s="54" t="str">
        <f t="shared" si="583"/>
        <v>3rd Exit.</v>
      </c>
      <c r="AS669" s="55"/>
      <c r="AT669" s="55"/>
      <c r="AU669" s="56">
        <f>IF(GroupStTimes!$A$8=0,MIN(CB669,CD669,CF669),MIN(BZ669,CB669,CD669,CF669))</f>
        <v>0.46170138888888901</v>
      </c>
      <c r="AV669" s="56">
        <f>IF(GroupStTimes!$A$8=0,MAX(CC669,CE669,CG669),MAX(CA669,CC669,CE669,CG669))</f>
        <v>0.50753472222222229</v>
      </c>
      <c r="AW669" s="57" t="str">
        <f t="shared" si="584"/>
        <v/>
      </c>
      <c r="AX669" s="58" t="str">
        <f t="shared" si="585"/>
        <v/>
      </c>
      <c r="AY669" s="58" t="str">
        <f t="shared" si="586"/>
        <v/>
      </c>
      <c r="AZ669" s="31">
        <f t="shared" si="587"/>
        <v>208.36</v>
      </c>
      <c r="BA669" s="59">
        <f t="shared" si="588"/>
        <v>0.47534722222222237</v>
      </c>
      <c r="BB669" s="59">
        <f t="shared" si="589"/>
        <v>0.48090277777777796</v>
      </c>
      <c r="BC669" s="59">
        <f t="shared" si="590"/>
        <v>0.46098379629629643</v>
      </c>
      <c r="BD669" s="59">
        <f t="shared" si="591"/>
        <v>0.50681712962962966</v>
      </c>
      <c r="BE669" s="59">
        <f t="shared" si="592"/>
        <v>0.48701388888888902</v>
      </c>
      <c r="BF669" s="59">
        <f t="shared" si="593"/>
        <v>0.49743055555555571</v>
      </c>
      <c r="BG669" s="59">
        <f t="shared" si="594"/>
        <v>0.49052083333333335</v>
      </c>
      <c r="BH669" s="59">
        <f t="shared" si="595"/>
        <v>0.48982638888888891</v>
      </c>
      <c r="BI669" s="31">
        <f t="shared" si="596"/>
        <v>0.51999999999998181</v>
      </c>
      <c r="BJ669" s="61">
        <f t="shared" si="597"/>
        <v>1.7333333333332725E-2</v>
      </c>
      <c r="BK669" s="61">
        <f t="shared" si="598"/>
        <v>1.7333333333332725E-2</v>
      </c>
      <c r="BL669" s="61">
        <f t="shared" si="599"/>
        <v>1.7333333333332725E-2</v>
      </c>
      <c r="BM669" s="61">
        <f t="shared" si="600"/>
        <v>1.7333333333332725E-2</v>
      </c>
      <c r="BN669" s="62">
        <f t="shared" si="601"/>
        <v>0</v>
      </c>
      <c r="BO669" s="62">
        <f t="shared" si="602"/>
        <v>1</v>
      </c>
      <c r="BP669" s="62">
        <f t="shared" si="603"/>
        <v>2</v>
      </c>
      <c r="BQ669" s="62">
        <f t="shared" si="604"/>
        <v>0</v>
      </c>
      <c r="BR669" s="62">
        <f t="shared" si="605"/>
        <v>1</v>
      </c>
      <c r="BS669" s="62">
        <f t="shared" si="606"/>
        <v>2</v>
      </c>
      <c r="BT669" s="62">
        <f t="shared" si="607"/>
        <v>0</v>
      </c>
      <c r="BU669" s="62">
        <f t="shared" si="608"/>
        <v>1</v>
      </c>
      <c r="BV669" s="62">
        <f t="shared" si="609"/>
        <v>2</v>
      </c>
      <c r="BW669" s="62">
        <f t="shared" si="610"/>
        <v>0</v>
      </c>
      <c r="BX669" s="62">
        <f t="shared" si="611"/>
        <v>1</v>
      </c>
      <c r="BY669" s="62">
        <f t="shared" si="612"/>
        <v>2</v>
      </c>
      <c r="BZ669" s="63">
        <f t="shared" si="613"/>
        <v>0.47606481481481494</v>
      </c>
      <c r="CA669" s="63">
        <f t="shared" si="614"/>
        <v>0.48162037037037053</v>
      </c>
      <c r="CB669" s="63">
        <f t="shared" si="615"/>
        <v>0.46170138888888901</v>
      </c>
      <c r="CC669" s="63">
        <f t="shared" si="616"/>
        <v>0.50753472222222229</v>
      </c>
      <c r="CD669" s="63">
        <f t="shared" si="617"/>
        <v>0.4877314814814816</v>
      </c>
      <c r="CE669" s="63">
        <f t="shared" si="618"/>
        <v>0.49814814814814828</v>
      </c>
      <c r="CF669" s="63">
        <f t="shared" si="619"/>
        <v>0.49123842592592593</v>
      </c>
      <c r="CG669" s="63">
        <f t="shared" si="620"/>
        <v>0.49054398148148148</v>
      </c>
      <c r="CH669" s="36"/>
      <c r="CI669" s="36"/>
      <c r="CJ669" s="36"/>
      <c r="CK669" s="36"/>
      <c r="CL669" s="60">
        <v>60</v>
      </c>
    </row>
    <row r="670" spans="1:90" ht="35.1" customHeight="1" x14ac:dyDescent="0.25">
      <c r="A670" s="37">
        <v>89</v>
      </c>
      <c r="B670" s="95"/>
      <c r="C670" s="95" t="s">
        <v>25</v>
      </c>
      <c r="D670" s="95">
        <v>30</v>
      </c>
      <c r="F670" s="44"/>
      <c r="G670" s="44">
        <v>209.16</v>
      </c>
      <c r="H670" s="44">
        <f t="shared" si="574"/>
        <v>209.1</v>
      </c>
      <c r="I670" s="83">
        <v>209.06</v>
      </c>
      <c r="J670" s="43">
        <f t="shared" si="623"/>
        <v>-3.8266526356062414E-4</v>
      </c>
      <c r="K670" s="44">
        <f t="shared" si="624"/>
        <v>-7.9999999999984084E-2</v>
      </c>
      <c r="L670" s="91" t="s">
        <v>1580</v>
      </c>
      <c r="M670" s="122" t="s">
        <v>1229</v>
      </c>
      <c r="N670" s="46">
        <f t="shared" si="580"/>
        <v>209.14</v>
      </c>
      <c r="O670" s="46">
        <v>-0.02</v>
      </c>
      <c r="P670" s="78">
        <v>209.16</v>
      </c>
      <c r="Q670" s="87"/>
      <c r="R670" s="78"/>
      <c r="U670" s="47" t="str">
        <f t="shared" si="621"/>
        <v/>
      </c>
      <c r="V670" s="47" t="str">
        <f t="shared" si="622"/>
        <v/>
      </c>
      <c r="W670" s="50"/>
      <c r="X670" s="50"/>
      <c r="Y670" s="50"/>
      <c r="Z670" s="50"/>
      <c r="AA670" s="50"/>
      <c r="AB670" s="50"/>
      <c r="AC670" s="50"/>
      <c r="AD670" s="50"/>
      <c r="AE670" s="51">
        <f t="shared" si="575"/>
        <v>89</v>
      </c>
      <c r="AF670" s="51" t="str">
        <f t="shared" si="576"/>
        <v/>
      </c>
      <c r="AG670" s="51" t="str">
        <f t="shared" si="577"/>
        <v>o</v>
      </c>
      <c r="AH670" s="51">
        <f t="shared" si="578"/>
        <v>30</v>
      </c>
      <c r="AI670" s="52">
        <f t="shared" si="579"/>
        <v>209.1</v>
      </c>
      <c r="AJ670" s="51" t="s">
        <v>25</v>
      </c>
      <c r="AK670" s="53"/>
      <c r="AL670" s="52"/>
      <c r="AM670" s="53">
        <f t="shared" si="581"/>
        <v>30</v>
      </c>
      <c r="AN670" s="53">
        <f>IF(AJ670&lt;&gt;"",IF(AJ670="o",VLOOKUP(AM670,OpenSect!$A$1:$D$11,2),IF(AJ670="u",VLOOKUP(AM670,UpHill!$A$1:$D$35,2),IF(AJ670="d",VLOOKUP(AM670,DownHill!$A$1:$D$29,2),IF(AJ670="f",VLOOKUP(AM670,FlatUnd!$A$2:$D$30,2),IF(AJ670="t",VLOOKUP(AM670,TimeAdd!$A$1:$D$176,2),IF(AJ670="l",VLOOKUP(AM670,SLimit!$A$1:$D$8,2),AN669)))))),AN669)</f>
        <v>30</v>
      </c>
      <c r="AO670" s="53">
        <f>IF(AJ670&lt;&gt;"",IF(AJ670="o",VLOOKUP(AM670,OpenSect!$A$1:$D$11,3),IF(AJ670="u",VLOOKUP(AM670,UpHill!$A$1:$D$35,3),IF(AJ670="d",VLOOKUP(AM670,DownHill!$A$3:$D$29,3),IF(AJ670="f",VLOOKUP(AM670,FlatUnd!$A$2:$D$30,3),IF(AJ670="t",VLOOKUP(AM670,TimeAdd!$A$1:$D$18,3),IF(AJ670="l",VLOOKUP(AM670,SLimit!$A$1:$D$8,3),AO669)))))),AO669)</f>
        <v>30</v>
      </c>
      <c r="AP670" s="53">
        <f>IF(AJ670&lt;&gt;"",IF(AJ670="o",VLOOKUP(AM670,OpenSect!$A$1:$D$11,4),IF(AJ670="u",VLOOKUP(AM670,UpHill!$A$1:$D$35,4),IF(AJ670="d",VLOOKUP(AM670,DownHill!$A$1:$D$29,4),IF(AJ670="f",VLOOKUP(AM670,FlatUnd!$A$2:$D$30,4),IF(AJ670="t",VLOOKUP(AM670,TimeAdd!$A$1:$D$18,4),IF(AJ670="l",VLOOKUP(AM670,SLimit!$A$1:$D$8,4),AP669)))))),AP669)</f>
        <v>30</v>
      </c>
      <c r="AQ670" s="53" t="str">
        <f t="shared" si="582"/>
        <v>60</v>
      </c>
      <c r="AR670" s="54" t="str">
        <f t="shared" si="583"/>
        <v>60 Speed limit. Beware of speed bumps.</v>
      </c>
      <c r="AS670" s="55"/>
      <c r="AT670" s="55"/>
      <c r="AU670" s="56">
        <f>IF(GroupStTimes!$A$8=0,MIN(CB670,CD670,CF670),MIN(BZ670,CB670,CD670,CF670))</f>
        <v>0.462013888888889</v>
      </c>
      <c r="AV670" s="56">
        <f>IF(GroupStTimes!$A$8=0,MAX(CC670,CE670,CG670),MAX(CA670,CC670,CE670,CG670))</f>
        <v>0.50784722222222223</v>
      </c>
      <c r="AW670" s="57" t="str">
        <f t="shared" si="584"/>
        <v/>
      </c>
      <c r="AX670" s="58" t="str">
        <f t="shared" si="585"/>
        <v/>
      </c>
      <c r="AY670" s="58" t="str">
        <f t="shared" si="586"/>
        <v/>
      </c>
      <c r="AZ670" s="31">
        <f t="shared" si="587"/>
        <v>208.36</v>
      </c>
      <c r="BA670" s="59">
        <f t="shared" si="588"/>
        <v>0.47534722222222237</v>
      </c>
      <c r="BB670" s="59">
        <f t="shared" si="589"/>
        <v>0.48090277777777796</v>
      </c>
      <c r="BC670" s="59">
        <f t="shared" si="590"/>
        <v>0.46098379629629643</v>
      </c>
      <c r="BD670" s="59">
        <f t="shared" si="591"/>
        <v>0.50681712962962966</v>
      </c>
      <c r="BE670" s="59">
        <f t="shared" si="592"/>
        <v>0.48701388888888902</v>
      </c>
      <c r="BF670" s="59">
        <f t="shared" si="593"/>
        <v>0.49743055555555571</v>
      </c>
      <c r="BG670" s="59">
        <f t="shared" si="594"/>
        <v>0.49052083333333335</v>
      </c>
      <c r="BH670" s="59">
        <f t="shared" si="595"/>
        <v>0.48982638888888891</v>
      </c>
      <c r="BI670" s="31">
        <f t="shared" si="596"/>
        <v>0.73999999999998067</v>
      </c>
      <c r="BJ670" s="61">
        <f t="shared" si="597"/>
        <v>2.4666666666666021E-2</v>
      </c>
      <c r="BK670" s="61">
        <f t="shared" si="598"/>
        <v>2.4666666666666021E-2</v>
      </c>
      <c r="BL670" s="61">
        <f t="shared" si="599"/>
        <v>2.4666666666666021E-2</v>
      </c>
      <c r="BM670" s="61">
        <f t="shared" si="600"/>
        <v>2.4666666666666021E-2</v>
      </c>
      <c r="BN670" s="62">
        <f t="shared" si="601"/>
        <v>0</v>
      </c>
      <c r="BO670" s="62">
        <f t="shared" si="602"/>
        <v>1</v>
      </c>
      <c r="BP670" s="62">
        <f t="shared" si="603"/>
        <v>29</v>
      </c>
      <c r="BQ670" s="62">
        <f t="shared" si="604"/>
        <v>0</v>
      </c>
      <c r="BR670" s="62">
        <f t="shared" si="605"/>
        <v>1</v>
      </c>
      <c r="BS670" s="62">
        <f t="shared" si="606"/>
        <v>29</v>
      </c>
      <c r="BT670" s="62">
        <f t="shared" si="607"/>
        <v>0</v>
      </c>
      <c r="BU670" s="62">
        <f t="shared" si="608"/>
        <v>1</v>
      </c>
      <c r="BV670" s="62">
        <f t="shared" si="609"/>
        <v>29</v>
      </c>
      <c r="BW670" s="62">
        <f t="shared" si="610"/>
        <v>0</v>
      </c>
      <c r="BX670" s="62">
        <f t="shared" si="611"/>
        <v>1</v>
      </c>
      <c r="BY670" s="62">
        <f t="shared" si="612"/>
        <v>29</v>
      </c>
      <c r="BZ670" s="63">
        <f t="shared" si="613"/>
        <v>0.47637731481481493</v>
      </c>
      <c r="CA670" s="63">
        <f t="shared" si="614"/>
        <v>0.48193287037037053</v>
      </c>
      <c r="CB670" s="63">
        <f t="shared" si="615"/>
        <v>0.462013888888889</v>
      </c>
      <c r="CC670" s="63">
        <f t="shared" si="616"/>
        <v>0.50784722222222223</v>
      </c>
      <c r="CD670" s="63">
        <f t="shared" si="617"/>
        <v>0.48804398148148159</v>
      </c>
      <c r="CE670" s="63">
        <f t="shared" si="618"/>
        <v>0.49846064814814828</v>
      </c>
      <c r="CF670" s="63">
        <f t="shared" si="619"/>
        <v>0.49155092592592592</v>
      </c>
      <c r="CG670" s="63">
        <f t="shared" si="620"/>
        <v>0.49085648148148148</v>
      </c>
      <c r="CH670" s="36"/>
      <c r="CI670" s="36"/>
      <c r="CJ670" s="36"/>
      <c r="CK670" s="36"/>
      <c r="CL670" s="60">
        <v>60</v>
      </c>
    </row>
    <row r="671" spans="1:90" ht="40.5" x14ac:dyDescent="0.25">
      <c r="A671" s="37">
        <v>89</v>
      </c>
      <c r="B671" s="95"/>
      <c r="C671" s="95" t="s">
        <v>25</v>
      </c>
      <c r="D671" s="95">
        <v>30</v>
      </c>
      <c r="F671" s="44"/>
      <c r="G671" s="44">
        <v>209.47</v>
      </c>
      <c r="H671" s="44">
        <f t="shared" si="574"/>
        <v>209.41</v>
      </c>
      <c r="I671" s="83">
        <v>209.36</v>
      </c>
      <c r="J671" s="43">
        <f t="shared" si="623"/>
        <v>-4.2988154375226876E-4</v>
      </c>
      <c r="K671" s="44">
        <f t="shared" si="624"/>
        <v>-8.9999999999974989E-2</v>
      </c>
      <c r="L671" s="91" t="s">
        <v>1587</v>
      </c>
      <c r="M671" s="122" t="s">
        <v>1229</v>
      </c>
      <c r="N671" s="46">
        <f t="shared" si="580"/>
        <v>209.45</v>
      </c>
      <c r="O671" s="46">
        <v>-0.02</v>
      </c>
      <c r="P671" s="78">
        <v>209.47</v>
      </c>
      <c r="Q671" s="87"/>
      <c r="R671" s="78"/>
      <c r="U671" s="47" t="str">
        <f t="shared" si="621"/>
        <v/>
      </c>
      <c r="V671" s="47" t="str">
        <f t="shared" si="622"/>
        <v/>
      </c>
      <c r="W671" s="50"/>
      <c r="X671" s="50"/>
      <c r="Y671" s="50"/>
      <c r="Z671" s="50"/>
      <c r="AA671" s="50"/>
      <c r="AB671" s="50"/>
      <c r="AC671" s="50"/>
      <c r="AD671" s="50"/>
      <c r="AE671" s="51">
        <f t="shared" si="575"/>
        <v>89</v>
      </c>
      <c r="AF671" s="51" t="str">
        <f t="shared" si="576"/>
        <v/>
      </c>
      <c r="AG671" s="51" t="str">
        <f t="shared" si="577"/>
        <v>o</v>
      </c>
      <c r="AH671" s="51">
        <f t="shared" si="578"/>
        <v>30</v>
      </c>
      <c r="AI671" s="52">
        <f t="shared" si="579"/>
        <v>209.41</v>
      </c>
      <c r="AJ671" s="51" t="s">
        <v>25</v>
      </c>
      <c r="AK671" s="53"/>
      <c r="AL671" s="52"/>
      <c r="AM671" s="53">
        <f t="shared" si="581"/>
        <v>30</v>
      </c>
      <c r="AN671" s="53">
        <f>IF(AJ671&lt;&gt;"",IF(AJ671="o",VLOOKUP(AM671,OpenSect!$A$1:$D$11,2),IF(AJ671="u",VLOOKUP(AM671,UpHill!$A$1:$D$35,2),IF(AJ671="d",VLOOKUP(AM671,DownHill!$A$1:$D$29,2),IF(AJ671="f",VLOOKUP(AM671,FlatUnd!$A$2:$D$30,2),IF(AJ671="t",VLOOKUP(AM671,TimeAdd!$A$1:$D$176,2),IF(AJ671="l",VLOOKUP(AM671,SLimit!$A$1:$D$8,2),AN670)))))),AN670)</f>
        <v>30</v>
      </c>
      <c r="AO671" s="53">
        <f>IF(AJ671&lt;&gt;"",IF(AJ671="o",VLOOKUP(AM671,OpenSect!$A$1:$D$11,3),IF(AJ671="u",VLOOKUP(AM671,UpHill!$A$1:$D$35,3),IF(AJ671="d",VLOOKUP(AM671,DownHill!$A$3:$D$29,3),IF(AJ671="f",VLOOKUP(AM671,FlatUnd!$A$2:$D$30,3),IF(AJ671="t",VLOOKUP(AM671,TimeAdd!$A$1:$D$18,3),IF(AJ671="l",VLOOKUP(AM671,SLimit!$A$1:$D$8,3),AO670)))))),AO670)</f>
        <v>30</v>
      </c>
      <c r="AP671" s="53">
        <f>IF(AJ671&lt;&gt;"",IF(AJ671="o",VLOOKUP(AM671,OpenSect!$A$1:$D$11,4),IF(AJ671="u",VLOOKUP(AM671,UpHill!$A$1:$D$35,4),IF(AJ671="d",VLOOKUP(AM671,DownHill!$A$1:$D$29,4),IF(AJ671="f",VLOOKUP(AM671,FlatUnd!$A$2:$D$30,4),IF(AJ671="t",VLOOKUP(AM671,TimeAdd!$A$1:$D$18,4),IF(AJ671="l",VLOOKUP(AM671,SLimit!$A$1:$D$8,4),AP670)))))),AP670)</f>
        <v>30</v>
      </c>
      <c r="AQ671" s="53" t="str">
        <f t="shared" si="582"/>
        <v>60</v>
      </c>
      <c r="AR671" s="54" t="str">
        <f t="shared" si="583"/>
        <v>STOP carry straight on .Beware of speed bumps.</v>
      </c>
      <c r="AS671" s="55"/>
      <c r="AT671" s="55"/>
      <c r="AU671" s="56">
        <f>IF(GroupStTimes!$A$8=0,MIN(CB671,CD671,CF671),MIN(BZ671,CB671,CD671,CF671))</f>
        <v>0.46244212962962977</v>
      </c>
      <c r="AV671" s="56">
        <f>IF(GroupStTimes!$A$8=0,MAX(CC671,CE671,CG671),MAX(CA671,CC671,CE671,CG671))</f>
        <v>0.508275462962963</v>
      </c>
      <c r="AW671" s="57" t="str">
        <f t="shared" si="584"/>
        <v/>
      </c>
      <c r="AX671" s="58" t="str">
        <f t="shared" si="585"/>
        <v/>
      </c>
      <c r="AY671" s="58" t="str">
        <f t="shared" si="586"/>
        <v/>
      </c>
      <c r="AZ671" s="31">
        <f t="shared" si="587"/>
        <v>208.36</v>
      </c>
      <c r="BA671" s="59">
        <f t="shared" si="588"/>
        <v>0.47534722222222237</v>
      </c>
      <c r="BB671" s="59">
        <f t="shared" si="589"/>
        <v>0.48090277777777796</v>
      </c>
      <c r="BC671" s="59">
        <f t="shared" si="590"/>
        <v>0.46098379629629643</v>
      </c>
      <c r="BD671" s="59">
        <f t="shared" si="591"/>
        <v>0.50681712962962966</v>
      </c>
      <c r="BE671" s="59">
        <f t="shared" si="592"/>
        <v>0.48701388888888902</v>
      </c>
      <c r="BF671" s="59">
        <f t="shared" si="593"/>
        <v>0.49743055555555571</v>
      </c>
      <c r="BG671" s="59">
        <f t="shared" si="594"/>
        <v>0.49052083333333335</v>
      </c>
      <c r="BH671" s="59">
        <f t="shared" si="595"/>
        <v>0.48982638888888891</v>
      </c>
      <c r="BI671" s="31">
        <f t="shared" si="596"/>
        <v>1.0499999999999829</v>
      </c>
      <c r="BJ671" s="61">
        <f t="shared" si="597"/>
        <v>3.4999999999999434E-2</v>
      </c>
      <c r="BK671" s="61">
        <f t="shared" si="598"/>
        <v>3.4999999999999434E-2</v>
      </c>
      <c r="BL671" s="61">
        <f t="shared" si="599"/>
        <v>3.4999999999999434E-2</v>
      </c>
      <c r="BM671" s="61">
        <f t="shared" si="600"/>
        <v>3.4999999999999434E-2</v>
      </c>
      <c r="BN671" s="62">
        <f t="shared" si="601"/>
        <v>0</v>
      </c>
      <c r="BO671" s="62">
        <f t="shared" si="602"/>
        <v>2</v>
      </c>
      <c r="BP671" s="62">
        <f t="shared" si="603"/>
        <v>6</v>
      </c>
      <c r="BQ671" s="62">
        <f t="shared" si="604"/>
        <v>0</v>
      </c>
      <c r="BR671" s="62">
        <f t="shared" si="605"/>
        <v>2</v>
      </c>
      <c r="BS671" s="62">
        <f t="shared" si="606"/>
        <v>6</v>
      </c>
      <c r="BT671" s="62">
        <f t="shared" si="607"/>
        <v>0</v>
      </c>
      <c r="BU671" s="62">
        <f t="shared" si="608"/>
        <v>2</v>
      </c>
      <c r="BV671" s="62">
        <f t="shared" si="609"/>
        <v>6</v>
      </c>
      <c r="BW671" s="62">
        <f t="shared" si="610"/>
        <v>0</v>
      </c>
      <c r="BX671" s="62">
        <f t="shared" si="611"/>
        <v>2</v>
      </c>
      <c r="BY671" s="62">
        <f t="shared" si="612"/>
        <v>6</v>
      </c>
      <c r="BZ671" s="63">
        <f t="shared" si="613"/>
        <v>0.4768055555555557</v>
      </c>
      <c r="CA671" s="63">
        <f t="shared" si="614"/>
        <v>0.4823611111111113</v>
      </c>
      <c r="CB671" s="63">
        <f t="shared" si="615"/>
        <v>0.46244212962962977</v>
      </c>
      <c r="CC671" s="63">
        <f t="shared" si="616"/>
        <v>0.508275462962963</v>
      </c>
      <c r="CD671" s="63">
        <f t="shared" si="617"/>
        <v>0.48847222222222236</v>
      </c>
      <c r="CE671" s="63">
        <f t="shared" si="618"/>
        <v>0.49888888888888905</v>
      </c>
      <c r="CF671" s="63">
        <f t="shared" si="619"/>
        <v>0.49197916666666669</v>
      </c>
      <c r="CG671" s="63">
        <f t="shared" si="620"/>
        <v>0.49128472222222225</v>
      </c>
      <c r="CH671" s="36"/>
      <c r="CI671" s="36"/>
      <c r="CJ671" s="36"/>
      <c r="CK671" s="36"/>
      <c r="CL671" s="60">
        <v>60</v>
      </c>
    </row>
    <row r="672" spans="1:90" ht="35.1" customHeight="1" x14ac:dyDescent="0.25">
      <c r="A672" s="37">
        <v>89</v>
      </c>
      <c r="B672" s="95"/>
      <c r="C672" s="95" t="s">
        <v>25</v>
      </c>
      <c r="D672" s="95">
        <v>30</v>
      </c>
      <c r="F672" s="44"/>
      <c r="G672" s="44">
        <v>210.73</v>
      </c>
      <c r="H672" s="44">
        <f t="shared" si="574"/>
        <v>210.67</v>
      </c>
      <c r="I672" s="83">
        <v>210.63</v>
      </c>
      <c r="J672" s="43">
        <f t="shared" si="623"/>
        <v>-3.7981294212592739E-4</v>
      </c>
      <c r="K672" s="44">
        <f t="shared" si="624"/>
        <v>-7.9999999999984084E-2</v>
      </c>
      <c r="L672" s="91" t="s">
        <v>1588</v>
      </c>
      <c r="M672" s="122" t="s">
        <v>1229</v>
      </c>
      <c r="N672" s="46">
        <f t="shared" si="580"/>
        <v>210.70999999999998</v>
      </c>
      <c r="O672" s="46">
        <v>-0.02</v>
      </c>
      <c r="P672" s="78">
        <v>210.73</v>
      </c>
      <c r="Q672" s="87"/>
      <c r="R672" s="78"/>
      <c r="U672" s="47" t="str">
        <f t="shared" si="621"/>
        <v/>
      </c>
      <c r="V672" s="47" t="str">
        <f t="shared" si="622"/>
        <v/>
      </c>
      <c r="W672" s="50"/>
      <c r="X672" s="50"/>
      <c r="Y672" s="50"/>
      <c r="Z672" s="50"/>
      <c r="AA672" s="50"/>
      <c r="AB672" s="50"/>
      <c r="AC672" s="50"/>
      <c r="AD672" s="50"/>
      <c r="AE672" s="51">
        <f t="shared" si="575"/>
        <v>89</v>
      </c>
      <c r="AF672" s="51" t="str">
        <f t="shared" si="576"/>
        <v/>
      </c>
      <c r="AG672" s="51" t="str">
        <f t="shared" si="577"/>
        <v>o</v>
      </c>
      <c r="AH672" s="51">
        <f t="shared" si="578"/>
        <v>30</v>
      </c>
      <c r="AI672" s="52">
        <f t="shared" si="579"/>
        <v>210.67</v>
      </c>
      <c r="AJ672" s="51" t="s">
        <v>25</v>
      </c>
      <c r="AK672" s="53"/>
      <c r="AL672" s="52"/>
      <c r="AM672" s="53">
        <f t="shared" si="581"/>
        <v>30</v>
      </c>
      <c r="AN672" s="53">
        <f>IF(AJ672&lt;&gt;"",IF(AJ672="o",VLOOKUP(AM672,OpenSect!$A$1:$D$11,2),IF(AJ672="u",VLOOKUP(AM672,UpHill!$A$1:$D$35,2),IF(AJ672="d",VLOOKUP(AM672,DownHill!$A$1:$D$29,2),IF(AJ672="f",VLOOKUP(AM672,FlatUnd!$A$2:$D$30,2),IF(AJ672="t",VLOOKUP(AM672,TimeAdd!$A$1:$D$176,2),IF(AJ672="l",VLOOKUP(AM672,SLimit!$A$1:$D$8,2),AN671)))))),AN671)</f>
        <v>30</v>
      </c>
      <c r="AO672" s="53">
        <f>IF(AJ672&lt;&gt;"",IF(AJ672="o",VLOOKUP(AM672,OpenSect!$A$1:$D$11,3),IF(AJ672="u",VLOOKUP(AM672,UpHill!$A$1:$D$35,3),IF(AJ672="d",VLOOKUP(AM672,DownHill!$A$3:$D$29,3),IF(AJ672="f",VLOOKUP(AM672,FlatUnd!$A$2:$D$30,3),IF(AJ672="t",VLOOKUP(AM672,TimeAdd!$A$1:$D$18,3),IF(AJ672="l",VLOOKUP(AM672,SLimit!$A$1:$D$8,3),AO671)))))),AO671)</f>
        <v>30</v>
      </c>
      <c r="AP672" s="53">
        <f>IF(AJ672&lt;&gt;"",IF(AJ672="o",VLOOKUP(AM672,OpenSect!$A$1:$D$11,4),IF(AJ672="u",VLOOKUP(AM672,UpHill!$A$1:$D$35,4),IF(AJ672="d",VLOOKUP(AM672,DownHill!$A$1:$D$29,4),IF(AJ672="f",VLOOKUP(AM672,FlatUnd!$A$2:$D$30,4),IF(AJ672="t",VLOOKUP(AM672,TimeAdd!$A$1:$D$18,4),IF(AJ672="l",VLOOKUP(AM672,SLimit!$A$1:$D$8,4),AP671)))))),AP671)</f>
        <v>30</v>
      </c>
      <c r="AQ672" s="53" t="str">
        <f t="shared" si="582"/>
        <v>60</v>
      </c>
      <c r="AR672" s="54" t="str">
        <f t="shared" si="583"/>
        <v xml:space="preserve">STOP Turn RIGHT. </v>
      </c>
      <c r="AS672" s="55"/>
      <c r="AT672" s="55"/>
      <c r="AU672" s="56">
        <f>IF(GroupStTimes!$A$8=0,MIN(CB672,CD672,CF672),MIN(BZ672,CB672,CD672,CF672))</f>
        <v>0.46418981481481497</v>
      </c>
      <c r="AV672" s="56">
        <f>IF(GroupStTimes!$A$8=0,MAX(CC672,CE672,CG672),MAX(CA672,CC672,CE672,CG672))</f>
        <v>0.5100231481481482</v>
      </c>
      <c r="AW672" s="57" t="str">
        <f t="shared" si="584"/>
        <v/>
      </c>
      <c r="AX672" s="58" t="str">
        <f t="shared" si="585"/>
        <v/>
      </c>
      <c r="AY672" s="58" t="str">
        <f t="shared" si="586"/>
        <v/>
      </c>
      <c r="AZ672" s="31">
        <f t="shared" si="587"/>
        <v>208.36</v>
      </c>
      <c r="BA672" s="59">
        <f t="shared" si="588"/>
        <v>0.47534722222222237</v>
      </c>
      <c r="BB672" s="59">
        <f t="shared" si="589"/>
        <v>0.48090277777777796</v>
      </c>
      <c r="BC672" s="59">
        <f t="shared" si="590"/>
        <v>0.46098379629629643</v>
      </c>
      <c r="BD672" s="59">
        <f t="shared" si="591"/>
        <v>0.50681712962962966</v>
      </c>
      <c r="BE672" s="59">
        <f t="shared" si="592"/>
        <v>0.48701388888888902</v>
      </c>
      <c r="BF672" s="59">
        <f t="shared" si="593"/>
        <v>0.49743055555555571</v>
      </c>
      <c r="BG672" s="59">
        <f t="shared" si="594"/>
        <v>0.49052083333333335</v>
      </c>
      <c r="BH672" s="59">
        <f t="shared" si="595"/>
        <v>0.48982638888888891</v>
      </c>
      <c r="BI672" s="31">
        <f t="shared" si="596"/>
        <v>2.3099999999999739</v>
      </c>
      <c r="BJ672" s="61">
        <f t="shared" si="597"/>
        <v>7.6999999999999125E-2</v>
      </c>
      <c r="BK672" s="61">
        <f t="shared" si="598"/>
        <v>7.6999999999999125E-2</v>
      </c>
      <c r="BL672" s="61">
        <f t="shared" si="599"/>
        <v>7.6999999999999125E-2</v>
      </c>
      <c r="BM672" s="61">
        <f t="shared" si="600"/>
        <v>7.6999999999999125E-2</v>
      </c>
      <c r="BN672" s="62">
        <f t="shared" si="601"/>
        <v>0</v>
      </c>
      <c r="BO672" s="62">
        <f t="shared" si="602"/>
        <v>4</v>
      </c>
      <c r="BP672" s="62">
        <f t="shared" si="603"/>
        <v>37</v>
      </c>
      <c r="BQ672" s="62">
        <f t="shared" si="604"/>
        <v>0</v>
      </c>
      <c r="BR672" s="62">
        <f t="shared" si="605"/>
        <v>4</v>
      </c>
      <c r="BS672" s="62">
        <f t="shared" si="606"/>
        <v>37</v>
      </c>
      <c r="BT672" s="62">
        <f t="shared" si="607"/>
        <v>0</v>
      </c>
      <c r="BU672" s="62">
        <f t="shared" si="608"/>
        <v>4</v>
      </c>
      <c r="BV672" s="62">
        <f t="shared" si="609"/>
        <v>37</v>
      </c>
      <c r="BW672" s="62">
        <f t="shared" si="610"/>
        <v>0</v>
      </c>
      <c r="BX672" s="62">
        <f t="shared" si="611"/>
        <v>4</v>
      </c>
      <c r="BY672" s="62">
        <f t="shared" si="612"/>
        <v>37</v>
      </c>
      <c r="BZ672" s="63">
        <f t="shared" si="613"/>
        <v>0.4785532407407409</v>
      </c>
      <c r="CA672" s="63">
        <f t="shared" si="614"/>
        <v>0.4841087962962965</v>
      </c>
      <c r="CB672" s="63">
        <f t="shared" si="615"/>
        <v>0.46418981481481497</v>
      </c>
      <c r="CC672" s="63">
        <f t="shared" si="616"/>
        <v>0.5100231481481482</v>
      </c>
      <c r="CD672" s="63">
        <f t="shared" si="617"/>
        <v>0.49021990740740756</v>
      </c>
      <c r="CE672" s="63">
        <f t="shared" si="618"/>
        <v>0.50063657407407425</v>
      </c>
      <c r="CF672" s="63">
        <f t="shared" si="619"/>
        <v>0.49372685185185189</v>
      </c>
      <c r="CG672" s="63">
        <f t="shared" si="620"/>
        <v>0.49303240740740745</v>
      </c>
      <c r="CH672" s="36"/>
      <c r="CI672" s="36"/>
      <c r="CJ672" s="36"/>
      <c r="CK672" s="36"/>
      <c r="CL672" s="60">
        <v>60</v>
      </c>
    </row>
    <row r="673" spans="1:90" ht="40.5" x14ac:dyDescent="0.25">
      <c r="A673" s="37">
        <v>89</v>
      </c>
      <c r="B673" s="95"/>
      <c r="C673" s="95" t="s">
        <v>25</v>
      </c>
      <c r="D673" s="95">
        <v>30</v>
      </c>
      <c r="F673" s="44"/>
      <c r="G673" s="44">
        <v>211.08</v>
      </c>
      <c r="H673" s="44">
        <f t="shared" si="574"/>
        <v>211.02</v>
      </c>
      <c r="I673" s="83">
        <v>210.98</v>
      </c>
      <c r="J673" s="43">
        <f t="shared" ref="J673:J678" si="625">IF(N673="","",IF((I673-$I$4)=0,0,((I673-$I$4)-(N673-$N$4))/(I673-$I$4)))</f>
        <v>-3.7918286093474503E-4</v>
      </c>
      <c r="K673" s="44">
        <f t="shared" ref="K673:K678" si="626">(I673-$I$4)-(N673-$N$4)</f>
        <v>-8.0000000000012506E-2</v>
      </c>
      <c r="L673" s="91" t="s">
        <v>1756</v>
      </c>
      <c r="M673" s="122" t="s">
        <v>1229</v>
      </c>
      <c r="N673" s="46">
        <f t="shared" si="580"/>
        <v>211.06</v>
      </c>
      <c r="O673" s="46">
        <v>-0.02</v>
      </c>
      <c r="P673" s="78">
        <v>211.08</v>
      </c>
      <c r="Q673" s="87"/>
      <c r="R673" s="78"/>
      <c r="U673" s="47" t="str">
        <f t="shared" si="621"/>
        <v/>
      </c>
      <c r="V673" s="47" t="str">
        <f t="shared" si="622"/>
        <v/>
      </c>
      <c r="W673" s="50"/>
      <c r="X673" s="50"/>
      <c r="Y673" s="50"/>
      <c r="Z673" s="50"/>
      <c r="AA673" s="50"/>
      <c r="AB673" s="50"/>
      <c r="AC673" s="50"/>
      <c r="AD673" s="50"/>
      <c r="AE673" s="51">
        <f t="shared" si="575"/>
        <v>89</v>
      </c>
      <c r="AF673" s="51" t="str">
        <f t="shared" si="576"/>
        <v/>
      </c>
      <c r="AG673" s="51" t="str">
        <f t="shared" si="577"/>
        <v>o</v>
      </c>
      <c r="AH673" s="51">
        <f t="shared" si="578"/>
        <v>30</v>
      </c>
      <c r="AI673" s="52">
        <f t="shared" si="579"/>
        <v>211.02</v>
      </c>
      <c r="AJ673" s="51" t="s">
        <v>25</v>
      </c>
      <c r="AK673" s="53"/>
      <c r="AL673" s="52"/>
      <c r="AM673" s="53">
        <f t="shared" si="581"/>
        <v>30</v>
      </c>
      <c r="AN673" s="53">
        <f>IF(AJ673&lt;&gt;"",IF(AJ673="o",VLOOKUP(AM673,OpenSect!$A$1:$D$11,2),IF(AJ673="u",VLOOKUP(AM673,UpHill!$A$1:$D$35,2),IF(AJ673="d",VLOOKUP(AM673,DownHill!$A$1:$D$29,2),IF(AJ673="f",VLOOKUP(AM673,FlatUnd!$A$2:$D$30,2),IF(AJ673="t",VLOOKUP(AM673,TimeAdd!$A$1:$D$176,2),IF(AJ673="l",VLOOKUP(AM673,SLimit!$A$1:$D$8,2),AN672)))))),AN672)</f>
        <v>30</v>
      </c>
      <c r="AO673" s="53">
        <f>IF(AJ673&lt;&gt;"",IF(AJ673="o",VLOOKUP(AM673,OpenSect!$A$1:$D$11,3),IF(AJ673="u",VLOOKUP(AM673,UpHill!$A$1:$D$35,3),IF(AJ673="d",VLOOKUP(AM673,DownHill!$A$3:$D$29,3),IF(AJ673="f",VLOOKUP(AM673,FlatUnd!$A$2:$D$30,3),IF(AJ673="t",VLOOKUP(AM673,TimeAdd!$A$1:$D$18,3),IF(AJ673="l",VLOOKUP(AM673,SLimit!$A$1:$D$8,3),AO672)))))),AO672)</f>
        <v>30</v>
      </c>
      <c r="AP673" s="53">
        <f>IF(AJ673&lt;&gt;"",IF(AJ673="o",VLOOKUP(AM673,OpenSect!$A$1:$D$11,4),IF(AJ673="u",VLOOKUP(AM673,UpHill!$A$1:$D$35,4),IF(AJ673="d",VLOOKUP(AM673,DownHill!$A$1:$D$29,4),IF(AJ673="f",VLOOKUP(AM673,FlatUnd!$A$2:$D$30,4),IF(AJ673="t",VLOOKUP(AM673,TimeAdd!$A$1:$D$18,4),IF(AJ673="l",VLOOKUP(AM673,SLimit!$A$1:$D$8,4),AP672)))))),AP672)</f>
        <v>30</v>
      </c>
      <c r="AQ673" s="53" t="str">
        <f t="shared" si="582"/>
        <v>60</v>
      </c>
      <c r="AR673" s="54" t="str">
        <f t="shared" si="583"/>
        <v xml:space="preserve">STOP.  Turn Right on Dryer st just before Sasol Filling station </v>
      </c>
      <c r="AS673" s="55"/>
      <c r="AT673" s="55"/>
      <c r="AU673" s="56">
        <f>IF(GroupStTimes!$A$8=0,MIN(CB673,CD673,CF673),MIN(BZ673,CB673,CD673,CF673))</f>
        <v>0.46467592592592605</v>
      </c>
      <c r="AV673" s="56">
        <f>IF(GroupStTimes!$A$8=0,MAX(CC673,CE673,CG673),MAX(CA673,CC673,CE673,CG673))</f>
        <v>0.51050925925925927</v>
      </c>
      <c r="AW673" s="57" t="str">
        <f t="shared" si="584"/>
        <v/>
      </c>
      <c r="AX673" s="58" t="str">
        <f t="shared" si="585"/>
        <v/>
      </c>
      <c r="AY673" s="58" t="str">
        <f t="shared" si="586"/>
        <v/>
      </c>
      <c r="AZ673" s="31">
        <f t="shared" si="587"/>
        <v>208.36</v>
      </c>
      <c r="BA673" s="59">
        <f t="shared" si="588"/>
        <v>0.47534722222222237</v>
      </c>
      <c r="BB673" s="59">
        <f t="shared" si="589"/>
        <v>0.48090277777777796</v>
      </c>
      <c r="BC673" s="59">
        <f t="shared" si="590"/>
        <v>0.46098379629629643</v>
      </c>
      <c r="BD673" s="59">
        <f t="shared" si="591"/>
        <v>0.50681712962962966</v>
      </c>
      <c r="BE673" s="59">
        <f t="shared" si="592"/>
        <v>0.48701388888888902</v>
      </c>
      <c r="BF673" s="59">
        <f t="shared" si="593"/>
        <v>0.49743055555555571</v>
      </c>
      <c r="BG673" s="59">
        <f t="shared" si="594"/>
        <v>0.49052083333333335</v>
      </c>
      <c r="BH673" s="59">
        <f t="shared" si="595"/>
        <v>0.48982638888888891</v>
      </c>
      <c r="BI673" s="31">
        <f t="shared" si="596"/>
        <v>2.6599999999999966</v>
      </c>
      <c r="BJ673" s="61">
        <f t="shared" si="597"/>
        <v>8.8666666666666547E-2</v>
      </c>
      <c r="BK673" s="61">
        <f t="shared" si="598"/>
        <v>8.8666666666666547E-2</v>
      </c>
      <c r="BL673" s="61">
        <f t="shared" si="599"/>
        <v>8.8666666666666547E-2</v>
      </c>
      <c r="BM673" s="61">
        <f t="shared" si="600"/>
        <v>8.8666666666666547E-2</v>
      </c>
      <c r="BN673" s="62">
        <f t="shared" si="601"/>
        <v>0</v>
      </c>
      <c r="BO673" s="62">
        <f t="shared" si="602"/>
        <v>5</v>
      </c>
      <c r="BP673" s="62">
        <f t="shared" si="603"/>
        <v>19</v>
      </c>
      <c r="BQ673" s="62">
        <f t="shared" si="604"/>
        <v>0</v>
      </c>
      <c r="BR673" s="62">
        <f t="shared" si="605"/>
        <v>5</v>
      </c>
      <c r="BS673" s="62">
        <f t="shared" si="606"/>
        <v>19</v>
      </c>
      <c r="BT673" s="62">
        <f t="shared" si="607"/>
        <v>0</v>
      </c>
      <c r="BU673" s="62">
        <f t="shared" si="608"/>
        <v>5</v>
      </c>
      <c r="BV673" s="62">
        <f t="shared" si="609"/>
        <v>19</v>
      </c>
      <c r="BW673" s="62">
        <f t="shared" si="610"/>
        <v>0</v>
      </c>
      <c r="BX673" s="62">
        <f t="shared" si="611"/>
        <v>5</v>
      </c>
      <c r="BY673" s="62">
        <f t="shared" si="612"/>
        <v>19</v>
      </c>
      <c r="BZ673" s="63">
        <f t="shared" si="613"/>
        <v>0.47903935185185198</v>
      </c>
      <c r="CA673" s="63">
        <f t="shared" si="614"/>
        <v>0.48459490740740757</v>
      </c>
      <c r="CB673" s="63">
        <f t="shared" si="615"/>
        <v>0.46467592592592605</v>
      </c>
      <c r="CC673" s="63">
        <f t="shared" si="616"/>
        <v>0.51050925925925927</v>
      </c>
      <c r="CD673" s="63">
        <f t="shared" si="617"/>
        <v>0.49070601851851864</v>
      </c>
      <c r="CE673" s="63">
        <f t="shared" si="618"/>
        <v>0.50112268518518532</v>
      </c>
      <c r="CF673" s="63">
        <f t="shared" si="619"/>
        <v>0.49421296296296297</v>
      </c>
      <c r="CG673" s="63">
        <f t="shared" si="620"/>
        <v>0.49351851851851852</v>
      </c>
      <c r="CH673" s="36"/>
      <c r="CI673" s="36"/>
      <c r="CJ673" s="36"/>
      <c r="CK673" s="36"/>
      <c r="CL673" s="60">
        <v>60</v>
      </c>
    </row>
    <row r="674" spans="1:90" ht="60.75" x14ac:dyDescent="0.25">
      <c r="A674" s="37">
        <v>89</v>
      </c>
      <c r="B674" s="95"/>
      <c r="C674" s="95" t="s">
        <v>25</v>
      </c>
      <c r="D674" s="95">
        <v>0</v>
      </c>
      <c r="F674" s="44"/>
      <c r="G674" s="44">
        <v>211.11</v>
      </c>
      <c r="H674" s="44">
        <f t="shared" si="574"/>
        <v>211.05</v>
      </c>
      <c r="I674" s="83">
        <v>211.01</v>
      </c>
      <c r="J674" s="43">
        <f t="shared" si="625"/>
        <v>-3.7912895123459793E-4</v>
      </c>
      <c r="K674" s="44">
        <f t="shared" si="626"/>
        <v>-8.0000000000012506E-2</v>
      </c>
      <c r="L674" s="91" t="s">
        <v>1590</v>
      </c>
      <c r="M674" s="122" t="s">
        <v>1229</v>
      </c>
      <c r="N674" s="46">
        <f t="shared" si="580"/>
        <v>211.09</v>
      </c>
      <c r="O674" s="46">
        <v>-0.02</v>
      </c>
      <c r="P674" s="78">
        <v>211.11</v>
      </c>
      <c r="Q674" s="87"/>
      <c r="R674" s="78"/>
      <c r="U674" s="47" t="str">
        <f t="shared" si="621"/>
        <v/>
      </c>
      <c r="V674" s="47" t="str">
        <f t="shared" si="622"/>
        <v/>
      </c>
      <c r="W674" s="50"/>
      <c r="X674" s="50"/>
      <c r="Y674" s="50"/>
      <c r="Z674" s="50"/>
      <c r="AA674" s="50"/>
      <c r="AB674" s="50"/>
      <c r="AC674" s="50"/>
      <c r="AD674" s="50"/>
      <c r="AE674" s="51">
        <f t="shared" si="575"/>
        <v>89</v>
      </c>
      <c r="AF674" s="51" t="str">
        <f t="shared" si="576"/>
        <v/>
      </c>
      <c r="AG674" s="51" t="str">
        <f t="shared" si="577"/>
        <v>o</v>
      </c>
      <c r="AH674" s="51">
        <f t="shared" si="578"/>
        <v>0</v>
      </c>
      <c r="AI674" s="52">
        <f t="shared" si="579"/>
        <v>211.05</v>
      </c>
      <c r="AJ674" s="51" t="s">
        <v>25</v>
      </c>
      <c r="AK674" s="53"/>
      <c r="AL674" s="52"/>
      <c r="AM674" s="53">
        <f t="shared" si="581"/>
        <v>0</v>
      </c>
      <c r="AN674" s="53">
        <f>IF(AJ674&lt;&gt;"",IF(AJ674="o",VLOOKUP(AM674,OpenSect!$A$1:$D$11,2),IF(AJ674="u",VLOOKUP(AM674,UpHill!$A$1:$D$35,2),IF(AJ674="d",VLOOKUP(AM674,DownHill!$A$1:$D$29,2),IF(AJ674="f",VLOOKUP(AM674,FlatUnd!$A$2:$D$30,2),IF(AJ674="t",VLOOKUP(AM674,TimeAdd!$A$1:$D$176,2),IF(AJ674="l",VLOOKUP(AM674,SLimit!$A$1:$D$8,2),AN673)))))),AN673)</f>
        <v>0</v>
      </c>
      <c r="AO674" s="53">
        <f>IF(AJ674&lt;&gt;"",IF(AJ674="o",VLOOKUP(AM674,OpenSect!$A$1:$D$11,3),IF(AJ674="u",VLOOKUP(AM674,UpHill!$A$1:$D$35,3),IF(AJ674="d",VLOOKUP(AM674,DownHill!$A$3:$D$29,3),IF(AJ674="f",VLOOKUP(AM674,FlatUnd!$A$2:$D$30,3),IF(AJ674="t",VLOOKUP(AM674,TimeAdd!$A$1:$D$18,3),IF(AJ674="l",VLOOKUP(AM674,SLimit!$A$1:$D$8,3),AO673)))))),AO673)</f>
        <v>0</v>
      </c>
      <c r="AP674" s="53">
        <f>IF(AJ674&lt;&gt;"",IF(AJ674="o",VLOOKUP(AM674,OpenSect!$A$1:$D$11,4),IF(AJ674="u",VLOOKUP(AM674,UpHill!$A$1:$D$35,4),IF(AJ674="d",VLOOKUP(AM674,DownHill!$A$1:$D$29,4),IF(AJ674="f",VLOOKUP(AM674,FlatUnd!$A$2:$D$30,4),IF(AJ674="t",VLOOKUP(AM674,TimeAdd!$A$1:$D$18,4),IF(AJ674="l",VLOOKUP(AM674,SLimit!$A$1:$D$8,4),AP673)))))),AP673)</f>
        <v>0</v>
      </c>
      <c r="AQ674" s="53" t="str">
        <f t="shared" si="582"/>
        <v>60</v>
      </c>
      <c r="AR674" s="54" t="str">
        <f t="shared" si="583"/>
        <v>Sasol Service Station on left.  Refuel before lunch. { Super Service Station.  Sello 072 108 0269 sasolbalfour@gmail.com}</v>
      </c>
      <c r="AS674" s="55"/>
      <c r="AT674" s="55"/>
      <c r="AU674" s="56">
        <f>IF(GroupStTimes!$A$8=0,MIN(CB674,CD674,CF674),MIN(BZ674,CB674,CD674,CF674))</f>
        <v>0.46472222222222237</v>
      </c>
      <c r="AV674" s="56">
        <f>IF(GroupStTimes!$A$8=0,MAX(CC674,CE674,CG674),MAX(CA674,CC674,CE674,CG674))</f>
        <v>0.51055555555555554</v>
      </c>
      <c r="AW674" s="57" t="str">
        <f t="shared" si="584"/>
        <v/>
      </c>
      <c r="AX674" s="58" t="str">
        <f t="shared" si="585"/>
        <v/>
      </c>
      <c r="AY674" s="58" t="str">
        <f t="shared" si="586"/>
        <v/>
      </c>
      <c r="AZ674" s="31">
        <f t="shared" si="587"/>
        <v>208.36</v>
      </c>
      <c r="BA674" s="59">
        <f t="shared" si="588"/>
        <v>0.47534722222222237</v>
      </c>
      <c r="BB674" s="59">
        <f t="shared" si="589"/>
        <v>0.48090277777777796</v>
      </c>
      <c r="BC674" s="59">
        <f t="shared" si="590"/>
        <v>0.46098379629629643</v>
      </c>
      <c r="BD674" s="59">
        <f t="shared" si="591"/>
        <v>0.50681712962962966</v>
      </c>
      <c r="BE674" s="59">
        <f t="shared" si="592"/>
        <v>0.48701388888888902</v>
      </c>
      <c r="BF674" s="59">
        <f t="shared" si="593"/>
        <v>0.49743055555555571</v>
      </c>
      <c r="BG674" s="59">
        <f t="shared" si="594"/>
        <v>0.49052083333333335</v>
      </c>
      <c r="BH674" s="59">
        <f t="shared" si="595"/>
        <v>0.48982638888888891</v>
      </c>
      <c r="BI674" s="31">
        <f t="shared" si="596"/>
        <v>2.6899999999999977</v>
      </c>
      <c r="BJ674" s="61">
        <f t="shared" si="597"/>
        <v>8.9666666666666589E-2</v>
      </c>
      <c r="BK674" s="61">
        <f t="shared" si="598"/>
        <v>8.9666666666666589E-2</v>
      </c>
      <c r="BL674" s="61">
        <f t="shared" si="599"/>
        <v>8.9666666666666589E-2</v>
      </c>
      <c r="BM674" s="61">
        <f t="shared" si="600"/>
        <v>8.9666666666666589E-2</v>
      </c>
      <c r="BN674" s="62">
        <f t="shared" si="601"/>
        <v>0</v>
      </c>
      <c r="BO674" s="62">
        <f t="shared" si="602"/>
        <v>5</v>
      </c>
      <c r="BP674" s="62">
        <f t="shared" si="603"/>
        <v>23</v>
      </c>
      <c r="BQ674" s="62">
        <f t="shared" si="604"/>
        <v>0</v>
      </c>
      <c r="BR674" s="62">
        <f t="shared" si="605"/>
        <v>5</v>
      </c>
      <c r="BS674" s="62">
        <f t="shared" si="606"/>
        <v>23</v>
      </c>
      <c r="BT674" s="62">
        <f t="shared" si="607"/>
        <v>0</v>
      </c>
      <c r="BU674" s="62">
        <f t="shared" si="608"/>
        <v>5</v>
      </c>
      <c r="BV674" s="62">
        <f t="shared" si="609"/>
        <v>23</v>
      </c>
      <c r="BW674" s="62">
        <f t="shared" si="610"/>
        <v>0</v>
      </c>
      <c r="BX674" s="62">
        <f t="shared" si="611"/>
        <v>5</v>
      </c>
      <c r="BY674" s="62">
        <f t="shared" si="612"/>
        <v>23</v>
      </c>
      <c r="BZ674" s="63">
        <f t="shared" si="613"/>
        <v>0.4790856481481483</v>
      </c>
      <c r="CA674" s="63">
        <f t="shared" si="614"/>
        <v>0.48464120370370389</v>
      </c>
      <c r="CB674" s="63">
        <f t="shared" si="615"/>
        <v>0.46472222222222237</v>
      </c>
      <c r="CC674" s="63">
        <f t="shared" si="616"/>
        <v>0.51055555555555554</v>
      </c>
      <c r="CD674" s="63">
        <f t="shared" si="617"/>
        <v>0.49075231481481496</v>
      </c>
      <c r="CE674" s="63">
        <f t="shared" si="618"/>
        <v>0.50116898148148159</v>
      </c>
      <c r="CF674" s="63">
        <f t="shared" si="619"/>
        <v>0.49425925925925929</v>
      </c>
      <c r="CG674" s="63">
        <f t="shared" si="620"/>
        <v>0.49356481481481485</v>
      </c>
      <c r="CH674" s="36"/>
      <c r="CI674" s="36"/>
      <c r="CJ674" s="36"/>
      <c r="CK674" s="36"/>
      <c r="CL674" s="60">
        <v>60</v>
      </c>
    </row>
    <row r="675" spans="1:90" ht="35.1" customHeight="1" x14ac:dyDescent="0.25">
      <c r="A675" s="37">
        <v>89</v>
      </c>
      <c r="B675" s="95"/>
      <c r="C675" s="95" t="s">
        <v>182</v>
      </c>
      <c r="D675" s="95">
        <v>10</v>
      </c>
      <c r="F675" s="44"/>
      <c r="G675" s="44">
        <v>211.11</v>
      </c>
      <c r="H675" s="44">
        <f t="shared" si="574"/>
        <v>211.05</v>
      </c>
      <c r="I675" s="83">
        <v>211.01</v>
      </c>
      <c r="J675" s="43">
        <f t="shared" si="625"/>
        <v>-3.7912895123459793E-4</v>
      </c>
      <c r="K675" s="44">
        <f t="shared" si="626"/>
        <v>-8.0000000000012506E-2</v>
      </c>
      <c r="L675" s="91" t="s">
        <v>1709</v>
      </c>
      <c r="M675" s="122" t="s">
        <v>1229</v>
      </c>
      <c r="N675" s="46">
        <f t="shared" si="580"/>
        <v>211.09</v>
      </c>
      <c r="O675" s="46">
        <v>-0.02</v>
      </c>
      <c r="P675" s="78">
        <v>211.11</v>
      </c>
      <c r="Q675" s="87"/>
      <c r="R675" s="78"/>
      <c r="U675" s="47" t="str">
        <f t="shared" si="621"/>
        <v/>
      </c>
      <c r="V675" s="47" t="str">
        <f t="shared" si="622"/>
        <v/>
      </c>
      <c r="W675" s="50"/>
      <c r="X675" s="50"/>
      <c r="Y675" s="50"/>
      <c r="Z675" s="50"/>
      <c r="AA675" s="50"/>
      <c r="AB675" s="50"/>
      <c r="AC675" s="50"/>
      <c r="AD675" s="50"/>
      <c r="AE675" s="51">
        <f t="shared" si="575"/>
        <v>89</v>
      </c>
      <c r="AF675" s="51" t="str">
        <f t="shared" si="576"/>
        <v/>
      </c>
      <c r="AG675" s="51" t="str">
        <f t="shared" si="577"/>
        <v>t</v>
      </c>
      <c r="AH675" s="51">
        <f t="shared" si="578"/>
        <v>10</v>
      </c>
      <c r="AI675" s="52">
        <f t="shared" si="579"/>
        <v>211.05</v>
      </c>
      <c r="AJ675" s="51" t="s">
        <v>182</v>
      </c>
      <c r="AK675" s="53"/>
      <c r="AL675" s="52"/>
      <c r="AM675" s="53">
        <f t="shared" si="581"/>
        <v>10</v>
      </c>
      <c r="AN675" s="53">
        <f>IF(AJ675&lt;&gt;"",IF(AJ675="o",VLOOKUP(AM675,OpenSect!$A$1:$D$11,2),IF(AJ675="u",VLOOKUP(AM675,UpHill!$A$1:$D$35,2),IF(AJ675="d",VLOOKUP(AM675,DownHill!$A$1:$D$29,2),IF(AJ675="f",VLOOKUP(AM675,FlatUnd!$A$2:$D$30,2),IF(AJ675="t",VLOOKUP(AM675,TimeAdd!$A$1:$D$176,2),IF(AJ675="l",VLOOKUP(AM675,SLimit!$A$1:$D$8,2),AN674)))))),AN674)</f>
        <v>15</v>
      </c>
      <c r="AO675" s="53">
        <f>IF(AJ675&lt;&gt;"",IF(AJ675="o",VLOOKUP(AM675,OpenSect!$A$1:$D$11,3),IF(AJ675="u",VLOOKUP(AM675,UpHill!$A$1:$D$35,3),IF(AJ675="d",VLOOKUP(AM675,DownHill!$A$3:$D$29,3),IF(AJ675="f",VLOOKUP(AM675,FlatUnd!$A$2:$D$30,3),IF(AJ675="t",VLOOKUP(AM675,TimeAdd!$A$1:$D$18,3),IF(AJ675="l",VLOOKUP(AM675,SLimit!$A$1:$D$8,3),AO674)))))),AO674)</f>
        <v>15</v>
      </c>
      <c r="AP675" s="53">
        <f>IF(AJ675&lt;&gt;"",IF(AJ675="o",VLOOKUP(AM675,OpenSect!$A$1:$D$11,4),IF(AJ675="u",VLOOKUP(AM675,UpHill!$A$1:$D$35,4),IF(AJ675="d",VLOOKUP(AM675,DownHill!$A$1:$D$29,4),IF(AJ675="f",VLOOKUP(AM675,FlatUnd!$A$2:$D$30,4),IF(AJ675="t",VLOOKUP(AM675,TimeAdd!$A$1:$D$18,4),IF(AJ675="l",VLOOKUP(AM675,SLimit!$A$1:$D$8,4),AP674)))))),AP674)</f>
        <v>20</v>
      </c>
      <c r="AQ675" s="53" t="str">
        <f t="shared" si="582"/>
        <v>60</v>
      </c>
      <c r="AR675" s="54" t="str">
        <f t="shared" si="583"/>
        <v>For refuelling you have:-</v>
      </c>
      <c r="AS675" s="55"/>
      <c r="AT675" s="55"/>
      <c r="AU675" s="56">
        <f>IF(GroupStTimes!$A$8=0,MIN(CB675,CD675,CF675),MIN(BZ675,CB675,CD675,CF675))</f>
        <v>0.47513888888888905</v>
      </c>
      <c r="AV675" s="56">
        <f>IF(GroupStTimes!$A$8=0,MAX(CC675,CE675,CG675),MAX(CA675,CC675,CE675,CG675))</f>
        <v>0.52097222222222217</v>
      </c>
      <c r="AW675" s="57" t="str">
        <f t="shared" si="584"/>
        <v/>
      </c>
      <c r="AX675" s="58" t="str">
        <f t="shared" si="585"/>
        <v/>
      </c>
      <c r="AY675" s="58" t="str">
        <f t="shared" si="586"/>
        <v/>
      </c>
      <c r="AZ675" s="31">
        <f t="shared" si="587"/>
        <v>211.05</v>
      </c>
      <c r="BA675" s="59">
        <f t="shared" si="588"/>
        <v>0.4790856481481483</v>
      </c>
      <c r="BB675" s="59">
        <f t="shared" si="589"/>
        <v>0.48464120370370389</v>
      </c>
      <c r="BC675" s="59">
        <f t="shared" si="590"/>
        <v>0.46472222222222237</v>
      </c>
      <c r="BD675" s="59">
        <f t="shared" si="591"/>
        <v>0.51055555555555554</v>
      </c>
      <c r="BE675" s="59">
        <f t="shared" si="592"/>
        <v>0.49075231481481496</v>
      </c>
      <c r="BF675" s="59">
        <f t="shared" si="593"/>
        <v>0.50116898148148159</v>
      </c>
      <c r="BG675" s="59">
        <f t="shared" si="594"/>
        <v>0.49425925925925929</v>
      </c>
      <c r="BH675" s="59">
        <f t="shared" si="595"/>
        <v>0.49356481481481485</v>
      </c>
      <c r="BI675" s="31">
        <f t="shared" si="596"/>
        <v>0</v>
      </c>
      <c r="BJ675" s="61">
        <f t="shared" si="597"/>
        <v>0</v>
      </c>
      <c r="BK675" s="61">
        <f t="shared" si="598"/>
        <v>0</v>
      </c>
      <c r="BL675" s="61">
        <f t="shared" si="599"/>
        <v>0</v>
      </c>
      <c r="BM675" s="61">
        <f t="shared" si="600"/>
        <v>0</v>
      </c>
      <c r="BN675" s="62">
        <f t="shared" si="601"/>
        <v>0</v>
      </c>
      <c r="BO675" s="62">
        <f t="shared" si="602"/>
        <v>10</v>
      </c>
      <c r="BP675" s="62">
        <f t="shared" si="603"/>
        <v>0</v>
      </c>
      <c r="BQ675" s="62">
        <f t="shared" si="604"/>
        <v>0</v>
      </c>
      <c r="BR675" s="62">
        <f t="shared" si="605"/>
        <v>15</v>
      </c>
      <c r="BS675" s="62">
        <f t="shared" si="606"/>
        <v>0</v>
      </c>
      <c r="BT675" s="62">
        <f t="shared" si="607"/>
        <v>0</v>
      </c>
      <c r="BU675" s="62">
        <f t="shared" si="608"/>
        <v>15</v>
      </c>
      <c r="BV675" s="62">
        <f t="shared" si="609"/>
        <v>0</v>
      </c>
      <c r="BW675" s="62">
        <f t="shared" si="610"/>
        <v>0</v>
      </c>
      <c r="BX675" s="62">
        <f t="shared" si="611"/>
        <v>20</v>
      </c>
      <c r="BY675" s="62">
        <f t="shared" si="612"/>
        <v>0</v>
      </c>
      <c r="BZ675" s="63">
        <f t="shared" si="613"/>
        <v>0.48603009259259272</v>
      </c>
      <c r="CA675" s="63">
        <f t="shared" si="614"/>
        <v>0.49158564814814831</v>
      </c>
      <c r="CB675" s="63">
        <f t="shared" si="615"/>
        <v>0.47513888888888905</v>
      </c>
      <c r="CC675" s="63">
        <f t="shared" si="616"/>
        <v>0.52097222222222217</v>
      </c>
      <c r="CD675" s="63">
        <f t="shared" si="617"/>
        <v>0.50116898148148159</v>
      </c>
      <c r="CE675" s="63">
        <f t="shared" si="618"/>
        <v>0.51158564814814822</v>
      </c>
      <c r="CF675" s="63">
        <f t="shared" si="619"/>
        <v>0.50814814814814813</v>
      </c>
      <c r="CG675" s="63">
        <f t="shared" si="620"/>
        <v>0.50745370370370368</v>
      </c>
      <c r="CH675" s="36"/>
      <c r="CI675" s="36"/>
      <c r="CJ675" s="36"/>
      <c r="CK675" s="36"/>
      <c r="CL675" s="60">
        <v>60</v>
      </c>
    </row>
    <row r="676" spans="1:90" ht="40.5" x14ac:dyDescent="0.25">
      <c r="A676" s="37">
        <v>89</v>
      </c>
      <c r="B676" s="95"/>
      <c r="C676" s="95" t="s">
        <v>25</v>
      </c>
      <c r="D676" s="95">
        <v>30</v>
      </c>
      <c r="F676" s="44"/>
      <c r="G676" s="44">
        <v>211.11</v>
      </c>
      <c r="H676" s="44">
        <f t="shared" si="574"/>
        <v>211.05</v>
      </c>
      <c r="I676" s="83">
        <v>211.01</v>
      </c>
      <c r="J676" s="43">
        <f t="shared" ref="J676:J677" si="627">IF(N676="","",IF((I676-$I$4)=0,0,((I676-$I$4)-(N676-$N$4))/(I676-$I$4)))</f>
        <v>-3.7912895123459793E-4</v>
      </c>
      <c r="K676" s="44">
        <f t="shared" ref="K676:K677" si="628">(I676-$I$4)-(N676-$N$4)</f>
        <v>-8.0000000000012506E-2</v>
      </c>
      <c r="L676" s="91" t="s">
        <v>1589</v>
      </c>
      <c r="M676" s="122" t="s">
        <v>1229</v>
      </c>
      <c r="N676" s="46">
        <f t="shared" si="580"/>
        <v>211.09</v>
      </c>
      <c r="O676" s="46">
        <v>-0.02</v>
      </c>
      <c r="P676" s="78">
        <v>211.11</v>
      </c>
      <c r="Q676" s="87"/>
      <c r="R676" s="78"/>
      <c r="U676" s="47" t="str">
        <f t="shared" si="621"/>
        <v/>
      </c>
      <c r="V676" s="47" t="str">
        <f t="shared" si="622"/>
        <v/>
      </c>
      <c r="W676" s="50"/>
      <c r="X676" s="50"/>
      <c r="Y676" s="50"/>
      <c r="Z676" s="50"/>
      <c r="AA676" s="50"/>
      <c r="AB676" s="50"/>
      <c r="AC676" s="50"/>
      <c r="AD676" s="50"/>
      <c r="AE676" s="51">
        <f t="shared" si="575"/>
        <v>89</v>
      </c>
      <c r="AF676" s="51" t="str">
        <f t="shared" si="576"/>
        <v/>
      </c>
      <c r="AG676" s="51" t="str">
        <f t="shared" si="577"/>
        <v>o</v>
      </c>
      <c r="AH676" s="51">
        <f t="shared" si="578"/>
        <v>30</v>
      </c>
      <c r="AI676" s="52">
        <f t="shared" si="579"/>
        <v>211.05</v>
      </c>
      <c r="AJ676" s="51" t="s">
        <v>25</v>
      </c>
      <c r="AK676" s="53"/>
      <c r="AL676" s="52"/>
      <c r="AM676" s="53">
        <f t="shared" si="581"/>
        <v>30</v>
      </c>
      <c r="AN676" s="53">
        <f>IF(AJ676&lt;&gt;"",IF(AJ676="o",VLOOKUP(AM676,OpenSect!$A$1:$D$11,2),IF(AJ676="u",VLOOKUP(AM676,UpHill!$A$1:$D$35,2),IF(AJ676="d",VLOOKUP(AM676,DownHill!$A$1:$D$29,2),IF(AJ676="f",VLOOKUP(AM676,FlatUnd!$A$2:$D$30,2),IF(AJ676="t",VLOOKUP(AM676,TimeAdd!$A$1:$D$176,2),IF(AJ676="l",VLOOKUP(AM676,SLimit!$A$1:$D$8,2),AN675)))))),AN675)</f>
        <v>30</v>
      </c>
      <c r="AO676" s="53">
        <f>IF(AJ676&lt;&gt;"",IF(AJ676="o",VLOOKUP(AM676,OpenSect!$A$1:$D$11,3),IF(AJ676="u",VLOOKUP(AM676,UpHill!$A$1:$D$35,3),IF(AJ676="d",VLOOKUP(AM676,DownHill!$A$3:$D$29,3),IF(AJ676="f",VLOOKUP(AM676,FlatUnd!$A$2:$D$30,3),IF(AJ676="t",VLOOKUP(AM676,TimeAdd!$A$1:$D$18,3),IF(AJ676="l",VLOOKUP(AM676,SLimit!$A$1:$D$8,3),AO675)))))),AO675)</f>
        <v>30</v>
      </c>
      <c r="AP676" s="53">
        <f>IF(AJ676&lt;&gt;"",IF(AJ676="o",VLOOKUP(AM676,OpenSect!$A$1:$D$11,4),IF(AJ676="u",VLOOKUP(AM676,UpHill!$A$1:$D$35,4),IF(AJ676="d",VLOOKUP(AM676,DownHill!$A$1:$D$29,4),IF(AJ676="f",VLOOKUP(AM676,FlatUnd!$A$2:$D$30,4),IF(AJ676="t",VLOOKUP(AM676,TimeAdd!$A$1:$D$18,4),IF(AJ676="l",VLOOKUP(AM676,SLimit!$A$1:$D$8,4),AP675)))))),AP675)</f>
        <v>30</v>
      </c>
      <c r="AQ676" s="53" t="str">
        <f t="shared" si="582"/>
        <v>60</v>
      </c>
      <c r="AR676" s="54" t="str">
        <f t="shared" si="583"/>
        <v>Continue across Dryer st towards Church grounds gate.</v>
      </c>
      <c r="AS676" s="55"/>
      <c r="AT676" s="55"/>
      <c r="AU676" s="56">
        <f>IF(GroupStTimes!$A$8=0,MIN(CB676,CD676,CF676),MIN(BZ676,CB676,CD676,CF676))</f>
        <v>0.47513888888888905</v>
      </c>
      <c r="AV676" s="56">
        <f>IF(GroupStTimes!$A$8=0,MAX(CC676,CE676,CG676),MAX(CA676,CC676,CE676,CG676))</f>
        <v>0.52097222222222217</v>
      </c>
      <c r="AW676" s="57" t="str">
        <f t="shared" si="584"/>
        <v/>
      </c>
      <c r="AX676" s="58" t="str">
        <f t="shared" si="585"/>
        <v/>
      </c>
      <c r="AY676" s="58" t="str">
        <f t="shared" si="586"/>
        <v/>
      </c>
      <c r="AZ676" s="31">
        <f t="shared" si="587"/>
        <v>211.05</v>
      </c>
      <c r="BA676" s="59">
        <f t="shared" si="588"/>
        <v>0.48603009259259272</v>
      </c>
      <c r="BB676" s="59">
        <f t="shared" si="589"/>
        <v>0.49158564814814831</v>
      </c>
      <c r="BC676" s="59">
        <f t="shared" si="590"/>
        <v>0.47513888888888905</v>
      </c>
      <c r="BD676" s="59">
        <f t="shared" si="591"/>
        <v>0.52097222222222217</v>
      </c>
      <c r="BE676" s="59">
        <f t="shared" si="592"/>
        <v>0.50116898148148159</v>
      </c>
      <c r="BF676" s="59">
        <f t="shared" si="593"/>
        <v>0.51158564814814822</v>
      </c>
      <c r="BG676" s="59">
        <f t="shared" si="594"/>
        <v>0.50814814814814813</v>
      </c>
      <c r="BH676" s="59">
        <f t="shared" si="595"/>
        <v>0.50745370370370368</v>
      </c>
      <c r="BI676" s="31">
        <f t="shared" si="596"/>
        <v>0</v>
      </c>
      <c r="BJ676" s="61">
        <f t="shared" si="597"/>
        <v>0</v>
      </c>
      <c r="BK676" s="61">
        <f t="shared" si="598"/>
        <v>0</v>
      </c>
      <c r="BL676" s="61">
        <f t="shared" si="599"/>
        <v>0</v>
      </c>
      <c r="BM676" s="61">
        <f t="shared" si="600"/>
        <v>0</v>
      </c>
      <c r="BN676" s="62">
        <f t="shared" si="601"/>
        <v>0</v>
      </c>
      <c r="BO676" s="62">
        <f t="shared" si="602"/>
        <v>0</v>
      </c>
      <c r="BP676" s="62">
        <f t="shared" si="603"/>
        <v>0</v>
      </c>
      <c r="BQ676" s="62">
        <f t="shared" si="604"/>
        <v>0</v>
      </c>
      <c r="BR676" s="62">
        <f t="shared" si="605"/>
        <v>0</v>
      </c>
      <c r="BS676" s="62">
        <f t="shared" si="606"/>
        <v>0</v>
      </c>
      <c r="BT676" s="62">
        <f t="shared" si="607"/>
        <v>0</v>
      </c>
      <c r="BU676" s="62">
        <f t="shared" si="608"/>
        <v>0</v>
      </c>
      <c r="BV676" s="62">
        <f t="shared" si="609"/>
        <v>0</v>
      </c>
      <c r="BW676" s="62">
        <f t="shared" si="610"/>
        <v>0</v>
      </c>
      <c r="BX676" s="62">
        <f t="shared" si="611"/>
        <v>0</v>
      </c>
      <c r="BY676" s="62">
        <f t="shared" si="612"/>
        <v>0</v>
      </c>
      <c r="BZ676" s="63">
        <f t="shared" si="613"/>
        <v>0.48603009259259272</v>
      </c>
      <c r="CA676" s="63">
        <f t="shared" si="614"/>
        <v>0.49158564814814831</v>
      </c>
      <c r="CB676" s="63">
        <f t="shared" si="615"/>
        <v>0.47513888888888905</v>
      </c>
      <c r="CC676" s="63">
        <f t="shared" si="616"/>
        <v>0.52097222222222217</v>
      </c>
      <c r="CD676" s="63">
        <f t="shared" si="617"/>
        <v>0.50116898148148159</v>
      </c>
      <c r="CE676" s="63">
        <f t="shared" si="618"/>
        <v>0.51158564814814822</v>
      </c>
      <c r="CF676" s="63">
        <f t="shared" si="619"/>
        <v>0.50814814814814813</v>
      </c>
      <c r="CG676" s="63">
        <f t="shared" si="620"/>
        <v>0.50745370370370368</v>
      </c>
      <c r="CH676" s="36"/>
      <c r="CI676" s="36"/>
      <c r="CJ676" s="36"/>
      <c r="CK676" s="36"/>
      <c r="CL676" s="60">
        <v>60</v>
      </c>
    </row>
    <row r="677" spans="1:90" ht="40.5" x14ac:dyDescent="0.25">
      <c r="A677" s="37">
        <v>89</v>
      </c>
      <c r="B677" s="95"/>
      <c r="C677" s="95" t="s">
        <v>25</v>
      </c>
      <c r="D677" s="95">
        <v>0</v>
      </c>
      <c r="F677" s="44"/>
      <c r="G677" s="44">
        <v>211.14</v>
      </c>
      <c r="H677" s="44">
        <f t="shared" si="574"/>
        <v>211.08</v>
      </c>
      <c r="I677" s="83">
        <v>211.04</v>
      </c>
      <c r="J677" s="43">
        <f t="shared" si="627"/>
        <v>-3.7907505686118312E-4</v>
      </c>
      <c r="K677" s="44">
        <f t="shared" si="628"/>
        <v>-7.9999999999984084E-2</v>
      </c>
      <c r="L677" s="91" t="s">
        <v>1591</v>
      </c>
      <c r="M677" s="122" t="s">
        <v>1229</v>
      </c>
      <c r="N677" s="46">
        <f t="shared" si="580"/>
        <v>211.11999999999998</v>
      </c>
      <c r="O677" s="46">
        <v>-0.02</v>
      </c>
      <c r="P677" s="78">
        <v>211.14</v>
      </c>
      <c r="Q677" s="87"/>
      <c r="R677" s="78"/>
      <c r="U677" s="47" t="str">
        <f t="shared" si="621"/>
        <v/>
      </c>
      <c r="V677" s="47" t="str">
        <f t="shared" si="622"/>
        <v/>
      </c>
      <c r="W677" s="50"/>
      <c r="X677" s="50"/>
      <c r="Y677" s="50"/>
      <c r="Z677" s="50"/>
      <c r="AA677" s="50"/>
      <c r="AB677" s="50"/>
      <c r="AC677" s="50"/>
      <c r="AD677" s="50"/>
      <c r="AE677" s="51">
        <f t="shared" si="575"/>
        <v>89</v>
      </c>
      <c r="AF677" s="51" t="str">
        <f t="shared" si="576"/>
        <v/>
      </c>
      <c r="AG677" s="51" t="str">
        <f t="shared" si="577"/>
        <v>o</v>
      </c>
      <c r="AH677" s="51">
        <f t="shared" si="578"/>
        <v>0</v>
      </c>
      <c r="AI677" s="52">
        <f t="shared" si="579"/>
        <v>211.08</v>
      </c>
      <c r="AJ677" s="51" t="s">
        <v>25</v>
      </c>
      <c r="AK677" s="53"/>
      <c r="AL677" s="52"/>
      <c r="AM677" s="53">
        <f t="shared" si="581"/>
        <v>0</v>
      </c>
      <c r="AN677" s="53">
        <f>IF(AJ677&lt;&gt;"",IF(AJ677="o",VLOOKUP(AM677,OpenSect!$A$1:$D$11,2),IF(AJ677="u",VLOOKUP(AM677,UpHill!$A$1:$D$35,2),IF(AJ677="d",VLOOKUP(AM677,DownHill!$A$1:$D$29,2),IF(AJ677="f",VLOOKUP(AM677,FlatUnd!$A$2:$D$30,2),IF(AJ677="t",VLOOKUP(AM677,TimeAdd!$A$1:$D$176,2),IF(AJ677="l",VLOOKUP(AM677,SLimit!$A$1:$D$8,2),AN676)))))),AN676)</f>
        <v>0</v>
      </c>
      <c r="AO677" s="53">
        <f>IF(AJ677&lt;&gt;"",IF(AJ677="o",VLOOKUP(AM677,OpenSect!$A$1:$D$11,3),IF(AJ677="u",VLOOKUP(AM677,UpHill!$A$1:$D$35,3),IF(AJ677="d",VLOOKUP(AM677,DownHill!$A$3:$D$29,3),IF(AJ677="f",VLOOKUP(AM677,FlatUnd!$A$2:$D$30,3),IF(AJ677="t",VLOOKUP(AM677,TimeAdd!$A$1:$D$18,3),IF(AJ677="l",VLOOKUP(AM677,SLimit!$A$1:$D$8,3),AO676)))))),AO676)</f>
        <v>0</v>
      </c>
      <c r="AP677" s="53">
        <f>IF(AJ677&lt;&gt;"",IF(AJ677="o",VLOOKUP(AM677,OpenSect!$A$1:$D$11,4),IF(AJ677="u",VLOOKUP(AM677,UpHill!$A$1:$D$35,4),IF(AJ677="d",VLOOKUP(AM677,DownHill!$A$1:$D$29,4),IF(AJ677="f",VLOOKUP(AM677,FlatUnd!$A$2:$D$30,4),IF(AJ677="t",VLOOKUP(AM677,TimeAdd!$A$1:$D$18,4),IF(AJ677="l",VLOOKUP(AM677,SLimit!$A$1:$D$8,4),AP676)))))),AP676)</f>
        <v>0</v>
      </c>
      <c r="AQ677" s="53" t="str">
        <f t="shared" si="582"/>
        <v>60</v>
      </c>
      <c r="AR677" s="54" t="str">
        <f t="shared" si="583"/>
        <v>Church ground gate.  Enjoy a light lunch in the hall.</v>
      </c>
      <c r="AS677" s="55"/>
      <c r="AT677" s="55"/>
      <c r="AU677" s="56">
        <f>IF(GroupStTimes!$A$8=0,MIN(CB677,CD677,CF677),MIN(BZ677,CB677,CD677,CF677))</f>
        <v>0.47518518518518538</v>
      </c>
      <c r="AV677" s="56">
        <f>IF(GroupStTimes!$A$8=0,MAX(CC677,CE677,CG677),MAX(CA677,CC677,CE677,CG677))</f>
        <v>0.52101851851851844</v>
      </c>
      <c r="AW677" s="57" t="str">
        <f t="shared" si="584"/>
        <v/>
      </c>
      <c r="AX677" s="58" t="str">
        <f t="shared" si="585"/>
        <v/>
      </c>
      <c r="AY677" s="58" t="str">
        <f t="shared" si="586"/>
        <v/>
      </c>
      <c r="AZ677" s="31">
        <f t="shared" si="587"/>
        <v>211.05</v>
      </c>
      <c r="BA677" s="59">
        <f t="shared" si="588"/>
        <v>0.48603009259259272</v>
      </c>
      <c r="BB677" s="59">
        <f t="shared" si="589"/>
        <v>0.49158564814814831</v>
      </c>
      <c r="BC677" s="59">
        <f t="shared" si="590"/>
        <v>0.47513888888888905</v>
      </c>
      <c r="BD677" s="59">
        <f t="shared" si="591"/>
        <v>0.52097222222222217</v>
      </c>
      <c r="BE677" s="59">
        <f t="shared" si="592"/>
        <v>0.50116898148148159</v>
      </c>
      <c r="BF677" s="59">
        <f t="shared" si="593"/>
        <v>0.51158564814814822</v>
      </c>
      <c r="BG677" s="59">
        <f t="shared" si="594"/>
        <v>0.50814814814814813</v>
      </c>
      <c r="BH677" s="59">
        <f t="shared" si="595"/>
        <v>0.50745370370370368</v>
      </c>
      <c r="BI677" s="31">
        <f t="shared" si="596"/>
        <v>3.0000000000001137E-2</v>
      </c>
      <c r="BJ677" s="61">
        <f t="shared" si="597"/>
        <v>1.000000000000038E-3</v>
      </c>
      <c r="BK677" s="61">
        <f t="shared" si="598"/>
        <v>1.000000000000038E-3</v>
      </c>
      <c r="BL677" s="61">
        <f t="shared" si="599"/>
        <v>1.000000000000038E-3</v>
      </c>
      <c r="BM677" s="61">
        <f t="shared" si="600"/>
        <v>1.000000000000038E-3</v>
      </c>
      <c r="BN677" s="62">
        <f t="shared" si="601"/>
        <v>0</v>
      </c>
      <c r="BO677" s="62">
        <f t="shared" si="602"/>
        <v>0</v>
      </c>
      <c r="BP677" s="62">
        <f t="shared" si="603"/>
        <v>4</v>
      </c>
      <c r="BQ677" s="62">
        <f t="shared" si="604"/>
        <v>0</v>
      </c>
      <c r="BR677" s="62">
        <f t="shared" si="605"/>
        <v>0</v>
      </c>
      <c r="BS677" s="62">
        <f t="shared" si="606"/>
        <v>4</v>
      </c>
      <c r="BT677" s="62">
        <f t="shared" si="607"/>
        <v>0</v>
      </c>
      <c r="BU677" s="62">
        <f t="shared" si="608"/>
        <v>0</v>
      </c>
      <c r="BV677" s="62">
        <f t="shared" si="609"/>
        <v>4</v>
      </c>
      <c r="BW677" s="62">
        <f t="shared" si="610"/>
        <v>0</v>
      </c>
      <c r="BX677" s="62">
        <f t="shared" si="611"/>
        <v>0</v>
      </c>
      <c r="BY677" s="62">
        <f t="shared" si="612"/>
        <v>4</v>
      </c>
      <c r="BZ677" s="63">
        <f t="shared" si="613"/>
        <v>0.48607638888888904</v>
      </c>
      <c r="CA677" s="63">
        <f t="shared" si="614"/>
        <v>0.49163194444444464</v>
      </c>
      <c r="CB677" s="63">
        <f t="shared" si="615"/>
        <v>0.47518518518518538</v>
      </c>
      <c r="CC677" s="63">
        <f t="shared" si="616"/>
        <v>0.52101851851851844</v>
      </c>
      <c r="CD677" s="63">
        <f t="shared" si="617"/>
        <v>0.50121527777777786</v>
      </c>
      <c r="CE677" s="63">
        <f t="shared" si="618"/>
        <v>0.51163194444444449</v>
      </c>
      <c r="CF677" s="63">
        <f t="shared" si="619"/>
        <v>0.50819444444444439</v>
      </c>
      <c r="CG677" s="63">
        <f t="shared" si="620"/>
        <v>0.50749999999999995</v>
      </c>
      <c r="CH677" s="36"/>
      <c r="CI677" s="36"/>
      <c r="CJ677" s="36"/>
      <c r="CK677" s="36"/>
      <c r="CL677" s="60">
        <v>60</v>
      </c>
    </row>
    <row r="678" spans="1:90" ht="35.1" customHeight="1" x14ac:dyDescent="0.25">
      <c r="A678" s="37">
        <v>89</v>
      </c>
      <c r="B678" s="95"/>
      <c r="C678" s="95" t="s">
        <v>182</v>
      </c>
      <c r="D678" s="95">
        <v>45</v>
      </c>
      <c r="F678" s="44"/>
      <c r="G678" s="44">
        <v>211.14</v>
      </c>
      <c r="H678" s="44">
        <f t="shared" si="574"/>
        <v>211.08</v>
      </c>
      <c r="I678" s="83">
        <v>211.04</v>
      </c>
      <c r="J678" s="43">
        <f t="shared" si="625"/>
        <v>-3.7907505686118312E-4</v>
      </c>
      <c r="K678" s="44">
        <f t="shared" si="626"/>
        <v>-7.9999999999984084E-2</v>
      </c>
      <c r="L678" s="76" t="s">
        <v>1592</v>
      </c>
      <c r="M678" s="122" t="s">
        <v>1229</v>
      </c>
      <c r="N678" s="46">
        <f t="shared" si="580"/>
        <v>211.11999999999998</v>
      </c>
      <c r="O678" s="46">
        <v>-0.02</v>
      </c>
      <c r="P678" s="78">
        <v>211.14</v>
      </c>
      <c r="Q678" s="87"/>
      <c r="R678" s="78"/>
      <c r="U678" s="47" t="str">
        <f t="shared" si="621"/>
        <v/>
      </c>
      <c r="V678" s="47" t="str">
        <f t="shared" si="622"/>
        <v/>
      </c>
      <c r="W678" s="50"/>
      <c r="X678" s="50"/>
      <c r="Y678" s="50"/>
      <c r="Z678" s="50"/>
      <c r="AA678" s="50"/>
      <c r="AB678" s="50"/>
      <c r="AC678" s="50"/>
      <c r="AD678" s="50"/>
      <c r="AE678" s="51">
        <f t="shared" si="575"/>
        <v>89</v>
      </c>
      <c r="AF678" s="51" t="str">
        <f t="shared" si="576"/>
        <v/>
      </c>
      <c r="AG678" s="51" t="str">
        <f t="shared" si="577"/>
        <v>t</v>
      </c>
      <c r="AH678" s="51">
        <f t="shared" si="578"/>
        <v>45</v>
      </c>
      <c r="AI678" s="52">
        <f t="shared" si="579"/>
        <v>211.08</v>
      </c>
      <c r="AJ678" s="51" t="s">
        <v>182</v>
      </c>
      <c r="AK678" s="53"/>
      <c r="AL678" s="52"/>
      <c r="AM678" s="53">
        <f t="shared" si="581"/>
        <v>45</v>
      </c>
      <c r="AN678" s="53">
        <f>IF(AJ678&lt;&gt;"",IF(AJ678="o",VLOOKUP(AM678,OpenSect!$A$1:$D$11,2),IF(AJ678="u",VLOOKUP(AM678,UpHill!$A$1:$D$35,2),IF(AJ678="d",VLOOKUP(AM678,DownHill!$A$1:$D$29,2),IF(AJ678="f",VLOOKUP(AM678,FlatUnd!$A$2:$D$30,2),IF(AJ678="t",VLOOKUP(AM678,TimeAdd!$A$1:$D$176,2),IF(AJ678="l",VLOOKUP(AM678,SLimit!$A$1:$D$8,2),AN677)))))),AN677)</f>
        <v>50</v>
      </c>
      <c r="AO678" s="53">
        <f>IF(AJ678&lt;&gt;"",IF(AJ678="o",VLOOKUP(AM678,OpenSect!$A$1:$D$11,3),IF(AJ678="u",VLOOKUP(AM678,UpHill!$A$1:$D$35,3),IF(AJ678="d",VLOOKUP(AM678,DownHill!$A$3:$D$29,3),IF(AJ678="f",VLOOKUP(AM678,FlatUnd!$A$2:$D$30,3),IF(AJ678="t",VLOOKUP(AM678,TimeAdd!$A$1:$D$18,3),IF(AJ678="l",VLOOKUP(AM678,SLimit!$A$1:$D$8,3),AO677)))))),AO677)</f>
        <v>55</v>
      </c>
      <c r="AP678" s="53">
        <f>IF(AJ678&lt;&gt;"",IF(AJ678="o",VLOOKUP(AM678,OpenSect!$A$1:$D$11,4),IF(AJ678="u",VLOOKUP(AM678,UpHill!$A$1:$D$35,4),IF(AJ678="d",VLOOKUP(AM678,DownHill!$A$1:$D$29,4),IF(AJ678="f",VLOOKUP(AM678,FlatUnd!$A$2:$D$30,4),IF(AJ678="t",VLOOKUP(AM678,TimeAdd!$A$1:$D$18,4),IF(AJ678="l",VLOOKUP(AM678,SLimit!$A$1:$D$8,4),AP677)))))),AP677)</f>
        <v>60</v>
      </c>
      <c r="AQ678" s="53" t="str">
        <f t="shared" si="582"/>
        <v>60</v>
      </c>
      <c r="AR678" s="54" t="str">
        <f t="shared" si="583"/>
        <v xml:space="preserve">For lunch you have:- </v>
      </c>
      <c r="AS678" s="55"/>
      <c r="AT678" s="55"/>
      <c r="AU678" s="56">
        <f>IF(GroupStTimes!$A$8=0,MIN(CB678,CD678,CF678),MIN(BZ678,CB678,CD678,CF678))</f>
        <v>0.50990740740740759</v>
      </c>
      <c r="AV678" s="56">
        <f>IF(GroupStTimes!$A$8=0,MAX(CC678,CE678,CG678),MAX(CA678,CC678,CE678,CG678))</f>
        <v>0.55574074074074065</v>
      </c>
      <c r="AW678" s="57" t="str">
        <f t="shared" si="584"/>
        <v/>
      </c>
      <c r="AX678" s="58" t="str">
        <f t="shared" si="585"/>
        <v/>
      </c>
      <c r="AY678" s="58" t="str">
        <f t="shared" si="586"/>
        <v/>
      </c>
      <c r="AZ678" s="31">
        <f t="shared" si="587"/>
        <v>211.08</v>
      </c>
      <c r="BA678" s="59">
        <f t="shared" si="588"/>
        <v>0.48607638888888904</v>
      </c>
      <c r="BB678" s="59">
        <f t="shared" si="589"/>
        <v>0.49163194444444464</v>
      </c>
      <c r="BC678" s="59">
        <f t="shared" si="590"/>
        <v>0.47518518518518538</v>
      </c>
      <c r="BD678" s="59">
        <f t="shared" si="591"/>
        <v>0.52101851851851844</v>
      </c>
      <c r="BE678" s="59">
        <f t="shared" si="592"/>
        <v>0.50121527777777786</v>
      </c>
      <c r="BF678" s="59">
        <f t="shared" si="593"/>
        <v>0.51163194444444449</v>
      </c>
      <c r="BG678" s="59">
        <f t="shared" si="594"/>
        <v>0.50819444444444439</v>
      </c>
      <c r="BH678" s="59">
        <f t="shared" si="595"/>
        <v>0.50749999999999995</v>
      </c>
      <c r="BI678" s="31">
        <f t="shared" si="596"/>
        <v>0</v>
      </c>
      <c r="BJ678" s="61">
        <f t="shared" si="597"/>
        <v>0</v>
      </c>
      <c r="BK678" s="61">
        <f t="shared" si="598"/>
        <v>0</v>
      </c>
      <c r="BL678" s="61">
        <f t="shared" si="599"/>
        <v>0</v>
      </c>
      <c r="BM678" s="61">
        <f t="shared" si="600"/>
        <v>0</v>
      </c>
      <c r="BN678" s="62">
        <f t="shared" si="601"/>
        <v>0</v>
      </c>
      <c r="BO678" s="62">
        <f t="shared" si="602"/>
        <v>45</v>
      </c>
      <c r="BP678" s="62">
        <f t="shared" si="603"/>
        <v>0</v>
      </c>
      <c r="BQ678" s="62">
        <f t="shared" si="604"/>
        <v>0</v>
      </c>
      <c r="BR678" s="62">
        <f t="shared" si="605"/>
        <v>50</v>
      </c>
      <c r="BS678" s="62">
        <f t="shared" si="606"/>
        <v>0</v>
      </c>
      <c r="BT678" s="62">
        <f t="shared" si="607"/>
        <v>0</v>
      </c>
      <c r="BU678" s="62">
        <f t="shared" si="608"/>
        <v>55</v>
      </c>
      <c r="BV678" s="62">
        <f t="shared" si="609"/>
        <v>0</v>
      </c>
      <c r="BW678" s="62">
        <f t="shared" si="610"/>
        <v>0</v>
      </c>
      <c r="BX678" s="62">
        <f t="shared" si="611"/>
        <v>60</v>
      </c>
      <c r="BY678" s="62">
        <f t="shared" si="612"/>
        <v>0</v>
      </c>
      <c r="BZ678" s="63">
        <f t="shared" si="613"/>
        <v>0.51732638888888904</v>
      </c>
      <c r="CA678" s="63">
        <f t="shared" si="614"/>
        <v>0.52288194444444458</v>
      </c>
      <c r="CB678" s="63">
        <f t="shared" si="615"/>
        <v>0.50990740740740759</v>
      </c>
      <c r="CC678" s="63">
        <f t="shared" si="616"/>
        <v>0.55574074074074065</v>
      </c>
      <c r="CD678" s="63">
        <f t="shared" si="617"/>
        <v>0.53940972222222228</v>
      </c>
      <c r="CE678" s="63">
        <f t="shared" si="618"/>
        <v>0.54982638888888891</v>
      </c>
      <c r="CF678" s="63">
        <f t="shared" si="619"/>
        <v>0.54986111111111102</v>
      </c>
      <c r="CG678" s="63">
        <f t="shared" si="620"/>
        <v>0.54916666666666658</v>
      </c>
      <c r="CH678" s="36"/>
      <c r="CI678" s="36"/>
      <c r="CJ678" s="36"/>
      <c r="CK678" s="36"/>
      <c r="CL678" s="60">
        <v>60</v>
      </c>
    </row>
    <row r="679" spans="1:90" ht="40.5" x14ac:dyDescent="0.25">
      <c r="A679" s="37">
        <v>89</v>
      </c>
      <c r="B679" s="95"/>
      <c r="C679" s="95" t="s">
        <v>25</v>
      </c>
      <c r="D679" s="95">
        <v>30</v>
      </c>
      <c r="E679" s="37"/>
      <c r="F679" s="44"/>
      <c r="G679" s="44">
        <v>211.14</v>
      </c>
      <c r="H679" s="44">
        <f t="shared" si="574"/>
        <v>211.08</v>
      </c>
      <c r="I679" s="83">
        <v>211.04</v>
      </c>
      <c r="J679" s="43">
        <f t="shared" ref="J679:J742" si="629">IF(N679="","",IF((I679-$I$4)=0,0,((I679-$I$4)-(N679-$N$4))/(I679-$I$4)))</f>
        <v>-3.7907505686118312E-4</v>
      </c>
      <c r="K679" s="44">
        <f t="shared" ref="K679:K742" si="630">(I679-$I$4)-(N679-$N$4)</f>
        <v>-7.9999999999984084E-2</v>
      </c>
      <c r="L679" s="16" t="s">
        <v>1710</v>
      </c>
      <c r="M679" s="122" t="s">
        <v>1229</v>
      </c>
      <c r="N679" s="46">
        <f t="shared" si="580"/>
        <v>211.11999999999998</v>
      </c>
      <c r="O679" s="46">
        <v>-0.02</v>
      </c>
      <c r="P679" s="78">
        <v>211.14</v>
      </c>
      <c r="Q679" s="87"/>
      <c r="R679" s="78"/>
      <c r="U679" s="47" t="str">
        <f t="shared" si="621"/>
        <v/>
      </c>
      <c r="V679" s="47" t="str">
        <f t="shared" si="622"/>
        <v/>
      </c>
      <c r="W679" s="50"/>
      <c r="X679" s="50"/>
      <c r="Y679" s="50"/>
      <c r="Z679" s="50"/>
      <c r="AA679" s="50"/>
      <c r="AB679" s="50"/>
      <c r="AC679" s="50"/>
      <c r="AD679" s="50"/>
      <c r="AE679" s="51">
        <f t="shared" si="575"/>
        <v>89</v>
      </c>
      <c r="AF679" s="51" t="str">
        <f t="shared" si="576"/>
        <v/>
      </c>
      <c r="AG679" s="51" t="str">
        <f t="shared" si="577"/>
        <v>o</v>
      </c>
      <c r="AH679" s="51">
        <f t="shared" si="578"/>
        <v>30</v>
      </c>
      <c r="AI679" s="52">
        <f t="shared" si="579"/>
        <v>211.08</v>
      </c>
      <c r="AJ679" s="51" t="s">
        <v>25</v>
      </c>
      <c r="AK679" s="53"/>
      <c r="AL679" s="52"/>
      <c r="AM679" s="53">
        <f t="shared" si="581"/>
        <v>30</v>
      </c>
      <c r="AN679" s="53">
        <f>IF(AJ679&lt;&gt;"",IF(AJ679="o",VLOOKUP(AM679,OpenSect!$A$1:$D$11,2),IF(AJ679="u",VLOOKUP(AM679,UpHill!$A$1:$D$35,2),IF(AJ679="d",VLOOKUP(AM679,DownHill!$A$1:$D$29,2),IF(AJ679="f",VLOOKUP(AM679,FlatUnd!$A$2:$D$30,2),IF(AJ679="t",VLOOKUP(AM679,TimeAdd!$A$1:$D$176,2),IF(AJ679="l",VLOOKUP(AM679,SLimit!$A$1:$D$8,2),AN678)))))),AN678)</f>
        <v>30</v>
      </c>
      <c r="AO679" s="53">
        <f>IF(AJ679&lt;&gt;"",IF(AJ679="o",VLOOKUP(AM679,OpenSect!$A$1:$D$11,3),IF(AJ679="u",VLOOKUP(AM679,UpHill!$A$1:$D$35,3),IF(AJ679="d",VLOOKUP(AM679,DownHill!$A$3:$D$29,3),IF(AJ679="f",VLOOKUP(AM679,FlatUnd!$A$2:$D$30,3),IF(AJ679="t",VLOOKUP(AM679,TimeAdd!$A$1:$D$18,3),IF(AJ679="l",VLOOKUP(AM679,SLimit!$A$1:$D$8,3),AO678)))))),AO678)</f>
        <v>30</v>
      </c>
      <c r="AP679" s="53">
        <f>IF(AJ679&lt;&gt;"",IF(AJ679="o",VLOOKUP(AM679,OpenSect!$A$1:$D$11,4),IF(AJ679="u",VLOOKUP(AM679,UpHill!$A$1:$D$35,4),IF(AJ679="d",VLOOKUP(AM679,DownHill!$A$1:$D$29,4),IF(AJ679="f",VLOOKUP(AM679,FlatUnd!$A$2:$D$30,4),IF(AJ679="t",VLOOKUP(AM679,TimeAdd!$A$1:$D$18,4),IF(AJ679="l",VLOOKUP(AM679,SLimit!$A$1:$D$8,4),AP678)))))),AP678)</f>
        <v>30</v>
      </c>
      <c r="AQ679" s="53" t="str">
        <f t="shared" si="582"/>
        <v>60</v>
      </c>
      <c r="AR679" s="54" t="str">
        <f t="shared" si="583"/>
        <v>After lunch return to the gate and Turn LEFT in to Dryer st.</v>
      </c>
      <c r="AS679" s="55"/>
      <c r="AT679" s="55"/>
      <c r="AU679" s="56">
        <f>IF(GroupStTimes!$A$8=0,MIN(CB679,CD679,CF679),MIN(BZ679,CB679,CD679,CF679))</f>
        <v>0.50990740740740759</v>
      </c>
      <c r="AV679" s="56">
        <f>IF(GroupStTimes!$A$8=0,MAX(CC679,CE679,CG679),MAX(CA679,CC679,CE679,CG679))</f>
        <v>0.55574074074074065</v>
      </c>
      <c r="AW679" s="57" t="str">
        <f t="shared" si="584"/>
        <v/>
      </c>
      <c r="AX679" s="58" t="str">
        <f t="shared" si="585"/>
        <v/>
      </c>
      <c r="AY679" s="58" t="str">
        <f t="shared" si="586"/>
        <v/>
      </c>
      <c r="AZ679" s="31">
        <f t="shared" si="587"/>
        <v>211.08</v>
      </c>
      <c r="BA679" s="59">
        <f t="shared" si="588"/>
        <v>0.51732638888888904</v>
      </c>
      <c r="BB679" s="59">
        <f t="shared" si="589"/>
        <v>0.52288194444444458</v>
      </c>
      <c r="BC679" s="59">
        <f t="shared" si="590"/>
        <v>0.50990740740740759</v>
      </c>
      <c r="BD679" s="59">
        <f t="shared" si="591"/>
        <v>0.55574074074074065</v>
      </c>
      <c r="BE679" s="59">
        <f t="shared" si="592"/>
        <v>0.53940972222222228</v>
      </c>
      <c r="BF679" s="59">
        <f t="shared" si="593"/>
        <v>0.54982638888888891</v>
      </c>
      <c r="BG679" s="59">
        <f t="shared" si="594"/>
        <v>0.54986111111111102</v>
      </c>
      <c r="BH679" s="59">
        <f t="shared" si="595"/>
        <v>0.54916666666666658</v>
      </c>
      <c r="BI679" s="31">
        <f t="shared" si="596"/>
        <v>0</v>
      </c>
      <c r="BJ679" s="61">
        <f t="shared" si="597"/>
        <v>0</v>
      </c>
      <c r="BK679" s="61">
        <f t="shared" si="598"/>
        <v>0</v>
      </c>
      <c r="BL679" s="61">
        <f t="shared" si="599"/>
        <v>0</v>
      </c>
      <c r="BM679" s="61">
        <f t="shared" si="600"/>
        <v>0</v>
      </c>
      <c r="BN679" s="62">
        <f t="shared" si="601"/>
        <v>0</v>
      </c>
      <c r="BO679" s="62">
        <f t="shared" si="602"/>
        <v>0</v>
      </c>
      <c r="BP679" s="62">
        <f t="shared" si="603"/>
        <v>0</v>
      </c>
      <c r="BQ679" s="62">
        <f t="shared" si="604"/>
        <v>0</v>
      </c>
      <c r="BR679" s="62">
        <f t="shared" si="605"/>
        <v>0</v>
      </c>
      <c r="BS679" s="62">
        <f t="shared" si="606"/>
        <v>0</v>
      </c>
      <c r="BT679" s="62">
        <f t="shared" si="607"/>
        <v>0</v>
      </c>
      <c r="BU679" s="62">
        <f t="shared" si="608"/>
        <v>0</v>
      </c>
      <c r="BV679" s="62">
        <f t="shared" si="609"/>
        <v>0</v>
      </c>
      <c r="BW679" s="62">
        <f t="shared" si="610"/>
        <v>0</v>
      </c>
      <c r="BX679" s="62">
        <f t="shared" si="611"/>
        <v>0</v>
      </c>
      <c r="BY679" s="62">
        <f t="shared" si="612"/>
        <v>0</v>
      </c>
      <c r="BZ679" s="63">
        <f t="shared" si="613"/>
        <v>0.51732638888888904</v>
      </c>
      <c r="CA679" s="63">
        <f t="shared" si="614"/>
        <v>0.52288194444444458</v>
      </c>
      <c r="CB679" s="63">
        <f t="shared" si="615"/>
        <v>0.50990740740740759</v>
      </c>
      <c r="CC679" s="63">
        <f t="shared" si="616"/>
        <v>0.55574074074074065</v>
      </c>
      <c r="CD679" s="63">
        <f t="shared" si="617"/>
        <v>0.53940972222222228</v>
      </c>
      <c r="CE679" s="63">
        <f t="shared" si="618"/>
        <v>0.54982638888888891</v>
      </c>
      <c r="CF679" s="63">
        <f t="shared" si="619"/>
        <v>0.54986111111111102</v>
      </c>
      <c r="CG679" s="63">
        <f t="shared" si="620"/>
        <v>0.54916666666666658</v>
      </c>
      <c r="CH679" s="36"/>
      <c r="CI679" s="36"/>
      <c r="CJ679" s="36"/>
      <c r="CK679" s="36"/>
      <c r="CL679" s="60">
        <v>60</v>
      </c>
    </row>
    <row r="680" spans="1:90" ht="35.1" customHeight="1" x14ac:dyDescent="0.25">
      <c r="A680" s="37">
        <v>89</v>
      </c>
      <c r="B680" s="95"/>
      <c r="C680" s="95" t="s">
        <v>25</v>
      </c>
      <c r="D680" s="95">
        <v>30</v>
      </c>
      <c r="E680" s="37"/>
      <c r="F680" s="44"/>
      <c r="G680" s="44">
        <v>211.17</v>
      </c>
      <c r="H680" s="44">
        <f t="shared" si="574"/>
        <v>211.11</v>
      </c>
      <c r="I680" s="83">
        <v>211.07</v>
      </c>
      <c r="J680" s="43">
        <f t="shared" si="629"/>
        <v>-3.7902117780823466E-4</v>
      </c>
      <c r="K680" s="44">
        <f t="shared" si="630"/>
        <v>-7.9999999999984084E-2</v>
      </c>
      <c r="L680" s="16" t="s">
        <v>1757</v>
      </c>
      <c r="M680" s="122" t="s">
        <v>1229</v>
      </c>
      <c r="N680" s="46">
        <f t="shared" si="580"/>
        <v>211.14999999999998</v>
      </c>
      <c r="O680" s="46">
        <v>-0.02</v>
      </c>
      <c r="P680" s="78">
        <v>211.17</v>
      </c>
      <c r="Q680" s="87"/>
      <c r="R680" s="78"/>
      <c r="U680" s="47" t="str">
        <f t="shared" si="621"/>
        <v/>
      </c>
      <c r="V680" s="47" t="str">
        <f t="shared" si="622"/>
        <v/>
      </c>
      <c r="W680" s="50"/>
      <c r="X680" s="50"/>
      <c r="Y680" s="50"/>
      <c r="Z680" s="50"/>
      <c r="AA680" s="50"/>
      <c r="AB680" s="50"/>
      <c r="AC680" s="50"/>
      <c r="AD680" s="50"/>
      <c r="AE680" s="51">
        <f t="shared" si="575"/>
        <v>89</v>
      </c>
      <c r="AF680" s="51" t="str">
        <f t="shared" si="576"/>
        <v/>
      </c>
      <c r="AG680" s="51" t="str">
        <f t="shared" si="577"/>
        <v>o</v>
      </c>
      <c r="AH680" s="51">
        <f t="shared" si="578"/>
        <v>30</v>
      </c>
      <c r="AI680" s="52">
        <f t="shared" si="579"/>
        <v>211.11</v>
      </c>
      <c r="AJ680" s="51" t="s">
        <v>25</v>
      </c>
      <c r="AK680" s="53"/>
      <c r="AL680" s="52"/>
      <c r="AM680" s="53">
        <f t="shared" si="581"/>
        <v>30</v>
      </c>
      <c r="AN680" s="53">
        <f>IF(AJ680&lt;&gt;"",IF(AJ680="o",VLOOKUP(AM680,OpenSect!$A$1:$D$11,2),IF(AJ680="u",VLOOKUP(AM680,UpHill!$A$1:$D$35,2),IF(AJ680="d",VLOOKUP(AM680,DownHill!$A$1:$D$29,2),IF(AJ680="f",VLOOKUP(AM680,FlatUnd!$A$2:$D$30,2),IF(AJ680="t",VLOOKUP(AM680,TimeAdd!$A$1:$D$176,2),IF(AJ680="l",VLOOKUP(AM680,SLimit!$A$1:$D$8,2),AN679)))))),AN679)</f>
        <v>30</v>
      </c>
      <c r="AO680" s="53">
        <f>IF(AJ680&lt;&gt;"",IF(AJ680="o",VLOOKUP(AM680,OpenSect!$A$1:$D$11,3),IF(AJ680="u",VLOOKUP(AM680,UpHill!$A$1:$D$35,3),IF(AJ680="d",VLOOKUP(AM680,DownHill!$A$3:$D$29,3),IF(AJ680="f",VLOOKUP(AM680,FlatUnd!$A$2:$D$30,3),IF(AJ680="t",VLOOKUP(AM680,TimeAdd!$A$1:$D$18,3),IF(AJ680="l",VLOOKUP(AM680,SLimit!$A$1:$D$8,3),AO679)))))),AO679)</f>
        <v>30</v>
      </c>
      <c r="AP680" s="53">
        <f>IF(AJ680&lt;&gt;"",IF(AJ680="o",VLOOKUP(AM680,OpenSect!$A$1:$D$11,4),IF(AJ680="u",VLOOKUP(AM680,UpHill!$A$1:$D$35,4),IF(AJ680="d",VLOOKUP(AM680,DownHill!$A$1:$D$29,4),IF(AJ680="f",VLOOKUP(AM680,FlatUnd!$A$2:$D$30,4),IF(AJ680="t",VLOOKUP(AM680,TimeAdd!$A$1:$D$18,4),IF(AJ680="l",VLOOKUP(AM680,SLimit!$A$1:$D$8,4),AP679)))))),AP679)</f>
        <v>30</v>
      </c>
      <c r="AQ680" s="53" t="str">
        <f t="shared" si="582"/>
        <v>60</v>
      </c>
      <c r="AR680" s="54" t="str">
        <f t="shared" si="583"/>
        <v>STOP.  Turn Left into Johny Mokoena st.</v>
      </c>
      <c r="AS680" s="55"/>
      <c r="AT680" s="55"/>
      <c r="AU680" s="56">
        <f>IF(GroupStTimes!$A$8=0,MIN(CB680,CD680,CF680),MIN(BZ680,CB680,CD680,CF680))</f>
        <v>0.50995370370370385</v>
      </c>
      <c r="AV680" s="56">
        <f>IF(GroupStTimes!$A$8=0,MAX(CC680,CE680,CG680),MAX(CA680,CC680,CE680,CG680))</f>
        <v>0.55578703703703691</v>
      </c>
      <c r="AW680" s="57" t="str">
        <f t="shared" si="584"/>
        <v/>
      </c>
      <c r="AX680" s="58" t="str">
        <f t="shared" si="585"/>
        <v/>
      </c>
      <c r="AY680" s="58" t="str">
        <f t="shared" si="586"/>
        <v/>
      </c>
      <c r="AZ680" s="31">
        <f t="shared" si="587"/>
        <v>211.08</v>
      </c>
      <c r="BA680" s="59">
        <f t="shared" si="588"/>
        <v>0.51732638888888904</v>
      </c>
      <c r="BB680" s="59">
        <f t="shared" si="589"/>
        <v>0.52288194444444458</v>
      </c>
      <c r="BC680" s="59">
        <f t="shared" si="590"/>
        <v>0.50990740740740759</v>
      </c>
      <c r="BD680" s="59">
        <f t="shared" si="591"/>
        <v>0.55574074074074065</v>
      </c>
      <c r="BE680" s="59">
        <f t="shared" si="592"/>
        <v>0.53940972222222228</v>
      </c>
      <c r="BF680" s="59">
        <f t="shared" si="593"/>
        <v>0.54982638888888891</v>
      </c>
      <c r="BG680" s="59">
        <f t="shared" si="594"/>
        <v>0.54986111111111102</v>
      </c>
      <c r="BH680" s="59">
        <f t="shared" si="595"/>
        <v>0.54916666666666658</v>
      </c>
      <c r="BI680" s="31">
        <f t="shared" si="596"/>
        <v>3.0000000000001137E-2</v>
      </c>
      <c r="BJ680" s="61">
        <f t="shared" si="597"/>
        <v>1.000000000000038E-3</v>
      </c>
      <c r="BK680" s="61">
        <f t="shared" si="598"/>
        <v>1.000000000000038E-3</v>
      </c>
      <c r="BL680" s="61">
        <f t="shared" si="599"/>
        <v>1.000000000000038E-3</v>
      </c>
      <c r="BM680" s="61">
        <f t="shared" si="600"/>
        <v>1.000000000000038E-3</v>
      </c>
      <c r="BN680" s="62">
        <f t="shared" si="601"/>
        <v>0</v>
      </c>
      <c r="BO680" s="62">
        <f t="shared" si="602"/>
        <v>0</v>
      </c>
      <c r="BP680" s="62">
        <f t="shared" si="603"/>
        <v>4</v>
      </c>
      <c r="BQ680" s="62">
        <f t="shared" si="604"/>
        <v>0</v>
      </c>
      <c r="BR680" s="62">
        <f t="shared" si="605"/>
        <v>0</v>
      </c>
      <c r="BS680" s="62">
        <f t="shared" si="606"/>
        <v>4</v>
      </c>
      <c r="BT680" s="62">
        <f t="shared" si="607"/>
        <v>0</v>
      </c>
      <c r="BU680" s="62">
        <f t="shared" si="608"/>
        <v>0</v>
      </c>
      <c r="BV680" s="62">
        <f t="shared" si="609"/>
        <v>4</v>
      </c>
      <c r="BW680" s="62">
        <f t="shared" si="610"/>
        <v>0</v>
      </c>
      <c r="BX680" s="62">
        <f t="shared" si="611"/>
        <v>0</v>
      </c>
      <c r="BY680" s="62">
        <f t="shared" si="612"/>
        <v>4</v>
      </c>
      <c r="BZ680" s="63">
        <f t="shared" si="613"/>
        <v>0.51737268518518531</v>
      </c>
      <c r="CA680" s="63">
        <f t="shared" si="614"/>
        <v>0.52292824074074085</v>
      </c>
      <c r="CB680" s="63">
        <f t="shared" si="615"/>
        <v>0.50995370370370385</v>
      </c>
      <c r="CC680" s="63">
        <f t="shared" si="616"/>
        <v>0.55578703703703691</v>
      </c>
      <c r="CD680" s="63">
        <f t="shared" si="617"/>
        <v>0.53945601851851854</v>
      </c>
      <c r="CE680" s="63">
        <f t="shared" si="618"/>
        <v>0.54987268518518517</v>
      </c>
      <c r="CF680" s="63">
        <f t="shared" si="619"/>
        <v>0.54990740740740729</v>
      </c>
      <c r="CG680" s="63">
        <f t="shared" si="620"/>
        <v>0.54921296296296285</v>
      </c>
      <c r="CH680" s="36"/>
      <c r="CI680" s="36"/>
      <c r="CJ680" s="36"/>
      <c r="CK680" s="36"/>
      <c r="CL680" s="60">
        <v>60</v>
      </c>
    </row>
    <row r="681" spans="1:90" ht="40.5" x14ac:dyDescent="0.25">
      <c r="A681" s="37">
        <v>90</v>
      </c>
      <c r="B681" s="95"/>
      <c r="C681" s="95" t="s">
        <v>25</v>
      </c>
      <c r="D681" s="95">
        <v>30</v>
      </c>
      <c r="E681" s="37"/>
      <c r="F681" s="44"/>
      <c r="G681" s="44">
        <v>211.5</v>
      </c>
      <c r="H681" s="44">
        <f t="shared" si="574"/>
        <v>211.44</v>
      </c>
      <c r="I681" s="83">
        <v>211.4</v>
      </c>
      <c r="J681" s="43">
        <f t="shared" si="629"/>
        <v>-3.7842951750228989E-4</v>
      </c>
      <c r="K681" s="44">
        <f t="shared" si="630"/>
        <v>-7.9999999999984084E-2</v>
      </c>
      <c r="L681" s="16" t="s">
        <v>1758</v>
      </c>
      <c r="M681" s="122" t="s">
        <v>1229</v>
      </c>
      <c r="N681" s="46">
        <f t="shared" si="580"/>
        <v>211.48</v>
      </c>
      <c r="O681" s="46">
        <v>-0.02</v>
      </c>
      <c r="P681" s="78">
        <v>211.5</v>
      </c>
      <c r="Q681" s="87"/>
      <c r="R681" s="78"/>
      <c r="U681" s="47" t="str">
        <f t="shared" si="621"/>
        <v/>
      </c>
      <c r="V681" s="47" t="str">
        <f t="shared" si="622"/>
        <v/>
      </c>
      <c r="W681" s="50"/>
      <c r="X681" s="50"/>
      <c r="Y681" s="50"/>
      <c r="Z681" s="50"/>
      <c r="AA681" s="50"/>
      <c r="AB681" s="50"/>
      <c r="AC681" s="50"/>
      <c r="AD681" s="50"/>
      <c r="AE681" s="51">
        <f t="shared" si="575"/>
        <v>90</v>
      </c>
      <c r="AF681" s="51" t="str">
        <f t="shared" si="576"/>
        <v/>
      </c>
      <c r="AG681" s="51" t="str">
        <f t="shared" si="577"/>
        <v>o</v>
      </c>
      <c r="AH681" s="51">
        <f t="shared" si="578"/>
        <v>30</v>
      </c>
      <c r="AI681" s="52">
        <f t="shared" si="579"/>
        <v>211.44</v>
      </c>
      <c r="AJ681" s="51" t="s">
        <v>25</v>
      </c>
      <c r="AK681" s="53"/>
      <c r="AL681" s="52"/>
      <c r="AM681" s="53">
        <f t="shared" si="581"/>
        <v>30</v>
      </c>
      <c r="AN681" s="53">
        <f>IF(AJ681&lt;&gt;"",IF(AJ681="o",VLOOKUP(AM681,OpenSect!$A$1:$D$11,2),IF(AJ681="u",VLOOKUP(AM681,UpHill!$A$1:$D$35,2),IF(AJ681="d",VLOOKUP(AM681,DownHill!$A$1:$D$29,2),IF(AJ681="f",VLOOKUP(AM681,FlatUnd!$A$2:$D$30,2),IF(AJ681="t",VLOOKUP(AM681,TimeAdd!$A$1:$D$176,2),IF(AJ681="l",VLOOKUP(AM681,SLimit!$A$1:$D$8,2),AN680)))))),AN680)</f>
        <v>30</v>
      </c>
      <c r="AO681" s="53">
        <f>IF(AJ681&lt;&gt;"",IF(AJ681="o",VLOOKUP(AM681,OpenSect!$A$1:$D$11,3),IF(AJ681="u",VLOOKUP(AM681,UpHill!$A$1:$D$35,3),IF(AJ681="d",VLOOKUP(AM681,DownHill!$A$3:$D$29,3),IF(AJ681="f",VLOOKUP(AM681,FlatUnd!$A$2:$D$30,3),IF(AJ681="t",VLOOKUP(AM681,TimeAdd!$A$1:$D$18,3),IF(AJ681="l",VLOOKUP(AM681,SLimit!$A$1:$D$8,3),AO680)))))),AO680)</f>
        <v>30</v>
      </c>
      <c r="AP681" s="53">
        <f>IF(AJ681&lt;&gt;"",IF(AJ681="o",VLOOKUP(AM681,OpenSect!$A$1:$D$11,4),IF(AJ681="u",VLOOKUP(AM681,UpHill!$A$1:$D$35,4),IF(AJ681="d",VLOOKUP(AM681,DownHill!$A$1:$D$29,4),IF(AJ681="f",VLOOKUP(AM681,FlatUnd!$A$2:$D$30,4),IF(AJ681="t",VLOOKUP(AM681,TimeAdd!$A$1:$D$18,4),IF(AJ681="l",VLOOKUP(AM681,SLimit!$A$1:$D$8,4),AP680)))))),AP680)</f>
        <v>30</v>
      </c>
      <c r="AQ681" s="53" t="str">
        <f t="shared" si="582"/>
        <v>60</v>
      </c>
      <c r="AR681" s="54" t="str">
        <f t="shared" si="583"/>
        <v>STOP.{  Yield left.}  Carry straight on through 3 more STOP streets.</v>
      </c>
      <c r="AS681" s="55"/>
      <c r="AT681" s="55"/>
      <c r="AU681" s="56">
        <f>IF(GroupStTimes!$A$8=0,MIN(CB681,CD681,CF681),MIN(BZ681,CB681,CD681,CF681))</f>
        <v>0.51040509259259281</v>
      </c>
      <c r="AV681" s="56">
        <f>IF(GroupStTimes!$A$8=0,MAX(CC681,CE681,CG681),MAX(CA681,CC681,CE681,CG681))</f>
        <v>0.55623842592592587</v>
      </c>
      <c r="AW681" s="57" t="str">
        <f t="shared" si="584"/>
        <v/>
      </c>
      <c r="AX681" s="58" t="str">
        <f t="shared" si="585"/>
        <v/>
      </c>
      <c r="AY681" s="58" t="str">
        <f t="shared" si="586"/>
        <v/>
      </c>
      <c r="AZ681" s="31">
        <f t="shared" si="587"/>
        <v>211.08</v>
      </c>
      <c r="BA681" s="59">
        <f t="shared" si="588"/>
        <v>0.51732638888888904</v>
      </c>
      <c r="BB681" s="59">
        <f t="shared" si="589"/>
        <v>0.52288194444444458</v>
      </c>
      <c r="BC681" s="59">
        <f t="shared" si="590"/>
        <v>0.50990740740740759</v>
      </c>
      <c r="BD681" s="59">
        <f t="shared" si="591"/>
        <v>0.55574074074074065</v>
      </c>
      <c r="BE681" s="59">
        <f t="shared" si="592"/>
        <v>0.53940972222222228</v>
      </c>
      <c r="BF681" s="59">
        <f t="shared" si="593"/>
        <v>0.54982638888888891</v>
      </c>
      <c r="BG681" s="59">
        <f t="shared" si="594"/>
        <v>0.54986111111111102</v>
      </c>
      <c r="BH681" s="59">
        <f t="shared" si="595"/>
        <v>0.54916666666666658</v>
      </c>
      <c r="BI681" s="31">
        <f t="shared" si="596"/>
        <v>0.35999999999998522</v>
      </c>
      <c r="BJ681" s="61">
        <f t="shared" si="597"/>
        <v>1.1999999999999508E-2</v>
      </c>
      <c r="BK681" s="61">
        <f t="shared" si="598"/>
        <v>1.1999999999999508E-2</v>
      </c>
      <c r="BL681" s="61">
        <f t="shared" si="599"/>
        <v>1.1999999999999508E-2</v>
      </c>
      <c r="BM681" s="61">
        <f t="shared" si="600"/>
        <v>1.1999999999999508E-2</v>
      </c>
      <c r="BN681" s="62">
        <f t="shared" si="601"/>
        <v>0</v>
      </c>
      <c r="BO681" s="62">
        <f t="shared" si="602"/>
        <v>0</v>
      </c>
      <c r="BP681" s="62">
        <f t="shared" si="603"/>
        <v>43</v>
      </c>
      <c r="BQ681" s="62">
        <f t="shared" si="604"/>
        <v>0</v>
      </c>
      <c r="BR681" s="62">
        <f t="shared" si="605"/>
        <v>0</v>
      </c>
      <c r="BS681" s="62">
        <f t="shared" si="606"/>
        <v>43</v>
      </c>
      <c r="BT681" s="62">
        <f t="shared" si="607"/>
        <v>0</v>
      </c>
      <c r="BU681" s="62">
        <f t="shared" si="608"/>
        <v>0</v>
      </c>
      <c r="BV681" s="62">
        <f t="shared" si="609"/>
        <v>43</v>
      </c>
      <c r="BW681" s="62">
        <f t="shared" si="610"/>
        <v>0</v>
      </c>
      <c r="BX681" s="62">
        <f t="shared" si="611"/>
        <v>0</v>
      </c>
      <c r="BY681" s="62">
        <f t="shared" si="612"/>
        <v>43</v>
      </c>
      <c r="BZ681" s="63">
        <f t="shared" si="613"/>
        <v>0.51782407407407427</v>
      </c>
      <c r="CA681" s="63">
        <f t="shared" si="614"/>
        <v>0.52337962962962981</v>
      </c>
      <c r="CB681" s="63">
        <f t="shared" si="615"/>
        <v>0.51040509259259281</v>
      </c>
      <c r="CC681" s="63">
        <f t="shared" si="616"/>
        <v>0.55623842592592587</v>
      </c>
      <c r="CD681" s="63">
        <f t="shared" si="617"/>
        <v>0.5399074074074075</v>
      </c>
      <c r="CE681" s="63">
        <f t="shared" si="618"/>
        <v>0.55032407407407413</v>
      </c>
      <c r="CF681" s="63">
        <f t="shared" si="619"/>
        <v>0.55035879629629625</v>
      </c>
      <c r="CG681" s="63">
        <f t="shared" si="620"/>
        <v>0.54966435185185181</v>
      </c>
      <c r="CH681" s="36"/>
      <c r="CI681" s="36"/>
      <c r="CJ681" s="36"/>
      <c r="CK681" s="36"/>
      <c r="CL681" s="60">
        <v>60</v>
      </c>
    </row>
    <row r="682" spans="1:90" ht="35.1" customHeight="1" x14ac:dyDescent="0.25">
      <c r="A682" s="37">
        <v>90</v>
      </c>
      <c r="B682" s="95"/>
      <c r="C682" s="95"/>
      <c r="D682" s="95"/>
      <c r="E682" s="37"/>
      <c r="F682" s="44"/>
      <c r="G682" s="44">
        <v>211.68</v>
      </c>
      <c r="H682" s="44">
        <f t="shared" si="574"/>
        <v>211.62</v>
      </c>
      <c r="I682" s="83">
        <v>211.58</v>
      </c>
      <c r="J682" s="43">
        <f t="shared" si="629"/>
        <v>-3.7810757160404614E-4</v>
      </c>
      <c r="K682" s="44">
        <f t="shared" si="630"/>
        <v>-7.9999999999984084E-2</v>
      </c>
      <c r="L682" s="16" t="s">
        <v>1594</v>
      </c>
      <c r="M682" s="122" t="s">
        <v>1229</v>
      </c>
      <c r="N682" s="46">
        <f t="shared" si="580"/>
        <v>211.66</v>
      </c>
      <c r="O682" s="46">
        <v>-0.02</v>
      </c>
      <c r="P682" s="78">
        <v>211.68</v>
      </c>
      <c r="Q682" s="87"/>
      <c r="R682" s="78"/>
      <c r="U682" s="47" t="str">
        <f t="shared" si="621"/>
        <v/>
      </c>
      <c r="V682" s="47" t="str">
        <f t="shared" si="622"/>
        <v/>
      </c>
      <c r="W682" s="50"/>
      <c r="X682" s="50"/>
      <c r="Y682" s="50"/>
      <c r="Z682" s="50"/>
      <c r="AA682" s="50"/>
      <c r="AB682" s="50"/>
      <c r="AC682" s="50"/>
      <c r="AD682" s="50"/>
      <c r="AE682" s="51">
        <f t="shared" si="575"/>
        <v>90</v>
      </c>
      <c r="AF682" s="51" t="str">
        <f t="shared" si="576"/>
        <v/>
      </c>
      <c r="AG682" s="51" t="str">
        <f t="shared" si="577"/>
        <v/>
      </c>
      <c r="AH682" s="51" t="str">
        <f t="shared" si="578"/>
        <v/>
      </c>
      <c r="AI682" s="52">
        <f t="shared" si="579"/>
        <v>211.62</v>
      </c>
      <c r="AJ682" s="51"/>
      <c r="AK682" s="53"/>
      <c r="AL682" s="52"/>
      <c r="AM682" s="53">
        <f t="shared" si="581"/>
        <v>30</v>
      </c>
      <c r="AN682" s="53">
        <f>IF(AJ682&lt;&gt;"",IF(AJ682="o",VLOOKUP(AM682,OpenSect!$A$1:$D$11,2),IF(AJ682="u",VLOOKUP(AM682,UpHill!$A$1:$D$35,2),IF(AJ682="d",VLOOKUP(AM682,DownHill!$A$1:$D$29,2),IF(AJ682="f",VLOOKUP(AM682,FlatUnd!$A$2:$D$30,2),IF(AJ682="t",VLOOKUP(AM682,TimeAdd!$A$1:$D$176,2),IF(AJ682="l",VLOOKUP(AM682,SLimit!$A$1:$D$8,2),AN681)))))),AN681)</f>
        <v>30</v>
      </c>
      <c r="AO682" s="53">
        <f>IF(AJ682&lt;&gt;"",IF(AJ682="o",VLOOKUP(AM682,OpenSect!$A$1:$D$11,3),IF(AJ682="u",VLOOKUP(AM682,UpHill!$A$1:$D$35,3),IF(AJ682="d",VLOOKUP(AM682,DownHill!$A$3:$D$29,3),IF(AJ682="f",VLOOKUP(AM682,FlatUnd!$A$2:$D$30,3),IF(AJ682="t",VLOOKUP(AM682,TimeAdd!$A$1:$D$18,3),IF(AJ682="l",VLOOKUP(AM682,SLimit!$A$1:$D$8,3),AO681)))))),AO681)</f>
        <v>30</v>
      </c>
      <c r="AP682" s="53">
        <f>IF(AJ682&lt;&gt;"",IF(AJ682="o",VLOOKUP(AM682,OpenSect!$A$1:$D$11,4),IF(AJ682="u",VLOOKUP(AM682,UpHill!$A$1:$D$35,4),IF(AJ682="d",VLOOKUP(AM682,DownHill!$A$1:$D$29,4),IF(AJ682="f",VLOOKUP(AM682,FlatUnd!$A$2:$D$30,4),IF(AJ682="t",VLOOKUP(AM682,TimeAdd!$A$1:$D$18,4),IF(AJ682="l",VLOOKUP(AM682,SLimit!$A$1:$D$8,4),AP681)))))),AP681)</f>
        <v>30</v>
      </c>
      <c r="AQ682" s="53" t="str">
        <f t="shared" si="582"/>
        <v>60</v>
      </c>
      <c r="AR682" s="54" t="str">
        <f t="shared" si="583"/>
        <v>STOP carry straight on .</v>
      </c>
      <c r="AS682" s="55"/>
      <c r="AT682" s="55"/>
      <c r="AU682" s="56">
        <f>IF(GroupStTimes!$A$8=0,MIN(CB682,CD682,CF682),MIN(BZ682,CB682,CD682,CF682))</f>
        <v>0.51065972222222245</v>
      </c>
      <c r="AV682" s="56">
        <f>IF(GroupStTimes!$A$8=0,MAX(CC682,CE682,CG682),MAX(CA682,CC682,CE682,CG682))</f>
        <v>0.5564930555555555</v>
      </c>
      <c r="AW682" s="57" t="str">
        <f t="shared" si="584"/>
        <v/>
      </c>
      <c r="AX682" s="58" t="str">
        <f t="shared" si="585"/>
        <v/>
      </c>
      <c r="AY682" s="58" t="str">
        <f t="shared" si="586"/>
        <v/>
      </c>
      <c r="AZ682" s="31">
        <f t="shared" si="587"/>
        <v>211.08</v>
      </c>
      <c r="BA682" s="59">
        <f t="shared" si="588"/>
        <v>0.51732638888888904</v>
      </c>
      <c r="BB682" s="59">
        <f t="shared" si="589"/>
        <v>0.52288194444444458</v>
      </c>
      <c r="BC682" s="59">
        <f t="shared" si="590"/>
        <v>0.50990740740740759</v>
      </c>
      <c r="BD682" s="59">
        <f t="shared" si="591"/>
        <v>0.55574074074074065</v>
      </c>
      <c r="BE682" s="59">
        <f t="shared" si="592"/>
        <v>0.53940972222222228</v>
      </c>
      <c r="BF682" s="59">
        <f t="shared" si="593"/>
        <v>0.54982638888888891</v>
      </c>
      <c r="BG682" s="59">
        <f t="shared" si="594"/>
        <v>0.54986111111111102</v>
      </c>
      <c r="BH682" s="59">
        <f t="shared" si="595"/>
        <v>0.54916666666666658</v>
      </c>
      <c r="BI682" s="31">
        <f t="shared" si="596"/>
        <v>0.53999999999999204</v>
      </c>
      <c r="BJ682" s="61">
        <f t="shared" si="597"/>
        <v>1.7999999999999735E-2</v>
      </c>
      <c r="BK682" s="61">
        <f t="shared" si="598"/>
        <v>1.7999999999999735E-2</v>
      </c>
      <c r="BL682" s="61">
        <f t="shared" si="599"/>
        <v>1.7999999999999735E-2</v>
      </c>
      <c r="BM682" s="61">
        <f t="shared" si="600"/>
        <v>1.7999999999999735E-2</v>
      </c>
      <c r="BN682" s="62">
        <f t="shared" si="601"/>
        <v>0</v>
      </c>
      <c r="BO682" s="62">
        <f t="shared" si="602"/>
        <v>1</v>
      </c>
      <c r="BP682" s="62">
        <f t="shared" si="603"/>
        <v>5</v>
      </c>
      <c r="BQ682" s="62">
        <f t="shared" si="604"/>
        <v>0</v>
      </c>
      <c r="BR682" s="62">
        <f t="shared" si="605"/>
        <v>1</v>
      </c>
      <c r="BS682" s="62">
        <f t="shared" si="606"/>
        <v>5</v>
      </c>
      <c r="BT682" s="62">
        <f t="shared" si="607"/>
        <v>0</v>
      </c>
      <c r="BU682" s="62">
        <f t="shared" si="608"/>
        <v>1</v>
      </c>
      <c r="BV682" s="62">
        <f t="shared" si="609"/>
        <v>5</v>
      </c>
      <c r="BW682" s="62">
        <f t="shared" si="610"/>
        <v>0</v>
      </c>
      <c r="BX682" s="62">
        <f t="shared" si="611"/>
        <v>1</v>
      </c>
      <c r="BY682" s="62">
        <f t="shared" si="612"/>
        <v>5</v>
      </c>
      <c r="BZ682" s="63">
        <f t="shared" si="613"/>
        <v>0.5180787037037039</v>
      </c>
      <c r="CA682" s="63">
        <f t="shared" si="614"/>
        <v>0.52363425925925944</v>
      </c>
      <c r="CB682" s="63">
        <f t="shared" si="615"/>
        <v>0.51065972222222245</v>
      </c>
      <c r="CC682" s="63">
        <f t="shared" si="616"/>
        <v>0.5564930555555555</v>
      </c>
      <c r="CD682" s="63">
        <f t="shared" si="617"/>
        <v>0.54016203703703713</v>
      </c>
      <c r="CE682" s="63">
        <f t="shared" si="618"/>
        <v>0.55057870370370376</v>
      </c>
      <c r="CF682" s="63">
        <f t="shared" si="619"/>
        <v>0.55061342592592588</v>
      </c>
      <c r="CG682" s="63">
        <f t="shared" si="620"/>
        <v>0.54991898148148144</v>
      </c>
      <c r="CH682" s="36"/>
      <c r="CI682" s="36"/>
      <c r="CJ682" s="36"/>
      <c r="CK682" s="36"/>
      <c r="CL682" s="60">
        <v>60</v>
      </c>
    </row>
    <row r="683" spans="1:90" ht="35.1" customHeight="1" x14ac:dyDescent="0.25">
      <c r="A683" s="37">
        <v>90</v>
      </c>
      <c r="B683" s="95"/>
      <c r="C683" s="95"/>
      <c r="D683" s="95"/>
      <c r="E683" s="37"/>
      <c r="F683" s="44"/>
      <c r="G683" s="44">
        <v>211.86</v>
      </c>
      <c r="H683" s="44">
        <f t="shared" si="574"/>
        <v>211.8</v>
      </c>
      <c r="I683" s="83">
        <v>211.76</v>
      </c>
      <c r="J683" s="43">
        <f t="shared" si="629"/>
        <v>-3.7778617302612632E-4</v>
      </c>
      <c r="K683" s="44">
        <f t="shared" si="630"/>
        <v>-8.0000000000012506E-2</v>
      </c>
      <c r="L683" s="16" t="s">
        <v>1594</v>
      </c>
      <c r="M683" s="122" t="s">
        <v>1229</v>
      </c>
      <c r="N683" s="46">
        <f t="shared" si="580"/>
        <v>211.84</v>
      </c>
      <c r="O683" s="46">
        <v>-0.02</v>
      </c>
      <c r="P683" s="78">
        <v>211.86</v>
      </c>
      <c r="Q683" s="87"/>
      <c r="R683" s="78"/>
      <c r="U683" s="47" t="str">
        <f t="shared" si="621"/>
        <v/>
      </c>
      <c r="V683" s="47" t="str">
        <f t="shared" si="622"/>
        <v/>
      </c>
      <c r="W683" s="50"/>
      <c r="X683" s="50"/>
      <c r="Y683" s="50"/>
      <c r="Z683" s="50"/>
      <c r="AA683" s="50"/>
      <c r="AB683" s="50"/>
      <c r="AC683" s="50"/>
      <c r="AD683" s="50"/>
      <c r="AE683" s="51">
        <f t="shared" si="575"/>
        <v>90</v>
      </c>
      <c r="AF683" s="51" t="str">
        <f t="shared" si="576"/>
        <v/>
      </c>
      <c r="AG683" s="51" t="str">
        <f t="shared" si="577"/>
        <v/>
      </c>
      <c r="AH683" s="51" t="str">
        <f t="shared" si="578"/>
        <v/>
      </c>
      <c r="AI683" s="52">
        <f t="shared" si="579"/>
        <v>211.8</v>
      </c>
      <c r="AJ683" s="51"/>
      <c r="AK683" s="53"/>
      <c r="AL683" s="52"/>
      <c r="AM683" s="53">
        <f t="shared" si="581"/>
        <v>30</v>
      </c>
      <c r="AN683" s="53">
        <f>IF(AJ683&lt;&gt;"",IF(AJ683="o",VLOOKUP(AM683,OpenSect!$A$1:$D$11,2),IF(AJ683="u",VLOOKUP(AM683,UpHill!$A$1:$D$35,2),IF(AJ683="d",VLOOKUP(AM683,DownHill!$A$1:$D$29,2),IF(AJ683="f",VLOOKUP(AM683,FlatUnd!$A$2:$D$30,2),IF(AJ683="t",VLOOKUP(AM683,TimeAdd!$A$1:$D$176,2),IF(AJ683="l",VLOOKUP(AM683,SLimit!$A$1:$D$8,2),AN682)))))),AN682)</f>
        <v>30</v>
      </c>
      <c r="AO683" s="53">
        <f>IF(AJ683&lt;&gt;"",IF(AJ683="o",VLOOKUP(AM683,OpenSect!$A$1:$D$11,3),IF(AJ683="u",VLOOKUP(AM683,UpHill!$A$1:$D$35,3),IF(AJ683="d",VLOOKUP(AM683,DownHill!$A$3:$D$29,3),IF(AJ683="f",VLOOKUP(AM683,FlatUnd!$A$2:$D$30,3),IF(AJ683="t",VLOOKUP(AM683,TimeAdd!$A$1:$D$18,3),IF(AJ683="l",VLOOKUP(AM683,SLimit!$A$1:$D$8,3),AO682)))))),AO682)</f>
        <v>30</v>
      </c>
      <c r="AP683" s="53">
        <f>IF(AJ683&lt;&gt;"",IF(AJ683="o",VLOOKUP(AM683,OpenSect!$A$1:$D$11,4),IF(AJ683="u",VLOOKUP(AM683,UpHill!$A$1:$D$35,4),IF(AJ683="d",VLOOKUP(AM683,DownHill!$A$1:$D$29,4),IF(AJ683="f",VLOOKUP(AM683,FlatUnd!$A$2:$D$30,4),IF(AJ683="t",VLOOKUP(AM683,TimeAdd!$A$1:$D$18,4),IF(AJ683="l",VLOOKUP(AM683,SLimit!$A$1:$D$8,4),AP682)))))),AP682)</f>
        <v>30</v>
      </c>
      <c r="AQ683" s="53" t="str">
        <f t="shared" si="582"/>
        <v>60</v>
      </c>
      <c r="AR683" s="54" t="str">
        <f t="shared" si="583"/>
        <v>STOP carry straight on .</v>
      </c>
      <c r="AS683" s="55"/>
      <c r="AT683" s="55"/>
      <c r="AU683" s="56">
        <f>IF(GroupStTimes!$A$8=0,MIN(CB683,CD683,CF683),MIN(BZ683,CB683,CD683,CF683))</f>
        <v>0.51090277777777793</v>
      </c>
      <c r="AV683" s="56">
        <f>IF(GroupStTimes!$A$8=0,MAX(CC683,CE683,CG683),MAX(CA683,CC683,CE683,CG683))</f>
        <v>0.55673611111111099</v>
      </c>
      <c r="AW683" s="57" t="str">
        <f t="shared" si="584"/>
        <v/>
      </c>
      <c r="AX683" s="58" t="str">
        <f t="shared" si="585"/>
        <v/>
      </c>
      <c r="AY683" s="58" t="str">
        <f t="shared" si="586"/>
        <v/>
      </c>
      <c r="AZ683" s="31">
        <f t="shared" si="587"/>
        <v>211.08</v>
      </c>
      <c r="BA683" s="59">
        <f t="shared" si="588"/>
        <v>0.51732638888888904</v>
      </c>
      <c r="BB683" s="59">
        <f t="shared" si="589"/>
        <v>0.52288194444444458</v>
      </c>
      <c r="BC683" s="59">
        <f t="shared" si="590"/>
        <v>0.50990740740740759</v>
      </c>
      <c r="BD683" s="59">
        <f t="shared" si="591"/>
        <v>0.55574074074074065</v>
      </c>
      <c r="BE683" s="59">
        <f t="shared" si="592"/>
        <v>0.53940972222222228</v>
      </c>
      <c r="BF683" s="59">
        <f t="shared" si="593"/>
        <v>0.54982638888888891</v>
      </c>
      <c r="BG683" s="59">
        <f t="shared" si="594"/>
        <v>0.54986111111111102</v>
      </c>
      <c r="BH683" s="59">
        <f t="shared" si="595"/>
        <v>0.54916666666666658</v>
      </c>
      <c r="BI683" s="31">
        <f t="shared" si="596"/>
        <v>0.71999999999999886</v>
      </c>
      <c r="BJ683" s="61">
        <f t="shared" si="597"/>
        <v>2.3999999999999962E-2</v>
      </c>
      <c r="BK683" s="61">
        <f t="shared" si="598"/>
        <v>2.3999999999999962E-2</v>
      </c>
      <c r="BL683" s="61">
        <f t="shared" si="599"/>
        <v>2.3999999999999962E-2</v>
      </c>
      <c r="BM683" s="61">
        <f t="shared" si="600"/>
        <v>2.3999999999999962E-2</v>
      </c>
      <c r="BN683" s="62">
        <f t="shared" si="601"/>
        <v>0</v>
      </c>
      <c r="BO683" s="62">
        <f t="shared" si="602"/>
        <v>1</v>
      </c>
      <c r="BP683" s="62">
        <f t="shared" si="603"/>
        <v>26</v>
      </c>
      <c r="BQ683" s="62">
        <f t="shared" si="604"/>
        <v>0</v>
      </c>
      <c r="BR683" s="62">
        <f t="shared" si="605"/>
        <v>1</v>
      </c>
      <c r="BS683" s="62">
        <f t="shared" si="606"/>
        <v>26</v>
      </c>
      <c r="BT683" s="62">
        <f t="shared" si="607"/>
        <v>0</v>
      </c>
      <c r="BU683" s="62">
        <f t="shared" si="608"/>
        <v>1</v>
      </c>
      <c r="BV683" s="62">
        <f t="shared" si="609"/>
        <v>26</v>
      </c>
      <c r="BW683" s="62">
        <f t="shared" si="610"/>
        <v>0</v>
      </c>
      <c r="BX683" s="62">
        <f t="shared" si="611"/>
        <v>1</v>
      </c>
      <c r="BY683" s="62">
        <f t="shared" si="612"/>
        <v>26</v>
      </c>
      <c r="BZ683" s="63">
        <f t="shared" si="613"/>
        <v>0.51832175925925938</v>
      </c>
      <c r="CA683" s="63">
        <f t="shared" si="614"/>
        <v>0.52387731481481492</v>
      </c>
      <c r="CB683" s="63">
        <f t="shared" si="615"/>
        <v>0.51090277777777793</v>
      </c>
      <c r="CC683" s="63">
        <f t="shared" si="616"/>
        <v>0.55673611111111099</v>
      </c>
      <c r="CD683" s="63">
        <f t="shared" si="617"/>
        <v>0.54040509259259262</v>
      </c>
      <c r="CE683" s="63">
        <f t="shared" si="618"/>
        <v>0.55082175925925925</v>
      </c>
      <c r="CF683" s="63">
        <f t="shared" si="619"/>
        <v>0.55085648148148136</v>
      </c>
      <c r="CG683" s="63">
        <f t="shared" si="620"/>
        <v>0.55016203703703692</v>
      </c>
      <c r="CH683" s="36"/>
      <c r="CI683" s="36"/>
      <c r="CJ683" s="36"/>
      <c r="CK683" s="36"/>
      <c r="CL683" s="60">
        <v>60</v>
      </c>
    </row>
    <row r="684" spans="1:90" ht="35.1" customHeight="1" x14ac:dyDescent="0.25">
      <c r="A684" s="37">
        <v>90</v>
      </c>
      <c r="B684" s="95"/>
      <c r="C684" s="95"/>
      <c r="D684" s="95"/>
      <c r="E684" s="37"/>
      <c r="F684" s="44"/>
      <c r="G684" s="44">
        <v>212.04</v>
      </c>
      <c r="H684" s="44">
        <f t="shared" si="574"/>
        <v>211.98</v>
      </c>
      <c r="I684" s="83">
        <v>211.94</v>
      </c>
      <c r="J684" s="43">
        <f t="shared" si="629"/>
        <v>-3.7746532037361555E-4</v>
      </c>
      <c r="K684" s="44">
        <f t="shared" si="630"/>
        <v>-7.9999999999984084E-2</v>
      </c>
      <c r="L684" s="16" t="s">
        <v>1594</v>
      </c>
      <c r="M684" s="122" t="s">
        <v>1229</v>
      </c>
      <c r="N684" s="46">
        <f t="shared" si="580"/>
        <v>212.01999999999998</v>
      </c>
      <c r="O684" s="46">
        <v>-0.02</v>
      </c>
      <c r="P684" s="78">
        <v>212.04</v>
      </c>
      <c r="Q684" s="87"/>
      <c r="R684" s="78"/>
      <c r="U684" s="47" t="str">
        <f t="shared" si="621"/>
        <v/>
      </c>
      <c r="V684" s="47" t="str">
        <f t="shared" si="622"/>
        <v/>
      </c>
      <c r="W684" s="50"/>
      <c r="X684" s="50"/>
      <c r="Y684" s="50"/>
      <c r="Z684" s="50"/>
      <c r="AA684" s="50"/>
      <c r="AB684" s="50"/>
      <c r="AC684" s="50"/>
      <c r="AD684" s="50"/>
      <c r="AE684" s="51">
        <f t="shared" si="575"/>
        <v>90</v>
      </c>
      <c r="AF684" s="51" t="str">
        <f t="shared" si="576"/>
        <v/>
      </c>
      <c r="AG684" s="51" t="str">
        <f t="shared" si="577"/>
        <v/>
      </c>
      <c r="AH684" s="51" t="str">
        <f t="shared" si="578"/>
        <v/>
      </c>
      <c r="AI684" s="52">
        <f t="shared" si="579"/>
        <v>211.98</v>
      </c>
      <c r="AJ684" s="51"/>
      <c r="AK684" s="53"/>
      <c r="AL684" s="52"/>
      <c r="AM684" s="53">
        <f t="shared" si="581"/>
        <v>30</v>
      </c>
      <c r="AN684" s="53">
        <f>IF(AJ684&lt;&gt;"",IF(AJ684="o",VLOOKUP(AM684,OpenSect!$A$1:$D$11,2),IF(AJ684="u",VLOOKUP(AM684,UpHill!$A$1:$D$35,2),IF(AJ684="d",VLOOKUP(AM684,DownHill!$A$1:$D$29,2),IF(AJ684="f",VLOOKUP(AM684,FlatUnd!$A$2:$D$30,2),IF(AJ684="t",VLOOKUP(AM684,TimeAdd!$A$1:$D$176,2),IF(AJ684="l",VLOOKUP(AM684,SLimit!$A$1:$D$8,2),AN683)))))),AN683)</f>
        <v>30</v>
      </c>
      <c r="AO684" s="53">
        <f>IF(AJ684&lt;&gt;"",IF(AJ684="o",VLOOKUP(AM684,OpenSect!$A$1:$D$11,3),IF(AJ684="u",VLOOKUP(AM684,UpHill!$A$1:$D$35,3),IF(AJ684="d",VLOOKUP(AM684,DownHill!$A$3:$D$29,3),IF(AJ684="f",VLOOKUP(AM684,FlatUnd!$A$2:$D$30,3),IF(AJ684="t",VLOOKUP(AM684,TimeAdd!$A$1:$D$18,3),IF(AJ684="l",VLOOKUP(AM684,SLimit!$A$1:$D$8,3),AO683)))))),AO683)</f>
        <v>30</v>
      </c>
      <c r="AP684" s="53">
        <f>IF(AJ684&lt;&gt;"",IF(AJ684="o",VLOOKUP(AM684,OpenSect!$A$1:$D$11,4),IF(AJ684="u",VLOOKUP(AM684,UpHill!$A$1:$D$35,4),IF(AJ684="d",VLOOKUP(AM684,DownHill!$A$1:$D$29,4),IF(AJ684="f",VLOOKUP(AM684,FlatUnd!$A$2:$D$30,4),IF(AJ684="t",VLOOKUP(AM684,TimeAdd!$A$1:$D$18,4),IF(AJ684="l",VLOOKUP(AM684,SLimit!$A$1:$D$8,4),AP683)))))),AP683)</f>
        <v>30</v>
      </c>
      <c r="AQ684" s="53" t="str">
        <f t="shared" si="582"/>
        <v>60</v>
      </c>
      <c r="AR684" s="54" t="str">
        <f t="shared" si="583"/>
        <v>STOP carry straight on .</v>
      </c>
      <c r="AS684" s="55"/>
      <c r="AT684" s="55"/>
      <c r="AU684" s="56">
        <f>IF(GroupStTimes!$A$8=0,MIN(CB684,CD684,CF684),MIN(BZ684,CB684,CD684,CF684))</f>
        <v>0.51115740740740756</v>
      </c>
      <c r="AV684" s="56">
        <f>IF(GroupStTimes!$A$8=0,MAX(CC684,CE684,CG684),MAX(CA684,CC684,CE684,CG684))</f>
        <v>0.55699074074074062</v>
      </c>
      <c r="AW684" s="57" t="str">
        <f t="shared" si="584"/>
        <v/>
      </c>
      <c r="AX684" s="58" t="str">
        <f t="shared" si="585"/>
        <v/>
      </c>
      <c r="AY684" s="58" t="str">
        <f t="shared" si="586"/>
        <v/>
      </c>
      <c r="AZ684" s="31">
        <f t="shared" si="587"/>
        <v>211.08</v>
      </c>
      <c r="BA684" s="59">
        <f t="shared" si="588"/>
        <v>0.51732638888888904</v>
      </c>
      <c r="BB684" s="59">
        <f t="shared" si="589"/>
        <v>0.52288194444444458</v>
      </c>
      <c r="BC684" s="59">
        <f t="shared" si="590"/>
        <v>0.50990740740740759</v>
      </c>
      <c r="BD684" s="59">
        <f t="shared" si="591"/>
        <v>0.55574074074074065</v>
      </c>
      <c r="BE684" s="59">
        <f t="shared" si="592"/>
        <v>0.53940972222222228</v>
      </c>
      <c r="BF684" s="59">
        <f t="shared" si="593"/>
        <v>0.54982638888888891</v>
      </c>
      <c r="BG684" s="59">
        <f t="shared" si="594"/>
        <v>0.54986111111111102</v>
      </c>
      <c r="BH684" s="59">
        <f t="shared" si="595"/>
        <v>0.54916666666666658</v>
      </c>
      <c r="BI684" s="31">
        <f t="shared" si="596"/>
        <v>0.89999999999997726</v>
      </c>
      <c r="BJ684" s="61">
        <f t="shared" si="597"/>
        <v>2.9999999999999243E-2</v>
      </c>
      <c r="BK684" s="61">
        <f t="shared" si="598"/>
        <v>2.9999999999999243E-2</v>
      </c>
      <c r="BL684" s="61">
        <f t="shared" si="599"/>
        <v>2.9999999999999243E-2</v>
      </c>
      <c r="BM684" s="61">
        <f t="shared" si="600"/>
        <v>2.9999999999999243E-2</v>
      </c>
      <c r="BN684" s="62">
        <f t="shared" si="601"/>
        <v>0</v>
      </c>
      <c r="BO684" s="62">
        <f t="shared" si="602"/>
        <v>1</v>
      </c>
      <c r="BP684" s="62">
        <f t="shared" si="603"/>
        <v>48</v>
      </c>
      <c r="BQ684" s="62">
        <f t="shared" si="604"/>
        <v>0</v>
      </c>
      <c r="BR684" s="62">
        <f t="shared" si="605"/>
        <v>1</v>
      </c>
      <c r="BS684" s="62">
        <f t="shared" si="606"/>
        <v>48</v>
      </c>
      <c r="BT684" s="62">
        <f t="shared" si="607"/>
        <v>0</v>
      </c>
      <c r="BU684" s="62">
        <f t="shared" si="608"/>
        <v>1</v>
      </c>
      <c r="BV684" s="62">
        <f t="shared" si="609"/>
        <v>48</v>
      </c>
      <c r="BW684" s="62">
        <f t="shared" si="610"/>
        <v>0</v>
      </c>
      <c r="BX684" s="62">
        <f t="shared" si="611"/>
        <v>1</v>
      </c>
      <c r="BY684" s="62">
        <f t="shared" si="612"/>
        <v>48</v>
      </c>
      <c r="BZ684" s="63">
        <f t="shared" si="613"/>
        <v>0.51857638888888902</v>
      </c>
      <c r="CA684" s="63">
        <f t="shared" si="614"/>
        <v>0.52413194444444455</v>
      </c>
      <c r="CB684" s="63">
        <f t="shared" si="615"/>
        <v>0.51115740740740756</v>
      </c>
      <c r="CC684" s="63">
        <f t="shared" si="616"/>
        <v>0.55699074074074062</v>
      </c>
      <c r="CD684" s="63">
        <f t="shared" si="617"/>
        <v>0.54065972222222225</v>
      </c>
      <c r="CE684" s="63">
        <f t="shared" si="618"/>
        <v>0.55107638888888888</v>
      </c>
      <c r="CF684" s="63">
        <f t="shared" si="619"/>
        <v>0.551111111111111</v>
      </c>
      <c r="CG684" s="63">
        <f t="shared" si="620"/>
        <v>0.55041666666666655</v>
      </c>
      <c r="CH684" s="36"/>
      <c r="CI684" s="36"/>
      <c r="CJ684" s="36"/>
      <c r="CK684" s="36"/>
      <c r="CL684" s="60">
        <v>60</v>
      </c>
    </row>
    <row r="685" spans="1:90" ht="35.1" customHeight="1" x14ac:dyDescent="0.25">
      <c r="A685" s="37">
        <v>90</v>
      </c>
      <c r="B685" s="95"/>
      <c r="C685" s="95" t="s">
        <v>25</v>
      </c>
      <c r="D685" s="95">
        <v>30</v>
      </c>
      <c r="E685" s="37"/>
      <c r="F685" s="44"/>
      <c r="G685" s="44">
        <v>212.21</v>
      </c>
      <c r="H685" s="44">
        <f t="shared" si="574"/>
        <v>212.16</v>
      </c>
      <c r="I685" s="83">
        <v>212.12</v>
      </c>
      <c r="J685" s="43">
        <f t="shared" si="629"/>
        <v>-3.3000188572502914E-4</v>
      </c>
      <c r="K685" s="44">
        <f t="shared" si="630"/>
        <v>-6.9999999999993179E-2</v>
      </c>
      <c r="L685" s="16" t="s">
        <v>1016</v>
      </c>
      <c r="M685" s="122" t="s">
        <v>1229</v>
      </c>
      <c r="N685" s="46">
        <f t="shared" si="580"/>
        <v>212.19</v>
      </c>
      <c r="O685" s="46">
        <v>-0.02</v>
      </c>
      <c r="P685" s="78">
        <v>212.21</v>
      </c>
      <c r="Q685" s="87"/>
      <c r="R685" s="78"/>
      <c r="U685" s="47" t="str">
        <f t="shared" si="621"/>
        <v/>
      </c>
      <c r="V685" s="47" t="str">
        <f t="shared" si="622"/>
        <v/>
      </c>
      <c r="W685" s="50"/>
      <c r="X685" s="50"/>
      <c r="Y685" s="50"/>
      <c r="Z685" s="50"/>
      <c r="AA685" s="50"/>
      <c r="AB685" s="50"/>
      <c r="AC685" s="50"/>
      <c r="AD685" s="50"/>
      <c r="AE685" s="51">
        <f t="shared" si="575"/>
        <v>90</v>
      </c>
      <c r="AF685" s="51" t="str">
        <f t="shared" si="576"/>
        <v/>
      </c>
      <c r="AG685" s="51" t="str">
        <f t="shared" si="577"/>
        <v>o</v>
      </c>
      <c r="AH685" s="51">
        <f t="shared" si="578"/>
        <v>30</v>
      </c>
      <c r="AI685" s="52">
        <f t="shared" si="579"/>
        <v>212.16</v>
      </c>
      <c r="AJ685" s="51" t="s">
        <v>25</v>
      </c>
      <c r="AK685" s="53"/>
      <c r="AL685" s="52"/>
      <c r="AM685" s="53">
        <f t="shared" si="581"/>
        <v>30</v>
      </c>
      <c r="AN685" s="53">
        <f>IF(AJ685&lt;&gt;"",IF(AJ685="o",VLOOKUP(AM685,OpenSect!$A$1:$D$11,2),IF(AJ685="u",VLOOKUP(AM685,UpHill!$A$1:$D$35,2),IF(AJ685="d",VLOOKUP(AM685,DownHill!$A$1:$D$29,2),IF(AJ685="f",VLOOKUP(AM685,FlatUnd!$A$2:$D$30,2),IF(AJ685="t",VLOOKUP(AM685,TimeAdd!$A$1:$D$176,2),IF(AJ685="l",VLOOKUP(AM685,SLimit!$A$1:$D$8,2),AN684)))))),AN684)</f>
        <v>30</v>
      </c>
      <c r="AO685" s="53">
        <f>IF(AJ685&lt;&gt;"",IF(AJ685="o",VLOOKUP(AM685,OpenSect!$A$1:$D$11,3),IF(AJ685="u",VLOOKUP(AM685,UpHill!$A$1:$D$35,3),IF(AJ685="d",VLOOKUP(AM685,DownHill!$A$3:$D$29,3),IF(AJ685="f",VLOOKUP(AM685,FlatUnd!$A$2:$D$30,3),IF(AJ685="t",VLOOKUP(AM685,TimeAdd!$A$1:$D$18,3),IF(AJ685="l",VLOOKUP(AM685,SLimit!$A$1:$D$8,3),AO684)))))),AO684)</f>
        <v>30</v>
      </c>
      <c r="AP685" s="53">
        <f>IF(AJ685&lt;&gt;"",IF(AJ685="o",VLOOKUP(AM685,OpenSect!$A$1:$D$11,4),IF(AJ685="u",VLOOKUP(AM685,UpHill!$A$1:$D$35,4),IF(AJ685="d",VLOOKUP(AM685,DownHill!$A$1:$D$29,4),IF(AJ685="f",VLOOKUP(AM685,FlatUnd!$A$2:$D$30,4),IF(AJ685="t",VLOOKUP(AM685,TimeAdd!$A$1:$D$18,4),IF(AJ685="l",VLOOKUP(AM685,SLimit!$A$1:$D$8,4),AP684)))))),AP684)</f>
        <v>30</v>
      </c>
      <c r="AQ685" s="53" t="str">
        <f t="shared" si="582"/>
        <v>60</v>
      </c>
      <c r="AR685" s="54" t="str">
        <f t="shared" si="583"/>
        <v>Bridge.</v>
      </c>
      <c r="AS685" s="55"/>
      <c r="AT685" s="55"/>
      <c r="AU685" s="56">
        <f>IF(GroupStTimes!$A$8=0,MIN(CB685,CD685,CF685),MIN(BZ685,CB685,CD685,CF685))</f>
        <v>0.51141203703703719</v>
      </c>
      <c r="AV685" s="56">
        <f>IF(GroupStTimes!$A$8=0,MAX(CC685,CE685,CG685),MAX(CA685,CC685,CE685,CG685))</f>
        <v>0.55724537037037025</v>
      </c>
      <c r="AW685" s="57" t="str">
        <f t="shared" si="584"/>
        <v/>
      </c>
      <c r="AX685" s="58" t="str">
        <f t="shared" si="585"/>
        <v/>
      </c>
      <c r="AY685" s="58" t="str">
        <f t="shared" si="586"/>
        <v/>
      </c>
      <c r="AZ685" s="31">
        <f t="shared" si="587"/>
        <v>211.08</v>
      </c>
      <c r="BA685" s="59">
        <f t="shared" si="588"/>
        <v>0.51732638888888904</v>
      </c>
      <c r="BB685" s="59">
        <f t="shared" si="589"/>
        <v>0.52288194444444458</v>
      </c>
      <c r="BC685" s="59">
        <f t="shared" si="590"/>
        <v>0.50990740740740759</v>
      </c>
      <c r="BD685" s="59">
        <f t="shared" si="591"/>
        <v>0.55574074074074065</v>
      </c>
      <c r="BE685" s="59">
        <f t="shared" si="592"/>
        <v>0.53940972222222228</v>
      </c>
      <c r="BF685" s="59">
        <f t="shared" si="593"/>
        <v>0.54982638888888891</v>
      </c>
      <c r="BG685" s="59">
        <f t="shared" si="594"/>
        <v>0.54986111111111102</v>
      </c>
      <c r="BH685" s="59">
        <f t="shared" si="595"/>
        <v>0.54916666666666658</v>
      </c>
      <c r="BI685" s="31">
        <f t="shared" si="596"/>
        <v>1.0799999999999841</v>
      </c>
      <c r="BJ685" s="61">
        <f t="shared" si="597"/>
        <v>3.599999999999947E-2</v>
      </c>
      <c r="BK685" s="61">
        <f t="shared" si="598"/>
        <v>3.599999999999947E-2</v>
      </c>
      <c r="BL685" s="61">
        <f t="shared" si="599"/>
        <v>3.599999999999947E-2</v>
      </c>
      <c r="BM685" s="61">
        <f t="shared" si="600"/>
        <v>3.599999999999947E-2</v>
      </c>
      <c r="BN685" s="62">
        <f t="shared" si="601"/>
        <v>0</v>
      </c>
      <c r="BO685" s="62">
        <f t="shared" si="602"/>
        <v>2</v>
      </c>
      <c r="BP685" s="62">
        <f t="shared" si="603"/>
        <v>10</v>
      </c>
      <c r="BQ685" s="62">
        <f t="shared" si="604"/>
        <v>0</v>
      </c>
      <c r="BR685" s="62">
        <f t="shared" si="605"/>
        <v>2</v>
      </c>
      <c r="BS685" s="62">
        <f t="shared" si="606"/>
        <v>10</v>
      </c>
      <c r="BT685" s="62">
        <f t="shared" si="607"/>
        <v>0</v>
      </c>
      <c r="BU685" s="62">
        <f t="shared" si="608"/>
        <v>2</v>
      </c>
      <c r="BV685" s="62">
        <f t="shared" si="609"/>
        <v>10</v>
      </c>
      <c r="BW685" s="62">
        <f t="shared" si="610"/>
        <v>0</v>
      </c>
      <c r="BX685" s="62">
        <f t="shared" si="611"/>
        <v>2</v>
      </c>
      <c r="BY685" s="62">
        <f t="shared" si="612"/>
        <v>10</v>
      </c>
      <c r="BZ685" s="63">
        <f t="shared" si="613"/>
        <v>0.51883101851851865</v>
      </c>
      <c r="CA685" s="63">
        <f t="shared" si="614"/>
        <v>0.52438657407407419</v>
      </c>
      <c r="CB685" s="63">
        <f t="shared" si="615"/>
        <v>0.51141203703703719</v>
      </c>
      <c r="CC685" s="63">
        <f t="shared" si="616"/>
        <v>0.55724537037037025</v>
      </c>
      <c r="CD685" s="63">
        <f t="shared" si="617"/>
        <v>0.54091435185185188</v>
      </c>
      <c r="CE685" s="63">
        <f t="shared" si="618"/>
        <v>0.55133101851851851</v>
      </c>
      <c r="CF685" s="63">
        <f t="shared" si="619"/>
        <v>0.55136574074074063</v>
      </c>
      <c r="CG685" s="63">
        <f t="shared" si="620"/>
        <v>0.55067129629629619</v>
      </c>
      <c r="CH685" s="36"/>
      <c r="CI685" s="36"/>
      <c r="CJ685" s="36"/>
      <c r="CK685" s="36"/>
      <c r="CL685" s="60">
        <v>60</v>
      </c>
    </row>
    <row r="686" spans="1:90" ht="40.5" x14ac:dyDescent="0.25">
      <c r="A686" s="37">
        <v>90</v>
      </c>
      <c r="B686" s="95"/>
      <c r="C686" s="95" t="s">
        <v>49</v>
      </c>
      <c r="D686" s="95">
        <v>41</v>
      </c>
      <c r="E686" s="37" t="e">
        <f>212.63/F686</f>
        <v>#DIV/0!</v>
      </c>
      <c r="F686" s="44"/>
      <c r="G686" s="44">
        <v>212.72</v>
      </c>
      <c r="H686" s="44">
        <f t="shared" si="574"/>
        <v>212.67</v>
      </c>
      <c r="I686" s="83">
        <v>212.63</v>
      </c>
      <c r="J686" s="43">
        <f t="shared" si="629"/>
        <v>-3.2921036542347357E-4</v>
      </c>
      <c r="K686" s="44">
        <f t="shared" si="630"/>
        <v>-6.9999999999993179E-2</v>
      </c>
      <c r="L686" s="16" t="s">
        <v>1595</v>
      </c>
      <c r="M686" s="122" t="s">
        <v>1229</v>
      </c>
      <c r="N686" s="46">
        <f t="shared" si="580"/>
        <v>212.7</v>
      </c>
      <c r="O686" s="46">
        <v>-0.02</v>
      </c>
      <c r="P686" s="78">
        <v>212.72</v>
      </c>
      <c r="Q686" s="87"/>
      <c r="R686" s="78"/>
      <c r="U686" s="47" t="str">
        <f t="shared" si="621"/>
        <v/>
      </c>
      <c r="V686" s="47" t="str">
        <f t="shared" si="622"/>
        <v/>
      </c>
      <c r="W686" s="50"/>
      <c r="X686" s="50"/>
      <c r="Y686" s="50"/>
      <c r="Z686" s="50"/>
      <c r="AA686" s="50"/>
      <c r="AB686" s="50"/>
      <c r="AC686" s="50"/>
      <c r="AD686" s="50"/>
      <c r="AE686" s="51">
        <f t="shared" si="575"/>
        <v>90</v>
      </c>
      <c r="AF686" s="51" t="str">
        <f t="shared" si="576"/>
        <v/>
      </c>
      <c r="AG686" s="51" t="str">
        <f t="shared" si="577"/>
        <v>f</v>
      </c>
      <c r="AH686" s="51">
        <f t="shared" si="578"/>
        <v>41</v>
      </c>
      <c r="AI686" s="52">
        <f t="shared" si="579"/>
        <v>212.67</v>
      </c>
      <c r="AJ686" s="51" t="s">
        <v>49</v>
      </c>
      <c r="AK686" s="53"/>
      <c r="AL686" s="52"/>
      <c r="AM686" s="53">
        <f t="shared" si="581"/>
        <v>41</v>
      </c>
      <c r="AN686" s="53">
        <f>IF(AJ686&lt;&gt;"",IF(AJ686="o",VLOOKUP(AM686,OpenSect!$A$1:$D$11,2),IF(AJ686="u",VLOOKUP(AM686,UpHill!$A$1:$D$35,2),IF(AJ686="d",VLOOKUP(AM686,DownHill!$A$1:$D$29,2),IF(AJ686="f",VLOOKUP(AM686,FlatUnd!$A$2:$D$30,2),IF(AJ686="t",VLOOKUP(AM686,TimeAdd!$A$1:$D$176,2),IF(AJ686="l",VLOOKUP(AM686,SLimit!$A$1:$D$8,2),AN685)))))),AN685)</f>
        <v>48</v>
      </c>
      <c r="AO686" s="53">
        <f>IF(AJ686&lt;&gt;"",IF(AJ686="o",VLOOKUP(AM686,OpenSect!$A$1:$D$11,3),IF(AJ686="u",VLOOKUP(AM686,UpHill!$A$1:$D$35,3),IF(AJ686="d",VLOOKUP(AM686,DownHill!$A$3:$D$29,3),IF(AJ686="f",VLOOKUP(AM686,FlatUnd!$A$2:$D$30,3),IF(AJ686="t",VLOOKUP(AM686,TimeAdd!$A$1:$D$18,3),IF(AJ686="l",VLOOKUP(AM686,SLimit!$A$1:$D$8,3),AO685)))))),AO685)</f>
        <v>55</v>
      </c>
      <c r="AP686" s="53">
        <f>IF(AJ686&lt;&gt;"",IF(AJ686="o",VLOOKUP(AM686,OpenSect!$A$1:$D$11,4),IF(AJ686="u",VLOOKUP(AM686,UpHill!$A$1:$D$35,4),IF(AJ686="d",VLOOKUP(AM686,DownHill!$A$1:$D$29,4),IF(AJ686="f",VLOOKUP(AM686,FlatUnd!$A$2:$D$30,4),IF(AJ686="t",VLOOKUP(AM686,TimeAdd!$A$1:$D$18,4),IF(AJ686="l",VLOOKUP(AM686,SLimit!$A$1:$D$8,4),AP685)))))),AP685)</f>
        <v>62</v>
      </c>
      <c r="AQ686" s="53" t="str">
        <f t="shared" si="582"/>
        <v>60</v>
      </c>
      <c r="AR686" s="54" t="str">
        <f t="shared" si="583"/>
        <v>Big tree on both sides of the road. SOR on Road. START of REGULARATY</v>
      </c>
      <c r="AS686" s="55"/>
      <c r="AT686" s="55"/>
      <c r="AU686" s="56">
        <f>IF(GroupStTimes!$A$8=0,MIN(CB686,CD686,CF686),MIN(BZ686,CB686,CD686,CF686))</f>
        <v>0.51211805555555578</v>
      </c>
      <c r="AV686" s="56">
        <f>IF(GroupStTimes!$A$8=0,MAX(CC686,CE686,CG686),MAX(CA686,CC686,CE686,CG686))</f>
        <v>0.55795138888888884</v>
      </c>
      <c r="AW686" s="57" t="str">
        <f t="shared" si="584"/>
        <v/>
      </c>
      <c r="AX686" s="58" t="str">
        <f t="shared" si="585"/>
        <v/>
      </c>
      <c r="AY686" s="58" t="str">
        <f t="shared" si="586"/>
        <v/>
      </c>
      <c r="AZ686" s="31">
        <f t="shared" si="587"/>
        <v>211.08</v>
      </c>
      <c r="BA686" s="59">
        <f t="shared" si="588"/>
        <v>0.51732638888888904</v>
      </c>
      <c r="BB686" s="59">
        <f t="shared" si="589"/>
        <v>0.52288194444444458</v>
      </c>
      <c r="BC686" s="59">
        <f t="shared" si="590"/>
        <v>0.50990740740740759</v>
      </c>
      <c r="BD686" s="59">
        <f t="shared" si="591"/>
        <v>0.55574074074074065</v>
      </c>
      <c r="BE686" s="59">
        <f t="shared" si="592"/>
        <v>0.53940972222222228</v>
      </c>
      <c r="BF686" s="59">
        <f t="shared" si="593"/>
        <v>0.54982638888888891</v>
      </c>
      <c r="BG686" s="59">
        <f t="shared" si="594"/>
        <v>0.54986111111111102</v>
      </c>
      <c r="BH686" s="59">
        <f t="shared" si="595"/>
        <v>0.54916666666666658</v>
      </c>
      <c r="BI686" s="31">
        <f t="shared" si="596"/>
        <v>1.589999999999975</v>
      </c>
      <c r="BJ686" s="61">
        <f t="shared" si="597"/>
        <v>5.2999999999999166E-2</v>
      </c>
      <c r="BK686" s="61">
        <f t="shared" si="598"/>
        <v>5.2999999999999166E-2</v>
      </c>
      <c r="BL686" s="61">
        <f t="shared" si="599"/>
        <v>5.2999999999999166E-2</v>
      </c>
      <c r="BM686" s="61">
        <f t="shared" si="600"/>
        <v>5.2999999999999166E-2</v>
      </c>
      <c r="BN686" s="62">
        <f t="shared" si="601"/>
        <v>0</v>
      </c>
      <c r="BO686" s="62">
        <f t="shared" si="602"/>
        <v>3</v>
      </c>
      <c r="BP686" s="62">
        <f t="shared" si="603"/>
        <v>11</v>
      </c>
      <c r="BQ686" s="62">
        <f t="shared" si="604"/>
        <v>0</v>
      </c>
      <c r="BR686" s="62">
        <f t="shared" si="605"/>
        <v>3</v>
      </c>
      <c r="BS686" s="62">
        <f t="shared" si="606"/>
        <v>11</v>
      </c>
      <c r="BT686" s="62">
        <f t="shared" si="607"/>
        <v>0</v>
      </c>
      <c r="BU686" s="62">
        <f t="shared" si="608"/>
        <v>3</v>
      </c>
      <c r="BV686" s="62">
        <f t="shared" si="609"/>
        <v>11</v>
      </c>
      <c r="BW686" s="62">
        <f t="shared" si="610"/>
        <v>0</v>
      </c>
      <c r="BX686" s="62">
        <f t="shared" si="611"/>
        <v>3</v>
      </c>
      <c r="BY686" s="62">
        <f t="shared" si="612"/>
        <v>11</v>
      </c>
      <c r="BZ686" s="63">
        <f t="shared" si="613"/>
        <v>0.51953703703703724</v>
      </c>
      <c r="CA686" s="63">
        <f t="shared" si="614"/>
        <v>0.52509259259259278</v>
      </c>
      <c r="CB686" s="63">
        <f t="shared" si="615"/>
        <v>0.51211805555555578</v>
      </c>
      <c r="CC686" s="63">
        <f t="shared" si="616"/>
        <v>0.55795138888888884</v>
      </c>
      <c r="CD686" s="63">
        <f t="shared" si="617"/>
        <v>0.54162037037037047</v>
      </c>
      <c r="CE686" s="63">
        <f t="shared" si="618"/>
        <v>0.5520370370370371</v>
      </c>
      <c r="CF686" s="63">
        <f t="shared" si="619"/>
        <v>0.55207175925925922</v>
      </c>
      <c r="CG686" s="63">
        <f t="shared" si="620"/>
        <v>0.55137731481481478</v>
      </c>
      <c r="CH686" s="36"/>
      <c r="CI686" s="36"/>
      <c r="CJ686" s="36"/>
      <c r="CK686" s="36"/>
      <c r="CL686" s="60">
        <v>60</v>
      </c>
    </row>
    <row r="687" spans="1:90" ht="35.1" customHeight="1" x14ac:dyDescent="0.25">
      <c r="A687" s="37">
        <v>90</v>
      </c>
      <c r="B687" s="95"/>
      <c r="C687" s="95"/>
      <c r="D687" s="95"/>
      <c r="E687" s="37"/>
      <c r="F687" s="44"/>
      <c r="G687" s="44">
        <v>212.97</v>
      </c>
      <c r="H687" s="44">
        <f t="shared" si="574"/>
        <v>212.92</v>
      </c>
      <c r="I687" s="83">
        <v>212.88</v>
      </c>
      <c r="J687" s="43">
        <f t="shared" si="629"/>
        <v>-3.2882375046971616E-4</v>
      </c>
      <c r="K687" s="44">
        <f t="shared" si="630"/>
        <v>-6.9999999999993179E-2</v>
      </c>
      <c r="L687" s="16" t="s">
        <v>1711</v>
      </c>
      <c r="M687" s="122" t="s">
        <v>1231</v>
      </c>
      <c r="N687" s="46">
        <f t="shared" si="580"/>
        <v>212.95</v>
      </c>
      <c r="O687" s="46">
        <v>-0.02</v>
      </c>
      <c r="P687" s="78">
        <v>212.97</v>
      </c>
      <c r="Q687" s="87"/>
      <c r="R687" s="78"/>
      <c r="U687" s="47" t="str">
        <f t="shared" si="621"/>
        <v/>
      </c>
      <c r="V687" s="47" t="str">
        <f t="shared" si="622"/>
        <v/>
      </c>
      <c r="W687" s="50"/>
      <c r="X687" s="50"/>
      <c r="Y687" s="50"/>
      <c r="Z687" s="50"/>
      <c r="AA687" s="50"/>
      <c r="AB687" s="50"/>
      <c r="AC687" s="50"/>
      <c r="AD687" s="50"/>
      <c r="AE687" s="51">
        <f t="shared" si="575"/>
        <v>90</v>
      </c>
      <c r="AF687" s="51" t="str">
        <f t="shared" si="576"/>
        <v/>
      </c>
      <c r="AG687" s="51" t="str">
        <f t="shared" si="577"/>
        <v/>
      </c>
      <c r="AH687" s="51" t="str">
        <f t="shared" si="578"/>
        <v/>
      </c>
      <c r="AI687" s="52">
        <f t="shared" si="579"/>
        <v>212.92</v>
      </c>
      <c r="AJ687" s="51"/>
      <c r="AK687" s="53"/>
      <c r="AL687" s="52"/>
      <c r="AM687" s="53">
        <f t="shared" si="581"/>
        <v>41</v>
      </c>
      <c r="AN687" s="53">
        <f>IF(AJ687&lt;&gt;"",IF(AJ687="o",VLOOKUP(AM687,OpenSect!$A$1:$D$11,2),IF(AJ687="u",VLOOKUP(AM687,UpHill!$A$1:$D$35,2),IF(AJ687="d",VLOOKUP(AM687,DownHill!$A$1:$D$29,2),IF(AJ687="f",VLOOKUP(AM687,FlatUnd!$A$2:$D$30,2),IF(AJ687="t",VLOOKUP(AM687,TimeAdd!$A$1:$D$176,2),IF(AJ687="l",VLOOKUP(AM687,SLimit!$A$1:$D$8,2),AN686)))))),AN686)</f>
        <v>48</v>
      </c>
      <c r="AO687" s="53">
        <f>IF(AJ687&lt;&gt;"",IF(AJ687="o",VLOOKUP(AM687,OpenSect!$A$1:$D$11,3),IF(AJ687="u",VLOOKUP(AM687,UpHill!$A$1:$D$35,3),IF(AJ687="d",VLOOKUP(AM687,DownHill!$A$3:$D$29,3),IF(AJ687="f",VLOOKUP(AM687,FlatUnd!$A$2:$D$30,3),IF(AJ687="t",VLOOKUP(AM687,TimeAdd!$A$1:$D$18,3),IF(AJ687="l",VLOOKUP(AM687,SLimit!$A$1:$D$8,3),AO686)))))),AO686)</f>
        <v>55</v>
      </c>
      <c r="AP687" s="53">
        <f>IF(AJ687&lt;&gt;"",IF(AJ687="o",VLOOKUP(AM687,OpenSect!$A$1:$D$11,4),IF(AJ687="u",VLOOKUP(AM687,UpHill!$A$1:$D$35,4),IF(AJ687="d",VLOOKUP(AM687,DownHill!$A$1:$D$29,4),IF(AJ687="f",VLOOKUP(AM687,FlatUnd!$A$2:$D$30,4),IF(AJ687="t",VLOOKUP(AM687,TimeAdd!$A$1:$D$18,4),IF(AJ687="l",VLOOKUP(AM687,SLimit!$A$1:$D$8,4),AP686)))))),AP686)</f>
        <v>62</v>
      </c>
      <c r="AQ687" s="53" t="str">
        <f t="shared" si="582"/>
        <v>80</v>
      </c>
      <c r="AR687" s="54" t="str">
        <f t="shared" si="583"/>
        <v>80 Speed limit.  Construction .</v>
      </c>
      <c r="AS687" s="55"/>
      <c r="AT687" s="55"/>
      <c r="AU687" s="56">
        <f>IF(GroupStTimes!$A$8=0,MIN(CB687,CD687,CF687),MIN(BZ687,CB687,CD687,CF687))</f>
        <v>0.51233796296296319</v>
      </c>
      <c r="AV687" s="56">
        <f>IF(GroupStTimes!$A$8=0,MAX(CC687,CE687,CG687),MAX(CA687,CC687,CE687,CG687))</f>
        <v>0.55817129629629625</v>
      </c>
      <c r="AW687" s="57" t="str">
        <f t="shared" si="584"/>
        <v/>
      </c>
      <c r="AX687" s="58" t="str">
        <f t="shared" si="585"/>
        <v/>
      </c>
      <c r="AY687" s="58" t="str">
        <f t="shared" si="586"/>
        <v/>
      </c>
      <c r="AZ687" s="31">
        <f t="shared" si="587"/>
        <v>212.67</v>
      </c>
      <c r="BA687" s="59">
        <f t="shared" si="588"/>
        <v>0.51953703703703724</v>
      </c>
      <c r="BB687" s="59">
        <f t="shared" si="589"/>
        <v>0.52509259259259278</v>
      </c>
      <c r="BC687" s="59">
        <f t="shared" si="590"/>
        <v>0.51211805555555578</v>
      </c>
      <c r="BD687" s="59">
        <f t="shared" si="591"/>
        <v>0.55795138888888884</v>
      </c>
      <c r="BE687" s="59">
        <f t="shared" si="592"/>
        <v>0.54162037037037047</v>
      </c>
      <c r="BF687" s="59">
        <f t="shared" si="593"/>
        <v>0.5520370370370371</v>
      </c>
      <c r="BG687" s="59">
        <f t="shared" si="594"/>
        <v>0.55207175925925922</v>
      </c>
      <c r="BH687" s="59">
        <f t="shared" si="595"/>
        <v>0.55137731481481478</v>
      </c>
      <c r="BI687" s="31">
        <f t="shared" si="596"/>
        <v>0.25</v>
      </c>
      <c r="BJ687" s="61">
        <f t="shared" si="597"/>
        <v>6.0975609756097563E-3</v>
      </c>
      <c r="BK687" s="61">
        <f t="shared" si="598"/>
        <v>5.208333333333333E-3</v>
      </c>
      <c r="BL687" s="61">
        <f t="shared" si="599"/>
        <v>4.5454545454545452E-3</v>
      </c>
      <c r="BM687" s="61">
        <f t="shared" si="600"/>
        <v>4.0322580645161289E-3</v>
      </c>
      <c r="BN687" s="62">
        <f t="shared" si="601"/>
        <v>0</v>
      </c>
      <c r="BO687" s="62">
        <f t="shared" si="602"/>
        <v>0</v>
      </c>
      <c r="BP687" s="62">
        <f t="shared" si="603"/>
        <v>22</v>
      </c>
      <c r="BQ687" s="62">
        <f t="shared" si="604"/>
        <v>0</v>
      </c>
      <c r="BR687" s="62">
        <f t="shared" si="605"/>
        <v>0</v>
      </c>
      <c r="BS687" s="62">
        <f t="shared" si="606"/>
        <v>19</v>
      </c>
      <c r="BT687" s="62">
        <f t="shared" si="607"/>
        <v>0</v>
      </c>
      <c r="BU687" s="62">
        <f t="shared" si="608"/>
        <v>0</v>
      </c>
      <c r="BV687" s="62">
        <f t="shared" si="609"/>
        <v>16</v>
      </c>
      <c r="BW687" s="62">
        <f t="shared" si="610"/>
        <v>0</v>
      </c>
      <c r="BX687" s="62">
        <f t="shared" si="611"/>
        <v>0</v>
      </c>
      <c r="BY687" s="62">
        <f t="shared" si="612"/>
        <v>15</v>
      </c>
      <c r="BZ687" s="63">
        <f t="shared" si="613"/>
        <v>0.51979166666666687</v>
      </c>
      <c r="CA687" s="63">
        <f t="shared" si="614"/>
        <v>0.52534722222222241</v>
      </c>
      <c r="CB687" s="63">
        <f t="shared" si="615"/>
        <v>0.51233796296296319</v>
      </c>
      <c r="CC687" s="63">
        <f t="shared" si="616"/>
        <v>0.55817129629629625</v>
      </c>
      <c r="CD687" s="63">
        <f t="shared" si="617"/>
        <v>0.54180555555555565</v>
      </c>
      <c r="CE687" s="63">
        <f t="shared" si="618"/>
        <v>0.55222222222222228</v>
      </c>
      <c r="CF687" s="63">
        <f t="shared" si="619"/>
        <v>0.55224537037037036</v>
      </c>
      <c r="CG687" s="63">
        <f t="shared" si="620"/>
        <v>0.55155092592592592</v>
      </c>
      <c r="CH687" s="36"/>
      <c r="CI687" s="36"/>
      <c r="CJ687" s="36"/>
      <c r="CK687" s="36"/>
      <c r="CL687" s="60">
        <v>60</v>
      </c>
    </row>
    <row r="688" spans="1:90" ht="35.1" customHeight="1" x14ac:dyDescent="0.25">
      <c r="A688" s="37">
        <v>90</v>
      </c>
      <c r="B688" s="95"/>
      <c r="C688" s="95"/>
      <c r="D688" s="37"/>
      <c r="E688" s="37"/>
      <c r="F688" s="44"/>
      <c r="G688" s="44">
        <v>213.14</v>
      </c>
      <c r="H688" s="44">
        <f t="shared" si="574"/>
        <v>213.09</v>
      </c>
      <c r="I688" s="83">
        <v>213.05</v>
      </c>
      <c r="J688" s="43">
        <f t="shared" si="629"/>
        <v>-3.2856137057012325E-4</v>
      </c>
      <c r="K688" s="44">
        <f t="shared" si="630"/>
        <v>-6.9999999999964757E-2</v>
      </c>
      <c r="L688" s="16" t="s">
        <v>1596</v>
      </c>
      <c r="M688" s="122" t="s">
        <v>1231</v>
      </c>
      <c r="N688" s="46">
        <f t="shared" si="580"/>
        <v>213.11999999999998</v>
      </c>
      <c r="O688" s="46">
        <v>-0.02</v>
      </c>
      <c r="P688" s="78">
        <v>213.14</v>
      </c>
      <c r="Q688" s="87"/>
      <c r="R688" s="78"/>
      <c r="U688" s="47" t="str">
        <f t="shared" si="621"/>
        <v/>
      </c>
      <c r="V688" s="47" t="str">
        <f t="shared" si="622"/>
        <v/>
      </c>
      <c r="W688" s="50"/>
      <c r="X688" s="50"/>
      <c r="Y688" s="50"/>
      <c r="Z688" s="50"/>
      <c r="AA688" s="50"/>
      <c r="AB688" s="50"/>
      <c r="AC688" s="50"/>
      <c r="AD688" s="50"/>
      <c r="AE688" s="51">
        <f t="shared" si="575"/>
        <v>90</v>
      </c>
      <c r="AF688" s="51" t="str">
        <f t="shared" si="576"/>
        <v/>
      </c>
      <c r="AG688" s="51" t="str">
        <f t="shared" si="577"/>
        <v/>
      </c>
      <c r="AH688" s="51" t="str">
        <f t="shared" si="578"/>
        <v/>
      </c>
      <c r="AI688" s="52">
        <f t="shared" si="579"/>
        <v>213.09</v>
      </c>
      <c r="AJ688" s="51"/>
      <c r="AK688" s="53"/>
      <c r="AL688" s="52"/>
      <c r="AM688" s="53">
        <f t="shared" si="581"/>
        <v>41</v>
      </c>
      <c r="AN688" s="53">
        <f>IF(AJ688&lt;&gt;"",IF(AJ688="o",VLOOKUP(AM688,OpenSect!$A$1:$D$11,2),IF(AJ688="u",VLOOKUP(AM688,UpHill!$A$1:$D$35,2),IF(AJ688="d",VLOOKUP(AM688,DownHill!$A$1:$D$29,2),IF(AJ688="f",VLOOKUP(AM688,FlatUnd!$A$2:$D$30,2),IF(AJ688="t",VLOOKUP(AM688,TimeAdd!$A$1:$D$176,2),IF(AJ688="l",VLOOKUP(AM688,SLimit!$A$1:$D$8,2),AN687)))))),AN687)</f>
        <v>48</v>
      </c>
      <c r="AO688" s="53">
        <f>IF(AJ688&lt;&gt;"",IF(AJ688="o",VLOOKUP(AM688,OpenSect!$A$1:$D$11,3),IF(AJ688="u",VLOOKUP(AM688,UpHill!$A$1:$D$35,3),IF(AJ688="d",VLOOKUP(AM688,DownHill!$A$3:$D$29,3),IF(AJ688="f",VLOOKUP(AM688,FlatUnd!$A$2:$D$30,3),IF(AJ688="t",VLOOKUP(AM688,TimeAdd!$A$1:$D$18,3),IF(AJ688="l",VLOOKUP(AM688,SLimit!$A$1:$D$8,3),AO687)))))),AO687)</f>
        <v>55</v>
      </c>
      <c r="AP688" s="53">
        <f>IF(AJ688&lt;&gt;"",IF(AJ688="o",VLOOKUP(AM688,OpenSect!$A$1:$D$11,4),IF(AJ688="u",VLOOKUP(AM688,UpHill!$A$1:$D$35,4),IF(AJ688="d",VLOOKUP(AM688,DownHill!$A$1:$D$29,4),IF(AJ688="f",VLOOKUP(AM688,FlatUnd!$A$2:$D$30,4),IF(AJ688="t",VLOOKUP(AM688,TimeAdd!$A$1:$D$18,4),IF(AJ688="l",VLOOKUP(AM688,SLimit!$A$1:$D$8,4),AP687)))))),AP687)</f>
        <v>62</v>
      </c>
      <c r="AQ688" s="53" t="str">
        <f t="shared" si="582"/>
        <v>80</v>
      </c>
      <c r="AR688" s="54" t="str">
        <f t="shared" si="583"/>
        <v>Over head Power Lines.</v>
      </c>
      <c r="AS688" s="55"/>
      <c r="AT688" s="55"/>
      <c r="AU688" s="56">
        <f>IF(GroupStTimes!$A$8=0,MIN(CB688,CD688,CF688),MIN(BZ688,CB688,CD688,CF688))</f>
        <v>0.51248842592592614</v>
      </c>
      <c r="AV688" s="56">
        <f>IF(GroupStTimes!$A$8=0,MAX(CC688,CE688,CG688),MAX(CA688,CC688,CE688,CG688))</f>
        <v>0.5583217592592592</v>
      </c>
      <c r="AW688" s="57" t="str">
        <f t="shared" si="584"/>
        <v/>
      </c>
      <c r="AX688" s="58" t="str">
        <f t="shared" si="585"/>
        <v/>
      </c>
      <c r="AY688" s="58" t="str">
        <f t="shared" si="586"/>
        <v/>
      </c>
      <c r="AZ688" s="31">
        <f t="shared" si="587"/>
        <v>212.67</v>
      </c>
      <c r="BA688" s="59">
        <f t="shared" si="588"/>
        <v>0.51953703703703724</v>
      </c>
      <c r="BB688" s="59">
        <f t="shared" si="589"/>
        <v>0.52509259259259278</v>
      </c>
      <c r="BC688" s="59">
        <f t="shared" si="590"/>
        <v>0.51211805555555578</v>
      </c>
      <c r="BD688" s="59">
        <f t="shared" si="591"/>
        <v>0.55795138888888884</v>
      </c>
      <c r="BE688" s="59">
        <f t="shared" si="592"/>
        <v>0.54162037037037047</v>
      </c>
      <c r="BF688" s="59">
        <f t="shared" si="593"/>
        <v>0.5520370370370371</v>
      </c>
      <c r="BG688" s="59">
        <f t="shared" si="594"/>
        <v>0.55207175925925922</v>
      </c>
      <c r="BH688" s="59">
        <f t="shared" si="595"/>
        <v>0.55137731481481478</v>
      </c>
      <c r="BI688" s="31">
        <f t="shared" si="596"/>
        <v>0.42000000000001592</v>
      </c>
      <c r="BJ688" s="61">
        <f t="shared" si="597"/>
        <v>1.0243902439024779E-2</v>
      </c>
      <c r="BK688" s="61">
        <f t="shared" si="598"/>
        <v>8.7500000000003322E-3</v>
      </c>
      <c r="BL688" s="61">
        <f t="shared" si="599"/>
        <v>7.6363636363639261E-3</v>
      </c>
      <c r="BM688" s="61">
        <f t="shared" si="600"/>
        <v>6.7741935483873533E-3</v>
      </c>
      <c r="BN688" s="62">
        <f t="shared" si="601"/>
        <v>0</v>
      </c>
      <c r="BO688" s="62">
        <f t="shared" si="602"/>
        <v>0</v>
      </c>
      <c r="BP688" s="62">
        <f t="shared" si="603"/>
        <v>37</v>
      </c>
      <c r="BQ688" s="62">
        <f t="shared" si="604"/>
        <v>0</v>
      </c>
      <c r="BR688" s="62">
        <f t="shared" si="605"/>
        <v>0</v>
      </c>
      <c r="BS688" s="62">
        <f t="shared" si="606"/>
        <v>32</v>
      </c>
      <c r="BT688" s="62">
        <f t="shared" si="607"/>
        <v>0</v>
      </c>
      <c r="BU688" s="62">
        <f t="shared" si="608"/>
        <v>0</v>
      </c>
      <c r="BV688" s="62">
        <f t="shared" si="609"/>
        <v>27</v>
      </c>
      <c r="BW688" s="62">
        <f t="shared" si="610"/>
        <v>0</v>
      </c>
      <c r="BX688" s="62">
        <f t="shared" si="611"/>
        <v>0</v>
      </c>
      <c r="BY688" s="62">
        <f t="shared" si="612"/>
        <v>24</v>
      </c>
      <c r="BZ688" s="63">
        <f t="shared" si="613"/>
        <v>0.51996527777777801</v>
      </c>
      <c r="CA688" s="63">
        <f t="shared" si="614"/>
        <v>0.52552083333333355</v>
      </c>
      <c r="CB688" s="63">
        <f t="shared" si="615"/>
        <v>0.51248842592592614</v>
      </c>
      <c r="CC688" s="63">
        <f t="shared" si="616"/>
        <v>0.5583217592592592</v>
      </c>
      <c r="CD688" s="63">
        <f t="shared" si="617"/>
        <v>0.54193287037037052</v>
      </c>
      <c r="CE688" s="63">
        <f t="shared" si="618"/>
        <v>0.55234953703703715</v>
      </c>
      <c r="CF688" s="63">
        <f t="shared" si="619"/>
        <v>0.55234953703703704</v>
      </c>
      <c r="CG688" s="63">
        <f t="shared" si="620"/>
        <v>0.5516550925925926</v>
      </c>
      <c r="CH688" s="36"/>
      <c r="CI688" s="36"/>
      <c r="CJ688" s="36"/>
      <c r="CK688" s="36"/>
      <c r="CL688" s="60">
        <v>60</v>
      </c>
    </row>
    <row r="689" spans="1:90" ht="35.1" customHeight="1" x14ac:dyDescent="0.25">
      <c r="A689" s="37">
        <v>90</v>
      </c>
      <c r="B689" s="95"/>
      <c r="C689" s="95"/>
      <c r="D689" s="37"/>
      <c r="E689" s="37"/>
      <c r="F689" s="44"/>
      <c r="G689" s="44">
        <v>213.31</v>
      </c>
      <c r="H689" s="44">
        <f t="shared" si="574"/>
        <v>213.26</v>
      </c>
      <c r="I689" s="83">
        <v>213.22</v>
      </c>
      <c r="J689" s="43">
        <f t="shared" si="629"/>
        <v>-3.2829940906103168E-4</v>
      </c>
      <c r="K689" s="44">
        <f t="shared" si="630"/>
        <v>-6.9999999999993179E-2</v>
      </c>
      <c r="L689" s="16" t="s">
        <v>1597</v>
      </c>
      <c r="M689" s="122" t="s">
        <v>1231</v>
      </c>
      <c r="N689" s="46">
        <f t="shared" si="580"/>
        <v>213.29</v>
      </c>
      <c r="O689" s="46">
        <v>-0.02</v>
      </c>
      <c r="P689" s="78">
        <v>213.31</v>
      </c>
      <c r="Q689" s="87"/>
      <c r="R689" s="78"/>
      <c r="U689" s="47" t="str">
        <f t="shared" si="621"/>
        <v/>
      </c>
      <c r="V689" s="47" t="str">
        <f t="shared" si="622"/>
        <v/>
      </c>
      <c r="W689" s="50"/>
      <c r="X689" s="50"/>
      <c r="Y689" s="50"/>
      <c r="Z689" s="50"/>
      <c r="AA689" s="50"/>
      <c r="AB689" s="50"/>
      <c r="AC689" s="50"/>
      <c r="AD689" s="50"/>
      <c r="AE689" s="51">
        <f t="shared" si="575"/>
        <v>90</v>
      </c>
      <c r="AF689" s="51" t="str">
        <f t="shared" si="576"/>
        <v/>
      </c>
      <c r="AG689" s="51" t="str">
        <f t="shared" si="577"/>
        <v/>
      </c>
      <c r="AH689" s="51" t="str">
        <f t="shared" si="578"/>
        <v/>
      </c>
      <c r="AI689" s="52">
        <f t="shared" si="579"/>
        <v>213.26</v>
      </c>
      <c r="AJ689" s="51"/>
      <c r="AK689" s="53"/>
      <c r="AL689" s="52"/>
      <c r="AM689" s="53">
        <f t="shared" si="581"/>
        <v>41</v>
      </c>
      <c r="AN689" s="53">
        <f>IF(AJ689&lt;&gt;"",IF(AJ689="o",VLOOKUP(AM689,OpenSect!$A$1:$D$11,2),IF(AJ689="u",VLOOKUP(AM689,UpHill!$A$1:$D$35,2),IF(AJ689="d",VLOOKUP(AM689,DownHill!$A$1:$D$29,2),IF(AJ689="f",VLOOKUP(AM689,FlatUnd!$A$2:$D$30,2),IF(AJ689="t",VLOOKUP(AM689,TimeAdd!$A$1:$D$176,2),IF(AJ689="l",VLOOKUP(AM689,SLimit!$A$1:$D$8,2),AN688)))))),AN688)</f>
        <v>48</v>
      </c>
      <c r="AO689" s="53">
        <f>IF(AJ689&lt;&gt;"",IF(AJ689="o",VLOOKUP(AM689,OpenSect!$A$1:$D$11,3),IF(AJ689="u",VLOOKUP(AM689,UpHill!$A$1:$D$35,3),IF(AJ689="d",VLOOKUP(AM689,DownHill!$A$3:$D$29,3),IF(AJ689="f",VLOOKUP(AM689,FlatUnd!$A$2:$D$30,3),IF(AJ689="t",VLOOKUP(AM689,TimeAdd!$A$1:$D$18,3),IF(AJ689="l",VLOOKUP(AM689,SLimit!$A$1:$D$8,3),AO688)))))),AO688)</f>
        <v>55</v>
      </c>
      <c r="AP689" s="53">
        <f>IF(AJ689&lt;&gt;"",IF(AJ689="o",VLOOKUP(AM689,OpenSect!$A$1:$D$11,4),IF(AJ689="u",VLOOKUP(AM689,UpHill!$A$1:$D$35,4),IF(AJ689="d",VLOOKUP(AM689,DownHill!$A$1:$D$29,4),IF(AJ689="f",VLOOKUP(AM689,FlatUnd!$A$2:$D$30,4),IF(AJ689="t",VLOOKUP(AM689,TimeAdd!$A$1:$D$18,4),IF(AJ689="l",VLOOKUP(AM689,SLimit!$A$1:$D$8,4),AP688)))))),AP688)</f>
        <v>62</v>
      </c>
      <c r="AQ689" s="53" t="str">
        <f t="shared" si="582"/>
        <v>80</v>
      </c>
      <c r="AR689" s="54" t="str">
        <f t="shared" si="583"/>
        <v>3 Km Stone on Right.</v>
      </c>
      <c r="AS689" s="55"/>
      <c r="AT689" s="55"/>
      <c r="AU689" s="56">
        <f>IF(GroupStTimes!$A$8=0,MIN(CB689,CD689,CF689),MIN(BZ689,CB689,CD689,CF689))</f>
        <v>0.51262731481481505</v>
      </c>
      <c r="AV689" s="56">
        <f>IF(GroupStTimes!$A$8=0,MAX(CC689,CE689,CG689),MAX(CA689,CC689,CE689,CG689))</f>
        <v>0.55846064814814811</v>
      </c>
      <c r="AW689" s="57" t="str">
        <f t="shared" si="584"/>
        <v/>
      </c>
      <c r="AX689" s="58" t="str">
        <f t="shared" si="585"/>
        <v/>
      </c>
      <c r="AY689" s="58" t="str">
        <f t="shared" si="586"/>
        <v/>
      </c>
      <c r="AZ689" s="31">
        <f t="shared" si="587"/>
        <v>212.67</v>
      </c>
      <c r="BA689" s="59">
        <f t="shared" si="588"/>
        <v>0.51953703703703724</v>
      </c>
      <c r="BB689" s="59">
        <f t="shared" si="589"/>
        <v>0.52509259259259278</v>
      </c>
      <c r="BC689" s="59">
        <f t="shared" si="590"/>
        <v>0.51211805555555578</v>
      </c>
      <c r="BD689" s="59">
        <f t="shared" si="591"/>
        <v>0.55795138888888884</v>
      </c>
      <c r="BE689" s="59">
        <f t="shared" si="592"/>
        <v>0.54162037037037047</v>
      </c>
      <c r="BF689" s="59">
        <f t="shared" si="593"/>
        <v>0.5520370370370371</v>
      </c>
      <c r="BG689" s="59">
        <f t="shared" si="594"/>
        <v>0.55207175925925922</v>
      </c>
      <c r="BH689" s="59">
        <f t="shared" si="595"/>
        <v>0.55137731481481478</v>
      </c>
      <c r="BI689" s="31">
        <f t="shared" si="596"/>
        <v>0.59000000000000341</v>
      </c>
      <c r="BJ689" s="61">
        <f t="shared" si="597"/>
        <v>1.4390243902439108E-2</v>
      </c>
      <c r="BK689" s="61">
        <f t="shared" si="598"/>
        <v>1.2291666666666737E-2</v>
      </c>
      <c r="BL689" s="61">
        <f t="shared" si="599"/>
        <v>1.072727272727279E-2</v>
      </c>
      <c r="BM689" s="61">
        <f t="shared" si="600"/>
        <v>9.5161290322581197E-3</v>
      </c>
      <c r="BN689" s="62">
        <f t="shared" si="601"/>
        <v>0</v>
      </c>
      <c r="BO689" s="62">
        <f t="shared" si="602"/>
        <v>0</v>
      </c>
      <c r="BP689" s="62">
        <f t="shared" si="603"/>
        <v>52</v>
      </c>
      <c r="BQ689" s="62">
        <f t="shared" si="604"/>
        <v>0</v>
      </c>
      <c r="BR689" s="62">
        <f t="shared" si="605"/>
        <v>0</v>
      </c>
      <c r="BS689" s="62">
        <f t="shared" si="606"/>
        <v>44</v>
      </c>
      <c r="BT689" s="62">
        <f t="shared" si="607"/>
        <v>0</v>
      </c>
      <c r="BU689" s="62">
        <f t="shared" si="608"/>
        <v>0</v>
      </c>
      <c r="BV689" s="62">
        <f t="shared" si="609"/>
        <v>39</v>
      </c>
      <c r="BW689" s="62">
        <f t="shared" si="610"/>
        <v>0</v>
      </c>
      <c r="BX689" s="62">
        <f t="shared" si="611"/>
        <v>0</v>
      </c>
      <c r="BY689" s="62">
        <f t="shared" si="612"/>
        <v>34</v>
      </c>
      <c r="BZ689" s="63">
        <f t="shared" si="613"/>
        <v>0.52013888888888904</v>
      </c>
      <c r="CA689" s="63">
        <f t="shared" si="614"/>
        <v>0.52569444444444458</v>
      </c>
      <c r="CB689" s="63">
        <f t="shared" si="615"/>
        <v>0.51262731481481505</v>
      </c>
      <c r="CC689" s="63">
        <f t="shared" si="616"/>
        <v>0.55846064814814811</v>
      </c>
      <c r="CD689" s="63">
        <f t="shared" si="617"/>
        <v>0.54207175925925932</v>
      </c>
      <c r="CE689" s="63">
        <f t="shared" si="618"/>
        <v>0.55248842592592595</v>
      </c>
      <c r="CF689" s="63">
        <f t="shared" si="619"/>
        <v>0.55246527777777776</v>
      </c>
      <c r="CG689" s="63">
        <f t="shared" si="620"/>
        <v>0.55177083333333332</v>
      </c>
      <c r="CH689" s="36"/>
      <c r="CI689" s="36"/>
      <c r="CJ689" s="36"/>
      <c r="CK689" s="36"/>
      <c r="CL689" s="60">
        <v>60</v>
      </c>
    </row>
    <row r="690" spans="1:90" ht="35.1" customHeight="1" x14ac:dyDescent="0.25">
      <c r="A690" s="37">
        <v>90</v>
      </c>
      <c r="B690" s="95"/>
      <c r="C690" s="95"/>
      <c r="D690" s="37"/>
      <c r="E690" s="37"/>
      <c r="F690" s="44"/>
      <c r="G690" s="44">
        <v>214.31</v>
      </c>
      <c r="H690" s="44">
        <f t="shared" si="574"/>
        <v>214.26</v>
      </c>
      <c r="I690" s="83">
        <v>214.22</v>
      </c>
      <c r="J690" s="43">
        <f t="shared" si="629"/>
        <v>-3.2676687517502184E-4</v>
      </c>
      <c r="K690" s="44">
        <f t="shared" si="630"/>
        <v>-6.9999999999993179E-2</v>
      </c>
      <c r="L690" s="16" t="s">
        <v>1598</v>
      </c>
      <c r="M690" s="122" t="s">
        <v>1231</v>
      </c>
      <c r="N690" s="46">
        <f t="shared" si="580"/>
        <v>214.29</v>
      </c>
      <c r="O690" s="46">
        <v>-0.02</v>
      </c>
      <c r="P690" s="78">
        <v>214.31</v>
      </c>
      <c r="Q690" s="87"/>
      <c r="R690" s="78"/>
      <c r="U690" s="47" t="str">
        <f t="shared" si="621"/>
        <v/>
      </c>
      <c r="V690" s="47" t="str">
        <f t="shared" si="622"/>
        <v/>
      </c>
      <c r="W690" s="50"/>
      <c r="X690" s="50"/>
      <c r="Y690" s="50"/>
      <c r="Z690" s="50"/>
      <c r="AA690" s="50"/>
      <c r="AB690" s="50"/>
      <c r="AC690" s="50"/>
      <c r="AD690" s="50"/>
      <c r="AE690" s="51">
        <f t="shared" si="575"/>
        <v>90</v>
      </c>
      <c r="AF690" s="51" t="str">
        <f t="shared" si="576"/>
        <v/>
      </c>
      <c r="AG690" s="51" t="str">
        <f t="shared" si="577"/>
        <v/>
      </c>
      <c r="AH690" s="51" t="str">
        <f t="shared" si="578"/>
        <v/>
      </c>
      <c r="AI690" s="52">
        <f t="shared" si="579"/>
        <v>214.26</v>
      </c>
      <c r="AJ690" s="51"/>
      <c r="AK690" s="53"/>
      <c r="AL690" s="52"/>
      <c r="AM690" s="53">
        <f t="shared" si="581"/>
        <v>41</v>
      </c>
      <c r="AN690" s="53">
        <f>IF(AJ690&lt;&gt;"",IF(AJ690="o",VLOOKUP(AM690,OpenSect!$A$1:$D$11,2),IF(AJ690="u",VLOOKUP(AM690,UpHill!$A$1:$D$35,2),IF(AJ690="d",VLOOKUP(AM690,DownHill!$A$1:$D$29,2),IF(AJ690="f",VLOOKUP(AM690,FlatUnd!$A$2:$D$30,2),IF(AJ690="t",VLOOKUP(AM690,TimeAdd!$A$1:$D$176,2),IF(AJ690="l",VLOOKUP(AM690,SLimit!$A$1:$D$8,2),AN689)))))),AN689)</f>
        <v>48</v>
      </c>
      <c r="AO690" s="53">
        <f>IF(AJ690&lt;&gt;"",IF(AJ690="o",VLOOKUP(AM690,OpenSect!$A$1:$D$11,3),IF(AJ690="u",VLOOKUP(AM690,UpHill!$A$1:$D$35,3),IF(AJ690="d",VLOOKUP(AM690,DownHill!$A$3:$D$29,3),IF(AJ690="f",VLOOKUP(AM690,FlatUnd!$A$2:$D$30,3),IF(AJ690="t",VLOOKUP(AM690,TimeAdd!$A$1:$D$18,3),IF(AJ690="l",VLOOKUP(AM690,SLimit!$A$1:$D$8,3),AO689)))))),AO689)</f>
        <v>55</v>
      </c>
      <c r="AP690" s="53">
        <f>IF(AJ690&lt;&gt;"",IF(AJ690="o",VLOOKUP(AM690,OpenSect!$A$1:$D$11,4),IF(AJ690="u",VLOOKUP(AM690,UpHill!$A$1:$D$35,4),IF(AJ690="d",VLOOKUP(AM690,DownHill!$A$1:$D$29,4),IF(AJ690="f",VLOOKUP(AM690,FlatUnd!$A$2:$D$30,4),IF(AJ690="t",VLOOKUP(AM690,TimeAdd!$A$1:$D$18,4),IF(AJ690="l",VLOOKUP(AM690,SLimit!$A$1:$D$8,4),AP689)))))),AP689)</f>
        <v>62</v>
      </c>
      <c r="AQ690" s="53" t="str">
        <f t="shared" si="582"/>
        <v>80</v>
      </c>
      <c r="AR690" s="54" t="str">
        <f t="shared" si="583"/>
        <v>2 Km Stone on Right.</v>
      </c>
      <c r="AS690" s="55"/>
      <c r="AT690" s="55"/>
      <c r="AU690" s="56">
        <f>IF(GroupStTimes!$A$8=0,MIN(CB690,CD690,CF690),MIN(BZ690,CB690,CD690,CF690))</f>
        <v>0.51349537037037063</v>
      </c>
      <c r="AV690" s="56">
        <f>IF(GroupStTimes!$A$8=0,MAX(CC690,CE690,CG690),MAX(CA690,CC690,CE690,CG690))</f>
        <v>0.55932870370370369</v>
      </c>
      <c r="AW690" s="57" t="str">
        <f t="shared" si="584"/>
        <v/>
      </c>
      <c r="AX690" s="58" t="str">
        <f t="shared" si="585"/>
        <v/>
      </c>
      <c r="AY690" s="58" t="str">
        <f t="shared" si="586"/>
        <v/>
      </c>
      <c r="AZ690" s="31">
        <f t="shared" si="587"/>
        <v>212.67</v>
      </c>
      <c r="BA690" s="59">
        <f t="shared" si="588"/>
        <v>0.51953703703703724</v>
      </c>
      <c r="BB690" s="59">
        <f t="shared" si="589"/>
        <v>0.52509259259259278</v>
      </c>
      <c r="BC690" s="59">
        <f t="shared" si="590"/>
        <v>0.51211805555555578</v>
      </c>
      <c r="BD690" s="59">
        <f t="shared" si="591"/>
        <v>0.55795138888888884</v>
      </c>
      <c r="BE690" s="59">
        <f t="shared" si="592"/>
        <v>0.54162037037037047</v>
      </c>
      <c r="BF690" s="59">
        <f t="shared" si="593"/>
        <v>0.5520370370370371</v>
      </c>
      <c r="BG690" s="59">
        <f t="shared" si="594"/>
        <v>0.55207175925925922</v>
      </c>
      <c r="BH690" s="59">
        <f t="shared" si="595"/>
        <v>0.55137731481481478</v>
      </c>
      <c r="BI690" s="31">
        <f t="shared" si="596"/>
        <v>1.5900000000000034</v>
      </c>
      <c r="BJ690" s="61">
        <f t="shared" si="597"/>
        <v>3.8780487804878132E-2</v>
      </c>
      <c r="BK690" s="61">
        <f t="shared" si="598"/>
        <v>3.3125000000000071E-2</v>
      </c>
      <c r="BL690" s="61">
        <f t="shared" si="599"/>
        <v>2.8909090909090971E-2</v>
      </c>
      <c r="BM690" s="61">
        <f t="shared" si="600"/>
        <v>2.5645161290322637E-2</v>
      </c>
      <c r="BN690" s="62">
        <f t="shared" si="601"/>
        <v>0</v>
      </c>
      <c r="BO690" s="62">
        <f t="shared" si="602"/>
        <v>2</v>
      </c>
      <c r="BP690" s="62">
        <f t="shared" si="603"/>
        <v>20</v>
      </c>
      <c r="BQ690" s="62">
        <f t="shared" si="604"/>
        <v>0</v>
      </c>
      <c r="BR690" s="62">
        <f t="shared" si="605"/>
        <v>1</v>
      </c>
      <c r="BS690" s="62">
        <f t="shared" si="606"/>
        <v>59</v>
      </c>
      <c r="BT690" s="62">
        <f t="shared" si="607"/>
        <v>0</v>
      </c>
      <c r="BU690" s="62">
        <f t="shared" si="608"/>
        <v>1</v>
      </c>
      <c r="BV690" s="62">
        <f t="shared" si="609"/>
        <v>44</v>
      </c>
      <c r="BW690" s="62">
        <f t="shared" si="610"/>
        <v>0</v>
      </c>
      <c r="BX690" s="62">
        <f t="shared" si="611"/>
        <v>1</v>
      </c>
      <c r="BY690" s="62">
        <f t="shared" si="612"/>
        <v>32</v>
      </c>
      <c r="BZ690" s="63">
        <f t="shared" si="613"/>
        <v>0.52115740740740757</v>
      </c>
      <c r="CA690" s="63">
        <f t="shared" si="614"/>
        <v>0.5267129629629631</v>
      </c>
      <c r="CB690" s="63">
        <f t="shared" si="615"/>
        <v>0.51349537037037063</v>
      </c>
      <c r="CC690" s="63">
        <f t="shared" si="616"/>
        <v>0.55932870370370369</v>
      </c>
      <c r="CD690" s="63">
        <f t="shared" si="617"/>
        <v>0.54282407407407418</v>
      </c>
      <c r="CE690" s="63">
        <f t="shared" si="618"/>
        <v>0.55324074074074081</v>
      </c>
      <c r="CF690" s="63">
        <f t="shared" si="619"/>
        <v>0.55313657407407402</v>
      </c>
      <c r="CG690" s="63">
        <f t="shared" si="620"/>
        <v>0.55244212962962957</v>
      </c>
      <c r="CH690" s="36"/>
      <c r="CI690" s="36"/>
      <c r="CJ690" s="36"/>
      <c r="CK690" s="36"/>
      <c r="CL690" s="60">
        <v>60</v>
      </c>
    </row>
    <row r="691" spans="1:90" ht="35.1" customHeight="1" x14ac:dyDescent="0.25">
      <c r="A691" s="37">
        <v>90</v>
      </c>
      <c r="B691" s="95"/>
      <c r="C691" s="95"/>
      <c r="D691" s="37"/>
      <c r="E691" s="37"/>
      <c r="F691" s="44"/>
      <c r="G691" s="44">
        <v>215.31</v>
      </c>
      <c r="H691" s="44">
        <f t="shared" si="574"/>
        <v>215.26</v>
      </c>
      <c r="I691" s="83">
        <v>215.22</v>
      </c>
      <c r="J691" s="43">
        <f t="shared" si="629"/>
        <v>-3.2524858284542875E-4</v>
      </c>
      <c r="K691" s="44">
        <f t="shared" si="630"/>
        <v>-6.9999999999993179E-2</v>
      </c>
      <c r="L691" s="16" t="s">
        <v>1599</v>
      </c>
      <c r="M691" s="122" t="s">
        <v>1231</v>
      </c>
      <c r="N691" s="46">
        <f t="shared" si="580"/>
        <v>215.29</v>
      </c>
      <c r="O691" s="46">
        <v>-0.02</v>
      </c>
      <c r="P691" s="78">
        <v>215.31</v>
      </c>
      <c r="Q691" s="87"/>
      <c r="R691" s="78"/>
      <c r="U691" s="47" t="str">
        <f t="shared" si="621"/>
        <v/>
      </c>
      <c r="V691" s="47" t="str">
        <f t="shared" si="622"/>
        <v/>
      </c>
      <c r="W691" s="50"/>
      <c r="X691" s="50"/>
      <c r="Y691" s="50"/>
      <c r="Z691" s="50"/>
      <c r="AA691" s="50"/>
      <c r="AB691" s="50"/>
      <c r="AC691" s="50"/>
      <c r="AD691" s="50"/>
      <c r="AE691" s="51">
        <f t="shared" si="575"/>
        <v>90</v>
      </c>
      <c r="AF691" s="51" t="str">
        <f t="shared" si="576"/>
        <v/>
      </c>
      <c r="AG691" s="51" t="str">
        <f t="shared" si="577"/>
        <v/>
      </c>
      <c r="AH691" s="51" t="str">
        <f t="shared" si="578"/>
        <v/>
      </c>
      <c r="AI691" s="52">
        <f t="shared" si="579"/>
        <v>215.26</v>
      </c>
      <c r="AJ691" s="51"/>
      <c r="AK691" s="53"/>
      <c r="AL691" s="52"/>
      <c r="AM691" s="53">
        <f t="shared" si="581"/>
        <v>41</v>
      </c>
      <c r="AN691" s="53">
        <f>IF(AJ691&lt;&gt;"",IF(AJ691="o",VLOOKUP(AM691,OpenSect!$A$1:$D$11,2),IF(AJ691="u",VLOOKUP(AM691,UpHill!$A$1:$D$35,2),IF(AJ691="d",VLOOKUP(AM691,DownHill!$A$1:$D$29,2),IF(AJ691="f",VLOOKUP(AM691,FlatUnd!$A$2:$D$30,2),IF(AJ691="t",VLOOKUP(AM691,TimeAdd!$A$1:$D$176,2),IF(AJ691="l",VLOOKUP(AM691,SLimit!$A$1:$D$8,2),AN690)))))),AN690)</f>
        <v>48</v>
      </c>
      <c r="AO691" s="53">
        <f>IF(AJ691&lt;&gt;"",IF(AJ691="o",VLOOKUP(AM691,OpenSect!$A$1:$D$11,3),IF(AJ691="u",VLOOKUP(AM691,UpHill!$A$1:$D$35,3),IF(AJ691="d",VLOOKUP(AM691,DownHill!$A$3:$D$29,3),IF(AJ691="f",VLOOKUP(AM691,FlatUnd!$A$2:$D$30,3),IF(AJ691="t",VLOOKUP(AM691,TimeAdd!$A$1:$D$18,3),IF(AJ691="l",VLOOKUP(AM691,SLimit!$A$1:$D$8,3),AO690)))))),AO690)</f>
        <v>55</v>
      </c>
      <c r="AP691" s="53">
        <f>IF(AJ691&lt;&gt;"",IF(AJ691="o",VLOOKUP(AM691,OpenSect!$A$1:$D$11,4),IF(AJ691="u",VLOOKUP(AM691,UpHill!$A$1:$D$35,4),IF(AJ691="d",VLOOKUP(AM691,DownHill!$A$1:$D$29,4),IF(AJ691="f",VLOOKUP(AM691,FlatUnd!$A$2:$D$30,4),IF(AJ691="t",VLOOKUP(AM691,TimeAdd!$A$1:$D$18,4),IF(AJ691="l",VLOOKUP(AM691,SLimit!$A$1:$D$8,4),AP690)))))),AP690)</f>
        <v>62</v>
      </c>
      <c r="AQ691" s="53" t="str">
        <f t="shared" si="582"/>
        <v>80</v>
      </c>
      <c r="AR691" s="54" t="str">
        <f t="shared" si="583"/>
        <v>1 Km Stone on Right.</v>
      </c>
      <c r="AS691" s="55"/>
      <c r="AT691" s="55"/>
      <c r="AU691" s="56">
        <f>IF(GroupStTimes!$A$8=0,MIN(CB691,CD691,CF691),MIN(BZ691,CB691,CD691,CF691))</f>
        <v>0.51436342592592621</v>
      </c>
      <c r="AV691" s="56">
        <f>IF(GroupStTimes!$A$8=0,MAX(CC691,CE691,CG691),MAX(CA691,CC691,CE691,CG691))</f>
        <v>0.56019675925925927</v>
      </c>
      <c r="AW691" s="57" t="str">
        <f t="shared" si="584"/>
        <v/>
      </c>
      <c r="AX691" s="58" t="str">
        <f t="shared" si="585"/>
        <v/>
      </c>
      <c r="AY691" s="58" t="str">
        <f t="shared" si="586"/>
        <v/>
      </c>
      <c r="AZ691" s="31">
        <f t="shared" si="587"/>
        <v>212.67</v>
      </c>
      <c r="BA691" s="59">
        <f t="shared" si="588"/>
        <v>0.51953703703703724</v>
      </c>
      <c r="BB691" s="59">
        <f t="shared" si="589"/>
        <v>0.52509259259259278</v>
      </c>
      <c r="BC691" s="59">
        <f t="shared" si="590"/>
        <v>0.51211805555555578</v>
      </c>
      <c r="BD691" s="59">
        <f t="shared" si="591"/>
        <v>0.55795138888888884</v>
      </c>
      <c r="BE691" s="59">
        <f t="shared" si="592"/>
        <v>0.54162037037037047</v>
      </c>
      <c r="BF691" s="59">
        <f t="shared" si="593"/>
        <v>0.5520370370370371</v>
      </c>
      <c r="BG691" s="59">
        <f t="shared" si="594"/>
        <v>0.55207175925925922</v>
      </c>
      <c r="BH691" s="59">
        <f t="shared" si="595"/>
        <v>0.55137731481481478</v>
      </c>
      <c r="BI691" s="31">
        <f t="shared" si="596"/>
        <v>2.5900000000000034</v>
      </c>
      <c r="BJ691" s="61">
        <f t="shared" si="597"/>
        <v>6.3170731707317157E-2</v>
      </c>
      <c r="BK691" s="61">
        <f t="shared" si="598"/>
        <v>5.3958333333333407E-2</v>
      </c>
      <c r="BL691" s="61">
        <f t="shared" si="599"/>
        <v>4.7090909090909155E-2</v>
      </c>
      <c r="BM691" s="61">
        <f t="shared" si="600"/>
        <v>4.1774193548387149E-2</v>
      </c>
      <c r="BN691" s="62">
        <f t="shared" si="601"/>
        <v>0</v>
      </c>
      <c r="BO691" s="62">
        <f t="shared" si="602"/>
        <v>3</v>
      </c>
      <c r="BP691" s="62">
        <f t="shared" si="603"/>
        <v>47</v>
      </c>
      <c r="BQ691" s="62">
        <f t="shared" si="604"/>
        <v>0</v>
      </c>
      <c r="BR691" s="62">
        <f t="shared" si="605"/>
        <v>3</v>
      </c>
      <c r="BS691" s="62">
        <f t="shared" si="606"/>
        <v>14</v>
      </c>
      <c r="BT691" s="62">
        <f t="shared" si="607"/>
        <v>0</v>
      </c>
      <c r="BU691" s="62">
        <f t="shared" si="608"/>
        <v>2</v>
      </c>
      <c r="BV691" s="62">
        <f t="shared" si="609"/>
        <v>50</v>
      </c>
      <c r="BW691" s="62">
        <f t="shared" si="610"/>
        <v>0</v>
      </c>
      <c r="BX691" s="62">
        <f t="shared" si="611"/>
        <v>2</v>
      </c>
      <c r="BY691" s="62">
        <f t="shared" si="612"/>
        <v>30</v>
      </c>
      <c r="BZ691" s="63">
        <f t="shared" si="613"/>
        <v>0.52216435185185206</v>
      </c>
      <c r="CA691" s="63">
        <f t="shared" si="614"/>
        <v>0.5277199074074076</v>
      </c>
      <c r="CB691" s="63">
        <f t="shared" si="615"/>
        <v>0.51436342592592621</v>
      </c>
      <c r="CC691" s="63">
        <f t="shared" si="616"/>
        <v>0.56019675925925927</v>
      </c>
      <c r="CD691" s="63">
        <f t="shared" si="617"/>
        <v>0.54358796296296308</v>
      </c>
      <c r="CE691" s="63">
        <f t="shared" si="618"/>
        <v>0.55400462962962971</v>
      </c>
      <c r="CF691" s="63">
        <f t="shared" si="619"/>
        <v>0.55380787037037038</v>
      </c>
      <c r="CG691" s="63">
        <f t="shared" si="620"/>
        <v>0.55311342592592594</v>
      </c>
      <c r="CH691" s="36"/>
      <c r="CI691" s="36"/>
      <c r="CJ691" s="36"/>
      <c r="CK691" s="36"/>
      <c r="CL691" s="60">
        <v>60</v>
      </c>
    </row>
    <row r="692" spans="1:90" ht="40.5" x14ac:dyDescent="0.25">
      <c r="A692" s="37">
        <v>90</v>
      </c>
      <c r="B692" s="95"/>
      <c r="C692" s="95" t="s">
        <v>58</v>
      </c>
      <c r="D692" s="37"/>
      <c r="E692" s="37"/>
      <c r="F692" s="44"/>
      <c r="G692" s="44">
        <v>215.4</v>
      </c>
      <c r="H692" s="44">
        <f t="shared" si="574"/>
        <v>215.35</v>
      </c>
      <c r="I692" s="83">
        <v>215.31</v>
      </c>
      <c r="J692" s="43">
        <f t="shared" si="629"/>
        <v>-3.2511262830334486E-4</v>
      </c>
      <c r="K692" s="44">
        <f t="shared" si="630"/>
        <v>-6.9999999999993179E-2</v>
      </c>
      <c r="L692" s="16" t="s">
        <v>1601</v>
      </c>
      <c r="M692" s="122" t="s">
        <v>1231</v>
      </c>
      <c r="N692" s="46">
        <f t="shared" si="580"/>
        <v>215.38</v>
      </c>
      <c r="O692" s="46">
        <v>-0.02</v>
      </c>
      <c r="P692" s="78">
        <v>215.4</v>
      </c>
      <c r="Q692" s="87"/>
      <c r="R692" s="78"/>
      <c r="U692" s="47">
        <f t="shared" si="621"/>
        <v>26.647200000000002</v>
      </c>
      <c r="V692" s="47">
        <f t="shared" si="622"/>
        <v>28.55303</v>
      </c>
      <c r="W692" s="16">
        <v>26.647200000000002</v>
      </c>
      <c r="X692" s="16">
        <v>28.55303</v>
      </c>
      <c r="Y692" s="16">
        <v>26.647200000000002</v>
      </c>
      <c r="Z692" s="16">
        <v>28.55303</v>
      </c>
      <c r="AA692" s="50"/>
      <c r="AB692" s="50"/>
      <c r="AC692" s="50"/>
      <c r="AD692" s="50"/>
      <c r="AE692" s="51">
        <f t="shared" si="575"/>
        <v>90</v>
      </c>
      <c r="AF692" s="51" t="str">
        <f t="shared" si="576"/>
        <v/>
      </c>
      <c r="AG692" s="51" t="str">
        <f t="shared" si="577"/>
        <v>m</v>
      </c>
      <c r="AH692" s="51" t="str">
        <f t="shared" si="578"/>
        <v/>
      </c>
      <c r="AI692" s="52">
        <f t="shared" si="579"/>
        <v>215.35</v>
      </c>
      <c r="AJ692" s="51" t="s">
        <v>58</v>
      </c>
      <c r="AK692" s="53"/>
      <c r="AL692" s="52"/>
      <c r="AM692" s="53">
        <f t="shared" si="581"/>
        <v>41</v>
      </c>
      <c r="AN692" s="53">
        <f>IF(AJ692&lt;&gt;"",IF(AJ692="o",VLOOKUP(AM692,OpenSect!$A$1:$D$11,2),IF(AJ692="u",VLOOKUP(AM692,UpHill!$A$1:$D$35,2),IF(AJ692="d",VLOOKUP(AM692,DownHill!$A$1:$D$29,2),IF(AJ692="f",VLOOKUP(AM692,FlatUnd!$A$2:$D$30,2),IF(AJ692="t",VLOOKUP(AM692,TimeAdd!$A$1:$D$176,2),IF(AJ692="l",VLOOKUP(AM692,SLimit!$A$1:$D$8,2),AN691)))))),AN691)</f>
        <v>48</v>
      </c>
      <c r="AO692" s="53">
        <f>IF(AJ692&lt;&gt;"",IF(AJ692="o",VLOOKUP(AM692,OpenSect!$A$1:$D$11,3),IF(AJ692="u",VLOOKUP(AM692,UpHill!$A$1:$D$35,3),IF(AJ692="d",VLOOKUP(AM692,DownHill!$A$3:$D$29,3),IF(AJ692="f",VLOOKUP(AM692,FlatUnd!$A$2:$D$30,3),IF(AJ692="t",VLOOKUP(AM692,TimeAdd!$A$1:$D$18,3),IF(AJ692="l",VLOOKUP(AM692,SLimit!$A$1:$D$8,3),AO691)))))),AO691)</f>
        <v>55</v>
      </c>
      <c r="AP692" s="53">
        <f>IF(AJ692&lt;&gt;"",IF(AJ692="o",VLOOKUP(AM692,OpenSect!$A$1:$D$11,4),IF(AJ692="u",VLOOKUP(AM692,UpHill!$A$1:$D$35,4),IF(AJ692="d",VLOOKUP(AM692,DownHill!$A$1:$D$29,4),IF(AJ692="f",VLOOKUP(AM692,FlatUnd!$A$2:$D$30,4),IF(AJ692="t",VLOOKUP(AM692,TimeAdd!$A$1:$D$18,4),IF(AJ692="l",VLOOKUP(AM692,SLimit!$A$1:$D$8,4),AP691)))))),AP691)</f>
        <v>62</v>
      </c>
      <c r="AQ692" s="53" t="str">
        <f t="shared" si="582"/>
        <v>80</v>
      </c>
      <c r="AR692" s="54" t="str">
        <f t="shared" si="583"/>
        <v>Control @ Farm entrance with bricked wing walls. Dot on Road and pole.</v>
      </c>
      <c r="AS692" s="55"/>
      <c r="AT692" s="55"/>
      <c r="AU692" s="56">
        <f>IF(GroupStTimes!$A$8=0,MIN(CB692,CD692,CF692),MIN(BZ692,CB692,CD692,CF692))</f>
        <v>0.5144444444444447</v>
      </c>
      <c r="AV692" s="56">
        <f>IF(GroupStTimes!$A$8=0,MAX(CC692,CE692,CG692),MAX(CA692,CC692,CE692,CG692))</f>
        <v>0.56027777777777776</v>
      </c>
      <c r="AW692" s="57" t="str">
        <f t="shared" si="584"/>
        <v>26.64720  28.55303</v>
      </c>
      <c r="AX692" s="58">
        <f t="shared" si="585"/>
        <v>26.647200000000002</v>
      </c>
      <c r="AY692" s="58">
        <f t="shared" si="586"/>
        <v>28.55303</v>
      </c>
      <c r="AZ692" s="31">
        <f t="shared" si="587"/>
        <v>212.67</v>
      </c>
      <c r="BA692" s="59">
        <f t="shared" si="588"/>
        <v>0.51953703703703724</v>
      </c>
      <c r="BB692" s="59">
        <f t="shared" si="589"/>
        <v>0.52509259259259278</v>
      </c>
      <c r="BC692" s="59">
        <f t="shared" si="590"/>
        <v>0.51211805555555578</v>
      </c>
      <c r="BD692" s="59">
        <f t="shared" si="591"/>
        <v>0.55795138888888884</v>
      </c>
      <c r="BE692" s="59">
        <f t="shared" si="592"/>
        <v>0.54162037037037047</v>
      </c>
      <c r="BF692" s="59">
        <f t="shared" si="593"/>
        <v>0.5520370370370371</v>
      </c>
      <c r="BG692" s="59">
        <f t="shared" si="594"/>
        <v>0.55207175925925922</v>
      </c>
      <c r="BH692" s="59">
        <f t="shared" si="595"/>
        <v>0.55137731481481478</v>
      </c>
      <c r="BI692" s="31">
        <f t="shared" si="596"/>
        <v>2.6800000000000068</v>
      </c>
      <c r="BJ692" s="61">
        <f t="shared" si="597"/>
        <v>6.5365853658536754E-2</v>
      </c>
      <c r="BK692" s="61">
        <f t="shared" si="598"/>
        <v>5.5833333333333478E-2</v>
      </c>
      <c r="BL692" s="61">
        <f t="shared" si="599"/>
        <v>4.8727272727272848E-2</v>
      </c>
      <c r="BM692" s="61">
        <f t="shared" si="600"/>
        <v>4.3225806451613016E-2</v>
      </c>
      <c r="BN692" s="62">
        <f t="shared" si="601"/>
        <v>0</v>
      </c>
      <c r="BO692" s="62">
        <f t="shared" si="602"/>
        <v>3</v>
      </c>
      <c r="BP692" s="62">
        <f t="shared" si="603"/>
        <v>55</v>
      </c>
      <c r="BQ692" s="62">
        <f t="shared" si="604"/>
        <v>0</v>
      </c>
      <c r="BR692" s="62">
        <f t="shared" si="605"/>
        <v>3</v>
      </c>
      <c r="BS692" s="62">
        <f t="shared" si="606"/>
        <v>21</v>
      </c>
      <c r="BT692" s="62">
        <f t="shared" si="607"/>
        <v>0</v>
      </c>
      <c r="BU692" s="62">
        <f t="shared" si="608"/>
        <v>2</v>
      </c>
      <c r="BV692" s="62">
        <f t="shared" si="609"/>
        <v>55</v>
      </c>
      <c r="BW692" s="62">
        <f t="shared" si="610"/>
        <v>0</v>
      </c>
      <c r="BX692" s="62">
        <f t="shared" si="611"/>
        <v>2</v>
      </c>
      <c r="BY692" s="62">
        <f t="shared" si="612"/>
        <v>36</v>
      </c>
      <c r="BZ692" s="63">
        <f t="shared" si="613"/>
        <v>0.5222569444444447</v>
      </c>
      <c r="CA692" s="63">
        <f t="shared" si="614"/>
        <v>0.52781250000000024</v>
      </c>
      <c r="CB692" s="63">
        <f t="shared" si="615"/>
        <v>0.5144444444444447</v>
      </c>
      <c r="CC692" s="63">
        <f t="shared" si="616"/>
        <v>0.56027777777777776</v>
      </c>
      <c r="CD692" s="63">
        <f t="shared" si="617"/>
        <v>0.54364583333333338</v>
      </c>
      <c r="CE692" s="63">
        <f t="shared" si="618"/>
        <v>0.55406250000000001</v>
      </c>
      <c r="CF692" s="63">
        <f t="shared" si="619"/>
        <v>0.55387731481481473</v>
      </c>
      <c r="CG692" s="63">
        <f t="shared" si="620"/>
        <v>0.55318287037037028</v>
      </c>
      <c r="CH692" s="36"/>
      <c r="CI692" s="36"/>
      <c r="CJ692" s="36"/>
      <c r="CK692" s="36"/>
      <c r="CL692" s="60">
        <v>60</v>
      </c>
    </row>
    <row r="693" spans="1:90" ht="35.1" customHeight="1" x14ac:dyDescent="0.25">
      <c r="A693" s="37">
        <v>90</v>
      </c>
      <c r="B693" s="95"/>
      <c r="C693" s="95"/>
      <c r="D693" s="37"/>
      <c r="E693" s="37"/>
      <c r="F693" s="44"/>
      <c r="G693" s="44">
        <v>215.85</v>
      </c>
      <c r="H693" s="44">
        <f t="shared" si="574"/>
        <v>215.8</v>
      </c>
      <c r="I693" s="83">
        <v>215.76</v>
      </c>
      <c r="J693" s="43">
        <f t="shared" si="629"/>
        <v>-3.2443455691505923E-4</v>
      </c>
      <c r="K693" s="44">
        <f t="shared" si="630"/>
        <v>-6.9999999999993179E-2</v>
      </c>
      <c r="L693" s="97" t="s">
        <v>520</v>
      </c>
      <c r="M693" s="122" t="s">
        <v>1231</v>
      </c>
      <c r="N693" s="46">
        <f t="shared" si="580"/>
        <v>215.82999999999998</v>
      </c>
      <c r="O693" s="46">
        <v>-0.02</v>
      </c>
      <c r="P693" s="78">
        <v>215.85</v>
      </c>
      <c r="Q693" s="87"/>
      <c r="R693" s="78"/>
      <c r="U693" s="47" t="str">
        <f t="shared" si="621"/>
        <v/>
      </c>
      <c r="V693" s="47" t="str">
        <f t="shared" si="622"/>
        <v/>
      </c>
      <c r="W693" s="50"/>
      <c r="X693" s="50"/>
      <c r="Y693" s="50"/>
      <c r="Z693" s="50"/>
      <c r="AA693" s="50"/>
      <c r="AB693" s="50"/>
      <c r="AC693" s="50"/>
      <c r="AD693" s="50"/>
      <c r="AE693" s="51">
        <f t="shared" si="575"/>
        <v>90</v>
      </c>
      <c r="AF693" s="51" t="str">
        <f t="shared" si="576"/>
        <v/>
      </c>
      <c r="AG693" s="51" t="str">
        <f t="shared" si="577"/>
        <v/>
      </c>
      <c r="AH693" s="51" t="str">
        <f t="shared" si="578"/>
        <v/>
      </c>
      <c r="AI693" s="52">
        <f t="shared" si="579"/>
        <v>215.8</v>
      </c>
      <c r="AJ693" s="51"/>
      <c r="AK693" s="53"/>
      <c r="AL693" s="52"/>
      <c r="AM693" s="53">
        <f t="shared" si="581"/>
        <v>41</v>
      </c>
      <c r="AN693" s="53">
        <f>IF(AJ693&lt;&gt;"",IF(AJ693="o",VLOOKUP(AM693,OpenSect!$A$1:$D$11,2),IF(AJ693="u",VLOOKUP(AM693,UpHill!$A$1:$D$35,2),IF(AJ693="d",VLOOKUP(AM693,DownHill!$A$1:$D$29,2),IF(AJ693="f",VLOOKUP(AM693,FlatUnd!$A$2:$D$30,2),IF(AJ693="t",VLOOKUP(AM693,TimeAdd!$A$1:$D$176,2),IF(AJ693="l",VLOOKUP(AM693,SLimit!$A$1:$D$8,2),AN692)))))),AN692)</f>
        <v>48</v>
      </c>
      <c r="AO693" s="53">
        <f>IF(AJ693&lt;&gt;"",IF(AJ693="o",VLOOKUP(AM693,OpenSect!$A$1:$D$11,3),IF(AJ693="u",VLOOKUP(AM693,UpHill!$A$1:$D$35,3),IF(AJ693="d",VLOOKUP(AM693,DownHill!$A$3:$D$29,3),IF(AJ693="f",VLOOKUP(AM693,FlatUnd!$A$2:$D$30,3),IF(AJ693="t",VLOOKUP(AM693,TimeAdd!$A$1:$D$18,3),IF(AJ693="l",VLOOKUP(AM693,SLimit!$A$1:$D$8,3),AO692)))))),AO692)</f>
        <v>55</v>
      </c>
      <c r="AP693" s="53">
        <f>IF(AJ693&lt;&gt;"",IF(AJ693="o",VLOOKUP(AM693,OpenSect!$A$1:$D$11,4),IF(AJ693="u",VLOOKUP(AM693,UpHill!$A$1:$D$35,4),IF(AJ693="d",VLOOKUP(AM693,DownHill!$A$1:$D$29,4),IF(AJ693="f",VLOOKUP(AM693,FlatUnd!$A$2:$D$30,4),IF(AJ693="t",VLOOKUP(AM693,TimeAdd!$A$1:$D$18,4),IF(AJ693="l",VLOOKUP(AM693,SLimit!$A$1:$D$8,4),AP692)))))),AP692)</f>
        <v>62</v>
      </c>
      <c r="AQ693" s="53" t="str">
        <f t="shared" si="582"/>
        <v>80</v>
      </c>
      <c r="AR693" s="54" t="str">
        <f t="shared" si="583"/>
        <v xml:space="preserve">80 Speed limit. </v>
      </c>
      <c r="AS693" s="55"/>
      <c r="AT693" s="55"/>
      <c r="AU693" s="56">
        <f>IF(GroupStTimes!$A$8=0,MIN(CB693,CD693,CF693),MIN(BZ693,CB693,CD693,CF693))</f>
        <v>0.51483796296296325</v>
      </c>
      <c r="AV693" s="56">
        <f>IF(GroupStTimes!$A$8=0,MAX(CC693,CE693,CG693),MAX(CA693,CC693,CE693,CG693))</f>
        <v>0.56067129629629631</v>
      </c>
      <c r="AW693" s="57" t="str">
        <f t="shared" si="584"/>
        <v/>
      </c>
      <c r="AX693" s="58" t="str">
        <f t="shared" si="585"/>
        <v/>
      </c>
      <c r="AY693" s="58" t="str">
        <f t="shared" si="586"/>
        <v/>
      </c>
      <c r="AZ693" s="31">
        <f t="shared" si="587"/>
        <v>212.67</v>
      </c>
      <c r="BA693" s="59">
        <f t="shared" si="588"/>
        <v>0.51953703703703724</v>
      </c>
      <c r="BB693" s="59">
        <f t="shared" si="589"/>
        <v>0.52509259259259278</v>
      </c>
      <c r="BC693" s="59">
        <f t="shared" si="590"/>
        <v>0.51211805555555578</v>
      </c>
      <c r="BD693" s="59">
        <f t="shared" si="591"/>
        <v>0.55795138888888884</v>
      </c>
      <c r="BE693" s="59">
        <f t="shared" si="592"/>
        <v>0.54162037037037047</v>
      </c>
      <c r="BF693" s="59">
        <f t="shared" si="593"/>
        <v>0.5520370370370371</v>
      </c>
      <c r="BG693" s="59">
        <f t="shared" si="594"/>
        <v>0.55207175925925922</v>
      </c>
      <c r="BH693" s="59">
        <f t="shared" si="595"/>
        <v>0.55137731481481478</v>
      </c>
      <c r="BI693" s="31">
        <f t="shared" si="596"/>
        <v>3.1300000000000239</v>
      </c>
      <c r="BJ693" s="61">
        <f t="shared" si="597"/>
        <v>7.6341463414634728E-2</v>
      </c>
      <c r="BK693" s="61">
        <f t="shared" si="598"/>
        <v>6.5208333333333826E-2</v>
      </c>
      <c r="BL693" s="61">
        <f t="shared" si="599"/>
        <v>5.6909090909091346E-2</v>
      </c>
      <c r="BM693" s="61">
        <f t="shared" si="600"/>
        <v>5.0483870967742324E-2</v>
      </c>
      <c r="BN693" s="62">
        <f t="shared" si="601"/>
        <v>0</v>
      </c>
      <c r="BO693" s="62">
        <f t="shared" si="602"/>
        <v>4</v>
      </c>
      <c r="BP693" s="62">
        <f t="shared" si="603"/>
        <v>35</v>
      </c>
      <c r="BQ693" s="62">
        <f t="shared" si="604"/>
        <v>0</v>
      </c>
      <c r="BR693" s="62">
        <f t="shared" si="605"/>
        <v>3</v>
      </c>
      <c r="BS693" s="62">
        <f t="shared" si="606"/>
        <v>55</v>
      </c>
      <c r="BT693" s="62">
        <f t="shared" si="607"/>
        <v>0</v>
      </c>
      <c r="BU693" s="62">
        <f t="shared" si="608"/>
        <v>3</v>
      </c>
      <c r="BV693" s="62">
        <f t="shared" si="609"/>
        <v>25</v>
      </c>
      <c r="BW693" s="62">
        <f t="shared" si="610"/>
        <v>0</v>
      </c>
      <c r="BX693" s="62">
        <f t="shared" si="611"/>
        <v>3</v>
      </c>
      <c r="BY693" s="62">
        <f t="shared" si="612"/>
        <v>2</v>
      </c>
      <c r="BZ693" s="63">
        <f t="shared" si="613"/>
        <v>0.52271990740740759</v>
      </c>
      <c r="CA693" s="63">
        <f t="shared" si="614"/>
        <v>0.52827546296296313</v>
      </c>
      <c r="CB693" s="63">
        <f t="shared" si="615"/>
        <v>0.51483796296296325</v>
      </c>
      <c r="CC693" s="63">
        <f t="shared" si="616"/>
        <v>0.56067129629629631</v>
      </c>
      <c r="CD693" s="63">
        <f t="shared" si="617"/>
        <v>0.54399305555555566</v>
      </c>
      <c r="CE693" s="63">
        <f t="shared" si="618"/>
        <v>0.55440972222222229</v>
      </c>
      <c r="CF693" s="63">
        <f t="shared" si="619"/>
        <v>0.55417824074074074</v>
      </c>
      <c r="CG693" s="63">
        <f t="shared" si="620"/>
        <v>0.55348379629629629</v>
      </c>
      <c r="CH693" s="36"/>
      <c r="CI693" s="36"/>
      <c r="CJ693" s="36"/>
      <c r="CK693" s="36"/>
      <c r="CL693" s="60">
        <v>60</v>
      </c>
    </row>
    <row r="694" spans="1:90" ht="40.5" x14ac:dyDescent="0.25">
      <c r="A694" s="37">
        <v>90</v>
      </c>
      <c r="B694" s="95"/>
      <c r="C694" s="95" t="s">
        <v>25</v>
      </c>
      <c r="D694" s="37">
        <v>10</v>
      </c>
      <c r="E694" s="37"/>
      <c r="F694" s="44"/>
      <c r="G694" s="44">
        <v>216</v>
      </c>
      <c r="H694" s="44">
        <f t="shared" si="574"/>
        <v>215.94</v>
      </c>
      <c r="I694" s="83">
        <v>215.9</v>
      </c>
      <c r="J694" s="43">
        <f t="shared" si="629"/>
        <v>-3.7054191755434961E-4</v>
      </c>
      <c r="K694" s="44">
        <f t="shared" si="630"/>
        <v>-7.9999999999984084E-2</v>
      </c>
      <c r="L694" s="16" t="s">
        <v>1712</v>
      </c>
      <c r="M694" s="122" t="s">
        <v>1231</v>
      </c>
      <c r="N694" s="46">
        <f t="shared" si="580"/>
        <v>215.98</v>
      </c>
      <c r="O694" s="46">
        <v>-0.02</v>
      </c>
      <c r="P694" s="78">
        <v>216</v>
      </c>
      <c r="Q694" s="87"/>
      <c r="R694" s="78"/>
      <c r="U694" s="47" t="str">
        <f t="shared" si="621"/>
        <v/>
      </c>
      <c r="V694" s="47" t="str">
        <f t="shared" si="622"/>
        <v/>
      </c>
      <c r="W694" s="50"/>
      <c r="X694" s="50"/>
      <c r="Y694" s="50"/>
      <c r="Z694" s="50"/>
      <c r="AA694" s="50"/>
      <c r="AB694" s="50"/>
      <c r="AC694" s="50"/>
      <c r="AD694" s="50"/>
      <c r="AE694" s="51">
        <f t="shared" si="575"/>
        <v>90</v>
      </c>
      <c r="AF694" s="51" t="str">
        <f t="shared" si="576"/>
        <v/>
      </c>
      <c r="AG694" s="51" t="str">
        <f t="shared" si="577"/>
        <v>o</v>
      </c>
      <c r="AH694" s="51">
        <f t="shared" si="578"/>
        <v>10</v>
      </c>
      <c r="AI694" s="52">
        <f t="shared" si="579"/>
        <v>215.94</v>
      </c>
      <c r="AJ694" s="51" t="s">
        <v>25</v>
      </c>
      <c r="AK694" s="53"/>
      <c r="AL694" s="52"/>
      <c r="AM694" s="53">
        <f t="shared" si="581"/>
        <v>10</v>
      </c>
      <c r="AN694" s="53">
        <f>IF(AJ694&lt;&gt;"",IF(AJ694="o",VLOOKUP(AM694,OpenSect!$A$1:$D$11,2),IF(AJ694="u",VLOOKUP(AM694,UpHill!$A$1:$D$35,2),IF(AJ694="d",VLOOKUP(AM694,DownHill!$A$1:$D$29,2),IF(AJ694="f",VLOOKUP(AM694,FlatUnd!$A$2:$D$30,2),IF(AJ694="t",VLOOKUP(AM694,TimeAdd!$A$1:$D$176,2),IF(AJ694="l",VLOOKUP(AM694,SLimit!$A$1:$D$8,2),AN693)))))),AN693)</f>
        <v>10</v>
      </c>
      <c r="AO694" s="53">
        <f>IF(AJ694&lt;&gt;"",IF(AJ694="o",VLOOKUP(AM694,OpenSect!$A$1:$D$11,3),IF(AJ694="u",VLOOKUP(AM694,UpHill!$A$1:$D$35,3),IF(AJ694="d",VLOOKUP(AM694,DownHill!$A$3:$D$29,3),IF(AJ694="f",VLOOKUP(AM694,FlatUnd!$A$2:$D$30,3),IF(AJ694="t",VLOOKUP(AM694,TimeAdd!$A$1:$D$18,3),IF(AJ694="l",VLOOKUP(AM694,SLimit!$A$1:$D$8,3),AO693)))))),AO693)</f>
        <v>10</v>
      </c>
      <c r="AP694" s="53">
        <f>IF(AJ694&lt;&gt;"",IF(AJ694="o",VLOOKUP(AM694,OpenSect!$A$1:$D$11,4),IF(AJ694="u",VLOOKUP(AM694,UpHill!$A$1:$D$35,4),IF(AJ694="d",VLOOKUP(AM694,DownHill!$A$1:$D$29,4),IF(AJ694="f",VLOOKUP(AM694,FlatUnd!$A$2:$D$30,4),IF(AJ694="t",VLOOKUP(AM694,TimeAdd!$A$1:$D$18,4),IF(AJ694="l",VLOOKUP(AM694,SLimit!$A$1:$D$8,4),AP693)))))),AP693)</f>
        <v>10</v>
      </c>
      <c r="AQ694" s="53" t="str">
        <f t="shared" si="582"/>
        <v>80</v>
      </c>
      <c r="AR694" s="54" t="str">
        <f t="shared" si="583"/>
        <v>R23 Heidelberg {Right}/{ Left} R23 Standerton.</v>
      </c>
      <c r="AS694" s="55"/>
      <c r="AT694" s="55"/>
      <c r="AU694" s="56">
        <f>IF(GroupStTimes!$A$8=0,MIN(CB694,CD694,CF694),MIN(BZ694,CB694,CD694,CF694))</f>
        <v>0.51495370370370397</v>
      </c>
      <c r="AV694" s="56">
        <f>IF(GroupStTimes!$A$8=0,MAX(CC694,CE694,CG694),MAX(CA694,CC694,CE694,CG694))</f>
        <v>0.56078703703703703</v>
      </c>
      <c r="AW694" s="57" t="str">
        <f t="shared" si="584"/>
        <v/>
      </c>
      <c r="AX694" s="58" t="str">
        <f t="shared" si="585"/>
        <v/>
      </c>
      <c r="AY694" s="58" t="str">
        <f t="shared" si="586"/>
        <v/>
      </c>
      <c r="AZ694" s="31">
        <f t="shared" si="587"/>
        <v>212.67</v>
      </c>
      <c r="BA694" s="59">
        <f t="shared" si="588"/>
        <v>0.51953703703703724</v>
      </c>
      <c r="BB694" s="59">
        <f t="shared" si="589"/>
        <v>0.52509259259259278</v>
      </c>
      <c r="BC694" s="59">
        <f t="shared" si="590"/>
        <v>0.51211805555555578</v>
      </c>
      <c r="BD694" s="59">
        <f t="shared" si="591"/>
        <v>0.55795138888888884</v>
      </c>
      <c r="BE694" s="59">
        <f t="shared" si="592"/>
        <v>0.54162037037037047</v>
      </c>
      <c r="BF694" s="59">
        <f t="shared" si="593"/>
        <v>0.5520370370370371</v>
      </c>
      <c r="BG694" s="59">
        <f t="shared" si="594"/>
        <v>0.55207175925925922</v>
      </c>
      <c r="BH694" s="59">
        <f t="shared" si="595"/>
        <v>0.55137731481481478</v>
      </c>
      <c r="BI694" s="31">
        <f t="shared" si="596"/>
        <v>3.2700000000000102</v>
      </c>
      <c r="BJ694" s="61">
        <f t="shared" si="597"/>
        <v>7.9756097560975861E-2</v>
      </c>
      <c r="BK694" s="61">
        <f t="shared" si="598"/>
        <v>6.8125000000000213E-2</v>
      </c>
      <c r="BL694" s="61">
        <f t="shared" si="599"/>
        <v>5.9454545454545642E-2</v>
      </c>
      <c r="BM694" s="61">
        <f t="shared" si="600"/>
        <v>5.2741935483871134E-2</v>
      </c>
      <c r="BN694" s="62">
        <f t="shared" si="601"/>
        <v>0</v>
      </c>
      <c r="BO694" s="62">
        <f t="shared" si="602"/>
        <v>4</v>
      </c>
      <c r="BP694" s="62">
        <f t="shared" si="603"/>
        <v>47</v>
      </c>
      <c r="BQ694" s="62">
        <f t="shared" si="604"/>
        <v>0</v>
      </c>
      <c r="BR694" s="62">
        <f t="shared" si="605"/>
        <v>4</v>
      </c>
      <c r="BS694" s="62">
        <f t="shared" si="606"/>
        <v>5</v>
      </c>
      <c r="BT694" s="62">
        <f t="shared" si="607"/>
        <v>0</v>
      </c>
      <c r="BU694" s="62">
        <f t="shared" si="608"/>
        <v>3</v>
      </c>
      <c r="BV694" s="62">
        <f t="shared" si="609"/>
        <v>34</v>
      </c>
      <c r="BW694" s="62">
        <f t="shared" si="610"/>
        <v>0</v>
      </c>
      <c r="BX694" s="62">
        <f t="shared" si="611"/>
        <v>3</v>
      </c>
      <c r="BY694" s="62">
        <f t="shared" si="612"/>
        <v>10</v>
      </c>
      <c r="BZ694" s="63">
        <f t="shared" si="613"/>
        <v>0.5228587962962965</v>
      </c>
      <c r="CA694" s="63">
        <f t="shared" si="614"/>
        <v>0.52841435185185204</v>
      </c>
      <c r="CB694" s="63">
        <f t="shared" si="615"/>
        <v>0.51495370370370397</v>
      </c>
      <c r="CC694" s="63">
        <f t="shared" si="616"/>
        <v>0.56078703703703703</v>
      </c>
      <c r="CD694" s="63">
        <f t="shared" si="617"/>
        <v>0.54409722222222234</v>
      </c>
      <c r="CE694" s="63">
        <f t="shared" si="618"/>
        <v>0.55451388888888897</v>
      </c>
      <c r="CF694" s="63">
        <f t="shared" si="619"/>
        <v>0.55427083333333327</v>
      </c>
      <c r="CG694" s="63">
        <f t="shared" si="620"/>
        <v>0.55357638888888883</v>
      </c>
      <c r="CH694" s="36"/>
      <c r="CI694" s="36"/>
      <c r="CJ694" s="36"/>
      <c r="CK694" s="36"/>
      <c r="CL694" s="60">
        <v>60</v>
      </c>
    </row>
    <row r="695" spans="1:90" ht="35.1" customHeight="1" x14ac:dyDescent="0.25">
      <c r="A695" s="37">
        <v>90</v>
      </c>
      <c r="B695" s="95"/>
      <c r="C695" s="95" t="s">
        <v>25</v>
      </c>
      <c r="D695" s="37">
        <v>10</v>
      </c>
      <c r="E695" s="37"/>
      <c r="F695" s="44"/>
      <c r="G695" s="44">
        <v>216.29</v>
      </c>
      <c r="H695" s="44">
        <f t="shared" si="574"/>
        <v>216.24</v>
      </c>
      <c r="I695" s="83">
        <v>216.2</v>
      </c>
      <c r="J695" s="43">
        <f t="shared" si="629"/>
        <v>-3.2377428307119879E-4</v>
      </c>
      <c r="K695" s="44">
        <f t="shared" si="630"/>
        <v>-6.9999999999993179E-2</v>
      </c>
      <c r="L695" s="16" t="s">
        <v>1713</v>
      </c>
      <c r="M695" s="122" t="s">
        <v>1231</v>
      </c>
      <c r="N695" s="46">
        <f t="shared" si="580"/>
        <v>216.26999999999998</v>
      </c>
      <c r="O695" s="46">
        <v>-0.02</v>
      </c>
      <c r="P695" s="78">
        <v>216.29</v>
      </c>
      <c r="Q695" s="87"/>
      <c r="R695" s="78"/>
      <c r="U695" s="47" t="str">
        <f t="shared" si="621"/>
        <v/>
      </c>
      <c r="V695" s="47" t="str">
        <f t="shared" si="622"/>
        <v/>
      </c>
      <c r="W695" s="50"/>
      <c r="X695" s="50"/>
      <c r="Y695" s="50"/>
      <c r="Z695" s="50"/>
      <c r="AA695" s="50"/>
      <c r="AB695" s="50"/>
      <c r="AC695" s="50"/>
      <c r="AD695" s="50"/>
      <c r="AE695" s="51">
        <f t="shared" si="575"/>
        <v>90</v>
      </c>
      <c r="AF695" s="51" t="str">
        <f t="shared" si="576"/>
        <v/>
      </c>
      <c r="AG695" s="51" t="str">
        <f t="shared" si="577"/>
        <v>o</v>
      </c>
      <c r="AH695" s="51">
        <f t="shared" si="578"/>
        <v>10</v>
      </c>
      <c r="AI695" s="52">
        <f t="shared" si="579"/>
        <v>216.24</v>
      </c>
      <c r="AJ695" s="51" t="s">
        <v>25</v>
      </c>
      <c r="AK695" s="53"/>
      <c r="AL695" s="52"/>
      <c r="AM695" s="53">
        <f t="shared" si="581"/>
        <v>10</v>
      </c>
      <c r="AN695" s="53">
        <f>IF(AJ695&lt;&gt;"",IF(AJ695="o",VLOOKUP(AM695,OpenSect!$A$1:$D$11,2),IF(AJ695="u",VLOOKUP(AM695,UpHill!$A$1:$D$35,2),IF(AJ695="d",VLOOKUP(AM695,DownHill!$A$1:$D$29,2),IF(AJ695="f",VLOOKUP(AM695,FlatUnd!$A$2:$D$30,2),IF(AJ695="t",VLOOKUP(AM695,TimeAdd!$A$1:$D$176,2),IF(AJ695="l",VLOOKUP(AM695,SLimit!$A$1:$D$8,2),AN694)))))),AN694)</f>
        <v>10</v>
      </c>
      <c r="AO695" s="53">
        <f>IF(AJ695&lt;&gt;"",IF(AJ695="o",VLOOKUP(AM695,OpenSect!$A$1:$D$11,3),IF(AJ695="u",VLOOKUP(AM695,UpHill!$A$1:$D$35,3),IF(AJ695="d",VLOOKUP(AM695,DownHill!$A$3:$D$29,3),IF(AJ695="f",VLOOKUP(AM695,FlatUnd!$A$2:$D$30,3),IF(AJ695="t",VLOOKUP(AM695,TimeAdd!$A$1:$D$18,3),IF(AJ695="l",VLOOKUP(AM695,SLimit!$A$1:$D$8,3),AO694)))))),AO694)</f>
        <v>10</v>
      </c>
      <c r="AP695" s="53">
        <f>IF(AJ695&lt;&gt;"",IF(AJ695="o",VLOOKUP(AM695,OpenSect!$A$1:$D$11,4),IF(AJ695="u",VLOOKUP(AM695,UpHill!$A$1:$D$35,4),IF(AJ695="d",VLOOKUP(AM695,DownHill!$A$1:$D$29,4),IF(AJ695="f",VLOOKUP(AM695,FlatUnd!$A$2:$D$30,4),IF(AJ695="t",VLOOKUP(AM695,TimeAdd!$A$1:$D$18,4),IF(AJ695="l",VLOOKUP(AM695,SLimit!$A$1:$D$8,4),AP694)))))),AP694)</f>
        <v>10</v>
      </c>
      <c r="AQ695" s="53" t="str">
        <f t="shared" si="582"/>
        <v>80</v>
      </c>
      <c r="AR695" s="54" t="str">
        <f t="shared" si="583"/>
        <v>STOP Turn Right on R23 to Heidelberg.</v>
      </c>
      <c r="AS695" s="55"/>
      <c r="AT695" s="55"/>
      <c r="AU695" s="56">
        <f>IF(GroupStTimes!$A$8=0,MIN(CB695,CD695,CF695),MIN(BZ695,CB695,CD695,CF695))</f>
        <v>0.51620370370370394</v>
      </c>
      <c r="AV695" s="56">
        <f>IF(GroupStTimes!$A$8=0,MAX(CC695,CE695,CG695),MAX(CA695,CC695,CE695,CG695))</f>
        <v>0.562037037037037</v>
      </c>
      <c r="AW695" s="57" t="str">
        <f t="shared" si="584"/>
        <v/>
      </c>
      <c r="AX695" s="58" t="str">
        <f t="shared" si="585"/>
        <v/>
      </c>
      <c r="AY695" s="58" t="str">
        <f t="shared" si="586"/>
        <v/>
      </c>
      <c r="AZ695" s="31">
        <f t="shared" si="587"/>
        <v>215.94</v>
      </c>
      <c r="BA695" s="59">
        <f t="shared" si="588"/>
        <v>0.5228587962962965</v>
      </c>
      <c r="BB695" s="59">
        <f t="shared" si="589"/>
        <v>0.52841435185185204</v>
      </c>
      <c r="BC695" s="59">
        <f t="shared" si="590"/>
        <v>0.51495370370370397</v>
      </c>
      <c r="BD695" s="59">
        <f t="shared" si="591"/>
        <v>0.56078703703703703</v>
      </c>
      <c r="BE695" s="59">
        <f t="shared" si="592"/>
        <v>0.54409722222222234</v>
      </c>
      <c r="BF695" s="59">
        <f t="shared" si="593"/>
        <v>0.55451388888888897</v>
      </c>
      <c r="BG695" s="59">
        <f t="shared" si="594"/>
        <v>0.55427083333333327</v>
      </c>
      <c r="BH695" s="59">
        <f t="shared" si="595"/>
        <v>0.55357638888888883</v>
      </c>
      <c r="BI695" s="31">
        <f t="shared" si="596"/>
        <v>0.30000000000001137</v>
      </c>
      <c r="BJ695" s="61">
        <f t="shared" si="597"/>
        <v>3.0000000000001137E-2</v>
      </c>
      <c r="BK695" s="61">
        <f t="shared" si="598"/>
        <v>3.0000000000001137E-2</v>
      </c>
      <c r="BL695" s="61">
        <f t="shared" si="599"/>
        <v>3.0000000000001137E-2</v>
      </c>
      <c r="BM695" s="61">
        <f t="shared" si="600"/>
        <v>3.0000000000001137E-2</v>
      </c>
      <c r="BN695" s="62">
        <f t="shared" si="601"/>
        <v>0</v>
      </c>
      <c r="BO695" s="62">
        <f t="shared" si="602"/>
        <v>1</v>
      </c>
      <c r="BP695" s="62">
        <f t="shared" si="603"/>
        <v>48</v>
      </c>
      <c r="BQ695" s="62">
        <f t="shared" si="604"/>
        <v>0</v>
      </c>
      <c r="BR695" s="62">
        <f t="shared" si="605"/>
        <v>1</v>
      </c>
      <c r="BS695" s="62">
        <f t="shared" si="606"/>
        <v>48</v>
      </c>
      <c r="BT695" s="62">
        <f t="shared" si="607"/>
        <v>0</v>
      </c>
      <c r="BU695" s="62">
        <f t="shared" si="608"/>
        <v>1</v>
      </c>
      <c r="BV695" s="62">
        <f t="shared" si="609"/>
        <v>48</v>
      </c>
      <c r="BW695" s="62">
        <f t="shared" si="610"/>
        <v>0</v>
      </c>
      <c r="BX695" s="62">
        <f t="shared" si="611"/>
        <v>1</v>
      </c>
      <c r="BY695" s="62">
        <f t="shared" si="612"/>
        <v>48</v>
      </c>
      <c r="BZ695" s="63">
        <f t="shared" si="613"/>
        <v>0.52410879629629648</v>
      </c>
      <c r="CA695" s="63">
        <f t="shared" si="614"/>
        <v>0.52966435185185201</v>
      </c>
      <c r="CB695" s="63">
        <f t="shared" si="615"/>
        <v>0.51620370370370394</v>
      </c>
      <c r="CC695" s="63">
        <f t="shared" si="616"/>
        <v>0.562037037037037</v>
      </c>
      <c r="CD695" s="63">
        <f t="shared" si="617"/>
        <v>0.54534722222222232</v>
      </c>
      <c r="CE695" s="63">
        <f t="shared" si="618"/>
        <v>0.55576388888888895</v>
      </c>
      <c r="CF695" s="63">
        <f t="shared" si="619"/>
        <v>0.55552083333333324</v>
      </c>
      <c r="CG695" s="63">
        <f t="shared" si="620"/>
        <v>0.5548263888888888</v>
      </c>
      <c r="CH695" s="36"/>
      <c r="CI695" s="36"/>
      <c r="CJ695" s="36"/>
      <c r="CK695" s="36"/>
      <c r="CL695" s="60">
        <v>60</v>
      </c>
    </row>
    <row r="696" spans="1:90" ht="28.5" customHeight="1" x14ac:dyDescent="0.25">
      <c r="A696" s="37">
        <v>90</v>
      </c>
      <c r="B696" s="95" t="s">
        <v>1345</v>
      </c>
      <c r="C696" s="95" t="s">
        <v>49</v>
      </c>
      <c r="D696" s="37">
        <v>41</v>
      </c>
      <c r="E696" s="37"/>
      <c r="F696" s="44"/>
      <c r="G696" s="44">
        <v>216.4</v>
      </c>
      <c r="H696" s="44">
        <f t="shared" si="574"/>
        <v>216.35</v>
      </c>
      <c r="I696" s="83">
        <v>216.31</v>
      </c>
      <c r="J696" s="43">
        <f t="shared" si="629"/>
        <v>-3.236096343210817E-4</v>
      </c>
      <c r="K696" s="44">
        <f t="shared" si="630"/>
        <v>-6.9999999999993179E-2</v>
      </c>
      <c r="L696" s="16" t="s">
        <v>1714</v>
      </c>
      <c r="M696" s="122" t="s">
        <v>1231</v>
      </c>
      <c r="N696" s="46">
        <f t="shared" si="580"/>
        <v>216.38</v>
      </c>
      <c r="O696" s="46">
        <v>-0.02</v>
      </c>
      <c r="P696" s="78">
        <v>216.4</v>
      </c>
      <c r="Q696" s="87"/>
      <c r="R696" s="78"/>
      <c r="U696" s="47" t="str">
        <f t="shared" si="621"/>
        <v/>
      </c>
      <c r="V696" s="47" t="str">
        <f t="shared" si="622"/>
        <v/>
      </c>
      <c r="W696" s="50"/>
      <c r="X696" s="50"/>
      <c r="Y696" s="50"/>
      <c r="Z696" s="50"/>
      <c r="AA696" s="50"/>
      <c r="AB696" s="50"/>
      <c r="AC696" s="50"/>
      <c r="AD696" s="50"/>
      <c r="AE696" s="51">
        <f t="shared" si="575"/>
        <v>90</v>
      </c>
      <c r="AF696" s="51" t="str">
        <f t="shared" si="576"/>
        <v>und</v>
      </c>
      <c r="AG696" s="51" t="str">
        <f t="shared" si="577"/>
        <v>f</v>
      </c>
      <c r="AH696" s="51">
        <f t="shared" si="578"/>
        <v>41</v>
      </c>
      <c r="AI696" s="52">
        <f t="shared" si="579"/>
        <v>216.35</v>
      </c>
      <c r="AJ696" s="51" t="s">
        <v>49</v>
      </c>
      <c r="AK696" s="53"/>
      <c r="AL696" s="52"/>
      <c r="AM696" s="53">
        <f t="shared" si="581"/>
        <v>41</v>
      </c>
      <c r="AN696" s="53">
        <f>IF(AJ696&lt;&gt;"",IF(AJ696="o",VLOOKUP(AM696,OpenSect!$A$1:$D$11,2),IF(AJ696="u",VLOOKUP(AM696,UpHill!$A$1:$D$35,2),IF(AJ696="d",VLOOKUP(AM696,DownHill!$A$1:$D$29,2),IF(AJ696="f",VLOOKUP(AM696,FlatUnd!$A$2:$D$30,2),IF(AJ696="t",VLOOKUP(AM696,TimeAdd!$A$1:$D$176,2),IF(AJ696="l",VLOOKUP(AM696,SLimit!$A$1:$D$8,2),AN695)))))),AN695)</f>
        <v>48</v>
      </c>
      <c r="AO696" s="53">
        <f>IF(AJ696&lt;&gt;"",IF(AJ696="o",VLOOKUP(AM696,OpenSect!$A$1:$D$11,3),IF(AJ696="u",VLOOKUP(AM696,UpHill!$A$1:$D$35,3),IF(AJ696="d",VLOOKUP(AM696,DownHill!$A$3:$D$29,3),IF(AJ696="f",VLOOKUP(AM696,FlatUnd!$A$2:$D$30,3),IF(AJ696="t",VLOOKUP(AM696,TimeAdd!$A$1:$D$18,3),IF(AJ696="l",VLOOKUP(AM696,SLimit!$A$1:$D$8,3),AO695)))))),AO695)</f>
        <v>55</v>
      </c>
      <c r="AP696" s="53">
        <f>IF(AJ696&lt;&gt;"",IF(AJ696="o",VLOOKUP(AM696,OpenSect!$A$1:$D$11,4),IF(AJ696="u",VLOOKUP(AM696,UpHill!$A$1:$D$35,4),IF(AJ696="d",VLOOKUP(AM696,DownHill!$A$1:$D$29,4),IF(AJ696="f",VLOOKUP(AM696,FlatUnd!$A$2:$D$30,4),IF(AJ696="t",VLOOKUP(AM696,TimeAdd!$A$1:$D$18,4),IF(AJ696="l",VLOOKUP(AM696,SLimit!$A$1:$D$8,4),AP695)))))),AP695)</f>
        <v>62</v>
      </c>
      <c r="AQ696" s="53" t="str">
        <f t="shared" si="582"/>
        <v>80</v>
      </c>
      <c r="AR696" s="54" t="str">
        <f t="shared" si="583"/>
        <v>R23 Heidelberg 26  [ max 72]</v>
      </c>
      <c r="AS696" s="55"/>
      <c r="AT696" s="55"/>
      <c r="AU696" s="56">
        <f>IF(GroupStTimes!$A$8=0,MIN(CB696,CD696,CF696),MIN(BZ696,CB696,CD696,CF696))</f>
        <v>0.51666666666666694</v>
      </c>
      <c r="AV696" s="56">
        <f>IF(GroupStTimes!$A$8=0,MAX(CC696,CE696,CG696),MAX(CA696,CC696,CE696,CG696))</f>
        <v>0.5625</v>
      </c>
      <c r="AW696" s="57" t="str">
        <f t="shared" si="584"/>
        <v/>
      </c>
      <c r="AX696" s="58" t="str">
        <f t="shared" si="585"/>
        <v/>
      </c>
      <c r="AY696" s="58" t="str">
        <f t="shared" si="586"/>
        <v/>
      </c>
      <c r="AZ696" s="31">
        <f t="shared" si="587"/>
        <v>215.94</v>
      </c>
      <c r="BA696" s="59">
        <f t="shared" si="588"/>
        <v>0.5228587962962965</v>
      </c>
      <c r="BB696" s="59">
        <f t="shared" si="589"/>
        <v>0.52841435185185204</v>
      </c>
      <c r="BC696" s="59">
        <f t="shared" si="590"/>
        <v>0.51495370370370397</v>
      </c>
      <c r="BD696" s="59">
        <f t="shared" si="591"/>
        <v>0.56078703703703703</v>
      </c>
      <c r="BE696" s="59">
        <f t="shared" si="592"/>
        <v>0.54409722222222234</v>
      </c>
      <c r="BF696" s="59">
        <f t="shared" si="593"/>
        <v>0.55451388888888897</v>
      </c>
      <c r="BG696" s="59">
        <f t="shared" si="594"/>
        <v>0.55427083333333327</v>
      </c>
      <c r="BH696" s="59">
        <f t="shared" si="595"/>
        <v>0.55357638888888883</v>
      </c>
      <c r="BI696" s="31">
        <f t="shared" si="596"/>
        <v>0.40999999999999659</v>
      </c>
      <c r="BJ696" s="61">
        <f t="shared" si="597"/>
        <v>4.0999999999999662E-2</v>
      </c>
      <c r="BK696" s="61">
        <f t="shared" si="598"/>
        <v>4.0999999999999662E-2</v>
      </c>
      <c r="BL696" s="61">
        <f t="shared" si="599"/>
        <v>4.0999999999999662E-2</v>
      </c>
      <c r="BM696" s="61">
        <f t="shared" si="600"/>
        <v>4.0999999999999662E-2</v>
      </c>
      <c r="BN696" s="62">
        <f t="shared" si="601"/>
        <v>0</v>
      </c>
      <c r="BO696" s="62">
        <f t="shared" si="602"/>
        <v>2</v>
      </c>
      <c r="BP696" s="62">
        <f t="shared" si="603"/>
        <v>28</v>
      </c>
      <c r="BQ696" s="62">
        <f t="shared" si="604"/>
        <v>0</v>
      </c>
      <c r="BR696" s="62">
        <f t="shared" si="605"/>
        <v>2</v>
      </c>
      <c r="BS696" s="62">
        <f t="shared" si="606"/>
        <v>28</v>
      </c>
      <c r="BT696" s="62">
        <f t="shared" si="607"/>
        <v>0</v>
      </c>
      <c r="BU696" s="62">
        <f t="shared" si="608"/>
        <v>2</v>
      </c>
      <c r="BV696" s="62">
        <f t="shared" si="609"/>
        <v>28</v>
      </c>
      <c r="BW696" s="62">
        <f t="shared" si="610"/>
        <v>0</v>
      </c>
      <c r="BX696" s="62">
        <f t="shared" si="611"/>
        <v>2</v>
      </c>
      <c r="BY696" s="62">
        <f t="shared" si="612"/>
        <v>28</v>
      </c>
      <c r="BZ696" s="63">
        <f t="shared" si="613"/>
        <v>0.52457175925925947</v>
      </c>
      <c r="CA696" s="63">
        <f t="shared" si="614"/>
        <v>0.53012731481481501</v>
      </c>
      <c r="CB696" s="63">
        <f t="shared" si="615"/>
        <v>0.51666666666666694</v>
      </c>
      <c r="CC696" s="63">
        <f t="shared" si="616"/>
        <v>0.5625</v>
      </c>
      <c r="CD696" s="63">
        <f t="shared" si="617"/>
        <v>0.54581018518518531</v>
      </c>
      <c r="CE696" s="63">
        <f t="shared" si="618"/>
        <v>0.55622685185185194</v>
      </c>
      <c r="CF696" s="63">
        <f t="shared" si="619"/>
        <v>0.55598379629629624</v>
      </c>
      <c r="CG696" s="63">
        <f t="shared" si="620"/>
        <v>0.5552893518518518</v>
      </c>
      <c r="CH696" s="36"/>
      <c r="CI696" s="36"/>
      <c r="CJ696" s="36"/>
      <c r="CK696" s="36"/>
      <c r="CL696" s="60">
        <v>60</v>
      </c>
    </row>
    <row r="697" spans="1:90" ht="28.5" customHeight="1" x14ac:dyDescent="0.25">
      <c r="A697" s="37">
        <v>90</v>
      </c>
      <c r="B697" s="95"/>
      <c r="C697" s="95"/>
      <c r="D697" s="37"/>
      <c r="E697" s="37"/>
      <c r="F697" s="44"/>
      <c r="G697" s="44">
        <v>216.49</v>
      </c>
      <c r="H697" s="44">
        <f t="shared" si="574"/>
        <v>216.44</v>
      </c>
      <c r="I697" s="83">
        <v>216.4</v>
      </c>
      <c r="J697" s="43">
        <f t="shared" si="629"/>
        <v>-3.2347504621068934E-4</v>
      </c>
      <c r="K697" s="44">
        <f t="shared" si="630"/>
        <v>-6.9999999999993179E-2</v>
      </c>
      <c r="L697" s="16" t="s">
        <v>1600</v>
      </c>
      <c r="M697" s="122" t="s">
        <v>1231</v>
      </c>
      <c r="N697" s="46">
        <f t="shared" si="580"/>
        <v>216.47</v>
      </c>
      <c r="O697" s="46">
        <v>-0.02</v>
      </c>
      <c r="P697" s="78">
        <v>216.49</v>
      </c>
      <c r="Q697" s="87"/>
      <c r="R697" s="78"/>
      <c r="U697" s="47" t="str">
        <f t="shared" si="621"/>
        <v/>
      </c>
      <c r="V697" s="47" t="str">
        <f t="shared" si="622"/>
        <v/>
      </c>
      <c r="W697" s="50"/>
      <c r="X697" s="50"/>
      <c r="Y697" s="50"/>
      <c r="Z697" s="50"/>
      <c r="AA697" s="50"/>
      <c r="AB697" s="50"/>
      <c r="AC697" s="50"/>
      <c r="AD697" s="50"/>
      <c r="AE697" s="51">
        <f t="shared" si="575"/>
        <v>90</v>
      </c>
      <c r="AF697" s="51" t="str">
        <f t="shared" si="576"/>
        <v/>
      </c>
      <c r="AG697" s="51" t="str">
        <f t="shared" si="577"/>
        <v/>
      </c>
      <c r="AH697" s="51" t="str">
        <f t="shared" si="578"/>
        <v/>
      </c>
      <c r="AI697" s="52">
        <f t="shared" si="579"/>
        <v>216.44</v>
      </c>
      <c r="AJ697" s="51"/>
      <c r="AK697" s="53"/>
      <c r="AL697" s="52"/>
      <c r="AM697" s="53">
        <f t="shared" si="581"/>
        <v>41</v>
      </c>
      <c r="AN697" s="53">
        <f>IF(AJ697&lt;&gt;"",IF(AJ697="o",VLOOKUP(AM697,OpenSect!$A$1:$D$11,2),IF(AJ697="u",VLOOKUP(AM697,UpHill!$A$1:$D$35,2),IF(AJ697="d",VLOOKUP(AM697,DownHill!$A$1:$D$29,2),IF(AJ697="f",VLOOKUP(AM697,FlatUnd!$A$2:$D$30,2),IF(AJ697="t",VLOOKUP(AM697,TimeAdd!$A$1:$D$176,2),IF(AJ697="l",VLOOKUP(AM697,SLimit!$A$1:$D$8,2),AN696)))))),AN696)</f>
        <v>48</v>
      </c>
      <c r="AO697" s="53">
        <f>IF(AJ697&lt;&gt;"",IF(AJ697="o",VLOOKUP(AM697,OpenSect!$A$1:$D$11,3),IF(AJ697="u",VLOOKUP(AM697,UpHill!$A$1:$D$35,3),IF(AJ697="d",VLOOKUP(AM697,DownHill!$A$3:$D$29,3),IF(AJ697="f",VLOOKUP(AM697,FlatUnd!$A$2:$D$30,3),IF(AJ697="t",VLOOKUP(AM697,TimeAdd!$A$1:$D$18,3),IF(AJ697="l",VLOOKUP(AM697,SLimit!$A$1:$D$8,3),AO696)))))),AO696)</f>
        <v>55</v>
      </c>
      <c r="AP697" s="53">
        <f>IF(AJ697&lt;&gt;"",IF(AJ697="o",VLOOKUP(AM697,OpenSect!$A$1:$D$11,4),IF(AJ697="u",VLOOKUP(AM697,UpHill!$A$1:$D$35,4),IF(AJ697="d",VLOOKUP(AM697,DownHill!$A$1:$D$29,4),IF(AJ697="f",VLOOKUP(AM697,FlatUnd!$A$2:$D$30,4),IF(AJ697="t",VLOOKUP(AM697,TimeAdd!$A$1:$D$18,4),IF(AJ697="l",VLOOKUP(AM697,SLimit!$A$1:$D$8,4),AP696)))))),AP696)</f>
        <v>62</v>
      </c>
      <c r="AQ697" s="53" t="str">
        <f t="shared" si="582"/>
        <v>80</v>
      </c>
      <c r="AR697" s="54" t="str">
        <f t="shared" si="583"/>
        <v>80,0 Km Plate.</v>
      </c>
      <c r="AS697" s="55"/>
      <c r="AT697" s="55"/>
      <c r="AU697" s="56">
        <f>IF(GroupStTimes!$A$8=0,MIN(CB697,CD697,CF697),MIN(BZ697,CB697,CD697,CF697))</f>
        <v>0.51674768518518543</v>
      </c>
      <c r="AV697" s="56">
        <f>IF(GroupStTimes!$A$8=0,MAX(CC697,CE697,CG697),MAX(CA697,CC697,CE697,CG697))</f>
        <v>0.56258101851851849</v>
      </c>
      <c r="AW697" s="57" t="str">
        <f t="shared" si="584"/>
        <v/>
      </c>
      <c r="AX697" s="58" t="str">
        <f t="shared" si="585"/>
        <v/>
      </c>
      <c r="AY697" s="58" t="str">
        <f t="shared" si="586"/>
        <v/>
      </c>
      <c r="AZ697" s="31">
        <f t="shared" si="587"/>
        <v>216.35</v>
      </c>
      <c r="BA697" s="59">
        <f t="shared" si="588"/>
        <v>0.52457175925925947</v>
      </c>
      <c r="BB697" s="59">
        <f t="shared" si="589"/>
        <v>0.53012731481481501</v>
      </c>
      <c r="BC697" s="59">
        <f t="shared" si="590"/>
        <v>0.51666666666666694</v>
      </c>
      <c r="BD697" s="59">
        <f t="shared" si="591"/>
        <v>0.5625</v>
      </c>
      <c r="BE697" s="59">
        <f t="shared" si="592"/>
        <v>0.54581018518518531</v>
      </c>
      <c r="BF697" s="59">
        <f t="shared" si="593"/>
        <v>0.55622685185185194</v>
      </c>
      <c r="BG697" s="59">
        <f t="shared" si="594"/>
        <v>0.55598379629629624</v>
      </c>
      <c r="BH697" s="59">
        <f t="shared" si="595"/>
        <v>0.5552893518518518</v>
      </c>
      <c r="BI697" s="31">
        <f t="shared" si="596"/>
        <v>9.0000000000003411E-2</v>
      </c>
      <c r="BJ697" s="61">
        <f t="shared" si="597"/>
        <v>2.1951219512195952E-3</v>
      </c>
      <c r="BK697" s="61">
        <f t="shared" si="598"/>
        <v>1.8750000000000711E-3</v>
      </c>
      <c r="BL697" s="61">
        <f t="shared" si="599"/>
        <v>1.6363636363636983E-3</v>
      </c>
      <c r="BM697" s="61">
        <f t="shared" si="600"/>
        <v>1.4516129032258614E-3</v>
      </c>
      <c r="BN697" s="62">
        <f t="shared" si="601"/>
        <v>0</v>
      </c>
      <c r="BO697" s="62">
        <f t="shared" si="602"/>
        <v>0</v>
      </c>
      <c r="BP697" s="62">
        <f t="shared" si="603"/>
        <v>8</v>
      </c>
      <c r="BQ697" s="62">
        <f t="shared" si="604"/>
        <v>0</v>
      </c>
      <c r="BR697" s="62">
        <f t="shared" si="605"/>
        <v>0</v>
      </c>
      <c r="BS697" s="62">
        <f t="shared" si="606"/>
        <v>7</v>
      </c>
      <c r="BT697" s="62">
        <f t="shared" si="607"/>
        <v>0</v>
      </c>
      <c r="BU697" s="62">
        <f t="shared" si="608"/>
        <v>0</v>
      </c>
      <c r="BV697" s="62">
        <f t="shared" si="609"/>
        <v>6</v>
      </c>
      <c r="BW697" s="62">
        <f t="shared" si="610"/>
        <v>0</v>
      </c>
      <c r="BX697" s="62">
        <f t="shared" si="611"/>
        <v>0</v>
      </c>
      <c r="BY697" s="62">
        <f t="shared" si="612"/>
        <v>5</v>
      </c>
      <c r="BZ697" s="63">
        <f t="shared" si="613"/>
        <v>0.52466435185185212</v>
      </c>
      <c r="CA697" s="63">
        <f t="shared" si="614"/>
        <v>0.53021990740740765</v>
      </c>
      <c r="CB697" s="63">
        <f t="shared" si="615"/>
        <v>0.51674768518518543</v>
      </c>
      <c r="CC697" s="63">
        <f t="shared" si="616"/>
        <v>0.56258101851851849</v>
      </c>
      <c r="CD697" s="63">
        <f t="shared" si="617"/>
        <v>0.54587962962962977</v>
      </c>
      <c r="CE697" s="63">
        <f t="shared" si="618"/>
        <v>0.5562962962962964</v>
      </c>
      <c r="CF697" s="63">
        <f t="shared" si="619"/>
        <v>0.55604166666666666</v>
      </c>
      <c r="CG697" s="63">
        <f t="shared" si="620"/>
        <v>0.55534722222222221</v>
      </c>
      <c r="CH697" s="36"/>
      <c r="CI697" s="36"/>
      <c r="CJ697" s="36"/>
      <c r="CK697" s="36"/>
      <c r="CL697" s="60">
        <v>60</v>
      </c>
    </row>
    <row r="698" spans="1:90" ht="28.5" customHeight="1" x14ac:dyDescent="0.25">
      <c r="A698" s="37">
        <v>91</v>
      </c>
      <c r="B698" s="95"/>
      <c r="C698" s="95"/>
      <c r="D698" s="95"/>
      <c r="E698" s="37"/>
      <c r="F698" s="44"/>
      <c r="G698" s="44">
        <v>217.49</v>
      </c>
      <c r="H698" s="44">
        <f t="shared" si="574"/>
        <v>217.44</v>
      </c>
      <c r="I698" s="83">
        <v>217.4</v>
      </c>
      <c r="J698" s="43">
        <f t="shared" si="629"/>
        <v>-3.2198712051514802E-4</v>
      </c>
      <c r="K698" s="44">
        <f t="shared" si="630"/>
        <v>-6.9999999999993179E-2</v>
      </c>
      <c r="L698" s="16" t="s">
        <v>1604</v>
      </c>
      <c r="M698" s="122" t="s">
        <v>1231</v>
      </c>
      <c r="N698" s="46">
        <f t="shared" si="580"/>
        <v>217.47</v>
      </c>
      <c r="O698" s="46">
        <v>-0.02</v>
      </c>
      <c r="P698" s="78">
        <v>217.49</v>
      </c>
      <c r="Q698" s="87"/>
      <c r="R698" s="78"/>
      <c r="U698" s="47" t="str">
        <f t="shared" si="621"/>
        <v/>
      </c>
      <c r="V698" s="47" t="str">
        <f t="shared" si="622"/>
        <v/>
      </c>
      <c r="W698" s="50"/>
      <c r="X698" s="50"/>
      <c r="Y698" s="50"/>
      <c r="Z698" s="50"/>
      <c r="AA698" s="50"/>
      <c r="AB698" s="50"/>
      <c r="AC698" s="50"/>
      <c r="AD698" s="50"/>
      <c r="AE698" s="51">
        <f t="shared" si="575"/>
        <v>91</v>
      </c>
      <c r="AF698" s="51" t="str">
        <f t="shared" si="576"/>
        <v/>
      </c>
      <c r="AG698" s="51" t="str">
        <f t="shared" si="577"/>
        <v/>
      </c>
      <c r="AH698" s="51" t="str">
        <f t="shared" si="578"/>
        <v/>
      </c>
      <c r="AI698" s="52">
        <f t="shared" si="579"/>
        <v>217.44</v>
      </c>
      <c r="AJ698" s="51"/>
      <c r="AK698" s="53"/>
      <c r="AL698" s="52"/>
      <c r="AM698" s="53">
        <f t="shared" si="581"/>
        <v>41</v>
      </c>
      <c r="AN698" s="53">
        <f>IF(AJ698&lt;&gt;"",IF(AJ698="o",VLOOKUP(AM698,OpenSect!$A$1:$D$11,2),IF(AJ698="u",VLOOKUP(AM698,UpHill!$A$1:$D$35,2),IF(AJ698="d",VLOOKUP(AM698,DownHill!$A$1:$D$29,2),IF(AJ698="f",VLOOKUP(AM698,FlatUnd!$A$2:$D$30,2),IF(AJ698="t",VLOOKUP(AM698,TimeAdd!$A$1:$D$176,2),IF(AJ698="l",VLOOKUP(AM698,SLimit!$A$1:$D$8,2),AN697)))))),AN697)</f>
        <v>48</v>
      </c>
      <c r="AO698" s="53">
        <f>IF(AJ698&lt;&gt;"",IF(AJ698="o",VLOOKUP(AM698,OpenSect!$A$1:$D$11,3),IF(AJ698="u",VLOOKUP(AM698,UpHill!$A$1:$D$35,3),IF(AJ698="d",VLOOKUP(AM698,DownHill!$A$3:$D$29,3),IF(AJ698="f",VLOOKUP(AM698,FlatUnd!$A$2:$D$30,3),IF(AJ698="t",VLOOKUP(AM698,TimeAdd!$A$1:$D$18,3),IF(AJ698="l",VLOOKUP(AM698,SLimit!$A$1:$D$8,3),AO697)))))),AO697)</f>
        <v>55</v>
      </c>
      <c r="AP698" s="53">
        <f>IF(AJ698&lt;&gt;"",IF(AJ698="o",VLOOKUP(AM698,OpenSect!$A$1:$D$11,4),IF(AJ698="u",VLOOKUP(AM698,UpHill!$A$1:$D$35,4),IF(AJ698="d",VLOOKUP(AM698,DownHill!$A$1:$D$29,4),IF(AJ698="f",VLOOKUP(AM698,FlatUnd!$A$2:$D$30,4),IF(AJ698="t",VLOOKUP(AM698,TimeAdd!$A$1:$D$18,4),IF(AJ698="l",VLOOKUP(AM698,SLimit!$A$1:$D$8,4),AP697)))))),AP697)</f>
        <v>62</v>
      </c>
      <c r="AQ698" s="53" t="str">
        <f t="shared" si="582"/>
        <v>80</v>
      </c>
      <c r="AR698" s="54" t="str">
        <f t="shared" si="583"/>
        <v>81,0 Km Plate.</v>
      </c>
      <c r="AS698" s="55"/>
      <c r="AT698" s="55"/>
      <c r="AU698" s="56">
        <f>IF(GroupStTimes!$A$8=0,MIN(CB698,CD698,CF698),MIN(BZ698,CB698,CD698,CF698))</f>
        <v>0.51761574074074101</v>
      </c>
      <c r="AV698" s="56">
        <f>IF(GroupStTimes!$A$8=0,MAX(CC698,CE698,CG698),MAX(CA698,CC698,CE698,CG698))</f>
        <v>0.56344907407407407</v>
      </c>
      <c r="AW698" s="57" t="str">
        <f t="shared" si="584"/>
        <v/>
      </c>
      <c r="AX698" s="58" t="str">
        <f t="shared" si="585"/>
        <v/>
      </c>
      <c r="AY698" s="58" t="str">
        <f t="shared" si="586"/>
        <v/>
      </c>
      <c r="AZ698" s="31">
        <f t="shared" si="587"/>
        <v>216.35</v>
      </c>
      <c r="BA698" s="59">
        <f t="shared" si="588"/>
        <v>0.52457175925925947</v>
      </c>
      <c r="BB698" s="59">
        <f t="shared" si="589"/>
        <v>0.53012731481481501</v>
      </c>
      <c r="BC698" s="59">
        <f t="shared" si="590"/>
        <v>0.51666666666666694</v>
      </c>
      <c r="BD698" s="59">
        <f t="shared" si="591"/>
        <v>0.5625</v>
      </c>
      <c r="BE698" s="59">
        <f t="shared" si="592"/>
        <v>0.54581018518518531</v>
      </c>
      <c r="BF698" s="59">
        <f t="shared" si="593"/>
        <v>0.55622685185185194</v>
      </c>
      <c r="BG698" s="59">
        <f t="shared" si="594"/>
        <v>0.55598379629629624</v>
      </c>
      <c r="BH698" s="59">
        <f t="shared" si="595"/>
        <v>0.5552893518518518</v>
      </c>
      <c r="BI698" s="31">
        <f t="shared" si="596"/>
        <v>1.0900000000000034</v>
      </c>
      <c r="BJ698" s="61">
        <f t="shared" si="597"/>
        <v>2.6585365853658619E-2</v>
      </c>
      <c r="BK698" s="61">
        <f t="shared" si="598"/>
        <v>2.2708333333333403E-2</v>
      </c>
      <c r="BL698" s="61">
        <f t="shared" si="599"/>
        <v>1.9818181818181881E-2</v>
      </c>
      <c r="BM698" s="61">
        <f t="shared" si="600"/>
        <v>1.7580645161290379E-2</v>
      </c>
      <c r="BN698" s="62">
        <f t="shared" si="601"/>
        <v>0</v>
      </c>
      <c r="BO698" s="62">
        <f t="shared" si="602"/>
        <v>1</v>
      </c>
      <c r="BP698" s="62">
        <f t="shared" si="603"/>
        <v>36</v>
      </c>
      <c r="BQ698" s="62">
        <f t="shared" si="604"/>
        <v>0</v>
      </c>
      <c r="BR698" s="62">
        <f t="shared" si="605"/>
        <v>1</v>
      </c>
      <c r="BS698" s="62">
        <f t="shared" si="606"/>
        <v>22</v>
      </c>
      <c r="BT698" s="62">
        <f t="shared" si="607"/>
        <v>0</v>
      </c>
      <c r="BU698" s="62">
        <f t="shared" si="608"/>
        <v>1</v>
      </c>
      <c r="BV698" s="62">
        <f t="shared" si="609"/>
        <v>11</v>
      </c>
      <c r="BW698" s="62">
        <f t="shared" si="610"/>
        <v>0</v>
      </c>
      <c r="BX698" s="62">
        <f t="shared" si="611"/>
        <v>1</v>
      </c>
      <c r="BY698" s="62">
        <f t="shared" si="612"/>
        <v>3</v>
      </c>
      <c r="BZ698" s="63">
        <f t="shared" si="613"/>
        <v>0.52568287037037054</v>
      </c>
      <c r="CA698" s="63">
        <f t="shared" si="614"/>
        <v>0.53123842592592607</v>
      </c>
      <c r="CB698" s="63">
        <f t="shared" si="615"/>
        <v>0.51761574074074101</v>
      </c>
      <c r="CC698" s="63">
        <f t="shared" si="616"/>
        <v>0.56344907407407407</v>
      </c>
      <c r="CD698" s="63">
        <f t="shared" si="617"/>
        <v>0.54663194444444463</v>
      </c>
      <c r="CE698" s="63">
        <f t="shared" si="618"/>
        <v>0.55704861111111126</v>
      </c>
      <c r="CF698" s="63">
        <f t="shared" si="619"/>
        <v>0.55671296296296291</v>
      </c>
      <c r="CG698" s="63">
        <f t="shared" si="620"/>
        <v>0.55601851851851847</v>
      </c>
      <c r="CH698" s="36"/>
      <c r="CI698" s="36"/>
      <c r="CJ698" s="36"/>
      <c r="CK698" s="36"/>
      <c r="CL698" s="60">
        <v>60</v>
      </c>
    </row>
    <row r="699" spans="1:90" ht="28.5" customHeight="1" x14ac:dyDescent="0.25">
      <c r="A699" s="37">
        <v>91</v>
      </c>
      <c r="B699" s="95"/>
      <c r="C699" s="95"/>
      <c r="D699" s="95"/>
      <c r="E699" s="37"/>
      <c r="F699" s="44"/>
      <c r="G699" s="44">
        <v>218.49</v>
      </c>
      <c r="H699" s="44">
        <f t="shared" si="574"/>
        <v>218.44</v>
      </c>
      <c r="I699" s="83">
        <v>218.4</v>
      </c>
      <c r="J699" s="43">
        <f t="shared" si="629"/>
        <v>-3.2051282051278929E-4</v>
      </c>
      <c r="K699" s="44">
        <f t="shared" si="630"/>
        <v>-6.9999999999993179E-2</v>
      </c>
      <c r="L699" s="16" t="s">
        <v>1605</v>
      </c>
      <c r="M699" s="122" t="s">
        <v>1231</v>
      </c>
      <c r="N699" s="46">
        <f t="shared" si="580"/>
        <v>218.47</v>
      </c>
      <c r="O699" s="46">
        <v>-0.02</v>
      </c>
      <c r="P699" s="78">
        <v>218.49</v>
      </c>
      <c r="Q699" s="87"/>
      <c r="R699" s="78"/>
      <c r="U699" s="47" t="str">
        <f t="shared" si="621"/>
        <v/>
      </c>
      <c r="V699" s="47" t="str">
        <f t="shared" si="622"/>
        <v/>
      </c>
      <c r="W699" s="50"/>
      <c r="X699" s="50"/>
      <c r="Y699" s="50"/>
      <c r="Z699" s="50"/>
      <c r="AA699" s="50"/>
      <c r="AB699" s="50"/>
      <c r="AC699" s="50"/>
      <c r="AD699" s="50"/>
      <c r="AE699" s="51">
        <f t="shared" si="575"/>
        <v>91</v>
      </c>
      <c r="AF699" s="51" t="str">
        <f t="shared" si="576"/>
        <v/>
      </c>
      <c r="AG699" s="51" t="str">
        <f t="shared" si="577"/>
        <v/>
      </c>
      <c r="AH699" s="51" t="str">
        <f t="shared" si="578"/>
        <v/>
      </c>
      <c r="AI699" s="52">
        <f t="shared" si="579"/>
        <v>218.44</v>
      </c>
      <c r="AJ699" s="51"/>
      <c r="AK699" s="53"/>
      <c r="AL699" s="52"/>
      <c r="AM699" s="53">
        <f t="shared" si="581"/>
        <v>41</v>
      </c>
      <c r="AN699" s="53">
        <f>IF(AJ699&lt;&gt;"",IF(AJ699="o",VLOOKUP(AM699,OpenSect!$A$1:$D$11,2),IF(AJ699="u",VLOOKUP(AM699,UpHill!$A$1:$D$35,2),IF(AJ699="d",VLOOKUP(AM699,DownHill!$A$1:$D$29,2),IF(AJ699="f",VLOOKUP(AM699,FlatUnd!$A$2:$D$30,2),IF(AJ699="t",VLOOKUP(AM699,TimeAdd!$A$1:$D$176,2),IF(AJ699="l",VLOOKUP(AM699,SLimit!$A$1:$D$8,2),AN698)))))),AN698)</f>
        <v>48</v>
      </c>
      <c r="AO699" s="53">
        <f>IF(AJ699&lt;&gt;"",IF(AJ699="o",VLOOKUP(AM699,OpenSect!$A$1:$D$11,3),IF(AJ699="u",VLOOKUP(AM699,UpHill!$A$1:$D$35,3),IF(AJ699="d",VLOOKUP(AM699,DownHill!$A$3:$D$29,3),IF(AJ699="f",VLOOKUP(AM699,FlatUnd!$A$2:$D$30,3),IF(AJ699="t",VLOOKUP(AM699,TimeAdd!$A$1:$D$18,3),IF(AJ699="l",VLOOKUP(AM699,SLimit!$A$1:$D$8,3),AO698)))))),AO698)</f>
        <v>55</v>
      </c>
      <c r="AP699" s="53">
        <f>IF(AJ699&lt;&gt;"",IF(AJ699="o",VLOOKUP(AM699,OpenSect!$A$1:$D$11,4),IF(AJ699="u",VLOOKUP(AM699,UpHill!$A$1:$D$35,4),IF(AJ699="d",VLOOKUP(AM699,DownHill!$A$1:$D$29,4),IF(AJ699="f",VLOOKUP(AM699,FlatUnd!$A$2:$D$30,4),IF(AJ699="t",VLOOKUP(AM699,TimeAdd!$A$1:$D$18,4),IF(AJ699="l",VLOOKUP(AM699,SLimit!$A$1:$D$8,4),AP698)))))),AP698)</f>
        <v>62</v>
      </c>
      <c r="AQ699" s="53" t="str">
        <f t="shared" si="582"/>
        <v>80</v>
      </c>
      <c r="AR699" s="54" t="str">
        <f t="shared" si="583"/>
        <v>82,0 Km Plate.</v>
      </c>
      <c r="AS699" s="55"/>
      <c r="AT699" s="55"/>
      <c r="AU699" s="56">
        <f>IF(GroupStTimes!$A$8=0,MIN(CB699,CD699,CF699),MIN(BZ699,CB699,CD699,CF699))</f>
        <v>0.5184837962962966</v>
      </c>
      <c r="AV699" s="56">
        <f>IF(GroupStTimes!$A$8=0,MAX(CC699,CE699,CG699),MAX(CA699,CC699,CE699,CG699))</f>
        <v>0.56431712962962965</v>
      </c>
      <c r="AW699" s="57" t="str">
        <f t="shared" si="584"/>
        <v/>
      </c>
      <c r="AX699" s="58" t="str">
        <f t="shared" si="585"/>
        <v/>
      </c>
      <c r="AY699" s="58" t="str">
        <f t="shared" si="586"/>
        <v/>
      </c>
      <c r="AZ699" s="31">
        <f t="shared" si="587"/>
        <v>216.35</v>
      </c>
      <c r="BA699" s="59">
        <f t="shared" si="588"/>
        <v>0.52457175925925947</v>
      </c>
      <c r="BB699" s="59">
        <f t="shared" si="589"/>
        <v>0.53012731481481501</v>
      </c>
      <c r="BC699" s="59">
        <f t="shared" si="590"/>
        <v>0.51666666666666694</v>
      </c>
      <c r="BD699" s="59">
        <f t="shared" si="591"/>
        <v>0.5625</v>
      </c>
      <c r="BE699" s="59">
        <f t="shared" si="592"/>
        <v>0.54581018518518531</v>
      </c>
      <c r="BF699" s="59">
        <f t="shared" si="593"/>
        <v>0.55622685185185194</v>
      </c>
      <c r="BG699" s="59">
        <f t="shared" si="594"/>
        <v>0.55598379629629624</v>
      </c>
      <c r="BH699" s="59">
        <f t="shared" si="595"/>
        <v>0.5552893518518518</v>
      </c>
      <c r="BI699" s="31">
        <f t="shared" si="596"/>
        <v>2.0900000000000034</v>
      </c>
      <c r="BJ699" s="61">
        <f t="shared" si="597"/>
        <v>5.0975609756097641E-2</v>
      </c>
      <c r="BK699" s="61">
        <f t="shared" si="598"/>
        <v>4.3541666666666735E-2</v>
      </c>
      <c r="BL699" s="61">
        <f t="shared" si="599"/>
        <v>3.8000000000000062E-2</v>
      </c>
      <c r="BM699" s="61">
        <f t="shared" si="600"/>
        <v>3.3709677419354891E-2</v>
      </c>
      <c r="BN699" s="62">
        <f t="shared" si="601"/>
        <v>0</v>
      </c>
      <c r="BO699" s="62">
        <f t="shared" si="602"/>
        <v>3</v>
      </c>
      <c r="BP699" s="62">
        <f t="shared" si="603"/>
        <v>4</v>
      </c>
      <c r="BQ699" s="62">
        <f t="shared" si="604"/>
        <v>0</v>
      </c>
      <c r="BR699" s="62">
        <f t="shared" si="605"/>
        <v>2</v>
      </c>
      <c r="BS699" s="62">
        <f t="shared" si="606"/>
        <v>37</v>
      </c>
      <c r="BT699" s="62">
        <f t="shared" si="607"/>
        <v>0</v>
      </c>
      <c r="BU699" s="62">
        <f t="shared" si="608"/>
        <v>2</v>
      </c>
      <c r="BV699" s="62">
        <f t="shared" si="609"/>
        <v>17</v>
      </c>
      <c r="BW699" s="62">
        <f t="shared" si="610"/>
        <v>0</v>
      </c>
      <c r="BX699" s="62">
        <f t="shared" si="611"/>
        <v>2</v>
      </c>
      <c r="BY699" s="62">
        <f t="shared" si="612"/>
        <v>1</v>
      </c>
      <c r="BZ699" s="63">
        <f t="shared" si="613"/>
        <v>0.52670138888888907</v>
      </c>
      <c r="CA699" s="63">
        <f t="shared" si="614"/>
        <v>0.5322569444444446</v>
      </c>
      <c r="CB699" s="63">
        <f t="shared" si="615"/>
        <v>0.5184837962962966</v>
      </c>
      <c r="CC699" s="63">
        <f t="shared" si="616"/>
        <v>0.56431712962962965</v>
      </c>
      <c r="CD699" s="63">
        <f t="shared" si="617"/>
        <v>0.54739583333333341</v>
      </c>
      <c r="CE699" s="63">
        <f t="shared" si="618"/>
        <v>0.55781250000000004</v>
      </c>
      <c r="CF699" s="63">
        <f t="shared" si="619"/>
        <v>0.55738425925925916</v>
      </c>
      <c r="CG699" s="63">
        <f t="shared" si="620"/>
        <v>0.55668981481481472</v>
      </c>
      <c r="CH699" s="36"/>
      <c r="CI699" s="36"/>
      <c r="CJ699" s="36"/>
      <c r="CK699" s="36"/>
      <c r="CL699" s="60">
        <v>60</v>
      </c>
    </row>
    <row r="700" spans="1:90" ht="28.5" customHeight="1" x14ac:dyDescent="0.25">
      <c r="A700" s="37">
        <v>91</v>
      </c>
      <c r="B700" s="95" t="s">
        <v>1602</v>
      </c>
      <c r="C700" s="95" t="s">
        <v>49</v>
      </c>
      <c r="D700" s="95">
        <v>43</v>
      </c>
      <c r="E700" s="37"/>
      <c r="F700" s="44"/>
      <c r="G700" s="44">
        <v>218.71</v>
      </c>
      <c r="H700" s="44">
        <f t="shared" si="574"/>
        <v>218.66</v>
      </c>
      <c r="I700" s="83">
        <v>218.63</v>
      </c>
      <c r="J700" s="43">
        <f t="shared" si="629"/>
        <v>-2.7443626217811952E-4</v>
      </c>
      <c r="K700" s="44">
        <f t="shared" si="630"/>
        <v>-6.0000000000002274E-2</v>
      </c>
      <c r="L700" s="16" t="s">
        <v>1616</v>
      </c>
      <c r="M700" s="122" t="s">
        <v>1231</v>
      </c>
      <c r="N700" s="46">
        <f t="shared" si="580"/>
        <v>218.69</v>
      </c>
      <c r="O700" s="46">
        <v>-0.02</v>
      </c>
      <c r="P700" s="78">
        <v>218.71</v>
      </c>
      <c r="Q700" s="87"/>
      <c r="R700" s="78"/>
      <c r="U700" s="47" t="str">
        <f t="shared" si="621"/>
        <v/>
      </c>
      <c r="V700" s="47" t="str">
        <f t="shared" si="622"/>
        <v/>
      </c>
      <c r="W700" s="50"/>
      <c r="X700" s="50"/>
      <c r="Y700" s="50"/>
      <c r="Z700" s="50"/>
      <c r="AA700" s="50"/>
      <c r="AB700" s="50"/>
      <c r="AC700" s="50"/>
      <c r="AD700" s="50"/>
      <c r="AE700" s="51">
        <f t="shared" si="575"/>
        <v>91</v>
      </c>
      <c r="AF700" s="51" t="str">
        <f t="shared" si="576"/>
        <v>f und</v>
      </c>
      <c r="AG700" s="51" t="str">
        <f t="shared" si="577"/>
        <v>f</v>
      </c>
      <c r="AH700" s="51">
        <f t="shared" si="578"/>
        <v>43</v>
      </c>
      <c r="AI700" s="52">
        <f t="shared" si="579"/>
        <v>218.66</v>
      </c>
      <c r="AJ700" s="51"/>
      <c r="AK700" s="53"/>
      <c r="AL700" s="52"/>
      <c r="AM700" s="53">
        <f t="shared" si="581"/>
        <v>41</v>
      </c>
      <c r="AN700" s="53">
        <f>IF(AJ700&lt;&gt;"",IF(AJ700="o",VLOOKUP(AM700,OpenSect!$A$1:$D$11,2),IF(AJ700="u",VLOOKUP(AM700,UpHill!$A$1:$D$35,2),IF(AJ700="d",VLOOKUP(AM700,DownHill!$A$1:$D$29,2),IF(AJ700="f",VLOOKUP(AM700,FlatUnd!$A$2:$D$30,2),IF(AJ700="t",VLOOKUP(AM700,TimeAdd!$A$1:$D$176,2),IF(AJ700="l",VLOOKUP(AM700,SLimit!$A$1:$D$8,2),AN699)))))),AN699)</f>
        <v>48</v>
      </c>
      <c r="AO700" s="53">
        <f>IF(AJ700&lt;&gt;"",IF(AJ700="o",VLOOKUP(AM700,OpenSect!$A$1:$D$11,3),IF(AJ700="u",VLOOKUP(AM700,UpHill!$A$1:$D$35,3),IF(AJ700="d",VLOOKUP(AM700,DownHill!$A$3:$D$29,3),IF(AJ700="f",VLOOKUP(AM700,FlatUnd!$A$2:$D$30,3),IF(AJ700="t",VLOOKUP(AM700,TimeAdd!$A$1:$D$18,3),IF(AJ700="l",VLOOKUP(AM700,SLimit!$A$1:$D$8,3),AO699)))))),AO699)</f>
        <v>55</v>
      </c>
      <c r="AP700" s="53">
        <f>IF(AJ700&lt;&gt;"",IF(AJ700="o",VLOOKUP(AM700,OpenSect!$A$1:$D$11,4),IF(AJ700="u",VLOOKUP(AM700,UpHill!$A$1:$D$35,4),IF(AJ700="d",VLOOKUP(AM700,DownHill!$A$1:$D$29,4),IF(AJ700="f",VLOOKUP(AM700,FlatUnd!$A$2:$D$30,4),IF(AJ700="t",VLOOKUP(AM700,TimeAdd!$A$1:$D$18,4),IF(AJ700="l",VLOOKUP(AM700,SLimit!$A$1:$D$8,4),AP699)))))),AP699)</f>
        <v>62</v>
      </c>
      <c r="AQ700" s="53" t="str">
        <f t="shared" si="582"/>
        <v>80</v>
      </c>
      <c r="AR700" s="54" t="str">
        <f t="shared" si="583"/>
        <v>Warning - Gentle Curve {Left}</v>
      </c>
      <c r="AS700" s="55"/>
      <c r="AT700" s="55"/>
      <c r="AU700" s="56">
        <f>IF(GroupStTimes!$A$8=0,MIN(CB700,CD700,CF700),MIN(BZ700,CB700,CD700,CF700))</f>
        <v>0.51866898148148177</v>
      </c>
      <c r="AV700" s="56">
        <f>IF(GroupStTimes!$A$8=0,MAX(CC700,CE700,CG700),MAX(CA700,CC700,CE700,CG700))</f>
        <v>0.56450231481481483</v>
      </c>
      <c r="AW700" s="57" t="str">
        <f t="shared" si="584"/>
        <v/>
      </c>
      <c r="AX700" s="58" t="str">
        <f t="shared" si="585"/>
        <v/>
      </c>
      <c r="AY700" s="58" t="str">
        <f t="shared" si="586"/>
        <v/>
      </c>
      <c r="AZ700" s="31">
        <f t="shared" si="587"/>
        <v>216.35</v>
      </c>
      <c r="BA700" s="59">
        <f t="shared" si="588"/>
        <v>0.52457175925925947</v>
      </c>
      <c r="BB700" s="59">
        <f t="shared" si="589"/>
        <v>0.53012731481481501</v>
      </c>
      <c r="BC700" s="59">
        <f t="shared" si="590"/>
        <v>0.51666666666666694</v>
      </c>
      <c r="BD700" s="59">
        <f t="shared" si="591"/>
        <v>0.5625</v>
      </c>
      <c r="BE700" s="59">
        <f t="shared" si="592"/>
        <v>0.54581018518518531</v>
      </c>
      <c r="BF700" s="59">
        <f t="shared" si="593"/>
        <v>0.55622685185185194</v>
      </c>
      <c r="BG700" s="59">
        <f t="shared" si="594"/>
        <v>0.55598379629629624</v>
      </c>
      <c r="BH700" s="59">
        <f t="shared" si="595"/>
        <v>0.5552893518518518</v>
      </c>
      <c r="BI700" s="31">
        <f t="shared" si="596"/>
        <v>2.3100000000000023</v>
      </c>
      <c r="BJ700" s="61">
        <f t="shared" si="597"/>
        <v>5.6341463414634203E-2</v>
      </c>
      <c r="BK700" s="61">
        <f t="shared" si="598"/>
        <v>4.812500000000005E-2</v>
      </c>
      <c r="BL700" s="61">
        <f t="shared" si="599"/>
        <v>4.2000000000000044E-2</v>
      </c>
      <c r="BM700" s="61">
        <f t="shared" si="600"/>
        <v>3.725806451612907E-2</v>
      </c>
      <c r="BN700" s="62">
        <f t="shared" si="601"/>
        <v>0</v>
      </c>
      <c r="BO700" s="62">
        <f t="shared" si="602"/>
        <v>3</v>
      </c>
      <c r="BP700" s="62">
        <f t="shared" si="603"/>
        <v>23</v>
      </c>
      <c r="BQ700" s="62">
        <f t="shared" si="604"/>
        <v>0</v>
      </c>
      <c r="BR700" s="62">
        <f t="shared" si="605"/>
        <v>2</v>
      </c>
      <c r="BS700" s="62">
        <f t="shared" si="606"/>
        <v>53</v>
      </c>
      <c r="BT700" s="62">
        <f t="shared" si="607"/>
        <v>0</v>
      </c>
      <c r="BU700" s="62">
        <f t="shared" si="608"/>
        <v>2</v>
      </c>
      <c r="BV700" s="62">
        <f t="shared" si="609"/>
        <v>31</v>
      </c>
      <c r="BW700" s="62">
        <f t="shared" si="610"/>
        <v>0</v>
      </c>
      <c r="BX700" s="62">
        <f t="shared" si="611"/>
        <v>2</v>
      </c>
      <c r="BY700" s="62">
        <f t="shared" si="612"/>
        <v>14</v>
      </c>
      <c r="BZ700" s="63">
        <f t="shared" si="613"/>
        <v>0.52692129629629647</v>
      </c>
      <c r="CA700" s="63">
        <f t="shared" si="614"/>
        <v>0.53247685185185201</v>
      </c>
      <c r="CB700" s="63">
        <f t="shared" si="615"/>
        <v>0.51866898148148177</v>
      </c>
      <c r="CC700" s="63">
        <f t="shared" si="616"/>
        <v>0.56450231481481483</v>
      </c>
      <c r="CD700" s="63">
        <f t="shared" si="617"/>
        <v>0.54755787037037051</v>
      </c>
      <c r="CE700" s="63">
        <f t="shared" si="618"/>
        <v>0.55797453703703714</v>
      </c>
      <c r="CF700" s="63">
        <f t="shared" si="619"/>
        <v>0.55753472222222211</v>
      </c>
      <c r="CG700" s="63">
        <f t="shared" si="620"/>
        <v>0.55684027777777767</v>
      </c>
      <c r="CH700" s="36"/>
      <c r="CI700" s="36"/>
      <c r="CJ700" s="36"/>
      <c r="CK700" s="36"/>
      <c r="CL700" s="60">
        <v>60</v>
      </c>
    </row>
    <row r="701" spans="1:90" ht="28.5" customHeight="1" x14ac:dyDescent="0.25">
      <c r="A701" s="37">
        <v>91</v>
      </c>
      <c r="B701" s="95"/>
      <c r="C701" s="95"/>
      <c r="D701" s="95"/>
      <c r="E701" s="37"/>
      <c r="F701" s="44"/>
      <c r="G701" s="44">
        <v>219.48</v>
      </c>
      <c r="H701" s="44">
        <f t="shared" si="574"/>
        <v>219.43</v>
      </c>
      <c r="I701" s="83">
        <v>219.39</v>
      </c>
      <c r="J701" s="43">
        <f t="shared" si="629"/>
        <v>-3.190665025752914E-4</v>
      </c>
      <c r="K701" s="44">
        <f t="shared" si="630"/>
        <v>-6.9999999999993179E-2</v>
      </c>
      <c r="L701" s="16" t="s">
        <v>1606</v>
      </c>
      <c r="M701" s="122" t="s">
        <v>1231</v>
      </c>
      <c r="N701" s="46">
        <f t="shared" si="580"/>
        <v>219.45999999999998</v>
      </c>
      <c r="O701" s="46">
        <v>-0.02</v>
      </c>
      <c r="P701" s="78">
        <v>219.48</v>
      </c>
      <c r="Q701" s="87"/>
      <c r="R701" s="78"/>
      <c r="U701" s="47" t="str">
        <f t="shared" si="621"/>
        <v/>
      </c>
      <c r="V701" s="47" t="str">
        <f t="shared" si="622"/>
        <v/>
      </c>
      <c r="W701" s="50"/>
      <c r="X701" s="50"/>
      <c r="Y701" s="50"/>
      <c r="Z701" s="50"/>
      <c r="AA701" s="50"/>
      <c r="AB701" s="50"/>
      <c r="AC701" s="50"/>
      <c r="AD701" s="50"/>
      <c r="AE701" s="51">
        <f t="shared" si="575"/>
        <v>91</v>
      </c>
      <c r="AF701" s="51" t="str">
        <f t="shared" si="576"/>
        <v/>
      </c>
      <c r="AG701" s="51" t="str">
        <f t="shared" si="577"/>
        <v/>
      </c>
      <c r="AH701" s="51" t="str">
        <f t="shared" si="578"/>
        <v/>
      </c>
      <c r="AI701" s="52">
        <f t="shared" si="579"/>
        <v>219.43</v>
      </c>
      <c r="AJ701" s="51"/>
      <c r="AK701" s="53"/>
      <c r="AL701" s="52"/>
      <c r="AM701" s="53">
        <f t="shared" si="581"/>
        <v>41</v>
      </c>
      <c r="AN701" s="53">
        <f>IF(AJ701&lt;&gt;"",IF(AJ701="o",VLOOKUP(AM701,OpenSect!$A$1:$D$11,2),IF(AJ701="u",VLOOKUP(AM701,UpHill!$A$1:$D$35,2),IF(AJ701="d",VLOOKUP(AM701,DownHill!$A$1:$D$29,2),IF(AJ701="f",VLOOKUP(AM701,FlatUnd!$A$2:$D$30,2),IF(AJ701="t",VLOOKUP(AM701,TimeAdd!$A$1:$D$176,2),IF(AJ701="l",VLOOKUP(AM701,SLimit!$A$1:$D$8,2),AN700)))))),AN700)</f>
        <v>48</v>
      </c>
      <c r="AO701" s="53">
        <f>IF(AJ701&lt;&gt;"",IF(AJ701="o",VLOOKUP(AM701,OpenSect!$A$1:$D$11,3),IF(AJ701="u",VLOOKUP(AM701,UpHill!$A$1:$D$35,3),IF(AJ701="d",VLOOKUP(AM701,DownHill!$A$3:$D$29,3),IF(AJ701="f",VLOOKUP(AM701,FlatUnd!$A$2:$D$30,3),IF(AJ701="t",VLOOKUP(AM701,TimeAdd!$A$1:$D$18,3),IF(AJ701="l",VLOOKUP(AM701,SLimit!$A$1:$D$8,3),AO700)))))),AO700)</f>
        <v>55</v>
      </c>
      <c r="AP701" s="53">
        <f>IF(AJ701&lt;&gt;"",IF(AJ701="o",VLOOKUP(AM701,OpenSect!$A$1:$D$11,4),IF(AJ701="u",VLOOKUP(AM701,UpHill!$A$1:$D$35,4),IF(AJ701="d",VLOOKUP(AM701,DownHill!$A$1:$D$29,4),IF(AJ701="f",VLOOKUP(AM701,FlatUnd!$A$2:$D$30,4),IF(AJ701="t",VLOOKUP(AM701,TimeAdd!$A$1:$D$18,4),IF(AJ701="l",VLOOKUP(AM701,SLimit!$A$1:$D$8,4),AP700)))))),AP700)</f>
        <v>62</v>
      </c>
      <c r="AQ701" s="53" t="str">
        <f t="shared" si="582"/>
        <v>80</v>
      </c>
      <c r="AR701" s="54" t="str">
        <f t="shared" si="583"/>
        <v>83,0 Km Plate.</v>
      </c>
      <c r="AS701" s="55"/>
      <c r="AT701" s="55"/>
      <c r="AU701" s="56">
        <f>IF(GroupStTimes!$A$8=0,MIN(CB701,CD701,CF701),MIN(BZ701,CB701,CD701,CF701))</f>
        <v>0.51934027777777803</v>
      </c>
      <c r="AV701" s="56">
        <f>IF(GroupStTimes!$A$8=0,MAX(CC701,CE701,CG701),MAX(CA701,CC701,CE701,CG701))</f>
        <v>0.56517361111111108</v>
      </c>
      <c r="AW701" s="57" t="str">
        <f t="shared" si="584"/>
        <v/>
      </c>
      <c r="AX701" s="58" t="str">
        <f t="shared" si="585"/>
        <v/>
      </c>
      <c r="AY701" s="58" t="str">
        <f t="shared" si="586"/>
        <v/>
      </c>
      <c r="AZ701" s="31">
        <f t="shared" si="587"/>
        <v>216.35</v>
      </c>
      <c r="BA701" s="59">
        <f t="shared" si="588"/>
        <v>0.52457175925925947</v>
      </c>
      <c r="BB701" s="59">
        <f t="shared" si="589"/>
        <v>0.53012731481481501</v>
      </c>
      <c r="BC701" s="59">
        <f t="shared" si="590"/>
        <v>0.51666666666666694</v>
      </c>
      <c r="BD701" s="59">
        <f t="shared" si="591"/>
        <v>0.5625</v>
      </c>
      <c r="BE701" s="59">
        <f t="shared" si="592"/>
        <v>0.54581018518518531</v>
      </c>
      <c r="BF701" s="59">
        <f t="shared" si="593"/>
        <v>0.55622685185185194</v>
      </c>
      <c r="BG701" s="59">
        <f t="shared" si="594"/>
        <v>0.55598379629629624</v>
      </c>
      <c r="BH701" s="59">
        <f t="shared" si="595"/>
        <v>0.5552893518518518</v>
      </c>
      <c r="BI701" s="31">
        <f t="shared" si="596"/>
        <v>3.0800000000000125</v>
      </c>
      <c r="BJ701" s="61">
        <f t="shared" si="597"/>
        <v>7.5121951219512498E-2</v>
      </c>
      <c r="BK701" s="61">
        <f t="shared" si="598"/>
        <v>6.4166666666666927E-2</v>
      </c>
      <c r="BL701" s="61">
        <f t="shared" si="599"/>
        <v>5.600000000000023E-2</v>
      </c>
      <c r="BM701" s="61">
        <f t="shared" si="600"/>
        <v>4.9677419354838909E-2</v>
      </c>
      <c r="BN701" s="62">
        <f t="shared" si="601"/>
        <v>0</v>
      </c>
      <c r="BO701" s="62">
        <f t="shared" si="602"/>
        <v>4</v>
      </c>
      <c r="BP701" s="62">
        <f t="shared" si="603"/>
        <v>30</v>
      </c>
      <c r="BQ701" s="62">
        <f t="shared" si="604"/>
        <v>0</v>
      </c>
      <c r="BR701" s="62">
        <f t="shared" si="605"/>
        <v>3</v>
      </c>
      <c r="BS701" s="62">
        <f t="shared" si="606"/>
        <v>51</v>
      </c>
      <c r="BT701" s="62">
        <f t="shared" si="607"/>
        <v>0</v>
      </c>
      <c r="BU701" s="62">
        <f t="shared" si="608"/>
        <v>3</v>
      </c>
      <c r="BV701" s="62">
        <f t="shared" si="609"/>
        <v>22</v>
      </c>
      <c r="BW701" s="62">
        <f t="shared" si="610"/>
        <v>0</v>
      </c>
      <c r="BX701" s="62">
        <f t="shared" si="611"/>
        <v>2</v>
      </c>
      <c r="BY701" s="62">
        <f t="shared" si="612"/>
        <v>59</v>
      </c>
      <c r="BZ701" s="63">
        <f t="shared" si="613"/>
        <v>0.52769675925925952</v>
      </c>
      <c r="CA701" s="63">
        <f t="shared" si="614"/>
        <v>0.53325231481481505</v>
      </c>
      <c r="CB701" s="63">
        <f t="shared" si="615"/>
        <v>0.51934027777777803</v>
      </c>
      <c r="CC701" s="63">
        <f t="shared" si="616"/>
        <v>0.56517361111111108</v>
      </c>
      <c r="CD701" s="63">
        <f t="shared" si="617"/>
        <v>0.54814814814814827</v>
      </c>
      <c r="CE701" s="63">
        <f t="shared" si="618"/>
        <v>0.5585648148148149</v>
      </c>
      <c r="CF701" s="63">
        <f t="shared" si="619"/>
        <v>0.55805555555555553</v>
      </c>
      <c r="CG701" s="63">
        <f t="shared" si="620"/>
        <v>0.55736111111111108</v>
      </c>
      <c r="CH701" s="36"/>
      <c r="CI701" s="36"/>
      <c r="CJ701" s="36"/>
      <c r="CK701" s="36"/>
      <c r="CL701" s="60">
        <v>60</v>
      </c>
    </row>
    <row r="702" spans="1:90" ht="26.25" customHeight="1" x14ac:dyDescent="0.25">
      <c r="A702" s="37">
        <v>91</v>
      </c>
      <c r="B702" s="95"/>
      <c r="C702" s="95"/>
      <c r="D702" s="95"/>
      <c r="E702" s="37"/>
      <c r="F702" s="44"/>
      <c r="G702" s="44">
        <v>220.39</v>
      </c>
      <c r="H702" s="44">
        <f t="shared" si="574"/>
        <v>220.34</v>
      </c>
      <c r="I702" s="83">
        <v>220.3</v>
      </c>
      <c r="J702" s="43">
        <f t="shared" si="629"/>
        <v>-3.1774852473883227E-4</v>
      </c>
      <c r="K702" s="44">
        <f t="shared" si="630"/>
        <v>-6.9999999999964757E-2</v>
      </c>
      <c r="L702" s="16" t="s">
        <v>1715</v>
      </c>
      <c r="M702" s="122" t="s">
        <v>1231</v>
      </c>
      <c r="N702" s="46">
        <f t="shared" si="580"/>
        <v>220.36999999999998</v>
      </c>
      <c r="O702" s="46">
        <v>-0.02</v>
      </c>
      <c r="P702" s="78">
        <v>220.39</v>
      </c>
      <c r="Q702" s="87"/>
      <c r="R702" s="78"/>
      <c r="U702" s="47" t="str">
        <f t="shared" si="621"/>
        <v/>
      </c>
      <c r="V702" s="47" t="str">
        <f t="shared" si="622"/>
        <v/>
      </c>
      <c r="W702" s="50"/>
      <c r="X702" s="50"/>
      <c r="Y702" s="50"/>
      <c r="Z702" s="50"/>
      <c r="AA702" s="50"/>
      <c r="AB702" s="50"/>
      <c r="AC702" s="50"/>
      <c r="AD702" s="50"/>
      <c r="AE702" s="51">
        <f t="shared" si="575"/>
        <v>91</v>
      </c>
      <c r="AF702" s="51" t="str">
        <f t="shared" si="576"/>
        <v/>
      </c>
      <c r="AG702" s="51" t="str">
        <f t="shared" si="577"/>
        <v/>
      </c>
      <c r="AH702" s="51" t="str">
        <f t="shared" si="578"/>
        <v/>
      </c>
      <c r="AI702" s="52">
        <f t="shared" si="579"/>
        <v>220.34</v>
      </c>
      <c r="AJ702" s="51"/>
      <c r="AK702" s="53"/>
      <c r="AL702" s="52"/>
      <c r="AM702" s="53">
        <f t="shared" si="581"/>
        <v>41</v>
      </c>
      <c r="AN702" s="53">
        <f>IF(AJ702&lt;&gt;"",IF(AJ702="o",VLOOKUP(AM702,OpenSect!$A$1:$D$11,2),IF(AJ702="u",VLOOKUP(AM702,UpHill!$A$1:$D$35,2),IF(AJ702="d",VLOOKUP(AM702,DownHill!$A$1:$D$29,2),IF(AJ702="f",VLOOKUP(AM702,FlatUnd!$A$2:$D$30,2),IF(AJ702="t",VLOOKUP(AM702,TimeAdd!$A$1:$D$176,2),IF(AJ702="l",VLOOKUP(AM702,SLimit!$A$1:$D$8,2),AN701)))))),AN701)</f>
        <v>48</v>
      </c>
      <c r="AO702" s="53">
        <f>IF(AJ702&lt;&gt;"",IF(AJ702="o",VLOOKUP(AM702,OpenSect!$A$1:$D$11,3),IF(AJ702="u",VLOOKUP(AM702,UpHill!$A$1:$D$35,3),IF(AJ702="d",VLOOKUP(AM702,DownHill!$A$3:$D$29,3),IF(AJ702="f",VLOOKUP(AM702,FlatUnd!$A$2:$D$30,3),IF(AJ702="t",VLOOKUP(AM702,TimeAdd!$A$1:$D$18,3),IF(AJ702="l",VLOOKUP(AM702,SLimit!$A$1:$D$8,3),AO701)))))),AO701)</f>
        <v>55</v>
      </c>
      <c r="AP702" s="53">
        <f>IF(AJ702&lt;&gt;"",IF(AJ702="o",VLOOKUP(AM702,OpenSect!$A$1:$D$11,4),IF(AJ702="u",VLOOKUP(AM702,UpHill!$A$1:$D$35,4),IF(AJ702="d",VLOOKUP(AM702,DownHill!$A$1:$D$29,4),IF(AJ702="f",VLOOKUP(AM702,FlatUnd!$A$2:$D$30,4),IF(AJ702="t",VLOOKUP(AM702,TimeAdd!$A$1:$D$18,4),IF(AJ702="l",VLOOKUP(AM702,SLimit!$A$1:$D$8,4),AP701)))))),AP701)</f>
        <v>62</v>
      </c>
      <c r="AQ702" s="53" t="str">
        <f t="shared" si="582"/>
        <v>80</v>
      </c>
      <c r="AR702" s="54" t="str">
        <f t="shared" si="583"/>
        <v xml:space="preserve"> Warning Side road Junction.{Left}</v>
      </c>
      <c r="AS702" s="55"/>
      <c r="AT702" s="55"/>
      <c r="AU702" s="56">
        <f>IF(GroupStTimes!$A$8=0,MIN(CB702,CD702,CF702),MIN(BZ702,CB702,CD702,CF702))</f>
        <v>0.52012731481481511</v>
      </c>
      <c r="AV702" s="56">
        <f>IF(GroupStTimes!$A$8=0,MAX(CC702,CE702,CG702),MAX(CA702,CC702,CE702,CG702))</f>
        <v>0.56596064814814817</v>
      </c>
      <c r="AW702" s="57" t="str">
        <f t="shared" si="584"/>
        <v/>
      </c>
      <c r="AX702" s="58" t="str">
        <f t="shared" si="585"/>
        <v/>
      </c>
      <c r="AY702" s="58" t="str">
        <f t="shared" si="586"/>
        <v/>
      </c>
      <c r="AZ702" s="31">
        <f t="shared" si="587"/>
        <v>216.35</v>
      </c>
      <c r="BA702" s="59">
        <f t="shared" si="588"/>
        <v>0.52457175925925947</v>
      </c>
      <c r="BB702" s="59">
        <f t="shared" si="589"/>
        <v>0.53012731481481501</v>
      </c>
      <c r="BC702" s="59">
        <f t="shared" si="590"/>
        <v>0.51666666666666694</v>
      </c>
      <c r="BD702" s="59">
        <f t="shared" si="591"/>
        <v>0.5625</v>
      </c>
      <c r="BE702" s="59">
        <f t="shared" si="592"/>
        <v>0.54581018518518531</v>
      </c>
      <c r="BF702" s="59">
        <f t="shared" si="593"/>
        <v>0.55622685185185194</v>
      </c>
      <c r="BG702" s="59">
        <f t="shared" si="594"/>
        <v>0.55598379629629624</v>
      </c>
      <c r="BH702" s="59">
        <f t="shared" si="595"/>
        <v>0.5552893518518518</v>
      </c>
      <c r="BI702" s="31">
        <f t="shared" si="596"/>
        <v>3.9900000000000091</v>
      </c>
      <c r="BJ702" s="61">
        <f t="shared" si="597"/>
        <v>9.7317073170731933E-2</v>
      </c>
      <c r="BK702" s="61">
        <f t="shared" si="598"/>
        <v>8.3125000000000185E-2</v>
      </c>
      <c r="BL702" s="61">
        <f t="shared" si="599"/>
        <v>7.2545454545454705E-2</v>
      </c>
      <c r="BM702" s="61">
        <f t="shared" si="600"/>
        <v>6.4354838709677564E-2</v>
      </c>
      <c r="BN702" s="62">
        <f t="shared" si="601"/>
        <v>0</v>
      </c>
      <c r="BO702" s="62">
        <f t="shared" si="602"/>
        <v>5</v>
      </c>
      <c r="BP702" s="62">
        <f t="shared" si="603"/>
        <v>50</v>
      </c>
      <c r="BQ702" s="62">
        <f t="shared" si="604"/>
        <v>0</v>
      </c>
      <c r="BR702" s="62">
        <f t="shared" si="605"/>
        <v>4</v>
      </c>
      <c r="BS702" s="62">
        <f t="shared" si="606"/>
        <v>59</v>
      </c>
      <c r="BT702" s="62">
        <f t="shared" si="607"/>
        <v>0</v>
      </c>
      <c r="BU702" s="62">
        <f t="shared" si="608"/>
        <v>4</v>
      </c>
      <c r="BV702" s="62">
        <f t="shared" si="609"/>
        <v>21</v>
      </c>
      <c r="BW702" s="62">
        <f t="shared" si="610"/>
        <v>0</v>
      </c>
      <c r="BX702" s="62">
        <f t="shared" si="611"/>
        <v>3</v>
      </c>
      <c r="BY702" s="62">
        <f t="shared" si="612"/>
        <v>52</v>
      </c>
      <c r="BZ702" s="63">
        <f t="shared" si="613"/>
        <v>0.5286226851851854</v>
      </c>
      <c r="CA702" s="63">
        <f t="shared" si="614"/>
        <v>0.53417824074074094</v>
      </c>
      <c r="CB702" s="63">
        <f t="shared" si="615"/>
        <v>0.52012731481481511</v>
      </c>
      <c r="CC702" s="63">
        <f t="shared" si="616"/>
        <v>0.56596064814814817</v>
      </c>
      <c r="CD702" s="63">
        <f t="shared" si="617"/>
        <v>0.54883101851851868</v>
      </c>
      <c r="CE702" s="63">
        <f t="shared" si="618"/>
        <v>0.55924768518518531</v>
      </c>
      <c r="CF702" s="63">
        <f t="shared" si="619"/>
        <v>0.55866898148148147</v>
      </c>
      <c r="CG702" s="63">
        <f t="shared" si="620"/>
        <v>0.55797453703703703</v>
      </c>
      <c r="CH702" s="36"/>
      <c r="CI702" s="36"/>
      <c r="CJ702" s="36"/>
      <c r="CK702" s="36"/>
      <c r="CL702" s="60">
        <v>60</v>
      </c>
    </row>
    <row r="703" spans="1:90" ht="28.5" customHeight="1" x14ac:dyDescent="0.25">
      <c r="A703" s="37">
        <v>91</v>
      </c>
      <c r="B703" s="95"/>
      <c r="C703" s="95"/>
      <c r="D703" s="95"/>
      <c r="E703" s="37"/>
      <c r="F703" s="44"/>
      <c r="G703" s="44">
        <v>220.49</v>
      </c>
      <c r="H703" s="44">
        <f t="shared" si="574"/>
        <v>220.44</v>
      </c>
      <c r="I703" s="83">
        <v>220.4</v>
      </c>
      <c r="J703" s="43">
        <f t="shared" si="629"/>
        <v>-3.1760435571684745E-4</v>
      </c>
      <c r="K703" s="44">
        <f t="shared" si="630"/>
        <v>-6.9999999999993179E-2</v>
      </c>
      <c r="L703" s="16" t="s">
        <v>1607</v>
      </c>
      <c r="M703" s="122" t="s">
        <v>1231</v>
      </c>
      <c r="N703" s="46">
        <f t="shared" si="580"/>
        <v>220.47</v>
      </c>
      <c r="O703" s="46">
        <v>-0.02</v>
      </c>
      <c r="P703" s="78">
        <v>220.49</v>
      </c>
      <c r="Q703" s="87"/>
      <c r="R703" s="78"/>
      <c r="U703" s="47" t="str">
        <f t="shared" si="621"/>
        <v/>
      </c>
      <c r="V703" s="47" t="str">
        <f t="shared" si="622"/>
        <v/>
      </c>
      <c r="W703" s="50"/>
      <c r="X703" s="50"/>
      <c r="Y703" s="50"/>
      <c r="Z703" s="50"/>
      <c r="AA703" s="50"/>
      <c r="AB703" s="50"/>
      <c r="AC703" s="50"/>
      <c r="AD703" s="50"/>
      <c r="AE703" s="51">
        <f t="shared" si="575"/>
        <v>91</v>
      </c>
      <c r="AF703" s="51" t="str">
        <f t="shared" si="576"/>
        <v/>
      </c>
      <c r="AG703" s="51" t="str">
        <f t="shared" si="577"/>
        <v/>
      </c>
      <c r="AH703" s="51" t="str">
        <f t="shared" si="578"/>
        <v/>
      </c>
      <c r="AI703" s="52">
        <f t="shared" si="579"/>
        <v>220.44</v>
      </c>
      <c r="AJ703" s="51"/>
      <c r="AK703" s="53"/>
      <c r="AL703" s="52"/>
      <c r="AM703" s="53">
        <f t="shared" si="581"/>
        <v>41</v>
      </c>
      <c r="AN703" s="53">
        <f>IF(AJ703&lt;&gt;"",IF(AJ703="o",VLOOKUP(AM703,OpenSect!$A$1:$D$11,2),IF(AJ703="u",VLOOKUP(AM703,UpHill!$A$1:$D$35,2),IF(AJ703="d",VLOOKUP(AM703,DownHill!$A$1:$D$29,2),IF(AJ703="f",VLOOKUP(AM703,FlatUnd!$A$2:$D$30,2),IF(AJ703="t",VLOOKUP(AM703,TimeAdd!$A$1:$D$176,2),IF(AJ703="l",VLOOKUP(AM703,SLimit!$A$1:$D$8,2),AN702)))))),AN702)</f>
        <v>48</v>
      </c>
      <c r="AO703" s="53">
        <f>IF(AJ703&lt;&gt;"",IF(AJ703="o",VLOOKUP(AM703,OpenSect!$A$1:$D$11,3),IF(AJ703="u",VLOOKUP(AM703,UpHill!$A$1:$D$35,3),IF(AJ703="d",VLOOKUP(AM703,DownHill!$A$3:$D$29,3),IF(AJ703="f",VLOOKUP(AM703,FlatUnd!$A$2:$D$30,3),IF(AJ703="t",VLOOKUP(AM703,TimeAdd!$A$1:$D$18,3),IF(AJ703="l",VLOOKUP(AM703,SLimit!$A$1:$D$8,3),AO702)))))),AO702)</f>
        <v>55</v>
      </c>
      <c r="AP703" s="53">
        <f>IF(AJ703&lt;&gt;"",IF(AJ703="o",VLOOKUP(AM703,OpenSect!$A$1:$D$11,4),IF(AJ703="u",VLOOKUP(AM703,UpHill!$A$1:$D$35,4),IF(AJ703="d",VLOOKUP(AM703,DownHill!$A$1:$D$29,4),IF(AJ703="f",VLOOKUP(AM703,FlatUnd!$A$2:$D$30,4),IF(AJ703="t",VLOOKUP(AM703,TimeAdd!$A$1:$D$18,4),IF(AJ703="l",VLOOKUP(AM703,SLimit!$A$1:$D$8,4),AP702)))))),AP702)</f>
        <v>62</v>
      </c>
      <c r="AQ703" s="53" t="str">
        <f t="shared" si="582"/>
        <v>80</v>
      </c>
      <c r="AR703" s="54" t="str">
        <f t="shared" si="583"/>
        <v>84,0 Km Plate.</v>
      </c>
      <c r="AS703" s="55"/>
      <c r="AT703" s="55"/>
      <c r="AU703" s="56">
        <f>IF(GroupStTimes!$A$8=0,MIN(CB703,CD703,CF703),MIN(BZ703,CB703,CD703,CF703))</f>
        <v>0.52021990740740764</v>
      </c>
      <c r="AV703" s="56">
        <f>IF(GroupStTimes!$A$8=0,MAX(CC703,CE703,CG703),MAX(CA703,CC703,CE703,CG703))</f>
        <v>0.5660532407407407</v>
      </c>
      <c r="AW703" s="57" t="str">
        <f t="shared" si="584"/>
        <v/>
      </c>
      <c r="AX703" s="58" t="str">
        <f t="shared" si="585"/>
        <v/>
      </c>
      <c r="AY703" s="58" t="str">
        <f t="shared" si="586"/>
        <v/>
      </c>
      <c r="AZ703" s="31">
        <f t="shared" si="587"/>
        <v>216.35</v>
      </c>
      <c r="BA703" s="59">
        <f t="shared" si="588"/>
        <v>0.52457175925925947</v>
      </c>
      <c r="BB703" s="59">
        <f t="shared" si="589"/>
        <v>0.53012731481481501</v>
      </c>
      <c r="BC703" s="59">
        <f t="shared" si="590"/>
        <v>0.51666666666666694</v>
      </c>
      <c r="BD703" s="59">
        <f t="shared" si="591"/>
        <v>0.5625</v>
      </c>
      <c r="BE703" s="59">
        <f t="shared" si="592"/>
        <v>0.54581018518518531</v>
      </c>
      <c r="BF703" s="59">
        <f t="shared" si="593"/>
        <v>0.55622685185185194</v>
      </c>
      <c r="BG703" s="59">
        <f t="shared" si="594"/>
        <v>0.55598379629629624</v>
      </c>
      <c r="BH703" s="59">
        <f t="shared" si="595"/>
        <v>0.5552893518518518</v>
      </c>
      <c r="BI703" s="31">
        <f t="shared" si="596"/>
        <v>4.0900000000000034</v>
      </c>
      <c r="BJ703" s="61">
        <f t="shared" si="597"/>
        <v>9.9756097560975698E-2</v>
      </c>
      <c r="BK703" s="61">
        <f t="shared" si="598"/>
        <v>8.52083333333334E-2</v>
      </c>
      <c r="BL703" s="61">
        <f t="shared" si="599"/>
        <v>7.4363636363636423E-2</v>
      </c>
      <c r="BM703" s="61">
        <f t="shared" si="600"/>
        <v>6.5967741935483923E-2</v>
      </c>
      <c r="BN703" s="62">
        <f t="shared" si="601"/>
        <v>0</v>
      </c>
      <c r="BO703" s="62">
        <f t="shared" si="602"/>
        <v>5</v>
      </c>
      <c r="BP703" s="62">
        <f t="shared" si="603"/>
        <v>59</v>
      </c>
      <c r="BQ703" s="62">
        <f t="shared" si="604"/>
        <v>0</v>
      </c>
      <c r="BR703" s="62">
        <f t="shared" si="605"/>
        <v>5</v>
      </c>
      <c r="BS703" s="62">
        <f t="shared" si="606"/>
        <v>7</v>
      </c>
      <c r="BT703" s="62">
        <f t="shared" si="607"/>
        <v>0</v>
      </c>
      <c r="BU703" s="62">
        <f t="shared" si="608"/>
        <v>4</v>
      </c>
      <c r="BV703" s="62">
        <f t="shared" si="609"/>
        <v>28</v>
      </c>
      <c r="BW703" s="62">
        <f t="shared" si="610"/>
        <v>0</v>
      </c>
      <c r="BX703" s="62">
        <f t="shared" si="611"/>
        <v>3</v>
      </c>
      <c r="BY703" s="62">
        <f t="shared" si="612"/>
        <v>57</v>
      </c>
      <c r="BZ703" s="63">
        <f t="shared" si="613"/>
        <v>0.52872685185185209</v>
      </c>
      <c r="CA703" s="63">
        <f t="shared" si="614"/>
        <v>0.53428240740740762</v>
      </c>
      <c r="CB703" s="63">
        <f t="shared" si="615"/>
        <v>0.52021990740740764</v>
      </c>
      <c r="CC703" s="63">
        <f t="shared" si="616"/>
        <v>0.5660532407407407</v>
      </c>
      <c r="CD703" s="63">
        <f t="shared" si="617"/>
        <v>0.54891203703703717</v>
      </c>
      <c r="CE703" s="63">
        <f t="shared" si="618"/>
        <v>0.5593287037037038</v>
      </c>
      <c r="CF703" s="63">
        <f t="shared" si="619"/>
        <v>0.55872685185185178</v>
      </c>
      <c r="CG703" s="63">
        <f t="shared" si="620"/>
        <v>0.55803240740740734</v>
      </c>
      <c r="CH703" s="36"/>
      <c r="CI703" s="36"/>
      <c r="CJ703" s="36"/>
      <c r="CK703" s="36"/>
      <c r="CL703" s="60">
        <v>60</v>
      </c>
    </row>
    <row r="704" spans="1:90" ht="28.5" customHeight="1" x14ac:dyDescent="0.25">
      <c r="A704" s="37">
        <v>91</v>
      </c>
      <c r="B704" s="95"/>
      <c r="C704" s="95"/>
      <c r="D704" s="95"/>
      <c r="E704" s="37"/>
      <c r="F704" s="44"/>
      <c r="G704" s="44">
        <v>221.1</v>
      </c>
      <c r="H704" s="44">
        <f t="shared" si="574"/>
        <v>221.05</v>
      </c>
      <c r="I704" s="83">
        <v>221.01</v>
      </c>
      <c r="J704" s="43">
        <f t="shared" si="629"/>
        <v>-3.167277498755404E-4</v>
      </c>
      <c r="K704" s="44">
        <f t="shared" si="630"/>
        <v>-6.9999999999993179E-2</v>
      </c>
      <c r="L704" s="16" t="s">
        <v>1608</v>
      </c>
      <c r="M704" s="122" t="s">
        <v>1231</v>
      </c>
      <c r="N704" s="46">
        <f t="shared" si="580"/>
        <v>221.07999999999998</v>
      </c>
      <c r="O704" s="46">
        <v>-0.02</v>
      </c>
      <c r="P704" s="78">
        <v>221.1</v>
      </c>
      <c r="Q704" s="87"/>
      <c r="R704" s="78"/>
      <c r="U704" s="47" t="str">
        <f t="shared" si="621"/>
        <v/>
      </c>
      <c r="V704" s="47" t="str">
        <f t="shared" si="622"/>
        <v/>
      </c>
      <c r="W704" s="50"/>
      <c r="X704" s="50"/>
      <c r="Y704" s="50"/>
      <c r="Z704" s="50"/>
      <c r="AA704" s="50"/>
      <c r="AB704" s="50"/>
      <c r="AC704" s="50"/>
      <c r="AD704" s="50"/>
      <c r="AE704" s="51">
        <f t="shared" si="575"/>
        <v>91</v>
      </c>
      <c r="AF704" s="51" t="str">
        <f t="shared" si="576"/>
        <v/>
      </c>
      <c r="AG704" s="51" t="str">
        <f t="shared" si="577"/>
        <v/>
      </c>
      <c r="AH704" s="51" t="str">
        <f t="shared" si="578"/>
        <v/>
      </c>
      <c r="AI704" s="52">
        <f t="shared" si="579"/>
        <v>221.05</v>
      </c>
      <c r="AJ704" s="51"/>
      <c r="AK704" s="53"/>
      <c r="AL704" s="52"/>
      <c r="AM704" s="53">
        <f t="shared" si="581"/>
        <v>41</v>
      </c>
      <c r="AN704" s="53">
        <f>IF(AJ704&lt;&gt;"",IF(AJ704="o",VLOOKUP(AM704,OpenSect!$A$1:$D$11,2),IF(AJ704="u",VLOOKUP(AM704,UpHill!$A$1:$D$35,2),IF(AJ704="d",VLOOKUP(AM704,DownHill!$A$1:$D$29,2),IF(AJ704="f",VLOOKUP(AM704,FlatUnd!$A$2:$D$30,2),IF(AJ704="t",VLOOKUP(AM704,TimeAdd!$A$1:$D$176,2),IF(AJ704="l",VLOOKUP(AM704,SLimit!$A$1:$D$8,2),AN703)))))),AN703)</f>
        <v>48</v>
      </c>
      <c r="AO704" s="53">
        <f>IF(AJ704&lt;&gt;"",IF(AJ704="o",VLOOKUP(AM704,OpenSect!$A$1:$D$11,3),IF(AJ704="u",VLOOKUP(AM704,UpHill!$A$1:$D$35,3),IF(AJ704="d",VLOOKUP(AM704,DownHill!$A$3:$D$29,3),IF(AJ704="f",VLOOKUP(AM704,FlatUnd!$A$2:$D$30,3),IF(AJ704="t",VLOOKUP(AM704,TimeAdd!$A$1:$D$18,3),IF(AJ704="l",VLOOKUP(AM704,SLimit!$A$1:$D$8,3),AO703)))))),AO703)</f>
        <v>55</v>
      </c>
      <c r="AP704" s="53">
        <f>IF(AJ704&lt;&gt;"",IF(AJ704="o",VLOOKUP(AM704,OpenSect!$A$1:$D$11,4),IF(AJ704="u",VLOOKUP(AM704,UpHill!$A$1:$D$35,4),IF(AJ704="d",VLOOKUP(AM704,DownHill!$A$1:$D$29,4),IF(AJ704="f",VLOOKUP(AM704,FlatUnd!$A$2:$D$30,4),IF(AJ704="t",VLOOKUP(AM704,TimeAdd!$A$1:$D$18,4),IF(AJ704="l",VLOOKUP(AM704,SLimit!$A$1:$D$8,4),AP703)))))),AP703)</f>
        <v>62</v>
      </c>
      <c r="AQ704" s="53" t="str">
        <f t="shared" si="582"/>
        <v>80</v>
      </c>
      <c r="AR704" s="54" t="str">
        <f t="shared" si="583"/>
        <v>Wildebeesfontein [ River ]</v>
      </c>
      <c r="AS704" s="55"/>
      <c r="AT704" s="55"/>
      <c r="AU704" s="56">
        <f>IF(GroupStTimes!$A$8=0,MIN(CB704,CD704,CF704),MIN(BZ704,CB704,CD704,CF704))</f>
        <v>0.5207523148148151</v>
      </c>
      <c r="AV704" s="56">
        <f>IF(GroupStTimes!$A$8=0,MAX(CC704,CE704,CG704),MAX(CA704,CC704,CE704,CG704))</f>
        <v>0.56658564814814816</v>
      </c>
      <c r="AW704" s="57" t="str">
        <f t="shared" si="584"/>
        <v/>
      </c>
      <c r="AX704" s="58" t="str">
        <f t="shared" si="585"/>
        <v/>
      </c>
      <c r="AY704" s="58" t="str">
        <f t="shared" si="586"/>
        <v/>
      </c>
      <c r="AZ704" s="31">
        <f t="shared" si="587"/>
        <v>216.35</v>
      </c>
      <c r="BA704" s="59">
        <f t="shared" si="588"/>
        <v>0.52457175925925947</v>
      </c>
      <c r="BB704" s="59">
        <f t="shared" si="589"/>
        <v>0.53012731481481501</v>
      </c>
      <c r="BC704" s="59">
        <f t="shared" si="590"/>
        <v>0.51666666666666694</v>
      </c>
      <c r="BD704" s="59">
        <f t="shared" si="591"/>
        <v>0.5625</v>
      </c>
      <c r="BE704" s="59">
        <f t="shared" si="592"/>
        <v>0.54581018518518531</v>
      </c>
      <c r="BF704" s="59">
        <f t="shared" si="593"/>
        <v>0.55622685185185194</v>
      </c>
      <c r="BG704" s="59">
        <f t="shared" si="594"/>
        <v>0.55598379629629624</v>
      </c>
      <c r="BH704" s="59">
        <f t="shared" si="595"/>
        <v>0.5552893518518518</v>
      </c>
      <c r="BI704" s="31">
        <f t="shared" si="596"/>
        <v>4.7000000000000171</v>
      </c>
      <c r="BJ704" s="61">
        <f t="shared" si="597"/>
        <v>0.11463414634146384</v>
      </c>
      <c r="BK704" s="61">
        <f t="shared" si="598"/>
        <v>9.7916666666667027E-2</v>
      </c>
      <c r="BL704" s="61">
        <f t="shared" si="599"/>
        <v>8.5454545454545769E-2</v>
      </c>
      <c r="BM704" s="61">
        <f t="shared" si="600"/>
        <v>7.5806451612903503E-2</v>
      </c>
      <c r="BN704" s="62">
        <f t="shared" si="601"/>
        <v>0</v>
      </c>
      <c r="BO704" s="62">
        <f t="shared" si="602"/>
        <v>6</v>
      </c>
      <c r="BP704" s="62">
        <f t="shared" si="603"/>
        <v>53</v>
      </c>
      <c r="BQ704" s="62">
        <f t="shared" si="604"/>
        <v>0</v>
      </c>
      <c r="BR704" s="62">
        <f t="shared" si="605"/>
        <v>5</v>
      </c>
      <c r="BS704" s="62">
        <f t="shared" si="606"/>
        <v>53</v>
      </c>
      <c r="BT704" s="62">
        <f t="shared" si="607"/>
        <v>0</v>
      </c>
      <c r="BU704" s="62">
        <f t="shared" si="608"/>
        <v>5</v>
      </c>
      <c r="BV704" s="62">
        <f t="shared" si="609"/>
        <v>8</v>
      </c>
      <c r="BW704" s="62">
        <f t="shared" si="610"/>
        <v>0</v>
      </c>
      <c r="BX704" s="62">
        <f t="shared" si="611"/>
        <v>4</v>
      </c>
      <c r="BY704" s="62">
        <f t="shared" si="612"/>
        <v>33</v>
      </c>
      <c r="BZ704" s="63">
        <f t="shared" si="613"/>
        <v>0.52935185185185207</v>
      </c>
      <c r="CA704" s="63">
        <f t="shared" si="614"/>
        <v>0.53490740740740761</v>
      </c>
      <c r="CB704" s="63">
        <f t="shared" si="615"/>
        <v>0.5207523148148151</v>
      </c>
      <c r="CC704" s="63">
        <f t="shared" si="616"/>
        <v>0.56658564814814816</v>
      </c>
      <c r="CD704" s="63">
        <f t="shared" si="617"/>
        <v>0.54937500000000017</v>
      </c>
      <c r="CE704" s="63">
        <f t="shared" si="618"/>
        <v>0.5597916666666668</v>
      </c>
      <c r="CF704" s="63">
        <f t="shared" si="619"/>
        <v>0.55914351851851851</v>
      </c>
      <c r="CG704" s="63">
        <f t="shared" si="620"/>
        <v>0.55844907407407407</v>
      </c>
      <c r="CH704" s="36"/>
      <c r="CI704" s="36"/>
      <c r="CJ704" s="36"/>
      <c r="CK704" s="36"/>
      <c r="CL704" s="60">
        <v>60</v>
      </c>
    </row>
    <row r="705" spans="1:90" ht="28.5" customHeight="1" x14ac:dyDescent="0.25">
      <c r="A705" s="37">
        <v>91</v>
      </c>
      <c r="B705" s="95"/>
      <c r="C705" s="95"/>
      <c r="D705" s="95"/>
      <c r="E705" s="37"/>
      <c r="F705" s="44"/>
      <c r="G705" s="44">
        <v>221.47</v>
      </c>
      <c r="H705" s="44">
        <f t="shared" si="574"/>
        <v>221.42</v>
      </c>
      <c r="I705" s="83">
        <v>221.38</v>
      </c>
      <c r="J705" s="43">
        <f t="shared" si="629"/>
        <v>-3.1619839190529035E-4</v>
      </c>
      <c r="K705" s="44">
        <f t="shared" si="630"/>
        <v>-6.9999999999993179E-2</v>
      </c>
      <c r="L705" s="16" t="s">
        <v>1609</v>
      </c>
      <c r="M705" s="122" t="s">
        <v>1231</v>
      </c>
      <c r="N705" s="46">
        <f t="shared" si="580"/>
        <v>221.45</v>
      </c>
      <c r="O705" s="46">
        <v>-0.02</v>
      </c>
      <c r="P705" s="78">
        <v>221.47</v>
      </c>
      <c r="Q705" s="87"/>
      <c r="R705" s="78"/>
      <c r="U705" s="47" t="str">
        <f t="shared" si="621"/>
        <v/>
      </c>
      <c r="V705" s="47" t="str">
        <f t="shared" si="622"/>
        <v/>
      </c>
      <c r="W705" s="50"/>
      <c r="X705" s="50"/>
      <c r="Y705" s="50"/>
      <c r="Z705" s="50"/>
      <c r="AA705" s="50"/>
      <c r="AB705" s="50"/>
      <c r="AC705" s="50"/>
      <c r="AD705" s="50"/>
      <c r="AE705" s="51">
        <f t="shared" si="575"/>
        <v>91</v>
      </c>
      <c r="AF705" s="51" t="str">
        <f t="shared" si="576"/>
        <v/>
      </c>
      <c r="AG705" s="51" t="str">
        <f t="shared" si="577"/>
        <v/>
      </c>
      <c r="AH705" s="51" t="str">
        <f t="shared" si="578"/>
        <v/>
      </c>
      <c r="AI705" s="52">
        <f t="shared" si="579"/>
        <v>221.42</v>
      </c>
      <c r="AJ705" s="51"/>
      <c r="AK705" s="53"/>
      <c r="AL705" s="52"/>
      <c r="AM705" s="53">
        <f t="shared" si="581"/>
        <v>41</v>
      </c>
      <c r="AN705" s="53">
        <f>IF(AJ705&lt;&gt;"",IF(AJ705="o",VLOOKUP(AM705,OpenSect!$A$1:$D$11,2),IF(AJ705="u",VLOOKUP(AM705,UpHill!$A$1:$D$35,2),IF(AJ705="d",VLOOKUP(AM705,DownHill!$A$1:$D$29,2),IF(AJ705="f",VLOOKUP(AM705,FlatUnd!$A$2:$D$30,2),IF(AJ705="t",VLOOKUP(AM705,TimeAdd!$A$1:$D$176,2),IF(AJ705="l",VLOOKUP(AM705,SLimit!$A$1:$D$8,2),AN704)))))),AN704)</f>
        <v>48</v>
      </c>
      <c r="AO705" s="53">
        <f>IF(AJ705&lt;&gt;"",IF(AJ705="o",VLOOKUP(AM705,OpenSect!$A$1:$D$11,3),IF(AJ705="u",VLOOKUP(AM705,UpHill!$A$1:$D$35,3),IF(AJ705="d",VLOOKUP(AM705,DownHill!$A$3:$D$29,3),IF(AJ705="f",VLOOKUP(AM705,FlatUnd!$A$2:$D$30,3),IF(AJ705="t",VLOOKUP(AM705,TimeAdd!$A$1:$D$18,3),IF(AJ705="l",VLOOKUP(AM705,SLimit!$A$1:$D$8,3),AO704)))))),AO704)</f>
        <v>55</v>
      </c>
      <c r="AP705" s="53">
        <f>IF(AJ705&lt;&gt;"",IF(AJ705="o",VLOOKUP(AM705,OpenSect!$A$1:$D$11,4),IF(AJ705="u",VLOOKUP(AM705,UpHill!$A$1:$D$35,4),IF(AJ705="d",VLOOKUP(AM705,DownHill!$A$1:$D$29,4),IF(AJ705="f",VLOOKUP(AM705,FlatUnd!$A$2:$D$30,4),IF(AJ705="t",VLOOKUP(AM705,TimeAdd!$A$1:$D$18,4),IF(AJ705="l",VLOOKUP(AM705,SLimit!$A$1:$D$8,4),AP704)))))),AP704)</f>
        <v>62</v>
      </c>
      <c r="AQ705" s="53" t="str">
        <f t="shared" si="582"/>
        <v>80</v>
      </c>
      <c r="AR705" s="54" t="str">
        <f t="shared" si="583"/>
        <v>85,0 Km Plate.</v>
      </c>
      <c r="AS705" s="55"/>
      <c r="AT705" s="55"/>
      <c r="AU705" s="56">
        <f>IF(GroupStTimes!$A$8=0,MIN(CB705,CD705,CF705),MIN(BZ705,CB705,CD705,CF705))</f>
        <v>0.52106481481481504</v>
      </c>
      <c r="AV705" s="56">
        <f>IF(GroupStTimes!$A$8=0,MAX(CC705,CE705,CG705),MAX(CA705,CC705,CE705,CG705))</f>
        <v>0.5668981481481481</v>
      </c>
      <c r="AW705" s="57" t="str">
        <f t="shared" si="584"/>
        <v/>
      </c>
      <c r="AX705" s="58" t="str">
        <f t="shared" si="585"/>
        <v/>
      </c>
      <c r="AY705" s="58" t="str">
        <f t="shared" si="586"/>
        <v/>
      </c>
      <c r="AZ705" s="31">
        <f t="shared" si="587"/>
        <v>216.35</v>
      </c>
      <c r="BA705" s="59">
        <f t="shared" si="588"/>
        <v>0.52457175925925947</v>
      </c>
      <c r="BB705" s="59">
        <f t="shared" si="589"/>
        <v>0.53012731481481501</v>
      </c>
      <c r="BC705" s="59">
        <f t="shared" si="590"/>
        <v>0.51666666666666694</v>
      </c>
      <c r="BD705" s="59">
        <f t="shared" si="591"/>
        <v>0.5625</v>
      </c>
      <c r="BE705" s="59">
        <f t="shared" si="592"/>
        <v>0.54581018518518531</v>
      </c>
      <c r="BF705" s="59">
        <f t="shared" si="593"/>
        <v>0.55622685185185194</v>
      </c>
      <c r="BG705" s="59">
        <f t="shared" si="594"/>
        <v>0.55598379629629624</v>
      </c>
      <c r="BH705" s="59">
        <f t="shared" si="595"/>
        <v>0.5552893518518518</v>
      </c>
      <c r="BI705" s="31">
        <f t="shared" si="596"/>
        <v>5.0699999999999932</v>
      </c>
      <c r="BJ705" s="61">
        <f t="shared" si="597"/>
        <v>0.12365853658536569</v>
      </c>
      <c r="BK705" s="61">
        <f t="shared" si="598"/>
        <v>0.10562499999999986</v>
      </c>
      <c r="BL705" s="61">
        <f t="shared" si="599"/>
        <v>9.2181818181818059E-2</v>
      </c>
      <c r="BM705" s="61">
        <f t="shared" si="600"/>
        <v>8.1774193548386984E-2</v>
      </c>
      <c r="BN705" s="62">
        <f t="shared" si="601"/>
        <v>0</v>
      </c>
      <c r="BO705" s="62">
        <f t="shared" si="602"/>
        <v>7</v>
      </c>
      <c r="BP705" s="62">
        <f t="shared" si="603"/>
        <v>25</v>
      </c>
      <c r="BQ705" s="62">
        <f t="shared" si="604"/>
        <v>0</v>
      </c>
      <c r="BR705" s="62">
        <f t="shared" si="605"/>
        <v>6</v>
      </c>
      <c r="BS705" s="62">
        <f t="shared" si="606"/>
        <v>20</v>
      </c>
      <c r="BT705" s="62">
        <f t="shared" si="607"/>
        <v>0</v>
      </c>
      <c r="BU705" s="62">
        <f t="shared" si="608"/>
        <v>5</v>
      </c>
      <c r="BV705" s="62">
        <f t="shared" si="609"/>
        <v>32</v>
      </c>
      <c r="BW705" s="62">
        <f t="shared" si="610"/>
        <v>0</v>
      </c>
      <c r="BX705" s="62">
        <f t="shared" si="611"/>
        <v>4</v>
      </c>
      <c r="BY705" s="62">
        <f t="shared" si="612"/>
        <v>54</v>
      </c>
      <c r="BZ705" s="63">
        <f t="shared" si="613"/>
        <v>0.52972222222222243</v>
      </c>
      <c r="CA705" s="63">
        <f t="shared" si="614"/>
        <v>0.53527777777777796</v>
      </c>
      <c r="CB705" s="63">
        <f t="shared" si="615"/>
        <v>0.52106481481481504</v>
      </c>
      <c r="CC705" s="63">
        <f t="shared" si="616"/>
        <v>0.5668981481481481</v>
      </c>
      <c r="CD705" s="63">
        <f t="shared" si="617"/>
        <v>0.54965277777777788</v>
      </c>
      <c r="CE705" s="63">
        <f t="shared" si="618"/>
        <v>0.56006944444444451</v>
      </c>
      <c r="CF705" s="63">
        <f t="shared" si="619"/>
        <v>0.55938657407407399</v>
      </c>
      <c r="CG705" s="63">
        <f t="shared" si="620"/>
        <v>0.55869212962962955</v>
      </c>
      <c r="CH705" s="36"/>
      <c r="CI705" s="36"/>
      <c r="CJ705" s="36"/>
      <c r="CK705" s="36"/>
      <c r="CL705" s="60">
        <v>60</v>
      </c>
    </row>
    <row r="706" spans="1:90" ht="28.5" customHeight="1" x14ac:dyDescent="0.25">
      <c r="A706" s="37">
        <v>91</v>
      </c>
      <c r="B706" s="95"/>
      <c r="C706" s="95"/>
      <c r="D706" s="95"/>
      <c r="E706" s="37"/>
      <c r="F706" s="44"/>
      <c r="G706" s="44">
        <v>222.07</v>
      </c>
      <c r="H706" s="44">
        <f t="shared" si="574"/>
        <v>222.02</v>
      </c>
      <c r="I706" s="83">
        <v>221.98</v>
      </c>
      <c r="J706" s="43">
        <f t="shared" si="629"/>
        <v>-3.1534372465984856E-4</v>
      </c>
      <c r="K706" s="44">
        <f t="shared" si="630"/>
        <v>-6.9999999999993179E-2</v>
      </c>
      <c r="L706" s="16" t="s">
        <v>1583</v>
      </c>
      <c r="M706" s="122" t="s">
        <v>1231</v>
      </c>
      <c r="N706" s="46">
        <f t="shared" si="580"/>
        <v>222.04999999999998</v>
      </c>
      <c r="O706" s="46">
        <v>-0.02</v>
      </c>
      <c r="P706" s="78">
        <v>222.07</v>
      </c>
      <c r="Q706" s="87"/>
      <c r="R706" s="78"/>
      <c r="U706" s="47" t="str">
        <f t="shared" si="621"/>
        <v/>
      </c>
      <c r="V706" s="47" t="str">
        <f t="shared" si="622"/>
        <v/>
      </c>
      <c r="W706" s="50"/>
      <c r="X706" s="50"/>
      <c r="Y706" s="50"/>
      <c r="Z706" s="50"/>
      <c r="AA706" s="50"/>
      <c r="AB706" s="50"/>
      <c r="AC706" s="50"/>
      <c r="AD706" s="50"/>
      <c r="AE706" s="51">
        <f t="shared" si="575"/>
        <v>91</v>
      </c>
      <c r="AF706" s="51" t="str">
        <f t="shared" si="576"/>
        <v/>
      </c>
      <c r="AG706" s="51" t="str">
        <f t="shared" si="577"/>
        <v/>
      </c>
      <c r="AH706" s="51" t="str">
        <f t="shared" si="578"/>
        <v/>
      </c>
      <c r="AI706" s="52">
        <f t="shared" si="579"/>
        <v>222.02</v>
      </c>
      <c r="AJ706" s="51"/>
      <c r="AK706" s="53"/>
      <c r="AL706" s="52"/>
      <c r="AM706" s="53">
        <f t="shared" si="581"/>
        <v>41</v>
      </c>
      <c r="AN706" s="53">
        <f>IF(AJ706&lt;&gt;"",IF(AJ706="o",VLOOKUP(AM706,OpenSect!$A$1:$D$11,2),IF(AJ706="u",VLOOKUP(AM706,UpHill!$A$1:$D$35,2),IF(AJ706="d",VLOOKUP(AM706,DownHill!$A$1:$D$29,2),IF(AJ706="f",VLOOKUP(AM706,FlatUnd!$A$2:$D$30,2),IF(AJ706="t",VLOOKUP(AM706,TimeAdd!$A$1:$D$176,2),IF(AJ706="l",VLOOKUP(AM706,SLimit!$A$1:$D$8,2),AN705)))))),AN705)</f>
        <v>48</v>
      </c>
      <c r="AO706" s="53">
        <f>IF(AJ706&lt;&gt;"",IF(AJ706="o",VLOOKUP(AM706,OpenSect!$A$1:$D$11,3),IF(AJ706="u",VLOOKUP(AM706,UpHill!$A$1:$D$35,3),IF(AJ706="d",VLOOKUP(AM706,DownHill!$A$3:$D$29,3),IF(AJ706="f",VLOOKUP(AM706,FlatUnd!$A$2:$D$30,3),IF(AJ706="t",VLOOKUP(AM706,TimeAdd!$A$1:$D$18,3),IF(AJ706="l",VLOOKUP(AM706,SLimit!$A$1:$D$8,3),AO705)))))),AO705)</f>
        <v>55</v>
      </c>
      <c r="AP706" s="53">
        <f>IF(AJ706&lt;&gt;"",IF(AJ706="o",VLOOKUP(AM706,OpenSect!$A$1:$D$11,4),IF(AJ706="u",VLOOKUP(AM706,UpHill!$A$1:$D$35,4),IF(AJ706="d",VLOOKUP(AM706,DownHill!$A$1:$D$29,4),IF(AJ706="f",VLOOKUP(AM706,FlatUnd!$A$2:$D$30,4),IF(AJ706="t",VLOOKUP(AM706,TimeAdd!$A$1:$D$18,4),IF(AJ706="l",VLOOKUP(AM706,SLimit!$A$1:$D$8,4),AP705)))))),AP705)</f>
        <v>62</v>
      </c>
      <c r="AQ706" s="53" t="str">
        <f t="shared" si="582"/>
        <v>80</v>
      </c>
      <c r="AR706" s="54" t="str">
        <f t="shared" si="583"/>
        <v>Warning - Farm Animals.</v>
      </c>
      <c r="AS706" s="55"/>
      <c r="AT706" s="55"/>
      <c r="AU706" s="56">
        <f>IF(GroupStTimes!$A$8=0,MIN(CB706,CD706,CF706),MIN(BZ706,CB706,CD706,CF706))</f>
        <v>0.52158564814814845</v>
      </c>
      <c r="AV706" s="56">
        <f>IF(GroupStTimes!$A$8=0,MAX(CC706,CE706,CG706),MAX(CA706,CC706,CE706,CG706))</f>
        <v>0.56741898148148151</v>
      </c>
      <c r="AW706" s="57" t="str">
        <f t="shared" si="584"/>
        <v/>
      </c>
      <c r="AX706" s="58" t="str">
        <f t="shared" si="585"/>
        <v/>
      </c>
      <c r="AY706" s="58" t="str">
        <f t="shared" si="586"/>
        <v/>
      </c>
      <c r="AZ706" s="31">
        <f t="shared" si="587"/>
        <v>216.35</v>
      </c>
      <c r="BA706" s="59">
        <f t="shared" si="588"/>
        <v>0.52457175925925947</v>
      </c>
      <c r="BB706" s="59">
        <f t="shared" si="589"/>
        <v>0.53012731481481501</v>
      </c>
      <c r="BC706" s="59">
        <f t="shared" si="590"/>
        <v>0.51666666666666694</v>
      </c>
      <c r="BD706" s="59">
        <f t="shared" si="591"/>
        <v>0.5625</v>
      </c>
      <c r="BE706" s="59">
        <f t="shared" si="592"/>
        <v>0.54581018518518531</v>
      </c>
      <c r="BF706" s="59">
        <f t="shared" si="593"/>
        <v>0.55622685185185194</v>
      </c>
      <c r="BG706" s="59">
        <f t="shared" si="594"/>
        <v>0.55598379629629624</v>
      </c>
      <c r="BH706" s="59">
        <f t="shared" si="595"/>
        <v>0.5552893518518518</v>
      </c>
      <c r="BI706" s="31">
        <f t="shared" si="596"/>
        <v>5.6700000000000159</v>
      </c>
      <c r="BJ706" s="61">
        <f t="shared" si="597"/>
        <v>0.13829268292682967</v>
      </c>
      <c r="BK706" s="61">
        <f t="shared" si="598"/>
        <v>0.11812500000000033</v>
      </c>
      <c r="BL706" s="61">
        <f t="shared" si="599"/>
        <v>0.10309090909090939</v>
      </c>
      <c r="BM706" s="61">
        <f t="shared" si="600"/>
        <v>9.1451612903226065E-2</v>
      </c>
      <c r="BN706" s="62">
        <f t="shared" si="601"/>
        <v>0</v>
      </c>
      <c r="BO706" s="62">
        <f t="shared" si="602"/>
        <v>8</v>
      </c>
      <c r="BP706" s="62">
        <f t="shared" si="603"/>
        <v>18</v>
      </c>
      <c r="BQ706" s="62">
        <f t="shared" si="604"/>
        <v>0</v>
      </c>
      <c r="BR706" s="62">
        <f t="shared" si="605"/>
        <v>7</v>
      </c>
      <c r="BS706" s="62">
        <f t="shared" si="606"/>
        <v>5</v>
      </c>
      <c r="BT706" s="62">
        <f t="shared" si="607"/>
        <v>0</v>
      </c>
      <c r="BU706" s="62">
        <f t="shared" si="608"/>
        <v>6</v>
      </c>
      <c r="BV706" s="62">
        <f t="shared" si="609"/>
        <v>11</v>
      </c>
      <c r="BW706" s="62">
        <f t="shared" si="610"/>
        <v>0</v>
      </c>
      <c r="BX706" s="62">
        <f t="shared" si="611"/>
        <v>5</v>
      </c>
      <c r="BY706" s="62">
        <f t="shared" si="612"/>
        <v>29</v>
      </c>
      <c r="BZ706" s="63">
        <f t="shared" si="613"/>
        <v>0.53033564814814838</v>
      </c>
      <c r="CA706" s="63">
        <f t="shared" si="614"/>
        <v>0.53589120370370391</v>
      </c>
      <c r="CB706" s="63">
        <f t="shared" si="615"/>
        <v>0.52158564814814845</v>
      </c>
      <c r="CC706" s="63">
        <f t="shared" si="616"/>
        <v>0.56741898148148151</v>
      </c>
      <c r="CD706" s="63">
        <f t="shared" si="617"/>
        <v>0.55010416666666684</v>
      </c>
      <c r="CE706" s="63">
        <f t="shared" si="618"/>
        <v>0.56052083333333347</v>
      </c>
      <c r="CF706" s="63">
        <f t="shared" si="619"/>
        <v>0.55979166666666658</v>
      </c>
      <c r="CG706" s="63">
        <f t="shared" si="620"/>
        <v>0.55909722222222213</v>
      </c>
      <c r="CH706" s="36"/>
      <c r="CI706" s="36"/>
      <c r="CJ706" s="36"/>
      <c r="CK706" s="36"/>
      <c r="CL706" s="60">
        <v>60</v>
      </c>
    </row>
    <row r="707" spans="1:90" ht="27" customHeight="1" x14ac:dyDescent="0.25">
      <c r="A707" s="37">
        <v>91</v>
      </c>
      <c r="B707" s="95"/>
      <c r="C707" s="95"/>
      <c r="D707" s="95"/>
      <c r="E707" s="37"/>
      <c r="F707" s="44"/>
      <c r="G707" s="44">
        <v>222.49</v>
      </c>
      <c r="H707" s="44">
        <f t="shared" ref="H707:H770" si="631">ROUND(IF(G707="",N707,IF(P707="",N707,IF(R707="",(I707+(P707+O707))/2,IF(T707="",(I707+(P707+O707)+(R707+Q707))/3,(I707+(P707+O707)+(R707+Q707)+(T707+S707))/4)))),2)</f>
        <v>222.44</v>
      </c>
      <c r="I707" s="83">
        <v>222.4</v>
      </c>
      <c r="J707" s="43">
        <f t="shared" si="629"/>
        <v>-3.1474820143881827E-4</v>
      </c>
      <c r="K707" s="44">
        <f t="shared" si="630"/>
        <v>-6.9999999999993179E-2</v>
      </c>
      <c r="L707" s="16" t="s">
        <v>1610</v>
      </c>
      <c r="M707" s="122" t="s">
        <v>1231</v>
      </c>
      <c r="N707" s="46">
        <f t="shared" si="580"/>
        <v>222.47</v>
      </c>
      <c r="O707" s="46">
        <v>-0.02</v>
      </c>
      <c r="P707" s="78">
        <v>222.49</v>
      </c>
      <c r="Q707" s="87"/>
      <c r="R707" s="78"/>
      <c r="U707" s="47" t="str">
        <f t="shared" si="621"/>
        <v/>
      </c>
      <c r="V707" s="47" t="str">
        <f t="shared" si="622"/>
        <v/>
      </c>
      <c r="W707" s="50"/>
      <c r="X707" s="50"/>
      <c r="Y707" s="50"/>
      <c r="Z707" s="50"/>
      <c r="AA707" s="50"/>
      <c r="AB707" s="50"/>
      <c r="AC707" s="50"/>
      <c r="AD707" s="50"/>
      <c r="AE707" s="51">
        <f t="shared" si="575"/>
        <v>91</v>
      </c>
      <c r="AF707" s="51" t="str">
        <f t="shared" si="576"/>
        <v/>
      </c>
      <c r="AG707" s="51" t="str">
        <f t="shared" si="577"/>
        <v/>
      </c>
      <c r="AH707" s="51" t="str">
        <f t="shared" si="578"/>
        <v/>
      </c>
      <c r="AI707" s="52">
        <f t="shared" si="579"/>
        <v>222.44</v>
      </c>
      <c r="AJ707" s="51"/>
      <c r="AK707" s="53"/>
      <c r="AL707" s="52"/>
      <c r="AM707" s="53">
        <f t="shared" si="581"/>
        <v>41</v>
      </c>
      <c r="AN707" s="53">
        <f>IF(AJ707&lt;&gt;"",IF(AJ707="o",VLOOKUP(AM707,OpenSect!$A$1:$D$11,2),IF(AJ707="u",VLOOKUP(AM707,UpHill!$A$1:$D$35,2),IF(AJ707="d",VLOOKUP(AM707,DownHill!$A$1:$D$29,2),IF(AJ707="f",VLOOKUP(AM707,FlatUnd!$A$2:$D$30,2),IF(AJ707="t",VLOOKUP(AM707,TimeAdd!$A$1:$D$176,2),IF(AJ707="l",VLOOKUP(AM707,SLimit!$A$1:$D$8,2),AN706)))))),AN706)</f>
        <v>48</v>
      </c>
      <c r="AO707" s="53">
        <f>IF(AJ707&lt;&gt;"",IF(AJ707="o",VLOOKUP(AM707,OpenSect!$A$1:$D$11,3),IF(AJ707="u",VLOOKUP(AM707,UpHill!$A$1:$D$35,3),IF(AJ707="d",VLOOKUP(AM707,DownHill!$A$3:$D$29,3),IF(AJ707="f",VLOOKUP(AM707,FlatUnd!$A$2:$D$30,3),IF(AJ707="t",VLOOKUP(AM707,TimeAdd!$A$1:$D$18,3),IF(AJ707="l",VLOOKUP(AM707,SLimit!$A$1:$D$8,3),AO706)))))),AO706)</f>
        <v>55</v>
      </c>
      <c r="AP707" s="53">
        <f>IF(AJ707&lt;&gt;"",IF(AJ707="o",VLOOKUP(AM707,OpenSect!$A$1:$D$11,4),IF(AJ707="u",VLOOKUP(AM707,UpHill!$A$1:$D$35,4),IF(AJ707="d",VLOOKUP(AM707,DownHill!$A$1:$D$29,4),IF(AJ707="f",VLOOKUP(AM707,FlatUnd!$A$2:$D$30,4),IF(AJ707="t",VLOOKUP(AM707,TimeAdd!$A$1:$D$18,4),IF(AJ707="l",VLOOKUP(AM707,SLimit!$A$1:$D$8,4),AP706)))))),AP706)</f>
        <v>62</v>
      </c>
      <c r="AQ707" s="53" t="str">
        <f t="shared" si="582"/>
        <v>80</v>
      </c>
      <c r="AR707" s="54" t="str">
        <f t="shared" si="583"/>
        <v>86,0 Km Plate.</v>
      </c>
      <c r="AS707" s="55"/>
      <c r="AT707" s="55"/>
      <c r="AU707" s="56">
        <f>IF(GroupStTimes!$A$8=0,MIN(CB707,CD707,CF707),MIN(BZ707,CB707,CD707,CF707))</f>
        <v>0.52195601851851881</v>
      </c>
      <c r="AV707" s="56">
        <f>IF(GroupStTimes!$A$8=0,MAX(CC707,CE707,CG707),MAX(CA707,CC707,CE707,CG707))</f>
        <v>0.56778935185185186</v>
      </c>
      <c r="AW707" s="57" t="str">
        <f t="shared" si="584"/>
        <v/>
      </c>
      <c r="AX707" s="58" t="str">
        <f t="shared" si="585"/>
        <v/>
      </c>
      <c r="AY707" s="58" t="str">
        <f t="shared" si="586"/>
        <v/>
      </c>
      <c r="AZ707" s="31">
        <f t="shared" si="587"/>
        <v>216.35</v>
      </c>
      <c r="BA707" s="59">
        <f t="shared" si="588"/>
        <v>0.52457175925925947</v>
      </c>
      <c r="BB707" s="59">
        <f t="shared" si="589"/>
        <v>0.53012731481481501</v>
      </c>
      <c r="BC707" s="59">
        <f t="shared" si="590"/>
        <v>0.51666666666666694</v>
      </c>
      <c r="BD707" s="59">
        <f t="shared" si="591"/>
        <v>0.5625</v>
      </c>
      <c r="BE707" s="59">
        <f t="shared" si="592"/>
        <v>0.54581018518518531</v>
      </c>
      <c r="BF707" s="59">
        <f t="shared" si="593"/>
        <v>0.55622685185185194</v>
      </c>
      <c r="BG707" s="59">
        <f t="shared" si="594"/>
        <v>0.55598379629629624</v>
      </c>
      <c r="BH707" s="59">
        <f t="shared" si="595"/>
        <v>0.5552893518518518</v>
      </c>
      <c r="BI707" s="31">
        <f t="shared" si="596"/>
        <v>6.0900000000000034</v>
      </c>
      <c r="BJ707" s="61">
        <f t="shared" si="597"/>
        <v>0.14853658536585373</v>
      </c>
      <c r="BK707" s="61">
        <f t="shared" si="598"/>
        <v>0.12687500000000007</v>
      </c>
      <c r="BL707" s="61">
        <f t="shared" si="599"/>
        <v>0.11072727272727279</v>
      </c>
      <c r="BM707" s="61">
        <f t="shared" si="600"/>
        <v>9.8225806451612954E-2</v>
      </c>
      <c r="BN707" s="62">
        <f t="shared" si="601"/>
        <v>0</v>
      </c>
      <c r="BO707" s="62">
        <f t="shared" si="602"/>
        <v>8</v>
      </c>
      <c r="BP707" s="62">
        <f t="shared" si="603"/>
        <v>55</v>
      </c>
      <c r="BQ707" s="62">
        <f t="shared" si="604"/>
        <v>0</v>
      </c>
      <c r="BR707" s="62">
        <f t="shared" si="605"/>
        <v>7</v>
      </c>
      <c r="BS707" s="62">
        <f t="shared" si="606"/>
        <v>37</v>
      </c>
      <c r="BT707" s="62">
        <f t="shared" si="607"/>
        <v>0</v>
      </c>
      <c r="BU707" s="62">
        <f t="shared" si="608"/>
        <v>6</v>
      </c>
      <c r="BV707" s="62">
        <f t="shared" si="609"/>
        <v>39</v>
      </c>
      <c r="BW707" s="62">
        <f t="shared" si="610"/>
        <v>0</v>
      </c>
      <c r="BX707" s="62">
        <f t="shared" si="611"/>
        <v>5</v>
      </c>
      <c r="BY707" s="62">
        <f t="shared" si="612"/>
        <v>54</v>
      </c>
      <c r="BZ707" s="63">
        <f t="shared" si="613"/>
        <v>0.53076388888888915</v>
      </c>
      <c r="CA707" s="63">
        <f t="shared" si="614"/>
        <v>0.53631944444444468</v>
      </c>
      <c r="CB707" s="63">
        <f t="shared" si="615"/>
        <v>0.52195601851851881</v>
      </c>
      <c r="CC707" s="63">
        <f t="shared" si="616"/>
        <v>0.56778935185185186</v>
      </c>
      <c r="CD707" s="63">
        <f t="shared" si="617"/>
        <v>0.55042824074074082</v>
      </c>
      <c r="CE707" s="63">
        <f t="shared" si="618"/>
        <v>0.56084490740740756</v>
      </c>
      <c r="CF707" s="63">
        <f t="shared" si="619"/>
        <v>0.56008101851851844</v>
      </c>
      <c r="CG707" s="63">
        <f t="shared" si="620"/>
        <v>0.55938657407407399</v>
      </c>
      <c r="CH707" s="36"/>
      <c r="CI707" s="36"/>
      <c r="CJ707" s="36"/>
      <c r="CK707" s="36"/>
      <c r="CL707" s="60">
        <v>60</v>
      </c>
    </row>
    <row r="708" spans="1:90" ht="28.5" customHeight="1" x14ac:dyDescent="0.25">
      <c r="A708" s="37">
        <v>91</v>
      </c>
      <c r="B708" s="95"/>
      <c r="C708" s="95"/>
      <c r="D708" s="95"/>
      <c r="E708" s="37"/>
      <c r="F708" s="44"/>
      <c r="G708" s="44">
        <v>222.65</v>
      </c>
      <c r="H708" s="44">
        <f t="shared" si="631"/>
        <v>222.6</v>
      </c>
      <c r="I708" s="83">
        <v>222.56</v>
      </c>
      <c r="J708" s="43">
        <f t="shared" si="629"/>
        <v>-3.1452192667142873E-4</v>
      </c>
      <c r="K708" s="44">
        <f t="shared" si="630"/>
        <v>-6.9999999999993179E-2</v>
      </c>
      <c r="L708" s="16" t="s">
        <v>520</v>
      </c>
      <c r="M708" s="122" t="s">
        <v>1231</v>
      </c>
      <c r="N708" s="46">
        <f t="shared" si="580"/>
        <v>222.63</v>
      </c>
      <c r="O708" s="46">
        <v>-0.02</v>
      </c>
      <c r="P708" s="78">
        <v>222.65</v>
      </c>
      <c r="Q708" s="87"/>
      <c r="R708" s="78"/>
      <c r="U708" s="47" t="str">
        <f t="shared" si="621"/>
        <v/>
      </c>
      <c r="V708" s="47" t="str">
        <f t="shared" si="622"/>
        <v/>
      </c>
      <c r="W708" s="50"/>
      <c r="X708" s="50"/>
      <c r="Y708" s="50"/>
      <c r="Z708" s="50"/>
      <c r="AA708" s="50"/>
      <c r="AB708" s="50"/>
      <c r="AC708" s="50"/>
      <c r="AD708" s="50"/>
      <c r="AE708" s="51">
        <f t="shared" si="575"/>
        <v>91</v>
      </c>
      <c r="AF708" s="51" t="str">
        <f t="shared" si="576"/>
        <v/>
      </c>
      <c r="AG708" s="51" t="str">
        <f t="shared" si="577"/>
        <v/>
      </c>
      <c r="AH708" s="51" t="str">
        <f t="shared" si="578"/>
        <v/>
      </c>
      <c r="AI708" s="52">
        <f t="shared" si="579"/>
        <v>222.6</v>
      </c>
      <c r="AJ708" s="51"/>
      <c r="AK708" s="53"/>
      <c r="AL708" s="52"/>
      <c r="AM708" s="53">
        <f t="shared" si="581"/>
        <v>41</v>
      </c>
      <c r="AN708" s="53">
        <f>IF(AJ708&lt;&gt;"",IF(AJ708="o",VLOOKUP(AM708,OpenSect!$A$1:$D$11,2),IF(AJ708="u",VLOOKUP(AM708,UpHill!$A$1:$D$35,2),IF(AJ708="d",VLOOKUP(AM708,DownHill!$A$1:$D$29,2),IF(AJ708="f",VLOOKUP(AM708,FlatUnd!$A$2:$D$30,2),IF(AJ708="t",VLOOKUP(AM708,TimeAdd!$A$1:$D$176,2),IF(AJ708="l",VLOOKUP(AM708,SLimit!$A$1:$D$8,2),AN707)))))),AN707)</f>
        <v>48</v>
      </c>
      <c r="AO708" s="53">
        <f>IF(AJ708&lt;&gt;"",IF(AJ708="o",VLOOKUP(AM708,OpenSect!$A$1:$D$11,3),IF(AJ708="u",VLOOKUP(AM708,UpHill!$A$1:$D$35,3),IF(AJ708="d",VLOOKUP(AM708,DownHill!$A$3:$D$29,3),IF(AJ708="f",VLOOKUP(AM708,FlatUnd!$A$2:$D$30,3),IF(AJ708="t",VLOOKUP(AM708,TimeAdd!$A$1:$D$18,3),IF(AJ708="l",VLOOKUP(AM708,SLimit!$A$1:$D$8,3),AO707)))))),AO707)</f>
        <v>55</v>
      </c>
      <c r="AP708" s="53">
        <f>IF(AJ708&lt;&gt;"",IF(AJ708="o",VLOOKUP(AM708,OpenSect!$A$1:$D$11,4),IF(AJ708="u",VLOOKUP(AM708,UpHill!$A$1:$D$35,4),IF(AJ708="d",VLOOKUP(AM708,DownHill!$A$1:$D$29,4),IF(AJ708="f",VLOOKUP(AM708,FlatUnd!$A$2:$D$30,4),IF(AJ708="t",VLOOKUP(AM708,TimeAdd!$A$1:$D$18,4),IF(AJ708="l",VLOOKUP(AM708,SLimit!$A$1:$D$8,4),AP707)))))),AP707)</f>
        <v>62</v>
      </c>
      <c r="AQ708" s="53" t="str">
        <f t="shared" si="582"/>
        <v>80</v>
      </c>
      <c r="AR708" s="54" t="str">
        <f t="shared" si="583"/>
        <v xml:space="preserve">80 Speed limit. </v>
      </c>
      <c r="AS708" s="55"/>
      <c r="AT708" s="55"/>
      <c r="AU708" s="56">
        <f>IF(GroupStTimes!$A$8=0,MIN(CB708,CD708,CF708),MIN(BZ708,CB708,CD708,CF708))</f>
        <v>0.52209490740740772</v>
      </c>
      <c r="AV708" s="56">
        <f>IF(GroupStTimes!$A$8=0,MAX(CC708,CE708,CG708),MAX(CA708,CC708,CE708,CG708))</f>
        <v>0.56792824074074078</v>
      </c>
      <c r="AW708" s="57" t="str">
        <f t="shared" si="584"/>
        <v/>
      </c>
      <c r="AX708" s="58" t="str">
        <f t="shared" si="585"/>
        <v/>
      </c>
      <c r="AY708" s="58" t="str">
        <f t="shared" si="586"/>
        <v/>
      </c>
      <c r="AZ708" s="31">
        <f t="shared" si="587"/>
        <v>216.35</v>
      </c>
      <c r="BA708" s="59">
        <f t="shared" si="588"/>
        <v>0.52457175925925947</v>
      </c>
      <c r="BB708" s="59">
        <f t="shared" si="589"/>
        <v>0.53012731481481501</v>
      </c>
      <c r="BC708" s="59">
        <f t="shared" si="590"/>
        <v>0.51666666666666694</v>
      </c>
      <c r="BD708" s="59">
        <f t="shared" si="591"/>
        <v>0.5625</v>
      </c>
      <c r="BE708" s="59">
        <f t="shared" si="592"/>
        <v>0.54581018518518531</v>
      </c>
      <c r="BF708" s="59">
        <f t="shared" si="593"/>
        <v>0.55622685185185194</v>
      </c>
      <c r="BG708" s="59">
        <f t="shared" si="594"/>
        <v>0.55598379629629624</v>
      </c>
      <c r="BH708" s="59">
        <f t="shared" si="595"/>
        <v>0.5552893518518518</v>
      </c>
      <c r="BI708" s="31">
        <f t="shared" si="596"/>
        <v>6.25</v>
      </c>
      <c r="BJ708" s="61">
        <f t="shared" si="597"/>
        <v>0.1524390243902439</v>
      </c>
      <c r="BK708" s="61">
        <f t="shared" si="598"/>
        <v>0.13020833333333334</v>
      </c>
      <c r="BL708" s="61">
        <f t="shared" si="599"/>
        <v>0.11363636363636363</v>
      </c>
      <c r="BM708" s="61">
        <f t="shared" si="600"/>
        <v>0.10080645161290322</v>
      </c>
      <c r="BN708" s="62">
        <f t="shared" si="601"/>
        <v>0</v>
      </c>
      <c r="BO708" s="62">
        <f t="shared" si="602"/>
        <v>9</v>
      </c>
      <c r="BP708" s="62">
        <f t="shared" si="603"/>
        <v>9</v>
      </c>
      <c r="BQ708" s="62">
        <f t="shared" si="604"/>
        <v>0</v>
      </c>
      <c r="BR708" s="62">
        <f t="shared" si="605"/>
        <v>7</v>
      </c>
      <c r="BS708" s="62">
        <f t="shared" si="606"/>
        <v>49</v>
      </c>
      <c r="BT708" s="62">
        <f t="shared" si="607"/>
        <v>0</v>
      </c>
      <c r="BU708" s="62">
        <f t="shared" si="608"/>
        <v>6</v>
      </c>
      <c r="BV708" s="62">
        <f t="shared" si="609"/>
        <v>49</v>
      </c>
      <c r="BW708" s="62">
        <f t="shared" si="610"/>
        <v>0</v>
      </c>
      <c r="BX708" s="62">
        <f t="shared" si="611"/>
        <v>6</v>
      </c>
      <c r="BY708" s="62">
        <f t="shared" si="612"/>
        <v>3</v>
      </c>
      <c r="BZ708" s="63">
        <f t="shared" si="613"/>
        <v>0.53092592592592613</v>
      </c>
      <c r="CA708" s="63">
        <f t="shared" si="614"/>
        <v>0.53648148148148167</v>
      </c>
      <c r="CB708" s="63">
        <f t="shared" si="615"/>
        <v>0.52209490740740772</v>
      </c>
      <c r="CC708" s="63">
        <f t="shared" si="616"/>
        <v>0.56792824074074078</v>
      </c>
      <c r="CD708" s="63">
        <f t="shared" si="617"/>
        <v>0.55054398148148165</v>
      </c>
      <c r="CE708" s="63">
        <f t="shared" si="618"/>
        <v>0.56096064814814828</v>
      </c>
      <c r="CF708" s="63">
        <f t="shared" si="619"/>
        <v>0.56018518518518512</v>
      </c>
      <c r="CG708" s="63">
        <f t="shared" si="620"/>
        <v>0.55949074074074068</v>
      </c>
      <c r="CH708" s="36"/>
      <c r="CI708" s="36"/>
      <c r="CJ708" s="36"/>
      <c r="CK708" s="36"/>
      <c r="CL708" s="60">
        <v>60</v>
      </c>
    </row>
    <row r="709" spans="1:90" ht="28.5" customHeight="1" x14ac:dyDescent="0.25">
      <c r="A709" s="37">
        <v>91</v>
      </c>
      <c r="B709" s="95"/>
      <c r="C709" s="95"/>
      <c r="D709" s="95"/>
      <c r="E709" s="37"/>
      <c r="F709" s="44"/>
      <c r="G709" s="44">
        <v>222.91</v>
      </c>
      <c r="H709" s="44">
        <f t="shared" si="631"/>
        <v>222.86</v>
      </c>
      <c r="I709" s="83">
        <v>222.82</v>
      </c>
      <c r="J709" s="43">
        <f t="shared" si="629"/>
        <v>-3.1415492325640956E-4</v>
      </c>
      <c r="K709" s="44">
        <f t="shared" si="630"/>
        <v>-6.9999999999993179E-2</v>
      </c>
      <c r="L709" s="16" t="s">
        <v>1611</v>
      </c>
      <c r="M709" s="122" t="s">
        <v>1231</v>
      </c>
      <c r="N709" s="46">
        <f t="shared" si="580"/>
        <v>222.89</v>
      </c>
      <c r="O709" s="46">
        <v>-0.02</v>
      </c>
      <c r="P709" s="78">
        <v>222.91</v>
      </c>
      <c r="Q709" s="87"/>
      <c r="R709" s="78"/>
      <c r="U709" s="47" t="str">
        <f t="shared" si="621"/>
        <v/>
      </c>
      <c r="V709" s="47" t="str">
        <f t="shared" si="622"/>
        <v/>
      </c>
      <c r="W709" s="50"/>
      <c r="X709" s="50"/>
      <c r="Y709" s="50"/>
      <c r="Z709" s="50"/>
      <c r="AA709" s="50"/>
      <c r="AB709" s="50"/>
      <c r="AC709" s="50"/>
      <c r="AD709" s="50"/>
      <c r="AE709" s="51">
        <f t="shared" ref="AE709:AE772" si="632">IF(A709="","",A709)</f>
        <v>91</v>
      </c>
      <c r="AF709" s="51" t="str">
        <f t="shared" ref="AF709:AF772" si="633">IF(B709="","",B709)</f>
        <v/>
      </c>
      <c r="AG709" s="51" t="str">
        <f t="shared" ref="AG709:AG772" si="634">IF(C709="","",C709)</f>
        <v/>
      </c>
      <c r="AH709" s="51" t="str">
        <f t="shared" ref="AH709:AH772" si="635">IF(D709="","",D709)</f>
        <v/>
      </c>
      <c r="AI709" s="52">
        <f t="shared" ref="AI709:AI772" si="636">H709</f>
        <v>222.86</v>
      </c>
      <c r="AJ709" s="51"/>
      <c r="AK709" s="53"/>
      <c r="AL709" s="52"/>
      <c r="AM709" s="53">
        <f t="shared" si="581"/>
        <v>41</v>
      </c>
      <c r="AN709" s="53">
        <f>IF(AJ709&lt;&gt;"",IF(AJ709="o",VLOOKUP(AM709,OpenSect!$A$1:$D$11,2),IF(AJ709="u",VLOOKUP(AM709,UpHill!$A$1:$D$35,2),IF(AJ709="d",VLOOKUP(AM709,DownHill!$A$1:$D$29,2),IF(AJ709="f",VLOOKUP(AM709,FlatUnd!$A$2:$D$30,2),IF(AJ709="t",VLOOKUP(AM709,TimeAdd!$A$1:$D$176,2),IF(AJ709="l",VLOOKUP(AM709,SLimit!$A$1:$D$8,2),AN708)))))),AN708)</f>
        <v>48</v>
      </c>
      <c r="AO709" s="53">
        <f>IF(AJ709&lt;&gt;"",IF(AJ709="o",VLOOKUP(AM709,OpenSect!$A$1:$D$11,3),IF(AJ709="u",VLOOKUP(AM709,UpHill!$A$1:$D$35,3),IF(AJ709="d",VLOOKUP(AM709,DownHill!$A$3:$D$29,3),IF(AJ709="f",VLOOKUP(AM709,FlatUnd!$A$2:$D$30,3),IF(AJ709="t",VLOOKUP(AM709,TimeAdd!$A$1:$D$18,3),IF(AJ709="l",VLOOKUP(AM709,SLimit!$A$1:$D$8,3),AO708)))))),AO708)</f>
        <v>55</v>
      </c>
      <c r="AP709" s="53">
        <f>IF(AJ709&lt;&gt;"",IF(AJ709="o",VLOOKUP(AM709,OpenSect!$A$1:$D$11,4),IF(AJ709="u",VLOOKUP(AM709,UpHill!$A$1:$D$35,4),IF(AJ709="d",VLOOKUP(AM709,DownHill!$A$1:$D$29,4),IF(AJ709="f",VLOOKUP(AM709,FlatUnd!$A$2:$D$30,4),IF(AJ709="t",VLOOKUP(AM709,TimeAdd!$A$1:$D$18,4),IF(AJ709="l",VLOOKUP(AM709,SLimit!$A$1:$D$8,4),AP708)))))),AP708)</f>
        <v>62</v>
      </c>
      <c r="AQ709" s="53" t="str">
        <f t="shared" si="582"/>
        <v>80</v>
      </c>
      <c r="AR709" s="54" t="str">
        <f t="shared" si="583"/>
        <v>Suikerbosrand  [River]</v>
      </c>
      <c r="AS709" s="55"/>
      <c r="AT709" s="55"/>
      <c r="AU709" s="56">
        <f>IF(GroupStTimes!$A$8=0,MIN(CB709,CD709,CF709),MIN(BZ709,CB709,CD709,CF709))</f>
        <v>0.52231481481481512</v>
      </c>
      <c r="AV709" s="56">
        <f>IF(GroupStTimes!$A$8=0,MAX(CC709,CE709,CG709),MAX(CA709,CC709,CE709,CG709))</f>
        <v>0.56814814814814818</v>
      </c>
      <c r="AW709" s="57" t="str">
        <f t="shared" si="584"/>
        <v/>
      </c>
      <c r="AX709" s="58" t="str">
        <f t="shared" si="585"/>
        <v/>
      </c>
      <c r="AY709" s="58" t="str">
        <f t="shared" si="586"/>
        <v/>
      </c>
      <c r="AZ709" s="31">
        <f t="shared" si="587"/>
        <v>216.35</v>
      </c>
      <c r="BA709" s="59">
        <f t="shared" si="588"/>
        <v>0.52457175925925947</v>
      </c>
      <c r="BB709" s="59">
        <f t="shared" si="589"/>
        <v>0.53012731481481501</v>
      </c>
      <c r="BC709" s="59">
        <f t="shared" si="590"/>
        <v>0.51666666666666694</v>
      </c>
      <c r="BD709" s="59">
        <f t="shared" si="591"/>
        <v>0.5625</v>
      </c>
      <c r="BE709" s="59">
        <f t="shared" si="592"/>
        <v>0.54581018518518531</v>
      </c>
      <c r="BF709" s="59">
        <f t="shared" si="593"/>
        <v>0.55622685185185194</v>
      </c>
      <c r="BG709" s="59">
        <f t="shared" si="594"/>
        <v>0.55598379629629624</v>
      </c>
      <c r="BH709" s="59">
        <f t="shared" si="595"/>
        <v>0.5552893518518518</v>
      </c>
      <c r="BI709" s="31">
        <f t="shared" si="596"/>
        <v>6.5100000000000193</v>
      </c>
      <c r="BJ709" s="61">
        <f t="shared" si="597"/>
        <v>0.15878048780487852</v>
      </c>
      <c r="BK709" s="61">
        <f t="shared" si="598"/>
        <v>0.13562500000000041</v>
      </c>
      <c r="BL709" s="61">
        <f t="shared" si="599"/>
        <v>0.11836363636363671</v>
      </c>
      <c r="BM709" s="61">
        <f t="shared" si="600"/>
        <v>0.10500000000000032</v>
      </c>
      <c r="BN709" s="62">
        <f t="shared" si="601"/>
        <v>0</v>
      </c>
      <c r="BO709" s="62">
        <f t="shared" si="602"/>
        <v>9</v>
      </c>
      <c r="BP709" s="62">
        <f t="shared" si="603"/>
        <v>32</v>
      </c>
      <c r="BQ709" s="62">
        <f t="shared" si="604"/>
        <v>0</v>
      </c>
      <c r="BR709" s="62">
        <f t="shared" si="605"/>
        <v>8</v>
      </c>
      <c r="BS709" s="62">
        <f t="shared" si="606"/>
        <v>8</v>
      </c>
      <c r="BT709" s="62">
        <f t="shared" si="607"/>
        <v>0</v>
      </c>
      <c r="BU709" s="62">
        <f t="shared" si="608"/>
        <v>7</v>
      </c>
      <c r="BV709" s="62">
        <f t="shared" si="609"/>
        <v>6</v>
      </c>
      <c r="BW709" s="62">
        <f t="shared" si="610"/>
        <v>0</v>
      </c>
      <c r="BX709" s="62">
        <f t="shared" si="611"/>
        <v>6</v>
      </c>
      <c r="BY709" s="62">
        <f t="shared" si="612"/>
        <v>18</v>
      </c>
      <c r="BZ709" s="63">
        <f t="shared" si="613"/>
        <v>0.53119212962962981</v>
      </c>
      <c r="CA709" s="63">
        <f t="shared" si="614"/>
        <v>0.53674768518518534</v>
      </c>
      <c r="CB709" s="63">
        <f t="shared" si="615"/>
        <v>0.52231481481481512</v>
      </c>
      <c r="CC709" s="63">
        <f t="shared" si="616"/>
        <v>0.56814814814814818</v>
      </c>
      <c r="CD709" s="63">
        <f t="shared" si="617"/>
        <v>0.55074074074074086</v>
      </c>
      <c r="CE709" s="63">
        <f t="shared" si="618"/>
        <v>0.56115740740740749</v>
      </c>
      <c r="CF709" s="63">
        <f t="shared" si="619"/>
        <v>0.56035879629629626</v>
      </c>
      <c r="CG709" s="63">
        <f t="shared" si="620"/>
        <v>0.55966435185185182</v>
      </c>
      <c r="CH709" s="36"/>
      <c r="CI709" s="36"/>
      <c r="CJ709" s="36"/>
      <c r="CK709" s="36"/>
      <c r="CL709" s="60">
        <v>60</v>
      </c>
    </row>
    <row r="710" spans="1:90" ht="28.5" customHeight="1" x14ac:dyDescent="0.25">
      <c r="A710" s="37">
        <v>91</v>
      </c>
      <c r="B710" s="95"/>
      <c r="C710" s="95"/>
      <c r="D710" s="95"/>
      <c r="F710" s="44"/>
      <c r="G710" s="44">
        <v>223.05</v>
      </c>
      <c r="H710" s="44">
        <f t="shared" si="631"/>
        <v>223</v>
      </c>
      <c r="I710" s="83">
        <v>222.96</v>
      </c>
      <c r="J710" s="43">
        <f t="shared" si="629"/>
        <v>-3.1395766056688723E-4</v>
      </c>
      <c r="K710" s="44">
        <f t="shared" si="630"/>
        <v>-6.9999999999993179E-2</v>
      </c>
      <c r="L710" s="16" t="s">
        <v>1612</v>
      </c>
      <c r="M710" s="122" t="s">
        <v>1231</v>
      </c>
      <c r="N710" s="46">
        <f t="shared" ref="N710:N773" si="637">IF(P710="",((I710-I709)+H709),IF(R710="",(P710+O710),IF(T710="",((P710+O710)+(R710+Q710))/2,((P710+O710)+(R710+Q710)+(T710+S710))/3)))</f>
        <v>223.03</v>
      </c>
      <c r="O710" s="46">
        <v>-0.02</v>
      </c>
      <c r="P710" s="78">
        <v>223.05</v>
      </c>
      <c r="Q710" s="87"/>
      <c r="R710" s="78"/>
      <c r="U710" s="47" t="str">
        <f t="shared" si="621"/>
        <v/>
      </c>
      <c r="V710" s="47" t="str">
        <f t="shared" si="622"/>
        <v/>
      </c>
      <c r="W710" s="50"/>
      <c r="X710" s="50"/>
      <c r="Y710" s="50"/>
      <c r="Z710" s="50"/>
      <c r="AA710" s="50"/>
      <c r="AB710" s="50"/>
      <c r="AC710" s="50"/>
      <c r="AD710" s="50"/>
      <c r="AE710" s="51">
        <f t="shared" si="632"/>
        <v>91</v>
      </c>
      <c r="AF710" s="51" t="str">
        <f t="shared" si="633"/>
        <v/>
      </c>
      <c r="AG710" s="51" t="str">
        <f t="shared" si="634"/>
        <v/>
      </c>
      <c r="AH710" s="51" t="str">
        <f t="shared" si="635"/>
        <v/>
      </c>
      <c r="AI710" s="52">
        <f t="shared" si="636"/>
        <v>223</v>
      </c>
      <c r="AJ710" s="51"/>
      <c r="AK710" s="53"/>
      <c r="AL710" s="52"/>
      <c r="AM710" s="53">
        <f t="shared" ref="AM710:AM773" si="638">IF(OR(AJ710="",AJ710="m"),AM709,IF(AH710&lt;&gt;"",AH710,""))</f>
        <v>41</v>
      </c>
      <c r="AN710" s="53">
        <f>IF(AJ710&lt;&gt;"",IF(AJ710="o",VLOOKUP(AM710,OpenSect!$A$1:$D$11,2),IF(AJ710="u",VLOOKUP(AM710,UpHill!$A$1:$D$35,2),IF(AJ710="d",VLOOKUP(AM710,DownHill!$A$1:$D$29,2),IF(AJ710="f",VLOOKUP(AM710,FlatUnd!$A$2:$D$30,2),IF(AJ710="t",VLOOKUP(AM710,TimeAdd!$A$1:$D$176,2),IF(AJ710="l",VLOOKUP(AM710,SLimit!$A$1:$D$8,2),AN709)))))),AN709)</f>
        <v>48</v>
      </c>
      <c r="AO710" s="53">
        <f>IF(AJ710&lt;&gt;"",IF(AJ710="o",VLOOKUP(AM710,OpenSect!$A$1:$D$11,3),IF(AJ710="u",VLOOKUP(AM710,UpHill!$A$1:$D$35,3),IF(AJ710="d",VLOOKUP(AM710,DownHill!$A$3:$D$29,3),IF(AJ710="f",VLOOKUP(AM710,FlatUnd!$A$2:$D$30,3),IF(AJ710="t",VLOOKUP(AM710,TimeAdd!$A$1:$D$18,3),IF(AJ710="l",VLOOKUP(AM710,SLimit!$A$1:$D$8,3),AO709)))))),AO709)</f>
        <v>55</v>
      </c>
      <c r="AP710" s="53">
        <f>IF(AJ710&lt;&gt;"",IF(AJ710="o",VLOOKUP(AM710,OpenSect!$A$1:$D$11,4),IF(AJ710="u",VLOOKUP(AM710,UpHill!$A$1:$D$35,4),IF(AJ710="d",VLOOKUP(AM710,DownHill!$A$1:$D$29,4),IF(AJ710="f",VLOOKUP(AM710,FlatUnd!$A$2:$D$30,4),IF(AJ710="t",VLOOKUP(AM710,TimeAdd!$A$1:$D$18,4),IF(AJ710="l",VLOOKUP(AM710,SLimit!$A$1:$D$8,4),AP709)))))),AP709)</f>
        <v>62</v>
      </c>
      <c r="AQ710" s="53" t="str">
        <f t="shared" ref="AQ710:AQ773" si="639">M710</f>
        <v>80</v>
      </c>
      <c r="AR710" s="54" t="str">
        <f t="shared" ref="AR710:AR773" si="640">L710</f>
        <v>[ Gauteng Provence ] Welcome to Gauteng.</v>
      </c>
      <c r="AS710" s="55"/>
      <c r="AT710" s="55"/>
      <c r="AU710" s="56">
        <f>IF(GroupStTimes!$A$8=0,MIN(CB710,CD710,CF710),MIN(BZ710,CB710,CD710,CF710))</f>
        <v>0.52244212962962988</v>
      </c>
      <c r="AV710" s="56">
        <f>IF(GroupStTimes!$A$8=0,MAX(CC710,CE710,CG710),MAX(CA710,CC710,CE710,CG710))</f>
        <v>0.56827546296296294</v>
      </c>
      <c r="AW710" s="57" t="str">
        <f t="shared" ref="AW710:AW773" si="641">IF(U710="","",CONCATENATE(FIXED(U710,5),"  ",FIXED(V710,5)))</f>
        <v/>
      </c>
      <c r="AX710" s="58" t="str">
        <f t="shared" ref="AX710:AX773" si="642">IF(AJ710="m",ROUND(W710,5),"")</f>
        <v/>
      </c>
      <c r="AY710" s="58" t="str">
        <f t="shared" ref="AY710:AY773" si="643">IF(AJ710="m",ROUND(X710,5),"")</f>
        <v/>
      </c>
      <c r="AZ710" s="31">
        <f t="shared" ref="AZ710:AZ773" si="644">IF(AND(AM709=AM708,AN709=AN708,AO709=AO708,AP709=AP708,AJ710&lt;&gt;"t"),AZ709,IF(AJ710="t",AI710,AI709))</f>
        <v>216.35</v>
      </c>
      <c r="BA710" s="59">
        <f t="shared" ref="BA710:BA773" si="645">IF(AND($AM709=$AM708,$AN709=AN708,$AO709=$AO708,$AP709=$AP708,$AJ710&lt;&gt;"t"),BA709,BZ709)</f>
        <v>0.52457175925925947</v>
      </c>
      <c r="BB710" s="59">
        <f t="shared" ref="BB710:BB773" si="646">IF(AND($AM709=$AM708,$AN709=AN708,$AO709=$AO708,$AP709=$AP708,$AJ710&lt;&gt;"t"),BB709,CA709)</f>
        <v>0.53012731481481501</v>
      </c>
      <c r="BC710" s="59">
        <f t="shared" ref="BC710:BC773" si="647">IF(AND($AM709=$AM708,$AN709=AN708,$AO709=$AO708,$AP709=$AP708,$AJ710&lt;&gt;"t"),BC709,CB709)</f>
        <v>0.51666666666666694</v>
      </c>
      <c r="BD710" s="59">
        <f t="shared" ref="BD710:BD773" si="648">IF(AND($AM709=$AM708,$AN709=AN708,$AO709=$AO708,$AP709=$AP708,$AJ710&lt;&gt;"t"),BD709,CC709)</f>
        <v>0.5625</v>
      </c>
      <c r="BE710" s="59">
        <f t="shared" ref="BE710:BE773" si="649">IF(AND($AM709=$AM708,$AN709=AN708,$AO709=$AO708,$AP709=$AP708,$AJ710&lt;&gt;"t"),BE709,CD709)</f>
        <v>0.54581018518518531</v>
      </c>
      <c r="BF710" s="59">
        <f t="shared" ref="BF710:BF773" si="650">IF(AND($AM709=$AM708,$AN709=AN708,$AO709=$AO708,$AP709=$AP708,$AJ710&lt;&gt;"t"),BF709,CE709)</f>
        <v>0.55622685185185194</v>
      </c>
      <c r="BG710" s="59">
        <f t="shared" ref="BG710:BG773" si="651">IF(AND($AM709=$AM708,$AN709=AN708,$AO709=$AO708,$AP709=$AP708,$AJ710&lt;&gt;"t"),BG709,CF709)</f>
        <v>0.55598379629629624</v>
      </c>
      <c r="BH710" s="59">
        <f t="shared" ref="BH710:BH773" si="652">IF(AND($AM709=$AM708,$AN709=AN708,$AO709=$AO708,$AP709=$AP708,$AJ710&lt;&gt;"t"),BH709,CG709)</f>
        <v>0.5552893518518518</v>
      </c>
      <c r="BI710" s="31">
        <f t="shared" ref="BI710:BI773" si="653">AI710-AZ710</f>
        <v>6.6500000000000057</v>
      </c>
      <c r="BJ710" s="61">
        <f t="shared" ref="BJ710:BJ773" si="654">IF($AJ709="t",IF(AM708=0,0,$BI710/AM708),IF(AM709=0,0,$BI710/AM709))</f>
        <v>0.16219512195121966</v>
      </c>
      <c r="BK710" s="61">
        <f t="shared" ref="BK710:BK773" si="655">IF($AJ709="t",IF(AN708=0,0,$BI710/AN708),IF(AN709=0,0,$BI710/AN709))</f>
        <v>0.13854166666666679</v>
      </c>
      <c r="BL710" s="61">
        <f t="shared" ref="BL710:BL773" si="656">IF($AJ709="t",IF(AO708=0,0,$BI710/AO708),IF(AO709=0,0,$BI710/AO709))</f>
        <v>0.12090909090909101</v>
      </c>
      <c r="BM710" s="61">
        <f t="shared" ref="BM710:BM773" si="657">IF($AJ709="t",IF(AP708=0,0,$BI710/AP708),IF(AP709=0,0,$BI710/AP709))</f>
        <v>0.10725806451612913</v>
      </c>
      <c r="BN710" s="62">
        <f t="shared" ref="BN710:BN773" si="658">IF(AJ710="t",0,INT(BJ710))</f>
        <v>0</v>
      </c>
      <c r="BO710" s="62">
        <f t="shared" ref="BO710:BO773" si="659">IF(AJ710="t",AM710,IF(INT((BJ710-BN710)*60)&lt;0,1,INT((BJ710-BN710)*60)))</f>
        <v>9</v>
      </c>
      <c r="BP710" s="62">
        <f t="shared" ref="BP710:BP773" si="660">IF(AJ710="t",0,ROUND((((BJ710-BN710)*60)-BO710)*60,0))</f>
        <v>44</v>
      </c>
      <c r="BQ710" s="62">
        <f t="shared" ref="BQ710:BQ773" si="661">IF(AJ710="t",0,INT(BK710))</f>
        <v>0</v>
      </c>
      <c r="BR710" s="62">
        <f t="shared" ref="BR710:BR773" si="662">IF(AJ710="t",AN710,IF(INT((BK710-BQ710)*60)&lt;0,1,INT((BK710-BQ710)*60)))</f>
        <v>8</v>
      </c>
      <c r="BS710" s="62">
        <f t="shared" ref="BS710:BS773" si="663">IF(AJ710="t",0,ROUND((((BK710-BQ710)*60)-BR710)*60,0))</f>
        <v>19</v>
      </c>
      <c r="BT710" s="62">
        <f t="shared" ref="BT710:BT773" si="664">IF(AJ710="t",0,INT(BL710))</f>
        <v>0</v>
      </c>
      <c r="BU710" s="62">
        <f t="shared" ref="BU710:BU773" si="665">IF(AJ710="t",AO710,IF(INT((BL710-BT710)*60)&lt;0,1,INT((BL710-BT710)*60)))</f>
        <v>7</v>
      </c>
      <c r="BV710" s="62">
        <f t="shared" ref="BV710:BV773" si="666">IF(AJ710="t",0,ROUND((((BL710-BT710)*60)-BU710)*60,0))</f>
        <v>15</v>
      </c>
      <c r="BW710" s="62">
        <f t="shared" ref="BW710:BW773" si="667">IF(AJ710="t",0,INT(BM710))</f>
        <v>0</v>
      </c>
      <c r="BX710" s="62">
        <f t="shared" ref="BX710:BX773" si="668">IF(AJ710="t",AP710,IF(INT((BM710-BW710)*60)&lt;0,1,INT((BM710-BW710)*60)))</f>
        <v>6</v>
      </c>
      <c r="BY710" s="62">
        <f t="shared" ref="BY710:BY773" si="669">IF(AJ710="t",0,ROUND((((BM710-BW710)*60)-BX710)*60,0))</f>
        <v>26</v>
      </c>
      <c r="BZ710" s="63">
        <f t="shared" ref="BZ710:BZ773" si="670">BA710+TIME(BN710,BO710,BP710)</f>
        <v>0.53133101851851872</v>
      </c>
      <c r="CA710" s="63">
        <f t="shared" ref="CA710:CA773" si="671">BB710+TIME(BN710,BO710,BP710)</f>
        <v>0.53688657407407425</v>
      </c>
      <c r="CB710" s="63">
        <f t="shared" ref="CB710:CB773" si="672">BC710+TIME(BQ710,BR710,BS710)</f>
        <v>0.52244212962962988</v>
      </c>
      <c r="CC710" s="63">
        <f t="shared" ref="CC710:CC773" si="673">BD710+TIME(BQ710,BR710,BS710)</f>
        <v>0.56827546296296294</v>
      </c>
      <c r="CD710" s="63">
        <f t="shared" ref="CD710:CD773" si="674">BE710+TIME(BT710,BU710,BV710)</f>
        <v>0.55084490740740755</v>
      </c>
      <c r="CE710" s="63">
        <f t="shared" ref="CE710:CE773" si="675">BF710+TIME(BT710,BU710,BV710)</f>
        <v>0.56126157407407418</v>
      </c>
      <c r="CF710" s="63">
        <f t="shared" ref="CF710:CF773" si="676">BG710+TIME(BW710,BX710,BY710)</f>
        <v>0.56045138888888879</v>
      </c>
      <c r="CG710" s="63">
        <f t="shared" ref="CG710:CG773" si="677">BH710+TIME(BW710,BX710,BY710)</f>
        <v>0.55975694444444435</v>
      </c>
      <c r="CH710" s="36"/>
      <c r="CI710" s="36"/>
      <c r="CJ710" s="36"/>
      <c r="CK710" s="36"/>
      <c r="CL710" s="60">
        <v>60</v>
      </c>
    </row>
    <row r="711" spans="1:90" ht="28.5" customHeight="1" x14ac:dyDescent="0.25">
      <c r="A711" s="37">
        <v>91</v>
      </c>
      <c r="B711" s="95" t="s">
        <v>1473</v>
      </c>
      <c r="C711" s="95" t="s">
        <v>49</v>
      </c>
      <c r="D711" s="95">
        <v>39</v>
      </c>
      <c r="F711" s="44"/>
      <c r="G711" s="44">
        <v>223.3</v>
      </c>
      <c r="H711" s="44">
        <f t="shared" si="631"/>
        <v>223.24</v>
      </c>
      <c r="I711" s="83">
        <v>223.2</v>
      </c>
      <c r="J711" s="43">
        <f t="shared" si="629"/>
        <v>-3.5842293906815641E-4</v>
      </c>
      <c r="K711" s="44">
        <f t="shared" si="630"/>
        <v>-8.0000000000012506E-2</v>
      </c>
      <c r="L711" s="16" t="s">
        <v>1759</v>
      </c>
      <c r="M711" s="122" t="s">
        <v>1231</v>
      </c>
      <c r="N711" s="46">
        <f t="shared" si="637"/>
        <v>223.28</v>
      </c>
      <c r="O711" s="46">
        <v>-0.02</v>
      </c>
      <c r="P711" s="78">
        <v>223.3</v>
      </c>
      <c r="Q711" s="87"/>
      <c r="R711" s="78"/>
      <c r="U711" s="47" t="str">
        <f t="shared" ref="U711:U774" si="678">IF(W711="","",IF(Y711="",W711,IF(AA711&lt;1,ROUND((Y711+W711)/2,5),IF(AC711&lt;1,ROUND((Y711+AA711+W711)/3,5),ROUND((Y711+AA711+AC711+W711)/4,5)))))</f>
        <v/>
      </c>
      <c r="V711" s="47" t="str">
        <f t="shared" ref="V711:V774" si="679">IF(X711="","",IF(Z711&lt;1,ROUND(X711,5),IF(AB711&lt;1,ROUND((X711+Z711)/2,5),IF(AD711&lt;1,ROUND((X711+Z711+AB711)/3,5),ROUND((X711+Z711+AB711+AD711)/4,5)))))</f>
        <v/>
      </c>
      <c r="W711" s="50"/>
      <c r="X711" s="50"/>
      <c r="Y711" s="50"/>
      <c r="Z711" s="50"/>
      <c r="AA711" s="50"/>
      <c r="AB711" s="50"/>
      <c r="AC711" s="50"/>
      <c r="AD711" s="50"/>
      <c r="AE711" s="51">
        <f t="shared" si="632"/>
        <v>91</v>
      </c>
      <c r="AF711" s="51" t="str">
        <f t="shared" si="633"/>
        <v>u 0,5</v>
      </c>
      <c r="AG711" s="51" t="str">
        <f t="shared" si="634"/>
        <v>f</v>
      </c>
      <c r="AH711" s="51">
        <f t="shared" si="635"/>
        <v>39</v>
      </c>
      <c r="AI711" s="52">
        <f t="shared" si="636"/>
        <v>223.24</v>
      </c>
      <c r="AJ711" s="51" t="s">
        <v>49</v>
      </c>
      <c r="AK711" s="53"/>
      <c r="AL711" s="52"/>
      <c r="AM711" s="53">
        <f t="shared" si="638"/>
        <v>39</v>
      </c>
      <c r="AN711" s="53">
        <f>IF(AJ711&lt;&gt;"",IF(AJ711="o",VLOOKUP(AM711,OpenSect!$A$1:$D$11,2),IF(AJ711="u",VLOOKUP(AM711,UpHill!$A$1:$D$35,2),IF(AJ711="d",VLOOKUP(AM711,DownHill!$A$1:$D$29,2),IF(AJ711="f",VLOOKUP(AM711,FlatUnd!$A$2:$D$30,2),IF(AJ711="t",VLOOKUP(AM711,TimeAdd!$A$1:$D$176,2),IF(AJ711="l",VLOOKUP(AM711,SLimit!$A$1:$D$8,2),AN710)))))),AN710)</f>
        <v>45</v>
      </c>
      <c r="AO711" s="53">
        <f>IF(AJ711&lt;&gt;"",IF(AJ711="o",VLOOKUP(AM711,OpenSect!$A$1:$D$11,3),IF(AJ711="u",VLOOKUP(AM711,UpHill!$A$1:$D$35,3),IF(AJ711="d",VLOOKUP(AM711,DownHill!$A$3:$D$29,3),IF(AJ711="f",VLOOKUP(AM711,FlatUnd!$A$2:$D$30,3),IF(AJ711="t",VLOOKUP(AM711,TimeAdd!$A$1:$D$18,3),IF(AJ711="l",VLOOKUP(AM711,SLimit!$A$1:$D$8,3),AO710)))))),AO710)</f>
        <v>52</v>
      </c>
      <c r="AP711" s="53">
        <f>IF(AJ711&lt;&gt;"",IF(AJ711="o",VLOOKUP(AM711,OpenSect!$A$1:$D$11,4),IF(AJ711="u",VLOOKUP(AM711,UpHill!$A$1:$D$35,4),IF(AJ711="d",VLOOKUP(AM711,DownHill!$A$1:$D$29,4),IF(AJ711="f",VLOOKUP(AM711,FlatUnd!$A$2:$D$30,4),IF(AJ711="t",VLOOKUP(AM711,TimeAdd!$A$1:$D$18,4),IF(AJ711="l",VLOOKUP(AM711,SLimit!$A$1:$D$8,4),AP710)))))),AP710)</f>
        <v>58</v>
      </c>
      <c r="AQ711" s="53" t="str">
        <f t="shared" si="639"/>
        <v>80</v>
      </c>
      <c r="AR711" s="54" t="str">
        <f t="shared" si="640"/>
        <v>Poortjie {Right }.Bad road surface.</v>
      </c>
      <c r="AS711" s="55"/>
      <c r="AT711" s="55"/>
      <c r="AU711" s="56">
        <f>IF(GroupStTimes!$A$8=0,MIN(CB711,CD711,CF711),MIN(BZ711,CB711,CD711,CF711))</f>
        <v>0.52265046296296325</v>
      </c>
      <c r="AV711" s="56">
        <f>IF(GroupStTimes!$A$8=0,MAX(CC711,CE711,CG711),MAX(CA711,CC711,CE711,CG711))</f>
        <v>0.56848379629629631</v>
      </c>
      <c r="AW711" s="57" t="str">
        <f t="shared" si="641"/>
        <v/>
      </c>
      <c r="AX711" s="58" t="str">
        <f t="shared" si="642"/>
        <v/>
      </c>
      <c r="AY711" s="58" t="str">
        <f t="shared" si="643"/>
        <v/>
      </c>
      <c r="AZ711" s="31">
        <f t="shared" si="644"/>
        <v>216.35</v>
      </c>
      <c r="BA711" s="59">
        <f t="shared" si="645"/>
        <v>0.52457175925925947</v>
      </c>
      <c r="BB711" s="59">
        <f t="shared" si="646"/>
        <v>0.53012731481481501</v>
      </c>
      <c r="BC711" s="59">
        <f t="shared" si="647"/>
        <v>0.51666666666666694</v>
      </c>
      <c r="BD711" s="59">
        <f t="shared" si="648"/>
        <v>0.5625</v>
      </c>
      <c r="BE711" s="59">
        <f t="shared" si="649"/>
        <v>0.54581018518518531</v>
      </c>
      <c r="BF711" s="59">
        <f t="shared" si="650"/>
        <v>0.55622685185185194</v>
      </c>
      <c r="BG711" s="59">
        <f t="shared" si="651"/>
        <v>0.55598379629629624</v>
      </c>
      <c r="BH711" s="59">
        <f t="shared" si="652"/>
        <v>0.5552893518518518</v>
      </c>
      <c r="BI711" s="31">
        <f t="shared" si="653"/>
        <v>6.8900000000000148</v>
      </c>
      <c r="BJ711" s="61">
        <f t="shared" si="654"/>
        <v>0.16804878048780525</v>
      </c>
      <c r="BK711" s="61">
        <f t="shared" si="655"/>
        <v>0.14354166666666698</v>
      </c>
      <c r="BL711" s="61">
        <f t="shared" si="656"/>
        <v>0.12527272727272754</v>
      </c>
      <c r="BM711" s="61">
        <f t="shared" si="657"/>
        <v>0.11112903225806475</v>
      </c>
      <c r="BN711" s="62">
        <f t="shared" si="658"/>
        <v>0</v>
      </c>
      <c r="BO711" s="62">
        <f t="shared" si="659"/>
        <v>10</v>
      </c>
      <c r="BP711" s="62">
        <f t="shared" si="660"/>
        <v>5</v>
      </c>
      <c r="BQ711" s="62">
        <f t="shared" si="661"/>
        <v>0</v>
      </c>
      <c r="BR711" s="62">
        <f t="shared" si="662"/>
        <v>8</v>
      </c>
      <c r="BS711" s="62">
        <f t="shared" si="663"/>
        <v>37</v>
      </c>
      <c r="BT711" s="62">
        <f t="shared" si="664"/>
        <v>0</v>
      </c>
      <c r="BU711" s="62">
        <f t="shared" si="665"/>
        <v>7</v>
      </c>
      <c r="BV711" s="62">
        <f t="shared" si="666"/>
        <v>31</v>
      </c>
      <c r="BW711" s="62">
        <f t="shared" si="667"/>
        <v>0</v>
      </c>
      <c r="BX711" s="62">
        <f t="shared" si="668"/>
        <v>6</v>
      </c>
      <c r="BY711" s="62">
        <f t="shared" si="669"/>
        <v>40</v>
      </c>
      <c r="BZ711" s="63">
        <f t="shared" si="670"/>
        <v>0.53157407407407431</v>
      </c>
      <c r="CA711" s="63">
        <f t="shared" si="671"/>
        <v>0.53712962962962985</v>
      </c>
      <c r="CB711" s="63">
        <f t="shared" si="672"/>
        <v>0.52265046296296325</v>
      </c>
      <c r="CC711" s="63">
        <f t="shared" si="673"/>
        <v>0.56848379629629631</v>
      </c>
      <c r="CD711" s="63">
        <f t="shared" si="674"/>
        <v>0.55103009259259272</v>
      </c>
      <c r="CE711" s="63">
        <f t="shared" si="675"/>
        <v>0.56144675925925935</v>
      </c>
      <c r="CF711" s="63">
        <f t="shared" si="676"/>
        <v>0.56061342592592589</v>
      </c>
      <c r="CG711" s="63">
        <f t="shared" si="677"/>
        <v>0.55991898148148145</v>
      </c>
      <c r="CH711" s="36"/>
      <c r="CI711" s="36"/>
      <c r="CJ711" s="36"/>
      <c r="CK711" s="36"/>
      <c r="CL711" s="60">
        <v>60</v>
      </c>
    </row>
    <row r="712" spans="1:90" ht="60.75" x14ac:dyDescent="0.25">
      <c r="A712" s="37">
        <v>91</v>
      </c>
      <c r="B712" s="95"/>
      <c r="C712" s="95" t="s">
        <v>58</v>
      </c>
      <c r="D712" s="95"/>
      <c r="E712" s="16" t="e">
        <f>225.03/F712</f>
        <v>#DIV/0!</v>
      </c>
      <c r="F712" s="44"/>
      <c r="G712" s="44">
        <v>225.12</v>
      </c>
      <c r="H712" s="44">
        <f t="shared" si="631"/>
        <v>225.07</v>
      </c>
      <c r="I712" s="83">
        <v>225.03</v>
      </c>
      <c r="J712" s="43">
        <f t="shared" si="629"/>
        <v>-3.1106963515972616E-4</v>
      </c>
      <c r="K712" s="44">
        <f t="shared" si="630"/>
        <v>-6.9999999999993179E-2</v>
      </c>
      <c r="L712" s="16" t="s">
        <v>1617</v>
      </c>
      <c r="M712" s="122" t="s">
        <v>1231</v>
      </c>
      <c r="N712" s="46">
        <f t="shared" si="637"/>
        <v>225.1</v>
      </c>
      <c r="O712" s="46">
        <v>-0.02</v>
      </c>
      <c r="P712" s="78">
        <v>225.12</v>
      </c>
      <c r="Q712" s="87"/>
      <c r="R712" s="78"/>
      <c r="U712" s="47">
        <f t="shared" si="678"/>
        <v>26.59815</v>
      </c>
      <c r="V712" s="47">
        <f t="shared" si="679"/>
        <v>28.475580000000001</v>
      </c>
      <c r="W712">
        <v>26.598130000000001</v>
      </c>
      <c r="X712">
        <v>28.475570000000001</v>
      </c>
      <c r="Y712">
        <v>26.59816</v>
      </c>
      <c r="Z712">
        <v>28.475580000000001</v>
      </c>
      <c r="AA712" s="50"/>
      <c r="AB712" s="50"/>
      <c r="AC712" s="50"/>
      <c r="AD712" s="50"/>
      <c r="AE712" s="51">
        <f t="shared" si="632"/>
        <v>91</v>
      </c>
      <c r="AF712" s="51" t="str">
        <f t="shared" si="633"/>
        <v/>
      </c>
      <c r="AG712" s="51" t="str">
        <f t="shared" si="634"/>
        <v>m</v>
      </c>
      <c r="AH712" s="51" t="str">
        <f t="shared" si="635"/>
        <v/>
      </c>
      <c r="AI712" s="52">
        <f t="shared" si="636"/>
        <v>225.07</v>
      </c>
      <c r="AJ712" s="51" t="s">
        <v>58</v>
      </c>
      <c r="AK712" s="53"/>
      <c r="AL712" s="52"/>
      <c r="AM712" s="53">
        <f t="shared" si="638"/>
        <v>39</v>
      </c>
      <c r="AN712" s="53">
        <f>IF(AJ712&lt;&gt;"",IF(AJ712="o",VLOOKUP(AM712,OpenSect!$A$1:$D$11,2),IF(AJ712="u",VLOOKUP(AM712,UpHill!$A$1:$D$35,2),IF(AJ712="d",VLOOKUP(AM712,DownHill!$A$1:$D$29,2),IF(AJ712="f",VLOOKUP(AM712,FlatUnd!$A$2:$D$30,2),IF(AJ712="t",VLOOKUP(AM712,TimeAdd!$A$1:$D$176,2),IF(AJ712="l",VLOOKUP(AM712,SLimit!$A$1:$D$8,2),AN711)))))),AN711)</f>
        <v>45</v>
      </c>
      <c r="AO712" s="53">
        <f>IF(AJ712&lt;&gt;"",IF(AJ712="o",VLOOKUP(AM712,OpenSect!$A$1:$D$11,3),IF(AJ712="u",VLOOKUP(AM712,UpHill!$A$1:$D$35,3),IF(AJ712="d",VLOOKUP(AM712,DownHill!$A$3:$D$29,3),IF(AJ712="f",VLOOKUP(AM712,FlatUnd!$A$2:$D$30,3),IF(AJ712="t",VLOOKUP(AM712,TimeAdd!$A$1:$D$18,3),IF(AJ712="l",VLOOKUP(AM712,SLimit!$A$1:$D$8,3),AO711)))))),AO711)</f>
        <v>52</v>
      </c>
      <c r="AP712" s="53">
        <f>IF(AJ712&lt;&gt;"",IF(AJ712="o",VLOOKUP(AM712,OpenSect!$A$1:$D$11,4),IF(AJ712="u",VLOOKUP(AM712,UpHill!$A$1:$D$35,4),IF(AJ712="d",VLOOKUP(AM712,DownHill!$A$1:$D$29,4),IF(AJ712="f",VLOOKUP(AM712,FlatUnd!$A$2:$D$30,4),IF(AJ712="t",VLOOKUP(AM712,TimeAdd!$A$1:$D$18,4),IF(AJ712="l",VLOOKUP(AM712,SLimit!$A$1:$D$8,4),AP711)))))),AP711)</f>
        <v>58</v>
      </c>
      <c r="AQ712" s="53" t="str">
        <f t="shared" si="639"/>
        <v>80</v>
      </c>
      <c r="AR712" s="54" t="str">
        <f t="shared" si="640"/>
        <v>Control @ Dwayvan Boerdery farm entrance &amp; OH line. Dot on fence post stay and road.</v>
      </c>
      <c r="AS712" s="55"/>
      <c r="AT712" s="55"/>
      <c r="AU712" s="56">
        <f>IF(GroupStTimes!$A$8=0,MIN(CB712,CD712,CF712),MIN(BZ712,CB712,CD712,CF712))</f>
        <v>0.52434027777777803</v>
      </c>
      <c r="AV712" s="56">
        <f>IF(GroupStTimes!$A$8=0,MAX(CC712,CE712,CG712),MAX(CA712,CC712,CE712,CG712))</f>
        <v>0.57017361111111109</v>
      </c>
      <c r="AW712" s="57" t="str">
        <f t="shared" si="641"/>
        <v>26.59815  28.47558</v>
      </c>
      <c r="AX712" s="58">
        <f t="shared" si="642"/>
        <v>26.598130000000001</v>
      </c>
      <c r="AY712" s="58">
        <f t="shared" si="643"/>
        <v>28.475570000000001</v>
      </c>
      <c r="AZ712" s="31">
        <f t="shared" si="644"/>
        <v>223.24</v>
      </c>
      <c r="BA712" s="59">
        <f t="shared" si="645"/>
        <v>0.53157407407407431</v>
      </c>
      <c r="BB712" s="59">
        <f t="shared" si="646"/>
        <v>0.53712962962962985</v>
      </c>
      <c r="BC712" s="59">
        <f t="shared" si="647"/>
        <v>0.52265046296296325</v>
      </c>
      <c r="BD712" s="59">
        <f t="shared" si="648"/>
        <v>0.56848379629629631</v>
      </c>
      <c r="BE712" s="59">
        <f t="shared" si="649"/>
        <v>0.55103009259259272</v>
      </c>
      <c r="BF712" s="59">
        <f t="shared" si="650"/>
        <v>0.56144675925925935</v>
      </c>
      <c r="BG712" s="59">
        <f t="shared" si="651"/>
        <v>0.56061342592592589</v>
      </c>
      <c r="BH712" s="59">
        <f t="shared" si="652"/>
        <v>0.55991898148148145</v>
      </c>
      <c r="BI712" s="31">
        <f t="shared" si="653"/>
        <v>1.8299999999999841</v>
      </c>
      <c r="BJ712" s="61">
        <f t="shared" si="654"/>
        <v>4.6923076923076512E-2</v>
      </c>
      <c r="BK712" s="61">
        <f t="shared" si="655"/>
        <v>4.066666666666631E-2</v>
      </c>
      <c r="BL712" s="61">
        <f t="shared" si="656"/>
        <v>3.5192307692307384E-2</v>
      </c>
      <c r="BM712" s="61">
        <f t="shared" si="657"/>
        <v>3.155172413793076E-2</v>
      </c>
      <c r="BN712" s="62">
        <f t="shared" si="658"/>
        <v>0</v>
      </c>
      <c r="BO712" s="62">
        <f t="shared" si="659"/>
        <v>2</v>
      </c>
      <c r="BP712" s="62">
        <f t="shared" si="660"/>
        <v>49</v>
      </c>
      <c r="BQ712" s="62">
        <f t="shared" si="661"/>
        <v>0</v>
      </c>
      <c r="BR712" s="62">
        <f t="shared" si="662"/>
        <v>2</v>
      </c>
      <c r="BS712" s="62">
        <f t="shared" si="663"/>
        <v>26</v>
      </c>
      <c r="BT712" s="62">
        <f t="shared" si="664"/>
        <v>0</v>
      </c>
      <c r="BU712" s="62">
        <f t="shared" si="665"/>
        <v>2</v>
      </c>
      <c r="BV712" s="62">
        <f t="shared" si="666"/>
        <v>7</v>
      </c>
      <c r="BW712" s="62">
        <f t="shared" si="667"/>
        <v>0</v>
      </c>
      <c r="BX712" s="62">
        <f t="shared" si="668"/>
        <v>1</v>
      </c>
      <c r="BY712" s="62">
        <f t="shared" si="669"/>
        <v>54</v>
      </c>
      <c r="BZ712" s="63">
        <f t="shared" si="670"/>
        <v>0.53353009259259288</v>
      </c>
      <c r="CA712" s="63">
        <f t="shared" si="671"/>
        <v>0.53908564814814841</v>
      </c>
      <c r="CB712" s="63">
        <f t="shared" si="672"/>
        <v>0.52434027777777803</v>
      </c>
      <c r="CC712" s="63">
        <f t="shared" si="673"/>
        <v>0.57017361111111109</v>
      </c>
      <c r="CD712" s="63">
        <f t="shared" si="674"/>
        <v>0.5525000000000001</v>
      </c>
      <c r="CE712" s="63">
        <f t="shared" si="675"/>
        <v>0.56291666666666673</v>
      </c>
      <c r="CF712" s="63">
        <f t="shared" si="676"/>
        <v>0.56193287037037032</v>
      </c>
      <c r="CG712" s="63">
        <f t="shared" si="677"/>
        <v>0.56123842592592588</v>
      </c>
      <c r="CH712" s="36"/>
      <c r="CI712" s="36"/>
      <c r="CJ712" s="36"/>
      <c r="CK712" s="36"/>
      <c r="CL712" s="60">
        <v>60</v>
      </c>
    </row>
    <row r="713" spans="1:90" ht="28.5" customHeight="1" x14ac:dyDescent="0.25">
      <c r="A713" s="37">
        <v>91</v>
      </c>
      <c r="B713" s="95" t="s">
        <v>1473</v>
      </c>
      <c r="C713" s="95"/>
      <c r="D713" s="95"/>
      <c r="F713" s="44"/>
      <c r="G713" s="44">
        <v>226.77</v>
      </c>
      <c r="H713" s="44">
        <f t="shared" si="631"/>
        <v>226.72</v>
      </c>
      <c r="I713" s="83">
        <v>226.68</v>
      </c>
      <c r="J713" s="43">
        <f t="shared" si="629"/>
        <v>-3.0880536439029988E-4</v>
      </c>
      <c r="K713" s="44">
        <f t="shared" si="630"/>
        <v>-6.9999999999993179E-2</v>
      </c>
      <c r="L713" s="16" t="s">
        <v>1573</v>
      </c>
      <c r="M713" s="122" t="s">
        <v>1231</v>
      </c>
      <c r="N713" s="46">
        <f t="shared" si="637"/>
        <v>226.75</v>
      </c>
      <c r="O713" s="46">
        <v>-0.02</v>
      </c>
      <c r="P713" s="78">
        <v>226.77</v>
      </c>
      <c r="Q713" s="87"/>
      <c r="R713" s="78"/>
      <c r="U713" s="47" t="str">
        <f t="shared" si="678"/>
        <v/>
      </c>
      <c r="V713" s="47" t="str">
        <f t="shared" si="679"/>
        <v/>
      </c>
      <c r="W713" s="50"/>
      <c r="X713" s="50"/>
      <c r="Y713" s="50"/>
      <c r="Z713" s="50"/>
      <c r="AA713" s="50"/>
      <c r="AB713" s="50"/>
      <c r="AC713" s="50"/>
      <c r="AD713" s="50"/>
      <c r="AE713" s="51">
        <f t="shared" si="632"/>
        <v>91</v>
      </c>
      <c r="AF713" s="51" t="str">
        <f t="shared" si="633"/>
        <v>u 0,5</v>
      </c>
      <c r="AG713" s="51" t="str">
        <f t="shared" si="634"/>
        <v/>
      </c>
      <c r="AH713" s="51" t="str">
        <f t="shared" si="635"/>
        <v/>
      </c>
      <c r="AI713" s="52">
        <f t="shared" si="636"/>
        <v>226.72</v>
      </c>
      <c r="AJ713" s="51"/>
      <c r="AK713" s="53"/>
      <c r="AL713" s="52"/>
      <c r="AM713" s="53">
        <f t="shared" si="638"/>
        <v>39</v>
      </c>
      <c r="AN713" s="53">
        <f>IF(AJ713&lt;&gt;"",IF(AJ713="o",VLOOKUP(AM713,OpenSect!$A$1:$D$11,2),IF(AJ713="u",VLOOKUP(AM713,UpHill!$A$1:$D$35,2),IF(AJ713="d",VLOOKUP(AM713,DownHill!$A$1:$D$29,2),IF(AJ713="f",VLOOKUP(AM713,FlatUnd!$A$2:$D$30,2),IF(AJ713="t",VLOOKUP(AM713,TimeAdd!$A$1:$D$176,2),IF(AJ713="l",VLOOKUP(AM713,SLimit!$A$1:$D$8,2),AN712)))))),AN712)</f>
        <v>45</v>
      </c>
      <c r="AO713" s="53">
        <f>IF(AJ713&lt;&gt;"",IF(AJ713="o",VLOOKUP(AM713,OpenSect!$A$1:$D$11,3),IF(AJ713="u",VLOOKUP(AM713,UpHill!$A$1:$D$35,3),IF(AJ713="d",VLOOKUP(AM713,DownHill!$A$3:$D$29,3),IF(AJ713="f",VLOOKUP(AM713,FlatUnd!$A$2:$D$30,3),IF(AJ713="t",VLOOKUP(AM713,TimeAdd!$A$1:$D$18,3),IF(AJ713="l",VLOOKUP(AM713,SLimit!$A$1:$D$8,3),AO712)))))),AO712)</f>
        <v>52</v>
      </c>
      <c r="AP713" s="53">
        <f>IF(AJ713&lt;&gt;"",IF(AJ713="o",VLOOKUP(AM713,OpenSect!$A$1:$D$11,4),IF(AJ713="u",VLOOKUP(AM713,UpHill!$A$1:$D$35,4),IF(AJ713="d",VLOOKUP(AM713,DownHill!$A$1:$D$29,4),IF(AJ713="f",VLOOKUP(AM713,FlatUnd!$A$2:$D$30,4),IF(AJ713="t",VLOOKUP(AM713,TimeAdd!$A$1:$D$18,4),IF(AJ713="l",VLOOKUP(AM713,SLimit!$A$1:$D$8,4),AP712)))))),AP712)</f>
        <v>58</v>
      </c>
      <c r="AQ713" s="53" t="str">
        <f t="shared" si="639"/>
        <v>80</v>
      </c>
      <c r="AR713" s="54" t="str">
        <f t="shared" si="640"/>
        <v>Warning Gentle Curve {Right}</v>
      </c>
      <c r="AS713" s="55"/>
      <c r="AT713" s="55"/>
      <c r="AU713" s="56">
        <f>IF(GroupStTimes!$A$8=0,MIN(CB713,CD713,CF713),MIN(BZ713,CB713,CD713,CF713))</f>
        <v>0.52586805555555582</v>
      </c>
      <c r="AV713" s="56">
        <f>IF(GroupStTimes!$A$8=0,MAX(CC713,CE713,CG713),MAX(CA713,CC713,CE713,CG713))</f>
        <v>0.57170138888888888</v>
      </c>
      <c r="AW713" s="57" t="str">
        <f t="shared" si="641"/>
        <v/>
      </c>
      <c r="AX713" s="58" t="str">
        <f t="shared" si="642"/>
        <v/>
      </c>
      <c r="AY713" s="58" t="str">
        <f t="shared" si="643"/>
        <v/>
      </c>
      <c r="AZ713" s="31">
        <f t="shared" si="644"/>
        <v>223.24</v>
      </c>
      <c r="BA713" s="59">
        <f t="shared" si="645"/>
        <v>0.53157407407407431</v>
      </c>
      <c r="BB713" s="59">
        <f t="shared" si="646"/>
        <v>0.53712962962962985</v>
      </c>
      <c r="BC713" s="59">
        <f t="shared" si="647"/>
        <v>0.52265046296296325</v>
      </c>
      <c r="BD713" s="59">
        <f t="shared" si="648"/>
        <v>0.56848379629629631</v>
      </c>
      <c r="BE713" s="59">
        <f t="shared" si="649"/>
        <v>0.55103009259259272</v>
      </c>
      <c r="BF713" s="59">
        <f t="shared" si="650"/>
        <v>0.56144675925925935</v>
      </c>
      <c r="BG713" s="59">
        <f t="shared" si="651"/>
        <v>0.56061342592592589</v>
      </c>
      <c r="BH713" s="59">
        <f t="shared" si="652"/>
        <v>0.55991898148148145</v>
      </c>
      <c r="BI713" s="31">
        <f t="shared" si="653"/>
        <v>3.4799999999999898</v>
      </c>
      <c r="BJ713" s="61">
        <f t="shared" si="654"/>
        <v>8.9230769230768975E-2</v>
      </c>
      <c r="BK713" s="61">
        <f t="shared" si="655"/>
        <v>7.7333333333333101E-2</v>
      </c>
      <c r="BL713" s="61">
        <f t="shared" si="656"/>
        <v>6.6923076923076724E-2</v>
      </c>
      <c r="BM713" s="61">
        <f t="shared" si="657"/>
        <v>5.9999999999999824E-2</v>
      </c>
      <c r="BN713" s="62">
        <f t="shared" si="658"/>
        <v>0</v>
      </c>
      <c r="BO713" s="62">
        <f t="shared" si="659"/>
        <v>5</v>
      </c>
      <c r="BP713" s="62">
        <f t="shared" si="660"/>
        <v>21</v>
      </c>
      <c r="BQ713" s="62">
        <f t="shared" si="661"/>
        <v>0</v>
      </c>
      <c r="BR713" s="62">
        <f t="shared" si="662"/>
        <v>4</v>
      </c>
      <c r="BS713" s="62">
        <f t="shared" si="663"/>
        <v>38</v>
      </c>
      <c r="BT713" s="62">
        <f t="shared" si="664"/>
        <v>0</v>
      </c>
      <c r="BU713" s="62">
        <f t="shared" si="665"/>
        <v>4</v>
      </c>
      <c r="BV713" s="62">
        <f t="shared" si="666"/>
        <v>1</v>
      </c>
      <c r="BW713" s="62">
        <f t="shared" si="667"/>
        <v>0</v>
      </c>
      <c r="BX713" s="62">
        <f t="shared" si="668"/>
        <v>3</v>
      </c>
      <c r="BY713" s="62">
        <f t="shared" si="669"/>
        <v>36</v>
      </c>
      <c r="BZ713" s="63">
        <f t="shared" si="670"/>
        <v>0.53528935185185211</v>
      </c>
      <c r="CA713" s="63">
        <f t="shared" si="671"/>
        <v>0.54084490740740765</v>
      </c>
      <c r="CB713" s="63">
        <f t="shared" si="672"/>
        <v>0.52586805555555582</v>
      </c>
      <c r="CC713" s="63">
        <f t="shared" si="673"/>
        <v>0.57170138888888888</v>
      </c>
      <c r="CD713" s="63">
        <f t="shared" si="674"/>
        <v>0.55381944444444453</v>
      </c>
      <c r="CE713" s="63">
        <f t="shared" si="675"/>
        <v>0.56423611111111116</v>
      </c>
      <c r="CF713" s="63">
        <f t="shared" si="676"/>
        <v>0.56311342592592584</v>
      </c>
      <c r="CG713" s="63">
        <f t="shared" si="677"/>
        <v>0.56241898148148139</v>
      </c>
      <c r="CH713" s="36"/>
      <c r="CI713" s="36"/>
      <c r="CJ713" s="36"/>
      <c r="CK713" s="36"/>
      <c r="CL713" s="60">
        <v>60</v>
      </c>
    </row>
    <row r="714" spans="1:90" ht="28.5" customHeight="1" x14ac:dyDescent="0.25">
      <c r="A714" s="37">
        <v>91</v>
      </c>
      <c r="B714" s="95"/>
      <c r="C714" s="95"/>
      <c r="D714" s="95"/>
      <c r="F714" s="44"/>
      <c r="G714" s="44">
        <v>228.54</v>
      </c>
      <c r="H714" s="44">
        <f t="shared" si="631"/>
        <v>228.49</v>
      </c>
      <c r="I714" s="83">
        <v>228.45</v>
      </c>
      <c r="J714" s="43">
        <f t="shared" si="629"/>
        <v>-3.0641278179029628E-4</v>
      </c>
      <c r="K714" s="44">
        <f t="shared" si="630"/>
        <v>-6.9999999999993179E-2</v>
      </c>
      <c r="L714" s="16" t="s">
        <v>1613</v>
      </c>
      <c r="M714" s="122" t="s">
        <v>1231</v>
      </c>
      <c r="N714" s="46">
        <f t="shared" si="637"/>
        <v>228.51999999999998</v>
      </c>
      <c r="O714" s="46">
        <v>-0.02</v>
      </c>
      <c r="P714" s="78">
        <v>228.54</v>
      </c>
      <c r="Q714" s="87"/>
      <c r="R714" s="78"/>
      <c r="U714" s="47" t="str">
        <f t="shared" si="678"/>
        <v/>
      </c>
      <c r="V714" s="47" t="str">
        <f t="shared" si="679"/>
        <v/>
      </c>
      <c r="W714" s="50"/>
      <c r="X714" s="50"/>
      <c r="Y714" s="50"/>
      <c r="Z714" s="50"/>
      <c r="AA714" s="50"/>
      <c r="AB714" s="50"/>
      <c r="AC714" s="50"/>
      <c r="AD714" s="50"/>
      <c r="AE714" s="51">
        <f t="shared" si="632"/>
        <v>91</v>
      </c>
      <c r="AF714" s="51" t="str">
        <f t="shared" si="633"/>
        <v/>
      </c>
      <c r="AG714" s="51" t="str">
        <f t="shared" si="634"/>
        <v/>
      </c>
      <c r="AH714" s="51" t="str">
        <f t="shared" si="635"/>
        <v/>
      </c>
      <c r="AI714" s="52">
        <f t="shared" si="636"/>
        <v>228.49</v>
      </c>
      <c r="AJ714" s="51"/>
      <c r="AK714" s="53"/>
      <c r="AL714" s="52"/>
      <c r="AM714" s="53">
        <f t="shared" si="638"/>
        <v>39</v>
      </c>
      <c r="AN714" s="53">
        <f>IF(AJ714&lt;&gt;"",IF(AJ714="o",VLOOKUP(AM714,OpenSect!$A$1:$D$11,2),IF(AJ714="u",VLOOKUP(AM714,UpHill!$A$1:$D$35,2),IF(AJ714="d",VLOOKUP(AM714,DownHill!$A$1:$D$29,2),IF(AJ714="f",VLOOKUP(AM714,FlatUnd!$A$2:$D$30,2),IF(AJ714="t",VLOOKUP(AM714,TimeAdd!$A$1:$D$176,2),IF(AJ714="l",VLOOKUP(AM714,SLimit!$A$1:$D$8,2),AN713)))))),AN713)</f>
        <v>45</v>
      </c>
      <c r="AO714" s="53">
        <f>IF(AJ714&lt;&gt;"",IF(AJ714="o",VLOOKUP(AM714,OpenSect!$A$1:$D$11,3),IF(AJ714="u",VLOOKUP(AM714,UpHill!$A$1:$D$35,3),IF(AJ714="d",VLOOKUP(AM714,DownHill!$A$3:$D$29,3),IF(AJ714="f",VLOOKUP(AM714,FlatUnd!$A$2:$D$30,3),IF(AJ714="t",VLOOKUP(AM714,TimeAdd!$A$1:$D$18,3),IF(AJ714="l",VLOOKUP(AM714,SLimit!$A$1:$D$8,3),AO713)))))),AO713)</f>
        <v>52</v>
      </c>
      <c r="AP714" s="53">
        <f>IF(AJ714&lt;&gt;"",IF(AJ714="o",VLOOKUP(AM714,OpenSect!$A$1:$D$11,4),IF(AJ714="u",VLOOKUP(AM714,UpHill!$A$1:$D$35,4),IF(AJ714="d",VLOOKUP(AM714,DownHill!$A$1:$D$29,4),IF(AJ714="f",VLOOKUP(AM714,FlatUnd!$A$2:$D$30,4),IF(AJ714="t",VLOOKUP(AM714,TimeAdd!$A$1:$D$18,4),IF(AJ714="l",VLOOKUP(AM714,SLimit!$A$1:$D$8,4),AP713)))))),AP713)</f>
        <v>58</v>
      </c>
      <c r="AQ714" s="53" t="str">
        <f t="shared" si="639"/>
        <v>80</v>
      </c>
      <c r="AR714" s="54" t="str">
        <f t="shared" si="640"/>
        <v>No Overtaking.</v>
      </c>
      <c r="AS714" s="55"/>
      <c r="AT714" s="55"/>
      <c r="AU714" s="56">
        <f>IF(GroupStTimes!$A$8=0,MIN(CB714,CD714,CF714),MIN(BZ714,CB714,CD714,CF714))</f>
        <v>0.52751157407407434</v>
      </c>
      <c r="AV714" s="56">
        <f>IF(GroupStTimes!$A$8=0,MAX(CC714,CE714,CG714),MAX(CA714,CC714,CE714,CG714))</f>
        <v>0.5733449074074074</v>
      </c>
      <c r="AW714" s="57" t="str">
        <f t="shared" si="641"/>
        <v/>
      </c>
      <c r="AX714" s="58" t="str">
        <f t="shared" si="642"/>
        <v/>
      </c>
      <c r="AY714" s="58" t="str">
        <f t="shared" si="643"/>
        <v/>
      </c>
      <c r="AZ714" s="31">
        <f t="shared" si="644"/>
        <v>223.24</v>
      </c>
      <c r="BA714" s="59">
        <f t="shared" si="645"/>
        <v>0.53157407407407431</v>
      </c>
      <c r="BB714" s="59">
        <f t="shared" si="646"/>
        <v>0.53712962962962985</v>
      </c>
      <c r="BC714" s="59">
        <f t="shared" si="647"/>
        <v>0.52265046296296325</v>
      </c>
      <c r="BD714" s="59">
        <f t="shared" si="648"/>
        <v>0.56848379629629631</v>
      </c>
      <c r="BE714" s="59">
        <f t="shared" si="649"/>
        <v>0.55103009259259272</v>
      </c>
      <c r="BF714" s="59">
        <f t="shared" si="650"/>
        <v>0.56144675925925935</v>
      </c>
      <c r="BG714" s="59">
        <f t="shared" si="651"/>
        <v>0.56061342592592589</v>
      </c>
      <c r="BH714" s="59">
        <f t="shared" si="652"/>
        <v>0.55991898148148145</v>
      </c>
      <c r="BI714" s="31">
        <f t="shared" si="653"/>
        <v>5.25</v>
      </c>
      <c r="BJ714" s="61">
        <f t="shared" si="654"/>
        <v>0.13461538461538461</v>
      </c>
      <c r="BK714" s="61">
        <f t="shared" si="655"/>
        <v>0.11666666666666667</v>
      </c>
      <c r="BL714" s="61">
        <f t="shared" si="656"/>
        <v>0.10096153846153846</v>
      </c>
      <c r="BM714" s="61">
        <f t="shared" si="657"/>
        <v>9.0517241379310345E-2</v>
      </c>
      <c r="BN714" s="62">
        <f t="shared" si="658"/>
        <v>0</v>
      </c>
      <c r="BO714" s="62">
        <f t="shared" si="659"/>
        <v>8</v>
      </c>
      <c r="BP714" s="62">
        <f t="shared" si="660"/>
        <v>5</v>
      </c>
      <c r="BQ714" s="62">
        <f t="shared" si="661"/>
        <v>0</v>
      </c>
      <c r="BR714" s="62">
        <f t="shared" si="662"/>
        <v>7</v>
      </c>
      <c r="BS714" s="62">
        <f t="shared" si="663"/>
        <v>0</v>
      </c>
      <c r="BT714" s="62">
        <f t="shared" si="664"/>
        <v>0</v>
      </c>
      <c r="BU714" s="62">
        <f t="shared" si="665"/>
        <v>6</v>
      </c>
      <c r="BV714" s="62">
        <f t="shared" si="666"/>
        <v>3</v>
      </c>
      <c r="BW714" s="62">
        <f t="shared" si="667"/>
        <v>0</v>
      </c>
      <c r="BX714" s="62">
        <f t="shared" si="668"/>
        <v>5</v>
      </c>
      <c r="BY714" s="62">
        <f t="shared" si="669"/>
        <v>26</v>
      </c>
      <c r="BZ714" s="63">
        <f t="shared" si="670"/>
        <v>0.53718750000000026</v>
      </c>
      <c r="CA714" s="63">
        <f t="shared" si="671"/>
        <v>0.5427430555555558</v>
      </c>
      <c r="CB714" s="63">
        <f t="shared" si="672"/>
        <v>0.52751157407407434</v>
      </c>
      <c r="CC714" s="63">
        <f t="shared" si="673"/>
        <v>0.5733449074074074</v>
      </c>
      <c r="CD714" s="63">
        <f t="shared" si="674"/>
        <v>0.5552314814814816</v>
      </c>
      <c r="CE714" s="63">
        <f t="shared" si="675"/>
        <v>0.56564814814814823</v>
      </c>
      <c r="CF714" s="63">
        <f t="shared" si="676"/>
        <v>0.564386574074074</v>
      </c>
      <c r="CG714" s="63">
        <f t="shared" si="677"/>
        <v>0.56369212962962956</v>
      </c>
      <c r="CH714" s="36"/>
      <c r="CI714" s="36"/>
      <c r="CJ714" s="36"/>
      <c r="CK714" s="36"/>
      <c r="CL714" s="60">
        <v>60</v>
      </c>
    </row>
    <row r="715" spans="1:90" ht="27" customHeight="1" x14ac:dyDescent="0.25">
      <c r="A715" s="37">
        <v>91</v>
      </c>
      <c r="B715" s="95"/>
      <c r="C715" s="95"/>
      <c r="D715" s="95"/>
      <c r="F715" s="44"/>
      <c r="G715" s="44">
        <v>229.4</v>
      </c>
      <c r="H715" s="44">
        <f t="shared" si="631"/>
        <v>229.35</v>
      </c>
      <c r="I715" s="83">
        <v>229.31</v>
      </c>
      <c r="J715" s="43">
        <f t="shared" si="629"/>
        <v>-3.0526361693774011E-4</v>
      </c>
      <c r="K715" s="44">
        <f t="shared" si="630"/>
        <v>-6.9999999999993179E-2</v>
      </c>
      <c r="L715" s="16" t="s">
        <v>1618</v>
      </c>
      <c r="M715" s="122" t="s">
        <v>1231</v>
      </c>
      <c r="N715" s="46">
        <f t="shared" si="637"/>
        <v>229.38</v>
      </c>
      <c r="O715" s="46">
        <v>-0.02</v>
      </c>
      <c r="P715" s="78">
        <v>229.4</v>
      </c>
      <c r="Q715" s="87"/>
      <c r="R715" s="78"/>
      <c r="U715" s="47" t="str">
        <f t="shared" si="678"/>
        <v/>
      </c>
      <c r="V715" s="47" t="str">
        <f t="shared" si="679"/>
        <v/>
      </c>
      <c r="W715" s="50"/>
      <c r="X715" s="50"/>
      <c r="Y715" s="50"/>
      <c r="Z715" s="50"/>
      <c r="AA715" s="50"/>
      <c r="AB715" s="50"/>
      <c r="AC715" s="50"/>
      <c r="AD715" s="50"/>
      <c r="AE715" s="51">
        <f t="shared" si="632"/>
        <v>91</v>
      </c>
      <c r="AF715" s="51" t="str">
        <f t="shared" si="633"/>
        <v/>
      </c>
      <c r="AG715" s="51" t="str">
        <f t="shared" si="634"/>
        <v/>
      </c>
      <c r="AH715" s="51" t="str">
        <f t="shared" si="635"/>
        <v/>
      </c>
      <c r="AI715" s="52">
        <f t="shared" si="636"/>
        <v>229.35</v>
      </c>
      <c r="AJ715" s="51"/>
      <c r="AK715" s="53"/>
      <c r="AL715" s="52"/>
      <c r="AM715" s="53">
        <f t="shared" si="638"/>
        <v>39</v>
      </c>
      <c r="AN715" s="53">
        <f>IF(AJ715&lt;&gt;"",IF(AJ715="o",VLOOKUP(AM715,OpenSect!$A$1:$D$11,2),IF(AJ715="u",VLOOKUP(AM715,UpHill!$A$1:$D$35,2),IF(AJ715="d",VLOOKUP(AM715,DownHill!$A$1:$D$29,2),IF(AJ715="f",VLOOKUP(AM715,FlatUnd!$A$2:$D$30,2),IF(AJ715="t",VLOOKUP(AM715,TimeAdd!$A$1:$D$176,2),IF(AJ715="l",VLOOKUP(AM715,SLimit!$A$1:$D$8,2),AN714)))))),AN714)</f>
        <v>45</v>
      </c>
      <c r="AO715" s="53">
        <f>IF(AJ715&lt;&gt;"",IF(AJ715="o",VLOOKUP(AM715,OpenSect!$A$1:$D$11,3),IF(AJ715="u",VLOOKUP(AM715,UpHill!$A$1:$D$35,3),IF(AJ715="d",VLOOKUP(AM715,DownHill!$A$3:$D$29,3),IF(AJ715="f",VLOOKUP(AM715,FlatUnd!$A$2:$D$30,3),IF(AJ715="t",VLOOKUP(AM715,TimeAdd!$A$1:$D$18,3),IF(AJ715="l",VLOOKUP(AM715,SLimit!$A$1:$D$8,3),AO714)))))),AO714)</f>
        <v>52</v>
      </c>
      <c r="AP715" s="53">
        <f>IF(AJ715&lt;&gt;"",IF(AJ715="o",VLOOKUP(AM715,OpenSect!$A$1:$D$11,4),IF(AJ715="u",VLOOKUP(AM715,UpHill!$A$1:$D$35,4),IF(AJ715="d",VLOOKUP(AM715,DownHill!$A$1:$D$29,4),IF(AJ715="f",VLOOKUP(AM715,FlatUnd!$A$2:$D$30,4),IF(AJ715="t",VLOOKUP(AM715,TimeAdd!$A$1:$D$18,4),IF(AJ715="l",VLOOKUP(AM715,SLimit!$A$1:$D$8,4),AP714)))))),AP714)</f>
        <v>58</v>
      </c>
      <c r="AQ715" s="53" t="str">
        <f t="shared" si="639"/>
        <v>80</v>
      </c>
      <c r="AR715" s="54" t="str">
        <f t="shared" si="640"/>
        <v>14 Km Stone (on Right.)</v>
      </c>
      <c r="AS715" s="55"/>
      <c r="AT715" s="55"/>
      <c r="AU715" s="56">
        <f>IF(GroupStTimes!$A$8=0,MIN(CB715,CD715,CF715),MIN(BZ715,CB715,CD715,CF715))</f>
        <v>0.52831018518518547</v>
      </c>
      <c r="AV715" s="56">
        <f>IF(GroupStTimes!$A$8=0,MAX(CC715,CE715,CG715),MAX(CA715,CC715,CE715,CG715))</f>
        <v>0.57414351851851853</v>
      </c>
      <c r="AW715" s="57" t="str">
        <f t="shared" si="641"/>
        <v/>
      </c>
      <c r="AX715" s="58" t="str">
        <f t="shared" si="642"/>
        <v/>
      </c>
      <c r="AY715" s="58" t="str">
        <f t="shared" si="643"/>
        <v/>
      </c>
      <c r="AZ715" s="31">
        <f t="shared" si="644"/>
        <v>223.24</v>
      </c>
      <c r="BA715" s="59">
        <f t="shared" si="645"/>
        <v>0.53157407407407431</v>
      </c>
      <c r="BB715" s="59">
        <f t="shared" si="646"/>
        <v>0.53712962962962985</v>
      </c>
      <c r="BC715" s="59">
        <f t="shared" si="647"/>
        <v>0.52265046296296325</v>
      </c>
      <c r="BD715" s="59">
        <f t="shared" si="648"/>
        <v>0.56848379629629631</v>
      </c>
      <c r="BE715" s="59">
        <f t="shared" si="649"/>
        <v>0.55103009259259272</v>
      </c>
      <c r="BF715" s="59">
        <f t="shared" si="650"/>
        <v>0.56144675925925935</v>
      </c>
      <c r="BG715" s="59">
        <f t="shared" si="651"/>
        <v>0.56061342592592589</v>
      </c>
      <c r="BH715" s="59">
        <f t="shared" si="652"/>
        <v>0.55991898148148145</v>
      </c>
      <c r="BI715" s="31">
        <f t="shared" si="653"/>
        <v>6.1099999999999852</v>
      </c>
      <c r="BJ715" s="61">
        <f t="shared" si="654"/>
        <v>0.15666666666666629</v>
      </c>
      <c r="BK715" s="61">
        <f t="shared" si="655"/>
        <v>0.13577777777777744</v>
      </c>
      <c r="BL715" s="61">
        <f t="shared" si="656"/>
        <v>0.11749999999999972</v>
      </c>
      <c r="BM715" s="61">
        <f t="shared" si="657"/>
        <v>0.10534482758620664</v>
      </c>
      <c r="BN715" s="62">
        <f t="shared" si="658"/>
        <v>0</v>
      </c>
      <c r="BO715" s="62">
        <f t="shared" si="659"/>
        <v>9</v>
      </c>
      <c r="BP715" s="62">
        <f t="shared" si="660"/>
        <v>24</v>
      </c>
      <c r="BQ715" s="62">
        <f t="shared" si="661"/>
        <v>0</v>
      </c>
      <c r="BR715" s="62">
        <f t="shared" si="662"/>
        <v>8</v>
      </c>
      <c r="BS715" s="62">
        <f t="shared" si="663"/>
        <v>9</v>
      </c>
      <c r="BT715" s="62">
        <f t="shared" si="664"/>
        <v>0</v>
      </c>
      <c r="BU715" s="62">
        <f t="shared" si="665"/>
        <v>7</v>
      </c>
      <c r="BV715" s="62">
        <f t="shared" si="666"/>
        <v>3</v>
      </c>
      <c r="BW715" s="62">
        <f t="shared" si="667"/>
        <v>0</v>
      </c>
      <c r="BX715" s="62">
        <f t="shared" si="668"/>
        <v>6</v>
      </c>
      <c r="BY715" s="62">
        <f t="shared" si="669"/>
        <v>19</v>
      </c>
      <c r="BZ715" s="63">
        <f t="shared" si="670"/>
        <v>0.53810185185185211</v>
      </c>
      <c r="CA715" s="63">
        <f t="shared" si="671"/>
        <v>0.54365740740740764</v>
      </c>
      <c r="CB715" s="63">
        <f t="shared" si="672"/>
        <v>0.52831018518518547</v>
      </c>
      <c r="CC715" s="63">
        <f t="shared" si="673"/>
        <v>0.57414351851851853</v>
      </c>
      <c r="CD715" s="63">
        <f t="shared" si="674"/>
        <v>0.55592592592592605</v>
      </c>
      <c r="CE715" s="63">
        <f t="shared" si="675"/>
        <v>0.56634259259259268</v>
      </c>
      <c r="CF715" s="63">
        <f t="shared" si="676"/>
        <v>0.56499999999999995</v>
      </c>
      <c r="CG715" s="63">
        <f t="shared" si="677"/>
        <v>0.5643055555555555</v>
      </c>
      <c r="CH715" s="36"/>
      <c r="CI715" s="36"/>
      <c r="CJ715" s="36"/>
      <c r="CK715" s="36"/>
      <c r="CL715" s="60">
        <v>60</v>
      </c>
    </row>
    <row r="716" spans="1:90" ht="40.5" x14ac:dyDescent="0.25">
      <c r="A716" s="37">
        <v>91</v>
      </c>
      <c r="B716" s="95"/>
      <c r="C716" s="95"/>
      <c r="D716" s="95"/>
      <c r="F716" s="44"/>
      <c r="G716" s="44">
        <v>229.84</v>
      </c>
      <c r="H716" s="44">
        <f t="shared" si="631"/>
        <v>229.79</v>
      </c>
      <c r="I716" s="83">
        <v>229.75</v>
      </c>
      <c r="J716" s="43">
        <f t="shared" si="629"/>
        <v>-3.0467899891183103E-4</v>
      </c>
      <c r="K716" s="44">
        <f t="shared" si="630"/>
        <v>-6.9999999999993179E-2</v>
      </c>
      <c r="L716" s="16" t="s">
        <v>1716</v>
      </c>
      <c r="M716" s="122" t="s">
        <v>1231</v>
      </c>
      <c r="N716" s="46">
        <f t="shared" si="637"/>
        <v>229.82</v>
      </c>
      <c r="O716" s="46">
        <v>-0.02</v>
      </c>
      <c r="P716" s="78">
        <v>229.84</v>
      </c>
      <c r="Q716" s="87"/>
      <c r="R716" s="78"/>
      <c r="U716" s="47" t="str">
        <f t="shared" si="678"/>
        <v/>
      </c>
      <c r="V716" s="47" t="str">
        <f t="shared" si="679"/>
        <v/>
      </c>
      <c r="W716" s="50"/>
      <c r="X716" s="50"/>
      <c r="Y716" s="50"/>
      <c r="Z716" s="50"/>
      <c r="AA716" s="50"/>
      <c r="AB716" s="50"/>
      <c r="AC716" s="50"/>
      <c r="AD716" s="50"/>
      <c r="AE716" s="51">
        <f t="shared" si="632"/>
        <v>91</v>
      </c>
      <c r="AF716" s="51" t="str">
        <f t="shared" si="633"/>
        <v/>
      </c>
      <c r="AG716" s="51" t="str">
        <f t="shared" si="634"/>
        <v/>
      </c>
      <c r="AH716" s="51" t="str">
        <f t="shared" si="635"/>
        <v/>
      </c>
      <c r="AI716" s="52">
        <f t="shared" si="636"/>
        <v>229.79</v>
      </c>
      <c r="AJ716" s="51"/>
      <c r="AK716" s="53"/>
      <c r="AL716" s="52"/>
      <c r="AM716" s="53">
        <f t="shared" si="638"/>
        <v>39</v>
      </c>
      <c r="AN716" s="53">
        <f>IF(AJ716&lt;&gt;"",IF(AJ716="o",VLOOKUP(AM716,OpenSect!$A$1:$D$11,2),IF(AJ716="u",VLOOKUP(AM716,UpHill!$A$1:$D$35,2),IF(AJ716="d",VLOOKUP(AM716,DownHill!$A$1:$D$29,2),IF(AJ716="f",VLOOKUP(AM716,FlatUnd!$A$2:$D$30,2),IF(AJ716="t",VLOOKUP(AM716,TimeAdd!$A$1:$D$176,2),IF(AJ716="l",VLOOKUP(AM716,SLimit!$A$1:$D$8,2),AN715)))))),AN715)</f>
        <v>45</v>
      </c>
      <c r="AO716" s="53">
        <f>IF(AJ716&lt;&gt;"",IF(AJ716="o",VLOOKUP(AM716,OpenSect!$A$1:$D$11,3),IF(AJ716="u",VLOOKUP(AM716,UpHill!$A$1:$D$35,3),IF(AJ716="d",VLOOKUP(AM716,DownHill!$A$3:$D$29,3),IF(AJ716="f",VLOOKUP(AM716,FlatUnd!$A$2:$D$30,3),IF(AJ716="t",VLOOKUP(AM716,TimeAdd!$A$1:$D$18,3),IF(AJ716="l",VLOOKUP(AM716,SLimit!$A$1:$D$8,3),AO715)))))),AO715)</f>
        <v>52</v>
      </c>
      <c r="AP716" s="53">
        <f>IF(AJ716&lt;&gt;"",IF(AJ716="o",VLOOKUP(AM716,OpenSect!$A$1:$D$11,4),IF(AJ716="u",VLOOKUP(AM716,UpHill!$A$1:$D$35,4),IF(AJ716="d",VLOOKUP(AM716,DownHill!$A$1:$D$29,4),IF(AJ716="f",VLOOKUP(AM716,FlatUnd!$A$2:$D$30,4),IF(AJ716="t",VLOOKUP(AM716,TimeAdd!$A$1:$D$18,4),IF(AJ716="l",VLOOKUP(AM716,SLimit!$A$1:$D$8,4),AP715)))))),AP715)</f>
        <v>58</v>
      </c>
      <c r="AQ716" s="53" t="str">
        <f t="shared" si="639"/>
        <v>80</v>
      </c>
      <c r="AR716" s="54" t="str">
        <f t="shared" si="640"/>
        <v>R23 Heidelberg { Straight}/  { Left} Largerspoort.</v>
      </c>
      <c r="AS716" s="55"/>
      <c r="AT716" s="55"/>
      <c r="AU716" s="56">
        <f>IF(GroupStTimes!$A$8=0,MIN(CB716,CD716,CF716),MIN(BZ716,CB716,CD716,CF716))</f>
        <v>0.52871527777777805</v>
      </c>
      <c r="AV716" s="56">
        <f>IF(GroupStTimes!$A$8=0,MAX(CC716,CE716,CG716),MAX(CA716,CC716,CE716,CG716))</f>
        <v>0.57454861111111111</v>
      </c>
      <c r="AW716" s="57" t="str">
        <f t="shared" si="641"/>
        <v/>
      </c>
      <c r="AX716" s="58" t="str">
        <f t="shared" si="642"/>
        <v/>
      </c>
      <c r="AY716" s="58" t="str">
        <f t="shared" si="643"/>
        <v/>
      </c>
      <c r="AZ716" s="31">
        <f t="shared" si="644"/>
        <v>223.24</v>
      </c>
      <c r="BA716" s="59">
        <f t="shared" si="645"/>
        <v>0.53157407407407431</v>
      </c>
      <c r="BB716" s="59">
        <f t="shared" si="646"/>
        <v>0.53712962962962985</v>
      </c>
      <c r="BC716" s="59">
        <f t="shared" si="647"/>
        <v>0.52265046296296325</v>
      </c>
      <c r="BD716" s="59">
        <f t="shared" si="648"/>
        <v>0.56848379629629631</v>
      </c>
      <c r="BE716" s="59">
        <f t="shared" si="649"/>
        <v>0.55103009259259272</v>
      </c>
      <c r="BF716" s="59">
        <f t="shared" si="650"/>
        <v>0.56144675925925935</v>
      </c>
      <c r="BG716" s="59">
        <f t="shared" si="651"/>
        <v>0.56061342592592589</v>
      </c>
      <c r="BH716" s="59">
        <f t="shared" si="652"/>
        <v>0.55991898148148145</v>
      </c>
      <c r="BI716" s="31">
        <f t="shared" si="653"/>
        <v>6.5499999999999829</v>
      </c>
      <c r="BJ716" s="61">
        <f t="shared" si="654"/>
        <v>0.16794871794871752</v>
      </c>
      <c r="BK716" s="61">
        <f t="shared" si="655"/>
        <v>0.14555555555555519</v>
      </c>
      <c r="BL716" s="61">
        <f t="shared" si="656"/>
        <v>0.12596153846153813</v>
      </c>
      <c r="BM716" s="61">
        <f t="shared" si="657"/>
        <v>0.11293103448275833</v>
      </c>
      <c r="BN716" s="62">
        <f t="shared" si="658"/>
        <v>0</v>
      </c>
      <c r="BO716" s="62">
        <f t="shared" si="659"/>
        <v>10</v>
      </c>
      <c r="BP716" s="62">
        <f t="shared" si="660"/>
        <v>5</v>
      </c>
      <c r="BQ716" s="62">
        <f t="shared" si="661"/>
        <v>0</v>
      </c>
      <c r="BR716" s="62">
        <f t="shared" si="662"/>
        <v>8</v>
      </c>
      <c r="BS716" s="62">
        <f t="shared" si="663"/>
        <v>44</v>
      </c>
      <c r="BT716" s="62">
        <f t="shared" si="664"/>
        <v>0</v>
      </c>
      <c r="BU716" s="62">
        <f t="shared" si="665"/>
        <v>7</v>
      </c>
      <c r="BV716" s="62">
        <f t="shared" si="666"/>
        <v>33</v>
      </c>
      <c r="BW716" s="62">
        <f t="shared" si="667"/>
        <v>0</v>
      </c>
      <c r="BX716" s="62">
        <f t="shared" si="668"/>
        <v>6</v>
      </c>
      <c r="BY716" s="62">
        <f t="shared" si="669"/>
        <v>47</v>
      </c>
      <c r="BZ716" s="63">
        <f t="shared" si="670"/>
        <v>0.53857638888888915</v>
      </c>
      <c r="CA716" s="63">
        <f t="shared" si="671"/>
        <v>0.54413194444444468</v>
      </c>
      <c r="CB716" s="63">
        <f t="shared" si="672"/>
        <v>0.52871527777777805</v>
      </c>
      <c r="CC716" s="63">
        <f t="shared" si="673"/>
        <v>0.57454861111111111</v>
      </c>
      <c r="CD716" s="63">
        <f t="shared" si="674"/>
        <v>0.55627314814814832</v>
      </c>
      <c r="CE716" s="63">
        <f t="shared" si="675"/>
        <v>0.56668981481481495</v>
      </c>
      <c r="CF716" s="63">
        <f t="shared" si="676"/>
        <v>0.56532407407407403</v>
      </c>
      <c r="CG716" s="63">
        <f t="shared" si="677"/>
        <v>0.56462962962962959</v>
      </c>
      <c r="CH716" s="36"/>
      <c r="CI716" s="36"/>
      <c r="CJ716" s="36"/>
      <c r="CK716" s="36"/>
      <c r="CL716" s="60">
        <v>60</v>
      </c>
    </row>
    <row r="717" spans="1:90" ht="40.5" x14ac:dyDescent="0.25">
      <c r="A717" s="37">
        <v>91</v>
      </c>
      <c r="B717" s="95"/>
      <c r="C717" s="95" t="s">
        <v>49</v>
      </c>
      <c r="D717" s="95">
        <v>41</v>
      </c>
      <c r="F717" s="44"/>
      <c r="G717" s="44">
        <v>230.01</v>
      </c>
      <c r="H717" s="44">
        <f t="shared" si="631"/>
        <v>229.96</v>
      </c>
      <c r="I717" s="83">
        <v>229.92</v>
      </c>
      <c r="J717" s="43">
        <f t="shared" si="629"/>
        <v>-3.0445372303406919E-4</v>
      </c>
      <c r="K717" s="44">
        <f t="shared" si="630"/>
        <v>-6.9999999999993179E-2</v>
      </c>
      <c r="L717" s="16" t="s">
        <v>1716</v>
      </c>
      <c r="M717" s="122" t="s">
        <v>1231</v>
      </c>
      <c r="N717" s="46">
        <f t="shared" si="637"/>
        <v>229.98999999999998</v>
      </c>
      <c r="O717" s="46">
        <v>-0.02</v>
      </c>
      <c r="P717" s="78">
        <v>230.01</v>
      </c>
      <c r="Q717" s="87"/>
      <c r="R717" s="78"/>
      <c r="U717" s="47" t="str">
        <f t="shared" si="678"/>
        <v/>
      </c>
      <c r="V717" s="47" t="str">
        <f t="shared" si="679"/>
        <v/>
      </c>
      <c r="W717" s="50"/>
      <c r="X717" s="50"/>
      <c r="Y717" s="50"/>
      <c r="Z717" s="50"/>
      <c r="AA717" s="50"/>
      <c r="AB717" s="50"/>
      <c r="AC717" s="50"/>
      <c r="AD717" s="50"/>
      <c r="AE717" s="51">
        <f t="shared" si="632"/>
        <v>91</v>
      </c>
      <c r="AF717" s="51" t="str">
        <f t="shared" si="633"/>
        <v/>
      </c>
      <c r="AG717" s="51" t="str">
        <f t="shared" si="634"/>
        <v>f</v>
      </c>
      <c r="AH717" s="51">
        <f t="shared" si="635"/>
        <v>41</v>
      </c>
      <c r="AI717" s="52">
        <f t="shared" si="636"/>
        <v>229.96</v>
      </c>
      <c r="AJ717" s="51" t="s">
        <v>49</v>
      </c>
      <c r="AK717" s="53"/>
      <c r="AL717" s="52"/>
      <c r="AM717" s="53">
        <f t="shared" si="638"/>
        <v>41</v>
      </c>
      <c r="AN717" s="53">
        <f>IF(AJ717&lt;&gt;"",IF(AJ717="o",VLOOKUP(AM717,OpenSect!$A$1:$D$11,2),IF(AJ717="u",VLOOKUP(AM717,UpHill!$A$1:$D$35,2),IF(AJ717="d",VLOOKUP(AM717,DownHill!$A$1:$D$29,2),IF(AJ717="f",VLOOKUP(AM717,FlatUnd!$A$2:$D$30,2),IF(AJ717="t",VLOOKUP(AM717,TimeAdd!$A$1:$D$176,2),IF(AJ717="l",VLOOKUP(AM717,SLimit!$A$1:$D$8,2),AN716)))))),AN716)</f>
        <v>48</v>
      </c>
      <c r="AO717" s="53">
        <f>IF(AJ717&lt;&gt;"",IF(AJ717="o",VLOOKUP(AM717,OpenSect!$A$1:$D$11,3),IF(AJ717="u",VLOOKUP(AM717,UpHill!$A$1:$D$35,3),IF(AJ717="d",VLOOKUP(AM717,DownHill!$A$3:$D$29,3),IF(AJ717="f",VLOOKUP(AM717,FlatUnd!$A$2:$D$30,3),IF(AJ717="t",VLOOKUP(AM717,TimeAdd!$A$1:$D$18,3),IF(AJ717="l",VLOOKUP(AM717,SLimit!$A$1:$D$8,3),AO716)))))),AO716)</f>
        <v>55</v>
      </c>
      <c r="AP717" s="53">
        <f>IF(AJ717&lt;&gt;"",IF(AJ717="o",VLOOKUP(AM717,OpenSect!$A$1:$D$11,4),IF(AJ717="u",VLOOKUP(AM717,UpHill!$A$1:$D$35,4),IF(AJ717="d",VLOOKUP(AM717,DownHill!$A$1:$D$29,4),IF(AJ717="f",VLOOKUP(AM717,FlatUnd!$A$2:$D$30,4),IF(AJ717="t",VLOOKUP(AM717,TimeAdd!$A$1:$D$18,4),IF(AJ717="l",VLOOKUP(AM717,SLimit!$A$1:$D$8,4),AP716)))))),AP716)</f>
        <v>62</v>
      </c>
      <c r="AQ717" s="53" t="str">
        <f t="shared" si="639"/>
        <v>80</v>
      </c>
      <c r="AR717" s="54" t="str">
        <f t="shared" si="640"/>
        <v>R23 Heidelberg { Straight}/  { Left} Largerspoort.</v>
      </c>
      <c r="AS717" s="55"/>
      <c r="AT717" s="55"/>
      <c r="AU717" s="56">
        <f>IF(GroupStTimes!$A$8=0,MIN(CB717,CD717,CF717),MIN(BZ717,CB717,CD717,CF717))</f>
        <v>0.52887731481481515</v>
      </c>
      <c r="AV717" s="56">
        <f>IF(GroupStTimes!$A$8=0,MAX(CC717,CE717,CG717),MAX(CA717,CC717,CE717,CG717))</f>
        <v>0.57471064814814821</v>
      </c>
      <c r="AW717" s="57" t="str">
        <f t="shared" si="641"/>
        <v/>
      </c>
      <c r="AX717" s="58" t="str">
        <f t="shared" si="642"/>
        <v/>
      </c>
      <c r="AY717" s="58" t="str">
        <f t="shared" si="643"/>
        <v/>
      </c>
      <c r="AZ717" s="31">
        <f t="shared" si="644"/>
        <v>223.24</v>
      </c>
      <c r="BA717" s="59">
        <f t="shared" si="645"/>
        <v>0.53157407407407431</v>
      </c>
      <c r="BB717" s="59">
        <f t="shared" si="646"/>
        <v>0.53712962962962985</v>
      </c>
      <c r="BC717" s="59">
        <f t="shared" si="647"/>
        <v>0.52265046296296325</v>
      </c>
      <c r="BD717" s="59">
        <f t="shared" si="648"/>
        <v>0.56848379629629631</v>
      </c>
      <c r="BE717" s="59">
        <f t="shared" si="649"/>
        <v>0.55103009259259272</v>
      </c>
      <c r="BF717" s="59">
        <f t="shared" si="650"/>
        <v>0.56144675925925935</v>
      </c>
      <c r="BG717" s="59">
        <f t="shared" si="651"/>
        <v>0.56061342592592589</v>
      </c>
      <c r="BH717" s="59">
        <f t="shared" si="652"/>
        <v>0.55991898148148145</v>
      </c>
      <c r="BI717" s="31">
        <f t="shared" si="653"/>
        <v>6.7199999999999989</v>
      </c>
      <c r="BJ717" s="61">
        <f t="shared" si="654"/>
        <v>0.17230769230769227</v>
      </c>
      <c r="BK717" s="61">
        <f t="shared" si="655"/>
        <v>0.14933333333333332</v>
      </c>
      <c r="BL717" s="61">
        <f t="shared" si="656"/>
        <v>0.1292307692307692</v>
      </c>
      <c r="BM717" s="61">
        <f t="shared" si="657"/>
        <v>0.11586206896551722</v>
      </c>
      <c r="BN717" s="62">
        <f t="shared" si="658"/>
        <v>0</v>
      </c>
      <c r="BO717" s="62">
        <f t="shared" si="659"/>
        <v>10</v>
      </c>
      <c r="BP717" s="62">
        <f t="shared" si="660"/>
        <v>20</v>
      </c>
      <c r="BQ717" s="62">
        <f t="shared" si="661"/>
        <v>0</v>
      </c>
      <c r="BR717" s="62">
        <f t="shared" si="662"/>
        <v>8</v>
      </c>
      <c r="BS717" s="62">
        <f t="shared" si="663"/>
        <v>58</v>
      </c>
      <c r="BT717" s="62">
        <f t="shared" si="664"/>
        <v>0</v>
      </c>
      <c r="BU717" s="62">
        <f t="shared" si="665"/>
        <v>7</v>
      </c>
      <c r="BV717" s="62">
        <f t="shared" si="666"/>
        <v>45</v>
      </c>
      <c r="BW717" s="62">
        <f t="shared" si="667"/>
        <v>0</v>
      </c>
      <c r="BX717" s="62">
        <f t="shared" si="668"/>
        <v>6</v>
      </c>
      <c r="BY717" s="62">
        <f t="shared" si="669"/>
        <v>57</v>
      </c>
      <c r="BZ717" s="63">
        <f t="shared" si="670"/>
        <v>0.53875000000000028</v>
      </c>
      <c r="CA717" s="63">
        <f t="shared" si="671"/>
        <v>0.54430555555555582</v>
      </c>
      <c r="CB717" s="63">
        <f t="shared" si="672"/>
        <v>0.52887731481481515</v>
      </c>
      <c r="CC717" s="63">
        <f t="shared" si="673"/>
        <v>0.57471064814814821</v>
      </c>
      <c r="CD717" s="63">
        <f t="shared" si="674"/>
        <v>0.55641203703703712</v>
      </c>
      <c r="CE717" s="63">
        <f t="shared" si="675"/>
        <v>0.56682870370370375</v>
      </c>
      <c r="CF717" s="63">
        <f t="shared" si="676"/>
        <v>0.56543981481481476</v>
      </c>
      <c r="CG717" s="63">
        <f t="shared" si="677"/>
        <v>0.56474537037037031</v>
      </c>
      <c r="CH717" s="36"/>
      <c r="CI717" s="36"/>
      <c r="CJ717" s="36"/>
      <c r="CK717" s="36"/>
      <c r="CL717" s="60">
        <v>60</v>
      </c>
    </row>
    <row r="718" spans="1:90" ht="28.5" customHeight="1" x14ac:dyDescent="0.25">
      <c r="A718" s="37">
        <v>91</v>
      </c>
      <c r="B718" s="95"/>
      <c r="C718" s="95"/>
      <c r="D718" s="95"/>
      <c r="F718" s="44"/>
      <c r="G718" s="44">
        <v>232.4</v>
      </c>
      <c r="H718" s="44">
        <f t="shared" si="631"/>
        <v>232.35</v>
      </c>
      <c r="I718" s="83">
        <v>232.31</v>
      </c>
      <c r="J718" s="43">
        <f t="shared" si="629"/>
        <v>-3.013215100511953E-4</v>
      </c>
      <c r="K718" s="44">
        <f t="shared" si="630"/>
        <v>-6.9999999999993179E-2</v>
      </c>
      <c r="L718" s="16" t="s">
        <v>1614</v>
      </c>
      <c r="M718" s="122" t="s">
        <v>1231</v>
      </c>
      <c r="N718" s="46">
        <f t="shared" si="637"/>
        <v>232.38</v>
      </c>
      <c r="O718" s="46">
        <v>-0.02</v>
      </c>
      <c r="P718" s="78">
        <v>232.4</v>
      </c>
      <c r="Q718" s="87"/>
      <c r="R718" s="78"/>
      <c r="U718" s="47" t="str">
        <f t="shared" si="678"/>
        <v/>
      </c>
      <c r="V718" s="47" t="str">
        <f t="shared" si="679"/>
        <v/>
      </c>
      <c r="W718" s="50"/>
      <c r="X718" s="50"/>
      <c r="Y718" s="50"/>
      <c r="Z718" s="50"/>
      <c r="AA718" s="50"/>
      <c r="AB718" s="50"/>
      <c r="AC718" s="50"/>
      <c r="AD718" s="50"/>
      <c r="AE718" s="51">
        <f t="shared" si="632"/>
        <v>91</v>
      </c>
      <c r="AF718" s="51" t="str">
        <f t="shared" si="633"/>
        <v/>
      </c>
      <c r="AG718" s="51" t="str">
        <f t="shared" si="634"/>
        <v/>
      </c>
      <c r="AH718" s="51" t="str">
        <f t="shared" si="635"/>
        <v/>
      </c>
      <c r="AI718" s="52">
        <f t="shared" si="636"/>
        <v>232.35</v>
      </c>
      <c r="AJ718" s="51"/>
      <c r="AK718" s="53"/>
      <c r="AL718" s="52"/>
      <c r="AM718" s="53">
        <f t="shared" si="638"/>
        <v>41</v>
      </c>
      <c r="AN718" s="53">
        <f>IF(AJ718&lt;&gt;"",IF(AJ718="o",VLOOKUP(AM718,OpenSect!$A$1:$D$11,2),IF(AJ718="u",VLOOKUP(AM718,UpHill!$A$1:$D$35,2),IF(AJ718="d",VLOOKUP(AM718,DownHill!$A$1:$D$29,2),IF(AJ718="f",VLOOKUP(AM718,FlatUnd!$A$2:$D$30,2),IF(AJ718="t",VLOOKUP(AM718,TimeAdd!$A$1:$D$176,2),IF(AJ718="l",VLOOKUP(AM718,SLimit!$A$1:$D$8,2),AN717)))))),AN717)</f>
        <v>48</v>
      </c>
      <c r="AO718" s="53">
        <f>IF(AJ718&lt;&gt;"",IF(AJ718="o",VLOOKUP(AM718,OpenSect!$A$1:$D$11,3),IF(AJ718="u",VLOOKUP(AM718,UpHill!$A$1:$D$35,3),IF(AJ718="d",VLOOKUP(AM718,DownHill!$A$3:$D$29,3),IF(AJ718="f",VLOOKUP(AM718,FlatUnd!$A$2:$D$30,3),IF(AJ718="t",VLOOKUP(AM718,TimeAdd!$A$1:$D$18,3),IF(AJ718="l",VLOOKUP(AM718,SLimit!$A$1:$D$8,3),AO717)))))),AO717)</f>
        <v>55</v>
      </c>
      <c r="AP718" s="53">
        <f>IF(AJ718&lt;&gt;"",IF(AJ718="o",VLOOKUP(AM718,OpenSect!$A$1:$D$11,4),IF(AJ718="u",VLOOKUP(AM718,UpHill!$A$1:$D$35,4),IF(AJ718="d",VLOOKUP(AM718,DownHill!$A$1:$D$29,4),IF(AJ718="f",VLOOKUP(AM718,FlatUnd!$A$2:$D$30,4),IF(AJ718="t",VLOOKUP(AM718,TimeAdd!$A$1:$D$18,4),IF(AJ718="l",VLOOKUP(AM718,SLimit!$A$1:$D$8,4),AP717)))))),AP717)</f>
        <v>62</v>
      </c>
      <c r="AQ718" s="53" t="str">
        <f t="shared" si="639"/>
        <v>80</v>
      </c>
      <c r="AR718" s="54" t="str">
        <f t="shared" si="640"/>
        <v>11Km Stone on Right.</v>
      </c>
      <c r="AS718" s="55"/>
      <c r="AT718" s="55"/>
      <c r="AU718" s="56">
        <f>IF(GroupStTimes!$A$8=0,MIN(CB718,CD718,CF718),MIN(BZ718,CB718,CD718,CF718))</f>
        <v>0.53094907407407443</v>
      </c>
      <c r="AV718" s="56">
        <f>IF(GroupStTimes!$A$8=0,MAX(CC718,CE718,CG718),MAX(CA718,CC718,CE718,CG718))</f>
        <v>0.57678240740740749</v>
      </c>
      <c r="AW718" s="57" t="str">
        <f t="shared" si="641"/>
        <v/>
      </c>
      <c r="AX718" s="58" t="str">
        <f t="shared" si="642"/>
        <v/>
      </c>
      <c r="AY718" s="58" t="str">
        <f t="shared" si="643"/>
        <v/>
      </c>
      <c r="AZ718" s="31">
        <f t="shared" si="644"/>
        <v>229.96</v>
      </c>
      <c r="BA718" s="59">
        <f t="shared" si="645"/>
        <v>0.53875000000000028</v>
      </c>
      <c r="BB718" s="59">
        <f t="shared" si="646"/>
        <v>0.54430555555555582</v>
      </c>
      <c r="BC718" s="59">
        <f t="shared" si="647"/>
        <v>0.52887731481481515</v>
      </c>
      <c r="BD718" s="59">
        <f t="shared" si="648"/>
        <v>0.57471064814814821</v>
      </c>
      <c r="BE718" s="59">
        <f t="shared" si="649"/>
        <v>0.55641203703703712</v>
      </c>
      <c r="BF718" s="59">
        <f t="shared" si="650"/>
        <v>0.56682870370370375</v>
      </c>
      <c r="BG718" s="59">
        <f t="shared" si="651"/>
        <v>0.56543981481481476</v>
      </c>
      <c r="BH718" s="59">
        <f t="shared" si="652"/>
        <v>0.56474537037037031</v>
      </c>
      <c r="BI718" s="31">
        <f t="shared" si="653"/>
        <v>2.3899999999999864</v>
      </c>
      <c r="BJ718" s="61">
        <f t="shared" si="654"/>
        <v>5.8292682926828938E-2</v>
      </c>
      <c r="BK718" s="61">
        <f t="shared" si="655"/>
        <v>4.979166666666638E-2</v>
      </c>
      <c r="BL718" s="61">
        <f t="shared" si="656"/>
        <v>4.3454545454545204E-2</v>
      </c>
      <c r="BM718" s="61">
        <f t="shared" si="657"/>
        <v>3.8548387096773974E-2</v>
      </c>
      <c r="BN718" s="62">
        <f t="shared" si="658"/>
        <v>0</v>
      </c>
      <c r="BO718" s="62">
        <f t="shared" si="659"/>
        <v>3</v>
      </c>
      <c r="BP718" s="62">
        <f t="shared" si="660"/>
        <v>30</v>
      </c>
      <c r="BQ718" s="62">
        <f t="shared" si="661"/>
        <v>0</v>
      </c>
      <c r="BR718" s="62">
        <f t="shared" si="662"/>
        <v>2</v>
      </c>
      <c r="BS718" s="62">
        <f t="shared" si="663"/>
        <v>59</v>
      </c>
      <c r="BT718" s="62">
        <f t="shared" si="664"/>
        <v>0</v>
      </c>
      <c r="BU718" s="62">
        <f t="shared" si="665"/>
        <v>2</v>
      </c>
      <c r="BV718" s="62">
        <f t="shared" si="666"/>
        <v>36</v>
      </c>
      <c r="BW718" s="62">
        <f t="shared" si="667"/>
        <v>0</v>
      </c>
      <c r="BX718" s="62">
        <f t="shared" si="668"/>
        <v>2</v>
      </c>
      <c r="BY718" s="62">
        <f t="shared" si="669"/>
        <v>19</v>
      </c>
      <c r="BZ718" s="63">
        <f t="shared" si="670"/>
        <v>0.54118055555555589</v>
      </c>
      <c r="CA718" s="63">
        <f t="shared" si="671"/>
        <v>0.54673611111111142</v>
      </c>
      <c r="CB718" s="63">
        <f t="shared" si="672"/>
        <v>0.53094907407407443</v>
      </c>
      <c r="CC718" s="63">
        <f t="shared" si="673"/>
        <v>0.57678240740740749</v>
      </c>
      <c r="CD718" s="63">
        <f t="shared" si="674"/>
        <v>0.55821759259259263</v>
      </c>
      <c r="CE718" s="63">
        <f t="shared" si="675"/>
        <v>0.56863425925925926</v>
      </c>
      <c r="CF718" s="63">
        <f t="shared" si="676"/>
        <v>0.56704861111111104</v>
      </c>
      <c r="CG718" s="63">
        <f t="shared" si="677"/>
        <v>0.5663541666666666</v>
      </c>
      <c r="CH718" s="36"/>
      <c r="CI718" s="36"/>
      <c r="CJ718" s="36"/>
      <c r="CK718" s="36"/>
      <c r="CL718" s="60">
        <v>60</v>
      </c>
    </row>
    <row r="719" spans="1:90" ht="40.5" x14ac:dyDescent="0.25">
      <c r="A719" s="37">
        <v>91</v>
      </c>
      <c r="B719" s="95"/>
      <c r="C719" s="95" t="s">
        <v>58</v>
      </c>
      <c r="D719" s="95"/>
      <c r="F719" s="44"/>
      <c r="G719" s="44">
        <v>232.65</v>
      </c>
      <c r="H719" s="44">
        <f t="shared" si="631"/>
        <v>232.6</v>
      </c>
      <c r="I719" s="83">
        <v>232.56</v>
      </c>
      <c r="J719" s="43">
        <f t="shared" si="629"/>
        <v>-3.0099759201923453E-4</v>
      </c>
      <c r="K719" s="44">
        <f t="shared" si="630"/>
        <v>-6.9999999999993179E-2</v>
      </c>
      <c r="L719" s="16" t="s">
        <v>1619</v>
      </c>
      <c r="M719" s="122" t="s">
        <v>1231</v>
      </c>
      <c r="N719" s="46">
        <f t="shared" si="637"/>
        <v>232.63</v>
      </c>
      <c r="O719" s="46">
        <v>-0.02</v>
      </c>
      <c r="P719" s="78">
        <v>232.65</v>
      </c>
      <c r="Q719" s="87"/>
      <c r="R719" s="78"/>
      <c r="U719" s="47">
        <f t="shared" si="678"/>
        <v>26.567879999999999</v>
      </c>
      <c r="V719" s="47">
        <f t="shared" si="679"/>
        <v>28.412269999999999</v>
      </c>
      <c r="W719" s="50">
        <v>26.56786</v>
      </c>
      <c r="X719">
        <v>28.412269999999999</v>
      </c>
      <c r="Y719" s="50">
        <v>26.567889999999998</v>
      </c>
      <c r="Z719">
        <v>28.41226</v>
      </c>
      <c r="AA719" s="50"/>
      <c r="AB719" s="50"/>
      <c r="AC719" s="50"/>
      <c r="AD719" s="50"/>
      <c r="AE719" s="51">
        <f t="shared" si="632"/>
        <v>91</v>
      </c>
      <c r="AF719" s="51" t="str">
        <f t="shared" si="633"/>
        <v/>
      </c>
      <c r="AG719" s="51" t="str">
        <f t="shared" si="634"/>
        <v>m</v>
      </c>
      <c r="AH719" s="51" t="str">
        <f t="shared" si="635"/>
        <v/>
      </c>
      <c r="AI719" s="52">
        <f t="shared" si="636"/>
        <v>232.6</v>
      </c>
      <c r="AJ719" s="51" t="s">
        <v>58</v>
      </c>
      <c r="AK719" s="53"/>
      <c r="AL719" s="52"/>
      <c r="AM719" s="53">
        <f t="shared" si="638"/>
        <v>41</v>
      </c>
      <c r="AN719" s="53">
        <f>IF(AJ719&lt;&gt;"",IF(AJ719="o",VLOOKUP(AM719,OpenSect!$A$1:$D$11,2),IF(AJ719="u",VLOOKUP(AM719,UpHill!$A$1:$D$35,2),IF(AJ719="d",VLOOKUP(AM719,DownHill!$A$1:$D$29,2),IF(AJ719="f",VLOOKUP(AM719,FlatUnd!$A$2:$D$30,2),IF(AJ719="t",VLOOKUP(AM719,TimeAdd!$A$1:$D$176,2),IF(AJ719="l",VLOOKUP(AM719,SLimit!$A$1:$D$8,2),AN718)))))),AN718)</f>
        <v>48</v>
      </c>
      <c r="AO719" s="53">
        <f>IF(AJ719&lt;&gt;"",IF(AJ719="o",VLOOKUP(AM719,OpenSect!$A$1:$D$11,3),IF(AJ719="u",VLOOKUP(AM719,UpHill!$A$1:$D$35,3),IF(AJ719="d",VLOOKUP(AM719,DownHill!$A$3:$D$29,3),IF(AJ719="f",VLOOKUP(AM719,FlatUnd!$A$2:$D$30,3),IF(AJ719="t",VLOOKUP(AM719,TimeAdd!$A$1:$D$18,3),IF(AJ719="l",VLOOKUP(AM719,SLimit!$A$1:$D$8,3),AO718)))))),AO718)</f>
        <v>55</v>
      </c>
      <c r="AP719" s="53">
        <f>IF(AJ719&lt;&gt;"",IF(AJ719="o",VLOOKUP(AM719,OpenSect!$A$1:$D$11,4),IF(AJ719="u",VLOOKUP(AM719,UpHill!$A$1:$D$35,4),IF(AJ719="d",VLOOKUP(AM719,DownHill!$A$1:$D$29,4),IF(AJ719="f",VLOOKUP(AM719,FlatUnd!$A$2:$D$30,4),IF(AJ719="t",VLOOKUP(AM719,TimeAdd!$A$1:$D$18,4),IF(AJ719="l",VLOOKUP(AM719,SLimit!$A$1:$D$8,4),AP718)))))),AP718)</f>
        <v>62</v>
      </c>
      <c r="AQ719" s="53" t="str">
        <f t="shared" si="639"/>
        <v>80</v>
      </c>
      <c r="AR719" s="54" t="str">
        <f t="shared" si="640"/>
        <v>Control @ Goeie Nuus { Left } Mark on road dot on pole base.</v>
      </c>
      <c r="AS719" s="55"/>
      <c r="AT719" s="55"/>
      <c r="AU719" s="56">
        <f>IF(GroupStTimes!$A$8=0,MIN(CB719,CD719,CF719),MIN(BZ719,CB719,CD719,CF719))</f>
        <v>0.53116898148148184</v>
      </c>
      <c r="AV719" s="56">
        <f>IF(GroupStTimes!$A$8=0,MAX(CC719,CE719,CG719),MAX(CA719,CC719,CE719,CG719))</f>
        <v>0.5770023148148149</v>
      </c>
      <c r="AW719" s="57" t="str">
        <f t="shared" si="641"/>
        <v>26.56788  28.41227</v>
      </c>
      <c r="AX719" s="58">
        <f t="shared" si="642"/>
        <v>26.56786</v>
      </c>
      <c r="AY719" s="58">
        <f t="shared" si="643"/>
        <v>28.412269999999999</v>
      </c>
      <c r="AZ719" s="31">
        <f t="shared" si="644"/>
        <v>229.96</v>
      </c>
      <c r="BA719" s="59">
        <f t="shared" si="645"/>
        <v>0.53875000000000028</v>
      </c>
      <c r="BB719" s="59">
        <f t="shared" si="646"/>
        <v>0.54430555555555582</v>
      </c>
      <c r="BC719" s="59">
        <f t="shared" si="647"/>
        <v>0.52887731481481515</v>
      </c>
      <c r="BD719" s="59">
        <f t="shared" si="648"/>
        <v>0.57471064814814821</v>
      </c>
      <c r="BE719" s="59">
        <f t="shared" si="649"/>
        <v>0.55641203703703712</v>
      </c>
      <c r="BF719" s="59">
        <f t="shared" si="650"/>
        <v>0.56682870370370375</v>
      </c>
      <c r="BG719" s="59">
        <f t="shared" si="651"/>
        <v>0.56543981481481476</v>
      </c>
      <c r="BH719" s="59">
        <f t="shared" si="652"/>
        <v>0.56474537037037031</v>
      </c>
      <c r="BI719" s="31">
        <f t="shared" si="653"/>
        <v>2.6399999999999864</v>
      </c>
      <c r="BJ719" s="61">
        <f t="shared" si="654"/>
        <v>6.4390243902438693E-2</v>
      </c>
      <c r="BK719" s="61">
        <f t="shared" si="655"/>
        <v>5.4999999999999716E-2</v>
      </c>
      <c r="BL719" s="61">
        <f t="shared" si="656"/>
        <v>4.7999999999999751E-2</v>
      </c>
      <c r="BM719" s="61">
        <f t="shared" si="657"/>
        <v>4.25806451612901E-2</v>
      </c>
      <c r="BN719" s="62">
        <f t="shared" si="658"/>
        <v>0</v>
      </c>
      <c r="BO719" s="62">
        <f t="shared" si="659"/>
        <v>3</v>
      </c>
      <c r="BP719" s="62">
        <f t="shared" si="660"/>
        <v>52</v>
      </c>
      <c r="BQ719" s="62">
        <f t="shared" si="661"/>
        <v>0</v>
      </c>
      <c r="BR719" s="62">
        <f t="shared" si="662"/>
        <v>3</v>
      </c>
      <c r="BS719" s="62">
        <f t="shared" si="663"/>
        <v>18</v>
      </c>
      <c r="BT719" s="62">
        <f t="shared" si="664"/>
        <v>0</v>
      </c>
      <c r="BU719" s="62">
        <f t="shared" si="665"/>
        <v>2</v>
      </c>
      <c r="BV719" s="62">
        <f t="shared" si="666"/>
        <v>53</v>
      </c>
      <c r="BW719" s="62">
        <f t="shared" si="667"/>
        <v>0</v>
      </c>
      <c r="BX719" s="62">
        <f t="shared" si="668"/>
        <v>2</v>
      </c>
      <c r="BY719" s="62">
        <f t="shared" si="669"/>
        <v>33</v>
      </c>
      <c r="BZ719" s="63">
        <f t="shared" si="670"/>
        <v>0.54143518518518552</v>
      </c>
      <c r="CA719" s="63">
        <f t="shared" si="671"/>
        <v>0.54699074074074105</v>
      </c>
      <c r="CB719" s="63">
        <f t="shared" si="672"/>
        <v>0.53116898148148184</v>
      </c>
      <c r="CC719" s="63">
        <f t="shared" si="673"/>
        <v>0.5770023148148149</v>
      </c>
      <c r="CD719" s="63">
        <f t="shared" si="674"/>
        <v>0.55841435185185195</v>
      </c>
      <c r="CE719" s="63">
        <f t="shared" si="675"/>
        <v>0.56883101851851858</v>
      </c>
      <c r="CF719" s="63">
        <f t="shared" si="676"/>
        <v>0.56721064814814814</v>
      </c>
      <c r="CG719" s="63">
        <f t="shared" si="677"/>
        <v>0.5665162037037037</v>
      </c>
      <c r="CH719" s="36"/>
      <c r="CI719" s="36"/>
      <c r="CJ719" s="36"/>
      <c r="CK719" s="36"/>
      <c r="CL719" s="60">
        <v>60</v>
      </c>
    </row>
    <row r="720" spans="1:90" ht="27" customHeight="1" x14ac:dyDescent="0.25">
      <c r="A720" s="37">
        <v>91</v>
      </c>
      <c r="B720" s="95"/>
      <c r="C720" s="95" t="s">
        <v>25</v>
      </c>
      <c r="D720" s="95">
        <v>35</v>
      </c>
      <c r="F720" s="44"/>
      <c r="G720" s="44">
        <v>233.26</v>
      </c>
      <c r="H720" s="44">
        <f t="shared" si="631"/>
        <v>233.21</v>
      </c>
      <c r="I720" s="83">
        <v>233.17</v>
      </c>
      <c r="J720" s="43">
        <f t="shared" si="629"/>
        <v>-3.0021014710294286E-4</v>
      </c>
      <c r="K720" s="44">
        <f t="shared" si="630"/>
        <v>-6.9999999999993179E-2</v>
      </c>
      <c r="L720" s="16" t="s">
        <v>1620</v>
      </c>
      <c r="M720" s="122" t="s">
        <v>1231</v>
      </c>
      <c r="N720" s="46">
        <f t="shared" si="637"/>
        <v>233.23999999999998</v>
      </c>
      <c r="O720" s="46">
        <v>-0.02</v>
      </c>
      <c r="P720" s="78">
        <v>233.26</v>
      </c>
      <c r="Q720" s="87"/>
      <c r="R720" s="78"/>
      <c r="U720" s="47" t="str">
        <f t="shared" si="678"/>
        <v/>
      </c>
      <c r="V720" s="47" t="str">
        <f t="shared" si="679"/>
        <v/>
      </c>
      <c r="W720" s="50"/>
      <c r="X720" s="50"/>
      <c r="Y720" s="50"/>
      <c r="Z720" s="50"/>
      <c r="AA720" s="50"/>
      <c r="AB720" s="50"/>
      <c r="AC720" s="50"/>
      <c r="AD720" s="50"/>
      <c r="AE720" s="51">
        <f t="shared" si="632"/>
        <v>91</v>
      </c>
      <c r="AF720" s="51" t="str">
        <f t="shared" si="633"/>
        <v/>
      </c>
      <c r="AG720" s="51" t="str">
        <f t="shared" si="634"/>
        <v>o</v>
      </c>
      <c r="AH720" s="51">
        <f t="shared" si="635"/>
        <v>35</v>
      </c>
      <c r="AI720" s="52">
        <f t="shared" si="636"/>
        <v>233.21</v>
      </c>
      <c r="AJ720" s="51" t="s">
        <v>25</v>
      </c>
      <c r="AK720" s="53"/>
      <c r="AL720" s="52"/>
      <c r="AM720" s="53">
        <f t="shared" si="638"/>
        <v>35</v>
      </c>
      <c r="AN720" s="53">
        <f>IF(AJ720&lt;&gt;"",IF(AJ720="o",VLOOKUP(AM720,OpenSect!$A$1:$D$11,2),IF(AJ720="u",VLOOKUP(AM720,UpHill!$A$1:$D$35,2),IF(AJ720="d",VLOOKUP(AM720,DownHill!$A$1:$D$29,2),IF(AJ720="f",VLOOKUP(AM720,FlatUnd!$A$2:$D$30,2),IF(AJ720="t",VLOOKUP(AM720,TimeAdd!$A$1:$D$176,2),IF(AJ720="l",VLOOKUP(AM720,SLimit!$A$1:$D$8,2),AN719)))))),AN719)</f>
        <v>35</v>
      </c>
      <c r="AO720" s="53">
        <f>IF(AJ720&lt;&gt;"",IF(AJ720="o",VLOOKUP(AM720,OpenSect!$A$1:$D$11,3),IF(AJ720="u",VLOOKUP(AM720,UpHill!$A$1:$D$35,3),IF(AJ720="d",VLOOKUP(AM720,DownHill!$A$3:$D$29,3),IF(AJ720="f",VLOOKUP(AM720,FlatUnd!$A$2:$D$30,3),IF(AJ720="t",VLOOKUP(AM720,TimeAdd!$A$1:$D$18,3),IF(AJ720="l",VLOOKUP(AM720,SLimit!$A$1:$D$8,3),AO719)))))),AO719)</f>
        <v>35</v>
      </c>
      <c r="AP720" s="53">
        <f>IF(AJ720&lt;&gt;"",IF(AJ720="o",VLOOKUP(AM720,OpenSect!$A$1:$D$11,4),IF(AJ720="u",VLOOKUP(AM720,UpHill!$A$1:$D$35,4),IF(AJ720="d",VLOOKUP(AM720,DownHill!$A$1:$D$29,4),IF(AJ720="f",VLOOKUP(AM720,FlatUnd!$A$2:$D$30,4),IF(AJ720="t",VLOOKUP(AM720,TimeAdd!$A$1:$D$18,4),IF(AJ720="l",VLOOKUP(AM720,SLimit!$A$1:$D$8,4),AP719)))))),AP719)</f>
        <v>35</v>
      </c>
      <c r="AQ720" s="53" t="str">
        <f t="shared" si="639"/>
        <v>80</v>
      </c>
      <c r="AR720" s="54" t="str">
        <f t="shared" si="640"/>
        <v>Bridge.   START of OPEN SECTION.</v>
      </c>
      <c r="AS720" s="55"/>
      <c r="AT720" s="55"/>
      <c r="AU720" s="56">
        <f>IF(GroupStTimes!$A$8=0,MIN(CB720,CD720,CF720),MIN(BZ720,CB720,CD720,CF720))</f>
        <v>0.53170138888888918</v>
      </c>
      <c r="AV720" s="56">
        <f>IF(GroupStTimes!$A$8=0,MAX(CC720,CE720,CG720),MAX(CA720,CC720,CE720,CG720))</f>
        <v>0.57753472222222224</v>
      </c>
      <c r="AW720" s="57" t="str">
        <f t="shared" si="641"/>
        <v/>
      </c>
      <c r="AX720" s="58" t="str">
        <f t="shared" si="642"/>
        <v/>
      </c>
      <c r="AY720" s="58" t="str">
        <f t="shared" si="643"/>
        <v/>
      </c>
      <c r="AZ720" s="31">
        <f t="shared" si="644"/>
        <v>229.96</v>
      </c>
      <c r="BA720" s="59">
        <f t="shared" si="645"/>
        <v>0.53875000000000028</v>
      </c>
      <c r="BB720" s="59">
        <f t="shared" si="646"/>
        <v>0.54430555555555582</v>
      </c>
      <c r="BC720" s="59">
        <f t="shared" si="647"/>
        <v>0.52887731481481515</v>
      </c>
      <c r="BD720" s="59">
        <f t="shared" si="648"/>
        <v>0.57471064814814821</v>
      </c>
      <c r="BE720" s="59">
        <f t="shared" si="649"/>
        <v>0.55641203703703712</v>
      </c>
      <c r="BF720" s="59">
        <f t="shared" si="650"/>
        <v>0.56682870370370375</v>
      </c>
      <c r="BG720" s="59">
        <f t="shared" si="651"/>
        <v>0.56543981481481476</v>
      </c>
      <c r="BH720" s="59">
        <f t="shared" si="652"/>
        <v>0.56474537037037031</v>
      </c>
      <c r="BI720" s="31">
        <f t="shared" si="653"/>
        <v>3.25</v>
      </c>
      <c r="BJ720" s="61">
        <f t="shared" si="654"/>
        <v>7.926829268292683E-2</v>
      </c>
      <c r="BK720" s="61">
        <f t="shared" si="655"/>
        <v>6.7708333333333329E-2</v>
      </c>
      <c r="BL720" s="61">
        <f t="shared" si="656"/>
        <v>5.909090909090909E-2</v>
      </c>
      <c r="BM720" s="61">
        <f t="shared" si="657"/>
        <v>5.2419354838709679E-2</v>
      </c>
      <c r="BN720" s="62">
        <f t="shared" si="658"/>
        <v>0</v>
      </c>
      <c r="BO720" s="62">
        <f t="shared" si="659"/>
        <v>4</v>
      </c>
      <c r="BP720" s="62">
        <f t="shared" si="660"/>
        <v>45</v>
      </c>
      <c r="BQ720" s="62">
        <f t="shared" si="661"/>
        <v>0</v>
      </c>
      <c r="BR720" s="62">
        <f t="shared" si="662"/>
        <v>4</v>
      </c>
      <c r="BS720" s="62">
        <f t="shared" si="663"/>
        <v>4</v>
      </c>
      <c r="BT720" s="62">
        <f t="shared" si="664"/>
        <v>0</v>
      </c>
      <c r="BU720" s="62">
        <f t="shared" si="665"/>
        <v>3</v>
      </c>
      <c r="BV720" s="62">
        <f t="shared" si="666"/>
        <v>33</v>
      </c>
      <c r="BW720" s="62">
        <f t="shared" si="667"/>
        <v>0</v>
      </c>
      <c r="BX720" s="62">
        <f t="shared" si="668"/>
        <v>3</v>
      </c>
      <c r="BY720" s="62">
        <f t="shared" si="669"/>
        <v>9</v>
      </c>
      <c r="BZ720" s="63">
        <f t="shared" si="670"/>
        <v>0.54204861111111136</v>
      </c>
      <c r="CA720" s="63">
        <f t="shared" si="671"/>
        <v>0.54760416666666689</v>
      </c>
      <c r="CB720" s="63">
        <f t="shared" si="672"/>
        <v>0.53170138888888918</v>
      </c>
      <c r="CC720" s="63">
        <f t="shared" si="673"/>
        <v>0.57753472222222224</v>
      </c>
      <c r="CD720" s="63">
        <f t="shared" si="674"/>
        <v>0.55887731481481495</v>
      </c>
      <c r="CE720" s="63">
        <f t="shared" si="675"/>
        <v>0.56929398148148158</v>
      </c>
      <c r="CF720" s="63">
        <f t="shared" si="676"/>
        <v>0.56762731481481477</v>
      </c>
      <c r="CG720" s="63">
        <f t="shared" si="677"/>
        <v>0.56693287037037032</v>
      </c>
      <c r="CH720" s="36"/>
      <c r="CI720" s="36"/>
      <c r="CJ720" s="36"/>
      <c r="CK720" s="36"/>
      <c r="CL720" s="60">
        <v>60</v>
      </c>
    </row>
    <row r="721" spans="1:90" ht="28.5" customHeight="1" x14ac:dyDescent="0.25">
      <c r="A721" s="37">
        <v>91</v>
      </c>
      <c r="B721" s="95"/>
      <c r="C721" s="95"/>
      <c r="D721" s="95"/>
      <c r="F721" s="44"/>
      <c r="G721" s="44">
        <v>233.4</v>
      </c>
      <c r="H721" s="44">
        <f t="shared" si="631"/>
        <v>233.35</v>
      </c>
      <c r="I721" s="83">
        <v>233.31</v>
      </c>
      <c r="J721" s="43">
        <f t="shared" si="629"/>
        <v>-3.0003000300027078E-4</v>
      </c>
      <c r="K721" s="44">
        <f t="shared" si="630"/>
        <v>-6.9999999999993179E-2</v>
      </c>
      <c r="L721" s="16" t="s">
        <v>1615</v>
      </c>
      <c r="M721" s="122" t="s">
        <v>1231</v>
      </c>
      <c r="N721" s="46">
        <f t="shared" si="637"/>
        <v>233.38</v>
      </c>
      <c r="O721" s="46">
        <v>-0.02</v>
      </c>
      <c r="P721" s="78">
        <v>233.4</v>
      </c>
      <c r="Q721" s="87"/>
      <c r="R721" s="78"/>
      <c r="U721" s="47" t="str">
        <f t="shared" si="678"/>
        <v/>
      </c>
      <c r="V721" s="47" t="str">
        <f t="shared" si="679"/>
        <v/>
      </c>
      <c r="W721" s="50"/>
      <c r="X721" s="50"/>
      <c r="Y721" s="50"/>
      <c r="Z721" s="50"/>
      <c r="AA721" s="50"/>
      <c r="AB721" s="50"/>
      <c r="AC721" s="50"/>
      <c r="AD721" s="50"/>
      <c r="AE721" s="51">
        <f t="shared" si="632"/>
        <v>91</v>
      </c>
      <c r="AF721" s="51" t="str">
        <f t="shared" si="633"/>
        <v/>
      </c>
      <c r="AG721" s="51" t="str">
        <f t="shared" si="634"/>
        <v/>
      </c>
      <c r="AH721" s="51" t="str">
        <f t="shared" si="635"/>
        <v/>
      </c>
      <c r="AI721" s="52">
        <f t="shared" si="636"/>
        <v>233.35</v>
      </c>
      <c r="AJ721" s="51"/>
      <c r="AK721" s="53"/>
      <c r="AL721" s="52"/>
      <c r="AM721" s="53">
        <f t="shared" si="638"/>
        <v>35</v>
      </c>
      <c r="AN721" s="53">
        <f>IF(AJ721&lt;&gt;"",IF(AJ721="o",VLOOKUP(AM721,OpenSect!$A$1:$D$11,2),IF(AJ721="u",VLOOKUP(AM721,UpHill!$A$1:$D$35,2),IF(AJ721="d",VLOOKUP(AM721,DownHill!$A$1:$D$29,2),IF(AJ721="f",VLOOKUP(AM721,FlatUnd!$A$2:$D$30,2),IF(AJ721="t",VLOOKUP(AM721,TimeAdd!$A$1:$D$176,2),IF(AJ721="l",VLOOKUP(AM721,SLimit!$A$1:$D$8,2),AN720)))))),AN720)</f>
        <v>35</v>
      </c>
      <c r="AO721" s="53">
        <f>IF(AJ721&lt;&gt;"",IF(AJ721="o",VLOOKUP(AM721,OpenSect!$A$1:$D$11,3),IF(AJ721="u",VLOOKUP(AM721,UpHill!$A$1:$D$35,3),IF(AJ721="d",VLOOKUP(AM721,DownHill!$A$3:$D$29,3),IF(AJ721="f",VLOOKUP(AM721,FlatUnd!$A$2:$D$30,3),IF(AJ721="t",VLOOKUP(AM721,TimeAdd!$A$1:$D$18,3),IF(AJ721="l",VLOOKUP(AM721,SLimit!$A$1:$D$8,3),AO720)))))),AO720)</f>
        <v>35</v>
      </c>
      <c r="AP721" s="53">
        <f>IF(AJ721&lt;&gt;"",IF(AJ721="o",VLOOKUP(AM721,OpenSect!$A$1:$D$11,4),IF(AJ721="u",VLOOKUP(AM721,UpHill!$A$1:$D$35,4),IF(AJ721="d",VLOOKUP(AM721,DownHill!$A$1:$D$29,4),IF(AJ721="f",VLOOKUP(AM721,FlatUnd!$A$2:$D$30,4),IF(AJ721="t",VLOOKUP(AM721,TimeAdd!$A$1:$D$18,4),IF(AJ721="l",VLOOKUP(AM721,SLimit!$A$1:$D$8,4),AP720)))))),AP720)</f>
        <v>35</v>
      </c>
      <c r="AQ721" s="53" t="str">
        <f t="shared" si="639"/>
        <v>80</v>
      </c>
      <c r="AR721" s="54" t="str">
        <f t="shared" si="640"/>
        <v>10Km Stone on Right.</v>
      </c>
      <c r="AS721" s="55"/>
      <c r="AT721" s="55"/>
      <c r="AU721" s="56">
        <f>IF(GroupStTimes!$A$8=0,MIN(CB721,CD721,CF721),MIN(BZ721,CB721,CD721,CF721))</f>
        <v>0.53186342592592617</v>
      </c>
      <c r="AV721" s="56">
        <f>IF(GroupStTimes!$A$8=0,MAX(CC721,CE721,CG721),MAX(CA721,CC721,CE721,CG721))</f>
        <v>0.57769675925925923</v>
      </c>
      <c r="AW721" s="57" t="str">
        <f t="shared" si="641"/>
        <v/>
      </c>
      <c r="AX721" s="58" t="str">
        <f t="shared" si="642"/>
        <v/>
      </c>
      <c r="AY721" s="58" t="str">
        <f t="shared" si="643"/>
        <v/>
      </c>
      <c r="AZ721" s="31">
        <f t="shared" si="644"/>
        <v>233.21</v>
      </c>
      <c r="BA721" s="59">
        <f t="shared" si="645"/>
        <v>0.54204861111111136</v>
      </c>
      <c r="BB721" s="59">
        <f t="shared" si="646"/>
        <v>0.54760416666666689</v>
      </c>
      <c r="BC721" s="59">
        <f t="shared" si="647"/>
        <v>0.53170138888888918</v>
      </c>
      <c r="BD721" s="59">
        <f t="shared" si="648"/>
        <v>0.57753472222222224</v>
      </c>
      <c r="BE721" s="59">
        <f t="shared" si="649"/>
        <v>0.55887731481481495</v>
      </c>
      <c r="BF721" s="59">
        <f t="shared" si="650"/>
        <v>0.56929398148148158</v>
      </c>
      <c r="BG721" s="59">
        <f t="shared" si="651"/>
        <v>0.56762731481481477</v>
      </c>
      <c r="BH721" s="59">
        <f t="shared" si="652"/>
        <v>0.56693287037037032</v>
      </c>
      <c r="BI721" s="31">
        <f t="shared" si="653"/>
        <v>0.13999999999998636</v>
      </c>
      <c r="BJ721" s="61">
        <f t="shared" si="654"/>
        <v>3.9999999999996106E-3</v>
      </c>
      <c r="BK721" s="61">
        <f t="shared" si="655"/>
        <v>3.9999999999996106E-3</v>
      </c>
      <c r="BL721" s="61">
        <f t="shared" si="656"/>
        <v>3.9999999999996106E-3</v>
      </c>
      <c r="BM721" s="61">
        <f t="shared" si="657"/>
        <v>3.9999999999996106E-3</v>
      </c>
      <c r="BN721" s="62">
        <f t="shared" si="658"/>
        <v>0</v>
      </c>
      <c r="BO721" s="62">
        <f t="shared" si="659"/>
        <v>0</v>
      </c>
      <c r="BP721" s="62">
        <f t="shared" si="660"/>
        <v>14</v>
      </c>
      <c r="BQ721" s="62">
        <f t="shared" si="661"/>
        <v>0</v>
      </c>
      <c r="BR721" s="62">
        <f t="shared" si="662"/>
        <v>0</v>
      </c>
      <c r="BS721" s="62">
        <f t="shared" si="663"/>
        <v>14</v>
      </c>
      <c r="BT721" s="62">
        <f t="shared" si="664"/>
        <v>0</v>
      </c>
      <c r="BU721" s="62">
        <f t="shared" si="665"/>
        <v>0</v>
      </c>
      <c r="BV721" s="62">
        <f t="shared" si="666"/>
        <v>14</v>
      </c>
      <c r="BW721" s="62">
        <f t="shared" si="667"/>
        <v>0</v>
      </c>
      <c r="BX721" s="62">
        <f t="shared" si="668"/>
        <v>0</v>
      </c>
      <c r="BY721" s="62">
        <f t="shared" si="669"/>
        <v>14</v>
      </c>
      <c r="BZ721" s="63">
        <f t="shared" si="670"/>
        <v>0.54221064814814834</v>
      </c>
      <c r="CA721" s="63">
        <f t="shared" si="671"/>
        <v>0.54776620370370388</v>
      </c>
      <c r="CB721" s="63">
        <f t="shared" si="672"/>
        <v>0.53186342592592617</v>
      </c>
      <c r="CC721" s="63">
        <f t="shared" si="673"/>
        <v>0.57769675925925923</v>
      </c>
      <c r="CD721" s="63">
        <f t="shared" si="674"/>
        <v>0.55903935185185194</v>
      </c>
      <c r="CE721" s="63">
        <f t="shared" si="675"/>
        <v>0.56945601851851857</v>
      </c>
      <c r="CF721" s="63">
        <f t="shared" si="676"/>
        <v>0.56778935185185175</v>
      </c>
      <c r="CG721" s="63">
        <f t="shared" si="677"/>
        <v>0.56709490740740731</v>
      </c>
      <c r="CH721" s="36"/>
      <c r="CI721" s="36"/>
      <c r="CJ721" s="36"/>
      <c r="CK721" s="36"/>
      <c r="CL721" s="60">
        <v>60</v>
      </c>
    </row>
    <row r="722" spans="1:90" ht="40.5" x14ac:dyDescent="0.25">
      <c r="A722" s="37">
        <v>91</v>
      </c>
      <c r="B722" s="95"/>
      <c r="C722" s="95" t="s">
        <v>25</v>
      </c>
      <c r="D722" s="95">
        <v>30</v>
      </c>
      <c r="F722" s="44"/>
      <c r="G722" s="44">
        <v>235.11</v>
      </c>
      <c r="H722" s="44">
        <f t="shared" si="631"/>
        <v>235.05</v>
      </c>
      <c r="I722" s="83">
        <v>235.01</v>
      </c>
      <c r="J722" s="43">
        <f t="shared" si="629"/>
        <v>-3.4041104633850692E-4</v>
      </c>
      <c r="K722" s="44">
        <f t="shared" si="630"/>
        <v>-8.0000000000012506E-2</v>
      </c>
      <c r="L722" s="16" t="s">
        <v>1760</v>
      </c>
      <c r="M722" s="122" t="s">
        <v>1231</v>
      </c>
      <c r="N722" s="46">
        <f t="shared" si="637"/>
        <v>235.09</v>
      </c>
      <c r="O722" s="46">
        <v>-0.02</v>
      </c>
      <c r="P722" s="78">
        <v>235.11</v>
      </c>
      <c r="Q722" s="87"/>
      <c r="R722" s="78"/>
      <c r="U722" s="47" t="str">
        <f t="shared" si="678"/>
        <v/>
      </c>
      <c r="V722" s="47" t="str">
        <f t="shared" si="679"/>
        <v/>
      </c>
      <c r="W722" s="50"/>
      <c r="X722" s="50"/>
      <c r="Y722" s="50"/>
      <c r="Z722" s="50"/>
      <c r="AA722" s="50"/>
      <c r="AB722" s="50"/>
      <c r="AC722" s="50"/>
      <c r="AD722" s="50"/>
      <c r="AE722" s="51">
        <f t="shared" si="632"/>
        <v>91</v>
      </c>
      <c r="AF722" s="51" t="str">
        <f t="shared" si="633"/>
        <v/>
      </c>
      <c r="AG722" s="51" t="str">
        <f t="shared" si="634"/>
        <v>o</v>
      </c>
      <c r="AH722" s="51">
        <f t="shared" si="635"/>
        <v>30</v>
      </c>
      <c r="AI722" s="52">
        <f t="shared" si="636"/>
        <v>235.05</v>
      </c>
      <c r="AJ722" s="51" t="s">
        <v>25</v>
      </c>
      <c r="AK722" s="53"/>
      <c r="AL722" s="52"/>
      <c r="AM722" s="53">
        <f t="shared" si="638"/>
        <v>30</v>
      </c>
      <c r="AN722" s="53">
        <f>IF(AJ722&lt;&gt;"",IF(AJ722="o",VLOOKUP(AM722,OpenSect!$A$1:$D$11,2),IF(AJ722="u",VLOOKUP(AM722,UpHill!$A$1:$D$35,2),IF(AJ722="d",VLOOKUP(AM722,DownHill!$A$1:$D$29,2),IF(AJ722="f",VLOOKUP(AM722,FlatUnd!$A$2:$D$30,2),IF(AJ722="t",VLOOKUP(AM722,TimeAdd!$A$1:$D$176,2),IF(AJ722="l",VLOOKUP(AM722,SLimit!$A$1:$D$8,2),AN721)))))),AN721)</f>
        <v>30</v>
      </c>
      <c r="AO722" s="53">
        <f>IF(AJ722&lt;&gt;"",IF(AJ722="o",VLOOKUP(AM722,OpenSect!$A$1:$D$11,3),IF(AJ722="u",VLOOKUP(AM722,UpHill!$A$1:$D$35,3),IF(AJ722="d",VLOOKUP(AM722,DownHill!$A$3:$D$29,3),IF(AJ722="f",VLOOKUP(AM722,FlatUnd!$A$2:$D$30,3),IF(AJ722="t",VLOOKUP(AM722,TimeAdd!$A$1:$D$18,3),IF(AJ722="l",VLOOKUP(AM722,SLimit!$A$1:$D$8,3),AO721)))))),AO721)</f>
        <v>30</v>
      </c>
      <c r="AP722" s="53">
        <f>IF(AJ722&lt;&gt;"",IF(AJ722="o",VLOOKUP(AM722,OpenSect!$A$1:$D$11,4),IF(AJ722="u",VLOOKUP(AM722,UpHill!$A$1:$D$35,4),IF(AJ722="d",VLOOKUP(AM722,DownHill!$A$1:$D$29,4),IF(AJ722="f",VLOOKUP(AM722,FlatUnd!$A$2:$D$30,4),IF(AJ722="t",VLOOKUP(AM722,TimeAdd!$A$1:$D$18,4),IF(AJ722="l",VLOOKUP(AM722,SLimit!$A$1:$D$8,4),AP721)))))),AP721)</f>
        <v>30</v>
      </c>
      <c r="AQ722" s="53" t="str">
        <f t="shared" si="639"/>
        <v>80</v>
      </c>
      <c r="AR722" s="54" t="str">
        <f t="shared" si="640"/>
        <v>N3 [ T ] Johannesburg {Right}.  Prepare to turn RIGHT.</v>
      </c>
      <c r="AS722" s="55"/>
      <c r="AT722" s="55"/>
      <c r="AU722" s="56">
        <f>IF(GroupStTimes!$A$8=0,MIN(CB722,CD722,CF722),MIN(BZ722,CB722,CD722,CF722))</f>
        <v>0.53388888888888919</v>
      </c>
      <c r="AV722" s="56">
        <f>IF(GroupStTimes!$A$8=0,MAX(CC722,CE722,CG722),MAX(CA722,CC722,CE722,CG722))</f>
        <v>0.57972222222222225</v>
      </c>
      <c r="AW722" s="57" t="str">
        <f t="shared" si="641"/>
        <v/>
      </c>
      <c r="AX722" s="58" t="str">
        <f t="shared" si="642"/>
        <v/>
      </c>
      <c r="AY722" s="58" t="str">
        <f t="shared" si="643"/>
        <v/>
      </c>
      <c r="AZ722" s="31">
        <f t="shared" si="644"/>
        <v>233.21</v>
      </c>
      <c r="BA722" s="59">
        <f t="shared" si="645"/>
        <v>0.54204861111111136</v>
      </c>
      <c r="BB722" s="59">
        <f t="shared" si="646"/>
        <v>0.54760416666666689</v>
      </c>
      <c r="BC722" s="59">
        <f t="shared" si="647"/>
        <v>0.53170138888888918</v>
      </c>
      <c r="BD722" s="59">
        <f t="shared" si="648"/>
        <v>0.57753472222222224</v>
      </c>
      <c r="BE722" s="59">
        <f t="shared" si="649"/>
        <v>0.55887731481481495</v>
      </c>
      <c r="BF722" s="59">
        <f t="shared" si="650"/>
        <v>0.56929398148148158</v>
      </c>
      <c r="BG722" s="59">
        <f t="shared" si="651"/>
        <v>0.56762731481481477</v>
      </c>
      <c r="BH722" s="59">
        <f t="shared" si="652"/>
        <v>0.56693287037037032</v>
      </c>
      <c r="BI722" s="31">
        <f t="shared" si="653"/>
        <v>1.8400000000000034</v>
      </c>
      <c r="BJ722" s="61">
        <f t="shared" si="654"/>
        <v>5.2571428571428672E-2</v>
      </c>
      <c r="BK722" s="61">
        <f t="shared" si="655"/>
        <v>5.2571428571428672E-2</v>
      </c>
      <c r="BL722" s="61">
        <f t="shared" si="656"/>
        <v>5.2571428571428672E-2</v>
      </c>
      <c r="BM722" s="61">
        <f t="shared" si="657"/>
        <v>5.2571428571428672E-2</v>
      </c>
      <c r="BN722" s="62">
        <f t="shared" si="658"/>
        <v>0</v>
      </c>
      <c r="BO722" s="62">
        <f t="shared" si="659"/>
        <v>3</v>
      </c>
      <c r="BP722" s="62">
        <f t="shared" si="660"/>
        <v>9</v>
      </c>
      <c r="BQ722" s="62">
        <f t="shared" si="661"/>
        <v>0</v>
      </c>
      <c r="BR722" s="62">
        <f t="shared" si="662"/>
        <v>3</v>
      </c>
      <c r="BS722" s="62">
        <f t="shared" si="663"/>
        <v>9</v>
      </c>
      <c r="BT722" s="62">
        <f t="shared" si="664"/>
        <v>0</v>
      </c>
      <c r="BU722" s="62">
        <f t="shared" si="665"/>
        <v>3</v>
      </c>
      <c r="BV722" s="62">
        <f t="shared" si="666"/>
        <v>9</v>
      </c>
      <c r="BW722" s="62">
        <f t="shared" si="667"/>
        <v>0</v>
      </c>
      <c r="BX722" s="62">
        <f t="shared" si="668"/>
        <v>3</v>
      </c>
      <c r="BY722" s="62">
        <f t="shared" si="669"/>
        <v>9</v>
      </c>
      <c r="BZ722" s="63">
        <f t="shared" si="670"/>
        <v>0.54423611111111136</v>
      </c>
      <c r="CA722" s="63">
        <f t="shared" si="671"/>
        <v>0.5497916666666669</v>
      </c>
      <c r="CB722" s="63">
        <f t="shared" si="672"/>
        <v>0.53388888888888919</v>
      </c>
      <c r="CC722" s="63">
        <f t="shared" si="673"/>
        <v>0.57972222222222225</v>
      </c>
      <c r="CD722" s="63">
        <f t="shared" si="674"/>
        <v>0.56106481481481496</v>
      </c>
      <c r="CE722" s="63">
        <f t="shared" si="675"/>
        <v>0.57148148148148159</v>
      </c>
      <c r="CF722" s="63">
        <f t="shared" si="676"/>
        <v>0.56981481481481477</v>
      </c>
      <c r="CG722" s="63">
        <f t="shared" si="677"/>
        <v>0.56912037037037033</v>
      </c>
      <c r="CH722" s="36"/>
      <c r="CI722" s="36"/>
      <c r="CJ722" s="36"/>
      <c r="CK722" s="36"/>
      <c r="CL722" s="60">
        <v>60</v>
      </c>
    </row>
    <row r="723" spans="1:90" ht="28.5" customHeight="1" x14ac:dyDescent="0.25">
      <c r="A723" s="37">
        <v>91</v>
      </c>
      <c r="B723" s="95"/>
      <c r="C723" s="95" t="s">
        <v>25</v>
      </c>
      <c r="D723" s="95">
        <v>30</v>
      </c>
      <c r="F723" s="44"/>
      <c r="G723" s="44">
        <v>235.34</v>
      </c>
      <c r="H723" s="44">
        <f t="shared" si="631"/>
        <v>235.28</v>
      </c>
      <c r="I723" s="83">
        <v>235.24</v>
      </c>
      <c r="J723" s="43">
        <f t="shared" si="629"/>
        <v>-3.4007821799007007E-4</v>
      </c>
      <c r="K723" s="44">
        <f t="shared" si="630"/>
        <v>-7.9999999999984084E-2</v>
      </c>
      <c r="L723" s="16" t="s">
        <v>1761</v>
      </c>
      <c r="M723" s="122" t="s">
        <v>1231</v>
      </c>
      <c r="N723" s="46">
        <f t="shared" si="637"/>
        <v>235.32</v>
      </c>
      <c r="O723" s="46">
        <v>-0.02</v>
      </c>
      <c r="P723" s="78">
        <v>235.34</v>
      </c>
      <c r="Q723" s="87"/>
      <c r="R723" s="78"/>
      <c r="U723" s="47" t="str">
        <f t="shared" si="678"/>
        <v/>
      </c>
      <c r="V723" s="47" t="str">
        <f t="shared" si="679"/>
        <v/>
      </c>
      <c r="W723" s="50"/>
      <c r="X723" s="50"/>
      <c r="Y723" s="50"/>
      <c r="Z723" s="50"/>
      <c r="AA723" s="50"/>
      <c r="AB723" s="50"/>
      <c r="AC723" s="50"/>
      <c r="AD723" s="50"/>
      <c r="AE723" s="51">
        <f t="shared" si="632"/>
        <v>91</v>
      </c>
      <c r="AF723" s="51" t="str">
        <f t="shared" si="633"/>
        <v/>
      </c>
      <c r="AG723" s="51" t="str">
        <f t="shared" si="634"/>
        <v>o</v>
      </c>
      <c r="AH723" s="51">
        <f t="shared" si="635"/>
        <v>30</v>
      </c>
      <c r="AI723" s="52">
        <f t="shared" si="636"/>
        <v>235.28</v>
      </c>
      <c r="AJ723" s="51" t="s">
        <v>25</v>
      </c>
      <c r="AK723" s="53"/>
      <c r="AL723" s="52"/>
      <c r="AM723" s="53">
        <f t="shared" si="638"/>
        <v>30</v>
      </c>
      <c r="AN723" s="53">
        <f>IF(AJ723&lt;&gt;"",IF(AJ723="o",VLOOKUP(AM723,OpenSect!$A$1:$D$11,2),IF(AJ723="u",VLOOKUP(AM723,UpHill!$A$1:$D$35,2),IF(AJ723="d",VLOOKUP(AM723,DownHill!$A$1:$D$29,2),IF(AJ723="f",VLOOKUP(AM723,FlatUnd!$A$2:$D$30,2),IF(AJ723="t",VLOOKUP(AM723,TimeAdd!$A$1:$D$176,2),IF(AJ723="l",VLOOKUP(AM723,SLimit!$A$1:$D$8,2),AN722)))))),AN722)</f>
        <v>30</v>
      </c>
      <c r="AO723" s="53">
        <f>IF(AJ723&lt;&gt;"",IF(AJ723="o",VLOOKUP(AM723,OpenSect!$A$1:$D$11,3),IF(AJ723="u",VLOOKUP(AM723,UpHill!$A$1:$D$35,3),IF(AJ723="d",VLOOKUP(AM723,DownHill!$A$3:$D$29,3),IF(AJ723="f",VLOOKUP(AM723,FlatUnd!$A$2:$D$30,3),IF(AJ723="t",VLOOKUP(AM723,TimeAdd!$A$1:$D$18,3),IF(AJ723="l",VLOOKUP(AM723,SLimit!$A$1:$D$8,3),AO722)))))),AO722)</f>
        <v>30</v>
      </c>
      <c r="AP723" s="53">
        <f>IF(AJ723&lt;&gt;"",IF(AJ723="o",VLOOKUP(AM723,OpenSect!$A$1:$D$11,4),IF(AJ723="u",VLOOKUP(AM723,UpHill!$A$1:$D$35,4),IF(AJ723="d",VLOOKUP(AM723,DownHill!$A$1:$D$29,4),IF(AJ723="f",VLOOKUP(AM723,FlatUnd!$A$2:$D$30,4),IF(AJ723="t",VLOOKUP(AM723,TimeAdd!$A$1:$D$18,4),IF(AJ723="l",VLOOKUP(AM723,SLimit!$A$1:$D$8,4),AP722)))))),AP722)</f>
        <v>30</v>
      </c>
      <c r="AQ723" s="53" t="str">
        <f t="shared" si="639"/>
        <v>80</v>
      </c>
      <c r="AR723" s="54" t="str">
        <f t="shared" si="640"/>
        <v>N3 Johannesburg {Right}.  Turn RIGHT.</v>
      </c>
      <c r="AS723" s="55"/>
      <c r="AT723" s="55"/>
      <c r="AU723" s="56">
        <f>IF(GroupStTimes!$A$8=0,MIN(CB723,CD723,CF723),MIN(BZ723,CB723,CD723,CF723))</f>
        <v>0.53421296296296328</v>
      </c>
      <c r="AV723" s="56">
        <f>IF(GroupStTimes!$A$8=0,MAX(CC723,CE723,CG723),MAX(CA723,CC723,CE723,CG723))</f>
        <v>0.58004629629629634</v>
      </c>
      <c r="AW723" s="57" t="str">
        <f t="shared" si="641"/>
        <v/>
      </c>
      <c r="AX723" s="58" t="str">
        <f t="shared" si="642"/>
        <v/>
      </c>
      <c r="AY723" s="58" t="str">
        <f t="shared" si="643"/>
        <v/>
      </c>
      <c r="AZ723" s="31">
        <f t="shared" si="644"/>
        <v>235.05</v>
      </c>
      <c r="BA723" s="59">
        <f t="shared" si="645"/>
        <v>0.54423611111111136</v>
      </c>
      <c r="BB723" s="59">
        <f t="shared" si="646"/>
        <v>0.5497916666666669</v>
      </c>
      <c r="BC723" s="59">
        <f t="shared" si="647"/>
        <v>0.53388888888888919</v>
      </c>
      <c r="BD723" s="59">
        <f t="shared" si="648"/>
        <v>0.57972222222222225</v>
      </c>
      <c r="BE723" s="59">
        <f t="shared" si="649"/>
        <v>0.56106481481481496</v>
      </c>
      <c r="BF723" s="59">
        <f t="shared" si="650"/>
        <v>0.57148148148148159</v>
      </c>
      <c r="BG723" s="59">
        <f t="shared" si="651"/>
        <v>0.56981481481481477</v>
      </c>
      <c r="BH723" s="59">
        <f t="shared" si="652"/>
        <v>0.56912037037037033</v>
      </c>
      <c r="BI723" s="31">
        <f t="shared" si="653"/>
        <v>0.22999999999998977</v>
      </c>
      <c r="BJ723" s="61">
        <f t="shared" si="654"/>
        <v>7.6666666666663254E-3</v>
      </c>
      <c r="BK723" s="61">
        <f t="shared" si="655"/>
        <v>7.6666666666663254E-3</v>
      </c>
      <c r="BL723" s="61">
        <f t="shared" si="656"/>
        <v>7.6666666666663254E-3</v>
      </c>
      <c r="BM723" s="61">
        <f t="shared" si="657"/>
        <v>7.6666666666663254E-3</v>
      </c>
      <c r="BN723" s="62">
        <f t="shared" si="658"/>
        <v>0</v>
      </c>
      <c r="BO723" s="62">
        <f t="shared" si="659"/>
        <v>0</v>
      </c>
      <c r="BP723" s="62">
        <f t="shared" si="660"/>
        <v>28</v>
      </c>
      <c r="BQ723" s="62">
        <f t="shared" si="661"/>
        <v>0</v>
      </c>
      <c r="BR723" s="62">
        <f t="shared" si="662"/>
        <v>0</v>
      </c>
      <c r="BS723" s="62">
        <f t="shared" si="663"/>
        <v>28</v>
      </c>
      <c r="BT723" s="62">
        <f t="shared" si="664"/>
        <v>0</v>
      </c>
      <c r="BU723" s="62">
        <f t="shared" si="665"/>
        <v>0</v>
      </c>
      <c r="BV723" s="62">
        <f t="shared" si="666"/>
        <v>28</v>
      </c>
      <c r="BW723" s="62">
        <f t="shared" si="667"/>
        <v>0</v>
      </c>
      <c r="BX723" s="62">
        <f t="shared" si="668"/>
        <v>0</v>
      </c>
      <c r="BY723" s="62">
        <f t="shared" si="669"/>
        <v>28</v>
      </c>
      <c r="BZ723" s="63">
        <f t="shared" si="670"/>
        <v>0.54456018518518545</v>
      </c>
      <c r="CA723" s="63">
        <f t="shared" si="671"/>
        <v>0.55011574074074099</v>
      </c>
      <c r="CB723" s="63">
        <f t="shared" si="672"/>
        <v>0.53421296296296328</v>
      </c>
      <c r="CC723" s="63">
        <f t="shared" si="673"/>
        <v>0.58004629629629634</v>
      </c>
      <c r="CD723" s="63">
        <f t="shared" si="674"/>
        <v>0.56138888888888905</v>
      </c>
      <c r="CE723" s="63">
        <f t="shared" si="675"/>
        <v>0.57180555555555568</v>
      </c>
      <c r="CF723" s="63">
        <f t="shared" si="676"/>
        <v>0.57013888888888886</v>
      </c>
      <c r="CG723" s="63">
        <f t="shared" si="677"/>
        <v>0.56944444444444442</v>
      </c>
      <c r="CH723" s="36"/>
      <c r="CI723" s="36"/>
      <c r="CJ723" s="36"/>
      <c r="CK723" s="36"/>
      <c r="CL723" s="60">
        <v>60</v>
      </c>
    </row>
    <row r="724" spans="1:90" ht="28.5" customHeight="1" x14ac:dyDescent="0.25">
      <c r="A724" s="37">
        <v>91</v>
      </c>
      <c r="B724" s="95" t="s">
        <v>1603</v>
      </c>
      <c r="C724" s="95" t="s">
        <v>49</v>
      </c>
      <c r="D724" s="95">
        <v>41</v>
      </c>
      <c r="F724" s="44"/>
      <c r="G724" s="44">
        <v>235.9</v>
      </c>
      <c r="H724" s="44">
        <f t="shared" si="631"/>
        <v>235.85</v>
      </c>
      <c r="I724" s="83">
        <v>235.81</v>
      </c>
      <c r="J724" s="43">
        <f t="shared" si="629"/>
        <v>-2.968491582205724E-4</v>
      </c>
      <c r="K724" s="44">
        <f t="shared" si="630"/>
        <v>-6.9999999999993179E-2</v>
      </c>
      <c r="L724" s="16" t="s">
        <v>1762</v>
      </c>
      <c r="M724" s="122" t="s">
        <v>1231</v>
      </c>
      <c r="N724" s="46">
        <f t="shared" si="637"/>
        <v>235.88</v>
      </c>
      <c r="O724" s="46">
        <v>-0.02</v>
      </c>
      <c r="P724" s="78">
        <v>235.9</v>
      </c>
      <c r="Q724" s="87"/>
      <c r="R724" s="78"/>
      <c r="U724" s="47" t="str">
        <f t="shared" si="678"/>
        <v/>
      </c>
      <c r="V724" s="47" t="str">
        <f t="shared" si="679"/>
        <v/>
      </c>
      <c r="W724" s="50"/>
      <c r="X724" s="50"/>
      <c r="Y724" s="50"/>
      <c r="Z724" s="50"/>
      <c r="AA724" s="50"/>
      <c r="AB724" s="50"/>
      <c r="AC724" s="50"/>
      <c r="AD724" s="50"/>
      <c r="AE724" s="51">
        <f t="shared" si="632"/>
        <v>91</v>
      </c>
      <c r="AF724" s="51" t="str">
        <f t="shared" si="633"/>
        <v>u 1</v>
      </c>
      <c r="AG724" s="51" t="str">
        <f t="shared" si="634"/>
        <v>f</v>
      </c>
      <c r="AH724" s="51">
        <f t="shared" si="635"/>
        <v>41</v>
      </c>
      <c r="AI724" s="52">
        <f t="shared" si="636"/>
        <v>235.85</v>
      </c>
      <c r="AJ724" s="51" t="s">
        <v>49</v>
      </c>
      <c r="AK724" s="53"/>
      <c r="AL724" s="52"/>
      <c r="AM724" s="53">
        <f t="shared" si="638"/>
        <v>41</v>
      </c>
      <c r="AN724" s="53">
        <f>IF(AJ724&lt;&gt;"",IF(AJ724="o",VLOOKUP(AM724,OpenSect!$A$1:$D$11,2),IF(AJ724="u",VLOOKUP(AM724,UpHill!$A$1:$D$35,2),IF(AJ724="d",VLOOKUP(AM724,DownHill!$A$1:$D$29,2),IF(AJ724="f",VLOOKUP(AM724,FlatUnd!$A$2:$D$30,2),IF(AJ724="t",VLOOKUP(AM724,TimeAdd!$A$1:$D$176,2),IF(AJ724="l",VLOOKUP(AM724,SLimit!$A$1:$D$8,2),AN723)))))),AN723)</f>
        <v>48</v>
      </c>
      <c r="AO724" s="53">
        <f>IF(AJ724&lt;&gt;"",IF(AJ724="o",VLOOKUP(AM724,OpenSect!$A$1:$D$11,3),IF(AJ724="u",VLOOKUP(AM724,UpHill!$A$1:$D$35,3),IF(AJ724="d",VLOOKUP(AM724,DownHill!$A$3:$D$29,3),IF(AJ724="f",VLOOKUP(AM724,FlatUnd!$A$2:$D$30,3),IF(AJ724="t",VLOOKUP(AM724,TimeAdd!$A$1:$D$18,3),IF(AJ724="l",VLOOKUP(AM724,SLimit!$A$1:$D$8,3),AO723)))))),AO723)</f>
        <v>55</v>
      </c>
      <c r="AP724" s="53">
        <f>IF(AJ724&lt;&gt;"",IF(AJ724="o",VLOOKUP(AM724,OpenSect!$A$1:$D$11,4),IF(AJ724="u",VLOOKUP(AM724,UpHill!$A$1:$D$35,4),IF(AJ724="d",VLOOKUP(AM724,DownHill!$A$1:$D$29,4),IF(AJ724="f",VLOOKUP(AM724,FlatUnd!$A$2:$D$30,4),IF(AJ724="t",VLOOKUP(AM724,TimeAdd!$A$1:$D$18,4),IF(AJ724="l",VLOOKUP(AM724,SLimit!$A$1:$D$8,4),AP723)))))),AP723)</f>
        <v>62</v>
      </c>
      <c r="AQ724" s="53" t="str">
        <f t="shared" si="639"/>
        <v>80</v>
      </c>
      <c r="AR724" s="54" t="str">
        <f t="shared" si="640"/>
        <v>Join N3 Freeway {13,8 N Km Plate.}</v>
      </c>
      <c r="AS724" s="55"/>
      <c r="AT724" s="55"/>
      <c r="AU724" s="56">
        <f>IF(GroupStTimes!$A$8=0,MIN(CB724,CD724,CF724),MIN(BZ724,CB724,CD724,CF724))</f>
        <v>0.53500000000000025</v>
      </c>
      <c r="AV724" s="56">
        <f>IF(GroupStTimes!$A$8=0,MAX(CC724,CE724,CG724),MAX(CA724,CC724,CE724,CG724))</f>
        <v>0.58083333333333331</v>
      </c>
      <c r="AW724" s="57" t="str">
        <f t="shared" si="641"/>
        <v/>
      </c>
      <c r="AX724" s="58" t="str">
        <f t="shared" si="642"/>
        <v/>
      </c>
      <c r="AY724" s="58" t="str">
        <f t="shared" si="643"/>
        <v/>
      </c>
      <c r="AZ724" s="31">
        <f t="shared" si="644"/>
        <v>235.05</v>
      </c>
      <c r="BA724" s="59">
        <f t="shared" si="645"/>
        <v>0.54423611111111136</v>
      </c>
      <c r="BB724" s="59">
        <f t="shared" si="646"/>
        <v>0.5497916666666669</v>
      </c>
      <c r="BC724" s="59">
        <f t="shared" si="647"/>
        <v>0.53388888888888919</v>
      </c>
      <c r="BD724" s="59">
        <f t="shared" si="648"/>
        <v>0.57972222222222225</v>
      </c>
      <c r="BE724" s="59">
        <f t="shared" si="649"/>
        <v>0.56106481481481496</v>
      </c>
      <c r="BF724" s="59">
        <f t="shared" si="650"/>
        <v>0.57148148148148159</v>
      </c>
      <c r="BG724" s="59">
        <f t="shared" si="651"/>
        <v>0.56981481481481477</v>
      </c>
      <c r="BH724" s="59">
        <f t="shared" si="652"/>
        <v>0.56912037037037033</v>
      </c>
      <c r="BI724" s="31">
        <f t="shared" si="653"/>
        <v>0.79999999999998295</v>
      </c>
      <c r="BJ724" s="61">
        <f t="shared" si="654"/>
        <v>2.6666666666666099E-2</v>
      </c>
      <c r="BK724" s="61">
        <f t="shared" si="655"/>
        <v>2.6666666666666099E-2</v>
      </c>
      <c r="BL724" s="61">
        <f t="shared" si="656"/>
        <v>2.6666666666666099E-2</v>
      </c>
      <c r="BM724" s="61">
        <f t="shared" si="657"/>
        <v>2.6666666666666099E-2</v>
      </c>
      <c r="BN724" s="62">
        <f t="shared" si="658"/>
        <v>0</v>
      </c>
      <c r="BO724" s="62">
        <f t="shared" si="659"/>
        <v>1</v>
      </c>
      <c r="BP724" s="62">
        <f t="shared" si="660"/>
        <v>36</v>
      </c>
      <c r="BQ724" s="62">
        <f t="shared" si="661"/>
        <v>0</v>
      </c>
      <c r="BR724" s="62">
        <f t="shared" si="662"/>
        <v>1</v>
      </c>
      <c r="BS724" s="62">
        <f t="shared" si="663"/>
        <v>36</v>
      </c>
      <c r="BT724" s="62">
        <f t="shared" si="664"/>
        <v>0</v>
      </c>
      <c r="BU724" s="62">
        <f t="shared" si="665"/>
        <v>1</v>
      </c>
      <c r="BV724" s="62">
        <f t="shared" si="666"/>
        <v>36</v>
      </c>
      <c r="BW724" s="62">
        <f t="shared" si="667"/>
        <v>0</v>
      </c>
      <c r="BX724" s="62">
        <f t="shared" si="668"/>
        <v>1</v>
      </c>
      <c r="BY724" s="62">
        <f t="shared" si="669"/>
        <v>36</v>
      </c>
      <c r="BZ724" s="63">
        <f t="shared" si="670"/>
        <v>0.54534722222222243</v>
      </c>
      <c r="CA724" s="63">
        <f t="shared" si="671"/>
        <v>0.55090277777777796</v>
      </c>
      <c r="CB724" s="63">
        <f t="shared" si="672"/>
        <v>0.53500000000000025</v>
      </c>
      <c r="CC724" s="63">
        <f t="shared" si="673"/>
        <v>0.58083333333333331</v>
      </c>
      <c r="CD724" s="63">
        <f t="shared" si="674"/>
        <v>0.56217592592592602</v>
      </c>
      <c r="CE724" s="63">
        <f t="shared" si="675"/>
        <v>0.57259259259259265</v>
      </c>
      <c r="CF724" s="63">
        <f t="shared" si="676"/>
        <v>0.57092592592592584</v>
      </c>
      <c r="CG724" s="63">
        <f t="shared" si="677"/>
        <v>0.57023148148148139</v>
      </c>
      <c r="CH724" s="36"/>
      <c r="CI724" s="36"/>
      <c r="CJ724" s="36"/>
      <c r="CK724" s="36"/>
      <c r="CL724" s="60">
        <v>60</v>
      </c>
    </row>
    <row r="725" spans="1:90" ht="28.5" customHeight="1" x14ac:dyDescent="0.25">
      <c r="A725" s="37">
        <v>91</v>
      </c>
      <c r="B725" s="95"/>
      <c r="C725" s="95"/>
      <c r="D725" s="95"/>
      <c r="F725" s="44"/>
      <c r="G725" s="44">
        <v>236.11</v>
      </c>
      <c r="H725" s="44">
        <f t="shared" si="631"/>
        <v>236.06</v>
      </c>
      <c r="I725" s="83">
        <v>236.02</v>
      </c>
      <c r="J725" s="43">
        <f t="shared" si="629"/>
        <v>-2.9658503516648239E-4</v>
      </c>
      <c r="K725" s="44">
        <f t="shared" si="630"/>
        <v>-6.9999999999993179E-2</v>
      </c>
      <c r="L725" s="16" t="s">
        <v>1465</v>
      </c>
      <c r="M725" s="122" t="s">
        <v>1231</v>
      </c>
      <c r="N725" s="46">
        <f t="shared" si="637"/>
        <v>236.09</v>
      </c>
      <c r="O725" s="46">
        <v>-0.02</v>
      </c>
      <c r="P725" s="78">
        <v>236.11</v>
      </c>
      <c r="Q725" s="87"/>
      <c r="R725" s="78"/>
      <c r="U725" s="47" t="str">
        <f t="shared" si="678"/>
        <v/>
      </c>
      <c r="V725" s="47" t="str">
        <f t="shared" si="679"/>
        <v/>
      </c>
      <c r="W725" s="50"/>
      <c r="X725" s="50"/>
      <c r="Y725" s="50"/>
      <c r="Z725" s="50"/>
      <c r="AA725" s="50"/>
      <c r="AB725" s="50"/>
      <c r="AC725" s="50"/>
      <c r="AD725" s="50"/>
      <c r="AE725" s="51">
        <f t="shared" si="632"/>
        <v>91</v>
      </c>
      <c r="AF725" s="51" t="str">
        <f t="shared" si="633"/>
        <v/>
      </c>
      <c r="AG725" s="51" t="str">
        <f t="shared" si="634"/>
        <v/>
      </c>
      <c r="AH725" s="51" t="str">
        <f t="shared" si="635"/>
        <v/>
      </c>
      <c r="AI725" s="52">
        <f t="shared" si="636"/>
        <v>236.06</v>
      </c>
      <c r="AJ725" s="51"/>
      <c r="AK725" s="53"/>
      <c r="AL725" s="52"/>
      <c r="AM725" s="53">
        <f t="shared" si="638"/>
        <v>41</v>
      </c>
      <c r="AN725" s="53">
        <f>IF(AJ725&lt;&gt;"",IF(AJ725="o",VLOOKUP(AM725,OpenSect!$A$1:$D$11,2),IF(AJ725="u",VLOOKUP(AM725,UpHill!$A$1:$D$35,2),IF(AJ725="d",VLOOKUP(AM725,DownHill!$A$1:$D$29,2),IF(AJ725="f",VLOOKUP(AM725,FlatUnd!$A$2:$D$30,2),IF(AJ725="t",VLOOKUP(AM725,TimeAdd!$A$1:$D$176,2),IF(AJ725="l",VLOOKUP(AM725,SLimit!$A$1:$D$8,2),AN724)))))),AN724)</f>
        <v>48</v>
      </c>
      <c r="AO725" s="53">
        <f>IF(AJ725&lt;&gt;"",IF(AJ725="o",VLOOKUP(AM725,OpenSect!$A$1:$D$11,3),IF(AJ725="u",VLOOKUP(AM725,UpHill!$A$1:$D$35,3),IF(AJ725="d",VLOOKUP(AM725,DownHill!$A$3:$D$29,3),IF(AJ725="f",VLOOKUP(AM725,FlatUnd!$A$2:$D$30,3),IF(AJ725="t",VLOOKUP(AM725,TimeAdd!$A$1:$D$18,3),IF(AJ725="l",VLOOKUP(AM725,SLimit!$A$1:$D$8,3),AO724)))))),AO724)</f>
        <v>55</v>
      </c>
      <c r="AP725" s="53">
        <f>IF(AJ725&lt;&gt;"",IF(AJ725="o",VLOOKUP(AM725,OpenSect!$A$1:$D$11,4),IF(AJ725="u",VLOOKUP(AM725,UpHill!$A$1:$D$35,4),IF(AJ725="d",VLOOKUP(AM725,DownHill!$A$1:$D$29,4),IF(AJ725="f",VLOOKUP(AM725,FlatUnd!$A$2:$D$30,4),IF(AJ725="t",VLOOKUP(AM725,TimeAdd!$A$1:$D$18,4),IF(AJ725="l",VLOOKUP(AM725,SLimit!$A$1:$D$8,4),AP724)))))),AP724)</f>
        <v>62</v>
      </c>
      <c r="AQ725" s="53" t="str">
        <f t="shared" si="639"/>
        <v>80</v>
      </c>
      <c r="AR725" s="54" t="str">
        <f t="shared" si="640"/>
        <v>16,0 Km Plate.</v>
      </c>
      <c r="AS725" s="55"/>
      <c r="AT725" s="55"/>
      <c r="AU725" s="56">
        <f>IF(GroupStTimes!$A$8=0,MIN(CB725,CD725,CF725),MIN(BZ725,CB725,CD725,CF725))</f>
        <v>0.53518518518518543</v>
      </c>
      <c r="AV725" s="56">
        <f>IF(GroupStTimes!$A$8=0,MAX(CC725,CE725,CG725),MAX(CA725,CC725,CE725,CG725))</f>
        <v>0.58101851851851849</v>
      </c>
      <c r="AW725" s="57" t="str">
        <f t="shared" si="641"/>
        <v/>
      </c>
      <c r="AX725" s="58" t="str">
        <f t="shared" si="642"/>
        <v/>
      </c>
      <c r="AY725" s="58" t="str">
        <f t="shared" si="643"/>
        <v/>
      </c>
      <c r="AZ725" s="31">
        <f t="shared" si="644"/>
        <v>235.85</v>
      </c>
      <c r="BA725" s="59">
        <f t="shared" si="645"/>
        <v>0.54534722222222243</v>
      </c>
      <c r="BB725" s="59">
        <f t="shared" si="646"/>
        <v>0.55090277777777796</v>
      </c>
      <c r="BC725" s="59">
        <f t="shared" si="647"/>
        <v>0.53500000000000025</v>
      </c>
      <c r="BD725" s="59">
        <f t="shared" si="648"/>
        <v>0.58083333333333331</v>
      </c>
      <c r="BE725" s="59">
        <f t="shared" si="649"/>
        <v>0.56217592592592602</v>
      </c>
      <c r="BF725" s="59">
        <f t="shared" si="650"/>
        <v>0.57259259259259265</v>
      </c>
      <c r="BG725" s="59">
        <f t="shared" si="651"/>
        <v>0.57092592592592584</v>
      </c>
      <c r="BH725" s="59">
        <f t="shared" si="652"/>
        <v>0.57023148148148139</v>
      </c>
      <c r="BI725" s="31">
        <f t="shared" si="653"/>
        <v>0.21000000000000796</v>
      </c>
      <c r="BJ725" s="61">
        <f t="shared" si="654"/>
        <v>5.1219512195123896E-3</v>
      </c>
      <c r="BK725" s="61">
        <f t="shared" si="655"/>
        <v>4.3750000000001661E-3</v>
      </c>
      <c r="BL725" s="61">
        <f t="shared" si="656"/>
        <v>3.8181818181819631E-3</v>
      </c>
      <c r="BM725" s="61">
        <f t="shared" si="657"/>
        <v>3.3870967741936766E-3</v>
      </c>
      <c r="BN725" s="62">
        <f t="shared" si="658"/>
        <v>0</v>
      </c>
      <c r="BO725" s="62">
        <f t="shared" si="659"/>
        <v>0</v>
      </c>
      <c r="BP725" s="62">
        <f t="shared" si="660"/>
        <v>18</v>
      </c>
      <c r="BQ725" s="62">
        <f t="shared" si="661"/>
        <v>0</v>
      </c>
      <c r="BR725" s="62">
        <f t="shared" si="662"/>
        <v>0</v>
      </c>
      <c r="BS725" s="62">
        <f t="shared" si="663"/>
        <v>16</v>
      </c>
      <c r="BT725" s="62">
        <f t="shared" si="664"/>
        <v>0</v>
      </c>
      <c r="BU725" s="62">
        <f t="shared" si="665"/>
        <v>0</v>
      </c>
      <c r="BV725" s="62">
        <f t="shared" si="666"/>
        <v>14</v>
      </c>
      <c r="BW725" s="62">
        <f t="shared" si="667"/>
        <v>0</v>
      </c>
      <c r="BX725" s="62">
        <f t="shared" si="668"/>
        <v>0</v>
      </c>
      <c r="BY725" s="62">
        <f t="shared" si="669"/>
        <v>12</v>
      </c>
      <c r="BZ725" s="63">
        <f t="shared" si="670"/>
        <v>0.54555555555555579</v>
      </c>
      <c r="CA725" s="63">
        <f t="shared" si="671"/>
        <v>0.55111111111111133</v>
      </c>
      <c r="CB725" s="63">
        <f t="shared" si="672"/>
        <v>0.53518518518518543</v>
      </c>
      <c r="CC725" s="63">
        <f t="shared" si="673"/>
        <v>0.58101851851851849</v>
      </c>
      <c r="CD725" s="63">
        <f t="shared" si="674"/>
        <v>0.56233796296296301</v>
      </c>
      <c r="CE725" s="63">
        <f t="shared" si="675"/>
        <v>0.57275462962962964</v>
      </c>
      <c r="CF725" s="63">
        <f t="shared" si="676"/>
        <v>0.57106481481481475</v>
      </c>
      <c r="CG725" s="63">
        <f t="shared" si="677"/>
        <v>0.57037037037037031</v>
      </c>
      <c r="CH725" s="36"/>
      <c r="CI725" s="36"/>
      <c r="CJ725" s="36"/>
      <c r="CK725" s="36"/>
      <c r="CL725" s="60">
        <v>60</v>
      </c>
    </row>
    <row r="726" spans="1:90" ht="28.5" customHeight="1" x14ac:dyDescent="0.25">
      <c r="A726" s="37">
        <v>92</v>
      </c>
      <c r="B726" s="95"/>
      <c r="C726" s="95"/>
      <c r="D726" s="95"/>
      <c r="F726" s="44"/>
      <c r="G726" s="44">
        <v>236.14</v>
      </c>
      <c r="H726" s="44">
        <f t="shared" si="631"/>
        <v>236.09</v>
      </c>
      <c r="I726" s="83">
        <v>236.05</v>
      </c>
      <c r="J726" s="43">
        <f t="shared" si="629"/>
        <v>-2.9654734166475219E-4</v>
      </c>
      <c r="K726" s="44">
        <f t="shared" si="630"/>
        <v>-6.9999999999964757E-2</v>
      </c>
      <c r="L726" s="16" t="s">
        <v>1571</v>
      </c>
      <c r="M726" s="122" t="s">
        <v>1231</v>
      </c>
      <c r="N726" s="46">
        <f t="shared" si="637"/>
        <v>236.11999999999998</v>
      </c>
      <c r="O726" s="46">
        <v>-0.02</v>
      </c>
      <c r="P726" s="78">
        <v>236.14</v>
      </c>
      <c r="Q726" s="87"/>
      <c r="R726" s="78"/>
      <c r="U726" s="47" t="str">
        <f t="shared" si="678"/>
        <v/>
      </c>
      <c r="V726" s="47" t="str">
        <f t="shared" si="679"/>
        <v/>
      </c>
      <c r="W726" s="50"/>
      <c r="X726" s="50"/>
      <c r="Y726" s="50"/>
      <c r="Z726" s="50"/>
      <c r="AA726" s="50"/>
      <c r="AB726" s="50"/>
      <c r="AC726" s="50"/>
      <c r="AD726" s="50"/>
      <c r="AE726" s="51">
        <f t="shared" si="632"/>
        <v>92</v>
      </c>
      <c r="AF726" s="51" t="str">
        <f t="shared" si="633"/>
        <v/>
      </c>
      <c r="AG726" s="51" t="str">
        <f t="shared" si="634"/>
        <v/>
      </c>
      <c r="AH726" s="51" t="str">
        <f t="shared" si="635"/>
        <v/>
      </c>
      <c r="AI726" s="52">
        <f t="shared" si="636"/>
        <v>236.09</v>
      </c>
      <c r="AJ726" s="51"/>
      <c r="AK726" s="53"/>
      <c r="AL726" s="52"/>
      <c r="AM726" s="53">
        <f t="shared" si="638"/>
        <v>41</v>
      </c>
      <c r="AN726" s="53">
        <f>IF(AJ726&lt;&gt;"",IF(AJ726="o",VLOOKUP(AM726,OpenSect!$A$1:$D$11,2),IF(AJ726="u",VLOOKUP(AM726,UpHill!$A$1:$D$35,2),IF(AJ726="d",VLOOKUP(AM726,DownHill!$A$1:$D$29,2),IF(AJ726="f",VLOOKUP(AM726,FlatUnd!$A$2:$D$30,2),IF(AJ726="t",VLOOKUP(AM726,TimeAdd!$A$1:$D$176,2),IF(AJ726="l",VLOOKUP(AM726,SLimit!$A$1:$D$8,2),AN725)))))),AN725)</f>
        <v>48</v>
      </c>
      <c r="AO726" s="53">
        <f>IF(AJ726&lt;&gt;"",IF(AJ726="o",VLOOKUP(AM726,OpenSect!$A$1:$D$11,3),IF(AJ726="u",VLOOKUP(AM726,UpHill!$A$1:$D$35,3),IF(AJ726="d",VLOOKUP(AM726,DownHill!$A$3:$D$29,3),IF(AJ726="f",VLOOKUP(AM726,FlatUnd!$A$2:$D$30,3),IF(AJ726="t",VLOOKUP(AM726,TimeAdd!$A$1:$D$18,3),IF(AJ726="l",VLOOKUP(AM726,SLimit!$A$1:$D$8,3),AO725)))))),AO725)</f>
        <v>55</v>
      </c>
      <c r="AP726" s="53">
        <f>IF(AJ726&lt;&gt;"",IF(AJ726="o",VLOOKUP(AM726,OpenSect!$A$1:$D$11,4),IF(AJ726="u",VLOOKUP(AM726,UpHill!$A$1:$D$35,4),IF(AJ726="d",VLOOKUP(AM726,DownHill!$A$1:$D$29,4),IF(AJ726="f",VLOOKUP(AM726,FlatUnd!$A$2:$D$30,4),IF(AJ726="t",VLOOKUP(AM726,TimeAdd!$A$1:$D$18,4),IF(AJ726="l",VLOOKUP(AM726,SLimit!$A$1:$D$8,4),AP725)))))),AP725)</f>
        <v>62</v>
      </c>
      <c r="AQ726" s="53" t="str">
        <f t="shared" si="639"/>
        <v>80</v>
      </c>
      <c r="AR726" s="54" t="str">
        <f t="shared" si="640"/>
        <v>Warning .Farm Animals.</v>
      </c>
      <c r="AS726" s="55"/>
      <c r="AT726" s="55"/>
      <c r="AU726" s="56">
        <f>IF(GroupStTimes!$A$8=0,MIN(CB726,CD726,CF726),MIN(BZ726,CB726,CD726,CF726))</f>
        <v>0.53520833333333362</v>
      </c>
      <c r="AV726" s="56">
        <f>IF(GroupStTimes!$A$8=0,MAX(CC726,CE726,CG726),MAX(CA726,CC726,CE726,CG726))</f>
        <v>0.58104166666666668</v>
      </c>
      <c r="AW726" s="57" t="str">
        <f t="shared" si="641"/>
        <v/>
      </c>
      <c r="AX726" s="58" t="str">
        <f t="shared" si="642"/>
        <v/>
      </c>
      <c r="AY726" s="58" t="str">
        <f t="shared" si="643"/>
        <v/>
      </c>
      <c r="AZ726" s="31">
        <f t="shared" si="644"/>
        <v>235.85</v>
      </c>
      <c r="BA726" s="59">
        <f t="shared" si="645"/>
        <v>0.54534722222222243</v>
      </c>
      <c r="BB726" s="59">
        <f t="shared" si="646"/>
        <v>0.55090277777777796</v>
      </c>
      <c r="BC726" s="59">
        <f t="shared" si="647"/>
        <v>0.53500000000000025</v>
      </c>
      <c r="BD726" s="59">
        <f t="shared" si="648"/>
        <v>0.58083333333333331</v>
      </c>
      <c r="BE726" s="59">
        <f t="shared" si="649"/>
        <v>0.56217592592592602</v>
      </c>
      <c r="BF726" s="59">
        <f t="shared" si="650"/>
        <v>0.57259259259259265</v>
      </c>
      <c r="BG726" s="59">
        <f t="shared" si="651"/>
        <v>0.57092592592592584</v>
      </c>
      <c r="BH726" s="59">
        <f t="shared" si="652"/>
        <v>0.57023148148148139</v>
      </c>
      <c r="BI726" s="31">
        <f t="shared" si="653"/>
        <v>0.24000000000000909</v>
      </c>
      <c r="BJ726" s="61">
        <f t="shared" si="654"/>
        <v>5.8536585365855879E-3</v>
      </c>
      <c r="BK726" s="61">
        <f t="shared" si="655"/>
        <v>5.0000000000001892E-3</v>
      </c>
      <c r="BL726" s="61">
        <f t="shared" si="656"/>
        <v>4.3636363636365286E-3</v>
      </c>
      <c r="BM726" s="61">
        <f t="shared" si="657"/>
        <v>3.8709677419356305E-3</v>
      </c>
      <c r="BN726" s="62">
        <f t="shared" si="658"/>
        <v>0</v>
      </c>
      <c r="BO726" s="62">
        <f t="shared" si="659"/>
        <v>0</v>
      </c>
      <c r="BP726" s="62">
        <f t="shared" si="660"/>
        <v>21</v>
      </c>
      <c r="BQ726" s="62">
        <f t="shared" si="661"/>
        <v>0</v>
      </c>
      <c r="BR726" s="62">
        <f t="shared" si="662"/>
        <v>0</v>
      </c>
      <c r="BS726" s="62">
        <f t="shared" si="663"/>
        <v>18</v>
      </c>
      <c r="BT726" s="62">
        <f t="shared" si="664"/>
        <v>0</v>
      </c>
      <c r="BU726" s="62">
        <f t="shared" si="665"/>
        <v>0</v>
      </c>
      <c r="BV726" s="62">
        <f t="shared" si="666"/>
        <v>16</v>
      </c>
      <c r="BW726" s="62">
        <f t="shared" si="667"/>
        <v>0</v>
      </c>
      <c r="BX726" s="62">
        <f t="shared" si="668"/>
        <v>0</v>
      </c>
      <c r="BY726" s="62">
        <f t="shared" si="669"/>
        <v>14</v>
      </c>
      <c r="BZ726" s="63">
        <f t="shared" si="670"/>
        <v>0.54559027777777802</v>
      </c>
      <c r="CA726" s="63">
        <f t="shared" si="671"/>
        <v>0.55114583333333356</v>
      </c>
      <c r="CB726" s="63">
        <f t="shared" si="672"/>
        <v>0.53520833333333362</v>
      </c>
      <c r="CC726" s="63">
        <f t="shared" si="673"/>
        <v>0.58104166666666668</v>
      </c>
      <c r="CD726" s="63">
        <f t="shared" si="674"/>
        <v>0.5623611111111112</v>
      </c>
      <c r="CE726" s="63">
        <f t="shared" si="675"/>
        <v>0.57277777777777783</v>
      </c>
      <c r="CF726" s="63">
        <f t="shared" si="676"/>
        <v>0.57108796296296283</v>
      </c>
      <c r="CG726" s="63">
        <f t="shared" si="677"/>
        <v>0.57039351851851838</v>
      </c>
      <c r="CH726" s="36"/>
      <c r="CI726" s="36"/>
      <c r="CJ726" s="36"/>
      <c r="CK726" s="36"/>
      <c r="CL726" s="60">
        <v>60</v>
      </c>
    </row>
    <row r="727" spans="1:90" ht="26.25" customHeight="1" x14ac:dyDescent="0.25">
      <c r="A727" s="37">
        <v>92</v>
      </c>
      <c r="B727" s="95"/>
      <c r="C727" s="95"/>
      <c r="D727" s="95"/>
      <c r="E727" s="37"/>
      <c r="F727" s="44"/>
      <c r="G727" s="44">
        <v>236.31</v>
      </c>
      <c r="H727" s="44">
        <f t="shared" si="631"/>
        <v>236.26</v>
      </c>
      <c r="I727" s="83">
        <v>236.22</v>
      </c>
      <c r="J727" s="43">
        <f t="shared" si="629"/>
        <v>-2.9633392600115647E-4</v>
      </c>
      <c r="K727" s="44">
        <f t="shared" si="630"/>
        <v>-6.9999999999993179E-2</v>
      </c>
      <c r="L727" s="16" t="s">
        <v>1644</v>
      </c>
      <c r="M727" s="122" t="s">
        <v>1559</v>
      </c>
      <c r="N727" s="46">
        <f t="shared" si="637"/>
        <v>236.29</v>
      </c>
      <c r="O727" s="46">
        <v>-0.02</v>
      </c>
      <c r="P727" s="78">
        <v>236.31</v>
      </c>
      <c r="Q727" s="87"/>
      <c r="R727" s="78"/>
      <c r="U727" s="47" t="str">
        <f t="shared" si="678"/>
        <v/>
      </c>
      <c r="V727" s="47" t="str">
        <f t="shared" si="679"/>
        <v/>
      </c>
      <c r="W727" s="50"/>
      <c r="X727" s="50"/>
      <c r="Y727" s="50"/>
      <c r="Z727" s="50"/>
      <c r="AA727" s="50"/>
      <c r="AB727" s="50"/>
      <c r="AC727" s="50"/>
      <c r="AD727" s="50"/>
      <c r="AE727" s="51">
        <f t="shared" si="632"/>
        <v>92</v>
      </c>
      <c r="AF727" s="51" t="str">
        <f t="shared" si="633"/>
        <v/>
      </c>
      <c r="AG727" s="51" t="str">
        <f t="shared" si="634"/>
        <v/>
      </c>
      <c r="AH727" s="51" t="str">
        <f t="shared" si="635"/>
        <v/>
      </c>
      <c r="AI727" s="52">
        <f t="shared" si="636"/>
        <v>236.26</v>
      </c>
      <c r="AJ727" s="51"/>
      <c r="AK727" s="53"/>
      <c r="AL727" s="52"/>
      <c r="AM727" s="53">
        <f t="shared" si="638"/>
        <v>41</v>
      </c>
      <c r="AN727" s="53">
        <f>IF(AJ727&lt;&gt;"",IF(AJ727="o",VLOOKUP(AM727,OpenSect!$A$1:$D$11,2),IF(AJ727="u",VLOOKUP(AM727,UpHill!$A$1:$D$35,2),IF(AJ727="d",VLOOKUP(AM727,DownHill!$A$1:$D$29,2),IF(AJ727="f",VLOOKUP(AM727,FlatUnd!$A$2:$D$30,2),IF(AJ727="t",VLOOKUP(AM727,TimeAdd!$A$1:$D$176,2),IF(AJ727="l",VLOOKUP(AM727,SLimit!$A$1:$D$8,2),AN726)))))),AN726)</f>
        <v>48</v>
      </c>
      <c r="AO727" s="53">
        <f>IF(AJ727&lt;&gt;"",IF(AJ727="o",VLOOKUP(AM727,OpenSect!$A$1:$D$11,3),IF(AJ727="u",VLOOKUP(AM727,UpHill!$A$1:$D$35,3),IF(AJ727="d",VLOOKUP(AM727,DownHill!$A$3:$D$29,3),IF(AJ727="f",VLOOKUP(AM727,FlatUnd!$A$2:$D$30,3),IF(AJ727="t",VLOOKUP(AM727,TimeAdd!$A$1:$D$18,3),IF(AJ727="l",VLOOKUP(AM727,SLimit!$A$1:$D$8,3),AO726)))))),AO726)</f>
        <v>55</v>
      </c>
      <c r="AP727" s="53">
        <f>IF(AJ727&lt;&gt;"",IF(AJ727="o",VLOOKUP(AM727,OpenSect!$A$1:$D$11,4),IF(AJ727="u",VLOOKUP(AM727,UpHill!$A$1:$D$35,4),IF(AJ727="d",VLOOKUP(AM727,DownHill!$A$1:$D$29,4),IF(AJ727="f",VLOOKUP(AM727,FlatUnd!$A$2:$D$30,4),IF(AJ727="t",VLOOKUP(AM727,TimeAdd!$A$1:$D$18,4),IF(AJ727="l",VLOOKUP(AM727,SLimit!$A$1:$D$8,4),AP726)))))),AP726)</f>
        <v>62</v>
      </c>
      <c r="AQ727" s="53" t="str">
        <f t="shared" si="639"/>
        <v>120</v>
      </c>
      <c r="AR727" s="54" t="str">
        <f t="shared" si="640"/>
        <v>120 Speed limit. [Camera]</v>
      </c>
      <c r="AS727" s="55"/>
      <c r="AT727" s="55"/>
      <c r="AU727" s="56">
        <f>IF(GroupStTimes!$A$8=0,MIN(CB727,CD727,CF727),MIN(BZ727,CB727,CD727,CF727))</f>
        <v>0.53535879629629657</v>
      </c>
      <c r="AV727" s="56">
        <f>IF(GroupStTimes!$A$8=0,MAX(CC727,CE727,CG727),MAX(CA727,CC727,CE727,CG727))</f>
        <v>0.58119212962962963</v>
      </c>
      <c r="AW727" s="57" t="str">
        <f t="shared" si="641"/>
        <v/>
      </c>
      <c r="AX727" s="58" t="str">
        <f t="shared" si="642"/>
        <v/>
      </c>
      <c r="AY727" s="58" t="str">
        <f t="shared" si="643"/>
        <v/>
      </c>
      <c r="AZ727" s="31">
        <f t="shared" si="644"/>
        <v>235.85</v>
      </c>
      <c r="BA727" s="59">
        <f t="shared" si="645"/>
        <v>0.54534722222222243</v>
      </c>
      <c r="BB727" s="59">
        <f t="shared" si="646"/>
        <v>0.55090277777777796</v>
      </c>
      <c r="BC727" s="59">
        <f t="shared" si="647"/>
        <v>0.53500000000000025</v>
      </c>
      <c r="BD727" s="59">
        <f t="shared" si="648"/>
        <v>0.58083333333333331</v>
      </c>
      <c r="BE727" s="59">
        <f t="shared" si="649"/>
        <v>0.56217592592592602</v>
      </c>
      <c r="BF727" s="59">
        <f t="shared" si="650"/>
        <v>0.57259259259259265</v>
      </c>
      <c r="BG727" s="59">
        <f t="shared" si="651"/>
        <v>0.57092592592592584</v>
      </c>
      <c r="BH727" s="59">
        <f t="shared" si="652"/>
        <v>0.57023148148148139</v>
      </c>
      <c r="BI727" s="31">
        <f t="shared" si="653"/>
        <v>0.40999999999999659</v>
      </c>
      <c r="BJ727" s="61">
        <f t="shared" si="654"/>
        <v>9.9999999999999169E-3</v>
      </c>
      <c r="BK727" s="61">
        <f t="shared" si="655"/>
        <v>8.541666666666595E-3</v>
      </c>
      <c r="BL727" s="61">
        <f t="shared" si="656"/>
        <v>7.4545454545453926E-3</v>
      </c>
      <c r="BM727" s="61">
        <f t="shared" si="657"/>
        <v>6.6129032258063969E-3</v>
      </c>
      <c r="BN727" s="62">
        <f t="shared" si="658"/>
        <v>0</v>
      </c>
      <c r="BO727" s="62">
        <f t="shared" si="659"/>
        <v>0</v>
      </c>
      <c r="BP727" s="62">
        <f t="shared" si="660"/>
        <v>36</v>
      </c>
      <c r="BQ727" s="62">
        <f t="shared" si="661"/>
        <v>0</v>
      </c>
      <c r="BR727" s="62">
        <f t="shared" si="662"/>
        <v>0</v>
      </c>
      <c r="BS727" s="62">
        <f t="shared" si="663"/>
        <v>31</v>
      </c>
      <c r="BT727" s="62">
        <f t="shared" si="664"/>
        <v>0</v>
      </c>
      <c r="BU727" s="62">
        <f t="shared" si="665"/>
        <v>0</v>
      </c>
      <c r="BV727" s="62">
        <f t="shared" si="666"/>
        <v>27</v>
      </c>
      <c r="BW727" s="62">
        <f t="shared" si="667"/>
        <v>0</v>
      </c>
      <c r="BX727" s="62">
        <f t="shared" si="668"/>
        <v>0</v>
      </c>
      <c r="BY727" s="62">
        <f t="shared" si="669"/>
        <v>24</v>
      </c>
      <c r="BZ727" s="63">
        <f t="shared" si="670"/>
        <v>0.54576388888888905</v>
      </c>
      <c r="CA727" s="63">
        <f t="shared" si="671"/>
        <v>0.55131944444444458</v>
      </c>
      <c r="CB727" s="63">
        <f t="shared" si="672"/>
        <v>0.53535879629629657</v>
      </c>
      <c r="CC727" s="63">
        <f t="shared" si="673"/>
        <v>0.58119212962962963</v>
      </c>
      <c r="CD727" s="63">
        <f t="shared" si="674"/>
        <v>0.56248842592592607</v>
      </c>
      <c r="CE727" s="63">
        <f t="shared" si="675"/>
        <v>0.5729050925925927</v>
      </c>
      <c r="CF727" s="63">
        <f t="shared" si="676"/>
        <v>0.57120370370370366</v>
      </c>
      <c r="CG727" s="63">
        <f t="shared" si="677"/>
        <v>0.57050925925925922</v>
      </c>
      <c r="CH727" s="36"/>
      <c r="CI727" s="36"/>
      <c r="CJ727" s="36"/>
      <c r="CK727" s="36"/>
      <c r="CL727" s="60">
        <v>60</v>
      </c>
    </row>
    <row r="728" spans="1:90" ht="28.5" customHeight="1" x14ac:dyDescent="0.25">
      <c r="A728" s="37">
        <v>92</v>
      </c>
      <c r="B728" s="95"/>
      <c r="C728" s="95"/>
      <c r="D728" s="95"/>
      <c r="E728" s="37"/>
      <c r="F728" s="44"/>
      <c r="G728" s="44">
        <v>236.47</v>
      </c>
      <c r="H728" s="44">
        <f t="shared" si="631"/>
        <v>236.42</v>
      </c>
      <c r="I728" s="83">
        <v>236.38</v>
      </c>
      <c r="J728" s="43">
        <f t="shared" si="629"/>
        <v>-2.9613334461457474E-4</v>
      </c>
      <c r="K728" s="44">
        <f t="shared" si="630"/>
        <v>-6.9999999999993179E-2</v>
      </c>
      <c r="L728" s="16" t="s">
        <v>1016</v>
      </c>
      <c r="M728" s="122" t="s">
        <v>1559</v>
      </c>
      <c r="N728" s="46">
        <f t="shared" si="637"/>
        <v>236.45</v>
      </c>
      <c r="O728" s="46">
        <v>-0.02</v>
      </c>
      <c r="P728" s="78">
        <v>236.47</v>
      </c>
      <c r="Q728" s="87"/>
      <c r="R728" s="78"/>
      <c r="U728" s="47" t="str">
        <f t="shared" si="678"/>
        <v/>
      </c>
      <c r="V728" s="47" t="str">
        <f t="shared" si="679"/>
        <v/>
      </c>
      <c r="W728" s="50"/>
      <c r="X728" s="50"/>
      <c r="Y728" s="50"/>
      <c r="Z728" s="50"/>
      <c r="AA728" s="50"/>
      <c r="AB728" s="50"/>
      <c r="AC728" s="50"/>
      <c r="AD728" s="50"/>
      <c r="AE728" s="51">
        <f t="shared" si="632"/>
        <v>92</v>
      </c>
      <c r="AF728" s="51" t="str">
        <f t="shared" si="633"/>
        <v/>
      </c>
      <c r="AG728" s="51" t="str">
        <f t="shared" si="634"/>
        <v/>
      </c>
      <c r="AH728" s="51" t="str">
        <f t="shared" si="635"/>
        <v/>
      </c>
      <c r="AI728" s="52">
        <f t="shared" si="636"/>
        <v>236.42</v>
      </c>
      <c r="AJ728" s="51"/>
      <c r="AK728" s="53"/>
      <c r="AL728" s="52"/>
      <c r="AM728" s="53">
        <f t="shared" si="638"/>
        <v>41</v>
      </c>
      <c r="AN728" s="53">
        <f>IF(AJ728&lt;&gt;"",IF(AJ728="o",VLOOKUP(AM728,OpenSect!$A$1:$D$11,2),IF(AJ728="u",VLOOKUP(AM728,UpHill!$A$1:$D$35,2),IF(AJ728="d",VLOOKUP(AM728,DownHill!$A$1:$D$29,2),IF(AJ728="f",VLOOKUP(AM728,FlatUnd!$A$2:$D$30,2),IF(AJ728="t",VLOOKUP(AM728,TimeAdd!$A$1:$D$176,2),IF(AJ728="l",VLOOKUP(AM728,SLimit!$A$1:$D$8,2),AN727)))))),AN727)</f>
        <v>48</v>
      </c>
      <c r="AO728" s="53">
        <f>IF(AJ728&lt;&gt;"",IF(AJ728="o",VLOOKUP(AM728,OpenSect!$A$1:$D$11,3),IF(AJ728="u",VLOOKUP(AM728,UpHill!$A$1:$D$35,3),IF(AJ728="d",VLOOKUP(AM728,DownHill!$A$3:$D$29,3),IF(AJ728="f",VLOOKUP(AM728,FlatUnd!$A$2:$D$30,3),IF(AJ728="t",VLOOKUP(AM728,TimeAdd!$A$1:$D$18,3),IF(AJ728="l",VLOOKUP(AM728,SLimit!$A$1:$D$8,3),AO727)))))),AO727)</f>
        <v>55</v>
      </c>
      <c r="AP728" s="53">
        <f>IF(AJ728&lt;&gt;"",IF(AJ728="o",VLOOKUP(AM728,OpenSect!$A$1:$D$11,4),IF(AJ728="u",VLOOKUP(AM728,UpHill!$A$1:$D$35,4),IF(AJ728="d",VLOOKUP(AM728,DownHill!$A$1:$D$29,4),IF(AJ728="f",VLOOKUP(AM728,FlatUnd!$A$2:$D$30,4),IF(AJ728="t",VLOOKUP(AM728,TimeAdd!$A$1:$D$18,4),IF(AJ728="l",VLOOKUP(AM728,SLimit!$A$1:$D$8,4),AP727)))))),AP727)</f>
        <v>62</v>
      </c>
      <c r="AQ728" s="53" t="str">
        <f t="shared" si="639"/>
        <v>120</v>
      </c>
      <c r="AR728" s="54" t="str">
        <f t="shared" si="640"/>
        <v>Bridge.</v>
      </c>
      <c r="AS728" s="55"/>
      <c r="AT728" s="55"/>
      <c r="AU728" s="56">
        <f>IF(GroupStTimes!$A$8=0,MIN(CB728,CD728,CF728),MIN(BZ728,CB728,CD728,CF728))</f>
        <v>0.53549768518518548</v>
      </c>
      <c r="AV728" s="56">
        <f>IF(GroupStTimes!$A$8=0,MAX(CC728,CE728,CG728),MAX(CA728,CC728,CE728,CG728))</f>
        <v>0.58133101851851854</v>
      </c>
      <c r="AW728" s="57" t="str">
        <f t="shared" si="641"/>
        <v/>
      </c>
      <c r="AX728" s="58" t="str">
        <f t="shared" si="642"/>
        <v/>
      </c>
      <c r="AY728" s="58" t="str">
        <f t="shared" si="643"/>
        <v/>
      </c>
      <c r="AZ728" s="31">
        <f t="shared" si="644"/>
        <v>235.85</v>
      </c>
      <c r="BA728" s="59">
        <f t="shared" si="645"/>
        <v>0.54534722222222243</v>
      </c>
      <c r="BB728" s="59">
        <f t="shared" si="646"/>
        <v>0.55090277777777796</v>
      </c>
      <c r="BC728" s="59">
        <f t="shared" si="647"/>
        <v>0.53500000000000025</v>
      </c>
      <c r="BD728" s="59">
        <f t="shared" si="648"/>
        <v>0.58083333333333331</v>
      </c>
      <c r="BE728" s="59">
        <f t="shared" si="649"/>
        <v>0.56217592592592602</v>
      </c>
      <c r="BF728" s="59">
        <f t="shared" si="650"/>
        <v>0.57259259259259265</v>
      </c>
      <c r="BG728" s="59">
        <f t="shared" si="651"/>
        <v>0.57092592592592584</v>
      </c>
      <c r="BH728" s="59">
        <f t="shared" si="652"/>
        <v>0.57023148148148139</v>
      </c>
      <c r="BI728" s="31">
        <f t="shared" si="653"/>
        <v>0.56999999999999318</v>
      </c>
      <c r="BJ728" s="61">
        <f t="shared" si="654"/>
        <v>1.3902439024390078E-2</v>
      </c>
      <c r="BK728" s="61">
        <f t="shared" si="655"/>
        <v>1.1874999999999858E-2</v>
      </c>
      <c r="BL728" s="61">
        <f t="shared" si="656"/>
        <v>1.036363636363624E-2</v>
      </c>
      <c r="BM728" s="61">
        <f t="shared" si="657"/>
        <v>9.1935483870966648E-3</v>
      </c>
      <c r="BN728" s="62">
        <f t="shared" si="658"/>
        <v>0</v>
      </c>
      <c r="BO728" s="62">
        <f t="shared" si="659"/>
        <v>0</v>
      </c>
      <c r="BP728" s="62">
        <f t="shared" si="660"/>
        <v>50</v>
      </c>
      <c r="BQ728" s="62">
        <f t="shared" si="661"/>
        <v>0</v>
      </c>
      <c r="BR728" s="62">
        <f t="shared" si="662"/>
        <v>0</v>
      </c>
      <c r="BS728" s="62">
        <f t="shared" si="663"/>
        <v>43</v>
      </c>
      <c r="BT728" s="62">
        <f t="shared" si="664"/>
        <v>0</v>
      </c>
      <c r="BU728" s="62">
        <f t="shared" si="665"/>
        <v>0</v>
      </c>
      <c r="BV728" s="62">
        <f t="shared" si="666"/>
        <v>37</v>
      </c>
      <c r="BW728" s="62">
        <f t="shared" si="667"/>
        <v>0</v>
      </c>
      <c r="BX728" s="62">
        <f t="shared" si="668"/>
        <v>0</v>
      </c>
      <c r="BY728" s="62">
        <f t="shared" si="669"/>
        <v>33</v>
      </c>
      <c r="BZ728" s="63">
        <f t="shared" si="670"/>
        <v>0.54592592592592615</v>
      </c>
      <c r="CA728" s="63">
        <f t="shared" si="671"/>
        <v>0.55148148148148168</v>
      </c>
      <c r="CB728" s="63">
        <f t="shared" si="672"/>
        <v>0.53549768518518548</v>
      </c>
      <c r="CC728" s="63">
        <f t="shared" si="673"/>
        <v>0.58133101851851854</v>
      </c>
      <c r="CD728" s="63">
        <f t="shared" si="674"/>
        <v>0.56260416666666679</v>
      </c>
      <c r="CE728" s="63">
        <f t="shared" si="675"/>
        <v>0.57302083333333342</v>
      </c>
      <c r="CF728" s="63">
        <f t="shared" si="676"/>
        <v>0.57130787037037023</v>
      </c>
      <c r="CG728" s="63">
        <f t="shared" si="677"/>
        <v>0.57061342592592579</v>
      </c>
      <c r="CH728" s="36"/>
      <c r="CI728" s="36"/>
      <c r="CJ728" s="36"/>
      <c r="CK728" s="36"/>
      <c r="CL728" s="60">
        <v>60</v>
      </c>
    </row>
    <row r="729" spans="1:90" ht="28.5" customHeight="1" x14ac:dyDescent="0.25">
      <c r="A729" s="37">
        <v>92</v>
      </c>
      <c r="B729" s="95"/>
      <c r="C729" s="95"/>
      <c r="D729" s="95"/>
      <c r="E729" s="37"/>
      <c r="F729" s="44"/>
      <c r="G729" s="44">
        <v>237.11</v>
      </c>
      <c r="H729" s="44">
        <f t="shared" si="631"/>
        <v>237.06</v>
      </c>
      <c r="I729" s="83">
        <v>237.02</v>
      </c>
      <c r="J729" s="43">
        <f t="shared" si="629"/>
        <v>-2.9533372711160736E-4</v>
      </c>
      <c r="K729" s="44">
        <f t="shared" si="630"/>
        <v>-6.9999999999993179E-2</v>
      </c>
      <c r="L729" s="16" t="s">
        <v>1466</v>
      </c>
      <c r="M729" s="122" t="s">
        <v>1559</v>
      </c>
      <c r="N729" s="46">
        <f t="shared" si="637"/>
        <v>237.09</v>
      </c>
      <c r="O729" s="46">
        <v>-0.02</v>
      </c>
      <c r="P729" s="78">
        <v>237.11</v>
      </c>
      <c r="Q729" s="87"/>
      <c r="R729" s="78"/>
      <c r="U729" s="47" t="str">
        <f t="shared" si="678"/>
        <v/>
      </c>
      <c r="V729" s="47" t="str">
        <f t="shared" si="679"/>
        <v/>
      </c>
      <c r="W729" s="50"/>
      <c r="X729" s="50"/>
      <c r="Y729" s="50"/>
      <c r="Z729" s="50"/>
      <c r="AA729" s="50"/>
      <c r="AB729" s="50"/>
      <c r="AC729" s="50"/>
      <c r="AD729" s="50"/>
      <c r="AE729" s="51">
        <f t="shared" si="632"/>
        <v>92</v>
      </c>
      <c r="AF729" s="51" t="str">
        <f t="shared" si="633"/>
        <v/>
      </c>
      <c r="AG729" s="51" t="str">
        <f t="shared" si="634"/>
        <v/>
      </c>
      <c r="AH729" s="51" t="str">
        <f t="shared" si="635"/>
        <v/>
      </c>
      <c r="AI729" s="52">
        <f t="shared" si="636"/>
        <v>237.06</v>
      </c>
      <c r="AJ729" s="51"/>
      <c r="AK729" s="53"/>
      <c r="AL729" s="52"/>
      <c r="AM729" s="53">
        <f t="shared" si="638"/>
        <v>41</v>
      </c>
      <c r="AN729" s="53">
        <f>IF(AJ729&lt;&gt;"",IF(AJ729="o",VLOOKUP(AM729,OpenSect!$A$1:$D$11,2),IF(AJ729="u",VLOOKUP(AM729,UpHill!$A$1:$D$35,2),IF(AJ729="d",VLOOKUP(AM729,DownHill!$A$1:$D$29,2),IF(AJ729="f",VLOOKUP(AM729,FlatUnd!$A$2:$D$30,2),IF(AJ729="t",VLOOKUP(AM729,TimeAdd!$A$1:$D$176,2),IF(AJ729="l",VLOOKUP(AM729,SLimit!$A$1:$D$8,2),AN728)))))),AN728)</f>
        <v>48</v>
      </c>
      <c r="AO729" s="53">
        <f>IF(AJ729&lt;&gt;"",IF(AJ729="o",VLOOKUP(AM729,OpenSect!$A$1:$D$11,3),IF(AJ729="u",VLOOKUP(AM729,UpHill!$A$1:$D$35,3),IF(AJ729="d",VLOOKUP(AM729,DownHill!$A$3:$D$29,3),IF(AJ729="f",VLOOKUP(AM729,FlatUnd!$A$2:$D$30,3),IF(AJ729="t",VLOOKUP(AM729,TimeAdd!$A$1:$D$18,3),IF(AJ729="l",VLOOKUP(AM729,SLimit!$A$1:$D$8,3),AO728)))))),AO728)</f>
        <v>55</v>
      </c>
      <c r="AP729" s="53">
        <f>IF(AJ729&lt;&gt;"",IF(AJ729="o",VLOOKUP(AM729,OpenSect!$A$1:$D$11,4),IF(AJ729="u",VLOOKUP(AM729,UpHill!$A$1:$D$35,4),IF(AJ729="d",VLOOKUP(AM729,DownHill!$A$1:$D$29,4),IF(AJ729="f",VLOOKUP(AM729,FlatUnd!$A$2:$D$30,4),IF(AJ729="t",VLOOKUP(AM729,TimeAdd!$A$1:$D$18,4),IF(AJ729="l",VLOOKUP(AM729,SLimit!$A$1:$D$8,4),AP728)))))),AP728)</f>
        <v>62</v>
      </c>
      <c r="AQ729" s="53" t="str">
        <f t="shared" si="639"/>
        <v>120</v>
      </c>
      <c r="AR729" s="54" t="str">
        <f t="shared" si="640"/>
        <v>17,0 Km Plate.</v>
      </c>
      <c r="AS729" s="55"/>
      <c r="AT729" s="55"/>
      <c r="AU729" s="56">
        <f>IF(GroupStTimes!$A$8=0,MIN(CB729,CD729,CF729),MIN(BZ729,CB729,CD729,CF729))</f>
        <v>0.53605324074074101</v>
      </c>
      <c r="AV729" s="56">
        <f>IF(GroupStTimes!$A$8=0,MAX(CC729,CE729,CG729),MAX(CA729,CC729,CE729,CG729))</f>
        <v>0.58188657407407407</v>
      </c>
      <c r="AW729" s="57" t="str">
        <f t="shared" si="641"/>
        <v/>
      </c>
      <c r="AX729" s="58" t="str">
        <f t="shared" si="642"/>
        <v/>
      </c>
      <c r="AY729" s="58" t="str">
        <f t="shared" si="643"/>
        <v/>
      </c>
      <c r="AZ729" s="31">
        <f t="shared" si="644"/>
        <v>235.85</v>
      </c>
      <c r="BA729" s="59">
        <f t="shared" si="645"/>
        <v>0.54534722222222243</v>
      </c>
      <c r="BB729" s="59">
        <f t="shared" si="646"/>
        <v>0.55090277777777796</v>
      </c>
      <c r="BC729" s="59">
        <f t="shared" si="647"/>
        <v>0.53500000000000025</v>
      </c>
      <c r="BD729" s="59">
        <f t="shared" si="648"/>
        <v>0.58083333333333331</v>
      </c>
      <c r="BE729" s="59">
        <f t="shared" si="649"/>
        <v>0.56217592592592602</v>
      </c>
      <c r="BF729" s="59">
        <f t="shared" si="650"/>
        <v>0.57259259259259265</v>
      </c>
      <c r="BG729" s="59">
        <f t="shared" si="651"/>
        <v>0.57092592592592584</v>
      </c>
      <c r="BH729" s="59">
        <f t="shared" si="652"/>
        <v>0.57023148148148139</v>
      </c>
      <c r="BI729" s="31">
        <f t="shared" si="653"/>
        <v>1.210000000000008</v>
      </c>
      <c r="BJ729" s="61">
        <f t="shared" si="654"/>
        <v>2.9512195121951412E-2</v>
      </c>
      <c r="BK729" s="61">
        <f t="shared" si="655"/>
        <v>2.5208333333333499E-2</v>
      </c>
      <c r="BL729" s="61">
        <f t="shared" si="656"/>
        <v>2.2000000000000144E-2</v>
      </c>
      <c r="BM729" s="61">
        <f t="shared" si="657"/>
        <v>1.9516129032258193E-2</v>
      </c>
      <c r="BN729" s="62">
        <f t="shared" si="658"/>
        <v>0</v>
      </c>
      <c r="BO729" s="62">
        <f t="shared" si="659"/>
        <v>1</v>
      </c>
      <c r="BP729" s="62">
        <f t="shared" si="660"/>
        <v>46</v>
      </c>
      <c r="BQ729" s="62">
        <f t="shared" si="661"/>
        <v>0</v>
      </c>
      <c r="BR729" s="62">
        <f t="shared" si="662"/>
        <v>1</v>
      </c>
      <c r="BS729" s="62">
        <f t="shared" si="663"/>
        <v>31</v>
      </c>
      <c r="BT729" s="62">
        <f t="shared" si="664"/>
        <v>0</v>
      </c>
      <c r="BU729" s="62">
        <f t="shared" si="665"/>
        <v>1</v>
      </c>
      <c r="BV729" s="62">
        <f t="shared" si="666"/>
        <v>19</v>
      </c>
      <c r="BW729" s="62">
        <f t="shared" si="667"/>
        <v>0</v>
      </c>
      <c r="BX729" s="62">
        <f t="shared" si="668"/>
        <v>1</v>
      </c>
      <c r="BY729" s="62">
        <f t="shared" si="669"/>
        <v>10</v>
      </c>
      <c r="BZ729" s="63">
        <f t="shared" si="670"/>
        <v>0.54657407407407432</v>
      </c>
      <c r="CA729" s="63">
        <f t="shared" si="671"/>
        <v>0.55212962962962986</v>
      </c>
      <c r="CB729" s="63">
        <f t="shared" si="672"/>
        <v>0.53605324074074101</v>
      </c>
      <c r="CC729" s="63">
        <f t="shared" si="673"/>
        <v>0.58188657407407407</v>
      </c>
      <c r="CD729" s="63">
        <f t="shared" si="674"/>
        <v>0.56309027777777787</v>
      </c>
      <c r="CE729" s="63">
        <f t="shared" si="675"/>
        <v>0.5735069444444445</v>
      </c>
      <c r="CF729" s="63">
        <f t="shared" si="676"/>
        <v>0.571736111111111</v>
      </c>
      <c r="CG729" s="63">
        <f t="shared" si="677"/>
        <v>0.57104166666666656</v>
      </c>
      <c r="CH729" s="36"/>
      <c r="CI729" s="36"/>
      <c r="CJ729" s="36"/>
      <c r="CK729" s="36"/>
      <c r="CL729" s="60">
        <v>60</v>
      </c>
    </row>
    <row r="730" spans="1:90" ht="28.5" customHeight="1" x14ac:dyDescent="0.25">
      <c r="A730" s="37">
        <v>92</v>
      </c>
      <c r="B730" s="95"/>
      <c r="C730" s="95"/>
      <c r="D730" s="95"/>
      <c r="E730" s="37"/>
      <c r="F730" s="44"/>
      <c r="G730" s="44">
        <v>238.12</v>
      </c>
      <c r="H730" s="44">
        <f t="shared" si="631"/>
        <v>238.06</v>
      </c>
      <c r="I730" s="83">
        <v>238.02</v>
      </c>
      <c r="J730" s="43">
        <f t="shared" si="629"/>
        <v>-3.3610620956215476E-4</v>
      </c>
      <c r="K730" s="44">
        <f t="shared" si="630"/>
        <v>-7.9999999999984084E-2</v>
      </c>
      <c r="L730" s="16" t="s">
        <v>1467</v>
      </c>
      <c r="M730" s="122" t="s">
        <v>1559</v>
      </c>
      <c r="N730" s="46">
        <f t="shared" si="637"/>
        <v>238.1</v>
      </c>
      <c r="O730" s="46">
        <v>-0.02</v>
      </c>
      <c r="P730" s="78">
        <v>238.12</v>
      </c>
      <c r="Q730" s="87"/>
      <c r="R730" s="78"/>
      <c r="U730" s="47" t="str">
        <f t="shared" si="678"/>
        <v/>
      </c>
      <c r="V730" s="47" t="str">
        <f t="shared" si="679"/>
        <v/>
      </c>
      <c r="W730" s="50"/>
      <c r="X730" s="50"/>
      <c r="Y730" s="50"/>
      <c r="Z730" s="50"/>
      <c r="AA730" s="50"/>
      <c r="AB730" s="50"/>
      <c r="AC730" s="50"/>
      <c r="AD730" s="50"/>
      <c r="AE730" s="51">
        <f t="shared" si="632"/>
        <v>92</v>
      </c>
      <c r="AF730" s="51" t="str">
        <f t="shared" si="633"/>
        <v/>
      </c>
      <c r="AG730" s="51" t="str">
        <f t="shared" si="634"/>
        <v/>
      </c>
      <c r="AH730" s="51" t="str">
        <f t="shared" si="635"/>
        <v/>
      </c>
      <c r="AI730" s="52">
        <f t="shared" si="636"/>
        <v>238.06</v>
      </c>
      <c r="AJ730" s="51"/>
      <c r="AK730" s="53"/>
      <c r="AL730" s="52"/>
      <c r="AM730" s="53">
        <f t="shared" si="638"/>
        <v>41</v>
      </c>
      <c r="AN730" s="53">
        <f>IF(AJ730&lt;&gt;"",IF(AJ730="o",VLOOKUP(AM730,OpenSect!$A$1:$D$11,2),IF(AJ730="u",VLOOKUP(AM730,UpHill!$A$1:$D$35,2),IF(AJ730="d",VLOOKUP(AM730,DownHill!$A$1:$D$29,2),IF(AJ730="f",VLOOKUP(AM730,FlatUnd!$A$2:$D$30,2),IF(AJ730="t",VLOOKUP(AM730,TimeAdd!$A$1:$D$176,2),IF(AJ730="l",VLOOKUP(AM730,SLimit!$A$1:$D$8,2),AN729)))))),AN729)</f>
        <v>48</v>
      </c>
      <c r="AO730" s="53">
        <f>IF(AJ730&lt;&gt;"",IF(AJ730="o",VLOOKUP(AM730,OpenSect!$A$1:$D$11,3),IF(AJ730="u",VLOOKUP(AM730,UpHill!$A$1:$D$35,3),IF(AJ730="d",VLOOKUP(AM730,DownHill!$A$3:$D$29,3),IF(AJ730="f",VLOOKUP(AM730,FlatUnd!$A$2:$D$30,3),IF(AJ730="t",VLOOKUP(AM730,TimeAdd!$A$1:$D$18,3),IF(AJ730="l",VLOOKUP(AM730,SLimit!$A$1:$D$8,3),AO729)))))),AO729)</f>
        <v>55</v>
      </c>
      <c r="AP730" s="53">
        <f>IF(AJ730&lt;&gt;"",IF(AJ730="o",VLOOKUP(AM730,OpenSect!$A$1:$D$11,4),IF(AJ730="u",VLOOKUP(AM730,UpHill!$A$1:$D$35,4),IF(AJ730="d",VLOOKUP(AM730,DownHill!$A$1:$D$29,4),IF(AJ730="f",VLOOKUP(AM730,FlatUnd!$A$2:$D$30,4),IF(AJ730="t",VLOOKUP(AM730,TimeAdd!$A$1:$D$18,4),IF(AJ730="l",VLOOKUP(AM730,SLimit!$A$1:$D$8,4),AP729)))))),AP729)</f>
        <v>62</v>
      </c>
      <c r="AQ730" s="53" t="str">
        <f t="shared" si="639"/>
        <v>120</v>
      </c>
      <c r="AR730" s="54" t="str">
        <f t="shared" si="640"/>
        <v>18,0 Km Plate.</v>
      </c>
      <c r="AS730" s="55"/>
      <c r="AT730" s="55"/>
      <c r="AU730" s="56">
        <f>IF(GroupStTimes!$A$8=0,MIN(CB730,CD730,CF730),MIN(BZ730,CB730,CD730,CF730))</f>
        <v>0.53692129629629659</v>
      </c>
      <c r="AV730" s="56">
        <f>IF(GroupStTimes!$A$8=0,MAX(CC730,CE730,CG730),MAX(CA730,CC730,CE730,CG730))</f>
        <v>0.58275462962962965</v>
      </c>
      <c r="AW730" s="57" t="str">
        <f t="shared" si="641"/>
        <v/>
      </c>
      <c r="AX730" s="58" t="str">
        <f t="shared" si="642"/>
        <v/>
      </c>
      <c r="AY730" s="58" t="str">
        <f t="shared" si="643"/>
        <v/>
      </c>
      <c r="AZ730" s="31">
        <f t="shared" si="644"/>
        <v>235.85</v>
      </c>
      <c r="BA730" s="59">
        <f t="shared" si="645"/>
        <v>0.54534722222222243</v>
      </c>
      <c r="BB730" s="59">
        <f t="shared" si="646"/>
        <v>0.55090277777777796</v>
      </c>
      <c r="BC730" s="59">
        <f t="shared" si="647"/>
        <v>0.53500000000000025</v>
      </c>
      <c r="BD730" s="59">
        <f t="shared" si="648"/>
        <v>0.58083333333333331</v>
      </c>
      <c r="BE730" s="59">
        <f t="shared" si="649"/>
        <v>0.56217592592592602</v>
      </c>
      <c r="BF730" s="59">
        <f t="shared" si="650"/>
        <v>0.57259259259259265</v>
      </c>
      <c r="BG730" s="59">
        <f t="shared" si="651"/>
        <v>0.57092592592592584</v>
      </c>
      <c r="BH730" s="59">
        <f t="shared" si="652"/>
        <v>0.57023148148148139</v>
      </c>
      <c r="BI730" s="31">
        <f t="shared" si="653"/>
        <v>2.210000000000008</v>
      </c>
      <c r="BJ730" s="61">
        <f t="shared" si="654"/>
        <v>5.3902439024390437E-2</v>
      </c>
      <c r="BK730" s="61">
        <f t="shared" si="655"/>
        <v>4.6041666666666835E-2</v>
      </c>
      <c r="BL730" s="61">
        <f t="shared" si="656"/>
        <v>4.0181818181818325E-2</v>
      </c>
      <c r="BM730" s="61">
        <f t="shared" si="657"/>
        <v>3.5645161290322712E-2</v>
      </c>
      <c r="BN730" s="62">
        <f t="shared" si="658"/>
        <v>0</v>
      </c>
      <c r="BO730" s="62">
        <f t="shared" si="659"/>
        <v>3</v>
      </c>
      <c r="BP730" s="62">
        <f t="shared" si="660"/>
        <v>14</v>
      </c>
      <c r="BQ730" s="62">
        <f t="shared" si="661"/>
        <v>0</v>
      </c>
      <c r="BR730" s="62">
        <f t="shared" si="662"/>
        <v>2</v>
      </c>
      <c r="BS730" s="62">
        <f t="shared" si="663"/>
        <v>46</v>
      </c>
      <c r="BT730" s="62">
        <f t="shared" si="664"/>
        <v>0</v>
      </c>
      <c r="BU730" s="62">
        <f t="shared" si="665"/>
        <v>2</v>
      </c>
      <c r="BV730" s="62">
        <f t="shared" si="666"/>
        <v>25</v>
      </c>
      <c r="BW730" s="62">
        <f t="shared" si="667"/>
        <v>0</v>
      </c>
      <c r="BX730" s="62">
        <f t="shared" si="668"/>
        <v>2</v>
      </c>
      <c r="BY730" s="62">
        <f t="shared" si="669"/>
        <v>8</v>
      </c>
      <c r="BZ730" s="63">
        <f t="shared" si="670"/>
        <v>0.54759259259259285</v>
      </c>
      <c r="CA730" s="63">
        <f t="shared" si="671"/>
        <v>0.55314814814814839</v>
      </c>
      <c r="CB730" s="63">
        <f t="shared" si="672"/>
        <v>0.53692129629629659</v>
      </c>
      <c r="CC730" s="63">
        <f t="shared" si="673"/>
        <v>0.58275462962962965</v>
      </c>
      <c r="CD730" s="63">
        <f t="shared" si="674"/>
        <v>0.56385416666666677</v>
      </c>
      <c r="CE730" s="63">
        <f t="shared" si="675"/>
        <v>0.5742708333333334</v>
      </c>
      <c r="CF730" s="63">
        <f t="shared" si="676"/>
        <v>0.57240740740740736</v>
      </c>
      <c r="CG730" s="63">
        <f t="shared" si="677"/>
        <v>0.57171296296296292</v>
      </c>
      <c r="CH730" s="36"/>
      <c r="CI730" s="36"/>
      <c r="CJ730" s="36"/>
      <c r="CK730" s="36"/>
      <c r="CL730" s="60">
        <v>60</v>
      </c>
    </row>
    <row r="731" spans="1:90" ht="28.5" customHeight="1" x14ac:dyDescent="0.25">
      <c r="A731" s="37">
        <v>92</v>
      </c>
      <c r="B731" s="95"/>
      <c r="C731" s="95"/>
      <c r="D731" s="95"/>
      <c r="F731" s="44"/>
      <c r="G731" s="44">
        <v>239.13</v>
      </c>
      <c r="H731" s="44">
        <f t="shared" si="631"/>
        <v>239.07</v>
      </c>
      <c r="I731" s="83">
        <v>239.03</v>
      </c>
      <c r="J731" s="43">
        <f t="shared" si="629"/>
        <v>-3.3468602267491143E-4</v>
      </c>
      <c r="K731" s="44">
        <f t="shared" si="630"/>
        <v>-7.9999999999984084E-2</v>
      </c>
      <c r="L731" s="16" t="s">
        <v>1468</v>
      </c>
      <c r="M731" s="122" t="s">
        <v>1559</v>
      </c>
      <c r="N731" s="46">
        <f t="shared" si="637"/>
        <v>239.10999999999999</v>
      </c>
      <c r="O731" s="46">
        <v>-0.02</v>
      </c>
      <c r="P731" s="78">
        <v>239.13</v>
      </c>
      <c r="Q731" s="87"/>
      <c r="R731" s="78"/>
      <c r="U731" s="47" t="str">
        <f t="shared" si="678"/>
        <v/>
      </c>
      <c r="V731" s="47" t="str">
        <f t="shared" si="679"/>
        <v/>
      </c>
      <c r="W731" s="50"/>
      <c r="X731" s="50"/>
      <c r="Y731" s="50"/>
      <c r="Z731" s="50"/>
      <c r="AA731" s="50"/>
      <c r="AB731" s="50"/>
      <c r="AC731" s="50"/>
      <c r="AD731" s="50"/>
      <c r="AE731" s="51">
        <f t="shared" si="632"/>
        <v>92</v>
      </c>
      <c r="AF731" s="51" t="str">
        <f t="shared" si="633"/>
        <v/>
      </c>
      <c r="AG731" s="51" t="str">
        <f t="shared" si="634"/>
        <v/>
      </c>
      <c r="AH731" s="51" t="str">
        <f t="shared" si="635"/>
        <v/>
      </c>
      <c r="AI731" s="52">
        <f t="shared" si="636"/>
        <v>239.07</v>
      </c>
      <c r="AJ731" s="51"/>
      <c r="AK731" s="53"/>
      <c r="AL731" s="52"/>
      <c r="AM731" s="53">
        <f t="shared" si="638"/>
        <v>41</v>
      </c>
      <c r="AN731" s="53">
        <f>IF(AJ731&lt;&gt;"",IF(AJ731="o",VLOOKUP(AM731,OpenSect!$A$1:$D$11,2),IF(AJ731="u",VLOOKUP(AM731,UpHill!$A$1:$D$35,2),IF(AJ731="d",VLOOKUP(AM731,DownHill!$A$1:$D$29,2),IF(AJ731="f",VLOOKUP(AM731,FlatUnd!$A$2:$D$30,2),IF(AJ731="t",VLOOKUP(AM731,TimeAdd!$A$1:$D$176,2),IF(AJ731="l",VLOOKUP(AM731,SLimit!$A$1:$D$8,2),AN730)))))),AN730)</f>
        <v>48</v>
      </c>
      <c r="AO731" s="53">
        <f>IF(AJ731&lt;&gt;"",IF(AJ731="o",VLOOKUP(AM731,OpenSect!$A$1:$D$11,3),IF(AJ731="u",VLOOKUP(AM731,UpHill!$A$1:$D$35,3),IF(AJ731="d",VLOOKUP(AM731,DownHill!$A$3:$D$29,3),IF(AJ731="f",VLOOKUP(AM731,FlatUnd!$A$2:$D$30,3),IF(AJ731="t",VLOOKUP(AM731,TimeAdd!$A$1:$D$18,3),IF(AJ731="l",VLOOKUP(AM731,SLimit!$A$1:$D$8,3),AO730)))))),AO730)</f>
        <v>55</v>
      </c>
      <c r="AP731" s="53">
        <f>IF(AJ731&lt;&gt;"",IF(AJ731="o",VLOOKUP(AM731,OpenSect!$A$1:$D$11,4),IF(AJ731="u",VLOOKUP(AM731,UpHill!$A$1:$D$35,4),IF(AJ731="d",VLOOKUP(AM731,DownHill!$A$1:$D$29,4),IF(AJ731="f",VLOOKUP(AM731,FlatUnd!$A$2:$D$30,4),IF(AJ731="t",VLOOKUP(AM731,TimeAdd!$A$1:$D$18,4),IF(AJ731="l",VLOOKUP(AM731,SLimit!$A$1:$D$8,4),AP730)))))),AP730)</f>
        <v>62</v>
      </c>
      <c r="AQ731" s="53" t="str">
        <f t="shared" si="639"/>
        <v>120</v>
      </c>
      <c r="AR731" s="54" t="str">
        <f t="shared" si="640"/>
        <v>19,0 Km Plate.</v>
      </c>
      <c r="AS731" s="55"/>
      <c r="AT731" s="55"/>
      <c r="AU731" s="56">
        <f>IF(GroupStTimes!$A$8=0,MIN(CB731,CD731,CF731),MIN(BZ731,CB731,CD731,CF731))</f>
        <v>0.53778935185185206</v>
      </c>
      <c r="AV731" s="56">
        <f>IF(GroupStTimes!$A$8=0,MAX(CC731,CE731,CG731),MAX(CA731,CC731,CE731,CG731))</f>
        <v>0.58362268518518512</v>
      </c>
      <c r="AW731" s="57" t="str">
        <f t="shared" si="641"/>
        <v/>
      </c>
      <c r="AX731" s="58" t="str">
        <f t="shared" si="642"/>
        <v/>
      </c>
      <c r="AY731" s="58" t="str">
        <f t="shared" si="643"/>
        <v/>
      </c>
      <c r="AZ731" s="31">
        <f t="shared" si="644"/>
        <v>235.85</v>
      </c>
      <c r="BA731" s="59">
        <f t="shared" si="645"/>
        <v>0.54534722222222243</v>
      </c>
      <c r="BB731" s="59">
        <f t="shared" si="646"/>
        <v>0.55090277777777796</v>
      </c>
      <c r="BC731" s="59">
        <f t="shared" si="647"/>
        <v>0.53500000000000025</v>
      </c>
      <c r="BD731" s="59">
        <f t="shared" si="648"/>
        <v>0.58083333333333331</v>
      </c>
      <c r="BE731" s="59">
        <f t="shared" si="649"/>
        <v>0.56217592592592602</v>
      </c>
      <c r="BF731" s="59">
        <f t="shared" si="650"/>
        <v>0.57259259259259265</v>
      </c>
      <c r="BG731" s="59">
        <f t="shared" si="651"/>
        <v>0.57092592592592584</v>
      </c>
      <c r="BH731" s="59">
        <f t="shared" si="652"/>
        <v>0.57023148148148139</v>
      </c>
      <c r="BI731" s="31">
        <f t="shared" si="653"/>
        <v>3.2199999999999989</v>
      </c>
      <c r="BJ731" s="61">
        <f t="shared" si="654"/>
        <v>7.8536585365853631E-2</v>
      </c>
      <c r="BK731" s="61">
        <f t="shared" si="655"/>
        <v>6.7083333333333314E-2</v>
      </c>
      <c r="BL731" s="61">
        <f t="shared" si="656"/>
        <v>5.8545454545454526E-2</v>
      </c>
      <c r="BM731" s="61">
        <f t="shared" si="657"/>
        <v>5.1935483870967726E-2</v>
      </c>
      <c r="BN731" s="62">
        <f t="shared" si="658"/>
        <v>0</v>
      </c>
      <c r="BO731" s="62">
        <f t="shared" si="659"/>
        <v>4</v>
      </c>
      <c r="BP731" s="62">
        <f t="shared" si="660"/>
        <v>43</v>
      </c>
      <c r="BQ731" s="62">
        <f t="shared" si="661"/>
        <v>0</v>
      </c>
      <c r="BR731" s="62">
        <f t="shared" si="662"/>
        <v>4</v>
      </c>
      <c r="BS731" s="62">
        <f t="shared" si="663"/>
        <v>1</v>
      </c>
      <c r="BT731" s="62">
        <f t="shared" si="664"/>
        <v>0</v>
      </c>
      <c r="BU731" s="62">
        <f t="shared" si="665"/>
        <v>3</v>
      </c>
      <c r="BV731" s="62">
        <f t="shared" si="666"/>
        <v>31</v>
      </c>
      <c r="BW731" s="62">
        <f t="shared" si="667"/>
        <v>0</v>
      </c>
      <c r="BX731" s="62">
        <f t="shared" si="668"/>
        <v>3</v>
      </c>
      <c r="BY731" s="62">
        <f t="shared" si="669"/>
        <v>7</v>
      </c>
      <c r="BZ731" s="63">
        <f t="shared" si="670"/>
        <v>0.54862268518518542</v>
      </c>
      <c r="CA731" s="63">
        <f t="shared" si="671"/>
        <v>0.55417824074074096</v>
      </c>
      <c r="CB731" s="63">
        <f t="shared" si="672"/>
        <v>0.53778935185185206</v>
      </c>
      <c r="CC731" s="63">
        <f t="shared" si="673"/>
        <v>0.58362268518518512</v>
      </c>
      <c r="CD731" s="63">
        <f t="shared" si="674"/>
        <v>0.56461805555555566</v>
      </c>
      <c r="CE731" s="63">
        <f t="shared" si="675"/>
        <v>0.57503472222222229</v>
      </c>
      <c r="CF731" s="63">
        <f t="shared" si="676"/>
        <v>0.57309027777777766</v>
      </c>
      <c r="CG731" s="63">
        <f t="shared" si="677"/>
        <v>0.57239583333333321</v>
      </c>
      <c r="CH731" s="36"/>
      <c r="CI731" s="36"/>
      <c r="CJ731" s="36"/>
      <c r="CK731" s="36"/>
      <c r="CL731" s="60">
        <v>60</v>
      </c>
    </row>
    <row r="732" spans="1:90" ht="28.5" customHeight="1" x14ac:dyDescent="0.25">
      <c r="A732" s="37">
        <v>92</v>
      </c>
      <c r="B732" s="95"/>
      <c r="C732" s="95"/>
      <c r="D732" s="95"/>
      <c r="F732" s="44"/>
      <c r="G732" s="44">
        <v>241.12</v>
      </c>
      <c r="H732" s="44">
        <f t="shared" si="631"/>
        <v>241.06</v>
      </c>
      <c r="I732" s="83">
        <v>241.02</v>
      </c>
      <c r="J732" s="43">
        <f t="shared" si="629"/>
        <v>-3.3192266201968333E-4</v>
      </c>
      <c r="K732" s="44">
        <f t="shared" si="630"/>
        <v>-7.9999999999984084E-2</v>
      </c>
      <c r="L732" s="16" t="s">
        <v>1476</v>
      </c>
      <c r="M732" s="122" t="s">
        <v>1559</v>
      </c>
      <c r="N732" s="46">
        <f t="shared" si="637"/>
        <v>241.1</v>
      </c>
      <c r="O732" s="46">
        <v>-0.02</v>
      </c>
      <c r="P732" s="78">
        <v>241.12</v>
      </c>
      <c r="Q732" s="87"/>
      <c r="R732" s="78"/>
      <c r="U732" s="47" t="str">
        <f t="shared" si="678"/>
        <v/>
      </c>
      <c r="V732" s="47" t="str">
        <f t="shared" si="679"/>
        <v/>
      </c>
      <c r="W732" s="50"/>
      <c r="X732" s="50"/>
      <c r="Y732" s="50"/>
      <c r="Z732" s="50"/>
      <c r="AA732" s="50"/>
      <c r="AB732" s="50"/>
      <c r="AC732" s="50"/>
      <c r="AD732" s="50"/>
      <c r="AE732" s="51">
        <f t="shared" si="632"/>
        <v>92</v>
      </c>
      <c r="AF732" s="51" t="str">
        <f t="shared" si="633"/>
        <v/>
      </c>
      <c r="AG732" s="51" t="str">
        <f t="shared" si="634"/>
        <v/>
      </c>
      <c r="AH732" s="51" t="str">
        <f t="shared" si="635"/>
        <v/>
      </c>
      <c r="AI732" s="52">
        <f t="shared" si="636"/>
        <v>241.06</v>
      </c>
      <c r="AJ732" s="51"/>
      <c r="AK732" s="53"/>
      <c r="AL732" s="52"/>
      <c r="AM732" s="53">
        <f t="shared" si="638"/>
        <v>41</v>
      </c>
      <c r="AN732" s="53">
        <f>IF(AJ732&lt;&gt;"",IF(AJ732="o",VLOOKUP(AM732,OpenSect!$A$1:$D$11,2),IF(AJ732="u",VLOOKUP(AM732,UpHill!$A$1:$D$35,2),IF(AJ732="d",VLOOKUP(AM732,DownHill!$A$1:$D$29,2),IF(AJ732="f",VLOOKUP(AM732,FlatUnd!$A$2:$D$30,2),IF(AJ732="t",VLOOKUP(AM732,TimeAdd!$A$1:$D$176,2),IF(AJ732="l",VLOOKUP(AM732,SLimit!$A$1:$D$8,2),AN731)))))),AN731)</f>
        <v>48</v>
      </c>
      <c r="AO732" s="53">
        <f>IF(AJ732&lt;&gt;"",IF(AJ732="o",VLOOKUP(AM732,OpenSect!$A$1:$D$11,3),IF(AJ732="u",VLOOKUP(AM732,UpHill!$A$1:$D$35,3),IF(AJ732="d",VLOOKUP(AM732,DownHill!$A$3:$D$29,3),IF(AJ732="f",VLOOKUP(AM732,FlatUnd!$A$2:$D$30,3),IF(AJ732="t",VLOOKUP(AM732,TimeAdd!$A$1:$D$18,3),IF(AJ732="l",VLOOKUP(AM732,SLimit!$A$1:$D$8,3),AO731)))))),AO731)</f>
        <v>55</v>
      </c>
      <c r="AP732" s="53">
        <f>IF(AJ732&lt;&gt;"",IF(AJ732="o",VLOOKUP(AM732,OpenSect!$A$1:$D$11,4),IF(AJ732="u",VLOOKUP(AM732,UpHill!$A$1:$D$35,4),IF(AJ732="d",VLOOKUP(AM732,DownHill!$A$1:$D$29,4),IF(AJ732="f",VLOOKUP(AM732,FlatUnd!$A$2:$D$30,4),IF(AJ732="t",VLOOKUP(AM732,TimeAdd!$A$1:$D$18,4),IF(AJ732="l",VLOOKUP(AM732,SLimit!$A$1:$D$8,4),AP731)))))),AP731)</f>
        <v>62</v>
      </c>
      <c r="AQ732" s="53" t="str">
        <f t="shared" si="639"/>
        <v>120</v>
      </c>
      <c r="AR732" s="54" t="str">
        <f t="shared" si="640"/>
        <v>21,0 Km Plate.</v>
      </c>
      <c r="AS732" s="55"/>
      <c r="AT732" s="55"/>
      <c r="AU732" s="56">
        <f>IF(GroupStTimes!$A$8=0,MIN(CB732,CD732,CF732),MIN(BZ732,CB732,CD732,CF732))</f>
        <v>0.53952546296296322</v>
      </c>
      <c r="AV732" s="56">
        <f>IF(GroupStTimes!$A$8=0,MAX(CC732,CE732,CG732),MAX(CA732,CC732,CE732,CG732))</f>
        <v>0.58535879629629628</v>
      </c>
      <c r="AW732" s="57" t="str">
        <f t="shared" si="641"/>
        <v/>
      </c>
      <c r="AX732" s="58" t="str">
        <f t="shared" si="642"/>
        <v/>
      </c>
      <c r="AY732" s="58" t="str">
        <f t="shared" si="643"/>
        <v/>
      </c>
      <c r="AZ732" s="31">
        <f t="shared" si="644"/>
        <v>235.85</v>
      </c>
      <c r="BA732" s="59">
        <f t="shared" si="645"/>
        <v>0.54534722222222243</v>
      </c>
      <c r="BB732" s="59">
        <f t="shared" si="646"/>
        <v>0.55090277777777796</v>
      </c>
      <c r="BC732" s="59">
        <f t="shared" si="647"/>
        <v>0.53500000000000025</v>
      </c>
      <c r="BD732" s="59">
        <f t="shared" si="648"/>
        <v>0.58083333333333331</v>
      </c>
      <c r="BE732" s="59">
        <f t="shared" si="649"/>
        <v>0.56217592592592602</v>
      </c>
      <c r="BF732" s="59">
        <f t="shared" si="650"/>
        <v>0.57259259259259265</v>
      </c>
      <c r="BG732" s="59">
        <f t="shared" si="651"/>
        <v>0.57092592592592584</v>
      </c>
      <c r="BH732" s="59">
        <f t="shared" si="652"/>
        <v>0.57023148148148139</v>
      </c>
      <c r="BI732" s="31">
        <f t="shared" si="653"/>
        <v>5.210000000000008</v>
      </c>
      <c r="BJ732" s="61">
        <f t="shared" si="654"/>
        <v>0.12707317073170751</v>
      </c>
      <c r="BK732" s="61">
        <f t="shared" si="655"/>
        <v>0.10854166666666683</v>
      </c>
      <c r="BL732" s="61">
        <f t="shared" si="656"/>
        <v>9.4727272727272868E-2</v>
      </c>
      <c r="BM732" s="61">
        <f t="shared" si="657"/>
        <v>8.4032258064516252E-2</v>
      </c>
      <c r="BN732" s="62">
        <f t="shared" si="658"/>
        <v>0</v>
      </c>
      <c r="BO732" s="62">
        <f t="shared" si="659"/>
        <v>7</v>
      </c>
      <c r="BP732" s="62">
        <f t="shared" si="660"/>
        <v>37</v>
      </c>
      <c r="BQ732" s="62">
        <f t="shared" si="661"/>
        <v>0</v>
      </c>
      <c r="BR732" s="62">
        <f t="shared" si="662"/>
        <v>6</v>
      </c>
      <c r="BS732" s="62">
        <f t="shared" si="663"/>
        <v>31</v>
      </c>
      <c r="BT732" s="62">
        <f t="shared" si="664"/>
        <v>0</v>
      </c>
      <c r="BU732" s="62">
        <f t="shared" si="665"/>
        <v>5</v>
      </c>
      <c r="BV732" s="62">
        <f t="shared" si="666"/>
        <v>41</v>
      </c>
      <c r="BW732" s="62">
        <f t="shared" si="667"/>
        <v>0</v>
      </c>
      <c r="BX732" s="62">
        <f t="shared" si="668"/>
        <v>5</v>
      </c>
      <c r="BY732" s="62">
        <f t="shared" si="669"/>
        <v>3</v>
      </c>
      <c r="BZ732" s="63">
        <f t="shared" si="670"/>
        <v>0.55063657407407429</v>
      </c>
      <c r="CA732" s="63">
        <f t="shared" si="671"/>
        <v>0.55619212962962983</v>
      </c>
      <c r="CB732" s="63">
        <f t="shared" si="672"/>
        <v>0.53952546296296322</v>
      </c>
      <c r="CC732" s="63">
        <f t="shared" si="673"/>
        <v>0.58535879629629628</v>
      </c>
      <c r="CD732" s="63">
        <f t="shared" si="674"/>
        <v>0.56612268518518527</v>
      </c>
      <c r="CE732" s="63">
        <f t="shared" si="675"/>
        <v>0.5765393518518519</v>
      </c>
      <c r="CF732" s="63">
        <f t="shared" si="676"/>
        <v>0.57443287037037027</v>
      </c>
      <c r="CG732" s="63">
        <f t="shared" si="677"/>
        <v>0.57373842592592583</v>
      </c>
      <c r="CH732" s="36"/>
      <c r="CI732" s="36"/>
      <c r="CJ732" s="36"/>
      <c r="CK732" s="36"/>
      <c r="CL732" s="60">
        <v>60</v>
      </c>
    </row>
    <row r="733" spans="1:90" ht="28.5" customHeight="1" x14ac:dyDescent="0.25">
      <c r="A733" s="37">
        <v>92</v>
      </c>
      <c r="B733" s="95" t="s">
        <v>1603</v>
      </c>
      <c r="C733" s="95" t="s">
        <v>49</v>
      </c>
      <c r="D733" s="95">
        <v>41</v>
      </c>
      <c r="F733" s="44"/>
      <c r="G733" s="44">
        <v>242.05</v>
      </c>
      <c r="H733" s="44">
        <f t="shared" si="631"/>
        <v>241.99</v>
      </c>
      <c r="I733" s="83">
        <v>241.94</v>
      </c>
      <c r="J733" s="43">
        <f t="shared" si="629"/>
        <v>-3.7199305612963299E-4</v>
      </c>
      <c r="K733" s="44">
        <f t="shared" si="630"/>
        <v>-9.0000000000003411E-2</v>
      </c>
      <c r="L733" s="16" t="s">
        <v>1621</v>
      </c>
      <c r="M733" s="122" t="s">
        <v>1559</v>
      </c>
      <c r="N733" s="46">
        <f t="shared" si="637"/>
        <v>242.03</v>
      </c>
      <c r="O733" s="46">
        <v>-0.02</v>
      </c>
      <c r="P733" s="78">
        <v>242.05</v>
      </c>
      <c r="Q733" s="87"/>
      <c r="R733" s="78"/>
      <c r="U733" s="47" t="str">
        <f t="shared" si="678"/>
        <v/>
      </c>
      <c r="V733" s="47" t="str">
        <f t="shared" si="679"/>
        <v/>
      </c>
      <c r="W733" s="50"/>
      <c r="X733" s="50"/>
      <c r="Y733" s="50"/>
      <c r="Z733" s="50"/>
      <c r="AA733" s="50"/>
      <c r="AB733" s="50"/>
      <c r="AC733" s="50"/>
      <c r="AD733" s="50"/>
      <c r="AE733" s="51">
        <f t="shared" si="632"/>
        <v>92</v>
      </c>
      <c r="AF733" s="51" t="str">
        <f t="shared" si="633"/>
        <v>u 1</v>
      </c>
      <c r="AG733" s="51" t="str">
        <f t="shared" si="634"/>
        <v>f</v>
      </c>
      <c r="AH733" s="51">
        <f t="shared" si="635"/>
        <v>41</v>
      </c>
      <c r="AI733" s="52">
        <f t="shared" si="636"/>
        <v>241.99</v>
      </c>
      <c r="AJ733" s="51" t="s">
        <v>49</v>
      </c>
      <c r="AK733" s="53"/>
      <c r="AL733" s="52"/>
      <c r="AM733" s="53">
        <f t="shared" si="638"/>
        <v>41</v>
      </c>
      <c r="AN733" s="53">
        <f>IF(AJ733&lt;&gt;"",IF(AJ733="o",VLOOKUP(AM733,OpenSect!$A$1:$D$11,2),IF(AJ733="u",VLOOKUP(AM733,UpHill!$A$1:$D$35,2),IF(AJ733="d",VLOOKUP(AM733,DownHill!$A$1:$D$29,2),IF(AJ733="f",VLOOKUP(AM733,FlatUnd!$A$2:$D$30,2),IF(AJ733="t",VLOOKUP(AM733,TimeAdd!$A$1:$D$176,2),IF(AJ733="l",VLOOKUP(AM733,SLimit!$A$1:$D$8,2),AN732)))))),AN732)</f>
        <v>48</v>
      </c>
      <c r="AO733" s="53">
        <f>IF(AJ733&lt;&gt;"",IF(AJ733="o",VLOOKUP(AM733,OpenSect!$A$1:$D$11,3),IF(AJ733="u",VLOOKUP(AM733,UpHill!$A$1:$D$35,3),IF(AJ733="d",VLOOKUP(AM733,DownHill!$A$3:$D$29,3),IF(AJ733="f",VLOOKUP(AM733,FlatUnd!$A$2:$D$30,3),IF(AJ733="t",VLOOKUP(AM733,TimeAdd!$A$1:$D$18,3),IF(AJ733="l",VLOOKUP(AM733,SLimit!$A$1:$D$8,3),AO732)))))),AO732)</f>
        <v>55</v>
      </c>
      <c r="AP733" s="53">
        <f>IF(AJ733&lt;&gt;"",IF(AJ733="o",VLOOKUP(AM733,OpenSect!$A$1:$D$11,4),IF(AJ733="u",VLOOKUP(AM733,UpHill!$A$1:$D$35,4),IF(AJ733="d",VLOOKUP(AM733,DownHill!$A$1:$D$29,4),IF(AJ733="f",VLOOKUP(AM733,FlatUnd!$A$2:$D$30,4),IF(AJ733="t",VLOOKUP(AM733,TimeAdd!$A$1:$D$18,4),IF(AJ733="l",VLOOKUP(AM733,SLimit!$A$1:$D$8,4),AP732)))))),AP732)</f>
        <v>62</v>
      </c>
      <c r="AQ733" s="53" t="str">
        <f t="shared" si="639"/>
        <v>120</v>
      </c>
      <c r="AR733" s="54" t="str">
        <f t="shared" si="640"/>
        <v>Blesbok [River]</v>
      </c>
      <c r="AS733" s="55"/>
      <c r="AT733" s="55"/>
      <c r="AU733" s="56">
        <f>IF(GroupStTimes!$A$8=0,MIN(CB733,CD733,CF733),MIN(BZ733,CB733,CD733,CF733))</f>
        <v>0.54033564814814838</v>
      </c>
      <c r="AV733" s="56">
        <f>IF(GroupStTimes!$A$8=0,MAX(CC733,CE733,CG733),MAX(CA733,CC733,CE733,CG733))</f>
        <v>0.58616898148148144</v>
      </c>
      <c r="AW733" s="57" t="str">
        <f t="shared" si="641"/>
        <v/>
      </c>
      <c r="AX733" s="58" t="str">
        <f t="shared" si="642"/>
        <v/>
      </c>
      <c r="AY733" s="58" t="str">
        <f t="shared" si="643"/>
        <v/>
      </c>
      <c r="AZ733" s="31">
        <f t="shared" si="644"/>
        <v>235.85</v>
      </c>
      <c r="BA733" s="59">
        <f t="shared" si="645"/>
        <v>0.54534722222222243</v>
      </c>
      <c r="BB733" s="59">
        <f t="shared" si="646"/>
        <v>0.55090277777777796</v>
      </c>
      <c r="BC733" s="59">
        <f t="shared" si="647"/>
        <v>0.53500000000000025</v>
      </c>
      <c r="BD733" s="59">
        <f t="shared" si="648"/>
        <v>0.58083333333333331</v>
      </c>
      <c r="BE733" s="59">
        <f t="shared" si="649"/>
        <v>0.56217592592592602</v>
      </c>
      <c r="BF733" s="59">
        <f t="shared" si="650"/>
        <v>0.57259259259259265</v>
      </c>
      <c r="BG733" s="59">
        <f t="shared" si="651"/>
        <v>0.57092592592592584</v>
      </c>
      <c r="BH733" s="59">
        <f t="shared" si="652"/>
        <v>0.57023148148148139</v>
      </c>
      <c r="BI733" s="31">
        <f t="shared" si="653"/>
        <v>6.1400000000000148</v>
      </c>
      <c r="BJ733" s="61">
        <f t="shared" si="654"/>
        <v>0.14975609756097596</v>
      </c>
      <c r="BK733" s="61">
        <f t="shared" si="655"/>
        <v>0.12791666666666698</v>
      </c>
      <c r="BL733" s="61">
        <f t="shared" si="656"/>
        <v>0.11163636363636391</v>
      </c>
      <c r="BM733" s="61">
        <f t="shared" si="657"/>
        <v>9.9032258064516362E-2</v>
      </c>
      <c r="BN733" s="62">
        <f t="shared" si="658"/>
        <v>0</v>
      </c>
      <c r="BO733" s="62">
        <f t="shared" si="659"/>
        <v>8</v>
      </c>
      <c r="BP733" s="62">
        <f t="shared" si="660"/>
        <v>59</v>
      </c>
      <c r="BQ733" s="62">
        <f t="shared" si="661"/>
        <v>0</v>
      </c>
      <c r="BR733" s="62">
        <f t="shared" si="662"/>
        <v>7</v>
      </c>
      <c r="BS733" s="62">
        <f t="shared" si="663"/>
        <v>41</v>
      </c>
      <c r="BT733" s="62">
        <f t="shared" si="664"/>
        <v>0</v>
      </c>
      <c r="BU733" s="62">
        <f t="shared" si="665"/>
        <v>6</v>
      </c>
      <c r="BV733" s="62">
        <f t="shared" si="666"/>
        <v>42</v>
      </c>
      <c r="BW733" s="62">
        <f t="shared" si="667"/>
        <v>0</v>
      </c>
      <c r="BX733" s="62">
        <f t="shared" si="668"/>
        <v>5</v>
      </c>
      <c r="BY733" s="62">
        <f t="shared" si="669"/>
        <v>57</v>
      </c>
      <c r="BZ733" s="63">
        <f t="shared" si="670"/>
        <v>0.55158564814814837</v>
      </c>
      <c r="CA733" s="63">
        <f t="shared" si="671"/>
        <v>0.5571412037037039</v>
      </c>
      <c r="CB733" s="63">
        <f t="shared" si="672"/>
        <v>0.54033564814814838</v>
      </c>
      <c r="CC733" s="63">
        <f t="shared" si="673"/>
        <v>0.58616898148148144</v>
      </c>
      <c r="CD733" s="63">
        <f t="shared" si="674"/>
        <v>0.56682870370370375</v>
      </c>
      <c r="CE733" s="63">
        <f t="shared" si="675"/>
        <v>0.57724537037037038</v>
      </c>
      <c r="CF733" s="63">
        <f t="shared" si="676"/>
        <v>0.57505787037037026</v>
      </c>
      <c r="CG733" s="63">
        <f t="shared" si="677"/>
        <v>0.57436342592592582</v>
      </c>
      <c r="CH733" s="36"/>
      <c r="CI733" s="36"/>
      <c r="CJ733" s="36"/>
      <c r="CK733" s="36"/>
      <c r="CL733" s="60">
        <v>60</v>
      </c>
    </row>
    <row r="734" spans="1:90" ht="28.5" customHeight="1" x14ac:dyDescent="0.25">
      <c r="A734" s="37">
        <v>92</v>
      </c>
      <c r="B734" s="95"/>
      <c r="C734" s="95"/>
      <c r="D734" s="95"/>
      <c r="E734" s="37"/>
      <c r="F734" s="44"/>
      <c r="G734" s="44">
        <v>242.12</v>
      </c>
      <c r="H734" s="44">
        <f t="shared" si="631"/>
        <v>242.06</v>
      </c>
      <c r="I734" s="83">
        <v>242.02</v>
      </c>
      <c r="J734" s="43">
        <f t="shared" si="629"/>
        <v>-3.3055119411612297E-4</v>
      </c>
      <c r="K734" s="44">
        <f t="shared" si="630"/>
        <v>-7.9999999999984084E-2</v>
      </c>
      <c r="L734" s="16" t="s">
        <v>1479</v>
      </c>
      <c r="M734" s="122" t="s">
        <v>1559</v>
      </c>
      <c r="N734" s="46">
        <f t="shared" si="637"/>
        <v>242.1</v>
      </c>
      <c r="O734" s="46">
        <v>-0.02</v>
      </c>
      <c r="P734" s="78">
        <v>242.12</v>
      </c>
      <c r="Q734" s="87"/>
      <c r="R734" s="78"/>
      <c r="U734" s="47" t="str">
        <f t="shared" si="678"/>
        <v/>
      </c>
      <c r="V734" s="47" t="str">
        <f t="shared" si="679"/>
        <v/>
      </c>
      <c r="W734" s="50"/>
      <c r="X734" s="50"/>
      <c r="Y734" s="50"/>
      <c r="Z734" s="50"/>
      <c r="AA734" s="50"/>
      <c r="AB734" s="50"/>
      <c r="AC734" s="50"/>
      <c r="AD734" s="50"/>
      <c r="AE734" s="51">
        <f t="shared" si="632"/>
        <v>92</v>
      </c>
      <c r="AF734" s="51" t="str">
        <f t="shared" si="633"/>
        <v/>
      </c>
      <c r="AG734" s="51" t="str">
        <f t="shared" si="634"/>
        <v/>
      </c>
      <c r="AH734" s="51" t="str">
        <f t="shared" si="635"/>
        <v/>
      </c>
      <c r="AI734" s="52">
        <f t="shared" si="636"/>
        <v>242.06</v>
      </c>
      <c r="AJ734" s="51"/>
      <c r="AK734" s="53"/>
      <c r="AL734" s="52"/>
      <c r="AM734" s="53">
        <f t="shared" si="638"/>
        <v>41</v>
      </c>
      <c r="AN734" s="53">
        <f>IF(AJ734&lt;&gt;"",IF(AJ734="o",VLOOKUP(AM734,OpenSect!$A$1:$D$11,2),IF(AJ734="u",VLOOKUP(AM734,UpHill!$A$1:$D$35,2),IF(AJ734="d",VLOOKUP(AM734,DownHill!$A$1:$D$29,2),IF(AJ734="f",VLOOKUP(AM734,FlatUnd!$A$2:$D$30,2),IF(AJ734="t",VLOOKUP(AM734,TimeAdd!$A$1:$D$176,2),IF(AJ734="l",VLOOKUP(AM734,SLimit!$A$1:$D$8,2),AN733)))))),AN733)</f>
        <v>48</v>
      </c>
      <c r="AO734" s="53">
        <f>IF(AJ734&lt;&gt;"",IF(AJ734="o",VLOOKUP(AM734,OpenSect!$A$1:$D$11,3),IF(AJ734="u",VLOOKUP(AM734,UpHill!$A$1:$D$35,3),IF(AJ734="d",VLOOKUP(AM734,DownHill!$A$3:$D$29,3),IF(AJ734="f",VLOOKUP(AM734,FlatUnd!$A$2:$D$30,3),IF(AJ734="t",VLOOKUP(AM734,TimeAdd!$A$1:$D$18,3),IF(AJ734="l",VLOOKUP(AM734,SLimit!$A$1:$D$8,3),AO733)))))),AO733)</f>
        <v>55</v>
      </c>
      <c r="AP734" s="53">
        <f>IF(AJ734&lt;&gt;"",IF(AJ734="o",VLOOKUP(AM734,OpenSect!$A$1:$D$11,4),IF(AJ734="u",VLOOKUP(AM734,UpHill!$A$1:$D$35,4),IF(AJ734="d",VLOOKUP(AM734,DownHill!$A$1:$D$29,4),IF(AJ734="f",VLOOKUP(AM734,FlatUnd!$A$2:$D$30,4),IF(AJ734="t",VLOOKUP(AM734,TimeAdd!$A$1:$D$18,4),IF(AJ734="l",VLOOKUP(AM734,SLimit!$A$1:$D$8,4),AP733)))))),AP733)</f>
        <v>62</v>
      </c>
      <c r="AQ734" s="53" t="str">
        <f t="shared" si="639"/>
        <v>120</v>
      </c>
      <c r="AR734" s="54" t="str">
        <f t="shared" si="640"/>
        <v>22,0 Km Plate.</v>
      </c>
      <c r="AS734" s="55"/>
      <c r="AT734" s="55"/>
      <c r="AU734" s="56">
        <f>IF(GroupStTimes!$A$8=0,MIN(CB734,CD734,CF734),MIN(BZ734,CB734,CD734,CF734))</f>
        <v>0.5403935185185188</v>
      </c>
      <c r="AV734" s="56">
        <f>IF(GroupStTimes!$A$8=0,MAX(CC734,CE734,CG734),MAX(CA734,CC734,CE734,CG734))</f>
        <v>0.58622685185185186</v>
      </c>
      <c r="AW734" s="57" t="str">
        <f t="shared" si="641"/>
        <v/>
      </c>
      <c r="AX734" s="58" t="str">
        <f t="shared" si="642"/>
        <v/>
      </c>
      <c r="AY734" s="58" t="str">
        <f t="shared" si="643"/>
        <v/>
      </c>
      <c r="AZ734" s="31">
        <f t="shared" si="644"/>
        <v>235.85</v>
      </c>
      <c r="BA734" s="59">
        <f t="shared" si="645"/>
        <v>0.54534722222222243</v>
      </c>
      <c r="BB734" s="59">
        <f t="shared" si="646"/>
        <v>0.55090277777777796</v>
      </c>
      <c r="BC734" s="59">
        <f t="shared" si="647"/>
        <v>0.53500000000000025</v>
      </c>
      <c r="BD734" s="59">
        <f t="shared" si="648"/>
        <v>0.58083333333333331</v>
      </c>
      <c r="BE734" s="59">
        <f t="shared" si="649"/>
        <v>0.56217592592592602</v>
      </c>
      <c r="BF734" s="59">
        <f t="shared" si="650"/>
        <v>0.57259259259259265</v>
      </c>
      <c r="BG734" s="59">
        <f t="shared" si="651"/>
        <v>0.57092592592592584</v>
      </c>
      <c r="BH734" s="59">
        <f t="shared" si="652"/>
        <v>0.57023148148148139</v>
      </c>
      <c r="BI734" s="31">
        <f t="shared" si="653"/>
        <v>6.210000000000008</v>
      </c>
      <c r="BJ734" s="61">
        <f t="shared" si="654"/>
        <v>0.15146341463414653</v>
      </c>
      <c r="BK734" s="61">
        <f t="shared" si="655"/>
        <v>0.12937500000000016</v>
      </c>
      <c r="BL734" s="61">
        <f t="shared" si="656"/>
        <v>0.11290909090909106</v>
      </c>
      <c r="BM734" s="61">
        <f t="shared" si="657"/>
        <v>0.10016129032258077</v>
      </c>
      <c r="BN734" s="62">
        <f t="shared" si="658"/>
        <v>0</v>
      </c>
      <c r="BO734" s="62">
        <f t="shared" si="659"/>
        <v>9</v>
      </c>
      <c r="BP734" s="62">
        <f t="shared" si="660"/>
        <v>5</v>
      </c>
      <c r="BQ734" s="62">
        <f t="shared" si="661"/>
        <v>0</v>
      </c>
      <c r="BR734" s="62">
        <f t="shared" si="662"/>
        <v>7</v>
      </c>
      <c r="BS734" s="62">
        <f t="shared" si="663"/>
        <v>46</v>
      </c>
      <c r="BT734" s="62">
        <f t="shared" si="664"/>
        <v>0</v>
      </c>
      <c r="BU734" s="62">
        <f t="shared" si="665"/>
        <v>6</v>
      </c>
      <c r="BV734" s="62">
        <f t="shared" si="666"/>
        <v>46</v>
      </c>
      <c r="BW734" s="62">
        <f t="shared" si="667"/>
        <v>0</v>
      </c>
      <c r="BX734" s="62">
        <f t="shared" si="668"/>
        <v>6</v>
      </c>
      <c r="BY734" s="62">
        <f t="shared" si="669"/>
        <v>1</v>
      </c>
      <c r="BZ734" s="63">
        <f t="shared" si="670"/>
        <v>0.55165509259259282</v>
      </c>
      <c r="CA734" s="63">
        <f t="shared" si="671"/>
        <v>0.55721064814814836</v>
      </c>
      <c r="CB734" s="63">
        <f t="shared" si="672"/>
        <v>0.5403935185185188</v>
      </c>
      <c r="CC734" s="63">
        <f t="shared" si="673"/>
        <v>0.58622685185185186</v>
      </c>
      <c r="CD734" s="63">
        <f t="shared" si="674"/>
        <v>0.56687500000000013</v>
      </c>
      <c r="CE734" s="63">
        <f t="shared" si="675"/>
        <v>0.57729166666666676</v>
      </c>
      <c r="CF734" s="63">
        <f t="shared" si="676"/>
        <v>0.57510416666666653</v>
      </c>
      <c r="CG734" s="63">
        <f t="shared" si="677"/>
        <v>0.57440972222222209</v>
      </c>
      <c r="CH734" s="36"/>
      <c r="CI734" s="36"/>
      <c r="CJ734" s="36"/>
      <c r="CK734" s="36"/>
      <c r="CL734" s="60">
        <v>60</v>
      </c>
    </row>
    <row r="735" spans="1:90" ht="28.5" customHeight="1" x14ac:dyDescent="0.25">
      <c r="A735" s="37">
        <v>92</v>
      </c>
      <c r="B735" s="95"/>
      <c r="C735" s="95"/>
      <c r="D735" s="95"/>
      <c r="F735" s="44"/>
      <c r="G735" s="44">
        <v>243.12</v>
      </c>
      <c r="H735" s="44">
        <f t="shared" si="631"/>
        <v>243.06</v>
      </c>
      <c r="I735" s="83">
        <v>243.02</v>
      </c>
      <c r="J735" s="43">
        <f t="shared" si="629"/>
        <v>-3.2919101308527727E-4</v>
      </c>
      <c r="K735" s="44">
        <f t="shared" si="630"/>
        <v>-7.9999999999984084E-2</v>
      </c>
      <c r="L735" s="16" t="s">
        <v>1484</v>
      </c>
      <c r="M735" s="122" t="s">
        <v>1559</v>
      </c>
      <c r="N735" s="46">
        <f t="shared" si="637"/>
        <v>243.1</v>
      </c>
      <c r="O735" s="46">
        <v>-0.02</v>
      </c>
      <c r="P735" s="78">
        <v>243.12</v>
      </c>
      <c r="Q735" s="87"/>
      <c r="R735" s="78"/>
      <c r="U735" s="47" t="str">
        <f t="shared" si="678"/>
        <v/>
      </c>
      <c r="V735" s="47" t="str">
        <f t="shared" si="679"/>
        <v/>
      </c>
      <c r="W735" s="50"/>
      <c r="X735" s="50"/>
      <c r="Y735" s="50"/>
      <c r="Z735" s="50"/>
      <c r="AA735" s="50"/>
      <c r="AB735" s="50"/>
      <c r="AC735" s="50"/>
      <c r="AD735" s="50"/>
      <c r="AE735" s="51">
        <f t="shared" si="632"/>
        <v>92</v>
      </c>
      <c r="AF735" s="51" t="str">
        <f t="shared" si="633"/>
        <v/>
      </c>
      <c r="AG735" s="51" t="str">
        <f t="shared" si="634"/>
        <v/>
      </c>
      <c r="AH735" s="51" t="str">
        <f t="shared" si="635"/>
        <v/>
      </c>
      <c r="AI735" s="52">
        <f t="shared" si="636"/>
        <v>243.06</v>
      </c>
      <c r="AJ735" s="51"/>
      <c r="AK735" s="53"/>
      <c r="AL735" s="52"/>
      <c r="AM735" s="53">
        <f t="shared" si="638"/>
        <v>41</v>
      </c>
      <c r="AN735" s="53">
        <f>IF(AJ735&lt;&gt;"",IF(AJ735="o",VLOOKUP(AM735,OpenSect!$A$1:$D$11,2),IF(AJ735="u",VLOOKUP(AM735,UpHill!$A$1:$D$35,2),IF(AJ735="d",VLOOKUP(AM735,DownHill!$A$1:$D$29,2),IF(AJ735="f",VLOOKUP(AM735,FlatUnd!$A$2:$D$30,2),IF(AJ735="t",VLOOKUP(AM735,TimeAdd!$A$1:$D$176,2),IF(AJ735="l",VLOOKUP(AM735,SLimit!$A$1:$D$8,2),AN734)))))),AN734)</f>
        <v>48</v>
      </c>
      <c r="AO735" s="53">
        <f>IF(AJ735&lt;&gt;"",IF(AJ735="o",VLOOKUP(AM735,OpenSect!$A$1:$D$11,3),IF(AJ735="u",VLOOKUP(AM735,UpHill!$A$1:$D$35,3),IF(AJ735="d",VLOOKUP(AM735,DownHill!$A$3:$D$29,3),IF(AJ735="f",VLOOKUP(AM735,FlatUnd!$A$2:$D$30,3),IF(AJ735="t",VLOOKUP(AM735,TimeAdd!$A$1:$D$18,3),IF(AJ735="l",VLOOKUP(AM735,SLimit!$A$1:$D$8,3),AO734)))))),AO734)</f>
        <v>55</v>
      </c>
      <c r="AP735" s="53">
        <f>IF(AJ735&lt;&gt;"",IF(AJ735="o",VLOOKUP(AM735,OpenSect!$A$1:$D$11,4),IF(AJ735="u",VLOOKUP(AM735,UpHill!$A$1:$D$35,4),IF(AJ735="d",VLOOKUP(AM735,DownHill!$A$1:$D$29,4),IF(AJ735="f",VLOOKUP(AM735,FlatUnd!$A$2:$D$30,4),IF(AJ735="t",VLOOKUP(AM735,TimeAdd!$A$1:$D$18,4),IF(AJ735="l",VLOOKUP(AM735,SLimit!$A$1:$D$8,4),AP734)))))),AP734)</f>
        <v>62</v>
      </c>
      <c r="AQ735" s="53" t="str">
        <f t="shared" si="639"/>
        <v>120</v>
      </c>
      <c r="AR735" s="54" t="str">
        <f t="shared" si="640"/>
        <v>23,0 Km Plate.</v>
      </c>
      <c r="AS735" s="55"/>
      <c r="AT735" s="55"/>
      <c r="AU735" s="56">
        <f>IF(GroupStTimes!$A$8=0,MIN(CB735,CD735,CF735),MIN(BZ735,CB735,CD735,CF735))</f>
        <v>0.54126157407407438</v>
      </c>
      <c r="AV735" s="56">
        <f>IF(GroupStTimes!$A$8=0,MAX(CC735,CE735,CG735),MAX(CA735,CC735,CE735,CG735))</f>
        <v>0.58709490740740744</v>
      </c>
      <c r="AW735" s="57" t="str">
        <f t="shared" si="641"/>
        <v/>
      </c>
      <c r="AX735" s="58" t="str">
        <f t="shared" si="642"/>
        <v/>
      </c>
      <c r="AY735" s="58" t="str">
        <f t="shared" si="643"/>
        <v/>
      </c>
      <c r="AZ735" s="31">
        <f t="shared" si="644"/>
        <v>235.85</v>
      </c>
      <c r="BA735" s="59">
        <f t="shared" si="645"/>
        <v>0.54534722222222243</v>
      </c>
      <c r="BB735" s="59">
        <f t="shared" si="646"/>
        <v>0.55090277777777796</v>
      </c>
      <c r="BC735" s="59">
        <f t="shared" si="647"/>
        <v>0.53500000000000025</v>
      </c>
      <c r="BD735" s="59">
        <f t="shared" si="648"/>
        <v>0.58083333333333331</v>
      </c>
      <c r="BE735" s="59">
        <f t="shared" si="649"/>
        <v>0.56217592592592602</v>
      </c>
      <c r="BF735" s="59">
        <f t="shared" si="650"/>
        <v>0.57259259259259265</v>
      </c>
      <c r="BG735" s="59">
        <f t="shared" si="651"/>
        <v>0.57092592592592584</v>
      </c>
      <c r="BH735" s="59">
        <f t="shared" si="652"/>
        <v>0.57023148148148139</v>
      </c>
      <c r="BI735" s="31">
        <f t="shared" si="653"/>
        <v>7.210000000000008</v>
      </c>
      <c r="BJ735" s="61">
        <f t="shared" si="654"/>
        <v>0.17585365853658555</v>
      </c>
      <c r="BK735" s="61">
        <f t="shared" si="655"/>
        <v>0.1502083333333335</v>
      </c>
      <c r="BL735" s="61">
        <f t="shared" si="656"/>
        <v>0.13109090909090923</v>
      </c>
      <c r="BM735" s="61">
        <f t="shared" si="657"/>
        <v>0.11629032258064528</v>
      </c>
      <c r="BN735" s="62">
        <f t="shared" si="658"/>
        <v>0</v>
      </c>
      <c r="BO735" s="62">
        <f t="shared" si="659"/>
        <v>10</v>
      </c>
      <c r="BP735" s="62">
        <f t="shared" si="660"/>
        <v>33</v>
      </c>
      <c r="BQ735" s="62">
        <f t="shared" si="661"/>
        <v>0</v>
      </c>
      <c r="BR735" s="62">
        <f t="shared" si="662"/>
        <v>9</v>
      </c>
      <c r="BS735" s="62">
        <f t="shared" si="663"/>
        <v>1</v>
      </c>
      <c r="BT735" s="62">
        <f t="shared" si="664"/>
        <v>0</v>
      </c>
      <c r="BU735" s="62">
        <f t="shared" si="665"/>
        <v>7</v>
      </c>
      <c r="BV735" s="62">
        <f t="shared" si="666"/>
        <v>52</v>
      </c>
      <c r="BW735" s="62">
        <f t="shared" si="667"/>
        <v>0</v>
      </c>
      <c r="BX735" s="62">
        <f t="shared" si="668"/>
        <v>6</v>
      </c>
      <c r="BY735" s="62">
        <f t="shared" si="669"/>
        <v>59</v>
      </c>
      <c r="BZ735" s="63">
        <f t="shared" si="670"/>
        <v>0.55267361111111135</v>
      </c>
      <c r="CA735" s="63">
        <f t="shared" si="671"/>
        <v>0.55822916666666689</v>
      </c>
      <c r="CB735" s="63">
        <f t="shared" si="672"/>
        <v>0.54126157407407438</v>
      </c>
      <c r="CC735" s="63">
        <f t="shared" si="673"/>
        <v>0.58709490740740744</v>
      </c>
      <c r="CD735" s="63">
        <f t="shared" si="674"/>
        <v>0.56763888888888903</v>
      </c>
      <c r="CE735" s="63">
        <f t="shared" si="675"/>
        <v>0.57805555555555566</v>
      </c>
      <c r="CF735" s="63">
        <f t="shared" si="676"/>
        <v>0.57577546296296289</v>
      </c>
      <c r="CG735" s="63">
        <f t="shared" si="677"/>
        <v>0.57508101851851845</v>
      </c>
      <c r="CH735" s="36"/>
      <c r="CI735" s="36"/>
      <c r="CJ735" s="36"/>
      <c r="CK735" s="36"/>
      <c r="CL735" s="60">
        <v>60</v>
      </c>
    </row>
    <row r="736" spans="1:90" ht="28.5" customHeight="1" x14ac:dyDescent="0.25">
      <c r="A736" s="37">
        <v>92</v>
      </c>
      <c r="B736" s="95"/>
      <c r="C736" s="95"/>
      <c r="D736" s="95"/>
      <c r="E736" s="83"/>
      <c r="F736" s="44"/>
      <c r="G736" s="44">
        <v>244.12</v>
      </c>
      <c r="H736" s="44">
        <f t="shared" si="631"/>
        <v>244.06</v>
      </c>
      <c r="I736" s="83">
        <v>244.02</v>
      </c>
      <c r="J736" s="43">
        <f t="shared" si="629"/>
        <v>-3.2784198016549499E-4</v>
      </c>
      <c r="K736" s="44">
        <f t="shared" si="630"/>
        <v>-7.9999999999984084E-2</v>
      </c>
      <c r="L736" s="16" t="s">
        <v>1485</v>
      </c>
      <c r="M736" s="122" t="s">
        <v>1559</v>
      </c>
      <c r="N736" s="46">
        <f t="shared" si="637"/>
        <v>244.1</v>
      </c>
      <c r="O736" s="46">
        <v>-0.02</v>
      </c>
      <c r="P736" s="78">
        <v>244.12</v>
      </c>
      <c r="Q736" s="87"/>
      <c r="R736" s="78"/>
      <c r="U736" s="47" t="str">
        <f t="shared" si="678"/>
        <v/>
      </c>
      <c r="V736" s="47" t="str">
        <f t="shared" si="679"/>
        <v/>
      </c>
      <c r="W736" s="50"/>
      <c r="X736" s="50"/>
      <c r="Y736" s="50"/>
      <c r="Z736" s="50"/>
      <c r="AA736" s="50"/>
      <c r="AB736" s="50"/>
      <c r="AC736" s="50"/>
      <c r="AD736" s="50"/>
      <c r="AE736" s="51">
        <f t="shared" si="632"/>
        <v>92</v>
      </c>
      <c r="AF736" s="51" t="str">
        <f t="shared" si="633"/>
        <v/>
      </c>
      <c r="AG736" s="51" t="str">
        <f t="shared" si="634"/>
        <v/>
      </c>
      <c r="AH736" s="51" t="str">
        <f t="shared" si="635"/>
        <v/>
      </c>
      <c r="AI736" s="52">
        <f t="shared" si="636"/>
        <v>244.06</v>
      </c>
      <c r="AJ736" s="51"/>
      <c r="AK736" s="53"/>
      <c r="AL736" s="52"/>
      <c r="AM736" s="53">
        <f t="shared" si="638"/>
        <v>41</v>
      </c>
      <c r="AN736" s="53">
        <f>IF(AJ736&lt;&gt;"",IF(AJ736="o",VLOOKUP(AM736,OpenSect!$A$1:$D$11,2),IF(AJ736="u",VLOOKUP(AM736,UpHill!$A$1:$D$35,2),IF(AJ736="d",VLOOKUP(AM736,DownHill!$A$1:$D$29,2),IF(AJ736="f",VLOOKUP(AM736,FlatUnd!$A$2:$D$30,2),IF(AJ736="t",VLOOKUP(AM736,TimeAdd!$A$1:$D$176,2),IF(AJ736="l",VLOOKUP(AM736,SLimit!$A$1:$D$8,2),AN735)))))),AN735)</f>
        <v>48</v>
      </c>
      <c r="AO736" s="53">
        <f>IF(AJ736&lt;&gt;"",IF(AJ736="o",VLOOKUP(AM736,OpenSect!$A$1:$D$11,3),IF(AJ736="u",VLOOKUP(AM736,UpHill!$A$1:$D$35,3),IF(AJ736="d",VLOOKUP(AM736,DownHill!$A$3:$D$29,3),IF(AJ736="f",VLOOKUP(AM736,FlatUnd!$A$2:$D$30,3),IF(AJ736="t",VLOOKUP(AM736,TimeAdd!$A$1:$D$18,3),IF(AJ736="l",VLOOKUP(AM736,SLimit!$A$1:$D$8,3),AO735)))))),AO735)</f>
        <v>55</v>
      </c>
      <c r="AP736" s="53">
        <f>IF(AJ736&lt;&gt;"",IF(AJ736="o",VLOOKUP(AM736,OpenSect!$A$1:$D$11,4),IF(AJ736="u",VLOOKUP(AM736,UpHill!$A$1:$D$35,4),IF(AJ736="d",VLOOKUP(AM736,DownHill!$A$1:$D$29,4),IF(AJ736="f",VLOOKUP(AM736,FlatUnd!$A$2:$D$30,4),IF(AJ736="t",VLOOKUP(AM736,TimeAdd!$A$1:$D$18,4),IF(AJ736="l",VLOOKUP(AM736,SLimit!$A$1:$D$8,4),AP735)))))),AP735)</f>
        <v>62</v>
      </c>
      <c r="AQ736" s="53" t="str">
        <f t="shared" si="639"/>
        <v>120</v>
      </c>
      <c r="AR736" s="54" t="str">
        <f t="shared" si="640"/>
        <v>24,0 Km Plate.</v>
      </c>
      <c r="AS736" s="55"/>
      <c r="AT736" s="55"/>
      <c r="AU736" s="56">
        <f>IF(GroupStTimes!$A$8=0,MIN(CB736,CD736,CF736),MIN(BZ736,CB736,CD736,CF736))</f>
        <v>0.54212962962962985</v>
      </c>
      <c r="AV736" s="56">
        <f>IF(GroupStTimes!$A$8=0,MAX(CC736,CE736,CG736),MAX(CA736,CC736,CE736,CG736))</f>
        <v>0.58796296296296291</v>
      </c>
      <c r="AW736" s="57" t="str">
        <f t="shared" si="641"/>
        <v/>
      </c>
      <c r="AX736" s="58" t="str">
        <f t="shared" si="642"/>
        <v/>
      </c>
      <c r="AY736" s="58" t="str">
        <f t="shared" si="643"/>
        <v/>
      </c>
      <c r="AZ736" s="31">
        <f t="shared" si="644"/>
        <v>235.85</v>
      </c>
      <c r="BA736" s="59">
        <f t="shared" si="645"/>
        <v>0.54534722222222243</v>
      </c>
      <c r="BB736" s="59">
        <f t="shared" si="646"/>
        <v>0.55090277777777796</v>
      </c>
      <c r="BC736" s="59">
        <f t="shared" si="647"/>
        <v>0.53500000000000025</v>
      </c>
      <c r="BD736" s="59">
        <f t="shared" si="648"/>
        <v>0.58083333333333331</v>
      </c>
      <c r="BE736" s="59">
        <f t="shared" si="649"/>
        <v>0.56217592592592602</v>
      </c>
      <c r="BF736" s="59">
        <f t="shared" si="650"/>
        <v>0.57259259259259265</v>
      </c>
      <c r="BG736" s="59">
        <f t="shared" si="651"/>
        <v>0.57092592592592584</v>
      </c>
      <c r="BH736" s="59">
        <f t="shared" si="652"/>
        <v>0.57023148148148139</v>
      </c>
      <c r="BI736" s="31">
        <f t="shared" si="653"/>
        <v>8.210000000000008</v>
      </c>
      <c r="BJ736" s="61">
        <f t="shared" si="654"/>
        <v>0.2002439024390246</v>
      </c>
      <c r="BK736" s="61">
        <f t="shared" si="655"/>
        <v>0.17104166666666684</v>
      </c>
      <c r="BL736" s="61">
        <f t="shared" si="656"/>
        <v>0.14927272727272742</v>
      </c>
      <c r="BM736" s="61">
        <f t="shared" si="657"/>
        <v>0.13241935483870981</v>
      </c>
      <c r="BN736" s="62">
        <f t="shared" si="658"/>
        <v>0</v>
      </c>
      <c r="BO736" s="62">
        <f t="shared" si="659"/>
        <v>12</v>
      </c>
      <c r="BP736" s="62">
        <f t="shared" si="660"/>
        <v>1</v>
      </c>
      <c r="BQ736" s="62">
        <f t="shared" si="661"/>
        <v>0</v>
      </c>
      <c r="BR736" s="62">
        <f t="shared" si="662"/>
        <v>10</v>
      </c>
      <c r="BS736" s="62">
        <f t="shared" si="663"/>
        <v>16</v>
      </c>
      <c r="BT736" s="62">
        <f t="shared" si="664"/>
        <v>0</v>
      </c>
      <c r="BU736" s="62">
        <f t="shared" si="665"/>
        <v>8</v>
      </c>
      <c r="BV736" s="62">
        <f t="shared" si="666"/>
        <v>57</v>
      </c>
      <c r="BW736" s="62">
        <f t="shared" si="667"/>
        <v>0</v>
      </c>
      <c r="BX736" s="62">
        <f t="shared" si="668"/>
        <v>7</v>
      </c>
      <c r="BY736" s="62">
        <f t="shared" si="669"/>
        <v>57</v>
      </c>
      <c r="BZ736" s="63">
        <f t="shared" si="670"/>
        <v>0.55369212962962988</v>
      </c>
      <c r="CA736" s="63">
        <f t="shared" si="671"/>
        <v>0.55924768518518542</v>
      </c>
      <c r="CB736" s="63">
        <f t="shared" si="672"/>
        <v>0.54212962962962985</v>
      </c>
      <c r="CC736" s="63">
        <f t="shared" si="673"/>
        <v>0.58796296296296291</v>
      </c>
      <c r="CD736" s="63">
        <f t="shared" si="674"/>
        <v>0.56839120370370377</v>
      </c>
      <c r="CE736" s="63">
        <f t="shared" si="675"/>
        <v>0.5788078703703704</v>
      </c>
      <c r="CF736" s="63">
        <f t="shared" si="676"/>
        <v>0.57644675925925914</v>
      </c>
      <c r="CG736" s="63">
        <f t="shared" si="677"/>
        <v>0.5757523148148147</v>
      </c>
      <c r="CH736" s="36"/>
      <c r="CI736" s="36"/>
      <c r="CJ736" s="36"/>
      <c r="CK736" s="36"/>
      <c r="CL736" s="60">
        <v>60</v>
      </c>
    </row>
    <row r="737" spans="1:90" ht="28.5" customHeight="1" x14ac:dyDescent="0.25">
      <c r="A737" s="37">
        <v>92</v>
      </c>
      <c r="B737" s="95"/>
      <c r="C737" s="95"/>
      <c r="D737" s="95"/>
      <c r="E737" s="37"/>
      <c r="F737" s="44"/>
      <c r="G737" s="44">
        <v>245.13</v>
      </c>
      <c r="H737" s="44">
        <f t="shared" si="631"/>
        <v>245.07</v>
      </c>
      <c r="I737" s="83">
        <v>245.03</v>
      </c>
      <c r="J737" s="43">
        <f t="shared" si="629"/>
        <v>-3.264906337998779E-4</v>
      </c>
      <c r="K737" s="44">
        <f t="shared" si="630"/>
        <v>-7.9999999999984084E-2</v>
      </c>
      <c r="L737" s="16" t="s">
        <v>1487</v>
      </c>
      <c r="M737" s="122" t="s">
        <v>1559</v>
      </c>
      <c r="N737" s="46">
        <f t="shared" si="637"/>
        <v>245.10999999999999</v>
      </c>
      <c r="O737" s="46">
        <v>-0.02</v>
      </c>
      <c r="P737" s="78">
        <v>245.13</v>
      </c>
      <c r="Q737" s="87"/>
      <c r="R737" s="78"/>
      <c r="U737" s="47" t="str">
        <f t="shared" si="678"/>
        <v/>
      </c>
      <c r="V737" s="47" t="str">
        <f t="shared" si="679"/>
        <v/>
      </c>
      <c r="W737" s="50"/>
      <c r="X737" s="50"/>
      <c r="Y737" s="50"/>
      <c r="Z737" s="50"/>
      <c r="AA737" s="50"/>
      <c r="AB737" s="50"/>
      <c r="AC737" s="50"/>
      <c r="AD737" s="50"/>
      <c r="AE737" s="51">
        <f t="shared" si="632"/>
        <v>92</v>
      </c>
      <c r="AF737" s="51" t="str">
        <f t="shared" si="633"/>
        <v/>
      </c>
      <c r="AG737" s="51" t="str">
        <f t="shared" si="634"/>
        <v/>
      </c>
      <c r="AH737" s="51" t="str">
        <f t="shared" si="635"/>
        <v/>
      </c>
      <c r="AI737" s="52">
        <f t="shared" si="636"/>
        <v>245.07</v>
      </c>
      <c r="AJ737" s="51"/>
      <c r="AK737" s="53"/>
      <c r="AL737" s="52"/>
      <c r="AM737" s="53">
        <f t="shared" si="638"/>
        <v>41</v>
      </c>
      <c r="AN737" s="53">
        <f>IF(AJ737&lt;&gt;"",IF(AJ737="o",VLOOKUP(AM737,OpenSect!$A$1:$D$11,2),IF(AJ737="u",VLOOKUP(AM737,UpHill!$A$1:$D$35,2),IF(AJ737="d",VLOOKUP(AM737,DownHill!$A$1:$D$29,2),IF(AJ737="f",VLOOKUP(AM737,FlatUnd!$A$2:$D$30,2),IF(AJ737="t",VLOOKUP(AM737,TimeAdd!$A$1:$D$176,2),IF(AJ737="l",VLOOKUP(AM737,SLimit!$A$1:$D$8,2),AN736)))))),AN736)</f>
        <v>48</v>
      </c>
      <c r="AO737" s="53">
        <f>IF(AJ737&lt;&gt;"",IF(AJ737="o",VLOOKUP(AM737,OpenSect!$A$1:$D$11,3),IF(AJ737="u",VLOOKUP(AM737,UpHill!$A$1:$D$35,3),IF(AJ737="d",VLOOKUP(AM737,DownHill!$A$3:$D$29,3),IF(AJ737="f",VLOOKUP(AM737,FlatUnd!$A$2:$D$30,3),IF(AJ737="t",VLOOKUP(AM737,TimeAdd!$A$1:$D$18,3),IF(AJ737="l",VLOOKUP(AM737,SLimit!$A$1:$D$8,3),AO736)))))),AO736)</f>
        <v>55</v>
      </c>
      <c r="AP737" s="53">
        <f>IF(AJ737&lt;&gt;"",IF(AJ737="o",VLOOKUP(AM737,OpenSect!$A$1:$D$11,4),IF(AJ737="u",VLOOKUP(AM737,UpHill!$A$1:$D$35,4),IF(AJ737="d",VLOOKUP(AM737,DownHill!$A$1:$D$29,4),IF(AJ737="f",VLOOKUP(AM737,FlatUnd!$A$2:$D$30,4),IF(AJ737="t",VLOOKUP(AM737,TimeAdd!$A$1:$D$18,4),IF(AJ737="l",VLOOKUP(AM737,SLimit!$A$1:$D$8,4),AP736)))))),AP736)</f>
        <v>62</v>
      </c>
      <c r="AQ737" s="53" t="str">
        <f t="shared" si="639"/>
        <v>120</v>
      </c>
      <c r="AR737" s="54" t="str">
        <f t="shared" si="640"/>
        <v>25,0 Km Plate.</v>
      </c>
      <c r="AS737" s="55"/>
      <c r="AT737" s="55"/>
      <c r="AU737" s="56">
        <f>IF(GroupStTimes!$A$8=0,MIN(CB737,CD737,CF737),MIN(BZ737,CB737,CD737,CF737))</f>
        <v>0.54299768518518543</v>
      </c>
      <c r="AV737" s="56">
        <f>IF(GroupStTimes!$A$8=0,MAX(CC737,CE737,CG737),MAX(CA737,CC737,CE737,CG737))</f>
        <v>0.58883101851851849</v>
      </c>
      <c r="AW737" s="57" t="str">
        <f t="shared" si="641"/>
        <v/>
      </c>
      <c r="AX737" s="58" t="str">
        <f t="shared" si="642"/>
        <v/>
      </c>
      <c r="AY737" s="58" t="str">
        <f t="shared" si="643"/>
        <v/>
      </c>
      <c r="AZ737" s="31">
        <f t="shared" si="644"/>
        <v>235.85</v>
      </c>
      <c r="BA737" s="59">
        <f t="shared" si="645"/>
        <v>0.54534722222222243</v>
      </c>
      <c r="BB737" s="59">
        <f t="shared" si="646"/>
        <v>0.55090277777777796</v>
      </c>
      <c r="BC737" s="59">
        <f t="shared" si="647"/>
        <v>0.53500000000000025</v>
      </c>
      <c r="BD737" s="59">
        <f t="shared" si="648"/>
        <v>0.58083333333333331</v>
      </c>
      <c r="BE737" s="59">
        <f t="shared" si="649"/>
        <v>0.56217592592592602</v>
      </c>
      <c r="BF737" s="59">
        <f t="shared" si="650"/>
        <v>0.57259259259259265</v>
      </c>
      <c r="BG737" s="59">
        <f t="shared" si="651"/>
        <v>0.57092592592592584</v>
      </c>
      <c r="BH737" s="59">
        <f t="shared" si="652"/>
        <v>0.57023148148148139</v>
      </c>
      <c r="BI737" s="31">
        <f t="shared" si="653"/>
        <v>9.2199999999999989</v>
      </c>
      <c r="BJ737" s="61">
        <f t="shared" si="654"/>
        <v>0.22487804878048778</v>
      </c>
      <c r="BK737" s="61">
        <f t="shared" si="655"/>
        <v>0.1920833333333333</v>
      </c>
      <c r="BL737" s="61">
        <f t="shared" si="656"/>
        <v>0.16763636363636361</v>
      </c>
      <c r="BM737" s="61">
        <f t="shared" si="657"/>
        <v>0.14870967741935481</v>
      </c>
      <c r="BN737" s="62">
        <f t="shared" si="658"/>
        <v>0</v>
      </c>
      <c r="BO737" s="62">
        <f t="shared" si="659"/>
        <v>13</v>
      </c>
      <c r="BP737" s="62">
        <f t="shared" si="660"/>
        <v>30</v>
      </c>
      <c r="BQ737" s="62">
        <f t="shared" si="661"/>
        <v>0</v>
      </c>
      <c r="BR737" s="62">
        <f t="shared" si="662"/>
        <v>11</v>
      </c>
      <c r="BS737" s="62">
        <f t="shared" si="663"/>
        <v>31</v>
      </c>
      <c r="BT737" s="62">
        <f t="shared" si="664"/>
        <v>0</v>
      </c>
      <c r="BU737" s="62">
        <f t="shared" si="665"/>
        <v>10</v>
      </c>
      <c r="BV737" s="62">
        <f t="shared" si="666"/>
        <v>3</v>
      </c>
      <c r="BW737" s="62">
        <f t="shared" si="667"/>
        <v>0</v>
      </c>
      <c r="BX737" s="62">
        <f t="shared" si="668"/>
        <v>8</v>
      </c>
      <c r="BY737" s="62">
        <f t="shared" si="669"/>
        <v>55</v>
      </c>
      <c r="BZ737" s="63">
        <f t="shared" si="670"/>
        <v>0.55472222222222245</v>
      </c>
      <c r="CA737" s="63">
        <f t="shared" si="671"/>
        <v>0.56027777777777799</v>
      </c>
      <c r="CB737" s="63">
        <f t="shared" si="672"/>
        <v>0.54299768518518543</v>
      </c>
      <c r="CC737" s="63">
        <f t="shared" si="673"/>
        <v>0.58883101851851849</v>
      </c>
      <c r="CD737" s="63">
        <f t="shared" si="674"/>
        <v>0.56915509259259267</v>
      </c>
      <c r="CE737" s="63">
        <f t="shared" si="675"/>
        <v>0.5795717592592593</v>
      </c>
      <c r="CF737" s="63">
        <f t="shared" si="676"/>
        <v>0.57711805555555551</v>
      </c>
      <c r="CG737" s="63">
        <f t="shared" si="677"/>
        <v>0.57642361111111107</v>
      </c>
      <c r="CH737" s="36"/>
      <c r="CI737" s="36"/>
      <c r="CJ737" s="36"/>
      <c r="CK737" s="36"/>
      <c r="CL737" s="60">
        <v>60</v>
      </c>
    </row>
    <row r="738" spans="1:90" ht="28.5" customHeight="1" x14ac:dyDescent="0.25">
      <c r="A738" s="37">
        <v>92</v>
      </c>
      <c r="B738" s="95"/>
      <c r="C738" s="95"/>
      <c r="D738" s="95"/>
      <c r="E738" s="37"/>
      <c r="F738" s="44"/>
      <c r="G738" s="44">
        <v>246.13</v>
      </c>
      <c r="H738" s="44">
        <f t="shared" si="631"/>
        <v>246.07</v>
      </c>
      <c r="I738" s="83">
        <v>246.03</v>
      </c>
      <c r="J738" s="43">
        <f t="shared" si="629"/>
        <v>-3.2516359793514644E-4</v>
      </c>
      <c r="K738" s="44">
        <f t="shared" si="630"/>
        <v>-7.9999999999984084E-2</v>
      </c>
      <c r="L738" s="16" t="s">
        <v>1490</v>
      </c>
      <c r="M738" s="122" t="s">
        <v>1559</v>
      </c>
      <c r="N738" s="46">
        <f t="shared" si="637"/>
        <v>246.10999999999999</v>
      </c>
      <c r="O738" s="46">
        <v>-0.02</v>
      </c>
      <c r="P738" s="78">
        <v>246.13</v>
      </c>
      <c r="Q738" s="87"/>
      <c r="R738" s="78"/>
      <c r="U738" s="47" t="str">
        <f t="shared" si="678"/>
        <v/>
      </c>
      <c r="V738" s="47" t="str">
        <f t="shared" si="679"/>
        <v/>
      </c>
      <c r="W738" s="50"/>
      <c r="X738" s="50"/>
      <c r="Y738" s="50"/>
      <c r="Z738" s="50"/>
      <c r="AA738" s="50"/>
      <c r="AB738" s="50"/>
      <c r="AC738" s="50"/>
      <c r="AD738" s="50"/>
      <c r="AE738" s="51">
        <f t="shared" si="632"/>
        <v>92</v>
      </c>
      <c r="AF738" s="51" t="str">
        <f t="shared" si="633"/>
        <v/>
      </c>
      <c r="AG738" s="51" t="str">
        <f t="shared" si="634"/>
        <v/>
      </c>
      <c r="AH738" s="51" t="str">
        <f t="shared" si="635"/>
        <v/>
      </c>
      <c r="AI738" s="52">
        <f t="shared" si="636"/>
        <v>246.07</v>
      </c>
      <c r="AJ738" s="51"/>
      <c r="AK738" s="53"/>
      <c r="AL738" s="52"/>
      <c r="AM738" s="53">
        <f t="shared" si="638"/>
        <v>41</v>
      </c>
      <c r="AN738" s="53">
        <f>IF(AJ738&lt;&gt;"",IF(AJ738="o",VLOOKUP(AM738,OpenSect!$A$1:$D$11,2),IF(AJ738="u",VLOOKUP(AM738,UpHill!$A$1:$D$35,2),IF(AJ738="d",VLOOKUP(AM738,DownHill!$A$1:$D$29,2),IF(AJ738="f",VLOOKUP(AM738,FlatUnd!$A$2:$D$30,2),IF(AJ738="t",VLOOKUP(AM738,TimeAdd!$A$1:$D$176,2),IF(AJ738="l",VLOOKUP(AM738,SLimit!$A$1:$D$8,2),AN737)))))),AN737)</f>
        <v>48</v>
      </c>
      <c r="AO738" s="53">
        <f>IF(AJ738&lt;&gt;"",IF(AJ738="o",VLOOKUP(AM738,OpenSect!$A$1:$D$11,3),IF(AJ738="u",VLOOKUP(AM738,UpHill!$A$1:$D$35,3),IF(AJ738="d",VLOOKUP(AM738,DownHill!$A$3:$D$29,3),IF(AJ738="f",VLOOKUP(AM738,FlatUnd!$A$2:$D$30,3),IF(AJ738="t",VLOOKUP(AM738,TimeAdd!$A$1:$D$18,3),IF(AJ738="l",VLOOKUP(AM738,SLimit!$A$1:$D$8,3),AO737)))))),AO737)</f>
        <v>55</v>
      </c>
      <c r="AP738" s="53">
        <f>IF(AJ738&lt;&gt;"",IF(AJ738="o",VLOOKUP(AM738,OpenSect!$A$1:$D$11,4),IF(AJ738="u",VLOOKUP(AM738,UpHill!$A$1:$D$35,4),IF(AJ738="d",VLOOKUP(AM738,DownHill!$A$1:$D$29,4),IF(AJ738="f",VLOOKUP(AM738,FlatUnd!$A$2:$D$30,4),IF(AJ738="t",VLOOKUP(AM738,TimeAdd!$A$1:$D$18,4),IF(AJ738="l",VLOOKUP(AM738,SLimit!$A$1:$D$8,4),AP737)))))),AP737)</f>
        <v>62</v>
      </c>
      <c r="AQ738" s="53" t="str">
        <f t="shared" si="639"/>
        <v>120</v>
      </c>
      <c r="AR738" s="54" t="str">
        <f t="shared" si="640"/>
        <v>26,0 Km Plate.</v>
      </c>
      <c r="AS738" s="55"/>
      <c r="AT738" s="55"/>
      <c r="AU738" s="56">
        <f>IF(GroupStTimes!$A$8=0,MIN(CB738,CD738,CF738),MIN(BZ738,CB738,CD738,CF738))</f>
        <v>0.54386574074074101</v>
      </c>
      <c r="AV738" s="56">
        <f>IF(GroupStTimes!$A$8=0,MAX(CC738,CE738,CG738),MAX(CA738,CC738,CE738,CG738))</f>
        <v>0.58969907407407407</v>
      </c>
      <c r="AW738" s="57" t="str">
        <f t="shared" si="641"/>
        <v/>
      </c>
      <c r="AX738" s="58" t="str">
        <f t="shared" si="642"/>
        <v/>
      </c>
      <c r="AY738" s="58" t="str">
        <f t="shared" si="643"/>
        <v/>
      </c>
      <c r="AZ738" s="31">
        <f t="shared" si="644"/>
        <v>235.85</v>
      </c>
      <c r="BA738" s="59">
        <f t="shared" si="645"/>
        <v>0.54534722222222243</v>
      </c>
      <c r="BB738" s="59">
        <f t="shared" si="646"/>
        <v>0.55090277777777796</v>
      </c>
      <c r="BC738" s="59">
        <f t="shared" si="647"/>
        <v>0.53500000000000025</v>
      </c>
      <c r="BD738" s="59">
        <f t="shared" si="648"/>
        <v>0.58083333333333331</v>
      </c>
      <c r="BE738" s="59">
        <f t="shared" si="649"/>
        <v>0.56217592592592602</v>
      </c>
      <c r="BF738" s="59">
        <f t="shared" si="650"/>
        <v>0.57259259259259265</v>
      </c>
      <c r="BG738" s="59">
        <f t="shared" si="651"/>
        <v>0.57092592592592584</v>
      </c>
      <c r="BH738" s="59">
        <f t="shared" si="652"/>
        <v>0.57023148148148139</v>
      </c>
      <c r="BI738" s="31">
        <f t="shared" si="653"/>
        <v>10.219999999999999</v>
      </c>
      <c r="BJ738" s="61">
        <f t="shared" si="654"/>
        <v>0.2492682926829268</v>
      </c>
      <c r="BK738" s="61">
        <f t="shared" si="655"/>
        <v>0.21291666666666664</v>
      </c>
      <c r="BL738" s="61">
        <f t="shared" si="656"/>
        <v>0.1858181818181818</v>
      </c>
      <c r="BM738" s="61">
        <f t="shared" si="657"/>
        <v>0.16483870967741934</v>
      </c>
      <c r="BN738" s="62">
        <f t="shared" si="658"/>
        <v>0</v>
      </c>
      <c r="BO738" s="62">
        <f t="shared" si="659"/>
        <v>14</v>
      </c>
      <c r="BP738" s="62">
        <f t="shared" si="660"/>
        <v>57</v>
      </c>
      <c r="BQ738" s="62">
        <f t="shared" si="661"/>
        <v>0</v>
      </c>
      <c r="BR738" s="62">
        <f t="shared" si="662"/>
        <v>12</v>
      </c>
      <c r="BS738" s="62">
        <f t="shared" si="663"/>
        <v>46</v>
      </c>
      <c r="BT738" s="62">
        <f t="shared" si="664"/>
        <v>0</v>
      </c>
      <c r="BU738" s="62">
        <f t="shared" si="665"/>
        <v>11</v>
      </c>
      <c r="BV738" s="62">
        <f t="shared" si="666"/>
        <v>9</v>
      </c>
      <c r="BW738" s="62">
        <f t="shared" si="667"/>
        <v>0</v>
      </c>
      <c r="BX738" s="62">
        <f t="shared" si="668"/>
        <v>9</v>
      </c>
      <c r="BY738" s="62">
        <f t="shared" si="669"/>
        <v>53</v>
      </c>
      <c r="BZ738" s="63">
        <f t="shared" si="670"/>
        <v>0.55572916666666683</v>
      </c>
      <c r="CA738" s="63">
        <f t="shared" si="671"/>
        <v>0.56128472222222237</v>
      </c>
      <c r="CB738" s="63">
        <f t="shared" si="672"/>
        <v>0.54386574074074101</v>
      </c>
      <c r="CC738" s="63">
        <f t="shared" si="673"/>
        <v>0.58969907407407407</v>
      </c>
      <c r="CD738" s="63">
        <f t="shared" si="674"/>
        <v>0.56991898148148157</v>
      </c>
      <c r="CE738" s="63">
        <f t="shared" si="675"/>
        <v>0.5803356481481482</v>
      </c>
      <c r="CF738" s="63">
        <f t="shared" si="676"/>
        <v>0.57778935185185176</v>
      </c>
      <c r="CG738" s="63">
        <f t="shared" si="677"/>
        <v>0.57709490740740732</v>
      </c>
      <c r="CH738" s="36"/>
      <c r="CI738" s="36"/>
      <c r="CJ738" s="36"/>
      <c r="CK738" s="36"/>
      <c r="CL738" s="60">
        <v>60</v>
      </c>
    </row>
    <row r="739" spans="1:90" ht="60.75" x14ac:dyDescent="0.25">
      <c r="A739" s="37">
        <v>92</v>
      </c>
      <c r="B739" s="95"/>
      <c r="C739" s="95" t="s">
        <v>31</v>
      </c>
      <c r="D739" s="95">
        <v>35</v>
      </c>
      <c r="E739" s="37"/>
      <c r="F739" s="44"/>
      <c r="G739" s="44">
        <v>246.25</v>
      </c>
      <c r="H739" s="44">
        <f t="shared" si="631"/>
        <v>246.19</v>
      </c>
      <c r="I739" s="83">
        <v>246.15</v>
      </c>
      <c r="J739" s="43">
        <f t="shared" si="629"/>
        <v>-3.2500507820428225E-4</v>
      </c>
      <c r="K739" s="44">
        <f t="shared" si="630"/>
        <v>-7.9999999999984084E-2</v>
      </c>
      <c r="L739" s="91" t="s">
        <v>1763</v>
      </c>
      <c r="M739" s="122" t="s">
        <v>1559</v>
      </c>
      <c r="N739" s="46">
        <f t="shared" si="637"/>
        <v>246.23</v>
      </c>
      <c r="O739" s="46">
        <v>-0.02</v>
      </c>
      <c r="P739" s="78">
        <v>246.25</v>
      </c>
      <c r="Q739" s="87"/>
      <c r="R739" s="78"/>
      <c r="U739" s="47" t="str">
        <f t="shared" si="678"/>
        <v/>
      </c>
      <c r="V739" s="47" t="str">
        <f t="shared" si="679"/>
        <v/>
      </c>
      <c r="W739" s="50"/>
      <c r="X739" s="50"/>
      <c r="Y739" s="50"/>
      <c r="Z739" s="50"/>
      <c r="AA739" s="50"/>
      <c r="AB739" s="50"/>
      <c r="AC739" s="50"/>
      <c r="AD739" s="50"/>
      <c r="AE739" s="51">
        <f t="shared" si="632"/>
        <v>92</v>
      </c>
      <c r="AF739" s="51" t="str">
        <f t="shared" si="633"/>
        <v/>
      </c>
      <c r="AG739" s="51" t="str">
        <f t="shared" si="634"/>
        <v>l</v>
      </c>
      <c r="AH739" s="51">
        <f t="shared" si="635"/>
        <v>35</v>
      </c>
      <c r="AI739" s="52">
        <f t="shared" si="636"/>
        <v>246.19</v>
      </c>
      <c r="AJ739" s="51" t="s">
        <v>31</v>
      </c>
      <c r="AK739" s="53"/>
      <c r="AL739" s="52"/>
      <c r="AM739" s="53">
        <f t="shared" si="638"/>
        <v>35</v>
      </c>
      <c r="AN739" s="53">
        <f>IF(AJ739&lt;&gt;"",IF(AJ739="o",VLOOKUP(AM739,OpenSect!$A$1:$D$11,2),IF(AJ739="u",VLOOKUP(AM739,UpHill!$A$1:$D$35,2),IF(AJ739="d",VLOOKUP(AM739,DownHill!$A$1:$D$29,2),IF(AJ739="f",VLOOKUP(AM739,FlatUnd!$A$2:$D$30,2),IF(AJ739="t",VLOOKUP(AM739,TimeAdd!$A$1:$D$176,2),IF(AJ739="l",VLOOKUP(AM739,SLimit!$A$1:$D$8,2),AN738)))))),AN738)</f>
        <v>40</v>
      </c>
      <c r="AO739" s="53">
        <f>IF(AJ739&lt;&gt;"",IF(AJ739="o",VLOOKUP(AM739,OpenSect!$A$1:$D$11,3),IF(AJ739="u",VLOOKUP(AM739,UpHill!$A$1:$D$35,3),IF(AJ739="d",VLOOKUP(AM739,DownHill!$A$3:$D$29,3),IF(AJ739="f",VLOOKUP(AM739,FlatUnd!$A$2:$D$30,3),IF(AJ739="t",VLOOKUP(AM739,TimeAdd!$A$1:$D$18,3),IF(AJ739="l",VLOOKUP(AM739,SLimit!$A$1:$D$8,3),AO738)))))),AO738)</f>
        <v>45</v>
      </c>
      <c r="AP739" s="53">
        <f>IF(AJ739&lt;&gt;"",IF(AJ739="o",VLOOKUP(AM739,OpenSect!$A$1:$D$11,4),IF(AJ739="u",VLOOKUP(AM739,UpHill!$A$1:$D$35,4),IF(AJ739="d",VLOOKUP(AM739,DownHill!$A$1:$D$29,4),IF(AJ739="f",VLOOKUP(AM739,FlatUnd!$A$2:$D$30,4),IF(AJ739="t",VLOOKUP(AM739,TimeAdd!$A$1:$D$18,4),IF(AJ739="l",VLOOKUP(AM739,SLimit!$A$1:$D$8,4),AP738)))))),AP738)</f>
        <v>50</v>
      </c>
      <c r="AQ739" s="53" t="str">
        <f t="shared" si="639"/>
        <v>120</v>
      </c>
      <c r="AR739" s="54" t="str">
        <f t="shared" si="640"/>
        <v>70.  Heidelberg.  R23 Heidelberg (North), Benoni 1km{Left}, N3{Straight}.  Prepare to leave the N3 at exit 70.</v>
      </c>
      <c r="AS739" s="55"/>
      <c r="AT739" s="55"/>
      <c r="AU739" s="56">
        <f>IF(GroupStTimes!$A$8=0,MIN(CB739,CD739,CF739),MIN(BZ739,CB739,CD739,CF739))</f>
        <v>0.54398148148148173</v>
      </c>
      <c r="AV739" s="56">
        <f>IF(GroupStTimes!$A$8=0,MAX(CC739,CE739,CG739),MAX(CA739,CC739,CE739,CG739))</f>
        <v>0.58981481481481479</v>
      </c>
      <c r="AW739" s="57" t="str">
        <f t="shared" si="641"/>
        <v/>
      </c>
      <c r="AX739" s="58" t="str">
        <f t="shared" si="642"/>
        <v/>
      </c>
      <c r="AY739" s="58" t="str">
        <f t="shared" si="643"/>
        <v/>
      </c>
      <c r="AZ739" s="31">
        <f t="shared" si="644"/>
        <v>235.85</v>
      </c>
      <c r="BA739" s="59">
        <f t="shared" si="645"/>
        <v>0.54534722222222243</v>
      </c>
      <c r="BB739" s="59">
        <f t="shared" si="646"/>
        <v>0.55090277777777796</v>
      </c>
      <c r="BC739" s="59">
        <f t="shared" si="647"/>
        <v>0.53500000000000025</v>
      </c>
      <c r="BD739" s="59">
        <f t="shared" si="648"/>
        <v>0.58083333333333331</v>
      </c>
      <c r="BE739" s="59">
        <f t="shared" si="649"/>
        <v>0.56217592592592602</v>
      </c>
      <c r="BF739" s="59">
        <f t="shared" si="650"/>
        <v>0.57259259259259265</v>
      </c>
      <c r="BG739" s="59">
        <f t="shared" si="651"/>
        <v>0.57092592592592584</v>
      </c>
      <c r="BH739" s="59">
        <f t="shared" si="652"/>
        <v>0.57023148148148139</v>
      </c>
      <c r="BI739" s="31">
        <f t="shared" si="653"/>
        <v>10.340000000000003</v>
      </c>
      <c r="BJ739" s="61">
        <f t="shared" si="654"/>
        <v>0.25219512195121957</v>
      </c>
      <c r="BK739" s="61">
        <f t="shared" si="655"/>
        <v>0.21541666666666673</v>
      </c>
      <c r="BL739" s="61">
        <f t="shared" si="656"/>
        <v>0.18800000000000006</v>
      </c>
      <c r="BM739" s="61">
        <f t="shared" si="657"/>
        <v>0.16677419354838716</v>
      </c>
      <c r="BN739" s="62">
        <f t="shared" si="658"/>
        <v>0</v>
      </c>
      <c r="BO739" s="62">
        <f t="shared" si="659"/>
        <v>15</v>
      </c>
      <c r="BP739" s="62">
        <f t="shared" si="660"/>
        <v>8</v>
      </c>
      <c r="BQ739" s="62">
        <f t="shared" si="661"/>
        <v>0</v>
      </c>
      <c r="BR739" s="62">
        <f t="shared" si="662"/>
        <v>12</v>
      </c>
      <c r="BS739" s="62">
        <f t="shared" si="663"/>
        <v>56</v>
      </c>
      <c r="BT739" s="62">
        <f t="shared" si="664"/>
        <v>0</v>
      </c>
      <c r="BU739" s="62">
        <f t="shared" si="665"/>
        <v>11</v>
      </c>
      <c r="BV739" s="62">
        <f t="shared" si="666"/>
        <v>17</v>
      </c>
      <c r="BW739" s="62">
        <f t="shared" si="667"/>
        <v>0</v>
      </c>
      <c r="BX739" s="62">
        <f t="shared" si="668"/>
        <v>10</v>
      </c>
      <c r="BY739" s="62">
        <f t="shared" si="669"/>
        <v>0</v>
      </c>
      <c r="BZ739" s="63">
        <f t="shared" si="670"/>
        <v>0.5558564814814817</v>
      </c>
      <c r="CA739" s="63">
        <f t="shared" si="671"/>
        <v>0.56141203703703724</v>
      </c>
      <c r="CB739" s="63">
        <f t="shared" si="672"/>
        <v>0.54398148148148173</v>
      </c>
      <c r="CC739" s="63">
        <f t="shared" si="673"/>
        <v>0.58981481481481479</v>
      </c>
      <c r="CD739" s="63">
        <f t="shared" si="674"/>
        <v>0.57001157407407421</v>
      </c>
      <c r="CE739" s="63">
        <f t="shared" si="675"/>
        <v>0.58042824074074084</v>
      </c>
      <c r="CF739" s="63">
        <f t="shared" si="676"/>
        <v>0.57787037037037026</v>
      </c>
      <c r="CG739" s="63">
        <f t="shared" si="677"/>
        <v>0.57717592592592581</v>
      </c>
      <c r="CH739" s="36"/>
      <c r="CI739" s="36"/>
      <c r="CJ739" s="36"/>
      <c r="CK739" s="36"/>
      <c r="CL739" s="60">
        <v>60</v>
      </c>
    </row>
    <row r="740" spans="1:90" ht="28.5" customHeight="1" x14ac:dyDescent="0.25">
      <c r="A740" s="37">
        <v>92</v>
      </c>
      <c r="B740" s="95"/>
      <c r="C740" s="95"/>
      <c r="D740" s="95"/>
      <c r="E740" s="37"/>
      <c r="F740" s="44"/>
      <c r="G740" s="44">
        <v>247.13</v>
      </c>
      <c r="H740" s="44">
        <f t="shared" si="631"/>
        <v>247.07</v>
      </c>
      <c r="I740" s="83">
        <v>247.03</v>
      </c>
      <c r="J740" s="43">
        <f t="shared" si="629"/>
        <v>-3.2384730599515884E-4</v>
      </c>
      <c r="K740" s="44">
        <f t="shared" si="630"/>
        <v>-7.9999999999984084E-2</v>
      </c>
      <c r="L740" s="91" t="s">
        <v>1170</v>
      </c>
      <c r="M740" s="122" t="s">
        <v>1559</v>
      </c>
      <c r="N740" s="46">
        <f t="shared" si="637"/>
        <v>247.10999999999999</v>
      </c>
      <c r="O740" s="46">
        <v>-0.02</v>
      </c>
      <c r="P740" s="78">
        <v>247.13</v>
      </c>
      <c r="Q740" s="87"/>
      <c r="R740" s="78"/>
      <c r="U740" s="47" t="str">
        <f t="shared" si="678"/>
        <v/>
      </c>
      <c r="V740" s="47" t="str">
        <f t="shared" si="679"/>
        <v/>
      </c>
      <c r="W740" s="50"/>
      <c r="X740" s="50"/>
      <c r="Y740" s="50"/>
      <c r="Z740" s="50"/>
      <c r="AA740" s="50"/>
      <c r="AB740" s="50"/>
      <c r="AC740" s="50"/>
      <c r="AD740" s="50"/>
      <c r="AE740" s="51">
        <f t="shared" si="632"/>
        <v>92</v>
      </c>
      <c r="AF740" s="51" t="str">
        <f t="shared" si="633"/>
        <v/>
      </c>
      <c r="AG740" s="51" t="str">
        <f t="shared" si="634"/>
        <v/>
      </c>
      <c r="AH740" s="51" t="str">
        <f t="shared" si="635"/>
        <v/>
      </c>
      <c r="AI740" s="52">
        <f t="shared" si="636"/>
        <v>247.07</v>
      </c>
      <c r="AJ740" s="51"/>
      <c r="AK740" s="53"/>
      <c r="AL740" s="52"/>
      <c r="AM740" s="53">
        <f t="shared" si="638"/>
        <v>35</v>
      </c>
      <c r="AN740" s="53">
        <f>IF(AJ740&lt;&gt;"",IF(AJ740="o",VLOOKUP(AM740,OpenSect!$A$1:$D$11,2),IF(AJ740="u",VLOOKUP(AM740,UpHill!$A$1:$D$35,2),IF(AJ740="d",VLOOKUP(AM740,DownHill!$A$1:$D$29,2),IF(AJ740="f",VLOOKUP(AM740,FlatUnd!$A$2:$D$30,2),IF(AJ740="t",VLOOKUP(AM740,TimeAdd!$A$1:$D$176,2),IF(AJ740="l",VLOOKUP(AM740,SLimit!$A$1:$D$8,2),AN739)))))),AN739)</f>
        <v>40</v>
      </c>
      <c r="AO740" s="53">
        <f>IF(AJ740&lt;&gt;"",IF(AJ740="o",VLOOKUP(AM740,OpenSect!$A$1:$D$11,3),IF(AJ740="u",VLOOKUP(AM740,UpHill!$A$1:$D$35,3),IF(AJ740="d",VLOOKUP(AM740,DownHill!$A$3:$D$29,3),IF(AJ740="f",VLOOKUP(AM740,FlatUnd!$A$2:$D$30,3),IF(AJ740="t",VLOOKUP(AM740,TimeAdd!$A$1:$D$18,3),IF(AJ740="l",VLOOKUP(AM740,SLimit!$A$1:$D$8,3),AO739)))))),AO739)</f>
        <v>45</v>
      </c>
      <c r="AP740" s="53">
        <f>IF(AJ740&lt;&gt;"",IF(AJ740="o",VLOOKUP(AM740,OpenSect!$A$1:$D$11,4),IF(AJ740="u",VLOOKUP(AM740,UpHill!$A$1:$D$35,4),IF(AJ740="d",VLOOKUP(AM740,DownHill!$A$1:$D$29,4),IF(AJ740="f",VLOOKUP(AM740,FlatUnd!$A$2:$D$30,4),IF(AJ740="t",VLOOKUP(AM740,TimeAdd!$A$1:$D$18,4),IF(AJ740="l",VLOOKUP(AM740,SLimit!$A$1:$D$8,4),AP739)))))),AP739)</f>
        <v>50</v>
      </c>
      <c r="AQ740" s="53" t="str">
        <f t="shared" si="639"/>
        <v>120</v>
      </c>
      <c r="AR740" s="54" t="str">
        <f t="shared" si="640"/>
        <v>27,0 km plate.</v>
      </c>
      <c r="AS740" s="55"/>
      <c r="AT740" s="55"/>
      <c r="AU740" s="56">
        <f>IF(GroupStTimes!$A$8=0,MIN(CB740,CD740,CF740),MIN(BZ740,CB740,CD740,CF740))</f>
        <v>0.54489583333333358</v>
      </c>
      <c r="AV740" s="56">
        <f>IF(GroupStTimes!$A$8=0,MAX(CC740,CE740,CG740),MAX(CA740,CC740,CE740,CG740))</f>
        <v>0.59072916666666664</v>
      </c>
      <c r="AW740" s="57" t="str">
        <f t="shared" si="641"/>
        <v/>
      </c>
      <c r="AX740" s="58" t="str">
        <f t="shared" si="642"/>
        <v/>
      </c>
      <c r="AY740" s="58" t="str">
        <f t="shared" si="643"/>
        <v/>
      </c>
      <c r="AZ740" s="31">
        <f t="shared" si="644"/>
        <v>246.19</v>
      </c>
      <c r="BA740" s="59">
        <f t="shared" si="645"/>
        <v>0.5558564814814817</v>
      </c>
      <c r="BB740" s="59">
        <f t="shared" si="646"/>
        <v>0.56141203703703724</v>
      </c>
      <c r="BC740" s="59">
        <f t="shared" si="647"/>
        <v>0.54398148148148173</v>
      </c>
      <c r="BD740" s="59">
        <f t="shared" si="648"/>
        <v>0.58981481481481479</v>
      </c>
      <c r="BE740" s="59">
        <f t="shared" si="649"/>
        <v>0.57001157407407421</v>
      </c>
      <c r="BF740" s="59">
        <f t="shared" si="650"/>
        <v>0.58042824074074084</v>
      </c>
      <c r="BG740" s="59">
        <f t="shared" si="651"/>
        <v>0.57787037037037026</v>
      </c>
      <c r="BH740" s="59">
        <f t="shared" si="652"/>
        <v>0.57717592592592581</v>
      </c>
      <c r="BI740" s="31">
        <f t="shared" si="653"/>
        <v>0.87999999999999545</v>
      </c>
      <c r="BJ740" s="61">
        <f t="shared" si="654"/>
        <v>2.5142857142857012E-2</v>
      </c>
      <c r="BK740" s="61">
        <f t="shared" si="655"/>
        <v>2.1999999999999888E-2</v>
      </c>
      <c r="BL740" s="61">
        <f t="shared" si="656"/>
        <v>1.9555555555555455E-2</v>
      </c>
      <c r="BM740" s="61">
        <f t="shared" si="657"/>
        <v>1.7599999999999907E-2</v>
      </c>
      <c r="BN740" s="62">
        <f t="shared" si="658"/>
        <v>0</v>
      </c>
      <c r="BO740" s="62">
        <f t="shared" si="659"/>
        <v>1</v>
      </c>
      <c r="BP740" s="62">
        <f t="shared" si="660"/>
        <v>31</v>
      </c>
      <c r="BQ740" s="62">
        <f t="shared" si="661"/>
        <v>0</v>
      </c>
      <c r="BR740" s="62">
        <f t="shared" si="662"/>
        <v>1</v>
      </c>
      <c r="BS740" s="62">
        <f t="shared" si="663"/>
        <v>19</v>
      </c>
      <c r="BT740" s="62">
        <f t="shared" si="664"/>
        <v>0</v>
      </c>
      <c r="BU740" s="62">
        <f t="shared" si="665"/>
        <v>1</v>
      </c>
      <c r="BV740" s="62">
        <f t="shared" si="666"/>
        <v>10</v>
      </c>
      <c r="BW740" s="62">
        <f t="shared" si="667"/>
        <v>0</v>
      </c>
      <c r="BX740" s="62">
        <f t="shared" si="668"/>
        <v>1</v>
      </c>
      <c r="BY740" s="62">
        <f t="shared" si="669"/>
        <v>3</v>
      </c>
      <c r="BZ740" s="63">
        <f t="shared" si="670"/>
        <v>0.55690972222222246</v>
      </c>
      <c r="CA740" s="63">
        <f t="shared" si="671"/>
        <v>0.56246527777777799</v>
      </c>
      <c r="CB740" s="63">
        <f t="shared" si="672"/>
        <v>0.54489583333333358</v>
      </c>
      <c r="CC740" s="63">
        <f t="shared" si="673"/>
        <v>0.59072916666666664</v>
      </c>
      <c r="CD740" s="63">
        <f t="shared" si="674"/>
        <v>0.57082175925925938</v>
      </c>
      <c r="CE740" s="63">
        <f t="shared" si="675"/>
        <v>0.58123842592592601</v>
      </c>
      <c r="CF740" s="63">
        <f t="shared" si="676"/>
        <v>0.57859953703703693</v>
      </c>
      <c r="CG740" s="63">
        <f t="shared" si="677"/>
        <v>0.57790509259259248</v>
      </c>
      <c r="CH740" s="36"/>
      <c r="CI740" s="36"/>
      <c r="CJ740" s="36"/>
      <c r="CK740" s="36"/>
      <c r="CL740" s="60">
        <v>60</v>
      </c>
    </row>
    <row r="741" spans="1:90" ht="28.5" customHeight="1" x14ac:dyDescent="0.25">
      <c r="A741" s="37">
        <v>92</v>
      </c>
      <c r="B741" s="95"/>
      <c r="C741" s="95" t="s">
        <v>25</v>
      </c>
      <c r="D741" s="95">
        <v>30</v>
      </c>
      <c r="E741" s="37"/>
      <c r="F741" s="44"/>
      <c r="G741" s="44">
        <v>247.23</v>
      </c>
      <c r="H741" s="44">
        <f t="shared" si="631"/>
        <v>247.17</v>
      </c>
      <c r="I741" s="83">
        <v>247.13</v>
      </c>
      <c r="J741" s="43">
        <f t="shared" si="629"/>
        <v>-3.237162626956828E-4</v>
      </c>
      <c r="K741" s="44">
        <f t="shared" si="630"/>
        <v>-7.9999999999984084E-2</v>
      </c>
      <c r="L741" s="91" t="s">
        <v>1626</v>
      </c>
      <c r="M741" s="122" t="s">
        <v>1229</v>
      </c>
      <c r="N741" s="46">
        <f t="shared" si="637"/>
        <v>247.20999999999998</v>
      </c>
      <c r="O741" s="46">
        <v>-0.02</v>
      </c>
      <c r="P741" s="78">
        <v>247.23</v>
      </c>
      <c r="Q741" s="87"/>
      <c r="R741" s="78"/>
      <c r="U741" s="47" t="str">
        <f t="shared" si="678"/>
        <v/>
      </c>
      <c r="V741" s="47" t="str">
        <f t="shared" si="679"/>
        <v/>
      </c>
      <c r="W741" s="50"/>
      <c r="X741" s="50"/>
      <c r="Y741" s="50"/>
      <c r="Z741" s="50"/>
      <c r="AA741" s="50"/>
      <c r="AB741" s="50"/>
      <c r="AC741" s="50"/>
      <c r="AD741" s="50"/>
      <c r="AE741" s="51">
        <f t="shared" si="632"/>
        <v>92</v>
      </c>
      <c r="AF741" s="51" t="str">
        <f t="shared" si="633"/>
        <v/>
      </c>
      <c r="AG741" s="51" t="str">
        <f t="shared" si="634"/>
        <v>o</v>
      </c>
      <c r="AH741" s="51">
        <f t="shared" si="635"/>
        <v>30</v>
      </c>
      <c r="AI741" s="52">
        <f t="shared" si="636"/>
        <v>247.17</v>
      </c>
      <c r="AJ741" s="51" t="s">
        <v>25</v>
      </c>
      <c r="AK741" s="53"/>
      <c r="AL741" s="52"/>
      <c r="AM741" s="53">
        <f t="shared" si="638"/>
        <v>30</v>
      </c>
      <c r="AN741" s="53">
        <f>IF(AJ741&lt;&gt;"",IF(AJ741="o",VLOOKUP(AM741,OpenSect!$A$1:$D$11,2),IF(AJ741="u",VLOOKUP(AM741,UpHill!$A$1:$D$35,2),IF(AJ741="d",VLOOKUP(AM741,DownHill!$A$1:$D$29,2),IF(AJ741="f",VLOOKUP(AM741,FlatUnd!$A$2:$D$30,2),IF(AJ741="t",VLOOKUP(AM741,TimeAdd!$A$1:$D$176,2),IF(AJ741="l",VLOOKUP(AM741,SLimit!$A$1:$D$8,2),AN740)))))),AN740)</f>
        <v>30</v>
      </c>
      <c r="AO741" s="53">
        <f>IF(AJ741&lt;&gt;"",IF(AJ741="o",VLOOKUP(AM741,OpenSect!$A$1:$D$11,3),IF(AJ741="u",VLOOKUP(AM741,UpHill!$A$1:$D$35,3),IF(AJ741="d",VLOOKUP(AM741,DownHill!$A$3:$D$29,3),IF(AJ741="f",VLOOKUP(AM741,FlatUnd!$A$2:$D$30,3),IF(AJ741="t",VLOOKUP(AM741,TimeAdd!$A$1:$D$18,3),IF(AJ741="l",VLOOKUP(AM741,SLimit!$A$1:$D$8,3),AO740)))))),AO740)</f>
        <v>30</v>
      </c>
      <c r="AP741" s="53">
        <f>IF(AJ741&lt;&gt;"",IF(AJ741="o",VLOOKUP(AM741,OpenSect!$A$1:$D$11,4),IF(AJ741="u",VLOOKUP(AM741,UpHill!$A$1:$D$35,4),IF(AJ741="d",VLOOKUP(AM741,DownHill!$A$1:$D$29,4),IF(AJ741="f",VLOOKUP(AM741,FlatUnd!$A$2:$D$30,4),IF(AJ741="t",VLOOKUP(AM741,TimeAdd!$A$1:$D$18,4),IF(AJ741="l",VLOOKUP(AM741,SLimit!$A$1:$D$8,4),AP740)))))),AP740)</f>
        <v>30</v>
      </c>
      <c r="AQ741" s="53" t="str">
        <f t="shared" si="639"/>
        <v>60</v>
      </c>
      <c r="AR741" s="54" t="str">
        <f t="shared" si="640"/>
        <v>Leave the N3 Freeway on Exit 70.</v>
      </c>
      <c r="AS741" s="55"/>
      <c r="AT741" s="55"/>
      <c r="AU741" s="56">
        <f>IF(GroupStTimes!$A$8=0,MIN(CB741,CD741,CF741),MIN(BZ741,CB741,CD741,CF741))</f>
        <v>0.54500000000000026</v>
      </c>
      <c r="AV741" s="56">
        <f>IF(GroupStTimes!$A$8=0,MAX(CC741,CE741,CG741),MAX(CA741,CC741,CE741,CG741))</f>
        <v>0.59083333333333332</v>
      </c>
      <c r="AW741" s="57" t="str">
        <f t="shared" si="641"/>
        <v/>
      </c>
      <c r="AX741" s="58" t="str">
        <f t="shared" si="642"/>
        <v/>
      </c>
      <c r="AY741" s="58" t="str">
        <f t="shared" si="643"/>
        <v/>
      </c>
      <c r="AZ741" s="31">
        <f t="shared" si="644"/>
        <v>246.19</v>
      </c>
      <c r="BA741" s="59">
        <f t="shared" si="645"/>
        <v>0.5558564814814817</v>
      </c>
      <c r="BB741" s="59">
        <f t="shared" si="646"/>
        <v>0.56141203703703724</v>
      </c>
      <c r="BC741" s="59">
        <f t="shared" si="647"/>
        <v>0.54398148148148173</v>
      </c>
      <c r="BD741" s="59">
        <f t="shared" si="648"/>
        <v>0.58981481481481479</v>
      </c>
      <c r="BE741" s="59">
        <f t="shared" si="649"/>
        <v>0.57001157407407421</v>
      </c>
      <c r="BF741" s="59">
        <f t="shared" si="650"/>
        <v>0.58042824074074084</v>
      </c>
      <c r="BG741" s="59">
        <f t="shared" si="651"/>
        <v>0.57787037037037026</v>
      </c>
      <c r="BH741" s="59">
        <f t="shared" si="652"/>
        <v>0.57717592592592581</v>
      </c>
      <c r="BI741" s="31">
        <f t="shared" si="653"/>
        <v>0.97999999999998977</v>
      </c>
      <c r="BJ741" s="61">
        <f t="shared" si="654"/>
        <v>2.7999999999999709E-2</v>
      </c>
      <c r="BK741" s="61">
        <f t="shared" si="655"/>
        <v>2.4499999999999744E-2</v>
      </c>
      <c r="BL741" s="61">
        <f t="shared" si="656"/>
        <v>2.1777777777777549E-2</v>
      </c>
      <c r="BM741" s="61">
        <f t="shared" si="657"/>
        <v>1.9599999999999795E-2</v>
      </c>
      <c r="BN741" s="62">
        <f t="shared" si="658"/>
        <v>0</v>
      </c>
      <c r="BO741" s="62">
        <f t="shared" si="659"/>
        <v>1</v>
      </c>
      <c r="BP741" s="62">
        <f t="shared" si="660"/>
        <v>41</v>
      </c>
      <c r="BQ741" s="62">
        <f t="shared" si="661"/>
        <v>0</v>
      </c>
      <c r="BR741" s="62">
        <f t="shared" si="662"/>
        <v>1</v>
      </c>
      <c r="BS741" s="62">
        <f t="shared" si="663"/>
        <v>28</v>
      </c>
      <c r="BT741" s="62">
        <f t="shared" si="664"/>
        <v>0</v>
      </c>
      <c r="BU741" s="62">
        <f t="shared" si="665"/>
        <v>1</v>
      </c>
      <c r="BV741" s="62">
        <f t="shared" si="666"/>
        <v>18</v>
      </c>
      <c r="BW741" s="62">
        <f t="shared" si="667"/>
        <v>0</v>
      </c>
      <c r="BX741" s="62">
        <f t="shared" si="668"/>
        <v>1</v>
      </c>
      <c r="BY741" s="62">
        <f t="shared" si="669"/>
        <v>11</v>
      </c>
      <c r="BZ741" s="63">
        <f t="shared" si="670"/>
        <v>0.55702546296296318</v>
      </c>
      <c r="CA741" s="63">
        <f t="shared" si="671"/>
        <v>0.56258101851851872</v>
      </c>
      <c r="CB741" s="63">
        <f t="shared" si="672"/>
        <v>0.54500000000000026</v>
      </c>
      <c r="CC741" s="63">
        <f t="shared" si="673"/>
        <v>0.59083333333333332</v>
      </c>
      <c r="CD741" s="63">
        <f t="shared" si="674"/>
        <v>0.57091435185185202</v>
      </c>
      <c r="CE741" s="63">
        <f t="shared" si="675"/>
        <v>0.58133101851851865</v>
      </c>
      <c r="CF741" s="63">
        <f t="shared" si="676"/>
        <v>0.57869212962962957</v>
      </c>
      <c r="CG741" s="63">
        <f t="shared" si="677"/>
        <v>0.57799768518518513</v>
      </c>
      <c r="CH741" s="36"/>
      <c r="CI741" s="36"/>
      <c r="CJ741" s="36"/>
      <c r="CK741" s="36"/>
      <c r="CL741" s="60">
        <v>60</v>
      </c>
    </row>
    <row r="742" spans="1:90" ht="28.5" customHeight="1" x14ac:dyDescent="0.25">
      <c r="A742" s="37">
        <v>92</v>
      </c>
      <c r="B742" s="95"/>
      <c r="C742" s="95"/>
      <c r="D742" s="95"/>
      <c r="E742" s="37"/>
      <c r="F742" s="44"/>
      <c r="G742" s="44">
        <v>247.51</v>
      </c>
      <c r="H742" s="44">
        <f t="shared" si="631"/>
        <v>247.45</v>
      </c>
      <c r="I742" s="83">
        <v>247.41</v>
      </c>
      <c r="J742" s="43">
        <f t="shared" si="629"/>
        <v>-3.233499050159011E-4</v>
      </c>
      <c r="K742" s="44">
        <f t="shared" si="630"/>
        <v>-7.9999999999984084E-2</v>
      </c>
      <c r="L742" s="16" t="s">
        <v>1627</v>
      </c>
      <c r="M742" s="122" t="s">
        <v>1229</v>
      </c>
      <c r="N742" s="46">
        <f t="shared" si="637"/>
        <v>247.48999999999998</v>
      </c>
      <c r="O742" s="46">
        <v>-0.02</v>
      </c>
      <c r="P742" s="78">
        <v>247.51</v>
      </c>
      <c r="Q742" s="87"/>
      <c r="R742" s="78"/>
      <c r="U742" s="47" t="str">
        <f t="shared" si="678"/>
        <v/>
      </c>
      <c r="V742" s="47" t="str">
        <f t="shared" si="679"/>
        <v/>
      </c>
      <c r="W742" s="50"/>
      <c r="X742" s="50"/>
      <c r="Y742" s="50"/>
      <c r="Z742" s="50"/>
      <c r="AA742" s="50"/>
      <c r="AB742" s="50"/>
      <c r="AC742" s="50"/>
      <c r="AD742" s="50"/>
      <c r="AE742" s="51">
        <f t="shared" si="632"/>
        <v>92</v>
      </c>
      <c r="AF742" s="51" t="str">
        <f t="shared" si="633"/>
        <v/>
      </c>
      <c r="AG742" s="51" t="str">
        <f t="shared" si="634"/>
        <v/>
      </c>
      <c r="AH742" s="51" t="str">
        <f t="shared" si="635"/>
        <v/>
      </c>
      <c r="AI742" s="52">
        <f t="shared" si="636"/>
        <v>247.45</v>
      </c>
      <c r="AJ742" s="51"/>
      <c r="AK742" s="53"/>
      <c r="AL742" s="52"/>
      <c r="AM742" s="53">
        <f t="shared" si="638"/>
        <v>30</v>
      </c>
      <c r="AN742" s="53">
        <f>IF(AJ742&lt;&gt;"",IF(AJ742="o",VLOOKUP(AM742,OpenSect!$A$1:$D$11,2),IF(AJ742="u",VLOOKUP(AM742,UpHill!$A$1:$D$35,2),IF(AJ742="d",VLOOKUP(AM742,DownHill!$A$1:$D$29,2),IF(AJ742="f",VLOOKUP(AM742,FlatUnd!$A$2:$D$30,2),IF(AJ742="t",VLOOKUP(AM742,TimeAdd!$A$1:$D$176,2),IF(AJ742="l",VLOOKUP(AM742,SLimit!$A$1:$D$8,2),AN741)))))),AN741)</f>
        <v>30</v>
      </c>
      <c r="AO742" s="53">
        <f>IF(AJ742&lt;&gt;"",IF(AJ742="o",VLOOKUP(AM742,OpenSect!$A$1:$D$11,3),IF(AJ742="u",VLOOKUP(AM742,UpHill!$A$1:$D$35,3),IF(AJ742="d",VLOOKUP(AM742,DownHill!$A$3:$D$29,3),IF(AJ742="f",VLOOKUP(AM742,FlatUnd!$A$2:$D$30,3),IF(AJ742="t",VLOOKUP(AM742,TimeAdd!$A$1:$D$18,3),IF(AJ742="l",VLOOKUP(AM742,SLimit!$A$1:$D$8,3),AO741)))))),AO741)</f>
        <v>30</v>
      </c>
      <c r="AP742" s="53">
        <f>IF(AJ742&lt;&gt;"",IF(AJ742="o",VLOOKUP(AM742,OpenSect!$A$1:$D$11,4),IF(AJ742="u",VLOOKUP(AM742,UpHill!$A$1:$D$35,4),IF(AJ742="d",VLOOKUP(AM742,DownHill!$A$1:$D$29,4),IF(AJ742="f",VLOOKUP(AM742,FlatUnd!$A$2:$D$30,4),IF(AJ742="t",VLOOKUP(AM742,TimeAdd!$A$1:$D$18,4),IF(AJ742="l",VLOOKUP(AM742,SLimit!$A$1:$D$8,4),AP741)))))),AP741)</f>
        <v>30</v>
      </c>
      <c r="AQ742" s="53" t="str">
        <f t="shared" si="639"/>
        <v>60</v>
      </c>
      <c r="AR742" s="54" t="str">
        <f t="shared" si="640"/>
        <v>Warning -  Sharp Curve {Left}</v>
      </c>
      <c r="AS742" s="55"/>
      <c r="AT742" s="55"/>
      <c r="AU742" s="56">
        <f>IF(GroupStTimes!$A$8=0,MIN(CB742,CD742,CF742),MIN(BZ742,CB742,CD742,CF742))</f>
        <v>0.54539351851851881</v>
      </c>
      <c r="AV742" s="56">
        <f>IF(GroupStTimes!$A$8=0,MAX(CC742,CE742,CG742),MAX(CA742,CC742,CE742,CG742))</f>
        <v>0.59122685185185186</v>
      </c>
      <c r="AW742" s="57" t="str">
        <f t="shared" si="641"/>
        <v/>
      </c>
      <c r="AX742" s="58" t="str">
        <f t="shared" si="642"/>
        <v/>
      </c>
      <c r="AY742" s="58" t="str">
        <f t="shared" si="643"/>
        <v/>
      </c>
      <c r="AZ742" s="31">
        <f t="shared" si="644"/>
        <v>247.17</v>
      </c>
      <c r="BA742" s="59">
        <f t="shared" si="645"/>
        <v>0.55702546296296318</v>
      </c>
      <c r="BB742" s="59">
        <f t="shared" si="646"/>
        <v>0.56258101851851872</v>
      </c>
      <c r="BC742" s="59">
        <f t="shared" si="647"/>
        <v>0.54500000000000026</v>
      </c>
      <c r="BD742" s="59">
        <f t="shared" si="648"/>
        <v>0.59083333333333332</v>
      </c>
      <c r="BE742" s="59">
        <f t="shared" si="649"/>
        <v>0.57091435185185202</v>
      </c>
      <c r="BF742" s="59">
        <f t="shared" si="650"/>
        <v>0.58133101851851865</v>
      </c>
      <c r="BG742" s="59">
        <f t="shared" si="651"/>
        <v>0.57869212962962957</v>
      </c>
      <c r="BH742" s="59">
        <f t="shared" si="652"/>
        <v>0.57799768518518513</v>
      </c>
      <c r="BI742" s="31">
        <f t="shared" si="653"/>
        <v>0.28000000000000114</v>
      </c>
      <c r="BJ742" s="61">
        <f t="shared" si="654"/>
        <v>9.3333333333333705E-3</v>
      </c>
      <c r="BK742" s="61">
        <f t="shared" si="655"/>
        <v>9.3333333333333705E-3</v>
      </c>
      <c r="BL742" s="61">
        <f t="shared" si="656"/>
        <v>9.3333333333333705E-3</v>
      </c>
      <c r="BM742" s="61">
        <f t="shared" si="657"/>
        <v>9.3333333333333705E-3</v>
      </c>
      <c r="BN742" s="62">
        <f t="shared" si="658"/>
        <v>0</v>
      </c>
      <c r="BO742" s="62">
        <f t="shared" si="659"/>
        <v>0</v>
      </c>
      <c r="BP742" s="62">
        <f t="shared" si="660"/>
        <v>34</v>
      </c>
      <c r="BQ742" s="62">
        <f t="shared" si="661"/>
        <v>0</v>
      </c>
      <c r="BR742" s="62">
        <f t="shared" si="662"/>
        <v>0</v>
      </c>
      <c r="BS742" s="62">
        <f t="shared" si="663"/>
        <v>34</v>
      </c>
      <c r="BT742" s="62">
        <f t="shared" si="664"/>
        <v>0</v>
      </c>
      <c r="BU742" s="62">
        <f t="shared" si="665"/>
        <v>0</v>
      </c>
      <c r="BV742" s="62">
        <f t="shared" si="666"/>
        <v>34</v>
      </c>
      <c r="BW742" s="62">
        <f t="shared" si="667"/>
        <v>0</v>
      </c>
      <c r="BX742" s="62">
        <f t="shared" si="668"/>
        <v>0</v>
      </c>
      <c r="BY742" s="62">
        <f t="shared" si="669"/>
        <v>34</v>
      </c>
      <c r="BZ742" s="63">
        <f t="shared" si="670"/>
        <v>0.55741898148148172</v>
      </c>
      <c r="CA742" s="63">
        <f t="shared" si="671"/>
        <v>0.56297453703703726</v>
      </c>
      <c r="CB742" s="63">
        <f t="shared" si="672"/>
        <v>0.54539351851851881</v>
      </c>
      <c r="CC742" s="63">
        <f t="shared" si="673"/>
        <v>0.59122685185185186</v>
      </c>
      <c r="CD742" s="63">
        <f t="shared" si="674"/>
        <v>0.57130787037037056</v>
      </c>
      <c r="CE742" s="63">
        <f t="shared" si="675"/>
        <v>0.58172453703703719</v>
      </c>
      <c r="CF742" s="63">
        <f t="shared" si="676"/>
        <v>0.57908564814814811</v>
      </c>
      <c r="CG742" s="63">
        <f t="shared" si="677"/>
        <v>0.57839120370370367</v>
      </c>
      <c r="CH742" s="36"/>
      <c r="CI742" s="36"/>
      <c r="CJ742" s="36"/>
      <c r="CK742" s="36"/>
      <c r="CL742" s="60">
        <v>60</v>
      </c>
    </row>
    <row r="743" spans="1:90" ht="27.75" customHeight="1" x14ac:dyDescent="0.25">
      <c r="A743" s="37">
        <v>92</v>
      </c>
      <c r="B743" s="95"/>
      <c r="C743" s="95" t="s">
        <v>25</v>
      </c>
      <c r="D743" s="95">
        <v>30</v>
      </c>
      <c r="F743" s="44"/>
      <c r="G743" s="44">
        <v>247.71</v>
      </c>
      <c r="H743" s="44">
        <f t="shared" si="631"/>
        <v>247.65</v>
      </c>
      <c r="I743" s="83">
        <v>247.61</v>
      </c>
      <c r="J743" s="43">
        <f t="shared" ref="J743:J806" si="680">IF(N743="","",IF((I743-$I$4)=0,0,((I743-$I$4)-(N743-$N$4))/(I743-$I$4)))</f>
        <v>-3.2308872824192918E-4</v>
      </c>
      <c r="K743" s="44">
        <f t="shared" ref="K743:K806" si="681">(I743-$I$4)-(N743-$N$4)</f>
        <v>-7.9999999999984084E-2</v>
      </c>
      <c r="L743" s="16" t="s">
        <v>497</v>
      </c>
      <c r="M743" s="122" t="s">
        <v>1229</v>
      </c>
      <c r="N743" s="46">
        <f t="shared" si="637"/>
        <v>247.69</v>
      </c>
      <c r="O743" s="46">
        <v>-0.02</v>
      </c>
      <c r="P743" s="78">
        <v>247.71</v>
      </c>
      <c r="Q743" s="87"/>
      <c r="R743" s="78"/>
      <c r="U743" s="47" t="str">
        <f t="shared" si="678"/>
        <v/>
      </c>
      <c r="V743" s="47" t="str">
        <f t="shared" si="679"/>
        <v/>
      </c>
      <c r="W743" s="50"/>
      <c r="X743" s="50"/>
      <c r="Y743" s="50"/>
      <c r="Z743" s="50"/>
      <c r="AA743" s="50"/>
      <c r="AB743" s="50"/>
      <c r="AC743" s="50"/>
      <c r="AD743" s="50"/>
      <c r="AE743" s="51">
        <f t="shared" si="632"/>
        <v>92</v>
      </c>
      <c r="AF743" s="51" t="str">
        <f t="shared" si="633"/>
        <v/>
      </c>
      <c r="AG743" s="51" t="str">
        <f t="shared" si="634"/>
        <v>o</v>
      </c>
      <c r="AH743" s="51">
        <f t="shared" si="635"/>
        <v>30</v>
      </c>
      <c r="AI743" s="52">
        <f t="shared" si="636"/>
        <v>247.65</v>
      </c>
      <c r="AJ743" s="51" t="s">
        <v>25</v>
      </c>
      <c r="AK743" s="53"/>
      <c r="AL743" s="52"/>
      <c r="AM743" s="53">
        <f t="shared" si="638"/>
        <v>30</v>
      </c>
      <c r="AN743" s="53">
        <f>IF(AJ743&lt;&gt;"",IF(AJ743="o",VLOOKUP(AM743,OpenSect!$A$1:$D$11,2),IF(AJ743="u",VLOOKUP(AM743,UpHill!$A$1:$D$35,2),IF(AJ743="d",VLOOKUP(AM743,DownHill!$A$1:$D$29,2),IF(AJ743="f",VLOOKUP(AM743,FlatUnd!$A$2:$D$30,2),IF(AJ743="t",VLOOKUP(AM743,TimeAdd!$A$1:$D$176,2),IF(AJ743="l",VLOOKUP(AM743,SLimit!$A$1:$D$8,2),AN742)))))),AN742)</f>
        <v>30</v>
      </c>
      <c r="AO743" s="53">
        <f>IF(AJ743&lt;&gt;"",IF(AJ743="o",VLOOKUP(AM743,OpenSect!$A$1:$D$11,3),IF(AJ743="u",VLOOKUP(AM743,UpHill!$A$1:$D$35,3),IF(AJ743="d",VLOOKUP(AM743,DownHill!$A$3:$D$29,3),IF(AJ743="f",VLOOKUP(AM743,FlatUnd!$A$2:$D$30,3),IF(AJ743="t",VLOOKUP(AM743,TimeAdd!$A$1:$D$18,3),IF(AJ743="l",VLOOKUP(AM743,SLimit!$A$1:$D$8,3),AO742)))))),AO742)</f>
        <v>30</v>
      </c>
      <c r="AP743" s="53">
        <f>IF(AJ743&lt;&gt;"",IF(AJ743="o",VLOOKUP(AM743,OpenSect!$A$1:$D$11,4),IF(AJ743="u",VLOOKUP(AM743,UpHill!$A$1:$D$35,4),IF(AJ743="d",VLOOKUP(AM743,DownHill!$A$1:$D$29,4),IF(AJ743="f",VLOOKUP(AM743,FlatUnd!$A$2:$D$30,4),IF(AJ743="t",VLOOKUP(AM743,TimeAdd!$A$1:$D$18,4),IF(AJ743="l",VLOOKUP(AM743,SLimit!$A$1:$D$8,4),AP742)))))),AP742)</f>
        <v>30</v>
      </c>
      <c r="AQ743" s="53" t="str">
        <f t="shared" si="639"/>
        <v>60</v>
      </c>
      <c r="AR743" s="54" t="str">
        <f t="shared" si="640"/>
        <v xml:space="preserve">60 Speed limit. </v>
      </c>
      <c r="AS743" s="55"/>
      <c r="AT743" s="55"/>
      <c r="AU743" s="56">
        <f>IF(GroupStTimes!$A$8=0,MIN(CB743,CD743,CF743),MIN(BZ743,CB743,CD743,CF743))</f>
        <v>0.54567129629629652</v>
      </c>
      <c r="AV743" s="56">
        <f>IF(GroupStTimes!$A$8=0,MAX(CC743,CE743,CG743),MAX(CA743,CC743,CE743,CG743))</f>
        <v>0.59150462962962957</v>
      </c>
      <c r="AW743" s="57" t="str">
        <f t="shared" si="641"/>
        <v/>
      </c>
      <c r="AX743" s="58" t="str">
        <f t="shared" si="642"/>
        <v/>
      </c>
      <c r="AY743" s="58" t="str">
        <f t="shared" si="643"/>
        <v/>
      </c>
      <c r="AZ743" s="31">
        <f t="shared" si="644"/>
        <v>247.17</v>
      </c>
      <c r="BA743" s="59">
        <f t="shared" si="645"/>
        <v>0.55702546296296318</v>
      </c>
      <c r="BB743" s="59">
        <f t="shared" si="646"/>
        <v>0.56258101851851872</v>
      </c>
      <c r="BC743" s="59">
        <f t="shared" si="647"/>
        <v>0.54500000000000026</v>
      </c>
      <c r="BD743" s="59">
        <f t="shared" si="648"/>
        <v>0.59083333333333332</v>
      </c>
      <c r="BE743" s="59">
        <f t="shared" si="649"/>
        <v>0.57091435185185202</v>
      </c>
      <c r="BF743" s="59">
        <f t="shared" si="650"/>
        <v>0.58133101851851865</v>
      </c>
      <c r="BG743" s="59">
        <f t="shared" si="651"/>
        <v>0.57869212962962957</v>
      </c>
      <c r="BH743" s="59">
        <f t="shared" si="652"/>
        <v>0.57799768518518513</v>
      </c>
      <c r="BI743" s="31">
        <f t="shared" si="653"/>
        <v>0.48000000000001819</v>
      </c>
      <c r="BJ743" s="61">
        <f t="shared" si="654"/>
        <v>1.6000000000000607E-2</v>
      </c>
      <c r="BK743" s="61">
        <f t="shared" si="655"/>
        <v>1.6000000000000607E-2</v>
      </c>
      <c r="BL743" s="61">
        <f t="shared" si="656"/>
        <v>1.6000000000000607E-2</v>
      </c>
      <c r="BM743" s="61">
        <f t="shared" si="657"/>
        <v>1.6000000000000607E-2</v>
      </c>
      <c r="BN743" s="62">
        <f t="shared" si="658"/>
        <v>0</v>
      </c>
      <c r="BO743" s="62">
        <f t="shared" si="659"/>
        <v>0</v>
      </c>
      <c r="BP743" s="62">
        <f t="shared" si="660"/>
        <v>58</v>
      </c>
      <c r="BQ743" s="62">
        <f t="shared" si="661"/>
        <v>0</v>
      </c>
      <c r="BR743" s="62">
        <f t="shared" si="662"/>
        <v>0</v>
      </c>
      <c r="BS743" s="62">
        <f t="shared" si="663"/>
        <v>58</v>
      </c>
      <c r="BT743" s="62">
        <f t="shared" si="664"/>
        <v>0</v>
      </c>
      <c r="BU743" s="62">
        <f t="shared" si="665"/>
        <v>0</v>
      </c>
      <c r="BV743" s="62">
        <f t="shared" si="666"/>
        <v>58</v>
      </c>
      <c r="BW743" s="62">
        <f t="shared" si="667"/>
        <v>0</v>
      </c>
      <c r="BX743" s="62">
        <f t="shared" si="668"/>
        <v>0</v>
      </c>
      <c r="BY743" s="62">
        <f t="shared" si="669"/>
        <v>58</v>
      </c>
      <c r="BZ743" s="63">
        <f t="shared" si="670"/>
        <v>0.55769675925925943</v>
      </c>
      <c r="CA743" s="63">
        <f t="shared" si="671"/>
        <v>0.56325231481481497</v>
      </c>
      <c r="CB743" s="63">
        <f t="shared" si="672"/>
        <v>0.54567129629629652</v>
      </c>
      <c r="CC743" s="63">
        <f t="shared" si="673"/>
        <v>0.59150462962962957</v>
      </c>
      <c r="CD743" s="63">
        <f t="shared" si="674"/>
        <v>0.57158564814814827</v>
      </c>
      <c r="CE743" s="63">
        <f t="shared" si="675"/>
        <v>0.5820023148148149</v>
      </c>
      <c r="CF743" s="63">
        <f t="shared" si="676"/>
        <v>0.57936342592592582</v>
      </c>
      <c r="CG743" s="63">
        <f t="shared" si="677"/>
        <v>0.57866898148148138</v>
      </c>
      <c r="CH743" s="36"/>
      <c r="CI743" s="36"/>
      <c r="CJ743" s="36"/>
      <c r="CK743" s="36"/>
      <c r="CL743" s="60">
        <v>60</v>
      </c>
    </row>
    <row r="744" spans="1:90" ht="28.5" customHeight="1" x14ac:dyDescent="0.25">
      <c r="A744" s="37">
        <v>92</v>
      </c>
      <c r="B744" s="95"/>
      <c r="C744" s="95" t="s">
        <v>25</v>
      </c>
      <c r="D744" s="95">
        <v>30</v>
      </c>
      <c r="E744" s="37"/>
      <c r="F744" s="44"/>
      <c r="G744" s="44">
        <v>247.83</v>
      </c>
      <c r="H744" s="44">
        <f t="shared" si="631"/>
        <v>247.77</v>
      </c>
      <c r="I744" s="83">
        <v>247.73</v>
      </c>
      <c r="J744" s="43">
        <f t="shared" si="680"/>
        <v>-3.2293222459941269E-4</v>
      </c>
      <c r="K744" s="44">
        <f t="shared" si="681"/>
        <v>-8.0000000000012506E-2</v>
      </c>
      <c r="L744" s="16" t="s">
        <v>1622</v>
      </c>
      <c r="M744" s="122" t="s">
        <v>1229</v>
      </c>
      <c r="N744" s="46">
        <f t="shared" si="637"/>
        <v>247.81</v>
      </c>
      <c r="O744" s="46">
        <v>-0.02</v>
      </c>
      <c r="P744" s="78">
        <v>247.83</v>
      </c>
      <c r="Q744" s="87"/>
      <c r="R744" s="78"/>
      <c r="U744" s="47" t="str">
        <f t="shared" si="678"/>
        <v/>
      </c>
      <c r="V744" s="47" t="str">
        <f t="shared" si="679"/>
        <v/>
      </c>
      <c r="W744" s="50"/>
      <c r="X744" s="50"/>
      <c r="Y744" s="50"/>
      <c r="Z744" s="50"/>
      <c r="AA744" s="50"/>
      <c r="AB744" s="50"/>
      <c r="AC744" s="50"/>
      <c r="AD744" s="50"/>
      <c r="AE744" s="51">
        <f t="shared" si="632"/>
        <v>92</v>
      </c>
      <c r="AF744" s="51" t="str">
        <f t="shared" si="633"/>
        <v/>
      </c>
      <c r="AG744" s="51" t="str">
        <f t="shared" si="634"/>
        <v>o</v>
      </c>
      <c r="AH744" s="51">
        <f t="shared" si="635"/>
        <v>30</v>
      </c>
      <c r="AI744" s="52">
        <f t="shared" si="636"/>
        <v>247.77</v>
      </c>
      <c r="AJ744" s="51" t="s">
        <v>25</v>
      </c>
      <c r="AK744" s="53"/>
      <c r="AL744" s="52"/>
      <c r="AM744" s="53">
        <f t="shared" si="638"/>
        <v>30</v>
      </c>
      <c r="AN744" s="53">
        <f>IF(AJ744&lt;&gt;"",IF(AJ744="o",VLOOKUP(AM744,OpenSect!$A$1:$D$11,2),IF(AJ744="u",VLOOKUP(AM744,UpHill!$A$1:$D$35,2),IF(AJ744="d",VLOOKUP(AM744,DownHill!$A$1:$D$29,2),IF(AJ744="f",VLOOKUP(AM744,FlatUnd!$A$2:$D$30,2),IF(AJ744="t",VLOOKUP(AM744,TimeAdd!$A$1:$D$176,2),IF(AJ744="l",VLOOKUP(AM744,SLimit!$A$1:$D$8,2),AN743)))))),AN743)</f>
        <v>30</v>
      </c>
      <c r="AO744" s="53">
        <f>IF(AJ744&lt;&gt;"",IF(AJ744="o",VLOOKUP(AM744,OpenSect!$A$1:$D$11,3),IF(AJ744="u",VLOOKUP(AM744,UpHill!$A$1:$D$35,3),IF(AJ744="d",VLOOKUP(AM744,DownHill!$A$3:$D$29,3),IF(AJ744="f",VLOOKUP(AM744,FlatUnd!$A$2:$D$30,3),IF(AJ744="t",VLOOKUP(AM744,TimeAdd!$A$1:$D$18,3),IF(AJ744="l",VLOOKUP(AM744,SLimit!$A$1:$D$8,3),AO743)))))),AO743)</f>
        <v>30</v>
      </c>
      <c r="AP744" s="53">
        <f>IF(AJ744&lt;&gt;"",IF(AJ744="o",VLOOKUP(AM744,OpenSect!$A$1:$D$11,4),IF(AJ744="u",VLOOKUP(AM744,UpHill!$A$1:$D$35,4),IF(AJ744="d",VLOOKUP(AM744,DownHill!$A$1:$D$29,4),IF(AJ744="f",VLOOKUP(AM744,FlatUnd!$A$2:$D$30,4),IF(AJ744="t",VLOOKUP(AM744,TimeAdd!$A$1:$D$18,4),IF(AJ744="l",VLOOKUP(AM744,SLimit!$A$1:$D$8,4),AP743)))))),AP743)</f>
        <v>30</v>
      </c>
      <c r="AQ744" s="53" t="str">
        <f t="shared" si="639"/>
        <v>60</v>
      </c>
      <c r="AR744" s="54" t="str">
        <f t="shared" si="640"/>
        <v>Bear Left before 4way Stop.</v>
      </c>
      <c r="AS744" s="55"/>
      <c r="AT744" s="55"/>
      <c r="AU744" s="56">
        <f>IF(GroupStTimes!$A$8=0,MIN(CB744,CD744,CF744),MIN(BZ744,CB744,CD744,CF744))</f>
        <v>0.54583333333333361</v>
      </c>
      <c r="AV744" s="56">
        <f>IF(GroupStTimes!$A$8=0,MAX(CC744,CE744,CG744),MAX(CA744,CC744,CE744,CG744))</f>
        <v>0.59166666666666667</v>
      </c>
      <c r="AW744" s="57" t="str">
        <f t="shared" si="641"/>
        <v/>
      </c>
      <c r="AX744" s="58" t="str">
        <f t="shared" si="642"/>
        <v/>
      </c>
      <c r="AY744" s="58" t="str">
        <f t="shared" si="643"/>
        <v/>
      </c>
      <c r="AZ744" s="31">
        <f t="shared" si="644"/>
        <v>247.17</v>
      </c>
      <c r="BA744" s="59">
        <f t="shared" si="645"/>
        <v>0.55702546296296318</v>
      </c>
      <c r="BB744" s="59">
        <f t="shared" si="646"/>
        <v>0.56258101851851872</v>
      </c>
      <c r="BC744" s="59">
        <f t="shared" si="647"/>
        <v>0.54500000000000026</v>
      </c>
      <c r="BD744" s="59">
        <f t="shared" si="648"/>
        <v>0.59083333333333332</v>
      </c>
      <c r="BE744" s="59">
        <f t="shared" si="649"/>
        <v>0.57091435185185202</v>
      </c>
      <c r="BF744" s="59">
        <f t="shared" si="650"/>
        <v>0.58133101851851865</v>
      </c>
      <c r="BG744" s="59">
        <f t="shared" si="651"/>
        <v>0.57869212962962957</v>
      </c>
      <c r="BH744" s="59">
        <f t="shared" si="652"/>
        <v>0.57799768518518513</v>
      </c>
      <c r="BI744" s="31">
        <f t="shared" si="653"/>
        <v>0.60000000000002274</v>
      </c>
      <c r="BJ744" s="61">
        <f t="shared" si="654"/>
        <v>2.0000000000000757E-2</v>
      </c>
      <c r="BK744" s="61">
        <f t="shared" si="655"/>
        <v>2.0000000000000757E-2</v>
      </c>
      <c r="BL744" s="61">
        <f t="shared" si="656"/>
        <v>2.0000000000000757E-2</v>
      </c>
      <c r="BM744" s="61">
        <f t="shared" si="657"/>
        <v>2.0000000000000757E-2</v>
      </c>
      <c r="BN744" s="62">
        <f t="shared" si="658"/>
        <v>0</v>
      </c>
      <c r="BO744" s="62">
        <f t="shared" si="659"/>
        <v>1</v>
      </c>
      <c r="BP744" s="62">
        <f t="shared" si="660"/>
        <v>12</v>
      </c>
      <c r="BQ744" s="62">
        <f t="shared" si="661"/>
        <v>0</v>
      </c>
      <c r="BR744" s="62">
        <f t="shared" si="662"/>
        <v>1</v>
      </c>
      <c r="BS744" s="62">
        <f t="shared" si="663"/>
        <v>12</v>
      </c>
      <c r="BT744" s="62">
        <f t="shared" si="664"/>
        <v>0</v>
      </c>
      <c r="BU744" s="62">
        <f t="shared" si="665"/>
        <v>1</v>
      </c>
      <c r="BV744" s="62">
        <f t="shared" si="666"/>
        <v>12</v>
      </c>
      <c r="BW744" s="62">
        <f t="shared" si="667"/>
        <v>0</v>
      </c>
      <c r="BX744" s="62">
        <f t="shared" si="668"/>
        <v>1</v>
      </c>
      <c r="BY744" s="62">
        <f t="shared" si="669"/>
        <v>12</v>
      </c>
      <c r="BZ744" s="63">
        <f t="shared" si="670"/>
        <v>0.55785879629629653</v>
      </c>
      <c r="CA744" s="63">
        <f t="shared" si="671"/>
        <v>0.56341435185185207</v>
      </c>
      <c r="CB744" s="63">
        <f t="shared" si="672"/>
        <v>0.54583333333333361</v>
      </c>
      <c r="CC744" s="63">
        <f t="shared" si="673"/>
        <v>0.59166666666666667</v>
      </c>
      <c r="CD744" s="63">
        <f t="shared" si="674"/>
        <v>0.57174768518518537</v>
      </c>
      <c r="CE744" s="63">
        <f t="shared" si="675"/>
        <v>0.582164351851852</v>
      </c>
      <c r="CF744" s="63">
        <f t="shared" si="676"/>
        <v>0.57952546296296292</v>
      </c>
      <c r="CG744" s="63">
        <f t="shared" si="677"/>
        <v>0.57883101851851848</v>
      </c>
      <c r="CH744" s="36"/>
      <c r="CI744" s="36"/>
      <c r="CJ744" s="36"/>
      <c r="CK744" s="36"/>
      <c r="CL744" s="60">
        <v>60</v>
      </c>
    </row>
    <row r="745" spans="1:90" ht="27" customHeight="1" x14ac:dyDescent="0.25">
      <c r="A745" s="37">
        <v>92</v>
      </c>
      <c r="B745" s="95"/>
      <c r="C745" s="95" t="s">
        <v>25</v>
      </c>
      <c r="D745" s="95">
        <v>30</v>
      </c>
      <c r="E745" s="37"/>
      <c r="F745" s="44"/>
      <c r="G745" s="44">
        <v>247.91</v>
      </c>
      <c r="H745" s="44">
        <f t="shared" si="631"/>
        <v>247.86</v>
      </c>
      <c r="I745" s="83">
        <v>247.82</v>
      </c>
      <c r="J745" s="43">
        <f t="shared" si="680"/>
        <v>-2.8246307804048574E-4</v>
      </c>
      <c r="K745" s="44">
        <f t="shared" si="681"/>
        <v>-6.9999999999993179E-2</v>
      </c>
      <c r="L745" s="16" t="s">
        <v>1623</v>
      </c>
      <c r="M745" s="122" t="s">
        <v>1229</v>
      </c>
      <c r="N745" s="46">
        <f t="shared" si="637"/>
        <v>247.89</v>
      </c>
      <c r="O745" s="46">
        <v>-0.02</v>
      </c>
      <c r="P745" s="78">
        <v>247.91</v>
      </c>
      <c r="Q745" s="87"/>
      <c r="R745" s="78"/>
      <c r="U745" s="47" t="str">
        <f t="shared" si="678"/>
        <v/>
      </c>
      <c r="V745" s="47" t="str">
        <f t="shared" si="679"/>
        <v/>
      </c>
      <c r="W745" s="50"/>
      <c r="X745" s="50"/>
      <c r="Y745" s="50"/>
      <c r="Z745" s="50"/>
      <c r="AA745" s="50"/>
      <c r="AB745" s="50"/>
      <c r="AC745" s="50"/>
      <c r="AD745" s="50"/>
      <c r="AE745" s="51">
        <f t="shared" si="632"/>
        <v>92</v>
      </c>
      <c r="AF745" s="51" t="str">
        <f t="shared" si="633"/>
        <v/>
      </c>
      <c r="AG745" s="51" t="str">
        <f t="shared" si="634"/>
        <v>o</v>
      </c>
      <c r="AH745" s="51">
        <f t="shared" si="635"/>
        <v>30</v>
      </c>
      <c r="AI745" s="52">
        <f t="shared" si="636"/>
        <v>247.86</v>
      </c>
      <c r="AJ745" s="51" t="s">
        <v>25</v>
      </c>
      <c r="AK745" s="53"/>
      <c r="AL745" s="52"/>
      <c r="AM745" s="53">
        <f t="shared" si="638"/>
        <v>30</v>
      </c>
      <c r="AN745" s="53">
        <f>IF(AJ745&lt;&gt;"",IF(AJ745="o",VLOOKUP(AM745,OpenSect!$A$1:$D$11,2),IF(AJ745="u",VLOOKUP(AM745,UpHill!$A$1:$D$35,2),IF(AJ745="d",VLOOKUP(AM745,DownHill!$A$1:$D$29,2),IF(AJ745="f",VLOOKUP(AM745,FlatUnd!$A$2:$D$30,2),IF(AJ745="t",VLOOKUP(AM745,TimeAdd!$A$1:$D$176,2),IF(AJ745="l",VLOOKUP(AM745,SLimit!$A$1:$D$8,2),AN744)))))),AN744)</f>
        <v>30</v>
      </c>
      <c r="AO745" s="53">
        <f>IF(AJ745&lt;&gt;"",IF(AJ745="o",VLOOKUP(AM745,OpenSect!$A$1:$D$11,3),IF(AJ745="u",VLOOKUP(AM745,UpHill!$A$1:$D$35,3),IF(AJ745="d",VLOOKUP(AM745,DownHill!$A$3:$D$29,3),IF(AJ745="f",VLOOKUP(AM745,FlatUnd!$A$2:$D$30,3),IF(AJ745="t",VLOOKUP(AM745,TimeAdd!$A$1:$D$18,3),IF(AJ745="l",VLOOKUP(AM745,SLimit!$A$1:$D$8,3),AO744)))))),AO744)</f>
        <v>30</v>
      </c>
      <c r="AP745" s="53">
        <f>IF(AJ745&lt;&gt;"",IF(AJ745="o",VLOOKUP(AM745,OpenSect!$A$1:$D$11,4),IF(AJ745="u",VLOOKUP(AM745,UpHill!$A$1:$D$35,4),IF(AJ745="d",VLOOKUP(AM745,DownHill!$A$1:$D$29,4),IF(AJ745="f",VLOOKUP(AM745,FlatUnd!$A$2:$D$30,4),IF(AJ745="t",VLOOKUP(AM745,TimeAdd!$A$1:$D$18,4),IF(AJ745="l",VLOOKUP(AM745,SLimit!$A$1:$D$8,4),AP744)))))),AP744)</f>
        <v>30</v>
      </c>
      <c r="AQ745" s="53" t="str">
        <f t="shared" si="639"/>
        <v>60</v>
      </c>
      <c r="AR745" s="54" t="str">
        <f t="shared" si="640"/>
        <v>Yield Join the R23 to Benoni</v>
      </c>
      <c r="AS745" s="55"/>
      <c r="AT745" s="55"/>
      <c r="AU745" s="56">
        <f>IF(GroupStTimes!$A$8=0,MIN(CB745,CD745,CF745),MIN(BZ745,CB745,CD745,CF745))</f>
        <v>0.54596064814814838</v>
      </c>
      <c r="AV745" s="56">
        <f>IF(GroupStTimes!$A$8=0,MAX(CC745,CE745,CG745),MAX(CA745,CC745,CE745,CG745))</f>
        <v>0.59179398148148143</v>
      </c>
      <c r="AW745" s="57" t="str">
        <f t="shared" si="641"/>
        <v/>
      </c>
      <c r="AX745" s="58" t="str">
        <f t="shared" si="642"/>
        <v/>
      </c>
      <c r="AY745" s="58" t="str">
        <f t="shared" si="643"/>
        <v/>
      </c>
      <c r="AZ745" s="31">
        <f t="shared" si="644"/>
        <v>247.17</v>
      </c>
      <c r="BA745" s="59">
        <f t="shared" si="645"/>
        <v>0.55702546296296318</v>
      </c>
      <c r="BB745" s="59">
        <f t="shared" si="646"/>
        <v>0.56258101851851872</v>
      </c>
      <c r="BC745" s="59">
        <f t="shared" si="647"/>
        <v>0.54500000000000026</v>
      </c>
      <c r="BD745" s="59">
        <f t="shared" si="648"/>
        <v>0.59083333333333332</v>
      </c>
      <c r="BE745" s="59">
        <f t="shared" si="649"/>
        <v>0.57091435185185202</v>
      </c>
      <c r="BF745" s="59">
        <f t="shared" si="650"/>
        <v>0.58133101851851865</v>
      </c>
      <c r="BG745" s="59">
        <f t="shared" si="651"/>
        <v>0.57869212962962957</v>
      </c>
      <c r="BH745" s="59">
        <f t="shared" si="652"/>
        <v>0.57799768518518513</v>
      </c>
      <c r="BI745" s="31">
        <f t="shared" si="653"/>
        <v>0.69000000000002615</v>
      </c>
      <c r="BJ745" s="61">
        <f t="shared" si="654"/>
        <v>2.300000000000087E-2</v>
      </c>
      <c r="BK745" s="61">
        <f t="shared" si="655"/>
        <v>2.300000000000087E-2</v>
      </c>
      <c r="BL745" s="61">
        <f t="shared" si="656"/>
        <v>2.300000000000087E-2</v>
      </c>
      <c r="BM745" s="61">
        <f t="shared" si="657"/>
        <v>2.300000000000087E-2</v>
      </c>
      <c r="BN745" s="62">
        <f t="shared" si="658"/>
        <v>0</v>
      </c>
      <c r="BO745" s="62">
        <f t="shared" si="659"/>
        <v>1</v>
      </c>
      <c r="BP745" s="62">
        <f t="shared" si="660"/>
        <v>23</v>
      </c>
      <c r="BQ745" s="62">
        <f t="shared" si="661"/>
        <v>0</v>
      </c>
      <c r="BR745" s="62">
        <f t="shared" si="662"/>
        <v>1</v>
      </c>
      <c r="BS745" s="62">
        <f t="shared" si="663"/>
        <v>23</v>
      </c>
      <c r="BT745" s="62">
        <f t="shared" si="664"/>
        <v>0</v>
      </c>
      <c r="BU745" s="62">
        <f t="shared" si="665"/>
        <v>1</v>
      </c>
      <c r="BV745" s="62">
        <f t="shared" si="666"/>
        <v>23</v>
      </c>
      <c r="BW745" s="62">
        <f t="shared" si="667"/>
        <v>0</v>
      </c>
      <c r="BX745" s="62">
        <f t="shared" si="668"/>
        <v>1</v>
      </c>
      <c r="BY745" s="62">
        <f t="shared" si="669"/>
        <v>23</v>
      </c>
      <c r="BZ745" s="63">
        <f t="shared" si="670"/>
        <v>0.55798611111111129</v>
      </c>
      <c r="CA745" s="63">
        <f t="shared" si="671"/>
        <v>0.56354166666666683</v>
      </c>
      <c r="CB745" s="63">
        <f t="shared" si="672"/>
        <v>0.54596064814814838</v>
      </c>
      <c r="CC745" s="63">
        <f t="shared" si="673"/>
        <v>0.59179398148148143</v>
      </c>
      <c r="CD745" s="63">
        <f t="shared" si="674"/>
        <v>0.57187500000000013</v>
      </c>
      <c r="CE745" s="63">
        <f t="shared" si="675"/>
        <v>0.58229166666666676</v>
      </c>
      <c r="CF745" s="63">
        <f t="shared" si="676"/>
        <v>0.57965277777777768</v>
      </c>
      <c r="CG745" s="63">
        <f t="shared" si="677"/>
        <v>0.57895833333333324</v>
      </c>
      <c r="CH745" s="36"/>
      <c r="CI745" s="36"/>
      <c r="CJ745" s="36"/>
      <c r="CK745" s="36"/>
      <c r="CL745" s="60">
        <v>60</v>
      </c>
    </row>
    <row r="746" spans="1:90" ht="40.5" x14ac:dyDescent="0.25">
      <c r="A746" s="37">
        <v>92</v>
      </c>
      <c r="B746" s="95"/>
      <c r="C746" s="95" t="s">
        <v>31</v>
      </c>
      <c r="D746" s="95">
        <v>35</v>
      </c>
      <c r="F746" s="44"/>
      <c r="G746" s="44">
        <v>248.39</v>
      </c>
      <c r="H746" s="44">
        <f t="shared" si="631"/>
        <v>248.34</v>
      </c>
      <c r="I746" s="83">
        <v>248.3</v>
      </c>
      <c r="J746" s="43">
        <f t="shared" si="680"/>
        <v>-2.8191703584359547E-4</v>
      </c>
      <c r="K746" s="44">
        <f t="shared" si="681"/>
        <v>-6.9999999999964757E-2</v>
      </c>
      <c r="L746" s="16" t="s">
        <v>1717</v>
      </c>
      <c r="M746" s="122" t="s">
        <v>1229</v>
      </c>
      <c r="N746" s="46">
        <f t="shared" si="637"/>
        <v>248.36999999999998</v>
      </c>
      <c r="O746" s="46">
        <v>-0.02</v>
      </c>
      <c r="P746" s="78">
        <v>248.39</v>
      </c>
      <c r="Q746" s="87"/>
      <c r="R746" s="78"/>
      <c r="U746" s="47" t="str">
        <f t="shared" si="678"/>
        <v/>
      </c>
      <c r="V746" s="47" t="str">
        <f t="shared" si="679"/>
        <v/>
      </c>
      <c r="W746" s="50"/>
      <c r="X746" s="50"/>
      <c r="Y746" s="50"/>
      <c r="Z746" s="50"/>
      <c r="AA746" s="50"/>
      <c r="AB746" s="50"/>
      <c r="AC746" s="50"/>
      <c r="AD746" s="50"/>
      <c r="AE746" s="51">
        <f t="shared" si="632"/>
        <v>92</v>
      </c>
      <c r="AF746" s="51" t="str">
        <f t="shared" si="633"/>
        <v/>
      </c>
      <c r="AG746" s="51" t="str">
        <f t="shared" si="634"/>
        <v>l</v>
      </c>
      <c r="AH746" s="51">
        <f t="shared" si="635"/>
        <v>35</v>
      </c>
      <c r="AI746" s="52">
        <f t="shared" si="636"/>
        <v>248.34</v>
      </c>
      <c r="AJ746" s="51" t="s">
        <v>31</v>
      </c>
      <c r="AK746" s="53"/>
      <c r="AL746" s="52"/>
      <c r="AM746" s="53">
        <f t="shared" si="638"/>
        <v>35</v>
      </c>
      <c r="AN746" s="53">
        <f>IF(AJ746&lt;&gt;"",IF(AJ746="o",VLOOKUP(AM746,OpenSect!$A$1:$D$11,2),IF(AJ746="u",VLOOKUP(AM746,UpHill!$A$1:$D$35,2),IF(AJ746="d",VLOOKUP(AM746,DownHill!$A$1:$D$29,2),IF(AJ746="f",VLOOKUP(AM746,FlatUnd!$A$2:$D$30,2),IF(AJ746="t",VLOOKUP(AM746,TimeAdd!$A$1:$D$176,2),IF(AJ746="l",VLOOKUP(AM746,SLimit!$A$1:$D$8,2),AN745)))))),AN745)</f>
        <v>40</v>
      </c>
      <c r="AO746" s="53">
        <f>IF(AJ746&lt;&gt;"",IF(AJ746="o",VLOOKUP(AM746,OpenSect!$A$1:$D$11,3),IF(AJ746="u",VLOOKUP(AM746,UpHill!$A$1:$D$35,3),IF(AJ746="d",VLOOKUP(AM746,DownHill!$A$3:$D$29,3),IF(AJ746="f",VLOOKUP(AM746,FlatUnd!$A$2:$D$30,3),IF(AJ746="t",VLOOKUP(AM746,TimeAdd!$A$1:$D$18,3),IF(AJ746="l",VLOOKUP(AM746,SLimit!$A$1:$D$8,3),AO745)))))),AO745)</f>
        <v>45</v>
      </c>
      <c r="AP746" s="53">
        <f>IF(AJ746&lt;&gt;"",IF(AJ746="o",VLOOKUP(AM746,OpenSect!$A$1:$D$11,4),IF(AJ746="u",VLOOKUP(AM746,UpHill!$A$1:$D$35,4),IF(AJ746="d",VLOOKUP(AM746,DownHill!$A$1:$D$29,4),IF(AJ746="f",VLOOKUP(AM746,FlatUnd!$A$2:$D$30,4),IF(AJ746="t",VLOOKUP(AM746,TimeAdd!$A$1:$D$18,4),IF(AJ746="l",VLOOKUP(AM746,SLimit!$A$1:$D$8,4),AP745)))))),AP745)</f>
        <v>50</v>
      </c>
      <c r="AQ746" s="53" t="str">
        <f t="shared" si="639"/>
        <v>60</v>
      </c>
      <c r="AR746" s="54" t="str">
        <f t="shared" si="640"/>
        <v>R23 Brakpan , Benoni {Straight}/{Left} R103 Alberton.</v>
      </c>
      <c r="AS746" s="55"/>
      <c r="AT746" s="55"/>
      <c r="AU746" s="56">
        <f>IF(GroupStTimes!$A$8=0,MIN(CB746,CD746,CF746),MIN(BZ746,CB746,CD746,CF746))</f>
        <v>0.54662037037037059</v>
      </c>
      <c r="AV746" s="56">
        <f>IF(GroupStTimes!$A$8=0,MAX(CC746,CE746,CG746),MAX(CA746,CC746,CE746,CG746))</f>
        <v>0.59245370370370365</v>
      </c>
      <c r="AW746" s="57" t="str">
        <f t="shared" si="641"/>
        <v/>
      </c>
      <c r="AX746" s="58" t="str">
        <f t="shared" si="642"/>
        <v/>
      </c>
      <c r="AY746" s="58" t="str">
        <f t="shared" si="643"/>
        <v/>
      </c>
      <c r="AZ746" s="31">
        <f t="shared" si="644"/>
        <v>247.17</v>
      </c>
      <c r="BA746" s="59">
        <f t="shared" si="645"/>
        <v>0.55702546296296318</v>
      </c>
      <c r="BB746" s="59">
        <f t="shared" si="646"/>
        <v>0.56258101851851872</v>
      </c>
      <c r="BC746" s="59">
        <f t="shared" si="647"/>
        <v>0.54500000000000026</v>
      </c>
      <c r="BD746" s="59">
        <f t="shared" si="648"/>
        <v>0.59083333333333332</v>
      </c>
      <c r="BE746" s="59">
        <f t="shared" si="649"/>
        <v>0.57091435185185202</v>
      </c>
      <c r="BF746" s="59">
        <f t="shared" si="650"/>
        <v>0.58133101851851865</v>
      </c>
      <c r="BG746" s="59">
        <f t="shared" si="651"/>
        <v>0.57869212962962957</v>
      </c>
      <c r="BH746" s="59">
        <f t="shared" si="652"/>
        <v>0.57799768518518513</v>
      </c>
      <c r="BI746" s="31">
        <f t="shared" si="653"/>
        <v>1.1700000000000159</v>
      </c>
      <c r="BJ746" s="61">
        <f t="shared" si="654"/>
        <v>3.9000000000000527E-2</v>
      </c>
      <c r="BK746" s="61">
        <f t="shared" si="655"/>
        <v>3.9000000000000527E-2</v>
      </c>
      <c r="BL746" s="61">
        <f t="shared" si="656"/>
        <v>3.9000000000000527E-2</v>
      </c>
      <c r="BM746" s="61">
        <f t="shared" si="657"/>
        <v>3.9000000000000527E-2</v>
      </c>
      <c r="BN746" s="62">
        <f t="shared" si="658"/>
        <v>0</v>
      </c>
      <c r="BO746" s="62">
        <f t="shared" si="659"/>
        <v>2</v>
      </c>
      <c r="BP746" s="62">
        <f t="shared" si="660"/>
        <v>20</v>
      </c>
      <c r="BQ746" s="62">
        <f t="shared" si="661"/>
        <v>0</v>
      </c>
      <c r="BR746" s="62">
        <f t="shared" si="662"/>
        <v>2</v>
      </c>
      <c r="BS746" s="62">
        <f t="shared" si="663"/>
        <v>20</v>
      </c>
      <c r="BT746" s="62">
        <f t="shared" si="664"/>
        <v>0</v>
      </c>
      <c r="BU746" s="62">
        <f t="shared" si="665"/>
        <v>2</v>
      </c>
      <c r="BV746" s="62">
        <f t="shared" si="666"/>
        <v>20</v>
      </c>
      <c r="BW746" s="62">
        <f t="shared" si="667"/>
        <v>0</v>
      </c>
      <c r="BX746" s="62">
        <f t="shared" si="668"/>
        <v>2</v>
      </c>
      <c r="BY746" s="62">
        <f t="shared" si="669"/>
        <v>20</v>
      </c>
      <c r="BZ746" s="63">
        <f t="shared" si="670"/>
        <v>0.55864583333333351</v>
      </c>
      <c r="CA746" s="63">
        <f t="shared" si="671"/>
        <v>0.56420138888888904</v>
      </c>
      <c r="CB746" s="63">
        <f t="shared" si="672"/>
        <v>0.54662037037037059</v>
      </c>
      <c r="CC746" s="63">
        <f t="shared" si="673"/>
        <v>0.59245370370370365</v>
      </c>
      <c r="CD746" s="63">
        <f t="shared" si="674"/>
        <v>0.57253472222222235</v>
      </c>
      <c r="CE746" s="63">
        <f t="shared" si="675"/>
        <v>0.58295138888888898</v>
      </c>
      <c r="CF746" s="63">
        <f t="shared" si="676"/>
        <v>0.5803124999999999</v>
      </c>
      <c r="CG746" s="63">
        <f t="shared" si="677"/>
        <v>0.57961805555555546</v>
      </c>
      <c r="CH746" s="36"/>
      <c r="CI746" s="36"/>
      <c r="CJ746" s="36"/>
      <c r="CK746" s="36"/>
      <c r="CL746" s="60">
        <v>60</v>
      </c>
    </row>
    <row r="747" spans="1:90" ht="28.5" customHeight="1" x14ac:dyDescent="0.25">
      <c r="A747" s="37">
        <v>92</v>
      </c>
      <c r="B747" s="95"/>
      <c r="C747" s="95"/>
      <c r="D747" s="95"/>
      <c r="F747" s="44"/>
      <c r="G747" s="44">
        <v>248.57</v>
      </c>
      <c r="H747" s="44">
        <f t="shared" si="631"/>
        <v>248.51</v>
      </c>
      <c r="I747" s="83">
        <v>248.47</v>
      </c>
      <c r="J747" s="43">
        <f t="shared" si="680"/>
        <v>-3.2197045921030339E-4</v>
      </c>
      <c r="K747" s="44">
        <f t="shared" si="681"/>
        <v>-7.9999999999984084E-2</v>
      </c>
      <c r="L747" s="16" t="s">
        <v>1624</v>
      </c>
      <c r="M747" s="122" t="s">
        <v>1229</v>
      </c>
      <c r="N747" s="46">
        <f t="shared" si="637"/>
        <v>248.54999999999998</v>
      </c>
      <c r="O747" s="46">
        <v>-0.02</v>
      </c>
      <c r="P747" s="78">
        <v>248.57</v>
      </c>
      <c r="Q747" s="87"/>
      <c r="R747" s="78"/>
      <c r="U747" s="47" t="str">
        <f t="shared" si="678"/>
        <v/>
      </c>
      <c r="V747" s="47" t="str">
        <f t="shared" si="679"/>
        <v/>
      </c>
      <c r="W747" s="50"/>
      <c r="X747" s="50"/>
      <c r="Y747" s="50"/>
      <c r="Z747" s="50"/>
      <c r="AA747" s="50"/>
      <c r="AB747" s="50"/>
      <c r="AC747" s="50"/>
      <c r="AD747" s="50"/>
      <c r="AE747" s="51">
        <f t="shared" si="632"/>
        <v>92</v>
      </c>
      <c r="AF747" s="51" t="str">
        <f t="shared" si="633"/>
        <v/>
      </c>
      <c r="AG747" s="51" t="str">
        <f t="shared" si="634"/>
        <v/>
      </c>
      <c r="AH747" s="51" t="str">
        <f t="shared" si="635"/>
        <v/>
      </c>
      <c r="AI747" s="52">
        <f t="shared" si="636"/>
        <v>248.51</v>
      </c>
      <c r="AJ747" s="51"/>
      <c r="AK747" s="53"/>
      <c r="AL747" s="52"/>
      <c r="AM747" s="53">
        <f t="shared" si="638"/>
        <v>35</v>
      </c>
      <c r="AN747" s="53">
        <f>IF(AJ747&lt;&gt;"",IF(AJ747="o",VLOOKUP(AM747,OpenSect!$A$1:$D$11,2),IF(AJ747="u",VLOOKUP(AM747,UpHill!$A$1:$D$35,2),IF(AJ747="d",VLOOKUP(AM747,DownHill!$A$1:$D$29,2),IF(AJ747="f",VLOOKUP(AM747,FlatUnd!$A$2:$D$30,2),IF(AJ747="t",VLOOKUP(AM747,TimeAdd!$A$1:$D$176,2),IF(AJ747="l",VLOOKUP(AM747,SLimit!$A$1:$D$8,2),AN746)))))),AN746)</f>
        <v>40</v>
      </c>
      <c r="AO747" s="53">
        <f>IF(AJ747&lt;&gt;"",IF(AJ747="o",VLOOKUP(AM747,OpenSect!$A$1:$D$11,3),IF(AJ747="u",VLOOKUP(AM747,UpHill!$A$1:$D$35,3),IF(AJ747="d",VLOOKUP(AM747,DownHill!$A$3:$D$29,3),IF(AJ747="f",VLOOKUP(AM747,FlatUnd!$A$2:$D$30,3),IF(AJ747="t",VLOOKUP(AM747,TimeAdd!$A$1:$D$18,3),IF(AJ747="l",VLOOKUP(AM747,SLimit!$A$1:$D$8,3),AO746)))))),AO746)</f>
        <v>45</v>
      </c>
      <c r="AP747" s="53">
        <f>IF(AJ747&lt;&gt;"",IF(AJ747="o",VLOOKUP(AM747,OpenSect!$A$1:$D$11,4),IF(AJ747="u",VLOOKUP(AM747,UpHill!$A$1:$D$35,4),IF(AJ747="d",VLOOKUP(AM747,DownHill!$A$1:$D$29,4),IF(AJ747="f",VLOOKUP(AM747,FlatUnd!$A$2:$D$30,4),IF(AJ747="t",VLOOKUP(AM747,TimeAdd!$A$1:$D$18,4),IF(AJ747="l",VLOOKUP(AM747,SLimit!$A$1:$D$8,4),AP746)))))),AP746)</f>
        <v>50</v>
      </c>
      <c r="AQ747" s="53" t="str">
        <f t="shared" si="639"/>
        <v>60</v>
      </c>
      <c r="AR747" s="54" t="str">
        <f t="shared" si="640"/>
        <v>R103 Alberton.</v>
      </c>
      <c r="AS747" s="55"/>
      <c r="AT747" s="55"/>
      <c r="AU747" s="56">
        <f>IF(GroupStTimes!$A$8=0,MIN(CB747,CD747,CF747),MIN(BZ747,CB747,CD747,CF747))</f>
        <v>0.54679398148148173</v>
      </c>
      <c r="AV747" s="56">
        <f>IF(GroupStTimes!$A$8=0,MAX(CC747,CE747,CG747),MAX(CA747,CC747,CE747,CG747))</f>
        <v>0.59262731481481479</v>
      </c>
      <c r="AW747" s="57" t="str">
        <f t="shared" si="641"/>
        <v/>
      </c>
      <c r="AX747" s="58" t="str">
        <f t="shared" si="642"/>
        <v/>
      </c>
      <c r="AY747" s="58" t="str">
        <f t="shared" si="643"/>
        <v/>
      </c>
      <c r="AZ747" s="31">
        <f t="shared" si="644"/>
        <v>248.34</v>
      </c>
      <c r="BA747" s="59">
        <f t="shared" si="645"/>
        <v>0.55864583333333351</v>
      </c>
      <c r="BB747" s="59">
        <f t="shared" si="646"/>
        <v>0.56420138888888904</v>
      </c>
      <c r="BC747" s="59">
        <f t="shared" si="647"/>
        <v>0.54662037037037059</v>
      </c>
      <c r="BD747" s="59">
        <f t="shared" si="648"/>
        <v>0.59245370370370365</v>
      </c>
      <c r="BE747" s="59">
        <f t="shared" si="649"/>
        <v>0.57253472222222235</v>
      </c>
      <c r="BF747" s="59">
        <f t="shared" si="650"/>
        <v>0.58295138888888898</v>
      </c>
      <c r="BG747" s="59">
        <f t="shared" si="651"/>
        <v>0.5803124999999999</v>
      </c>
      <c r="BH747" s="59">
        <f t="shared" si="652"/>
        <v>0.57961805555555546</v>
      </c>
      <c r="BI747" s="31">
        <f t="shared" si="653"/>
        <v>0.16999999999998749</v>
      </c>
      <c r="BJ747" s="61">
        <f t="shared" si="654"/>
        <v>4.8571428571425003E-3</v>
      </c>
      <c r="BK747" s="61">
        <f t="shared" si="655"/>
        <v>4.2499999999996872E-3</v>
      </c>
      <c r="BL747" s="61">
        <f t="shared" si="656"/>
        <v>3.7777777777774999E-3</v>
      </c>
      <c r="BM747" s="61">
        <f t="shared" si="657"/>
        <v>3.39999999999975E-3</v>
      </c>
      <c r="BN747" s="62">
        <f t="shared" si="658"/>
        <v>0</v>
      </c>
      <c r="BO747" s="62">
        <f t="shared" si="659"/>
        <v>0</v>
      </c>
      <c r="BP747" s="62">
        <f t="shared" si="660"/>
        <v>17</v>
      </c>
      <c r="BQ747" s="62">
        <f t="shared" si="661"/>
        <v>0</v>
      </c>
      <c r="BR747" s="62">
        <f t="shared" si="662"/>
        <v>0</v>
      </c>
      <c r="BS747" s="62">
        <f t="shared" si="663"/>
        <v>15</v>
      </c>
      <c r="BT747" s="62">
        <f t="shared" si="664"/>
        <v>0</v>
      </c>
      <c r="BU747" s="62">
        <f t="shared" si="665"/>
        <v>0</v>
      </c>
      <c r="BV747" s="62">
        <f t="shared" si="666"/>
        <v>14</v>
      </c>
      <c r="BW747" s="62">
        <f t="shared" si="667"/>
        <v>0</v>
      </c>
      <c r="BX747" s="62">
        <f t="shared" si="668"/>
        <v>0</v>
      </c>
      <c r="BY747" s="62">
        <f t="shared" si="669"/>
        <v>12</v>
      </c>
      <c r="BZ747" s="63">
        <f t="shared" si="670"/>
        <v>0.55884259259259272</v>
      </c>
      <c r="CA747" s="63">
        <f t="shared" si="671"/>
        <v>0.56439814814814826</v>
      </c>
      <c r="CB747" s="63">
        <f t="shared" si="672"/>
        <v>0.54679398148148173</v>
      </c>
      <c r="CC747" s="63">
        <f t="shared" si="673"/>
        <v>0.59262731481481479</v>
      </c>
      <c r="CD747" s="63">
        <f t="shared" si="674"/>
        <v>0.57269675925925934</v>
      </c>
      <c r="CE747" s="63">
        <f t="shared" si="675"/>
        <v>0.58311342592592597</v>
      </c>
      <c r="CF747" s="63">
        <f t="shared" si="676"/>
        <v>0.58045138888888881</v>
      </c>
      <c r="CG747" s="63">
        <f t="shared" si="677"/>
        <v>0.57975694444444437</v>
      </c>
      <c r="CH747" s="36"/>
      <c r="CI747" s="36"/>
      <c r="CJ747" s="36"/>
      <c r="CK747" s="36"/>
      <c r="CL747" s="60">
        <v>60</v>
      </c>
    </row>
    <row r="748" spans="1:90" ht="28.5" customHeight="1" x14ac:dyDescent="0.25">
      <c r="A748" s="37">
        <v>92</v>
      </c>
      <c r="B748" s="95"/>
      <c r="C748" s="95"/>
      <c r="D748" s="95"/>
      <c r="E748" s="37"/>
      <c r="F748" s="44"/>
      <c r="G748" s="44">
        <v>248.6</v>
      </c>
      <c r="H748" s="44">
        <f t="shared" si="631"/>
        <v>248.54</v>
      </c>
      <c r="I748" s="83">
        <v>248.5</v>
      </c>
      <c r="J748" s="43">
        <f t="shared" si="680"/>
        <v>-3.2193158953715929E-4</v>
      </c>
      <c r="K748" s="44">
        <f t="shared" si="681"/>
        <v>-7.9999999999984084E-2</v>
      </c>
      <c r="L748" s="16" t="s">
        <v>1628</v>
      </c>
      <c r="M748" s="122" t="s">
        <v>1229</v>
      </c>
      <c r="N748" s="46">
        <f t="shared" si="637"/>
        <v>248.57999999999998</v>
      </c>
      <c r="O748" s="46">
        <v>-0.02</v>
      </c>
      <c r="P748" s="78">
        <v>248.6</v>
      </c>
      <c r="Q748" s="87"/>
      <c r="R748" s="78"/>
      <c r="U748" s="47" t="str">
        <f t="shared" si="678"/>
        <v/>
      </c>
      <c r="V748" s="47" t="str">
        <f t="shared" si="679"/>
        <v/>
      </c>
      <c r="W748" s="50"/>
      <c r="X748" s="50"/>
      <c r="Y748" s="50"/>
      <c r="Z748" s="50"/>
      <c r="AA748" s="50"/>
      <c r="AB748" s="50"/>
      <c r="AC748" s="50"/>
      <c r="AD748" s="50"/>
      <c r="AE748" s="51">
        <f t="shared" si="632"/>
        <v>92</v>
      </c>
      <c r="AF748" s="51" t="str">
        <f t="shared" si="633"/>
        <v/>
      </c>
      <c r="AG748" s="51" t="str">
        <f t="shared" si="634"/>
        <v/>
      </c>
      <c r="AH748" s="51" t="str">
        <f t="shared" si="635"/>
        <v/>
      </c>
      <c r="AI748" s="52">
        <f t="shared" si="636"/>
        <v>248.54</v>
      </c>
      <c r="AJ748" s="51"/>
      <c r="AK748" s="53"/>
      <c r="AL748" s="52"/>
      <c r="AM748" s="53">
        <f t="shared" si="638"/>
        <v>35</v>
      </c>
      <c r="AN748" s="53">
        <f>IF(AJ748&lt;&gt;"",IF(AJ748="o",VLOOKUP(AM748,OpenSect!$A$1:$D$11,2),IF(AJ748="u",VLOOKUP(AM748,UpHill!$A$1:$D$35,2),IF(AJ748="d",VLOOKUP(AM748,DownHill!$A$1:$D$29,2),IF(AJ748="f",VLOOKUP(AM748,FlatUnd!$A$2:$D$30,2),IF(AJ748="t",VLOOKUP(AM748,TimeAdd!$A$1:$D$176,2),IF(AJ748="l",VLOOKUP(AM748,SLimit!$A$1:$D$8,2),AN747)))))),AN747)</f>
        <v>40</v>
      </c>
      <c r="AO748" s="53">
        <f>IF(AJ748&lt;&gt;"",IF(AJ748="o",VLOOKUP(AM748,OpenSect!$A$1:$D$11,3),IF(AJ748="u",VLOOKUP(AM748,UpHill!$A$1:$D$35,3),IF(AJ748="d",VLOOKUP(AM748,DownHill!$A$3:$D$29,3),IF(AJ748="f",VLOOKUP(AM748,FlatUnd!$A$2:$D$30,3),IF(AJ748="t",VLOOKUP(AM748,TimeAdd!$A$1:$D$18,3),IF(AJ748="l",VLOOKUP(AM748,SLimit!$A$1:$D$8,3),AO747)))))),AO747)</f>
        <v>45</v>
      </c>
      <c r="AP748" s="53">
        <f>IF(AJ748&lt;&gt;"",IF(AJ748="o",VLOOKUP(AM748,OpenSect!$A$1:$D$11,4),IF(AJ748="u",VLOOKUP(AM748,UpHill!$A$1:$D$35,4),IF(AJ748="d",VLOOKUP(AM748,DownHill!$A$1:$D$29,4),IF(AJ748="f",VLOOKUP(AM748,FlatUnd!$A$2:$D$30,4),IF(AJ748="t",VLOOKUP(AM748,TimeAdd!$A$1:$D$18,4),IF(AJ748="l",VLOOKUP(AM748,SLimit!$A$1:$D$8,4),AP747)))))),AP747)</f>
        <v>50</v>
      </c>
      <c r="AQ748" s="53" t="str">
        <f t="shared" si="639"/>
        <v>60</v>
      </c>
      <c r="AR748" s="54" t="str">
        <f t="shared" si="640"/>
        <v>Warning - end of dual roadway.</v>
      </c>
      <c r="AS748" s="55"/>
      <c r="AT748" s="55"/>
      <c r="AU748" s="56">
        <f>IF(GroupStTimes!$A$8=0,MIN(CB748,CD748,CF748),MIN(BZ748,CB748,CD748,CF748))</f>
        <v>0.54682870370370396</v>
      </c>
      <c r="AV748" s="56">
        <f>IF(GroupStTimes!$A$8=0,MAX(CC748,CE748,CG748),MAX(CA748,CC748,CE748,CG748))</f>
        <v>0.59266203703703701</v>
      </c>
      <c r="AW748" s="57" t="str">
        <f t="shared" si="641"/>
        <v/>
      </c>
      <c r="AX748" s="58" t="str">
        <f t="shared" si="642"/>
        <v/>
      </c>
      <c r="AY748" s="58" t="str">
        <f t="shared" si="643"/>
        <v/>
      </c>
      <c r="AZ748" s="31">
        <f t="shared" si="644"/>
        <v>248.34</v>
      </c>
      <c r="BA748" s="59">
        <f t="shared" si="645"/>
        <v>0.55864583333333351</v>
      </c>
      <c r="BB748" s="59">
        <f t="shared" si="646"/>
        <v>0.56420138888888904</v>
      </c>
      <c r="BC748" s="59">
        <f t="shared" si="647"/>
        <v>0.54662037037037059</v>
      </c>
      <c r="BD748" s="59">
        <f t="shared" si="648"/>
        <v>0.59245370370370365</v>
      </c>
      <c r="BE748" s="59">
        <f t="shared" si="649"/>
        <v>0.57253472222222235</v>
      </c>
      <c r="BF748" s="59">
        <f t="shared" si="650"/>
        <v>0.58295138888888898</v>
      </c>
      <c r="BG748" s="59">
        <f t="shared" si="651"/>
        <v>0.5803124999999999</v>
      </c>
      <c r="BH748" s="59">
        <f t="shared" si="652"/>
        <v>0.57961805555555546</v>
      </c>
      <c r="BI748" s="31">
        <f t="shared" si="653"/>
        <v>0.19999999999998863</v>
      </c>
      <c r="BJ748" s="61">
        <f t="shared" si="654"/>
        <v>5.7142857142853899E-3</v>
      </c>
      <c r="BK748" s="61">
        <f t="shared" si="655"/>
        <v>4.9999999999997156E-3</v>
      </c>
      <c r="BL748" s="61">
        <f t="shared" si="656"/>
        <v>4.444444444444192E-3</v>
      </c>
      <c r="BM748" s="61">
        <f t="shared" si="657"/>
        <v>3.9999999999997728E-3</v>
      </c>
      <c r="BN748" s="62">
        <f t="shared" si="658"/>
        <v>0</v>
      </c>
      <c r="BO748" s="62">
        <f t="shared" si="659"/>
        <v>0</v>
      </c>
      <c r="BP748" s="62">
        <f t="shared" si="660"/>
        <v>21</v>
      </c>
      <c r="BQ748" s="62">
        <f t="shared" si="661"/>
        <v>0</v>
      </c>
      <c r="BR748" s="62">
        <f t="shared" si="662"/>
        <v>0</v>
      </c>
      <c r="BS748" s="62">
        <f t="shared" si="663"/>
        <v>18</v>
      </c>
      <c r="BT748" s="62">
        <f t="shared" si="664"/>
        <v>0</v>
      </c>
      <c r="BU748" s="62">
        <f t="shared" si="665"/>
        <v>0</v>
      </c>
      <c r="BV748" s="62">
        <f t="shared" si="666"/>
        <v>16</v>
      </c>
      <c r="BW748" s="62">
        <f t="shared" si="667"/>
        <v>0</v>
      </c>
      <c r="BX748" s="62">
        <f t="shared" si="668"/>
        <v>0</v>
      </c>
      <c r="BY748" s="62">
        <f t="shared" si="669"/>
        <v>14</v>
      </c>
      <c r="BZ748" s="63">
        <f t="shared" si="670"/>
        <v>0.5588888888888891</v>
      </c>
      <c r="CA748" s="63">
        <f t="shared" si="671"/>
        <v>0.56444444444444464</v>
      </c>
      <c r="CB748" s="63">
        <f t="shared" si="672"/>
        <v>0.54682870370370396</v>
      </c>
      <c r="CC748" s="63">
        <f t="shared" si="673"/>
        <v>0.59266203703703701</v>
      </c>
      <c r="CD748" s="63">
        <f t="shared" si="674"/>
        <v>0.57271990740740752</v>
      </c>
      <c r="CE748" s="63">
        <f t="shared" si="675"/>
        <v>0.58313657407407415</v>
      </c>
      <c r="CF748" s="63">
        <f t="shared" si="676"/>
        <v>0.58047453703703689</v>
      </c>
      <c r="CG748" s="63">
        <f t="shared" si="677"/>
        <v>0.57978009259259244</v>
      </c>
      <c r="CH748" s="36"/>
      <c r="CI748" s="36"/>
      <c r="CJ748" s="36"/>
      <c r="CK748" s="36"/>
      <c r="CL748" s="60">
        <v>60</v>
      </c>
    </row>
    <row r="749" spans="1:90" ht="40.5" x14ac:dyDescent="0.25">
      <c r="A749" s="37">
        <v>92</v>
      </c>
      <c r="B749" s="95"/>
      <c r="C749" s="95" t="s">
        <v>49</v>
      </c>
      <c r="D749" s="95">
        <v>48</v>
      </c>
      <c r="E749" s="37"/>
      <c r="F749" s="44"/>
      <c r="G749" s="44">
        <v>248.67</v>
      </c>
      <c r="H749" s="44">
        <f t="shared" si="631"/>
        <v>248.61</v>
      </c>
      <c r="I749" s="83">
        <v>248.57</v>
      </c>
      <c r="J749" s="43">
        <f t="shared" si="680"/>
        <v>-3.21840930120224E-4</v>
      </c>
      <c r="K749" s="44">
        <f t="shared" si="681"/>
        <v>-7.9999999999984084E-2</v>
      </c>
      <c r="L749" s="16" t="s">
        <v>1625</v>
      </c>
      <c r="M749" s="122" t="s">
        <v>1229</v>
      </c>
      <c r="N749" s="46">
        <f t="shared" si="637"/>
        <v>248.64999999999998</v>
      </c>
      <c r="O749" s="46">
        <v>-0.02</v>
      </c>
      <c r="P749" s="78">
        <v>248.67</v>
      </c>
      <c r="Q749" s="87"/>
      <c r="R749" s="78"/>
      <c r="U749" s="47" t="str">
        <f t="shared" si="678"/>
        <v/>
      </c>
      <c r="V749" s="47" t="str">
        <f t="shared" si="679"/>
        <v/>
      </c>
      <c r="W749" s="50"/>
      <c r="X749" s="50"/>
      <c r="Y749" s="50"/>
      <c r="Z749" s="50"/>
      <c r="AA749" s="50"/>
      <c r="AB749" s="50"/>
      <c r="AC749" s="50"/>
      <c r="AD749" s="50"/>
      <c r="AE749" s="51">
        <f t="shared" si="632"/>
        <v>92</v>
      </c>
      <c r="AF749" s="51" t="str">
        <f t="shared" si="633"/>
        <v/>
      </c>
      <c r="AG749" s="51" t="str">
        <f t="shared" si="634"/>
        <v>f</v>
      </c>
      <c r="AH749" s="51">
        <f t="shared" si="635"/>
        <v>48</v>
      </c>
      <c r="AI749" s="52">
        <f t="shared" si="636"/>
        <v>248.61</v>
      </c>
      <c r="AJ749" s="51" t="s">
        <v>67</v>
      </c>
      <c r="AK749" s="53"/>
      <c r="AL749" s="52"/>
      <c r="AM749" s="53">
        <f t="shared" si="638"/>
        <v>48</v>
      </c>
      <c r="AN749" s="53">
        <f>IF(AJ749&lt;&gt;"",IF(AJ749="o",VLOOKUP(AM749,OpenSect!$A$1:$D$11,2),IF(AJ749="u",VLOOKUP(AM749,UpHill!$A$1:$D$35,2),IF(AJ749="d",VLOOKUP(AM749,DownHill!$A$1:$D$29,2),IF(AJ749="f",VLOOKUP(AM749,FlatUnd!$A$2:$D$30,2),IF(AJ749="t",VLOOKUP(AM749,TimeAdd!$A$1:$D$176,2),IF(AJ749="l",VLOOKUP(AM749,SLimit!$A$1:$D$8,2),AN748)))))),AN748)</f>
        <v>56</v>
      </c>
      <c r="AO749" s="53">
        <f>IF(AJ749&lt;&gt;"",IF(AJ749="o",VLOOKUP(AM749,OpenSect!$A$1:$D$11,3),IF(AJ749="u",VLOOKUP(AM749,UpHill!$A$1:$D$35,3),IF(AJ749="d",VLOOKUP(AM749,DownHill!$A$3:$D$29,3),IF(AJ749="f",VLOOKUP(AM749,FlatUnd!$A$2:$D$30,3),IF(AJ749="t",VLOOKUP(AM749,TimeAdd!$A$1:$D$18,3),IF(AJ749="l",VLOOKUP(AM749,SLimit!$A$1:$D$8,3),AO748)))))),AO748)</f>
        <v>64</v>
      </c>
      <c r="AP749" s="53">
        <f>IF(AJ749&lt;&gt;"",IF(AJ749="o",VLOOKUP(AM749,OpenSect!$A$1:$D$11,4),IF(AJ749="u",VLOOKUP(AM749,UpHill!$A$1:$D$35,4),IF(AJ749="d",VLOOKUP(AM749,DownHill!$A$1:$D$29,4),IF(AJ749="f",VLOOKUP(AM749,FlatUnd!$A$2:$D$30,4),IF(AJ749="t",VLOOKUP(AM749,TimeAdd!$A$1:$D$18,4),IF(AJ749="l",VLOOKUP(AM749,SLimit!$A$1:$D$8,4),AP748)))))),AP748)</f>
        <v>70</v>
      </c>
      <c r="AQ749" s="53" t="str">
        <f t="shared" si="639"/>
        <v>60</v>
      </c>
      <c r="AR749" s="54" t="str">
        <f t="shared" si="640"/>
        <v>R23 Brakpan 28 , Benoni 31,  START of REGULARATY</v>
      </c>
      <c r="AS749" s="55"/>
      <c r="AT749" s="55"/>
      <c r="AU749" s="56">
        <f>IF(GroupStTimes!$A$8=0,MIN(CB749,CD749,CF749),MIN(BZ749,CB749,CD749,CF749))</f>
        <v>0.54689814814814841</v>
      </c>
      <c r="AV749" s="56">
        <f>IF(GroupStTimes!$A$8=0,MAX(CC749,CE749,CG749),MAX(CA749,CC749,CE749,CG749))</f>
        <v>0.59273148148148147</v>
      </c>
      <c r="AW749" s="57" t="str">
        <f t="shared" si="641"/>
        <v/>
      </c>
      <c r="AX749" s="58" t="str">
        <f t="shared" si="642"/>
        <v/>
      </c>
      <c r="AY749" s="58" t="str">
        <f t="shared" si="643"/>
        <v/>
      </c>
      <c r="AZ749" s="31">
        <f t="shared" si="644"/>
        <v>248.34</v>
      </c>
      <c r="BA749" s="59">
        <f t="shared" si="645"/>
        <v>0.55864583333333351</v>
      </c>
      <c r="BB749" s="59">
        <f t="shared" si="646"/>
        <v>0.56420138888888904</v>
      </c>
      <c r="BC749" s="59">
        <f t="shared" si="647"/>
        <v>0.54662037037037059</v>
      </c>
      <c r="BD749" s="59">
        <f t="shared" si="648"/>
        <v>0.59245370370370365</v>
      </c>
      <c r="BE749" s="59">
        <f t="shared" si="649"/>
        <v>0.57253472222222235</v>
      </c>
      <c r="BF749" s="59">
        <f t="shared" si="650"/>
        <v>0.58295138888888898</v>
      </c>
      <c r="BG749" s="59">
        <f t="shared" si="651"/>
        <v>0.5803124999999999</v>
      </c>
      <c r="BH749" s="59">
        <f t="shared" si="652"/>
        <v>0.57961805555555546</v>
      </c>
      <c r="BI749" s="31">
        <f t="shared" si="653"/>
        <v>0.27000000000001023</v>
      </c>
      <c r="BJ749" s="61">
        <f t="shared" si="654"/>
        <v>7.7142857142860066E-3</v>
      </c>
      <c r="BK749" s="61">
        <f t="shared" si="655"/>
        <v>6.7500000000002558E-3</v>
      </c>
      <c r="BL749" s="61">
        <f t="shared" si="656"/>
        <v>6.0000000000002274E-3</v>
      </c>
      <c r="BM749" s="61">
        <f t="shared" si="657"/>
        <v>5.400000000000205E-3</v>
      </c>
      <c r="BN749" s="62">
        <f t="shared" si="658"/>
        <v>0</v>
      </c>
      <c r="BO749" s="62">
        <f t="shared" si="659"/>
        <v>0</v>
      </c>
      <c r="BP749" s="62">
        <f t="shared" si="660"/>
        <v>28</v>
      </c>
      <c r="BQ749" s="62">
        <f t="shared" si="661"/>
        <v>0</v>
      </c>
      <c r="BR749" s="62">
        <f t="shared" si="662"/>
        <v>0</v>
      </c>
      <c r="BS749" s="62">
        <f t="shared" si="663"/>
        <v>24</v>
      </c>
      <c r="BT749" s="62">
        <f t="shared" si="664"/>
        <v>0</v>
      </c>
      <c r="BU749" s="62">
        <f t="shared" si="665"/>
        <v>0</v>
      </c>
      <c r="BV749" s="62">
        <f t="shared" si="666"/>
        <v>22</v>
      </c>
      <c r="BW749" s="62">
        <f t="shared" si="667"/>
        <v>0</v>
      </c>
      <c r="BX749" s="62">
        <f t="shared" si="668"/>
        <v>0</v>
      </c>
      <c r="BY749" s="62">
        <f t="shared" si="669"/>
        <v>19</v>
      </c>
      <c r="BZ749" s="63">
        <f t="shared" si="670"/>
        <v>0.5589699074074076</v>
      </c>
      <c r="CA749" s="63">
        <f t="shared" si="671"/>
        <v>0.56452546296296313</v>
      </c>
      <c r="CB749" s="63">
        <f t="shared" si="672"/>
        <v>0.54689814814814841</v>
      </c>
      <c r="CC749" s="63">
        <f t="shared" si="673"/>
        <v>0.59273148148148147</v>
      </c>
      <c r="CD749" s="63">
        <f t="shared" si="674"/>
        <v>0.57278935185185198</v>
      </c>
      <c r="CE749" s="63">
        <f t="shared" si="675"/>
        <v>0.58320601851851861</v>
      </c>
      <c r="CF749" s="63">
        <f t="shared" si="676"/>
        <v>0.5805324074074073</v>
      </c>
      <c r="CG749" s="63">
        <f t="shared" si="677"/>
        <v>0.57983796296296286</v>
      </c>
      <c r="CH749" s="36"/>
      <c r="CI749" s="36"/>
      <c r="CJ749" s="36"/>
      <c r="CK749" s="36"/>
      <c r="CL749" s="60">
        <v>60</v>
      </c>
    </row>
    <row r="750" spans="1:90" ht="26.25" customHeight="1" x14ac:dyDescent="0.25">
      <c r="A750" s="37">
        <v>92</v>
      </c>
      <c r="B750" s="95"/>
      <c r="C750" s="95"/>
      <c r="D750" s="95"/>
      <c r="E750" s="37"/>
      <c r="F750" s="44"/>
      <c r="G750" s="44">
        <v>249.34</v>
      </c>
      <c r="H750" s="44">
        <f t="shared" si="631"/>
        <v>249.28</v>
      </c>
      <c r="I750" s="83">
        <v>249.24</v>
      </c>
      <c r="J750" s="43">
        <f t="shared" si="680"/>
        <v>-3.2097576632957823E-4</v>
      </c>
      <c r="K750" s="44">
        <f t="shared" si="681"/>
        <v>-7.9999999999984084E-2</v>
      </c>
      <c r="L750" s="16" t="s">
        <v>474</v>
      </c>
      <c r="M750" s="122" t="s">
        <v>1232</v>
      </c>
      <c r="N750" s="46">
        <f t="shared" si="637"/>
        <v>249.32</v>
      </c>
      <c r="O750" s="46">
        <v>-0.02</v>
      </c>
      <c r="P750" s="78">
        <v>249.34</v>
      </c>
      <c r="Q750" s="87"/>
      <c r="R750" s="78"/>
      <c r="U750" s="47" t="str">
        <f t="shared" si="678"/>
        <v/>
      </c>
      <c r="V750" s="47" t="str">
        <f t="shared" si="679"/>
        <v/>
      </c>
      <c r="W750" s="50"/>
      <c r="X750" s="50"/>
      <c r="Y750" s="50"/>
      <c r="Z750" s="50"/>
      <c r="AA750" s="50"/>
      <c r="AB750" s="50"/>
      <c r="AC750" s="50"/>
      <c r="AD750" s="50"/>
      <c r="AE750" s="51">
        <f t="shared" si="632"/>
        <v>92</v>
      </c>
      <c r="AF750" s="51" t="str">
        <f t="shared" si="633"/>
        <v/>
      </c>
      <c r="AG750" s="51" t="str">
        <f t="shared" si="634"/>
        <v/>
      </c>
      <c r="AH750" s="51" t="str">
        <f t="shared" si="635"/>
        <v/>
      </c>
      <c r="AI750" s="52">
        <f t="shared" si="636"/>
        <v>249.28</v>
      </c>
      <c r="AJ750" s="51"/>
      <c r="AK750" s="53"/>
      <c r="AL750" s="52"/>
      <c r="AM750" s="53">
        <f t="shared" si="638"/>
        <v>48</v>
      </c>
      <c r="AN750" s="53">
        <f>IF(AJ750&lt;&gt;"",IF(AJ750="o",VLOOKUP(AM750,OpenSect!$A$1:$D$11,2),IF(AJ750="u",VLOOKUP(AM750,UpHill!$A$1:$D$35,2),IF(AJ750="d",VLOOKUP(AM750,DownHill!$A$1:$D$29,2),IF(AJ750="f",VLOOKUP(AM750,FlatUnd!$A$2:$D$30,2),IF(AJ750="t",VLOOKUP(AM750,TimeAdd!$A$1:$D$176,2),IF(AJ750="l",VLOOKUP(AM750,SLimit!$A$1:$D$8,2),AN749)))))),AN749)</f>
        <v>56</v>
      </c>
      <c r="AO750" s="53">
        <f>IF(AJ750&lt;&gt;"",IF(AJ750="o",VLOOKUP(AM750,OpenSect!$A$1:$D$11,3),IF(AJ750="u",VLOOKUP(AM750,UpHill!$A$1:$D$35,3),IF(AJ750="d",VLOOKUP(AM750,DownHill!$A$3:$D$29,3),IF(AJ750="f",VLOOKUP(AM750,FlatUnd!$A$2:$D$30,3),IF(AJ750="t",VLOOKUP(AM750,TimeAdd!$A$1:$D$18,3),IF(AJ750="l",VLOOKUP(AM750,SLimit!$A$1:$D$8,3),AO749)))))),AO749)</f>
        <v>64</v>
      </c>
      <c r="AP750" s="53">
        <f>IF(AJ750&lt;&gt;"",IF(AJ750="o",VLOOKUP(AM750,OpenSect!$A$1:$D$11,4),IF(AJ750="u",VLOOKUP(AM750,UpHill!$A$1:$D$35,4),IF(AJ750="d",VLOOKUP(AM750,DownHill!$A$1:$D$29,4),IF(AJ750="f",VLOOKUP(AM750,FlatUnd!$A$2:$D$30,4),IF(AJ750="t",VLOOKUP(AM750,TimeAdd!$A$1:$D$18,4),IF(AJ750="l",VLOOKUP(AM750,SLimit!$A$1:$D$8,4),AP749)))))),AP749)</f>
        <v>70</v>
      </c>
      <c r="AQ750" s="53" t="str">
        <f t="shared" si="639"/>
        <v>100</v>
      </c>
      <c r="AR750" s="54" t="str">
        <f t="shared" si="640"/>
        <v xml:space="preserve">100 Speed limit. </v>
      </c>
      <c r="AS750" s="55"/>
      <c r="AT750" s="55"/>
      <c r="AU750" s="56">
        <f>IF(GroupStTimes!$A$8=0,MIN(CB750,CD750,CF750),MIN(BZ750,CB750,CD750,CF750))</f>
        <v>0.54739583333333364</v>
      </c>
      <c r="AV750" s="56">
        <f>IF(GroupStTimes!$A$8=0,MAX(CC750,CE750,CG750),MAX(CA750,CC750,CE750,CG750))</f>
        <v>0.5932291666666667</v>
      </c>
      <c r="AW750" s="57" t="str">
        <f t="shared" si="641"/>
        <v/>
      </c>
      <c r="AX750" s="58" t="str">
        <f t="shared" si="642"/>
        <v/>
      </c>
      <c r="AY750" s="58" t="str">
        <f t="shared" si="643"/>
        <v/>
      </c>
      <c r="AZ750" s="31">
        <f t="shared" si="644"/>
        <v>248.61</v>
      </c>
      <c r="BA750" s="59">
        <f t="shared" si="645"/>
        <v>0.5589699074074076</v>
      </c>
      <c r="BB750" s="59">
        <f t="shared" si="646"/>
        <v>0.56452546296296313</v>
      </c>
      <c r="BC750" s="59">
        <f t="shared" si="647"/>
        <v>0.54689814814814841</v>
      </c>
      <c r="BD750" s="59">
        <f t="shared" si="648"/>
        <v>0.59273148148148147</v>
      </c>
      <c r="BE750" s="59">
        <f t="shared" si="649"/>
        <v>0.57278935185185198</v>
      </c>
      <c r="BF750" s="59">
        <f t="shared" si="650"/>
        <v>0.58320601851851861</v>
      </c>
      <c r="BG750" s="59">
        <f t="shared" si="651"/>
        <v>0.5805324074074073</v>
      </c>
      <c r="BH750" s="59">
        <f t="shared" si="652"/>
        <v>0.57983796296296286</v>
      </c>
      <c r="BI750" s="31">
        <f t="shared" si="653"/>
        <v>0.66999999999998749</v>
      </c>
      <c r="BJ750" s="61">
        <f t="shared" si="654"/>
        <v>1.3958333333333073E-2</v>
      </c>
      <c r="BK750" s="61">
        <f t="shared" si="655"/>
        <v>1.1964285714285492E-2</v>
      </c>
      <c r="BL750" s="61">
        <f t="shared" si="656"/>
        <v>1.0468749999999805E-2</v>
      </c>
      <c r="BM750" s="61">
        <f t="shared" si="657"/>
        <v>9.5714285714283923E-3</v>
      </c>
      <c r="BN750" s="62">
        <f t="shared" si="658"/>
        <v>0</v>
      </c>
      <c r="BO750" s="62">
        <f t="shared" si="659"/>
        <v>0</v>
      </c>
      <c r="BP750" s="62">
        <f t="shared" si="660"/>
        <v>50</v>
      </c>
      <c r="BQ750" s="62">
        <f t="shared" si="661"/>
        <v>0</v>
      </c>
      <c r="BR750" s="62">
        <f t="shared" si="662"/>
        <v>0</v>
      </c>
      <c r="BS750" s="62">
        <f t="shared" si="663"/>
        <v>43</v>
      </c>
      <c r="BT750" s="62">
        <f t="shared" si="664"/>
        <v>0</v>
      </c>
      <c r="BU750" s="62">
        <f t="shared" si="665"/>
        <v>0</v>
      </c>
      <c r="BV750" s="62">
        <f t="shared" si="666"/>
        <v>38</v>
      </c>
      <c r="BW750" s="62">
        <f t="shared" si="667"/>
        <v>0</v>
      </c>
      <c r="BX750" s="62">
        <f t="shared" si="668"/>
        <v>0</v>
      </c>
      <c r="BY750" s="62">
        <f t="shared" si="669"/>
        <v>34</v>
      </c>
      <c r="BZ750" s="63">
        <f t="shared" si="670"/>
        <v>0.55954861111111132</v>
      </c>
      <c r="CA750" s="63">
        <f t="shared" si="671"/>
        <v>0.56510416666666685</v>
      </c>
      <c r="CB750" s="63">
        <f t="shared" si="672"/>
        <v>0.54739583333333364</v>
      </c>
      <c r="CC750" s="63">
        <f t="shared" si="673"/>
        <v>0.5932291666666667</v>
      </c>
      <c r="CD750" s="63">
        <f t="shared" si="674"/>
        <v>0.57322916666666679</v>
      </c>
      <c r="CE750" s="63">
        <f t="shared" si="675"/>
        <v>0.58364583333333342</v>
      </c>
      <c r="CF750" s="63">
        <f t="shared" si="676"/>
        <v>0.58092592592592585</v>
      </c>
      <c r="CG750" s="63">
        <f t="shared" si="677"/>
        <v>0.5802314814814814</v>
      </c>
      <c r="CH750" s="36"/>
      <c r="CI750" s="36"/>
      <c r="CJ750" s="36"/>
      <c r="CK750" s="36"/>
      <c r="CL750" s="60">
        <v>60</v>
      </c>
    </row>
    <row r="751" spans="1:90" ht="28.5" customHeight="1" x14ac:dyDescent="0.25">
      <c r="A751" s="37">
        <v>92</v>
      </c>
      <c r="B751" s="95"/>
      <c r="C751" s="95"/>
      <c r="D751" s="95"/>
      <c r="E751" s="37"/>
      <c r="F751" s="44"/>
      <c r="G751" s="44">
        <v>249.69</v>
      </c>
      <c r="H751" s="44">
        <f t="shared" si="631"/>
        <v>249.63</v>
      </c>
      <c r="I751" s="83">
        <v>249.59</v>
      </c>
      <c r="J751" s="43">
        <f t="shared" si="680"/>
        <v>-3.2052566208575699E-4</v>
      </c>
      <c r="K751" s="44">
        <f t="shared" si="681"/>
        <v>-7.9999999999984084E-2</v>
      </c>
      <c r="L751" s="16" t="s">
        <v>1634</v>
      </c>
      <c r="M751" s="122" t="s">
        <v>1232</v>
      </c>
      <c r="N751" s="46">
        <f t="shared" si="637"/>
        <v>249.67</v>
      </c>
      <c r="O751" s="46">
        <v>-0.02</v>
      </c>
      <c r="P751" s="78">
        <v>249.69</v>
      </c>
      <c r="Q751" s="87"/>
      <c r="R751" s="78"/>
      <c r="U751" s="47" t="str">
        <f t="shared" si="678"/>
        <v/>
      </c>
      <c r="V751" s="47" t="str">
        <f t="shared" si="679"/>
        <v/>
      </c>
      <c r="W751" s="50"/>
      <c r="X751" s="50"/>
      <c r="Y751" s="50"/>
      <c r="Z751" s="50"/>
      <c r="AA751" s="50"/>
      <c r="AB751" s="50"/>
      <c r="AC751" s="50"/>
      <c r="AD751" s="50"/>
      <c r="AE751" s="51">
        <f t="shared" si="632"/>
        <v>92</v>
      </c>
      <c r="AF751" s="51" t="str">
        <f t="shared" si="633"/>
        <v/>
      </c>
      <c r="AG751" s="51" t="str">
        <f t="shared" si="634"/>
        <v/>
      </c>
      <c r="AH751" s="51" t="str">
        <f t="shared" si="635"/>
        <v/>
      </c>
      <c r="AI751" s="52">
        <f t="shared" si="636"/>
        <v>249.63</v>
      </c>
      <c r="AJ751" s="51"/>
      <c r="AK751" s="53"/>
      <c r="AL751" s="52"/>
      <c r="AM751" s="53">
        <f t="shared" si="638"/>
        <v>48</v>
      </c>
      <c r="AN751" s="53">
        <f>IF(AJ751&lt;&gt;"",IF(AJ751="o",VLOOKUP(AM751,OpenSect!$A$1:$D$11,2),IF(AJ751="u",VLOOKUP(AM751,UpHill!$A$1:$D$35,2),IF(AJ751="d",VLOOKUP(AM751,DownHill!$A$1:$D$29,2),IF(AJ751="f",VLOOKUP(AM751,FlatUnd!$A$2:$D$30,2),IF(AJ751="t",VLOOKUP(AM751,TimeAdd!$A$1:$D$176,2),IF(AJ751="l",VLOOKUP(AM751,SLimit!$A$1:$D$8,2),AN750)))))),AN750)</f>
        <v>56</v>
      </c>
      <c r="AO751" s="53">
        <f>IF(AJ751&lt;&gt;"",IF(AJ751="o",VLOOKUP(AM751,OpenSect!$A$1:$D$11,3),IF(AJ751="u",VLOOKUP(AM751,UpHill!$A$1:$D$35,3),IF(AJ751="d",VLOOKUP(AM751,DownHill!$A$3:$D$29,3),IF(AJ751="f",VLOOKUP(AM751,FlatUnd!$A$2:$D$30,3),IF(AJ751="t",VLOOKUP(AM751,TimeAdd!$A$1:$D$18,3),IF(AJ751="l",VLOOKUP(AM751,SLimit!$A$1:$D$8,3),AO750)))))),AO750)</f>
        <v>64</v>
      </c>
      <c r="AP751" s="53">
        <f>IF(AJ751&lt;&gt;"",IF(AJ751="o",VLOOKUP(AM751,OpenSect!$A$1:$D$11,4),IF(AJ751="u",VLOOKUP(AM751,UpHill!$A$1:$D$35,4),IF(AJ751="d",VLOOKUP(AM751,DownHill!$A$1:$D$29,4),IF(AJ751="f",VLOOKUP(AM751,FlatUnd!$A$2:$D$30,4),IF(AJ751="t",VLOOKUP(AM751,TimeAdd!$A$1:$D$18,4),IF(AJ751="l",VLOOKUP(AM751,SLimit!$A$1:$D$8,4),AP750)))))),AP750)</f>
        <v>70</v>
      </c>
      <c r="AQ751" s="53" t="str">
        <f t="shared" si="639"/>
        <v>100</v>
      </c>
      <c r="AR751" s="54" t="str">
        <f t="shared" si="640"/>
        <v>32 km stone.</v>
      </c>
      <c r="AS751" s="55"/>
      <c r="AT751" s="55"/>
      <c r="AU751" s="56">
        <f>IF(GroupStTimes!$A$8=0,MIN(CB751,CD751,CF751),MIN(BZ751,CB751,CD751,CF751))</f>
        <v>0.54766203703703731</v>
      </c>
      <c r="AV751" s="56">
        <f>IF(GroupStTimes!$A$8=0,MAX(CC751,CE751,CG751),MAX(CA751,CC751,CE751,CG751))</f>
        <v>0.59349537037037037</v>
      </c>
      <c r="AW751" s="57" t="str">
        <f t="shared" si="641"/>
        <v/>
      </c>
      <c r="AX751" s="58" t="str">
        <f t="shared" si="642"/>
        <v/>
      </c>
      <c r="AY751" s="58" t="str">
        <f t="shared" si="643"/>
        <v/>
      </c>
      <c r="AZ751" s="31">
        <f t="shared" si="644"/>
        <v>248.61</v>
      </c>
      <c r="BA751" s="59">
        <f t="shared" si="645"/>
        <v>0.5589699074074076</v>
      </c>
      <c r="BB751" s="59">
        <f t="shared" si="646"/>
        <v>0.56452546296296313</v>
      </c>
      <c r="BC751" s="59">
        <f t="shared" si="647"/>
        <v>0.54689814814814841</v>
      </c>
      <c r="BD751" s="59">
        <f t="shared" si="648"/>
        <v>0.59273148148148147</v>
      </c>
      <c r="BE751" s="59">
        <f t="shared" si="649"/>
        <v>0.57278935185185198</v>
      </c>
      <c r="BF751" s="59">
        <f t="shared" si="650"/>
        <v>0.58320601851851861</v>
      </c>
      <c r="BG751" s="59">
        <f t="shared" si="651"/>
        <v>0.5805324074074073</v>
      </c>
      <c r="BH751" s="59">
        <f t="shared" si="652"/>
        <v>0.57983796296296286</v>
      </c>
      <c r="BI751" s="31">
        <f t="shared" si="653"/>
        <v>1.0199999999999818</v>
      </c>
      <c r="BJ751" s="61">
        <f t="shared" si="654"/>
        <v>2.124999999999962E-2</v>
      </c>
      <c r="BK751" s="61">
        <f t="shared" si="655"/>
        <v>1.8214285714285388E-2</v>
      </c>
      <c r="BL751" s="61">
        <f t="shared" si="656"/>
        <v>1.5937499999999716E-2</v>
      </c>
      <c r="BM751" s="61">
        <f t="shared" si="657"/>
        <v>1.4571428571428312E-2</v>
      </c>
      <c r="BN751" s="62">
        <f t="shared" si="658"/>
        <v>0</v>
      </c>
      <c r="BO751" s="62">
        <f t="shared" si="659"/>
        <v>1</v>
      </c>
      <c r="BP751" s="62">
        <f t="shared" si="660"/>
        <v>16</v>
      </c>
      <c r="BQ751" s="62">
        <f t="shared" si="661"/>
        <v>0</v>
      </c>
      <c r="BR751" s="62">
        <f t="shared" si="662"/>
        <v>1</v>
      </c>
      <c r="BS751" s="62">
        <f t="shared" si="663"/>
        <v>6</v>
      </c>
      <c r="BT751" s="62">
        <f t="shared" si="664"/>
        <v>0</v>
      </c>
      <c r="BU751" s="62">
        <f t="shared" si="665"/>
        <v>0</v>
      </c>
      <c r="BV751" s="62">
        <f t="shared" si="666"/>
        <v>57</v>
      </c>
      <c r="BW751" s="62">
        <f t="shared" si="667"/>
        <v>0</v>
      </c>
      <c r="BX751" s="62">
        <f t="shared" si="668"/>
        <v>0</v>
      </c>
      <c r="BY751" s="62">
        <f t="shared" si="669"/>
        <v>52</v>
      </c>
      <c r="BZ751" s="63">
        <f t="shared" si="670"/>
        <v>0.55984953703703721</v>
      </c>
      <c r="CA751" s="63">
        <f t="shared" si="671"/>
        <v>0.56540509259259275</v>
      </c>
      <c r="CB751" s="63">
        <f t="shared" si="672"/>
        <v>0.54766203703703731</v>
      </c>
      <c r="CC751" s="63">
        <f t="shared" si="673"/>
        <v>0.59349537037037037</v>
      </c>
      <c r="CD751" s="63">
        <f t="shared" si="674"/>
        <v>0.57344907407407419</v>
      </c>
      <c r="CE751" s="63">
        <f t="shared" si="675"/>
        <v>0.58386574074074082</v>
      </c>
      <c r="CF751" s="63">
        <f t="shared" si="676"/>
        <v>0.5811342592592591</v>
      </c>
      <c r="CG751" s="63">
        <f t="shared" si="677"/>
        <v>0.58043981481481466</v>
      </c>
      <c r="CH751" s="36"/>
      <c r="CI751" s="36"/>
      <c r="CJ751" s="36"/>
      <c r="CK751" s="36"/>
      <c r="CL751" s="60">
        <v>60</v>
      </c>
    </row>
    <row r="752" spans="1:90" ht="28.5" customHeight="1" x14ac:dyDescent="0.25">
      <c r="A752" s="37">
        <v>92</v>
      </c>
      <c r="B752" s="95"/>
      <c r="C752" s="95"/>
      <c r="D752" s="95"/>
      <c r="E752" s="37"/>
      <c r="F752" s="44"/>
      <c r="G752" s="44">
        <v>250.69</v>
      </c>
      <c r="H752" s="44">
        <f t="shared" si="631"/>
        <v>250.63</v>
      </c>
      <c r="I752" s="83">
        <v>250.59</v>
      </c>
      <c r="J752" s="43">
        <f t="shared" si="680"/>
        <v>-3.1924657807567774E-4</v>
      </c>
      <c r="K752" s="44">
        <f t="shared" si="681"/>
        <v>-7.9999999999984084E-2</v>
      </c>
      <c r="L752" s="16" t="s">
        <v>1635</v>
      </c>
      <c r="M752" s="122" t="s">
        <v>1232</v>
      </c>
      <c r="N752" s="46">
        <f t="shared" si="637"/>
        <v>250.67</v>
      </c>
      <c r="O752" s="46">
        <v>-0.02</v>
      </c>
      <c r="P752" s="78">
        <v>250.69</v>
      </c>
      <c r="Q752" s="87"/>
      <c r="R752" s="78"/>
      <c r="U752" s="47" t="str">
        <f t="shared" si="678"/>
        <v/>
      </c>
      <c r="V752" s="47" t="str">
        <f t="shared" si="679"/>
        <v/>
      </c>
      <c r="W752" s="50"/>
      <c r="X752" s="50"/>
      <c r="Y752" s="50"/>
      <c r="Z752" s="50"/>
      <c r="AA752" s="50"/>
      <c r="AB752" s="50"/>
      <c r="AC752" s="50"/>
      <c r="AD752" s="50"/>
      <c r="AE752" s="51">
        <f t="shared" si="632"/>
        <v>92</v>
      </c>
      <c r="AF752" s="51" t="str">
        <f t="shared" si="633"/>
        <v/>
      </c>
      <c r="AG752" s="51" t="str">
        <f t="shared" si="634"/>
        <v/>
      </c>
      <c r="AH752" s="51" t="str">
        <f t="shared" si="635"/>
        <v/>
      </c>
      <c r="AI752" s="52">
        <f t="shared" si="636"/>
        <v>250.63</v>
      </c>
      <c r="AJ752" s="51"/>
      <c r="AK752" s="53"/>
      <c r="AL752" s="52"/>
      <c r="AM752" s="53">
        <f t="shared" si="638"/>
        <v>48</v>
      </c>
      <c r="AN752" s="53">
        <f>IF(AJ752&lt;&gt;"",IF(AJ752="o",VLOOKUP(AM752,OpenSect!$A$1:$D$11,2),IF(AJ752="u",VLOOKUP(AM752,UpHill!$A$1:$D$35,2),IF(AJ752="d",VLOOKUP(AM752,DownHill!$A$1:$D$29,2),IF(AJ752="f",VLOOKUP(AM752,FlatUnd!$A$2:$D$30,2),IF(AJ752="t",VLOOKUP(AM752,TimeAdd!$A$1:$D$176,2),IF(AJ752="l",VLOOKUP(AM752,SLimit!$A$1:$D$8,2),AN751)))))),AN751)</f>
        <v>56</v>
      </c>
      <c r="AO752" s="53">
        <f>IF(AJ752&lt;&gt;"",IF(AJ752="o",VLOOKUP(AM752,OpenSect!$A$1:$D$11,3),IF(AJ752="u",VLOOKUP(AM752,UpHill!$A$1:$D$35,3),IF(AJ752="d",VLOOKUP(AM752,DownHill!$A$3:$D$29,3),IF(AJ752="f",VLOOKUP(AM752,FlatUnd!$A$2:$D$30,3),IF(AJ752="t",VLOOKUP(AM752,TimeAdd!$A$1:$D$18,3),IF(AJ752="l",VLOOKUP(AM752,SLimit!$A$1:$D$8,3),AO751)))))),AO751)</f>
        <v>64</v>
      </c>
      <c r="AP752" s="53">
        <f>IF(AJ752&lt;&gt;"",IF(AJ752="o",VLOOKUP(AM752,OpenSect!$A$1:$D$11,4),IF(AJ752="u",VLOOKUP(AM752,UpHill!$A$1:$D$35,4),IF(AJ752="d",VLOOKUP(AM752,DownHill!$A$1:$D$29,4),IF(AJ752="f",VLOOKUP(AM752,FlatUnd!$A$2:$D$30,4),IF(AJ752="t",VLOOKUP(AM752,TimeAdd!$A$1:$D$18,4),IF(AJ752="l",VLOOKUP(AM752,SLimit!$A$1:$D$8,4),AP751)))))),AP751)</f>
        <v>70</v>
      </c>
      <c r="AQ752" s="53" t="str">
        <f t="shared" si="639"/>
        <v>100</v>
      </c>
      <c r="AR752" s="54" t="str">
        <f t="shared" si="640"/>
        <v>31 km stone.</v>
      </c>
      <c r="AS752" s="55"/>
      <c r="AT752" s="55"/>
      <c r="AU752" s="56">
        <f>IF(GroupStTimes!$A$8=0,MIN(CB752,CD752,CF752),MIN(BZ752,CB752,CD752,CF752))</f>
        <v>0.54840277777777802</v>
      </c>
      <c r="AV752" s="56">
        <f>IF(GroupStTimes!$A$8=0,MAX(CC752,CE752,CG752),MAX(CA752,CC752,CE752,CG752))</f>
        <v>0.59423611111111108</v>
      </c>
      <c r="AW752" s="57" t="str">
        <f t="shared" si="641"/>
        <v/>
      </c>
      <c r="AX752" s="58" t="str">
        <f t="shared" si="642"/>
        <v/>
      </c>
      <c r="AY752" s="58" t="str">
        <f t="shared" si="643"/>
        <v/>
      </c>
      <c r="AZ752" s="31">
        <f t="shared" si="644"/>
        <v>248.61</v>
      </c>
      <c r="BA752" s="59">
        <f t="shared" si="645"/>
        <v>0.5589699074074076</v>
      </c>
      <c r="BB752" s="59">
        <f t="shared" si="646"/>
        <v>0.56452546296296313</v>
      </c>
      <c r="BC752" s="59">
        <f t="shared" si="647"/>
        <v>0.54689814814814841</v>
      </c>
      <c r="BD752" s="59">
        <f t="shared" si="648"/>
        <v>0.59273148148148147</v>
      </c>
      <c r="BE752" s="59">
        <f t="shared" si="649"/>
        <v>0.57278935185185198</v>
      </c>
      <c r="BF752" s="59">
        <f t="shared" si="650"/>
        <v>0.58320601851851861</v>
      </c>
      <c r="BG752" s="59">
        <f t="shared" si="651"/>
        <v>0.5805324074074073</v>
      </c>
      <c r="BH752" s="59">
        <f t="shared" si="652"/>
        <v>0.57983796296296286</v>
      </c>
      <c r="BI752" s="31">
        <f t="shared" si="653"/>
        <v>2.0199999999999818</v>
      </c>
      <c r="BJ752" s="61">
        <f t="shared" si="654"/>
        <v>4.2083333333332952E-2</v>
      </c>
      <c r="BK752" s="61">
        <f t="shared" si="655"/>
        <v>3.6071428571428248E-2</v>
      </c>
      <c r="BL752" s="61">
        <f t="shared" si="656"/>
        <v>3.1562499999999716E-2</v>
      </c>
      <c r="BM752" s="61">
        <f t="shared" si="657"/>
        <v>2.8857142857142599E-2</v>
      </c>
      <c r="BN752" s="62">
        <f t="shared" si="658"/>
        <v>0</v>
      </c>
      <c r="BO752" s="62">
        <f t="shared" si="659"/>
        <v>2</v>
      </c>
      <c r="BP752" s="62">
        <f t="shared" si="660"/>
        <v>31</v>
      </c>
      <c r="BQ752" s="62">
        <f t="shared" si="661"/>
        <v>0</v>
      </c>
      <c r="BR752" s="62">
        <f t="shared" si="662"/>
        <v>2</v>
      </c>
      <c r="BS752" s="62">
        <f t="shared" si="663"/>
        <v>10</v>
      </c>
      <c r="BT752" s="62">
        <f t="shared" si="664"/>
        <v>0</v>
      </c>
      <c r="BU752" s="62">
        <f t="shared" si="665"/>
        <v>1</v>
      </c>
      <c r="BV752" s="62">
        <f t="shared" si="666"/>
        <v>54</v>
      </c>
      <c r="BW752" s="62">
        <f t="shared" si="667"/>
        <v>0</v>
      </c>
      <c r="BX752" s="62">
        <f t="shared" si="668"/>
        <v>1</v>
      </c>
      <c r="BY752" s="62">
        <f t="shared" si="669"/>
        <v>44</v>
      </c>
      <c r="BZ752" s="63">
        <f t="shared" si="670"/>
        <v>0.5607175925925928</v>
      </c>
      <c r="CA752" s="63">
        <f t="shared" si="671"/>
        <v>0.56627314814814833</v>
      </c>
      <c r="CB752" s="63">
        <f t="shared" si="672"/>
        <v>0.54840277777777802</v>
      </c>
      <c r="CC752" s="63">
        <f t="shared" si="673"/>
        <v>0.59423611111111108</v>
      </c>
      <c r="CD752" s="63">
        <f t="shared" si="674"/>
        <v>0.57410879629629641</v>
      </c>
      <c r="CE752" s="63">
        <f t="shared" si="675"/>
        <v>0.58452546296296304</v>
      </c>
      <c r="CF752" s="63">
        <f t="shared" si="676"/>
        <v>0.58173611111111101</v>
      </c>
      <c r="CG752" s="63">
        <f t="shared" si="677"/>
        <v>0.58104166666666657</v>
      </c>
      <c r="CH752" s="36"/>
      <c r="CI752" s="36"/>
      <c r="CJ752" s="36"/>
      <c r="CK752" s="36"/>
      <c r="CL752" s="60">
        <v>60</v>
      </c>
    </row>
    <row r="753" spans="1:90" ht="28.5" customHeight="1" x14ac:dyDescent="0.25">
      <c r="A753" s="37">
        <v>92</v>
      </c>
      <c r="B753" s="95"/>
      <c r="C753" s="95"/>
      <c r="D753" s="95"/>
      <c r="F753" s="44"/>
      <c r="G753" s="44">
        <v>251.09</v>
      </c>
      <c r="H753" s="44">
        <f t="shared" si="631"/>
        <v>251.03</v>
      </c>
      <c r="I753" s="83">
        <v>250.99</v>
      </c>
      <c r="J753" s="43">
        <f t="shared" si="680"/>
        <v>-3.187377983185947E-4</v>
      </c>
      <c r="K753" s="44">
        <f t="shared" si="681"/>
        <v>-7.9999999999984084E-2</v>
      </c>
      <c r="L753" s="16" t="s">
        <v>1496</v>
      </c>
      <c r="M753" s="122" t="s">
        <v>1232</v>
      </c>
      <c r="N753" s="46">
        <f t="shared" si="637"/>
        <v>251.07</v>
      </c>
      <c r="O753" s="46">
        <v>-0.02</v>
      </c>
      <c r="P753" s="78">
        <v>251.09</v>
      </c>
      <c r="Q753" s="87"/>
      <c r="R753" s="78"/>
      <c r="U753" s="47" t="str">
        <f t="shared" si="678"/>
        <v/>
      </c>
      <c r="V753" s="47" t="str">
        <f t="shared" si="679"/>
        <v/>
      </c>
      <c r="W753" s="50"/>
      <c r="X753" s="50"/>
      <c r="Y753" s="50"/>
      <c r="Z753" s="50"/>
      <c r="AA753" s="50"/>
      <c r="AB753" s="50"/>
      <c r="AC753" s="50"/>
      <c r="AD753" s="50"/>
      <c r="AE753" s="51">
        <f t="shared" si="632"/>
        <v>92</v>
      </c>
      <c r="AF753" s="51" t="str">
        <f t="shared" si="633"/>
        <v/>
      </c>
      <c r="AG753" s="51" t="str">
        <f t="shared" si="634"/>
        <v/>
      </c>
      <c r="AH753" s="51" t="str">
        <f t="shared" si="635"/>
        <v/>
      </c>
      <c r="AI753" s="52">
        <f t="shared" si="636"/>
        <v>251.03</v>
      </c>
      <c r="AJ753" s="51"/>
      <c r="AK753" s="53"/>
      <c r="AL753" s="52"/>
      <c r="AM753" s="53">
        <f t="shared" si="638"/>
        <v>48</v>
      </c>
      <c r="AN753" s="53">
        <f>IF(AJ753&lt;&gt;"",IF(AJ753="o",VLOOKUP(AM753,OpenSect!$A$1:$D$11,2),IF(AJ753="u",VLOOKUP(AM753,UpHill!$A$1:$D$35,2),IF(AJ753="d",VLOOKUP(AM753,DownHill!$A$1:$D$29,2),IF(AJ753="f",VLOOKUP(AM753,FlatUnd!$A$2:$D$30,2),IF(AJ753="t",VLOOKUP(AM753,TimeAdd!$A$1:$D$176,2),IF(AJ753="l",VLOOKUP(AM753,SLimit!$A$1:$D$8,2),AN752)))))),AN752)</f>
        <v>56</v>
      </c>
      <c r="AO753" s="53">
        <f>IF(AJ753&lt;&gt;"",IF(AJ753="o",VLOOKUP(AM753,OpenSect!$A$1:$D$11,3),IF(AJ753="u",VLOOKUP(AM753,UpHill!$A$1:$D$35,3),IF(AJ753="d",VLOOKUP(AM753,DownHill!$A$3:$D$29,3),IF(AJ753="f",VLOOKUP(AM753,FlatUnd!$A$2:$D$30,3),IF(AJ753="t",VLOOKUP(AM753,TimeAdd!$A$1:$D$18,3),IF(AJ753="l",VLOOKUP(AM753,SLimit!$A$1:$D$8,3),AO752)))))),AO752)</f>
        <v>64</v>
      </c>
      <c r="AP753" s="53">
        <f>IF(AJ753&lt;&gt;"",IF(AJ753="o",VLOOKUP(AM753,OpenSect!$A$1:$D$11,4),IF(AJ753="u",VLOOKUP(AM753,UpHill!$A$1:$D$35,4),IF(AJ753="d",VLOOKUP(AM753,DownHill!$A$1:$D$29,4),IF(AJ753="f",VLOOKUP(AM753,FlatUnd!$A$2:$D$30,4),IF(AJ753="t",VLOOKUP(AM753,TimeAdd!$A$1:$D$18,4),IF(AJ753="l",VLOOKUP(AM753,SLimit!$A$1:$D$8,4),AP752)))))),AP752)</f>
        <v>70</v>
      </c>
      <c r="AQ753" s="53" t="str">
        <f t="shared" si="639"/>
        <v>100</v>
      </c>
      <c r="AR753" s="54" t="str">
        <f t="shared" si="640"/>
        <v>31,0 Km Plate.</v>
      </c>
      <c r="AS753" s="55"/>
      <c r="AT753" s="55"/>
      <c r="AU753" s="56">
        <f>IF(GroupStTimes!$A$8=0,MIN(CB753,CD753,CF753),MIN(BZ753,CB753,CD753,CF753))</f>
        <v>0.54870370370370392</v>
      </c>
      <c r="AV753" s="56">
        <f>IF(GroupStTimes!$A$8=0,MAX(CC753,CE753,CG753),MAX(CA753,CC753,CE753,CG753))</f>
        <v>0.59453703703703698</v>
      </c>
      <c r="AW753" s="57" t="str">
        <f t="shared" si="641"/>
        <v/>
      </c>
      <c r="AX753" s="58" t="str">
        <f t="shared" si="642"/>
        <v/>
      </c>
      <c r="AY753" s="58" t="str">
        <f t="shared" si="643"/>
        <v/>
      </c>
      <c r="AZ753" s="31">
        <f t="shared" si="644"/>
        <v>248.61</v>
      </c>
      <c r="BA753" s="59">
        <f t="shared" si="645"/>
        <v>0.5589699074074076</v>
      </c>
      <c r="BB753" s="59">
        <f t="shared" si="646"/>
        <v>0.56452546296296313</v>
      </c>
      <c r="BC753" s="59">
        <f t="shared" si="647"/>
        <v>0.54689814814814841</v>
      </c>
      <c r="BD753" s="59">
        <f t="shared" si="648"/>
        <v>0.59273148148148147</v>
      </c>
      <c r="BE753" s="59">
        <f t="shared" si="649"/>
        <v>0.57278935185185198</v>
      </c>
      <c r="BF753" s="59">
        <f t="shared" si="650"/>
        <v>0.58320601851851861</v>
      </c>
      <c r="BG753" s="59">
        <f t="shared" si="651"/>
        <v>0.5805324074074073</v>
      </c>
      <c r="BH753" s="59">
        <f t="shared" si="652"/>
        <v>0.57983796296296286</v>
      </c>
      <c r="BI753" s="31">
        <f t="shared" si="653"/>
        <v>2.4199999999999875</v>
      </c>
      <c r="BJ753" s="61">
        <f t="shared" si="654"/>
        <v>5.0416666666666408E-2</v>
      </c>
      <c r="BK753" s="61">
        <f t="shared" si="655"/>
        <v>4.321428571428549E-2</v>
      </c>
      <c r="BL753" s="61">
        <f t="shared" si="656"/>
        <v>3.7812499999999805E-2</v>
      </c>
      <c r="BM753" s="61">
        <f t="shared" si="657"/>
        <v>3.4571428571428392E-2</v>
      </c>
      <c r="BN753" s="62">
        <f t="shared" si="658"/>
        <v>0</v>
      </c>
      <c r="BO753" s="62">
        <f t="shared" si="659"/>
        <v>3</v>
      </c>
      <c r="BP753" s="62">
        <f t="shared" si="660"/>
        <v>1</v>
      </c>
      <c r="BQ753" s="62">
        <f t="shared" si="661"/>
        <v>0</v>
      </c>
      <c r="BR753" s="62">
        <f t="shared" si="662"/>
        <v>2</v>
      </c>
      <c r="BS753" s="62">
        <f t="shared" si="663"/>
        <v>36</v>
      </c>
      <c r="BT753" s="62">
        <f t="shared" si="664"/>
        <v>0</v>
      </c>
      <c r="BU753" s="62">
        <f t="shared" si="665"/>
        <v>2</v>
      </c>
      <c r="BV753" s="62">
        <f t="shared" si="666"/>
        <v>16</v>
      </c>
      <c r="BW753" s="62">
        <f t="shared" si="667"/>
        <v>0</v>
      </c>
      <c r="BX753" s="62">
        <f t="shared" si="668"/>
        <v>2</v>
      </c>
      <c r="BY753" s="62">
        <f t="shared" si="669"/>
        <v>4</v>
      </c>
      <c r="BZ753" s="63">
        <f t="shared" si="670"/>
        <v>0.56106481481481496</v>
      </c>
      <c r="CA753" s="63">
        <f t="shared" si="671"/>
        <v>0.5666203703703705</v>
      </c>
      <c r="CB753" s="63">
        <f t="shared" si="672"/>
        <v>0.54870370370370392</v>
      </c>
      <c r="CC753" s="63">
        <f t="shared" si="673"/>
        <v>0.59453703703703698</v>
      </c>
      <c r="CD753" s="63">
        <f t="shared" si="674"/>
        <v>0.57436342592592604</v>
      </c>
      <c r="CE753" s="63">
        <f t="shared" si="675"/>
        <v>0.58478009259259267</v>
      </c>
      <c r="CF753" s="63">
        <f t="shared" si="676"/>
        <v>0.58196759259259245</v>
      </c>
      <c r="CG753" s="63">
        <f t="shared" si="677"/>
        <v>0.58127314814814801</v>
      </c>
      <c r="CH753" s="36"/>
      <c r="CI753" s="36"/>
      <c r="CJ753" s="36"/>
      <c r="CK753" s="36"/>
      <c r="CL753" s="60">
        <v>60</v>
      </c>
    </row>
    <row r="754" spans="1:90" ht="35.1" customHeight="1" x14ac:dyDescent="0.25">
      <c r="A754" s="37">
        <v>92</v>
      </c>
      <c r="B754" s="95"/>
      <c r="C754" s="95"/>
      <c r="D754" s="95"/>
      <c r="E754" s="37"/>
      <c r="F754" s="44"/>
      <c r="G754" s="44">
        <v>251.69</v>
      </c>
      <c r="H754" s="44">
        <f t="shared" si="631"/>
        <v>251.63</v>
      </c>
      <c r="I754" s="83">
        <v>251.59</v>
      </c>
      <c r="J754" s="43">
        <f t="shared" si="680"/>
        <v>-3.1797766206917639E-4</v>
      </c>
      <c r="K754" s="44">
        <f t="shared" si="681"/>
        <v>-7.9999999999984084E-2</v>
      </c>
      <c r="L754" s="16" t="s">
        <v>1636</v>
      </c>
      <c r="M754" s="122" t="s">
        <v>1232</v>
      </c>
      <c r="N754" s="46">
        <f t="shared" si="637"/>
        <v>251.67</v>
      </c>
      <c r="O754" s="46">
        <v>-0.02</v>
      </c>
      <c r="P754" s="78">
        <v>251.69</v>
      </c>
      <c r="Q754" s="87"/>
      <c r="R754" s="78"/>
      <c r="U754" s="47" t="str">
        <f t="shared" si="678"/>
        <v/>
      </c>
      <c r="V754" s="47" t="str">
        <f t="shared" si="679"/>
        <v/>
      </c>
      <c r="W754" s="50"/>
      <c r="X754" s="50"/>
      <c r="Y754" s="50"/>
      <c r="Z754" s="50"/>
      <c r="AA754" s="50"/>
      <c r="AB754" s="50"/>
      <c r="AC754" s="50"/>
      <c r="AD754" s="50"/>
      <c r="AE754" s="51">
        <f t="shared" si="632"/>
        <v>92</v>
      </c>
      <c r="AF754" s="51" t="str">
        <f t="shared" si="633"/>
        <v/>
      </c>
      <c r="AG754" s="51" t="str">
        <f t="shared" si="634"/>
        <v/>
      </c>
      <c r="AH754" s="51" t="str">
        <f t="shared" si="635"/>
        <v/>
      </c>
      <c r="AI754" s="52">
        <f t="shared" si="636"/>
        <v>251.63</v>
      </c>
      <c r="AJ754" s="51"/>
      <c r="AK754" s="53"/>
      <c r="AL754" s="52"/>
      <c r="AM754" s="53">
        <f t="shared" si="638"/>
        <v>48</v>
      </c>
      <c r="AN754" s="53">
        <f>IF(AJ754&lt;&gt;"",IF(AJ754="o",VLOOKUP(AM754,OpenSect!$A$1:$D$11,2),IF(AJ754="u",VLOOKUP(AM754,UpHill!$A$1:$D$35,2),IF(AJ754="d",VLOOKUP(AM754,DownHill!$A$1:$D$29,2),IF(AJ754="f",VLOOKUP(AM754,FlatUnd!$A$2:$D$30,2),IF(AJ754="t",VLOOKUP(AM754,TimeAdd!$A$1:$D$176,2),IF(AJ754="l",VLOOKUP(AM754,SLimit!$A$1:$D$8,2),AN753)))))),AN753)</f>
        <v>56</v>
      </c>
      <c r="AO754" s="53">
        <f>IF(AJ754&lt;&gt;"",IF(AJ754="o",VLOOKUP(AM754,OpenSect!$A$1:$D$11,3),IF(AJ754="u",VLOOKUP(AM754,UpHill!$A$1:$D$35,3),IF(AJ754="d",VLOOKUP(AM754,DownHill!$A$3:$D$29,3),IF(AJ754="f",VLOOKUP(AM754,FlatUnd!$A$2:$D$30,3),IF(AJ754="t",VLOOKUP(AM754,TimeAdd!$A$1:$D$18,3),IF(AJ754="l",VLOOKUP(AM754,SLimit!$A$1:$D$8,3),AO753)))))),AO753)</f>
        <v>64</v>
      </c>
      <c r="AP754" s="53">
        <f>IF(AJ754&lt;&gt;"",IF(AJ754="o",VLOOKUP(AM754,OpenSect!$A$1:$D$11,4),IF(AJ754="u",VLOOKUP(AM754,UpHill!$A$1:$D$35,4),IF(AJ754="d",VLOOKUP(AM754,DownHill!$A$1:$D$29,4),IF(AJ754="f",VLOOKUP(AM754,FlatUnd!$A$2:$D$30,4),IF(AJ754="t",VLOOKUP(AM754,TimeAdd!$A$1:$D$18,4),IF(AJ754="l",VLOOKUP(AM754,SLimit!$A$1:$D$8,4),AP753)))))),AP753)</f>
        <v>70</v>
      </c>
      <c r="AQ754" s="53" t="str">
        <f t="shared" si="639"/>
        <v>100</v>
      </c>
      <c r="AR754" s="54" t="str">
        <f t="shared" si="640"/>
        <v>30 km stone.</v>
      </c>
      <c r="AS754" s="55"/>
      <c r="AT754" s="55"/>
      <c r="AU754" s="56">
        <f>IF(GroupStTimes!$A$8=0,MIN(CB754,CD754,CF754),MIN(BZ754,CB754,CD754,CF754))</f>
        <v>0.54914351851851884</v>
      </c>
      <c r="AV754" s="56">
        <f>IF(GroupStTimes!$A$8=0,MAX(CC754,CE754,CG754),MAX(CA754,CC754,CE754,CG754))</f>
        <v>0.5949768518518519</v>
      </c>
      <c r="AW754" s="57" t="str">
        <f t="shared" si="641"/>
        <v/>
      </c>
      <c r="AX754" s="58" t="str">
        <f t="shared" si="642"/>
        <v/>
      </c>
      <c r="AY754" s="58" t="str">
        <f t="shared" si="643"/>
        <v/>
      </c>
      <c r="AZ754" s="31">
        <f t="shared" si="644"/>
        <v>248.61</v>
      </c>
      <c r="BA754" s="59">
        <f t="shared" si="645"/>
        <v>0.5589699074074076</v>
      </c>
      <c r="BB754" s="59">
        <f t="shared" si="646"/>
        <v>0.56452546296296313</v>
      </c>
      <c r="BC754" s="59">
        <f t="shared" si="647"/>
        <v>0.54689814814814841</v>
      </c>
      <c r="BD754" s="59">
        <f t="shared" si="648"/>
        <v>0.59273148148148147</v>
      </c>
      <c r="BE754" s="59">
        <f t="shared" si="649"/>
        <v>0.57278935185185198</v>
      </c>
      <c r="BF754" s="59">
        <f t="shared" si="650"/>
        <v>0.58320601851851861</v>
      </c>
      <c r="BG754" s="59">
        <f t="shared" si="651"/>
        <v>0.5805324074074073</v>
      </c>
      <c r="BH754" s="59">
        <f t="shared" si="652"/>
        <v>0.57983796296296286</v>
      </c>
      <c r="BI754" s="31">
        <f t="shared" si="653"/>
        <v>3.0199999999999818</v>
      </c>
      <c r="BJ754" s="61">
        <f t="shared" si="654"/>
        <v>6.2916666666666288E-2</v>
      </c>
      <c r="BK754" s="61">
        <f t="shared" si="655"/>
        <v>5.3928571428571104E-2</v>
      </c>
      <c r="BL754" s="61">
        <f t="shared" si="656"/>
        <v>4.7187499999999716E-2</v>
      </c>
      <c r="BM754" s="61">
        <f t="shared" si="657"/>
        <v>4.3142857142856886E-2</v>
      </c>
      <c r="BN754" s="62">
        <f t="shared" si="658"/>
        <v>0</v>
      </c>
      <c r="BO754" s="62">
        <f t="shared" si="659"/>
        <v>3</v>
      </c>
      <c r="BP754" s="62">
        <f t="shared" si="660"/>
        <v>46</v>
      </c>
      <c r="BQ754" s="62">
        <f t="shared" si="661"/>
        <v>0</v>
      </c>
      <c r="BR754" s="62">
        <f t="shared" si="662"/>
        <v>3</v>
      </c>
      <c r="BS754" s="62">
        <f t="shared" si="663"/>
        <v>14</v>
      </c>
      <c r="BT754" s="62">
        <f t="shared" si="664"/>
        <v>0</v>
      </c>
      <c r="BU754" s="62">
        <f t="shared" si="665"/>
        <v>2</v>
      </c>
      <c r="BV754" s="62">
        <f t="shared" si="666"/>
        <v>50</v>
      </c>
      <c r="BW754" s="62">
        <f t="shared" si="667"/>
        <v>0</v>
      </c>
      <c r="BX754" s="62">
        <f t="shared" si="668"/>
        <v>2</v>
      </c>
      <c r="BY754" s="62">
        <f t="shared" si="669"/>
        <v>35</v>
      </c>
      <c r="BZ754" s="63">
        <f t="shared" si="670"/>
        <v>0.56158564814814838</v>
      </c>
      <c r="CA754" s="63">
        <f t="shared" si="671"/>
        <v>0.56714120370370391</v>
      </c>
      <c r="CB754" s="63">
        <f t="shared" si="672"/>
        <v>0.54914351851851884</v>
      </c>
      <c r="CC754" s="63">
        <f t="shared" si="673"/>
        <v>0.5949768518518519</v>
      </c>
      <c r="CD754" s="63">
        <f t="shared" si="674"/>
        <v>0.57475694444444458</v>
      </c>
      <c r="CE754" s="63">
        <f t="shared" si="675"/>
        <v>0.58517361111111121</v>
      </c>
      <c r="CF754" s="63">
        <f t="shared" si="676"/>
        <v>0.58232638888888877</v>
      </c>
      <c r="CG754" s="63">
        <f t="shared" si="677"/>
        <v>0.58163194444444433</v>
      </c>
      <c r="CH754" s="36"/>
      <c r="CI754" s="36"/>
      <c r="CJ754" s="36"/>
      <c r="CK754" s="36"/>
      <c r="CL754" s="60">
        <v>60</v>
      </c>
    </row>
    <row r="755" spans="1:90" ht="35.1" customHeight="1" x14ac:dyDescent="0.25">
      <c r="A755" s="37">
        <v>93</v>
      </c>
      <c r="B755" s="95"/>
      <c r="C755" s="95"/>
      <c r="D755" s="95"/>
      <c r="E755" s="37"/>
      <c r="F755" s="44"/>
      <c r="G755" s="44">
        <v>252.08</v>
      </c>
      <c r="H755" s="44">
        <f t="shared" si="631"/>
        <v>252.02</v>
      </c>
      <c r="I755" s="83">
        <v>251.98</v>
      </c>
      <c r="J755" s="43">
        <f t="shared" si="680"/>
        <v>-3.1748551472344041E-4</v>
      </c>
      <c r="K755" s="44">
        <f t="shared" si="681"/>
        <v>-8.0000000000012506E-2</v>
      </c>
      <c r="L755" s="16" t="s">
        <v>1495</v>
      </c>
      <c r="M755" s="122" t="s">
        <v>1232</v>
      </c>
      <c r="N755" s="46">
        <f t="shared" si="637"/>
        <v>252.06</v>
      </c>
      <c r="O755" s="46">
        <v>-0.02</v>
      </c>
      <c r="P755" s="78">
        <v>252.08</v>
      </c>
      <c r="Q755" s="87"/>
      <c r="R755" s="78"/>
      <c r="U755" s="47" t="str">
        <f t="shared" si="678"/>
        <v/>
      </c>
      <c r="V755" s="47" t="str">
        <f t="shared" si="679"/>
        <v/>
      </c>
      <c r="W755" s="50"/>
      <c r="X755" s="50"/>
      <c r="Y755" s="50"/>
      <c r="Z755" s="50"/>
      <c r="AA755" s="50"/>
      <c r="AB755" s="50"/>
      <c r="AC755" s="50"/>
      <c r="AD755" s="50"/>
      <c r="AE755" s="51">
        <f t="shared" si="632"/>
        <v>93</v>
      </c>
      <c r="AF755" s="51" t="str">
        <f t="shared" si="633"/>
        <v/>
      </c>
      <c r="AG755" s="51" t="str">
        <f t="shared" si="634"/>
        <v/>
      </c>
      <c r="AH755" s="51" t="str">
        <f t="shared" si="635"/>
        <v/>
      </c>
      <c r="AI755" s="52">
        <f t="shared" si="636"/>
        <v>252.02</v>
      </c>
      <c r="AJ755" s="51"/>
      <c r="AK755" s="53"/>
      <c r="AL755" s="52"/>
      <c r="AM755" s="53">
        <f t="shared" si="638"/>
        <v>48</v>
      </c>
      <c r="AN755" s="53">
        <f>IF(AJ755&lt;&gt;"",IF(AJ755="o",VLOOKUP(AM755,OpenSect!$A$1:$D$11,2),IF(AJ755="u",VLOOKUP(AM755,UpHill!$A$1:$D$35,2),IF(AJ755="d",VLOOKUP(AM755,DownHill!$A$1:$D$29,2),IF(AJ755="f",VLOOKUP(AM755,FlatUnd!$A$2:$D$30,2),IF(AJ755="t",VLOOKUP(AM755,TimeAdd!$A$1:$D$176,2),IF(AJ755="l",VLOOKUP(AM755,SLimit!$A$1:$D$8,2),AN754)))))),AN754)</f>
        <v>56</v>
      </c>
      <c r="AO755" s="53">
        <f>IF(AJ755&lt;&gt;"",IF(AJ755="o",VLOOKUP(AM755,OpenSect!$A$1:$D$11,3),IF(AJ755="u",VLOOKUP(AM755,UpHill!$A$1:$D$35,3),IF(AJ755="d",VLOOKUP(AM755,DownHill!$A$3:$D$29,3),IF(AJ755="f",VLOOKUP(AM755,FlatUnd!$A$2:$D$30,3),IF(AJ755="t",VLOOKUP(AM755,TimeAdd!$A$1:$D$18,3),IF(AJ755="l",VLOOKUP(AM755,SLimit!$A$1:$D$8,3),AO754)))))),AO754)</f>
        <v>64</v>
      </c>
      <c r="AP755" s="53">
        <f>IF(AJ755&lt;&gt;"",IF(AJ755="o",VLOOKUP(AM755,OpenSect!$A$1:$D$11,4),IF(AJ755="u",VLOOKUP(AM755,UpHill!$A$1:$D$35,4),IF(AJ755="d",VLOOKUP(AM755,DownHill!$A$1:$D$29,4),IF(AJ755="f",VLOOKUP(AM755,FlatUnd!$A$2:$D$30,4),IF(AJ755="t",VLOOKUP(AM755,TimeAdd!$A$1:$D$18,4),IF(AJ755="l",VLOOKUP(AM755,SLimit!$A$1:$D$8,4),AP754)))))),AP754)</f>
        <v>70</v>
      </c>
      <c r="AQ755" s="53" t="str">
        <f t="shared" si="639"/>
        <v>100</v>
      </c>
      <c r="AR755" s="54" t="str">
        <f t="shared" si="640"/>
        <v>30,0 Km Plate.</v>
      </c>
      <c r="AS755" s="55"/>
      <c r="AT755" s="55"/>
      <c r="AU755" s="56">
        <f>IF(GroupStTimes!$A$8=0,MIN(CB755,CD755,CF755),MIN(BZ755,CB755,CD755,CF755))</f>
        <v>0.54943287037037059</v>
      </c>
      <c r="AV755" s="56">
        <f>IF(GroupStTimes!$A$8=0,MAX(CC755,CE755,CG755),MAX(CA755,CC755,CE755,CG755))</f>
        <v>0.59526620370370364</v>
      </c>
      <c r="AW755" s="57" t="str">
        <f t="shared" si="641"/>
        <v/>
      </c>
      <c r="AX755" s="58" t="str">
        <f t="shared" si="642"/>
        <v/>
      </c>
      <c r="AY755" s="58" t="str">
        <f t="shared" si="643"/>
        <v/>
      </c>
      <c r="AZ755" s="31">
        <f t="shared" si="644"/>
        <v>248.61</v>
      </c>
      <c r="BA755" s="59">
        <f t="shared" si="645"/>
        <v>0.5589699074074076</v>
      </c>
      <c r="BB755" s="59">
        <f t="shared" si="646"/>
        <v>0.56452546296296313</v>
      </c>
      <c r="BC755" s="59">
        <f t="shared" si="647"/>
        <v>0.54689814814814841</v>
      </c>
      <c r="BD755" s="59">
        <f t="shared" si="648"/>
        <v>0.59273148148148147</v>
      </c>
      <c r="BE755" s="59">
        <f t="shared" si="649"/>
        <v>0.57278935185185198</v>
      </c>
      <c r="BF755" s="59">
        <f t="shared" si="650"/>
        <v>0.58320601851851861</v>
      </c>
      <c r="BG755" s="59">
        <f t="shared" si="651"/>
        <v>0.5805324074074073</v>
      </c>
      <c r="BH755" s="59">
        <f t="shared" si="652"/>
        <v>0.57983796296296286</v>
      </c>
      <c r="BI755" s="31">
        <f t="shared" si="653"/>
        <v>3.4099999999999966</v>
      </c>
      <c r="BJ755" s="61">
        <f t="shared" si="654"/>
        <v>7.10416666666666E-2</v>
      </c>
      <c r="BK755" s="61">
        <f t="shared" si="655"/>
        <v>6.0892857142857082E-2</v>
      </c>
      <c r="BL755" s="61">
        <f t="shared" si="656"/>
        <v>5.3281249999999947E-2</v>
      </c>
      <c r="BM755" s="61">
        <f t="shared" si="657"/>
        <v>4.8714285714285668E-2</v>
      </c>
      <c r="BN755" s="62">
        <f t="shared" si="658"/>
        <v>0</v>
      </c>
      <c r="BO755" s="62">
        <f t="shared" si="659"/>
        <v>4</v>
      </c>
      <c r="BP755" s="62">
        <f t="shared" si="660"/>
        <v>16</v>
      </c>
      <c r="BQ755" s="62">
        <f t="shared" si="661"/>
        <v>0</v>
      </c>
      <c r="BR755" s="62">
        <f t="shared" si="662"/>
        <v>3</v>
      </c>
      <c r="BS755" s="62">
        <f t="shared" si="663"/>
        <v>39</v>
      </c>
      <c r="BT755" s="62">
        <f t="shared" si="664"/>
        <v>0</v>
      </c>
      <c r="BU755" s="62">
        <f t="shared" si="665"/>
        <v>3</v>
      </c>
      <c r="BV755" s="62">
        <f t="shared" si="666"/>
        <v>12</v>
      </c>
      <c r="BW755" s="62">
        <f t="shared" si="667"/>
        <v>0</v>
      </c>
      <c r="BX755" s="62">
        <f t="shared" si="668"/>
        <v>2</v>
      </c>
      <c r="BY755" s="62">
        <f t="shared" si="669"/>
        <v>55</v>
      </c>
      <c r="BZ755" s="63">
        <f t="shared" si="670"/>
        <v>0.56193287037037054</v>
      </c>
      <c r="CA755" s="63">
        <f t="shared" si="671"/>
        <v>0.56748842592592608</v>
      </c>
      <c r="CB755" s="63">
        <f t="shared" si="672"/>
        <v>0.54943287037037059</v>
      </c>
      <c r="CC755" s="63">
        <f t="shared" si="673"/>
        <v>0.59526620370370364</v>
      </c>
      <c r="CD755" s="63">
        <f t="shared" si="674"/>
        <v>0.57501157407407422</v>
      </c>
      <c r="CE755" s="63">
        <f t="shared" si="675"/>
        <v>0.58542824074074085</v>
      </c>
      <c r="CF755" s="63">
        <f t="shared" si="676"/>
        <v>0.58255787037037021</v>
      </c>
      <c r="CG755" s="63">
        <f t="shared" si="677"/>
        <v>0.58186342592592577</v>
      </c>
      <c r="CH755" s="36"/>
      <c r="CI755" s="36"/>
      <c r="CJ755" s="36"/>
      <c r="CK755" s="36"/>
      <c r="CL755" s="60">
        <v>60</v>
      </c>
    </row>
    <row r="756" spans="1:90" ht="40.5" x14ac:dyDescent="0.25">
      <c r="A756" s="37">
        <v>93</v>
      </c>
      <c r="B756" s="95"/>
      <c r="C756" s="95" t="s">
        <v>58</v>
      </c>
      <c r="D756" s="95"/>
      <c r="E756" s="37"/>
      <c r="F756" s="44"/>
      <c r="G756" s="44">
        <v>252.2</v>
      </c>
      <c r="H756" s="44">
        <f t="shared" si="631"/>
        <v>252.15</v>
      </c>
      <c r="I756" s="83">
        <v>252.11</v>
      </c>
      <c r="J756" s="43">
        <f t="shared" si="680"/>
        <v>-2.7765657847750883E-4</v>
      </c>
      <c r="K756" s="44">
        <f t="shared" si="681"/>
        <v>-6.9999999999964757E-2</v>
      </c>
      <c r="L756" s="16" t="s">
        <v>1671</v>
      </c>
      <c r="M756" s="122" t="s">
        <v>1232</v>
      </c>
      <c r="N756" s="46">
        <f t="shared" si="637"/>
        <v>252.17999999999998</v>
      </c>
      <c r="O756" s="46">
        <v>-0.02</v>
      </c>
      <c r="P756" s="78">
        <v>252.2</v>
      </c>
      <c r="Q756" s="87"/>
      <c r="R756" s="78"/>
      <c r="U756" s="47">
        <f t="shared" si="678"/>
        <v>26.432770000000001</v>
      </c>
      <c r="V756" s="47">
        <f t="shared" si="679"/>
        <v>28.35201</v>
      </c>
      <c r="W756" s="16">
        <v>26.432729999999999</v>
      </c>
      <c r="X756" s="16">
        <v>28.351990000000001</v>
      </c>
      <c r="Y756" s="16">
        <v>26.43281</v>
      </c>
      <c r="Z756" s="16">
        <v>28.352029999999999</v>
      </c>
      <c r="AA756" s="50"/>
      <c r="AB756" s="50"/>
      <c r="AC756" s="50"/>
      <c r="AD756" s="50"/>
      <c r="AE756" s="51">
        <f t="shared" si="632"/>
        <v>93</v>
      </c>
      <c r="AF756" s="51" t="str">
        <f t="shared" si="633"/>
        <v/>
      </c>
      <c r="AG756" s="51" t="str">
        <f t="shared" si="634"/>
        <v>m</v>
      </c>
      <c r="AH756" s="51" t="str">
        <f t="shared" si="635"/>
        <v/>
      </c>
      <c r="AI756" s="52">
        <f t="shared" si="636"/>
        <v>252.15</v>
      </c>
      <c r="AJ756" s="51" t="s">
        <v>58</v>
      </c>
      <c r="AK756" s="53"/>
      <c r="AL756" s="52"/>
      <c r="AM756" s="53">
        <f t="shared" si="638"/>
        <v>48</v>
      </c>
      <c r="AN756" s="53">
        <f>IF(AJ756&lt;&gt;"",IF(AJ756="o",VLOOKUP(AM756,OpenSect!$A$1:$D$11,2),IF(AJ756="u",VLOOKUP(AM756,UpHill!$A$1:$D$35,2),IF(AJ756="d",VLOOKUP(AM756,DownHill!$A$1:$D$29,2),IF(AJ756="f",VLOOKUP(AM756,FlatUnd!$A$2:$D$30,2),IF(AJ756="t",VLOOKUP(AM756,TimeAdd!$A$1:$D$176,2),IF(AJ756="l",VLOOKUP(AM756,SLimit!$A$1:$D$8,2),AN755)))))),AN755)</f>
        <v>56</v>
      </c>
      <c r="AO756" s="53">
        <f>IF(AJ756&lt;&gt;"",IF(AJ756="o",VLOOKUP(AM756,OpenSect!$A$1:$D$11,3),IF(AJ756="u",VLOOKUP(AM756,UpHill!$A$1:$D$35,3),IF(AJ756="d",VLOOKUP(AM756,DownHill!$A$3:$D$29,3),IF(AJ756="f",VLOOKUP(AM756,FlatUnd!$A$2:$D$30,3),IF(AJ756="t",VLOOKUP(AM756,TimeAdd!$A$1:$D$18,3),IF(AJ756="l",VLOOKUP(AM756,SLimit!$A$1:$D$8,3),AO755)))))),AO755)</f>
        <v>64</v>
      </c>
      <c r="AP756" s="53">
        <f>IF(AJ756&lt;&gt;"",IF(AJ756="o",VLOOKUP(AM756,OpenSect!$A$1:$D$11,4),IF(AJ756="u",VLOOKUP(AM756,UpHill!$A$1:$D$35,4),IF(AJ756="d",VLOOKUP(AM756,DownHill!$A$1:$D$29,4),IF(AJ756="f",VLOOKUP(AM756,FlatUnd!$A$2:$D$30,4),IF(AJ756="t",VLOOKUP(AM756,TimeAdd!$A$1:$D$18,4),IF(AJ756="l",VLOOKUP(AM756,SLimit!$A$1:$D$8,4),AP755)))))),AP755)</f>
        <v>70</v>
      </c>
      <c r="AQ756" s="53" t="str">
        <f t="shared" si="639"/>
        <v>100</v>
      </c>
      <c r="AR756" s="54" t="str">
        <f t="shared" si="640"/>
        <v>Control @ Warning - Cross road. Mark on road. Dot on pole.</v>
      </c>
      <c r="AS756" s="55"/>
      <c r="AT756" s="55"/>
      <c r="AU756" s="56">
        <f>IF(GroupStTimes!$A$8=0,MIN(CB756,CD756,CF756),MIN(BZ756,CB756,CD756,CF756))</f>
        <v>0.54953703703703727</v>
      </c>
      <c r="AV756" s="56">
        <f>IF(GroupStTimes!$A$8=0,MAX(CC756,CE756,CG756),MAX(CA756,CC756,CE756,CG756))</f>
        <v>0.59537037037037033</v>
      </c>
      <c r="AW756" s="57" t="str">
        <f t="shared" si="641"/>
        <v>26.43277  28.35201</v>
      </c>
      <c r="AX756" s="58">
        <f t="shared" si="642"/>
        <v>26.432729999999999</v>
      </c>
      <c r="AY756" s="58">
        <f t="shared" si="643"/>
        <v>28.351990000000001</v>
      </c>
      <c r="AZ756" s="31">
        <f t="shared" si="644"/>
        <v>248.61</v>
      </c>
      <c r="BA756" s="59">
        <f t="shared" si="645"/>
        <v>0.5589699074074076</v>
      </c>
      <c r="BB756" s="59">
        <f t="shared" si="646"/>
        <v>0.56452546296296313</v>
      </c>
      <c r="BC756" s="59">
        <f t="shared" si="647"/>
        <v>0.54689814814814841</v>
      </c>
      <c r="BD756" s="59">
        <f t="shared" si="648"/>
        <v>0.59273148148148147</v>
      </c>
      <c r="BE756" s="59">
        <f t="shared" si="649"/>
        <v>0.57278935185185198</v>
      </c>
      <c r="BF756" s="59">
        <f t="shared" si="650"/>
        <v>0.58320601851851861</v>
      </c>
      <c r="BG756" s="59">
        <f t="shared" si="651"/>
        <v>0.5805324074074073</v>
      </c>
      <c r="BH756" s="59">
        <f t="shared" si="652"/>
        <v>0.57983796296296286</v>
      </c>
      <c r="BI756" s="31">
        <f t="shared" si="653"/>
        <v>3.539999999999992</v>
      </c>
      <c r="BJ756" s="61">
        <f t="shared" si="654"/>
        <v>7.374999999999983E-2</v>
      </c>
      <c r="BK756" s="61">
        <f t="shared" si="655"/>
        <v>6.321428571428557E-2</v>
      </c>
      <c r="BL756" s="61">
        <f t="shared" si="656"/>
        <v>5.5312499999999876E-2</v>
      </c>
      <c r="BM756" s="61">
        <f t="shared" si="657"/>
        <v>5.0571428571428455E-2</v>
      </c>
      <c r="BN756" s="62">
        <f t="shared" si="658"/>
        <v>0</v>
      </c>
      <c r="BO756" s="62">
        <f t="shared" si="659"/>
        <v>4</v>
      </c>
      <c r="BP756" s="62">
        <f t="shared" si="660"/>
        <v>25</v>
      </c>
      <c r="BQ756" s="62">
        <f t="shared" si="661"/>
        <v>0</v>
      </c>
      <c r="BR756" s="62">
        <f t="shared" si="662"/>
        <v>3</v>
      </c>
      <c r="BS756" s="62">
        <f t="shared" si="663"/>
        <v>48</v>
      </c>
      <c r="BT756" s="62">
        <f t="shared" si="664"/>
        <v>0</v>
      </c>
      <c r="BU756" s="62">
        <f t="shared" si="665"/>
        <v>3</v>
      </c>
      <c r="BV756" s="62">
        <f t="shared" si="666"/>
        <v>19</v>
      </c>
      <c r="BW756" s="62">
        <f t="shared" si="667"/>
        <v>0</v>
      </c>
      <c r="BX756" s="62">
        <f t="shared" si="668"/>
        <v>3</v>
      </c>
      <c r="BY756" s="62">
        <f t="shared" si="669"/>
        <v>2</v>
      </c>
      <c r="BZ756" s="63">
        <f t="shared" si="670"/>
        <v>0.56203703703703722</v>
      </c>
      <c r="CA756" s="63">
        <f t="shared" si="671"/>
        <v>0.56759259259259276</v>
      </c>
      <c r="CB756" s="63">
        <f t="shared" si="672"/>
        <v>0.54953703703703727</v>
      </c>
      <c r="CC756" s="63">
        <f t="shared" si="673"/>
        <v>0.59537037037037033</v>
      </c>
      <c r="CD756" s="63">
        <f t="shared" si="674"/>
        <v>0.57509259259259271</v>
      </c>
      <c r="CE756" s="63">
        <f t="shared" si="675"/>
        <v>0.58550925925925934</v>
      </c>
      <c r="CF756" s="63">
        <f t="shared" si="676"/>
        <v>0.58263888888888882</v>
      </c>
      <c r="CG756" s="63">
        <f t="shared" si="677"/>
        <v>0.58194444444444438</v>
      </c>
      <c r="CH756" s="36"/>
      <c r="CI756" s="36"/>
      <c r="CJ756" s="36"/>
      <c r="CK756" s="36"/>
      <c r="CL756" s="60">
        <v>60</v>
      </c>
    </row>
    <row r="757" spans="1:90" ht="28.5" customHeight="1" x14ac:dyDescent="0.25">
      <c r="A757" s="37">
        <v>93</v>
      </c>
      <c r="B757" s="95"/>
      <c r="C757" s="95"/>
      <c r="D757" s="95"/>
      <c r="F757" s="44"/>
      <c r="G757" s="44">
        <v>252.49</v>
      </c>
      <c r="H757" s="44">
        <f t="shared" si="631"/>
        <v>252.43</v>
      </c>
      <c r="I757" s="83">
        <v>252.39</v>
      </c>
      <c r="J757" s="43">
        <f t="shared" si="680"/>
        <v>-3.1696976900833038E-4</v>
      </c>
      <c r="K757" s="44">
        <f t="shared" si="681"/>
        <v>-8.0000000000012506E-2</v>
      </c>
      <c r="L757" s="16" t="s">
        <v>1629</v>
      </c>
      <c r="M757" s="122" t="s">
        <v>1231</v>
      </c>
      <c r="N757" s="46">
        <f t="shared" si="637"/>
        <v>252.47</v>
      </c>
      <c r="O757" s="46">
        <v>-0.02</v>
      </c>
      <c r="P757" s="78">
        <v>252.49</v>
      </c>
      <c r="Q757" s="87"/>
      <c r="R757" s="78"/>
      <c r="U757" s="47" t="str">
        <f t="shared" si="678"/>
        <v/>
      </c>
      <c r="V757" s="47" t="str">
        <f t="shared" si="679"/>
        <v/>
      </c>
      <c r="AA757" s="50"/>
      <c r="AB757" s="50"/>
      <c r="AC757" s="50"/>
      <c r="AD757" s="50"/>
      <c r="AE757" s="51">
        <f t="shared" si="632"/>
        <v>93</v>
      </c>
      <c r="AF757" s="51" t="str">
        <f t="shared" si="633"/>
        <v/>
      </c>
      <c r="AG757" s="51" t="str">
        <f t="shared" si="634"/>
        <v/>
      </c>
      <c r="AH757" s="51" t="str">
        <f t="shared" si="635"/>
        <v/>
      </c>
      <c r="AI757" s="52">
        <f t="shared" si="636"/>
        <v>252.43</v>
      </c>
      <c r="AJ757" s="51"/>
      <c r="AK757" s="53"/>
      <c r="AL757" s="52"/>
      <c r="AM757" s="53">
        <f t="shared" si="638"/>
        <v>48</v>
      </c>
      <c r="AN757" s="53">
        <f>IF(AJ757&lt;&gt;"",IF(AJ757="o",VLOOKUP(AM757,OpenSect!$A$1:$D$11,2),IF(AJ757="u",VLOOKUP(AM757,UpHill!$A$1:$D$35,2),IF(AJ757="d",VLOOKUP(AM757,DownHill!$A$1:$D$29,2),IF(AJ757="f",VLOOKUP(AM757,FlatUnd!$A$2:$D$30,2),IF(AJ757="t",VLOOKUP(AM757,TimeAdd!$A$1:$D$176,2),IF(AJ757="l",VLOOKUP(AM757,SLimit!$A$1:$D$8,2),AN756)))))),AN756)</f>
        <v>56</v>
      </c>
      <c r="AO757" s="53">
        <f>IF(AJ757&lt;&gt;"",IF(AJ757="o",VLOOKUP(AM757,OpenSect!$A$1:$D$11,3),IF(AJ757="u",VLOOKUP(AM757,UpHill!$A$1:$D$35,3),IF(AJ757="d",VLOOKUP(AM757,DownHill!$A$3:$D$29,3),IF(AJ757="f",VLOOKUP(AM757,FlatUnd!$A$2:$D$30,3),IF(AJ757="t",VLOOKUP(AM757,TimeAdd!$A$1:$D$18,3),IF(AJ757="l",VLOOKUP(AM757,SLimit!$A$1:$D$8,3),AO756)))))),AO756)</f>
        <v>64</v>
      </c>
      <c r="AP757" s="53">
        <f>IF(AJ757&lt;&gt;"",IF(AJ757="o",VLOOKUP(AM757,OpenSect!$A$1:$D$11,4),IF(AJ757="u",VLOOKUP(AM757,UpHill!$A$1:$D$35,4),IF(AJ757="d",VLOOKUP(AM757,DownHill!$A$1:$D$29,4),IF(AJ757="f",VLOOKUP(AM757,FlatUnd!$A$2:$D$30,4),IF(AJ757="t",VLOOKUP(AM757,TimeAdd!$A$1:$D$18,4),IF(AJ757="l",VLOOKUP(AM757,SLimit!$A$1:$D$8,4),AP756)))))),AP756)</f>
        <v>70</v>
      </c>
      <c r="AQ757" s="53" t="str">
        <f t="shared" si="639"/>
        <v>80</v>
      </c>
      <c r="AR757" s="54" t="str">
        <f t="shared" si="640"/>
        <v>80 Speed limit. [Camera]</v>
      </c>
      <c r="AS757" s="55"/>
      <c r="AT757" s="55"/>
      <c r="AU757" s="56">
        <f>IF(GroupStTimes!$A$8=0,MIN(CB757,CD757,CF757),MIN(BZ757,CB757,CD757,CF757))</f>
        <v>0.54974537037037063</v>
      </c>
      <c r="AV757" s="56">
        <f>IF(GroupStTimes!$A$8=0,MAX(CC757,CE757,CG757),MAX(CA757,CC757,CE757,CG757))</f>
        <v>0.59557870370370369</v>
      </c>
      <c r="AW757" s="57" t="str">
        <f t="shared" si="641"/>
        <v/>
      </c>
      <c r="AX757" s="58" t="str">
        <f t="shared" si="642"/>
        <v/>
      </c>
      <c r="AY757" s="58" t="str">
        <f t="shared" si="643"/>
        <v/>
      </c>
      <c r="AZ757" s="31">
        <f t="shared" si="644"/>
        <v>248.61</v>
      </c>
      <c r="BA757" s="59">
        <f t="shared" si="645"/>
        <v>0.5589699074074076</v>
      </c>
      <c r="BB757" s="59">
        <f t="shared" si="646"/>
        <v>0.56452546296296313</v>
      </c>
      <c r="BC757" s="59">
        <f t="shared" si="647"/>
        <v>0.54689814814814841</v>
      </c>
      <c r="BD757" s="59">
        <f t="shared" si="648"/>
        <v>0.59273148148148147</v>
      </c>
      <c r="BE757" s="59">
        <f t="shared" si="649"/>
        <v>0.57278935185185198</v>
      </c>
      <c r="BF757" s="59">
        <f t="shared" si="650"/>
        <v>0.58320601851851861</v>
      </c>
      <c r="BG757" s="59">
        <f t="shared" si="651"/>
        <v>0.5805324074074073</v>
      </c>
      <c r="BH757" s="59">
        <f t="shared" si="652"/>
        <v>0.57983796296296286</v>
      </c>
      <c r="BI757" s="31">
        <f t="shared" si="653"/>
        <v>3.8199999999999932</v>
      </c>
      <c r="BJ757" s="61">
        <f t="shared" si="654"/>
        <v>7.9583333333333187E-2</v>
      </c>
      <c r="BK757" s="61">
        <f t="shared" si="655"/>
        <v>6.8214285714285589E-2</v>
      </c>
      <c r="BL757" s="61">
        <f t="shared" si="656"/>
        <v>5.9687499999999893E-2</v>
      </c>
      <c r="BM757" s="61">
        <f t="shared" si="657"/>
        <v>5.4571428571428472E-2</v>
      </c>
      <c r="BN757" s="62">
        <f t="shared" si="658"/>
        <v>0</v>
      </c>
      <c r="BO757" s="62">
        <f t="shared" si="659"/>
        <v>4</v>
      </c>
      <c r="BP757" s="62">
        <f t="shared" si="660"/>
        <v>46</v>
      </c>
      <c r="BQ757" s="62">
        <f t="shared" si="661"/>
        <v>0</v>
      </c>
      <c r="BR757" s="62">
        <f t="shared" si="662"/>
        <v>4</v>
      </c>
      <c r="BS757" s="62">
        <f t="shared" si="663"/>
        <v>6</v>
      </c>
      <c r="BT757" s="62">
        <f t="shared" si="664"/>
        <v>0</v>
      </c>
      <c r="BU757" s="62">
        <f t="shared" si="665"/>
        <v>3</v>
      </c>
      <c r="BV757" s="62">
        <f t="shared" si="666"/>
        <v>35</v>
      </c>
      <c r="BW757" s="62">
        <f t="shared" si="667"/>
        <v>0</v>
      </c>
      <c r="BX757" s="62">
        <f t="shared" si="668"/>
        <v>3</v>
      </c>
      <c r="BY757" s="62">
        <f t="shared" si="669"/>
        <v>16</v>
      </c>
      <c r="BZ757" s="63">
        <f t="shared" si="670"/>
        <v>0.56228009259259282</v>
      </c>
      <c r="CA757" s="63">
        <f t="shared" si="671"/>
        <v>0.56783564814814835</v>
      </c>
      <c r="CB757" s="63">
        <f t="shared" si="672"/>
        <v>0.54974537037037063</v>
      </c>
      <c r="CC757" s="63">
        <f t="shared" si="673"/>
        <v>0.59557870370370369</v>
      </c>
      <c r="CD757" s="63">
        <f t="shared" si="674"/>
        <v>0.57527777777777789</v>
      </c>
      <c r="CE757" s="63">
        <f t="shared" si="675"/>
        <v>0.58569444444444452</v>
      </c>
      <c r="CF757" s="63">
        <f t="shared" si="676"/>
        <v>0.58280092592592581</v>
      </c>
      <c r="CG757" s="63">
        <f t="shared" si="677"/>
        <v>0.58210648148148136</v>
      </c>
      <c r="CH757" s="36"/>
      <c r="CI757" s="36"/>
      <c r="CJ757" s="36"/>
      <c r="CK757" s="36"/>
      <c r="CL757" s="60">
        <v>60</v>
      </c>
    </row>
    <row r="758" spans="1:90" ht="28.5" customHeight="1" x14ac:dyDescent="0.25">
      <c r="A758" s="37">
        <v>93</v>
      </c>
      <c r="B758" s="95"/>
      <c r="C758" s="95"/>
      <c r="D758" s="95"/>
      <c r="E758" s="37"/>
      <c r="F758" s="44"/>
      <c r="G758" s="44">
        <v>252.64</v>
      </c>
      <c r="H758" s="44">
        <f t="shared" si="631"/>
        <v>252.58</v>
      </c>
      <c r="I758" s="83">
        <v>252.54</v>
      </c>
      <c r="J758" s="43">
        <f t="shared" si="680"/>
        <v>-3.1678149996033932E-4</v>
      </c>
      <c r="K758" s="44">
        <f t="shared" si="681"/>
        <v>-7.9999999999984084E-2</v>
      </c>
      <c r="L758" s="16" t="s">
        <v>1718</v>
      </c>
      <c r="M758" s="122" t="s">
        <v>1231</v>
      </c>
      <c r="N758" s="46">
        <f t="shared" si="637"/>
        <v>252.61999999999998</v>
      </c>
      <c r="O758" s="46">
        <v>-0.02</v>
      </c>
      <c r="P758" s="78">
        <v>252.64</v>
      </c>
      <c r="Q758" s="87"/>
      <c r="R758" s="78"/>
      <c r="U758" s="47" t="str">
        <f t="shared" si="678"/>
        <v/>
      </c>
      <c r="V758" s="47" t="str">
        <f t="shared" si="679"/>
        <v/>
      </c>
      <c r="AA758" s="50"/>
      <c r="AB758" s="50"/>
      <c r="AC758" s="50"/>
      <c r="AD758" s="50"/>
      <c r="AE758" s="51">
        <f t="shared" si="632"/>
        <v>93</v>
      </c>
      <c r="AF758" s="51" t="str">
        <f t="shared" si="633"/>
        <v/>
      </c>
      <c r="AG758" s="51" t="str">
        <f t="shared" si="634"/>
        <v/>
      </c>
      <c r="AH758" s="51" t="str">
        <f t="shared" si="635"/>
        <v/>
      </c>
      <c r="AI758" s="52">
        <f t="shared" si="636"/>
        <v>252.58</v>
      </c>
      <c r="AJ758" s="51"/>
      <c r="AK758" s="53"/>
      <c r="AL758" s="52"/>
      <c r="AM758" s="53">
        <f t="shared" si="638"/>
        <v>48</v>
      </c>
      <c r="AN758" s="53">
        <f>IF(AJ758&lt;&gt;"",IF(AJ758="o",VLOOKUP(AM758,OpenSect!$A$1:$D$11,2),IF(AJ758="u",VLOOKUP(AM758,UpHill!$A$1:$D$35,2),IF(AJ758="d",VLOOKUP(AM758,DownHill!$A$1:$D$29,2),IF(AJ758="f",VLOOKUP(AM758,FlatUnd!$A$2:$D$30,2),IF(AJ758="t",VLOOKUP(AM758,TimeAdd!$A$1:$D$176,2),IF(AJ758="l",VLOOKUP(AM758,SLimit!$A$1:$D$8,2),AN757)))))),AN757)</f>
        <v>56</v>
      </c>
      <c r="AO758" s="53">
        <f>IF(AJ758&lt;&gt;"",IF(AJ758="o",VLOOKUP(AM758,OpenSect!$A$1:$D$11,3),IF(AJ758="u",VLOOKUP(AM758,UpHill!$A$1:$D$35,3),IF(AJ758="d",VLOOKUP(AM758,DownHill!$A$3:$D$29,3),IF(AJ758="f",VLOOKUP(AM758,FlatUnd!$A$2:$D$30,3),IF(AJ758="t",VLOOKUP(AM758,TimeAdd!$A$1:$D$18,3),IF(AJ758="l",VLOOKUP(AM758,SLimit!$A$1:$D$8,3),AO757)))))),AO757)</f>
        <v>64</v>
      </c>
      <c r="AP758" s="53">
        <f>IF(AJ758&lt;&gt;"",IF(AJ758="o",VLOOKUP(AM758,OpenSect!$A$1:$D$11,4),IF(AJ758="u",VLOOKUP(AM758,UpHill!$A$1:$D$35,4),IF(AJ758="d",VLOOKUP(AM758,DownHill!$A$1:$D$29,4),IF(AJ758="f",VLOOKUP(AM758,FlatUnd!$A$2:$D$30,4),IF(AJ758="t",VLOOKUP(AM758,TimeAdd!$A$1:$D$18,4),IF(AJ758="l",VLOOKUP(AM758,SLimit!$A$1:$D$8,4),AP757)))))),AP757)</f>
        <v>70</v>
      </c>
      <c r="AQ758" s="53" t="str">
        <f t="shared" si="639"/>
        <v>80</v>
      </c>
      <c r="AR758" s="54" t="str">
        <f t="shared" si="640"/>
        <v>Warning Side road Junction.{Left}</v>
      </c>
      <c r="AS758" s="55"/>
      <c r="AT758" s="55"/>
      <c r="AU758" s="56">
        <f>IF(GroupStTimes!$A$8=0,MIN(CB758,CD758,CF758),MIN(BZ758,CB758,CD758,CF758))</f>
        <v>0.54984953703703732</v>
      </c>
      <c r="AV758" s="56">
        <f>IF(GroupStTimes!$A$8=0,MAX(CC758,CE758,CG758),MAX(CA758,CC758,CE758,CG758))</f>
        <v>0.59568287037037038</v>
      </c>
      <c r="AW758" s="57" t="str">
        <f t="shared" si="641"/>
        <v/>
      </c>
      <c r="AX758" s="58" t="str">
        <f t="shared" si="642"/>
        <v/>
      </c>
      <c r="AY758" s="58" t="str">
        <f t="shared" si="643"/>
        <v/>
      </c>
      <c r="AZ758" s="31">
        <f t="shared" si="644"/>
        <v>248.61</v>
      </c>
      <c r="BA758" s="59">
        <f t="shared" si="645"/>
        <v>0.5589699074074076</v>
      </c>
      <c r="BB758" s="59">
        <f t="shared" si="646"/>
        <v>0.56452546296296313</v>
      </c>
      <c r="BC758" s="59">
        <f t="shared" si="647"/>
        <v>0.54689814814814841</v>
      </c>
      <c r="BD758" s="59">
        <f t="shared" si="648"/>
        <v>0.59273148148148147</v>
      </c>
      <c r="BE758" s="59">
        <f t="shared" si="649"/>
        <v>0.57278935185185198</v>
      </c>
      <c r="BF758" s="59">
        <f t="shared" si="650"/>
        <v>0.58320601851851861</v>
      </c>
      <c r="BG758" s="59">
        <f t="shared" si="651"/>
        <v>0.5805324074074073</v>
      </c>
      <c r="BH758" s="59">
        <f t="shared" si="652"/>
        <v>0.57983796296296286</v>
      </c>
      <c r="BI758" s="31">
        <f t="shared" si="653"/>
        <v>3.9699999999999989</v>
      </c>
      <c r="BJ758" s="61">
        <f t="shared" si="654"/>
        <v>8.2708333333333314E-2</v>
      </c>
      <c r="BK758" s="61">
        <f t="shared" si="655"/>
        <v>7.0892857142857119E-2</v>
      </c>
      <c r="BL758" s="61">
        <f t="shared" si="656"/>
        <v>6.2031249999999982E-2</v>
      </c>
      <c r="BM758" s="61">
        <f t="shared" si="657"/>
        <v>5.6714285714285696E-2</v>
      </c>
      <c r="BN758" s="62">
        <f t="shared" si="658"/>
        <v>0</v>
      </c>
      <c r="BO758" s="62">
        <f t="shared" si="659"/>
        <v>4</v>
      </c>
      <c r="BP758" s="62">
        <f t="shared" si="660"/>
        <v>58</v>
      </c>
      <c r="BQ758" s="62">
        <f t="shared" si="661"/>
        <v>0</v>
      </c>
      <c r="BR758" s="62">
        <f t="shared" si="662"/>
        <v>4</v>
      </c>
      <c r="BS758" s="62">
        <f t="shared" si="663"/>
        <v>15</v>
      </c>
      <c r="BT758" s="62">
        <f t="shared" si="664"/>
        <v>0</v>
      </c>
      <c r="BU758" s="62">
        <f t="shared" si="665"/>
        <v>3</v>
      </c>
      <c r="BV758" s="62">
        <f t="shared" si="666"/>
        <v>43</v>
      </c>
      <c r="BW758" s="62">
        <f t="shared" si="667"/>
        <v>0</v>
      </c>
      <c r="BX758" s="62">
        <f t="shared" si="668"/>
        <v>3</v>
      </c>
      <c r="BY758" s="62">
        <f t="shared" si="669"/>
        <v>24</v>
      </c>
      <c r="BZ758" s="63">
        <f t="shared" si="670"/>
        <v>0.56241898148148162</v>
      </c>
      <c r="CA758" s="63">
        <f t="shared" si="671"/>
        <v>0.56797453703703715</v>
      </c>
      <c r="CB758" s="63">
        <f t="shared" si="672"/>
        <v>0.54984953703703732</v>
      </c>
      <c r="CC758" s="63">
        <f t="shared" si="673"/>
        <v>0.59568287037037038</v>
      </c>
      <c r="CD758" s="63">
        <f t="shared" si="674"/>
        <v>0.57537037037037053</v>
      </c>
      <c r="CE758" s="63">
        <f t="shared" si="675"/>
        <v>0.58578703703703716</v>
      </c>
      <c r="CF758" s="63">
        <f t="shared" si="676"/>
        <v>0.58289351851851845</v>
      </c>
      <c r="CG758" s="63">
        <f t="shared" si="677"/>
        <v>0.58219907407407401</v>
      </c>
      <c r="CH758" s="36"/>
      <c r="CI758" s="36"/>
      <c r="CJ758" s="36"/>
      <c r="CK758" s="36"/>
      <c r="CL758" s="60">
        <v>60</v>
      </c>
    </row>
    <row r="759" spans="1:90" ht="28.5" customHeight="1" x14ac:dyDescent="0.25">
      <c r="A759" s="37">
        <v>93</v>
      </c>
      <c r="B759" s="95"/>
      <c r="C759" s="95"/>
      <c r="D759" s="95"/>
      <c r="E759" s="37"/>
      <c r="F759" s="44"/>
      <c r="G759" s="44">
        <v>252.7</v>
      </c>
      <c r="H759" s="44">
        <f t="shared" si="631"/>
        <v>252.64</v>
      </c>
      <c r="I759" s="83">
        <v>252.6</v>
      </c>
      <c r="J759" s="43">
        <f t="shared" si="680"/>
        <v>-3.167062549484722E-4</v>
      </c>
      <c r="K759" s="44">
        <f t="shared" si="681"/>
        <v>-7.9999999999984084E-2</v>
      </c>
      <c r="L759" s="16" t="s">
        <v>1631</v>
      </c>
      <c r="M759" s="122" t="s">
        <v>1231</v>
      </c>
      <c r="N759" s="46">
        <f t="shared" si="637"/>
        <v>252.67999999999998</v>
      </c>
      <c r="O759" s="46">
        <v>-0.02</v>
      </c>
      <c r="P759" s="78">
        <v>252.7</v>
      </c>
      <c r="Q759" s="87"/>
      <c r="R759" s="78"/>
      <c r="U759" s="47" t="str">
        <f t="shared" si="678"/>
        <v/>
      </c>
      <c r="V759" s="47" t="str">
        <f t="shared" si="679"/>
        <v/>
      </c>
      <c r="AA759" s="50"/>
      <c r="AB759" s="50"/>
      <c r="AC759" s="50"/>
      <c r="AD759" s="50"/>
      <c r="AE759" s="51">
        <f t="shared" si="632"/>
        <v>93</v>
      </c>
      <c r="AF759" s="51" t="str">
        <f t="shared" si="633"/>
        <v/>
      </c>
      <c r="AG759" s="51" t="str">
        <f t="shared" si="634"/>
        <v/>
      </c>
      <c r="AH759" s="51" t="str">
        <f t="shared" si="635"/>
        <v/>
      </c>
      <c r="AI759" s="52">
        <f t="shared" si="636"/>
        <v>252.64</v>
      </c>
      <c r="AJ759" s="51"/>
      <c r="AK759" s="53"/>
      <c r="AL759" s="52"/>
      <c r="AM759" s="53">
        <f t="shared" si="638"/>
        <v>48</v>
      </c>
      <c r="AN759" s="53">
        <f>IF(AJ759&lt;&gt;"",IF(AJ759="o",VLOOKUP(AM759,OpenSect!$A$1:$D$11,2),IF(AJ759="u",VLOOKUP(AM759,UpHill!$A$1:$D$35,2),IF(AJ759="d",VLOOKUP(AM759,DownHill!$A$1:$D$29,2),IF(AJ759="f",VLOOKUP(AM759,FlatUnd!$A$2:$D$30,2),IF(AJ759="t",VLOOKUP(AM759,TimeAdd!$A$1:$D$176,2),IF(AJ759="l",VLOOKUP(AM759,SLimit!$A$1:$D$8,2),AN758)))))),AN758)</f>
        <v>56</v>
      </c>
      <c r="AO759" s="53">
        <f>IF(AJ759&lt;&gt;"",IF(AJ759="o",VLOOKUP(AM759,OpenSect!$A$1:$D$11,3),IF(AJ759="u",VLOOKUP(AM759,UpHill!$A$1:$D$35,3),IF(AJ759="d",VLOOKUP(AM759,DownHill!$A$3:$D$29,3),IF(AJ759="f",VLOOKUP(AM759,FlatUnd!$A$2:$D$30,3),IF(AJ759="t",VLOOKUP(AM759,TimeAdd!$A$1:$D$18,3),IF(AJ759="l",VLOOKUP(AM759,SLimit!$A$1:$D$8,3),AO758)))))),AO758)</f>
        <v>64</v>
      </c>
      <c r="AP759" s="53">
        <f>IF(AJ759&lt;&gt;"",IF(AJ759="o",VLOOKUP(AM759,OpenSect!$A$1:$D$11,4),IF(AJ759="u",VLOOKUP(AM759,UpHill!$A$1:$D$35,4),IF(AJ759="d",VLOOKUP(AM759,DownHill!$A$1:$D$29,4),IF(AJ759="f",VLOOKUP(AM759,FlatUnd!$A$2:$D$30,4),IF(AJ759="t",VLOOKUP(AM759,TimeAdd!$A$1:$D$18,4),IF(AJ759="l",VLOOKUP(AM759,SLimit!$A$1:$D$8,4),AP758)))))),AP758)</f>
        <v>70</v>
      </c>
      <c r="AQ759" s="53" t="str">
        <f t="shared" si="639"/>
        <v>80</v>
      </c>
      <c r="AR759" s="54" t="str">
        <f t="shared" si="640"/>
        <v>29 Km Stone.</v>
      </c>
      <c r="AS759" s="55"/>
      <c r="AT759" s="55"/>
      <c r="AU759" s="56">
        <f>IF(GroupStTimes!$A$8=0,MIN(CB759,CD759,CF759),MIN(BZ759,CB759,CD759,CF759))</f>
        <v>0.54989583333333358</v>
      </c>
      <c r="AV759" s="56">
        <f>IF(GroupStTimes!$A$8=0,MAX(CC759,CE759,CG759),MAX(CA759,CC759,CE759,CG759))</f>
        <v>0.59572916666666664</v>
      </c>
      <c r="AW759" s="57" t="str">
        <f t="shared" si="641"/>
        <v/>
      </c>
      <c r="AX759" s="58" t="str">
        <f t="shared" si="642"/>
        <v/>
      </c>
      <c r="AY759" s="58" t="str">
        <f t="shared" si="643"/>
        <v/>
      </c>
      <c r="AZ759" s="31">
        <f t="shared" si="644"/>
        <v>248.61</v>
      </c>
      <c r="BA759" s="59">
        <f t="shared" si="645"/>
        <v>0.5589699074074076</v>
      </c>
      <c r="BB759" s="59">
        <f t="shared" si="646"/>
        <v>0.56452546296296313</v>
      </c>
      <c r="BC759" s="59">
        <f t="shared" si="647"/>
        <v>0.54689814814814841</v>
      </c>
      <c r="BD759" s="59">
        <f t="shared" si="648"/>
        <v>0.59273148148148147</v>
      </c>
      <c r="BE759" s="59">
        <f t="shared" si="649"/>
        <v>0.57278935185185198</v>
      </c>
      <c r="BF759" s="59">
        <f t="shared" si="650"/>
        <v>0.58320601851851861</v>
      </c>
      <c r="BG759" s="59">
        <f t="shared" si="651"/>
        <v>0.5805324074074073</v>
      </c>
      <c r="BH759" s="59">
        <f t="shared" si="652"/>
        <v>0.57983796296296286</v>
      </c>
      <c r="BI759" s="31">
        <f t="shared" si="653"/>
        <v>4.0299999999999727</v>
      </c>
      <c r="BJ759" s="61">
        <f t="shared" si="654"/>
        <v>8.395833333333276E-2</v>
      </c>
      <c r="BK759" s="61">
        <f t="shared" si="655"/>
        <v>7.1964285714285231E-2</v>
      </c>
      <c r="BL759" s="61">
        <f t="shared" si="656"/>
        <v>6.2968749999999574E-2</v>
      </c>
      <c r="BM759" s="61">
        <f t="shared" si="657"/>
        <v>5.7571428571428183E-2</v>
      </c>
      <c r="BN759" s="62">
        <f t="shared" si="658"/>
        <v>0</v>
      </c>
      <c r="BO759" s="62">
        <f t="shared" si="659"/>
        <v>5</v>
      </c>
      <c r="BP759" s="62">
        <f t="shared" si="660"/>
        <v>2</v>
      </c>
      <c r="BQ759" s="62">
        <f t="shared" si="661"/>
        <v>0</v>
      </c>
      <c r="BR759" s="62">
        <f t="shared" si="662"/>
        <v>4</v>
      </c>
      <c r="BS759" s="62">
        <f t="shared" si="663"/>
        <v>19</v>
      </c>
      <c r="BT759" s="62">
        <f t="shared" si="664"/>
        <v>0</v>
      </c>
      <c r="BU759" s="62">
        <f t="shared" si="665"/>
        <v>3</v>
      </c>
      <c r="BV759" s="62">
        <f t="shared" si="666"/>
        <v>47</v>
      </c>
      <c r="BW759" s="62">
        <f t="shared" si="667"/>
        <v>0</v>
      </c>
      <c r="BX759" s="62">
        <f t="shared" si="668"/>
        <v>3</v>
      </c>
      <c r="BY759" s="62">
        <f t="shared" si="669"/>
        <v>27</v>
      </c>
      <c r="BZ759" s="63">
        <f t="shared" si="670"/>
        <v>0.56246527777777799</v>
      </c>
      <c r="CA759" s="63">
        <f t="shared" si="671"/>
        <v>0.56802083333333353</v>
      </c>
      <c r="CB759" s="63">
        <f t="shared" si="672"/>
        <v>0.54989583333333358</v>
      </c>
      <c r="CC759" s="63">
        <f t="shared" si="673"/>
        <v>0.59572916666666664</v>
      </c>
      <c r="CD759" s="63">
        <f t="shared" si="674"/>
        <v>0.5754166666666668</v>
      </c>
      <c r="CE759" s="63">
        <f t="shared" si="675"/>
        <v>0.58583333333333343</v>
      </c>
      <c r="CF759" s="63">
        <f t="shared" si="676"/>
        <v>0.58292824074074068</v>
      </c>
      <c r="CG759" s="63">
        <f t="shared" si="677"/>
        <v>0.58223379629629624</v>
      </c>
      <c r="CH759" s="36"/>
      <c r="CI759" s="36"/>
      <c r="CJ759" s="36"/>
      <c r="CK759" s="36"/>
      <c r="CL759" s="60">
        <v>60</v>
      </c>
    </row>
    <row r="760" spans="1:90" ht="28.5" customHeight="1" x14ac:dyDescent="0.25">
      <c r="A760" s="37">
        <v>93</v>
      </c>
      <c r="B760" s="95"/>
      <c r="C760" s="95"/>
      <c r="D760" s="95"/>
      <c r="F760" s="44"/>
      <c r="G760" s="44">
        <v>252.8</v>
      </c>
      <c r="H760" s="44">
        <f t="shared" si="631"/>
        <v>252.74</v>
      </c>
      <c r="I760" s="83">
        <v>252.7</v>
      </c>
      <c r="J760" s="43">
        <f t="shared" si="680"/>
        <v>-3.1658092599925807E-4</v>
      </c>
      <c r="K760" s="44">
        <f t="shared" si="681"/>
        <v>-8.0000000000012506E-2</v>
      </c>
      <c r="L760" s="16" t="s">
        <v>1016</v>
      </c>
      <c r="M760" s="122" t="s">
        <v>1231</v>
      </c>
      <c r="N760" s="46">
        <f t="shared" si="637"/>
        <v>252.78</v>
      </c>
      <c r="O760" s="46">
        <v>-0.02</v>
      </c>
      <c r="P760" s="78">
        <v>252.8</v>
      </c>
      <c r="Q760" s="87"/>
      <c r="R760" s="78"/>
      <c r="U760" s="47" t="str">
        <f t="shared" si="678"/>
        <v/>
      </c>
      <c r="V760" s="47" t="str">
        <f t="shared" si="679"/>
        <v/>
      </c>
      <c r="AA760" s="50"/>
      <c r="AB760" s="50"/>
      <c r="AC760" s="50"/>
      <c r="AD760" s="50"/>
      <c r="AE760" s="51">
        <f t="shared" si="632"/>
        <v>93</v>
      </c>
      <c r="AF760" s="51" t="str">
        <f t="shared" si="633"/>
        <v/>
      </c>
      <c r="AG760" s="51" t="str">
        <f t="shared" si="634"/>
        <v/>
      </c>
      <c r="AH760" s="51" t="str">
        <f t="shared" si="635"/>
        <v/>
      </c>
      <c r="AI760" s="52">
        <f t="shared" si="636"/>
        <v>252.74</v>
      </c>
      <c r="AJ760" s="51"/>
      <c r="AK760" s="53"/>
      <c r="AL760" s="52"/>
      <c r="AM760" s="53">
        <f t="shared" si="638"/>
        <v>48</v>
      </c>
      <c r="AN760" s="53">
        <f>IF(AJ760&lt;&gt;"",IF(AJ760="o",VLOOKUP(AM760,OpenSect!$A$1:$D$11,2),IF(AJ760="u",VLOOKUP(AM760,UpHill!$A$1:$D$35,2),IF(AJ760="d",VLOOKUP(AM760,DownHill!$A$1:$D$29,2),IF(AJ760="f",VLOOKUP(AM760,FlatUnd!$A$2:$D$30,2),IF(AJ760="t",VLOOKUP(AM760,TimeAdd!$A$1:$D$176,2),IF(AJ760="l",VLOOKUP(AM760,SLimit!$A$1:$D$8,2),AN759)))))),AN759)</f>
        <v>56</v>
      </c>
      <c r="AO760" s="53">
        <f>IF(AJ760&lt;&gt;"",IF(AJ760="o",VLOOKUP(AM760,OpenSect!$A$1:$D$11,3),IF(AJ760="u",VLOOKUP(AM760,UpHill!$A$1:$D$35,3),IF(AJ760="d",VLOOKUP(AM760,DownHill!$A$3:$D$29,3),IF(AJ760="f",VLOOKUP(AM760,FlatUnd!$A$2:$D$30,3),IF(AJ760="t",VLOOKUP(AM760,TimeAdd!$A$1:$D$18,3),IF(AJ760="l",VLOOKUP(AM760,SLimit!$A$1:$D$8,3),AO759)))))),AO759)</f>
        <v>64</v>
      </c>
      <c r="AP760" s="53">
        <f>IF(AJ760&lt;&gt;"",IF(AJ760="o",VLOOKUP(AM760,OpenSect!$A$1:$D$11,4),IF(AJ760="u",VLOOKUP(AM760,UpHill!$A$1:$D$35,4),IF(AJ760="d",VLOOKUP(AM760,DownHill!$A$1:$D$29,4),IF(AJ760="f",VLOOKUP(AM760,FlatUnd!$A$2:$D$30,4),IF(AJ760="t",VLOOKUP(AM760,TimeAdd!$A$1:$D$18,4),IF(AJ760="l",VLOOKUP(AM760,SLimit!$A$1:$D$8,4),AP759)))))),AP759)</f>
        <v>70</v>
      </c>
      <c r="AQ760" s="53" t="str">
        <f t="shared" si="639"/>
        <v>80</v>
      </c>
      <c r="AR760" s="54" t="str">
        <f t="shared" si="640"/>
        <v>Bridge.</v>
      </c>
      <c r="AS760" s="55"/>
      <c r="AT760" s="55"/>
      <c r="AU760" s="56">
        <f>IF(GroupStTimes!$A$8=0,MIN(CB760,CD760,CF760),MIN(BZ760,CB760,CD760,CF760))</f>
        <v>0.54996527777777804</v>
      </c>
      <c r="AV760" s="56">
        <f>IF(GroupStTimes!$A$8=0,MAX(CC760,CE760,CG760),MAX(CA760,CC760,CE760,CG760))</f>
        <v>0.5957986111111111</v>
      </c>
      <c r="AW760" s="57" t="str">
        <f t="shared" si="641"/>
        <v/>
      </c>
      <c r="AX760" s="58" t="str">
        <f t="shared" si="642"/>
        <v/>
      </c>
      <c r="AY760" s="58" t="str">
        <f t="shared" si="643"/>
        <v/>
      </c>
      <c r="AZ760" s="31">
        <f t="shared" si="644"/>
        <v>248.61</v>
      </c>
      <c r="BA760" s="59">
        <f t="shared" si="645"/>
        <v>0.5589699074074076</v>
      </c>
      <c r="BB760" s="59">
        <f t="shared" si="646"/>
        <v>0.56452546296296313</v>
      </c>
      <c r="BC760" s="59">
        <f t="shared" si="647"/>
        <v>0.54689814814814841</v>
      </c>
      <c r="BD760" s="59">
        <f t="shared" si="648"/>
        <v>0.59273148148148147</v>
      </c>
      <c r="BE760" s="59">
        <f t="shared" si="649"/>
        <v>0.57278935185185198</v>
      </c>
      <c r="BF760" s="59">
        <f t="shared" si="650"/>
        <v>0.58320601851851861</v>
      </c>
      <c r="BG760" s="59">
        <f t="shared" si="651"/>
        <v>0.5805324074074073</v>
      </c>
      <c r="BH760" s="59">
        <f t="shared" si="652"/>
        <v>0.57983796296296286</v>
      </c>
      <c r="BI760" s="31">
        <f t="shared" si="653"/>
        <v>4.1299999999999955</v>
      </c>
      <c r="BJ760" s="61">
        <f t="shared" si="654"/>
        <v>8.6041666666666572E-2</v>
      </c>
      <c r="BK760" s="61">
        <f t="shared" si="655"/>
        <v>7.3749999999999913E-2</v>
      </c>
      <c r="BL760" s="61">
        <f t="shared" si="656"/>
        <v>6.4531249999999929E-2</v>
      </c>
      <c r="BM760" s="61">
        <f t="shared" si="657"/>
        <v>5.8999999999999934E-2</v>
      </c>
      <c r="BN760" s="62">
        <f t="shared" si="658"/>
        <v>0</v>
      </c>
      <c r="BO760" s="62">
        <f t="shared" si="659"/>
        <v>5</v>
      </c>
      <c r="BP760" s="62">
        <f t="shared" si="660"/>
        <v>10</v>
      </c>
      <c r="BQ760" s="62">
        <f t="shared" si="661"/>
        <v>0</v>
      </c>
      <c r="BR760" s="62">
        <f t="shared" si="662"/>
        <v>4</v>
      </c>
      <c r="BS760" s="62">
        <f t="shared" si="663"/>
        <v>25</v>
      </c>
      <c r="BT760" s="62">
        <f t="shared" si="664"/>
        <v>0</v>
      </c>
      <c r="BU760" s="62">
        <f t="shared" si="665"/>
        <v>3</v>
      </c>
      <c r="BV760" s="62">
        <f t="shared" si="666"/>
        <v>52</v>
      </c>
      <c r="BW760" s="62">
        <f t="shared" si="667"/>
        <v>0</v>
      </c>
      <c r="BX760" s="62">
        <f t="shared" si="668"/>
        <v>3</v>
      </c>
      <c r="BY760" s="62">
        <f t="shared" si="669"/>
        <v>32</v>
      </c>
      <c r="BZ760" s="63">
        <f t="shared" si="670"/>
        <v>0.56255787037037053</v>
      </c>
      <c r="CA760" s="63">
        <f t="shared" si="671"/>
        <v>0.56811342592592606</v>
      </c>
      <c r="CB760" s="63">
        <f t="shared" si="672"/>
        <v>0.54996527777777804</v>
      </c>
      <c r="CC760" s="63">
        <f t="shared" si="673"/>
        <v>0.5957986111111111</v>
      </c>
      <c r="CD760" s="63">
        <f t="shared" si="674"/>
        <v>0.57547453703703721</v>
      </c>
      <c r="CE760" s="63">
        <f t="shared" si="675"/>
        <v>0.58589120370370384</v>
      </c>
      <c r="CF760" s="63">
        <f t="shared" si="676"/>
        <v>0.58298611111111098</v>
      </c>
      <c r="CG760" s="63">
        <f t="shared" si="677"/>
        <v>0.58229166666666654</v>
      </c>
      <c r="CH760" s="36"/>
      <c r="CI760" s="36"/>
      <c r="CJ760" s="36"/>
      <c r="CK760" s="36"/>
      <c r="CL760" s="60">
        <v>60</v>
      </c>
    </row>
    <row r="761" spans="1:90" ht="28.5" customHeight="1" x14ac:dyDescent="0.25">
      <c r="A761" s="37">
        <v>93</v>
      </c>
      <c r="B761" s="95"/>
      <c r="C761" s="95"/>
      <c r="D761" s="95"/>
      <c r="F761" s="44"/>
      <c r="G761" s="44">
        <v>253.08</v>
      </c>
      <c r="H761" s="44">
        <f t="shared" si="631"/>
        <v>253.02</v>
      </c>
      <c r="I761" s="83">
        <v>252.98</v>
      </c>
      <c r="J761" s="43">
        <f t="shared" si="680"/>
        <v>-3.1623053205791961E-4</v>
      </c>
      <c r="K761" s="44">
        <f t="shared" si="681"/>
        <v>-8.0000000000012506E-2</v>
      </c>
      <c r="L761" s="16" t="s">
        <v>1493</v>
      </c>
      <c r="M761" s="122" t="s">
        <v>1231</v>
      </c>
      <c r="N761" s="46">
        <f t="shared" si="637"/>
        <v>253.06</v>
      </c>
      <c r="O761" s="46">
        <v>-0.02</v>
      </c>
      <c r="P761" s="78">
        <v>253.08</v>
      </c>
      <c r="Q761" s="87"/>
      <c r="R761" s="78"/>
      <c r="U761" s="47" t="str">
        <f t="shared" si="678"/>
        <v/>
      </c>
      <c r="V761" s="47" t="str">
        <f t="shared" si="679"/>
        <v/>
      </c>
      <c r="AA761" s="50"/>
      <c r="AB761" s="50"/>
      <c r="AC761" s="50"/>
      <c r="AD761" s="50"/>
      <c r="AE761" s="51">
        <f t="shared" si="632"/>
        <v>93</v>
      </c>
      <c r="AF761" s="51" t="str">
        <f t="shared" si="633"/>
        <v/>
      </c>
      <c r="AG761" s="51" t="str">
        <f t="shared" si="634"/>
        <v/>
      </c>
      <c r="AH761" s="51" t="str">
        <f t="shared" si="635"/>
        <v/>
      </c>
      <c r="AI761" s="52">
        <f t="shared" si="636"/>
        <v>253.02</v>
      </c>
      <c r="AJ761" s="51"/>
      <c r="AK761" s="53"/>
      <c r="AL761" s="52"/>
      <c r="AM761" s="53">
        <f t="shared" si="638"/>
        <v>48</v>
      </c>
      <c r="AN761" s="53">
        <f>IF(AJ761&lt;&gt;"",IF(AJ761="o",VLOOKUP(AM761,OpenSect!$A$1:$D$11,2),IF(AJ761="u",VLOOKUP(AM761,UpHill!$A$1:$D$35,2),IF(AJ761="d",VLOOKUP(AM761,DownHill!$A$1:$D$29,2),IF(AJ761="f",VLOOKUP(AM761,FlatUnd!$A$2:$D$30,2),IF(AJ761="t",VLOOKUP(AM761,TimeAdd!$A$1:$D$176,2),IF(AJ761="l",VLOOKUP(AM761,SLimit!$A$1:$D$8,2),AN760)))))),AN760)</f>
        <v>56</v>
      </c>
      <c r="AO761" s="53">
        <f>IF(AJ761&lt;&gt;"",IF(AJ761="o",VLOOKUP(AM761,OpenSect!$A$1:$D$11,3),IF(AJ761="u",VLOOKUP(AM761,UpHill!$A$1:$D$35,3),IF(AJ761="d",VLOOKUP(AM761,DownHill!$A$3:$D$29,3),IF(AJ761="f",VLOOKUP(AM761,FlatUnd!$A$2:$D$30,3),IF(AJ761="t",VLOOKUP(AM761,TimeAdd!$A$1:$D$18,3),IF(AJ761="l",VLOOKUP(AM761,SLimit!$A$1:$D$8,3),AO760)))))),AO760)</f>
        <v>64</v>
      </c>
      <c r="AP761" s="53">
        <f>IF(AJ761&lt;&gt;"",IF(AJ761="o",VLOOKUP(AM761,OpenSect!$A$1:$D$11,4),IF(AJ761="u",VLOOKUP(AM761,UpHill!$A$1:$D$35,4),IF(AJ761="d",VLOOKUP(AM761,DownHill!$A$1:$D$29,4),IF(AJ761="f",VLOOKUP(AM761,FlatUnd!$A$2:$D$30,4),IF(AJ761="t",VLOOKUP(AM761,TimeAdd!$A$1:$D$18,4),IF(AJ761="l",VLOOKUP(AM761,SLimit!$A$1:$D$8,4),AP760)))))),AP760)</f>
        <v>70</v>
      </c>
      <c r="AQ761" s="53" t="str">
        <f t="shared" si="639"/>
        <v>80</v>
      </c>
      <c r="AR761" s="54" t="str">
        <f t="shared" si="640"/>
        <v>29,0 Km Plate.</v>
      </c>
      <c r="AS761" s="55"/>
      <c r="AT761" s="55"/>
      <c r="AU761" s="56">
        <f>IF(GroupStTimes!$A$8=0,MIN(CB761,CD761,CF761),MIN(BZ761,CB761,CD761,CF761))</f>
        <v>0.5501736111111114</v>
      </c>
      <c r="AV761" s="56">
        <f>IF(GroupStTimes!$A$8=0,MAX(CC761,CE761,CG761),MAX(CA761,CC761,CE761,CG761))</f>
        <v>0.59600694444444446</v>
      </c>
      <c r="AW761" s="57" t="str">
        <f t="shared" si="641"/>
        <v/>
      </c>
      <c r="AX761" s="58" t="str">
        <f t="shared" si="642"/>
        <v/>
      </c>
      <c r="AY761" s="58" t="str">
        <f t="shared" si="643"/>
        <v/>
      </c>
      <c r="AZ761" s="31">
        <f t="shared" si="644"/>
        <v>248.61</v>
      </c>
      <c r="BA761" s="59">
        <f t="shared" si="645"/>
        <v>0.5589699074074076</v>
      </c>
      <c r="BB761" s="59">
        <f t="shared" si="646"/>
        <v>0.56452546296296313</v>
      </c>
      <c r="BC761" s="59">
        <f t="shared" si="647"/>
        <v>0.54689814814814841</v>
      </c>
      <c r="BD761" s="59">
        <f t="shared" si="648"/>
        <v>0.59273148148148147</v>
      </c>
      <c r="BE761" s="59">
        <f t="shared" si="649"/>
        <v>0.57278935185185198</v>
      </c>
      <c r="BF761" s="59">
        <f t="shared" si="650"/>
        <v>0.58320601851851861</v>
      </c>
      <c r="BG761" s="59">
        <f t="shared" si="651"/>
        <v>0.5805324074074073</v>
      </c>
      <c r="BH761" s="59">
        <f t="shared" si="652"/>
        <v>0.57983796296296286</v>
      </c>
      <c r="BI761" s="31">
        <f t="shared" si="653"/>
        <v>4.4099999999999966</v>
      </c>
      <c r="BJ761" s="61">
        <f t="shared" si="654"/>
        <v>9.1874999999999929E-2</v>
      </c>
      <c r="BK761" s="61">
        <f t="shared" si="655"/>
        <v>7.8749999999999945E-2</v>
      </c>
      <c r="BL761" s="61">
        <f t="shared" si="656"/>
        <v>6.8906249999999947E-2</v>
      </c>
      <c r="BM761" s="61">
        <f t="shared" si="657"/>
        <v>6.2999999999999945E-2</v>
      </c>
      <c r="BN761" s="62">
        <f t="shared" si="658"/>
        <v>0</v>
      </c>
      <c r="BO761" s="62">
        <f t="shared" si="659"/>
        <v>5</v>
      </c>
      <c r="BP761" s="62">
        <f t="shared" si="660"/>
        <v>31</v>
      </c>
      <c r="BQ761" s="62">
        <f t="shared" si="661"/>
        <v>0</v>
      </c>
      <c r="BR761" s="62">
        <f t="shared" si="662"/>
        <v>4</v>
      </c>
      <c r="BS761" s="62">
        <f t="shared" si="663"/>
        <v>43</v>
      </c>
      <c r="BT761" s="62">
        <f t="shared" si="664"/>
        <v>0</v>
      </c>
      <c r="BU761" s="62">
        <f t="shared" si="665"/>
        <v>4</v>
      </c>
      <c r="BV761" s="62">
        <f t="shared" si="666"/>
        <v>8</v>
      </c>
      <c r="BW761" s="62">
        <f t="shared" si="667"/>
        <v>0</v>
      </c>
      <c r="BX761" s="62">
        <f t="shared" si="668"/>
        <v>3</v>
      </c>
      <c r="BY761" s="62">
        <f t="shared" si="669"/>
        <v>47</v>
      </c>
      <c r="BZ761" s="63">
        <f t="shared" si="670"/>
        <v>0.56280092592592612</v>
      </c>
      <c r="CA761" s="63">
        <f t="shared" si="671"/>
        <v>0.56835648148148166</v>
      </c>
      <c r="CB761" s="63">
        <f t="shared" si="672"/>
        <v>0.5501736111111114</v>
      </c>
      <c r="CC761" s="63">
        <f t="shared" si="673"/>
        <v>0.59600694444444446</v>
      </c>
      <c r="CD761" s="63">
        <f t="shared" si="674"/>
        <v>0.57565972222222239</v>
      </c>
      <c r="CE761" s="63">
        <f t="shared" si="675"/>
        <v>0.58607638888888902</v>
      </c>
      <c r="CF761" s="63">
        <f t="shared" si="676"/>
        <v>0.58315972222222212</v>
      </c>
      <c r="CG761" s="63">
        <f t="shared" si="677"/>
        <v>0.58246527777777768</v>
      </c>
      <c r="CH761" s="36"/>
      <c r="CI761" s="36"/>
      <c r="CJ761" s="36"/>
      <c r="CK761" s="36"/>
      <c r="CL761" s="60">
        <v>60</v>
      </c>
    </row>
    <row r="762" spans="1:90" ht="28.5" customHeight="1" x14ac:dyDescent="0.25">
      <c r="A762" s="37">
        <v>93</v>
      </c>
      <c r="B762" s="95"/>
      <c r="C762" s="95"/>
      <c r="D762" s="95"/>
      <c r="F762" s="44"/>
      <c r="G762" s="44">
        <v>253.24</v>
      </c>
      <c r="H762" s="44">
        <f t="shared" si="631"/>
        <v>253.18</v>
      </c>
      <c r="I762" s="83">
        <v>253.14</v>
      </c>
      <c r="J762" s="43">
        <f t="shared" si="680"/>
        <v>-3.1603065497358185E-4</v>
      </c>
      <c r="K762" s="44">
        <f t="shared" si="681"/>
        <v>-8.0000000000012506E-2</v>
      </c>
      <c r="L762" s="16" t="s">
        <v>359</v>
      </c>
      <c r="M762" s="122" t="s">
        <v>1231</v>
      </c>
      <c r="N762" s="46">
        <f t="shared" si="637"/>
        <v>253.22</v>
      </c>
      <c r="O762" s="46">
        <v>-0.02</v>
      </c>
      <c r="P762" s="78">
        <v>253.24</v>
      </c>
      <c r="Q762" s="87"/>
      <c r="R762" s="78"/>
      <c r="U762" s="47" t="str">
        <f t="shared" si="678"/>
        <v/>
      </c>
      <c r="V762" s="47" t="str">
        <f t="shared" si="679"/>
        <v/>
      </c>
      <c r="AA762" s="50"/>
      <c r="AB762" s="50"/>
      <c r="AC762" s="50"/>
      <c r="AD762" s="50"/>
      <c r="AE762" s="51">
        <f t="shared" si="632"/>
        <v>93</v>
      </c>
      <c r="AF762" s="51" t="str">
        <f t="shared" si="633"/>
        <v/>
      </c>
      <c r="AG762" s="51" t="str">
        <f t="shared" si="634"/>
        <v/>
      </c>
      <c r="AH762" s="51" t="str">
        <f t="shared" si="635"/>
        <v/>
      </c>
      <c r="AI762" s="52">
        <f t="shared" si="636"/>
        <v>253.18</v>
      </c>
      <c r="AJ762" s="51"/>
      <c r="AK762" s="53"/>
      <c r="AL762" s="52"/>
      <c r="AM762" s="53">
        <f t="shared" si="638"/>
        <v>48</v>
      </c>
      <c r="AN762" s="53">
        <f>IF(AJ762&lt;&gt;"",IF(AJ762="o",VLOOKUP(AM762,OpenSect!$A$1:$D$11,2),IF(AJ762="u",VLOOKUP(AM762,UpHill!$A$1:$D$35,2),IF(AJ762="d",VLOOKUP(AM762,DownHill!$A$1:$D$29,2),IF(AJ762="f",VLOOKUP(AM762,FlatUnd!$A$2:$D$30,2),IF(AJ762="t",VLOOKUP(AM762,TimeAdd!$A$1:$D$176,2),IF(AJ762="l",VLOOKUP(AM762,SLimit!$A$1:$D$8,2),AN761)))))),AN761)</f>
        <v>56</v>
      </c>
      <c r="AO762" s="53">
        <f>IF(AJ762&lt;&gt;"",IF(AJ762="o",VLOOKUP(AM762,OpenSect!$A$1:$D$11,3),IF(AJ762="u",VLOOKUP(AM762,UpHill!$A$1:$D$35,3),IF(AJ762="d",VLOOKUP(AM762,DownHill!$A$3:$D$29,3),IF(AJ762="f",VLOOKUP(AM762,FlatUnd!$A$2:$D$30,3),IF(AJ762="t",VLOOKUP(AM762,TimeAdd!$A$1:$D$18,3),IF(AJ762="l",VLOOKUP(AM762,SLimit!$A$1:$D$8,3),AO761)))))),AO761)</f>
        <v>64</v>
      </c>
      <c r="AP762" s="53">
        <f>IF(AJ762&lt;&gt;"",IF(AJ762="o",VLOOKUP(AM762,OpenSect!$A$1:$D$11,4),IF(AJ762="u",VLOOKUP(AM762,UpHill!$A$1:$D$35,4),IF(AJ762="d",VLOOKUP(AM762,DownHill!$A$1:$D$29,4),IF(AJ762="f",VLOOKUP(AM762,FlatUnd!$A$2:$D$30,4),IF(AJ762="t",VLOOKUP(AM762,TimeAdd!$A$1:$D$18,4),IF(AJ762="l",VLOOKUP(AM762,SLimit!$A$1:$D$8,4),AP761)))))),AP761)</f>
        <v>70</v>
      </c>
      <c r="AQ762" s="53" t="str">
        <f t="shared" si="639"/>
        <v>80</v>
      </c>
      <c r="AR762" s="54" t="str">
        <f t="shared" si="640"/>
        <v>Warning - Children.</v>
      </c>
      <c r="AS762" s="55"/>
      <c r="AT762" s="55"/>
      <c r="AU762" s="56">
        <f>IF(GroupStTimes!$A$8=0,MIN(CB762,CD762,CF762),MIN(BZ762,CB762,CD762,CF762))</f>
        <v>0.55030092592592617</v>
      </c>
      <c r="AV762" s="56">
        <f>IF(GroupStTimes!$A$8=0,MAX(CC762,CE762,CG762),MAX(CA762,CC762,CE762,CG762))</f>
        <v>0.59613425925925922</v>
      </c>
      <c r="AW762" s="57" t="str">
        <f t="shared" si="641"/>
        <v/>
      </c>
      <c r="AX762" s="58" t="str">
        <f t="shared" si="642"/>
        <v/>
      </c>
      <c r="AY762" s="58" t="str">
        <f t="shared" si="643"/>
        <v/>
      </c>
      <c r="AZ762" s="31">
        <f t="shared" si="644"/>
        <v>248.61</v>
      </c>
      <c r="BA762" s="59">
        <f t="shared" si="645"/>
        <v>0.5589699074074076</v>
      </c>
      <c r="BB762" s="59">
        <f t="shared" si="646"/>
        <v>0.56452546296296313</v>
      </c>
      <c r="BC762" s="59">
        <f t="shared" si="647"/>
        <v>0.54689814814814841</v>
      </c>
      <c r="BD762" s="59">
        <f t="shared" si="648"/>
        <v>0.59273148148148147</v>
      </c>
      <c r="BE762" s="59">
        <f t="shared" si="649"/>
        <v>0.57278935185185198</v>
      </c>
      <c r="BF762" s="59">
        <f t="shared" si="650"/>
        <v>0.58320601851851861</v>
      </c>
      <c r="BG762" s="59">
        <f t="shared" si="651"/>
        <v>0.5805324074074073</v>
      </c>
      <c r="BH762" s="59">
        <f t="shared" si="652"/>
        <v>0.57983796296296286</v>
      </c>
      <c r="BI762" s="31">
        <f t="shared" si="653"/>
        <v>4.5699999999999932</v>
      </c>
      <c r="BJ762" s="61">
        <f t="shared" si="654"/>
        <v>9.5208333333333187E-2</v>
      </c>
      <c r="BK762" s="61">
        <f t="shared" si="655"/>
        <v>8.1607142857142739E-2</v>
      </c>
      <c r="BL762" s="61">
        <f t="shared" si="656"/>
        <v>7.1406249999999893E-2</v>
      </c>
      <c r="BM762" s="61">
        <f t="shared" si="657"/>
        <v>6.5285714285714183E-2</v>
      </c>
      <c r="BN762" s="62">
        <f t="shared" si="658"/>
        <v>0</v>
      </c>
      <c r="BO762" s="62">
        <f t="shared" si="659"/>
        <v>5</v>
      </c>
      <c r="BP762" s="62">
        <f t="shared" si="660"/>
        <v>43</v>
      </c>
      <c r="BQ762" s="62">
        <f t="shared" si="661"/>
        <v>0</v>
      </c>
      <c r="BR762" s="62">
        <f t="shared" si="662"/>
        <v>4</v>
      </c>
      <c r="BS762" s="62">
        <f t="shared" si="663"/>
        <v>54</v>
      </c>
      <c r="BT762" s="62">
        <f t="shared" si="664"/>
        <v>0</v>
      </c>
      <c r="BU762" s="62">
        <f t="shared" si="665"/>
        <v>4</v>
      </c>
      <c r="BV762" s="62">
        <f t="shared" si="666"/>
        <v>17</v>
      </c>
      <c r="BW762" s="62">
        <f t="shared" si="667"/>
        <v>0</v>
      </c>
      <c r="BX762" s="62">
        <f t="shared" si="668"/>
        <v>3</v>
      </c>
      <c r="BY762" s="62">
        <f t="shared" si="669"/>
        <v>55</v>
      </c>
      <c r="BZ762" s="63">
        <f t="shared" si="670"/>
        <v>0.56293981481481503</v>
      </c>
      <c r="CA762" s="63">
        <f t="shared" si="671"/>
        <v>0.56849537037037057</v>
      </c>
      <c r="CB762" s="63">
        <f t="shared" si="672"/>
        <v>0.55030092592592617</v>
      </c>
      <c r="CC762" s="63">
        <f t="shared" si="673"/>
        <v>0.59613425925925922</v>
      </c>
      <c r="CD762" s="63">
        <f t="shared" si="674"/>
        <v>0.57576388888888896</v>
      </c>
      <c r="CE762" s="63">
        <f t="shared" si="675"/>
        <v>0.58618055555555559</v>
      </c>
      <c r="CF762" s="63">
        <f t="shared" si="676"/>
        <v>0.58325231481481477</v>
      </c>
      <c r="CG762" s="63">
        <f t="shared" si="677"/>
        <v>0.58255787037037032</v>
      </c>
      <c r="CH762" s="36"/>
      <c r="CI762" s="36"/>
      <c r="CJ762" s="36"/>
      <c r="CK762" s="36"/>
      <c r="CL762" s="60">
        <v>60</v>
      </c>
    </row>
    <row r="763" spans="1:90" ht="28.5" customHeight="1" x14ac:dyDescent="0.25">
      <c r="A763" s="37">
        <v>93</v>
      </c>
      <c r="B763" s="95"/>
      <c r="C763" s="95"/>
      <c r="D763" s="95"/>
      <c r="E763" s="37"/>
      <c r="F763" s="44"/>
      <c r="G763" s="44">
        <v>253.63</v>
      </c>
      <c r="H763" s="44">
        <f t="shared" si="631"/>
        <v>253.57</v>
      </c>
      <c r="I763" s="83">
        <v>253.53</v>
      </c>
      <c r="J763" s="43">
        <f t="shared" si="680"/>
        <v>-3.1554451149759034E-4</v>
      </c>
      <c r="K763" s="44">
        <f t="shared" si="681"/>
        <v>-7.9999999999984084E-2</v>
      </c>
      <c r="L763" s="16" t="s">
        <v>1719</v>
      </c>
      <c r="M763" s="122" t="s">
        <v>1231</v>
      </c>
      <c r="N763" s="46">
        <f t="shared" si="637"/>
        <v>253.60999999999999</v>
      </c>
      <c r="O763" s="46">
        <v>-0.02</v>
      </c>
      <c r="P763" s="78">
        <v>253.63</v>
      </c>
      <c r="Q763" s="87"/>
      <c r="R763" s="78"/>
      <c r="U763" s="47" t="str">
        <f t="shared" si="678"/>
        <v/>
      </c>
      <c r="V763" s="47" t="str">
        <f t="shared" si="679"/>
        <v/>
      </c>
      <c r="AA763" s="50"/>
      <c r="AB763" s="50"/>
      <c r="AC763" s="50"/>
      <c r="AD763" s="50"/>
      <c r="AE763" s="51">
        <f t="shared" si="632"/>
        <v>93</v>
      </c>
      <c r="AF763" s="51" t="str">
        <f t="shared" si="633"/>
        <v/>
      </c>
      <c r="AG763" s="51" t="str">
        <f t="shared" si="634"/>
        <v/>
      </c>
      <c r="AH763" s="51" t="str">
        <f t="shared" si="635"/>
        <v/>
      </c>
      <c r="AI763" s="52">
        <f t="shared" si="636"/>
        <v>253.57</v>
      </c>
      <c r="AJ763" s="51"/>
      <c r="AK763" s="53"/>
      <c r="AL763" s="52"/>
      <c r="AM763" s="53">
        <f t="shared" si="638"/>
        <v>48</v>
      </c>
      <c r="AN763" s="53">
        <f>IF(AJ763&lt;&gt;"",IF(AJ763="o",VLOOKUP(AM763,OpenSect!$A$1:$D$11,2),IF(AJ763="u",VLOOKUP(AM763,UpHill!$A$1:$D$35,2),IF(AJ763="d",VLOOKUP(AM763,DownHill!$A$1:$D$29,2),IF(AJ763="f",VLOOKUP(AM763,FlatUnd!$A$2:$D$30,2),IF(AJ763="t",VLOOKUP(AM763,TimeAdd!$A$1:$D$176,2),IF(AJ763="l",VLOOKUP(AM763,SLimit!$A$1:$D$8,2),AN762)))))),AN762)</f>
        <v>56</v>
      </c>
      <c r="AO763" s="53">
        <f>IF(AJ763&lt;&gt;"",IF(AJ763="o",VLOOKUP(AM763,OpenSect!$A$1:$D$11,3),IF(AJ763="u",VLOOKUP(AM763,UpHill!$A$1:$D$35,3),IF(AJ763="d",VLOOKUP(AM763,DownHill!$A$3:$D$29,3),IF(AJ763="f",VLOOKUP(AM763,FlatUnd!$A$2:$D$30,3),IF(AJ763="t",VLOOKUP(AM763,TimeAdd!$A$1:$D$18,3),IF(AJ763="l",VLOOKUP(AM763,SLimit!$A$1:$D$8,3),AO762)))))),AO762)</f>
        <v>64</v>
      </c>
      <c r="AP763" s="53">
        <f>IF(AJ763&lt;&gt;"",IF(AJ763="o",VLOOKUP(AM763,OpenSect!$A$1:$D$11,4),IF(AJ763="u",VLOOKUP(AM763,UpHill!$A$1:$D$35,4),IF(AJ763="d",VLOOKUP(AM763,DownHill!$A$1:$D$29,4),IF(AJ763="f",VLOOKUP(AM763,FlatUnd!$A$2:$D$30,4),IF(AJ763="t",VLOOKUP(AM763,TimeAdd!$A$1:$D$18,4),IF(AJ763="l",VLOOKUP(AM763,SLimit!$A$1:$D$8,4),AP762)))))),AP762)</f>
        <v>70</v>
      </c>
      <c r="AQ763" s="53" t="str">
        <f t="shared" si="639"/>
        <v>80</v>
      </c>
      <c r="AR763" s="54" t="str">
        <f t="shared" si="640"/>
        <v xml:space="preserve"> Warning - Side road Junction.{Left}</v>
      </c>
      <c r="AS763" s="55"/>
      <c r="AT763" s="55"/>
      <c r="AU763" s="56">
        <f>IF(GroupStTimes!$A$8=0,MIN(CB763,CD763,CF763),MIN(BZ763,CB763,CD763,CF763))</f>
        <v>0.55059027777777803</v>
      </c>
      <c r="AV763" s="56">
        <f>IF(GroupStTimes!$A$8=0,MAX(CC763,CE763,CG763),MAX(CA763,CC763,CE763,CG763))</f>
        <v>0.59642361111111108</v>
      </c>
      <c r="AW763" s="57" t="str">
        <f t="shared" si="641"/>
        <v/>
      </c>
      <c r="AX763" s="58" t="str">
        <f t="shared" si="642"/>
        <v/>
      </c>
      <c r="AY763" s="58" t="str">
        <f t="shared" si="643"/>
        <v/>
      </c>
      <c r="AZ763" s="31">
        <f t="shared" si="644"/>
        <v>248.61</v>
      </c>
      <c r="BA763" s="59">
        <f t="shared" si="645"/>
        <v>0.5589699074074076</v>
      </c>
      <c r="BB763" s="59">
        <f t="shared" si="646"/>
        <v>0.56452546296296313</v>
      </c>
      <c r="BC763" s="59">
        <f t="shared" si="647"/>
        <v>0.54689814814814841</v>
      </c>
      <c r="BD763" s="59">
        <f t="shared" si="648"/>
        <v>0.59273148148148147</v>
      </c>
      <c r="BE763" s="59">
        <f t="shared" si="649"/>
        <v>0.57278935185185198</v>
      </c>
      <c r="BF763" s="59">
        <f t="shared" si="650"/>
        <v>0.58320601851851861</v>
      </c>
      <c r="BG763" s="59">
        <f t="shared" si="651"/>
        <v>0.5805324074074073</v>
      </c>
      <c r="BH763" s="59">
        <f t="shared" si="652"/>
        <v>0.57983796296296286</v>
      </c>
      <c r="BI763" s="31">
        <f t="shared" si="653"/>
        <v>4.9599999999999795</v>
      </c>
      <c r="BJ763" s="61">
        <f t="shared" si="654"/>
        <v>0.1033333333333329</v>
      </c>
      <c r="BK763" s="61">
        <f t="shared" si="655"/>
        <v>8.8571428571428204E-2</v>
      </c>
      <c r="BL763" s="61">
        <f t="shared" si="656"/>
        <v>7.749999999999968E-2</v>
      </c>
      <c r="BM763" s="61">
        <f t="shared" si="657"/>
        <v>7.0857142857142563E-2</v>
      </c>
      <c r="BN763" s="62">
        <f t="shared" si="658"/>
        <v>0</v>
      </c>
      <c r="BO763" s="62">
        <f t="shared" si="659"/>
        <v>6</v>
      </c>
      <c r="BP763" s="62">
        <f t="shared" si="660"/>
        <v>12</v>
      </c>
      <c r="BQ763" s="62">
        <f t="shared" si="661"/>
        <v>0</v>
      </c>
      <c r="BR763" s="62">
        <f t="shared" si="662"/>
        <v>5</v>
      </c>
      <c r="BS763" s="62">
        <f t="shared" si="663"/>
        <v>19</v>
      </c>
      <c r="BT763" s="62">
        <f t="shared" si="664"/>
        <v>0</v>
      </c>
      <c r="BU763" s="62">
        <f t="shared" si="665"/>
        <v>4</v>
      </c>
      <c r="BV763" s="62">
        <f t="shared" si="666"/>
        <v>39</v>
      </c>
      <c r="BW763" s="62">
        <f t="shared" si="667"/>
        <v>0</v>
      </c>
      <c r="BX763" s="62">
        <f t="shared" si="668"/>
        <v>4</v>
      </c>
      <c r="BY763" s="62">
        <f t="shared" si="669"/>
        <v>15</v>
      </c>
      <c r="BZ763" s="63">
        <f t="shared" si="670"/>
        <v>0.56327546296296316</v>
      </c>
      <c r="CA763" s="63">
        <f t="shared" si="671"/>
        <v>0.56883101851851869</v>
      </c>
      <c r="CB763" s="63">
        <f t="shared" si="672"/>
        <v>0.55059027777777803</v>
      </c>
      <c r="CC763" s="63">
        <f t="shared" si="673"/>
        <v>0.59642361111111108</v>
      </c>
      <c r="CD763" s="63">
        <f t="shared" si="674"/>
        <v>0.5760185185185186</v>
      </c>
      <c r="CE763" s="63">
        <f t="shared" si="675"/>
        <v>0.58643518518518523</v>
      </c>
      <c r="CF763" s="63">
        <f t="shared" si="676"/>
        <v>0.58348379629629621</v>
      </c>
      <c r="CG763" s="63">
        <f t="shared" si="677"/>
        <v>0.58278935185185177</v>
      </c>
      <c r="CH763" s="36"/>
      <c r="CI763" s="36"/>
      <c r="CJ763" s="36"/>
      <c r="CK763" s="36"/>
      <c r="CL763" s="60">
        <v>60</v>
      </c>
    </row>
    <row r="764" spans="1:90" ht="28.5" customHeight="1" x14ac:dyDescent="0.25">
      <c r="A764" s="37">
        <v>93</v>
      </c>
      <c r="B764" s="95"/>
      <c r="C764" s="95"/>
      <c r="D764" s="95"/>
      <c r="E764" s="37"/>
      <c r="F764" s="44"/>
      <c r="G764" s="44">
        <v>253.7</v>
      </c>
      <c r="H764" s="44">
        <f t="shared" si="631"/>
        <v>253.64</v>
      </c>
      <c r="I764" s="83">
        <v>253.6</v>
      </c>
      <c r="J764" s="43">
        <f t="shared" si="680"/>
        <v>-3.154574132491486E-4</v>
      </c>
      <c r="K764" s="44">
        <f t="shared" si="681"/>
        <v>-7.9999999999984084E-2</v>
      </c>
      <c r="L764" s="16" t="s">
        <v>1630</v>
      </c>
      <c r="M764" s="122" t="s">
        <v>1231</v>
      </c>
      <c r="N764" s="46">
        <f t="shared" si="637"/>
        <v>253.67999999999998</v>
      </c>
      <c r="O764" s="46">
        <v>-0.02</v>
      </c>
      <c r="P764" s="78">
        <v>253.7</v>
      </c>
      <c r="Q764" s="87"/>
      <c r="R764" s="78"/>
      <c r="U764" s="47" t="str">
        <f t="shared" si="678"/>
        <v/>
      </c>
      <c r="V764" s="47" t="str">
        <f t="shared" si="679"/>
        <v/>
      </c>
      <c r="AA764" s="50"/>
      <c r="AB764" s="50"/>
      <c r="AC764" s="50"/>
      <c r="AD764" s="50"/>
      <c r="AE764" s="51">
        <f t="shared" si="632"/>
        <v>93</v>
      </c>
      <c r="AF764" s="51" t="str">
        <f t="shared" si="633"/>
        <v/>
      </c>
      <c r="AG764" s="51" t="str">
        <f t="shared" si="634"/>
        <v/>
      </c>
      <c r="AH764" s="51" t="str">
        <f t="shared" si="635"/>
        <v/>
      </c>
      <c r="AI764" s="52">
        <f t="shared" si="636"/>
        <v>253.64</v>
      </c>
      <c r="AJ764" s="51"/>
      <c r="AK764" s="53"/>
      <c r="AL764" s="52"/>
      <c r="AM764" s="53">
        <f t="shared" si="638"/>
        <v>48</v>
      </c>
      <c r="AN764" s="53">
        <f>IF(AJ764&lt;&gt;"",IF(AJ764="o",VLOOKUP(AM764,OpenSect!$A$1:$D$11,2),IF(AJ764="u",VLOOKUP(AM764,UpHill!$A$1:$D$35,2),IF(AJ764="d",VLOOKUP(AM764,DownHill!$A$1:$D$29,2),IF(AJ764="f",VLOOKUP(AM764,FlatUnd!$A$2:$D$30,2),IF(AJ764="t",VLOOKUP(AM764,TimeAdd!$A$1:$D$176,2),IF(AJ764="l",VLOOKUP(AM764,SLimit!$A$1:$D$8,2),AN763)))))),AN763)</f>
        <v>56</v>
      </c>
      <c r="AO764" s="53">
        <f>IF(AJ764&lt;&gt;"",IF(AJ764="o",VLOOKUP(AM764,OpenSect!$A$1:$D$11,3),IF(AJ764="u",VLOOKUP(AM764,UpHill!$A$1:$D$35,3),IF(AJ764="d",VLOOKUP(AM764,DownHill!$A$3:$D$29,3),IF(AJ764="f",VLOOKUP(AM764,FlatUnd!$A$2:$D$30,3),IF(AJ764="t",VLOOKUP(AM764,TimeAdd!$A$1:$D$18,3),IF(AJ764="l",VLOOKUP(AM764,SLimit!$A$1:$D$8,3),AO763)))))),AO763)</f>
        <v>64</v>
      </c>
      <c r="AP764" s="53">
        <f>IF(AJ764&lt;&gt;"",IF(AJ764="o",VLOOKUP(AM764,OpenSect!$A$1:$D$11,4),IF(AJ764="u",VLOOKUP(AM764,UpHill!$A$1:$D$35,4),IF(AJ764="d",VLOOKUP(AM764,DownHill!$A$1:$D$29,4),IF(AJ764="f",VLOOKUP(AM764,FlatUnd!$A$2:$D$30,4),IF(AJ764="t",VLOOKUP(AM764,TimeAdd!$A$1:$D$18,4),IF(AJ764="l",VLOOKUP(AM764,SLimit!$A$1:$D$8,4),AP763)))))),AP763)</f>
        <v>70</v>
      </c>
      <c r="AQ764" s="53" t="str">
        <f t="shared" si="639"/>
        <v>80</v>
      </c>
      <c r="AR764" s="54" t="str">
        <f t="shared" si="640"/>
        <v>28 Km Stone.</v>
      </c>
      <c r="AS764" s="55"/>
      <c r="AT764" s="55"/>
      <c r="AU764" s="56">
        <f>IF(GroupStTimes!$A$8=0,MIN(CB764,CD764,CF764),MIN(BZ764,CB764,CD764,CF764))</f>
        <v>0.55063657407407429</v>
      </c>
      <c r="AV764" s="56">
        <f>IF(GroupStTimes!$A$8=0,MAX(CC764,CE764,CG764),MAX(CA764,CC764,CE764,CG764))</f>
        <v>0.59646990740740735</v>
      </c>
      <c r="AW764" s="57" t="str">
        <f t="shared" si="641"/>
        <v/>
      </c>
      <c r="AX764" s="58" t="str">
        <f t="shared" si="642"/>
        <v/>
      </c>
      <c r="AY764" s="58" t="str">
        <f t="shared" si="643"/>
        <v/>
      </c>
      <c r="AZ764" s="31">
        <f t="shared" si="644"/>
        <v>248.61</v>
      </c>
      <c r="BA764" s="59">
        <f t="shared" si="645"/>
        <v>0.5589699074074076</v>
      </c>
      <c r="BB764" s="59">
        <f t="shared" si="646"/>
        <v>0.56452546296296313</v>
      </c>
      <c r="BC764" s="59">
        <f t="shared" si="647"/>
        <v>0.54689814814814841</v>
      </c>
      <c r="BD764" s="59">
        <f t="shared" si="648"/>
        <v>0.59273148148148147</v>
      </c>
      <c r="BE764" s="59">
        <f t="shared" si="649"/>
        <v>0.57278935185185198</v>
      </c>
      <c r="BF764" s="59">
        <f t="shared" si="650"/>
        <v>0.58320601851851861</v>
      </c>
      <c r="BG764" s="59">
        <f t="shared" si="651"/>
        <v>0.5805324074074073</v>
      </c>
      <c r="BH764" s="59">
        <f t="shared" si="652"/>
        <v>0.57983796296296286</v>
      </c>
      <c r="BI764" s="31">
        <f t="shared" si="653"/>
        <v>5.0299999999999727</v>
      </c>
      <c r="BJ764" s="61">
        <f t="shared" si="654"/>
        <v>0.1047916666666661</v>
      </c>
      <c r="BK764" s="61">
        <f t="shared" si="655"/>
        <v>8.982142857142808E-2</v>
      </c>
      <c r="BL764" s="61">
        <f t="shared" si="656"/>
        <v>7.8593749999999574E-2</v>
      </c>
      <c r="BM764" s="61">
        <f t="shared" si="657"/>
        <v>7.1857142857142467E-2</v>
      </c>
      <c r="BN764" s="62">
        <f t="shared" si="658"/>
        <v>0</v>
      </c>
      <c r="BO764" s="62">
        <f t="shared" si="659"/>
        <v>6</v>
      </c>
      <c r="BP764" s="62">
        <f t="shared" si="660"/>
        <v>17</v>
      </c>
      <c r="BQ764" s="62">
        <f t="shared" si="661"/>
        <v>0</v>
      </c>
      <c r="BR764" s="62">
        <f t="shared" si="662"/>
        <v>5</v>
      </c>
      <c r="BS764" s="62">
        <f t="shared" si="663"/>
        <v>23</v>
      </c>
      <c r="BT764" s="62">
        <f t="shared" si="664"/>
        <v>0</v>
      </c>
      <c r="BU764" s="62">
        <f t="shared" si="665"/>
        <v>4</v>
      </c>
      <c r="BV764" s="62">
        <f t="shared" si="666"/>
        <v>43</v>
      </c>
      <c r="BW764" s="62">
        <f t="shared" si="667"/>
        <v>0</v>
      </c>
      <c r="BX764" s="62">
        <f t="shared" si="668"/>
        <v>4</v>
      </c>
      <c r="BY764" s="62">
        <f t="shared" si="669"/>
        <v>19</v>
      </c>
      <c r="BZ764" s="63">
        <f t="shared" si="670"/>
        <v>0.56333333333333357</v>
      </c>
      <c r="CA764" s="63">
        <f t="shared" si="671"/>
        <v>0.56888888888888911</v>
      </c>
      <c r="CB764" s="63">
        <f t="shared" si="672"/>
        <v>0.55063657407407429</v>
      </c>
      <c r="CC764" s="63">
        <f t="shared" si="673"/>
        <v>0.59646990740740735</v>
      </c>
      <c r="CD764" s="63">
        <f t="shared" si="674"/>
        <v>0.57606481481481497</v>
      </c>
      <c r="CE764" s="63">
        <f t="shared" si="675"/>
        <v>0.5864814814814816</v>
      </c>
      <c r="CF764" s="63">
        <f t="shared" si="676"/>
        <v>0.58353009259259248</v>
      </c>
      <c r="CG764" s="63">
        <f t="shared" si="677"/>
        <v>0.58283564814814803</v>
      </c>
      <c r="CH764" s="36"/>
      <c r="CI764" s="36"/>
      <c r="CJ764" s="36"/>
      <c r="CK764" s="36"/>
      <c r="CL764" s="60">
        <v>60</v>
      </c>
    </row>
    <row r="765" spans="1:90" ht="28.5" customHeight="1" x14ac:dyDescent="0.25">
      <c r="A765" s="37">
        <v>93</v>
      </c>
      <c r="B765" s="95"/>
      <c r="C765" s="95"/>
      <c r="D765" s="95"/>
      <c r="E765" s="37"/>
      <c r="F765" s="44"/>
      <c r="G765" s="44">
        <v>253.93</v>
      </c>
      <c r="H765" s="44">
        <f t="shared" si="631"/>
        <v>253.87</v>
      </c>
      <c r="I765" s="83">
        <v>253.83</v>
      </c>
      <c r="J765" s="43">
        <f t="shared" si="680"/>
        <v>-3.1517157152418577E-4</v>
      </c>
      <c r="K765" s="44">
        <f t="shared" si="681"/>
        <v>-7.9999999999984084E-2</v>
      </c>
      <c r="L765" s="16" t="s">
        <v>43</v>
      </c>
      <c r="M765" s="122" t="s">
        <v>1231</v>
      </c>
      <c r="N765" s="46">
        <f t="shared" si="637"/>
        <v>253.91</v>
      </c>
      <c r="O765" s="46">
        <v>-0.02</v>
      </c>
      <c r="P765" s="78">
        <v>253.93</v>
      </c>
      <c r="Q765" s="87"/>
      <c r="R765" s="78"/>
      <c r="U765" s="47" t="str">
        <f t="shared" si="678"/>
        <v/>
      </c>
      <c r="V765" s="47" t="str">
        <f t="shared" si="679"/>
        <v/>
      </c>
      <c r="AA765" s="50"/>
      <c r="AB765" s="50"/>
      <c r="AC765" s="50"/>
      <c r="AD765" s="50"/>
      <c r="AE765" s="51">
        <f t="shared" si="632"/>
        <v>93</v>
      </c>
      <c r="AF765" s="51" t="str">
        <f t="shared" si="633"/>
        <v/>
      </c>
      <c r="AG765" s="51" t="str">
        <f t="shared" si="634"/>
        <v/>
      </c>
      <c r="AH765" s="51" t="str">
        <f t="shared" si="635"/>
        <v/>
      </c>
      <c r="AI765" s="52">
        <f t="shared" si="636"/>
        <v>253.87</v>
      </c>
      <c r="AJ765" s="51"/>
      <c r="AK765" s="53"/>
      <c r="AL765" s="52"/>
      <c r="AM765" s="53">
        <f t="shared" si="638"/>
        <v>48</v>
      </c>
      <c r="AN765" s="53">
        <f>IF(AJ765&lt;&gt;"",IF(AJ765="o",VLOOKUP(AM765,OpenSect!$A$1:$D$11,2),IF(AJ765="u",VLOOKUP(AM765,UpHill!$A$1:$D$35,2),IF(AJ765="d",VLOOKUP(AM765,DownHill!$A$1:$D$29,2),IF(AJ765="f",VLOOKUP(AM765,FlatUnd!$A$2:$D$30,2),IF(AJ765="t",VLOOKUP(AM765,TimeAdd!$A$1:$D$176,2),IF(AJ765="l",VLOOKUP(AM765,SLimit!$A$1:$D$8,2),AN764)))))),AN764)</f>
        <v>56</v>
      </c>
      <c r="AO765" s="53">
        <f>IF(AJ765&lt;&gt;"",IF(AJ765="o",VLOOKUP(AM765,OpenSect!$A$1:$D$11,3),IF(AJ765="u",VLOOKUP(AM765,UpHill!$A$1:$D$35,3),IF(AJ765="d",VLOOKUP(AM765,DownHill!$A$3:$D$29,3),IF(AJ765="f",VLOOKUP(AM765,FlatUnd!$A$2:$D$30,3),IF(AJ765="t",VLOOKUP(AM765,TimeAdd!$A$1:$D$18,3),IF(AJ765="l",VLOOKUP(AM765,SLimit!$A$1:$D$8,3),AO764)))))),AO764)</f>
        <v>64</v>
      </c>
      <c r="AP765" s="53">
        <f>IF(AJ765&lt;&gt;"",IF(AJ765="o",VLOOKUP(AM765,OpenSect!$A$1:$D$11,4),IF(AJ765="u",VLOOKUP(AM765,UpHill!$A$1:$D$35,4),IF(AJ765="d",VLOOKUP(AM765,DownHill!$A$1:$D$29,4),IF(AJ765="f",VLOOKUP(AM765,FlatUnd!$A$2:$D$30,4),IF(AJ765="t",VLOOKUP(AM765,TimeAdd!$A$1:$D$18,4),IF(AJ765="l",VLOOKUP(AM765,SLimit!$A$1:$D$8,4),AP764)))))),AP764)</f>
        <v>70</v>
      </c>
      <c r="AQ765" s="53" t="str">
        <f t="shared" si="639"/>
        <v>80</v>
      </c>
      <c r="AR765" s="54" t="str">
        <f t="shared" si="640"/>
        <v>Warning - Sharp Curve {Right}</v>
      </c>
      <c r="AS765" s="55"/>
      <c r="AT765" s="55"/>
      <c r="AU765" s="56">
        <f>IF(GroupStTimes!$A$8=0,MIN(CB765,CD765,CF765),MIN(BZ765,CB765,CD765,CF765))</f>
        <v>0.55081018518518543</v>
      </c>
      <c r="AV765" s="56">
        <f>IF(GroupStTimes!$A$8=0,MAX(CC765,CE765,CG765),MAX(CA765,CC765,CE765,CG765))</f>
        <v>0.59664351851851849</v>
      </c>
      <c r="AW765" s="57" t="str">
        <f t="shared" si="641"/>
        <v/>
      </c>
      <c r="AX765" s="58" t="str">
        <f t="shared" si="642"/>
        <v/>
      </c>
      <c r="AY765" s="58" t="str">
        <f t="shared" si="643"/>
        <v/>
      </c>
      <c r="AZ765" s="31">
        <f t="shared" si="644"/>
        <v>248.61</v>
      </c>
      <c r="BA765" s="59">
        <f t="shared" si="645"/>
        <v>0.5589699074074076</v>
      </c>
      <c r="BB765" s="59">
        <f t="shared" si="646"/>
        <v>0.56452546296296313</v>
      </c>
      <c r="BC765" s="59">
        <f t="shared" si="647"/>
        <v>0.54689814814814841</v>
      </c>
      <c r="BD765" s="59">
        <f t="shared" si="648"/>
        <v>0.59273148148148147</v>
      </c>
      <c r="BE765" s="59">
        <f t="shared" si="649"/>
        <v>0.57278935185185198</v>
      </c>
      <c r="BF765" s="59">
        <f t="shared" si="650"/>
        <v>0.58320601851851861</v>
      </c>
      <c r="BG765" s="59">
        <f t="shared" si="651"/>
        <v>0.5805324074074073</v>
      </c>
      <c r="BH765" s="59">
        <f t="shared" si="652"/>
        <v>0.57983796296296286</v>
      </c>
      <c r="BI765" s="31">
        <f t="shared" si="653"/>
        <v>5.2599999999999909</v>
      </c>
      <c r="BJ765" s="61">
        <f t="shared" si="654"/>
        <v>0.10958333333333314</v>
      </c>
      <c r="BK765" s="61">
        <f t="shared" si="655"/>
        <v>9.3928571428571264E-2</v>
      </c>
      <c r="BL765" s="61">
        <f t="shared" si="656"/>
        <v>8.2187499999999858E-2</v>
      </c>
      <c r="BM765" s="61">
        <f t="shared" si="657"/>
        <v>7.5142857142857011E-2</v>
      </c>
      <c r="BN765" s="62">
        <f t="shared" si="658"/>
        <v>0</v>
      </c>
      <c r="BO765" s="62">
        <f t="shared" si="659"/>
        <v>6</v>
      </c>
      <c r="BP765" s="62">
        <f t="shared" si="660"/>
        <v>34</v>
      </c>
      <c r="BQ765" s="62">
        <f t="shared" si="661"/>
        <v>0</v>
      </c>
      <c r="BR765" s="62">
        <f t="shared" si="662"/>
        <v>5</v>
      </c>
      <c r="BS765" s="62">
        <f t="shared" si="663"/>
        <v>38</v>
      </c>
      <c r="BT765" s="62">
        <f t="shared" si="664"/>
        <v>0</v>
      </c>
      <c r="BU765" s="62">
        <f t="shared" si="665"/>
        <v>4</v>
      </c>
      <c r="BV765" s="62">
        <f t="shared" si="666"/>
        <v>56</v>
      </c>
      <c r="BW765" s="62">
        <f t="shared" si="667"/>
        <v>0</v>
      </c>
      <c r="BX765" s="62">
        <f t="shared" si="668"/>
        <v>4</v>
      </c>
      <c r="BY765" s="62">
        <f t="shared" si="669"/>
        <v>31</v>
      </c>
      <c r="BZ765" s="63">
        <f t="shared" si="670"/>
        <v>0.56353009259259279</v>
      </c>
      <c r="CA765" s="63">
        <f t="shared" si="671"/>
        <v>0.56908564814814833</v>
      </c>
      <c r="CB765" s="63">
        <f t="shared" si="672"/>
        <v>0.55081018518518543</v>
      </c>
      <c r="CC765" s="63">
        <f t="shared" si="673"/>
        <v>0.59664351851851849</v>
      </c>
      <c r="CD765" s="63">
        <f t="shared" si="674"/>
        <v>0.57621527777777792</v>
      </c>
      <c r="CE765" s="63">
        <f t="shared" si="675"/>
        <v>0.58663194444444455</v>
      </c>
      <c r="CF765" s="63">
        <f t="shared" si="676"/>
        <v>0.58366898148148139</v>
      </c>
      <c r="CG765" s="63">
        <f t="shared" si="677"/>
        <v>0.58297453703703694</v>
      </c>
      <c r="CH765" s="36"/>
      <c r="CI765" s="36"/>
      <c r="CJ765" s="36"/>
      <c r="CK765" s="36"/>
      <c r="CL765" s="60">
        <v>60</v>
      </c>
    </row>
    <row r="766" spans="1:90" ht="27" customHeight="1" x14ac:dyDescent="0.25">
      <c r="A766" s="37">
        <v>93</v>
      </c>
      <c r="B766" s="95"/>
      <c r="C766" s="95"/>
      <c r="D766" s="95"/>
      <c r="E766" s="37"/>
      <c r="F766" s="44"/>
      <c r="G766" s="44">
        <v>254.06</v>
      </c>
      <c r="H766" s="44">
        <f t="shared" si="631"/>
        <v>254</v>
      </c>
      <c r="I766" s="83">
        <v>253.96</v>
      </c>
      <c r="J766" s="43">
        <f t="shared" si="680"/>
        <v>-3.1501023783266687E-4</v>
      </c>
      <c r="K766" s="44">
        <f t="shared" si="681"/>
        <v>-7.9999999999984084E-2</v>
      </c>
      <c r="L766" s="16" t="s">
        <v>1492</v>
      </c>
      <c r="M766" s="122" t="s">
        <v>1231</v>
      </c>
      <c r="N766" s="46">
        <f t="shared" si="637"/>
        <v>254.04</v>
      </c>
      <c r="O766" s="46">
        <v>-0.02</v>
      </c>
      <c r="P766" s="78">
        <v>254.06</v>
      </c>
      <c r="Q766" s="87"/>
      <c r="R766" s="78"/>
      <c r="U766" s="47" t="str">
        <f t="shared" si="678"/>
        <v/>
      </c>
      <c r="V766" s="47" t="str">
        <f t="shared" si="679"/>
        <v/>
      </c>
      <c r="AA766" s="50"/>
      <c r="AB766" s="50"/>
      <c r="AC766" s="50"/>
      <c r="AD766" s="50"/>
      <c r="AE766" s="51">
        <f t="shared" si="632"/>
        <v>93</v>
      </c>
      <c r="AF766" s="51" t="str">
        <f t="shared" si="633"/>
        <v/>
      </c>
      <c r="AG766" s="51" t="str">
        <f t="shared" si="634"/>
        <v/>
      </c>
      <c r="AH766" s="51" t="str">
        <f t="shared" si="635"/>
        <v/>
      </c>
      <c r="AI766" s="52">
        <f t="shared" si="636"/>
        <v>254</v>
      </c>
      <c r="AJ766" s="51"/>
      <c r="AK766" s="53"/>
      <c r="AL766" s="52"/>
      <c r="AM766" s="53">
        <f t="shared" si="638"/>
        <v>48</v>
      </c>
      <c r="AN766" s="53">
        <f>IF(AJ766&lt;&gt;"",IF(AJ766="o",VLOOKUP(AM766,OpenSect!$A$1:$D$11,2),IF(AJ766="u",VLOOKUP(AM766,UpHill!$A$1:$D$35,2),IF(AJ766="d",VLOOKUP(AM766,DownHill!$A$1:$D$29,2),IF(AJ766="f",VLOOKUP(AM766,FlatUnd!$A$2:$D$30,2),IF(AJ766="t",VLOOKUP(AM766,TimeAdd!$A$1:$D$176,2),IF(AJ766="l",VLOOKUP(AM766,SLimit!$A$1:$D$8,2),AN765)))))),AN765)</f>
        <v>56</v>
      </c>
      <c r="AO766" s="53">
        <f>IF(AJ766&lt;&gt;"",IF(AJ766="o",VLOOKUP(AM766,OpenSect!$A$1:$D$11,3),IF(AJ766="u",VLOOKUP(AM766,UpHill!$A$1:$D$35,3),IF(AJ766="d",VLOOKUP(AM766,DownHill!$A$3:$D$29,3),IF(AJ766="f",VLOOKUP(AM766,FlatUnd!$A$2:$D$30,3),IF(AJ766="t",VLOOKUP(AM766,TimeAdd!$A$1:$D$18,3),IF(AJ766="l",VLOOKUP(AM766,SLimit!$A$1:$D$8,3),AO765)))))),AO765)</f>
        <v>64</v>
      </c>
      <c r="AP766" s="53">
        <f>IF(AJ766&lt;&gt;"",IF(AJ766="o",VLOOKUP(AM766,OpenSect!$A$1:$D$11,4),IF(AJ766="u",VLOOKUP(AM766,UpHill!$A$1:$D$35,4),IF(AJ766="d",VLOOKUP(AM766,DownHill!$A$1:$D$29,4),IF(AJ766="f",VLOOKUP(AM766,FlatUnd!$A$2:$D$30,4),IF(AJ766="t",VLOOKUP(AM766,TimeAdd!$A$1:$D$18,4),IF(AJ766="l",VLOOKUP(AM766,SLimit!$A$1:$D$8,4),AP765)))))),AP765)</f>
        <v>70</v>
      </c>
      <c r="AQ766" s="53" t="str">
        <f t="shared" si="639"/>
        <v>80</v>
      </c>
      <c r="AR766" s="54" t="str">
        <f t="shared" si="640"/>
        <v>28,0 Km Plate.</v>
      </c>
      <c r="AS766" s="55"/>
      <c r="AT766" s="55"/>
      <c r="AU766" s="56">
        <f>IF(GroupStTimes!$A$8=0,MIN(CB766,CD766,CF766),MIN(BZ766,CB766,CD766,CF766))</f>
        <v>0.55090277777777807</v>
      </c>
      <c r="AV766" s="56">
        <f>IF(GroupStTimes!$A$8=0,MAX(CC766,CE766,CG766),MAX(CA766,CC766,CE766,CG766))</f>
        <v>0.59673611111111113</v>
      </c>
      <c r="AW766" s="57" t="str">
        <f t="shared" si="641"/>
        <v/>
      </c>
      <c r="AX766" s="58" t="str">
        <f t="shared" si="642"/>
        <v/>
      </c>
      <c r="AY766" s="58" t="str">
        <f t="shared" si="643"/>
        <v/>
      </c>
      <c r="AZ766" s="31">
        <f t="shared" si="644"/>
        <v>248.61</v>
      </c>
      <c r="BA766" s="59">
        <f t="shared" si="645"/>
        <v>0.5589699074074076</v>
      </c>
      <c r="BB766" s="59">
        <f t="shared" si="646"/>
        <v>0.56452546296296313</v>
      </c>
      <c r="BC766" s="59">
        <f t="shared" si="647"/>
        <v>0.54689814814814841</v>
      </c>
      <c r="BD766" s="59">
        <f t="shared" si="648"/>
        <v>0.59273148148148147</v>
      </c>
      <c r="BE766" s="59">
        <f t="shared" si="649"/>
        <v>0.57278935185185198</v>
      </c>
      <c r="BF766" s="59">
        <f t="shared" si="650"/>
        <v>0.58320601851851861</v>
      </c>
      <c r="BG766" s="59">
        <f t="shared" si="651"/>
        <v>0.5805324074074073</v>
      </c>
      <c r="BH766" s="59">
        <f t="shared" si="652"/>
        <v>0.57983796296296286</v>
      </c>
      <c r="BI766" s="31">
        <f t="shared" si="653"/>
        <v>5.3899999999999864</v>
      </c>
      <c r="BJ766" s="61">
        <f t="shared" si="654"/>
        <v>0.11229166666666639</v>
      </c>
      <c r="BK766" s="61">
        <f t="shared" si="655"/>
        <v>9.6249999999999752E-2</v>
      </c>
      <c r="BL766" s="61">
        <f t="shared" si="656"/>
        <v>8.4218749999999787E-2</v>
      </c>
      <c r="BM766" s="61">
        <f t="shared" si="657"/>
        <v>7.6999999999999805E-2</v>
      </c>
      <c r="BN766" s="62">
        <f t="shared" si="658"/>
        <v>0</v>
      </c>
      <c r="BO766" s="62">
        <f t="shared" si="659"/>
        <v>6</v>
      </c>
      <c r="BP766" s="62">
        <f t="shared" si="660"/>
        <v>44</v>
      </c>
      <c r="BQ766" s="62">
        <f t="shared" si="661"/>
        <v>0</v>
      </c>
      <c r="BR766" s="62">
        <f t="shared" si="662"/>
        <v>5</v>
      </c>
      <c r="BS766" s="62">
        <f t="shared" si="663"/>
        <v>46</v>
      </c>
      <c r="BT766" s="62">
        <f t="shared" si="664"/>
        <v>0</v>
      </c>
      <c r="BU766" s="62">
        <f t="shared" si="665"/>
        <v>5</v>
      </c>
      <c r="BV766" s="62">
        <f t="shared" si="666"/>
        <v>3</v>
      </c>
      <c r="BW766" s="62">
        <f t="shared" si="667"/>
        <v>0</v>
      </c>
      <c r="BX766" s="62">
        <f t="shared" si="668"/>
        <v>4</v>
      </c>
      <c r="BY766" s="62">
        <f t="shared" si="669"/>
        <v>37</v>
      </c>
      <c r="BZ766" s="63">
        <f t="shared" si="670"/>
        <v>0.56364583333333351</v>
      </c>
      <c r="CA766" s="63">
        <f t="shared" si="671"/>
        <v>0.56920138888888905</v>
      </c>
      <c r="CB766" s="63">
        <f t="shared" si="672"/>
        <v>0.55090277777777807</v>
      </c>
      <c r="CC766" s="63">
        <f t="shared" si="673"/>
        <v>0.59673611111111113</v>
      </c>
      <c r="CD766" s="63">
        <f t="shared" si="674"/>
        <v>0.57629629629629642</v>
      </c>
      <c r="CE766" s="63">
        <f t="shared" si="675"/>
        <v>0.58671296296296305</v>
      </c>
      <c r="CF766" s="63">
        <f t="shared" si="676"/>
        <v>0.58373842592592584</v>
      </c>
      <c r="CG766" s="63">
        <f t="shared" si="677"/>
        <v>0.5830439814814814</v>
      </c>
      <c r="CH766" s="36"/>
      <c r="CI766" s="36"/>
      <c r="CJ766" s="36"/>
      <c r="CK766" s="36"/>
      <c r="CL766" s="60">
        <v>60</v>
      </c>
    </row>
    <row r="767" spans="1:90" ht="28.5" customHeight="1" x14ac:dyDescent="0.25">
      <c r="A767" s="37">
        <v>93</v>
      </c>
      <c r="B767" s="95"/>
      <c r="C767" s="95"/>
      <c r="D767" s="95"/>
      <c r="E767" s="37"/>
      <c r="F767" s="44"/>
      <c r="G767" s="44">
        <v>254.71</v>
      </c>
      <c r="H767" s="44">
        <f t="shared" si="631"/>
        <v>254.65</v>
      </c>
      <c r="I767" s="83">
        <v>254.61</v>
      </c>
      <c r="J767" s="43">
        <f t="shared" si="680"/>
        <v>-3.142060406110682E-4</v>
      </c>
      <c r="K767" s="44">
        <f t="shared" si="681"/>
        <v>-7.9999999999984084E-2</v>
      </c>
      <c r="L767" s="16" t="s">
        <v>1632</v>
      </c>
      <c r="M767" s="122" t="s">
        <v>1231</v>
      </c>
      <c r="N767" s="46">
        <f t="shared" si="637"/>
        <v>254.69</v>
      </c>
      <c r="O767" s="46">
        <v>-0.02</v>
      </c>
      <c r="P767" s="78">
        <v>254.71</v>
      </c>
      <c r="Q767" s="87"/>
      <c r="R767" s="78"/>
      <c r="U767" s="47" t="str">
        <f t="shared" si="678"/>
        <v/>
      </c>
      <c r="V767" s="47" t="str">
        <f t="shared" si="679"/>
        <v/>
      </c>
      <c r="AA767" s="50"/>
      <c r="AB767" s="50"/>
      <c r="AC767" s="50"/>
      <c r="AD767" s="50"/>
      <c r="AE767" s="51">
        <f t="shared" si="632"/>
        <v>93</v>
      </c>
      <c r="AF767" s="51" t="str">
        <f t="shared" si="633"/>
        <v/>
      </c>
      <c r="AG767" s="51" t="str">
        <f t="shared" si="634"/>
        <v/>
      </c>
      <c r="AH767" s="51" t="str">
        <f t="shared" si="635"/>
        <v/>
      </c>
      <c r="AI767" s="52">
        <f t="shared" si="636"/>
        <v>254.65</v>
      </c>
      <c r="AJ767" s="51"/>
      <c r="AK767" s="53"/>
      <c r="AL767" s="52"/>
      <c r="AM767" s="53">
        <f t="shared" si="638"/>
        <v>48</v>
      </c>
      <c r="AN767" s="53">
        <f>IF(AJ767&lt;&gt;"",IF(AJ767="o",VLOOKUP(AM767,OpenSect!$A$1:$D$11,2),IF(AJ767="u",VLOOKUP(AM767,UpHill!$A$1:$D$35,2),IF(AJ767="d",VLOOKUP(AM767,DownHill!$A$1:$D$29,2),IF(AJ767="f",VLOOKUP(AM767,FlatUnd!$A$2:$D$30,2),IF(AJ767="t",VLOOKUP(AM767,TimeAdd!$A$1:$D$176,2),IF(AJ767="l",VLOOKUP(AM767,SLimit!$A$1:$D$8,2),AN766)))))),AN766)</f>
        <v>56</v>
      </c>
      <c r="AO767" s="53">
        <f>IF(AJ767&lt;&gt;"",IF(AJ767="o",VLOOKUP(AM767,OpenSect!$A$1:$D$11,3),IF(AJ767="u",VLOOKUP(AM767,UpHill!$A$1:$D$35,3),IF(AJ767="d",VLOOKUP(AM767,DownHill!$A$3:$D$29,3),IF(AJ767="f",VLOOKUP(AM767,FlatUnd!$A$2:$D$30,3),IF(AJ767="t",VLOOKUP(AM767,TimeAdd!$A$1:$D$18,3),IF(AJ767="l",VLOOKUP(AM767,SLimit!$A$1:$D$8,3),AO766)))))),AO766)</f>
        <v>64</v>
      </c>
      <c r="AP767" s="53">
        <f>IF(AJ767&lt;&gt;"",IF(AJ767="o",VLOOKUP(AM767,OpenSect!$A$1:$D$11,4),IF(AJ767="u",VLOOKUP(AM767,UpHill!$A$1:$D$35,4),IF(AJ767="d",VLOOKUP(AM767,DownHill!$A$1:$D$29,4),IF(AJ767="f",VLOOKUP(AM767,FlatUnd!$A$2:$D$30,4),IF(AJ767="t",VLOOKUP(AM767,TimeAdd!$A$1:$D$18,4),IF(AJ767="l",VLOOKUP(AM767,SLimit!$A$1:$D$8,4),AP766)))))),AP766)</f>
        <v>70</v>
      </c>
      <c r="AQ767" s="53" t="str">
        <f t="shared" si="639"/>
        <v>80</v>
      </c>
      <c r="AR767" s="54" t="str">
        <f t="shared" si="640"/>
        <v>27 km stone.</v>
      </c>
      <c r="AS767" s="55"/>
      <c r="AT767" s="55"/>
      <c r="AU767" s="56">
        <f>IF(GroupStTimes!$A$8=0,MIN(CB767,CD767,CF767),MIN(BZ767,CB767,CD767,CF767))</f>
        <v>0.55138888888888915</v>
      </c>
      <c r="AV767" s="56">
        <f>IF(GroupStTimes!$A$8=0,MAX(CC767,CE767,CG767),MAX(CA767,CC767,CE767,CG767))</f>
        <v>0.59722222222222221</v>
      </c>
      <c r="AW767" s="57" t="str">
        <f t="shared" si="641"/>
        <v/>
      </c>
      <c r="AX767" s="58" t="str">
        <f t="shared" si="642"/>
        <v/>
      </c>
      <c r="AY767" s="58" t="str">
        <f t="shared" si="643"/>
        <v/>
      </c>
      <c r="AZ767" s="31">
        <f t="shared" si="644"/>
        <v>248.61</v>
      </c>
      <c r="BA767" s="59">
        <f t="shared" si="645"/>
        <v>0.5589699074074076</v>
      </c>
      <c r="BB767" s="59">
        <f t="shared" si="646"/>
        <v>0.56452546296296313</v>
      </c>
      <c r="BC767" s="59">
        <f t="shared" si="647"/>
        <v>0.54689814814814841</v>
      </c>
      <c r="BD767" s="59">
        <f t="shared" si="648"/>
        <v>0.59273148148148147</v>
      </c>
      <c r="BE767" s="59">
        <f t="shared" si="649"/>
        <v>0.57278935185185198</v>
      </c>
      <c r="BF767" s="59">
        <f t="shared" si="650"/>
        <v>0.58320601851851861</v>
      </c>
      <c r="BG767" s="59">
        <f t="shared" si="651"/>
        <v>0.5805324074074073</v>
      </c>
      <c r="BH767" s="59">
        <f t="shared" si="652"/>
        <v>0.57983796296296286</v>
      </c>
      <c r="BI767" s="31">
        <f t="shared" si="653"/>
        <v>6.039999999999992</v>
      </c>
      <c r="BJ767" s="61">
        <f t="shared" si="654"/>
        <v>0.12583333333333316</v>
      </c>
      <c r="BK767" s="61">
        <f t="shared" si="655"/>
        <v>0.10785714285714272</v>
      </c>
      <c r="BL767" s="61">
        <f t="shared" si="656"/>
        <v>9.4374999999999876E-2</v>
      </c>
      <c r="BM767" s="61">
        <f t="shared" si="657"/>
        <v>8.6285714285714174E-2</v>
      </c>
      <c r="BN767" s="62">
        <f t="shared" si="658"/>
        <v>0</v>
      </c>
      <c r="BO767" s="62">
        <f t="shared" si="659"/>
        <v>7</v>
      </c>
      <c r="BP767" s="62">
        <f t="shared" si="660"/>
        <v>33</v>
      </c>
      <c r="BQ767" s="62">
        <f t="shared" si="661"/>
        <v>0</v>
      </c>
      <c r="BR767" s="62">
        <f t="shared" si="662"/>
        <v>6</v>
      </c>
      <c r="BS767" s="62">
        <f t="shared" si="663"/>
        <v>28</v>
      </c>
      <c r="BT767" s="62">
        <f t="shared" si="664"/>
        <v>0</v>
      </c>
      <c r="BU767" s="62">
        <f t="shared" si="665"/>
        <v>5</v>
      </c>
      <c r="BV767" s="62">
        <f t="shared" si="666"/>
        <v>40</v>
      </c>
      <c r="BW767" s="62">
        <f t="shared" si="667"/>
        <v>0</v>
      </c>
      <c r="BX767" s="62">
        <f t="shared" si="668"/>
        <v>5</v>
      </c>
      <c r="BY767" s="62">
        <f t="shared" si="669"/>
        <v>11</v>
      </c>
      <c r="BZ767" s="63">
        <f t="shared" si="670"/>
        <v>0.56421296296296319</v>
      </c>
      <c r="CA767" s="63">
        <f t="shared" si="671"/>
        <v>0.56976851851851873</v>
      </c>
      <c r="CB767" s="63">
        <f t="shared" si="672"/>
        <v>0.55138888888888915</v>
      </c>
      <c r="CC767" s="63">
        <f t="shared" si="673"/>
        <v>0.59722222222222221</v>
      </c>
      <c r="CD767" s="63">
        <f t="shared" si="674"/>
        <v>0.57672453703703719</v>
      </c>
      <c r="CE767" s="63">
        <f t="shared" si="675"/>
        <v>0.58714120370370382</v>
      </c>
      <c r="CF767" s="63">
        <f t="shared" si="676"/>
        <v>0.58413194444444438</v>
      </c>
      <c r="CG767" s="63">
        <f t="shared" si="677"/>
        <v>0.58343749999999994</v>
      </c>
      <c r="CH767" s="36"/>
      <c r="CI767" s="36"/>
      <c r="CJ767" s="36"/>
      <c r="CK767" s="36"/>
      <c r="CL767" s="60">
        <v>60</v>
      </c>
    </row>
    <row r="768" spans="1:90" ht="28.5" customHeight="1" x14ac:dyDescent="0.25">
      <c r="A768" s="37">
        <v>93</v>
      </c>
      <c r="B768" s="95"/>
      <c r="C768" s="95"/>
      <c r="D768" s="95"/>
      <c r="E768" s="37"/>
      <c r="F768" s="44"/>
      <c r="G768" s="44">
        <v>254.72</v>
      </c>
      <c r="H768" s="44">
        <f t="shared" si="631"/>
        <v>254.66</v>
      </c>
      <c r="I768" s="83">
        <v>254.62</v>
      </c>
      <c r="J768" s="43">
        <f t="shared" si="680"/>
        <v>-3.1419370041624415E-4</v>
      </c>
      <c r="K768" s="44">
        <f t="shared" si="681"/>
        <v>-7.9999999999984084E-2</v>
      </c>
      <c r="L768" s="16" t="s">
        <v>1016</v>
      </c>
      <c r="M768" s="122" t="s">
        <v>1231</v>
      </c>
      <c r="N768" s="46">
        <f t="shared" si="637"/>
        <v>254.7</v>
      </c>
      <c r="O768" s="46">
        <v>-0.02</v>
      </c>
      <c r="P768" s="78">
        <v>254.72</v>
      </c>
      <c r="Q768" s="87"/>
      <c r="R768" s="78"/>
      <c r="U768" s="47" t="str">
        <f t="shared" si="678"/>
        <v/>
      </c>
      <c r="V768" s="47" t="str">
        <f t="shared" si="679"/>
        <v/>
      </c>
      <c r="AA768" s="50"/>
      <c r="AB768" s="50"/>
      <c r="AC768" s="50"/>
      <c r="AD768" s="50"/>
      <c r="AE768" s="51">
        <f t="shared" si="632"/>
        <v>93</v>
      </c>
      <c r="AF768" s="51" t="str">
        <f t="shared" si="633"/>
        <v/>
      </c>
      <c r="AG768" s="51" t="str">
        <f t="shared" si="634"/>
        <v/>
      </c>
      <c r="AH768" s="51" t="str">
        <f t="shared" si="635"/>
        <v/>
      </c>
      <c r="AI768" s="52">
        <f t="shared" si="636"/>
        <v>254.66</v>
      </c>
      <c r="AJ768" s="51"/>
      <c r="AK768" s="53"/>
      <c r="AL768" s="52"/>
      <c r="AM768" s="53">
        <f t="shared" si="638"/>
        <v>48</v>
      </c>
      <c r="AN768" s="53">
        <f>IF(AJ768&lt;&gt;"",IF(AJ768="o",VLOOKUP(AM768,OpenSect!$A$1:$D$11,2),IF(AJ768="u",VLOOKUP(AM768,UpHill!$A$1:$D$35,2),IF(AJ768="d",VLOOKUP(AM768,DownHill!$A$1:$D$29,2),IF(AJ768="f",VLOOKUP(AM768,FlatUnd!$A$2:$D$30,2),IF(AJ768="t",VLOOKUP(AM768,TimeAdd!$A$1:$D$176,2),IF(AJ768="l",VLOOKUP(AM768,SLimit!$A$1:$D$8,2),AN767)))))),AN767)</f>
        <v>56</v>
      </c>
      <c r="AO768" s="53">
        <f>IF(AJ768&lt;&gt;"",IF(AJ768="o",VLOOKUP(AM768,OpenSect!$A$1:$D$11,3),IF(AJ768="u",VLOOKUP(AM768,UpHill!$A$1:$D$35,3),IF(AJ768="d",VLOOKUP(AM768,DownHill!$A$3:$D$29,3),IF(AJ768="f",VLOOKUP(AM768,FlatUnd!$A$2:$D$30,3),IF(AJ768="t",VLOOKUP(AM768,TimeAdd!$A$1:$D$18,3),IF(AJ768="l",VLOOKUP(AM768,SLimit!$A$1:$D$8,3),AO767)))))),AO767)</f>
        <v>64</v>
      </c>
      <c r="AP768" s="53">
        <f>IF(AJ768&lt;&gt;"",IF(AJ768="o",VLOOKUP(AM768,OpenSect!$A$1:$D$11,4),IF(AJ768="u",VLOOKUP(AM768,UpHill!$A$1:$D$35,4),IF(AJ768="d",VLOOKUP(AM768,DownHill!$A$1:$D$29,4),IF(AJ768="f",VLOOKUP(AM768,FlatUnd!$A$2:$D$30,4),IF(AJ768="t",VLOOKUP(AM768,TimeAdd!$A$1:$D$18,4),IF(AJ768="l",VLOOKUP(AM768,SLimit!$A$1:$D$8,4),AP767)))))),AP767)</f>
        <v>70</v>
      </c>
      <c r="AQ768" s="53" t="str">
        <f t="shared" si="639"/>
        <v>80</v>
      </c>
      <c r="AR768" s="54" t="str">
        <f t="shared" si="640"/>
        <v>Bridge.</v>
      </c>
      <c r="AS768" s="55"/>
      <c r="AT768" s="55"/>
      <c r="AU768" s="56">
        <f>IF(GroupStTimes!$A$8=0,MIN(CB768,CD768,CF768),MIN(BZ768,CB768,CD768,CF768))</f>
        <v>0.55140046296296319</v>
      </c>
      <c r="AV768" s="56">
        <f>IF(GroupStTimes!$A$8=0,MAX(CC768,CE768,CG768),MAX(CA768,CC768,CE768,CG768))</f>
        <v>0.59723379629629625</v>
      </c>
      <c r="AW768" s="57" t="str">
        <f t="shared" si="641"/>
        <v/>
      </c>
      <c r="AX768" s="58" t="str">
        <f t="shared" si="642"/>
        <v/>
      </c>
      <c r="AY768" s="58" t="str">
        <f t="shared" si="643"/>
        <v/>
      </c>
      <c r="AZ768" s="31">
        <f t="shared" si="644"/>
        <v>248.61</v>
      </c>
      <c r="BA768" s="59">
        <f t="shared" si="645"/>
        <v>0.5589699074074076</v>
      </c>
      <c r="BB768" s="59">
        <f t="shared" si="646"/>
        <v>0.56452546296296313</v>
      </c>
      <c r="BC768" s="59">
        <f t="shared" si="647"/>
        <v>0.54689814814814841</v>
      </c>
      <c r="BD768" s="59">
        <f t="shared" si="648"/>
        <v>0.59273148148148147</v>
      </c>
      <c r="BE768" s="59">
        <f t="shared" si="649"/>
        <v>0.57278935185185198</v>
      </c>
      <c r="BF768" s="59">
        <f t="shared" si="650"/>
        <v>0.58320601851851861</v>
      </c>
      <c r="BG768" s="59">
        <f t="shared" si="651"/>
        <v>0.5805324074074073</v>
      </c>
      <c r="BH768" s="59">
        <f t="shared" si="652"/>
        <v>0.57983796296296286</v>
      </c>
      <c r="BI768" s="31">
        <f t="shared" si="653"/>
        <v>6.0499999999999829</v>
      </c>
      <c r="BJ768" s="61">
        <f t="shared" si="654"/>
        <v>0.1260416666666663</v>
      </c>
      <c r="BK768" s="61">
        <f t="shared" si="655"/>
        <v>0.10803571428571399</v>
      </c>
      <c r="BL768" s="61">
        <f t="shared" si="656"/>
        <v>9.4531249999999734E-2</v>
      </c>
      <c r="BM768" s="61">
        <f t="shared" si="657"/>
        <v>8.6428571428571188E-2</v>
      </c>
      <c r="BN768" s="62">
        <f t="shared" si="658"/>
        <v>0</v>
      </c>
      <c r="BO768" s="62">
        <f t="shared" si="659"/>
        <v>7</v>
      </c>
      <c r="BP768" s="62">
        <f t="shared" si="660"/>
        <v>34</v>
      </c>
      <c r="BQ768" s="62">
        <f t="shared" si="661"/>
        <v>0</v>
      </c>
      <c r="BR768" s="62">
        <f t="shared" si="662"/>
        <v>6</v>
      </c>
      <c r="BS768" s="62">
        <f t="shared" si="663"/>
        <v>29</v>
      </c>
      <c r="BT768" s="62">
        <f t="shared" si="664"/>
        <v>0</v>
      </c>
      <c r="BU768" s="62">
        <f t="shared" si="665"/>
        <v>5</v>
      </c>
      <c r="BV768" s="62">
        <f t="shared" si="666"/>
        <v>40</v>
      </c>
      <c r="BW768" s="62">
        <f t="shared" si="667"/>
        <v>0</v>
      </c>
      <c r="BX768" s="62">
        <f t="shared" si="668"/>
        <v>5</v>
      </c>
      <c r="BY768" s="62">
        <f t="shared" si="669"/>
        <v>11</v>
      </c>
      <c r="BZ768" s="63">
        <f t="shared" si="670"/>
        <v>0.56422453703703723</v>
      </c>
      <c r="CA768" s="63">
        <f t="shared" si="671"/>
        <v>0.56978009259259277</v>
      </c>
      <c r="CB768" s="63">
        <f t="shared" si="672"/>
        <v>0.55140046296296319</v>
      </c>
      <c r="CC768" s="63">
        <f t="shared" si="673"/>
        <v>0.59723379629629625</v>
      </c>
      <c r="CD768" s="63">
        <f t="shared" si="674"/>
        <v>0.57672453703703719</v>
      </c>
      <c r="CE768" s="63">
        <f t="shared" si="675"/>
        <v>0.58714120370370382</v>
      </c>
      <c r="CF768" s="63">
        <f t="shared" si="676"/>
        <v>0.58413194444444438</v>
      </c>
      <c r="CG768" s="63">
        <f t="shared" si="677"/>
        <v>0.58343749999999994</v>
      </c>
      <c r="CH768" s="36"/>
      <c r="CI768" s="36"/>
      <c r="CJ768" s="36"/>
      <c r="CK768" s="36"/>
      <c r="CL768" s="60">
        <v>60</v>
      </c>
    </row>
    <row r="769" spans="1:90" ht="28.5" customHeight="1" x14ac:dyDescent="0.25">
      <c r="A769" s="37">
        <v>93</v>
      </c>
      <c r="B769" s="95"/>
      <c r="C769" s="95"/>
      <c r="D769" s="95"/>
      <c r="E769" s="37"/>
      <c r="F769" s="44"/>
      <c r="G769" s="44">
        <v>255.02</v>
      </c>
      <c r="H769" s="44">
        <f t="shared" si="631"/>
        <v>254.96</v>
      </c>
      <c r="I769" s="83">
        <v>254.92</v>
      </c>
      <c r="J769" s="43">
        <f t="shared" si="680"/>
        <v>-3.1382394476703481E-4</v>
      </c>
      <c r="K769" s="44">
        <f t="shared" si="681"/>
        <v>-8.0000000000012506E-2</v>
      </c>
      <c r="L769" s="16" t="s">
        <v>1491</v>
      </c>
      <c r="M769" s="122" t="s">
        <v>1231</v>
      </c>
      <c r="N769" s="46">
        <f t="shared" si="637"/>
        <v>255</v>
      </c>
      <c r="O769" s="46">
        <v>-0.02</v>
      </c>
      <c r="P769" s="78">
        <v>255.02</v>
      </c>
      <c r="Q769" s="87"/>
      <c r="R769" s="78"/>
      <c r="U769" s="47" t="str">
        <f t="shared" si="678"/>
        <v/>
      </c>
      <c r="V769" s="47" t="str">
        <f t="shared" si="679"/>
        <v/>
      </c>
      <c r="AA769" s="50"/>
      <c r="AB769" s="50"/>
      <c r="AC769" s="50"/>
      <c r="AD769" s="50"/>
      <c r="AE769" s="51">
        <f t="shared" si="632"/>
        <v>93</v>
      </c>
      <c r="AF769" s="51" t="str">
        <f t="shared" si="633"/>
        <v/>
      </c>
      <c r="AG769" s="51" t="str">
        <f t="shared" si="634"/>
        <v/>
      </c>
      <c r="AH769" s="51" t="str">
        <f t="shared" si="635"/>
        <v/>
      </c>
      <c r="AI769" s="52">
        <f t="shared" si="636"/>
        <v>254.96</v>
      </c>
      <c r="AJ769" s="51"/>
      <c r="AK769" s="53"/>
      <c r="AL769" s="52"/>
      <c r="AM769" s="53">
        <f t="shared" si="638"/>
        <v>48</v>
      </c>
      <c r="AN769" s="53">
        <f>IF(AJ769&lt;&gt;"",IF(AJ769="o",VLOOKUP(AM769,OpenSect!$A$1:$D$11,2),IF(AJ769="u",VLOOKUP(AM769,UpHill!$A$1:$D$35,2),IF(AJ769="d",VLOOKUP(AM769,DownHill!$A$1:$D$29,2),IF(AJ769="f",VLOOKUP(AM769,FlatUnd!$A$2:$D$30,2),IF(AJ769="t",VLOOKUP(AM769,TimeAdd!$A$1:$D$176,2),IF(AJ769="l",VLOOKUP(AM769,SLimit!$A$1:$D$8,2),AN768)))))),AN768)</f>
        <v>56</v>
      </c>
      <c r="AO769" s="53">
        <f>IF(AJ769&lt;&gt;"",IF(AJ769="o",VLOOKUP(AM769,OpenSect!$A$1:$D$11,3),IF(AJ769="u",VLOOKUP(AM769,UpHill!$A$1:$D$35,3),IF(AJ769="d",VLOOKUP(AM769,DownHill!$A$3:$D$29,3),IF(AJ769="f",VLOOKUP(AM769,FlatUnd!$A$2:$D$30,3),IF(AJ769="t",VLOOKUP(AM769,TimeAdd!$A$1:$D$18,3),IF(AJ769="l",VLOOKUP(AM769,SLimit!$A$1:$D$8,3),AO768)))))),AO768)</f>
        <v>64</v>
      </c>
      <c r="AP769" s="53">
        <f>IF(AJ769&lt;&gt;"",IF(AJ769="o",VLOOKUP(AM769,OpenSect!$A$1:$D$11,4),IF(AJ769="u",VLOOKUP(AM769,UpHill!$A$1:$D$35,4),IF(AJ769="d",VLOOKUP(AM769,DownHill!$A$1:$D$29,4),IF(AJ769="f",VLOOKUP(AM769,FlatUnd!$A$2:$D$30,4),IF(AJ769="t",VLOOKUP(AM769,TimeAdd!$A$1:$D$18,4),IF(AJ769="l",VLOOKUP(AM769,SLimit!$A$1:$D$8,4),AP768)))))),AP768)</f>
        <v>70</v>
      </c>
      <c r="AQ769" s="53" t="str">
        <f t="shared" si="639"/>
        <v>80</v>
      </c>
      <c r="AR769" s="54" t="str">
        <f t="shared" si="640"/>
        <v>27,0 Km Plate.</v>
      </c>
      <c r="AS769" s="55"/>
      <c r="AT769" s="55"/>
      <c r="AU769" s="56">
        <f>IF(GroupStTimes!$A$8=0,MIN(CB769,CD769,CF769),MIN(BZ769,CB769,CD769,CF769))</f>
        <v>0.55162037037037059</v>
      </c>
      <c r="AV769" s="56">
        <f>IF(GroupStTimes!$A$8=0,MAX(CC769,CE769,CG769),MAX(CA769,CC769,CE769,CG769))</f>
        <v>0.59745370370370365</v>
      </c>
      <c r="AW769" s="57" t="str">
        <f t="shared" si="641"/>
        <v/>
      </c>
      <c r="AX769" s="58" t="str">
        <f t="shared" si="642"/>
        <v/>
      </c>
      <c r="AY769" s="58" t="str">
        <f t="shared" si="643"/>
        <v/>
      </c>
      <c r="AZ769" s="31">
        <f t="shared" si="644"/>
        <v>248.61</v>
      </c>
      <c r="BA769" s="59">
        <f t="shared" si="645"/>
        <v>0.5589699074074076</v>
      </c>
      <c r="BB769" s="59">
        <f t="shared" si="646"/>
        <v>0.56452546296296313</v>
      </c>
      <c r="BC769" s="59">
        <f t="shared" si="647"/>
        <v>0.54689814814814841</v>
      </c>
      <c r="BD769" s="59">
        <f t="shared" si="648"/>
        <v>0.59273148148148147</v>
      </c>
      <c r="BE769" s="59">
        <f t="shared" si="649"/>
        <v>0.57278935185185198</v>
      </c>
      <c r="BF769" s="59">
        <f t="shared" si="650"/>
        <v>0.58320601851851861</v>
      </c>
      <c r="BG769" s="59">
        <f t="shared" si="651"/>
        <v>0.5805324074074073</v>
      </c>
      <c r="BH769" s="59">
        <f t="shared" si="652"/>
        <v>0.57983796296296286</v>
      </c>
      <c r="BI769" s="31">
        <f t="shared" si="653"/>
        <v>6.3499999999999943</v>
      </c>
      <c r="BJ769" s="61">
        <f t="shared" si="654"/>
        <v>0.13229166666666656</v>
      </c>
      <c r="BK769" s="61">
        <f t="shared" si="655"/>
        <v>0.11339285714285705</v>
      </c>
      <c r="BL769" s="61">
        <f t="shared" si="656"/>
        <v>9.9218749999999911E-2</v>
      </c>
      <c r="BM769" s="61">
        <f t="shared" si="657"/>
        <v>9.0714285714285636E-2</v>
      </c>
      <c r="BN769" s="62">
        <f t="shared" si="658"/>
        <v>0</v>
      </c>
      <c r="BO769" s="62">
        <f t="shared" si="659"/>
        <v>7</v>
      </c>
      <c r="BP769" s="62">
        <f t="shared" si="660"/>
        <v>56</v>
      </c>
      <c r="BQ769" s="62">
        <f t="shared" si="661"/>
        <v>0</v>
      </c>
      <c r="BR769" s="62">
        <f t="shared" si="662"/>
        <v>6</v>
      </c>
      <c r="BS769" s="62">
        <f t="shared" si="663"/>
        <v>48</v>
      </c>
      <c r="BT769" s="62">
        <f t="shared" si="664"/>
        <v>0</v>
      </c>
      <c r="BU769" s="62">
        <f t="shared" si="665"/>
        <v>5</v>
      </c>
      <c r="BV769" s="62">
        <f t="shared" si="666"/>
        <v>57</v>
      </c>
      <c r="BW769" s="62">
        <f t="shared" si="667"/>
        <v>0</v>
      </c>
      <c r="BX769" s="62">
        <f t="shared" si="668"/>
        <v>5</v>
      </c>
      <c r="BY769" s="62">
        <f t="shared" si="669"/>
        <v>27</v>
      </c>
      <c r="BZ769" s="63">
        <f t="shared" si="670"/>
        <v>0.56447916666666687</v>
      </c>
      <c r="CA769" s="63">
        <f t="shared" si="671"/>
        <v>0.5700347222222224</v>
      </c>
      <c r="CB769" s="63">
        <f t="shared" si="672"/>
        <v>0.55162037037037059</v>
      </c>
      <c r="CC769" s="63">
        <f t="shared" si="673"/>
        <v>0.59745370370370365</v>
      </c>
      <c r="CD769" s="63">
        <f t="shared" si="674"/>
        <v>0.5769212962962964</v>
      </c>
      <c r="CE769" s="63">
        <f t="shared" si="675"/>
        <v>0.58733796296296303</v>
      </c>
      <c r="CF769" s="63">
        <f t="shared" si="676"/>
        <v>0.58431712962962956</v>
      </c>
      <c r="CG769" s="63">
        <f t="shared" si="677"/>
        <v>0.58362268518518512</v>
      </c>
      <c r="CH769" s="36"/>
      <c r="CI769" s="36"/>
      <c r="CJ769" s="36"/>
      <c r="CK769" s="36"/>
      <c r="CL769" s="60">
        <v>60</v>
      </c>
    </row>
    <row r="770" spans="1:90" ht="28.5" customHeight="1" x14ac:dyDescent="0.25">
      <c r="A770" s="37">
        <v>93</v>
      </c>
      <c r="B770" s="95"/>
      <c r="C770" s="95"/>
      <c r="D770" s="95"/>
      <c r="E770" s="37"/>
      <c r="F770" s="44"/>
      <c r="G770" s="44">
        <v>255.74</v>
      </c>
      <c r="H770" s="44">
        <f t="shared" si="631"/>
        <v>255.68</v>
      </c>
      <c r="I770" s="83">
        <v>255.64</v>
      </c>
      <c r="J770" s="43">
        <f t="shared" si="680"/>
        <v>-3.1294007197626549E-4</v>
      </c>
      <c r="K770" s="44">
        <f t="shared" si="681"/>
        <v>-8.0000000000012506E-2</v>
      </c>
      <c r="L770" s="16" t="s">
        <v>1633</v>
      </c>
      <c r="M770" s="122" t="s">
        <v>1231</v>
      </c>
      <c r="N770" s="46">
        <f t="shared" si="637"/>
        <v>255.72</v>
      </c>
      <c r="O770" s="46">
        <v>-0.02</v>
      </c>
      <c r="P770" s="78">
        <v>255.74</v>
      </c>
      <c r="Q770" s="87"/>
      <c r="R770" s="78"/>
      <c r="U770" s="47" t="str">
        <f t="shared" si="678"/>
        <v/>
      </c>
      <c r="V770" s="47" t="str">
        <f t="shared" si="679"/>
        <v/>
      </c>
      <c r="AA770" s="50"/>
      <c r="AB770" s="50"/>
      <c r="AC770" s="50"/>
      <c r="AD770" s="50"/>
      <c r="AE770" s="51">
        <f t="shared" si="632"/>
        <v>93</v>
      </c>
      <c r="AF770" s="51" t="str">
        <f t="shared" si="633"/>
        <v/>
      </c>
      <c r="AG770" s="51" t="str">
        <f t="shared" si="634"/>
        <v/>
      </c>
      <c r="AH770" s="51" t="str">
        <f t="shared" si="635"/>
        <v/>
      </c>
      <c r="AI770" s="52">
        <f t="shared" si="636"/>
        <v>255.68</v>
      </c>
      <c r="AJ770" s="51"/>
      <c r="AK770" s="53"/>
      <c r="AL770" s="52"/>
      <c r="AM770" s="53">
        <f t="shared" si="638"/>
        <v>48</v>
      </c>
      <c r="AN770" s="53">
        <f>IF(AJ770&lt;&gt;"",IF(AJ770="o",VLOOKUP(AM770,OpenSect!$A$1:$D$11,2),IF(AJ770="u",VLOOKUP(AM770,UpHill!$A$1:$D$35,2),IF(AJ770="d",VLOOKUP(AM770,DownHill!$A$1:$D$29,2),IF(AJ770="f",VLOOKUP(AM770,FlatUnd!$A$2:$D$30,2),IF(AJ770="t",VLOOKUP(AM770,TimeAdd!$A$1:$D$176,2),IF(AJ770="l",VLOOKUP(AM770,SLimit!$A$1:$D$8,2),AN769)))))),AN769)</f>
        <v>56</v>
      </c>
      <c r="AO770" s="53">
        <f>IF(AJ770&lt;&gt;"",IF(AJ770="o",VLOOKUP(AM770,OpenSect!$A$1:$D$11,3),IF(AJ770="u",VLOOKUP(AM770,UpHill!$A$1:$D$35,3),IF(AJ770="d",VLOOKUP(AM770,DownHill!$A$3:$D$29,3),IF(AJ770="f",VLOOKUP(AM770,FlatUnd!$A$2:$D$30,3),IF(AJ770="t",VLOOKUP(AM770,TimeAdd!$A$1:$D$18,3),IF(AJ770="l",VLOOKUP(AM770,SLimit!$A$1:$D$8,3),AO769)))))),AO769)</f>
        <v>64</v>
      </c>
      <c r="AP770" s="53">
        <f>IF(AJ770&lt;&gt;"",IF(AJ770="o",VLOOKUP(AM770,OpenSect!$A$1:$D$11,4),IF(AJ770="u",VLOOKUP(AM770,UpHill!$A$1:$D$35,4),IF(AJ770="d",VLOOKUP(AM770,DownHill!$A$1:$D$29,4),IF(AJ770="f",VLOOKUP(AM770,FlatUnd!$A$2:$D$30,4),IF(AJ770="t",VLOOKUP(AM770,TimeAdd!$A$1:$D$18,4),IF(AJ770="l",VLOOKUP(AM770,SLimit!$A$1:$D$8,4),AP769)))))),AP769)</f>
        <v>70</v>
      </c>
      <c r="AQ770" s="53" t="str">
        <f t="shared" si="639"/>
        <v>80</v>
      </c>
      <c r="AR770" s="54" t="str">
        <f t="shared" si="640"/>
        <v>26 km stone.</v>
      </c>
      <c r="AS770" s="55"/>
      <c r="AT770" s="55"/>
      <c r="AU770" s="56">
        <f>IF(GroupStTimes!$A$8=0,MIN(CB770,CD770,CF770),MIN(BZ770,CB770,CD770,CF770))</f>
        <v>0.55215277777777805</v>
      </c>
      <c r="AV770" s="56">
        <f>IF(GroupStTimes!$A$8=0,MAX(CC770,CE770,CG770),MAX(CA770,CC770,CE770,CG770))</f>
        <v>0.59798611111111111</v>
      </c>
      <c r="AW770" s="57" t="str">
        <f t="shared" si="641"/>
        <v/>
      </c>
      <c r="AX770" s="58" t="str">
        <f t="shared" si="642"/>
        <v/>
      </c>
      <c r="AY770" s="58" t="str">
        <f t="shared" si="643"/>
        <v/>
      </c>
      <c r="AZ770" s="31">
        <f t="shared" si="644"/>
        <v>248.61</v>
      </c>
      <c r="BA770" s="59">
        <f t="shared" si="645"/>
        <v>0.5589699074074076</v>
      </c>
      <c r="BB770" s="59">
        <f t="shared" si="646"/>
        <v>0.56452546296296313</v>
      </c>
      <c r="BC770" s="59">
        <f t="shared" si="647"/>
        <v>0.54689814814814841</v>
      </c>
      <c r="BD770" s="59">
        <f t="shared" si="648"/>
        <v>0.59273148148148147</v>
      </c>
      <c r="BE770" s="59">
        <f t="shared" si="649"/>
        <v>0.57278935185185198</v>
      </c>
      <c r="BF770" s="59">
        <f t="shared" si="650"/>
        <v>0.58320601851851861</v>
      </c>
      <c r="BG770" s="59">
        <f t="shared" si="651"/>
        <v>0.5805324074074073</v>
      </c>
      <c r="BH770" s="59">
        <f t="shared" si="652"/>
        <v>0.57983796296296286</v>
      </c>
      <c r="BI770" s="31">
        <f t="shared" si="653"/>
        <v>7.0699999999999932</v>
      </c>
      <c r="BJ770" s="61">
        <f t="shared" si="654"/>
        <v>0.14729166666666652</v>
      </c>
      <c r="BK770" s="61">
        <f t="shared" si="655"/>
        <v>0.12624999999999989</v>
      </c>
      <c r="BL770" s="61">
        <f t="shared" si="656"/>
        <v>0.11046874999999989</v>
      </c>
      <c r="BM770" s="61">
        <f t="shared" si="657"/>
        <v>0.10099999999999991</v>
      </c>
      <c r="BN770" s="62">
        <f t="shared" si="658"/>
        <v>0</v>
      </c>
      <c r="BO770" s="62">
        <f t="shared" si="659"/>
        <v>8</v>
      </c>
      <c r="BP770" s="62">
        <f t="shared" si="660"/>
        <v>50</v>
      </c>
      <c r="BQ770" s="62">
        <f t="shared" si="661"/>
        <v>0</v>
      </c>
      <c r="BR770" s="62">
        <f t="shared" si="662"/>
        <v>7</v>
      </c>
      <c r="BS770" s="62">
        <f t="shared" si="663"/>
        <v>34</v>
      </c>
      <c r="BT770" s="62">
        <f t="shared" si="664"/>
        <v>0</v>
      </c>
      <c r="BU770" s="62">
        <f t="shared" si="665"/>
        <v>6</v>
      </c>
      <c r="BV770" s="62">
        <f t="shared" si="666"/>
        <v>38</v>
      </c>
      <c r="BW770" s="62">
        <f t="shared" si="667"/>
        <v>0</v>
      </c>
      <c r="BX770" s="62">
        <f t="shared" si="668"/>
        <v>6</v>
      </c>
      <c r="BY770" s="62">
        <f t="shared" si="669"/>
        <v>4</v>
      </c>
      <c r="BZ770" s="63">
        <f t="shared" si="670"/>
        <v>0.56510416666666685</v>
      </c>
      <c r="CA770" s="63">
        <f t="shared" si="671"/>
        <v>0.57065972222222239</v>
      </c>
      <c r="CB770" s="63">
        <f t="shared" si="672"/>
        <v>0.55215277777777805</v>
      </c>
      <c r="CC770" s="63">
        <f t="shared" si="673"/>
        <v>0.59798611111111111</v>
      </c>
      <c r="CD770" s="63">
        <f t="shared" si="674"/>
        <v>0.57739583333333344</v>
      </c>
      <c r="CE770" s="63">
        <f t="shared" si="675"/>
        <v>0.58781250000000007</v>
      </c>
      <c r="CF770" s="63">
        <f t="shared" si="676"/>
        <v>0.58474537037037022</v>
      </c>
      <c r="CG770" s="63">
        <f t="shared" si="677"/>
        <v>0.58405092592592578</v>
      </c>
      <c r="CH770" s="36"/>
      <c r="CI770" s="36"/>
      <c r="CJ770" s="36"/>
      <c r="CK770" s="36"/>
      <c r="CL770" s="60">
        <v>60</v>
      </c>
    </row>
    <row r="771" spans="1:90" ht="40.5" x14ac:dyDescent="0.25">
      <c r="A771" s="37">
        <v>93</v>
      </c>
      <c r="B771" s="95"/>
      <c r="C771" s="95" t="s">
        <v>58</v>
      </c>
      <c r="D771" s="95"/>
      <c r="E771" s="37" t="e">
        <f>256.46/F771</f>
        <v>#DIV/0!</v>
      </c>
      <c r="F771" s="44"/>
      <c r="G771" s="44">
        <v>256.55</v>
      </c>
      <c r="H771" s="44">
        <f t="shared" ref="H771:H834" si="682">ROUND(IF(G771="",N771,IF(P771="",N771,IF(R771="",(I771+(P771+O771))/2,IF(T771="",(I771+(P771+O771)+(R771+Q771))/3,(I771+(P771+O771)+(R771+Q771)+(T771+S771))/4)))),2)</f>
        <v>256.5</v>
      </c>
      <c r="I771" s="83">
        <v>256.45999999999998</v>
      </c>
      <c r="J771" s="43">
        <f t="shared" si="680"/>
        <v>-2.7294704827283018E-4</v>
      </c>
      <c r="K771" s="44">
        <f t="shared" si="681"/>
        <v>-7.0000000000050022E-2</v>
      </c>
      <c r="L771" s="91" t="s">
        <v>1670</v>
      </c>
      <c r="M771" s="122" t="s">
        <v>1231</v>
      </c>
      <c r="N771" s="46">
        <f t="shared" si="637"/>
        <v>256.53000000000003</v>
      </c>
      <c r="O771" s="46">
        <v>-0.02</v>
      </c>
      <c r="P771" s="78">
        <v>256.55</v>
      </c>
      <c r="Q771" s="87"/>
      <c r="R771" s="78"/>
      <c r="U771" s="47">
        <f t="shared" si="678"/>
        <v>26.39443</v>
      </c>
      <c r="V771" s="47">
        <f t="shared" si="679"/>
        <v>28.346820000000001</v>
      </c>
      <c r="W771" s="16">
        <v>26.394400000000001</v>
      </c>
      <c r="X771" s="16">
        <v>28.346800000000002</v>
      </c>
      <c r="Y771" s="16">
        <v>26.394459999999999</v>
      </c>
      <c r="Z771" s="16">
        <v>28.34684</v>
      </c>
      <c r="AA771" s="50"/>
      <c r="AB771" s="50"/>
      <c r="AC771" s="50"/>
      <c r="AD771" s="50"/>
      <c r="AE771" s="51">
        <f t="shared" si="632"/>
        <v>93</v>
      </c>
      <c r="AF771" s="51" t="str">
        <f t="shared" si="633"/>
        <v/>
      </c>
      <c r="AG771" s="51" t="str">
        <f t="shared" si="634"/>
        <v>m</v>
      </c>
      <c r="AH771" s="51" t="str">
        <f t="shared" si="635"/>
        <v/>
      </c>
      <c r="AI771" s="52">
        <f t="shared" si="636"/>
        <v>256.5</v>
      </c>
      <c r="AJ771" s="51" t="s">
        <v>58</v>
      </c>
      <c r="AK771" s="53"/>
      <c r="AL771" s="52"/>
      <c r="AM771" s="53">
        <f t="shared" si="638"/>
        <v>48</v>
      </c>
      <c r="AN771" s="53">
        <f>IF(AJ771&lt;&gt;"",IF(AJ771="o",VLOOKUP(AM771,OpenSect!$A$1:$D$11,2),IF(AJ771="u",VLOOKUP(AM771,UpHill!$A$1:$D$35,2),IF(AJ771="d",VLOOKUP(AM771,DownHill!$A$1:$D$29,2),IF(AJ771="f",VLOOKUP(AM771,FlatUnd!$A$2:$D$30,2),IF(AJ771="t",VLOOKUP(AM771,TimeAdd!$A$1:$D$176,2),IF(AJ771="l",VLOOKUP(AM771,SLimit!$A$1:$D$8,2),AN770)))))),AN770)</f>
        <v>56</v>
      </c>
      <c r="AO771" s="53">
        <f>IF(AJ771&lt;&gt;"",IF(AJ771="o",VLOOKUP(AM771,OpenSect!$A$1:$D$11,3),IF(AJ771="u",VLOOKUP(AM771,UpHill!$A$1:$D$35,3),IF(AJ771="d",VLOOKUP(AM771,DownHill!$A$3:$D$29,3),IF(AJ771="f",VLOOKUP(AM771,FlatUnd!$A$2:$D$30,3),IF(AJ771="t",VLOOKUP(AM771,TimeAdd!$A$1:$D$18,3),IF(AJ771="l",VLOOKUP(AM771,SLimit!$A$1:$D$8,3),AO770)))))),AO770)</f>
        <v>64</v>
      </c>
      <c r="AP771" s="53">
        <f>IF(AJ771&lt;&gt;"",IF(AJ771="o",VLOOKUP(AM771,OpenSect!$A$1:$D$11,4),IF(AJ771="u",VLOOKUP(AM771,UpHill!$A$1:$D$35,4),IF(AJ771="d",VLOOKUP(AM771,DownHill!$A$1:$D$29,4),IF(AJ771="f",VLOOKUP(AM771,FlatUnd!$A$2:$D$30,4),IF(AJ771="t",VLOOKUP(AM771,TimeAdd!$A$1:$D$18,4),IF(AJ771="l",VLOOKUP(AM771,SLimit!$A$1:$D$8,4),AP770)))))),AP770)</f>
        <v>70</v>
      </c>
      <c r="AQ771" s="53" t="str">
        <f t="shared" si="639"/>
        <v>80</v>
      </c>
      <c r="AR771" s="54" t="str">
        <f t="shared" si="640"/>
        <v>Control @ In Line with Start of Nulane office &amp; Warehouse gate on Right.  Markon road.</v>
      </c>
      <c r="AS771" s="55"/>
      <c r="AT771" s="55"/>
      <c r="AU771" s="56">
        <f>IF(GroupStTimes!$A$8=0,MIN(CB771,CD771,CF771),MIN(BZ771,CB771,CD771,CF771))</f>
        <v>0.552766203703704</v>
      </c>
      <c r="AV771" s="56">
        <f>IF(GroupStTimes!$A$8=0,MAX(CC771,CE771,CG771),MAX(CA771,CC771,CE771,CG771))</f>
        <v>0.59859953703703705</v>
      </c>
      <c r="AW771" s="57" t="str">
        <f t="shared" si="641"/>
        <v>26.39443  28.34682</v>
      </c>
      <c r="AX771" s="58">
        <f t="shared" si="642"/>
        <v>26.394400000000001</v>
      </c>
      <c r="AY771" s="58">
        <f t="shared" si="643"/>
        <v>28.346800000000002</v>
      </c>
      <c r="AZ771" s="31">
        <f t="shared" si="644"/>
        <v>248.61</v>
      </c>
      <c r="BA771" s="59">
        <f t="shared" si="645"/>
        <v>0.5589699074074076</v>
      </c>
      <c r="BB771" s="59">
        <f t="shared" si="646"/>
        <v>0.56452546296296313</v>
      </c>
      <c r="BC771" s="59">
        <f t="shared" si="647"/>
        <v>0.54689814814814841</v>
      </c>
      <c r="BD771" s="59">
        <f t="shared" si="648"/>
        <v>0.59273148148148147</v>
      </c>
      <c r="BE771" s="59">
        <f t="shared" si="649"/>
        <v>0.57278935185185198</v>
      </c>
      <c r="BF771" s="59">
        <f t="shared" si="650"/>
        <v>0.58320601851851861</v>
      </c>
      <c r="BG771" s="59">
        <f t="shared" si="651"/>
        <v>0.5805324074074073</v>
      </c>
      <c r="BH771" s="59">
        <f t="shared" si="652"/>
        <v>0.57983796296296286</v>
      </c>
      <c r="BI771" s="31">
        <f t="shared" si="653"/>
        <v>7.8899999999999864</v>
      </c>
      <c r="BJ771" s="61">
        <f t="shared" si="654"/>
        <v>0.16437499999999972</v>
      </c>
      <c r="BK771" s="61">
        <f t="shared" si="655"/>
        <v>0.1408928571428569</v>
      </c>
      <c r="BL771" s="61">
        <f t="shared" si="656"/>
        <v>0.12328124999999979</v>
      </c>
      <c r="BM771" s="61">
        <f t="shared" si="657"/>
        <v>0.11271428571428552</v>
      </c>
      <c r="BN771" s="62">
        <f t="shared" si="658"/>
        <v>0</v>
      </c>
      <c r="BO771" s="62">
        <f t="shared" si="659"/>
        <v>9</v>
      </c>
      <c r="BP771" s="62">
        <f t="shared" si="660"/>
        <v>52</v>
      </c>
      <c r="BQ771" s="62">
        <f t="shared" si="661"/>
        <v>0</v>
      </c>
      <c r="BR771" s="62">
        <f t="shared" si="662"/>
        <v>8</v>
      </c>
      <c r="BS771" s="62">
        <f t="shared" si="663"/>
        <v>27</v>
      </c>
      <c r="BT771" s="62">
        <f t="shared" si="664"/>
        <v>0</v>
      </c>
      <c r="BU771" s="62">
        <f t="shared" si="665"/>
        <v>7</v>
      </c>
      <c r="BV771" s="62">
        <f t="shared" si="666"/>
        <v>24</v>
      </c>
      <c r="BW771" s="62">
        <f t="shared" si="667"/>
        <v>0</v>
      </c>
      <c r="BX771" s="62">
        <f t="shared" si="668"/>
        <v>6</v>
      </c>
      <c r="BY771" s="62">
        <f t="shared" si="669"/>
        <v>46</v>
      </c>
      <c r="BZ771" s="63">
        <f t="shared" si="670"/>
        <v>0.56582175925925948</v>
      </c>
      <c r="CA771" s="63">
        <f t="shared" si="671"/>
        <v>0.57137731481481502</v>
      </c>
      <c r="CB771" s="63">
        <f t="shared" si="672"/>
        <v>0.552766203703704</v>
      </c>
      <c r="CC771" s="63">
        <f t="shared" si="673"/>
        <v>0.59859953703703705</v>
      </c>
      <c r="CD771" s="63">
        <f t="shared" si="674"/>
        <v>0.5779282407407409</v>
      </c>
      <c r="CE771" s="63">
        <f t="shared" si="675"/>
        <v>0.58834490740740752</v>
      </c>
      <c r="CF771" s="63">
        <f t="shared" si="676"/>
        <v>0.58523148148148141</v>
      </c>
      <c r="CG771" s="63">
        <f t="shared" si="677"/>
        <v>0.58453703703703697</v>
      </c>
      <c r="CH771" s="36"/>
      <c r="CI771" s="36"/>
      <c r="CJ771" s="36"/>
      <c r="CK771" s="36"/>
      <c r="CL771" s="60">
        <v>60</v>
      </c>
    </row>
    <row r="772" spans="1:90" ht="26.25" customHeight="1" x14ac:dyDescent="0.25">
      <c r="A772" s="37">
        <v>93</v>
      </c>
      <c r="B772" s="95"/>
      <c r="C772" s="95"/>
      <c r="D772" s="95"/>
      <c r="E772" s="37"/>
      <c r="F772" s="44"/>
      <c r="G772" s="44">
        <v>256.70999999999998</v>
      </c>
      <c r="H772" s="44">
        <f t="shared" si="682"/>
        <v>256.66000000000003</v>
      </c>
      <c r="I772" s="83">
        <v>256.62</v>
      </c>
      <c r="J772" s="43">
        <f t="shared" si="680"/>
        <v>-2.7277686852152279E-4</v>
      </c>
      <c r="K772" s="44">
        <f t="shared" si="681"/>
        <v>-6.9999999999993179E-2</v>
      </c>
      <c r="L772" s="16" t="s">
        <v>353</v>
      </c>
      <c r="M772" s="122" t="s">
        <v>1231</v>
      </c>
      <c r="N772" s="46">
        <f t="shared" si="637"/>
        <v>256.69</v>
      </c>
      <c r="O772" s="46">
        <v>-0.02</v>
      </c>
      <c r="P772" s="78">
        <v>256.70999999999998</v>
      </c>
      <c r="Q772" s="87"/>
      <c r="R772" s="78"/>
      <c r="U772" s="47" t="str">
        <f t="shared" si="678"/>
        <v/>
      </c>
      <c r="V772" s="47" t="str">
        <f t="shared" si="679"/>
        <v/>
      </c>
      <c r="W772" s="50"/>
      <c r="X772" s="50"/>
      <c r="Y772" s="50"/>
      <c r="Z772" s="50"/>
      <c r="AA772" s="50"/>
      <c r="AB772" s="50"/>
      <c r="AC772" s="50"/>
      <c r="AD772" s="50"/>
      <c r="AE772" s="51">
        <f t="shared" si="632"/>
        <v>93</v>
      </c>
      <c r="AF772" s="51" t="str">
        <f t="shared" si="633"/>
        <v/>
      </c>
      <c r="AG772" s="51" t="str">
        <f t="shared" si="634"/>
        <v/>
      </c>
      <c r="AH772" s="51" t="str">
        <f t="shared" si="635"/>
        <v/>
      </c>
      <c r="AI772" s="52">
        <f t="shared" si="636"/>
        <v>256.66000000000003</v>
      </c>
      <c r="AJ772" s="51"/>
      <c r="AK772" s="53"/>
      <c r="AL772" s="52"/>
      <c r="AM772" s="53">
        <f t="shared" si="638"/>
        <v>48</v>
      </c>
      <c r="AN772" s="53">
        <f>IF(AJ772&lt;&gt;"",IF(AJ772="o",VLOOKUP(AM772,OpenSect!$A$1:$D$11,2),IF(AJ772="u",VLOOKUP(AM772,UpHill!$A$1:$D$35,2),IF(AJ772="d",VLOOKUP(AM772,DownHill!$A$1:$D$29,2),IF(AJ772="f",VLOOKUP(AM772,FlatUnd!$A$2:$D$30,2),IF(AJ772="t",VLOOKUP(AM772,TimeAdd!$A$1:$D$176,2),IF(AJ772="l",VLOOKUP(AM772,SLimit!$A$1:$D$8,2),AN771)))))),AN771)</f>
        <v>56</v>
      </c>
      <c r="AO772" s="53">
        <f>IF(AJ772&lt;&gt;"",IF(AJ772="o",VLOOKUP(AM772,OpenSect!$A$1:$D$11,3),IF(AJ772="u",VLOOKUP(AM772,UpHill!$A$1:$D$35,3),IF(AJ772="d",VLOOKUP(AM772,DownHill!$A$3:$D$29,3),IF(AJ772="f",VLOOKUP(AM772,FlatUnd!$A$2:$D$30,3),IF(AJ772="t",VLOOKUP(AM772,TimeAdd!$A$1:$D$18,3),IF(AJ772="l",VLOOKUP(AM772,SLimit!$A$1:$D$8,3),AO771)))))),AO771)</f>
        <v>64</v>
      </c>
      <c r="AP772" s="53">
        <f>IF(AJ772&lt;&gt;"",IF(AJ772="o",VLOOKUP(AM772,OpenSect!$A$1:$D$11,4),IF(AJ772="u",VLOOKUP(AM772,UpHill!$A$1:$D$35,4),IF(AJ772="d",VLOOKUP(AM772,DownHill!$A$1:$D$29,4),IF(AJ772="f",VLOOKUP(AM772,FlatUnd!$A$2:$D$30,4),IF(AJ772="t",VLOOKUP(AM772,TimeAdd!$A$1:$D$18,4),IF(AJ772="l",VLOOKUP(AM772,SLimit!$A$1:$D$8,4),AP771)))))),AP771)</f>
        <v>70</v>
      </c>
      <c r="AQ772" s="53" t="str">
        <f t="shared" si="639"/>
        <v>80</v>
      </c>
      <c r="AR772" s="54" t="str">
        <f t="shared" si="640"/>
        <v>25 km stone.</v>
      </c>
      <c r="AS772" s="55"/>
      <c r="AT772" s="55"/>
      <c r="AU772" s="56">
        <f>IF(GroupStTimes!$A$8=0,MIN(CB772,CD772,CF772),MIN(BZ772,CB772,CD772,CF772))</f>
        <v>0.55289351851851876</v>
      </c>
      <c r="AV772" s="56">
        <f>IF(GroupStTimes!$A$8=0,MAX(CC772,CE772,CG772),MAX(CA772,CC772,CE772,CG772))</f>
        <v>0.59872685185185182</v>
      </c>
      <c r="AW772" s="57" t="str">
        <f t="shared" si="641"/>
        <v/>
      </c>
      <c r="AX772" s="58" t="str">
        <f t="shared" si="642"/>
        <v/>
      </c>
      <c r="AY772" s="58" t="str">
        <f t="shared" si="643"/>
        <v/>
      </c>
      <c r="AZ772" s="31">
        <f t="shared" si="644"/>
        <v>248.61</v>
      </c>
      <c r="BA772" s="59">
        <f t="shared" si="645"/>
        <v>0.5589699074074076</v>
      </c>
      <c r="BB772" s="59">
        <f t="shared" si="646"/>
        <v>0.56452546296296313</v>
      </c>
      <c r="BC772" s="59">
        <f t="shared" si="647"/>
        <v>0.54689814814814841</v>
      </c>
      <c r="BD772" s="59">
        <f t="shared" si="648"/>
        <v>0.59273148148148147</v>
      </c>
      <c r="BE772" s="59">
        <f t="shared" si="649"/>
        <v>0.57278935185185198</v>
      </c>
      <c r="BF772" s="59">
        <f t="shared" si="650"/>
        <v>0.58320601851851861</v>
      </c>
      <c r="BG772" s="59">
        <f t="shared" si="651"/>
        <v>0.5805324074074073</v>
      </c>
      <c r="BH772" s="59">
        <f t="shared" si="652"/>
        <v>0.57983796296296286</v>
      </c>
      <c r="BI772" s="31">
        <f t="shared" si="653"/>
        <v>8.0500000000000114</v>
      </c>
      <c r="BJ772" s="61">
        <f t="shared" si="654"/>
        <v>0.16770833333333357</v>
      </c>
      <c r="BK772" s="61">
        <f t="shared" si="655"/>
        <v>0.14375000000000021</v>
      </c>
      <c r="BL772" s="61">
        <f t="shared" si="656"/>
        <v>0.12578125000000018</v>
      </c>
      <c r="BM772" s="61">
        <f t="shared" si="657"/>
        <v>0.11500000000000016</v>
      </c>
      <c r="BN772" s="62">
        <f t="shared" si="658"/>
        <v>0</v>
      </c>
      <c r="BO772" s="62">
        <f t="shared" si="659"/>
        <v>10</v>
      </c>
      <c r="BP772" s="62">
        <f t="shared" si="660"/>
        <v>4</v>
      </c>
      <c r="BQ772" s="62">
        <f t="shared" si="661"/>
        <v>0</v>
      </c>
      <c r="BR772" s="62">
        <f t="shared" si="662"/>
        <v>8</v>
      </c>
      <c r="BS772" s="62">
        <f t="shared" si="663"/>
        <v>38</v>
      </c>
      <c r="BT772" s="62">
        <f t="shared" si="664"/>
        <v>0</v>
      </c>
      <c r="BU772" s="62">
        <f t="shared" si="665"/>
        <v>7</v>
      </c>
      <c r="BV772" s="62">
        <f t="shared" si="666"/>
        <v>33</v>
      </c>
      <c r="BW772" s="62">
        <f t="shared" si="667"/>
        <v>0</v>
      </c>
      <c r="BX772" s="62">
        <f t="shared" si="668"/>
        <v>6</v>
      </c>
      <c r="BY772" s="62">
        <f t="shared" si="669"/>
        <v>54</v>
      </c>
      <c r="BZ772" s="63">
        <f t="shared" si="670"/>
        <v>0.56596064814814828</v>
      </c>
      <c r="CA772" s="63">
        <f t="shared" si="671"/>
        <v>0.57151620370370382</v>
      </c>
      <c r="CB772" s="63">
        <f t="shared" si="672"/>
        <v>0.55289351851851876</v>
      </c>
      <c r="CC772" s="63">
        <f t="shared" si="673"/>
        <v>0.59872685185185182</v>
      </c>
      <c r="CD772" s="63">
        <f t="shared" si="674"/>
        <v>0.57803240740740758</v>
      </c>
      <c r="CE772" s="63">
        <f t="shared" si="675"/>
        <v>0.58844907407407421</v>
      </c>
      <c r="CF772" s="63">
        <f t="shared" si="676"/>
        <v>0.58532407407407394</v>
      </c>
      <c r="CG772" s="63">
        <f t="shared" si="677"/>
        <v>0.5846296296296295</v>
      </c>
      <c r="CH772" s="36"/>
      <c r="CI772" s="36"/>
      <c r="CJ772" s="36"/>
      <c r="CK772" s="36"/>
      <c r="CL772" s="60">
        <v>60</v>
      </c>
    </row>
    <row r="773" spans="1:90" ht="60.75" x14ac:dyDescent="0.25">
      <c r="A773" s="37">
        <v>93</v>
      </c>
      <c r="B773" s="95"/>
      <c r="C773" s="95" t="s">
        <v>25</v>
      </c>
      <c r="D773" s="95">
        <v>30</v>
      </c>
      <c r="E773" s="37"/>
      <c r="F773" s="44"/>
      <c r="G773" s="44">
        <v>256.95999999999998</v>
      </c>
      <c r="H773" s="44">
        <f t="shared" si="682"/>
        <v>256.89999999999998</v>
      </c>
      <c r="I773" s="83">
        <v>256.86</v>
      </c>
      <c r="J773" s="43">
        <f t="shared" si="680"/>
        <v>-3.1145371019226069E-4</v>
      </c>
      <c r="K773" s="44">
        <f t="shared" si="681"/>
        <v>-7.9999999999984084E-2</v>
      </c>
      <c r="L773" s="91" t="s">
        <v>1720</v>
      </c>
      <c r="M773" s="122" t="s">
        <v>1231</v>
      </c>
      <c r="N773" s="46">
        <f t="shared" si="637"/>
        <v>256.94</v>
      </c>
      <c r="O773" s="46">
        <v>-0.02</v>
      </c>
      <c r="P773" s="78">
        <v>256.95999999999998</v>
      </c>
      <c r="Q773" s="87"/>
      <c r="R773" s="78"/>
      <c r="U773" s="47" t="str">
        <f t="shared" si="678"/>
        <v/>
      </c>
      <c r="V773" s="47" t="str">
        <f t="shared" si="679"/>
        <v/>
      </c>
      <c r="W773" s="50"/>
      <c r="X773" s="50"/>
      <c r="Y773" s="50"/>
      <c r="Z773" s="50"/>
      <c r="AA773" s="50"/>
      <c r="AB773" s="50"/>
      <c r="AC773" s="50"/>
      <c r="AD773" s="50"/>
      <c r="AE773" s="51">
        <f t="shared" ref="AE773:AE836" si="683">IF(A773="","",A773)</f>
        <v>93</v>
      </c>
      <c r="AF773" s="51" t="str">
        <f t="shared" ref="AF773:AF836" si="684">IF(B773="","",B773)</f>
        <v/>
      </c>
      <c r="AG773" s="51" t="str">
        <f t="shared" ref="AG773:AG836" si="685">IF(C773="","",C773)</f>
        <v>o</v>
      </c>
      <c r="AH773" s="51">
        <f t="shared" ref="AH773:AH836" si="686">IF(D773="","",D773)</f>
        <v>30</v>
      </c>
      <c r="AI773" s="52">
        <f t="shared" ref="AI773:AI836" si="687">H773</f>
        <v>256.89999999999998</v>
      </c>
      <c r="AJ773" s="51" t="s">
        <v>25</v>
      </c>
      <c r="AK773" s="53"/>
      <c r="AL773" s="52"/>
      <c r="AM773" s="53">
        <f t="shared" si="638"/>
        <v>30</v>
      </c>
      <c r="AN773" s="53">
        <f>IF(AJ773&lt;&gt;"",IF(AJ773="o",VLOOKUP(AM773,OpenSect!$A$1:$D$11,2),IF(AJ773="u",VLOOKUP(AM773,UpHill!$A$1:$D$35,2),IF(AJ773="d",VLOOKUP(AM773,DownHill!$A$1:$D$29,2),IF(AJ773="f",VLOOKUP(AM773,FlatUnd!$A$2:$D$30,2),IF(AJ773="t",VLOOKUP(AM773,TimeAdd!$A$1:$D$176,2),IF(AJ773="l",VLOOKUP(AM773,SLimit!$A$1:$D$8,2),AN772)))))),AN772)</f>
        <v>30</v>
      </c>
      <c r="AO773" s="53">
        <f>IF(AJ773&lt;&gt;"",IF(AJ773="o",VLOOKUP(AM773,OpenSect!$A$1:$D$11,3),IF(AJ773="u",VLOOKUP(AM773,UpHill!$A$1:$D$35,3),IF(AJ773="d",VLOOKUP(AM773,DownHill!$A$3:$D$29,3),IF(AJ773="f",VLOOKUP(AM773,FlatUnd!$A$2:$D$30,3),IF(AJ773="t",VLOOKUP(AM773,TimeAdd!$A$1:$D$18,3),IF(AJ773="l",VLOOKUP(AM773,SLimit!$A$1:$D$8,3),AO772)))))),AO772)</f>
        <v>30</v>
      </c>
      <c r="AP773" s="53">
        <f>IF(AJ773&lt;&gt;"",IF(AJ773="o",VLOOKUP(AM773,OpenSect!$A$1:$D$11,4),IF(AJ773="u",VLOOKUP(AM773,UpHill!$A$1:$D$35,4),IF(AJ773="d",VLOOKUP(AM773,DownHill!$A$1:$D$29,4),IF(AJ773="f",VLOOKUP(AM773,FlatUnd!$A$2:$D$30,4),IF(AJ773="t",VLOOKUP(AM773,TimeAdd!$A$1:$D$18,4),IF(AJ773="l",VLOOKUP(AM773,SLimit!$A$1:$D$8,4),AP772)))))),AP772)</f>
        <v>30</v>
      </c>
      <c r="AQ773" s="53" t="str">
        <f t="shared" si="639"/>
        <v>80</v>
      </c>
      <c r="AR773" s="54" t="str">
        <f t="shared" si="640"/>
        <v>R23 Brakpan , Benoni {Straight}/R550 Nigel { Right}/{Left}R550 Klipriver.   START of OPEN SECTION.</v>
      </c>
      <c r="AS773" s="55"/>
      <c r="AT773" s="55"/>
      <c r="AU773" s="56">
        <f>IF(GroupStTimes!$A$8=0,MIN(CB773,CD773,CF773),MIN(BZ773,CB773,CD773,CF773))</f>
        <v>0.55306712962962989</v>
      </c>
      <c r="AV773" s="56">
        <f>IF(GroupStTimes!$A$8=0,MAX(CC773,CE773,CG773),MAX(CA773,CC773,CE773,CG773))</f>
        <v>0.59890046296296295</v>
      </c>
      <c r="AW773" s="57" t="str">
        <f t="shared" si="641"/>
        <v/>
      </c>
      <c r="AX773" s="58" t="str">
        <f t="shared" si="642"/>
        <v/>
      </c>
      <c r="AY773" s="58" t="str">
        <f t="shared" si="643"/>
        <v/>
      </c>
      <c r="AZ773" s="31">
        <f t="shared" si="644"/>
        <v>248.61</v>
      </c>
      <c r="BA773" s="59">
        <f t="shared" si="645"/>
        <v>0.5589699074074076</v>
      </c>
      <c r="BB773" s="59">
        <f t="shared" si="646"/>
        <v>0.56452546296296313</v>
      </c>
      <c r="BC773" s="59">
        <f t="shared" si="647"/>
        <v>0.54689814814814841</v>
      </c>
      <c r="BD773" s="59">
        <f t="shared" si="648"/>
        <v>0.59273148148148147</v>
      </c>
      <c r="BE773" s="59">
        <f t="shared" si="649"/>
        <v>0.57278935185185198</v>
      </c>
      <c r="BF773" s="59">
        <f t="shared" si="650"/>
        <v>0.58320601851851861</v>
      </c>
      <c r="BG773" s="59">
        <f t="shared" si="651"/>
        <v>0.5805324074074073</v>
      </c>
      <c r="BH773" s="59">
        <f t="shared" si="652"/>
        <v>0.57983796296296286</v>
      </c>
      <c r="BI773" s="31">
        <f t="shared" si="653"/>
        <v>8.2899999999999636</v>
      </c>
      <c r="BJ773" s="61">
        <f t="shared" si="654"/>
        <v>0.17270833333333258</v>
      </c>
      <c r="BK773" s="61">
        <f t="shared" si="655"/>
        <v>0.14803571428571363</v>
      </c>
      <c r="BL773" s="61">
        <f t="shared" si="656"/>
        <v>0.12953124999999943</v>
      </c>
      <c r="BM773" s="61">
        <f t="shared" si="657"/>
        <v>0.11842857142857091</v>
      </c>
      <c r="BN773" s="62">
        <f t="shared" si="658"/>
        <v>0</v>
      </c>
      <c r="BO773" s="62">
        <f t="shared" si="659"/>
        <v>10</v>
      </c>
      <c r="BP773" s="62">
        <f t="shared" si="660"/>
        <v>22</v>
      </c>
      <c r="BQ773" s="62">
        <f t="shared" si="661"/>
        <v>0</v>
      </c>
      <c r="BR773" s="62">
        <f t="shared" si="662"/>
        <v>8</v>
      </c>
      <c r="BS773" s="62">
        <f t="shared" si="663"/>
        <v>53</v>
      </c>
      <c r="BT773" s="62">
        <f t="shared" si="664"/>
        <v>0</v>
      </c>
      <c r="BU773" s="62">
        <f t="shared" si="665"/>
        <v>7</v>
      </c>
      <c r="BV773" s="62">
        <f t="shared" si="666"/>
        <v>46</v>
      </c>
      <c r="BW773" s="62">
        <f t="shared" si="667"/>
        <v>0</v>
      </c>
      <c r="BX773" s="62">
        <f t="shared" si="668"/>
        <v>7</v>
      </c>
      <c r="BY773" s="62">
        <f t="shared" si="669"/>
        <v>6</v>
      </c>
      <c r="BZ773" s="63">
        <f t="shared" si="670"/>
        <v>0.56616898148148165</v>
      </c>
      <c r="CA773" s="63">
        <f t="shared" si="671"/>
        <v>0.57172453703703718</v>
      </c>
      <c r="CB773" s="63">
        <f t="shared" si="672"/>
        <v>0.55306712962962989</v>
      </c>
      <c r="CC773" s="63">
        <f t="shared" si="673"/>
        <v>0.59890046296296295</v>
      </c>
      <c r="CD773" s="63">
        <f t="shared" si="674"/>
        <v>0.57818287037037053</v>
      </c>
      <c r="CE773" s="63">
        <f t="shared" si="675"/>
        <v>0.58859953703703716</v>
      </c>
      <c r="CF773" s="63">
        <f t="shared" si="676"/>
        <v>0.58546296296296285</v>
      </c>
      <c r="CG773" s="63">
        <f t="shared" si="677"/>
        <v>0.58476851851851841</v>
      </c>
      <c r="CH773" s="36"/>
      <c r="CI773" s="36"/>
      <c r="CJ773" s="36"/>
      <c r="CK773" s="36"/>
      <c r="CL773" s="60">
        <v>60</v>
      </c>
    </row>
    <row r="774" spans="1:90" ht="60.75" x14ac:dyDescent="0.25">
      <c r="A774" s="37">
        <v>93</v>
      </c>
      <c r="B774" s="95"/>
      <c r="C774" s="95" t="s">
        <v>31</v>
      </c>
      <c r="D774" s="95">
        <v>35</v>
      </c>
      <c r="E774" s="37"/>
      <c r="F774" s="44"/>
      <c r="G774" s="44">
        <v>257.14999999999998</v>
      </c>
      <c r="H774" s="44">
        <f t="shared" si="682"/>
        <v>257.10000000000002</v>
      </c>
      <c r="I774" s="83">
        <v>257.06</v>
      </c>
      <c r="J774" s="43">
        <f t="shared" si="680"/>
        <v>-2.7230996654474901E-4</v>
      </c>
      <c r="K774" s="44">
        <f t="shared" si="681"/>
        <v>-6.9999999999993179E-2</v>
      </c>
      <c r="L774" s="91" t="s">
        <v>1764</v>
      </c>
      <c r="M774" s="122" t="s">
        <v>1231</v>
      </c>
      <c r="N774" s="46">
        <f t="shared" ref="N774:N837" si="688">IF(P774="",((I774-I773)+H773),IF(R774="",(P774+O774),IF(T774="",((P774+O774)+(R774+Q774))/2,((P774+O774)+(R774+Q774)+(T774+S774))/3)))</f>
        <v>257.13</v>
      </c>
      <c r="O774" s="46">
        <v>-0.02</v>
      </c>
      <c r="P774" s="78">
        <v>257.14999999999998</v>
      </c>
      <c r="Q774" s="87"/>
      <c r="R774" s="78"/>
      <c r="U774" s="47" t="str">
        <f t="shared" si="678"/>
        <v/>
      </c>
      <c r="V774" s="47" t="str">
        <f t="shared" si="679"/>
        <v/>
      </c>
      <c r="W774" s="50"/>
      <c r="X774" s="50"/>
      <c r="Y774" s="50"/>
      <c r="Z774" s="50"/>
      <c r="AA774" s="50"/>
      <c r="AB774" s="50"/>
      <c r="AC774" s="50"/>
      <c r="AD774" s="50"/>
      <c r="AE774" s="51">
        <f t="shared" si="683"/>
        <v>93</v>
      </c>
      <c r="AF774" s="51" t="str">
        <f t="shared" si="684"/>
        <v/>
      </c>
      <c r="AG774" s="51" t="str">
        <f t="shared" si="685"/>
        <v>l</v>
      </c>
      <c r="AH774" s="51">
        <f t="shared" si="686"/>
        <v>35</v>
      </c>
      <c r="AI774" s="52">
        <f t="shared" si="687"/>
        <v>257.10000000000002</v>
      </c>
      <c r="AJ774" s="51" t="s">
        <v>31</v>
      </c>
      <c r="AK774" s="53"/>
      <c r="AL774" s="52"/>
      <c r="AM774" s="53">
        <f t="shared" ref="AM774:AM837" si="689">IF(OR(AJ774="",AJ774="m"),AM773,IF(AH774&lt;&gt;"",AH774,""))</f>
        <v>35</v>
      </c>
      <c r="AN774" s="53">
        <f>IF(AJ774&lt;&gt;"",IF(AJ774="o",VLOOKUP(AM774,OpenSect!$A$1:$D$11,2),IF(AJ774="u",VLOOKUP(AM774,UpHill!$A$1:$D$35,2),IF(AJ774="d",VLOOKUP(AM774,DownHill!$A$1:$D$29,2),IF(AJ774="f",VLOOKUP(AM774,FlatUnd!$A$2:$D$30,2),IF(AJ774="t",VLOOKUP(AM774,TimeAdd!$A$1:$D$176,2),IF(AJ774="l",VLOOKUP(AM774,SLimit!$A$1:$D$8,2),AN773)))))),AN773)</f>
        <v>40</v>
      </c>
      <c r="AO774" s="53">
        <f>IF(AJ774&lt;&gt;"",IF(AJ774="o",VLOOKUP(AM774,OpenSect!$A$1:$D$11,3),IF(AJ774="u",VLOOKUP(AM774,UpHill!$A$1:$D$35,3),IF(AJ774="d",VLOOKUP(AM774,DownHill!$A$3:$D$29,3),IF(AJ774="f",VLOOKUP(AM774,FlatUnd!$A$2:$D$30,3),IF(AJ774="t",VLOOKUP(AM774,TimeAdd!$A$1:$D$18,3),IF(AJ774="l",VLOOKUP(AM774,SLimit!$A$1:$D$8,3),AO773)))))),AO773)</f>
        <v>45</v>
      </c>
      <c r="AP774" s="53">
        <f>IF(AJ774&lt;&gt;"",IF(AJ774="o",VLOOKUP(AM774,OpenSect!$A$1:$D$11,4),IF(AJ774="u",VLOOKUP(AM774,UpHill!$A$1:$D$35,4),IF(AJ774="d",VLOOKUP(AM774,DownHill!$A$1:$D$29,4),IF(AJ774="f",VLOOKUP(AM774,FlatUnd!$A$2:$D$30,4),IF(AJ774="t",VLOOKUP(AM774,TimeAdd!$A$1:$D$18,4),IF(AJ774="l",VLOOKUP(AM774,SLimit!$A$1:$D$8,4),AP773)))))),AP773)</f>
        <v>50</v>
      </c>
      <c r="AQ774" s="53" t="str">
        <f t="shared" ref="AQ774:AQ837" si="690">M774</f>
        <v>80</v>
      </c>
      <c r="AR774" s="54" t="str">
        <f t="shared" ref="AR774:AR837" si="691">L774</f>
        <v>STOP carry straight on through 2 mor STOP streets.   Please treat all non-functioning Traffic lights as STOP streets.</v>
      </c>
      <c r="AS774" s="55"/>
      <c r="AT774" s="55"/>
      <c r="AU774" s="56">
        <f>IF(GroupStTimes!$A$8=0,MIN(CB774,CD774,CF774),MIN(BZ774,CB774,CD774,CF774))</f>
        <v>0.55334490740740772</v>
      </c>
      <c r="AV774" s="56">
        <f>IF(GroupStTimes!$A$8=0,MAX(CC774,CE774,CG774),MAX(CA774,CC774,CE774,CG774))</f>
        <v>0.59917824074074078</v>
      </c>
      <c r="AW774" s="57" t="str">
        <f t="shared" ref="AW774:AW837" si="692">IF(U774="","",CONCATENATE(FIXED(U774,5),"  ",FIXED(V774,5)))</f>
        <v/>
      </c>
      <c r="AX774" s="58" t="str">
        <f t="shared" ref="AX774:AX837" si="693">IF(AJ774="m",ROUND(W774,5),"")</f>
        <v/>
      </c>
      <c r="AY774" s="58" t="str">
        <f t="shared" ref="AY774:AY837" si="694">IF(AJ774="m",ROUND(X774,5),"")</f>
        <v/>
      </c>
      <c r="AZ774" s="31">
        <f t="shared" ref="AZ774:AZ837" si="695">IF(AND(AM773=AM772,AN773=AN772,AO773=AO772,AP773=AP772,AJ774&lt;&gt;"t"),AZ773,IF(AJ774="t",AI774,AI773))</f>
        <v>256.89999999999998</v>
      </c>
      <c r="BA774" s="59">
        <f t="shared" ref="BA774:BA837" si="696">IF(AND($AM773=$AM772,$AN773=AN772,$AO773=$AO772,$AP773=$AP772,$AJ774&lt;&gt;"t"),BA773,BZ773)</f>
        <v>0.56616898148148165</v>
      </c>
      <c r="BB774" s="59">
        <f t="shared" ref="BB774:BB837" si="697">IF(AND($AM773=$AM772,$AN773=AN772,$AO773=$AO772,$AP773=$AP772,$AJ774&lt;&gt;"t"),BB773,CA773)</f>
        <v>0.57172453703703718</v>
      </c>
      <c r="BC774" s="59">
        <f t="shared" ref="BC774:BC837" si="698">IF(AND($AM773=$AM772,$AN773=AN772,$AO773=$AO772,$AP773=$AP772,$AJ774&lt;&gt;"t"),BC773,CB773)</f>
        <v>0.55306712962962989</v>
      </c>
      <c r="BD774" s="59">
        <f t="shared" ref="BD774:BD837" si="699">IF(AND($AM773=$AM772,$AN773=AN772,$AO773=$AO772,$AP773=$AP772,$AJ774&lt;&gt;"t"),BD773,CC773)</f>
        <v>0.59890046296296295</v>
      </c>
      <c r="BE774" s="59">
        <f t="shared" ref="BE774:BE837" si="700">IF(AND($AM773=$AM772,$AN773=AN772,$AO773=$AO772,$AP773=$AP772,$AJ774&lt;&gt;"t"),BE773,CD773)</f>
        <v>0.57818287037037053</v>
      </c>
      <c r="BF774" s="59">
        <f t="shared" ref="BF774:BF837" si="701">IF(AND($AM773=$AM772,$AN773=AN772,$AO773=$AO772,$AP773=$AP772,$AJ774&lt;&gt;"t"),BF773,CE773)</f>
        <v>0.58859953703703716</v>
      </c>
      <c r="BG774" s="59">
        <f t="shared" ref="BG774:BG837" si="702">IF(AND($AM773=$AM772,$AN773=AN772,$AO773=$AO772,$AP773=$AP772,$AJ774&lt;&gt;"t"),BG773,CF773)</f>
        <v>0.58546296296296285</v>
      </c>
      <c r="BH774" s="59">
        <f t="shared" ref="BH774:BH837" si="703">IF(AND($AM773=$AM772,$AN773=AN772,$AO773=$AO772,$AP773=$AP772,$AJ774&lt;&gt;"t"),BH773,CG773)</f>
        <v>0.58476851851851841</v>
      </c>
      <c r="BI774" s="31">
        <f t="shared" ref="BI774:BI837" si="704">AI774-AZ774</f>
        <v>0.20000000000004547</v>
      </c>
      <c r="BJ774" s="61">
        <f t="shared" ref="BJ774:BJ837" si="705">IF($AJ773="t",IF(AM772=0,0,$BI774/AM772),IF(AM773=0,0,$BI774/AM773))</f>
        <v>6.6666666666681824E-3</v>
      </c>
      <c r="BK774" s="61">
        <f t="shared" ref="BK774:BK837" si="706">IF($AJ773="t",IF(AN772=0,0,$BI774/AN772),IF(AN773=0,0,$BI774/AN773))</f>
        <v>6.6666666666681824E-3</v>
      </c>
      <c r="BL774" s="61">
        <f t="shared" ref="BL774:BL837" si="707">IF($AJ773="t",IF(AO772=0,0,$BI774/AO772),IF(AO773=0,0,$BI774/AO773))</f>
        <v>6.6666666666681824E-3</v>
      </c>
      <c r="BM774" s="61">
        <f t="shared" ref="BM774:BM837" si="708">IF($AJ773="t",IF(AP772=0,0,$BI774/AP772),IF(AP773=0,0,$BI774/AP773))</f>
        <v>6.6666666666681824E-3</v>
      </c>
      <c r="BN774" s="62">
        <f t="shared" ref="BN774:BN837" si="709">IF(AJ774="t",0,INT(BJ774))</f>
        <v>0</v>
      </c>
      <c r="BO774" s="62">
        <f t="shared" ref="BO774:BO837" si="710">IF(AJ774="t",AM774,IF(INT((BJ774-BN774)*60)&lt;0,1,INT((BJ774-BN774)*60)))</f>
        <v>0</v>
      </c>
      <c r="BP774" s="62">
        <f t="shared" ref="BP774:BP837" si="711">IF(AJ774="t",0,ROUND((((BJ774-BN774)*60)-BO774)*60,0))</f>
        <v>24</v>
      </c>
      <c r="BQ774" s="62">
        <f t="shared" ref="BQ774:BQ837" si="712">IF(AJ774="t",0,INT(BK774))</f>
        <v>0</v>
      </c>
      <c r="BR774" s="62">
        <f t="shared" ref="BR774:BR837" si="713">IF(AJ774="t",AN774,IF(INT((BK774-BQ774)*60)&lt;0,1,INT((BK774-BQ774)*60)))</f>
        <v>0</v>
      </c>
      <c r="BS774" s="62">
        <f t="shared" ref="BS774:BS837" si="714">IF(AJ774="t",0,ROUND((((BK774-BQ774)*60)-BR774)*60,0))</f>
        <v>24</v>
      </c>
      <c r="BT774" s="62">
        <f t="shared" ref="BT774:BT837" si="715">IF(AJ774="t",0,INT(BL774))</f>
        <v>0</v>
      </c>
      <c r="BU774" s="62">
        <f t="shared" ref="BU774:BU837" si="716">IF(AJ774="t",AO774,IF(INT((BL774-BT774)*60)&lt;0,1,INT((BL774-BT774)*60)))</f>
        <v>0</v>
      </c>
      <c r="BV774" s="62">
        <f t="shared" ref="BV774:BV837" si="717">IF(AJ774="t",0,ROUND((((BL774-BT774)*60)-BU774)*60,0))</f>
        <v>24</v>
      </c>
      <c r="BW774" s="62">
        <f t="shared" ref="BW774:BW837" si="718">IF(AJ774="t",0,INT(BM774))</f>
        <v>0</v>
      </c>
      <c r="BX774" s="62">
        <f t="shared" ref="BX774:BX837" si="719">IF(AJ774="t",AP774,IF(INT((BM774-BW774)*60)&lt;0,1,INT((BM774-BW774)*60)))</f>
        <v>0</v>
      </c>
      <c r="BY774" s="62">
        <f t="shared" ref="BY774:BY837" si="720">IF(AJ774="t",0,ROUND((((BM774-BW774)*60)-BX774)*60,0))</f>
        <v>24</v>
      </c>
      <c r="BZ774" s="63">
        <f t="shared" ref="BZ774:BZ837" si="721">BA774+TIME(BN774,BO774,BP774)</f>
        <v>0.56644675925925947</v>
      </c>
      <c r="CA774" s="63">
        <f t="shared" ref="CA774:CA837" si="722">BB774+TIME(BN774,BO774,BP774)</f>
        <v>0.572002314814815</v>
      </c>
      <c r="CB774" s="63">
        <f t="shared" ref="CB774:CB837" si="723">BC774+TIME(BQ774,BR774,BS774)</f>
        <v>0.55334490740740772</v>
      </c>
      <c r="CC774" s="63">
        <f t="shared" ref="CC774:CC837" si="724">BD774+TIME(BQ774,BR774,BS774)</f>
        <v>0.59917824074074078</v>
      </c>
      <c r="CD774" s="63">
        <f t="shared" ref="CD774:CD837" si="725">BE774+TIME(BT774,BU774,BV774)</f>
        <v>0.57846064814814835</v>
      </c>
      <c r="CE774" s="63">
        <f t="shared" ref="CE774:CE837" si="726">BF774+TIME(BT774,BU774,BV774)</f>
        <v>0.58887731481481498</v>
      </c>
      <c r="CF774" s="63">
        <f t="shared" ref="CF774:CF837" si="727">BG774+TIME(BW774,BX774,BY774)</f>
        <v>0.58574074074074067</v>
      </c>
      <c r="CG774" s="63">
        <f t="shared" ref="CG774:CG837" si="728">BH774+TIME(BW774,BX774,BY774)</f>
        <v>0.58504629629629623</v>
      </c>
      <c r="CH774" s="36"/>
      <c r="CI774" s="36"/>
      <c r="CJ774" s="36"/>
      <c r="CK774" s="36"/>
      <c r="CL774" s="60">
        <v>60</v>
      </c>
    </row>
    <row r="775" spans="1:90" ht="26.25" customHeight="1" x14ac:dyDescent="0.25">
      <c r="A775" s="37">
        <v>93</v>
      </c>
      <c r="B775" s="95"/>
      <c r="C775" s="95"/>
      <c r="D775" s="95"/>
      <c r="E775" s="37"/>
      <c r="F775" s="44"/>
      <c r="G775" s="44">
        <v>257.52</v>
      </c>
      <c r="H775" s="44">
        <f t="shared" si="682"/>
        <v>257.47000000000003</v>
      </c>
      <c r="I775" s="83">
        <v>257.43</v>
      </c>
      <c r="J775" s="43">
        <f t="shared" si="680"/>
        <v>-2.7191857980807667E-4</v>
      </c>
      <c r="K775" s="44">
        <f t="shared" si="681"/>
        <v>-6.9999999999993179E-2</v>
      </c>
      <c r="L775" s="16" t="s">
        <v>474</v>
      </c>
      <c r="M775" s="122" t="s">
        <v>1232</v>
      </c>
      <c r="N775" s="46">
        <f t="shared" si="688"/>
        <v>257.5</v>
      </c>
      <c r="O775" s="46">
        <v>-0.02</v>
      </c>
      <c r="P775" s="78">
        <v>257.52</v>
      </c>
      <c r="Q775" s="87"/>
      <c r="R775" s="78"/>
      <c r="U775" s="47" t="str">
        <f t="shared" ref="U775:U838" si="729">IF(W775="","",IF(Y775="",W775,IF(AA775&lt;1,ROUND((Y775+W775)/2,5),IF(AC775&lt;1,ROUND((Y775+AA775+W775)/3,5),ROUND((Y775+AA775+AC775+W775)/4,5)))))</f>
        <v/>
      </c>
      <c r="V775" s="47" t="str">
        <f t="shared" ref="V775:V838" si="730">IF(X775="","",IF(Z775&lt;1,ROUND(X775,5),IF(AB775&lt;1,ROUND((X775+Z775)/2,5),IF(AD775&lt;1,ROUND((X775+Z775+AB775)/3,5),ROUND((X775+Z775+AB775+AD775)/4,5)))))</f>
        <v/>
      </c>
      <c r="W775" s="50"/>
      <c r="X775" s="50"/>
      <c r="Y775" s="50"/>
      <c r="Z775" s="50"/>
      <c r="AA775" s="50"/>
      <c r="AB775" s="50"/>
      <c r="AC775" s="50"/>
      <c r="AD775" s="50"/>
      <c r="AE775" s="51">
        <f t="shared" si="683"/>
        <v>93</v>
      </c>
      <c r="AF775" s="51" t="str">
        <f t="shared" si="684"/>
        <v/>
      </c>
      <c r="AG775" s="51" t="str">
        <f t="shared" si="685"/>
        <v/>
      </c>
      <c r="AH775" s="51" t="str">
        <f t="shared" si="686"/>
        <v/>
      </c>
      <c r="AI775" s="52">
        <f t="shared" si="687"/>
        <v>257.47000000000003</v>
      </c>
      <c r="AJ775" s="51"/>
      <c r="AK775" s="53"/>
      <c r="AL775" s="52"/>
      <c r="AM775" s="53">
        <f t="shared" si="689"/>
        <v>35</v>
      </c>
      <c r="AN775" s="53">
        <f>IF(AJ775&lt;&gt;"",IF(AJ775="o",VLOOKUP(AM775,OpenSect!$A$1:$D$11,2),IF(AJ775="u",VLOOKUP(AM775,UpHill!$A$1:$D$35,2),IF(AJ775="d",VLOOKUP(AM775,DownHill!$A$1:$D$29,2),IF(AJ775="f",VLOOKUP(AM775,FlatUnd!$A$2:$D$30,2),IF(AJ775="t",VLOOKUP(AM775,TimeAdd!$A$1:$D$176,2),IF(AJ775="l",VLOOKUP(AM775,SLimit!$A$1:$D$8,2),AN774)))))),AN774)</f>
        <v>40</v>
      </c>
      <c r="AO775" s="53">
        <f>IF(AJ775&lt;&gt;"",IF(AJ775="o",VLOOKUP(AM775,OpenSect!$A$1:$D$11,3),IF(AJ775="u",VLOOKUP(AM775,UpHill!$A$1:$D$35,3),IF(AJ775="d",VLOOKUP(AM775,DownHill!$A$3:$D$29,3),IF(AJ775="f",VLOOKUP(AM775,FlatUnd!$A$2:$D$30,3),IF(AJ775="t",VLOOKUP(AM775,TimeAdd!$A$1:$D$18,3),IF(AJ775="l",VLOOKUP(AM775,SLimit!$A$1:$D$8,3),AO774)))))),AO774)</f>
        <v>45</v>
      </c>
      <c r="AP775" s="53">
        <f>IF(AJ775&lt;&gt;"",IF(AJ775="o",VLOOKUP(AM775,OpenSect!$A$1:$D$11,4),IF(AJ775="u",VLOOKUP(AM775,UpHill!$A$1:$D$35,4),IF(AJ775="d",VLOOKUP(AM775,DownHill!$A$1:$D$29,4),IF(AJ775="f",VLOOKUP(AM775,FlatUnd!$A$2:$D$30,4),IF(AJ775="t",VLOOKUP(AM775,TimeAdd!$A$1:$D$18,4),IF(AJ775="l",VLOOKUP(AM775,SLimit!$A$1:$D$8,4),AP774)))))),AP774)</f>
        <v>50</v>
      </c>
      <c r="AQ775" s="53" t="str">
        <f t="shared" si="690"/>
        <v>100</v>
      </c>
      <c r="AR775" s="54" t="str">
        <f t="shared" si="691"/>
        <v xml:space="preserve">100 Speed limit. </v>
      </c>
      <c r="AS775" s="55"/>
      <c r="AT775" s="55"/>
      <c r="AU775" s="56">
        <f>IF(GroupStTimes!$A$8=0,MIN(CB775,CD775,CF775),MIN(BZ775,CB775,CD775,CF775))</f>
        <v>0.55372685185185211</v>
      </c>
      <c r="AV775" s="56">
        <f>IF(GroupStTimes!$A$8=0,MAX(CC775,CE775,CG775),MAX(CA775,CC775,CE775,CG775))</f>
        <v>0.59956018518518517</v>
      </c>
      <c r="AW775" s="57" t="str">
        <f t="shared" si="692"/>
        <v/>
      </c>
      <c r="AX775" s="58" t="str">
        <f t="shared" si="693"/>
        <v/>
      </c>
      <c r="AY775" s="58" t="str">
        <f t="shared" si="694"/>
        <v/>
      </c>
      <c r="AZ775" s="31">
        <f t="shared" si="695"/>
        <v>257.10000000000002</v>
      </c>
      <c r="BA775" s="59">
        <f t="shared" si="696"/>
        <v>0.56644675925925947</v>
      </c>
      <c r="BB775" s="59">
        <f t="shared" si="697"/>
        <v>0.572002314814815</v>
      </c>
      <c r="BC775" s="59">
        <f t="shared" si="698"/>
        <v>0.55334490740740772</v>
      </c>
      <c r="BD775" s="59">
        <f t="shared" si="699"/>
        <v>0.59917824074074078</v>
      </c>
      <c r="BE775" s="59">
        <f t="shared" si="700"/>
        <v>0.57846064814814835</v>
      </c>
      <c r="BF775" s="59">
        <f t="shared" si="701"/>
        <v>0.58887731481481498</v>
      </c>
      <c r="BG775" s="59">
        <f t="shared" si="702"/>
        <v>0.58574074074074067</v>
      </c>
      <c r="BH775" s="59">
        <f t="shared" si="703"/>
        <v>0.58504629629629623</v>
      </c>
      <c r="BI775" s="31">
        <f t="shared" si="704"/>
        <v>0.37000000000000455</v>
      </c>
      <c r="BJ775" s="61">
        <f t="shared" si="705"/>
        <v>1.0571428571428702E-2</v>
      </c>
      <c r="BK775" s="61">
        <f t="shared" si="706"/>
        <v>9.250000000000114E-3</v>
      </c>
      <c r="BL775" s="61">
        <f t="shared" si="707"/>
        <v>8.2222222222223234E-3</v>
      </c>
      <c r="BM775" s="61">
        <f t="shared" si="708"/>
        <v>7.4000000000000905E-3</v>
      </c>
      <c r="BN775" s="62">
        <f t="shared" si="709"/>
        <v>0</v>
      </c>
      <c r="BO775" s="62">
        <f t="shared" si="710"/>
        <v>0</v>
      </c>
      <c r="BP775" s="62">
        <f t="shared" si="711"/>
        <v>38</v>
      </c>
      <c r="BQ775" s="62">
        <f t="shared" si="712"/>
        <v>0</v>
      </c>
      <c r="BR775" s="62">
        <f t="shared" si="713"/>
        <v>0</v>
      </c>
      <c r="BS775" s="62">
        <f t="shared" si="714"/>
        <v>33</v>
      </c>
      <c r="BT775" s="62">
        <f t="shared" si="715"/>
        <v>0</v>
      </c>
      <c r="BU775" s="62">
        <f t="shared" si="716"/>
        <v>0</v>
      </c>
      <c r="BV775" s="62">
        <f t="shared" si="717"/>
        <v>30</v>
      </c>
      <c r="BW775" s="62">
        <f t="shared" si="718"/>
        <v>0</v>
      </c>
      <c r="BX775" s="62">
        <f t="shared" si="719"/>
        <v>0</v>
      </c>
      <c r="BY775" s="62">
        <f t="shared" si="720"/>
        <v>27</v>
      </c>
      <c r="BZ775" s="63">
        <f t="shared" si="721"/>
        <v>0.56688657407407428</v>
      </c>
      <c r="CA775" s="63">
        <f t="shared" si="722"/>
        <v>0.57244212962962981</v>
      </c>
      <c r="CB775" s="63">
        <f t="shared" si="723"/>
        <v>0.55372685185185211</v>
      </c>
      <c r="CC775" s="63">
        <f t="shared" si="724"/>
        <v>0.59956018518518517</v>
      </c>
      <c r="CD775" s="63">
        <f t="shared" si="725"/>
        <v>0.57880787037037063</v>
      </c>
      <c r="CE775" s="63">
        <f t="shared" si="726"/>
        <v>0.58922453703703725</v>
      </c>
      <c r="CF775" s="63">
        <f t="shared" si="727"/>
        <v>0.58605324074074072</v>
      </c>
      <c r="CG775" s="63">
        <f t="shared" si="728"/>
        <v>0.58535879629629628</v>
      </c>
      <c r="CH775" s="36"/>
      <c r="CI775" s="36"/>
      <c r="CJ775" s="36"/>
      <c r="CK775" s="36"/>
      <c r="CL775" s="60">
        <v>60</v>
      </c>
    </row>
    <row r="776" spans="1:90" ht="28.5" customHeight="1" x14ac:dyDescent="0.25">
      <c r="A776" s="37">
        <v>93</v>
      </c>
      <c r="B776" s="95"/>
      <c r="C776" s="95"/>
      <c r="D776" s="95"/>
      <c r="E776" s="37"/>
      <c r="F776" s="44"/>
      <c r="G776" s="44">
        <v>257.70999999999998</v>
      </c>
      <c r="H776" s="44">
        <f t="shared" si="682"/>
        <v>257.66000000000003</v>
      </c>
      <c r="I776" s="83">
        <v>257.62</v>
      </c>
      <c r="J776" s="43">
        <f t="shared" si="680"/>
        <v>-2.7171803431407958E-4</v>
      </c>
      <c r="K776" s="44">
        <f t="shared" si="681"/>
        <v>-6.9999999999993179E-2</v>
      </c>
      <c r="L776" s="16" t="s">
        <v>1721</v>
      </c>
      <c r="M776" s="122" t="s">
        <v>1232</v>
      </c>
      <c r="N776" s="46">
        <f t="shared" si="688"/>
        <v>257.69</v>
      </c>
      <c r="O776" s="46">
        <v>-0.02</v>
      </c>
      <c r="P776" s="78">
        <v>257.70999999999998</v>
      </c>
      <c r="Q776" s="87"/>
      <c r="R776" s="78"/>
      <c r="U776" s="47" t="str">
        <f t="shared" si="729"/>
        <v/>
      </c>
      <c r="V776" s="47" t="str">
        <f t="shared" si="730"/>
        <v/>
      </c>
      <c r="W776" s="50"/>
      <c r="X776" s="50"/>
      <c r="Y776" s="50"/>
      <c r="Z776" s="50"/>
      <c r="AA776" s="50"/>
      <c r="AB776" s="50"/>
      <c r="AC776" s="50"/>
      <c r="AD776" s="50"/>
      <c r="AE776" s="51">
        <f t="shared" si="683"/>
        <v>93</v>
      </c>
      <c r="AF776" s="51" t="str">
        <f t="shared" si="684"/>
        <v/>
      </c>
      <c r="AG776" s="51" t="str">
        <f t="shared" si="685"/>
        <v/>
      </c>
      <c r="AH776" s="51" t="str">
        <f t="shared" si="686"/>
        <v/>
      </c>
      <c r="AI776" s="52">
        <f t="shared" si="687"/>
        <v>257.66000000000003</v>
      </c>
      <c r="AJ776" s="51"/>
      <c r="AK776" s="53"/>
      <c r="AL776" s="52"/>
      <c r="AM776" s="53">
        <f t="shared" si="689"/>
        <v>35</v>
      </c>
      <c r="AN776" s="53">
        <f>IF(AJ776&lt;&gt;"",IF(AJ776="o",VLOOKUP(AM776,OpenSect!$A$1:$D$11,2),IF(AJ776="u",VLOOKUP(AM776,UpHill!$A$1:$D$35,2),IF(AJ776="d",VLOOKUP(AM776,DownHill!$A$1:$D$29,2),IF(AJ776="f",VLOOKUP(AM776,FlatUnd!$A$2:$D$30,2),IF(AJ776="t",VLOOKUP(AM776,TimeAdd!$A$1:$D$176,2),IF(AJ776="l",VLOOKUP(AM776,SLimit!$A$1:$D$8,2),AN775)))))),AN775)</f>
        <v>40</v>
      </c>
      <c r="AO776" s="53">
        <f>IF(AJ776&lt;&gt;"",IF(AJ776="o",VLOOKUP(AM776,OpenSect!$A$1:$D$11,3),IF(AJ776="u",VLOOKUP(AM776,UpHill!$A$1:$D$35,3),IF(AJ776="d",VLOOKUP(AM776,DownHill!$A$3:$D$29,3),IF(AJ776="f",VLOOKUP(AM776,FlatUnd!$A$2:$D$30,3),IF(AJ776="t",VLOOKUP(AM776,TimeAdd!$A$1:$D$18,3),IF(AJ776="l",VLOOKUP(AM776,SLimit!$A$1:$D$8,3),AO775)))))),AO775)</f>
        <v>45</v>
      </c>
      <c r="AP776" s="53">
        <f>IF(AJ776&lt;&gt;"",IF(AJ776="o",VLOOKUP(AM776,OpenSect!$A$1:$D$11,4),IF(AJ776="u",VLOOKUP(AM776,UpHill!$A$1:$D$35,4),IF(AJ776="d",VLOOKUP(AM776,DownHill!$A$1:$D$29,4),IF(AJ776="f",VLOOKUP(AM776,FlatUnd!$A$2:$D$30,4),IF(AJ776="t",VLOOKUP(AM776,TimeAdd!$A$1:$D$18,4),IF(AJ776="l",VLOOKUP(AM776,SLimit!$A$1:$D$8,4),AP775)))))),AP775)</f>
        <v>50</v>
      </c>
      <c r="AQ776" s="53" t="str">
        <f t="shared" si="690"/>
        <v>100</v>
      </c>
      <c r="AR776" s="54" t="str">
        <f t="shared" si="691"/>
        <v xml:space="preserve"> Warning Side road Junction.{Right}</v>
      </c>
      <c r="AS776" s="55"/>
      <c r="AT776" s="55"/>
      <c r="AU776" s="56">
        <f>IF(GroupStTimes!$A$8=0,MIN(CB776,CD776,CF776),MIN(BZ776,CB776,CD776,CF776))</f>
        <v>0.55392361111111144</v>
      </c>
      <c r="AV776" s="56">
        <f>IF(GroupStTimes!$A$8=0,MAX(CC776,CE776,CG776),MAX(CA776,CC776,CE776,CG776))</f>
        <v>0.5997569444444445</v>
      </c>
      <c r="AW776" s="57" t="str">
        <f t="shared" si="692"/>
        <v/>
      </c>
      <c r="AX776" s="58" t="str">
        <f t="shared" si="693"/>
        <v/>
      </c>
      <c r="AY776" s="58" t="str">
        <f t="shared" si="694"/>
        <v/>
      </c>
      <c r="AZ776" s="31">
        <f t="shared" si="695"/>
        <v>257.10000000000002</v>
      </c>
      <c r="BA776" s="59">
        <f t="shared" si="696"/>
        <v>0.56644675925925947</v>
      </c>
      <c r="BB776" s="59">
        <f t="shared" si="697"/>
        <v>0.572002314814815</v>
      </c>
      <c r="BC776" s="59">
        <f t="shared" si="698"/>
        <v>0.55334490740740772</v>
      </c>
      <c r="BD776" s="59">
        <f t="shared" si="699"/>
        <v>0.59917824074074078</v>
      </c>
      <c r="BE776" s="59">
        <f t="shared" si="700"/>
        <v>0.57846064814814835</v>
      </c>
      <c r="BF776" s="59">
        <f t="shared" si="701"/>
        <v>0.58887731481481498</v>
      </c>
      <c r="BG776" s="59">
        <f t="shared" si="702"/>
        <v>0.58574074074074067</v>
      </c>
      <c r="BH776" s="59">
        <f t="shared" si="703"/>
        <v>0.58504629629629623</v>
      </c>
      <c r="BI776" s="31">
        <f t="shared" si="704"/>
        <v>0.56000000000000227</v>
      </c>
      <c r="BJ776" s="61">
        <f t="shared" si="705"/>
        <v>1.6000000000000066E-2</v>
      </c>
      <c r="BK776" s="61">
        <f t="shared" si="706"/>
        <v>1.4000000000000058E-2</v>
      </c>
      <c r="BL776" s="61">
        <f t="shared" si="707"/>
        <v>1.2444444444444496E-2</v>
      </c>
      <c r="BM776" s="61">
        <f t="shared" si="708"/>
        <v>1.1200000000000045E-2</v>
      </c>
      <c r="BN776" s="62">
        <f t="shared" si="709"/>
        <v>0</v>
      </c>
      <c r="BO776" s="62">
        <f t="shared" si="710"/>
        <v>0</v>
      </c>
      <c r="BP776" s="62">
        <f t="shared" si="711"/>
        <v>58</v>
      </c>
      <c r="BQ776" s="62">
        <f t="shared" si="712"/>
        <v>0</v>
      </c>
      <c r="BR776" s="62">
        <f t="shared" si="713"/>
        <v>0</v>
      </c>
      <c r="BS776" s="62">
        <f t="shared" si="714"/>
        <v>50</v>
      </c>
      <c r="BT776" s="62">
        <f t="shared" si="715"/>
        <v>0</v>
      </c>
      <c r="BU776" s="62">
        <f t="shared" si="716"/>
        <v>0</v>
      </c>
      <c r="BV776" s="62">
        <f t="shared" si="717"/>
        <v>45</v>
      </c>
      <c r="BW776" s="62">
        <f t="shared" si="718"/>
        <v>0</v>
      </c>
      <c r="BX776" s="62">
        <f t="shared" si="719"/>
        <v>0</v>
      </c>
      <c r="BY776" s="62">
        <f t="shared" si="720"/>
        <v>40</v>
      </c>
      <c r="BZ776" s="63">
        <f t="shared" si="721"/>
        <v>0.56711805555555572</v>
      </c>
      <c r="CA776" s="63">
        <f t="shared" si="722"/>
        <v>0.57267361111111126</v>
      </c>
      <c r="CB776" s="63">
        <f t="shared" si="723"/>
        <v>0.55392361111111144</v>
      </c>
      <c r="CC776" s="63">
        <f t="shared" si="724"/>
        <v>0.5997569444444445</v>
      </c>
      <c r="CD776" s="63">
        <f t="shared" si="725"/>
        <v>0.57898148148148165</v>
      </c>
      <c r="CE776" s="63">
        <f t="shared" si="726"/>
        <v>0.58939814814814828</v>
      </c>
      <c r="CF776" s="63">
        <f t="shared" si="727"/>
        <v>0.58620370370370367</v>
      </c>
      <c r="CG776" s="63">
        <f t="shared" si="728"/>
        <v>0.58550925925925923</v>
      </c>
      <c r="CH776" s="36"/>
      <c r="CI776" s="36"/>
      <c r="CJ776" s="36"/>
      <c r="CK776" s="36"/>
      <c r="CL776" s="60">
        <v>60</v>
      </c>
    </row>
    <row r="777" spans="1:90" ht="28.5" customHeight="1" x14ac:dyDescent="0.25">
      <c r="A777" s="37">
        <v>93</v>
      </c>
      <c r="B777" s="95"/>
      <c r="C777" s="95"/>
      <c r="D777" s="95"/>
      <c r="E777" s="37"/>
      <c r="F777" s="44"/>
      <c r="G777" s="44">
        <v>258.3</v>
      </c>
      <c r="H777" s="44">
        <f t="shared" si="682"/>
        <v>258.25</v>
      </c>
      <c r="I777" s="83">
        <v>258.20999999999998</v>
      </c>
      <c r="J777" s="43">
        <f t="shared" si="680"/>
        <v>-2.7109716897118636E-4</v>
      </c>
      <c r="K777" s="44">
        <f t="shared" si="681"/>
        <v>-7.0000000000050022E-2</v>
      </c>
      <c r="L777" s="16" t="s">
        <v>474</v>
      </c>
      <c r="M777" s="122" t="s">
        <v>1232</v>
      </c>
      <c r="N777" s="46">
        <f t="shared" si="688"/>
        <v>258.28000000000003</v>
      </c>
      <c r="O777" s="46">
        <v>-0.02</v>
      </c>
      <c r="P777" s="78">
        <v>258.3</v>
      </c>
      <c r="Q777" s="87"/>
      <c r="R777" s="78"/>
      <c r="U777" s="47" t="str">
        <f t="shared" si="729"/>
        <v/>
      </c>
      <c r="V777" s="47" t="str">
        <f t="shared" si="730"/>
        <v/>
      </c>
      <c r="W777" s="50"/>
      <c r="X777" s="50"/>
      <c r="Y777" s="50"/>
      <c r="Z777" s="50"/>
      <c r="AA777" s="50"/>
      <c r="AB777" s="50"/>
      <c r="AC777" s="50"/>
      <c r="AD777" s="50"/>
      <c r="AE777" s="51">
        <f t="shared" si="683"/>
        <v>93</v>
      </c>
      <c r="AF777" s="51" t="str">
        <f t="shared" si="684"/>
        <v/>
      </c>
      <c r="AG777" s="51" t="str">
        <f t="shared" si="685"/>
        <v/>
      </c>
      <c r="AH777" s="51" t="str">
        <f t="shared" si="686"/>
        <v/>
      </c>
      <c r="AI777" s="52">
        <f t="shared" si="687"/>
        <v>258.25</v>
      </c>
      <c r="AJ777" s="51"/>
      <c r="AK777" s="53"/>
      <c r="AL777" s="52"/>
      <c r="AM777" s="53">
        <f t="shared" si="689"/>
        <v>35</v>
      </c>
      <c r="AN777" s="53">
        <f>IF(AJ777&lt;&gt;"",IF(AJ777="o",VLOOKUP(AM777,OpenSect!$A$1:$D$11,2),IF(AJ777="u",VLOOKUP(AM777,UpHill!$A$1:$D$35,2),IF(AJ777="d",VLOOKUP(AM777,DownHill!$A$1:$D$29,2),IF(AJ777="f",VLOOKUP(AM777,FlatUnd!$A$2:$D$30,2),IF(AJ777="t",VLOOKUP(AM777,TimeAdd!$A$1:$D$176,2),IF(AJ777="l",VLOOKUP(AM777,SLimit!$A$1:$D$8,2),AN776)))))),AN776)</f>
        <v>40</v>
      </c>
      <c r="AO777" s="53">
        <f>IF(AJ777&lt;&gt;"",IF(AJ777="o",VLOOKUP(AM777,OpenSect!$A$1:$D$11,3),IF(AJ777="u",VLOOKUP(AM777,UpHill!$A$1:$D$35,3),IF(AJ777="d",VLOOKUP(AM777,DownHill!$A$3:$D$29,3),IF(AJ777="f",VLOOKUP(AM777,FlatUnd!$A$2:$D$30,3),IF(AJ777="t",VLOOKUP(AM777,TimeAdd!$A$1:$D$18,3),IF(AJ777="l",VLOOKUP(AM777,SLimit!$A$1:$D$8,3),AO776)))))),AO776)</f>
        <v>45</v>
      </c>
      <c r="AP777" s="53">
        <f>IF(AJ777&lt;&gt;"",IF(AJ777="o",VLOOKUP(AM777,OpenSect!$A$1:$D$11,4),IF(AJ777="u",VLOOKUP(AM777,UpHill!$A$1:$D$35,4),IF(AJ777="d",VLOOKUP(AM777,DownHill!$A$1:$D$29,4),IF(AJ777="f",VLOOKUP(AM777,FlatUnd!$A$2:$D$30,4),IF(AJ777="t",VLOOKUP(AM777,TimeAdd!$A$1:$D$18,4),IF(AJ777="l",VLOOKUP(AM777,SLimit!$A$1:$D$8,4),AP776)))))),AP776)</f>
        <v>50</v>
      </c>
      <c r="AQ777" s="53" t="str">
        <f t="shared" si="690"/>
        <v>100</v>
      </c>
      <c r="AR777" s="54" t="str">
        <f t="shared" si="691"/>
        <v xml:space="preserve">100 Speed limit. </v>
      </c>
      <c r="AS777" s="55"/>
      <c r="AT777" s="55"/>
      <c r="AU777" s="56">
        <f>IF(GroupStTimes!$A$8=0,MIN(CB777,CD777,CF777),MIN(BZ777,CB777,CD777,CF777))</f>
        <v>0.55453703703703738</v>
      </c>
      <c r="AV777" s="56">
        <f>IF(GroupStTimes!$A$8=0,MAX(CC777,CE777,CG777),MAX(CA777,CC777,CE777,CG777))</f>
        <v>0.60037037037037044</v>
      </c>
      <c r="AW777" s="57" t="str">
        <f t="shared" si="692"/>
        <v/>
      </c>
      <c r="AX777" s="58" t="str">
        <f t="shared" si="693"/>
        <v/>
      </c>
      <c r="AY777" s="58" t="str">
        <f t="shared" si="694"/>
        <v/>
      </c>
      <c r="AZ777" s="31">
        <f t="shared" si="695"/>
        <v>257.10000000000002</v>
      </c>
      <c r="BA777" s="59">
        <f t="shared" si="696"/>
        <v>0.56644675925925947</v>
      </c>
      <c r="BB777" s="59">
        <f t="shared" si="697"/>
        <v>0.572002314814815</v>
      </c>
      <c r="BC777" s="59">
        <f t="shared" si="698"/>
        <v>0.55334490740740772</v>
      </c>
      <c r="BD777" s="59">
        <f t="shared" si="699"/>
        <v>0.59917824074074078</v>
      </c>
      <c r="BE777" s="59">
        <f t="shared" si="700"/>
        <v>0.57846064814814835</v>
      </c>
      <c r="BF777" s="59">
        <f t="shared" si="701"/>
        <v>0.58887731481481498</v>
      </c>
      <c r="BG777" s="59">
        <f t="shared" si="702"/>
        <v>0.58574074074074067</v>
      </c>
      <c r="BH777" s="59">
        <f t="shared" si="703"/>
        <v>0.58504629629629623</v>
      </c>
      <c r="BI777" s="31">
        <f t="shared" si="704"/>
        <v>1.1499999999999773</v>
      </c>
      <c r="BJ777" s="61">
        <f t="shared" si="705"/>
        <v>3.285714285714221E-2</v>
      </c>
      <c r="BK777" s="61">
        <f t="shared" si="706"/>
        <v>2.8749999999999432E-2</v>
      </c>
      <c r="BL777" s="61">
        <f t="shared" si="707"/>
        <v>2.5555555555555051E-2</v>
      </c>
      <c r="BM777" s="61">
        <f t="shared" si="708"/>
        <v>2.2999999999999545E-2</v>
      </c>
      <c r="BN777" s="62">
        <f t="shared" si="709"/>
        <v>0</v>
      </c>
      <c r="BO777" s="62">
        <f t="shared" si="710"/>
        <v>1</v>
      </c>
      <c r="BP777" s="62">
        <f t="shared" si="711"/>
        <v>58</v>
      </c>
      <c r="BQ777" s="62">
        <f t="shared" si="712"/>
        <v>0</v>
      </c>
      <c r="BR777" s="62">
        <f t="shared" si="713"/>
        <v>1</v>
      </c>
      <c r="BS777" s="62">
        <f t="shared" si="714"/>
        <v>43</v>
      </c>
      <c r="BT777" s="62">
        <f t="shared" si="715"/>
        <v>0</v>
      </c>
      <c r="BU777" s="62">
        <f t="shared" si="716"/>
        <v>1</v>
      </c>
      <c r="BV777" s="62">
        <f t="shared" si="717"/>
        <v>32</v>
      </c>
      <c r="BW777" s="62">
        <f t="shared" si="718"/>
        <v>0</v>
      </c>
      <c r="BX777" s="62">
        <f t="shared" si="719"/>
        <v>1</v>
      </c>
      <c r="BY777" s="62">
        <f t="shared" si="720"/>
        <v>23</v>
      </c>
      <c r="BZ777" s="63">
        <f t="shared" si="721"/>
        <v>0.56781250000000016</v>
      </c>
      <c r="CA777" s="63">
        <f t="shared" si="722"/>
        <v>0.5733680555555557</v>
      </c>
      <c r="CB777" s="63">
        <f t="shared" si="723"/>
        <v>0.55453703703703738</v>
      </c>
      <c r="CC777" s="63">
        <f t="shared" si="724"/>
        <v>0.60037037037037044</v>
      </c>
      <c r="CD777" s="63">
        <f t="shared" si="725"/>
        <v>0.57952546296296314</v>
      </c>
      <c r="CE777" s="63">
        <f t="shared" si="726"/>
        <v>0.58994212962962977</v>
      </c>
      <c r="CF777" s="63">
        <f t="shared" si="727"/>
        <v>0.58670138888888879</v>
      </c>
      <c r="CG777" s="63">
        <f t="shared" si="728"/>
        <v>0.58600694444444434</v>
      </c>
      <c r="CH777" s="36"/>
      <c r="CI777" s="36"/>
      <c r="CJ777" s="36"/>
      <c r="CK777" s="36"/>
      <c r="CL777" s="60">
        <v>60</v>
      </c>
    </row>
    <row r="778" spans="1:90" ht="26.25" customHeight="1" x14ac:dyDescent="0.25">
      <c r="A778" s="37">
        <v>93</v>
      </c>
      <c r="B778" s="95"/>
      <c r="C778" s="95"/>
      <c r="D778" s="95"/>
      <c r="E778" s="37"/>
      <c r="F778" s="44"/>
      <c r="G778" s="44">
        <v>258.79000000000002</v>
      </c>
      <c r="H778" s="44">
        <f t="shared" si="682"/>
        <v>258.74</v>
      </c>
      <c r="I778" s="83">
        <v>258.7</v>
      </c>
      <c r="J778" s="43">
        <f t="shared" si="680"/>
        <v>-2.7058368766930818E-4</v>
      </c>
      <c r="K778" s="44">
        <f t="shared" si="681"/>
        <v>-7.0000000000050022E-2</v>
      </c>
      <c r="L778" s="97" t="s">
        <v>352</v>
      </c>
      <c r="M778" s="122" t="s">
        <v>1232</v>
      </c>
      <c r="N778" s="46">
        <f t="shared" si="688"/>
        <v>258.77000000000004</v>
      </c>
      <c r="O778" s="46">
        <v>-0.02</v>
      </c>
      <c r="P778" s="78">
        <v>258.79000000000002</v>
      </c>
      <c r="Q778" s="87"/>
      <c r="R778" s="78"/>
      <c r="U778" s="47" t="str">
        <f t="shared" si="729"/>
        <v/>
      </c>
      <c r="V778" s="47" t="str">
        <f t="shared" si="730"/>
        <v/>
      </c>
      <c r="W778" s="50"/>
      <c r="X778" s="50"/>
      <c r="Y778" s="50"/>
      <c r="Z778" s="50"/>
      <c r="AA778" s="50"/>
      <c r="AB778" s="50"/>
      <c r="AC778" s="50"/>
      <c r="AD778" s="50"/>
      <c r="AE778" s="51">
        <f t="shared" si="683"/>
        <v>93</v>
      </c>
      <c r="AF778" s="51" t="str">
        <f t="shared" si="684"/>
        <v/>
      </c>
      <c r="AG778" s="51" t="str">
        <f t="shared" si="685"/>
        <v/>
      </c>
      <c r="AH778" s="51" t="str">
        <f t="shared" si="686"/>
        <v/>
      </c>
      <c r="AI778" s="52">
        <f t="shared" si="687"/>
        <v>258.74</v>
      </c>
      <c r="AJ778" s="51"/>
      <c r="AK778" s="53"/>
      <c r="AL778" s="52"/>
      <c r="AM778" s="53">
        <f t="shared" si="689"/>
        <v>35</v>
      </c>
      <c r="AN778" s="53">
        <f>IF(AJ778&lt;&gt;"",IF(AJ778="o",VLOOKUP(AM778,OpenSect!$A$1:$D$11,2),IF(AJ778="u",VLOOKUP(AM778,UpHill!$A$1:$D$35,2),IF(AJ778="d",VLOOKUP(AM778,DownHill!$A$1:$D$29,2),IF(AJ778="f",VLOOKUP(AM778,FlatUnd!$A$2:$D$30,2),IF(AJ778="t",VLOOKUP(AM778,TimeAdd!$A$1:$D$176,2),IF(AJ778="l",VLOOKUP(AM778,SLimit!$A$1:$D$8,2),AN777)))))),AN777)</f>
        <v>40</v>
      </c>
      <c r="AO778" s="53">
        <f>IF(AJ778&lt;&gt;"",IF(AJ778="o",VLOOKUP(AM778,OpenSect!$A$1:$D$11,3),IF(AJ778="u",VLOOKUP(AM778,UpHill!$A$1:$D$35,3),IF(AJ778="d",VLOOKUP(AM778,DownHill!$A$3:$D$29,3),IF(AJ778="f",VLOOKUP(AM778,FlatUnd!$A$2:$D$30,3),IF(AJ778="t",VLOOKUP(AM778,TimeAdd!$A$1:$D$18,3),IF(AJ778="l",VLOOKUP(AM778,SLimit!$A$1:$D$8,3),AO777)))))),AO777)</f>
        <v>45</v>
      </c>
      <c r="AP778" s="53">
        <f>IF(AJ778&lt;&gt;"",IF(AJ778="o",VLOOKUP(AM778,OpenSect!$A$1:$D$11,4),IF(AJ778="u",VLOOKUP(AM778,UpHill!$A$1:$D$35,4),IF(AJ778="d",VLOOKUP(AM778,DownHill!$A$1:$D$29,4),IF(AJ778="f",VLOOKUP(AM778,FlatUnd!$A$2:$D$30,4),IF(AJ778="t",VLOOKUP(AM778,TimeAdd!$A$1:$D$18,4),IF(AJ778="l",VLOOKUP(AM778,SLimit!$A$1:$D$8,4),AP777)))))),AP777)</f>
        <v>50</v>
      </c>
      <c r="AQ778" s="53" t="str">
        <f t="shared" si="690"/>
        <v>100</v>
      </c>
      <c r="AR778" s="54" t="str">
        <f t="shared" si="691"/>
        <v>23 km stone.</v>
      </c>
      <c r="AS778" s="55"/>
      <c r="AT778" s="55"/>
      <c r="AU778" s="56">
        <f>IF(GroupStTimes!$A$8=0,MIN(CB778,CD778,CF778),MIN(BZ778,CB778,CD778,CF778))</f>
        <v>0.55505787037037069</v>
      </c>
      <c r="AV778" s="56">
        <f>IF(GroupStTimes!$A$8=0,MAX(CC778,CE778,CG778),MAX(CA778,CC778,CE778,CG778))</f>
        <v>0.60089120370370375</v>
      </c>
      <c r="AW778" s="57" t="str">
        <f t="shared" si="692"/>
        <v/>
      </c>
      <c r="AX778" s="58" t="str">
        <f t="shared" si="693"/>
        <v/>
      </c>
      <c r="AY778" s="58" t="str">
        <f t="shared" si="694"/>
        <v/>
      </c>
      <c r="AZ778" s="31">
        <f t="shared" si="695"/>
        <v>257.10000000000002</v>
      </c>
      <c r="BA778" s="59">
        <f t="shared" si="696"/>
        <v>0.56644675925925947</v>
      </c>
      <c r="BB778" s="59">
        <f t="shared" si="697"/>
        <v>0.572002314814815</v>
      </c>
      <c r="BC778" s="59">
        <f t="shared" si="698"/>
        <v>0.55334490740740772</v>
      </c>
      <c r="BD778" s="59">
        <f t="shared" si="699"/>
        <v>0.59917824074074078</v>
      </c>
      <c r="BE778" s="59">
        <f t="shared" si="700"/>
        <v>0.57846064814814835</v>
      </c>
      <c r="BF778" s="59">
        <f t="shared" si="701"/>
        <v>0.58887731481481498</v>
      </c>
      <c r="BG778" s="59">
        <f t="shared" si="702"/>
        <v>0.58574074074074067</v>
      </c>
      <c r="BH778" s="59">
        <f t="shared" si="703"/>
        <v>0.58504629629629623</v>
      </c>
      <c r="BI778" s="31">
        <f t="shared" si="704"/>
        <v>1.6399999999999864</v>
      </c>
      <c r="BJ778" s="61">
        <f t="shared" si="705"/>
        <v>4.6857142857142466E-2</v>
      </c>
      <c r="BK778" s="61">
        <f t="shared" si="706"/>
        <v>4.0999999999999662E-2</v>
      </c>
      <c r="BL778" s="61">
        <f t="shared" si="707"/>
        <v>3.6444444444444141E-2</v>
      </c>
      <c r="BM778" s="61">
        <f t="shared" si="708"/>
        <v>3.2799999999999725E-2</v>
      </c>
      <c r="BN778" s="62">
        <f t="shared" si="709"/>
        <v>0</v>
      </c>
      <c r="BO778" s="62">
        <f t="shared" si="710"/>
        <v>2</v>
      </c>
      <c r="BP778" s="62">
        <f t="shared" si="711"/>
        <v>49</v>
      </c>
      <c r="BQ778" s="62">
        <f t="shared" si="712"/>
        <v>0</v>
      </c>
      <c r="BR778" s="62">
        <f t="shared" si="713"/>
        <v>2</v>
      </c>
      <c r="BS778" s="62">
        <f t="shared" si="714"/>
        <v>28</v>
      </c>
      <c r="BT778" s="62">
        <f t="shared" si="715"/>
        <v>0</v>
      </c>
      <c r="BU778" s="62">
        <f t="shared" si="716"/>
        <v>2</v>
      </c>
      <c r="BV778" s="62">
        <f t="shared" si="717"/>
        <v>11</v>
      </c>
      <c r="BW778" s="62">
        <f t="shared" si="718"/>
        <v>0</v>
      </c>
      <c r="BX778" s="62">
        <f t="shared" si="719"/>
        <v>1</v>
      </c>
      <c r="BY778" s="62">
        <f t="shared" si="720"/>
        <v>58</v>
      </c>
      <c r="BZ778" s="63">
        <f t="shared" si="721"/>
        <v>0.56840277777777803</v>
      </c>
      <c r="CA778" s="63">
        <f t="shared" si="722"/>
        <v>0.57395833333333357</v>
      </c>
      <c r="CB778" s="63">
        <f t="shared" si="723"/>
        <v>0.55505787037037069</v>
      </c>
      <c r="CC778" s="63">
        <f t="shared" si="724"/>
        <v>0.60089120370370375</v>
      </c>
      <c r="CD778" s="63">
        <f t="shared" si="725"/>
        <v>0.5799768518518521</v>
      </c>
      <c r="CE778" s="63">
        <f t="shared" si="726"/>
        <v>0.59039351851851873</v>
      </c>
      <c r="CF778" s="63">
        <f t="shared" si="727"/>
        <v>0.58710648148148137</v>
      </c>
      <c r="CG778" s="63">
        <f t="shared" si="728"/>
        <v>0.58641203703703693</v>
      </c>
      <c r="CH778" s="36"/>
      <c r="CI778" s="36"/>
      <c r="CJ778" s="36"/>
      <c r="CK778" s="36"/>
      <c r="CL778" s="60">
        <v>60</v>
      </c>
    </row>
    <row r="779" spans="1:90" ht="28.5" customHeight="1" x14ac:dyDescent="0.25">
      <c r="A779" s="37">
        <v>93</v>
      </c>
      <c r="B779" s="95"/>
      <c r="C779" s="95"/>
      <c r="D779" s="95"/>
      <c r="E779" s="37"/>
      <c r="F779" s="44"/>
      <c r="G779" s="44">
        <v>259.01</v>
      </c>
      <c r="H779" s="44">
        <f t="shared" si="682"/>
        <v>258.95999999999998</v>
      </c>
      <c r="I779" s="83">
        <v>258.92</v>
      </c>
      <c r="J779" s="43">
        <f t="shared" si="680"/>
        <v>-2.703537772284612E-4</v>
      </c>
      <c r="K779" s="44">
        <f t="shared" si="681"/>
        <v>-6.9999999999993179E-2</v>
      </c>
      <c r="L779" s="16" t="s">
        <v>474</v>
      </c>
      <c r="M779" s="122" t="s">
        <v>1232</v>
      </c>
      <c r="N779" s="46">
        <f t="shared" si="688"/>
        <v>258.99</v>
      </c>
      <c r="O779" s="46">
        <v>-0.02</v>
      </c>
      <c r="P779" s="78">
        <v>259.01</v>
      </c>
      <c r="Q779" s="87"/>
      <c r="R779" s="78"/>
      <c r="U779" s="47" t="str">
        <f t="shared" si="729"/>
        <v/>
      </c>
      <c r="V779" s="47" t="str">
        <f t="shared" si="730"/>
        <v/>
      </c>
      <c r="W779" s="50"/>
      <c r="X779" s="50"/>
      <c r="Y779" s="50"/>
      <c r="Z779" s="50"/>
      <c r="AA779" s="50"/>
      <c r="AB779" s="50"/>
      <c r="AC779" s="50"/>
      <c r="AD779" s="50"/>
      <c r="AE779" s="51">
        <f t="shared" si="683"/>
        <v>93</v>
      </c>
      <c r="AF779" s="51" t="str">
        <f t="shared" si="684"/>
        <v/>
      </c>
      <c r="AG779" s="51" t="str">
        <f t="shared" si="685"/>
        <v/>
      </c>
      <c r="AH779" s="51" t="str">
        <f t="shared" si="686"/>
        <v/>
      </c>
      <c r="AI779" s="52">
        <f t="shared" si="687"/>
        <v>258.95999999999998</v>
      </c>
      <c r="AJ779" s="51"/>
      <c r="AK779" s="53"/>
      <c r="AL779" s="52"/>
      <c r="AM779" s="53">
        <f t="shared" si="689"/>
        <v>35</v>
      </c>
      <c r="AN779" s="53">
        <f>IF(AJ779&lt;&gt;"",IF(AJ779="o",VLOOKUP(AM779,OpenSect!$A$1:$D$11,2),IF(AJ779="u",VLOOKUP(AM779,UpHill!$A$1:$D$35,2),IF(AJ779="d",VLOOKUP(AM779,DownHill!$A$1:$D$29,2),IF(AJ779="f",VLOOKUP(AM779,FlatUnd!$A$2:$D$30,2),IF(AJ779="t",VLOOKUP(AM779,TimeAdd!$A$1:$D$176,2),IF(AJ779="l",VLOOKUP(AM779,SLimit!$A$1:$D$8,2),AN778)))))),AN778)</f>
        <v>40</v>
      </c>
      <c r="AO779" s="53">
        <f>IF(AJ779&lt;&gt;"",IF(AJ779="o",VLOOKUP(AM779,OpenSect!$A$1:$D$11,3),IF(AJ779="u",VLOOKUP(AM779,UpHill!$A$1:$D$35,3),IF(AJ779="d",VLOOKUP(AM779,DownHill!$A$3:$D$29,3),IF(AJ779="f",VLOOKUP(AM779,FlatUnd!$A$2:$D$30,3),IF(AJ779="t",VLOOKUP(AM779,TimeAdd!$A$1:$D$18,3),IF(AJ779="l",VLOOKUP(AM779,SLimit!$A$1:$D$8,3),AO778)))))),AO778)</f>
        <v>45</v>
      </c>
      <c r="AP779" s="53">
        <f>IF(AJ779&lt;&gt;"",IF(AJ779="o",VLOOKUP(AM779,OpenSect!$A$1:$D$11,4),IF(AJ779="u",VLOOKUP(AM779,UpHill!$A$1:$D$35,4),IF(AJ779="d",VLOOKUP(AM779,DownHill!$A$1:$D$29,4),IF(AJ779="f",VLOOKUP(AM779,FlatUnd!$A$2:$D$30,4),IF(AJ779="t",VLOOKUP(AM779,TimeAdd!$A$1:$D$18,4),IF(AJ779="l",VLOOKUP(AM779,SLimit!$A$1:$D$8,4),AP778)))))),AP778)</f>
        <v>50</v>
      </c>
      <c r="AQ779" s="53" t="str">
        <f t="shared" si="690"/>
        <v>100</v>
      </c>
      <c r="AR779" s="54" t="str">
        <f t="shared" si="691"/>
        <v xml:space="preserve">100 Speed limit. </v>
      </c>
      <c r="AS779" s="55"/>
      <c r="AT779" s="55"/>
      <c r="AU779" s="56">
        <f>IF(GroupStTimes!$A$8=0,MIN(CB779,CD779,CF779),MIN(BZ779,CB779,CD779,CF779))</f>
        <v>0.55527777777777809</v>
      </c>
      <c r="AV779" s="56">
        <f>IF(GroupStTimes!$A$8=0,MAX(CC779,CE779,CG779),MAX(CA779,CC779,CE779,CG779))</f>
        <v>0.60111111111111115</v>
      </c>
      <c r="AW779" s="57" t="str">
        <f t="shared" si="692"/>
        <v/>
      </c>
      <c r="AX779" s="58" t="str">
        <f t="shared" si="693"/>
        <v/>
      </c>
      <c r="AY779" s="58" t="str">
        <f t="shared" si="694"/>
        <v/>
      </c>
      <c r="AZ779" s="31">
        <f t="shared" si="695"/>
        <v>257.10000000000002</v>
      </c>
      <c r="BA779" s="59">
        <f t="shared" si="696"/>
        <v>0.56644675925925947</v>
      </c>
      <c r="BB779" s="59">
        <f t="shared" si="697"/>
        <v>0.572002314814815</v>
      </c>
      <c r="BC779" s="59">
        <f t="shared" si="698"/>
        <v>0.55334490740740772</v>
      </c>
      <c r="BD779" s="59">
        <f t="shared" si="699"/>
        <v>0.59917824074074078</v>
      </c>
      <c r="BE779" s="59">
        <f t="shared" si="700"/>
        <v>0.57846064814814835</v>
      </c>
      <c r="BF779" s="59">
        <f t="shared" si="701"/>
        <v>0.58887731481481498</v>
      </c>
      <c r="BG779" s="59">
        <f t="shared" si="702"/>
        <v>0.58574074074074067</v>
      </c>
      <c r="BH779" s="59">
        <f t="shared" si="703"/>
        <v>0.58504629629629623</v>
      </c>
      <c r="BI779" s="31">
        <f t="shared" si="704"/>
        <v>1.8599999999999568</v>
      </c>
      <c r="BJ779" s="61">
        <f t="shared" si="705"/>
        <v>5.3142857142855909E-2</v>
      </c>
      <c r="BK779" s="61">
        <f t="shared" si="706"/>
        <v>4.6499999999998917E-2</v>
      </c>
      <c r="BL779" s="61">
        <f t="shared" si="707"/>
        <v>4.1333333333332375E-2</v>
      </c>
      <c r="BM779" s="61">
        <f t="shared" si="708"/>
        <v>3.7199999999999137E-2</v>
      </c>
      <c r="BN779" s="62">
        <f t="shared" si="709"/>
        <v>0</v>
      </c>
      <c r="BO779" s="62">
        <f t="shared" si="710"/>
        <v>3</v>
      </c>
      <c r="BP779" s="62">
        <f t="shared" si="711"/>
        <v>11</v>
      </c>
      <c r="BQ779" s="62">
        <f t="shared" si="712"/>
        <v>0</v>
      </c>
      <c r="BR779" s="62">
        <f t="shared" si="713"/>
        <v>2</v>
      </c>
      <c r="BS779" s="62">
        <f t="shared" si="714"/>
        <v>47</v>
      </c>
      <c r="BT779" s="62">
        <f t="shared" si="715"/>
        <v>0</v>
      </c>
      <c r="BU779" s="62">
        <f t="shared" si="716"/>
        <v>2</v>
      </c>
      <c r="BV779" s="62">
        <f t="shared" si="717"/>
        <v>29</v>
      </c>
      <c r="BW779" s="62">
        <f t="shared" si="718"/>
        <v>0</v>
      </c>
      <c r="BX779" s="62">
        <f t="shared" si="719"/>
        <v>2</v>
      </c>
      <c r="BY779" s="62">
        <f t="shared" si="720"/>
        <v>14</v>
      </c>
      <c r="BZ779" s="63">
        <f t="shared" si="721"/>
        <v>0.56865740740740767</v>
      </c>
      <c r="CA779" s="63">
        <f t="shared" si="722"/>
        <v>0.5742129629629632</v>
      </c>
      <c r="CB779" s="63">
        <f t="shared" si="723"/>
        <v>0.55527777777777809</v>
      </c>
      <c r="CC779" s="63">
        <f t="shared" si="724"/>
        <v>0.60111111111111115</v>
      </c>
      <c r="CD779" s="63">
        <f t="shared" si="725"/>
        <v>0.58018518518518536</v>
      </c>
      <c r="CE779" s="63">
        <f t="shared" si="726"/>
        <v>0.59060185185185199</v>
      </c>
      <c r="CF779" s="63">
        <f t="shared" si="727"/>
        <v>0.58729166666666655</v>
      </c>
      <c r="CG779" s="63">
        <f t="shared" si="728"/>
        <v>0.5865972222222221</v>
      </c>
      <c r="CH779" s="36"/>
      <c r="CI779" s="36"/>
      <c r="CJ779" s="36"/>
      <c r="CK779" s="36"/>
      <c r="CL779" s="60">
        <v>60</v>
      </c>
    </row>
    <row r="780" spans="1:90" ht="27" customHeight="1" x14ac:dyDescent="0.25">
      <c r="A780" s="37">
        <v>93</v>
      </c>
      <c r="B780" s="95"/>
      <c r="C780" s="95"/>
      <c r="D780" s="95"/>
      <c r="E780" s="37"/>
      <c r="F780" s="44"/>
      <c r="G780" s="44">
        <v>261.14999999999998</v>
      </c>
      <c r="H780" s="44">
        <f t="shared" si="682"/>
        <v>261.10000000000002</v>
      </c>
      <c r="I780" s="83">
        <v>261.06</v>
      </c>
      <c r="J780" s="43">
        <f t="shared" si="680"/>
        <v>-2.6813759289049711E-4</v>
      </c>
      <c r="K780" s="44">
        <f t="shared" si="681"/>
        <v>-6.9999999999993179E-2</v>
      </c>
      <c r="L780" s="16" t="s">
        <v>1721</v>
      </c>
      <c r="M780" s="122" t="s">
        <v>1232</v>
      </c>
      <c r="N780" s="46">
        <f t="shared" si="688"/>
        <v>261.13</v>
      </c>
      <c r="O780" s="46">
        <v>-0.02</v>
      </c>
      <c r="P780" s="78">
        <v>261.14999999999998</v>
      </c>
      <c r="Q780" s="87"/>
      <c r="R780" s="78"/>
      <c r="U780" s="47" t="str">
        <f t="shared" si="729"/>
        <v/>
      </c>
      <c r="V780" s="47" t="str">
        <f t="shared" si="730"/>
        <v/>
      </c>
      <c r="W780" s="50"/>
      <c r="X780" s="50"/>
      <c r="Y780" s="50"/>
      <c r="Z780" s="50"/>
      <c r="AA780" s="50"/>
      <c r="AB780" s="50"/>
      <c r="AC780" s="50"/>
      <c r="AD780" s="50"/>
      <c r="AE780" s="51">
        <f t="shared" si="683"/>
        <v>93</v>
      </c>
      <c r="AF780" s="51" t="str">
        <f t="shared" si="684"/>
        <v/>
      </c>
      <c r="AG780" s="51" t="str">
        <f t="shared" si="685"/>
        <v/>
      </c>
      <c r="AH780" s="51" t="str">
        <f t="shared" si="686"/>
        <v/>
      </c>
      <c r="AI780" s="52">
        <f t="shared" si="687"/>
        <v>261.10000000000002</v>
      </c>
      <c r="AJ780" s="51"/>
      <c r="AK780" s="53"/>
      <c r="AL780" s="52"/>
      <c r="AM780" s="53">
        <f t="shared" si="689"/>
        <v>35</v>
      </c>
      <c r="AN780" s="53">
        <f>IF(AJ780&lt;&gt;"",IF(AJ780="o",VLOOKUP(AM780,OpenSect!$A$1:$D$11,2),IF(AJ780="u",VLOOKUP(AM780,UpHill!$A$1:$D$35,2),IF(AJ780="d",VLOOKUP(AM780,DownHill!$A$1:$D$29,2),IF(AJ780="f",VLOOKUP(AM780,FlatUnd!$A$2:$D$30,2),IF(AJ780="t",VLOOKUP(AM780,TimeAdd!$A$1:$D$176,2),IF(AJ780="l",VLOOKUP(AM780,SLimit!$A$1:$D$8,2),AN779)))))),AN779)</f>
        <v>40</v>
      </c>
      <c r="AO780" s="53">
        <f>IF(AJ780&lt;&gt;"",IF(AJ780="o",VLOOKUP(AM780,OpenSect!$A$1:$D$11,3),IF(AJ780="u",VLOOKUP(AM780,UpHill!$A$1:$D$35,3),IF(AJ780="d",VLOOKUP(AM780,DownHill!$A$3:$D$29,3),IF(AJ780="f",VLOOKUP(AM780,FlatUnd!$A$2:$D$30,3),IF(AJ780="t",VLOOKUP(AM780,TimeAdd!$A$1:$D$18,3),IF(AJ780="l",VLOOKUP(AM780,SLimit!$A$1:$D$8,3),AO779)))))),AO779)</f>
        <v>45</v>
      </c>
      <c r="AP780" s="53">
        <f>IF(AJ780&lt;&gt;"",IF(AJ780="o",VLOOKUP(AM780,OpenSect!$A$1:$D$11,4),IF(AJ780="u",VLOOKUP(AM780,UpHill!$A$1:$D$35,4),IF(AJ780="d",VLOOKUP(AM780,DownHill!$A$1:$D$29,4),IF(AJ780="f",VLOOKUP(AM780,FlatUnd!$A$2:$D$30,4),IF(AJ780="t",VLOOKUP(AM780,TimeAdd!$A$1:$D$18,4),IF(AJ780="l",VLOOKUP(AM780,SLimit!$A$1:$D$8,4),AP779)))))),AP779)</f>
        <v>50</v>
      </c>
      <c r="AQ780" s="53" t="str">
        <f t="shared" si="690"/>
        <v>100</v>
      </c>
      <c r="AR780" s="54" t="str">
        <f t="shared" si="691"/>
        <v xml:space="preserve"> Warning Side road Junction.{Right}</v>
      </c>
      <c r="AS780" s="55"/>
      <c r="AT780" s="55"/>
      <c r="AU780" s="56">
        <f>IF(GroupStTimes!$A$8=0,MIN(CB780,CD780,CF780),MIN(BZ780,CB780,CD780,CF780))</f>
        <v>0.55751157407407437</v>
      </c>
      <c r="AV780" s="56">
        <f>IF(GroupStTimes!$A$8=0,MAX(CC780,CE780,CG780),MAX(CA780,CC780,CE780,CG780))</f>
        <v>0.60334490740740743</v>
      </c>
      <c r="AW780" s="57" t="str">
        <f t="shared" si="692"/>
        <v/>
      </c>
      <c r="AX780" s="58" t="str">
        <f t="shared" si="693"/>
        <v/>
      </c>
      <c r="AY780" s="58" t="str">
        <f t="shared" si="694"/>
        <v/>
      </c>
      <c r="AZ780" s="31">
        <f t="shared" si="695"/>
        <v>257.10000000000002</v>
      </c>
      <c r="BA780" s="59">
        <f t="shared" si="696"/>
        <v>0.56644675925925947</v>
      </c>
      <c r="BB780" s="59">
        <f t="shared" si="697"/>
        <v>0.572002314814815</v>
      </c>
      <c r="BC780" s="59">
        <f t="shared" si="698"/>
        <v>0.55334490740740772</v>
      </c>
      <c r="BD780" s="59">
        <f t="shared" si="699"/>
        <v>0.59917824074074078</v>
      </c>
      <c r="BE780" s="59">
        <f t="shared" si="700"/>
        <v>0.57846064814814835</v>
      </c>
      <c r="BF780" s="59">
        <f t="shared" si="701"/>
        <v>0.58887731481481498</v>
      </c>
      <c r="BG780" s="59">
        <f t="shared" si="702"/>
        <v>0.58574074074074067</v>
      </c>
      <c r="BH780" s="59">
        <f t="shared" si="703"/>
        <v>0.58504629629629623</v>
      </c>
      <c r="BI780" s="31">
        <f t="shared" si="704"/>
        <v>4</v>
      </c>
      <c r="BJ780" s="61">
        <f t="shared" si="705"/>
        <v>0.11428571428571428</v>
      </c>
      <c r="BK780" s="61">
        <f t="shared" si="706"/>
        <v>0.1</v>
      </c>
      <c r="BL780" s="61">
        <f t="shared" si="707"/>
        <v>8.8888888888888892E-2</v>
      </c>
      <c r="BM780" s="61">
        <f t="shared" si="708"/>
        <v>0.08</v>
      </c>
      <c r="BN780" s="62">
        <f t="shared" si="709"/>
        <v>0</v>
      </c>
      <c r="BO780" s="62">
        <f t="shared" si="710"/>
        <v>6</v>
      </c>
      <c r="BP780" s="62">
        <f t="shared" si="711"/>
        <v>51</v>
      </c>
      <c r="BQ780" s="62">
        <f t="shared" si="712"/>
        <v>0</v>
      </c>
      <c r="BR780" s="62">
        <f t="shared" si="713"/>
        <v>6</v>
      </c>
      <c r="BS780" s="62">
        <f t="shared" si="714"/>
        <v>0</v>
      </c>
      <c r="BT780" s="62">
        <f t="shared" si="715"/>
        <v>0</v>
      </c>
      <c r="BU780" s="62">
        <f t="shared" si="716"/>
        <v>5</v>
      </c>
      <c r="BV780" s="62">
        <f t="shared" si="717"/>
        <v>20</v>
      </c>
      <c r="BW780" s="62">
        <f t="shared" si="718"/>
        <v>0</v>
      </c>
      <c r="BX780" s="62">
        <f t="shared" si="719"/>
        <v>4</v>
      </c>
      <c r="BY780" s="62">
        <f t="shared" si="720"/>
        <v>48</v>
      </c>
      <c r="BZ780" s="63">
        <f t="shared" si="721"/>
        <v>0.57120370370370388</v>
      </c>
      <c r="CA780" s="63">
        <f t="shared" si="722"/>
        <v>0.57675925925925942</v>
      </c>
      <c r="CB780" s="63">
        <f t="shared" si="723"/>
        <v>0.55751157407407437</v>
      </c>
      <c r="CC780" s="63">
        <f t="shared" si="724"/>
        <v>0.60334490740740743</v>
      </c>
      <c r="CD780" s="63">
        <f t="shared" si="725"/>
        <v>0.582164351851852</v>
      </c>
      <c r="CE780" s="63">
        <f t="shared" si="726"/>
        <v>0.59258101851851863</v>
      </c>
      <c r="CF780" s="63">
        <f t="shared" si="727"/>
        <v>0.58907407407407397</v>
      </c>
      <c r="CG780" s="63">
        <f t="shared" si="728"/>
        <v>0.58837962962962953</v>
      </c>
      <c r="CH780" s="36"/>
      <c r="CI780" s="36"/>
      <c r="CJ780" s="36"/>
      <c r="CK780" s="36"/>
      <c r="CL780" s="60">
        <v>60</v>
      </c>
    </row>
    <row r="781" spans="1:90" ht="28.5" customHeight="1" x14ac:dyDescent="0.25">
      <c r="A781" s="37">
        <v>93</v>
      </c>
      <c r="B781" s="95"/>
      <c r="C781" s="95"/>
      <c r="D781" s="95"/>
      <c r="E781" s="37"/>
      <c r="F781" s="44"/>
      <c r="G781" s="44">
        <v>261.83</v>
      </c>
      <c r="H781" s="44">
        <f t="shared" si="682"/>
        <v>261.77999999999997</v>
      </c>
      <c r="I781" s="83">
        <v>261.74</v>
      </c>
      <c r="J781" s="43">
        <f t="shared" si="680"/>
        <v>-2.6744097195687775E-4</v>
      </c>
      <c r="K781" s="44">
        <f t="shared" si="681"/>
        <v>-6.9999999999993179E-2</v>
      </c>
      <c r="L781" s="16" t="s">
        <v>474</v>
      </c>
      <c r="M781" s="122" t="s">
        <v>1232</v>
      </c>
      <c r="N781" s="46">
        <f t="shared" si="688"/>
        <v>261.81</v>
      </c>
      <c r="O781" s="46">
        <v>-0.02</v>
      </c>
      <c r="P781" s="78">
        <v>261.83</v>
      </c>
      <c r="Q781" s="87"/>
      <c r="R781" s="78"/>
      <c r="U781" s="47" t="str">
        <f t="shared" si="729"/>
        <v/>
      </c>
      <c r="V781" s="47" t="str">
        <f t="shared" si="730"/>
        <v/>
      </c>
      <c r="W781" s="50"/>
      <c r="X781" s="50"/>
      <c r="Y781" s="50"/>
      <c r="Z781" s="50"/>
      <c r="AA781" s="50"/>
      <c r="AB781" s="50"/>
      <c r="AC781" s="50"/>
      <c r="AD781" s="50"/>
      <c r="AE781" s="51">
        <f t="shared" si="683"/>
        <v>93</v>
      </c>
      <c r="AF781" s="51" t="str">
        <f t="shared" si="684"/>
        <v/>
      </c>
      <c r="AG781" s="51" t="str">
        <f t="shared" si="685"/>
        <v/>
      </c>
      <c r="AH781" s="51" t="str">
        <f t="shared" si="686"/>
        <v/>
      </c>
      <c r="AI781" s="52">
        <f t="shared" si="687"/>
        <v>261.77999999999997</v>
      </c>
      <c r="AJ781" s="51"/>
      <c r="AK781" s="53"/>
      <c r="AL781" s="52"/>
      <c r="AM781" s="53">
        <f t="shared" si="689"/>
        <v>35</v>
      </c>
      <c r="AN781" s="53">
        <f>IF(AJ781&lt;&gt;"",IF(AJ781="o",VLOOKUP(AM781,OpenSect!$A$1:$D$11,2),IF(AJ781="u",VLOOKUP(AM781,UpHill!$A$1:$D$35,2),IF(AJ781="d",VLOOKUP(AM781,DownHill!$A$1:$D$29,2),IF(AJ781="f",VLOOKUP(AM781,FlatUnd!$A$2:$D$30,2),IF(AJ781="t",VLOOKUP(AM781,TimeAdd!$A$1:$D$176,2),IF(AJ781="l",VLOOKUP(AM781,SLimit!$A$1:$D$8,2),AN780)))))),AN780)</f>
        <v>40</v>
      </c>
      <c r="AO781" s="53">
        <f>IF(AJ781&lt;&gt;"",IF(AJ781="o",VLOOKUP(AM781,OpenSect!$A$1:$D$11,3),IF(AJ781="u",VLOOKUP(AM781,UpHill!$A$1:$D$35,3),IF(AJ781="d",VLOOKUP(AM781,DownHill!$A$3:$D$29,3),IF(AJ781="f",VLOOKUP(AM781,FlatUnd!$A$2:$D$30,3),IF(AJ781="t",VLOOKUP(AM781,TimeAdd!$A$1:$D$18,3),IF(AJ781="l",VLOOKUP(AM781,SLimit!$A$1:$D$8,3),AO780)))))),AO780)</f>
        <v>45</v>
      </c>
      <c r="AP781" s="53">
        <f>IF(AJ781&lt;&gt;"",IF(AJ781="o",VLOOKUP(AM781,OpenSect!$A$1:$D$11,4),IF(AJ781="u",VLOOKUP(AM781,UpHill!$A$1:$D$35,4),IF(AJ781="d",VLOOKUP(AM781,DownHill!$A$1:$D$29,4),IF(AJ781="f",VLOOKUP(AM781,FlatUnd!$A$2:$D$30,4),IF(AJ781="t",VLOOKUP(AM781,TimeAdd!$A$1:$D$18,4),IF(AJ781="l",VLOOKUP(AM781,SLimit!$A$1:$D$8,4),AP780)))))),AP780)</f>
        <v>50</v>
      </c>
      <c r="AQ781" s="53" t="str">
        <f t="shared" si="690"/>
        <v>100</v>
      </c>
      <c r="AR781" s="54" t="str">
        <f t="shared" si="691"/>
        <v xml:space="preserve">100 Speed limit. </v>
      </c>
      <c r="AS781" s="55"/>
      <c r="AT781" s="55"/>
      <c r="AU781" s="56">
        <f>IF(GroupStTimes!$A$8=0,MIN(CB781,CD781,CF781),MIN(BZ781,CB781,CD781,CF781))</f>
        <v>0.55821759259259285</v>
      </c>
      <c r="AV781" s="56">
        <f>IF(GroupStTimes!$A$8=0,MAX(CC781,CE781,CG781),MAX(CA781,CC781,CE781,CG781))</f>
        <v>0.60405092592592591</v>
      </c>
      <c r="AW781" s="57" t="str">
        <f t="shared" si="692"/>
        <v/>
      </c>
      <c r="AX781" s="58" t="str">
        <f t="shared" si="693"/>
        <v/>
      </c>
      <c r="AY781" s="58" t="str">
        <f t="shared" si="694"/>
        <v/>
      </c>
      <c r="AZ781" s="31">
        <f t="shared" si="695"/>
        <v>257.10000000000002</v>
      </c>
      <c r="BA781" s="59">
        <f t="shared" si="696"/>
        <v>0.56644675925925947</v>
      </c>
      <c r="BB781" s="59">
        <f t="shared" si="697"/>
        <v>0.572002314814815</v>
      </c>
      <c r="BC781" s="59">
        <f t="shared" si="698"/>
        <v>0.55334490740740772</v>
      </c>
      <c r="BD781" s="59">
        <f t="shared" si="699"/>
        <v>0.59917824074074078</v>
      </c>
      <c r="BE781" s="59">
        <f t="shared" si="700"/>
        <v>0.57846064814814835</v>
      </c>
      <c r="BF781" s="59">
        <f t="shared" si="701"/>
        <v>0.58887731481481498</v>
      </c>
      <c r="BG781" s="59">
        <f t="shared" si="702"/>
        <v>0.58574074074074067</v>
      </c>
      <c r="BH781" s="59">
        <f t="shared" si="703"/>
        <v>0.58504629629629623</v>
      </c>
      <c r="BI781" s="31">
        <f t="shared" si="704"/>
        <v>4.67999999999995</v>
      </c>
      <c r="BJ781" s="61">
        <f t="shared" si="705"/>
        <v>0.13371428571428429</v>
      </c>
      <c r="BK781" s="61">
        <f t="shared" si="706"/>
        <v>0.11699999999999874</v>
      </c>
      <c r="BL781" s="61">
        <f t="shared" si="707"/>
        <v>0.10399999999999889</v>
      </c>
      <c r="BM781" s="61">
        <f t="shared" si="708"/>
        <v>9.3599999999999003E-2</v>
      </c>
      <c r="BN781" s="62">
        <f t="shared" si="709"/>
        <v>0</v>
      </c>
      <c r="BO781" s="62">
        <f t="shared" si="710"/>
        <v>8</v>
      </c>
      <c r="BP781" s="62">
        <f t="shared" si="711"/>
        <v>1</v>
      </c>
      <c r="BQ781" s="62">
        <f t="shared" si="712"/>
        <v>0</v>
      </c>
      <c r="BR781" s="62">
        <f t="shared" si="713"/>
        <v>7</v>
      </c>
      <c r="BS781" s="62">
        <f t="shared" si="714"/>
        <v>1</v>
      </c>
      <c r="BT781" s="62">
        <f t="shared" si="715"/>
        <v>0</v>
      </c>
      <c r="BU781" s="62">
        <f t="shared" si="716"/>
        <v>6</v>
      </c>
      <c r="BV781" s="62">
        <f t="shared" si="717"/>
        <v>14</v>
      </c>
      <c r="BW781" s="62">
        <f t="shared" si="718"/>
        <v>0</v>
      </c>
      <c r="BX781" s="62">
        <f t="shared" si="719"/>
        <v>5</v>
      </c>
      <c r="BY781" s="62">
        <f t="shared" si="720"/>
        <v>37</v>
      </c>
      <c r="BZ781" s="63">
        <f t="shared" si="721"/>
        <v>0.57201388888888904</v>
      </c>
      <c r="CA781" s="63">
        <f t="shared" si="722"/>
        <v>0.57756944444444458</v>
      </c>
      <c r="CB781" s="63">
        <f t="shared" si="723"/>
        <v>0.55821759259259285</v>
      </c>
      <c r="CC781" s="63">
        <f t="shared" si="724"/>
        <v>0.60405092592592591</v>
      </c>
      <c r="CD781" s="63">
        <f t="shared" si="725"/>
        <v>0.5827893518518521</v>
      </c>
      <c r="CE781" s="63">
        <f t="shared" si="726"/>
        <v>0.59320601851851873</v>
      </c>
      <c r="CF781" s="63">
        <f t="shared" si="727"/>
        <v>0.58964120370370365</v>
      </c>
      <c r="CG781" s="63">
        <f t="shared" si="728"/>
        <v>0.58894675925925921</v>
      </c>
      <c r="CH781" s="36"/>
      <c r="CI781" s="36"/>
      <c r="CJ781" s="36"/>
      <c r="CK781" s="36"/>
      <c r="CL781" s="60">
        <v>60</v>
      </c>
    </row>
    <row r="782" spans="1:90" ht="28.5" customHeight="1" x14ac:dyDescent="0.25">
      <c r="A782" s="37">
        <v>94</v>
      </c>
      <c r="B782" s="95"/>
      <c r="C782" s="95"/>
      <c r="D782" s="95"/>
      <c r="E782" s="37"/>
      <c r="F782" s="44"/>
      <c r="G782" s="44">
        <v>262.58</v>
      </c>
      <c r="H782" s="44">
        <f t="shared" si="682"/>
        <v>262.52999999999997</v>
      </c>
      <c r="I782" s="83">
        <v>262.49</v>
      </c>
      <c r="J782" s="43">
        <f t="shared" si="680"/>
        <v>-2.6667682578381338E-4</v>
      </c>
      <c r="K782" s="44">
        <f t="shared" si="681"/>
        <v>-6.9999999999993179E-2</v>
      </c>
      <c r="L782" s="16" t="s">
        <v>1331</v>
      </c>
      <c r="M782" s="122" t="s">
        <v>1232</v>
      </c>
      <c r="N782" s="46">
        <f t="shared" si="688"/>
        <v>262.56</v>
      </c>
      <c r="O782" s="46">
        <v>-0.02</v>
      </c>
      <c r="P782" s="78">
        <v>262.58</v>
      </c>
      <c r="Q782" s="87"/>
      <c r="R782" s="78"/>
      <c r="U782" s="47" t="str">
        <f t="shared" si="729"/>
        <v/>
      </c>
      <c r="V782" s="47" t="str">
        <f t="shared" si="730"/>
        <v/>
      </c>
      <c r="W782" s="50"/>
      <c r="X782" s="50"/>
      <c r="Y782" s="50"/>
      <c r="Z782" s="50"/>
      <c r="AA782" s="50"/>
      <c r="AB782" s="50"/>
      <c r="AC782" s="50"/>
      <c r="AD782" s="50"/>
      <c r="AE782" s="51">
        <f t="shared" si="683"/>
        <v>94</v>
      </c>
      <c r="AF782" s="51" t="str">
        <f t="shared" si="684"/>
        <v/>
      </c>
      <c r="AG782" s="51" t="str">
        <f t="shared" si="685"/>
        <v/>
      </c>
      <c r="AH782" s="51" t="str">
        <f t="shared" si="686"/>
        <v/>
      </c>
      <c r="AI782" s="52">
        <f t="shared" si="687"/>
        <v>262.52999999999997</v>
      </c>
      <c r="AJ782" s="51"/>
      <c r="AK782" s="53"/>
      <c r="AL782" s="52"/>
      <c r="AM782" s="53">
        <f t="shared" si="689"/>
        <v>35</v>
      </c>
      <c r="AN782" s="53">
        <f>IF(AJ782&lt;&gt;"",IF(AJ782="o",VLOOKUP(AM782,OpenSect!$A$1:$D$11,2),IF(AJ782="u",VLOOKUP(AM782,UpHill!$A$1:$D$35,2),IF(AJ782="d",VLOOKUP(AM782,DownHill!$A$1:$D$29,2),IF(AJ782="f",VLOOKUP(AM782,FlatUnd!$A$2:$D$30,2),IF(AJ782="t",VLOOKUP(AM782,TimeAdd!$A$1:$D$176,2),IF(AJ782="l",VLOOKUP(AM782,SLimit!$A$1:$D$8,2),AN781)))))),AN781)</f>
        <v>40</v>
      </c>
      <c r="AO782" s="53">
        <f>IF(AJ782&lt;&gt;"",IF(AJ782="o",VLOOKUP(AM782,OpenSect!$A$1:$D$11,3),IF(AJ782="u",VLOOKUP(AM782,UpHill!$A$1:$D$35,3),IF(AJ782="d",VLOOKUP(AM782,DownHill!$A$3:$D$29,3),IF(AJ782="f",VLOOKUP(AM782,FlatUnd!$A$2:$D$30,3),IF(AJ782="t",VLOOKUP(AM782,TimeAdd!$A$1:$D$18,3),IF(AJ782="l",VLOOKUP(AM782,SLimit!$A$1:$D$8,3),AO781)))))),AO781)</f>
        <v>45</v>
      </c>
      <c r="AP782" s="53">
        <f>IF(AJ782&lt;&gt;"",IF(AJ782="o",VLOOKUP(AM782,OpenSect!$A$1:$D$11,4),IF(AJ782="u",VLOOKUP(AM782,UpHill!$A$1:$D$35,4),IF(AJ782="d",VLOOKUP(AM782,DownHill!$A$1:$D$29,4),IF(AJ782="f",VLOOKUP(AM782,FlatUnd!$A$2:$D$30,4),IF(AJ782="t",VLOOKUP(AM782,TimeAdd!$A$1:$D$18,4),IF(AJ782="l",VLOOKUP(AM782,SLimit!$A$1:$D$8,4),AP781)))))),AP781)</f>
        <v>50</v>
      </c>
      <c r="AQ782" s="53" t="str">
        <f t="shared" si="690"/>
        <v>100</v>
      </c>
      <c r="AR782" s="54" t="str">
        <f t="shared" si="691"/>
        <v xml:space="preserve"> Warning Traffic light .</v>
      </c>
      <c r="AS782" s="55"/>
      <c r="AT782" s="55"/>
      <c r="AU782" s="56">
        <f>IF(GroupStTimes!$A$8=0,MIN(CB782,CD782,CF782),MIN(BZ782,CB782,CD782,CF782))</f>
        <v>0.55900462962962993</v>
      </c>
      <c r="AV782" s="56">
        <f>IF(GroupStTimes!$A$8=0,MAX(CC782,CE782,CG782),MAX(CA782,CC782,CE782,CG782))</f>
        <v>0.60483796296296299</v>
      </c>
      <c r="AW782" s="57" t="str">
        <f t="shared" si="692"/>
        <v/>
      </c>
      <c r="AX782" s="58" t="str">
        <f t="shared" si="693"/>
        <v/>
      </c>
      <c r="AY782" s="58" t="str">
        <f t="shared" si="694"/>
        <v/>
      </c>
      <c r="AZ782" s="31">
        <f t="shared" si="695"/>
        <v>257.10000000000002</v>
      </c>
      <c r="BA782" s="59">
        <f t="shared" si="696"/>
        <v>0.56644675925925947</v>
      </c>
      <c r="BB782" s="59">
        <f t="shared" si="697"/>
        <v>0.572002314814815</v>
      </c>
      <c r="BC782" s="59">
        <f t="shared" si="698"/>
        <v>0.55334490740740772</v>
      </c>
      <c r="BD782" s="59">
        <f t="shared" si="699"/>
        <v>0.59917824074074078</v>
      </c>
      <c r="BE782" s="59">
        <f t="shared" si="700"/>
        <v>0.57846064814814835</v>
      </c>
      <c r="BF782" s="59">
        <f t="shared" si="701"/>
        <v>0.58887731481481498</v>
      </c>
      <c r="BG782" s="59">
        <f t="shared" si="702"/>
        <v>0.58574074074074067</v>
      </c>
      <c r="BH782" s="59">
        <f t="shared" si="703"/>
        <v>0.58504629629629623</v>
      </c>
      <c r="BI782" s="31">
        <f t="shared" si="704"/>
        <v>5.42999999999995</v>
      </c>
      <c r="BJ782" s="61">
        <f t="shared" si="705"/>
        <v>0.15514285714285572</v>
      </c>
      <c r="BK782" s="61">
        <f t="shared" si="706"/>
        <v>0.13574999999999876</v>
      </c>
      <c r="BL782" s="61">
        <f t="shared" si="707"/>
        <v>0.12066666666666556</v>
      </c>
      <c r="BM782" s="61">
        <f t="shared" si="708"/>
        <v>0.108599999999999</v>
      </c>
      <c r="BN782" s="62">
        <f t="shared" si="709"/>
        <v>0</v>
      </c>
      <c r="BO782" s="62">
        <f t="shared" si="710"/>
        <v>9</v>
      </c>
      <c r="BP782" s="62">
        <f t="shared" si="711"/>
        <v>19</v>
      </c>
      <c r="BQ782" s="62">
        <f t="shared" si="712"/>
        <v>0</v>
      </c>
      <c r="BR782" s="62">
        <f t="shared" si="713"/>
        <v>8</v>
      </c>
      <c r="BS782" s="62">
        <f t="shared" si="714"/>
        <v>9</v>
      </c>
      <c r="BT782" s="62">
        <f t="shared" si="715"/>
        <v>0</v>
      </c>
      <c r="BU782" s="62">
        <f t="shared" si="716"/>
        <v>7</v>
      </c>
      <c r="BV782" s="62">
        <f t="shared" si="717"/>
        <v>14</v>
      </c>
      <c r="BW782" s="62">
        <f t="shared" si="718"/>
        <v>0</v>
      </c>
      <c r="BX782" s="62">
        <f t="shared" si="719"/>
        <v>6</v>
      </c>
      <c r="BY782" s="62">
        <f t="shared" si="720"/>
        <v>31</v>
      </c>
      <c r="BZ782" s="63">
        <f t="shared" si="721"/>
        <v>0.57291666666666685</v>
      </c>
      <c r="CA782" s="63">
        <f t="shared" si="722"/>
        <v>0.57847222222222239</v>
      </c>
      <c r="CB782" s="63">
        <f t="shared" si="723"/>
        <v>0.55900462962962993</v>
      </c>
      <c r="CC782" s="63">
        <f t="shared" si="724"/>
        <v>0.60483796296296299</v>
      </c>
      <c r="CD782" s="63">
        <f t="shared" si="725"/>
        <v>0.58348379629629654</v>
      </c>
      <c r="CE782" s="63">
        <f t="shared" si="726"/>
        <v>0.59390046296296317</v>
      </c>
      <c r="CF782" s="63">
        <f t="shared" si="727"/>
        <v>0.59026620370370364</v>
      </c>
      <c r="CG782" s="63">
        <f t="shared" si="728"/>
        <v>0.5895717592592592</v>
      </c>
      <c r="CH782" s="36"/>
      <c r="CI782" s="36"/>
      <c r="CJ782" s="36"/>
      <c r="CK782" s="36"/>
      <c r="CL782" s="60">
        <v>60</v>
      </c>
    </row>
    <row r="783" spans="1:90" ht="28.5" customHeight="1" x14ac:dyDescent="0.25">
      <c r="A783" s="37">
        <v>94</v>
      </c>
      <c r="B783" s="95"/>
      <c r="C783" s="95"/>
      <c r="D783" s="95"/>
      <c r="E783" s="37"/>
      <c r="F783" s="44"/>
      <c r="G783" s="44">
        <v>262.63</v>
      </c>
      <c r="H783" s="44">
        <f t="shared" si="682"/>
        <v>262.58</v>
      </c>
      <c r="I783" s="83">
        <v>262.54000000000002</v>
      </c>
      <c r="J783" s="43">
        <f t="shared" si="680"/>
        <v>-2.6662603793705026E-4</v>
      </c>
      <c r="K783" s="44">
        <f t="shared" si="681"/>
        <v>-6.9999999999993179E-2</v>
      </c>
      <c r="L783" s="16" t="s">
        <v>1637</v>
      </c>
      <c r="M783" s="122" t="s">
        <v>1232</v>
      </c>
      <c r="N783" s="46">
        <f t="shared" si="688"/>
        <v>262.61</v>
      </c>
      <c r="O783" s="46">
        <v>-0.02</v>
      </c>
      <c r="P783" s="78">
        <v>262.63</v>
      </c>
      <c r="Q783" s="87"/>
      <c r="R783" s="78"/>
      <c r="U783" s="47" t="str">
        <f t="shared" si="729"/>
        <v/>
      </c>
      <c r="V783" s="47" t="str">
        <f t="shared" si="730"/>
        <v/>
      </c>
      <c r="W783" s="50"/>
      <c r="X783" s="50"/>
      <c r="Y783" s="50"/>
      <c r="Z783" s="50"/>
      <c r="AA783" s="50"/>
      <c r="AB783" s="50"/>
      <c r="AC783" s="50"/>
      <c r="AD783" s="50"/>
      <c r="AE783" s="51">
        <f t="shared" si="683"/>
        <v>94</v>
      </c>
      <c r="AF783" s="51" t="str">
        <f t="shared" si="684"/>
        <v/>
      </c>
      <c r="AG783" s="51" t="str">
        <f t="shared" si="685"/>
        <v/>
      </c>
      <c r="AH783" s="51" t="str">
        <f t="shared" si="686"/>
        <v/>
      </c>
      <c r="AI783" s="52">
        <f t="shared" si="687"/>
        <v>262.58</v>
      </c>
      <c r="AJ783" s="51"/>
      <c r="AK783" s="53"/>
      <c r="AL783" s="52"/>
      <c r="AM783" s="53">
        <f t="shared" si="689"/>
        <v>35</v>
      </c>
      <c r="AN783" s="53">
        <f>IF(AJ783&lt;&gt;"",IF(AJ783="o",VLOOKUP(AM783,OpenSect!$A$1:$D$11,2),IF(AJ783="u",VLOOKUP(AM783,UpHill!$A$1:$D$35,2),IF(AJ783="d",VLOOKUP(AM783,DownHill!$A$1:$D$29,2),IF(AJ783="f",VLOOKUP(AM783,FlatUnd!$A$2:$D$30,2),IF(AJ783="t",VLOOKUP(AM783,TimeAdd!$A$1:$D$176,2),IF(AJ783="l",VLOOKUP(AM783,SLimit!$A$1:$D$8,2),AN782)))))),AN782)</f>
        <v>40</v>
      </c>
      <c r="AO783" s="53">
        <f>IF(AJ783&lt;&gt;"",IF(AJ783="o",VLOOKUP(AM783,OpenSect!$A$1:$D$11,3),IF(AJ783="u",VLOOKUP(AM783,UpHill!$A$1:$D$35,3),IF(AJ783="d",VLOOKUP(AM783,DownHill!$A$3:$D$29,3),IF(AJ783="f",VLOOKUP(AM783,FlatUnd!$A$2:$D$30,3),IF(AJ783="t",VLOOKUP(AM783,TimeAdd!$A$1:$D$18,3),IF(AJ783="l",VLOOKUP(AM783,SLimit!$A$1:$D$8,3),AO782)))))),AO782)</f>
        <v>45</v>
      </c>
      <c r="AP783" s="53">
        <f>IF(AJ783&lt;&gt;"",IF(AJ783="o",VLOOKUP(AM783,OpenSect!$A$1:$D$11,4),IF(AJ783="u",VLOOKUP(AM783,UpHill!$A$1:$D$35,4),IF(AJ783="d",VLOOKUP(AM783,DownHill!$A$1:$D$29,4),IF(AJ783="f",VLOOKUP(AM783,FlatUnd!$A$2:$D$30,4),IF(AJ783="t",VLOOKUP(AM783,TimeAdd!$A$1:$D$18,4),IF(AJ783="l",VLOOKUP(AM783,SLimit!$A$1:$D$8,4),AP782)))))),AP782)</f>
        <v>50</v>
      </c>
      <c r="AQ783" s="53" t="str">
        <f t="shared" si="690"/>
        <v>100</v>
      </c>
      <c r="AR783" s="54" t="str">
        <f t="shared" si="691"/>
        <v>Warning STOP.</v>
      </c>
      <c r="AS783" s="55"/>
      <c r="AT783" s="55"/>
      <c r="AU783" s="56">
        <f>IF(GroupStTimes!$A$8=0,MIN(CB783,CD783,CF783),MIN(BZ783,CB783,CD783,CF783))</f>
        <v>0.5590509259259262</v>
      </c>
      <c r="AV783" s="56">
        <f>IF(GroupStTimes!$A$8=0,MAX(CC783,CE783,CG783),MAX(CA783,CC783,CE783,CG783))</f>
        <v>0.60488425925925926</v>
      </c>
      <c r="AW783" s="57" t="str">
        <f t="shared" si="692"/>
        <v/>
      </c>
      <c r="AX783" s="58" t="str">
        <f t="shared" si="693"/>
        <v/>
      </c>
      <c r="AY783" s="58" t="str">
        <f t="shared" si="694"/>
        <v/>
      </c>
      <c r="AZ783" s="31">
        <f t="shared" si="695"/>
        <v>257.10000000000002</v>
      </c>
      <c r="BA783" s="59">
        <f t="shared" si="696"/>
        <v>0.56644675925925947</v>
      </c>
      <c r="BB783" s="59">
        <f t="shared" si="697"/>
        <v>0.572002314814815</v>
      </c>
      <c r="BC783" s="59">
        <f t="shared" si="698"/>
        <v>0.55334490740740772</v>
      </c>
      <c r="BD783" s="59">
        <f t="shared" si="699"/>
        <v>0.59917824074074078</v>
      </c>
      <c r="BE783" s="59">
        <f t="shared" si="700"/>
        <v>0.57846064814814835</v>
      </c>
      <c r="BF783" s="59">
        <f t="shared" si="701"/>
        <v>0.58887731481481498</v>
      </c>
      <c r="BG783" s="59">
        <f t="shared" si="702"/>
        <v>0.58574074074074067</v>
      </c>
      <c r="BH783" s="59">
        <f t="shared" si="703"/>
        <v>0.58504629629629623</v>
      </c>
      <c r="BI783" s="31">
        <f t="shared" si="704"/>
        <v>5.4799999999999613</v>
      </c>
      <c r="BJ783" s="61">
        <f t="shared" si="705"/>
        <v>0.15657142857142747</v>
      </c>
      <c r="BK783" s="61">
        <f t="shared" si="706"/>
        <v>0.13699999999999904</v>
      </c>
      <c r="BL783" s="61">
        <f t="shared" si="707"/>
        <v>0.12177777777777692</v>
      </c>
      <c r="BM783" s="61">
        <f t="shared" si="708"/>
        <v>0.10959999999999923</v>
      </c>
      <c r="BN783" s="62">
        <f t="shared" si="709"/>
        <v>0</v>
      </c>
      <c r="BO783" s="62">
        <f t="shared" si="710"/>
        <v>9</v>
      </c>
      <c r="BP783" s="62">
        <f t="shared" si="711"/>
        <v>24</v>
      </c>
      <c r="BQ783" s="62">
        <f t="shared" si="712"/>
        <v>0</v>
      </c>
      <c r="BR783" s="62">
        <f t="shared" si="713"/>
        <v>8</v>
      </c>
      <c r="BS783" s="62">
        <f t="shared" si="714"/>
        <v>13</v>
      </c>
      <c r="BT783" s="62">
        <f t="shared" si="715"/>
        <v>0</v>
      </c>
      <c r="BU783" s="62">
        <f t="shared" si="716"/>
        <v>7</v>
      </c>
      <c r="BV783" s="62">
        <f t="shared" si="717"/>
        <v>18</v>
      </c>
      <c r="BW783" s="62">
        <f t="shared" si="718"/>
        <v>0</v>
      </c>
      <c r="BX783" s="62">
        <f t="shared" si="719"/>
        <v>6</v>
      </c>
      <c r="BY783" s="62">
        <f t="shared" si="720"/>
        <v>35</v>
      </c>
      <c r="BZ783" s="63">
        <f t="shared" si="721"/>
        <v>0.57297453703703727</v>
      </c>
      <c r="CA783" s="63">
        <f t="shared" si="722"/>
        <v>0.5785300925925928</v>
      </c>
      <c r="CB783" s="63">
        <f t="shared" si="723"/>
        <v>0.5590509259259262</v>
      </c>
      <c r="CC783" s="63">
        <f t="shared" si="724"/>
        <v>0.60488425925925926</v>
      </c>
      <c r="CD783" s="63">
        <f t="shared" si="725"/>
        <v>0.58353009259259281</v>
      </c>
      <c r="CE783" s="63">
        <f t="shared" si="726"/>
        <v>0.59394675925925944</v>
      </c>
      <c r="CF783" s="63">
        <f t="shared" si="727"/>
        <v>0.59031249999999991</v>
      </c>
      <c r="CG783" s="63">
        <f t="shared" si="728"/>
        <v>0.58961805555555546</v>
      </c>
      <c r="CH783" s="36"/>
      <c r="CI783" s="36"/>
      <c r="CJ783" s="36"/>
      <c r="CK783" s="36"/>
      <c r="CL783" s="60">
        <v>60</v>
      </c>
    </row>
    <row r="784" spans="1:90" ht="28.5" customHeight="1" x14ac:dyDescent="0.25">
      <c r="A784" s="37">
        <v>94</v>
      </c>
      <c r="B784" s="95"/>
      <c r="C784" s="95" t="s">
        <v>31</v>
      </c>
      <c r="D784" s="95">
        <v>35</v>
      </c>
      <c r="E784" s="37"/>
      <c r="F784" s="44"/>
      <c r="G784" s="44">
        <v>262.73</v>
      </c>
      <c r="H784" s="44">
        <f t="shared" si="682"/>
        <v>262.68</v>
      </c>
      <c r="I784" s="83">
        <v>262.64</v>
      </c>
      <c r="J784" s="43">
        <f t="shared" si="680"/>
        <v>-2.6652452025605403E-4</v>
      </c>
      <c r="K784" s="44">
        <f t="shared" si="681"/>
        <v>-7.0000000000050022E-2</v>
      </c>
      <c r="L784" s="16" t="s">
        <v>1594</v>
      </c>
      <c r="M784" s="122" t="s">
        <v>1232</v>
      </c>
      <c r="N784" s="46">
        <f t="shared" si="688"/>
        <v>262.71000000000004</v>
      </c>
      <c r="O784" s="46">
        <v>-0.02</v>
      </c>
      <c r="P784" s="78">
        <v>262.73</v>
      </c>
      <c r="Q784" s="87"/>
      <c r="R784" s="78"/>
      <c r="U784" s="47" t="str">
        <f t="shared" si="729"/>
        <v/>
      </c>
      <c r="V784" s="47" t="str">
        <f t="shared" si="730"/>
        <v/>
      </c>
      <c r="W784" s="50"/>
      <c r="X784" s="50"/>
      <c r="Y784" s="50"/>
      <c r="Z784" s="50"/>
      <c r="AA784" s="50"/>
      <c r="AB784" s="50"/>
      <c r="AC784" s="50"/>
      <c r="AD784" s="50"/>
      <c r="AE784" s="51">
        <f t="shared" si="683"/>
        <v>94</v>
      </c>
      <c r="AF784" s="51" t="str">
        <f t="shared" si="684"/>
        <v/>
      </c>
      <c r="AG784" s="51" t="str">
        <f t="shared" si="685"/>
        <v>l</v>
      </c>
      <c r="AH784" s="51">
        <f t="shared" si="686"/>
        <v>35</v>
      </c>
      <c r="AI784" s="52">
        <f t="shared" si="687"/>
        <v>262.68</v>
      </c>
      <c r="AJ784" s="51"/>
      <c r="AK784" s="53"/>
      <c r="AL784" s="52"/>
      <c r="AM784" s="53">
        <f t="shared" si="689"/>
        <v>35</v>
      </c>
      <c r="AN784" s="53">
        <f>IF(AJ784&lt;&gt;"",IF(AJ784="o",VLOOKUP(AM784,OpenSect!$A$1:$D$11,2),IF(AJ784="u",VLOOKUP(AM784,UpHill!$A$1:$D$35,2),IF(AJ784="d",VLOOKUP(AM784,DownHill!$A$1:$D$29,2),IF(AJ784="f",VLOOKUP(AM784,FlatUnd!$A$2:$D$30,2),IF(AJ784="t",VLOOKUP(AM784,TimeAdd!$A$1:$D$176,2),IF(AJ784="l",VLOOKUP(AM784,SLimit!$A$1:$D$8,2),AN783)))))),AN783)</f>
        <v>40</v>
      </c>
      <c r="AO784" s="53">
        <f>IF(AJ784&lt;&gt;"",IF(AJ784="o",VLOOKUP(AM784,OpenSect!$A$1:$D$11,3),IF(AJ784="u",VLOOKUP(AM784,UpHill!$A$1:$D$35,3),IF(AJ784="d",VLOOKUP(AM784,DownHill!$A$3:$D$29,3),IF(AJ784="f",VLOOKUP(AM784,FlatUnd!$A$2:$D$30,3),IF(AJ784="t",VLOOKUP(AM784,TimeAdd!$A$1:$D$18,3),IF(AJ784="l",VLOOKUP(AM784,SLimit!$A$1:$D$8,3),AO783)))))),AO783)</f>
        <v>45</v>
      </c>
      <c r="AP784" s="53">
        <f>IF(AJ784&lt;&gt;"",IF(AJ784="o",VLOOKUP(AM784,OpenSect!$A$1:$D$11,4),IF(AJ784="u",VLOOKUP(AM784,UpHill!$A$1:$D$35,4),IF(AJ784="d",VLOOKUP(AM784,DownHill!$A$1:$D$29,4),IF(AJ784="f",VLOOKUP(AM784,FlatUnd!$A$2:$D$30,4),IF(AJ784="t",VLOOKUP(AM784,TimeAdd!$A$1:$D$18,4),IF(AJ784="l",VLOOKUP(AM784,SLimit!$A$1:$D$8,4),AP783)))))),AP783)</f>
        <v>50</v>
      </c>
      <c r="AQ784" s="53" t="str">
        <f t="shared" si="690"/>
        <v>100</v>
      </c>
      <c r="AR784" s="54" t="str">
        <f t="shared" si="691"/>
        <v>STOP carry straight on .</v>
      </c>
      <c r="AS784" s="55"/>
      <c r="AT784" s="55"/>
      <c r="AU784" s="56">
        <f>IF(GroupStTimes!$A$8=0,MIN(CB784,CD784,CF784),MIN(BZ784,CB784,CD784,CF784))</f>
        <v>0.55915509259259288</v>
      </c>
      <c r="AV784" s="56">
        <f>IF(GroupStTimes!$A$8=0,MAX(CC784,CE784,CG784),MAX(CA784,CC784,CE784,CG784))</f>
        <v>0.60498842592592594</v>
      </c>
      <c r="AW784" s="57" t="str">
        <f t="shared" si="692"/>
        <v/>
      </c>
      <c r="AX784" s="58" t="str">
        <f t="shared" si="693"/>
        <v/>
      </c>
      <c r="AY784" s="58" t="str">
        <f t="shared" si="694"/>
        <v/>
      </c>
      <c r="AZ784" s="31">
        <f t="shared" si="695"/>
        <v>257.10000000000002</v>
      </c>
      <c r="BA784" s="59">
        <f t="shared" si="696"/>
        <v>0.56644675925925947</v>
      </c>
      <c r="BB784" s="59">
        <f t="shared" si="697"/>
        <v>0.572002314814815</v>
      </c>
      <c r="BC784" s="59">
        <f t="shared" si="698"/>
        <v>0.55334490740740772</v>
      </c>
      <c r="BD784" s="59">
        <f t="shared" si="699"/>
        <v>0.59917824074074078</v>
      </c>
      <c r="BE784" s="59">
        <f t="shared" si="700"/>
        <v>0.57846064814814835</v>
      </c>
      <c r="BF784" s="59">
        <f t="shared" si="701"/>
        <v>0.58887731481481498</v>
      </c>
      <c r="BG784" s="59">
        <f t="shared" si="702"/>
        <v>0.58574074074074067</v>
      </c>
      <c r="BH784" s="59">
        <f t="shared" si="703"/>
        <v>0.58504629629629623</v>
      </c>
      <c r="BI784" s="31">
        <f t="shared" si="704"/>
        <v>5.5799999999999841</v>
      </c>
      <c r="BJ784" s="61">
        <f t="shared" si="705"/>
        <v>0.15942857142857098</v>
      </c>
      <c r="BK784" s="61">
        <f t="shared" si="706"/>
        <v>0.1394999999999996</v>
      </c>
      <c r="BL784" s="61">
        <f t="shared" si="707"/>
        <v>0.12399999999999965</v>
      </c>
      <c r="BM784" s="61">
        <f t="shared" si="708"/>
        <v>0.11159999999999969</v>
      </c>
      <c r="BN784" s="62">
        <f t="shared" si="709"/>
        <v>0</v>
      </c>
      <c r="BO784" s="62">
        <f t="shared" si="710"/>
        <v>9</v>
      </c>
      <c r="BP784" s="62">
        <f t="shared" si="711"/>
        <v>34</v>
      </c>
      <c r="BQ784" s="62">
        <f t="shared" si="712"/>
        <v>0</v>
      </c>
      <c r="BR784" s="62">
        <f t="shared" si="713"/>
        <v>8</v>
      </c>
      <c r="BS784" s="62">
        <f t="shared" si="714"/>
        <v>22</v>
      </c>
      <c r="BT784" s="62">
        <f t="shared" si="715"/>
        <v>0</v>
      </c>
      <c r="BU784" s="62">
        <f t="shared" si="716"/>
        <v>7</v>
      </c>
      <c r="BV784" s="62">
        <f t="shared" si="717"/>
        <v>26</v>
      </c>
      <c r="BW784" s="62">
        <f t="shared" si="718"/>
        <v>0</v>
      </c>
      <c r="BX784" s="62">
        <f t="shared" si="719"/>
        <v>6</v>
      </c>
      <c r="BY784" s="62">
        <f t="shared" si="720"/>
        <v>42</v>
      </c>
      <c r="BZ784" s="63">
        <f t="shared" si="721"/>
        <v>0.57309027777777799</v>
      </c>
      <c r="CA784" s="63">
        <f t="shared" si="722"/>
        <v>0.57864583333333353</v>
      </c>
      <c r="CB784" s="63">
        <f t="shared" si="723"/>
        <v>0.55915509259259288</v>
      </c>
      <c r="CC784" s="63">
        <f t="shared" si="724"/>
        <v>0.60498842592592594</v>
      </c>
      <c r="CD784" s="63">
        <f t="shared" si="725"/>
        <v>0.58362268518518534</v>
      </c>
      <c r="CE784" s="63">
        <f t="shared" si="726"/>
        <v>0.59403935185185197</v>
      </c>
      <c r="CF784" s="63">
        <f t="shared" si="727"/>
        <v>0.5903935185185184</v>
      </c>
      <c r="CG784" s="63">
        <f t="shared" si="728"/>
        <v>0.58969907407407396</v>
      </c>
      <c r="CH784" s="36"/>
      <c r="CI784" s="36"/>
      <c r="CJ784" s="36"/>
      <c r="CK784" s="36"/>
      <c r="CL784" s="60">
        <v>60</v>
      </c>
    </row>
    <row r="785" spans="1:90" ht="26.25" customHeight="1" x14ac:dyDescent="0.25">
      <c r="A785" s="37">
        <v>94</v>
      </c>
      <c r="B785" s="95"/>
      <c r="C785" s="95"/>
      <c r="D785" s="95"/>
      <c r="E785" s="37"/>
      <c r="F785" s="44"/>
      <c r="G785" s="44">
        <v>262.87</v>
      </c>
      <c r="H785" s="44">
        <f t="shared" si="682"/>
        <v>262.82</v>
      </c>
      <c r="I785" s="83">
        <v>262.77999999999997</v>
      </c>
      <c r="J785" s="43">
        <f t="shared" si="680"/>
        <v>-2.6638252530653027E-4</v>
      </c>
      <c r="K785" s="44">
        <f t="shared" si="681"/>
        <v>-7.0000000000050022E-2</v>
      </c>
      <c r="L785" s="16" t="s">
        <v>474</v>
      </c>
      <c r="M785" s="122" t="s">
        <v>1232</v>
      </c>
      <c r="N785" s="46">
        <f t="shared" si="688"/>
        <v>262.85000000000002</v>
      </c>
      <c r="O785" s="46">
        <v>-0.02</v>
      </c>
      <c r="P785" s="78">
        <v>262.87</v>
      </c>
      <c r="Q785" s="87"/>
      <c r="R785" s="78"/>
      <c r="U785" s="47" t="str">
        <f t="shared" si="729"/>
        <v/>
      </c>
      <c r="V785" s="47" t="str">
        <f t="shared" si="730"/>
        <v/>
      </c>
      <c r="W785" s="50"/>
      <c r="X785" s="50"/>
      <c r="Y785" s="50"/>
      <c r="Z785" s="50"/>
      <c r="AA785" s="50"/>
      <c r="AB785" s="50"/>
      <c r="AC785" s="50"/>
      <c r="AD785" s="50"/>
      <c r="AE785" s="51">
        <f t="shared" si="683"/>
        <v>94</v>
      </c>
      <c r="AF785" s="51" t="str">
        <f t="shared" si="684"/>
        <v/>
      </c>
      <c r="AG785" s="51" t="str">
        <f t="shared" si="685"/>
        <v/>
      </c>
      <c r="AH785" s="51" t="str">
        <f t="shared" si="686"/>
        <v/>
      </c>
      <c r="AI785" s="52">
        <f t="shared" si="687"/>
        <v>262.82</v>
      </c>
      <c r="AJ785" s="51"/>
      <c r="AK785" s="53"/>
      <c r="AL785" s="52"/>
      <c r="AM785" s="53">
        <f t="shared" si="689"/>
        <v>35</v>
      </c>
      <c r="AN785" s="53">
        <f>IF(AJ785&lt;&gt;"",IF(AJ785="o",VLOOKUP(AM785,OpenSect!$A$1:$D$11,2),IF(AJ785="u",VLOOKUP(AM785,UpHill!$A$1:$D$35,2),IF(AJ785="d",VLOOKUP(AM785,DownHill!$A$1:$D$29,2),IF(AJ785="f",VLOOKUP(AM785,FlatUnd!$A$2:$D$30,2),IF(AJ785="t",VLOOKUP(AM785,TimeAdd!$A$1:$D$176,2),IF(AJ785="l",VLOOKUP(AM785,SLimit!$A$1:$D$8,2),AN784)))))),AN784)</f>
        <v>40</v>
      </c>
      <c r="AO785" s="53">
        <f>IF(AJ785&lt;&gt;"",IF(AJ785="o",VLOOKUP(AM785,OpenSect!$A$1:$D$11,3),IF(AJ785="u",VLOOKUP(AM785,UpHill!$A$1:$D$35,3),IF(AJ785="d",VLOOKUP(AM785,DownHill!$A$3:$D$29,3),IF(AJ785="f",VLOOKUP(AM785,FlatUnd!$A$2:$D$30,3),IF(AJ785="t",VLOOKUP(AM785,TimeAdd!$A$1:$D$18,3),IF(AJ785="l",VLOOKUP(AM785,SLimit!$A$1:$D$8,3),AO784)))))),AO784)</f>
        <v>45</v>
      </c>
      <c r="AP785" s="53">
        <f>IF(AJ785&lt;&gt;"",IF(AJ785="o",VLOOKUP(AM785,OpenSect!$A$1:$D$11,4),IF(AJ785="u",VLOOKUP(AM785,UpHill!$A$1:$D$35,4),IF(AJ785="d",VLOOKUP(AM785,DownHill!$A$1:$D$29,4),IF(AJ785="f",VLOOKUP(AM785,FlatUnd!$A$2:$D$30,4),IF(AJ785="t",VLOOKUP(AM785,TimeAdd!$A$1:$D$18,4),IF(AJ785="l",VLOOKUP(AM785,SLimit!$A$1:$D$8,4),AP784)))))),AP784)</f>
        <v>50</v>
      </c>
      <c r="AQ785" s="53" t="str">
        <f t="shared" si="690"/>
        <v>100</v>
      </c>
      <c r="AR785" s="54" t="str">
        <f t="shared" si="691"/>
        <v xml:space="preserve">100 Speed limit. </v>
      </c>
      <c r="AS785" s="55"/>
      <c r="AT785" s="55"/>
      <c r="AU785" s="56">
        <f>IF(GroupStTimes!$A$8=0,MIN(CB785,CD785,CF785),MIN(BZ785,CB785,CD785,CF785))</f>
        <v>0.55930555555555583</v>
      </c>
      <c r="AV785" s="56">
        <f>IF(GroupStTimes!$A$8=0,MAX(CC785,CE785,CG785),MAX(CA785,CC785,CE785,CG785))</f>
        <v>0.60513888888888889</v>
      </c>
      <c r="AW785" s="57" t="str">
        <f t="shared" si="692"/>
        <v/>
      </c>
      <c r="AX785" s="58" t="str">
        <f t="shared" si="693"/>
        <v/>
      </c>
      <c r="AY785" s="58" t="str">
        <f t="shared" si="694"/>
        <v/>
      </c>
      <c r="AZ785" s="31">
        <f t="shared" si="695"/>
        <v>257.10000000000002</v>
      </c>
      <c r="BA785" s="59">
        <f t="shared" si="696"/>
        <v>0.56644675925925947</v>
      </c>
      <c r="BB785" s="59">
        <f t="shared" si="697"/>
        <v>0.572002314814815</v>
      </c>
      <c r="BC785" s="59">
        <f t="shared" si="698"/>
        <v>0.55334490740740772</v>
      </c>
      <c r="BD785" s="59">
        <f t="shared" si="699"/>
        <v>0.59917824074074078</v>
      </c>
      <c r="BE785" s="59">
        <f t="shared" si="700"/>
        <v>0.57846064814814835</v>
      </c>
      <c r="BF785" s="59">
        <f t="shared" si="701"/>
        <v>0.58887731481481498</v>
      </c>
      <c r="BG785" s="59">
        <f t="shared" si="702"/>
        <v>0.58574074074074067</v>
      </c>
      <c r="BH785" s="59">
        <f t="shared" si="703"/>
        <v>0.58504629629629623</v>
      </c>
      <c r="BI785" s="31">
        <f t="shared" si="704"/>
        <v>5.7199999999999704</v>
      </c>
      <c r="BJ785" s="61">
        <f t="shared" si="705"/>
        <v>0.16342857142857059</v>
      </c>
      <c r="BK785" s="61">
        <f t="shared" si="706"/>
        <v>0.14299999999999927</v>
      </c>
      <c r="BL785" s="61">
        <f t="shared" si="707"/>
        <v>0.12711111111111045</v>
      </c>
      <c r="BM785" s="61">
        <f t="shared" si="708"/>
        <v>0.1143999999999994</v>
      </c>
      <c r="BN785" s="62">
        <f t="shared" si="709"/>
        <v>0</v>
      </c>
      <c r="BO785" s="62">
        <f t="shared" si="710"/>
        <v>9</v>
      </c>
      <c r="BP785" s="62">
        <f t="shared" si="711"/>
        <v>48</v>
      </c>
      <c r="BQ785" s="62">
        <f t="shared" si="712"/>
        <v>0</v>
      </c>
      <c r="BR785" s="62">
        <f t="shared" si="713"/>
        <v>8</v>
      </c>
      <c r="BS785" s="62">
        <f t="shared" si="714"/>
        <v>35</v>
      </c>
      <c r="BT785" s="62">
        <f t="shared" si="715"/>
        <v>0</v>
      </c>
      <c r="BU785" s="62">
        <f t="shared" si="716"/>
        <v>7</v>
      </c>
      <c r="BV785" s="62">
        <f t="shared" si="717"/>
        <v>38</v>
      </c>
      <c r="BW785" s="62">
        <f t="shared" si="718"/>
        <v>0</v>
      </c>
      <c r="BX785" s="62">
        <f t="shared" si="719"/>
        <v>6</v>
      </c>
      <c r="BY785" s="62">
        <f t="shared" si="720"/>
        <v>52</v>
      </c>
      <c r="BZ785" s="63">
        <f t="shared" si="721"/>
        <v>0.57325231481481498</v>
      </c>
      <c r="CA785" s="63">
        <f t="shared" si="722"/>
        <v>0.57880787037037051</v>
      </c>
      <c r="CB785" s="63">
        <f t="shared" si="723"/>
        <v>0.55930555555555583</v>
      </c>
      <c r="CC785" s="63">
        <f t="shared" si="724"/>
        <v>0.60513888888888889</v>
      </c>
      <c r="CD785" s="63">
        <f t="shared" si="725"/>
        <v>0.58376157407407425</v>
      </c>
      <c r="CE785" s="63">
        <f t="shared" si="726"/>
        <v>0.59417824074074088</v>
      </c>
      <c r="CF785" s="63">
        <f t="shared" si="727"/>
        <v>0.59050925925925923</v>
      </c>
      <c r="CG785" s="63">
        <f t="shared" si="728"/>
        <v>0.58981481481481479</v>
      </c>
      <c r="CH785" s="36"/>
      <c r="CI785" s="36"/>
      <c r="CJ785" s="36"/>
      <c r="CK785" s="36"/>
      <c r="CL785" s="60">
        <v>60</v>
      </c>
    </row>
    <row r="786" spans="1:90" ht="28.5" customHeight="1" x14ac:dyDescent="0.25">
      <c r="A786" s="37">
        <v>94</v>
      </c>
      <c r="B786" s="95"/>
      <c r="C786" s="95"/>
      <c r="D786" s="95"/>
      <c r="E786" s="37"/>
      <c r="F786" s="44"/>
      <c r="G786" s="44">
        <v>262.98</v>
      </c>
      <c r="H786" s="44">
        <f t="shared" si="682"/>
        <v>262.93</v>
      </c>
      <c r="I786" s="83">
        <v>262.89</v>
      </c>
      <c r="J786" s="43">
        <f t="shared" si="680"/>
        <v>-2.6627106394328437E-4</v>
      </c>
      <c r="K786" s="44">
        <f t="shared" si="681"/>
        <v>-7.0000000000050022E-2</v>
      </c>
      <c r="L786" s="16" t="s">
        <v>1642</v>
      </c>
      <c r="M786" s="122" t="s">
        <v>1232</v>
      </c>
      <c r="N786" s="46">
        <f t="shared" si="688"/>
        <v>262.96000000000004</v>
      </c>
      <c r="O786" s="46">
        <v>-0.02</v>
      </c>
      <c r="P786" s="78">
        <v>262.98</v>
      </c>
      <c r="Q786" s="87"/>
      <c r="R786" s="78"/>
      <c r="U786" s="47" t="str">
        <f t="shared" si="729"/>
        <v/>
      </c>
      <c r="V786" s="47" t="str">
        <f t="shared" si="730"/>
        <v/>
      </c>
      <c r="W786" s="50"/>
      <c r="X786" s="50"/>
      <c r="Y786" s="50"/>
      <c r="Z786" s="50"/>
      <c r="AA786" s="50"/>
      <c r="AB786" s="50"/>
      <c r="AC786" s="50"/>
      <c r="AD786" s="50"/>
      <c r="AE786" s="51">
        <f t="shared" si="683"/>
        <v>94</v>
      </c>
      <c r="AF786" s="51" t="str">
        <f t="shared" si="684"/>
        <v/>
      </c>
      <c r="AG786" s="51" t="str">
        <f t="shared" si="685"/>
        <v/>
      </c>
      <c r="AH786" s="51" t="str">
        <f t="shared" si="686"/>
        <v/>
      </c>
      <c r="AI786" s="52">
        <f t="shared" si="687"/>
        <v>262.93</v>
      </c>
      <c r="AJ786" s="51"/>
      <c r="AK786" s="53"/>
      <c r="AL786" s="52"/>
      <c r="AM786" s="53">
        <f t="shared" si="689"/>
        <v>35</v>
      </c>
      <c r="AN786" s="53">
        <f>IF(AJ786&lt;&gt;"",IF(AJ786="o",VLOOKUP(AM786,OpenSect!$A$1:$D$11,2),IF(AJ786="u",VLOOKUP(AM786,UpHill!$A$1:$D$35,2),IF(AJ786="d",VLOOKUP(AM786,DownHill!$A$1:$D$29,2),IF(AJ786="f",VLOOKUP(AM786,FlatUnd!$A$2:$D$30,2),IF(AJ786="t",VLOOKUP(AM786,TimeAdd!$A$1:$D$176,2),IF(AJ786="l",VLOOKUP(AM786,SLimit!$A$1:$D$8,2),AN785)))))),AN785)</f>
        <v>40</v>
      </c>
      <c r="AO786" s="53">
        <f>IF(AJ786&lt;&gt;"",IF(AJ786="o",VLOOKUP(AM786,OpenSect!$A$1:$D$11,3),IF(AJ786="u",VLOOKUP(AM786,UpHill!$A$1:$D$35,3),IF(AJ786="d",VLOOKUP(AM786,DownHill!$A$3:$D$29,3),IF(AJ786="f",VLOOKUP(AM786,FlatUnd!$A$2:$D$30,3),IF(AJ786="t",VLOOKUP(AM786,TimeAdd!$A$1:$D$18,3),IF(AJ786="l",VLOOKUP(AM786,SLimit!$A$1:$D$8,3),AO785)))))),AO785)</f>
        <v>45</v>
      </c>
      <c r="AP786" s="53">
        <f>IF(AJ786&lt;&gt;"",IF(AJ786="o",VLOOKUP(AM786,OpenSect!$A$1:$D$11,4),IF(AJ786="u",VLOOKUP(AM786,UpHill!$A$1:$D$35,4),IF(AJ786="d",VLOOKUP(AM786,DownHill!$A$1:$D$29,4),IF(AJ786="f",VLOOKUP(AM786,FlatUnd!$A$2:$D$30,4),IF(AJ786="t",VLOOKUP(AM786,TimeAdd!$A$1:$D$18,4),IF(AJ786="l",VLOOKUP(AM786,SLimit!$A$1:$D$8,4),AP785)))))),AP785)</f>
        <v>50</v>
      </c>
      <c r="AQ786" s="53" t="str">
        <f t="shared" si="690"/>
        <v>100</v>
      </c>
      <c r="AR786" s="54" t="str">
        <f t="shared" si="691"/>
        <v>100 Speed limit. [Camera]</v>
      </c>
      <c r="AS786" s="55"/>
      <c r="AT786" s="55"/>
      <c r="AU786" s="56">
        <f>IF(GroupStTimes!$A$8=0,MIN(CB786,CD786,CF786),MIN(BZ786,CB786,CD786,CF786))</f>
        <v>0.55942129629629656</v>
      </c>
      <c r="AV786" s="56">
        <f>IF(GroupStTimes!$A$8=0,MAX(CC786,CE786,CG786),MAX(CA786,CC786,CE786,CG786))</f>
        <v>0.60525462962962961</v>
      </c>
      <c r="AW786" s="57" t="str">
        <f t="shared" si="692"/>
        <v/>
      </c>
      <c r="AX786" s="58" t="str">
        <f t="shared" si="693"/>
        <v/>
      </c>
      <c r="AY786" s="58" t="str">
        <f t="shared" si="694"/>
        <v/>
      </c>
      <c r="AZ786" s="31">
        <f t="shared" si="695"/>
        <v>257.10000000000002</v>
      </c>
      <c r="BA786" s="59">
        <f t="shared" si="696"/>
        <v>0.56644675925925947</v>
      </c>
      <c r="BB786" s="59">
        <f t="shared" si="697"/>
        <v>0.572002314814815</v>
      </c>
      <c r="BC786" s="59">
        <f t="shared" si="698"/>
        <v>0.55334490740740772</v>
      </c>
      <c r="BD786" s="59">
        <f t="shared" si="699"/>
        <v>0.59917824074074078</v>
      </c>
      <c r="BE786" s="59">
        <f t="shared" si="700"/>
        <v>0.57846064814814835</v>
      </c>
      <c r="BF786" s="59">
        <f t="shared" si="701"/>
        <v>0.58887731481481498</v>
      </c>
      <c r="BG786" s="59">
        <f t="shared" si="702"/>
        <v>0.58574074074074067</v>
      </c>
      <c r="BH786" s="59">
        <f t="shared" si="703"/>
        <v>0.58504629629629623</v>
      </c>
      <c r="BI786" s="31">
        <f t="shared" si="704"/>
        <v>5.8299999999999841</v>
      </c>
      <c r="BJ786" s="61">
        <f t="shared" si="705"/>
        <v>0.16657142857142812</v>
      </c>
      <c r="BK786" s="61">
        <f t="shared" si="706"/>
        <v>0.1457499999999996</v>
      </c>
      <c r="BL786" s="61">
        <f t="shared" si="707"/>
        <v>0.1295555555555552</v>
      </c>
      <c r="BM786" s="61">
        <f t="shared" si="708"/>
        <v>0.11659999999999968</v>
      </c>
      <c r="BN786" s="62">
        <f t="shared" si="709"/>
        <v>0</v>
      </c>
      <c r="BO786" s="62">
        <f t="shared" si="710"/>
        <v>9</v>
      </c>
      <c r="BP786" s="62">
        <f t="shared" si="711"/>
        <v>60</v>
      </c>
      <c r="BQ786" s="62">
        <f t="shared" si="712"/>
        <v>0</v>
      </c>
      <c r="BR786" s="62">
        <f t="shared" si="713"/>
        <v>8</v>
      </c>
      <c r="BS786" s="62">
        <f t="shared" si="714"/>
        <v>45</v>
      </c>
      <c r="BT786" s="62">
        <f t="shared" si="715"/>
        <v>0</v>
      </c>
      <c r="BU786" s="62">
        <f t="shared" si="716"/>
        <v>7</v>
      </c>
      <c r="BV786" s="62">
        <f t="shared" si="717"/>
        <v>46</v>
      </c>
      <c r="BW786" s="62">
        <f t="shared" si="718"/>
        <v>0</v>
      </c>
      <c r="BX786" s="62">
        <f t="shared" si="719"/>
        <v>6</v>
      </c>
      <c r="BY786" s="62">
        <f t="shared" si="720"/>
        <v>60</v>
      </c>
      <c r="BZ786" s="63">
        <f t="shared" si="721"/>
        <v>0.57339120370370389</v>
      </c>
      <c r="CA786" s="63">
        <f t="shared" si="722"/>
        <v>0.57894675925925942</v>
      </c>
      <c r="CB786" s="63">
        <f t="shared" si="723"/>
        <v>0.55942129629629656</v>
      </c>
      <c r="CC786" s="63">
        <f t="shared" si="724"/>
        <v>0.60525462962962961</v>
      </c>
      <c r="CD786" s="63">
        <f t="shared" si="725"/>
        <v>0.5838541666666669</v>
      </c>
      <c r="CE786" s="63">
        <f t="shared" si="726"/>
        <v>0.59427083333333353</v>
      </c>
      <c r="CF786" s="63">
        <f t="shared" si="727"/>
        <v>0.59060185185185177</v>
      </c>
      <c r="CG786" s="63">
        <f t="shared" si="728"/>
        <v>0.58990740740740732</v>
      </c>
      <c r="CH786" s="36"/>
      <c r="CI786" s="36"/>
      <c r="CJ786" s="36"/>
      <c r="CK786" s="36"/>
      <c r="CL786" s="60">
        <v>60</v>
      </c>
    </row>
    <row r="787" spans="1:90" ht="25.5" customHeight="1" x14ac:dyDescent="0.25">
      <c r="A787" s="37">
        <v>94</v>
      </c>
      <c r="B787" s="95"/>
      <c r="C787" s="95"/>
      <c r="D787" s="95"/>
      <c r="E787" s="39"/>
      <c r="F787" s="44"/>
      <c r="G787" s="44">
        <v>263.06</v>
      </c>
      <c r="H787" s="44">
        <f t="shared" si="682"/>
        <v>263.01</v>
      </c>
      <c r="I787" s="83">
        <v>262.97000000000003</v>
      </c>
      <c r="J787" s="43">
        <f t="shared" si="680"/>
        <v>-2.6619005970260172E-4</v>
      </c>
      <c r="K787" s="44">
        <f t="shared" si="681"/>
        <v>-6.9999999999993179E-2</v>
      </c>
      <c r="L787" s="16" t="s">
        <v>1722</v>
      </c>
      <c r="M787" s="122" t="s">
        <v>1232</v>
      </c>
      <c r="N787" s="46">
        <f t="shared" si="688"/>
        <v>263.04000000000002</v>
      </c>
      <c r="O787" s="46">
        <v>-0.02</v>
      </c>
      <c r="P787" s="78">
        <v>263.06</v>
      </c>
      <c r="Q787" s="87"/>
      <c r="R787" s="78"/>
      <c r="U787" s="47" t="str">
        <f t="shared" si="729"/>
        <v/>
      </c>
      <c r="V787" s="47" t="str">
        <f t="shared" si="730"/>
        <v/>
      </c>
      <c r="W787" s="50"/>
      <c r="X787" s="50"/>
      <c r="Y787" s="50"/>
      <c r="Z787" s="50"/>
      <c r="AA787" s="50"/>
      <c r="AB787" s="50"/>
      <c r="AC787" s="50"/>
      <c r="AD787" s="50"/>
      <c r="AE787" s="51">
        <f t="shared" si="683"/>
        <v>94</v>
      </c>
      <c r="AF787" s="51" t="str">
        <f t="shared" si="684"/>
        <v/>
      </c>
      <c r="AG787" s="51" t="str">
        <f t="shared" si="685"/>
        <v/>
      </c>
      <c r="AH787" s="51" t="str">
        <f t="shared" si="686"/>
        <v/>
      </c>
      <c r="AI787" s="52">
        <f t="shared" si="687"/>
        <v>263.01</v>
      </c>
      <c r="AJ787" s="51"/>
      <c r="AK787" s="53"/>
      <c r="AL787" s="52"/>
      <c r="AM787" s="53">
        <f t="shared" si="689"/>
        <v>35</v>
      </c>
      <c r="AN787" s="53">
        <f>IF(AJ787&lt;&gt;"",IF(AJ787="o",VLOOKUP(AM787,OpenSect!$A$1:$D$11,2),IF(AJ787="u",VLOOKUP(AM787,UpHill!$A$1:$D$35,2),IF(AJ787="d",VLOOKUP(AM787,DownHill!$A$1:$D$29,2),IF(AJ787="f",VLOOKUP(AM787,FlatUnd!$A$2:$D$30,2),IF(AJ787="t",VLOOKUP(AM787,TimeAdd!$A$1:$D$176,2),IF(AJ787="l",VLOOKUP(AM787,SLimit!$A$1:$D$8,2),AN786)))))),AN786)</f>
        <v>40</v>
      </c>
      <c r="AO787" s="53">
        <f>IF(AJ787&lt;&gt;"",IF(AJ787="o",VLOOKUP(AM787,OpenSect!$A$1:$D$11,3),IF(AJ787="u",VLOOKUP(AM787,UpHill!$A$1:$D$35,3),IF(AJ787="d",VLOOKUP(AM787,DownHill!$A$3:$D$29,3),IF(AJ787="f",VLOOKUP(AM787,FlatUnd!$A$2:$D$30,3),IF(AJ787="t",VLOOKUP(AM787,TimeAdd!$A$1:$D$18,3),IF(AJ787="l",VLOOKUP(AM787,SLimit!$A$1:$D$8,3),AO786)))))),AO786)</f>
        <v>45</v>
      </c>
      <c r="AP787" s="53">
        <f>IF(AJ787&lt;&gt;"",IF(AJ787="o",VLOOKUP(AM787,OpenSect!$A$1:$D$11,4),IF(AJ787="u",VLOOKUP(AM787,UpHill!$A$1:$D$35,4),IF(AJ787="d",VLOOKUP(AM787,DownHill!$A$1:$D$29,4),IF(AJ787="f",VLOOKUP(AM787,FlatUnd!$A$2:$D$30,4),IF(AJ787="t",VLOOKUP(AM787,TimeAdd!$A$1:$D$18,4),IF(AJ787="l",VLOOKUP(AM787,SLimit!$A$1:$D$8,4),AP786)))))),AP786)</f>
        <v>50</v>
      </c>
      <c r="AQ787" s="53" t="str">
        <f t="shared" si="690"/>
        <v>100</v>
      </c>
      <c r="AR787" s="54" t="str">
        <f t="shared" si="691"/>
        <v xml:space="preserve"> Warning - Side road Junction.{Right}</v>
      </c>
      <c r="AS787" s="55"/>
      <c r="AT787" s="55"/>
      <c r="AU787" s="56">
        <f>IF(GroupStTimes!$A$8=0,MIN(CB787,CD787,CF787),MIN(BZ787,CB787,CD787,CF787))</f>
        <v>0.55950231481481516</v>
      </c>
      <c r="AV787" s="56">
        <f>IF(GroupStTimes!$A$8=0,MAX(CC787,CE787,CG787),MAX(CA787,CC787,CE787,CG787))</f>
        <v>0.60533564814814822</v>
      </c>
      <c r="AW787" s="57" t="str">
        <f t="shared" si="692"/>
        <v/>
      </c>
      <c r="AX787" s="58" t="str">
        <f t="shared" si="693"/>
        <v/>
      </c>
      <c r="AY787" s="58" t="str">
        <f t="shared" si="694"/>
        <v/>
      </c>
      <c r="AZ787" s="31">
        <f t="shared" si="695"/>
        <v>257.10000000000002</v>
      </c>
      <c r="BA787" s="59">
        <f t="shared" si="696"/>
        <v>0.56644675925925947</v>
      </c>
      <c r="BB787" s="59">
        <f t="shared" si="697"/>
        <v>0.572002314814815</v>
      </c>
      <c r="BC787" s="59">
        <f t="shared" si="698"/>
        <v>0.55334490740740772</v>
      </c>
      <c r="BD787" s="59">
        <f t="shared" si="699"/>
        <v>0.59917824074074078</v>
      </c>
      <c r="BE787" s="59">
        <f t="shared" si="700"/>
        <v>0.57846064814814835</v>
      </c>
      <c r="BF787" s="59">
        <f t="shared" si="701"/>
        <v>0.58887731481481498</v>
      </c>
      <c r="BG787" s="59">
        <f t="shared" si="702"/>
        <v>0.58574074074074067</v>
      </c>
      <c r="BH787" s="59">
        <f t="shared" si="703"/>
        <v>0.58504629629629623</v>
      </c>
      <c r="BI787" s="31">
        <f t="shared" si="704"/>
        <v>5.9099999999999682</v>
      </c>
      <c r="BJ787" s="61">
        <f t="shared" si="705"/>
        <v>0.16885714285714196</v>
      </c>
      <c r="BK787" s="61">
        <f t="shared" si="706"/>
        <v>0.14774999999999922</v>
      </c>
      <c r="BL787" s="61">
        <f t="shared" si="707"/>
        <v>0.13133333333333264</v>
      </c>
      <c r="BM787" s="61">
        <f t="shared" si="708"/>
        <v>0.11819999999999936</v>
      </c>
      <c r="BN787" s="62">
        <f t="shared" si="709"/>
        <v>0</v>
      </c>
      <c r="BO787" s="62">
        <f t="shared" si="710"/>
        <v>10</v>
      </c>
      <c r="BP787" s="62">
        <f t="shared" si="711"/>
        <v>8</v>
      </c>
      <c r="BQ787" s="62">
        <f t="shared" si="712"/>
        <v>0</v>
      </c>
      <c r="BR787" s="62">
        <f t="shared" si="713"/>
        <v>8</v>
      </c>
      <c r="BS787" s="62">
        <f t="shared" si="714"/>
        <v>52</v>
      </c>
      <c r="BT787" s="62">
        <f t="shared" si="715"/>
        <v>0</v>
      </c>
      <c r="BU787" s="62">
        <f t="shared" si="716"/>
        <v>7</v>
      </c>
      <c r="BV787" s="62">
        <f t="shared" si="717"/>
        <v>53</v>
      </c>
      <c r="BW787" s="62">
        <f t="shared" si="718"/>
        <v>0</v>
      </c>
      <c r="BX787" s="62">
        <f t="shared" si="719"/>
        <v>7</v>
      </c>
      <c r="BY787" s="62">
        <f t="shared" si="720"/>
        <v>6</v>
      </c>
      <c r="BZ787" s="63">
        <f t="shared" si="721"/>
        <v>0.57348379629629653</v>
      </c>
      <c r="CA787" s="63">
        <f t="shared" si="722"/>
        <v>0.57903935185185207</v>
      </c>
      <c r="CB787" s="63">
        <f t="shared" si="723"/>
        <v>0.55950231481481516</v>
      </c>
      <c r="CC787" s="63">
        <f t="shared" si="724"/>
        <v>0.60533564814814822</v>
      </c>
      <c r="CD787" s="63">
        <f t="shared" si="725"/>
        <v>0.58393518518518539</v>
      </c>
      <c r="CE787" s="63">
        <f t="shared" si="726"/>
        <v>0.59435185185185202</v>
      </c>
      <c r="CF787" s="63">
        <f t="shared" si="727"/>
        <v>0.59067129629629622</v>
      </c>
      <c r="CG787" s="63">
        <f t="shared" si="728"/>
        <v>0.58997685185185178</v>
      </c>
      <c r="CH787" s="36"/>
      <c r="CI787" s="36"/>
      <c r="CJ787" s="36"/>
      <c r="CK787" s="36"/>
      <c r="CL787" s="60">
        <v>60</v>
      </c>
    </row>
    <row r="788" spans="1:90" ht="28.5" customHeight="1" x14ac:dyDescent="0.25">
      <c r="A788" s="37">
        <v>94</v>
      </c>
      <c r="B788" s="95"/>
      <c r="C788" s="95"/>
      <c r="D788" s="95"/>
      <c r="E788" s="39"/>
      <c r="F788" s="44"/>
      <c r="G788" s="44">
        <v>264.95</v>
      </c>
      <c r="H788" s="44">
        <f t="shared" si="682"/>
        <v>264.89999999999998</v>
      </c>
      <c r="I788" s="83">
        <v>264.86</v>
      </c>
      <c r="J788" s="43">
        <f t="shared" si="680"/>
        <v>-2.6429056860225467E-4</v>
      </c>
      <c r="K788" s="44">
        <f t="shared" si="681"/>
        <v>-6.9999999999993179E-2</v>
      </c>
      <c r="L788" s="16" t="s">
        <v>474</v>
      </c>
      <c r="M788" s="122" t="s">
        <v>1232</v>
      </c>
      <c r="N788" s="46">
        <f t="shared" si="688"/>
        <v>264.93</v>
      </c>
      <c r="O788" s="46">
        <v>-0.02</v>
      </c>
      <c r="P788" s="78">
        <v>264.95</v>
      </c>
      <c r="Q788" s="87"/>
      <c r="R788" s="78"/>
      <c r="U788" s="47" t="str">
        <f t="shared" si="729"/>
        <v/>
      </c>
      <c r="V788" s="47" t="str">
        <f t="shared" si="730"/>
        <v/>
      </c>
      <c r="W788" s="50"/>
      <c r="X788" s="50"/>
      <c r="Y788" s="50"/>
      <c r="Z788" s="50"/>
      <c r="AA788" s="50"/>
      <c r="AB788" s="50"/>
      <c r="AC788" s="50"/>
      <c r="AD788" s="50"/>
      <c r="AE788" s="51">
        <f t="shared" si="683"/>
        <v>94</v>
      </c>
      <c r="AF788" s="51" t="str">
        <f t="shared" si="684"/>
        <v/>
      </c>
      <c r="AG788" s="51" t="str">
        <f t="shared" si="685"/>
        <v/>
      </c>
      <c r="AH788" s="51" t="str">
        <f t="shared" si="686"/>
        <v/>
      </c>
      <c r="AI788" s="52">
        <f t="shared" si="687"/>
        <v>264.89999999999998</v>
      </c>
      <c r="AJ788" s="51"/>
      <c r="AK788" s="53"/>
      <c r="AL788" s="52"/>
      <c r="AM788" s="53">
        <f t="shared" si="689"/>
        <v>35</v>
      </c>
      <c r="AN788" s="53">
        <f>IF(AJ788&lt;&gt;"",IF(AJ788="o",VLOOKUP(AM788,OpenSect!$A$1:$D$11,2),IF(AJ788="u",VLOOKUP(AM788,UpHill!$A$1:$D$35,2),IF(AJ788="d",VLOOKUP(AM788,DownHill!$A$1:$D$29,2),IF(AJ788="f",VLOOKUP(AM788,FlatUnd!$A$2:$D$30,2),IF(AJ788="t",VLOOKUP(AM788,TimeAdd!$A$1:$D$176,2),IF(AJ788="l",VLOOKUP(AM788,SLimit!$A$1:$D$8,2),AN787)))))),AN787)</f>
        <v>40</v>
      </c>
      <c r="AO788" s="53">
        <f>IF(AJ788&lt;&gt;"",IF(AJ788="o",VLOOKUP(AM788,OpenSect!$A$1:$D$11,3),IF(AJ788="u",VLOOKUP(AM788,UpHill!$A$1:$D$35,3),IF(AJ788="d",VLOOKUP(AM788,DownHill!$A$3:$D$29,3),IF(AJ788="f",VLOOKUP(AM788,FlatUnd!$A$2:$D$30,3),IF(AJ788="t",VLOOKUP(AM788,TimeAdd!$A$1:$D$18,3),IF(AJ788="l",VLOOKUP(AM788,SLimit!$A$1:$D$8,3),AO787)))))),AO787)</f>
        <v>45</v>
      </c>
      <c r="AP788" s="53">
        <f>IF(AJ788&lt;&gt;"",IF(AJ788="o",VLOOKUP(AM788,OpenSect!$A$1:$D$11,4),IF(AJ788="u",VLOOKUP(AM788,UpHill!$A$1:$D$35,4),IF(AJ788="d",VLOOKUP(AM788,DownHill!$A$1:$D$29,4),IF(AJ788="f",VLOOKUP(AM788,FlatUnd!$A$2:$D$30,4),IF(AJ788="t",VLOOKUP(AM788,TimeAdd!$A$1:$D$18,4),IF(AJ788="l",VLOOKUP(AM788,SLimit!$A$1:$D$8,4),AP787)))))),AP787)</f>
        <v>50</v>
      </c>
      <c r="AQ788" s="53" t="str">
        <f t="shared" si="690"/>
        <v>100</v>
      </c>
      <c r="AR788" s="54" t="str">
        <f t="shared" si="691"/>
        <v xml:space="preserve">100 Speed limit. </v>
      </c>
      <c r="AS788" s="55"/>
      <c r="AT788" s="55"/>
      <c r="AU788" s="56">
        <f>IF(GroupStTimes!$A$8=0,MIN(CB788,CD788,CF788),MIN(BZ788,CB788,CD788,CF788))</f>
        <v>0.56146990740740776</v>
      </c>
      <c r="AV788" s="56">
        <f>IF(GroupStTimes!$A$8=0,MAX(CC788,CE788,CG788),MAX(CA788,CC788,CE788,CG788))</f>
        <v>0.60730324074074082</v>
      </c>
      <c r="AW788" s="57" t="str">
        <f t="shared" si="692"/>
        <v/>
      </c>
      <c r="AX788" s="58" t="str">
        <f t="shared" si="693"/>
        <v/>
      </c>
      <c r="AY788" s="58" t="str">
        <f t="shared" si="694"/>
        <v/>
      </c>
      <c r="AZ788" s="31">
        <f t="shared" si="695"/>
        <v>257.10000000000002</v>
      </c>
      <c r="BA788" s="59">
        <f t="shared" si="696"/>
        <v>0.56644675925925947</v>
      </c>
      <c r="BB788" s="59">
        <f t="shared" si="697"/>
        <v>0.572002314814815</v>
      </c>
      <c r="BC788" s="59">
        <f t="shared" si="698"/>
        <v>0.55334490740740772</v>
      </c>
      <c r="BD788" s="59">
        <f t="shared" si="699"/>
        <v>0.59917824074074078</v>
      </c>
      <c r="BE788" s="59">
        <f t="shared" si="700"/>
        <v>0.57846064814814835</v>
      </c>
      <c r="BF788" s="59">
        <f t="shared" si="701"/>
        <v>0.58887731481481498</v>
      </c>
      <c r="BG788" s="59">
        <f t="shared" si="702"/>
        <v>0.58574074074074067</v>
      </c>
      <c r="BH788" s="59">
        <f t="shared" si="703"/>
        <v>0.58504629629629623</v>
      </c>
      <c r="BI788" s="31">
        <f t="shared" si="704"/>
        <v>7.7999999999999545</v>
      </c>
      <c r="BJ788" s="61">
        <f t="shared" si="705"/>
        <v>0.22285714285714156</v>
      </c>
      <c r="BK788" s="61">
        <f t="shared" si="706"/>
        <v>0.19499999999999887</v>
      </c>
      <c r="BL788" s="61">
        <f t="shared" si="707"/>
        <v>0.17333333333333231</v>
      </c>
      <c r="BM788" s="61">
        <f t="shared" si="708"/>
        <v>0.15599999999999908</v>
      </c>
      <c r="BN788" s="62">
        <f t="shared" si="709"/>
        <v>0</v>
      </c>
      <c r="BO788" s="62">
        <f t="shared" si="710"/>
        <v>13</v>
      </c>
      <c r="BP788" s="62">
        <f t="shared" si="711"/>
        <v>22</v>
      </c>
      <c r="BQ788" s="62">
        <f t="shared" si="712"/>
        <v>0</v>
      </c>
      <c r="BR788" s="62">
        <f t="shared" si="713"/>
        <v>11</v>
      </c>
      <c r="BS788" s="62">
        <f t="shared" si="714"/>
        <v>42</v>
      </c>
      <c r="BT788" s="62">
        <f t="shared" si="715"/>
        <v>0</v>
      </c>
      <c r="BU788" s="62">
        <f t="shared" si="716"/>
        <v>10</v>
      </c>
      <c r="BV788" s="62">
        <f t="shared" si="717"/>
        <v>24</v>
      </c>
      <c r="BW788" s="62">
        <f t="shared" si="718"/>
        <v>0</v>
      </c>
      <c r="BX788" s="62">
        <f t="shared" si="719"/>
        <v>9</v>
      </c>
      <c r="BY788" s="62">
        <f t="shared" si="720"/>
        <v>22</v>
      </c>
      <c r="BZ788" s="63">
        <f t="shared" si="721"/>
        <v>0.57572916666666685</v>
      </c>
      <c r="CA788" s="63">
        <f t="shared" si="722"/>
        <v>0.58128472222222238</v>
      </c>
      <c r="CB788" s="63">
        <f t="shared" si="723"/>
        <v>0.56146990740740776</v>
      </c>
      <c r="CC788" s="63">
        <f t="shared" si="724"/>
        <v>0.60730324074074082</v>
      </c>
      <c r="CD788" s="63">
        <f t="shared" si="725"/>
        <v>0.58568287037037059</v>
      </c>
      <c r="CE788" s="63">
        <f t="shared" si="726"/>
        <v>0.59609953703703722</v>
      </c>
      <c r="CF788" s="63">
        <f t="shared" si="727"/>
        <v>0.59224537037037028</v>
      </c>
      <c r="CG788" s="63">
        <f t="shared" si="728"/>
        <v>0.59155092592592584</v>
      </c>
      <c r="CH788" s="36"/>
      <c r="CI788" s="36"/>
      <c r="CJ788" s="36"/>
      <c r="CK788" s="36"/>
      <c r="CL788" s="60">
        <v>60</v>
      </c>
    </row>
    <row r="789" spans="1:90" ht="28.5" customHeight="1" x14ac:dyDescent="0.25">
      <c r="A789" s="37">
        <v>94</v>
      </c>
      <c r="B789" s="95"/>
      <c r="C789" s="95"/>
      <c r="D789" s="95"/>
      <c r="E789" s="39"/>
      <c r="F789" s="44"/>
      <c r="G789" s="44">
        <v>265.04000000000002</v>
      </c>
      <c r="H789" s="44">
        <f t="shared" si="682"/>
        <v>264.99</v>
      </c>
      <c r="I789" s="83">
        <v>264.95</v>
      </c>
      <c r="J789" s="43">
        <f t="shared" si="680"/>
        <v>-2.6420079260256661E-4</v>
      </c>
      <c r="K789" s="44">
        <f t="shared" si="681"/>
        <v>-7.0000000000050022E-2</v>
      </c>
      <c r="L789" s="16" t="s">
        <v>1466</v>
      </c>
      <c r="M789" s="122" t="s">
        <v>1232</v>
      </c>
      <c r="N789" s="46">
        <f t="shared" si="688"/>
        <v>265.02000000000004</v>
      </c>
      <c r="O789" s="46">
        <v>-0.02</v>
      </c>
      <c r="P789" s="78">
        <v>265.04000000000002</v>
      </c>
      <c r="Q789" s="87"/>
      <c r="R789" s="78"/>
      <c r="U789" s="47" t="str">
        <f t="shared" si="729"/>
        <v/>
      </c>
      <c r="V789" s="47" t="str">
        <f t="shared" si="730"/>
        <v/>
      </c>
      <c r="W789" s="50"/>
      <c r="X789" s="50"/>
      <c r="Y789" s="50"/>
      <c r="Z789" s="50"/>
      <c r="AA789" s="50"/>
      <c r="AB789" s="50"/>
      <c r="AC789" s="50"/>
      <c r="AD789" s="50"/>
      <c r="AE789" s="51">
        <f t="shared" si="683"/>
        <v>94</v>
      </c>
      <c r="AF789" s="51" t="str">
        <f t="shared" si="684"/>
        <v/>
      </c>
      <c r="AG789" s="51" t="str">
        <f t="shared" si="685"/>
        <v/>
      </c>
      <c r="AH789" s="51" t="str">
        <f t="shared" si="686"/>
        <v/>
      </c>
      <c r="AI789" s="52">
        <f t="shared" si="687"/>
        <v>264.99</v>
      </c>
      <c r="AJ789" s="51"/>
      <c r="AK789" s="53"/>
      <c r="AL789" s="52"/>
      <c r="AM789" s="53">
        <f t="shared" si="689"/>
        <v>35</v>
      </c>
      <c r="AN789" s="53">
        <f>IF(AJ789&lt;&gt;"",IF(AJ789="o",VLOOKUP(AM789,OpenSect!$A$1:$D$11,2),IF(AJ789="u",VLOOKUP(AM789,UpHill!$A$1:$D$35,2),IF(AJ789="d",VLOOKUP(AM789,DownHill!$A$1:$D$29,2),IF(AJ789="f",VLOOKUP(AM789,FlatUnd!$A$2:$D$30,2),IF(AJ789="t",VLOOKUP(AM789,TimeAdd!$A$1:$D$176,2),IF(AJ789="l",VLOOKUP(AM789,SLimit!$A$1:$D$8,2),AN788)))))),AN788)</f>
        <v>40</v>
      </c>
      <c r="AO789" s="53">
        <f>IF(AJ789&lt;&gt;"",IF(AJ789="o",VLOOKUP(AM789,OpenSect!$A$1:$D$11,3),IF(AJ789="u",VLOOKUP(AM789,UpHill!$A$1:$D$35,3),IF(AJ789="d",VLOOKUP(AM789,DownHill!$A$3:$D$29,3),IF(AJ789="f",VLOOKUP(AM789,FlatUnd!$A$2:$D$30,3),IF(AJ789="t",VLOOKUP(AM789,TimeAdd!$A$1:$D$18,3),IF(AJ789="l",VLOOKUP(AM789,SLimit!$A$1:$D$8,3),AO788)))))),AO788)</f>
        <v>45</v>
      </c>
      <c r="AP789" s="53">
        <f>IF(AJ789&lt;&gt;"",IF(AJ789="o",VLOOKUP(AM789,OpenSect!$A$1:$D$11,4),IF(AJ789="u",VLOOKUP(AM789,UpHill!$A$1:$D$35,4),IF(AJ789="d",VLOOKUP(AM789,DownHill!$A$1:$D$29,4),IF(AJ789="f",VLOOKUP(AM789,FlatUnd!$A$2:$D$30,4),IF(AJ789="t",VLOOKUP(AM789,TimeAdd!$A$1:$D$18,4),IF(AJ789="l",VLOOKUP(AM789,SLimit!$A$1:$D$8,4),AP788)))))),AP788)</f>
        <v>50</v>
      </c>
      <c r="AQ789" s="53" t="str">
        <f t="shared" si="690"/>
        <v>100</v>
      </c>
      <c r="AR789" s="54" t="str">
        <f t="shared" si="691"/>
        <v>17,0 Km Plate.</v>
      </c>
      <c r="AS789" s="55"/>
      <c r="AT789" s="55"/>
      <c r="AU789" s="56">
        <f>IF(GroupStTimes!$A$8=0,MIN(CB789,CD789,CF789),MIN(BZ789,CB789,CD789,CF789))</f>
        <v>0.5615625000000003</v>
      </c>
      <c r="AV789" s="56">
        <f>IF(GroupStTimes!$A$8=0,MAX(CC789,CE789,CG789),MAX(CA789,CC789,CE789,CG789))</f>
        <v>0.60739583333333336</v>
      </c>
      <c r="AW789" s="57" t="str">
        <f t="shared" si="692"/>
        <v/>
      </c>
      <c r="AX789" s="58" t="str">
        <f t="shared" si="693"/>
        <v/>
      </c>
      <c r="AY789" s="58" t="str">
        <f t="shared" si="694"/>
        <v/>
      </c>
      <c r="AZ789" s="31">
        <f t="shared" si="695"/>
        <v>257.10000000000002</v>
      </c>
      <c r="BA789" s="59">
        <f t="shared" si="696"/>
        <v>0.56644675925925947</v>
      </c>
      <c r="BB789" s="59">
        <f t="shared" si="697"/>
        <v>0.572002314814815</v>
      </c>
      <c r="BC789" s="59">
        <f t="shared" si="698"/>
        <v>0.55334490740740772</v>
      </c>
      <c r="BD789" s="59">
        <f t="shared" si="699"/>
        <v>0.59917824074074078</v>
      </c>
      <c r="BE789" s="59">
        <f t="shared" si="700"/>
        <v>0.57846064814814835</v>
      </c>
      <c r="BF789" s="59">
        <f t="shared" si="701"/>
        <v>0.58887731481481498</v>
      </c>
      <c r="BG789" s="59">
        <f t="shared" si="702"/>
        <v>0.58574074074074067</v>
      </c>
      <c r="BH789" s="59">
        <f t="shared" si="703"/>
        <v>0.58504629629629623</v>
      </c>
      <c r="BI789" s="31">
        <f t="shared" si="704"/>
        <v>7.8899999999999864</v>
      </c>
      <c r="BJ789" s="61">
        <f t="shared" si="705"/>
        <v>0.22542857142857103</v>
      </c>
      <c r="BK789" s="61">
        <f t="shared" si="706"/>
        <v>0.19724999999999965</v>
      </c>
      <c r="BL789" s="61">
        <f t="shared" si="707"/>
        <v>0.17533333333333304</v>
      </c>
      <c r="BM789" s="61">
        <f t="shared" si="708"/>
        <v>0.15779999999999972</v>
      </c>
      <c r="BN789" s="62">
        <f t="shared" si="709"/>
        <v>0</v>
      </c>
      <c r="BO789" s="62">
        <f t="shared" si="710"/>
        <v>13</v>
      </c>
      <c r="BP789" s="62">
        <f t="shared" si="711"/>
        <v>32</v>
      </c>
      <c r="BQ789" s="62">
        <f t="shared" si="712"/>
        <v>0</v>
      </c>
      <c r="BR789" s="62">
        <f t="shared" si="713"/>
        <v>11</v>
      </c>
      <c r="BS789" s="62">
        <f t="shared" si="714"/>
        <v>50</v>
      </c>
      <c r="BT789" s="62">
        <f t="shared" si="715"/>
        <v>0</v>
      </c>
      <c r="BU789" s="62">
        <f t="shared" si="716"/>
        <v>10</v>
      </c>
      <c r="BV789" s="62">
        <f t="shared" si="717"/>
        <v>31</v>
      </c>
      <c r="BW789" s="62">
        <f t="shared" si="718"/>
        <v>0</v>
      </c>
      <c r="BX789" s="62">
        <f t="shared" si="719"/>
        <v>9</v>
      </c>
      <c r="BY789" s="62">
        <f t="shared" si="720"/>
        <v>28</v>
      </c>
      <c r="BZ789" s="63">
        <f t="shared" si="721"/>
        <v>0.57584490740740757</v>
      </c>
      <c r="CA789" s="63">
        <f t="shared" si="722"/>
        <v>0.5814004629629631</v>
      </c>
      <c r="CB789" s="63">
        <f t="shared" si="723"/>
        <v>0.5615625000000003</v>
      </c>
      <c r="CC789" s="63">
        <f t="shared" si="724"/>
        <v>0.60739583333333336</v>
      </c>
      <c r="CD789" s="63">
        <f t="shared" si="725"/>
        <v>0.58576388888888908</v>
      </c>
      <c r="CE789" s="63">
        <f t="shared" si="726"/>
        <v>0.59618055555555571</v>
      </c>
      <c r="CF789" s="63">
        <f t="shared" si="727"/>
        <v>0.59231481481481474</v>
      </c>
      <c r="CG789" s="63">
        <f t="shared" si="728"/>
        <v>0.5916203703703703</v>
      </c>
      <c r="CH789" s="36"/>
      <c r="CI789" s="36"/>
      <c r="CJ789" s="36"/>
      <c r="CK789" s="36"/>
      <c r="CL789" s="60">
        <v>60</v>
      </c>
    </row>
    <row r="790" spans="1:90" ht="28.5" customHeight="1" x14ac:dyDescent="0.25">
      <c r="A790" s="37">
        <v>94</v>
      </c>
      <c r="B790" s="95"/>
      <c r="C790" s="95"/>
      <c r="D790" s="95"/>
      <c r="E790" s="39"/>
      <c r="F790" s="44"/>
      <c r="G790" s="44">
        <v>265.79000000000002</v>
      </c>
      <c r="H790" s="44">
        <f t="shared" si="682"/>
        <v>265.74</v>
      </c>
      <c r="I790" s="83">
        <v>265.7</v>
      </c>
      <c r="J790" s="43">
        <f t="shared" si="680"/>
        <v>-2.6345502446386914E-4</v>
      </c>
      <c r="K790" s="44">
        <f t="shared" si="681"/>
        <v>-7.0000000000050022E-2</v>
      </c>
      <c r="L790" s="16" t="s">
        <v>1642</v>
      </c>
      <c r="M790" s="122" t="s">
        <v>1232</v>
      </c>
      <c r="N790" s="46">
        <f t="shared" si="688"/>
        <v>265.77000000000004</v>
      </c>
      <c r="O790" s="46">
        <v>-0.02</v>
      </c>
      <c r="P790" s="78">
        <v>265.79000000000002</v>
      </c>
      <c r="Q790" s="87"/>
      <c r="R790" s="78"/>
      <c r="U790" s="47" t="str">
        <f t="shared" si="729"/>
        <v/>
      </c>
      <c r="V790" s="47" t="str">
        <f t="shared" si="730"/>
        <v/>
      </c>
      <c r="W790" s="50"/>
      <c r="X790" s="50"/>
      <c r="Y790" s="50"/>
      <c r="Z790" s="50"/>
      <c r="AA790" s="50"/>
      <c r="AB790" s="50"/>
      <c r="AC790" s="50"/>
      <c r="AD790" s="50"/>
      <c r="AE790" s="51">
        <f t="shared" si="683"/>
        <v>94</v>
      </c>
      <c r="AF790" s="51" t="str">
        <f t="shared" si="684"/>
        <v/>
      </c>
      <c r="AG790" s="51" t="str">
        <f t="shared" si="685"/>
        <v/>
      </c>
      <c r="AH790" s="51" t="str">
        <f t="shared" si="686"/>
        <v/>
      </c>
      <c r="AI790" s="52">
        <f t="shared" si="687"/>
        <v>265.74</v>
      </c>
      <c r="AJ790" s="51"/>
      <c r="AK790" s="53"/>
      <c r="AL790" s="52"/>
      <c r="AM790" s="53">
        <f t="shared" si="689"/>
        <v>35</v>
      </c>
      <c r="AN790" s="53">
        <f>IF(AJ790&lt;&gt;"",IF(AJ790="o",VLOOKUP(AM790,OpenSect!$A$1:$D$11,2),IF(AJ790="u",VLOOKUP(AM790,UpHill!$A$1:$D$35,2),IF(AJ790="d",VLOOKUP(AM790,DownHill!$A$1:$D$29,2),IF(AJ790="f",VLOOKUP(AM790,FlatUnd!$A$2:$D$30,2),IF(AJ790="t",VLOOKUP(AM790,TimeAdd!$A$1:$D$176,2),IF(AJ790="l",VLOOKUP(AM790,SLimit!$A$1:$D$8,2),AN789)))))),AN789)</f>
        <v>40</v>
      </c>
      <c r="AO790" s="53">
        <f>IF(AJ790&lt;&gt;"",IF(AJ790="o",VLOOKUP(AM790,OpenSect!$A$1:$D$11,3),IF(AJ790="u",VLOOKUP(AM790,UpHill!$A$1:$D$35,3),IF(AJ790="d",VLOOKUP(AM790,DownHill!$A$3:$D$29,3),IF(AJ790="f",VLOOKUP(AM790,FlatUnd!$A$2:$D$30,3),IF(AJ790="t",VLOOKUP(AM790,TimeAdd!$A$1:$D$18,3),IF(AJ790="l",VLOOKUP(AM790,SLimit!$A$1:$D$8,3),AO789)))))),AO789)</f>
        <v>45</v>
      </c>
      <c r="AP790" s="53">
        <f>IF(AJ790&lt;&gt;"",IF(AJ790="o",VLOOKUP(AM790,OpenSect!$A$1:$D$11,4),IF(AJ790="u",VLOOKUP(AM790,UpHill!$A$1:$D$35,4),IF(AJ790="d",VLOOKUP(AM790,DownHill!$A$1:$D$29,4),IF(AJ790="f",VLOOKUP(AM790,FlatUnd!$A$2:$D$30,4),IF(AJ790="t",VLOOKUP(AM790,TimeAdd!$A$1:$D$18,4),IF(AJ790="l",VLOOKUP(AM790,SLimit!$A$1:$D$8,4),AP789)))))),AP789)</f>
        <v>50</v>
      </c>
      <c r="AQ790" s="53" t="str">
        <f t="shared" si="690"/>
        <v>100</v>
      </c>
      <c r="AR790" s="54" t="str">
        <f t="shared" si="691"/>
        <v>100 Speed limit. [Camera]</v>
      </c>
      <c r="AS790" s="55"/>
      <c r="AT790" s="55"/>
      <c r="AU790" s="56">
        <f>IF(GroupStTimes!$A$8=0,MIN(CB790,CD790,CF790),MIN(BZ790,CB790,CD790,CF790))</f>
        <v>0.56234953703703738</v>
      </c>
      <c r="AV790" s="56">
        <f>IF(GroupStTimes!$A$8=0,MAX(CC790,CE790,CG790),MAX(CA790,CC790,CE790,CG790))</f>
        <v>0.60818287037037044</v>
      </c>
      <c r="AW790" s="57" t="str">
        <f t="shared" si="692"/>
        <v/>
      </c>
      <c r="AX790" s="58" t="str">
        <f t="shared" si="693"/>
        <v/>
      </c>
      <c r="AY790" s="58" t="str">
        <f t="shared" si="694"/>
        <v/>
      </c>
      <c r="AZ790" s="31">
        <f t="shared" si="695"/>
        <v>257.10000000000002</v>
      </c>
      <c r="BA790" s="59">
        <f t="shared" si="696"/>
        <v>0.56644675925925947</v>
      </c>
      <c r="BB790" s="59">
        <f t="shared" si="697"/>
        <v>0.572002314814815</v>
      </c>
      <c r="BC790" s="59">
        <f t="shared" si="698"/>
        <v>0.55334490740740772</v>
      </c>
      <c r="BD790" s="59">
        <f t="shared" si="699"/>
        <v>0.59917824074074078</v>
      </c>
      <c r="BE790" s="59">
        <f t="shared" si="700"/>
        <v>0.57846064814814835</v>
      </c>
      <c r="BF790" s="59">
        <f t="shared" si="701"/>
        <v>0.58887731481481498</v>
      </c>
      <c r="BG790" s="59">
        <f t="shared" si="702"/>
        <v>0.58574074074074067</v>
      </c>
      <c r="BH790" s="59">
        <f t="shared" si="703"/>
        <v>0.58504629629629623</v>
      </c>
      <c r="BI790" s="31">
        <f t="shared" si="704"/>
        <v>8.6399999999999864</v>
      </c>
      <c r="BJ790" s="61">
        <f t="shared" si="705"/>
        <v>0.24685714285714247</v>
      </c>
      <c r="BK790" s="61">
        <f t="shared" si="706"/>
        <v>0.21599999999999966</v>
      </c>
      <c r="BL790" s="61">
        <f t="shared" si="707"/>
        <v>0.1919999999999997</v>
      </c>
      <c r="BM790" s="61">
        <f t="shared" si="708"/>
        <v>0.17279999999999973</v>
      </c>
      <c r="BN790" s="62">
        <f t="shared" si="709"/>
        <v>0</v>
      </c>
      <c r="BO790" s="62">
        <f t="shared" si="710"/>
        <v>14</v>
      </c>
      <c r="BP790" s="62">
        <f t="shared" si="711"/>
        <v>49</v>
      </c>
      <c r="BQ790" s="62">
        <f t="shared" si="712"/>
        <v>0</v>
      </c>
      <c r="BR790" s="62">
        <f t="shared" si="713"/>
        <v>12</v>
      </c>
      <c r="BS790" s="62">
        <f t="shared" si="714"/>
        <v>58</v>
      </c>
      <c r="BT790" s="62">
        <f t="shared" si="715"/>
        <v>0</v>
      </c>
      <c r="BU790" s="62">
        <f t="shared" si="716"/>
        <v>11</v>
      </c>
      <c r="BV790" s="62">
        <f t="shared" si="717"/>
        <v>31</v>
      </c>
      <c r="BW790" s="62">
        <f t="shared" si="718"/>
        <v>0</v>
      </c>
      <c r="BX790" s="62">
        <f t="shared" si="719"/>
        <v>10</v>
      </c>
      <c r="BY790" s="62">
        <f t="shared" si="720"/>
        <v>22</v>
      </c>
      <c r="BZ790" s="63">
        <f t="shared" si="721"/>
        <v>0.57673611111111134</v>
      </c>
      <c r="CA790" s="63">
        <f t="shared" si="722"/>
        <v>0.58229166666666687</v>
      </c>
      <c r="CB790" s="63">
        <f t="shared" si="723"/>
        <v>0.56234953703703738</v>
      </c>
      <c r="CC790" s="63">
        <f t="shared" si="724"/>
        <v>0.60818287037037044</v>
      </c>
      <c r="CD790" s="63">
        <f t="shared" si="725"/>
        <v>0.58645833333333353</v>
      </c>
      <c r="CE790" s="63">
        <f t="shared" si="726"/>
        <v>0.59687500000000016</v>
      </c>
      <c r="CF790" s="63">
        <f t="shared" si="727"/>
        <v>0.59293981481481473</v>
      </c>
      <c r="CG790" s="63">
        <f t="shared" si="728"/>
        <v>0.59224537037037028</v>
      </c>
      <c r="CH790" s="36"/>
      <c r="CI790" s="36"/>
      <c r="CJ790" s="36"/>
      <c r="CK790" s="36"/>
      <c r="CL790" s="60">
        <v>60</v>
      </c>
    </row>
    <row r="791" spans="1:90" ht="28.5" customHeight="1" x14ac:dyDescent="0.25">
      <c r="A791" s="37">
        <v>94</v>
      </c>
      <c r="B791" s="95"/>
      <c r="C791" s="95"/>
      <c r="D791" s="95"/>
      <c r="E791" s="39"/>
      <c r="F791" s="44"/>
      <c r="G791" s="44">
        <v>265.95999999999998</v>
      </c>
      <c r="H791" s="44">
        <f t="shared" si="682"/>
        <v>265.91000000000003</v>
      </c>
      <c r="I791" s="83">
        <v>265.87</v>
      </c>
      <c r="J791" s="43">
        <f t="shared" si="680"/>
        <v>-2.6328656862373783E-4</v>
      </c>
      <c r="K791" s="44">
        <f t="shared" si="681"/>
        <v>-6.9999999999993179E-2</v>
      </c>
      <c r="L791" s="16" t="s">
        <v>562</v>
      </c>
      <c r="M791" s="122" t="s">
        <v>1232</v>
      </c>
      <c r="N791" s="46">
        <f t="shared" si="688"/>
        <v>265.94</v>
      </c>
      <c r="O791" s="46">
        <v>-0.02</v>
      </c>
      <c r="P791" s="78">
        <v>265.95999999999998</v>
      </c>
      <c r="Q791" s="87"/>
      <c r="R791" s="78"/>
      <c r="U791" s="47" t="str">
        <f t="shared" si="729"/>
        <v/>
      </c>
      <c r="V791" s="47" t="str">
        <f t="shared" si="730"/>
        <v/>
      </c>
      <c r="W791" s="50"/>
      <c r="X791" s="50"/>
      <c r="Y791" s="50"/>
      <c r="Z791" s="50"/>
      <c r="AA791" s="50"/>
      <c r="AB791" s="50"/>
      <c r="AC791" s="50"/>
      <c r="AD791" s="50"/>
      <c r="AE791" s="51">
        <f t="shared" si="683"/>
        <v>94</v>
      </c>
      <c r="AF791" s="51" t="str">
        <f t="shared" si="684"/>
        <v/>
      </c>
      <c r="AG791" s="51" t="str">
        <f t="shared" si="685"/>
        <v/>
      </c>
      <c r="AH791" s="51" t="str">
        <f t="shared" si="686"/>
        <v/>
      </c>
      <c r="AI791" s="52">
        <f t="shared" si="687"/>
        <v>265.91000000000003</v>
      </c>
      <c r="AJ791" s="51"/>
      <c r="AK791" s="53"/>
      <c r="AL791" s="52"/>
      <c r="AM791" s="53">
        <f t="shared" si="689"/>
        <v>35</v>
      </c>
      <c r="AN791" s="53">
        <f>IF(AJ791&lt;&gt;"",IF(AJ791="o",VLOOKUP(AM791,OpenSect!$A$1:$D$11,2),IF(AJ791="u",VLOOKUP(AM791,UpHill!$A$1:$D$35,2),IF(AJ791="d",VLOOKUP(AM791,DownHill!$A$1:$D$29,2),IF(AJ791="f",VLOOKUP(AM791,FlatUnd!$A$2:$D$30,2),IF(AJ791="t",VLOOKUP(AM791,TimeAdd!$A$1:$D$176,2),IF(AJ791="l",VLOOKUP(AM791,SLimit!$A$1:$D$8,2),AN790)))))),AN790)</f>
        <v>40</v>
      </c>
      <c r="AO791" s="53">
        <f>IF(AJ791&lt;&gt;"",IF(AJ791="o",VLOOKUP(AM791,OpenSect!$A$1:$D$11,3),IF(AJ791="u",VLOOKUP(AM791,UpHill!$A$1:$D$35,3),IF(AJ791="d",VLOOKUP(AM791,DownHill!$A$3:$D$29,3),IF(AJ791="f",VLOOKUP(AM791,FlatUnd!$A$2:$D$30,3),IF(AJ791="t",VLOOKUP(AM791,TimeAdd!$A$1:$D$18,3),IF(AJ791="l",VLOOKUP(AM791,SLimit!$A$1:$D$8,3),AO790)))))),AO790)</f>
        <v>45</v>
      </c>
      <c r="AP791" s="53">
        <f>IF(AJ791&lt;&gt;"",IF(AJ791="o",VLOOKUP(AM791,OpenSect!$A$1:$D$11,4),IF(AJ791="u",VLOOKUP(AM791,UpHill!$A$1:$D$35,4),IF(AJ791="d",VLOOKUP(AM791,DownHill!$A$1:$D$29,4),IF(AJ791="f",VLOOKUP(AM791,FlatUnd!$A$2:$D$30,4),IF(AJ791="t",VLOOKUP(AM791,TimeAdd!$A$1:$D$18,4),IF(AJ791="l",VLOOKUP(AM791,SLimit!$A$1:$D$8,4),AP790)))))),AP790)</f>
        <v>50</v>
      </c>
      <c r="AQ791" s="53" t="str">
        <f t="shared" si="690"/>
        <v>100</v>
      </c>
      <c r="AR791" s="54" t="str">
        <f t="shared" si="691"/>
        <v>Warning - Cross road.</v>
      </c>
      <c r="AS791" s="55"/>
      <c r="AT791" s="55"/>
      <c r="AU791" s="56">
        <f>IF(GroupStTimes!$A$8=0,MIN(CB791,CD791,CF791),MIN(BZ791,CB791,CD791,CF791))</f>
        <v>0.56252314814814841</v>
      </c>
      <c r="AV791" s="56">
        <f>IF(GroupStTimes!$A$8=0,MAX(CC791,CE791,CG791),MAX(CA791,CC791,CE791,CG791))</f>
        <v>0.60835648148148147</v>
      </c>
      <c r="AW791" s="57" t="str">
        <f t="shared" si="692"/>
        <v/>
      </c>
      <c r="AX791" s="58" t="str">
        <f t="shared" si="693"/>
        <v/>
      </c>
      <c r="AY791" s="58" t="str">
        <f t="shared" si="694"/>
        <v/>
      </c>
      <c r="AZ791" s="31">
        <f t="shared" si="695"/>
        <v>257.10000000000002</v>
      </c>
      <c r="BA791" s="59">
        <f t="shared" si="696"/>
        <v>0.56644675925925947</v>
      </c>
      <c r="BB791" s="59">
        <f t="shared" si="697"/>
        <v>0.572002314814815</v>
      </c>
      <c r="BC791" s="59">
        <f t="shared" si="698"/>
        <v>0.55334490740740772</v>
      </c>
      <c r="BD791" s="59">
        <f t="shared" si="699"/>
        <v>0.59917824074074078</v>
      </c>
      <c r="BE791" s="59">
        <f t="shared" si="700"/>
        <v>0.57846064814814835</v>
      </c>
      <c r="BF791" s="59">
        <f t="shared" si="701"/>
        <v>0.58887731481481498</v>
      </c>
      <c r="BG791" s="59">
        <f t="shared" si="702"/>
        <v>0.58574074074074067</v>
      </c>
      <c r="BH791" s="59">
        <f t="shared" si="703"/>
        <v>0.58504629629629623</v>
      </c>
      <c r="BI791" s="31">
        <f t="shared" si="704"/>
        <v>8.8100000000000023</v>
      </c>
      <c r="BJ791" s="61">
        <f t="shared" si="705"/>
        <v>0.25171428571428578</v>
      </c>
      <c r="BK791" s="61">
        <f t="shared" si="706"/>
        <v>0.22025000000000006</v>
      </c>
      <c r="BL791" s="61">
        <f t="shared" si="707"/>
        <v>0.19577777777777783</v>
      </c>
      <c r="BM791" s="61">
        <f t="shared" si="708"/>
        <v>0.17620000000000005</v>
      </c>
      <c r="BN791" s="62">
        <f t="shared" si="709"/>
        <v>0</v>
      </c>
      <c r="BO791" s="62">
        <f t="shared" si="710"/>
        <v>15</v>
      </c>
      <c r="BP791" s="62">
        <f t="shared" si="711"/>
        <v>6</v>
      </c>
      <c r="BQ791" s="62">
        <f t="shared" si="712"/>
        <v>0</v>
      </c>
      <c r="BR791" s="62">
        <f t="shared" si="713"/>
        <v>13</v>
      </c>
      <c r="BS791" s="62">
        <f t="shared" si="714"/>
        <v>13</v>
      </c>
      <c r="BT791" s="62">
        <f t="shared" si="715"/>
        <v>0</v>
      </c>
      <c r="BU791" s="62">
        <f t="shared" si="716"/>
        <v>11</v>
      </c>
      <c r="BV791" s="62">
        <f t="shared" si="717"/>
        <v>45</v>
      </c>
      <c r="BW791" s="62">
        <f t="shared" si="718"/>
        <v>0</v>
      </c>
      <c r="BX791" s="62">
        <f t="shared" si="719"/>
        <v>10</v>
      </c>
      <c r="BY791" s="62">
        <f t="shared" si="720"/>
        <v>34</v>
      </c>
      <c r="BZ791" s="63">
        <f t="shared" si="721"/>
        <v>0.57693287037037055</v>
      </c>
      <c r="CA791" s="63">
        <f t="shared" si="722"/>
        <v>0.58248842592592609</v>
      </c>
      <c r="CB791" s="63">
        <f t="shared" si="723"/>
        <v>0.56252314814814841</v>
      </c>
      <c r="CC791" s="63">
        <f t="shared" si="724"/>
        <v>0.60835648148148147</v>
      </c>
      <c r="CD791" s="63">
        <f t="shared" si="725"/>
        <v>0.58662037037037063</v>
      </c>
      <c r="CE791" s="63">
        <f t="shared" si="726"/>
        <v>0.59703703703703725</v>
      </c>
      <c r="CF791" s="63">
        <f t="shared" si="727"/>
        <v>0.59307870370370364</v>
      </c>
      <c r="CG791" s="63">
        <f t="shared" si="728"/>
        <v>0.59238425925925919</v>
      </c>
      <c r="CH791" s="36"/>
      <c r="CI791" s="36"/>
      <c r="CJ791" s="36"/>
      <c r="CK791" s="36"/>
      <c r="CL791" s="60">
        <v>60</v>
      </c>
    </row>
    <row r="792" spans="1:90" ht="25.5" customHeight="1" x14ac:dyDescent="0.25">
      <c r="A792" s="37">
        <v>94</v>
      </c>
      <c r="B792" s="95"/>
      <c r="C792" s="95"/>
      <c r="D792" s="95"/>
      <c r="E792" s="39"/>
      <c r="F792" s="44"/>
      <c r="G792" s="44">
        <v>266.70999999999998</v>
      </c>
      <c r="H792" s="44">
        <f t="shared" si="682"/>
        <v>266.66000000000003</v>
      </c>
      <c r="I792" s="83">
        <v>266.62</v>
      </c>
      <c r="J792" s="43">
        <f t="shared" si="680"/>
        <v>-2.62545945540444E-4</v>
      </c>
      <c r="K792" s="44">
        <f t="shared" si="681"/>
        <v>-6.9999999999993179E-2</v>
      </c>
      <c r="L792" s="16" t="s">
        <v>1639</v>
      </c>
      <c r="M792" s="122" t="s">
        <v>1231</v>
      </c>
      <c r="N792" s="46">
        <f t="shared" si="688"/>
        <v>266.69</v>
      </c>
      <c r="O792" s="46">
        <v>-0.02</v>
      </c>
      <c r="P792" s="78">
        <v>266.70999999999998</v>
      </c>
      <c r="Q792" s="87"/>
      <c r="R792" s="78"/>
      <c r="U792" s="47" t="str">
        <f t="shared" si="729"/>
        <v/>
      </c>
      <c r="V792" s="47" t="str">
        <f t="shared" si="730"/>
        <v/>
      </c>
      <c r="W792" s="50"/>
      <c r="X792" s="50"/>
      <c r="Y792" s="50"/>
      <c r="Z792" s="50"/>
      <c r="AA792" s="50"/>
      <c r="AB792" s="50"/>
      <c r="AC792" s="50"/>
      <c r="AD792" s="50"/>
      <c r="AE792" s="51">
        <f t="shared" si="683"/>
        <v>94</v>
      </c>
      <c r="AF792" s="51" t="str">
        <f t="shared" si="684"/>
        <v/>
      </c>
      <c r="AG792" s="51" t="str">
        <f t="shared" si="685"/>
        <v/>
      </c>
      <c r="AH792" s="51" t="str">
        <f t="shared" si="686"/>
        <v/>
      </c>
      <c r="AI792" s="52">
        <f t="shared" si="687"/>
        <v>266.66000000000003</v>
      </c>
      <c r="AJ792" s="51"/>
      <c r="AK792" s="53"/>
      <c r="AL792" s="52"/>
      <c r="AM792" s="53">
        <f t="shared" si="689"/>
        <v>35</v>
      </c>
      <c r="AN792" s="53">
        <f>IF(AJ792&lt;&gt;"",IF(AJ792="o",VLOOKUP(AM792,OpenSect!$A$1:$D$11,2),IF(AJ792="u",VLOOKUP(AM792,UpHill!$A$1:$D$35,2),IF(AJ792="d",VLOOKUP(AM792,DownHill!$A$1:$D$29,2),IF(AJ792="f",VLOOKUP(AM792,FlatUnd!$A$2:$D$30,2),IF(AJ792="t",VLOOKUP(AM792,TimeAdd!$A$1:$D$176,2),IF(AJ792="l",VLOOKUP(AM792,SLimit!$A$1:$D$8,2),AN791)))))),AN791)</f>
        <v>40</v>
      </c>
      <c r="AO792" s="53">
        <f>IF(AJ792&lt;&gt;"",IF(AJ792="o",VLOOKUP(AM792,OpenSect!$A$1:$D$11,3),IF(AJ792="u",VLOOKUP(AM792,UpHill!$A$1:$D$35,3),IF(AJ792="d",VLOOKUP(AM792,DownHill!$A$3:$D$29,3),IF(AJ792="f",VLOOKUP(AM792,FlatUnd!$A$2:$D$30,3),IF(AJ792="t",VLOOKUP(AM792,TimeAdd!$A$1:$D$18,3),IF(AJ792="l",VLOOKUP(AM792,SLimit!$A$1:$D$8,3),AO791)))))),AO791)</f>
        <v>45</v>
      </c>
      <c r="AP792" s="53">
        <f>IF(AJ792&lt;&gt;"",IF(AJ792="o",VLOOKUP(AM792,OpenSect!$A$1:$D$11,4),IF(AJ792="u",VLOOKUP(AM792,UpHill!$A$1:$D$35,4),IF(AJ792="d",VLOOKUP(AM792,DownHill!$A$1:$D$29,4),IF(AJ792="f",VLOOKUP(AM792,FlatUnd!$A$2:$D$30,4),IF(AJ792="t",VLOOKUP(AM792,TimeAdd!$A$1:$D$18,4),IF(AJ792="l",VLOOKUP(AM792,SLimit!$A$1:$D$8,4),AP791)))))),AP791)</f>
        <v>50</v>
      </c>
      <c r="AQ792" s="53" t="str">
        <f t="shared" si="690"/>
        <v>80</v>
      </c>
      <c r="AR792" s="54" t="str">
        <f t="shared" si="691"/>
        <v xml:space="preserve">80 Speed limit. Construction . </v>
      </c>
      <c r="AS792" s="55"/>
      <c r="AT792" s="55"/>
      <c r="AU792" s="56">
        <f>IF(GroupStTimes!$A$8=0,MIN(CB792,CD792,CF792),MIN(BZ792,CB792,CD792,CF792))</f>
        <v>0.56329861111111146</v>
      </c>
      <c r="AV792" s="56">
        <f>IF(GroupStTimes!$A$8=0,MAX(CC792,CE792,CG792),MAX(CA792,CC792,CE792,CG792))</f>
        <v>0.60913194444444452</v>
      </c>
      <c r="AW792" s="57" t="str">
        <f t="shared" si="692"/>
        <v/>
      </c>
      <c r="AX792" s="58" t="str">
        <f t="shared" si="693"/>
        <v/>
      </c>
      <c r="AY792" s="58" t="str">
        <f t="shared" si="694"/>
        <v/>
      </c>
      <c r="AZ792" s="31">
        <f t="shared" si="695"/>
        <v>257.10000000000002</v>
      </c>
      <c r="BA792" s="59">
        <f t="shared" si="696"/>
        <v>0.56644675925925947</v>
      </c>
      <c r="BB792" s="59">
        <f t="shared" si="697"/>
        <v>0.572002314814815</v>
      </c>
      <c r="BC792" s="59">
        <f t="shared" si="698"/>
        <v>0.55334490740740772</v>
      </c>
      <c r="BD792" s="59">
        <f t="shared" si="699"/>
        <v>0.59917824074074078</v>
      </c>
      <c r="BE792" s="59">
        <f t="shared" si="700"/>
        <v>0.57846064814814835</v>
      </c>
      <c r="BF792" s="59">
        <f t="shared" si="701"/>
        <v>0.58887731481481498</v>
      </c>
      <c r="BG792" s="59">
        <f t="shared" si="702"/>
        <v>0.58574074074074067</v>
      </c>
      <c r="BH792" s="59">
        <f t="shared" si="703"/>
        <v>0.58504629629629623</v>
      </c>
      <c r="BI792" s="31">
        <f t="shared" si="704"/>
        <v>9.5600000000000023</v>
      </c>
      <c r="BJ792" s="61">
        <f t="shared" si="705"/>
        <v>0.27314285714285719</v>
      </c>
      <c r="BK792" s="61">
        <f t="shared" si="706"/>
        <v>0.23900000000000005</v>
      </c>
      <c r="BL792" s="61">
        <f t="shared" si="707"/>
        <v>0.21244444444444449</v>
      </c>
      <c r="BM792" s="61">
        <f t="shared" si="708"/>
        <v>0.19120000000000004</v>
      </c>
      <c r="BN792" s="62">
        <f t="shared" si="709"/>
        <v>0</v>
      </c>
      <c r="BO792" s="62">
        <f t="shared" si="710"/>
        <v>16</v>
      </c>
      <c r="BP792" s="62">
        <f t="shared" si="711"/>
        <v>23</v>
      </c>
      <c r="BQ792" s="62">
        <f t="shared" si="712"/>
        <v>0</v>
      </c>
      <c r="BR792" s="62">
        <f t="shared" si="713"/>
        <v>14</v>
      </c>
      <c r="BS792" s="62">
        <f t="shared" si="714"/>
        <v>20</v>
      </c>
      <c r="BT792" s="62">
        <f t="shared" si="715"/>
        <v>0</v>
      </c>
      <c r="BU792" s="62">
        <f t="shared" si="716"/>
        <v>12</v>
      </c>
      <c r="BV792" s="62">
        <f t="shared" si="717"/>
        <v>45</v>
      </c>
      <c r="BW792" s="62">
        <f t="shared" si="718"/>
        <v>0</v>
      </c>
      <c r="BX792" s="62">
        <f t="shared" si="719"/>
        <v>11</v>
      </c>
      <c r="BY792" s="62">
        <f t="shared" si="720"/>
        <v>28</v>
      </c>
      <c r="BZ792" s="63">
        <f t="shared" si="721"/>
        <v>0.57782407407407432</v>
      </c>
      <c r="CA792" s="63">
        <f t="shared" si="722"/>
        <v>0.58337962962962986</v>
      </c>
      <c r="CB792" s="63">
        <f t="shared" si="723"/>
        <v>0.56329861111111146</v>
      </c>
      <c r="CC792" s="63">
        <f t="shared" si="724"/>
        <v>0.60913194444444452</v>
      </c>
      <c r="CD792" s="63">
        <f t="shared" si="725"/>
        <v>0.58731481481481507</v>
      </c>
      <c r="CE792" s="63">
        <f t="shared" si="726"/>
        <v>0.5977314814814817</v>
      </c>
      <c r="CF792" s="63">
        <f t="shared" si="727"/>
        <v>0.59370370370370362</v>
      </c>
      <c r="CG792" s="63">
        <f t="shared" si="728"/>
        <v>0.59300925925925918</v>
      </c>
      <c r="CH792" s="36"/>
      <c r="CI792" s="36"/>
      <c r="CJ792" s="36"/>
      <c r="CK792" s="36"/>
      <c r="CL792" s="60">
        <v>60</v>
      </c>
    </row>
    <row r="793" spans="1:90" ht="28.5" customHeight="1" x14ac:dyDescent="0.25">
      <c r="A793" s="37">
        <v>94</v>
      </c>
      <c r="B793" s="95"/>
      <c r="C793" s="95"/>
      <c r="D793" s="95"/>
      <c r="E793" s="39"/>
      <c r="F793" s="44"/>
      <c r="G793" s="44">
        <v>266.91000000000003</v>
      </c>
      <c r="H793" s="44">
        <f t="shared" si="682"/>
        <v>266.86</v>
      </c>
      <c r="I793" s="83">
        <v>266.82</v>
      </c>
      <c r="J793" s="43">
        <f t="shared" si="680"/>
        <v>-2.6234914923937497E-4</v>
      </c>
      <c r="K793" s="44">
        <f t="shared" si="681"/>
        <v>-7.0000000000050022E-2</v>
      </c>
      <c r="L793" s="16" t="s">
        <v>1640</v>
      </c>
      <c r="M793" s="122" t="s">
        <v>1229</v>
      </c>
      <c r="N793" s="46">
        <f t="shared" si="688"/>
        <v>266.89000000000004</v>
      </c>
      <c r="O793" s="46">
        <v>-0.02</v>
      </c>
      <c r="P793" s="78">
        <v>266.91000000000003</v>
      </c>
      <c r="Q793" s="87"/>
      <c r="R793" s="78"/>
      <c r="U793" s="47" t="str">
        <f t="shared" si="729"/>
        <v/>
      </c>
      <c r="V793" s="47" t="str">
        <f t="shared" si="730"/>
        <v/>
      </c>
      <c r="W793" s="50"/>
      <c r="X793" s="50"/>
      <c r="Y793" s="50"/>
      <c r="Z793" s="50"/>
      <c r="AA793" s="50"/>
      <c r="AB793" s="50"/>
      <c r="AC793" s="50"/>
      <c r="AD793" s="50"/>
      <c r="AE793" s="51">
        <f t="shared" si="683"/>
        <v>94</v>
      </c>
      <c r="AF793" s="51" t="str">
        <f t="shared" si="684"/>
        <v/>
      </c>
      <c r="AG793" s="51" t="str">
        <f t="shared" si="685"/>
        <v/>
      </c>
      <c r="AH793" s="51" t="str">
        <f t="shared" si="686"/>
        <v/>
      </c>
      <c r="AI793" s="52">
        <f t="shared" si="687"/>
        <v>266.86</v>
      </c>
      <c r="AJ793" s="51"/>
      <c r="AK793" s="53"/>
      <c r="AL793" s="52"/>
      <c r="AM793" s="53">
        <f t="shared" si="689"/>
        <v>35</v>
      </c>
      <c r="AN793" s="53">
        <f>IF(AJ793&lt;&gt;"",IF(AJ793="o",VLOOKUP(AM793,OpenSect!$A$1:$D$11,2),IF(AJ793="u",VLOOKUP(AM793,UpHill!$A$1:$D$35,2),IF(AJ793="d",VLOOKUP(AM793,DownHill!$A$1:$D$29,2),IF(AJ793="f",VLOOKUP(AM793,FlatUnd!$A$2:$D$30,2),IF(AJ793="t",VLOOKUP(AM793,TimeAdd!$A$1:$D$176,2),IF(AJ793="l",VLOOKUP(AM793,SLimit!$A$1:$D$8,2),AN792)))))),AN792)</f>
        <v>40</v>
      </c>
      <c r="AO793" s="53">
        <f>IF(AJ793&lt;&gt;"",IF(AJ793="o",VLOOKUP(AM793,OpenSect!$A$1:$D$11,3),IF(AJ793="u",VLOOKUP(AM793,UpHill!$A$1:$D$35,3),IF(AJ793="d",VLOOKUP(AM793,DownHill!$A$3:$D$29,3),IF(AJ793="f",VLOOKUP(AM793,FlatUnd!$A$2:$D$30,3),IF(AJ793="t",VLOOKUP(AM793,TimeAdd!$A$1:$D$18,3),IF(AJ793="l",VLOOKUP(AM793,SLimit!$A$1:$D$8,3),AO792)))))),AO792)</f>
        <v>45</v>
      </c>
      <c r="AP793" s="53">
        <f>IF(AJ793&lt;&gt;"",IF(AJ793="o",VLOOKUP(AM793,OpenSect!$A$1:$D$11,4),IF(AJ793="u",VLOOKUP(AM793,UpHill!$A$1:$D$35,4),IF(AJ793="d",VLOOKUP(AM793,DownHill!$A$1:$D$29,4),IF(AJ793="f",VLOOKUP(AM793,FlatUnd!$A$2:$D$30,4),IF(AJ793="t",VLOOKUP(AM793,TimeAdd!$A$1:$D$18,4),IF(AJ793="l",VLOOKUP(AM793,SLimit!$A$1:$D$8,4),AP792)))))),AP792)</f>
        <v>50</v>
      </c>
      <c r="AQ793" s="53" t="str">
        <f t="shared" si="690"/>
        <v>60</v>
      </c>
      <c r="AR793" s="54" t="str">
        <f t="shared" si="691"/>
        <v xml:space="preserve">60 Speed limit. Construction . </v>
      </c>
      <c r="AS793" s="55"/>
      <c r="AT793" s="55"/>
      <c r="AU793" s="56">
        <f>IF(GroupStTimes!$A$8=0,MIN(CB793,CD793,CF793),MIN(BZ793,CB793,CD793,CF793))</f>
        <v>0.56350694444444471</v>
      </c>
      <c r="AV793" s="56">
        <f>IF(GroupStTimes!$A$8=0,MAX(CC793,CE793,CG793),MAX(CA793,CC793,CE793,CG793))</f>
        <v>0.60934027777777777</v>
      </c>
      <c r="AW793" s="57" t="str">
        <f t="shared" si="692"/>
        <v/>
      </c>
      <c r="AX793" s="58" t="str">
        <f t="shared" si="693"/>
        <v/>
      </c>
      <c r="AY793" s="58" t="str">
        <f t="shared" si="694"/>
        <v/>
      </c>
      <c r="AZ793" s="31">
        <f t="shared" si="695"/>
        <v>257.10000000000002</v>
      </c>
      <c r="BA793" s="59">
        <f t="shared" si="696"/>
        <v>0.56644675925925947</v>
      </c>
      <c r="BB793" s="59">
        <f t="shared" si="697"/>
        <v>0.572002314814815</v>
      </c>
      <c r="BC793" s="59">
        <f t="shared" si="698"/>
        <v>0.55334490740740772</v>
      </c>
      <c r="BD793" s="59">
        <f t="shared" si="699"/>
        <v>0.59917824074074078</v>
      </c>
      <c r="BE793" s="59">
        <f t="shared" si="700"/>
        <v>0.57846064814814835</v>
      </c>
      <c r="BF793" s="59">
        <f t="shared" si="701"/>
        <v>0.58887731481481498</v>
      </c>
      <c r="BG793" s="59">
        <f t="shared" si="702"/>
        <v>0.58574074074074067</v>
      </c>
      <c r="BH793" s="59">
        <f t="shared" si="703"/>
        <v>0.58504629629629623</v>
      </c>
      <c r="BI793" s="31">
        <f t="shared" si="704"/>
        <v>9.7599999999999909</v>
      </c>
      <c r="BJ793" s="61">
        <f t="shared" si="705"/>
        <v>0.27885714285714258</v>
      </c>
      <c r="BK793" s="61">
        <f t="shared" si="706"/>
        <v>0.24399999999999977</v>
      </c>
      <c r="BL793" s="61">
        <f t="shared" si="707"/>
        <v>0.21688888888888869</v>
      </c>
      <c r="BM793" s="61">
        <f t="shared" si="708"/>
        <v>0.19519999999999982</v>
      </c>
      <c r="BN793" s="62">
        <f t="shared" si="709"/>
        <v>0</v>
      </c>
      <c r="BO793" s="62">
        <f t="shared" si="710"/>
        <v>16</v>
      </c>
      <c r="BP793" s="62">
        <f t="shared" si="711"/>
        <v>44</v>
      </c>
      <c r="BQ793" s="62">
        <f t="shared" si="712"/>
        <v>0</v>
      </c>
      <c r="BR793" s="62">
        <f t="shared" si="713"/>
        <v>14</v>
      </c>
      <c r="BS793" s="62">
        <f t="shared" si="714"/>
        <v>38</v>
      </c>
      <c r="BT793" s="62">
        <f t="shared" si="715"/>
        <v>0</v>
      </c>
      <c r="BU793" s="62">
        <f t="shared" si="716"/>
        <v>13</v>
      </c>
      <c r="BV793" s="62">
        <f t="shared" si="717"/>
        <v>1</v>
      </c>
      <c r="BW793" s="62">
        <f t="shared" si="718"/>
        <v>0</v>
      </c>
      <c r="BX793" s="62">
        <f t="shared" si="719"/>
        <v>11</v>
      </c>
      <c r="BY793" s="62">
        <f t="shared" si="720"/>
        <v>43</v>
      </c>
      <c r="BZ793" s="63">
        <f t="shared" si="721"/>
        <v>0.57806712962962981</v>
      </c>
      <c r="CA793" s="63">
        <f t="shared" si="722"/>
        <v>0.58362268518518534</v>
      </c>
      <c r="CB793" s="63">
        <f t="shared" si="723"/>
        <v>0.56350694444444471</v>
      </c>
      <c r="CC793" s="63">
        <f t="shared" si="724"/>
        <v>0.60934027777777777</v>
      </c>
      <c r="CD793" s="63">
        <f t="shared" si="725"/>
        <v>0.58750000000000024</v>
      </c>
      <c r="CE793" s="63">
        <f t="shared" si="726"/>
        <v>0.59791666666666687</v>
      </c>
      <c r="CF793" s="63">
        <f t="shared" si="727"/>
        <v>0.59387731481481476</v>
      </c>
      <c r="CG793" s="63">
        <f t="shared" si="728"/>
        <v>0.59318287037037032</v>
      </c>
      <c r="CH793" s="36"/>
      <c r="CI793" s="36"/>
      <c r="CJ793" s="36"/>
      <c r="CK793" s="36"/>
      <c r="CL793" s="60">
        <v>60</v>
      </c>
    </row>
    <row r="794" spans="1:90" ht="28.5" customHeight="1" x14ac:dyDescent="0.25">
      <c r="A794" s="37">
        <v>94</v>
      </c>
      <c r="B794" s="95"/>
      <c r="C794" s="95"/>
      <c r="D794" s="95"/>
      <c r="E794" s="39"/>
      <c r="F794" s="44"/>
      <c r="G794" s="44">
        <v>267.61</v>
      </c>
      <c r="H794" s="44">
        <f t="shared" si="682"/>
        <v>267.56</v>
      </c>
      <c r="I794" s="83">
        <v>267.52</v>
      </c>
      <c r="J794" s="43">
        <f t="shared" si="680"/>
        <v>-2.616626794260243E-4</v>
      </c>
      <c r="K794" s="44">
        <f t="shared" si="681"/>
        <v>-7.0000000000050022E-2</v>
      </c>
      <c r="L794" s="16" t="s">
        <v>1637</v>
      </c>
      <c r="M794" s="122" t="s">
        <v>1229</v>
      </c>
      <c r="N794" s="46">
        <f t="shared" si="688"/>
        <v>267.59000000000003</v>
      </c>
      <c r="O794" s="46">
        <v>-0.02</v>
      </c>
      <c r="P794" s="78">
        <v>267.61</v>
      </c>
      <c r="Q794" s="87"/>
      <c r="R794" s="78"/>
      <c r="U794" s="47" t="str">
        <f t="shared" si="729"/>
        <v/>
      </c>
      <c r="V794" s="47" t="str">
        <f t="shared" si="730"/>
        <v/>
      </c>
      <c r="W794" s="50"/>
      <c r="X794" s="50"/>
      <c r="Y794" s="50"/>
      <c r="Z794" s="50"/>
      <c r="AA794" s="50"/>
      <c r="AB794" s="50"/>
      <c r="AC794" s="50"/>
      <c r="AD794" s="50"/>
      <c r="AE794" s="51">
        <f t="shared" si="683"/>
        <v>94</v>
      </c>
      <c r="AF794" s="51" t="str">
        <f t="shared" si="684"/>
        <v/>
      </c>
      <c r="AG794" s="51" t="str">
        <f t="shared" si="685"/>
        <v/>
      </c>
      <c r="AH794" s="51" t="str">
        <f t="shared" si="686"/>
        <v/>
      </c>
      <c r="AI794" s="52">
        <f t="shared" si="687"/>
        <v>267.56</v>
      </c>
      <c r="AJ794" s="51"/>
      <c r="AK794" s="53"/>
      <c r="AL794" s="52"/>
      <c r="AM794" s="53">
        <f t="shared" si="689"/>
        <v>35</v>
      </c>
      <c r="AN794" s="53">
        <f>IF(AJ794&lt;&gt;"",IF(AJ794="o",VLOOKUP(AM794,OpenSect!$A$1:$D$11,2),IF(AJ794="u",VLOOKUP(AM794,UpHill!$A$1:$D$35,2),IF(AJ794="d",VLOOKUP(AM794,DownHill!$A$1:$D$29,2),IF(AJ794="f",VLOOKUP(AM794,FlatUnd!$A$2:$D$30,2),IF(AJ794="t",VLOOKUP(AM794,TimeAdd!$A$1:$D$176,2),IF(AJ794="l",VLOOKUP(AM794,SLimit!$A$1:$D$8,2),AN793)))))),AN793)</f>
        <v>40</v>
      </c>
      <c r="AO794" s="53">
        <f>IF(AJ794&lt;&gt;"",IF(AJ794="o",VLOOKUP(AM794,OpenSect!$A$1:$D$11,3),IF(AJ794="u",VLOOKUP(AM794,UpHill!$A$1:$D$35,3),IF(AJ794="d",VLOOKUP(AM794,DownHill!$A$3:$D$29,3),IF(AJ794="f",VLOOKUP(AM794,FlatUnd!$A$2:$D$30,3),IF(AJ794="t",VLOOKUP(AM794,TimeAdd!$A$1:$D$18,3),IF(AJ794="l",VLOOKUP(AM794,SLimit!$A$1:$D$8,3),AO793)))))),AO793)</f>
        <v>45</v>
      </c>
      <c r="AP794" s="53">
        <f>IF(AJ794&lt;&gt;"",IF(AJ794="o",VLOOKUP(AM794,OpenSect!$A$1:$D$11,4),IF(AJ794="u",VLOOKUP(AM794,UpHill!$A$1:$D$35,4),IF(AJ794="d",VLOOKUP(AM794,DownHill!$A$1:$D$29,4),IF(AJ794="f",VLOOKUP(AM794,FlatUnd!$A$2:$D$30,4),IF(AJ794="t",VLOOKUP(AM794,TimeAdd!$A$1:$D$18,4),IF(AJ794="l",VLOOKUP(AM794,SLimit!$A$1:$D$8,4),AP793)))))),AP793)</f>
        <v>50</v>
      </c>
      <c r="AQ794" s="53" t="str">
        <f t="shared" si="690"/>
        <v>60</v>
      </c>
      <c r="AR794" s="54" t="str">
        <f t="shared" si="691"/>
        <v>Warning STOP.</v>
      </c>
      <c r="AS794" s="55"/>
      <c r="AT794" s="55"/>
      <c r="AU794" s="56">
        <f>IF(GroupStTimes!$A$8=0,MIN(CB794,CD794,CF794),MIN(BZ794,CB794,CD794,CF794))</f>
        <v>0.56423611111111138</v>
      </c>
      <c r="AV794" s="56">
        <f>IF(GroupStTimes!$A$8=0,MAX(CC794,CE794,CG794),MAX(CA794,CC794,CE794,CG794))</f>
        <v>0.61006944444444444</v>
      </c>
      <c r="AW794" s="57" t="str">
        <f t="shared" si="692"/>
        <v/>
      </c>
      <c r="AX794" s="58" t="str">
        <f t="shared" si="693"/>
        <v/>
      </c>
      <c r="AY794" s="58" t="str">
        <f t="shared" si="694"/>
        <v/>
      </c>
      <c r="AZ794" s="31">
        <f t="shared" si="695"/>
        <v>257.10000000000002</v>
      </c>
      <c r="BA794" s="59">
        <f t="shared" si="696"/>
        <v>0.56644675925925947</v>
      </c>
      <c r="BB794" s="59">
        <f t="shared" si="697"/>
        <v>0.572002314814815</v>
      </c>
      <c r="BC794" s="59">
        <f t="shared" si="698"/>
        <v>0.55334490740740772</v>
      </c>
      <c r="BD794" s="59">
        <f t="shared" si="699"/>
        <v>0.59917824074074078</v>
      </c>
      <c r="BE794" s="59">
        <f t="shared" si="700"/>
        <v>0.57846064814814835</v>
      </c>
      <c r="BF794" s="59">
        <f t="shared" si="701"/>
        <v>0.58887731481481498</v>
      </c>
      <c r="BG794" s="59">
        <f t="shared" si="702"/>
        <v>0.58574074074074067</v>
      </c>
      <c r="BH794" s="59">
        <f t="shared" si="703"/>
        <v>0.58504629629629623</v>
      </c>
      <c r="BI794" s="31">
        <f t="shared" si="704"/>
        <v>10.45999999999998</v>
      </c>
      <c r="BJ794" s="61">
        <f t="shared" si="705"/>
        <v>0.29885714285714227</v>
      </c>
      <c r="BK794" s="61">
        <f t="shared" si="706"/>
        <v>0.26149999999999951</v>
      </c>
      <c r="BL794" s="61">
        <f t="shared" si="707"/>
        <v>0.23244444444444398</v>
      </c>
      <c r="BM794" s="61">
        <f t="shared" si="708"/>
        <v>0.20919999999999958</v>
      </c>
      <c r="BN794" s="62">
        <f t="shared" si="709"/>
        <v>0</v>
      </c>
      <c r="BO794" s="62">
        <f t="shared" si="710"/>
        <v>17</v>
      </c>
      <c r="BP794" s="62">
        <f t="shared" si="711"/>
        <v>56</v>
      </c>
      <c r="BQ794" s="62">
        <f t="shared" si="712"/>
        <v>0</v>
      </c>
      <c r="BR794" s="62">
        <f t="shared" si="713"/>
        <v>15</v>
      </c>
      <c r="BS794" s="62">
        <f t="shared" si="714"/>
        <v>41</v>
      </c>
      <c r="BT794" s="62">
        <f t="shared" si="715"/>
        <v>0</v>
      </c>
      <c r="BU794" s="62">
        <f t="shared" si="716"/>
        <v>13</v>
      </c>
      <c r="BV794" s="62">
        <f t="shared" si="717"/>
        <v>57</v>
      </c>
      <c r="BW794" s="62">
        <f t="shared" si="718"/>
        <v>0</v>
      </c>
      <c r="BX794" s="62">
        <f t="shared" si="719"/>
        <v>12</v>
      </c>
      <c r="BY794" s="62">
        <f t="shared" si="720"/>
        <v>33</v>
      </c>
      <c r="BZ794" s="63">
        <f t="shared" si="721"/>
        <v>0.57890046296296316</v>
      </c>
      <c r="CA794" s="63">
        <f t="shared" si="722"/>
        <v>0.58445601851851869</v>
      </c>
      <c r="CB794" s="63">
        <f t="shared" si="723"/>
        <v>0.56423611111111138</v>
      </c>
      <c r="CC794" s="63">
        <f t="shared" si="724"/>
        <v>0.61006944444444444</v>
      </c>
      <c r="CD794" s="63">
        <f t="shared" si="725"/>
        <v>0.58814814814814831</v>
      </c>
      <c r="CE794" s="63">
        <f t="shared" si="726"/>
        <v>0.59856481481481494</v>
      </c>
      <c r="CF794" s="63">
        <f t="shared" si="727"/>
        <v>0.59445601851851848</v>
      </c>
      <c r="CG794" s="63">
        <f t="shared" si="728"/>
        <v>0.59376157407407404</v>
      </c>
      <c r="CH794" s="36"/>
      <c r="CI794" s="36"/>
      <c r="CJ794" s="36"/>
      <c r="CK794" s="36"/>
      <c r="CL794" s="60">
        <v>60</v>
      </c>
    </row>
    <row r="795" spans="1:90" ht="28.5" customHeight="1" x14ac:dyDescent="0.25">
      <c r="A795" s="37">
        <v>94</v>
      </c>
      <c r="B795" s="95"/>
      <c r="C795" s="95" t="s">
        <v>31</v>
      </c>
      <c r="D795" s="95">
        <v>35</v>
      </c>
      <c r="E795" s="39"/>
      <c r="F795" s="44"/>
      <c r="G795" s="44">
        <v>267.70999999999998</v>
      </c>
      <c r="H795" s="44">
        <f t="shared" si="682"/>
        <v>267.64999999999998</v>
      </c>
      <c r="I795" s="83">
        <v>267.61</v>
      </c>
      <c r="J795" s="43">
        <f t="shared" si="680"/>
        <v>-2.9894249093824623E-4</v>
      </c>
      <c r="K795" s="44">
        <f t="shared" si="681"/>
        <v>-7.9999999999984084E-2</v>
      </c>
      <c r="L795" s="16" t="s">
        <v>1594</v>
      </c>
      <c r="M795" s="122" t="s">
        <v>1229</v>
      </c>
      <c r="N795" s="46">
        <f t="shared" si="688"/>
        <v>267.69</v>
      </c>
      <c r="O795" s="46">
        <v>-0.02</v>
      </c>
      <c r="P795" s="78">
        <v>267.70999999999998</v>
      </c>
      <c r="Q795" s="87"/>
      <c r="R795" s="78"/>
      <c r="U795" s="47" t="str">
        <f t="shared" si="729"/>
        <v/>
      </c>
      <c r="V795" s="47" t="str">
        <f t="shared" si="730"/>
        <v/>
      </c>
      <c r="W795" s="50"/>
      <c r="X795" s="50"/>
      <c r="Y795" s="50"/>
      <c r="Z795" s="50"/>
      <c r="AA795" s="50"/>
      <c r="AB795" s="50"/>
      <c r="AC795" s="50"/>
      <c r="AD795" s="50"/>
      <c r="AE795" s="51">
        <f t="shared" si="683"/>
        <v>94</v>
      </c>
      <c r="AF795" s="51" t="str">
        <f t="shared" si="684"/>
        <v/>
      </c>
      <c r="AG795" s="51" t="str">
        <f t="shared" si="685"/>
        <v>l</v>
      </c>
      <c r="AH795" s="51">
        <f t="shared" si="686"/>
        <v>35</v>
      </c>
      <c r="AI795" s="52">
        <f t="shared" si="687"/>
        <v>267.64999999999998</v>
      </c>
      <c r="AJ795" s="51"/>
      <c r="AK795" s="53"/>
      <c r="AL795" s="52"/>
      <c r="AM795" s="53">
        <f t="shared" si="689"/>
        <v>35</v>
      </c>
      <c r="AN795" s="53">
        <f>IF(AJ795&lt;&gt;"",IF(AJ795="o",VLOOKUP(AM795,OpenSect!$A$1:$D$11,2),IF(AJ795="u",VLOOKUP(AM795,UpHill!$A$1:$D$35,2),IF(AJ795="d",VLOOKUP(AM795,DownHill!$A$1:$D$29,2),IF(AJ795="f",VLOOKUP(AM795,FlatUnd!$A$2:$D$30,2),IF(AJ795="t",VLOOKUP(AM795,TimeAdd!$A$1:$D$176,2),IF(AJ795="l",VLOOKUP(AM795,SLimit!$A$1:$D$8,2),AN794)))))),AN794)</f>
        <v>40</v>
      </c>
      <c r="AO795" s="53">
        <f>IF(AJ795&lt;&gt;"",IF(AJ795="o",VLOOKUP(AM795,OpenSect!$A$1:$D$11,3),IF(AJ795="u",VLOOKUP(AM795,UpHill!$A$1:$D$35,3),IF(AJ795="d",VLOOKUP(AM795,DownHill!$A$3:$D$29,3),IF(AJ795="f",VLOOKUP(AM795,FlatUnd!$A$2:$D$30,3),IF(AJ795="t",VLOOKUP(AM795,TimeAdd!$A$1:$D$18,3),IF(AJ795="l",VLOOKUP(AM795,SLimit!$A$1:$D$8,3),AO794)))))),AO794)</f>
        <v>45</v>
      </c>
      <c r="AP795" s="53">
        <f>IF(AJ795&lt;&gt;"",IF(AJ795="o",VLOOKUP(AM795,OpenSect!$A$1:$D$11,4),IF(AJ795="u",VLOOKUP(AM795,UpHill!$A$1:$D$35,4),IF(AJ795="d",VLOOKUP(AM795,DownHill!$A$1:$D$29,4),IF(AJ795="f",VLOOKUP(AM795,FlatUnd!$A$2:$D$30,4),IF(AJ795="t",VLOOKUP(AM795,TimeAdd!$A$1:$D$18,4),IF(AJ795="l",VLOOKUP(AM795,SLimit!$A$1:$D$8,4),AP794)))))),AP794)</f>
        <v>50</v>
      </c>
      <c r="AQ795" s="53" t="str">
        <f t="shared" si="690"/>
        <v>60</v>
      </c>
      <c r="AR795" s="54" t="str">
        <f t="shared" si="691"/>
        <v>STOP carry straight on .</v>
      </c>
      <c r="AS795" s="55"/>
      <c r="AT795" s="55"/>
      <c r="AU795" s="56">
        <f>IF(GroupStTimes!$A$8=0,MIN(CB795,CD795,CF795),MIN(BZ795,CB795,CD795,CF795))</f>
        <v>0.56432870370370403</v>
      </c>
      <c r="AV795" s="56">
        <f>IF(GroupStTimes!$A$8=0,MAX(CC795,CE795,CG795),MAX(CA795,CC795,CE795,CG795))</f>
        <v>0.61016203703703709</v>
      </c>
      <c r="AW795" s="57" t="str">
        <f t="shared" si="692"/>
        <v/>
      </c>
      <c r="AX795" s="58" t="str">
        <f t="shared" si="693"/>
        <v/>
      </c>
      <c r="AY795" s="58" t="str">
        <f t="shared" si="694"/>
        <v/>
      </c>
      <c r="AZ795" s="31">
        <f t="shared" si="695"/>
        <v>257.10000000000002</v>
      </c>
      <c r="BA795" s="59">
        <f t="shared" si="696"/>
        <v>0.56644675925925947</v>
      </c>
      <c r="BB795" s="59">
        <f t="shared" si="697"/>
        <v>0.572002314814815</v>
      </c>
      <c r="BC795" s="59">
        <f t="shared" si="698"/>
        <v>0.55334490740740772</v>
      </c>
      <c r="BD795" s="59">
        <f t="shared" si="699"/>
        <v>0.59917824074074078</v>
      </c>
      <c r="BE795" s="59">
        <f t="shared" si="700"/>
        <v>0.57846064814814835</v>
      </c>
      <c r="BF795" s="59">
        <f t="shared" si="701"/>
        <v>0.58887731481481498</v>
      </c>
      <c r="BG795" s="59">
        <f t="shared" si="702"/>
        <v>0.58574074074074067</v>
      </c>
      <c r="BH795" s="59">
        <f t="shared" si="703"/>
        <v>0.58504629629629623</v>
      </c>
      <c r="BI795" s="31">
        <f t="shared" si="704"/>
        <v>10.549999999999955</v>
      </c>
      <c r="BJ795" s="61">
        <f t="shared" si="705"/>
        <v>0.3014285714285701</v>
      </c>
      <c r="BK795" s="61">
        <f t="shared" si="706"/>
        <v>0.26374999999999887</v>
      </c>
      <c r="BL795" s="61">
        <f t="shared" si="707"/>
        <v>0.23444444444444343</v>
      </c>
      <c r="BM795" s="61">
        <f t="shared" si="708"/>
        <v>0.21099999999999908</v>
      </c>
      <c r="BN795" s="62">
        <f t="shared" si="709"/>
        <v>0</v>
      </c>
      <c r="BO795" s="62">
        <f t="shared" si="710"/>
        <v>18</v>
      </c>
      <c r="BP795" s="62">
        <f t="shared" si="711"/>
        <v>5</v>
      </c>
      <c r="BQ795" s="62">
        <f t="shared" si="712"/>
        <v>0</v>
      </c>
      <c r="BR795" s="62">
        <f t="shared" si="713"/>
        <v>15</v>
      </c>
      <c r="BS795" s="62">
        <f t="shared" si="714"/>
        <v>49</v>
      </c>
      <c r="BT795" s="62">
        <f t="shared" si="715"/>
        <v>0</v>
      </c>
      <c r="BU795" s="62">
        <f t="shared" si="716"/>
        <v>14</v>
      </c>
      <c r="BV795" s="62">
        <f t="shared" si="717"/>
        <v>4</v>
      </c>
      <c r="BW795" s="62">
        <f t="shared" si="718"/>
        <v>0</v>
      </c>
      <c r="BX795" s="62">
        <f t="shared" si="719"/>
        <v>12</v>
      </c>
      <c r="BY795" s="62">
        <f t="shared" si="720"/>
        <v>40</v>
      </c>
      <c r="BZ795" s="63">
        <f t="shared" si="721"/>
        <v>0.57900462962962984</v>
      </c>
      <c r="CA795" s="63">
        <f t="shared" si="722"/>
        <v>0.58456018518518538</v>
      </c>
      <c r="CB795" s="63">
        <f t="shared" si="723"/>
        <v>0.56432870370370403</v>
      </c>
      <c r="CC795" s="63">
        <f t="shared" si="724"/>
        <v>0.61016203703703709</v>
      </c>
      <c r="CD795" s="63">
        <f t="shared" si="725"/>
        <v>0.58822916666666691</v>
      </c>
      <c r="CE795" s="63">
        <f t="shared" si="726"/>
        <v>0.59864583333333354</v>
      </c>
      <c r="CF795" s="63">
        <f t="shared" si="727"/>
        <v>0.59453703703703698</v>
      </c>
      <c r="CG795" s="63">
        <f t="shared" si="728"/>
        <v>0.59384259259259253</v>
      </c>
      <c r="CH795" s="36"/>
      <c r="CI795" s="36"/>
      <c r="CJ795" s="36"/>
      <c r="CK795" s="36"/>
      <c r="CL795" s="60">
        <v>60</v>
      </c>
    </row>
    <row r="796" spans="1:90" ht="28.5" customHeight="1" x14ac:dyDescent="0.25">
      <c r="A796" s="37">
        <v>94</v>
      </c>
      <c r="B796" s="95"/>
      <c r="C796" s="95"/>
      <c r="D796" s="95"/>
      <c r="E796" s="39"/>
      <c r="F796" s="90"/>
      <c r="G796" s="90">
        <v>268.11</v>
      </c>
      <c r="H796" s="44">
        <f t="shared" si="682"/>
        <v>268.06</v>
      </c>
      <c r="I796" s="83">
        <v>268.02</v>
      </c>
      <c r="J796" s="43">
        <f t="shared" si="680"/>
        <v>-2.6117453921367819E-4</v>
      </c>
      <c r="K796" s="44">
        <f t="shared" si="681"/>
        <v>-7.0000000000050022E-2</v>
      </c>
      <c r="L796" s="16" t="s">
        <v>1642</v>
      </c>
      <c r="M796" s="122" t="s">
        <v>1232</v>
      </c>
      <c r="N796" s="46">
        <f t="shared" si="688"/>
        <v>268.09000000000003</v>
      </c>
      <c r="O796" s="46">
        <v>-0.02</v>
      </c>
      <c r="P796" s="78">
        <v>268.11</v>
      </c>
      <c r="Q796" s="87"/>
      <c r="R796" s="78"/>
      <c r="U796" s="47" t="str">
        <f t="shared" si="729"/>
        <v/>
      </c>
      <c r="V796" s="47" t="str">
        <f t="shared" si="730"/>
        <v/>
      </c>
      <c r="W796" s="50"/>
      <c r="X796" s="50"/>
      <c r="Y796" s="50"/>
      <c r="Z796" s="50"/>
      <c r="AA796" s="50"/>
      <c r="AB796" s="50"/>
      <c r="AC796" s="50"/>
      <c r="AD796" s="50"/>
      <c r="AE796" s="51">
        <f t="shared" si="683"/>
        <v>94</v>
      </c>
      <c r="AF796" s="51" t="str">
        <f t="shared" si="684"/>
        <v/>
      </c>
      <c r="AG796" s="51" t="str">
        <f t="shared" si="685"/>
        <v/>
      </c>
      <c r="AH796" s="51" t="str">
        <f t="shared" si="686"/>
        <v/>
      </c>
      <c r="AI796" s="52">
        <f t="shared" si="687"/>
        <v>268.06</v>
      </c>
      <c r="AJ796" s="51"/>
      <c r="AK796" s="53"/>
      <c r="AL796" s="52"/>
      <c r="AM796" s="53">
        <f t="shared" si="689"/>
        <v>35</v>
      </c>
      <c r="AN796" s="53">
        <f>IF(AJ796&lt;&gt;"",IF(AJ796="o",VLOOKUP(AM796,OpenSect!$A$1:$D$11,2),IF(AJ796="u",VLOOKUP(AM796,UpHill!$A$1:$D$35,2),IF(AJ796="d",VLOOKUP(AM796,DownHill!$A$1:$D$29,2),IF(AJ796="f",VLOOKUP(AM796,FlatUnd!$A$2:$D$30,2),IF(AJ796="t",VLOOKUP(AM796,TimeAdd!$A$1:$D$176,2),IF(AJ796="l",VLOOKUP(AM796,SLimit!$A$1:$D$8,2),AN795)))))),AN795)</f>
        <v>40</v>
      </c>
      <c r="AO796" s="53">
        <f>IF(AJ796&lt;&gt;"",IF(AJ796="o",VLOOKUP(AM796,OpenSect!$A$1:$D$11,3),IF(AJ796="u",VLOOKUP(AM796,UpHill!$A$1:$D$35,3),IF(AJ796="d",VLOOKUP(AM796,DownHill!$A$3:$D$29,3),IF(AJ796="f",VLOOKUP(AM796,FlatUnd!$A$2:$D$30,3),IF(AJ796="t",VLOOKUP(AM796,TimeAdd!$A$1:$D$18,3),IF(AJ796="l",VLOOKUP(AM796,SLimit!$A$1:$D$8,3),AO795)))))),AO795)</f>
        <v>45</v>
      </c>
      <c r="AP796" s="53">
        <f>IF(AJ796&lt;&gt;"",IF(AJ796="o",VLOOKUP(AM796,OpenSect!$A$1:$D$11,4),IF(AJ796="u",VLOOKUP(AM796,UpHill!$A$1:$D$35,4),IF(AJ796="d",VLOOKUP(AM796,DownHill!$A$1:$D$29,4),IF(AJ796="f",VLOOKUP(AM796,FlatUnd!$A$2:$D$30,4),IF(AJ796="t",VLOOKUP(AM796,TimeAdd!$A$1:$D$18,4),IF(AJ796="l",VLOOKUP(AM796,SLimit!$A$1:$D$8,4),AP795)))))),AP795)</f>
        <v>50</v>
      </c>
      <c r="AQ796" s="53" t="str">
        <f t="shared" si="690"/>
        <v>100</v>
      </c>
      <c r="AR796" s="54" t="str">
        <f t="shared" si="691"/>
        <v>100 Speed limit. [Camera]</v>
      </c>
      <c r="AS796" s="55"/>
      <c r="AT796" s="55"/>
      <c r="AU796" s="56">
        <f>IF(GroupStTimes!$A$8=0,MIN(CB796,CD796,CF796),MIN(BZ796,CB796,CD796,CF796))</f>
        <v>0.5647569444444448</v>
      </c>
      <c r="AV796" s="56">
        <f>IF(GroupStTimes!$A$8=0,MAX(CC796,CE796,CG796),MAX(CA796,CC796,CE796,CG796))</f>
        <v>0.61059027777777786</v>
      </c>
      <c r="AW796" s="57" t="str">
        <f t="shared" si="692"/>
        <v/>
      </c>
      <c r="AX796" s="58" t="str">
        <f t="shared" si="693"/>
        <v/>
      </c>
      <c r="AY796" s="58" t="str">
        <f t="shared" si="694"/>
        <v/>
      </c>
      <c r="AZ796" s="31">
        <f t="shared" si="695"/>
        <v>257.10000000000002</v>
      </c>
      <c r="BA796" s="59">
        <f t="shared" si="696"/>
        <v>0.56644675925925947</v>
      </c>
      <c r="BB796" s="59">
        <f t="shared" si="697"/>
        <v>0.572002314814815</v>
      </c>
      <c r="BC796" s="59">
        <f t="shared" si="698"/>
        <v>0.55334490740740772</v>
      </c>
      <c r="BD796" s="59">
        <f t="shared" si="699"/>
        <v>0.59917824074074078</v>
      </c>
      <c r="BE796" s="59">
        <f t="shared" si="700"/>
        <v>0.57846064814814835</v>
      </c>
      <c r="BF796" s="59">
        <f t="shared" si="701"/>
        <v>0.58887731481481498</v>
      </c>
      <c r="BG796" s="59">
        <f t="shared" si="702"/>
        <v>0.58574074074074067</v>
      </c>
      <c r="BH796" s="59">
        <f t="shared" si="703"/>
        <v>0.58504629629629623</v>
      </c>
      <c r="BI796" s="31">
        <f t="shared" si="704"/>
        <v>10.95999999999998</v>
      </c>
      <c r="BJ796" s="61">
        <f t="shared" si="705"/>
        <v>0.31314285714285656</v>
      </c>
      <c r="BK796" s="61">
        <f t="shared" si="706"/>
        <v>0.27399999999999947</v>
      </c>
      <c r="BL796" s="61">
        <f t="shared" si="707"/>
        <v>0.24355555555555511</v>
      </c>
      <c r="BM796" s="61">
        <f t="shared" si="708"/>
        <v>0.21919999999999959</v>
      </c>
      <c r="BN796" s="62">
        <f t="shared" si="709"/>
        <v>0</v>
      </c>
      <c r="BO796" s="62">
        <f t="shared" si="710"/>
        <v>18</v>
      </c>
      <c r="BP796" s="62">
        <f t="shared" si="711"/>
        <v>47</v>
      </c>
      <c r="BQ796" s="62">
        <f t="shared" si="712"/>
        <v>0</v>
      </c>
      <c r="BR796" s="62">
        <f t="shared" si="713"/>
        <v>16</v>
      </c>
      <c r="BS796" s="62">
        <f t="shared" si="714"/>
        <v>26</v>
      </c>
      <c r="BT796" s="62">
        <f t="shared" si="715"/>
        <v>0</v>
      </c>
      <c r="BU796" s="62">
        <f t="shared" si="716"/>
        <v>14</v>
      </c>
      <c r="BV796" s="62">
        <f t="shared" si="717"/>
        <v>37</v>
      </c>
      <c r="BW796" s="62">
        <f t="shared" si="718"/>
        <v>0</v>
      </c>
      <c r="BX796" s="62">
        <f t="shared" si="719"/>
        <v>13</v>
      </c>
      <c r="BY796" s="62">
        <f t="shared" si="720"/>
        <v>9</v>
      </c>
      <c r="BZ796" s="63">
        <f t="shared" si="721"/>
        <v>0.57949074074074092</v>
      </c>
      <c r="CA796" s="63">
        <f t="shared" si="722"/>
        <v>0.58504629629629645</v>
      </c>
      <c r="CB796" s="63">
        <f t="shared" si="723"/>
        <v>0.5647569444444448</v>
      </c>
      <c r="CC796" s="63">
        <f t="shared" si="724"/>
        <v>0.61059027777777786</v>
      </c>
      <c r="CD796" s="63">
        <f t="shared" si="725"/>
        <v>0.58861111111111131</v>
      </c>
      <c r="CE796" s="63">
        <f t="shared" si="726"/>
        <v>0.59902777777777794</v>
      </c>
      <c r="CF796" s="63">
        <f t="shared" si="727"/>
        <v>0.5948726851851851</v>
      </c>
      <c r="CG796" s="63">
        <f t="shared" si="728"/>
        <v>0.59417824074074066</v>
      </c>
      <c r="CH796" s="36"/>
      <c r="CI796" s="36"/>
      <c r="CJ796" s="36"/>
      <c r="CK796" s="36"/>
      <c r="CL796" s="60">
        <v>60</v>
      </c>
    </row>
    <row r="797" spans="1:90" ht="28.5" customHeight="1" x14ac:dyDescent="0.25">
      <c r="A797" s="37">
        <v>94</v>
      </c>
      <c r="B797" s="95"/>
      <c r="C797" s="95"/>
      <c r="D797" s="95"/>
      <c r="E797" s="39"/>
      <c r="F797" s="44"/>
      <c r="G797" s="44">
        <v>270.33</v>
      </c>
      <c r="H797" s="44">
        <f t="shared" si="682"/>
        <v>270.27999999999997</v>
      </c>
      <c r="I797" s="83">
        <v>270.24</v>
      </c>
      <c r="J797" s="43">
        <f t="shared" si="680"/>
        <v>-2.5902901124923465E-4</v>
      </c>
      <c r="K797" s="44">
        <f t="shared" si="681"/>
        <v>-6.9999999999993179E-2</v>
      </c>
      <c r="L797" s="16" t="s">
        <v>520</v>
      </c>
      <c r="M797" s="122" t="s">
        <v>1231</v>
      </c>
      <c r="N797" s="46">
        <f t="shared" si="688"/>
        <v>270.31</v>
      </c>
      <c r="O797" s="46">
        <v>-0.02</v>
      </c>
      <c r="P797" s="78">
        <v>270.33</v>
      </c>
      <c r="Q797" s="87"/>
      <c r="R797" s="78"/>
      <c r="U797" s="47" t="str">
        <f t="shared" si="729"/>
        <v/>
      </c>
      <c r="V797" s="47" t="str">
        <f t="shared" si="730"/>
        <v/>
      </c>
      <c r="W797" s="50"/>
      <c r="X797" s="50"/>
      <c r="Y797" s="50"/>
      <c r="Z797" s="50"/>
      <c r="AA797" s="50"/>
      <c r="AB797" s="50"/>
      <c r="AC797" s="50"/>
      <c r="AD797" s="50"/>
      <c r="AE797" s="51">
        <f t="shared" si="683"/>
        <v>94</v>
      </c>
      <c r="AF797" s="51" t="str">
        <f t="shared" si="684"/>
        <v/>
      </c>
      <c r="AG797" s="51" t="str">
        <f t="shared" si="685"/>
        <v/>
      </c>
      <c r="AH797" s="51" t="str">
        <f t="shared" si="686"/>
        <v/>
      </c>
      <c r="AI797" s="52">
        <f t="shared" si="687"/>
        <v>270.27999999999997</v>
      </c>
      <c r="AJ797" s="51"/>
      <c r="AK797" s="53"/>
      <c r="AL797" s="52"/>
      <c r="AM797" s="53">
        <f t="shared" si="689"/>
        <v>35</v>
      </c>
      <c r="AN797" s="53">
        <f>IF(AJ797&lt;&gt;"",IF(AJ797="o",VLOOKUP(AM797,OpenSect!$A$1:$D$11,2),IF(AJ797="u",VLOOKUP(AM797,UpHill!$A$1:$D$35,2),IF(AJ797="d",VLOOKUP(AM797,DownHill!$A$1:$D$29,2),IF(AJ797="f",VLOOKUP(AM797,FlatUnd!$A$2:$D$30,2),IF(AJ797="t",VLOOKUP(AM797,TimeAdd!$A$1:$D$176,2),IF(AJ797="l",VLOOKUP(AM797,SLimit!$A$1:$D$8,2),AN796)))))),AN796)</f>
        <v>40</v>
      </c>
      <c r="AO797" s="53">
        <f>IF(AJ797&lt;&gt;"",IF(AJ797="o",VLOOKUP(AM797,OpenSect!$A$1:$D$11,3),IF(AJ797="u",VLOOKUP(AM797,UpHill!$A$1:$D$35,3),IF(AJ797="d",VLOOKUP(AM797,DownHill!$A$3:$D$29,3),IF(AJ797="f",VLOOKUP(AM797,FlatUnd!$A$2:$D$30,3),IF(AJ797="t",VLOOKUP(AM797,TimeAdd!$A$1:$D$18,3),IF(AJ797="l",VLOOKUP(AM797,SLimit!$A$1:$D$8,3),AO796)))))),AO796)</f>
        <v>45</v>
      </c>
      <c r="AP797" s="53">
        <f>IF(AJ797&lt;&gt;"",IF(AJ797="o",VLOOKUP(AM797,OpenSect!$A$1:$D$11,4),IF(AJ797="u",VLOOKUP(AM797,UpHill!$A$1:$D$35,4),IF(AJ797="d",VLOOKUP(AM797,DownHill!$A$1:$D$29,4),IF(AJ797="f",VLOOKUP(AM797,FlatUnd!$A$2:$D$30,4),IF(AJ797="t",VLOOKUP(AM797,TimeAdd!$A$1:$D$18,4),IF(AJ797="l",VLOOKUP(AM797,SLimit!$A$1:$D$8,4),AP796)))))),AP796)</f>
        <v>50</v>
      </c>
      <c r="AQ797" s="53" t="str">
        <f t="shared" si="690"/>
        <v>80</v>
      </c>
      <c r="AR797" s="54" t="str">
        <f t="shared" si="691"/>
        <v xml:space="preserve">80 Speed limit. </v>
      </c>
      <c r="AS797" s="55"/>
      <c r="AT797" s="55"/>
      <c r="AU797" s="56">
        <f>IF(GroupStTimes!$A$8=0,MIN(CB797,CD797,CF797),MIN(BZ797,CB797,CD797,CF797))</f>
        <v>0.56707175925925957</v>
      </c>
      <c r="AV797" s="56">
        <f>IF(GroupStTimes!$A$8=0,MAX(CC797,CE797,CG797),MAX(CA797,CC797,CE797,CG797))</f>
        <v>0.61290509259259263</v>
      </c>
      <c r="AW797" s="57" t="str">
        <f t="shared" si="692"/>
        <v/>
      </c>
      <c r="AX797" s="58" t="str">
        <f t="shared" si="693"/>
        <v/>
      </c>
      <c r="AY797" s="58" t="str">
        <f t="shared" si="694"/>
        <v/>
      </c>
      <c r="AZ797" s="31">
        <f t="shared" si="695"/>
        <v>257.10000000000002</v>
      </c>
      <c r="BA797" s="59">
        <f t="shared" si="696"/>
        <v>0.56644675925925947</v>
      </c>
      <c r="BB797" s="59">
        <f t="shared" si="697"/>
        <v>0.572002314814815</v>
      </c>
      <c r="BC797" s="59">
        <f t="shared" si="698"/>
        <v>0.55334490740740772</v>
      </c>
      <c r="BD797" s="59">
        <f t="shared" si="699"/>
        <v>0.59917824074074078</v>
      </c>
      <c r="BE797" s="59">
        <f t="shared" si="700"/>
        <v>0.57846064814814835</v>
      </c>
      <c r="BF797" s="59">
        <f t="shared" si="701"/>
        <v>0.58887731481481498</v>
      </c>
      <c r="BG797" s="59">
        <f t="shared" si="702"/>
        <v>0.58574074074074067</v>
      </c>
      <c r="BH797" s="59">
        <f t="shared" si="703"/>
        <v>0.58504629629629623</v>
      </c>
      <c r="BI797" s="31">
        <f t="shared" si="704"/>
        <v>13.17999999999995</v>
      </c>
      <c r="BJ797" s="61">
        <f t="shared" si="705"/>
        <v>0.37657142857142717</v>
      </c>
      <c r="BK797" s="61">
        <f t="shared" si="706"/>
        <v>0.32949999999999874</v>
      </c>
      <c r="BL797" s="61">
        <f t="shared" si="707"/>
        <v>0.29288888888888776</v>
      </c>
      <c r="BM797" s="61">
        <f t="shared" si="708"/>
        <v>0.263599999999999</v>
      </c>
      <c r="BN797" s="62">
        <f t="shared" si="709"/>
        <v>0</v>
      </c>
      <c r="BO797" s="62">
        <f t="shared" si="710"/>
        <v>22</v>
      </c>
      <c r="BP797" s="62">
        <f t="shared" si="711"/>
        <v>36</v>
      </c>
      <c r="BQ797" s="62">
        <f t="shared" si="712"/>
        <v>0</v>
      </c>
      <c r="BR797" s="62">
        <f t="shared" si="713"/>
        <v>19</v>
      </c>
      <c r="BS797" s="62">
        <f t="shared" si="714"/>
        <v>46</v>
      </c>
      <c r="BT797" s="62">
        <f t="shared" si="715"/>
        <v>0</v>
      </c>
      <c r="BU797" s="62">
        <f t="shared" si="716"/>
        <v>17</v>
      </c>
      <c r="BV797" s="62">
        <f t="shared" si="717"/>
        <v>34</v>
      </c>
      <c r="BW797" s="62">
        <f t="shared" si="718"/>
        <v>0</v>
      </c>
      <c r="BX797" s="62">
        <f t="shared" si="719"/>
        <v>15</v>
      </c>
      <c r="BY797" s="62">
        <f t="shared" si="720"/>
        <v>49</v>
      </c>
      <c r="BZ797" s="63">
        <f t="shared" si="721"/>
        <v>0.58214120370370392</v>
      </c>
      <c r="CA797" s="63">
        <f t="shared" si="722"/>
        <v>0.58769675925925946</v>
      </c>
      <c r="CB797" s="63">
        <f t="shared" si="723"/>
        <v>0.56707175925925957</v>
      </c>
      <c r="CC797" s="63">
        <f t="shared" si="724"/>
        <v>0.61290509259259263</v>
      </c>
      <c r="CD797" s="63">
        <f t="shared" si="725"/>
        <v>0.59065972222222241</v>
      </c>
      <c r="CE797" s="63">
        <f t="shared" si="726"/>
        <v>0.60107638888888903</v>
      </c>
      <c r="CF797" s="63">
        <f t="shared" si="727"/>
        <v>0.59672453703703698</v>
      </c>
      <c r="CG797" s="63">
        <f t="shared" si="728"/>
        <v>0.59603009259259254</v>
      </c>
      <c r="CH797" s="36"/>
      <c r="CI797" s="36"/>
      <c r="CJ797" s="36"/>
      <c r="CK797" s="36"/>
      <c r="CL797" s="60">
        <v>60</v>
      </c>
    </row>
    <row r="798" spans="1:90" ht="28.5" customHeight="1" x14ac:dyDescent="0.25">
      <c r="A798" s="37">
        <v>94</v>
      </c>
      <c r="B798" s="95"/>
      <c r="C798" s="95"/>
      <c r="D798" s="95"/>
      <c r="E798" s="39"/>
      <c r="F798" s="44"/>
      <c r="G798" s="44">
        <v>270.45999999999998</v>
      </c>
      <c r="H798" s="44">
        <f t="shared" si="682"/>
        <v>270.41000000000003</v>
      </c>
      <c r="I798" s="83">
        <v>270.37</v>
      </c>
      <c r="J798" s="43">
        <f t="shared" si="680"/>
        <v>-2.5890446425266551E-4</v>
      </c>
      <c r="K798" s="44">
        <f t="shared" si="681"/>
        <v>-6.9999999999993179E-2</v>
      </c>
      <c r="L798" s="16" t="s">
        <v>1331</v>
      </c>
      <c r="M798" s="122" t="s">
        <v>1231</v>
      </c>
      <c r="N798" s="46">
        <f t="shared" si="688"/>
        <v>270.44</v>
      </c>
      <c r="O798" s="46">
        <v>-0.02</v>
      </c>
      <c r="P798" s="78">
        <v>270.45999999999998</v>
      </c>
      <c r="Q798" s="87"/>
      <c r="R798" s="78"/>
      <c r="U798" s="47" t="str">
        <f t="shared" si="729"/>
        <v/>
      </c>
      <c r="V798" s="47" t="str">
        <f t="shared" si="730"/>
        <v/>
      </c>
      <c r="W798" s="50"/>
      <c r="X798" s="50"/>
      <c r="Y798" s="50"/>
      <c r="Z798" s="50"/>
      <c r="AA798" s="50"/>
      <c r="AB798" s="50"/>
      <c r="AC798" s="50"/>
      <c r="AD798" s="50"/>
      <c r="AE798" s="51">
        <f t="shared" si="683"/>
        <v>94</v>
      </c>
      <c r="AF798" s="51" t="str">
        <f t="shared" si="684"/>
        <v/>
      </c>
      <c r="AG798" s="51" t="str">
        <f t="shared" si="685"/>
        <v/>
      </c>
      <c r="AH798" s="51" t="str">
        <f t="shared" si="686"/>
        <v/>
      </c>
      <c r="AI798" s="52">
        <f t="shared" si="687"/>
        <v>270.41000000000003</v>
      </c>
      <c r="AJ798" s="51"/>
      <c r="AK798" s="53"/>
      <c r="AL798" s="52"/>
      <c r="AM798" s="53">
        <f t="shared" si="689"/>
        <v>35</v>
      </c>
      <c r="AN798" s="53">
        <f>IF(AJ798&lt;&gt;"",IF(AJ798="o",VLOOKUP(AM798,OpenSect!$A$1:$D$11,2),IF(AJ798="u",VLOOKUP(AM798,UpHill!$A$1:$D$35,2),IF(AJ798="d",VLOOKUP(AM798,DownHill!$A$1:$D$29,2),IF(AJ798="f",VLOOKUP(AM798,FlatUnd!$A$2:$D$30,2),IF(AJ798="t",VLOOKUP(AM798,TimeAdd!$A$1:$D$176,2),IF(AJ798="l",VLOOKUP(AM798,SLimit!$A$1:$D$8,2),AN797)))))),AN797)</f>
        <v>40</v>
      </c>
      <c r="AO798" s="53">
        <f>IF(AJ798&lt;&gt;"",IF(AJ798="o",VLOOKUP(AM798,OpenSect!$A$1:$D$11,3),IF(AJ798="u",VLOOKUP(AM798,UpHill!$A$1:$D$35,3),IF(AJ798="d",VLOOKUP(AM798,DownHill!$A$3:$D$29,3),IF(AJ798="f",VLOOKUP(AM798,FlatUnd!$A$2:$D$30,3),IF(AJ798="t",VLOOKUP(AM798,TimeAdd!$A$1:$D$18,3),IF(AJ798="l",VLOOKUP(AM798,SLimit!$A$1:$D$8,3),AO797)))))),AO797)</f>
        <v>45</v>
      </c>
      <c r="AP798" s="53">
        <f>IF(AJ798&lt;&gt;"",IF(AJ798="o",VLOOKUP(AM798,OpenSect!$A$1:$D$11,4),IF(AJ798="u",VLOOKUP(AM798,UpHill!$A$1:$D$35,4),IF(AJ798="d",VLOOKUP(AM798,DownHill!$A$1:$D$29,4),IF(AJ798="f",VLOOKUP(AM798,FlatUnd!$A$2:$D$30,4),IF(AJ798="t",VLOOKUP(AM798,TimeAdd!$A$1:$D$18,4),IF(AJ798="l",VLOOKUP(AM798,SLimit!$A$1:$D$8,4),AP797)))))),AP797)</f>
        <v>50</v>
      </c>
      <c r="AQ798" s="53" t="str">
        <f t="shared" si="690"/>
        <v>80</v>
      </c>
      <c r="AR798" s="54" t="str">
        <f t="shared" si="691"/>
        <v xml:space="preserve"> Warning Traffic light .</v>
      </c>
      <c r="AS798" s="55"/>
      <c r="AT798" s="55"/>
      <c r="AU798" s="56">
        <f>IF(GroupStTimes!$A$8=0,MIN(CB798,CD798,CF798),MIN(BZ798,CB798,CD798,CF798))</f>
        <v>0.56721064814814848</v>
      </c>
      <c r="AV798" s="56">
        <f>IF(GroupStTimes!$A$8=0,MAX(CC798,CE798,CG798),MAX(CA798,CC798,CE798,CG798))</f>
        <v>0.61304398148148154</v>
      </c>
      <c r="AW798" s="57" t="str">
        <f t="shared" si="692"/>
        <v/>
      </c>
      <c r="AX798" s="58" t="str">
        <f t="shared" si="693"/>
        <v/>
      </c>
      <c r="AY798" s="58" t="str">
        <f t="shared" si="694"/>
        <v/>
      </c>
      <c r="AZ798" s="31">
        <f t="shared" si="695"/>
        <v>257.10000000000002</v>
      </c>
      <c r="BA798" s="59">
        <f t="shared" si="696"/>
        <v>0.56644675925925947</v>
      </c>
      <c r="BB798" s="59">
        <f t="shared" si="697"/>
        <v>0.572002314814815</v>
      </c>
      <c r="BC798" s="59">
        <f t="shared" si="698"/>
        <v>0.55334490740740772</v>
      </c>
      <c r="BD798" s="59">
        <f t="shared" si="699"/>
        <v>0.59917824074074078</v>
      </c>
      <c r="BE798" s="59">
        <f t="shared" si="700"/>
        <v>0.57846064814814835</v>
      </c>
      <c r="BF798" s="59">
        <f t="shared" si="701"/>
        <v>0.58887731481481498</v>
      </c>
      <c r="BG798" s="59">
        <f t="shared" si="702"/>
        <v>0.58574074074074067</v>
      </c>
      <c r="BH798" s="59">
        <f t="shared" si="703"/>
        <v>0.58504629629629623</v>
      </c>
      <c r="BI798" s="31">
        <f t="shared" si="704"/>
        <v>13.310000000000002</v>
      </c>
      <c r="BJ798" s="61">
        <f t="shared" si="705"/>
        <v>0.38028571428571434</v>
      </c>
      <c r="BK798" s="61">
        <f t="shared" si="706"/>
        <v>0.33275000000000005</v>
      </c>
      <c r="BL798" s="61">
        <f t="shared" si="707"/>
        <v>0.29577777777777781</v>
      </c>
      <c r="BM798" s="61">
        <f t="shared" si="708"/>
        <v>0.26620000000000005</v>
      </c>
      <c r="BN798" s="62">
        <f t="shared" si="709"/>
        <v>0</v>
      </c>
      <c r="BO798" s="62">
        <f t="shared" si="710"/>
        <v>22</v>
      </c>
      <c r="BP798" s="62">
        <f t="shared" si="711"/>
        <v>49</v>
      </c>
      <c r="BQ798" s="62">
        <f t="shared" si="712"/>
        <v>0</v>
      </c>
      <c r="BR798" s="62">
        <f t="shared" si="713"/>
        <v>19</v>
      </c>
      <c r="BS798" s="62">
        <f t="shared" si="714"/>
        <v>58</v>
      </c>
      <c r="BT798" s="62">
        <f t="shared" si="715"/>
        <v>0</v>
      </c>
      <c r="BU798" s="62">
        <f t="shared" si="716"/>
        <v>17</v>
      </c>
      <c r="BV798" s="62">
        <f t="shared" si="717"/>
        <v>45</v>
      </c>
      <c r="BW798" s="62">
        <f t="shared" si="718"/>
        <v>0</v>
      </c>
      <c r="BX798" s="62">
        <f t="shared" si="719"/>
        <v>15</v>
      </c>
      <c r="BY798" s="62">
        <f t="shared" si="720"/>
        <v>58</v>
      </c>
      <c r="BZ798" s="63">
        <f t="shared" si="721"/>
        <v>0.58229166666666687</v>
      </c>
      <c r="CA798" s="63">
        <f t="shared" si="722"/>
        <v>0.58784722222222241</v>
      </c>
      <c r="CB798" s="63">
        <f t="shared" si="723"/>
        <v>0.56721064814814848</v>
      </c>
      <c r="CC798" s="63">
        <f t="shared" si="724"/>
        <v>0.61304398148148154</v>
      </c>
      <c r="CD798" s="63">
        <f t="shared" si="725"/>
        <v>0.59078703703703728</v>
      </c>
      <c r="CE798" s="63">
        <f t="shared" si="726"/>
        <v>0.60120370370370391</v>
      </c>
      <c r="CF798" s="63">
        <f t="shared" si="727"/>
        <v>0.59682870370370367</v>
      </c>
      <c r="CG798" s="63">
        <f t="shared" si="728"/>
        <v>0.59613425925925922</v>
      </c>
      <c r="CH798" s="36"/>
      <c r="CI798" s="36"/>
      <c r="CJ798" s="36"/>
      <c r="CK798" s="36"/>
      <c r="CL798" s="60">
        <v>60</v>
      </c>
    </row>
    <row r="799" spans="1:90" ht="28.5" customHeight="1" x14ac:dyDescent="0.25">
      <c r="A799" s="37">
        <v>94</v>
      </c>
      <c r="B799" s="95"/>
      <c r="C799" s="95" t="s">
        <v>31</v>
      </c>
      <c r="D799" s="95">
        <v>35</v>
      </c>
      <c r="E799" s="39"/>
      <c r="F799" s="44"/>
      <c r="G799" s="44">
        <v>270.62</v>
      </c>
      <c r="H799" s="44">
        <f t="shared" si="682"/>
        <v>270.56</v>
      </c>
      <c r="I799" s="83">
        <v>270.52</v>
      </c>
      <c r="J799" s="43">
        <f t="shared" si="680"/>
        <v>-2.9572674848455174E-4</v>
      </c>
      <c r="K799" s="44">
        <f t="shared" si="681"/>
        <v>-8.0000000000040927E-2</v>
      </c>
      <c r="L799" s="16" t="s">
        <v>1767</v>
      </c>
      <c r="M799" s="122" t="s">
        <v>1231</v>
      </c>
      <c r="N799" s="46">
        <f t="shared" si="688"/>
        <v>270.60000000000002</v>
      </c>
      <c r="O799" s="46">
        <v>-0.02</v>
      </c>
      <c r="P799" s="78">
        <v>270.62</v>
      </c>
      <c r="Q799" s="87"/>
      <c r="R799" s="78"/>
      <c r="U799" s="47" t="str">
        <f t="shared" si="729"/>
        <v/>
      </c>
      <c r="V799" s="47" t="str">
        <f t="shared" si="730"/>
        <v/>
      </c>
      <c r="W799" s="50"/>
      <c r="X799" s="50"/>
      <c r="Y799" s="50"/>
      <c r="Z799" s="50"/>
      <c r="AA799" s="50"/>
      <c r="AB799" s="50"/>
      <c r="AC799" s="50"/>
      <c r="AD799" s="50"/>
      <c r="AE799" s="51">
        <f t="shared" si="683"/>
        <v>94</v>
      </c>
      <c r="AF799" s="51" t="str">
        <f t="shared" si="684"/>
        <v/>
      </c>
      <c r="AG799" s="51" t="str">
        <f t="shared" si="685"/>
        <v>l</v>
      </c>
      <c r="AH799" s="51">
        <f t="shared" si="686"/>
        <v>35</v>
      </c>
      <c r="AI799" s="52">
        <f t="shared" si="687"/>
        <v>270.56</v>
      </c>
      <c r="AJ799" s="51" t="s">
        <v>31</v>
      </c>
      <c r="AK799" s="53"/>
      <c r="AL799" s="52"/>
      <c r="AM799" s="53">
        <f t="shared" si="689"/>
        <v>35</v>
      </c>
      <c r="AN799" s="53">
        <f>IF(AJ799&lt;&gt;"",IF(AJ799="o",VLOOKUP(AM799,OpenSect!$A$1:$D$11,2),IF(AJ799="u",VLOOKUP(AM799,UpHill!$A$1:$D$35,2),IF(AJ799="d",VLOOKUP(AM799,DownHill!$A$1:$D$29,2),IF(AJ799="f",VLOOKUP(AM799,FlatUnd!$A$2:$D$30,2),IF(AJ799="t",VLOOKUP(AM799,TimeAdd!$A$1:$D$176,2),IF(AJ799="l",VLOOKUP(AM799,SLimit!$A$1:$D$8,2),AN798)))))),AN798)</f>
        <v>40</v>
      </c>
      <c r="AO799" s="53">
        <f>IF(AJ799&lt;&gt;"",IF(AJ799="o",VLOOKUP(AM799,OpenSect!$A$1:$D$11,3),IF(AJ799="u",VLOOKUP(AM799,UpHill!$A$1:$D$35,3),IF(AJ799="d",VLOOKUP(AM799,DownHill!$A$3:$D$29,3),IF(AJ799="f",VLOOKUP(AM799,FlatUnd!$A$2:$D$30,3),IF(AJ799="t",VLOOKUP(AM799,TimeAdd!$A$1:$D$18,3),IF(AJ799="l",VLOOKUP(AM799,SLimit!$A$1:$D$8,3),AO798)))))),AO798)</f>
        <v>45</v>
      </c>
      <c r="AP799" s="53">
        <f>IF(AJ799&lt;&gt;"",IF(AJ799="o",VLOOKUP(AM799,OpenSect!$A$1:$D$11,4),IF(AJ799="u",VLOOKUP(AM799,UpHill!$A$1:$D$35,4),IF(AJ799="d",VLOOKUP(AM799,DownHill!$A$1:$D$29,4),IF(AJ799="f",VLOOKUP(AM799,FlatUnd!$A$2:$D$30,4),IF(AJ799="t",VLOOKUP(AM799,TimeAdd!$A$1:$D$18,4),IF(AJ799="l",VLOOKUP(AM799,SLimit!$A$1:$D$8,4),AP798)))))),AP798)</f>
        <v>50</v>
      </c>
      <c r="AQ799" s="53" t="str">
        <f t="shared" si="690"/>
        <v>80</v>
      </c>
      <c r="AR799" s="54" t="str">
        <f t="shared" si="691"/>
        <v xml:space="preserve"> Traffic light.  Carry straight on.</v>
      </c>
      <c r="AS799" s="55"/>
      <c r="AT799" s="55"/>
      <c r="AU799" s="56">
        <f>IF(GroupStTimes!$A$8=0,MIN(CB799,CD799,CF799),MIN(BZ799,CB799,CD799,CF799))</f>
        <v>0.56736111111111143</v>
      </c>
      <c r="AV799" s="56">
        <f>IF(GroupStTimes!$A$8=0,MAX(CC799,CE799,CG799),MAX(CA799,CC799,CE799,CG799))</f>
        <v>0.61319444444444449</v>
      </c>
      <c r="AW799" s="57" t="str">
        <f t="shared" si="692"/>
        <v/>
      </c>
      <c r="AX799" s="58" t="str">
        <f t="shared" si="693"/>
        <v/>
      </c>
      <c r="AY799" s="58" t="str">
        <f t="shared" si="694"/>
        <v/>
      </c>
      <c r="AZ799" s="31">
        <f t="shared" si="695"/>
        <v>257.10000000000002</v>
      </c>
      <c r="BA799" s="59">
        <f t="shared" si="696"/>
        <v>0.56644675925925947</v>
      </c>
      <c r="BB799" s="59">
        <f t="shared" si="697"/>
        <v>0.572002314814815</v>
      </c>
      <c r="BC799" s="59">
        <f t="shared" si="698"/>
        <v>0.55334490740740772</v>
      </c>
      <c r="BD799" s="59">
        <f t="shared" si="699"/>
        <v>0.59917824074074078</v>
      </c>
      <c r="BE799" s="59">
        <f t="shared" si="700"/>
        <v>0.57846064814814835</v>
      </c>
      <c r="BF799" s="59">
        <f t="shared" si="701"/>
        <v>0.58887731481481498</v>
      </c>
      <c r="BG799" s="59">
        <f t="shared" si="702"/>
        <v>0.58574074074074067</v>
      </c>
      <c r="BH799" s="59">
        <f t="shared" si="703"/>
        <v>0.58504629629629623</v>
      </c>
      <c r="BI799" s="31">
        <f t="shared" si="704"/>
        <v>13.45999999999998</v>
      </c>
      <c r="BJ799" s="61">
        <f t="shared" si="705"/>
        <v>0.38457142857142801</v>
      </c>
      <c r="BK799" s="61">
        <f t="shared" si="706"/>
        <v>0.33649999999999947</v>
      </c>
      <c r="BL799" s="61">
        <f t="shared" si="707"/>
        <v>0.29911111111111066</v>
      </c>
      <c r="BM799" s="61">
        <f t="shared" si="708"/>
        <v>0.26919999999999961</v>
      </c>
      <c r="BN799" s="62">
        <f t="shared" si="709"/>
        <v>0</v>
      </c>
      <c r="BO799" s="62">
        <f t="shared" si="710"/>
        <v>23</v>
      </c>
      <c r="BP799" s="62">
        <f t="shared" si="711"/>
        <v>4</v>
      </c>
      <c r="BQ799" s="62">
        <f t="shared" si="712"/>
        <v>0</v>
      </c>
      <c r="BR799" s="62">
        <f t="shared" si="713"/>
        <v>20</v>
      </c>
      <c r="BS799" s="62">
        <f t="shared" si="714"/>
        <v>11</v>
      </c>
      <c r="BT799" s="62">
        <f t="shared" si="715"/>
        <v>0</v>
      </c>
      <c r="BU799" s="62">
        <f t="shared" si="716"/>
        <v>17</v>
      </c>
      <c r="BV799" s="62">
        <f t="shared" si="717"/>
        <v>57</v>
      </c>
      <c r="BW799" s="62">
        <f t="shared" si="718"/>
        <v>0</v>
      </c>
      <c r="BX799" s="62">
        <f t="shared" si="719"/>
        <v>16</v>
      </c>
      <c r="BY799" s="62">
        <f t="shared" si="720"/>
        <v>9</v>
      </c>
      <c r="BZ799" s="63">
        <f t="shared" si="721"/>
        <v>0.58246527777777801</v>
      </c>
      <c r="CA799" s="63">
        <f t="shared" si="722"/>
        <v>0.58802083333333355</v>
      </c>
      <c r="CB799" s="63">
        <f t="shared" si="723"/>
        <v>0.56736111111111143</v>
      </c>
      <c r="CC799" s="63">
        <f t="shared" si="724"/>
        <v>0.61319444444444449</v>
      </c>
      <c r="CD799" s="63">
        <f t="shared" si="725"/>
        <v>0.59092592592592608</v>
      </c>
      <c r="CE799" s="63">
        <f t="shared" si="726"/>
        <v>0.60134259259259271</v>
      </c>
      <c r="CF799" s="63">
        <f t="shared" si="727"/>
        <v>0.59695601851851843</v>
      </c>
      <c r="CG799" s="63">
        <f t="shared" si="728"/>
        <v>0.59626157407407399</v>
      </c>
      <c r="CH799" s="36"/>
      <c r="CI799" s="36"/>
      <c r="CJ799" s="36"/>
      <c r="CK799" s="36"/>
      <c r="CL799" s="60">
        <v>60</v>
      </c>
    </row>
    <row r="800" spans="1:90" ht="28.5" customHeight="1" x14ac:dyDescent="0.25">
      <c r="A800" s="37">
        <v>94</v>
      </c>
      <c r="B800" s="95"/>
      <c r="C800" s="95"/>
      <c r="D800" s="95"/>
      <c r="E800" s="39"/>
      <c r="F800" s="44"/>
      <c r="G800" s="44">
        <v>270.88</v>
      </c>
      <c r="H800" s="44">
        <f t="shared" si="682"/>
        <v>270.82</v>
      </c>
      <c r="I800" s="83">
        <v>270.77999999999997</v>
      </c>
      <c r="J800" s="43">
        <f t="shared" si="680"/>
        <v>-2.9544279488899082E-4</v>
      </c>
      <c r="K800" s="44">
        <f t="shared" si="681"/>
        <v>-8.0000000000040927E-2</v>
      </c>
      <c r="L800" s="16" t="s">
        <v>562</v>
      </c>
      <c r="M800" s="122" t="s">
        <v>1231</v>
      </c>
      <c r="N800" s="46">
        <f t="shared" si="688"/>
        <v>270.86</v>
      </c>
      <c r="O800" s="46">
        <v>-0.02</v>
      </c>
      <c r="P800" s="78">
        <v>270.88</v>
      </c>
      <c r="Q800" s="87"/>
      <c r="R800" s="78"/>
      <c r="U800" s="47" t="str">
        <f t="shared" si="729"/>
        <v/>
      </c>
      <c r="V800" s="47" t="str">
        <f t="shared" si="730"/>
        <v/>
      </c>
      <c r="W800" s="50"/>
      <c r="X800" s="50"/>
      <c r="Y800" s="50"/>
      <c r="Z800" s="50"/>
      <c r="AA800" s="50"/>
      <c r="AB800" s="50"/>
      <c r="AC800" s="50"/>
      <c r="AD800" s="50"/>
      <c r="AE800" s="51">
        <f t="shared" si="683"/>
        <v>94</v>
      </c>
      <c r="AF800" s="51" t="str">
        <f t="shared" si="684"/>
        <v/>
      </c>
      <c r="AG800" s="51" t="str">
        <f t="shared" si="685"/>
        <v/>
      </c>
      <c r="AH800" s="51" t="str">
        <f t="shared" si="686"/>
        <v/>
      </c>
      <c r="AI800" s="52">
        <f t="shared" si="687"/>
        <v>270.82</v>
      </c>
      <c r="AJ800" s="51"/>
      <c r="AK800" s="53"/>
      <c r="AL800" s="52"/>
      <c r="AM800" s="53">
        <f t="shared" si="689"/>
        <v>35</v>
      </c>
      <c r="AN800" s="53">
        <f>IF(AJ800&lt;&gt;"",IF(AJ800="o",VLOOKUP(AM800,OpenSect!$A$1:$D$11,2),IF(AJ800="u",VLOOKUP(AM800,UpHill!$A$1:$D$35,2),IF(AJ800="d",VLOOKUP(AM800,DownHill!$A$1:$D$29,2),IF(AJ800="f",VLOOKUP(AM800,FlatUnd!$A$2:$D$30,2),IF(AJ800="t",VLOOKUP(AM800,TimeAdd!$A$1:$D$176,2),IF(AJ800="l",VLOOKUP(AM800,SLimit!$A$1:$D$8,2),AN799)))))),AN799)</f>
        <v>40</v>
      </c>
      <c r="AO800" s="53">
        <f>IF(AJ800&lt;&gt;"",IF(AJ800="o",VLOOKUP(AM800,OpenSect!$A$1:$D$11,3),IF(AJ800="u",VLOOKUP(AM800,UpHill!$A$1:$D$35,3),IF(AJ800="d",VLOOKUP(AM800,DownHill!$A$3:$D$29,3),IF(AJ800="f",VLOOKUP(AM800,FlatUnd!$A$2:$D$30,3),IF(AJ800="t",VLOOKUP(AM800,TimeAdd!$A$1:$D$18,3),IF(AJ800="l",VLOOKUP(AM800,SLimit!$A$1:$D$8,3),AO799)))))),AO799)</f>
        <v>45</v>
      </c>
      <c r="AP800" s="53">
        <f>IF(AJ800&lt;&gt;"",IF(AJ800="o",VLOOKUP(AM800,OpenSect!$A$1:$D$11,4),IF(AJ800="u",VLOOKUP(AM800,UpHill!$A$1:$D$35,4),IF(AJ800="d",VLOOKUP(AM800,DownHill!$A$1:$D$29,4),IF(AJ800="f",VLOOKUP(AM800,FlatUnd!$A$2:$D$30,4),IF(AJ800="t",VLOOKUP(AM800,TimeAdd!$A$1:$D$18,4),IF(AJ800="l",VLOOKUP(AM800,SLimit!$A$1:$D$8,4),AP799)))))),AP799)</f>
        <v>50</v>
      </c>
      <c r="AQ800" s="53" t="str">
        <f t="shared" si="690"/>
        <v>80</v>
      </c>
      <c r="AR800" s="54" t="str">
        <f t="shared" si="691"/>
        <v>Warning - Cross road.</v>
      </c>
      <c r="AS800" s="55"/>
      <c r="AT800" s="55"/>
      <c r="AU800" s="56">
        <f>IF(GroupStTimes!$A$8=0,MIN(CB800,CD800,CF800),MIN(BZ800,CB800,CD800,CF800))</f>
        <v>0.56763888888888925</v>
      </c>
      <c r="AV800" s="56">
        <f>IF(GroupStTimes!$A$8=0,MAX(CC800,CE800,CG800),MAX(CA800,CC800,CE800,CG800))</f>
        <v>0.61347222222222231</v>
      </c>
      <c r="AW800" s="57" t="str">
        <f t="shared" si="692"/>
        <v/>
      </c>
      <c r="AX800" s="58" t="str">
        <f t="shared" si="693"/>
        <v/>
      </c>
      <c r="AY800" s="58" t="str">
        <f t="shared" si="694"/>
        <v/>
      </c>
      <c r="AZ800" s="31">
        <f t="shared" si="695"/>
        <v>257.10000000000002</v>
      </c>
      <c r="BA800" s="59">
        <f t="shared" si="696"/>
        <v>0.56644675925925947</v>
      </c>
      <c r="BB800" s="59">
        <f t="shared" si="697"/>
        <v>0.572002314814815</v>
      </c>
      <c r="BC800" s="59">
        <f t="shared" si="698"/>
        <v>0.55334490740740772</v>
      </c>
      <c r="BD800" s="59">
        <f t="shared" si="699"/>
        <v>0.59917824074074078</v>
      </c>
      <c r="BE800" s="59">
        <f t="shared" si="700"/>
        <v>0.57846064814814835</v>
      </c>
      <c r="BF800" s="59">
        <f t="shared" si="701"/>
        <v>0.58887731481481498</v>
      </c>
      <c r="BG800" s="59">
        <f t="shared" si="702"/>
        <v>0.58574074074074067</v>
      </c>
      <c r="BH800" s="59">
        <f t="shared" si="703"/>
        <v>0.58504629629629623</v>
      </c>
      <c r="BI800" s="31">
        <f t="shared" si="704"/>
        <v>13.71999999999997</v>
      </c>
      <c r="BJ800" s="61">
        <f t="shared" si="705"/>
        <v>0.39199999999999918</v>
      </c>
      <c r="BK800" s="61">
        <f t="shared" si="706"/>
        <v>0.34299999999999925</v>
      </c>
      <c r="BL800" s="61">
        <f t="shared" si="707"/>
        <v>0.30488888888888821</v>
      </c>
      <c r="BM800" s="61">
        <f t="shared" si="708"/>
        <v>0.27439999999999942</v>
      </c>
      <c r="BN800" s="62">
        <f t="shared" si="709"/>
        <v>0</v>
      </c>
      <c r="BO800" s="62">
        <f t="shared" si="710"/>
        <v>23</v>
      </c>
      <c r="BP800" s="62">
        <f t="shared" si="711"/>
        <v>31</v>
      </c>
      <c r="BQ800" s="62">
        <f t="shared" si="712"/>
        <v>0</v>
      </c>
      <c r="BR800" s="62">
        <f t="shared" si="713"/>
        <v>20</v>
      </c>
      <c r="BS800" s="62">
        <f t="shared" si="714"/>
        <v>35</v>
      </c>
      <c r="BT800" s="62">
        <f t="shared" si="715"/>
        <v>0</v>
      </c>
      <c r="BU800" s="62">
        <f t="shared" si="716"/>
        <v>18</v>
      </c>
      <c r="BV800" s="62">
        <f t="shared" si="717"/>
        <v>18</v>
      </c>
      <c r="BW800" s="62">
        <f t="shared" si="718"/>
        <v>0</v>
      </c>
      <c r="BX800" s="62">
        <f t="shared" si="719"/>
        <v>16</v>
      </c>
      <c r="BY800" s="62">
        <f t="shared" si="720"/>
        <v>28</v>
      </c>
      <c r="BZ800" s="63">
        <f t="shared" si="721"/>
        <v>0.58277777777777795</v>
      </c>
      <c r="CA800" s="63">
        <f t="shared" si="722"/>
        <v>0.58833333333333349</v>
      </c>
      <c r="CB800" s="63">
        <f t="shared" si="723"/>
        <v>0.56763888888888925</v>
      </c>
      <c r="CC800" s="63">
        <f t="shared" si="724"/>
        <v>0.61347222222222231</v>
      </c>
      <c r="CD800" s="63">
        <f t="shared" si="725"/>
        <v>0.59116898148148167</v>
      </c>
      <c r="CE800" s="63">
        <f t="shared" si="726"/>
        <v>0.6015856481481483</v>
      </c>
      <c r="CF800" s="63">
        <f t="shared" si="727"/>
        <v>0.59717592592592583</v>
      </c>
      <c r="CG800" s="63">
        <f t="shared" si="728"/>
        <v>0.59648148148148139</v>
      </c>
      <c r="CH800" s="36"/>
      <c r="CI800" s="36"/>
      <c r="CJ800" s="36"/>
      <c r="CK800" s="36"/>
      <c r="CL800" s="60">
        <v>60</v>
      </c>
    </row>
    <row r="801" spans="1:90" ht="28.5" customHeight="1" x14ac:dyDescent="0.25">
      <c r="A801" s="37">
        <v>94</v>
      </c>
      <c r="B801" s="95"/>
      <c r="C801" s="95"/>
      <c r="D801" s="95"/>
      <c r="E801" s="39"/>
      <c r="F801" s="44"/>
      <c r="G801" s="44">
        <v>271.23</v>
      </c>
      <c r="H801" s="44">
        <f t="shared" si="682"/>
        <v>271.17</v>
      </c>
      <c r="I801" s="83">
        <v>271.13</v>
      </c>
      <c r="J801" s="43">
        <f t="shared" si="680"/>
        <v>-2.950614096560356E-4</v>
      </c>
      <c r="K801" s="44">
        <f t="shared" si="681"/>
        <v>-8.0000000000040927E-2</v>
      </c>
      <c r="L801" s="16" t="s">
        <v>520</v>
      </c>
      <c r="M801" s="122" t="s">
        <v>1231</v>
      </c>
      <c r="N801" s="46">
        <f t="shared" si="688"/>
        <v>271.21000000000004</v>
      </c>
      <c r="O801" s="46">
        <v>-0.02</v>
      </c>
      <c r="P801" s="78">
        <v>271.23</v>
      </c>
      <c r="Q801" s="87"/>
      <c r="R801" s="78"/>
      <c r="U801" s="47" t="str">
        <f t="shared" si="729"/>
        <v/>
      </c>
      <c r="V801" s="47" t="str">
        <f t="shared" si="730"/>
        <v/>
      </c>
      <c r="W801" s="50"/>
      <c r="X801" s="50"/>
      <c r="Y801" s="50"/>
      <c r="Z801" s="50"/>
      <c r="AA801" s="50"/>
      <c r="AB801" s="50"/>
      <c r="AC801" s="50"/>
      <c r="AD801" s="50"/>
      <c r="AE801" s="51">
        <f t="shared" si="683"/>
        <v>94</v>
      </c>
      <c r="AF801" s="51" t="str">
        <f t="shared" si="684"/>
        <v/>
      </c>
      <c r="AG801" s="51" t="str">
        <f t="shared" si="685"/>
        <v/>
      </c>
      <c r="AH801" s="51" t="str">
        <f t="shared" si="686"/>
        <v/>
      </c>
      <c r="AI801" s="52">
        <f t="shared" si="687"/>
        <v>271.17</v>
      </c>
      <c r="AJ801" s="51"/>
      <c r="AK801" s="53"/>
      <c r="AL801" s="52"/>
      <c r="AM801" s="53">
        <f t="shared" si="689"/>
        <v>35</v>
      </c>
      <c r="AN801" s="53">
        <f>IF(AJ801&lt;&gt;"",IF(AJ801="o",VLOOKUP(AM801,OpenSect!$A$1:$D$11,2),IF(AJ801="u",VLOOKUP(AM801,UpHill!$A$1:$D$35,2),IF(AJ801="d",VLOOKUP(AM801,DownHill!$A$1:$D$29,2),IF(AJ801="f",VLOOKUP(AM801,FlatUnd!$A$2:$D$30,2),IF(AJ801="t",VLOOKUP(AM801,TimeAdd!$A$1:$D$176,2),IF(AJ801="l",VLOOKUP(AM801,SLimit!$A$1:$D$8,2),AN800)))))),AN800)</f>
        <v>40</v>
      </c>
      <c r="AO801" s="53">
        <f>IF(AJ801&lt;&gt;"",IF(AJ801="o",VLOOKUP(AM801,OpenSect!$A$1:$D$11,3),IF(AJ801="u",VLOOKUP(AM801,UpHill!$A$1:$D$35,3),IF(AJ801="d",VLOOKUP(AM801,DownHill!$A$3:$D$29,3),IF(AJ801="f",VLOOKUP(AM801,FlatUnd!$A$2:$D$30,3),IF(AJ801="t",VLOOKUP(AM801,TimeAdd!$A$1:$D$18,3),IF(AJ801="l",VLOOKUP(AM801,SLimit!$A$1:$D$8,3),AO800)))))),AO800)</f>
        <v>45</v>
      </c>
      <c r="AP801" s="53">
        <f>IF(AJ801&lt;&gt;"",IF(AJ801="o",VLOOKUP(AM801,OpenSect!$A$1:$D$11,4),IF(AJ801="u",VLOOKUP(AM801,UpHill!$A$1:$D$35,4),IF(AJ801="d",VLOOKUP(AM801,DownHill!$A$1:$D$29,4),IF(AJ801="f",VLOOKUP(AM801,FlatUnd!$A$2:$D$30,4),IF(AJ801="t",VLOOKUP(AM801,TimeAdd!$A$1:$D$18,4),IF(AJ801="l",VLOOKUP(AM801,SLimit!$A$1:$D$8,4),AP800)))))),AP800)</f>
        <v>50</v>
      </c>
      <c r="AQ801" s="53" t="str">
        <f t="shared" si="690"/>
        <v>80</v>
      </c>
      <c r="AR801" s="54" t="str">
        <f t="shared" si="691"/>
        <v xml:space="preserve">80 Speed limit. </v>
      </c>
      <c r="AS801" s="55"/>
      <c r="AT801" s="55"/>
      <c r="AU801" s="56">
        <f>IF(GroupStTimes!$A$8=0,MIN(CB801,CD801,CF801),MIN(BZ801,CB801,CD801,CF801))</f>
        <v>0.56799768518518545</v>
      </c>
      <c r="AV801" s="56">
        <f>IF(GroupStTimes!$A$8=0,MAX(CC801,CE801,CG801),MAX(CA801,CC801,CE801,CG801))</f>
        <v>0.61383101851851851</v>
      </c>
      <c r="AW801" s="57" t="str">
        <f t="shared" si="692"/>
        <v/>
      </c>
      <c r="AX801" s="58" t="str">
        <f t="shared" si="693"/>
        <v/>
      </c>
      <c r="AY801" s="58" t="str">
        <f t="shared" si="694"/>
        <v/>
      </c>
      <c r="AZ801" s="31">
        <f t="shared" si="695"/>
        <v>257.10000000000002</v>
      </c>
      <c r="BA801" s="59">
        <f t="shared" si="696"/>
        <v>0.56644675925925947</v>
      </c>
      <c r="BB801" s="59">
        <f t="shared" si="697"/>
        <v>0.572002314814815</v>
      </c>
      <c r="BC801" s="59">
        <f t="shared" si="698"/>
        <v>0.55334490740740772</v>
      </c>
      <c r="BD801" s="59">
        <f t="shared" si="699"/>
        <v>0.59917824074074078</v>
      </c>
      <c r="BE801" s="59">
        <f t="shared" si="700"/>
        <v>0.57846064814814835</v>
      </c>
      <c r="BF801" s="59">
        <f t="shared" si="701"/>
        <v>0.58887731481481498</v>
      </c>
      <c r="BG801" s="59">
        <f t="shared" si="702"/>
        <v>0.58574074074074067</v>
      </c>
      <c r="BH801" s="59">
        <f t="shared" si="703"/>
        <v>0.58504629629629623</v>
      </c>
      <c r="BI801" s="31">
        <f t="shared" si="704"/>
        <v>14.069999999999993</v>
      </c>
      <c r="BJ801" s="61">
        <f t="shared" si="705"/>
        <v>0.4019999999999998</v>
      </c>
      <c r="BK801" s="61">
        <f t="shared" si="706"/>
        <v>0.35174999999999984</v>
      </c>
      <c r="BL801" s="61">
        <f t="shared" si="707"/>
        <v>0.31266666666666654</v>
      </c>
      <c r="BM801" s="61">
        <f t="shared" si="708"/>
        <v>0.28139999999999987</v>
      </c>
      <c r="BN801" s="62">
        <f t="shared" si="709"/>
        <v>0</v>
      </c>
      <c r="BO801" s="62">
        <f t="shared" si="710"/>
        <v>24</v>
      </c>
      <c r="BP801" s="62">
        <f t="shared" si="711"/>
        <v>7</v>
      </c>
      <c r="BQ801" s="62">
        <f t="shared" si="712"/>
        <v>0</v>
      </c>
      <c r="BR801" s="62">
        <f t="shared" si="713"/>
        <v>21</v>
      </c>
      <c r="BS801" s="62">
        <f t="shared" si="714"/>
        <v>6</v>
      </c>
      <c r="BT801" s="62">
        <f t="shared" si="715"/>
        <v>0</v>
      </c>
      <c r="BU801" s="62">
        <f t="shared" si="716"/>
        <v>18</v>
      </c>
      <c r="BV801" s="62">
        <f t="shared" si="717"/>
        <v>46</v>
      </c>
      <c r="BW801" s="62">
        <f t="shared" si="718"/>
        <v>0</v>
      </c>
      <c r="BX801" s="62">
        <f t="shared" si="719"/>
        <v>16</v>
      </c>
      <c r="BY801" s="62">
        <f t="shared" si="720"/>
        <v>53</v>
      </c>
      <c r="BZ801" s="63">
        <f t="shared" si="721"/>
        <v>0.58319444444444468</v>
      </c>
      <c r="CA801" s="63">
        <f t="shared" si="722"/>
        <v>0.58875000000000022</v>
      </c>
      <c r="CB801" s="63">
        <f t="shared" si="723"/>
        <v>0.56799768518518545</v>
      </c>
      <c r="CC801" s="63">
        <f t="shared" si="724"/>
        <v>0.61383101851851851</v>
      </c>
      <c r="CD801" s="63">
        <f t="shared" si="725"/>
        <v>0.59149305555555576</v>
      </c>
      <c r="CE801" s="63">
        <f t="shared" si="726"/>
        <v>0.60190972222222239</v>
      </c>
      <c r="CF801" s="63">
        <f t="shared" si="727"/>
        <v>0.59746527777777769</v>
      </c>
      <c r="CG801" s="63">
        <f t="shared" si="728"/>
        <v>0.59677083333333325</v>
      </c>
      <c r="CH801" s="36"/>
      <c r="CI801" s="36"/>
      <c r="CJ801" s="36"/>
      <c r="CK801" s="36"/>
      <c r="CL801" s="60">
        <v>60</v>
      </c>
    </row>
    <row r="802" spans="1:90" ht="28.5" customHeight="1" x14ac:dyDescent="0.25">
      <c r="A802" s="37">
        <v>94</v>
      </c>
      <c r="B802" s="95"/>
      <c r="C802" s="95"/>
      <c r="D802" s="95"/>
      <c r="E802" s="39"/>
      <c r="F802" s="44"/>
      <c r="G802" s="44">
        <v>271.64</v>
      </c>
      <c r="H802" s="44">
        <f t="shared" si="682"/>
        <v>271.58</v>
      </c>
      <c r="I802" s="83">
        <v>271.54000000000002</v>
      </c>
      <c r="J802" s="43">
        <f t="shared" si="680"/>
        <v>-2.9461589452745111E-4</v>
      </c>
      <c r="K802" s="44">
        <f t="shared" si="681"/>
        <v>-7.9999999999984084E-2</v>
      </c>
      <c r="L802" s="16" t="s">
        <v>562</v>
      </c>
      <c r="M802" s="122" t="s">
        <v>1231</v>
      </c>
      <c r="N802" s="46">
        <f t="shared" si="688"/>
        <v>271.62</v>
      </c>
      <c r="O802" s="46">
        <v>-0.02</v>
      </c>
      <c r="P802" s="78">
        <v>271.64</v>
      </c>
      <c r="Q802" s="87"/>
      <c r="R802" s="78"/>
      <c r="U802" s="47" t="str">
        <f t="shared" si="729"/>
        <v/>
      </c>
      <c r="V802" s="47" t="str">
        <f t="shared" si="730"/>
        <v/>
      </c>
      <c r="W802" s="50"/>
      <c r="X802" s="50"/>
      <c r="Y802" s="50"/>
      <c r="Z802" s="50"/>
      <c r="AA802" s="50"/>
      <c r="AB802" s="50"/>
      <c r="AC802" s="50"/>
      <c r="AD802" s="50"/>
      <c r="AE802" s="51">
        <f t="shared" si="683"/>
        <v>94</v>
      </c>
      <c r="AF802" s="51" t="str">
        <f t="shared" si="684"/>
        <v/>
      </c>
      <c r="AG802" s="51" t="str">
        <f t="shared" si="685"/>
        <v/>
      </c>
      <c r="AH802" s="51" t="str">
        <f t="shared" si="686"/>
        <v/>
      </c>
      <c r="AI802" s="52">
        <f t="shared" si="687"/>
        <v>271.58</v>
      </c>
      <c r="AJ802" s="51"/>
      <c r="AK802" s="53"/>
      <c r="AL802" s="52"/>
      <c r="AM802" s="53">
        <f t="shared" si="689"/>
        <v>35</v>
      </c>
      <c r="AN802" s="53">
        <f>IF(AJ802&lt;&gt;"",IF(AJ802="o",VLOOKUP(AM802,OpenSect!$A$1:$D$11,2),IF(AJ802="u",VLOOKUP(AM802,UpHill!$A$1:$D$35,2),IF(AJ802="d",VLOOKUP(AM802,DownHill!$A$1:$D$29,2),IF(AJ802="f",VLOOKUP(AM802,FlatUnd!$A$2:$D$30,2),IF(AJ802="t",VLOOKUP(AM802,TimeAdd!$A$1:$D$176,2),IF(AJ802="l",VLOOKUP(AM802,SLimit!$A$1:$D$8,2),AN801)))))),AN801)</f>
        <v>40</v>
      </c>
      <c r="AO802" s="53">
        <f>IF(AJ802&lt;&gt;"",IF(AJ802="o",VLOOKUP(AM802,OpenSect!$A$1:$D$11,3),IF(AJ802="u",VLOOKUP(AM802,UpHill!$A$1:$D$35,3),IF(AJ802="d",VLOOKUP(AM802,DownHill!$A$3:$D$29,3),IF(AJ802="f",VLOOKUP(AM802,FlatUnd!$A$2:$D$30,3),IF(AJ802="t",VLOOKUP(AM802,TimeAdd!$A$1:$D$18,3),IF(AJ802="l",VLOOKUP(AM802,SLimit!$A$1:$D$8,3),AO801)))))),AO801)</f>
        <v>45</v>
      </c>
      <c r="AP802" s="53">
        <f>IF(AJ802&lt;&gt;"",IF(AJ802="o",VLOOKUP(AM802,OpenSect!$A$1:$D$11,4),IF(AJ802="u",VLOOKUP(AM802,UpHill!$A$1:$D$35,4),IF(AJ802="d",VLOOKUP(AM802,DownHill!$A$1:$D$29,4),IF(AJ802="f",VLOOKUP(AM802,FlatUnd!$A$2:$D$30,4),IF(AJ802="t",VLOOKUP(AM802,TimeAdd!$A$1:$D$18,4),IF(AJ802="l",VLOOKUP(AM802,SLimit!$A$1:$D$8,4),AP801)))))),AP801)</f>
        <v>50</v>
      </c>
      <c r="AQ802" s="53" t="str">
        <f t="shared" si="690"/>
        <v>80</v>
      </c>
      <c r="AR802" s="54" t="str">
        <f t="shared" si="691"/>
        <v>Warning - Cross road.</v>
      </c>
      <c r="AS802" s="55"/>
      <c r="AT802" s="55"/>
      <c r="AU802" s="56">
        <f>IF(GroupStTimes!$A$8=0,MIN(CB802,CD802,CF802),MIN(BZ802,CB802,CD802,CF802))</f>
        <v>0.56842592592592622</v>
      </c>
      <c r="AV802" s="56">
        <f>IF(GroupStTimes!$A$8=0,MAX(CC802,CE802,CG802),MAX(CA802,CC802,CE802,CG802))</f>
        <v>0.61425925925925928</v>
      </c>
      <c r="AW802" s="57" t="str">
        <f t="shared" si="692"/>
        <v/>
      </c>
      <c r="AX802" s="58" t="str">
        <f t="shared" si="693"/>
        <v/>
      </c>
      <c r="AY802" s="58" t="str">
        <f t="shared" si="694"/>
        <v/>
      </c>
      <c r="AZ802" s="31">
        <f t="shared" si="695"/>
        <v>257.10000000000002</v>
      </c>
      <c r="BA802" s="59">
        <f t="shared" si="696"/>
        <v>0.56644675925925947</v>
      </c>
      <c r="BB802" s="59">
        <f t="shared" si="697"/>
        <v>0.572002314814815</v>
      </c>
      <c r="BC802" s="59">
        <f t="shared" si="698"/>
        <v>0.55334490740740772</v>
      </c>
      <c r="BD802" s="59">
        <f t="shared" si="699"/>
        <v>0.59917824074074078</v>
      </c>
      <c r="BE802" s="59">
        <f t="shared" si="700"/>
        <v>0.57846064814814835</v>
      </c>
      <c r="BF802" s="59">
        <f t="shared" si="701"/>
        <v>0.58887731481481498</v>
      </c>
      <c r="BG802" s="59">
        <f t="shared" si="702"/>
        <v>0.58574074074074067</v>
      </c>
      <c r="BH802" s="59">
        <f t="shared" si="703"/>
        <v>0.58504629629629623</v>
      </c>
      <c r="BI802" s="31">
        <f t="shared" si="704"/>
        <v>14.479999999999961</v>
      </c>
      <c r="BJ802" s="61">
        <f t="shared" si="705"/>
        <v>0.41371428571428459</v>
      </c>
      <c r="BK802" s="61">
        <f t="shared" si="706"/>
        <v>0.36199999999999904</v>
      </c>
      <c r="BL802" s="61">
        <f t="shared" si="707"/>
        <v>0.32177777777777694</v>
      </c>
      <c r="BM802" s="61">
        <f t="shared" si="708"/>
        <v>0.28959999999999925</v>
      </c>
      <c r="BN802" s="62">
        <f t="shared" si="709"/>
        <v>0</v>
      </c>
      <c r="BO802" s="62">
        <f t="shared" si="710"/>
        <v>24</v>
      </c>
      <c r="BP802" s="62">
        <f t="shared" si="711"/>
        <v>49</v>
      </c>
      <c r="BQ802" s="62">
        <f t="shared" si="712"/>
        <v>0</v>
      </c>
      <c r="BR802" s="62">
        <f t="shared" si="713"/>
        <v>21</v>
      </c>
      <c r="BS802" s="62">
        <f t="shared" si="714"/>
        <v>43</v>
      </c>
      <c r="BT802" s="62">
        <f t="shared" si="715"/>
        <v>0</v>
      </c>
      <c r="BU802" s="62">
        <f t="shared" si="716"/>
        <v>19</v>
      </c>
      <c r="BV802" s="62">
        <f t="shared" si="717"/>
        <v>18</v>
      </c>
      <c r="BW802" s="62">
        <f t="shared" si="718"/>
        <v>0</v>
      </c>
      <c r="BX802" s="62">
        <f t="shared" si="719"/>
        <v>17</v>
      </c>
      <c r="BY802" s="62">
        <f t="shared" si="720"/>
        <v>23</v>
      </c>
      <c r="BZ802" s="63">
        <f t="shared" si="721"/>
        <v>0.58368055555555576</v>
      </c>
      <c r="CA802" s="63">
        <f t="shared" si="722"/>
        <v>0.58923611111111129</v>
      </c>
      <c r="CB802" s="63">
        <f t="shared" si="723"/>
        <v>0.56842592592592622</v>
      </c>
      <c r="CC802" s="63">
        <f t="shared" si="724"/>
        <v>0.61425925925925928</v>
      </c>
      <c r="CD802" s="63">
        <f t="shared" si="725"/>
        <v>0.59186342592592611</v>
      </c>
      <c r="CE802" s="63">
        <f t="shared" si="726"/>
        <v>0.60228009259259274</v>
      </c>
      <c r="CF802" s="63">
        <f t="shared" si="727"/>
        <v>0.59781249999999997</v>
      </c>
      <c r="CG802" s="63">
        <f t="shared" si="728"/>
        <v>0.59711805555555553</v>
      </c>
      <c r="CH802" s="36"/>
      <c r="CI802" s="36"/>
      <c r="CJ802" s="36"/>
      <c r="CK802" s="36"/>
      <c r="CL802" s="60">
        <v>60</v>
      </c>
    </row>
    <row r="803" spans="1:90" ht="40.5" x14ac:dyDescent="0.25">
      <c r="A803" s="37">
        <v>94</v>
      </c>
      <c r="B803" s="95"/>
      <c r="C803" s="95" t="s">
        <v>31</v>
      </c>
      <c r="D803" s="95">
        <v>35</v>
      </c>
      <c r="E803" s="39"/>
      <c r="F803" s="44"/>
      <c r="G803" s="44">
        <v>271.89999999999998</v>
      </c>
      <c r="H803" s="44">
        <f t="shared" si="682"/>
        <v>271.83999999999997</v>
      </c>
      <c r="I803" s="83">
        <v>271.8</v>
      </c>
      <c r="J803" s="43">
        <f t="shared" si="680"/>
        <v>-2.9433406916844771E-4</v>
      </c>
      <c r="K803" s="44">
        <f t="shared" si="681"/>
        <v>-7.9999999999984084E-2</v>
      </c>
      <c r="L803" s="16" t="s">
        <v>1641</v>
      </c>
      <c r="M803" s="122" t="s">
        <v>1231</v>
      </c>
      <c r="N803" s="46">
        <f t="shared" si="688"/>
        <v>271.88</v>
      </c>
      <c r="O803" s="46">
        <v>-0.02</v>
      </c>
      <c r="P803" s="78">
        <v>271.89999999999998</v>
      </c>
      <c r="Q803" s="87"/>
      <c r="R803" s="78"/>
      <c r="U803" s="47" t="str">
        <f t="shared" si="729"/>
        <v/>
      </c>
      <c r="V803" s="47" t="str">
        <f t="shared" si="730"/>
        <v/>
      </c>
      <c r="W803" s="50"/>
      <c r="X803" s="50"/>
      <c r="Y803" s="50"/>
      <c r="Z803" s="50"/>
      <c r="AA803" s="50"/>
      <c r="AB803" s="50"/>
      <c r="AC803" s="50"/>
      <c r="AD803" s="50"/>
      <c r="AE803" s="51">
        <f t="shared" si="683"/>
        <v>94</v>
      </c>
      <c r="AF803" s="51" t="str">
        <f t="shared" si="684"/>
        <v/>
      </c>
      <c r="AG803" s="51" t="str">
        <f t="shared" si="685"/>
        <v>l</v>
      </c>
      <c r="AH803" s="51">
        <f t="shared" si="686"/>
        <v>35</v>
      </c>
      <c r="AI803" s="52">
        <f t="shared" si="687"/>
        <v>271.83999999999997</v>
      </c>
      <c r="AJ803" s="51" t="s">
        <v>31</v>
      </c>
      <c r="AK803" s="53"/>
      <c r="AL803" s="52"/>
      <c r="AM803" s="53">
        <f t="shared" si="689"/>
        <v>35</v>
      </c>
      <c r="AN803" s="53">
        <f>IF(AJ803&lt;&gt;"",IF(AJ803="o",VLOOKUP(AM803,OpenSect!$A$1:$D$11,2),IF(AJ803="u",VLOOKUP(AM803,UpHill!$A$1:$D$35,2),IF(AJ803="d",VLOOKUP(AM803,DownHill!$A$1:$D$29,2),IF(AJ803="f",VLOOKUP(AM803,FlatUnd!$A$2:$D$30,2),IF(AJ803="t",VLOOKUP(AM803,TimeAdd!$A$1:$D$176,2),IF(AJ803="l",VLOOKUP(AM803,SLimit!$A$1:$D$8,2),AN802)))))),AN802)</f>
        <v>40</v>
      </c>
      <c r="AO803" s="53">
        <f>IF(AJ803&lt;&gt;"",IF(AJ803="o",VLOOKUP(AM803,OpenSect!$A$1:$D$11,3),IF(AJ803="u",VLOOKUP(AM803,UpHill!$A$1:$D$35,3),IF(AJ803="d",VLOOKUP(AM803,DownHill!$A$3:$D$29,3),IF(AJ803="f",VLOOKUP(AM803,FlatUnd!$A$2:$D$30,3),IF(AJ803="t",VLOOKUP(AM803,TimeAdd!$A$1:$D$18,3),IF(AJ803="l",VLOOKUP(AM803,SLimit!$A$1:$D$8,3),AO802)))))),AO802)</f>
        <v>45</v>
      </c>
      <c r="AP803" s="53">
        <f>IF(AJ803&lt;&gt;"",IF(AJ803="o",VLOOKUP(AM803,OpenSect!$A$1:$D$11,4),IF(AJ803="u",VLOOKUP(AM803,UpHill!$A$1:$D$35,4),IF(AJ803="d",VLOOKUP(AM803,DownHill!$A$1:$D$29,4),IF(AJ803="f",VLOOKUP(AM803,FlatUnd!$A$2:$D$30,4),IF(AJ803="t",VLOOKUP(AM803,TimeAdd!$A$1:$D$18,4),IF(AJ803="l",VLOOKUP(AM803,SLimit!$A$1:$D$8,4),AP802)))))),AP802)</f>
        <v>50</v>
      </c>
      <c r="AQ803" s="53" t="str">
        <f t="shared" si="690"/>
        <v>80</v>
      </c>
      <c r="AR803" s="54" t="str">
        <f t="shared" si="691"/>
        <v>STOP (Was Traffic light)  carry straight on.{Carnival City}</v>
      </c>
      <c r="AS803" s="55"/>
      <c r="AT803" s="55"/>
      <c r="AU803" s="56">
        <f>IF(GroupStTimes!$A$8=0,MIN(CB803,CD803,CF803),MIN(BZ803,CB803,CD803,CF803))</f>
        <v>0.56870370370370404</v>
      </c>
      <c r="AV803" s="56">
        <f>IF(GroupStTimes!$A$8=0,MAX(CC803,CE803,CG803),MAX(CA803,CC803,CE803,CG803))</f>
        <v>0.6145370370370371</v>
      </c>
      <c r="AW803" s="57" t="str">
        <f t="shared" si="692"/>
        <v/>
      </c>
      <c r="AX803" s="58" t="str">
        <f t="shared" si="693"/>
        <v/>
      </c>
      <c r="AY803" s="58" t="str">
        <f t="shared" si="694"/>
        <v/>
      </c>
      <c r="AZ803" s="31">
        <f t="shared" si="695"/>
        <v>257.10000000000002</v>
      </c>
      <c r="BA803" s="59">
        <f t="shared" si="696"/>
        <v>0.56644675925925947</v>
      </c>
      <c r="BB803" s="59">
        <f t="shared" si="697"/>
        <v>0.572002314814815</v>
      </c>
      <c r="BC803" s="59">
        <f t="shared" si="698"/>
        <v>0.55334490740740772</v>
      </c>
      <c r="BD803" s="59">
        <f t="shared" si="699"/>
        <v>0.59917824074074078</v>
      </c>
      <c r="BE803" s="59">
        <f t="shared" si="700"/>
        <v>0.57846064814814835</v>
      </c>
      <c r="BF803" s="59">
        <f t="shared" si="701"/>
        <v>0.58887731481481498</v>
      </c>
      <c r="BG803" s="59">
        <f t="shared" si="702"/>
        <v>0.58574074074074067</v>
      </c>
      <c r="BH803" s="59">
        <f t="shared" si="703"/>
        <v>0.58504629629629623</v>
      </c>
      <c r="BI803" s="31">
        <f t="shared" si="704"/>
        <v>14.739999999999952</v>
      </c>
      <c r="BJ803" s="61">
        <f t="shared" si="705"/>
        <v>0.42114285714285576</v>
      </c>
      <c r="BK803" s="61">
        <f t="shared" si="706"/>
        <v>0.36849999999999883</v>
      </c>
      <c r="BL803" s="61">
        <f t="shared" si="707"/>
        <v>0.32755555555555449</v>
      </c>
      <c r="BM803" s="61">
        <f t="shared" si="708"/>
        <v>0.29479999999999906</v>
      </c>
      <c r="BN803" s="62">
        <f t="shared" si="709"/>
        <v>0</v>
      </c>
      <c r="BO803" s="62">
        <f t="shared" si="710"/>
        <v>25</v>
      </c>
      <c r="BP803" s="62">
        <f t="shared" si="711"/>
        <v>16</v>
      </c>
      <c r="BQ803" s="62">
        <f t="shared" si="712"/>
        <v>0</v>
      </c>
      <c r="BR803" s="62">
        <f t="shared" si="713"/>
        <v>22</v>
      </c>
      <c r="BS803" s="62">
        <f t="shared" si="714"/>
        <v>7</v>
      </c>
      <c r="BT803" s="62">
        <f t="shared" si="715"/>
        <v>0</v>
      </c>
      <c r="BU803" s="62">
        <f t="shared" si="716"/>
        <v>19</v>
      </c>
      <c r="BV803" s="62">
        <f t="shared" si="717"/>
        <v>39</v>
      </c>
      <c r="BW803" s="62">
        <f t="shared" si="718"/>
        <v>0</v>
      </c>
      <c r="BX803" s="62">
        <f t="shared" si="719"/>
        <v>17</v>
      </c>
      <c r="BY803" s="62">
        <f t="shared" si="720"/>
        <v>41</v>
      </c>
      <c r="BZ803" s="63">
        <f t="shared" si="721"/>
        <v>0.58399305555555581</v>
      </c>
      <c r="CA803" s="63">
        <f t="shared" si="722"/>
        <v>0.58954861111111134</v>
      </c>
      <c r="CB803" s="63">
        <f t="shared" si="723"/>
        <v>0.56870370370370404</v>
      </c>
      <c r="CC803" s="63">
        <f t="shared" si="724"/>
        <v>0.6145370370370371</v>
      </c>
      <c r="CD803" s="63">
        <f t="shared" si="725"/>
        <v>0.59210648148148171</v>
      </c>
      <c r="CE803" s="63">
        <f t="shared" si="726"/>
        <v>0.60252314814814834</v>
      </c>
      <c r="CF803" s="63">
        <f t="shared" si="727"/>
        <v>0.59802083333333322</v>
      </c>
      <c r="CG803" s="63">
        <f t="shared" si="728"/>
        <v>0.59732638888888878</v>
      </c>
      <c r="CH803" s="36"/>
      <c r="CI803" s="36"/>
      <c r="CJ803" s="36"/>
      <c r="CK803" s="36"/>
      <c r="CL803" s="60">
        <v>60</v>
      </c>
    </row>
    <row r="804" spans="1:90" ht="28.5" customHeight="1" x14ac:dyDescent="0.25">
      <c r="A804" s="37">
        <v>94</v>
      </c>
      <c r="B804" s="95"/>
      <c r="C804" s="95"/>
      <c r="D804" s="95"/>
      <c r="E804" s="39"/>
      <c r="F804" s="44"/>
      <c r="G804" s="44">
        <v>272.27999999999997</v>
      </c>
      <c r="H804" s="44">
        <f t="shared" si="682"/>
        <v>272.22000000000003</v>
      </c>
      <c r="I804" s="83">
        <v>272.18</v>
      </c>
      <c r="J804" s="43">
        <f t="shared" si="680"/>
        <v>-2.9392313909906709E-4</v>
      </c>
      <c r="K804" s="44">
        <f t="shared" si="681"/>
        <v>-7.9999999999984084E-2</v>
      </c>
      <c r="L804" s="16" t="s">
        <v>1639</v>
      </c>
      <c r="M804" s="122" t="s">
        <v>1231</v>
      </c>
      <c r="N804" s="46">
        <f t="shared" si="688"/>
        <v>272.26</v>
      </c>
      <c r="O804" s="46">
        <v>-0.02</v>
      </c>
      <c r="P804" s="78">
        <v>272.27999999999997</v>
      </c>
      <c r="Q804" s="87"/>
      <c r="R804" s="78"/>
      <c r="U804" s="47" t="str">
        <f t="shared" si="729"/>
        <v/>
      </c>
      <c r="V804" s="47" t="str">
        <f t="shared" si="730"/>
        <v/>
      </c>
      <c r="W804" s="50"/>
      <c r="X804" s="50"/>
      <c r="Y804" s="50"/>
      <c r="Z804" s="50"/>
      <c r="AA804" s="50"/>
      <c r="AB804" s="50"/>
      <c r="AC804" s="50"/>
      <c r="AD804" s="50"/>
      <c r="AE804" s="51">
        <f t="shared" si="683"/>
        <v>94</v>
      </c>
      <c r="AF804" s="51" t="str">
        <f t="shared" si="684"/>
        <v/>
      </c>
      <c r="AG804" s="51" t="str">
        <f t="shared" si="685"/>
        <v/>
      </c>
      <c r="AH804" s="51" t="str">
        <f t="shared" si="686"/>
        <v/>
      </c>
      <c r="AI804" s="52">
        <f t="shared" si="687"/>
        <v>272.22000000000003</v>
      </c>
      <c r="AJ804" s="51"/>
      <c r="AK804" s="53"/>
      <c r="AL804" s="52"/>
      <c r="AM804" s="53">
        <f t="shared" si="689"/>
        <v>35</v>
      </c>
      <c r="AN804" s="53">
        <f>IF(AJ804&lt;&gt;"",IF(AJ804="o",VLOOKUP(AM804,OpenSect!$A$1:$D$11,2),IF(AJ804="u",VLOOKUP(AM804,UpHill!$A$1:$D$35,2),IF(AJ804="d",VLOOKUP(AM804,DownHill!$A$1:$D$29,2),IF(AJ804="f",VLOOKUP(AM804,FlatUnd!$A$2:$D$30,2),IF(AJ804="t",VLOOKUP(AM804,TimeAdd!$A$1:$D$176,2),IF(AJ804="l",VLOOKUP(AM804,SLimit!$A$1:$D$8,2),AN803)))))),AN803)</f>
        <v>40</v>
      </c>
      <c r="AO804" s="53">
        <f>IF(AJ804&lt;&gt;"",IF(AJ804="o",VLOOKUP(AM804,OpenSect!$A$1:$D$11,3),IF(AJ804="u",VLOOKUP(AM804,UpHill!$A$1:$D$35,3),IF(AJ804="d",VLOOKUP(AM804,DownHill!$A$3:$D$29,3),IF(AJ804="f",VLOOKUP(AM804,FlatUnd!$A$2:$D$30,3),IF(AJ804="t",VLOOKUP(AM804,TimeAdd!$A$1:$D$18,3),IF(AJ804="l",VLOOKUP(AM804,SLimit!$A$1:$D$8,3),AO803)))))),AO803)</f>
        <v>45</v>
      </c>
      <c r="AP804" s="53">
        <f>IF(AJ804&lt;&gt;"",IF(AJ804="o",VLOOKUP(AM804,OpenSect!$A$1:$D$11,4),IF(AJ804="u",VLOOKUP(AM804,UpHill!$A$1:$D$35,4),IF(AJ804="d",VLOOKUP(AM804,DownHill!$A$1:$D$29,4),IF(AJ804="f",VLOOKUP(AM804,FlatUnd!$A$2:$D$30,4),IF(AJ804="t",VLOOKUP(AM804,TimeAdd!$A$1:$D$18,4),IF(AJ804="l",VLOOKUP(AM804,SLimit!$A$1:$D$8,4),AP803)))))),AP803)</f>
        <v>50</v>
      </c>
      <c r="AQ804" s="53" t="str">
        <f t="shared" si="690"/>
        <v>80</v>
      </c>
      <c r="AR804" s="54" t="str">
        <f t="shared" si="691"/>
        <v xml:space="preserve">80 Speed limit. Construction . </v>
      </c>
      <c r="AS804" s="55"/>
      <c r="AT804" s="55"/>
      <c r="AU804" s="56">
        <f>IF(GroupStTimes!$A$8=0,MIN(CB804,CD804,CF804),MIN(BZ804,CB804,CD804,CF804))</f>
        <v>0.56909722222222248</v>
      </c>
      <c r="AV804" s="56">
        <f>IF(GroupStTimes!$A$8=0,MAX(CC804,CE804,CG804),MAX(CA804,CC804,CE804,CG804))</f>
        <v>0.61493055555555554</v>
      </c>
      <c r="AW804" s="57" t="str">
        <f t="shared" si="692"/>
        <v/>
      </c>
      <c r="AX804" s="58" t="str">
        <f t="shared" si="693"/>
        <v/>
      </c>
      <c r="AY804" s="58" t="str">
        <f t="shared" si="694"/>
        <v/>
      </c>
      <c r="AZ804" s="31">
        <f t="shared" si="695"/>
        <v>257.10000000000002</v>
      </c>
      <c r="BA804" s="59">
        <f t="shared" si="696"/>
        <v>0.56644675925925947</v>
      </c>
      <c r="BB804" s="59">
        <f t="shared" si="697"/>
        <v>0.572002314814815</v>
      </c>
      <c r="BC804" s="59">
        <f t="shared" si="698"/>
        <v>0.55334490740740772</v>
      </c>
      <c r="BD804" s="59">
        <f t="shared" si="699"/>
        <v>0.59917824074074078</v>
      </c>
      <c r="BE804" s="59">
        <f t="shared" si="700"/>
        <v>0.57846064814814835</v>
      </c>
      <c r="BF804" s="59">
        <f t="shared" si="701"/>
        <v>0.58887731481481498</v>
      </c>
      <c r="BG804" s="59">
        <f t="shared" si="702"/>
        <v>0.58574074074074067</v>
      </c>
      <c r="BH804" s="59">
        <f t="shared" si="703"/>
        <v>0.58504629629629623</v>
      </c>
      <c r="BI804" s="31">
        <f t="shared" si="704"/>
        <v>15.120000000000005</v>
      </c>
      <c r="BJ804" s="61">
        <f t="shared" si="705"/>
        <v>0.43200000000000011</v>
      </c>
      <c r="BK804" s="61">
        <f t="shared" si="706"/>
        <v>0.37800000000000011</v>
      </c>
      <c r="BL804" s="61">
        <f t="shared" si="707"/>
        <v>0.33600000000000008</v>
      </c>
      <c r="BM804" s="61">
        <f t="shared" si="708"/>
        <v>0.30240000000000011</v>
      </c>
      <c r="BN804" s="62">
        <f t="shared" si="709"/>
        <v>0</v>
      </c>
      <c r="BO804" s="62">
        <f t="shared" si="710"/>
        <v>25</v>
      </c>
      <c r="BP804" s="62">
        <f t="shared" si="711"/>
        <v>55</v>
      </c>
      <c r="BQ804" s="62">
        <f t="shared" si="712"/>
        <v>0</v>
      </c>
      <c r="BR804" s="62">
        <f t="shared" si="713"/>
        <v>22</v>
      </c>
      <c r="BS804" s="62">
        <f t="shared" si="714"/>
        <v>41</v>
      </c>
      <c r="BT804" s="62">
        <f t="shared" si="715"/>
        <v>0</v>
      </c>
      <c r="BU804" s="62">
        <f t="shared" si="716"/>
        <v>20</v>
      </c>
      <c r="BV804" s="62">
        <f t="shared" si="717"/>
        <v>10</v>
      </c>
      <c r="BW804" s="62">
        <f t="shared" si="718"/>
        <v>0</v>
      </c>
      <c r="BX804" s="62">
        <f t="shared" si="719"/>
        <v>18</v>
      </c>
      <c r="BY804" s="62">
        <f t="shared" si="720"/>
        <v>9</v>
      </c>
      <c r="BZ804" s="63">
        <f t="shared" si="721"/>
        <v>0.58444444444444466</v>
      </c>
      <c r="CA804" s="63">
        <f t="shared" si="722"/>
        <v>0.59000000000000019</v>
      </c>
      <c r="CB804" s="63">
        <f t="shared" si="723"/>
        <v>0.56909722222222248</v>
      </c>
      <c r="CC804" s="63">
        <f t="shared" si="724"/>
        <v>0.61493055555555554</v>
      </c>
      <c r="CD804" s="63">
        <f t="shared" si="725"/>
        <v>0.59246527777777802</v>
      </c>
      <c r="CE804" s="63">
        <f t="shared" si="726"/>
        <v>0.60288194444444465</v>
      </c>
      <c r="CF804" s="63">
        <f t="shared" si="727"/>
        <v>0.59834490740740731</v>
      </c>
      <c r="CG804" s="63">
        <f t="shared" si="728"/>
        <v>0.59765046296296287</v>
      </c>
      <c r="CH804" s="36"/>
      <c r="CI804" s="36"/>
      <c r="CJ804" s="36"/>
      <c r="CK804" s="36"/>
      <c r="CL804" s="60">
        <v>60</v>
      </c>
    </row>
    <row r="805" spans="1:90" ht="40.5" x14ac:dyDescent="0.25">
      <c r="A805" s="37">
        <v>94</v>
      </c>
      <c r="B805" s="95"/>
      <c r="C805" s="95" t="s">
        <v>31</v>
      </c>
      <c r="D805" s="95">
        <v>35</v>
      </c>
      <c r="E805" s="39"/>
      <c r="F805" s="44"/>
      <c r="G805" s="44">
        <v>272.54000000000002</v>
      </c>
      <c r="H805" s="44">
        <f t="shared" si="682"/>
        <v>272.48</v>
      </c>
      <c r="I805" s="83">
        <v>272.43</v>
      </c>
      <c r="J805" s="43">
        <f t="shared" si="680"/>
        <v>-3.3036009250094275E-4</v>
      </c>
      <c r="K805" s="44">
        <f t="shared" si="681"/>
        <v>-9.0000000000031832E-2</v>
      </c>
      <c r="L805" s="16" t="s">
        <v>1645</v>
      </c>
      <c r="M805" s="122" t="s">
        <v>1231</v>
      </c>
      <c r="N805" s="46">
        <f t="shared" si="688"/>
        <v>272.52000000000004</v>
      </c>
      <c r="O805" s="46">
        <v>-0.02</v>
      </c>
      <c r="P805" s="78">
        <v>272.54000000000002</v>
      </c>
      <c r="Q805" s="87"/>
      <c r="R805" s="78"/>
      <c r="U805" s="47" t="str">
        <f t="shared" si="729"/>
        <v/>
      </c>
      <c r="V805" s="47" t="str">
        <f t="shared" si="730"/>
        <v/>
      </c>
      <c r="W805" s="50"/>
      <c r="X805" s="50"/>
      <c r="Y805" s="50"/>
      <c r="Z805" s="50"/>
      <c r="AA805" s="50"/>
      <c r="AB805" s="50"/>
      <c r="AC805" s="50"/>
      <c r="AD805" s="50"/>
      <c r="AE805" s="51">
        <f t="shared" si="683"/>
        <v>94</v>
      </c>
      <c r="AF805" s="51" t="str">
        <f t="shared" si="684"/>
        <v/>
      </c>
      <c r="AG805" s="51" t="str">
        <f t="shared" si="685"/>
        <v>l</v>
      </c>
      <c r="AH805" s="51">
        <f t="shared" si="686"/>
        <v>35</v>
      </c>
      <c r="AI805" s="52">
        <f t="shared" si="687"/>
        <v>272.48</v>
      </c>
      <c r="AJ805" s="51" t="s">
        <v>31</v>
      </c>
      <c r="AK805" s="53"/>
      <c r="AL805" s="52"/>
      <c r="AM805" s="53">
        <f t="shared" si="689"/>
        <v>35</v>
      </c>
      <c r="AN805" s="53">
        <f>IF(AJ805&lt;&gt;"",IF(AJ805="o",VLOOKUP(AM805,OpenSect!$A$1:$D$11,2),IF(AJ805="u",VLOOKUP(AM805,UpHill!$A$1:$D$35,2),IF(AJ805="d",VLOOKUP(AM805,DownHill!$A$1:$D$29,2),IF(AJ805="f",VLOOKUP(AM805,FlatUnd!$A$2:$D$30,2),IF(AJ805="t",VLOOKUP(AM805,TimeAdd!$A$1:$D$176,2),IF(AJ805="l",VLOOKUP(AM805,SLimit!$A$1:$D$8,2),AN804)))))),AN804)</f>
        <v>40</v>
      </c>
      <c r="AO805" s="53">
        <f>IF(AJ805&lt;&gt;"",IF(AJ805="o",VLOOKUP(AM805,OpenSect!$A$1:$D$11,3),IF(AJ805="u",VLOOKUP(AM805,UpHill!$A$1:$D$35,3),IF(AJ805="d",VLOOKUP(AM805,DownHill!$A$3:$D$29,3),IF(AJ805="f",VLOOKUP(AM805,FlatUnd!$A$2:$D$30,3),IF(AJ805="t",VLOOKUP(AM805,TimeAdd!$A$1:$D$18,3),IF(AJ805="l",VLOOKUP(AM805,SLimit!$A$1:$D$8,3),AO804)))))),AO804)</f>
        <v>45</v>
      </c>
      <c r="AP805" s="53">
        <f>IF(AJ805&lt;&gt;"",IF(AJ805="o",VLOOKUP(AM805,OpenSect!$A$1:$D$11,4),IF(AJ805="u",VLOOKUP(AM805,UpHill!$A$1:$D$35,4),IF(AJ805="d",VLOOKUP(AM805,DownHill!$A$1:$D$29,4),IF(AJ805="f",VLOOKUP(AM805,FlatUnd!$A$2:$D$30,4),IF(AJ805="t",VLOOKUP(AM805,TimeAdd!$A$1:$D$18,4),IF(AJ805="l",VLOOKUP(AM805,SLimit!$A$1:$D$8,4),AP804)))))),AP804)</f>
        <v>50</v>
      </c>
      <c r="AQ805" s="53" t="str">
        <f t="shared" si="690"/>
        <v>80</v>
      </c>
      <c r="AR805" s="54" t="str">
        <f t="shared" si="691"/>
        <v xml:space="preserve"> Traffic light  carry straight on through 2 more traffic lights..</v>
      </c>
      <c r="AS805" s="55"/>
      <c r="AT805" s="55"/>
      <c r="AU805" s="56">
        <f>IF(GroupStTimes!$A$8=0,MIN(CB805,CD805,CF805),MIN(BZ805,CB805,CD805,CF805))</f>
        <v>0.56936342592592626</v>
      </c>
      <c r="AV805" s="56">
        <f>IF(GroupStTimes!$A$8=0,MAX(CC805,CE805,CG805),MAX(CA805,CC805,CE805,CG805))</f>
        <v>0.61519675925925932</v>
      </c>
      <c r="AW805" s="57" t="str">
        <f t="shared" si="692"/>
        <v/>
      </c>
      <c r="AX805" s="58" t="str">
        <f t="shared" si="693"/>
        <v/>
      </c>
      <c r="AY805" s="58" t="str">
        <f t="shared" si="694"/>
        <v/>
      </c>
      <c r="AZ805" s="31">
        <f t="shared" si="695"/>
        <v>257.10000000000002</v>
      </c>
      <c r="BA805" s="59">
        <f t="shared" si="696"/>
        <v>0.56644675925925947</v>
      </c>
      <c r="BB805" s="59">
        <f t="shared" si="697"/>
        <v>0.572002314814815</v>
      </c>
      <c r="BC805" s="59">
        <f t="shared" si="698"/>
        <v>0.55334490740740772</v>
      </c>
      <c r="BD805" s="59">
        <f t="shared" si="699"/>
        <v>0.59917824074074078</v>
      </c>
      <c r="BE805" s="59">
        <f t="shared" si="700"/>
        <v>0.57846064814814835</v>
      </c>
      <c r="BF805" s="59">
        <f t="shared" si="701"/>
        <v>0.58887731481481498</v>
      </c>
      <c r="BG805" s="59">
        <f t="shared" si="702"/>
        <v>0.58574074074074067</v>
      </c>
      <c r="BH805" s="59">
        <f t="shared" si="703"/>
        <v>0.58504629629629623</v>
      </c>
      <c r="BI805" s="31">
        <f t="shared" si="704"/>
        <v>15.379999999999995</v>
      </c>
      <c r="BJ805" s="61">
        <f t="shared" si="705"/>
        <v>0.43942857142857128</v>
      </c>
      <c r="BK805" s="61">
        <f t="shared" si="706"/>
        <v>0.3844999999999999</v>
      </c>
      <c r="BL805" s="61">
        <f t="shared" si="707"/>
        <v>0.34177777777777768</v>
      </c>
      <c r="BM805" s="61">
        <f t="shared" si="708"/>
        <v>0.30759999999999993</v>
      </c>
      <c r="BN805" s="62">
        <f t="shared" si="709"/>
        <v>0</v>
      </c>
      <c r="BO805" s="62">
        <f t="shared" si="710"/>
        <v>26</v>
      </c>
      <c r="BP805" s="62">
        <f t="shared" si="711"/>
        <v>22</v>
      </c>
      <c r="BQ805" s="62">
        <f t="shared" si="712"/>
        <v>0</v>
      </c>
      <c r="BR805" s="62">
        <f t="shared" si="713"/>
        <v>23</v>
      </c>
      <c r="BS805" s="62">
        <f t="shared" si="714"/>
        <v>4</v>
      </c>
      <c r="BT805" s="62">
        <f t="shared" si="715"/>
        <v>0</v>
      </c>
      <c r="BU805" s="62">
        <f t="shared" si="716"/>
        <v>20</v>
      </c>
      <c r="BV805" s="62">
        <f t="shared" si="717"/>
        <v>30</v>
      </c>
      <c r="BW805" s="62">
        <f t="shared" si="718"/>
        <v>0</v>
      </c>
      <c r="BX805" s="62">
        <f t="shared" si="719"/>
        <v>18</v>
      </c>
      <c r="BY805" s="62">
        <f t="shared" si="720"/>
        <v>27</v>
      </c>
      <c r="BZ805" s="63">
        <f t="shared" si="721"/>
        <v>0.5847569444444447</v>
      </c>
      <c r="CA805" s="63">
        <f t="shared" si="722"/>
        <v>0.59031250000000024</v>
      </c>
      <c r="CB805" s="63">
        <f t="shared" si="723"/>
        <v>0.56936342592592626</v>
      </c>
      <c r="CC805" s="63">
        <f t="shared" si="724"/>
        <v>0.61519675925925932</v>
      </c>
      <c r="CD805" s="63">
        <f t="shared" si="725"/>
        <v>0.59269675925925946</v>
      </c>
      <c r="CE805" s="63">
        <f t="shared" si="726"/>
        <v>0.60311342592592609</v>
      </c>
      <c r="CF805" s="63">
        <f t="shared" si="727"/>
        <v>0.59855324074074068</v>
      </c>
      <c r="CG805" s="63">
        <f t="shared" si="728"/>
        <v>0.59785879629629624</v>
      </c>
      <c r="CH805" s="36"/>
      <c r="CI805" s="36"/>
      <c r="CJ805" s="36"/>
      <c r="CK805" s="36"/>
      <c r="CL805" s="60">
        <v>60</v>
      </c>
    </row>
    <row r="806" spans="1:90" ht="28.5" customHeight="1" x14ac:dyDescent="0.25">
      <c r="A806" s="37">
        <v>94</v>
      </c>
      <c r="B806" s="95"/>
      <c r="C806" s="95"/>
      <c r="D806" s="95"/>
      <c r="E806" s="39"/>
      <c r="F806" s="44"/>
      <c r="G806" s="44">
        <v>272.83</v>
      </c>
      <c r="H806" s="44">
        <f t="shared" si="682"/>
        <v>272.77</v>
      </c>
      <c r="I806" s="83">
        <v>272.73</v>
      </c>
      <c r="J806" s="43">
        <f t="shared" si="680"/>
        <v>-2.9333040002927464E-4</v>
      </c>
      <c r="K806" s="44">
        <f t="shared" si="681"/>
        <v>-7.9999999999984084E-2</v>
      </c>
      <c r="L806" s="16" t="s">
        <v>1767</v>
      </c>
      <c r="M806" s="122" t="s">
        <v>1231</v>
      </c>
      <c r="N806" s="46">
        <f t="shared" si="688"/>
        <v>272.81</v>
      </c>
      <c r="O806" s="46">
        <v>-0.02</v>
      </c>
      <c r="P806" s="78">
        <v>272.83</v>
      </c>
      <c r="Q806" s="87"/>
      <c r="R806" s="78"/>
      <c r="U806" s="47" t="str">
        <f t="shared" si="729"/>
        <v/>
      </c>
      <c r="V806" s="47" t="str">
        <f t="shared" si="730"/>
        <v/>
      </c>
      <c r="W806" s="50"/>
      <c r="X806" s="50"/>
      <c r="Y806" s="50"/>
      <c r="Z806" s="50"/>
      <c r="AA806" s="50"/>
      <c r="AB806" s="50"/>
      <c r="AC806" s="50"/>
      <c r="AD806" s="50"/>
      <c r="AE806" s="51">
        <f t="shared" si="683"/>
        <v>94</v>
      </c>
      <c r="AF806" s="51" t="str">
        <f t="shared" si="684"/>
        <v/>
      </c>
      <c r="AG806" s="51" t="str">
        <f t="shared" si="685"/>
        <v/>
      </c>
      <c r="AH806" s="51" t="str">
        <f t="shared" si="686"/>
        <v/>
      </c>
      <c r="AI806" s="52">
        <f t="shared" si="687"/>
        <v>272.77</v>
      </c>
      <c r="AJ806" s="51"/>
      <c r="AK806" s="53"/>
      <c r="AL806" s="52"/>
      <c r="AM806" s="53">
        <f t="shared" si="689"/>
        <v>35</v>
      </c>
      <c r="AN806" s="53">
        <f>IF(AJ806&lt;&gt;"",IF(AJ806="o",VLOOKUP(AM806,OpenSect!$A$1:$D$11,2),IF(AJ806="u",VLOOKUP(AM806,UpHill!$A$1:$D$35,2),IF(AJ806="d",VLOOKUP(AM806,DownHill!$A$1:$D$29,2),IF(AJ806="f",VLOOKUP(AM806,FlatUnd!$A$2:$D$30,2),IF(AJ806="t",VLOOKUP(AM806,TimeAdd!$A$1:$D$176,2),IF(AJ806="l",VLOOKUP(AM806,SLimit!$A$1:$D$8,2),AN805)))))),AN805)</f>
        <v>40</v>
      </c>
      <c r="AO806" s="53">
        <f>IF(AJ806&lt;&gt;"",IF(AJ806="o",VLOOKUP(AM806,OpenSect!$A$1:$D$11,3),IF(AJ806="u",VLOOKUP(AM806,UpHill!$A$1:$D$35,3),IF(AJ806="d",VLOOKUP(AM806,DownHill!$A$3:$D$29,3),IF(AJ806="f",VLOOKUP(AM806,FlatUnd!$A$2:$D$30,3),IF(AJ806="t",VLOOKUP(AM806,TimeAdd!$A$1:$D$18,3),IF(AJ806="l",VLOOKUP(AM806,SLimit!$A$1:$D$8,3),AO805)))))),AO805)</f>
        <v>45</v>
      </c>
      <c r="AP806" s="53">
        <f>IF(AJ806&lt;&gt;"",IF(AJ806="o",VLOOKUP(AM806,OpenSect!$A$1:$D$11,4),IF(AJ806="u",VLOOKUP(AM806,UpHill!$A$1:$D$35,4),IF(AJ806="d",VLOOKUP(AM806,DownHill!$A$1:$D$29,4),IF(AJ806="f",VLOOKUP(AM806,FlatUnd!$A$2:$D$30,4),IF(AJ806="t",VLOOKUP(AM806,TimeAdd!$A$1:$D$18,4),IF(AJ806="l",VLOOKUP(AM806,SLimit!$A$1:$D$8,4),AP805)))))),AP805)</f>
        <v>50</v>
      </c>
      <c r="AQ806" s="53" t="str">
        <f t="shared" si="690"/>
        <v>80</v>
      </c>
      <c r="AR806" s="54" t="str">
        <f t="shared" si="691"/>
        <v xml:space="preserve"> Traffic light.  Carry straight on.</v>
      </c>
      <c r="AS806" s="55"/>
      <c r="AT806" s="55"/>
      <c r="AU806" s="56">
        <f>IF(GroupStTimes!$A$8=0,MIN(CB806,CD806,CF806),MIN(BZ806,CB806,CD806,CF806))</f>
        <v>0.56966435185185216</v>
      </c>
      <c r="AV806" s="56">
        <f>IF(GroupStTimes!$A$8=0,MAX(CC806,CE806,CG806),MAX(CA806,CC806,CE806,CG806))</f>
        <v>0.61549768518518522</v>
      </c>
      <c r="AW806" s="57" t="str">
        <f t="shared" si="692"/>
        <v/>
      </c>
      <c r="AX806" s="58" t="str">
        <f t="shared" si="693"/>
        <v/>
      </c>
      <c r="AY806" s="58" t="str">
        <f t="shared" si="694"/>
        <v/>
      </c>
      <c r="AZ806" s="31">
        <f t="shared" si="695"/>
        <v>257.10000000000002</v>
      </c>
      <c r="BA806" s="59">
        <f t="shared" si="696"/>
        <v>0.56644675925925947</v>
      </c>
      <c r="BB806" s="59">
        <f t="shared" si="697"/>
        <v>0.572002314814815</v>
      </c>
      <c r="BC806" s="59">
        <f t="shared" si="698"/>
        <v>0.55334490740740772</v>
      </c>
      <c r="BD806" s="59">
        <f t="shared" si="699"/>
        <v>0.59917824074074078</v>
      </c>
      <c r="BE806" s="59">
        <f t="shared" si="700"/>
        <v>0.57846064814814835</v>
      </c>
      <c r="BF806" s="59">
        <f t="shared" si="701"/>
        <v>0.58887731481481498</v>
      </c>
      <c r="BG806" s="59">
        <f t="shared" si="702"/>
        <v>0.58574074074074067</v>
      </c>
      <c r="BH806" s="59">
        <f t="shared" si="703"/>
        <v>0.58504629629629623</v>
      </c>
      <c r="BI806" s="31">
        <f t="shared" si="704"/>
        <v>15.669999999999959</v>
      </c>
      <c r="BJ806" s="61">
        <f t="shared" si="705"/>
        <v>0.44771428571428457</v>
      </c>
      <c r="BK806" s="61">
        <f t="shared" si="706"/>
        <v>0.39174999999999899</v>
      </c>
      <c r="BL806" s="61">
        <f t="shared" si="707"/>
        <v>0.34822222222222132</v>
      </c>
      <c r="BM806" s="61">
        <f t="shared" si="708"/>
        <v>0.31339999999999918</v>
      </c>
      <c r="BN806" s="62">
        <f t="shared" si="709"/>
        <v>0</v>
      </c>
      <c r="BO806" s="62">
        <f t="shared" si="710"/>
        <v>26</v>
      </c>
      <c r="BP806" s="62">
        <f t="shared" si="711"/>
        <v>52</v>
      </c>
      <c r="BQ806" s="62">
        <f t="shared" si="712"/>
        <v>0</v>
      </c>
      <c r="BR806" s="62">
        <f t="shared" si="713"/>
        <v>23</v>
      </c>
      <c r="BS806" s="62">
        <f t="shared" si="714"/>
        <v>30</v>
      </c>
      <c r="BT806" s="62">
        <f t="shared" si="715"/>
        <v>0</v>
      </c>
      <c r="BU806" s="62">
        <f t="shared" si="716"/>
        <v>20</v>
      </c>
      <c r="BV806" s="62">
        <f t="shared" si="717"/>
        <v>54</v>
      </c>
      <c r="BW806" s="62">
        <f t="shared" si="718"/>
        <v>0</v>
      </c>
      <c r="BX806" s="62">
        <f t="shared" si="719"/>
        <v>18</v>
      </c>
      <c r="BY806" s="62">
        <f t="shared" si="720"/>
        <v>48</v>
      </c>
      <c r="BZ806" s="63">
        <f t="shared" si="721"/>
        <v>0.58510416666666687</v>
      </c>
      <c r="CA806" s="63">
        <f t="shared" si="722"/>
        <v>0.59065972222222241</v>
      </c>
      <c r="CB806" s="63">
        <f t="shared" si="723"/>
        <v>0.56966435185185216</v>
      </c>
      <c r="CC806" s="63">
        <f t="shared" si="724"/>
        <v>0.61549768518518522</v>
      </c>
      <c r="CD806" s="63">
        <f t="shared" si="725"/>
        <v>0.59297453703703729</v>
      </c>
      <c r="CE806" s="63">
        <f t="shared" si="726"/>
        <v>0.60339120370370392</v>
      </c>
      <c r="CF806" s="63">
        <f t="shared" si="727"/>
        <v>0.59879629629629627</v>
      </c>
      <c r="CG806" s="63">
        <f t="shared" si="728"/>
        <v>0.59810185185185183</v>
      </c>
      <c r="CH806" s="36"/>
      <c r="CI806" s="36"/>
      <c r="CJ806" s="36"/>
      <c r="CK806" s="36"/>
      <c r="CL806" s="60">
        <v>60</v>
      </c>
    </row>
    <row r="807" spans="1:90" ht="28.5" customHeight="1" x14ac:dyDescent="0.25">
      <c r="A807" s="37">
        <v>94</v>
      </c>
      <c r="B807" s="95"/>
      <c r="C807" s="95"/>
      <c r="D807" s="95"/>
      <c r="E807" s="39"/>
      <c r="F807" s="44"/>
      <c r="G807" s="44">
        <v>272.95999999999998</v>
      </c>
      <c r="H807" s="44">
        <f t="shared" si="682"/>
        <v>272.89999999999998</v>
      </c>
      <c r="I807" s="83">
        <v>272.86</v>
      </c>
      <c r="J807" s="43">
        <f t="shared" ref="J807:J812" si="731">IF(N807="","",IF((I807-$I$4)=0,0,((I807-$I$4)-(N807-$N$4))/(I807-$I$4)))</f>
        <v>-2.9319064721829537E-4</v>
      </c>
      <c r="K807" s="44">
        <f t="shared" ref="K807:K812" si="732">(I807-$I$4)-(N807-$N$4)</f>
        <v>-7.9999999999984084E-2</v>
      </c>
      <c r="L807" s="16" t="s">
        <v>1629</v>
      </c>
      <c r="M807" s="122" t="s">
        <v>1231</v>
      </c>
      <c r="N807" s="46">
        <f t="shared" si="688"/>
        <v>272.94</v>
      </c>
      <c r="O807" s="46">
        <v>-0.02</v>
      </c>
      <c r="P807" s="78">
        <v>272.95999999999998</v>
      </c>
      <c r="Q807" s="87"/>
      <c r="R807" s="78"/>
      <c r="U807" s="47" t="str">
        <f t="shared" si="729"/>
        <v/>
      </c>
      <c r="V807" s="47" t="str">
        <f t="shared" si="730"/>
        <v/>
      </c>
      <c r="W807" s="50"/>
      <c r="X807" s="50"/>
      <c r="Y807" s="50"/>
      <c r="Z807" s="50"/>
      <c r="AA807" s="50"/>
      <c r="AB807" s="50"/>
      <c r="AC807" s="50"/>
      <c r="AD807" s="50"/>
      <c r="AE807" s="51">
        <f t="shared" si="683"/>
        <v>94</v>
      </c>
      <c r="AF807" s="51" t="str">
        <f t="shared" si="684"/>
        <v/>
      </c>
      <c r="AG807" s="51" t="str">
        <f t="shared" si="685"/>
        <v/>
      </c>
      <c r="AH807" s="51" t="str">
        <f t="shared" si="686"/>
        <v/>
      </c>
      <c r="AI807" s="52">
        <f t="shared" si="687"/>
        <v>272.89999999999998</v>
      </c>
      <c r="AJ807" s="51"/>
      <c r="AK807" s="53"/>
      <c r="AL807" s="52"/>
      <c r="AM807" s="53">
        <f t="shared" si="689"/>
        <v>35</v>
      </c>
      <c r="AN807" s="53">
        <f>IF(AJ807&lt;&gt;"",IF(AJ807="o",VLOOKUP(AM807,OpenSect!$A$1:$D$11,2),IF(AJ807="u",VLOOKUP(AM807,UpHill!$A$1:$D$35,2),IF(AJ807="d",VLOOKUP(AM807,DownHill!$A$1:$D$29,2),IF(AJ807="f",VLOOKUP(AM807,FlatUnd!$A$2:$D$30,2),IF(AJ807="t",VLOOKUP(AM807,TimeAdd!$A$1:$D$176,2),IF(AJ807="l",VLOOKUP(AM807,SLimit!$A$1:$D$8,2),AN806)))))),AN806)</f>
        <v>40</v>
      </c>
      <c r="AO807" s="53">
        <f>IF(AJ807&lt;&gt;"",IF(AJ807="o",VLOOKUP(AM807,OpenSect!$A$1:$D$11,3),IF(AJ807="u",VLOOKUP(AM807,UpHill!$A$1:$D$35,3),IF(AJ807="d",VLOOKUP(AM807,DownHill!$A$3:$D$29,3),IF(AJ807="f",VLOOKUP(AM807,FlatUnd!$A$2:$D$30,3),IF(AJ807="t",VLOOKUP(AM807,TimeAdd!$A$1:$D$18,3),IF(AJ807="l",VLOOKUP(AM807,SLimit!$A$1:$D$8,3),AO806)))))),AO806)</f>
        <v>45</v>
      </c>
      <c r="AP807" s="53">
        <f>IF(AJ807&lt;&gt;"",IF(AJ807="o",VLOOKUP(AM807,OpenSect!$A$1:$D$11,4),IF(AJ807="u",VLOOKUP(AM807,UpHill!$A$1:$D$35,4),IF(AJ807="d",VLOOKUP(AM807,DownHill!$A$1:$D$29,4),IF(AJ807="f",VLOOKUP(AM807,FlatUnd!$A$2:$D$30,4),IF(AJ807="t",VLOOKUP(AM807,TimeAdd!$A$1:$D$18,4),IF(AJ807="l",VLOOKUP(AM807,SLimit!$A$1:$D$8,4),AP806)))))),AP806)</f>
        <v>50</v>
      </c>
      <c r="AQ807" s="53" t="str">
        <f t="shared" si="690"/>
        <v>80</v>
      </c>
      <c r="AR807" s="54" t="str">
        <f t="shared" si="691"/>
        <v>80 Speed limit. [Camera]</v>
      </c>
      <c r="AS807" s="55"/>
      <c r="AT807" s="55"/>
      <c r="AU807" s="56">
        <f>IF(GroupStTimes!$A$8=0,MIN(CB807,CD807,CF807),MIN(BZ807,CB807,CD807,CF807))</f>
        <v>0.56980324074074107</v>
      </c>
      <c r="AV807" s="56">
        <f>IF(GroupStTimes!$A$8=0,MAX(CC807,CE807,CG807),MAX(CA807,CC807,CE807,CG807))</f>
        <v>0.61563657407407413</v>
      </c>
      <c r="AW807" s="57" t="str">
        <f t="shared" si="692"/>
        <v/>
      </c>
      <c r="AX807" s="58" t="str">
        <f t="shared" si="693"/>
        <v/>
      </c>
      <c r="AY807" s="58" t="str">
        <f t="shared" si="694"/>
        <v/>
      </c>
      <c r="AZ807" s="31">
        <f t="shared" si="695"/>
        <v>257.10000000000002</v>
      </c>
      <c r="BA807" s="59">
        <f t="shared" si="696"/>
        <v>0.56644675925925947</v>
      </c>
      <c r="BB807" s="59">
        <f t="shared" si="697"/>
        <v>0.572002314814815</v>
      </c>
      <c r="BC807" s="59">
        <f t="shared" si="698"/>
        <v>0.55334490740740772</v>
      </c>
      <c r="BD807" s="59">
        <f t="shared" si="699"/>
        <v>0.59917824074074078</v>
      </c>
      <c r="BE807" s="59">
        <f t="shared" si="700"/>
        <v>0.57846064814814835</v>
      </c>
      <c r="BF807" s="59">
        <f t="shared" si="701"/>
        <v>0.58887731481481498</v>
      </c>
      <c r="BG807" s="59">
        <f t="shared" si="702"/>
        <v>0.58574074074074067</v>
      </c>
      <c r="BH807" s="59">
        <f t="shared" si="703"/>
        <v>0.58504629629629623</v>
      </c>
      <c r="BI807" s="31">
        <f t="shared" si="704"/>
        <v>15.799999999999955</v>
      </c>
      <c r="BJ807" s="61">
        <f t="shared" si="705"/>
        <v>0.45142857142857012</v>
      </c>
      <c r="BK807" s="61">
        <f t="shared" si="706"/>
        <v>0.39499999999999885</v>
      </c>
      <c r="BL807" s="61">
        <f t="shared" si="707"/>
        <v>0.3511111111111101</v>
      </c>
      <c r="BM807" s="61">
        <f t="shared" si="708"/>
        <v>0.31599999999999911</v>
      </c>
      <c r="BN807" s="62">
        <f t="shared" si="709"/>
        <v>0</v>
      </c>
      <c r="BO807" s="62">
        <f t="shared" si="710"/>
        <v>27</v>
      </c>
      <c r="BP807" s="62">
        <f t="shared" si="711"/>
        <v>5</v>
      </c>
      <c r="BQ807" s="62">
        <f t="shared" si="712"/>
        <v>0</v>
      </c>
      <c r="BR807" s="62">
        <f t="shared" si="713"/>
        <v>23</v>
      </c>
      <c r="BS807" s="62">
        <f t="shared" si="714"/>
        <v>42</v>
      </c>
      <c r="BT807" s="62">
        <f t="shared" si="715"/>
        <v>0</v>
      </c>
      <c r="BU807" s="62">
        <f t="shared" si="716"/>
        <v>21</v>
      </c>
      <c r="BV807" s="62">
        <f t="shared" si="717"/>
        <v>4</v>
      </c>
      <c r="BW807" s="62">
        <f t="shared" si="718"/>
        <v>0</v>
      </c>
      <c r="BX807" s="62">
        <f t="shared" si="719"/>
        <v>18</v>
      </c>
      <c r="BY807" s="62">
        <f t="shared" si="720"/>
        <v>58</v>
      </c>
      <c r="BZ807" s="63">
        <f t="shared" si="721"/>
        <v>0.58525462962962982</v>
      </c>
      <c r="CA807" s="63">
        <f t="shared" si="722"/>
        <v>0.59081018518518535</v>
      </c>
      <c r="CB807" s="63">
        <f t="shared" si="723"/>
        <v>0.56980324074074107</v>
      </c>
      <c r="CC807" s="63">
        <f t="shared" si="724"/>
        <v>0.61563657407407413</v>
      </c>
      <c r="CD807" s="63">
        <f t="shared" si="725"/>
        <v>0.59309027777777801</v>
      </c>
      <c r="CE807" s="63">
        <f t="shared" si="726"/>
        <v>0.60350694444444464</v>
      </c>
      <c r="CF807" s="63">
        <f t="shared" si="727"/>
        <v>0.59891203703703699</v>
      </c>
      <c r="CG807" s="63">
        <f t="shared" si="728"/>
        <v>0.59821759259259255</v>
      </c>
      <c r="CH807" s="36"/>
      <c r="CI807" s="36"/>
      <c r="CJ807" s="36"/>
      <c r="CK807" s="36"/>
      <c r="CL807" s="60">
        <v>60</v>
      </c>
    </row>
    <row r="808" spans="1:90" ht="28.5" customHeight="1" x14ac:dyDescent="0.25">
      <c r="A808" s="37">
        <v>94</v>
      </c>
      <c r="B808" s="95"/>
      <c r="C808" s="95"/>
      <c r="D808" s="95"/>
      <c r="E808" s="39"/>
      <c r="F808" s="44"/>
      <c r="G808" s="44">
        <v>273.23</v>
      </c>
      <c r="H808" s="44">
        <f t="shared" si="682"/>
        <v>273.17</v>
      </c>
      <c r="I808" s="83">
        <v>273.13</v>
      </c>
      <c r="J808" s="43">
        <f t="shared" si="731"/>
        <v>-2.9290081646117576E-4</v>
      </c>
      <c r="K808" s="44">
        <f t="shared" si="732"/>
        <v>-8.0000000000040927E-2</v>
      </c>
      <c r="L808" s="16" t="s">
        <v>1629</v>
      </c>
      <c r="M808" s="122" t="s">
        <v>1231</v>
      </c>
      <c r="N808" s="46">
        <f t="shared" si="688"/>
        <v>273.21000000000004</v>
      </c>
      <c r="O808" s="46">
        <v>-0.02</v>
      </c>
      <c r="P808" s="78">
        <v>273.23</v>
      </c>
      <c r="Q808" s="87"/>
      <c r="R808" s="78"/>
      <c r="U808" s="47" t="str">
        <f t="shared" si="729"/>
        <v/>
      </c>
      <c r="V808" s="47" t="str">
        <f t="shared" si="730"/>
        <v/>
      </c>
      <c r="W808" s="50"/>
      <c r="X808" s="50"/>
      <c r="Y808" s="50"/>
      <c r="Z808" s="50"/>
      <c r="AA808" s="50"/>
      <c r="AB808" s="50"/>
      <c r="AC808" s="50"/>
      <c r="AD808" s="50"/>
      <c r="AE808" s="51">
        <f t="shared" si="683"/>
        <v>94</v>
      </c>
      <c r="AF808" s="51" t="str">
        <f t="shared" si="684"/>
        <v/>
      </c>
      <c r="AG808" s="51" t="str">
        <f t="shared" si="685"/>
        <v/>
      </c>
      <c r="AH808" s="51" t="str">
        <f t="shared" si="686"/>
        <v/>
      </c>
      <c r="AI808" s="52">
        <f t="shared" si="687"/>
        <v>273.17</v>
      </c>
      <c r="AJ808" s="51"/>
      <c r="AK808" s="53"/>
      <c r="AL808" s="52"/>
      <c r="AM808" s="53">
        <f t="shared" si="689"/>
        <v>35</v>
      </c>
      <c r="AN808" s="53">
        <f>IF(AJ808&lt;&gt;"",IF(AJ808="o",VLOOKUP(AM808,OpenSect!$A$1:$D$11,2),IF(AJ808="u",VLOOKUP(AM808,UpHill!$A$1:$D$35,2),IF(AJ808="d",VLOOKUP(AM808,DownHill!$A$1:$D$29,2),IF(AJ808="f",VLOOKUP(AM808,FlatUnd!$A$2:$D$30,2),IF(AJ808="t",VLOOKUP(AM808,TimeAdd!$A$1:$D$176,2),IF(AJ808="l",VLOOKUP(AM808,SLimit!$A$1:$D$8,2),AN807)))))),AN807)</f>
        <v>40</v>
      </c>
      <c r="AO808" s="53">
        <f>IF(AJ808&lt;&gt;"",IF(AJ808="o",VLOOKUP(AM808,OpenSect!$A$1:$D$11,3),IF(AJ808="u",VLOOKUP(AM808,UpHill!$A$1:$D$35,3),IF(AJ808="d",VLOOKUP(AM808,DownHill!$A$3:$D$29,3),IF(AJ808="f",VLOOKUP(AM808,FlatUnd!$A$2:$D$30,3),IF(AJ808="t",VLOOKUP(AM808,TimeAdd!$A$1:$D$18,3),IF(AJ808="l",VLOOKUP(AM808,SLimit!$A$1:$D$8,3),AO807)))))),AO807)</f>
        <v>45</v>
      </c>
      <c r="AP808" s="53">
        <f>IF(AJ808&lt;&gt;"",IF(AJ808="o",VLOOKUP(AM808,OpenSect!$A$1:$D$11,4),IF(AJ808="u",VLOOKUP(AM808,UpHill!$A$1:$D$35,4),IF(AJ808="d",VLOOKUP(AM808,DownHill!$A$1:$D$29,4),IF(AJ808="f",VLOOKUP(AM808,FlatUnd!$A$2:$D$30,4),IF(AJ808="t",VLOOKUP(AM808,TimeAdd!$A$1:$D$18,4),IF(AJ808="l",VLOOKUP(AM808,SLimit!$A$1:$D$8,4),AP807)))))),AP807)</f>
        <v>50</v>
      </c>
      <c r="AQ808" s="53" t="str">
        <f t="shared" si="690"/>
        <v>80</v>
      </c>
      <c r="AR808" s="54" t="str">
        <f t="shared" si="691"/>
        <v>80 Speed limit. [Camera]</v>
      </c>
      <c r="AS808" s="55"/>
      <c r="AT808" s="55"/>
      <c r="AU808" s="56">
        <f>IF(GroupStTimes!$A$8=0,MIN(CB808,CD808,CF808),MIN(BZ808,CB808,CD808,CF808))</f>
        <v>0.57008101851851878</v>
      </c>
      <c r="AV808" s="56">
        <f>IF(GroupStTimes!$A$8=0,MAX(CC808,CE808,CG808),MAX(CA808,CC808,CE808,CG808))</f>
        <v>0.61591435185185184</v>
      </c>
      <c r="AW808" s="57" t="str">
        <f t="shared" si="692"/>
        <v/>
      </c>
      <c r="AX808" s="58" t="str">
        <f t="shared" si="693"/>
        <v/>
      </c>
      <c r="AY808" s="58" t="str">
        <f t="shared" si="694"/>
        <v/>
      </c>
      <c r="AZ808" s="31">
        <f t="shared" si="695"/>
        <v>257.10000000000002</v>
      </c>
      <c r="BA808" s="59">
        <f t="shared" si="696"/>
        <v>0.56644675925925947</v>
      </c>
      <c r="BB808" s="59">
        <f t="shared" si="697"/>
        <v>0.572002314814815</v>
      </c>
      <c r="BC808" s="59">
        <f t="shared" si="698"/>
        <v>0.55334490740740772</v>
      </c>
      <c r="BD808" s="59">
        <f t="shared" si="699"/>
        <v>0.59917824074074078</v>
      </c>
      <c r="BE808" s="59">
        <f t="shared" si="700"/>
        <v>0.57846064814814835</v>
      </c>
      <c r="BF808" s="59">
        <f t="shared" si="701"/>
        <v>0.58887731481481498</v>
      </c>
      <c r="BG808" s="59">
        <f t="shared" si="702"/>
        <v>0.58574074074074067</v>
      </c>
      <c r="BH808" s="59">
        <f t="shared" si="703"/>
        <v>0.58504629629629623</v>
      </c>
      <c r="BI808" s="31">
        <f t="shared" si="704"/>
        <v>16.069999999999993</v>
      </c>
      <c r="BJ808" s="61">
        <f t="shared" si="705"/>
        <v>0.45914285714285696</v>
      </c>
      <c r="BK808" s="61">
        <f t="shared" si="706"/>
        <v>0.40174999999999983</v>
      </c>
      <c r="BL808" s="61">
        <f t="shared" si="707"/>
        <v>0.35711111111111093</v>
      </c>
      <c r="BM808" s="61">
        <f t="shared" si="708"/>
        <v>0.32139999999999985</v>
      </c>
      <c r="BN808" s="62">
        <f t="shared" si="709"/>
        <v>0</v>
      </c>
      <c r="BO808" s="62">
        <f t="shared" si="710"/>
        <v>27</v>
      </c>
      <c r="BP808" s="62">
        <f t="shared" si="711"/>
        <v>33</v>
      </c>
      <c r="BQ808" s="62">
        <f t="shared" si="712"/>
        <v>0</v>
      </c>
      <c r="BR808" s="62">
        <f t="shared" si="713"/>
        <v>24</v>
      </c>
      <c r="BS808" s="62">
        <f t="shared" si="714"/>
        <v>6</v>
      </c>
      <c r="BT808" s="62">
        <f t="shared" si="715"/>
        <v>0</v>
      </c>
      <c r="BU808" s="62">
        <f t="shared" si="716"/>
        <v>21</v>
      </c>
      <c r="BV808" s="62">
        <f t="shared" si="717"/>
        <v>26</v>
      </c>
      <c r="BW808" s="62">
        <f t="shared" si="718"/>
        <v>0</v>
      </c>
      <c r="BX808" s="62">
        <f t="shared" si="719"/>
        <v>19</v>
      </c>
      <c r="BY808" s="62">
        <f t="shared" si="720"/>
        <v>17</v>
      </c>
      <c r="BZ808" s="63">
        <f t="shared" si="721"/>
        <v>0.58557870370370391</v>
      </c>
      <c r="CA808" s="63">
        <f t="shared" si="722"/>
        <v>0.59113425925925944</v>
      </c>
      <c r="CB808" s="63">
        <f t="shared" si="723"/>
        <v>0.57008101851851878</v>
      </c>
      <c r="CC808" s="63">
        <f t="shared" si="724"/>
        <v>0.61591435185185184</v>
      </c>
      <c r="CD808" s="63">
        <f t="shared" si="725"/>
        <v>0.59334490740740764</v>
      </c>
      <c r="CE808" s="63">
        <f t="shared" si="726"/>
        <v>0.60376157407407427</v>
      </c>
      <c r="CF808" s="63">
        <f t="shared" si="727"/>
        <v>0.5991319444444444</v>
      </c>
      <c r="CG808" s="63">
        <f t="shared" si="728"/>
        <v>0.59843749999999996</v>
      </c>
      <c r="CH808" s="36"/>
      <c r="CI808" s="36"/>
      <c r="CJ808" s="36"/>
      <c r="CK808" s="36"/>
      <c r="CL808" s="60">
        <v>60</v>
      </c>
    </row>
    <row r="809" spans="1:90" ht="28.5" customHeight="1" x14ac:dyDescent="0.25">
      <c r="A809" s="37">
        <v>94</v>
      </c>
      <c r="B809" s="95"/>
      <c r="C809" s="95"/>
      <c r="D809" s="95"/>
      <c r="E809" s="39"/>
      <c r="F809" s="44"/>
      <c r="G809" s="44">
        <v>273.3</v>
      </c>
      <c r="H809" s="44">
        <f t="shared" si="682"/>
        <v>273.24</v>
      </c>
      <c r="I809" s="83">
        <v>273.2</v>
      </c>
      <c r="J809" s="43">
        <f t="shared" si="731"/>
        <v>-2.9282576866779259E-4</v>
      </c>
      <c r="K809" s="44">
        <f t="shared" si="732"/>
        <v>-8.0000000000040927E-2</v>
      </c>
      <c r="L809" s="16" t="s">
        <v>1715</v>
      </c>
      <c r="M809" s="122" t="s">
        <v>1231</v>
      </c>
      <c r="N809" s="46">
        <f t="shared" si="688"/>
        <v>273.28000000000003</v>
      </c>
      <c r="O809" s="46">
        <v>-0.02</v>
      </c>
      <c r="P809" s="78">
        <v>273.3</v>
      </c>
      <c r="Q809" s="87"/>
      <c r="R809" s="78"/>
      <c r="U809" s="47" t="str">
        <f t="shared" si="729"/>
        <v/>
      </c>
      <c r="V809" s="47" t="str">
        <f t="shared" si="730"/>
        <v/>
      </c>
      <c r="W809" s="50"/>
      <c r="X809" s="50"/>
      <c r="Y809" s="50"/>
      <c r="Z809" s="50"/>
      <c r="AA809" s="50"/>
      <c r="AB809" s="50"/>
      <c r="AC809" s="50"/>
      <c r="AD809" s="50"/>
      <c r="AE809" s="51">
        <f t="shared" si="683"/>
        <v>94</v>
      </c>
      <c r="AF809" s="51" t="str">
        <f t="shared" si="684"/>
        <v/>
      </c>
      <c r="AG809" s="51" t="str">
        <f t="shared" si="685"/>
        <v/>
      </c>
      <c r="AH809" s="51" t="str">
        <f t="shared" si="686"/>
        <v/>
      </c>
      <c r="AI809" s="52">
        <f t="shared" si="687"/>
        <v>273.24</v>
      </c>
      <c r="AJ809" s="51"/>
      <c r="AK809" s="53"/>
      <c r="AL809" s="52"/>
      <c r="AM809" s="53">
        <f t="shared" si="689"/>
        <v>35</v>
      </c>
      <c r="AN809" s="53">
        <f>IF(AJ809&lt;&gt;"",IF(AJ809="o",VLOOKUP(AM809,OpenSect!$A$1:$D$11,2),IF(AJ809="u",VLOOKUP(AM809,UpHill!$A$1:$D$35,2),IF(AJ809="d",VLOOKUP(AM809,DownHill!$A$1:$D$29,2),IF(AJ809="f",VLOOKUP(AM809,FlatUnd!$A$2:$D$30,2),IF(AJ809="t",VLOOKUP(AM809,TimeAdd!$A$1:$D$176,2),IF(AJ809="l",VLOOKUP(AM809,SLimit!$A$1:$D$8,2),AN808)))))),AN808)</f>
        <v>40</v>
      </c>
      <c r="AO809" s="53">
        <f>IF(AJ809&lt;&gt;"",IF(AJ809="o",VLOOKUP(AM809,OpenSect!$A$1:$D$11,3),IF(AJ809="u",VLOOKUP(AM809,UpHill!$A$1:$D$35,3),IF(AJ809="d",VLOOKUP(AM809,DownHill!$A$3:$D$29,3),IF(AJ809="f",VLOOKUP(AM809,FlatUnd!$A$2:$D$30,3),IF(AJ809="t",VLOOKUP(AM809,TimeAdd!$A$1:$D$18,3),IF(AJ809="l",VLOOKUP(AM809,SLimit!$A$1:$D$8,3),AO808)))))),AO808)</f>
        <v>45</v>
      </c>
      <c r="AP809" s="53">
        <f>IF(AJ809&lt;&gt;"",IF(AJ809="o",VLOOKUP(AM809,OpenSect!$A$1:$D$11,4),IF(AJ809="u",VLOOKUP(AM809,UpHill!$A$1:$D$35,4),IF(AJ809="d",VLOOKUP(AM809,DownHill!$A$1:$D$29,4),IF(AJ809="f",VLOOKUP(AM809,FlatUnd!$A$2:$D$30,4),IF(AJ809="t",VLOOKUP(AM809,TimeAdd!$A$1:$D$18,4),IF(AJ809="l",VLOOKUP(AM809,SLimit!$A$1:$D$8,4),AP808)))))),AP808)</f>
        <v>50</v>
      </c>
      <c r="AQ809" s="53" t="str">
        <f t="shared" si="690"/>
        <v>80</v>
      </c>
      <c r="AR809" s="54" t="str">
        <f t="shared" si="691"/>
        <v xml:space="preserve"> Warning Side road Junction.{Left}</v>
      </c>
      <c r="AS809" s="55"/>
      <c r="AT809" s="55"/>
      <c r="AU809" s="56">
        <f>IF(GroupStTimes!$A$8=0,MIN(CB809,CD809,CF809),MIN(BZ809,CB809,CD809,CF809))</f>
        <v>0.57016203703703738</v>
      </c>
      <c r="AV809" s="56">
        <f>IF(GroupStTimes!$A$8=0,MAX(CC809,CE809,CG809),MAX(CA809,CC809,CE809,CG809))</f>
        <v>0.61599537037037044</v>
      </c>
      <c r="AW809" s="57" t="str">
        <f t="shared" si="692"/>
        <v/>
      </c>
      <c r="AX809" s="58" t="str">
        <f t="shared" si="693"/>
        <v/>
      </c>
      <c r="AY809" s="58" t="str">
        <f t="shared" si="694"/>
        <v/>
      </c>
      <c r="AZ809" s="31">
        <f t="shared" si="695"/>
        <v>257.10000000000002</v>
      </c>
      <c r="BA809" s="59">
        <f t="shared" si="696"/>
        <v>0.56644675925925947</v>
      </c>
      <c r="BB809" s="59">
        <f t="shared" si="697"/>
        <v>0.572002314814815</v>
      </c>
      <c r="BC809" s="59">
        <f t="shared" si="698"/>
        <v>0.55334490740740772</v>
      </c>
      <c r="BD809" s="59">
        <f t="shared" si="699"/>
        <v>0.59917824074074078</v>
      </c>
      <c r="BE809" s="59">
        <f t="shared" si="700"/>
        <v>0.57846064814814835</v>
      </c>
      <c r="BF809" s="59">
        <f t="shared" si="701"/>
        <v>0.58887731481481498</v>
      </c>
      <c r="BG809" s="59">
        <f t="shared" si="702"/>
        <v>0.58574074074074067</v>
      </c>
      <c r="BH809" s="59">
        <f t="shared" si="703"/>
        <v>0.58504629629629623</v>
      </c>
      <c r="BI809" s="31">
        <f t="shared" si="704"/>
        <v>16.139999999999986</v>
      </c>
      <c r="BJ809" s="61">
        <f t="shared" si="705"/>
        <v>0.46114285714285674</v>
      </c>
      <c r="BK809" s="61">
        <f t="shared" si="706"/>
        <v>0.40349999999999964</v>
      </c>
      <c r="BL809" s="61">
        <f t="shared" si="707"/>
        <v>0.35866666666666636</v>
      </c>
      <c r="BM809" s="61">
        <f t="shared" si="708"/>
        <v>0.32279999999999975</v>
      </c>
      <c r="BN809" s="62">
        <f t="shared" si="709"/>
        <v>0</v>
      </c>
      <c r="BO809" s="62">
        <f t="shared" si="710"/>
        <v>27</v>
      </c>
      <c r="BP809" s="62">
        <f t="shared" si="711"/>
        <v>40</v>
      </c>
      <c r="BQ809" s="62">
        <f t="shared" si="712"/>
        <v>0</v>
      </c>
      <c r="BR809" s="62">
        <f t="shared" si="713"/>
        <v>24</v>
      </c>
      <c r="BS809" s="62">
        <f t="shared" si="714"/>
        <v>13</v>
      </c>
      <c r="BT809" s="62">
        <f t="shared" si="715"/>
        <v>0</v>
      </c>
      <c r="BU809" s="62">
        <f t="shared" si="716"/>
        <v>21</v>
      </c>
      <c r="BV809" s="62">
        <f t="shared" si="717"/>
        <v>31</v>
      </c>
      <c r="BW809" s="62">
        <f t="shared" si="718"/>
        <v>0</v>
      </c>
      <c r="BX809" s="62">
        <f t="shared" si="719"/>
        <v>19</v>
      </c>
      <c r="BY809" s="62">
        <f t="shared" si="720"/>
        <v>22</v>
      </c>
      <c r="BZ809" s="63">
        <f t="shared" si="721"/>
        <v>0.5856597222222224</v>
      </c>
      <c r="CA809" s="63">
        <f t="shared" si="722"/>
        <v>0.59121527777777794</v>
      </c>
      <c r="CB809" s="63">
        <f t="shared" si="723"/>
        <v>0.57016203703703738</v>
      </c>
      <c r="CC809" s="63">
        <f t="shared" si="724"/>
        <v>0.61599537037037044</v>
      </c>
      <c r="CD809" s="63">
        <f t="shared" si="725"/>
        <v>0.59340277777777795</v>
      </c>
      <c r="CE809" s="63">
        <f t="shared" si="726"/>
        <v>0.60381944444444458</v>
      </c>
      <c r="CF809" s="63">
        <f t="shared" si="727"/>
        <v>0.5991898148148147</v>
      </c>
      <c r="CG809" s="63">
        <f t="shared" si="728"/>
        <v>0.59849537037037026</v>
      </c>
      <c r="CH809" s="36"/>
      <c r="CI809" s="36"/>
      <c r="CJ809" s="36"/>
      <c r="CK809" s="36"/>
      <c r="CL809" s="60">
        <v>60</v>
      </c>
    </row>
    <row r="810" spans="1:90" ht="28.5" customHeight="1" x14ac:dyDescent="0.25">
      <c r="A810" s="37">
        <v>94</v>
      </c>
      <c r="B810" s="95"/>
      <c r="C810" s="95"/>
      <c r="D810" s="95"/>
      <c r="E810" s="39"/>
      <c r="F810" s="44"/>
      <c r="G810" s="44">
        <v>273.64</v>
      </c>
      <c r="H810" s="44">
        <f t="shared" si="682"/>
        <v>273.58</v>
      </c>
      <c r="I810" s="83">
        <v>273.54000000000002</v>
      </c>
      <c r="J810" s="43">
        <f t="shared" si="731"/>
        <v>-2.9246179717768545E-4</v>
      </c>
      <c r="K810" s="44">
        <f t="shared" si="732"/>
        <v>-7.9999999999984084E-2</v>
      </c>
      <c r="L810" s="16" t="s">
        <v>520</v>
      </c>
      <c r="M810" s="122" t="s">
        <v>1231</v>
      </c>
      <c r="N810" s="46">
        <f t="shared" si="688"/>
        <v>273.62</v>
      </c>
      <c r="O810" s="46">
        <v>-0.02</v>
      </c>
      <c r="P810" s="78">
        <v>273.64</v>
      </c>
      <c r="Q810" s="87"/>
      <c r="R810" s="78"/>
      <c r="U810" s="47" t="str">
        <f t="shared" si="729"/>
        <v/>
      </c>
      <c r="V810" s="47" t="str">
        <f t="shared" si="730"/>
        <v/>
      </c>
      <c r="W810" s="50"/>
      <c r="X810" s="50"/>
      <c r="Y810" s="50"/>
      <c r="Z810" s="50"/>
      <c r="AA810" s="50"/>
      <c r="AB810" s="50"/>
      <c r="AC810" s="50"/>
      <c r="AD810" s="50"/>
      <c r="AE810" s="51">
        <f t="shared" si="683"/>
        <v>94</v>
      </c>
      <c r="AF810" s="51" t="str">
        <f t="shared" si="684"/>
        <v/>
      </c>
      <c r="AG810" s="51" t="str">
        <f t="shared" si="685"/>
        <v/>
      </c>
      <c r="AH810" s="51" t="str">
        <f t="shared" si="686"/>
        <v/>
      </c>
      <c r="AI810" s="52">
        <f t="shared" si="687"/>
        <v>273.58</v>
      </c>
      <c r="AJ810" s="51"/>
      <c r="AK810" s="53"/>
      <c r="AL810" s="52"/>
      <c r="AM810" s="53">
        <f t="shared" si="689"/>
        <v>35</v>
      </c>
      <c r="AN810" s="53">
        <f>IF(AJ810&lt;&gt;"",IF(AJ810="o",VLOOKUP(AM810,OpenSect!$A$1:$D$11,2),IF(AJ810="u",VLOOKUP(AM810,UpHill!$A$1:$D$35,2),IF(AJ810="d",VLOOKUP(AM810,DownHill!$A$1:$D$29,2),IF(AJ810="f",VLOOKUP(AM810,FlatUnd!$A$2:$D$30,2),IF(AJ810="t",VLOOKUP(AM810,TimeAdd!$A$1:$D$176,2),IF(AJ810="l",VLOOKUP(AM810,SLimit!$A$1:$D$8,2),AN809)))))),AN809)</f>
        <v>40</v>
      </c>
      <c r="AO810" s="53">
        <f>IF(AJ810&lt;&gt;"",IF(AJ810="o",VLOOKUP(AM810,OpenSect!$A$1:$D$11,3),IF(AJ810="u",VLOOKUP(AM810,UpHill!$A$1:$D$35,3),IF(AJ810="d",VLOOKUP(AM810,DownHill!$A$3:$D$29,3),IF(AJ810="f",VLOOKUP(AM810,FlatUnd!$A$2:$D$30,3),IF(AJ810="t",VLOOKUP(AM810,TimeAdd!$A$1:$D$18,3),IF(AJ810="l",VLOOKUP(AM810,SLimit!$A$1:$D$8,3),AO809)))))),AO809)</f>
        <v>45</v>
      </c>
      <c r="AP810" s="53">
        <f>IF(AJ810&lt;&gt;"",IF(AJ810="o",VLOOKUP(AM810,OpenSect!$A$1:$D$11,4),IF(AJ810="u",VLOOKUP(AM810,UpHill!$A$1:$D$35,4),IF(AJ810="d",VLOOKUP(AM810,DownHill!$A$1:$D$29,4),IF(AJ810="f",VLOOKUP(AM810,FlatUnd!$A$2:$D$30,4),IF(AJ810="t",VLOOKUP(AM810,TimeAdd!$A$1:$D$18,4),IF(AJ810="l",VLOOKUP(AM810,SLimit!$A$1:$D$8,4),AP809)))))),AP809)</f>
        <v>50</v>
      </c>
      <c r="AQ810" s="53" t="str">
        <f t="shared" si="690"/>
        <v>80</v>
      </c>
      <c r="AR810" s="54" t="str">
        <f t="shared" si="691"/>
        <v xml:space="preserve">80 Speed limit. </v>
      </c>
      <c r="AS810" s="55"/>
      <c r="AT810" s="55"/>
      <c r="AU810" s="56">
        <f>IF(GroupStTimes!$A$8=0,MIN(CB810,CD810,CF810),MIN(BZ810,CB810,CD810,CF810))</f>
        <v>0.57050925925925955</v>
      </c>
      <c r="AV810" s="56">
        <f>IF(GroupStTimes!$A$8=0,MAX(CC810,CE810,CG810),MAX(CA810,CC810,CE810,CG810))</f>
        <v>0.61634259259259261</v>
      </c>
      <c r="AW810" s="57" t="str">
        <f t="shared" si="692"/>
        <v/>
      </c>
      <c r="AX810" s="58" t="str">
        <f t="shared" si="693"/>
        <v/>
      </c>
      <c r="AY810" s="58" t="str">
        <f t="shared" si="694"/>
        <v/>
      </c>
      <c r="AZ810" s="31">
        <f t="shared" si="695"/>
        <v>257.10000000000002</v>
      </c>
      <c r="BA810" s="59">
        <f t="shared" si="696"/>
        <v>0.56644675925925947</v>
      </c>
      <c r="BB810" s="59">
        <f t="shared" si="697"/>
        <v>0.572002314814815</v>
      </c>
      <c r="BC810" s="59">
        <f t="shared" si="698"/>
        <v>0.55334490740740772</v>
      </c>
      <c r="BD810" s="59">
        <f t="shared" si="699"/>
        <v>0.59917824074074078</v>
      </c>
      <c r="BE810" s="59">
        <f t="shared" si="700"/>
        <v>0.57846064814814835</v>
      </c>
      <c r="BF810" s="59">
        <f t="shared" si="701"/>
        <v>0.58887731481481498</v>
      </c>
      <c r="BG810" s="59">
        <f t="shared" si="702"/>
        <v>0.58574074074074067</v>
      </c>
      <c r="BH810" s="59">
        <f t="shared" si="703"/>
        <v>0.58504629629629623</v>
      </c>
      <c r="BI810" s="31">
        <f t="shared" si="704"/>
        <v>16.479999999999961</v>
      </c>
      <c r="BJ810" s="61">
        <f t="shared" si="705"/>
        <v>0.47085714285714175</v>
      </c>
      <c r="BK810" s="61">
        <f t="shared" si="706"/>
        <v>0.41199999999999903</v>
      </c>
      <c r="BL810" s="61">
        <f t="shared" si="707"/>
        <v>0.36622222222222134</v>
      </c>
      <c r="BM810" s="61">
        <f t="shared" si="708"/>
        <v>0.32959999999999923</v>
      </c>
      <c r="BN810" s="62">
        <f t="shared" si="709"/>
        <v>0</v>
      </c>
      <c r="BO810" s="62">
        <f t="shared" si="710"/>
        <v>28</v>
      </c>
      <c r="BP810" s="62">
        <f t="shared" si="711"/>
        <v>15</v>
      </c>
      <c r="BQ810" s="62">
        <f t="shared" si="712"/>
        <v>0</v>
      </c>
      <c r="BR810" s="62">
        <f t="shared" si="713"/>
        <v>24</v>
      </c>
      <c r="BS810" s="62">
        <f t="shared" si="714"/>
        <v>43</v>
      </c>
      <c r="BT810" s="62">
        <f t="shared" si="715"/>
        <v>0</v>
      </c>
      <c r="BU810" s="62">
        <f t="shared" si="716"/>
        <v>21</v>
      </c>
      <c r="BV810" s="62">
        <f t="shared" si="717"/>
        <v>58</v>
      </c>
      <c r="BW810" s="62">
        <f t="shared" si="718"/>
        <v>0</v>
      </c>
      <c r="BX810" s="62">
        <f t="shared" si="719"/>
        <v>19</v>
      </c>
      <c r="BY810" s="62">
        <f t="shared" si="720"/>
        <v>47</v>
      </c>
      <c r="BZ810" s="63">
        <f t="shared" si="721"/>
        <v>0.58606481481481498</v>
      </c>
      <c r="CA810" s="63">
        <f t="shared" si="722"/>
        <v>0.59162037037037052</v>
      </c>
      <c r="CB810" s="63">
        <f t="shared" si="723"/>
        <v>0.57050925925925955</v>
      </c>
      <c r="CC810" s="63">
        <f t="shared" si="724"/>
        <v>0.61634259259259261</v>
      </c>
      <c r="CD810" s="63">
        <f t="shared" si="725"/>
        <v>0.59371527777777799</v>
      </c>
      <c r="CE810" s="63">
        <f t="shared" si="726"/>
        <v>0.60413194444444462</v>
      </c>
      <c r="CF810" s="63">
        <f t="shared" si="727"/>
        <v>0.59947916666666656</v>
      </c>
      <c r="CG810" s="63">
        <f t="shared" si="728"/>
        <v>0.59878472222222212</v>
      </c>
      <c r="CH810" s="36"/>
      <c r="CI810" s="36"/>
      <c r="CJ810" s="36"/>
      <c r="CK810" s="36"/>
      <c r="CL810" s="60">
        <v>60</v>
      </c>
    </row>
    <row r="811" spans="1:90" ht="28.5" customHeight="1" x14ac:dyDescent="0.25">
      <c r="A811" s="37">
        <v>94</v>
      </c>
      <c r="B811" s="95"/>
      <c r="C811" s="95"/>
      <c r="D811" s="95"/>
      <c r="E811" s="39"/>
      <c r="F811" s="44"/>
      <c r="G811" s="44">
        <v>274.13</v>
      </c>
      <c r="H811" s="44">
        <f t="shared" si="682"/>
        <v>274.07</v>
      </c>
      <c r="I811" s="83">
        <v>274.02999999999997</v>
      </c>
      <c r="J811" s="43">
        <f t="shared" si="731"/>
        <v>-2.9193883881341803E-4</v>
      </c>
      <c r="K811" s="44">
        <f t="shared" si="732"/>
        <v>-8.0000000000040927E-2</v>
      </c>
      <c r="L811" s="16" t="s">
        <v>1767</v>
      </c>
      <c r="M811" s="122" t="s">
        <v>1231</v>
      </c>
      <c r="N811" s="46">
        <f t="shared" si="688"/>
        <v>274.11</v>
      </c>
      <c r="O811" s="46">
        <v>-0.02</v>
      </c>
      <c r="P811" s="78">
        <v>274.13</v>
      </c>
      <c r="Q811" s="87"/>
      <c r="R811" s="78"/>
      <c r="U811" s="47" t="str">
        <f t="shared" si="729"/>
        <v/>
      </c>
      <c r="V811" s="47" t="str">
        <f t="shared" si="730"/>
        <v/>
      </c>
      <c r="W811" s="50"/>
      <c r="X811" s="50"/>
      <c r="Y811" s="50"/>
      <c r="Z811" s="50"/>
      <c r="AA811" s="50"/>
      <c r="AB811" s="50"/>
      <c r="AC811" s="50"/>
      <c r="AD811" s="50"/>
      <c r="AE811" s="51">
        <f t="shared" si="683"/>
        <v>94</v>
      </c>
      <c r="AF811" s="51" t="str">
        <f t="shared" si="684"/>
        <v/>
      </c>
      <c r="AG811" s="51" t="str">
        <f t="shared" si="685"/>
        <v/>
      </c>
      <c r="AH811" s="51" t="str">
        <f t="shared" si="686"/>
        <v/>
      </c>
      <c r="AI811" s="52">
        <f t="shared" si="687"/>
        <v>274.07</v>
      </c>
      <c r="AJ811" s="51"/>
      <c r="AK811" s="53"/>
      <c r="AL811" s="52"/>
      <c r="AM811" s="53">
        <f t="shared" si="689"/>
        <v>35</v>
      </c>
      <c r="AN811" s="53">
        <f>IF(AJ811&lt;&gt;"",IF(AJ811="o",VLOOKUP(AM811,OpenSect!$A$1:$D$11,2),IF(AJ811="u",VLOOKUP(AM811,UpHill!$A$1:$D$35,2),IF(AJ811="d",VLOOKUP(AM811,DownHill!$A$1:$D$29,2),IF(AJ811="f",VLOOKUP(AM811,FlatUnd!$A$2:$D$30,2),IF(AJ811="t",VLOOKUP(AM811,TimeAdd!$A$1:$D$176,2),IF(AJ811="l",VLOOKUP(AM811,SLimit!$A$1:$D$8,2),AN810)))))),AN810)</f>
        <v>40</v>
      </c>
      <c r="AO811" s="53">
        <f>IF(AJ811&lt;&gt;"",IF(AJ811="o",VLOOKUP(AM811,OpenSect!$A$1:$D$11,3),IF(AJ811="u",VLOOKUP(AM811,UpHill!$A$1:$D$35,3),IF(AJ811="d",VLOOKUP(AM811,DownHill!$A$3:$D$29,3),IF(AJ811="f",VLOOKUP(AM811,FlatUnd!$A$2:$D$30,3),IF(AJ811="t",VLOOKUP(AM811,TimeAdd!$A$1:$D$18,3),IF(AJ811="l",VLOOKUP(AM811,SLimit!$A$1:$D$8,3),AO810)))))),AO810)</f>
        <v>45</v>
      </c>
      <c r="AP811" s="53">
        <f>IF(AJ811&lt;&gt;"",IF(AJ811="o",VLOOKUP(AM811,OpenSect!$A$1:$D$11,4),IF(AJ811="u",VLOOKUP(AM811,UpHill!$A$1:$D$35,4),IF(AJ811="d",VLOOKUP(AM811,DownHill!$A$1:$D$29,4),IF(AJ811="f",VLOOKUP(AM811,FlatUnd!$A$2:$D$30,4),IF(AJ811="t",VLOOKUP(AM811,TimeAdd!$A$1:$D$18,4),IF(AJ811="l",VLOOKUP(AM811,SLimit!$A$1:$D$8,4),AP810)))))),AP810)</f>
        <v>50</v>
      </c>
      <c r="AQ811" s="53" t="str">
        <f t="shared" si="690"/>
        <v>80</v>
      </c>
      <c r="AR811" s="54" t="str">
        <f t="shared" si="691"/>
        <v xml:space="preserve"> Traffic light.  Carry straight on.</v>
      </c>
      <c r="AS811" s="55"/>
      <c r="AT811" s="55"/>
      <c r="AU811" s="56">
        <f>IF(GroupStTimes!$A$8=0,MIN(CB811,CD811,CF811),MIN(BZ811,CB811,CD811,CF811))</f>
        <v>0.57101851851851881</v>
      </c>
      <c r="AV811" s="56">
        <f>IF(GroupStTimes!$A$8=0,MAX(CC811,CE811,CG811),MAX(CA811,CC811,CE811,CG811))</f>
        <v>0.61685185185185187</v>
      </c>
      <c r="AW811" s="57" t="str">
        <f t="shared" si="692"/>
        <v/>
      </c>
      <c r="AX811" s="58" t="str">
        <f t="shared" si="693"/>
        <v/>
      </c>
      <c r="AY811" s="58" t="str">
        <f t="shared" si="694"/>
        <v/>
      </c>
      <c r="AZ811" s="31">
        <f t="shared" si="695"/>
        <v>257.10000000000002</v>
      </c>
      <c r="BA811" s="59">
        <f t="shared" si="696"/>
        <v>0.56644675925925947</v>
      </c>
      <c r="BB811" s="59">
        <f t="shared" si="697"/>
        <v>0.572002314814815</v>
      </c>
      <c r="BC811" s="59">
        <f t="shared" si="698"/>
        <v>0.55334490740740772</v>
      </c>
      <c r="BD811" s="59">
        <f t="shared" si="699"/>
        <v>0.59917824074074078</v>
      </c>
      <c r="BE811" s="59">
        <f t="shared" si="700"/>
        <v>0.57846064814814835</v>
      </c>
      <c r="BF811" s="59">
        <f t="shared" si="701"/>
        <v>0.58887731481481498</v>
      </c>
      <c r="BG811" s="59">
        <f t="shared" si="702"/>
        <v>0.58574074074074067</v>
      </c>
      <c r="BH811" s="59">
        <f t="shared" si="703"/>
        <v>0.58504629629629623</v>
      </c>
      <c r="BI811" s="31">
        <f t="shared" si="704"/>
        <v>16.96999999999997</v>
      </c>
      <c r="BJ811" s="61">
        <f t="shared" si="705"/>
        <v>0.48485714285714199</v>
      </c>
      <c r="BK811" s="61">
        <f t="shared" si="706"/>
        <v>0.42424999999999924</v>
      </c>
      <c r="BL811" s="61">
        <f t="shared" si="707"/>
        <v>0.37711111111111045</v>
      </c>
      <c r="BM811" s="61">
        <f t="shared" si="708"/>
        <v>0.33939999999999942</v>
      </c>
      <c r="BN811" s="62">
        <f t="shared" si="709"/>
        <v>0</v>
      </c>
      <c r="BO811" s="62">
        <f t="shared" si="710"/>
        <v>29</v>
      </c>
      <c r="BP811" s="62">
        <f t="shared" si="711"/>
        <v>5</v>
      </c>
      <c r="BQ811" s="62">
        <f t="shared" si="712"/>
        <v>0</v>
      </c>
      <c r="BR811" s="62">
        <f t="shared" si="713"/>
        <v>25</v>
      </c>
      <c r="BS811" s="62">
        <f t="shared" si="714"/>
        <v>27</v>
      </c>
      <c r="BT811" s="62">
        <f t="shared" si="715"/>
        <v>0</v>
      </c>
      <c r="BU811" s="62">
        <f t="shared" si="716"/>
        <v>22</v>
      </c>
      <c r="BV811" s="62">
        <f t="shared" si="717"/>
        <v>38</v>
      </c>
      <c r="BW811" s="62">
        <f t="shared" si="718"/>
        <v>0</v>
      </c>
      <c r="BX811" s="62">
        <f t="shared" si="719"/>
        <v>20</v>
      </c>
      <c r="BY811" s="62">
        <f t="shared" si="720"/>
        <v>22</v>
      </c>
      <c r="BZ811" s="63">
        <f t="shared" si="721"/>
        <v>0.5866435185185187</v>
      </c>
      <c r="CA811" s="63">
        <f t="shared" si="722"/>
        <v>0.59219907407407424</v>
      </c>
      <c r="CB811" s="63">
        <f t="shared" si="723"/>
        <v>0.57101851851851881</v>
      </c>
      <c r="CC811" s="63">
        <f t="shared" si="724"/>
        <v>0.61685185185185187</v>
      </c>
      <c r="CD811" s="63">
        <f t="shared" si="725"/>
        <v>0.59417824074074099</v>
      </c>
      <c r="CE811" s="63">
        <f t="shared" si="726"/>
        <v>0.60459490740740762</v>
      </c>
      <c r="CF811" s="63">
        <f t="shared" si="727"/>
        <v>0.59988425925925914</v>
      </c>
      <c r="CG811" s="63">
        <f t="shared" si="728"/>
        <v>0.5991898148148147</v>
      </c>
      <c r="CH811" s="36"/>
      <c r="CI811" s="36"/>
      <c r="CJ811" s="36"/>
      <c r="CK811" s="36"/>
      <c r="CL811" s="60">
        <v>60</v>
      </c>
    </row>
    <row r="812" spans="1:90" ht="28.5" customHeight="1" x14ac:dyDescent="0.25">
      <c r="A812" s="37">
        <v>94</v>
      </c>
      <c r="B812" s="95"/>
      <c r="C812" s="95"/>
      <c r="D812" s="95"/>
      <c r="E812" s="39"/>
      <c r="F812" s="44"/>
      <c r="G812" s="44">
        <v>274.31</v>
      </c>
      <c r="H812" s="44">
        <f t="shared" si="682"/>
        <v>274.25</v>
      </c>
      <c r="I812" s="83">
        <v>274.20999999999998</v>
      </c>
      <c r="J812" s="43">
        <f t="shared" si="731"/>
        <v>-2.9174720105043918E-4</v>
      </c>
      <c r="K812" s="44">
        <f t="shared" si="732"/>
        <v>-8.0000000000040927E-2</v>
      </c>
      <c r="L812" s="16" t="s">
        <v>1629</v>
      </c>
      <c r="M812" s="122" t="s">
        <v>1231</v>
      </c>
      <c r="N812" s="46">
        <f t="shared" si="688"/>
        <v>274.29000000000002</v>
      </c>
      <c r="O812" s="46">
        <v>-0.02</v>
      </c>
      <c r="P812" s="78">
        <v>274.31</v>
      </c>
      <c r="Q812" s="87"/>
      <c r="R812" s="78"/>
      <c r="U812" s="47" t="str">
        <f t="shared" si="729"/>
        <v/>
      </c>
      <c r="V812" s="47" t="str">
        <f t="shared" si="730"/>
        <v/>
      </c>
      <c r="W812" s="50"/>
      <c r="X812" s="50"/>
      <c r="Y812" s="50"/>
      <c r="Z812" s="50"/>
      <c r="AA812" s="50"/>
      <c r="AB812" s="50"/>
      <c r="AC812" s="50"/>
      <c r="AD812" s="50"/>
      <c r="AE812" s="51">
        <f t="shared" si="683"/>
        <v>94</v>
      </c>
      <c r="AF812" s="51" t="str">
        <f t="shared" si="684"/>
        <v/>
      </c>
      <c r="AG812" s="51" t="str">
        <f t="shared" si="685"/>
        <v/>
      </c>
      <c r="AH812" s="51" t="str">
        <f t="shared" si="686"/>
        <v/>
      </c>
      <c r="AI812" s="52">
        <f t="shared" si="687"/>
        <v>274.25</v>
      </c>
      <c r="AJ812" s="51"/>
      <c r="AK812" s="53"/>
      <c r="AL812" s="52"/>
      <c r="AM812" s="53">
        <f t="shared" si="689"/>
        <v>35</v>
      </c>
      <c r="AN812" s="53">
        <f>IF(AJ812&lt;&gt;"",IF(AJ812="o",VLOOKUP(AM812,OpenSect!$A$1:$D$11,2),IF(AJ812="u",VLOOKUP(AM812,UpHill!$A$1:$D$35,2),IF(AJ812="d",VLOOKUP(AM812,DownHill!$A$1:$D$29,2),IF(AJ812="f",VLOOKUP(AM812,FlatUnd!$A$2:$D$30,2),IF(AJ812="t",VLOOKUP(AM812,TimeAdd!$A$1:$D$176,2),IF(AJ812="l",VLOOKUP(AM812,SLimit!$A$1:$D$8,2),AN811)))))),AN811)</f>
        <v>40</v>
      </c>
      <c r="AO812" s="53">
        <f>IF(AJ812&lt;&gt;"",IF(AJ812="o",VLOOKUP(AM812,OpenSect!$A$1:$D$11,3),IF(AJ812="u",VLOOKUP(AM812,UpHill!$A$1:$D$35,3),IF(AJ812="d",VLOOKUP(AM812,DownHill!$A$3:$D$29,3),IF(AJ812="f",VLOOKUP(AM812,FlatUnd!$A$2:$D$30,3),IF(AJ812="t",VLOOKUP(AM812,TimeAdd!$A$1:$D$18,3),IF(AJ812="l",VLOOKUP(AM812,SLimit!$A$1:$D$8,3),AO811)))))),AO811)</f>
        <v>45</v>
      </c>
      <c r="AP812" s="53">
        <f>IF(AJ812&lt;&gt;"",IF(AJ812="o",VLOOKUP(AM812,OpenSect!$A$1:$D$11,4),IF(AJ812="u",VLOOKUP(AM812,UpHill!$A$1:$D$35,4),IF(AJ812="d",VLOOKUP(AM812,DownHill!$A$1:$D$29,4),IF(AJ812="f",VLOOKUP(AM812,FlatUnd!$A$2:$D$30,4),IF(AJ812="t",VLOOKUP(AM812,TimeAdd!$A$1:$D$18,4),IF(AJ812="l",VLOOKUP(AM812,SLimit!$A$1:$D$8,4),AP811)))))),AP811)</f>
        <v>50</v>
      </c>
      <c r="AQ812" s="53" t="str">
        <f t="shared" si="690"/>
        <v>80</v>
      </c>
      <c r="AR812" s="54" t="str">
        <f t="shared" si="691"/>
        <v>80 Speed limit. [Camera]</v>
      </c>
      <c r="AS812" s="55"/>
      <c r="AT812" s="55"/>
      <c r="AU812" s="56">
        <f>IF(GroupStTimes!$A$8=0,MIN(CB812,CD812,CF812),MIN(BZ812,CB812,CD812,CF812))</f>
        <v>0.57120370370370399</v>
      </c>
      <c r="AV812" s="56">
        <f>IF(GroupStTimes!$A$8=0,MAX(CC812,CE812,CG812),MAX(CA812,CC812,CE812,CG812))</f>
        <v>0.61703703703703705</v>
      </c>
      <c r="AW812" s="57" t="str">
        <f t="shared" si="692"/>
        <v/>
      </c>
      <c r="AX812" s="58" t="str">
        <f t="shared" si="693"/>
        <v/>
      </c>
      <c r="AY812" s="58" t="str">
        <f t="shared" si="694"/>
        <v/>
      </c>
      <c r="AZ812" s="31">
        <f t="shared" si="695"/>
        <v>257.10000000000002</v>
      </c>
      <c r="BA812" s="59">
        <f t="shared" si="696"/>
        <v>0.56644675925925947</v>
      </c>
      <c r="BB812" s="59">
        <f t="shared" si="697"/>
        <v>0.572002314814815</v>
      </c>
      <c r="BC812" s="59">
        <f t="shared" si="698"/>
        <v>0.55334490740740772</v>
      </c>
      <c r="BD812" s="59">
        <f t="shared" si="699"/>
        <v>0.59917824074074078</v>
      </c>
      <c r="BE812" s="59">
        <f t="shared" si="700"/>
        <v>0.57846064814814835</v>
      </c>
      <c r="BF812" s="59">
        <f t="shared" si="701"/>
        <v>0.58887731481481498</v>
      </c>
      <c r="BG812" s="59">
        <f t="shared" si="702"/>
        <v>0.58574074074074067</v>
      </c>
      <c r="BH812" s="59">
        <f t="shared" si="703"/>
        <v>0.58504629629629623</v>
      </c>
      <c r="BI812" s="31">
        <f t="shared" si="704"/>
        <v>17.149999999999977</v>
      </c>
      <c r="BJ812" s="61">
        <f t="shared" si="705"/>
        <v>0.48999999999999932</v>
      </c>
      <c r="BK812" s="61">
        <f t="shared" si="706"/>
        <v>0.42874999999999941</v>
      </c>
      <c r="BL812" s="61">
        <f t="shared" si="707"/>
        <v>0.38111111111111062</v>
      </c>
      <c r="BM812" s="61">
        <f t="shared" si="708"/>
        <v>0.34299999999999953</v>
      </c>
      <c r="BN812" s="62">
        <f t="shared" si="709"/>
        <v>0</v>
      </c>
      <c r="BO812" s="62">
        <f t="shared" si="710"/>
        <v>29</v>
      </c>
      <c r="BP812" s="62">
        <f t="shared" si="711"/>
        <v>24</v>
      </c>
      <c r="BQ812" s="62">
        <f t="shared" si="712"/>
        <v>0</v>
      </c>
      <c r="BR812" s="62">
        <f t="shared" si="713"/>
        <v>25</v>
      </c>
      <c r="BS812" s="62">
        <f t="shared" si="714"/>
        <v>43</v>
      </c>
      <c r="BT812" s="62">
        <f t="shared" si="715"/>
        <v>0</v>
      </c>
      <c r="BU812" s="62">
        <f t="shared" si="716"/>
        <v>22</v>
      </c>
      <c r="BV812" s="62">
        <f t="shared" si="717"/>
        <v>52</v>
      </c>
      <c r="BW812" s="62">
        <f t="shared" si="718"/>
        <v>0</v>
      </c>
      <c r="BX812" s="62">
        <f t="shared" si="719"/>
        <v>20</v>
      </c>
      <c r="BY812" s="62">
        <f t="shared" si="720"/>
        <v>35</v>
      </c>
      <c r="BZ812" s="63">
        <f t="shared" si="721"/>
        <v>0.58686342592592611</v>
      </c>
      <c r="CA812" s="63">
        <f t="shared" si="722"/>
        <v>0.59241898148148164</v>
      </c>
      <c r="CB812" s="63">
        <f t="shared" si="723"/>
        <v>0.57120370370370399</v>
      </c>
      <c r="CC812" s="63">
        <f t="shared" si="724"/>
        <v>0.61703703703703705</v>
      </c>
      <c r="CD812" s="63">
        <f t="shared" si="725"/>
        <v>0.59434027777777798</v>
      </c>
      <c r="CE812" s="63">
        <f t="shared" si="726"/>
        <v>0.60475694444444461</v>
      </c>
      <c r="CF812" s="63">
        <f t="shared" si="727"/>
        <v>0.60003472222222221</v>
      </c>
      <c r="CG812" s="63">
        <f t="shared" si="728"/>
        <v>0.59934027777777776</v>
      </c>
      <c r="CH812" s="36"/>
      <c r="CI812" s="36"/>
      <c r="CJ812" s="36"/>
      <c r="CK812" s="36"/>
      <c r="CL812" s="60">
        <v>60</v>
      </c>
    </row>
    <row r="813" spans="1:90" ht="28.5" customHeight="1" x14ac:dyDescent="0.25">
      <c r="A813" s="37">
        <v>95</v>
      </c>
      <c r="B813" s="95"/>
      <c r="C813" s="95"/>
      <c r="D813" s="95"/>
      <c r="E813" s="39"/>
      <c r="F813" s="44"/>
      <c r="G813" s="44">
        <v>274.63</v>
      </c>
      <c r="H813" s="44">
        <f t="shared" si="682"/>
        <v>274.57</v>
      </c>
      <c r="I813" s="83">
        <v>274.52999999999997</v>
      </c>
      <c r="J813" s="43">
        <f t="shared" ref="J813:J824" si="733">IF(N813="","",IF((I813-$I$4)=0,0,((I813-$I$4)-(N813-$N$4))/(I813-$I$4)))</f>
        <v>-2.9140713218970947E-4</v>
      </c>
      <c r="K813" s="44">
        <f t="shared" ref="K813:K824" si="734">(I813-$I$4)-(N813-$N$4)</f>
        <v>-8.0000000000040927E-2</v>
      </c>
      <c r="L813" s="16" t="s">
        <v>1331</v>
      </c>
      <c r="M813" s="122" t="s">
        <v>1231</v>
      </c>
      <c r="N813" s="46">
        <f t="shared" si="688"/>
        <v>274.61</v>
      </c>
      <c r="O813" s="46">
        <v>-0.02</v>
      </c>
      <c r="P813" s="78">
        <v>274.63</v>
      </c>
      <c r="Q813" s="87"/>
      <c r="R813" s="78"/>
      <c r="U813" s="47" t="str">
        <f t="shared" si="729"/>
        <v/>
      </c>
      <c r="V813" s="47" t="str">
        <f t="shared" si="730"/>
        <v/>
      </c>
      <c r="W813" s="50"/>
      <c r="X813" s="50"/>
      <c r="Y813" s="50"/>
      <c r="Z813" s="50"/>
      <c r="AA813" s="50"/>
      <c r="AB813" s="50"/>
      <c r="AC813" s="50"/>
      <c r="AD813" s="50"/>
      <c r="AE813" s="51">
        <f t="shared" si="683"/>
        <v>95</v>
      </c>
      <c r="AF813" s="51" t="str">
        <f t="shared" si="684"/>
        <v/>
      </c>
      <c r="AG813" s="51" t="str">
        <f t="shared" si="685"/>
        <v/>
      </c>
      <c r="AH813" s="51" t="str">
        <f t="shared" si="686"/>
        <v/>
      </c>
      <c r="AI813" s="52">
        <f t="shared" si="687"/>
        <v>274.57</v>
      </c>
      <c r="AJ813" s="51"/>
      <c r="AK813" s="53"/>
      <c r="AL813" s="52"/>
      <c r="AM813" s="53">
        <f t="shared" si="689"/>
        <v>35</v>
      </c>
      <c r="AN813" s="53">
        <f>IF(AJ813&lt;&gt;"",IF(AJ813="o",VLOOKUP(AM813,OpenSect!$A$1:$D$11,2),IF(AJ813="u",VLOOKUP(AM813,UpHill!$A$1:$D$35,2),IF(AJ813="d",VLOOKUP(AM813,DownHill!$A$1:$D$29,2),IF(AJ813="f",VLOOKUP(AM813,FlatUnd!$A$2:$D$30,2),IF(AJ813="t",VLOOKUP(AM813,TimeAdd!$A$1:$D$176,2),IF(AJ813="l",VLOOKUP(AM813,SLimit!$A$1:$D$8,2),AN812)))))),AN812)</f>
        <v>40</v>
      </c>
      <c r="AO813" s="53">
        <f>IF(AJ813&lt;&gt;"",IF(AJ813="o",VLOOKUP(AM813,OpenSect!$A$1:$D$11,3),IF(AJ813="u",VLOOKUP(AM813,UpHill!$A$1:$D$35,3),IF(AJ813="d",VLOOKUP(AM813,DownHill!$A$3:$D$29,3),IF(AJ813="f",VLOOKUP(AM813,FlatUnd!$A$2:$D$30,3),IF(AJ813="t",VLOOKUP(AM813,TimeAdd!$A$1:$D$18,3),IF(AJ813="l",VLOOKUP(AM813,SLimit!$A$1:$D$8,3),AO812)))))),AO812)</f>
        <v>45</v>
      </c>
      <c r="AP813" s="53">
        <f>IF(AJ813&lt;&gt;"",IF(AJ813="o",VLOOKUP(AM813,OpenSect!$A$1:$D$11,4),IF(AJ813="u",VLOOKUP(AM813,UpHill!$A$1:$D$35,4),IF(AJ813="d",VLOOKUP(AM813,DownHill!$A$1:$D$29,4),IF(AJ813="f",VLOOKUP(AM813,FlatUnd!$A$2:$D$30,4),IF(AJ813="t",VLOOKUP(AM813,TimeAdd!$A$1:$D$18,4),IF(AJ813="l",VLOOKUP(AM813,SLimit!$A$1:$D$8,4),AP812)))))),AP812)</f>
        <v>50</v>
      </c>
      <c r="AQ813" s="53" t="str">
        <f t="shared" si="690"/>
        <v>80</v>
      </c>
      <c r="AR813" s="54" t="str">
        <f t="shared" si="691"/>
        <v xml:space="preserve"> Warning Traffic light .</v>
      </c>
      <c r="AS813" s="55"/>
      <c r="AT813" s="55"/>
      <c r="AU813" s="56">
        <f>IF(GroupStTimes!$A$8=0,MIN(CB813,CD813,CF813),MIN(BZ813,CB813,CD813,CF813))</f>
        <v>0.57153935185185212</v>
      </c>
      <c r="AV813" s="56">
        <f>IF(GroupStTimes!$A$8=0,MAX(CC813,CE813,CG813),MAX(CA813,CC813,CE813,CG813))</f>
        <v>0.61737268518518518</v>
      </c>
      <c r="AW813" s="57" t="str">
        <f t="shared" si="692"/>
        <v/>
      </c>
      <c r="AX813" s="58" t="str">
        <f t="shared" si="693"/>
        <v/>
      </c>
      <c r="AY813" s="58" t="str">
        <f t="shared" si="694"/>
        <v/>
      </c>
      <c r="AZ813" s="31">
        <f t="shared" si="695"/>
        <v>257.10000000000002</v>
      </c>
      <c r="BA813" s="59">
        <f t="shared" si="696"/>
        <v>0.56644675925925947</v>
      </c>
      <c r="BB813" s="59">
        <f t="shared" si="697"/>
        <v>0.572002314814815</v>
      </c>
      <c r="BC813" s="59">
        <f t="shared" si="698"/>
        <v>0.55334490740740772</v>
      </c>
      <c r="BD813" s="59">
        <f t="shared" si="699"/>
        <v>0.59917824074074078</v>
      </c>
      <c r="BE813" s="59">
        <f t="shared" si="700"/>
        <v>0.57846064814814835</v>
      </c>
      <c r="BF813" s="59">
        <f t="shared" si="701"/>
        <v>0.58887731481481498</v>
      </c>
      <c r="BG813" s="59">
        <f t="shared" si="702"/>
        <v>0.58574074074074067</v>
      </c>
      <c r="BH813" s="59">
        <f t="shared" si="703"/>
        <v>0.58504629629629623</v>
      </c>
      <c r="BI813" s="31">
        <f t="shared" si="704"/>
        <v>17.46999999999997</v>
      </c>
      <c r="BJ813" s="61">
        <f t="shared" si="705"/>
        <v>0.49914285714285628</v>
      </c>
      <c r="BK813" s="61">
        <f t="shared" si="706"/>
        <v>0.43674999999999925</v>
      </c>
      <c r="BL813" s="61">
        <f t="shared" si="707"/>
        <v>0.38822222222222158</v>
      </c>
      <c r="BM813" s="61">
        <f t="shared" si="708"/>
        <v>0.34939999999999943</v>
      </c>
      <c r="BN813" s="62">
        <f t="shared" si="709"/>
        <v>0</v>
      </c>
      <c r="BO813" s="62">
        <f t="shared" si="710"/>
        <v>29</v>
      </c>
      <c r="BP813" s="62">
        <f t="shared" si="711"/>
        <v>57</v>
      </c>
      <c r="BQ813" s="62">
        <f t="shared" si="712"/>
        <v>0</v>
      </c>
      <c r="BR813" s="62">
        <f t="shared" si="713"/>
        <v>26</v>
      </c>
      <c r="BS813" s="62">
        <f t="shared" si="714"/>
        <v>12</v>
      </c>
      <c r="BT813" s="62">
        <f t="shared" si="715"/>
        <v>0</v>
      </c>
      <c r="BU813" s="62">
        <f t="shared" si="716"/>
        <v>23</v>
      </c>
      <c r="BV813" s="62">
        <f t="shared" si="717"/>
        <v>18</v>
      </c>
      <c r="BW813" s="62">
        <f t="shared" si="718"/>
        <v>0</v>
      </c>
      <c r="BX813" s="62">
        <f t="shared" si="719"/>
        <v>20</v>
      </c>
      <c r="BY813" s="62">
        <f t="shared" si="720"/>
        <v>58</v>
      </c>
      <c r="BZ813" s="63">
        <f t="shared" si="721"/>
        <v>0.58724537037037061</v>
      </c>
      <c r="CA813" s="63">
        <f t="shared" si="722"/>
        <v>0.59280092592592615</v>
      </c>
      <c r="CB813" s="63">
        <f t="shared" si="723"/>
        <v>0.57153935185185212</v>
      </c>
      <c r="CC813" s="63">
        <f t="shared" si="724"/>
        <v>0.61737268518518518</v>
      </c>
      <c r="CD813" s="63">
        <f t="shared" si="725"/>
        <v>0.59464120370370388</v>
      </c>
      <c r="CE813" s="63">
        <f t="shared" si="726"/>
        <v>0.60505787037037051</v>
      </c>
      <c r="CF813" s="63">
        <f t="shared" si="727"/>
        <v>0.60030092592592588</v>
      </c>
      <c r="CG813" s="63">
        <f t="shared" si="728"/>
        <v>0.59960648148148143</v>
      </c>
      <c r="CH813" s="36"/>
      <c r="CI813" s="36"/>
      <c r="CJ813" s="36"/>
      <c r="CK813" s="36"/>
      <c r="CL813" s="60">
        <v>60</v>
      </c>
    </row>
    <row r="814" spans="1:90" ht="40.5" x14ac:dyDescent="0.25">
      <c r="A814" s="37">
        <v>95</v>
      </c>
      <c r="B814" s="95"/>
      <c r="C814" s="95" t="s">
        <v>31</v>
      </c>
      <c r="D814" s="95">
        <v>35</v>
      </c>
      <c r="E814" s="39"/>
      <c r="F814" s="44"/>
      <c r="G814" s="44">
        <v>274.70999999999998</v>
      </c>
      <c r="H814" s="44">
        <f t="shared" si="682"/>
        <v>274.64999999999998</v>
      </c>
      <c r="I814" s="83">
        <v>274.61</v>
      </c>
      <c r="J814" s="43">
        <f t="shared" si="733"/>
        <v>-2.9132223881134727E-4</v>
      </c>
      <c r="K814" s="44">
        <f t="shared" si="734"/>
        <v>-7.9999999999984084E-2</v>
      </c>
      <c r="L814" s="16" t="s">
        <v>1765</v>
      </c>
      <c r="M814" s="122" t="s">
        <v>1231</v>
      </c>
      <c r="N814" s="46">
        <f t="shared" si="688"/>
        <v>274.69</v>
      </c>
      <c r="O814" s="46">
        <v>-0.02</v>
      </c>
      <c r="P814" s="78">
        <v>274.70999999999998</v>
      </c>
      <c r="Q814" s="87"/>
      <c r="R814" s="78"/>
      <c r="U814" s="47" t="str">
        <f t="shared" si="729"/>
        <v/>
      </c>
      <c r="V814" s="47" t="str">
        <f t="shared" si="730"/>
        <v/>
      </c>
      <c r="W814" s="50"/>
      <c r="X814" s="50"/>
      <c r="Y814" s="50"/>
      <c r="Z814" s="50"/>
      <c r="AA814" s="50"/>
      <c r="AB814" s="50"/>
      <c r="AC814" s="50"/>
      <c r="AD814" s="50"/>
      <c r="AE814" s="51">
        <f t="shared" si="683"/>
        <v>95</v>
      </c>
      <c r="AF814" s="51" t="str">
        <f t="shared" si="684"/>
        <v/>
      </c>
      <c r="AG814" s="51" t="str">
        <f t="shared" si="685"/>
        <v>l</v>
      </c>
      <c r="AH814" s="51">
        <f t="shared" si="686"/>
        <v>35</v>
      </c>
      <c r="AI814" s="52">
        <f t="shared" si="687"/>
        <v>274.64999999999998</v>
      </c>
      <c r="AJ814" s="51" t="s">
        <v>31</v>
      </c>
      <c r="AK814" s="53"/>
      <c r="AL814" s="52"/>
      <c r="AM814" s="53">
        <f t="shared" si="689"/>
        <v>35</v>
      </c>
      <c r="AN814" s="53">
        <f>IF(AJ814&lt;&gt;"",IF(AJ814="o",VLOOKUP(AM814,OpenSect!$A$1:$D$11,2),IF(AJ814="u",VLOOKUP(AM814,UpHill!$A$1:$D$35,2),IF(AJ814="d",VLOOKUP(AM814,DownHill!$A$1:$D$29,2),IF(AJ814="f",VLOOKUP(AM814,FlatUnd!$A$2:$D$30,2),IF(AJ814="t",VLOOKUP(AM814,TimeAdd!$A$1:$D$176,2),IF(AJ814="l",VLOOKUP(AM814,SLimit!$A$1:$D$8,2),AN813)))))),AN813)</f>
        <v>40</v>
      </c>
      <c r="AO814" s="53">
        <f>IF(AJ814&lt;&gt;"",IF(AJ814="o",VLOOKUP(AM814,OpenSect!$A$1:$D$11,3),IF(AJ814="u",VLOOKUP(AM814,UpHill!$A$1:$D$35,3),IF(AJ814="d",VLOOKUP(AM814,DownHill!$A$3:$D$29,3),IF(AJ814="f",VLOOKUP(AM814,FlatUnd!$A$2:$D$30,3),IF(AJ814="t",VLOOKUP(AM814,TimeAdd!$A$1:$D$18,3),IF(AJ814="l",VLOOKUP(AM814,SLimit!$A$1:$D$8,3),AO813)))))),AO813)</f>
        <v>45</v>
      </c>
      <c r="AP814" s="53">
        <f>IF(AJ814&lt;&gt;"",IF(AJ814="o",VLOOKUP(AM814,OpenSect!$A$1:$D$11,4),IF(AJ814="u",VLOOKUP(AM814,UpHill!$A$1:$D$35,4),IF(AJ814="d",VLOOKUP(AM814,DownHill!$A$1:$D$29,4),IF(AJ814="f",VLOOKUP(AM814,FlatUnd!$A$2:$D$30,4),IF(AJ814="t",VLOOKUP(AM814,TimeAdd!$A$1:$D$18,4),IF(AJ814="l",VLOOKUP(AM814,SLimit!$A$1:$D$8,4),AP813)))))),AP813)</f>
        <v>50</v>
      </c>
      <c r="AQ814" s="53" t="str">
        <f t="shared" si="690"/>
        <v>80</v>
      </c>
      <c r="AR814" s="54" t="str">
        <f t="shared" si="691"/>
        <v>STOP.  (Was a Traffic Light.)  Carry straight on.</v>
      </c>
      <c r="AS814" s="55"/>
      <c r="AT814" s="55"/>
      <c r="AU814" s="56">
        <f>IF(GroupStTimes!$A$8=0,MIN(CB814,CD814,CF814),MIN(BZ814,CB814,CD814,CF814))</f>
        <v>0.57162037037037072</v>
      </c>
      <c r="AV814" s="56">
        <f>IF(GroupStTimes!$A$8=0,MAX(CC814,CE814,CG814),MAX(CA814,CC814,CE814,CG814))</f>
        <v>0.61745370370370378</v>
      </c>
      <c r="AW814" s="57" t="str">
        <f t="shared" si="692"/>
        <v/>
      </c>
      <c r="AX814" s="58" t="str">
        <f t="shared" si="693"/>
        <v/>
      </c>
      <c r="AY814" s="58" t="str">
        <f t="shared" si="694"/>
        <v/>
      </c>
      <c r="AZ814" s="31">
        <f t="shared" si="695"/>
        <v>257.10000000000002</v>
      </c>
      <c r="BA814" s="59">
        <f t="shared" si="696"/>
        <v>0.56644675925925947</v>
      </c>
      <c r="BB814" s="59">
        <f t="shared" si="697"/>
        <v>0.572002314814815</v>
      </c>
      <c r="BC814" s="59">
        <f t="shared" si="698"/>
        <v>0.55334490740740772</v>
      </c>
      <c r="BD814" s="59">
        <f t="shared" si="699"/>
        <v>0.59917824074074078</v>
      </c>
      <c r="BE814" s="59">
        <f t="shared" si="700"/>
        <v>0.57846064814814835</v>
      </c>
      <c r="BF814" s="59">
        <f t="shared" si="701"/>
        <v>0.58887731481481498</v>
      </c>
      <c r="BG814" s="59">
        <f t="shared" si="702"/>
        <v>0.58574074074074067</v>
      </c>
      <c r="BH814" s="59">
        <f t="shared" si="703"/>
        <v>0.58504629629629623</v>
      </c>
      <c r="BI814" s="31">
        <f t="shared" si="704"/>
        <v>17.549999999999955</v>
      </c>
      <c r="BJ814" s="61">
        <f t="shared" si="705"/>
        <v>0.50142857142857011</v>
      </c>
      <c r="BK814" s="61">
        <f t="shared" si="706"/>
        <v>0.43874999999999886</v>
      </c>
      <c r="BL814" s="61">
        <f t="shared" si="707"/>
        <v>0.38999999999999901</v>
      </c>
      <c r="BM814" s="61">
        <f t="shared" si="708"/>
        <v>0.35099999999999909</v>
      </c>
      <c r="BN814" s="62">
        <f t="shared" si="709"/>
        <v>0</v>
      </c>
      <c r="BO814" s="62">
        <f t="shared" si="710"/>
        <v>30</v>
      </c>
      <c r="BP814" s="62">
        <f t="shared" si="711"/>
        <v>5</v>
      </c>
      <c r="BQ814" s="62">
        <f t="shared" si="712"/>
        <v>0</v>
      </c>
      <c r="BR814" s="62">
        <f t="shared" si="713"/>
        <v>26</v>
      </c>
      <c r="BS814" s="62">
        <f t="shared" si="714"/>
        <v>19</v>
      </c>
      <c r="BT814" s="62">
        <f t="shared" si="715"/>
        <v>0</v>
      </c>
      <c r="BU814" s="62">
        <f t="shared" si="716"/>
        <v>23</v>
      </c>
      <c r="BV814" s="62">
        <f t="shared" si="717"/>
        <v>24</v>
      </c>
      <c r="BW814" s="62">
        <f t="shared" si="718"/>
        <v>0</v>
      </c>
      <c r="BX814" s="62">
        <f t="shared" si="719"/>
        <v>21</v>
      </c>
      <c r="BY814" s="62">
        <f t="shared" si="720"/>
        <v>4</v>
      </c>
      <c r="BZ814" s="63">
        <f t="shared" si="721"/>
        <v>0.58733796296296314</v>
      </c>
      <c r="CA814" s="63">
        <f t="shared" si="722"/>
        <v>0.59289351851851868</v>
      </c>
      <c r="CB814" s="63">
        <f t="shared" si="723"/>
        <v>0.57162037037037072</v>
      </c>
      <c r="CC814" s="63">
        <f t="shared" si="724"/>
        <v>0.61745370370370378</v>
      </c>
      <c r="CD814" s="63">
        <f t="shared" si="725"/>
        <v>0.59471064814814834</v>
      </c>
      <c r="CE814" s="63">
        <f t="shared" si="726"/>
        <v>0.60512731481481496</v>
      </c>
      <c r="CF814" s="63">
        <f t="shared" si="727"/>
        <v>0.60037037037037033</v>
      </c>
      <c r="CG814" s="63">
        <f t="shared" si="728"/>
        <v>0.59967592592592589</v>
      </c>
      <c r="CH814" s="36"/>
      <c r="CI814" s="36"/>
      <c r="CJ814" s="36"/>
      <c r="CK814" s="36"/>
      <c r="CL814" s="60">
        <v>60</v>
      </c>
    </row>
    <row r="815" spans="1:90" ht="28.5" customHeight="1" x14ac:dyDescent="0.25">
      <c r="A815" s="37">
        <v>95</v>
      </c>
      <c r="B815" s="95"/>
      <c r="C815" s="95"/>
      <c r="D815" s="95"/>
      <c r="E815" s="39"/>
      <c r="F815" s="44"/>
      <c r="G815" s="44">
        <v>274.94</v>
      </c>
      <c r="H815" s="44">
        <f t="shared" si="682"/>
        <v>274.88</v>
      </c>
      <c r="I815" s="83">
        <v>274.83999999999997</v>
      </c>
      <c r="J815" s="43">
        <f t="shared" si="733"/>
        <v>-2.9107844564124922E-4</v>
      </c>
      <c r="K815" s="44">
        <f t="shared" si="734"/>
        <v>-8.0000000000040927E-2</v>
      </c>
      <c r="L815" s="16" t="s">
        <v>1629</v>
      </c>
      <c r="M815" s="122" t="s">
        <v>1231</v>
      </c>
      <c r="N815" s="46">
        <f t="shared" si="688"/>
        <v>274.92</v>
      </c>
      <c r="O815" s="46">
        <v>-0.02</v>
      </c>
      <c r="P815" s="78">
        <v>274.94</v>
      </c>
      <c r="Q815" s="87"/>
      <c r="R815" s="78"/>
      <c r="U815" s="47" t="str">
        <f t="shared" si="729"/>
        <v/>
      </c>
      <c r="V815" s="47" t="str">
        <f t="shared" si="730"/>
        <v/>
      </c>
      <c r="W815" s="50"/>
      <c r="X815" s="50"/>
      <c r="Y815" s="50"/>
      <c r="Z815" s="50"/>
      <c r="AA815" s="50"/>
      <c r="AB815" s="50"/>
      <c r="AC815" s="50"/>
      <c r="AD815" s="50"/>
      <c r="AE815" s="51">
        <f t="shared" si="683"/>
        <v>95</v>
      </c>
      <c r="AF815" s="51" t="str">
        <f t="shared" si="684"/>
        <v/>
      </c>
      <c r="AG815" s="51" t="str">
        <f t="shared" si="685"/>
        <v/>
      </c>
      <c r="AH815" s="51" t="str">
        <f t="shared" si="686"/>
        <v/>
      </c>
      <c r="AI815" s="52">
        <f t="shared" si="687"/>
        <v>274.88</v>
      </c>
      <c r="AJ815" s="51"/>
      <c r="AK815" s="53"/>
      <c r="AL815" s="52"/>
      <c r="AM815" s="53">
        <f t="shared" si="689"/>
        <v>35</v>
      </c>
      <c r="AN815" s="53">
        <f>IF(AJ815&lt;&gt;"",IF(AJ815="o",VLOOKUP(AM815,OpenSect!$A$1:$D$11,2),IF(AJ815="u",VLOOKUP(AM815,UpHill!$A$1:$D$35,2),IF(AJ815="d",VLOOKUP(AM815,DownHill!$A$1:$D$29,2),IF(AJ815="f",VLOOKUP(AM815,FlatUnd!$A$2:$D$30,2),IF(AJ815="t",VLOOKUP(AM815,TimeAdd!$A$1:$D$176,2),IF(AJ815="l",VLOOKUP(AM815,SLimit!$A$1:$D$8,2),AN814)))))),AN814)</f>
        <v>40</v>
      </c>
      <c r="AO815" s="53">
        <f>IF(AJ815&lt;&gt;"",IF(AJ815="o",VLOOKUP(AM815,OpenSect!$A$1:$D$11,3),IF(AJ815="u",VLOOKUP(AM815,UpHill!$A$1:$D$35,3),IF(AJ815="d",VLOOKUP(AM815,DownHill!$A$3:$D$29,3),IF(AJ815="f",VLOOKUP(AM815,FlatUnd!$A$2:$D$30,3),IF(AJ815="t",VLOOKUP(AM815,TimeAdd!$A$1:$D$18,3),IF(AJ815="l",VLOOKUP(AM815,SLimit!$A$1:$D$8,3),AO814)))))),AO814)</f>
        <v>45</v>
      </c>
      <c r="AP815" s="53">
        <f>IF(AJ815&lt;&gt;"",IF(AJ815="o",VLOOKUP(AM815,OpenSect!$A$1:$D$11,4),IF(AJ815="u",VLOOKUP(AM815,UpHill!$A$1:$D$35,4),IF(AJ815="d",VLOOKUP(AM815,DownHill!$A$1:$D$29,4),IF(AJ815="f",VLOOKUP(AM815,FlatUnd!$A$2:$D$30,4),IF(AJ815="t",VLOOKUP(AM815,TimeAdd!$A$1:$D$18,4),IF(AJ815="l",VLOOKUP(AM815,SLimit!$A$1:$D$8,4),AP814)))))),AP814)</f>
        <v>50</v>
      </c>
      <c r="AQ815" s="53" t="str">
        <f t="shared" si="690"/>
        <v>80</v>
      </c>
      <c r="AR815" s="54" t="str">
        <f t="shared" si="691"/>
        <v>80 Speed limit. [Camera]</v>
      </c>
      <c r="AS815" s="55"/>
      <c r="AT815" s="55"/>
      <c r="AU815" s="56">
        <f>IF(GroupStTimes!$A$8=0,MIN(CB815,CD815,CF815),MIN(BZ815,CB815,CD815,CF815))</f>
        <v>0.57186342592592621</v>
      </c>
      <c r="AV815" s="56">
        <f>IF(GroupStTimes!$A$8=0,MAX(CC815,CE815,CG815),MAX(CA815,CC815,CE815,CG815))</f>
        <v>0.61769675925925926</v>
      </c>
      <c r="AW815" s="57" t="str">
        <f t="shared" si="692"/>
        <v/>
      </c>
      <c r="AX815" s="58" t="str">
        <f t="shared" si="693"/>
        <v/>
      </c>
      <c r="AY815" s="58" t="str">
        <f t="shared" si="694"/>
        <v/>
      </c>
      <c r="AZ815" s="31">
        <f t="shared" si="695"/>
        <v>257.10000000000002</v>
      </c>
      <c r="BA815" s="59">
        <f t="shared" si="696"/>
        <v>0.56644675925925947</v>
      </c>
      <c r="BB815" s="59">
        <f t="shared" si="697"/>
        <v>0.572002314814815</v>
      </c>
      <c r="BC815" s="59">
        <f t="shared" si="698"/>
        <v>0.55334490740740772</v>
      </c>
      <c r="BD815" s="59">
        <f t="shared" si="699"/>
        <v>0.59917824074074078</v>
      </c>
      <c r="BE815" s="59">
        <f t="shared" si="700"/>
        <v>0.57846064814814835</v>
      </c>
      <c r="BF815" s="59">
        <f t="shared" si="701"/>
        <v>0.58887731481481498</v>
      </c>
      <c r="BG815" s="59">
        <f t="shared" si="702"/>
        <v>0.58574074074074067</v>
      </c>
      <c r="BH815" s="59">
        <f t="shared" si="703"/>
        <v>0.58504629629629623</v>
      </c>
      <c r="BI815" s="31">
        <f t="shared" si="704"/>
        <v>17.779999999999973</v>
      </c>
      <c r="BJ815" s="61">
        <f t="shared" si="705"/>
        <v>0.50799999999999923</v>
      </c>
      <c r="BK815" s="61">
        <f t="shared" si="706"/>
        <v>0.44449999999999934</v>
      </c>
      <c r="BL815" s="61">
        <f t="shared" si="707"/>
        <v>0.39511111111111052</v>
      </c>
      <c r="BM815" s="61">
        <f t="shared" si="708"/>
        <v>0.35559999999999947</v>
      </c>
      <c r="BN815" s="62">
        <f t="shared" si="709"/>
        <v>0</v>
      </c>
      <c r="BO815" s="62">
        <f t="shared" si="710"/>
        <v>30</v>
      </c>
      <c r="BP815" s="62">
        <f t="shared" si="711"/>
        <v>29</v>
      </c>
      <c r="BQ815" s="62">
        <f t="shared" si="712"/>
        <v>0</v>
      </c>
      <c r="BR815" s="62">
        <f t="shared" si="713"/>
        <v>26</v>
      </c>
      <c r="BS815" s="62">
        <f t="shared" si="714"/>
        <v>40</v>
      </c>
      <c r="BT815" s="62">
        <f t="shared" si="715"/>
        <v>0</v>
      </c>
      <c r="BU815" s="62">
        <f t="shared" si="716"/>
        <v>23</v>
      </c>
      <c r="BV815" s="62">
        <f t="shared" si="717"/>
        <v>42</v>
      </c>
      <c r="BW815" s="62">
        <f t="shared" si="718"/>
        <v>0</v>
      </c>
      <c r="BX815" s="62">
        <f t="shared" si="719"/>
        <v>21</v>
      </c>
      <c r="BY815" s="62">
        <f t="shared" si="720"/>
        <v>20</v>
      </c>
      <c r="BZ815" s="63">
        <f t="shared" si="721"/>
        <v>0.58761574074074097</v>
      </c>
      <c r="CA815" s="63">
        <f t="shared" si="722"/>
        <v>0.5931712962962965</v>
      </c>
      <c r="CB815" s="63">
        <f t="shared" si="723"/>
        <v>0.57186342592592621</v>
      </c>
      <c r="CC815" s="63">
        <f t="shared" si="724"/>
        <v>0.61769675925925926</v>
      </c>
      <c r="CD815" s="63">
        <f t="shared" si="725"/>
        <v>0.5949189814814817</v>
      </c>
      <c r="CE815" s="63">
        <f t="shared" si="726"/>
        <v>0.60533564814814833</v>
      </c>
      <c r="CF815" s="63">
        <f t="shared" si="727"/>
        <v>0.60055555555555551</v>
      </c>
      <c r="CG815" s="63">
        <f t="shared" si="728"/>
        <v>0.59986111111111107</v>
      </c>
      <c r="CH815" s="36"/>
      <c r="CI815" s="36"/>
      <c r="CJ815" s="36"/>
      <c r="CK815" s="36"/>
      <c r="CL815" s="60">
        <v>60</v>
      </c>
    </row>
    <row r="816" spans="1:90" ht="28.5" customHeight="1" x14ac:dyDescent="0.25">
      <c r="A816" s="37">
        <v>95</v>
      </c>
      <c r="B816" s="95"/>
      <c r="C816" s="95"/>
      <c r="D816" s="95"/>
      <c r="E816" s="39"/>
      <c r="F816" s="44"/>
      <c r="G816" s="44">
        <v>275.74</v>
      </c>
      <c r="H816" s="44">
        <f t="shared" si="682"/>
        <v>275.68</v>
      </c>
      <c r="I816" s="83">
        <v>275.64</v>
      </c>
      <c r="J816" s="43">
        <f t="shared" si="733"/>
        <v>-2.902336380788018E-4</v>
      </c>
      <c r="K816" s="44">
        <f t="shared" si="734"/>
        <v>-8.0000000000040927E-2</v>
      </c>
      <c r="L816" s="16" t="s">
        <v>1646</v>
      </c>
      <c r="M816" s="122" t="s">
        <v>1231</v>
      </c>
      <c r="N816" s="46">
        <f t="shared" si="688"/>
        <v>275.72000000000003</v>
      </c>
      <c r="O816" s="46">
        <v>-0.02</v>
      </c>
      <c r="P816" s="78">
        <v>275.74</v>
      </c>
      <c r="Q816" s="87"/>
      <c r="R816" s="78"/>
      <c r="U816" s="47" t="str">
        <f t="shared" si="729"/>
        <v/>
      </c>
      <c r="V816" s="47" t="str">
        <f t="shared" si="730"/>
        <v/>
      </c>
      <c r="W816" s="50"/>
      <c r="X816" s="50"/>
      <c r="Y816" s="50"/>
      <c r="Z816" s="50"/>
      <c r="AA816" s="50"/>
      <c r="AB816" s="50"/>
      <c r="AC816" s="50"/>
      <c r="AD816" s="50"/>
      <c r="AE816" s="51">
        <f t="shared" si="683"/>
        <v>95</v>
      </c>
      <c r="AF816" s="51" t="str">
        <f t="shared" si="684"/>
        <v/>
      </c>
      <c r="AG816" s="51" t="str">
        <f t="shared" si="685"/>
        <v/>
      </c>
      <c r="AH816" s="51" t="str">
        <f t="shared" si="686"/>
        <v/>
      </c>
      <c r="AI816" s="52">
        <f t="shared" si="687"/>
        <v>275.68</v>
      </c>
      <c r="AJ816" s="51"/>
      <c r="AK816" s="53"/>
      <c r="AL816" s="52"/>
      <c r="AM816" s="53">
        <f t="shared" si="689"/>
        <v>35</v>
      </c>
      <c r="AN816" s="53">
        <f>IF(AJ816&lt;&gt;"",IF(AJ816="o",VLOOKUP(AM816,OpenSect!$A$1:$D$11,2),IF(AJ816="u",VLOOKUP(AM816,UpHill!$A$1:$D$35,2),IF(AJ816="d",VLOOKUP(AM816,DownHill!$A$1:$D$29,2),IF(AJ816="f",VLOOKUP(AM816,FlatUnd!$A$2:$D$30,2),IF(AJ816="t",VLOOKUP(AM816,TimeAdd!$A$1:$D$176,2),IF(AJ816="l",VLOOKUP(AM816,SLimit!$A$1:$D$8,2),AN815)))))),AN815)</f>
        <v>40</v>
      </c>
      <c r="AO816" s="53">
        <f>IF(AJ816&lt;&gt;"",IF(AJ816="o",VLOOKUP(AM816,OpenSect!$A$1:$D$11,3),IF(AJ816="u",VLOOKUP(AM816,UpHill!$A$1:$D$35,3),IF(AJ816="d",VLOOKUP(AM816,DownHill!$A$3:$D$29,3),IF(AJ816="f",VLOOKUP(AM816,FlatUnd!$A$2:$D$30,3),IF(AJ816="t",VLOOKUP(AM816,TimeAdd!$A$1:$D$18,3),IF(AJ816="l",VLOOKUP(AM816,SLimit!$A$1:$D$8,3),AO815)))))),AO815)</f>
        <v>45</v>
      </c>
      <c r="AP816" s="53">
        <f>IF(AJ816&lt;&gt;"",IF(AJ816="o",VLOOKUP(AM816,OpenSect!$A$1:$D$11,4),IF(AJ816="u",VLOOKUP(AM816,UpHill!$A$1:$D$35,4),IF(AJ816="d",VLOOKUP(AM816,DownHill!$A$1:$D$29,4),IF(AJ816="f",VLOOKUP(AM816,FlatUnd!$A$2:$D$30,4),IF(AJ816="t",VLOOKUP(AM816,TimeAdd!$A$1:$D$18,4),IF(AJ816="l",VLOOKUP(AM816,SLimit!$A$1:$D$8,4),AP815)))))),AP815)</f>
        <v>50</v>
      </c>
      <c r="AQ816" s="53" t="str">
        <f t="shared" si="690"/>
        <v>80</v>
      </c>
      <c r="AR816" s="54" t="str">
        <f t="shared" si="691"/>
        <v xml:space="preserve"> Warning Traffic light .Warning Cross road.</v>
      </c>
      <c r="AS816" s="55"/>
      <c r="AT816" s="55"/>
      <c r="AU816" s="56">
        <f>IF(GroupStTimes!$A$8=0,MIN(CB816,CD816,CF816),MIN(BZ816,CB816,CD816,CF816))</f>
        <v>0.57269675925925956</v>
      </c>
      <c r="AV816" s="56">
        <f>IF(GroupStTimes!$A$8=0,MAX(CC816,CE816,CG816),MAX(CA816,CC816,CE816,CG816))</f>
        <v>0.61853009259259262</v>
      </c>
      <c r="AW816" s="57" t="str">
        <f t="shared" si="692"/>
        <v/>
      </c>
      <c r="AX816" s="58" t="str">
        <f t="shared" si="693"/>
        <v/>
      </c>
      <c r="AY816" s="58" t="str">
        <f t="shared" si="694"/>
        <v/>
      </c>
      <c r="AZ816" s="31">
        <f t="shared" si="695"/>
        <v>257.10000000000002</v>
      </c>
      <c r="BA816" s="59">
        <f t="shared" si="696"/>
        <v>0.56644675925925947</v>
      </c>
      <c r="BB816" s="59">
        <f t="shared" si="697"/>
        <v>0.572002314814815</v>
      </c>
      <c r="BC816" s="59">
        <f t="shared" si="698"/>
        <v>0.55334490740740772</v>
      </c>
      <c r="BD816" s="59">
        <f t="shared" si="699"/>
        <v>0.59917824074074078</v>
      </c>
      <c r="BE816" s="59">
        <f t="shared" si="700"/>
        <v>0.57846064814814835</v>
      </c>
      <c r="BF816" s="59">
        <f t="shared" si="701"/>
        <v>0.58887731481481498</v>
      </c>
      <c r="BG816" s="59">
        <f t="shared" si="702"/>
        <v>0.58574074074074067</v>
      </c>
      <c r="BH816" s="59">
        <f t="shared" si="703"/>
        <v>0.58504629629629623</v>
      </c>
      <c r="BI816" s="31">
        <f t="shared" si="704"/>
        <v>18.579999999999984</v>
      </c>
      <c r="BJ816" s="61">
        <f t="shared" si="705"/>
        <v>0.53085714285714236</v>
      </c>
      <c r="BK816" s="61">
        <f t="shared" si="706"/>
        <v>0.46449999999999958</v>
      </c>
      <c r="BL816" s="61">
        <f t="shared" si="707"/>
        <v>0.41288888888888853</v>
      </c>
      <c r="BM816" s="61">
        <f t="shared" si="708"/>
        <v>0.37159999999999971</v>
      </c>
      <c r="BN816" s="62">
        <f t="shared" si="709"/>
        <v>0</v>
      </c>
      <c r="BO816" s="62">
        <f t="shared" si="710"/>
        <v>31</v>
      </c>
      <c r="BP816" s="62">
        <f t="shared" si="711"/>
        <v>51</v>
      </c>
      <c r="BQ816" s="62">
        <f t="shared" si="712"/>
        <v>0</v>
      </c>
      <c r="BR816" s="62">
        <f t="shared" si="713"/>
        <v>27</v>
      </c>
      <c r="BS816" s="62">
        <f t="shared" si="714"/>
        <v>52</v>
      </c>
      <c r="BT816" s="62">
        <f t="shared" si="715"/>
        <v>0</v>
      </c>
      <c r="BU816" s="62">
        <f t="shared" si="716"/>
        <v>24</v>
      </c>
      <c r="BV816" s="62">
        <f t="shared" si="717"/>
        <v>46</v>
      </c>
      <c r="BW816" s="62">
        <f t="shared" si="718"/>
        <v>0</v>
      </c>
      <c r="BX816" s="62">
        <f t="shared" si="719"/>
        <v>22</v>
      </c>
      <c r="BY816" s="62">
        <f t="shared" si="720"/>
        <v>18</v>
      </c>
      <c r="BZ816" s="63">
        <f t="shared" si="721"/>
        <v>0.58856481481481504</v>
      </c>
      <c r="CA816" s="63">
        <f t="shared" si="722"/>
        <v>0.59412037037037058</v>
      </c>
      <c r="CB816" s="63">
        <f t="shared" si="723"/>
        <v>0.57269675925925956</v>
      </c>
      <c r="CC816" s="63">
        <f t="shared" si="724"/>
        <v>0.61853009259259262</v>
      </c>
      <c r="CD816" s="63">
        <f t="shared" si="725"/>
        <v>0.59565972222222241</v>
      </c>
      <c r="CE816" s="63">
        <f t="shared" si="726"/>
        <v>0.60607638888888904</v>
      </c>
      <c r="CF816" s="63">
        <f t="shared" si="727"/>
        <v>0.60122685185185176</v>
      </c>
      <c r="CG816" s="63">
        <f t="shared" si="728"/>
        <v>0.60053240740740732</v>
      </c>
      <c r="CH816" s="36"/>
      <c r="CI816" s="36"/>
      <c r="CJ816" s="36"/>
      <c r="CK816" s="36"/>
      <c r="CL816" s="60">
        <v>60</v>
      </c>
    </row>
    <row r="817" spans="1:90" ht="28.5" customHeight="1" x14ac:dyDescent="0.25">
      <c r="A817" s="37">
        <v>95</v>
      </c>
      <c r="B817" s="95"/>
      <c r="C817" s="95"/>
      <c r="D817" s="95"/>
      <c r="E817" s="39"/>
      <c r="F817" s="44"/>
      <c r="G817" s="44">
        <v>275.83</v>
      </c>
      <c r="H817" s="44">
        <f t="shared" si="682"/>
        <v>275.77</v>
      </c>
      <c r="I817" s="83">
        <v>275.73</v>
      </c>
      <c r="J817" s="43">
        <f t="shared" si="733"/>
        <v>-2.9013890400023237E-4</v>
      </c>
      <c r="K817" s="44">
        <f t="shared" si="734"/>
        <v>-7.9999999999984084E-2</v>
      </c>
      <c r="L817" s="16" t="s">
        <v>1637</v>
      </c>
      <c r="M817" s="122" t="s">
        <v>1231</v>
      </c>
      <c r="N817" s="46">
        <f t="shared" si="688"/>
        <v>275.81</v>
      </c>
      <c r="O817" s="46">
        <v>-0.02</v>
      </c>
      <c r="P817" s="78">
        <v>275.83</v>
      </c>
      <c r="Q817" s="87"/>
      <c r="R817" s="78"/>
      <c r="U817" s="47" t="str">
        <f t="shared" si="729"/>
        <v/>
      </c>
      <c r="V817" s="47" t="str">
        <f t="shared" si="730"/>
        <v/>
      </c>
      <c r="W817" s="50"/>
      <c r="X817" s="50"/>
      <c r="Y817" s="50"/>
      <c r="Z817" s="50"/>
      <c r="AA817" s="50"/>
      <c r="AB817" s="50"/>
      <c r="AC817" s="50"/>
      <c r="AD817" s="50"/>
      <c r="AE817" s="51">
        <f t="shared" si="683"/>
        <v>95</v>
      </c>
      <c r="AF817" s="51" t="str">
        <f t="shared" si="684"/>
        <v/>
      </c>
      <c r="AG817" s="51" t="str">
        <f t="shared" si="685"/>
        <v/>
      </c>
      <c r="AH817" s="51" t="str">
        <f t="shared" si="686"/>
        <v/>
      </c>
      <c r="AI817" s="52">
        <f t="shared" si="687"/>
        <v>275.77</v>
      </c>
      <c r="AJ817" s="51"/>
      <c r="AK817" s="53"/>
      <c r="AL817" s="52"/>
      <c r="AM817" s="53">
        <f t="shared" si="689"/>
        <v>35</v>
      </c>
      <c r="AN817" s="53">
        <f>IF(AJ817&lt;&gt;"",IF(AJ817="o",VLOOKUP(AM817,OpenSect!$A$1:$D$11,2),IF(AJ817="u",VLOOKUP(AM817,UpHill!$A$1:$D$35,2),IF(AJ817="d",VLOOKUP(AM817,DownHill!$A$1:$D$29,2),IF(AJ817="f",VLOOKUP(AM817,FlatUnd!$A$2:$D$30,2),IF(AJ817="t",VLOOKUP(AM817,TimeAdd!$A$1:$D$176,2),IF(AJ817="l",VLOOKUP(AM817,SLimit!$A$1:$D$8,2),AN816)))))),AN816)</f>
        <v>40</v>
      </c>
      <c r="AO817" s="53">
        <f>IF(AJ817&lt;&gt;"",IF(AJ817="o",VLOOKUP(AM817,OpenSect!$A$1:$D$11,3),IF(AJ817="u",VLOOKUP(AM817,UpHill!$A$1:$D$35,3),IF(AJ817="d",VLOOKUP(AM817,DownHill!$A$3:$D$29,3),IF(AJ817="f",VLOOKUP(AM817,FlatUnd!$A$2:$D$30,3),IF(AJ817="t",VLOOKUP(AM817,TimeAdd!$A$1:$D$18,3),IF(AJ817="l",VLOOKUP(AM817,SLimit!$A$1:$D$8,3),AO816)))))),AO816)</f>
        <v>45</v>
      </c>
      <c r="AP817" s="53">
        <f>IF(AJ817&lt;&gt;"",IF(AJ817="o",VLOOKUP(AM817,OpenSect!$A$1:$D$11,4),IF(AJ817="u",VLOOKUP(AM817,UpHill!$A$1:$D$35,4),IF(AJ817="d",VLOOKUP(AM817,DownHill!$A$1:$D$29,4),IF(AJ817="f",VLOOKUP(AM817,FlatUnd!$A$2:$D$30,4),IF(AJ817="t",VLOOKUP(AM817,TimeAdd!$A$1:$D$18,4),IF(AJ817="l",VLOOKUP(AM817,SLimit!$A$1:$D$8,4),AP816)))))),AP816)</f>
        <v>50</v>
      </c>
      <c r="AQ817" s="53" t="str">
        <f t="shared" si="690"/>
        <v>80</v>
      </c>
      <c r="AR817" s="54" t="str">
        <f t="shared" si="691"/>
        <v>Warning STOP.</v>
      </c>
      <c r="AS817" s="55"/>
      <c r="AT817" s="55"/>
      <c r="AU817" s="56">
        <f>IF(GroupStTimes!$A$8=0,MIN(CB817,CD817,CF817),MIN(BZ817,CB817,CD817,CF817))</f>
        <v>0.5727893518518522</v>
      </c>
      <c r="AV817" s="56">
        <f>IF(GroupStTimes!$A$8=0,MAX(CC817,CE817,CG817),MAX(CA817,CC817,CE817,CG817))</f>
        <v>0.61862268518518526</v>
      </c>
      <c r="AW817" s="57" t="str">
        <f t="shared" si="692"/>
        <v/>
      </c>
      <c r="AX817" s="58" t="str">
        <f t="shared" si="693"/>
        <v/>
      </c>
      <c r="AY817" s="58" t="str">
        <f t="shared" si="694"/>
        <v/>
      </c>
      <c r="AZ817" s="31">
        <f t="shared" si="695"/>
        <v>257.10000000000002</v>
      </c>
      <c r="BA817" s="59">
        <f t="shared" si="696"/>
        <v>0.56644675925925947</v>
      </c>
      <c r="BB817" s="59">
        <f t="shared" si="697"/>
        <v>0.572002314814815</v>
      </c>
      <c r="BC817" s="59">
        <f t="shared" si="698"/>
        <v>0.55334490740740772</v>
      </c>
      <c r="BD817" s="59">
        <f t="shared" si="699"/>
        <v>0.59917824074074078</v>
      </c>
      <c r="BE817" s="59">
        <f t="shared" si="700"/>
        <v>0.57846064814814835</v>
      </c>
      <c r="BF817" s="59">
        <f t="shared" si="701"/>
        <v>0.58887731481481498</v>
      </c>
      <c r="BG817" s="59">
        <f t="shared" si="702"/>
        <v>0.58574074074074067</v>
      </c>
      <c r="BH817" s="59">
        <f t="shared" si="703"/>
        <v>0.58504629629629623</v>
      </c>
      <c r="BI817" s="31">
        <f t="shared" si="704"/>
        <v>18.669999999999959</v>
      </c>
      <c r="BJ817" s="61">
        <f t="shared" si="705"/>
        <v>0.53342857142857025</v>
      </c>
      <c r="BK817" s="61">
        <f t="shared" si="706"/>
        <v>0.466749999999999</v>
      </c>
      <c r="BL817" s="61">
        <f t="shared" si="707"/>
        <v>0.41488888888888797</v>
      </c>
      <c r="BM817" s="61">
        <f t="shared" si="708"/>
        <v>0.37339999999999918</v>
      </c>
      <c r="BN817" s="62">
        <f t="shared" si="709"/>
        <v>0</v>
      </c>
      <c r="BO817" s="62">
        <f t="shared" si="710"/>
        <v>32</v>
      </c>
      <c r="BP817" s="62">
        <f t="shared" si="711"/>
        <v>0</v>
      </c>
      <c r="BQ817" s="62">
        <f t="shared" si="712"/>
        <v>0</v>
      </c>
      <c r="BR817" s="62">
        <f t="shared" si="713"/>
        <v>28</v>
      </c>
      <c r="BS817" s="62">
        <f t="shared" si="714"/>
        <v>0</v>
      </c>
      <c r="BT817" s="62">
        <f t="shared" si="715"/>
        <v>0</v>
      </c>
      <c r="BU817" s="62">
        <f t="shared" si="716"/>
        <v>24</v>
      </c>
      <c r="BV817" s="62">
        <f t="shared" si="717"/>
        <v>54</v>
      </c>
      <c r="BW817" s="62">
        <f t="shared" si="718"/>
        <v>0</v>
      </c>
      <c r="BX817" s="62">
        <f t="shared" si="719"/>
        <v>22</v>
      </c>
      <c r="BY817" s="62">
        <f t="shared" si="720"/>
        <v>24</v>
      </c>
      <c r="BZ817" s="63">
        <f t="shared" si="721"/>
        <v>0.58866898148148172</v>
      </c>
      <c r="CA817" s="63">
        <f t="shared" si="722"/>
        <v>0.59422453703703726</v>
      </c>
      <c r="CB817" s="63">
        <f t="shared" si="723"/>
        <v>0.5727893518518522</v>
      </c>
      <c r="CC817" s="63">
        <f t="shared" si="724"/>
        <v>0.61862268518518526</v>
      </c>
      <c r="CD817" s="63">
        <f t="shared" si="725"/>
        <v>0.59575231481481505</v>
      </c>
      <c r="CE817" s="63">
        <f t="shared" si="726"/>
        <v>0.60616898148148168</v>
      </c>
      <c r="CF817" s="63">
        <f t="shared" si="727"/>
        <v>0.60129629629629622</v>
      </c>
      <c r="CG817" s="63">
        <f t="shared" si="728"/>
        <v>0.60060185185185178</v>
      </c>
      <c r="CH817" s="36"/>
      <c r="CI817" s="36"/>
      <c r="CJ817" s="36"/>
      <c r="CK817" s="36"/>
      <c r="CL817" s="60">
        <v>60</v>
      </c>
    </row>
    <row r="818" spans="1:90" ht="28.5" customHeight="1" x14ac:dyDescent="0.25">
      <c r="A818" s="37">
        <v>95</v>
      </c>
      <c r="B818" s="95"/>
      <c r="C818" s="95" t="s">
        <v>31</v>
      </c>
      <c r="D818" s="95">
        <v>35</v>
      </c>
      <c r="E818" s="39"/>
      <c r="F818" s="44"/>
      <c r="G818" s="44">
        <v>275.92</v>
      </c>
      <c r="H818" s="44">
        <f t="shared" si="682"/>
        <v>275.86</v>
      </c>
      <c r="I818" s="83">
        <v>275.82</v>
      </c>
      <c r="J818" s="43">
        <f t="shared" si="733"/>
        <v>-2.9004423174548954E-4</v>
      </c>
      <c r="K818" s="44">
        <f t="shared" si="734"/>
        <v>-8.0000000000040927E-2</v>
      </c>
      <c r="L818" s="16" t="s">
        <v>1766</v>
      </c>
      <c r="M818" s="122" t="s">
        <v>1231</v>
      </c>
      <c r="N818" s="46">
        <f t="shared" si="688"/>
        <v>275.90000000000003</v>
      </c>
      <c r="O818" s="46">
        <v>-0.02</v>
      </c>
      <c r="P818" s="78">
        <v>275.92</v>
      </c>
      <c r="Q818" s="87"/>
      <c r="R818" s="78"/>
      <c r="U818" s="47" t="str">
        <f t="shared" si="729"/>
        <v/>
      </c>
      <c r="V818" s="47" t="str">
        <f t="shared" si="730"/>
        <v/>
      </c>
      <c r="W818" s="50"/>
      <c r="X818" s="50"/>
      <c r="Y818" s="50"/>
      <c r="Z818" s="50"/>
      <c r="AA818" s="50"/>
      <c r="AB818" s="50"/>
      <c r="AC818" s="50"/>
      <c r="AD818" s="50"/>
      <c r="AE818" s="51">
        <f t="shared" si="683"/>
        <v>95</v>
      </c>
      <c r="AF818" s="51" t="str">
        <f t="shared" si="684"/>
        <v/>
      </c>
      <c r="AG818" s="51" t="str">
        <f t="shared" si="685"/>
        <v>l</v>
      </c>
      <c r="AH818" s="51">
        <f t="shared" si="686"/>
        <v>35</v>
      </c>
      <c r="AI818" s="52">
        <f t="shared" si="687"/>
        <v>275.86</v>
      </c>
      <c r="AJ818" s="51" t="s">
        <v>31</v>
      </c>
      <c r="AK818" s="53"/>
      <c r="AL818" s="52"/>
      <c r="AM818" s="53">
        <f t="shared" si="689"/>
        <v>35</v>
      </c>
      <c r="AN818" s="53">
        <f>IF(AJ818&lt;&gt;"",IF(AJ818="o",VLOOKUP(AM818,OpenSect!$A$1:$D$11,2),IF(AJ818="u",VLOOKUP(AM818,UpHill!$A$1:$D$35,2),IF(AJ818="d",VLOOKUP(AM818,DownHill!$A$1:$D$29,2),IF(AJ818="f",VLOOKUP(AM818,FlatUnd!$A$2:$D$30,2),IF(AJ818="t",VLOOKUP(AM818,TimeAdd!$A$1:$D$176,2),IF(AJ818="l",VLOOKUP(AM818,SLimit!$A$1:$D$8,2),AN817)))))),AN817)</f>
        <v>40</v>
      </c>
      <c r="AO818" s="53">
        <f>IF(AJ818&lt;&gt;"",IF(AJ818="o",VLOOKUP(AM818,OpenSect!$A$1:$D$11,3),IF(AJ818="u",VLOOKUP(AM818,UpHill!$A$1:$D$35,3),IF(AJ818="d",VLOOKUP(AM818,DownHill!$A$3:$D$29,3),IF(AJ818="f",VLOOKUP(AM818,FlatUnd!$A$2:$D$30,3),IF(AJ818="t",VLOOKUP(AM818,TimeAdd!$A$1:$D$18,3),IF(AJ818="l",VLOOKUP(AM818,SLimit!$A$1:$D$8,3),AO817)))))),AO817)</f>
        <v>45</v>
      </c>
      <c r="AP818" s="53">
        <f>IF(AJ818&lt;&gt;"",IF(AJ818="o",VLOOKUP(AM818,OpenSect!$A$1:$D$11,4),IF(AJ818="u",VLOOKUP(AM818,UpHill!$A$1:$D$35,4),IF(AJ818="d",VLOOKUP(AM818,DownHill!$A$1:$D$29,4),IF(AJ818="f",VLOOKUP(AM818,FlatUnd!$A$2:$D$30,4),IF(AJ818="t",VLOOKUP(AM818,TimeAdd!$A$1:$D$18,4),IF(AJ818="l",VLOOKUP(AM818,SLimit!$A$1:$D$8,4),AP817)))))),AP817)</f>
        <v>50</v>
      </c>
      <c r="AQ818" s="53" t="str">
        <f t="shared" si="690"/>
        <v>80</v>
      </c>
      <c r="AR818" s="54" t="str">
        <f t="shared" si="691"/>
        <v>STOP.  Carry straight on .</v>
      </c>
      <c r="AS818" s="55"/>
      <c r="AT818" s="55"/>
      <c r="AU818" s="56">
        <f>IF(GroupStTimes!$A$8=0,MIN(CB818,CD818,CF818),MIN(BZ818,CB818,CD818,CF818))</f>
        <v>0.57288194444444474</v>
      </c>
      <c r="AV818" s="56">
        <f>IF(GroupStTimes!$A$8=0,MAX(CC818,CE818,CG818),MAX(CA818,CC818,CE818,CG818))</f>
        <v>0.61871527777777779</v>
      </c>
      <c r="AW818" s="57" t="str">
        <f t="shared" si="692"/>
        <v/>
      </c>
      <c r="AX818" s="58" t="str">
        <f t="shared" si="693"/>
        <v/>
      </c>
      <c r="AY818" s="58" t="str">
        <f t="shared" si="694"/>
        <v/>
      </c>
      <c r="AZ818" s="31">
        <f t="shared" si="695"/>
        <v>257.10000000000002</v>
      </c>
      <c r="BA818" s="59">
        <f t="shared" si="696"/>
        <v>0.56644675925925947</v>
      </c>
      <c r="BB818" s="59">
        <f t="shared" si="697"/>
        <v>0.572002314814815</v>
      </c>
      <c r="BC818" s="59">
        <f t="shared" si="698"/>
        <v>0.55334490740740772</v>
      </c>
      <c r="BD818" s="59">
        <f t="shared" si="699"/>
        <v>0.59917824074074078</v>
      </c>
      <c r="BE818" s="59">
        <f t="shared" si="700"/>
        <v>0.57846064814814835</v>
      </c>
      <c r="BF818" s="59">
        <f t="shared" si="701"/>
        <v>0.58887731481481498</v>
      </c>
      <c r="BG818" s="59">
        <f t="shared" si="702"/>
        <v>0.58574074074074067</v>
      </c>
      <c r="BH818" s="59">
        <f t="shared" si="703"/>
        <v>0.58504629629629623</v>
      </c>
      <c r="BI818" s="31">
        <f t="shared" si="704"/>
        <v>18.759999999999991</v>
      </c>
      <c r="BJ818" s="61">
        <f t="shared" si="705"/>
        <v>0.5359999999999997</v>
      </c>
      <c r="BK818" s="61">
        <f t="shared" si="706"/>
        <v>0.46899999999999975</v>
      </c>
      <c r="BL818" s="61">
        <f t="shared" si="707"/>
        <v>0.4168888888888887</v>
      </c>
      <c r="BM818" s="61">
        <f t="shared" si="708"/>
        <v>0.37519999999999981</v>
      </c>
      <c r="BN818" s="62">
        <f t="shared" si="709"/>
        <v>0</v>
      </c>
      <c r="BO818" s="62">
        <f t="shared" si="710"/>
        <v>32</v>
      </c>
      <c r="BP818" s="62">
        <f t="shared" si="711"/>
        <v>10</v>
      </c>
      <c r="BQ818" s="62">
        <f t="shared" si="712"/>
        <v>0</v>
      </c>
      <c r="BR818" s="62">
        <f t="shared" si="713"/>
        <v>28</v>
      </c>
      <c r="BS818" s="62">
        <f t="shared" si="714"/>
        <v>8</v>
      </c>
      <c r="BT818" s="62">
        <f t="shared" si="715"/>
        <v>0</v>
      </c>
      <c r="BU818" s="62">
        <f t="shared" si="716"/>
        <v>25</v>
      </c>
      <c r="BV818" s="62">
        <f t="shared" si="717"/>
        <v>1</v>
      </c>
      <c r="BW818" s="62">
        <f t="shared" si="718"/>
        <v>0</v>
      </c>
      <c r="BX818" s="62">
        <f t="shared" si="719"/>
        <v>22</v>
      </c>
      <c r="BY818" s="62">
        <f t="shared" si="720"/>
        <v>31</v>
      </c>
      <c r="BZ818" s="63">
        <f t="shared" si="721"/>
        <v>0.58878472222222245</v>
      </c>
      <c r="CA818" s="63">
        <f t="shared" si="722"/>
        <v>0.59434027777777798</v>
      </c>
      <c r="CB818" s="63">
        <f t="shared" si="723"/>
        <v>0.57288194444444474</v>
      </c>
      <c r="CC818" s="63">
        <f t="shared" si="724"/>
        <v>0.61871527777777779</v>
      </c>
      <c r="CD818" s="63">
        <f t="shared" si="725"/>
        <v>0.59583333333333355</v>
      </c>
      <c r="CE818" s="63">
        <f t="shared" si="726"/>
        <v>0.60625000000000018</v>
      </c>
      <c r="CF818" s="63">
        <f t="shared" si="727"/>
        <v>0.60137731481481471</v>
      </c>
      <c r="CG818" s="63">
        <f t="shared" si="728"/>
        <v>0.60068287037037027</v>
      </c>
      <c r="CH818" s="36"/>
      <c r="CI818" s="36"/>
      <c r="CJ818" s="36"/>
      <c r="CK818" s="36"/>
      <c r="CL818" s="60">
        <v>60</v>
      </c>
    </row>
    <row r="819" spans="1:90" ht="28.5" customHeight="1" x14ac:dyDescent="0.25">
      <c r="A819" s="37">
        <v>95</v>
      </c>
      <c r="B819" s="95"/>
      <c r="C819" s="95" t="s">
        <v>31</v>
      </c>
      <c r="D819" s="95">
        <v>35</v>
      </c>
      <c r="E819" s="39"/>
      <c r="F819" s="44"/>
      <c r="G819" s="44">
        <v>277.77999999999997</v>
      </c>
      <c r="H819" s="44">
        <f t="shared" si="682"/>
        <v>277.72000000000003</v>
      </c>
      <c r="I819" s="83">
        <v>277.67</v>
      </c>
      <c r="J819" s="43">
        <f t="shared" si="733"/>
        <v>-3.2412576079509845E-4</v>
      </c>
      <c r="K819" s="44">
        <f t="shared" si="734"/>
        <v>-8.9999999999974989E-2</v>
      </c>
      <c r="L819" s="16" t="s">
        <v>1767</v>
      </c>
      <c r="M819" s="122" t="s">
        <v>1231</v>
      </c>
      <c r="N819" s="46">
        <f t="shared" si="688"/>
        <v>277.76</v>
      </c>
      <c r="O819" s="46">
        <v>-0.02</v>
      </c>
      <c r="P819" s="78">
        <v>277.77999999999997</v>
      </c>
      <c r="Q819" s="87"/>
      <c r="R819" s="78"/>
      <c r="U819" s="47" t="str">
        <f t="shared" si="729"/>
        <v/>
      </c>
      <c r="V819" s="47" t="str">
        <f t="shared" si="730"/>
        <v/>
      </c>
      <c r="W819" s="50"/>
      <c r="X819" s="50"/>
      <c r="Y819" s="50"/>
      <c r="Z819" s="50"/>
      <c r="AA819" s="50"/>
      <c r="AB819" s="50"/>
      <c r="AC819" s="50"/>
      <c r="AD819" s="50"/>
      <c r="AE819" s="51">
        <f t="shared" si="683"/>
        <v>95</v>
      </c>
      <c r="AF819" s="51" t="str">
        <f t="shared" si="684"/>
        <v/>
      </c>
      <c r="AG819" s="51" t="str">
        <f t="shared" si="685"/>
        <v>l</v>
      </c>
      <c r="AH819" s="51">
        <f t="shared" si="686"/>
        <v>35</v>
      </c>
      <c r="AI819" s="52">
        <f t="shared" si="687"/>
        <v>277.72000000000003</v>
      </c>
      <c r="AJ819" s="51" t="s">
        <v>31</v>
      </c>
      <c r="AK819" s="53"/>
      <c r="AL819" s="52"/>
      <c r="AM819" s="53">
        <f t="shared" si="689"/>
        <v>35</v>
      </c>
      <c r="AN819" s="53">
        <f>IF(AJ819&lt;&gt;"",IF(AJ819="o",VLOOKUP(AM819,OpenSect!$A$1:$D$11,2),IF(AJ819="u",VLOOKUP(AM819,UpHill!$A$1:$D$35,2),IF(AJ819="d",VLOOKUP(AM819,DownHill!$A$1:$D$29,2),IF(AJ819="f",VLOOKUP(AM819,FlatUnd!$A$2:$D$30,2),IF(AJ819="t",VLOOKUP(AM819,TimeAdd!$A$1:$D$176,2),IF(AJ819="l",VLOOKUP(AM819,SLimit!$A$1:$D$8,2),AN818)))))),AN818)</f>
        <v>40</v>
      </c>
      <c r="AO819" s="53">
        <f>IF(AJ819&lt;&gt;"",IF(AJ819="o",VLOOKUP(AM819,OpenSect!$A$1:$D$11,3),IF(AJ819="u",VLOOKUP(AM819,UpHill!$A$1:$D$35,3),IF(AJ819="d",VLOOKUP(AM819,DownHill!$A$3:$D$29,3),IF(AJ819="f",VLOOKUP(AM819,FlatUnd!$A$2:$D$30,3),IF(AJ819="t",VLOOKUP(AM819,TimeAdd!$A$1:$D$18,3),IF(AJ819="l",VLOOKUP(AM819,SLimit!$A$1:$D$8,3),AO818)))))),AO818)</f>
        <v>45</v>
      </c>
      <c r="AP819" s="53">
        <f>IF(AJ819&lt;&gt;"",IF(AJ819="o",VLOOKUP(AM819,OpenSect!$A$1:$D$11,4),IF(AJ819="u",VLOOKUP(AM819,UpHill!$A$1:$D$35,4),IF(AJ819="d",VLOOKUP(AM819,DownHill!$A$1:$D$29,4),IF(AJ819="f",VLOOKUP(AM819,FlatUnd!$A$2:$D$30,4),IF(AJ819="t",VLOOKUP(AM819,TimeAdd!$A$1:$D$18,4),IF(AJ819="l",VLOOKUP(AM819,SLimit!$A$1:$D$8,4),AP818)))))),AP818)</f>
        <v>50</v>
      </c>
      <c r="AQ819" s="53" t="str">
        <f t="shared" si="690"/>
        <v>80</v>
      </c>
      <c r="AR819" s="54" t="str">
        <f t="shared" si="691"/>
        <v xml:space="preserve"> Traffic light.  Carry straight on.</v>
      </c>
      <c r="AS819" s="55"/>
      <c r="AT819" s="55"/>
      <c r="AU819" s="56">
        <f>IF(GroupStTimes!$A$8=0,MIN(CB819,CD819,CF819),MIN(BZ819,CB819,CD819,CF819))</f>
        <v>0.57482638888888915</v>
      </c>
      <c r="AV819" s="56">
        <f>IF(GroupStTimes!$A$8=0,MAX(CC819,CE819,CG819),MAX(CA819,CC819,CE819,CG819))</f>
        <v>0.62065972222222221</v>
      </c>
      <c r="AW819" s="57" t="str">
        <f t="shared" si="692"/>
        <v/>
      </c>
      <c r="AX819" s="58" t="str">
        <f t="shared" si="693"/>
        <v/>
      </c>
      <c r="AY819" s="58" t="str">
        <f t="shared" si="694"/>
        <v/>
      </c>
      <c r="AZ819" s="31">
        <f t="shared" si="695"/>
        <v>257.10000000000002</v>
      </c>
      <c r="BA819" s="59">
        <f t="shared" si="696"/>
        <v>0.56644675925925947</v>
      </c>
      <c r="BB819" s="59">
        <f t="shared" si="697"/>
        <v>0.572002314814815</v>
      </c>
      <c r="BC819" s="59">
        <f t="shared" si="698"/>
        <v>0.55334490740740772</v>
      </c>
      <c r="BD819" s="59">
        <f t="shared" si="699"/>
        <v>0.59917824074074078</v>
      </c>
      <c r="BE819" s="59">
        <f t="shared" si="700"/>
        <v>0.57846064814814835</v>
      </c>
      <c r="BF819" s="59">
        <f t="shared" si="701"/>
        <v>0.58887731481481498</v>
      </c>
      <c r="BG819" s="59">
        <f t="shared" si="702"/>
        <v>0.58574074074074067</v>
      </c>
      <c r="BH819" s="59">
        <f t="shared" si="703"/>
        <v>0.58504629629629623</v>
      </c>
      <c r="BI819" s="31">
        <f t="shared" si="704"/>
        <v>20.620000000000005</v>
      </c>
      <c r="BJ819" s="61">
        <f t="shared" si="705"/>
        <v>0.5891428571428573</v>
      </c>
      <c r="BK819" s="61">
        <f t="shared" si="706"/>
        <v>0.51550000000000007</v>
      </c>
      <c r="BL819" s="61">
        <f t="shared" si="707"/>
        <v>0.45822222222222231</v>
      </c>
      <c r="BM819" s="61">
        <f t="shared" si="708"/>
        <v>0.4124000000000001</v>
      </c>
      <c r="BN819" s="62">
        <f t="shared" si="709"/>
        <v>0</v>
      </c>
      <c r="BO819" s="62">
        <f t="shared" si="710"/>
        <v>35</v>
      </c>
      <c r="BP819" s="62">
        <f t="shared" si="711"/>
        <v>21</v>
      </c>
      <c r="BQ819" s="62">
        <f t="shared" si="712"/>
        <v>0</v>
      </c>
      <c r="BR819" s="62">
        <f t="shared" si="713"/>
        <v>30</v>
      </c>
      <c r="BS819" s="62">
        <f t="shared" si="714"/>
        <v>56</v>
      </c>
      <c r="BT819" s="62">
        <f t="shared" si="715"/>
        <v>0</v>
      </c>
      <c r="BU819" s="62">
        <f t="shared" si="716"/>
        <v>27</v>
      </c>
      <c r="BV819" s="62">
        <f t="shared" si="717"/>
        <v>30</v>
      </c>
      <c r="BW819" s="62">
        <f t="shared" si="718"/>
        <v>0</v>
      </c>
      <c r="BX819" s="62">
        <f t="shared" si="719"/>
        <v>24</v>
      </c>
      <c r="BY819" s="62">
        <f t="shared" si="720"/>
        <v>45</v>
      </c>
      <c r="BZ819" s="63">
        <f t="shared" si="721"/>
        <v>0.59099537037037053</v>
      </c>
      <c r="CA819" s="63">
        <f t="shared" si="722"/>
        <v>0.59655092592592607</v>
      </c>
      <c r="CB819" s="63">
        <f t="shared" si="723"/>
        <v>0.57482638888888915</v>
      </c>
      <c r="CC819" s="63">
        <f t="shared" si="724"/>
        <v>0.62065972222222221</v>
      </c>
      <c r="CD819" s="63">
        <f t="shared" si="725"/>
        <v>0.59755787037037056</v>
      </c>
      <c r="CE819" s="63">
        <f t="shared" si="726"/>
        <v>0.60797453703703719</v>
      </c>
      <c r="CF819" s="63">
        <f t="shared" si="727"/>
        <v>0.6029282407407407</v>
      </c>
      <c r="CG819" s="63">
        <f t="shared" si="728"/>
        <v>0.60223379629629625</v>
      </c>
      <c r="CH819" s="36"/>
      <c r="CI819" s="36"/>
      <c r="CJ819" s="36"/>
      <c r="CK819" s="36"/>
      <c r="CL819" s="60">
        <v>60</v>
      </c>
    </row>
    <row r="820" spans="1:90" ht="28.5" customHeight="1" x14ac:dyDescent="0.25">
      <c r="A820" s="37">
        <v>95</v>
      </c>
      <c r="B820" s="95"/>
      <c r="C820" s="95" t="s">
        <v>31</v>
      </c>
      <c r="D820" s="95">
        <v>35</v>
      </c>
      <c r="E820" s="39"/>
      <c r="F820" s="44"/>
      <c r="G820" s="44">
        <v>278.39999999999998</v>
      </c>
      <c r="H820" s="44">
        <f t="shared" si="682"/>
        <v>278.33999999999997</v>
      </c>
      <c r="I820" s="83">
        <v>278.29000000000002</v>
      </c>
      <c r="J820" s="43">
        <f t="shared" si="733"/>
        <v>-3.2340364368096226E-4</v>
      </c>
      <c r="K820" s="44">
        <f t="shared" si="734"/>
        <v>-8.9999999999974989E-2</v>
      </c>
      <c r="L820" s="16" t="s">
        <v>1767</v>
      </c>
      <c r="M820" s="122" t="s">
        <v>1231</v>
      </c>
      <c r="N820" s="46">
        <f t="shared" si="688"/>
        <v>278.38</v>
      </c>
      <c r="O820" s="46">
        <v>-0.02</v>
      </c>
      <c r="P820" s="78">
        <v>278.39999999999998</v>
      </c>
      <c r="Q820" s="87"/>
      <c r="R820" s="78"/>
      <c r="U820" s="47" t="str">
        <f t="shared" si="729"/>
        <v/>
      </c>
      <c r="V820" s="47" t="str">
        <f t="shared" si="730"/>
        <v/>
      </c>
      <c r="W820" s="50"/>
      <c r="X820" s="50"/>
      <c r="Y820" s="50"/>
      <c r="Z820" s="50"/>
      <c r="AA820" s="50"/>
      <c r="AB820" s="50"/>
      <c r="AC820" s="50"/>
      <c r="AD820" s="50"/>
      <c r="AE820" s="51">
        <f t="shared" si="683"/>
        <v>95</v>
      </c>
      <c r="AF820" s="51" t="str">
        <f t="shared" si="684"/>
        <v/>
      </c>
      <c r="AG820" s="51" t="str">
        <f t="shared" si="685"/>
        <v>l</v>
      </c>
      <c r="AH820" s="51">
        <f t="shared" si="686"/>
        <v>35</v>
      </c>
      <c r="AI820" s="52">
        <f t="shared" si="687"/>
        <v>278.33999999999997</v>
      </c>
      <c r="AJ820" s="51" t="s">
        <v>31</v>
      </c>
      <c r="AK820" s="53"/>
      <c r="AL820" s="52"/>
      <c r="AM820" s="53">
        <f t="shared" si="689"/>
        <v>35</v>
      </c>
      <c r="AN820" s="53">
        <f>IF(AJ820&lt;&gt;"",IF(AJ820="o",VLOOKUP(AM820,OpenSect!$A$1:$D$11,2),IF(AJ820="u",VLOOKUP(AM820,UpHill!$A$1:$D$35,2),IF(AJ820="d",VLOOKUP(AM820,DownHill!$A$1:$D$29,2),IF(AJ820="f",VLOOKUP(AM820,FlatUnd!$A$2:$D$30,2),IF(AJ820="t",VLOOKUP(AM820,TimeAdd!$A$1:$D$176,2),IF(AJ820="l",VLOOKUP(AM820,SLimit!$A$1:$D$8,2),AN819)))))),AN819)</f>
        <v>40</v>
      </c>
      <c r="AO820" s="53">
        <f>IF(AJ820&lt;&gt;"",IF(AJ820="o",VLOOKUP(AM820,OpenSect!$A$1:$D$11,3),IF(AJ820="u",VLOOKUP(AM820,UpHill!$A$1:$D$35,3),IF(AJ820="d",VLOOKUP(AM820,DownHill!$A$3:$D$29,3),IF(AJ820="f",VLOOKUP(AM820,FlatUnd!$A$2:$D$30,3),IF(AJ820="t",VLOOKUP(AM820,TimeAdd!$A$1:$D$18,3),IF(AJ820="l",VLOOKUP(AM820,SLimit!$A$1:$D$8,3),AO819)))))),AO819)</f>
        <v>45</v>
      </c>
      <c r="AP820" s="53">
        <f>IF(AJ820&lt;&gt;"",IF(AJ820="o",VLOOKUP(AM820,OpenSect!$A$1:$D$11,4),IF(AJ820="u",VLOOKUP(AM820,UpHill!$A$1:$D$35,4),IF(AJ820="d",VLOOKUP(AM820,DownHill!$A$1:$D$29,4),IF(AJ820="f",VLOOKUP(AM820,FlatUnd!$A$2:$D$30,4),IF(AJ820="t",VLOOKUP(AM820,TimeAdd!$A$1:$D$18,4),IF(AJ820="l",VLOOKUP(AM820,SLimit!$A$1:$D$8,4),AP819)))))),AP819)</f>
        <v>50</v>
      </c>
      <c r="AQ820" s="53" t="str">
        <f t="shared" si="690"/>
        <v>80</v>
      </c>
      <c r="AR820" s="54" t="str">
        <f t="shared" si="691"/>
        <v xml:space="preserve"> Traffic light.  Carry straight on.</v>
      </c>
      <c r="AS820" s="55"/>
      <c r="AT820" s="55"/>
      <c r="AU820" s="56">
        <f>IF(GroupStTimes!$A$8=0,MIN(CB820,CD820,CF820),MIN(BZ820,CB820,CD820,CF820))</f>
        <v>0.57547453703703733</v>
      </c>
      <c r="AV820" s="56">
        <f>IF(GroupStTimes!$A$8=0,MAX(CC820,CE820,CG820),MAX(CA820,CC820,CE820,CG820))</f>
        <v>0.62130787037037039</v>
      </c>
      <c r="AW820" s="57" t="str">
        <f t="shared" si="692"/>
        <v/>
      </c>
      <c r="AX820" s="58" t="str">
        <f t="shared" si="693"/>
        <v/>
      </c>
      <c r="AY820" s="58" t="str">
        <f t="shared" si="694"/>
        <v/>
      </c>
      <c r="AZ820" s="31">
        <f t="shared" si="695"/>
        <v>257.10000000000002</v>
      </c>
      <c r="BA820" s="59">
        <f t="shared" si="696"/>
        <v>0.56644675925925947</v>
      </c>
      <c r="BB820" s="59">
        <f t="shared" si="697"/>
        <v>0.572002314814815</v>
      </c>
      <c r="BC820" s="59">
        <f t="shared" si="698"/>
        <v>0.55334490740740772</v>
      </c>
      <c r="BD820" s="59">
        <f t="shared" si="699"/>
        <v>0.59917824074074078</v>
      </c>
      <c r="BE820" s="59">
        <f t="shared" si="700"/>
        <v>0.57846064814814835</v>
      </c>
      <c r="BF820" s="59">
        <f t="shared" si="701"/>
        <v>0.58887731481481498</v>
      </c>
      <c r="BG820" s="59">
        <f t="shared" si="702"/>
        <v>0.58574074074074067</v>
      </c>
      <c r="BH820" s="59">
        <f t="shared" si="703"/>
        <v>0.58504629629629623</v>
      </c>
      <c r="BI820" s="31">
        <f t="shared" si="704"/>
        <v>21.239999999999952</v>
      </c>
      <c r="BJ820" s="61">
        <f t="shared" si="705"/>
        <v>0.60685714285714154</v>
      </c>
      <c r="BK820" s="61">
        <f t="shared" si="706"/>
        <v>0.53099999999999881</v>
      </c>
      <c r="BL820" s="61">
        <f t="shared" si="707"/>
        <v>0.47199999999999892</v>
      </c>
      <c r="BM820" s="61">
        <f t="shared" si="708"/>
        <v>0.42479999999999907</v>
      </c>
      <c r="BN820" s="62">
        <f t="shared" si="709"/>
        <v>0</v>
      </c>
      <c r="BO820" s="62">
        <f t="shared" si="710"/>
        <v>36</v>
      </c>
      <c r="BP820" s="62">
        <f t="shared" si="711"/>
        <v>25</v>
      </c>
      <c r="BQ820" s="62">
        <f t="shared" si="712"/>
        <v>0</v>
      </c>
      <c r="BR820" s="62">
        <f t="shared" si="713"/>
        <v>31</v>
      </c>
      <c r="BS820" s="62">
        <f t="shared" si="714"/>
        <v>52</v>
      </c>
      <c r="BT820" s="62">
        <f t="shared" si="715"/>
        <v>0</v>
      </c>
      <c r="BU820" s="62">
        <f t="shared" si="716"/>
        <v>28</v>
      </c>
      <c r="BV820" s="62">
        <f t="shared" si="717"/>
        <v>19</v>
      </c>
      <c r="BW820" s="62">
        <f t="shared" si="718"/>
        <v>0</v>
      </c>
      <c r="BX820" s="62">
        <f t="shared" si="719"/>
        <v>25</v>
      </c>
      <c r="BY820" s="62">
        <f t="shared" si="720"/>
        <v>29</v>
      </c>
      <c r="BZ820" s="63">
        <f t="shared" si="721"/>
        <v>0.59173611111111135</v>
      </c>
      <c r="CA820" s="63">
        <f t="shared" si="722"/>
        <v>0.59729166666666689</v>
      </c>
      <c r="CB820" s="63">
        <f t="shared" si="723"/>
        <v>0.57547453703703733</v>
      </c>
      <c r="CC820" s="63">
        <f t="shared" si="724"/>
        <v>0.62130787037037039</v>
      </c>
      <c r="CD820" s="63">
        <f t="shared" si="725"/>
        <v>0.59812500000000024</v>
      </c>
      <c r="CE820" s="63">
        <f t="shared" si="726"/>
        <v>0.60854166666666687</v>
      </c>
      <c r="CF820" s="63">
        <f t="shared" si="727"/>
        <v>0.60343749999999996</v>
      </c>
      <c r="CG820" s="63">
        <f t="shared" si="728"/>
        <v>0.60274305555555552</v>
      </c>
      <c r="CH820" s="36"/>
      <c r="CI820" s="36"/>
      <c r="CJ820" s="36"/>
      <c r="CK820" s="36"/>
      <c r="CL820" s="60">
        <v>60</v>
      </c>
    </row>
    <row r="821" spans="1:90" ht="28.5" customHeight="1" x14ac:dyDescent="0.25">
      <c r="A821" s="37">
        <v>95</v>
      </c>
      <c r="B821" s="95"/>
      <c r="C821" s="95"/>
      <c r="D821" s="95"/>
      <c r="E821" s="39"/>
      <c r="F821" s="44"/>
      <c r="G821" s="44">
        <v>278.5</v>
      </c>
      <c r="H821" s="44">
        <f t="shared" si="682"/>
        <v>278.44</v>
      </c>
      <c r="I821" s="83">
        <v>278.39999999999998</v>
      </c>
      <c r="J821" s="43">
        <f t="shared" si="733"/>
        <v>-2.8735632183922747E-4</v>
      </c>
      <c r="K821" s="44">
        <f t="shared" si="734"/>
        <v>-8.0000000000040927E-2</v>
      </c>
      <c r="L821" s="16" t="s">
        <v>1629</v>
      </c>
      <c r="M821" s="122" t="s">
        <v>1231</v>
      </c>
      <c r="N821" s="46">
        <f t="shared" si="688"/>
        <v>278.48</v>
      </c>
      <c r="O821" s="46">
        <v>-0.02</v>
      </c>
      <c r="P821" s="78">
        <v>278.5</v>
      </c>
      <c r="Q821" s="87"/>
      <c r="R821" s="78"/>
      <c r="U821" s="47" t="str">
        <f t="shared" si="729"/>
        <v/>
      </c>
      <c r="V821" s="47" t="str">
        <f t="shared" si="730"/>
        <v/>
      </c>
      <c r="W821" s="50"/>
      <c r="X821" s="50"/>
      <c r="Y821" s="50"/>
      <c r="Z821" s="50"/>
      <c r="AA821" s="50"/>
      <c r="AB821" s="50"/>
      <c r="AC821" s="50"/>
      <c r="AD821" s="50"/>
      <c r="AE821" s="51">
        <f t="shared" si="683"/>
        <v>95</v>
      </c>
      <c r="AF821" s="51" t="str">
        <f t="shared" si="684"/>
        <v/>
      </c>
      <c r="AG821" s="51" t="str">
        <f t="shared" si="685"/>
        <v/>
      </c>
      <c r="AH821" s="51" t="str">
        <f t="shared" si="686"/>
        <v/>
      </c>
      <c r="AI821" s="52">
        <f t="shared" si="687"/>
        <v>278.44</v>
      </c>
      <c r="AJ821" s="51"/>
      <c r="AK821" s="53"/>
      <c r="AL821" s="52"/>
      <c r="AM821" s="53">
        <f t="shared" si="689"/>
        <v>35</v>
      </c>
      <c r="AN821" s="53">
        <f>IF(AJ821&lt;&gt;"",IF(AJ821="o",VLOOKUP(AM821,OpenSect!$A$1:$D$11,2),IF(AJ821="u",VLOOKUP(AM821,UpHill!$A$1:$D$35,2),IF(AJ821="d",VLOOKUP(AM821,DownHill!$A$1:$D$29,2),IF(AJ821="f",VLOOKUP(AM821,FlatUnd!$A$2:$D$30,2),IF(AJ821="t",VLOOKUP(AM821,TimeAdd!$A$1:$D$176,2),IF(AJ821="l",VLOOKUP(AM821,SLimit!$A$1:$D$8,2),AN820)))))),AN820)</f>
        <v>40</v>
      </c>
      <c r="AO821" s="53">
        <f>IF(AJ821&lt;&gt;"",IF(AJ821="o",VLOOKUP(AM821,OpenSect!$A$1:$D$11,3),IF(AJ821="u",VLOOKUP(AM821,UpHill!$A$1:$D$35,3),IF(AJ821="d",VLOOKUP(AM821,DownHill!$A$3:$D$29,3),IF(AJ821="f",VLOOKUP(AM821,FlatUnd!$A$2:$D$30,3),IF(AJ821="t",VLOOKUP(AM821,TimeAdd!$A$1:$D$18,3),IF(AJ821="l",VLOOKUP(AM821,SLimit!$A$1:$D$8,3),AO820)))))),AO820)</f>
        <v>45</v>
      </c>
      <c r="AP821" s="53">
        <f>IF(AJ821&lt;&gt;"",IF(AJ821="o",VLOOKUP(AM821,OpenSect!$A$1:$D$11,4),IF(AJ821="u",VLOOKUP(AM821,UpHill!$A$1:$D$35,4),IF(AJ821="d",VLOOKUP(AM821,DownHill!$A$1:$D$29,4),IF(AJ821="f",VLOOKUP(AM821,FlatUnd!$A$2:$D$30,4),IF(AJ821="t",VLOOKUP(AM821,TimeAdd!$A$1:$D$18,4),IF(AJ821="l",VLOOKUP(AM821,SLimit!$A$1:$D$8,4),AP820)))))),AP820)</f>
        <v>50</v>
      </c>
      <c r="AQ821" s="53" t="str">
        <f t="shared" si="690"/>
        <v>80</v>
      </c>
      <c r="AR821" s="54" t="str">
        <f t="shared" si="691"/>
        <v>80 Speed limit. [Camera]</v>
      </c>
      <c r="AS821" s="55"/>
      <c r="AT821" s="55"/>
      <c r="AU821" s="56">
        <f>IF(GroupStTimes!$A$8=0,MIN(CB821,CD821,CF821),MIN(BZ821,CB821,CD821,CF821))</f>
        <v>0.57557870370370401</v>
      </c>
      <c r="AV821" s="56">
        <f>IF(GroupStTimes!$A$8=0,MAX(CC821,CE821,CG821),MAX(CA821,CC821,CE821,CG821))</f>
        <v>0.62141203703703707</v>
      </c>
      <c r="AW821" s="57" t="str">
        <f t="shared" si="692"/>
        <v/>
      </c>
      <c r="AX821" s="58" t="str">
        <f t="shared" si="693"/>
        <v/>
      </c>
      <c r="AY821" s="58" t="str">
        <f t="shared" si="694"/>
        <v/>
      </c>
      <c r="AZ821" s="31">
        <f t="shared" si="695"/>
        <v>257.10000000000002</v>
      </c>
      <c r="BA821" s="59">
        <f t="shared" si="696"/>
        <v>0.56644675925925947</v>
      </c>
      <c r="BB821" s="59">
        <f t="shared" si="697"/>
        <v>0.572002314814815</v>
      </c>
      <c r="BC821" s="59">
        <f t="shared" si="698"/>
        <v>0.55334490740740772</v>
      </c>
      <c r="BD821" s="59">
        <f t="shared" si="699"/>
        <v>0.59917824074074078</v>
      </c>
      <c r="BE821" s="59">
        <f t="shared" si="700"/>
        <v>0.57846064814814835</v>
      </c>
      <c r="BF821" s="59">
        <f t="shared" si="701"/>
        <v>0.58887731481481498</v>
      </c>
      <c r="BG821" s="59">
        <f t="shared" si="702"/>
        <v>0.58574074074074067</v>
      </c>
      <c r="BH821" s="59">
        <f t="shared" si="703"/>
        <v>0.58504629629629623</v>
      </c>
      <c r="BI821" s="31">
        <f t="shared" si="704"/>
        <v>21.339999999999975</v>
      </c>
      <c r="BJ821" s="61">
        <f t="shared" si="705"/>
        <v>0.60971428571428499</v>
      </c>
      <c r="BK821" s="61">
        <f t="shared" si="706"/>
        <v>0.53349999999999942</v>
      </c>
      <c r="BL821" s="61">
        <f t="shared" si="707"/>
        <v>0.47422222222222166</v>
      </c>
      <c r="BM821" s="61">
        <f t="shared" si="708"/>
        <v>0.42679999999999951</v>
      </c>
      <c r="BN821" s="62">
        <f t="shared" si="709"/>
        <v>0</v>
      </c>
      <c r="BO821" s="62">
        <f t="shared" si="710"/>
        <v>36</v>
      </c>
      <c r="BP821" s="62">
        <f t="shared" si="711"/>
        <v>35</v>
      </c>
      <c r="BQ821" s="62">
        <f t="shared" si="712"/>
        <v>0</v>
      </c>
      <c r="BR821" s="62">
        <f t="shared" si="713"/>
        <v>32</v>
      </c>
      <c r="BS821" s="62">
        <f t="shared" si="714"/>
        <v>1</v>
      </c>
      <c r="BT821" s="62">
        <f t="shared" si="715"/>
        <v>0</v>
      </c>
      <c r="BU821" s="62">
        <f t="shared" si="716"/>
        <v>28</v>
      </c>
      <c r="BV821" s="62">
        <f t="shared" si="717"/>
        <v>27</v>
      </c>
      <c r="BW821" s="62">
        <f t="shared" si="718"/>
        <v>0</v>
      </c>
      <c r="BX821" s="62">
        <f t="shared" si="719"/>
        <v>25</v>
      </c>
      <c r="BY821" s="62">
        <f t="shared" si="720"/>
        <v>36</v>
      </c>
      <c r="BZ821" s="63">
        <f t="shared" si="721"/>
        <v>0.59185185185185207</v>
      </c>
      <c r="CA821" s="63">
        <f t="shared" si="722"/>
        <v>0.59740740740740761</v>
      </c>
      <c r="CB821" s="63">
        <f t="shared" si="723"/>
        <v>0.57557870370370401</v>
      </c>
      <c r="CC821" s="63">
        <f t="shared" si="724"/>
        <v>0.62141203703703707</v>
      </c>
      <c r="CD821" s="63">
        <f t="shared" si="725"/>
        <v>0.59821759259259277</v>
      </c>
      <c r="CE821" s="63">
        <f t="shared" si="726"/>
        <v>0.6086342592592594</v>
      </c>
      <c r="CF821" s="63">
        <f t="shared" si="727"/>
        <v>0.60351851851851845</v>
      </c>
      <c r="CG821" s="63">
        <f t="shared" si="728"/>
        <v>0.60282407407407401</v>
      </c>
      <c r="CH821" s="36"/>
      <c r="CI821" s="36"/>
      <c r="CJ821" s="36"/>
      <c r="CK821" s="36"/>
      <c r="CL821" s="60">
        <v>60</v>
      </c>
    </row>
    <row r="822" spans="1:90" ht="28.5" customHeight="1" x14ac:dyDescent="0.25">
      <c r="A822" s="37">
        <v>95</v>
      </c>
      <c r="B822" s="95"/>
      <c r="C822" s="95"/>
      <c r="D822" s="95"/>
      <c r="E822" s="39"/>
      <c r="F822" s="44"/>
      <c r="G822" s="44">
        <v>278.69</v>
      </c>
      <c r="H822" s="44">
        <f t="shared" si="682"/>
        <v>278.63</v>
      </c>
      <c r="I822" s="83">
        <v>278.58999999999997</v>
      </c>
      <c r="J822" s="43">
        <f t="shared" si="733"/>
        <v>-2.8716034315675703E-4</v>
      </c>
      <c r="K822" s="44">
        <f t="shared" si="734"/>
        <v>-8.0000000000040927E-2</v>
      </c>
      <c r="L822" s="16" t="s">
        <v>1638</v>
      </c>
      <c r="M822" s="122" t="s">
        <v>1231</v>
      </c>
      <c r="N822" s="46">
        <f t="shared" si="688"/>
        <v>278.67</v>
      </c>
      <c r="O822" s="46">
        <v>-0.02</v>
      </c>
      <c r="P822" s="78">
        <v>278.69</v>
      </c>
      <c r="Q822" s="87"/>
      <c r="R822" s="78"/>
      <c r="U822" s="47" t="str">
        <f t="shared" si="729"/>
        <v/>
      </c>
      <c r="V822" s="47" t="str">
        <f t="shared" si="730"/>
        <v/>
      </c>
      <c r="W822" s="50"/>
      <c r="X822" s="50"/>
      <c r="Y822" s="50"/>
      <c r="Z822" s="50"/>
      <c r="AA822" s="50"/>
      <c r="AB822" s="50"/>
      <c r="AC822" s="50"/>
      <c r="AD822" s="50"/>
      <c r="AE822" s="51">
        <f t="shared" si="683"/>
        <v>95</v>
      </c>
      <c r="AF822" s="51" t="str">
        <f t="shared" si="684"/>
        <v/>
      </c>
      <c r="AG822" s="51" t="str">
        <f t="shared" si="685"/>
        <v/>
      </c>
      <c r="AH822" s="51" t="str">
        <f t="shared" si="686"/>
        <v/>
      </c>
      <c r="AI822" s="52">
        <f t="shared" si="687"/>
        <v>278.63</v>
      </c>
      <c r="AJ822" s="51"/>
      <c r="AK822" s="53"/>
      <c r="AL822" s="52"/>
      <c r="AM822" s="53">
        <f t="shared" si="689"/>
        <v>35</v>
      </c>
      <c r="AN822" s="53">
        <f>IF(AJ822&lt;&gt;"",IF(AJ822="o",VLOOKUP(AM822,OpenSect!$A$1:$D$11,2),IF(AJ822="u",VLOOKUP(AM822,UpHill!$A$1:$D$35,2),IF(AJ822="d",VLOOKUP(AM822,DownHill!$A$1:$D$29,2),IF(AJ822="f",VLOOKUP(AM822,FlatUnd!$A$2:$D$30,2),IF(AJ822="t",VLOOKUP(AM822,TimeAdd!$A$1:$D$176,2),IF(AJ822="l",VLOOKUP(AM822,SLimit!$A$1:$D$8,2),AN821)))))),AN821)</f>
        <v>40</v>
      </c>
      <c r="AO822" s="53">
        <f>IF(AJ822&lt;&gt;"",IF(AJ822="o",VLOOKUP(AM822,OpenSect!$A$1:$D$11,3),IF(AJ822="u",VLOOKUP(AM822,UpHill!$A$1:$D$35,3),IF(AJ822="d",VLOOKUP(AM822,DownHill!$A$3:$D$29,3),IF(AJ822="f",VLOOKUP(AM822,FlatUnd!$A$2:$D$30,3),IF(AJ822="t",VLOOKUP(AM822,TimeAdd!$A$1:$D$18,3),IF(AJ822="l",VLOOKUP(AM822,SLimit!$A$1:$D$8,3),AO821)))))),AO821)</f>
        <v>45</v>
      </c>
      <c r="AP822" s="53">
        <f>IF(AJ822&lt;&gt;"",IF(AJ822="o",VLOOKUP(AM822,OpenSect!$A$1:$D$11,4),IF(AJ822="u",VLOOKUP(AM822,UpHill!$A$1:$D$35,4),IF(AJ822="d",VLOOKUP(AM822,DownHill!$A$1:$D$29,4),IF(AJ822="f",VLOOKUP(AM822,FlatUnd!$A$2:$D$30,4),IF(AJ822="t",VLOOKUP(AM822,TimeAdd!$A$1:$D$18,4),IF(AJ822="l",VLOOKUP(AM822,SLimit!$A$1:$D$8,4),AP821)))))),AP821)</f>
        <v>50</v>
      </c>
      <c r="AQ822" s="53" t="str">
        <f t="shared" si="690"/>
        <v>80</v>
      </c>
      <c r="AR822" s="54" t="str">
        <f t="shared" si="691"/>
        <v>Warning Cross road.</v>
      </c>
      <c r="AS822" s="55"/>
      <c r="AT822" s="55"/>
      <c r="AU822" s="56">
        <f>IF(GroupStTimes!$A$8=0,MIN(CB822,CD822,CF822),MIN(BZ822,CB822,CD822,CF822))</f>
        <v>0.57577546296296322</v>
      </c>
      <c r="AV822" s="56">
        <f>IF(GroupStTimes!$A$8=0,MAX(CC822,CE822,CG822),MAX(CA822,CC822,CE822,CG822))</f>
        <v>0.62160879629629628</v>
      </c>
      <c r="AW822" s="57" t="str">
        <f t="shared" si="692"/>
        <v/>
      </c>
      <c r="AX822" s="58" t="str">
        <f t="shared" si="693"/>
        <v/>
      </c>
      <c r="AY822" s="58" t="str">
        <f t="shared" si="694"/>
        <v/>
      </c>
      <c r="AZ822" s="31">
        <f t="shared" si="695"/>
        <v>257.10000000000002</v>
      </c>
      <c r="BA822" s="59">
        <f t="shared" si="696"/>
        <v>0.56644675925925947</v>
      </c>
      <c r="BB822" s="59">
        <f t="shared" si="697"/>
        <v>0.572002314814815</v>
      </c>
      <c r="BC822" s="59">
        <f t="shared" si="698"/>
        <v>0.55334490740740772</v>
      </c>
      <c r="BD822" s="59">
        <f t="shared" si="699"/>
        <v>0.59917824074074078</v>
      </c>
      <c r="BE822" s="59">
        <f t="shared" si="700"/>
        <v>0.57846064814814835</v>
      </c>
      <c r="BF822" s="59">
        <f t="shared" si="701"/>
        <v>0.58887731481481498</v>
      </c>
      <c r="BG822" s="59">
        <f t="shared" si="702"/>
        <v>0.58574074074074067</v>
      </c>
      <c r="BH822" s="59">
        <f t="shared" si="703"/>
        <v>0.58504629629629623</v>
      </c>
      <c r="BI822" s="31">
        <f t="shared" si="704"/>
        <v>21.529999999999973</v>
      </c>
      <c r="BJ822" s="61">
        <f t="shared" si="705"/>
        <v>0.61514285714285633</v>
      </c>
      <c r="BK822" s="61">
        <f t="shared" si="706"/>
        <v>0.53824999999999934</v>
      </c>
      <c r="BL822" s="61">
        <f t="shared" si="707"/>
        <v>0.47844444444444384</v>
      </c>
      <c r="BM822" s="61">
        <f t="shared" si="708"/>
        <v>0.43059999999999943</v>
      </c>
      <c r="BN822" s="62">
        <f t="shared" si="709"/>
        <v>0</v>
      </c>
      <c r="BO822" s="62">
        <f t="shared" si="710"/>
        <v>36</v>
      </c>
      <c r="BP822" s="62">
        <f t="shared" si="711"/>
        <v>55</v>
      </c>
      <c r="BQ822" s="62">
        <f t="shared" si="712"/>
        <v>0</v>
      </c>
      <c r="BR822" s="62">
        <f t="shared" si="713"/>
        <v>32</v>
      </c>
      <c r="BS822" s="62">
        <f t="shared" si="714"/>
        <v>18</v>
      </c>
      <c r="BT822" s="62">
        <f t="shared" si="715"/>
        <v>0</v>
      </c>
      <c r="BU822" s="62">
        <f t="shared" si="716"/>
        <v>28</v>
      </c>
      <c r="BV822" s="62">
        <f t="shared" si="717"/>
        <v>42</v>
      </c>
      <c r="BW822" s="62">
        <f t="shared" si="718"/>
        <v>0</v>
      </c>
      <c r="BX822" s="62">
        <f t="shared" si="719"/>
        <v>25</v>
      </c>
      <c r="BY822" s="62">
        <f t="shared" si="720"/>
        <v>50</v>
      </c>
      <c r="BZ822" s="63">
        <f t="shared" si="721"/>
        <v>0.59208333333333352</v>
      </c>
      <c r="CA822" s="63">
        <f t="shared" si="722"/>
        <v>0.59763888888888905</v>
      </c>
      <c r="CB822" s="63">
        <f t="shared" si="723"/>
        <v>0.57577546296296322</v>
      </c>
      <c r="CC822" s="63">
        <f t="shared" si="724"/>
        <v>0.62160879629629628</v>
      </c>
      <c r="CD822" s="63">
        <f t="shared" si="725"/>
        <v>0.59839120370370391</v>
      </c>
      <c r="CE822" s="63">
        <f t="shared" si="726"/>
        <v>0.60880787037037054</v>
      </c>
      <c r="CF822" s="63">
        <f t="shared" si="727"/>
        <v>0.60368055555555544</v>
      </c>
      <c r="CG822" s="63">
        <f t="shared" si="728"/>
        <v>0.602986111111111</v>
      </c>
      <c r="CH822" s="36"/>
      <c r="CI822" s="36"/>
      <c r="CJ822" s="36"/>
      <c r="CK822" s="36"/>
      <c r="CL822" s="60">
        <v>60</v>
      </c>
    </row>
    <row r="823" spans="1:90" ht="28.5" customHeight="1" x14ac:dyDescent="0.25">
      <c r="A823" s="37">
        <v>95</v>
      </c>
      <c r="B823" s="95"/>
      <c r="C823" s="95" t="s">
        <v>31</v>
      </c>
      <c r="D823" s="95">
        <v>35</v>
      </c>
      <c r="E823" s="39"/>
      <c r="F823" s="44"/>
      <c r="G823" s="44">
        <v>279.04000000000002</v>
      </c>
      <c r="H823" s="44">
        <f t="shared" si="682"/>
        <v>278.98</v>
      </c>
      <c r="I823" s="83">
        <v>278.94</v>
      </c>
      <c r="J823" s="43">
        <f t="shared" si="733"/>
        <v>-2.868000286801496E-4</v>
      </c>
      <c r="K823" s="44">
        <f t="shared" si="734"/>
        <v>-8.0000000000040927E-2</v>
      </c>
      <c r="L823" s="16" t="s">
        <v>1767</v>
      </c>
      <c r="M823" s="122" t="s">
        <v>1231</v>
      </c>
      <c r="N823" s="46">
        <f t="shared" si="688"/>
        <v>279.02000000000004</v>
      </c>
      <c r="O823" s="46">
        <v>-0.02</v>
      </c>
      <c r="P823" s="78">
        <v>279.04000000000002</v>
      </c>
      <c r="Q823" s="87"/>
      <c r="R823" s="78"/>
      <c r="U823" s="47" t="str">
        <f t="shared" si="729"/>
        <v/>
      </c>
      <c r="V823" s="47" t="str">
        <f t="shared" si="730"/>
        <v/>
      </c>
      <c r="W823" s="50"/>
      <c r="X823" s="50"/>
      <c r="Y823" s="50"/>
      <c r="Z823" s="50"/>
      <c r="AA823" s="50"/>
      <c r="AB823" s="50"/>
      <c r="AC823" s="50"/>
      <c r="AD823" s="50"/>
      <c r="AE823" s="51">
        <f t="shared" si="683"/>
        <v>95</v>
      </c>
      <c r="AF823" s="51" t="str">
        <f t="shared" si="684"/>
        <v/>
      </c>
      <c r="AG823" s="51" t="str">
        <f t="shared" si="685"/>
        <v>l</v>
      </c>
      <c r="AH823" s="51">
        <f t="shared" si="686"/>
        <v>35</v>
      </c>
      <c r="AI823" s="52">
        <f t="shared" si="687"/>
        <v>278.98</v>
      </c>
      <c r="AJ823" s="51" t="s">
        <v>31</v>
      </c>
      <c r="AK823" s="53"/>
      <c r="AL823" s="52"/>
      <c r="AM823" s="53">
        <f t="shared" si="689"/>
        <v>35</v>
      </c>
      <c r="AN823" s="53">
        <f>IF(AJ823&lt;&gt;"",IF(AJ823="o",VLOOKUP(AM823,OpenSect!$A$1:$D$11,2),IF(AJ823="u",VLOOKUP(AM823,UpHill!$A$1:$D$35,2),IF(AJ823="d",VLOOKUP(AM823,DownHill!$A$1:$D$29,2),IF(AJ823="f",VLOOKUP(AM823,FlatUnd!$A$2:$D$30,2),IF(AJ823="t",VLOOKUP(AM823,TimeAdd!$A$1:$D$176,2),IF(AJ823="l",VLOOKUP(AM823,SLimit!$A$1:$D$8,2),AN822)))))),AN822)</f>
        <v>40</v>
      </c>
      <c r="AO823" s="53">
        <f>IF(AJ823&lt;&gt;"",IF(AJ823="o",VLOOKUP(AM823,OpenSect!$A$1:$D$11,3),IF(AJ823="u",VLOOKUP(AM823,UpHill!$A$1:$D$35,3),IF(AJ823="d",VLOOKUP(AM823,DownHill!$A$3:$D$29,3),IF(AJ823="f",VLOOKUP(AM823,FlatUnd!$A$2:$D$30,3),IF(AJ823="t",VLOOKUP(AM823,TimeAdd!$A$1:$D$18,3),IF(AJ823="l",VLOOKUP(AM823,SLimit!$A$1:$D$8,3),AO822)))))),AO822)</f>
        <v>45</v>
      </c>
      <c r="AP823" s="53">
        <f>IF(AJ823&lt;&gt;"",IF(AJ823="o",VLOOKUP(AM823,OpenSect!$A$1:$D$11,4),IF(AJ823="u",VLOOKUP(AM823,UpHill!$A$1:$D$35,4),IF(AJ823="d",VLOOKUP(AM823,DownHill!$A$1:$D$29,4),IF(AJ823="f",VLOOKUP(AM823,FlatUnd!$A$2:$D$30,4),IF(AJ823="t",VLOOKUP(AM823,TimeAdd!$A$1:$D$18,4),IF(AJ823="l",VLOOKUP(AM823,SLimit!$A$1:$D$8,4),AP822)))))),AP822)</f>
        <v>50</v>
      </c>
      <c r="AQ823" s="53" t="str">
        <f t="shared" si="690"/>
        <v>80</v>
      </c>
      <c r="AR823" s="54" t="str">
        <f t="shared" si="691"/>
        <v xml:space="preserve"> Traffic light.  Carry straight on.</v>
      </c>
      <c r="AS823" s="55"/>
      <c r="AT823" s="55"/>
      <c r="AU823" s="56">
        <f>IF(GroupStTimes!$A$8=0,MIN(CB823,CD823,CF823),MIN(BZ823,CB823,CD823,CF823))</f>
        <v>0.57613425925925954</v>
      </c>
      <c r="AV823" s="56">
        <f>IF(GroupStTimes!$A$8=0,MAX(CC823,CE823,CG823),MAX(CA823,CC823,CE823,CG823))</f>
        <v>0.6219675925925926</v>
      </c>
      <c r="AW823" s="57" t="str">
        <f t="shared" si="692"/>
        <v/>
      </c>
      <c r="AX823" s="58" t="str">
        <f t="shared" si="693"/>
        <v/>
      </c>
      <c r="AY823" s="58" t="str">
        <f t="shared" si="694"/>
        <v/>
      </c>
      <c r="AZ823" s="31">
        <f t="shared" si="695"/>
        <v>257.10000000000002</v>
      </c>
      <c r="BA823" s="59">
        <f t="shared" si="696"/>
        <v>0.56644675925925947</v>
      </c>
      <c r="BB823" s="59">
        <f t="shared" si="697"/>
        <v>0.572002314814815</v>
      </c>
      <c r="BC823" s="59">
        <f t="shared" si="698"/>
        <v>0.55334490740740772</v>
      </c>
      <c r="BD823" s="59">
        <f t="shared" si="699"/>
        <v>0.59917824074074078</v>
      </c>
      <c r="BE823" s="59">
        <f t="shared" si="700"/>
        <v>0.57846064814814835</v>
      </c>
      <c r="BF823" s="59">
        <f t="shared" si="701"/>
        <v>0.58887731481481498</v>
      </c>
      <c r="BG823" s="59">
        <f t="shared" si="702"/>
        <v>0.58574074074074067</v>
      </c>
      <c r="BH823" s="59">
        <f t="shared" si="703"/>
        <v>0.58504629629629623</v>
      </c>
      <c r="BI823" s="31">
        <f t="shared" si="704"/>
        <v>21.879999999999995</v>
      </c>
      <c r="BJ823" s="61">
        <f t="shared" si="705"/>
        <v>0.625142857142857</v>
      </c>
      <c r="BK823" s="61">
        <f t="shared" si="706"/>
        <v>0.54699999999999993</v>
      </c>
      <c r="BL823" s="61">
        <f t="shared" si="707"/>
        <v>0.48622222222222211</v>
      </c>
      <c r="BM823" s="61">
        <f t="shared" si="708"/>
        <v>0.43759999999999993</v>
      </c>
      <c r="BN823" s="62">
        <f t="shared" si="709"/>
        <v>0</v>
      </c>
      <c r="BO823" s="62">
        <f t="shared" si="710"/>
        <v>37</v>
      </c>
      <c r="BP823" s="62">
        <f t="shared" si="711"/>
        <v>31</v>
      </c>
      <c r="BQ823" s="62">
        <f t="shared" si="712"/>
        <v>0</v>
      </c>
      <c r="BR823" s="62">
        <f t="shared" si="713"/>
        <v>32</v>
      </c>
      <c r="BS823" s="62">
        <f t="shared" si="714"/>
        <v>49</v>
      </c>
      <c r="BT823" s="62">
        <f t="shared" si="715"/>
        <v>0</v>
      </c>
      <c r="BU823" s="62">
        <f t="shared" si="716"/>
        <v>29</v>
      </c>
      <c r="BV823" s="62">
        <f t="shared" si="717"/>
        <v>10</v>
      </c>
      <c r="BW823" s="62">
        <f t="shared" si="718"/>
        <v>0</v>
      </c>
      <c r="BX823" s="62">
        <f t="shared" si="719"/>
        <v>26</v>
      </c>
      <c r="BY823" s="62">
        <f t="shared" si="720"/>
        <v>15</v>
      </c>
      <c r="BZ823" s="63">
        <f t="shared" si="721"/>
        <v>0.59250000000000025</v>
      </c>
      <c r="CA823" s="63">
        <f t="shared" si="722"/>
        <v>0.59805555555555578</v>
      </c>
      <c r="CB823" s="63">
        <f t="shared" si="723"/>
        <v>0.57613425925925954</v>
      </c>
      <c r="CC823" s="63">
        <f t="shared" si="724"/>
        <v>0.6219675925925926</v>
      </c>
      <c r="CD823" s="63">
        <f t="shared" si="725"/>
        <v>0.598715277777778</v>
      </c>
      <c r="CE823" s="63">
        <f t="shared" si="726"/>
        <v>0.60913194444444463</v>
      </c>
      <c r="CF823" s="63">
        <f t="shared" si="727"/>
        <v>0.6039699074074073</v>
      </c>
      <c r="CG823" s="63">
        <f t="shared" si="728"/>
        <v>0.60327546296296286</v>
      </c>
      <c r="CH823" s="36"/>
      <c r="CI823" s="36"/>
      <c r="CJ823" s="36"/>
      <c r="CK823" s="36"/>
      <c r="CL823" s="60">
        <v>60</v>
      </c>
    </row>
    <row r="824" spans="1:90" ht="28.5" customHeight="1" x14ac:dyDescent="0.25">
      <c r="A824" s="37">
        <v>95</v>
      </c>
      <c r="B824" s="95"/>
      <c r="C824" s="95"/>
      <c r="D824" s="95"/>
      <c r="E824" s="39"/>
      <c r="F824" s="90"/>
      <c r="G824" s="90">
        <v>279.2</v>
      </c>
      <c r="H824" s="44">
        <f t="shared" si="682"/>
        <v>279.14</v>
      </c>
      <c r="I824" s="83">
        <v>279.10000000000002</v>
      </c>
      <c r="J824" s="43">
        <f t="shared" si="733"/>
        <v>-2.8663561447504147E-4</v>
      </c>
      <c r="K824" s="44">
        <f t="shared" si="734"/>
        <v>-7.9999999999984084E-2</v>
      </c>
      <c r="L824" s="16" t="s">
        <v>1629</v>
      </c>
      <c r="M824" s="122" t="s">
        <v>1231</v>
      </c>
      <c r="N824" s="46">
        <f t="shared" si="688"/>
        <v>279.18</v>
      </c>
      <c r="O824" s="46">
        <v>-0.02</v>
      </c>
      <c r="P824" s="78">
        <v>279.2</v>
      </c>
      <c r="Q824" s="87"/>
      <c r="R824" s="78"/>
      <c r="U824" s="47" t="str">
        <f t="shared" si="729"/>
        <v/>
      </c>
      <c r="V824" s="47" t="str">
        <f t="shared" si="730"/>
        <v/>
      </c>
      <c r="W824" s="50"/>
      <c r="X824" s="50"/>
      <c r="Y824" s="50"/>
      <c r="Z824" s="50"/>
      <c r="AA824" s="50"/>
      <c r="AB824" s="50"/>
      <c r="AC824" s="50"/>
      <c r="AD824" s="50"/>
      <c r="AE824" s="51">
        <f t="shared" si="683"/>
        <v>95</v>
      </c>
      <c r="AF824" s="51" t="str">
        <f t="shared" si="684"/>
        <v/>
      </c>
      <c r="AG824" s="51" t="str">
        <f t="shared" si="685"/>
        <v/>
      </c>
      <c r="AH824" s="51" t="str">
        <f t="shared" si="686"/>
        <v/>
      </c>
      <c r="AI824" s="52">
        <f t="shared" si="687"/>
        <v>279.14</v>
      </c>
      <c r="AJ824" s="51"/>
      <c r="AK824" s="53"/>
      <c r="AL824" s="52"/>
      <c r="AM824" s="53">
        <f t="shared" si="689"/>
        <v>35</v>
      </c>
      <c r="AN824" s="53">
        <f>IF(AJ824&lt;&gt;"",IF(AJ824="o",VLOOKUP(AM824,OpenSect!$A$1:$D$11,2),IF(AJ824="u",VLOOKUP(AM824,UpHill!$A$1:$D$35,2),IF(AJ824="d",VLOOKUP(AM824,DownHill!$A$1:$D$29,2),IF(AJ824="f",VLOOKUP(AM824,FlatUnd!$A$2:$D$30,2),IF(AJ824="t",VLOOKUP(AM824,TimeAdd!$A$1:$D$176,2),IF(AJ824="l",VLOOKUP(AM824,SLimit!$A$1:$D$8,2),AN823)))))),AN823)</f>
        <v>40</v>
      </c>
      <c r="AO824" s="53">
        <f>IF(AJ824&lt;&gt;"",IF(AJ824="o",VLOOKUP(AM824,OpenSect!$A$1:$D$11,3),IF(AJ824="u",VLOOKUP(AM824,UpHill!$A$1:$D$35,3),IF(AJ824="d",VLOOKUP(AM824,DownHill!$A$3:$D$29,3),IF(AJ824="f",VLOOKUP(AM824,FlatUnd!$A$2:$D$30,3),IF(AJ824="t",VLOOKUP(AM824,TimeAdd!$A$1:$D$18,3),IF(AJ824="l",VLOOKUP(AM824,SLimit!$A$1:$D$8,3),AO823)))))),AO823)</f>
        <v>45</v>
      </c>
      <c r="AP824" s="53">
        <f>IF(AJ824&lt;&gt;"",IF(AJ824="o",VLOOKUP(AM824,OpenSect!$A$1:$D$11,4),IF(AJ824="u",VLOOKUP(AM824,UpHill!$A$1:$D$35,4),IF(AJ824="d",VLOOKUP(AM824,DownHill!$A$1:$D$29,4),IF(AJ824="f",VLOOKUP(AM824,FlatUnd!$A$2:$D$30,4),IF(AJ824="t",VLOOKUP(AM824,TimeAdd!$A$1:$D$18,4),IF(AJ824="l",VLOOKUP(AM824,SLimit!$A$1:$D$8,4),AP823)))))),AP823)</f>
        <v>50</v>
      </c>
      <c r="AQ824" s="53" t="str">
        <f t="shared" si="690"/>
        <v>80</v>
      </c>
      <c r="AR824" s="54" t="str">
        <f t="shared" si="691"/>
        <v>80 Speed limit. [Camera]</v>
      </c>
      <c r="AS824" s="55"/>
      <c r="AT824" s="55"/>
      <c r="AU824" s="56">
        <f>IF(GroupStTimes!$A$8=0,MIN(CB824,CD824,CF824),MIN(BZ824,CB824,CD824,CF824))</f>
        <v>0.57630787037037068</v>
      </c>
      <c r="AV824" s="56">
        <f>IF(GroupStTimes!$A$8=0,MAX(CC824,CE824,CG824),MAX(CA824,CC824,CE824,CG824))</f>
        <v>0.62214120370370374</v>
      </c>
      <c r="AW824" s="57" t="str">
        <f t="shared" si="692"/>
        <v/>
      </c>
      <c r="AX824" s="58" t="str">
        <f t="shared" si="693"/>
        <v/>
      </c>
      <c r="AY824" s="58" t="str">
        <f t="shared" si="694"/>
        <v/>
      </c>
      <c r="AZ824" s="31">
        <f t="shared" si="695"/>
        <v>257.10000000000002</v>
      </c>
      <c r="BA824" s="59">
        <f t="shared" si="696"/>
        <v>0.56644675925925947</v>
      </c>
      <c r="BB824" s="59">
        <f t="shared" si="697"/>
        <v>0.572002314814815</v>
      </c>
      <c r="BC824" s="59">
        <f t="shared" si="698"/>
        <v>0.55334490740740772</v>
      </c>
      <c r="BD824" s="59">
        <f t="shared" si="699"/>
        <v>0.59917824074074078</v>
      </c>
      <c r="BE824" s="59">
        <f t="shared" si="700"/>
        <v>0.57846064814814835</v>
      </c>
      <c r="BF824" s="59">
        <f t="shared" si="701"/>
        <v>0.58887731481481498</v>
      </c>
      <c r="BG824" s="59">
        <f t="shared" si="702"/>
        <v>0.58574074074074067</v>
      </c>
      <c r="BH824" s="59">
        <f t="shared" si="703"/>
        <v>0.58504629629629623</v>
      </c>
      <c r="BI824" s="31">
        <f t="shared" si="704"/>
        <v>22.039999999999964</v>
      </c>
      <c r="BJ824" s="61">
        <f t="shared" si="705"/>
        <v>0.62971428571428467</v>
      </c>
      <c r="BK824" s="61">
        <f t="shared" si="706"/>
        <v>0.55099999999999905</v>
      </c>
      <c r="BL824" s="61">
        <f t="shared" si="707"/>
        <v>0.48977777777777698</v>
      </c>
      <c r="BM824" s="61">
        <f t="shared" si="708"/>
        <v>0.44079999999999925</v>
      </c>
      <c r="BN824" s="62">
        <f t="shared" si="709"/>
        <v>0</v>
      </c>
      <c r="BO824" s="62">
        <f t="shared" si="710"/>
        <v>37</v>
      </c>
      <c r="BP824" s="62">
        <f t="shared" si="711"/>
        <v>47</v>
      </c>
      <c r="BQ824" s="62">
        <f t="shared" si="712"/>
        <v>0</v>
      </c>
      <c r="BR824" s="62">
        <f t="shared" si="713"/>
        <v>33</v>
      </c>
      <c r="BS824" s="62">
        <f t="shared" si="714"/>
        <v>4</v>
      </c>
      <c r="BT824" s="62">
        <f t="shared" si="715"/>
        <v>0</v>
      </c>
      <c r="BU824" s="62">
        <f t="shared" si="716"/>
        <v>29</v>
      </c>
      <c r="BV824" s="62">
        <f t="shared" si="717"/>
        <v>23</v>
      </c>
      <c r="BW824" s="62">
        <f t="shared" si="718"/>
        <v>0</v>
      </c>
      <c r="BX824" s="62">
        <f t="shared" si="719"/>
        <v>26</v>
      </c>
      <c r="BY824" s="62">
        <f t="shared" si="720"/>
        <v>27</v>
      </c>
      <c r="BZ824" s="63">
        <f t="shared" si="721"/>
        <v>0.59268518518518543</v>
      </c>
      <c r="CA824" s="63">
        <f t="shared" si="722"/>
        <v>0.59824074074074096</v>
      </c>
      <c r="CB824" s="63">
        <f t="shared" si="723"/>
        <v>0.57630787037037068</v>
      </c>
      <c r="CC824" s="63">
        <f t="shared" si="724"/>
        <v>0.62214120370370374</v>
      </c>
      <c r="CD824" s="63">
        <f t="shared" si="725"/>
        <v>0.59886574074074095</v>
      </c>
      <c r="CE824" s="63">
        <f t="shared" si="726"/>
        <v>0.60928240740740758</v>
      </c>
      <c r="CF824" s="63">
        <f t="shared" si="727"/>
        <v>0.60410879629629621</v>
      </c>
      <c r="CG824" s="63">
        <f t="shared" si="728"/>
        <v>0.60341435185185177</v>
      </c>
      <c r="CH824" s="36"/>
      <c r="CI824" s="36"/>
      <c r="CJ824" s="36"/>
      <c r="CK824" s="36"/>
      <c r="CL824" s="60">
        <v>60</v>
      </c>
    </row>
    <row r="825" spans="1:90" ht="40.5" x14ac:dyDescent="0.25">
      <c r="A825" s="37">
        <v>24</v>
      </c>
      <c r="B825" s="38"/>
      <c r="C825" s="39" t="s">
        <v>25</v>
      </c>
      <c r="D825" s="39">
        <v>30</v>
      </c>
      <c r="E825" s="39"/>
      <c r="F825" s="44"/>
      <c r="G825" s="96">
        <v>282.63</v>
      </c>
      <c r="H825" s="44">
        <f t="shared" si="682"/>
        <v>279.63</v>
      </c>
      <c r="I825" s="83">
        <v>279.56</v>
      </c>
      <c r="J825" s="88">
        <f t="shared" ref="J825:J845" si="735">IF(N825="","",IF((I825)=0,0,((I825)-(N825))/(I825)))</f>
        <v>-3.2193446845053597E-4</v>
      </c>
      <c r="K825" s="44">
        <f t="shared" ref="K825:K845" si="736">(I825)-(N825)</f>
        <v>-9.0000000000031832E-2</v>
      </c>
      <c r="L825" s="45" t="s">
        <v>1647</v>
      </c>
      <c r="M825" s="122" t="s">
        <v>1231</v>
      </c>
      <c r="N825" s="46">
        <f t="shared" si="688"/>
        <v>279.65000000000003</v>
      </c>
      <c r="O825" s="46">
        <v>-0.02</v>
      </c>
      <c r="P825" s="40">
        <v>279.66000000000003</v>
      </c>
      <c r="Q825" s="39">
        <f>-2.97-0.02</f>
        <v>-2.99</v>
      </c>
      <c r="R825" s="40">
        <v>282.63</v>
      </c>
      <c r="S825" s="39">
        <f>-2.97-0.02</f>
        <v>-2.99</v>
      </c>
      <c r="T825" s="40">
        <v>282.66000000000003</v>
      </c>
      <c r="U825" s="47" t="str">
        <f t="shared" si="729"/>
        <v/>
      </c>
      <c r="V825" s="47" t="str">
        <f t="shared" si="730"/>
        <v/>
      </c>
      <c r="W825" s="48"/>
      <c r="X825" s="48"/>
      <c r="Y825" s="48"/>
      <c r="Z825" s="48"/>
      <c r="AA825" s="49">
        <v>27.381319999999999</v>
      </c>
      <c r="AB825" s="49">
        <v>29.881699999999999</v>
      </c>
      <c r="AC825" s="49"/>
      <c r="AD825" s="49"/>
      <c r="AE825" s="51">
        <f t="shared" si="683"/>
        <v>24</v>
      </c>
      <c r="AF825" s="51" t="str">
        <f t="shared" si="684"/>
        <v/>
      </c>
      <c r="AG825" s="51" t="str">
        <f t="shared" si="685"/>
        <v>o</v>
      </c>
      <c r="AH825" s="51">
        <f t="shared" si="686"/>
        <v>30</v>
      </c>
      <c r="AI825" s="52">
        <f t="shared" si="687"/>
        <v>279.63</v>
      </c>
      <c r="AJ825" s="51" t="s">
        <v>25</v>
      </c>
      <c r="AK825" s="53"/>
      <c r="AL825" s="52"/>
      <c r="AM825" s="53">
        <f t="shared" si="689"/>
        <v>30</v>
      </c>
      <c r="AN825" s="53">
        <f>IF(AJ825&lt;&gt;"",IF(AJ825="o",VLOOKUP(AM825,OpenSect!$A$1:$D$11,2),IF(AJ825="u",VLOOKUP(AM825,UpHill!$A$1:$D$35,2),IF(AJ825="d",VLOOKUP(AM825,DownHill!$A$1:$D$29,2),IF(AJ825="f",VLOOKUP(AM825,FlatUnd!$A$2:$D$30,2),IF(AJ825="t",VLOOKUP(AM825,TimeAdd!$A$1:$D$176,2),IF(AJ825="l",VLOOKUP(AM825,SLimit!$A$1:$D$8,2),AN824)))))),AN824)</f>
        <v>30</v>
      </c>
      <c r="AO825" s="53">
        <f>IF(AJ825&lt;&gt;"",IF(AJ825="o",VLOOKUP(AM825,OpenSect!$A$1:$D$11,3),IF(AJ825="u",VLOOKUP(AM825,UpHill!$A$1:$D$35,3),IF(AJ825="d",VLOOKUP(AM825,DownHill!$A$3:$D$29,3),IF(AJ825="f",VLOOKUP(AM825,FlatUnd!$A$2:$D$30,3),IF(AJ825="t",VLOOKUP(AM825,TimeAdd!$A$1:$D$18,3),IF(AJ825="l",VLOOKUP(AM825,SLimit!$A$1:$D$8,3),AO824)))))),AO824)</f>
        <v>30</v>
      </c>
      <c r="AP825" s="53">
        <f>IF(AJ825&lt;&gt;"",IF(AJ825="o",VLOOKUP(AM825,OpenSect!$A$1:$D$11,4),IF(AJ825="u",VLOOKUP(AM825,UpHill!$A$1:$D$35,4),IF(AJ825="d",VLOOKUP(AM825,DownHill!$A$1:$D$29,4),IF(AJ825="f",VLOOKUP(AM825,FlatUnd!$A$2:$D$30,4),IF(AJ825="t",VLOOKUP(AM825,TimeAdd!$A$1:$D$18,4),IF(AJ825="l",VLOOKUP(AM825,SLimit!$A$1:$D$8,4),AP824)))))),AP824)</f>
        <v>30</v>
      </c>
      <c r="AQ825" s="53" t="str">
        <f t="shared" si="690"/>
        <v>80</v>
      </c>
      <c r="AR825" s="54" t="str">
        <f t="shared" si="691"/>
        <v>Traffic Light.{Main Reef Road intersection}{ Turn RIGHT - entry point for 2023 route}</v>
      </c>
      <c r="AS825" s="55"/>
      <c r="AT825" s="55"/>
      <c r="AU825" s="56">
        <f>IF(GroupStTimes!$A$8=0,MIN(CB825,CD825,CF825),MIN(BZ825,CB825,CD825,CF825))</f>
        <v>0.57681712962962994</v>
      </c>
      <c r="AV825" s="56">
        <f>IF(GroupStTimes!$A$8=0,MAX(CC825,CE825,CG825),MAX(CA825,CC825,CE825,CG825))</f>
        <v>0.622650462962963</v>
      </c>
      <c r="AW825" s="57" t="str">
        <f t="shared" si="692"/>
        <v/>
      </c>
      <c r="AX825" s="58" t="str">
        <f t="shared" si="693"/>
        <v/>
      </c>
      <c r="AY825" s="58" t="str">
        <f t="shared" si="694"/>
        <v/>
      </c>
      <c r="AZ825" s="31">
        <f t="shared" si="695"/>
        <v>257.10000000000002</v>
      </c>
      <c r="BA825" s="59">
        <f t="shared" si="696"/>
        <v>0.56644675925925947</v>
      </c>
      <c r="BB825" s="59">
        <f t="shared" si="697"/>
        <v>0.572002314814815</v>
      </c>
      <c r="BC825" s="59">
        <f t="shared" si="698"/>
        <v>0.55334490740740772</v>
      </c>
      <c r="BD825" s="59">
        <f t="shared" si="699"/>
        <v>0.59917824074074078</v>
      </c>
      <c r="BE825" s="59">
        <f t="shared" si="700"/>
        <v>0.57846064814814835</v>
      </c>
      <c r="BF825" s="59">
        <f t="shared" si="701"/>
        <v>0.58887731481481498</v>
      </c>
      <c r="BG825" s="59">
        <f t="shared" si="702"/>
        <v>0.58574074074074067</v>
      </c>
      <c r="BH825" s="59">
        <f t="shared" si="703"/>
        <v>0.58504629629629623</v>
      </c>
      <c r="BI825" s="31">
        <f t="shared" si="704"/>
        <v>22.529999999999973</v>
      </c>
      <c r="BJ825" s="61">
        <f t="shared" si="705"/>
        <v>0.64371428571428491</v>
      </c>
      <c r="BK825" s="61">
        <f t="shared" si="706"/>
        <v>0.56324999999999936</v>
      </c>
      <c r="BL825" s="61">
        <f t="shared" si="707"/>
        <v>0.50066666666666604</v>
      </c>
      <c r="BM825" s="61">
        <f t="shared" si="708"/>
        <v>0.45059999999999945</v>
      </c>
      <c r="BN825" s="62">
        <f t="shared" si="709"/>
        <v>0</v>
      </c>
      <c r="BO825" s="62">
        <f t="shared" si="710"/>
        <v>38</v>
      </c>
      <c r="BP825" s="62">
        <f t="shared" si="711"/>
        <v>37</v>
      </c>
      <c r="BQ825" s="62">
        <f t="shared" si="712"/>
        <v>0</v>
      </c>
      <c r="BR825" s="62">
        <f t="shared" si="713"/>
        <v>33</v>
      </c>
      <c r="BS825" s="62">
        <f t="shared" si="714"/>
        <v>48</v>
      </c>
      <c r="BT825" s="62">
        <f t="shared" si="715"/>
        <v>0</v>
      </c>
      <c r="BU825" s="62">
        <f t="shared" si="716"/>
        <v>30</v>
      </c>
      <c r="BV825" s="62">
        <f t="shared" si="717"/>
        <v>2</v>
      </c>
      <c r="BW825" s="62">
        <f t="shared" si="718"/>
        <v>0</v>
      </c>
      <c r="BX825" s="62">
        <f t="shared" si="719"/>
        <v>27</v>
      </c>
      <c r="BY825" s="62">
        <f t="shared" si="720"/>
        <v>2</v>
      </c>
      <c r="BZ825" s="63">
        <f t="shared" si="721"/>
        <v>0.59326388888888915</v>
      </c>
      <c r="CA825" s="63">
        <f t="shared" si="722"/>
        <v>0.59881944444444468</v>
      </c>
      <c r="CB825" s="63">
        <f t="shared" si="723"/>
        <v>0.57681712962962994</v>
      </c>
      <c r="CC825" s="63">
        <f t="shared" si="724"/>
        <v>0.622650462962963</v>
      </c>
      <c r="CD825" s="63">
        <f t="shared" si="725"/>
        <v>0.5993171296296298</v>
      </c>
      <c r="CE825" s="63">
        <f t="shared" si="726"/>
        <v>0.60973379629629643</v>
      </c>
      <c r="CF825" s="63">
        <f t="shared" si="727"/>
        <v>0.6045138888888888</v>
      </c>
      <c r="CG825" s="63">
        <f t="shared" si="728"/>
        <v>0.60381944444444435</v>
      </c>
      <c r="CH825" s="36"/>
      <c r="CI825" s="36"/>
      <c r="CJ825" s="36"/>
      <c r="CK825" s="36"/>
      <c r="CL825" s="60">
        <v>60</v>
      </c>
    </row>
    <row r="826" spans="1:90" ht="28.5" customHeight="1" x14ac:dyDescent="0.25">
      <c r="A826" s="37">
        <v>25</v>
      </c>
      <c r="B826" s="38"/>
      <c r="C826" s="39"/>
      <c r="D826" s="39"/>
      <c r="E826" s="39"/>
      <c r="F826" s="44"/>
      <c r="G826" s="96">
        <v>282.77999999999997</v>
      </c>
      <c r="H826" s="44">
        <f t="shared" si="682"/>
        <v>279.77999999999997</v>
      </c>
      <c r="I826" s="83">
        <v>279.70999999999998</v>
      </c>
      <c r="J826" s="88">
        <f t="shared" si="735"/>
        <v>-3.3367892936722067E-4</v>
      </c>
      <c r="K826" s="44">
        <f t="shared" si="736"/>
        <v>-9.3333333333305291E-2</v>
      </c>
      <c r="L826" s="45" t="s">
        <v>239</v>
      </c>
      <c r="M826" s="122" t="s">
        <v>1231</v>
      </c>
      <c r="N826" s="46">
        <f t="shared" si="688"/>
        <v>279.80333333333328</v>
      </c>
      <c r="O826" s="46">
        <v>-0.02</v>
      </c>
      <c r="P826" s="40">
        <v>279.81</v>
      </c>
      <c r="Q826" s="39">
        <f t="shared" ref="Q826:S826" si="737">-2.97-0.02</f>
        <v>-2.99</v>
      </c>
      <c r="R826" s="40">
        <v>282.77999999999997</v>
      </c>
      <c r="S826" s="39">
        <f t="shared" si="737"/>
        <v>-2.99</v>
      </c>
      <c r="T826" s="40">
        <v>282.82</v>
      </c>
      <c r="U826" s="47" t="str">
        <f t="shared" si="729"/>
        <v/>
      </c>
      <c r="V826" s="47" t="str">
        <f t="shared" si="730"/>
        <v/>
      </c>
      <c r="W826" s="48"/>
      <c r="X826" s="48"/>
      <c r="Y826" s="48"/>
      <c r="Z826" s="48"/>
      <c r="AA826" s="49"/>
      <c r="AB826" s="49"/>
      <c r="AC826" s="49"/>
      <c r="AD826" s="49"/>
      <c r="AE826" s="51">
        <f t="shared" si="683"/>
        <v>25</v>
      </c>
      <c r="AF826" s="51" t="str">
        <f t="shared" si="684"/>
        <v/>
      </c>
      <c r="AG826" s="51" t="str">
        <f t="shared" si="685"/>
        <v/>
      </c>
      <c r="AH826" s="51" t="str">
        <f t="shared" si="686"/>
        <v/>
      </c>
      <c r="AI826" s="52">
        <f t="shared" si="687"/>
        <v>279.77999999999997</v>
      </c>
      <c r="AJ826" s="51"/>
      <c r="AK826" s="53"/>
      <c r="AL826" s="52"/>
      <c r="AM826" s="53">
        <f t="shared" si="689"/>
        <v>30</v>
      </c>
      <c r="AN826" s="53">
        <f>IF(AJ826&lt;&gt;"",IF(AJ826="o",VLOOKUP(AM826,OpenSect!$A$1:$D$11,2),IF(AJ826="u",VLOOKUP(AM826,UpHill!$A$1:$D$35,2),IF(AJ826="d",VLOOKUP(AM826,DownHill!$A$1:$D$29,2),IF(AJ826="f",VLOOKUP(AM826,FlatUnd!$A$2:$D$30,2),IF(AJ826="t",VLOOKUP(AM826,TimeAdd!$A$1:$D$176,2),IF(AJ826="l",VLOOKUP(AM826,SLimit!$A$1:$D$8,2),AN825)))))),AN825)</f>
        <v>30</v>
      </c>
      <c r="AO826" s="53">
        <f>IF(AJ826&lt;&gt;"",IF(AJ826="o",VLOOKUP(AM826,OpenSect!$A$1:$D$11,3),IF(AJ826="u",VLOOKUP(AM826,UpHill!$A$1:$D$35,3),IF(AJ826="d",VLOOKUP(AM826,DownHill!$A$3:$D$29,3),IF(AJ826="f",VLOOKUP(AM826,FlatUnd!$A$2:$D$30,3),IF(AJ826="t",VLOOKUP(AM826,TimeAdd!$A$1:$D$18,3),IF(AJ826="l",VLOOKUP(AM826,SLimit!$A$1:$D$8,3),AO825)))))),AO825)</f>
        <v>30</v>
      </c>
      <c r="AP826" s="53">
        <f>IF(AJ826&lt;&gt;"",IF(AJ826="o",VLOOKUP(AM826,OpenSect!$A$1:$D$11,4),IF(AJ826="u",VLOOKUP(AM826,UpHill!$A$1:$D$35,4),IF(AJ826="d",VLOOKUP(AM826,DownHill!$A$1:$D$29,4),IF(AJ826="f",VLOOKUP(AM826,FlatUnd!$A$2:$D$30,4),IF(AJ826="t",VLOOKUP(AM826,TimeAdd!$A$1:$D$18,4),IF(AJ826="l",VLOOKUP(AM826,SLimit!$A$1:$D$8,4),AP825)))))),AP825)</f>
        <v>30</v>
      </c>
      <c r="AQ826" s="53" t="str">
        <f t="shared" si="690"/>
        <v>80</v>
      </c>
      <c r="AR826" s="54" t="str">
        <f t="shared" si="691"/>
        <v>80 Speed limit</v>
      </c>
      <c r="AS826" s="55"/>
      <c r="AT826" s="55"/>
      <c r="AU826" s="56">
        <f>IF(GroupStTimes!$A$8=0,MIN(CB826,CD826,CF826),MIN(BZ826,CB826,CD826,CF826))</f>
        <v>0.57702546296296331</v>
      </c>
      <c r="AV826" s="56">
        <f>IF(GroupStTimes!$A$8=0,MAX(CC826,CE826,CG826),MAX(CA826,CC826,CE826,CG826))</f>
        <v>0.62285879629629637</v>
      </c>
      <c r="AW826" s="57" t="str">
        <f t="shared" si="692"/>
        <v/>
      </c>
      <c r="AX826" s="58" t="str">
        <f t="shared" si="693"/>
        <v/>
      </c>
      <c r="AY826" s="58" t="str">
        <f t="shared" si="694"/>
        <v/>
      </c>
      <c r="AZ826" s="31">
        <f t="shared" si="695"/>
        <v>279.63</v>
      </c>
      <c r="BA826" s="59">
        <f t="shared" si="696"/>
        <v>0.59326388888888915</v>
      </c>
      <c r="BB826" s="59">
        <f t="shared" si="697"/>
        <v>0.59881944444444468</v>
      </c>
      <c r="BC826" s="59">
        <f t="shared" si="698"/>
        <v>0.57681712962962994</v>
      </c>
      <c r="BD826" s="59">
        <f t="shared" si="699"/>
        <v>0.622650462962963</v>
      </c>
      <c r="BE826" s="59">
        <f t="shared" si="700"/>
        <v>0.5993171296296298</v>
      </c>
      <c r="BF826" s="59">
        <f t="shared" si="701"/>
        <v>0.60973379629629643</v>
      </c>
      <c r="BG826" s="59">
        <f t="shared" si="702"/>
        <v>0.6045138888888888</v>
      </c>
      <c r="BH826" s="59">
        <f t="shared" si="703"/>
        <v>0.60381944444444435</v>
      </c>
      <c r="BI826" s="31">
        <f t="shared" si="704"/>
        <v>0.14999999999997726</v>
      </c>
      <c r="BJ826" s="61">
        <f t="shared" si="705"/>
        <v>4.999999999999242E-3</v>
      </c>
      <c r="BK826" s="61">
        <f t="shared" si="706"/>
        <v>4.999999999999242E-3</v>
      </c>
      <c r="BL826" s="61">
        <f t="shared" si="707"/>
        <v>4.999999999999242E-3</v>
      </c>
      <c r="BM826" s="61">
        <f t="shared" si="708"/>
        <v>4.999999999999242E-3</v>
      </c>
      <c r="BN826" s="62">
        <f t="shared" si="709"/>
        <v>0</v>
      </c>
      <c r="BO826" s="62">
        <f t="shared" si="710"/>
        <v>0</v>
      </c>
      <c r="BP826" s="62">
        <f t="shared" si="711"/>
        <v>18</v>
      </c>
      <c r="BQ826" s="62">
        <f t="shared" si="712"/>
        <v>0</v>
      </c>
      <c r="BR826" s="62">
        <f t="shared" si="713"/>
        <v>0</v>
      </c>
      <c r="BS826" s="62">
        <f t="shared" si="714"/>
        <v>18</v>
      </c>
      <c r="BT826" s="62">
        <f t="shared" si="715"/>
        <v>0</v>
      </c>
      <c r="BU826" s="62">
        <f t="shared" si="716"/>
        <v>0</v>
      </c>
      <c r="BV826" s="62">
        <f t="shared" si="717"/>
        <v>18</v>
      </c>
      <c r="BW826" s="62">
        <f t="shared" si="718"/>
        <v>0</v>
      </c>
      <c r="BX826" s="62">
        <f t="shared" si="719"/>
        <v>0</v>
      </c>
      <c r="BY826" s="62">
        <f t="shared" si="720"/>
        <v>18</v>
      </c>
      <c r="BZ826" s="63">
        <f t="shared" si="721"/>
        <v>0.59347222222222251</v>
      </c>
      <c r="CA826" s="63">
        <f t="shared" si="722"/>
        <v>0.59902777777777805</v>
      </c>
      <c r="CB826" s="63">
        <f t="shared" si="723"/>
        <v>0.57702546296296331</v>
      </c>
      <c r="CC826" s="63">
        <f t="shared" si="724"/>
        <v>0.62285879629629637</v>
      </c>
      <c r="CD826" s="63">
        <f t="shared" si="725"/>
        <v>0.59952546296296316</v>
      </c>
      <c r="CE826" s="63">
        <f t="shared" si="726"/>
        <v>0.60994212962962979</v>
      </c>
      <c r="CF826" s="63">
        <f t="shared" si="727"/>
        <v>0.60472222222222216</v>
      </c>
      <c r="CG826" s="63">
        <f t="shared" si="728"/>
        <v>0.60402777777777772</v>
      </c>
      <c r="CH826" s="36"/>
      <c r="CI826" s="36"/>
      <c r="CJ826" s="36"/>
      <c r="CK826" s="36"/>
      <c r="CL826" s="60">
        <v>60</v>
      </c>
    </row>
    <row r="827" spans="1:90" ht="40.5" x14ac:dyDescent="0.25">
      <c r="A827" s="37">
        <v>25</v>
      </c>
      <c r="B827" s="38"/>
      <c r="C827" s="39" t="s">
        <v>25</v>
      </c>
      <c r="D827" s="39">
        <v>30</v>
      </c>
      <c r="E827" s="39"/>
      <c r="F827" s="44"/>
      <c r="G827" s="96">
        <v>283.16000000000003</v>
      </c>
      <c r="H827" s="44">
        <f t="shared" si="682"/>
        <v>280.16000000000003</v>
      </c>
      <c r="I827" s="83">
        <v>280.08</v>
      </c>
      <c r="J827" s="88">
        <f t="shared" si="735"/>
        <v>-3.9274493002004301E-4</v>
      </c>
      <c r="K827" s="44">
        <f t="shared" si="736"/>
        <v>-0.11000000000001364</v>
      </c>
      <c r="L827" s="45" t="s">
        <v>1194</v>
      </c>
      <c r="M827" s="122" t="s">
        <v>1231</v>
      </c>
      <c r="N827" s="46">
        <f t="shared" si="688"/>
        <v>280.19</v>
      </c>
      <c r="O827" s="46">
        <f>-0.02+0.01</f>
        <v>-0.01</v>
      </c>
      <c r="P827" s="40">
        <v>280.18</v>
      </c>
      <c r="Q827" s="39">
        <f>-2.97-0.02+0.01</f>
        <v>-2.9800000000000004</v>
      </c>
      <c r="R827" s="40">
        <v>283.16000000000003</v>
      </c>
      <c r="S827" s="39">
        <f>-2.97-0.02+0.01</f>
        <v>-2.9800000000000004</v>
      </c>
      <c r="T827" s="40">
        <v>283.20000000000005</v>
      </c>
      <c r="U827" s="47" t="str">
        <f t="shared" si="729"/>
        <v/>
      </c>
      <c r="V827" s="47" t="str">
        <f t="shared" si="730"/>
        <v/>
      </c>
      <c r="W827" s="48"/>
      <c r="X827" s="48"/>
      <c r="Y827" s="48"/>
      <c r="Z827" s="48"/>
      <c r="AA827" s="49"/>
      <c r="AB827" s="49"/>
      <c r="AC827" s="49"/>
      <c r="AD827" s="49"/>
      <c r="AE827" s="51">
        <f t="shared" si="683"/>
        <v>25</v>
      </c>
      <c r="AF827" s="51" t="str">
        <f t="shared" si="684"/>
        <v/>
      </c>
      <c r="AG827" s="51" t="str">
        <f t="shared" si="685"/>
        <v>o</v>
      </c>
      <c r="AH827" s="51">
        <f t="shared" si="686"/>
        <v>30</v>
      </c>
      <c r="AI827" s="52">
        <f t="shared" si="687"/>
        <v>280.16000000000003</v>
      </c>
      <c r="AJ827" s="51" t="s">
        <v>25</v>
      </c>
      <c r="AK827" s="53"/>
      <c r="AL827" s="52"/>
      <c r="AM827" s="53">
        <f t="shared" si="689"/>
        <v>30</v>
      </c>
      <c r="AN827" s="53">
        <f>IF(AJ827&lt;&gt;"",IF(AJ827="o",VLOOKUP(AM827,OpenSect!$A$1:$D$11,2),IF(AJ827="u",VLOOKUP(AM827,UpHill!$A$1:$D$35,2),IF(AJ827="d",VLOOKUP(AM827,DownHill!$A$1:$D$29,2),IF(AJ827="f",VLOOKUP(AM827,FlatUnd!$A$2:$D$30,2),IF(AJ827="t",VLOOKUP(AM827,TimeAdd!$A$1:$D$176,2),IF(AJ827="l",VLOOKUP(AM827,SLimit!$A$1:$D$8,2),AN826)))))),AN826)</f>
        <v>30</v>
      </c>
      <c r="AO827" s="53">
        <f>IF(AJ827&lt;&gt;"",IF(AJ827="o",VLOOKUP(AM827,OpenSect!$A$1:$D$11,3),IF(AJ827="u",VLOOKUP(AM827,UpHill!$A$1:$D$35,3),IF(AJ827="d",VLOOKUP(AM827,DownHill!$A$3:$D$29,3),IF(AJ827="f",VLOOKUP(AM827,FlatUnd!$A$2:$D$30,3),IF(AJ827="t",VLOOKUP(AM827,TimeAdd!$A$1:$D$18,3),IF(AJ827="l",VLOOKUP(AM827,SLimit!$A$1:$D$8,3),AO826)))))),AO826)</f>
        <v>30</v>
      </c>
      <c r="AP827" s="53">
        <f>IF(AJ827&lt;&gt;"",IF(AJ827="o",VLOOKUP(AM827,OpenSect!$A$1:$D$11,4),IF(AJ827="u",VLOOKUP(AM827,UpHill!$A$1:$D$35,4),IF(AJ827="d",VLOOKUP(AM827,DownHill!$A$1:$D$29,4),IF(AJ827="f",VLOOKUP(AM827,FlatUnd!$A$2:$D$30,4),IF(AJ827="t",VLOOKUP(AM827,TimeAdd!$A$1:$D$18,4),IF(AJ827="l",VLOOKUP(AM827,SLimit!$A$1:$D$8,4),AP826)))))),AP826)</f>
        <v>30</v>
      </c>
      <c r="AQ827" s="53" t="str">
        <f t="shared" si="690"/>
        <v>80</v>
      </c>
      <c r="AR827" s="54" t="str">
        <f t="shared" si="691"/>
        <v>Traffic Light.  Carry straight on through 1 more traffic light.</v>
      </c>
      <c r="AS827" s="55"/>
      <c r="AT827" s="55"/>
      <c r="AU827" s="56">
        <f>IF(GroupStTimes!$A$8=0,MIN(CB827,CD827,CF827),MIN(BZ827,CB827,CD827,CF827))</f>
        <v>0.57755787037037065</v>
      </c>
      <c r="AV827" s="56">
        <f>IF(GroupStTimes!$A$8=0,MAX(CC827,CE827,CG827),MAX(CA827,CC827,CE827,CG827))</f>
        <v>0.62339120370370371</v>
      </c>
      <c r="AW827" s="57" t="str">
        <f t="shared" si="692"/>
        <v/>
      </c>
      <c r="AX827" s="58" t="str">
        <f t="shared" si="693"/>
        <v/>
      </c>
      <c r="AY827" s="58" t="str">
        <f t="shared" si="694"/>
        <v/>
      </c>
      <c r="AZ827" s="31">
        <f t="shared" si="695"/>
        <v>279.63</v>
      </c>
      <c r="BA827" s="59">
        <f t="shared" si="696"/>
        <v>0.59326388888888915</v>
      </c>
      <c r="BB827" s="59">
        <f t="shared" si="697"/>
        <v>0.59881944444444468</v>
      </c>
      <c r="BC827" s="59">
        <f t="shared" si="698"/>
        <v>0.57681712962962994</v>
      </c>
      <c r="BD827" s="59">
        <f t="shared" si="699"/>
        <v>0.622650462962963</v>
      </c>
      <c r="BE827" s="59">
        <f t="shared" si="700"/>
        <v>0.5993171296296298</v>
      </c>
      <c r="BF827" s="59">
        <f t="shared" si="701"/>
        <v>0.60973379629629643</v>
      </c>
      <c r="BG827" s="59">
        <f t="shared" si="702"/>
        <v>0.6045138888888888</v>
      </c>
      <c r="BH827" s="59">
        <f t="shared" si="703"/>
        <v>0.60381944444444435</v>
      </c>
      <c r="BI827" s="31">
        <f t="shared" si="704"/>
        <v>0.53000000000002956</v>
      </c>
      <c r="BJ827" s="61">
        <f t="shared" si="705"/>
        <v>1.7666666666667653E-2</v>
      </c>
      <c r="BK827" s="61">
        <f t="shared" si="706"/>
        <v>1.7666666666667653E-2</v>
      </c>
      <c r="BL827" s="61">
        <f t="shared" si="707"/>
        <v>1.7666666666667653E-2</v>
      </c>
      <c r="BM827" s="61">
        <f t="shared" si="708"/>
        <v>1.7666666666667653E-2</v>
      </c>
      <c r="BN827" s="62">
        <f t="shared" si="709"/>
        <v>0</v>
      </c>
      <c r="BO827" s="62">
        <f t="shared" si="710"/>
        <v>1</v>
      </c>
      <c r="BP827" s="62">
        <f t="shared" si="711"/>
        <v>4</v>
      </c>
      <c r="BQ827" s="62">
        <f t="shared" si="712"/>
        <v>0</v>
      </c>
      <c r="BR827" s="62">
        <f t="shared" si="713"/>
        <v>1</v>
      </c>
      <c r="BS827" s="62">
        <f t="shared" si="714"/>
        <v>4</v>
      </c>
      <c r="BT827" s="62">
        <f t="shared" si="715"/>
        <v>0</v>
      </c>
      <c r="BU827" s="62">
        <f t="shared" si="716"/>
        <v>1</v>
      </c>
      <c r="BV827" s="62">
        <f t="shared" si="717"/>
        <v>4</v>
      </c>
      <c r="BW827" s="62">
        <f t="shared" si="718"/>
        <v>0</v>
      </c>
      <c r="BX827" s="62">
        <f t="shared" si="719"/>
        <v>1</v>
      </c>
      <c r="BY827" s="62">
        <f t="shared" si="720"/>
        <v>4</v>
      </c>
      <c r="BZ827" s="63">
        <f t="shared" si="721"/>
        <v>0.59400462962962985</v>
      </c>
      <c r="CA827" s="63">
        <f t="shared" si="722"/>
        <v>0.59956018518518539</v>
      </c>
      <c r="CB827" s="63">
        <f t="shared" si="723"/>
        <v>0.57755787037037065</v>
      </c>
      <c r="CC827" s="63">
        <f t="shared" si="724"/>
        <v>0.62339120370370371</v>
      </c>
      <c r="CD827" s="63">
        <f t="shared" si="725"/>
        <v>0.60005787037037051</v>
      </c>
      <c r="CE827" s="63">
        <f t="shared" si="726"/>
        <v>0.61047453703703713</v>
      </c>
      <c r="CF827" s="63">
        <f t="shared" si="727"/>
        <v>0.6052546296296295</v>
      </c>
      <c r="CG827" s="63">
        <f t="shared" si="728"/>
        <v>0.60456018518518506</v>
      </c>
      <c r="CH827" s="36"/>
      <c r="CI827" s="36"/>
      <c r="CJ827" s="36"/>
      <c r="CK827" s="36"/>
      <c r="CL827" s="60">
        <v>60</v>
      </c>
    </row>
    <row r="828" spans="1:90" ht="28.5" customHeight="1" x14ac:dyDescent="0.25">
      <c r="A828" s="37">
        <v>25</v>
      </c>
      <c r="B828" s="38"/>
      <c r="C828" s="39"/>
      <c r="D828" s="39"/>
      <c r="E828" s="39"/>
      <c r="F828" s="83"/>
      <c r="G828" s="96">
        <v>283.33</v>
      </c>
      <c r="H828" s="44">
        <f t="shared" si="682"/>
        <v>280.33</v>
      </c>
      <c r="I828" s="83">
        <v>280.24</v>
      </c>
      <c r="J828" s="88">
        <f t="shared" si="735"/>
        <v>-4.4009896279359836E-4</v>
      </c>
      <c r="K828" s="44">
        <f t="shared" si="736"/>
        <v>-0.12333333333327801</v>
      </c>
      <c r="L828" s="45" t="s">
        <v>239</v>
      </c>
      <c r="M828" s="122" t="s">
        <v>1231</v>
      </c>
      <c r="N828" s="46">
        <f t="shared" si="688"/>
        <v>280.36333333333329</v>
      </c>
      <c r="O828" s="46">
        <f t="shared" ref="O828:O839" si="738">-0.02+0.01</f>
        <v>-0.01</v>
      </c>
      <c r="P828" s="40">
        <v>280.35999999999996</v>
      </c>
      <c r="Q828" s="39">
        <f t="shared" ref="Q828:Q839" si="739">-2.97-0.02+0.01</f>
        <v>-2.9800000000000004</v>
      </c>
      <c r="R828" s="40">
        <v>283.33</v>
      </c>
      <c r="S828" s="39">
        <f t="shared" ref="S828:S839" si="740">-2.97-0.02+0.01</f>
        <v>-2.9800000000000004</v>
      </c>
      <c r="T828" s="40">
        <v>283.37</v>
      </c>
      <c r="U828" s="47" t="str">
        <f t="shared" si="729"/>
        <v/>
      </c>
      <c r="V828" s="47" t="str">
        <f t="shared" si="730"/>
        <v/>
      </c>
      <c r="W828" s="48"/>
      <c r="X828" s="48"/>
      <c r="Y828" s="48"/>
      <c r="Z828" s="48"/>
      <c r="AA828" s="49"/>
      <c r="AB828" s="49"/>
      <c r="AC828" s="49"/>
      <c r="AD828" s="49"/>
      <c r="AE828" s="51">
        <f t="shared" si="683"/>
        <v>25</v>
      </c>
      <c r="AF828" s="51" t="str">
        <f t="shared" si="684"/>
        <v/>
      </c>
      <c r="AG828" s="51" t="str">
        <f t="shared" si="685"/>
        <v/>
      </c>
      <c r="AH828" s="51" t="str">
        <f t="shared" si="686"/>
        <v/>
      </c>
      <c r="AI828" s="52">
        <f t="shared" si="687"/>
        <v>280.33</v>
      </c>
      <c r="AJ828" s="51"/>
      <c r="AK828" s="53"/>
      <c r="AL828" s="52"/>
      <c r="AM828" s="53">
        <f t="shared" si="689"/>
        <v>30</v>
      </c>
      <c r="AN828" s="53">
        <f>IF(AJ828&lt;&gt;"",IF(AJ828="o",VLOOKUP(AM828,OpenSect!$A$1:$D$11,2),IF(AJ828="u",VLOOKUP(AM828,UpHill!$A$1:$D$35,2),IF(AJ828="d",VLOOKUP(AM828,DownHill!$A$1:$D$29,2),IF(AJ828="f",VLOOKUP(AM828,FlatUnd!$A$2:$D$30,2),IF(AJ828="t",VLOOKUP(AM828,TimeAdd!$A$1:$D$176,2),IF(AJ828="l",VLOOKUP(AM828,SLimit!$A$1:$D$8,2),AN827)))))),AN827)</f>
        <v>30</v>
      </c>
      <c r="AO828" s="53">
        <f>IF(AJ828&lt;&gt;"",IF(AJ828="o",VLOOKUP(AM828,OpenSect!$A$1:$D$11,3),IF(AJ828="u",VLOOKUP(AM828,UpHill!$A$1:$D$35,3),IF(AJ828="d",VLOOKUP(AM828,DownHill!$A$3:$D$29,3),IF(AJ828="f",VLOOKUP(AM828,FlatUnd!$A$2:$D$30,3),IF(AJ828="t",VLOOKUP(AM828,TimeAdd!$A$1:$D$18,3),IF(AJ828="l",VLOOKUP(AM828,SLimit!$A$1:$D$8,3),AO827)))))),AO827)</f>
        <v>30</v>
      </c>
      <c r="AP828" s="53">
        <f>IF(AJ828&lt;&gt;"",IF(AJ828="o",VLOOKUP(AM828,OpenSect!$A$1:$D$11,4),IF(AJ828="u",VLOOKUP(AM828,UpHill!$A$1:$D$35,4),IF(AJ828="d",VLOOKUP(AM828,DownHill!$A$1:$D$29,4),IF(AJ828="f",VLOOKUP(AM828,FlatUnd!$A$2:$D$30,4),IF(AJ828="t",VLOOKUP(AM828,TimeAdd!$A$1:$D$18,4),IF(AJ828="l",VLOOKUP(AM828,SLimit!$A$1:$D$8,4),AP827)))))),AP827)</f>
        <v>30</v>
      </c>
      <c r="AQ828" s="53" t="str">
        <f t="shared" si="690"/>
        <v>80</v>
      </c>
      <c r="AR828" s="54" t="str">
        <f t="shared" si="691"/>
        <v>80 Speed limit</v>
      </c>
      <c r="AS828" s="55"/>
      <c r="AT828" s="55"/>
      <c r="AU828" s="56">
        <f>IF(GroupStTimes!$A$8=0,MIN(CB828,CD828,CF828),MIN(BZ828,CB828,CD828,CF828))</f>
        <v>0.57778935185185221</v>
      </c>
      <c r="AV828" s="56">
        <f>IF(GroupStTimes!$A$8=0,MAX(CC828,CE828,CG828),MAX(CA828,CC828,CE828,CG828))</f>
        <v>0.62362268518518527</v>
      </c>
      <c r="AW828" s="57" t="str">
        <f t="shared" si="692"/>
        <v/>
      </c>
      <c r="AX828" s="58" t="str">
        <f t="shared" si="693"/>
        <v/>
      </c>
      <c r="AY828" s="58" t="str">
        <f t="shared" si="694"/>
        <v/>
      </c>
      <c r="AZ828" s="31">
        <f t="shared" si="695"/>
        <v>279.63</v>
      </c>
      <c r="BA828" s="59">
        <f t="shared" si="696"/>
        <v>0.59326388888888915</v>
      </c>
      <c r="BB828" s="59">
        <f t="shared" si="697"/>
        <v>0.59881944444444468</v>
      </c>
      <c r="BC828" s="59">
        <f t="shared" si="698"/>
        <v>0.57681712962962994</v>
      </c>
      <c r="BD828" s="59">
        <f t="shared" si="699"/>
        <v>0.622650462962963</v>
      </c>
      <c r="BE828" s="59">
        <f t="shared" si="700"/>
        <v>0.5993171296296298</v>
      </c>
      <c r="BF828" s="59">
        <f t="shared" si="701"/>
        <v>0.60973379629629643</v>
      </c>
      <c r="BG828" s="59">
        <f t="shared" si="702"/>
        <v>0.6045138888888888</v>
      </c>
      <c r="BH828" s="59">
        <f t="shared" si="703"/>
        <v>0.60381944444444435</v>
      </c>
      <c r="BI828" s="31">
        <f t="shared" si="704"/>
        <v>0.69999999999998863</v>
      </c>
      <c r="BJ828" s="61">
        <f t="shared" si="705"/>
        <v>2.3333333333332953E-2</v>
      </c>
      <c r="BK828" s="61">
        <f t="shared" si="706"/>
        <v>2.3333333333332953E-2</v>
      </c>
      <c r="BL828" s="61">
        <f t="shared" si="707"/>
        <v>2.3333333333332953E-2</v>
      </c>
      <c r="BM828" s="61">
        <f t="shared" si="708"/>
        <v>2.3333333333332953E-2</v>
      </c>
      <c r="BN828" s="62">
        <f t="shared" si="709"/>
        <v>0</v>
      </c>
      <c r="BO828" s="62">
        <f t="shared" si="710"/>
        <v>1</v>
      </c>
      <c r="BP828" s="62">
        <f t="shared" si="711"/>
        <v>24</v>
      </c>
      <c r="BQ828" s="62">
        <f t="shared" si="712"/>
        <v>0</v>
      </c>
      <c r="BR828" s="62">
        <f t="shared" si="713"/>
        <v>1</v>
      </c>
      <c r="BS828" s="62">
        <f t="shared" si="714"/>
        <v>24</v>
      </c>
      <c r="BT828" s="62">
        <f t="shared" si="715"/>
        <v>0</v>
      </c>
      <c r="BU828" s="62">
        <f t="shared" si="716"/>
        <v>1</v>
      </c>
      <c r="BV828" s="62">
        <f t="shared" si="717"/>
        <v>24</v>
      </c>
      <c r="BW828" s="62">
        <f t="shared" si="718"/>
        <v>0</v>
      </c>
      <c r="BX828" s="62">
        <f t="shared" si="719"/>
        <v>1</v>
      </c>
      <c r="BY828" s="62">
        <f t="shared" si="720"/>
        <v>24</v>
      </c>
      <c r="BZ828" s="63">
        <f t="shared" si="721"/>
        <v>0.59423611111111141</v>
      </c>
      <c r="CA828" s="63">
        <f t="shared" si="722"/>
        <v>0.59979166666666694</v>
      </c>
      <c r="CB828" s="63">
        <f t="shared" si="723"/>
        <v>0.57778935185185221</v>
      </c>
      <c r="CC828" s="63">
        <f t="shared" si="724"/>
        <v>0.62362268518518527</v>
      </c>
      <c r="CD828" s="63">
        <f t="shared" si="725"/>
        <v>0.60028935185185206</v>
      </c>
      <c r="CE828" s="63">
        <f t="shared" si="726"/>
        <v>0.61070601851851869</v>
      </c>
      <c r="CF828" s="63">
        <f t="shared" si="727"/>
        <v>0.60548611111111106</v>
      </c>
      <c r="CG828" s="63">
        <f t="shared" si="728"/>
        <v>0.60479166666666662</v>
      </c>
      <c r="CH828" s="36"/>
      <c r="CI828" s="36"/>
      <c r="CJ828" s="36"/>
      <c r="CK828" s="36"/>
      <c r="CL828" s="60">
        <v>60</v>
      </c>
    </row>
    <row r="829" spans="1:90" ht="40.5" x14ac:dyDescent="0.25">
      <c r="A829" s="37">
        <v>25</v>
      </c>
      <c r="B829" s="38"/>
      <c r="C829" s="39"/>
      <c r="D829" s="39"/>
      <c r="E829" s="39"/>
      <c r="F829" s="83"/>
      <c r="G829" s="96">
        <v>283.51</v>
      </c>
      <c r="H829" s="44">
        <f t="shared" si="682"/>
        <v>280.51</v>
      </c>
      <c r="I829" s="83">
        <v>280.41000000000003</v>
      </c>
      <c r="J829" s="88">
        <f t="shared" si="735"/>
        <v>-4.6360686138132947E-4</v>
      </c>
      <c r="K829" s="44">
        <f t="shared" si="736"/>
        <v>-0.12999999999993861</v>
      </c>
      <c r="L829" s="45" t="s">
        <v>1195</v>
      </c>
      <c r="M829" s="122" t="s">
        <v>1231</v>
      </c>
      <c r="N829" s="46">
        <f t="shared" si="688"/>
        <v>280.53999999999996</v>
      </c>
      <c r="O829" s="46">
        <f t="shared" si="738"/>
        <v>-0.01</v>
      </c>
      <c r="P829" s="40">
        <v>280.52999999999997</v>
      </c>
      <c r="Q829" s="39">
        <f t="shared" si="739"/>
        <v>-2.9800000000000004</v>
      </c>
      <c r="R829" s="40">
        <v>283.51</v>
      </c>
      <c r="S829" s="39">
        <f t="shared" si="740"/>
        <v>-2.9800000000000004</v>
      </c>
      <c r="T829" s="40">
        <v>283.55</v>
      </c>
      <c r="U829" s="47" t="str">
        <f t="shared" si="729"/>
        <v/>
      </c>
      <c r="V829" s="47" t="str">
        <f t="shared" si="730"/>
        <v/>
      </c>
      <c r="W829" s="48"/>
      <c r="X829" s="48"/>
      <c r="Y829" s="48"/>
      <c r="Z829" s="48"/>
      <c r="AA829" s="49"/>
      <c r="AB829" s="49"/>
      <c r="AC829" s="49"/>
      <c r="AD829" s="49"/>
      <c r="AE829" s="51">
        <f t="shared" si="683"/>
        <v>25</v>
      </c>
      <c r="AF829" s="51" t="str">
        <f t="shared" si="684"/>
        <v/>
      </c>
      <c r="AG829" s="51" t="str">
        <f t="shared" si="685"/>
        <v/>
      </c>
      <c r="AH829" s="51" t="str">
        <f t="shared" si="686"/>
        <v/>
      </c>
      <c r="AI829" s="52">
        <f t="shared" si="687"/>
        <v>280.51</v>
      </c>
      <c r="AJ829" s="51"/>
      <c r="AK829" s="53"/>
      <c r="AL829" s="52"/>
      <c r="AM829" s="53">
        <f t="shared" si="689"/>
        <v>30</v>
      </c>
      <c r="AN829" s="53">
        <f>IF(AJ829&lt;&gt;"",IF(AJ829="o",VLOOKUP(AM829,OpenSect!$A$1:$D$11,2),IF(AJ829="u",VLOOKUP(AM829,UpHill!$A$1:$D$35,2),IF(AJ829="d",VLOOKUP(AM829,DownHill!$A$1:$D$29,2),IF(AJ829="f",VLOOKUP(AM829,FlatUnd!$A$2:$D$30,2),IF(AJ829="t",VLOOKUP(AM829,TimeAdd!$A$1:$D$176,2),IF(AJ829="l",VLOOKUP(AM829,SLimit!$A$1:$D$8,2),AN828)))))),AN828)</f>
        <v>30</v>
      </c>
      <c r="AO829" s="53">
        <f>IF(AJ829&lt;&gt;"",IF(AJ829="o",VLOOKUP(AM829,OpenSect!$A$1:$D$11,3),IF(AJ829="u",VLOOKUP(AM829,UpHill!$A$1:$D$35,3),IF(AJ829="d",VLOOKUP(AM829,DownHill!$A$3:$D$29,3),IF(AJ829="f",VLOOKUP(AM829,FlatUnd!$A$2:$D$30,3),IF(AJ829="t",VLOOKUP(AM829,TimeAdd!$A$1:$D$18,3),IF(AJ829="l",VLOOKUP(AM829,SLimit!$A$1:$D$8,3),AO828)))))),AO828)</f>
        <v>30</v>
      </c>
      <c r="AP829" s="53">
        <f>IF(AJ829&lt;&gt;"",IF(AJ829="o",VLOOKUP(AM829,OpenSect!$A$1:$D$11,4),IF(AJ829="u",VLOOKUP(AM829,UpHill!$A$1:$D$35,4),IF(AJ829="d",VLOOKUP(AM829,DownHill!$A$1:$D$29,4),IF(AJ829="f",VLOOKUP(AM829,FlatUnd!$A$2:$D$30,4),IF(AJ829="t",VLOOKUP(AM829,TimeAdd!$A$1:$D$18,4),IF(AJ829="l",VLOOKUP(AM829,SLimit!$A$1:$D$8,4),AP828)))))),AP828)</f>
        <v>30</v>
      </c>
      <c r="AQ829" s="53" t="str">
        <f t="shared" si="690"/>
        <v>80</v>
      </c>
      <c r="AR829" s="54" t="str">
        <f t="shared" si="691"/>
        <v>Warning - Traffic light.  Warning - Side road junction.{ Left}</v>
      </c>
      <c r="AS829" s="55"/>
      <c r="AT829" s="55"/>
      <c r="AU829" s="56">
        <f>IF(GroupStTimes!$A$8=0,MIN(CB829,CD829,CF829),MIN(BZ829,CB829,CD829,CF829))</f>
        <v>0.57804398148148184</v>
      </c>
      <c r="AV829" s="56">
        <f>IF(GroupStTimes!$A$8=0,MAX(CC829,CE829,CG829),MAX(CA829,CC829,CE829,CG829))</f>
        <v>0.6238773148148149</v>
      </c>
      <c r="AW829" s="57" t="str">
        <f t="shared" si="692"/>
        <v/>
      </c>
      <c r="AX829" s="58" t="str">
        <f t="shared" si="693"/>
        <v/>
      </c>
      <c r="AY829" s="58" t="str">
        <f t="shared" si="694"/>
        <v/>
      </c>
      <c r="AZ829" s="31">
        <f t="shared" si="695"/>
        <v>279.63</v>
      </c>
      <c r="BA829" s="59">
        <f t="shared" si="696"/>
        <v>0.59326388888888915</v>
      </c>
      <c r="BB829" s="59">
        <f t="shared" si="697"/>
        <v>0.59881944444444468</v>
      </c>
      <c r="BC829" s="59">
        <f t="shared" si="698"/>
        <v>0.57681712962962994</v>
      </c>
      <c r="BD829" s="59">
        <f t="shared" si="699"/>
        <v>0.622650462962963</v>
      </c>
      <c r="BE829" s="59">
        <f t="shared" si="700"/>
        <v>0.5993171296296298</v>
      </c>
      <c r="BF829" s="59">
        <f t="shared" si="701"/>
        <v>0.60973379629629643</v>
      </c>
      <c r="BG829" s="59">
        <f t="shared" si="702"/>
        <v>0.6045138888888888</v>
      </c>
      <c r="BH829" s="59">
        <f t="shared" si="703"/>
        <v>0.60381944444444435</v>
      </c>
      <c r="BI829" s="31">
        <f t="shared" si="704"/>
        <v>0.87999999999999545</v>
      </c>
      <c r="BJ829" s="61">
        <f t="shared" si="705"/>
        <v>2.933333333333318E-2</v>
      </c>
      <c r="BK829" s="61">
        <f t="shared" si="706"/>
        <v>2.933333333333318E-2</v>
      </c>
      <c r="BL829" s="61">
        <f t="shared" si="707"/>
        <v>2.933333333333318E-2</v>
      </c>
      <c r="BM829" s="61">
        <f t="shared" si="708"/>
        <v>2.933333333333318E-2</v>
      </c>
      <c r="BN829" s="62">
        <f t="shared" si="709"/>
        <v>0</v>
      </c>
      <c r="BO829" s="62">
        <f t="shared" si="710"/>
        <v>1</v>
      </c>
      <c r="BP829" s="62">
        <f t="shared" si="711"/>
        <v>46</v>
      </c>
      <c r="BQ829" s="62">
        <f t="shared" si="712"/>
        <v>0</v>
      </c>
      <c r="BR829" s="62">
        <f t="shared" si="713"/>
        <v>1</v>
      </c>
      <c r="BS829" s="62">
        <f t="shared" si="714"/>
        <v>46</v>
      </c>
      <c r="BT829" s="62">
        <f t="shared" si="715"/>
        <v>0</v>
      </c>
      <c r="BU829" s="62">
        <f t="shared" si="716"/>
        <v>1</v>
      </c>
      <c r="BV829" s="62">
        <f t="shared" si="717"/>
        <v>46</v>
      </c>
      <c r="BW829" s="62">
        <f t="shared" si="718"/>
        <v>0</v>
      </c>
      <c r="BX829" s="62">
        <f t="shared" si="719"/>
        <v>1</v>
      </c>
      <c r="BY829" s="62">
        <f t="shared" si="720"/>
        <v>46</v>
      </c>
      <c r="BZ829" s="63">
        <f t="shared" si="721"/>
        <v>0.59449074074074104</v>
      </c>
      <c r="CA829" s="63">
        <f t="shared" si="722"/>
        <v>0.60004629629629658</v>
      </c>
      <c r="CB829" s="63">
        <f t="shared" si="723"/>
        <v>0.57804398148148184</v>
      </c>
      <c r="CC829" s="63">
        <f t="shared" si="724"/>
        <v>0.6238773148148149</v>
      </c>
      <c r="CD829" s="63">
        <f t="shared" si="725"/>
        <v>0.60054398148148169</v>
      </c>
      <c r="CE829" s="63">
        <f t="shared" si="726"/>
        <v>0.61096064814814832</v>
      </c>
      <c r="CF829" s="63">
        <f t="shared" si="727"/>
        <v>0.60574074074074069</v>
      </c>
      <c r="CG829" s="63">
        <f t="shared" si="728"/>
        <v>0.60504629629629625</v>
      </c>
      <c r="CH829" s="36"/>
      <c r="CI829" s="36"/>
      <c r="CJ829" s="36"/>
      <c r="CK829" s="36"/>
      <c r="CL829" s="60">
        <v>60</v>
      </c>
    </row>
    <row r="830" spans="1:90" ht="28.5" customHeight="1" x14ac:dyDescent="0.25">
      <c r="A830" s="37">
        <v>25</v>
      </c>
      <c r="B830" s="38"/>
      <c r="C830" s="39"/>
      <c r="D830" s="39"/>
      <c r="E830" s="39"/>
      <c r="F830" s="83"/>
      <c r="G830" s="96">
        <v>283.79000000000002</v>
      </c>
      <c r="H830" s="44">
        <f t="shared" si="682"/>
        <v>280.79000000000002</v>
      </c>
      <c r="I830" s="83">
        <v>280.7</v>
      </c>
      <c r="J830" s="88">
        <f t="shared" si="735"/>
        <v>-4.2750267189171556E-4</v>
      </c>
      <c r="K830" s="44">
        <f t="shared" si="736"/>
        <v>-0.12000000000000455</v>
      </c>
      <c r="L830" s="45" t="s">
        <v>927</v>
      </c>
      <c r="M830" s="122" t="s">
        <v>1231</v>
      </c>
      <c r="N830" s="46">
        <f t="shared" si="688"/>
        <v>280.82</v>
      </c>
      <c r="O830" s="46">
        <f t="shared" si="738"/>
        <v>-0.01</v>
      </c>
      <c r="P830" s="40">
        <v>280.81</v>
      </c>
      <c r="Q830" s="39">
        <f t="shared" si="739"/>
        <v>-2.9800000000000004</v>
      </c>
      <c r="R830" s="40">
        <v>283.79000000000002</v>
      </c>
      <c r="S830" s="39">
        <f t="shared" si="740"/>
        <v>-2.9800000000000004</v>
      </c>
      <c r="T830" s="40">
        <v>283.83000000000004</v>
      </c>
      <c r="U830" s="47" t="str">
        <f t="shared" si="729"/>
        <v/>
      </c>
      <c r="V830" s="47" t="str">
        <f t="shared" si="730"/>
        <v/>
      </c>
      <c r="W830" s="48"/>
      <c r="X830" s="48"/>
      <c r="Y830" s="48"/>
      <c r="Z830" s="48"/>
      <c r="AA830" s="49"/>
      <c r="AB830" s="49"/>
      <c r="AC830" s="49"/>
      <c r="AD830" s="49"/>
      <c r="AE830" s="51">
        <f t="shared" si="683"/>
        <v>25</v>
      </c>
      <c r="AF830" s="51" t="str">
        <f t="shared" si="684"/>
        <v/>
      </c>
      <c r="AG830" s="51" t="str">
        <f t="shared" si="685"/>
        <v/>
      </c>
      <c r="AH830" s="51" t="str">
        <f t="shared" si="686"/>
        <v/>
      </c>
      <c r="AI830" s="52">
        <f t="shared" si="687"/>
        <v>280.79000000000002</v>
      </c>
      <c r="AJ830" s="51"/>
      <c r="AK830" s="53"/>
      <c r="AL830" s="52"/>
      <c r="AM830" s="53">
        <f t="shared" si="689"/>
        <v>30</v>
      </c>
      <c r="AN830" s="53">
        <f>IF(AJ830&lt;&gt;"",IF(AJ830="o",VLOOKUP(AM830,OpenSect!$A$1:$D$11,2),IF(AJ830="u",VLOOKUP(AM830,UpHill!$A$1:$D$35,2),IF(AJ830="d",VLOOKUP(AM830,DownHill!$A$1:$D$29,2),IF(AJ830="f",VLOOKUP(AM830,FlatUnd!$A$2:$D$30,2),IF(AJ830="t",VLOOKUP(AM830,TimeAdd!$A$1:$D$176,2),IF(AJ830="l",VLOOKUP(AM830,SLimit!$A$1:$D$8,2),AN829)))))),AN829)</f>
        <v>30</v>
      </c>
      <c r="AO830" s="53">
        <f>IF(AJ830&lt;&gt;"",IF(AJ830="o",VLOOKUP(AM830,OpenSect!$A$1:$D$11,3),IF(AJ830="u",VLOOKUP(AM830,UpHill!$A$1:$D$35,3),IF(AJ830="d",VLOOKUP(AM830,DownHill!$A$3:$D$29,3),IF(AJ830="f",VLOOKUP(AM830,FlatUnd!$A$2:$D$30,3),IF(AJ830="t",VLOOKUP(AM830,TimeAdd!$A$1:$D$18,3),IF(AJ830="l",VLOOKUP(AM830,SLimit!$A$1:$D$8,3),AO829)))))),AO829)</f>
        <v>30</v>
      </c>
      <c r="AP830" s="53">
        <f>IF(AJ830&lt;&gt;"",IF(AJ830="o",VLOOKUP(AM830,OpenSect!$A$1:$D$11,4),IF(AJ830="u",VLOOKUP(AM830,UpHill!$A$1:$D$35,4),IF(AJ830="d",VLOOKUP(AM830,DownHill!$A$1:$D$29,4),IF(AJ830="f",VLOOKUP(AM830,FlatUnd!$A$2:$D$30,4),IF(AJ830="t",VLOOKUP(AM830,TimeAdd!$A$1:$D$18,4),IF(AJ830="l",VLOOKUP(AM830,SLimit!$A$1:$D$8,4),AP829)))))),AP829)</f>
        <v>30</v>
      </c>
      <c r="AQ830" s="53" t="str">
        <f t="shared" si="690"/>
        <v>80</v>
      </c>
      <c r="AR830" s="54" t="str">
        <f t="shared" si="691"/>
        <v>Traffic light.  Carry straight on.</v>
      </c>
      <c r="AS830" s="55"/>
      <c r="AT830" s="55"/>
      <c r="AU830" s="56">
        <f>IF(GroupStTimes!$A$8=0,MIN(CB830,CD830,CF830),MIN(BZ830,CB830,CD830,CF830))</f>
        <v>0.57842592592592623</v>
      </c>
      <c r="AV830" s="56">
        <f>IF(GroupStTimes!$A$8=0,MAX(CC830,CE830,CG830),MAX(CA830,CC830,CE830,CG830))</f>
        <v>0.62425925925925929</v>
      </c>
      <c r="AW830" s="57" t="str">
        <f t="shared" si="692"/>
        <v/>
      </c>
      <c r="AX830" s="58" t="str">
        <f t="shared" si="693"/>
        <v/>
      </c>
      <c r="AY830" s="58" t="str">
        <f t="shared" si="694"/>
        <v/>
      </c>
      <c r="AZ830" s="31">
        <f t="shared" si="695"/>
        <v>279.63</v>
      </c>
      <c r="BA830" s="59">
        <f t="shared" si="696"/>
        <v>0.59326388888888915</v>
      </c>
      <c r="BB830" s="59">
        <f t="shared" si="697"/>
        <v>0.59881944444444468</v>
      </c>
      <c r="BC830" s="59">
        <f t="shared" si="698"/>
        <v>0.57681712962962994</v>
      </c>
      <c r="BD830" s="59">
        <f t="shared" si="699"/>
        <v>0.622650462962963</v>
      </c>
      <c r="BE830" s="59">
        <f t="shared" si="700"/>
        <v>0.5993171296296298</v>
      </c>
      <c r="BF830" s="59">
        <f t="shared" si="701"/>
        <v>0.60973379629629643</v>
      </c>
      <c r="BG830" s="59">
        <f t="shared" si="702"/>
        <v>0.6045138888888888</v>
      </c>
      <c r="BH830" s="59">
        <f t="shared" si="703"/>
        <v>0.60381944444444435</v>
      </c>
      <c r="BI830" s="31">
        <f t="shared" si="704"/>
        <v>1.160000000000025</v>
      </c>
      <c r="BJ830" s="61">
        <f t="shared" si="705"/>
        <v>3.8666666666667501E-2</v>
      </c>
      <c r="BK830" s="61">
        <f t="shared" si="706"/>
        <v>3.8666666666667501E-2</v>
      </c>
      <c r="BL830" s="61">
        <f t="shared" si="707"/>
        <v>3.8666666666667501E-2</v>
      </c>
      <c r="BM830" s="61">
        <f t="shared" si="708"/>
        <v>3.8666666666667501E-2</v>
      </c>
      <c r="BN830" s="62">
        <f t="shared" si="709"/>
        <v>0</v>
      </c>
      <c r="BO830" s="62">
        <f t="shared" si="710"/>
        <v>2</v>
      </c>
      <c r="BP830" s="62">
        <f t="shared" si="711"/>
        <v>19</v>
      </c>
      <c r="BQ830" s="62">
        <f t="shared" si="712"/>
        <v>0</v>
      </c>
      <c r="BR830" s="62">
        <f t="shared" si="713"/>
        <v>2</v>
      </c>
      <c r="BS830" s="62">
        <f t="shared" si="714"/>
        <v>19</v>
      </c>
      <c r="BT830" s="62">
        <f t="shared" si="715"/>
        <v>0</v>
      </c>
      <c r="BU830" s="62">
        <f t="shared" si="716"/>
        <v>2</v>
      </c>
      <c r="BV830" s="62">
        <f t="shared" si="717"/>
        <v>19</v>
      </c>
      <c r="BW830" s="62">
        <f t="shared" si="718"/>
        <v>0</v>
      </c>
      <c r="BX830" s="62">
        <f t="shared" si="719"/>
        <v>2</v>
      </c>
      <c r="BY830" s="62">
        <f t="shared" si="720"/>
        <v>19</v>
      </c>
      <c r="BZ830" s="63">
        <f t="shared" si="721"/>
        <v>0.59487268518518543</v>
      </c>
      <c r="CA830" s="63">
        <f t="shared" si="722"/>
        <v>0.60042824074074097</v>
      </c>
      <c r="CB830" s="63">
        <f t="shared" si="723"/>
        <v>0.57842592592592623</v>
      </c>
      <c r="CC830" s="63">
        <f t="shared" si="724"/>
        <v>0.62425925925925929</v>
      </c>
      <c r="CD830" s="63">
        <f t="shared" si="725"/>
        <v>0.60092592592592609</v>
      </c>
      <c r="CE830" s="63">
        <f t="shared" si="726"/>
        <v>0.61134259259259272</v>
      </c>
      <c r="CF830" s="63">
        <f t="shared" si="727"/>
        <v>0.60612268518518508</v>
      </c>
      <c r="CG830" s="63">
        <f t="shared" si="728"/>
        <v>0.60542824074074064</v>
      </c>
      <c r="CH830" s="36"/>
      <c r="CI830" s="36"/>
      <c r="CJ830" s="36"/>
      <c r="CK830" s="36"/>
      <c r="CL830" s="60">
        <v>60</v>
      </c>
    </row>
    <row r="831" spans="1:90" ht="40.5" x14ac:dyDescent="0.25">
      <c r="A831" s="37">
        <v>25</v>
      </c>
      <c r="B831" s="38"/>
      <c r="C831" s="39" t="s">
        <v>25</v>
      </c>
      <c r="D831" s="39">
        <v>30</v>
      </c>
      <c r="E831" s="39"/>
      <c r="F831" s="83"/>
      <c r="G831" s="96">
        <v>284.45</v>
      </c>
      <c r="H831" s="44">
        <f t="shared" si="682"/>
        <v>281.45999999999998</v>
      </c>
      <c r="I831" s="83">
        <v>281.36</v>
      </c>
      <c r="J831" s="88">
        <f t="shared" si="735"/>
        <v>-4.5019429437947219E-4</v>
      </c>
      <c r="K831" s="44">
        <f t="shared" si="736"/>
        <v>-0.12666666666660831</v>
      </c>
      <c r="L831" s="45" t="s">
        <v>1723</v>
      </c>
      <c r="M831" s="122" t="s">
        <v>1231</v>
      </c>
      <c r="N831" s="46">
        <f t="shared" si="688"/>
        <v>281.48666666666662</v>
      </c>
      <c r="O831" s="46">
        <f>-0.02+0.02</f>
        <v>0</v>
      </c>
      <c r="P831" s="40">
        <v>281.46999999999997</v>
      </c>
      <c r="Q831" s="39">
        <f>-2.97-0.02+0.02</f>
        <v>-2.97</v>
      </c>
      <c r="R831" s="40">
        <v>284.45</v>
      </c>
      <c r="S831" s="39">
        <f>-2.97-0.02+0.02</f>
        <v>-2.97</v>
      </c>
      <c r="T831" s="40">
        <v>284.48</v>
      </c>
      <c r="U831" s="47" t="str">
        <f t="shared" si="729"/>
        <v/>
      </c>
      <c r="V831" s="47" t="str">
        <f t="shared" si="730"/>
        <v/>
      </c>
      <c r="W831" s="48"/>
      <c r="X831" s="48"/>
      <c r="Y831" s="48"/>
      <c r="Z831" s="48"/>
      <c r="AA831" s="49"/>
      <c r="AB831" s="49"/>
      <c r="AC831" s="49"/>
      <c r="AD831" s="49"/>
      <c r="AE831" s="51">
        <f t="shared" si="683"/>
        <v>25</v>
      </c>
      <c r="AF831" s="51" t="str">
        <f t="shared" si="684"/>
        <v/>
      </c>
      <c r="AG831" s="51" t="str">
        <f t="shared" si="685"/>
        <v>o</v>
      </c>
      <c r="AH831" s="51">
        <f t="shared" si="686"/>
        <v>30</v>
      </c>
      <c r="AI831" s="52">
        <f t="shared" si="687"/>
        <v>281.45999999999998</v>
      </c>
      <c r="AJ831" s="51" t="s">
        <v>25</v>
      </c>
      <c r="AK831" s="53"/>
      <c r="AL831" s="52"/>
      <c r="AM831" s="53">
        <f t="shared" si="689"/>
        <v>30</v>
      </c>
      <c r="AN831" s="53">
        <f>IF(AJ831&lt;&gt;"",IF(AJ831="o",VLOOKUP(AM831,OpenSect!$A$1:$D$11,2),IF(AJ831="u",VLOOKUP(AM831,UpHill!$A$1:$D$35,2),IF(AJ831="d",VLOOKUP(AM831,DownHill!$A$1:$D$29,2),IF(AJ831="f",VLOOKUP(AM831,FlatUnd!$A$2:$D$30,2),IF(AJ831="t",VLOOKUP(AM831,TimeAdd!$A$1:$D$176,2),IF(AJ831="l",VLOOKUP(AM831,SLimit!$A$1:$D$8,2),AN830)))))),AN830)</f>
        <v>30</v>
      </c>
      <c r="AO831" s="53">
        <f>IF(AJ831&lt;&gt;"",IF(AJ831="o",VLOOKUP(AM831,OpenSect!$A$1:$D$11,3),IF(AJ831="u",VLOOKUP(AM831,UpHill!$A$1:$D$35,3),IF(AJ831="d",VLOOKUP(AM831,DownHill!$A$3:$D$29,3),IF(AJ831="f",VLOOKUP(AM831,FlatUnd!$A$2:$D$30,3),IF(AJ831="t",VLOOKUP(AM831,TimeAdd!$A$1:$D$18,3),IF(AJ831="l",VLOOKUP(AM831,SLimit!$A$1:$D$8,3),AO830)))))),AO830)</f>
        <v>30</v>
      </c>
      <c r="AP831" s="53">
        <f>IF(AJ831&lt;&gt;"",IF(AJ831="o",VLOOKUP(AM831,OpenSect!$A$1:$D$11,4),IF(AJ831="u",VLOOKUP(AM831,UpHill!$A$1:$D$35,4),IF(AJ831="d",VLOOKUP(AM831,DownHill!$A$1:$D$29,4),IF(AJ831="f",VLOOKUP(AM831,FlatUnd!$A$2:$D$30,4),IF(AJ831="t",VLOOKUP(AM831,TimeAdd!$A$1:$D$18,4),IF(AJ831="l",VLOOKUP(AM831,SLimit!$A$1:$D$8,4),AP830)))))),AP830)</f>
        <v>30</v>
      </c>
      <c r="AQ831" s="53" t="str">
        <f t="shared" si="690"/>
        <v>80</v>
      </c>
      <c r="AR831" s="54" t="str">
        <f t="shared" si="691"/>
        <v>Traffic Light.  Carry straight on through 2 more traffic lights.  Keep to centre of Road</v>
      </c>
      <c r="AS831" s="55"/>
      <c r="AT831" s="55"/>
      <c r="AU831" s="56">
        <f>IF(GroupStTimes!$A$8=0,MIN(CB831,CD831,CF831),MIN(BZ831,CB831,CD831,CF831))</f>
        <v>0.57936342592592627</v>
      </c>
      <c r="AV831" s="56">
        <f>IF(GroupStTimes!$A$8=0,MAX(CC831,CE831,CG831),MAX(CA831,CC831,CE831,CG831))</f>
        <v>0.62519675925925933</v>
      </c>
      <c r="AW831" s="57" t="str">
        <f t="shared" si="692"/>
        <v/>
      </c>
      <c r="AX831" s="58" t="str">
        <f t="shared" si="693"/>
        <v/>
      </c>
      <c r="AY831" s="58" t="str">
        <f t="shared" si="694"/>
        <v/>
      </c>
      <c r="AZ831" s="31">
        <f t="shared" si="695"/>
        <v>279.63</v>
      </c>
      <c r="BA831" s="59">
        <f t="shared" si="696"/>
        <v>0.59326388888888915</v>
      </c>
      <c r="BB831" s="59">
        <f t="shared" si="697"/>
        <v>0.59881944444444468</v>
      </c>
      <c r="BC831" s="59">
        <f t="shared" si="698"/>
        <v>0.57681712962962994</v>
      </c>
      <c r="BD831" s="59">
        <f t="shared" si="699"/>
        <v>0.622650462962963</v>
      </c>
      <c r="BE831" s="59">
        <f t="shared" si="700"/>
        <v>0.5993171296296298</v>
      </c>
      <c r="BF831" s="59">
        <f t="shared" si="701"/>
        <v>0.60973379629629643</v>
      </c>
      <c r="BG831" s="59">
        <f t="shared" si="702"/>
        <v>0.6045138888888888</v>
      </c>
      <c r="BH831" s="59">
        <f t="shared" si="703"/>
        <v>0.60381944444444435</v>
      </c>
      <c r="BI831" s="31">
        <f t="shared" si="704"/>
        <v>1.8299999999999841</v>
      </c>
      <c r="BJ831" s="61">
        <f t="shared" si="705"/>
        <v>6.0999999999999471E-2</v>
      </c>
      <c r="BK831" s="61">
        <f t="shared" si="706"/>
        <v>6.0999999999999471E-2</v>
      </c>
      <c r="BL831" s="61">
        <f t="shared" si="707"/>
        <v>6.0999999999999471E-2</v>
      </c>
      <c r="BM831" s="61">
        <f t="shared" si="708"/>
        <v>6.0999999999999471E-2</v>
      </c>
      <c r="BN831" s="62">
        <f t="shared" si="709"/>
        <v>0</v>
      </c>
      <c r="BO831" s="62">
        <f t="shared" si="710"/>
        <v>3</v>
      </c>
      <c r="BP831" s="62">
        <f t="shared" si="711"/>
        <v>40</v>
      </c>
      <c r="BQ831" s="62">
        <f t="shared" si="712"/>
        <v>0</v>
      </c>
      <c r="BR831" s="62">
        <f t="shared" si="713"/>
        <v>3</v>
      </c>
      <c r="BS831" s="62">
        <f t="shared" si="714"/>
        <v>40</v>
      </c>
      <c r="BT831" s="62">
        <f t="shared" si="715"/>
        <v>0</v>
      </c>
      <c r="BU831" s="62">
        <f t="shared" si="716"/>
        <v>3</v>
      </c>
      <c r="BV831" s="62">
        <f t="shared" si="717"/>
        <v>40</v>
      </c>
      <c r="BW831" s="62">
        <f t="shared" si="718"/>
        <v>0</v>
      </c>
      <c r="BX831" s="62">
        <f t="shared" si="719"/>
        <v>3</v>
      </c>
      <c r="BY831" s="62">
        <f t="shared" si="720"/>
        <v>40</v>
      </c>
      <c r="BZ831" s="63">
        <f t="shared" si="721"/>
        <v>0.59581018518518547</v>
      </c>
      <c r="CA831" s="63">
        <f t="shared" si="722"/>
        <v>0.60136574074074101</v>
      </c>
      <c r="CB831" s="63">
        <f t="shared" si="723"/>
        <v>0.57936342592592627</v>
      </c>
      <c r="CC831" s="63">
        <f t="shared" si="724"/>
        <v>0.62519675925925933</v>
      </c>
      <c r="CD831" s="63">
        <f t="shared" si="725"/>
        <v>0.60186342592592612</v>
      </c>
      <c r="CE831" s="63">
        <f t="shared" si="726"/>
        <v>0.61228009259259275</v>
      </c>
      <c r="CF831" s="63">
        <f t="shared" si="727"/>
        <v>0.60706018518518512</v>
      </c>
      <c r="CG831" s="63">
        <f t="shared" si="728"/>
        <v>0.60636574074074068</v>
      </c>
      <c r="CH831" s="36"/>
      <c r="CI831" s="36"/>
      <c r="CJ831" s="36"/>
      <c r="CK831" s="36"/>
      <c r="CL831" s="60">
        <v>60</v>
      </c>
    </row>
    <row r="832" spans="1:90" ht="28.5" customHeight="1" x14ac:dyDescent="0.25">
      <c r="A832" s="37">
        <v>25</v>
      </c>
      <c r="B832" s="38"/>
      <c r="C832" s="39"/>
      <c r="D832" s="39"/>
      <c r="E832" s="39"/>
      <c r="F832" s="83"/>
      <c r="G832" s="96">
        <v>284.7</v>
      </c>
      <c r="H832" s="44">
        <f t="shared" si="682"/>
        <v>281.7</v>
      </c>
      <c r="I832" s="83">
        <v>281.61</v>
      </c>
      <c r="J832" s="88">
        <f t="shared" si="735"/>
        <v>-4.1428453061545187E-4</v>
      </c>
      <c r="K832" s="44">
        <f t="shared" si="736"/>
        <v>-0.1166666666666174</v>
      </c>
      <c r="L832" s="45" t="s">
        <v>927</v>
      </c>
      <c r="M832" s="122" t="s">
        <v>1231</v>
      </c>
      <c r="N832" s="46">
        <f t="shared" si="688"/>
        <v>281.72666666666663</v>
      </c>
      <c r="O832" s="46">
        <f t="shared" si="738"/>
        <v>-0.01</v>
      </c>
      <c r="P832" s="40">
        <v>281.71999999999997</v>
      </c>
      <c r="Q832" s="39">
        <f t="shared" si="739"/>
        <v>-2.9800000000000004</v>
      </c>
      <c r="R832" s="40">
        <v>284.7</v>
      </c>
      <c r="S832" s="39">
        <f t="shared" si="740"/>
        <v>-2.9800000000000004</v>
      </c>
      <c r="T832" s="40">
        <v>284.73</v>
      </c>
      <c r="U832" s="47" t="str">
        <f t="shared" si="729"/>
        <v/>
      </c>
      <c r="V832" s="47" t="str">
        <f t="shared" si="730"/>
        <v/>
      </c>
      <c r="W832" s="48"/>
      <c r="X832" s="48"/>
      <c r="Y832" s="48"/>
      <c r="Z832" s="48"/>
      <c r="AA832" s="49"/>
      <c r="AB832" s="49"/>
      <c r="AC832" s="49"/>
      <c r="AD832" s="49"/>
      <c r="AE832" s="51">
        <f t="shared" si="683"/>
        <v>25</v>
      </c>
      <c r="AF832" s="51" t="str">
        <f t="shared" si="684"/>
        <v/>
      </c>
      <c r="AG832" s="51" t="str">
        <f t="shared" si="685"/>
        <v/>
      </c>
      <c r="AH832" s="51" t="str">
        <f t="shared" si="686"/>
        <v/>
      </c>
      <c r="AI832" s="52">
        <f t="shared" si="687"/>
        <v>281.7</v>
      </c>
      <c r="AJ832" s="51"/>
      <c r="AK832" s="53"/>
      <c r="AL832" s="52"/>
      <c r="AM832" s="53">
        <f t="shared" si="689"/>
        <v>30</v>
      </c>
      <c r="AN832" s="53">
        <f>IF(AJ832&lt;&gt;"",IF(AJ832="o",VLOOKUP(AM832,OpenSect!$A$1:$D$11,2),IF(AJ832="u",VLOOKUP(AM832,UpHill!$A$1:$D$35,2),IF(AJ832="d",VLOOKUP(AM832,DownHill!$A$1:$D$29,2),IF(AJ832="f",VLOOKUP(AM832,FlatUnd!$A$2:$D$30,2),IF(AJ832="t",VLOOKUP(AM832,TimeAdd!$A$1:$D$176,2),IF(AJ832="l",VLOOKUP(AM832,SLimit!$A$1:$D$8,2),AN831)))))),AN831)</f>
        <v>30</v>
      </c>
      <c r="AO832" s="53">
        <f>IF(AJ832&lt;&gt;"",IF(AJ832="o",VLOOKUP(AM832,OpenSect!$A$1:$D$11,3),IF(AJ832="u",VLOOKUP(AM832,UpHill!$A$1:$D$35,3),IF(AJ832="d",VLOOKUP(AM832,DownHill!$A$3:$D$29,3),IF(AJ832="f",VLOOKUP(AM832,FlatUnd!$A$2:$D$30,3),IF(AJ832="t",VLOOKUP(AM832,TimeAdd!$A$1:$D$18,3),IF(AJ832="l",VLOOKUP(AM832,SLimit!$A$1:$D$8,3),AO831)))))),AO831)</f>
        <v>30</v>
      </c>
      <c r="AP832" s="53">
        <f>IF(AJ832&lt;&gt;"",IF(AJ832="o",VLOOKUP(AM832,OpenSect!$A$1:$D$11,4),IF(AJ832="u",VLOOKUP(AM832,UpHill!$A$1:$D$35,4),IF(AJ832="d",VLOOKUP(AM832,DownHill!$A$1:$D$29,4),IF(AJ832="f",VLOOKUP(AM832,FlatUnd!$A$2:$D$30,4),IF(AJ832="t",VLOOKUP(AM832,TimeAdd!$A$1:$D$18,4),IF(AJ832="l",VLOOKUP(AM832,SLimit!$A$1:$D$8,4),AP831)))))),AP831)</f>
        <v>30</v>
      </c>
      <c r="AQ832" s="53" t="str">
        <f t="shared" si="690"/>
        <v>80</v>
      </c>
      <c r="AR832" s="54" t="str">
        <f t="shared" si="691"/>
        <v>Traffic light.  Carry straight on.</v>
      </c>
      <c r="AS832" s="55"/>
      <c r="AT832" s="55"/>
      <c r="AU832" s="56">
        <f>IF(GroupStTimes!$A$8=0,MIN(CB832,CD832,CF832),MIN(BZ832,CB832,CD832,CF832))</f>
        <v>0.57968750000000036</v>
      </c>
      <c r="AV832" s="56">
        <f>IF(GroupStTimes!$A$8=0,MAX(CC832,CE832,CG832),MAX(CA832,CC832,CE832,CG832))</f>
        <v>0.62552083333333341</v>
      </c>
      <c r="AW832" s="57" t="str">
        <f t="shared" si="692"/>
        <v/>
      </c>
      <c r="AX832" s="58" t="str">
        <f t="shared" si="693"/>
        <v/>
      </c>
      <c r="AY832" s="58" t="str">
        <f t="shared" si="694"/>
        <v/>
      </c>
      <c r="AZ832" s="31">
        <f t="shared" si="695"/>
        <v>279.63</v>
      </c>
      <c r="BA832" s="59">
        <f t="shared" si="696"/>
        <v>0.59326388888888915</v>
      </c>
      <c r="BB832" s="59">
        <f t="shared" si="697"/>
        <v>0.59881944444444468</v>
      </c>
      <c r="BC832" s="59">
        <f t="shared" si="698"/>
        <v>0.57681712962962994</v>
      </c>
      <c r="BD832" s="59">
        <f t="shared" si="699"/>
        <v>0.622650462962963</v>
      </c>
      <c r="BE832" s="59">
        <f t="shared" si="700"/>
        <v>0.5993171296296298</v>
      </c>
      <c r="BF832" s="59">
        <f t="shared" si="701"/>
        <v>0.60973379629629643</v>
      </c>
      <c r="BG832" s="59">
        <f t="shared" si="702"/>
        <v>0.6045138888888888</v>
      </c>
      <c r="BH832" s="59">
        <f t="shared" si="703"/>
        <v>0.60381944444444435</v>
      </c>
      <c r="BI832" s="31">
        <f t="shared" si="704"/>
        <v>2.0699999999999932</v>
      </c>
      <c r="BJ832" s="61">
        <f t="shared" si="705"/>
        <v>6.899999999999977E-2</v>
      </c>
      <c r="BK832" s="61">
        <f t="shared" si="706"/>
        <v>6.899999999999977E-2</v>
      </c>
      <c r="BL832" s="61">
        <f t="shared" si="707"/>
        <v>6.899999999999977E-2</v>
      </c>
      <c r="BM832" s="61">
        <f t="shared" si="708"/>
        <v>6.899999999999977E-2</v>
      </c>
      <c r="BN832" s="62">
        <f t="shared" si="709"/>
        <v>0</v>
      </c>
      <c r="BO832" s="62">
        <f t="shared" si="710"/>
        <v>4</v>
      </c>
      <c r="BP832" s="62">
        <f t="shared" si="711"/>
        <v>8</v>
      </c>
      <c r="BQ832" s="62">
        <f t="shared" si="712"/>
        <v>0</v>
      </c>
      <c r="BR832" s="62">
        <f t="shared" si="713"/>
        <v>4</v>
      </c>
      <c r="BS832" s="62">
        <f t="shared" si="714"/>
        <v>8</v>
      </c>
      <c r="BT832" s="62">
        <f t="shared" si="715"/>
        <v>0</v>
      </c>
      <c r="BU832" s="62">
        <f t="shared" si="716"/>
        <v>4</v>
      </c>
      <c r="BV832" s="62">
        <f t="shared" si="717"/>
        <v>8</v>
      </c>
      <c r="BW832" s="62">
        <f t="shared" si="718"/>
        <v>0</v>
      </c>
      <c r="BX832" s="62">
        <f t="shared" si="719"/>
        <v>4</v>
      </c>
      <c r="BY832" s="62">
        <f t="shared" si="720"/>
        <v>8</v>
      </c>
      <c r="BZ832" s="63">
        <f t="shared" si="721"/>
        <v>0.59613425925925956</v>
      </c>
      <c r="CA832" s="63">
        <f t="shared" si="722"/>
        <v>0.60168981481481509</v>
      </c>
      <c r="CB832" s="63">
        <f t="shared" si="723"/>
        <v>0.57968750000000036</v>
      </c>
      <c r="CC832" s="63">
        <f t="shared" si="724"/>
        <v>0.62552083333333341</v>
      </c>
      <c r="CD832" s="63">
        <f t="shared" si="725"/>
        <v>0.60218750000000021</v>
      </c>
      <c r="CE832" s="63">
        <f t="shared" si="726"/>
        <v>0.61260416666666684</v>
      </c>
      <c r="CF832" s="63">
        <f t="shared" si="727"/>
        <v>0.60738425925925921</v>
      </c>
      <c r="CG832" s="63">
        <f t="shared" si="728"/>
        <v>0.60668981481481477</v>
      </c>
      <c r="CH832" s="36"/>
      <c r="CI832" s="36"/>
      <c r="CJ832" s="36"/>
      <c r="CK832" s="36"/>
      <c r="CL832" s="60">
        <v>60</v>
      </c>
    </row>
    <row r="833" spans="1:90" ht="28.5" customHeight="1" x14ac:dyDescent="0.25">
      <c r="A833" s="37">
        <v>25</v>
      </c>
      <c r="B833" s="38"/>
      <c r="C833" s="39"/>
      <c r="D833" s="39"/>
      <c r="E833" s="39"/>
      <c r="F833" s="83"/>
      <c r="G833" s="96">
        <v>284.83</v>
      </c>
      <c r="H833" s="44">
        <f t="shared" si="682"/>
        <v>281.83</v>
      </c>
      <c r="I833" s="83">
        <v>281.75</v>
      </c>
      <c r="J833" s="88">
        <f t="shared" si="735"/>
        <v>-3.9041703637961595E-4</v>
      </c>
      <c r="K833" s="44">
        <f t="shared" si="736"/>
        <v>-0.1099999999999568</v>
      </c>
      <c r="L833" s="45" t="s">
        <v>927</v>
      </c>
      <c r="M833" s="122" t="s">
        <v>1231</v>
      </c>
      <c r="N833" s="46">
        <f t="shared" si="688"/>
        <v>281.85999999999996</v>
      </c>
      <c r="O833" s="46">
        <f t="shared" si="738"/>
        <v>-0.01</v>
      </c>
      <c r="P833" s="40">
        <v>281.84999999999997</v>
      </c>
      <c r="Q833" s="39">
        <f t="shared" si="739"/>
        <v>-2.9800000000000004</v>
      </c>
      <c r="R833" s="40">
        <v>284.83</v>
      </c>
      <c r="S833" s="39">
        <f t="shared" si="740"/>
        <v>-2.9800000000000004</v>
      </c>
      <c r="T833" s="40">
        <v>284.87</v>
      </c>
      <c r="U833" s="47" t="str">
        <f t="shared" si="729"/>
        <v/>
      </c>
      <c r="V833" s="47" t="str">
        <f t="shared" si="730"/>
        <v/>
      </c>
      <c r="W833" s="48"/>
      <c r="X833" s="48"/>
      <c r="Y833" s="48"/>
      <c r="Z833" s="48"/>
      <c r="AA833" s="49"/>
      <c r="AB833" s="49"/>
      <c r="AC833" s="50"/>
      <c r="AD833" s="50"/>
      <c r="AE833" s="51">
        <f t="shared" si="683"/>
        <v>25</v>
      </c>
      <c r="AF833" s="51" t="str">
        <f t="shared" si="684"/>
        <v/>
      </c>
      <c r="AG833" s="51" t="str">
        <f t="shared" si="685"/>
        <v/>
      </c>
      <c r="AH833" s="51" t="str">
        <f t="shared" si="686"/>
        <v/>
      </c>
      <c r="AI833" s="52">
        <f t="shared" si="687"/>
        <v>281.83</v>
      </c>
      <c r="AJ833" s="51"/>
      <c r="AK833" s="53"/>
      <c r="AL833" s="52"/>
      <c r="AM833" s="53">
        <f t="shared" si="689"/>
        <v>30</v>
      </c>
      <c r="AN833" s="53">
        <f>IF(AJ833&lt;&gt;"",IF(AJ833="o",VLOOKUP(AM833,OpenSect!$A$1:$D$11,2),IF(AJ833="u",VLOOKUP(AM833,UpHill!$A$1:$D$35,2),IF(AJ833="d",VLOOKUP(AM833,DownHill!$A$1:$D$29,2),IF(AJ833="f",VLOOKUP(AM833,FlatUnd!$A$2:$D$30,2),IF(AJ833="t",VLOOKUP(AM833,TimeAdd!$A$1:$D$176,2),IF(AJ833="l",VLOOKUP(AM833,SLimit!$A$1:$D$8,2),AN832)))))),AN832)</f>
        <v>30</v>
      </c>
      <c r="AO833" s="53">
        <f>IF(AJ833&lt;&gt;"",IF(AJ833="o",VLOOKUP(AM833,OpenSect!$A$1:$D$11,3),IF(AJ833="u",VLOOKUP(AM833,UpHill!$A$1:$D$35,3),IF(AJ833="d",VLOOKUP(AM833,DownHill!$A$3:$D$29,3),IF(AJ833="f",VLOOKUP(AM833,FlatUnd!$A$2:$D$30,3),IF(AJ833="t",VLOOKUP(AM833,TimeAdd!$A$1:$D$18,3),IF(AJ833="l",VLOOKUP(AM833,SLimit!$A$1:$D$8,3),AO832)))))),AO832)</f>
        <v>30</v>
      </c>
      <c r="AP833" s="53">
        <f>IF(AJ833&lt;&gt;"",IF(AJ833="o",VLOOKUP(AM833,OpenSect!$A$1:$D$11,4),IF(AJ833="u",VLOOKUP(AM833,UpHill!$A$1:$D$35,4),IF(AJ833="d",VLOOKUP(AM833,DownHill!$A$1:$D$29,4),IF(AJ833="f",VLOOKUP(AM833,FlatUnd!$A$2:$D$30,4),IF(AJ833="t",VLOOKUP(AM833,TimeAdd!$A$1:$D$18,4),IF(AJ833="l",VLOOKUP(AM833,SLimit!$A$1:$D$8,4),AP832)))))),AP832)</f>
        <v>30</v>
      </c>
      <c r="AQ833" s="53" t="str">
        <f t="shared" si="690"/>
        <v>80</v>
      </c>
      <c r="AR833" s="54" t="str">
        <f t="shared" si="691"/>
        <v>Traffic light.  Carry straight on.</v>
      </c>
      <c r="AS833" s="55"/>
      <c r="AT833" s="55"/>
      <c r="AU833" s="56">
        <f>IF(GroupStTimes!$A$8=0,MIN(CB833,CD833,CF833),MIN(BZ833,CB833,CD833,CF833))</f>
        <v>0.57987268518518553</v>
      </c>
      <c r="AV833" s="56">
        <f>IF(GroupStTimes!$A$8=0,MAX(CC833,CE833,CG833),MAX(CA833,CC833,CE833,CG833))</f>
        <v>0.62570601851851859</v>
      </c>
      <c r="AW833" s="57" t="str">
        <f t="shared" si="692"/>
        <v/>
      </c>
      <c r="AX833" s="58" t="str">
        <f t="shared" si="693"/>
        <v/>
      </c>
      <c r="AY833" s="58" t="str">
        <f t="shared" si="694"/>
        <v/>
      </c>
      <c r="AZ833" s="31">
        <f t="shared" si="695"/>
        <v>279.63</v>
      </c>
      <c r="BA833" s="59">
        <f t="shared" si="696"/>
        <v>0.59326388888888915</v>
      </c>
      <c r="BB833" s="59">
        <f t="shared" si="697"/>
        <v>0.59881944444444468</v>
      </c>
      <c r="BC833" s="59">
        <f t="shared" si="698"/>
        <v>0.57681712962962994</v>
      </c>
      <c r="BD833" s="59">
        <f t="shared" si="699"/>
        <v>0.622650462962963</v>
      </c>
      <c r="BE833" s="59">
        <f t="shared" si="700"/>
        <v>0.5993171296296298</v>
      </c>
      <c r="BF833" s="59">
        <f t="shared" si="701"/>
        <v>0.60973379629629643</v>
      </c>
      <c r="BG833" s="59">
        <f t="shared" si="702"/>
        <v>0.6045138888888888</v>
      </c>
      <c r="BH833" s="59">
        <f t="shared" si="703"/>
        <v>0.60381944444444435</v>
      </c>
      <c r="BI833" s="31">
        <f t="shared" si="704"/>
        <v>2.1999999999999886</v>
      </c>
      <c r="BJ833" s="61">
        <f t="shared" si="705"/>
        <v>7.3333333333332959E-2</v>
      </c>
      <c r="BK833" s="61">
        <f t="shared" si="706"/>
        <v>7.3333333333332959E-2</v>
      </c>
      <c r="BL833" s="61">
        <f t="shared" si="707"/>
        <v>7.3333333333332959E-2</v>
      </c>
      <c r="BM833" s="61">
        <f t="shared" si="708"/>
        <v>7.3333333333332959E-2</v>
      </c>
      <c r="BN833" s="62">
        <f t="shared" si="709"/>
        <v>0</v>
      </c>
      <c r="BO833" s="62">
        <f t="shared" si="710"/>
        <v>4</v>
      </c>
      <c r="BP833" s="62">
        <f t="shared" si="711"/>
        <v>24</v>
      </c>
      <c r="BQ833" s="62">
        <f t="shared" si="712"/>
        <v>0</v>
      </c>
      <c r="BR833" s="62">
        <f t="shared" si="713"/>
        <v>4</v>
      </c>
      <c r="BS833" s="62">
        <f t="shared" si="714"/>
        <v>24</v>
      </c>
      <c r="BT833" s="62">
        <f t="shared" si="715"/>
        <v>0</v>
      </c>
      <c r="BU833" s="62">
        <f t="shared" si="716"/>
        <v>4</v>
      </c>
      <c r="BV833" s="62">
        <f t="shared" si="717"/>
        <v>24</v>
      </c>
      <c r="BW833" s="62">
        <f t="shared" si="718"/>
        <v>0</v>
      </c>
      <c r="BX833" s="62">
        <f t="shared" si="719"/>
        <v>4</v>
      </c>
      <c r="BY833" s="62">
        <f t="shared" si="720"/>
        <v>24</v>
      </c>
      <c r="BZ833" s="63">
        <f t="shared" si="721"/>
        <v>0.59631944444444474</v>
      </c>
      <c r="CA833" s="63">
        <f t="shared" si="722"/>
        <v>0.60187500000000027</v>
      </c>
      <c r="CB833" s="63">
        <f t="shared" si="723"/>
        <v>0.57987268518518553</v>
      </c>
      <c r="CC833" s="63">
        <f t="shared" si="724"/>
        <v>0.62570601851851859</v>
      </c>
      <c r="CD833" s="63">
        <f t="shared" si="725"/>
        <v>0.60237268518518539</v>
      </c>
      <c r="CE833" s="63">
        <f t="shared" si="726"/>
        <v>0.61278935185185202</v>
      </c>
      <c r="CF833" s="63">
        <f t="shared" si="727"/>
        <v>0.60756944444444438</v>
      </c>
      <c r="CG833" s="63">
        <f t="shared" si="728"/>
        <v>0.60687499999999994</v>
      </c>
      <c r="CH833" s="36"/>
      <c r="CI833" s="36"/>
      <c r="CJ833" s="36"/>
      <c r="CK833" s="36"/>
      <c r="CL833" s="60">
        <v>60</v>
      </c>
    </row>
    <row r="834" spans="1:90" ht="40.5" x14ac:dyDescent="0.25">
      <c r="A834" s="37">
        <v>25</v>
      </c>
      <c r="B834" s="38"/>
      <c r="C834" s="39" t="s">
        <v>25</v>
      </c>
      <c r="D834" s="39">
        <v>30</v>
      </c>
      <c r="E834" s="39"/>
      <c r="F834" s="83"/>
      <c r="G834" s="96">
        <v>284.98</v>
      </c>
      <c r="H834" s="44">
        <f t="shared" si="682"/>
        <v>281.98</v>
      </c>
      <c r="I834" s="83">
        <v>281.88</v>
      </c>
      <c r="J834" s="88">
        <f t="shared" si="735"/>
        <v>-4.4936379546851553E-4</v>
      </c>
      <c r="K834" s="44">
        <f t="shared" si="736"/>
        <v>-0.12666666666666515</v>
      </c>
      <c r="L834" s="45" t="s">
        <v>1724</v>
      </c>
      <c r="M834" s="122" t="s">
        <v>1231</v>
      </c>
      <c r="N834" s="46">
        <f t="shared" si="688"/>
        <v>282.00666666666666</v>
      </c>
      <c r="O834" s="46">
        <f t="shared" si="738"/>
        <v>-0.01</v>
      </c>
      <c r="P834" s="40">
        <v>282</v>
      </c>
      <c r="Q834" s="39">
        <f t="shared" si="739"/>
        <v>-2.9800000000000004</v>
      </c>
      <c r="R834" s="40">
        <v>284.98</v>
      </c>
      <c r="S834" s="39">
        <f t="shared" si="740"/>
        <v>-2.9800000000000004</v>
      </c>
      <c r="T834" s="40">
        <v>285.01</v>
      </c>
      <c r="U834" s="47" t="str">
        <f t="shared" si="729"/>
        <v/>
      </c>
      <c r="V834" s="47" t="str">
        <f t="shared" si="730"/>
        <v/>
      </c>
      <c r="W834" s="48"/>
      <c r="X834" s="48"/>
      <c r="Y834" s="48"/>
      <c r="Z834" s="48"/>
      <c r="AA834" s="49"/>
      <c r="AB834" s="49"/>
      <c r="AC834" s="50"/>
      <c r="AD834" s="50"/>
      <c r="AE834" s="51">
        <f t="shared" si="683"/>
        <v>25</v>
      </c>
      <c r="AF834" s="51" t="str">
        <f t="shared" si="684"/>
        <v/>
      </c>
      <c r="AG834" s="51" t="str">
        <f t="shared" si="685"/>
        <v>o</v>
      </c>
      <c r="AH834" s="51">
        <f t="shared" si="686"/>
        <v>30</v>
      </c>
      <c r="AI834" s="52">
        <f t="shared" si="687"/>
        <v>281.98</v>
      </c>
      <c r="AJ834" s="51" t="s">
        <v>25</v>
      </c>
      <c r="AK834" s="53"/>
      <c r="AL834" s="52"/>
      <c r="AM834" s="53">
        <f t="shared" si="689"/>
        <v>30</v>
      </c>
      <c r="AN834" s="53">
        <f>IF(AJ834&lt;&gt;"",IF(AJ834="o",VLOOKUP(AM834,OpenSect!$A$1:$D$11,2),IF(AJ834="u",VLOOKUP(AM834,UpHill!$A$1:$D$35,2),IF(AJ834="d",VLOOKUP(AM834,DownHill!$A$1:$D$29,2),IF(AJ834="f",VLOOKUP(AM834,FlatUnd!$A$2:$D$30,2),IF(AJ834="t",VLOOKUP(AM834,TimeAdd!$A$1:$D$176,2),IF(AJ834="l",VLOOKUP(AM834,SLimit!$A$1:$D$8,2),AN833)))))),AN833)</f>
        <v>30</v>
      </c>
      <c r="AO834" s="53">
        <f>IF(AJ834&lt;&gt;"",IF(AJ834="o",VLOOKUP(AM834,OpenSect!$A$1:$D$11,3),IF(AJ834="u",VLOOKUP(AM834,UpHill!$A$1:$D$35,3),IF(AJ834="d",VLOOKUP(AM834,DownHill!$A$3:$D$29,3),IF(AJ834="f",VLOOKUP(AM834,FlatUnd!$A$2:$D$30,3),IF(AJ834="t",VLOOKUP(AM834,TimeAdd!$A$1:$D$18,3),IF(AJ834="l",VLOOKUP(AM834,SLimit!$A$1:$D$8,3),AO833)))))),AO833)</f>
        <v>30</v>
      </c>
      <c r="AP834" s="53">
        <f>IF(AJ834&lt;&gt;"",IF(AJ834="o",VLOOKUP(AM834,OpenSect!$A$1:$D$11,4),IF(AJ834="u",VLOOKUP(AM834,UpHill!$A$1:$D$35,4),IF(AJ834="d",VLOOKUP(AM834,DownHill!$A$1:$D$29,4),IF(AJ834="f",VLOOKUP(AM834,FlatUnd!$A$2:$D$30,4),IF(AJ834="t",VLOOKUP(AM834,TimeAdd!$A$1:$D$18,4),IF(AJ834="l",VLOOKUP(AM834,SLimit!$A$1:$D$8,4),AP833)))))),AP833)</f>
        <v>30</v>
      </c>
      <c r="AQ834" s="53" t="str">
        <f t="shared" si="690"/>
        <v>80</v>
      </c>
      <c r="AR834" s="54" t="str">
        <f t="shared" si="691"/>
        <v>Traffic Light.  Carry straight on through 2 more traffic lights.  Move to centre lane.</v>
      </c>
      <c r="AS834" s="55"/>
      <c r="AT834" s="55"/>
      <c r="AU834" s="56">
        <f>IF(GroupStTimes!$A$8=0,MIN(CB834,CD834,CF834),MIN(BZ834,CB834,CD834,CF834))</f>
        <v>0.58008101851851879</v>
      </c>
      <c r="AV834" s="56">
        <f>IF(GroupStTimes!$A$8=0,MAX(CC834,CE834,CG834),MAX(CA834,CC834,CE834,CG834))</f>
        <v>0.62591435185185185</v>
      </c>
      <c r="AW834" s="57" t="str">
        <f t="shared" si="692"/>
        <v/>
      </c>
      <c r="AX834" s="58" t="str">
        <f t="shared" si="693"/>
        <v/>
      </c>
      <c r="AY834" s="58" t="str">
        <f t="shared" si="694"/>
        <v/>
      </c>
      <c r="AZ834" s="31">
        <f t="shared" si="695"/>
        <v>279.63</v>
      </c>
      <c r="BA834" s="59">
        <f t="shared" si="696"/>
        <v>0.59326388888888915</v>
      </c>
      <c r="BB834" s="59">
        <f t="shared" si="697"/>
        <v>0.59881944444444468</v>
      </c>
      <c r="BC834" s="59">
        <f t="shared" si="698"/>
        <v>0.57681712962962994</v>
      </c>
      <c r="BD834" s="59">
        <f t="shared" si="699"/>
        <v>0.622650462962963</v>
      </c>
      <c r="BE834" s="59">
        <f t="shared" si="700"/>
        <v>0.5993171296296298</v>
      </c>
      <c r="BF834" s="59">
        <f t="shared" si="701"/>
        <v>0.60973379629629643</v>
      </c>
      <c r="BG834" s="59">
        <f t="shared" si="702"/>
        <v>0.6045138888888888</v>
      </c>
      <c r="BH834" s="59">
        <f t="shared" si="703"/>
        <v>0.60381944444444435</v>
      </c>
      <c r="BI834" s="31">
        <f t="shared" si="704"/>
        <v>2.3500000000000227</v>
      </c>
      <c r="BJ834" s="61">
        <f t="shared" si="705"/>
        <v>7.8333333333334088E-2</v>
      </c>
      <c r="BK834" s="61">
        <f t="shared" si="706"/>
        <v>7.8333333333334088E-2</v>
      </c>
      <c r="BL834" s="61">
        <f t="shared" si="707"/>
        <v>7.8333333333334088E-2</v>
      </c>
      <c r="BM834" s="61">
        <f t="shared" si="708"/>
        <v>7.8333333333334088E-2</v>
      </c>
      <c r="BN834" s="62">
        <f t="shared" si="709"/>
        <v>0</v>
      </c>
      <c r="BO834" s="62">
        <f t="shared" si="710"/>
        <v>4</v>
      </c>
      <c r="BP834" s="62">
        <f t="shared" si="711"/>
        <v>42</v>
      </c>
      <c r="BQ834" s="62">
        <f t="shared" si="712"/>
        <v>0</v>
      </c>
      <c r="BR834" s="62">
        <f t="shared" si="713"/>
        <v>4</v>
      </c>
      <c r="BS834" s="62">
        <f t="shared" si="714"/>
        <v>42</v>
      </c>
      <c r="BT834" s="62">
        <f t="shared" si="715"/>
        <v>0</v>
      </c>
      <c r="BU834" s="62">
        <f t="shared" si="716"/>
        <v>4</v>
      </c>
      <c r="BV834" s="62">
        <f t="shared" si="717"/>
        <v>42</v>
      </c>
      <c r="BW834" s="62">
        <f t="shared" si="718"/>
        <v>0</v>
      </c>
      <c r="BX834" s="62">
        <f t="shared" si="719"/>
        <v>4</v>
      </c>
      <c r="BY834" s="62">
        <f t="shared" si="720"/>
        <v>42</v>
      </c>
      <c r="BZ834" s="63">
        <f t="shared" si="721"/>
        <v>0.59652777777777799</v>
      </c>
      <c r="CA834" s="63">
        <f t="shared" si="722"/>
        <v>0.60208333333333353</v>
      </c>
      <c r="CB834" s="63">
        <f t="shared" si="723"/>
        <v>0.58008101851851879</v>
      </c>
      <c r="CC834" s="63">
        <f t="shared" si="724"/>
        <v>0.62591435185185185</v>
      </c>
      <c r="CD834" s="63">
        <f t="shared" si="725"/>
        <v>0.60258101851851864</v>
      </c>
      <c r="CE834" s="63">
        <f t="shared" si="726"/>
        <v>0.61299768518518527</v>
      </c>
      <c r="CF834" s="63">
        <f t="shared" si="727"/>
        <v>0.60777777777777764</v>
      </c>
      <c r="CG834" s="63">
        <f t="shared" si="728"/>
        <v>0.6070833333333332</v>
      </c>
      <c r="CH834" s="36"/>
      <c r="CI834" s="36"/>
      <c r="CJ834" s="36"/>
      <c r="CK834" s="36"/>
      <c r="CL834" s="60">
        <v>60</v>
      </c>
    </row>
    <row r="835" spans="1:90" ht="28.5" customHeight="1" x14ac:dyDescent="0.25">
      <c r="A835" s="37">
        <v>25</v>
      </c>
      <c r="C835" s="37"/>
      <c r="D835" s="37"/>
      <c r="E835" s="39"/>
      <c r="F835" s="83"/>
      <c r="G835" s="44">
        <v>285.61</v>
      </c>
      <c r="H835" s="44">
        <f t="shared" ref="H835:H851" si="741">ROUND(IF(G835="",N835,IF(P835="",N835,IF(R835="",(I835+(P835+O835))/2,IF(T835="",(I835+(P835+O835)+(R835+Q835))/3,(I835+(P835+O835)+(R835+Q835)+(T835+S835))/4)))),2)</f>
        <v>282.86</v>
      </c>
      <c r="I835" s="83">
        <v>283.52999999999997</v>
      </c>
      <c r="J835" s="88">
        <f t="shared" si="735"/>
        <v>3.1389976369343153E-3</v>
      </c>
      <c r="K835" s="44">
        <f t="shared" si="736"/>
        <v>0.88999999999998636</v>
      </c>
      <c r="L835" s="76" t="s">
        <v>927</v>
      </c>
      <c r="M835" s="122" t="s">
        <v>1231</v>
      </c>
      <c r="N835" s="46">
        <f t="shared" si="688"/>
        <v>282.64</v>
      </c>
      <c r="O835" s="46">
        <f t="shared" si="738"/>
        <v>-0.01</v>
      </c>
      <c r="P835" s="40">
        <v>282.63</v>
      </c>
      <c r="Q835" s="39">
        <f t="shared" si="739"/>
        <v>-2.9800000000000004</v>
      </c>
      <c r="R835" s="40">
        <v>285.61</v>
      </c>
      <c r="S835" s="39">
        <f t="shared" si="740"/>
        <v>-2.9800000000000004</v>
      </c>
      <c r="T835" s="66">
        <v>285.64999999999998</v>
      </c>
      <c r="U835" s="47" t="str">
        <f t="shared" si="729"/>
        <v/>
      </c>
      <c r="V835" s="47" t="str">
        <f t="shared" si="730"/>
        <v/>
      </c>
      <c r="W835" s="48"/>
      <c r="X835" s="48"/>
      <c r="Y835" s="48"/>
      <c r="Z835" s="48"/>
      <c r="AA835" s="49"/>
      <c r="AB835" s="49"/>
      <c r="AC835" s="50"/>
      <c r="AD835" s="50"/>
      <c r="AE835" s="51">
        <f t="shared" si="683"/>
        <v>25</v>
      </c>
      <c r="AF835" s="51" t="str">
        <f t="shared" si="684"/>
        <v/>
      </c>
      <c r="AG835" s="51" t="str">
        <f t="shared" si="685"/>
        <v/>
      </c>
      <c r="AH835" s="51" t="str">
        <f t="shared" si="686"/>
        <v/>
      </c>
      <c r="AI835" s="52">
        <f t="shared" si="687"/>
        <v>282.86</v>
      </c>
      <c r="AJ835" s="51"/>
      <c r="AK835" s="53"/>
      <c r="AL835" s="52"/>
      <c r="AM835" s="53">
        <f t="shared" si="689"/>
        <v>30</v>
      </c>
      <c r="AN835" s="53">
        <f>IF(AJ835&lt;&gt;"",IF(AJ835="o",VLOOKUP(AM835,OpenSect!$A$1:$D$11,2),IF(AJ835="u",VLOOKUP(AM835,UpHill!$A$1:$D$35,2),IF(AJ835="d",VLOOKUP(AM835,DownHill!$A$1:$D$29,2),IF(AJ835="f",VLOOKUP(AM835,FlatUnd!$A$2:$D$30,2),IF(AJ835="t",VLOOKUP(AM835,TimeAdd!$A$1:$D$176,2),IF(AJ835="l",VLOOKUP(AM835,SLimit!$A$1:$D$8,2),AN834)))))),AN834)</f>
        <v>30</v>
      </c>
      <c r="AO835" s="53">
        <f>IF(AJ835&lt;&gt;"",IF(AJ835="o",VLOOKUP(AM835,OpenSect!$A$1:$D$11,3),IF(AJ835="u",VLOOKUP(AM835,UpHill!$A$1:$D$35,3),IF(AJ835="d",VLOOKUP(AM835,DownHill!$A$3:$D$29,3),IF(AJ835="f",VLOOKUP(AM835,FlatUnd!$A$2:$D$30,3),IF(AJ835="t",VLOOKUP(AM835,TimeAdd!$A$1:$D$18,3),IF(AJ835="l",VLOOKUP(AM835,SLimit!$A$1:$D$8,3),AO834)))))),AO834)</f>
        <v>30</v>
      </c>
      <c r="AP835" s="53">
        <f>IF(AJ835&lt;&gt;"",IF(AJ835="o",VLOOKUP(AM835,OpenSect!$A$1:$D$11,4),IF(AJ835="u",VLOOKUP(AM835,UpHill!$A$1:$D$35,4),IF(AJ835="d",VLOOKUP(AM835,DownHill!$A$1:$D$29,4),IF(AJ835="f",VLOOKUP(AM835,FlatUnd!$A$2:$D$30,4),IF(AJ835="t",VLOOKUP(AM835,TimeAdd!$A$1:$D$18,4),IF(AJ835="l",VLOOKUP(AM835,SLimit!$A$1:$D$8,4),AP834)))))),AP834)</f>
        <v>30</v>
      </c>
      <c r="AQ835" s="53" t="str">
        <f t="shared" si="690"/>
        <v>80</v>
      </c>
      <c r="AR835" s="54" t="str">
        <f t="shared" si="691"/>
        <v>Traffic light.  Carry straight on.</v>
      </c>
      <c r="AS835" s="55"/>
      <c r="AT835" s="55"/>
      <c r="AU835" s="56">
        <f>IF(GroupStTimes!$A$8=0,MIN(CB835,CD835,CF835),MIN(BZ835,CB835,CD835,CF835))</f>
        <v>0.58130787037037068</v>
      </c>
      <c r="AV835" s="56">
        <f>IF(GroupStTimes!$A$8=0,MAX(CC835,CE835,CG835),MAX(CA835,CC835,CE835,CG835))</f>
        <v>0.62714120370370374</v>
      </c>
      <c r="AW835" s="57" t="str">
        <f t="shared" si="692"/>
        <v/>
      </c>
      <c r="AX835" s="58" t="str">
        <f t="shared" si="693"/>
        <v/>
      </c>
      <c r="AY835" s="58" t="str">
        <f t="shared" si="694"/>
        <v/>
      </c>
      <c r="AZ835" s="31">
        <f t="shared" si="695"/>
        <v>279.63</v>
      </c>
      <c r="BA835" s="59">
        <f t="shared" si="696"/>
        <v>0.59326388888888915</v>
      </c>
      <c r="BB835" s="59">
        <f t="shared" si="697"/>
        <v>0.59881944444444468</v>
      </c>
      <c r="BC835" s="59">
        <f t="shared" si="698"/>
        <v>0.57681712962962994</v>
      </c>
      <c r="BD835" s="59">
        <f t="shared" si="699"/>
        <v>0.622650462962963</v>
      </c>
      <c r="BE835" s="59">
        <f t="shared" si="700"/>
        <v>0.5993171296296298</v>
      </c>
      <c r="BF835" s="59">
        <f t="shared" si="701"/>
        <v>0.60973379629629643</v>
      </c>
      <c r="BG835" s="59">
        <f t="shared" si="702"/>
        <v>0.6045138888888888</v>
      </c>
      <c r="BH835" s="59">
        <f t="shared" si="703"/>
        <v>0.60381944444444435</v>
      </c>
      <c r="BI835" s="31">
        <f t="shared" si="704"/>
        <v>3.2300000000000182</v>
      </c>
      <c r="BJ835" s="61">
        <f t="shared" si="705"/>
        <v>0.10766666666666727</v>
      </c>
      <c r="BK835" s="61">
        <f t="shared" si="706"/>
        <v>0.10766666666666727</v>
      </c>
      <c r="BL835" s="61">
        <f t="shared" si="707"/>
        <v>0.10766666666666727</v>
      </c>
      <c r="BM835" s="61">
        <f t="shared" si="708"/>
        <v>0.10766666666666727</v>
      </c>
      <c r="BN835" s="62">
        <f t="shared" si="709"/>
        <v>0</v>
      </c>
      <c r="BO835" s="62">
        <f t="shared" si="710"/>
        <v>6</v>
      </c>
      <c r="BP835" s="62">
        <f t="shared" si="711"/>
        <v>28</v>
      </c>
      <c r="BQ835" s="62">
        <f t="shared" si="712"/>
        <v>0</v>
      </c>
      <c r="BR835" s="62">
        <f t="shared" si="713"/>
        <v>6</v>
      </c>
      <c r="BS835" s="62">
        <f t="shared" si="714"/>
        <v>28</v>
      </c>
      <c r="BT835" s="62">
        <f t="shared" si="715"/>
        <v>0</v>
      </c>
      <c r="BU835" s="62">
        <f t="shared" si="716"/>
        <v>6</v>
      </c>
      <c r="BV835" s="62">
        <f t="shared" si="717"/>
        <v>28</v>
      </c>
      <c r="BW835" s="62">
        <f t="shared" si="718"/>
        <v>0</v>
      </c>
      <c r="BX835" s="62">
        <f t="shared" si="719"/>
        <v>6</v>
      </c>
      <c r="BY835" s="62">
        <f t="shared" si="720"/>
        <v>28</v>
      </c>
      <c r="BZ835" s="63">
        <f t="shared" si="721"/>
        <v>0.59775462962962989</v>
      </c>
      <c r="CA835" s="63">
        <f t="shared" si="722"/>
        <v>0.60331018518518542</v>
      </c>
      <c r="CB835" s="63">
        <f t="shared" si="723"/>
        <v>0.58130787037037068</v>
      </c>
      <c r="CC835" s="63">
        <f t="shared" si="724"/>
        <v>0.62714120370370374</v>
      </c>
      <c r="CD835" s="63">
        <f t="shared" si="725"/>
        <v>0.60380787037037054</v>
      </c>
      <c r="CE835" s="63">
        <f t="shared" si="726"/>
        <v>0.61422453703703717</v>
      </c>
      <c r="CF835" s="63">
        <f t="shared" si="727"/>
        <v>0.60900462962962953</v>
      </c>
      <c r="CG835" s="63">
        <f t="shared" si="728"/>
        <v>0.60831018518518509</v>
      </c>
      <c r="CH835" s="36"/>
      <c r="CI835" s="36"/>
      <c r="CJ835" s="36"/>
      <c r="CK835" s="36"/>
      <c r="CL835" s="60">
        <v>60</v>
      </c>
    </row>
    <row r="836" spans="1:90" ht="28.5" customHeight="1" x14ac:dyDescent="0.25">
      <c r="A836" s="16">
        <v>71</v>
      </c>
      <c r="C836" s="37"/>
      <c r="D836" s="37"/>
      <c r="E836" s="39"/>
      <c r="F836" s="83"/>
      <c r="G836" s="44">
        <v>285.69</v>
      </c>
      <c r="H836" s="44">
        <f t="shared" si="741"/>
        <v>282.69</v>
      </c>
      <c r="I836" s="83">
        <v>282.58999999999997</v>
      </c>
      <c r="J836" s="88">
        <f t="shared" si="735"/>
        <v>-4.4823478065984346E-4</v>
      </c>
      <c r="K836" s="44">
        <f t="shared" si="736"/>
        <v>-0.12666666666666515</v>
      </c>
      <c r="L836" s="76" t="s">
        <v>1197</v>
      </c>
      <c r="M836" s="122" t="s">
        <v>1229</v>
      </c>
      <c r="N836" s="46">
        <f t="shared" si="688"/>
        <v>282.71666666666664</v>
      </c>
      <c r="O836" s="46">
        <f t="shared" si="738"/>
        <v>-0.01</v>
      </c>
      <c r="P836" s="40">
        <v>282.70999999999998</v>
      </c>
      <c r="Q836" s="39">
        <f t="shared" si="739"/>
        <v>-2.9800000000000004</v>
      </c>
      <c r="R836" s="40">
        <v>285.69</v>
      </c>
      <c r="S836" s="39">
        <f t="shared" si="740"/>
        <v>-2.9800000000000004</v>
      </c>
      <c r="T836" s="66">
        <v>285.72000000000003</v>
      </c>
      <c r="U836" s="47" t="str">
        <f t="shared" si="729"/>
        <v/>
      </c>
      <c r="V836" s="47" t="str">
        <f t="shared" si="730"/>
        <v/>
      </c>
      <c r="W836" s="48"/>
      <c r="X836" s="48"/>
      <c r="Y836" s="48"/>
      <c r="Z836" s="48"/>
      <c r="AA836" s="49"/>
      <c r="AB836" s="49"/>
      <c r="AC836" s="50"/>
      <c r="AD836" s="50"/>
      <c r="AE836" s="51">
        <f t="shared" si="683"/>
        <v>71</v>
      </c>
      <c r="AF836" s="51" t="str">
        <f t="shared" si="684"/>
        <v/>
      </c>
      <c r="AG836" s="51" t="str">
        <f t="shared" si="685"/>
        <v/>
      </c>
      <c r="AH836" s="51" t="str">
        <f t="shared" si="686"/>
        <v/>
      </c>
      <c r="AI836" s="52">
        <f t="shared" si="687"/>
        <v>282.69</v>
      </c>
      <c r="AJ836" s="51"/>
      <c r="AK836" s="53"/>
      <c r="AL836" s="52"/>
      <c r="AM836" s="53">
        <f t="shared" si="689"/>
        <v>30</v>
      </c>
      <c r="AN836" s="53">
        <f>IF(AJ836&lt;&gt;"",IF(AJ836="o",VLOOKUP(AM836,OpenSect!$A$1:$D$11,2),IF(AJ836="u",VLOOKUP(AM836,UpHill!$A$1:$D$35,2),IF(AJ836="d",VLOOKUP(AM836,DownHill!$A$1:$D$29,2),IF(AJ836="f",VLOOKUP(AM836,FlatUnd!$A$2:$D$30,2),IF(AJ836="t",VLOOKUP(AM836,TimeAdd!$A$1:$D$176,2),IF(AJ836="l",VLOOKUP(AM836,SLimit!$A$1:$D$8,2),AN835)))))),AN835)</f>
        <v>30</v>
      </c>
      <c r="AO836" s="53">
        <f>IF(AJ836&lt;&gt;"",IF(AJ836="o",VLOOKUP(AM836,OpenSect!$A$1:$D$11,3),IF(AJ836="u",VLOOKUP(AM836,UpHill!$A$1:$D$35,3),IF(AJ836="d",VLOOKUP(AM836,DownHill!$A$3:$D$29,3),IF(AJ836="f",VLOOKUP(AM836,FlatUnd!$A$2:$D$30,3),IF(AJ836="t",VLOOKUP(AM836,TimeAdd!$A$1:$D$18,3),IF(AJ836="l",VLOOKUP(AM836,SLimit!$A$1:$D$8,3),AO835)))))),AO835)</f>
        <v>30</v>
      </c>
      <c r="AP836" s="53">
        <f>IF(AJ836&lt;&gt;"",IF(AJ836="o",VLOOKUP(AM836,OpenSect!$A$1:$D$11,4),IF(AJ836="u",VLOOKUP(AM836,UpHill!$A$1:$D$35,4),IF(AJ836="d",VLOOKUP(AM836,DownHill!$A$1:$D$29,4),IF(AJ836="f",VLOOKUP(AM836,FlatUnd!$A$2:$D$30,4),IF(AJ836="t",VLOOKUP(AM836,TimeAdd!$A$1:$D$18,4),IF(AJ836="l",VLOOKUP(AM836,SLimit!$A$1:$D$8,4),AP835)))))),AP835)</f>
        <v>30</v>
      </c>
      <c r="AQ836" s="53" t="str">
        <f t="shared" si="690"/>
        <v>60</v>
      </c>
      <c r="AR836" s="54" t="str">
        <f t="shared" si="691"/>
        <v>60 Speed Limit [ Camera]</v>
      </c>
      <c r="AS836" s="55"/>
      <c r="AT836" s="55"/>
      <c r="AU836" s="56">
        <f>IF(GroupStTimes!$A$8=0,MIN(CB836,CD836,CF836),MIN(BZ836,CB836,CD836,CF836))</f>
        <v>0.58106481481481509</v>
      </c>
      <c r="AV836" s="56">
        <f>IF(GroupStTimes!$A$8=0,MAX(CC836,CE836,CG836),MAX(CA836,CC836,CE836,CG836))</f>
        <v>0.62689814814814815</v>
      </c>
      <c r="AW836" s="57" t="str">
        <f t="shared" si="692"/>
        <v/>
      </c>
      <c r="AX836" s="58" t="str">
        <f t="shared" si="693"/>
        <v/>
      </c>
      <c r="AY836" s="58" t="str">
        <f t="shared" si="694"/>
        <v/>
      </c>
      <c r="AZ836" s="31">
        <f t="shared" si="695"/>
        <v>279.63</v>
      </c>
      <c r="BA836" s="59">
        <f t="shared" si="696"/>
        <v>0.59326388888888915</v>
      </c>
      <c r="BB836" s="59">
        <f t="shared" si="697"/>
        <v>0.59881944444444468</v>
      </c>
      <c r="BC836" s="59">
        <f t="shared" si="698"/>
        <v>0.57681712962962994</v>
      </c>
      <c r="BD836" s="59">
        <f t="shared" si="699"/>
        <v>0.622650462962963</v>
      </c>
      <c r="BE836" s="59">
        <f t="shared" si="700"/>
        <v>0.5993171296296298</v>
      </c>
      <c r="BF836" s="59">
        <f t="shared" si="701"/>
        <v>0.60973379629629643</v>
      </c>
      <c r="BG836" s="59">
        <f t="shared" si="702"/>
        <v>0.6045138888888888</v>
      </c>
      <c r="BH836" s="59">
        <f t="shared" si="703"/>
        <v>0.60381944444444435</v>
      </c>
      <c r="BI836" s="31">
        <f t="shared" si="704"/>
        <v>3.0600000000000023</v>
      </c>
      <c r="BJ836" s="61">
        <f t="shared" si="705"/>
        <v>0.10200000000000008</v>
      </c>
      <c r="BK836" s="61">
        <f t="shared" si="706"/>
        <v>0.10200000000000008</v>
      </c>
      <c r="BL836" s="61">
        <f t="shared" si="707"/>
        <v>0.10200000000000008</v>
      </c>
      <c r="BM836" s="61">
        <f t="shared" si="708"/>
        <v>0.10200000000000008</v>
      </c>
      <c r="BN836" s="62">
        <f t="shared" si="709"/>
        <v>0</v>
      </c>
      <c r="BO836" s="62">
        <f t="shared" si="710"/>
        <v>6</v>
      </c>
      <c r="BP836" s="62">
        <f t="shared" si="711"/>
        <v>7</v>
      </c>
      <c r="BQ836" s="62">
        <f t="shared" si="712"/>
        <v>0</v>
      </c>
      <c r="BR836" s="62">
        <f t="shared" si="713"/>
        <v>6</v>
      </c>
      <c r="BS836" s="62">
        <f t="shared" si="714"/>
        <v>7</v>
      </c>
      <c r="BT836" s="62">
        <f t="shared" si="715"/>
        <v>0</v>
      </c>
      <c r="BU836" s="62">
        <f t="shared" si="716"/>
        <v>6</v>
      </c>
      <c r="BV836" s="62">
        <f t="shared" si="717"/>
        <v>7</v>
      </c>
      <c r="BW836" s="62">
        <f t="shared" si="718"/>
        <v>0</v>
      </c>
      <c r="BX836" s="62">
        <f t="shared" si="719"/>
        <v>6</v>
      </c>
      <c r="BY836" s="62">
        <f t="shared" si="720"/>
        <v>7</v>
      </c>
      <c r="BZ836" s="63">
        <f t="shared" si="721"/>
        <v>0.59751157407407429</v>
      </c>
      <c r="CA836" s="63">
        <f t="shared" si="722"/>
        <v>0.60306712962962983</v>
      </c>
      <c r="CB836" s="63">
        <f t="shared" si="723"/>
        <v>0.58106481481481509</v>
      </c>
      <c r="CC836" s="63">
        <f t="shared" si="724"/>
        <v>0.62689814814814815</v>
      </c>
      <c r="CD836" s="63">
        <f t="shared" si="725"/>
        <v>0.60356481481481494</v>
      </c>
      <c r="CE836" s="63">
        <f t="shared" si="726"/>
        <v>0.61398148148148157</v>
      </c>
      <c r="CF836" s="63">
        <f t="shared" si="727"/>
        <v>0.60876157407407394</v>
      </c>
      <c r="CG836" s="63">
        <f t="shared" si="728"/>
        <v>0.6080671296296295</v>
      </c>
      <c r="CH836" s="36"/>
      <c r="CI836" s="36"/>
      <c r="CJ836" s="36"/>
      <c r="CK836" s="36"/>
      <c r="CL836" s="60">
        <v>60</v>
      </c>
    </row>
    <row r="837" spans="1:90" ht="28.5" customHeight="1" x14ac:dyDescent="0.25">
      <c r="A837" s="16">
        <v>71</v>
      </c>
      <c r="C837" s="37"/>
      <c r="D837" s="37"/>
      <c r="E837" s="39"/>
      <c r="F837" s="83"/>
      <c r="G837" s="44">
        <v>285.72000000000003</v>
      </c>
      <c r="H837" s="44">
        <f t="shared" si="741"/>
        <v>282.72000000000003</v>
      </c>
      <c r="I837" s="83">
        <v>282.62</v>
      </c>
      <c r="J837" s="88">
        <f t="shared" si="735"/>
        <v>-4.5998160073595446E-4</v>
      </c>
      <c r="K837" s="44">
        <f t="shared" si="736"/>
        <v>-0.12999999999999545</v>
      </c>
      <c r="L837" s="76" t="s">
        <v>1198</v>
      </c>
      <c r="M837" s="122" t="s">
        <v>1229</v>
      </c>
      <c r="N837" s="46">
        <f t="shared" si="688"/>
        <v>282.75</v>
      </c>
      <c r="O837" s="46">
        <f t="shared" si="738"/>
        <v>-0.01</v>
      </c>
      <c r="P837" s="40">
        <v>282.74</v>
      </c>
      <c r="Q837" s="39">
        <f t="shared" si="739"/>
        <v>-2.9800000000000004</v>
      </c>
      <c r="R837" s="40">
        <v>285.72000000000003</v>
      </c>
      <c r="S837" s="39">
        <f t="shared" si="740"/>
        <v>-2.9800000000000004</v>
      </c>
      <c r="T837" s="66">
        <v>285.76</v>
      </c>
      <c r="U837" s="47" t="str">
        <f t="shared" si="729"/>
        <v/>
      </c>
      <c r="V837" s="47" t="str">
        <f t="shared" si="730"/>
        <v/>
      </c>
      <c r="W837" s="48"/>
      <c r="X837" s="48"/>
      <c r="Y837" s="48"/>
      <c r="Z837" s="48"/>
      <c r="AA837" s="49"/>
      <c r="AB837" s="49"/>
      <c r="AC837" s="50"/>
      <c r="AD837" s="50"/>
      <c r="AE837" s="51">
        <f t="shared" ref="AE837:AE851" si="742">IF(A837="","",A837)</f>
        <v>71</v>
      </c>
      <c r="AF837" s="51" t="str">
        <f t="shared" ref="AF837:AF851" si="743">IF(B837="","",B837)</f>
        <v/>
      </c>
      <c r="AG837" s="51" t="str">
        <f t="shared" ref="AG837:AG851" si="744">IF(C837="","",C837)</f>
        <v/>
      </c>
      <c r="AH837" s="51" t="str">
        <f t="shared" ref="AH837:AH851" si="745">IF(D837="","",D837)</f>
        <v/>
      </c>
      <c r="AI837" s="52">
        <f t="shared" ref="AI837:AI851" si="746">H837</f>
        <v>282.72000000000003</v>
      </c>
      <c r="AJ837" s="51"/>
      <c r="AK837" s="53"/>
      <c r="AL837" s="52"/>
      <c r="AM837" s="53">
        <f t="shared" si="689"/>
        <v>30</v>
      </c>
      <c r="AN837" s="53">
        <f>IF(AJ837&lt;&gt;"",IF(AJ837="o",VLOOKUP(AM837,OpenSect!$A$1:$D$11,2),IF(AJ837="u",VLOOKUP(AM837,UpHill!$A$1:$D$35,2),IF(AJ837="d",VLOOKUP(AM837,DownHill!$A$1:$D$29,2),IF(AJ837="f",VLOOKUP(AM837,FlatUnd!$A$2:$D$30,2),IF(AJ837="t",VLOOKUP(AM837,TimeAdd!$A$1:$D$176,2),IF(AJ837="l",VLOOKUP(AM837,SLimit!$A$1:$D$8,2),AN836)))))),AN836)</f>
        <v>30</v>
      </c>
      <c r="AO837" s="53">
        <f>IF(AJ837&lt;&gt;"",IF(AJ837="o",VLOOKUP(AM837,OpenSect!$A$1:$D$11,3),IF(AJ837="u",VLOOKUP(AM837,UpHill!$A$1:$D$35,3),IF(AJ837="d",VLOOKUP(AM837,DownHill!$A$3:$D$29,3),IF(AJ837="f",VLOOKUP(AM837,FlatUnd!$A$2:$D$30,3),IF(AJ837="t",VLOOKUP(AM837,TimeAdd!$A$1:$D$18,3),IF(AJ837="l",VLOOKUP(AM837,SLimit!$A$1:$D$8,3),AO836)))))),AO836)</f>
        <v>30</v>
      </c>
      <c r="AP837" s="53">
        <f>IF(AJ837&lt;&gt;"",IF(AJ837="o",VLOOKUP(AM837,OpenSect!$A$1:$D$11,4),IF(AJ837="u",VLOOKUP(AM837,UpHill!$A$1:$D$35,4),IF(AJ837="d",VLOOKUP(AM837,DownHill!$A$1:$D$29,4),IF(AJ837="f",VLOOKUP(AM837,FlatUnd!$A$2:$D$30,4),IF(AJ837="t",VLOOKUP(AM837,TimeAdd!$A$1:$D$18,4),IF(AJ837="l",VLOOKUP(AM837,SLimit!$A$1:$D$8,4),AP836)))))),AP836)</f>
        <v>30</v>
      </c>
      <c r="AQ837" s="53" t="str">
        <f t="shared" si="690"/>
        <v>60</v>
      </c>
      <c r="AR837" s="54" t="str">
        <f t="shared" si="691"/>
        <v>Fairlands Retirement Village 7 km{ straight}.</v>
      </c>
      <c r="AS837" s="55"/>
      <c r="AT837" s="55"/>
      <c r="AU837" s="56">
        <f>IF(GroupStTimes!$A$8=0,MIN(CB837,CD837,CF837),MIN(BZ837,CB837,CD837,CF837))</f>
        <v>0.58111111111111147</v>
      </c>
      <c r="AV837" s="56">
        <f>IF(GroupStTimes!$A$8=0,MAX(CC837,CE837,CG837),MAX(CA837,CC837,CE837,CG837))</f>
        <v>0.62694444444444453</v>
      </c>
      <c r="AW837" s="57" t="str">
        <f t="shared" si="692"/>
        <v/>
      </c>
      <c r="AX837" s="58" t="str">
        <f t="shared" si="693"/>
        <v/>
      </c>
      <c r="AY837" s="58" t="str">
        <f t="shared" si="694"/>
        <v/>
      </c>
      <c r="AZ837" s="31">
        <f t="shared" si="695"/>
        <v>279.63</v>
      </c>
      <c r="BA837" s="59">
        <f t="shared" si="696"/>
        <v>0.59326388888888915</v>
      </c>
      <c r="BB837" s="59">
        <f t="shared" si="697"/>
        <v>0.59881944444444468</v>
      </c>
      <c r="BC837" s="59">
        <f t="shared" si="698"/>
        <v>0.57681712962962994</v>
      </c>
      <c r="BD837" s="59">
        <f t="shared" si="699"/>
        <v>0.622650462962963</v>
      </c>
      <c r="BE837" s="59">
        <f t="shared" si="700"/>
        <v>0.5993171296296298</v>
      </c>
      <c r="BF837" s="59">
        <f t="shared" si="701"/>
        <v>0.60973379629629643</v>
      </c>
      <c r="BG837" s="59">
        <f t="shared" si="702"/>
        <v>0.6045138888888888</v>
      </c>
      <c r="BH837" s="59">
        <f t="shared" si="703"/>
        <v>0.60381944444444435</v>
      </c>
      <c r="BI837" s="31">
        <f t="shared" si="704"/>
        <v>3.0900000000000318</v>
      </c>
      <c r="BJ837" s="61">
        <f t="shared" si="705"/>
        <v>0.10300000000000106</v>
      </c>
      <c r="BK837" s="61">
        <f t="shared" si="706"/>
        <v>0.10300000000000106</v>
      </c>
      <c r="BL837" s="61">
        <f t="shared" si="707"/>
        <v>0.10300000000000106</v>
      </c>
      <c r="BM837" s="61">
        <f t="shared" si="708"/>
        <v>0.10300000000000106</v>
      </c>
      <c r="BN837" s="62">
        <f t="shared" si="709"/>
        <v>0</v>
      </c>
      <c r="BO837" s="62">
        <f t="shared" si="710"/>
        <v>6</v>
      </c>
      <c r="BP837" s="62">
        <f t="shared" si="711"/>
        <v>11</v>
      </c>
      <c r="BQ837" s="62">
        <f t="shared" si="712"/>
        <v>0</v>
      </c>
      <c r="BR837" s="62">
        <f t="shared" si="713"/>
        <v>6</v>
      </c>
      <c r="BS837" s="62">
        <f t="shared" si="714"/>
        <v>11</v>
      </c>
      <c r="BT837" s="62">
        <f t="shared" si="715"/>
        <v>0</v>
      </c>
      <c r="BU837" s="62">
        <f t="shared" si="716"/>
        <v>6</v>
      </c>
      <c r="BV837" s="62">
        <f t="shared" si="717"/>
        <v>11</v>
      </c>
      <c r="BW837" s="62">
        <f t="shared" si="718"/>
        <v>0</v>
      </c>
      <c r="BX837" s="62">
        <f t="shared" si="719"/>
        <v>6</v>
      </c>
      <c r="BY837" s="62">
        <f t="shared" si="720"/>
        <v>11</v>
      </c>
      <c r="BZ837" s="63">
        <f t="shared" si="721"/>
        <v>0.59755787037037067</v>
      </c>
      <c r="CA837" s="63">
        <f t="shared" si="722"/>
        <v>0.60311342592592621</v>
      </c>
      <c r="CB837" s="63">
        <f t="shared" si="723"/>
        <v>0.58111111111111147</v>
      </c>
      <c r="CC837" s="63">
        <f t="shared" si="724"/>
        <v>0.62694444444444453</v>
      </c>
      <c r="CD837" s="63">
        <f t="shared" si="725"/>
        <v>0.60361111111111132</v>
      </c>
      <c r="CE837" s="63">
        <f t="shared" si="726"/>
        <v>0.61402777777777795</v>
      </c>
      <c r="CF837" s="63">
        <f t="shared" si="727"/>
        <v>0.60880787037037032</v>
      </c>
      <c r="CG837" s="63">
        <f t="shared" si="728"/>
        <v>0.60811342592592588</v>
      </c>
      <c r="CH837" s="36"/>
      <c r="CI837" s="36"/>
      <c r="CJ837" s="36"/>
      <c r="CK837" s="36"/>
      <c r="CL837" s="60">
        <v>60</v>
      </c>
    </row>
    <row r="838" spans="1:90" ht="28.5" customHeight="1" x14ac:dyDescent="0.25">
      <c r="A838" s="16">
        <v>71</v>
      </c>
      <c r="C838" s="37"/>
      <c r="D838" s="37"/>
      <c r="E838" s="39"/>
      <c r="F838" s="83"/>
      <c r="G838" s="44">
        <v>285.95999999999998</v>
      </c>
      <c r="H838" s="44">
        <f t="shared" si="741"/>
        <v>282.95999999999998</v>
      </c>
      <c r="I838" s="83">
        <v>282.88</v>
      </c>
      <c r="J838" s="88">
        <f t="shared" si="735"/>
        <v>-3.7707390648552918E-4</v>
      </c>
      <c r="K838" s="44">
        <f t="shared" si="736"/>
        <v>-0.1066666666666265</v>
      </c>
      <c r="L838" s="76" t="s">
        <v>179</v>
      </c>
      <c r="M838" s="122" t="s">
        <v>1229</v>
      </c>
      <c r="N838" s="46">
        <f t="shared" ref="N838:N851" si="747">IF(P838="",((I838-I837)+H837),IF(R838="",(P838+O838),IF(T838="",((P838+O838)+(R838+Q838))/2,((P838+O838)+(R838+Q838)+(T838+S838))/3)))</f>
        <v>282.98666666666662</v>
      </c>
      <c r="O838" s="46">
        <f t="shared" si="738"/>
        <v>-0.01</v>
      </c>
      <c r="P838" s="40">
        <v>282.97999999999996</v>
      </c>
      <c r="Q838" s="39">
        <f t="shared" si="739"/>
        <v>-2.9800000000000004</v>
      </c>
      <c r="R838" s="40">
        <v>285.95999999999998</v>
      </c>
      <c r="S838" s="39">
        <f t="shared" si="740"/>
        <v>-2.9800000000000004</v>
      </c>
      <c r="T838" s="66">
        <v>285.99</v>
      </c>
      <c r="U838" s="47" t="str">
        <f t="shared" si="729"/>
        <v/>
      </c>
      <c r="V838" s="47" t="str">
        <f t="shared" si="730"/>
        <v/>
      </c>
      <c r="W838" s="48"/>
      <c r="X838" s="48"/>
      <c r="Y838" s="48"/>
      <c r="Z838" s="48"/>
      <c r="AA838" s="49"/>
      <c r="AB838" s="49"/>
      <c r="AC838" s="50"/>
      <c r="AD838" s="50"/>
      <c r="AE838" s="51">
        <f t="shared" si="742"/>
        <v>71</v>
      </c>
      <c r="AF838" s="51" t="str">
        <f t="shared" si="743"/>
        <v/>
      </c>
      <c r="AG838" s="51" t="str">
        <f t="shared" si="744"/>
        <v/>
      </c>
      <c r="AH838" s="51" t="str">
        <f t="shared" si="745"/>
        <v/>
      </c>
      <c r="AI838" s="52">
        <f t="shared" si="746"/>
        <v>282.95999999999998</v>
      </c>
      <c r="AJ838" s="51"/>
      <c r="AK838" s="53"/>
      <c r="AL838" s="52"/>
      <c r="AM838" s="53">
        <f t="shared" ref="AM838:AM851" si="748">IF(OR(AJ838="",AJ838="m"),AM837,IF(AH838&lt;&gt;"",AH838,""))</f>
        <v>30</v>
      </c>
      <c r="AN838" s="53">
        <f>IF(AJ838&lt;&gt;"",IF(AJ838="o",VLOOKUP(AM838,OpenSect!$A$1:$D$11,2),IF(AJ838="u",VLOOKUP(AM838,UpHill!$A$1:$D$35,2),IF(AJ838="d",VLOOKUP(AM838,DownHill!$A$1:$D$29,2),IF(AJ838="f",VLOOKUP(AM838,FlatUnd!$A$2:$D$30,2),IF(AJ838="t",VLOOKUP(AM838,TimeAdd!$A$1:$D$176,2),IF(AJ838="l",VLOOKUP(AM838,SLimit!$A$1:$D$8,2),AN837)))))),AN837)</f>
        <v>30</v>
      </c>
      <c r="AO838" s="53">
        <f>IF(AJ838&lt;&gt;"",IF(AJ838="o",VLOOKUP(AM838,OpenSect!$A$1:$D$11,3),IF(AJ838="u",VLOOKUP(AM838,UpHill!$A$1:$D$35,3),IF(AJ838="d",VLOOKUP(AM838,DownHill!$A$3:$D$29,3),IF(AJ838="f",VLOOKUP(AM838,FlatUnd!$A$2:$D$30,3),IF(AJ838="t",VLOOKUP(AM838,TimeAdd!$A$1:$D$18,3),IF(AJ838="l",VLOOKUP(AM838,SLimit!$A$1:$D$8,3),AO837)))))),AO837)</f>
        <v>30</v>
      </c>
      <c r="AP838" s="53">
        <f>IF(AJ838&lt;&gt;"",IF(AJ838="o",VLOOKUP(AM838,OpenSect!$A$1:$D$11,4),IF(AJ838="u",VLOOKUP(AM838,UpHill!$A$1:$D$35,4),IF(AJ838="d",VLOOKUP(AM838,DownHill!$A$1:$D$29,4),IF(AJ838="f",VLOOKUP(AM838,FlatUnd!$A$2:$D$30,4),IF(AJ838="t",VLOOKUP(AM838,TimeAdd!$A$1:$D$18,4),IF(AJ838="l",VLOOKUP(AM838,SLimit!$A$1:$D$8,4),AP837)))))),AP837)</f>
        <v>30</v>
      </c>
      <c r="AQ838" s="53" t="str">
        <f t="shared" ref="AQ838:AQ851" si="749">M838</f>
        <v>60</v>
      </c>
      <c r="AR838" s="54" t="str">
        <f t="shared" ref="AR838:AR851" si="750">L838</f>
        <v>Traffic Light.  Carry straight on.</v>
      </c>
      <c r="AS838" s="55"/>
      <c r="AT838" s="55"/>
      <c r="AU838" s="56">
        <f>IF(GroupStTimes!$A$8=0,MIN(CB838,CD838,CF838),MIN(BZ838,CB838,CD838,CF838))</f>
        <v>0.58144675925925959</v>
      </c>
      <c r="AV838" s="56">
        <f>IF(GroupStTimes!$A$8=0,MAX(CC838,CE838,CG838),MAX(CA838,CC838,CE838,CG838))</f>
        <v>0.62728009259259265</v>
      </c>
      <c r="AW838" s="57" t="str">
        <f t="shared" ref="AW838:AW851" si="751">IF(U838="","",CONCATENATE(FIXED(U838,5),"  ",FIXED(V838,5)))</f>
        <v/>
      </c>
      <c r="AX838" s="58" t="str">
        <f t="shared" ref="AX838:AX851" si="752">IF(AJ838="m",ROUND(W838,5),"")</f>
        <v/>
      </c>
      <c r="AY838" s="58" t="str">
        <f t="shared" ref="AY838:AY851" si="753">IF(AJ838="m",ROUND(X838,5),"")</f>
        <v/>
      </c>
      <c r="AZ838" s="31">
        <f t="shared" ref="AZ838:AZ851" si="754">IF(AND(AM837=AM836,AN837=AN836,AO837=AO836,AP837=AP836,AJ838&lt;&gt;"t"),AZ837,IF(AJ838="t",AI838,AI837))</f>
        <v>279.63</v>
      </c>
      <c r="BA838" s="59">
        <f t="shared" ref="BA838:BA851" si="755">IF(AND($AM837=$AM836,$AN837=AN836,$AO837=$AO836,$AP837=$AP836,$AJ838&lt;&gt;"t"),BA837,BZ837)</f>
        <v>0.59326388888888915</v>
      </c>
      <c r="BB838" s="59">
        <f t="shared" ref="BB838:BB851" si="756">IF(AND($AM837=$AM836,$AN837=AN836,$AO837=$AO836,$AP837=$AP836,$AJ838&lt;&gt;"t"),BB837,CA837)</f>
        <v>0.59881944444444468</v>
      </c>
      <c r="BC838" s="59">
        <f t="shared" ref="BC838:BC851" si="757">IF(AND($AM837=$AM836,$AN837=AN836,$AO837=$AO836,$AP837=$AP836,$AJ838&lt;&gt;"t"),BC837,CB837)</f>
        <v>0.57681712962962994</v>
      </c>
      <c r="BD838" s="59">
        <f t="shared" ref="BD838:BD851" si="758">IF(AND($AM837=$AM836,$AN837=AN836,$AO837=$AO836,$AP837=$AP836,$AJ838&lt;&gt;"t"),BD837,CC837)</f>
        <v>0.622650462962963</v>
      </c>
      <c r="BE838" s="59">
        <f t="shared" ref="BE838:BE851" si="759">IF(AND($AM837=$AM836,$AN837=AN836,$AO837=$AO836,$AP837=$AP836,$AJ838&lt;&gt;"t"),BE837,CD837)</f>
        <v>0.5993171296296298</v>
      </c>
      <c r="BF838" s="59">
        <f t="shared" ref="BF838:BF851" si="760">IF(AND($AM837=$AM836,$AN837=AN836,$AO837=$AO836,$AP837=$AP836,$AJ838&lt;&gt;"t"),BF837,CE837)</f>
        <v>0.60973379629629643</v>
      </c>
      <c r="BG838" s="59">
        <f t="shared" ref="BG838:BG851" si="761">IF(AND($AM837=$AM836,$AN837=AN836,$AO837=$AO836,$AP837=$AP836,$AJ838&lt;&gt;"t"),BG837,CF837)</f>
        <v>0.6045138888888888</v>
      </c>
      <c r="BH838" s="59">
        <f t="shared" ref="BH838:BH851" si="762">IF(AND($AM837=$AM836,$AN837=AN836,$AO837=$AO836,$AP837=$AP836,$AJ838&lt;&gt;"t"),BH837,CG837)</f>
        <v>0.60381944444444435</v>
      </c>
      <c r="BI838" s="31">
        <f t="shared" ref="BI838:BI851" si="763">AI838-AZ838</f>
        <v>3.3299999999999841</v>
      </c>
      <c r="BJ838" s="61">
        <f t="shared" ref="BJ838:BJ851" si="764">IF($AJ837="t",IF(AM836=0,0,$BI838/AM836),IF(AM837=0,0,$BI838/AM837))</f>
        <v>0.11099999999999947</v>
      </c>
      <c r="BK838" s="61">
        <f t="shared" ref="BK838:BK851" si="765">IF($AJ837="t",IF(AN836=0,0,$BI838/AN836),IF(AN837=0,0,$BI838/AN837))</f>
        <v>0.11099999999999947</v>
      </c>
      <c r="BL838" s="61">
        <f t="shared" ref="BL838:BL851" si="766">IF($AJ837="t",IF(AO836=0,0,$BI838/AO836),IF(AO837=0,0,$BI838/AO837))</f>
        <v>0.11099999999999947</v>
      </c>
      <c r="BM838" s="61">
        <f t="shared" ref="BM838:BM851" si="767">IF($AJ837="t",IF(AP836=0,0,$BI838/AP836),IF(AP837=0,0,$BI838/AP837))</f>
        <v>0.11099999999999947</v>
      </c>
      <c r="BN838" s="62">
        <f t="shared" ref="BN838:BN851" si="768">IF(AJ838="t",0,INT(BJ838))</f>
        <v>0</v>
      </c>
      <c r="BO838" s="62">
        <f t="shared" ref="BO838:BO851" si="769">IF(AJ838="t",AM838,IF(INT((BJ838-BN838)*60)&lt;0,1,INT((BJ838-BN838)*60)))</f>
        <v>6</v>
      </c>
      <c r="BP838" s="62">
        <f t="shared" ref="BP838:BP851" si="770">IF(AJ838="t",0,ROUND((((BJ838-BN838)*60)-BO838)*60,0))</f>
        <v>40</v>
      </c>
      <c r="BQ838" s="62">
        <f t="shared" ref="BQ838:BQ851" si="771">IF(AJ838="t",0,INT(BK838))</f>
        <v>0</v>
      </c>
      <c r="BR838" s="62">
        <f t="shared" ref="BR838:BR851" si="772">IF(AJ838="t",AN838,IF(INT((BK838-BQ838)*60)&lt;0,1,INT((BK838-BQ838)*60)))</f>
        <v>6</v>
      </c>
      <c r="BS838" s="62">
        <f t="shared" ref="BS838:BS851" si="773">IF(AJ838="t",0,ROUND((((BK838-BQ838)*60)-BR838)*60,0))</f>
        <v>40</v>
      </c>
      <c r="BT838" s="62">
        <f t="shared" ref="BT838:BT851" si="774">IF(AJ838="t",0,INT(BL838))</f>
        <v>0</v>
      </c>
      <c r="BU838" s="62">
        <f t="shared" ref="BU838:BU851" si="775">IF(AJ838="t",AO838,IF(INT((BL838-BT838)*60)&lt;0,1,INT((BL838-BT838)*60)))</f>
        <v>6</v>
      </c>
      <c r="BV838" s="62">
        <f t="shared" ref="BV838:BV851" si="776">IF(AJ838="t",0,ROUND((((BL838-BT838)*60)-BU838)*60,0))</f>
        <v>40</v>
      </c>
      <c r="BW838" s="62">
        <f t="shared" ref="BW838:BW851" si="777">IF(AJ838="t",0,INT(BM838))</f>
        <v>0</v>
      </c>
      <c r="BX838" s="62">
        <f t="shared" ref="BX838:BX851" si="778">IF(AJ838="t",AP838,IF(INT((BM838-BW838)*60)&lt;0,1,INT((BM838-BW838)*60)))</f>
        <v>6</v>
      </c>
      <c r="BY838" s="62">
        <f t="shared" ref="BY838:BY851" si="779">IF(AJ838="t",0,ROUND((((BM838-BW838)*60)-BX838)*60,0))</f>
        <v>40</v>
      </c>
      <c r="BZ838" s="63">
        <f t="shared" ref="BZ838:BZ851" si="780">BA838+TIME(BN838,BO838,BP838)</f>
        <v>0.5978935185185188</v>
      </c>
      <c r="CA838" s="63">
        <f t="shared" ref="CA838:CA851" si="781">BB838+TIME(BN838,BO838,BP838)</f>
        <v>0.60344907407407433</v>
      </c>
      <c r="CB838" s="63">
        <f t="shared" ref="CB838:CB851" si="782">BC838+TIME(BQ838,BR838,BS838)</f>
        <v>0.58144675925925959</v>
      </c>
      <c r="CC838" s="63">
        <f t="shared" ref="CC838:CC851" si="783">BD838+TIME(BQ838,BR838,BS838)</f>
        <v>0.62728009259259265</v>
      </c>
      <c r="CD838" s="63">
        <f t="shared" ref="CD838:CD851" si="784">BE838+TIME(BT838,BU838,BV838)</f>
        <v>0.60394675925925945</v>
      </c>
      <c r="CE838" s="63">
        <f t="shared" ref="CE838:CE851" si="785">BF838+TIME(BT838,BU838,BV838)</f>
        <v>0.61436342592592608</v>
      </c>
      <c r="CF838" s="63">
        <f t="shared" ref="CF838:CF851" si="786">BG838+TIME(BW838,BX838,BY838)</f>
        <v>0.60914351851851845</v>
      </c>
      <c r="CG838" s="63">
        <f t="shared" ref="CG838:CG851" si="787">BH838+TIME(BW838,BX838,BY838)</f>
        <v>0.608449074074074</v>
      </c>
      <c r="CH838" s="36"/>
      <c r="CI838" s="36"/>
      <c r="CJ838" s="36"/>
      <c r="CK838" s="36"/>
      <c r="CL838" s="60">
        <v>60</v>
      </c>
    </row>
    <row r="839" spans="1:90" ht="28.5" customHeight="1" x14ac:dyDescent="0.25">
      <c r="A839" s="16">
        <v>71</v>
      </c>
      <c r="C839" s="37" t="s">
        <v>25</v>
      </c>
      <c r="D839" s="37">
        <v>20</v>
      </c>
      <c r="E839" s="39"/>
      <c r="F839" s="83"/>
      <c r="G839" s="44">
        <v>286.75</v>
      </c>
      <c r="H839" s="44">
        <f t="shared" si="741"/>
        <v>283.75</v>
      </c>
      <c r="I839" s="83">
        <v>283.66000000000003</v>
      </c>
      <c r="J839" s="88">
        <f t="shared" si="735"/>
        <v>-4.1129051211526965E-4</v>
      </c>
      <c r="K839" s="44">
        <f t="shared" si="736"/>
        <v>-0.1166666666666174</v>
      </c>
      <c r="L839" s="76" t="s">
        <v>1199</v>
      </c>
      <c r="M839" s="122" t="s">
        <v>1229</v>
      </c>
      <c r="N839" s="46">
        <f t="shared" si="747"/>
        <v>283.77666666666664</v>
      </c>
      <c r="O839" s="46">
        <f t="shared" si="738"/>
        <v>-0.01</v>
      </c>
      <c r="P839" s="40">
        <v>283.77</v>
      </c>
      <c r="Q839" s="39">
        <f t="shared" si="739"/>
        <v>-2.9800000000000004</v>
      </c>
      <c r="R839" s="40">
        <v>286.75</v>
      </c>
      <c r="S839" s="39">
        <f t="shared" si="740"/>
        <v>-2.9800000000000004</v>
      </c>
      <c r="T839" s="66">
        <v>286.77999999999997</v>
      </c>
      <c r="U839" s="47" t="str">
        <f t="shared" ref="U839:U851" si="788">IF(W839="","",IF(Y839="",W839,IF(AA839&lt;1,ROUND((Y839+W839)/2,5),IF(AC839&lt;1,ROUND((Y839+AA839+W839)/3,5),ROUND((Y839+AA839+AC839+W839)/4,5)))))</f>
        <v/>
      </c>
      <c r="V839" s="47" t="str">
        <f t="shared" ref="V839:V851" si="789">IF(X839="","",IF(Z839&lt;1,ROUND(X839,5),IF(AB839&lt;1,ROUND((X839+Z839)/2,5),IF(AD839&lt;1,ROUND((X839+Z839+AB839)/3,5),ROUND((X839+Z839+AB839+AD839)/4,5)))))</f>
        <v/>
      </c>
      <c r="W839" s="48"/>
      <c r="X839" s="48"/>
      <c r="Y839" s="48"/>
      <c r="Z839" s="48"/>
      <c r="AA839" s="49"/>
      <c r="AB839" s="49"/>
      <c r="AC839" s="50"/>
      <c r="AD839" s="50"/>
      <c r="AE839" s="51">
        <f t="shared" si="742"/>
        <v>71</v>
      </c>
      <c r="AF839" s="51" t="str">
        <f t="shared" si="743"/>
        <v/>
      </c>
      <c r="AG839" s="51" t="str">
        <f t="shared" si="744"/>
        <v>o</v>
      </c>
      <c r="AH839" s="51">
        <f t="shared" si="745"/>
        <v>20</v>
      </c>
      <c r="AI839" s="52">
        <f t="shared" si="746"/>
        <v>283.75</v>
      </c>
      <c r="AJ839" s="51" t="s">
        <v>25</v>
      </c>
      <c r="AK839" s="53"/>
      <c r="AL839" s="52"/>
      <c r="AM839" s="53">
        <f t="shared" si="748"/>
        <v>20</v>
      </c>
      <c r="AN839" s="53">
        <f>IF(AJ839&lt;&gt;"",IF(AJ839="o",VLOOKUP(AM839,OpenSect!$A$1:$D$11,2),IF(AJ839="u",VLOOKUP(AM839,UpHill!$A$1:$D$35,2),IF(AJ839="d",VLOOKUP(AM839,DownHill!$A$1:$D$29,2),IF(AJ839="f",VLOOKUP(AM839,FlatUnd!$A$2:$D$30,2),IF(AJ839="t",VLOOKUP(AM839,TimeAdd!$A$1:$D$176,2),IF(AJ839="l",VLOOKUP(AM839,SLimit!$A$1:$D$8,2),AN838)))))),AN838)</f>
        <v>20</v>
      </c>
      <c r="AO839" s="53">
        <f>IF(AJ839&lt;&gt;"",IF(AJ839="o",VLOOKUP(AM839,OpenSect!$A$1:$D$11,3),IF(AJ839="u",VLOOKUP(AM839,UpHill!$A$1:$D$35,3),IF(AJ839="d",VLOOKUP(AM839,DownHill!$A$3:$D$29,3),IF(AJ839="f",VLOOKUP(AM839,FlatUnd!$A$2:$D$30,3),IF(AJ839="t",VLOOKUP(AM839,TimeAdd!$A$1:$D$18,3),IF(AJ839="l",VLOOKUP(AM839,SLimit!$A$1:$D$8,3),AO838)))))),AO838)</f>
        <v>20</v>
      </c>
      <c r="AP839" s="53">
        <f>IF(AJ839&lt;&gt;"",IF(AJ839="o",VLOOKUP(AM839,OpenSect!$A$1:$D$11,4),IF(AJ839="u",VLOOKUP(AM839,UpHill!$A$1:$D$35,4),IF(AJ839="d",VLOOKUP(AM839,DownHill!$A$1:$D$29,4),IF(AJ839="f",VLOOKUP(AM839,FlatUnd!$A$2:$D$30,4),IF(AJ839="t",VLOOKUP(AM839,TimeAdd!$A$1:$D$18,4),IF(AJ839="l",VLOOKUP(AM839,SLimit!$A$1:$D$8,4),AP838)))))),AP838)</f>
        <v>20</v>
      </c>
      <c r="AQ839" s="53" t="str">
        <f t="shared" si="749"/>
        <v>60</v>
      </c>
      <c r="AR839" s="54" t="str">
        <f t="shared" si="750"/>
        <v>Prohibition - Right turn ahead prohibited.</v>
      </c>
      <c r="AS839" s="55"/>
      <c r="AT839" s="55"/>
      <c r="AU839" s="56">
        <f>IF(GroupStTimes!$A$8=0,MIN(CB839,CD839,CF839),MIN(BZ839,CB839,CD839,CF839))</f>
        <v>0.58253472222222258</v>
      </c>
      <c r="AV839" s="56">
        <f>IF(GroupStTimes!$A$8=0,MAX(CC839,CE839,CG839),MAX(CA839,CC839,CE839,CG839))</f>
        <v>0.62836805555555564</v>
      </c>
      <c r="AW839" s="57" t="str">
        <f t="shared" si="751"/>
        <v/>
      </c>
      <c r="AX839" s="58" t="str">
        <f t="shared" si="752"/>
        <v/>
      </c>
      <c r="AY839" s="58" t="str">
        <f t="shared" si="753"/>
        <v/>
      </c>
      <c r="AZ839" s="31">
        <f t="shared" si="754"/>
        <v>279.63</v>
      </c>
      <c r="BA839" s="59">
        <f t="shared" si="755"/>
        <v>0.59326388888888915</v>
      </c>
      <c r="BB839" s="59">
        <f t="shared" si="756"/>
        <v>0.59881944444444468</v>
      </c>
      <c r="BC839" s="59">
        <f t="shared" si="757"/>
        <v>0.57681712962962994</v>
      </c>
      <c r="BD839" s="59">
        <f t="shared" si="758"/>
        <v>0.622650462962963</v>
      </c>
      <c r="BE839" s="59">
        <f t="shared" si="759"/>
        <v>0.5993171296296298</v>
      </c>
      <c r="BF839" s="59">
        <f t="shared" si="760"/>
        <v>0.60973379629629643</v>
      </c>
      <c r="BG839" s="59">
        <f t="shared" si="761"/>
        <v>0.6045138888888888</v>
      </c>
      <c r="BH839" s="59">
        <f t="shared" si="762"/>
        <v>0.60381944444444435</v>
      </c>
      <c r="BI839" s="31">
        <f t="shared" si="763"/>
        <v>4.1200000000000045</v>
      </c>
      <c r="BJ839" s="61">
        <f t="shared" si="764"/>
        <v>0.13733333333333347</v>
      </c>
      <c r="BK839" s="61">
        <f t="shared" si="765"/>
        <v>0.13733333333333347</v>
      </c>
      <c r="BL839" s="61">
        <f t="shared" si="766"/>
        <v>0.13733333333333347</v>
      </c>
      <c r="BM839" s="61">
        <f t="shared" si="767"/>
        <v>0.13733333333333347</v>
      </c>
      <c r="BN839" s="62">
        <f t="shared" si="768"/>
        <v>0</v>
      </c>
      <c r="BO839" s="62">
        <f t="shared" si="769"/>
        <v>8</v>
      </c>
      <c r="BP839" s="62">
        <f t="shared" si="770"/>
        <v>14</v>
      </c>
      <c r="BQ839" s="62">
        <f t="shared" si="771"/>
        <v>0</v>
      </c>
      <c r="BR839" s="62">
        <f t="shared" si="772"/>
        <v>8</v>
      </c>
      <c r="BS839" s="62">
        <f t="shared" si="773"/>
        <v>14</v>
      </c>
      <c r="BT839" s="62">
        <f t="shared" si="774"/>
        <v>0</v>
      </c>
      <c r="BU839" s="62">
        <f t="shared" si="775"/>
        <v>8</v>
      </c>
      <c r="BV839" s="62">
        <f t="shared" si="776"/>
        <v>14</v>
      </c>
      <c r="BW839" s="62">
        <f t="shared" si="777"/>
        <v>0</v>
      </c>
      <c r="BX839" s="62">
        <f t="shared" si="778"/>
        <v>8</v>
      </c>
      <c r="BY839" s="62">
        <f t="shared" si="779"/>
        <v>14</v>
      </c>
      <c r="BZ839" s="63">
        <f t="shared" si="780"/>
        <v>0.59898148148148178</v>
      </c>
      <c r="CA839" s="63">
        <f t="shared" si="781"/>
        <v>0.60453703703703732</v>
      </c>
      <c r="CB839" s="63">
        <f t="shared" si="782"/>
        <v>0.58253472222222258</v>
      </c>
      <c r="CC839" s="63">
        <f t="shared" si="783"/>
        <v>0.62836805555555564</v>
      </c>
      <c r="CD839" s="63">
        <f t="shared" si="784"/>
        <v>0.60503472222222243</v>
      </c>
      <c r="CE839" s="63">
        <f t="shared" si="785"/>
        <v>0.61545138888888906</v>
      </c>
      <c r="CF839" s="63">
        <f t="shared" si="786"/>
        <v>0.61023148148148143</v>
      </c>
      <c r="CG839" s="63">
        <f t="shared" si="787"/>
        <v>0.60953703703703699</v>
      </c>
      <c r="CH839" s="36"/>
      <c r="CI839" s="36"/>
      <c r="CJ839" s="36"/>
      <c r="CK839" s="36"/>
      <c r="CL839" s="60">
        <v>60</v>
      </c>
    </row>
    <row r="840" spans="1:90" ht="40.5" x14ac:dyDescent="0.25">
      <c r="A840" s="16">
        <v>71</v>
      </c>
      <c r="C840" s="37" t="s">
        <v>25</v>
      </c>
      <c r="D840" s="37">
        <v>30</v>
      </c>
      <c r="E840" s="40"/>
      <c r="F840" s="83"/>
      <c r="G840" s="44">
        <v>286.79000000000002</v>
      </c>
      <c r="H840" s="44">
        <f t="shared" si="741"/>
        <v>284.05</v>
      </c>
      <c r="I840" s="83">
        <v>283.95999999999998</v>
      </c>
      <c r="J840" s="88">
        <f t="shared" si="735"/>
        <v>-4.3433347419824926E-4</v>
      </c>
      <c r="K840" s="44">
        <f t="shared" si="736"/>
        <v>-0.12333333333333485</v>
      </c>
      <c r="L840" s="76" t="s">
        <v>1648</v>
      </c>
      <c r="M840" s="122" t="s">
        <v>1229</v>
      </c>
      <c r="N840" s="46">
        <f t="shared" si="747"/>
        <v>284.08333333333331</v>
      </c>
      <c r="O840" s="46">
        <f>-0.02+0.01+0.18</f>
        <v>0.16999999999999998</v>
      </c>
      <c r="P840" s="78">
        <v>284.07</v>
      </c>
      <c r="Q840" s="39">
        <f>-2.97-0.02+0.01+0.18</f>
        <v>-2.8000000000000003</v>
      </c>
      <c r="R840" s="78">
        <v>286.79000000000002</v>
      </c>
      <c r="S840" s="39">
        <f>-2.97-0.02+0.01+0.18</f>
        <v>-2.8000000000000003</v>
      </c>
      <c r="T840" s="77">
        <v>286.82</v>
      </c>
      <c r="U840" s="47" t="str">
        <f t="shared" si="788"/>
        <v/>
      </c>
      <c r="V840" s="47" t="str">
        <f t="shared" si="789"/>
        <v/>
      </c>
      <c r="W840" s="50"/>
      <c r="X840" s="50"/>
      <c r="Y840" s="50"/>
      <c r="Z840" s="50"/>
      <c r="AA840" s="50"/>
      <c r="AB840" s="50"/>
      <c r="AC840" s="50"/>
      <c r="AD840" s="50"/>
      <c r="AE840" s="51">
        <f t="shared" si="742"/>
        <v>71</v>
      </c>
      <c r="AF840" s="51" t="str">
        <f t="shared" si="743"/>
        <v/>
      </c>
      <c r="AG840" s="51" t="str">
        <f t="shared" si="744"/>
        <v>o</v>
      </c>
      <c r="AH840" s="51">
        <f t="shared" si="745"/>
        <v>30</v>
      </c>
      <c r="AI840" s="52">
        <f t="shared" si="746"/>
        <v>284.05</v>
      </c>
      <c r="AJ840" s="51" t="s">
        <v>25</v>
      </c>
      <c r="AK840" s="53"/>
      <c r="AL840" s="52"/>
      <c r="AM840" s="53">
        <f t="shared" si="748"/>
        <v>30</v>
      </c>
      <c r="AN840" s="53">
        <f>IF(AJ840&lt;&gt;"",IF(AJ840="o",VLOOKUP(AM840,OpenSect!$A$1:$D$11,2),IF(AJ840="u",VLOOKUP(AM840,UpHill!$A$1:$D$35,2),IF(AJ840="d",VLOOKUP(AM840,DownHill!$A$1:$D$29,2),IF(AJ840="f",VLOOKUP(AM840,FlatUnd!$A$2:$D$30,2),IF(AJ840="t",VLOOKUP(AM840,TimeAdd!$A$1:$D$176,2),IF(AJ840="l",VLOOKUP(AM840,SLimit!$A$1:$D$8,2),AN839)))))),AN839)</f>
        <v>30</v>
      </c>
      <c r="AO840" s="53">
        <f>IF(AJ840&lt;&gt;"",IF(AJ840="o",VLOOKUP(AM840,OpenSect!$A$1:$D$11,3),IF(AJ840="u",VLOOKUP(AM840,UpHill!$A$1:$D$35,3),IF(AJ840="d",VLOOKUP(AM840,DownHill!$A$3:$D$29,3),IF(AJ840="f",VLOOKUP(AM840,FlatUnd!$A$2:$D$30,3),IF(AJ840="t",VLOOKUP(AM840,TimeAdd!$A$1:$D$18,3),IF(AJ840="l",VLOOKUP(AM840,SLimit!$A$1:$D$8,3),AO839)))))),AO839)</f>
        <v>30</v>
      </c>
      <c r="AP840" s="53">
        <f>IF(AJ840&lt;&gt;"",IF(AJ840="o",VLOOKUP(AM840,OpenSect!$A$1:$D$11,4),IF(AJ840="u",VLOOKUP(AM840,UpHill!$A$1:$D$35,4),IF(AJ840="d",VLOOKUP(AM840,DownHill!$A$1:$D$29,4),IF(AJ840="f",VLOOKUP(AM840,FlatUnd!$A$2:$D$30,4),IF(AJ840="t",VLOOKUP(AM840,TimeAdd!$A$1:$D$18,4),IF(AJ840="l",VLOOKUP(AM840,SLimit!$A$1:$D$8,4),AP839)))))),AP839)</f>
        <v>30</v>
      </c>
      <c r="AQ840" s="53" t="str">
        <f t="shared" si="749"/>
        <v>60</v>
      </c>
      <c r="AR840" s="54" t="str">
        <f t="shared" si="750"/>
        <v>Traffic light.  Turn LEFT on Miles Sharp street.</v>
      </c>
      <c r="AS840" s="55"/>
      <c r="AT840" s="55"/>
      <c r="AU840" s="56">
        <f>IF(GroupStTimes!$A$8=0,MIN(CB840,CD840,CF840),MIN(BZ840,CB840,CD840,CF840))</f>
        <v>0.58315972222222257</v>
      </c>
      <c r="AV840" s="56">
        <f>IF(GroupStTimes!$A$8=0,MAX(CC840,CE840,CG840),MAX(CA840,CC840,CE840,CG840))</f>
        <v>0.62899305555555562</v>
      </c>
      <c r="AW840" s="57" t="str">
        <f t="shared" si="751"/>
        <v/>
      </c>
      <c r="AX840" s="58" t="str">
        <f t="shared" si="752"/>
        <v/>
      </c>
      <c r="AY840" s="58" t="str">
        <f t="shared" si="753"/>
        <v/>
      </c>
      <c r="AZ840" s="31">
        <f t="shared" si="754"/>
        <v>283.75</v>
      </c>
      <c r="BA840" s="59">
        <f t="shared" si="755"/>
        <v>0.59898148148148178</v>
      </c>
      <c r="BB840" s="59">
        <f t="shared" si="756"/>
        <v>0.60453703703703732</v>
      </c>
      <c r="BC840" s="59">
        <f t="shared" si="757"/>
        <v>0.58253472222222258</v>
      </c>
      <c r="BD840" s="59">
        <f t="shared" si="758"/>
        <v>0.62836805555555564</v>
      </c>
      <c r="BE840" s="59">
        <f t="shared" si="759"/>
        <v>0.60503472222222243</v>
      </c>
      <c r="BF840" s="59">
        <f t="shared" si="760"/>
        <v>0.61545138888888906</v>
      </c>
      <c r="BG840" s="59">
        <f t="shared" si="761"/>
        <v>0.61023148148148143</v>
      </c>
      <c r="BH840" s="59">
        <f t="shared" si="762"/>
        <v>0.60953703703703699</v>
      </c>
      <c r="BI840" s="31">
        <f t="shared" si="763"/>
        <v>0.30000000000001137</v>
      </c>
      <c r="BJ840" s="61">
        <f t="shared" si="764"/>
        <v>1.5000000000000568E-2</v>
      </c>
      <c r="BK840" s="61">
        <f t="shared" si="765"/>
        <v>1.5000000000000568E-2</v>
      </c>
      <c r="BL840" s="61">
        <f t="shared" si="766"/>
        <v>1.5000000000000568E-2</v>
      </c>
      <c r="BM840" s="61">
        <f t="shared" si="767"/>
        <v>1.5000000000000568E-2</v>
      </c>
      <c r="BN840" s="62">
        <f t="shared" si="768"/>
        <v>0</v>
      </c>
      <c r="BO840" s="62">
        <f t="shared" si="769"/>
        <v>0</v>
      </c>
      <c r="BP840" s="62">
        <f t="shared" si="770"/>
        <v>54</v>
      </c>
      <c r="BQ840" s="62">
        <f t="shared" si="771"/>
        <v>0</v>
      </c>
      <c r="BR840" s="62">
        <f t="shared" si="772"/>
        <v>0</v>
      </c>
      <c r="BS840" s="62">
        <f t="shared" si="773"/>
        <v>54</v>
      </c>
      <c r="BT840" s="62">
        <f t="shared" si="774"/>
        <v>0</v>
      </c>
      <c r="BU840" s="62">
        <f t="shared" si="775"/>
        <v>0</v>
      </c>
      <c r="BV840" s="62">
        <f t="shared" si="776"/>
        <v>54</v>
      </c>
      <c r="BW840" s="62">
        <f t="shared" si="777"/>
        <v>0</v>
      </c>
      <c r="BX840" s="62">
        <f t="shared" si="778"/>
        <v>0</v>
      </c>
      <c r="BY840" s="62">
        <f t="shared" si="779"/>
        <v>54</v>
      </c>
      <c r="BZ840" s="63">
        <f t="shared" si="780"/>
        <v>0.59960648148148177</v>
      </c>
      <c r="CA840" s="63">
        <f t="shared" si="781"/>
        <v>0.6051620370370373</v>
      </c>
      <c r="CB840" s="63">
        <f t="shared" si="782"/>
        <v>0.58315972222222257</v>
      </c>
      <c r="CC840" s="63">
        <f t="shared" si="783"/>
        <v>0.62899305555555562</v>
      </c>
      <c r="CD840" s="63">
        <f t="shared" si="784"/>
        <v>0.60565972222222242</v>
      </c>
      <c r="CE840" s="63">
        <f t="shared" si="785"/>
        <v>0.61607638888888905</v>
      </c>
      <c r="CF840" s="63">
        <f t="shared" si="786"/>
        <v>0.61085648148148142</v>
      </c>
      <c r="CG840" s="63">
        <f t="shared" si="787"/>
        <v>0.61016203703703698</v>
      </c>
      <c r="CH840" s="36"/>
      <c r="CI840" s="36"/>
      <c r="CJ840" s="36"/>
      <c r="CK840" s="36"/>
      <c r="CL840" s="60">
        <v>60</v>
      </c>
    </row>
    <row r="841" spans="1:90" ht="40.5" x14ac:dyDescent="0.25">
      <c r="A841" s="16">
        <v>71</v>
      </c>
      <c r="C841" s="37" t="s">
        <v>25</v>
      </c>
      <c r="D841" s="37">
        <v>30</v>
      </c>
      <c r="E841" s="40"/>
      <c r="F841" s="83"/>
      <c r="G841" s="44">
        <v>287.12</v>
      </c>
      <c r="H841" s="44">
        <f t="shared" si="741"/>
        <v>284.27</v>
      </c>
      <c r="I841" s="83">
        <v>284.18</v>
      </c>
      <c r="J841" s="88">
        <f t="shared" si="735"/>
        <v>-4.339972318014457E-4</v>
      </c>
      <c r="K841" s="44">
        <f t="shared" si="736"/>
        <v>-0.12333333333333485</v>
      </c>
      <c r="L841" s="76" t="s">
        <v>1725</v>
      </c>
      <c r="M841" s="122" t="s">
        <v>1229</v>
      </c>
      <c r="N841" s="46">
        <f t="shared" si="747"/>
        <v>284.30333333333334</v>
      </c>
      <c r="O841" s="46">
        <f>-0.02+0.01+0.11</f>
        <v>0.1</v>
      </c>
      <c r="P841" s="78">
        <v>284.27999999999997</v>
      </c>
      <c r="Q841" s="39">
        <f>-2.97-0.02+0.01+0.11</f>
        <v>-2.8700000000000006</v>
      </c>
      <c r="R841" s="78">
        <v>287.12</v>
      </c>
      <c r="S841" s="39">
        <f>-2.97-0.02+0.01+0.11</f>
        <v>-2.8700000000000006</v>
      </c>
      <c r="T841" s="77">
        <v>287.14999999999998</v>
      </c>
      <c r="U841" s="47" t="str">
        <f t="shared" si="788"/>
        <v/>
      </c>
      <c r="V841" s="47" t="str">
        <f t="shared" si="789"/>
        <v/>
      </c>
      <c r="W841" s="50"/>
      <c r="X841" s="50"/>
      <c r="Y841" s="50"/>
      <c r="Z841" s="50"/>
      <c r="AA841" s="50"/>
      <c r="AB841" s="50"/>
      <c r="AC841" s="50"/>
      <c r="AD841" s="50"/>
      <c r="AE841" s="51">
        <f t="shared" si="742"/>
        <v>71</v>
      </c>
      <c r="AF841" s="51" t="str">
        <f t="shared" si="743"/>
        <v/>
      </c>
      <c r="AG841" s="51" t="str">
        <f t="shared" si="744"/>
        <v>o</v>
      </c>
      <c r="AH841" s="51">
        <f t="shared" si="745"/>
        <v>30</v>
      </c>
      <c r="AI841" s="52">
        <f t="shared" si="746"/>
        <v>284.27</v>
      </c>
      <c r="AJ841" s="51" t="s">
        <v>25</v>
      </c>
      <c r="AK841" s="53"/>
      <c r="AL841" s="52"/>
      <c r="AM841" s="53">
        <f t="shared" si="748"/>
        <v>30</v>
      </c>
      <c r="AN841" s="53">
        <f>IF(AJ841&lt;&gt;"",IF(AJ841="o",VLOOKUP(AM841,OpenSect!$A$1:$D$11,2),IF(AJ841="u",VLOOKUP(AM841,UpHill!$A$1:$D$35,2),IF(AJ841="d",VLOOKUP(AM841,DownHill!$A$1:$D$29,2),IF(AJ841="f",VLOOKUP(AM841,FlatUnd!$A$2:$D$30,2),IF(AJ841="t",VLOOKUP(AM841,TimeAdd!$A$1:$D$176,2),IF(AJ841="l",VLOOKUP(AM841,SLimit!$A$1:$D$8,2),AN840)))))),AN840)</f>
        <v>30</v>
      </c>
      <c r="AO841" s="53">
        <f>IF(AJ841&lt;&gt;"",IF(AJ841="o",VLOOKUP(AM841,OpenSect!$A$1:$D$11,3),IF(AJ841="u",VLOOKUP(AM841,UpHill!$A$1:$D$35,3),IF(AJ841="d",VLOOKUP(AM841,DownHill!$A$3:$D$29,3),IF(AJ841="f",VLOOKUP(AM841,FlatUnd!$A$2:$D$30,3),IF(AJ841="t",VLOOKUP(AM841,TimeAdd!$A$1:$D$18,3),IF(AJ841="l",VLOOKUP(AM841,SLimit!$A$1:$D$8,3),AO840)))))),AO840)</f>
        <v>30</v>
      </c>
      <c r="AP841" s="53">
        <f>IF(AJ841&lt;&gt;"",IF(AJ841="o",VLOOKUP(AM841,OpenSect!$A$1:$D$11,4),IF(AJ841="u",VLOOKUP(AM841,UpHill!$A$1:$D$35,4),IF(AJ841="d",VLOOKUP(AM841,DownHill!$A$1:$D$29,4),IF(AJ841="f",VLOOKUP(AM841,FlatUnd!$A$2:$D$30,4),IF(AJ841="t",VLOOKUP(AM841,TimeAdd!$A$1:$D$18,4),IF(AJ841="l",VLOOKUP(AM841,SLimit!$A$1:$D$8,4),AP840)))))),AP840)</f>
        <v>30</v>
      </c>
      <c r="AQ841" s="53" t="str">
        <f t="shared" si="749"/>
        <v>60</v>
      </c>
      <c r="AR841" s="54" t="str">
        <f t="shared" si="750"/>
        <v>STOP.  Carry straight on,  on Miles Sharp street.</v>
      </c>
      <c r="AS841" s="55"/>
      <c r="AT841" s="55"/>
      <c r="AU841" s="56">
        <f>IF(GroupStTimes!$A$8=0,MIN(CB841,CD841,CF841),MIN(BZ841,CB841,CD841,CF841))</f>
        <v>0.58346064814814846</v>
      </c>
      <c r="AV841" s="56">
        <f>IF(GroupStTimes!$A$8=0,MAX(CC841,CE841,CG841),MAX(CA841,CC841,CE841,CG841))</f>
        <v>0.62929398148148152</v>
      </c>
      <c r="AW841" s="57" t="str">
        <f t="shared" si="751"/>
        <v/>
      </c>
      <c r="AX841" s="58" t="str">
        <f t="shared" si="752"/>
        <v/>
      </c>
      <c r="AY841" s="58" t="str">
        <f t="shared" si="753"/>
        <v/>
      </c>
      <c r="AZ841" s="31">
        <f t="shared" si="754"/>
        <v>284.05</v>
      </c>
      <c r="BA841" s="59">
        <f t="shared" si="755"/>
        <v>0.59960648148148177</v>
      </c>
      <c r="BB841" s="59">
        <f t="shared" si="756"/>
        <v>0.6051620370370373</v>
      </c>
      <c r="BC841" s="59">
        <f t="shared" si="757"/>
        <v>0.58315972222222257</v>
      </c>
      <c r="BD841" s="59">
        <f t="shared" si="758"/>
        <v>0.62899305555555562</v>
      </c>
      <c r="BE841" s="59">
        <f t="shared" si="759"/>
        <v>0.60565972222222242</v>
      </c>
      <c r="BF841" s="59">
        <f t="shared" si="760"/>
        <v>0.61607638888888905</v>
      </c>
      <c r="BG841" s="59">
        <f t="shared" si="761"/>
        <v>0.61085648148148142</v>
      </c>
      <c r="BH841" s="59">
        <f t="shared" si="762"/>
        <v>0.61016203703703698</v>
      </c>
      <c r="BI841" s="31">
        <f t="shared" si="763"/>
        <v>0.21999999999997044</v>
      </c>
      <c r="BJ841" s="61">
        <f t="shared" si="764"/>
        <v>7.3333333333323479E-3</v>
      </c>
      <c r="BK841" s="61">
        <f t="shared" si="765"/>
        <v>7.3333333333323479E-3</v>
      </c>
      <c r="BL841" s="61">
        <f t="shared" si="766"/>
        <v>7.3333333333323479E-3</v>
      </c>
      <c r="BM841" s="61">
        <f t="shared" si="767"/>
        <v>7.3333333333323479E-3</v>
      </c>
      <c r="BN841" s="62">
        <f t="shared" si="768"/>
        <v>0</v>
      </c>
      <c r="BO841" s="62">
        <f t="shared" si="769"/>
        <v>0</v>
      </c>
      <c r="BP841" s="62">
        <f t="shared" si="770"/>
        <v>26</v>
      </c>
      <c r="BQ841" s="62">
        <f t="shared" si="771"/>
        <v>0</v>
      </c>
      <c r="BR841" s="62">
        <f t="shared" si="772"/>
        <v>0</v>
      </c>
      <c r="BS841" s="62">
        <f t="shared" si="773"/>
        <v>26</v>
      </c>
      <c r="BT841" s="62">
        <f t="shared" si="774"/>
        <v>0</v>
      </c>
      <c r="BU841" s="62">
        <f t="shared" si="775"/>
        <v>0</v>
      </c>
      <c r="BV841" s="62">
        <f t="shared" si="776"/>
        <v>26</v>
      </c>
      <c r="BW841" s="62">
        <f t="shared" si="777"/>
        <v>0</v>
      </c>
      <c r="BX841" s="62">
        <f t="shared" si="778"/>
        <v>0</v>
      </c>
      <c r="BY841" s="62">
        <f t="shared" si="779"/>
        <v>26</v>
      </c>
      <c r="BZ841" s="63">
        <f t="shared" si="780"/>
        <v>0.59990740740740767</v>
      </c>
      <c r="CA841" s="63">
        <f t="shared" si="781"/>
        <v>0.6054629629629632</v>
      </c>
      <c r="CB841" s="63">
        <f t="shared" si="782"/>
        <v>0.58346064814814846</v>
      </c>
      <c r="CC841" s="63">
        <f t="shared" si="783"/>
        <v>0.62929398148148152</v>
      </c>
      <c r="CD841" s="63">
        <f t="shared" si="784"/>
        <v>0.60596064814814832</v>
      </c>
      <c r="CE841" s="63">
        <f t="shared" si="785"/>
        <v>0.61637731481481495</v>
      </c>
      <c r="CF841" s="63">
        <f t="shared" si="786"/>
        <v>0.61115740740740732</v>
      </c>
      <c r="CG841" s="63">
        <f t="shared" si="787"/>
        <v>0.61046296296296287</v>
      </c>
      <c r="CH841" s="36"/>
      <c r="CI841" s="36"/>
      <c r="CJ841" s="36"/>
      <c r="CK841" s="36"/>
      <c r="CL841" s="60">
        <v>60</v>
      </c>
    </row>
    <row r="842" spans="1:90" ht="28.5" customHeight="1" x14ac:dyDescent="0.25">
      <c r="A842" s="16">
        <v>71</v>
      </c>
      <c r="C842" s="37" t="s">
        <v>25</v>
      </c>
      <c r="D842" s="37">
        <v>20</v>
      </c>
      <c r="E842" s="40"/>
      <c r="F842" s="83"/>
      <c r="G842" s="44">
        <v>287.39</v>
      </c>
      <c r="H842" s="44">
        <f t="shared" si="741"/>
        <v>284.54000000000002</v>
      </c>
      <c r="I842" s="83">
        <v>284.45</v>
      </c>
      <c r="J842" s="88">
        <f t="shared" si="735"/>
        <v>-4.2186676041485165E-4</v>
      </c>
      <c r="K842" s="44">
        <f t="shared" si="736"/>
        <v>-0.12000000000000455</v>
      </c>
      <c r="L842" s="76" t="s">
        <v>1200</v>
      </c>
      <c r="M842" s="122" t="s">
        <v>1229</v>
      </c>
      <c r="N842" s="46">
        <f t="shared" si="747"/>
        <v>284.57</v>
      </c>
      <c r="O842" s="46">
        <f t="shared" ref="O842:O851" si="790">-0.02+0.01+0.11</f>
        <v>0.1</v>
      </c>
      <c r="P842" s="78">
        <v>284.54000000000002</v>
      </c>
      <c r="Q842" s="39">
        <f t="shared" ref="Q842:Q851" si="791">-2.97-0.02+0.01+0.11</f>
        <v>-2.8700000000000006</v>
      </c>
      <c r="R842" s="78">
        <v>287.39</v>
      </c>
      <c r="S842" s="39">
        <f t="shared" ref="S842:S851" si="792">-2.97-0.02+0.01+0.11</f>
        <v>-2.8700000000000006</v>
      </c>
      <c r="T842" s="77">
        <v>287.42</v>
      </c>
      <c r="U842" s="47" t="str">
        <f t="shared" si="788"/>
        <v/>
      </c>
      <c r="V842" s="47" t="str">
        <f t="shared" si="789"/>
        <v/>
      </c>
      <c r="W842" s="50"/>
      <c r="X842" s="50"/>
      <c r="Y842" s="50"/>
      <c r="Z842" s="50"/>
      <c r="AA842" s="50"/>
      <c r="AB842" s="50"/>
      <c r="AC842" s="50"/>
      <c r="AD842" s="50"/>
      <c r="AE842" s="51">
        <f t="shared" si="742"/>
        <v>71</v>
      </c>
      <c r="AF842" s="51" t="str">
        <f t="shared" si="743"/>
        <v/>
      </c>
      <c r="AG842" s="51" t="str">
        <f t="shared" si="744"/>
        <v>o</v>
      </c>
      <c r="AH842" s="51">
        <f t="shared" si="745"/>
        <v>20</v>
      </c>
      <c r="AI842" s="52">
        <f t="shared" si="746"/>
        <v>284.54000000000002</v>
      </c>
      <c r="AJ842" s="51" t="s">
        <v>25</v>
      </c>
      <c r="AK842" s="53"/>
      <c r="AL842" s="52"/>
      <c r="AM842" s="53">
        <f t="shared" si="748"/>
        <v>20</v>
      </c>
      <c r="AN842" s="53">
        <f>IF(AJ842&lt;&gt;"",IF(AJ842="o",VLOOKUP(AM842,OpenSect!$A$1:$D$11,2),IF(AJ842="u",VLOOKUP(AM842,UpHill!$A$1:$D$35,2),IF(AJ842="d",VLOOKUP(AM842,DownHill!$A$1:$D$29,2),IF(AJ842="f",VLOOKUP(AM842,FlatUnd!$A$2:$D$30,2),IF(AJ842="t",VLOOKUP(AM842,TimeAdd!$A$1:$D$176,2),IF(AJ842="l",VLOOKUP(AM842,SLimit!$A$1:$D$8,2),AN841)))))),AN841)</f>
        <v>20</v>
      </c>
      <c r="AO842" s="53">
        <f>IF(AJ842&lt;&gt;"",IF(AJ842="o",VLOOKUP(AM842,OpenSect!$A$1:$D$11,3),IF(AJ842="u",VLOOKUP(AM842,UpHill!$A$1:$D$35,3),IF(AJ842="d",VLOOKUP(AM842,DownHill!$A$3:$D$29,3),IF(AJ842="f",VLOOKUP(AM842,FlatUnd!$A$2:$D$30,3),IF(AJ842="t",VLOOKUP(AM842,TimeAdd!$A$1:$D$18,3),IF(AJ842="l",VLOOKUP(AM842,SLimit!$A$1:$D$8,3),AO841)))))),AO841)</f>
        <v>20</v>
      </c>
      <c r="AP842" s="53">
        <f>IF(AJ842&lt;&gt;"",IF(AJ842="o",VLOOKUP(AM842,OpenSect!$A$1:$D$11,4),IF(AJ842="u",VLOOKUP(AM842,UpHill!$A$1:$D$35,4),IF(AJ842="d",VLOOKUP(AM842,DownHill!$A$1:$D$29,4),IF(AJ842="f",VLOOKUP(AM842,FlatUnd!$A$2:$D$30,4),IF(AJ842="t",VLOOKUP(AM842,TimeAdd!$A$1:$D$18,4),IF(AJ842="l",VLOOKUP(AM842,SLimit!$A$1:$D$8,4),AP841)))))),AP841)</f>
        <v>20</v>
      </c>
      <c r="AQ842" s="53" t="str">
        <f t="shared" si="749"/>
        <v>60</v>
      </c>
      <c r="AR842" s="54" t="str">
        <f t="shared" si="750"/>
        <v xml:space="preserve">Y-Junction. Turn RIGHT on Milburn street. </v>
      </c>
      <c r="AS842" s="55"/>
      <c r="AT842" s="55"/>
      <c r="AU842" s="56">
        <f>IF(GroupStTimes!$A$8=0,MIN(CB842,CD842,CF842),MIN(BZ842,CB842,CD842,CF842))</f>
        <v>0.58384259259259297</v>
      </c>
      <c r="AV842" s="56">
        <f>IF(GroupStTimes!$A$8=0,MAX(CC842,CE842,CG842),MAX(CA842,CC842,CE842,CG842))</f>
        <v>0.62967592592592603</v>
      </c>
      <c r="AW842" s="57" t="str">
        <f t="shared" si="751"/>
        <v/>
      </c>
      <c r="AX842" s="58" t="str">
        <f t="shared" si="752"/>
        <v/>
      </c>
      <c r="AY842" s="58" t="str">
        <f t="shared" si="753"/>
        <v/>
      </c>
      <c r="AZ842" s="31">
        <f t="shared" si="754"/>
        <v>284.05</v>
      </c>
      <c r="BA842" s="59">
        <f t="shared" si="755"/>
        <v>0.59960648148148177</v>
      </c>
      <c r="BB842" s="59">
        <f t="shared" si="756"/>
        <v>0.6051620370370373</v>
      </c>
      <c r="BC842" s="59">
        <f t="shared" si="757"/>
        <v>0.58315972222222257</v>
      </c>
      <c r="BD842" s="59">
        <f t="shared" si="758"/>
        <v>0.62899305555555562</v>
      </c>
      <c r="BE842" s="59">
        <f t="shared" si="759"/>
        <v>0.60565972222222242</v>
      </c>
      <c r="BF842" s="59">
        <f t="shared" si="760"/>
        <v>0.61607638888888905</v>
      </c>
      <c r="BG842" s="59">
        <f t="shared" si="761"/>
        <v>0.61085648148148142</v>
      </c>
      <c r="BH842" s="59">
        <f t="shared" si="762"/>
        <v>0.61016203703703698</v>
      </c>
      <c r="BI842" s="31">
        <f t="shared" si="763"/>
        <v>0.49000000000000909</v>
      </c>
      <c r="BJ842" s="61">
        <f t="shared" si="764"/>
        <v>1.6333333333333637E-2</v>
      </c>
      <c r="BK842" s="61">
        <f t="shared" si="765"/>
        <v>1.6333333333333637E-2</v>
      </c>
      <c r="BL842" s="61">
        <f t="shared" si="766"/>
        <v>1.6333333333333637E-2</v>
      </c>
      <c r="BM842" s="61">
        <f t="shared" si="767"/>
        <v>1.6333333333333637E-2</v>
      </c>
      <c r="BN842" s="62">
        <f t="shared" si="768"/>
        <v>0</v>
      </c>
      <c r="BO842" s="62">
        <f t="shared" si="769"/>
        <v>0</v>
      </c>
      <c r="BP842" s="62">
        <f t="shared" si="770"/>
        <v>59</v>
      </c>
      <c r="BQ842" s="62">
        <f t="shared" si="771"/>
        <v>0</v>
      </c>
      <c r="BR842" s="62">
        <f t="shared" si="772"/>
        <v>0</v>
      </c>
      <c r="BS842" s="62">
        <f t="shared" si="773"/>
        <v>59</v>
      </c>
      <c r="BT842" s="62">
        <f t="shared" si="774"/>
        <v>0</v>
      </c>
      <c r="BU842" s="62">
        <f t="shared" si="775"/>
        <v>0</v>
      </c>
      <c r="BV842" s="62">
        <f t="shared" si="776"/>
        <v>59</v>
      </c>
      <c r="BW842" s="62">
        <f t="shared" si="777"/>
        <v>0</v>
      </c>
      <c r="BX842" s="62">
        <f t="shared" si="778"/>
        <v>0</v>
      </c>
      <c r="BY842" s="62">
        <f t="shared" si="779"/>
        <v>59</v>
      </c>
      <c r="BZ842" s="63">
        <f t="shared" si="780"/>
        <v>0.60028935185185217</v>
      </c>
      <c r="CA842" s="63">
        <f t="shared" si="781"/>
        <v>0.60584490740740771</v>
      </c>
      <c r="CB842" s="63">
        <f t="shared" si="782"/>
        <v>0.58384259259259297</v>
      </c>
      <c r="CC842" s="63">
        <f t="shared" si="783"/>
        <v>0.62967592592592603</v>
      </c>
      <c r="CD842" s="63">
        <f t="shared" si="784"/>
        <v>0.60634259259259282</v>
      </c>
      <c r="CE842" s="63">
        <f t="shared" si="785"/>
        <v>0.61675925925925945</v>
      </c>
      <c r="CF842" s="63">
        <f t="shared" si="786"/>
        <v>0.61153935185185182</v>
      </c>
      <c r="CG842" s="63">
        <f t="shared" si="787"/>
        <v>0.61084490740740738</v>
      </c>
      <c r="CH842" s="36"/>
      <c r="CI842" s="36"/>
      <c r="CJ842" s="36"/>
      <c r="CK842" s="36"/>
      <c r="CL842" s="60">
        <v>60</v>
      </c>
    </row>
    <row r="843" spans="1:90" ht="28.5" customHeight="1" x14ac:dyDescent="0.25">
      <c r="A843" s="16">
        <v>71</v>
      </c>
      <c r="C843" s="37" t="s">
        <v>25</v>
      </c>
      <c r="D843" s="37">
        <v>30</v>
      </c>
      <c r="E843" s="40" t="e">
        <f>284.72/F843</f>
        <v>#DIV/0!</v>
      </c>
      <c r="F843" s="83"/>
      <c r="G843" s="44">
        <v>287.66000000000003</v>
      </c>
      <c r="H843" s="44">
        <f t="shared" si="741"/>
        <v>284.82</v>
      </c>
      <c r="I843" s="83">
        <v>284.72000000000003</v>
      </c>
      <c r="J843" s="88">
        <f t="shared" si="735"/>
        <v>-4.4488152102630055E-4</v>
      </c>
      <c r="K843" s="44">
        <f t="shared" si="736"/>
        <v>-0.12666666666660831</v>
      </c>
      <c r="L843" s="76" t="s">
        <v>1201</v>
      </c>
      <c r="M843" s="122" t="s">
        <v>1229</v>
      </c>
      <c r="N843" s="46">
        <f t="shared" si="747"/>
        <v>284.84666666666664</v>
      </c>
      <c r="O843" s="46">
        <f t="shared" si="790"/>
        <v>0.1</v>
      </c>
      <c r="P843" s="78">
        <v>284.82000000000005</v>
      </c>
      <c r="Q843" s="39">
        <f t="shared" si="791"/>
        <v>-2.8700000000000006</v>
      </c>
      <c r="R843" s="78">
        <v>287.66000000000003</v>
      </c>
      <c r="S843" s="39">
        <f t="shared" si="792"/>
        <v>-2.8700000000000006</v>
      </c>
      <c r="T843" s="77">
        <v>287.7</v>
      </c>
      <c r="U843" s="47" t="str">
        <f t="shared" si="788"/>
        <v/>
      </c>
      <c r="V843" s="47" t="str">
        <f t="shared" si="789"/>
        <v/>
      </c>
      <c r="W843" s="50"/>
      <c r="X843" s="50"/>
      <c r="Y843" s="50"/>
      <c r="Z843" s="50"/>
      <c r="AA843" s="50"/>
      <c r="AB843" s="50"/>
      <c r="AC843" s="50"/>
      <c r="AD843" s="50"/>
      <c r="AE843" s="51">
        <f t="shared" si="742"/>
        <v>71</v>
      </c>
      <c r="AF843" s="51" t="str">
        <f t="shared" si="743"/>
        <v/>
      </c>
      <c r="AG843" s="51" t="str">
        <f t="shared" si="744"/>
        <v>o</v>
      </c>
      <c r="AH843" s="51">
        <f t="shared" si="745"/>
        <v>30</v>
      </c>
      <c r="AI843" s="52">
        <f t="shared" si="746"/>
        <v>284.82</v>
      </c>
      <c r="AJ843" s="51" t="s">
        <v>25</v>
      </c>
      <c r="AK843" s="53"/>
      <c r="AL843" s="52"/>
      <c r="AM843" s="53">
        <f t="shared" si="748"/>
        <v>30</v>
      </c>
      <c r="AN843" s="53">
        <f>IF(AJ843&lt;&gt;"",IF(AJ843="o",VLOOKUP(AM843,OpenSect!$A$1:$D$11,2),IF(AJ843="u",VLOOKUP(AM843,UpHill!$A$1:$D$35,2),IF(AJ843="d",VLOOKUP(AM843,DownHill!$A$1:$D$29,2),IF(AJ843="f",VLOOKUP(AM843,FlatUnd!$A$2:$D$30,2),IF(AJ843="t",VLOOKUP(AM843,TimeAdd!$A$1:$D$176,2),IF(AJ843="l",VLOOKUP(AM843,SLimit!$A$1:$D$8,2),AN842)))))),AN842)</f>
        <v>30</v>
      </c>
      <c r="AO843" s="53">
        <f>IF(AJ843&lt;&gt;"",IF(AJ843="o",VLOOKUP(AM843,OpenSect!$A$1:$D$11,3),IF(AJ843="u",VLOOKUP(AM843,UpHill!$A$1:$D$35,3),IF(AJ843="d",VLOOKUP(AM843,DownHill!$A$3:$D$29,3),IF(AJ843="f",VLOOKUP(AM843,FlatUnd!$A$2:$D$30,3),IF(AJ843="t",VLOOKUP(AM843,TimeAdd!$A$1:$D$18,3),IF(AJ843="l",VLOOKUP(AM843,SLimit!$A$1:$D$8,3),AO842)))))),AO842)</f>
        <v>30</v>
      </c>
      <c r="AP843" s="53">
        <f>IF(AJ843&lt;&gt;"",IF(AJ843="o",VLOOKUP(AM843,OpenSect!$A$1:$D$11,4),IF(AJ843="u",VLOOKUP(AM843,UpHill!$A$1:$D$35,4),IF(AJ843="d",VLOOKUP(AM843,DownHill!$A$1:$D$29,4),IF(AJ843="f",VLOOKUP(AM843,FlatUnd!$A$2:$D$30,4),IF(AJ843="t",VLOOKUP(AM843,TimeAdd!$A$1:$D$18,4),IF(AJ843="l",VLOOKUP(AM843,SLimit!$A$1:$D$8,4),AP842)))))),AP842)</f>
        <v>30</v>
      </c>
      <c r="AQ843" s="53" t="str">
        <f t="shared" si="749"/>
        <v>60</v>
      </c>
      <c r="AR843" s="54" t="str">
        <f t="shared" si="750"/>
        <v>Warning. Speed Bumps</v>
      </c>
      <c r="AS843" s="55"/>
      <c r="AT843" s="55"/>
      <c r="AU843" s="56">
        <f>IF(GroupStTimes!$A$8=0,MIN(CB843,CD843,CF843),MIN(BZ843,CB843,CD843,CF843))</f>
        <v>0.58442129629629669</v>
      </c>
      <c r="AV843" s="56">
        <f>IF(GroupStTimes!$A$8=0,MAX(CC843,CE843,CG843),MAX(CA843,CC843,CE843,CG843))</f>
        <v>0.63025462962962975</v>
      </c>
      <c r="AW843" s="57" t="str">
        <f t="shared" si="751"/>
        <v/>
      </c>
      <c r="AX843" s="58" t="str">
        <f t="shared" si="752"/>
        <v/>
      </c>
      <c r="AY843" s="58" t="str">
        <f t="shared" si="753"/>
        <v/>
      </c>
      <c r="AZ843" s="31">
        <f t="shared" si="754"/>
        <v>284.54000000000002</v>
      </c>
      <c r="BA843" s="59">
        <f t="shared" si="755"/>
        <v>0.60028935185185217</v>
      </c>
      <c r="BB843" s="59">
        <f t="shared" si="756"/>
        <v>0.60584490740740771</v>
      </c>
      <c r="BC843" s="59">
        <f t="shared" si="757"/>
        <v>0.58384259259259297</v>
      </c>
      <c r="BD843" s="59">
        <f t="shared" si="758"/>
        <v>0.62967592592592603</v>
      </c>
      <c r="BE843" s="59">
        <f t="shared" si="759"/>
        <v>0.60634259259259282</v>
      </c>
      <c r="BF843" s="59">
        <f t="shared" si="760"/>
        <v>0.61675925925925945</v>
      </c>
      <c r="BG843" s="59">
        <f t="shared" si="761"/>
        <v>0.61153935185185182</v>
      </c>
      <c r="BH843" s="59">
        <f t="shared" si="762"/>
        <v>0.61084490740740738</v>
      </c>
      <c r="BI843" s="31">
        <f t="shared" si="763"/>
        <v>0.27999999999997272</v>
      </c>
      <c r="BJ843" s="61">
        <f t="shared" si="764"/>
        <v>1.3999999999998635E-2</v>
      </c>
      <c r="BK843" s="61">
        <f t="shared" si="765"/>
        <v>1.3999999999998635E-2</v>
      </c>
      <c r="BL843" s="61">
        <f t="shared" si="766"/>
        <v>1.3999999999998635E-2</v>
      </c>
      <c r="BM843" s="61">
        <f t="shared" si="767"/>
        <v>1.3999999999998635E-2</v>
      </c>
      <c r="BN843" s="62">
        <f t="shared" si="768"/>
        <v>0</v>
      </c>
      <c r="BO843" s="62">
        <f t="shared" si="769"/>
        <v>0</v>
      </c>
      <c r="BP843" s="62">
        <f t="shared" si="770"/>
        <v>50</v>
      </c>
      <c r="BQ843" s="62">
        <f t="shared" si="771"/>
        <v>0</v>
      </c>
      <c r="BR843" s="62">
        <f t="shared" si="772"/>
        <v>0</v>
      </c>
      <c r="BS843" s="62">
        <f t="shared" si="773"/>
        <v>50</v>
      </c>
      <c r="BT843" s="62">
        <f t="shared" si="774"/>
        <v>0</v>
      </c>
      <c r="BU843" s="62">
        <f t="shared" si="775"/>
        <v>0</v>
      </c>
      <c r="BV843" s="62">
        <f t="shared" si="776"/>
        <v>50</v>
      </c>
      <c r="BW843" s="62">
        <f t="shared" si="777"/>
        <v>0</v>
      </c>
      <c r="BX843" s="62">
        <f t="shared" si="778"/>
        <v>0</v>
      </c>
      <c r="BY843" s="62">
        <f t="shared" si="779"/>
        <v>50</v>
      </c>
      <c r="BZ843" s="63">
        <f t="shared" si="780"/>
        <v>0.60086805555555589</v>
      </c>
      <c r="CA843" s="63">
        <f t="shared" si="781"/>
        <v>0.60642361111111143</v>
      </c>
      <c r="CB843" s="63">
        <f t="shared" si="782"/>
        <v>0.58442129629629669</v>
      </c>
      <c r="CC843" s="63">
        <f t="shared" si="783"/>
        <v>0.63025462962962975</v>
      </c>
      <c r="CD843" s="63">
        <f t="shared" si="784"/>
        <v>0.60692129629629654</v>
      </c>
      <c r="CE843" s="63">
        <f t="shared" si="785"/>
        <v>0.61733796296296317</v>
      </c>
      <c r="CF843" s="63">
        <f t="shared" si="786"/>
        <v>0.61211805555555554</v>
      </c>
      <c r="CG843" s="63">
        <f t="shared" si="787"/>
        <v>0.6114236111111111</v>
      </c>
      <c r="CH843" s="36"/>
      <c r="CI843" s="36"/>
      <c r="CJ843" s="36"/>
      <c r="CK843" s="36"/>
      <c r="CL843" s="60">
        <v>60</v>
      </c>
    </row>
    <row r="844" spans="1:90" ht="28.5" customHeight="1" x14ac:dyDescent="0.25">
      <c r="A844" s="16">
        <v>71</v>
      </c>
      <c r="C844" s="37"/>
      <c r="D844" s="37"/>
      <c r="E844" s="40"/>
      <c r="F844" s="83"/>
      <c r="G844" s="44">
        <v>287.89999999999998</v>
      </c>
      <c r="H844" s="44">
        <f t="shared" si="741"/>
        <v>285.06</v>
      </c>
      <c r="I844" s="83">
        <v>284.97000000000003</v>
      </c>
      <c r="J844" s="88">
        <f t="shared" si="735"/>
        <v>-4.0939981986390633E-4</v>
      </c>
      <c r="K844" s="44">
        <f t="shared" si="736"/>
        <v>-0.1166666666666174</v>
      </c>
      <c r="L844" s="76" t="s">
        <v>1201</v>
      </c>
      <c r="M844" s="122" t="s">
        <v>1229</v>
      </c>
      <c r="N844" s="46">
        <f t="shared" si="747"/>
        <v>285.08666666666664</v>
      </c>
      <c r="O844" s="46">
        <f t="shared" si="790"/>
        <v>0.1</v>
      </c>
      <c r="P844" s="78">
        <v>285.07</v>
      </c>
      <c r="Q844" s="39">
        <f t="shared" si="791"/>
        <v>-2.8700000000000006</v>
      </c>
      <c r="R844" s="78">
        <v>287.89999999999998</v>
      </c>
      <c r="S844" s="39">
        <f t="shared" si="792"/>
        <v>-2.8700000000000006</v>
      </c>
      <c r="T844" s="77">
        <v>287.93</v>
      </c>
      <c r="U844" s="47" t="str">
        <f t="shared" si="788"/>
        <v/>
      </c>
      <c r="V844" s="47" t="str">
        <f t="shared" si="789"/>
        <v/>
      </c>
      <c r="W844" s="50"/>
      <c r="X844" s="50"/>
      <c r="Y844" s="50"/>
      <c r="Z844" s="50"/>
      <c r="AA844" s="50"/>
      <c r="AB844" s="50"/>
      <c r="AC844" s="50"/>
      <c r="AD844" s="50"/>
      <c r="AE844" s="51">
        <f t="shared" si="742"/>
        <v>71</v>
      </c>
      <c r="AF844" s="51" t="str">
        <f t="shared" si="743"/>
        <v/>
      </c>
      <c r="AG844" s="51" t="str">
        <f t="shared" si="744"/>
        <v/>
      </c>
      <c r="AH844" s="51" t="str">
        <f t="shared" si="745"/>
        <v/>
      </c>
      <c r="AI844" s="52">
        <f t="shared" si="746"/>
        <v>285.06</v>
      </c>
      <c r="AJ844" s="51"/>
      <c r="AK844" s="53"/>
      <c r="AL844" s="52"/>
      <c r="AM844" s="53">
        <f t="shared" si="748"/>
        <v>30</v>
      </c>
      <c r="AN844" s="53">
        <f>IF(AJ844&lt;&gt;"",IF(AJ844="o",VLOOKUP(AM844,OpenSect!$A$1:$D$11,2),IF(AJ844="u",VLOOKUP(AM844,UpHill!$A$1:$D$35,2),IF(AJ844="d",VLOOKUP(AM844,DownHill!$A$1:$D$29,2),IF(AJ844="f",VLOOKUP(AM844,FlatUnd!$A$2:$D$30,2),IF(AJ844="t",VLOOKUP(AM844,TimeAdd!$A$1:$D$176,2),IF(AJ844="l",VLOOKUP(AM844,SLimit!$A$1:$D$8,2),AN843)))))),AN843)</f>
        <v>30</v>
      </c>
      <c r="AO844" s="53">
        <f>IF(AJ844&lt;&gt;"",IF(AJ844="o",VLOOKUP(AM844,OpenSect!$A$1:$D$11,3),IF(AJ844="u",VLOOKUP(AM844,UpHill!$A$1:$D$35,3),IF(AJ844="d",VLOOKUP(AM844,DownHill!$A$3:$D$29,3),IF(AJ844="f",VLOOKUP(AM844,FlatUnd!$A$2:$D$30,3),IF(AJ844="t",VLOOKUP(AM844,TimeAdd!$A$1:$D$18,3),IF(AJ844="l",VLOOKUP(AM844,SLimit!$A$1:$D$8,3),AO843)))))),AO843)</f>
        <v>30</v>
      </c>
      <c r="AP844" s="53">
        <f>IF(AJ844&lt;&gt;"",IF(AJ844="o",VLOOKUP(AM844,OpenSect!$A$1:$D$11,4),IF(AJ844="u",VLOOKUP(AM844,UpHill!$A$1:$D$35,4),IF(AJ844="d",VLOOKUP(AM844,DownHill!$A$1:$D$29,4),IF(AJ844="f",VLOOKUP(AM844,FlatUnd!$A$2:$D$30,4),IF(AJ844="t",VLOOKUP(AM844,TimeAdd!$A$1:$D$18,4),IF(AJ844="l",VLOOKUP(AM844,SLimit!$A$1:$D$8,4),AP843)))))),AP843)</f>
        <v>30</v>
      </c>
      <c r="AQ844" s="53" t="str">
        <f t="shared" si="749"/>
        <v>60</v>
      </c>
      <c r="AR844" s="54" t="str">
        <f t="shared" si="750"/>
        <v>Warning. Speed Bumps</v>
      </c>
      <c r="AS844" s="55"/>
      <c r="AT844" s="55"/>
      <c r="AU844" s="56">
        <f>IF(GroupStTimes!$A$8=0,MIN(CB844,CD844,CF844),MIN(BZ844,CB844,CD844,CF844))</f>
        <v>0.58475694444444482</v>
      </c>
      <c r="AV844" s="56">
        <f>IF(GroupStTimes!$A$8=0,MAX(CC844,CE844,CG844),MAX(CA844,CC844,CE844,CG844))</f>
        <v>0.63059027777777787</v>
      </c>
      <c r="AW844" s="57" t="str">
        <f t="shared" si="751"/>
        <v/>
      </c>
      <c r="AX844" s="58" t="str">
        <f t="shared" si="752"/>
        <v/>
      </c>
      <c r="AY844" s="58" t="str">
        <f t="shared" si="753"/>
        <v/>
      </c>
      <c r="AZ844" s="31">
        <f t="shared" si="754"/>
        <v>284.82</v>
      </c>
      <c r="BA844" s="59">
        <f t="shared" si="755"/>
        <v>0.60086805555555589</v>
      </c>
      <c r="BB844" s="59">
        <f t="shared" si="756"/>
        <v>0.60642361111111143</v>
      </c>
      <c r="BC844" s="59">
        <f t="shared" si="757"/>
        <v>0.58442129629629669</v>
      </c>
      <c r="BD844" s="59">
        <f t="shared" si="758"/>
        <v>0.63025462962962975</v>
      </c>
      <c r="BE844" s="59">
        <f t="shared" si="759"/>
        <v>0.60692129629629654</v>
      </c>
      <c r="BF844" s="59">
        <f t="shared" si="760"/>
        <v>0.61733796296296317</v>
      </c>
      <c r="BG844" s="59">
        <f t="shared" si="761"/>
        <v>0.61211805555555554</v>
      </c>
      <c r="BH844" s="59">
        <f t="shared" si="762"/>
        <v>0.6114236111111111</v>
      </c>
      <c r="BI844" s="31">
        <f t="shared" si="763"/>
        <v>0.24000000000000909</v>
      </c>
      <c r="BJ844" s="61">
        <f t="shared" si="764"/>
        <v>8.0000000000003037E-3</v>
      </c>
      <c r="BK844" s="61">
        <f t="shared" si="765"/>
        <v>8.0000000000003037E-3</v>
      </c>
      <c r="BL844" s="61">
        <f t="shared" si="766"/>
        <v>8.0000000000003037E-3</v>
      </c>
      <c r="BM844" s="61">
        <f t="shared" si="767"/>
        <v>8.0000000000003037E-3</v>
      </c>
      <c r="BN844" s="62">
        <f t="shared" si="768"/>
        <v>0</v>
      </c>
      <c r="BO844" s="62">
        <f t="shared" si="769"/>
        <v>0</v>
      </c>
      <c r="BP844" s="62">
        <f t="shared" si="770"/>
        <v>29</v>
      </c>
      <c r="BQ844" s="62">
        <f t="shared" si="771"/>
        <v>0</v>
      </c>
      <c r="BR844" s="62">
        <f t="shared" si="772"/>
        <v>0</v>
      </c>
      <c r="BS844" s="62">
        <f t="shared" si="773"/>
        <v>29</v>
      </c>
      <c r="BT844" s="62">
        <f t="shared" si="774"/>
        <v>0</v>
      </c>
      <c r="BU844" s="62">
        <f t="shared" si="775"/>
        <v>0</v>
      </c>
      <c r="BV844" s="62">
        <f t="shared" si="776"/>
        <v>29</v>
      </c>
      <c r="BW844" s="62">
        <f t="shared" si="777"/>
        <v>0</v>
      </c>
      <c r="BX844" s="62">
        <f t="shared" si="778"/>
        <v>0</v>
      </c>
      <c r="BY844" s="62">
        <f t="shared" si="779"/>
        <v>29</v>
      </c>
      <c r="BZ844" s="63">
        <f t="shared" si="780"/>
        <v>0.60120370370370402</v>
      </c>
      <c r="CA844" s="63">
        <f t="shared" si="781"/>
        <v>0.60675925925925955</v>
      </c>
      <c r="CB844" s="63">
        <f t="shared" si="782"/>
        <v>0.58475694444444482</v>
      </c>
      <c r="CC844" s="63">
        <f t="shared" si="783"/>
        <v>0.63059027777777787</v>
      </c>
      <c r="CD844" s="63">
        <f t="shared" si="784"/>
        <v>0.60725694444444467</v>
      </c>
      <c r="CE844" s="63">
        <f t="shared" si="785"/>
        <v>0.6176736111111113</v>
      </c>
      <c r="CF844" s="63">
        <f t="shared" si="786"/>
        <v>0.61245370370370367</v>
      </c>
      <c r="CG844" s="63">
        <f t="shared" si="787"/>
        <v>0.61175925925925922</v>
      </c>
      <c r="CH844" s="36"/>
      <c r="CI844" s="36"/>
      <c r="CJ844" s="36"/>
      <c r="CK844" s="36"/>
      <c r="CL844" s="60">
        <v>60</v>
      </c>
    </row>
    <row r="845" spans="1:90" ht="28.5" customHeight="1" x14ac:dyDescent="0.25">
      <c r="A845" s="16">
        <v>71</v>
      </c>
      <c r="C845" s="37" t="s">
        <v>25</v>
      </c>
      <c r="D845" s="37">
        <v>30</v>
      </c>
      <c r="E845" s="40"/>
      <c r="F845" s="83"/>
      <c r="G845" s="44">
        <v>288.11</v>
      </c>
      <c r="H845" s="44">
        <f t="shared" si="741"/>
        <v>285.27</v>
      </c>
      <c r="I845" s="83">
        <v>285.18</v>
      </c>
      <c r="J845" s="88">
        <f t="shared" si="735"/>
        <v>-4.2078687144962669E-4</v>
      </c>
      <c r="K845" s="44">
        <f t="shared" si="736"/>
        <v>-0.12000000000000455</v>
      </c>
      <c r="L845" s="76" t="s">
        <v>1202</v>
      </c>
      <c r="M845" s="122" t="s">
        <v>1229</v>
      </c>
      <c r="N845" s="46">
        <f t="shared" si="747"/>
        <v>285.3</v>
      </c>
      <c r="O845" s="46">
        <f t="shared" si="790"/>
        <v>0.1</v>
      </c>
      <c r="P845" s="78">
        <v>285.28000000000003</v>
      </c>
      <c r="Q845" s="39">
        <f t="shared" si="791"/>
        <v>-2.8700000000000006</v>
      </c>
      <c r="R845" s="78">
        <v>288.11</v>
      </c>
      <c r="S845" s="39">
        <f t="shared" si="792"/>
        <v>-2.8700000000000006</v>
      </c>
      <c r="T845" s="77">
        <v>288.14999999999998</v>
      </c>
      <c r="U845" s="47" t="str">
        <f t="shared" si="788"/>
        <v/>
      </c>
      <c r="V845" s="47" t="str">
        <f t="shared" si="789"/>
        <v/>
      </c>
      <c r="W845" s="50"/>
      <c r="X845" s="50"/>
      <c r="Y845" s="50"/>
      <c r="Z845" s="50"/>
      <c r="AA845" s="50"/>
      <c r="AB845" s="50"/>
      <c r="AC845" s="50"/>
      <c r="AD845" s="50"/>
      <c r="AE845" s="51">
        <f t="shared" si="742"/>
        <v>71</v>
      </c>
      <c r="AF845" s="51" t="str">
        <f t="shared" si="743"/>
        <v/>
      </c>
      <c r="AG845" s="51" t="str">
        <f t="shared" si="744"/>
        <v>o</v>
      </c>
      <c r="AH845" s="51">
        <f t="shared" si="745"/>
        <v>30</v>
      </c>
      <c r="AI845" s="52">
        <f t="shared" si="746"/>
        <v>285.27</v>
      </c>
      <c r="AJ845" s="51" t="s">
        <v>25</v>
      </c>
      <c r="AK845" s="53"/>
      <c r="AL845" s="52"/>
      <c r="AM845" s="53">
        <f t="shared" si="748"/>
        <v>30</v>
      </c>
      <c r="AN845" s="53">
        <f>IF(AJ845&lt;&gt;"",IF(AJ845="o",VLOOKUP(AM845,OpenSect!$A$1:$D$11,2),IF(AJ845="u",VLOOKUP(AM845,UpHill!$A$1:$D$35,2),IF(AJ845="d",VLOOKUP(AM845,DownHill!$A$1:$D$29,2),IF(AJ845="f",VLOOKUP(AM845,FlatUnd!$A$2:$D$30,2),IF(AJ845="t",VLOOKUP(AM845,TimeAdd!$A$1:$D$176,2),IF(AJ845="l",VLOOKUP(AM845,SLimit!$A$1:$D$8,2),AN844)))))),AN844)</f>
        <v>30</v>
      </c>
      <c r="AO845" s="53">
        <f>IF(AJ845&lt;&gt;"",IF(AJ845="o",VLOOKUP(AM845,OpenSect!$A$1:$D$11,3),IF(AJ845="u",VLOOKUP(AM845,UpHill!$A$1:$D$35,3),IF(AJ845="d",VLOOKUP(AM845,DownHill!$A$3:$D$29,3),IF(AJ845="f",VLOOKUP(AM845,FlatUnd!$A$2:$D$30,3),IF(AJ845="t",VLOOKUP(AM845,TimeAdd!$A$1:$D$18,3),IF(AJ845="l",VLOOKUP(AM845,SLimit!$A$1:$D$8,3),AO844)))))),AO844)</f>
        <v>30</v>
      </c>
      <c r="AP845" s="53">
        <f>IF(AJ845&lt;&gt;"",IF(AJ845="o",VLOOKUP(AM845,OpenSect!$A$1:$D$11,4),IF(AJ845="u",VLOOKUP(AM845,UpHill!$A$1:$D$35,4),IF(AJ845="d",VLOOKUP(AM845,DownHill!$A$1:$D$29,4),IF(AJ845="f",VLOOKUP(AM845,FlatUnd!$A$2:$D$30,4),IF(AJ845="t",VLOOKUP(AM845,TimeAdd!$A$1:$D$18,4),IF(AJ845="l",VLOOKUP(AM845,SLimit!$A$1:$D$8,4),AP844)))))),AP844)</f>
        <v>30</v>
      </c>
      <c r="AQ845" s="53" t="str">
        <f t="shared" si="749"/>
        <v>60</v>
      </c>
      <c r="AR845" s="54" t="str">
        <f t="shared" si="750"/>
        <v>STOP.  Turn LEFT on Brodigan Ave.</v>
      </c>
      <c r="AS845" s="55"/>
      <c r="AT845" s="55"/>
      <c r="AU845" s="56">
        <f>IF(GroupStTimes!$A$8=0,MIN(CB845,CD845,CF845),MIN(BZ845,CB845,CD845,CF845))</f>
        <v>0.58504629629629668</v>
      </c>
      <c r="AV845" s="56">
        <f>IF(GroupStTimes!$A$8=0,MAX(CC845,CE845,CG845),MAX(CA845,CC845,CE845,CG845))</f>
        <v>0.63087962962962973</v>
      </c>
      <c r="AW845" s="57" t="str">
        <f t="shared" si="751"/>
        <v/>
      </c>
      <c r="AX845" s="58" t="str">
        <f t="shared" si="752"/>
        <v/>
      </c>
      <c r="AY845" s="58" t="str">
        <f t="shared" si="753"/>
        <v/>
      </c>
      <c r="AZ845" s="31">
        <f t="shared" si="754"/>
        <v>284.82</v>
      </c>
      <c r="BA845" s="59">
        <f t="shared" si="755"/>
        <v>0.60086805555555589</v>
      </c>
      <c r="BB845" s="59">
        <f t="shared" si="756"/>
        <v>0.60642361111111143</v>
      </c>
      <c r="BC845" s="59">
        <f t="shared" si="757"/>
        <v>0.58442129629629669</v>
      </c>
      <c r="BD845" s="59">
        <f t="shared" si="758"/>
        <v>0.63025462962962975</v>
      </c>
      <c r="BE845" s="59">
        <f t="shared" si="759"/>
        <v>0.60692129629629654</v>
      </c>
      <c r="BF845" s="59">
        <f t="shared" si="760"/>
        <v>0.61733796296296317</v>
      </c>
      <c r="BG845" s="59">
        <f t="shared" si="761"/>
        <v>0.61211805555555554</v>
      </c>
      <c r="BH845" s="59">
        <f t="shared" si="762"/>
        <v>0.6114236111111111</v>
      </c>
      <c r="BI845" s="31">
        <f t="shared" si="763"/>
        <v>0.44999999999998863</v>
      </c>
      <c r="BJ845" s="61">
        <f t="shared" si="764"/>
        <v>1.4999999999999621E-2</v>
      </c>
      <c r="BK845" s="61">
        <f t="shared" si="765"/>
        <v>1.4999999999999621E-2</v>
      </c>
      <c r="BL845" s="61">
        <f t="shared" si="766"/>
        <v>1.4999999999999621E-2</v>
      </c>
      <c r="BM845" s="61">
        <f t="shared" si="767"/>
        <v>1.4999999999999621E-2</v>
      </c>
      <c r="BN845" s="62">
        <f t="shared" si="768"/>
        <v>0</v>
      </c>
      <c r="BO845" s="62">
        <f t="shared" si="769"/>
        <v>0</v>
      </c>
      <c r="BP845" s="62">
        <f t="shared" si="770"/>
        <v>54</v>
      </c>
      <c r="BQ845" s="62">
        <f t="shared" si="771"/>
        <v>0</v>
      </c>
      <c r="BR845" s="62">
        <f t="shared" si="772"/>
        <v>0</v>
      </c>
      <c r="BS845" s="62">
        <f t="shared" si="773"/>
        <v>54</v>
      </c>
      <c r="BT845" s="62">
        <f t="shared" si="774"/>
        <v>0</v>
      </c>
      <c r="BU845" s="62">
        <f t="shared" si="775"/>
        <v>0</v>
      </c>
      <c r="BV845" s="62">
        <f t="shared" si="776"/>
        <v>54</v>
      </c>
      <c r="BW845" s="62">
        <f t="shared" si="777"/>
        <v>0</v>
      </c>
      <c r="BX845" s="62">
        <f t="shared" si="778"/>
        <v>0</v>
      </c>
      <c r="BY845" s="62">
        <f t="shared" si="779"/>
        <v>54</v>
      </c>
      <c r="BZ845" s="63">
        <f t="shared" si="780"/>
        <v>0.60149305555555588</v>
      </c>
      <c r="CA845" s="63">
        <f t="shared" si="781"/>
        <v>0.60704861111111141</v>
      </c>
      <c r="CB845" s="63">
        <f t="shared" si="782"/>
        <v>0.58504629629629668</v>
      </c>
      <c r="CC845" s="63">
        <f t="shared" si="783"/>
        <v>0.63087962962962973</v>
      </c>
      <c r="CD845" s="63">
        <f t="shared" si="784"/>
        <v>0.60754629629629653</v>
      </c>
      <c r="CE845" s="63">
        <f t="shared" si="785"/>
        <v>0.61796296296296316</v>
      </c>
      <c r="CF845" s="63">
        <f t="shared" si="786"/>
        <v>0.61274305555555553</v>
      </c>
      <c r="CG845" s="63">
        <f t="shared" si="787"/>
        <v>0.61204861111111108</v>
      </c>
      <c r="CH845" s="36"/>
      <c r="CI845" s="36"/>
      <c r="CJ845" s="36"/>
      <c r="CK845" s="36"/>
      <c r="CL845" s="60">
        <v>60</v>
      </c>
    </row>
    <row r="846" spans="1:90" ht="40.5" x14ac:dyDescent="0.25">
      <c r="A846" s="16">
        <v>71</v>
      </c>
      <c r="C846" s="37" t="s">
        <v>25</v>
      </c>
      <c r="D846" s="37">
        <v>30</v>
      </c>
      <c r="E846" s="40"/>
      <c r="F846" s="83"/>
      <c r="G846" s="44">
        <v>288.89</v>
      </c>
      <c r="H846" s="44">
        <f t="shared" si="741"/>
        <v>286.05</v>
      </c>
      <c r="I846" s="83">
        <v>285.95999999999998</v>
      </c>
      <c r="J846" s="88">
        <f t="shared" ref="J846:J851" si="793">IF(N846="","",IF((I846)=0,0,((I846)-(N846))/(I846)))</f>
        <v>-4.1963911036510196E-4</v>
      </c>
      <c r="K846" s="44">
        <f t="shared" ref="K846:K851" si="794">(I846)-(N846)</f>
        <v>-0.12000000000000455</v>
      </c>
      <c r="L846" s="76" t="s">
        <v>1203</v>
      </c>
      <c r="M846" s="122" t="s">
        <v>1229</v>
      </c>
      <c r="N846" s="46">
        <f t="shared" si="747"/>
        <v>286.08</v>
      </c>
      <c r="O846" s="46">
        <f t="shared" si="790"/>
        <v>0.1</v>
      </c>
      <c r="P846" s="78">
        <v>286.06</v>
      </c>
      <c r="Q846" s="39">
        <f t="shared" si="791"/>
        <v>-2.8700000000000006</v>
      </c>
      <c r="R846" s="78">
        <v>288.89</v>
      </c>
      <c r="S846" s="39">
        <f t="shared" si="792"/>
        <v>-2.8700000000000006</v>
      </c>
      <c r="T846" s="77">
        <v>288.93</v>
      </c>
      <c r="U846" s="47" t="str">
        <f t="shared" si="788"/>
        <v/>
      </c>
      <c r="V846" s="47" t="str">
        <f t="shared" si="789"/>
        <v/>
      </c>
      <c r="W846" s="50"/>
      <c r="X846" s="50"/>
      <c r="Y846" s="50"/>
      <c r="Z846" s="50"/>
      <c r="AA846" s="50"/>
      <c r="AB846" s="50"/>
      <c r="AC846" s="50"/>
      <c r="AD846" s="50"/>
      <c r="AE846" s="51">
        <f t="shared" si="742"/>
        <v>71</v>
      </c>
      <c r="AF846" s="51" t="str">
        <f t="shared" si="743"/>
        <v/>
      </c>
      <c r="AG846" s="51" t="str">
        <f t="shared" si="744"/>
        <v>o</v>
      </c>
      <c r="AH846" s="51">
        <f t="shared" si="745"/>
        <v>30</v>
      </c>
      <c r="AI846" s="52">
        <f t="shared" si="746"/>
        <v>286.05</v>
      </c>
      <c r="AJ846" s="51" t="s">
        <v>25</v>
      </c>
      <c r="AK846" s="53"/>
      <c r="AL846" s="52"/>
      <c r="AM846" s="53">
        <f t="shared" si="748"/>
        <v>30</v>
      </c>
      <c r="AN846" s="53">
        <f>IF(AJ846&lt;&gt;"",IF(AJ846="o",VLOOKUP(AM846,OpenSect!$A$1:$D$11,2),IF(AJ846="u",VLOOKUP(AM846,UpHill!$A$1:$D$35,2),IF(AJ846="d",VLOOKUP(AM846,DownHill!$A$1:$D$29,2),IF(AJ846="f",VLOOKUP(AM846,FlatUnd!$A$2:$D$30,2),IF(AJ846="t",VLOOKUP(AM846,TimeAdd!$A$1:$D$176,2),IF(AJ846="l",VLOOKUP(AM846,SLimit!$A$1:$D$8,2),AN845)))))),AN845)</f>
        <v>30</v>
      </c>
      <c r="AO846" s="53">
        <f>IF(AJ846&lt;&gt;"",IF(AJ846="o",VLOOKUP(AM846,OpenSect!$A$1:$D$11,3),IF(AJ846="u",VLOOKUP(AM846,UpHill!$A$1:$D$35,3),IF(AJ846="d",VLOOKUP(AM846,DownHill!$A$3:$D$29,3),IF(AJ846="f",VLOOKUP(AM846,FlatUnd!$A$2:$D$30,3),IF(AJ846="t",VLOOKUP(AM846,TimeAdd!$A$1:$D$18,3),IF(AJ846="l",VLOOKUP(AM846,SLimit!$A$1:$D$8,3),AO845)))))),AO845)</f>
        <v>30</v>
      </c>
      <c r="AP846" s="53">
        <f>IF(AJ846&lt;&gt;"",IF(AJ846="o",VLOOKUP(AM846,OpenSect!$A$1:$D$11,4),IF(AJ846="u",VLOOKUP(AM846,UpHill!$A$1:$D$35,4),IF(AJ846="d",VLOOKUP(AM846,DownHill!$A$1:$D$29,4),IF(AJ846="f",VLOOKUP(AM846,FlatUnd!$A$2:$D$30,4),IF(AJ846="t",VLOOKUP(AM846,TimeAdd!$A$1:$D$18,4),IF(AJ846="l",VLOOKUP(AM846,SLimit!$A$1:$D$8,4),AP845)))))),AP845)</f>
        <v>30</v>
      </c>
      <c r="AQ846" s="53" t="str">
        <f t="shared" si="749"/>
        <v>60</v>
      </c>
      <c r="AR846" s="54" t="str">
        <f t="shared" si="750"/>
        <v>Traffic Light.  Carry straight on.  Prepare to turn Left.</v>
      </c>
      <c r="AS846" s="55"/>
      <c r="AT846" s="55"/>
      <c r="AU846" s="56">
        <f>IF(GroupStTimes!$A$8=0,MIN(CB846,CD846,CF846),MIN(BZ846,CB846,CD846,CF846))</f>
        <v>0.58613425925925966</v>
      </c>
      <c r="AV846" s="56">
        <f>IF(GroupStTimes!$A$8=0,MAX(CC846,CE846,CG846),MAX(CA846,CC846,CE846,CG846))</f>
        <v>0.63196759259259272</v>
      </c>
      <c r="AW846" s="57" t="str">
        <f t="shared" si="751"/>
        <v/>
      </c>
      <c r="AX846" s="58" t="str">
        <f t="shared" si="752"/>
        <v/>
      </c>
      <c r="AY846" s="58" t="str">
        <f t="shared" si="753"/>
        <v/>
      </c>
      <c r="AZ846" s="31">
        <f t="shared" si="754"/>
        <v>284.82</v>
      </c>
      <c r="BA846" s="59">
        <f t="shared" si="755"/>
        <v>0.60086805555555589</v>
      </c>
      <c r="BB846" s="59">
        <f t="shared" si="756"/>
        <v>0.60642361111111143</v>
      </c>
      <c r="BC846" s="59">
        <f t="shared" si="757"/>
        <v>0.58442129629629669</v>
      </c>
      <c r="BD846" s="59">
        <f t="shared" si="758"/>
        <v>0.63025462962962975</v>
      </c>
      <c r="BE846" s="59">
        <f t="shared" si="759"/>
        <v>0.60692129629629654</v>
      </c>
      <c r="BF846" s="59">
        <f t="shared" si="760"/>
        <v>0.61733796296296317</v>
      </c>
      <c r="BG846" s="59">
        <f t="shared" si="761"/>
        <v>0.61211805555555554</v>
      </c>
      <c r="BH846" s="59">
        <f t="shared" si="762"/>
        <v>0.6114236111111111</v>
      </c>
      <c r="BI846" s="31">
        <f t="shared" si="763"/>
        <v>1.2300000000000182</v>
      </c>
      <c r="BJ846" s="61">
        <f t="shared" si="764"/>
        <v>4.1000000000000605E-2</v>
      </c>
      <c r="BK846" s="61">
        <f t="shared" si="765"/>
        <v>4.1000000000000605E-2</v>
      </c>
      <c r="BL846" s="61">
        <f t="shared" si="766"/>
        <v>4.1000000000000605E-2</v>
      </c>
      <c r="BM846" s="61">
        <f t="shared" si="767"/>
        <v>4.1000000000000605E-2</v>
      </c>
      <c r="BN846" s="62">
        <f t="shared" si="768"/>
        <v>0</v>
      </c>
      <c r="BO846" s="62">
        <f t="shared" si="769"/>
        <v>2</v>
      </c>
      <c r="BP846" s="62">
        <f t="shared" si="770"/>
        <v>28</v>
      </c>
      <c r="BQ846" s="62">
        <f t="shared" si="771"/>
        <v>0</v>
      </c>
      <c r="BR846" s="62">
        <f t="shared" si="772"/>
        <v>2</v>
      </c>
      <c r="BS846" s="62">
        <f t="shared" si="773"/>
        <v>28</v>
      </c>
      <c r="BT846" s="62">
        <f t="shared" si="774"/>
        <v>0</v>
      </c>
      <c r="BU846" s="62">
        <f t="shared" si="775"/>
        <v>2</v>
      </c>
      <c r="BV846" s="62">
        <f t="shared" si="776"/>
        <v>28</v>
      </c>
      <c r="BW846" s="62">
        <f t="shared" si="777"/>
        <v>0</v>
      </c>
      <c r="BX846" s="62">
        <f t="shared" si="778"/>
        <v>2</v>
      </c>
      <c r="BY846" s="62">
        <f t="shared" si="779"/>
        <v>28</v>
      </c>
      <c r="BZ846" s="63">
        <f t="shared" si="780"/>
        <v>0.60258101851851886</v>
      </c>
      <c r="CA846" s="63">
        <f t="shared" si="781"/>
        <v>0.6081365740740744</v>
      </c>
      <c r="CB846" s="63">
        <f t="shared" si="782"/>
        <v>0.58613425925925966</v>
      </c>
      <c r="CC846" s="63">
        <f t="shared" si="783"/>
        <v>0.63196759259259272</v>
      </c>
      <c r="CD846" s="63">
        <f t="shared" si="784"/>
        <v>0.60863425925925951</v>
      </c>
      <c r="CE846" s="63">
        <f t="shared" si="785"/>
        <v>0.61905092592592614</v>
      </c>
      <c r="CF846" s="63">
        <f t="shared" si="786"/>
        <v>0.61383101851851851</v>
      </c>
      <c r="CG846" s="63">
        <f t="shared" si="787"/>
        <v>0.61313657407407407</v>
      </c>
      <c r="CH846" s="36"/>
      <c r="CI846" s="36"/>
      <c r="CJ846" s="36"/>
      <c r="CK846" s="36"/>
      <c r="CL846" s="60">
        <v>60</v>
      </c>
    </row>
    <row r="847" spans="1:90" ht="60.75" x14ac:dyDescent="0.25">
      <c r="A847" s="16">
        <v>71</v>
      </c>
      <c r="C847" s="37" t="s">
        <v>25</v>
      </c>
      <c r="D847" s="37">
        <v>20</v>
      </c>
      <c r="E847" s="40"/>
      <c r="F847" s="83"/>
      <c r="G847" s="44">
        <v>289.14</v>
      </c>
      <c r="H847" s="44">
        <f t="shared" si="741"/>
        <v>286.29000000000002</v>
      </c>
      <c r="I847" s="83">
        <v>286.2</v>
      </c>
      <c r="J847" s="88">
        <f t="shared" si="793"/>
        <v>-4.309340787328262E-4</v>
      </c>
      <c r="K847" s="44">
        <f t="shared" si="794"/>
        <v>-0.12333333333333485</v>
      </c>
      <c r="L847" s="76" t="s">
        <v>1204</v>
      </c>
      <c r="M847" s="122" t="s">
        <v>1229</v>
      </c>
      <c r="N847" s="46">
        <f t="shared" si="747"/>
        <v>286.32333333333332</v>
      </c>
      <c r="O847" s="46">
        <f t="shared" si="790"/>
        <v>0.1</v>
      </c>
      <c r="P847" s="40">
        <v>286.3</v>
      </c>
      <c r="Q847" s="39">
        <f t="shared" si="791"/>
        <v>-2.8700000000000006</v>
      </c>
      <c r="R847" s="40">
        <v>289.14</v>
      </c>
      <c r="S847" s="39">
        <f t="shared" si="792"/>
        <v>-2.8700000000000006</v>
      </c>
      <c r="T847" s="40">
        <v>289.17</v>
      </c>
      <c r="U847" s="47" t="str">
        <f t="shared" si="788"/>
        <v/>
      </c>
      <c r="V847" s="47" t="str">
        <f t="shared" si="789"/>
        <v/>
      </c>
      <c r="W847" s="50"/>
      <c r="X847" s="50"/>
      <c r="Y847" s="50"/>
      <c r="Z847" s="50"/>
      <c r="AA847" s="50"/>
      <c r="AB847" s="50"/>
      <c r="AC847" s="50"/>
      <c r="AD847" s="50"/>
      <c r="AE847" s="51">
        <f t="shared" si="742"/>
        <v>71</v>
      </c>
      <c r="AF847" s="51" t="str">
        <f t="shared" si="743"/>
        <v/>
      </c>
      <c r="AG847" s="51" t="str">
        <f t="shared" si="744"/>
        <v>o</v>
      </c>
      <c r="AH847" s="51">
        <f t="shared" si="745"/>
        <v>20</v>
      </c>
      <c r="AI847" s="52">
        <f t="shared" si="746"/>
        <v>286.29000000000002</v>
      </c>
      <c r="AJ847" s="51" t="s">
        <v>25</v>
      </c>
      <c r="AK847" s="53"/>
      <c r="AL847" s="52"/>
      <c r="AM847" s="53">
        <f t="shared" si="748"/>
        <v>20</v>
      </c>
      <c r="AN847" s="53">
        <f>IF(AJ847&lt;&gt;"",IF(AJ847="o",VLOOKUP(AM847,OpenSect!$A$1:$D$11,2),IF(AJ847="u",VLOOKUP(AM847,UpHill!$A$1:$D$35,2),IF(AJ847="d",VLOOKUP(AM847,DownHill!$A$1:$D$29,2),IF(AJ847="f",VLOOKUP(AM847,FlatUnd!$A$2:$D$30,2),IF(AJ847="t",VLOOKUP(AM847,TimeAdd!$A$1:$D$176,2),IF(AJ847="l",VLOOKUP(AM847,SLimit!$A$1:$D$8,2),AN846)))))),AN846)</f>
        <v>20</v>
      </c>
      <c r="AO847" s="53">
        <f>IF(AJ847&lt;&gt;"",IF(AJ847="o",VLOOKUP(AM847,OpenSect!$A$1:$D$11,3),IF(AJ847="u",VLOOKUP(AM847,UpHill!$A$1:$D$35,3),IF(AJ847="d",VLOOKUP(AM847,DownHill!$A$3:$D$29,3),IF(AJ847="f",VLOOKUP(AM847,FlatUnd!$A$2:$D$30,3),IF(AJ847="t",VLOOKUP(AM847,TimeAdd!$A$1:$D$18,3),IF(AJ847="l",VLOOKUP(AM847,SLimit!$A$1:$D$8,3),AO846)))))),AO846)</f>
        <v>20</v>
      </c>
      <c r="AP847" s="53">
        <f>IF(AJ847&lt;&gt;"",IF(AJ847="o",VLOOKUP(AM847,OpenSect!$A$1:$D$11,4),IF(AJ847="u",VLOOKUP(AM847,UpHill!$A$1:$D$35,4),IF(AJ847="d",VLOOKUP(AM847,DownHill!$A$1:$D$29,4),IF(AJ847="f",VLOOKUP(AM847,FlatUnd!$A$2:$D$30,4),IF(AJ847="t",VLOOKUP(AM847,TimeAdd!$A$1:$D$18,4),IF(AJ847="l",VLOOKUP(AM847,SLimit!$A$1:$D$8,4),AP846)))))),AP846)</f>
        <v>20</v>
      </c>
      <c r="AQ847" s="53" t="str">
        <f t="shared" si="749"/>
        <v>60</v>
      </c>
      <c r="AR847" s="54" t="str">
        <f t="shared" si="750"/>
        <v>Turn LEFT into Benoni Northerns Sports Club.  Carry Straight on through Treed Lane.  Beware of Speed bumps.</v>
      </c>
      <c r="AS847" s="55"/>
      <c r="AT847" s="55"/>
      <c r="AU847" s="56">
        <f>IF(GroupStTimes!$A$8=0,MIN(CB847,CD847,CF847),MIN(BZ847,CB847,CD847,CF847))</f>
        <v>0.58645833333333375</v>
      </c>
      <c r="AV847" s="56">
        <f>IF(GroupStTimes!$A$8=0,MAX(CC847,CE847,CG847),MAX(CA847,CC847,CE847,CG847))</f>
        <v>0.63229166666666681</v>
      </c>
      <c r="AW847" s="57" t="str">
        <f t="shared" si="751"/>
        <v/>
      </c>
      <c r="AX847" s="58" t="str">
        <f t="shared" si="752"/>
        <v/>
      </c>
      <c r="AY847" s="58" t="str">
        <f t="shared" si="753"/>
        <v/>
      </c>
      <c r="AZ847" s="31">
        <f t="shared" si="754"/>
        <v>284.82</v>
      </c>
      <c r="BA847" s="59">
        <f t="shared" si="755"/>
        <v>0.60086805555555589</v>
      </c>
      <c r="BB847" s="59">
        <f t="shared" si="756"/>
        <v>0.60642361111111143</v>
      </c>
      <c r="BC847" s="59">
        <f t="shared" si="757"/>
        <v>0.58442129629629669</v>
      </c>
      <c r="BD847" s="59">
        <f t="shared" si="758"/>
        <v>0.63025462962962975</v>
      </c>
      <c r="BE847" s="59">
        <f t="shared" si="759"/>
        <v>0.60692129629629654</v>
      </c>
      <c r="BF847" s="59">
        <f t="shared" si="760"/>
        <v>0.61733796296296317</v>
      </c>
      <c r="BG847" s="59">
        <f t="shared" si="761"/>
        <v>0.61211805555555554</v>
      </c>
      <c r="BH847" s="59">
        <f t="shared" si="762"/>
        <v>0.6114236111111111</v>
      </c>
      <c r="BI847" s="31">
        <f t="shared" si="763"/>
        <v>1.4700000000000273</v>
      </c>
      <c r="BJ847" s="61">
        <f t="shared" si="764"/>
        <v>4.9000000000000911E-2</v>
      </c>
      <c r="BK847" s="61">
        <f t="shared" si="765"/>
        <v>4.9000000000000911E-2</v>
      </c>
      <c r="BL847" s="61">
        <f t="shared" si="766"/>
        <v>4.9000000000000911E-2</v>
      </c>
      <c r="BM847" s="61">
        <f t="shared" si="767"/>
        <v>4.9000000000000911E-2</v>
      </c>
      <c r="BN847" s="62">
        <f t="shared" si="768"/>
        <v>0</v>
      </c>
      <c r="BO847" s="62">
        <f t="shared" si="769"/>
        <v>2</v>
      </c>
      <c r="BP847" s="62">
        <f t="shared" si="770"/>
        <v>56</v>
      </c>
      <c r="BQ847" s="62">
        <f t="shared" si="771"/>
        <v>0</v>
      </c>
      <c r="BR847" s="62">
        <f t="shared" si="772"/>
        <v>2</v>
      </c>
      <c r="BS847" s="62">
        <f t="shared" si="773"/>
        <v>56</v>
      </c>
      <c r="BT847" s="62">
        <f t="shared" si="774"/>
        <v>0</v>
      </c>
      <c r="BU847" s="62">
        <f t="shared" si="775"/>
        <v>2</v>
      </c>
      <c r="BV847" s="62">
        <f t="shared" si="776"/>
        <v>56</v>
      </c>
      <c r="BW847" s="62">
        <f t="shared" si="777"/>
        <v>0</v>
      </c>
      <c r="BX847" s="62">
        <f t="shared" si="778"/>
        <v>2</v>
      </c>
      <c r="BY847" s="62">
        <f t="shared" si="779"/>
        <v>56</v>
      </c>
      <c r="BZ847" s="63">
        <f t="shared" si="780"/>
        <v>0.60290509259259295</v>
      </c>
      <c r="CA847" s="63">
        <f t="shared" si="781"/>
        <v>0.60846064814814849</v>
      </c>
      <c r="CB847" s="63">
        <f t="shared" si="782"/>
        <v>0.58645833333333375</v>
      </c>
      <c r="CC847" s="63">
        <f t="shared" si="783"/>
        <v>0.63229166666666681</v>
      </c>
      <c r="CD847" s="63">
        <f t="shared" si="784"/>
        <v>0.6089583333333336</v>
      </c>
      <c r="CE847" s="63">
        <f t="shared" si="785"/>
        <v>0.61937500000000023</v>
      </c>
      <c r="CF847" s="63">
        <f t="shared" si="786"/>
        <v>0.6141550925925926</v>
      </c>
      <c r="CG847" s="63">
        <f t="shared" si="787"/>
        <v>0.61346064814814816</v>
      </c>
      <c r="CH847" s="36"/>
      <c r="CI847" s="36"/>
      <c r="CJ847" s="36"/>
      <c r="CK847" s="36"/>
      <c r="CL847" s="60">
        <v>60</v>
      </c>
    </row>
    <row r="848" spans="1:90" ht="40.5" x14ac:dyDescent="0.25">
      <c r="A848" s="16">
        <v>71</v>
      </c>
      <c r="B848" s="38"/>
      <c r="C848" s="39" t="s">
        <v>25</v>
      </c>
      <c r="D848" s="39">
        <v>20</v>
      </c>
      <c r="E848" s="40"/>
      <c r="F848" s="83"/>
      <c r="G848" s="96">
        <v>289.33</v>
      </c>
      <c r="H848" s="44">
        <f t="shared" si="741"/>
        <v>286.49</v>
      </c>
      <c r="I848" s="83">
        <v>286.39999999999998</v>
      </c>
      <c r="J848" s="88">
        <f t="shared" si="793"/>
        <v>-4.3063314711359939E-4</v>
      </c>
      <c r="K848" s="44">
        <f t="shared" si="794"/>
        <v>-0.12333333333333485</v>
      </c>
      <c r="L848" s="45" t="s">
        <v>1205</v>
      </c>
      <c r="M848" s="122" t="s">
        <v>1229</v>
      </c>
      <c r="N848" s="46">
        <f t="shared" si="747"/>
        <v>286.52333333333331</v>
      </c>
      <c r="O848" s="46">
        <f t="shared" si="790"/>
        <v>0.1</v>
      </c>
      <c r="P848" s="40">
        <v>286.51</v>
      </c>
      <c r="Q848" s="39">
        <f t="shared" si="791"/>
        <v>-2.8700000000000006</v>
      </c>
      <c r="R848" s="40">
        <v>289.33</v>
      </c>
      <c r="S848" s="39">
        <f t="shared" si="792"/>
        <v>-2.8700000000000006</v>
      </c>
      <c r="T848" s="40">
        <v>289.37</v>
      </c>
      <c r="U848" s="47" t="str">
        <f t="shared" si="788"/>
        <v/>
      </c>
      <c r="V848" s="47" t="str">
        <f t="shared" si="789"/>
        <v/>
      </c>
      <c r="W848" s="48"/>
      <c r="X848" s="48"/>
      <c r="Y848" s="48"/>
      <c r="Z848" s="48"/>
      <c r="AA848" s="49"/>
      <c r="AB848" s="49"/>
      <c r="AC848" s="50"/>
      <c r="AD848" s="50"/>
      <c r="AE848" s="51">
        <f t="shared" si="742"/>
        <v>71</v>
      </c>
      <c r="AF848" s="51" t="str">
        <f t="shared" si="743"/>
        <v/>
      </c>
      <c r="AG848" s="51" t="str">
        <f t="shared" si="744"/>
        <v>o</v>
      </c>
      <c r="AH848" s="51">
        <f t="shared" si="745"/>
        <v>20</v>
      </c>
      <c r="AI848" s="52">
        <f t="shared" si="746"/>
        <v>286.49</v>
      </c>
      <c r="AJ848" s="51" t="s">
        <v>25</v>
      </c>
      <c r="AK848" s="53"/>
      <c r="AL848" s="52"/>
      <c r="AM848" s="53">
        <f t="shared" si="748"/>
        <v>20</v>
      </c>
      <c r="AN848" s="53">
        <f>IF(AJ848&lt;&gt;"",IF(AJ848="o",VLOOKUP(AM848,OpenSect!$A$1:$D$11,2),IF(AJ848="u",VLOOKUP(AM848,UpHill!$A$1:$D$35,2),IF(AJ848="d",VLOOKUP(AM848,DownHill!$A$1:$D$29,2),IF(AJ848="f",VLOOKUP(AM848,FlatUnd!$A$2:$D$30,2),IF(AJ848="t",VLOOKUP(AM848,TimeAdd!$A$1:$D$176,2),IF(AJ848="l",VLOOKUP(AM848,SLimit!$A$1:$D$8,2),AN847)))))),AN847)</f>
        <v>20</v>
      </c>
      <c r="AO848" s="53">
        <f>IF(AJ848&lt;&gt;"",IF(AJ848="o",VLOOKUP(AM848,OpenSect!$A$1:$D$11,3),IF(AJ848="u",VLOOKUP(AM848,UpHill!$A$1:$D$35,3),IF(AJ848="d",VLOOKUP(AM848,DownHill!$A$3:$D$29,3),IF(AJ848="f",VLOOKUP(AM848,FlatUnd!$A$2:$D$30,3),IF(AJ848="t",VLOOKUP(AM848,TimeAdd!$A$1:$D$18,3),IF(AJ848="l",VLOOKUP(AM848,SLimit!$A$1:$D$8,3),AO847)))))),AO847)</f>
        <v>20</v>
      </c>
      <c r="AP848" s="53">
        <f>IF(AJ848&lt;&gt;"",IF(AJ848="o",VLOOKUP(AM848,OpenSect!$A$1:$D$11,4),IF(AJ848="u",VLOOKUP(AM848,UpHill!$A$1:$D$35,4),IF(AJ848="d",VLOOKUP(AM848,DownHill!$A$1:$D$29,4),IF(AJ848="f",VLOOKUP(AM848,FlatUnd!$A$2:$D$30,4),IF(AJ848="t",VLOOKUP(AM848,TimeAdd!$A$1:$D$18,4),IF(AJ848="l",VLOOKUP(AM848,SLimit!$A$1:$D$8,4),AP847)))))),AP847)</f>
        <v>20</v>
      </c>
      <c r="AQ848" s="53" t="str">
        <f t="shared" si="749"/>
        <v>60</v>
      </c>
      <c r="AR848" s="54" t="str">
        <f t="shared" si="750"/>
        <v>Turn LEFT  at end of sports field on left.{Big Arrow Please}</v>
      </c>
      <c r="AS848" s="55"/>
      <c r="AT848" s="55"/>
      <c r="AU848" s="56">
        <f>IF(GroupStTimes!$A$8=0,MIN(CB848,CD848,CF848),MIN(BZ848,CB848,CD848,CF848))</f>
        <v>0.58687500000000037</v>
      </c>
      <c r="AV848" s="56">
        <f>IF(GroupStTimes!$A$8=0,MAX(CC848,CE848,CG848),MAX(CA848,CC848,CE848,CG848))</f>
        <v>0.63270833333333343</v>
      </c>
      <c r="AW848" s="57" t="str">
        <f t="shared" si="751"/>
        <v/>
      </c>
      <c r="AX848" s="58" t="str">
        <f t="shared" si="752"/>
        <v/>
      </c>
      <c r="AY848" s="58" t="str">
        <f t="shared" si="753"/>
        <v/>
      </c>
      <c r="AZ848" s="31">
        <f t="shared" si="754"/>
        <v>286.29000000000002</v>
      </c>
      <c r="BA848" s="59">
        <f t="shared" si="755"/>
        <v>0.60290509259259295</v>
      </c>
      <c r="BB848" s="59">
        <f t="shared" si="756"/>
        <v>0.60846064814814849</v>
      </c>
      <c r="BC848" s="59">
        <f t="shared" si="757"/>
        <v>0.58645833333333375</v>
      </c>
      <c r="BD848" s="59">
        <f t="shared" si="758"/>
        <v>0.63229166666666681</v>
      </c>
      <c r="BE848" s="59">
        <f t="shared" si="759"/>
        <v>0.6089583333333336</v>
      </c>
      <c r="BF848" s="59">
        <f t="shared" si="760"/>
        <v>0.61937500000000023</v>
      </c>
      <c r="BG848" s="59">
        <f t="shared" si="761"/>
        <v>0.6141550925925926</v>
      </c>
      <c r="BH848" s="59">
        <f t="shared" si="762"/>
        <v>0.61346064814814816</v>
      </c>
      <c r="BI848" s="31">
        <f t="shared" si="763"/>
        <v>0.19999999999998863</v>
      </c>
      <c r="BJ848" s="61">
        <f t="shared" si="764"/>
        <v>9.9999999999994312E-3</v>
      </c>
      <c r="BK848" s="61">
        <f t="shared" si="765"/>
        <v>9.9999999999994312E-3</v>
      </c>
      <c r="BL848" s="61">
        <f t="shared" si="766"/>
        <v>9.9999999999994312E-3</v>
      </c>
      <c r="BM848" s="61">
        <f t="shared" si="767"/>
        <v>9.9999999999994312E-3</v>
      </c>
      <c r="BN848" s="62">
        <f t="shared" si="768"/>
        <v>0</v>
      </c>
      <c r="BO848" s="62">
        <f t="shared" si="769"/>
        <v>0</v>
      </c>
      <c r="BP848" s="62">
        <f t="shared" si="770"/>
        <v>36</v>
      </c>
      <c r="BQ848" s="62">
        <f t="shared" si="771"/>
        <v>0</v>
      </c>
      <c r="BR848" s="62">
        <f t="shared" si="772"/>
        <v>0</v>
      </c>
      <c r="BS848" s="62">
        <f t="shared" si="773"/>
        <v>36</v>
      </c>
      <c r="BT848" s="62">
        <f t="shared" si="774"/>
        <v>0</v>
      </c>
      <c r="BU848" s="62">
        <f t="shared" si="775"/>
        <v>0</v>
      </c>
      <c r="BV848" s="62">
        <f t="shared" si="776"/>
        <v>36</v>
      </c>
      <c r="BW848" s="62">
        <f t="shared" si="777"/>
        <v>0</v>
      </c>
      <c r="BX848" s="62">
        <f t="shared" si="778"/>
        <v>0</v>
      </c>
      <c r="BY848" s="62">
        <f t="shared" si="779"/>
        <v>36</v>
      </c>
      <c r="BZ848" s="63">
        <f t="shared" si="780"/>
        <v>0.60332175925925957</v>
      </c>
      <c r="CA848" s="63">
        <f t="shared" si="781"/>
        <v>0.60887731481481511</v>
      </c>
      <c r="CB848" s="63">
        <f t="shared" si="782"/>
        <v>0.58687500000000037</v>
      </c>
      <c r="CC848" s="63">
        <f t="shared" si="783"/>
        <v>0.63270833333333343</v>
      </c>
      <c r="CD848" s="63">
        <f t="shared" si="784"/>
        <v>0.60937500000000022</v>
      </c>
      <c r="CE848" s="63">
        <f t="shared" si="785"/>
        <v>0.61979166666666685</v>
      </c>
      <c r="CF848" s="63">
        <f t="shared" si="786"/>
        <v>0.61457175925925922</v>
      </c>
      <c r="CG848" s="63">
        <f t="shared" si="787"/>
        <v>0.61387731481481478</v>
      </c>
      <c r="CH848" s="36"/>
      <c r="CI848" s="36"/>
      <c r="CJ848" s="36"/>
      <c r="CK848" s="36"/>
      <c r="CL848" s="60">
        <v>60</v>
      </c>
    </row>
    <row r="849" spans="1:90" ht="40.5" x14ac:dyDescent="0.25">
      <c r="A849" s="37">
        <v>25</v>
      </c>
      <c r="B849" s="38"/>
      <c r="C849" s="39" t="s">
        <v>25</v>
      </c>
      <c r="D849" s="39">
        <v>20</v>
      </c>
      <c r="E849" s="40"/>
      <c r="F849" s="83"/>
      <c r="G849" s="96">
        <v>289.39999999999998</v>
      </c>
      <c r="H849" s="44">
        <f t="shared" si="741"/>
        <v>286.56</v>
      </c>
      <c r="I849" s="83">
        <v>286.47000000000003</v>
      </c>
      <c r="J849" s="88">
        <f t="shared" si="793"/>
        <v>-4.3052792031723387E-4</v>
      </c>
      <c r="K849" s="44">
        <f t="shared" si="794"/>
        <v>-0.12333333333327801</v>
      </c>
      <c r="L849" s="45" t="s">
        <v>1206</v>
      </c>
      <c r="M849" s="122" t="s">
        <v>1229</v>
      </c>
      <c r="N849" s="46">
        <f t="shared" si="747"/>
        <v>286.59333333333331</v>
      </c>
      <c r="O849" s="46">
        <f t="shared" si="790"/>
        <v>0.1</v>
      </c>
      <c r="P849" s="40">
        <v>286.58</v>
      </c>
      <c r="Q849" s="39">
        <f t="shared" si="791"/>
        <v>-2.8700000000000006</v>
      </c>
      <c r="R849" s="40">
        <v>289.39999999999998</v>
      </c>
      <c r="S849" s="39">
        <f t="shared" si="792"/>
        <v>-2.8700000000000006</v>
      </c>
      <c r="T849" s="40">
        <v>289.44</v>
      </c>
      <c r="U849" s="47" t="str">
        <f t="shared" si="788"/>
        <v/>
      </c>
      <c r="V849" s="47" t="str">
        <f t="shared" si="789"/>
        <v/>
      </c>
      <c r="W849" s="48"/>
      <c r="X849" s="48"/>
      <c r="Y849" s="48"/>
      <c r="Z849" s="48"/>
      <c r="AA849" s="49"/>
      <c r="AB849" s="49"/>
      <c r="AC849" s="50"/>
      <c r="AD849" s="50"/>
      <c r="AE849" s="51">
        <f t="shared" si="742"/>
        <v>25</v>
      </c>
      <c r="AF849" s="51" t="str">
        <f t="shared" si="743"/>
        <v/>
      </c>
      <c r="AG849" s="51" t="str">
        <f t="shared" si="744"/>
        <v>o</v>
      </c>
      <c r="AH849" s="51">
        <f t="shared" si="745"/>
        <v>20</v>
      </c>
      <c r="AI849" s="52">
        <f t="shared" si="746"/>
        <v>286.56</v>
      </c>
      <c r="AJ849" s="51" t="s">
        <v>25</v>
      </c>
      <c r="AK849" s="53"/>
      <c r="AL849" s="52"/>
      <c r="AM849" s="53">
        <f t="shared" si="748"/>
        <v>20</v>
      </c>
      <c r="AN849" s="53">
        <f>IF(AJ849&lt;&gt;"",IF(AJ849="o",VLOOKUP(AM849,OpenSect!$A$1:$D$11,2),IF(AJ849="u",VLOOKUP(AM849,UpHill!$A$1:$D$35,2),IF(AJ849="d",VLOOKUP(AM849,DownHill!$A$1:$D$29,2),IF(AJ849="f",VLOOKUP(AM849,FlatUnd!$A$2:$D$30,2),IF(AJ849="t",VLOOKUP(AM849,TimeAdd!$A$1:$D$176,2),IF(AJ849="l",VLOOKUP(AM849,SLimit!$A$1:$D$8,2),AN848)))))),AN848)</f>
        <v>20</v>
      </c>
      <c r="AO849" s="53">
        <f>IF(AJ849&lt;&gt;"",IF(AJ849="o",VLOOKUP(AM849,OpenSect!$A$1:$D$11,3),IF(AJ849="u",VLOOKUP(AM849,UpHill!$A$1:$D$35,3),IF(AJ849="d",VLOOKUP(AM849,DownHill!$A$3:$D$29,3),IF(AJ849="f",VLOOKUP(AM849,FlatUnd!$A$2:$D$30,3),IF(AJ849="t",VLOOKUP(AM849,TimeAdd!$A$1:$D$18,3),IF(AJ849="l",VLOOKUP(AM849,SLimit!$A$1:$D$8,3),AO848)))))),AO848)</f>
        <v>20</v>
      </c>
      <c r="AP849" s="53">
        <f>IF(AJ849&lt;&gt;"",IF(AJ849="o",VLOOKUP(AM849,OpenSect!$A$1:$D$11,4),IF(AJ849="u",VLOOKUP(AM849,UpHill!$A$1:$D$35,4),IF(AJ849="d",VLOOKUP(AM849,DownHill!$A$1:$D$29,4),IF(AJ849="f",VLOOKUP(AM849,FlatUnd!$A$2:$D$30,4),IF(AJ849="t",VLOOKUP(AM849,TimeAdd!$A$1:$D$18,4),IF(AJ849="l",VLOOKUP(AM849,SLimit!$A$1:$D$8,4),AP848)))))),AP848)</f>
        <v>20</v>
      </c>
      <c r="AQ849" s="53" t="str">
        <f t="shared" si="749"/>
        <v>60</v>
      </c>
      <c r="AR849" s="54" t="str">
        <f t="shared" si="750"/>
        <v>Turn LEFT onto sports field and immediately Turn LEFT to follow edge of Sports Field.</v>
      </c>
      <c r="AS849" s="55"/>
      <c r="AT849" s="55"/>
      <c r="AU849" s="56">
        <f>IF(GroupStTimes!$A$8=0,MIN(CB849,CD849,CF849),MIN(BZ849,CB849,CD849,CF849))</f>
        <v>0.58702546296296343</v>
      </c>
      <c r="AV849" s="56">
        <f>IF(GroupStTimes!$A$8=0,MAX(CC849,CE849,CG849),MAX(CA849,CC849,CE849,CG849))</f>
        <v>0.63285879629629649</v>
      </c>
      <c r="AW849" s="57" t="str">
        <f t="shared" si="751"/>
        <v/>
      </c>
      <c r="AX849" s="58" t="str">
        <f t="shared" si="752"/>
        <v/>
      </c>
      <c r="AY849" s="58" t="str">
        <f t="shared" si="753"/>
        <v/>
      </c>
      <c r="AZ849" s="31">
        <f t="shared" si="754"/>
        <v>286.29000000000002</v>
      </c>
      <c r="BA849" s="59">
        <f t="shared" si="755"/>
        <v>0.60290509259259295</v>
      </c>
      <c r="BB849" s="59">
        <f t="shared" si="756"/>
        <v>0.60846064814814849</v>
      </c>
      <c r="BC849" s="59">
        <f t="shared" si="757"/>
        <v>0.58645833333333375</v>
      </c>
      <c r="BD849" s="59">
        <f t="shared" si="758"/>
        <v>0.63229166666666681</v>
      </c>
      <c r="BE849" s="59">
        <f t="shared" si="759"/>
        <v>0.6089583333333336</v>
      </c>
      <c r="BF849" s="59">
        <f t="shared" si="760"/>
        <v>0.61937500000000023</v>
      </c>
      <c r="BG849" s="59">
        <f t="shared" si="761"/>
        <v>0.6141550925925926</v>
      </c>
      <c r="BH849" s="59">
        <f t="shared" si="762"/>
        <v>0.61346064814814816</v>
      </c>
      <c r="BI849" s="31">
        <f t="shared" si="763"/>
        <v>0.26999999999998181</v>
      </c>
      <c r="BJ849" s="61">
        <f t="shared" si="764"/>
        <v>1.3499999999999091E-2</v>
      </c>
      <c r="BK849" s="61">
        <f t="shared" si="765"/>
        <v>1.3499999999999091E-2</v>
      </c>
      <c r="BL849" s="61">
        <f t="shared" si="766"/>
        <v>1.3499999999999091E-2</v>
      </c>
      <c r="BM849" s="61">
        <f t="shared" si="767"/>
        <v>1.3499999999999091E-2</v>
      </c>
      <c r="BN849" s="62">
        <f t="shared" si="768"/>
        <v>0</v>
      </c>
      <c r="BO849" s="62">
        <f t="shared" si="769"/>
        <v>0</v>
      </c>
      <c r="BP849" s="62">
        <f t="shared" si="770"/>
        <v>49</v>
      </c>
      <c r="BQ849" s="62">
        <f t="shared" si="771"/>
        <v>0</v>
      </c>
      <c r="BR849" s="62">
        <f t="shared" si="772"/>
        <v>0</v>
      </c>
      <c r="BS849" s="62">
        <f t="shared" si="773"/>
        <v>49</v>
      </c>
      <c r="BT849" s="62">
        <f t="shared" si="774"/>
        <v>0</v>
      </c>
      <c r="BU849" s="62">
        <f t="shared" si="775"/>
        <v>0</v>
      </c>
      <c r="BV849" s="62">
        <f t="shared" si="776"/>
        <v>49</v>
      </c>
      <c r="BW849" s="62">
        <f t="shared" si="777"/>
        <v>0</v>
      </c>
      <c r="BX849" s="62">
        <f t="shared" si="778"/>
        <v>0</v>
      </c>
      <c r="BY849" s="62">
        <f t="shared" si="779"/>
        <v>49</v>
      </c>
      <c r="BZ849" s="63">
        <f t="shared" si="780"/>
        <v>0.60347222222222263</v>
      </c>
      <c r="CA849" s="63">
        <f t="shared" si="781"/>
        <v>0.60902777777777817</v>
      </c>
      <c r="CB849" s="63">
        <f t="shared" si="782"/>
        <v>0.58702546296296343</v>
      </c>
      <c r="CC849" s="63">
        <f t="shared" si="783"/>
        <v>0.63285879629629649</v>
      </c>
      <c r="CD849" s="63">
        <f t="shared" si="784"/>
        <v>0.60952546296296328</v>
      </c>
      <c r="CE849" s="63">
        <f t="shared" si="785"/>
        <v>0.61994212962962991</v>
      </c>
      <c r="CF849" s="63">
        <f t="shared" si="786"/>
        <v>0.61472222222222228</v>
      </c>
      <c r="CG849" s="63">
        <f t="shared" si="787"/>
        <v>0.61402777777777784</v>
      </c>
      <c r="CH849" s="36"/>
      <c r="CI849" s="36"/>
      <c r="CJ849" s="36"/>
      <c r="CK849" s="36"/>
      <c r="CL849" s="60">
        <v>60</v>
      </c>
    </row>
    <row r="850" spans="1:90" ht="28.5" customHeight="1" x14ac:dyDescent="0.25">
      <c r="A850" s="37">
        <v>25</v>
      </c>
      <c r="B850" s="38"/>
      <c r="C850" s="39" t="s">
        <v>25</v>
      </c>
      <c r="D850" s="39">
        <v>20</v>
      </c>
      <c r="E850" s="40"/>
      <c r="F850" s="83"/>
      <c r="G850" s="96">
        <v>289.45999999999998</v>
      </c>
      <c r="H850" s="44">
        <f t="shared" si="741"/>
        <v>286.62</v>
      </c>
      <c r="I850" s="83">
        <v>286.52999999999997</v>
      </c>
      <c r="J850" s="88">
        <f t="shared" si="793"/>
        <v>-4.3043776684233712E-4</v>
      </c>
      <c r="K850" s="44">
        <f t="shared" si="794"/>
        <v>-0.12333333333333485</v>
      </c>
      <c r="L850" s="45" t="s">
        <v>1207</v>
      </c>
      <c r="M850" s="122" t="s">
        <v>1229</v>
      </c>
      <c r="N850" s="46">
        <f t="shared" si="747"/>
        <v>286.65333333333331</v>
      </c>
      <c r="O850" s="46">
        <f t="shared" si="790"/>
        <v>0.1</v>
      </c>
      <c r="P850" s="40">
        <v>286.64</v>
      </c>
      <c r="Q850" s="39">
        <f t="shared" si="791"/>
        <v>-2.8700000000000006</v>
      </c>
      <c r="R850" s="40">
        <v>289.45999999999998</v>
      </c>
      <c r="S850" s="39">
        <f t="shared" si="792"/>
        <v>-2.8700000000000006</v>
      </c>
      <c r="T850" s="40">
        <v>289.5</v>
      </c>
      <c r="U850" s="47" t="str">
        <f t="shared" si="788"/>
        <v/>
      </c>
      <c r="V850" s="47" t="str">
        <f t="shared" si="789"/>
        <v/>
      </c>
      <c r="W850" s="48"/>
      <c r="X850" s="48"/>
      <c r="Y850" s="48"/>
      <c r="Z850" s="48"/>
      <c r="AA850" s="49"/>
      <c r="AB850" s="49"/>
      <c r="AC850" s="50"/>
      <c r="AD850" s="50"/>
      <c r="AE850" s="51">
        <f t="shared" si="742"/>
        <v>25</v>
      </c>
      <c r="AF850" s="51" t="str">
        <f t="shared" si="743"/>
        <v/>
      </c>
      <c r="AG850" s="51" t="str">
        <f t="shared" si="744"/>
        <v>o</v>
      </c>
      <c r="AH850" s="51">
        <f t="shared" si="745"/>
        <v>20</v>
      </c>
      <c r="AI850" s="52">
        <f t="shared" si="746"/>
        <v>286.62</v>
      </c>
      <c r="AJ850" s="51" t="s">
        <v>25</v>
      </c>
      <c r="AK850" s="53"/>
      <c r="AL850" s="52"/>
      <c r="AM850" s="53">
        <f t="shared" si="748"/>
        <v>20</v>
      </c>
      <c r="AN850" s="53">
        <f>IF(AJ850&lt;&gt;"",IF(AJ850="o",VLOOKUP(AM850,OpenSect!$A$1:$D$11,2),IF(AJ850="u",VLOOKUP(AM850,UpHill!$A$1:$D$35,2),IF(AJ850="d",VLOOKUP(AM850,DownHill!$A$1:$D$29,2),IF(AJ850="f",VLOOKUP(AM850,FlatUnd!$A$2:$D$30,2),IF(AJ850="t",VLOOKUP(AM850,TimeAdd!$A$1:$D$176,2),IF(AJ850="l",VLOOKUP(AM850,SLimit!$A$1:$D$8,2),AN849)))))),AN849)</f>
        <v>20</v>
      </c>
      <c r="AO850" s="53">
        <f>IF(AJ850&lt;&gt;"",IF(AJ850="o",VLOOKUP(AM850,OpenSect!$A$1:$D$11,3),IF(AJ850="u",VLOOKUP(AM850,UpHill!$A$1:$D$35,3),IF(AJ850="d",VLOOKUP(AM850,DownHill!$A$3:$D$29,3),IF(AJ850="f",VLOOKUP(AM850,FlatUnd!$A$2:$D$30,3),IF(AJ850="t",VLOOKUP(AM850,TimeAdd!$A$1:$D$18,3),IF(AJ850="l",VLOOKUP(AM850,SLimit!$A$1:$D$8,3),AO849)))))),AO849)</f>
        <v>20</v>
      </c>
      <c r="AP850" s="53">
        <f>IF(AJ850&lt;&gt;"",IF(AJ850="o",VLOOKUP(AM850,OpenSect!$A$1:$D$11,4),IF(AJ850="u",VLOOKUP(AM850,UpHill!$A$1:$D$35,4),IF(AJ850="d",VLOOKUP(AM850,DownHill!$A$1:$D$29,4),IF(AJ850="f",VLOOKUP(AM850,FlatUnd!$A$2:$D$30,4),IF(AJ850="t",VLOOKUP(AM850,TimeAdd!$A$1:$D$18,4),IF(AJ850="l",VLOOKUP(AM850,SLimit!$A$1:$D$8,4),AP849)))))),AP849)</f>
        <v>20</v>
      </c>
      <c r="AQ850" s="53" t="str">
        <f t="shared" si="749"/>
        <v>60</v>
      </c>
      <c r="AR850" s="54" t="str">
        <f t="shared" si="750"/>
        <v>Turn RIGHT to follow edge of sports field.</v>
      </c>
      <c r="AS850" s="55"/>
      <c r="AT850" s="55"/>
      <c r="AU850" s="56">
        <f>IF(GroupStTimes!$A$8=0,MIN(CB850,CD850,CF850),MIN(BZ850,CB850,CD850,CF850))</f>
        <v>0.58714120370370415</v>
      </c>
      <c r="AV850" s="56">
        <f>IF(GroupStTimes!$A$8=0,MAX(CC850,CE850,CG850),MAX(CA850,CC850,CE850,CG850))</f>
        <v>0.63297453703703721</v>
      </c>
      <c r="AW850" s="57" t="str">
        <f t="shared" si="751"/>
        <v/>
      </c>
      <c r="AX850" s="58" t="str">
        <f t="shared" si="752"/>
        <v/>
      </c>
      <c r="AY850" s="58" t="str">
        <f t="shared" si="753"/>
        <v/>
      </c>
      <c r="AZ850" s="31">
        <f t="shared" si="754"/>
        <v>286.29000000000002</v>
      </c>
      <c r="BA850" s="59">
        <f t="shared" si="755"/>
        <v>0.60290509259259295</v>
      </c>
      <c r="BB850" s="59">
        <f t="shared" si="756"/>
        <v>0.60846064814814849</v>
      </c>
      <c r="BC850" s="59">
        <f t="shared" si="757"/>
        <v>0.58645833333333375</v>
      </c>
      <c r="BD850" s="59">
        <f t="shared" si="758"/>
        <v>0.63229166666666681</v>
      </c>
      <c r="BE850" s="59">
        <f t="shared" si="759"/>
        <v>0.6089583333333336</v>
      </c>
      <c r="BF850" s="59">
        <f t="shared" si="760"/>
        <v>0.61937500000000023</v>
      </c>
      <c r="BG850" s="59">
        <f t="shared" si="761"/>
        <v>0.6141550925925926</v>
      </c>
      <c r="BH850" s="59">
        <f t="shared" si="762"/>
        <v>0.61346064814814816</v>
      </c>
      <c r="BI850" s="31">
        <f t="shared" si="763"/>
        <v>0.32999999999998408</v>
      </c>
      <c r="BJ850" s="61">
        <f t="shared" si="764"/>
        <v>1.6499999999999203E-2</v>
      </c>
      <c r="BK850" s="61">
        <f t="shared" si="765"/>
        <v>1.6499999999999203E-2</v>
      </c>
      <c r="BL850" s="61">
        <f t="shared" si="766"/>
        <v>1.6499999999999203E-2</v>
      </c>
      <c r="BM850" s="61">
        <f t="shared" si="767"/>
        <v>1.6499999999999203E-2</v>
      </c>
      <c r="BN850" s="62">
        <f t="shared" si="768"/>
        <v>0</v>
      </c>
      <c r="BO850" s="62">
        <f t="shared" si="769"/>
        <v>0</v>
      </c>
      <c r="BP850" s="62">
        <f t="shared" si="770"/>
        <v>59</v>
      </c>
      <c r="BQ850" s="62">
        <f t="shared" si="771"/>
        <v>0</v>
      </c>
      <c r="BR850" s="62">
        <f t="shared" si="772"/>
        <v>0</v>
      </c>
      <c r="BS850" s="62">
        <f t="shared" si="773"/>
        <v>59</v>
      </c>
      <c r="BT850" s="62">
        <f t="shared" si="774"/>
        <v>0</v>
      </c>
      <c r="BU850" s="62">
        <f t="shared" si="775"/>
        <v>0</v>
      </c>
      <c r="BV850" s="62">
        <f t="shared" si="776"/>
        <v>59</v>
      </c>
      <c r="BW850" s="62">
        <f t="shared" si="777"/>
        <v>0</v>
      </c>
      <c r="BX850" s="62">
        <f t="shared" si="778"/>
        <v>0</v>
      </c>
      <c r="BY850" s="62">
        <f t="shared" si="779"/>
        <v>59</v>
      </c>
      <c r="BZ850" s="63">
        <f t="shared" si="780"/>
        <v>0.60358796296296335</v>
      </c>
      <c r="CA850" s="63">
        <f t="shared" si="781"/>
        <v>0.60914351851851889</v>
      </c>
      <c r="CB850" s="63">
        <f t="shared" si="782"/>
        <v>0.58714120370370415</v>
      </c>
      <c r="CC850" s="63">
        <f t="shared" si="783"/>
        <v>0.63297453703703721</v>
      </c>
      <c r="CD850" s="63">
        <f t="shared" si="784"/>
        <v>0.609641203703704</v>
      </c>
      <c r="CE850" s="63">
        <f t="shared" si="785"/>
        <v>0.62005787037037063</v>
      </c>
      <c r="CF850" s="63">
        <f t="shared" si="786"/>
        <v>0.614837962962963</v>
      </c>
      <c r="CG850" s="63">
        <f t="shared" si="787"/>
        <v>0.61414351851851856</v>
      </c>
      <c r="CH850" s="36"/>
      <c r="CI850" s="36"/>
      <c r="CJ850" s="36"/>
      <c r="CK850" s="36"/>
      <c r="CL850" s="60">
        <v>60</v>
      </c>
    </row>
    <row r="851" spans="1:90" ht="60.75" x14ac:dyDescent="0.25">
      <c r="A851" s="37">
        <v>25</v>
      </c>
      <c r="B851" s="38"/>
      <c r="C851" s="39" t="s">
        <v>25</v>
      </c>
      <c r="D851" s="39">
        <v>0</v>
      </c>
      <c r="E851" s="40"/>
      <c r="F851" s="83"/>
      <c r="G851" s="96">
        <v>289.52999999999997</v>
      </c>
      <c r="H851" s="44">
        <f t="shared" si="741"/>
        <v>286.69</v>
      </c>
      <c r="I851" s="83">
        <v>286.60000000000002</v>
      </c>
      <c r="J851" s="88">
        <f t="shared" si="793"/>
        <v>-4.3033263549663238E-4</v>
      </c>
      <c r="K851" s="44">
        <f t="shared" si="794"/>
        <v>-0.12333333333333485</v>
      </c>
      <c r="L851" s="45" t="s">
        <v>1208</v>
      </c>
      <c r="M851" s="122" t="s">
        <v>1229</v>
      </c>
      <c r="N851" s="46">
        <f t="shared" si="747"/>
        <v>286.72333333333336</v>
      </c>
      <c r="O851" s="46">
        <f t="shared" si="790"/>
        <v>0.1</v>
      </c>
      <c r="P851" s="40">
        <v>286.70999999999998</v>
      </c>
      <c r="Q851" s="39">
        <f t="shared" si="791"/>
        <v>-2.8700000000000006</v>
      </c>
      <c r="R851" s="40">
        <v>289.52999999999997</v>
      </c>
      <c r="S851" s="39">
        <f t="shared" si="792"/>
        <v>-2.8700000000000006</v>
      </c>
      <c r="T851" s="40">
        <v>289.57</v>
      </c>
      <c r="U851" s="47" t="str">
        <f t="shared" si="788"/>
        <v/>
      </c>
      <c r="V851" s="47" t="str">
        <f t="shared" si="789"/>
        <v/>
      </c>
      <c r="W851" s="48"/>
      <c r="X851" s="48"/>
      <c r="Y851" s="48"/>
      <c r="Z851" s="48"/>
      <c r="AA851" s="49"/>
      <c r="AB851" s="49"/>
      <c r="AC851" s="50"/>
      <c r="AD851" s="50"/>
      <c r="AE851" s="51">
        <f t="shared" si="742"/>
        <v>25</v>
      </c>
      <c r="AF851" s="51" t="str">
        <f t="shared" si="743"/>
        <v/>
      </c>
      <c r="AG851" s="51" t="str">
        <f t="shared" si="744"/>
        <v>o</v>
      </c>
      <c r="AH851" s="51">
        <f t="shared" si="745"/>
        <v>0</v>
      </c>
      <c r="AI851" s="52">
        <f t="shared" si="746"/>
        <v>286.69</v>
      </c>
      <c r="AJ851" s="51" t="s">
        <v>25</v>
      </c>
      <c r="AK851" s="53"/>
      <c r="AL851" s="52"/>
      <c r="AM851" s="53">
        <f t="shared" si="748"/>
        <v>0</v>
      </c>
      <c r="AN851" s="53">
        <f>IF(AJ851&lt;&gt;"",IF(AJ851="o",VLOOKUP(AM851,OpenSect!$A$1:$D$11,2),IF(AJ851="u",VLOOKUP(AM851,UpHill!$A$1:$D$35,2),IF(AJ851="d",VLOOKUP(AM851,DownHill!$A$1:$D$29,2),IF(AJ851="f",VLOOKUP(AM851,FlatUnd!$A$2:$D$30,2),IF(AJ851="t",VLOOKUP(AM851,TimeAdd!$A$1:$D$176,2),IF(AJ851="l",VLOOKUP(AM851,SLimit!$A$1:$D$8,2),AN850)))))),AN850)</f>
        <v>0</v>
      </c>
      <c r="AO851" s="53">
        <f>IF(AJ851&lt;&gt;"",IF(AJ851="o",VLOOKUP(AM851,OpenSect!$A$1:$D$11,3),IF(AJ851="u",VLOOKUP(AM851,UpHill!$A$1:$D$35,3),IF(AJ851="d",VLOOKUP(AM851,DownHill!$A$3:$D$29,3),IF(AJ851="f",VLOOKUP(AM851,FlatUnd!$A$2:$D$30,3),IF(AJ851="t",VLOOKUP(AM851,TimeAdd!$A$1:$D$18,3),IF(AJ851="l",VLOOKUP(AM851,SLimit!$A$1:$D$8,3),AO850)))))),AO850)</f>
        <v>0</v>
      </c>
      <c r="AP851" s="53">
        <f>IF(AJ851&lt;&gt;"",IF(AJ851="o",VLOOKUP(AM851,OpenSect!$A$1:$D$11,4),IF(AJ851="u",VLOOKUP(AM851,UpHill!$A$1:$D$35,4),IF(AJ851="d",VLOOKUP(AM851,DownHill!$A$1:$D$29,4),IF(AJ851="f",VLOOKUP(AM851,FlatUnd!$A$2:$D$30,4),IF(AJ851="t",VLOOKUP(AM851,TimeAdd!$A$1:$D$18,4),IF(AJ851="l",VLOOKUP(AM851,SLimit!$A$1:$D$8,4),AP850)))))),AP850)</f>
        <v>0</v>
      </c>
      <c r="AQ851" s="53" t="str">
        <f t="shared" si="749"/>
        <v>60</v>
      </c>
      <c r="AR851" s="54" t="str">
        <f t="shared" si="750"/>
        <v>STOP.  Final Open Control {at end of Pavilion}{Rod Scheepers 011 849 3410 rod.scheepers@hotmail.com Themba}</v>
      </c>
      <c r="AS851" s="55"/>
      <c r="AT851" s="55"/>
      <c r="AU851" s="56">
        <f>IF(GroupStTimes!$A$8=0,MIN(CB851,CD851,CF851),MIN(BZ851,CB851,CD851,CF851))</f>
        <v>0.5872916666666671</v>
      </c>
      <c r="AV851" s="56">
        <f>IF(GroupStTimes!$A$8=0,MAX(CC851,CE851,CG851),MAX(CA851,CC851,CE851,CG851))</f>
        <v>0.63312500000000016</v>
      </c>
      <c r="AW851" s="57" t="str">
        <f t="shared" si="751"/>
        <v/>
      </c>
      <c r="AX851" s="58" t="str">
        <f t="shared" si="752"/>
        <v/>
      </c>
      <c r="AY851" s="58" t="str">
        <f t="shared" si="753"/>
        <v/>
      </c>
      <c r="AZ851" s="31">
        <f t="shared" si="754"/>
        <v>286.29000000000002</v>
      </c>
      <c r="BA851" s="59">
        <f t="shared" si="755"/>
        <v>0.60290509259259295</v>
      </c>
      <c r="BB851" s="59">
        <f t="shared" si="756"/>
        <v>0.60846064814814849</v>
      </c>
      <c r="BC851" s="59">
        <f t="shared" si="757"/>
        <v>0.58645833333333375</v>
      </c>
      <c r="BD851" s="59">
        <f t="shared" si="758"/>
        <v>0.63229166666666681</v>
      </c>
      <c r="BE851" s="59">
        <f t="shared" si="759"/>
        <v>0.6089583333333336</v>
      </c>
      <c r="BF851" s="59">
        <f t="shared" si="760"/>
        <v>0.61937500000000023</v>
      </c>
      <c r="BG851" s="59">
        <f t="shared" si="761"/>
        <v>0.6141550925925926</v>
      </c>
      <c r="BH851" s="59">
        <f t="shared" si="762"/>
        <v>0.61346064814814816</v>
      </c>
      <c r="BI851" s="31">
        <f t="shared" si="763"/>
        <v>0.39999999999997726</v>
      </c>
      <c r="BJ851" s="61">
        <f t="shared" si="764"/>
        <v>1.9999999999998862E-2</v>
      </c>
      <c r="BK851" s="61">
        <f t="shared" si="765"/>
        <v>1.9999999999998862E-2</v>
      </c>
      <c r="BL851" s="61">
        <f t="shared" si="766"/>
        <v>1.9999999999998862E-2</v>
      </c>
      <c r="BM851" s="61">
        <f t="shared" si="767"/>
        <v>1.9999999999998862E-2</v>
      </c>
      <c r="BN851" s="62">
        <f t="shared" si="768"/>
        <v>0</v>
      </c>
      <c r="BO851" s="62">
        <f t="shared" si="769"/>
        <v>1</v>
      </c>
      <c r="BP851" s="62">
        <f t="shared" si="770"/>
        <v>12</v>
      </c>
      <c r="BQ851" s="62">
        <f t="shared" si="771"/>
        <v>0</v>
      </c>
      <c r="BR851" s="62">
        <f t="shared" si="772"/>
        <v>1</v>
      </c>
      <c r="BS851" s="62">
        <f t="shared" si="773"/>
        <v>12</v>
      </c>
      <c r="BT851" s="62">
        <f t="shared" si="774"/>
        <v>0</v>
      </c>
      <c r="BU851" s="62">
        <f t="shared" si="775"/>
        <v>1</v>
      </c>
      <c r="BV851" s="62">
        <f t="shared" si="776"/>
        <v>12</v>
      </c>
      <c r="BW851" s="62">
        <f t="shared" si="777"/>
        <v>0</v>
      </c>
      <c r="BX851" s="62">
        <f t="shared" si="778"/>
        <v>1</v>
      </c>
      <c r="BY851" s="62">
        <f t="shared" si="779"/>
        <v>12</v>
      </c>
      <c r="BZ851" s="63">
        <f t="shared" si="780"/>
        <v>0.6037384259259263</v>
      </c>
      <c r="CA851" s="63">
        <f t="shared" si="781"/>
        <v>0.60929398148148184</v>
      </c>
      <c r="CB851" s="63">
        <f t="shared" si="782"/>
        <v>0.5872916666666671</v>
      </c>
      <c r="CC851" s="63">
        <f t="shared" si="783"/>
        <v>0.63312500000000016</v>
      </c>
      <c r="CD851" s="63">
        <f t="shared" si="784"/>
        <v>0.60979166666666695</v>
      </c>
      <c r="CE851" s="63">
        <f t="shared" si="785"/>
        <v>0.62020833333333358</v>
      </c>
      <c r="CF851" s="63">
        <f t="shared" si="786"/>
        <v>0.61498842592592595</v>
      </c>
      <c r="CG851" s="63">
        <f t="shared" si="787"/>
        <v>0.61429398148148151</v>
      </c>
      <c r="CH851" s="36"/>
      <c r="CI851" s="36"/>
      <c r="CJ851" s="36"/>
      <c r="CK851" s="36"/>
      <c r="CL851" s="60">
        <v>60</v>
      </c>
    </row>
    <row r="852" spans="1:90" ht="28.5" customHeight="1" x14ac:dyDescent="0.25">
      <c r="A852" s="37">
        <v>25</v>
      </c>
      <c r="C852" s="37"/>
      <c r="D852" s="37"/>
      <c r="G852" s="44"/>
      <c r="H852" s="44"/>
      <c r="I852" s="83"/>
      <c r="J852" s="43"/>
      <c r="K852" s="44"/>
      <c r="L852" s="76"/>
      <c r="M852" s="122"/>
      <c r="N852" s="46"/>
      <c r="O852" s="87"/>
      <c r="P852" s="89"/>
      <c r="Q852" s="78"/>
      <c r="R852" s="44"/>
      <c r="S852" s="47"/>
      <c r="T852" s="47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99"/>
      <c r="AF852" s="99"/>
      <c r="AG852" s="99"/>
      <c r="AH852" s="99"/>
      <c r="AI852" s="100"/>
      <c r="AJ852" s="99"/>
      <c r="AK852" s="101"/>
      <c r="AL852" s="100"/>
      <c r="AM852" s="101"/>
      <c r="AN852" s="101"/>
      <c r="AO852" s="101"/>
      <c r="AP852" s="101"/>
      <c r="AQ852" s="101"/>
      <c r="AR852" s="102"/>
      <c r="AS852" s="103"/>
      <c r="AT852" s="103"/>
      <c r="AU852" s="104"/>
      <c r="AV852" s="104"/>
      <c r="AW852" s="105"/>
      <c r="AX852" s="58"/>
      <c r="AY852" s="58"/>
      <c r="AZ852" s="31"/>
      <c r="BA852" s="59"/>
      <c r="BB852" s="59"/>
      <c r="BC852" s="59"/>
      <c r="BD852" s="59"/>
      <c r="BE852" s="59"/>
      <c r="BF852" s="59"/>
      <c r="BG852" s="59"/>
      <c r="BH852" s="59"/>
      <c r="BI852" s="31"/>
      <c r="BJ852" s="61"/>
      <c r="BK852" s="61"/>
      <c r="BL852" s="61"/>
      <c r="BM852" s="61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3"/>
      <c r="CA852" s="63"/>
      <c r="CB852" s="63"/>
      <c r="CC852" s="63"/>
      <c r="CD852" s="63"/>
      <c r="CE852" s="63"/>
      <c r="CF852" s="63"/>
      <c r="CG852" s="63"/>
      <c r="CH852" s="36"/>
      <c r="CI852" s="36"/>
      <c r="CJ852" s="36"/>
      <c r="CK852" s="36"/>
      <c r="CL852" s="76"/>
    </row>
    <row r="853" spans="1:90" ht="28.5" customHeight="1" x14ac:dyDescent="0.25">
      <c r="A853" s="37"/>
      <c r="C853" s="37"/>
      <c r="D853" s="37"/>
      <c r="G853" s="44"/>
      <c r="H853" s="44"/>
      <c r="I853" s="83"/>
      <c r="J853" s="43"/>
      <c r="K853" s="44"/>
      <c r="L853" s="76"/>
      <c r="M853" s="122"/>
      <c r="N853" s="46"/>
      <c r="O853" s="87"/>
      <c r="P853" s="89"/>
      <c r="Q853" s="78"/>
      <c r="R853" s="44"/>
      <c r="S853" s="47"/>
      <c r="T853" s="47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113"/>
      <c r="AF853" s="113"/>
      <c r="AG853" s="113"/>
      <c r="AH853" s="113"/>
      <c r="AI853" s="114"/>
      <c r="AJ853" s="113"/>
      <c r="AK853" s="115"/>
      <c r="AL853" s="114"/>
      <c r="AM853" s="115"/>
      <c r="AN853" s="115"/>
      <c r="AO853" s="115"/>
      <c r="AP853" s="115"/>
      <c r="AQ853" s="115"/>
      <c r="AR853" s="116"/>
      <c r="AS853" s="36"/>
      <c r="AT853" s="36"/>
      <c r="AU853" s="117"/>
      <c r="AV853" s="117"/>
      <c r="AW853" s="118"/>
      <c r="AX853" s="58"/>
      <c r="AY853" s="58"/>
      <c r="AZ853" s="31"/>
      <c r="BA853" s="59"/>
      <c r="BB853" s="59"/>
      <c r="BC853" s="59"/>
      <c r="BD853" s="59"/>
      <c r="BE853" s="59"/>
      <c r="BF853" s="59"/>
      <c r="BG853" s="59"/>
      <c r="BH853" s="59"/>
      <c r="BI853" s="31"/>
      <c r="BJ853" s="61"/>
      <c r="BK853" s="61"/>
      <c r="BL853" s="61"/>
      <c r="BM853" s="61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3"/>
      <c r="CA853" s="63"/>
      <c r="CB853" s="63"/>
      <c r="CC853" s="63"/>
      <c r="CD853" s="63"/>
      <c r="CE853" s="63"/>
      <c r="CF853" s="63"/>
      <c r="CG853" s="63"/>
      <c r="CH853" s="36"/>
      <c r="CI853" s="36"/>
      <c r="CJ853" s="36"/>
      <c r="CK853" s="36"/>
      <c r="CL853" s="76"/>
    </row>
    <row r="854" spans="1:90" ht="28.5" customHeight="1" x14ac:dyDescent="0.25">
      <c r="A854" s="37"/>
      <c r="C854" s="37"/>
      <c r="D854" s="37"/>
      <c r="G854" s="44"/>
      <c r="H854" s="44"/>
      <c r="I854" s="83"/>
      <c r="J854" s="43"/>
      <c r="K854" s="44"/>
      <c r="L854" s="76"/>
      <c r="M854" s="122"/>
      <c r="N854" s="46"/>
      <c r="O854" s="87"/>
      <c r="P854" s="89"/>
      <c r="Q854" s="78"/>
      <c r="R854" s="44"/>
      <c r="S854" s="47"/>
      <c r="T854" s="47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113"/>
      <c r="AF854" s="113"/>
      <c r="AG854" s="113"/>
      <c r="AH854" s="113"/>
      <c r="AI854" s="114"/>
      <c r="AJ854" s="113"/>
      <c r="AK854" s="115"/>
      <c r="AL854" s="114"/>
      <c r="AM854" s="115"/>
      <c r="AN854" s="115"/>
      <c r="AO854" s="115"/>
      <c r="AP854" s="115"/>
      <c r="AQ854" s="115"/>
      <c r="AR854" s="116"/>
      <c r="AS854" s="36"/>
      <c r="AT854" s="36"/>
      <c r="AU854" s="117"/>
      <c r="AV854" s="117"/>
      <c r="AW854" s="118"/>
      <c r="AX854" s="58"/>
      <c r="AY854" s="58"/>
      <c r="AZ854" s="31"/>
      <c r="BA854" s="59"/>
      <c r="BB854" s="59"/>
      <c r="BC854" s="59"/>
      <c r="BD854" s="59"/>
      <c r="BE854" s="59"/>
      <c r="BF854" s="59"/>
      <c r="BG854" s="59"/>
      <c r="BH854" s="59"/>
      <c r="BI854" s="31"/>
      <c r="BJ854" s="61"/>
      <c r="BK854" s="61"/>
      <c r="BL854" s="61"/>
      <c r="BM854" s="61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3"/>
      <c r="CA854" s="63"/>
      <c r="CB854" s="63"/>
      <c r="CC854" s="63"/>
      <c r="CD854" s="63"/>
      <c r="CE854" s="63"/>
      <c r="CF854" s="63"/>
      <c r="CG854" s="63"/>
      <c r="CH854" s="36"/>
      <c r="CI854" s="36"/>
      <c r="CJ854" s="36"/>
      <c r="CK854" s="36"/>
      <c r="CL854" s="76"/>
    </row>
    <row r="855" spans="1:90" ht="28.5" customHeight="1" x14ac:dyDescent="0.25">
      <c r="A855" s="37"/>
      <c r="C855" s="37"/>
      <c r="D855" s="37"/>
      <c r="G855" s="44"/>
      <c r="H855" s="44"/>
      <c r="I855" s="83"/>
      <c r="J855" s="43"/>
      <c r="K855" s="44"/>
      <c r="L855" s="76"/>
      <c r="M855" s="122"/>
      <c r="N855" s="46"/>
      <c r="O855" s="87"/>
      <c r="P855" s="89"/>
      <c r="Q855" s="78"/>
      <c r="R855" s="44"/>
      <c r="S855" s="47"/>
      <c r="T855" s="47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113"/>
      <c r="AF855" s="113"/>
      <c r="AG855" s="113"/>
      <c r="AH855" s="113"/>
      <c r="AI855" s="114"/>
      <c r="AJ855" s="113"/>
      <c r="AK855" s="115"/>
      <c r="AL855" s="114"/>
      <c r="AM855" s="115"/>
      <c r="AN855" s="115"/>
      <c r="AO855" s="115"/>
      <c r="AP855" s="115"/>
      <c r="AQ855" s="115"/>
      <c r="AR855" s="116"/>
      <c r="AS855" s="36"/>
      <c r="AT855" s="36"/>
      <c r="AU855" s="117"/>
      <c r="AV855" s="117"/>
      <c r="AW855" s="118"/>
      <c r="AX855" s="58"/>
      <c r="AY855" s="58"/>
      <c r="AZ855" s="31"/>
      <c r="BA855" s="59"/>
      <c r="BB855" s="59"/>
      <c r="BC855" s="59"/>
      <c r="BD855" s="59"/>
      <c r="BE855" s="59"/>
      <c r="BF855" s="59"/>
      <c r="BG855" s="59"/>
      <c r="BH855" s="59"/>
      <c r="BI855" s="31"/>
      <c r="BJ855" s="61"/>
      <c r="BK855" s="61"/>
      <c r="BL855" s="61"/>
      <c r="BM855" s="61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3"/>
      <c r="CA855" s="63"/>
      <c r="CB855" s="63"/>
      <c r="CC855" s="63"/>
      <c r="CD855" s="63"/>
      <c r="CE855" s="63"/>
      <c r="CF855" s="63"/>
      <c r="CG855" s="63"/>
      <c r="CH855" s="36"/>
      <c r="CI855" s="36"/>
      <c r="CJ855" s="36"/>
      <c r="CK855" s="36"/>
      <c r="CL855" s="76"/>
    </row>
    <row r="856" spans="1:90" ht="28.5" customHeight="1" x14ac:dyDescent="0.25">
      <c r="A856" s="37"/>
      <c r="C856" s="37"/>
      <c r="D856" s="37"/>
      <c r="G856" s="44"/>
      <c r="H856" s="44"/>
      <c r="I856" s="83"/>
      <c r="J856" s="43"/>
      <c r="K856" s="44"/>
      <c r="L856" s="76"/>
      <c r="M856" s="122"/>
      <c r="N856" s="46"/>
      <c r="O856" s="87"/>
      <c r="P856" s="89"/>
      <c r="Q856" s="78"/>
      <c r="R856" s="44"/>
      <c r="S856" s="47"/>
      <c r="T856" s="47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113"/>
      <c r="AF856" s="113"/>
      <c r="AG856" s="113"/>
      <c r="AH856" s="113"/>
      <c r="AI856" s="114"/>
      <c r="AJ856" s="113"/>
      <c r="AK856" s="115"/>
      <c r="AL856" s="114"/>
      <c r="AM856" s="115"/>
      <c r="AN856" s="115"/>
      <c r="AO856" s="115"/>
      <c r="AP856" s="115"/>
      <c r="AQ856" s="115"/>
      <c r="AR856" s="116"/>
      <c r="AS856" s="36"/>
      <c r="AT856" s="36"/>
      <c r="AU856" s="117"/>
      <c r="AV856" s="117"/>
      <c r="AW856" s="118"/>
      <c r="AX856" s="58"/>
      <c r="AY856" s="58"/>
      <c r="AZ856" s="31"/>
      <c r="BA856" s="59"/>
      <c r="BB856" s="59"/>
      <c r="BC856" s="59"/>
      <c r="BD856" s="59"/>
      <c r="BE856" s="59"/>
      <c r="BF856" s="59"/>
      <c r="BG856" s="59"/>
      <c r="BH856" s="59"/>
      <c r="BI856" s="31"/>
      <c r="BJ856" s="61"/>
      <c r="BK856" s="61"/>
      <c r="BL856" s="61"/>
      <c r="BM856" s="61"/>
      <c r="BN856" s="62"/>
      <c r="BO856" s="62"/>
      <c r="BP856" s="62"/>
      <c r="BQ856" s="62"/>
      <c r="BR856" s="62"/>
      <c r="BS856" s="62"/>
      <c r="BT856" s="62"/>
      <c r="BU856" s="62"/>
      <c r="BV856" s="62"/>
      <c r="BW856" s="62"/>
      <c r="BX856" s="62"/>
      <c r="BY856" s="62"/>
      <c r="BZ856" s="63"/>
      <c r="CA856" s="63"/>
      <c r="CB856" s="63"/>
      <c r="CC856" s="63"/>
      <c r="CD856" s="63"/>
      <c r="CE856" s="63"/>
      <c r="CF856" s="63"/>
      <c r="CG856" s="63"/>
      <c r="CH856" s="36"/>
      <c r="CI856" s="36"/>
      <c r="CJ856" s="36"/>
      <c r="CK856" s="36"/>
      <c r="CL856" s="76"/>
    </row>
    <row r="857" spans="1:90" ht="28.5" customHeight="1" x14ac:dyDescent="0.25">
      <c r="A857" s="37"/>
      <c r="C857" s="37"/>
      <c r="D857" s="37"/>
      <c r="G857" s="44"/>
      <c r="H857" s="44"/>
      <c r="I857" s="83"/>
      <c r="J857" s="43"/>
      <c r="K857" s="44"/>
      <c r="L857" s="76"/>
      <c r="M857" s="122"/>
      <c r="N857" s="46"/>
      <c r="O857" s="87"/>
      <c r="P857" s="89"/>
      <c r="Q857" s="78"/>
      <c r="R857" s="44"/>
      <c r="S857" s="47"/>
      <c r="T857" s="47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113"/>
      <c r="AF857" s="113"/>
      <c r="AG857" s="113"/>
      <c r="AH857" s="113"/>
      <c r="AI857" s="114"/>
      <c r="AJ857" s="113"/>
      <c r="AK857" s="115"/>
      <c r="AL857" s="114"/>
      <c r="AM857" s="115"/>
      <c r="AN857" s="115"/>
      <c r="AO857" s="115"/>
      <c r="AP857" s="115"/>
      <c r="AQ857" s="115"/>
      <c r="AR857" s="116"/>
      <c r="AS857" s="36"/>
      <c r="AT857" s="36"/>
      <c r="AU857" s="117"/>
      <c r="AV857" s="117"/>
      <c r="AW857" s="118"/>
      <c r="AX857" s="58"/>
      <c r="AY857" s="58"/>
      <c r="AZ857" s="31"/>
      <c r="BA857" s="59"/>
      <c r="BB857" s="59"/>
      <c r="BC857" s="59"/>
      <c r="BD857" s="59"/>
      <c r="BE857" s="59"/>
      <c r="BF857" s="59"/>
      <c r="BG857" s="59"/>
      <c r="BH857" s="59"/>
      <c r="BI857" s="31"/>
      <c r="BJ857" s="61"/>
      <c r="BK857" s="61"/>
      <c r="BL857" s="61"/>
      <c r="BM857" s="61"/>
      <c r="BN857" s="62"/>
      <c r="BO857" s="62"/>
      <c r="BP857" s="62"/>
      <c r="BQ857" s="62"/>
      <c r="BR857" s="62"/>
      <c r="BS857" s="62"/>
      <c r="BT857" s="62"/>
      <c r="BU857" s="62"/>
      <c r="BV857" s="62"/>
      <c r="BW857" s="62"/>
      <c r="BX857" s="62"/>
      <c r="BY857" s="62"/>
      <c r="BZ857" s="63"/>
      <c r="CA857" s="63"/>
      <c r="CB857" s="63"/>
      <c r="CC857" s="63"/>
      <c r="CD857" s="63"/>
      <c r="CE857" s="63"/>
      <c r="CF857" s="63"/>
      <c r="CG857" s="63"/>
      <c r="CH857" s="36"/>
      <c r="CI857" s="36"/>
      <c r="CJ857" s="36"/>
      <c r="CK857" s="36"/>
      <c r="CL857" s="76"/>
    </row>
    <row r="858" spans="1:90" ht="28.5" customHeight="1" x14ac:dyDescent="0.25">
      <c r="A858" s="37"/>
      <c r="C858" s="37"/>
      <c r="D858" s="37"/>
      <c r="G858" s="44"/>
      <c r="H858" s="44"/>
      <c r="I858" s="83"/>
      <c r="J858" s="43"/>
      <c r="K858" s="44"/>
      <c r="L858" s="76"/>
      <c r="M858" s="122"/>
      <c r="N858" s="46"/>
      <c r="O858" s="87"/>
      <c r="P858" s="89"/>
      <c r="Q858" s="78"/>
      <c r="R858" s="44"/>
      <c r="S858" s="47"/>
      <c r="T858" s="47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113"/>
      <c r="AF858" s="113"/>
      <c r="AG858" s="113"/>
      <c r="AH858" s="113"/>
      <c r="AI858" s="114"/>
      <c r="AJ858" s="113"/>
      <c r="AK858" s="115"/>
      <c r="AL858" s="114"/>
      <c r="AM858" s="115"/>
      <c r="AN858" s="115"/>
      <c r="AO858" s="115"/>
      <c r="AP858" s="115"/>
      <c r="AQ858" s="115"/>
      <c r="AR858" s="116"/>
      <c r="AS858" s="36"/>
      <c r="AT858" s="36"/>
      <c r="AU858" s="117"/>
      <c r="AV858" s="117"/>
      <c r="AW858" s="118"/>
      <c r="AX858" s="58"/>
      <c r="AY858" s="58"/>
      <c r="AZ858" s="31"/>
      <c r="BA858" s="59"/>
      <c r="BB858" s="59"/>
      <c r="BC858" s="59"/>
      <c r="BD858" s="59"/>
      <c r="BE858" s="59"/>
      <c r="BF858" s="59"/>
      <c r="BG858" s="59"/>
      <c r="BH858" s="59"/>
      <c r="BI858" s="31"/>
      <c r="BJ858" s="61"/>
      <c r="BK858" s="61"/>
      <c r="BL858" s="61"/>
      <c r="BM858" s="61"/>
      <c r="BN858" s="62"/>
      <c r="BO858" s="62"/>
      <c r="BP858" s="62"/>
      <c r="BQ858" s="62"/>
      <c r="BR858" s="62"/>
      <c r="BS858" s="62"/>
      <c r="BT858" s="62"/>
      <c r="BU858" s="62"/>
      <c r="BV858" s="62"/>
      <c r="BW858" s="62"/>
      <c r="BX858" s="62"/>
      <c r="BY858" s="62"/>
      <c r="BZ858" s="63"/>
      <c r="CA858" s="63"/>
      <c r="CB858" s="63"/>
      <c r="CC858" s="63"/>
      <c r="CD858" s="63"/>
      <c r="CE858" s="63"/>
      <c r="CF858" s="63"/>
      <c r="CG858" s="63"/>
      <c r="CH858" s="36"/>
      <c r="CI858" s="36"/>
      <c r="CJ858" s="36"/>
      <c r="CK858" s="36"/>
      <c r="CL858" s="76"/>
    </row>
    <row r="859" spans="1:90" ht="28.5" customHeight="1" x14ac:dyDescent="0.25">
      <c r="A859" s="37"/>
      <c r="C859" s="37"/>
      <c r="D859" s="37"/>
      <c r="G859" s="44"/>
      <c r="H859" s="44"/>
      <c r="I859" s="83"/>
      <c r="J859" s="43"/>
      <c r="K859" s="44"/>
      <c r="L859" s="76"/>
      <c r="M859" s="122"/>
      <c r="N859" s="46"/>
      <c r="O859" s="87"/>
      <c r="P859" s="89"/>
      <c r="Q859" s="78"/>
      <c r="R859" s="44"/>
      <c r="S859" s="47"/>
      <c r="T859" s="47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113"/>
      <c r="AF859" s="113"/>
      <c r="AG859" s="113"/>
      <c r="AH859" s="113"/>
      <c r="AI859" s="114"/>
      <c r="AJ859" s="113"/>
      <c r="AK859" s="115"/>
      <c r="AL859" s="114"/>
      <c r="AM859" s="115"/>
      <c r="AN859" s="115"/>
      <c r="AO859" s="115"/>
      <c r="AP859" s="115"/>
      <c r="AQ859" s="115"/>
      <c r="AR859" s="116"/>
      <c r="AS859" s="36"/>
      <c r="AT859" s="36"/>
      <c r="AU859" s="117"/>
      <c r="AV859" s="117"/>
      <c r="AW859" s="118"/>
      <c r="AX859" s="58"/>
      <c r="AY859" s="58"/>
      <c r="AZ859" s="31"/>
      <c r="BA859" s="59"/>
      <c r="BB859" s="59"/>
      <c r="BC859" s="59"/>
      <c r="BD859" s="59"/>
      <c r="BE859" s="59"/>
      <c r="BF859" s="59"/>
      <c r="BG859" s="59"/>
      <c r="BH859" s="59"/>
      <c r="BI859" s="31"/>
      <c r="BJ859" s="61"/>
      <c r="BK859" s="61"/>
      <c r="BL859" s="61"/>
      <c r="BM859" s="61"/>
      <c r="BN859" s="62"/>
      <c r="BO859" s="62"/>
      <c r="BP859" s="62"/>
      <c r="BQ859" s="62"/>
      <c r="BR859" s="62"/>
      <c r="BS859" s="62"/>
      <c r="BT859" s="62"/>
      <c r="BU859" s="62"/>
      <c r="BV859" s="62"/>
      <c r="BW859" s="62"/>
      <c r="BX859" s="62"/>
      <c r="BY859" s="62"/>
      <c r="BZ859" s="63"/>
      <c r="CA859" s="63"/>
      <c r="CB859" s="63"/>
      <c r="CC859" s="63"/>
      <c r="CD859" s="63"/>
      <c r="CE859" s="63"/>
      <c r="CF859" s="63"/>
      <c r="CG859" s="63"/>
      <c r="CH859" s="36"/>
      <c r="CI859" s="36"/>
      <c r="CJ859" s="36"/>
      <c r="CK859" s="36"/>
      <c r="CL859" s="76"/>
    </row>
    <row r="860" spans="1:90" ht="40.5" x14ac:dyDescent="0.25">
      <c r="A860" s="37"/>
      <c r="C860" s="37"/>
      <c r="D860" s="37"/>
      <c r="G860" s="44"/>
      <c r="H860" s="44"/>
      <c r="I860" s="83"/>
      <c r="J860" s="43"/>
      <c r="K860" s="44"/>
      <c r="L860" s="84" t="s">
        <v>1209</v>
      </c>
      <c r="M860" s="121"/>
      <c r="N860" s="46"/>
      <c r="O860" s="87"/>
      <c r="P860" s="89"/>
      <c r="Q860" s="78"/>
      <c r="R860" s="44"/>
      <c r="S860" s="47"/>
      <c r="T860" s="47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106" t="str">
        <f t="shared" ref="AE860:AE874" si="795">IF(A860="","",A860)</f>
        <v/>
      </c>
      <c r="AF860" s="106" t="str">
        <f t="shared" ref="AF860:AF874" si="796">IF(B860="","",B860)</f>
        <v/>
      </c>
      <c r="AG860" s="106" t="str">
        <f t="shared" ref="AG860:AG874" si="797">IF(C860="","",C860)</f>
        <v/>
      </c>
      <c r="AH860" s="106" t="str">
        <f t="shared" ref="AH860:AH874" si="798">IF(D860="","",D860)</f>
        <v/>
      </c>
      <c r="AI860" s="107">
        <f t="shared" ref="AI860:AI874" si="799">H860</f>
        <v>0</v>
      </c>
      <c r="AJ860" s="106"/>
      <c r="AK860" s="108"/>
      <c r="AL860" s="107"/>
      <c r="AM860" s="108">
        <f t="shared" ref="AM860:AM874" si="800">IF(OR(AJ860="",AJ860="m"),AM859,IF(AH860&lt;&gt;"",AH860,""))</f>
        <v>0</v>
      </c>
      <c r="AN860" s="108">
        <f>IF(AJ860&lt;&gt;"",IF(AJ860="o",VLOOKUP(AM860,OpenSect!$A$1:$D$11,2),IF(AJ860="u",VLOOKUP(AM860,UpHill!$A$1:$D$35,2),IF(AJ860="d",VLOOKUP(AM860,DownHill!$A$1:$D$29,2),IF(AJ860="f",VLOOKUP(AM860,FlatUnd!$A$2:$D$30,2),IF(AJ860="t",VLOOKUP(AM860,TimeAdd!$A$1:$D$176,2),IF(AJ860="l",VLOOKUP(AM860,SLimit!$A$1:$D$8,2),AN859)))))),AN859)</f>
        <v>0</v>
      </c>
      <c r="AO860" s="108">
        <f>IF(AJ860&lt;&gt;"",IF(AJ860="o",VLOOKUP(AM860,OpenSect!$A$1:$D$11,3),IF(AJ860="u",VLOOKUP(AM860,UpHill!$A$1:$D$35,3),IF(AJ860="d",VLOOKUP(AM860,DownHill!$A$3:$D$29,3),IF(AJ860="f",VLOOKUP(AM860,FlatUnd!$A$2:$D$30,3),IF(AJ860="t",VLOOKUP(AM860,TimeAdd!$A$1:$D$18,3),IF(AJ860="l",VLOOKUP(AM860,SLimit!$A$1:$D$8,3),AO859)))))),AO859)</f>
        <v>0</v>
      </c>
      <c r="AP860" s="108">
        <f>IF(AJ860&lt;&gt;"",IF(AJ860="o",VLOOKUP(AM860,OpenSect!$A$1:$D$11,4),IF(AJ860="u",VLOOKUP(AM860,UpHill!$A$1:$D$35,4),IF(AJ860="d",VLOOKUP(AM860,DownHill!$A$1:$D$29,4),IF(AJ860="f",VLOOKUP(AM860,FlatUnd!$A$2:$D$30,4),IF(AJ860="t",VLOOKUP(AM860,TimeAdd!$A$1:$D$18,4),IF(AJ860="l",VLOOKUP(AM860,SLimit!$A$1:$D$8,4),AP859)))))),AP859)</f>
        <v>0</v>
      </c>
      <c r="AQ860" s="108">
        <f t="shared" ref="AQ860:AQ874" si="801">M860</f>
        <v>0</v>
      </c>
      <c r="AR860" s="109" t="str">
        <f t="shared" ref="AR860:AR874" si="802">L860</f>
        <v>Alternative route into Benoni Northerns Sport Club</v>
      </c>
      <c r="AS860" s="110"/>
      <c r="AT860" s="110"/>
      <c r="AU860" s="111">
        <f>IF(GroupStTimes!$A$8=0,MIN(CB860,CD860,CF860),MIN(BZ860,CB860,CD860,CF860))</f>
        <v>0</v>
      </c>
      <c r="AV860" s="111">
        <f>IF(GroupStTimes!$A$8=0,MAX(CC860,CE860,CG860),MAX(CA860,CC860,CE860,CG860))</f>
        <v>0</v>
      </c>
      <c r="AW860" s="112" t="str">
        <f t="shared" ref="AW860:AW874" si="803">IF(U860="","",CONCATENATE(FIXED(U860,5),"  ",FIXED(V860,5)))</f>
        <v/>
      </c>
      <c r="AX860" s="58" t="str">
        <f t="shared" ref="AX860:AX874" si="804">IF(AJ860="m",ROUND(W860,5),"")</f>
        <v/>
      </c>
      <c r="AY860" s="58" t="str">
        <f t="shared" ref="AY860:AY874" si="805">IF(AJ860="m",ROUND(X860,5),"")</f>
        <v/>
      </c>
      <c r="AZ860" s="31">
        <f t="shared" ref="AZ860:AZ874" si="806">IF(AND(AM859=AM858,AN859=AN858,AO859=AO858,AP859=AP858,AJ860&lt;&gt;"t"),AZ859,IF(AJ860="t",AI860,AI859))</f>
        <v>0</v>
      </c>
      <c r="BA860" s="59">
        <f t="shared" ref="BA860:BA874" si="807">IF(AND($AM859=$AM858,$AN859=AN858,$AO859=$AO858,$AP859=$AP858,$AJ860&lt;&gt;"t"),BA859,BZ859)</f>
        <v>0</v>
      </c>
      <c r="BB860" s="59">
        <f t="shared" ref="BB860:BB874" si="808">IF(AND($AM859=$AM858,$AN859=AN858,$AO859=$AO858,$AP859=$AP858,$AJ860&lt;&gt;"t"),BB859,CA859)</f>
        <v>0</v>
      </c>
      <c r="BC860" s="59">
        <f t="shared" ref="BC860:BC874" si="809">IF(AND($AM859=$AM858,$AN859=AN858,$AO859=$AO858,$AP859=$AP858,$AJ860&lt;&gt;"t"),BC859,CB859)</f>
        <v>0</v>
      </c>
      <c r="BD860" s="59">
        <f t="shared" ref="BD860:BD874" si="810">IF(AND($AM859=$AM858,$AN859=AN858,$AO859=$AO858,$AP859=$AP858,$AJ860&lt;&gt;"t"),BD859,CC859)</f>
        <v>0</v>
      </c>
      <c r="BE860" s="59">
        <f t="shared" ref="BE860:BE874" si="811">IF(AND($AM859=$AM858,$AN859=AN858,$AO859=$AO858,$AP859=$AP858,$AJ860&lt;&gt;"t"),BE859,CD859)</f>
        <v>0</v>
      </c>
      <c r="BF860" s="59">
        <f t="shared" ref="BF860:BF874" si="812">IF(AND($AM859=$AM858,$AN859=AN858,$AO859=$AO858,$AP859=$AP858,$AJ860&lt;&gt;"t"),BF859,CE859)</f>
        <v>0</v>
      </c>
      <c r="BG860" s="59">
        <f t="shared" ref="BG860:BG874" si="813">IF(AND($AM859=$AM858,$AN859=AN858,$AO859=$AO858,$AP859=$AP858,$AJ860&lt;&gt;"t"),BG859,CF859)</f>
        <v>0</v>
      </c>
      <c r="BH860" s="59">
        <f t="shared" ref="BH860:BH874" si="814">IF(AND($AM859=$AM858,$AN859=AN858,$AO859=$AO858,$AP859=$AP858,$AJ860&lt;&gt;"t"),BH859,CG859)</f>
        <v>0</v>
      </c>
      <c r="BI860" s="31">
        <f t="shared" ref="BI860:BI874" si="815">AI860-AZ860</f>
        <v>0</v>
      </c>
      <c r="BJ860" s="61">
        <f t="shared" ref="BJ860:BJ874" si="816">IF($AJ859="t",IF(AM858=0,0,$BI860/AM858),IF(AM859=0,0,$BI860/AM859))</f>
        <v>0</v>
      </c>
      <c r="BK860" s="61">
        <f t="shared" ref="BK860:BK874" si="817">IF($AJ859="t",IF(AN858=0,0,$BI860/AN858),IF(AN859=0,0,$BI860/AN859))</f>
        <v>0</v>
      </c>
      <c r="BL860" s="61">
        <f t="shared" ref="BL860:BL874" si="818">IF($AJ859="t",IF(AO858=0,0,$BI860/AO858),IF(AO859=0,0,$BI860/AO859))</f>
        <v>0</v>
      </c>
      <c r="BM860" s="61">
        <f t="shared" ref="BM860:BM874" si="819">IF($AJ859="t",IF(AP858=0,0,$BI860/AP858),IF(AP859=0,0,$BI860/AP859))</f>
        <v>0</v>
      </c>
      <c r="BN860" s="62">
        <f t="shared" ref="BN860:BN874" si="820">IF(AJ860="t",0,INT(BJ860))</f>
        <v>0</v>
      </c>
      <c r="BO860" s="62">
        <f t="shared" ref="BO860:BO874" si="821">IF(AJ860="t",AM860,IF(INT((BJ860-BN860)*60)&lt;0,1,INT((BJ860-BN860)*60)))</f>
        <v>0</v>
      </c>
      <c r="BP860" s="62">
        <f t="shared" ref="BP860:BP874" si="822">IF(AJ860="t",0,ROUND((((BJ860-BN860)*60)-BO860)*60,0))</f>
        <v>0</v>
      </c>
      <c r="BQ860" s="62">
        <f t="shared" ref="BQ860:BQ874" si="823">IF(AJ860="t",0,INT(BK860))</f>
        <v>0</v>
      </c>
      <c r="BR860" s="62">
        <f t="shared" ref="BR860:BR874" si="824">IF(AJ860="t",AN860,IF(INT((BK860-BQ860)*60)&lt;0,1,INT((BK860-BQ860)*60)))</f>
        <v>0</v>
      </c>
      <c r="BS860" s="62">
        <f t="shared" ref="BS860:BS874" si="825">IF(AJ860="t",0,ROUND((((BK860-BQ860)*60)-BR860)*60,0))</f>
        <v>0</v>
      </c>
      <c r="BT860" s="62">
        <f t="shared" ref="BT860:BT874" si="826">IF(AJ860="t",0,INT(BL860))</f>
        <v>0</v>
      </c>
      <c r="BU860" s="62">
        <f t="shared" ref="BU860:BU874" si="827">IF(AJ860="t",AO860,IF(INT((BL860-BT860)*60)&lt;0,1,INT((BL860-BT860)*60)))</f>
        <v>0</v>
      </c>
      <c r="BV860" s="62">
        <f t="shared" ref="BV860:BV874" si="828">IF(AJ860="t",0,ROUND((((BL860-BT860)*60)-BU860)*60,0))</f>
        <v>0</v>
      </c>
      <c r="BW860" s="62">
        <f t="shared" ref="BW860:BW874" si="829">IF(AJ860="t",0,INT(BM860))</f>
        <v>0</v>
      </c>
      <c r="BX860" s="62">
        <f t="shared" ref="BX860:BX874" si="830">IF(AJ860="t",AP860,IF(INT((BM860-BW860)*60)&lt;0,1,INT((BM860-BW860)*60)))</f>
        <v>0</v>
      </c>
      <c r="BY860" s="62">
        <f t="shared" ref="BY860:BY874" si="831">IF(AJ860="t",0,ROUND((((BM860-BW860)*60)-BX860)*60,0))</f>
        <v>0</v>
      </c>
      <c r="BZ860" s="63">
        <f t="shared" ref="BZ860:BZ874" si="832">BA860+TIME(BN860,BO860,BP860)</f>
        <v>0</v>
      </c>
      <c r="CA860" s="63">
        <f t="shared" ref="CA860:CA874" si="833">BB860+TIME(BN860,BO860,BP860)</f>
        <v>0</v>
      </c>
      <c r="CB860" s="63">
        <f t="shared" ref="CB860:CB874" si="834">BC860+TIME(BQ860,BR860,BS860)</f>
        <v>0</v>
      </c>
      <c r="CC860" s="63">
        <f t="shared" ref="CC860:CC874" si="835">BD860+TIME(BQ860,BR860,BS860)</f>
        <v>0</v>
      </c>
      <c r="CD860" s="63">
        <f t="shared" ref="CD860:CD874" si="836">BE860+TIME(BT860,BU860,BV860)</f>
        <v>0</v>
      </c>
      <c r="CE860" s="63">
        <f t="shared" ref="CE860:CE874" si="837">BF860+TIME(BT860,BU860,BV860)</f>
        <v>0</v>
      </c>
      <c r="CF860" s="63">
        <f t="shared" ref="CF860:CF874" si="838">BG860+TIME(BW860,BX860,BY860)</f>
        <v>0</v>
      </c>
      <c r="CG860" s="63">
        <f t="shared" ref="CG860:CG874" si="839">BH860+TIME(BW860,BX860,BY860)</f>
        <v>0</v>
      </c>
      <c r="CH860" s="36"/>
      <c r="CI860" s="36"/>
      <c r="CJ860" s="36"/>
      <c r="CK860" s="36"/>
      <c r="CL860" s="76"/>
    </row>
    <row r="861" spans="1:90" ht="40.5" x14ac:dyDescent="0.25">
      <c r="A861" s="37"/>
      <c r="B861" s="38"/>
      <c r="C861" s="39"/>
      <c r="D861" s="39"/>
      <c r="E861" s="39"/>
      <c r="F861" s="39"/>
      <c r="G861" s="96"/>
      <c r="H861" s="44">
        <f t="shared" ref="H861:H874" si="840">IF(P861="",I861,IF(G861&lt;&gt;0,IF(Q861="",(I861+P861)/2,IF(R861="",(I861+P861+Q861)/3,(I861+P861+Q861+R861)/4)),IF(Q861="",P861,IF(R861="",(P861+Q861)/2,(P861+Q861+R861)/3))))</f>
        <v>285.01</v>
      </c>
      <c r="I861" s="83">
        <f t="shared" ref="I861:I874" si="841">G861+$E$679</f>
        <v>0</v>
      </c>
      <c r="J861" s="43">
        <f t="shared" ref="J861:J874" si="842">IF(N861="","",IF((I861-$I$4)=0,0,((I861-$I$4)-(N861-$N$4))/(I861-$I$4)))</f>
        <v>0</v>
      </c>
      <c r="K861" s="44">
        <f t="shared" ref="K861:K874" si="843">(I861-$I$4)-(N861-$N$4)</f>
        <v>-285.01</v>
      </c>
      <c r="L861" s="45" t="s">
        <v>1750</v>
      </c>
      <c r="M861" s="123"/>
      <c r="N861" s="46">
        <f t="shared" ref="N861:N874" si="844">IF(P861="",I861,IF(Q861="",P861,IF(R861="",(P861+Q861)/2,(P861+Q861+R861)/3)))</f>
        <v>285.01</v>
      </c>
      <c r="O861" s="46"/>
      <c r="P861" s="40">
        <v>285.01</v>
      </c>
      <c r="Q861" s="40"/>
      <c r="R861" s="75"/>
      <c r="S861" s="47"/>
      <c r="T861" s="47"/>
      <c r="U861" s="48"/>
      <c r="V861" s="48"/>
      <c r="W861" s="49"/>
      <c r="X861" s="49"/>
      <c r="Y861" s="50"/>
      <c r="Z861" s="50"/>
      <c r="AA861" s="50"/>
      <c r="AB861" s="50"/>
      <c r="AC861" s="50"/>
      <c r="AD861" s="50"/>
      <c r="AE861" s="51" t="str">
        <f t="shared" si="795"/>
        <v/>
      </c>
      <c r="AF861" s="51" t="str">
        <f t="shared" si="796"/>
        <v/>
      </c>
      <c r="AG861" s="51" t="str">
        <f t="shared" si="797"/>
        <v/>
      </c>
      <c r="AH861" s="51" t="str">
        <f t="shared" si="798"/>
        <v/>
      </c>
      <c r="AI861" s="52">
        <f t="shared" si="799"/>
        <v>285.01</v>
      </c>
      <c r="AJ861" s="51"/>
      <c r="AK861" s="53"/>
      <c r="AL861" s="52"/>
      <c r="AM861" s="53">
        <f t="shared" si="800"/>
        <v>0</v>
      </c>
      <c r="AN861" s="53">
        <f>IF(AJ861&lt;&gt;"",IF(AJ861="o",VLOOKUP(AM861,OpenSect!$A$1:$D$11,2),IF(AJ861="u",VLOOKUP(AM861,UpHill!$A$1:$D$35,2),IF(AJ861="d",VLOOKUP(AM861,DownHill!$A$1:$D$29,2),IF(AJ861="f",VLOOKUP(AM861,FlatUnd!$A$2:$D$30,2),IF(AJ861="t",VLOOKUP(AM861,TimeAdd!$A$1:$D$176,2),IF(AJ861="l",VLOOKUP(AM861,SLimit!$A$1:$D$8,2),AN860)))))),AN860)</f>
        <v>0</v>
      </c>
      <c r="AO861" s="53">
        <f>IF(AJ861&lt;&gt;"",IF(AJ861="o",VLOOKUP(AM861,OpenSect!$A$1:$D$11,3),IF(AJ861="u",VLOOKUP(AM861,UpHill!$A$1:$D$35,3),IF(AJ861="d",VLOOKUP(AM861,DownHill!$A$3:$D$29,3),IF(AJ861="f",VLOOKUP(AM861,FlatUnd!$A$2:$D$30,3),IF(AJ861="t",VLOOKUP(AM861,TimeAdd!$A$1:$D$18,3),IF(AJ861="l",VLOOKUP(AM861,SLimit!$A$1:$D$8,3),AO860)))))),AO860)</f>
        <v>0</v>
      </c>
      <c r="AP861" s="53">
        <f>IF(AJ861&lt;&gt;"",IF(AJ861="o",VLOOKUP(AM861,OpenSect!$A$1:$D$11,4),IF(AJ861="u",VLOOKUP(AM861,UpHill!$A$1:$D$35,4),IF(AJ861="d",VLOOKUP(AM861,DownHill!$A$1:$D$29,4),IF(AJ861="f",VLOOKUP(AM861,FlatUnd!$A$2:$D$30,4),IF(AJ861="t",VLOOKUP(AM861,TimeAdd!$A$1:$D$18,4),IF(AJ861="l",VLOOKUP(AM861,SLimit!$A$1:$D$8,4),AP860)))))),AP860)</f>
        <v>0</v>
      </c>
      <c r="AQ861" s="53">
        <f t="shared" si="801"/>
        <v>0</v>
      </c>
      <c r="AR861" s="54" t="str">
        <f t="shared" si="802"/>
        <v>Traffic light.  Carry straight on. Move to centre lane</v>
      </c>
      <c r="AS861" s="55"/>
      <c r="AT861" s="55"/>
      <c r="AU861" s="56">
        <f>IF(GroupStTimes!$A$8=0,MIN(CB861,CD861,CF861),MIN(BZ861,CB861,CD861,CF861))</f>
        <v>0</v>
      </c>
      <c r="AV861" s="56">
        <f>IF(GroupStTimes!$A$8=0,MAX(CC861,CE861,CG861),MAX(CA861,CC861,CE861,CG861))</f>
        <v>0</v>
      </c>
      <c r="AW861" s="57" t="str">
        <f t="shared" si="803"/>
        <v/>
      </c>
      <c r="AX861" s="58" t="str">
        <f t="shared" si="804"/>
        <v/>
      </c>
      <c r="AY861" s="58" t="str">
        <f t="shared" si="805"/>
        <v/>
      </c>
      <c r="AZ861" s="31">
        <f t="shared" si="806"/>
        <v>0</v>
      </c>
      <c r="BA861" s="59">
        <f t="shared" si="807"/>
        <v>0</v>
      </c>
      <c r="BB861" s="59">
        <f t="shared" si="808"/>
        <v>0</v>
      </c>
      <c r="BC861" s="59">
        <f t="shared" si="809"/>
        <v>0</v>
      </c>
      <c r="BD861" s="59">
        <f t="shared" si="810"/>
        <v>0</v>
      </c>
      <c r="BE861" s="59">
        <f t="shared" si="811"/>
        <v>0</v>
      </c>
      <c r="BF861" s="59">
        <f t="shared" si="812"/>
        <v>0</v>
      </c>
      <c r="BG861" s="59">
        <f t="shared" si="813"/>
        <v>0</v>
      </c>
      <c r="BH861" s="59">
        <f t="shared" si="814"/>
        <v>0</v>
      </c>
      <c r="BI861" s="31">
        <f t="shared" si="815"/>
        <v>285.01</v>
      </c>
      <c r="BJ861" s="61">
        <f t="shared" si="816"/>
        <v>0</v>
      </c>
      <c r="BK861" s="61">
        <f t="shared" si="817"/>
        <v>0</v>
      </c>
      <c r="BL861" s="61">
        <f t="shared" si="818"/>
        <v>0</v>
      </c>
      <c r="BM861" s="61">
        <f t="shared" si="819"/>
        <v>0</v>
      </c>
      <c r="BN861" s="62">
        <f t="shared" si="820"/>
        <v>0</v>
      </c>
      <c r="BO861" s="62">
        <f t="shared" si="821"/>
        <v>0</v>
      </c>
      <c r="BP861" s="62">
        <f t="shared" si="822"/>
        <v>0</v>
      </c>
      <c r="BQ861" s="62">
        <f t="shared" si="823"/>
        <v>0</v>
      </c>
      <c r="BR861" s="62">
        <f t="shared" si="824"/>
        <v>0</v>
      </c>
      <c r="BS861" s="62">
        <f t="shared" si="825"/>
        <v>0</v>
      </c>
      <c r="BT861" s="62">
        <f t="shared" si="826"/>
        <v>0</v>
      </c>
      <c r="BU861" s="62">
        <f t="shared" si="827"/>
        <v>0</v>
      </c>
      <c r="BV861" s="62">
        <f t="shared" si="828"/>
        <v>0</v>
      </c>
      <c r="BW861" s="62">
        <f t="shared" si="829"/>
        <v>0</v>
      </c>
      <c r="BX861" s="62">
        <f t="shared" si="830"/>
        <v>0</v>
      </c>
      <c r="BY861" s="62">
        <f t="shared" si="831"/>
        <v>0</v>
      </c>
      <c r="BZ861" s="63">
        <f t="shared" si="832"/>
        <v>0</v>
      </c>
      <c r="CA861" s="63">
        <f t="shared" si="833"/>
        <v>0</v>
      </c>
      <c r="CB861" s="63">
        <f t="shared" si="834"/>
        <v>0</v>
      </c>
      <c r="CC861" s="63">
        <f t="shared" si="835"/>
        <v>0</v>
      </c>
      <c r="CD861" s="63">
        <f t="shared" si="836"/>
        <v>0</v>
      </c>
      <c r="CE861" s="63">
        <f t="shared" si="837"/>
        <v>0</v>
      </c>
      <c r="CF861" s="63">
        <f t="shared" si="838"/>
        <v>0</v>
      </c>
      <c r="CG861" s="63">
        <f t="shared" si="839"/>
        <v>0</v>
      </c>
      <c r="CH861" s="36"/>
      <c r="CI861" s="36"/>
      <c r="CJ861" s="36"/>
      <c r="CK861" s="36"/>
      <c r="CL861" s="76"/>
    </row>
    <row r="862" spans="1:90" ht="40.5" x14ac:dyDescent="0.25">
      <c r="A862" s="37">
        <v>25</v>
      </c>
      <c r="B862" s="38"/>
      <c r="C862" s="39"/>
      <c r="D862" s="39"/>
      <c r="E862" s="39"/>
      <c r="F862" s="39"/>
      <c r="G862" s="96"/>
      <c r="H862" s="44">
        <f t="shared" si="840"/>
        <v>285.63</v>
      </c>
      <c r="I862" s="83">
        <f t="shared" si="841"/>
        <v>0</v>
      </c>
      <c r="J862" s="43">
        <f t="shared" si="842"/>
        <v>0</v>
      </c>
      <c r="K862" s="44">
        <f t="shared" si="843"/>
        <v>-285.63</v>
      </c>
      <c r="L862" s="45" t="s">
        <v>1210</v>
      </c>
      <c r="M862" s="123"/>
      <c r="N862" s="46">
        <f t="shared" si="844"/>
        <v>285.63</v>
      </c>
      <c r="O862" s="46"/>
      <c r="P862" s="40">
        <v>285.63</v>
      </c>
      <c r="Q862" s="40"/>
      <c r="R862" s="75"/>
      <c r="S862" s="47"/>
      <c r="T862" s="47"/>
      <c r="U862" s="48"/>
      <c r="V862" s="48"/>
      <c r="W862" s="49"/>
      <c r="X862" s="49"/>
      <c r="Y862" s="50"/>
      <c r="Z862" s="50"/>
      <c r="AA862" s="50"/>
      <c r="AB862" s="50"/>
      <c r="AC862" s="50"/>
      <c r="AD862" s="50"/>
      <c r="AE862" s="51">
        <f t="shared" si="795"/>
        <v>25</v>
      </c>
      <c r="AF862" s="51" t="str">
        <f t="shared" si="796"/>
        <v/>
      </c>
      <c r="AG862" s="51" t="str">
        <f t="shared" si="797"/>
        <v/>
      </c>
      <c r="AH862" s="51" t="str">
        <f t="shared" si="798"/>
        <v/>
      </c>
      <c r="AI862" s="52">
        <f t="shared" si="799"/>
        <v>285.63</v>
      </c>
      <c r="AJ862" s="51" t="s">
        <v>184</v>
      </c>
      <c r="AK862" s="53"/>
      <c r="AL862" s="52"/>
      <c r="AM862" s="53" t="str">
        <f t="shared" si="800"/>
        <v/>
      </c>
      <c r="AN862" s="53" t="e">
        <f>IF(AJ862&lt;&gt;"",IF(AJ862="o",VLOOKUP(AM862,OpenSect!$A$1:$D$11,2),IF(AJ862="u",VLOOKUP(AM862,UpHill!$A$1:$D$35,2),IF(AJ862="d",VLOOKUP(AM862,DownHill!$A$1:$D$29,2),IF(AJ862="f",VLOOKUP(AM862,FlatUnd!$A$2:$D$30,2),IF(AJ862="t",VLOOKUP(AM862,TimeAdd!$A$1:$D$176,2),IF(AJ862="l",VLOOKUP(AM862,SLimit!$A$1:$D$8,2),AN861)))))),AN861)</f>
        <v>#N/A</v>
      </c>
      <c r="AO862" s="53" t="e">
        <f>IF(AJ862&lt;&gt;"",IF(AJ862="o",VLOOKUP(AM862,OpenSect!$A$1:$D$11,3),IF(AJ862="u",VLOOKUP(AM862,UpHill!$A$1:$D$35,3),IF(AJ862="d",VLOOKUP(AM862,DownHill!$A$3:$D$29,3),IF(AJ862="f",VLOOKUP(AM862,FlatUnd!$A$2:$D$30,3),IF(AJ862="t",VLOOKUP(AM862,TimeAdd!$A$1:$D$18,3),IF(AJ862="l",VLOOKUP(AM862,SLimit!$A$1:$D$8,3),AO861)))))),AO861)</f>
        <v>#N/A</v>
      </c>
      <c r="AP862" s="53" t="e">
        <f>IF(AJ862&lt;&gt;"",IF(AJ862="o",VLOOKUP(AM862,OpenSect!$A$1:$D$11,4),IF(AJ862="u",VLOOKUP(AM862,UpHill!$A$1:$D$35,4),IF(AJ862="d",VLOOKUP(AM862,DownHill!$A$1:$D$29,4),IF(AJ862="f",VLOOKUP(AM862,FlatUnd!$A$2:$D$30,4),IF(AJ862="t",VLOOKUP(AM862,TimeAdd!$A$1:$D$18,4),IF(AJ862="l",VLOOKUP(AM862,SLimit!$A$1:$D$8,4),AP861)))))),AP861)</f>
        <v>#N/A</v>
      </c>
      <c r="AQ862" s="53">
        <f t="shared" si="801"/>
        <v>0</v>
      </c>
      <c r="AR862" s="54" t="str">
        <f t="shared" si="802"/>
        <v>Bear LEFT before Traffic light on 11th Avenue. Move to Right hand lane.</v>
      </c>
      <c r="AS862" s="55"/>
      <c r="AT862" s="55"/>
      <c r="AU862" s="56">
        <f>IF(GroupStTimes!$A$8=0,MIN(CB862,CD862,CF862),MIN(BZ862,CB862,CD862,CF862))</f>
        <v>0</v>
      </c>
      <c r="AV862" s="56">
        <f>IF(GroupStTimes!$A$8=0,MAX(CC862,CE862,CG862),MAX(CA862,CC862,CE862,CG862))</f>
        <v>0</v>
      </c>
      <c r="AW862" s="57" t="str">
        <f t="shared" si="803"/>
        <v/>
      </c>
      <c r="AX862" s="58" t="str">
        <f t="shared" si="804"/>
        <v/>
      </c>
      <c r="AY862" s="58" t="str">
        <f t="shared" si="805"/>
        <v/>
      </c>
      <c r="AZ862" s="31">
        <f t="shared" si="806"/>
        <v>0</v>
      </c>
      <c r="BA862" s="59">
        <f t="shared" si="807"/>
        <v>0</v>
      </c>
      <c r="BB862" s="59">
        <f t="shared" si="808"/>
        <v>0</v>
      </c>
      <c r="BC862" s="59">
        <f t="shared" si="809"/>
        <v>0</v>
      </c>
      <c r="BD862" s="59">
        <f t="shared" si="810"/>
        <v>0</v>
      </c>
      <c r="BE862" s="59">
        <f t="shared" si="811"/>
        <v>0</v>
      </c>
      <c r="BF862" s="59">
        <f t="shared" si="812"/>
        <v>0</v>
      </c>
      <c r="BG862" s="59">
        <f t="shared" si="813"/>
        <v>0</v>
      </c>
      <c r="BH862" s="59">
        <f t="shared" si="814"/>
        <v>0</v>
      </c>
      <c r="BI862" s="31">
        <f t="shared" si="815"/>
        <v>285.63</v>
      </c>
      <c r="BJ862" s="61">
        <f t="shared" si="816"/>
        <v>0</v>
      </c>
      <c r="BK862" s="61">
        <f t="shared" si="817"/>
        <v>0</v>
      </c>
      <c r="BL862" s="61">
        <f t="shared" si="818"/>
        <v>0</v>
      </c>
      <c r="BM862" s="61">
        <f t="shared" si="819"/>
        <v>0</v>
      </c>
      <c r="BN862" s="62">
        <f t="shared" si="820"/>
        <v>0</v>
      </c>
      <c r="BO862" s="62">
        <f t="shared" si="821"/>
        <v>0</v>
      </c>
      <c r="BP862" s="62">
        <f t="shared" si="822"/>
        <v>0</v>
      </c>
      <c r="BQ862" s="62">
        <f t="shared" si="823"/>
        <v>0</v>
      </c>
      <c r="BR862" s="62">
        <f t="shared" si="824"/>
        <v>0</v>
      </c>
      <c r="BS862" s="62">
        <f t="shared" si="825"/>
        <v>0</v>
      </c>
      <c r="BT862" s="62">
        <f t="shared" si="826"/>
        <v>0</v>
      </c>
      <c r="BU862" s="62">
        <f t="shared" si="827"/>
        <v>0</v>
      </c>
      <c r="BV862" s="62">
        <f t="shared" si="828"/>
        <v>0</v>
      </c>
      <c r="BW862" s="62">
        <f t="shared" si="829"/>
        <v>0</v>
      </c>
      <c r="BX862" s="62">
        <f t="shared" si="830"/>
        <v>0</v>
      </c>
      <c r="BY862" s="62">
        <f t="shared" si="831"/>
        <v>0</v>
      </c>
      <c r="BZ862" s="63">
        <f t="shared" si="832"/>
        <v>0</v>
      </c>
      <c r="CA862" s="63">
        <f t="shared" si="833"/>
        <v>0</v>
      </c>
      <c r="CB862" s="63">
        <f t="shared" si="834"/>
        <v>0</v>
      </c>
      <c r="CC862" s="63">
        <f t="shared" si="835"/>
        <v>0</v>
      </c>
      <c r="CD862" s="63">
        <f t="shared" si="836"/>
        <v>0</v>
      </c>
      <c r="CE862" s="63">
        <f t="shared" si="837"/>
        <v>0</v>
      </c>
      <c r="CF862" s="63">
        <f t="shared" si="838"/>
        <v>0</v>
      </c>
      <c r="CG862" s="63">
        <f t="shared" si="839"/>
        <v>0</v>
      </c>
      <c r="CH862" s="36"/>
      <c r="CI862" s="36"/>
      <c r="CJ862" s="36"/>
      <c r="CK862" s="36"/>
      <c r="CL862" s="76"/>
    </row>
    <row r="863" spans="1:90" ht="40.5" x14ac:dyDescent="0.25">
      <c r="A863" s="37">
        <v>25</v>
      </c>
      <c r="B863" s="38"/>
      <c r="C863" s="39"/>
      <c r="D863" s="39"/>
      <c r="E863" s="39"/>
      <c r="F863" s="39"/>
      <c r="G863" s="96"/>
      <c r="H863" s="44">
        <f t="shared" si="840"/>
        <v>285.72000000000003</v>
      </c>
      <c r="I863" s="83">
        <f t="shared" si="841"/>
        <v>0</v>
      </c>
      <c r="J863" s="43">
        <f t="shared" si="842"/>
        <v>0</v>
      </c>
      <c r="K863" s="44">
        <f t="shared" si="843"/>
        <v>-285.72000000000003</v>
      </c>
      <c r="L863" s="45" t="s">
        <v>1211</v>
      </c>
      <c r="M863" s="123"/>
      <c r="N863" s="46">
        <f t="shared" si="844"/>
        <v>285.72000000000003</v>
      </c>
      <c r="O863" s="46"/>
      <c r="P863" s="40">
        <v>285.72000000000003</v>
      </c>
      <c r="Q863" s="40"/>
      <c r="R863" s="75"/>
      <c r="S863" s="47"/>
      <c r="T863" s="47"/>
      <c r="U863" s="48"/>
      <c r="V863" s="48"/>
      <c r="W863" s="49"/>
      <c r="X863" s="49"/>
      <c r="Y863" s="50"/>
      <c r="Z863" s="50"/>
      <c r="AA863" s="50"/>
      <c r="AB863" s="50"/>
      <c r="AC863" s="50"/>
      <c r="AD863" s="50"/>
      <c r="AE863" s="51">
        <f t="shared" si="795"/>
        <v>25</v>
      </c>
      <c r="AF863" s="51" t="str">
        <f t="shared" si="796"/>
        <v/>
      </c>
      <c r="AG863" s="51" t="str">
        <f t="shared" si="797"/>
        <v/>
      </c>
      <c r="AH863" s="51" t="str">
        <f t="shared" si="798"/>
        <v/>
      </c>
      <c r="AI863" s="52">
        <f t="shared" si="799"/>
        <v>285.72000000000003</v>
      </c>
      <c r="AJ863" s="51"/>
      <c r="AK863" s="53"/>
      <c r="AL863" s="52"/>
      <c r="AM863" s="53" t="str">
        <f t="shared" si="800"/>
        <v/>
      </c>
      <c r="AN863" s="53" t="e">
        <f>IF(AJ863&lt;&gt;"",IF(AJ863="o",VLOOKUP(AM863,OpenSect!$A$1:$D$11,2),IF(AJ863="u",VLOOKUP(AM863,UpHill!$A$1:$D$35,2),IF(AJ863="d",VLOOKUP(AM863,DownHill!$A$1:$D$29,2),IF(AJ863="f",VLOOKUP(AM863,FlatUnd!$A$2:$D$30,2),IF(AJ863="t",VLOOKUP(AM863,TimeAdd!$A$1:$D$176,2),IF(AJ863="l",VLOOKUP(AM863,SLimit!$A$1:$D$8,2),AN862)))))),AN862)</f>
        <v>#N/A</v>
      </c>
      <c r="AO863" s="53" t="e">
        <f>IF(AJ863&lt;&gt;"",IF(AJ863="o",VLOOKUP(AM863,OpenSect!$A$1:$D$11,3),IF(AJ863="u",VLOOKUP(AM863,UpHill!$A$1:$D$35,3),IF(AJ863="d",VLOOKUP(AM863,DownHill!$A$3:$D$29,3),IF(AJ863="f",VLOOKUP(AM863,FlatUnd!$A$2:$D$30,3),IF(AJ863="t",VLOOKUP(AM863,TimeAdd!$A$1:$D$18,3),IF(AJ863="l",VLOOKUP(AM863,SLimit!$A$1:$D$8,3),AO862)))))),AO862)</f>
        <v>#N/A</v>
      </c>
      <c r="AP863" s="53" t="e">
        <f>IF(AJ863&lt;&gt;"",IF(AJ863="o",VLOOKUP(AM863,OpenSect!$A$1:$D$11,4),IF(AJ863="u",VLOOKUP(AM863,UpHill!$A$1:$D$35,4),IF(AJ863="d",VLOOKUP(AM863,DownHill!$A$1:$D$29,4),IF(AJ863="f",VLOOKUP(AM863,FlatUnd!$A$2:$D$30,4),IF(AJ863="t",VLOOKUP(AM863,TimeAdd!$A$1:$D$18,4),IF(AJ863="l",VLOOKUP(AM863,SLimit!$A$1:$D$8,4),AP862)))))),AP862)</f>
        <v>#N/A</v>
      </c>
      <c r="AQ863" s="53">
        <f t="shared" si="801"/>
        <v>0</v>
      </c>
      <c r="AR863" s="54" t="str">
        <f t="shared" si="802"/>
        <v>Traffic light. Turn RIGHT on O'Reilly Merry street</v>
      </c>
      <c r="AS863" s="55"/>
      <c r="AT863" s="55"/>
      <c r="AU863" s="56" t="e">
        <f>IF(GroupStTimes!$A$8=0,MIN(CB863,CD863,CF863),MIN(BZ863,CB863,CD863,CF863))</f>
        <v>#N/A</v>
      </c>
      <c r="AV863" s="56" t="e">
        <f>IF(GroupStTimes!$A$8=0,MAX(CC863,CE863,CG863),MAX(CA863,CC863,CE863,CG863))</f>
        <v>#N/A</v>
      </c>
      <c r="AW863" s="57" t="str">
        <f t="shared" si="803"/>
        <v/>
      </c>
      <c r="AX863" s="58" t="str">
        <f t="shared" si="804"/>
        <v/>
      </c>
      <c r="AY863" s="58" t="str">
        <f t="shared" si="805"/>
        <v/>
      </c>
      <c r="AZ863" s="31" t="e">
        <f t="shared" si="806"/>
        <v>#N/A</v>
      </c>
      <c r="BA863" s="59" t="e">
        <f t="shared" si="807"/>
        <v>#N/A</v>
      </c>
      <c r="BB863" s="59" t="e">
        <f t="shared" si="808"/>
        <v>#N/A</v>
      </c>
      <c r="BC863" s="59" t="e">
        <f t="shared" si="809"/>
        <v>#N/A</v>
      </c>
      <c r="BD863" s="59" t="e">
        <f t="shared" si="810"/>
        <v>#N/A</v>
      </c>
      <c r="BE863" s="59" t="e">
        <f t="shared" si="811"/>
        <v>#N/A</v>
      </c>
      <c r="BF863" s="59" t="e">
        <f t="shared" si="812"/>
        <v>#N/A</v>
      </c>
      <c r="BG863" s="59" t="e">
        <f t="shared" si="813"/>
        <v>#N/A</v>
      </c>
      <c r="BH863" s="59" t="e">
        <f t="shared" si="814"/>
        <v>#N/A</v>
      </c>
      <c r="BI863" s="31" t="e">
        <f t="shared" si="815"/>
        <v>#N/A</v>
      </c>
      <c r="BJ863" s="61" t="e">
        <f t="shared" si="816"/>
        <v>#N/A</v>
      </c>
      <c r="BK863" s="61" t="e">
        <f t="shared" si="817"/>
        <v>#N/A</v>
      </c>
      <c r="BL863" s="61" t="e">
        <f t="shared" si="818"/>
        <v>#N/A</v>
      </c>
      <c r="BM863" s="61" t="e">
        <f t="shared" si="819"/>
        <v>#N/A</v>
      </c>
      <c r="BN863" s="62" t="e">
        <f t="shared" si="820"/>
        <v>#N/A</v>
      </c>
      <c r="BO863" s="62" t="e">
        <f t="shared" si="821"/>
        <v>#N/A</v>
      </c>
      <c r="BP863" s="62" t="e">
        <f t="shared" si="822"/>
        <v>#N/A</v>
      </c>
      <c r="BQ863" s="62" t="e">
        <f t="shared" si="823"/>
        <v>#N/A</v>
      </c>
      <c r="BR863" s="62" t="e">
        <f t="shared" si="824"/>
        <v>#N/A</v>
      </c>
      <c r="BS863" s="62" t="e">
        <f t="shared" si="825"/>
        <v>#N/A</v>
      </c>
      <c r="BT863" s="62" t="e">
        <f t="shared" si="826"/>
        <v>#N/A</v>
      </c>
      <c r="BU863" s="62" t="e">
        <f t="shared" si="827"/>
        <v>#N/A</v>
      </c>
      <c r="BV863" s="62" t="e">
        <f t="shared" si="828"/>
        <v>#N/A</v>
      </c>
      <c r="BW863" s="62" t="e">
        <f t="shared" si="829"/>
        <v>#N/A</v>
      </c>
      <c r="BX863" s="62" t="e">
        <f t="shared" si="830"/>
        <v>#N/A</v>
      </c>
      <c r="BY863" s="62" t="e">
        <f t="shared" si="831"/>
        <v>#N/A</v>
      </c>
      <c r="BZ863" s="63" t="e">
        <f t="shared" si="832"/>
        <v>#N/A</v>
      </c>
      <c r="CA863" s="63" t="e">
        <f t="shared" si="833"/>
        <v>#N/A</v>
      </c>
      <c r="CB863" s="63" t="e">
        <f t="shared" si="834"/>
        <v>#N/A</v>
      </c>
      <c r="CC863" s="63" t="e">
        <f t="shared" si="835"/>
        <v>#N/A</v>
      </c>
      <c r="CD863" s="63" t="e">
        <f t="shared" si="836"/>
        <v>#N/A</v>
      </c>
      <c r="CE863" s="63" t="e">
        <f t="shared" si="837"/>
        <v>#N/A</v>
      </c>
      <c r="CF863" s="63" t="e">
        <f t="shared" si="838"/>
        <v>#N/A</v>
      </c>
      <c r="CG863" s="63" t="e">
        <f t="shared" si="839"/>
        <v>#N/A</v>
      </c>
      <c r="CH863" s="36"/>
      <c r="CI863" s="36"/>
      <c r="CJ863" s="36"/>
      <c r="CK863" s="36"/>
      <c r="CL863" s="76"/>
    </row>
    <row r="864" spans="1:90" ht="28.5" customHeight="1" x14ac:dyDescent="0.25">
      <c r="A864" s="37">
        <v>25</v>
      </c>
      <c r="B864" s="38"/>
      <c r="C864" s="39"/>
      <c r="D864" s="39"/>
      <c r="E864" s="39"/>
      <c r="F864" s="39"/>
      <c r="G864" s="96"/>
      <c r="H864" s="44">
        <f t="shared" si="840"/>
        <v>285.83000000000004</v>
      </c>
      <c r="I864" s="83">
        <f t="shared" si="841"/>
        <v>0</v>
      </c>
      <c r="J864" s="43">
        <f t="shared" si="842"/>
        <v>0</v>
      </c>
      <c r="K864" s="44">
        <f t="shared" si="843"/>
        <v>-285.83000000000004</v>
      </c>
      <c r="L864" s="45" t="s">
        <v>180</v>
      </c>
      <c r="M864" s="123"/>
      <c r="N864" s="46">
        <f t="shared" si="844"/>
        <v>285.83000000000004</v>
      </c>
      <c r="O864" s="46"/>
      <c r="P864" s="40">
        <v>285.83000000000004</v>
      </c>
      <c r="Q864" s="40"/>
      <c r="R864" s="75"/>
      <c r="S864" s="47"/>
      <c r="T864" s="47"/>
      <c r="U864" s="48"/>
      <c r="V864" s="48"/>
      <c r="W864" s="49"/>
      <c r="X864" s="49"/>
      <c r="Y864" s="50"/>
      <c r="Z864" s="50"/>
      <c r="AA864" s="50"/>
      <c r="AB864" s="50"/>
      <c r="AC864" s="50"/>
      <c r="AD864" s="50"/>
      <c r="AE864" s="51">
        <f t="shared" si="795"/>
        <v>25</v>
      </c>
      <c r="AF864" s="51" t="str">
        <f t="shared" si="796"/>
        <v/>
      </c>
      <c r="AG864" s="51" t="str">
        <f t="shared" si="797"/>
        <v/>
      </c>
      <c r="AH864" s="51" t="str">
        <f t="shared" si="798"/>
        <v/>
      </c>
      <c r="AI864" s="52">
        <f t="shared" si="799"/>
        <v>285.83000000000004</v>
      </c>
      <c r="AJ864" s="51"/>
      <c r="AK864" s="53"/>
      <c r="AL864" s="52"/>
      <c r="AM864" s="53" t="str">
        <f t="shared" si="800"/>
        <v/>
      </c>
      <c r="AN864" s="53" t="e">
        <f>IF(AJ864&lt;&gt;"",IF(AJ864="o",VLOOKUP(AM864,OpenSect!$A$1:$D$11,2),IF(AJ864="u",VLOOKUP(AM864,UpHill!$A$1:$D$35,2),IF(AJ864="d",VLOOKUP(AM864,DownHill!$A$1:$D$29,2),IF(AJ864="f",VLOOKUP(AM864,FlatUnd!$A$2:$D$30,2),IF(AJ864="t",VLOOKUP(AM864,TimeAdd!$A$1:$D$176,2),IF(AJ864="l",VLOOKUP(AM864,SLimit!$A$1:$D$8,2),AN863)))))),AN863)</f>
        <v>#N/A</v>
      </c>
      <c r="AO864" s="53" t="e">
        <f>IF(AJ864&lt;&gt;"",IF(AJ864="o",VLOOKUP(AM864,OpenSect!$A$1:$D$11,3),IF(AJ864="u",VLOOKUP(AM864,UpHill!$A$1:$D$35,3),IF(AJ864="d",VLOOKUP(AM864,DownHill!$A$3:$D$29,3),IF(AJ864="f",VLOOKUP(AM864,FlatUnd!$A$2:$D$30,3),IF(AJ864="t",VLOOKUP(AM864,TimeAdd!$A$1:$D$18,3),IF(AJ864="l",VLOOKUP(AM864,SLimit!$A$1:$D$8,3),AO863)))))),AO863)</f>
        <v>#N/A</v>
      </c>
      <c r="AP864" s="53" t="e">
        <f>IF(AJ864&lt;&gt;"",IF(AJ864="o",VLOOKUP(AM864,OpenSect!$A$1:$D$11,4),IF(AJ864="u",VLOOKUP(AM864,UpHill!$A$1:$D$35,4),IF(AJ864="d",VLOOKUP(AM864,DownHill!$A$1:$D$29,4),IF(AJ864="f",VLOOKUP(AM864,FlatUnd!$A$2:$D$30,4),IF(AJ864="t",VLOOKUP(AM864,TimeAdd!$A$1:$D$18,4),IF(AJ864="l",VLOOKUP(AM864,SLimit!$A$1:$D$8,4),AP863)))))),AP863)</f>
        <v>#N/A</v>
      </c>
      <c r="AQ864" s="53">
        <f t="shared" si="801"/>
        <v>0</v>
      </c>
      <c r="AR864" s="54" t="str">
        <f t="shared" si="802"/>
        <v>Warning - Children</v>
      </c>
      <c r="AS864" s="55"/>
      <c r="AT864" s="55"/>
      <c r="AU864" s="56" t="e">
        <f>IF(GroupStTimes!$A$8=0,MIN(CB864,CD864,CF864),MIN(BZ864,CB864,CD864,CF864))</f>
        <v>#N/A</v>
      </c>
      <c r="AV864" s="56" t="e">
        <f>IF(GroupStTimes!$A$8=0,MAX(CC864,CE864,CG864),MAX(CA864,CC864,CE864,CG864))</f>
        <v>#N/A</v>
      </c>
      <c r="AW864" s="57" t="str">
        <f t="shared" si="803"/>
        <v/>
      </c>
      <c r="AX864" s="58" t="str">
        <f t="shared" si="804"/>
        <v/>
      </c>
      <c r="AY864" s="58" t="str">
        <f t="shared" si="805"/>
        <v/>
      </c>
      <c r="AZ864" s="31" t="e">
        <f t="shared" si="806"/>
        <v>#N/A</v>
      </c>
      <c r="BA864" s="59" t="e">
        <f t="shared" si="807"/>
        <v>#N/A</v>
      </c>
      <c r="BB864" s="59" t="e">
        <f t="shared" si="808"/>
        <v>#N/A</v>
      </c>
      <c r="BC864" s="59" t="e">
        <f t="shared" si="809"/>
        <v>#N/A</v>
      </c>
      <c r="BD864" s="59" t="e">
        <f t="shared" si="810"/>
        <v>#N/A</v>
      </c>
      <c r="BE864" s="59" t="e">
        <f t="shared" si="811"/>
        <v>#N/A</v>
      </c>
      <c r="BF864" s="59" t="e">
        <f t="shared" si="812"/>
        <v>#N/A</v>
      </c>
      <c r="BG864" s="59" t="e">
        <f t="shared" si="813"/>
        <v>#N/A</v>
      </c>
      <c r="BH864" s="59" t="e">
        <f t="shared" si="814"/>
        <v>#N/A</v>
      </c>
      <c r="BI864" s="31" t="e">
        <f t="shared" si="815"/>
        <v>#N/A</v>
      </c>
      <c r="BJ864" s="61" t="e">
        <f t="shared" si="816"/>
        <v>#N/A</v>
      </c>
      <c r="BK864" s="61" t="e">
        <f t="shared" si="817"/>
        <v>#N/A</v>
      </c>
      <c r="BL864" s="61" t="e">
        <f t="shared" si="818"/>
        <v>#N/A</v>
      </c>
      <c r="BM864" s="61" t="e">
        <f t="shared" si="819"/>
        <v>#N/A</v>
      </c>
      <c r="BN864" s="62" t="e">
        <f t="shared" si="820"/>
        <v>#N/A</v>
      </c>
      <c r="BO864" s="62" t="e">
        <f t="shared" si="821"/>
        <v>#N/A</v>
      </c>
      <c r="BP864" s="62" t="e">
        <f t="shared" si="822"/>
        <v>#N/A</v>
      </c>
      <c r="BQ864" s="62" t="e">
        <f t="shared" si="823"/>
        <v>#N/A</v>
      </c>
      <c r="BR864" s="62" t="e">
        <f t="shared" si="824"/>
        <v>#N/A</v>
      </c>
      <c r="BS864" s="62" t="e">
        <f t="shared" si="825"/>
        <v>#N/A</v>
      </c>
      <c r="BT864" s="62" t="e">
        <f t="shared" si="826"/>
        <v>#N/A</v>
      </c>
      <c r="BU864" s="62" t="e">
        <f t="shared" si="827"/>
        <v>#N/A</v>
      </c>
      <c r="BV864" s="62" t="e">
        <f t="shared" si="828"/>
        <v>#N/A</v>
      </c>
      <c r="BW864" s="62" t="e">
        <f t="shared" si="829"/>
        <v>#N/A</v>
      </c>
      <c r="BX864" s="62" t="e">
        <f t="shared" si="830"/>
        <v>#N/A</v>
      </c>
      <c r="BY864" s="62" t="e">
        <f t="shared" si="831"/>
        <v>#N/A</v>
      </c>
      <c r="BZ864" s="63" t="e">
        <f t="shared" si="832"/>
        <v>#N/A</v>
      </c>
      <c r="CA864" s="63" t="e">
        <f t="shared" si="833"/>
        <v>#N/A</v>
      </c>
      <c r="CB864" s="63" t="e">
        <f t="shared" si="834"/>
        <v>#N/A</v>
      </c>
      <c r="CC864" s="63" t="e">
        <f t="shared" si="835"/>
        <v>#N/A</v>
      </c>
      <c r="CD864" s="63" t="e">
        <f t="shared" si="836"/>
        <v>#N/A</v>
      </c>
      <c r="CE864" s="63" t="e">
        <f t="shared" si="837"/>
        <v>#N/A</v>
      </c>
      <c r="CF864" s="63" t="e">
        <f t="shared" si="838"/>
        <v>#N/A</v>
      </c>
      <c r="CG864" s="63" t="e">
        <f t="shared" si="839"/>
        <v>#N/A</v>
      </c>
      <c r="CH864" s="36"/>
      <c r="CI864" s="36"/>
      <c r="CJ864" s="36"/>
      <c r="CK864" s="36"/>
      <c r="CL864" s="76"/>
    </row>
    <row r="865" spans="1:90" ht="28.5" customHeight="1" x14ac:dyDescent="0.25">
      <c r="A865" s="37">
        <v>25</v>
      </c>
      <c r="B865" s="38"/>
      <c r="C865" s="39"/>
      <c r="D865" s="39"/>
      <c r="E865" s="39"/>
      <c r="F865" s="39"/>
      <c r="G865" s="96"/>
      <c r="H865" s="44">
        <f t="shared" si="840"/>
        <v>286.48</v>
      </c>
      <c r="I865" s="83">
        <f t="shared" si="841"/>
        <v>0</v>
      </c>
      <c r="J865" s="43">
        <f t="shared" si="842"/>
        <v>0</v>
      </c>
      <c r="K865" s="44">
        <f t="shared" si="843"/>
        <v>-286.48</v>
      </c>
      <c r="L865" s="45" t="s">
        <v>927</v>
      </c>
      <c r="M865" s="123"/>
      <c r="N865" s="46">
        <f t="shared" si="844"/>
        <v>286.48</v>
      </c>
      <c r="O865" s="46"/>
      <c r="P865" s="40">
        <v>286.48</v>
      </c>
      <c r="Q865" s="40"/>
      <c r="R865" s="75"/>
      <c r="S865" s="47"/>
      <c r="T865" s="47"/>
      <c r="U865" s="48"/>
      <c r="V865" s="48"/>
      <c r="W865" s="49"/>
      <c r="X865" s="49"/>
      <c r="Y865" s="50"/>
      <c r="Z865" s="50"/>
      <c r="AA865" s="50"/>
      <c r="AB865" s="50"/>
      <c r="AC865" s="50"/>
      <c r="AD865" s="50"/>
      <c r="AE865" s="51">
        <f t="shared" si="795"/>
        <v>25</v>
      </c>
      <c r="AF865" s="51" t="str">
        <f t="shared" si="796"/>
        <v/>
      </c>
      <c r="AG865" s="51" t="str">
        <f t="shared" si="797"/>
        <v/>
      </c>
      <c r="AH865" s="51" t="str">
        <f t="shared" si="798"/>
        <v/>
      </c>
      <c r="AI865" s="52">
        <f t="shared" si="799"/>
        <v>286.48</v>
      </c>
      <c r="AJ865" s="51"/>
      <c r="AK865" s="53"/>
      <c r="AL865" s="52"/>
      <c r="AM865" s="53" t="str">
        <f t="shared" si="800"/>
        <v/>
      </c>
      <c r="AN865" s="53" t="e">
        <f>IF(AJ865&lt;&gt;"",IF(AJ865="o",VLOOKUP(AM865,OpenSect!$A$1:$D$11,2),IF(AJ865="u",VLOOKUP(AM865,UpHill!$A$1:$D$35,2),IF(AJ865="d",VLOOKUP(AM865,DownHill!$A$1:$D$29,2),IF(AJ865="f",VLOOKUP(AM865,FlatUnd!$A$2:$D$30,2),IF(AJ865="t",VLOOKUP(AM865,TimeAdd!$A$1:$D$176,2),IF(AJ865="l",VLOOKUP(AM865,SLimit!$A$1:$D$8,2),AN864)))))),AN864)</f>
        <v>#N/A</v>
      </c>
      <c r="AO865" s="53" t="e">
        <f>IF(AJ865&lt;&gt;"",IF(AJ865="o",VLOOKUP(AM865,OpenSect!$A$1:$D$11,3),IF(AJ865="u",VLOOKUP(AM865,UpHill!$A$1:$D$35,3),IF(AJ865="d",VLOOKUP(AM865,DownHill!$A$3:$D$29,3),IF(AJ865="f",VLOOKUP(AM865,FlatUnd!$A$2:$D$30,3),IF(AJ865="t",VLOOKUP(AM865,TimeAdd!$A$1:$D$18,3),IF(AJ865="l",VLOOKUP(AM865,SLimit!$A$1:$D$8,3),AO864)))))),AO864)</f>
        <v>#N/A</v>
      </c>
      <c r="AP865" s="53" t="e">
        <f>IF(AJ865&lt;&gt;"",IF(AJ865="o",VLOOKUP(AM865,OpenSect!$A$1:$D$11,4),IF(AJ865="u",VLOOKUP(AM865,UpHill!$A$1:$D$35,4),IF(AJ865="d",VLOOKUP(AM865,DownHill!$A$1:$D$29,4),IF(AJ865="f",VLOOKUP(AM865,FlatUnd!$A$2:$D$30,4),IF(AJ865="t",VLOOKUP(AM865,TimeAdd!$A$1:$D$18,4),IF(AJ865="l",VLOOKUP(AM865,SLimit!$A$1:$D$8,4),AP864)))))),AP864)</f>
        <v>#N/A</v>
      </c>
      <c r="AQ865" s="53">
        <f t="shared" si="801"/>
        <v>0</v>
      </c>
      <c r="AR865" s="54" t="str">
        <f t="shared" si="802"/>
        <v>Traffic light.  Carry straight on.</v>
      </c>
      <c r="AS865" s="55"/>
      <c r="AT865" s="55"/>
      <c r="AU865" s="56" t="e">
        <f>IF(GroupStTimes!$A$8=0,MIN(CB865,CD865,CF865),MIN(BZ865,CB865,CD865,CF865))</f>
        <v>#N/A</v>
      </c>
      <c r="AV865" s="56" t="e">
        <f>IF(GroupStTimes!$A$8=0,MAX(CC865,CE865,CG865),MAX(CA865,CC865,CE865,CG865))</f>
        <v>#N/A</v>
      </c>
      <c r="AW865" s="57" t="str">
        <f t="shared" si="803"/>
        <v/>
      </c>
      <c r="AX865" s="58" t="str">
        <f t="shared" si="804"/>
        <v/>
      </c>
      <c r="AY865" s="58" t="str">
        <f t="shared" si="805"/>
        <v/>
      </c>
      <c r="AZ865" s="31" t="e">
        <f t="shared" si="806"/>
        <v>#N/A</v>
      </c>
      <c r="BA865" s="59" t="e">
        <f t="shared" si="807"/>
        <v>#N/A</v>
      </c>
      <c r="BB865" s="59" t="e">
        <f t="shared" si="808"/>
        <v>#N/A</v>
      </c>
      <c r="BC865" s="59" t="e">
        <f t="shared" si="809"/>
        <v>#N/A</v>
      </c>
      <c r="BD865" s="59" t="e">
        <f t="shared" si="810"/>
        <v>#N/A</v>
      </c>
      <c r="BE865" s="59" t="e">
        <f t="shared" si="811"/>
        <v>#N/A</v>
      </c>
      <c r="BF865" s="59" t="e">
        <f t="shared" si="812"/>
        <v>#N/A</v>
      </c>
      <c r="BG865" s="59" t="e">
        <f t="shared" si="813"/>
        <v>#N/A</v>
      </c>
      <c r="BH865" s="59" t="e">
        <f t="shared" si="814"/>
        <v>#N/A</v>
      </c>
      <c r="BI865" s="31" t="e">
        <f t="shared" si="815"/>
        <v>#N/A</v>
      </c>
      <c r="BJ865" s="61" t="e">
        <f t="shared" si="816"/>
        <v>#N/A</v>
      </c>
      <c r="BK865" s="61" t="e">
        <f t="shared" si="817"/>
        <v>#N/A</v>
      </c>
      <c r="BL865" s="61" t="e">
        <f t="shared" si="818"/>
        <v>#N/A</v>
      </c>
      <c r="BM865" s="61" t="e">
        <f t="shared" si="819"/>
        <v>#N/A</v>
      </c>
      <c r="BN865" s="62" t="e">
        <f t="shared" si="820"/>
        <v>#N/A</v>
      </c>
      <c r="BO865" s="62" t="e">
        <f t="shared" si="821"/>
        <v>#N/A</v>
      </c>
      <c r="BP865" s="62" t="e">
        <f t="shared" si="822"/>
        <v>#N/A</v>
      </c>
      <c r="BQ865" s="62" t="e">
        <f t="shared" si="823"/>
        <v>#N/A</v>
      </c>
      <c r="BR865" s="62" t="e">
        <f t="shared" si="824"/>
        <v>#N/A</v>
      </c>
      <c r="BS865" s="62" t="e">
        <f t="shared" si="825"/>
        <v>#N/A</v>
      </c>
      <c r="BT865" s="62" t="e">
        <f t="shared" si="826"/>
        <v>#N/A</v>
      </c>
      <c r="BU865" s="62" t="e">
        <f t="shared" si="827"/>
        <v>#N/A</v>
      </c>
      <c r="BV865" s="62" t="e">
        <f t="shared" si="828"/>
        <v>#N/A</v>
      </c>
      <c r="BW865" s="62" t="e">
        <f t="shared" si="829"/>
        <v>#N/A</v>
      </c>
      <c r="BX865" s="62" t="e">
        <f t="shared" si="830"/>
        <v>#N/A</v>
      </c>
      <c r="BY865" s="62" t="e">
        <f t="shared" si="831"/>
        <v>#N/A</v>
      </c>
      <c r="BZ865" s="63" t="e">
        <f t="shared" si="832"/>
        <v>#N/A</v>
      </c>
      <c r="CA865" s="63" t="e">
        <f t="shared" si="833"/>
        <v>#N/A</v>
      </c>
      <c r="CB865" s="63" t="e">
        <f t="shared" si="834"/>
        <v>#N/A</v>
      </c>
      <c r="CC865" s="63" t="e">
        <f t="shared" si="835"/>
        <v>#N/A</v>
      </c>
      <c r="CD865" s="63" t="e">
        <f t="shared" si="836"/>
        <v>#N/A</v>
      </c>
      <c r="CE865" s="63" t="e">
        <f t="shared" si="837"/>
        <v>#N/A</v>
      </c>
      <c r="CF865" s="63" t="e">
        <f t="shared" si="838"/>
        <v>#N/A</v>
      </c>
      <c r="CG865" s="63" t="e">
        <f t="shared" si="839"/>
        <v>#N/A</v>
      </c>
      <c r="CH865" s="36"/>
      <c r="CI865" s="36"/>
      <c r="CJ865" s="36"/>
      <c r="CK865" s="36"/>
      <c r="CL865" s="76"/>
    </row>
    <row r="866" spans="1:90" ht="28.5" customHeight="1" x14ac:dyDescent="0.25">
      <c r="A866" s="37">
        <v>25</v>
      </c>
      <c r="B866" s="38"/>
      <c r="C866" s="39"/>
      <c r="D866" s="39"/>
      <c r="E866" s="39"/>
      <c r="F866" s="39"/>
      <c r="G866" s="96"/>
      <c r="H866" s="44">
        <f t="shared" si="840"/>
        <v>287.08000000000004</v>
      </c>
      <c r="I866" s="83">
        <f t="shared" si="841"/>
        <v>0</v>
      </c>
      <c r="J866" s="43">
        <f t="shared" si="842"/>
        <v>0</v>
      </c>
      <c r="K866" s="44">
        <f t="shared" si="843"/>
        <v>-287.08000000000004</v>
      </c>
      <c r="L866" s="45" t="s">
        <v>927</v>
      </c>
      <c r="M866" s="123"/>
      <c r="N866" s="46">
        <f t="shared" si="844"/>
        <v>287.08000000000004</v>
      </c>
      <c r="O866" s="46"/>
      <c r="P866" s="40">
        <v>287.08000000000004</v>
      </c>
      <c r="Q866" s="40"/>
      <c r="R866" s="75"/>
      <c r="S866" s="47"/>
      <c r="T866" s="47"/>
      <c r="U866" s="48"/>
      <c r="V866" s="48"/>
      <c r="W866" s="49"/>
      <c r="X866" s="49"/>
      <c r="Y866" s="50"/>
      <c r="Z866" s="50"/>
      <c r="AA866" s="50"/>
      <c r="AB866" s="50"/>
      <c r="AC866" s="50"/>
      <c r="AD866" s="50"/>
      <c r="AE866" s="51">
        <f t="shared" si="795"/>
        <v>25</v>
      </c>
      <c r="AF866" s="51" t="str">
        <f t="shared" si="796"/>
        <v/>
      </c>
      <c r="AG866" s="51" t="str">
        <f t="shared" si="797"/>
        <v/>
      </c>
      <c r="AH866" s="51" t="str">
        <f t="shared" si="798"/>
        <v/>
      </c>
      <c r="AI866" s="52">
        <f t="shared" si="799"/>
        <v>287.08000000000004</v>
      </c>
      <c r="AJ866" s="51"/>
      <c r="AK866" s="53"/>
      <c r="AL866" s="52"/>
      <c r="AM866" s="53" t="str">
        <f t="shared" si="800"/>
        <v/>
      </c>
      <c r="AN866" s="53" t="e">
        <f>IF(AJ866&lt;&gt;"",IF(AJ866="o",VLOOKUP(AM866,OpenSect!$A$1:$D$11,2),IF(AJ866="u",VLOOKUP(AM866,UpHill!$A$1:$D$35,2),IF(AJ866="d",VLOOKUP(AM866,DownHill!$A$1:$D$29,2),IF(AJ866="f",VLOOKUP(AM866,FlatUnd!$A$2:$D$30,2),IF(AJ866="t",VLOOKUP(AM866,TimeAdd!$A$1:$D$176,2),IF(AJ866="l",VLOOKUP(AM866,SLimit!$A$1:$D$8,2),AN865)))))),AN865)</f>
        <v>#N/A</v>
      </c>
      <c r="AO866" s="53" t="e">
        <f>IF(AJ866&lt;&gt;"",IF(AJ866="o",VLOOKUP(AM866,OpenSect!$A$1:$D$11,3),IF(AJ866="u",VLOOKUP(AM866,UpHill!$A$1:$D$35,3),IF(AJ866="d",VLOOKUP(AM866,DownHill!$A$3:$D$29,3),IF(AJ866="f",VLOOKUP(AM866,FlatUnd!$A$2:$D$30,3),IF(AJ866="t",VLOOKUP(AM866,TimeAdd!$A$1:$D$18,3),IF(AJ866="l",VLOOKUP(AM866,SLimit!$A$1:$D$8,3),AO865)))))),AO865)</f>
        <v>#N/A</v>
      </c>
      <c r="AP866" s="53" t="e">
        <f>IF(AJ866&lt;&gt;"",IF(AJ866="o",VLOOKUP(AM866,OpenSect!$A$1:$D$11,4),IF(AJ866="u",VLOOKUP(AM866,UpHill!$A$1:$D$35,4),IF(AJ866="d",VLOOKUP(AM866,DownHill!$A$1:$D$29,4),IF(AJ866="f",VLOOKUP(AM866,FlatUnd!$A$2:$D$30,4),IF(AJ866="t",VLOOKUP(AM866,TimeAdd!$A$1:$D$18,4),IF(AJ866="l",VLOOKUP(AM866,SLimit!$A$1:$D$8,4),AP865)))))),AP865)</f>
        <v>#N/A</v>
      </c>
      <c r="AQ866" s="53">
        <f t="shared" si="801"/>
        <v>0</v>
      </c>
      <c r="AR866" s="54" t="str">
        <f t="shared" si="802"/>
        <v>Traffic light.  Carry straight on.</v>
      </c>
      <c r="AS866" s="55"/>
      <c r="AT866" s="55"/>
      <c r="AU866" s="56" t="e">
        <f>IF(GroupStTimes!$A$8=0,MIN(CB866,CD866,CF866),MIN(BZ866,CB866,CD866,CF866))</f>
        <v>#N/A</v>
      </c>
      <c r="AV866" s="56" t="e">
        <f>IF(GroupStTimes!$A$8=0,MAX(CC866,CE866,CG866),MAX(CA866,CC866,CE866,CG866))</f>
        <v>#N/A</v>
      </c>
      <c r="AW866" s="57" t="str">
        <f t="shared" si="803"/>
        <v/>
      </c>
      <c r="AX866" s="58" t="str">
        <f t="shared" si="804"/>
        <v/>
      </c>
      <c r="AY866" s="58" t="str">
        <f t="shared" si="805"/>
        <v/>
      </c>
      <c r="AZ866" s="31" t="e">
        <f t="shared" si="806"/>
        <v>#N/A</v>
      </c>
      <c r="BA866" s="59" t="e">
        <f t="shared" si="807"/>
        <v>#N/A</v>
      </c>
      <c r="BB866" s="59" t="e">
        <f t="shared" si="808"/>
        <v>#N/A</v>
      </c>
      <c r="BC866" s="59" t="e">
        <f t="shared" si="809"/>
        <v>#N/A</v>
      </c>
      <c r="BD866" s="59" t="e">
        <f t="shared" si="810"/>
        <v>#N/A</v>
      </c>
      <c r="BE866" s="59" t="e">
        <f t="shared" si="811"/>
        <v>#N/A</v>
      </c>
      <c r="BF866" s="59" t="e">
        <f t="shared" si="812"/>
        <v>#N/A</v>
      </c>
      <c r="BG866" s="59" t="e">
        <f t="shared" si="813"/>
        <v>#N/A</v>
      </c>
      <c r="BH866" s="59" t="e">
        <f t="shared" si="814"/>
        <v>#N/A</v>
      </c>
      <c r="BI866" s="31" t="e">
        <f t="shared" si="815"/>
        <v>#N/A</v>
      </c>
      <c r="BJ866" s="61" t="e">
        <f t="shared" si="816"/>
        <v>#N/A</v>
      </c>
      <c r="BK866" s="61" t="e">
        <f t="shared" si="817"/>
        <v>#N/A</v>
      </c>
      <c r="BL866" s="61" t="e">
        <f t="shared" si="818"/>
        <v>#N/A</v>
      </c>
      <c r="BM866" s="61" t="e">
        <f t="shared" si="819"/>
        <v>#N/A</v>
      </c>
      <c r="BN866" s="62" t="e">
        <f t="shared" si="820"/>
        <v>#N/A</v>
      </c>
      <c r="BO866" s="62" t="e">
        <f t="shared" si="821"/>
        <v>#N/A</v>
      </c>
      <c r="BP866" s="62" t="e">
        <f t="shared" si="822"/>
        <v>#N/A</v>
      </c>
      <c r="BQ866" s="62" t="e">
        <f t="shared" si="823"/>
        <v>#N/A</v>
      </c>
      <c r="BR866" s="62" t="e">
        <f t="shared" si="824"/>
        <v>#N/A</v>
      </c>
      <c r="BS866" s="62" t="e">
        <f t="shared" si="825"/>
        <v>#N/A</v>
      </c>
      <c r="BT866" s="62" t="e">
        <f t="shared" si="826"/>
        <v>#N/A</v>
      </c>
      <c r="BU866" s="62" t="e">
        <f t="shared" si="827"/>
        <v>#N/A</v>
      </c>
      <c r="BV866" s="62" t="e">
        <f t="shared" si="828"/>
        <v>#N/A</v>
      </c>
      <c r="BW866" s="62" t="e">
        <f t="shared" si="829"/>
        <v>#N/A</v>
      </c>
      <c r="BX866" s="62" t="e">
        <f t="shared" si="830"/>
        <v>#N/A</v>
      </c>
      <c r="BY866" s="62" t="e">
        <f t="shared" si="831"/>
        <v>#N/A</v>
      </c>
      <c r="BZ866" s="63" t="e">
        <f t="shared" si="832"/>
        <v>#N/A</v>
      </c>
      <c r="CA866" s="63" t="e">
        <f t="shared" si="833"/>
        <v>#N/A</v>
      </c>
      <c r="CB866" s="63" t="e">
        <f t="shared" si="834"/>
        <v>#N/A</v>
      </c>
      <c r="CC866" s="63" t="e">
        <f t="shared" si="835"/>
        <v>#N/A</v>
      </c>
      <c r="CD866" s="63" t="e">
        <f t="shared" si="836"/>
        <v>#N/A</v>
      </c>
      <c r="CE866" s="63" t="e">
        <f t="shared" si="837"/>
        <v>#N/A</v>
      </c>
      <c r="CF866" s="63" t="e">
        <f t="shared" si="838"/>
        <v>#N/A</v>
      </c>
      <c r="CG866" s="63" t="e">
        <f t="shared" si="839"/>
        <v>#N/A</v>
      </c>
      <c r="CH866" s="36"/>
      <c r="CI866" s="36"/>
      <c r="CJ866" s="36"/>
      <c r="CK866" s="36"/>
      <c r="CL866" s="76"/>
    </row>
    <row r="867" spans="1:90" ht="28.5" customHeight="1" x14ac:dyDescent="0.25">
      <c r="A867" s="37">
        <v>25</v>
      </c>
      <c r="B867" s="38"/>
      <c r="C867" s="39"/>
      <c r="D867" s="39"/>
      <c r="E867" s="39"/>
      <c r="F867" s="39"/>
      <c r="G867" s="96"/>
      <c r="H867" s="44">
        <f t="shared" si="840"/>
        <v>287.62</v>
      </c>
      <c r="I867" s="83">
        <f t="shared" si="841"/>
        <v>0</v>
      </c>
      <c r="J867" s="43">
        <f t="shared" si="842"/>
        <v>0</v>
      </c>
      <c r="K867" s="44">
        <f t="shared" si="843"/>
        <v>-287.62</v>
      </c>
      <c r="L867" s="45" t="s">
        <v>1212</v>
      </c>
      <c r="M867" s="123"/>
      <c r="N867" s="46">
        <f t="shared" si="844"/>
        <v>287.62</v>
      </c>
      <c r="O867" s="46"/>
      <c r="P867" s="40">
        <v>287.62</v>
      </c>
      <c r="Q867" s="40"/>
      <c r="R867" s="75"/>
      <c r="S867" s="47"/>
      <c r="T867" s="47"/>
      <c r="U867" s="48"/>
      <c r="V867" s="48"/>
      <c r="W867" s="49"/>
      <c r="X867" s="49"/>
      <c r="Y867" s="50"/>
      <c r="Z867" s="50"/>
      <c r="AA867" s="50"/>
      <c r="AB867" s="50"/>
      <c r="AC867" s="50"/>
      <c r="AD867" s="50"/>
      <c r="AE867" s="51">
        <f t="shared" si="795"/>
        <v>25</v>
      </c>
      <c r="AF867" s="51" t="str">
        <f t="shared" si="796"/>
        <v/>
      </c>
      <c r="AG867" s="51" t="str">
        <f t="shared" si="797"/>
        <v/>
      </c>
      <c r="AH867" s="51" t="str">
        <f t="shared" si="798"/>
        <v/>
      </c>
      <c r="AI867" s="52">
        <f t="shared" si="799"/>
        <v>287.62</v>
      </c>
      <c r="AJ867" s="51"/>
      <c r="AK867" s="53"/>
      <c r="AL867" s="52"/>
      <c r="AM867" s="53" t="str">
        <f t="shared" si="800"/>
        <v/>
      </c>
      <c r="AN867" s="53" t="e">
        <f>IF(AJ867&lt;&gt;"",IF(AJ867="o",VLOOKUP(AM867,OpenSect!$A$1:$D$11,2),IF(AJ867="u",VLOOKUP(AM867,UpHill!$A$1:$D$35,2),IF(AJ867="d",VLOOKUP(AM867,DownHill!$A$1:$D$29,2),IF(AJ867="f",VLOOKUP(AM867,FlatUnd!$A$2:$D$30,2),IF(AJ867="t",VLOOKUP(AM867,TimeAdd!$A$1:$D$176,2),IF(AJ867="l",VLOOKUP(AM867,SLimit!$A$1:$D$8,2),AN866)))))),AN866)</f>
        <v>#N/A</v>
      </c>
      <c r="AO867" s="53" t="e">
        <f>IF(AJ867&lt;&gt;"",IF(AJ867="o",VLOOKUP(AM867,OpenSect!$A$1:$D$11,3),IF(AJ867="u",VLOOKUP(AM867,UpHill!$A$1:$D$35,3),IF(AJ867="d",VLOOKUP(AM867,DownHill!$A$3:$D$29,3),IF(AJ867="f",VLOOKUP(AM867,FlatUnd!$A$2:$D$30,3),IF(AJ867="t",VLOOKUP(AM867,TimeAdd!$A$1:$D$18,3),IF(AJ867="l",VLOOKUP(AM867,SLimit!$A$1:$D$8,3),AO866)))))),AO866)</f>
        <v>#N/A</v>
      </c>
      <c r="AP867" s="53" t="e">
        <f>IF(AJ867&lt;&gt;"",IF(AJ867="o",VLOOKUP(AM867,OpenSect!$A$1:$D$11,4),IF(AJ867="u",VLOOKUP(AM867,UpHill!$A$1:$D$35,4),IF(AJ867="d",VLOOKUP(AM867,DownHill!$A$1:$D$29,4),IF(AJ867="f",VLOOKUP(AM867,FlatUnd!$A$2:$D$30,4),IF(AJ867="t",VLOOKUP(AM867,TimeAdd!$A$1:$D$18,4),IF(AJ867="l",VLOOKUP(AM867,SLimit!$A$1:$D$8,4),AP866)))))),AP866)</f>
        <v>#N/A</v>
      </c>
      <c r="AQ867" s="53">
        <f t="shared" si="801"/>
        <v>0</v>
      </c>
      <c r="AR867" s="54" t="str">
        <f t="shared" si="802"/>
        <v>Traffic Light. Turn LEFT on Brodigan street</v>
      </c>
      <c r="AS867" s="55"/>
      <c r="AT867" s="55"/>
      <c r="AU867" s="56" t="e">
        <f>IF(GroupStTimes!$A$8=0,MIN(CB867,CD867,CF867),MIN(BZ867,CB867,CD867,CF867))</f>
        <v>#N/A</v>
      </c>
      <c r="AV867" s="56" t="e">
        <f>IF(GroupStTimes!$A$8=0,MAX(CC867,CE867,CG867),MAX(CA867,CC867,CE867,CG867))</f>
        <v>#N/A</v>
      </c>
      <c r="AW867" s="57" t="str">
        <f t="shared" si="803"/>
        <v/>
      </c>
      <c r="AX867" s="58" t="str">
        <f t="shared" si="804"/>
        <v/>
      </c>
      <c r="AY867" s="58" t="str">
        <f t="shared" si="805"/>
        <v/>
      </c>
      <c r="AZ867" s="31" t="e">
        <f t="shared" si="806"/>
        <v>#N/A</v>
      </c>
      <c r="BA867" s="59" t="e">
        <f t="shared" si="807"/>
        <v>#N/A</v>
      </c>
      <c r="BB867" s="59" t="e">
        <f t="shared" si="808"/>
        <v>#N/A</v>
      </c>
      <c r="BC867" s="59" t="e">
        <f t="shared" si="809"/>
        <v>#N/A</v>
      </c>
      <c r="BD867" s="59" t="e">
        <f t="shared" si="810"/>
        <v>#N/A</v>
      </c>
      <c r="BE867" s="59" t="e">
        <f t="shared" si="811"/>
        <v>#N/A</v>
      </c>
      <c r="BF867" s="59" t="e">
        <f t="shared" si="812"/>
        <v>#N/A</v>
      </c>
      <c r="BG867" s="59" t="e">
        <f t="shared" si="813"/>
        <v>#N/A</v>
      </c>
      <c r="BH867" s="59" t="e">
        <f t="shared" si="814"/>
        <v>#N/A</v>
      </c>
      <c r="BI867" s="31" t="e">
        <f t="shared" si="815"/>
        <v>#N/A</v>
      </c>
      <c r="BJ867" s="61" t="e">
        <f t="shared" si="816"/>
        <v>#N/A</v>
      </c>
      <c r="BK867" s="61" t="e">
        <f t="shared" si="817"/>
        <v>#N/A</v>
      </c>
      <c r="BL867" s="61" t="e">
        <f t="shared" si="818"/>
        <v>#N/A</v>
      </c>
      <c r="BM867" s="61" t="e">
        <f t="shared" si="819"/>
        <v>#N/A</v>
      </c>
      <c r="BN867" s="62" t="e">
        <f t="shared" si="820"/>
        <v>#N/A</v>
      </c>
      <c r="BO867" s="62" t="e">
        <f t="shared" si="821"/>
        <v>#N/A</v>
      </c>
      <c r="BP867" s="62" t="e">
        <f t="shared" si="822"/>
        <v>#N/A</v>
      </c>
      <c r="BQ867" s="62" t="e">
        <f t="shared" si="823"/>
        <v>#N/A</v>
      </c>
      <c r="BR867" s="62" t="e">
        <f t="shared" si="824"/>
        <v>#N/A</v>
      </c>
      <c r="BS867" s="62" t="e">
        <f t="shared" si="825"/>
        <v>#N/A</v>
      </c>
      <c r="BT867" s="62" t="e">
        <f t="shared" si="826"/>
        <v>#N/A</v>
      </c>
      <c r="BU867" s="62" t="e">
        <f t="shared" si="827"/>
        <v>#N/A</v>
      </c>
      <c r="BV867" s="62" t="e">
        <f t="shared" si="828"/>
        <v>#N/A</v>
      </c>
      <c r="BW867" s="62" t="e">
        <f t="shared" si="829"/>
        <v>#N/A</v>
      </c>
      <c r="BX867" s="62" t="e">
        <f t="shared" si="830"/>
        <v>#N/A</v>
      </c>
      <c r="BY867" s="62" t="e">
        <f t="shared" si="831"/>
        <v>#N/A</v>
      </c>
      <c r="BZ867" s="63" t="e">
        <f t="shared" si="832"/>
        <v>#N/A</v>
      </c>
      <c r="CA867" s="63" t="e">
        <f t="shared" si="833"/>
        <v>#N/A</v>
      </c>
      <c r="CB867" s="63" t="e">
        <f t="shared" si="834"/>
        <v>#N/A</v>
      </c>
      <c r="CC867" s="63" t="e">
        <f t="shared" si="835"/>
        <v>#N/A</v>
      </c>
      <c r="CD867" s="63" t="e">
        <f t="shared" si="836"/>
        <v>#N/A</v>
      </c>
      <c r="CE867" s="63" t="e">
        <f t="shared" si="837"/>
        <v>#N/A</v>
      </c>
      <c r="CF867" s="63" t="e">
        <f t="shared" si="838"/>
        <v>#N/A</v>
      </c>
      <c r="CG867" s="63" t="e">
        <f t="shared" si="839"/>
        <v>#N/A</v>
      </c>
      <c r="CH867" s="36"/>
      <c r="CI867" s="36"/>
      <c r="CJ867" s="36"/>
      <c r="CK867" s="36"/>
      <c r="CL867" s="76"/>
    </row>
    <row r="868" spans="1:90" ht="28.5" customHeight="1" x14ac:dyDescent="0.25">
      <c r="A868" s="37">
        <v>25</v>
      </c>
      <c r="B868" s="38"/>
      <c r="C868" s="39"/>
      <c r="D868" s="39"/>
      <c r="E868" s="39"/>
      <c r="F868" s="39"/>
      <c r="G868" s="96"/>
      <c r="H868" s="44">
        <f t="shared" si="840"/>
        <v>287.79000000000002</v>
      </c>
      <c r="I868" s="83">
        <f t="shared" si="841"/>
        <v>0</v>
      </c>
      <c r="J868" s="43">
        <f t="shared" si="842"/>
        <v>0</v>
      </c>
      <c r="K868" s="44">
        <f t="shared" si="843"/>
        <v>-287.79000000000002</v>
      </c>
      <c r="L868" s="45" t="s">
        <v>1213</v>
      </c>
      <c r="M868" s="123"/>
      <c r="N868" s="46">
        <f t="shared" si="844"/>
        <v>287.79000000000002</v>
      </c>
      <c r="O868" s="46"/>
      <c r="P868" s="40">
        <v>287.79000000000002</v>
      </c>
      <c r="Q868" s="40"/>
      <c r="R868" s="75"/>
      <c r="S868" s="47"/>
      <c r="T868" s="47"/>
      <c r="U868" s="48"/>
      <c r="V868" s="48"/>
      <c r="W868" s="49"/>
      <c r="X868" s="49"/>
      <c r="Y868" s="50"/>
      <c r="Z868" s="50"/>
      <c r="AA868" s="50"/>
      <c r="AB868" s="50"/>
      <c r="AC868" s="50"/>
      <c r="AD868" s="50"/>
      <c r="AE868" s="51">
        <f t="shared" si="795"/>
        <v>25</v>
      </c>
      <c r="AF868" s="51" t="str">
        <f t="shared" si="796"/>
        <v/>
      </c>
      <c r="AG868" s="51" t="str">
        <f t="shared" si="797"/>
        <v/>
      </c>
      <c r="AH868" s="51" t="str">
        <f t="shared" si="798"/>
        <v/>
      </c>
      <c r="AI868" s="52">
        <f t="shared" si="799"/>
        <v>287.79000000000002</v>
      </c>
      <c r="AJ868" s="51"/>
      <c r="AK868" s="53"/>
      <c r="AL868" s="52"/>
      <c r="AM868" s="53" t="str">
        <f t="shared" si="800"/>
        <v/>
      </c>
      <c r="AN868" s="53" t="e">
        <f>IF(AJ868&lt;&gt;"",IF(AJ868="o",VLOOKUP(AM868,OpenSect!$A$1:$D$11,2),IF(AJ868="u",VLOOKUP(AM868,UpHill!$A$1:$D$35,2),IF(AJ868="d",VLOOKUP(AM868,DownHill!$A$1:$D$29,2),IF(AJ868="f",VLOOKUP(AM868,FlatUnd!$A$2:$D$30,2),IF(AJ868="t",VLOOKUP(AM868,TimeAdd!$A$1:$D$176,2),IF(AJ868="l",VLOOKUP(AM868,SLimit!$A$1:$D$8,2),AN867)))))),AN867)</f>
        <v>#N/A</v>
      </c>
      <c r="AO868" s="53" t="e">
        <f>IF(AJ868&lt;&gt;"",IF(AJ868="o",VLOOKUP(AM868,OpenSect!$A$1:$D$11,3),IF(AJ868="u",VLOOKUP(AM868,UpHill!$A$1:$D$35,3),IF(AJ868="d",VLOOKUP(AM868,DownHill!$A$3:$D$29,3),IF(AJ868="f",VLOOKUP(AM868,FlatUnd!$A$2:$D$30,3),IF(AJ868="t",VLOOKUP(AM868,TimeAdd!$A$1:$D$18,3),IF(AJ868="l",VLOOKUP(AM868,SLimit!$A$1:$D$8,3),AO867)))))),AO867)</f>
        <v>#N/A</v>
      </c>
      <c r="AP868" s="53" t="e">
        <f>IF(AJ868&lt;&gt;"",IF(AJ868="o",VLOOKUP(AM868,OpenSect!$A$1:$D$11,4),IF(AJ868="u",VLOOKUP(AM868,UpHill!$A$1:$D$35,4),IF(AJ868="d",VLOOKUP(AM868,DownHill!$A$1:$D$29,4),IF(AJ868="f",VLOOKUP(AM868,FlatUnd!$A$2:$D$30,4),IF(AJ868="t",VLOOKUP(AM868,TimeAdd!$A$1:$D$18,4),IF(AJ868="l",VLOOKUP(AM868,SLimit!$A$1:$D$8,4),AP867)))))),AP867)</f>
        <v>#N/A</v>
      </c>
      <c r="AQ868" s="53">
        <f t="shared" si="801"/>
        <v>0</v>
      </c>
      <c r="AR868" s="54" t="str">
        <f t="shared" si="802"/>
        <v>Move into Turn Left Lane</v>
      </c>
      <c r="AS868" s="55"/>
      <c r="AT868" s="55"/>
      <c r="AU868" s="56" t="e">
        <f>IF(GroupStTimes!$A$8=0,MIN(CB868,CD868,CF868),MIN(BZ868,CB868,CD868,CF868))</f>
        <v>#N/A</v>
      </c>
      <c r="AV868" s="56" t="e">
        <f>IF(GroupStTimes!$A$8=0,MAX(CC868,CE868,CG868),MAX(CA868,CC868,CE868,CG868))</f>
        <v>#N/A</v>
      </c>
      <c r="AW868" s="57" t="str">
        <f t="shared" si="803"/>
        <v/>
      </c>
      <c r="AX868" s="58" t="str">
        <f t="shared" si="804"/>
        <v/>
      </c>
      <c r="AY868" s="58" t="str">
        <f t="shared" si="805"/>
        <v/>
      </c>
      <c r="AZ868" s="31" t="e">
        <f t="shared" si="806"/>
        <v>#N/A</v>
      </c>
      <c r="BA868" s="59" t="e">
        <f t="shared" si="807"/>
        <v>#N/A</v>
      </c>
      <c r="BB868" s="59" t="e">
        <f t="shared" si="808"/>
        <v>#N/A</v>
      </c>
      <c r="BC868" s="59" t="e">
        <f t="shared" si="809"/>
        <v>#N/A</v>
      </c>
      <c r="BD868" s="59" t="e">
        <f t="shared" si="810"/>
        <v>#N/A</v>
      </c>
      <c r="BE868" s="59" t="e">
        <f t="shared" si="811"/>
        <v>#N/A</v>
      </c>
      <c r="BF868" s="59" t="e">
        <f t="shared" si="812"/>
        <v>#N/A</v>
      </c>
      <c r="BG868" s="59" t="e">
        <f t="shared" si="813"/>
        <v>#N/A</v>
      </c>
      <c r="BH868" s="59" t="e">
        <f t="shared" si="814"/>
        <v>#N/A</v>
      </c>
      <c r="BI868" s="31" t="e">
        <f t="shared" si="815"/>
        <v>#N/A</v>
      </c>
      <c r="BJ868" s="61" t="e">
        <f t="shared" si="816"/>
        <v>#N/A</v>
      </c>
      <c r="BK868" s="61" t="e">
        <f t="shared" si="817"/>
        <v>#N/A</v>
      </c>
      <c r="BL868" s="61" t="e">
        <f t="shared" si="818"/>
        <v>#N/A</v>
      </c>
      <c r="BM868" s="61" t="e">
        <f t="shared" si="819"/>
        <v>#N/A</v>
      </c>
      <c r="BN868" s="62" t="e">
        <f t="shared" si="820"/>
        <v>#N/A</v>
      </c>
      <c r="BO868" s="62" t="e">
        <f t="shared" si="821"/>
        <v>#N/A</v>
      </c>
      <c r="BP868" s="62" t="e">
        <f t="shared" si="822"/>
        <v>#N/A</v>
      </c>
      <c r="BQ868" s="62" t="e">
        <f t="shared" si="823"/>
        <v>#N/A</v>
      </c>
      <c r="BR868" s="62" t="e">
        <f t="shared" si="824"/>
        <v>#N/A</v>
      </c>
      <c r="BS868" s="62" t="e">
        <f t="shared" si="825"/>
        <v>#N/A</v>
      </c>
      <c r="BT868" s="62" t="e">
        <f t="shared" si="826"/>
        <v>#N/A</v>
      </c>
      <c r="BU868" s="62" t="e">
        <f t="shared" si="827"/>
        <v>#N/A</v>
      </c>
      <c r="BV868" s="62" t="e">
        <f t="shared" si="828"/>
        <v>#N/A</v>
      </c>
      <c r="BW868" s="62" t="e">
        <f t="shared" si="829"/>
        <v>#N/A</v>
      </c>
      <c r="BX868" s="62" t="e">
        <f t="shared" si="830"/>
        <v>#N/A</v>
      </c>
      <c r="BY868" s="62" t="e">
        <f t="shared" si="831"/>
        <v>#N/A</v>
      </c>
      <c r="BZ868" s="63" t="e">
        <f t="shared" si="832"/>
        <v>#N/A</v>
      </c>
      <c r="CA868" s="63" t="e">
        <f t="shared" si="833"/>
        <v>#N/A</v>
      </c>
      <c r="CB868" s="63" t="e">
        <f t="shared" si="834"/>
        <v>#N/A</v>
      </c>
      <c r="CC868" s="63" t="e">
        <f t="shared" si="835"/>
        <v>#N/A</v>
      </c>
      <c r="CD868" s="63" t="e">
        <f t="shared" si="836"/>
        <v>#N/A</v>
      </c>
      <c r="CE868" s="63" t="e">
        <f t="shared" si="837"/>
        <v>#N/A</v>
      </c>
      <c r="CF868" s="63" t="e">
        <f t="shared" si="838"/>
        <v>#N/A</v>
      </c>
      <c r="CG868" s="63" t="e">
        <f t="shared" si="839"/>
        <v>#N/A</v>
      </c>
      <c r="CH868" s="36"/>
      <c r="CI868" s="36"/>
      <c r="CJ868" s="36"/>
      <c r="CK868" s="36"/>
      <c r="CL868" s="76"/>
    </row>
    <row r="869" spans="1:90" ht="28.5" customHeight="1" x14ac:dyDescent="0.25">
      <c r="A869" s="37">
        <v>25</v>
      </c>
      <c r="B869" s="38"/>
      <c r="C869" s="39"/>
      <c r="D869" s="39"/>
      <c r="E869" s="39"/>
      <c r="F869" s="39"/>
      <c r="G869" s="96"/>
      <c r="H869" s="44">
        <f t="shared" si="840"/>
        <v>287.85000000000002</v>
      </c>
      <c r="I869" s="83">
        <f t="shared" si="841"/>
        <v>0</v>
      </c>
      <c r="J869" s="43">
        <f t="shared" si="842"/>
        <v>0</v>
      </c>
      <c r="K869" s="44">
        <f t="shared" si="843"/>
        <v>-287.85000000000002</v>
      </c>
      <c r="L869" s="45" t="s">
        <v>1214</v>
      </c>
      <c r="M869" s="123"/>
      <c r="N869" s="46">
        <f t="shared" si="844"/>
        <v>287.85000000000002</v>
      </c>
      <c r="O869" s="46"/>
      <c r="P869" s="40">
        <v>287.85000000000002</v>
      </c>
      <c r="Q869" s="40"/>
      <c r="R869" s="75"/>
      <c r="S869" s="47"/>
      <c r="T869" s="47"/>
      <c r="U869" s="48"/>
      <c r="V869" s="48"/>
      <c r="W869" s="49"/>
      <c r="X869" s="49"/>
      <c r="Y869" s="50"/>
      <c r="Z869" s="50"/>
      <c r="AA869" s="50"/>
      <c r="AB869" s="50"/>
      <c r="AC869" s="50"/>
      <c r="AD869" s="50"/>
      <c r="AE869" s="51">
        <f t="shared" si="795"/>
        <v>25</v>
      </c>
      <c r="AF869" s="51" t="str">
        <f t="shared" si="796"/>
        <v/>
      </c>
      <c r="AG869" s="51" t="str">
        <f t="shared" si="797"/>
        <v/>
      </c>
      <c r="AH869" s="51" t="str">
        <f t="shared" si="798"/>
        <v/>
      </c>
      <c r="AI869" s="52">
        <f t="shared" si="799"/>
        <v>287.85000000000002</v>
      </c>
      <c r="AJ869" s="51"/>
      <c r="AK869" s="53"/>
      <c r="AL869" s="52"/>
      <c r="AM869" s="53" t="str">
        <f t="shared" si="800"/>
        <v/>
      </c>
      <c r="AN869" s="53" t="e">
        <f>IF(AJ869&lt;&gt;"",IF(AJ869="o",VLOOKUP(AM869,OpenSect!$A$1:$D$11,2),IF(AJ869="u",VLOOKUP(AM869,UpHill!$A$1:$D$35,2),IF(AJ869="d",VLOOKUP(AM869,DownHill!$A$1:$D$29,2),IF(AJ869="f",VLOOKUP(AM869,FlatUnd!$A$2:$D$30,2),IF(AJ869="t",VLOOKUP(AM869,TimeAdd!$A$1:$D$176,2),IF(AJ869="l",VLOOKUP(AM869,SLimit!$A$1:$D$8,2),AN868)))))),AN868)</f>
        <v>#N/A</v>
      </c>
      <c r="AO869" s="53" t="e">
        <f>IF(AJ869&lt;&gt;"",IF(AJ869="o",VLOOKUP(AM869,OpenSect!$A$1:$D$11,3),IF(AJ869="u",VLOOKUP(AM869,UpHill!$A$1:$D$35,3),IF(AJ869="d",VLOOKUP(AM869,DownHill!$A$3:$D$29,3),IF(AJ869="f",VLOOKUP(AM869,FlatUnd!$A$2:$D$30,3),IF(AJ869="t",VLOOKUP(AM869,TimeAdd!$A$1:$D$18,3),IF(AJ869="l",VLOOKUP(AM869,SLimit!$A$1:$D$8,3),AO868)))))),AO868)</f>
        <v>#N/A</v>
      </c>
      <c r="AP869" s="53" t="e">
        <f>IF(AJ869&lt;&gt;"",IF(AJ869="o",VLOOKUP(AM869,OpenSect!$A$1:$D$11,4),IF(AJ869="u",VLOOKUP(AM869,UpHill!$A$1:$D$35,4),IF(AJ869="d",VLOOKUP(AM869,DownHill!$A$1:$D$29,4),IF(AJ869="f",VLOOKUP(AM869,FlatUnd!$A$2:$D$30,4),IF(AJ869="t",VLOOKUP(AM869,TimeAdd!$A$1:$D$18,4),IF(AJ869="l",VLOOKUP(AM869,SLimit!$A$1:$D$8,4),AP868)))))),AP868)</f>
        <v>#N/A</v>
      </c>
      <c r="AQ869" s="53">
        <f t="shared" si="801"/>
        <v>0</v>
      </c>
      <c r="AR869" s="54" t="str">
        <f t="shared" si="802"/>
        <v>Turn LEFT into Benoni Northern Sport Club.</v>
      </c>
      <c r="AS869" s="55"/>
      <c r="AT869" s="55"/>
      <c r="AU869" s="56" t="e">
        <f>IF(GroupStTimes!$A$8=0,MIN(CB869,CD869,CF869),MIN(BZ869,CB869,CD869,CF869))</f>
        <v>#N/A</v>
      </c>
      <c r="AV869" s="56" t="e">
        <f>IF(GroupStTimes!$A$8=0,MAX(CC869,CE869,CG869),MAX(CA869,CC869,CE869,CG869))</f>
        <v>#N/A</v>
      </c>
      <c r="AW869" s="57" t="str">
        <f t="shared" si="803"/>
        <v/>
      </c>
      <c r="AX869" s="58" t="str">
        <f t="shared" si="804"/>
        <v/>
      </c>
      <c r="AY869" s="58" t="str">
        <f t="shared" si="805"/>
        <v/>
      </c>
      <c r="AZ869" s="31" t="e">
        <f t="shared" si="806"/>
        <v>#N/A</v>
      </c>
      <c r="BA869" s="59" t="e">
        <f t="shared" si="807"/>
        <v>#N/A</v>
      </c>
      <c r="BB869" s="59" t="e">
        <f t="shared" si="808"/>
        <v>#N/A</v>
      </c>
      <c r="BC869" s="59" t="e">
        <f t="shared" si="809"/>
        <v>#N/A</v>
      </c>
      <c r="BD869" s="59" t="e">
        <f t="shared" si="810"/>
        <v>#N/A</v>
      </c>
      <c r="BE869" s="59" t="e">
        <f t="shared" si="811"/>
        <v>#N/A</v>
      </c>
      <c r="BF869" s="59" t="e">
        <f t="shared" si="812"/>
        <v>#N/A</v>
      </c>
      <c r="BG869" s="59" t="e">
        <f t="shared" si="813"/>
        <v>#N/A</v>
      </c>
      <c r="BH869" s="59" t="e">
        <f t="shared" si="814"/>
        <v>#N/A</v>
      </c>
      <c r="BI869" s="31" t="e">
        <f t="shared" si="815"/>
        <v>#N/A</v>
      </c>
      <c r="BJ869" s="61" t="e">
        <f t="shared" si="816"/>
        <v>#N/A</v>
      </c>
      <c r="BK869" s="61" t="e">
        <f t="shared" si="817"/>
        <v>#N/A</v>
      </c>
      <c r="BL869" s="61" t="e">
        <f t="shared" si="818"/>
        <v>#N/A</v>
      </c>
      <c r="BM869" s="61" t="e">
        <f t="shared" si="819"/>
        <v>#N/A</v>
      </c>
      <c r="BN869" s="62" t="e">
        <f t="shared" si="820"/>
        <v>#N/A</v>
      </c>
      <c r="BO869" s="62" t="e">
        <f t="shared" si="821"/>
        <v>#N/A</v>
      </c>
      <c r="BP869" s="62" t="e">
        <f t="shared" si="822"/>
        <v>#N/A</v>
      </c>
      <c r="BQ869" s="62" t="e">
        <f t="shared" si="823"/>
        <v>#N/A</v>
      </c>
      <c r="BR869" s="62" t="e">
        <f t="shared" si="824"/>
        <v>#N/A</v>
      </c>
      <c r="BS869" s="62" t="e">
        <f t="shared" si="825"/>
        <v>#N/A</v>
      </c>
      <c r="BT869" s="62" t="e">
        <f t="shared" si="826"/>
        <v>#N/A</v>
      </c>
      <c r="BU869" s="62" t="e">
        <f t="shared" si="827"/>
        <v>#N/A</v>
      </c>
      <c r="BV869" s="62" t="e">
        <f t="shared" si="828"/>
        <v>#N/A</v>
      </c>
      <c r="BW869" s="62" t="e">
        <f t="shared" si="829"/>
        <v>#N/A</v>
      </c>
      <c r="BX869" s="62" t="e">
        <f t="shared" si="830"/>
        <v>#N/A</v>
      </c>
      <c r="BY869" s="62" t="e">
        <f t="shared" si="831"/>
        <v>#N/A</v>
      </c>
      <c r="BZ869" s="63" t="e">
        <f t="shared" si="832"/>
        <v>#N/A</v>
      </c>
      <c r="CA869" s="63" t="e">
        <f t="shared" si="833"/>
        <v>#N/A</v>
      </c>
      <c r="CB869" s="63" t="e">
        <f t="shared" si="834"/>
        <v>#N/A</v>
      </c>
      <c r="CC869" s="63" t="e">
        <f t="shared" si="835"/>
        <v>#N/A</v>
      </c>
      <c r="CD869" s="63" t="e">
        <f t="shared" si="836"/>
        <v>#N/A</v>
      </c>
      <c r="CE869" s="63" t="e">
        <f t="shared" si="837"/>
        <v>#N/A</v>
      </c>
      <c r="CF869" s="63" t="e">
        <f t="shared" si="838"/>
        <v>#N/A</v>
      </c>
      <c r="CG869" s="63" t="e">
        <f t="shared" si="839"/>
        <v>#N/A</v>
      </c>
      <c r="CH869" s="36"/>
      <c r="CI869" s="36"/>
      <c r="CJ869" s="36"/>
      <c r="CK869" s="36"/>
      <c r="CL869" s="76"/>
    </row>
    <row r="870" spans="1:90" ht="40.5" x14ac:dyDescent="0.25">
      <c r="A870" s="37">
        <v>25</v>
      </c>
      <c r="B870" s="38"/>
      <c r="C870" s="39"/>
      <c r="D870" s="39"/>
      <c r="E870" s="39"/>
      <c r="F870" s="39"/>
      <c r="G870" s="96"/>
      <c r="H870" s="44">
        <f t="shared" si="840"/>
        <v>209.8</v>
      </c>
      <c r="I870" s="83">
        <f t="shared" si="841"/>
        <v>0</v>
      </c>
      <c r="J870" s="43">
        <f t="shared" si="842"/>
        <v>0</v>
      </c>
      <c r="K870" s="44">
        <f t="shared" si="843"/>
        <v>-209.8</v>
      </c>
      <c r="L870" s="45" t="s">
        <v>1215</v>
      </c>
      <c r="M870" s="123"/>
      <c r="N870" s="46">
        <f t="shared" si="844"/>
        <v>209.8</v>
      </c>
      <c r="O870" s="46"/>
      <c r="P870" s="40">
        <v>209.8</v>
      </c>
      <c r="Q870" s="40"/>
      <c r="R870" s="75"/>
      <c r="S870" s="47"/>
      <c r="T870" s="47"/>
      <c r="U870" s="48"/>
      <c r="V870" s="48"/>
      <c r="W870" s="49"/>
      <c r="X870" s="49"/>
      <c r="Y870" s="50"/>
      <c r="Z870" s="50"/>
      <c r="AA870" s="50"/>
      <c r="AB870" s="50"/>
      <c r="AC870" s="50"/>
      <c r="AD870" s="50"/>
      <c r="AE870" s="51">
        <f t="shared" si="795"/>
        <v>25</v>
      </c>
      <c r="AF870" s="51" t="str">
        <f t="shared" si="796"/>
        <v/>
      </c>
      <c r="AG870" s="51" t="str">
        <f t="shared" si="797"/>
        <v/>
      </c>
      <c r="AH870" s="51" t="str">
        <f t="shared" si="798"/>
        <v/>
      </c>
      <c r="AI870" s="52">
        <f t="shared" si="799"/>
        <v>209.8</v>
      </c>
      <c r="AJ870" s="51" t="s">
        <v>58</v>
      </c>
      <c r="AK870" s="53"/>
      <c r="AL870" s="52"/>
      <c r="AM870" s="53" t="str">
        <f t="shared" si="800"/>
        <v/>
      </c>
      <c r="AN870" s="53" t="e">
        <f>IF(AJ870&lt;&gt;"",IF(AJ870="o",VLOOKUP(AM870,OpenSect!$A$1:$D$11,2),IF(AJ870="u",VLOOKUP(AM870,UpHill!$A$1:$D$35,2),IF(AJ870="d",VLOOKUP(AM870,DownHill!$A$1:$D$29,2),IF(AJ870="f",VLOOKUP(AM870,FlatUnd!$A$2:$D$30,2),IF(AJ870="t",VLOOKUP(AM870,TimeAdd!$A$1:$D$176,2),IF(AJ870="l",VLOOKUP(AM870,SLimit!$A$1:$D$8,2),AN869)))))),AN869)</f>
        <v>#N/A</v>
      </c>
      <c r="AO870" s="53" t="e">
        <f>IF(AJ870&lt;&gt;"",IF(AJ870="o",VLOOKUP(AM870,OpenSect!$A$1:$D$11,3),IF(AJ870="u",VLOOKUP(AM870,UpHill!$A$1:$D$35,3),IF(AJ870="d",VLOOKUP(AM870,DownHill!$A$3:$D$29,3),IF(AJ870="f",VLOOKUP(AM870,FlatUnd!$A$2:$D$30,3),IF(AJ870="t",VLOOKUP(AM870,TimeAdd!$A$1:$D$18,3),IF(AJ870="l",VLOOKUP(AM870,SLimit!$A$1:$D$8,3),AO869)))))),AO869)</f>
        <v>#N/A</v>
      </c>
      <c r="AP870" s="53" t="e">
        <f>IF(AJ870&lt;&gt;"",IF(AJ870="o",VLOOKUP(AM870,OpenSect!$A$1:$D$11,4),IF(AJ870="u",VLOOKUP(AM870,UpHill!$A$1:$D$35,4),IF(AJ870="d",VLOOKUP(AM870,DownHill!$A$1:$D$29,4),IF(AJ870="f",VLOOKUP(AM870,FlatUnd!$A$2:$D$30,4),IF(AJ870="t",VLOOKUP(AM870,TimeAdd!$A$1:$D$18,4),IF(AJ870="l",VLOOKUP(AM870,SLimit!$A$1:$D$8,4),AP869)))))),AP869)</f>
        <v>#N/A</v>
      </c>
      <c r="AQ870" s="53">
        <f t="shared" si="801"/>
        <v>0</v>
      </c>
      <c r="AR870" s="54" t="str">
        <f t="shared" si="802"/>
        <v>Carry Straight On through Treed Lane. Beware of Speed bumps</v>
      </c>
      <c r="AS870" s="55"/>
      <c r="AT870" s="55"/>
      <c r="AU870" s="56" t="e">
        <f>IF(GroupStTimes!$A$8=0,MIN(CB870,CD870,CF870),MIN(BZ870,CB870,CD870,CF870))</f>
        <v>#N/A</v>
      </c>
      <c r="AV870" s="56" t="e">
        <f>IF(GroupStTimes!$A$8=0,MAX(CC870,CE870,CG870),MAX(CA870,CC870,CE870,CG870))</f>
        <v>#N/A</v>
      </c>
      <c r="AW870" s="57" t="str">
        <f t="shared" si="803"/>
        <v/>
      </c>
      <c r="AX870" s="58">
        <f t="shared" si="804"/>
        <v>0</v>
      </c>
      <c r="AY870" s="58">
        <f t="shared" si="805"/>
        <v>0</v>
      </c>
      <c r="AZ870" s="31" t="e">
        <f t="shared" si="806"/>
        <v>#N/A</v>
      </c>
      <c r="BA870" s="59" t="e">
        <f t="shared" si="807"/>
        <v>#N/A</v>
      </c>
      <c r="BB870" s="59" t="e">
        <f t="shared" si="808"/>
        <v>#N/A</v>
      </c>
      <c r="BC870" s="59" t="e">
        <f t="shared" si="809"/>
        <v>#N/A</v>
      </c>
      <c r="BD870" s="59" t="e">
        <f t="shared" si="810"/>
        <v>#N/A</v>
      </c>
      <c r="BE870" s="59" t="e">
        <f t="shared" si="811"/>
        <v>#N/A</v>
      </c>
      <c r="BF870" s="59" t="e">
        <f t="shared" si="812"/>
        <v>#N/A</v>
      </c>
      <c r="BG870" s="59" t="e">
        <f t="shared" si="813"/>
        <v>#N/A</v>
      </c>
      <c r="BH870" s="59" t="e">
        <f t="shared" si="814"/>
        <v>#N/A</v>
      </c>
      <c r="BI870" s="31" t="e">
        <f t="shared" si="815"/>
        <v>#N/A</v>
      </c>
      <c r="BJ870" s="61" t="e">
        <f t="shared" si="816"/>
        <v>#N/A</v>
      </c>
      <c r="BK870" s="61" t="e">
        <f t="shared" si="817"/>
        <v>#N/A</v>
      </c>
      <c r="BL870" s="61" t="e">
        <f t="shared" si="818"/>
        <v>#N/A</v>
      </c>
      <c r="BM870" s="61" t="e">
        <f t="shared" si="819"/>
        <v>#N/A</v>
      </c>
      <c r="BN870" s="62" t="e">
        <f t="shared" si="820"/>
        <v>#N/A</v>
      </c>
      <c r="BO870" s="62" t="e">
        <f t="shared" si="821"/>
        <v>#N/A</v>
      </c>
      <c r="BP870" s="62" t="e">
        <f t="shared" si="822"/>
        <v>#N/A</v>
      </c>
      <c r="BQ870" s="62" t="e">
        <f t="shared" si="823"/>
        <v>#N/A</v>
      </c>
      <c r="BR870" s="62" t="e">
        <f t="shared" si="824"/>
        <v>#N/A</v>
      </c>
      <c r="BS870" s="62" t="e">
        <f t="shared" si="825"/>
        <v>#N/A</v>
      </c>
      <c r="BT870" s="62" t="e">
        <f t="shared" si="826"/>
        <v>#N/A</v>
      </c>
      <c r="BU870" s="62" t="e">
        <f t="shared" si="827"/>
        <v>#N/A</v>
      </c>
      <c r="BV870" s="62" t="e">
        <f t="shared" si="828"/>
        <v>#N/A</v>
      </c>
      <c r="BW870" s="62" t="e">
        <f t="shared" si="829"/>
        <v>#N/A</v>
      </c>
      <c r="BX870" s="62" t="e">
        <f t="shared" si="830"/>
        <v>#N/A</v>
      </c>
      <c r="BY870" s="62" t="e">
        <f t="shared" si="831"/>
        <v>#N/A</v>
      </c>
      <c r="BZ870" s="63" t="e">
        <f t="shared" si="832"/>
        <v>#N/A</v>
      </c>
      <c r="CA870" s="63" t="e">
        <f t="shared" si="833"/>
        <v>#N/A</v>
      </c>
      <c r="CB870" s="63" t="e">
        <f t="shared" si="834"/>
        <v>#N/A</v>
      </c>
      <c r="CC870" s="63" t="e">
        <f t="shared" si="835"/>
        <v>#N/A</v>
      </c>
      <c r="CD870" s="63" t="e">
        <f t="shared" si="836"/>
        <v>#N/A</v>
      </c>
      <c r="CE870" s="63" t="e">
        <f t="shared" si="837"/>
        <v>#N/A</v>
      </c>
      <c r="CF870" s="63" t="e">
        <f t="shared" si="838"/>
        <v>#N/A</v>
      </c>
      <c r="CG870" s="63" t="e">
        <f t="shared" si="839"/>
        <v>#N/A</v>
      </c>
      <c r="CH870" s="36"/>
      <c r="CI870" s="36"/>
      <c r="CJ870" s="36"/>
      <c r="CK870" s="36"/>
      <c r="CL870" s="76"/>
    </row>
    <row r="871" spans="1:90" ht="28.5" customHeight="1" x14ac:dyDescent="0.25">
      <c r="A871" s="37">
        <v>25</v>
      </c>
      <c r="B871" s="38"/>
      <c r="C871" s="39"/>
      <c r="D871" s="39"/>
      <c r="E871" s="39"/>
      <c r="F871" s="39"/>
      <c r="G871" s="96"/>
      <c r="H871" s="44">
        <f t="shared" si="840"/>
        <v>288.05</v>
      </c>
      <c r="I871" s="83">
        <f t="shared" si="841"/>
        <v>0</v>
      </c>
      <c r="J871" s="43">
        <f t="shared" si="842"/>
        <v>0</v>
      </c>
      <c r="K871" s="44">
        <f t="shared" si="843"/>
        <v>-288.05</v>
      </c>
      <c r="L871" s="45" t="s">
        <v>1216</v>
      </c>
      <c r="M871" s="123"/>
      <c r="N871" s="46">
        <f t="shared" si="844"/>
        <v>288.05</v>
      </c>
      <c r="O871" s="46"/>
      <c r="P871" s="40">
        <v>288.05</v>
      </c>
      <c r="Q871" s="40"/>
      <c r="R871" s="75"/>
      <c r="S871" s="47"/>
      <c r="T871" s="47"/>
      <c r="U871" s="48"/>
      <c r="V871" s="48"/>
      <c r="W871" s="49"/>
      <c r="X871" s="49"/>
      <c r="Y871" s="50"/>
      <c r="Z871" s="50"/>
      <c r="AA871" s="50"/>
      <c r="AB871" s="50"/>
      <c r="AC871" s="50"/>
      <c r="AD871" s="50"/>
      <c r="AE871" s="51">
        <f t="shared" si="795"/>
        <v>25</v>
      </c>
      <c r="AF871" s="51" t="str">
        <f t="shared" si="796"/>
        <v/>
      </c>
      <c r="AG871" s="51" t="str">
        <f t="shared" si="797"/>
        <v/>
      </c>
      <c r="AH871" s="51" t="str">
        <f t="shared" si="798"/>
        <v/>
      </c>
      <c r="AI871" s="52">
        <f t="shared" si="799"/>
        <v>288.05</v>
      </c>
      <c r="AJ871" s="51" t="s">
        <v>31</v>
      </c>
      <c r="AK871" s="53"/>
      <c r="AL871" s="52"/>
      <c r="AM871" s="53" t="str">
        <f t="shared" si="800"/>
        <v/>
      </c>
      <c r="AN871" s="53" t="e">
        <f>IF(AJ871&lt;&gt;"",IF(AJ871="o",VLOOKUP(AM871,OpenSect!$A$1:$D$11,2),IF(AJ871="u",VLOOKUP(AM871,UpHill!$A$1:$D$35,2),IF(AJ871="d",VLOOKUP(AM871,DownHill!$A$1:$D$29,2),IF(AJ871="f",VLOOKUP(AM871,FlatUnd!$A$2:$D$30,2),IF(AJ871="t",VLOOKUP(AM871,TimeAdd!$A$1:$D$176,2),IF(AJ871="l",VLOOKUP(AM871,SLimit!$A$1:$D$8,2),AN870)))))),AN870)</f>
        <v>#N/A</v>
      </c>
      <c r="AO871" s="53" t="e">
        <f>IF(AJ871&lt;&gt;"",IF(AJ871="o",VLOOKUP(AM871,OpenSect!$A$1:$D$11,3),IF(AJ871="u",VLOOKUP(AM871,UpHill!$A$1:$D$35,3),IF(AJ871="d",VLOOKUP(AM871,DownHill!$A$3:$D$29,3),IF(AJ871="f",VLOOKUP(AM871,FlatUnd!$A$2:$D$30,3),IF(AJ871="t",VLOOKUP(AM871,TimeAdd!$A$1:$D$18,3),IF(AJ871="l",VLOOKUP(AM871,SLimit!$A$1:$D$8,3),AO870)))))),AO870)</f>
        <v>#N/A</v>
      </c>
      <c r="AP871" s="53" t="e">
        <f>IF(AJ871&lt;&gt;"",IF(AJ871="o",VLOOKUP(AM871,OpenSect!$A$1:$D$11,4),IF(AJ871="u",VLOOKUP(AM871,UpHill!$A$1:$D$35,4),IF(AJ871="d",VLOOKUP(AM871,DownHill!$A$1:$D$29,4),IF(AJ871="f",VLOOKUP(AM871,FlatUnd!$A$2:$D$30,4),IF(AJ871="t",VLOOKUP(AM871,TimeAdd!$A$1:$D$18,4),IF(AJ871="l",VLOOKUP(AM871,SLimit!$A$1:$D$8,4),AP870)))))),AP870)</f>
        <v>#N/A</v>
      </c>
      <c r="AQ871" s="53">
        <f t="shared" si="801"/>
        <v>0</v>
      </c>
      <c r="AR871" s="54" t="str">
        <f t="shared" si="802"/>
        <v>Turn LEFT {Big Arrow Please}</v>
      </c>
      <c r="AS871" s="55"/>
      <c r="AT871" s="55"/>
      <c r="AU871" s="56" t="e">
        <f>IF(GroupStTimes!$A$8=0,MIN(CB871,CD871,CF871),MIN(BZ871,CB871,CD871,CF871))</f>
        <v>#N/A</v>
      </c>
      <c r="AV871" s="56" t="e">
        <f>IF(GroupStTimes!$A$8=0,MAX(CC871,CE871,CG871),MAX(CA871,CC871,CE871,CG871))</f>
        <v>#N/A</v>
      </c>
      <c r="AW871" s="57" t="str">
        <f t="shared" si="803"/>
        <v/>
      </c>
      <c r="AX871" s="58" t="str">
        <f t="shared" si="804"/>
        <v/>
      </c>
      <c r="AY871" s="58" t="str">
        <f t="shared" si="805"/>
        <v/>
      </c>
      <c r="AZ871" s="31" t="e">
        <f t="shared" si="806"/>
        <v>#N/A</v>
      </c>
      <c r="BA871" s="59" t="e">
        <f t="shared" si="807"/>
        <v>#N/A</v>
      </c>
      <c r="BB871" s="59" t="e">
        <f t="shared" si="808"/>
        <v>#N/A</v>
      </c>
      <c r="BC871" s="59" t="e">
        <f t="shared" si="809"/>
        <v>#N/A</v>
      </c>
      <c r="BD871" s="59" t="e">
        <f t="shared" si="810"/>
        <v>#N/A</v>
      </c>
      <c r="BE871" s="59" t="e">
        <f t="shared" si="811"/>
        <v>#N/A</v>
      </c>
      <c r="BF871" s="59" t="e">
        <f t="shared" si="812"/>
        <v>#N/A</v>
      </c>
      <c r="BG871" s="59" t="e">
        <f t="shared" si="813"/>
        <v>#N/A</v>
      </c>
      <c r="BH871" s="59" t="e">
        <f t="shared" si="814"/>
        <v>#N/A</v>
      </c>
      <c r="BI871" s="31" t="e">
        <f t="shared" si="815"/>
        <v>#N/A</v>
      </c>
      <c r="BJ871" s="61" t="e">
        <f t="shared" si="816"/>
        <v>#N/A</v>
      </c>
      <c r="BK871" s="61" t="e">
        <f t="shared" si="817"/>
        <v>#N/A</v>
      </c>
      <c r="BL871" s="61" t="e">
        <f t="shared" si="818"/>
        <v>#N/A</v>
      </c>
      <c r="BM871" s="61" t="e">
        <f t="shared" si="819"/>
        <v>#N/A</v>
      </c>
      <c r="BN871" s="62" t="e">
        <f t="shared" si="820"/>
        <v>#N/A</v>
      </c>
      <c r="BO871" s="62" t="e">
        <f t="shared" si="821"/>
        <v>#N/A</v>
      </c>
      <c r="BP871" s="62" t="e">
        <f t="shared" si="822"/>
        <v>#N/A</v>
      </c>
      <c r="BQ871" s="62" t="e">
        <f t="shared" si="823"/>
        <v>#N/A</v>
      </c>
      <c r="BR871" s="62" t="e">
        <f t="shared" si="824"/>
        <v>#N/A</v>
      </c>
      <c r="BS871" s="62" t="e">
        <f t="shared" si="825"/>
        <v>#N/A</v>
      </c>
      <c r="BT871" s="62" t="e">
        <f t="shared" si="826"/>
        <v>#N/A</v>
      </c>
      <c r="BU871" s="62" t="e">
        <f t="shared" si="827"/>
        <v>#N/A</v>
      </c>
      <c r="BV871" s="62" t="e">
        <f t="shared" si="828"/>
        <v>#N/A</v>
      </c>
      <c r="BW871" s="62" t="e">
        <f t="shared" si="829"/>
        <v>#N/A</v>
      </c>
      <c r="BX871" s="62" t="e">
        <f t="shared" si="830"/>
        <v>#N/A</v>
      </c>
      <c r="BY871" s="62" t="e">
        <f t="shared" si="831"/>
        <v>#N/A</v>
      </c>
      <c r="BZ871" s="63" t="e">
        <f t="shared" si="832"/>
        <v>#N/A</v>
      </c>
      <c r="CA871" s="63" t="e">
        <f t="shared" si="833"/>
        <v>#N/A</v>
      </c>
      <c r="CB871" s="63" t="e">
        <f t="shared" si="834"/>
        <v>#N/A</v>
      </c>
      <c r="CC871" s="63" t="e">
        <f t="shared" si="835"/>
        <v>#N/A</v>
      </c>
      <c r="CD871" s="63" t="e">
        <f t="shared" si="836"/>
        <v>#N/A</v>
      </c>
      <c r="CE871" s="63" t="e">
        <f t="shared" si="837"/>
        <v>#N/A</v>
      </c>
      <c r="CF871" s="63" t="e">
        <f t="shared" si="838"/>
        <v>#N/A</v>
      </c>
      <c r="CG871" s="63" t="e">
        <f t="shared" si="839"/>
        <v>#N/A</v>
      </c>
      <c r="CH871" s="36"/>
      <c r="CI871" s="36"/>
      <c r="CJ871" s="36"/>
      <c r="CK871" s="36"/>
      <c r="CL871" s="76"/>
    </row>
    <row r="872" spans="1:90" ht="40.5" x14ac:dyDescent="0.25">
      <c r="A872" s="37">
        <v>25</v>
      </c>
      <c r="B872" s="38"/>
      <c r="C872" s="39"/>
      <c r="D872" s="39"/>
      <c r="E872" s="39"/>
      <c r="F872" s="39"/>
      <c r="G872" s="96"/>
      <c r="H872" s="44">
        <f t="shared" si="840"/>
        <v>288.12</v>
      </c>
      <c r="I872" s="83">
        <f t="shared" si="841"/>
        <v>0</v>
      </c>
      <c r="J872" s="43">
        <f t="shared" si="842"/>
        <v>0</v>
      </c>
      <c r="K872" s="44">
        <f t="shared" si="843"/>
        <v>-288.12</v>
      </c>
      <c r="L872" s="45" t="s">
        <v>1217</v>
      </c>
      <c r="M872" s="123"/>
      <c r="N872" s="46">
        <f t="shared" si="844"/>
        <v>288.12</v>
      </c>
      <c r="O872" s="46"/>
      <c r="P872" s="40">
        <v>288.12</v>
      </c>
      <c r="Q872" s="40"/>
      <c r="R872" s="75"/>
      <c r="S872" s="47"/>
      <c r="T872" s="47"/>
      <c r="U872" s="48"/>
      <c r="V872" s="48"/>
      <c r="W872" s="49"/>
      <c r="X872" s="49"/>
      <c r="Y872" s="50"/>
      <c r="Z872" s="50"/>
      <c r="AA872" s="50"/>
      <c r="AB872" s="50"/>
      <c r="AC872" s="50"/>
      <c r="AD872" s="50"/>
      <c r="AE872" s="51">
        <f t="shared" si="795"/>
        <v>25</v>
      </c>
      <c r="AF872" s="51" t="str">
        <f t="shared" si="796"/>
        <v/>
      </c>
      <c r="AG872" s="51" t="str">
        <f t="shared" si="797"/>
        <v/>
      </c>
      <c r="AH872" s="51" t="str">
        <f t="shared" si="798"/>
        <v/>
      </c>
      <c r="AI872" s="52">
        <f t="shared" si="799"/>
        <v>288.12</v>
      </c>
      <c r="AJ872" s="51"/>
      <c r="AK872" s="53"/>
      <c r="AL872" s="52"/>
      <c r="AM872" s="53" t="str">
        <f t="shared" si="800"/>
        <v/>
      </c>
      <c r="AN872" s="53" t="e">
        <f>IF(AJ872&lt;&gt;"",IF(AJ872="o",VLOOKUP(AM872,OpenSect!$A$1:$D$11,2),IF(AJ872="u",VLOOKUP(AM872,UpHill!$A$1:$D$35,2),IF(AJ872="d",VLOOKUP(AM872,DownHill!$A$1:$D$29,2),IF(AJ872="f",VLOOKUP(AM872,FlatUnd!$A$2:$D$30,2),IF(AJ872="t",VLOOKUP(AM872,TimeAdd!$A$1:$D$176,2),IF(AJ872="l",VLOOKUP(AM872,SLimit!$A$1:$D$8,2),AN871)))))),AN871)</f>
        <v>#N/A</v>
      </c>
      <c r="AO872" s="53" t="e">
        <f>IF(AJ872&lt;&gt;"",IF(AJ872="o",VLOOKUP(AM872,OpenSect!$A$1:$D$11,3),IF(AJ872="u",VLOOKUP(AM872,UpHill!$A$1:$D$35,3),IF(AJ872="d",VLOOKUP(AM872,DownHill!$A$3:$D$29,3),IF(AJ872="f",VLOOKUP(AM872,FlatUnd!$A$2:$D$30,3),IF(AJ872="t",VLOOKUP(AM872,TimeAdd!$A$1:$D$18,3),IF(AJ872="l",VLOOKUP(AM872,SLimit!$A$1:$D$8,3),AO871)))))),AO871)</f>
        <v>#N/A</v>
      </c>
      <c r="AP872" s="53" t="e">
        <f>IF(AJ872&lt;&gt;"",IF(AJ872="o",VLOOKUP(AM872,OpenSect!$A$1:$D$11,4),IF(AJ872="u",VLOOKUP(AM872,UpHill!$A$1:$D$35,4),IF(AJ872="d",VLOOKUP(AM872,DownHill!$A$1:$D$29,4),IF(AJ872="f",VLOOKUP(AM872,FlatUnd!$A$2:$D$30,4),IF(AJ872="t",VLOOKUP(AM872,TimeAdd!$A$1:$D$18,4),IF(AJ872="l",VLOOKUP(AM872,SLimit!$A$1:$D$8,4),AP871)))))),AP871)</f>
        <v>#N/A</v>
      </c>
      <c r="AQ872" s="53">
        <f t="shared" si="801"/>
        <v>0</v>
      </c>
      <c r="AR872" s="54" t="str">
        <f t="shared" si="802"/>
        <v>Turn LEFT onto Sports Field and Turn LEFT to follow edge of Sports Field</v>
      </c>
      <c r="AS872" s="55"/>
      <c r="AT872" s="55"/>
      <c r="AU872" s="56" t="e">
        <f>IF(GroupStTimes!$A$8=0,MIN(CB872,CD872,CF872),MIN(BZ872,CB872,CD872,CF872))</f>
        <v>#N/A</v>
      </c>
      <c r="AV872" s="56" t="e">
        <f>IF(GroupStTimes!$A$8=0,MAX(CC872,CE872,CG872),MAX(CA872,CC872,CE872,CG872))</f>
        <v>#N/A</v>
      </c>
      <c r="AW872" s="57" t="str">
        <f t="shared" si="803"/>
        <v/>
      </c>
      <c r="AX872" s="58" t="str">
        <f t="shared" si="804"/>
        <v/>
      </c>
      <c r="AY872" s="58" t="str">
        <f t="shared" si="805"/>
        <v/>
      </c>
      <c r="AZ872" s="31" t="e">
        <f t="shared" si="806"/>
        <v>#N/A</v>
      </c>
      <c r="BA872" s="59" t="e">
        <f t="shared" si="807"/>
        <v>#N/A</v>
      </c>
      <c r="BB872" s="59" t="e">
        <f t="shared" si="808"/>
        <v>#N/A</v>
      </c>
      <c r="BC872" s="59" t="e">
        <f t="shared" si="809"/>
        <v>#N/A</v>
      </c>
      <c r="BD872" s="59" t="e">
        <f t="shared" si="810"/>
        <v>#N/A</v>
      </c>
      <c r="BE872" s="59" t="e">
        <f t="shared" si="811"/>
        <v>#N/A</v>
      </c>
      <c r="BF872" s="59" t="e">
        <f t="shared" si="812"/>
        <v>#N/A</v>
      </c>
      <c r="BG872" s="59" t="e">
        <f t="shared" si="813"/>
        <v>#N/A</v>
      </c>
      <c r="BH872" s="59" t="e">
        <f t="shared" si="814"/>
        <v>#N/A</v>
      </c>
      <c r="BI872" s="31" t="e">
        <f t="shared" si="815"/>
        <v>#N/A</v>
      </c>
      <c r="BJ872" s="61" t="e">
        <f t="shared" si="816"/>
        <v>#N/A</v>
      </c>
      <c r="BK872" s="61" t="e">
        <f t="shared" si="817"/>
        <v>#N/A</v>
      </c>
      <c r="BL872" s="61" t="e">
        <f t="shared" si="818"/>
        <v>#N/A</v>
      </c>
      <c r="BM872" s="61" t="e">
        <f t="shared" si="819"/>
        <v>#N/A</v>
      </c>
      <c r="BN872" s="62" t="e">
        <f t="shared" si="820"/>
        <v>#N/A</v>
      </c>
      <c r="BO872" s="62" t="e">
        <f t="shared" si="821"/>
        <v>#N/A</v>
      </c>
      <c r="BP872" s="62" t="e">
        <f t="shared" si="822"/>
        <v>#N/A</v>
      </c>
      <c r="BQ872" s="62" t="e">
        <f t="shared" si="823"/>
        <v>#N/A</v>
      </c>
      <c r="BR872" s="62" t="e">
        <f t="shared" si="824"/>
        <v>#N/A</v>
      </c>
      <c r="BS872" s="62" t="e">
        <f t="shared" si="825"/>
        <v>#N/A</v>
      </c>
      <c r="BT872" s="62" t="e">
        <f t="shared" si="826"/>
        <v>#N/A</v>
      </c>
      <c r="BU872" s="62" t="e">
        <f t="shared" si="827"/>
        <v>#N/A</v>
      </c>
      <c r="BV872" s="62" t="e">
        <f t="shared" si="828"/>
        <v>#N/A</v>
      </c>
      <c r="BW872" s="62" t="e">
        <f t="shared" si="829"/>
        <v>#N/A</v>
      </c>
      <c r="BX872" s="62" t="e">
        <f t="shared" si="830"/>
        <v>#N/A</v>
      </c>
      <c r="BY872" s="62" t="e">
        <f t="shared" si="831"/>
        <v>#N/A</v>
      </c>
      <c r="BZ872" s="63" t="e">
        <f t="shared" si="832"/>
        <v>#N/A</v>
      </c>
      <c r="CA872" s="63" t="e">
        <f t="shared" si="833"/>
        <v>#N/A</v>
      </c>
      <c r="CB872" s="63" t="e">
        <f t="shared" si="834"/>
        <v>#N/A</v>
      </c>
      <c r="CC872" s="63" t="e">
        <f t="shared" si="835"/>
        <v>#N/A</v>
      </c>
      <c r="CD872" s="63" t="e">
        <f t="shared" si="836"/>
        <v>#N/A</v>
      </c>
      <c r="CE872" s="63" t="e">
        <f t="shared" si="837"/>
        <v>#N/A</v>
      </c>
      <c r="CF872" s="63" t="e">
        <f t="shared" si="838"/>
        <v>#N/A</v>
      </c>
      <c r="CG872" s="63" t="e">
        <f t="shared" si="839"/>
        <v>#N/A</v>
      </c>
      <c r="CH872" s="36"/>
      <c r="CI872" s="36"/>
      <c r="CJ872" s="36"/>
      <c r="CK872" s="36"/>
      <c r="CL872" s="76"/>
    </row>
    <row r="873" spans="1:90" ht="40.5" x14ac:dyDescent="0.25">
      <c r="A873" s="37">
        <v>25</v>
      </c>
      <c r="B873" s="38"/>
      <c r="C873" s="39"/>
      <c r="D873" s="39"/>
      <c r="E873" s="39"/>
      <c r="F873" s="39"/>
      <c r="G873" s="96"/>
      <c r="H873" s="44">
        <f t="shared" si="840"/>
        <v>288.18</v>
      </c>
      <c r="I873" s="83">
        <f t="shared" si="841"/>
        <v>0</v>
      </c>
      <c r="J873" s="43">
        <f t="shared" si="842"/>
        <v>0</v>
      </c>
      <c r="K873" s="44">
        <f t="shared" si="843"/>
        <v>-288.18</v>
      </c>
      <c r="L873" s="45" t="s">
        <v>1218</v>
      </c>
      <c r="M873" s="123"/>
      <c r="N873" s="46">
        <f t="shared" si="844"/>
        <v>288.18</v>
      </c>
      <c r="O873" s="46"/>
      <c r="P873" s="40">
        <v>288.18</v>
      </c>
      <c r="Q873" s="40"/>
      <c r="R873" s="75"/>
      <c r="S873" s="47"/>
      <c r="T873" s="47"/>
      <c r="U873" s="48"/>
      <c r="V873" s="48"/>
      <c r="W873" s="49"/>
      <c r="X873" s="49"/>
      <c r="Y873" s="50"/>
      <c r="Z873" s="50"/>
      <c r="AA873" s="50"/>
      <c r="AB873" s="50"/>
      <c r="AC873" s="50"/>
      <c r="AD873" s="50"/>
      <c r="AE873" s="51">
        <f t="shared" si="795"/>
        <v>25</v>
      </c>
      <c r="AF873" s="51" t="str">
        <f t="shared" si="796"/>
        <v/>
      </c>
      <c r="AG873" s="51" t="str">
        <f t="shared" si="797"/>
        <v/>
      </c>
      <c r="AH873" s="51" t="str">
        <f t="shared" si="798"/>
        <v/>
      </c>
      <c r="AI873" s="52">
        <f t="shared" si="799"/>
        <v>288.18</v>
      </c>
      <c r="AJ873" s="51" t="s">
        <v>25</v>
      </c>
      <c r="AK873" s="53"/>
      <c r="AL873" s="52"/>
      <c r="AM873" s="53" t="str">
        <f t="shared" si="800"/>
        <v/>
      </c>
      <c r="AN873" s="53" t="e">
        <f>IF(AJ873&lt;&gt;"",IF(AJ873="o",VLOOKUP(AM873,OpenSect!$A$1:$D$11,2),IF(AJ873="u",VLOOKUP(AM873,UpHill!$A$1:$D$35,2),IF(AJ873="d",VLOOKUP(AM873,DownHill!$A$1:$D$29,2),IF(AJ873="f",VLOOKUP(AM873,FlatUnd!$A$2:$D$30,2),IF(AJ873="t",VLOOKUP(AM873,TimeAdd!$A$1:$D$176,2),IF(AJ873="l",VLOOKUP(AM873,SLimit!$A$1:$D$8,2),AN872)))))),AN872)</f>
        <v>#N/A</v>
      </c>
      <c r="AO873" s="53" t="e">
        <f>IF(AJ873&lt;&gt;"",IF(AJ873="o",VLOOKUP(AM873,OpenSect!$A$1:$D$11,3),IF(AJ873="u",VLOOKUP(AM873,UpHill!$A$1:$D$35,3),IF(AJ873="d",VLOOKUP(AM873,DownHill!$A$3:$D$29,3),IF(AJ873="f",VLOOKUP(AM873,FlatUnd!$A$2:$D$30,3),IF(AJ873="t",VLOOKUP(AM873,TimeAdd!$A$1:$D$18,3),IF(AJ873="l",VLOOKUP(AM873,SLimit!$A$1:$D$8,3),AO872)))))),AO872)</f>
        <v>#N/A</v>
      </c>
      <c r="AP873" s="53" t="e">
        <f>IF(AJ873&lt;&gt;"",IF(AJ873="o",VLOOKUP(AM873,OpenSect!$A$1:$D$11,4),IF(AJ873="u",VLOOKUP(AM873,UpHill!$A$1:$D$35,4),IF(AJ873="d",VLOOKUP(AM873,DownHill!$A$1:$D$29,4),IF(AJ873="f",VLOOKUP(AM873,FlatUnd!$A$2:$D$30,4),IF(AJ873="t",VLOOKUP(AM873,TimeAdd!$A$1:$D$18,4),IF(AJ873="l",VLOOKUP(AM873,SLimit!$A$1:$D$8,4),AP872)))))),AP872)</f>
        <v>#N/A</v>
      </c>
      <c r="AQ873" s="53">
        <f t="shared" si="801"/>
        <v>0</v>
      </c>
      <c r="AR873" s="54" t="str">
        <f t="shared" si="802"/>
        <v>Turn RIGHT at edge of Sports Field towards Final Open Control</v>
      </c>
      <c r="AS873" s="55"/>
      <c r="AT873" s="55"/>
      <c r="AU873" s="56" t="e">
        <f>IF(GroupStTimes!$A$8=0,MIN(CB873,CD873,CF873),MIN(BZ873,CB873,CD873,CF873))</f>
        <v>#N/A</v>
      </c>
      <c r="AV873" s="56" t="e">
        <f>IF(GroupStTimes!$A$8=0,MAX(CC873,CE873,CG873),MAX(CA873,CC873,CE873,CG873))</f>
        <v>#N/A</v>
      </c>
      <c r="AW873" s="57" t="str">
        <f t="shared" si="803"/>
        <v/>
      </c>
      <c r="AX873" s="58" t="str">
        <f t="shared" si="804"/>
        <v/>
      </c>
      <c r="AY873" s="58" t="str">
        <f t="shared" si="805"/>
        <v/>
      </c>
      <c r="AZ873" s="31" t="e">
        <f t="shared" si="806"/>
        <v>#N/A</v>
      </c>
      <c r="BA873" s="59" t="e">
        <f t="shared" si="807"/>
        <v>#N/A</v>
      </c>
      <c r="BB873" s="59" t="e">
        <f t="shared" si="808"/>
        <v>#N/A</v>
      </c>
      <c r="BC873" s="59" t="e">
        <f t="shared" si="809"/>
        <v>#N/A</v>
      </c>
      <c r="BD873" s="59" t="e">
        <f t="shared" si="810"/>
        <v>#N/A</v>
      </c>
      <c r="BE873" s="59" t="e">
        <f t="shared" si="811"/>
        <v>#N/A</v>
      </c>
      <c r="BF873" s="59" t="e">
        <f t="shared" si="812"/>
        <v>#N/A</v>
      </c>
      <c r="BG873" s="59" t="e">
        <f t="shared" si="813"/>
        <v>#N/A</v>
      </c>
      <c r="BH873" s="59" t="e">
        <f t="shared" si="814"/>
        <v>#N/A</v>
      </c>
      <c r="BI873" s="31" t="e">
        <f t="shared" si="815"/>
        <v>#N/A</v>
      </c>
      <c r="BJ873" s="61" t="e">
        <f t="shared" si="816"/>
        <v>#N/A</v>
      </c>
      <c r="BK873" s="61" t="e">
        <f t="shared" si="817"/>
        <v>#N/A</v>
      </c>
      <c r="BL873" s="61" t="e">
        <f t="shared" si="818"/>
        <v>#N/A</v>
      </c>
      <c r="BM873" s="61" t="e">
        <f t="shared" si="819"/>
        <v>#N/A</v>
      </c>
      <c r="BN873" s="62" t="e">
        <f t="shared" si="820"/>
        <v>#N/A</v>
      </c>
      <c r="BO873" s="62" t="e">
        <f t="shared" si="821"/>
        <v>#N/A</v>
      </c>
      <c r="BP873" s="62" t="e">
        <f t="shared" si="822"/>
        <v>#N/A</v>
      </c>
      <c r="BQ873" s="62" t="e">
        <f t="shared" si="823"/>
        <v>#N/A</v>
      </c>
      <c r="BR873" s="62" t="e">
        <f t="shared" si="824"/>
        <v>#N/A</v>
      </c>
      <c r="BS873" s="62" t="e">
        <f t="shared" si="825"/>
        <v>#N/A</v>
      </c>
      <c r="BT873" s="62" t="e">
        <f t="shared" si="826"/>
        <v>#N/A</v>
      </c>
      <c r="BU873" s="62" t="e">
        <f t="shared" si="827"/>
        <v>#N/A</v>
      </c>
      <c r="BV873" s="62" t="e">
        <f t="shared" si="828"/>
        <v>#N/A</v>
      </c>
      <c r="BW873" s="62" t="e">
        <f t="shared" si="829"/>
        <v>#N/A</v>
      </c>
      <c r="BX873" s="62" t="e">
        <f t="shared" si="830"/>
        <v>#N/A</v>
      </c>
      <c r="BY873" s="62" t="e">
        <f t="shared" si="831"/>
        <v>#N/A</v>
      </c>
      <c r="BZ873" s="63" t="e">
        <f t="shared" si="832"/>
        <v>#N/A</v>
      </c>
      <c r="CA873" s="63" t="e">
        <f t="shared" si="833"/>
        <v>#N/A</v>
      </c>
      <c r="CB873" s="63" t="e">
        <f t="shared" si="834"/>
        <v>#N/A</v>
      </c>
      <c r="CC873" s="63" t="e">
        <f t="shared" si="835"/>
        <v>#N/A</v>
      </c>
      <c r="CD873" s="63" t="e">
        <f t="shared" si="836"/>
        <v>#N/A</v>
      </c>
      <c r="CE873" s="63" t="e">
        <f t="shared" si="837"/>
        <v>#N/A</v>
      </c>
      <c r="CF873" s="63" t="e">
        <f t="shared" si="838"/>
        <v>#N/A</v>
      </c>
      <c r="CG873" s="63" t="e">
        <f t="shared" si="839"/>
        <v>#N/A</v>
      </c>
      <c r="CH873" s="36"/>
      <c r="CI873" s="36"/>
      <c r="CJ873" s="36"/>
      <c r="CK873" s="36"/>
      <c r="CL873" s="76"/>
    </row>
    <row r="874" spans="1:90" ht="60.75" x14ac:dyDescent="0.25">
      <c r="A874" s="37">
        <v>25</v>
      </c>
      <c r="B874" s="38"/>
      <c r="C874" s="39"/>
      <c r="D874" s="39"/>
      <c r="E874" s="39"/>
      <c r="F874" s="39"/>
      <c r="G874" s="96"/>
      <c r="H874" s="44">
        <f t="shared" si="840"/>
        <v>288.25</v>
      </c>
      <c r="I874" s="83">
        <f t="shared" si="841"/>
        <v>0</v>
      </c>
      <c r="J874" s="43">
        <f t="shared" si="842"/>
        <v>0</v>
      </c>
      <c r="K874" s="44">
        <f t="shared" si="843"/>
        <v>-288.25</v>
      </c>
      <c r="L874" s="45" t="s">
        <v>1219</v>
      </c>
      <c r="M874" s="123"/>
      <c r="N874" s="46">
        <f t="shared" si="844"/>
        <v>288.25</v>
      </c>
      <c r="O874" s="46"/>
      <c r="P874" s="40">
        <v>288.25</v>
      </c>
      <c r="Q874" s="40"/>
      <c r="R874" s="75"/>
      <c r="S874" s="47"/>
      <c r="T874" s="47"/>
      <c r="U874" s="48"/>
      <c r="V874" s="48"/>
      <c r="W874" s="49"/>
      <c r="X874" s="49"/>
      <c r="Y874" s="50"/>
      <c r="Z874" s="50"/>
      <c r="AA874" s="50"/>
      <c r="AB874" s="50"/>
      <c r="AC874" s="50"/>
      <c r="AD874" s="50"/>
      <c r="AE874" s="51">
        <f t="shared" si="795"/>
        <v>25</v>
      </c>
      <c r="AF874" s="51" t="str">
        <f t="shared" si="796"/>
        <v/>
      </c>
      <c r="AG874" s="51" t="str">
        <f t="shared" si="797"/>
        <v/>
      </c>
      <c r="AH874" s="51" t="str">
        <f t="shared" si="798"/>
        <v/>
      </c>
      <c r="AI874" s="52">
        <f t="shared" si="799"/>
        <v>288.25</v>
      </c>
      <c r="AJ874" s="51" t="s">
        <v>25</v>
      </c>
      <c r="AK874" s="53"/>
      <c r="AL874" s="52"/>
      <c r="AM874" s="53" t="str">
        <f t="shared" si="800"/>
        <v/>
      </c>
      <c r="AN874" s="53" t="e">
        <f>IF(AJ874&lt;&gt;"",IF(AJ874="o",VLOOKUP(AM874,OpenSect!$A$1:$D$11,2),IF(AJ874="u",VLOOKUP(AM874,UpHill!$A$1:$D$35,2),IF(AJ874="d",VLOOKUP(AM874,DownHill!$A$1:$D$29,2),IF(AJ874="f",VLOOKUP(AM874,FlatUnd!$A$2:$D$30,2),IF(AJ874="t",VLOOKUP(AM874,TimeAdd!$A$1:$D$176,2),IF(AJ874="l",VLOOKUP(AM874,SLimit!$A$1:$D$8,2),AN873)))))),AN873)</f>
        <v>#N/A</v>
      </c>
      <c r="AO874" s="53" t="e">
        <f>IF(AJ874&lt;&gt;"",IF(AJ874="o",VLOOKUP(AM874,OpenSect!$A$1:$D$11,3),IF(AJ874="u",VLOOKUP(AM874,UpHill!$A$1:$D$35,3),IF(AJ874="d",VLOOKUP(AM874,DownHill!$A$3:$D$29,3),IF(AJ874="f",VLOOKUP(AM874,FlatUnd!$A$2:$D$30,3),IF(AJ874="t",VLOOKUP(AM874,TimeAdd!$A$1:$D$18,3),IF(AJ874="l",VLOOKUP(AM874,SLimit!$A$1:$D$8,3),AO873)))))),AO873)</f>
        <v>#N/A</v>
      </c>
      <c r="AP874" s="53" t="e">
        <f>IF(AJ874&lt;&gt;"",IF(AJ874="o",VLOOKUP(AM874,OpenSect!$A$1:$D$11,4),IF(AJ874="u",VLOOKUP(AM874,UpHill!$A$1:$D$35,4),IF(AJ874="d",VLOOKUP(AM874,DownHill!$A$1:$D$29,4),IF(AJ874="f",VLOOKUP(AM874,FlatUnd!$A$2:$D$30,4),IF(AJ874="t",VLOOKUP(AM874,TimeAdd!$A$1:$D$18,4),IF(AJ874="l",VLOOKUP(AM874,SLimit!$A$1:$D$8,4),AP873)))))),AP873)</f>
        <v>#N/A</v>
      </c>
      <c r="AQ874" s="53">
        <f t="shared" si="801"/>
        <v>0</v>
      </c>
      <c r="AR874" s="54" t="str">
        <f t="shared" si="802"/>
        <v>Final Open Control {at end of Pavilion}{Rod Scheepers 011 849 3410 rod.scheepers@hotmail.com Themba}</v>
      </c>
      <c r="AS874" s="55"/>
      <c r="AT874" s="55"/>
      <c r="AU874" s="56" t="e">
        <f>IF(GroupStTimes!$A$8=0,MIN(CB874,CD874,CF874),MIN(BZ874,CB874,CD874,CF874))</f>
        <v>#N/A</v>
      </c>
      <c r="AV874" s="56" t="e">
        <f>IF(GroupStTimes!$A$8=0,MAX(CC874,CE874,CG874),MAX(CA874,CC874,CE874,CG874))</f>
        <v>#N/A</v>
      </c>
      <c r="AW874" s="57" t="str">
        <f t="shared" si="803"/>
        <v/>
      </c>
      <c r="AX874" s="58" t="str">
        <f t="shared" si="804"/>
        <v/>
      </c>
      <c r="AY874" s="58" t="str">
        <f t="shared" si="805"/>
        <v/>
      </c>
      <c r="AZ874" s="31" t="e">
        <f t="shared" si="806"/>
        <v>#N/A</v>
      </c>
      <c r="BA874" s="59" t="e">
        <f t="shared" si="807"/>
        <v>#N/A</v>
      </c>
      <c r="BB874" s="59" t="e">
        <f t="shared" si="808"/>
        <v>#N/A</v>
      </c>
      <c r="BC874" s="59" t="e">
        <f t="shared" si="809"/>
        <v>#N/A</v>
      </c>
      <c r="BD874" s="59" t="e">
        <f t="shared" si="810"/>
        <v>#N/A</v>
      </c>
      <c r="BE874" s="59" t="e">
        <f t="shared" si="811"/>
        <v>#N/A</v>
      </c>
      <c r="BF874" s="59" t="e">
        <f t="shared" si="812"/>
        <v>#N/A</v>
      </c>
      <c r="BG874" s="59" t="e">
        <f t="shared" si="813"/>
        <v>#N/A</v>
      </c>
      <c r="BH874" s="59" t="e">
        <f t="shared" si="814"/>
        <v>#N/A</v>
      </c>
      <c r="BI874" s="31" t="e">
        <f t="shared" si="815"/>
        <v>#N/A</v>
      </c>
      <c r="BJ874" s="61" t="e">
        <f t="shared" si="816"/>
        <v>#N/A</v>
      </c>
      <c r="BK874" s="61" t="e">
        <f t="shared" si="817"/>
        <v>#N/A</v>
      </c>
      <c r="BL874" s="61" t="e">
        <f t="shared" si="818"/>
        <v>#N/A</v>
      </c>
      <c r="BM874" s="61" t="e">
        <f t="shared" si="819"/>
        <v>#N/A</v>
      </c>
      <c r="BN874" s="62" t="e">
        <f t="shared" si="820"/>
        <v>#N/A</v>
      </c>
      <c r="BO874" s="62" t="e">
        <f t="shared" si="821"/>
        <v>#N/A</v>
      </c>
      <c r="BP874" s="62" t="e">
        <f t="shared" si="822"/>
        <v>#N/A</v>
      </c>
      <c r="BQ874" s="62" t="e">
        <f t="shared" si="823"/>
        <v>#N/A</v>
      </c>
      <c r="BR874" s="62" t="e">
        <f t="shared" si="824"/>
        <v>#N/A</v>
      </c>
      <c r="BS874" s="62" t="e">
        <f t="shared" si="825"/>
        <v>#N/A</v>
      </c>
      <c r="BT874" s="62" t="e">
        <f t="shared" si="826"/>
        <v>#N/A</v>
      </c>
      <c r="BU874" s="62" t="e">
        <f t="shared" si="827"/>
        <v>#N/A</v>
      </c>
      <c r="BV874" s="62" t="e">
        <f t="shared" si="828"/>
        <v>#N/A</v>
      </c>
      <c r="BW874" s="62" t="e">
        <f t="shared" si="829"/>
        <v>#N/A</v>
      </c>
      <c r="BX874" s="62" t="e">
        <f t="shared" si="830"/>
        <v>#N/A</v>
      </c>
      <c r="BY874" s="62" t="e">
        <f t="shared" si="831"/>
        <v>#N/A</v>
      </c>
      <c r="BZ874" s="63" t="e">
        <f t="shared" si="832"/>
        <v>#N/A</v>
      </c>
      <c r="CA874" s="63" t="e">
        <f t="shared" si="833"/>
        <v>#N/A</v>
      </c>
      <c r="CB874" s="63" t="e">
        <f t="shared" si="834"/>
        <v>#N/A</v>
      </c>
      <c r="CC874" s="63" t="e">
        <f t="shared" si="835"/>
        <v>#N/A</v>
      </c>
      <c r="CD874" s="63" t="e">
        <f t="shared" si="836"/>
        <v>#N/A</v>
      </c>
      <c r="CE874" s="63" t="e">
        <f t="shared" si="837"/>
        <v>#N/A</v>
      </c>
      <c r="CF874" s="63" t="e">
        <f t="shared" si="838"/>
        <v>#N/A</v>
      </c>
      <c r="CG874" s="63" t="e">
        <f t="shared" si="839"/>
        <v>#N/A</v>
      </c>
      <c r="CH874" s="36"/>
      <c r="CI874" s="36"/>
      <c r="CJ874" s="36"/>
      <c r="CK874" s="36"/>
      <c r="CL874" s="76"/>
    </row>
    <row r="875" spans="1:90" ht="28.5" customHeight="1" x14ac:dyDescent="0.25">
      <c r="A875" s="37">
        <v>25</v>
      </c>
      <c r="Q875" s="78">
        <v>359.6</v>
      </c>
    </row>
    <row r="876" spans="1:90" ht="28.5" customHeight="1" x14ac:dyDescent="0.25"/>
    <row r="877" spans="1:90" ht="28.5" customHeight="1" x14ac:dyDescent="0.25"/>
    <row r="878" spans="1:90" ht="28.5" customHeight="1" x14ac:dyDescent="0.25"/>
  </sheetData>
  <mergeCells count="20">
    <mergeCell ref="I1:I2"/>
    <mergeCell ref="A1:A2"/>
    <mergeCell ref="C1:D1"/>
    <mergeCell ref="E1:E2"/>
    <mergeCell ref="G1:G2"/>
    <mergeCell ref="H1:H2"/>
    <mergeCell ref="F1:F2"/>
    <mergeCell ref="CL1:CL2"/>
    <mergeCell ref="J1:J2"/>
    <mergeCell ref="K1:K2"/>
    <mergeCell ref="L1:L2"/>
    <mergeCell ref="N1:N2"/>
    <mergeCell ref="O1:T1"/>
    <mergeCell ref="U1:U2"/>
    <mergeCell ref="V1:V2"/>
    <mergeCell ref="W1:X1"/>
    <mergeCell ref="Y1:Z1"/>
    <mergeCell ref="AA1:AB1"/>
    <mergeCell ref="AC1:AD1"/>
    <mergeCell ref="M1:M2"/>
  </mergeCells>
  <conditionalFormatting sqref="E186">
    <cfRule type="cellIs" dxfId="10448" priority="3" stopIfTrue="1" operator="lessThan">
      <formula>-0.01</formula>
    </cfRule>
    <cfRule type="cellIs" dxfId="10447" priority="4" stopIfTrue="1" operator="greaterThan">
      <formula>0.01</formula>
    </cfRule>
  </conditionalFormatting>
  <conditionalFormatting sqref="E213">
    <cfRule type="cellIs" dxfId="10446" priority="1" stopIfTrue="1" operator="lessThan">
      <formula>-0.01</formula>
    </cfRule>
    <cfRule type="cellIs" dxfId="10445" priority="2" stopIfTrue="1" operator="greaterThan">
      <formula>0.01</formula>
    </cfRule>
  </conditionalFormatting>
  <conditionalFormatting sqref="J4:J207 J311:J490 J496:J499 J525:J623 J626:J834 J861:J874">
    <cfRule type="cellIs" dxfId="10444" priority="81632" stopIfTrue="1" operator="greaterThan">
      <formula>0.01</formula>
    </cfRule>
  </conditionalFormatting>
  <conditionalFormatting sqref="J153">
    <cfRule type="cellIs" dxfId="10443" priority="81618" stopIfTrue="1" operator="greaterThan">
      <formula>0.01</formula>
    </cfRule>
  </conditionalFormatting>
  <conditionalFormatting sqref="J153:J154">
    <cfRule type="cellIs" dxfId="10442" priority="81603" stopIfTrue="1" operator="lessThan">
      <formula>-0.01</formula>
    </cfRule>
  </conditionalFormatting>
  <conditionalFormatting sqref="J154">
    <cfRule type="cellIs" dxfId="10441" priority="81604" stopIfTrue="1" operator="greaterThan">
      <formula>0.01</formula>
    </cfRule>
  </conditionalFormatting>
  <conditionalFormatting sqref="J208">
    <cfRule type="cellIs" dxfId="10440" priority="5353" stopIfTrue="1" operator="greaterThan">
      <formula>0.01</formula>
    </cfRule>
    <cfRule type="cellIs" dxfId="10439" priority="5352" stopIfTrue="1" operator="lessThan">
      <formula>-0.01</formula>
    </cfRule>
  </conditionalFormatting>
  <conditionalFormatting sqref="J311:J490 J4:J207 J525:J623">
    <cfRule type="cellIs" dxfId="10438" priority="81631" stopIfTrue="1" operator="lessThan">
      <formula>-0.01</formula>
    </cfRule>
  </conditionalFormatting>
  <conditionalFormatting sqref="J480:J481 J209:J316 J492:J494 J483:J490">
    <cfRule type="cellIs" dxfId="10437" priority="81625" stopIfTrue="1" operator="greaterThan">
      <formula>0.01</formula>
    </cfRule>
  </conditionalFormatting>
  <conditionalFormatting sqref="J491">
    <cfRule type="cellIs" dxfId="10436" priority="5346" stopIfTrue="1" operator="greaterThan">
      <formula>0.01</formula>
    </cfRule>
    <cfRule type="cellIs" dxfId="10435" priority="5345" stopIfTrue="1" operator="lessThan">
      <formula>-0.01</formula>
    </cfRule>
    <cfRule type="cellIs" dxfId="10434" priority="5339" stopIfTrue="1" operator="greaterThan">
      <formula>0.01</formula>
    </cfRule>
    <cfRule type="cellIs" dxfId="10433" priority="5338" stopIfTrue="1" operator="lessThan">
      <formula>-0.01</formula>
    </cfRule>
  </conditionalFormatting>
  <conditionalFormatting sqref="J492:J494 J209:J316 J480:J481 J483:J490">
    <cfRule type="cellIs" dxfId="10432" priority="81624" stopIfTrue="1" operator="lessThan">
      <formula>-0.01</formula>
    </cfRule>
  </conditionalFormatting>
  <conditionalFormatting sqref="J492:J494">
    <cfRule type="cellIs" dxfId="10431" priority="81610" stopIfTrue="1" operator="lessThan">
      <formula>-0.01</formula>
    </cfRule>
    <cfRule type="cellIs" dxfId="10430" priority="81611" stopIfTrue="1" operator="greaterThan">
      <formula>0.01</formula>
    </cfRule>
  </conditionalFormatting>
  <conditionalFormatting sqref="J495">
    <cfRule type="cellIs" dxfId="10429" priority="5332" stopIfTrue="1" operator="greaterThan">
      <formula>0.01</formula>
    </cfRule>
    <cfRule type="cellIs" dxfId="10428" priority="5331" stopIfTrue="1" operator="lessThan">
      <formula>-0.01</formula>
    </cfRule>
    <cfRule type="cellIs" dxfId="10427" priority="5325" stopIfTrue="1" operator="greaterThan">
      <formula>0.01</formula>
    </cfRule>
    <cfRule type="cellIs" dxfId="10426" priority="5324" stopIfTrue="1" operator="lessThan">
      <formula>-0.01</formula>
    </cfRule>
  </conditionalFormatting>
  <conditionalFormatting sqref="J496:J520">
    <cfRule type="cellIs" dxfId="10425" priority="81596" stopIfTrue="1" operator="lessThan">
      <formula>-0.01</formula>
    </cfRule>
  </conditionalFormatting>
  <conditionalFormatting sqref="J500:J520">
    <cfRule type="cellIs" dxfId="10424" priority="81597" stopIfTrue="1" operator="greaterThan">
      <formula>0.01</formula>
    </cfRule>
  </conditionalFormatting>
  <conditionalFormatting sqref="J521 J524">
    <cfRule type="cellIs" dxfId="10423" priority="5318" stopIfTrue="1" operator="greaterThan">
      <formula>0.01</formula>
    </cfRule>
    <cfRule type="cellIs" dxfId="10422" priority="5317" stopIfTrue="1" operator="lessThan">
      <formula>-0.01</formula>
    </cfRule>
  </conditionalFormatting>
  <conditionalFormatting sqref="J522:J523">
    <cfRule type="cellIs" dxfId="10421" priority="11" stopIfTrue="1" operator="lessThan">
      <formula>-0.01</formula>
    </cfRule>
    <cfRule type="cellIs" dxfId="10420" priority="12" stopIfTrue="1" operator="greaterThan">
      <formula>0.01</formula>
    </cfRule>
  </conditionalFormatting>
  <conditionalFormatting sqref="J624:J625">
    <cfRule type="cellIs" dxfId="10419" priority="5311" stopIfTrue="1" operator="greaterThan">
      <formula>0.01</formula>
    </cfRule>
    <cfRule type="cellIs" dxfId="10418" priority="5310" stopIfTrue="1" operator="lessThan">
      <formula>-0.01</formula>
    </cfRule>
  </conditionalFormatting>
  <conditionalFormatting sqref="J626:J838">
    <cfRule type="cellIs" dxfId="10417" priority="13269" stopIfTrue="1" operator="lessThan">
      <formula>-0.01</formula>
    </cfRule>
  </conditionalFormatting>
  <conditionalFormatting sqref="J835:J838">
    <cfRule type="cellIs" dxfId="10416" priority="11463" stopIfTrue="1" operator="lessThan">
      <formula>-0.01</formula>
    </cfRule>
    <cfRule type="cellIs" dxfId="10415" priority="11464" stopIfTrue="1" operator="greaterThan">
      <formula>0.01</formula>
    </cfRule>
    <cfRule type="cellIs" dxfId="10414" priority="12752" stopIfTrue="1" operator="greaterThan">
      <formula>0.01</formula>
    </cfRule>
    <cfRule type="cellIs" dxfId="10413" priority="12758" stopIfTrue="1" operator="lessThan">
      <formula>-0.01</formula>
    </cfRule>
    <cfRule type="cellIs" dxfId="10412" priority="11470" stopIfTrue="1" operator="lessThan">
      <formula>-0.01</formula>
    </cfRule>
    <cfRule type="cellIs" dxfId="10411" priority="11471" stopIfTrue="1" operator="greaterThan">
      <formula>0.01</formula>
    </cfRule>
    <cfRule type="cellIs" dxfId="10410" priority="11477" stopIfTrue="1" operator="lessThan">
      <formula>-0.01</formula>
    </cfRule>
    <cfRule type="cellIs" dxfId="10409" priority="11478" stopIfTrue="1" operator="greaterThan">
      <formula>0.01</formula>
    </cfRule>
    <cfRule type="cellIs" dxfId="10408" priority="11484" stopIfTrue="1" operator="lessThan">
      <formula>-0.01</formula>
    </cfRule>
    <cfRule type="cellIs" dxfId="10407" priority="12759" stopIfTrue="1" operator="greaterThan">
      <formula>0.01</formula>
    </cfRule>
    <cfRule type="cellIs" dxfId="10406" priority="13123" stopIfTrue="1" operator="greaterThan">
      <formula>0.01</formula>
    </cfRule>
    <cfRule type="cellIs" dxfId="10405" priority="11485" stopIfTrue="1" operator="greaterThan">
      <formula>0.01</formula>
    </cfRule>
    <cfRule type="cellIs" dxfId="10404" priority="11491" stopIfTrue="1" operator="lessThan">
      <formula>-0.01</formula>
    </cfRule>
    <cfRule type="cellIs" dxfId="10403" priority="11492" stopIfTrue="1" operator="greaterThan">
      <formula>0.01</formula>
    </cfRule>
    <cfRule type="cellIs" dxfId="10402" priority="11498" stopIfTrue="1" operator="lessThan">
      <formula>-0.01</formula>
    </cfRule>
    <cfRule type="cellIs" dxfId="10401" priority="11499" stopIfTrue="1" operator="greaterThan">
      <formula>0.01</formula>
    </cfRule>
    <cfRule type="cellIs" dxfId="10400" priority="13129" stopIfTrue="1" operator="lessThan">
      <formula>-0.01</formula>
    </cfRule>
    <cfRule type="cellIs" dxfId="10399" priority="12765" stopIfTrue="1" operator="lessThan">
      <formula>-0.01</formula>
    </cfRule>
    <cfRule type="cellIs" dxfId="10398" priority="11505" stopIfTrue="1" operator="lessThan">
      <formula>-0.01</formula>
    </cfRule>
    <cfRule type="cellIs" dxfId="10397" priority="11506" stopIfTrue="1" operator="greaterThan">
      <formula>0.01</formula>
    </cfRule>
    <cfRule type="cellIs" dxfId="10396" priority="11512" stopIfTrue="1" operator="lessThan">
      <formula>-0.01</formula>
    </cfRule>
    <cfRule type="cellIs" dxfId="10395" priority="11513" stopIfTrue="1" operator="greaterThan">
      <formula>0.01</formula>
    </cfRule>
    <cfRule type="cellIs" dxfId="10394" priority="11519" stopIfTrue="1" operator="lessThan">
      <formula>-0.01</formula>
    </cfRule>
    <cfRule type="cellIs" dxfId="10393" priority="12766" stopIfTrue="1" operator="greaterThan">
      <formula>0.01</formula>
    </cfRule>
    <cfRule type="cellIs" dxfId="10392" priority="12772" stopIfTrue="1" operator="lessThan">
      <formula>-0.01</formula>
    </cfRule>
    <cfRule type="cellIs" dxfId="10391" priority="11520" stopIfTrue="1" operator="greaterThan">
      <formula>0.01</formula>
    </cfRule>
    <cfRule type="cellIs" dxfId="10390" priority="11526" stopIfTrue="1" operator="lessThan">
      <formula>-0.01</formula>
    </cfRule>
    <cfRule type="cellIs" dxfId="10389" priority="11527" stopIfTrue="1" operator="greaterThan">
      <formula>0.01</formula>
    </cfRule>
    <cfRule type="cellIs" dxfId="10388" priority="11533" stopIfTrue="1" operator="lessThan">
      <formula>-0.01</formula>
    </cfRule>
    <cfRule type="cellIs" dxfId="10387" priority="11534" stopIfTrue="1" operator="greaterThan">
      <formula>0.01</formula>
    </cfRule>
    <cfRule type="cellIs" dxfId="10386" priority="12773" stopIfTrue="1" operator="greaterThan">
      <formula>0.01</formula>
    </cfRule>
    <cfRule type="cellIs" dxfId="10385" priority="12779" stopIfTrue="1" operator="lessThan">
      <formula>-0.01</formula>
    </cfRule>
    <cfRule type="cellIs" dxfId="10384" priority="11540" stopIfTrue="1" operator="lessThan">
      <formula>-0.01</formula>
    </cfRule>
    <cfRule type="cellIs" dxfId="10383" priority="11541" stopIfTrue="1" operator="greaterThan">
      <formula>0.01</formula>
    </cfRule>
    <cfRule type="cellIs" dxfId="10382" priority="11547" stopIfTrue="1" operator="lessThan">
      <formula>-0.01</formula>
    </cfRule>
    <cfRule type="cellIs" dxfId="10381" priority="11548" stopIfTrue="1" operator="greaterThan">
      <formula>0.01</formula>
    </cfRule>
    <cfRule type="cellIs" dxfId="10380" priority="11554" stopIfTrue="1" operator="lessThan">
      <formula>-0.01</formula>
    </cfRule>
    <cfRule type="cellIs" dxfId="10379" priority="13228" stopIfTrue="1" operator="greaterThan">
      <formula>0.01</formula>
    </cfRule>
    <cfRule type="cellIs" dxfId="10378" priority="13234" stopIfTrue="1" operator="lessThan">
      <formula>-0.01</formula>
    </cfRule>
    <cfRule type="cellIs" dxfId="10377" priority="11555" stopIfTrue="1" operator="greaterThan">
      <formula>0.01</formula>
    </cfRule>
    <cfRule type="cellIs" dxfId="10376" priority="11561" stopIfTrue="1" operator="lessThan">
      <formula>-0.01</formula>
    </cfRule>
    <cfRule type="cellIs" dxfId="10375" priority="11562" stopIfTrue="1" operator="greaterThan">
      <formula>0.01</formula>
    </cfRule>
    <cfRule type="cellIs" dxfId="10374" priority="11568" stopIfTrue="1" operator="lessThan">
      <formula>-0.01</formula>
    </cfRule>
    <cfRule type="cellIs" dxfId="10373" priority="11569" stopIfTrue="1" operator="greaterThan">
      <formula>0.01</formula>
    </cfRule>
    <cfRule type="cellIs" dxfId="10372" priority="12780" stopIfTrue="1" operator="greaterThan">
      <formula>0.01</formula>
    </cfRule>
    <cfRule type="cellIs" dxfId="10371" priority="12786" stopIfTrue="1" operator="lessThan">
      <formula>-0.01</formula>
    </cfRule>
    <cfRule type="cellIs" dxfId="10370" priority="11575" stopIfTrue="1" operator="lessThan">
      <formula>-0.01</formula>
    </cfRule>
    <cfRule type="cellIs" dxfId="10369" priority="11576" stopIfTrue="1" operator="greaterThan">
      <formula>0.01</formula>
    </cfRule>
    <cfRule type="cellIs" dxfId="10368" priority="11582" stopIfTrue="1" operator="lessThan">
      <formula>-0.01</formula>
    </cfRule>
    <cfRule type="cellIs" dxfId="10367" priority="11583" stopIfTrue="1" operator="greaterThan">
      <formula>0.01</formula>
    </cfRule>
    <cfRule type="cellIs" dxfId="10366" priority="11589" stopIfTrue="1" operator="lessThan">
      <formula>-0.01</formula>
    </cfRule>
    <cfRule type="cellIs" dxfId="10365" priority="12787" stopIfTrue="1" operator="greaterThan">
      <formula>0.01</formula>
    </cfRule>
    <cfRule type="cellIs" dxfId="10364" priority="12793" stopIfTrue="1" operator="lessThan">
      <formula>-0.01</formula>
    </cfRule>
    <cfRule type="cellIs" dxfId="10363" priority="11590" stopIfTrue="1" operator="greaterThan">
      <formula>0.01</formula>
    </cfRule>
    <cfRule type="cellIs" dxfId="10362" priority="11596" stopIfTrue="1" operator="lessThan">
      <formula>-0.01</formula>
    </cfRule>
    <cfRule type="cellIs" dxfId="10361" priority="11597" stopIfTrue="1" operator="greaterThan">
      <formula>0.01</formula>
    </cfRule>
    <cfRule type="cellIs" dxfId="10360" priority="11603" stopIfTrue="1" operator="lessThan">
      <formula>-0.01</formula>
    </cfRule>
    <cfRule type="cellIs" dxfId="10359" priority="11604" stopIfTrue="1" operator="greaterThan">
      <formula>0.01</formula>
    </cfRule>
    <cfRule type="cellIs" dxfId="10358" priority="12794" stopIfTrue="1" operator="greaterThan">
      <formula>0.01</formula>
    </cfRule>
    <cfRule type="cellIs" dxfId="10357" priority="13130" stopIfTrue="1" operator="greaterThan">
      <formula>0.01</formula>
    </cfRule>
    <cfRule type="cellIs" dxfId="10356" priority="11610" stopIfTrue="1" operator="lessThan">
      <formula>-0.01</formula>
    </cfRule>
    <cfRule type="cellIs" dxfId="10355" priority="11611" stopIfTrue="1" operator="greaterThan">
      <formula>0.01</formula>
    </cfRule>
    <cfRule type="cellIs" dxfId="10354" priority="11617" stopIfTrue="1" operator="lessThan">
      <formula>-0.01</formula>
    </cfRule>
    <cfRule type="cellIs" dxfId="10353" priority="11618" stopIfTrue="1" operator="greaterThan">
      <formula>0.01</formula>
    </cfRule>
    <cfRule type="cellIs" dxfId="10352" priority="11624" stopIfTrue="1" operator="lessThan">
      <formula>-0.01</formula>
    </cfRule>
    <cfRule type="cellIs" dxfId="10351" priority="13136" stopIfTrue="1" operator="lessThan">
      <formula>-0.01</formula>
    </cfRule>
    <cfRule type="cellIs" dxfId="10350" priority="12800" stopIfTrue="1" operator="lessThan">
      <formula>-0.01</formula>
    </cfRule>
    <cfRule type="cellIs" dxfId="10349" priority="11625" stopIfTrue="1" operator="greaterThan">
      <formula>0.01</formula>
    </cfRule>
    <cfRule type="cellIs" dxfId="10348" priority="11631" stopIfTrue="1" operator="lessThan">
      <formula>-0.01</formula>
    </cfRule>
    <cfRule type="cellIs" dxfId="10347" priority="11632" stopIfTrue="1" operator="greaterThan">
      <formula>0.01</formula>
    </cfRule>
    <cfRule type="cellIs" dxfId="10346" priority="11638" stopIfTrue="1" operator="lessThan">
      <formula>-0.01</formula>
    </cfRule>
    <cfRule type="cellIs" dxfId="10345" priority="11639" stopIfTrue="1" operator="greaterThan">
      <formula>0.01</formula>
    </cfRule>
    <cfRule type="cellIs" dxfId="10344" priority="12801" stopIfTrue="1" operator="greaterThan">
      <formula>0.01</formula>
    </cfRule>
    <cfRule type="cellIs" dxfId="10343" priority="12807" stopIfTrue="1" operator="lessThan">
      <formula>-0.01</formula>
    </cfRule>
    <cfRule type="cellIs" dxfId="10342" priority="11645" stopIfTrue="1" operator="lessThan">
      <formula>-0.01</formula>
    </cfRule>
    <cfRule type="cellIs" dxfId="10341" priority="11646" stopIfTrue="1" operator="greaterThan">
      <formula>0.01</formula>
    </cfRule>
    <cfRule type="cellIs" dxfId="10340" priority="11652" stopIfTrue="1" operator="lessThan">
      <formula>-0.01</formula>
    </cfRule>
    <cfRule type="cellIs" dxfId="10339" priority="11653" stopIfTrue="1" operator="greaterThan">
      <formula>0.01</formula>
    </cfRule>
    <cfRule type="cellIs" dxfId="10338" priority="11659" stopIfTrue="1" operator="lessThan">
      <formula>-0.01</formula>
    </cfRule>
    <cfRule type="cellIs" dxfId="10337" priority="12808" stopIfTrue="1" operator="greaterThan">
      <formula>0.01</formula>
    </cfRule>
    <cfRule type="cellIs" dxfId="10336" priority="12814" stopIfTrue="1" operator="lessThan">
      <formula>-0.01</formula>
    </cfRule>
    <cfRule type="cellIs" dxfId="10335" priority="11660" stopIfTrue="1" operator="greaterThan">
      <formula>0.01</formula>
    </cfRule>
    <cfRule type="cellIs" dxfId="10334" priority="11666" stopIfTrue="1" operator="lessThan">
      <formula>-0.01</formula>
    </cfRule>
    <cfRule type="cellIs" dxfId="10333" priority="11667" stopIfTrue="1" operator="greaterThan">
      <formula>0.01</formula>
    </cfRule>
    <cfRule type="cellIs" dxfId="10332" priority="11673" stopIfTrue="1" operator="lessThan">
      <formula>-0.01</formula>
    </cfRule>
    <cfRule type="cellIs" dxfId="10331" priority="11674" stopIfTrue="1" operator="greaterThan">
      <formula>0.01</formula>
    </cfRule>
    <cfRule type="cellIs" dxfId="10330" priority="13137" stopIfTrue="1" operator="greaterThan">
      <formula>0.01</formula>
    </cfRule>
    <cfRule type="cellIs" dxfId="10329" priority="13143" stopIfTrue="1" operator="lessThan">
      <formula>-0.01</formula>
    </cfRule>
    <cfRule type="cellIs" dxfId="10328" priority="11680" stopIfTrue="1" operator="lessThan">
      <formula>-0.01</formula>
    </cfRule>
    <cfRule type="cellIs" dxfId="10327" priority="11681" stopIfTrue="1" operator="greaterThan">
      <formula>0.01</formula>
    </cfRule>
    <cfRule type="cellIs" dxfId="10326" priority="11687" stopIfTrue="1" operator="lessThan">
      <formula>-0.01</formula>
    </cfRule>
    <cfRule type="cellIs" dxfId="10325" priority="11688" stopIfTrue="1" operator="greaterThan">
      <formula>0.01</formula>
    </cfRule>
    <cfRule type="cellIs" dxfId="10324" priority="11694" stopIfTrue="1" operator="lessThan">
      <formula>-0.01</formula>
    </cfRule>
    <cfRule type="cellIs" dxfId="10323" priority="12815" stopIfTrue="1" operator="greaterThan">
      <formula>0.01</formula>
    </cfRule>
    <cfRule type="cellIs" dxfId="10322" priority="12821" stopIfTrue="1" operator="lessThan">
      <formula>-0.01</formula>
    </cfRule>
    <cfRule type="cellIs" dxfId="10321" priority="11695" stopIfTrue="1" operator="greaterThan">
      <formula>0.01</formula>
    </cfRule>
    <cfRule type="cellIs" dxfId="10320" priority="11701" stopIfTrue="1" operator="lessThan">
      <formula>-0.01</formula>
    </cfRule>
    <cfRule type="cellIs" dxfId="10319" priority="11702" stopIfTrue="1" operator="greaterThan">
      <formula>0.01</formula>
    </cfRule>
    <cfRule type="cellIs" dxfId="10318" priority="11708" stopIfTrue="1" operator="lessThan">
      <formula>-0.01</formula>
    </cfRule>
    <cfRule type="cellIs" dxfId="10317" priority="11709" stopIfTrue="1" operator="greaterThan">
      <formula>0.01</formula>
    </cfRule>
    <cfRule type="cellIs" dxfId="10316" priority="12822" stopIfTrue="1" operator="greaterThan">
      <formula>0.01</formula>
    </cfRule>
    <cfRule type="cellIs" dxfId="10315" priority="12828" stopIfTrue="1" operator="lessThan">
      <formula>-0.01</formula>
    </cfRule>
    <cfRule type="cellIs" dxfId="10314" priority="11715" stopIfTrue="1" operator="lessThan">
      <formula>-0.01</formula>
    </cfRule>
    <cfRule type="cellIs" dxfId="10313" priority="11716" stopIfTrue="1" operator="greaterThan">
      <formula>0.01</formula>
    </cfRule>
    <cfRule type="cellIs" dxfId="10312" priority="11722" stopIfTrue="1" operator="lessThan">
      <formula>-0.01</formula>
    </cfRule>
    <cfRule type="cellIs" dxfId="10311" priority="11723" stopIfTrue="1" operator="greaterThan">
      <formula>0.01</formula>
    </cfRule>
    <cfRule type="cellIs" dxfId="10310" priority="11729" stopIfTrue="1" operator="lessThan">
      <formula>-0.01</formula>
    </cfRule>
    <cfRule type="cellIs" dxfId="10309" priority="12829" stopIfTrue="1" operator="greaterThan">
      <formula>0.01</formula>
    </cfRule>
    <cfRule type="cellIs" dxfId="10308" priority="13144" stopIfTrue="1" operator="greaterThan">
      <formula>0.01</formula>
    </cfRule>
    <cfRule type="cellIs" dxfId="10307" priority="11730" stopIfTrue="1" operator="greaterThan">
      <formula>0.01</formula>
    </cfRule>
    <cfRule type="cellIs" dxfId="10306" priority="11736" stopIfTrue="1" operator="lessThan">
      <formula>-0.01</formula>
    </cfRule>
    <cfRule type="cellIs" dxfId="10305" priority="11737" stopIfTrue="1" operator="greaterThan">
      <formula>0.01</formula>
    </cfRule>
    <cfRule type="cellIs" dxfId="10304" priority="11743" stopIfTrue="1" operator="lessThan">
      <formula>-0.01</formula>
    </cfRule>
    <cfRule type="cellIs" dxfId="10303" priority="11744" stopIfTrue="1" operator="greaterThan">
      <formula>0.01</formula>
    </cfRule>
    <cfRule type="cellIs" dxfId="10302" priority="12835" stopIfTrue="1" operator="lessThan">
      <formula>-0.01</formula>
    </cfRule>
    <cfRule type="cellIs" dxfId="10301" priority="11750" stopIfTrue="1" operator="lessThan">
      <formula>-0.01</formula>
    </cfRule>
    <cfRule type="cellIs" dxfId="10300" priority="11751" stopIfTrue="1" operator="greaterThan">
      <formula>0.01</formula>
    </cfRule>
    <cfRule type="cellIs" dxfId="10299" priority="11757" stopIfTrue="1" operator="lessThan">
      <formula>-0.01</formula>
    </cfRule>
    <cfRule type="cellIs" dxfId="10298" priority="11758" stopIfTrue="1" operator="greaterThan">
      <formula>0.01</formula>
    </cfRule>
    <cfRule type="cellIs" dxfId="10297" priority="11764" stopIfTrue="1" operator="lessThan">
      <formula>-0.01</formula>
    </cfRule>
    <cfRule type="cellIs" dxfId="10296" priority="12836" stopIfTrue="1" operator="greaterThan">
      <formula>0.01</formula>
    </cfRule>
    <cfRule type="cellIs" dxfId="10295" priority="12842" stopIfTrue="1" operator="lessThan">
      <formula>-0.01</formula>
    </cfRule>
    <cfRule type="cellIs" dxfId="10294" priority="11765" stopIfTrue="1" operator="greaterThan">
      <formula>0.01</formula>
    </cfRule>
    <cfRule type="cellIs" dxfId="10293" priority="11771" stopIfTrue="1" operator="lessThan">
      <formula>-0.01</formula>
    </cfRule>
    <cfRule type="cellIs" dxfId="10292" priority="11772" stopIfTrue="1" operator="greaterThan">
      <formula>0.01</formula>
    </cfRule>
    <cfRule type="cellIs" dxfId="10291" priority="11778" stopIfTrue="1" operator="lessThan">
      <formula>-0.01</formula>
    </cfRule>
    <cfRule type="cellIs" dxfId="10290" priority="11779" stopIfTrue="1" operator="greaterThan">
      <formula>0.01</formula>
    </cfRule>
    <cfRule type="cellIs" dxfId="10289" priority="12843" stopIfTrue="1" operator="greaterThan">
      <formula>0.01</formula>
    </cfRule>
    <cfRule type="cellIs" dxfId="10288" priority="12849" stopIfTrue="1" operator="lessThan">
      <formula>-0.01</formula>
    </cfRule>
    <cfRule type="cellIs" dxfId="10287" priority="11785" stopIfTrue="1" operator="lessThan">
      <formula>-0.01</formula>
    </cfRule>
    <cfRule type="cellIs" dxfId="10286" priority="11786" stopIfTrue="1" operator="greaterThan">
      <formula>0.01</formula>
    </cfRule>
    <cfRule type="cellIs" dxfId="10285" priority="11792" stopIfTrue="1" operator="lessThan">
      <formula>-0.01</formula>
    </cfRule>
    <cfRule type="cellIs" dxfId="10284" priority="11793" stopIfTrue="1" operator="greaterThan">
      <formula>0.01</formula>
    </cfRule>
    <cfRule type="cellIs" dxfId="10283" priority="11799" stopIfTrue="1" operator="lessThan">
      <formula>-0.01</formula>
    </cfRule>
    <cfRule type="cellIs" dxfId="10282" priority="13255" stopIfTrue="1" operator="lessThan">
      <formula>-0.01</formula>
    </cfRule>
    <cfRule type="cellIs" dxfId="10281" priority="13150" stopIfTrue="1" operator="lessThan">
      <formula>-0.01</formula>
    </cfRule>
    <cfRule type="cellIs" dxfId="10280" priority="11800" stopIfTrue="1" operator="greaterThan">
      <formula>0.01</formula>
    </cfRule>
    <cfRule type="cellIs" dxfId="10279" priority="11806" stopIfTrue="1" operator="lessThan">
      <formula>-0.01</formula>
    </cfRule>
    <cfRule type="cellIs" dxfId="10278" priority="11807" stopIfTrue="1" operator="greaterThan">
      <formula>0.01</formula>
    </cfRule>
    <cfRule type="cellIs" dxfId="10277" priority="11813" stopIfTrue="1" operator="lessThan">
      <formula>-0.01</formula>
    </cfRule>
    <cfRule type="cellIs" dxfId="10276" priority="11814" stopIfTrue="1" operator="greaterThan">
      <formula>0.01</formula>
    </cfRule>
    <cfRule type="cellIs" dxfId="10275" priority="12850" stopIfTrue="1" operator="greaterThan">
      <formula>0.01</formula>
    </cfRule>
    <cfRule type="cellIs" dxfId="10274" priority="12856" stopIfTrue="1" operator="lessThan">
      <formula>-0.01</formula>
    </cfRule>
    <cfRule type="cellIs" dxfId="10273" priority="11820" stopIfTrue="1" operator="lessThan">
      <formula>-0.01</formula>
    </cfRule>
    <cfRule type="cellIs" dxfId="10272" priority="11821" stopIfTrue="1" operator="greaterThan">
      <formula>0.01</formula>
    </cfRule>
    <cfRule type="cellIs" dxfId="10271" priority="11827" stopIfTrue="1" operator="lessThan">
      <formula>-0.01</formula>
    </cfRule>
    <cfRule type="cellIs" dxfId="10270" priority="11828" stopIfTrue="1" operator="greaterThan">
      <formula>0.01</formula>
    </cfRule>
    <cfRule type="cellIs" dxfId="10269" priority="11834" stopIfTrue="1" operator="lessThan">
      <formula>-0.01</formula>
    </cfRule>
    <cfRule type="cellIs" dxfId="10268" priority="12857" stopIfTrue="1" operator="greaterThan">
      <formula>0.01</formula>
    </cfRule>
    <cfRule type="cellIs" dxfId="10267" priority="12863" stopIfTrue="1" operator="lessThan">
      <formula>-0.01</formula>
    </cfRule>
    <cfRule type="cellIs" dxfId="10266" priority="11835" stopIfTrue="1" operator="greaterThan">
      <formula>0.01</formula>
    </cfRule>
    <cfRule type="cellIs" dxfId="10265" priority="11841" stopIfTrue="1" operator="lessThan">
      <formula>-0.01</formula>
    </cfRule>
    <cfRule type="cellIs" dxfId="10264" priority="11842" stopIfTrue="1" operator="greaterThan">
      <formula>0.01</formula>
    </cfRule>
    <cfRule type="cellIs" dxfId="10263" priority="11848" stopIfTrue="1" operator="lessThan">
      <formula>-0.01</formula>
    </cfRule>
    <cfRule type="cellIs" dxfId="10262" priority="11849" stopIfTrue="1" operator="greaterThan">
      <formula>0.01</formula>
    </cfRule>
    <cfRule type="cellIs" dxfId="10261" priority="12864" stopIfTrue="1" operator="greaterThan">
      <formula>0.01</formula>
    </cfRule>
    <cfRule type="cellIs" dxfId="10260" priority="13151" stopIfTrue="1" operator="greaterThan">
      <formula>0.01</formula>
    </cfRule>
    <cfRule type="cellIs" dxfId="10259" priority="11855" stopIfTrue="1" operator="lessThan">
      <formula>-0.01</formula>
    </cfRule>
    <cfRule type="cellIs" dxfId="10258" priority="11856" stopIfTrue="1" operator="greaterThan">
      <formula>0.01</formula>
    </cfRule>
    <cfRule type="cellIs" dxfId="10257" priority="11862" stopIfTrue="1" operator="lessThan">
      <formula>-0.01</formula>
    </cfRule>
    <cfRule type="cellIs" dxfId="10256" priority="11863" stopIfTrue="1" operator="greaterThan">
      <formula>0.01</formula>
    </cfRule>
    <cfRule type="cellIs" dxfId="10255" priority="11869" stopIfTrue="1" operator="lessThan">
      <formula>-0.01</formula>
    </cfRule>
    <cfRule type="cellIs" dxfId="10254" priority="13157" stopIfTrue="1" operator="lessThan">
      <formula>-0.01</formula>
    </cfRule>
    <cfRule type="cellIs" dxfId="10253" priority="12870" stopIfTrue="1" operator="lessThan">
      <formula>-0.01</formula>
    </cfRule>
    <cfRule type="cellIs" dxfId="10252" priority="11870" stopIfTrue="1" operator="greaterThan">
      <formula>0.01</formula>
    </cfRule>
    <cfRule type="cellIs" dxfId="10251" priority="11876" stopIfTrue="1" operator="lessThan">
      <formula>-0.01</formula>
    </cfRule>
    <cfRule type="cellIs" dxfId="10250" priority="11877" stopIfTrue="1" operator="greaterThan">
      <formula>0.01</formula>
    </cfRule>
    <cfRule type="cellIs" dxfId="10249" priority="11883" stopIfTrue="1" operator="lessThan">
      <formula>-0.01</formula>
    </cfRule>
    <cfRule type="cellIs" dxfId="10248" priority="11884" stopIfTrue="1" operator="greaterThan">
      <formula>0.01</formula>
    </cfRule>
    <cfRule type="cellIs" dxfId="10247" priority="12871" stopIfTrue="1" operator="greaterThan">
      <formula>0.01</formula>
    </cfRule>
    <cfRule type="cellIs" dxfId="10246" priority="12877" stopIfTrue="1" operator="lessThan">
      <formula>-0.01</formula>
    </cfRule>
    <cfRule type="cellIs" dxfId="10245" priority="11890" stopIfTrue="1" operator="lessThan">
      <formula>-0.01</formula>
    </cfRule>
    <cfRule type="cellIs" dxfId="10244" priority="11891" stopIfTrue="1" operator="greaterThan">
      <formula>0.01</formula>
    </cfRule>
    <cfRule type="cellIs" dxfId="10243" priority="11897" stopIfTrue="1" operator="lessThan">
      <formula>-0.01</formula>
    </cfRule>
    <cfRule type="cellIs" dxfId="10242" priority="11898" stopIfTrue="1" operator="greaterThan">
      <formula>0.01</formula>
    </cfRule>
    <cfRule type="cellIs" dxfId="10241" priority="11904" stopIfTrue="1" operator="lessThan">
      <formula>-0.01</formula>
    </cfRule>
    <cfRule type="cellIs" dxfId="10240" priority="12878" stopIfTrue="1" operator="greaterThan">
      <formula>0.01</formula>
    </cfRule>
    <cfRule type="cellIs" dxfId="10239" priority="12884" stopIfTrue="1" operator="lessThan">
      <formula>-0.01</formula>
    </cfRule>
    <cfRule type="cellIs" dxfId="10238" priority="11905" stopIfTrue="1" operator="greaterThan">
      <formula>0.01</formula>
    </cfRule>
    <cfRule type="cellIs" dxfId="10237" priority="11911" stopIfTrue="1" operator="lessThan">
      <formula>-0.01</formula>
    </cfRule>
    <cfRule type="cellIs" dxfId="10236" priority="11912" stopIfTrue="1" operator="greaterThan">
      <formula>0.01</formula>
    </cfRule>
    <cfRule type="cellIs" dxfId="10235" priority="11918" stopIfTrue="1" operator="lessThan">
      <formula>-0.01</formula>
    </cfRule>
    <cfRule type="cellIs" dxfId="10234" priority="11919" stopIfTrue="1" operator="greaterThan">
      <formula>0.01</formula>
    </cfRule>
    <cfRule type="cellIs" dxfId="10233" priority="13158" stopIfTrue="1" operator="greaterThan">
      <formula>0.01</formula>
    </cfRule>
    <cfRule type="cellIs" dxfId="10232" priority="13164" stopIfTrue="1" operator="lessThan">
      <formula>-0.01</formula>
    </cfRule>
    <cfRule type="cellIs" dxfId="10231" priority="11925" stopIfTrue="1" operator="lessThan">
      <formula>-0.01</formula>
    </cfRule>
    <cfRule type="cellIs" dxfId="10230" priority="11926" stopIfTrue="1" operator="greaterThan">
      <formula>0.01</formula>
    </cfRule>
    <cfRule type="cellIs" dxfId="10229" priority="11932" stopIfTrue="1" operator="lessThan">
      <formula>-0.01</formula>
    </cfRule>
    <cfRule type="cellIs" dxfId="10228" priority="11933" stopIfTrue="1" operator="greaterThan">
      <formula>0.01</formula>
    </cfRule>
    <cfRule type="cellIs" dxfId="10227" priority="11939" stopIfTrue="1" operator="lessThan">
      <formula>-0.01</formula>
    </cfRule>
    <cfRule type="cellIs" dxfId="10226" priority="12885" stopIfTrue="1" operator="greaterThan">
      <formula>0.01</formula>
    </cfRule>
    <cfRule type="cellIs" dxfId="10225" priority="12891" stopIfTrue="1" operator="lessThan">
      <formula>-0.01</formula>
    </cfRule>
    <cfRule type="cellIs" dxfId="10224" priority="11940" stopIfTrue="1" operator="greaterThan">
      <formula>0.01</formula>
    </cfRule>
    <cfRule type="cellIs" dxfId="10223" priority="11946" stopIfTrue="1" operator="lessThan">
      <formula>-0.01</formula>
    </cfRule>
    <cfRule type="cellIs" dxfId="10222" priority="11947" stopIfTrue="1" operator="greaterThan">
      <formula>0.01</formula>
    </cfRule>
    <cfRule type="cellIs" dxfId="10221" priority="11953" stopIfTrue="1" operator="lessThan">
      <formula>-0.01</formula>
    </cfRule>
    <cfRule type="cellIs" dxfId="10220" priority="11954" stopIfTrue="1" operator="greaterThan">
      <formula>0.01</formula>
    </cfRule>
    <cfRule type="cellIs" dxfId="10219" priority="12892" stopIfTrue="1" operator="greaterThan">
      <formula>0.01</formula>
    </cfRule>
    <cfRule type="cellIs" dxfId="10218" priority="12898" stopIfTrue="1" operator="lessThan">
      <formula>-0.01</formula>
    </cfRule>
    <cfRule type="cellIs" dxfId="10217" priority="11960" stopIfTrue="1" operator="lessThan">
      <formula>-0.01</formula>
    </cfRule>
    <cfRule type="cellIs" dxfId="10216" priority="11961" stopIfTrue="1" operator="greaterThan">
      <formula>0.01</formula>
    </cfRule>
    <cfRule type="cellIs" dxfId="10215" priority="11967" stopIfTrue="1" operator="lessThan">
      <formula>-0.01</formula>
    </cfRule>
    <cfRule type="cellIs" dxfId="10214" priority="11968" stopIfTrue="1" operator="greaterThan">
      <formula>0.01</formula>
    </cfRule>
    <cfRule type="cellIs" dxfId="10213" priority="11974" stopIfTrue="1" operator="lessThan">
      <formula>-0.01</formula>
    </cfRule>
    <cfRule type="cellIs" dxfId="10212" priority="12899" stopIfTrue="1" operator="greaterThan">
      <formula>0.01</formula>
    </cfRule>
    <cfRule type="cellIs" dxfId="10211" priority="13235" stopIfTrue="1" operator="greaterThan">
      <formula>0.01</formula>
    </cfRule>
    <cfRule type="cellIs" dxfId="10210" priority="11975" stopIfTrue="1" operator="greaterThan">
      <formula>0.01</formula>
    </cfRule>
    <cfRule type="cellIs" dxfId="10209" priority="11981" stopIfTrue="1" operator="lessThan">
      <formula>-0.01</formula>
    </cfRule>
    <cfRule type="cellIs" dxfId="10208" priority="11982" stopIfTrue="1" operator="greaterThan">
      <formula>0.01</formula>
    </cfRule>
    <cfRule type="cellIs" dxfId="10207" priority="11988" stopIfTrue="1" operator="lessThan">
      <formula>-0.01</formula>
    </cfRule>
    <cfRule type="cellIs" dxfId="10206" priority="11989" stopIfTrue="1" operator="greaterThan">
      <formula>0.01</formula>
    </cfRule>
    <cfRule type="cellIs" dxfId="10205" priority="13241" stopIfTrue="1" operator="lessThan">
      <formula>-0.01</formula>
    </cfRule>
    <cfRule type="cellIs" dxfId="10204" priority="12905" stopIfTrue="1" operator="lessThan">
      <formula>-0.01</formula>
    </cfRule>
    <cfRule type="cellIs" dxfId="10203" priority="11995" stopIfTrue="1" operator="lessThan">
      <formula>-0.01</formula>
    </cfRule>
    <cfRule type="cellIs" dxfId="10202" priority="11996" stopIfTrue="1" operator="greaterThan">
      <formula>0.01</formula>
    </cfRule>
    <cfRule type="cellIs" dxfId="10201" priority="12002" stopIfTrue="1" operator="lessThan">
      <formula>-0.01</formula>
    </cfRule>
    <cfRule type="cellIs" dxfId="10200" priority="12003" stopIfTrue="1" operator="greaterThan">
      <formula>0.01</formula>
    </cfRule>
    <cfRule type="cellIs" dxfId="10199" priority="12009" stopIfTrue="1" operator="lessThan">
      <formula>-0.01</formula>
    </cfRule>
    <cfRule type="cellIs" dxfId="10198" priority="12906" stopIfTrue="1" operator="greaterThan">
      <formula>0.01</formula>
    </cfRule>
    <cfRule type="cellIs" dxfId="10197" priority="12912" stopIfTrue="1" operator="lessThan">
      <formula>-0.01</formula>
    </cfRule>
    <cfRule type="cellIs" dxfId="10196" priority="12010" stopIfTrue="1" operator="greaterThan">
      <formula>0.01</formula>
    </cfRule>
    <cfRule type="cellIs" dxfId="10195" priority="12016" stopIfTrue="1" operator="lessThan">
      <formula>-0.01</formula>
    </cfRule>
    <cfRule type="cellIs" dxfId="10194" priority="12017" stopIfTrue="1" operator="greaterThan">
      <formula>0.01</formula>
    </cfRule>
    <cfRule type="cellIs" dxfId="10193" priority="12023" stopIfTrue="1" operator="lessThan">
      <formula>-0.01</formula>
    </cfRule>
    <cfRule type="cellIs" dxfId="10192" priority="12024" stopIfTrue="1" operator="greaterThan">
      <formula>0.01</formula>
    </cfRule>
    <cfRule type="cellIs" dxfId="10191" priority="12913" stopIfTrue="1" operator="greaterThan">
      <formula>0.01</formula>
    </cfRule>
    <cfRule type="cellIs" dxfId="10190" priority="12919" stopIfTrue="1" operator="lessThan">
      <formula>-0.01</formula>
    </cfRule>
    <cfRule type="cellIs" dxfId="10189" priority="12030" stopIfTrue="1" operator="lessThan">
      <formula>-0.01</formula>
    </cfRule>
    <cfRule type="cellIs" dxfId="10188" priority="12031" stopIfTrue="1" operator="greaterThan">
      <formula>0.01</formula>
    </cfRule>
    <cfRule type="cellIs" dxfId="10187" priority="12037" stopIfTrue="1" operator="lessThan">
      <formula>-0.01</formula>
    </cfRule>
    <cfRule type="cellIs" dxfId="10186" priority="12038" stopIfTrue="1" operator="greaterThan">
      <formula>0.01</formula>
    </cfRule>
    <cfRule type="cellIs" dxfId="10185" priority="12044" stopIfTrue="1" operator="lessThan">
      <formula>-0.01</formula>
    </cfRule>
    <cfRule type="cellIs" dxfId="10184" priority="13165" stopIfTrue="1" operator="greaterThan">
      <formula>0.01</formula>
    </cfRule>
    <cfRule type="cellIs" dxfId="10183" priority="13171" stopIfTrue="1" operator="lessThan">
      <formula>-0.01</formula>
    </cfRule>
    <cfRule type="cellIs" dxfId="10182" priority="12045" stopIfTrue="1" operator="greaterThan">
      <formula>0.01</formula>
    </cfRule>
    <cfRule type="cellIs" dxfId="10181" priority="12051" stopIfTrue="1" operator="lessThan">
      <formula>-0.01</formula>
    </cfRule>
    <cfRule type="cellIs" dxfId="10180" priority="12052" stopIfTrue="1" operator="greaterThan">
      <formula>0.01</formula>
    </cfRule>
    <cfRule type="cellIs" dxfId="10179" priority="12058" stopIfTrue="1" operator="lessThan">
      <formula>-0.01</formula>
    </cfRule>
    <cfRule type="cellIs" dxfId="10178" priority="12059" stopIfTrue="1" operator="greaterThan">
      <formula>0.01</formula>
    </cfRule>
    <cfRule type="cellIs" dxfId="10177" priority="12920" stopIfTrue="1" operator="greaterThan">
      <formula>0.01</formula>
    </cfRule>
    <cfRule type="cellIs" dxfId="10176" priority="12926" stopIfTrue="1" operator="lessThan">
      <formula>-0.01</formula>
    </cfRule>
    <cfRule type="cellIs" dxfId="10175" priority="12065" stopIfTrue="1" operator="lessThan">
      <formula>-0.01</formula>
    </cfRule>
    <cfRule type="cellIs" dxfId="10174" priority="12066" stopIfTrue="1" operator="greaterThan">
      <formula>0.01</formula>
    </cfRule>
    <cfRule type="cellIs" dxfId="10173" priority="12072" stopIfTrue="1" operator="lessThan">
      <formula>-0.01</formula>
    </cfRule>
    <cfRule type="cellIs" dxfId="10172" priority="12073" stopIfTrue="1" operator="greaterThan">
      <formula>0.01</formula>
    </cfRule>
    <cfRule type="cellIs" dxfId="10171" priority="12079" stopIfTrue="1" operator="lessThan">
      <formula>-0.01</formula>
    </cfRule>
    <cfRule type="cellIs" dxfId="10170" priority="12927" stopIfTrue="1" operator="greaterThan">
      <formula>0.01</formula>
    </cfRule>
    <cfRule type="cellIs" dxfId="10169" priority="12933" stopIfTrue="1" operator="lessThan">
      <formula>-0.01</formula>
    </cfRule>
    <cfRule type="cellIs" dxfId="10168" priority="12080" stopIfTrue="1" operator="greaterThan">
      <formula>0.01</formula>
    </cfRule>
    <cfRule type="cellIs" dxfId="10167" priority="12086" stopIfTrue="1" operator="lessThan">
      <formula>-0.01</formula>
    </cfRule>
    <cfRule type="cellIs" dxfId="10166" priority="12087" stopIfTrue="1" operator="greaterThan">
      <formula>0.01</formula>
    </cfRule>
    <cfRule type="cellIs" dxfId="10165" priority="12093" stopIfTrue="1" operator="lessThan">
      <formula>-0.01</formula>
    </cfRule>
    <cfRule type="cellIs" dxfId="10164" priority="12094" stopIfTrue="1" operator="greaterThan">
      <formula>0.01</formula>
    </cfRule>
    <cfRule type="cellIs" dxfId="10163" priority="12934" stopIfTrue="1" operator="greaterThan">
      <formula>0.01</formula>
    </cfRule>
    <cfRule type="cellIs" dxfId="10162" priority="13172" stopIfTrue="1" operator="greaterThan">
      <formula>0.01</formula>
    </cfRule>
    <cfRule type="cellIs" dxfId="10161" priority="12100" stopIfTrue="1" operator="lessThan">
      <formula>-0.01</formula>
    </cfRule>
    <cfRule type="cellIs" dxfId="10160" priority="12101" stopIfTrue="1" operator="greaterThan">
      <formula>0.01</formula>
    </cfRule>
    <cfRule type="cellIs" dxfId="10159" priority="12107" stopIfTrue="1" operator="lessThan">
      <formula>-0.01</formula>
    </cfRule>
    <cfRule type="cellIs" dxfId="10158" priority="12108" stopIfTrue="1" operator="greaterThan">
      <formula>0.01</formula>
    </cfRule>
    <cfRule type="cellIs" dxfId="10157" priority="12114" stopIfTrue="1" operator="lessThan">
      <formula>-0.01</formula>
    </cfRule>
    <cfRule type="cellIs" dxfId="10156" priority="13178" stopIfTrue="1" operator="lessThan">
      <formula>-0.01</formula>
    </cfRule>
    <cfRule type="cellIs" dxfId="10155" priority="12940" stopIfTrue="1" operator="lessThan">
      <formula>-0.01</formula>
    </cfRule>
    <cfRule type="cellIs" dxfId="10154" priority="12115" stopIfTrue="1" operator="greaterThan">
      <formula>0.01</formula>
    </cfRule>
    <cfRule type="cellIs" dxfId="10153" priority="12121" stopIfTrue="1" operator="lessThan">
      <formula>-0.01</formula>
    </cfRule>
    <cfRule type="cellIs" dxfId="10152" priority="12122" stopIfTrue="1" operator="greaterThan">
      <formula>0.01</formula>
    </cfRule>
    <cfRule type="cellIs" dxfId="10151" priority="12128" stopIfTrue="1" operator="lessThan">
      <formula>-0.01</formula>
    </cfRule>
    <cfRule type="cellIs" dxfId="10150" priority="12129" stopIfTrue="1" operator="greaterThan">
      <formula>0.01</formula>
    </cfRule>
    <cfRule type="cellIs" dxfId="10149" priority="12941" stopIfTrue="1" operator="greaterThan">
      <formula>0.01</formula>
    </cfRule>
    <cfRule type="cellIs" dxfId="10148" priority="12947" stopIfTrue="1" operator="lessThan">
      <formula>-0.01</formula>
    </cfRule>
    <cfRule type="cellIs" dxfId="10147" priority="12135" stopIfTrue="1" operator="lessThan">
      <formula>-0.01</formula>
    </cfRule>
    <cfRule type="cellIs" dxfId="10146" priority="12136" stopIfTrue="1" operator="greaterThan">
      <formula>0.01</formula>
    </cfRule>
    <cfRule type="cellIs" dxfId="10145" priority="12142" stopIfTrue="1" operator="lessThan">
      <formula>-0.01</formula>
    </cfRule>
    <cfRule type="cellIs" dxfId="10144" priority="12143" stopIfTrue="1" operator="greaterThan">
      <formula>0.01</formula>
    </cfRule>
    <cfRule type="cellIs" dxfId="10143" priority="12149" stopIfTrue="1" operator="lessThan">
      <formula>-0.01</formula>
    </cfRule>
    <cfRule type="cellIs" dxfId="10142" priority="12948" stopIfTrue="1" operator="greaterThan">
      <formula>0.01</formula>
    </cfRule>
    <cfRule type="cellIs" dxfId="10141" priority="12954" stopIfTrue="1" operator="lessThan">
      <formula>-0.01</formula>
    </cfRule>
    <cfRule type="cellIs" dxfId="10140" priority="12150" stopIfTrue="1" operator="greaterThan">
      <formula>0.01</formula>
    </cfRule>
    <cfRule type="cellIs" dxfId="10139" priority="12156" stopIfTrue="1" operator="lessThan">
      <formula>-0.01</formula>
    </cfRule>
    <cfRule type="cellIs" dxfId="10138" priority="12157" stopIfTrue="1" operator="greaterThan">
      <formula>0.01</formula>
    </cfRule>
    <cfRule type="cellIs" dxfId="10137" priority="12163" stopIfTrue="1" operator="lessThan">
      <formula>-0.01</formula>
    </cfRule>
    <cfRule type="cellIs" dxfId="10136" priority="12164" stopIfTrue="1" operator="greaterThan">
      <formula>0.01</formula>
    </cfRule>
    <cfRule type="cellIs" dxfId="10135" priority="13179" stopIfTrue="1" operator="greaterThan">
      <formula>0.01</formula>
    </cfRule>
    <cfRule type="cellIs" dxfId="10134" priority="13242" stopIfTrue="1" operator="greaterThan">
      <formula>0.01</formula>
    </cfRule>
    <cfRule type="cellIs" dxfId="10133" priority="12170" stopIfTrue="1" operator="lessThan">
      <formula>-0.01</formula>
    </cfRule>
    <cfRule type="cellIs" dxfId="10132" priority="12171" stopIfTrue="1" operator="greaterThan">
      <formula>0.01</formula>
    </cfRule>
    <cfRule type="cellIs" dxfId="10131" priority="12177" stopIfTrue="1" operator="lessThan">
      <formula>-0.01</formula>
    </cfRule>
    <cfRule type="cellIs" dxfId="10130" priority="12178" stopIfTrue="1" operator="greaterThan">
      <formula>0.01</formula>
    </cfRule>
    <cfRule type="cellIs" dxfId="10129" priority="12184" stopIfTrue="1" operator="lessThan">
      <formula>-0.01</formula>
    </cfRule>
    <cfRule type="cellIs" dxfId="10128" priority="12955" stopIfTrue="1" operator="greaterThan">
      <formula>0.01</formula>
    </cfRule>
    <cfRule type="cellIs" dxfId="10127" priority="12961" stopIfTrue="1" operator="lessThan">
      <formula>-0.01</formula>
    </cfRule>
    <cfRule type="cellIs" dxfId="10126" priority="12185" stopIfTrue="1" operator="greaterThan">
      <formula>0.01</formula>
    </cfRule>
    <cfRule type="cellIs" dxfId="10125" priority="12191" stopIfTrue="1" operator="lessThan">
      <formula>-0.01</formula>
    </cfRule>
    <cfRule type="cellIs" dxfId="10124" priority="12192" stopIfTrue="1" operator="greaterThan">
      <formula>0.01</formula>
    </cfRule>
    <cfRule type="cellIs" dxfId="10123" priority="12198" stopIfTrue="1" operator="lessThan">
      <formula>-0.01</formula>
    </cfRule>
    <cfRule type="cellIs" dxfId="10122" priority="12199" stopIfTrue="1" operator="greaterThan">
      <formula>0.01</formula>
    </cfRule>
    <cfRule type="cellIs" dxfId="10121" priority="12962" stopIfTrue="1" operator="greaterThan">
      <formula>0.01</formula>
    </cfRule>
    <cfRule type="cellIs" dxfId="10120" priority="12968" stopIfTrue="1" operator="lessThan">
      <formula>-0.01</formula>
    </cfRule>
    <cfRule type="cellIs" dxfId="10119" priority="12205" stopIfTrue="1" operator="lessThan">
      <formula>-0.01</formula>
    </cfRule>
    <cfRule type="cellIs" dxfId="10118" priority="12206" stopIfTrue="1" operator="greaterThan">
      <formula>0.01</formula>
    </cfRule>
    <cfRule type="cellIs" dxfId="10117" priority="12212" stopIfTrue="1" operator="lessThan">
      <formula>-0.01</formula>
    </cfRule>
    <cfRule type="cellIs" dxfId="10116" priority="12213" stopIfTrue="1" operator="greaterThan">
      <formula>0.01</formula>
    </cfRule>
    <cfRule type="cellIs" dxfId="10115" priority="12219" stopIfTrue="1" operator="lessThan">
      <formula>-0.01</formula>
    </cfRule>
    <cfRule type="cellIs" dxfId="10114" priority="12969" stopIfTrue="1" operator="greaterThan">
      <formula>0.01</formula>
    </cfRule>
    <cfRule type="cellIs" dxfId="10113" priority="13248" stopIfTrue="1" operator="lessThan">
      <formula>-0.01</formula>
    </cfRule>
    <cfRule type="cellIs" dxfId="10112" priority="12220" stopIfTrue="1" operator="greaterThan">
      <formula>0.01</formula>
    </cfRule>
    <cfRule type="cellIs" dxfId="10111" priority="12226" stopIfTrue="1" operator="lessThan">
      <formula>-0.01</formula>
    </cfRule>
    <cfRule type="cellIs" dxfId="10110" priority="12227" stopIfTrue="1" operator="greaterThan">
      <formula>0.01</formula>
    </cfRule>
    <cfRule type="cellIs" dxfId="10109" priority="12233" stopIfTrue="1" operator="lessThan">
      <formula>-0.01</formula>
    </cfRule>
    <cfRule type="cellIs" dxfId="10108" priority="12234" stopIfTrue="1" operator="greaterThan">
      <formula>0.01</formula>
    </cfRule>
    <cfRule type="cellIs" dxfId="10107" priority="13185" stopIfTrue="1" operator="lessThan">
      <formula>-0.01</formula>
    </cfRule>
    <cfRule type="cellIs" dxfId="10106" priority="12975" stopIfTrue="1" operator="lessThan">
      <formula>-0.01</formula>
    </cfRule>
    <cfRule type="cellIs" dxfId="10105" priority="12240" stopIfTrue="1" operator="lessThan">
      <formula>-0.01</formula>
    </cfRule>
    <cfRule type="cellIs" dxfId="10104" priority="12241" stopIfTrue="1" operator="greaterThan">
      <formula>0.01</formula>
    </cfRule>
    <cfRule type="cellIs" dxfId="10103" priority="12247" stopIfTrue="1" operator="lessThan">
      <formula>-0.01</formula>
    </cfRule>
    <cfRule type="cellIs" dxfId="10102" priority="12248" stopIfTrue="1" operator="greaterThan">
      <formula>0.01</formula>
    </cfRule>
    <cfRule type="cellIs" dxfId="10101" priority="12254" stopIfTrue="1" operator="lessThan">
      <formula>-0.01</formula>
    </cfRule>
    <cfRule type="cellIs" dxfId="10100" priority="12976" stopIfTrue="1" operator="greaterThan">
      <formula>0.01</formula>
    </cfRule>
    <cfRule type="cellIs" dxfId="10099" priority="12982" stopIfTrue="1" operator="lessThan">
      <formula>-0.01</formula>
    </cfRule>
    <cfRule type="cellIs" dxfId="10098" priority="12255" stopIfTrue="1" operator="greaterThan">
      <formula>0.01</formula>
    </cfRule>
    <cfRule type="cellIs" dxfId="10097" priority="12261" stopIfTrue="1" operator="lessThan">
      <formula>-0.01</formula>
    </cfRule>
    <cfRule type="cellIs" dxfId="10096" priority="12262" stopIfTrue="1" operator="greaterThan">
      <formula>0.01</formula>
    </cfRule>
    <cfRule type="cellIs" dxfId="10095" priority="12268" stopIfTrue="1" operator="lessThan">
      <formula>-0.01</formula>
    </cfRule>
    <cfRule type="cellIs" dxfId="10094" priority="12269" stopIfTrue="1" operator="greaterThan">
      <formula>0.01</formula>
    </cfRule>
    <cfRule type="cellIs" dxfId="10093" priority="12983" stopIfTrue="1" operator="greaterThan">
      <formula>0.01</formula>
    </cfRule>
    <cfRule type="cellIs" dxfId="10092" priority="12989" stopIfTrue="1" operator="lessThan">
      <formula>-0.01</formula>
    </cfRule>
    <cfRule type="cellIs" dxfId="10091" priority="12275" stopIfTrue="1" operator="lessThan">
      <formula>-0.01</formula>
    </cfRule>
    <cfRule type="cellIs" dxfId="10090" priority="12276" stopIfTrue="1" operator="greaterThan">
      <formula>0.01</formula>
    </cfRule>
    <cfRule type="cellIs" dxfId="10089" priority="12282" stopIfTrue="1" operator="lessThan">
      <formula>-0.01</formula>
    </cfRule>
    <cfRule type="cellIs" dxfId="10088" priority="12283" stopIfTrue="1" operator="greaterThan">
      <formula>0.01</formula>
    </cfRule>
    <cfRule type="cellIs" dxfId="10087" priority="12289" stopIfTrue="1" operator="lessThan">
      <formula>-0.01</formula>
    </cfRule>
    <cfRule type="cellIs" dxfId="10086" priority="13186" stopIfTrue="1" operator="greaterThan">
      <formula>0.01</formula>
    </cfRule>
    <cfRule type="cellIs" dxfId="10085" priority="13192" stopIfTrue="1" operator="lessThan">
      <formula>-0.01</formula>
    </cfRule>
    <cfRule type="cellIs" dxfId="10084" priority="12290" stopIfTrue="1" operator="greaterThan">
      <formula>0.01</formula>
    </cfRule>
    <cfRule type="cellIs" dxfId="10083" priority="12296" stopIfTrue="1" operator="lessThan">
      <formula>-0.01</formula>
    </cfRule>
    <cfRule type="cellIs" dxfId="10082" priority="12297" stopIfTrue="1" operator="greaterThan">
      <formula>0.01</formula>
    </cfRule>
    <cfRule type="cellIs" dxfId="10081" priority="12303" stopIfTrue="1" operator="lessThan">
      <formula>-0.01</formula>
    </cfRule>
    <cfRule type="cellIs" dxfId="10080" priority="12304" stopIfTrue="1" operator="greaterThan">
      <formula>0.01</formula>
    </cfRule>
    <cfRule type="cellIs" dxfId="10079" priority="12990" stopIfTrue="1" operator="greaterThan">
      <formula>0.01</formula>
    </cfRule>
    <cfRule type="cellIs" dxfId="10078" priority="12996" stopIfTrue="1" operator="lessThan">
      <formula>-0.01</formula>
    </cfRule>
    <cfRule type="cellIs" dxfId="10077" priority="12310" stopIfTrue="1" operator="lessThan">
      <formula>-0.01</formula>
    </cfRule>
    <cfRule type="cellIs" dxfId="10076" priority="12311" stopIfTrue="1" operator="greaterThan">
      <formula>0.01</formula>
    </cfRule>
    <cfRule type="cellIs" dxfId="10075" priority="12317" stopIfTrue="1" operator="lessThan">
      <formula>-0.01</formula>
    </cfRule>
    <cfRule type="cellIs" dxfId="10074" priority="12318" stopIfTrue="1" operator="greaterThan">
      <formula>0.01</formula>
    </cfRule>
    <cfRule type="cellIs" dxfId="10073" priority="13262" stopIfTrue="1" operator="lessThan">
      <formula>-0.01</formula>
    </cfRule>
    <cfRule type="cellIs" dxfId="10072" priority="12997" stopIfTrue="1" operator="greaterThan">
      <formula>0.01</formula>
    </cfRule>
    <cfRule type="cellIs" dxfId="10071" priority="13003" stopIfTrue="1" operator="lessThan">
      <formula>-0.01</formula>
    </cfRule>
    <cfRule type="cellIs" dxfId="10070" priority="12324" stopIfTrue="1" operator="lessThan">
      <formula>-0.01</formula>
    </cfRule>
    <cfRule type="cellIs" dxfId="10069" priority="12325" stopIfTrue="1" operator="greaterThan">
      <formula>0.01</formula>
    </cfRule>
    <cfRule type="cellIs" dxfId="10068" priority="12331" stopIfTrue="1" operator="lessThan">
      <formula>-0.01</formula>
    </cfRule>
    <cfRule type="cellIs" dxfId="10067" priority="12583" stopIfTrue="1" operator="lessThan">
      <formula>-0.01</formula>
    </cfRule>
    <cfRule type="cellIs" dxfId="10066" priority="12332" stopIfTrue="1" operator="greaterThan">
      <formula>0.01</formula>
    </cfRule>
    <cfRule type="cellIs" dxfId="10065" priority="12338" stopIfTrue="1" operator="lessThan">
      <formula>-0.01</formula>
    </cfRule>
    <cfRule type="cellIs" dxfId="10064" priority="13004" stopIfTrue="1" operator="greaterThan">
      <formula>0.01</formula>
    </cfRule>
    <cfRule type="cellIs" dxfId="10063" priority="13193" stopIfTrue="1" operator="greaterThan">
      <formula>0.01</formula>
    </cfRule>
    <cfRule type="cellIs" dxfId="10062" priority="12339" stopIfTrue="1" operator="greaterThan">
      <formula>0.01</formula>
    </cfRule>
    <cfRule type="cellIs" dxfId="10061" priority="12345" stopIfTrue="1" operator="lessThan">
      <formula>-0.01</formula>
    </cfRule>
    <cfRule type="cellIs" dxfId="10060" priority="12346" stopIfTrue="1" operator="greaterThan">
      <formula>0.01</formula>
    </cfRule>
    <cfRule type="cellIs" dxfId="10059" priority="12352" stopIfTrue="1" operator="lessThan">
      <formula>-0.01</formula>
    </cfRule>
    <cfRule type="cellIs" dxfId="10058" priority="12353" stopIfTrue="1" operator="greaterThan">
      <formula>0.01</formula>
    </cfRule>
    <cfRule type="cellIs" dxfId="10057" priority="13199" stopIfTrue="1" operator="lessThan">
      <formula>-0.01</formula>
    </cfRule>
    <cfRule type="cellIs" dxfId="10056" priority="13010" stopIfTrue="1" operator="lessThan">
      <formula>-0.01</formula>
    </cfRule>
    <cfRule type="cellIs" dxfId="10055" priority="12359" stopIfTrue="1" operator="lessThan">
      <formula>-0.01</formula>
    </cfRule>
    <cfRule type="cellIs" dxfId="10054" priority="12360" stopIfTrue="1" operator="greaterThan">
      <formula>0.01</formula>
    </cfRule>
    <cfRule type="cellIs" dxfId="10053" priority="12366" stopIfTrue="1" operator="lessThan">
      <formula>-0.01</formula>
    </cfRule>
    <cfRule type="cellIs" dxfId="10052" priority="12367" stopIfTrue="1" operator="greaterThan">
      <formula>0.01</formula>
    </cfRule>
    <cfRule type="cellIs" dxfId="10051" priority="12373" stopIfTrue="1" operator="lessThan">
      <formula>-0.01</formula>
    </cfRule>
    <cfRule type="cellIs" dxfId="10050" priority="13011" stopIfTrue="1" operator="greaterThan">
      <formula>0.01</formula>
    </cfRule>
    <cfRule type="cellIs" dxfId="10049" priority="13017" stopIfTrue="1" operator="lessThan">
      <formula>-0.01</formula>
    </cfRule>
    <cfRule type="cellIs" dxfId="10048" priority="12374" stopIfTrue="1" operator="greaterThan">
      <formula>0.01</formula>
    </cfRule>
    <cfRule type="cellIs" dxfId="10047" priority="12380" stopIfTrue="1" operator="lessThan">
      <formula>-0.01</formula>
    </cfRule>
    <cfRule type="cellIs" dxfId="10046" priority="12381" stopIfTrue="1" operator="greaterThan">
      <formula>0.01</formula>
    </cfRule>
    <cfRule type="cellIs" dxfId="10045" priority="12387" stopIfTrue="1" operator="lessThan">
      <formula>-0.01</formula>
    </cfRule>
    <cfRule type="cellIs" dxfId="10044" priority="12388" stopIfTrue="1" operator="greaterThan">
      <formula>0.01</formula>
    </cfRule>
    <cfRule type="cellIs" dxfId="10043" priority="13018" stopIfTrue="1" operator="greaterThan">
      <formula>0.01</formula>
    </cfRule>
    <cfRule type="cellIs" dxfId="10042" priority="13024" stopIfTrue="1" operator="lessThan">
      <formula>-0.01</formula>
    </cfRule>
    <cfRule type="cellIs" dxfId="10041" priority="12394" stopIfTrue="1" operator="lessThan">
      <formula>-0.01</formula>
    </cfRule>
    <cfRule type="cellIs" dxfId="10040" priority="12395" stopIfTrue="1" operator="greaterThan">
      <formula>0.01</formula>
    </cfRule>
    <cfRule type="cellIs" dxfId="10039" priority="12401" stopIfTrue="1" operator="lessThan">
      <formula>-0.01</formula>
    </cfRule>
    <cfRule type="cellIs" dxfId="10038" priority="12402" stopIfTrue="1" operator="greaterThan">
      <formula>0.01</formula>
    </cfRule>
    <cfRule type="cellIs" dxfId="10037" priority="12408" stopIfTrue="1" operator="lessThan">
      <formula>-0.01</formula>
    </cfRule>
    <cfRule type="cellIs" dxfId="10036" priority="13249" stopIfTrue="1" operator="greaterThan">
      <formula>0.01</formula>
    </cfRule>
    <cfRule type="cellIs" dxfId="10035" priority="13256" stopIfTrue="1" operator="greaterThan">
      <formula>0.01</formula>
    </cfRule>
    <cfRule type="cellIs" dxfId="10034" priority="12409" stopIfTrue="1" operator="greaterThan">
      <formula>0.01</formula>
    </cfRule>
    <cfRule type="cellIs" dxfId="10033" priority="12415" stopIfTrue="1" operator="lessThan">
      <formula>-0.01</formula>
    </cfRule>
    <cfRule type="cellIs" dxfId="10032" priority="12416" stopIfTrue="1" operator="greaterThan">
      <formula>0.01</formula>
    </cfRule>
    <cfRule type="cellIs" dxfId="10031" priority="12422" stopIfTrue="1" operator="lessThan">
      <formula>-0.01</formula>
    </cfRule>
    <cfRule type="cellIs" dxfId="10030" priority="12423" stopIfTrue="1" operator="greaterThan">
      <formula>0.01</formula>
    </cfRule>
    <cfRule type="cellIs" dxfId="10029" priority="13025" stopIfTrue="1" operator="greaterThan">
      <formula>0.01</formula>
    </cfRule>
    <cfRule type="cellIs" dxfId="10028" priority="13031" stopIfTrue="1" operator="lessThan">
      <formula>-0.01</formula>
    </cfRule>
    <cfRule type="cellIs" dxfId="10027" priority="12429" stopIfTrue="1" operator="lessThan">
      <formula>-0.01</formula>
    </cfRule>
    <cfRule type="cellIs" dxfId="10026" priority="12430" stopIfTrue="1" operator="greaterThan">
      <formula>0.01</formula>
    </cfRule>
    <cfRule type="cellIs" dxfId="10025" priority="12436" stopIfTrue="1" operator="lessThan">
      <formula>-0.01</formula>
    </cfRule>
    <cfRule type="cellIs" dxfId="10024" priority="12437" stopIfTrue="1" operator="greaterThan">
      <formula>0.01</formula>
    </cfRule>
    <cfRule type="cellIs" dxfId="10023" priority="12443" stopIfTrue="1" operator="lessThan">
      <formula>-0.01</formula>
    </cfRule>
    <cfRule type="cellIs" dxfId="10022" priority="13032" stopIfTrue="1" operator="greaterThan">
      <formula>0.01</formula>
    </cfRule>
    <cfRule type="cellIs" dxfId="10021" priority="13038" stopIfTrue="1" operator="lessThan">
      <formula>-0.01</formula>
    </cfRule>
    <cfRule type="cellIs" dxfId="10020" priority="12444" stopIfTrue="1" operator="greaterThan">
      <formula>0.01</formula>
    </cfRule>
    <cfRule type="cellIs" dxfId="10019" priority="12450" stopIfTrue="1" operator="lessThan">
      <formula>-0.01</formula>
    </cfRule>
    <cfRule type="cellIs" dxfId="10018" priority="12451" stopIfTrue="1" operator="greaterThan">
      <formula>0.01</formula>
    </cfRule>
    <cfRule type="cellIs" dxfId="10017" priority="12457" stopIfTrue="1" operator="lessThan">
      <formula>-0.01</formula>
    </cfRule>
    <cfRule type="cellIs" dxfId="10016" priority="12458" stopIfTrue="1" operator="greaterThan">
      <formula>0.01</formula>
    </cfRule>
    <cfRule type="cellIs" dxfId="10015" priority="13039" stopIfTrue="1" operator="greaterThan">
      <formula>0.01</formula>
    </cfRule>
    <cfRule type="cellIs" dxfId="10014" priority="13200" stopIfTrue="1" operator="greaterThan">
      <formula>0.01</formula>
    </cfRule>
    <cfRule type="cellIs" dxfId="10013" priority="12464" stopIfTrue="1" operator="lessThan">
      <formula>-0.01</formula>
    </cfRule>
    <cfRule type="cellIs" dxfId="10012" priority="12465" stopIfTrue="1" operator="greaterThan">
      <formula>0.01</formula>
    </cfRule>
    <cfRule type="cellIs" dxfId="10011" priority="12471" stopIfTrue="1" operator="lessThan">
      <formula>-0.01</formula>
    </cfRule>
    <cfRule type="cellIs" dxfId="10010" priority="12472" stopIfTrue="1" operator="greaterThan">
      <formula>0.01</formula>
    </cfRule>
    <cfRule type="cellIs" dxfId="10009" priority="12478" stopIfTrue="1" operator="lessThan">
      <formula>-0.01</formula>
    </cfRule>
    <cfRule type="cellIs" dxfId="10008" priority="13206" stopIfTrue="1" operator="lessThan">
      <formula>-0.01</formula>
    </cfRule>
    <cfRule type="cellIs" dxfId="10007" priority="13045" stopIfTrue="1" operator="lessThan">
      <formula>-0.01</formula>
    </cfRule>
    <cfRule type="cellIs" dxfId="10006" priority="12479" stopIfTrue="1" operator="greaterThan">
      <formula>0.01</formula>
    </cfRule>
    <cfRule type="cellIs" dxfId="10005" priority="12485" stopIfTrue="1" operator="lessThan">
      <formula>-0.01</formula>
    </cfRule>
    <cfRule type="cellIs" dxfId="10004" priority="12486" stopIfTrue="1" operator="greaterThan">
      <formula>0.01</formula>
    </cfRule>
    <cfRule type="cellIs" dxfId="10003" priority="12492" stopIfTrue="1" operator="lessThan">
      <formula>-0.01</formula>
    </cfRule>
    <cfRule type="cellIs" dxfId="10002" priority="12493" stopIfTrue="1" operator="greaterThan">
      <formula>0.01</formula>
    </cfRule>
    <cfRule type="cellIs" dxfId="10001" priority="13046" stopIfTrue="1" operator="greaterThan">
      <formula>0.01</formula>
    </cfRule>
    <cfRule type="cellIs" dxfId="10000" priority="13052" stopIfTrue="1" operator="lessThan">
      <formula>-0.01</formula>
    </cfRule>
    <cfRule type="cellIs" dxfId="9999" priority="10637" stopIfTrue="1" operator="lessThan">
      <formula>-0.01</formula>
    </cfRule>
    <cfRule type="cellIs" dxfId="9998" priority="10638" stopIfTrue="1" operator="greaterThan">
      <formula>0.01</formula>
    </cfRule>
    <cfRule type="cellIs" dxfId="9997" priority="12499" stopIfTrue="1" operator="lessThan">
      <formula>-0.01</formula>
    </cfRule>
    <cfRule type="cellIs" dxfId="9996" priority="12500" stopIfTrue="1" operator="greaterThan">
      <formula>0.01</formula>
    </cfRule>
    <cfRule type="cellIs" dxfId="9995" priority="10644" stopIfTrue="1" operator="lessThan">
      <formula>-0.01</formula>
    </cfRule>
    <cfRule type="cellIs" dxfId="9994" priority="10645" stopIfTrue="1" operator="greaterThan">
      <formula>0.01</formula>
    </cfRule>
    <cfRule type="cellIs" dxfId="9993" priority="10651" stopIfTrue="1" operator="lessThan">
      <formula>-0.01</formula>
    </cfRule>
    <cfRule type="cellIs" dxfId="9992" priority="10652" stopIfTrue="1" operator="greaterThan">
      <formula>0.01</formula>
    </cfRule>
    <cfRule type="cellIs" dxfId="9991" priority="10658" stopIfTrue="1" operator="lessThan">
      <formula>-0.01</formula>
    </cfRule>
    <cfRule type="cellIs" dxfId="9990" priority="12506" stopIfTrue="1" operator="lessThan">
      <formula>-0.01</formula>
    </cfRule>
    <cfRule type="cellIs" dxfId="9989" priority="12507" stopIfTrue="1" operator="greaterThan">
      <formula>0.01</formula>
    </cfRule>
    <cfRule type="cellIs" dxfId="9988" priority="10659" stopIfTrue="1" operator="greaterThan">
      <formula>0.01</formula>
    </cfRule>
    <cfRule type="cellIs" dxfId="9987" priority="10665" stopIfTrue="1" operator="lessThan">
      <formula>-0.01</formula>
    </cfRule>
    <cfRule type="cellIs" dxfId="9986" priority="10666" stopIfTrue="1" operator="greaterThan">
      <formula>0.01</formula>
    </cfRule>
    <cfRule type="cellIs" dxfId="9985" priority="10672" stopIfTrue="1" operator="lessThan">
      <formula>-0.01</formula>
    </cfRule>
    <cfRule type="cellIs" dxfId="9984" priority="10673" stopIfTrue="1" operator="greaterThan">
      <formula>0.01</formula>
    </cfRule>
    <cfRule type="cellIs" dxfId="9983" priority="12513" stopIfTrue="1" operator="lessThan">
      <formula>-0.01</formula>
    </cfRule>
    <cfRule type="cellIs" dxfId="9982" priority="13053" stopIfTrue="1" operator="greaterThan">
      <formula>0.01</formula>
    </cfRule>
    <cfRule type="cellIs" dxfId="9981" priority="10679" stopIfTrue="1" operator="lessThan">
      <formula>-0.01</formula>
    </cfRule>
    <cfRule type="cellIs" dxfId="9980" priority="10680" stopIfTrue="1" operator="greaterThan">
      <formula>0.01</formula>
    </cfRule>
    <cfRule type="cellIs" dxfId="9979" priority="10686" stopIfTrue="1" operator="lessThan">
      <formula>-0.01</formula>
    </cfRule>
    <cfRule type="cellIs" dxfId="9978" priority="10687" stopIfTrue="1" operator="greaterThan">
      <formula>0.01</formula>
    </cfRule>
    <cfRule type="cellIs" dxfId="9977" priority="10693" stopIfTrue="1" operator="lessThan">
      <formula>-0.01</formula>
    </cfRule>
    <cfRule type="cellIs" dxfId="9976" priority="13059" stopIfTrue="1" operator="lessThan">
      <formula>-0.01</formula>
    </cfRule>
    <cfRule type="cellIs" dxfId="9975" priority="12514" stopIfTrue="1" operator="greaterThan">
      <formula>0.01</formula>
    </cfRule>
    <cfRule type="cellIs" dxfId="9974" priority="10694" stopIfTrue="1" operator="greaterThan">
      <formula>0.01</formula>
    </cfRule>
    <cfRule type="cellIs" dxfId="9973" priority="10700" stopIfTrue="1" operator="lessThan">
      <formula>-0.01</formula>
    </cfRule>
    <cfRule type="cellIs" dxfId="9972" priority="10701" stopIfTrue="1" operator="greaterThan">
      <formula>0.01</formula>
    </cfRule>
    <cfRule type="cellIs" dxfId="9971" priority="10707" stopIfTrue="1" operator="lessThan">
      <formula>-0.01</formula>
    </cfRule>
    <cfRule type="cellIs" dxfId="9970" priority="10708" stopIfTrue="1" operator="greaterThan">
      <formula>0.01</formula>
    </cfRule>
    <cfRule type="cellIs" dxfId="9969" priority="12520" stopIfTrue="1" operator="lessThan">
      <formula>-0.01</formula>
    </cfRule>
    <cfRule type="cellIs" dxfId="9968" priority="12521" stopIfTrue="1" operator="greaterThan">
      <formula>0.01</formula>
    </cfRule>
    <cfRule type="cellIs" dxfId="9967" priority="10714" stopIfTrue="1" operator="lessThan">
      <formula>-0.01</formula>
    </cfRule>
    <cfRule type="cellIs" dxfId="9966" priority="10715" stopIfTrue="1" operator="greaterThan">
      <formula>0.01</formula>
    </cfRule>
    <cfRule type="cellIs" dxfId="9965" priority="10721" stopIfTrue="1" operator="lessThan">
      <formula>-0.01</formula>
    </cfRule>
    <cfRule type="cellIs" dxfId="9964" priority="10722" stopIfTrue="1" operator="greaterThan">
      <formula>0.01</formula>
    </cfRule>
    <cfRule type="cellIs" dxfId="9963" priority="10728" stopIfTrue="1" operator="lessThan">
      <formula>-0.01</formula>
    </cfRule>
    <cfRule type="cellIs" dxfId="9962" priority="12527" stopIfTrue="1" operator="lessThan">
      <formula>-0.01</formula>
    </cfRule>
    <cfRule type="cellIs" dxfId="9961" priority="12528" stopIfTrue="1" operator="greaterThan">
      <formula>0.01</formula>
    </cfRule>
    <cfRule type="cellIs" dxfId="9960" priority="10729" stopIfTrue="1" operator="greaterThan">
      <formula>0.01</formula>
    </cfRule>
    <cfRule type="cellIs" dxfId="9959" priority="10735" stopIfTrue="1" operator="lessThan">
      <formula>-0.01</formula>
    </cfRule>
    <cfRule type="cellIs" dxfId="9958" priority="10736" stopIfTrue="1" operator="greaterThan">
      <formula>0.01</formula>
    </cfRule>
    <cfRule type="cellIs" dxfId="9957" priority="10742" stopIfTrue="1" operator="lessThan">
      <formula>-0.01</formula>
    </cfRule>
    <cfRule type="cellIs" dxfId="9956" priority="10743" stopIfTrue="1" operator="greaterThan">
      <formula>0.01</formula>
    </cfRule>
    <cfRule type="cellIs" dxfId="9955" priority="13207" stopIfTrue="1" operator="greaterThan">
      <formula>0.01</formula>
    </cfRule>
    <cfRule type="cellIs" dxfId="9954" priority="13213" stopIfTrue="1" operator="lessThan">
      <formula>-0.01</formula>
    </cfRule>
    <cfRule type="cellIs" dxfId="9953" priority="10749" stopIfTrue="1" operator="lessThan">
      <formula>-0.01</formula>
    </cfRule>
    <cfRule type="cellIs" dxfId="9952" priority="10750" stopIfTrue="1" operator="greaterThan">
      <formula>0.01</formula>
    </cfRule>
    <cfRule type="cellIs" dxfId="9951" priority="10756" stopIfTrue="1" operator="lessThan">
      <formula>-0.01</formula>
    </cfRule>
    <cfRule type="cellIs" dxfId="9950" priority="10757" stopIfTrue="1" operator="greaterThan">
      <formula>0.01</formula>
    </cfRule>
    <cfRule type="cellIs" dxfId="9949" priority="10763" stopIfTrue="1" operator="lessThan">
      <formula>-0.01</formula>
    </cfRule>
    <cfRule type="cellIs" dxfId="9948" priority="12534" stopIfTrue="1" operator="lessThan">
      <formula>-0.01</formula>
    </cfRule>
    <cfRule type="cellIs" dxfId="9947" priority="12535" stopIfTrue="1" operator="greaterThan">
      <formula>0.01</formula>
    </cfRule>
    <cfRule type="cellIs" dxfId="9946" priority="10764" stopIfTrue="1" operator="greaterThan">
      <formula>0.01</formula>
    </cfRule>
    <cfRule type="cellIs" dxfId="9945" priority="10770" stopIfTrue="1" operator="lessThan">
      <formula>-0.01</formula>
    </cfRule>
    <cfRule type="cellIs" dxfId="9944" priority="10771" stopIfTrue="1" operator="greaterThan">
      <formula>0.01</formula>
    </cfRule>
    <cfRule type="cellIs" dxfId="9943" priority="10777" stopIfTrue="1" operator="lessThan">
      <formula>-0.01</formula>
    </cfRule>
    <cfRule type="cellIs" dxfId="9942" priority="10778" stopIfTrue="1" operator="greaterThan">
      <formula>0.01</formula>
    </cfRule>
    <cfRule type="cellIs" dxfId="9941" priority="12541" stopIfTrue="1" operator="lessThan">
      <formula>-0.01</formula>
    </cfRule>
    <cfRule type="cellIs" dxfId="9940" priority="12542" stopIfTrue="1" operator="greaterThan">
      <formula>0.01</formula>
    </cfRule>
    <cfRule type="cellIs" dxfId="9939" priority="10784" stopIfTrue="1" operator="lessThan">
      <formula>-0.01</formula>
    </cfRule>
    <cfRule type="cellIs" dxfId="9938" priority="10785" stopIfTrue="1" operator="greaterThan">
      <formula>0.01</formula>
    </cfRule>
    <cfRule type="cellIs" dxfId="9937" priority="10791" stopIfTrue="1" operator="lessThan">
      <formula>-0.01</formula>
    </cfRule>
    <cfRule type="cellIs" dxfId="9936" priority="10792" stopIfTrue="1" operator="greaterThan">
      <formula>0.01</formula>
    </cfRule>
    <cfRule type="cellIs" dxfId="9935" priority="10798" stopIfTrue="1" operator="lessThan">
      <formula>-0.01</formula>
    </cfRule>
    <cfRule type="cellIs" dxfId="9934" priority="12548" stopIfTrue="1" operator="lessThan">
      <formula>-0.01</formula>
    </cfRule>
    <cfRule type="cellIs" dxfId="9933" priority="13060" stopIfTrue="1" operator="greaterThan">
      <formula>0.01</formula>
    </cfRule>
    <cfRule type="cellIs" dxfId="9932" priority="10799" stopIfTrue="1" operator="greaterThan">
      <formula>0.01</formula>
    </cfRule>
    <cfRule type="cellIs" dxfId="9931" priority="10805" stopIfTrue="1" operator="lessThan">
      <formula>-0.01</formula>
    </cfRule>
    <cfRule type="cellIs" dxfId="9930" priority="10806" stopIfTrue="1" operator="greaterThan">
      <formula>0.01</formula>
    </cfRule>
    <cfRule type="cellIs" dxfId="9929" priority="10812" stopIfTrue="1" operator="lessThan">
      <formula>-0.01</formula>
    </cfRule>
    <cfRule type="cellIs" dxfId="9928" priority="10813" stopIfTrue="1" operator="greaterThan">
      <formula>0.01</formula>
    </cfRule>
    <cfRule type="cellIs" dxfId="9927" priority="13066" stopIfTrue="1" operator="lessThan">
      <formula>-0.01</formula>
    </cfRule>
    <cfRule type="cellIs" dxfId="9926" priority="12549" stopIfTrue="1" operator="greaterThan">
      <formula>0.01</formula>
    </cfRule>
    <cfRule type="cellIs" dxfId="9925" priority="10819" stopIfTrue="1" operator="lessThan">
      <formula>-0.01</formula>
    </cfRule>
    <cfRule type="cellIs" dxfId="9924" priority="10820" stopIfTrue="1" operator="greaterThan">
      <formula>0.01</formula>
    </cfRule>
    <cfRule type="cellIs" dxfId="9923" priority="10826" stopIfTrue="1" operator="lessThan">
      <formula>-0.01</formula>
    </cfRule>
    <cfRule type="cellIs" dxfId="9922" priority="10827" stopIfTrue="1" operator="greaterThan">
      <formula>0.01</formula>
    </cfRule>
    <cfRule type="cellIs" dxfId="9921" priority="10833" stopIfTrue="1" operator="lessThan">
      <formula>-0.01</formula>
    </cfRule>
    <cfRule type="cellIs" dxfId="9920" priority="12555" stopIfTrue="1" operator="lessThan">
      <formula>-0.01</formula>
    </cfRule>
    <cfRule type="cellIs" dxfId="9919" priority="12556" stopIfTrue="1" operator="greaterThan">
      <formula>0.01</formula>
    </cfRule>
    <cfRule type="cellIs" dxfId="9918" priority="10834" stopIfTrue="1" operator="greaterThan">
      <formula>0.01</formula>
    </cfRule>
    <cfRule type="cellIs" dxfId="9917" priority="10840" stopIfTrue="1" operator="lessThan">
      <formula>-0.01</formula>
    </cfRule>
    <cfRule type="cellIs" dxfId="9916" priority="10841" stopIfTrue="1" operator="greaterThan">
      <formula>0.01</formula>
    </cfRule>
    <cfRule type="cellIs" dxfId="9915" priority="10847" stopIfTrue="1" operator="lessThan">
      <formula>-0.01</formula>
    </cfRule>
    <cfRule type="cellIs" dxfId="9914" priority="10848" stopIfTrue="1" operator="greaterThan">
      <formula>0.01</formula>
    </cfRule>
    <cfRule type="cellIs" dxfId="9913" priority="12562" stopIfTrue="1" operator="lessThan">
      <formula>-0.01</formula>
    </cfRule>
    <cfRule type="cellIs" dxfId="9912" priority="12563" stopIfTrue="1" operator="greaterThan">
      <formula>0.01</formula>
    </cfRule>
    <cfRule type="cellIs" dxfId="9911" priority="10854" stopIfTrue="1" operator="lessThan">
      <formula>-0.01</formula>
    </cfRule>
    <cfRule type="cellIs" dxfId="9910" priority="10855" stopIfTrue="1" operator="greaterThan">
      <formula>0.01</formula>
    </cfRule>
    <cfRule type="cellIs" dxfId="9909" priority="10861" stopIfTrue="1" operator="lessThan">
      <formula>-0.01</formula>
    </cfRule>
    <cfRule type="cellIs" dxfId="9908" priority="10862" stopIfTrue="1" operator="greaterThan">
      <formula>0.01</formula>
    </cfRule>
    <cfRule type="cellIs" dxfId="9907" priority="10868" stopIfTrue="1" operator="lessThan">
      <formula>-0.01</formula>
    </cfRule>
    <cfRule type="cellIs" dxfId="9906" priority="13067" stopIfTrue="1" operator="greaterThan">
      <formula>0.01</formula>
    </cfRule>
    <cfRule type="cellIs" dxfId="9905" priority="13073" stopIfTrue="1" operator="lessThan">
      <formula>-0.01</formula>
    </cfRule>
    <cfRule type="cellIs" dxfId="9904" priority="10869" stopIfTrue="1" operator="greaterThan">
      <formula>0.01</formula>
    </cfRule>
    <cfRule type="cellIs" dxfId="9903" priority="10875" stopIfTrue="1" operator="lessThan">
      <formula>-0.01</formula>
    </cfRule>
    <cfRule type="cellIs" dxfId="9902" priority="10876" stopIfTrue="1" operator="greaterThan">
      <formula>0.01</formula>
    </cfRule>
    <cfRule type="cellIs" dxfId="9901" priority="10882" stopIfTrue="1" operator="lessThan">
      <formula>-0.01</formula>
    </cfRule>
    <cfRule type="cellIs" dxfId="9900" priority="10883" stopIfTrue="1" operator="greaterThan">
      <formula>0.01</formula>
    </cfRule>
    <cfRule type="cellIs" dxfId="9899" priority="12569" stopIfTrue="1" operator="lessThan">
      <formula>-0.01</formula>
    </cfRule>
    <cfRule type="cellIs" dxfId="9898" priority="12570" stopIfTrue="1" operator="greaterThan">
      <formula>0.01</formula>
    </cfRule>
    <cfRule type="cellIs" dxfId="9897" priority="10889" stopIfTrue="1" operator="lessThan">
      <formula>-0.01</formula>
    </cfRule>
    <cfRule type="cellIs" dxfId="9896" priority="10890" stopIfTrue="1" operator="greaterThan">
      <formula>0.01</formula>
    </cfRule>
    <cfRule type="cellIs" dxfId="9895" priority="10896" stopIfTrue="1" operator="lessThan">
      <formula>-0.01</formula>
    </cfRule>
    <cfRule type="cellIs" dxfId="9894" priority="10897" stopIfTrue="1" operator="greaterThan">
      <formula>0.01</formula>
    </cfRule>
    <cfRule type="cellIs" dxfId="9893" priority="10903" stopIfTrue="1" operator="lessThan">
      <formula>-0.01</formula>
    </cfRule>
    <cfRule type="cellIs" dxfId="9892" priority="12576" stopIfTrue="1" operator="lessThan">
      <formula>-0.01</formula>
    </cfRule>
    <cfRule type="cellIs" dxfId="9891" priority="12577" stopIfTrue="1" operator="greaterThan">
      <formula>0.01</formula>
    </cfRule>
    <cfRule type="cellIs" dxfId="9890" priority="10904" stopIfTrue="1" operator="greaterThan">
      <formula>0.01</formula>
    </cfRule>
    <cfRule type="cellIs" dxfId="9889" priority="10910" stopIfTrue="1" operator="lessThan">
      <formula>-0.01</formula>
    </cfRule>
    <cfRule type="cellIs" dxfId="9888" priority="10911" stopIfTrue="1" operator="greaterThan">
      <formula>0.01</formula>
    </cfRule>
    <cfRule type="cellIs" dxfId="9887" priority="10917" stopIfTrue="1" operator="lessThan">
      <formula>-0.01</formula>
    </cfRule>
    <cfRule type="cellIs" dxfId="9886" priority="10918" stopIfTrue="1" operator="greaterThan">
      <formula>0.01</formula>
    </cfRule>
    <cfRule type="cellIs" dxfId="9885" priority="12584" stopIfTrue="1" operator="greaterThan">
      <formula>0.01</formula>
    </cfRule>
    <cfRule type="cellIs" dxfId="9884" priority="13074" stopIfTrue="1" operator="greaterThan">
      <formula>0.01</formula>
    </cfRule>
    <cfRule type="cellIs" dxfId="9883" priority="10924" stopIfTrue="1" operator="lessThan">
      <formula>-0.01</formula>
    </cfRule>
    <cfRule type="cellIs" dxfId="9882" priority="10925" stopIfTrue="1" operator="greaterThan">
      <formula>0.01</formula>
    </cfRule>
    <cfRule type="cellIs" dxfId="9881" priority="10931" stopIfTrue="1" operator="lessThan">
      <formula>-0.01</formula>
    </cfRule>
    <cfRule type="cellIs" dxfId="9880" priority="10932" stopIfTrue="1" operator="greaterThan">
      <formula>0.01</formula>
    </cfRule>
    <cfRule type="cellIs" dxfId="9879" priority="10938" stopIfTrue="1" operator="lessThan">
      <formula>-0.01</formula>
    </cfRule>
    <cfRule type="cellIs" dxfId="9878" priority="13214" stopIfTrue="1" operator="greaterThan">
      <formula>0.01</formula>
    </cfRule>
    <cfRule type="cellIs" dxfId="9877" priority="12590" stopIfTrue="1" operator="lessThan">
      <formula>-0.01</formula>
    </cfRule>
    <cfRule type="cellIs" dxfId="9876" priority="10939" stopIfTrue="1" operator="greaterThan">
      <formula>0.01</formula>
    </cfRule>
    <cfRule type="cellIs" dxfId="9875" priority="10945" stopIfTrue="1" operator="lessThan">
      <formula>-0.01</formula>
    </cfRule>
    <cfRule type="cellIs" dxfId="9874" priority="10946" stopIfTrue="1" operator="greaterThan">
      <formula>0.01</formula>
    </cfRule>
    <cfRule type="cellIs" dxfId="9873" priority="10952" stopIfTrue="1" operator="lessThan">
      <formula>-0.01</formula>
    </cfRule>
    <cfRule type="cellIs" dxfId="9872" priority="10953" stopIfTrue="1" operator="greaterThan">
      <formula>0.01</formula>
    </cfRule>
    <cfRule type="cellIs" dxfId="9871" priority="12591" stopIfTrue="1" operator="greaterThan">
      <formula>0.01</formula>
    </cfRule>
    <cfRule type="cellIs" dxfId="9870" priority="12597" stopIfTrue="1" operator="lessThan">
      <formula>-0.01</formula>
    </cfRule>
    <cfRule type="cellIs" dxfId="9869" priority="10959" stopIfTrue="1" operator="lessThan">
      <formula>-0.01</formula>
    </cfRule>
    <cfRule type="cellIs" dxfId="9868" priority="10960" stopIfTrue="1" operator="greaterThan">
      <formula>0.01</formula>
    </cfRule>
    <cfRule type="cellIs" dxfId="9867" priority="10966" stopIfTrue="1" operator="lessThan">
      <formula>-0.01</formula>
    </cfRule>
    <cfRule type="cellIs" dxfId="9866" priority="10967" stopIfTrue="1" operator="greaterThan">
      <formula>0.01</formula>
    </cfRule>
    <cfRule type="cellIs" dxfId="9865" priority="10973" stopIfTrue="1" operator="lessThan">
      <formula>-0.01</formula>
    </cfRule>
    <cfRule type="cellIs" dxfId="9864" priority="12598" stopIfTrue="1" operator="greaterThan">
      <formula>0.01</formula>
    </cfRule>
    <cfRule type="cellIs" dxfId="9863" priority="12604" stopIfTrue="1" operator="lessThan">
      <formula>-0.01</formula>
    </cfRule>
    <cfRule type="cellIs" dxfId="9862" priority="10974" stopIfTrue="1" operator="greaterThan">
      <formula>0.01</formula>
    </cfRule>
    <cfRule type="cellIs" dxfId="9861" priority="10980" stopIfTrue="1" operator="lessThan">
      <formula>-0.01</formula>
    </cfRule>
    <cfRule type="cellIs" dxfId="9860" priority="10981" stopIfTrue="1" operator="greaterThan">
      <formula>0.01</formula>
    </cfRule>
    <cfRule type="cellIs" dxfId="9859" priority="10987" stopIfTrue="1" operator="lessThan">
      <formula>-0.01</formula>
    </cfRule>
    <cfRule type="cellIs" dxfId="9858" priority="10988" stopIfTrue="1" operator="greaterThan">
      <formula>0.01</formula>
    </cfRule>
    <cfRule type="cellIs" dxfId="9857" priority="13263" stopIfTrue="1" operator="greaterThan">
      <formula>0.01</formula>
    </cfRule>
    <cfRule type="cellIs" dxfId="9856" priority="13080" stopIfTrue="1" operator="lessThan">
      <formula>-0.01</formula>
    </cfRule>
    <cfRule type="cellIs" dxfId="9855" priority="10994" stopIfTrue="1" operator="lessThan">
      <formula>-0.01</formula>
    </cfRule>
    <cfRule type="cellIs" dxfId="9854" priority="10995" stopIfTrue="1" operator="greaterThan">
      <formula>0.01</formula>
    </cfRule>
    <cfRule type="cellIs" dxfId="9853" priority="11001" stopIfTrue="1" operator="lessThan">
      <formula>-0.01</formula>
    </cfRule>
    <cfRule type="cellIs" dxfId="9852" priority="11002" stopIfTrue="1" operator="greaterThan">
      <formula>0.01</formula>
    </cfRule>
    <cfRule type="cellIs" dxfId="9851" priority="11008" stopIfTrue="1" operator="lessThan">
      <formula>-0.01</formula>
    </cfRule>
    <cfRule type="cellIs" dxfId="9850" priority="12605" stopIfTrue="1" operator="greaterThan">
      <formula>0.01</formula>
    </cfRule>
    <cfRule type="cellIs" dxfId="9849" priority="12611" stopIfTrue="1" operator="lessThan">
      <formula>-0.01</formula>
    </cfRule>
    <cfRule type="cellIs" dxfId="9848" priority="11009" stopIfTrue="1" operator="greaterThan">
      <formula>0.01</formula>
    </cfRule>
    <cfRule type="cellIs" dxfId="9847" priority="11015" stopIfTrue="1" operator="lessThan">
      <formula>-0.01</formula>
    </cfRule>
    <cfRule type="cellIs" dxfId="9846" priority="11016" stopIfTrue="1" operator="greaterThan">
      <formula>0.01</formula>
    </cfRule>
    <cfRule type="cellIs" dxfId="9845" priority="11022" stopIfTrue="1" operator="lessThan">
      <formula>-0.01</formula>
    </cfRule>
    <cfRule type="cellIs" dxfId="9844" priority="11023" stopIfTrue="1" operator="greaterThan">
      <formula>0.01</formula>
    </cfRule>
    <cfRule type="cellIs" dxfId="9843" priority="12612" stopIfTrue="1" operator="greaterThan">
      <formula>0.01</formula>
    </cfRule>
    <cfRule type="cellIs" dxfId="9842" priority="12618" stopIfTrue="1" operator="lessThan">
      <formula>-0.01</formula>
    </cfRule>
    <cfRule type="cellIs" dxfId="9841" priority="11029" stopIfTrue="1" operator="lessThan">
      <formula>-0.01</formula>
    </cfRule>
    <cfRule type="cellIs" dxfId="9840" priority="11030" stopIfTrue="1" operator="greaterThan">
      <formula>0.01</formula>
    </cfRule>
    <cfRule type="cellIs" dxfId="9839" priority="11036" stopIfTrue="1" operator="lessThan">
      <formula>-0.01</formula>
    </cfRule>
    <cfRule type="cellIs" dxfId="9838" priority="11037" stopIfTrue="1" operator="greaterThan">
      <formula>0.01</formula>
    </cfRule>
    <cfRule type="cellIs" dxfId="9837" priority="11043" stopIfTrue="1" operator="lessThan">
      <formula>-0.01</formula>
    </cfRule>
    <cfRule type="cellIs" dxfId="9836" priority="12619" stopIfTrue="1" operator="greaterThan">
      <formula>0.01</formula>
    </cfRule>
    <cfRule type="cellIs" dxfId="9835" priority="13081" stopIfTrue="1" operator="greaterThan">
      <formula>0.01</formula>
    </cfRule>
    <cfRule type="cellIs" dxfId="9834" priority="11044" stopIfTrue="1" operator="greaterThan">
      <formula>0.01</formula>
    </cfRule>
    <cfRule type="cellIs" dxfId="9833" priority="11050" stopIfTrue="1" operator="lessThan">
      <formula>-0.01</formula>
    </cfRule>
    <cfRule type="cellIs" dxfId="9832" priority="11051" stopIfTrue="1" operator="greaterThan">
      <formula>0.01</formula>
    </cfRule>
    <cfRule type="cellIs" dxfId="9831" priority="11057" stopIfTrue="1" operator="lessThan">
      <formula>-0.01</formula>
    </cfRule>
    <cfRule type="cellIs" dxfId="9830" priority="11058" stopIfTrue="1" operator="greaterThan">
      <formula>0.01</formula>
    </cfRule>
    <cfRule type="cellIs" dxfId="9829" priority="13087" stopIfTrue="1" operator="lessThan">
      <formula>-0.01</formula>
    </cfRule>
    <cfRule type="cellIs" dxfId="9828" priority="12625" stopIfTrue="1" operator="lessThan">
      <formula>-0.01</formula>
    </cfRule>
    <cfRule type="cellIs" dxfId="9827" priority="11064" stopIfTrue="1" operator="lessThan">
      <formula>-0.01</formula>
    </cfRule>
    <cfRule type="cellIs" dxfId="9826" priority="11065" stopIfTrue="1" operator="greaterThan">
      <formula>0.01</formula>
    </cfRule>
    <cfRule type="cellIs" dxfId="9825" priority="11071" stopIfTrue="1" operator="lessThan">
      <formula>-0.01</formula>
    </cfRule>
    <cfRule type="cellIs" dxfId="9824" priority="11072" stopIfTrue="1" operator="greaterThan">
      <formula>0.01</formula>
    </cfRule>
    <cfRule type="cellIs" dxfId="9823" priority="11078" stopIfTrue="1" operator="lessThan">
      <formula>-0.01</formula>
    </cfRule>
    <cfRule type="cellIs" dxfId="9822" priority="12626" stopIfTrue="1" operator="greaterThan">
      <formula>0.01</formula>
    </cfRule>
    <cfRule type="cellIs" dxfId="9821" priority="12632" stopIfTrue="1" operator="lessThan">
      <formula>-0.01</formula>
    </cfRule>
    <cfRule type="cellIs" dxfId="9820" priority="11079" stopIfTrue="1" operator="greaterThan">
      <formula>0.01</formula>
    </cfRule>
    <cfRule type="cellIs" dxfId="9819" priority="11085" stopIfTrue="1" operator="lessThan">
      <formula>-0.01</formula>
    </cfRule>
    <cfRule type="cellIs" dxfId="9818" priority="11086" stopIfTrue="1" operator="greaterThan">
      <formula>0.01</formula>
    </cfRule>
    <cfRule type="cellIs" dxfId="9817" priority="11092" stopIfTrue="1" operator="lessThan">
      <formula>-0.01</formula>
    </cfRule>
    <cfRule type="cellIs" dxfId="9816" priority="11093" stopIfTrue="1" operator="greaterThan">
      <formula>0.01</formula>
    </cfRule>
    <cfRule type="cellIs" dxfId="9815" priority="12633" stopIfTrue="1" operator="greaterThan">
      <formula>0.01</formula>
    </cfRule>
    <cfRule type="cellIs" dxfId="9814" priority="12639" stopIfTrue="1" operator="lessThan">
      <formula>-0.01</formula>
    </cfRule>
    <cfRule type="cellIs" dxfId="9813" priority="11099" stopIfTrue="1" operator="lessThan">
      <formula>-0.01</formula>
    </cfRule>
    <cfRule type="cellIs" dxfId="9812" priority="11100" stopIfTrue="1" operator="greaterThan">
      <formula>0.01</formula>
    </cfRule>
    <cfRule type="cellIs" dxfId="9811" priority="11106" stopIfTrue="1" operator="lessThan">
      <formula>-0.01</formula>
    </cfRule>
    <cfRule type="cellIs" dxfId="9810" priority="11107" stopIfTrue="1" operator="greaterThan">
      <formula>0.01</formula>
    </cfRule>
    <cfRule type="cellIs" dxfId="9809" priority="11113" stopIfTrue="1" operator="lessThan">
      <formula>-0.01</formula>
    </cfRule>
    <cfRule type="cellIs" dxfId="9808" priority="13088" stopIfTrue="1" operator="greaterThan">
      <formula>0.01</formula>
    </cfRule>
    <cfRule type="cellIs" dxfId="9807" priority="13094" stopIfTrue="1" operator="lessThan">
      <formula>-0.01</formula>
    </cfRule>
    <cfRule type="cellIs" dxfId="9806" priority="11114" stopIfTrue="1" operator="greaterThan">
      <formula>0.01</formula>
    </cfRule>
    <cfRule type="cellIs" dxfId="9805" priority="11120" stopIfTrue="1" operator="lessThan">
      <formula>-0.01</formula>
    </cfRule>
    <cfRule type="cellIs" dxfId="9804" priority="11121" stopIfTrue="1" operator="greaterThan">
      <formula>0.01</formula>
    </cfRule>
    <cfRule type="cellIs" dxfId="9803" priority="11127" stopIfTrue="1" operator="lessThan">
      <formula>-0.01</formula>
    </cfRule>
    <cfRule type="cellIs" dxfId="9802" priority="11128" stopIfTrue="1" operator="greaterThan">
      <formula>0.01</formula>
    </cfRule>
    <cfRule type="cellIs" dxfId="9801" priority="12640" stopIfTrue="1" operator="greaterThan">
      <formula>0.01</formula>
    </cfRule>
    <cfRule type="cellIs" dxfId="9800" priority="12646" stopIfTrue="1" operator="lessThan">
      <formula>-0.01</formula>
    </cfRule>
    <cfRule type="cellIs" dxfId="9799" priority="11134" stopIfTrue="1" operator="lessThan">
      <formula>-0.01</formula>
    </cfRule>
    <cfRule type="cellIs" dxfId="9798" priority="11135" stopIfTrue="1" operator="greaterThan">
      <formula>0.01</formula>
    </cfRule>
    <cfRule type="cellIs" dxfId="9797" priority="11141" stopIfTrue="1" operator="lessThan">
      <formula>-0.01</formula>
    </cfRule>
    <cfRule type="cellIs" dxfId="9796" priority="11142" stopIfTrue="1" operator="greaterThan">
      <formula>0.01</formula>
    </cfRule>
    <cfRule type="cellIs" dxfId="9795" priority="11148" stopIfTrue="1" operator="lessThan">
      <formula>-0.01</formula>
    </cfRule>
    <cfRule type="cellIs" dxfId="9794" priority="12647" stopIfTrue="1" operator="greaterThan">
      <formula>0.01</formula>
    </cfRule>
    <cfRule type="cellIs" dxfId="9793" priority="12653" stopIfTrue="1" operator="lessThan">
      <formula>-0.01</formula>
    </cfRule>
    <cfRule type="cellIs" dxfId="9792" priority="11149" stopIfTrue="1" operator="greaterThan">
      <formula>0.01</formula>
    </cfRule>
    <cfRule type="cellIs" dxfId="9791" priority="11155" stopIfTrue="1" operator="lessThan">
      <formula>-0.01</formula>
    </cfRule>
    <cfRule type="cellIs" dxfId="9790" priority="11156" stopIfTrue="1" operator="greaterThan">
      <formula>0.01</formula>
    </cfRule>
    <cfRule type="cellIs" dxfId="9789" priority="11162" stopIfTrue="1" operator="lessThan">
      <formula>-0.01</formula>
    </cfRule>
    <cfRule type="cellIs" dxfId="9788" priority="11163" stopIfTrue="1" operator="greaterThan">
      <formula>0.01</formula>
    </cfRule>
    <cfRule type="cellIs" dxfId="9787" priority="12654" stopIfTrue="1" operator="greaterThan">
      <formula>0.01</formula>
    </cfRule>
    <cfRule type="cellIs" dxfId="9786" priority="13270" stopIfTrue="1" operator="greaterThan">
      <formula>0.01</formula>
    </cfRule>
    <cfRule type="cellIs" dxfId="9785" priority="11169" stopIfTrue="1" operator="lessThan">
      <formula>-0.01</formula>
    </cfRule>
    <cfRule type="cellIs" dxfId="9784" priority="11170" stopIfTrue="1" operator="greaterThan">
      <formula>0.01</formula>
    </cfRule>
    <cfRule type="cellIs" dxfId="9783" priority="11176" stopIfTrue="1" operator="lessThan">
      <formula>-0.01</formula>
    </cfRule>
    <cfRule type="cellIs" dxfId="9782" priority="11177" stopIfTrue="1" operator="greaterThan">
      <formula>0.01</formula>
    </cfRule>
    <cfRule type="cellIs" dxfId="9781" priority="11183" stopIfTrue="1" operator="lessThan">
      <formula>-0.01</formula>
    </cfRule>
    <cfRule type="cellIs" dxfId="9780" priority="13220" stopIfTrue="1" operator="lessThan">
      <formula>-0.01</formula>
    </cfRule>
    <cfRule type="cellIs" dxfId="9779" priority="12660" stopIfTrue="1" operator="lessThan">
      <formula>-0.01</formula>
    </cfRule>
    <cfRule type="cellIs" dxfId="9778" priority="11184" stopIfTrue="1" operator="greaterThan">
      <formula>0.01</formula>
    </cfRule>
    <cfRule type="cellIs" dxfId="9777" priority="11190" stopIfTrue="1" operator="lessThan">
      <formula>-0.01</formula>
    </cfRule>
    <cfRule type="cellIs" dxfId="9776" priority="11191" stopIfTrue="1" operator="greaterThan">
      <formula>0.01</formula>
    </cfRule>
    <cfRule type="cellIs" dxfId="9775" priority="11197" stopIfTrue="1" operator="lessThan">
      <formula>-0.01</formula>
    </cfRule>
    <cfRule type="cellIs" dxfId="9774" priority="11198" stopIfTrue="1" operator="greaterThan">
      <formula>0.01</formula>
    </cfRule>
    <cfRule type="cellIs" dxfId="9773" priority="12661" stopIfTrue="1" operator="greaterThan">
      <formula>0.01</formula>
    </cfRule>
    <cfRule type="cellIs" dxfId="9772" priority="12667" stopIfTrue="1" operator="lessThan">
      <formula>-0.01</formula>
    </cfRule>
    <cfRule type="cellIs" dxfId="9771" priority="11204" stopIfTrue="1" operator="lessThan">
      <formula>-0.01</formula>
    </cfRule>
    <cfRule type="cellIs" dxfId="9770" priority="11205" stopIfTrue="1" operator="greaterThan">
      <formula>0.01</formula>
    </cfRule>
    <cfRule type="cellIs" dxfId="9769" priority="11211" stopIfTrue="1" operator="lessThan">
      <formula>-0.01</formula>
    </cfRule>
    <cfRule type="cellIs" dxfId="9768" priority="11212" stopIfTrue="1" operator="greaterThan">
      <formula>0.01</formula>
    </cfRule>
    <cfRule type="cellIs" dxfId="9767" priority="11218" stopIfTrue="1" operator="lessThan">
      <formula>-0.01</formula>
    </cfRule>
    <cfRule type="cellIs" dxfId="9766" priority="12668" stopIfTrue="1" operator="greaterThan">
      <formula>0.01</formula>
    </cfRule>
    <cfRule type="cellIs" dxfId="9765" priority="12674" stopIfTrue="1" operator="lessThan">
      <formula>-0.01</formula>
    </cfRule>
    <cfRule type="cellIs" dxfId="9764" priority="11219" stopIfTrue="1" operator="greaterThan">
      <formula>0.01</formula>
    </cfRule>
    <cfRule type="cellIs" dxfId="9763" priority="11225" stopIfTrue="1" operator="lessThan">
      <formula>-0.01</formula>
    </cfRule>
    <cfRule type="cellIs" dxfId="9762" priority="11226" stopIfTrue="1" operator="greaterThan">
      <formula>0.01</formula>
    </cfRule>
    <cfRule type="cellIs" dxfId="9761" priority="11232" stopIfTrue="1" operator="lessThan">
      <formula>-0.01</formula>
    </cfRule>
    <cfRule type="cellIs" dxfId="9760" priority="11233" stopIfTrue="1" operator="greaterThan">
      <formula>0.01</formula>
    </cfRule>
    <cfRule type="cellIs" dxfId="9759" priority="13095" stopIfTrue="1" operator="greaterThan">
      <formula>0.01</formula>
    </cfRule>
    <cfRule type="cellIs" dxfId="9758" priority="13101" stopIfTrue="1" operator="lessThan">
      <formula>-0.01</formula>
    </cfRule>
    <cfRule type="cellIs" dxfId="9757" priority="11239" stopIfTrue="1" operator="lessThan">
      <formula>-0.01</formula>
    </cfRule>
    <cfRule type="cellIs" dxfId="9756" priority="11240" stopIfTrue="1" operator="greaterThan">
      <formula>0.01</formula>
    </cfRule>
    <cfRule type="cellIs" dxfId="9755" priority="11246" stopIfTrue="1" operator="lessThan">
      <formula>-0.01</formula>
    </cfRule>
    <cfRule type="cellIs" dxfId="9754" priority="11247" stopIfTrue="1" operator="greaterThan">
      <formula>0.01</formula>
    </cfRule>
    <cfRule type="cellIs" dxfId="9753" priority="11253" stopIfTrue="1" operator="lessThan">
      <formula>-0.01</formula>
    </cfRule>
    <cfRule type="cellIs" dxfId="9752" priority="12675" stopIfTrue="1" operator="greaterThan">
      <formula>0.01</formula>
    </cfRule>
    <cfRule type="cellIs" dxfId="9751" priority="12681" stopIfTrue="1" operator="lessThan">
      <formula>-0.01</formula>
    </cfRule>
    <cfRule type="cellIs" dxfId="9750" priority="11428" stopIfTrue="1" operator="lessThan">
      <formula>-0.01</formula>
    </cfRule>
    <cfRule type="cellIs" dxfId="9749" priority="11429" stopIfTrue="1" operator="greaterThan">
      <formula>0.01</formula>
    </cfRule>
    <cfRule type="cellIs" dxfId="9748" priority="13116" stopIfTrue="1" operator="greaterThan">
      <formula>0.01</formula>
    </cfRule>
    <cfRule type="cellIs" dxfId="9747" priority="13122" stopIfTrue="1" operator="lessThan">
      <formula>-0.01</formula>
    </cfRule>
    <cfRule type="cellIs" dxfId="9746" priority="11435" stopIfTrue="1" operator="lessThan">
      <formula>-0.01</formula>
    </cfRule>
    <cfRule type="cellIs" dxfId="9745" priority="12682" stopIfTrue="1" operator="greaterThan">
      <formula>0.01</formula>
    </cfRule>
    <cfRule type="cellIs" dxfId="9744" priority="12688" stopIfTrue="1" operator="lessThan">
      <formula>-0.01</formula>
    </cfRule>
    <cfRule type="cellIs" dxfId="9743" priority="11436" stopIfTrue="1" operator="greaterThan">
      <formula>0.01</formula>
    </cfRule>
    <cfRule type="cellIs" dxfId="9742" priority="11442" stopIfTrue="1" operator="lessThan">
      <formula>-0.01</formula>
    </cfRule>
    <cfRule type="cellIs" dxfId="9741" priority="11443" stopIfTrue="1" operator="greaterThan">
      <formula>0.01</formula>
    </cfRule>
    <cfRule type="cellIs" dxfId="9740" priority="11449" stopIfTrue="1" operator="lessThan">
      <formula>-0.01</formula>
    </cfRule>
    <cfRule type="cellIs" dxfId="9739" priority="12745" stopIfTrue="1" operator="greaterThan">
      <formula>0.01</formula>
    </cfRule>
    <cfRule type="cellIs" dxfId="9738" priority="12689" stopIfTrue="1" operator="greaterThan">
      <formula>0.01</formula>
    </cfRule>
    <cfRule type="cellIs" dxfId="9737" priority="13102" stopIfTrue="1" operator="greaterThan">
      <formula>0.01</formula>
    </cfRule>
    <cfRule type="cellIs" dxfId="9736" priority="12751" stopIfTrue="1" operator="lessThan">
      <formula>-0.01</formula>
    </cfRule>
    <cfRule type="cellIs" dxfId="9735" priority="11450" stopIfTrue="1" operator="greaterThan">
      <formula>0.01</formula>
    </cfRule>
    <cfRule type="cellIs" dxfId="9734" priority="11456" stopIfTrue="1" operator="lessThan">
      <formula>-0.01</formula>
    </cfRule>
    <cfRule type="cellIs" dxfId="9733" priority="11457" stopIfTrue="1" operator="greaterThan">
      <formula>0.01</formula>
    </cfRule>
    <cfRule type="cellIs" dxfId="9732" priority="11254" stopIfTrue="1" operator="greaterThan">
      <formula>0.01</formula>
    </cfRule>
    <cfRule type="cellIs" dxfId="9731" priority="13108" stopIfTrue="1" operator="lessThan">
      <formula>-0.01</formula>
    </cfRule>
    <cfRule type="cellIs" dxfId="9730" priority="12695" stopIfTrue="1" operator="lessThan">
      <formula>-0.01</formula>
    </cfRule>
    <cfRule type="cellIs" dxfId="9729" priority="11260" stopIfTrue="1" operator="lessThan">
      <formula>-0.01</formula>
    </cfRule>
    <cfRule type="cellIs" dxfId="9728" priority="11261" stopIfTrue="1" operator="greaterThan">
      <formula>0.01</formula>
    </cfRule>
    <cfRule type="cellIs" dxfId="9727" priority="11267" stopIfTrue="1" operator="lessThan">
      <formula>-0.01</formula>
    </cfRule>
    <cfRule type="cellIs" dxfId="9726" priority="11268" stopIfTrue="1" operator="greaterThan">
      <formula>0.01</formula>
    </cfRule>
    <cfRule type="cellIs" dxfId="9725" priority="11274" stopIfTrue="1" operator="lessThan">
      <formula>-0.01</formula>
    </cfRule>
    <cfRule type="cellIs" dxfId="9724" priority="12696" stopIfTrue="1" operator="greaterThan">
      <formula>0.01</formula>
    </cfRule>
    <cfRule type="cellIs" dxfId="9723" priority="12702" stopIfTrue="1" operator="lessThan">
      <formula>-0.01</formula>
    </cfRule>
    <cfRule type="cellIs" dxfId="9722" priority="11275" stopIfTrue="1" operator="greaterThan">
      <formula>0.01</formula>
    </cfRule>
    <cfRule type="cellIs" dxfId="9721" priority="11281" stopIfTrue="1" operator="lessThan">
      <formula>-0.01</formula>
    </cfRule>
    <cfRule type="cellIs" dxfId="9720" priority="11282" stopIfTrue="1" operator="greaterThan">
      <formula>0.01</formula>
    </cfRule>
    <cfRule type="cellIs" dxfId="9719" priority="11288" stopIfTrue="1" operator="lessThan">
      <formula>-0.01</formula>
    </cfRule>
    <cfRule type="cellIs" dxfId="9718" priority="11289" stopIfTrue="1" operator="greaterThan">
      <formula>0.01</formula>
    </cfRule>
    <cfRule type="cellIs" dxfId="9717" priority="12703" stopIfTrue="1" operator="greaterThan">
      <formula>0.01</formula>
    </cfRule>
    <cfRule type="cellIs" dxfId="9716" priority="12709" stopIfTrue="1" operator="lessThan">
      <formula>-0.01</formula>
    </cfRule>
    <cfRule type="cellIs" dxfId="9715" priority="11295" stopIfTrue="1" operator="lessThan">
      <formula>-0.01</formula>
    </cfRule>
    <cfRule type="cellIs" dxfId="9714" priority="11296" stopIfTrue="1" operator="greaterThan">
      <formula>0.01</formula>
    </cfRule>
    <cfRule type="cellIs" dxfId="9713" priority="11302" stopIfTrue="1" operator="lessThan">
      <formula>-0.01</formula>
    </cfRule>
    <cfRule type="cellIs" dxfId="9712" priority="11303" stopIfTrue="1" operator="greaterThan">
      <formula>0.01</formula>
    </cfRule>
    <cfRule type="cellIs" dxfId="9711" priority="11309" stopIfTrue="1" operator="lessThan">
      <formula>-0.01</formula>
    </cfRule>
    <cfRule type="cellIs" dxfId="9710" priority="13109" stopIfTrue="1" operator="greaterThan">
      <formula>0.01</formula>
    </cfRule>
    <cfRule type="cellIs" dxfId="9709" priority="13221" stopIfTrue="1" operator="greaterThan">
      <formula>0.01</formula>
    </cfRule>
    <cfRule type="cellIs" dxfId="9708" priority="11310" stopIfTrue="1" operator="greaterThan">
      <formula>0.01</formula>
    </cfRule>
    <cfRule type="cellIs" dxfId="9707" priority="11316" stopIfTrue="1" operator="lessThan">
      <formula>-0.01</formula>
    </cfRule>
    <cfRule type="cellIs" dxfId="9706" priority="11317" stopIfTrue="1" operator="greaterThan">
      <formula>0.01</formula>
    </cfRule>
    <cfRule type="cellIs" dxfId="9705" priority="11323" stopIfTrue="1" operator="lessThan">
      <formula>-0.01</formula>
    </cfRule>
    <cfRule type="cellIs" dxfId="9704" priority="11324" stopIfTrue="1" operator="greaterThan">
      <formula>0.01</formula>
    </cfRule>
    <cfRule type="cellIs" dxfId="9703" priority="12710" stopIfTrue="1" operator="greaterThan">
      <formula>0.01</formula>
    </cfRule>
    <cfRule type="cellIs" dxfId="9702" priority="12716" stopIfTrue="1" operator="lessThan">
      <formula>-0.01</formula>
    </cfRule>
    <cfRule type="cellIs" dxfId="9701" priority="11330" stopIfTrue="1" operator="lessThan">
      <formula>-0.01</formula>
    </cfRule>
    <cfRule type="cellIs" dxfId="9700" priority="11331" stopIfTrue="1" operator="greaterThan">
      <formula>0.01</formula>
    </cfRule>
    <cfRule type="cellIs" dxfId="9699" priority="11337" stopIfTrue="1" operator="lessThan">
      <formula>-0.01</formula>
    </cfRule>
    <cfRule type="cellIs" dxfId="9698" priority="11338" stopIfTrue="1" operator="greaterThan">
      <formula>0.01</formula>
    </cfRule>
    <cfRule type="cellIs" dxfId="9697" priority="11344" stopIfTrue="1" operator="lessThan">
      <formula>-0.01</formula>
    </cfRule>
    <cfRule type="cellIs" dxfId="9696" priority="12717" stopIfTrue="1" operator="greaterThan">
      <formula>0.01</formula>
    </cfRule>
    <cfRule type="cellIs" dxfId="9695" priority="12723" stopIfTrue="1" operator="lessThan">
      <formula>-0.01</formula>
    </cfRule>
    <cfRule type="cellIs" dxfId="9694" priority="11345" stopIfTrue="1" operator="greaterThan">
      <formula>0.01</formula>
    </cfRule>
    <cfRule type="cellIs" dxfId="9693" priority="11351" stopIfTrue="1" operator="lessThan">
      <formula>-0.01</formula>
    </cfRule>
    <cfRule type="cellIs" dxfId="9692" priority="11352" stopIfTrue="1" operator="greaterThan">
      <formula>0.01</formula>
    </cfRule>
    <cfRule type="cellIs" dxfId="9691" priority="11358" stopIfTrue="1" operator="lessThan">
      <formula>-0.01</formula>
    </cfRule>
    <cfRule type="cellIs" dxfId="9690" priority="11359" stopIfTrue="1" operator="greaterThan">
      <formula>0.01</formula>
    </cfRule>
    <cfRule type="cellIs" dxfId="9689" priority="12724" stopIfTrue="1" operator="greaterThan">
      <formula>0.01</formula>
    </cfRule>
    <cfRule type="cellIs" dxfId="9688" priority="13227" stopIfTrue="1" operator="lessThan">
      <formula>-0.01</formula>
    </cfRule>
    <cfRule type="cellIs" dxfId="9687" priority="11365" stopIfTrue="1" operator="lessThan">
      <formula>-0.01</formula>
    </cfRule>
    <cfRule type="cellIs" dxfId="9686" priority="11366" stopIfTrue="1" operator="greaterThan">
      <formula>0.01</formula>
    </cfRule>
    <cfRule type="cellIs" dxfId="9685" priority="11372" stopIfTrue="1" operator="lessThan">
      <formula>-0.01</formula>
    </cfRule>
    <cfRule type="cellIs" dxfId="9684" priority="11373" stopIfTrue="1" operator="greaterThan">
      <formula>0.01</formula>
    </cfRule>
    <cfRule type="cellIs" dxfId="9683" priority="11379" stopIfTrue="1" operator="lessThan">
      <formula>-0.01</formula>
    </cfRule>
    <cfRule type="cellIs" dxfId="9682" priority="13115" stopIfTrue="1" operator="lessThan">
      <formula>-0.01</formula>
    </cfRule>
    <cfRule type="cellIs" dxfId="9681" priority="12730" stopIfTrue="1" operator="lessThan">
      <formula>-0.01</formula>
    </cfRule>
    <cfRule type="cellIs" dxfId="9680" priority="11380" stopIfTrue="1" operator="greaterThan">
      <formula>0.01</formula>
    </cfRule>
    <cfRule type="cellIs" dxfId="9679" priority="11386" stopIfTrue="1" operator="lessThan">
      <formula>-0.01</formula>
    </cfRule>
    <cfRule type="cellIs" dxfId="9678" priority="11387" stopIfTrue="1" operator="greaterThan">
      <formula>0.01</formula>
    </cfRule>
    <cfRule type="cellIs" dxfId="9677" priority="11393" stopIfTrue="1" operator="lessThan">
      <formula>-0.01</formula>
    </cfRule>
    <cfRule type="cellIs" dxfId="9676" priority="11394" stopIfTrue="1" operator="greaterThan">
      <formula>0.01</formula>
    </cfRule>
    <cfRule type="cellIs" dxfId="9675" priority="12731" stopIfTrue="1" operator="greaterThan">
      <formula>0.01</formula>
    </cfRule>
    <cfRule type="cellIs" dxfId="9674" priority="12737" stopIfTrue="1" operator="lessThan">
      <formula>-0.01</formula>
    </cfRule>
    <cfRule type="cellIs" dxfId="9673" priority="11400" stopIfTrue="1" operator="lessThan">
      <formula>-0.01</formula>
    </cfRule>
    <cfRule type="cellIs" dxfId="9672" priority="11401" stopIfTrue="1" operator="greaterThan">
      <formula>0.01</formula>
    </cfRule>
    <cfRule type="cellIs" dxfId="9671" priority="11407" stopIfTrue="1" operator="lessThan">
      <formula>-0.01</formula>
    </cfRule>
    <cfRule type="cellIs" dxfId="9670" priority="11408" stopIfTrue="1" operator="greaterThan">
      <formula>0.01</formula>
    </cfRule>
    <cfRule type="cellIs" dxfId="9669" priority="11414" stopIfTrue="1" operator="lessThan">
      <formula>-0.01</formula>
    </cfRule>
    <cfRule type="cellIs" dxfId="9668" priority="12738" stopIfTrue="1" operator="greaterThan">
      <formula>0.01</formula>
    </cfRule>
    <cfRule type="cellIs" dxfId="9667" priority="12744" stopIfTrue="1" operator="lessThan">
      <formula>-0.01</formula>
    </cfRule>
    <cfRule type="cellIs" dxfId="9666" priority="11415" stopIfTrue="1" operator="greaterThan">
      <formula>0.01</formula>
    </cfRule>
    <cfRule type="cellIs" dxfId="9665" priority="11421" stopIfTrue="1" operator="lessThan">
      <formula>-0.01</formula>
    </cfRule>
    <cfRule type="cellIs" dxfId="9664" priority="11422" stopIfTrue="1" operator="greaterThan">
      <formula>0.01</formula>
    </cfRule>
  </conditionalFormatting>
  <conditionalFormatting sqref="J839">
    <cfRule type="cellIs" dxfId="9663" priority="1579" stopIfTrue="1" operator="lessThan">
      <formula>-0.01</formula>
    </cfRule>
    <cfRule type="cellIs" dxfId="9662" priority="1580" stopIfTrue="1" operator="greaterThan">
      <formula>0.01</formula>
    </cfRule>
    <cfRule type="cellIs" dxfId="9661" priority="1586" stopIfTrue="1" operator="lessThan">
      <formula>-0.01</formula>
    </cfRule>
    <cfRule type="cellIs" dxfId="9660" priority="1587" stopIfTrue="1" operator="greaterThan">
      <formula>0.01</formula>
    </cfRule>
    <cfRule type="cellIs" dxfId="9659" priority="1593" stopIfTrue="1" operator="lessThan">
      <formula>-0.01</formula>
    </cfRule>
    <cfRule type="cellIs" dxfId="9658" priority="1594" stopIfTrue="1" operator="greaterThan">
      <formula>0.01</formula>
    </cfRule>
    <cfRule type="cellIs" dxfId="9657" priority="1600" stopIfTrue="1" operator="lessThan">
      <formula>-0.01</formula>
    </cfRule>
    <cfRule type="cellIs" dxfId="9656" priority="1601" stopIfTrue="1" operator="greaterThan">
      <formula>0.01</formula>
    </cfRule>
    <cfRule type="cellIs" dxfId="9655" priority="1607" stopIfTrue="1" operator="lessThan">
      <formula>-0.01</formula>
    </cfRule>
    <cfRule type="cellIs" dxfId="9654" priority="1608" stopIfTrue="1" operator="greaterThan">
      <formula>0.01</formula>
    </cfRule>
    <cfRule type="cellIs" dxfId="9653" priority="1614" stopIfTrue="1" operator="lessThan">
      <formula>-0.01</formula>
    </cfRule>
    <cfRule type="cellIs" dxfId="9652" priority="18" stopIfTrue="1" operator="lessThan">
      <formula>-0.01</formula>
    </cfRule>
    <cfRule type="cellIs" dxfId="9651" priority="19" stopIfTrue="1" operator="greaterThan">
      <formula>0.01</formula>
    </cfRule>
    <cfRule type="cellIs" dxfId="9650" priority="1615" stopIfTrue="1" operator="greaterThan">
      <formula>0.01</formula>
    </cfRule>
    <cfRule type="cellIs" dxfId="9649" priority="1621" stopIfTrue="1" operator="lessThan">
      <formula>-0.01</formula>
    </cfRule>
    <cfRule type="cellIs" dxfId="9648" priority="1622" stopIfTrue="1" operator="greaterThan">
      <formula>0.01</formula>
    </cfRule>
    <cfRule type="cellIs" dxfId="9647" priority="1628" stopIfTrue="1" operator="lessThan">
      <formula>-0.01</formula>
    </cfRule>
    <cfRule type="cellIs" dxfId="9646" priority="1629" stopIfTrue="1" operator="greaterThan">
      <formula>0.01</formula>
    </cfRule>
    <cfRule type="cellIs" dxfId="9645" priority="25" stopIfTrue="1" operator="lessThan">
      <formula>-0.01</formula>
    </cfRule>
    <cfRule type="cellIs" dxfId="9644" priority="26" stopIfTrue="1" operator="greaterThan">
      <formula>0.01</formula>
    </cfRule>
    <cfRule type="cellIs" dxfId="9643" priority="1635" stopIfTrue="1" operator="lessThan">
      <formula>-0.01</formula>
    </cfRule>
    <cfRule type="cellIs" dxfId="9642" priority="1636" stopIfTrue="1" operator="greaterThan">
      <formula>0.01</formula>
    </cfRule>
    <cfRule type="cellIs" dxfId="9641" priority="1642" stopIfTrue="1" operator="lessThan">
      <formula>-0.01</formula>
    </cfRule>
    <cfRule type="cellIs" dxfId="9640" priority="1643" stopIfTrue="1" operator="greaterThan">
      <formula>0.01</formula>
    </cfRule>
    <cfRule type="cellIs" dxfId="9639" priority="1649" stopIfTrue="1" operator="lessThan">
      <formula>-0.01</formula>
    </cfRule>
    <cfRule type="cellIs" dxfId="9638" priority="32" stopIfTrue="1" operator="lessThan">
      <formula>-0.01</formula>
    </cfRule>
    <cfRule type="cellIs" dxfId="9637" priority="33" stopIfTrue="1" operator="greaterThan">
      <formula>0.01</formula>
    </cfRule>
    <cfRule type="cellIs" dxfId="9636" priority="1650" stopIfTrue="1" operator="greaterThan">
      <formula>0.01</formula>
    </cfRule>
    <cfRule type="cellIs" dxfId="9635" priority="1656" stopIfTrue="1" operator="lessThan">
      <formula>-0.01</formula>
    </cfRule>
    <cfRule type="cellIs" dxfId="9634" priority="1657" stopIfTrue="1" operator="greaterThan">
      <formula>0.01</formula>
    </cfRule>
    <cfRule type="cellIs" dxfId="9633" priority="1663" stopIfTrue="1" operator="lessThan">
      <formula>-0.01</formula>
    </cfRule>
    <cfRule type="cellIs" dxfId="9632" priority="1664" stopIfTrue="1" operator="greaterThan">
      <formula>0.01</formula>
    </cfRule>
    <cfRule type="cellIs" dxfId="9631" priority="39" stopIfTrue="1" operator="lessThan">
      <formula>-0.01</formula>
    </cfRule>
    <cfRule type="cellIs" dxfId="9630" priority="40" stopIfTrue="1" operator="greaterThan">
      <formula>0.01</formula>
    </cfRule>
    <cfRule type="cellIs" dxfId="9629" priority="1670" stopIfTrue="1" operator="lessThan">
      <formula>-0.01</formula>
    </cfRule>
    <cfRule type="cellIs" dxfId="9628" priority="1671" stopIfTrue="1" operator="greaterThan">
      <formula>0.01</formula>
    </cfRule>
    <cfRule type="cellIs" dxfId="9627" priority="1677" stopIfTrue="1" operator="lessThan">
      <formula>-0.01</formula>
    </cfRule>
    <cfRule type="cellIs" dxfId="9626" priority="1678" stopIfTrue="1" operator="greaterThan">
      <formula>0.01</formula>
    </cfRule>
    <cfRule type="cellIs" dxfId="9625" priority="1684" stopIfTrue="1" operator="lessThan">
      <formula>-0.01</formula>
    </cfRule>
    <cfRule type="cellIs" dxfId="9624" priority="46" stopIfTrue="1" operator="lessThan">
      <formula>-0.01</formula>
    </cfRule>
    <cfRule type="cellIs" dxfId="9623" priority="47" stopIfTrue="1" operator="greaterThan">
      <formula>0.01</formula>
    </cfRule>
    <cfRule type="cellIs" dxfId="9622" priority="1685" stopIfTrue="1" operator="greaterThan">
      <formula>0.01</formula>
    </cfRule>
    <cfRule type="cellIs" dxfId="9621" priority="1691" stopIfTrue="1" operator="lessThan">
      <formula>-0.01</formula>
    </cfRule>
    <cfRule type="cellIs" dxfId="9620" priority="1692" stopIfTrue="1" operator="greaterThan">
      <formula>0.01</formula>
    </cfRule>
    <cfRule type="cellIs" dxfId="9619" priority="1698" stopIfTrue="1" operator="lessThan">
      <formula>-0.01</formula>
    </cfRule>
    <cfRule type="cellIs" dxfId="9618" priority="1699" stopIfTrue="1" operator="greaterThan">
      <formula>0.01</formula>
    </cfRule>
    <cfRule type="cellIs" dxfId="9617" priority="53" stopIfTrue="1" operator="lessThan">
      <formula>-0.01</formula>
    </cfRule>
    <cfRule type="cellIs" dxfId="9616" priority="54" stopIfTrue="1" operator="greaterThan">
      <formula>0.01</formula>
    </cfRule>
    <cfRule type="cellIs" dxfId="9615" priority="1705" stopIfTrue="1" operator="lessThan">
      <formula>-0.01</formula>
    </cfRule>
    <cfRule type="cellIs" dxfId="9614" priority="1706" stopIfTrue="1" operator="greaterThan">
      <formula>0.01</formula>
    </cfRule>
    <cfRule type="cellIs" dxfId="9613" priority="1712" stopIfTrue="1" operator="lessThan">
      <formula>-0.01</formula>
    </cfRule>
    <cfRule type="cellIs" dxfId="9612" priority="1713" stopIfTrue="1" operator="greaterThan">
      <formula>0.01</formula>
    </cfRule>
    <cfRule type="cellIs" dxfId="9611" priority="1719" stopIfTrue="1" operator="lessThan">
      <formula>-0.01</formula>
    </cfRule>
    <cfRule type="cellIs" dxfId="9610" priority="60" stopIfTrue="1" operator="lessThan">
      <formula>-0.01</formula>
    </cfRule>
    <cfRule type="cellIs" dxfId="9609" priority="61" stopIfTrue="1" operator="greaterThan">
      <formula>0.01</formula>
    </cfRule>
    <cfRule type="cellIs" dxfId="9608" priority="1720" stopIfTrue="1" operator="greaterThan">
      <formula>0.01</formula>
    </cfRule>
    <cfRule type="cellIs" dxfId="9607" priority="1726" stopIfTrue="1" operator="lessThan">
      <formula>-0.01</formula>
    </cfRule>
    <cfRule type="cellIs" dxfId="9606" priority="1727" stopIfTrue="1" operator="greaterThan">
      <formula>0.01</formula>
    </cfRule>
    <cfRule type="cellIs" dxfId="9605" priority="1733" stopIfTrue="1" operator="lessThan">
      <formula>-0.01</formula>
    </cfRule>
    <cfRule type="cellIs" dxfId="9604" priority="1734" stopIfTrue="1" operator="greaterThan">
      <formula>0.01</formula>
    </cfRule>
    <cfRule type="cellIs" dxfId="9603" priority="67" stopIfTrue="1" operator="lessThan">
      <formula>-0.01</formula>
    </cfRule>
    <cfRule type="cellIs" dxfId="9602" priority="68" stopIfTrue="1" operator="greaterThan">
      <formula>0.01</formula>
    </cfRule>
    <cfRule type="cellIs" dxfId="9601" priority="1740" stopIfTrue="1" operator="lessThan">
      <formula>-0.01</formula>
    </cfRule>
    <cfRule type="cellIs" dxfId="9600" priority="1741" stopIfTrue="1" operator="greaterThan">
      <formula>0.01</formula>
    </cfRule>
    <cfRule type="cellIs" dxfId="9599" priority="1747" stopIfTrue="1" operator="lessThan">
      <formula>-0.01</formula>
    </cfRule>
    <cfRule type="cellIs" dxfId="9598" priority="1748" stopIfTrue="1" operator="greaterThan">
      <formula>0.01</formula>
    </cfRule>
    <cfRule type="cellIs" dxfId="9597" priority="1754" stopIfTrue="1" operator="lessThan">
      <formula>-0.01</formula>
    </cfRule>
    <cfRule type="cellIs" dxfId="9596" priority="74" stopIfTrue="1" operator="lessThan">
      <formula>-0.01</formula>
    </cfRule>
    <cfRule type="cellIs" dxfId="9595" priority="75" stopIfTrue="1" operator="greaterThan">
      <formula>0.01</formula>
    </cfRule>
    <cfRule type="cellIs" dxfId="9594" priority="1755" stopIfTrue="1" operator="greaterThan">
      <formula>0.01</formula>
    </cfRule>
    <cfRule type="cellIs" dxfId="9593" priority="1761" stopIfTrue="1" operator="lessThan">
      <formula>-0.01</formula>
    </cfRule>
    <cfRule type="cellIs" dxfId="9592" priority="1762" stopIfTrue="1" operator="greaterThan">
      <formula>0.01</formula>
    </cfRule>
    <cfRule type="cellIs" dxfId="9591" priority="1768" stopIfTrue="1" operator="lessThan">
      <formula>-0.01</formula>
    </cfRule>
    <cfRule type="cellIs" dxfId="9590" priority="1769" stopIfTrue="1" operator="greaterThan">
      <formula>0.01</formula>
    </cfRule>
    <cfRule type="cellIs" dxfId="9589" priority="81" stopIfTrue="1" operator="lessThan">
      <formula>-0.01</formula>
    </cfRule>
    <cfRule type="cellIs" dxfId="9588" priority="82" stopIfTrue="1" operator="greaterThan">
      <formula>0.01</formula>
    </cfRule>
    <cfRule type="cellIs" dxfId="9587" priority="1775" stopIfTrue="1" operator="lessThan">
      <formula>-0.01</formula>
    </cfRule>
    <cfRule type="cellIs" dxfId="9586" priority="1776" stopIfTrue="1" operator="greaterThan">
      <formula>0.01</formula>
    </cfRule>
    <cfRule type="cellIs" dxfId="9585" priority="1782" stopIfTrue="1" operator="lessThan">
      <formula>-0.01</formula>
    </cfRule>
    <cfRule type="cellIs" dxfId="9584" priority="1783" stopIfTrue="1" operator="greaterThan">
      <formula>0.01</formula>
    </cfRule>
    <cfRule type="cellIs" dxfId="9583" priority="1789" stopIfTrue="1" operator="lessThan">
      <formula>-0.01</formula>
    </cfRule>
    <cfRule type="cellIs" dxfId="9582" priority="88" stopIfTrue="1" operator="lessThan">
      <formula>-0.01</formula>
    </cfRule>
    <cfRule type="cellIs" dxfId="9581" priority="89" stopIfTrue="1" operator="greaterThan">
      <formula>0.01</formula>
    </cfRule>
    <cfRule type="cellIs" dxfId="9580" priority="1790" stopIfTrue="1" operator="greaterThan">
      <formula>0.01</formula>
    </cfRule>
    <cfRule type="cellIs" dxfId="9579" priority="1796" stopIfTrue="1" operator="lessThan">
      <formula>-0.01</formula>
    </cfRule>
    <cfRule type="cellIs" dxfId="9578" priority="1797" stopIfTrue="1" operator="greaterThan">
      <formula>0.01</formula>
    </cfRule>
    <cfRule type="cellIs" dxfId="9577" priority="1803" stopIfTrue="1" operator="lessThan">
      <formula>-0.01</formula>
    </cfRule>
    <cfRule type="cellIs" dxfId="9576" priority="95" stopIfTrue="1" operator="lessThan">
      <formula>-0.01</formula>
    </cfRule>
    <cfRule type="cellIs" dxfId="9575" priority="96" stopIfTrue="1" operator="greaterThan">
      <formula>0.01</formula>
    </cfRule>
    <cfRule type="cellIs" dxfId="9574" priority="1804" stopIfTrue="1" operator="greaterThan">
      <formula>0.01</formula>
    </cfRule>
    <cfRule type="cellIs" dxfId="9573" priority="1810" stopIfTrue="1" operator="lessThan">
      <formula>-0.01</formula>
    </cfRule>
    <cfRule type="cellIs" dxfId="9572" priority="102" stopIfTrue="1" operator="lessThan">
      <formula>-0.01</formula>
    </cfRule>
    <cfRule type="cellIs" dxfId="9571" priority="103" stopIfTrue="1" operator="greaterThan">
      <formula>0.01</formula>
    </cfRule>
    <cfRule type="cellIs" dxfId="9570" priority="1811" stopIfTrue="1" operator="greaterThan">
      <formula>0.01</formula>
    </cfRule>
    <cfRule type="cellIs" dxfId="9569" priority="1817" stopIfTrue="1" operator="lessThan">
      <formula>-0.01</formula>
    </cfRule>
    <cfRule type="cellIs" dxfId="9568" priority="1818" stopIfTrue="1" operator="greaterThan">
      <formula>0.01</formula>
    </cfRule>
    <cfRule type="cellIs" dxfId="9567" priority="1824" stopIfTrue="1" operator="lessThan">
      <formula>-0.01</formula>
    </cfRule>
    <cfRule type="cellIs" dxfId="9566" priority="1825" stopIfTrue="1" operator="greaterThan">
      <formula>0.01</formula>
    </cfRule>
    <cfRule type="cellIs" dxfId="9565" priority="109" stopIfTrue="1" operator="lessThan">
      <formula>-0.01</formula>
    </cfRule>
    <cfRule type="cellIs" dxfId="9564" priority="110" stopIfTrue="1" operator="greaterThan">
      <formula>0.01</formula>
    </cfRule>
    <cfRule type="cellIs" dxfId="9563" priority="1831" stopIfTrue="1" operator="lessThan">
      <formula>-0.01</formula>
    </cfRule>
    <cfRule type="cellIs" dxfId="9562" priority="1832" stopIfTrue="1" operator="greaterThan">
      <formula>0.01</formula>
    </cfRule>
    <cfRule type="cellIs" dxfId="9561" priority="1838" stopIfTrue="1" operator="lessThan">
      <formula>-0.01</formula>
    </cfRule>
    <cfRule type="cellIs" dxfId="9560" priority="1839" stopIfTrue="1" operator="greaterThan">
      <formula>0.01</formula>
    </cfRule>
    <cfRule type="cellIs" dxfId="9559" priority="116" stopIfTrue="1" operator="lessThan">
      <formula>-0.01</formula>
    </cfRule>
    <cfRule type="cellIs" dxfId="9558" priority="117" stopIfTrue="1" operator="greaterThan">
      <formula>0.01</formula>
    </cfRule>
    <cfRule type="cellIs" dxfId="9557" priority="1845" stopIfTrue="1" operator="lessThan">
      <formula>-0.01</formula>
    </cfRule>
    <cfRule type="cellIs" dxfId="9556" priority="1846" stopIfTrue="1" operator="greaterThan">
      <formula>0.01</formula>
    </cfRule>
    <cfRule type="cellIs" dxfId="9555" priority="1852" stopIfTrue="1" operator="lessThan">
      <formula>-0.01</formula>
    </cfRule>
    <cfRule type="cellIs" dxfId="9554" priority="1853" stopIfTrue="1" operator="greaterThan">
      <formula>0.01</formula>
    </cfRule>
    <cfRule type="cellIs" dxfId="9553" priority="1859" stopIfTrue="1" operator="lessThan">
      <formula>-0.01</formula>
    </cfRule>
    <cfRule type="cellIs" dxfId="9552" priority="123" stopIfTrue="1" operator="lessThan">
      <formula>-0.01</formula>
    </cfRule>
    <cfRule type="cellIs" dxfId="9551" priority="124" stopIfTrue="1" operator="greaterThan">
      <formula>0.01</formula>
    </cfRule>
    <cfRule type="cellIs" dxfId="9550" priority="1860" stopIfTrue="1" operator="greaterThan">
      <formula>0.01</formula>
    </cfRule>
    <cfRule type="cellIs" dxfId="9549" priority="1866" stopIfTrue="1" operator="lessThan">
      <formula>-0.01</formula>
    </cfRule>
    <cfRule type="cellIs" dxfId="9548" priority="1867" stopIfTrue="1" operator="greaterThan">
      <formula>0.01</formula>
    </cfRule>
    <cfRule type="cellIs" dxfId="9547" priority="130" stopIfTrue="1" operator="lessThan">
      <formula>-0.01</formula>
    </cfRule>
    <cfRule type="cellIs" dxfId="9546" priority="131" stopIfTrue="1" operator="greaterThan">
      <formula>0.01</formula>
    </cfRule>
    <cfRule type="cellIs" dxfId="9545" priority="1873" stopIfTrue="1" operator="lessThan">
      <formula>-0.01</formula>
    </cfRule>
    <cfRule type="cellIs" dxfId="9544" priority="1874" stopIfTrue="1" operator="greaterThan">
      <formula>0.01</formula>
    </cfRule>
    <cfRule type="cellIs" dxfId="9543" priority="1880" stopIfTrue="1" operator="lessThan">
      <formula>-0.01</formula>
    </cfRule>
    <cfRule type="cellIs" dxfId="9542" priority="1881" stopIfTrue="1" operator="greaterThan">
      <formula>0.01</formula>
    </cfRule>
    <cfRule type="cellIs" dxfId="9541" priority="137" stopIfTrue="1" operator="lessThan">
      <formula>-0.01</formula>
    </cfRule>
    <cfRule type="cellIs" dxfId="9540" priority="138" stopIfTrue="1" operator="greaterThan">
      <formula>0.01</formula>
    </cfRule>
    <cfRule type="cellIs" dxfId="9539" priority="1887" stopIfTrue="1" operator="lessThan">
      <formula>-0.01</formula>
    </cfRule>
    <cfRule type="cellIs" dxfId="9538" priority="1888" stopIfTrue="1" operator="greaterThan">
      <formula>0.01</formula>
    </cfRule>
    <cfRule type="cellIs" dxfId="9537" priority="1894" stopIfTrue="1" operator="lessThan">
      <formula>-0.01</formula>
    </cfRule>
    <cfRule type="cellIs" dxfId="9536" priority="1895" stopIfTrue="1" operator="greaterThan">
      <formula>0.01</formula>
    </cfRule>
    <cfRule type="cellIs" dxfId="9535" priority="144" stopIfTrue="1" operator="lessThan">
      <formula>-0.01</formula>
    </cfRule>
    <cfRule type="cellIs" dxfId="9534" priority="145" stopIfTrue="1" operator="greaterThan">
      <formula>0.01</formula>
    </cfRule>
    <cfRule type="cellIs" dxfId="9533" priority="1901" stopIfTrue="1" operator="lessThan">
      <formula>-0.01</formula>
    </cfRule>
    <cfRule type="cellIs" dxfId="9532" priority="1902" stopIfTrue="1" operator="greaterThan">
      <formula>0.01</formula>
    </cfRule>
    <cfRule type="cellIs" dxfId="9531" priority="1908" stopIfTrue="1" operator="lessThan">
      <formula>-0.01</formula>
    </cfRule>
    <cfRule type="cellIs" dxfId="9530" priority="1909" stopIfTrue="1" operator="greaterThan">
      <formula>0.01</formula>
    </cfRule>
    <cfRule type="cellIs" dxfId="9529" priority="1915" stopIfTrue="1" operator="lessThan">
      <formula>-0.01</formula>
    </cfRule>
    <cfRule type="cellIs" dxfId="9528" priority="151" stopIfTrue="1" operator="lessThan">
      <formula>-0.01</formula>
    </cfRule>
    <cfRule type="cellIs" dxfId="9527" priority="152" stopIfTrue="1" operator="greaterThan">
      <formula>0.01</formula>
    </cfRule>
    <cfRule type="cellIs" dxfId="9526" priority="1916" stopIfTrue="1" operator="greaterThan">
      <formula>0.01</formula>
    </cfRule>
    <cfRule type="cellIs" dxfId="9525" priority="1922" stopIfTrue="1" operator="lessThan">
      <formula>-0.01</formula>
    </cfRule>
    <cfRule type="cellIs" dxfId="9524" priority="1923" stopIfTrue="1" operator="greaterThan">
      <formula>0.01</formula>
    </cfRule>
    <cfRule type="cellIs" dxfId="9523" priority="158" stopIfTrue="1" operator="lessThan">
      <formula>-0.01</formula>
    </cfRule>
    <cfRule type="cellIs" dxfId="9522" priority="159" stopIfTrue="1" operator="greaterThan">
      <formula>0.01</formula>
    </cfRule>
    <cfRule type="cellIs" dxfId="9521" priority="1929" stopIfTrue="1" operator="lessThan">
      <formula>-0.01</formula>
    </cfRule>
    <cfRule type="cellIs" dxfId="9520" priority="1930" stopIfTrue="1" operator="greaterThan">
      <formula>0.01</formula>
    </cfRule>
    <cfRule type="cellIs" dxfId="9519" priority="1936" stopIfTrue="1" operator="lessThan">
      <formula>-0.01</formula>
    </cfRule>
    <cfRule type="cellIs" dxfId="9518" priority="1937" stopIfTrue="1" operator="greaterThan">
      <formula>0.01</formula>
    </cfRule>
    <cfRule type="cellIs" dxfId="9517" priority="1943" stopIfTrue="1" operator="lessThan">
      <formula>-0.01</formula>
    </cfRule>
    <cfRule type="cellIs" dxfId="9516" priority="165" stopIfTrue="1" operator="lessThan">
      <formula>-0.01</formula>
    </cfRule>
    <cfRule type="cellIs" dxfId="9515" priority="166" stopIfTrue="1" operator="greaterThan">
      <formula>0.01</formula>
    </cfRule>
    <cfRule type="cellIs" dxfId="9514" priority="1944" stopIfTrue="1" operator="greaterThan">
      <formula>0.01</formula>
    </cfRule>
    <cfRule type="cellIs" dxfId="9513" priority="1950" stopIfTrue="1" operator="lessThan">
      <formula>-0.01</formula>
    </cfRule>
    <cfRule type="cellIs" dxfId="9512" priority="1951" stopIfTrue="1" operator="greaterThan">
      <formula>0.01</formula>
    </cfRule>
    <cfRule type="cellIs" dxfId="9511" priority="1957" stopIfTrue="1" operator="lessThan">
      <formula>-0.01</formula>
    </cfRule>
    <cfRule type="cellIs" dxfId="9510" priority="1958" stopIfTrue="1" operator="greaterThan">
      <formula>0.01</formula>
    </cfRule>
    <cfRule type="cellIs" dxfId="9509" priority="172" stopIfTrue="1" operator="lessThan">
      <formula>-0.01</formula>
    </cfRule>
    <cfRule type="cellIs" dxfId="9508" priority="173" stopIfTrue="1" operator="greaterThan">
      <formula>0.01</formula>
    </cfRule>
    <cfRule type="cellIs" dxfId="9507" priority="1964" stopIfTrue="1" operator="lessThan">
      <formula>-0.01</formula>
    </cfRule>
    <cfRule type="cellIs" dxfId="9506" priority="1965" stopIfTrue="1" operator="greaterThan">
      <formula>0.01</formula>
    </cfRule>
    <cfRule type="cellIs" dxfId="9505" priority="1971" stopIfTrue="1" operator="lessThan">
      <formula>-0.01</formula>
    </cfRule>
    <cfRule type="cellIs" dxfId="9504" priority="1972" stopIfTrue="1" operator="greaterThan">
      <formula>0.01</formula>
    </cfRule>
    <cfRule type="cellIs" dxfId="9503" priority="1978" stopIfTrue="1" operator="lessThan">
      <formula>-0.01</formula>
    </cfRule>
    <cfRule type="cellIs" dxfId="9502" priority="179" stopIfTrue="1" operator="lessThan">
      <formula>-0.01</formula>
    </cfRule>
    <cfRule type="cellIs" dxfId="9501" priority="180" stopIfTrue="1" operator="greaterThan">
      <formula>0.01</formula>
    </cfRule>
    <cfRule type="cellIs" dxfId="9500" priority="1979" stopIfTrue="1" operator="greaterThan">
      <formula>0.01</formula>
    </cfRule>
    <cfRule type="cellIs" dxfId="9499" priority="1985" stopIfTrue="1" operator="lessThan">
      <formula>-0.01</formula>
    </cfRule>
    <cfRule type="cellIs" dxfId="9498" priority="1986" stopIfTrue="1" operator="greaterThan">
      <formula>0.01</formula>
    </cfRule>
    <cfRule type="cellIs" dxfId="9497" priority="1992" stopIfTrue="1" operator="lessThan">
      <formula>-0.01</formula>
    </cfRule>
    <cfRule type="cellIs" dxfId="9496" priority="1993" stopIfTrue="1" operator="greaterThan">
      <formula>0.01</formula>
    </cfRule>
    <cfRule type="cellIs" dxfId="9495" priority="186" stopIfTrue="1" operator="lessThan">
      <formula>-0.01</formula>
    </cfRule>
    <cfRule type="cellIs" dxfId="9494" priority="187" stopIfTrue="1" operator="greaterThan">
      <formula>0.01</formula>
    </cfRule>
    <cfRule type="cellIs" dxfId="9493" priority="1999" stopIfTrue="1" operator="lessThan">
      <formula>-0.01</formula>
    </cfRule>
    <cfRule type="cellIs" dxfId="9492" priority="2000" stopIfTrue="1" operator="greaterThan">
      <formula>0.01</formula>
    </cfRule>
    <cfRule type="cellIs" dxfId="9491" priority="2006" stopIfTrue="1" operator="lessThan">
      <formula>-0.01</formula>
    </cfRule>
    <cfRule type="cellIs" dxfId="9490" priority="2007" stopIfTrue="1" operator="greaterThan">
      <formula>0.01</formula>
    </cfRule>
    <cfRule type="cellIs" dxfId="9489" priority="2013" stopIfTrue="1" operator="lessThan">
      <formula>-0.01</formula>
    </cfRule>
    <cfRule type="cellIs" dxfId="9488" priority="193" stopIfTrue="1" operator="lessThan">
      <formula>-0.01</formula>
    </cfRule>
    <cfRule type="cellIs" dxfId="9487" priority="194" stopIfTrue="1" operator="greaterThan">
      <formula>0.01</formula>
    </cfRule>
    <cfRule type="cellIs" dxfId="9486" priority="2014" stopIfTrue="1" operator="greaterThan">
      <formula>0.01</formula>
    </cfRule>
    <cfRule type="cellIs" dxfId="9485" priority="2020" stopIfTrue="1" operator="lessThan">
      <formula>-0.01</formula>
    </cfRule>
    <cfRule type="cellIs" dxfId="9484" priority="2021" stopIfTrue="1" operator="greaterThan">
      <formula>0.01</formula>
    </cfRule>
    <cfRule type="cellIs" dxfId="9483" priority="2027" stopIfTrue="1" operator="lessThan">
      <formula>-0.01</formula>
    </cfRule>
    <cfRule type="cellIs" dxfId="9482" priority="2028" stopIfTrue="1" operator="greaterThan">
      <formula>0.01</formula>
    </cfRule>
    <cfRule type="cellIs" dxfId="9481" priority="200" stopIfTrue="1" operator="lessThan">
      <formula>-0.01</formula>
    </cfRule>
    <cfRule type="cellIs" dxfId="9480" priority="201" stopIfTrue="1" operator="greaterThan">
      <formula>0.01</formula>
    </cfRule>
    <cfRule type="cellIs" dxfId="9479" priority="2034" stopIfTrue="1" operator="lessThan">
      <formula>-0.01</formula>
    </cfRule>
    <cfRule type="cellIs" dxfId="9478" priority="2035" stopIfTrue="1" operator="greaterThan">
      <formula>0.01</formula>
    </cfRule>
    <cfRule type="cellIs" dxfId="9477" priority="2041" stopIfTrue="1" operator="lessThan">
      <formula>-0.01</formula>
    </cfRule>
    <cfRule type="cellIs" dxfId="9476" priority="2042" stopIfTrue="1" operator="greaterThan">
      <formula>0.01</formula>
    </cfRule>
    <cfRule type="cellIs" dxfId="9475" priority="2048" stopIfTrue="1" operator="lessThan">
      <formula>-0.01</formula>
    </cfRule>
    <cfRule type="cellIs" dxfId="9474" priority="207" stopIfTrue="1" operator="lessThan">
      <formula>-0.01</formula>
    </cfRule>
    <cfRule type="cellIs" dxfId="9473" priority="208" stopIfTrue="1" operator="greaterThan">
      <formula>0.01</formula>
    </cfRule>
    <cfRule type="cellIs" dxfId="9472" priority="2049" stopIfTrue="1" operator="greaterThan">
      <formula>0.01</formula>
    </cfRule>
    <cfRule type="cellIs" dxfId="9471" priority="2055" stopIfTrue="1" operator="lessThan">
      <formula>-0.01</formula>
    </cfRule>
    <cfRule type="cellIs" dxfId="9470" priority="2056" stopIfTrue="1" operator="greaterThan">
      <formula>0.01</formula>
    </cfRule>
    <cfRule type="cellIs" dxfId="9469" priority="2062" stopIfTrue="1" operator="lessThan">
      <formula>-0.01</formula>
    </cfRule>
    <cfRule type="cellIs" dxfId="9468" priority="2063" stopIfTrue="1" operator="greaterThan">
      <formula>0.01</formula>
    </cfRule>
    <cfRule type="cellIs" dxfId="9467" priority="214" stopIfTrue="1" operator="lessThan">
      <formula>-0.01</formula>
    </cfRule>
    <cfRule type="cellIs" dxfId="9466" priority="215" stopIfTrue="1" operator="greaterThan">
      <formula>0.01</formula>
    </cfRule>
    <cfRule type="cellIs" dxfId="9465" priority="2069" stopIfTrue="1" operator="lessThan">
      <formula>-0.01</formula>
    </cfRule>
    <cfRule type="cellIs" dxfId="9464" priority="2070" stopIfTrue="1" operator="greaterThan">
      <formula>0.01</formula>
    </cfRule>
    <cfRule type="cellIs" dxfId="9463" priority="2076" stopIfTrue="1" operator="lessThan">
      <formula>-0.01</formula>
    </cfRule>
    <cfRule type="cellIs" dxfId="9462" priority="2077" stopIfTrue="1" operator="greaterThan">
      <formula>0.01</formula>
    </cfRule>
    <cfRule type="cellIs" dxfId="9461" priority="2083" stopIfTrue="1" operator="lessThan">
      <formula>-0.01</formula>
    </cfRule>
    <cfRule type="cellIs" dxfId="9460" priority="221" stopIfTrue="1" operator="lessThan">
      <formula>-0.01</formula>
    </cfRule>
    <cfRule type="cellIs" dxfId="9459" priority="222" stopIfTrue="1" operator="greaterThan">
      <formula>0.01</formula>
    </cfRule>
    <cfRule type="cellIs" dxfId="9458" priority="2084" stopIfTrue="1" operator="greaterThan">
      <formula>0.01</formula>
    </cfRule>
    <cfRule type="cellIs" dxfId="9457" priority="2090" stopIfTrue="1" operator="lessThan">
      <formula>-0.01</formula>
    </cfRule>
    <cfRule type="cellIs" dxfId="9456" priority="2091" stopIfTrue="1" operator="greaterThan">
      <formula>0.01</formula>
    </cfRule>
    <cfRule type="cellIs" dxfId="9455" priority="2097" stopIfTrue="1" operator="lessThan">
      <formula>-0.01</formula>
    </cfRule>
    <cfRule type="cellIs" dxfId="9454" priority="2098" stopIfTrue="1" operator="greaterThan">
      <formula>0.01</formula>
    </cfRule>
    <cfRule type="cellIs" dxfId="9453" priority="228" stopIfTrue="1" operator="lessThan">
      <formula>-0.01</formula>
    </cfRule>
    <cfRule type="cellIs" dxfId="9452" priority="229" stopIfTrue="1" operator="greaterThan">
      <formula>0.01</formula>
    </cfRule>
    <cfRule type="cellIs" dxfId="9451" priority="2104" stopIfTrue="1" operator="lessThan">
      <formula>-0.01</formula>
    </cfRule>
    <cfRule type="cellIs" dxfId="9450" priority="2105" stopIfTrue="1" operator="greaterThan">
      <formula>0.01</formula>
    </cfRule>
    <cfRule type="cellIs" dxfId="9449" priority="2111" stopIfTrue="1" operator="lessThan">
      <formula>-0.01</formula>
    </cfRule>
    <cfRule type="cellIs" dxfId="9448" priority="2112" stopIfTrue="1" operator="greaterThan">
      <formula>0.01</formula>
    </cfRule>
    <cfRule type="cellIs" dxfId="9447" priority="2118" stopIfTrue="1" operator="lessThan">
      <formula>-0.01</formula>
    </cfRule>
    <cfRule type="cellIs" dxfId="9446" priority="235" stopIfTrue="1" operator="lessThan">
      <formula>-0.01</formula>
    </cfRule>
    <cfRule type="cellIs" dxfId="9445" priority="236" stopIfTrue="1" operator="greaterThan">
      <formula>0.01</formula>
    </cfRule>
    <cfRule type="cellIs" dxfId="9444" priority="2119" stopIfTrue="1" operator="greaterThan">
      <formula>0.01</formula>
    </cfRule>
    <cfRule type="cellIs" dxfId="9443" priority="2125" stopIfTrue="1" operator="lessThan">
      <formula>-0.01</formula>
    </cfRule>
    <cfRule type="cellIs" dxfId="9442" priority="2126" stopIfTrue="1" operator="greaterThan">
      <formula>0.01</formula>
    </cfRule>
    <cfRule type="cellIs" dxfId="9441" priority="2132" stopIfTrue="1" operator="lessThan">
      <formula>-0.01</formula>
    </cfRule>
    <cfRule type="cellIs" dxfId="9440" priority="2133" stopIfTrue="1" operator="greaterThan">
      <formula>0.01</formula>
    </cfRule>
    <cfRule type="cellIs" dxfId="9439" priority="242" stopIfTrue="1" operator="lessThan">
      <formula>-0.01</formula>
    </cfRule>
    <cfRule type="cellIs" dxfId="9438" priority="243" stopIfTrue="1" operator="greaterThan">
      <formula>0.01</formula>
    </cfRule>
    <cfRule type="cellIs" dxfId="9437" priority="2139" stopIfTrue="1" operator="lessThan">
      <formula>-0.01</formula>
    </cfRule>
    <cfRule type="cellIs" dxfId="9436" priority="2140" stopIfTrue="1" operator="greaterThan">
      <formula>0.01</formula>
    </cfRule>
    <cfRule type="cellIs" dxfId="9435" priority="2146" stopIfTrue="1" operator="lessThan">
      <formula>-0.01</formula>
    </cfRule>
    <cfRule type="cellIs" dxfId="9434" priority="2147" stopIfTrue="1" operator="greaterThan">
      <formula>0.01</formula>
    </cfRule>
    <cfRule type="cellIs" dxfId="9433" priority="2153" stopIfTrue="1" operator="lessThan">
      <formula>-0.01</formula>
    </cfRule>
    <cfRule type="cellIs" dxfId="9432" priority="249" stopIfTrue="1" operator="lessThan">
      <formula>-0.01</formula>
    </cfRule>
    <cfRule type="cellIs" dxfId="9431" priority="250" stopIfTrue="1" operator="greaterThan">
      <formula>0.01</formula>
    </cfRule>
    <cfRule type="cellIs" dxfId="9430" priority="2154" stopIfTrue="1" operator="greaterThan">
      <formula>0.01</formula>
    </cfRule>
    <cfRule type="cellIs" dxfId="9429" priority="2160" stopIfTrue="1" operator="lessThan">
      <formula>-0.01</formula>
    </cfRule>
    <cfRule type="cellIs" dxfId="9428" priority="2161" stopIfTrue="1" operator="greaterThan">
      <formula>0.01</formula>
    </cfRule>
    <cfRule type="cellIs" dxfId="9427" priority="2167" stopIfTrue="1" operator="lessThan">
      <formula>-0.01</formula>
    </cfRule>
    <cfRule type="cellIs" dxfId="9426" priority="2168" stopIfTrue="1" operator="greaterThan">
      <formula>0.01</formula>
    </cfRule>
    <cfRule type="cellIs" dxfId="9425" priority="256" stopIfTrue="1" operator="lessThan">
      <formula>-0.01</formula>
    </cfRule>
    <cfRule type="cellIs" dxfId="9424" priority="257" stopIfTrue="1" operator="greaterThan">
      <formula>0.01</formula>
    </cfRule>
    <cfRule type="cellIs" dxfId="9423" priority="2174" stopIfTrue="1" operator="lessThan">
      <formula>-0.01</formula>
    </cfRule>
    <cfRule type="cellIs" dxfId="9422" priority="2175" stopIfTrue="1" operator="greaterThan">
      <formula>0.01</formula>
    </cfRule>
    <cfRule type="cellIs" dxfId="9421" priority="2181" stopIfTrue="1" operator="lessThan">
      <formula>-0.01</formula>
    </cfRule>
    <cfRule type="cellIs" dxfId="9420" priority="2182" stopIfTrue="1" operator="greaterThan">
      <formula>0.01</formula>
    </cfRule>
    <cfRule type="cellIs" dxfId="9419" priority="2188" stopIfTrue="1" operator="lessThan">
      <formula>-0.01</formula>
    </cfRule>
    <cfRule type="cellIs" dxfId="9418" priority="263" stopIfTrue="1" operator="lessThan">
      <formula>-0.01</formula>
    </cfRule>
    <cfRule type="cellIs" dxfId="9417" priority="264" stopIfTrue="1" operator="greaterThan">
      <formula>0.01</formula>
    </cfRule>
    <cfRule type="cellIs" dxfId="9416" priority="2189" stopIfTrue="1" operator="greaterThan">
      <formula>0.01</formula>
    </cfRule>
    <cfRule type="cellIs" dxfId="9415" priority="2195" stopIfTrue="1" operator="lessThan">
      <formula>-0.01</formula>
    </cfRule>
    <cfRule type="cellIs" dxfId="9414" priority="2196" stopIfTrue="1" operator="greaterThan">
      <formula>0.01</formula>
    </cfRule>
    <cfRule type="cellIs" dxfId="9413" priority="2202" stopIfTrue="1" operator="lessThan">
      <formula>-0.01</formula>
    </cfRule>
    <cfRule type="cellIs" dxfId="9412" priority="2203" stopIfTrue="1" operator="greaterThan">
      <formula>0.01</formula>
    </cfRule>
    <cfRule type="cellIs" dxfId="9411" priority="270" stopIfTrue="1" operator="lessThan">
      <formula>-0.01</formula>
    </cfRule>
    <cfRule type="cellIs" dxfId="9410" priority="271" stopIfTrue="1" operator="greaterThan">
      <formula>0.01</formula>
    </cfRule>
    <cfRule type="cellIs" dxfId="9409" priority="2209" stopIfTrue="1" operator="lessThan">
      <formula>-0.01</formula>
    </cfRule>
    <cfRule type="cellIs" dxfId="9408" priority="2210" stopIfTrue="1" operator="greaterThan">
      <formula>0.01</formula>
    </cfRule>
    <cfRule type="cellIs" dxfId="9407" priority="2216" stopIfTrue="1" operator="lessThan">
      <formula>-0.01</formula>
    </cfRule>
    <cfRule type="cellIs" dxfId="9406" priority="2217" stopIfTrue="1" operator="greaterThan">
      <formula>0.01</formula>
    </cfRule>
    <cfRule type="cellIs" dxfId="9405" priority="2223" stopIfTrue="1" operator="lessThan">
      <formula>-0.01</formula>
    </cfRule>
    <cfRule type="cellIs" dxfId="9404" priority="277" stopIfTrue="1" operator="lessThan">
      <formula>-0.01</formula>
    </cfRule>
    <cfRule type="cellIs" dxfId="9403" priority="278" stopIfTrue="1" operator="greaterThan">
      <formula>0.01</formula>
    </cfRule>
    <cfRule type="cellIs" dxfId="9402" priority="2224" stopIfTrue="1" operator="greaterThan">
      <formula>0.01</formula>
    </cfRule>
    <cfRule type="cellIs" dxfId="9401" priority="2230" stopIfTrue="1" operator="lessThan">
      <formula>-0.01</formula>
    </cfRule>
    <cfRule type="cellIs" dxfId="9400" priority="2231" stopIfTrue="1" operator="greaterThan">
      <formula>0.01</formula>
    </cfRule>
    <cfRule type="cellIs" dxfId="9399" priority="2237" stopIfTrue="1" operator="lessThan">
      <formula>-0.01</formula>
    </cfRule>
    <cfRule type="cellIs" dxfId="9398" priority="2238" stopIfTrue="1" operator="greaterThan">
      <formula>0.01</formula>
    </cfRule>
    <cfRule type="cellIs" dxfId="9397" priority="284" stopIfTrue="1" operator="lessThan">
      <formula>-0.01</formula>
    </cfRule>
    <cfRule type="cellIs" dxfId="9396" priority="285" stopIfTrue="1" operator="greaterThan">
      <formula>0.01</formula>
    </cfRule>
    <cfRule type="cellIs" dxfId="9395" priority="2244" stopIfTrue="1" operator="lessThan">
      <formula>-0.01</formula>
    </cfRule>
    <cfRule type="cellIs" dxfId="9394" priority="2245" stopIfTrue="1" operator="greaterThan">
      <formula>0.01</formula>
    </cfRule>
    <cfRule type="cellIs" dxfId="9393" priority="2251" stopIfTrue="1" operator="lessThan">
      <formula>-0.01</formula>
    </cfRule>
    <cfRule type="cellIs" dxfId="9392" priority="2252" stopIfTrue="1" operator="greaterThan">
      <formula>0.01</formula>
    </cfRule>
    <cfRule type="cellIs" dxfId="9391" priority="2258" stopIfTrue="1" operator="lessThan">
      <formula>-0.01</formula>
    </cfRule>
    <cfRule type="cellIs" dxfId="9390" priority="291" stopIfTrue="1" operator="lessThan">
      <formula>-0.01</formula>
    </cfRule>
    <cfRule type="cellIs" dxfId="9389" priority="292" stopIfTrue="1" operator="greaterThan">
      <formula>0.01</formula>
    </cfRule>
    <cfRule type="cellIs" dxfId="9388" priority="2259" stopIfTrue="1" operator="greaterThan">
      <formula>0.01</formula>
    </cfRule>
    <cfRule type="cellIs" dxfId="9387" priority="2265" stopIfTrue="1" operator="lessThan">
      <formula>-0.01</formula>
    </cfRule>
    <cfRule type="cellIs" dxfId="9386" priority="2266" stopIfTrue="1" operator="greaterThan">
      <formula>0.01</formula>
    </cfRule>
    <cfRule type="cellIs" dxfId="9385" priority="2272" stopIfTrue="1" operator="lessThan">
      <formula>-0.01</formula>
    </cfRule>
    <cfRule type="cellIs" dxfId="9384" priority="2273" stopIfTrue="1" operator="greaterThan">
      <formula>0.01</formula>
    </cfRule>
    <cfRule type="cellIs" dxfId="9383" priority="298" stopIfTrue="1" operator="lessThan">
      <formula>-0.01</formula>
    </cfRule>
    <cfRule type="cellIs" dxfId="9382" priority="299" stopIfTrue="1" operator="greaterThan">
      <formula>0.01</formula>
    </cfRule>
    <cfRule type="cellIs" dxfId="9381" priority="2279" stopIfTrue="1" operator="lessThan">
      <formula>-0.01</formula>
    </cfRule>
    <cfRule type="cellIs" dxfId="9380" priority="2280" stopIfTrue="1" operator="greaterThan">
      <formula>0.01</formula>
    </cfRule>
    <cfRule type="cellIs" dxfId="9379" priority="2286" stopIfTrue="1" operator="lessThan">
      <formula>-0.01</formula>
    </cfRule>
    <cfRule type="cellIs" dxfId="9378" priority="2287" stopIfTrue="1" operator="greaterThan">
      <formula>0.01</formula>
    </cfRule>
    <cfRule type="cellIs" dxfId="9377" priority="2293" stopIfTrue="1" operator="lessThan">
      <formula>-0.01</formula>
    </cfRule>
    <cfRule type="cellIs" dxfId="9376" priority="305" stopIfTrue="1" operator="lessThan">
      <formula>-0.01</formula>
    </cfRule>
    <cfRule type="cellIs" dxfId="9375" priority="306" stopIfTrue="1" operator="greaterThan">
      <formula>0.01</formula>
    </cfRule>
    <cfRule type="cellIs" dxfId="9374" priority="2294" stopIfTrue="1" operator="greaterThan">
      <formula>0.01</formula>
    </cfRule>
    <cfRule type="cellIs" dxfId="9373" priority="2300" stopIfTrue="1" operator="lessThan">
      <formula>-0.01</formula>
    </cfRule>
    <cfRule type="cellIs" dxfId="9372" priority="2301" stopIfTrue="1" operator="greaterThan">
      <formula>0.01</formula>
    </cfRule>
    <cfRule type="cellIs" dxfId="9371" priority="2307" stopIfTrue="1" operator="lessThan">
      <formula>-0.01</formula>
    </cfRule>
    <cfRule type="cellIs" dxfId="9370" priority="2308" stopIfTrue="1" operator="greaterThan">
      <formula>0.01</formula>
    </cfRule>
    <cfRule type="cellIs" dxfId="9369" priority="312" stopIfTrue="1" operator="lessThan">
      <formula>-0.01</formula>
    </cfRule>
    <cfRule type="cellIs" dxfId="9368" priority="313" stopIfTrue="1" operator="greaterThan">
      <formula>0.01</formula>
    </cfRule>
    <cfRule type="cellIs" dxfId="9367" priority="2314" stopIfTrue="1" operator="lessThan">
      <formula>-0.01</formula>
    </cfRule>
    <cfRule type="cellIs" dxfId="9366" priority="2315" stopIfTrue="1" operator="greaterThan">
      <formula>0.01</formula>
    </cfRule>
    <cfRule type="cellIs" dxfId="9365" priority="2321" stopIfTrue="1" operator="lessThan">
      <formula>-0.01</formula>
    </cfRule>
    <cfRule type="cellIs" dxfId="9364" priority="2322" stopIfTrue="1" operator="greaterThan">
      <formula>0.01</formula>
    </cfRule>
    <cfRule type="cellIs" dxfId="9363" priority="2328" stopIfTrue="1" operator="lessThan">
      <formula>-0.01</formula>
    </cfRule>
    <cfRule type="cellIs" dxfId="9362" priority="319" stopIfTrue="1" operator="lessThan">
      <formula>-0.01</formula>
    </cfRule>
    <cfRule type="cellIs" dxfId="9361" priority="320" stopIfTrue="1" operator="greaterThan">
      <formula>0.01</formula>
    </cfRule>
    <cfRule type="cellIs" dxfId="9360" priority="2329" stopIfTrue="1" operator="greaterThan">
      <formula>0.01</formula>
    </cfRule>
    <cfRule type="cellIs" dxfId="9359" priority="2335" stopIfTrue="1" operator="lessThan">
      <formula>-0.01</formula>
    </cfRule>
    <cfRule type="cellIs" dxfId="9358" priority="2336" stopIfTrue="1" operator="greaterThan">
      <formula>0.01</formula>
    </cfRule>
    <cfRule type="cellIs" dxfId="9357" priority="2342" stopIfTrue="1" operator="lessThan">
      <formula>-0.01</formula>
    </cfRule>
    <cfRule type="cellIs" dxfId="9356" priority="2343" stopIfTrue="1" operator="greaterThan">
      <formula>0.01</formula>
    </cfRule>
    <cfRule type="cellIs" dxfId="9355" priority="326" stopIfTrue="1" operator="lessThan">
      <formula>-0.01</formula>
    </cfRule>
    <cfRule type="cellIs" dxfId="9354" priority="327" stopIfTrue="1" operator="greaterThan">
      <formula>0.01</formula>
    </cfRule>
    <cfRule type="cellIs" dxfId="9353" priority="2349" stopIfTrue="1" operator="lessThan">
      <formula>-0.01</formula>
    </cfRule>
    <cfRule type="cellIs" dxfId="9352" priority="2350" stopIfTrue="1" operator="greaterThan">
      <formula>0.01</formula>
    </cfRule>
    <cfRule type="cellIs" dxfId="9351" priority="2356" stopIfTrue="1" operator="lessThan">
      <formula>-0.01</formula>
    </cfRule>
    <cfRule type="cellIs" dxfId="9350" priority="2357" stopIfTrue="1" operator="greaterThan">
      <formula>0.01</formula>
    </cfRule>
    <cfRule type="cellIs" dxfId="9349" priority="2363" stopIfTrue="1" operator="lessThan">
      <formula>-0.01</formula>
    </cfRule>
    <cfRule type="cellIs" dxfId="9348" priority="333" stopIfTrue="1" operator="lessThan">
      <formula>-0.01</formula>
    </cfRule>
    <cfRule type="cellIs" dxfId="9347" priority="334" stopIfTrue="1" operator="greaterThan">
      <formula>0.01</formula>
    </cfRule>
    <cfRule type="cellIs" dxfId="9346" priority="2364" stopIfTrue="1" operator="greaterThan">
      <formula>0.01</formula>
    </cfRule>
    <cfRule type="cellIs" dxfId="9345" priority="2370" stopIfTrue="1" operator="lessThan">
      <formula>-0.01</formula>
    </cfRule>
    <cfRule type="cellIs" dxfId="9344" priority="2371" stopIfTrue="1" operator="greaterThan">
      <formula>0.01</formula>
    </cfRule>
    <cfRule type="cellIs" dxfId="9343" priority="2377" stopIfTrue="1" operator="lessThan">
      <formula>-0.01</formula>
    </cfRule>
    <cfRule type="cellIs" dxfId="9342" priority="2378" stopIfTrue="1" operator="greaterThan">
      <formula>0.01</formula>
    </cfRule>
    <cfRule type="cellIs" dxfId="9341" priority="340" stopIfTrue="1" operator="lessThan">
      <formula>-0.01</formula>
    </cfRule>
    <cfRule type="cellIs" dxfId="9340" priority="341" stopIfTrue="1" operator="greaterThan">
      <formula>0.01</formula>
    </cfRule>
    <cfRule type="cellIs" dxfId="9339" priority="2384" stopIfTrue="1" operator="lessThan">
      <formula>-0.01</formula>
    </cfRule>
    <cfRule type="cellIs" dxfId="9338" priority="2385" stopIfTrue="1" operator="greaterThan">
      <formula>0.01</formula>
    </cfRule>
    <cfRule type="cellIs" dxfId="9337" priority="2391" stopIfTrue="1" operator="lessThan">
      <formula>-0.01</formula>
    </cfRule>
    <cfRule type="cellIs" dxfId="9336" priority="2392" stopIfTrue="1" operator="greaterThan">
      <formula>0.01</formula>
    </cfRule>
    <cfRule type="cellIs" dxfId="9335" priority="2398" stopIfTrue="1" operator="lessThan">
      <formula>-0.01</formula>
    </cfRule>
    <cfRule type="cellIs" dxfId="9334" priority="347" stopIfTrue="1" operator="lessThan">
      <formula>-0.01</formula>
    </cfRule>
    <cfRule type="cellIs" dxfId="9333" priority="348" stopIfTrue="1" operator="greaterThan">
      <formula>0.01</formula>
    </cfRule>
    <cfRule type="cellIs" dxfId="9332" priority="2399" stopIfTrue="1" operator="greaterThan">
      <formula>0.01</formula>
    </cfRule>
    <cfRule type="cellIs" dxfId="9331" priority="2405" stopIfTrue="1" operator="lessThan">
      <formula>-0.01</formula>
    </cfRule>
    <cfRule type="cellIs" dxfId="9330" priority="2406" stopIfTrue="1" operator="greaterThan">
      <formula>0.01</formula>
    </cfRule>
    <cfRule type="cellIs" dxfId="9329" priority="2412" stopIfTrue="1" operator="lessThan">
      <formula>-0.01</formula>
    </cfRule>
    <cfRule type="cellIs" dxfId="9328" priority="2413" stopIfTrue="1" operator="greaterThan">
      <formula>0.01</formula>
    </cfRule>
    <cfRule type="cellIs" dxfId="9327" priority="354" stopIfTrue="1" operator="lessThan">
      <formula>-0.01</formula>
    </cfRule>
    <cfRule type="cellIs" dxfId="9326" priority="355" stopIfTrue="1" operator="greaterThan">
      <formula>0.01</formula>
    </cfRule>
    <cfRule type="cellIs" dxfId="9325" priority="2419" stopIfTrue="1" operator="lessThan">
      <formula>-0.01</formula>
    </cfRule>
    <cfRule type="cellIs" dxfId="9324" priority="2420" stopIfTrue="1" operator="greaterThan">
      <formula>0.01</formula>
    </cfRule>
    <cfRule type="cellIs" dxfId="9323" priority="2426" stopIfTrue="1" operator="lessThan">
      <formula>-0.01</formula>
    </cfRule>
    <cfRule type="cellIs" dxfId="9322" priority="2427" stopIfTrue="1" operator="greaterThan">
      <formula>0.01</formula>
    </cfRule>
    <cfRule type="cellIs" dxfId="9321" priority="2433" stopIfTrue="1" operator="lessThan">
      <formula>-0.01</formula>
    </cfRule>
    <cfRule type="cellIs" dxfId="9320" priority="361" stopIfTrue="1" operator="lessThan">
      <formula>-0.01</formula>
    </cfRule>
    <cfRule type="cellIs" dxfId="9319" priority="362" stopIfTrue="1" operator="greaterThan">
      <formula>0.01</formula>
    </cfRule>
    <cfRule type="cellIs" dxfId="9318" priority="2434" stopIfTrue="1" operator="greaterThan">
      <formula>0.01</formula>
    </cfRule>
    <cfRule type="cellIs" dxfId="9317" priority="2440" stopIfTrue="1" operator="lessThan">
      <formula>-0.01</formula>
    </cfRule>
    <cfRule type="cellIs" dxfId="9316" priority="2441" stopIfTrue="1" operator="greaterThan">
      <formula>0.01</formula>
    </cfRule>
    <cfRule type="cellIs" dxfId="9315" priority="2447" stopIfTrue="1" operator="lessThan">
      <formula>-0.01</formula>
    </cfRule>
    <cfRule type="cellIs" dxfId="9314" priority="2448" stopIfTrue="1" operator="greaterThan">
      <formula>0.01</formula>
    </cfRule>
    <cfRule type="cellIs" dxfId="9313" priority="368" stopIfTrue="1" operator="lessThan">
      <formula>-0.01</formula>
    </cfRule>
    <cfRule type="cellIs" dxfId="9312" priority="369" stopIfTrue="1" operator="greaterThan">
      <formula>0.01</formula>
    </cfRule>
    <cfRule type="cellIs" dxfId="9311" priority="2454" stopIfTrue="1" operator="lessThan">
      <formula>-0.01</formula>
    </cfRule>
    <cfRule type="cellIs" dxfId="9310" priority="2455" stopIfTrue="1" operator="greaterThan">
      <formula>0.01</formula>
    </cfRule>
    <cfRule type="cellIs" dxfId="9309" priority="2461" stopIfTrue="1" operator="lessThan">
      <formula>-0.01</formula>
    </cfRule>
    <cfRule type="cellIs" dxfId="9308" priority="2462" stopIfTrue="1" operator="greaterThan">
      <formula>0.01</formula>
    </cfRule>
    <cfRule type="cellIs" dxfId="9307" priority="2468" stopIfTrue="1" operator="lessThan">
      <formula>-0.01</formula>
    </cfRule>
    <cfRule type="cellIs" dxfId="9306" priority="375" stopIfTrue="1" operator="lessThan">
      <formula>-0.01</formula>
    </cfRule>
    <cfRule type="cellIs" dxfId="9305" priority="376" stopIfTrue="1" operator="greaterThan">
      <formula>0.01</formula>
    </cfRule>
    <cfRule type="cellIs" dxfId="9304" priority="2469" stopIfTrue="1" operator="greaterThan">
      <formula>0.01</formula>
    </cfRule>
    <cfRule type="cellIs" dxfId="9303" priority="2475" stopIfTrue="1" operator="lessThan">
      <formula>-0.01</formula>
    </cfRule>
    <cfRule type="cellIs" dxfId="9302" priority="2476" stopIfTrue="1" operator="greaterThan">
      <formula>0.01</formula>
    </cfRule>
    <cfRule type="cellIs" dxfId="9301" priority="2482" stopIfTrue="1" operator="lessThan">
      <formula>-0.01</formula>
    </cfRule>
    <cfRule type="cellIs" dxfId="9300" priority="2483" stopIfTrue="1" operator="greaterThan">
      <formula>0.01</formula>
    </cfRule>
    <cfRule type="cellIs" dxfId="9299" priority="383" stopIfTrue="1" operator="greaterThan">
      <formula>0.01</formula>
    </cfRule>
    <cfRule type="cellIs" dxfId="9298" priority="2489" stopIfTrue="1" operator="lessThan">
      <formula>-0.01</formula>
    </cfRule>
    <cfRule type="cellIs" dxfId="9297" priority="2490" stopIfTrue="1" operator="greaterThan">
      <formula>0.01</formula>
    </cfRule>
    <cfRule type="cellIs" dxfId="9296" priority="2496" stopIfTrue="1" operator="lessThan">
      <formula>-0.01</formula>
    </cfRule>
    <cfRule type="cellIs" dxfId="9295" priority="2497" stopIfTrue="1" operator="greaterThan">
      <formula>0.01</formula>
    </cfRule>
    <cfRule type="cellIs" dxfId="9294" priority="2503" stopIfTrue="1" operator="lessThan">
      <formula>-0.01</formula>
    </cfRule>
    <cfRule type="cellIs" dxfId="9293" priority="389" stopIfTrue="1" operator="lessThan">
      <formula>-0.01</formula>
    </cfRule>
    <cfRule type="cellIs" dxfId="9292" priority="390" stopIfTrue="1" operator="greaterThan">
      <formula>0.01</formula>
    </cfRule>
    <cfRule type="cellIs" dxfId="9291" priority="2504" stopIfTrue="1" operator="greaterThan">
      <formula>0.01</formula>
    </cfRule>
    <cfRule type="cellIs" dxfId="9290" priority="2510" stopIfTrue="1" operator="lessThan">
      <formula>-0.01</formula>
    </cfRule>
    <cfRule type="cellIs" dxfId="9289" priority="2511" stopIfTrue="1" operator="greaterThan">
      <formula>0.01</formula>
    </cfRule>
    <cfRule type="cellIs" dxfId="9288" priority="2517" stopIfTrue="1" operator="lessThan">
      <formula>-0.01</formula>
    </cfRule>
    <cfRule type="cellIs" dxfId="9287" priority="2518" stopIfTrue="1" operator="greaterThan">
      <formula>0.01</formula>
    </cfRule>
    <cfRule type="cellIs" dxfId="9286" priority="396" stopIfTrue="1" operator="lessThan">
      <formula>-0.01</formula>
    </cfRule>
    <cfRule type="cellIs" dxfId="9285" priority="397" stopIfTrue="1" operator="greaterThan">
      <formula>0.01</formula>
    </cfRule>
    <cfRule type="cellIs" dxfId="9284" priority="2524" stopIfTrue="1" operator="lessThan">
      <formula>-0.01</formula>
    </cfRule>
    <cfRule type="cellIs" dxfId="9283" priority="2525" stopIfTrue="1" operator="greaterThan">
      <formula>0.01</formula>
    </cfRule>
    <cfRule type="cellIs" dxfId="9282" priority="2531" stopIfTrue="1" operator="lessThan">
      <formula>-0.01</formula>
    </cfRule>
    <cfRule type="cellIs" dxfId="9281" priority="2532" stopIfTrue="1" operator="greaterThan">
      <formula>0.01</formula>
    </cfRule>
    <cfRule type="cellIs" dxfId="9280" priority="2538" stopIfTrue="1" operator="lessThan">
      <formula>-0.01</formula>
    </cfRule>
    <cfRule type="cellIs" dxfId="9279" priority="403" stopIfTrue="1" operator="lessThan">
      <formula>-0.01</formula>
    </cfRule>
    <cfRule type="cellIs" dxfId="9278" priority="404" stopIfTrue="1" operator="greaterThan">
      <formula>0.01</formula>
    </cfRule>
    <cfRule type="cellIs" dxfId="9277" priority="2539" stopIfTrue="1" operator="greaterThan">
      <formula>0.01</formula>
    </cfRule>
    <cfRule type="cellIs" dxfId="9276" priority="2545" stopIfTrue="1" operator="lessThan">
      <formula>-0.01</formula>
    </cfRule>
    <cfRule type="cellIs" dxfId="9275" priority="2546" stopIfTrue="1" operator="greaterThan">
      <formula>0.01</formula>
    </cfRule>
    <cfRule type="cellIs" dxfId="9274" priority="2552" stopIfTrue="1" operator="lessThan">
      <formula>-0.01</formula>
    </cfRule>
    <cfRule type="cellIs" dxfId="9273" priority="2553" stopIfTrue="1" operator="greaterThan">
      <formula>0.01</formula>
    </cfRule>
    <cfRule type="cellIs" dxfId="9272" priority="410" stopIfTrue="1" operator="lessThan">
      <formula>-0.01</formula>
    </cfRule>
    <cfRule type="cellIs" dxfId="9271" priority="411" stopIfTrue="1" operator="greaterThan">
      <formula>0.01</formula>
    </cfRule>
    <cfRule type="cellIs" dxfId="9270" priority="2559" stopIfTrue="1" operator="lessThan">
      <formula>-0.01</formula>
    </cfRule>
    <cfRule type="cellIs" dxfId="9269" priority="2560" stopIfTrue="1" operator="greaterThan">
      <formula>0.01</formula>
    </cfRule>
    <cfRule type="cellIs" dxfId="9268" priority="2566" stopIfTrue="1" operator="lessThan">
      <formula>-0.01</formula>
    </cfRule>
    <cfRule type="cellIs" dxfId="9267" priority="2567" stopIfTrue="1" operator="greaterThan">
      <formula>0.01</formula>
    </cfRule>
    <cfRule type="cellIs" dxfId="9266" priority="2573" stopIfTrue="1" operator="lessThan">
      <formula>-0.01</formula>
    </cfRule>
    <cfRule type="cellIs" dxfId="9265" priority="417" stopIfTrue="1" operator="lessThan">
      <formula>-0.01</formula>
    </cfRule>
    <cfRule type="cellIs" dxfId="9264" priority="418" stopIfTrue="1" operator="greaterThan">
      <formula>0.01</formula>
    </cfRule>
    <cfRule type="cellIs" dxfId="9263" priority="2574" stopIfTrue="1" operator="greaterThan">
      <formula>0.01</formula>
    </cfRule>
    <cfRule type="cellIs" dxfId="9262" priority="2580" stopIfTrue="1" operator="lessThan">
      <formula>-0.01</formula>
    </cfRule>
    <cfRule type="cellIs" dxfId="9261" priority="2581" stopIfTrue="1" operator="greaterThan">
      <formula>0.01</formula>
    </cfRule>
    <cfRule type="cellIs" dxfId="9260" priority="2587" stopIfTrue="1" operator="lessThan">
      <formula>-0.01</formula>
    </cfRule>
    <cfRule type="cellIs" dxfId="9259" priority="2588" stopIfTrue="1" operator="greaterThan">
      <formula>0.01</formula>
    </cfRule>
    <cfRule type="cellIs" dxfId="9258" priority="424" stopIfTrue="1" operator="lessThan">
      <formula>-0.01</formula>
    </cfRule>
    <cfRule type="cellIs" dxfId="9257" priority="425" stopIfTrue="1" operator="greaterThan">
      <formula>0.01</formula>
    </cfRule>
    <cfRule type="cellIs" dxfId="9256" priority="2594" stopIfTrue="1" operator="lessThan">
      <formula>-0.01</formula>
    </cfRule>
    <cfRule type="cellIs" dxfId="9255" priority="2595" stopIfTrue="1" operator="greaterThan">
      <formula>0.01</formula>
    </cfRule>
    <cfRule type="cellIs" dxfId="9254" priority="2601" stopIfTrue="1" operator="lessThan">
      <formula>-0.01</formula>
    </cfRule>
    <cfRule type="cellIs" dxfId="9253" priority="2602" stopIfTrue="1" operator="greaterThan">
      <formula>0.01</formula>
    </cfRule>
    <cfRule type="cellIs" dxfId="9252" priority="2608" stopIfTrue="1" operator="lessThan">
      <formula>-0.01</formula>
    </cfRule>
    <cfRule type="cellIs" dxfId="9251" priority="431" stopIfTrue="1" operator="lessThan">
      <formula>-0.01</formula>
    </cfRule>
    <cfRule type="cellIs" dxfId="9250" priority="432" stopIfTrue="1" operator="greaterThan">
      <formula>0.01</formula>
    </cfRule>
    <cfRule type="cellIs" dxfId="9249" priority="2609" stopIfTrue="1" operator="greaterThan">
      <formula>0.01</formula>
    </cfRule>
    <cfRule type="cellIs" dxfId="9248" priority="2615" stopIfTrue="1" operator="lessThan">
      <formula>-0.01</formula>
    </cfRule>
    <cfRule type="cellIs" dxfId="9247" priority="2616" stopIfTrue="1" operator="greaterThan">
      <formula>0.01</formula>
    </cfRule>
    <cfRule type="cellIs" dxfId="9246" priority="2622" stopIfTrue="1" operator="lessThan">
      <formula>-0.01</formula>
    </cfRule>
    <cfRule type="cellIs" dxfId="9245" priority="2623" stopIfTrue="1" operator="greaterThan">
      <formula>0.01</formula>
    </cfRule>
    <cfRule type="cellIs" dxfId="9244" priority="438" stopIfTrue="1" operator="lessThan">
      <formula>-0.01</formula>
    </cfRule>
    <cfRule type="cellIs" dxfId="9243" priority="439" stopIfTrue="1" operator="greaterThan">
      <formula>0.01</formula>
    </cfRule>
    <cfRule type="cellIs" dxfId="9242" priority="2629" stopIfTrue="1" operator="lessThan">
      <formula>-0.01</formula>
    </cfRule>
    <cfRule type="cellIs" dxfId="9241" priority="2630" stopIfTrue="1" operator="greaterThan">
      <formula>0.01</formula>
    </cfRule>
    <cfRule type="cellIs" dxfId="9240" priority="2636" stopIfTrue="1" operator="lessThan">
      <formula>-0.01</formula>
    </cfRule>
    <cfRule type="cellIs" dxfId="9239" priority="2637" stopIfTrue="1" operator="greaterThan">
      <formula>0.01</formula>
    </cfRule>
    <cfRule type="cellIs" dxfId="9238" priority="2643" stopIfTrue="1" operator="lessThan">
      <formula>-0.01</formula>
    </cfRule>
    <cfRule type="cellIs" dxfId="9237" priority="445" stopIfTrue="1" operator="lessThan">
      <formula>-0.01</formula>
    </cfRule>
    <cfRule type="cellIs" dxfId="9236" priority="446" stopIfTrue="1" operator="greaterThan">
      <formula>0.01</formula>
    </cfRule>
    <cfRule type="cellIs" dxfId="9235" priority="2644" stopIfTrue="1" operator="greaterThan">
      <formula>0.01</formula>
    </cfRule>
    <cfRule type="cellIs" dxfId="9234" priority="2650" stopIfTrue="1" operator="lessThan">
      <formula>-0.01</formula>
    </cfRule>
    <cfRule type="cellIs" dxfId="9233" priority="2651" stopIfTrue="1" operator="greaterThan">
      <formula>0.01</formula>
    </cfRule>
    <cfRule type="cellIs" dxfId="9232" priority="452" stopIfTrue="1" operator="lessThan">
      <formula>-0.01</formula>
    </cfRule>
    <cfRule type="cellIs" dxfId="9231" priority="453" stopIfTrue="1" operator="greaterThan">
      <formula>0.01</formula>
    </cfRule>
    <cfRule type="cellIs" dxfId="9230" priority="459" stopIfTrue="1" operator="lessThan">
      <formula>-0.01</formula>
    </cfRule>
    <cfRule type="cellIs" dxfId="9229" priority="460" stopIfTrue="1" operator="greaterThan">
      <formula>0.01</formula>
    </cfRule>
    <cfRule type="cellIs" dxfId="9228" priority="466" stopIfTrue="1" operator="lessThan">
      <formula>-0.01</formula>
    </cfRule>
    <cfRule type="cellIs" dxfId="9227" priority="467" stopIfTrue="1" operator="greaterThan">
      <formula>0.01</formula>
    </cfRule>
    <cfRule type="cellIs" dxfId="9226" priority="473" stopIfTrue="1" operator="lessThan">
      <formula>-0.01</formula>
    </cfRule>
    <cfRule type="cellIs" dxfId="9225" priority="474" stopIfTrue="1" operator="greaterThan">
      <formula>0.01</formula>
    </cfRule>
    <cfRule type="cellIs" dxfId="9224" priority="480" stopIfTrue="1" operator="lessThan">
      <formula>-0.01</formula>
    </cfRule>
    <cfRule type="cellIs" dxfId="9223" priority="481" stopIfTrue="1" operator="greaterThan">
      <formula>0.01</formula>
    </cfRule>
    <cfRule type="cellIs" dxfId="9222" priority="487" stopIfTrue="1" operator="lessThan">
      <formula>-0.01</formula>
    </cfRule>
    <cfRule type="cellIs" dxfId="9221" priority="488" stopIfTrue="1" operator="greaterThan">
      <formula>0.01</formula>
    </cfRule>
    <cfRule type="cellIs" dxfId="9220" priority="494" stopIfTrue="1" operator="lessThan">
      <formula>-0.01</formula>
    </cfRule>
    <cfRule type="cellIs" dxfId="9219" priority="495" stopIfTrue="1" operator="greaterThan">
      <formula>0.01</formula>
    </cfRule>
    <cfRule type="cellIs" dxfId="9218" priority="501" stopIfTrue="1" operator="lessThan">
      <formula>-0.01</formula>
    </cfRule>
    <cfRule type="cellIs" dxfId="9217" priority="502" stopIfTrue="1" operator="greaterThan">
      <formula>0.01</formula>
    </cfRule>
    <cfRule type="cellIs" dxfId="9216" priority="508" stopIfTrue="1" operator="lessThan">
      <formula>-0.01</formula>
    </cfRule>
    <cfRule type="cellIs" dxfId="9215" priority="509" stopIfTrue="1" operator="greaterThan">
      <formula>0.01</formula>
    </cfRule>
    <cfRule type="cellIs" dxfId="9214" priority="515" stopIfTrue="1" operator="lessThan">
      <formula>-0.01</formula>
    </cfRule>
    <cfRule type="cellIs" dxfId="9213" priority="516" stopIfTrue="1" operator="greaterThan">
      <formula>0.01</formula>
    </cfRule>
    <cfRule type="cellIs" dxfId="9212" priority="522" stopIfTrue="1" operator="lessThan">
      <formula>-0.01</formula>
    </cfRule>
    <cfRule type="cellIs" dxfId="9211" priority="523" stopIfTrue="1" operator="greaterThan">
      <formula>0.01</formula>
    </cfRule>
    <cfRule type="cellIs" dxfId="9210" priority="529" stopIfTrue="1" operator="lessThan">
      <formula>-0.01</formula>
    </cfRule>
    <cfRule type="cellIs" dxfId="9209" priority="530" stopIfTrue="1" operator="greaterThan">
      <formula>0.01</formula>
    </cfRule>
    <cfRule type="cellIs" dxfId="9208" priority="536" stopIfTrue="1" operator="lessThan">
      <formula>-0.01</formula>
    </cfRule>
    <cfRule type="cellIs" dxfId="9207" priority="537" stopIfTrue="1" operator="greaterThan">
      <formula>0.01</formula>
    </cfRule>
    <cfRule type="cellIs" dxfId="9206" priority="543" stopIfTrue="1" operator="lessThan">
      <formula>-0.01</formula>
    </cfRule>
    <cfRule type="cellIs" dxfId="9205" priority="544" stopIfTrue="1" operator="greaterThan">
      <formula>0.01</formula>
    </cfRule>
    <cfRule type="cellIs" dxfId="9204" priority="550" stopIfTrue="1" operator="lessThan">
      <formula>-0.01</formula>
    </cfRule>
    <cfRule type="cellIs" dxfId="9203" priority="551" stopIfTrue="1" operator="greaterThan">
      <formula>0.01</formula>
    </cfRule>
    <cfRule type="cellIs" dxfId="9202" priority="557" stopIfTrue="1" operator="lessThan">
      <formula>-0.01</formula>
    </cfRule>
    <cfRule type="cellIs" dxfId="9201" priority="558" stopIfTrue="1" operator="greaterThan">
      <formula>0.01</formula>
    </cfRule>
    <cfRule type="cellIs" dxfId="9200" priority="564" stopIfTrue="1" operator="lessThan">
      <formula>-0.01</formula>
    </cfRule>
    <cfRule type="cellIs" dxfId="9199" priority="565" stopIfTrue="1" operator="greaterThan">
      <formula>0.01</formula>
    </cfRule>
    <cfRule type="cellIs" dxfId="9198" priority="571" stopIfTrue="1" operator="lessThan">
      <formula>-0.01</formula>
    </cfRule>
    <cfRule type="cellIs" dxfId="9197" priority="572" stopIfTrue="1" operator="greaterThan">
      <formula>0.01</formula>
    </cfRule>
    <cfRule type="cellIs" dxfId="9196" priority="578" stopIfTrue="1" operator="lessThan">
      <formula>-0.01</formula>
    </cfRule>
    <cfRule type="cellIs" dxfId="9195" priority="579" stopIfTrue="1" operator="greaterThan">
      <formula>0.01</formula>
    </cfRule>
    <cfRule type="cellIs" dxfId="9194" priority="585" stopIfTrue="1" operator="lessThan">
      <formula>-0.01</formula>
    </cfRule>
    <cfRule type="cellIs" dxfId="9193" priority="586" stopIfTrue="1" operator="greaterThan">
      <formula>0.01</formula>
    </cfRule>
    <cfRule type="cellIs" dxfId="9192" priority="592" stopIfTrue="1" operator="lessThan">
      <formula>-0.01</formula>
    </cfRule>
    <cfRule type="cellIs" dxfId="9191" priority="593" stopIfTrue="1" operator="greaterThan">
      <formula>0.01</formula>
    </cfRule>
    <cfRule type="cellIs" dxfId="9190" priority="599" stopIfTrue="1" operator="lessThan">
      <formula>-0.01</formula>
    </cfRule>
    <cfRule type="cellIs" dxfId="9189" priority="600" stopIfTrue="1" operator="greaterThan">
      <formula>0.01</formula>
    </cfRule>
    <cfRule type="cellIs" dxfId="9188" priority="606" stopIfTrue="1" operator="lessThan">
      <formula>-0.01</formula>
    </cfRule>
    <cfRule type="cellIs" dxfId="9187" priority="607" stopIfTrue="1" operator="greaterThan">
      <formula>0.01</formula>
    </cfRule>
    <cfRule type="cellIs" dxfId="9186" priority="613" stopIfTrue="1" operator="lessThan">
      <formula>-0.01</formula>
    </cfRule>
    <cfRule type="cellIs" dxfId="9185" priority="614" stopIfTrue="1" operator="greaterThan">
      <formula>0.01</formula>
    </cfRule>
    <cfRule type="cellIs" dxfId="9184" priority="620" stopIfTrue="1" operator="lessThan">
      <formula>-0.01</formula>
    </cfRule>
    <cfRule type="cellIs" dxfId="9183" priority="621" stopIfTrue="1" operator="greaterThan">
      <formula>0.01</formula>
    </cfRule>
    <cfRule type="cellIs" dxfId="9182" priority="627" stopIfTrue="1" operator="lessThan">
      <formula>-0.01</formula>
    </cfRule>
    <cfRule type="cellIs" dxfId="9181" priority="628" stopIfTrue="1" operator="greaterThan">
      <formula>0.01</formula>
    </cfRule>
    <cfRule type="cellIs" dxfId="9180" priority="634" stopIfTrue="1" operator="lessThan">
      <formula>-0.01</formula>
    </cfRule>
    <cfRule type="cellIs" dxfId="9179" priority="635" stopIfTrue="1" operator="greaterThan">
      <formula>0.01</formula>
    </cfRule>
    <cfRule type="cellIs" dxfId="9178" priority="641" stopIfTrue="1" operator="lessThan">
      <formula>-0.01</formula>
    </cfRule>
    <cfRule type="cellIs" dxfId="9177" priority="642" stopIfTrue="1" operator="greaterThan">
      <formula>0.01</formula>
    </cfRule>
    <cfRule type="cellIs" dxfId="9176" priority="648" stopIfTrue="1" operator="lessThan">
      <formula>-0.01</formula>
    </cfRule>
    <cfRule type="cellIs" dxfId="9175" priority="649" stopIfTrue="1" operator="greaterThan">
      <formula>0.01</formula>
    </cfRule>
    <cfRule type="cellIs" dxfId="9174" priority="655" stopIfTrue="1" operator="lessThan">
      <formula>-0.01</formula>
    </cfRule>
    <cfRule type="cellIs" dxfId="9173" priority="656" stopIfTrue="1" operator="greaterThan">
      <formula>0.01</formula>
    </cfRule>
    <cfRule type="cellIs" dxfId="9172" priority="662" stopIfTrue="1" operator="lessThan">
      <formula>-0.01</formula>
    </cfRule>
    <cfRule type="cellIs" dxfId="9171" priority="663" stopIfTrue="1" operator="greaterThan">
      <formula>0.01</formula>
    </cfRule>
    <cfRule type="cellIs" dxfId="9170" priority="669" stopIfTrue="1" operator="lessThan">
      <formula>-0.01</formula>
    </cfRule>
    <cfRule type="cellIs" dxfId="9169" priority="670" stopIfTrue="1" operator="greaterThan">
      <formula>0.01</formula>
    </cfRule>
    <cfRule type="cellIs" dxfId="9168" priority="676" stopIfTrue="1" operator="lessThan">
      <formula>-0.01</formula>
    </cfRule>
    <cfRule type="cellIs" dxfId="9167" priority="677" stopIfTrue="1" operator="greaterThan">
      <formula>0.01</formula>
    </cfRule>
    <cfRule type="cellIs" dxfId="9166" priority="683" stopIfTrue="1" operator="lessThan">
      <formula>-0.01</formula>
    </cfRule>
    <cfRule type="cellIs" dxfId="9165" priority="684" stopIfTrue="1" operator="greaterThan">
      <formula>0.01</formula>
    </cfRule>
    <cfRule type="cellIs" dxfId="9164" priority="690" stopIfTrue="1" operator="lessThan">
      <formula>-0.01</formula>
    </cfRule>
    <cfRule type="cellIs" dxfId="9163" priority="691" stopIfTrue="1" operator="greaterThan">
      <formula>0.01</formula>
    </cfRule>
    <cfRule type="cellIs" dxfId="9162" priority="697" stopIfTrue="1" operator="lessThan">
      <formula>-0.01</formula>
    </cfRule>
    <cfRule type="cellIs" dxfId="9161" priority="698" stopIfTrue="1" operator="greaterThan">
      <formula>0.01</formula>
    </cfRule>
    <cfRule type="cellIs" dxfId="9160" priority="704" stopIfTrue="1" operator="lessThan">
      <formula>-0.01</formula>
    </cfRule>
    <cfRule type="cellIs" dxfId="9159" priority="705" stopIfTrue="1" operator="greaterThan">
      <formula>0.01</formula>
    </cfRule>
    <cfRule type="cellIs" dxfId="9158" priority="711" stopIfTrue="1" operator="lessThan">
      <formula>-0.01</formula>
    </cfRule>
    <cfRule type="cellIs" dxfId="9157" priority="712" stopIfTrue="1" operator="greaterThan">
      <formula>0.01</formula>
    </cfRule>
    <cfRule type="cellIs" dxfId="9156" priority="718" stopIfTrue="1" operator="lessThan">
      <formula>-0.01</formula>
    </cfRule>
    <cfRule type="cellIs" dxfId="9155" priority="719" stopIfTrue="1" operator="greaterThan">
      <formula>0.01</formula>
    </cfRule>
    <cfRule type="cellIs" dxfId="9154" priority="725" stopIfTrue="1" operator="lessThan">
      <formula>-0.01</formula>
    </cfRule>
    <cfRule type="cellIs" dxfId="9153" priority="726" stopIfTrue="1" operator="greaterThan">
      <formula>0.01</formula>
    </cfRule>
    <cfRule type="cellIs" dxfId="9152" priority="732" stopIfTrue="1" operator="lessThan">
      <formula>-0.01</formula>
    </cfRule>
    <cfRule type="cellIs" dxfId="9151" priority="733" stopIfTrue="1" operator="greaterThan">
      <formula>0.01</formula>
    </cfRule>
    <cfRule type="cellIs" dxfId="9150" priority="739" stopIfTrue="1" operator="lessThan">
      <formula>-0.01</formula>
    </cfRule>
    <cfRule type="cellIs" dxfId="9149" priority="740" stopIfTrue="1" operator="greaterThan">
      <formula>0.01</formula>
    </cfRule>
    <cfRule type="cellIs" dxfId="9148" priority="746" stopIfTrue="1" operator="lessThan">
      <formula>-0.01</formula>
    </cfRule>
    <cfRule type="cellIs" dxfId="9147" priority="747" stopIfTrue="1" operator="greaterThan">
      <formula>0.01</formula>
    </cfRule>
    <cfRule type="cellIs" dxfId="9146" priority="753" stopIfTrue="1" operator="lessThan">
      <formula>-0.01</formula>
    </cfRule>
    <cfRule type="cellIs" dxfId="9145" priority="754" stopIfTrue="1" operator="greaterThan">
      <formula>0.01</formula>
    </cfRule>
    <cfRule type="cellIs" dxfId="9144" priority="760" stopIfTrue="1" operator="lessThan">
      <formula>-0.01</formula>
    </cfRule>
    <cfRule type="cellIs" dxfId="9143" priority="761" stopIfTrue="1" operator="greaterThan">
      <formula>0.01</formula>
    </cfRule>
    <cfRule type="cellIs" dxfId="9142" priority="767" stopIfTrue="1" operator="lessThan">
      <formula>-0.01</formula>
    </cfRule>
    <cfRule type="cellIs" dxfId="9141" priority="768" stopIfTrue="1" operator="greaterThan">
      <formula>0.01</formula>
    </cfRule>
    <cfRule type="cellIs" dxfId="9140" priority="774" stopIfTrue="1" operator="lessThan">
      <formula>-0.01</formula>
    </cfRule>
    <cfRule type="cellIs" dxfId="9139" priority="775" stopIfTrue="1" operator="greaterThan">
      <formula>0.01</formula>
    </cfRule>
    <cfRule type="cellIs" dxfId="9138" priority="781" stopIfTrue="1" operator="lessThan">
      <formula>-0.01</formula>
    </cfRule>
    <cfRule type="cellIs" dxfId="9137" priority="782" stopIfTrue="1" operator="greaterThan">
      <formula>0.01</formula>
    </cfRule>
    <cfRule type="cellIs" dxfId="9136" priority="788" stopIfTrue="1" operator="lessThan">
      <formula>-0.01</formula>
    </cfRule>
    <cfRule type="cellIs" dxfId="9135" priority="789" stopIfTrue="1" operator="greaterThan">
      <formula>0.01</formula>
    </cfRule>
    <cfRule type="cellIs" dxfId="9134" priority="795" stopIfTrue="1" operator="lessThan">
      <formula>-0.01</formula>
    </cfRule>
    <cfRule type="cellIs" dxfId="9133" priority="796" stopIfTrue="1" operator="greaterThan">
      <formula>0.01</formula>
    </cfRule>
    <cfRule type="cellIs" dxfId="9132" priority="802" stopIfTrue="1" operator="lessThan">
      <formula>-0.01</formula>
    </cfRule>
    <cfRule type="cellIs" dxfId="9131" priority="803" stopIfTrue="1" operator="greaterThan">
      <formula>0.01</formula>
    </cfRule>
    <cfRule type="cellIs" dxfId="9130" priority="809" stopIfTrue="1" operator="lessThan">
      <formula>-0.01</formula>
    </cfRule>
    <cfRule type="cellIs" dxfId="9129" priority="810" stopIfTrue="1" operator="greaterThan">
      <formula>0.01</formula>
    </cfRule>
    <cfRule type="cellIs" dxfId="9128" priority="816" stopIfTrue="1" operator="lessThan">
      <formula>-0.01</formula>
    </cfRule>
    <cfRule type="cellIs" dxfId="9127" priority="817" stopIfTrue="1" operator="greaterThan">
      <formula>0.01</formula>
    </cfRule>
    <cfRule type="cellIs" dxfId="9126" priority="823" stopIfTrue="1" operator="lessThan">
      <formula>-0.01</formula>
    </cfRule>
    <cfRule type="cellIs" dxfId="9125" priority="824" stopIfTrue="1" operator="greaterThan">
      <formula>0.01</formula>
    </cfRule>
    <cfRule type="cellIs" dxfId="9124" priority="830" stopIfTrue="1" operator="lessThan">
      <formula>-0.01</formula>
    </cfRule>
    <cfRule type="cellIs" dxfId="9123" priority="831" stopIfTrue="1" operator="greaterThan">
      <formula>0.01</formula>
    </cfRule>
    <cfRule type="cellIs" dxfId="9122" priority="837" stopIfTrue="1" operator="lessThan">
      <formula>-0.01</formula>
    </cfRule>
    <cfRule type="cellIs" dxfId="9121" priority="838" stopIfTrue="1" operator="greaterThan">
      <formula>0.01</formula>
    </cfRule>
    <cfRule type="cellIs" dxfId="9120" priority="844" stopIfTrue="1" operator="lessThan">
      <formula>-0.01</formula>
    </cfRule>
    <cfRule type="cellIs" dxfId="9119" priority="845" stopIfTrue="1" operator="greaterThan">
      <formula>0.01</formula>
    </cfRule>
    <cfRule type="cellIs" dxfId="9118" priority="851" stopIfTrue="1" operator="lessThan">
      <formula>-0.01</formula>
    </cfRule>
    <cfRule type="cellIs" dxfId="9117" priority="852" stopIfTrue="1" operator="greaterThan">
      <formula>0.01</formula>
    </cfRule>
    <cfRule type="cellIs" dxfId="9116" priority="858" stopIfTrue="1" operator="lessThan">
      <formula>-0.01</formula>
    </cfRule>
    <cfRule type="cellIs" dxfId="9115" priority="859" stopIfTrue="1" operator="greaterThan">
      <formula>0.01</formula>
    </cfRule>
    <cfRule type="cellIs" dxfId="9114" priority="865" stopIfTrue="1" operator="lessThan">
      <formula>-0.01</formula>
    </cfRule>
    <cfRule type="cellIs" dxfId="9113" priority="866" stopIfTrue="1" operator="greaterThan">
      <formula>0.01</formula>
    </cfRule>
    <cfRule type="cellIs" dxfId="9112" priority="872" stopIfTrue="1" operator="lessThan">
      <formula>-0.01</formula>
    </cfRule>
    <cfRule type="cellIs" dxfId="9111" priority="873" stopIfTrue="1" operator="greaterThan">
      <formula>0.01</formula>
    </cfRule>
    <cfRule type="cellIs" dxfId="9110" priority="879" stopIfTrue="1" operator="lessThan">
      <formula>-0.01</formula>
    </cfRule>
    <cfRule type="cellIs" dxfId="9109" priority="880" stopIfTrue="1" operator="greaterThan">
      <formula>0.01</formula>
    </cfRule>
    <cfRule type="cellIs" dxfId="9108" priority="886" stopIfTrue="1" operator="lessThan">
      <formula>-0.01</formula>
    </cfRule>
    <cfRule type="cellIs" dxfId="9107" priority="887" stopIfTrue="1" operator="greaterThan">
      <formula>0.01</formula>
    </cfRule>
    <cfRule type="cellIs" dxfId="9106" priority="893" stopIfTrue="1" operator="lessThan">
      <formula>-0.01</formula>
    </cfRule>
    <cfRule type="cellIs" dxfId="9105" priority="894" stopIfTrue="1" operator="greaterThan">
      <formula>0.01</formula>
    </cfRule>
    <cfRule type="cellIs" dxfId="9104" priority="900" stopIfTrue="1" operator="lessThan">
      <formula>-0.01</formula>
    </cfRule>
    <cfRule type="cellIs" dxfId="9103" priority="901" stopIfTrue="1" operator="greaterThan">
      <formula>0.01</formula>
    </cfRule>
    <cfRule type="cellIs" dxfId="9102" priority="907" stopIfTrue="1" operator="lessThan">
      <formula>-0.01</formula>
    </cfRule>
    <cfRule type="cellIs" dxfId="9101" priority="908" stopIfTrue="1" operator="greaterThan">
      <formula>0.01</formula>
    </cfRule>
    <cfRule type="cellIs" dxfId="9100" priority="914" stopIfTrue="1" operator="lessThan">
      <formula>-0.01</formula>
    </cfRule>
    <cfRule type="cellIs" dxfId="9099" priority="915" stopIfTrue="1" operator="greaterThan">
      <formula>0.01</formula>
    </cfRule>
    <cfRule type="cellIs" dxfId="9098" priority="921" stopIfTrue="1" operator="lessThan">
      <formula>-0.01</formula>
    </cfRule>
    <cfRule type="cellIs" dxfId="9097" priority="922" stopIfTrue="1" operator="greaterThan">
      <formula>0.01</formula>
    </cfRule>
    <cfRule type="cellIs" dxfId="9096" priority="928" stopIfTrue="1" operator="lessThan">
      <formula>-0.01</formula>
    </cfRule>
    <cfRule type="cellIs" dxfId="9095" priority="929" stopIfTrue="1" operator="greaterThan">
      <formula>0.01</formula>
    </cfRule>
    <cfRule type="cellIs" dxfId="9094" priority="935" stopIfTrue="1" operator="lessThan">
      <formula>-0.01</formula>
    </cfRule>
    <cfRule type="cellIs" dxfId="9093" priority="936" stopIfTrue="1" operator="greaterThan">
      <formula>0.01</formula>
    </cfRule>
    <cfRule type="cellIs" dxfId="9092" priority="942" stopIfTrue="1" operator="lessThan">
      <formula>-0.01</formula>
    </cfRule>
    <cfRule type="cellIs" dxfId="9091" priority="943" stopIfTrue="1" operator="greaterThan">
      <formula>0.01</formula>
    </cfRule>
    <cfRule type="cellIs" dxfId="9090" priority="949" stopIfTrue="1" operator="lessThan">
      <formula>-0.01</formula>
    </cfRule>
    <cfRule type="cellIs" dxfId="9089" priority="950" stopIfTrue="1" operator="greaterThan">
      <formula>0.01</formula>
    </cfRule>
    <cfRule type="cellIs" dxfId="9088" priority="956" stopIfTrue="1" operator="lessThan">
      <formula>-0.01</formula>
    </cfRule>
    <cfRule type="cellIs" dxfId="9087" priority="957" stopIfTrue="1" operator="greaterThan">
      <formula>0.01</formula>
    </cfRule>
    <cfRule type="cellIs" dxfId="9086" priority="963" stopIfTrue="1" operator="lessThan">
      <formula>-0.01</formula>
    </cfRule>
    <cfRule type="cellIs" dxfId="9085" priority="964" stopIfTrue="1" operator="greaterThan">
      <formula>0.01</formula>
    </cfRule>
    <cfRule type="cellIs" dxfId="9084" priority="970" stopIfTrue="1" operator="lessThan">
      <formula>-0.01</formula>
    </cfRule>
    <cfRule type="cellIs" dxfId="9083" priority="971" stopIfTrue="1" operator="greaterThan">
      <formula>0.01</formula>
    </cfRule>
    <cfRule type="cellIs" dxfId="9082" priority="977" stopIfTrue="1" operator="lessThan">
      <formula>-0.01</formula>
    </cfRule>
    <cfRule type="cellIs" dxfId="9081" priority="978" stopIfTrue="1" operator="greaterThan">
      <formula>0.01</formula>
    </cfRule>
    <cfRule type="cellIs" dxfId="9080" priority="984" stopIfTrue="1" operator="lessThan">
      <formula>-0.01</formula>
    </cfRule>
    <cfRule type="cellIs" dxfId="9079" priority="985" stopIfTrue="1" operator="greaterThan">
      <formula>0.01</formula>
    </cfRule>
    <cfRule type="cellIs" dxfId="9078" priority="991" stopIfTrue="1" operator="lessThan">
      <formula>-0.01</formula>
    </cfRule>
    <cfRule type="cellIs" dxfId="9077" priority="992" stopIfTrue="1" operator="greaterThan">
      <formula>0.01</formula>
    </cfRule>
    <cfRule type="cellIs" dxfId="9076" priority="998" stopIfTrue="1" operator="lessThan">
      <formula>-0.01</formula>
    </cfRule>
    <cfRule type="cellIs" dxfId="9075" priority="999" stopIfTrue="1" operator="greaterThan">
      <formula>0.01</formula>
    </cfRule>
    <cfRule type="cellIs" dxfId="9074" priority="1005" stopIfTrue="1" operator="lessThan">
      <formula>-0.01</formula>
    </cfRule>
    <cfRule type="cellIs" dxfId="9073" priority="1006" stopIfTrue="1" operator="greaterThan">
      <formula>0.01</formula>
    </cfRule>
    <cfRule type="cellIs" dxfId="9072" priority="1012" stopIfTrue="1" operator="lessThan">
      <formula>-0.01</formula>
    </cfRule>
    <cfRule type="cellIs" dxfId="9071" priority="1013" stopIfTrue="1" operator="greaterThan">
      <formula>0.01</formula>
    </cfRule>
    <cfRule type="cellIs" dxfId="9070" priority="1019" stopIfTrue="1" operator="lessThan">
      <formula>-0.01</formula>
    </cfRule>
    <cfRule type="cellIs" dxfId="9069" priority="1020" stopIfTrue="1" operator="greaterThan">
      <formula>0.01</formula>
    </cfRule>
    <cfRule type="cellIs" dxfId="9068" priority="1026" stopIfTrue="1" operator="lessThan">
      <formula>-0.01</formula>
    </cfRule>
    <cfRule type="cellIs" dxfId="9067" priority="1027" stopIfTrue="1" operator="greaterThan">
      <formula>0.01</formula>
    </cfRule>
    <cfRule type="cellIs" dxfId="9066" priority="1033" stopIfTrue="1" operator="lessThan">
      <formula>-0.01</formula>
    </cfRule>
    <cfRule type="cellIs" dxfId="9065" priority="1034" stopIfTrue="1" operator="greaterThan">
      <formula>0.01</formula>
    </cfRule>
    <cfRule type="cellIs" dxfId="9064" priority="1040" stopIfTrue="1" operator="lessThan">
      <formula>-0.01</formula>
    </cfRule>
    <cfRule type="cellIs" dxfId="9063" priority="1041" stopIfTrue="1" operator="greaterThan">
      <formula>0.01</formula>
    </cfRule>
    <cfRule type="cellIs" dxfId="9062" priority="1047" stopIfTrue="1" operator="lessThan">
      <formula>-0.01</formula>
    </cfRule>
    <cfRule type="cellIs" dxfId="9061" priority="1048" stopIfTrue="1" operator="greaterThan">
      <formula>0.01</formula>
    </cfRule>
    <cfRule type="cellIs" dxfId="9060" priority="1054" stopIfTrue="1" operator="lessThan">
      <formula>-0.01</formula>
    </cfRule>
    <cfRule type="cellIs" dxfId="9059" priority="1055" stopIfTrue="1" operator="greaterThan">
      <formula>0.01</formula>
    </cfRule>
    <cfRule type="cellIs" dxfId="9058" priority="1061" stopIfTrue="1" operator="lessThan">
      <formula>-0.01</formula>
    </cfRule>
    <cfRule type="cellIs" dxfId="9057" priority="1062" stopIfTrue="1" operator="greaterThan">
      <formula>0.01</formula>
    </cfRule>
    <cfRule type="cellIs" dxfId="9056" priority="1068" stopIfTrue="1" operator="lessThan">
      <formula>-0.01</formula>
    </cfRule>
    <cfRule type="cellIs" dxfId="9055" priority="1069" stopIfTrue="1" operator="greaterThan">
      <formula>0.01</formula>
    </cfRule>
    <cfRule type="cellIs" dxfId="9054" priority="1075" stopIfTrue="1" operator="lessThan">
      <formula>-0.01</formula>
    </cfRule>
    <cfRule type="cellIs" dxfId="9053" priority="1076" stopIfTrue="1" operator="greaterThan">
      <formula>0.01</formula>
    </cfRule>
    <cfRule type="cellIs" dxfId="9052" priority="1082" stopIfTrue="1" operator="lessThan">
      <formula>-0.01</formula>
    </cfRule>
    <cfRule type="cellIs" dxfId="9051" priority="1083" stopIfTrue="1" operator="greaterThan">
      <formula>0.01</formula>
    </cfRule>
    <cfRule type="cellIs" dxfId="9050" priority="1089" stopIfTrue="1" operator="lessThan">
      <formula>-0.01</formula>
    </cfRule>
    <cfRule type="cellIs" dxfId="9049" priority="1090" stopIfTrue="1" operator="greaterThan">
      <formula>0.01</formula>
    </cfRule>
    <cfRule type="cellIs" dxfId="9048" priority="1096" stopIfTrue="1" operator="lessThan">
      <formula>-0.01</formula>
    </cfRule>
    <cfRule type="cellIs" dxfId="9047" priority="1097" stopIfTrue="1" operator="greaterThan">
      <formula>0.01</formula>
    </cfRule>
    <cfRule type="cellIs" dxfId="9046" priority="1103" stopIfTrue="1" operator="lessThan">
      <formula>-0.01</formula>
    </cfRule>
    <cfRule type="cellIs" dxfId="9045" priority="1104" stopIfTrue="1" operator="greaterThan">
      <formula>0.01</formula>
    </cfRule>
    <cfRule type="cellIs" dxfId="9044" priority="1110" stopIfTrue="1" operator="lessThan">
      <formula>-0.01</formula>
    </cfRule>
    <cfRule type="cellIs" dxfId="9043" priority="1111" stopIfTrue="1" operator="greaterThan">
      <formula>0.01</formula>
    </cfRule>
    <cfRule type="cellIs" dxfId="9042" priority="1117" stopIfTrue="1" operator="lessThan">
      <formula>-0.01</formula>
    </cfRule>
    <cfRule type="cellIs" dxfId="9041" priority="1118" stopIfTrue="1" operator="greaterThan">
      <formula>0.01</formula>
    </cfRule>
    <cfRule type="cellIs" dxfId="9040" priority="1124" stopIfTrue="1" operator="lessThan">
      <formula>-0.01</formula>
    </cfRule>
    <cfRule type="cellIs" dxfId="9039" priority="1125" stopIfTrue="1" operator="greaterThan">
      <formula>0.01</formula>
    </cfRule>
    <cfRule type="cellIs" dxfId="9038" priority="1131" stopIfTrue="1" operator="lessThan">
      <formula>-0.01</formula>
    </cfRule>
    <cfRule type="cellIs" dxfId="9037" priority="1132" stopIfTrue="1" operator="greaterThan">
      <formula>0.01</formula>
    </cfRule>
    <cfRule type="cellIs" dxfId="9036" priority="1138" stopIfTrue="1" operator="lessThan">
      <formula>-0.01</formula>
    </cfRule>
    <cfRule type="cellIs" dxfId="9035" priority="1139" stopIfTrue="1" operator="greaterThan">
      <formula>0.01</formula>
    </cfRule>
    <cfRule type="cellIs" dxfId="9034" priority="1145" stopIfTrue="1" operator="lessThan">
      <formula>-0.01</formula>
    </cfRule>
    <cfRule type="cellIs" dxfId="9033" priority="1146" stopIfTrue="1" operator="greaterThan">
      <formula>0.01</formula>
    </cfRule>
    <cfRule type="cellIs" dxfId="9032" priority="1152" stopIfTrue="1" operator="lessThan">
      <formula>-0.01</formula>
    </cfRule>
    <cfRule type="cellIs" dxfId="9031" priority="1153" stopIfTrue="1" operator="greaterThan">
      <formula>0.01</formula>
    </cfRule>
    <cfRule type="cellIs" dxfId="9030" priority="1159" stopIfTrue="1" operator="lessThan">
      <formula>-0.01</formula>
    </cfRule>
    <cfRule type="cellIs" dxfId="9029" priority="1160" stopIfTrue="1" operator="greaterThan">
      <formula>0.01</formula>
    </cfRule>
    <cfRule type="cellIs" dxfId="9028" priority="1166" stopIfTrue="1" operator="lessThan">
      <formula>-0.01</formula>
    </cfRule>
    <cfRule type="cellIs" dxfId="9027" priority="1167" stopIfTrue="1" operator="greaterThan">
      <formula>0.01</formula>
    </cfRule>
    <cfRule type="cellIs" dxfId="9026" priority="1173" stopIfTrue="1" operator="lessThan">
      <formula>-0.01</formula>
    </cfRule>
    <cfRule type="cellIs" dxfId="9025" priority="1174" stopIfTrue="1" operator="greaterThan">
      <formula>0.01</formula>
    </cfRule>
    <cfRule type="cellIs" dxfId="9024" priority="1180" stopIfTrue="1" operator="lessThan">
      <formula>-0.01</formula>
    </cfRule>
    <cfRule type="cellIs" dxfId="9023" priority="1181" stopIfTrue="1" operator="greaterThan">
      <formula>0.01</formula>
    </cfRule>
    <cfRule type="cellIs" dxfId="9022" priority="1187" stopIfTrue="1" operator="lessThan">
      <formula>-0.01</formula>
    </cfRule>
    <cfRule type="cellIs" dxfId="9021" priority="1188" stopIfTrue="1" operator="greaterThan">
      <formula>0.01</formula>
    </cfRule>
    <cfRule type="cellIs" dxfId="9020" priority="1194" stopIfTrue="1" operator="lessThan">
      <formula>-0.01</formula>
    </cfRule>
    <cfRule type="cellIs" dxfId="9019" priority="1195" stopIfTrue="1" operator="greaterThan">
      <formula>0.01</formula>
    </cfRule>
    <cfRule type="cellIs" dxfId="9018" priority="1201" stopIfTrue="1" operator="lessThan">
      <formula>-0.01</formula>
    </cfRule>
    <cfRule type="cellIs" dxfId="9017" priority="1202" stopIfTrue="1" operator="greaterThan">
      <formula>0.01</formula>
    </cfRule>
    <cfRule type="cellIs" dxfId="9016" priority="1208" stopIfTrue="1" operator="lessThan">
      <formula>-0.01</formula>
    </cfRule>
    <cfRule type="cellIs" dxfId="9015" priority="1209" stopIfTrue="1" operator="greaterThan">
      <formula>0.01</formula>
    </cfRule>
    <cfRule type="cellIs" dxfId="9014" priority="1215" stopIfTrue="1" operator="lessThan">
      <formula>-0.01</formula>
    </cfRule>
    <cfRule type="cellIs" dxfId="9013" priority="1216" stopIfTrue="1" operator="greaterThan">
      <formula>0.01</formula>
    </cfRule>
    <cfRule type="cellIs" dxfId="9012" priority="1222" stopIfTrue="1" operator="lessThan">
      <formula>-0.01</formula>
    </cfRule>
    <cfRule type="cellIs" dxfId="9011" priority="1223" stopIfTrue="1" operator="greaterThan">
      <formula>0.01</formula>
    </cfRule>
    <cfRule type="cellIs" dxfId="9010" priority="1229" stopIfTrue="1" operator="lessThan">
      <formula>-0.01</formula>
    </cfRule>
    <cfRule type="cellIs" dxfId="9009" priority="1230" stopIfTrue="1" operator="greaterThan">
      <formula>0.01</formula>
    </cfRule>
    <cfRule type="cellIs" dxfId="9008" priority="1236" stopIfTrue="1" operator="lessThan">
      <formula>-0.01</formula>
    </cfRule>
    <cfRule type="cellIs" dxfId="9007" priority="1237" stopIfTrue="1" operator="greaterThan">
      <formula>0.01</formula>
    </cfRule>
    <cfRule type="cellIs" dxfId="9006" priority="1243" stopIfTrue="1" operator="lessThan">
      <formula>-0.01</formula>
    </cfRule>
    <cfRule type="cellIs" dxfId="9005" priority="1244" stopIfTrue="1" operator="greaterThan">
      <formula>0.01</formula>
    </cfRule>
    <cfRule type="cellIs" dxfId="9004" priority="1250" stopIfTrue="1" operator="lessThan">
      <formula>-0.01</formula>
    </cfRule>
    <cfRule type="cellIs" dxfId="9003" priority="1251" stopIfTrue="1" operator="greaterThan">
      <formula>0.01</formula>
    </cfRule>
    <cfRule type="cellIs" dxfId="9002" priority="1257" stopIfTrue="1" operator="lessThan">
      <formula>-0.01</formula>
    </cfRule>
    <cfRule type="cellIs" dxfId="9001" priority="1258" stopIfTrue="1" operator="greaterThan">
      <formula>0.01</formula>
    </cfRule>
    <cfRule type="cellIs" dxfId="9000" priority="1264" stopIfTrue="1" operator="lessThan">
      <formula>-0.01</formula>
    </cfRule>
    <cfRule type="cellIs" dxfId="8999" priority="1265" stopIfTrue="1" operator="greaterThan">
      <formula>0.01</formula>
    </cfRule>
    <cfRule type="cellIs" dxfId="8998" priority="1271" stopIfTrue="1" operator="lessThan">
      <formula>-0.01</formula>
    </cfRule>
    <cfRule type="cellIs" dxfId="8997" priority="1272" stopIfTrue="1" operator="greaterThan">
      <formula>0.01</formula>
    </cfRule>
    <cfRule type="cellIs" dxfId="8996" priority="1278" stopIfTrue="1" operator="lessThan">
      <formula>-0.01</formula>
    </cfRule>
    <cfRule type="cellIs" dxfId="8995" priority="1279" stopIfTrue="1" operator="greaterThan">
      <formula>0.01</formula>
    </cfRule>
    <cfRule type="cellIs" dxfId="8994" priority="1285" stopIfTrue="1" operator="lessThan">
      <formula>-0.01</formula>
    </cfRule>
    <cfRule type="cellIs" dxfId="8993" priority="1286" stopIfTrue="1" operator="greaterThan">
      <formula>0.01</formula>
    </cfRule>
    <cfRule type="cellIs" dxfId="8992" priority="1292" stopIfTrue="1" operator="lessThan">
      <formula>-0.01</formula>
    </cfRule>
    <cfRule type="cellIs" dxfId="8991" priority="1293" stopIfTrue="1" operator="greaterThan">
      <formula>0.01</formula>
    </cfRule>
    <cfRule type="cellIs" dxfId="8990" priority="1299" stopIfTrue="1" operator="lessThan">
      <formula>-0.01</formula>
    </cfRule>
    <cfRule type="cellIs" dxfId="8989" priority="1300" stopIfTrue="1" operator="greaterThan">
      <formula>0.01</formula>
    </cfRule>
    <cfRule type="cellIs" dxfId="8988" priority="1306" stopIfTrue="1" operator="lessThan">
      <formula>-0.01</formula>
    </cfRule>
    <cfRule type="cellIs" dxfId="8987" priority="1307" stopIfTrue="1" operator="greaterThan">
      <formula>0.01</formula>
    </cfRule>
    <cfRule type="cellIs" dxfId="8986" priority="1313" stopIfTrue="1" operator="lessThan">
      <formula>-0.01</formula>
    </cfRule>
    <cfRule type="cellIs" dxfId="8985" priority="1314" stopIfTrue="1" operator="greaterThan">
      <formula>0.01</formula>
    </cfRule>
    <cfRule type="cellIs" dxfId="8984" priority="1320" stopIfTrue="1" operator="lessThan">
      <formula>-0.01</formula>
    </cfRule>
    <cfRule type="cellIs" dxfId="8983" priority="1321" stopIfTrue="1" operator="greaterThan">
      <formula>0.01</formula>
    </cfRule>
    <cfRule type="cellIs" dxfId="8982" priority="1327" stopIfTrue="1" operator="lessThan">
      <formula>-0.01</formula>
    </cfRule>
    <cfRule type="cellIs" dxfId="8981" priority="1328" stopIfTrue="1" operator="greaterThan">
      <formula>0.01</formula>
    </cfRule>
    <cfRule type="cellIs" dxfId="8980" priority="1334" stopIfTrue="1" operator="lessThan">
      <formula>-0.01</formula>
    </cfRule>
    <cfRule type="cellIs" dxfId="8979" priority="1335" stopIfTrue="1" operator="greaterThan">
      <formula>0.01</formula>
    </cfRule>
    <cfRule type="cellIs" dxfId="8978" priority="1341" stopIfTrue="1" operator="lessThan">
      <formula>-0.01</formula>
    </cfRule>
    <cfRule type="cellIs" dxfId="8977" priority="1342" stopIfTrue="1" operator="greaterThan">
      <formula>0.01</formula>
    </cfRule>
    <cfRule type="cellIs" dxfId="8976" priority="1348" stopIfTrue="1" operator="lessThan">
      <formula>-0.01</formula>
    </cfRule>
    <cfRule type="cellIs" dxfId="8975" priority="1349" stopIfTrue="1" operator="greaterThan">
      <formula>0.01</formula>
    </cfRule>
    <cfRule type="cellIs" dxfId="8974" priority="1355" stopIfTrue="1" operator="lessThan">
      <formula>-0.01</formula>
    </cfRule>
    <cfRule type="cellIs" dxfId="8973" priority="1356" stopIfTrue="1" operator="greaterThan">
      <formula>0.01</formula>
    </cfRule>
    <cfRule type="cellIs" dxfId="8972" priority="1362" stopIfTrue="1" operator="lessThan">
      <formula>-0.01</formula>
    </cfRule>
    <cfRule type="cellIs" dxfId="8971" priority="1363" stopIfTrue="1" operator="greaterThan">
      <formula>0.01</formula>
    </cfRule>
    <cfRule type="cellIs" dxfId="8970" priority="1369" stopIfTrue="1" operator="lessThan">
      <formula>-0.01</formula>
    </cfRule>
    <cfRule type="cellIs" dxfId="8969" priority="1370" stopIfTrue="1" operator="greaterThan">
      <formula>0.01</formula>
    </cfRule>
    <cfRule type="cellIs" dxfId="8968" priority="1376" stopIfTrue="1" operator="lessThan">
      <formula>-0.01</formula>
    </cfRule>
    <cfRule type="cellIs" dxfId="8967" priority="1377" stopIfTrue="1" operator="greaterThan">
      <formula>0.01</formula>
    </cfRule>
    <cfRule type="cellIs" dxfId="8966" priority="1383" stopIfTrue="1" operator="lessThan">
      <formula>-0.01</formula>
    </cfRule>
    <cfRule type="cellIs" dxfId="8965" priority="1384" stopIfTrue="1" operator="greaterThan">
      <formula>0.01</formula>
    </cfRule>
    <cfRule type="cellIs" dxfId="8964" priority="1390" stopIfTrue="1" operator="lessThan">
      <formula>-0.01</formula>
    </cfRule>
    <cfRule type="cellIs" dxfId="8963" priority="1391" stopIfTrue="1" operator="greaterThan">
      <formula>0.01</formula>
    </cfRule>
    <cfRule type="cellIs" dxfId="8962" priority="1397" stopIfTrue="1" operator="lessThan">
      <formula>-0.01</formula>
    </cfRule>
    <cfRule type="cellIs" dxfId="8961" priority="1398" stopIfTrue="1" operator="greaterThan">
      <formula>0.01</formula>
    </cfRule>
    <cfRule type="cellIs" dxfId="8960" priority="1404" stopIfTrue="1" operator="lessThan">
      <formula>-0.01</formula>
    </cfRule>
    <cfRule type="cellIs" dxfId="8959" priority="1405" stopIfTrue="1" operator="greaterThan">
      <formula>0.01</formula>
    </cfRule>
    <cfRule type="cellIs" dxfId="8958" priority="1411" stopIfTrue="1" operator="lessThan">
      <formula>-0.01</formula>
    </cfRule>
    <cfRule type="cellIs" dxfId="8957" priority="1412" stopIfTrue="1" operator="greaterThan">
      <formula>0.01</formula>
    </cfRule>
    <cfRule type="cellIs" dxfId="8956" priority="1418" stopIfTrue="1" operator="lessThan">
      <formula>-0.01</formula>
    </cfRule>
    <cfRule type="cellIs" dxfId="8955" priority="1419" stopIfTrue="1" operator="greaterThan">
      <formula>0.01</formula>
    </cfRule>
    <cfRule type="cellIs" dxfId="8954" priority="1425" stopIfTrue="1" operator="lessThan">
      <formula>-0.01</formula>
    </cfRule>
    <cfRule type="cellIs" dxfId="8953" priority="1426" stopIfTrue="1" operator="greaterThan">
      <formula>0.01</formula>
    </cfRule>
    <cfRule type="cellIs" dxfId="8952" priority="1432" stopIfTrue="1" operator="lessThan">
      <formula>-0.01</formula>
    </cfRule>
    <cfRule type="cellIs" dxfId="8951" priority="1433" stopIfTrue="1" operator="greaterThan">
      <formula>0.01</formula>
    </cfRule>
    <cfRule type="cellIs" dxfId="8950" priority="1439" stopIfTrue="1" operator="lessThan">
      <formula>-0.01</formula>
    </cfRule>
    <cfRule type="cellIs" dxfId="8949" priority="1440" stopIfTrue="1" operator="greaterThan">
      <formula>0.01</formula>
    </cfRule>
    <cfRule type="cellIs" dxfId="8948" priority="1446" stopIfTrue="1" operator="lessThan">
      <formula>-0.01</formula>
    </cfRule>
    <cfRule type="cellIs" dxfId="8947" priority="1447" stopIfTrue="1" operator="greaterThan">
      <formula>0.01</formula>
    </cfRule>
    <cfRule type="cellIs" dxfId="8946" priority="1453" stopIfTrue="1" operator="lessThan">
      <formula>-0.01</formula>
    </cfRule>
    <cfRule type="cellIs" dxfId="8945" priority="1454" stopIfTrue="1" operator="greaterThan">
      <formula>0.01</formula>
    </cfRule>
    <cfRule type="cellIs" dxfId="8944" priority="1460" stopIfTrue="1" operator="lessThan">
      <formula>-0.01</formula>
    </cfRule>
    <cfRule type="cellIs" dxfId="8943" priority="1461" stopIfTrue="1" operator="greaterThan">
      <formula>0.01</formula>
    </cfRule>
    <cfRule type="cellIs" dxfId="8942" priority="1467" stopIfTrue="1" operator="lessThan">
      <formula>-0.01</formula>
    </cfRule>
    <cfRule type="cellIs" dxfId="8941" priority="1468" stopIfTrue="1" operator="greaterThan">
      <formula>0.01</formula>
    </cfRule>
    <cfRule type="cellIs" dxfId="8940" priority="1474" stopIfTrue="1" operator="lessThan">
      <formula>-0.01</formula>
    </cfRule>
    <cfRule type="cellIs" dxfId="8939" priority="1475" stopIfTrue="1" operator="greaterThan">
      <formula>0.01</formula>
    </cfRule>
    <cfRule type="cellIs" dxfId="8938" priority="1481" stopIfTrue="1" operator="lessThan">
      <formula>-0.01</formula>
    </cfRule>
    <cfRule type="cellIs" dxfId="8937" priority="1482" stopIfTrue="1" operator="greaterThan">
      <formula>0.01</formula>
    </cfRule>
    <cfRule type="cellIs" dxfId="8936" priority="1488" stopIfTrue="1" operator="lessThan">
      <formula>-0.01</formula>
    </cfRule>
    <cfRule type="cellIs" dxfId="8935" priority="1489" stopIfTrue="1" operator="greaterThan">
      <formula>0.01</formula>
    </cfRule>
    <cfRule type="cellIs" dxfId="8934" priority="1495" stopIfTrue="1" operator="lessThan">
      <formula>-0.01</formula>
    </cfRule>
    <cfRule type="cellIs" dxfId="8933" priority="1496" stopIfTrue="1" operator="greaterThan">
      <formula>0.01</formula>
    </cfRule>
    <cfRule type="cellIs" dxfId="8932" priority="1502" stopIfTrue="1" operator="lessThan">
      <formula>-0.01</formula>
    </cfRule>
    <cfRule type="cellIs" dxfId="8931" priority="1503" stopIfTrue="1" operator="greaterThan">
      <formula>0.01</formula>
    </cfRule>
    <cfRule type="cellIs" dxfId="8930" priority="1509" stopIfTrue="1" operator="lessThan">
      <formula>-0.01</formula>
    </cfRule>
    <cfRule type="cellIs" dxfId="8929" priority="1510" stopIfTrue="1" operator="greaterThan">
      <formula>0.01</formula>
    </cfRule>
    <cfRule type="cellIs" dxfId="8928" priority="1516" stopIfTrue="1" operator="lessThan">
      <formula>-0.01</formula>
    </cfRule>
    <cfRule type="cellIs" dxfId="8927" priority="1517" stopIfTrue="1" operator="greaterThan">
      <formula>0.01</formula>
    </cfRule>
    <cfRule type="cellIs" dxfId="8926" priority="1523" stopIfTrue="1" operator="lessThan">
      <formula>-0.01</formula>
    </cfRule>
    <cfRule type="cellIs" dxfId="8925" priority="1524" stopIfTrue="1" operator="greaterThan">
      <formula>0.01</formula>
    </cfRule>
    <cfRule type="cellIs" dxfId="8924" priority="382" stopIfTrue="1" operator="lessThan">
      <formula>-0.01</formula>
    </cfRule>
    <cfRule type="cellIs" dxfId="8923" priority="1530" stopIfTrue="1" operator="lessThan">
      <formula>-0.01</formula>
    </cfRule>
    <cfRule type="cellIs" dxfId="8922" priority="1531" stopIfTrue="1" operator="greaterThan">
      <formula>0.01</formula>
    </cfRule>
    <cfRule type="cellIs" dxfId="8921" priority="1537" stopIfTrue="1" operator="lessThan">
      <formula>-0.01</formula>
    </cfRule>
    <cfRule type="cellIs" dxfId="8920" priority="1538" stopIfTrue="1" operator="greaterThan">
      <formula>0.01</formula>
    </cfRule>
    <cfRule type="cellIs" dxfId="8919" priority="1544" stopIfTrue="1" operator="lessThan">
      <formula>-0.01</formula>
    </cfRule>
    <cfRule type="cellIs" dxfId="8918" priority="1545" stopIfTrue="1" operator="greaterThan">
      <formula>0.01</formula>
    </cfRule>
    <cfRule type="cellIs" dxfId="8917" priority="1551" stopIfTrue="1" operator="lessThan">
      <formula>-0.01</formula>
    </cfRule>
    <cfRule type="cellIs" dxfId="8916" priority="1552" stopIfTrue="1" operator="greaterThan">
      <formula>0.01</formula>
    </cfRule>
    <cfRule type="cellIs" dxfId="8915" priority="1558" stopIfTrue="1" operator="lessThan">
      <formula>-0.01</formula>
    </cfRule>
    <cfRule type="cellIs" dxfId="8914" priority="1559" stopIfTrue="1" operator="greaterThan">
      <formula>0.01</formula>
    </cfRule>
    <cfRule type="cellIs" dxfId="8913" priority="1565" stopIfTrue="1" operator="lessThan">
      <formula>-0.01</formula>
    </cfRule>
    <cfRule type="cellIs" dxfId="8912" priority="1566" stopIfTrue="1" operator="greaterThan">
      <formula>0.01</formula>
    </cfRule>
    <cfRule type="cellIs" dxfId="8911" priority="1572" stopIfTrue="1" operator="lessThan">
      <formula>-0.01</formula>
    </cfRule>
    <cfRule type="cellIs" dxfId="8910" priority="1573" stopIfTrue="1" operator="greaterThan">
      <formula>0.01</formula>
    </cfRule>
  </conditionalFormatting>
  <conditionalFormatting sqref="J840:J847">
    <cfRule type="cellIs" dxfId="8909" priority="8341" stopIfTrue="1" operator="lessThan">
      <formula>-0.01</formula>
    </cfRule>
    <cfRule type="cellIs" dxfId="8908" priority="10015" stopIfTrue="1" operator="greaterThan">
      <formula>0.01</formula>
    </cfRule>
    <cfRule type="cellIs" dxfId="8907" priority="10014" stopIfTrue="1" operator="lessThan">
      <formula>-0.01</formula>
    </cfRule>
    <cfRule type="cellIs" dxfId="8906" priority="9384" stopIfTrue="1" operator="lessThan">
      <formula>-0.01</formula>
    </cfRule>
    <cfRule type="cellIs" dxfId="8905" priority="8999" stopIfTrue="1" operator="lessThan">
      <formula>-0.01</formula>
    </cfRule>
    <cfRule type="cellIs" dxfId="8904" priority="9000" stopIfTrue="1" operator="greaterThan">
      <formula>0.01</formula>
    </cfRule>
    <cfRule type="cellIs" dxfId="8903" priority="8342" stopIfTrue="1" operator="greaterThan">
      <formula>0.01</formula>
    </cfRule>
    <cfRule type="cellIs" dxfId="8902" priority="10477" stopIfTrue="1" operator="greaterThan">
      <formula>0.01</formula>
    </cfRule>
    <cfRule type="cellIs" dxfId="8901" priority="10624" stopIfTrue="1" operator="greaterThan">
      <formula>0.01</formula>
    </cfRule>
    <cfRule type="cellIs" dxfId="8900" priority="10623" stopIfTrue="1" operator="lessThan">
      <formula>-0.01</formula>
    </cfRule>
    <cfRule type="cellIs" dxfId="8899" priority="10617" stopIfTrue="1" operator="greaterThan">
      <formula>0.01</formula>
    </cfRule>
    <cfRule type="cellIs" dxfId="8898" priority="10616" stopIfTrue="1" operator="lessThan">
      <formula>-0.01</formula>
    </cfRule>
    <cfRule type="cellIs" dxfId="8897" priority="8348" stopIfTrue="1" operator="lessThan">
      <formula>-0.01</formula>
    </cfRule>
    <cfRule type="cellIs" dxfId="8896" priority="8349" stopIfTrue="1" operator="greaterThan">
      <formula>0.01</formula>
    </cfRule>
    <cfRule type="cellIs" dxfId="8895" priority="10610" stopIfTrue="1" operator="greaterThan">
      <formula>0.01</formula>
    </cfRule>
    <cfRule type="cellIs" dxfId="8894" priority="10483" stopIfTrue="1" operator="lessThan">
      <formula>-0.01</formula>
    </cfRule>
    <cfRule type="cellIs" dxfId="8893" priority="10484" stopIfTrue="1" operator="greaterThan">
      <formula>0.01</formula>
    </cfRule>
    <cfRule type="cellIs" dxfId="8892" priority="10609" stopIfTrue="1" operator="lessThan">
      <formula>-0.01</formula>
    </cfRule>
    <cfRule type="cellIs" dxfId="8891" priority="10603" stopIfTrue="1" operator="greaterThan">
      <formula>0.01</formula>
    </cfRule>
    <cfRule type="cellIs" dxfId="8890" priority="8355" stopIfTrue="1" operator="lessThan">
      <formula>-0.01</formula>
    </cfRule>
    <cfRule type="cellIs" dxfId="8889" priority="8356" stopIfTrue="1" operator="greaterThan">
      <formula>0.01</formula>
    </cfRule>
    <cfRule type="cellIs" dxfId="8888" priority="10602" stopIfTrue="1" operator="lessThan">
      <formula>-0.01</formula>
    </cfRule>
    <cfRule type="cellIs" dxfId="8887" priority="10596" stopIfTrue="1" operator="greaterThan">
      <formula>0.01</formula>
    </cfRule>
    <cfRule type="cellIs" dxfId="8886" priority="10595" stopIfTrue="1" operator="lessThan">
      <formula>-0.01</formula>
    </cfRule>
    <cfRule type="cellIs" dxfId="8885" priority="10490" stopIfTrue="1" operator="lessThan">
      <formula>-0.01</formula>
    </cfRule>
    <cfRule type="cellIs" dxfId="8884" priority="10491" stopIfTrue="1" operator="greaterThan">
      <formula>0.01</formula>
    </cfRule>
    <cfRule type="cellIs" dxfId="8883" priority="8362" stopIfTrue="1" operator="lessThan">
      <formula>-0.01</formula>
    </cfRule>
    <cfRule type="cellIs" dxfId="8882" priority="8363" stopIfTrue="1" operator="greaterThan">
      <formula>0.01</formula>
    </cfRule>
    <cfRule type="cellIs" dxfId="8881" priority="10589" stopIfTrue="1" operator="greaterThan">
      <formula>0.01</formula>
    </cfRule>
    <cfRule type="cellIs" dxfId="8880" priority="10588" stopIfTrue="1" operator="lessThan">
      <formula>-0.01</formula>
    </cfRule>
    <cfRule type="cellIs" dxfId="8879" priority="10582" stopIfTrue="1" operator="greaterThan">
      <formula>0.01</formula>
    </cfRule>
    <cfRule type="cellIs" dxfId="8878" priority="10581" stopIfTrue="1" operator="lessThan">
      <formula>-0.01</formula>
    </cfRule>
    <cfRule type="cellIs" dxfId="8877" priority="10575" stopIfTrue="1" operator="greaterThan">
      <formula>0.01</formula>
    </cfRule>
    <cfRule type="cellIs" dxfId="8876" priority="8369" stopIfTrue="1" operator="lessThan">
      <formula>-0.01</formula>
    </cfRule>
    <cfRule type="cellIs" dxfId="8875" priority="8370" stopIfTrue="1" operator="greaterThan">
      <formula>0.01</formula>
    </cfRule>
    <cfRule type="cellIs" dxfId="8874" priority="10497" stopIfTrue="1" operator="lessThan">
      <formula>-0.01</formula>
    </cfRule>
    <cfRule type="cellIs" dxfId="8873" priority="10498" stopIfTrue="1" operator="greaterThan">
      <formula>0.01</formula>
    </cfRule>
    <cfRule type="cellIs" dxfId="8872" priority="10574" stopIfTrue="1" operator="lessThan">
      <formula>-0.01</formula>
    </cfRule>
    <cfRule type="cellIs" dxfId="8871" priority="10568" stopIfTrue="1" operator="greaterThan">
      <formula>0.01</formula>
    </cfRule>
    <cfRule type="cellIs" dxfId="8870" priority="10567" stopIfTrue="1" operator="lessThan">
      <formula>-0.01</formula>
    </cfRule>
    <cfRule type="cellIs" dxfId="8869" priority="8376" stopIfTrue="1" operator="lessThan">
      <formula>-0.01</formula>
    </cfRule>
    <cfRule type="cellIs" dxfId="8868" priority="8377" stopIfTrue="1" operator="greaterThan">
      <formula>0.01</formula>
    </cfRule>
    <cfRule type="cellIs" dxfId="8867" priority="10561" stopIfTrue="1" operator="greaterThan">
      <formula>0.01</formula>
    </cfRule>
    <cfRule type="cellIs" dxfId="8866" priority="10560" stopIfTrue="1" operator="lessThan">
      <formula>-0.01</formula>
    </cfRule>
    <cfRule type="cellIs" dxfId="8865" priority="10504" stopIfTrue="1" operator="lessThan">
      <formula>-0.01</formula>
    </cfRule>
    <cfRule type="cellIs" dxfId="8864" priority="10505" stopIfTrue="1" operator="greaterThan">
      <formula>0.01</formula>
    </cfRule>
    <cfRule type="cellIs" dxfId="8863" priority="10554" stopIfTrue="1" operator="greaterThan">
      <formula>0.01</formula>
    </cfRule>
    <cfRule type="cellIs" dxfId="8862" priority="8383" stopIfTrue="1" operator="lessThan">
      <formula>-0.01</formula>
    </cfRule>
    <cfRule type="cellIs" dxfId="8861" priority="8384" stopIfTrue="1" operator="greaterThan">
      <formula>0.01</formula>
    </cfRule>
    <cfRule type="cellIs" dxfId="8860" priority="10553" stopIfTrue="1" operator="lessThan">
      <formula>-0.01</formula>
    </cfRule>
    <cfRule type="cellIs" dxfId="8859" priority="10547" stopIfTrue="1" operator="greaterThan">
      <formula>0.01</formula>
    </cfRule>
    <cfRule type="cellIs" dxfId="8858" priority="10546" stopIfTrue="1" operator="lessThan">
      <formula>-0.01</formula>
    </cfRule>
    <cfRule type="cellIs" dxfId="8857" priority="10540" stopIfTrue="1" operator="greaterThan">
      <formula>0.01</formula>
    </cfRule>
    <cfRule type="cellIs" dxfId="8856" priority="10511" stopIfTrue="1" operator="lessThan">
      <formula>-0.01</formula>
    </cfRule>
    <cfRule type="cellIs" dxfId="8855" priority="8390" stopIfTrue="1" operator="lessThan">
      <formula>-0.01</formula>
    </cfRule>
    <cfRule type="cellIs" dxfId="8854" priority="8391" stopIfTrue="1" operator="greaterThan">
      <formula>0.01</formula>
    </cfRule>
    <cfRule type="cellIs" dxfId="8853" priority="10512" stopIfTrue="1" operator="greaterThan">
      <formula>0.01</formula>
    </cfRule>
    <cfRule type="cellIs" dxfId="8852" priority="10539" stopIfTrue="1" operator="lessThan">
      <formula>-0.01</formula>
    </cfRule>
    <cfRule type="cellIs" dxfId="8851" priority="10533" stopIfTrue="1" operator="greaterThan">
      <formula>0.01</formula>
    </cfRule>
    <cfRule type="cellIs" dxfId="8850" priority="10532" stopIfTrue="1" operator="lessThan">
      <formula>-0.01</formula>
    </cfRule>
    <cfRule type="cellIs" dxfId="8849" priority="10526" stopIfTrue="1" operator="greaterThan">
      <formula>0.01</formula>
    </cfRule>
    <cfRule type="cellIs" dxfId="8848" priority="8397" stopIfTrue="1" operator="lessThan">
      <formula>-0.01</formula>
    </cfRule>
    <cfRule type="cellIs" dxfId="8847" priority="8398" stopIfTrue="1" operator="greaterThan">
      <formula>0.01</formula>
    </cfRule>
    <cfRule type="cellIs" dxfId="8846" priority="10525" stopIfTrue="1" operator="lessThan">
      <formula>-0.01</formula>
    </cfRule>
    <cfRule type="cellIs" dxfId="8845" priority="10518" stopIfTrue="1" operator="lessThan">
      <formula>-0.01</formula>
    </cfRule>
    <cfRule type="cellIs" dxfId="8844" priority="8404" stopIfTrue="1" operator="lessThan">
      <formula>-0.01</formula>
    </cfRule>
    <cfRule type="cellIs" dxfId="8843" priority="8405" stopIfTrue="1" operator="greaterThan">
      <formula>0.01</formula>
    </cfRule>
    <cfRule type="cellIs" dxfId="8842" priority="10008" stopIfTrue="1" operator="greaterThan">
      <formula>0.01</formula>
    </cfRule>
    <cfRule type="cellIs" dxfId="8841" priority="10007" stopIfTrue="1" operator="lessThan">
      <formula>-0.01</formula>
    </cfRule>
    <cfRule type="cellIs" dxfId="8840" priority="9300" stopIfTrue="1" operator="lessThan">
      <formula>-0.01</formula>
    </cfRule>
    <cfRule type="cellIs" dxfId="8839" priority="9301" stopIfTrue="1" operator="greaterThan">
      <formula>0.01</formula>
    </cfRule>
    <cfRule type="cellIs" dxfId="8838" priority="8411" stopIfTrue="1" operator="lessThan">
      <formula>-0.01</formula>
    </cfRule>
    <cfRule type="cellIs" dxfId="8837" priority="8412" stopIfTrue="1" operator="greaterThan">
      <formula>0.01</formula>
    </cfRule>
    <cfRule type="cellIs" dxfId="8836" priority="9006" stopIfTrue="1" operator="lessThan">
      <formula>-0.01</formula>
    </cfRule>
    <cfRule type="cellIs" dxfId="8835" priority="9588" stopIfTrue="1" operator="greaterThan">
      <formula>0.01</formula>
    </cfRule>
    <cfRule type="cellIs" dxfId="8834" priority="9587" stopIfTrue="1" operator="lessThan">
      <formula>-0.01</formula>
    </cfRule>
    <cfRule type="cellIs" dxfId="8833" priority="10001" stopIfTrue="1" operator="greaterThan">
      <formula>0.01</formula>
    </cfRule>
    <cfRule type="cellIs" dxfId="8832" priority="8418" stopIfTrue="1" operator="lessThan">
      <formula>-0.01</formula>
    </cfRule>
    <cfRule type="cellIs" dxfId="8831" priority="8419" stopIfTrue="1" operator="greaterThan">
      <formula>0.01</formula>
    </cfRule>
    <cfRule type="cellIs" dxfId="8830" priority="10000" stopIfTrue="1" operator="lessThan">
      <formula>-0.01</formula>
    </cfRule>
    <cfRule type="cellIs" dxfId="8829" priority="9007" stopIfTrue="1" operator="greaterThan">
      <formula>0.01</formula>
    </cfRule>
    <cfRule type="cellIs" dxfId="8828" priority="9385" stopIfTrue="1" operator="greaterThan">
      <formula>0.01</formula>
    </cfRule>
    <cfRule type="cellIs" dxfId="8827" priority="8425" stopIfTrue="1" operator="lessThan">
      <formula>-0.01</formula>
    </cfRule>
    <cfRule type="cellIs" dxfId="8826" priority="8426" stopIfTrue="1" operator="greaterThan">
      <formula>0.01</formula>
    </cfRule>
    <cfRule type="cellIs" dxfId="8825" priority="9469" stopIfTrue="1" operator="greaterThan">
      <formula>0.01</formula>
    </cfRule>
    <cfRule type="cellIs" dxfId="8824" priority="9994" stopIfTrue="1" operator="greaterThan">
      <formula>0.01</formula>
    </cfRule>
    <cfRule type="cellIs" dxfId="8823" priority="9993" stopIfTrue="1" operator="lessThan">
      <formula>-0.01</formula>
    </cfRule>
    <cfRule type="cellIs" dxfId="8822" priority="9013" stopIfTrue="1" operator="lessThan">
      <formula>-0.01</formula>
    </cfRule>
    <cfRule type="cellIs" dxfId="8821" priority="8432" stopIfTrue="1" operator="lessThan">
      <formula>-0.01</formula>
    </cfRule>
    <cfRule type="cellIs" dxfId="8820" priority="8433" stopIfTrue="1" operator="greaterThan">
      <formula>0.01</formula>
    </cfRule>
    <cfRule type="cellIs" dxfId="8819" priority="9014" stopIfTrue="1" operator="greaterThan">
      <formula>0.01</formula>
    </cfRule>
    <cfRule type="cellIs" dxfId="8818" priority="9987" stopIfTrue="1" operator="greaterThan">
      <formula>0.01</formula>
    </cfRule>
    <cfRule type="cellIs" dxfId="8817" priority="9986" stopIfTrue="1" operator="lessThan">
      <formula>-0.01</formula>
    </cfRule>
    <cfRule type="cellIs" dxfId="8816" priority="9020" stopIfTrue="1" operator="lessThan">
      <formula>-0.01</formula>
    </cfRule>
    <cfRule type="cellIs" dxfId="8815" priority="8439" stopIfTrue="1" operator="lessThan">
      <formula>-0.01</formula>
    </cfRule>
    <cfRule type="cellIs" dxfId="8814" priority="8440" stopIfTrue="1" operator="greaterThan">
      <formula>0.01</formula>
    </cfRule>
    <cfRule type="cellIs" dxfId="8813" priority="9468" stopIfTrue="1" operator="lessThan">
      <formula>-0.01</formula>
    </cfRule>
    <cfRule type="cellIs" dxfId="8812" priority="9021" stopIfTrue="1" operator="greaterThan">
      <formula>0.01</formula>
    </cfRule>
    <cfRule type="cellIs" dxfId="8811" priority="9980" stopIfTrue="1" operator="greaterThan">
      <formula>0.01</formula>
    </cfRule>
    <cfRule type="cellIs" dxfId="8810" priority="8446" stopIfTrue="1" operator="lessThan">
      <formula>-0.01</formula>
    </cfRule>
    <cfRule type="cellIs" dxfId="8809" priority="8447" stopIfTrue="1" operator="greaterThan">
      <formula>0.01</formula>
    </cfRule>
    <cfRule type="cellIs" dxfId="8808" priority="9979" stopIfTrue="1" operator="lessThan">
      <formula>-0.01</formula>
    </cfRule>
    <cfRule type="cellIs" dxfId="8807" priority="9581" stopIfTrue="1" operator="greaterThan">
      <formula>0.01</formula>
    </cfRule>
    <cfRule type="cellIs" dxfId="8806" priority="9973" stopIfTrue="1" operator="greaterThan">
      <formula>0.01</formula>
    </cfRule>
    <cfRule type="cellIs" dxfId="8805" priority="9707" stopIfTrue="1" operator="greaterThan">
      <formula>0.01</formula>
    </cfRule>
    <cfRule type="cellIs" dxfId="8804" priority="9972" stopIfTrue="1" operator="lessThan">
      <formula>-0.01</formula>
    </cfRule>
    <cfRule type="cellIs" dxfId="8803" priority="8453" stopIfTrue="1" operator="lessThan">
      <formula>-0.01</formula>
    </cfRule>
    <cfRule type="cellIs" dxfId="8802" priority="8454" stopIfTrue="1" operator="greaterThan">
      <formula>0.01</formula>
    </cfRule>
    <cfRule type="cellIs" dxfId="8801" priority="9217" stopIfTrue="1" operator="greaterThan">
      <formula>0.01</formula>
    </cfRule>
    <cfRule type="cellIs" dxfId="8800" priority="9216" stopIfTrue="1" operator="lessThan">
      <formula>-0.01</formula>
    </cfRule>
    <cfRule type="cellIs" dxfId="8799" priority="9840" stopIfTrue="1" operator="greaterThan">
      <formula>0.01</formula>
    </cfRule>
    <cfRule type="cellIs" dxfId="8798" priority="9903" stopIfTrue="1" operator="greaterThan">
      <formula>0.01</formula>
    </cfRule>
    <cfRule type="cellIs" dxfId="8797" priority="9076" stopIfTrue="1" operator="lessThan">
      <formula>-0.01</formula>
    </cfRule>
    <cfRule type="cellIs" dxfId="8796" priority="8460" stopIfTrue="1" operator="lessThan">
      <formula>-0.01</formula>
    </cfRule>
    <cfRule type="cellIs" dxfId="8795" priority="8461" stopIfTrue="1" operator="greaterThan">
      <formula>0.01</formula>
    </cfRule>
    <cfRule type="cellIs" dxfId="8794" priority="9952" stopIfTrue="1" operator="greaterThan">
      <formula>0.01</formula>
    </cfRule>
    <cfRule type="cellIs" dxfId="8793" priority="10519" stopIfTrue="1" operator="greaterThan">
      <formula>0.01</formula>
    </cfRule>
    <cfRule type="cellIs" dxfId="8792" priority="9713" stopIfTrue="1" operator="lessThan">
      <formula>-0.01</formula>
    </cfRule>
    <cfRule type="cellIs" dxfId="8791" priority="9714" stopIfTrue="1" operator="greaterThan">
      <formula>0.01</formula>
    </cfRule>
    <cfRule type="cellIs" dxfId="8790" priority="9315" stopIfTrue="1" operator="greaterThan">
      <formula>0.01</formula>
    </cfRule>
    <cfRule type="cellIs" dxfId="8789" priority="8467" stopIfTrue="1" operator="lessThan">
      <formula>-0.01</formula>
    </cfRule>
    <cfRule type="cellIs" dxfId="8788" priority="8468" stopIfTrue="1" operator="greaterThan">
      <formula>0.01</formula>
    </cfRule>
    <cfRule type="cellIs" dxfId="8787" priority="9119" stopIfTrue="1" operator="greaterThan">
      <formula>0.01</formula>
    </cfRule>
    <cfRule type="cellIs" dxfId="8786" priority="9118" stopIfTrue="1" operator="lessThan">
      <formula>-0.01</formula>
    </cfRule>
    <cfRule type="cellIs" dxfId="8785" priority="9413" stopIfTrue="1" operator="greaterThan">
      <formula>0.01</formula>
    </cfRule>
    <cfRule type="cellIs" dxfId="8784" priority="9210" stopIfTrue="1" operator="greaterThan">
      <formula>0.01</formula>
    </cfRule>
    <cfRule type="cellIs" dxfId="8783" priority="9209" stopIfTrue="1" operator="lessThan">
      <formula>-0.01</formula>
    </cfRule>
    <cfRule type="cellIs" dxfId="8782" priority="8474" stopIfTrue="1" operator="lessThan">
      <formula>-0.01</formula>
    </cfRule>
    <cfRule type="cellIs" dxfId="8781" priority="8475" stopIfTrue="1" operator="greaterThan">
      <formula>0.01</formula>
    </cfRule>
    <cfRule type="cellIs" dxfId="8780" priority="9321" stopIfTrue="1" operator="lessThan">
      <formula>-0.01</formula>
    </cfRule>
    <cfRule type="cellIs" dxfId="8779" priority="9720" stopIfTrue="1" operator="lessThan">
      <formula>-0.01</formula>
    </cfRule>
    <cfRule type="cellIs" dxfId="8778" priority="9721" stopIfTrue="1" operator="greaterThan">
      <formula>0.01</formula>
    </cfRule>
    <cfRule type="cellIs" dxfId="8777" priority="9846" stopIfTrue="1" operator="lessThan">
      <formula>-0.01</formula>
    </cfRule>
    <cfRule type="cellIs" dxfId="8776" priority="9434" stopIfTrue="1" operator="greaterThan">
      <formula>0.01</formula>
    </cfRule>
    <cfRule type="cellIs" dxfId="8775" priority="8481" stopIfTrue="1" operator="lessThan">
      <formula>-0.01</formula>
    </cfRule>
    <cfRule type="cellIs" dxfId="8774" priority="8482" stopIfTrue="1" operator="greaterThan">
      <formula>0.01</formula>
    </cfRule>
    <cfRule type="cellIs" dxfId="8773" priority="9314" stopIfTrue="1" operator="lessThan">
      <formula>-0.01</formula>
    </cfRule>
    <cfRule type="cellIs" dxfId="8772" priority="9847" stopIfTrue="1" operator="greaterThan">
      <formula>0.01</formula>
    </cfRule>
    <cfRule type="cellIs" dxfId="8771" priority="9937" stopIfTrue="1" operator="lessThan">
      <formula>-0.01</formula>
    </cfRule>
    <cfRule type="cellIs" dxfId="8770" priority="9909" stopIfTrue="1" operator="lessThan">
      <formula>-0.01</formula>
    </cfRule>
    <cfRule type="cellIs" dxfId="8769" priority="9203" stopIfTrue="1" operator="greaterThan">
      <formula>0.01</formula>
    </cfRule>
    <cfRule type="cellIs" dxfId="8768" priority="8488" stopIfTrue="1" operator="lessThan">
      <formula>-0.01</formula>
    </cfRule>
    <cfRule type="cellIs" dxfId="8767" priority="8489" stopIfTrue="1" operator="greaterThan">
      <formula>0.01</formula>
    </cfRule>
    <cfRule type="cellIs" dxfId="8766" priority="9357" stopIfTrue="1" operator="greaterThan">
      <formula>0.01</formula>
    </cfRule>
    <cfRule type="cellIs" dxfId="8765" priority="9510" stopIfTrue="1" operator="lessThan">
      <formula>-0.01</formula>
    </cfRule>
    <cfRule type="cellIs" dxfId="8764" priority="9727" stopIfTrue="1" operator="lessThan">
      <formula>-0.01</formula>
    </cfRule>
    <cfRule type="cellIs" dxfId="8763" priority="9728" stopIfTrue="1" operator="greaterThan">
      <formula>0.01</formula>
    </cfRule>
    <cfRule type="cellIs" dxfId="8762" priority="9202" stopIfTrue="1" operator="lessThan">
      <formula>-0.01</formula>
    </cfRule>
    <cfRule type="cellIs" dxfId="8761" priority="8495" stopIfTrue="1" operator="lessThan">
      <formula>-0.01</formula>
    </cfRule>
    <cfRule type="cellIs" dxfId="8760" priority="8496" stopIfTrue="1" operator="greaterThan">
      <formula>0.01</formula>
    </cfRule>
    <cfRule type="cellIs" dxfId="8759" priority="9910" stopIfTrue="1" operator="greaterThan">
      <formula>0.01</formula>
    </cfRule>
    <cfRule type="cellIs" dxfId="8758" priority="9938" stopIfTrue="1" operator="greaterThan">
      <formula>0.01</formula>
    </cfRule>
    <cfRule type="cellIs" dxfId="8757" priority="9511" stopIfTrue="1" operator="greaterThan">
      <formula>0.01</formula>
    </cfRule>
    <cfRule type="cellIs" dxfId="8756" priority="9447" stopIfTrue="1" operator="lessThan">
      <formula>-0.01</formula>
    </cfRule>
    <cfRule type="cellIs" dxfId="8755" priority="9545" stopIfTrue="1" operator="lessThan">
      <formula>-0.01</formula>
    </cfRule>
    <cfRule type="cellIs" dxfId="8754" priority="8502" stopIfTrue="1" operator="lessThan">
      <formula>-0.01</formula>
    </cfRule>
    <cfRule type="cellIs" dxfId="8753" priority="8503" stopIfTrue="1" operator="greaterThan">
      <formula>0.01</formula>
    </cfRule>
    <cfRule type="cellIs" dxfId="8752" priority="9546" stopIfTrue="1" operator="greaterThan">
      <formula>0.01</formula>
    </cfRule>
    <cfRule type="cellIs" dxfId="8751" priority="9734" stopIfTrue="1" operator="lessThan">
      <formula>-0.01</formula>
    </cfRule>
    <cfRule type="cellIs" dxfId="8750" priority="9735" stopIfTrue="1" operator="greaterThan">
      <formula>0.01</formula>
    </cfRule>
    <cfRule type="cellIs" dxfId="8749" priority="9112" stopIfTrue="1" operator="greaterThan">
      <formula>0.01</formula>
    </cfRule>
    <cfRule type="cellIs" dxfId="8748" priority="9448" stopIfTrue="1" operator="greaterThan">
      <formula>0.01</formula>
    </cfRule>
    <cfRule type="cellIs" dxfId="8747" priority="8509" stopIfTrue="1" operator="lessThan">
      <formula>-0.01</formula>
    </cfRule>
    <cfRule type="cellIs" dxfId="8746" priority="8510" stopIfTrue="1" operator="greaterThan">
      <formula>0.01</formula>
    </cfRule>
    <cfRule type="cellIs" dxfId="8745" priority="9356" stopIfTrue="1" operator="lessThan">
      <formula>-0.01</formula>
    </cfRule>
    <cfRule type="cellIs" dxfId="8744" priority="9196" stopIfTrue="1" operator="greaterThan">
      <formula>0.01</formula>
    </cfRule>
    <cfRule type="cellIs" dxfId="8743" priority="9195" stopIfTrue="1" operator="lessThan">
      <formula>-0.01</formula>
    </cfRule>
    <cfRule type="cellIs" dxfId="8742" priority="9853" stopIfTrue="1" operator="lessThan">
      <formula>-0.01</formula>
    </cfRule>
    <cfRule type="cellIs" dxfId="8741" priority="9854" stopIfTrue="1" operator="greaterThan">
      <formula>0.01</formula>
    </cfRule>
    <cfRule type="cellIs" dxfId="8740" priority="8516" stopIfTrue="1" operator="lessThan">
      <formula>-0.01</formula>
    </cfRule>
    <cfRule type="cellIs" dxfId="8739" priority="8517" stopIfTrue="1" operator="greaterThan">
      <formula>0.01</formula>
    </cfRule>
    <cfRule type="cellIs" dxfId="8738" priority="9741" stopIfTrue="1" operator="lessThan">
      <formula>-0.01</formula>
    </cfRule>
    <cfRule type="cellIs" dxfId="8737" priority="9111" stopIfTrue="1" operator="lessThan">
      <formula>-0.01</formula>
    </cfRule>
    <cfRule type="cellIs" dxfId="8736" priority="9462" stopIfTrue="1" operator="greaterThan">
      <formula>0.01</formula>
    </cfRule>
    <cfRule type="cellIs" dxfId="8735" priority="9742" stopIfTrue="1" operator="greaterThan">
      <formula>0.01</formula>
    </cfRule>
    <cfRule type="cellIs" dxfId="8734" priority="9041" stopIfTrue="1" operator="lessThan">
      <formula>-0.01</formula>
    </cfRule>
    <cfRule type="cellIs" dxfId="8733" priority="8523" stopIfTrue="1" operator="lessThan">
      <formula>-0.01</formula>
    </cfRule>
    <cfRule type="cellIs" dxfId="8732" priority="8524" stopIfTrue="1" operator="greaterThan">
      <formula>0.01</formula>
    </cfRule>
    <cfRule type="cellIs" dxfId="8731" priority="9070" stopIfTrue="1" operator="greaterThan">
      <formula>0.01</formula>
    </cfRule>
    <cfRule type="cellIs" dxfId="8730" priority="9069" stopIfTrue="1" operator="lessThan">
      <formula>-0.01</formula>
    </cfRule>
    <cfRule type="cellIs" dxfId="8729" priority="9189" stopIfTrue="1" operator="greaterThan">
      <formula>0.01</formula>
    </cfRule>
    <cfRule type="cellIs" dxfId="8728" priority="9307" stopIfTrue="1" operator="lessThan">
      <formula>-0.01</formula>
    </cfRule>
    <cfRule type="cellIs" dxfId="8727" priority="9049" stopIfTrue="1" operator="greaterThan">
      <formula>0.01</formula>
    </cfRule>
    <cfRule type="cellIs" dxfId="8726" priority="8530" stopIfTrue="1" operator="lessThan">
      <formula>-0.01</formula>
    </cfRule>
    <cfRule type="cellIs" dxfId="8725" priority="8531" stopIfTrue="1" operator="greaterThan">
      <formula>0.01</formula>
    </cfRule>
    <cfRule type="cellIs" dxfId="8724" priority="9188" stopIfTrue="1" operator="lessThan">
      <formula>-0.01</formula>
    </cfRule>
    <cfRule type="cellIs" dxfId="8723" priority="9748" stopIfTrue="1" operator="lessThan">
      <formula>-0.01</formula>
    </cfRule>
    <cfRule type="cellIs" dxfId="8722" priority="9749" stopIfTrue="1" operator="greaterThan">
      <formula>0.01</formula>
    </cfRule>
    <cfRule type="cellIs" dxfId="8721" priority="9860" stopIfTrue="1" operator="lessThan">
      <formula>-0.01</formula>
    </cfRule>
    <cfRule type="cellIs" dxfId="8720" priority="9861" stopIfTrue="1" operator="greaterThan">
      <formula>0.01</formula>
    </cfRule>
    <cfRule type="cellIs" dxfId="8719" priority="8537" stopIfTrue="1" operator="lessThan">
      <formula>-0.01</formula>
    </cfRule>
    <cfRule type="cellIs" dxfId="8718" priority="8538" stopIfTrue="1" operator="greaterThan">
      <formula>0.01</formula>
    </cfRule>
    <cfRule type="cellIs" dxfId="8717" priority="9916" stopIfTrue="1" operator="lessThan">
      <formula>-0.01</formula>
    </cfRule>
    <cfRule type="cellIs" dxfId="8716" priority="9399" stopIfTrue="1" operator="greaterThan">
      <formula>0.01</formula>
    </cfRule>
    <cfRule type="cellIs" dxfId="8715" priority="9308" stopIfTrue="1" operator="greaterThan">
      <formula>0.01</formula>
    </cfRule>
    <cfRule type="cellIs" dxfId="8714" priority="9034" stopIfTrue="1" operator="lessThan">
      <formula>-0.01</formula>
    </cfRule>
    <cfRule type="cellIs" dxfId="8713" priority="9105" stopIfTrue="1" operator="greaterThan">
      <formula>0.01</formula>
    </cfRule>
    <cfRule type="cellIs" dxfId="8712" priority="8544" stopIfTrue="1" operator="lessThan">
      <formula>-0.01</formula>
    </cfRule>
    <cfRule type="cellIs" dxfId="8711" priority="8545" stopIfTrue="1" operator="greaterThan">
      <formula>0.01</formula>
    </cfRule>
    <cfRule type="cellIs" dxfId="8710" priority="9755" stopIfTrue="1" operator="lessThan">
      <formula>-0.01</formula>
    </cfRule>
    <cfRule type="cellIs" dxfId="8709" priority="9756" stopIfTrue="1" operator="greaterThan">
      <formula>0.01</formula>
    </cfRule>
    <cfRule type="cellIs" dxfId="8708" priority="9517" stopIfTrue="1" operator="lessThan">
      <formula>-0.01</formula>
    </cfRule>
    <cfRule type="cellIs" dxfId="8707" priority="9518" stopIfTrue="1" operator="greaterThan">
      <formula>0.01</formula>
    </cfRule>
    <cfRule type="cellIs" dxfId="8706" priority="9182" stopIfTrue="1" operator="greaterThan">
      <formula>0.01</formula>
    </cfRule>
    <cfRule type="cellIs" dxfId="8705" priority="8551" stopIfTrue="1" operator="lessThan">
      <formula>-0.01</formula>
    </cfRule>
    <cfRule type="cellIs" dxfId="8704" priority="8552" stopIfTrue="1" operator="greaterThan">
      <formula>0.01</formula>
    </cfRule>
    <cfRule type="cellIs" dxfId="8703" priority="9181" stopIfTrue="1" operator="lessThan">
      <formula>-0.01</formula>
    </cfRule>
    <cfRule type="cellIs" dxfId="8702" priority="9104" stopIfTrue="1" operator="lessThan">
      <formula>-0.01</formula>
    </cfRule>
    <cfRule type="cellIs" dxfId="8701" priority="9917" stopIfTrue="1" operator="greaterThan">
      <formula>0.01</formula>
    </cfRule>
    <cfRule type="cellIs" dxfId="8700" priority="9048" stopIfTrue="1" operator="lessThan">
      <formula>-0.01</formula>
    </cfRule>
    <cfRule type="cellIs" dxfId="8699" priority="9329" stopIfTrue="1" operator="greaterThan">
      <formula>0.01</formula>
    </cfRule>
    <cfRule type="cellIs" dxfId="8698" priority="8558" stopIfTrue="1" operator="lessThan">
      <formula>-0.01</formula>
    </cfRule>
    <cfRule type="cellIs" dxfId="8697" priority="8559" stopIfTrue="1" operator="greaterThan">
      <formula>0.01</formula>
    </cfRule>
    <cfRule type="cellIs" dxfId="8696" priority="9350" stopIfTrue="1" operator="greaterThan">
      <formula>0.01</formula>
    </cfRule>
    <cfRule type="cellIs" dxfId="8695" priority="9762" stopIfTrue="1" operator="lessThan">
      <formula>-0.01</formula>
    </cfRule>
    <cfRule type="cellIs" dxfId="8694" priority="9763" stopIfTrue="1" operator="greaterThan">
      <formula>0.01</formula>
    </cfRule>
    <cfRule type="cellIs" dxfId="8693" priority="9328" stopIfTrue="1" operator="lessThan">
      <formula>-0.01</formula>
    </cfRule>
    <cfRule type="cellIs" dxfId="8692" priority="9867" stopIfTrue="1" operator="lessThan">
      <formula>-0.01</formula>
    </cfRule>
    <cfRule type="cellIs" dxfId="8691" priority="8565" stopIfTrue="1" operator="lessThan">
      <formula>-0.01</formula>
    </cfRule>
    <cfRule type="cellIs" dxfId="8690" priority="8566" stopIfTrue="1" operator="greaterThan">
      <formula>0.01</formula>
    </cfRule>
    <cfRule type="cellIs" dxfId="8689" priority="9175" stopIfTrue="1" operator="greaterThan">
      <formula>0.01</formula>
    </cfRule>
    <cfRule type="cellIs" dxfId="8688" priority="9349" stopIfTrue="1" operator="lessThan">
      <formula>-0.01</formula>
    </cfRule>
    <cfRule type="cellIs" dxfId="8687" priority="9398" stopIfTrue="1" operator="lessThan">
      <formula>-0.01</formula>
    </cfRule>
    <cfRule type="cellIs" dxfId="8686" priority="9174" stopIfTrue="1" operator="lessThan">
      <formula>-0.01</formula>
    </cfRule>
    <cfRule type="cellIs" dxfId="8685" priority="9868" stopIfTrue="1" operator="greaterThan">
      <formula>0.01</formula>
    </cfRule>
    <cfRule type="cellIs" dxfId="8684" priority="8572" stopIfTrue="1" operator="lessThan">
      <formula>-0.01</formula>
    </cfRule>
    <cfRule type="cellIs" dxfId="8683" priority="8573" stopIfTrue="1" operator="greaterThan">
      <formula>0.01</formula>
    </cfRule>
    <cfRule type="cellIs" dxfId="8682" priority="9769" stopIfTrue="1" operator="lessThan">
      <formula>-0.01</formula>
    </cfRule>
    <cfRule type="cellIs" dxfId="8681" priority="9770" stopIfTrue="1" operator="greaterThan">
      <formula>0.01</formula>
    </cfRule>
    <cfRule type="cellIs" dxfId="8680" priority="9028" stopIfTrue="1" operator="greaterThan">
      <formula>0.01</formula>
    </cfRule>
    <cfRule type="cellIs" dxfId="8679" priority="9412" stopIfTrue="1" operator="lessThan">
      <formula>-0.01</formula>
    </cfRule>
    <cfRule type="cellIs" dxfId="8678" priority="9944" stopIfTrue="1" operator="lessThan">
      <formula>-0.01</formula>
    </cfRule>
    <cfRule type="cellIs" dxfId="8677" priority="8579" stopIfTrue="1" operator="lessThan">
      <formula>-0.01</formula>
    </cfRule>
    <cfRule type="cellIs" dxfId="8676" priority="8580" stopIfTrue="1" operator="greaterThan">
      <formula>0.01</formula>
    </cfRule>
    <cfRule type="cellIs" dxfId="8675" priority="9063" stopIfTrue="1" operator="greaterThan">
      <formula>0.01</formula>
    </cfRule>
    <cfRule type="cellIs" dxfId="8674" priority="9945" stopIfTrue="1" operator="greaterThan">
      <formula>0.01</formula>
    </cfRule>
    <cfRule type="cellIs" dxfId="8673" priority="9392" stopIfTrue="1" operator="greaterThan">
      <formula>0.01</formula>
    </cfRule>
    <cfRule type="cellIs" dxfId="8672" priority="9168" stopIfTrue="1" operator="greaterThan">
      <formula>0.01</formula>
    </cfRule>
    <cfRule type="cellIs" dxfId="8671" priority="9776" stopIfTrue="1" operator="lessThan">
      <formula>-0.01</formula>
    </cfRule>
    <cfRule type="cellIs" dxfId="8670" priority="8586" stopIfTrue="1" operator="lessThan">
      <formula>-0.01</formula>
    </cfRule>
    <cfRule type="cellIs" dxfId="8669" priority="8587" stopIfTrue="1" operator="greaterThan">
      <formula>0.01</formula>
    </cfRule>
    <cfRule type="cellIs" dxfId="8668" priority="9098" stopIfTrue="1" operator="greaterThan">
      <formula>0.01</formula>
    </cfRule>
    <cfRule type="cellIs" dxfId="8667" priority="9524" stopIfTrue="1" operator="lessThan">
      <formula>-0.01</formula>
    </cfRule>
    <cfRule type="cellIs" dxfId="8666" priority="9777" stopIfTrue="1" operator="greaterThan">
      <formula>0.01</formula>
    </cfRule>
    <cfRule type="cellIs" dxfId="8665" priority="9167" stopIfTrue="1" operator="lessThan">
      <formula>-0.01</formula>
    </cfRule>
    <cfRule type="cellIs" dxfId="8664" priority="9097" stopIfTrue="1" operator="lessThan">
      <formula>-0.01</formula>
    </cfRule>
    <cfRule type="cellIs" dxfId="8663" priority="8593" stopIfTrue="1" operator="lessThan">
      <formula>-0.01</formula>
    </cfRule>
    <cfRule type="cellIs" dxfId="8662" priority="8594" stopIfTrue="1" operator="greaterThan">
      <formula>0.01</formula>
    </cfRule>
    <cfRule type="cellIs" dxfId="8661" priority="9874" stopIfTrue="1" operator="lessThan">
      <formula>-0.01</formula>
    </cfRule>
    <cfRule type="cellIs" dxfId="8660" priority="9875" stopIfTrue="1" operator="greaterThan">
      <formula>0.01</formula>
    </cfRule>
    <cfRule type="cellIs" dxfId="8659" priority="9525" stopIfTrue="1" operator="greaterThan">
      <formula>0.01</formula>
    </cfRule>
    <cfRule type="cellIs" dxfId="8658" priority="9566" stopIfTrue="1" operator="lessThan">
      <formula>-0.01</formula>
    </cfRule>
    <cfRule type="cellIs" dxfId="8657" priority="9391" stopIfTrue="1" operator="lessThan">
      <formula>-0.01</formula>
    </cfRule>
    <cfRule type="cellIs" dxfId="8656" priority="8600" stopIfTrue="1" operator="lessThan">
      <formula>-0.01</formula>
    </cfRule>
    <cfRule type="cellIs" dxfId="8655" priority="8601" stopIfTrue="1" operator="greaterThan">
      <formula>0.01</formula>
    </cfRule>
    <cfRule type="cellIs" dxfId="8654" priority="9783" stopIfTrue="1" operator="lessThan">
      <formula>-0.01</formula>
    </cfRule>
    <cfRule type="cellIs" dxfId="8653" priority="9784" stopIfTrue="1" operator="greaterThan">
      <formula>0.01</formula>
    </cfRule>
    <cfRule type="cellIs" dxfId="8652" priority="9552" stopIfTrue="1" operator="lessThan">
      <formula>-0.01</formula>
    </cfRule>
    <cfRule type="cellIs" dxfId="8651" priority="9161" stopIfTrue="1" operator="greaterThan">
      <formula>0.01</formula>
    </cfRule>
    <cfRule type="cellIs" dxfId="8650" priority="10631" stopIfTrue="1" operator="greaterThan">
      <formula>0.01</formula>
    </cfRule>
    <cfRule type="cellIs" dxfId="8649" priority="8607" stopIfTrue="1" operator="lessThan">
      <formula>-0.01</formula>
    </cfRule>
    <cfRule type="cellIs" dxfId="8648" priority="8608" stopIfTrue="1" operator="greaterThan">
      <formula>0.01</formula>
    </cfRule>
    <cfRule type="cellIs" dxfId="8647" priority="9062" stopIfTrue="1" operator="lessThan">
      <formula>-0.01</formula>
    </cfRule>
    <cfRule type="cellIs" dxfId="8646" priority="9160" stopIfTrue="1" operator="lessThan">
      <formula>-0.01</formula>
    </cfRule>
    <cfRule type="cellIs" dxfId="8645" priority="9923" stopIfTrue="1" operator="lessThan">
      <formula>-0.01</formula>
    </cfRule>
    <cfRule type="cellIs" dxfId="8644" priority="9924" stopIfTrue="1" operator="greaterThan">
      <formula>0.01</formula>
    </cfRule>
    <cfRule type="cellIs" dxfId="8643" priority="9790" stopIfTrue="1" operator="lessThan">
      <formula>-0.01</formula>
    </cfRule>
    <cfRule type="cellIs" dxfId="8642" priority="8614" stopIfTrue="1" operator="lessThan">
      <formula>-0.01</formula>
    </cfRule>
    <cfRule type="cellIs" dxfId="8641" priority="8615" stopIfTrue="1" operator="greaterThan">
      <formula>0.01</formula>
    </cfRule>
    <cfRule type="cellIs" dxfId="8640" priority="9791" stopIfTrue="1" operator="greaterThan">
      <formula>0.01</formula>
    </cfRule>
    <cfRule type="cellIs" dxfId="8639" priority="9027" stopIfTrue="1" operator="lessThan">
      <formula>-0.01</formula>
    </cfRule>
    <cfRule type="cellIs" dxfId="8638" priority="9881" stopIfTrue="1" operator="lessThan">
      <formula>-0.01</formula>
    </cfRule>
    <cfRule type="cellIs" dxfId="8637" priority="9553" stopIfTrue="1" operator="greaterThan">
      <formula>0.01</formula>
    </cfRule>
    <cfRule type="cellIs" dxfId="8636" priority="9965" stopIfTrue="1" operator="lessThan">
      <formula>-0.01</formula>
    </cfRule>
    <cfRule type="cellIs" dxfId="8635" priority="8621" stopIfTrue="1" operator="lessThan">
      <formula>-0.01</formula>
    </cfRule>
    <cfRule type="cellIs" dxfId="8634" priority="8622" stopIfTrue="1" operator="greaterThan">
      <formula>0.01</formula>
    </cfRule>
    <cfRule type="cellIs" dxfId="8633" priority="9882" stopIfTrue="1" operator="greaterThan">
      <formula>0.01</formula>
    </cfRule>
    <cfRule type="cellIs" dxfId="8632" priority="9154" stopIfTrue="1" operator="greaterThan">
      <formula>0.01</formula>
    </cfRule>
    <cfRule type="cellIs" dxfId="8631" priority="9153" stopIfTrue="1" operator="lessThan">
      <formula>-0.01</formula>
    </cfRule>
    <cfRule type="cellIs" dxfId="8630" priority="9343" stopIfTrue="1" operator="greaterThan">
      <formula>0.01</formula>
    </cfRule>
    <cfRule type="cellIs" dxfId="8629" priority="9342" stopIfTrue="1" operator="lessThan">
      <formula>-0.01</formula>
    </cfRule>
    <cfRule type="cellIs" dxfId="8628" priority="8628" stopIfTrue="1" operator="lessThan">
      <formula>-0.01</formula>
    </cfRule>
    <cfRule type="cellIs" dxfId="8627" priority="8629" stopIfTrue="1" operator="greaterThan">
      <formula>0.01</formula>
    </cfRule>
    <cfRule type="cellIs" dxfId="8626" priority="9797" stopIfTrue="1" operator="lessThan">
      <formula>-0.01</formula>
    </cfRule>
    <cfRule type="cellIs" dxfId="8625" priority="9798" stopIfTrue="1" operator="greaterThan">
      <formula>0.01</formula>
    </cfRule>
    <cfRule type="cellIs" dxfId="8624" priority="9091" stopIfTrue="1" operator="greaterThan">
      <formula>0.01</formula>
    </cfRule>
    <cfRule type="cellIs" dxfId="8623" priority="9090" stopIfTrue="1" operator="lessThan">
      <formula>-0.01</formula>
    </cfRule>
    <cfRule type="cellIs" dxfId="8622" priority="9958" stopIfTrue="1" operator="lessThan">
      <formula>-0.01</formula>
    </cfRule>
    <cfRule type="cellIs" dxfId="8621" priority="8635" stopIfTrue="1" operator="lessThan">
      <formula>-0.01</formula>
    </cfRule>
    <cfRule type="cellIs" dxfId="8620" priority="8636" stopIfTrue="1" operator="greaterThan">
      <formula>0.01</formula>
    </cfRule>
    <cfRule type="cellIs" dxfId="8619" priority="9531" stopIfTrue="1" operator="lessThan">
      <formula>-0.01</formula>
    </cfRule>
    <cfRule type="cellIs" dxfId="8618" priority="9959" stopIfTrue="1" operator="greaterThan">
      <formula>0.01</formula>
    </cfRule>
    <cfRule type="cellIs" dxfId="8617" priority="9966" stopIfTrue="1" operator="greaterThan">
      <formula>0.01</formula>
    </cfRule>
    <cfRule type="cellIs" dxfId="8616" priority="9147" stopIfTrue="1" operator="greaterThan">
      <formula>0.01</formula>
    </cfRule>
    <cfRule type="cellIs" dxfId="8615" priority="9804" stopIfTrue="1" operator="lessThan">
      <formula>-0.01</formula>
    </cfRule>
    <cfRule type="cellIs" dxfId="8614" priority="8642" stopIfTrue="1" operator="lessThan">
      <formula>-0.01</formula>
    </cfRule>
    <cfRule type="cellIs" dxfId="8613" priority="8643" stopIfTrue="1" operator="greaterThan">
      <formula>0.01</formula>
    </cfRule>
    <cfRule type="cellIs" dxfId="8612" priority="9805" stopIfTrue="1" operator="greaterThan">
      <formula>0.01</formula>
    </cfRule>
    <cfRule type="cellIs" dxfId="8611" priority="9146" stopIfTrue="1" operator="lessThan">
      <formula>-0.01</formula>
    </cfRule>
    <cfRule type="cellIs" dxfId="8610" priority="9454" stopIfTrue="1" operator="lessThan">
      <formula>-0.01</formula>
    </cfRule>
    <cfRule type="cellIs" dxfId="8609" priority="9532" stopIfTrue="1" operator="greaterThan">
      <formula>0.01</formula>
    </cfRule>
    <cfRule type="cellIs" dxfId="8608" priority="9035" stopIfTrue="1" operator="greaterThan">
      <formula>0.01</formula>
    </cfRule>
    <cfRule type="cellIs" dxfId="8607" priority="8649" stopIfTrue="1" operator="lessThan">
      <formula>-0.01</formula>
    </cfRule>
    <cfRule type="cellIs" dxfId="8606" priority="8650" stopIfTrue="1" operator="greaterThan">
      <formula>0.01</formula>
    </cfRule>
    <cfRule type="cellIs" dxfId="8605" priority="9042" stopIfTrue="1" operator="greaterThan">
      <formula>0.01</formula>
    </cfRule>
    <cfRule type="cellIs" dxfId="8604" priority="9888" stopIfTrue="1" operator="lessThan">
      <formula>-0.01</formula>
    </cfRule>
    <cfRule type="cellIs" dxfId="8603" priority="9889" stopIfTrue="1" operator="greaterThan">
      <formula>0.01</formula>
    </cfRule>
    <cfRule type="cellIs" dxfId="8602" priority="9811" stopIfTrue="1" operator="lessThan">
      <formula>-0.01</formula>
    </cfRule>
    <cfRule type="cellIs" dxfId="8601" priority="9930" stopIfTrue="1" operator="lessThan">
      <formula>-0.01</formula>
    </cfRule>
    <cfRule type="cellIs" dxfId="8600" priority="9931" stopIfTrue="1" operator="greaterThan">
      <formula>0.01</formula>
    </cfRule>
    <cfRule type="cellIs" dxfId="8599" priority="9812" stopIfTrue="1" operator="greaterThan">
      <formula>0.01</formula>
    </cfRule>
    <cfRule type="cellIs" dxfId="8598" priority="9252" stopIfTrue="1" operator="greaterThan">
      <formula>0.01</formula>
    </cfRule>
    <cfRule type="cellIs" dxfId="8597" priority="9489" stopIfTrue="1" operator="lessThan">
      <formula>-0.01</formula>
    </cfRule>
    <cfRule type="cellIs" dxfId="8596" priority="9490" stopIfTrue="1" operator="greaterThan">
      <formula>0.01</formula>
    </cfRule>
    <cfRule type="cellIs" dxfId="8595" priority="9657" stopIfTrue="1" operator="lessThan">
      <formula>-0.01</formula>
    </cfRule>
    <cfRule type="cellIs" dxfId="8594" priority="9658" stopIfTrue="1" operator="greaterThan">
      <formula>0.01</formula>
    </cfRule>
    <cfRule type="cellIs" dxfId="8593" priority="9251" stopIfTrue="1" operator="lessThan">
      <formula>-0.01</formula>
    </cfRule>
    <cfRule type="cellIs" dxfId="8592" priority="9461" stopIfTrue="1" operator="lessThan">
      <formula>-0.01</formula>
    </cfRule>
    <cfRule type="cellIs" dxfId="8591" priority="9140" stopIfTrue="1" operator="greaterThan">
      <formula>0.01</formula>
    </cfRule>
    <cfRule type="cellIs" dxfId="8590" priority="9371" stopIfTrue="1" operator="greaterThan">
      <formula>0.01</formula>
    </cfRule>
    <cfRule type="cellIs" dxfId="8589" priority="9139" stopIfTrue="1" operator="lessThan">
      <formula>-0.01</formula>
    </cfRule>
    <cfRule type="cellIs" dxfId="8588" priority="9433" stopIfTrue="1" operator="lessThan">
      <formula>-0.01</formula>
    </cfRule>
    <cfRule type="cellIs" dxfId="8587" priority="9084" stopIfTrue="1" operator="greaterThan">
      <formula>0.01</formula>
    </cfRule>
    <cfRule type="cellIs" dxfId="8586" priority="9664" stopIfTrue="1" operator="lessThan">
      <formula>-0.01</formula>
    </cfRule>
    <cfRule type="cellIs" dxfId="8585" priority="9665" stopIfTrue="1" operator="greaterThan">
      <formula>0.01</formula>
    </cfRule>
    <cfRule type="cellIs" dxfId="8584" priority="9083" stopIfTrue="1" operator="lessThan">
      <formula>-0.01</formula>
    </cfRule>
    <cfRule type="cellIs" dxfId="8583" priority="9405" stopIfTrue="1" operator="lessThan">
      <formula>-0.01</formula>
    </cfRule>
    <cfRule type="cellIs" dxfId="8582" priority="9370" stopIfTrue="1" operator="lessThan">
      <formula>-0.01</formula>
    </cfRule>
    <cfRule type="cellIs" dxfId="8581" priority="9245" stopIfTrue="1" operator="greaterThan">
      <formula>0.01</formula>
    </cfRule>
    <cfRule type="cellIs" dxfId="8580" priority="9244" stopIfTrue="1" operator="lessThan">
      <formula>-0.01</formula>
    </cfRule>
    <cfRule type="cellIs" dxfId="8579" priority="9567" stopIfTrue="1" operator="greaterThan">
      <formula>0.01</formula>
    </cfRule>
    <cfRule type="cellIs" dxfId="8578" priority="9818" stopIfTrue="1" operator="lessThan">
      <formula>-0.01</formula>
    </cfRule>
    <cfRule type="cellIs" dxfId="8577" priority="9671" stopIfTrue="1" operator="lessThan">
      <formula>-0.01</formula>
    </cfRule>
    <cfRule type="cellIs" dxfId="8576" priority="9819" stopIfTrue="1" operator="greaterThan">
      <formula>0.01</formula>
    </cfRule>
    <cfRule type="cellIs" dxfId="8575" priority="9895" stopIfTrue="1" operator="lessThan">
      <formula>-0.01</formula>
    </cfRule>
    <cfRule type="cellIs" dxfId="8574" priority="9672" stopIfTrue="1" operator="greaterThan">
      <formula>0.01</formula>
    </cfRule>
    <cfRule type="cellIs" dxfId="8573" priority="9896" stopIfTrue="1" operator="greaterThan">
      <formula>0.01</formula>
    </cfRule>
    <cfRule type="cellIs" dxfId="8572" priority="9455" stopIfTrue="1" operator="greaterThan">
      <formula>0.01</formula>
    </cfRule>
    <cfRule type="cellIs" dxfId="8571" priority="9951" stopIfTrue="1" operator="lessThan">
      <formula>-0.01</formula>
    </cfRule>
    <cfRule type="cellIs" dxfId="8570" priority="9238" stopIfTrue="1" operator="greaterThan">
      <formula>0.01</formula>
    </cfRule>
    <cfRule type="cellIs" dxfId="8569" priority="9322" stopIfTrue="1" operator="greaterThan">
      <formula>0.01</formula>
    </cfRule>
    <cfRule type="cellIs" dxfId="8568" priority="9496" stopIfTrue="1" operator="lessThan">
      <formula>-0.01</formula>
    </cfRule>
    <cfRule type="cellIs" dxfId="8567" priority="9237" stopIfTrue="1" operator="lessThan">
      <formula>-0.01</formula>
    </cfRule>
    <cfRule type="cellIs" dxfId="8566" priority="9678" stopIfTrue="1" operator="lessThan">
      <formula>-0.01</formula>
    </cfRule>
    <cfRule type="cellIs" dxfId="8565" priority="9679" stopIfTrue="1" operator="greaterThan">
      <formula>0.01</formula>
    </cfRule>
    <cfRule type="cellIs" dxfId="8564" priority="9133" stopIfTrue="1" operator="greaterThan">
      <formula>0.01</formula>
    </cfRule>
    <cfRule type="cellIs" dxfId="8563" priority="9132" stopIfTrue="1" operator="lessThan">
      <formula>-0.01</formula>
    </cfRule>
    <cfRule type="cellIs" dxfId="8562" priority="9825" stopIfTrue="1" operator="lessThan">
      <formula>-0.01</formula>
    </cfRule>
    <cfRule type="cellIs" dxfId="8561" priority="9826" stopIfTrue="1" operator="greaterThan">
      <formula>0.01</formula>
    </cfRule>
    <cfRule type="cellIs" dxfId="8560" priority="9056" stopIfTrue="1" operator="greaterThan">
      <formula>0.01</formula>
    </cfRule>
    <cfRule type="cellIs" dxfId="8559" priority="9538" stopIfTrue="1" operator="lessThan">
      <formula>-0.01</formula>
    </cfRule>
    <cfRule type="cellIs" dxfId="8558" priority="9055" stopIfTrue="1" operator="lessThan">
      <formula>-0.01</formula>
    </cfRule>
    <cfRule type="cellIs" dxfId="8557" priority="9685" stopIfTrue="1" operator="lessThan">
      <formula>-0.01</formula>
    </cfRule>
    <cfRule type="cellIs" dxfId="8556" priority="9686" stopIfTrue="1" operator="greaterThan">
      <formula>0.01</formula>
    </cfRule>
    <cfRule type="cellIs" dxfId="8555" priority="9497" stopIfTrue="1" operator="greaterThan">
      <formula>0.01</formula>
    </cfRule>
    <cfRule type="cellIs" dxfId="8554" priority="9573" stopIfTrue="1" operator="lessThan">
      <formula>-0.01</formula>
    </cfRule>
    <cfRule type="cellIs" dxfId="8553" priority="9231" stopIfTrue="1" operator="greaterThan">
      <formula>0.01</formula>
    </cfRule>
    <cfRule type="cellIs" dxfId="8552" priority="9230" stopIfTrue="1" operator="lessThan">
      <formula>-0.01</formula>
    </cfRule>
    <cfRule type="cellIs" dxfId="8551" priority="9574" stopIfTrue="1" operator="greaterThan">
      <formula>0.01</formula>
    </cfRule>
    <cfRule type="cellIs" dxfId="8550" priority="9077" stopIfTrue="1" operator="greaterThan">
      <formula>0.01</formula>
    </cfRule>
    <cfRule type="cellIs" dxfId="8549" priority="9559" stopIfTrue="1" operator="lessThan">
      <formula>-0.01</formula>
    </cfRule>
    <cfRule type="cellIs" dxfId="8548" priority="9539" stopIfTrue="1" operator="greaterThan">
      <formula>0.01</formula>
    </cfRule>
    <cfRule type="cellIs" dxfId="8547" priority="9364" stopIfTrue="1" operator="greaterThan">
      <formula>0.01</formula>
    </cfRule>
    <cfRule type="cellIs" dxfId="8546" priority="9692" stopIfTrue="1" operator="lessThan">
      <formula>-0.01</formula>
    </cfRule>
    <cfRule type="cellIs" dxfId="8545" priority="9693" stopIfTrue="1" operator="greaterThan">
      <formula>0.01</formula>
    </cfRule>
    <cfRule type="cellIs" dxfId="8544" priority="9336" stopIfTrue="1" operator="greaterThan">
      <formula>0.01</formula>
    </cfRule>
    <cfRule type="cellIs" dxfId="8543" priority="9832" stopIfTrue="1" operator="lessThan">
      <formula>-0.01</formula>
    </cfRule>
    <cfRule type="cellIs" dxfId="8542" priority="9833" stopIfTrue="1" operator="greaterThan">
      <formula>0.01</formula>
    </cfRule>
    <cfRule type="cellIs" dxfId="8541" priority="9363" stopIfTrue="1" operator="lessThan">
      <formula>-0.01</formula>
    </cfRule>
    <cfRule type="cellIs" dxfId="8540" priority="9126" stopIfTrue="1" operator="greaterThan">
      <formula>0.01</formula>
    </cfRule>
    <cfRule type="cellIs" dxfId="8539" priority="9224" stopIfTrue="1" operator="greaterThan">
      <formula>0.01</formula>
    </cfRule>
    <cfRule type="cellIs" dxfId="8538" priority="9223" stopIfTrue="1" operator="lessThan">
      <formula>-0.01</formula>
    </cfRule>
    <cfRule type="cellIs" dxfId="8537" priority="9699" stopIfTrue="1" operator="lessThan">
      <formula>-0.01</formula>
    </cfRule>
    <cfRule type="cellIs" dxfId="8536" priority="9700" stopIfTrue="1" operator="greaterThan">
      <formula>0.01</formula>
    </cfRule>
    <cfRule type="cellIs" dxfId="8535" priority="9125" stopIfTrue="1" operator="lessThan">
      <formula>-0.01</formula>
    </cfRule>
    <cfRule type="cellIs" dxfId="8534" priority="9560" stopIfTrue="1" operator="greaterThan">
      <formula>0.01</formula>
    </cfRule>
    <cfRule type="cellIs" dxfId="8533" priority="9335" stopIfTrue="1" operator="lessThan">
      <formula>-0.01</formula>
    </cfRule>
    <cfRule type="cellIs" dxfId="8532" priority="9426" stopIfTrue="1" operator="lessThan">
      <formula>-0.01</formula>
    </cfRule>
    <cfRule type="cellIs" dxfId="8531" priority="9580" stopIfTrue="1" operator="lessThan">
      <formula>-0.01</formula>
    </cfRule>
    <cfRule type="cellIs" dxfId="8530" priority="9902" stopIfTrue="1" operator="lessThan">
      <formula>-0.01</formula>
    </cfRule>
    <cfRule type="cellIs" dxfId="8529" priority="9839" stopIfTrue="1" operator="lessThan">
      <formula>-0.01</formula>
    </cfRule>
    <cfRule type="cellIs" dxfId="8528" priority="9706" stopIfTrue="1" operator="lessThan">
      <formula>-0.01</formula>
    </cfRule>
    <cfRule type="cellIs" dxfId="8527" priority="9503" stopIfTrue="1" operator="lessThan">
      <formula>-0.01</formula>
    </cfRule>
    <cfRule type="cellIs" dxfId="8526" priority="9504" stopIfTrue="1" operator="greaterThan">
      <formula>0.01</formula>
    </cfRule>
    <cfRule type="cellIs" dxfId="8525" priority="9420" stopIfTrue="1" operator="greaterThan">
      <formula>0.01</formula>
    </cfRule>
    <cfRule type="cellIs" dxfId="8524" priority="8993" stopIfTrue="1" operator="greaterThan">
      <formula>0.01</formula>
    </cfRule>
    <cfRule type="cellIs" dxfId="8523" priority="8992" stopIfTrue="1" operator="lessThan">
      <formula>-0.01</formula>
    </cfRule>
    <cfRule type="cellIs" dxfId="8522" priority="10021" stopIfTrue="1" operator="lessThan">
      <formula>-0.01</formula>
    </cfRule>
    <cfRule type="cellIs" dxfId="8521" priority="9594" stopIfTrue="1" operator="lessThan">
      <formula>-0.01</formula>
    </cfRule>
    <cfRule type="cellIs" dxfId="8520" priority="10022" stopIfTrue="1" operator="greaterThan">
      <formula>0.01</formula>
    </cfRule>
    <cfRule type="cellIs" dxfId="8519" priority="9595" stopIfTrue="1" operator="greaterThan">
      <formula>0.01</formula>
    </cfRule>
    <cfRule type="cellIs" dxfId="8518" priority="10028" stopIfTrue="1" operator="lessThan">
      <formula>-0.01</formula>
    </cfRule>
    <cfRule type="cellIs" dxfId="8517" priority="10029" stopIfTrue="1" operator="greaterThan">
      <formula>0.01</formula>
    </cfRule>
    <cfRule type="cellIs" dxfId="8516" priority="8986" stopIfTrue="1" operator="greaterThan">
      <formula>0.01</formula>
    </cfRule>
    <cfRule type="cellIs" dxfId="8515" priority="8985" stopIfTrue="1" operator="lessThan">
      <formula>-0.01</formula>
    </cfRule>
    <cfRule type="cellIs" dxfId="8514" priority="9419" stopIfTrue="1" operator="lessThan">
      <formula>-0.01</formula>
    </cfRule>
    <cfRule type="cellIs" dxfId="8513" priority="10035" stopIfTrue="1" operator="lessThan">
      <formula>-0.01</formula>
    </cfRule>
    <cfRule type="cellIs" dxfId="8512" priority="10036" stopIfTrue="1" operator="greaterThan">
      <formula>0.01</formula>
    </cfRule>
    <cfRule type="cellIs" dxfId="8511" priority="9294" stopIfTrue="1" operator="greaterThan">
      <formula>0.01</formula>
    </cfRule>
    <cfRule type="cellIs" dxfId="8510" priority="8979" stopIfTrue="1" operator="greaterThan">
      <formula>0.01</formula>
    </cfRule>
    <cfRule type="cellIs" dxfId="8509" priority="8978" stopIfTrue="1" operator="lessThan">
      <formula>-0.01</formula>
    </cfRule>
    <cfRule type="cellIs" dxfId="8508" priority="9293" stopIfTrue="1" operator="lessThan">
      <formula>-0.01</formula>
    </cfRule>
    <cfRule type="cellIs" dxfId="8507" priority="10042" stopIfTrue="1" operator="lessThan">
      <formula>-0.01</formula>
    </cfRule>
    <cfRule type="cellIs" dxfId="8506" priority="10043" stopIfTrue="1" operator="greaterThan">
      <formula>0.01</formula>
    </cfRule>
    <cfRule type="cellIs" dxfId="8505" priority="9601" stopIfTrue="1" operator="lessThan">
      <formula>-0.01</formula>
    </cfRule>
    <cfRule type="cellIs" dxfId="8504" priority="8972" stopIfTrue="1" operator="greaterThan">
      <formula>0.01</formula>
    </cfRule>
    <cfRule type="cellIs" dxfId="8503" priority="10049" stopIfTrue="1" operator="lessThan">
      <formula>-0.01</formula>
    </cfRule>
    <cfRule type="cellIs" dxfId="8502" priority="10050" stopIfTrue="1" operator="greaterThan">
      <formula>0.01</formula>
    </cfRule>
    <cfRule type="cellIs" dxfId="8501" priority="8971" stopIfTrue="1" operator="lessThan">
      <formula>-0.01</formula>
    </cfRule>
    <cfRule type="cellIs" dxfId="8500" priority="9602" stopIfTrue="1" operator="greaterThan">
      <formula>0.01</formula>
    </cfRule>
    <cfRule type="cellIs" dxfId="8499" priority="10056" stopIfTrue="1" operator="lessThan">
      <formula>-0.01</formula>
    </cfRule>
    <cfRule type="cellIs" dxfId="8498" priority="10057" stopIfTrue="1" operator="greaterThan">
      <formula>0.01</formula>
    </cfRule>
    <cfRule type="cellIs" dxfId="8497" priority="8965" stopIfTrue="1" operator="greaterThan">
      <formula>0.01</formula>
    </cfRule>
    <cfRule type="cellIs" dxfId="8496" priority="8964" stopIfTrue="1" operator="lessThan">
      <formula>-0.01</formula>
    </cfRule>
    <cfRule type="cellIs" dxfId="8495" priority="10063" stopIfTrue="1" operator="lessThan">
      <formula>-0.01</formula>
    </cfRule>
    <cfRule type="cellIs" dxfId="8494" priority="10064" stopIfTrue="1" operator="greaterThan">
      <formula>0.01</formula>
    </cfRule>
    <cfRule type="cellIs" dxfId="8493" priority="9475" stopIfTrue="1" operator="lessThan">
      <formula>-0.01</formula>
    </cfRule>
    <cfRule type="cellIs" dxfId="8492" priority="9476" stopIfTrue="1" operator="greaterThan">
      <formula>0.01</formula>
    </cfRule>
    <cfRule type="cellIs" dxfId="8491" priority="8958" stopIfTrue="1" operator="greaterThan">
      <formula>0.01</formula>
    </cfRule>
    <cfRule type="cellIs" dxfId="8490" priority="8957" stopIfTrue="1" operator="lessThan">
      <formula>-0.01</formula>
    </cfRule>
    <cfRule type="cellIs" dxfId="8489" priority="10070" stopIfTrue="1" operator="lessThan">
      <formula>-0.01</formula>
    </cfRule>
    <cfRule type="cellIs" dxfId="8488" priority="10071" stopIfTrue="1" operator="greaterThan">
      <formula>0.01</formula>
    </cfRule>
    <cfRule type="cellIs" dxfId="8487" priority="9287" stopIfTrue="1" operator="greaterThan">
      <formula>0.01</formula>
    </cfRule>
    <cfRule type="cellIs" dxfId="8486" priority="9608" stopIfTrue="1" operator="lessThan">
      <formula>-0.01</formula>
    </cfRule>
    <cfRule type="cellIs" dxfId="8485" priority="9609" stopIfTrue="1" operator="greaterThan">
      <formula>0.01</formula>
    </cfRule>
    <cfRule type="cellIs" dxfId="8484" priority="9286" stopIfTrue="1" operator="lessThan">
      <formula>-0.01</formula>
    </cfRule>
    <cfRule type="cellIs" dxfId="8483" priority="10077" stopIfTrue="1" operator="lessThan">
      <formula>-0.01</formula>
    </cfRule>
    <cfRule type="cellIs" dxfId="8482" priority="10078" stopIfTrue="1" operator="greaterThan">
      <formula>0.01</formula>
    </cfRule>
    <cfRule type="cellIs" dxfId="8481" priority="8951" stopIfTrue="1" operator="greaterThan">
      <formula>0.01</formula>
    </cfRule>
    <cfRule type="cellIs" dxfId="8480" priority="8950" stopIfTrue="1" operator="lessThan">
      <formula>-0.01</formula>
    </cfRule>
    <cfRule type="cellIs" dxfId="8479" priority="10084" stopIfTrue="1" operator="lessThan">
      <formula>-0.01</formula>
    </cfRule>
    <cfRule type="cellIs" dxfId="8478" priority="10085" stopIfTrue="1" operator="greaterThan">
      <formula>0.01</formula>
    </cfRule>
    <cfRule type="cellIs" dxfId="8477" priority="8944" stopIfTrue="1" operator="greaterThan">
      <formula>0.01</formula>
    </cfRule>
    <cfRule type="cellIs" dxfId="8476" priority="8943" stopIfTrue="1" operator="lessThan">
      <formula>-0.01</formula>
    </cfRule>
    <cfRule type="cellIs" dxfId="8475" priority="10091" stopIfTrue="1" operator="lessThan">
      <formula>-0.01</formula>
    </cfRule>
    <cfRule type="cellIs" dxfId="8474" priority="10092" stopIfTrue="1" operator="greaterThan">
      <formula>0.01</formula>
    </cfRule>
    <cfRule type="cellIs" dxfId="8473" priority="9615" stopIfTrue="1" operator="lessThan">
      <formula>-0.01</formula>
    </cfRule>
    <cfRule type="cellIs" dxfId="8472" priority="9616" stopIfTrue="1" operator="greaterThan">
      <formula>0.01</formula>
    </cfRule>
    <cfRule type="cellIs" dxfId="8471" priority="8937" stopIfTrue="1" operator="greaterThan">
      <formula>0.01</formula>
    </cfRule>
    <cfRule type="cellIs" dxfId="8470" priority="10098" stopIfTrue="1" operator="lessThan">
      <formula>-0.01</formula>
    </cfRule>
    <cfRule type="cellIs" dxfId="8469" priority="10099" stopIfTrue="1" operator="greaterThan">
      <formula>0.01</formula>
    </cfRule>
    <cfRule type="cellIs" dxfId="8468" priority="8936" stopIfTrue="1" operator="lessThan">
      <formula>-0.01</formula>
    </cfRule>
    <cfRule type="cellIs" dxfId="8467" priority="10105" stopIfTrue="1" operator="lessThan">
      <formula>-0.01</formula>
    </cfRule>
    <cfRule type="cellIs" dxfId="8466" priority="10106" stopIfTrue="1" operator="greaterThan">
      <formula>0.01</formula>
    </cfRule>
    <cfRule type="cellIs" dxfId="8465" priority="9280" stopIfTrue="1" operator="greaterThan">
      <formula>0.01</formula>
    </cfRule>
    <cfRule type="cellIs" dxfId="8464" priority="8930" stopIfTrue="1" operator="greaterThan">
      <formula>0.01</formula>
    </cfRule>
    <cfRule type="cellIs" dxfId="8463" priority="8929" stopIfTrue="1" operator="lessThan">
      <formula>-0.01</formula>
    </cfRule>
    <cfRule type="cellIs" dxfId="8462" priority="9279" stopIfTrue="1" operator="lessThan">
      <formula>-0.01</formula>
    </cfRule>
    <cfRule type="cellIs" dxfId="8461" priority="10112" stopIfTrue="1" operator="lessThan">
      <formula>-0.01</formula>
    </cfRule>
    <cfRule type="cellIs" dxfId="8460" priority="10113" stopIfTrue="1" operator="greaterThan">
      <formula>0.01</formula>
    </cfRule>
    <cfRule type="cellIs" dxfId="8459" priority="8923" stopIfTrue="1" operator="greaterThan">
      <formula>0.01</formula>
    </cfRule>
    <cfRule type="cellIs" dxfId="8458" priority="8922" stopIfTrue="1" operator="lessThan">
      <formula>-0.01</formula>
    </cfRule>
    <cfRule type="cellIs" dxfId="8457" priority="10119" stopIfTrue="1" operator="lessThan">
      <formula>-0.01</formula>
    </cfRule>
    <cfRule type="cellIs" dxfId="8456" priority="10120" stopIfTrue="1" operator="greaterThan">
      <formula>0.01</formula>
    </cfRule>
    <cfRule type="cellIs" dxfId="8455" priority="9378" stopIfTrue="1" operator="greaterThan">
      <formula>0.01</formula>
    </cfRule>
    <cfRule type="cellIs" dxfId="8454" priority="9622" stopIfTrue="1" operator="lessThan">
      <formula>-0.01</formula>
    </cfRule>
    <cfRule type="cellIs" dxfId="8453" priority="10126" stopIfTrue="1" operator="lessThan">
      <formula>-0.01</formula>
    </cfRule>
    <cfRule type="cellIs" dxfId="8452" priority="9623" stopIfTrue="1" operator="greaterThan">
      <formula>0.01</formula>
    </cfRule>
    <cfRule type="cellIs" dxfId="8451" priority="10127" stopIfTrue="1" operator="greaterThan">
      <formula>0.01</formula>
    </cfRule>
    <cfRule type="cellIs" dxfId="8450" priority="8916" stopIfTrue="1" operator="greaterThan">
      <formula>0.01</formula>
    </cfRule>
    <cfRule type="cellIs" dxfId="8449" priority="8915" stopIfTrue="1" operator="lessThan">
      <formula>-0.01</formula>
    </cfRule>
    <cfRule type="cellIs" dxfId="8448" priority="10133" stopIfTrue="1" operator="lessThan">
      <formula>-0.01</formula>
    </cfRule>
    <cfRule type="cellIs" dxfId="8447" priority="10134" stopIfTrue="1" operator="greaterThan">
      <formula>0.01</formula>
    </cfRule>
    <cfRule type="cellIs" dxfId="8446" priority="9377" stopIfTrue="1" operator="lessThan">
      <formula>-0.01</formula>
    </cfRule>
    <cfRule type="cellIs" dxfId="8445" priority="9406" stopIfTrue="1" operator="greaterThan">
      <formula>0.01</formula>
    </cfRule>
    <cfRule type="cellIs" dxfId="8444" priority="8909" stopIfTrue="1" operator="greaterThan">
      <formula>0.01</formula>
    </cfRule>
    <cfRule type="cellIs" dxfId="8443" priority="8908" stopIfTrue="1" operator="lessThan">
      <formula>-0.01</formula>
    </cfRule>
    <cfRule type="cellIs" dxfId="8442" priority="10140" stopIfTrue="1" operator="lessThan">
      <formula>-0.01</formula>
    </cfRule>
    <cfRule type="cellIs" dxfId="8441" priority="10141" stopIfTrue="1" operator="greaterThan">
      <formula>0.01</formula>
    </cfRule>
    <cfRule type="cellIs" dxfId="8440" priority="9273" stopIfTrue="1" operator="greaterThan">
      <formula>0.01</formula>
    </cfRule>
    <cfRule type="cellIs" dxfId="8439" priority="9272" stopIfTrue="1" operator="lessThan">
      <formula>-0.01</formula>
    </cfRule>
    <cfRule type="cellIs" dxfId="8438" priority="8902" stopIfTrue="1" operator="greaterThan">
      <formula>0.01</formula>
    </cfRule>
    <cfRule type="cellIs" dxfId="8437" priority="9629" stopIfTrue="1" operator="lessThan">
      <formula>-0.01</formula>
    </cfRule>
    <cfRule type="cellIs" dxfId="8436" priority="9630" stopIfTrue="1" operator="greaterThan">
      <formula>0.01</formula>
    </cfRule>
    <cfRule type="cellIs" dxfId="8435" priority="10147" stopIfTrue="1" operator="lessThan">
      <formula>-0.01</formula>
    </cfRule>
    <cfRule type="cellIs" dxfId="8434" priority="10148" stopIfTrue="1" operator="greaterThan">
      <formula>0.01</formula>
    </cfRule>
    <cfRule type="cellIs" dxfId="8433" priority="8901" stopIfTrue="1" operator="lessThan">
      <formula>-0.01</formula>
    </cfRule>
    <cfRule type="cellIs" dxfId="8432" priority="9440" stopIfTrue="1" operator="lessThan">
      <formula>-0.01</formula>
    </cfRule>
    <cfRule type="cellIs" dxfId="8431" priority="10154" stopIfTrue="1" operator="lessThan">
      <formula>-0.01</formula>
    </cfRule>
    <cfRule type="cellIs" dxfId="8430" priority="10155" stopIfTrue="1" operator="greaterThan">
      <formula>0.01</formula>
    </cfRule>
    <cfRule type="cellIs" dxfId="8429" priority="9482" stopIfTrue="1" operator="lessThan">
      <formula>-0.01</formula>
    </cfRule>
    <cfRule type="cellIs" dxfId="8428" priority="8895" stopIfTrue="1" operator="greaterThan">
      <formula>0.01</formula>
    </cfRule>
    <cfRule type="cellIs" dxfId="8427" priority="8894" stopIfTrue="1" operator="lessThan">
      <formula>-0.01</formula>
    </cfRule>
    <cfRule type="cellIs" dxfId="8426" priority="10161" stopIfTrue="1" operator="lessThan">
      <formula>-0.01</formula>
    </cfRule>
    <cfRule type="cellIs" dxfId="8425" priority="10162" stopIfTrue="1" operator="greaterThan">
      <formula>0.01</formula>
    </cfRule>
    <cfRule type="cellIs" dxfId="8424" priority="8888" stopIfTrue="1" operator="greaterThan">
      <formula>0.01</formula>
    </cfRule>
    <cfRule type="cellIs" dxfId="8423" priority="9636" stopIfTrue="1" operator="lessThan">
      <formula>-0.01</formula>
    </cfRule>
    <cfRule type="cellIs" dxfId="8422" priority="8887" stopIfTrue="1" operator="lessThan">
      <formula>-0.01</formula>
    </cfRule>
    <cfRule type="cellIs" dxfId="8421" priority="10168" stopIfTrue="1" operator="lessThan">
      <formula>-0.01</formula>
    </cfRule>
    <cfRule type="cellIs" dxfId="8420" priority="10169" stopIfTrue="1" operator="greaterThan">
      <formula>0.01</formula>
    </cfRule>
    <cfRule type="cellIs" dxfId="8419" priority="9483" stopIfTrue="1" operator="greaterThan">
      <formula>0.01</formula>
    </cfRule>
    <cfRule type="cellIs" dxfId="8418" priority="10175" stopIfTrue="1" operator="lessThan">
      <formula>-0.01</formula>
    </cfRule>
    <cfRule type="cellIs" dxfId="8417" priority="10176" stopIfTrue="1" operator="greaterThan">
      <formula>0.01</formula>
    </cfRule>
    <cfRule type="cellIs" dxfId="8416" priority="9637" stopIfTrue="1" operator="greaterThan">
      <formula>0.01</formula>
    </cfRule>
    <cfRule type="cellIs" dxfId="8415" priority="9266" stopIfTrue="1" operator="greaterThan">
      <formula>0.01</formula>
    </cfRule>
    <cfRule type="cellIs" dxfId="8414" priority="8881" stopIfTrue="1" operator="greaterThan">
      <formula>0.01</formula>
    </cfRule>
    <cfRule type="cellIs" dxfId="8413" priority="8880" stopIfTrue="1" operator="lessThan">
      <formula>-0.01</formula>
    </cfRule>
    <cfRule type="cellIs" dxfId="8412" priority="9265" stopIfTrue="1" operator="lessThan">
      <formula>-0.01</formula>
    </cfRule>
    <cfRule type="cellIs" dxfId="8411" priority="10182" stopIfTrue="1" operator="lessThan">
      <formula>-0.01</formula>
    </cfRule>
    <cfRule type="cellIs" dxfId="8410" priority="10183" stopIfTrue="1" operator="greaterThan">
      <formula>0.01</formula>
    </cfRule>
    <cfRule type="cellIs" dxfId="8409" priority="8874" stopIfTrue="1" operator="greaterThan">
      <formula>0.01</formula>
    </cfRule>
    <cfRule type="cellIs" dxfId="8408" priority="8873" stopIfTrue="1" operator="lessThan">
      <formula>-0.01</formula>
    </cfRule>
    <cfRule type="cellIs" dxfId="8407" priority="10189" stopIfTrue="1" operator="lessThan">
      <formula>-0.01</formula>
    </cfRule>
    <cfRule type="cellIs" dxfId="8406" priority="10190" stopIfTrue="1" operator="greaterThan">
      <formula>0.01</formula>
    </cfRule>
    <cfRule type="cellIs" dxfId="8405" priority="8867" stopIfTrue="1" operator="greaterThan">
      <formula>0.01</formula>
    </cfRule>
    <cfRule type="cellIs" dxfId="8404" priority="10196" stopIfTrue="1" operator="lessThan">
      <formula>-0.01</formula>
    </cfRule>
    <cfRule type="cellIs" dxfId="8403" priority="9643" stopIfTrue="1" operator="lessThan">
      <formula>-0.01</formula>
    </cfRule>
    <cfRule type="cellIs" dxfId="8402" priority="9644" stopIfTrue="1" operator="greaterThan">
      <formula>0.01</formula>
    </cfRule>
    <cfRule type="cellIs" dxfId="8401" priority="10197" stopIfTrue="1" operator="greaterThan">
      <formula>0.01</formula>
    </cfRule>
    <cfRule type="cellIs" dxfId="8400" priority="8866" stopIfTrue="1" operator="lessThan">
      <formula>-0.01</formula>
    </cfRule>
    <cfRule type="cellIs" dxfId="8399" priority="10203" stopIfTrue="1" operator="lessThan">
      <formula>-0.01</formula>
    </cfRule>
    <cfRule type="cellIs" dxfId="8398" priority="10204" stopIfTrue="1" operator="greaterThan">
      <formula>0.01</formula>
    </cfRule>
    <cfRule type="cellIs" dxfId="8397" priority="8860" stopIfTrue="1" operator="greaterThan">
      <formula>0.01</formula>
    </cfRule>
    <cfRule type="cellIs" dxfId="8396" priority="9441" stopIfTrue="1" operator="greaterThan">
      <formula>0.01</formula>
    </cfRule>
    <cfRule type="cellIs" dxfId="8395" priority="9427" stopIfTrue="1" operator="greaterThan">
      <formula>0.01</formula>
    </cfRule>
    <cfRule type="cellIs" dxfId="8394" priority="8859" stopIfTrue="1" operator="lessThan">
      <formula>-0.01</formula>
    </cfRule>
    <cfRule type="cellIs" dxfId="8393" priority="10210" stopIfTrue="1" operator="lessThan">
      <formula>-0.01</formula>
    </cfRule>
    <cfRule type="cellIs" dxfId="8392" priority="10211" stopIfTrue="1" operator="greaterThan">
      <formula>0.01</formula>
    </cfRule>
    <cfRule type="cellIs" dxfId="8391" priority="9259" stopIfTrue="1" operator="greaterThan">
      <formula>0.01</formula>
    </cfRule>
    <cfRule type="cellIs" dxfId="8390" priority="9258" stopIfTrue="1" operator="lessThan">
      <formula>-0.01</formula>
    </cfRule>
    <cfRule type="cellIs" dxfId="8389" priority="8853" stopIfTrue="1" operator="greaterThan">
      <formula>0.01</formula>
    </cfRule>
    <cfRule type="cellIs" dxfId="8388" priority="8852" stopIfTrue="1" operator="lessThan">
      <formula>-0.01</formula>
    </cfRule>
    <cfRule type="cellIs" dxfId="8387" priority="9650" stopIfTrue="1" operator="lessThan">
      <formula>-0.01</formula>
    </cfRule>
    <cfRule type="cellIs" dxfId="8386" priority="10217" stopIfTrue="1" operator="lessThan">
      <formula>-0.01</formula>
    </cfRule>
    <cfRule type="cellIs" dxfId="8385" priority="10218" stopIfTrue="1" operator="greaterThan">
      <formula>0.01</formula>
    </cfRule>
    <cfRule type="cellIs" dxfId="8384" priority="9651" stopIfTrue="1" operator="greaterThan">
      <formula>0.01</formula>
    </cfRule>
    <cfRule type="cellIs" dxfId="8383" priority="10224" stopIfTrue="1" operator="lessThan">
      <formula>-0.01</formula>
    </cfRule>
    <cfRule type="cellIs" dxfId="8382" priority="10225" stopIfTrue="1" operator="greaterThan">
      <formula>0.01</formula>
    </cfRule>
    <cfRule type="cellIs" dxfId="8381" priority="8846" stopIfTrue="1" operator="greaterThan">
      <formula>0.01</formula>
    </cfRule>
    <cfRule type="cellIs" dxfId="8380" priority="8845" stopIfTrue="1" operator="lessThan">
      <formula>-0.01</formula>
    </cfRule>
    <cfRule type="cellIs" dxfId="8379" priority="10476" stopIfTrue="1" operator="lessThan">
      <formula>-0.01</formula>
    </cfRule>
    <cfRule type="cellIs" dxfId="8378" priority="8152" stopIfTrue="1" operator="lessThan">
      <formula>-0.01</formula>
    </cfRule>
    <cfRule type="cellIs" dxfId="8377" priority="8839" stopIfTrue="1" operator="greaterThan">
      <formula>0.01</formula>
    </cfRule>
    <cfRule type="cellIs" dxfId="8376" priority="8838" stopIfTrue="1" operator="lessThan">
      <formula>-0.01</formula>
    </cfRule>
    <cfRule type="cellIs" dxfId="8375" priority="8832" stopIfTrue="1" operator="greaterThan">
      <formula>0.01</formula>
    </cfRule>
    <cfRule type="cellIs" dxfId="8374" priority="8831" stopIfTrue="1" operator="lessThan">
      <formula>-0.01</formula>
    </cfRule>
    <cfRule type="cellIs" dxfId="8373" priority="10231" stopIfTrue="1" operator="lessThan">
      <formula>-0.01</formula>
    </cfRule>
    <cfRule type="cellIs" dxfId="8372" priority="7998" stopIfTrue="1" operator="lessThan">
      <formula>-0.01</formula>
    </cfRule>
    <cfRule type="cellIs" dxfId="8371" priority="7999" stopIfTrue="1" operator="greaterThan">
      <formula>0.01</formula>
    </cfRule>
    <cfRule type="cellIs" dxfId="8370" priority="10232" stopIfTrue="1" operator="greaterThan">
      <formula>0.01</formula>
    </cfRule>
    <cfRule type="cellIs" dxfId="8369" priority="8825" stopIfTrue="1" operator="greaterThan">
      <formula>0.01</formula>
    </cfRule>
    <cfRule type="cellIs" dxfId="8368" priority="8824" stopIfTrue="1" operator="lessThan">
      <formula>-0.01</formula>
    </cfRule>
    <cfRule type="cellIs" dxfId="8367" priority="8005" stopIfTrue="1" operator="lessThan">
      <formula>-0.01</formula>
    </cfRule>
    <cfRule type="cellIs" dxfId="8366" priority="8006" stopIfTrue="1" operator="greaterThan">
      <formula>0.01</formula>
    </cfRule>
    <cfRule type="cellIs" dxfId="8365" priority="10238" stopIfTrue="1" operator="lessThan">
      <formula>-0.01</formula>
    </cfRule>
    <cfRule type="cellIs" dxfId="8364" priority="10239" stopIfTrue="1" operator="greaterThan">
      <formula>0.01</formula>
    </cfRule>
    <cfRule type="cellIs" dxfId="8363" priority="8012" stopIfTrue="1" operator="lessThan">
      <formula>-0.01</formula>
    </cfRule>
    <cfRule type="cellIs" dxfId="8362" priority="8013" stopIfTrue="1" operator="greaterThan">
      <formula>0.01</formula>
    </cfRule>
    <cfRule type="cellIs" dxfId="8361" priority="8818" stopIfTrue="1" operator="greaterThan">
      <formula>0.01</formula>
    </cfRule>
    <cfRule type="cellIs" dxfId="8360" priority="10245" stopIfTrue="1" operator="lessThan">
      <formula>-0.01</formula>
    </cfRule>
    <cfRule type="cellIs" dxfId="8359" priority="10246" stopIfTrue="1" operator="greaterThan">
      <formula>0.01</formula>
    </cfRule>
    <cfRule type="cellIs" dxfId="8358" priority="8019" stopIfTrue="1" operator="lessThan">
      <formula>-0.01</formula>
    </cfRule>
    <cfRule type="cellIs" dxfId="8357" priority="8020" stopIfTrue="1" operator="greaterThan">
      <formula>0.01</formula>
    </cfRule>
    <cfRule type="cellIs" dxfId="8356" priority="8817" stopIfTrue="1" operator="lessThan">
      <formula>-0.01</formula>
    </cfRule>
    <cfRule type="cellIs" dxfId="8355" priority="8026" stopIfTrue="1" operator="lessThan">
      <formula>-0.01</formula>
    </cfRule>
    <cfRule type="cellIs" dxfId="8354" priority="8027" stopIfTrue="1" operator="greaterThan">
      <formula>0.01</formula>
    </cfRule>
    <cfRule type="cellIs" dxfId="8353" priority="10252" stopIfTrue="1" operator="lessThan">
      <formula>-0.01</formula>
    </cfRule>
    <cfRule type="cellIs" dxfId="8352" priority="10253" stopIfTrue="1" operator="greaterThan">
      <formula>0.01</formula>
    </cfRule>
    <cfRule type="cellIs" dxfId="8351" priority="8811" stopIfTrue="1" operator="greaterThan">
      <formula>0.01</formula>
    </cfRule>
    <cfRule type="cellIs" dxfId="8350" priority="8810" stopIfTrue="1" operator="lessThan">
      <formula>-0.01</formula>
    </cfRule>
    <cfRule type="cellIs" dxfId="8349" priority="8033" stopIfTrue="1" operator="lessThan">
      <formula>-0.01</formula>
    </cfRule>
    <cfRule type="cellIs" dxfId="8348" priority="8034" stopIfTrue="1" operator="greaterThan">
      <formula>0.01</formula>
    </cfRule>
    <cfRule type="cellIs" dxfId="8347" priority="10259" stopIfTrue="1" operator="lessThan">
      <formula>-0.01</formula>
    </cfRule>
    <cfRule type="cellIs" dxfId="8346" priority="10260" stopIfTrue="1" operator="greaterThan">
      <formula>0.01</formula>
    </cfRule>
    <cfRule type="cellIs" dxfId="8345" priority="8040" stopIfTrue="1" operator="lessThan">
      <formula>-0.01</formula>
    </cfRule>
    <cfRule type="cellIs" dxfId="8344" priority="8041" stopIfTrue="1" operator="greaterThan">
      <formula>0.01</formula>
    </cfRule>
    <cfRule type="cellIs" dxfId="8343" priority="8804" stopIfTrue="1" operator="greaterThan">
      <formula>0.01</formula>
    </cfRule>
    <cfRule type="cellIs" dxfId="8342" priority="8803" stopIfTrue="1" operator="lessThan">
      <formula>-0.01</formula>
    </cfRule>
    <cfRule type="cellIs" dxfId="8341" priority="10266" stopIfTrue="1" operator="lessThan">
      <formula>-0.01</formula>
    </cfRule>
    <cfRule type="cellIs" dxfId="8340" priority="8047" stopIfTrue="1" operator="lessThan">
      <formula>-0.01</formula>
    </cfRule>
    <cfRule type="cellIs" dxfId="8339" priority="8048" stopIfTrue="1" operator="greaterThan">
      <formula>0.01</formula>
    </cfRule>
    <cfRule type="cellIs" dxfId="8338" priority="10267" stopIfTrue="1" operator="greaterThan">
      <formula>0.01</formula>
    </cfRule>
    <cfRule type="cellIs" dxfId="8337" priority="8054" stopIfTrue="1" operator="lessThan">
      <formula>-0.01</formula>
    </cfRule>
    <cfRule type="cellIs" dxfId="8336" priority="8055" stopIfTrue="1" operator="greaterThan">
      <formula>0.01</formula>
    </cfRule>
    <cfRule type="cellIs" dxfId="8335" priority="10273" stopIfTrue="1" operator="lessThan">
      <formula>-0.01</formula>
    </cfRule>
    <cfRule type="cellIs" dxfId="8334" priority="10274" stopIfTrue="1" operator="greaterThan">
      <formula>0.01</formula>
    </cfRule>
    <cfRule type="cellIs" dxfId="8333" priority="8797" stopIfTrue="1" operator="greaterThan">
      <formula>0.01</formula>
    </cfRule>
    <cfRule type="cellIs" dxfId="8332" priority="8796" stopIfTrue="1" operator="lessThan">
      <formula>-0.01</formula>
    </cfRule>
    <cfRule type="cellIs" dxfId="8331" priority="8061" stopIfTrue="1" operator="lessThan">
      <formula>-0.01</formula>
    </cfRule>
    <cfRule type="cellIs" dxfId="8330" priority="8062" stopIfTrue="1" operator="greaterThan">
      <formula>0.01</formula>
    </cfRule>
    <cfRule type="cellIs" dxfId="8329" priority="10280" stopIfTrue="1" operator="lessThan">
      <formula>-0.01</formula>
    </cfRule>
    <cfRule type="cellIs" dxfId="8328" priority="10281" stopIfTrue="1" operator="greaterThan">
      <formula>0.01</formula>
    </cfRule>
    <cfRule type="cellIs" dxfId="8327" priority="8068" stopIfTrue="1" operator="lessThan">
      <formula>-0.01</formula>
    </cfRule>
    <cfRule type="cellIs" dxfId="8326" priority="8069" stopIfTrue="1" operator="greaterThan">
      <formula>0.01</formula>
    </cfRule>
    <cfRule type="cellIs" dxfId="8325" priority="8790" stopIfTrue="1" operator="greaterThan">
      <formula>0.01</formula>
    </cfRule>
    <cfRule type="cellIs" dxfId="8324" priority="8789" stopIfTrue="1" operator="lessThan">
      <formula>-0.01</formula>
    </cfRule>
    <cfRule type="cellIs" dxfId="8323" priority="8075" stopIfTrue="1" operator="lessThan">
      <formula>-0.01</formula>
    </cfRule>
    <cfRule type="cellIs" dxfId="8322" priority="8076" stopIfTrue="1" operator="greaterThan">
      <formula>0.01</formula>
    </cfRule>
    <cfRule type="cellIs" dxfId="8321" priority="10287" stopIfTrue="1" operator="lessThan">
      <formula>-0.01</formula>
    </cfRule>
    <cfRule type="cellIs" dxfId="8320" priority="10288" stopIfTrue="1" operator="greaterThan">
      <formula>0.01</formula>
    </cfRule>
    <cfRule type="cellIs" dxfId="8319" priority="8082" stopIfTrue="1" operator="lessThan">
      <formula>-0.01</formula>
    </cfRule>
    <cfRule type="cellIs" dxfId="8318" priority="8083" stopIfTrue="1" operator="greaterThan">
      <formula>0.01</formula>
    </cfRule>
    <cfRule type="cellIs" dxfId="8317" priority="8783" stopIfTrue="1" operator="greaterThan">
      <formula>0.01</formula>
    </cfRule>
    <cfRule type="cellIs" dxfId="8316" priority="10294" stopIfTrue="1" operator="lessThan">
      <formula>-0.01</formula>
    </cfRule>
    <cfRule type="cellIs" dxfId="8315" priority="10295" stopIfTrue="1" operator="greaterThan">
      <formula>0.01</formula>
    </cfRule>
    <cfRule type="cellIs" dxfId="8314" priority="8782" stopIfTrue="1" operator="lessThan">
      <formula>-0.01</formula>
    </cfRule>
    <cfRule type="cellIs" dxfId="8313" priority="8089" stopIfTrue="1" operator="lessThan">
      <formula>-0.01</formula>
    </cfRule>
    <cfRule type="cellIs" dxfId="8312" priority="8090" stopIfTrue="1" operator="greaterThan">
      <formula>0.01</formula>
    </cfRule>
    <cfRule type="cellIs" dxfId="8311" priority="10301" stopIfTrue="1" operator="lessThan">
      <formula>-0.01</formula>
    </cfRule>
    <cfRule type="cellIs" dxfId="8310" priority="8096" stopIfTrue="1" operator="lessThan">
      <formula>-0.01</formula>
    </cfRule>
    <cfRule type="cellIs" dxfId="8309" priority="8097" stopIfTrue="1" operator="greaterThan">
      <formula>0.01</formula>
    </cfRule>
    <cfRule type="cellIs" dxfId="8308" priority="10302" stopIfTrue="1" operator="greaterThan">
      <formula>0.01</formula>
    </cfRule>
    <cfRule type="cellIs" dxfId="8307" priority="8776" stopIfTrue="1" operator="greaterThan">
      <formula>0.01</formula>
    </cfRule>
    <cfRule type="cellIs" dxfId="8306" priority="8775" stopIfTrue="1" operator="lessThan">
      <formula>-0.01</formula>
    </cfRule>
    <cfRule type="cellIs" dxfId="8305" priority="8103" stopIfTrue="1" operator="lessThan">
      <formula>-0.01</formula>
    </cfRule>
    <cfRule type="cellIs" dxfId="8304" priority="8104" stopIfTrue="1" operator="greaterThan">
      <formula>0.01</formula>
    </cfRule>
    <cfRule type="cellIs" dxfId="8303" priority="10308" stopIfTrue="1" operator="lessThan">
      <formula>-0.01</formula>
    </cfRule>
    <cfRule type="cellIs" dxfId="8302" priority="10309" stopIfTrue="1" operator="greaterThan">
      <formula>0.01</formula>
    </cfRule>
    <cfRule type="cellIs" dxfId="8301" priority="8110" stopIfTrue="1" operator="lessThan">
      <formula>-0.01</formula>
    </cfRule>
    <cfRule type="cellIs" dxfId="8300" priority="8111" stopIfTrue="1" operator="greaterThan">
      <formula>0.01</formula>
    </cfRule>
    <cfRule type="cellIs" dxfId="8299" priority="8769" stopIfTrue="1" operator="greaterThan">
      <formula>0.01</formula>
    </cfRule>
    <cfRule type="cellIs" dxfId="8298" priority="8768" stopIfTrue="1" operator="lessThan">
      <formula>-0.01</formula>
    </cfRule>
    <cfRule type="cellIs" dxfId="8297" priority="10315" stopIfTrue="1" operator="lessThan">
      <formula>-0.01</formula>
    </cfRule>
    <cfRule type="cellIs" dxfId="8296" priority="10316" stopIfTrue="1" operator="greaterThan">
      <formula>0.01</formula>
    </cfRule>
    <cfRule type="cellIs" dxfId="8295" priority="8117" stopIfTrue="1" operator="lessThan">
      <formula>-0.01</formula>
    </cfRule>
    <cfRule type="cellIs" dxfId="8294" priority="8118" stopIfTrue="1" operator="greaterThan">
      <formula>0.01</formula>
    </cfRule>
    <cfRule type="cellIs" dxfId="8293" priority="8124" stopIfTrue="1" operator="lessThan">
      <formula>-0.01</formula>
    </cfRule>
    <cfRule type="cellIs" dxfId="8292" priority="8125" stopIfTrue="1" operator="greaterThan">
      <formula>0.01</formula>
    </cfRule>
    <cfRule type="cellIs" dxfId="8291" priority="10322" stopIfTrue="1" operator="lessThan">
      <formula>-0.01</formula>
    </cfRule>
    <cfRule type="cellIs" dxfId="8290" priority="10323" stopIfTrue="1" operator="greaterThan">
      <formula>0.01</formula>
    </cfRule>
    <cfRule type="cellIs" dxfId="8289" priority="8762" stopIfTrue="1" operator="greaterThan">
      <formula>0.01</formula>
    </cfRule>
    <cfRule type="cellIs" dxfId="8288" priority="8761" stopIfTrue="1" operator="lessThan">
      <formula>-0.01</formula>
    </cfRule>
    <cfRule type="cellIs" dxfId="8287" priority="8131" stopIfTrue="1" operator="lessThan">
      <formula>-0.01</formula>
    </cfRule>
    <cfRule type="cellIs" dxfId="8286" priority="8132" stopIfTrue="1" operator="greaterThan">
      <formula>0.01</formula>
    </cfRule>
    <cfRule type="cellIs" dxfId="8285" priority="10329" stopIfTrue="1" operator="lessThan">
      <formula>-0.01</formula>
    </cfRule>
    <cfRule type="cellIs" dxfId="8284" priority="10330" stopIfTrue="1" operator="greaterThan">
      <formula>0.01</formula>
    </cfRule>
    <cfRule type="cellIs" dxfId="8283" priority="8138" stopIfTrue="1" operator="lessThan">
      <formula>-0.01</formula>
    </cfRule>
    <cfRule type="cellIs" dxfId="8282" priority="8139" stopIfTrue="1" operator="greaterThan">
      <formula>0.01</formula>
    </cfRule>
    <cfRule type="cellIs" dxfId="8281" priority="8755" stopIfTrue="1" operator="greaterThan">
      <formula>0.01</formula>
    </cfRule>
    <cfRule type="cellIs" dxfId="8280" priority="8754" stopIfTrue="1" operator="lessThan">
      <formula>-0.01</formula>
    </cfRule>
    <cfRule type="cellIs" dxfId="8279" priority="10336" stopIfTrue="1" operator="lessThan">
      <formula>-0.01</formula>
    </cfRule>
    <cfRule type="cellIs" dxfId="8278" priority="8145" stopIfTrue="1" operator="lessThan">
      <formula>-0.01</formula>
    </cfRule>
    <cfRule type="cellIs" dxfId="8277" priority="8146" stopIfTrue="1" operator="greaterThan">
      <formula>0.01</formula>
    </cfRule>
    <cfRule type="cellIs" dxfId="8276" priority="10337" stopIfTrue="1" operator="greaterThan">
      <formula>0.01</formula>
    </cfRule>
    <cfRule type="cellIs" dxfId="8275" priority="8153" stopIfTrue="1" operator="greaterThan">
      <formula>0.01</formula>
    </cfRule>
    <cfRule type="cellIs" dxfId="8274" priority="8748" stopIfTrue="1" operator="greaterThan">
      <formula>0.01</formula>
    </cfRule>
    <cfRule type="cellIs" dxfId="8273" priority="10343" stopIfTrue="1" operator="lessThan">
      <formula>-0.01</formula>
    </cfRule>
    <cfRule type="cellIs" dxfId="8272" priority="10344" stopIfTrue="1" operator="greaterThan">
      <formula>0.01</formula>
    </cfRule>
    <cfRule type="cellIs" dxfId="8271" priority="8747" stopIfTrue="1" operator="lessThan">
      <formula>-0.01</formula>
    </cfRule>
    <cfRule type="cellIs" dxfId="8270" priority="8159" stopIfTrue="1" operator="lessThan">
      <formula>-0.01</formula>
    </cfRule>
    <cfRule type="cellIs" dxfId="8269" priority="8160" stopIfTrue="1" operator="greaterThan">
      <formula>0.01</formula>
    </cfRule>
    <cfRule type="cellIs" dxfId="8268" priority="10350" stopIfTrue="1" operator="lessThan">
      <formula>-0.01</formula>
    </cfRule>
    <cfRule type="cellIs" dxfId="8267" priority="10351" stopIfTrue="1" operator="greaterThan">
      <formula>0.01</formula>
    </cfRule>
    <cfRule type="cellIs" dxfId="8266" priority="8166" stopIfTrue="1" operator="lessThan">
      <formula>-0.01</formula>
    </cfRule>
    <cfRule type="cellIs" dxfId="8265" priority="8167" stopIfTrue="1" operator="greaterThan">
      <formula>0.01</formula>
    </cfRule>
    <cfRule type="cellIs" dxfId="8264" priority="8741" stopIfTrue="1" operator="greaterThan">
      <formula>0.01</formula>
    </cfRule>
    <cfRule type="cellIs" dxfId="8263" priority="8740" stopIfTrue="1" operator="lessThan">
      <formula>-0.01</formula>
    </cfRule>
    <cfRule type="cellIs" dxfId="8262" priority="8173" stopIfTrue="1" operator="lessThan">
      <formula>-0.01</formula>
    </cfRule>
    <cfRule type="cellIs" dxfId="8261" priority="8174" stopIfTrue="1" operator="greaterThan">
      <formula>0.01</formula>
    </cfRule>
    <cfRule type="cellIs" dxfId="8260" priority="10357" stopIfTrue="1" operator="lessThan">
      <formula>-0.01</formula>
    </cfRule>
    <cfRule type="cellIs" dxfId="8259" priority="10358" stopIfTrue="1" operator="greaterThan">
      <formula>0.01</formula>
    </cfRule>
    <cfRule type="cellIs" dxfId="8258" priority="8180" stopIfTrue="1" operator="lessThan">
      <formula>-0.01</formula>
    </cfRule>
    <cfRule type="cellIs" dxfId="8257" priority="8181" stopIfTrue="1" operator="greaterThan">
      <formula>0.01</formula>
    </cfRule>
    <cfRule type="cellIs" dxfId="8256" priority="8734" stopIfTrue="1" operator="greaterThan">
      <formula>0.01</formula>
    </cfRule>
    <cfRule type="cellIs" dxfId="8255" priority="8733" stopIfTrue="1" operator="lessThan">
      <formula>-0.01</formula>
    </cfRule>
    <cfRule type="cellIs" dxfId="8254" priority="10364" stopIfTrue="1" operator="lessThan">
      <formula>-0.01</formula>
    </cfRule>
    <cfRule type="cellIs" dxfId="8253" priority="10365" stopIfTrue="1" operator="greaterThan">
      <formula>0.01</formula>
    </cfRule>
    <cfRule type="cellIs" dxfId="8252" priority="8187" stopIfTrue="1" operator="lessThan">
      <formula>-0.01</formula>
    </cfRule>
    <cfRule type="cellIs" dxfId="8251" priority="8188" stopIfTrue="1" operator="greaterThan">
      <formula>0.01</formula>
    </cfRule>
    <cfRule type="cellIs" dxfId="8250" priority="10371" stopIfTrue="1" operator="lessThan">
      <formula>-0.01</formula>
    </cfRule>
    <cfRule type="cellIs" dxfId="8249" priority="8194" stopIfTrue="1" operator="lessThan">
      <formula>-0.01</formula>
    </cfRule>
    <cfRule type="cellIs" dxfId="8248" priority="8195" stopIfTrue="1" operator="greaterThan">
      <formula>0.01</formula>
    </cfRule>
    <cfRule type="cellIs" dxfId="8247" priority="10372" stopIfTrue="1" operator="greaterThan">
      <formula>0.01</formula>
    </cfRule>
    <cfRule type="cellIs" dxfId="8246" priority="8727" stopIfTrue="1" operator="greaterThan">
      <formula>0.01</formula>
    </cfRule>
    <cfRule type="cellIs" dxfId="8245" priority="8726" stopIfTrue="1" operator="lessThan">
      <formula>-0.01</formula>
    </cfRule>
    <cfRule type="cellIs" dxfId="8244" priority="8201" stopIfTrue="1" operator="lessThan">
      <formula>-0.01</formula>
    </cfRule>
    <cfRule type="cellIs" dxfId="8243" priority="8202" stopIfTrue="1" operator="greaterThan">
      <formula>0.01</formula>
    </cfRule>
    <cfRule type="cellIs" dxfId="8242" priority="10378" stopIfTrue="1" operator="lessThan">
      <formula>-0.01</formula>
    </cfRule>
    <cfRule type="cellIs" dxfId="8241" priority="10379" stopIfTrue="1" operator="greaterThan">
      <formula>0.01</formula>
    </cfRule>
    <cfRule type="cellIs" dxfId="8240" priority="8208" stopIfTrue="1" operator="lessThan">
      <formula>-0.01</formula>
    </cfRule>
    <cfRule type="cellIs" dxfId="8239" priority="8209" stopIfTrue="1" operator="greaterThan">
      <formula>0.01</formula>
    </cfRule>
    <cfRule type="cellIs" dxfId="8238" priority="8720" stopIfTrue="1" operator="greaterThan">
      <formula>0.01</formula>
    </cfRule>
    <cfRule type="cellIs" dxfId="8237" priority="8719" stopIfTrue="1" operator="lessThan">
      <formula>-0.01</formula>
    </cfRule>
    <cfRule type="cellIs" dxfId="8236" priority="10385" stopIfTrue="1" operator="lessThan">
      <formula>-0.01</formula>
    </cfRule>
    <cfRule type="cellIs" dxfId="8235" priority="10386" stopIfTrue="1" operator="greaterThan">
      <formula>0.01</formula>
    </cfRule>
    <cfRule type="cellIs" dxfId="8234" priority="8215" stopIfTrue="1" operator="lessThan">
      <formula>-0.01</formula>
    </cfRule>
    <cfRule type="cellIs" dxfId="8233" priority="8216" stopIfTrue="1" operator="greaterThan">
      <formula>0.01</formula>
    </cfRule>
    <cfRule type="cellIs" dxfId="8232" priority="8713" stopIfTrue="1" operator="greaterThan">
      <formula>0.01</formula>
    </cfRule>
    <cfRule type="cellIs" dxfId="8231" priority="8222" stopIfTrue="1" operator="lessThan">
      <formula>-0.01</formula>
    </cfRule>
    <cfRule type="cellIs" dxfId="8230" priority="8223" stopIfTrue="1" operator="greaterThan">
      <formula>0.01</formula>
    </cfRule>
    <cfRule type="cellIs" dxfId="8229" priority="10392" stopIfTrue="1" operator="lessThan">
      <formula>-0.01</formula>
    </cfRule>
    <cfRule type="cellIs" dxfId="8228" priority="10393" stopIfTrue="1" operator="greaterThan">
      <formula>0.01</formula>
    </cfRule>
    <cfRule type="cellIs" dxfId="8227" priority="8712" stopIfTrue="1" operator="lessThan">
      <formula>-0.01</formula>
    </cfRule>
    <cfRule type="cellIs" dxfId="8226" priority="8229" stopIfTrue="1" operator="lessThan">
      <formula>-0.01</formula>
    </cfRule>
    <cfRule type="cellIs" dxfId="8225" priority="8230" stopIfTrue="1" operator="greaterThan">
      <formula>0.01</formula>
    </cfRule>
    <cfRule type="cellIs" dxfId="8224" priority="10399" stopIfTrue="1" operator="lessThan">
      <formula>-0.01</formula>
    </cfRule>
    <cfRule type="cellIs" dxfId="8223" priority="10400" stopIfTrue="1" operator="greaterThan">
      <formula>0.01</formula>
    </cfRule>
    <cfRule type="cellIs" dxfId="8222" priority="8236" stopIfTrue="1" operator="lessThan">
      <formula>-0.01</formula>
    </cfRule>
    <cfRule type="cellIs" dxfId="8221" priority="8237" stopIfTrue="1" operator="greaterThan">
      <formula>0.01</formula>
    </cfRule>
    <cfRule type="cellIs" dxfId="8220" priority="8706" stopIfTrue="1" operator="greaterThan">
      <formula>0.01</formula>
    </cfRule>
    <cfRule type="cellIs" dxfId="8219" priority="8705" stopIfTrue="1" operator="lessThan">
      <formula>-0.01</formula>
    </cfRule>
    <cfRule type="cellIs" dxfId="8218" priority="10406" stopIfTrue="1" operator="lessThan">
      <formula>-0.01</formula>
    </cfRule>
    <cfRule type="cellIs" dxfId="8217" priority="8243" stopIfTrue="1" operator="lessThan">
      <formula>-0.01</formula>
    </cfRule>
    <cfRule type="cellIs" dxfId="8216" priority="8244" stopIfTrue="1" operator="greaterThan">
      <formula>0.01</formula>
    </cfRule>
    <cfRule type="cellIs" dxfId="8215" priority="10407" stopIfTrue="1" operator="greaterThan">
      <formula>0.01</formula>
    </cfRule>
    <cfRule type="cellIs" dxfId="8214" priority="8699" stopIfTrue="1" operator="greaterThan">
      <formula>0.01</formula>
    </cfRule>
    <cfRule type="cellIs" dxfId="8213" priority="8250" stopIfTrue="1" operator="lessThan">
      <formula>-0.01</formula>
    </cfRule>
    <cfRule type="cellIs" dxfId="8212" priority="8251" stopIfTrue="1" operator="greaterThan">
      <formula>0.01</formula>
    </cfRule>
    <cfRule type="cellIs" dxfId="8211" priority="8698" stopIfTrue="1" operator="lessThan">
      <formula>-0.01</formula>
    </cfRule>
    <cfRule type="cellIs" dxfId="8210" priority="10413" stopIfTrue="1" operator="lessThan">
      <formula>-0.01</formula>
    </cfRule>
    <cfRule type="cellIs" dxfId="8209" priority="10414" stopIfTrue="1" operator="greaterThan">
      <formula>0.01</formula>
    </cfRule>
    <cfRule type="cellIs" dxfId="8208" priority="8257" stopIfTrue="1" operator="lessThan">
      <formula>-0.01</formula>
    </cfRule>
    <cfRule type="cellIs" dxfId="8207" priority="8258" stopIfTrue="1" operator="greaterThan">
      <formula>0.01</formula>
    </cfRule>
    <cfRule type="cellIs" dxfId="8206" priority="10420" stopIfTrue="1" operator="lessThan">
      <formula>-0.01</formula>
    </cfRule>
    <cfRule type="cellIs" dxfId="8205" priority="10421" stopIfTrue="1" operator="greaterThan">
      <formula>0.01</formula>
    </cfRule>
    <cfRule type="cellIs" dxfId="8204" priority="8264" stopIfTrue="1" operator="lessThan">
      <formula>-0.01</formula>
    </cfRule>
    <cfRule type="cellIs" dxfId="8203" priority="8265" stopIfTrue="1" operator="greaterThan">
      <formula>0.01</formula>
    </cfRule>
    <cfRule type="cellIs" dxfId="8202" priority="8692" stopIfTrue="1" operator="greaterThan">
      <formula>0.01</formula>
    </cfRule>
    <cfRule type="cellIs" dxfId="8201" priority="8691" stopIfTrue="1" operator="lessThan">
      <formula>-0.01</formula>
    </cfRule>
    <cfRule type="cellIs" dxfId="8200" priority="8271" stopIfTrue="1" operator="lessThan">
      <formula>-0.01</formula>
    </cfRule>
    <cfRule type="cellIs" dxfId="8199" priority="8272" stopIfTrue="1" operator="greaterThan">
      <formula>0.01</formula>
    </cfRule>
    <cfRule type="cellIs" dxfId="8198" priority="10427" stopIfTrue="1" operator="lessThan">
      <formula>-0.01</formula>
    </cfRule>
    <cfRule type="cellIs" dxfId="8197" priority="10428" stopIfTrue="1" operator="greaterThan">
      <formula>0.01</formula>
    </cfRule>
    <cfRule type="cellIs" dxfId="8196" priority="8685" stopIfTrue="1" operator="greaterThan">
      <formula>0.01</formula>
    </cfRule>
    <cfRule type="cellIs" dxfId="8195" priority="8278" stopIfTrue="1" operator="lessThan">
      <formula>-0.01</formula>
    </cfRule>
    <cfRule type="cellIs" dxfId="8194" priority="8279" stopIfTrue="1" operator="greaterThan">
      <formula>0.01</formula>
    </cfRule>
    <cfRule type="cellIs" dxfId="8193" priority="8684" stopIfTrue="1" operator="lessThan">
      <formula>-0.01</formula>
    </cfRule>
    <cfRule type="cellIs" dxfId="8192" priority="10434" stopIfTrue="1" operator="lessThan">
      <formula>-0.01</formula>
    </cfRule>
    <cfRule type="cellIs" dxfId="8191" priority="10435" stopIfTrue="1" operator="greaterThan">
      <formula>0.01</formula>
    </cfRule>
    <cfRule type="cellIs" dxfId="8190" priority="8285" stopIfTrue="1" operator="lessThan">
      <formula>-0.01</formula>
    </cfRule>
    <cfRule type="cellIs" dxfId="8189" priority="8286" stopIfTrue="1" operator="greaterThan">
      <formula>0.01</formula>
    </cfRule>
    <cfRule type="cellIs" dxfId="8188" priority="8678" stopIfTrue="1" operator="greaterThan">
      <formula>0.01</formula>
    </cfRule>
    <cfRule type="cellIs" dxfId="8187" priority="10441" stopIfTrue="1" operator="lessThan">
      <formula>-0.01</formula>
    </cfRule>
    <cfRule type="cellIs" dxfId="8186" priority="8292" stopIfTrue="1" operator="lessThan">
      <formula>-0.01</formula>
    </cfRule>
    <cfRule type="cellIs" dxfId="8185" priority="8293" stopIfTrue="1" operator="greaterThan">
      <formula>0.01</formula>
    </cfRule>
    <cfRule type="cellIs" dxfId="8184" priority="10442" stopIfTrue="1" operator="greaterThan">
      <formula>0.01</formula>
    </cfRule>
    <cfRule type="cellIs" dxfId="8183" priority="8677" stopIfTrue="1" operator="lessThan">
      <formula>-0.01</formula>
    </cfRule>
    <cfRule type="cellIs" dxfId="8182" priority="8299" stopIfTrue="1" operator="lessThan">
      <formula>-0.01</formula>
    </cfRule>
    <cfRule type="cellIs" dxfId="8181" priority="8300" stopIfTrue="1" operator="greaterThan">
      <formula>0.01</formula>
    </cfRule>
    <cfRule type="cellIs" dxfId="8180" priority="10448" stopIfTrue="1" operator="lessThan">
      <formula>-0.01</formula>
    </cfRule>
    <cfRule type="cellIs" dxfId="8179" priority="10449" stopIfTrue="1" operator="greaterThan">
      <formula>0.01</formula>
    </cfRule>
    <cfRule type="cellIs" dxfId="8178" priority="8671" stopIfTrue="1" operator="greaterThan">
      <formula>0.01</formula>
    </cfRule>
    <cfRule type="cellIs" dxfId="8177" priority="8306" stopIfTrue="1" operator="lessThan">
      <formula>-0.01</formula>
    </cfRule>
    <cfRule type="cellIs" dxfId="8176" priority="8307" stopIfTrue="1" operator="greaterThan">
      <formula>0.01</formula>
    </cfRule>
    <cfRule type="cellIs" dxfId="8175" priority="8670" stopIfTrue="1" operator="lessThan">
      <formula>-0.01</formula>
    </cfRule>
    <cfRule type="cellIs" dxfId="8174" priority="10455" stopIfTrue="1" operator="lessThan">
      <formula>-0.01</formula>
    </cfRule>
    <cfRule type="cellIs" dxfId="8173" priority="10456" stopIfTrue="1" operator="greaterThan">
      <formula>0.01</formula>
    </cfRule>
    <cfRule type="cellIs" dxfId="8172" priority="8313" stopIfTrue="1" operator="lessThan">
      <formula>-0.01</formula>
    </cfRule>
    <cfRule type="cellIs" dxfId="8171" priority="8314" stopIfTrue="1" operator="greaterThan">
      <formula>0.01</formula>
    </cfRule>
    <cfRule type="cellIs" dxfId="8170" priority="8664" stopIfTrue="1" operator="greaterThan">
      <formula>0.01</formula>
    </cfRule>
    <cfRule type="cellIs" dxfId="8169" priority="8663" stopIfTrue="1" operator="lessThan">
      <formula>-0.01</formula>
    </cfRule>
    <cfRule type="cellIs" dxfId="8168" priority="8320" stopIfTrue="1" operator="lessThan">
      <formula>-0.01</formula>
    </cfRule>
    <cfRule type="cellIs" dxfId="8167" priority="8321" stopIfTrue="1" operator="greaterThan">
      <formula>0.01</formula>
    </cfRule>
    <cfRule type="cellIs" dxfId="8166" priority="10462" stopIfTrue="1" operator="lessThan">
      <formula>-0.01</formula>
    </cfRule>
    <cfRule type="cellIs" dxfId="8165" priority="10463" stopIfTrue="1" operator="greaterThan">
      <formula>0.01</formula>
    </cfRule>
    <cfRule type="cellIs" dxfId="8164" priority="8327" stopIfTrue="1" operator="lessThan">
      <formula>-0.01</formula>
    </cfRule>
    <cfRule type="cellIs" dxfId="8163" priority="8328" stopIfTrue="1" operator="greaterThan">
      <formula>0.01</formula>
    </cfRule>
    <cfRule type="cellIs" dxfId="8162" priority="10469" stopIfTrue="1" operator="lessThan">
      <formula>-0.01</formula>
    </cfRule>
    <cfRule type="cellIs" dxfId="8161" priority="10470" stopIfTrue="1" operator="greaterThan">
      <formula>0.01</formula>
    </cfRule>
    <cfRule type="cellIs" dxfId="8160" priority="8657" stopIfTrue="1" operator="greaterThan">
      <formula>0.01</formula>
    </cfRule>
    <cfRule type="cellIs" dxfId="8159" priority="8334" stopIfTrue="1" operator="lessThan">
      <formula>-0.01</formula>
    </cfRule>
    <cfRule type="cellIs" dxfId="8158" priority="8335" stopIfTrue="1" operator="greaterThan">
      <formula>0.01</formula>
    </cfRule>
    <cfRule type="cellIs" dxfId="8157" priority="8656" stopIfTrue="1" operator="lessThan">
      <formula>-0.01</formula>
    </cfRule>
  </conditionalFormatting>
  <conditionalFormatting sqref="J840:J860">
    <cfRule type="cellIs" dxfId="8156" priority="10630" stopIfTrue="1" operator="lessThan">
      <formula>-0.01</formula>
    </cfRule>
  </conditionalFormatting>
  <conditionalFormatting sqref="J848:J851">
    <cfRule type="cellIs" dxfId="8155" priority="21194" stopIfTrue="1" operator="greaterThan">
      <formula>0.01</formula>
    </cfRule>
  </conditionalFormatting>
  <conditionalFormatting sqref="J852:J860">
    <cfRule type="cellIs" dxfId="8154" priority="72308" stopIfTrue="1" operator="greaterThan">
      <formula>0.01</formula>
    </cfRule>
    <cfRule type="cellIs" dxfId="8153" priority="72314" stopIfTrue="1" operator="lessThan">
      <formula>-0.01</formula>
    </cfRule>
    <cfRule type="cellIs" dxfId="8152" priority="72315" stopIfTrue="1" operator="greaterThan">
      <formula>0.01</formula>
    </cfRule>
    <cfRule type="cellIs" dxfId="8151" priority="71418" stopIfTrue="1" operator="lessThan">
      <formula>-0.01</formula>
    </cfRule>
    <cfRule type="cellIs" dxfId="8150" priority="72321" stopIfTrue="1" operator="lessThan">
      <formula>-0.01</formula>
    </cfRule>
    <cfRule type="cellIs" dxfId="8149" priority="72322" stopIfTrue="1" operator="greaterThan">
      <formula>0.01</formula>
    </cfRule>
    <cfRule type="cellIs" dxfId="8148" priority="71614" stopIfTrue="1" operator="lessThan">
      <formula>-0.01</formula>
    </cfRule>
    <cfRule type="cellIs" dxfId="8147" priority="72328" stopIfTrue="1" operator="lessThan">
      <formula>-0.01</formula>
    </cfRule>
    <cfRule type="cellIs" dxfId="8146" priority="72329" stopIfTrue="1" operator="greaterThan">
      <formula>0.01</formula>
    </cfRule>
    <cfRule type="cellIs" dxfId="8145" priority="72335" stopIfTrue="1" operator="lessThan">
      <formula>-0.01</formula>
    </cfRule>
    <cfRule type="cellIs" dxfId="8144" priority="71615" stopIfTrue="1" operator="greaterThan">
      <formula>0.01</formula>
    </cfRule>
    <cfRule type="cellIs" dxfId="8143" priority="71621" stopIfTrue="1" operator="lessThan">
      <formula>-0.01</formula>
    </cfRule>
    <cfRule type="cellIs" dxfId="8142" priority="72336" stopIfTrue="1" operator="greaterThan">
      <formula>0.01</formula>
    </cfRule>
    <cfRule type="cellIs" dxfId="8141" priority="72342" stopIfTrue="1" operator="lessThan">
      <formula>-0.01</formula>
    </cfRule>
    <cfRule type="cellIs" dxfId="8140" priority="71622" stopIfTrue="1" operator="greaterThan">
      <formula>0.01</formula>
    </cfRule>
    <cfRule type="cellIs" dxfId="8139" priority="71628" stopIfTrue="1" operator="lessThan">
      <formula>-0.01</formula>
    </cfRule>
    <cfRule type="cellIs" dxfId="8138" priority="72343" stopIfTrue="1" operator="greaterThan">
      <formula>0.01</formula>
    </cfRule>
    <cfRule type="cellIs" dxfId="8137" priority="72349" stopIfTrue="1" operator="lessThan">
      <formula>-0.01</formula>
    </cfRule>
    <cfRule type="cellIs" dxfId="8136" priority="72350" stopIfTrue="1" operator="greaterThan">
      <formula>0.01</formula>
    </cfRule>
    <cfRule type="cellIs" dxfId="8135" priority="72356" stopIfTrue="1" operator="lessThan">
      <formula>-0.01</formula>
    </cfRule>
    <cfRule type="cellIs" dxfId="8134" priority="72357" stopIfTrue="1" operator="greaterThan">
      <formula>0.01</formula>
    </cfRule>
    <cfRule type="cellIs" dxfId="8133" priority="72363" stopIfTrue="1" operator="lessThan">
      <formula>-0.01</formula>
    </cfRule>
    <cfRule type="cellIs" dxfId="8132" priority="72364" stopIfTrue="1" operator="greaterThan">
      <formula>0.01</formula>
    </cfRule>
    <cfRule type="cellIs" dxfId="8131" priority="72370" stopIfTrue="1" operator="lessThan">
      <formula>-0.01</formula>
    </cfRule>
    <cfRule type="cellIs" dxfId="8130" priority="72371" stopIfTrue="1" operator="greaterThan">
      <formula>0.01</formula>
    </cfRule>
    <cfRule type="cellIs" dxfId="8129" priority="72377" stopIfTrue="1" operator="lessThan">
      <formula>-0.01</formula>
    </cfRule>
    <cfRule type="cellIs" dxfId="8128" priority="71629" stopIfTrue="1" operator="greaterThan">
      <formula>0.01</formula>
    </cfRule>
    <cfRule type="cellIs" dxfId="8127" priority="72378" stopIfTrue="1" operator="greaterThan">
      <formula>0.01</formula>
    </cfRule>
    <cfRule type="cellIs" dxfId="8126" priority="72384" stopIfTrue="1" operator="lessThan">
      <formula>-0.01</formula>
    </cfRule>
    <cfRule type="cellIs" dxfId="8125" priority="72385" stopIfTrue="1" operator="greaterThan">
      <formula>0.01</formula>
    </cfRule>
    <cfRule type="cellIs" dxfId="8124" priority="73750" stopIfTrue="1" operator="greaterThan">
      <formula>0.01</formula>
    </cfRule>
    <cfRule type="cellIs" dxfId="8123" priority="71635" stopIfTrue="1" operator="lessThan">
      <formula>-0.01</formula>
    </cfRule>
    <cfRule type="cellIs" dxfId="8122" priority="72391" stopIfTrue="1" operator="lessThan">
      <formula>-0.01</formula>
    </cfRule>
    <cfRule type="cellIs" dxfId="8121" priority="72392" stopIfTrue="1" operator="greaterThan">
      <formula>0.01</formula>
    </cfRule>
    <cfRule type="cellIs" dxfId="8120" priority="73743" stopIfTrue="1" operator="greaterThan">
      <formula>0.01</formula>
    </cfRule>
    <cfRule type="cellIs" dxfId="8119" priority="73742" stopIfTrue="1" operator="lessThan">
      <formula>-0.01</formula>
    </cfRule>
    <cfRule type="cellIs" dxfId="8118" priority="73736" stopIfTrue="1" operator="greaterThan">
      <formula>0.01</formula>
    </cfRule>
    <cfRule type="cellIs" dxfId="8117" priority="71636" stopIfTrue="1" operator="greaterThan">
      <formula>0.01</formula>
    </cfRule>
    <cfRule type="cellIs" dxfId="8116" priority="73735" stopIfTrue="1" operator="lessThan">
      <formula>-0.01</formula>
    </cfRule>
    <cfRule type="cellIs" dxfId="8115" priority="73729" stopIfTrue="1" operator="greaterThan">
      <formula>0.01</formula>
    </cfRule>
    <cfRule type="cellIs" dxfId="8114" priority="72398" stopIfTrue="1" operator="lessThan">
      <formula>-0.01</formula>
    </cfRule>
    <cfRule type="cellIs" dxfId="8113" priority="72399" stopIfTrue="1" operator="greaterThan">
      <formula>0.01</formula>
    </cfRule>
    <cfRule type="cellIs" dxfId="8112" priority="72405" stopIfTrue="1" operator="lessThan">
      <formula>-0.01</formula>
    </cfRule>
    <cfRule type="cellIs" dxfId="8111" priority="72406" stopIfTrue="1" operator="greaterThan">
      <formula>0.01</formula>
    </cfRule>
    <cfRule type="cellIs" dxfId="8110" priority="73728" stopIfTrue="1" operator="lessThan">
      <formula>-0.01</formula>
    </cfRule>
    <cfRule type="cellIs" dxfId="8109" priority="71642" stopIfTrue="1" operator="lessThan">
      <formula>-0.01</formula>
    </cfRule>
    <cfRule type="cellIs" dxfId="8108" priority="72412" stopIfTrue="1" operator="lessThan">
      <formula>-0.01</formula>
    </cfRule>
    <cfRule type="cellIs" dxfId="8107" priority="73722" stopIfTrue="1" operator="greaterThan">
      <formula>0.01</formula>
    </cfRule>
    <cfRule type="cellIs" dxfId="8106" priority="73721" stopIfTrue="1" operator="lessThan">
      <formula>-0.01</formula>
    </cfRule>
    <cfRule type="cellIs" dxfId="8105" priority="73715" stopIfTrue="1" operator="greaterThan">
      <formula>0.01</formula>
    </cfRule>
    <cfRule type="cellIs" dxfId="8104" priority="73714" stopIfTrue="1" operator="lessThan">
      <formula>-0.01</formula>
    </cfRule>
    <cfRule type="cellIs" dxfId="8103" priority="73708" stopIfTrue="1" operator="greaterThan">
      <formula>0.01</formula>
    </cfRule>
    <cfRule type="cellIs" dxfId="8102" priority="71419" stopIfTrue="1" operator="greaterThan">
      <formula>0.01</formula>
    </cfRule>
    <cfRule type="cellIs" dxfId="8101" priority="72413" stopIfTrue="1" operator="greaterThan">
      <formula>0.01</formula>
    </cfRule>
    <cfRule type="cellIs" dxfId="8100" priority="72419" stopIfTrue="1" operator="lessThan">
      <formula>-0.01</formula>
    </cfRule>
    <cfRule type="cellIs" dxfId="8099" priority="72420" stopIfTrue="1" operator="greaterThan">
      <formula>0.01</formula>
    </cfRule>
    <cfRule type="cellIs" dxfId="8098" priority="73707" stopIfTrue="1" operator="lessThan">
      <formula>-0.01</formula>
    </cfRule>
    <cfRule type="cellIs" dxfId="8097" priority="73701" stopIfTrue="1" operator="greaterThan">
      <formula>0.01</formula>
    </cfRule>
    <cfRule type="cellIs" dxfId="8096" priority="71643" stopIfTrue="1" operator="greaterThan">
      <formula>0.01</formula>
    </cfRule>
    <cfRule type="cellIs" dxfId="8095" priority="73700" stopIfTrue="1" operator="lessThan">
      <formula>-0.01</formula>
    </cfRule>
    <cfRule type="cellIs" dxfId="8094" priority="72426" stopIfTrue="1" operator="lessThan">
      <formula>-0.01</formula>
    </cfRule>
    <cfRule type="cellIs" dxfId="8093" priority="72427" stopIfTrue="1" operator="greaterThan">
      <formula>0.01</formula>
    </cfRule>
    <cfRule type="cellIs" dxfId="8092" priority="73694" stopIfTrue="1" operator="greaterThan">
      <formula>0.01</formula>
    </cfRule>
    <cfRule type="cellIs" dxfId="8091" priority="73693" stopIfTrue="1" operator="lessThan">
      <formula>-0.01</formula>
    </cfRule>
    <cfRule type="cellIs" dxfId="8090" priority="72433" stopIfTrue="1" operator="lessThan">
      <formula>-0.01</formula>
    </cfRule>
    <cfRule type="cellIs" dxfId="8089" priority="73687" stopIfTrue="1" operator="greaterThan">
      <formula>0.01</formula>
    </cfRule>
    <cfRule type="cellIs" dxfId="8088" priority="71649" stopIfTrue="1" operator="lessThan">
      <formula>-0.01</formula>
    </cfRule>
    <cfRule type="cellIs" dxfId="8087" priority="73686" stopIfTrue="1" operator="lessThan">
      <formula>-0.01</formula>
    </cfRule>
    <cfRule type="cellIs" dxfId="8086" priority="73680" stopIfTrue="1" operator="greaterThan">
      <formula>0.01</formula>
    </cfRule>
    <cfRule type="cellIs" dxfId="8085" priority="72434" stopIfTrue="1" operator="greaterThan">
      <formula>0.01</formula>
    </cfRule>
    <cfRule type="cellIs" dxfId="8084" priority="72440" stopIfTrue="1" operator="lessThan">
      <formula>-0.01</formula>
    </cfRule>
    <cfRule type="cellIs" dxfId="8083" priority="72441" stopIfTrue="1" operator="greaterThan">
      <formula>0.01</formula>
    </cfRule>
    <cfRule type="cellIs" dxfId="8082" priority="73679" stopIfTrue="1" operator="lessThan">
      <formula>-0.01</formula>
    </cfRule>
    <cfRule type="cellIs" dxfId="8081" priority="72497" stopIfTrue="1" operator="greaterThan">
      <formula>0.01</formula>
    </cfRule>
    <cfRule type="cellIs" dxfId="8080" priority="72447" stopIfTrue="1" operator="lessThan">
      <formula>-0.01</formula>
    </cfRule>
    <cfRule type="cellIs" dxfId="8079" priority="73673" stopIfTrue="1" operator="greaterThan">
      <formula>0.01</formula>
    </cfRule>
    <cfRule type="cellIs" dxfId="8078" priority="73672" stopIfTrue="1" operator="lessThan">
      <formula>-0.01</formula>
    </cfRule>
    <cfRule type="cellIs" dxfId="8077" priority="73666" stopIfTrue="1" operator="greaterThan">
      <formula>0.01</formula>
    </cfRule>
    <cfRule type="cellIs" dxfId="8076" priority="73665" stopIfTrue="1" operator="lessThan">
      <formula>-0.01</formula>
    </cfRule>
    <cfRule type="cellIs" dxfId="8075" priority="71425" stopIfTrue="1" operator="lessThan">
      <formula>-0.01</formula>
    </cfRule>
    <cfRule type="cellIs" dxfId="8074" priority="73659" stopIfTrue="1" operator="greaterThan">
      <formula>0.01</formula>
    </cfRule>
    <cfRule type="cellIs" dxfId="8073" priority="72448" stopIfTrue="1" operator="greaterThan">
      <formula>0.01</formula>
    </cfRule>
    <cfRule type="cellIs" dxfId="8072" priority="72454" stopIfTrue="1" operator="lessThan">
      <formula>-0.01</formula>
    </cfRule>
    <cfRule type="cellIs" dxfId="8071" priority="72455" stopIfTrue="1" operator="greaterThan">
      <formula>0.01</formula>
    </cfRule>
    <cfRule type="cellIs" dxfId="8070" priority="72461" stopIfTrue="1" operator="lessThan">
      <formula>-0.01</formula>
    </cfRule>
    <cfRule type="cellIs" dxfId="8069" priority="73658" stopIfTrue="1" operator="lessThan">
      <formula>-0.01</formula>
    </cfRule>
    <cfRule type="cellIs" dxfId="8068" priority="71650" stopIfTrue="1" operator="greaterThan">
      <formula>0.01</formula>
    </cfRule>
    <cfRule type="cellIs" dxfId="8067" priority="71656" stopIfTrue="1" operator="lessThan">
      <formula>-0.01</formula>
    </cfRule>
    <cfRule type="cellIs" dxfId="8066" priority="73652" stopIfTrue="1" operator="greaterThan">
      <formula>0.01</formula>
    </cfRule>
    <cfRule type="cellIs" dxfId="8065" priority="72462" stopIfTrue="1" operator="greaterThan">
      <formula>0.01</formula>
    </cfRule>
    <cfRule type="cellIs" dxfId="8064" priority="73651" stopIfTrue="1" operator="lessThan">
      <formula>-0.01</formula>
    </cfRule>
    <cfRule type="cellIs" dxfId="8063" priority="73645" stopIfTrue="1" operator="greaterThan">
      <formula>0.01</formula>
    </cfRule>
    <cfRule type="cellIs" dxfId="8062" priority="72468" stopIfTrue="1" operator="lessThan">
      <formula>-0.01</formula>
    </cfRule>
    <cfRule type="cellIs" dxfId="8061" priority="71657" stopIfTrue="1" operator="greaterThan">
      <formula>0.01</formula>
    </cfRule>
    <cfRule type="cellIs" dxfId="8060" priority="71663" stopIfTrue="1" operator="lessThan">
      <formula>-0.01</formula>
    </cfRule>
    <cfRule type="cellIs" dxfId="8059" priority="72469" stopIfTrue="1" operator="greaterThan">
      <formula>0.01</formula>
    </cfRule>
    <cfRule type="cellIs" dxfId="8058" priority="73644" stopIfTrue="1" operator="lessThan">
      <formula>-0.01</formula>
    </cfRule>
    <cfRule type="cellIs" dxfId="8057" priority="73638" stopIfTrue="1" operator="greaterThan">
      <formula>0.01</formula>
    </cfRule>
    <cfRule type="cellIs" dxfId="8056" priority="72475" stopIfTrue="1" operator="lessThan">
      <formula>-0.01</formula>
    </cfRule>
    <cfRule type="cellIs" dxfId="8055" priority="72476" stopIfTrue="1" operator="greaterThan">
      <formula>0.01</formula>
    </cfRule>
    <cfRule type="cellIs" dxfId="8054" priority="73637" stopIfTrue="1" operator="lessThan">
      <formula>-0.01</formula>
    </cfRule>
    <cfRule type="cellIs" dxfId="8053" priority="73631" stopIfTrue="1" operator="greaterThan">
      <formula>0.01</formula>
    </cfRule>
    <cfRule type="cellIs" dxfId="8052" priority="72482" stopIfTrue="1" operator="lessThan">
      <formula>-0.01</formula>
    </cfRule>
    <cfRule type="cellIs" dxfId="8051" priority="73630" stopIfTrue="1" operator="lessThan">
      <formula>-0.01</formula>
    </cfRule>
    <cfRule type="cellIs" dxfId="8050" priority="73624" stopIfTrue="1" operator="greaterThan">
      <formula>0.01</formula>
    </cfRule>
    <cfRule type="cellIs" dxfId="8049" priority="73623" stopIfTrue="1" operator="lessThan">
      <formula>-0.01</formula>
    </cfRule>
    <cfRule type="cellIs" dxfId="8048" priority="73617" stopIfTrue="1" operator="greaterThan">
      <formula>0.01</formula>
    </cfRule>
    <cfRule type="cellIs" dxfId="8047" priority="73616" stopIfTrue="1" operator="lessThan">
      <formula>-0.01</formula>
    </cfRule>
    <cfRule type="cellIs" dxfId="8046" priority="73610" stopIfTrue="1" operator="greaterThan">
      <formula>0.01</formula>
    </cfRule>
    <cfRule type="cellIs" dxfId="8045" priority="72483" stopIfTrue="1" operator="greaterThan">
      <formula>0.01</formula>
    </cfRule>
    <cfRule type="cellIs" dxfId="8044" priority="72489" stopIfTrue="1" operator="lessThan">
      <formula>-0.01</formula>
    </cfRule>
    <cfRule type="cellIs" dxfId="8043" priority="72490" stopIfTrue="1" operator="greaterThan">
      <formula>0.01</formula>
    </cfRule>
    <cfRule type="cellIs" dxfId="8042" priority="72496" stopIfTrue="1" operator="lessThan">
      <formula>-0.01</formula>
    </cfRule>
    <cfRule type="cellIs" dxfId="8041" priority="72503" stopIfTrue="1" operator="lessThan">
      <formula>-0.01</formula>
    </cfRule>
    <cfRule type="cellIs" dxfId="8040" priority="73609" stopIfTrue="1" operator="lessThan">
      <formula>-0.01</formula>
    </cfRule>
    <cfRule type="cellIs" dxfId="8039" priority="73603" stopIfTrue="1" operator="greaterThan">
      <formula>0.01</formula>
    </cfRule>
    <cfRule type="cellIs" dxfId="8038" priority="73602" stopIfTrue="1" operator="lessThan">
      <formula>-0.01</formula>
    </cfRule>
    <cfRule type="cellIs" dxfId="8037" priority="73596" stopIfTrue="1" operator="greaterThan">
      <formula>0.01</formula>
    </cfRule>
    <cfRule type="cellIs" dxfId="8036" priority="73595" stopIfTrue="1" operator="lessThan">
      <formula>-0.01</formula>
    </cfRule>
    <cfRule type="cellIs" dxfId="8035" priority="73589" stopIfTrue="1" operator="greaterThan">
      <formula>0.01</formula>
    </cfRule>
    <cfRule type="cellIs" dxfId="8034" priority="72504" stopIfTrue="1" operator="greaterThan">
      <formula>0.01</formula>
    </cfRule>
    <cfRule type="cellIs" dxfId="8033" priority="71664" stopIfTrue="1" operator="greaterThan">
      <formula>0.01</formula>
    </cfRule>
    <cfRule type="cellIs" dxfId="8032" priority="71362" stopIfTrue="1" operator="lessThan">
      <formula>-0.01</formula>
    </cfRule>
    <cfRule type="cellIs" dxfId="8031" priority="72510" stopIfTrue="1" operator="lessThan">
      <formula>-0.01</formula>
    </cfRule>
    <cfRule type="cellIs" dxfId="8030" priority="72511" stopIfTrue="1" operator="greaterThan">
      <formula>0.01</formula>
    </cfRule>
    <cfRule type="cellIs" dxfId="8029" priority="73588" stopIfTrue="1" operator="lessThan">
      <formula>-0.01</formula>
    </cfRule>
    <cfRule type="cellIs" dxfId="8028" priority="73582" stopIfTrue="1" operator="greaterThan">
      <formula>0.01</formula>
    </cfRule>
    <cfRule type="cellIs" dxfId="8027" priority="72517" stopIfTrue="1" operator="lessThan">
      <formula>-0.01</formula>
    </cfRule>
    <cfRule type="cellIs" dxfId="8026" priority="71363" stopIfTrue="1" operator="greaterThan">
      <formula>0.01</formula>
    </cfRule>
    <cfRule type="cellIs" dxfId="8025" priority="71670" stopIfTrue="1" operator="lessThan">
      <formula>-0.01</formula>
    </cfRule>
    <cfRule type="cellIs" dxfId="8024" priority="72518" stopIfTrue="1" operator="greaterThan">
      <formula>0.01</formula>
    </cfRule>
    <cfRule type="cellIs" dxfId="8023" priority="73581" stopIfTrue="1" operator="lessThan">
      <formula>-0.01</formula>
    </cfRule>
    <cfRule type="cellIs" dxfId="8022" priority="73575" stopIfTrue="1" operator="greaterThan">
      <formula>0.01</formula>
    </cfRule>
    <cfRule type="cellIs" dxfId="8021" priority="72524" stopIfTrue="1" operator="lessThan">
      <formula>-0.01</formula>
    </cfRule>
    <cfRule type="cellIs" dxfId="8020" priority="73574" stopIfTrue="1" operator="lessThan">
      <formula>-0.01</formula>
    </cfRule>
    <cfRule type="cellIs" dxfId="8019" priority="71671" stopIfTrue="1" operator="greaterThan">
      <formula>0.01</formula>
    </cfRule>
    <cfRule type="cellIs" dxfId="8018" priority="71677" stopIfTrue="1" operator="lessThan">
      <formula>-0.01</formula>
    </cfRule>
    <cfRule type="cellIs" dxfId="8017" priority="73568" stopIfTrue="1" operator="greaterThan">
      <formula>0.01</formula>
    </cfRule>
    <cfRule type="cellIs" dxfId="8016" priority="72525" stopIfTrue="1" operator="greaterThan">
      <formula>0.01</formula>
    </cfRule>
    <cfRule type="cellIs" dxfId="8015" priority="72531" stopIfTrue="1" operator="lessThan">
      <formula>-0.01</formula>
    </cfRule>
    <cfRule type="cellIs" dxfId="8014" priority="72532" stopIfTrue="1" operator="greaterThan">
      <formula>0.01</formula>
    </cfRule>
    <cfRule type="cellIs" dxfId="8013" priority="72538" stopIfTrue="1" operator="lessThan">
      <formula>-0.01</formula>
    </cfRule>
    <cfRule type="cellIs" dxfId="8012" priority="73567" stopIfTrue="1" operator="lessThan">
      <formula>-0.01</formula>
    </cfRule>
    <cfRule type="cellIs" dxfId="8011" priority="73561" stopIfTrue="1" operator="greaterThan">
      <formula>0.01</formula>
    </cfRule>
    <cfRule type="cellIs" dxfId="8010" priority="73560" stopIfTrue="1" operator="lessThan">
      <formula>-0.01</formula>
    </cfRule>
    <cfRule type="cellIs" dxfId="8009" priority="73554" stopIfTrue="1" operator="greaterThan">
      <formula>0.01</formula>
    </cfRule>
    <cfRule type="cellIs" dxfId="8008" priority="73553" stopIfTrue="1" operator="lessThan">
      <formula>-0.01</formula>
    </cfRule>
    <cfRule type="cellIs" dxfId="8007" priority="73547" stopIfTrue="1" operator="greaterThan">
      <formula>0.01</formula>
    </cfRule>
    <cfRule type="cellIs" dxfId="8006" priority="72539" stopIfTrue="1" operator="greaterThan">
      <formula>0.01</formula>
    </cfRule>
    <cfRule type="cellIs" dxfId="8005" priority="71426" stopIfTrue="1" operator="greaterThan">
      <formula>0.01</formula>
    </cfRule>
    <cfRule type="cellIs" dxfId="8004" priority="71432" stopIfTrue="1" operator="lessThan">
      <formula>-0.01</formula>
    </cfRule>
    <cfRule type="cellIs" dxfId="8003" priority="72545" stopIfTrue="1" operator="lessThan">
      <formula>-0.01</formula>
    </cfRule>
    <cfRule type="cellIs" dxfId="8002" priority="72546" stopIfTrue="1" operator="greaterThan">
      <formula>0.01</formula>
    </cfRule>
    <cfRule type="cellIs" dxfId="8001" priority="72552" stopIfTrue="1" operator="lessThan">
      <formula>-0.01</formula>
    </cfRule>
    <cfRule type="cellIs" dxfId="8000" priority="73546" stopIfTrue="1" operator="lessThan">
      <formula>-0.01</formula>
    </cfRule>
    <cfRule type="cellIs" dxfId="7999" priority="73540" stopIfTrue="1" operator="greaterThan">
      <formula>0.01</formula>
    </cfRule>
    <cfRule type="cellIs" dxfId="7998" priority="71678" stopIfTrue="1" operator="greaterThan">
      <formula>0.01</formula>
    </cfRule>
    <cfRule type="cellIs" dxfId="7997" priority="73539" stopIfTrue="1" operator="lessThan">
      <formula>-0.01</formula>
    </cfRule>
    <cfRule type="cellIs" dxfId="7996" priority="72553" stopIfTrue="1" operator="greaterThan">
      <formula>0.01</formula>
    </cfRule>
    <cfRule type="cellIs" dxfId="7995" priority="73533" stopIfTrue="1" operator="greaterThan">
      <formula>0.01</formula>
    </cfRule>
    <cfRule type="cellIs" dxfId="7994" priority="73532" stopIfTrue="1" operator="lessThan">
      <formula>-0.01</formula>
    </cfRule>
    <cfRule type="cellIs" dxfId="7993" priority="72559" stopIfTrue="1" operator="lessThan">
      <formula>-0.01</formula>
    </cfRule>
    <cfRule type="cellIs" dxfId="7992" priority="72560" stopIfTrue="1" operator="greaterThan">
      <formula>0.01</formula>
    </cfRule>
    <cfRule type="cellIs" dxfId="7991" priority="73526" stopIfTrue="1" operator="greaterThan">
      <formula>0.01</formula>
    </cfRule>
    <cfRule type="cellIs" dxfId="7990" priority="71684" stopIfTrue="1" operator="lessThan">
      <formula>-0.01</formula>
    </cfRule>
    <cfRule type="cellIs" dxfId="7989" priority="73525" stopIfTrue="1" operator="lessThan">
      <formula>-0.01</formula>
    </cfRule>
    <cfRule type="cellIs" dxfId="7988" priority="73519" stopIfTrue="1" operator="greaterThan">
      <formula>0.01</formula>
    </cfRule>
    <cfRule type="cellIs" dxfId="7987" priority="72566" stopIfTrue="1" operator="lessThan">
      <formula>-0.01</formula>
    </cfRule>
    <cfRule type="cellIs" dxfId="7986" priority="72567" stopIfTrue="1" operator="greaterThan">
      <formula>0.01</formula>
    </cfRule>
    <cfRule type="cellIs" dxfId="7985" priority="72573" stopIfTrue="1" operator="lessThan">
      <formula>-0.01</formula>
    </cfRule>
    <cfRule type="cellIs" dxfId="7984" priority="71685" stopIfTrue="1" operator="greaterThan">
      <formula>0.01</formula>
    </cfRule>
    <cfRule type="cellIs" dxfId="7983" priority="71433" stopIfTrue="1" operator="greaterThan">
      <formula>0.01</formula>
    </cfRule>
    <cfRule type="cellIs" dxfId="7982" priority="73518" stopIfTrue="1" operator="lessThan">
      <formula>-0.01</formula>
    </cfRule>
    <cfRule type="cellIs" dxfId="7981" priority="73512" stopIfTrue="1" operator="greaterThan">
      <formula>0.01</formula>
    </cfRule>
    <cfRule type="cellIs" dxfId="7980" priority="73511" stopIfTrue="1" operator="lessThan">
      <formula>-0.01</formula>
    </cfRule>
    <cfRule type="cellIs" dxfId="7979" priority="73505" stopIfTrue="1" operator="greaterThan">
      <formula>0.01</formula>
    </cfRule>
    <cfRule type="cellIs" dxfId="7978" priority="72574" stopIfTrue="1" operator="greaterThan">
      <formula>0.01</formula>
    </cfRule>
    <cfRule type="cellIs" dxfId="7977" priority="73504" stopIfTrue="1" operator="lessThan">
      <formula>-0.01</formula>
    </cfRule>
    <cfRule type="cellIs" dxfId="7976" priority="73498" stopIfTrue="1" operator="greaterThan">
      <formula>0.01</formula>
    </cfRule>
    <cfRule type="cellIs" dxfId="7975" priority="72580" stopIfTrue="1" operator="lessThan">
      <formula>-0.01</formula>
    </cfRule>
    <cfRule type="cellIs" dxfId="7974" priority="72581" stopIfTrue="1" operator="greaterThan">
      <formula>0.01</formula>
    </cfRule>
    <cfRule type="cellIs" dxfId="7973" priority="72587" stopIfTrue="1" operator="lessThan">
      <formula>-0.01</formula>
    </cfRule>
    <cfRule type="cellIs" dxfId="7972" priority="72588" stopIfTrue="1" operator="greaterThan">
      <formula>0.01</formula>
    </cfRule>
    <cfRule type="cellIs" dxfId="7971" priority="73497" stopIfTrue="1" operator="lessThan">
      <formula>-0.01</formula>
    </cfRule>
    <cfRule type="cellIs" dxfId="7970" priority="73491" stopIfTrue="1" operator="greaterThan">
      <formula>0.01</formula>
    </cfRule>
    <cfRule type="cellIs" dxfId="7969" priority="71691" stopIfTrue="1" operator="lessThan">
      <formula>-0.01</formula>
    </cfRule>
    <cfRule type="cellIs" dxfId="7968" priority="73490" stopIfTrue="1" operator="lessThan">
      <formula>-0.01</formula>
    </cfRule>
    <cfRule type="cellIs" dxfId="7967" priority="73484" stopIfTrue="1" operator="greaterThan">
      <formula>0.01</formula>
    </cfRule>
    <cfRule type="cellIs" dxfId="7966" priority="73483" stopIfTrue="1" operator="lessThan">
      <formula>-0.01</formula>
    </cfRule>
    <cfRule type="cellIs" dxfId="7965" priority="72594" stopIfTrue="1" operator="lessThan">
      <formula>-0.01</formula>
    </cfRule>
    <cfRule type="cellIs" dxfId="7964" priority="72595" stopIfTrue="1" operator="greaterThan">
      <formula>0.01</formula>
    </cfRule>
    <cfRule type="cellIs" dxfId="7963" priority="71692" stopIfTrue="1" operator="greaterThan">
      <formula>0.01</formula>
    </cfRule>
    <cfRule type="cellIs" dxfId="7962" priority="71698" stopIfTrue="1" operator="lessThan">
      <formula>-0.01</formula>
    </cfRule>
    <cfRule type="cellIs" dxfId="7961" priority="72601" stopIfTrue="1" operator="lessThan">
      <formula>-0.01</formula>
    </cfRule>
    <cfRule type="cellIs" dxfId="7960" priority="73477" stopIfTrue="1" operator="greaterThan">
      <formula>0.01</formula>
    </cfRule>
    <cfRule type="cellIs" dxfId="7959" priority="73476" stopIfTrue="1" operator="lessThan">
      <formula>-0.01</formula>
    </cfRule>
    <cfRule type="cellIs" dxfId="7958" priority="72602" stopIfTrue="1" operator="greaterThan">
      <formula>0.01</formula>
    </cfRule>
    <cfRule type="cellIs" dxfId="7957" priority="72608" stopIfTrue="1" operator="lessThan">
      <formula>-0.01</formula>
    </cfRule>
    <cfRule type="cellIs" dxfId="7956" priority="73470" stopIfTrue="1" operator="greaterThan">
      <formula>0.01</formula>
    </cfRule>
    <cfRule type="cellIs" dxfId="7955" priority="73469" stopIfTrue="1" operator="lessThan">
      <formula>-0.01</formula>
    </cfRule>
    <cfRule type="cellIs" dxfId="7954" priority="73463" stopIfTrue="1" operator="greaterThan">
      <formula>0.01</formula>
    </cfRule>
    <cfRule type="cellIs" dxfId="7953" priority="73462" stopIfTrue="1" operator="lessThan">
      <formula>-0.01</formula>
    </cfRule>
    <cfRule type="cellIs" dxfId="7952" priority="72609" stopIfTrue="1" operator="greaterThan">
      <formula>0.01</formula>
    </cfRule>
    <cfRule type="cellIs" dxfId="7951" priority="73456" stopIfTrue="1" operator="greaterThan">
      <formula>0.01</formula>
    </cfRule>
    <cfRule type="cellIs" dxfId="7950" priority="73455" stopIfTrue="1" operator="lessThan">
      <formula>-0.01</formula>
    </cfRule>
    <cfRule type="cellIs" dxfId="7949" priority="73449" stopIfTrue="1" operator="greaterThan">
      <formula>0.01</formula>
    </cfRule>
    <cfRule type="cellIs" dxfId="7948" priority="73448" stopIfTrue="1" operator="lessThan">
      <formula>-0.01</formula>
    </cfRule>
    <cfRule type="cellIs" dxfId="7947" priority="72615" stopIfTrue="1" operator="lessThan">
      <formula>-0.01</formula>
    </cfRule>
    <cfRule type="cellIs" dxfId="7946" priority="72616" stopIfTrue="1" operator="greaterThan">
      <formula>0.01</formula>
    </cfRule>
    <cfRule type="cellIs" dxfId="7945" priority="72622" stopIfTrue="1" operator="lessThan">
      <formula>-0.01</formula>
    </cfRule>
    <cfRule type="cellIs" dxfId="7944" priority="72623" stopIfTrue="1" operator="greaterThan">
      <formula>0.01</formula>
    </cfRule>
    <cfRule type="cellIs" dxfId="7943" priority="73442" stopIfTrue="1" operator="greaterThan">
      <formula>0.01</formula>
    </cfRule>
    <cfRule type="cellIs" dxfId="7942" priority="73441" stopIfTrue="1" operator="lessThan">
      <formula>-0.01</formula>
    </cfRule>
    <cfRule type="cellIs" dxfId="7941" priority="73435" stopIfTrue="1" operator="greaterThan">
      <formula>0.01</formula>
    </cfRule>
    <cfRule type="cellIs" dxfId="7940" priority="73434" stopIfTrue="1" operator="lessThan">
      <formula>-0.01</formula>
    </cfRule>
    <cfRule type="cellIs" dxfId="7939" priority="73428" stopIfTrue="1" operator="greaterThan">
      <formula>0.01</formula>
    </cfRule>
    <cfRule type="cellIs" dxfId="7938" priority="73427" stopIfTrue="1" operator="lessThan">
      <formula>-0.01</formula>
    </cfRule>
    <cfRule type="cellIs" dxfId="7937" priority="72629" stopIfTrue="1" operator="lessThan">
      <formula>-0.01</formula>
    </cfRule>
    <cfRule type="cellIs" dxfId="7936" priority="72630" stopIfTrue="1" operator="greaterThan">
      <formula>0.01</formula>
    </cfRule>
    <cfRule type="cellIs" dxfId="7935" priority="71699" stopIfTrue="1" operator="greaterThan">
      <formula>0.01</formula>
    </cfRule>
    <cfRule type="cellIs" dxfId="7934" priority="73421" stopIfTrue="1" operator="greaterThan">
      <formula>0.01</formula>
    </cfRule>
    <cfRule type="cellIs" dxfId="7933" priority="72636" stopIfTrue="1" operator="lessThan">
      <formula>-0.01</formula>
    </cfRule>
    <cfRule type="cellIs" dxfId="7932" priority="72637" stopIfTrue="1" operator="greaterThan">
      <formula>0.01</formula>
    </cfRule>
    <cfRule type="cellIs" dxfId="7931" priority="73420" stopIfTrue="1" operator="lessThan">
      <formula>-0.01</formula>
    </cfRule>
    <cfRule type="cellIs" dxfId="7930" priority="73414" stopIfTrue="1" operator="greaterThan">
      <formula>0.01</formula>
    </cfRule>
    <cfRule type="cellIs" dxfId="7929" priority="72643" stopIfTrue="1" operator="lessThan">
      <formula>-0.01</formula>
    </cfRule>
    <cfRule type="cellIs" dxfId="7928" priority="73413" stopIfTrue="1" operator="lessThan">
      <formula>-0.01</formula>
    </cfRule>
    <cfRule type="cellIs" dxfId="7927" priority="71705" stopIfTrue="1" operator="lessThan">
      <formula>-0.01</formula>
    </cfRule>
    <cfRule type="cellIs" dxfId="7926" priority="73407" stopIfTrue="1" operator="greaterThan">
      <formula>0.01</formula>
    </cfRule>
    <cfRule type="cellIs" dxfId="7925" priority="73406" stopIfTrue="1" operator="lessThan">
      <formula>-0.01</formula>
    </cfRule>
    <cfRule type="cellIs" dxfId="7924" priority="72644" stopIfTrue="1" operator="greaterThan">
      <formula>0.01</formula>
    </cfRule>
    <cfRule type="cellIs" dxfId="7923" priority="72650" stopIfTrue="1" operator="lessThan">
      <formula>-0.01</formula>
    </cfRule>
    <cfRule type="cellIs" dxfId="7922" priority="73400" stopIfTrue="1" operator="greaterThan">
      <formula>0.01</formula>
    </cfRule>
    <cfRule type="cellIs" dxfId="7921" priority="71706" stopIfTrue="1" operator="greaterThan">
      <formula>0.01</formula>
    </cfRule>
    <cfRule type="cellIs" dxfId="7920" priority="71712" stopIfTrue="1" operator="lessThan">
      <formula>-0.01</formula>
    </cfRule>
    <cfRule type="cellIs" dxfId="7919" priority="73399" stopIfTrue="1" operator="lessThan">
      <formula>-0.01</formula>
    </cfRule>
    <cfRule type="cellIs" dxfId="7918" priority="72651" stopIfTrue="1" operator="greaterThan">
      <formula>0.01</formula>
    </cfRule>
    <cfRule type="cellIs" dxfId="7917" priority="72657" stopIfTrue="1" operator="lessThan">
      <formula>-0.01</formula>
    </cfRule>
    <cfRule type="cellIs" dxfId="7916" priority="72658" stopIfTrue="1" operator="greaterThan">
      <formula>0.01</formula>
    </cfRule>
    <cfRule type="cellIs" dxfId="7915" priority="73393" stopIfTrue="1" operator="greaterThan">
      <formula>0.01</formula>
    </cfRule>
    <cfRule type="cellIs" dxfId="7914" priority="71713" stopIfTrue="1" operator="greaterThan">
      <formula>0.01</formula>
    </cfRule>
    <cfRule type="cellIs" dxfId="7913" priority="73392" stopIfTrue="1" operator="lessThan">
      <formula>-0.01</formula>
    </cfRule>
    <cfRule type="cellIs" dxfId="7912" priority="73386" stopIfTrue="1" operator="greaterThan">
      <formula>0.01</formula>
    </cfRule>
    <cfRule type="cellIs" dxfId="7911" priority="73385" stopIfTrue="1" operator="lessThan">
      <formula>-0.01</formula>
    </cfRule>
    <cfRule type="cellIs" dxfId="7910" priority="73379" stopIfTrue="1" operator="greaterThan">
      <formula>0.01</formula>
    </cfRule>
    <cfRule type="cellIs" dxfId="7909" priority="72664" stopIfTrue="1" operator="lessThan">
      <formula>-0.01</formula>
    </cfRule>
    <cfRule type="cellIs" dxfId="7908" priority="72665" stopIfTrue="1" operator="greaterThan">
      <formula>0.01</formula>
    </cfRule>
    <cfRule type="cellIs" dxfId="7907" priority="73378" stopIfTrue="1" operator="lessThan">
      <formula>-0.01</formula>
    </cfRule>
    <cfRule type="cellIs" dxfId="7906" priority="71439" stopIfTrue="1" operator="lessThan">
      <formula>-0.01</formula>
    </cfRule>
    <cfRule type="cellIs" dxfId="7905" priority="72671" stopIfTrue="1" operator="lessThan">
      <formula>-0.01</formula>
    </cfRule>
    <cfRule type="cellIs" dxfId="7904" priority="72672" stopIfTrue="1" operator="greaterThan">
      <formula>0.01</formula>
    </cfRule>
    <cfRule type="cellIs" dxfId="7903" priority="72678" stopIfTrue="1" operator="lessThan">
      <formula>-0.01</formula>
    </cfRule>
    <cfRule type="cellIs" dxfId="7902" priority="73372" stopIfTrue="1" operator="greaterThan">
      <formula>0.01</formula>
    </cfRule>
    <cfRule type="cellIs" dxfId="7901" priority="73371" stopIfTrue="1" operator="lessThan">
      <formula>-0.01</formula>
    </cfRule>
    <cfRule type="cellIs" dxfId="7900" priority="73365" stopIfTrue="1" operator="greaterThan">
      <formula>0.01</formula>
    </cfRule>
    <cfRule type="cellIs" dxfId="7899" priority="73364" stopIfTrue="1" operator="lessThan">
      <formula>-0.01</formula>
    </cfRule>
    <cfRule type="cellIs" dxfId="7898" priority="73358" stopIfTrue="1" operator="greaterThan">
      <formula>0.01</formula>
    </cfRule>
    <cfRule type="cellIs" dxfId="7897" priority="73357" stopIfTrue="1" operator="lessThan">
      <formula>-0.01</formula>
    </cfRule>
    <cfRule type="cellIs" dxfId="7896" priority="72679" stopIfTrue="1" operator="greaterThan">
      <formula>0.01</formula>
    </cfRule>
    <cfRule type="cellIs" dxfId="7895" priority="72685" stopIfTrue="1" operator="lessThan">
      <formula>-0.01</formula>
    </cfRule>
    <cfRule type="cellIs" dxfId="7894" priority="72686" stopIfTrue="1" operator="greaterThan">
      <formula>0.01</formula>
    </cfRule>
    <cfRule type="cellIs" dxfId="7893" priority="73351" stopIfTrue="1" operator="greaterThan">
      <formula>0.01</formula>
    </cfRule>
    <cfRule type="cellIs" dxfId="7892" priority="71719" stopIfTrue="1" operator="lessThan">
      <formula>-0.01</formula>
    </cfRule>
    <cfRule type="cellIs" dxfId="7891" priority="73350" stopIfTrue="1" operator="lessThan">
      <formula>-0.01</formula>
    </cfRule>
    <cfRule type="cellIs" dxfId="7890" priority="73344" stopIfTrue="1" operator="greaterThan">
      <formula>0.01</formula>
    </cfRule>
    <cfRule type="cellIs" dxfId="7889" priority="72692" stopIfTrue="1" operator="lessThan">
      <formula>-0.01</formula>
    </cfRule>
    <cfRule type="cellIs" dxfId="7888" priority="72693" stopIfTrue="1" operator="greaterThan">
      <formula>0.01</formula>
    </cfRule>
    <cfRule type="cellIs" dxfId="7887" priority="73343" stopIfTrue="1" operator="lessThan">
      <formula>-0.01</formula>
    </cfRule>
    <cfRule type="cellIs" dxfId="7886" priority="71720" stopIfTrue="1" operator="greaterThan">
      <formula>0.01</formula>
    </cfRule>
    <cfRule type="cellIs" dxfId="7885" priority="71440" stopIfTrue="1" operator="greaterThan">
      <formula>0.01</formula>
    </cfRule>
    <cfRule type="cellIs" dxfId="7884" priority="73337" stopIfTrue="1" operator="greaterThan">
      <formula>0.01</formula>
    </cfRule>
    <cfRule type="cellIs" dxfId="7883" priority="72699" stopIfTrue="1" operator="lessThan">
      <formula>-0.01</formula>
    </cfRule>
    <cfRule type="cellIs" dxfId="7882" priority="73336" stopIfTrue="1" operator="lessThan">
      <formula>-0.01</formula>
    </cfRule>
    <cfRule type="cellIs" dxfId="7881" priority="73330" stopIfTrue="1" operator="greaterThan">
      <formula>0.01</formula>
    </cfRule>
    <cfRule type="cellIs" dxfId="7880" priority="72700" stopIfTrue="1" operator="greaterThan">
      <formula>0.01</formula>
    </cfRule>
    <cfRule type="cellIs" dxfId="7879" priority="71446" stopIfTrue="1" operator="lessThan">
      <formula>-0.01</formula>
    </cfRule>
    <cfRule type="cellIs" dxfId="7878" priority="71726" stopIfTrue="1" operator="lessThan">
      <formula>-0.01</formula>
    </cfRule>
    <cfRule type="cellIs" dxfId="7877" priority="72706" stopIfTrue="1" operator="lessThan">
      <formula>-0.01</formula>
    </cfRule>
    <cfRule type="cellIs" dxfId="7876" priority="72707" stopIfTrue="1" operator="greaterThan">
      <formula>0.01</formula>
    </cfRule>
    <cfRule type="cellIs" dxfId="7875" priority="72713" stopIfTrue="1" operator="lessThan">
      <formula>-0.01</formula>
    </cfRule>
    <cfRule type="cellIs" dxfId="7874" priority="73329" stopIfTrue="1" operator="lessThan">
      <formula>-0.01</formula>
    </cfRule>
    <cfRule type="cellIs" dxfId="7873" priority="73323" stopIfTrue="1" operator="greaterThan">
      <formula>0.01</formula>
    </cfRule>
    <cfRule type="cellIs" dxfId="7872" priority="73322" stopIfTrue="1" operator="lessThan">
      <formula>-0.01</formula>
    </cfRule>
    <cfRule type="cellIs" dxfId="7871" priority="73316" stopIfTrue="1" operator="greaterThan">
      <formula>0.01</formula>
    </cfRule>
    <cfRule type="cellIs" dxfId="7870" priority="73315" stopIfTrue="1" operator="lessThan">
      <formula>-0.01</formula>
    </cfRule>
    <cfRule type="cellIs" dxfId="7869" priority="73309" stopIfTrue="1" operator="greaterThan">
      <formula>0.01</formula>
    </cfRule>
    <cfRule type="cellIs" dxfId="7868" priority="72714" stopIfTrue="1" operator="greaterThan">
      <formula>0.01</formula>
    </cfRule>
    <cfRule type="cellIs" dxfId="7867" priority="72720" stopIfTrue="1" operator="lessThan">
      <formula>-0.01</formula>
    </cfRule>
    <cfRule type="cellIs" dxfId="7866" priority="72721" stopIfTrue="1" operator="greaterThan">
      <formula>0.01</formula>
    </cfRule>
    <cfRule type="cellIs" dxfId="7865" priority="71727" stopIfTrue="1" operator="greaterThan">
      <formula>0.01</formula>
    </cfRule>
    <cfRule type="cellIs" dxfId="7864" priority="71733" stopIfTrue="1" operator="lessThan">
      <formula>-0.01</formula>
    </cfRule>
    <cfRule type="cellIs" dxfId="7863" priority="72727" stopIfTrue="1" operator="lessThan">
      <formula>-0.01</formula>
    </cfRule>
    <cfRule type="cellIs" dxfId="7862" priority="73308" stopIfTrue="1" operator="lessThan">
      <formula>-0.01</formula>
    </cfRule>
    <cfRule type="cellIs" dxfId="7861" priority="73302" stopIfTrue="1" operator="greaterThan">
      <formula>0.01</formula>
    </cfRule>
    <cfRule type="cellIs" dxfId="7860" priority="72728" stopIfTrue="1" operator="greaterThan">
      <formula>0.01</formula>
    </cfRule>
    <cfRule type="cellIs" dxfId="7859" priority="73301" stopIfTrue="1" operator="lessThan">
      <formula>-0.01</formula>
    </cfRule>
    <cfRule type="cellIs" dxfId="7858" priority="73295" stopIfTrue="1" operator="greaterThan">
      <formula>0.01</formula>
    </cfRule>
    <cfRule type="cellIs" dxfId="7857" priority="73294" stopIfTrue="1" operator="lessThan">
      <formula>-0.01</formula>
    </cfRule>
    <cfRule type="cellIs" dxfId="7856" priority="73288" stopIfTrue="1" operator="greaterThan">
      <formula>0.01</formula>
    </cfRule>
    <cfRule type="cellIs" dxfId="7855" priority="72734" stopIfTrue="1" operator="lessThan">
      <formula>-0.01</formula>
    </cfRule>
    <cfRule type="cellIs" dxfId="7854" priority="72735" stopIfTrue="1" operator="greaterThan">
      <formula>0.01</formula>
    </cfRule>
    <cfRule type="cellIs" dxfId="7853" priority="73287" stopIfTrue="1" operator="lessThan">
      <formula>-0.01</formula>
    </cfRule>
    <cfRule type="cellIs" dxfId="7852" priority="73281" stopIfTrue="1" operator="greaterThan">
      <formula>0.01</formula>
    </cfRule>
    <cfRule type="cellIs" dxfId="7851" priority="73280" stopIfTrue="1" operator="lessThan">
      <formula>-0.01</formula>
    </cfRule>
    <cfRule type="cellIs" dxfId="7850" priority="73274" stopIfTrue="1" operator="greaterThan">
      <formula>0.01</formula>
    </cfRule>
    <cfRule type="cellIs" dxfId="7849" priority="72741" stopIfTrue="1" operator="lessThan">
      <formula>-0.01</formula>
    </cfRule>
    <cfRule type="cellIs" dxfId="7848" priority="72742" stopIfTrue="1" operator="greaterThan">
      <formula>0.01</formula>
    </cfRule>
    <cfRule type="cellIs" dxfId="7847" priority="72748" stopIfTrue="1" operator="lessThan">
      <formula>-0.01</formula>
    </cfRule>
    <cfRule type="cellIs" dxfId="7846" priority="73273" stopIfTrue="1" operator="lessThan">
      <formula>-0.01</formula>
    </cfRule>
    <cfRule type="cellIs" dxfId="7845" priority="73267" stopIfTrue="1" operator="greaterThan">
      <formula>0.01</formula>
    </cfRule>
    <cfRule type="cellIs" dxfId="7844" priority="71734" stopIfTrue="1" operator="greaterThan">
      <formula>0.01</formula>
    </cfRule>
    <cfRule type="cellIs" dxfId="7843" priority="73266" stopIfTrue="1" operator="lessThan">
      <formula>-0.01</formula>
    </cfRule>
    <cfRule type="cellIs" dxfId="7842" priority="73260" stopIfTrue="1" operator="greaterThan">
      <formula>0.01</formula>
    </cfRule>
    <cfRule type="cellIs" dxfId="7841" priority="73259" stopIfTrue="1" operator="lessThan">
      <formula>-0.01</formula>
    </cfRule>
    <cfRule type="cellIs" dxfId="7840" priority="72749" stopIfTrue="1" operator="greaterThan">
      <formula>0.01</formula>
    </cfRule>
    <cfRule type="cellIs" dxfId="7839" priority="72755" stopIfTrue="1" operator="lessThan">
      <formula>-0.01</formula>
    </cfRule>
    <cfRule type="cellIs" dxfId="7838" priority="72756" stopIfTrue="1" operator="greaterThan">
      <formula>0.01</formula>
    </cfRule>
    <cfRule type="cellIs" dxfId="7837" priority="73253" stopIfTrue="1" operator="greaterThan">
      <formula>0.01</formula>
    </cfRule>
    <cfRule type="cellIs" dxfId="7836" priority="71447" stopIfTrue="1" operator="greaterThan">
      <formula>0.01</formula>
    </cfRule>
    <cfRule type="cellIs" dxfId="7835" priority="72762" stopIfTrue="1" operator="lessThan">
      <formula>-0.01</formula>
    </cfRule>
    <cfRule type="cellIs" dxfId="7834" priority="72763" stopIfTrue="1" operator="greaterThan">
      <formula>0.01</formula>
    </cfRule>
    <cfRule type="cellIs" dxfId="7833" priority="73252" stopIfTrue="1" operator="lessThan">
      <formula>-0.01</formula>
    </cfRule>
    <cfRule type="cellIs" dxfId="7832" priority="73246" stopIfTrue="1" operator="greaterThan">
      <formula>0.01</formula>
    </cfRule>
    <cfRule type="cellIs" dxfId="7831" priority="73245" stopIfTrue="1" operator="lessThan">
      <formula>-0.01</formula>
    </cfRule>
    <cfRule type="cellIs" dxfId="7830" priority="71453" stopIfTrue="1" operator="lessThan">
      <formula>-0.01</formula>
    </cfRule>
    <cfRule type="cellIs" dxfId="7829" priority="71740" stopIfTrue="1" operator="lessThan">
      <formula>-0.01</formula>
    </cfRule>
    <cfRule type="cellIs" dxfId="7828" priority="71741" stopIfTrue="1" operator="greaterThan">
      <formula>0.01</formula>
    </cfRule>
    <cfRule type="cellIs" dxfId="7827" priority="72769" stopIfTrue="1" operator="lessThan">
      <formula>-0.01</formula>
    </cfRule>
    <cfRule type="cellIs" dxfId="7826" priority="72770" stopIfTrue="1" operator="greaterThan">
      <formula>0.01</formula>
    </cfRule>
    <cfRule type="cellIs" dxfId="7825" priority="72776" stopIfTrue="1" operator="lessThan">
      <formula>-0.01</formula>
    </cfRule>
    <cfRule type="cellIs" dxfId="7824" priority="71747" stopIfTrue="1" operator="lessThan">
      <formula>-0.01</formula>
    </cfRule>
    <cfRule type="cellIs" dxfId="7823" priority="72777" stopIfTrue="1" operator="greaterThan">
      <formula>0.01</formula>
    </cfRule>
    <cfRule type="cellIs" dxfId="7822" priority="71748" stopIfTrue="1" operator="greaterThan">
      <formula>0.01</formula>
    </cfRule>
    <cfRule type="cellIs" dxfId="7821" priority="71754" stopIfTrue="1" operator="lessThan">
      <formula>-0.01</formula>
    </cfRule>
    <cfRule type="cellIs" dxfId="7820" priority="71755" stopIfTrue="1" operator="greaterThan">
      <formula>0.01</formula>
    </cfRule>
    <cfRule type="cellIs" dxfId="7819" priority="72784" stopIfTrue="1" operator="greaterThan">
      <formula>0.01</formula>
    </cfRule>
    <cfRule type="cellIs" dxfId="7818" priority="72790" stopIfTrue="1" operator="lessThan">
      <formula>-0.01</formula>
    </cfRule>
    <cfRule type="cellIs" dxfId="7817" priority="72791" stopIfTrue="1" operator="greaterThan">
      <formula>0.01</formula>
    </cfRule>
    <cfRule type="cellIs" dxfId="7816" priority="72797" stopIfTrue="1" operator="lessThan">
      <formula>-0.01</formula>
    </cfRule>
    <cfRule type="cellIs" dxfId="7815" priority="72798" stopIfTrue="1" operator="greaterThan">
      <formula>0.01</formula>
    </cfRule>
    <cfRule type="cellIs" dxfId="7814" priority="71342" stopIfTrue="1" operator="greaterThan">
      <formula>0.01</formula>
    </cfRule>
    <cfRule type="cellIs" dxfId="7813" priority="71761" stopIfTrue="1" operator="lessThan">
      <formula>-0.01</formula>
    </cfRule>
    <cfRule type="cellIs" dxfId="7812" priority="72804" stopIfTrue="1" operator="lessThan">
      <formula>-0.01</formula>
    </cfRule>
    <cfRule type="cellIs" dxfId="7811" priority="72805" stopIfTrue="1" operator="greaterThan">
      <formula>0.01</formula>
    </cfRule>
    <cfRule type="cellIs" dxfId="7810" priority="72811" stopIfTrue="1" operator="lessThan">
      <formula>-0.01</formula>
    </cfRule>
    <cfRule type="cellIs" dxfId="7809" priority="71762" stopIfTrue="1" operator="greaterThan">
      <formula>0.01</formula>
    </cfRule>
    <cfRule type="cellIs" dxfId="7808" priority="71768" stopIfTrue="1" operator="lessThan">
      <formula>-0.01</formula>
    </cfRule>
    <cfRule type="cellIs" dxfId="7807" priority="71769" stopIfTrue="1" operator="greaterThan">
      <formula>0.01</formula>
    </cfRule>
    <cfRule type="cellIs" dxfId="7806" priority="71775" stopIfTrue="1" operator="lessThan">
      <formula>-0.01</formula>
    </cfRule>
    <cfRule type="cellIs" dxfId="7805" priority="72812" stopIfTrue="1" operator="greaterThan">
      <formula>0.01</formula>
    </cfRule>
    <cfRule type="cellIs" dxfId="7804" priority="72818" stopIfTrue="1" operator="lessThan">
      <formula>-0.01</formula>
    </cfRule>
    <cfRule type="cellIs" dxfId="7803" priority="71454" stopIfTrue="1" operator="greaterThan">
      <formula>0.01</formula>
    </cfRule>
    <cfRule type="cellIs" dxfId="7802" priority="71460" stopIfTrue="1" operator="lessThan">
      <formula>-0.01</formula>
    </cfRule>
    <cfRule type="cellIs" dxfId="7801" priority="71776" stopIfTrue="1" operator="greaterThan">
      <formula>0.01</formula>
    </cfRule>
    <cfRule type="cellIs" dxfId="7800" priority="71782" stopIfTrue="1" operator="lessThan">
      <formula>-0.01</formula>
    </cfRule>
    <cfRule type="cellIs" dxfId="7799" priority="72819" stopIfTrue="1" operator="greaterThan">
      <formula>0.01</formula>
    </cfRule>
    <cfRule type="cellIs" dxfId="7798" priority="71783" stopIfTrue="1" operator="greaterThan">
      <formula>0.01</formula>
    </cfRule>
    <cfRule type="cellIs" dxfId="7797" priority="71461" stopIfTrue="1" operator="greaterThan">
      <formula>0.01</formula>
    </cfRule>
    <cfRule type="cellIs" dxfId="7796" priority="72825" stopIfTrue="1" operator="lessThan">
      <formula>-0.01</formula>
    </cfRule>
    <cfRule type="cellIs" dxfId="7795" priority="72826" stopIfTrue="1" operator="greaterThan">
      <formula>0.01</formula>
    </cfRule>
    <cfRule type="cellIs" dxfId="7794" priority="71789" stopIfTrue="1" operator="lessThan">
      <formula>-0.01</formula>
    </cfRule>
    <cfRule type="cellIs" dxfId="7793" priority="71790" stopIfTrue="1" operator="greaterThan">
      <formula>0.01</formula>
    </cfRule>
    <cfRule type="cellIs" dxfId="7792" priority="72832" stopIfTrue="1" operator="lessThan">
      <formula>-0.01</formula>
    </cfRule>
    <cfRule type="cellIs" dxfId="7791" priority="72833" stopIfTrue="1" operator="greaterThan">
      <formula>0.01</formula>
    </cfRule>
    <cfRule type="cellIs" dxfId="7790" priority="71369" stopIfTrue="1" operator="lessThan">
      <formula>-0.01</formula>
    </cfRule>
    <cfRule type="cellIs" dxfId="7789" priority="71370" stopIfTrue="1" operator="greaterThan">
      <formula>0.01</formula>
    </cfRule>
    <cfRule type="cellIs" dxfId="7788" priority="71796" stopIfTrue="1" operator="lessThan">
      <formula>-0.01</formula>
    </cfRule>
    <cfRule type="cellIs" dxfId="7787" priority="71797" stopIfTrue="1" operator="greaterThan">
      <formula>0.01</formula>
    </cfRule>
    <cfRule type="cellIs" dxfId="7786" priority="71803" stopIfTrue="1" operator="lessThan">
      <formula>-0.01</formula>
    </cfRule>
    <cfRule type="cellIs" dxfId="7785" priority="71467" stopIfTrue="1" operator="lessThan">
      <formula>-0.01</formula>
    </cfRule>
    <cfRule type="cellIs" dxfId="7784" priority="72839" stopIfTrue="1" operator="lessThan">
      <formula>-0.01</formula>
    </cfRule>
    <cfRule type="cellIs" dxfId="7783" priority="72840" stopIfTrue="1" operator="greaterThan">
      <formula>0.01</formula>
    </cfRule>
    <cfRule type="cellIs" dxfId="7782" priority="72846" stopIfTrue="1" operator="lessThan">
      <formula>-0.01</formula>
    </cfRule>
    <cfRule type="cellIs" dxfId="7781" priority="72847" stopIfTrue="1" operator="greaterThan">
      <formula>0.01</formula>
    </cfRule>
    <cfRule type="cellIs" dxfId="7780" priority="71804" stopIfTrue="1" operator="greaterThan">
      <formula>0.01</formula>
    </cfRule>
    <cfRule type="cellIs" dxfId="7779" priority="71810" stopIfTrue="1" operator="lessThan">
      <formula>-0.01</formula>
    </cfRule>
    <cfRule type="cellIs" dxfId="7778" priority="71811" stopIfTrue="1" operator="greaterThan">
      <formula>0.01</formula>
    </cfRule>
    <cfRule type="cellIs" dxfId="7777" priority="71468" stopIfTrue="1" operator="greaterThan">
      <formula>0.01</formula>
    </cfRule>
    <cfRule type="cellIs" dxfId="7776" priority="72853" stopIfTrue="1" operator="lessThan">
      <formula>-0.01</formula>
    </cfRule>
    <cfRule type="cellIs" dxfId="7775" priority="71817" stopIfTrue="1" operator="lessThan">
      <formula>-0.01</formula>
    </cfRule>
    <cfRule type="cellIs" dxfId="7774" priority="71999" stopIfTrue="1" operator="lessThan">
      <formula>-0.01</formula>
    </cfRule>
    <cfRule type="cellIs" dxfId="7773" priority="71818" stopIfTrue="1" operator="greaterThan">
      <formula>0.01</formula>
    </cfRule>
    <cfRule type="cellIs" dxfId="7772" priority="71376" stopIfTrue="1" operator="lessThan">
      <formula>-0.01</formula>
    </cfRule>
    <cfRule type="cellIs" dxfId="7771" priority="72854" stopIfTrue="1" operator="greaterThan">
      <formula>0.01</formula>
    </cfRule>
    <cfRule type="cellIs" dxfId="7770" priority="72860" stopIfTrue="1" operator="lessThan">
      <formula>-0.01</formula>
    </cfRule>
    <cfRule type="cellIs" dxfId="7769" priority="71824" stopIfTrue="1" operator="lessThan">
      <formula>-0.01</formula>
    </cfRule>
    <cfRule type="cellIs" dxfId="7768" priority="71377" stopIfTrue="1" operator="greaterThan">
      <formula>0.01</formula>
    </cfRule>
    <cfRule type="cellIs" dxfId="7767" priority="72861" stopIfTrue="1" operator="greaterThan">
      <formula>0.01</formula>
    </cfRule>
    <cfRule type="cellIs" dxfId="7766" priority="71474" stopIfTrue="1" operator="lessThan">
      <formula>-0.01</formula>
    </cfRule>
    <cfRule type="cellIs" dxfId="7765" priority="71825" stopIfTrue="1" operator="greaterThan">
      <formula>0.01</formula>
    </cfRule>
    <cfRule type="cellIs" dxfId="7764" priority="72867" stopIfTrue="1" operator="lessThan">
      <formula>-0.01</formula>
    </cfRule>
    <cfRule type="cellIs" dxfId="7763" priority="72868" stopIfTrue="1" operator="greaterThan">
      <formula>0.01</formula>
    </cfRule>
    <cfRule type="cellIs" dxfId="7762" priority="71831" stopIfTrue="1" operator="lessThan">
      <formula>-0.01</formula>
    </cfRule>
    <cfRule type="cellIs" dxfId="7761" priority="71832" stopIfTrue="1" operator="greaterThan">
      <formula>0.01</formula>
    </cfRule>
    <cfRule type="cellIs" dxfId="7760" priority="71838" stopIfTrue="1" operator="lessThan">
      <formula>-0.01</formula>
    </cfRule>
    <cfRule type="cellIs" dxfId="7759" priority="71839" stopIfTrue="1" operator="greaterThan">
      <formula>0.01</formula>
    </cfRule>
    <cfRule type="cellIs" dxfId="7758" priority="71845" stopIfTrue="1" operator="lessThan">
      <formula>-0.01</formula>
    </cfRule>
    <cfRule type="cellIs" dxfId="7757" priority="71475" stopIfTrue="1" operator="greaterThan">
      <formula>0.01</formula>
    </cfRule>
    <cfRule type="cellIs" dxfId="7756" priority="72874" stopIfTrue="1" operator="lessThan">
      <formula>-0.01</formula>
    </cfRule>
    <cfRule type="cellIs" dxfId="7755" priority="72875" stopIfTrue="1" operator="greaterThan">
      <formula>0.01</formula>
    </cfRule>
    <cfRule type="cellIs" dxfId="7754" priority="72881" stopIfTrue="1" operator="lessThan">
      <formula>-0.01</formula>
    </cfRule>
    <cfRule type="cellIs" dxfId="7753" priority="72882" stopIfTrue="1" operator="greaterThan">
      <formula>0.01</formula>
    </cfRule>
    <cfRule type="cellIs" dxfId="7752" priority="71481" stopIfTrue="1" operator="lessThan">
      <formula>-0.01</formula>
    </cfRule>
    <cfRule type="cellIs" dxfId="7751" priority="71846" stopIfTrue="1" operator="greaterThan">
      <formula>0.01</formula>
    </cfRule>
    <cfRule type="cellIs" dxfId="7750" priority="72888" stopIfTrue="1" operator="lessThan">
      <formula>-0.01</formula>
    </cfRule>
    <cfRule type="cellIs" dxfId="7749" priority="71852" stopIfTrue="1" operator="lessThan">
      <formula>-0.01</formula>
    </cfRule>
    <cfRule type="cellIs" dxfId="7748" priority="71348" stopIfTrue="1" operator="lessThan">
      <formula>-0.01</formula>
    </cfRule>
    <cfRule type="cellIs" dxfId="7747" priority="71853" stopIfTrue="1" operator="greaterThan">
      <formula>0.01</formula>
    </cfRule>
    <cfRule type="cellIs" dxfId="7746" priority="71482" stopIfTrue="1" operator="greaterThan">
      <formula>0.01</formula>
    </cfRule>
    <cfRule type="cellIs" dxfId="7745" priority="71488" stopIfTrue="1" operator="lessThan">
      <formula>-0.01</formula>
    </cfRule>
    <cfRule type="cellIs" dxfId="7744" priority="71859" stopIfTrue="1" operator="lessThan">
      <formula>-0.01</formula>
    </cfRule>
    <cfRule type="cellIs" dxfId="7743" priority="72889" stopIfTrue="1" operator="greaterThan">
      <formula>0.01</formula>
    </cfRule>
    <cfRule type="cellIs" dxfId="7742" priority="72895" stopIfTrue="1" operator="lessThan">
      <formula>-0.01</formula>
    </cfRule>
    <cfRule type="cellIs" dxfId="7741" priority="72896" stopIfTrue="1" operator="greaterThan">
      <formula>0.01</formula>
    </cfRule>
    <cfRule type="cellIs" dxfId="7740" priority="71860" stopIfTrue="1" operator="greaterThan">
      <formula>0.01</formula>
    </cfRule>
    <cfRule type="cellIs" dxfId="7739" priority="71866" stopIfTrue="1" operator="lessThan">
      <formula>-0.01</formula>
    </cfRule>
    <cfRule type="cellIs" dxfId="7738" priority="71867" stopIfTrue="1" operator="greaterThan">
      <formula>0.01</formula>
    </cfRule>
    <cfRule type="cellIs" dxfId="7737" priority="71873" stopIfTrue="1" operator="lessThan">
      <formula>-0.01</formula>
    </cfRule>
    <cfRule type="cellIs" dxfId="7736" priority="72902" stopIfTrue="1" operator="lessThan">
      <formula>-0.01</formula>
    </cfRule>
    <cfRule type="cellIs" dxfId="7735" priority="72903" stopIfTrue="1" operator="greaterThan">
      <formula>0.01</formula>
    </cfRule>
    <cfRule type="cellIs" dxfId="7734" priority="71874" stopIfTrue="1" operator="greaterThan">
      <formula>0.01</formula>
    </cfRule>
    <cfRule type="cellIs" dxfId="7733" priority="71880" stopIfTrue="1" operator="lessThan">
      <formula>-0.01</formula>
    </cfRule>
    <cfRule type="cellIs" dxfId="7732" priority="72909" stopIfTrue="1" operator="lessThan">
      <formula>-0.01</formula>
    </cfRule>
    <cfRule type="cellIs" dxfId="7731" priority="71881" stopIfTrue="1" operator="greaterThan">
      <formula>0.01</formula>
    </cfRule>
    <cfRule type="cellIs" dxfId="7730" priority="71887" stopIfTrue="1" operator="lessThan">
      <formula>-0.01</formula>
    </cfRule>
    <cfRule type="cellIs" dxfId="7729" priority="71888" stopIfTrue="1" operator="greaterThan">
      <formula>0.01</formula>
    </cfRule>
    <cfRule type="cellIs" dxfId="7728" priority="71894" stopIfTrue="1" operator="lessThan">
      <formula>-0.01</formula>
    </cfRule>
    <cfRule type="cellIs" dxfId="7727" priority="72910" stopIfTrue="1" operator="greaterThan">
      <formula>0.01</formula>
    </cfRule>
    <cfRule type="cellIs" dxfId="7726" priority="72916" stopIfTrue="1" operator="lessThan">
      <formula>-0.01</formula>
    </cfRule>
    <cfRule type="cellIs" dxfId="7725" priority="72917" stopIfTrue="1" operator="greaterThan">
      <formula>0.01</formula>
    </cfRule>
    <cfRule type="cellIs" dxfId="7724" priority="71489" stopIfTrue="1" operator="greaterThan">
      <formula>0.01</formula>
    </cfRule>
    <cfRule type="cellIs" dxfId="7723" priority="71495" stopIfTrue="1" operator="lessThan">
      <formula>-0.01</formula>
    </cfRule>
    <cfRule type="cellIs" dxfId="7722" priority="72923" stopIfTrue="1" operator="lessThan">
      <formula>-0.01</formula>
    </cfRule>
    <cfRule type="cellIs" dxfId="7721" priority="71895" stopIfTrue="1" operator="greaterThan">
      <formula>0.01</formula>
    </cfRule>
    <cfRule type="cellIs" dxfId="7720" priority="71901" stopIfTrue="1" operator="lessThan">
      <formula>-0.01</formula>
    </cfRule>
    <cfRule type="cellIs" dxfId="7719" priority="71902" stopIfTrue="1" operator="greaterThan">
      <formula>0.01</formula>
    </cfRule>
    <cfRule type="cellIs" dxfId="7718" priority="71496" stopIfTrue="1" operator="greaterThan">
      <formula>0.01</formula>
    </cfRule>
    <cfRule type="cellIs" dxfId="7717" priority="71502" stopIfTrue="1" operator="lessThan">
      <formula>-0.01</formula>
    </cfRule>
    <cfRule type="cellIs" dxfId="7716" priority="71908" stopIfTrue="1" operator="lessThan">
      <formula>-0.01</formula>
    </cfRule>
    <cfRule type="cellIs" dxfId="7715" priority="72924" stopIfTrue="1" operator="greaterThan">
      <formula>0.01</formula>
    </cfRule>
    <cfRule type="cellIs" dxfId="7714" priority="72930" stopIfTrue="1" operator="lessThan">
      <formula>-0.01</formula>
    </cfRule>
    <cfRule type="cellIs" dxfId="7713" priority="72931" stopIfTrue="1" operator="greaterThan">
      <formula>0.01</formula>
    </cfRule>
    <cfRule type="cellIs" dxfId="7712" priority="72937" stopIfTrue="1" operator="lessThan">
      <formula>-0.01</formula>
    </cfRule>
    <cfRule type="cellIs" dxfId="7711" priority="71909" stopIfTrue="1" operator="greaterThan">
      <formula>0.01</formula>
    </cfRule>
    <cfRule type="cellIs" dxfId="7710" priority="71383" stopIfTrue="1" operator="lessThan">
      <formula>-0.01</formula>
    </cfRule>
    <cfRule type="cellIs" dxfId="7709" priority="71915" stopIfTrue="1" operator="lessThan">
      <formula>-0.01</formula>
    </cfRule>
    <cfRule type="cellIs" dxfId="7708" priority="71916" stopIfTrue="1" operator="greaterThan">
      <formula>0.01</formula>
    </cfRule>
    <cfRule type="cellIs" dxfId="7707" priority="72938" stopIfTrue="1" operator="greaterThan">
      <formula>0.01</formula>
    </cfRule>
    <cfRule type="cellIs" dxfId="7706" priority="71922" stopIfTrue="1" operator="lessThan">
      <formula>-0.01</formula>
    </cfRule>
    <cfRule type="cellIs" dxfId="7705" priority="71923" stopIfTrue="1" operator="greaterThan">
      <formula>0.01</formula>
    </cfRule>
    <cfRule type="cellIs" dxfId="7704" priority="72944" stopIfTrue="1" operator="lessThan">
      <formula>-0.01</formula>
    </cfRule>
    <cfRule type="cellIs" dxfId="7703" priority="71929" stopIfTrue="1" operator="lessThan">
      <formula>-0.01</formula>
    </cfRule>
    <cfRule type="cellIs" dxfId="7702" priority="71930" stopIfTrue="1" operator="greaterThan">
      <formula>0.01</formula>
    </cfRule>
    <cfRule type="cellIs" dxfId="7701" priority="72945" stopIfTrue="1" operator="greaterThan">
      <formula>0.01</formula>
    </cfRule>
    <cfRule type="cellIs" dxfId="7700" priority="71503" stopIfTrue="1" operator="greaterThan">
      <formula>0.01</formula>
    </cfRule>
    <cfRule type="cellIs" dxfId="7699" priority="71936" stopIfTrue="1" operator="lessThan">
      <formula>-0.01</formula>
    </cfRule>
    <cfRule type="cellIs" dxfId="7698" priority="72951" stopIfTrue="1" operator="lessThan">
      <formula>-0.01</formula>
    </cfRule>
    <cfRule type="cellIs" dxfId="7697" priority="72952" stopIfTrue="1" operator="greaterThan">
      <formula>0.01</formula>
    </cfRule>
    <cfRule type="cellIs" dxfId="7696" priority="71937" stopIfTrue="1" operator="greaterThan">
      <formula>0.01</formula>
    </cfRule>
    <cfRule type="cellIs" dxfId="7695" priority="71943" stopIfTrue="1" operator="lessThan">
      <formula>-0.01</formula>
    </cfRule>
    <cfRule type="cellIs" dxfId="7694" priority="72958" stopIfTrue="1" operator="lessThan">
      <formula>-0.01</formula>
    </cfRule>
    <cfRule type="cellIs" dxfId="7693" priority="71944" stopIfTrue="1" operator="greaterThan">
      <formula>0.01</formula>
    </cfRule>
    <cfRule type="cellIs" dxfId="7692" priority="71509" stopIfTrue="1" operator="lessThan">
      <formula>-0.01</formula>
    </cfRule>
    <cfRule type="cellIs" dxfId="7691" priority="71950" stopIfTrue="1" operator="lessThan">
      <formula>-0.01</formula>
    </cfRule>
    <cfRule type="cellIs" dxfId="7690" priority="71951" stopIfTrue="1" operator="greaterThan">
      <formula>0.01</formula>
    </cfRule>
    <cfRule type="cellIs" dxfId="7689" priority="71957" stopIfTrue="1" operator="lessThan">
      <formula>-0.01</formula>
    </cfRule>
    <cfRule type="cellIs" dxfId="7688" priority="71510" stopIfTrue="1" operator="greaterThan">
      <formula>0.01</formula>
    </cfRule>
    <cfRule type="cellIs" dxfId="7687" priority="72959" stopIfTrue="1" operator="greaterThan">
      <formula>0.01</formula>
    </cfRule>
    <cfRule type="cellIs" dxfId="7686" priority="72965" stopIfTrue="1" operator="lessThan">
      <formula>-0.01</formula>
    </cfRule>
    <cfRule type="cellIs" dxfId="7685" priority="72966" stopIfTrue="1" operator="greaterThan">
      <formula>0.01</formula>
    </cfRule>
    <cfRule type="cellIs" dxfId="7684" priority="72972" stopIfTrue="1" operator="lessThan">
      <formula>-0.01</formula>
    </cfRule>
    <cfRule type="cellIs" dxfId="7683" priority="72973" stopIfTrue="1" operator="greaterThan">
      <formula>0.01</formula>
    </cfRule>
    <cfRule type="cellIs" dxfId="7682" priority="71958" stopIfTrue="1" operator="greaterThan">
      <formula>0.01</formula>
    </cfRule>
    <cfRule type="cellIs" dxfId="7681" priority="71964" stopIfTrue="1" operator="lessThan">
      <formula>-0.01</formula>
    </cfRule>
    <cfRule type="cellIs" dxfId="7680" priority="71965" stopIfTrue="1" operator="greaterThan">
      <formula>0.01</formula>
    </cfRule>
    <cfRule type="cellIs" dxfId="7679" priority="71516" stopIfTrue="1" operator="lessThan">
      <formula>-0.01</formula>
    </cfRule>
    <cfRule type="cellIs" dxfId="7678" priority="71971" stopIfTrue="1" operator="lessThan">
      <formula>-0.01</formula>
    </cfRule>
    <cfRule type="cellIs" dxfId="7677" priority="71972" stopIfTrue="1" operator="greaterThan">
      <formula>0.01</formula>
    </cfRule>
    <cfRule type="cellIs" dxfId="7676" priority="72979" stopIfTrue="1" operator="lessThan">
      <formula>-0.01</formula>
    </cfRule>
    <cfRule type="cellIs" dxfId="7675" priority="71384" stopIfTrue="1" operator="greaterThan">
      <formula>0.01</formula>
    </cfRule>
    <cfRule type="cellIs" dxfId="7674" priority="71978" stopIfTrue="1" operator="lessThan">
      <formula>-0.01</formula>
    </cfRule>
    <cfRule type="cellIs" dxfId="7673" priority="72980" stopIfTrue="1" operator="greaterThan">
      <formula>0.01</formula>
    </cfRule>
    <cfRule type="cellIs" dxfId="7672" priority="72986" stopIfTrue="1" operator="lessThan">
      <formula>-0.01</formula>
    </cfRule>
    <cfRule type="cellIs" dxfId="7671" priority="71979" stopIfTrue="1" operator="greaterThan">
      <formula>0.01</formula>
    </cfRule>
    <cfRule type="cellIs" dxfId="7670" priority="71517" stopIfTrue="1" operator="greaterThan">
      <formula>0.01</formula>
    </cfRule>
    <cfRule type="cellIs" dxfId="7669" priority="72987" stopIfTrue="1" operator="greaterThan">
      <formula>0.01</formula>
    </cfRule>
    <cfRule type="cellIs" dxfId="7668" priority="71523" stopIfTrue="1" operator="lessThan">
      <formula>-0.01</formula>
    </cfRule>
    <cfRule type="cellIs" dxfId="7667" priority="71985" stopIfTrue="1" operator="lessThan">
      <formula>-0.01</formula>
    </cfRule>
    <cfRule type="cellIs" dxfId="7666" priority="72993" stopIfTrue="1" operator="lessThan">
      <formula>-0.01</formula>
    </cfRule>
    <cfRule type="cellIs" dxfId="7665" priority="71986" stopIfTrue="1" operator="greaterThan">
      <formula>0.01</formula>
    </cfRule>
    <cfRule type="cellIs" dxfId="7664" priority="71992" stopIfTrue="1" operator="lessThan">
      <formula>-0.01</formula>
    </cfRule>
    <cfRule type="cellIs" dxfId="7663" priority="72994" stopIfTrue="1" operator="greaterThan">
      <formula>0.01</formula>
    </cfRule>
    <cfRule type="cellIs" dxfId="7662" priority="71993" stopIfTrue="1" operator="greaterThan">
      <formula>0.01</formula>
    </cfRule>
    <cfRule type="cellIs" dxfId="7661" priority="72000" stopIfTrue="1" operator="greaterThan">
      <formula>0.01</formula>
    </cfRule>
    <cfRule type="cellIs" dxfId="7660" priority="72006" stopIfTrue="1" operator="lessThan">
      <formula>-0.01</formula>
    </cfRule>
    <cfRule type="cellIs" dxfId="7659" priority="71390" stopIfTrue="1" operator="lessThan">
      <formula>-0.01</formula>
    </cfRule>
    <cfRule type="cellIs" dxfId="7658" priority="73000" stopIfTrue="1" operator="lessThan">
      <formula>-0.01</formula>
    </cfRule>
    <cfRule type="cellIs" dxfId="7657" priority="73001" stopIfTrue="1" operator="greaterThan">
      <formula>0.01</formula>
    </cfRule>
    <cfRule type="cellIs" dxfId="7656" priority="73007" stopIfTrue="1" operator="lessThan">
      <formula>-0.01</formula>
    </cfRule>
    <cfRule type="cellIs" dxfId="7655" priority="73008" stopIfTrue="1" operator="greaterThan">
      <formula>0.01</formula>
    </cfRule>
    <cfRule type="cellIs" dxfId="7654" priority="72783" stopIfTrue="1" operator="lessThan">
      <formula>-0.01</formula>
    </cfRule>
    <cfRule type="cellIs" dxfId="7653" priority="72007" stopIfTrue="1" operator="greaterThan">
      <formula>0.01</formula>
    </cfRule>
    <cfRule type="cellIs" dxfId="7652" priority="72013" stopIfTrue="1" operator="lessThan">
      <formula>-0.01</formula>
    </cfRule>
    <cfRule type="cellIs" dxfId="7651" priority="72014" stopIfTrue="1" operator="greaterThan">
      <formula>0.01</formula>
    </cfRule>
    <cfRule type="cellIs" dxfId="7650" priority="72020" stopIfTrue="1" operator="lessThan">
      <formula>-0.01</formula>
    </cfRule>
    <cfRule type="cellIs" dxfId="7649" priority="72021" stopIfTrue="1" operator="greaterThan">
      <formula>0.01</formula>
    </cfRule>
    <cfRule type="cellIs" dxfId="7648" priority="73014" stopIfTrue="1" operator="lessThan">
      <formula>-0.01</formula>
    </cfRule>
    <cfRule type="cellIs" dxfId="7647" priority="71524" stopIfTrue="1" operator="greaterThan">
      <formula>0.01</formula>
    </cfRule>
    <cfRule type="cellIs" dxfId="7646" priority="71530" stopIfTrue="1" operator="lessThan">
      <formula>-0.01</formula>
    </cfRule>
    <cfRule type="cellIs" dxfId="7645" priority="73015" stopIfTrue="1" operator="greaterThan">
      <formula>0.01</formula>
    </cfRule>
    <cfRule type="cellIs" dxfId="7644" priority="73021" stopIfTrue="1" operator="lessThan">
      <formula>-0.01</formula>
    </cfRule>
    <cfRule type="cellIs" dxfId="7643" priority="73022" stopIfTrue="1" operator="greaterThan">
      <formula>0.01</formula>
    </cfRule>
    <cfRule type="cellIs" dxfId="7642" priority="72027" stopIfTrue="1" operator="lessThan">
      <formula>-0.01</formula>
    </cfRule>
    <cfRule type="cellIs" dxfId="7641" priority="72028" stopIfTrue="1" operator="greaterThan">
      <formula>0.01</formula>
    </cfRule>
    <cfRule type="cellIs" dxfId="7640" priority="71531" stopIfTrue="1" operator="greaterThan">
      <formula>0.01</formula>
    </cfRule>
    <cfRule type="cellIs" dxfId="7639" priority="71537" stopIfTrue="1" operator="lessThan">
      <formula>-0.01</formula>
    </cfRule>
    <cfRule type="cellIs" dxfId="7638" priority="73028" stopIfTrue="1" operator="lessThan">
      <formula>-0.01</formula>
    </cfRule>
    <cfRule type="cellIs" dxfId="7637" priority="72034" stopIfTrue="1" operator="lessThan">
      <formula>-0.01</formula>
    </cfRule>
    <cfRule type="cellIs" dxfId="7636" priority="72035" stopIfTrue="1" operator="greaterThan">
      <formula>0.01</formula>
    </cfRule>
    <cfRule type="cellIs" dxfId="7635" priority="73029" stopIfTrue="1" operator="greaterThan">
      <formula>0.01</formula>
    </cfRule>
    <cfRule type="cellIs" dxfId="7634" priority="73035" stopIfTrue="1" operator="lessThan">
      <formula>-0.01</formula>
    </cfRule>
    <cfRule type="cellIs" dxfId="7633" priority="72041" stopIfTrue="1" operator="lessThan">
      <formula>-0.01</formula>
    </cfRule>
    <cfRule type="cellIs" dxfId="7632" priority="71391" stopIfTrue="1" operator="greaterThan">
      <formula>0.01</formula>
    </cfRule>
    <cfRule type="cellIs" dxfId="7631" priority="72042" stopIfTrue="1" operator="greaterThan">
      <formula>0.01</formula>
    </cfRule>
    <cfRule type="cellIs" dxfId="7630" priority="71538" stopIfTrue="1" operator="greaterThan">
      <formula>0.01</formula>
    </cfRule>
    <cfRule type="cellIs" dxfId="7629" priority="73036" stopIfTrue="1" operator="greaterThan">
      <formula>0.01</formula>
    </cfRule>
    <cfRule type="cellIs" dxfId="7628" priority="73042" stopIfTrue="1" operator="lessThan">
      <formula>-0.01</formula>
    </cfRule>
    <cfRule type="cellIs" dxfId="7627" priority="73043" stopIfTrue="1" operator="greaterThan">
      <formula>0.01</formula>
    </cfRule>
    <cfRule type="cellIs" dxfId="7626" priority="72048" stopIfTrue="1" operator="lessThan">
      <formula>-0.01</formula>
    </cfRule>
    <cfRule type="cellIs" dxfId="7625" priority="72049" stopIfTrue="1" operator="greaterThan">
      <formula>0.01</formula>
    </cfRule>
    <cfRule type="cellIs" dxfId="7624" priority="72055" stopIfTrue="1" operator="lessThan">
      <formula>-0.01</formula>
    </cfRule>
    <cfRule type="cellIs" dxfId="7623" priority="72056" stopIfTrue="1" operator="greaterThan">
      <formula>0.01</formula>
    </cfRule>
    <cfRule type="cellIs" dxfId="7622" priority="72062" stopIfTrue="1" operator="lessThan">
      <formula>-0.01</formula>
    </cfRule>
    <cfRule type="cellIs" dxfId="7621" priority="72063" stopIfTrue="1" operator="greaterThan">
      <formula>0.01</formula>
    </cfRule>
    <cfRule type="cellIs" dxfId="7620" priority="73049" stopIfTrue="1" operator="lessThan">
      <formula>-0.01</formula>
    </cfRule>
    <cfRule type="cellIs" dxfId="7619" priority="72070" stopIfTrue="1" operator="greaterThan">
      <formula>0.01</formula>
    </cfRule>
    <cfRule type="cellIs" dxfId="7618" priority="72076" stopIfTrue="1" operator="lessThan">
      <formula>-0.01</formula>
    </cfRule>
    <cfRule type="cellIs" dxfId="7617" priority="73050" stopIfTrue="1" operator="greaterThan">
      <formula>0.01</formula>
    </cfRule>
    <cfRule type="cellIs" dxfId="7616" priority="73056" stopIfTrue="1" operator="lessThan">
      <formula>-0.01</formula>
    </cfRule>
    <cfRule type="cellIs" dxfId="7615" priority="73057" stopIfTrue="1" operator="greaterThan">
      <formula>0.01</formula>
    </cfRule>
    <cfRule type="cellIs" dxfId="7614" priority="73063" stopIfTrue="1" operator="lessThan">
      <formula>-0.01</formula>
    </cfRule>
    <cfRule type="cellIs" dxfId="7613" priority="71349" stopIfTrue="1" operator="greaterThan">
      <formula>0.01</formula>
    </cfRule>
    <cfRule type="cellIs" dxfId="7612" priority="71544" stopIfTrue="1" operator="lessThan">
      <formula>-0.01</formula>
    </cfRule>
    <cfRule type="cellIs" dxfId="7611" priority="72077" stopIfTrue="1" operator="greaterThan">
      <formula>0.01</formula>
    </cfRule>
    <cfRule type="cellIs" dxfId="7610" priority="72083" stopIfTrue="1" operator="lessThan">
      <formula>-0.01</formula>
    </cfRule>
    <cfRule type="cellIs" dxfId="7609" priority="71545" stopIfTrue="1" operator="greaterThan">
      <formula>0.01</formula>
    </cfRule>
    <cfRule type="cellIs" dxfId="7608" priority="71551" stopIfTrue="1" operator="lessThan">
      <formula>-0.01</formula>
    </cfRule>
    <cfRule type="cellIs" dxfId="7607" priority="73064" stopIfTrue="1" operator="greaterThan">
      <formula>0.01</formula>
    </cfRule>
    <cfRule type="cellIs" dxfId="7606" priority="73070" stopIfTrue="1" operator="lessThan">
      <formula>-0.01</formula>
    </cfRule>
    <cfRule type="cellIs" dxfId="7605" priority="72084" stopIfTrue="1" operator="greaterThan">
      <formula>0.01</formula>
    </cfRule>
    <cfRule type="cellIs" dxfId="7604" priority="72090" stopIfTrue="1" operator="lessThan">
      <formula>-0.01</formula>
    </cfRule>
    <cfRule type="cellIs" dxfId="7603" priority="73071" stopIfTrue="1" operator="greaterThan">
      <formula>0.01</formula>
    </cfRule>
    <cfRule type="cellIs" dxfId="7602" priority="72091" stopIfTrue="1" operator="greaterThan">
      <formula>0.01</formula>
    </cfRule>
    <cfRule type="cellIs" dxfId="7601" priority="72097" stopIfTrue="1" operator="lessThan">
      <formula>-0.01</formula>
    </cfRule>
    <cfRule type="cellIs" dxfId="7600" priority="73077" stopIfTrue="1" operator="lessThan">
      <formula>-0.01</formula>
    </cfRule>
    <cfRule type="cellIs" dxfId="7599" priority="73078" stopIfTrue="1" operator="greaterThan">
      <formula>0.01</formula>
    </cfRule>
    <cfRule type="cellIs" dxfId="7598" priority="72098" stopIfTrue="1" operator="greaterThan">
      <formula>0.01</formula>
    </cfRule>
    <cfRule type="cellIs" dxfId="7597" priority="71397" stopIfTrue="1" operator="lessThan">
      <formula>-0.01</formula>
    </cfRule>
    <cfRule type="cellIs" dxfId="7596" priority="71398" stopIfTrue="1" operator="greaterThan">
      <formula>0.01</formula>
    </cfRule>
    <cfRule type="cellIs" dxfId="7595" priority="72104" stopIfTrue="1" operator="lessThan">
      <formula>-0.01</formula>
    </cfRule>
    <cfRule type="cellIs" dxfId="7594" priority="73084" stopIfTrue="1" operator="lessThan">
      <formula>-0.01</formula>
    </cfRule>
    <cfRule type="cellIs" dxfId="7593" priority="72105" stopIfTrue="1" operator="greaterThan">
      <formula>0.01</formula>
    </cfRule>
    <cfRule type="cellIs" dxfId="7592" priority="72111" stopIfTrue="1" operator="lessThan">
      <formula>-0.01</formula>
    </cfRule>
    <cfRule type="cellIs" dxfId="7591" priority="71552" stopIfTrue="1" operator="greaterThan">
      <formula>0.01</formula>
    </cfRule>
    <cfRule type="cellIs" dxfId="7590" priority="71558" stopIfTrue="1" operator="lessThan">
      <formula>-0.01</formula>
    </cfRule>
    <cfRule type="cellIs" dxfId="7589" priority="73085" stopIfTrue="1" operator="greaterThan">
      <formula>0.01</formula>
    </cfRule>
    <cfRule type="cellIs" dxfId="7588" priority="73091" stopIfTrue="1" operator="lessThan">
      <formula>-0.01</formula>
    </cfRule>
    <cfRule type="cellIs" dxfId="7587" priority="73092" stopIfTrue="1" operator="greaterThan">
      <formula>0.01</formula>
    </cfRule>
    <cfRule type="cellIs" dxfId="7586" priority="73098" stopIfTrue="1" operator="lessThan">
      <formula>-0.01</formula>
    </cfRule>
    <cfRule type="cellIs" dxfId="7585" priority="72112" stopIfTrue="1" operator="greaterThan">
      <formula>0.01</formula>
    </cfRule>
    <cfRule type="cellIs" dxfId="7584" priority="72118" stopIfTrue="1" operator="lessThan">
      <formula>-0.01</formula>
    </cfRule>
    <cfRule type="cellIs" dxfId="7583" priority="72119" stopIfTrue="1" operator="greaterThan">
      <formula>0.01</formula>
    </cfRule>
    <cfRule type="cellIs" dxfId="7582" priority="72125" stopIfTrue="1" operator="lessThan">
      <formula>-0.01</formula>
    </cfRule>
    <cfRule type="cellIs" dxfId="7581" priority="72126" stopIfTrue="1" operator="greaterThan">
      <formula>0.01</formula>
    </cfRule>
    <cfRule type="cellIs" dxfId="7580" priority="72132" stopIfTrue="1" operator="lessThan">
      <formula>-0.01</formula>
    </cfRule>
    <cfRule type="cellIs" dxfId="7579" priority="73099" stopIfTrue="1" operator="greaterThan">
      <formula>0.01</formula>
    </cfRule>
    <cfRule type="cellIs" dxfId="7578" priority="73105" stopIfTrue="1" operator="lessThan">
      <formula>-0.01</formula>
    </cfRule>
    <cfRule type="cellIs" dxfId="7577" priority="71559" stopIfTrue="1" operator="greaterThan">
      <formula>0.01</formula>
    </cfRule>
    <cfRule type="cellIs" dxfId="7576" priority="72133" stopIfTrue="1" operator="greaterThan">
      <formula>0.01</formula>
    </cfRule>
    <cfRule type="cellIs" dxfId="7575" priority="73106" stopIfTrue="1" operator="greaterThan">
      <formula>0.01</formula>
    </cfRule>
    <cfRule type="cellIs" dxfId="7574" priority="73112" stopIfTrue="1" operator="lessThan">
      <formula>-0.01</formula>
    </cfRule>
    <cfRule type="cellIs" dxfId="7573" priority="72139" stopIfTrue="1" operator="lessThan">
      <formula>-0.01</formula>
    </cfRule>
    <cfRule type="cellIs" dxfId="7572" priority="72140" stopIfTrue="1" operator="greaterThan">
      <formula>0.01</formula>
    </cfRule>
    <cfRule type="cellIs" dxfId="7571" priority="73113" stopIfTrue="1" operator="greaterThan">
      <formula>0.01</formula>
    </cfRule>
    <cfRule type="cellIs" dxfId="7570" priority="72146" stopIfTrue="1" operator="lessThan">
      <formula>-0.01</formula>
    </cfRule>
    <cfRule type="cellIs" dxfId="7569" priority="72147" stopIfTrue="1" operator="greaterThan">
      <formula>0.01</formula>
    </cfRule>
    <cfRule type="cellIs" dxfId="7568" priority="71565" stopIfTrue="1" operator="lessThan">
      <formula>-0.01</formula>
    </cfRule>
    <cfRule type="cellIs" dxfId="7567" priority="72153" stopIfTrue="1" operator="lessThan">
      <formula>-0.01</formula>
    </cfRule>
    <cfRule type="cellIs" dxfId="7566" priority="73119" stopIfTrue="1" operator="lessThan">
      <formula>-0.01</formula>
    </cfRule>
    <cfRule type="cellIs" dxfId="7565" priority="73120" stopIfTrue="1" operator="greaterThan">
      <formula>0.01</formula>
    </cfRule>
    <cfRule type="cellIs" dxfId="7564" priority="72154" stopIfTrue="1" operator="greaterThan">
      <formula>0.01</formula>
    </cfRule>
    <cfRule type="cellIs" dxfId="7563" priority="71566" stopIfTrue="1" operator="greaterThan">
      <formula>0.01</formula>
    </cfRule>
    <cfRule type="cellIs" dxfId="7562" priority="71572" stopIfTrue="1" operator="lessThan">
      <formula>-0.01</formula>
    </cfRule>
    <cfRule type="cellIs" dxfId="7561" priority="72160" stopIfTrue="1" operator="lessThan">
      <formula>-0.01</formula>
    </cfRule>
    <cfRule type="cellIs" dxfId="7560" priority="73126" stopIfTrue="1" operator="lessThan">
      <formula>-0.01</formula>
    </cfRule>
    <cfRule type="cellIs" dxfId="7559" priority="73127" stopIfTrue="1" operator="greaterThan">
      <formula>0.01</formula>
    </cfRule>
    <cfRule type="cellIs" dxfId="7558" priority="73133" stopIfTrue="1" operator="lessThan">
      <formula>-0.01</formula>
    </cfRule>
    <cfRule type="cellIs" dxfId="7557" priority="72161" stopIfTrue="1" operator="greaterThan">
      <formula>0.01</formula>
    </cfRule>
    <cfRule type="cellIs" dxfId="7556" priority="72167" stopIfTrue="1" operator="lessThan">
      <formula>-0.01</formula>
    </cfRule>
    <cfRule type="cellIs" dxfId="7555" priority="72168" stopIfTrue="1" operator="greaterThan">
      <formula>0.01</formula>
    </cfRule>
    <cfRule type="cellIs" dxfId="7554" priority="71573" stopIfTrue="1" operator="greaterThan">
      <formula>0.01</formula>
    </cfRule>
    <cfRule type="cellIs" dxfId="7553" priority="72174" stopIfTrue="1" operator="lessThan">
      <formula>-0.01</formula>
    </cfRule>
    <cfRule type="cellIs" dxfId="7552" priority="72175" stopIfTrue="1" operator="greaterThan">
      <formula>0.01</formula>
    </cfRule>
    <cfRule type="cellIs" dxfId="7551" priority="73134" stopIfTrue="1" operator="greaterThan">
      <formula>0.01</formula>
    </cfRule>
    <cfRule type="cellIs" dxfId="7550" priority="73140" stopIfTrue="1" operator="lessThan">
      <formula>-0.01</formula>
    </cfRule>
    <cfRule type="cellIs" dxfId="7549" priority="72181" stopIfTrue="1" operator="lessThan">
      <formula>-0.01</formula>
    </cfRule>
    <cfRule type="cellIs" dxfId="7548" priority="72182" stopIfTrue="1" operator="greaterThan">
      <formula>0.01</formula>
    </cfRule>
    <cfRule type="cellIs" dxfId="7547" priority="73141" stopIfTrue="1" operator="greaterThan">
      <formula>0.01</formula>
    </cfRule>
    <cfRule type="cellIs" dxfId="7546" priority="73147" stopIfTrue="1" operator="lessThan">
      <formula>-0.01</formula>
    </cfRule>
    <cfRule type="cellIs" dxfId="7545" priority="73148" stopIfTrue="1" operator="greaterThan">
      <formula>0.01</formula>
    </cfRule>
    <cfRule type="cellIs" dxfId="7544" priority="72188" stopIfTrue="1" operator="lessThan">
      <formula>-0.01</formula>
    </cfRule>
    <cfRule type="cellIs" dxfId="7543" priority="72189" stopIfTrue="1" operator="greaterThan">
      <formula>0.01</formula>
    </cfRule>
    <cfRule type="cellIs" dxfId="7542" priority="72195" stopIfTrue="1" operator="lessThan">
      <formula>-0.01</formula>
    </cfRule>
    <cfRule type="cellIs" dxfId="7541" priority="72196" stopIfTrue="1" operator="greaterThan">
      <formula>0.01</formula>
    </cfRule>
    <cfRule type="cellIs" dxfId="7540" priority="72202" stopIfTrue="1" operator="lessThan">
      <formula>-0.01</formula>
    </cfRule>
    <cfRule type="cellIs" dxfId="7539" priority="71579" stopIfTrue="1" operator="lessThan">
      <formula>-0.01</formula>
    </cfRule>
    <cfRule type="cellIs" dxfId="7538" priority="73154" stopIfTrue="1" operator="lessThan">
      <formula>-0.01</formula>
    </cfRule>
    <cfRule type="cellIs" dxfId="7537" priority="73155" stopIfTrue="1" operator="greaterThan">
      <formula>0.01</formula>
    </cfRule>
    <cfRule type="cellIs" dxfId="7536" priority="73161" stopIfTrue="1" operator="lessThan">
      <formula>-0.01</formula>
    </cfRule>
    <cfRule type="cellIs" dxfId="7535" priority="72203" stopIfTrue="1" operator="greaterThan">
      <formula>0.01</formula>
    </cfRule>
    <cfRule type="cellIs" dxfId="7534" priority="72209" stopIfTrue="1" operator="lessThan">
      <formula>-0.01</formula>
    </cfRule>
    <cfRule type="cellIs" dxfId="7533" priority="71580" stopIfTrue="1" operator="greaterThan">
      <formula>0.01</formula>
    </cfRule>
    <cfRule type="cellIs" dxfId="7532" priority="71586" stopIfTrue="1" operator="lessThan">
      <formula>-0.01</formula>
    </cfRule>
    <cfRule type="cellIs" dxfId="7531" priority="73162" stopIfTrue="1" operator="greaterThan">
      <formula>0.01</formula>
    </cfRule>
    <cfRule type="cellIs" dxfId="7530" priority="73168" stopIfTrue="1" operator="lessThan">
      <formula>-0.01</formula>
    </cfRule>
    <cfRule type="cellIs" dxfId="7529" priority="72210" stopIfTrue="1" operator="greaterThan">
      <formula>0.01</formula>
    </cfRule>
    <cfRule type="cellIs" dxfId="7528" priority="72216" stopIfTrue="1" operator="lessThan">
      <formula>-0.01</formula>
    </cfRule>
    <cfRule type="cellIs" dxfId="7527" priority="72217" stopIfTrue="1" operator="greaterThan">
      <formula>0.01</formula>
    </cfRule>
    <cfRule type="cellIs" dxfId="7526" priority="71587" stopIfTrue="1" operator="greaterThan">
      <formula>0.01</formula>
    </cfRule>
    <cfRule type="cellIs" dxfId="7525" priority="73169" stopIfTrue="1" operator="greaterThan">
      <formula>0.01</formula>
    </cfRule>
    <cfRule type="cellIs" dxfId="7524" priority="72223" stopIfTrue="1" operator="lessThan">
      <formula>-0.01</formula>
    </cfRule>
    <cfRule type="cellIs" dxfId="7523" priority="72224" stopIfTrue="1" operator="greaterThan">
      <formula>0.01</formula>
    </cfRule>
    <cfRule type="cellIs" dxfId="7522" priority="73175" stopIfTrue="1" operator="lessThan">
      <formula>-0.01</formula>
    </cfRule>
    <cfRule type="cellIs" dxfId="7521" priority="71404" stopIfTrue="1" operator="lessThan">
      <formula>-0.01</formula>
    </cfRule>
    <cfRule type="cellIs" dxfId="7520" priority="71405" stopIfTrue="1" operator="greaterThan">
      <formula>0.01</formula>
    </cfRule>
    <cfRule type="cellIs" dxfId="7519" priority="73176" stopIfTrue="1" operator="greaterThan">
      <formula>0.01</formula>
    </cfRule>
    <cfRule type="cellIs" dxfId="7518" priority="73182" stopIfTrue="1" operator="lessThan">
      <formula>-0.01</formula>
    </cfRule>
    <cfRule type="cellIs" dxfId="7517" priority="73183" stopIfTrue="1" operator="greaterThan">
      <formula>0.01</formula>
    </cfRule>
    <cfRule type="cellIs" dxfId="7516" priority="72230" stopIfTrue="1" operator="lessThan">
      <formula>-0.01</formula>
    </cfRule>
    <cfRule type="cellIs" dxfId="7515" priority="72231" stopIfTrue="1" operator="greaterThan">
      <formula>0.01</formula>
    </cfRule>
    <cfRule type="cellIs" dxfId="7514" priority="72237" stopIfTrue="1" operator="lessThan">
      <formula>-0.01</formula>
    </cfRule>
    <cfRule type="cellIs" dxfId="7513" priority="71593" stopIfTrue="1" operator="lessThan">
      <formula>-0.01</formula>
    </cfRule>
    <cfRule type="cellIs" dxfId="7512" priority="72238" stopIfTrue="1" operator="greaterThan">
      <formula>0.01</formula>
    </cfRule>
    <cfRule type="cellIs" dxfId="7511" priority="72244" stopIfTrue="1" operator="lessThan">
      <formula>-0.01</formula>
    </cfRule>
    <cfRule type="cellIs" dxfId="7510" priority="73189" stopIfTrue="1" operator="lessThan">
      <formula>-0.01</formula>
    </cfRule>
    <cfRule type="cellIs" dxfId="7509" priority="73190" stopIfTrue="1" operator="greaterThan">
      <formula>0.01</formula>
    </cfRule>
    <cfRule type="cellIs" dxfId="7508" priority="73196" stopIfTrue="1" operator="lessThan">
      <formula>-0.01</formula>
    </cfRule>
    <cfRule type="cellIs" dxfId="7507" priority="72245" stopIfTrue="1" operator="greaterThan">
      <formula>0.01</formula>
    </cfRule>
    <cfRule type="cellIs" dxfId="7506" priority="72251" stopIfTrue="1" operator="lessThan">
      <formula>-0.01</formula>
    </cfRule>
    <cfRule type="cellIs" dxfId="7505" priority="73197" stopIfTrue="1" operator="greaterThan">
      <formula>0.01</formula>
    </cfRule>
    <cfRule type="cellIs" dxfId="7504" priority="72252" stopIfTrue="1" operator="greaterThan">
      <formula>0.01</formula>
    </cfRule>
    <cfRule type="cellIs" dxfId="7503" priority="71594" stopIfTrue="1" operator="greaterThan">
      <formula>0.01</formula>
    </cfRule>
    <cfRule type="cellIs" dxfId="7502" priority="73203" stopIfTrue="1" operator="lessThan">
      <formula>-0.01</formula>
    </cfRule>
    <cfRule type="cellIs" dxfId="7501" priority="71411" stopIfTrue="1" operator="lessThan">
      <formula>-0.01</formula>
    </cfRule>
    <cfRule type="cellIs" dxfId="7500" priority="72258" stopIfTrue="1" operator="lessThan">
      <formula>-0.01</formula>
    </cfRule>
    <cfRule type="cellIs" dxfId="7499" priority="72259" stopIfTrue="1" operator="greaterThan">
      <formula>0.01</formula>
    </cfRule>
    <cfRule type="cellIs" dxfId="7498" priority="71412" stopIfTrue="1" operator="greaterThan">
      <formula>0.01</formula>
    </cfRule>
    <cfRule type="cellIs" dxfId="7497" priority="73204" stopIfTrue="1" operator="greaterThan">
      <formula>0.01</formula>
    </cfRule>
    <cfRule type="cellIs" dxfId="7496" priority="73210" stopIfTrue="1" operator="lessThan">
      <formula>-0.01</formula>
    </cfRule>
    <cfRule type="cellIs" dxfId="7495" priority="71600" stopIfTrue="1" operator="lessThan">
      <formula>-0.01</formula>
    </cfRule>
    <cfRule type="cellIs" dxfId="7494" priority="72265" stopIfTrue="1" operator="lessThan">
      <formula>-0.01</formula>
    </cfRule>
    <cfRule type="cellIs" dxfId="7493" priority="72266" stopIfTrue="1" operator="greaterThan">
      <formula>0.01</formula>
    </cfRule>
    <cfRule type="cellIs" dxfId="7492" priority="72272" stopIfTrue="1" operator="lessThan">
      <formula>-0.01</formula>
    </cfRule>
    <cfRule type="cellIs" dxfId="7491" priority="73211" stopIfTrue="1" operator="greaterThan">
      <formula>0.01</formula>
    </cfRule>
    <cfRule type="cellIs" dxfId="7490" priority="73217" stopIfTrue="1" operator="lessThan">
      <formula>-0.01</formula>
    </cfRule>
    <cfRule type="cellIs" dxfId="7489" priority="73218" stopIfTrue="1" operator="greaterThan">
      <formula>0.01</formula>
    </cfRule>
    <cfRule type="cellIs" dxfId="7488" priority="72273" stopIfTrue="1" operator="greaterThan">
      <formula>0.01</formula>
    </cfRule>
    <cfRule type="cellIs" dxfId="7487" priority="72279" stopIfTrue="1" operator="lessThan">
      <formula>-0.01</formula>
    </cfRule>
    <cfRule type="cellIs" dxfId="7486" priority="72280" stopIfTrue="1" operator="greaterThan">
      <formula>0.01</formula>
    </cfRule>
    <cfRule type="cellIs" dxfId="7485" priority="71601" stopIfTrue="1" operator="greaterThan">
      <formula>0.01</formula>
    </cfRule>
    <cfRule type="cellIs" dxfId="7484" priority="71607" stopIfTrue="1" operator="lessThan">
      <formula>-0.01</formula>
    </cfRule>
    <cfRule type="cellIs" dxfId="7483" priority="72286" stopIfTrue="1" operator="lessThan">
      <formula>-0.01</formula>
    </cfRule>
    <cfRule type="cellIs" dxfId="7482" priority="73224" stopIfTrue="1" operator="lessThan">
      <formula>-0.01</formula>
    </cfRule>
    <cfRule type="cellIs" dxfId="7481" priority="73225" stopIfTrue="1" operator="greaterThan">
      <formula>0.01</formula>
    </cfRule>
    <cfRule type="cellIs" dxfId="7480" priority="73231" stopIfTrue="1" operator="lessThan">
      <formula>-0.01</formula>
    </cfRule>
    <cfRule type="cellIs" dxfId="7479" priority="72287" stopIfTrue="1" operator="greaterThan">
      <formula>0.01</formula>
    </cfRule>
    <cfRule type="cellIs" dxfId="7478" priority="71355" stopIfTrue="1" operator="lessThan">
      <formula>-0.01</formula>
    </cfRule>
    <cfRule type="cellIs" dxfId="7477" priority="73232" stopIfTrue="1" operator="greaterThan">
      <formula>0.01</formula>
    </cfRule>
    <cfRule type="cellIs" dxfId="7476" priority="73238" stopIfTrue="1" operator="lessThan">
      <formula>-0.01</formula>
    </cfRule>
    <cfRule type="cellIs" dxfId="7475" priority="71356" stopIfTrue="1" operator="greaterThan">
      <formula>0.01</formula>
    </cfRule>
    <cfRule type="cellIs" dxfId="7474" priority="72293" stopIfTrue="1" operator="lessThan">
      <formula>-0.01</formula>
    </cfRule>
    <cfRule type="cellIs" dxfId="7473" priority="72294" stopIfTrue="1" operator="greaterThan">
      <formula>0.01</formula>
    </cfRule>
    <cfRule type="cellIs" dxfId="7472" priority="71608" stopIfTrue="1" operator="greaterThan">
      <formula>0.01</formula>
    </cfRule>
    <cfRule type="cellIs" dxfId="7471" priority="72300" stopIfTrue="1" operator="lessThan">
      <formula>-0.01</formula>
    </cfRule>
    <cfRule type="cellIs" dxfId="7470" priority="72301" stopIfTrue="1" operator="greaterThan">
      <formula>0.01</formula>
    </cfRule>
    <cfRule type="cellIs" dxfId="7469" priority="73239" stopIfTrue="1" operator="greaterThan">
      <formula>0.01</formula>
    </cfRule>
    <cfRule type="cellIs" dxfId="7468" priority="72307" stopIfTrue="1" operator="lessThan">
      <formula>-0.01</formula>
    </cfRule>
    <cfRule type="cellIs" dxfId="7467" priority="72069" stopIfTrue="1" operator="lessThan">
      <formula>-0.01</formula>
    </cfRule>
  </conditionalFormatting>
  <conditionalFormatting sqref="J852:J874">
    <cfRule type="cellIs" dxfId="7466" priority="73749" stopIfTrue="1" operator="lessThan">
      <formula>-0.01</formula>
    </cfRule>
  </conditionalFormatting>
  <conditionalFormatting sqref="K153">
    <cfRule type="cellIs" dxfId="7465" priority="81616" stopIfTrue="1" operator="between">
      <formula>-0.011</formula>
      <formula>0.011</formula>
    </cfRule>
    <cfRule type="cellIs" dxfId="7464" priority="81615" stopIfTrue="1" operator="between">
      <formula>-0.01</formula>
      <formula>-0.021</formula>
    </cfRule>
    <cfRule type="cellIs" dxfId="7463" priority="81614" stopIfTrue="1" operator="between">
      <formula>0.01</formula>
      <formula>0.021</formula>
    </cfRule>
    <cfRule type="cellIs" dxfId="7462" priority="81613" stopIfTrue="1" operator="lessThan">
      <formula>-0.02</formula>
    </cfRule>
    <cfRule type="cellIs" dxfId="7461" priority="81612" stopIfTrue="1" operator="greaterThan">
      <formula>0.02</formula>
    </cfRule>
  </conditionalFormatting>
  <conditionalFormatting sqref="K154">
    <cfRule type="cellIs" dxfId="7460" priority="81598" stopIfTrue="1" operator="greaterThan">
      <formula>0.02</formula>
    </cfRule>
    <cfRule type="cellIs" dxfId="7459" priority="81600" stopIfTrue="1" operator="between">
      <formula>0.01</formula>
      <formula>0.021</formula>
    </cfRule>
    <cfRule type="cellIs" dxfId="7458" priority="81601" stopIfTrue="1" operator="between">
      <formula>-0.01</formula>
      <formula>-0.021</formula>
    </cfRule>
    <cfRule type="cellIs" dxfId="7457" priority="81599" stopIfTrue="1" operator="lessThan">
      <formula>-0.02</formula>
    </cfRule>
    <cfRule type="cellIs" dxfId="7456" priority="81602" stopIfTrue="1" operator="between">
      <formula>-0.011</formula>
      <formula>0.011</formula>
    </cfRule>
  </conditionalFormatting>
  <conditionalFormatting sqref="K208">
    <cfRule type="cellIs" dxfId="7455" priority="5347" stopIfTrue="1" operator="greaterThan">
      <formula>0.02</formula>
    </cfRule>
    <cfRule type="cellIs" dxfId="7454" priority="5351" stopIfTrue="1" operator="between">
      <formula>-0.011</formula>
      <formula>0.011</formula>
    </cfRule>
    <cfRule type="cellIs" dxfId="7453" priority="5348" stopIfTrue="1" operator="lessThan">
      <formula>-0.02</formula>
    </cfRule>
    <cfRule type="cellIs" dxfId="7452" priority="5350" stopIfTrue="1" operator="between">
      <formula>-0.01</formula>
      <formula>-0.021</formula>
    </cfRule>
    <cfRule type="cellIs" dxfId="7451" priority="5349" stopIfTrue="1" operator="between">
      <formula>0.01</formula>
      <formula>0.021</formula>
    </cfRule>
  </conditionalFormatting>
  <conditionalFormatting sqref="K480:K481 K209:K316 K492:K494 K483:K490">
    <cfRule type="cellIs" dxfId="7450" priority="81622" stopIfTrue="1" operator="between">
      <formula>-0.01</formula>
      <formula>-0.021</formula>
    </cfRule>
    <cfRule type="cellIs" dxfId="7449" priority="81623" stopIfTrue="1" operator="between">
      <formula>-0.011</formula>
      <formula>0.011</formula>
    </cfRule>
    <cfRule type="cellIs" dxfId="7448" priority="81620" stopIfTrue="1" operator="lessThan">
      <formula>-0.02</formula>
    </cfRule>
    <cfRule type="cellIs" dxfId="7447" priority="81619" stopIfTrue="1" operator="greaterThan">
      <formula>0.02</formula>
    </cfRule>
    <cfRule type="cellIs" dxfId="7446" priority="81621" stopIfTrue="1" operator="between">
      <formula>0.01</formula>
      <formula>0.021</formula>
    </cfRule>
  </conditionalFormatting>
  <conditionalFormatting sqref="K491">
    <cfRule type="cellIs" dxfId="7445" priority="5340" stopIfTrue="1" operator="greaterThan">
      <formula>0.02</formula>
    </cfRule>
    <cfRule type="cellIs" dxfId="7444" priority="5333" stopIfTrue="1" operator="greaterThan">
      <formula>0.02</formula>
    </cfRule>
    <cfRule type="cellIs" dxfId="7443" priority="5334" stopIfTrue="1" operator="lessThan">
      <formula>-0.02</formula>
    </cfRule>
    <cfRule type="cellIs" dxfId="7442" priority="5335" stopIfTrue="1" operator="between">
      <formula>0.01</formula>
      <formula>0.021</formula>
    </cfRule>
    <cfRule type="cellIs" dxfId="7441" priority="5337" stopIfTrue="1" operator="between">
      <formula>-0.011</formula>
      <formula>0.011</formula>
    </cfRule>
    <cfRule type="cellIs" dxfId="7440" priority="5336" stopIfTrue="1" operator="between">
      <formula>-0.01</formula>
      <formula>-0.021</formula>
    </cfRule>
    <cfRule type="cellIs" dxfId="7439" priority="5344" stopIfTrue="1" operator="between">
      <formula>-0.011</formula>
      <formula>0.011</formula>
    </cfRule>
    <cfRule type="cellIs" dxfId="7438" priority="5343" stopIfTrue="1" operator="between">
      <formula>-0.01</formula>
      <formula>-0.021</formula>
    </cfRule>
    <cfRule type="cellIs" dxfId="7437" priority="5341" stopIfTrue="1" operator="lessThan">
      <formula>-0.02</formula>
    </cfRule>
    <cfRule type="cellIs" dxfId="7436" priority="5342" stopIfTrue="1" operator="between">
      <formula>0.01</formula>
      <formula>0.021</formula>
    </cfRule>
  </conditionalFormatting>
  <conditionalFormatting sqref="K492:K494">
    <cfRule type="cellIs" dxfId="7435" priority="81609" stopIfTrue="1" operator="between">
      <formula>-0.011</formula>
      <formula>0.011</formula>
    </cfRule>
    <cfRule type="cellIs" dxfId="7434" priority="81605" stopIfTrue="1" operator="greaterThan">
      <formula>0.02</formula>
    </cfRule>
    <cfRule type="cellIs" dxfId="7433" priority="81606" stopIfTrue="1" operator="lessThan">
      <formula>-0.02</formula>
    </cfRule>
    <cfRule type="cellIs" dxfId="7432" priority="81607" stopIfTrue="1" operator="between">
      <formula>0.01</formula>
      <formula>0.021</formula>
    </cfRule>
    <cfRule type="cellIs" dxfId="7431" priority="81608" stopIfTrue="1" operator="between">
      <formula>-0.01</formula>
      <formula>-0.021</formula>
    </cfRule>
  </conditionalFormatting>
  <conditionalFormatting sqref="K495">
    <cfRule type="cellIs" dxfId="7430" priority="5323" stopIfTrue="1" operator="between">
      <formula>-0.011</formula>
      <formula>0.011</formula>
    </cfRule>
    <cfRule type="cellIs" dxfId="7429" priority="5326" stopIfTrue="1" operator="greaterThan">
      <formula>0.02</formula>
    </cfRule>
    <cfRule type="cellIs" dxfId="7428" priority="5327" stopIfTrue="1" operator="lessThan">
      <formula>-0.02</formula>
    </cfRule>
    <cfRule type="cellIs" dxfId="7427" priority="5328" stopIfTrue="1" operator="between">
      <formula>0.01</formula>
      <formula>0.021</formula>
    </cfRule>
    <cfRule type="cellIs" dxfId="7426" priority="5329" stopIfTrue="1" operator="between">
      <formula>-0.01</formula>
      <formula>-0.021</formula>
    </cfRule>
    <cfRule type="cellIs" dxfId="7425" priority="5330" stopIfTrue="1" operator="between">
      <formula>-0.011</formula>
      <formula>0.011</formula>
    </cfRule>
    <cfRule type="cellIs" dxfId="7424" priority="5319" stopIfTrue="1" operator="greaterThan">
      <formula>0.02</formula>
    </cfRule>
    <cfRule type="cellIs" dxfId="7423" priority="5320" stopIfTrue="1" operator="lessThan">
      <formula>-0.02</formula>
    </cfRule>
    <cfRule type="cellIs" dxfId="7422" priority="5321" stopIfTrue="1" operator="between">
      <formula>0.01</formula>
      <formula>0.021</formula>
    </cfRule>
    <cfRule type="cellIs" dxfId="7421" priority="5322" stopIfTrue="1" operator="between">
      <formula>-0.01</formula>
      <formula>-0.021</formula>
    </cfRule>
  </conditionalFormatting>
  <conditionalFormatting sqref="K500:K520">
    <cfRule type="cellIs" dxfId="7420" priority="81594" stopIfTrue="1" operator="between">
      <formula>-0.01</formula>
      <formula>-0.021</formula>
    </cfRule>
    <cfRule type="cellIs" dxfId="7419" priority="81595" stopIfTrue="1" operator="between">
      <formula>-0.011</formula>
      <formula>0.011</formula>
    </cfRule>
    <cfRule type="cellIs" dxfId="7418" priority="81592" stopIfTrue="1" operator="lessThan">
      <formula>-0.02</formula>
    </cfRule>
    <cfRule type="cellIs" dxfId="7417" priority="81593" stopIfTrue="1" operator="between">
      <formula>0.01</formula>
      <formula>0.021</formula>
    </cfRule>
    <cfRule type="cellIs" dxfId="7416" priority="81591" stopIfTrue="1" operator="greaterThan">
      <formula>0.02</formula>
    </cfRule>
  </conditionalFormatting>
  <conditionalFormatting sqref="K521 K524">
    <cfRule type="cellIs" dxfId="7415" priority="5316" stopIfTrue="1" operator="between">
      <formula>-0.011</formula>
      <formula>0.011</formula>
    </cfRule>
    <cfRule type="cellIs" dxfId="7414" priority="5315" stopIfTrue="1" operator="between">
      <formula>-0.01</formula>
      <formula>-0.021</formula>
    </cfRule>
    <cfRule type="cellIs" dxfId="7413" priority="5314" stopIfTrue="1" operator="between">
      <formula>0.01</formula>
      <formula>0.021</formula>
    </cfRule>
    <cfRule type="cellIs" dxfId="7412" priority="5313" stopIfTrue="1" operator="lessThan">
      <formula>-0.02</formula>
    </cfRule>
    <cfRule type="cellIs" dxfId="7411" priority="5312" stopIfTrue="1" operator="greaterThan">
      <formula>0.02</formula>
    </cfRule>
  </conditionalFormatting>
  <conditionalFormatting sqref="K522:K523">
    <cfRule type="cellIs" dxfId="7410" priority="7" stopIfTrue="1" operator="lessThan">
      <formula>-0.02</formula>
    </cfRule>
    <cfRule type="cellIs" dxfId="7409" priority="6" stopIfTrue="1" operator="greaterThan">
      <formula>0.02</formula>
    </cfRule>
    <cfRule type="cellIs" dxfId="7408" priority="8" stopIfTrue="1" operator="between">
      <formula>0.01</formula>
      <formula>0.021</formula>
    </cfRule>
    <cfRule type="cellIs" dxfId="7407" priority="9" stopIfTrue="1" operator="between">
      <formula>-0.01</formula>
      <formula>-0.021</formula>
    </cfRule>
    <cfRule type="cellIs" dxfId="7406" priority="10" stopIfTrue="1" operator="between">
      <formula>-0.011</formula>
      <formula>0.011</formula>
    </cfRule>
  </conditionalFormatting>
  <conditionalFormatting sqref="K624:K625">
    <cfRule type="cellIs" dxfId="7405" priority="5305" stopIfTrue="1" operator="greaterThan">
      <formula>0.02</formula>
    </cfRule>
    <cfRule type="cellIs" dxfId="7404" priority="5306" stopIfTrue="1" operator="lessThan">
      <formula>-0.02</formula>
    </cfRule>
    <cfRule type="cellIs" dxfId="7403" priority="5307" stopIfTrue="1" operator="between">
      <formula>0.01</formula>
      <formula>0.021</formula>
    </cfRule>
    <cfRule type="cellIs" dxfId="7402" priority="5308" stopIfTrue="1" operator="between">
      <formula>-0.01</formula>
      <formula>-0.021</formula>
    </cfRule>
    <cfRule type="cellIs" dxfId="7401" priority="5309" stopIfTrue="1" operator="between">
      <formula>-0.011</formula>
      <formula>0.011</formula>
    </cfRule>
  </conditionalFormatting>
  <conditionalFormatting sqref="K835:K838">
    <cfRule type="cellIs" dxfId="7400" priority="12860" stopIfTrue="1" operator="between">
      <formula>0.01</formula>
      <formula>0.021</formula>
    </cfRule>
    <cfRule type="cellIs" dxfId="7399" priority="12861" stopIfTrue="1" operator="between">
      <formula>-0.01</formula>
      <formula>-0.021</formula>
    </cfRule>
    <cfRule type="cellIs" dxfId="7398" priority="12862" stopIfTrue="1" operator="between">
      <formula>-0.011</formula>
      <formula>0.011</formula>
    </cfRule>
    <cfRule type="cellIs" dxfId="7397" priority="12865" stopIfTrue="1" operator="greaterThan">
      <formula>0.02</formula>
    </cfRule>
    <cfRule type="cellIs" dxfId="7396" priority="12866" stopIfTrue="1" operator="lessThan">
      <formula>-0.02</formula>
    </cfRule>
    <cfRule type="cellIs" dxfId="7395" priority="12867" stopIfTrue="1" operator="between">
      <formula>0.01</formula>
      <formula>0.021</formula>
    </cfRule>
    <cfRule type="cellIs" dxfId="7394" priority="12868" stopIfTrue="1" operator="between">
      <formula>-0.01</formula>
      <formula>-0.021</formula>
    </cfRule>
    <cfRule type="cellIs" dxfId="7393" priority="12869" stopIfTrue="1" operator="between">
      <formula>-0.011</formula>
      <formula>0.011</formula>
    </cfRule>
    <cfRule type="cellIs" dxfId="7392" priority="12872" stopIfTrue="1" operator="greaterThan">
      <formula>0.02</formula>
    </cfRule>
    <cfRule type="cellIs" dxfId="7391" priority="12873" stopIfTrue="1" operator="lessThan">
      <formula>-0.02</formula>
    </cfRule>
    <cfRule type="cellIs" dxfId="7390" priority="12874" stopIfTrue="1" operator="between">
      <formula>0.01</formula>
      <formula>0.021</formula>
    </cfRule>
    <cfRule type="cellIs" dxfId="7389" priority="12875" stopIfTrue="1" operator="between">
      <formula>-0.01</formula>
      <formula>-0.021</formula>
    </cfRule>
    <cfRule type="cellIs" dxfId="7388" priority="12876" stopIfTrue="1" operator="between">
      <formula>-0.011</formula>
      <formula>0.011</formula>
    </cfRule>
    <cfRule type="cellIs" dxfId="7387" priority="12879" stopIfTrue="1" operator="greaterThan">
      <formula>0.02</formula>
    </cfRule>
    <cfRule type="cellIs" dxfId="7386" priority="12880" stopIfTrue="1" operator="lessThan">
      <formula>-0.02</formula>
    </cfRule>
    <cfRule type="cellIs" dxfId="7385" priority="12881" stopIfTrue="1" operator="between">
      <formula>0.01</formula>
      <formula>0.021</formula>
    </cfRule>
    <cfRule type="cellIs" dxfId="7384" priority="12882" stopIfTrue="1" operator="between">
      <formula>-0.01</formula>
      <formula>-0.021</formula>
    </cfRule>
    <cfRule type="cellIs" dxfId="7383" priority="12883" stopIfTrue="1" operator="between">
      <formula>-0.011</formula>
      <formula>0.011</formula>
    </cfRule>
    <cfRule type="cellIs" dxfId="7382" priority="12886" stopIfTrue="1" operator="greaterThan">
      <formula>0.02</formula>
    </cfRule>
    <cfRule type="cellIs" dxfId="7381" priority="12887" stopIfTrue="1" operator="lessThan">
      <formula>-0.02</formula>
    </cfRule>
    <cfRule type="cellIs" dxfId="7380" priority="12888" stopIfTrue="1" operator="between">
      <formula>0.01</formula>
      <formula>0.021</formula>
    </cfRule>
    <cfRule type="cellIs" dxfId="7379" priority="12889" stopIfTrue="1" operator="between">
      <formula>-0.01</formula>
      <formula>-0.021</formula>
    </cfRule>
    <cfRule type="cellIs" dxfId="7378" priority="12890" stopIfTrue="1" operator="between">
      <formula>-0.011</formula>
      <formula>0.011</formula>
    </cfRule>
    <cfRule type="cellIs" dxfId="7377" priority="12893" stopIfTrue="1" operator="greaterThan">
      <formula>0.02</formula>
    </cfRule>
    <cfRule type="cellIs" dxfId="7376" priority="12894" stopIfTrue="1" operator="lessThan">
      <formula>-0.02</formula>
    </cfRule>
    <cfRule type="cellIs" dxfId="7375" priority="12895" stopIfTrue="1" operator="between">
      <formula>0.01</formula>
      <formula>0.021</formula>
    </cfRule>
    <cfRule type="cellIs" dxfId="7374" priority="12896" stopIfTrue="1" operator="between">
      <formula>-0.01</formula>
      <formula>-0.021</formula>
    </cfRule>
    <cfRule type="cellIs" dxfId="7373" priority="12897" stopIfTrue="1" operator="between">
      <formula>-0.011</formula>
      <formula>0.011</formula>
    </cfRule>
    <cfRule type="cellIs" dxfId="7372" priority="12900" stopIfTrue="1" operator="greaterThan">
      <formula>0.02</formula>
    </cfRule>
    <cfRule type="cellIs" dxfId="7371" priority="12901" stopIfTrue="1" operator="lessThan">
      <formula>-0.02</formula>
    </cfRule>
    <cfRule type="cellIs" dxfId="7370" priority="12902" stopIfTrue="1" operator="between">
      <formula>0.01</formula>
      <formula>0.021</formula>
    </cfRule>
    <cfRule type="cellIs" dxfId="7369" priority="12903" stopIfTrue="1" operator="between">
      <formula>-0.01</formula>
      <formula>-0.021</formula>
    </cfRule>
    <cfRule type="cellIs" dxfId="7368" priority="12904" stopIfTrue="1" operator="between">
      <formula>-0.011</formula>
      <formula>0.011</formula>
    </cfRule>
    <cfRule type="cellIs" dxfId="7367" priority="12907" stopIfTrue="1" operator="greaterThan">
      <formula>0.02</formula>
    </cfRule>
    <cfRule type="cellIs" dxfId="7366" priority="12908" stopIfTrue="1" operator="lessThan">
      <formula>-0.02</formula>
    </cfRule>
    <cfRule type="cellIs" dxfId="7365" priority="12909" stopIfTrue="1" operator="between">
      <formula>0.01</formula>
      <formula>0.021</formula>
    </cfRule>
    <cfRule type="cellIs" dxfId="7364" priority="12910" stopIfTrue="1" operator="between">
      <formula>-0.01</formula>
      <formula>-0.021</formula>
    </cfRule>
    <cfRule type="cellIs" dxfId="7363" priority="12911" stopIfTrue="1" operator="between">
      <formula>-0.011</formula>
      <formula>0.011</formula>
    </cfRule>
    <cfRule type="cellIs" dxfId="7362" priority="12914" stopIfTrue="1" operator="greaterThan">
      <formula>0.02</formula>
    </cfRule>
    <cfRule type="cellIs" dxfId="7361" priority="12915" stopIfTrue="1" operator="lessThan">
      <formula>-0.02</formula>
    </cfRule>
    <cfRule type="cellIs" dxfId="7360" priority="12916" stopIfTrue="1" operator="between">
      <formula>0.01</formula>
      <formula>0.021</formula>
    </cfRule>
    <cfRule type="cellIs" dxfId="7359" priority="12917" stopIfTrue="1" operator="between">
      <formula>-0.01</formula>
      <formula>-0.021</formula>
    </cfRule>
    <cfRule type="cellIs" dxfId="7358" priority="12918" stopIfTrue="1" operator="between">
      <formula>-0.011</formula>
      <formula>0.011</formula>
    </cfRule>
    <cfRule type="cellIs" dxfId="7357" priority="12921" stopIfTrue="1" operator="greaterThan">
      <formula>0.02</formula>
    </cfRule>
    <cfRule type="cellIs" dxfId="7356" priority="12922" stopIfTrue="1" operator="lessThan">
      <formula>-0.02</formula>
    </cfRule>
    <cfRule type="cellIs" dxfId="7355" priority="12923" stopIfTrue="1" operator="between">
      <formula>0.01</formula>
      <formula>0.021</formula>
    </cfRule>
    <cfRule type="cellIs" dxfId="7354" priority="12924" stopIfTrue="1" operator="between">
      <formula>-0.01</formula>
      <formula>-0.021</formula>
    </cfRule>
    <cfRule type="cellIs" dxfId="7353" priority="12925" stopIfTrue="1" operator="between">
      <formula>-0.011</formula>
      <formula>0.011</formula>
    </cfRule>
    <cfRule type="cellIs" dxfId="7352" priority="12928" stopIfTrue="1" operator="greaterThan">
      <formula>0.02</formula>
    </cfRule>
    <cfRule type="cellIs" dxfId="7351" priority="12929" stopIfTrue="1" operator="lessThan">
      <formula>-0.02</formula>
    </cfRule>
    <cfRule type="cellIs" dxfId="7350" priority="12930" stopIfTrue="1" operator="between">
      <formula>0.01</formula>
      <formula>0.021</formula>
    </cfRule>
    <cfRule type="cellIs" dxfId="7349" priority="12931" stopIfTrue="1" operator="between">
      <formula>-0.01</formula>
      <formula>-0.021</formula>
    </cfRule>
    <cfRule type="cellIs" dxfId="7348" priority="12932" stopIfTrue="1" operator="between">
      <formula>-0.011</formula>
      <formula>0.011</formula>
    </cfRule>
    <cfRule type="cellIs" dxfId="7347" priority="12935" stopIfTrue="1" operator="greaterThan">
      <formula>0.02</formula>
    </cfRule>
    <cfRule type="cellIs" dxfId="7346" priority="12936" stopIfTrue="1" operator="lessThan">
      <formula>-0.02</formula>
    </cfRule>
    <cfRule type="cellIs" dxfId="7345" priority="12937" stopIfTrue="1" operator="between">
      <formula>0.01</formula>
      <formula>0.021</formula>
    </cfRule>
    <cfRule type="cellIs" dxfId="7344" priority="12938" stopIfTrue="1" operator="between">
      <formula>-0.01</formula>
      <formula>-0.021</formula>
    </cfRule>
    <cfRule type="cellIs" dxfId="7343" priority="12939" stopIfTrue="1" operator="between">
      <formula>-0.011</formula>
      <formula>0.011</formula>
    </cfRule>
    <cfRule type="cellIs" dxfId="7342" priority="12942" stopIfTrue="1" operator="greaterThan">
      <formula>0.02</formula>
    </cfRule>
    <cfRule type="cellIs" dxfId="7341" priority="12943" stopIfTrue="1" operator="lessThan">
      <formula>-0.02</formula>
    </cfRule>
    <cfRule type="cellIs" dxfId="7340" priority="12944" stopIfTrue="1" operator="between">
      <formula>0.01</formula>
      <formula>0.021</formula>
    </cfRule>
    <cfRule type="cellIs" dxfId="7339" priority="12945" stopIfTrue="1" operator="between">
      <formula>-0.01</formula>
      <formula>-0.021</formula>
    </cfRule>
    <cfRule type="cellIs" dxfId="7338" priority="12946" stopIfTrue="1" operator="between">
      <formula>-0.011</formula>
      <formula>0.011</formula>
    </cfRule>
    <cfRule type="cellIs" dxfId="7337" priority="12949" stopIfTrue="1" operator="greaterThan">
      <formula>0.02</formula>
    </cfRule>
    <cfRule type="cellIs" dxfId="7336" priority="12950" stopIfTrue="1" operator="lessThan">
      <formula>-0.02</formula>
    </cfRule>
    <cfRule type="cellIs" dxfId="7335" priority="12951" stopIfTrue="1" operator="between">
      <formula>0.01</formula>
      <formula>0.021</formula>
    </cfRule>
    <cfRule type="cellIs" dxfId="7334" priority="12952" stopIfTrue="1" operator="between">
      <formula>-0.01</formula>
      <formula>-0.021</formula>
    </cfRule>
    <cfRule type="cellIs" dxfId="7333" priority="12953" stopIfTrue="1" operator="between">
      <formula>-0.011</formula>
      <formula>0.011</formula>
    </cfRule>
    <cfRule type="cellIs" dxfId="7332" priority="12956" stopIfTrue="1" operator="greaterThan">
      <formula>0.02</formula>
    </cfRule>
    <cfRule type="cellIs" dxfId="7331" priority="12957" stopIfTrue="1" operator="lessThan">
      <formula>-0.02</formula>
    </cfRule>
    <cfRule type="cellIs" dxfId="7330" priority="12958" stopIfTrue="1" operator="between">
      <formula>0.01</formula>
      <formula>0.021</formula>
    </cfRule>
    <cfRule type="cellIs" dxfId="7329" priority="12959" stopIfTrue="1" operator="between">
      <formula>-0.01</formula>
      <formula>-0.021</formula>
    </cfRule>
    <cfRule type="cellIs" dxfId="7328" priority="12960" stopIfTrue="1" operator="between">
      <formula>-0.011</formula>
      <formula>0.011</formula>
    </cfRule>
    <cfRule type="cellIs" dxfId="7327" priority="12963" stopIfTrue="1" operator="greaterThan">
      <formula>0.02</formula>
    </cfRule>
    <cfRule type="cellIs" dxfId="7326" priority="12964" stopIfTrue="1" operator="lessThan">
      <formula>-0.02</formula>
    </cfRule>
    <cfRule type="cellIs" dxfId="7325" priority="12965" stopIfTrue="1" operator="between">
      <formula>0.01</formula>
      <formula>0.021</formula>
    </cfRule>
    <cfRule type="cellIs" dxfId="7324" priority="12966" stopIfTrue="1" operator="between">
      <formula>-0.01</formula>
      <formula>-0.021</formula>
    </cfRule>
    <cfRule type="cellIs" dxfId="7323" priority="12967" stopIfTrue="1" operator="between">
      <formula>-0.011</formula>
      <formula>0.011</formula>
    </cfRule>
    <cfRule type="cellIs" dxfId="7322" priority="12970" stopIfTrue="1" operator="greaterThan">
      <formula>0.02</formula>
    </cfRule>
    <cfRule type="cellIs" dxfId="7321" priority="12971" stopIfTrue="1" operator="lessThan">
      <formula>-0.02</formula>
    </cfRule>
    <cfRule type="cellIs" dxfId="7320" priority="12972" stopIfTrue="1" operator="between">
      <formula>0.01</formula>
      <formula>0.021</formula>
    </cfRule>
    <cfRule type="cellIs" dxfId="7319" priority="12973" stopIfTrue="1" operator="between">
      <formula>-0.01</formula>
      <formula>-0.021</formula>
    </cfRule>
    <cfRule type="cellIs" dxfId="7318" priority="12974" stopIfTrue="1" operator="between">
      <formula>-0.011</formula>
      <formula>0.011</formula>
    </cfRule>
    <cfRule type="cellIs" dxfId="7317" priority="12977" stopIfTrue="1" operator="greaterThan">
      <formula>0.02</formula>
    </cfRule>
    <cfRule type="cellIs" dxfId="7316" priority="12978" stopIfTrue="1" operator="lessThan">
      <formula>-0.02</formula>
    </cfRule>
    <cfRule type="cellIs" dxfId="7315" priority="12979" stopIfTrue="1" operator="between">
      <formula>0.01</formula>
      <formula>0.021</formula>
    </cfRule>
    <cfRule type="cellIs" dxfId="7314" priority="12980" stopIfTrue="1" operator="between">
      <formula>-0.01</formula>
      <formula>-0.021</formula>
    </cfRule>
    <cfRule type="cellIs" dxfId="7313" priority="12981" stopIfTrue="1" operator="between">
      <formula>-0.011</formula>
      <formula>0.011</formula>
    </cfRule>
    <cfRule type="cellIs" dxfId="7312" priority="12984" stopIfTrue="1" operator="greaterThan">
      <formula>0.02</formula>
    </cfRule>
    <cfRule type="cellIs" dxfId="7311" priority="12985" stopIfTrue="1" operator="lessThan">
      <formula>-0.02</formula>
    </cfRule>
    <cfRule type="cellIs" dxfId="7310" priority="12986" stopIfTrue="1" operator="between">
      <formula>0.01</formula>
      <formula>0.021</formula>
    </cfRule>
    <cfRule type="cellIs" dxfId="7309" priority="12987" stopIfTrue="1" operator="between">
      <formula>-0.01</formula>
      <formula>-0.021</formula>
    </cfRule>
    <cfRule type="cellIs" dxfId="7308" priority="12988" stopIfTrue="1" operator="between">
      <formula>-0.011</formula>
      <formula>0.011</formula>
    </cfRule>
    <cfRule type="cellIs" dxfId="7307" priority="12991" stopIfTrue="1" operator="greaterThan">
      <formula>0.02</formula>
    </cfRule>
    <cfRule type="cellIs" dxfId="7306" priority="12992" stopIfTrue="1" operator="lessThan">
      <formula>-0.02</formula>
    </cfRule>
    <cfRule type="cellIs" dxfId="7305" priority="12993" stopIfTrue="1" operator="between">
      <formula>0.01</formula>
      <formula>0.021</formula>
    </cfRule>
    <cfRule type="cellIs" dxfId="7304" priority="12994" stopIfTrue="1" operator="between">
      <formula>-0.01</formula>
      <formula>-0.021</formula>
    </cfRule>
    <cfRule type="cellIs" dxfId="7303" priority="12995" stopIfTrue="1" operator="between">
      <formula>-0.011</formula>
      <formula>0.011</formula>
    </cfRule>
    <cfRule type="cellIs" dxfId="7302" priority="12998" stopIfTrue="1" operator="greaterThan">
      <formula>0.02</formula>
    </cfRule>
    <cfRule type="cellIs" dxfId="7301" priority="12999" stopIfTrue="1" operator="lessThan">
      <formula>-0.02</formula>
    </cfRule>
    <cfRule type="cellIs" dxfId="7300" priority="13000" stopIfTrue="1" operator="between">
      <formula>0.01</formula>
      <formula>0.021</formula>
    </cfRule>
    <cfRule type="cellIs" dxfId="7299" priority="13001" stopIfTrue="1" operator="between">
      <formula>-0.01</formula>
      <formula>-0.021</formula>
    </cfRule>
    <cfRule type="cellIs" dxfId="7298" priority="13002" stopIfTrue="1" operator="between">
      <formula>-0.011</formula>
      <formula>0.011</formula>
    </cfRule>
    <cfRule type="cellIs" dxfId="7297" priority="13005" stopIfTrue="1" operator="greaterThan">
      <formula>0.02</formula>
    </cfRule>
    <cfRule type="cellIs" dxfId="7296" priority="13006" stopIfTrue="1" operator="lessThan">
      <formula>-0.02</formula>
    </cfRule>
    <cfRule type="cellIs" dxfId="7295" priority="13007" stopIfTrue="1" operator="between">
      <formula>0.01</formula>
      <formula>0.021</formula>
    </cfRule>
    <cfRule type="cellIs" dxfId="7294" priority="13008" stopIfTrue="1" operator="between">
      <formula>-0.01</formula>
      <formula>-0.021</formula>
    </cfRule>
    <cfRule type="cellIs" dxfId="7293" priority="13009" stopIfTrue="1" operator="between">
      <formula>-0.011</formula>
      <formula>0.011</formula>
    </cfRule>
    <cfRule type="cellIs" dxfId="7292" priority="13012" stopIfTrue="1" operator="greaterThan">
      <formula>0.02</formula>
    </cfRule>
    <cfRule type="cellIs" dxfId="7291" priority="13013" stopIfTrue="1" operator="lessThan">
      <formula>-0.02</formula>
    </cfRule>
    <cfRule type="cellIs" dxfId="7290" priority="13014" stopIfTrue="1" operator="between">
      <formula>0.01</formula>
      <formula>0.021</formula>
    </cfRule>
    <cfRule type="cellIs" dxfId="7289" priority="13015" stopIfTrue="1" operator="between">
      <formula>-0.01</formula>
      <formula>-0.021</formula>
    </cfRule>
    <cfRule type="cellIs" dxfId="7288" priority="13016" stopIfTrue="1" operator="between">
      <formula>-0.011</formula>
      <formula>0.011</formula>
    </cfRule>
    <cfRule type="cellIs" dxfId="7287" priority="13019" stopIfTrue="1" operator="greaterThan">
      <formula>0.02</formula>
    </cfRule>
    <cfRule type="cellIs" dxfId="7286" priority="13020" stopIfTrue="1" operator="lessThan">
      <formula>-0.02</formula>
    </cfRule>
    <cfRule type="cellIs" dxfId="7285" priority="13021" stopIfTrue="1" operator="between">
      <formula>0.01</formula>
      <formula>0.021</formula>
    </cfRule>
    <cfRule type="cellIs" dxfId="7284" priority="13022" stopIfTrue="1" operator="between">
      <formula>-0.01</formula>
      <formula>-0.021</formula>
    </cfRule>
    <cfRule type="cellIs" dxfId="7283" priority="13023" stopIfTrue="1" operator="between">
      <formula>-0.011</formula>
      <formula>0.011</formula>
    </cfRule>
    <cfRule type="cellIs" dxfId="7282" priority="13026" stopIfTrue="1" operator="greaterThan">
      <formula>0.02</formula>
    </cfRule>
    <cfRule type="cellIs" dxfId="7281" priority="13027" stopIfTrue="1" operator="lessThan">
      <formula>-0.02</formula>
    </cfRule>
    <cfRule type="cellIs" dxfId="7280" priority="13028" stopIfTrue="1" operator="between">
      <formula>0.01</formula>
      <formula>0.021</formula>
    </cfRule>
    <cfRule type="cellIs" dxfId="7279" priority="13029" stopIfTrue="1" operator="between">
      <formula>-0.01</formula>
      <formula>-0.021</formula>
    </cfRule>
    <cfRule type="cellIs" dxfId="7278" priority="13030" stopIfTrue="1" operator="between">
      <formula>-0.011</formula>
      <formula>0.011</formula>
    </cfRule>
    <cfRule type="cellIs" dxfId="7277" priority="13033" stopIfTrue="1" operator="greaterThan">
      <formula>0.02</formula>
    </cfRule>
    <cfRule type="cellIs" dxfId="7276" priority="13034" stopIfTrue="1" operator="lessThan">
      <formula>-0.02</formula>
    </cfRule>
    <cfRule type="cellIs" dxfId="7275" priority="13035" stopIfTrue="1" operator="between">
      <formula>0.01</formula>
      <formula>0.021</formula>
    </cfRule>
    <cfRule type="cellIs" dxfId="7274" priority="13036" stopIfTrue="1" operator="between">
      <formula>-0.01</formula>
      <formula>-0.021</formula>
    </cfRule>
    <cfRule type="cellIs" dxfId="7273" priority="13037" stopIfTrue="1" operator="between">
      <formula>-0.011</formula>
      <formula>0.011</formula>
    </cfRule>
    <cfRule type="cellIs" dxfId="7272" priority="13040" stopIfTrue="1" operator="greaterThan">
      <formula>0.02</formula>
    </cfRule>
    <cfRule type="cellIs" dxfId="7271" priority="13041" stopIfTrue="1" operator="lessThan">
      <formula>-0.02</formula>
    </cfRule>
    <cfRule type="cellIs" dxfId="7270" priority="13042" stopIfTrue="1" operator="between">
      <formula>0.01</formula>
      <formula>0.021</formula>
    </cfRule>
    <cfRule type="cellIs" dxfId="7269" priority="13043" stopIfTrue="1" operator="between">
      <formula>-0.01</formula>
      <formula>-0.021</formula>
    </cfRule>
    <cfRule type="cellIs" dxfId="7268" priority="13044" stopIfTrue="1" operator="between">
      <formula>-0.011</formula>
      <formula>0.011</formula>
    </cfRule>
    <cfRule type="cellIs" dxfId="7267" priority="13047" stopIfTrue="1" operator="greaterThan">
      <formula>0.02</formula>
    </cfRule>
    <cfRule type="cellIs" dxfId="7266" priority="13048" stopIfTrue="1" operator="lessThan">
      <formula>-0.02</formula>
    </cfRule>
    <cfRule type="cellIs" dxfId="7265" priority="13049" stopIfTrue="1" operator="between">
      <formula>0.01</formula>
      <formula>0.021</formula>
    </cfRule>
    <cfRule type="cellIs" dxfId="7264" priority="13050" stopIfTrue="1" operator="between">
      <formula>-0.01</formula>
      <formula>-0.021</formula>
    </cfRule>
    <cfRule type="cellIs" dxfId="7263" priority="13051" stopIfTrue="1" operator="between">
      <formula>-0.011</formula>
      <formula>0.011</formula>
    </cfRule>
    <cfRule type="cellIs" dxfId="7262" priority="13054" stopIfTrue="1" operator="greaterThan">
      <formula>0.02</formula>
    </cfRule>
    <cfRule type="cellIs" dxfId="7261" priority="13055" stopIfTrue="1" operator="lessThan">
      <formula>-0.02</formula>
    </cfRule>
    <cfRule type="cellIs" dxfId="7260" priority="13056" stopIfTrue="1" operator="between">
      <formula>0.01</formula>
      <formula>0.021</formula>
    </cfRule>
    <cfRule type="cellIs" dxfId="7259" priority="13057" stopIfTrue="1" operator="between">
      <formula>-0.01</formula>
      <formula>-0.021</formula>
    </cfRule>
    <cfRule type="cellIs" dxfId="7258" priority="13058" stopIfTrue="1" operator="between">
      <formula>-0.011</formula>
      <formula>0.011</formula>
    </cfRule>
    <cfRule type="cellIs" dxfId="7257" priority="13061" stopIfTrue="1" operator="greaterThan">
      <formula>0.02</formula>
    </cfRule>
    <cfRule type="cellIs" dxfId="7256" priority="13062" stopIfTrue="1" operator="lessThan">
      <formula>-0.02</formula>
    </cfRule>
    <cfRule type="cellIs" dxfId="7255" priority="13063" stopIfTrue="1" operator="between">
      <formula>0.01</formula>
      <formula>0.021</formula>
    </cfRule>
    <cfRule type="cellIs" dxfId="7254" priority="13064" stopIfTrue="1" operator="between">
      <formula>-0.01</formula>
      <formula>-0.021</formula>
    </cfRule>
    <cfRule type="cellIs" dxfId="7253" priority="13065" stopIfTrue="1" operator="between">
      <formula>-0.011</formula>
      <formula>0.011</formula>
    </cfRule>
    <cfRule type="cellIs" dxfId="7252" priority="13068" stopIfTrue="1" operator="greaterThan">
      <formula>0.02</formula>
    </cfRule>
    <cfRule type="cellIs" dxfId="7251" priority="13069" stopIfTrue="1" operator="lessThan">
      <formula>-0.02</formula>
    </cfRule>
    <cfRule type="cellIs" dxfId="7250" priority="13070" stopIfTrue="1" operator="between">
      <formula>0.01</formula>
      <formula>0.021</formula>
    </cfRule>
    <cfRule type="cellIs" dxfId="7249" priority="13071" stopIfTrue="1" operator="between">
      <formula>-0.01</formula>
      <formula>-0.021</formula>
    </cfRule>
    <cfRule type="cellIs" dxfId="7248" priority="13072" stopIfTrue="1" operator="between">
      <formula>-0.011</formula>
      <formula>0.011</formula>
    </cfRule>
    <cfRule type="cellIs" dxfId="7247" priority="13075" stopIfTrue="1" operator="greaterThan">
      <formula>0.02</formula>
    </cfRule>
    <cfRule type="cellIs" dxfId="7246" priority="13076" stopIfTrue="1" operator="lessThan">
      <formula>-0.02</formula>
    </cfRule>
    <cfRule type="cellIs" dxfId="7245" priority="13077" stopIfTrue="1" operator="between">
      <formula>0.01</formula>
      <formula>0.021</formula>
    </cfRule>
    <cfRule type="cellIs" dxfId="7244" priority="13078" stopIfTrue="1" operator="between">
      <formula>-0.01</formula>
      <formula>-0.021</formula>
    </cfRule>
    <cfRule type="cellIs" dxfId="7243" priority="13079" stopIfTrue="1" operator="between">
      <formula>-0.011</formula>
      <formula>0.011</formula>
    </cfRule>
    <cfRule type="cellIs" dxfId="7242" priority="13082" stopIfTrue="1" operator="greaterThan">
      <formula>0.02</formula>
    </cfRule>
    <cfRule type="cellIs" dxfId="7241" priority="13083" stopIfTrue="1" operator="lessThan">
      <formula>-0.02</formula>
    </cfRule>
    <cfRule type="cellIs" dxfId="7240" priority="13084" stopIfTrue="1" operator="between">
      <formula>0.01</formula>
      <formula>0.021</formula>
    </cfRule>
    <cfRule type="cellIs" dxfId="7239" priority="13085" stopIfTrue="1" operator="between">
      <formula>-0.01</formula>
      <formula>-0.021</formula>
    </cfRule>
    <cfRule type="cellIs" dxfId="7238" priority="13086" stopIfTrue="1" operator="between">
      <formula>-0.011</formula>
      <formula>0.011</formula>
    </cfRule>
    <cfRule type="cellIs" dxfId="7237" priority="13089" stopIfTrue="1" operator="greaterThan">
      <formula>0.02</formula>
    </cfRule>
    <cfRule type="cellIs" dxfId="7236" priority="13090" stopIfTrue="1" operator="lessThan">
      <formula>-0.02</formula>
    </cfRule>
    <cfRule type="cellIs" dxfId="7235" priority="13091" stopIfTrue="1" operator="between">
      <formula>0.01</formula>
      <formula>0.021</formula>
    </cfRule>
    <cfRule type="cellIs" dxfId="7234" priority="13092" stopIfTrue="1" operator="between">
      <formula>-0.01</formula>
      <formula>-0.021</formula>
    </cfRule>
    <cfRule type="cellIs" dxfId="7233" priority="13093" stopIfTrue="1" operator="between">
      <formula>-0.011</formula>
      <formula>0.011</formula>
    </cfRule>
    <cfRule type="cellIs" dxfId="7232" priority="13096" stopIfTrue="1" operator="greaterThan">
      <formula>0.02</formula>
    </cfRule>
    <cfRule type="cellIs" dxfId="7231" priority="13097" stopIfTrue="1" operator="lessThan">
      <formula>-0.02</formula>
    </cfRule>
    <cfRule type="cellIs" dxfId="7230" priority="13098" stopIfTrue="1" operator="between">
      <formula>0.01</formula>
      <formula>0.021</formula>
    </cfRule>
    <cfRule type="cellIs" dxfId="7229" priority="13099" stopIfTrue="1" operator="between">
      <formula>-0.01</formula>
      <formula>-0.021</formula>
    </cfRule>
    <cfRule type="cellIs" dxfId="7228" priority="13100" stopIfTrue="1" operator="between">
      <formula>-0.011</formula>
      <formula>0.011</formula>
    </cfRule>
    <cfRule type="cellIs" dxfId="7227" priority="13103" stopIfTrue="1" operator="greaterThan">
      <formula>0.02</formula>
    </cfRule>
    <cfRule type="cellIs" dxfId="7226" priority="13104" stopIfTrue="1" operator="lessThan">
      <formula>-0.02</formula>
    </cfRule>
    <cfRule type="cellIs" dxfId="7225" priority="13105" stopIfTrue="1" operator="between">
      <formula>0.01</formula>
      <formula>0.021</formula>
    </cfRule>
    <cfRule type="cellIs" dxfId="7224" priority="13106" stopIfTrue="1" operator="between">
      <formula>-0.01</formula>
      <formula>-0.021</formula>
    </cfRule>
    <cfRule type="cellIs" dxfId="7223" priority="13107" stopIfTrue="1" operator="between">
      <formula>-0.011</formula>
      <formula>0.011</formula>
    </cfRule>
    <cfRule type="cellIs" dxfId="7222" priority="13110" stopIfTrue="1" operator="greaterThan">
      <formula>0.02</formula>
    </cfRule>
    <cfRule type="cellIs" dxfId="7221" priority="13111" stopIfTrue="1" operator="lessThan">
      <formula>-0.02</formula>
    </cfRule>
    <cfRule type="cellIs" dxfId="7220" priority="13112" stopIfTrue="1" operator="between">
      <formula>0.01</formula>
      <formula>0.021</formula>
    </cfRule>
    <cfRule type="cellIs" dxfId="7219" priority="13113" stopIfTrue="1" operator="between">
      <formula>-0.01</formula>
      <formula>-0.021</formula>
    </cfRule>
    <cfRule type="cellIs" dxfId="7218" priority="13114" stopIfTrue="1" operator="between">
      <formula>-0.011</formula>
      <formula>0.011</formula>
    </cfRule>
    <cfRule type="cellIs" dxfId="7217" priority="13117" stopIfTrue="1" operator="greaterThan">
      <formula>0.02</formula>
    </cfRule>
    <cfRule type="cellIs" dxfId="7216" priority="13118" stopIfTrue="1" operator="lessThan">
      <formula>-0.02</formula>
    </cfRule>
    <cfRule type="cellIs" dxfId="7215" priority="13119" stopIfTrue="1" operator="between">
      <formula>0.01</formula>
      <formula>0.021</formula>
    </cfRule>
    <cfRule type="cellIs" dxfId="7214" priority="13120" stopIfTrue="1" operator="between">
      <formula>-0.01</formula>
      <formula>-0.021</formula>
    </cfRule>
    <cfRule type="cellIs" dxfId="7213" priority="13121" stopIfTrue="1" operator="between">
      <formula>-0.011</formula>
      <formula>0.011</formula>
    </cfRule>
    <cfRule type="cellIs" dxfId="7212" priority="13124" stopIfTrue="1" operator="greaterThan">
      <formula>0.02</formula>
    </cfRule>
    <cfRule type="cellIs" dxfId="7211" priority="13125" stopIfTrue="1" operator="lessThan">
      <formula>-0.02</formula>
    </cfRule>
    <cfRule type="cellIs" dxfId="7210" priority="13126" stopIfTrue="1" operator="between">
      <formula>0.01</formula>
      <formula>0.021</formula>
    </cfRule>
    <cfRule type="cellIs" dxfId="7209" priority="13127" stopIfTrue="1" operator="between">
      <formula>-0.01</formula>
      <formula>-0.021</formula>
    </cfRule>
    <cfRule type="cellIs" dxfId="7208" priority="13128" stopIfTrue="1" operator="between">
      <formula>-0.011</formula>
      <formula>0.011</formula>
    </cfRule>
    <cfRule type="cellIs" dxfId="7207" priority="13131" stopIfTrue="1" operator="greaterThan">
      <formula>0.02</formula>
    </cfRule>
    <cfRule type="cellIs" dxfId="7206" priority="13132" stopIfTrue="1" operator="lessThan">
      <formula>-0.02</formula>
    </cfRule>
    <cfRule type="cellIs" dxfId="7205" priority="13134" stopIfTrue="1" operator="between">
      <formula>-0.01</formula>
      <formula>-0.021</formula>
    </cfRule>
    <cfRule type="cellIs" dxfId="7204" priority="13135" stopIfTrue="1" operator="between">
      <formula>-0.011</formula>
      <formula>0.011</formula>
    </cfRule>
    <cfRule type="cellIs" dxfId="7203" priority="13138" stopIfTrue="1" operator="greaterThan">
      <formula>0.02</formula>
    </cfRule>
    <cfRule type="cellIs" dxfId="7202" priority="13139" stopIfTrue="1" operator="lessThan">
      <formula>-0.02</formula>
    </cfRule>
    <cfRule type="cellIs" dxfId="7201" priority="13140" stopIfTrue="1" operator="between">
      <formula>0.01</formula>
      <formula>0.021</formula>
    </cfRule>
    <cfRule type="cellIs" dxfId="7200" priority="13141" stopIfTrue="1" operator="between">
      <formula>-0.01</formula>
      <formula>-0.021</formula>
    </cfRule>
    <cfRule type="cellIs" dxfId="7199" priority="13142" stopIfTrue="1" operator="between">
      <formula>-0.011</formula>
      <formula>0.011</formula>
    </cfRule>
    <cfRule type="cellIs" dxfId="7198" priority="13145" stopIfTrue="1" operator="greaterThan">
      <formula>0.02</formula>
    </cfRule>
    <cfRule type="cellIs" dxfId="7197" priority="13146" stopIfTrue="1" operator="lessThan">
      <formula>-0.02</formula>
    </cfRule>
    <cfRule type="cellIs" dxfId="7196" priority="13147" stopIfTrue="1" operator="between">
      <formula>0.01</formula>
      <formula>0.021</formula>
    </cfRule>
    <cfRule type="cellIs" dxfId="7195" priority="13148" stopIfTrue="1" operator="between">
      <formula>-0.01</formula>
      <formula>-0.021</formula>
    </cfRule>
    <cfRule type="cellIs" dxfId="7194" priority="13149" stopIfTrue="1" operator="between">
      <formula>-0.011</formula>
      <formula>0.011</formula>
    </cfRule>
    <cfRule type="cellIs" dxfId="7193" priority="13152" stopIfTrue="1" operator="greaterThan">
      <formula>0.02</formula>
    </cfRule>
    <cfRule type="cellIs" dxfId="7192" priority="13153" stopIfTrue="1" operator="lessThan">
      <formula>-0.02</formula>
    </cfRule>
    <cfRule type="cellIs" dxfId="7191" priority="13154" stopIfTrue="1" operator="between">
      <formula>0.01</formula>
      <formula>0.021</formula>
    </cfRule>
    <cfRule type="cellIs" dxfId="7190" priority="13155" stopIfTrue="1" operator="between">
      <formula>-0.01</formula>
      <formula>-0.021</formula>
    </cfRule>
    <cfRule type="cellIs" dxfId="7189" priority="13156" stopIfTrue="1" operator="between">
      <formula>-0.011</formula>
      <formula>0.011</formula>
    </cfRule>
    <cfRule type="cellIs" dxfId="7188" priority="13159" stopIfTrue="1" operator="greaterThan">
      <formula>0.02</formula>
    </cfRule>
    <cfRule type="cellIs" dxfId="7187" priority="13160" stopIfTrue="1" operator="lessThan">
      <formula>-0.02</formula>
    </cfRule>
    <cfRule type="cellIs" dxfId="7186" priority="13161" stopIfTrue="1" operator="between">
      <formula>0.01</formula>
      <formula>0.021</formula>
    </cfRule>
    <cfRule type="cellIs" dxfId="7185" priority="13162" stopIfTrue="1" operator="between">
      <formula>-0.01</formula>
      <formula>-0.021</formula>
    </cfRule>
    <cfRule type="cellIs" dxfId="7184" priority="13163" stopIfTrue="1" operator="between">
      <formula>-0.011</formula>
      <formula>0.011</formula>
    </cfRule>
    <cfRule type="cellIs" dxfId="7183" priority="13166" stopIfTrue="1" operator="greaterThan">
      <formula>0.02</formula>
    </cfRule>
    <cfRule type="cellIs" dxfId="7182" priority="13167" stopIfTrue="1" operator="lessThan">
      <formula>-0.02</formula>
    </cfRule>
    <cfRule type="cellIs" dxfId="7181" priority="13168" stopIfTrue="1" operator="between">
      <formula>0.01</formula>
      <formula>0.021</formula>
    </cfRule>
    <cfRule type="cellIs" dxfId="7180" priority="13169" stopIfTrue="1" operator="between">
      <formula>-0.01</formula>
      <formula>-0.021</formula>
    </cfRule>
    <cfRule type="cellIs" dxfId="7179" priority="13170" stopIfTrue="1" operator="between">
      <formula>-0.011</formula>
      <formula>0.011</formula>
    </cfRule>
    <cfRule type="cellIs" dxfId="7178" priority="13173" stopIfTrue="1" operator="greaterThan">
      <formula>0.02</formula>
    </cfRule>
    <cfRule type="cellIs" dxfId="7177" priority="13174" stopIfTrue="1" operator="lessThan">
      <formula>-0.02</formula>
    </cfRule>
    <cfRule type="cellIs" dxfId="7176" priority="13175" stopIfTrue="1" operator="between">
      <formula>0.01</formula>
      <formula>0.021</formula>
    </cfRule>
    <cfRule type="cellIs" dxfId="7175" priority="13176" stopIfTrue="1" operator="between">
      <formula>-0.01</formula>
      <formula>-0.021</formula>
    </cfRule>
    <cfRule type="cellIs" dxfId="7174" priority="13177" stopIfTrue="1" operator="between">
      <formula>-0.011</formula>
      <formula>0.011</formula>
    </cfRule>
    <cfRule type="cellIs" dxfId="7173" priority="13180" stopIfTrue="1" operator="greaterThan">
      <formula>0.02</formula>
    </cfRule>
    <cfRule type="cellIs" dxfId="7172" priority="13181" stopIfTrue="1" operator="lessThan">
      <formula>-0.02</formula>
    </cfRule>
    <cfRule type="cellIs" dxfId="7171" priority="13182" stopIfTrue="1" operator="between">
      <formula>0.01</formula>
      <formula>0.021</formula>
    </cfRule>
    <cfRule type="cellIs" dxfId="7170" priority="13183" stopIfTrue="1" operator="between">
      <formula>-0.01</formula>
      <formula>-0.021</formula>
    </cfRule>
    <cfRule type="cellIs" dxfId="7169" priority="13184" stopIfTrue="1" operator="between">
      <formula>-0.011</formula>
      <formula>0.011</formula>
    </cfRule>
    <cfRule type="cellIs" dxfId="7168" priority="13187" stopIfTrue="1" operator="greaterThan">
      <formula>0.02</formula>
    </cfRule>
    <cfRule type="cellIs" dxfId="7167" priority="13188" stopIfTrue="1" operator="lessThan">
      <formula>-0.02</formula>
    </cfRule>
    <cfRule type="cellIs" dxfId="7166" priority="13189" stopIfTrue="1" operator="between">
      <formula>0.01</formula>
      <formula>0.021</formula>
    </cfRule>
    <cfRule type="cellIs" dxfId="7165" priority="13190" stopIfTrue="1" operator="between">
      <formula>-0.01</formula>
      <formula>-0.021</formula>
    </cfRule>
    <cfRule type="cellIs" dxfId="7164" priority="13191" stopIfTrue="1" operator="between">
      <formula>-0.011</formula>
      <formula>0.011</formula>
    </cfRule>
    <cfRule type="cellIs" dxfId="7163" priority="13194" stopIfTrue="1" operator="greaterThan">
      <formula>0.02</formula>
    </cfRule>
    <cfRule type="cellIs" dxfId="7162" priority="13195" stopIfTrue="1" operator="lessThan">
      <formula>-0.02</formula>
    </cfRule>
    <cfRule type="cellIs" dxfId="7161" priority="13196" stopIfTrue="1" operator="between">
      <formula>0.01</formula>
      <formula>0.021</formula>
    </cfRule>
    <cfRule type="cellIs" dxfId="7160" priority="13197" stopIfTrue="1" operator="between">
      <formula>-0.01</formula>
      <formula>-0.021</formula>
    </cfRule>
    <cfRule type="cellIs" dxfId="7159" priority="13198" stopIfTrue="1" operator="between">
      <formula>-0.011</formula>
      <formula>0.011</formula>
    </cfRule>
    <cfRule type="cellIs" dxfId="7158" priority="13201" stopIfTrue="1" operator="greaterThan">
      <formula>0.02</formula>
    </cfRule>
    <cfRule type="cellIs" dxfId="7157" priority="13202" stopIfTrue="1" operator="lessThan">
      <formula>-0.02</formula>
    </cfRule>
    <cfRule type="cellIs" dxfId="7156" priority="13203" stopIfTrue="1" operator="between">
      <formula>0.01</formula>
      <formula>0.021</formula>
    </cfRule>
    <cfRule type="cellIs" dxfId="7155" priority="13204" stopIfTrue="1" operator="between">
      <formula>-0.01</formula>
      <formula>-0.021</formula>
    </cfRule>
    <cfRule type="cellIs" dxfId="7154" priority="13205" stopIfTrue="1" operator="between">
      <formula>-0.011</formula>
      <formula>0.011</formula>
    </cfRule>
    <cfRule type="cellIs" dxfId="7153" priority="13208" stopIfTrue="1" operator="greaterThan">
      <formula>0.02</formula>
    </cfRule>
    <cfRule type="cellIs" dxfId="7152" priority="13209" stopIfTrue="1" operator="lessThan">
      <formula>-0.02</formula>
    </cfRule>
    <cfRule type="cellIs" dxfId="7151" priority="13210" stopIfTrue="1" operator="between">
      <formula>0.01</formula>
      <formula>0.021</formula>
    </cfRule>
    <cfRule type="cellIs" dxfId="7150" priority="13211" stopIfTrue="1" operator="between">
      <formula>-0.01</formula>
      <formula>-0.021</formula>
    </cfRule>
    <cfRule type="cellIs" dxfId="7149" priority="13212" stopIfTrue="1" operator="between">
      <formula>-0.011</formula>
      <formula>0.011</formula>
    </cfRule>
    <cfRule type="cellIs" dxfId="7148" priority="13215" stopIfTrue="1" operator="greaterThan">
      <formula>0.02</formula>
    </cfRule>
    <cfRule type="cellIs" dxfId="7147" priority="13216" stopIfTrue="1" operator="lessThan">
      <formula>-0.02</formula>
    </cfRule>
    <cfRule type="cellIs" dxfId="7146" priority="13217" stopIfTrue="1" operator="between">
      <formula>0.01</formula>
      <formula>0.021</formula>
    </cfRule>
    <cfRule type="cellIs" dxfId="7145" priority="13218" stopIfTrue="1" operator="between">
      <formula>-0.01</formula>
      <formula>-0.021</formula>
    </cfRule>
    <cfRule type="cellIs" dxfId="7144" priority="13219" stopIfTrue="1" operator="between">
      <formula>-0.011</formula>
      <formula>0.011</formula>
    </cfRule>
    <cfRule type="cellIs" dxfId="7143" priority="13222" stopIfTrue="1" operator="greaterThan">
      <formula>0.02</formula>
    </cfRule>
    <cfRule type="cellIs" dxfId="7142" priority="13223" stopIfTrue="1" operator="lessThan">
      <formula>-0.02</formula>
    </cfRule>
    <cfRule type="cellIs" dxfId="7141" priority="13224" stopIfTrue="1" operator="between">
      <formula>0.01</formula>
      <formula>0.021</formula>
    </cfRule>
    <cfRule type="cellIs" dxfId="7140" priority="13225" stopIfTrue="1" operator="between">
      <formula>-0.01</formula>
      <formula>-0.021</formula>
    </cfRule>
    <cfRule type="cellIs" dxfId="7139" priority="13226" stopIfTrue="1" operator="between">
      <formula>-0.011</formula>
      <formula>0.011</formula>
    </cfRule>
    <cfRule type="cellIs" dxfId="7138" priority="13229" stopIfTrue="1" operator="greaterThan">
      <formula>0.02</formula>
    </cfRule>
    <cfRule type="cellIs" dxfId="7137" priority="13230" stopIfTrue="1" operator="lessThan">
      <formula>-0.02</formula>
    </cfRule>
    <cfRule type="cellIs" dxfId="7136" priority="13231" stopIfTrue="1" operator="between">
      <formula>0.01</formula>
      <formula>0.021</formula>
    </cfRule>
    <cfRule type="cellIs" dxfId="7135" priority="13232" stopIfTrue="1" operator="between">
      <formula>-0.01</formula>
      <formula>-0.021</formula>
    </cfRule>
    <cfRule type="cellIs" dxfId="7134" priority="13233" stopIfTrue="1" operator="between">
      <formula>-0.011</formula>
      <formula>0.011</formula>
    </cfRule>
    <cfRule type="cellIs" dxfId="7133" priority="13236" stopIfTrue="1" operator="greaterThan">
      <formula>0.02</formula>
    </cfRule>
    <cfRule type="cellIs" dxfId="7132" priority="13237" stopIfTrue="1" operator="lessThan">
      <formula>-0.02</formula>
    </cfRule>
    <cfRule type="cellIs" dxfId="7131" priority="13238" stopIfTrue="1" operator="between">
      <formula>0.01</formula>
      <formula>0.021</formula>
    </cfRule>
    <cfRule type="cellIs" dxfId="7130" priority="13239" stopIfTrue="1" operator="between">
      <formula>-0.01</formula>
      <formula>-0.021</formula>
    </cfRule>
    <cfRule type="cellIs" dxfId="7129" priority="13240" stopIfTrue="1" operator="between">
      <formula>-0.011</formula>
      <formula>0.011</formula>
    </cfRule>
    <cfRule type="cellIs" dxfId="7128" priority="13243" stopIfTrue="1" operator="greaterThan">
      <formula>0.02</formula>
    </cfRule>
    <cfRule type="cellIs" dxfId="7127" priority="13244" stopIfTrue="1" operator="lessThan">
      <formula>-0.02</formula>
    </cfRule>
    <cfRule type="cellIs" dxfId="7126" priority="13245" stopIfTrue="1" operator="between">
      <formula>0.01</formula>
      <formula>0.021</formula>
    </cfRule>
    <cfRule type="cellIs" dxfId="7125" priority="13246" stopIfTrue="1" operator="between">
      <formula>-0.01</formula>
      <formula>-0.021</formula>
    </cfRule>
    <cfRule type="cellIs" dxfId="7124" priority="13247" stopIfTrue="1" operator="between">
      <formula>-0.011</formula>
      <formula>0.011</formula>
    </cfRule>
    <cfRule type="cellIs" dxfId="7123" priority="13250" stopIfTrue="1" operator="greaterThan">
      <formula>0.02</formula>
    </cfRule>
    <cfRule type="cellIs" dxfId="7122" priority="13251" stopIfTrue="1" operator="lessThan">
      <formula>-0.02</formula>
    </cfRule>
    <cfRule type="cellIs" dxfId="7121" priority="13252" stopIfTrue="1" operator="between">
      <formula>0.01</formula>
      <formula>0.021</formula>
    </cfRule>
    <cfRule type="cellIs" dxfId="7120" priority="13253" stopIfTrue="1" operator="between">
      <formula>-0.01</formula>
      <formula>-0.021</formula>
    </cfRule>
    <cfRule type="cellIs" dxfId="7119" priority="13254" stopIfTrue="1" operator="between">
      <formula>-0.011</formula>
      <formula>0.011</formula>
    </cfRule>
    <cfRule type="cellIs" dxfId="7118" priority="13257" stopIfTrue="1" operator="greaterThan">
      <formula>0.02</formula>
    </cfRule>
    <cfRule type="cellIs" dxfId="7117" priority="13258" stopIfTrue="1" operator="lessThan">
      <formula>-0.02</formula>
    </cfRule>
    <cfRule type="cellIs" dxfId="7116" priority="13259" stopIfTrue="1" operator="between">
      <formula>0.01</formula>
      <formula>0.021</formula>
    </cfRule>
    <cfRule type="cellIs" dxfId="7115" priority="13260" stopIfTrue="1" operator="between">
      <formula>-0.01</formula>
      <formula>-0.021</formula>
    </cfRule>
    <cfRule type="cellIs" dxfId="7114" priority="13261" stopIfTrue="1" operator="between">
      <formula>-0.011</formula>
      <formula>0.011</formula>
    </cfRule>
    <cfRule type="cellIs" dxfId="7113" priority="13264" stopIfTrue="1" operator="greaterThan">
      <formula>0.02</formula>
    </cfRule>
    <cfRule type="cellIs" dxfId="7112" priority="13265" stopIfTrue="1" operator="lessThan">
      <formula>-0.02</formula>
    </cfRule>
    <cfRule type="cellIs" dxfId="7111" priority="13266" stopIfTrue="1" operator="between">
      <formula>0.01</formula>
      <formula>0.021</formula>
    </cfRule>
    <cfRule type="cellIs" dxfId="7110" priority="13267" stopIfTrue="1" operator="between">
      <formula>-0.01</formula>
      <formula>-0.021</formula>
    </cfRule>
    <cfRule type="cellIs" dxfId="7109" priority="13268" stopIfTrue="1" operator="between">
      <formula>-0.011</formula>
      <formula>0.011</formula>
    </cfRule>
    <cfRule type="cellIs" dxfId="7108" priority="13133" stopIfTrue="1" operator="between">
      <formula>0.01</formula>
      <formula>0.021</formula>
    </cfRule>
    <cfRule type="cellIs" dxfId="7107" priority="11825" stopIfTrue="1" operator="between">
      <formula>-0.01</formula>
      <formula>-0.021</formula>
    </cfRule>
    <cfRule type="cellIs" dxfId="7106" priority="10632" stopIfTrue="1" operator="greaterThan">
      <formula>0.02</formula>
    </cfRule>
    <cfRule type="cellIs" dxfId="7105" priority="10633" stopIfTrue="1" operator="lessThan">
      <formula>-0.02</formula>
    </cfRule>
    <cfRule type="cellIs" dxfId="7104" priority="10634" stopIfTrue="1" operator="between">
      <formula>0.01</formula>
      <formula>0.021</formula>
    </cfRule>
    <cfRule type="cellIs" dxfId="7103" priority="10635" stopIfTrue="1" operator="between">
      <formula>-0.01</formula>
      <formula>-0.021</formula>
    </cfRule>
    <cfRule type="cellIs" dxfId="7102" priority="10636" stopIfTrue="1" operator="between">
      <formula>-0.011</formula>
      <formula>0.011</formula>
    </cfRule>
    <cfRule type="cellIs" dxfId="7101" priority="10639" stopIfTrue="1" operator="greaterThan">
      <formula>0.02</formula>
    </cfRule>
    <cfRule type="cellIs" dxfId="7100" priority="10640" stopIfTrue="1" operator="lessThan">
      <formula>-0.02</formula>
    </cfRule>
    <cfRule type="cellIs" dxfId="7099" priority="10641" stopIfTrue="1" operator="between">
      <formula>0.01</formula>
      <formula>0.021</formula>
    </cfRule>
    <cfRule type="cellIs" dxfId="7098" priority="10642" stopIfTrue="1" operator="between">
      <formula>-0.01</formula>
      <formula>-0.021</formula>
    </cfRule>
    <cfRule type="cellIs" dxfId="7097" priority="10643" stopIfTrue="1" operator="between">
      <formula>-0.011</formula>
      <formula>0.011</formula>
    </cfRule>
    <cfRule type="cellIs" dxfId="7096" priority="10646" stopIfTrue="1" operator="greaterThan">
      <formula>0.02</formula>
    </cfRule>
    <cfRule type="cellIs" dxfId="7095" priority="10647" stopIfTrue="1" operator="lessThan">
      <formula>-0.02</formula>
    </cfRule>
    <cfRule type="cellIs" dxfId="7094" priority="10648" stopIfTrue="1" operator="between">
      <formula>0.01</formula>
      <formula>0.021</formula>
    </cfRule>
    <cfRule type="cellIs" dxfId="7093" priority="10649" stopIfTrue="1" operator="between">
      <formula>-0.01</formula>
      <formula>-0.021</formula>
    </cfRule>
    <cfRule type="cellIs" dxfId="7092" priority="10650" stopIfTrue="1" operator="between">
      <formula>-0.011</formula>
      <formula>0.011</formula>
    </cfRule>
    <cfRule type="cellIs" dxfId="7091" priority="10653" stopIfTrue="1" operator="greaterThan">
      <formula>0.02</formula>
    </cfRule>
    <cfRule type="cellIs" dxfId="7090" priority="10654" stopIfTrue="1" operator="lessThan">
      <formula>-0.02</formula>
    </cfRule>
    <cfRule type="cellIs" dxfId="7089" priority="10655" stopIfTrue="1" operator="between">
      <formula>0.01</formula>
      <formula>0.021</formula>
    </cfRule>
    <cfRule type="cellIs" dxfId="7088" priority="10656" stopIfTrue="1" operator="between">
      <formula>-0.01</formula>
      <formula>-0.021</formula>
    </cfRule>
    <cfRule type="cellIs" dxfId="7087" priority="10657" stopIfTrue="1" operator="between">
      <formula>-0.011</formula>
      <formula>0.011</formula>
    </cfRule>
    <cfRule type="cellIs" dxfId="7086" priority="10660" stopIfTrue="1" operator="greaterThan">
      <formula>0.02</formula>
    </cfRule>
    <cfRule type="cellIs" dxfId="7085" priority="10661" stopIfTrue="1" operator="lessThan">
      <formula>-0.02</formula>
    </cfRule>
    <cfRule type="cellIs" dxfId="7084" priority="10662" stopIfTrue="1" operator="between">
      <formula>0.01</formula>
      <formula>0.021</formula>
    </cfRule>
    <cfRule type="cellIs" dxfId="7083" priority="10663" stopIfTrue="1" operator="between">
      <formula>-0.01</formula>
      <formula>-0.021</formula>
    </cfRule>
    <cfRule type="cellIs" dxfId="7082" priority="10664" stopIfTrue="1" operator="between">
      <formula>-0.011</formula>
      <formula>0.011</formula>
    </cfRule>
    <cfRule type="cellIs" dxfId="7081" priority="10667" stopIfTrue="1" operator="greaterThan">
      <formula>0.02</formula>
    </cfRule>
    <cfRule type="cellIs" dxfId="7080" priority="10668" stopIfTrue="1" operator="lessThan">
      <formula>-0.02</formula>
    </cfRule>
    <cfRule type="cellIs" dxfId="7079" priority="10669" stopIfTrue="1" operator="between">
      <formula>0.01</formula>
      <formula>0.021</formula>
    </cfRule>
    <cfRule type="cellIs" dxfId="7078" priority="10670" stopIfTrue="1" operator="between">
      <formula>-0.01</formula>
      <formula>-0.021</formula>
    </cfRule>
    <cfRule type="cellIs" dxfId="7077" priority="10671" stopIfTrue="1" operator="between">
      <formula>-0.011</formula>
      <formula>0.011</formula>
    </cfRule>
    <cfRule type="cellIs" dxfId="7076" priority="10674" stopIfTrue="1" operator="greaterThan">
      <formula>0.02</formula>
    </cfRule>
    <cfRule type="cellIs" dxfId="7075" priority="10675" stopIfTrue="1" operator="lessThan">
      <formula>-0.02</formula>
    </cfRule>
    <cfRule type="cellIs" dxfId="7074" priority="10676" stopIfTrue="1" operator="between">
      <formula>0.01</formula>
      <formula>0.021</formula>
    </cfRule>
    <cfRule type="cellIs" dxfId="7073" priority="10677" stopIfTrue="1" operator="between">
      <formula>-0.01</formula>
      <formula>-0.021</formula>
    </cfRule>
    <cfRule type="cellIs" dxfId="7072" priority="10678" stopIfTrue="1" operator="between">
      <formula>-0.011</formula>
      <formula>0.011</formula>
    </cfRule>
    <cfRule type="cellIs" dxfId="7071" priority="10681" stopIfTrue="1" operator="greaterThan">
      <formula>0.02</formula>
    </cfRule>
    <cfRule type="cellIs" dxfId="7070" priority="10682" stopIfTrue="1" operator="lessThan">
      <formula>-0.02</formula>
    </cfRule>
    <cfRule type="cellIs" dxfId="7069" priority="10683" stopIfTrue="1" operator="between">
      <formula>0.01</formula>
      <formula>0.021</formula>
    </cfRule>
    <cfRule type="cellIs" dxfId="7068" priority="10684" stopIfTrue="1" operator="between">
      <formula>-0.01</formula>
      <formula>-0.021</formula>
    </cfRule>
    <cfRule type="cellIs" dxfId="7067" priority="10685" stopIfTrue="1" operator="between">
      <formula>-0.011</formula>
      <formula>0.011</formula>
    </cfRule>
    <cfRule type="cellIs" dxfId="7066" priority="10688" stopIfTrue="1" operator="greaterThan">
      <formula>0.02</formula>
    </cfRule>
    <cfRule type="cellIs" dxfId="7065" priority="10689" stopIfTrue="1" operator="lessThan">
      <formula>-0.02</formula>
    </cfRule>
    <cfRule type="cellIs" dxfId="7064" priority="10690" stopIfTrue="1" operator="between">
      <formula>0.01</formula>
      <formula>0.021</formula>
    </cfRule>
    <cfRule type="cellIs" dxfId="7063" priority="10691" stopIfTrue="1" operator="between">
      <formula>-0.01</formula>
      <formula>-0.021</formula>
    </cfRule>
    <cfRule type="cellIs" dxfId="7062" priority="10692" stopIfTrue="1" operator="between">
      <formula>-0.011</formula>
      <formula>0.011</formula>
    </cfRule>
    <cfRule type="cellIs" dxfId="7061" priority="10695" stopIfTrue="1" operator="greaterThan">
      <formula>0.02</formula>
    </cfRule>
    <cfRule type="cellIs" dxfId="7060" priority="10696" stopIfTrue="1" operator="lessThan">
      <formula>-0.02</formula>
    </cfRule>
    <cfRule type="cellIs" dxfId="7059" priority="10697" stopIfTrue="1" operator="between">
      <formula>0.01</formula>
      <formula>0.021</formula>
    </cfRule>
    <cfRule type="cellIs" dxfId="7058" priority="10698" stopIfTrue="1" operator="between">
      <formula>-0.01</formula>
      <formula>-0.021</formula>
    </cfRule>
    <cfRule type="cellIs" dxfId="7057" priority="10699" stopIfTrue="1" operator="between">
      <formula>-0.011</formula>
      <formula>0.011</formula>
    </cfRule>
    <cfRule type="cellIs" dxfId="7056" priority="10702" stopIfTrue="1" operator="greaterThan">
      <formula>0.02</formula>
    </cfRule>
    <cfRule type="cellIs" dxfId="7055" priority="10703" stopIfTrue="1" operator="lessThan">
      <formula>-0.02</formula>
    </cfRule>
    <cfRule type="cellIs" dxfId="7054" priority="10704" stopIfTrue="1" operator="between">
      <formula>0.01</formula>
      <formula>0.021</formula>
    </cfRule>
    <cfRule type="cellIs" dxfId="7053" priority="10705" stopIfTrue="1" operator="between">
      <formula>-0.01</formula>
      <formula>-0.021</formula>
    </cfRule>
    <cfRule type="cellIs" dxfId="7052" priority="10706" stopIfTrue="1" operator="between">
      <formula>-0.011</formula>
      <formula>0.011</formula>
    </cfRule>
    <cfRule type="cellIs" dxfId="7051" priority="10709" stopIfTrue="1" operator="greaterThan">
      <formula>0.02</formula>
    </cfRule>
    <cfRule type="cellIs" dxfId="7050" priority="10710" stopIfTrue="1" operator="lessThan">
      <formula>-0.02</formula>
    </cfRule>
    <cfRule type="cellIs" dxfId="7049" priority="10711" stopIfTrue="1" operator="between">
      <formula>0.01</formula>
      <formula>0.021</formula>
    </cfRule>
    <cfRule type="cellIs" dxfId="7048" priority="10712" stopIfTrue="1" operator="between">
      <formula>-0.01</formula>
      <formula>-0.021</formula>
    </cfRule>
    <cfRule type="cellIs" dxfId="7047" priority="10713" stopIfTrue="1" operator="between">
      <formula>-0.011</formula>
      <formula>0.011</formula>
    </cfRule>
    <cfRule type="cellIs" dxfId="7046" priority="10716" stopIfTrue="1" operator="greaterThan">
      <formula>0.02</formula>
    </cfRule>
    <cfRule type="cellIs" dxfId="7045" priority="10717" stopIfTrue="1" operator="lessThan">
      <formula>-0.02</formula>
    </cfRule>
    <cfRule type="cellIs" dxfId="7044" priority="10718" stopIfTrue="1" operator="between">
      <formula>0.01</formula>
      <formula>0.021</formula>
    </cfRule>
    <cfRule type="cellIs" dxfId="7043" priority="10719" stopIfTrue="1" operator="between">
      <formula>-0.01</formula>
      <formula>-0.021</formula>
    </cfRule>
    <cfRule type="cellIs" dxfId="7042" priority="10720" stopIfTrue="1" operator="between">
      <formula>-0.011</formula>
      <formula>0.011</formula>
    </cfRule>
    <cfRule type="cellIs" dxfId="7041" priority="10723" stopIfTrue="1" operator="greaterThan">
      <formula>0.02</formula>
    </cfRule>
    <cfRule type="cellIs" dxfId="7040" priority="10724" stopIfTrue="1" operator="lessThan">
      <formula>-0.02</formula>
    </cfRule>
    <cfRule type="cellIs" dxfId="7039" priority="10725" stopIfTrue="1" operator="between">
      <formula>0.01</formula>
      <formula>0.021</formula>
    </cfRule>
    <cfRule type="cellIs" dxfId="7038" priority="10726" stopIfTrue="1" operator="between">
      <formula>-0.01</formula>
      <formula>-0.021</formula>
    </cfRule>
    <cfRule type="cellIs" dxfId="7037" priority="10727" stopIfTrue="1" operator="between">
      <formula>-0.011</formula>
      <formula>0.011</formula>
    </cfRule>
    <cfRule type="cellIs" dxfId="7036" priority="10730" stopIfTrue="1" operator="greaterThan">
      <formula>0.02</formula>
    </cfRule>
    <cfRule type="cellIs" dxfId="7035" priority="10731" stopIfTrue="1" operator="lessThan">
      <formula>-0.02</formula>
    </cfRule>
    <cfRule type="cellIs" dxfId="7034" priority="10732" stopIfTrue="1" operator="between">
      <formula>0.01</formula>
      <formula>0.021</formula>
    </cfRule>
    <cfRule type="cellIs" dxfId="7033" priority="10733" stopIfTrue="1" operator="between">
      <formula>-0.01</formula>
      <formula>-0.021</formula>
    </cfRule>
    <cfRule type="cellIs" dxfId="7032" priority="10734" stopIfTrue="1" operator="between">
      <formula>-0.011</formula>
      <formula>0.011</formula>
    </cfRule>
    <cfRule type="cellIs" dxfId="7031" priority="10737" stopIfTrue="1" operator="greaterThan">
      <formula>0.02</formula>
    </cfRule>
    <cfRule type="cellIs" dxfId="7030" priority="10738" stopIfTrue="1" operator="lessThan">
      <formula>-0.02</formula>
    </cfRule>
    <cfRule type="cellIs" dxfId="7029" priority="10739" stopIfTrue="1" operator="between">
      <formula>0.01</formula>
      <formula>0.021</formula>
    </cfRule>
    <cfRule type="cellIs" dxfId="7028" priority="10740" stopIfTrue="1" operator="between">
      <formula>-0.01</formula>
      <formula>-0.021</formula>
    </cfRule>
    <cfRule type="cellIs" dxfId="7027" priority="10741" stopIfTrue="1" operator="between">
      <formula>-0.011</formula>
      <formula>0.011</formula>
    </cfRule>
    <cfRule type="cellIs" dxfId="7026" priority="10744" stopIfTrue="1" operator="greaterThan">
      <formula>0.02</formula>
    </cfRule>
    <cfRule type="cellIs" dxfId="7025" priority="10745" stopIfTrue="1" operator="lessThan">
      <formula>-0.02</formula>
    </cfRule>
    <cfRule type="cellIs" dxfId="7024" priority="10746" stopIfTrue="1" operator="between">
      <formula>0.01</formula>
      <formula>0.021</formula>
    </cfRule>
    <cfRule type="cellIs" dxfId="7023" priority="10747" stopIfTrue="1" operator="between">
      <formula>-0.01</formula>
      <formula>-0.021</formula>
    </cfRule>
    <cfRule type="cellIs" dxfId="7022" priority="10748" stopIfTrue="1" operator="between">
      <formula>-0.011</formula>
      <formula>0.011</formula>
    </cfRule>
    <cfRule type="cellIs" dxfId="7021" priority="10751" stopIfTrue="1" operator="greaterThan">
      <formula>0.02</formula>
    </cfRule>
    <cfRule type="cellIs" dxfId="7020" priority="10752" stopIfTrue="1" operator="lessThan">
      <formula>-0.02</formula>
    </cfRule>
    <cfRule type="cellIs" dxfId="7019" priority="10753" stopIfTrue="1" operator="between">
      <formula>0.01</formula>
      <formula>0.021</formula>
    </cfRule>
    <cfRule type="cellIs" dxfId="7018" priority="10754" stopIfTrue="1" operator="between">
      <formula>-0.01</formula>
      <formula>-0.021</formula>
    </cfRule>
    <cfRule type="cellIs" dxfId="7017" priority="10755" stopIfTrue="1" operator="between">
      <formula>-0.011</formula>
      <formula>0.011</formula>
    </cfRule>
    <cfRule type="cellIs" dxfId="7016" priority="10758" stopIfTrue="1" operator="greaterThan">
      <formula>0.02</formula>
    </cfRule>
    <cfRule type="cellIs" dxfId="7015" priority="10759" stopIfTrue="1" operator="lessThan">
      <formula>-0.02</formula>
    </cfRule>
    <cfRule type="cellIs" dxfId="7014" priority="10760" stopIfTrue="1" operator="between">
      <formula>0.01</formula>
      <formula>0.021</formula>
    </cfRule>
    <cfRule type="cellIs" dxfId="7013" priority="10761" stopIfTrue="1" operator="between">
      <formula>-0.01</formula>
      <formula>-0.021</formula>
    </cfRule>
    <cfRule type="cellIs" dxfId="7012" priority="10762" stopIfTrue="1" operator="between">
      <formula>-0.011</formula>
      <formula>0.011</formula>
    </cfRule>
    <cfRule type="cellIs" dxfId="7011" priority="10765" stopIfTrue="1" operator="greaterThan">
      <formula>0.02</formula>
    </cfRule>
    <cfRule type="cellIs" dxfId="7010" priority="10766" stopIfTrue="1" operator="lessThan">
      <formula>-0.02</formula>
    </cfRule>
    <cfRule type="cellIs" dxfId="7009" priority="10767" stopIfTrue="1" operator="between">
      <formula>0.01</formula>
      <formula>0.021</formula>
    </cfRule>
    <cfRule type="cellIs" dxfId="7008" priority="10768" stopIfTrue="1" operator="between">
      <formula>-0.01</formula>
      <formula>-0.021</formula>
    </cfRule>
    <cfRule type="cellIs" dxfId="7007" priority="10769" stopIfTrue="1" operator="between">
      <formula>-0.011</formula>
      <formula>0.011</formula>
    </cfRule>
    <cfRule type="cellIs" dxfId="7006" priority="10772" stopIfTrue="1" operator="greaterThan">
      <formula>0.02</formula>
    </cfRule>
    <cfRule type="cellIs" dxfId="7005" priority="10773" stopIfTrue="1" operator="lessThan">
      <formula>-0.02</formula>
    </cfRule>
    <cfRule type="cellIs" dxfId="7004" priority="10774" stopIfTrue="1" operator="between">
      <formula>0.01</formula>
      <formula>0.021</formula>
    </cfRule>
    <cfRule type="cellIs" dxfId="7003" priority="10775" stopIfTrue="1" operator="between">
      <formula>-0.01</formula>
      <formula>-0.021</formula>
    </cfRule>
    <cfRule type="cellIs" dxfId="7002" priority="10776" stopIfTrue="1" operator="between">
      <formula>-0.011</formula>
      <formula>0.011</formula>
    </cfRule>
    <cfRule type="cellIs" dxfId="7001" priority="10779" stopIfTrue="1" operator="greaterThan">
      <formula>0.02</formula>
    </cfRule>
    <cfRule type="cellIs" dxfId="7000" priority="10780" stopIfTrue="1" operator="lessThan">
      <formula>-0.02</formula>
    </cfRule>
    <cfRule type="cellIs" dxfId="6999" priority="10781" stopIfTrue="1" operator="between">
      <formula>0.01</formula>
      <formula>0.021</formula>
    </cfRule>
    <cfRule type="cellIs" dxfId="6998" priority="10782" stopIfTrue="1" operator="between">
      <formula>-0.01</formula>
      <formula>-0.021</formula>
    </cfRule>
    <cfRule type="cellIs" dxfId="6997" priority="10783" stopIfTrue="1" operator="between">
      <formula>-0.011</formula>
      <formula>0.011</formula>
    </cfRule>
    <cfRule type="cellIs" dxfId="6996" priority="10786" stopIfTrue="1" operator="greaterThan">
      <formula>0.02</formula>
    </cfRule>
    <cfRule type="cellIs" dxfId="6995" priority="10787" stopIfTrue="1" operator="lessThan">
      <formula>-0.02</formula>
    </cfRule>
    <cfRule type="cellIs" dxfId="6994" priority="10788" stopIfTrue="1" operator="between">
      <formula>0.01</formula>
      <formula>0.021</formula>
    </cfRule>
    <cfRule type="cellIs" dxfId="6993" priority="10789" stopIfTrue="1" operator="between">
      <formula>-0.01</formula>
      <formula>-0.021</formula>
    </cfRule>
    <cfRule type="cellIs" dxfId="6992" priority="10790" stopIfTrue="1" operator="between">
      <formula>-0.011</formula>
      <formula>0.011</formula>
    </cfRule>
    <cfRule type="cellIs" dxfId="6991" priority="10793" stopIfTrue="1" operator="greaterThan">
      <formula>0.02</formula>
    </cfRule>
    <cfRule type="cellIs" dxfId="6990" priority="10794" stopIfTrue="1" operator="lessThan">
      <formula>-0.02</formula>
    </cfRule>
    <cfRule type="cellIs" dxfId="6989" priority="10795" stopIfTrue="1" operator="between">
      <formula>0.01</formula>
      <formula>0.021</formula>
    </cfRule>
    <cfRule type="cellIs" dxfId="6988" priority="10796" stopIfTrue="1" operator="between">
      <formula>-0.01</formula>
      <formula>-0.021</formula>
    </cfRule>
    <cfRule type="cellIs" dxfId="6987" priority="10797" stopIfTrue="1" operator="between">
      <formula>-0.011</formula>
      <formula>0.011</formula>
    </cfRule>
    <cfRule type="cellIs" dxfId="6986" priority="10800" stopIfTrue="1" operator="greaterThan">
      <formula>0.02</formula>
    </cfRule>
    <cfRule type="cellIs" dxfId="6985" priority="10801" stopIfTrue="1" operator="lessThan">
      <formula>-0.02</formula>
    </cfRule>
    <cfRule type="cellIs" dxfId="6984" priority="10802" stopIfTrue="1" operator="between">
      <formula>0.01</formula>
      <formula>0.021</formula>
    </cfRule>
    <cfRule type="cellIs" dxfId="6983" priority="10803" stopIfTrue="1" operator="between">
      <formula>-0.01</formula>
      <formula>-0.021</formula>
    </cfRule>
    <cfRule type="cellIs" dxfId="6982" priority="10804" stopIfTrue="1" operator="between">
      <formula>-0.011</formula>
      <formula>0.011</formula>
    </cfRule>
    <cfRule type="cellIs" dxfId="6981" priority="10807" stopIfTrue="1" operator="greaterThan">
      <formula>0.02</formula>
    </cfRule>
    <cfRule type="cellIs" dxfId="6980" priority="10808" stopIfTrue="1" operator="lessThan">
      <formula>-0.02</formula>
    </cfRule>
    <cfRule type="cellIs" dxfId="6979" priority="10809" stopIfTrue="1" operator="between">
      <formula>0.01</formula>
      <formula>0.021</formula>
    </cfRule>
    <cfRule type="cellIs" dxfId="6978" priority="10810" stopIfTrue="1" operator="between">
      <formula>-0.01</formula>
      <formula>-0.021</formula>
    </cfRule>
    <cfRule type="cellIs" dxfId="6977" priority="10811" stopIfTrue="1" operator="between">
      <formula>-0.011</formula>
      <formula>0.011</formula>
    </cfRule>
    <cfRule type="cellIs" dxfId="6976" priority="10814" stopIfTrue="1" operator="greaterThan">
      <formula>0.02</formula>
    </cfRule>
    <cfRule type="cellIs" dxfId="6975" priority="10815" stopIfTrue="1" operator="lessThan">
      <formula>-0.02</formula>
    </cfRule>
    <cfRule type="cellIs" dxfId="6974" priority="10816" stopIfTrue="1" operator="between">
      <formula>0.01</formula>
      <formula>0.021</formula>
    </cfRule>
    <cfRule type="cellIs" dxfId="6973" priority="10817" stopIfTrue="1" operator="between">
      <formula>-0.01</formula>
      <formula>-0.021</formula>
    </cfRule>
    <cfRule type="cellIs" dxfId="6972" priority="10818" stopIfTrue="1" operator="between">
      <formula>-0.011</formula>
      <formula>0.011</formula>
    </cfRule>
    <cfRule type="cellIs" dxfId="6971" priority="10821" stopIfTrue="1" operator="greaterThan">
      <formula>0.02</formula>
    </cfRule>
    <cfRule type="cellIs" dxfId="6970" priority="10822" stopIfTrue="1" operator="lessThan">
      <formula>-0.02</formula>
    </cfRule>
    <cfRule type="cellIs" dxfId="6969" priority="10823" stopIfTrue="1" operator="between">
      <formula>0.01</formula>
      <formula>0.021</formula>
    </cfRule>
    <cfRule type="cellIs" dxfId="6968" priority="10824" stopIfTrue="1" operator="between">
      <formula>-0.01</formula>
      <formula>-0.021</formula>
    </cfRule>
    <cfRule type="cellIs" dxfId="6967" priority="10825" stopIfTrue="1" operator="between">
      <formula>-0.011</formula>
      <formula>0.011</formula>
    </cfRule>
    <cfRule type="cellIs" dxfId="6966" priority="10828" stopIfTrue="1" operator="greaterThan">
      <formula>0.02</formula>
    </cfRule>
    <cfRule type="cellIs" dxfId="6965" priority="10829" stopIfTrue="1" operator="lessThan">
      <formula>-0.02</formula>
    </cfRule>
    <cfRule type="cellIs" dxfId="6964" priority="10830" stopIfTrue="1" operator="between">
      <formula>0.01</formula>
      <formula>0.021</formula>
    </cfRule>
    <cfRule type="cellIs" dxfId="6963" priority="10831" stopIfTrue="1" operator="between">
      <formula>-0.01</formula>
      <formula>-0.021</formula>
    </cfRule>
    <cfRule type="cellIs" dxfId="6962" priority="10832" stopIfTrue="1" operator="between">
      <formula>-0.011</formula>
      <formula>0.011</formula>
    </cfRule>
    <cfRule type="cellIs" dxfId="6961" priority="10835" stopIfTrue="1" operator="greaterThan">
      <formula>0.02</formula>
    </cfRule>
    <cfRule type="cellIs" dxfId="6960" priority="10836" stopIfTrue="1" operator="lessThan">
      <formula>-0.02</formula>
    </cfRule>
    <cfRule type="cellIs" dxfId="6959" priority="10837" stopIfTrue="1" operator="between">
      <formula>0.01</formula>
      <formula>0.021</formula>
    </cfRule>
    <cfRule type="cellIs" dxfId="6958" priority="10838" stopIfTrue="1" operator="between">
      <formula>-0.01</formula>
      <formula>-0.021</formula>
    </cfRule>
    <cfRule type="cellIs" dxfId="6957" priority="10839" stopIfTrue="1" operator="between">
      <formula>-0.011</formula>
      <formula>0.011</formula>
    </cfRule>
    <cfRule type="cellIs" dxfId="6956" priority="10842" stopIfTrue="1" operator="greaterThan">
      <formula>0.02</formula>
    </cfRule>
    <cfRule type="cellIs" dxfId="6955" priority="10843" stopIfTrue="1" operator="lessThan">
      <formula>-0.02</formula>
    </cfRule>
    <cfRule type="cellIs" dxfId="6954" priority="10844" stopIfTrue="1" operator="between">
      <formula>0.01</formula>
      <formula>0.021</formula>
    </cfRule>
    <cfRule type="cellIs" dxfId="6953" priority="10845" stopIfTrue="1" operator="between">
      <formula>-0.01</formula>
      <formula>-0.021</formula>
    </cfRule>
    <cfRule type="cellIs" dxfId="6952" priority="10846" stopIfTrue="1" operator="between">
      <formula>-0.011</formula>
      <formula>0.011</formula>
    </cfRule>
    <cfRule type="cellIs" dxfId="6951" priority="10849" stopIfTrue="1" operator="greaterThan">
      <formula>0.02</formula>
    </cfRule>
    <cfRule type="cellIs" dxfId="6950" priority="10850" stopIfTrue="1" operator="lessThan">
      <formula>-0.02</formula>
    </cfRule>
    <cfRule type="cellIs" dxfId="6949" priority="10851" stopIfTrue="1" operator="between">
      <formula>0.01</formula>
      <formula>0.021</formula>
    </cfRule>
    <cfRule type="cellIs" dxfId="6948" priority="10852" stopIfTrue="1" operator="between">
      <formula>-0.01</formula>
      <formula>-0.021</formula>
    </cfRule>
    <cfRule type="cellIs" dxfId="6947" priority="10853" stopIfTrue="1" operator="between">
      <formula>-0.011</formula>
      <formula>0.011</formula>
    </cfRule>
    <cfRule type="cellIs" dxfId="6946" priority="10856" stopIfTrue="1" operator="greaterThan">
      <formula>0.02</formula>
    </cfRule>
    <cfRule type="cellIs" dxfId="6945" priority="10857" stopIfTrue="1" operator="lessThan">
      <formula>-0.02</formula>
    </cfRule>
    <cfRule type="cellIs" dxfId="6944" priority="10858" stopIfTrue="1" operator="between">
      <formula>0.01</formula>
      <formula>0.021</formula>
    </cfRule>
    <cfRule type="cellIs" dxfId="6943" priority="10859" stopIfTrue="1" operator="between">
      <formula>-0.01</formula>
      <formula>-0.021</formula>
    </cfRule>
    <cfRule type="cellIs" dxfId="6942" priority="10860" stopIfTrue="1" operator="between">
      <formula>-0.011</formula>
      <formula>0.011</formula>
    </cfRule>
    <cfRule type="cellIs" dxfId="6941" priority="10863" stopIfTrue="1" operator="greaterThan">
      <formula>0.02</formula>
    </cfRule>
    <cfRule type="cellIs" dxfId="6940" priority="10864" stopIfTrue="1" operator="lessThan">
      <formula>-0.02</formula>
    </cfRule>
    <cfRule type="cellIs" dxfId="6939" priority="10865" stopIfTrue="1" operator="between">
      <formula>0.01</formula>
      <formula>0.021</formula>
    </cfRule>
    <cfRule type="cellIs" dxfId="6938" priority="10866" stopIfTrue="1" operator="between">
      <formula>-0.01</formula>
      <formula>-0.021</formula>
    </cfRule>
    <cfRule type="cellIs" dxfId="6937" priority="10867" stopIfTrue="1" operator="between">
      <formula>-0.011</formula>
      <formula>0.011</formula>
    </cfRule>
    <cfRule type="cellIs" dxfId="6936" priority="10870" stopIfTrue="1" operator="greaterThan">
      <formula>0.02</formula>
    </cfRule>
    <cfRule type="cellIs" dxfId="6935" priority="10871" stopIfTrue="1" operator="lessThan">
      <formula>-0.02</formula>
    </cfRule>
    <cfRule type="cellIs" dxfId="6934" priority="10872" stopIfTrue="1" operator="between">
      <formula>0.01</formula>
      <formula>0.021</formula>
    </cfRule>
    <cfRule type="cellIs" dxfId="6933" priority="10873" stopIfTrue="1" operator="between">
      <formula>-0.01</formula>
      <formula>-0.021</formula>
    </cfRule>
    <cfRule type="cellIs" dxfId="6932" priority="10874" stopIfTrue="1" operator="between">
      <formula>-0.011</formula>
      <formula>0.011</formula>
    </cfRule>
    <cfRule type="cellIs" dxfId="6931" priority="10877" stopIfTrue="1" operator="greaterThan">
      <formula>0.02</formula>
    </cfRule>
    <cfRule type="cellIs" dxfId="6930" priority="10878" stopIfTrue="1" operator="lessThan">
      <formula>-0.02</formula>
    </cfRule>
    <cfRule type="cellIs" dxfId="6929" priority="10879" stopIfTrue="1" operator="between">
      <formula>0.01</formula>
      <formula>0.021</formula>
    </cfRule>
    <cfRule type="cellIs" dxfId="6928" priority="10880" stopIfTrue="1" operator="between">
      <formula>-0.01</formula>
      <formula>-0.021</formula>
    </cfRule>
    <cfRule type="cellIs" dxfId="6927" priority="10881" stopIfTrue="1" operator="between">
      <formula>-0.011</formula>
      <formula>0.011</formula>
    </cfRule>
    <cfRule type="cellIs" dxfId="6926" priority="10884" stopIfTrue="1" operator="greaterThan">
      <formula>0.02</formula>
    </cfRule>
    <cfRule type="cellIs" dxfId="6925" priority="10885" stopIfTrue="1" operator="lessThan">
      <formula>-0.02</formula>
    </cfRule>
    <cfRule type="cellIs" dxfId="6924" priority="10886" stopIfTrue="1" operator="between">
      <formula>0.01</formula>
      <formula>0.021</formula>
    </cfRule>
    <cfRule type="cellIs" dxfId="6923" priority="10887" stopIfTrue="1" operator="between">
      <formula>-0.01</formula>
      <formula>-0.021</formula>
    </cfRule>
    <cfRule type="cellIs" dxfId="6922" priority="10888" stopIfTrue="1" operator="between">
      <formula>-0.011</formula>
      <formula>0.011</formula>
    </cfRule>
    <cfRule type="cellIs" dxfId="6921" priority="10891" stopIfTrue="1" operator="greaterThan">
      <formula>0.02</formula>
    </cfRule>
    <cfRule type="cellIs" dxfId="6920" priority="10892" stopIfTrue="1" operator="lessThan">
      <formula>-0.02</formula>
    </cfRule>
    <cfRule type="cellIs" dxfId="6919" priority="10893" stopIfTrue="1" operator="between">
      <formula>0.01</formula>
      <formula>0.021</formula>
    </cfRule>
    <cfRule type="cellIs" dxfId="6918" priority="10894" stopIfTrue="1" operator="between">
      <formula>-0.01</formula>
      <formula>-0.021</formula>
    </cfRule>
    <cfRule type="cellIs" dxfId="6917" priority="10895" stopIfTrue="1" operator="between">
      <formula>-0.011</formula>
      <formula>0.011</formula>
    </cfRule>
    <cfRule type="cellIs" dxfId="6916" priority="10898" stopIfTrue="1" operator="greaterThan">
      <formula>0.02</formula>
    </cfRule>
    <cfRule type="cellIs" dxfId="6915" priority="10899" stopIfTrue="1" operator="lessThan">
      <formula>-0.02</formula>
    </cfRule>
    <cfRule type="cellIs" dxfId="6914" priority="10900" stopIfTrue="1" operator="between">
      <formula>0.01</formula>
      <formula>0.021</formula>
    </cfRule>
    <cfRule type="cellIs" dxfId="6913" priority="10901" stopIfTrue="1" operator="between">
      <formula>-0.01</formula>
      <formula>-0.021</formula>
    </cfRule>
    <cfRule type="cellIs" dxfId="6912" priority="10902" stopIfTrue="1" operator="between">
      <formula>-0.011</formula>
      <formula>0.011</formula>
    </cfRule>
    <cfRule type="cellIs" dxfId="6911" priority="10905" stopIfTrue="1" operator="greaterThan">
      <formula>0.02</formula>
    </cfRule>
    <cfRule type="cellIs" dxfId="6910" priority="10906" stopIfTrue="1" operator="lessThan">
      <formula>-0.02</formula>
    </cfRule>
    <cfRule type="cellIs" dxfId="6909" priority="10907" stopIfTrue="1" operator="between">
      <formula>0.01</formula>
      <formula>0.021</formula>
    </cfRule>
    <cfRule type="cellIs" dxfId="6908" priority="10908" stopIfTrue="1" operator="between">
      <formula>-0.01</formula>
      <formula>-0.021</formula>
    </cfRule>
    <cfRule type="cellIs" dxfId="6907" priority="10909" stopIfTrue="1" operator="between">
      <formula>-0.011</formula>
      <formula>0.011</formula>
    </cfRule>
    <cfRule type="cellIs" dxfId="6906" priority="10912" stopIfTrue="1" operator="greaterThan">
      <formula>0.02</formula>
    </cfRule>
    <cfRule type="cellIs" dxfId="6905" priority="10913" stopIfTrue="1" operator="lessThan">
      <formula>-0.02</formula>
    </cfRule>
    <cfRule type="cellIs" dxfId="6904" priority="10914" stopIfTrue="1" operator="between">
      <formula>0.01</formula>
      <formula>0.021</formula>
    </cfRule>
    <cfRule type="cellIs" dxfId="6903" priority="10915" stopIfTrue="1" operator="between">
      <formula>-0.01</formula>
      <formula>-0.021</formula>
    </cfRule>
    <cfRule type="cellIs" dxfId="6902" priority="10916" stopIfTrue="1" operator="between">
      <formula>-0.011</formula>
      <formula>0.011</formula>
    </cfRule>
    <cfRule type="cellIs" dxfId="6901" priority="10919" stopIfTrue="1" operator="greaterThan">
      <formula>0.02</formula>
    </cfRule>
    <cfRule type="cellIs" dxfId="6900" priority="10920" stopIfTrue="1" operator="lessThan">
      <formula>-0.02</formula>
    </cfRule>
    <cfRule type="cellIs" dxfId="6899" priority="10921" stopIfTrue="1" operator="between">
      <formula>0.01</formula>
      <formula>0.021</formula>
    </cfRule>
    <cfRule type="cellIs" dxfId="6898" priority="10922" stopIfTrue="1" operator="between">
      <formula>-0.01</formula>
      <formula>-0.021</formula>
    </cfRule>
    <cfRule type="cellIs" dxfId="6897" priority="10923" stopIfTrue="1" operator="between">
      <formula>-0.011</formula>
      <formula>0.011</formula>
    </cfRule>
    <cfRule type="cellIs" dxfId="6896" priority="10926" stopIfTrue="1" operator="greaterThan">
      <formula>0.02</formula>
    </cfRule>
    <cfRule type="cellIs" dxfId="6895" priority="10927" stopIfTrue="1" operator="lessThan">
      <formula>-0.02</formula>
    </cfRule>
    <cfRule type="cellIs" dxfId="6894" priority="10928" stopIfTrue="1" operator="between">
      <formula>0.01</formula>
      <formula>0.021</formula>
    </cfRule>
    <cfRule type="cellIs" dxfId="6893" priority="10929" stopIfTrue="1" operator="between">
      <formula>-0.01</formula>
      <formula>-0.021</formula>
    </cfRule>
    <cfRule type="cellIs" dxfId="6892" priority="10930" stopIfTrue="1" operator="between">
      <formula>-0.011</formula>
      <formula>0.011</formula>
    </cfRule>
    <cfRule type="cellIs" dxfId="6891" priority="10933" stopIfTrue="1" operator="greaterThan">
      <formula>0.02</formula>
    </cfRule>
    <cfRule type="cellIs" dxfId="6890" priority="10934" stopIfTrue="1" operator="lessThan">
      <formula>-0.02</formula>
    </cfRule>
    <cfRule type="cellIs" dxfId="6889" priority="10935" stopIfTrue="1" operator="between">
      <formula>0.01</formula>
      <formula>0.021</formula>
    </cfRule>
    <cfRule type="cellIs" dxfId="6888" priority="10936" stopIfTrue="1" operator="between">
      <formula>-0.01</formula>
      <formula>-0.021</formula>
    </cfRule>
    <cfRule type="cellIs" dxfId="6887" priority="10937" stopIfTrue="1" operator="between">
      <formula>-0.011</formula>
      <formula>0.011</formula>
    </cfRule>
    <cfRule type="cellIs" dxfId="6886" priority="10940" stopIfTrue="1" operator="greaterThan">
      <formula>0.02</formula>
    </cfRule>
    <cfRule type="cellIs" dxfId="6885" priority="10941" stopIfTrue="1" operator="lessThan">
      <formula>-0.02</formula>
    </cfRule>
    <cfRule type="cellIs" dxfId="6884" priority="10942" stopIfTrue="1" operator="between">
      <formula>0.01</formula>
      <formula>0.021</formula>
    </cfRule>
    <cfRule type="cellIs" dxfId="6883" priority="10943" stopIfTrue="1" operator="between">
      <formula>-0.01</formula>
      <formula>-0.021</formula>
    </cfRule>
    <cfRule type="cellIs" dxfId="6882" priority="10944" stopIfTrue="1" operator="between">
      <formula>-0.011</formula>
      <formula>0.011</formula>
    </cfRule>
    <cfRule type="cellIs" dxfId="6881" priority="10947" stopIfTrue="1" operator="greaterThan">
      <formula>0.02</formula>
    </cfRule>
    <cfRule type="cellIs" dxfId="6880" priority="10948" stopIfTrue="1" operator="lessThan">
      <formula>-0.02</formula>
    </cfRule>
    <cfRule type="cellIs" dxfId="6879" priority="10949" stopIfTrue="1" operator="between">
      <formula>0.01</formula>
      <formula>0.021</formula>
    </cfRule>
    <cfRule type="cellIs" dxfId="6878" priority="10950" stopIfTrue="1" operator="between">
      <formula>-0.01</formula>
      <formula>-0.021</formula>
    </cfRule>
    <cfRule type="cellIs" dxfId="6877" priority="10951" stopIfTrue="1" operator="between">
      <formula>-0.011</formula>
      <formula>0.011</formula>
    </cfRule>
    <cfRule type="cellIs" dxfId="6876" priority="10954" stopIfTrue="1" operator="greaterThan">
      <formula>0.02</formula>
    </cfRule>
    <cfRule type="cellIs" dxfId="6875" priority="10955" stopIfTrue="1" operator="lessThan">
      <formula>-0.02</formula>
    </cfRule>
    <cfRule type="cellIs" dxfId="6874" priority="10956" stopIfTrue="1" operator="between">
      <formula>0.01</formula>
      <formula>0.021</formula>
    </cfRule>
    <cfRule type="cellIs" dxfId="6873" priority="10957" stopIfTrue="1" operator="between">
      <formula>-0.01</formula>
      <formula>-0.021</formula>
    </cfRule>
    <cfRule type="cellIs" dxfId="6872" priority="10958" stopIfTrue="1" operator="between">
      <formula>-0.011</formula>
      <formula>0.011</formula>
    </cfRule>
    <cfRule type="cellIs" dxfId="6871" priority="10961" stopIfTrue="1" operator="greaterThan">
      <formula>0.02</formula>
    </cfRule>
    <cfRule type="cellIs" dxfId="6870" priority="10962" stopIfTrue="1" operator="lessThan">
      <formula>-0.02</formula>
    </cfRule>
    <cfRule type="cellIs" dxfId="6869" priority="10963" stopIfTrue="1" operator="between">
      <formula>0.01</formula>
      <formula>0.021</formula>
    </cfRule>
    <cfRule type="cellIs" dxfId="6868" priority="10964" stopIfTrue="1" operator="between">
      <formula>-0.01</formula>
      <formula>-0.021</formula>
    </cfRule>
    <cfRule type="cellIs" dxfId="6867" priority="10965" stopIfTrue="1" operator="between">
      <formula>-0.011</formula>
      <formula>0.011</formula>
    </cfRule>
    <cfRule type="cellIs" dxfId="6866" priority="10968" stopIfTrue="1" operator="greaterThan">
      <formula>0.02</formula>
    </cfRule>
    <cfRule type="cellIs" dxfId="6865" priority="10969" stopIfTrue="1" operator="lessThan">
      <formula>-0.02</formula>
    </cfRule>
    <cfRule type="cellIs" dxfId="6864" priority="10970" stopIfTrue="1" operator="between">
      <formula>0.01</formula>
      <formula>0.021</formula>
    </cfRule>
    <cfRule type="cellIs" dxfId="6863" priority="10971" stopIfTrue="1" operator="between">
      <formula>-0.01</formula>
      <formula>-0.021</formula>
    </cfRule>
    <cfRule type="cellIs" dxfId="6862" priority="10972" stopIfTrue="1" operator="between">
      <formula>-0.011</formula>
      <formula>0.011</formula>
    </cfRule>
    <cfRule type="cellIs" dxfId="6861" priority="10975" stopIfTrue="1" operator="greaterThan">
      <formula>0.02</formula>
    </cfRule>
    <cfRule type="cellIs" dxfId="6860" priority="10976" stopIfTrue="1" operator="lessThan">
      <formula>-0.02</formula>
    </cfRule>
    <cfRule type="cellIs" dxfId="6859" priority="10977" stopIfTrue="1" operator="between">
      <formula>0.01</formula>
      <formula>0.021</formula>
    </cfRule>
    <cfRule type="cellIs" dxfId="6858" priority="10978" stopIfTrue="1" operator="between">
      <formula>-0.01</formula>
      <formula>-0.021</formula>
    </cfRule>
    <cfRule type="cellIs" dxfId="6857" priority="10979" stopIfTrue="1" operator="between">
      <formula>-0.011</formula>
      <formula>0.011</formula>
    </cfRule>
    <cfRule type="cellIs" dxfId="6856" priority="10982" stopIfTrue="1" operator="greaterThan">
      <formula>0.02</formula>
    </cfRule>
    <cfRule type="cellIs" dxfId="6855" priority="10983" stopIfTrue="1" operator="lessThan">
      <formula>-0.02</formula>
    </cfRule>
    <cfRule type="cellIs" dxfId="6854" priority="10984" stopIfTrue="1" operator="between">
      <formula>0.01</formula>
      <formula>0.021</formula>
    </cfRule>
    <cfRule type="cellIs" dxfId="6853" priority="10985" stopIfTrue="1" operator="between">
      <formula>-0.01</formula>
      <formula>-0.021</formula>
    </cfRule>
    <cfRule type="cellIs" dxfId="6852" priority="10986" stopIfTrue="1" operator="between">
      <formula>-0.011</formula>
      <formula>0.011</formula>
    </cfRule>
    <cfRule type="cellIs" dxfId="6851" priority="10989" stopIfTrue="1" operator="greaterThan">
      <formula>0.02</formula>
    </cfRule>
    <cfRule type="cellIs" dxfId="6850" priority="10990" stopIfTrue="1" operator="lessThan">
      <formula>-0.02</formula>
    </cfRule>
    <cfRule type="cellIs" dxfId="6849" priority="10991" stopIfTrue="1" operator="between">
      <formula>0.01</formula>
      <formula>0.021</formula>
    </cfRule>
    <cfRule type="cellIs" dxfId="6848" priority="10992" stopIfTrue="1" operator="between">
      <formula>-0.01</formula>
      <formula>-0.021</formula>
    </cfRule>
    <cfRule type="cellIs" dxfId="6847" priority="10993" stopIfTrue="1" operator="between">
      <formula>-0.011</formula>
      <formula>0.011</formula>
    </cfRule>
    <cfRule type="cellIs" dxfId="6846" priority="10996" stopIfTrue="1" operator="greaterThan">
      <formula>0.02</formula>
    </cfRule>
    <cfRule type="cellIs" dxfId="6845" priority="10997" stopIfTrue="1" operator="lessThan">
      <formula>-0.02</formula>
    </cfRule>
    <cfRule type="cellIs" dxfId="6844" priority="10998" stopIfTrue="1" operator="between">
      <formula>0.01</formula>
      <formula>0.021</formula>
    </cfRule>
    <cfRule type="cellIs" dxfId="6843" priority="10999" stopIfTrue="1" operator="between">
      <formula>-0.01</formula>
      <formula>-0.021</formula>
    </cfRule>
    <cfRule type="cellIs" dxfId="6842" priority="11000" stopIfTrue="1" operator="between">
      <formula>-0.011</formula>
      <formula>0.011</formula>
    </cfRule>
    <cfRule type="cellIs" dxfId="6841" priority="11003" stopIfTrue="1" operator="greaterThan">
      <formula>0.02</formula>
    </cfRule>
    <cfRule type="cellIs" dxfId="6840" priority="11004" stopIfTrue="1" operator="lessThan">
      <formula>-0.02</formula>
    </cfRule>
    <cfRule type="cellIs" dxfId="6839" priority="11005" stopIfTrue="1" operator="between">
      <formula>0.01</formula>
      <formula>0.021</formula>
    </cfRule>
    <cfRule type="cellIs" dxfId="6838" priority="11006" stopIfTrue="1" operator="between">
      <formula>-0.01</formula>
      <formula>-0.021</formula>
    </cfRule>
    <cfRule type="cellIs" dxfId="6837" priority="11007" stopIfTrue="1" operator="between">
      <formula>-0.011</formula>
      <formula>0.011</formula>
    </cfRule>
    <cfRule type="cellIs" dxfId="6836" priority="11010" stopIfTrue="1" operator="greaterThan">
      <formula>0.02</formula>
    </cfRule>
    <cfRule type="cellIs" dxfId="6835" priority="11011" stopIfTrue="1" operator="lessThan">
      <formula>-0.02</formula>
    </cfRule>
    <cfRule type="cellIs" dxfId="6834" priority="11012" stopIfTrue="1" operator="between">
      <formula>0.01</formula>
      <formula>0.021</formula>
    </cfRule>
    <cfRule type="cellIs" dxfId="6833" priority="11013" stopIfTrue="1" operator="between">
      <formula>-0.01</formula>
      <formula>-0.021</formula>
    </cfRule>
    <cfRule type="cellIs" dxfId="6832" priority="11014" stopIfTrue="1" operator="between">
      <formula>-0.011</formula>
      <formula>0.011</formula>
    </cfRule>
    <cfRule type="cellIs" dxfId="6831" priority="11017" stopIfTrue="1" operator="greaterThan">
      <formula>0.02</formula>
    </cfRule>
    <cfRule type="cellIs" dxfId="6830" priority="11018" stopIfTrue="1" operator="lessThan">
      <formula>-0.02</formula>
    </cfRule>
    <cfRule type="cellIs" dxfId="6829" priority="11019" stopIfTrue="1" operator="between">
      <formula>0.01</formula>
      <formula>0.021</formula>
    </cfRule>
    <cfRule type="cellIs" dxfId="6828" priority="11020" stopIfTrue="1" operator="between">
      <formula>-0.01</formula>
      <formula>-0.021</formula>
    </cfRule>
    <cfRule type="cellIs" dxfId="6827" priority="11021" stopIfTrue="1" operator="between">
      <formula>-0.011</formula>
      <formula>0.011</formula>
    </cfRule>
    <cfRule type="cellIs" dxfId="6826" priority="11024" stopIfTrue="1" operator="greaterThan">
      <formula>0.02</formula>
    </cfRule>
    <cfRule type="cellIs" dxfId="6825" priority="11025" stopIfTrue="1" operator="lessThan">
      <formula>-0.02</formula>
    </cfRule>
    <cfRule type="cellIs" dxfId="6824" priority="11026" stopIfTrue="1" operator="between">
      <formula>0.01</formula>
      <formula>0.021</formula>
    </cfRule>
    <cfRule type="cellIs" dxfId="6823" priority="11027" stopIfTrue="1" operator="between">
      <formula>-0.01</formula>
      <formula>-0.021</formula>
    </cfRule>
    <cfRule type="cellIs" dxfId="6822" priority="11028" stopIfTrue="1" operator="between">
      <formula>-0.011</formula>
      <formula>0.011</formula>
    </cfRule>
    <cfRule type="cellIs" dxfId="6821" priority="11031" stopIfTrue="1" operator="greaterThan">
      <formula>0.02</formula>
    </cfRule>
    <cfRule type="cellIs" dxfId="6820" priority="11032" stopIfTrue="1" operator="lessThan">
      <formula>-0.02</formula>
    </cfRule>
    <cfRule type="cellIs" dxfId="6819" priority="11033" stopIfTrue="1" operator="between">
      <formula>0.01</formula>
      <formula>0.021</formula>
    </cfRule>
    <cfRule type="cellIs" dxfId="6818" priority="11034" stopIfTrue="1" operator="between">
      <formula>-0.01</formula>
      <formula>-0.021</formula>
    </cfRule>
    <cfRule type="cellIs" dxfId="6817" priority="11035" stopIfTrue="1" operator="between">
      <formula>-0.011</formula>
      <formula>0.011</formula>
    </cfRule>
    <cfRule type="cellIs" dxfId="6816" priority="11038" stopIfTrue="1" operator="greaterThan">
      <formula>0.02</formula>
    </cfRule>
    <cfRule type="cellIs" dxfId="6815" priority="11039" stopIfTrue="1" operator="lessThan">
      <formula>-0.02</formula>
    </cfRule>
    <cfRule type="cellIs" dxfId="6814" priority="11040" stopIfTrue="1" operator="between">
      <formula>0.01</formula>
      <formula>0.021</formula>
    </cfRule>
    <cfRule type="cellIs" dxfId="6813" priority="11041" stopIfTrue="1" operator="between">
      <formula>-0.01</formula>
      <formula>-0.021</formula>
    </cfRule>
    <cfRule type="cellIs" dxfId="6812" priority="11042" stopIfTrue="1" operator="between">
      <formula>-0.011</formula>
      <formula>0.011</formula>
    </cfRule>
    <cfRule type="cellIs" dxfId="6811" priority="11045" stopIfTrue="1" operator="greaterThan">
      <formula>0.02</formula>
    </cfRule>
    <cfRule type="cellIs" dxfId="6810" priority="11046" stopIfTrue="1" operator="lessThan">
      <formula>-0.02</formula>
    </cfRule>
    <cfRule type="cellIs" dxfId="6809" priority="11047" stopIfTrue="1" operator="between">
      <formula>0.01</formula>
      <formula>0.021</formula>
    </cfRule>
    <cfRule type="cellIs" dxfId="6808" priority="11048" stopIfTrue="1" operator="between">
      <formula>-0.01</formula>
      <formula>-0.021</formula>
    </cfRule>
    <cfRule type="cellIs" dxfId="6807" priority="11049" stopIfTrue="1" operator="between">
      <formula>-0.011</formula>
      <formula>0.011</formula>
    </cfRule>
    <cfRule type="cellIs" dxfId="6806" priority="11052" stopIfTrue="1" operator="greaterThan">
      <formula>0.02</formula>
    </cfRule>
    <cfRule type="cellIs" dxfId="6805" priority="11053" stopIfTrue="1" operator="lessThan">
      <formula>-0.02</formula>
    </cfRule>
    <cfRule type="cellIs" dxfId="6804" priority="11054" stopIfTrue="1" operator="between">
      <formula>0.01</formula>
      <formula>0.021</formula>
    </cfRule>
    <cfRule type="cellIs" dxfId="6803" priority="11055" stopIfTrue="1" operator="between">
      <formula>-0.01</formula>
      <formula>-0.021</formula>
    </cfRule>
    <cfRule type="cellIs" dxfId="6802" priority="11056" stopIfTrue="1" operator="between">
      <formula>-0.011</formula>
      <formula>0.011</formula>
    </cfRule>
    <cfRule type="cellIs" dxfId="6801" priority="11059" stopIfTrue="1" operator="greaterThan">
      <formula>0.02</formula>
    </cfRule>
    <cfRule type="cellIs" dxfId="6800" priority="11060" stopIfTrue="1" operator="lessThan">
      <formula>-0.02</formula>
    </cfRule>
    <cfRule type="cellIs" dxfId="6799" priority="11061" stopIfTrue="1" operator="between">
      <formula>0.01</formula>
      <formula>0.021</formula>
    </cfRule>
    <cfRule type="cellIs" dxfId="6798" priority="11062" stopIfTrue="1" operator="between">
      <formula>-0.01</formula>
      <formula>-0.021</formula>
    </cfRule>
    <cfRule type="cellIs" dxfId="6797" priority="11063" stopIfTrue="1" operator="between">
      <formula>-0.011</formula>
      <formula>0.011</formula>
    </cfRule>
    <cfRule type="cellIs" dxfId="6796" priority="11066" stopIfTrue="1" operator="greaterThan">
      <formula>0.02</formula>
    </cfRule>
    <cfRule type="cellIs" dxfId="6795" priority="11067" stopIfTrue="1" operator="lessThan">
      <formula>-0.02</formula>
    </cfRule>
    <cfRule type="cellIs" dxfId="6794" priority="11068" stopIfTrue="1" operator="between">
      <formula>0.01</formula>
      <formula>0.021</formula>
    </cfRule>
    <cfRule type="cellIs" dxfId="6793" priority="11069" stopIfTrue="1" operator="between">
      <formula>-0.01</formula>
      <formula>-0.021</formula>
    </cfRule>
    <cfRule type="cellIs" dxfId="6792" priority="11070" stopIfTrue="1" operator="between">
      <formula>-0.011</formula>
      <formula>0.011</formula>
    </cfRule>
    <cfRule type="cellIs" dxfId="6791" priority="11073" stopIfTrue="1" operator="greaterThan">
      <formula>0.02</formula>
    </cfRule>
    <cfRule type="cellIs" dxfId="6790" priority="11074" stopIfTrue="1" operator="lessThan">
      <formula>-0.02</formula>
    </cfRule>
    <cfRule type="cellIs" dxfId="6789" priority="11075" stopIfTrue="1" operator="between">
      <formula>0.01</formula>
      <formula>0.021</formula>
    </cfRule>
    <cfRule type="cellIs" dxfId="6788" priority="11076" stopIfTrue="1" operator="between">
      <formula>-0.01</formula>
      <formula>-0.021</formula>
    </cfRule>
    <cfRule type="cellIs" dxfId="6787" priority="11077" stopIfTrue="1" operator="between">
      <formula>-0.011</formula>
      <formula>0.011</formula>
    </cfRule>
    <cfRule type="cellIs" dxfId="6786" priority="11080" stopIfTrue="1" operator="greaterThan">
      <formula>0.02</formula>
    </cfRule>
    <cfRule type="cellIs" dxfId="6785" priority="11081" stopIfTrue="1" operator="lessThan">
      <formula>-0.02</formula>
    </cfRule>
    <cfRule type="cellIs" dxfId="6784" priority="11082" stopIfTrue="1" operator="between">
      <formula>0.01</formula>
      <formula>0.021</formula>
    </cfRule>
    <cfRule type="cellIs" dxfId="6783" priority="11083" stopIfTrue="1" operator="between">
      <formula>-0.01</formula>
      <formula>-0.021</formula>
    </cfRule>
    <cfRule type="cellIs" dxfId="6782" priority="11084" stopIfTrue="1" operator="between">
      <formula>-0.011</formula>
      <formula>0.011</formula>
    </cfRule>
    <cfRule type="cellIs" dxfId="6781" priority="11087" stopIfTrue="1" operator="greaterThan">
      <formula>0.02</formula>
    </cfRule>
    <cfRule type="cellIs" dxfId="6780" priority="11088" stopIfTrue="1" operator="lessThan">
      <formula>-0.02</formula>
    </cfRule>
    <cfRule type="cellIs" dxfId="6779" priority="11089" stopIfTrue="1" operator="between">
      <formula>0.01</formula>
      <formula>0.021</formula>
    </cfRule>
    <cfRule type="cellIs" dxfId="6778" priority="11090" stopIfTrue="1" operator="between">
      <formula>-0.01</formula>
      <formula>-0.021</formula>
    </cfRule>
    <cfRule type="cellIs" dxfId="6777" priority="11091" stopIfTrue="1" operator="between">
      <formula>-0.011</formula>
      <formula>0.011</formula>
    </cfRule>
    <cfRule type="cellIs" dxfId="6776" priority="11094" stopIfTrue="1" operator="greaterThan">
      <formula>0.02</formula>
    </cfRule>
    <cfRule type="cellIs" dxfId="6775" priority="11095" stopIfTrue="1" operator="lessThan">
      <formula>-0.02</formula>
    </cfRule>
    <cfRule type="cellIs" dxfId="6774" priority="11096" stopIfTrue="1" operator="between">
      <formula>0.01</formula>
      <formula>0.021</formula>
    </cfRule>
    <cfRule type="cellIs" dxfId="6773" priority="11097" stopIfTrue="1" operator="between">
      <formula>-0.01</formula>
      <formula>-0.021</formula>
    </cfRule>
    <cfRule type="cellIs" dxfId="6772" priority="11098" stopIfTrue="1" operator="between">
      <formula>-0.011</formula>
      <formula>0.011</formula>
    </cfRule>
    <cfRule type="cellIs" dxfId="6771" priority="11101" stopIfTrue="1" operator="greaterThan">
      <formula>0.02</formula>
    </cfRule>
    <cfRule type="cellIs" dxfId="6770" priority="11102" stopIfTrue="1" operator="lessThan">
      <formula>-0.02</formula>
    </cfRule>
    <cfRule type="cellIs" dxfId="6769" priority="11103" stopIfTrue="1" operator="between">
      <formula>0.01</formula>
      <formula>0.021</formula>
    </cfRule>
    <cfRule type="cellIs" dxfId="6768" priority="11104" stopIfTrue="1" operator="between">
      <formula>-0.01</formula>
      <formula>-0.021</formula>
    </cfRule>
    <cfRule type="cellIs" dxfId="6767" priority="11105" stopIfTrue="1" operator="between">
      <formula>-0.011</formula>
      <formula>0.011</formula>
    </cfRule>
    <cfRule type="cellIs" dxfId="6766" priority="11108" stopIfTrue="1" operator="greaterThan">
      <formula>0.02</formula>
    </cfRule>
    <cfRule type="cellIs" dxfId="6765" priority="11109" stopIfTrue="1" operator="lessThan">
      <formula>-0.02</formula>
    </cfRule>
    <cfRule type="cellIs" dxfId="6764" priority="11110" stopIfTrue="1" operator="between">
      <formula>0.01</formula>
      <formula>0.021</formula>
    </cfRule>
    <cfRule type="cellIs" dxfId="6763" priority="11111" stopIfTrue="1" operator="between">
      <formula>-0.01</formula>
      <formula>-0.021</formula>
    </cfRule>
    <cfRule type="cellIs" dxfId="6762" priority="11112" stopIfTrue="1" operator="between">
      <formula>-0.011</formula>
      <formula>0.011</formula>
    </cfRule>
    <cfRule type="cellIs" dxfId="6761" priority="11115" stopIfTrue="1" operator="greaterThan">
      <formula>0.02</formula>
    </cfRule>
    <cfRule type="cellIs" dxfId="6760" priority="11116" stopIfTrue="1" operator="lessThan">
      <formula>-0.02</formula>
    </cfRule>
    <cfRule type="cellIs" dxfId="6759" priority="11117" stopIfTrue="1" operator="between">
      <formula>0.01</formula>
      <formula>0.021</formula>
    </cfRule>
    <cfRule type="cellIs" dxfId="6758" priority="11118" stopIfTrue="1" operator="between">
      <formula>-0.01</formula>
      <formula>-0.021</formula>
    </cfRule>
    <cfRule type="cellIs" dxfId="6757" priority="11119" stopIfTrue="1" operator="between">
      <formula>-0.011</formula>
      <formula>0.011</formula>
    </cfRule>
    <cfRule type="cellIs" dxfId="6756" priority="11122" stopIfTrue="1" operator="greaterThan">
      <formula>0.02</formula>
    </cfRule>
    <cfRule type="cellIs" dxfId="6755" priority="11123" stopIfTrue="1" operator="lessThan">
      <formula>-0.02</formula>
    </cfRule>
    <cfRule type="cellIs" dxfId="6754" priority="11124" stopIfTrue="1" operator="between">
      <formula>0.01</formula>
      <formula>0.021</formula>
    </cfRule>
    <cfRule type="cellIs" dxfId="6753" priority="11125" stopIfTrue="1" operator="between">
      <formula>-0.01</formula>
      <formula>-0.021</formula>
    </cfRule>
    <cfRule type="cellIs" dxfId="6752" priority="11126" stopIfTrue="1" operator="between">
      <formula>-0.011</formula>
      <formula>0.011</formula>
    </cfRule>
    <cfRule type="cellIs" dxfId="6751" priority="11129" stopIfTrue="1" operator="greaterThan">
      <formula>0.02</formula>
    </cfRule>
    <cfRule type="cellIs" dxfId="6750" priority="11130" stopIfTrue="1" operator="lessThan">
      <formula>-0.02</formula>
    </cfRule>
    <cfRule type="cellIs" dxfId="6749" priority="11131" stopIfTrue="1" operator="between">
      <formula>0.01</formula>
      <formula>0.021</formula>
    </cfRule>
    <cfRule type="cellIs" dxfId="6748" priority="11132" stopIfTrue="1" operator="between">
      <formula>-0.01</formula>
      <formula>-0.021</formula>
    </cfRule>
    <cfRule type="cellIs" dxfId="6747" priority="11133" stopIfTrue="1" operator="between">
      <formula>-0.011</formula>
      <formula>0.011</formula>
    </cfRule>
    <cfRule type="cellIs" dxfId="6746" priority="11136" stopIfTrue="1" operator="greaterThan">
      <formula>0.02</formula>
    </cfRule>
    <cfRule type="cellIs" dxfId="6745" priority="11137" stopIfTrue="1" operator="lessThan">
      <formula>-0.02</formula>
    </cfRule>
    <cfRule type="cellIs" dxfId="6744" priority="11138" stopIfTrue="1" operator="between">
      <formula>0.01</formula>
      <formula>0.021</formula>
    </cfRule>
    <cfRule type="cellIs" dxfId="6743" priority="11139" stopIfTrue="1" operator="between">
      <formula>-0.01</formula>
      <formula>-0.021</formula>
    </cfRule>
    <cfRule type="cellIs" dxfId="6742" priority="11140" stopIfTrue="1" operator="between">
      <formula>-0.011</formula>
      <formula>0.011</formula>
    </cfRule>
    <cfRule type="cellIs" dxfId="6741" priority="11143" stopIfTrue="1" operator="greaterThan">
      <formula>0.02</formula>
    </cfRule>
    <cfRule type="cellIs" dxfId="6740" priority="11144" stopIfTrue="1" operator="lessThan">
      <formula>-0.02</formula>
    </cfRule>
    <cfRule type="cellIs" dxfId="6739" priority="11145" stopIfTrue="1" operator="between">
      <formula>0.01</formula>
      <formula>0.021</formula>
    </cfRule>
    <cfRule type="cellIs" dxfId="6738" priority="11146" stopIfTrue="1" operator="between">
      <formula>-0.01</formula>
      <formula>-0.021</formula>
    </cfRule>
    <cfRule type="cellIs" dxfId="6737" priority="11147" stopIfTrue="1" operator="between">
      <formula>-0.011</formula>
      <formula>0.011</formula>
    </cfRule>
    <cfRule type="cellIs" dxfId="6736" priority="11150" stopIfTrue="1" operator="greaterThan">
      <formula>0.02</formula>
    </cfRule>
    <cfRule type="cellIs" dxfId="6735" priority="11151" stopIfTrue="1" operator="lessThan">
      <formula>-0.02</formula>
    </cfRule>
    <cfRule type="cellIs" dxfId="6734" priority="11152" stopIfTrue="1" operator="between">
      <formula>0.01</formula>
      <formula>0.021</formula>
    </cfRule>
    <cfRule type="cellIs" dxfId="6733" priority="11153" stopIfTrue="1" operator="between">
      <formula>-0.01</formula>
      <formula>-0.021</formula>
    </cfRule>
    <cfRule type="cellIs" dxfId="6732" priority="11154" stopIfTrue="1" operator="between">
      <formula>-0.011</formula>
      <formula>0.011</formula>
    </cfRule>
    <cfRule type="cellIs" dxfId="6731" priority="11157" stopIfTrue="1" operator="greaterThan">
      <formula>0.02</formula>
    </cfRule>
    <cfRule type="cellIs" dxfId="6730" priority="11158" stopIfTrue="1" operator="lessThan">
      <formula>-0.02</formula>
    </cfRule>
    <cfRule type="cellIs" dxfId="6729" priority="11159" stopIfTrue="1" operator="between">
      <formula>0.01</formula>
      <formula>0.021</formula>
    </cfRule>
    <cfRule type="cellIs" dxfId="6728" priority="11160" stopIfTrue="1" operator="between">
      <formula>-0.01</formula>
      <formula>-0.021</formula>
    </cfRule>
    <cfRule type="cellIs" dxfId="6727" priority="11161" stopIfTrue="1" operator="between">
      <formula>-0.011</formula>
      <formula>0.011</formula>
    </cfRule>
    <cfRule type="cellIs" dxfId="6726" priority="11164" stopIfTrue="1" operator="greaterThan">
      <formula>0.02</formula>
    </cfRule>
    <cfRule type="cellIs" dxfId="6725" priority="11165" stopIfTrue="1" operator="lessThan">
      <formula>-0.02</formula>
    </cfRule>
    <cfRule type="cellIs" dxfId="6724" priority="11166" stopIfTrue="1" operator="between">
      <formula>0.01</formula>
      <formula>0.021</formula>
    </cfRule>
    <cfRule type="cellIs" dxfId="6723" priority="11167" stopIfTrue="1" operator="between">
      <formula>-0.01</formula>
      <formula>-0.021</formula>
    </cfRule>
    <cfRule type="cellIs" dxfId="6722" priority="11168" stopIfTrue="1" operator="between">
      <formula>-0.011</formula>
      <formula>0.011</formula>
    </cfRule>
    <cfRule type="cellIs" dxfId="6721" priority="11171" stopIfTrue="1" operator="greaterThan">
      <formula>0.02</formula>
    </cfRule>
    <cfRule type="cellIs" dxfId="6720" priority="11172" stopIfTrue="1" operator="lessThan">
      <formula>-0.02</formula>
    </cfRule>
    <cfRule type="cellIs" dxfId="6719" priority="11173" stopIfTrue="1" operator="between">
      <formula>0.01</formula>
      <formula>0.021</formula>
    </cfRule>
    <cfRule type="cellIs" dxfId="6718" priority="11174" stopIfTrue="1" operator="between">
      <formula>-0.01</formula>
      <formula>-0.021</formula>
    </cfRule>
    <cfRule type="cellIs" dxfId="6717" priority="11175" stopIfTrue="1" operator="between">
      <formula>-0.011</formula>
      <formula>0.011</formula>
    </cfRule>
    <cfRule type="cellIs" dxfId="6716" priority="11178" stopIfTrue="1" operator="greaterThan">
      <formula>0.02</formula>
    </cfRule>
    <cfRule type="cellIs" dxfId="6715" priority="11179" stopIfTrue="1" operator="lessThan">
      <formula>-0.02</formula>
    </cfRule>
    <cfRule type="cellIs" dxfId="6714" priority="11180" stopIfTrue="1" operator="between">
      <formula>0.01</formula>
      <formula>0.021</formula>
    </cfRule>
    <cfRule type="cellIs" dxfId="6713" priority="11181" stopIfTrue="1" operator="between">
      <formula>-0.01</formula>
      <formula>-0.021</formula>
    </cfRule>
    <cfRule type="cellIs" dxfId="6712" priority="11182" stopIfTrue="1" operator="between">
      <formula>-0.011</formula>
      <formula>0.011</formula>
    </cfRule>
    <cfRule type="cellIs" dxfId="6711" priority="11185" stopIfTrue="1" operator="greaterThan">
      <formula>0.02</formula>
    </cfRule>
    <cfRule type="cellIs" dxfId="6710" priority="11186" stopIfTrue="1" operator="lessThan">
      <formula>-0.02</formula>
    </cfRule>
    <cfRule type="cellIs" dxfId="6709" priority="11187" stopIfTrue="1" operator="between">
      <formula>0.01</formula>
      <formula>0.021</formula>
    </cfRule>
    <cfRule type="cellIs" dxfId="6708" priority="11188" stopIfTrue="1" operator="between">
      <formula>-0.01</formula>
      <formula>-0.021</formula>
    </cfRule>
    <cfRule type="cellIs" dxfId="6707" priority="11189" stopIfTrue="1" operator="between">
      <formula>-0.011</formula>
      <formula>0.011</formula>
    </cfRule>
    <cfRule type="cellIs" dxfId="6706" priority="11192" stopIfTrue="1" operator="greaterThan">
      <formula>0.02</formula>
    </cfRule>
    <cfRule type="cellIs" dxfId="6705" priority="11193" stopIfTrue="1" operator="lessThan">
      <formula>-0.02</formula>
    </cfRule>
    <cfRule type="cellIs" dxfId="6704" priority="11194" stopIfTrue="1" operator="between">
      <formula>0.01</formula>
      <formula>0.021</formula>
    </cfRule>
    <cfRule type="cellIs" dxfId="6703" priority="11195" stopIfTrue="1" operator="between">
      <formula>-0.01</formula>
      <formula>-0.021</formula>
    </cfRule>
    <cfRule type="cellIs" dxfId="6702" priority="11196" stopIfTrue="1" operator="between">
      <formula>-0.011</formula>
      <formula>0.011</formula>
    </cfRule>
    <cfRule type="cellIs" dxfId="6701" priority="11199" stopIfTrue="1" operator="greaterThan">
      <formula>0.02</formula>
    </cfRule>
    <cfRule type="cellIs" dxfId="6700" priority="11200" stopIfTrue="1" operator="lessThan">
      <formula>-0.02</formula>
    </cfRule>
    <cfRule type="cellIs" dxfId="6699" priority="11201" stopIfTrue="1" operator="between">
      <formula>0.01</formula>
      <formula>0.021</formula>
    </cfRule>
    <cfRule type="cellIs" dxfId="6698" priority="11202" stopIfTrue="1" operator="between">
      <formula>-0.01</formula>
      <formula>-0.021</formula>
    </cfRule>
    <cfRule type="cellIs" dxfId="6697" priority="11203" stopIfTrue="1" operator="between">
      <formula>-0.011</formula>
      <formula>0.011</formula>
    </cfRule>
    <cfRule type="cellIs" dxfId="6696" priority="11206" stopIfTrue="1" operator="greaterThan">
      <formula>0.02</formula>
    </cfRule>
    <cfRule type="cellIs" dxfId="6695" priority="11207" stopIfTrue="1" operator="lessThan">
      <formula>-0.02</formula>
    </cfRule>
    <cfRule type="cellIs" dxfId="6694" priority="11208" stopIfTrue="1" operator="between">
      <formula>0.01</formula>
      <formula>0.021</formula>
    </cfRule>
    <cfRule type="cellIs" dxfId="6693" priority="11209" stopIfTrue="1" operator="between">
      <formula>-0.01</formula>
      <formula>-0.021</formula>
    </cfRule>
    <cfRule type="cellIs" dxfId="6692" priority="11210" stopIfTrue="1" operator="between">
      <formula>-0.011</formula>
      <formula>0.011</formula>
    </cfRule>
    <cfRule type="cellIs" dxfId="6691" priority="11213" stopIfTrue="1" operator="greaterThan">
      <formula>0.02</formula>
    </cfRule>
    <cfRule type="cellIs" dxfId="6690" priority="11214" stopIfTrue="1" operator="lessThan">
      <formula>-0.02</formula>
    </cfRule>
    <cfRule type="cellIs" dxfId="6689" priority="11215" stopIfTrue="1" operator="between">
      <formula>0.01</formula>
      <formula>0.021</formula>
    </cfRule>
    <cfRule type="cellIs" dxfId="6688" priority="11216" stopIfTrue="1" operator="between">
      <formula>-0.01</formula>
      <formula>-0.021</formula>
    </cfRule>
    <cfRule type="cellIs" dxfId="6687" priority="11217" stopIfTrue="1" operator="between">
      <formula>-0.011</formula>
      <formula>0.011</formula>
    </cfRule>
    <cfRule type="cellIs" dxfId="6686" priority="11220" stopIfTrue="1" operator="greaterThan">
      <formula>0.02</formula>
    </cfRule>
    <cfRule type="cellIs" dxfId="6685" priority="11221" stopIfTrue="1" operator="lessThan">
      <formula>-0.02</formula>
    </cfRule>
    <cfRule type="cellIs" dxfId="6684" priority="11222" stopIfTrue="1" operator="between">
      <formula>0.01</formula>
      <formula>0.021</formula>
    </cfRule>
    <cfRule type="cellIs" dxfId="6683" priority="11223" stopIfTrue="1" operator="between">
      <formula>-0.01</formula>
      <formula>-0.021</formula>
    </cfRule>
    <cfRule type="cellIs" dxfId="6682" priority="11224" stopIfTrue="1" operator="between">
      <formula>-0.011</formula>
      <formula>0.011</formula>
    </cfRule>
    <cfRule type="cellIs" dxfId="6681" priority="11227" stopIfTrue="1" operator="greaterThan">
      <formula>0.02</formula>
    </cfRule>
    <cfRule type="cellIs" dxfId="6680" priority="11228" stopIfTrue="1" operator="lessThan">
      <formula>-0.02</formula>
    </cfRule>
    <cfRule type="cellIs" dxfId="6679" priority="11229" stopIfTrue="1" operator="between">
      <formula>0.01</formula>
      <formula>0.021</formula>
    </cfRule>
    <cfRule type="cellIs" dxfId="6678" priority="11230" stopIfTrue="1" operator="between">
      <formula>-0.01</formula>
      <formula>-0.021</formula>
    </cfRule>
    <cfRule type="cellIs" dxfId="6677" priority="11231" stopIfTrue="1" operator="between">
      <formula>-0.011</formula>
      <formula>0.011</formula>
    </cfRule>
    <cfRule type="cellIs" dxfId="6676" priority="11234" stopIfTrue="1" operator="greaterThan">
      <formula>0.02</formula>
    </cfRule>
    <cfRule type="cellIs" dxfId="6675" priority="11235" stopIfTrue="1" operator="lessThan">
      <formula>-0.02</formula>
    </cfRule>
    <cfRule type="cellIs" dxfId="6674" priority="11236" stopIfTrue="1" operator="between">
      <formula>0.01</formula>
      <formula>0.021</formula>
    </cfRule>
    <cfRule type="cellIs" dxfId="6673" priority="11237" stopIfTrue="1" operator="between">
      <formula>-0.01</formula>
      <formula>-0.021</formula>
    </cfRule>
    <cfRule type="cellIs" dxfId="6672" priority="11238" stopIfTrue="1" operator="between">
      <formula>-0.011</formula>
      <formula>0.011</formula>
    </cfRule>
    <cfRule type="cellIs" dxfId="6671" priority="11241" stopIfTrue="1" operator="greaterThan">
      <formula>0.02</formula>
    </cfRule>
    <cfRule type="cellIs" dxfId="6670" priority="11242" stopIfTrue="1" operator="lessThan">
      <formula>-0.02</formula>
    </cfRule>
    <cfRule type="cellIs" dxfId="6669" priority="11243" stopIfTrue="1" operator="between">
      <formula>0.01</formula>
      <formula>0.021</formula>
    </cfRule>
    <cfRule type="cellIs" dxfId="6668" priority="11244" stopIfTrue="1" operator="between">
      <formula>-0.01</formula>
      <formula>-0.021</formula>
    </cfRule>
    <cfRule type="cellIs" dxfId="6667" priority="11245" stopIfTrue="1" operator="between">
      <formula>-0.011</formula>
      <formula>0.011</formula>
    </cfRule>
    <cfRule type="cellIs" dxfId="6666" priority="11248" stopIfTrue="1" operator="greaterThan">
      <formula>0.02</formula>
    </cfRule>
    <cfRule type="cellIs" dxfId="6665" priority="11249" stopIfTrue="1" operator="lessThan">
      <formula>-0.02</formula>
    </cfRule>
    <cfRule type="cellIs" dxfId="6664" priority="11250" stopIfTrue="1" operator="between">
      <formula>0.01</formula>
      <formula>0.021</formula>
    </cfRule>
    <cfRule type="cellIs" dxfId="6663" priority="11251" stopIfTrue="1" operator="between">
      <formula>-0.01</formula>
      <formula>-0.021</formula>
    </cfRule>
    <cfRule type="cellIs" dxfId="6662" priority="11252" stopIfTrue="1" operator="between">
      <formula>-0.011</formula>
      <formula>0.011</formula>
    </cfRule>
    <cfRule type="cellIs" dxfId="6661" priority="11255" stopIfTrue="1" operator="greaterThan">
      <formula>0.02</formula>
    </cfRule>
    <cfRule type="cellIs" dxfId="6660" priority="11256" stopIfTrue="1" operator="lessThan">
      <formula>-0.02</formula>
    </cfRule>
    <cfRule type="cellIs" dxfId="6659" priority="11257" stopIfTrue="1" operator="between">
      <formula>0.01</formula>
      <formula>0.021</formula>
    </cfRule>
    <cfRule type="cellIs" dxfId="6658" priority="11258" stopIfTrue="1" operator="between">
      <formula>-0.01</formula>
      <formula>-0.021</formula>
    </cfRule>
    <cfRule type="cellIs" dxfId="6657" priority="11259" stopIfTrue="1" operator="between">
      <formula>-0.011</formula>
      <formula>0.011</formula>
    </cfRule>
    <cfRule type="cellIs" dxfId="6656" priority="11262" stopIfTrue="1" operator="greaterThan">
      <formula>0.02</formula>
    </cfRule>
    <cfRule type="cellIs" dxfId="6655" priority="11263" stopIfTrue="1" operator="lessThan">
      <formula>-0.02</formula>
    </cfRule>
    <cfRule type="cellIs" dxfId="6654" priority="11264" stopIfTrue="1" operator="between">
      <formula>0.01</formula>
      <formula>0.021</formula>
    </cfRule>
    <cfRule type="cellIs" dxfId="6653" priority="11265" stopIfTrue="1" operator="between">
      <formula>-0.01</formula>
      <formula>-0.021</formula>
    </cfRule>
    <cfRule type="cellIs" dxfId="6652" priority="11266" stopIfTrue="1" operator="between">
      <formula>-0.011</formula>
      <formula>0.011</formula>
    </cfRule>
    <cfRule type="cellIs" dxfId="6651" priority="11269" stopIfTrue="1" operator="greaterThan">
      <formula>0.02</formula>
    </cfRule>
    <cfRule type="cellIs" dxfId="6650" priority="11270" stopIfTrue="1" operator="lessThan">
      <formula>-0.02</formula>
    </cfRule>
    <cfRule type="cellIs" dxfId="6649" priority="11271" stopIfTrue="1" operator="between">
      <formula>0.01</formula>
      <formula>0.021</formula>
    </cfRule>
    <cfRule type="cellIs" dxfId="6648" priority="11272" stopIfTrue="1" operator="between">
      <formula>-0.01</formula>
      <formula>-0.021</formula>
    </cfRule>
    <cfRule type="cellIs" dxfId="6647" priority="11273" stopIfTrue="1" operator="between">
      <formula>-0.011</formula>
      <formula>0.011</formula>
    </cfRule>
    <cfRule type="cellIs" dxfId="6646" priority="11276" stopIfTrue="1" operator="greaterThan">
      <formula>0.02</formula>
    </cfRule>
    <cfRule type="cellIs" dxfId="6645" priority="11277" stopIfTrue="1" operator="lessThan">
      <formula>-0.02</formula>
    </cfRule>
    <cfRule type="cellIs" dxfId="6644" priority="11278" stopIfTrue="1" operator="between">
      <formula>0.01</formula>
      <formula>0.021</formula>
    </cfRule>
    <cfRule type="cellIs" dxfId="6643" priority="11279" stopIfTrue="1" operator="between">
      <formula>-0.01</formula>
      <formula>-0.021</formula>
    </cfRule>
    <cfRule type="cellIs" dxfId="6642" priority="11280" stopIfTrue="1" operator="between">
      <formula>-0.011</formula>
      <formula>0.011</formula>
    </cfRule>
    <cfRule type="cellIs" dxfId="6641" priority="11283" stopIfTrue="1" operator="greaterThan">
      <formula>0.02</formula>
    </cfRule>
    <cfRule type="cellIs" dxfId="6640" priority="11284" stopIfTrue="1" operator="lessThan">
      <formula>-0.02</formula>
    </cfRule>
    <cfRule type="cellIs" dxfId="6639" priority="11285" stopIfTrue="1" operator="between">
      <formula>0.01</formula>
      <formula>0.021</formula>
    </cfRule>
    <cfRule type="cellIs" dxfId="6638" priority="11286" stopIfTrue="1" operator="between">
      <formula>-0.01</formula>
      <formula>-0.021</formula>
    </cfRule>
    <cfRule type="cellIs" dxfId="6637" priority="11287" stopIfTrue="1" operator="between">
      <formula>-0.011</formula>
      <formula>0.011</formula>
    </cfRule>
    <cfRule type="cellIs" dxfId="6636" priority="11290" stopIfTrue="1" operator="greaterThan">
      <formula>0.02</formula>
    </cfRule>
    <cfRule type="cellIs" dxfId="6635" priority="11291" stopIfTrue="1" operator="lessThan">
      <formula>-0.02</formula>
    </cfRule>
    <cfRule type="cellIs" dxfId="6634" priority="11292" stopIfTrue="1" operator="between">
      <formula>0.01</formula>
      <formula>0.021</formula>
    </cfRule>
    <cfRule type="cellIs" dxfId="6633" priority="11293" stopIfTrue="1" operator="between">
      <formula>-0.01</formula>
      <formula>-0.021</formula>
    </cfRule>
    <cfRule type="cellIs" dxfId="6632" priority="11294" stopIfTrue="1" operator="between">
      <formula>-0.011</formula>
      <formula>0.011</formula>
    </cfRule>
    <cfRule type="cellIs" dxfId="6631" priority="11297" stopIfTrue="1" operator="greaterThan">
      <formula>0.02</formula>
    </cfRule>
    <cfRule type="cellIs" dxfId="6630" priority="11298" stopIfTrue="1" operator="lessThan">
      <formula>-0.02</formula>
    </cfRule>
    <cfRule type="cellIs" dxfId="6629" priority="11299" stopIfTrue="1" operator="between">
      <formula>0.01</formula>
      <formula>0.021</formula>
    </cfRule>
    <cfRule type="cellIs" dxfId="6628" priority="11300" stopIfTrue="1" operator="between">
      <formula>-0.01</formula>
      <formula>-0.021</formula>
    </cfRule>
    <cfRule type="cellIs" dxfId="6627" priority="11301" stopIfTrue="1" operator="between">
      <formula>-0.011</formula>
      <formula>0.011</formula>
    </cfRule>
    <cfRule type="cellIs" dxfId="6626" priority="11304" stopIfTrue="1" operator="greaterThan">
      <formula>0.02</formula>
    </cfRule>
    <cfRule type="cellIs" dxfId="6625" priority="11305" stopIfTrue="1" operator="lessThan">
      <formula>-0.02</formula>
    </cfRule>
    <cfRule type="cellIs" dxfId="6624" priority="11306" stopIfTrue="1" operator="between">
      <formula>0.01</formula>
      <formula>0.021</formula>
    </cfRule>
    <cfRule type="cellIs" dxfId="6623" priority="11307" stopIfTrue="1" operator="between">
      <formula>-0.01</formula>
      <formula>-0.021</formula>
    </cfRule>
    <cfRule type="cellIs" dxfId="6622" priority="11308" stopIfTrue="1" operator="between">
      <formula>-0.011</formula>
      <formula>0.011</formula>
    </cfRule>
    <cfRule type="cellIs" dxfId="6621" priority="11311" stopIfTrue="1" operator="greaterThan">
      <formula>0.02</formula>
    </cfRule>
    <cfRule type="cellIs" dxfId="6620" priority="11312" stopIfTrue="1" operator="lessThan">
      <formula>-0.02</formula>
    </cfRule>
    <cfRule type="cellIs" dxfId="6619" priority="11313" stopIfTrue="1" operator="between">
      <formula>0.01</formula>
      <formula>0.021</formula>
    </cfRule>
    <cfRule type="cellIs" dxfId="6618" priority="11314" stopIfTrue="1" operator="between">
      <formula>-0.01</formula>
      <formula>-0.021</formula>
    </cfRule>
    <cfRule type="cellIs" dxfId="6617" priority="11315" stopIfTrue="1" operator="between">
      <formula>-0.011</formula>
      <formula>0.011</formula>
    </cfRule>
    <cfRule type="cellIs" dxfId="6616" priority="11318" stopIfTrue="1" operator="greaterThan">
      <formula>0.02</formula>
    </cfRule>
    <cfRule type="cellIs" dxfId="6615" priority="11319" stopIfTrue="1" operator="lessThan">
      <formula>-0.02</formula>
    </cfRule>
    <cfRule type="cellIs" dxfId="6614" priority="11320" stopIfTrue="1" operator="between">
      <formula>0.01</formula>
      <formula>0.021</formula>
    </cfRule>
    <cfRule type="cellIs" dxfId="6613" priority="11321" stopIfTrue="1" operator="between">
      <formula>-0.01</formula>
      <formula>-0.021</formula>
    </cfRule>
    <cfRule type="cellIs" dxfId="6612" priority="11322" stopIfTrue="1" operator="between">
      <formula>-0.011</formula>
      <formula>0.011</formula>
    </cfRule>
    <cfRule type="cellIs" dxfId="6611" priority="11325" stopIfTrue="1" operator="greaterThan">
      <formula>0.02</formula>
    </cfRule>
    <cfRule type="cellIs" dxfId="6610" priority="11326" stopIfTrue="1" operator="lessThan">
      <formula>-0.02</formula>
    </cfRule>
    <cfRule type="cellIs" dxfId="6609" priority="11327" stopIfTrue="1" operator="between">
      <formula>0.01</formula>
      <formula>0.021</formula>
    </cfRule>
    <cfRule type="cellIs" dxfId="6608" priority="11328" stopIfTrue="1" operator="between">
      <formula>-0.01</formula>
      <formula>-0.021</formula>
    </cfRule>
    <cfRule type="cellIs" dxfId="6607" priority="11329" stopIfTrue="1" operator="between">
      <formula>-0.011</formula>
      <formula>0.011</formula>
    </cfRule>
    <cfRule type="cellIs" dxfId="6606" priority="11332" stopIfTrue="1" operator="greaterThan">
      <formula>0.02</formula>
    </cfRule>
    <cfRule type="cellIs" dxfId="6605" priority="11333" stopIfTrue="1" operator="lessThan">
      <formula>-0.02</formula>
    </cfRule>
    <cfRule type="cellIs" dxfId="6604" priority="11334" stopIfTrue="1" operator="between">
      <formula>0.01</formula>
      <formula>0.021</formula>
    </cfRule>
    <cfRule type="cellIs" dxfId="6603" priority="11335" stopIfTrue="1" operator="between">
      <formula>-0.01</formula>
      <formula>-0.021</formula>
    </cfRule>
    <cfRule type="cellIs" dxfId="6602" priority="11336" stopIfTrue="1" operator="between">
      <formula>-0.011</formula>
      <formula>0.011</formula>
    </cfRule>
    <cfRule type="cellIs" dxfId="6601" priority="11339" stopIfTrue="1" operator="greaterThan">
      <formula>0.02</formula>
    </cfRule>
    <cfRule type="cellIs" dxfId="6600" priority="11340" stopIfTrue="1" operator="lessThan">
      <formula>-0.02</formula>
    </cfRule>
    <cfRule type="cellIs" dxfId="6599" priority="11341" stopIfTrue="1" operator="between">
      <formula>0.01</formula>
      <formula>0.021</formula>
    </cfRule>
    <cfRule type="cellIs" dxfId="6598" priority="11342" stopIfTrue="1" operator="between">
      <formula>-0.01</formula>
      <formula>-0.021</formula>
    </cfRule>
    <cfRule type="cellIs" dxfId="6597" priority="11343" stopIfTrue="1" operator="between">
      <formula>-0.011</formula>
      <formula>0.011</formula>
    </cfRule>
    <cfRule type="cellIs" dxfId="6596" priority="11346" stopIfTrue="1" operator="greaterThan">
      <formula>0.02</formula>
    </cfRule>
    <cfRule type="cellIs" dxfId="6595" priority="11347" stopIfTrue="1" operator="lessThan">
      <formula>-0.02</formula>
    </cfRule>
    <cfRule type="cellIs" dxfId="6594" priority="11348" stopIfTrue="1" operator="between">
      <formula>0.01</formula>
      <formula>0.021</formula>
    </cfRule>
    <cfRule type="cellIs" dxfId="6593" priority="11349" stopIfTrue="1" operator="between">
      <formula>-0.01</formula>
      <formula>-0.021</formula>
    </cfRule>
    <cfRule type="cellIs" dxfId="6592" priority="11350" stopIfTrue="1" operator="between">
      <formula>-0.011</formula>
      <formula>0.011</formula>
    </cfRule>
    <cfRule type="cellIs" dxfId="6591" priority="11353" stopIfTrue="1" operator="greaterThan">
      <formula>0.02</formula>
    </cfRule>
    <cfRule type="cellIs" dxfId="6590" priority="11354" stopIfTrue="1" operator="lessThan">
      <formula>-0.02</formula>
    </cfRule>
    <cfRule type="cellIs" dxfId="6589" priority="11355" stopIfTrue="1" operator="between">
      <formula>0.01</formula>
      <formula>0.021</formula>
    </cfRule>
    <cfRule type="cellIs" dxfId="6588" priority="11356" stopIfTrue="1" operator="between">
      <formula>-0.01</formula>
      <formula>-0.021</formula>
    </cfRule>
    <cfRule type="cellIs" dxfId="6587" priority="11357" stopIfTrue="1" operator="between">
      <formula>-0.011</formula>
      <formula>0.011</formula>
    </cfRule>
    <cfRule type="cellIs" dxfId="6586" priority="11360" stopIfTrue="1" operator="greaterThan">
      <formula>0.02</formula>
    </cfRule>
    <cfRule type="cellIs" dxfId="6585" priority="11361" stopIfTrue="1" operator="lessThan">
      <formula>-0.02</formula>
    </cfRule>
    <cfRule type="cellIs" dxfId="6584" priority="11362" stopIfTrue="1" operator="between">
      <formula>0.01</formula>
      <formula>0.021</formula>
    </cfRule>
    <cfRule type="cellIs" dxfId="6583" priority="11363" stopIfTrue="1" operator="between">
      <formula>-0.01</formula>
      <formula>-0.021</formula>
    </cfRule>
    <cfRule type="cellIs" dxfId="6582" priority="11364" stopIfTrue="1" operator="between">
      <formula>-0.011</formula>
      <formula>0.011</formula>
    </cfRule>
    <cfRule type="cellIs" dxfId="6581" priority="11367" stopIfTrue="1" operator="greaterThan">
      <formula>0.02</formula>
    </cfRule>
    <cfRule type="cellIs" dxfId="6580" priority="11368" stopIfTrue="1" operator="lessThan">
      <formula>-0.02</formula>
    </cfRule>
    <cfRule type="cellIs" dxfId="6579" priority="11369" stopIfTrue="1" operator="between">
      <formula>0.01</formula>
      <formula>0.021</formula>
    </cfRule>
    <cfRule type="cellIs" dxfId="6578" priority="11370" stopIfTrue="1" operator="between">
      <formula>-0.01</formula>
      <formula>-0.021</formula>
    </cfRule>
    <cfRule type="cellIs" dxfId="6577" priority="11371" stopIfTrue="1" operator="between">
      <formula>-0.011</formula>
      <formula>0.011</formula>
    </cfRule>
    <cfRule type="cellIs" dxfId="6576" priority="11374" stopIfTrue="1" operator="greaterThan">
      <formula>0.02</formula>
    </cfRule>
    <cfRule type="cellIs" dxfId="6575" priority="11375" stopIfTrue="1" operator="lessThan">
      <formula>-0.02</formula>
    </cfRule>
    <cfRule type="cellIs" dxfId="6574" priority="11376" stopIfTrue="1" operator="between">
      <formula>0.01</formula>
      <formula>0.021</formula>
    </cfRule>
    <cfRule type="cellIs" dxfId="6573" priority="11377" stopIfTrue="1" operator="between">
      <formula>-0.01</formula>
      <formula>-0.021</formula>
    </cfRule>
    <cfRule type="cellIs" dxfId="6572" priority="11378" stopIfTrue="1" operator="between">
      <formula>-0.011</formula>
      <formula>0.011</formula>
    </cfRule>
    <cfRule type="cellIs" dxfId="6571" priority="11381" stopIfTrue="1" operator="greaterThan">
      <formula>0.02</formula>
    </cfRule>
    <cfRule type="cellIs" dxfId="6570" priority="11382" stopIfTrue="1" operator="lessThan">
      <formula>-0.02</formula>
    </cfRule>
    <cfRule type="cellIs" dxfId="6569" priority="11383" stopIfTrue="1" operator="between">
      <formula>0.01</formula>
      <formula>0.021</formula>
    </cfRule>
    <cfRule type="cellIs" dxfId="6568" priority="11384" stopIfTrue="1" operator="between">
      <formula>-0.01</formula>
      <formula>-0.021</formula>
    </cfRule>
    <cfRule type="cellIs" dxfId="6567" priority="11385" stopIfTrue="1" operator="between">
      <formula>-0.011</formula>
      <formula>0.011</formula>
    </cfRule>
    <cfRule type="cellIs" dxfId="6566" priority="11388" stopIfTrue="1" operator="greaterThan">
      <formula>0.02</formula>
    </cfRule>
    <cfRule type="cellIs" dxfId="6565" priority="11389" stopIfTrue="1" operator="lessThan">
      <formula>-0.02</formula>
    </cfRule>
    <cfRule type="cellIs" dxfId="6564" priority="11390" stopIfTrue="1" operator="between">
      <formula>0.01</formula>
      <formula>0.021</formula>
    </cfRule>
    <cfRule type="cellIs" dxfId="6563" priority="11391" stopIfTrue="1" operator="between">
      <formula>-0.01</formula>
      <formula>-0.021</formula>
    </cfRule>
    <cfRule type="cellIs" dxfId="6562" priority="11392" stopIfTrue="1" operator="between">
      <formula>-0.011</formula>
      <formula>0.011</formula>
    </cfRule>
    <cfRule type="cellIs" dxfId="6561" priority="11395" stopIfTrue="1" operator="greaterThan">
      <formula>0.02</formula>
    </cfRule>
    <cfRule type="cellIs" dxfId="6560" priority="11396" stopIfTrue="1" operator="lessThan">
      <formula>-0.02</formula>
    </cfRule>
    <cfRule type="cellIs" dxfId="6559" priority="11397" stopIfTrue="1" operator="between">
      <formula>0.01</formula>
      <formula>0.021</formula>
    </cfRule>
    <cfRule type="cellIs" dxfId="6558" priority="11398" stopIfTrue="1" operator="between">
      <formula>-0.01</formula>
      <formula>-0.021</formula>
    </cfRule>
    <cfRule type="cellIs" dxfId="6557" priority="11399" stopIfTrue="1" operator="between">
      <formula>-0.011</formula>
      <formula>0.011</formula>
    </cfRule>
    <cfRule type="cellIs" dxfId="6556" priority="11402" stopIfTrue="1" operator="greaterThan">
      <formula>0.02</formula>
    </cfRule>
    <cfRule type="cellIs" dxfId="6555" priority="11403" stopIfTrue="1" operator="lessThan">
      <formula>-0.02</formula>
    </cfRule>
    <cfRule type="cellIs" dxfId="6554" priority="11404" stopIfTrue="1" operator="between">
      <formula>0.01</formula>
      <formula>0.021</formula>
    </cfRule>
    <cfRule type="cellIs" dxfId="6553" priority="11405" stopIfTrue="1" operator="between">
      <formula>-0.01</formula>
      <formula>-0.021</formula>
    </cfRule>
    <cfRule type="cellIs" dxfId="6552" priority="11406" stopIfTrue="1" operator="between">
      <formula>-0.011</formula>
      <formula>0.011</formula>
    </cfRule>
    <cfRule type="cellIs" dxfId="6551" priority="11409" stopIfTrue="1" operator="greaterThan">
      <formula>0.02</formula>
    </cfRule>
    <cfRule type="cellIs" dxfId="6550" priority="11410" stopIfTrue="1" operator="lessThan">
      <formula>-0.02</formula>
    </cfRule>
    <cfRule type="cellIs" dxfId="6549" priority="11411" stopIfTrue="1" operator="between">
      <formula>0.01</formula>
      <formula>0.021</formula>
    </cfRule>
    <cfRule type="cellIs" dxfId="6548" priority="11412" stopIfTrue="1" operator="between">
      <formula>-0.01</formula>
      <formula>-0.021</formula>
    </cfRule>
    <cfRule type="cellIs" dxfId="6547" priority="11413" stopIfTrue="1" operator="between">
      <formula>-0.011</formula>
      <formula>0.011</formula>
    </cfRule>
    <cfRule type="cellIs" dxfId="6546" priority="11416" stopIfTrue="1" operator="greaterThan">
      <formula>0.02</formula>
    </cfRule>
    <cfRule type="cellIs" dxfId="6545" priority="11417" stopIfTrue="1" operator="lessThan">
      <formula>-0.02</formula>
    </cfRule>
    <cfRule type="cellIs" dxfId="6544" priority="11418" stopIfTrue="1" operator="between">
      <formula>0.01</formula>
      <formula>0.021</formula>
    </cfRule>
    <cfRule type="cellIs" dxfId="6543" priority="11419" stopIfTrue="1" operator="between">
      <formula>-0.01</formula>
      <formula>-0.021</formula>
    </cfRule>
    <cfRule type="cellIs" dxfId="6542" priority="11420" stopIfTrue="1" operator="between">
      <formula>-0.011</formula>
      <formula>0.011</formula>
    </cfRule>
    <cfRule type="cellIs" dxfId="6541" priority="11423" stopIfTrue="1" operator="greaterThan">
      <formula>0.02</formula>
    </cfRule>
    <cfRule type="cellIs" dxfId="6540" priority="11424" stopIfTrue="1" operator="lessThan">
      <formula>-0.02</formula>
    </cfRule>
    <cfRule type="cellIs" dxfId="6539" priority="11425" stopIfTrue="1" operator="between">
      <formula>0.01</formula>
      <formula>0.021</formula>
    </cfRule>
    <cfRule type="cellIs" dxfId="6538" priority="11426" stopIfTrue="1" operator="between">
      <formula>-0.01</formula>
      <formula>-0.021</formula>
    </cfRule>
    <cfRule type="cellIs" dxfId="6537" priority="11427" stopIfTrue="1" operator="between">
      <formula>-0.011</formula>
      <formula>0.011</formula>
    </cfRule>
    <cfRule type="cellIs" dxfId="6536" priority="11430" stopIfTrue="1" operator="greaterThan">
      <formula>0.02</formula>
    </cfRule>
    <cfRule type="cellIs" dxfId="6535" priority="11431" stopIfTrue="1" operator="lessThan">
      <formula>-0.02</formula>
    </cfRule>
    <cfRule type="cellIs" dxfId="6534" priority="11432" stopIfTrue="1" operator="between">
      <formula>0.01</formula>
      <formula>0.021</formula>
    </cfRule>
    <cfRule type="cellIs" dxfId="6533" priority="11433" stopIfTrue="1" operator="between">
      <formula>-0.01</formula>
      <formula>-0.021</formula>
    </cfRule>
    <cfRule type="cellIs" dxfId="6532" priority="11434" stopIfTrue="1" operator="between">
      <formula>-0.011</formula>
      <formula>0.011</formula>
    </cfRule>
    <cfRule type="cellIs" dxfId="6531" priority="11437" stopIfTrue="1" operator="greaterThan">
      <formula>0.02</formula>
    </cfRule>
    <cfRule type="cellIs" dxfId="6530" priority="11438" stopIfTrue="1" operator="lessThan">
      <formula>-0.02</formula>
    </cfRule>
    <cfRule type="cellIs" dxfId="6529" priority="11439" stopIfTrue="1" operator="between">
      <formula>0.01</formula>
      <formula>0.021</formula>
    </cfRule>
    <cfRule type="cellIs" dxfId="6528" priority="11440" stopIfTrue="1" operator="between">
      <formula>-0.01</formula>
      <formula>-0.021</formula>
    </cfRule>
    <cfRule type="cellIs" dxfId="6527" priority="11441" stopIfTrue="1" operator="between">
      <formula>-0.011</formula>
      <formula>0.011</formula>
    </cfRule>
    <cfRule type="cellIs" dxfId="6526" priority="11444" stopIfTrue="1" operator="greaterThan">
      <formula>0.02</formula>
    </cfRule>
    <cfRule type="cellIs" dxfId="6525" priority="11445" stopIfTrue="1" operator="lessThan">
      <formula>-0.02</formula>
    </cfRule>
    <cfRule type="cellIs" dxfId="6524" priority="11446" stopIfTrue="1" operator="between">
      <formula>0.01</formula>
      <formula>0.021</formula>
    </cfRule>
    <cfRule type="cellIs" dxfId="6523" priority="11447" stopIfTrue="1" operator="between">
      <formula>-0.01</formula>
      <formula>-0.021</formula>
    </cfRule>
    <cfRule type="cellIs" dxfId="6522" priority="11448" stopIfTrue="1" operator="between">
      <formula>-0.011</formula>
      <formula>0.011</formula>
    </cfRule>
    <cfRule type="cellIs" dxfId="6521" priority="11451" stopIfTrue="1" operator="greaterThan">
      <formula>0.02</formula>
    </cfRule>
    <cfRule type="cellIs" dxfId="6520" priority="11452" stopIfTrue="1" operator="lessThan">
      <formula>-0.02</formula>
    </cfRule>
    <cfRule type="cellIs" dxfId="6519" priority="11453" stopIfTrue="1" operator="between">
      <formula>0.01</formula>
      <formula>0.021</formula>
    </cfRule>
    <cfRule type="cellIs" dxfId="6518" priority="11454" stopIfTrue="1" operator="between">
      <formula>-0.01</formula>
      <formula>-0.021</formula>
    </cfRule>
    <cfRule type="cellIs" dxfId="6517" priority="11455" stopIfTrue="1" operator="between">
      <formula>-0.011</formula>
      <formula>0.011</formula>
    </cfRule>
    <cfRule type="cellIs" dxfId="6516" priority="11458" stopIfTrue="1" operator="greaterThan">
      <formula>0.02</formula>
    </cfRule>
    <cfRule type="cellIs" dxfId="6515" priority="11459" stopIfTrue="1" operator="lessThan">
      <formula>-0.02</formula>
    </cfRule>
    <cfRule type="cellIs" dxfId="6514" priority="11460" stopIfTrue="1" operator="between">
      <formula>0.01</formula>
      <formula>0.021</formula>
    </cfRule>
    <cfRule type="cellIs" dxfId="6513" priority="11461" stopIfTrue="1" operator="between">
      <formula>-0.01</formula>
      <formula>-0.021</formula>
    </cfRule>
    <cfRule type="cellIs" dxfId="6512" priority="11462" stopIfTrue="1" operator="between">
      <formula>-0.011</formula>
      <formula>0.011</formula>
    </cfRule>
    <cfRule type="cellIs" dxfId="6511" priority="11465" stopIfTrue="1" operator="greaterThan">
      <formula>0.02</formula>
    </cfRule>
    <cfRule type="cellIs" dxfId="6510" priority="11466" stopIfTrue="1" operator="lessThan">
      <formula>-0.02</formula>
    </cfRule>
    <cfRule type="cellIs" dxfId="6509" priority="11467" stopIfTrue="1" operator="between">
      <formula>0.01</formula>
      <formula>0.021</formula>
    </cfRule>
    <cfRule type="cellIs" dxfId="6508" priority="11468" stopIfTrue="1" operator="between">
      <formula>-0.01</formula>
      <formula>-0.021</formula>
    </cfRule>
    <cfRule type="cellIs" dxfId="6507" priority="11469" stopIfTrue="1" operator="between">
      <formula>-0.011</formula>
      <formula>0.011</formula>
    </cfRule>
    <cfRule type="cellIs" dxfId="6506" priority="11472" stopIfTrue="1" operator="greaterThan">
      <formula>0.02</formula>
    </cfRule>
    <cfRule type="cellIs" dxfId="6505" priority="11473" stopIfTrue="1" operator="lessThan">
      <formula>-0.02</formula>
    </cfRule>
    <cfRule type="cellIs" dxfId="6504" priority="11474" stopIfTrue="1" operator="between">
      <formula>0.01</formula>
      <formula>0.021</formula>
    </cfRule>
    <cfRule type="cellIs" dxfId="6503" priority="11475" stopIfTrue="1" operator="between">
      <formula>-0.01</formula>
      <formula>-0.021</formula>
    </cfRule>
    <cfRule type="cellIs" dxfId="6502" priority="11476" stopIfTrue="1" operator="between">
      <formula>-0.011</formula>
      <formula>0.011</formula>
    </cfRule>
    <cfRule type="cellIs" dxfId="6501" priority="11479" stopIfTrue="1" operator="greaterThan">
      <formula>0.02</formula>
    </cfRule>
    <cfRule type="cellIs" dxfId="6500" priority="11480" stopIfTrue="1" operator="lessThan">
      <formula>-0.02</formula>
    </cfRule>
    <cfRule type="cellIs" dxfId="6499" priority="11481" stopIfTrue="1" operator="between">
      <formula>0.01</formula>
      <formula>0.021</formula>
    </cfRule>
    <cfRule type="cellIs" dxfId="6498" priority="11482" stopIfTrue="1" operator="between">
      <formula>-0.01</formula>
      <formula>-0.021</formula>
    </cfRule>
    <cfRule type="cellIs" dxfId="6497" priority="11483" stopIfTrue="1" operator="between">
      <formula>-0.011</formula>
      <formula>0.011</formula>
    </cfRule>
    <cfRule type="cellIs" dxfId="6496" priority="11486" stopIfTrue="1" operator="greaterThan">
      <formula>0.02</formula>
    </cfRule>
    <cfRule type="cellIs" dxfId="6495" priority="11487" stopIfTrue="1" operator="lessThan">
      <formula>-0.02</formula>
    </cfRule>
    <cfRule type="cellIs" dxfId="6494" priority="11488" stopIfTrue="1" operator="between">
      <formula>0.01</formula>
      <formula>0.021</formula>
    </cfRule>
    <cfRule type="cellIs" dxfId="6493" priority="11489" stopIfTrue="1" operator="between">
      <formula>-0.01</formula>
      <formula>-0.021</formula>
    </cfRule>
    <cfRule type="cellIs" dxfId="6492" priority="11490" stopIfTrue="1" operator="between">
      <formula>-0.011</formula>
      <formula>0.011</formula>
    </cfRule>
    <cfRule type="cellIs" dxfId="6491" priority="11493" stopIfTrue="1" operator="greaterThan">
      <formula>0.02</formula>
    </cfRule>
    <cfRule type="cellIs" dxfId="6490" priority="11494" stopIfTrue="1" operator="lessThan">
      <formula>-0.02</formula>
    </cfRule>
    <cfRule type="cellIs" dxfId="6489" priority="11495" stopIfTrue="1" operator="between">
      <formula>0.01</formula>
      <formula>0.021</formula>
    </cfRule>
    <cfRule type="cellIs" dxfId="6488" priority="11496" stopIfTrue="1" operator="between">
      <formula>-0.01</formula>
      <formula>-0.021</formula>
    </cfRule>
    <cfRule type="cellIs" dxfId="6487" priority="11497" stopIfTrue="1" operator="between">
      <formula>-0.011</formula>
      <formula>0.011</formula>
    </cfRule>
    <cfRule type="cellIs" dxfId="6486" priority="11500" stopIfTrue="1" operator="greaterThan">
      <formula>0.02</formula>
    </cfRule>
    <cfRule type="cellIs" dxfId="6485" priority="11501" stopIfTrue="1" operator="lessThan">
      <formula>-0.02</formula>
    </cfRule>
    <cfRule type="cellIs" dxfId="6484" priority="11502" stopIfTrue="1" operator="between">
      <formula>0.01</formula>
      <formula>0.021</formula>
    </cfRule>
    <cfRule type="cellIs" dxfId="6483" priority="11503" stopIfTrue="1" operator="between">
      <formula>-0.01</formula>
      <formula>-0.021</formula>
    </cfRule>
    <cfRule type="cellIs" dxfId="6482" priority="11504" stopIfTrue="1" operator="between">
      <formula>-0.011</formula>
      <formula>0.011</formula>
    </cfRule>
    <cfRule type="cellIs" dxfId="6481" priority="11507" stopIfTrue="1" operator="greaterThan">
      <formula>0.02</formula>
    </cfRule>
    <cfRule type="cellIs" dxfId="6480" priority="11508" stopIfTrue="1" operator="lessThan">
      <formula>-0.02</formula>
    </cfRule>
    <cfRule type="cellIs" dxfId="6479" priority="11509" stopIfTrue="1" operator="between">
      <formula>0.01</formula>
      <formula>0.021</formula>
    </cfRule>
    <cfRule type="cellIs" dxfId="6478" priority="11510" stopIfTrue="1" operator="between">
      <formula>-0.01</formula>
      <formula>-0.021</formula>
    </cfRule>
    <cfRule type="cellIs" dxfId="6477" priority="11511" stopIfTrue="1" operator="between">
      <formula>-0.011</formula>
      <formula>0.011</formula>
    </cfRule>
    <cfRule type="cellIs" dxfId="6476" priority="11514" stopIfTrue="1" operator="greaterThan">
      <formula>0.02</formula>
    </cfRule>
    <cfRule type="cellIs" dxfId="6475" priority="11515" stopIfTrue="1" operator="lessThan">
      <formula>-0.02</formula>
    </cfRule>
    <cfRule type="cellIs" dxfId="6474" priority="11516" stopIfTrue="1" operator="between">
      <formula>0.01</formula>
      <formula>0.021</formula>
    </cfRule>
    <cfRule type="cellIs" dxfId="6473" priority="11517" stopIfTrue="1" operator="between">
      <formula>-0.01</formula>
      <formula>-0.021</formula>
    </cfRule>
    <cfRule type="cellIs" dxfId="6472" priority="11518" stopIfTrue="1" operator="between">
      <formula>-0.011</formula>
      <formula>0.011</formula>
    </cfRule>
    <cfRule type="cellIs" dxfId="6471" priority="11521" stopIfTrue="1" operator="greaterThan">
      <formula>0.02</formula>
    </cfRule>
    <cfRule type="cellIs" dxfId="6470" priority="11522" stopIfTrue="1" operator="lessThan">
      <formula>-0.02</formula>
    </cfRule>
    <cfRule type="cellIs" dxfId="6469" priority="11523" stopIfTrue="1" operator="between">
      <formula>0.01</formula>
      <formula>0.021</formula>
    </cfRule>
    <cfRule type="cellIs" dxfId="6468" priority="11524" stopIfTrue="1" operator="between">
      <formula>-0.01</formula>
      <formula>-0.021</formula>
    </cfRule>
    <cfRule type="cellIs" dxfId="6467" priority="11525" stopIfTrue="1" operator="between">
      <formula>-0.011</formula>
      <formula>0.011</formula>
    </cfRule>
    <cfRule type="cellIs" dxfId="6466" priority="11528" stopIfTrue="1" operator="greaterThan">
      <formula>0.02</formula>
    </cfRule>
    <cfRule type="cellIs" dxfId="6465" priority="11529" stopIfTrue="1" operator="lessThan">
      <formula>-0.02</formula>
    </cfRule>
    <cfRule type="cellIs" dxfId="6464" priority="11530" stopIfTrue="1" operator="between">
      <formula>0.01</formula>
      <formula>0.021</formula>
    </cfRule>
    <cfRule type="cellIs" dxfId="6463" priority="11531" stopIfTrue="1" operator="between">
      <formula>-0.01</formula>
      <formula>-0.021</formula>
    </cfRule>
    <cfRule type="cellIs" dxfId="6462" priority="11532" stopIfTrue="1" operator="between">
      <formula>-0.011</formula>
      <formula>0.011</formula>
    </cfRule>
    <cfRule type="cellIs" dxfId="6461" priority="11535" stopIfTrue="1" operator="greaterThan">
      <formula>0.02</formula>
    </cfRule>
    <cfRule type="cellIs" dxfId="6460" priority="11536" stopIfTrue="1" operator="lessThan">
      <formula>-0.02</formula>
    </cfRule>
    <cfRule type="cellIs" dxfId="6459" priority="11537" stopIfTrue="1" operator="between">
      <formula>0.01</formula>
      <formula>0.021</formula>
    </cfRule>
    <cfRule type="cellIs" dxfId="6458" priority="11538" stopIfTrue="1" operator="between">
      <formula>-0.01</formula>
      <formula>-0.021</formula>
    </cfRule>
    <cfRule type="cellIs" dxfId="6457" priority="11539" stopIfTrue="1" operator="between">
      <formula>-0.011</formula>
      <formula>0.011</formula>
    </cfRule>
    <cfRule type="cellIs" dxfId="6456" priority="11542" stopIfTrue="1" operator="greaterThan">
      <formula>0.02</formula>
    </cfRule>
    <cfRule type="cellIs" dxfId="6455" priority="11543" stopIfTrue="1" operator="lessThan">
      <formula>-0.02</formula>
    </cfRule>
    <cfRule type="cellIs" dxfId="6454" priority="11544" stopIfTrue="1" operator="between">
      <formula>0.01</formula>
      <formula>0.021</formula>
    </cfRule>
    <cfRule type="cellIs" dxfId="6453" priority="11545" stopIfTrue="1" operator="between">
      <formula>-0.01</formula>
      <formula>-0.021</formula>
    </cfRule>
    <cfRule type="cellIs" dxfId="6452" priority="11546" stopIfTrue="1" operator="between">
      <formula>-0.011</formula>
      <formula>0.011</formula>
    </cfRule>
    <cfRule type="cellIs" dxfId="6451" priority="11549" stopIfTrue="1" operator="greaterThan">
      <formula>0.02</formula>
    </cfRule>
    <cfRule type="cellIs" dxfId="6450" priority="11550" stopIfTrue="1" operator="lessThan">
      <formula>-0.02</formula>
    </cfRule>
    <cfRule type="cellIs" dxfId="6449" priority="11551" stopIfTrue="1" operator="between">
      <formula>0.01</formula>
      <formula>0.021</formula>
    </cfRule>
    <cfRule type="cellIs" dxfId="6448" priority="11552" stopIfTrue="1" operator="between">
      <formula>-0.01</formula>
      <formula>-0.021</formula>
    </cfRule>
    <cfRule type="cellIs" dxfId="6447" priority="11553" stopIfTrue="1" operator="between">
      <formula>-0.011</formula>
      <formula>0.011</formula>
    </cfRule>
    <cfRule type="cellIs" dxfId="6446" priority="11556" stopIfTrue="1" operator="greaterThan">
      <formula>0.02</formula>
    </cfRule>
    <cfRule type="cellIs" dxfId="6445" priority="11557" stopIfTrue="1" operator="lessThan">
      <formula>-0.02</formula>
    </cfRule>
    <cfRule type="cellIs" dxfId="6444" priority="11558" stopIfTrue="1" operator="between">
      <formula>0.01</formula>
      <formula>0.021</formula>
    </cfRule>
    <cfRule type="cellIs" dxfId="6443" priority="11559" stopIfTrue="1" operator="between">
      <formula>-0.01</formula>
      <formula>-0.021</formula>
    </cfRule>
    <cfRule type="cellIs" dxfId="6442" priority="11560" stopIfTrue="1" operator="between">
      <formula>-0.011</formula>
      <formula>0.011</formula>
    </cfRule>
    <cfRule type="cellIs" dxfId="6441" priority="11563" stopIfTrue="1" operator="greaterThan">
      <formula>0.02</formula>
    </cfRule>
    <cfRule type="cellIs" dxfId="6440" priority="11564" stopIfTrue="1" operator="lessThan">
      <formula>-0.02</formula>
    </cfRule>
    <cfRule type="cellIs" dxfId="6439" priority="11565" stopIfTrue="1" operator="between">
      <formula>0.01</formula>
      <formula>0.021</formula>
    </cfRule>
    <cfRule type="cellIs" dxfId="6438" priority="11566" stopIfTrue="1" operator="between">
      <formula>-0.01</formula>
      <formula>-0.021</formula>
    </cfRule>
    <cfRule type="cellIs" dxfId="6437" priority="11567" stopIfTrue="1" operator="between">
      <formula>-0.011</formula>
      <formula>0.011</formula>
    </cfRule>
    <cfRule type="cellIs" dxfId="6436" priority="11570" stopIfTrue="1" operator="greaterThan">
      <formula>0.02</formula>
    </cfRule>
    <cfRule type="cellIs" dxfId="6435" priority="11571" stopIfTrue="1" operator="lessThan">
      <formula>-0.02</formula>
    </cfRule>
    <cfRule type="cellIs" dxfId="6434" priority="11572" stopIfTrue="1" operator="between">
      <formula>0.01</formula>
      <formula>0.021</formula>
    </cfRule>
    <cfRule type="cellIs" dxfId="6433" priority="11573" stopIfTrue="1" operator="between">
      <formula>-0.01</formula>
      <formula>-0.021</formula>
    </cfRule>
    <cfRule type="cellIs" dxfId="6432" priority="11574" stopIfTrue="1" operator="between">
      <formula>-0.011</formula>
      <formula>0.011</formula>
    </cfRule>
    <cfRule type="cellIs" dxfId="6431" priority="11577" stopIfTrue="1" operator="greaterThan">
      <formula>0.02</formula>
    </cfRule>
    <cfRule type="cellIs" dxfId="6430" priority="11578" stopIfTrue="1" operator="lessThan">
      <formula>-0.02</formula>
    </cfRule>
    <cfRule type="cellIs" dxfId="6429" priority="11579" stopIfTrue="1" operator="between">
      <formula>0.01</formula>
      <formula>0.021</formula>
    </cfRule>
    <cfRule type="cellIs" dxfId="6428" priority="11580" stopIfTrue="1" operator="between">
      <formula>-0.01</formula>
      <formula>-0.021</formula>
    </cfRule>
    <cfRule type="cellIs" dxfId="6427" priority="11581" stopIfTrue="1" operator="between">
      <formula>-0.011</formula>
      <formula>0.011</formula>
    </cfRule>
    <cfRule type="cellIs" dxfId="6426" priority="11584" stopIfTrue="1" operator="greaterThan">
      <formula>0.02</formula>
    </cfRule>
    <cfRule type="cellIs" dxfId="6425" priority="11585" stopIfTrue="1" operator="lessThan">
      <formula>-0.02</formula>
    </cfRule>
    <cfRule type="cellIs" dxfId="6424" priority="11586" stopIfTrue="1" operator="between">
      <formula>0.01</formula>
      <formula>0.021</formula>
    </cfRule>
    <cfRule type="cellIs" dxfId="6423" priority="11587" stopIfTrue="1" operator="between">
      <formula>-0.01</formula>
      <formula>-0.021</formula>
    </cfRule>
    <cfRule type="cellIs" dxfId="6422" priority="11588" stopIfTrue="1" operator="between">
      <formula>-0.011</formula>
      <formula>0.011</formula>
    </cfRule>
    <cfRule type="cellIs" dxfId="6421" priority="11591" stopIfTrue="1" operator="greaterThan">
      <formula>0.02</formula>
    </cfRule>
    <cfRule type="cellIs" dxfId="6420" priority="11592" stopIfTrue="1" operator="lessThan">
      <formula>-0.02</formula>
    </cfRule>
    <cfRule type="cellIs" dxfId="6419" priority="11593" stopIfTrue="1" operator="between">
      <formula>0.01</formula>
      <formula>0.021</formula>
    </cfRule>
    <cfRule type="cellIs" dxfId="6418" priority="11594" stopIfTrue="1" operator="between">
      <formula>-0.01</formula>
      <formula>-0.021</formula>
    </cfRule>
    <cfRule type="cellIs" dxfId="6417" priority="11595" stopIfTrue="1" operator="between">
      <formula>-0.011</formula>
      <formula>0.011</formula>
    </cfRule>
    <cfRule type="cellIs" dxfId="6416" priority="11598" stopIfTrue="1" operator="greaterThan">
      <formula>0.02</formula>
    </cfRule>
    <cfRule type="cellIs" dxfId="6415" priority="11599" stopIfTrue="1" operator="lessThan">
      <formula>-0.02</formula>
    </cfRule>
    <cfRule type="cellIs" dxfId="6414" priority="11600" stopIfTrue="1" operator="between">
      <formula>0.01</formula>
      <formula>0.021</formula>
    </cfRule>
    <cfRule type="cellIs" dxfId="6413" priority="11601" stopIfTrue="1" operator="between">
      <formula>-0.01</formula>
      <formula>-0.021</formula>
    </cfRule>
    <cfRule type="cellIs" dxfId="6412" priority="11602" stopIfTrue="1" operator="between">
      <formula>-0.011</formula>
      <formula>0.011</formula>
    </cfRule>
    <cfRule type="cellIs" dxfId="6411" priority="11605" stopIfTrue="1" operator="greaterThan">
      <formula>0.02</formula>
    </cfRule>
    <cfRule type="cellIs" dxfId="6410" priority="11606" stopIfTrue="1" operator="lessThan">
      <formula>-0.02</formula>
    </cfRule>
    <cfRule type="cellIs" dxfId="6409" priority="11607" stopIfTrue="1" operator="between">
      <formula>0.01</formula>
      <formula>0.021</formula>
    </cfRule>
    <cfRule type="cellIs" dxfId="6408" priority="11608" stopIfTrue="1" operator="between">
      <formula>-0.01</formula>
      <formula>-0.021</formula>
    </cfRule>
    <cfRule type="cellIs" dxfId="6407" priority="11609" stopIfTrue="1" operator="between">
      <formula>-0.011</formula>
      <formula>0.011</formula>
    </cfRule>
    <cfRule type="cellIs" dxfId="6406" priority="11612" stopIfTrue="1" operator="greaterThan">
      <formula>0.02</formula>
    </cfRule>
    <cfRule type="cellIs" dxfId="6405" priority="11613" stopIfTrue="1" operator="lessThan">
      <formula>-0.02</formula>
    </cfRule>
    <cfRule type="cellIs" dxfId="6404" priority="11614" stopIfTrue="1" operator="between">
      <formula>0.01</formula>
      <formula>0.021</formula>
    </cfRule>
    <cfRule type="cellIs" dxfId="6403" priority="11615" stopIfTrue="1" operator="between">
      <formula>-0.01</formula>
      <formula>-0.021</formula>
    </cfRule>
    <cfRule type="cellIs" dxfId="6402" priority="11616" stopIfTrue="1" operator="between">
      <formula>-0.011</formula>
      <formula>0.011</formula>
    </cfRule>
    <cfRule type="cellIs" dxfId="6401" priority="11619" stopIfTrue="1" operator="greaterThan">
      <formula>0.02</formula>
    </cfRule>
    <cfRule type="cellIs" dxfId="6400" priority="11620" stopIfTrue="1" operator="lessThan">
      <formula>-0.02</formula>
    </cfRule>
    <cfRule type="cellIs" dxfId="6399" priority="11621" stopIfTrue="1" operator="between">
      <formula>0.01</formula>
      <formula>0.021</formula>
    </cfRule>
    <cfRule type="cellIs" dxfId="6398" priority="11622" stopIfTrue="1" operator="between">
      <formula>-0.01</formula>
      <formula>-0.021</formula>
    </cfRule>
    <cfRule type="cellIs" dxfId="6397" priority="11623" stopIfTrue="1" operator="between">
      <formula>-0.011</formula>
      <formula>0.011</formula>
    </cfRule>
    <cfRule type="cellIs" dxfId="6396" priority="11626" stopIfTrue="1" operator="greaterThan">
      <formula>0.02</formula>
    </cfRule>
    <cfRule type="cellIs" dxfId="6395" priority="11627" stopIfTrue="1" operator="lessThan">
      <formula>-0.02</formula>
    </cfRule>
    <cfRule type="cellIs" dxfId="6394" priority="11628" stopIfTrue="1" operator="between">
      <formula>0.01</formula>
      <formula>0.021</formula>
    </cfRule>
    <cfRule type="cellIs" dxfId="6393" priority="11629" stopIfTrue="1" operator="between">
      <formula>-0.01</formula>
      <formula>-0.021</formula>
    </cfRule>
    <cfRule type="cellIs" dxfId="6392" priority="11630" stopIfTrue="1" operator="between">
      <formula>-0.011</formula>
      <formula>0.011</formula>
    </cfRule>
    <cfRule type="cellIs" dxfId="6391" priority="11633" stopIfTrue="1" operator="greaterThan">
      <formula>0.02</formula>
    </cfRule>
    <cfRule type="cellIs" dxfId="6390" priority="11634" stopIfTrue="1" operator="lessThan">
      <formula>-0.02</formula>
    </cfRule>
    <cfRule type="cellIs" dxfId="6389" priority="11635" stopIfTrue="1" operator="between">
      <formula>0.01</formula>
      <formula>0.021</formula>
    </cfRule>
    <cfRule type="cellIs" dxfId="6388" priority="11636" stopIfTrue="1" operator="between">
      <formula>-0.01</formula>
      <formula>-0.021</formula>
    </cfRule>
    <cfRule type="cellIs" dxfId="6387" priority="11637" stopIfTrue="1" operator="between">
      <formula>-0.011</formula>
      <formula>0.011</formula>
    </cfRule>
    <cfRule type="cellIs" dxfId="6386" priority="11640" stopIfTrue="1" operator="greaterThan">
      <formula>0.02</formula>
    </cfRule>
    <cfRule type="cellIs" dxfId="6385" priority="11641" stopIfTrue="1" operator="lessThan">
      <formula>-0.02</formula>
    </cfRule>
    <cfRule type="cellIs" dxfId="6384" priority="11642" stopIfTrue="1" operator="between">
      <formula>0.01</formula>
      <formula>0.021</formula>
    </cfRule>
    <cfRule type="cellIs" dxfId="6383" priority="11643" stopIfTrue="1" operator="between">
      <formula>-0.01</formula>
      <formula>-0.021</formula>
    </cfRule>
    <cfRule type="cellIs" dxfId="6382" priority="11644" stopIfTrue="1" operator="between">
      <formula>-0.011</formula>
      <formula>0.011</formula>
    </cfRule>
    <cfRule type="cellIs" dxfId="6381" priority="11647" stopIfTrue="1" operator="greaterThan">
      <formula>0.02</formula>
    </cfRule>
    <cfRule type="cellIs" dxfId="6380" priority="11648" stopIfTrue="1" operator="lessThan">
      <formula>-0.02</formula>
    </cfRule>
    <cfRule type="cellIs" dxfId="6379" priority="11649" stopIfTrue="1" operator="between">
      <formula>0.01</formula>
      <formula>0.021</formula>
    </cfRule>
    <cfRule type="cellIs" dxfId="6378" priority="11650" stopIfTrue="1" operator="between">
      <formula>-0.01</formula>
      <formula>-0.021</formula>
    </cfRule>
    <cfRule type="cellIs" dxfId="6377" priority="11651" stopIfTrue="1" operator="between">
      <formula>-0.011</formula>
      <formula>0.011</formula>
    </cfRule>
    <cfRule type="cellIs" dxfId="6376" priority="11654" stopIfTrue="1" operator="greaterThan">
      <formula>0.02</formula>
    </cfRule>
    <cfRule type="cellIs" dxfId="6375" priority="11655" stopIfTrue="1" operator="lessThan">
      <formula>-0.02</formula>
    </cfRule>
    <cfRule type="cellIs" dxfId="6374" priority="11656" stopIfTrue="1" operator="between">
      <formula>0.01</formula>
      <formula>0.021</formula>
    </cfRule>
    <cfRule type="cellIs" dxfId="6373" priority="11657" stopIfTrue="1" operator="between">
      <formula>-0.01</formula>
      <formula>-0.021</formula>
    </cfRule>
    <cfRule type="cellIs" dxfId="6372" priority="11658" stopIfTrue="1" operator="between">
      <formula>-0.011</formula>
      <formula>0.011</formula>
    </cfRule>
    <cfRule type="cellIs" dxfId="6371" priority="11661" stopIfTrue="1" operator="greaterThan">
      <formula>0.02</formula>
    </cfRule>
    <cfRule type="cellIs" dxfId="6370" priority="11662" stopIfTrue="1" operator="lessThan">
      <formula>-0.02</formula>
    </cfRule>
    <cfRule type="cellIs" dxfId="6369" priority="11663" stopIfTrue="1" operator="between">
      <formula>0.01</formula>
      <formula>0.021</formula>
    </cfRule>
    <cfRule type="cellIs" dxfId="6368" priority="11664" stopIfTrue="1" operator="between">
      <formula>-0.01</formula>
      <formula>-0.021</formula>
    </cfRule>
    <cfRule type="cellIs" dxfId="6367" priority="11665" stopIfTrue="1" operator="between">
      <formula>-0.011</formula>
      <formula>0.011</formula>
    </cfRule>
    <cfRule type="cellIs" dxfId="6366" priority="11668" stopIfTrue="1" operator="greaterThan">
      <formula>0.02</formula>
    </cfRule>
    <cfRule type="cellIs" dxfId="6365" priority="11669" stopIfTrue="1" operator="lessThan">
      <formula>-0.02</formula>
    </cfRule>
    <cfRule type="cellIs" dxfId="6364" priority="11670" stopIfTrue="1" operator="between">
      <formula>0.01</formula>
      <formula>0.021</formula>
    </cfRule>
    <cfRule type="cellIs" dxfId="6363" priority="11671" stopIfTrue="1" operator="between">
      <formula>-0.01</formula>
      <formula>-0.021</formula>
    </cfRule>
    <cfRule type="cellIs" dxfId="6362" priority="11672" stopIfTrue="1" operator="between">
      <formula>-0.011</formula>
      <formula>0.011</formula>
    </cfRule>
    <cfRule type="cellIs" dxfId="6361" priority="11675" stopIfTrue="1" operator="greaterThan">
      <formula>0.02</formula>
    </cfRule>
    <cfRule type="cellIs" dxfId="6360" priority="11676" stopIfTrue="1" operator="lessThan">
      <formula>-0.02</formula>
    </cfRule>
    <cfRule type="cellIs" dxfId="6359" priority="11677" stopIfTrue="1" operator="between">
      <formula>0.01</formula>
      <formula>0.021</formula>
    </cfRule>
    <cfRule type="cellIs" dxfId="6358" priority="11678" stopIfTrue="1" operator="between">
      <formula>-0.01</formula>
      <formula>-0.021</formula>
    </cfRule>
    <cfRule type="cellIs" dxfId="6357" priority="11679" stopIfTrue="1" operator="between">
      <formula>-0.011</formula>
      <formula>0.011</formula>
    </cfRule>
    <cfRule type="cellIs" dxfId="6356" priority="11682" stopIfTrue="1" operator="greaterThan">
      <formula>0.02</formula>
    </cfRule>
    <cfRule type="cellIs" dxfId="6355" priority="11683" stopIfTrue="1" operator="lessThan">
      <formula>-0.02</formula>
    </cfRule>
    <cfRule type="cellIs" dxfId="6354" priority="11684" stopIfTrue="1" operator="between">
      <formula>0.01</formula>
      <formula>0.021</formula>
    </cfRule>
    <cfRule type="cellIs" dxfId="6353" priority="11685" stopIfTrue="1" operator="between">
      <formula>-0.01</formula>
      <formula>-0.021</formula>
    </cfRule>
    <cfRule type="cellIs" dxfId="6352" priority="11686" stopIfTrue="1" operator="between">
      <formula>-0.011</formula>
      <formula>0.011</formula>
    </cfRule>
    <cfRule type="cellIs" dxfId="6351" priority="11689" stopIfTrue="1" operator="greaterThan">
      <formula>0.02</formula>
    </cfRule>
    <cfRule type="cellIs" dxfId="6350" priority="11690" stopIfTrue="1" operator="lessThan">
      <formula>-0.02</formula>
    </cfRule>
    <cfRule type="cellIs" dxfId="6349" priority="11691" stopIfTrue="1" operator="between">
      <formula>0.01</formula>
      <formula>0.021</formula>
    </cfRule>
    <cfRule type="cellIs" dxfId="6348" priority="11692" stopIfTrue="1" operator="between">
      <formula>-0.01</formula>
      <formula>-0.021</formula>
    </cfRule>
    <cfRule type="cellIs" dxfId="6347" priority="11693" stopIfTrue="1" operator="between">
      <formula>-0.011</formula>
      <formula>0.011</formula>
    </cfRule>
    <cfRule type="cellIs" dxfId="6346" priority="11696" stopIfTrue="1" operator="greaterThan">
      <formula>0.02</formula>
    </cfRule>
    <cfRule type="cellIs" dxfId="6345" priority="11697" stopIfTrue="1" operator="lessThan">
      <formula>-0.02</formula>
    </cfRule>
    <cfRule type="cellIs" dxfId="6344" priority="11698" stopIfTrue="1" operator="between">
      <formula>0.01</formula>
      <formula>0.021</formula>
    </cfRule>
    <cfRule type="cellIs" dxfId="6343" priority="11699" stopIfTrue="1" operator="between">
      <formula>-0.01</formula>
      <formula>-0.021</formula>
    </cfRule>
    <cfRule type="cellIs" dxfId="6342" priority="11700" stopIfTrue="1" operator="between">
      <formula>-0.011</formula>
      <formula>0.011</formula>
    </cfRule>
    <cfRule type="cellIs" dxfId="6341" priority="11703" stopIfTrue="1" operator="greaterThan">
      <formula>0.02</formula>
    </cfRule>
    <cfRule type="cellIs" dxfId="6340" priority="11704" stopIfTrue="1" operator="lessThan">
      <formula>-0.02</formula>
    </cfRule>
    <cfRule type="cellIs" dxfId="6339" priority="11705" stopIfTrue="1" operator="between">
      <formula>0.01</formula>
      <formula>0.021</formula>
    </cfRule>
    <cfRule type="cellIs" dxfId="6338" priority="11706" stopIfTrue="1" operator="between">
      <formula>-0.01</formula>
      <formula>-0.021</formula>
    </cfRule>
    <cfRule type="cellIs" dxfId="6337" priority="11707" stopIfTrue="1" operator="between">
      <formula>-0.011</formula>
      <formula>0.011</formula>
    </cfRule>
    <cfRule type="cellIs" dxfId="6336" priority="11710" stopIfTrue="1" operator="greaterThan">
      <formula>0.02</formula>
    </cfRule>
    <cfRule type="cellIs" dxfId="6335" priority="11711" stopIfTrue="1" operator="lessThan">
      <formula>-0.02</formula>
    </cfRule>
    <cfRule type="cellIs" dxfId="6334" priority="11712" stopIfTrue="1" operator="between">
      <formula>0.01</formula>
      <formula>0.021</formula>
    </cfRule>
    <cfRule type="cellIs" dxfId="6333" priority="11713" stopIfTrue="1" operator="between">
      <formula>-0.01</formula>
      <formula>-0.021</formula>
    </cfRule>
    <cfRule type="cellIs" dxfId="6332" priority="11714" stopIfTrue="1" operator="between">
      <formula>-0.011</formula>
      <formula>0.011</formula>
    </cfRule>
    <cfRule type="cellIs" dxfId="6331" priority="11717" stopIfTrue="1" operator="greaterThan">
      <formula>0.02</formula>
    </cfRule>
    <cfRule type="cellIs" dxfId="6330" priority="11718" stopIfTrue="1" operator="lessThan">
      <formula>-0.02</formula>
    </cfRule>
    <cfRule type="cellIs" dxfId="6329" priority="11719" stopIfTrue="1" operator="between">
      <formula>0.01</formula>
      <formula>0.021</formula>
    </cfRule>
    <cfRule type="cellIs" dxfId="6328" priority="11720" stopIfTrue="1" operator="between">
      <formula>-0.01</formula>
      <formula>-0.021</formula>
    </cfRule>
    <cfRule type="cellIs" dxfId="6327" priority="11721" stopIfTrue="1" operator="between">
      <formula>-0.011</formula>
      <formula>0.011</formula>
    </cfRule>
    <cfRule type="cellIs" dxfId="6326" priority="11724" stopIfTrue="1" operator="greaterThan">
      <formula>0.02</formula>
    </cfRule>
    <cfRule type="cellIs" dxfId="6325" priority="11725" stopIfTrue="1" operator="lessThan">
      <formula>-0.02</formula>
    </cfRule>
    <cfRule type="cellIs" dxfId="6324" priority="11726" stopIfTrue="1" operator="between">
      <formula>0.01</formula>
      <formula>0.021</formula>
    </cfRule>
    <cfRule type="cellIs" dxfId="6323" priority="11727" stopIfTrue="1" operator="between">
      <formula>-0.01</formula>
      <formula>-0.021</formula>
    </cfRule>
    <cfRule type="cellIs" dxfId="6322" priority="11728" stopIfTrue="1" operator="between">
      <formula>-0.011</formula>
      <formula>0.011</formula>
    </cfRule>
    <cfRule type="cellIs" dxfId="6321" priority="11731" stopIfTrue="1" operator="greaterThan">
      <formula>0.02</formula>
    </cfRule>
    <cfRule type="cellIs" dxfId="6320" priority="11732" stopIfTrue="1" operator="lessThan">
      <formula>-0.02</formula>
    </cfRule>
    <cfRule type="cellIs" dxfId="6319" priority="11733" stopIfTrue="1" operator="between">
      <formula>0.01</formula>
      <formula>0.021</formula>
    </cfRule>
    <cfRule type="cellIs" dxfId="6318" priority="11734" stopIfTrue="1" operator="between">
      <formula>-0.01</formula>
      <formula>-0.021</formula>
    </cfRule>
    <cfRule type="cellIs" dxfId="6317" priority="11735" stopIfTrue="1" operator="between">
      <formula>-0.011</formula>
      <formula>0.011</formula>
    </cfRule>
    <cfRule type="cellIs" dxfId="6316" priority="11738" stopIfTrue="1" operator="greaterThan">
      <formula>0.02</formula>
    </cfRule>
    <cfRule type="cellIs" dxfId="6315" priority="11739" stopIfTrue="1" operator="lessThan">
      <formula>-0.02</formula>
    </cfRule>
    <cfRule type="cellIs" dxfId="6314" priority="11740" stopIfTrue="1" operator="between">
      <formula>0.01</formula>
      <formula>0.021</formula>
    </cfRule>
    <cfRule type="cellIs" dxfId="6313" priority="11741" stopIfTrue="1" operator="between">
      <formula>-0.01</formula>
      <formula>-0.021</formula>
    </cfRule>
    <cfRule type="cellIs" dxfId="6312" priority="11742" stopIfTrue="1" operator="between">
      <formula>-0.011</formula>
      <formula>0.011</formula>
    </cfRule>
    <cfRule type="cellIs" dxfId="6311" priority="11745" stopIfTrue="1" operator="greaterThan">
      <formula>0.02</formula>
    </cfRule>
    <cfRule type="cellIs" dxfId="6310" priority="11746" stopIfTrue="1" operator="lessThan">
      <formula>-0.02</formula>
    </cfRule>
    <cfRule type="cellIs" dxfId="6309" priority="11747" stopIfTrue="1" operator="between">
      <formula>0.01</formula>
      <formula>0.021</formula>
    </cfRule>
    <cfRule type="cellIs" dxfId="6308" priority="11748" stopIfTrue="1" operator="between">
      <formula>-0.01</formula>
      <formula>-0.021</formula>
    </cfRule>
    <cfRule type="cellIs" dxfId="6307" priority="11749" stopIfTrue="1" operator="between">
      <formula>-0.011</formula>
      <formula>0.011</formula>
    </cfRule>
    <cfRule type="cellIs" dxfId="6306" priority="11752" stopIfTrue="1" operator="greaterThan">
      <formula>0.02</formula>
    </cfRule>
    <cfRule type="cellIs" dxfId="6305" priority="11753" stopIfTrue="1" operator="lessThan">
      <formula>-0.02</formula>
    </cfRule>
    <cfRule type="cellIs" dxfId="6304" priority="11754" stopIfTrue="1" operator="between">
      <formula>0.01</formula>
      <formula>0.021</formula>
    </cfRule>
    <cfRule type="cellIs" dxfId="6303" priority="11755" stopIfTrue="1" operator="between">
      <formula>-0.01</formula>
      <formula>-0.021</formula>
    </cfRule>
    <cfRule type="cellIs" dxfId="6302" priority="11756" stopIfTrue="1" operator="between">
      <formula>-0.011</formula>
      <formula>0.011</formula>
    </cfRule>
    <cfRule type="cellIs" dxfId="6301" priority="11759" stopIfTrue="1" operator="greaterThan">
      <formula>0.02</formula>
    </cfRule>
    <cfRule type="cellIs" dxfId="6300" priority="11760" stopIfTrue="1" operator="lessThan">
      <formula>-0.02</formula>
    </cfRule>
    <cfRule type="cellIs" dxfId="6299" priority="11761" stopIfTrue="1" operator="between">
      <formula>0.01</formula>
      <formula>0.021</formula>
    </cfRule>
    <cfRule type="cellIs" dxfId="6298" priority="11762" stopIfTrue="1" operator="between">
      <formula>-0.01</formula>
      <formula>-0.021</formula>
    </cfRule>
    <cfRule type="cellIs" dxfId="6297" priority="11763" stopIfTrue="1" operator="between">
      <formula>-0.011</formula>
      <formula>0.011</formula>
    </cfRule>
    <cfRule type="cellIs" dxfId="6296" priority="11766" stopIfTrue="1" operator="greaterThan">
      <formula>0.02</formula>
    </cfRule>
    <cfRule type="cellIs" dxfId="6295" priority="11767" stopIfTrue="1" operator="lessThan">
      <formula>-0.02</formula>
    </cfRule>
    <cfRule type="cellIs" dxfId="6294" priority="11768" stopIfTrue="1" operator="between">
      <formula>0.01</formula>
      <formula>0.021</formula>
    </cfRule>
    <cfRule type="cellIs" dxfId="6293" priority="11769" stopIfTrue="1" operator="between">
      <formula>-0.01</formula>
      <formula>-0.021</formula>
    </cfRule>
    <cfRule type="cellIs" dxfId="6292" priority="11770" stopIfTrue="1" operator="between">
      <formula>-0.011</formula>
      <formula>0.011</formula>
    </cfRule>
    <cfRule type="cellIs" dxfId="6291" priority="11773" stopIfTrue="1" operator="greaterThan">
      <formula>0.02</formula>
    </cfRule>
    <cfRule type="cellIs" dxfId="6290" priority="11774" stopIfTrue="1" operator="lessThan">
      <formula>-0.02</formula>
    </cfRule>
    <cfRule type="cellIs" dxfId="6289" priority="11775" stopIfTrue="1" operator="between">
      <formula>0.01</formula>
      <formula>0.021</formula>
    </cfRule>
    <cfRule type="cellIs" dxfId="6288" priority="11776" stopIfTrue="1" operator="between">
      <formula>-0.01</formula>
      <formula>-0.021</formula>
    </cfRule>
    <cfRule type="cellIs" dxfId="6287" priority="11777" stopIfTrue="1" operator="between">
      <formula>-0.011</formula>
      <formula>0.011</formula>
    </cfRule>
    <cfRule type="cellIs" dxfId="6286" priority="11780" stopIfTrue="1" operator="greaterThan">
      <formula>0.02</formula>
    </cfRule>
    <cfRule type="cellIs" dxfId="6285" priority="11781" stopIfTrue="1" operator="lessThan">
      <formula>-0.02</formula>
    </cfRule>
    <cfRule type="cellIs" dxfId="6284" priority="11782" stopIfTrue="1" operator="between">
      <formula>0.01</formula>
      <formula>0.021</formula>
    </cfRule>
    <cfRule type="cellIs" dxfId="6283" priority="11783" stopIfTrue="1" operator="between">
      <formula>-0.01</formula>
      <formula>-0.021</formula>
    </cfRule>
    <cfRule type="cellIs" dxfId="6282" priority="11784" stopIfTrue="1" operator="between">
      <formula>-0.011</formula>
      <formula>0.011</formula>
    </cfRule>
    <cfRule type="cellIs" dxfId="6281" priority="11787" stopIfTrue="1" operator="greaterThan">
      <formula>0.02</formula>
    </cfRule>
    <cfRule type="cellIs" dxfId="6280" priority="11788" stopIfTrue="1" operator="lessThan">
      <formula>-0.02</formula>
    </cfRule>
    <cfRule type="cellIs" dxfId="6279" priority="11789" stopIfTrue="1" operator="between">
      <formula>0.01</formula>
      <formula>0.021</formula>
    </cfRule>
    <cfRule type="cellIs" dxfId="6278" priority="11790" stopIfTrue="1" operator="between">
      <formula>-0.01</formula>
      <formula>-0.021</formula>
    </cfRule>
    <cfRule type="cellIs" dxfId="6277" priority="11791" stopIfTrue="1" operator="between">
      <formula>-0.011</formula>
      <formula>0.011</formula>
    </cfRule>
    <cfRule type="cellIs" dxfId="6276" priority="11794" stopIfTrue="1" operator="greaterThan">
      <formula>0.02</formula>
    </cfRule>
    <cfRule type="cellIs" dxfId="6275" priority="11795" stopIfTrue="1" operator="lessThan">
      <formula>-0.02</formula>
    </cfRule>
    <cfRule type="cellIs" dxfId="6274" priority="11796" stopIfTrue="1" operator="between">
      <formula>0.01</formula>
      <formula>0.021</formula>
    </cfRule>
    <cfRule type="cellIs" dxfId="6273" priority="11797" stopIfTrue="1" operator="between">
      <formula>-0.01</formula>
      <formula>-0.021</formula>
    </cfRule>
    <cfRule type="cellIs" dxfId="6272" priority="11798" stopIfTrue="1" operator="between">
      <formula>-0.011</formula>
      <formula>0.011</formula>
    </cfRule>
    <cfRule type="cellIs" dxfId="6271" priority="11801" stopIfTrue="1" operator="greaterThan">
      <formula>0.02</formula>
    </cfRule>
    <cfRule type="cellIs" dxfId="6270" priority="11802" stopIfTrue="1" operator="lessThan">
      <formula>-0.02</formula>
    </cfRule>
    <cfRule type="cellIs" dxfId="6269" priority="11803" stopIfTrue="1" operator="between">
      <formula>0.01</formula>
      <formula>0.021</formula>
    </cfRule>
    <cfRule type="cellIs" dxfId="6268" priority="11804" stopIfTrue="1" operator="between">
      <formula>-0.01</formula>
      <formula>-0.021</formula>
    </cfRule>
    <cfRule type="cellIs" dxfId="6267" priority="11805" stopIfTrue="1" operator="between">
      <formula>-0.011</formula>
      <formula>0.011</formula>
    </cfRule>
    <cfRule type="cellIs" dxfId="6266" priority="11808" stopIfTrue="1" operator="greaterThan">
      <formula>0.02</formula>
    </cfRule>
    <cfRule type="cellIs" dxfId="6265" priority="11809" stopIfTrue="1" operator="lessThan">
      <formula>-0.02</formula>
    </cfRule>
    <cfRule type="cellIs" dxfId="6264" priority="11810" stopIfTrue="1" operator="between">
      <formula>0.01</formula>
      <formula>0.021</formula>
    </cfRule>
    <cfRule type="cellIs" dxfId="6263" priority="11811" stopIfTrue="1" operator="between">
      <formula>-0.01</formula>
      <formula>-0.021</formula>
    </cfRule>
    <cfRule type="cellIs" dxfId="6262" priority="11812" stopIfTrue="1" operator="between">
      <formula>-0.011</formula>
      <formula>0.011</formula>
    </cfRule>
    <cfRule type="cellIs" dxfId="6261" priority="11815" stopIfTrue="1" operator="greaterThan">
      <formula>0.02</formula>
    </cfRule>
    <cfRule type="cellIs" dxfId="6260" priority="11816" stopIfTrue="1" operator="lessThan">
      <formula>-0.02</formula>
    </cfRule>
    <cfRule type="cellIs" dxfId="6259" priority="11817" stopIfTrue="1" operator="between">
      <formula>0.01</formula>
      <formula>0.021</formula>
    </cfRule>
    <cfRule type="cellIs" dxfId="6258" priority="11818" stopIfTrue="1" operator="between">
      <formula>-0.01</formula>
      <formula>-0.021</formula>
    </cfRule>
    <cfRule type="cellIs" dxfId="6257" priority="11819" stopIfTrue="1" operator="between">
      <formula>-0.011</formula>
      <formula>0.011</formula>
    </cfRule>
    <cfRule type="cellIs" dxfId="6256" priority="11822" stopIfTrue="1" operator="greaterThan">
      <formula>0.02</formula>
    </cfRule>
    <cfRule type="cellIs" dxfId="6255" priority="11823" stopIfTrue="1" operator="lessThan">
      <formula>-0.02</formula>
    </cfRule>
    <cfRule type="cellIs" dxfId="6254" priority="11824" stopIfTrue="1" operator="between">
      <formula>0.01</formula>
      <formula>0.021</formula>
    </cfRule>
    <cfRule type="cellIs" dxfId="6253" priority="11826" stopIfTrue="1" operator="between">
      <formula>-0.011</formula>
      <formula>0.011</formula>
    </cfRule>
    <cfRule type="cellIs" dxfId="6252" priority="11829" stopIfTrue="1" operator="greaterThan">
      <formula>0.02</formula>
    </cfRule>
    <cfRule type="cellIs" dxfId="6251" priority="11830" stopIfTrue="1" operator="lessThan">
      <formula>-0.02</formula>
    </cfRule>
    <cfRule type="cellIs" dxfId="6250" priority="11831" stopIfTrue="1" operator="between">
      <formula>0.01</formula>
      <formula>0.021</formula>
    </cfRule>
    <cfRule type="cellIs" dxfId="6249" priority="11832" stopIfTrue="1" operator="between">
      <formula>-0.01</formula>
      <formula>-0.021</formula>
    </cfRule>
    <cfRule type="cellIs" dxfId="6248" priority="11833" stopIfTrue="1" operator="between">
      <formula>-0.011</formula>
      <formula>0.011</formula>
    </cfRule>
    <cfRule type="cellIs" dxfId="6247" priority="11836" stopIfTrue="1" operator="greaterThan">
      <formula>0.02</formula>
    </cfRule>
    <cfRule type="cellIs" dxfId="6246" priority="11837" stopIfTrue="1" operator="lessThan">
      <formula>-0.02</formula>
    </cfRule>
    <cfRule type="cellIs" dxfId="6245" priority="11838" stopIfTrue="1" operator="between">
      <formula>0.01</formula>
      <formula>0.021</formula>
    </cfRule>
    <cfRule type="cellIs" dxfId="6244" priority="11839" stopIfTrue="1" operator="between">
      <formula>-0.01</formula>
      <formula>-0.021</formula>
    </cfRule>
    <cfRule type="cellIs" dxfId="6243" priority="11840" stopIfTrue="1" operator="between">
      <formula>-0.011</formula>
      <formula>0.011</formula>
    </cfRule>
    <cfRule type="cellIs" dxfId="6242" priority="11843" stopIfTrue="1" operator="greaterThan">
      <formula>0.02</formula>
    </cfRule>
    <cfRule type="cellIs" dxfId="6241" priority="11844" stopIfTrue="1" operator="lessThan">
      <formula>-0.02</formula>
    </cfRule>
    <cfRule type="cellIs" dxfId="6240" priority="11845" stopIfTrue="1" operator="between">
      <formula>0.01</formula>
      <formula>0.021</formula>
    </cfRule>
    <cfRule type="cellIs" dxfId="6239" priority="11846" stopIfTrue="1" operator="between">
      <formula>-0.01</formula>
      <formula>-0.021</formula>
    </cfRule>
    <cfRule type="cellIs" dxfId="6238" priority="11847" stopIfTrue="1" operator="between">
      <formula>-0.011</formula>
      <formula>0.011</formula>
    </cfRule>
    <cfRule type="cellIs" dxfId="6237" priority="11850" stopIfTrue="1" operator="greaterThan">
      <formula>0.02</formula>
    </cfRule>
    <cfRule type="cellIs" dxfId="6236" priority="11851" stopIfTrue="1" operator="lessThan">
      <formula>-0.02</formula>
    </cfRule>
    <cfRule type="cellIs" dxfId="6235" priority="11852" stopIfTrue="1" operator="between">
      <formula>0.01</formula>
      <formula>0.021</formula>
    </cfRule>
    <cfRule type="cellIs" dxfId="6234" priority="11853" stopIfTrue="1" operator="between">
      <formula>-0.01</formula>
      <formula>-0.021</formula>
    </cfRule>
    <cfRule type="cellIs" dxfId="6233" priority="11854" stopIfTrue="1" operator="between">
      <formula>-0.011</formula>
      <formula>0.011</formula>
    </cfRule>
    <cfRule type="cellIs" dxfId="6232" priority="11857" stopIfTrue="1" operator="greaterThan">
      <formula>0.02</formula>
    </cfRule>
    <cfRule type="cellIs" dxfId="6231" priority="11858" stopIfTrue="1" operator="lessThan">
      <formula>-0.02</formula>
    </cfRule>
    <cfRule type="cellIs" dxfId="6230" priority="11859" stopIfTrue="1" operator="between">
      <formula>0.01</formula>
      <formula>0.021</formula>
    </cfRule>
    <cfRule type="cellIs" dxfId="6229" priority="11860" stopIfTrue="1" operator="between">
      <formula>-0.01</formula>
      <formula>-0.021</formula>
    </cfRule>
    <cfRule type="cellIs" dxfId="6228" priority="11861" stopIfTrue="1" operator="between">
      <formula>-0.011</formula>
      <formula>0.011</formula>
    </cfRule>
    <cfRule type="cellIs" dxfId="6227" priority="11864" stopIfTrue="1" operator="greaterThan">
      <formula>0.02</formula>
    </cfRule>
    <cfRule type="cellIs" dxfId="6226" priority="11865" stopIfTrue="1" operator="lessThan">
      <formula>-0.02</formula>
    </cfRule>
    <cfRule type="cellIs" dxfId="6225" priority="11866" stopIfTrue="1" operator="between">
      <formula>0.01</formula>
      <formula>0.021</formula>
    </cfRule>
    <cfRule type="cellIs" dxfId="6224" priority="11867" stopIfTrue="1" operator="between">
      <formula>-0.01</formula>
      <formula>-0.021</formula>
    </cfRule>
    <cfRule type="cellIs" dxfId="6223" priority="11868" stopIfTrue="1" operator="between">
      <formula>-0.011</formula>
      <formula>0.011</formula>
    </cfRule>
    <cfRule type="cellIs" dxfId="6222" priority="11871" stopIfTrue="1" operator="greaterThan">
      <formula>0.02</formula>
    </cfRule>
    <cfRule type="cellIs" dxfId="6221" priority="11872" stopIfTrue="1" operator="lessThan">
      <formula>-0.02</formula>
    </cfRule>
    <cfRule type="cellIs" dxfId="6220" priority="11873" stopIfTrue="1" operator="between">
      <formula>0.01</formula>
      <formula>0.021</formula>
    </cfRule>
    <cfRule type="cellIs" dxfId="6219" priority="11874" stopIfTrue="1" operator="between">
      <formula>-0.01</formula>
      <formula>-0.021</formula>
    </cfRule>
    <cfRule type="cellIs" dxfId="6218" priority="11875" stopIfTrue="1" operator="between">
      <formula>-0.011</formula>
      <formula>0.011</formula>
    </cfRule>
    <cfRule type="cellIs" dxfId="6217" priority="11878" stopIfTrue="1" operator="greaterThan">
      <formula>0.02</formula>
    </cfRule>
    <cfRule type="cellIs" dxfId="6216" priority="11879" stopIfTrue="1" operator="lessThan">
      <formula>-0.02</formula>
    </cfRule>
    <cfRule type="cellIs" dxfId="6215" priority="11880" stopIfTrue="1" operator="between">
      <formula>0.01</formula>
      <formula>0.021</formula>
    </cfRule>
    <cfRule type="cellIs" dxfId="6214" priority="11881" stopIfTrue="1" operator="between">
      <formula>-0.01</formula>
      <formula>-0.021</formula>
    </cfRule>
    <cfRule type="cellIs" dxfId="6213" priority="11882" stopIfTrue="1" operator="between">
      <formula>-0.011</formula>
      <formula>0.011</formula>
    </cfRule>
    <cfRule type="cellIs" dxfId="6212" priority="11885" stopIfTrue="1" operator="greaterThan">
      <formula>0.02</formula>
    </cfRule>
    <cfRule type="cellIs" dxfId="6211" priority="11886" stopIfTrue="1" operator="lessThan">
      <formula>-0.02</formula>
    </cfRule>
    <cfRule type="cellIs" dxfId="6210" priority="11887" stopIfTrue="1" operator="between">
      <formula>0.01</formula>
      <formula>0.021</formula>
    </cfRule>
    <cfRule type="cellIs" dxfId="6209" priority="11888" stopIfTrue="1" operator="between">
      <formula>-0.01</formula>
      <formula>-0.021</formula>
    </cfRule>
    <cfRule type="cellIs" dxfId="6208" priority="11889" stopIfTrue="1" operator="between">
      <formula>-0.011</formula>
      <formula>0.011</formula>
    </cfRule>
    <cfRule type="cellIs" dxfId="6207" priority="11892" stopIfTrue="1" operator="greaterThan">
      <formula>0.02</formula>
    </cfRule>
    <cfRule type="cellIs" dxfId="6206" priority="11893" stopIfTrue="1" operator="lessThan">
      <formula>-0.02</formula>
    </cfRule>
    <cfRule type="cellIs" dxfId="6205" priority="11894" stopIfTrue="1" operator="between">
      <formula>0.01</formula>
      <formula>0.021</formula>
    </cfRule>
    <cfRule type="cellIs" dxfId="6204" priority="11895" stopIfTrue="1" operator="between">
      <formula>-0.01</formula>
      <formula>-0.021</formula>
    </cfRule>
    <cfRule type="cellIs" dxfId="6203" priority="11896" stopIfTrue="1" operator="between">
      <formula>-0.011</formula>
      <formula>0.011</formula>
    </cfRule>
    <cfRule type="cellIs" dxfId="6202" priority="11899" stopIfTrue="1" operator="greaterThan">
      <formula>0.02</formula>
    </cfRule>
    <cfRule type="cellIs" dxfId="6201" priority="11900" stopIfTrue="1" operator="lessThan">
      <formula>-0.02</formula>
    </cfRule>
    <cfRule type="cellIs" dxfId="6200" priority="11901" stopIfTrue="1" operator="between">
      <formula>0.01</formula>
      <formula>0.021</formula>
    </cfRule>
    <cfRule type="cellIs" dxfId="6199" priority="11902" stopIfTrue="1" operator="between">
      <formula>-0.01</formula>
      <formula>-0.021</formula>
    </cfRule>
    <cfRule type="cellIs" dxfId="6198" priority="11903" stopIfTrue="1" operator="between">
      <formula>-0.011</formula>
      <formula>0.011</formula>
    </cfRule>
    <cfRule type="cellIs" dxfId="6197" priority="11906" stopIfTrue="1" operator="greaterThan">
      <formula>0.02</formula>
    </cfRule>
    <cfRule type="cellIs" dxfId="6196" priority="11907" stopIfTrue="1" operator="lessThan">
      <formula>-0.02</formula>
    </cfRule>
    <cfRule type="cellIs" dxfId="6195" priority="11908" stopIfTrue="1" operator="between">
      <formula>0.01</formula>
      <formula>0.021</formula>
    </cfRule>
    <cfRule type="cellIs" dxfId="6194" priority="11909" stopIfTrue="1" operator="between">
      <formula>-0.01</formula>
      <formula>-0.021</formula>
    </cfRule>
    <cfRule type="cellIs" dxfId="6193" priority="11910" stopIfTrue="1" operator="between">
      <formula>-0.011</formula>
      <formula>0.011</formula>
    </cfRule>
    <cfRule type="cellIs" dxfId="6192" priority="11913" stopIfTrue="1" operator="greaterThan">
      <formula>0.02</formula>
    </cfRule>
    <cfRule type="cellIs" dxfId="6191" priority="11914" stopIfTrue="1" operator="lessThan">
      <formula>-0.02</formula>
    </cfRule>
    <cfRule type="cellIs" dxfId="6190" priority="11915" stopIfTrue="1" operator="between">
      <formula>0.01</formula>
      <formula>0.021</formula>
    </cfRule>
    <cfRule type="cellIs" dxfId="6189" priority="11916" stopIfTrue="1" operator="between">
      <formula>-0.01</formula>
      <formula>-0.021</formula>
    </cfRule>
    <cfRule type="cellIs" dxfId="6188" priority="11917" stopIfTrue="1" operator="between">
      <formula>-0.011</formula>
      <formula>0.011</formula>
    </cfRule>
    <cfRule type="cellIs" dxfId="6187" priority="11920" stopIfTrue="1" operator="greaterThan">
      <formula>0.02</formula>
    </cfRule>
    <cfRule type="cellIs" dxfId="6186" priority="11921" stopIfTrue="1" operator="lessThan">
      <formula>-0.02</formula>
    </cfRule>
    <cfRule type="cellIs" dxfId="6185" priority="11922" stopIfTrue="1" operator="between">
      <formula>0.01</formula>
      <formula>0.021</formula>
    </cfRule>
    <cfRule type="cellIs" dxfId="6184" priority="11923" stopIfTrue="1" operator="between">
      <formula>-0.01</formula>
      <formula>-0.021</formula>
    </cfRule>
    <cfRule type="cellIs" dxfId="6183" priority="11924" stopIfTrue="1" operator="between">
      <formula>-0.011</formula>
      <formula>0.011</formula>
    </cfRule>
    <cfRule type="cellIs" dxfId="6182" priority="11927" stopIfTrue="1" operator="greaterThan">
      <formula>0.02</formula>
    </cfRule>
    <cfRule type="cellIs" dxfId="6181" priority="11928" stopIfTrue="1" operator="lessThan">
      <formula>-0.02</formula>
    </cfRule>
    <cfRule type="cellIs" dxfId="6180" priority="11929" stopIfTrue="1" operator="between">
      <formula>0.01</formula>
      <formula>0.021</formula>
    </cfRule>
    <cfRule type="cellIs" dxfId="6179" priority="11930" stopIfTrue="1" operator="between">
      <formula>-0.01</formula>
      <formula>-0.021</formula>
    </cfRule>
    <cfRule type="cellIs" dxfId="6178" priority="11931" stopIfTrue="1" operator="between">
      <formula>-0.011</formula>
      <formula>0.011</formula>
    </cfRule>
    <cfRule type="cellIs" dxfId="6177" priority="11934" stopIfTrue="1" operator="greaterThan">
      <formula>0.02</formula>
    </cfRule>
    <cfRule type="cellIs" dxfId="6176" priority="11935" stopIfTrue="1" operator="lessThan">
      <formula>-0.02</formula>
    </cfRule>
    <cfRule type="cellIs" dxfId="6175" priority="11936" stopIfTrue="1" operator="between">
      <formula>0.01</formula>
      <formula>0.021</formula>
    </cfRule>
    <cfRule type="cellIs" dxfId="6174" priority="11937" stopIfTrue="1" operator="between">
      <formula>-0.01</formula>
      <formula>-0.021</formula>
    </cfRule>
    <cfRule type="cellIs" dxfId="6173" priority="11938" stopIfTrue="1" operator="between">
      <formula>-0.011</formula>
      <formula>0.011</formula>
    </cfRule>
    <cfRule type="cellIs" dxfId="6172" priority="11941" stopIfTrue="1" operator="greaterThan">
      <formula>0.02</formula>
    </cfRule>
    <cfRule type="cellIs" dxfId="6171" priority="11942" stopIfTrue="1" operator="lessThan">
      <formula>-0.02</formula>
    </cfRule>
    <cfRule type="cellIs" dxfId="6170" priority="11943" stopIfTrue="1" operator="between">
      <formula>0.01</formula>
      <formula>0.021</formula>
    </cfRule>
    <cfRule type="cellIs" dxfId="6169" priority="11944" stopIfTrue="1" operator="between">
      <formula>-0.01</formula>
      <formula>-0.021</formula>
    </cfRule>
    <cfRule type="cellIs" dxfId="6168" priority="11945" stopIfTrue="1" operator="between">
      <formula>-0.011</formula>
      <formula>0.011</formula>
    </cfRule>
    <cfRule type="cellIs" dxfId="6167" priority="11948" stopIfTrue="1" operator="greaterThan">
      <formula>0.02</formula>
    </cfRule>
    <cfRule type="cellIs" dxfId="6166" priority="11949" stopIfTrue="1" operator="lessThan">
      <formula>-0.02</formula>
    </cfRule>
    <cfRule type="cellIs" dxfId="6165" priority="11950" stopIfTrue="1" operator="between">
      <formula>0.01</formula>
      <formula>0.021</formula>
    </cfRule>
    <cfRule type="cellIs" dxfId="6164" priority="11951" stopIfTrue="1" operator="between">
      <formula>-0.01</formula>
      <formula>-0.021</formula>
    </cfRule>
    <cfRule type="cellIs" dxfId="6163" priority="11952" stopIfTrue="1" operator="between">
      <formula>-0.011</formula>
      <formula>0.011</formula>
    </cfRule>
    <cfRule type="cellIs" dxfId="6162" priority="11955" stopIfTrue="1" operator="greaterThan">
      <formula>0.02</formula>
    </cfRule>
    <cfRule type="cellIs" dxfId="6161" priority="11956" stopIfTrue="1" operator="lessThan">
      <formula>-0.02</formula>
    </cfRule>
    <cfRule type="cellIs" dxfId="6160" priority="11957" stopIfTrue="1" operator="between">
      <formula>0.01</formula>
      <formula>0.021</formula>
    </cfRule>
    <cfRule type="cellIs" dxfId="6159" priority="11958" stopIfTrue="1" operator="between">
      <formula>-0.01</formula>
      <formula>-0.021</formula>
    </cfRule>
    <cfRule type="cellIs" dxfId="6158" priority="11959" stopIfTrue="1" operator="between">
      <formula>-0.011</formula>
      <formula>0.011</formula>
    </cfRule>
    <cfRule type="cellIs" dxfId="6157" priority="11962" stopIfTrue="1" operator="greaterThan">
      <formula>0.02</formula>
    </cfRule>
    <cfRule type="cellIs" dxfId="6156" priority="11963" stopIfTrue="1" operator="lessThan">
      <formula>-0.02</formula>
    </cfRule>
    <cfRule type="cellIs" dxfId="6155" priority="11964" stopIfTrue="1" operator="between">
      <formula>0.01</formula>
      <formula>0.021</formula>
    </cfRule>
    <cfRule type="cellIs" dxfId="6154" priority="11965" stopIfTrue="1" operator="between">
      <formula>-0.01</formula>
      <formula>-0.021</formula>
    </cfRule>
    <cfRule type="cellIs" dxfId="6153" priority="11966" stopIfTrue="1" operator="between">
      <formula>-0.011</formula>
      <formula>0.011</formula>
    </cfRule>
    <cfRule type="cellIs" dxfId="6152" priority="11969" stopIfTrue="1" operator="greaterThan">
      <formula>0.02</formula>
    </cfRule>
    <cfRule type="cellIs" dxfId="6151" priority="11970" stopIfTrue="1" operator="lessThan">
      <formula>-0.02</formula>
    </cfRule>
    <cfRule type="cellIs" dxfId="6150" priority="11971" stopIfTrue="1" operator="between">
      <formula>0.01</formula>
      <formula>0.021</formula>
    </cfRule>
    <cfRule type="cellIs" dxfId="6149" priority="11972" stopIfTrue="1" operator="between">
      <formula>-0.01</formula>
      <formula>-0.021</formula>
    </cfRule>
    <cfRule type="cellIs" dxfId="6148" priority="11973" stopIfTrue="1" operator="between">
      <formula>-0.011</formula>
      <formula>0.011</formula>
    </cfRule>
    <cfRule type="cellIs" dxfId="6147" priority="11976" stopIfTrue="1" operator="greaterThan">
      <formula>0.02</formula>
    </cfRule>
    <cfRule type="cellIs" dxfId="6146" priority="11977" stopIfTrue="1" operator="lessThan">
      <formula>-0.02</formula>
    </cfRule>
    <cfRule type="cellIs" dxfId="6145" priority="11978" stopIfTrue="1" operator="between">
      <formula>0.01</formula>
      <formula>0.021</formula>
    </cfRule>
    <cfRule type="cellIs" dxfId="6144" priority="11979" stopIfTrue="1" operator="between">
      <formula>-0.01</formula>
      <formula>-0.021</formula>
    </cfRule>
    <cfRule type="cellIs" dxfId="6143" priority="11980" stopIfTrue="1" operator="between">
      <formula>-0.011</formula>
      <formula>0.011</formula>
    </cfRule>
    <cfRule type="cellIs" dxfId="6142" priority="11983" stopIfTrue="1" operator="greaterThan">
      <formula>0.02</formula>
    </cfRule>
    <cfRule type="cellIs" dxfId="6141" priority="11984" stopIfTrue="1" operator="lessThan">
      <formula>-0.02</formula>
    </cfRule>
    <cfRule type="cellIs" dxfId="6140" priority="11985" stopIfTrue="1" operator="between">
      <formula>0.01</formula>
      <formula>0.021</formula>
    </cfRule>
    <cfRule type="cellIs" dxfId="6139" priority="11986" stopIfTrue="1" operator="between">
      <formula>-0.01</formula>
      <formula>-0.021</formula>
    </cfRule>
    <cfRule type="cellIs" dxfId="6138" priority="11987" stopIfTrue="1" operator="between">
      <formula>-0.011</formula>
      <formula>0.011</formula>
    </cfRule>
    <cfRule type="cellIs" dxfId="6137" priority="11990" stopIfTrue="1" operator="greaterThan">
      <formula>0.02</formula>
    </cfRule>
    <cfRule type="cellIs" dxfId="6136" priority="11991" stopIfTrue="1" operator="lessThan">
      <formula>-0.02</formula>
    </cfRule>
    <cfRule type="cellIs" dxfId="6135" priority="11992" stopIfTrue="1" operator="between">
      <formula>0.01</formula>
      <formula>0.021</formula>
    </cfRule>
    <cfRule type="cellIs" dxfId="6134" priority="11993" stopIfTrue="1" operator="between">
      <formula>-0.01</formula>
      <formula>-0.021</formula>
    </cfRule>
    <cfRule type="cellIs" dxfId="6133" priority="11994" stopIfTrue="1" operator="between">
      <formula>-0.011</formula>
      <formula>0.011</formula>
    </cfRule>
    <cfRule type="cellIs" dxfId="6132" priority="11997" stopIfTrue="1" operator="greaterThan">
      <formula>0.02</formula>
    </cfRule>
    <cfRule type="cellIs" dxfId="6131" priority="11998" stopIfTrue="1" operator="lessThan">
      <formula>-0.02</formula>
    </cfRule>
    <cfRule type="cellIs" dxfId="6130" priority="11999" stopIfTrue="1" operator="between">
      <formula>0.01</formula>
      <formula>0.021</formula>
    </cfRule>
    <cfRule type="cellIs" dxfId="6129" priority="12000" stopIfTrue="1" operator="between">
      <formula>-0.01</formula>
      <formula>-0.021</formula>
    </cfRule>
    <cfRule type="cellIs" dxfId="6128" priority="12001" stopIfTrue="1" operator="between">
      <formula>-0.011</formula>
      <formula>0.011</formula>
    </cfRule>
    <cfRule type="cellIs" dxfId="6127" priority="12004" stopIfTrue="1" operator="greaterThan">
      <formula>0.02</formula>
    </cfRule>
    <cfRule type="cellIs" dxfId="6126" priority="12005" stopIfTrue="1" operator="lessThan">
      <formula>-0.02</formula>
    </cfRule>
    <cfRule type="cellIs" dxfId="6125" priority="12006" stopIfTrue="1" operator="between">
      <formula>0.01</formula>
      <formula>0.021</formula>
    </cfRule>
    <cfRule type="cellIs" dxfId="6124" priority="12007" stopIfTrue="1" operator="between">
      <formula>-0.01</formula>
      <formula>-0.021</formula>
    </cfRule>
    <cfRule type="cellIs" dxfId="6123" priority="12008" stopIfTrue="1" operator="between">
      <formula>-0.011</formula>
      <formula>0.011</formula>
    </cfRule>
    <cfRule type="cellIs" dxfId="6122" priority="12011" stopIfTrue="1" operator="greaterThan">
      <formula>0.02</formula>
    </cfRule>
    <cfRule type="cellIs" dxfId="6121" priority="12012" stopIfTrue="1" operator="lessThan">
      <formula>-0.02</formula>
    </cfRule>
    <cfRule type="cellIs" dxfId="6120" priority="12013" stopIfTrue="1" operator="between">
      <formula>0.01</formula>
      <formula>0.021</formula>
    </cfRule>
    <cfRule type="cellIs" dxfId="6119" priority="12014" stopIfTrue="1" operator="between">
      <formula>-0.01</formula>
      <formula>-0.021</formula>
    </cfRule>
    <cfRule type="cellIs" dxfId="6118" priority="12015" stopIfTrue="1" operator="between">
      <formula>-0.011</formula>
      <formula>0.011</formula>
    </cfRule>
    <cfRule type="cellIs" dxfId="6117" priority="12018" stopIfTrue="1" operator="greaterThan">
      <formula>0.02</formula>
    </cfRule>
    <cfRule type="cellIs" dxfId="6116" priority="12019" stopIfTrue="1" operator="lessThan">
      <formula>-0.02</formula>
    </cfRule>
    <cfRule type="cellIs" dxfId="6115" priority="12020" stopIfTrue="1" operator="between">
      <formula>0.01</formula>
      <formula>0.021</formula>
    </cfRule>
    <cfRule type="cellIs" dxfId="6114" priority="12021" stopIfTrue="1" operator="between">
      <formula>-0.01</formula>
      <formula>-0.021</formula>
    </cfRule>
    <cfRule type="cellIs" dxfId="6113" priority="12022" stopIfTrue="1" operator="between">
      <formula>-0.011</formula>
      <formula>0.011</formula>
    </cfRule>
    <cfRule type="cellIs" dxfId="6112" priority="12025" stopIfTrue="1" operator="greaterThan">
      <formula>0.02</formula>
    </cfRule>
    <cfRule type="cellIs" dxfId="6111" priority="12026" stopIfTrue="1" operator="lessThan">
      <formula>-0.02</formula>
    </cfRule>
    <cfRule type="cellIs" dxfId="6110" priority="12027" stopIfTrue="1" operator="between">
      <formula>0.01</formula>
      <formula>0.021</formula>
    </cfRule>
    <cfRule type="cellIs" dxfId="6109" priority="12028" stopIfTrue="1" operator="between">
      <formula>-0.01</formula>
      <formula>-0.021</formula>
    </cfRule>
    <cfRule type="cellIs" dxfId="6108" priority="12029" stopIfTrue="1" operator="between">
      <formula>-0.011</formula>
      <formula>0.011</formula>
    </cfRule>
    <cfRule type="cellIs" dxfId="6107" priority="12032" stopIfTrue="1" operator="greaterThan">
      <formula>0.02</formula>
    </cfRule>
    <cfRule type="cellIs" dxfId="6106" priority="12033" stopIfTrue="1" operator="lessThan">
      <formula>-0.02</formula>
    </cfRule>
    <cfRule type="cellIs" dxfId="6105" priority="12034" stopIfTrue="1" operator="between">
      <formula>0.01</formula>
      <formula>0.021</formula>
    </cfRule>
    <cfRule type="cellIs" dxfId="6104" priority="12035" stopIfTrue="1" operator="between">
      <formula>-0.01</formula>
      <formula>-0.021</formula>
    </cfRule>
    <cfRule type="cellIs" dxfId="6103" priority="12036" stopIfTrue="1" operator="between">
      <formula>-0.011</formula>
      <formula>0.011</formula>
    </cfRule>
    <cfRule type="cellIs" dxfId="6102" priority="12039" stopIfTrue="1" operator="greaterThan">
      <formula>0.02</formula>
    </cfRule>
    <cfRule type="cellIs" dxfId="6101" priority="12040" stopIfTrue="1" operator="lessThan">
      <formula>-0.02</formula>
    </cfRule>
    <cfRule type="cellIs" dxfId="6100" priority="12041" stopIfTrue="1" operator="between">
      <formula>0.01</formula>
      <formula>0.021</formula>
    </cfRule>
    <cfRule type="cellIs" dxfId="6099" priority="12042" stopIfTrue="1" operator="between">
      <formula>-0.01</formula>
      <formula>-0.021</formula>
    </cfRule>
    <cfRule type="cellIs" dxfId="6098" priority="12043" stopIfTrue="1" operator="between">
      <formula>-0.011</formula>
      <formula>0.011</formula>
    </cfRule>
    <cfRule type="cellIs" dxfId="6097" priority="12046" stopIfTrue="1" operator="greaterThan">
      <formula>0.02</formula>
    </cfRule>
    <cfRule type="cellIs" dxfId="6096" priority="12047" stopIfTrue="1" operator="lessThan">
      <formula>-0.02</formula>
    </cfRule>
    <cfRule type="cellIs" dxfId="6095" priority="12048" stopIfTrue="1" operator="between">
      <formula>0.01</formula>
      <formula>0.021</formula>
    </cfRule>
    <cfRule type="cellIs" dxfId="6094" priority="12049" stopIfTrue="1" operator="between">
      <formula>-0.01</formula>
      <formula>-0.021</formula>
    </cfRule>
    <cfRule type="cellIs" dxfId="6093" priority="12050" stopIfTrue="1" operator="between">
      <formula>-0.011</formula>
      <formula>0.011</formula>
    </cfRule>
    <cfRule type="cellIs" dxfId="6092" priority="12053" stopIfTrue="1" operator="greaterThan">
      <formula>0.02</formula>
    </cfRule>
    <cfRule type="cellIs" dxfId="6091" priority="12054" stopIfTrue="1" operator="lessThan">
      <formula>-0.02</formula>
    </cfRule>
    <cfRule type="cellIs" dxfId="6090" priority="12055" stopIfTrue="1" operator="between">
      <formula>0.01</formula>
      <formula>0.021</formula>
    </cfRule>
    <cfRule type="cellIs" dxfId="6089" priority="12056" stopIfTrue="1" operator="between">
      <formula>-0.01</formula>
      <formula>-0.021</formula>
    </cfRule>
    <cfRule type="cellIs" dxfId="6088" priority="12057" stopIfTrue="1" operator="between">
      <formula>-0.011</formula>
      <formula>0.011</formula>
    </cfRule>
    <cfRule type="cellIs" dxfId="6087" priority="12060" stopIfTrue="1" operator="greaterThan">
      <formula>0.02</formula>
    </cfRule>
    <cfRule type="cellIs" dxfId="6086" priority="12061" stopIfTrue="1" operator="lessThan">
      <formula>-0.02</formula>
    </cfRule>
    <cfRule type="cellIs" dxfId="6085" priority="12062" stopIfTrue="1" operator="between">
      <formula>0.01</formula>
      <formula>0.021</formula>
    </cfRule>
    <cfRule type="cellIs" dxfId="6084" priority="12063" stopIfTrue="1" operator="between">
      <formula>-0.01</formula>
      <formula>-0.021</formula>
    </cfRule>
    <cfRule type="cellIs" dxfId="6083" priority="12064" stopIfTrue="1" operator="between">
      <formula>-0.011</formula>
      <formula>0.011</formula>
    </cfRule>
    <cfRule type="cellIs" dxfId="6082" priority="12067" stopIfTrue="1" operator="greaterThan">
      <formula>0.02</formula>
    </cfRule>
    <cfRule type="cellIs" dxfId="6081" priority="12068" stopIfTrue="1" operator="lessThan">
      <formula>-0.02</formula>
    </cfRule>
    <cfRule type="cellIs" dxfId="6080" priority="12069" stopIfTrue="1" operator="between">
      <formula>0.01</formula>
      <formula>0.021</formula>
    </cfRule>
    <cfRule type="cellIs" dxfId="6079" priority="12070" stopIfTrue="1" operator="between">
      <formula>-0.01</formula>
      <formula>-0.021</formula>
    </cfRule>
    <cfRule type="cellIs" dxfId="6078" priority="12071" stopIfTrue="1" operator="between">
      <formula>-0.011</formula>
      <formula>0.011</formula>
    </cfRule>
    <cfRule type="cellIs" dxfId="6077" priority="12074" stopIfTrue="1" operator="greaterThan">
      <formula>0.02</formula>
    </cfRule>
    <cfRule type="cellIs" dxfId="6076" priority="12075" stopIfTrue="1" operator="lessThan">
      <formula>-0.02</formula>
    </cfRule>
    <cfRule type="cellIs" dxfId="6075" priority="12076" stopIfTrue="1" operator="between">
      <formula>0.01</formula>
      <formula>0.021</formula>
    </cfRule>
    <cfRule type="cellIs" dxfId="6074" priority="12077" stopIfTrue="1" operator="between">
      <formula>-0.01</formula>
      <formula>-0.021</formula>
    </cfRule>
    <cfRule type="cellIs" dxfId="6073" priority="12078" stopIfTrue="1" operator="between">
      <formula>-0.011</formula>
      <formula>0.011</formula>
    </cfRule>
    <cfRule type="cellIs" dxfId="6072" priority="12081" stopIfTrue="1" operator="greaterThan">
      <formula>0.02</formula>
    </cfRule>
    <cfRule type="cellIs" dxfId="6071" priority="12082" stopIfTrue="1" operator="lessThan">
      <formula>-0.02</formula>
    </cfRule>
    <cfRule type="cellIs" dxfId="6070" priority="12083" stopIfTrue="1" operator="between">
      <formula>0.01</formula>
      <formula>0.021</formula>
    </cfRule>
    <cfRule type="cellIs" dxfId="6069" priority="12084" stopIfTrue="1" operator="between">
      <formula>-0.01</formula>
      <formula>-0.021</formula>
    </cfRule>
    <cfRule type="cellIs" dxfId="6068" priority="12085" stopIfTrue="1" operator="between">
      <formula>-0.011</formula>
      <formula>0.011</formula>
    </cfRule>
    <cfRule type="cellIs" dxfId="6067" priority="12088" stopIfTrue="1" operator="greaterThan">
      <formula>0.02</formula>
    </cfRule>
    <cfRule type="cellIs" dxfId="6066" priority="12089" stopIfTrue="1" operator="lessThan">
      <formula>-0.02</formula>
    </cfRule>
    <cfRule type="cellIs" dxfId="6065" priority="12090" stopIfTrue="1" operator="between">
      <formula>0.01</formula>
      <formula>0.021</formula>
    </cfRule>
    <cfRule type="cellIs" dxfId="6064" priority="12091" stopIfTrue="1" operator="between">
      <formula>-0.01</formula>
      <formula>-0.021</formula>
    </cfRule>
    <cfRule type="cellIs" dxfId="6063" priority="12092" stopIfTrue="1" operator="between">
      <formula>-0.011</formula>
      <formula>0.011</formula>
    </cfRule>
    <cfRule type="cellIs" dxfId="6062" priority="12095" stopIfTrue="1" operator="greaterThan">
      <formula>0.02</formula>
    </cfRule>
    <cfRule type="cellIs" dxfId="6061" priority="12096" stopIfTrue="1" operator="lessThan">
      <formula>-0.02</formula>
    </cfRule>
    <cfRule type="cellIs" dxfId="6060" priority="12097" stopIfTrue="1" operator="between">
      <formula>0.01</formula>
      <formula>0.021</formula>
    </cfRule>
    <cfRule type="cellIs" dxfId="6059" priority="12098" stopIfTrue="1" operator="between">
      <formula>-0.01</formula>
      <formula>-0.021</formula>
    </cfRule>
    <cfRule type="cellIs" dxfId="6058" priority="12099" stopIfTrue="1" operator="between">
      <formula>-0.011</formula>
      <formula>0.011</formula>
    </cfRule>
    <cfRule type="cellIs" dxfId="6057" priority="12102" stopIfTrue="1" operator="greaterThan">
      <formula>0.02</formula>
    </cfRule>
    <cfRule type="cellIs" dxfId="6056" priority="12103" stopIfTrue="1" operator="lessThan">
      <formula>-0.02</formula>
    </cfRule>
    <cfRule type="cellIs" dxfId="6055" priority="12104" stopIfTrue="1" operator="between">
      <formula>0.01</formula>
      <formula>0.021</formula>
    </cfRule>
    <cfRule type="cellIs" dxfId="6054" priority="12105" stopIfTrue="1" operator="between">
      <formula>-0.01</formula>
      <formula>-0.021</formula>
    </cfRule>
    <cfRule type="cellIs" dxfId="6053" priority="12106" stopIfTrue="1" operator="between">
      <formula>-0.011</formula>
      <formula>0.011</formula>
    </cfRule>
    <cfRule type="cellIs" dxfId="6052" priority="12109" stopIfTrue="1" operator="greaterThan">
      <formula>0.02</formula>
    </cfRule>
    <cfRule type="cellIs" dxfId="6051" priority="12110" stopIfTrue="1" operator="lessThan">
      <formula>-0.02</formula>
    </cfRule>
    <cfRule type="cellIs" dxfId="6050" priority="12111" stopIfTrue="1" operator="between">
      <formula>0.01</formula>
      <formula>0.021</formula>
    </cfRule>
    <cfRule type="cellIs" dxfId="6049" priority="12112" stopIfTrue="1" operator="between">
      <formula>-0.01</formula>
      <formula>-0.021</formula>
    </cfRule>
    <cfRule type="cellIs" dxfId="6048" priority="12113" stopIfTrue="1" operator="between">
      <formula>-0.011</formula>
      <formula>0.011</formula>
    </cfRule>
    <cfRule type="cellIs" dxfId="6047" priority="12116" stopIfTrue="1" operator="greaterThan">
      <formula>0.02</formula>
    </cfRule>
    <cfRule type="cellIs" dxfId="6046" priority="12117" stopIfTrue="1" operator="lessThan">
      <formula>-0.02</formula>
    </cfRule>
    <cfRule type="cellIs" dxfId="6045" priority="12118" stopIfTrue="1" operator="between">
      <formula>0.01</formula>
      <formula>0.021</formula>
    </cfRule>
    <cfRule type="cellIs" dxfId="6044" priority="12119" stopIfTrue="1" operator="between">
      <formula>-0.01</formula>
      <formula>-0.021</formula>
    </cfRule>
    <cfRule type="cellIs" dxfId="6043" priority="12120" stopIfTrue="1" operator="between">
      <formula>-0.011</formula>
      <formula>0.011</formula>
    </cfRule>
    <cfRule type="cellIs" dxfId="6042" priority="12123" stopIfTrue="1" operator="greaterThan">
      <formula>0.02</formula>
    </cfRule>
    <cfRule type="cellIs" dxfId="6041" priority="12124" stopIfTrue="1" operator="lessThan">
      <formula>-0.02</formula>
    </cfRule>
    <cfRule type="cellIs" dxfId="6040" priority="12125" stopIfTrue="1" operator="between">
      <formula>0.01</formula>
      <formula>0.021</formula>
    </cfRule>
    <cfRule type="cellIs" dxfId="6039" priority="12126" stopIfTrue="1" operator="between">
      <formula>-0.01</formula>
      <formula>-0.021</formula>
    </cfRule>
    <cfRule type="cellIs" dxfId="6038" priority="12127" stopIfTrue="1" operator="between">
      <formula>-0.011</formula>
      <formula>0.011</formula>
    </cfRule>
    <cfRule type="cellIs" dxfId="6037" priority="12130" stopIfTrue="1" operator="greaterThan">
      <formula>0.02</formula>
    </cfRule>
    <cfRule type="cellIs" dxfId="6036" priority="12131" stopIfTrue="1" operator="lessThan">
      <formula>-0.02</formula>
    </cfRule>
    <cfRule type="cellIs" dxfId="6035" priority="12132" stopIfTrue="1" operator="between">
      <formula>0.01</formula>
      <formula>0.021</formula>
    </cfRule>
    <cfRule type="cellIs" dxfId="6034" priority="12133" stopIfTrue="1" operator="between">
      <formula>-0.01</formula>
      <formula>-0.021</formula>
    </cfRule>
    <cfRule type="cellIs" dxfId="6033" priority="12134" stopIfTrue="1" operator="between">
      <formula>-0.011</formula>
      <formula>0.011</formula>
    </cfRule>
    <cfRule type="cellIs" dxfId="6032" priority="12137" stopIfTrue="1" operator="greaterThan">
      <formula>0.02</formula>
    </cfRule>
    <cfRule type="cellIs" dxfId="6031" priority="12138" stopIfTrue="1" operator="lessThan">
      <formula>-0.02</formula>
    </cfRule>
    <cfRule type="cellIs" dxfId="6030" priority="12139" stopIfTrue="1" operator="between">
      <formula>0.01</formula>
      <formula>0.021</formula>
    </cfRule>
    <cfRule type="cellIs" dxfId="6029" priority="12140" stopIfTrue="1" operator="between">
      <formula>-0.01</formula>
      <formula>-0.021</formula>
    </cfRule>
    <cfRule type="cellIs" dxfId="6028" priority="12141" stopIfTrue="1" operator="between">
      <formula>-0.011</formula>
      <formula>0.011</formula>
    </cfRule>
    <cfRule type="cellIs" dxfId="6027" priority="12144" stopIfTrue="1" operator="greaterThan">
      <formula>0.02</formula>
    </cfRule>
    <cfRule type="cellIs" dxfId="6026" priority="12145" stopIfTrue="1" operator="lessThan">
      <formula>-0.02</formula>
    </cfRule>
    <cfRule type="cellIs" dxfId="6025" priority="12146" stopIfTrue="1" operator="between">
      <formula>0.01</formula>
      <formula>0.021</formula>
    </cfRule>
    <cfRule type="cellIs" dxfId="6024" priority="12147" stopIfTrue="1" operator="between">
      <formula>-0.01</formula>
      <formula>-0.021</formula>
    </cfRule>
    <cfRule type="cellIs" dxfId="6023" priority="12148" stopIfTrue="1" operator="between">
      <formula>-0.011</formula>
      <formula>0.011</formula>
    </cfRule>
    <cfRule type="cellIs" dxfId="6022" priority="12151" stopIfTrue="1" operator="greaterThan">
      <formula>0.02</formula>
    </cfRule>
    <cfRule type="cellIs" dxfId="6021" priority="12152" stopIfTrue="1" operator="lessThan">
      <formula>-0.02</formula>
    </cfRule>
    <cfRule type="cellIs" dxfId="6020" priority="12153" stopIfTrue="1" operator="between">
      <formula>0.01</formula>
      <formula>0.021</formula>
    </cfRule>
    <cfRule type="cellIs" dxfId="6019" priority="12154" stopIfTrue="1" operator="between">
      <formula>-0.01</formula>
      <formula>-0.021</formula>
    </cfRule>
    <cfRule type="cellIs" dxfId="6018" priority="12155" stopIfTrue="1" operator="between">
      <formula>-0.011</formula>
      <formula>0.011</formula>
    </cfRule>
    <cfRule type="cellIs" dxfId="6017" priority="12158" stopIfTrue="1" operator="greaterThan">
      <formula>0.02</formula>
    </cfRule>
    <cfRule type="cellIs" dxfId="6016" priority="12159" stopIfTrue="1" operator="lessThan">
      <formula>-0.02</formula>
    </cfRule>
    <cfRule type="cellIs" dxfId="6015" priority="12160" stopIfTrue="1" operator="between">
      <formula>0.01</formula>
      <formula>0.021</formula>
    </cfRule>
    <cfRule type="cellIs" dxfId="6014" priority="12161" stopIfTrue="1" operator="between">
      <formula>-0.01</formula>
      <formula>-0.021</formula>
    </cfRule>
    <cfRule type="cellIs" dxfId="6013" priority="12162" stopIfTrue="1" operator="between">
      <formula>-0.011</formula>
      <formula>0.011</formula>
    </cfRule>
    <cfRule type="cellIs" dxfId="6012" priority="12165" stopIfTrue="1" operator="greaterThan">
      <formula>0.02</formula>
    </cfRule>
    <cfRule type="cellIs" dxfId="6011" priority="12166" stopIfTrue="1" operator="lessThan">
      <formula>-0.02</formula>
    </cfRule>
    <cfRule type="cellIs" dxfId="6010" priority="12167" stopIfTrue="1" operator="between">
      <formula>0.01</formula>
      <formula>0.021</formula>
    </cfRule>
    <cfRule type="cellIs" dxfId="6009" priority="12168" stopIfTrue="1" operator="between">
      <formula>-0.01</formula>
      <formula>-0.021</formula>
    </cfRule>
    <cfRule type="cellIs" dxfId="6008" priority="12169" stopIfTrue="1" operator="between">
      <formula>-0.011</formula>
      <formula>0.011</formula>
    </cfRule>
    <cfRule type="cellIs" dxfId="6007" priority="12172" stopIfTrue="1" operator="greaterThan">
      <formula>0.02</formula>
    </cfRule>
    <cfRule type="cellIs" dxfId="6006" priority="12173" stopIfTrue="1" operator="lessThan">
      <formula>-0.02</formula>
    </cfRule>
    <cfRule type="cellIs" dxfId="6005" priority="12174" stopIfTrue="1" operator="between">
      <formula>0.01</formula>
      <formula>0.021</formula>
    </cfRule>
    <cfRule type="cellIs" dxfId="6004" priority="12175" stopIfTrue="1" operator="between">
      <formula>-0.01</formula>
      <formula>-0.021</formula>
    </cfRule>
    <cfRule type="cellIs" dxfId="6003" priority="12176" stopIfTrue="1" operator="between">
      <formula>-0.011</formula>
      <formula>0.011</formula>
    </cfRule>
    <cfRule type="cellIs" dxfId="6002" priority="12179" stopIfTrue="1" operator="greaterThan">
      <formula>0.02</formula>
    </cfRule>
    <cfRule type="cellIs" dxfId="6001" priority="12180" stopIfTrue="1" operator="lessThan">
      <formula>-0.02</formula>
    </cfRule>
    <cfRule type="cellIs" dxfId="6000" priority="12181" stopIfTrue="1" operator="between">
      <formula>0.01</formula>
      <formula>0.021</formula>
    </cfRule>
    <cfRule type="cellIs" dxfId="5999" priority="12182" stopIfTrue="1" operator="between">
      <formula>-0.01</formula>
      <formula>-0.021</formula>
    </cfRule>
    <cfRule type="cellIs" dxfId="5998" priority="12183" stopIfTrue="1" operator="between">
      <formula>-0.011</formula>
      <formula>0.011</formula>
    </cfRule>
    <cfRule type="cellIs" dxfId="5997" priority="12186" stopIfTrue="1" operator="greaterThan">
      <formula>0.02</formula>
    </cfRule>
    <cfRule type="cellIs" dxfId="5996" priority="12187" stopIfTrue="1" operator="lessThan">
      <formula>-0.02</formula>
    </cfRule>
    <cfRule type="cellIs" dxfId="5995" priority="12188" stopIfTrue="1" operator="between">
      <formula>0.01</formula>
      <formula>0.021</formula>
    </cfRule>
    <cfRule type="cellIs" dxfId="5994" priority="12189" stopIfTrue="1" operator="between">
      <formula>-0.01</formula>
      <formula>-0.021</formula>
    </cfRule>
    <cfRule type="cellIs" dxfId="5993" priority="12190" stopIfTrue="1" operator="between">
      <formula>-0.011</formula>
      <formula>0.011</formula>
    </cfRule>
    <cfRule type="cellIs" dxfId="5992" priority="12193" stopIfTrue="1" operator="greaterThan">
      <formula>0.02</formula>
    </cfRule>
    <cfRule type="cellIs" dxfId="5991" priority="12194" stopIfTrue="1" operator="lessThan">
      <formula>-0.02</formula>
    </cfRule>
    <cfRule type="cellIs" dxfId="5990" priority="12195" stopIfTrue="1" operator="between">
      <formula>0.01</formula>
      <formula>0.021</formula>
    </cfRule>
    <cfRule type="cellIs" dxfId="5989" priority="12196" stopIfTrue="1" operator="between">
      <formula>-0.01</formula>
      <formula>-0.021</formula>
    </cfRule>
    <cfRule type="cellIs" dxfId="5988" priority="12197" stopIfTrue="1" operator="between">
      <formula>-0.011</formula>
      <formula>0.011</formula>
    </cfRule>
    <cfRule type="cellIs" dxfId="5987" priority="12200" stopIfTrue="1" operator="greaterThan">
      <formula>0.02</formula>
    </cfRule>
    <cfRule type="cellIs" dxfId="5986" priority="12201" stopIfTrue="1" operator="lessThan">
      <formula>-0.02</formula>
    </cfRule>
    <cfRule type="cellIs" dxfId="5985" priority="12202" stopIfTrue="1" operator="between">
      <formula>0.01</formula>
      <formula>0.021</formula>
    </cfRule>
    <cfRule type="cellIs" dxfId="5984" priority="12203" stopIfTrue="1" operator="between">
      <formula>-0.01</formula>
      <formula>-0.021</formula>
    </cfRule>
    <cfRule type="cellIs" dxfId="5983" priority="12204" stopIfTrue="1" operator="between">
      <formula>-0.011</formula>
      <formula>0.011</formula>
    </cfRule>
    <cfRule type="cellIs" dxfId="5982" priority="12207" stopIfTrue="1" operator="greaterThan">
      <formula>0.02</formula>
    </cfRule>
    <cfRule type="cellIs" dxfId="5981" priority="12208" stopIfTrue="1" operator="lessThan">
      <formula>-0.02</formula>
    </cfRule>
    <cfRule type="cellIs" dxfId="5980" priority="12209" stopIfTrue="1" operator="between">
      <formula>0.01</formula>
      <formula>0.021</formula>
    </cfRule>
    <cfRule type="cellIs" dxfId="5979" priority="12210" stopIfTrue="1" operator="between">
      <formula>-0.01</formula>
      <formula>-0.021</formula>
    </cfRule>
    <cfRule type="cellIs" dxfId="5978" priority="12211" stopIfTrue="1" operator="between">
      <formula>-0.011</formula>
      <formula>0.011</formula>
    </cfRule>
    <cfRule type="cellIs" dxfId="5977" priority="12214" stopIfTrue="1" operator="greaterThan">
      <formula>0.02</formula>
    </cfRule>
    <cfRule type="cellIs" dxfId="5976" priority="12215" stopIfTrue="1" operator="lessThan">
      <formula>-0.02</formula>
    </cfRule>
    <cfRule type="cellIs" dxfId="5975" priority="12216" stopIfTrue="1" operator="between">
      <formula>0.01</formula>
      <formula>0.021</formula>
    </cfRule>
    <cfRule type="cellIs" dxfId="5974" priority="12217" stopIfTrue="1" operator="between">
      <formula>-0.01</formula>
      <formula>-0.021</formula>
    </cfRule>
    <cfRule type="cellIs" dxfId="5973" priority="12218" stopIfTrue="1" operator="between">
      <formula>-0.011</formula>
      <formula>0.011</formula>
    </cfRule>
    <cfRule type="cellIs" dxfId="5972" priority="12221" stopIfTrue="1" operator="greaterThan">
      <formula>0.02</formula>
    </cfRule>
    <cfRule type="cellIs" dxfId="5971" priority="12222" stopIfTrue="1" operator="lessThan">
      <formula>-0.02</formula>
    </cfRule>
    <cfRule type="cellIs" dxfId="5970" priority="12223" stopIfTrue="1" operator="between">
      <formula>0.01</formula>
      <formula>0.021</formula>
    </cfRule>
    <cfRule type="cellIs" dxfId="5969" priority="12224" stopIfTrue="1" operator="between">
      <formula>-0.01</formula>
      <formula>-0.021</formula>
    </cfRule>
    <cfRule type="cellIs" dxfId="5968" priority="12225" stopIfTrue="1" operator="between">
      <formula>-0.011</formula>
      <formula>0.011</formula>
    </cfRule>
    <cfRule type="cellIs" dxfId="5967" priority="12228" stopIfTrue="1" operator="greaterThan">
      <formula>0.02</formula>
    </cfRule>
    <cfRule type="cellIs" dxfId="5966" priority="12229" stopIfTrue="1" operator="lessThan">
      <formula>-0.02</formula>
    </cfRule>
    <cfRule type="cellIs" dxfId="5965" priority="12230" stopIfTrue="1" operator="between">
      <formula>0.01</formula>
      <formula>0.021</formula>
    </cfRule>
    <cfRule type="cellIs" dxfId="5964" priority="12231" stopIfTrue="1" operator="between">
      <formula>-0.01</formula>
      <formula>-0.021</formula>
    </cfRule>
    <cfRule type="cellIs" dxfId="5963" priority="12232" stopIfTrue="1" operator="between">
      <formula>-0.011</formula>
      <formula>0.011</formula>
    </cfRule>
    <cfRule type="cellIs" dxfId="5962" priority="12235" stopIfTrue="1" operator="greaterThan">
      <formula>0.02</formula>
    </cfRule>
    <cfRule type="cellIs" dxfId="5961" priority="12236" stopIfTrue="1" operator="lessThan">
      <formula>-0.02</formula>
    </cfRule>
    <cfRule type="cellIs" dxfId="5960" priority="12237" stopIfTrue="1" operator="between">
      <formula>0.01</formula>
      <formula>0.021</formula>
    </cfRule>
    <cfRule type="cellIs" dxfId="5959" priority="12238" stopIfTrue="1" operator="between">
      <formula>-0.01</formula>
      <formula>-0.021</formula>
    </cfRule>
    <cfRule type="cellIs" dxfId="5958" priority="12239" stopIfTrue="1" operator="between">
      <formula>-0.011</formula>
      <formula>0.011</formula>
    </cfRule>
    <cfRule type="cellIs" dxfId="5957" priority="12242" stopIfTrue="1" operator="greaterThan">
      <formula>0.02</formula>
    </cfRule>
    <cfRule type="cellIs" dxfId="5956" priority="12243" stopIfTrue="1" operator="lessThan">
      <formula>-0.02</formula>
    </cfRule>
    <cfRule type="cellIs" dxfId="5955" priority="12244" stopIfTrue="1" operator="between">
      <formula>0.01</formula>
      <formula>0.021</formula>
    </cfRule>
    <cfRule type="cellIs" dxfId="5954" priority="12245" stopIfTrue="1" operator="between">
      <formula>-0.01</formula>
      <formula>-0.021</formula>
    </cfRule>
    <cfRule type="cellIs" dxfId="5953" priority="12246" stopIfTrue="1" operator="between">
      <formula>-0.011</formula>
      <formula>0.011</formula>
    </cfRule>
    <cfRule type="cellIs" dxfId="5952" priority="12249" stopIfTrue="1" operator="greaterThan">
      <formula>0.02</formula>
    </cfRule>
    <cfRule type="cellIs" dxfId="5951" priority="12250" stopIfTrue="1" operator="lessThan">
      <formula>-0.02</formula>
    </cfRule>
    <cfRule type="cellIs" dxfId="5950" priority="12251" stopIfTrue="1" operator="between">
      <formula>0.01</formula>
      <formula>0.021</formula>
    </cfRule>
    <cfRule type="cellIs" dxfId="5949" priority="12252" stopIfTrue="1" operator="between">
      <formula>-0.01</formula>
      <formula>-0.021</formula>
    </cfRule>
    <cfRule type="cellIs" dxfId="5948" priority="12253" stopIfTrue="1" operator="between">
      <formula>-0.011</formula>
      <formula>0.011</formula>
    </cfRule>
    <cfRule type="cellIs" dxfId="5947" priority="12256" stopIfTrue="1" operator="greaterThan">
      <formula>0.02</formula>
    </cfRule>
    <cfRule type="cellIs" dxfId="5946" priority="12257" stopIfTrue="1" operator="lessThan">
      <formula>-0.02</formula>
    </cfRule>
    <cfRule type="cellIs" dxfId="5945" priority="12258" stopIfTrue="1" operator="between">
      <formula>0.01</formula>
      <formula>0.021</formula>
    </cfRule>
    <cfRule type="cellIs" dxfId="5944" priority="12259" stopIfTrue="1" operator="between">
      <formula>-0.01</formula>
      <formula>-0.021</formula>
    </cfRule>
    <cfRule type="cellIs" dxfId="5943" priority="12260" stopIfTrue="1" operator="between">
      <formula>-0.011</formula>
      <formula>0.011</formula>
    </cfRule>
    <cfRule type="cellIs" dxfId="5942" priority="12263" stopIfTrue="1" operator="greaterThan">
      <formula>0.02</formula>
    </cfRule>
    <cfRule type="cellIs" dxfId="5941" priority="12264" stopIfTrue="1" operator="lessThan">
      <formula>-0.02</formula>
    </cfRule>
    <cfRule type="cellIs" dxfId="5940" priority="12265" stopIfTrue="1" operator="between">
      <formula>0.01</formula>
      <formula>0.021</formula>
    </cfRule>
    <cfRule type="cellIs" dxfId="5939" priority="12266" stopIfTrue="1" operator="between">
      <formula>-0.01</formula>
      <formula>-0.021</formula>
    </cfRule>
    <cfRule type="cellIs" dxfId="5938" priority="12267" stopIfTrue="1" operator="between">
      <formula>-0.011</formula>
      <formula>0.011</formula>
    </cfRule>
    <cfRule type="cellIs" dxfId="5937" priority="12270" stopIfTrue="1" operator="greaterThan">
      <formula>0.02</formula>
    </cfRule>
    <cfRule type="cellIs" dxfId="5936" priority="12271" stopIfTrue="1" operator="lessThan">
      <formula>-0.02</formula>
    </cfRule>
    <cfRule type="cellIs" dxfId="5935" priority="12272" stopIfTrue="1" operator="between">
      <formula>0.01</formula>
      <formula>0.021</formula>
    </cfRule>
    <cfRule type="cellIs" dxfId="5934" priority="12273" stopIfTrue="1" operator="between">
      <formula>-0.01</formula>
      <formula>-0.021</formula>
    </cfRule>
    <cfRule type="cellIs" dxfId="5933" priority="12274" stopIfTrue="1" operator="between">
      <formula>-0.011</formula>
      <formula>0.011</formula>
    </cfRule>
    <cfRule type="cellIs" dxfId="5932" priority="12277" stopIfTrue="1" operator="greaterThan">
      <formula>0.02</formula>
    </cfRule>
    <cfRule type="cellIs" dxfId="5931" priority="12278" stopIfTrue="1" operator="lessThan">
      <formula>-0.02</formula>
    </cfRule>
    <cfRule type="cellIs" dxfId="5930" priority="12279" stopIfTrue="1" operator="between">
      <formula>0.01</formula>
      <formula>0.021</formula>
    </cfRule>
    <cfRule type="cellIs" dxfId="5929" priority="12280" stopIfTrue="1" operator="between">
      <formula>-0.01</formula>
      <formula>-0.021</formula>
    </cfRule>
    <cfRule type="cellIs" dxfId="5928" priority="12281" stopIfTrue="1" operator="between">
      <formula>-0.011</formula>
      <formula>0.011</formula>
    </cfRule>
    <cfRule type="cellIs" dxfId="5927" priority="12284" stopIfTrue="1" operator="greaterThan">
      <formula>0.02</formula>
    </cfRule>
    <cfRule type="cellIs" dxfId="5926" priority="12285" stopIfTrue="1" operator="lessThan">
      <formula>-0.02</formula>
    </cfRule>
    <cfRule type="cellIs" dxfId="5925" priority="12286" stopIfTrue="1" operator="between">
      <formula>0.01</formula>
      <formula>0.021</formula>
    </cfRule>
    <cfRule type="cellIs" dxfId="5924" priority="12287" stopIfTrue="1" operator="between">
      <formula>-0.01</formula>
      <formula>-0.021</formula>
    </cfRule>
    <cfRule type="cellIs" dxfId="5923" priority="12288" stopIfTrue="1" operator="between">
      <formula>-0.011</formula>
      <formula>0.011</formula>
    </cfRule>
    <cfRule type="cellIs" dxfId="5922" priority="12291" stopIfTrue="1" operator="greaterThan">
      <formula>0.02</formula>
    </cfRule>
    <cfRule type="cellIs" dxfId="5921" priority="12292" stopIfTrue="1" operator="lessThan">
      <formula>-0.02</formula>
    </cfRule>
    <cfRule type="cellIs" dxfId="5920" priority="12293" stopIfTrue="1" operator="between">
      <formula>0.01</formula>
      <formula>0.021</formula>
    </cfRule>
    <cfRule type="cellIs" dxfId="5919" priority="12294" stopIfTrue="1" operator="between">
      <formula>-0.01</formula>
      <formula>-0.021</formula>
    </cfRule>
    <cfRule type="cellIs" dxfId="5918" priority="12295" stopIfTrue="1" operator="between">
      <formula>-0.011</formula>
      <formula>0.011</formula>
    </cfRule>
    <cfRule type="cellIs" dxfId="5917" priority="12298" stopIfTrue="1" operator="greaterThan">
      <formula>0.02</formula>
    </cfRule>
    <cfRule type="cellIs" dxfId="5916" priority="12299" stopIfTrue="1" operator="lessThan">
      <formula>-0.02</formula>
    </cfRule>
    <cfRule type="cellIs" dxfId="5915" priority="12300" stopIfTrue="1" operator="between">
      <formula>0.01</formula>
      <formula>0.021</formula>
    </cfRule>
    <cfRule type="cellIs" dxfId="5914" priority="12301" stopIfTrue="1" operator="between">
      <formula>-0.01</formula>
      <formula>-0.021</formula>
    </cfRule>
    <cfRule type="cellIs" dxfId="5913" priority="12302" stopIfTrue="1" operator="between">
      <formula>-0.011</formula>
      <formula>0.011</formula>
    </cfRule>
    <cfRule type="cellIs" dxfId="5912" priority="12305" stopIfTrue="1" operator="greaterThan">
      <formula>0.02</formula>
    </cfRule>
    <cfRule type="cellIs" dxfId="5911" priority="12306" stopIfTrue="1" operator="lessThan">
      <formula>-0.02</formula>
    </cfRule>
    <cfRule type="cellIs" dxfId="5910" priority="12307" stopIfTrue="1" operator="between">
      <formula>0.01</formula>
      <formula>0.021</formula>
    </cfRule>
    <cfRule type="cellIs" dxfId="5909" priority="12308" stopIfTrue="1" operator="between">
      <formula>-0.01</formula>
      <formula>-0.021</formula>
    </cfRule>
    <cfRule type="cellIs" dxfId="5908" priority="12309" stopIfTrue="1" operator="between">
      <formula>-0.011</formula>
      <formula>0.011</formula>
    </cfRule>
    <cfRule type="cellIs" dxfId="5907" priority="12312" stopIfTrue="1" operator="greaterThan">
      <formula>0.02</formula>
    </cfRule>
    <cfRule type="cellIs" dxfId="5906" priority="12313" stopIfTrue="1" operator="lessThan">
      <formula>-0.02</formula>
    </cfRule>
    <cfRule type="cellIs" dxfId="5905" priority="12314" stopIfTrue="1" operator="between">
      <formula>0.01</formula>
      <formula>0.021</formula>
    </cfRule>
    <cfRule type="cellIs" dxfId="5904" priority="12315" stopIfTrue="1" operator="between">
      <formula>-0.01</formula>
      <formula>-0.021</formula>
    </cfRule>
    <cfRule type="cellIs" dxfId="5903" priority="12316" stopIfTrue="1" operator="between">
      <formula>-0.011</formula>
      <formula>0.011</formula>
    </cfRule>
    <cfRule type="cellIs" dxfId="5902" priority="12319" stopIfTrue="1" operator="greaterThan">
      <formula>0.02</formula>
    </cfRule>
    <cfRule type="cellIs" dxfId="5901" priority="12320" stopIfTrue="1" operator="lessThan">
      <formula>-0.02</formula>
    </cfRule>
    <cfRule type="cellIs" dxfId="5900" priority="12321" stopIfTrue="1" operator="between">
      <formula>0.01</formula>
      <formula>0.021</formula>
    </cfRule>
    <cfRule type="cellIs" dxfId="5899" priority="12322" stopIfTrue="1" operator="between">
      <formula>-0.01</formula>
      <formula>-0.021</formula>
    </cfRule>
    <cfRule type="cellIs" dxfId="5898" priority="12323" stopIfTrue="1" operator="between">
      <formula>-0.011</formula>
      <formula>0.011</formula>
    </cfRule>
    <cfRule type="cellIs" dxfId="5897" priority="12326" stopIfTrue="1" operator="greaterThan">
      <formula>0.02</formula>
    </cfRule>
    <cfRule type="cellIs" dxfId="5896" priority="12327" stopIfTrue="1" operator="lessThan">
      <formula>-0.02</formula>
    </cfRule>
    <cfRule type="cellIs" dxfId="5895" priority="12328" stopIfTrue="1" operator="between">
      <formula>0.01</formula>
      <formula>0.021</formula>
    </cfRule>
    <cfRule type="cellIs" dxfId="5894" priority="12329" stopIfTrue="1" operator="between">
      <formula>-0.01</formula>
      <formula>-0.021</formula>
    </cfRule>
    <cfRule type="cellIs" dxfId="5893" priority="12330" stopIfTrue="1" operator="between">
      <formula>-0.011</formula>
      <formula>0.011</formula>
    </cfRule>
    <cfRule type="cellIs" dxfId="5892" priority="12333" stopIfTrue="1" operator="greaterThan">
      <formula>0.02</formula>
    </cfRule>
    <cfRule type="cellIs" dxfId="5891" priority="12334" stopIfTrue="1" operator="lessThan">
      <formula>-0.02</formula>
    </cfRule>
    <cfRule type="cellIs" dxfId="5890" priority="12335" stopIfTrue="1" operator="between">
      <formula>0.01</formula>
      <formula>0.021</formula>
    </cfRule>
    <cfRule type="cellIs" dxfId="5889" priority="12336" stopIfTrue="1" operator="between">
      <formula>-0.01</formula>
      <formula>-0.021</formula>
    </cfRule>
    <cfRule type="cellIs" dxfId="5888" priority="12337" stopIfTrue="1" operator="between">
      <formula>-0.011</formula>
      <formula>0.011</formula>
    </cfRule>
    <cfRule type="cellIs" dxfId="5887" priority="12340" stopIfTrue="1" operator="greaterThan">
      <formula>0.02</formula>
    </cfRule>
    <cfRule type="cellIs" dxfId="5886" priority="12341" stopIfTrue="1" operator="lessThan">
      <formula>-0.02</formula>
    </cfRule>
    <cfRule type="cellIs" dxfId="5885" priority="12342" stopIfTrue="1" operator="between">
      <formula>0.01</formula>
      <formula>0.021</formula>
    </cfRule>
    <cfRule type="cellIs" dxfId="5884" priority="12343" stopIfTrue="1" operator="between">
      <formula>-0.01</formula>
      <formula>-0.021</formula>
    </cfRule>
    <cfRule type="cellIs" dxfId="5883" priority="12344" stopIfTrue="1" operator="between">
      <formula>-0.011</formula>
      <formula>0.011</formula>
    </cfRule>
    <cfRule type="cellIs" dxfId="5882" priority="12347" stopIfTrue="1" operator="greaterThan">
      <formula>0.02</formula>
    </cfRule>
    <cfRule type="cellIs" dxfId="5881" priority="12348" stopIfTrue="1" operator="lessThan">
      <formula>-0.02</formula>
    </cfRule>
    <cfRule type="cellIs" dxfId="5880" priority="12349" stopIfTrue="1" operator="between">
      <formula>0.01</formula>
      <formula>0.021</formula>
    </cfRule>
    <cfRule type="cellIs" dxfId="5879" priority="12350" stopIfTrue="1" operator="between">
      <formula>-0.01</formula>
      <formula>-0.021</formula>
    </cfRule>
    <cfRule type="cellIs" dxfId="5878" priority="12351" stopIfTrue="1" operator="between">
      <formula>-0.011</formula>
      <formula>0.011</formula>
    </cfRule>
    <cfRule type="cellIs" dxfId="5877" priority="12354" stopIfTrue="1" operator="greaterThan">
      <formula>0.02</formula>
    </cfRule>
    <cfRule type="cellIs" dxfId="5876" priority="12355" stopIfTrue="1" operator="lessThan">
      <formula>-0.02</formula>
    </cfRule>
    <cfRule type="cellIs" dxfId="5875" priority="12356" stopIfTrue="1" operator="between">
      <formula>0.01</formula>
      <formula>0.021</formula>
    </cfRule>
    <cfRule type="cellIs" dxfId="5874" priority="12357" stopIfTrue="1" operator="between">
      <formula>-0.01</formula>
      <formula>-0.021</formula>
    </cfRule>
    <cfRule type="cellIs" dxfId="5873" priority="12358" stopIfTrue="1" operator="between">
      <formula>-0.011</formula>
      <formula>0.011</formula>
    </cfRule>
    <cfRule type="cellIs" dxfId="5872" priority="12361" stopIfTrue="1" operator="greaterThan">
      <formula>0.02</formula>
    </cfRule>
    <cfRule type="cellIs" dxfId="5871" priority="12362" stopIfTrue="1" operator="lessThan">
      <formula>-0.02</formula>
    </cfRule>
    <cfRule type="cellIs" dxfId="5870" priority="12363" stopIfTrue="1" operator="between">
      <formula>0.01</formula>
      <formula>0.021</formula>
    </cfRule>
    <cfRule type="cellIs" dxfId="5869" priority="12364" stopIfTrue="1" operator="between">
      <formula>-0.01</formula>
      <formula>-0.021</formula>
    </cfRule>
    <cfRule type="cellIs" dxfId="5868" priority="12365" stopIfTrue="1" operator="between">
      <formula>-0.011</formula>
      <formula>0.011</formula>
    </cfRule>
    <cfRule type="cellIs" dxfId="5867" priority="12368" stopIfTrue="1" operator="greaterThan">
      <formula>0.02</formula>
    </cfRule>
    <cfRule type="cellIs" dxfId="5866" priority="12369" stopIfTrue="1" operator="lessThan">
      <formula>-0.02</formula>
    </cfRule>
    <cfRule type="cellIs" dxfId="5865" priority="12370" stopIfTrue="1" operator="between">
      <formula>0.01</formula>
      <formula>0.021</formula>
    </cfRule>
    <cfRule type="cellIs" dxfId="5864" priority="12371" stopIfTrue="1" operator="between">
      <formula>-0.01</formula>
      <formula>-0.021</formula>
    </cfRule>
    <cfRule type="cellIs" dxfId="5863" priority="12372" stopIfTrue="1" operator="between">
      <formula>-0.011</formula>
      <formula>0.011</formula>
    </cfRule>
    <cfRule type="cellIs" dxfId="5862" priority="12375" stopIfTrue="1" operator="greaterThan">
      <formula>0.02</formula>
    </cfRule>
    <cfRule type="cellIs" dxfId="5861" priority="12376" stopIfTrue="1" operator="lessThan">
      <formula>-0.02</formula>
    </cfRule>
    <cfRule type="cellIs" dxfId="5860" priority="12377" stopIfTrue="1" operator="between">
      <formula>0.01</formula>
      <formula>0.021</formula>
    </cfRule>
    <cfRule type="cellIs" dxfId="5859" priority="12378" stopIfTrue="1" operator="between">
      <formula>-0.01</formula>
      <formula>-0.021</formula>
    </cfRule>
    <cfRule type="cellIs" dxfId="5858" priority="12379" stopIfTrue="1" operator="between">
      <formula>-0.011</formula>
      <formula>0.011</formula>
    </cfRule>
    <cfRule type="cellIs" dxfId="5857" priority="12382" stopIfTrue="1" operator="greaterThan">
      <formula>0.02</formula>
    </cfRule>
    <cfRule type="cellIs" dxfId="5856" priority="12383" stopIfTrue="1" operator="lessThan">
      <formula>-0.02</formula>
    </cfRule>
    <cfRule type="cellIs" dxfId="5855" priority="12384" stopIfTrue="1" operator="between">
      <formula>0.01</formula>
      <formula>0.021</formula>
    </cfRule>
    <cfRule type="cellIs" dxfId="5854" priority="12385" stopIfTrue="1" operator="between">
      <formula>-0.01</formula>
      <formula>-0.021</formula>
    </cfRule>
    <cfRule type="cellIs" dxfId="5853" priority="12386" stopIfTrue="1" operator="between">
      <formula>-0.011</formula>
      <formula>0.011</formula>
    </cfRule>
    <cfRule type="cellIs" dxfId="5852" priority="12389" stopIfTrue="1" operator="greaterThan">
      <formula>0.02</formula>
    </cfRule>
    <cfRule type="cellIs" dxfId="5851" priority="12390" stopIfTrue="1" operator="lessThan">
      <formula>-0.02</formula>
    </cfRule>
    <cfRule type="cellIs" dxfId="5850" priority="12391" stopIfTrue="1" operator="between">
      <formula>0.01</formula>
      <formula>0.021</formula>
    </cfRule>
    <cfRule type="cellIs" dxfId="5849" priority="12392" stopIfTrue="1" operator="between">
      <formula>-0.01</formula>
      <formula>-0.021</formula>
    </cfRule>
    <cfRule type="cellIs" dxfId="5848" priority="12393" stopIfTrue="1" operator="between">
      <formula>-0.011</formula>
      <formula>0.011</formula>
    </cfRule>
    <cfRule type="cellIs" dxfId="5847" priority="12396" stopIfTrue="1" operator="greaterThan">
      <formula>0.02</formula>
    </cfRule>
    <cfRule type="cellIs" dxfId="5846" priority="12397" stopIfTrue="1" operator="lessThan">
      <formula>-0.02</formula>
    </cfRule>
    <cfRule type="cellIs" dxfId="5845" priority="12398" stopIfTrue="1" operator="between">
      <formula>0.01</formula>
      <formula>0.021</formula>
    </cfRule>
    <cfRule type="cellIs" dxfId="5844" priority="12399" stopIfTrue="1" operator="between">
      <formula>-0.01</formula>
      <formula>-0.021</formula>
    </cfRule>
    <cfRule type="cellIs" dxfId="5843" priority="12400" stopIfTrue="1" operator="between">
      <formula>-0.011</formula>
      <formula>0.011</formula>
    </cfRule>
    <cfRule type="cellIs" dxfId="5842" priority="12403" stopIfTrue="1" operator="greaterThan">
      <formula>0.02</formula>
    </cfRule>
    <cfRule type="cellIs" dxfId="5841" priority="12404" stopIfTrue="1" operator="lessThan">
      <formula>-0.02</formula>
    </cfRule>
    <cfRule type="cellIs" dxfId="5840" priority="12405" stopIfTrue="1" operator="between">
      <formula>0.01</formula>
      <formula>0.021</formula>
    </cfRule>
    <cfRule type="cellIs" dxfId="5839" priority="12406" stopIfTrue="1" operator="between">
      <formula>-0.01</formula>
      <formula>-0.021</formula>
    </cfRule>
    <cfRule type="cellIs" dxfId="5838" priority="12407" stopIfTrue="1" operator="between">
      <formula>-0.011</formula>
      <formula>0.011</formula>
    </cfRule>
    <cfRule type="cellIs" dxfId="5837" priority="12410" stopIfTrue="1" operator="greaterThan">
      <formula>0.02</formula>
    </cfRule>
    <cfRule type="cellIs" dxfId="5836" priority="12411" stopIfTrue="1" operator="lessThan">
      <formula>-0.02</formula>
    </cfRule>
    <cfRule type="cellIs" dxfId="5835" priority="12412" stopIfTrue="1" operator="between">
      <formula>0.01</formula>
      <formula>0.021</formula>
    </cfRule>
    <cfRule type="cellIs" dxfId="5834" priority="12413" stopIfTrue="1" operator="between">
      <formula>-0.01</formula>
      <formula>-0.021</formula>
    </cfRule>
    <cfRule type="cellIs" dxfId="5833" priority="12414" stopIfTrue="1" operator="between">
      <formula>-0.011</formula>
      <formula>0.011</formula>
    </cfRule>
    <cfRule type="cellIs" dxfId="5832" priority="12417" stopIfTrue="1" operator="greaterThan">
      <formula>0.02</formula>
    </cfRule>
    <cfRule type="cellIs" dxfId="5831" priority="12418" stopIfTrue="1" operator="lessThan">
      <formula>-0.02</formula>
    </cfRule>
    <cfRule type="cellIs" dxfId="5830" priority="12419" stopIfTrue="1" operator="between">
      <formula>0.01</formula>
      <formula>0.021</formula>
    </cfRule>
    <cfRule type="cellIs" dxfId="5829" priority="12420" stopIfTrue="1" operator="between">
      <formula>-0.01</formula>
      <formula>-0.021</formula>
    </cfRule>
    <cfRule type="cellIs" dxfId="5828" priority="12421" stopIfTrue="1" operator="between">
      <formula>-0.011</formula>
      <formula>0.011</formula>
    </cfRule>
    <cfRule type="cellIs" dxfId="5827" priority="12424" stopIfTrue="1" operator="greaterThan">
      <formula>0.02</formula>
    </cfRule>
    <cfRule type="cellIs" dxfId="5826" priority="12425" stopIfTrue="1" operator="lessThan">
      <formula>-0.02</formula>
    </cfRule>
    <cfRule type="cellIs" dxfId="5825" priority="12426" stopIfTrue="1" operator="between">
      <formula>0.01</formula>
      <formula>0.021</formula>
    </cfRule>
    <cfRule type="cellIs" dxfId="5824" priority="12427" stopIfTrue="1" operator="between">
      <formula>-0.01</formula>
      <formula>-0.021</formula>
    </cfRule>
    <cfRule type="cellIs" dxfId="5823" priority="12428" stopIfTrue="1" operator="between">
      <formula>-0.011</formula>
      <formula>0.011</formula>
    </cfRule>
    <cfRule type="cellIs" dxfId="5822" priority="12431" stopIfTrue="1" operator="greaterThan">
      <formula>0.02</formula>
    </cfRule>
    <cfRule type="cellIs" dxfId="5821" priority="12432" stopIfTrue="1" operator="lessThan">
      <formula>-0.02</formula>
    </cfRule>
    <cfRule type="cellIs" dxfId="5820" priority="12433" stopIfTrue="1" operator="between">
      <formula>0.01</formula>
      <formula>0.021</formula>
    </cfRule>
    <cfRule type="cellIs" dxfId="5819" priority="12434" stopIfTrue="1" operator="between">
      <formula>-0.01</formula>
      <formula>-0.021</formula>
    </cfRule>
    <cfRule type="cellIs" dxfId="5818" priority="12435" stopIfTrue="1" operator="between">
      <formula>-0.011</formula>
      <formula>0.011</formula>
    </cfRule>
    <cfRule type="cellIs" dxfId="5817" priority="12438" stopIfTrue="1" operator="greaterThan">
      <formula>0.02</formula>
    </cfRule>
    <cfRule type="cellIs" dxfId="5816" priority="12439" stopIfTrue="1" operator="lessThan">
      <formula>-0.02</formula>
    </cfRule>
    <cfRule type="cellIs" dxfId="5815" priority="12440" stopIfTrue="1" operator="between">
      <formula>0.01</formula>
      <formula>0.021</formula>
    </cfRule>
    <cfRule type="cellIs" dxfId="5814" priority="12441" stopIfTrue="1" operator="between">
      <formula>-0.01</formula>
      <formula>-0.021</formula>
    </cfRule>
    <cfRule type="cellIs" dxfId="5813" priority="12442" stopIfTrue="1" operator="between">
      <formula>-0.011</formula>
      <formula>0.011</formula>
    </cfRule>
    <cfRule type="cellIs" dxfId="5812" priority="12445" stopIfTrue="1" operator="greaterThan">
      <formula>0.02</formula>
    </cfRule>
    <cfRule type="cellIs" dxfId="5811" priority="12446" stopIfTrue="1" operator="lessThan">
      <formula>-0.02</formula>
    </cfRule>
    <cfRule type="cellIs" dxfId="5810" priority="12447" stopIfTrue="1" operator="between">
      <formula>0.01</formula>
      <formula>0.021</formula>
    </cfRule>
    <cfRule type="cellIs" dxfId="5809" priority="12448" stopIfTrue="1" operator="between">
      <formula>-0.01</formula>
      <formula>-0.021</formula>
    </cfRule>
    <cfRule type="cellIs" dxfId="5808" priority="12449" stopIfTrue="1" operator="between">
      <formula>-0.011</formula>
      <formula>0.011</formula>
    </cfRule>
    <cfRule type="cellIs" dxfId="5807" priority="12452" stopIfTrue="1" operator="greaterThan">
      <formula>0.02</formula>
    </cfRule>
    <cfRule type="cellIs" dxfId="5806" priority="12453" stopIfTrue="1" operator="lessThan">
      <formula>-0.02</formula>
    </cfRule>
    <cfRule type="cellIs" dxfId="5805" priority="12454" stopIfTrue="1" operator="between">
      <formula>0.01</formula>
      <formula>0.021</formula>
    </cfRule>
    <cfRule type="cellIs" dxfId="5804" priority="12455" stopIfTrue="1" operator="between">
      <formula>-0.01</formula>
      <formula>-0.021</formula>
    </cfRule>
    <cfRule type="cellIs" dxfId="5803" priority="12456" stopIfTrue="1" operator="between">
      <formula>-0.011</formula>
      <formula>0.011</formula>
    </cfRule>
    <cfRule type="cellIs" dxfId="5802" priority="12459" stopIfTrue="1" operator="greaterThan">
      <formula>0.02</formula>
    </cfRule>
    <cfRule type="cellIs" dxfId="5801" priority="12460" stopIfTrue="1" operator="lessThan">
      <formula>-0.02</formula>
    </cfRule>
    <cfRule type="cellIs" dxfId="5800" priority="12461" stopIfTrue="1" operator="between">
      <formula>0.01</formula>
      <formula>0.021</formula>
    </cfRule>
    <cfRule type="cellIs" dxfId="5799" priority="12462" stopIfTrue="1" operator="between">
      <formula>-0.01</formula>
      <formula>-0.021</formula>
    </cfRule>
    <cfRule type="cellIs" dxfId="5798" priority="12463" stopIfTrue="1" operator="between">
      <formula>-0.011</formula>
      <formula>0.011</formula>
    </cfRule>
    <cfRule type="cellIs" dxfId="5797" priority="12466" stopIfTrue="1" operator="greaterThan">
      <formula>0.02</formula>
    </cfRule>
    <cfRule type="cellIs" dxfId="5796" priority="12467" stopIfTrue="1" operator="lessThan">
      <formula>-0.02</formula>
    </cfRule>
    <cfRule type="cellIs" dxfId="5795" priority="12468" stopIfTrue="1" operator="between">
      <formula>0.01</formula>
      <formula>0.021</formula>
    </cfRule>
    <cfRule type="cellIs" dxfId="5794" priority="12469" stopIfTrue="1" operator="between">
      <formula>-0.01</formula>
      <formula>-0.021</formula>
    </cfRule>
    <cfRule type="cellIs" dxfId="5793" priority="12470" stopIfTrue="1" operator="between">
      <formula>-0.011</formula>
      <formula>0.011</formula>
    </cfRule>
    <cfRule type="cellIs" dxfId="5792" priority="12473" stopIfTrue="1" operator="greaterThan">
      <formula>0.02</formula>
    </cfRule>
    <cfRule type="cellIs" dxfId="5791" priority="12474" stopIfTrue="1" operator="lessThan">
      <formula>-0.02</formula>
    </cfRule>
    <cfRule type="cellIs" dxfId="5790" priority="12475" stopIfTrue="1" operator="between">
      <formula>0.01</formula>
      <formula>0.021</formula>
    </cfRule>
    <cfRule type="cellIs" dxfId="5789" priority="12476" stopIfTrue="1" operator="between">
      <formula>-0.01</formula>
      <formula>-0.021</formula>
    </cfRule>
    <cfRule type="cellIs" dxfId="5788" priority="12477" stopIfTrue="1" operator="between">
      <formula>-0.011</formula>
      <formula>0.011</formula>
    </cfRule>
    <cfRule type="cellIs" dxfId="5787" priority="12480" stopIfTrue="1" operator="greaterThan">
      <formula>0.02</formula>
    </cfRule>
    <cfRule type="cellIs" dxfId="5786" priority="12481" stopIfTrue="1" operator="lessThan">
      <formula>-0.02</formula>
    </cfRule>
    <cfRule type="cellIs" dxfId="5785" priority="12482" stopIfTrue="1" operator="between">
      <formula>0.01</formula>
      <formula>0.021</formula>
    </cfRule>
    <cfRule type="cellIs" dxfId="5784" priority="12483" stopIfTrue="1" operator="between">
      <formula>-0.01</formula>
      <formula>-0.021</formula>
    </cfRule>
    <cfRule type="cellIs" dxfId="5783" priority="12484" stopIfTrue="1" operator="between">
      <formula>-0.011</formula>
      <formula>0.011</formula>
    </cfRule>
    <cfRule type="cellIs" dxfId="5782" priority="12487" stopIfTrue="1" operator="greaterThan">
      <formula>0.02</formula>
    </cfRule>
    <cfRule type="cellIs" dxfId="5781" priority="12488" stopIfTrue="1" operator="lessThan">
      <formula>-0.02</formula>
    </cfRule>
    <cfRule type="cellIs" dxfId="5780" priority="12489" stopIfTrue="1" operator="between">
      <formula>0.01</formula>
      <formula>0.021</formula>
    </cfRule>
    <cfRule type="cellIs" dxfId="5779" priority="12490" stopIfTrue="1" operator="between">
      <formula>-0.01</formula>
      <formula>-0.021</formula>
    </cfRule>
    <cfRule type="cellIs" dxfId="5778" priority="12491" stopIfTrue="1" operator="between">
      <formula>-0.011</formula>
      <formula>0.011</formula>
    </cfRule>
    <cfRule type="cellIs" dxfId="5777" priority="12494" stopIfTrue="1" operator="greaterThan">
      <formula>0.02</formula>
    </cfRule>
    <cfRule type="cellIs" dxfId="5776" priority="12495" stopIfTrue="1" operator="lessThan">
      <formula>-0.02</formula>
    </cfRule>
    <cfRule type="cellIs" dxfId="5775" priority="12496" stopIfTrue="1" operator="between">
      <formula>0.01</formula>
      <formula>0.021</formula>
    </cfRule>
    <cfRule type="cellIs" dxfId="5774" priority="12497" stopIfTrue="1" operator="between">
      <formula>-0.01</formula>
      <formula>-0.021</formula>
    </cfRule>
    <cfRule type="cellIs" dxfId="5773" priority="12498" stopIfTrue="1" operator="between">
      <formula>-0.011</formula>
      <formula>0.011</formula>
    </cfRule>
    <cfRule type="cellIs" dxfId="5772" priority="12501" stopIfTrue="1" operator="greaterThan">
      <formula>0.02</formula>
    </cfRule>
    <cfRule type="cellIs" dxfId="5771" priority="12502" stopIfTrue="1" operator="lessThan">
      <formula>-0.02</formula>
    </cfRule>
    <cfRule type="cellIs" dxfId="5770" priority="12503" stopIfTrue="1" operator="between">
      <formula>0.01</formula>
      <formula>0.021</formula>
    </cfRule>
    <cfRule type="cellIs" dxfId="5769" priority="12504" stopIfTrue="1" operator="between">
      <formula>-0.01</formula>
      <formula>-0.021</formula>
    </cfRule>
    <cfRule type="cellIs" dxfId="5768" priority="12505" stopIfTrue="1" operator="between">
      <formula>-0.011</formula>
      <formula>0.011</formula>
    </cfRule>
    <cfRule type="cellIs" dxfId="5767" priority="12508" stopIfTrue="1" operator="greaterThan">
      <formula>0.02</formula>
    </cfRule>
    <cfRule type="cellIs" dxfId="5766" priority="12509" stopIfTrue="1" operator="lessThan">
      <formula>-0.02</formula>
    </cfRule>
    <cfRule type="cellIs" dxfId="5765" priority="12510" stopIfTrue="1" operator="between">
      <formula>0.01</formula>
      <formula>0.021</formula>
    </cfRule>
    <cfRule type="cellIs" dxfId="5764" priority="12511" stopIfTrue="1" operator="between">
      <formula>-0.01</formula>
      <formula>-0.021</formula>
    </cfRule>
    <cfRule type="cellIs" dxfId="5763" priority="12512" stopIfTrue="1" operator="between">
      <formula>-0.011</formula>
      <formula>0.011</formula>
    </cfRule>
    <cfRule type="cellIs" dxfId="5762" priority="12515" stopIfTrue="1" operator="greaterThan">
      <formula>0.02</formula>
    </cfRule>
    <cfRule type="cellIs" dxfId="5761" priority="12516" stopIfTrue="1" operator="lessThan">
      <formula>-0.02</formula>
    </cfRule>
    <cfRule type="cellIs" dxfId="5760" priority="12517" stopIfTrue="1" operator="between">
      <formula>0.01</formula>
      <formula>0.021</formula>
    </cfRule>
    <cfRule type="cellIs" dxfId="5759" priority="12518" stopIfTrue="1" operator="between">
      <formula>-0.01</formula>
      <formula>-0.021</formula>
    </cfRule>
    <cfRule type="cellIs" dxfId="5758" priority="12519" stopIfTrue="1" operator="between">
      <formula>-0.011</formula>
      <formula>0.011</formula>
    </cfRule>
    <cfRule type="cellIs" dxfId="5757" priority="12522" stopIfTrue="1" operator="greaterThan">
      <formula>0.02</formula>
    </cfRule>
    <cfRule type="cellIs" dxfId="5756" priority="12523" stopIfTrue="1" operator="lessThan">
      <formula>-0.02</formula>
    </cfRule>
    <cfRule type="cellIs" dxfId="5755" priority="12524" stopIfTrue="1" operator="between">
      <formula>0.01</formula>
      <formula>0.021</formula>
    </cfRule>
    <cfRule type="cellIs" dxfId="5754" priority="12525" stopIfTrue="1" operator="between">
      <formula>-0.01</formula>
      <formula>-0.021</formula>
    </cfRule>
    <cfRule type="cellIs" dxfId="5753" priority="12526" stopIfTrue="1" operator="between">
      <formula>-0.011</formula>
      <formula>0.011</formula>
    </cfRule>
    <cfRule type="cellIs" dxfId="5752" priority="12529" stopIfTrue="1" operator="greaterThan">
      <formula>0.02</formula>
    </cfRule>
    <cfRule type="cellIs" dxfId="5751" priority="12530" stopIfTrue="1" operator="lessThan">
      <formula>-0.02</formula>
    </cfRule>
    <cfRule type="cellIs" dxfId="5750" priority="12531" stopIfTrue="1" operator="between">
      <formula>0.01</formula>
      <formula>0.021</formula>
    </cfRule>
    <cfRule type="cellIs" dxfId="5749" priority="12532" stopIfTrue="1" operator="between">
      <formula>-0.01</formula>
      <formula>-0.021</formula>
    </cfRule>
    <cfRule type="cellIs" dxfId="5748" priority="12533" stopIfTrue="1" operator="between">
      <formula>-0.011</formula>
      <formula>0.011</formula>
    </cfRule>
    <cfRule type="cellIs" dxfId="5747" priority="12536" stopIfTrue="1" operator="greaterThan">
      <formula>0.02</formula>
    </cfRule>
    <cfRule type="cellIs" dxfId="5746" priority="12537" stopIfTrue="1" operator="lessThan">
      <formula>-0.02</formula>
    </cfRule>
    <cfRule type="cellIs" dxfId="5745" priority="12538" stopIfTrue="1" operator="between">
      <formula>0.01</formula>
      <formula>0.021</formula>
    </cfRule>
    <cfRule type="cellIs" dxfId="5744" priority="12539" stopIfTrue="1" operator="between">
      <formula>-0.01</formula>
      <formula>-0.021</formula>
    </cfRule>
    <cfRule type="cellIs" dxfId="5743" priority="12540" stopIfTrue="1" operator="between">
      <formula>-0.011</formula>
      <formula>0.011</formula>
    </cfRule>
    <cfRule type="cellIs" dxfId="5742" priority="12543" stopIfTrue="1" operator="greaterThan">
      <formula>0.02</formula>
    </cfRule>
    <cfRule type="cellIs" dxfId="5741" priority="12544" stopIfTrue="1" operator="lessThan">
      <formula>-0.02</formula>
    </cfRule>
    <cfRule type="cellIs" dxfId="5740" priority="12545" stopIfTrue="1" operator="between">
      <formula>0.01</formula>
      <formula>0.021</formula>
    </cfRule>
    <cfRule type="cellIs" dxfId="5739" priority="12546" stopIfTrue="1" operator="between">
      <formula>-0.01</formula>
      <formula>-0.021</formula>
    </cfRule>
    <cfRule type="cellIs" dxfId="5738" priority="12547" stopIfTrue="1" operator="between">
      <formula>-0.011</formula>
      <formula>0.011</formula>
    </cfRule>
    <cfRule type="cellIs" dxfId="5737" priority="12550" stopIfTrue="1" operator="greaterThan">
      <formula>0.02</formula>
    </cfRule>
    <cfRule type="cellIs" dxfId="5736" priority="12551" stopIfTrue="1" operator="lessThan">
      <formula>-0.02</formula>
    </cfRule>
    <cfRule type="cellIs" dxfId="5735" priority="12552" stopIfTrue="1" operator="between">
      <formula>0.01</formula>
      <formula>0.021</formula>
    </cfRule>
    <cfRule type="cellIs" dxfId="5734" priority="12553" stopIfTrue="1" operator="between">
      <formula>-0.01</formula>
      <formula>-0.021</formula>
    </cfRule>
    <cfRule type="cellIs" dxfId="5733" priority="12554" stopIfTrue="1" operator="between">
      <formula>-0.011</formula>
      <formula>0.011</formula>
    </cfRule>
    <cfRule type="cellIs" dxfId="5732" priority="12557" stopIfTrue="1" operator="greaterThan">
      <formula>0.02</formula>
    </cfRule>
    <cfRule type="cellIs" dxfId="5731" priority="12558" stopIfTrue="1" operator="lessThan">
      <formula>-0.02</formula>
    </cfRule>
    <cfRule type="cellIs" dxfId="5730" priority="12559" stopIfTrue="1" operator="between">
      <formula>0.01</formula>
      <formula>0.021</formula>
    </cfRule>
    <cfRule type="cellIs" dxfId="5729" priority="12560" stopIfTrue="1" operator="between">
      <formula>-0.01</formula>
      <formula>-0.021</formula>
    </cfRule>
    <cfRule type="cellIs" dxfId="5728" priority="12561" stopIfTrue="1" operator="between">
      <formula>-0.011</formula>
      <formula>0.011</formula>
    </cfRule>
    <cfRule type="cellIs" dxfId="5727" priority="12564" stopIfTrue="1" operator="greaterThan">
      <formula>0.02</formula>
    </cfRule>
    <cfRule type="cellIs" dxfId="5726" priority="12565" stopIfTrue="1" operator="lessThan">
      <formula>-0.02</formula>
    </cfRule>
    <cfRule type="cellIs" dxfId="5725" priority="12566" stopIfTrue="1" operator="between">
      <formula>0.01</formula>
      <formula>0.021</formula>
    </cfRule>
    <cfRule type="cellIs" dxfId="5724" priority="12567" stopIfTrue="1" operator="between">
      <formula>-0.01</formula>
      <formula>-0.021</formula>
    </cfRule>
    <cfRule type="cellIs" dxfId="5723" priority="12568" stopIfTrue="1" operator="between">
      <formula>-0.011</formula>
      <formula>0.011</formula>
    </cfRule>
    <cfRule type="cellIs" dxfId="5722" priority="12571" stopIfTrue="1" operator="greaterThan">
      <formula>0.02</formula>
    </cfRule>
    <cfRule type="cellIs" dxfId="5721" priority="12572" stopIfTrue="1" operator="lessThan">
      <formula>-0.02</formula>
    </cfRule>
    <cfRule type="cellIs" dxfId="5720" priority="12573" stopIfTrue="1" operator="between">
      <formula>0.01</formula>
      <formula>0.021</formula>
    </cfRule>
    <cfRule type="cellIs" dxfId="5719" priority="12574" stopIfTrue="1" operator="between">
      <formula>-0.01</formula>
      <formula>-0.021</formula>
    </cfRule>
    <cfRule type="cellIs" dxfId="5718" priority="12575" stopIfTrue="1" operator="between">
      <formula>-0.011</formula>
      <formula>0.011</formula>
    </cfRule>
    <cfRule type="cellIs" dxfId="5717" priority="12578" stopIfTrue="1" operator="greaterThan">
      <formula>0.02</formula>
    </cfRule>
    <cfRule type="cellIs" dxfId="5716" priority="12579" stopIfTrue="1" operator="lessThan">
      <formula>-0.02</formula>
    </cfRule>
    <cfRule type="cellIs" dxfId="5715" priority="12580" stopIfTrue="1" operator="between">
      <formula>0.01</formula>
      <formula>0.021</formula>
    </cfRule>
    <cfRule type="cellIs" dxfId="5714" priority="12581" stopIfTrue="1" operator="between">
      <formula>-0.01</formula>
      <formula>-0.021</formula>
    </cfRule>
    <cfRule type="cellIs" dxfId="5713" priority="12582" stopIfTrue="1" operator="between">
      <formula>-0.011</formula>
      <formula>0.011</formula>
    </cfRule>
    <cfRule type="cellIs" dxfId="5712" priority="12585" stopIfTrue="1" operator="greaterThan">
      <formula>0.02</formula>
    </cfRule>
    <cfRule type="cellIs" dxfId="5711" priority="12586" stopIfTrue="1" operator="lessThan">
      <formula>-0.02</formula>
    </cfRule>
    <cfRule type="cellIs" dxfId="5710" priority="12587" stopIfTrue="1" operator="between">
      <formula>0.01</formula>
      <formula>0.021</formula>
    </cfRule>
    <cfRule type="cellIs" dxfId="5709" priority="12588" stopIfTrue="1" operator="between">
      <formula>-0.01</formula>
      <formula>-0.021</formula>
    </cfRule>
    <cfRule type="cellIs" dxfId="5708" priority="12589" stopIfTrue="1" operator="between">
      <formula>-0.011</formula>
      <formula>0.011</formula>
    </cfRule>
    <cfRule type="cellIs" dxfId="5707" priority="12592" stopIfTrue="1" operator="greaterThan">
      <formula>0.02</formula>
    </cfRule>
    <cfRule type="cellIs" dxfId="5706" priority="12593" stopIfTrue="1" operator="lessThan">
      <formula>-0.02</formula>
    </cfRule>
    <cfRule type="cellIs" dxfId="5705" priority="12594" stopIfTrue="1" operator="between">
      <formula>0.01</formula>
      <formula>0.021</formula>
    </cfRule>
    <cfRule type="cellIs" dxfId="5704" priority="12595" stopIfTrue="1" operator="between">
      <formula>-0.01</formula>
      <formula>-0.021</formula>
    </cfRule>
    <cfRule type="cellIs" dxfId="5703" priority="12596" stopIfTrue="1" operator="between">
      <formula>-0.011</formula>
      <formula>0.011</formula>
    </cfRule>
    <cfRule type="cellIs" dxfId="5702" priority="12599" stopIfTrue="1" operator="greaterThan">
      <formula>0.02</formula>
    </cfRule>
    <cfRule type="cellIs" dxfId="5701" priority="12600" stopIfTrue="1" operator="lessThan">
      <formula>-0.02</formula>
    </cfRule>
    <cfRule type="cellIs" dxfId="5700" priority="12601" stopIfTrue="1" operator="between">
      <formula>0.01</formula>
      <formula>0.021</formula>
    </cfRule>
    <cfRule type="cellIs" dxfId="5699" priority="12602" stopIfTrue="1" operator="between">
      <formula>-0.01</formula>
      <formula>-0.021</formula>
    </cfRule>
    <cfRule type="cellIs" dxfId="5698" priority="12603" stopIfTrue="1" operator="between">
      <formula>-0.011</formula>
      <formula>0.011</formula>
    </cfRule>
    <cfRule type="cellIs" dxfId="5697" priority="12606" stopIfTrue="1" operator="greaterThan">
      <formula>0.02</formula>
    </cfRule>
    <cfRule type="cellIs" dxfId="5696" priority="12607" stopIfTrue="1" operator="lessThan">
      <formula>-0.02</formula>
    </cfRule>
    <cfRule type="cellIs" dxfId="5695" priority="12608" stopIfTrue="1" operator="between">
      <formula>0.01</formula>
      <formula>0.021</formula>
    </cfRule>
    <cfRule type="cellIs" dxfId="5694" priority="12609" stopIfTrue="1" operator="between">
      <formula>-0.01</formula>
      <formula>-0.021</formula>
    </cfRule>
    <cfRule type="cellIs" dxfId="5693" priority="12610" stopIfTrue="1" operator="between">
      <formula>-0.011</formula>
      <formula>0.011</formula>
    </cfRule>
    <cfRule type="cellIs" dxfId="5692" priority="12613" stopIfTrue="1" operator="greaterThan">
      <formula>0.02</formula>
    </cfRule>
    <cfRule type="cellIs" dxfId="5691" priority="12614" stopIfTrue="1" operator="lessThan">
      <formula>-0.02</formula>
    </cfRule>
    <cfRule type="cellIs" dxfId="5690" priority="12615" stopIfTrue="1" operator="between">
      <formula>0.01</formula>
      <formula>0.021</formula>
    </cfRule>
    <cfRule type="cellIs" dxfId="5689" priority="12616" stopIfTrue="1" operator="between">
      <formula>-0.01</formula>
      <formula>-0.021</formula>
    </cfRule>
    <cfRule type="cellIs" dxfId="5688" priority="12617" stopIfTrue="1" operator="between">
      <formula>-0.011</formula>
      <formula>0.011</formula>
    </cfRule>
    <cfRule type="cellIs" dxfId="5687" priority="12620" stopIfTrue="1" operator="greaterThan">
      <formula>0.02</formula>
    </cfRule>
    <cfRule type="cellIs" dxfId="5686" priority="12621" stopIfTrue="1" operator="lessThan">
      <formula>-0.02</formula>
    </cfRule>
    <cfRule type="cellIs" dxfId="5685" priority="12622" stopIfTrue="1" operator="between">
      <formula>0.01</formula>
      <formula>0.021</formula>
    </cfRule>
    <cfRule type="cellIs" dxfId="5684" priority="12623" stopIfTrue="1" operator="between">
      <formula>-0.01</formula>
      <formula>-0.021</formula>
    </cfRule>
    <cfRule type="cellIs" dxfId="5683" priority="12624" stopIfTrue="1" operator="between">
      <formula>-0.011</formula>
      <formula>0.011</formula>
    </cfRule>
    <cfRule type="cellIs" dxfId="5682" priority="12627" stopIfTrue="1" operator="greaterThan">
      <formula>0.02</formula>
    </cfRule>
    <cfRule type="cellIs" dxfId="5681" priority="12628" stopIfTrue="1" operator="lessThan">
      <formula>-0.02</formula>
    </cfRule>
    <cfRule type="cellIs" dxfId="5680" priority="12629" stopIfTrue="1" operator="between">
      <formula>0.01</formula>
      <formula>0.021</formula>
    </cfRule>
    <cfRule type="cellIs" dxfId="5679" priority="12630" stopIfTrue="1" operator="between">
      <formula>-0.01</formula>
      <formula>-0.021</formula>
    </cfRule>
    <cfRule type="cellIs" dxfId="5678" priority="12631" stopIfTrue="1" operator="between">
      <formula>-0.011</formula>
      <formula>0.011</formula>
    </cfRule>
    <cfRule type="cellIs" dxfId="5677" priority="12634" stopIfTrue="1" operator="greaterThan">
      <formula>0.02</formula>
    </cfRule>
    <cfRule type="cellIs" dxfId="5676" priority="12635" stopIfTrue="1" operator="lessThan">
      <formula>-0.02</formula>
    </cfRule>
    <cfRule type="cellIs" dxfId="5675" priority="12636" stopIfTrue="1" operator="between">
      <formula>0.01</formula>
      <formula>0.021</formula>
    </cfRule>
    <cfRule type="cellIs" dxfId="5674" priority="12637" stopIfTrue="1" operator="between">
      <formula>-0.01</formula>
      <formula>-0.021</formula>
    </cfRule>
    <cfRule type="cellIs" dxfId="5673" priority="12638" stopIfTrue="1" operator="between">
      <formula>-0.011</formula>
      <formula>0.011</formula>
    </cfRule>
    <cfRule type="cellIs" dxfId="5672" priority="12641" stopIfTrue="1" operator="greaterThan">
      <formula>0.02</formula>
    </cfRule>
    <cfRule type="cellIs" dxfId="5671" priority="12642" stopIfTrue="1" operator="lessThan">
      <formula>-0.02</formula>
    </cfRule>
    <cfRule type="cellIs" dxfId="5670" priority="12643" stopIfTrue="1" operator="between">
      <formula>0.01</formula>
      <formula>0.021</formula>
    </cfRule>
    <cfRule type="cellIs" dxfId="5669" priority="12644" stopIfTrue="1" operator="between">
      <formula>-0.01</formula>
      <formula>-0.021</formula>
    </cfRule>
    <cfRule type="cellIs" dxfId="5668" priority="12645" stopIfTrue="1" operator="between">
      <formula>-0.011</formula>
      <formula>0.011</formula>
    </cfRule>
    <cfRule type="cellIs" dxfId="5667" priority="12648" stopIfTrue="1" operator="greaterThan">
      <formula>0.02</formula>
    </cfRule>
    <cfRule type="cellIs" dxfId="5666" priority="12649" stopIfTrue="1" operator="lessThan">
      <formula>-0.02</formula>
    </cfRule>
    <cfRule type="cellIs" dxfId="5665" priority="12650" stopIfTrue="1" operator="between">
      <formula>0.01</formula>
      <formula>0.021</formula>
    </cfRule>
    <cfRule type="cellIs" dxfId="5664" priority="12651" stopIfTrue="1" operator="between">
      <formula>-0.01</formula>
      <formula>-0.021</formula>
    </cfRule>
    <cfRule type="cellIs" dxfId="5663" priority="12652" stopIfTrue="1" operator="between">
      <formula>-0.011</formula>
      <formula>0.011</formula>
    </cfRule>
    <cfRule type="cellIs" dxfId="5662" priority="12655" stopIfTrue="1" operator="greaterThan">
      <formula>0.02</formula>
    </cfRule>
    <cfRule type="cellIs" dxfId="5661" priority="12656" stopIfTrue="1" operator="lessThan">
      <formula>-0.02</formula>
    </cfRule>
    <cfRule type="cellIs" dxfId="5660" priority="12657" stopIfTrue="1" operator="between">
      <formula>0.01</formula>
      <formula>0.021</formula>
    </cfRule>
    <cfRule type="cellIs" dxfId="5659" priority="12658" stopIfTrue="1" operator="between">
      <formula>-0.01</formula>
      <formula>-0.021</formula>
    </cfRule>
    <cfRule type="cellIs" dxfId="5658" priority="12659" stopIfTrue="1" operator="between">
      <formula>-0.011</formula>
      <formula>0.011</formula>
    </cfRule>
    <cfRule type="cellIs" dxfId="5657" priority="12662" stopIfTrue="1" operator="greaterThan">
      <formula>0.02</formula>
    </cfRule>
    <cfRule type="cellIs" dxfId="5656" priority="12663" stopIfTrue="1" operator="lessThan">
      <formula>-0.02</formula>
    </cfRule>
    <cfRule type="cellIs" dxfId="5655" priority="12664" stopIfTrue="1" operator="between">
      <formula>0.01</formula>
      <formula>0.021</formula>
    </cfRule>
    <cfRule type="cellIs" dxfId="5654" priority="12665" stopIfTrue="1" operator="between">
      <formula>-0.01</formula>
      <formula>-0.021</formula>
    </cfRule>
    <cfRule type="cellIs" dxfId="5653" priority="12666" stopIfTrue="1" operator="between">
      <formula>-0.011</formula>
      <formula>0.011</formula>
    </cfRule>
    <cfRule type="cellIs" dxfId="5652" priority="12669" stopIfTrue="1" operator="greaterThan">
      <formula>0.02</formula>
    </cfRule>
    <cfRule type="cellIs" dxfId="5651" priority="12670" stopIfTrue="1" operator="lessThan">
      <formula>-0.02</formula>
    </cfRule>
    <cfRule type="cellIs" dxfId="5650" priority="12671" stopIfTrue="1" operator="between">
      <formula>0.01</formula>
      <formula>0.021</formula>
    </cfRule>
    <cfRule type="cellIs" dxfId="5649" priority="12672" stopIfTrue="1" operator="between">
      <formula>-0.01</formula>
      <formula>-0.021</formula>
    </cfRule>
    <cfRule type="cellIs" dxfId="5648" priority="12673" stopIfTrue="1" operator="between">
      <formula>-0.011</formula>
      <formula>0.011</formula>
    </cfRule>
    <cfRule type="cellIs" dxfId="5647" priority="12676" stopIfTrue="1" operator="greaterThan">
      <formula>0.02</formula>
    </cfRule>
    <cfRule type="cellIs" dxfId="5646" priority="12677" stopIfTrue="1" operator="lessThan">
      <formula>-0.02</formula>
    </cfRule>
    <cfRule type="cellIs" dxfId="5645" priority="12678" stopIfTrue="1" operator="between">
      <formula>0.01</formula>
      <formula>0.021</formula>
    </cfRule>
    <cfRule type="cellIs" dxfId="5644" priority="12679" stopIfTrue="1" operator="between">
      <formula>-0.01</formula>
      <formula>-0.021</formula>
    </cfRule>
    <cfRule type="cellIs" dxfId="5643" priority="12680" stopIfTrue="1" operator="between">
      <formula>-0.011</formula>
      <formula>0.011</formula>
    </cfRule>
    <cfRule type="cellIs" dxfId="5642" priority="12683" stopIfTrue="1" operator="greaterThan">
      <formula>0.02</formula>
    </cfRule>
    <cfRule type="cellIs" dxfId="5641" priority="12684" stopIfTrue="1" operator="lessThan">
      <formula>-0.02</formula>
    </cfRule>
    <cfRule type="cellIs" dxfId="5640" priority="12685" stopIfTrue="1" operator="between">
      <formula>0.01</formula>
      <formula>0.021</formula>
    </cfRule>
    <cfRule type="cellIs" dxfId="5639" priority="12686" stopIfTrue="1" operator="between">
      <formula>-0.01</formula>
      <formula>-0.021</formula>
    </cfRule>
    <cfRule type="cellIs" dxfId="5638" priority="12687" stopIfTrue="1" operator="between">
      <formula>-0.011</formula>
      <formula>0.011</formula>
    </cfRule>
    <cfRule type="cellIs" dxfId="5637" priority="12690" stopIfTrue="1" operator="greaterThan">
      <formula>0.02</formula>
    </cfRule>
    <cfRule type="cellIs" dxfId="5636" priority="12691" stopIfTrue="1" operator="lessThan">
      <formula>-0.02</formula>
    </cfRule>
    <cfRule type="cellIs" dxfId="5635" priority="12692" stopIfTrue="1" operator="between">
      <formula>0.01</formula>
      <formula>0.021</formula>
    </cfRule>
    <cfRule type="cellIs" dxfId="5634" priority="12693" stopIfTrue="1" operator="between">
      <formula>-0.01</formula>
      <formula>-0.021</formula>
    </cfRule>
    <cfRule type="cellIs" dxfId="5633" priority="12694" stopIfTrue="1" operator="between">
      <formula>-0.011</formula>
      <formula>0.011</formula>
    </cfRule>
    <cfRule type="cellIs" dxfId="5632" priority="12697" stopIfTrue="1" operator="greaterThan">
      <formula>0.02</formula>
    </cfRule>
    <cfRule type="cellIs" dxfId="5631" priority="12698" stopIfTrue="1" operator="lessThan">
      <formula>-0.02</formula>
    </cfRule>
    <cfRule type="cellIs" dxfId="5630" priority="12699" stopIfTrue="1" operator="between">
      <formula>0.01</formula>
      <formula>0.021</formula>
    </cfRule>
    <cfRule type="cellIs" dxfId="5629" priority="12700" stopIfTrue="1" operator="between">
      <formula>-0.01</formula>
      <formula>-0.021</formula>
    </cfRule>
    <cfRule type="cellIs" dxfId="5628" priority="12701" stopIfTrue="1" operator="between">
      <formula>-0.011</formula>
      <formula>0.011</formula>
    </cfRule>
    <cfRule type="cellIs" dxfId="5627" priority="12704" stopIfTrue="1" operator="greaterThan">
      <formula>0.02</formula>
    </cfRule>
    <cfRule type="cellIs" dxfId="5626" priority="12705" stopIfTrue="1" operator="lessThan">
      <formula>-0.02</formula>
    </cfRule>
    <cfRule type="cellIs" dxfId="5625" priority="12706" stopIfTrue="1" operator="between">
      <formula>0.01</formula>
      <formula>0.021</formula>
    </cfRule>
    <cfRule type="cellIs" dxfId="5624" priority="12707" stopIfTrue="1" operator="between">
      <formula>-0.01</formula>
      <formula>-0.021</formula>
    </cfRule>
    <cfRule type="cellIs" dxfId="5623" priority="12708" stopIfTrue="1" operator="between">
      <formula>-0.011</formula>
      <formula>0.011</formula>
    </cfRule>
    <cfRule type="cellIs" dxfId="5622" priority="12711" stopIfTrue="1" operator="greaterThan">
      <formula>0.02</formula>
    </cfRule>
    <cfRule type="cellIs" dxfId="5621" priority="12712" stopIfTrue="1" operator="lessThan">
      <formula>-0.02</formula>
    </cfRule>
    <cfRule type="cellIs" dxfId="5620" priority="12713" stopIfTrue="1" operator="between">
      <formula>0.01</formula>
      <formula>0.021</formula>
    </cfRule>
    <cfRule type="cellIs" dxfId="5619" priority="12714" stopIfTrue="1" operator="between">
      <formula>-0.01</formula>
      <formula>-0.021</formula>
    </cfRule>
    <cfRule type="cellIs" dxfId="5618" priority="12715" stopIfTrue="1" operator="between">
      <formula>-0.011</formula>
      <formula>0.011</formula>
    </cfRule>
    <cfRule type="cellIs" dxfId="5617" priority="12718" stopIfTrue="1" operator="greaterThan">
      <formula>0.02</formula>
    </cfRule>
    <cfRule type="cellIs" dxfId="5616" priority="12719" stopIfTrue="1" operator="lessThan">
      <formula>-0.02</formula>
    </cfRule>
    <cfRule type="cellIs" dxfId="5615" priority="12720" stopIfTrue="1" operator="between">
      <formula>0.01</formula>
      <formula>0.021</formula>
    </cfRule>
    <cfRule type="cellIs" dxfId="5614" priority="12721" stopIfTrue="1" operator="between">
      <formula>-0.01</formula>
      <formula>-0.021</formula>
    </cfRule>
    <cfRule type="cellIs" dxfId="5613" priority="12722" stopIfTrue="1" operator="between">
      <formula>-0.011</formula>
      <formula>0.011</formula>
    </cfRule>
    <cfRule type="cellIs" dxfId="5612" priority="12725" stopIfTrue="1" operator="greaterThan">
      <formula>0.02</formula>
    </cfRule>
    <cfRule type="cellIs" dxfId="5611" priority="12726" stopIfTrue="1" operator="lessThan">
      <formula>-0.02</formula>
    </cfRule>
    <cfRule type="cellIs" dxfId="5610" priority="12727" stopIfTrue="1" operator="between">
      <formula>0.01</formula>
      <formula>0.021</formula>
    </cfRule>
    <cfRule type="cellIs" dxfId="5609" priority="12728" stopIfTrue="1" operator="between">
      <formula>-0.01</formula>
      <formula>-0.021</formula>
    </cfRule>
    <cfRule type="cellIs" dxfId="5608" priority="12729" stopIfTrue="1" operator="between">
      <formula>-0.011</formula>
      <formula>0.011</formula>
    </cfRule>
    <cfRule type="cellIs" dxfId="5607" priority="12732" stopIfTrue="1" operator="greaterThan">
      <formula>0.02</formula>
    </cfRule>
    <cfRule type="cellIs" dxfId="5606" priority="12733" stopIfTrue="1" operator="lessThan">
      <formula>-0.02</formula>
    </cfRule>
    <cfRule type="cellIs" dxfId="5605" priority="12734" stopIfTrue="1" operator="between">
      <formula>0.01</formula>
      <formula>0.021</formula>
    </cfRule>
    <cfRule type="cellIs" dxfId="5604" priority="12735" stopIfTrue="1" operator="between">
      <formula>-0.01</formula>
      <formula>-0.021</formula>
    </cfRule>
    <cfRule type="cellIs" dxfId="5603" priority="12736" stopIfTrue="1" operator="between">
      <formula>-0.011</formula>
      <formula>0.011</formula>
    </cfRule>
    <cfRule type="cellIs" dxfId="5602" priority="12739" stopIfTrue="1" operator="greaterThan">
      <formula>0.02</formula>
    </cfRule>
    <cfRule type="cellIs" dxfId="5601" priority="12740" stopIfTrue="1" operator="lessThan">
      <formula>-0.02</formula>
    </cfRule>
    <cfRule type="cellIs" dxfId="5600" priority="12741" stopIfTrue="1" operator="between">
      <formula>0.01</formula>
      <formula>0.021</formula>
    </cfRule>
    <cfRule type="cellIs" dxfId="5599" priority="12742" stopIfTrue="1" operator="between">
      <formula>-0.01</formula>
      <formula>-0.021</formula>
    </cfRule>
    <cfRule type="cellIs" dxfId="5598" priority="12743" stopIfTrue="1" operator="between">
      <formula>-0.011</formula>
      <formula>0.011</formula>
    </cfRule>
    <cfRule type="cellIs" dxfId="5597" priority="12746" stopIfTrue="1" operator="greaterThan">
      <formula>0.02</formula>
    </cfRule>
    <cfRule type="cellIs" dxfId="5596" priority="12747" stopIfTrue="1" operator="lessThan">
      <formula>-0.02</formula>
    </cfRule>
    <cfRule type="cellIs" dxfId="5595" priority="12748" stopIfTrue="1" operator="between">
      <formula>0.01</formula>
      <formula>0.021</formula>
    </cfRule>
    <cfRule type="cellIs" dxfId="5594" priority="12749" stopIfTrue="1" operator="between">
      <formula>-0.01</formula>
      <formula>-0.021</formula>
    </cfRule>
    <cfRule type="cellIs" dxfId="5593" priority="12750" stopIfTrue="1" operator="between">
      <formula>-0.011</formula>
      <formula>0.011</formula>
    </cfRule>
    <cfRule type="cellIs" dxfId="5592" priority="12753" stopIfTrue="1" operator="greaterThan">
      <formula>0.02</formula>
    </cfRule>
    <cfRule type="cellIs" dxfId="5591" priority="12754" stopIfTrue="1" operator="lessThan">
      <formula>-0.02</formula>
    </cfRule>
    <cfRule type="cellIs" dxfId="5590" priority="12755" stopIfTrue="1" operator="between">
      <formula>0.01</formula>
      <formula>0.021</formula>
    </cfRule>
    <cfRule type="cellIs" dxfId="5589" priority="12756" stopIfTrue="1" operator="between">
      <formula>-0.01</formula>
      <formula>-0.021</formula>
    </cfRule>
    <cfRule type="cellIs" dxfId="5588" priority="12757" stopIfTrue="1" operator="between">
      <formula>-0.011</formula>
      <formula>0.011</formula>
    </cfRule>
    <cfRule type="cellIs" dxfId="5587" priority="12760" stopIfTrue="1" operator="greaterThan">
      <formula>0.02</formula>
    </cfRule>
    <cfRule type="cellIs" dxfId="5586" priority="12761" stopIfTrue="1" operator="lessThan">
      <formula>-0.02</formula>
    </cfRule>
    <cfRule type="cellIs" dxfId="5585" priority="12762" stopIfTrue="1" operator="between">
      <formula>0.01</formula>
      <formula>0.021</formula>
    </cfRule>
    <cfRule type="cellIs" dxfId="5584" priority="12763" stopIfTrue="1" operator="between">
      <formula>-0.01</formula>
      <formula>-0.021</formula>
    </cfRule>
    <cfRule type="cellIs" dxfId="5583" priority="12764" stopIfTrue="1" operator="between">
      <formula>-0.011</formula>
      <formula>0.011</formula>
    </cfRule>
    <cfRule type="cellIs" dxfId="5582" priority="12767" stopIfTrue="1" operator="greaterThan">
      <formula>0.02</formula>
    </cfRule>
    <cfRule type="cellIs" dxfId="5581" priority="12768" stopIfTrue="1" operator="lessThan">
      <formula>-0.02</formula>
    </cfRule>
    <cfRule type="cellIs" dxfId="5580" priority="12769" stopIfTrue="1" operator="between">
      <formula>0.01</formula>
      <formula>0.021</formula>
    </cfRule>
    <cfRule type="cellIs" dxfId="5579" priority="12770" stopIfTrue="1" operator="between">
      <formula>-0.01</formula>
      <formula>-0.021</formula>
    </cfRule>
    <cfRule type="cellIs" dxfId="5578" priority="12771" stopIfTrue="1" operator="between">
      <formula>-0.011</formula>
      <formula>0.011</formula>
    </cfRule>
    <cfRule type="cellIs" dxfId="5577" priority="12774" stopIfTrue="1" operator="greaterThan">
      <formula>0.02</formula>
    </cfRule>
    <cfRule type="cellIs" dxfId="5576" priority="12775" stopIfTrue="1" operator="lessThan">
      <formula>-0.02</formula>
    </cfRule>
    <cfRule type="cellIs" dxfId="5575" priority="12776" stopIfTrue="1" operator="between">
      <formula>0.01</formula>
      <formula>0.021</formula>
    </cfRule>
    <cfRule type="cellIs" dxfId="5574" priority="12777" stopIfTrue="1" operator="between">
      <formula>-0.01</formula>
      <formula>-0.021</formula>
    </cfRule>
    <cfRule type="cellIs" dxfId="5573" priority="12778" stopIfTrue="1" operator="between">
      <formula>-0.011</formula>
      <formula>0.011</formula>
    </cfRule>
    <cfRule type="cellIs" dxfId="5572" priority="12781" stopIfTrue="1" operator="greaterThan">
      <formula>0.02</formula>
    </cfRule>
    <cfRule type="cellIs" dxfId="5571" priority="12782" stopIfTrue="1" operator="lessThan">
      <formula>-0.02</formula>
    </cfRule>
    <cfRule type="cellIs" dxfId="5570" priority="12783" stopIfTrue="1" operator="between">
      <formula>0.01</formula>
      <formula>0.021</formula>
    </cfRule>
    <cfRule type="cellIs" dxfId="5569" priority="12784" stopIfTrue="1" operator="between">
      <formula>-0.01</formula>
      <formula>-0.021</formula>
    </cfRule>
    <cfRule type="cellIs" dxfId="5568" priority="12785" stopIfTrue="1" operator="between">
      <formula>-0.011</formula>
      <formula>0.011</formula>
    </cfRule>
    <cfRule type="cellIs" dxfId="5567" priority="12788" stopIfTrue="1" operator="greaterThan">
      <formula>0.02</formula>
    </cfRule>
    <cfRule type="cellIs" dxfId="5566" priority="12789" stopIfTrue="1" operator="lessThan">
      <formula>-0.02</formula>
    </cfRule>
    <cfRule type="cellIs" dxfId="5565" priority="12790" stopIfTrue="1" operator="between">
      <formula>0.01</formula>
      <formula>0.021</formula>
    </cfRule>
    <cfRule type="cellIs" dxfId="5564" priority="12791" stopIfTrue="1" operator="between">
      <formula>-0.01</formula>
      <formula>-0.021</formula>
    </cfRule>
    <cfRule type="cellIs" dxfId="5563" priority="12792" stopIfTrue="1" operator="between">
      <formula>-0.011</formula>
      <formula>0.011</formula>
    </cfRule>
    <cfRule type="cellIs" dxfId="5562" priority="12795" stopIfTrue="1" operator="greaterThan">
      <formula>0.02</formula>
    </cfRule>
    <cfRule type="cellIs" dxfId="5561" priority="12796" stopIfTrue="1" operator="lessThan">
      <formula>-0.02</formula>
    </cfRule>
    <cfRule type="cellIs" dxfId="5560" priority="12797" stopIfTrue="1" operator="between">
      <formula>0.01</formula>
      <formula>0.021</formula>
    </cfRule>
    <cfRule type="cellIs" dxfId="5559" priority="12798" stopIfTrue="1" operator="between">
      <formula>-0.01</formula>
      <formula>-0.021</formula>
    </cfRule>
    <cfRule type="cellIs" dxfId="5558" priority="12799" stopIfTrue="1" operator="between">
      <formula>-0.011</formula>
      <formula>0.011</formula>
    </cfRule>
    <cfRule type="cellIs" dxfId="5557" priority="12802" stopIfTrue="1" operator="greaterThan">
      <formula>0.02</formula>
    </cfRule>
    <cfRule type="cellIs" dxfId="5556" priority="12803" stopIfTrue="1" operator="lessThan">
      <formula>-0.02</formula>
    </cfRule>
    <cfRule type="cellIs" dxfId="5555" priority="12804" stopIfTrue="1" operator="between">
      <formula>0.01</formula>
      <formula>0.021</formula>
    </cfRule>
    <cfRule type="cellIs" dxfId="5554" priority="12805" stopIfTrue="1" operator="between">
      <formula>-0.01</formula>
      <formula>-0.021</formula>
    </cfRule>
    <cfRule type="cellIs" dxfId="5553" priority="12806" stopIfTrue="1" operator="between">
      <formula>-0.011</formula>
      <formula>0.011</formula>
    </cfRule>
    <cfRule type="cellIs" dxfId="5552" priority="12809" stopIfTrue="1" operator="greaterThan">
      <formula>0.02</formula>
    </cfRule>
    <cfRule type="cellIs" dxfId="5551" priority="12810" stopIfTrue="1" operator="lessThan">
      <formula>-0.02</formula>
    </cfRule>
    <cfRule type="cellIs" dxfId="5550" priority="12811" stopIfTrue="1" operator="between">
      <formula>0.01</formula>
      <formula>0.021</formula>
    </cfRule>
    <cfRule type="cellIs" dxfId="5549" priority="12812" stopIfTrue="1" operator="between">
      <formula>-0.01</formula>
      <formula>-0.021</formula>
    </cfRule>
    <cfRule type="cellIs" dxfId="5548" priority="12813" stopIfTrue="1" operator="between">
      <formula>-0.011</formula>
      <formula>0.011</formula>
    </cfRule>
    <cfRule type="cellIs" dxfId="5547" priority="12816" stopIfTrue="1" operator="greaterThan">
      <formula>0.02</formula>
    </cfRule>
    <cfRule type="cellIs" dxfId="5546" priority="12817" stopIfTrue="1" operator="lessThan">
      <formula>-0.02</formula>
    </cfRule>
    <cfRule type="cellIs" dxfId="5545" priority="12818" stopIfTrue="1" operator="between">
      <formula>0.01</formula>
      <formula>0.021</formula>
    </cfRule>
    <cfRule type="cellIs" dxfId="5544" priority="12819" stopIfTrue="1" operator="between">
      <formula>-0.01</formula>
      <formula>-0.021</formula>
    </cfRule>
    <cfRule type="cellIs" dxfId="5543" priority="12820" stopIfTrue="1" operator="between">
      <formula>-0.011</formula>
      <formula>0.011</formula>
    </cfRule>
    <cfRule type="cellIs" dxfId="5542" priority="12823" stopIfTrue="1" operator="greaterThan">
      <formula>0.02</formula>
    </cfRule>
    <cfRule type="cellIs" dxfId="5541" priority="12824" stopIfTrue="1" operator="lessThan">
      <formula>-0.02</formula>
    </cfRule>
    <cfRule type="cellIs" dxfId="5540" priority="12825" stopIfTrue="1" operator="between">
      <formula>0.01</formula>
      <formula>0.021</formula>
    </cfRule>
    <cfRule type="cellIs" dxfId="5539" priority="12826" stopIfTrue="1" operator="between">
      <formula>-0.01</formula>
      <formula>-0.021</formula>
    </cfRule>
    <cfRule type="cellIs" dxfId="5538" priority="12827" stopIfTrue="1" operator="between">
      <formula>-0.011</formula>
      <formula>0.011</formula>
    </cfRule>
    <cfRule type="cellIs" dxfId="5537" priority="12830" stopIfTrue="1" operator="greaterThan">
      <formula>0.02</formula>
    </cfRule>
    <cfRule type="cellIs" dxfId="5536" priority="12831" stopIfTrue="1" operator="lessThan">
      <formula>-0.02</formula>
    </cfRule>
    <cfRule type="cellIs" dxfId="5535" priority="12832" stopIfTrue="1" operator="between">
      <formula>0.01</formula>
      <formula>0.021</formula>
    </cfRule>
    <cfRule type="cellIs" dxfId="5534" priority="12833" stopIfTrue="1" operator="between">
      <formula>-0.01</formula>
      <formula>-0.021</formula>
    </cfRule>
    <cfRule type="cellIs" dxfId="5533" priority="12834" stopIfTrue="1" operator="between">
      <formula>-0.011</formula>
      <formula>0.011</formula>
    </cfRule>
    <cfRule type="cellIs" dxfId="5532" priority="12837" stopIfTrue="1" operator="greaterThan">
      <formula>0.02</formula>
    </cfRule>
    <cfRule type="cellIs" dxfId="5531" priority="12838" stopIfTrue="1" operator="lessThan">
      <formula>-0.02</formula>
    </cfRule>
    <cfRule type="cellIs" dxfId="5530" priority="12839" stopIfTrue="1" operator="between">
      <formula>0.01</formula>
      <formula>0.021</formula>
    </cfRule>
    <cfRule type="cellIs" dxfId="5529" priority="12840" stopIfTrue="1" operator="between">
      <formula>-0.01</formula>
      <formula>-0.021</formula>
    </cfRule>
    <cfRule type="cellIs" dxfId="5528" priority="12841" stopIfTrue="1" operator="between">
      <formula>-0.011</formula>
      <formula>0.011</formula>
    </cfRule>
    <cfRule type="cellIs" dxfId="5527" priority="12844" stopIfTrue="1" operator="greaterThan">
      <formula>0.02</formula>
    </cfRule>
    <cfRule type="cellIs" dxfId="5526" priority="12845" stopIfTrue="1" operator="lessThan">
      <formula>-0.02</formula>
    </cfRule>
    <cfRule type="cellIs" dxfId="5525" priority="12846" stopIfTrue="1" operator="between">
      <formula>0.01</formula>
      <formula>0.021</formula>
    </cfRule>
    <cfRule type="cellIs" dxfId="5524" priority="12847" stopIfTrue="1" operator="between">
      <formula>-0.01</formula>
      <formula>-0.021</formula>
    </cfRule>
    <cfRule type="cellIs" dxfId="5523" priority="12848" stopIfTrue="1" operator="between">
      <formula>-0.011</formula>
      <formula>0.011</formula>
    </cfRule>
    <cfRule type="cellIs" dxfId="5522" priority="12851" stopIfTrue="1" operator="greaterThan">
      <formula>0.02</formula>
    </cfRule>
    <cfRule type="cellIs" dxfId="5521" priority="12852" stopIfTrue="1" operator="lessThan">
      <formula>-0.02</formula>
    </cfRule>
    <cfRule type="cellIs" dxfId="5520" priority="12853" stopIfTrue="1" operator="between">
      <formula>0.01</formula>
      <formula>0.021</formula>
    </cfRule>
    <cfRule type="cellIs" dxfId="5519" priority="12854" stopIfTrue="1" operator="between">
      <formula>-0.01</formula>
      <formula>-0.021</formula>
    </cfRule>
    <cfRule type="cellIs" dxfId="5518" priority="12855" stopIfTrue="1" operator="between">
      <formula>-0.011</formula>
      <formula>0.011</formula>
    </cfRule>
    <cfRule type="cellIs" dxfId="5517" priority="12858" stopIfTrue="1" operator="greaterThan">
      <formula>0.02</formula>
    </cfRule>
    <cfRule type="cellIs" dxfId="5516" priority="12859" stopIfTrue="1" operator="lessThan">
      <formula>-0.02</formula>
    </cfRule>
  </conditionalFormatting>
  <conditionalFormatting sqref="K839">
    <cfRule type="cellIs" dxfId="5515" priority="976" stopIfTrue="1" operator="between">
      <formula>-0.011</formula>
      <formula>0.011</formula>
    </cfRule>
    <cfRule type="cellIs" dxfId="5514" priority="13" stopIfTrue="1" operator="greaterThan">
      <formula>0.02</formula>
    </cfRule>
    <cfRule type="cellIs" dxfId="5513" priority="14" stopIfTrue="1" operator="lessThan">
      <formula>-0.02</formula>
    </cfRule>
    <cfRule type="cellIs" dxfId="5512" priority="15" stopIfTrue="1" operator="between">
      <formula>0.01</formula>
      <formula>0.021</formula>
    </cfRule>
    <cfRule type="cellIs" dxfId="5511" priority="16" stopIfTrue="1" operator="between">
      <formula>-0.01</formula>
      <formula>-0.021</formula>
    </cfRule>
    <cfRule type="cellIs" dxfId="5510" priority="17" stopIfTrue="1" operator="between">
      <formula>-0.011</formula>
      <formula>0.011</formula>
    </cfRule>
    <cfRule type="cellIs" dxfId="5509" priority="20" stopIfTrue="1" operator="greaterThan">
      <formula>0.02</formula>
    </cfRule>
    <cfRule type="cellIs" dxfId="5508" priority="21" stopIfTrue="1" operator="lessThan">
      <formula>-0.02</formula>
    </cfRule>
    <cfRule type="cellIs" dxfId="5507" priority="22" stopIfTrue="1" operator="between">
      <formula>0.01</formula>
      <formula>0.021</formula>
    </cfRule>
    <cfRule type="cellIs" dxfId="5506" priority="23" stopIfTrue="1" operator="between">
      <formula>-0.01</formula>
      <formula>-0.021</formula>
    </cfRule>
    <cfRule type="cellIs" dxfId="5505" priority="24" stopIfTrue="1" operator="between">
      <formula>-0.011</formula>
      <formula>0.011</formula>
    </cfRule>
    <cfRule type="cellIs" dxfId="5504" priority="27" stopIfTrue="1" operator="greaterThan">
      <formula>0.02</formula>
    </cfRule>
    <cfRule type="cellIs" dxfId="5503" priority="28" stopIfTrue="1" operator="lessThan">
      <formula>-0.02</formula>
    </cfRule>
    <cfRule type="cellIs" dxfId="5502" priority="29" stopIfTrue="1" operator="between">
      <formula>0.01</formula>
      <formula>0.021</formula>
    </cfRule>
    <cfRule type="cellIs" dxfId="5501" priority="30" stopIfTrue="1" operator="between">
      <formula>-0.01</formula>
      <formula>-0.021</formula>
    </cfRule>
    <cfRule type="cellIs" dxfId="5500" priority="31" stopIfTrue="1" operator="between">
      <formula>-0.011</formula>
      <formula>0.011</formula>
    </cfRule>
    <cfRule type="cellIs" dxfId="5499" priority="34" stopIfTrue="1" operator="greaterThan">
      <formula>0.02</formula>
    </cfRule>
    <cfRule type="cellIs" dxfId="5498" priority="35" stopIfTrue="1" operator="lessThan">
      <formula>-0.02</formula>
    </cfRule>
    <cfRule type="cellIs" dxfId="5497" priority="36" stopIfTrue="1" operator="between">
      <formula>0.01</formula>
      <formula>0.021</formula>
    </cfRule>
    <cfRule type="cellIs" dxfId="5496" priority="37" stopIfTrue="1" operator="between">
      <formula>-0.01</formula>
      <formula>-0.021</formula>
    </cfRule>
    <cfRule type="cellIs" dxfId="5495" priority="38" stopIfTrue="1" operator="between">
      <formula>-0.011</formula>
      <formula>0.011</formula>
    </cfRule>
    <cfRule type="cellIs" dxfId="5494" priority="41" stopIfTrue="1" operator="greaterThan">
      <formula>0.02</formula>
    </cfRule>
    <cfRule type="cellIs" dxfId="5493" priority="42" stopIfTrue="1" operator="lessThan">
      <formula>-0.02</formula>
    </cfRule>
    <cfRule type="cellIs" dxfId="5492" priority="43" stopIfTrue="1" operator="between">
      <formula>0.01</formula>
      <formula>0.021</formula>
    </cfRule>
    <cfRule type="cellIs" dxfId="5491" priority="44" stopIfTrue="1" operator="between">
      <formula>-0.01</formula>
      <formula>-0.021</formula>
    </cfRule>
    <cfRule type="cellIs" dxfId="5490" priority="45" stopIfTrue="1" operator="between">
      <formula>-0.011</formula>
      <formula>0.011</formula>
    </cfRule>
    <cfRule type="cellIs" dxfId="5489" priority="48" stopIfTrue="1" operator="greaterThan">
      <formula>0.02</formula>
    </cfRule>
    <cfRule type="cellIs" dxfId="5488" priority="49" stopIfTrue="1" operator="lessThan">
      <formula>-0.02</formula>
    </cfRule>
    <cfRule type="cellIs" dxfId="5487" priority="50" stopIfTrue="1" operator="between">
      <formula>0.01</formula>
      <formula>0.021</formula>
    </cfRule>
    <cfRule type="cellIs" dxfId="5486" priority="51" stopIfTrue="1" operator="between">
      <formula>-0.01</formula>
      <formula>-0.021</formula>
    </cfRule>
    <cfRule type="cellIs" dxfId="5485" priority="52" stopIfTrue="1" operator="between">
      <formula>-0.011</formula>
      <formula>0.011</formula>
    </cfRule>
    <cfRule type="cellIs" dxfId="5484" priority="55" stopIfTrue="1" operator="greaterThan">
      <formula>0.02</formula>
    </cfRule>
    <cfRule type="cellIs" dxfId="5483" priority="56" stopIfTrue="1" operator="lessThan">
      <formula>-0.02</formula>
    </cfRule>
    <cfRule type="cellIs" dxfId="5482" priority="57" stopIfTrue="1" operator="between">
      <formula>0.01</formula>
      <formula>0.021</formula>
    </cfRule>
    <cfRule type="cellIs" dxfId="5481" priority="58" stopIfTrue="1" operator="between">
      <formula>-0.01</formula>
      <formula>-0.021</formula>
    </cfRule>
    <cfRule type="cellIs" dxfId="5480" priority="59" stopIfTrue="1" operator="between">
      <formula>-0.011</formula>
      <formula>0.011</formula>
    </cfRule>
    <cfRule type="cellIs" dxfId="5479" priority="62" stopIfTrue="1" operator="greaterThan">
      <formula>0.02</formula>
    </cfRule>
    <cfRule type="cellIs" dxfId="5478" priority="63" stopIfTrue="1" operator="lessThan">
      <formula>-0.02</formula>
    </cfRule>
    <cfRule type="cellIs" dxfId="5477" priority="64" stopIfTrue="1" operator="between">
      <formula>0.01</formula>
      <formula>0.021</formula>
    </cfRule>
    <cfRule type="cellIs" dxfId="5476" priority="65" stopIfTrue="1" operator="between">
      <formula>-0.01</formula>
      <formula>-0.021</formula>
    </cfRule>
    <cfRule type="cellIs" dxfId="5475" priority="66" stopIfTrue="1" operator="between">
      <formula>-0.011</formula>
      <formula>0.011</formula>
    </cfRule>
    <cfRule type="cellIs" dxfId="5474" priority="69" stopIfTrue="1" operator="greaterThan">
      <formula>0.02</formula>
    </cfRule>
    <cfRule type="cellIs" dxfId="5473" priority="70" stopIfTrue="1" operator="lessThan">
      <formula>-0.02</formula>
    </cfRule>
    <cfRule type="cellIs" dxfId="5472" priority="71" stopIfTrue="1" operator="between">
      <formula>0.01</formula>
      <formula>0.021</formula>
    </cfRule>
    <cfRule type="cellIs" dxfId="5471" priority="72" stopIfTrue="1" operator="between">
      <formula>-0.01</formula>
      <formula>-0.021</formula>
    </cfRule>
    <cfRule type="cellIs" dxfId="5470" priority="73" stopIfTrue="1" operator="between">
      <formula>-0.011</formula>
      <formula>0.011</formula>
    </cfRule>
    <cfRule type="cellIs" dxfId="5469" priority="76" stopIfTrue="1" operator="greaterThan">
      <formula>0.02</formula>
    </cfRule>
    <cfRule type="cellIs" dxfId="5468" priority="77" stopIfTrue="1" operator="lessThan">
      <formula>-0.02</formula>
    </cfRule>
    <cfRule type="cellIs" dxfId="5467" priority="78" stopIfTrue="1" operator="between">
      <formula>0.01</formula>
      <formula>0.021</formula>
    </cfRule>
    <cfRule type="cellIs" dxfId="5466" priority="79" stopIfTrue="1" operator="between">
      <formula>-0.01</formula>
      <formula>-0.021</formula>
    </cfRule>
    <cfRule type="cellIs" dxfId="5465" priority="80" stopIfTrue="1" operator="between">
      <formula>-0.011</formula>
      <formula>0.011</formula>
    </cfRule>
    <cfRule type="cellIs" dxfId="5464" priority="83" stopIfTrue="1" operator="greaterThan">
      <formula>0.02</formula>
    </cfRule>
    <cfRule type="cellIs" dxfId="5463" priority="84" stopIfTrue="1" operator="lessThan">
      <formula>-0.02</formula>
    </cfRule>
    <cfRule type="cellIs" dxfId="5462" priority="85" stopIfTrue="1" operator="between">
      <formula>0.01</formula>
      <formula>0.021</formula>
    </cfRule>
    <cfRule type="cellIs" dxfId="5461" priority="86" stopIfTrue="1" operator="between">
      <formula>-0.01</formula>
      <formula>-0.021</formula>
    </cfRule>
    <cfRule type="cellIs" dxfId="5460" priority="87" stopIfTrue="1" operator="between">
      <formula>-0.011</formula>
      <formula>0.011</formula>
    </cfRule>
    <cfRule type="cellIs" dxfId="5459" priority="90" stopIfTrue="1" operator="greaterThan">
      <formula>0.02</formula>
    </cfRule>
    <cfRule type="cellIs" dxfId="5458" priority="91" stopIfTrue="1" operator="lessThan">
      <formula>-0.02</formula>
    </cfRule>
    <cfRule type="cellIs" dxfId="5457" priority="92" stopIfTrue="1" operator="between">
      <formula>0.01</formula>
      <formula>0.021</formula>
    </cfRule>
    <cfRule type="cellIs" dxfId="5456" priority="93" stopIfTrue="1" operator="between">
      <formula>-0.01</formula>
      <formula>-0.021</formula>
    </cfRule>
    <cfRule type="cellIs" dxfId="5455" priority="94" stopIfTrue="1" operator="between">
      <formula>-0.011</formula>
      <formula>0.011</formula>
    </cfRule>
    <cfRule type="cellIs" dxfId="5454" priority="97" stopIfTrue="1" operator="greaterThan">
      <formula>0.02</formula>
    </cfRule>
    <cfRule type="cellIs" dxfId="5453" priority="98" stopIfTrue="1" operator="lessThan">
      <formula>-0.02</formula>
    </cfRule>
    <cfRule type="cellIs" dxfId="5452" priority="99" stopIfTrue="1" operator="between">
      <formula>0.01</formula>
      <formula>0.021</formula>
    </cfRule>
    <cfRule type="cellIs" dxfId="5451" priority="100" stopIfTrue="1" operator="between">
      <formula>-0.01</formula>
      <formula>-0.021</formula>
    </cfRule>
    <cfRule type="cellIs" dxfId="5450" priority="101" stopIfTrue="1" operator="between">
      <formula>-0.011</formula>
      <formula>0.011</formula>
    </cfRule>
    <cfRule type="cellIs" dxfId="5449" priority="104" stopIfTrue="1" operator="greaterThan">
      <formula>0.02</formula>
    </cfRule>
    <cfRule type="cellIs" dxfId="5448" priority="105" stopIfTrue="1" operator="lessThan">
      <formula>-0.02</formula>
    </cfRule>
    <cfRule type="cellIs" dxfId="5447" priority="106" stopIfTrue="1" operator="between">
      <formula>0.01</formula>
      <formula>0.021</formula>
    </cfRule>
    <cfRule type="cellIs" dxfId="5446" priority="107" stopIfTrue="1" operator="between">
      <formula>-0.01</formula>
      <formula>-0.021</formula>
    </cfRule>
    <cfRule type="cellIs" dxfId="5445" priority="108" stopIfTrue="1" operator="between">
      <formula>-0.011</formula>
      <formula>0.011</formula>
    </cfRule>
    <cfRule type="cellIs" dxfId="5444" priority="111" stopIfTrue="1" operator="greaterThan">
      <formula>0.02</formula>
    </cfRule>
    <cfRule type="cellIs" dxfId="5443" priority="112" stopIfTrue="1" operator="lessThan">
      <formula>-0.02</formula>
    </cfRule>
    <cfRule type="cellIs" dxfId="5442" priority="113" stopIfTrue="1" operator="between">
      <formula>0.01</formula>
      <formula>0.021</formula>
    </cfRule>
    <cfRule type="cellIs" dxfId="5441" priority="114" stopIfTrue="1" operator="between">
      <formula>-0.01</formula>
      <formula>-0.021</formula>
    </cfRule>
    <cfRule type="cellIs" dxfId="5440" priority="115" stopIfTrue="1" operator="between">
      <formula>-0.011</formula>
      <formula>0.011</formula>
    </cfRule>
    <cfRule type="cellIs" dxfId="5439" priority="118" stopIfTrue="1" operator="greaterThan">
      <formula>0.02</formula>
    </cfRule>
    <cfRule type="cellIs" dxfId="5438" priority="119" stopIfTrue="1" operator="lessThan">
      <formula>-0.02</formula>
    </cfRule>
    <cfRule type="cellIs" dxfId="5437" priority="120" stopIfTrue="1" operator="between">
      <formula>0.01</formula>
      <formula>0.021</formula>
    </cfRule>
    <cfRule type="cellIs" dxfId="5436" priority="121" stopIfTrue="1" operator="between">
      <formula>-0.01</formula>
      <formula>-0.021</formula>
    </cfRule>
    <cfRule type="cellIs" dxfId="5435" priority="122" stopIfTrue="1" operator="between">
      <formula>-0.011</formula>
      <formula>0.011</formula>
    </cfRule>
    <cfRule type="cellIs" dxfId="5434" priority="125" stopIfTrue="1" operator="greaterThan">
      <formula>0.02</formula>
    </cfRule>
    <cfRule type="cellIs" dxfId="5433" priority="126" stopIfTrue="1" operator="lessThan">
      <formula>-0.02</formula>
    </cfRule>
    <cfRule type="cellIs" dxfId="5432" priority="127" stopIfTrue="1" operator="between">
      <formula>0.01</formula>
      <formula>0.021</formula>
    </cfRule>
    <cfRule type="cellIs" dxfId="5431" priority="128" stopIfTrue="1" operator="between">
      <formula>-0.01</formula>
      <formula>-0.021</formula>
    </cfRule>
    <cfRule type="cellIs" dxfId="5430" priority="129" stopIfTrue="1" operator="between">
      <formula>-0.011</formula>
      <formula>0.011</formula>
    </cfRule>
    <cfRule type="cellIs" dxfId="5429" priority="132" stopIfTrue="1" operator="greaterThan">
      <formula>0.02</formula>
    </cfRule>
    <cfRule type="cellIs" dxfId="5428" priority="133" stopIfTrue="1" operator="lessThan">
      <formula>-0.02</formula>
    </cfRule>
    <cfRule type="cellIs" dxfId="5427" priority="134" stopIfTrue="1" operator="between">
      <formula>0.01</formula>
      <formula>0.021</formula>
    </cfRule>
    <cfRule type="cellIs" dxfId="5426" priority="135" stopIfTrue="1" operator="between">
      <formula>-0.01</formula>
      <formula>-0.021</formula>
    </cfRule>
    <cfRule type="cellIs" dxfId="5425" priority="136" stopIfTrue="1" operator="between">
      <formula>-0.011</formula>
      <formula>0.011</formula>
    </cfRule>
    <cfRule type="cellIs" dxfId="5424" priority="139" stopIfTrue="1" operator="greaterThan">
      <formula>0.02</formula>
    </cfRule>
    <cfRule type="cellIs" dxfId="5423" priority="140" stopIfTrue="1" operator="lessThan">
      <formula>-0.02</formula>
    </cfRule>
    <cfRule type="cellIs" dxfId="5422" priority="141" stopIfTrue="1" operator="between">
      <formula>0.01</formula>
      <formula>0.021</formula>
    </cfRule>
    <cfRule type="cellIs" dxfId="5421" priority="142" stopIfTrue="1" operator="between">
      <formula>-0.01</formula>
      <formula>-0.021</formula>
    </cfRule>
    <cfRule type="cellIs" dxfId="5420" priority="143" stopIfTrue="1" operator="between">
      <formula>-0.011</formula>
      <formula>0.011</formula>
    </cfRule>
    <cfRule type="cellIs" dxfId="5419" priority="146" stopIfTrue="1" operator="greaterThan">
      <formula>0.02</formula>
    </cfRule>
    <cfRule type="cellIs" dxfId="5418" priority="147" stopIfTrue="1" operator="lessThan">
      <formula>-0.02</formula>
    </cfRule>
    <cfRule type="cellIs" dxfId="5417" priority="148" stopIfTrue="1" operator="between">
      <formula>0.01</formula>
      <formula>0.021</formula>
    </cfRule>
    <cfRule type="cellIs" dxfId="5416" priority="149" stopIfTrue="1" operator="between">
      <formula>-0.01</formula>
      <formula>-0.021</formula>
    </cfRule>
    <cfRule type="cellIs" dxfId="5415" priority="150" stopIfTrue="1" operator="between">
      <formula>-0.011</formula>
      <formula>0.011</formula>
    </cfRule>
    <cfRule type="cellIs" dxfId="5414" priority="153" stopIfTrue="1" operator="greaterThan">
      <formula>0.02</formula>
    </cfRule>
    <cfRule type="cellIs" dxfId="5413" priority="154" stopIfTrue="1" operator="lessThan">
      <formula>-0.02</formula>
    </cfRule>
    <cfRule type="cellIs" dxfId="5412" priority="155" stopIfTrue="1" operator="between">
      <formula>0.01</formula>
      <formula>0.021</formula>
    </cfRule>
    <cfRule type="cellIs" dxfId="5411" priority="156" stopIfTrue="1" operator="between">
      <formula>-0.01</formula>
      <formula>-0.021</formula>
    </cfRule>
    <cfRule type="cellIs" dxfId="5410" priority="157" stopIfTrue="1" operator="between">
      <formula>-0.011</formula>
      <formula>0.011</formula>
    </cfRule>
    <cfRule type="cellIs" dxfId="5409" priority="160" stopIfTrue="1" operator="greaterThan">
      <formula>0.02</formula>
    </cfRule>
    <cfRule type="cellIs" dxfId="5408" priority="161" stopIfTrue="1" operator="lessThan">
      <formula>-0.02</formula>
    </cfRule>
    <cfRule type="cellIs" dxfId="5407" priority="162" stopIfTrue="1" operator="between">
      <formula>0.01</formula>
      <formula>0.021</formula>
    </cfRule>
    <cfRule type="cellIs" dxfId="5406" priority="163" stopIfTrue="1" operator="between">
      <formula>-0.01</formula>
      <formula>-0.021</formula>
    </cfRule>
    <cfRule type="cellIs" dxfId="5405" priority="164" stopIfTrue="1" operator="between">
      <formula>-0.011</formula>
      <formula>0.011</formula>
    </cfRule>
    <cfRule type="cellIs" dxfId="5404" priority="167" stopIfTrue="1" operator="greaterThan">
      <formula>0.02</formula>
    </cfRule>
    <cfRule type="cellIs" dxfId="5403" priority="168" stopIfTrue="1" operator="lessThan">
      <formula>-0.02</formula>
    </cfRule>
    <cfRule type="cellIs" dxfId="5402" priority="169" stopIfTrue="1" operator="between">
      <formula>0.01</formula>
      <formula>0.021</formula>
    </cfRule>
    <cfRule type="cellIs" dxfId="5401" priority="170" stopIfTrue="1" operator="between">
      <formula>-0.01</formula>
      <formula>-0.021</formula>
    </cfRule>
    <cfRule type="cellIs" dxfId="5400" priority="171" stopIfTrue="1" operator="between">
      <formula>-0.011</formula>
      <formula>0.011</formula>
    </cfRule>
    <cfRule type="cellIs" dxfId="5399" priority="174" stopIfTrue="1" operator="greaterThan">
      <formula>0.02</formula>
    </cfRule>
    <cfRule type="cellIs" dxfId="5398" priority="175" stopIfTrue="1" operator="lessThan">
      <formula>-0.02</formula>
    </cfRule>
    <cfRule type="cellIs" dxfId="5397" priority="176" stopIfTrue="1" operator="between">
      <formula>0.01</formula>
      <formula>0.021</formula>
    </cfRule>
    <cfRule type="cellIs" dxfId="5396" priority="177" stopIfTrue="1" operator="between">
      <formula>-0.01</formula>
      <formula>-0.021</formula>
    </cfRule>
    <cfRule type="cellIs" dxfId="5395" priority="178" stopIfTrue="1" operator="between">
      <formula>-0.011</formula>
      <formula>0.011</formula>
    </cfRule>
    <cfRule type="cellIs" dxfId="5394" priority="181" stopIfTrue="1" operator="greaterThan">
      <formula>0.02</formula>
    </cfRule>
    <cfRule type="cellIs" dxfId="5393" priority="182" stopIfTrue="1" operator="lessThan">
      <formula>-0.02</formula>
    </cfRule>
    <cfRule type="cellIs" dxfId="5392" priority="183" stopIfTrue="1" operator="between">
      <formula>0.01</formula>
      <formula>0.021</formula>
    </cfRule>
    <cfRule type="cellIs" dxfId="5391" priority="184" stopIfTrue="1" operator="between">
      <formula>-0.01</formula>
      <formula>-0.021</formula>
    </cfRule>
    <cfRule type="cellIs" dxfId="5390" priority="185" stopIfTrue="1" operator="between">
      <formula>-0.011</formula>
      <formula>0.011</formula>
    </cfRule>
    <cfRule type="cellIs" dxfId="5389" priority="188" stopIfTrue="1" operator="greaterThan">
      <formula>0.02</formula>
    </cfRule>
    <cfRule type="cellIs" dxfId="5388" priority="189" stopIfTrue="1" operator="lessThan">
      <formula>-0.02</formula>
    </cfRule>
    <cfRule type="cellIs" dxfId="5387" priority="190" stopIfTrue="1" operator="between">
      <formula>0.01</formula>
      <formula>0.021</formula>
    </cfRule>
    <cfRule type="cellIs" dxfId="5386" priority="191" stopIfTrue="1" operator="between">
      <formula>-0.01</formula>
      <formula>-0.021</formula>
    </cfRule>
    <cfRule type="cellIs" dxfId="5385" priority="192" stopIfTrue="1" operator="between">
      <formula>-0.011</formula>
      <formula>0.011</formula>
    </cfRule>
    <cfRule type="cellIs" dxfId="5384" priority="195" stopIfTrue="1" operator="greaterThan">
      <formula>0.02</formula>
    </cfRule>
    <cfRule type="cellIs" dxfId="5383" priority="196" stopIfTrue="1" operator="lessThan">
      <formula>-0.02</formula>
    </cfRule>
    <cfRule type="cellIs" dxfId="5382" priority="197" stopIfTrue="1" operator="between">
      <formula>0.01</formula>
      <formula>0.021</formula>
    </cfRule>
    <cfRule type="cellIs" dxfId="5381" priority="198" stopIfTrue="1" operator="between">
      <formula>-0.01</formula>
      <formula>-0.021</formula>
    </cfRule>
    <cfRule type="cellIs" dxfId="5380" priority="199" stopIfTrue="1" operator="between">
      <formula>-0.011</formula>
      <formula>0.011</formula>
    </cfRule>
    <cfRule type="cellIs" dxfId="5379" priority="202" stopIfTrue="1" operator="greaterThan">
      <formula>0.02</formula>
    </cfRule>
    <cfRule type="cellIs" dxfId="5378" priority="203" stopIfTrue="1" operator="lessThan">
      <formula>-0.02</formula>
    </cfRule>
    <cfRule type="cellIs" dxfId="5377" priority="204" stopIfTrue="1" operator="between">
      <formula>0.01</formula>
      <formula>0.021</formula>
    </cfRule>
    <cfRule type="cellIs" dxfId="5376" priority="205" stopIfTrue="1" operator="between">
      <formula>-0.01</formula>
      <formula>-0.021</formula>
    </cfRule>
    <cfRule type="cellIs" dxfId="5375" priority="206" stopIfTrue="1" operator="between">
      <formula>-0.011</formula>
      <formula>0.011</formula>
    </cfRule>
    <cfRule type="cellIs" dxfId="5374" priority="209" stopIfTrue="1" operator="greaterThan">
      <formula>0.02</formula>
    </cfRule>
    <cfRule type="cellIs" dxfId="5373" priority="210" stopIfTrue="1" operator="lessThan">
      <formula>-0.02</formula>
    </cfRule>
    <cfRule type="cellIs" dxfId="5372" priority="211" stopIfTrue="1" operator="between">
      <formula>0.01</formula>
      <formula>0.021</formula>
    </cfRule>
    <cfRule type="cellIs" dxfId="5371" priority="212" stopIfTrue="1" operator="between">
      <formula>-0.01</formula>
      <formula>-0.021</formula>
    </cfRule>
    <cfRule type="cellIs" dxfId="5370" priority="213" stopIfTrue="1" operator="between">
      <formula>-0.011</formula>
      <formula>0.011</formula>
    </cfRule>
    <cfRule type="cellIs" dxfId="5369" priority="216" stopIfTrue="1" operator="greaterThan">
      <formula>0.02</formula>
    </cfRule>
    <cfRule type="cellIs" dxfId="5368" priority="217" stopIfTrue="1" operator="lessThan">
      <formula>-0.02</formula>
    </cfRule>
    <cfRule type="cellIs" dxfId="5367" priority="218" stopIfTrue="1" operator="between">
      <formula>0.01</formula>
      <formula>0.021</formula>
    </cfRule>
    <cfRule type="cellIs" dxfId="5366" priority="219" stopIfTrue="1" operator="between">
      <formula>-0.01</formula>
      <formula>-0.021</formula>
    </cfRule>
    <cfRule type="cellIs" dxfId="5365" priority="220" stopIfTrue="1" operator="between">
      <formula>-0.011</formula>
      <formula>0.011</formula>
    </cfRule>
    <cfRule type="cellIs" dxfId="5364" priority="223" stopIfTrue="1" operator="greaterThan">
      <formula>0.02</formula>
    </cfRule>
    <cfRule type="cellIs" dxfId="5363" priority="224" stopIfTrue="1" operator="lessThan">
      <formula>-0.02</formula>
    </cfRule>
    <cfRule type="cellIs" dxfId="5362" priority="225" stopIfTrue="1" operator="between">
      <formula>0.01</formula>
      <formula>0.021</formula>
    </cfRule>
    <cfRule type="cellIs" dxfId="5361" priority="226" stopIfTrue="1" operator="between">
      <formula>-0.01</formula>
      <formula>-0.021</formula>
    </cfRule>
    <cfRule type="cellIs" dxfId="5360" priority="227" stopIfTrue="1" operator="between">
      <formula>-0.011</formula>
      <formula>0.011</formula>
    </cfRule>
    <cfRule type="cellIs" dxfId="5359" priority="230" stopIfTrue="1" operator="greaterThan">
      <formula>0.02</formula>
    </cfRule>
    <cfRule type="cellIs" dxfId="5358" priority="231" stopIfTrue="1" operator="lessThan">
      <formula>-0.02</formula>
    </cfRule>
    <cfRule type="cellIs" dxfId="5357" priority="232" stopIfTrue="1" operator="between">
      <formula>0.01</formula>
      <formula>0.021</formula>
    </cfRule>
    <cfRule type="cellIs" dxfId="5356" priority="233" stopIfTrue="1" operator="between">
      <formula>-0.01</formula>
      <formula>-0.021</formula>
    </cfRule>
    <cfRule type="cellIs" dxfId="5355" priority="234" stopIfTrue="1" operator="between">
      <formula>-0.011</formula>
      <formula>0.011</formula>
    </cfRule>
    <cfRule type="cellIs" dxfId="5354" priority="237" stopIfTrue="1" operator="greaterThan">
      <formula>0.02</formula>
    </cfRule>
    <cfRule type="cellIs" dxfId="5353" priority="238" stopIfTrue="1" operator="lessThan">
      <formula>-0.02</formula>
    </cfRule>
    <cfRule type="cellIs" dxfId="5352" priority="239" stopIfTrue="1" operator="between">
      <formula>0.01</formula>
      <formula>0.021</formula>
    </cfRule>
    <cfRule type="cellIs" dxfId="5351" priority="240" stopIfTrue="1" operator="between">
      <formula>-0.01</formula>
      <formula>-0.021</formula>
    </cfRule>
    <cfRule type="cellIs" dxfId="5350" priority="241" stopIfTrue="1" operator="between">
      <formula>-0.011</formula>
      <formula>0.011</formula>
    </cfRule>
    <cfRule type="cellIs" dxfId="5349" priority="244" stopIfTrue="1" operator="greaterThan">
      <formula>0.02</formula>
    </cfRule>
    <cfRule type="cellIs" dxfId="5348" priority="245" stopIfTrue="1" operator="lessThan">
      <formula>-0.02</formula>
    </cfRule>
    <cfRule type="cellIs" dxfId="5347" priority="246" stopIfTrue="1" operator="between">
      <formula>0.01</formula>
      <formula>0.021</formula>
    </cfRule>
    <cfRule type="cellIs" dxfId="5346" priority="247" stopIfTrue="1" operator="between">
      <formula>-0.01</formula>
      <formula>-0.021</formula>
    </cfRule>
    <cfRule type="cellIs" dxfId="5345" priority="248" stopIfTrue="1" operator="between">
      <formula>-0.011</formula>
      <formula>0.011</formula>
    </cfRule>
    <cfRule type="cellIs" dxfId="5344" priority="251" stopIfTrue="1" operator="greaterThan">
      <formula>0.02</formula>
    </cfRule>
    <cfRule type="cellIs" dxfId="5343" priority="252" stopIfTrue="1" operator="lessThan">
      <formula>-0.02</formula>
    </cfRule>
    <cfRule type="cellIs" dxfId="5342" priority="253" stopIfTrue="1" operator="between">
      <formula>0.01</formula>
      <formula>0.021</formula>
    </cfRule>
    <cfRule type="cellIs" dxfId="5341" priority="254" stopIfTrue="1" operator="between">
      <formula>-0.01</formula>
      <formula>-0.021</formula>
    </cfRule>
    <cfRule type="cellIs" dxfId="5340" priority="255" stopIfTrue="1" operator="between">
      <formula>-0.011</formula>
      <formula>0.011</formula>
    </cfRule>
    <cfRule type="cellIs" dxfId="5339" priority="258" stopIfTrue="1" operator="greaterThan">
      <formula>0.02</formula>
    </cfRule>
    <cfRule type="cellIs" dxfId="5338" priority="259" stopIfTrue="1" operator="lessThan">
      <formula>-0.02</formula>
    </cfRule>
    <cfRule type="cellIs" dxfId="5337" priority="260" stopIfTrue="1" operator="between">
      <formula>0.01</formula>
      <formula>0.021</formula>
    </cfRule>
    <cfRule type="cellIs" dxfId="5336" priority="261" stopIfTrue="1" operator="between">
      <formula>-0.01</formula>
      <formula>-0.021</formula>
    </cfRule>
    <cfRule type="cellIs" dxfId="5335" priority="262" stopIfTrue="1" operator="between">
      <formula>-0.011</formula>
      <formula>0.011</formula>
    </cfRule>
    <cfRule type="cellIs" dxfId="5334" priority="265" stopIfTrue="1" operator="greaterThan">
      <formula>0.02</formula>
    </cfRule>
    <cfRule type="cellIs" dxfId="5333" priority="266" stopIfTrue="1" operator="lessThan">
      <formula>-0.02</formula>
    </cfRule>
    <cfRule type="cellIs" dxfId="5332" priority="267" stopIfTrue="1" operator="between">
      <formula>0.01</formula>
      <formula>0.021</formula>
    </cfRule>
    <cfRule type="cellIs" dxfId="5331" priority="268" stopIfTrue="1" operator="between">
      <formula>-0.01</formula>
      <formula>-0.021</formula>
    </cfRule>
    <cfRule type="cellIs" dxfId="5330" priority="269" stopIfTrue="1" operator="between">
      <formula>-0.011</formula>
      <formula>0.011</formula>
    </cfRule>
    <cfRule type="cellIs" dxfId="5329" priority="272" stopIfTrue="1" operator="greaterThan">
      <formula>0.02</formula>
    </cfRule>
    <cfRule type="cellIs" dxfId="5328" priority="273" stopIfTrue="1" operator="lessThan">
      <formula>-0.02</formula>
    </cfRule>
    <cfRule type="cellIs" dxfId="5327" priority="274" stopIfTrue="1" operator="between">
      <formula>0.01</formula>
      <formula>0.021</formula>
    </cfRule>
    <cfRule type="cellIs" dxfId="5326" priority="275" stopIfTrue="1" operator="between">
      <formula>-0.01</formula>
      <formula>-0.021</formula>
    </cfRule>
    <cfRule type="cellIs" dxfId="5325" priority="276" stopIfTrue="1" operator="between">
      <formula>-0.011</formula>
      <formula>0.011</formula>
    </cfRule>
    <cfRule type="cellIs" dxfId="5324" priority="279" stopIfTrue="1" operator="greaterThan">
      <formula>0.02</formula>
    </cfRule>
    <cfRule type="cellIs" dxfId="5323" priority="280" stopIfTrue="1" operator="lessThan">
      <formula>-0.02</formula>
    </cfRule>
    <cfRule type="cellIs" dxfId="5322" priority="281" stopIfTrue="1" operator="between">
      <formula>0.01</formula>
      <formula>0.021</formula>
    </cfRule>
    <cfRule type="cellIs" dxfId="5321" priority="282" stopIfTrue="1" operator="between">
      <formula>-0.01</formula>
      <formula>-0.021</formula>
    </cfRule>
    <cfRule type="cellIs" dxfId="5320" priority="283" stopIfTrue="1" operator="between">
      <formula>-0.011</formula>
      <formula>0.011</formula>
    </cfRule>
    <cfRule type="cellIs" dxfId="5319" priority="286" stopIfTrue="1" operator="greaterThan">
      <formula>0.02</formula>
    </cfRule>
    <cfRule type="cellIs" dxfId="5318" priority="287" stopIfTrue="1" operator="lessThan">
      <formula>-0.02</formula>
    </cfRule>
    <cfRule type="cellIs" dxfId="5317" priority="288" stopIfTrue="1" operator="between">
      <formula>0.01</formula>
      <formula>0.021</formula>
    </cfRule>
    <cfRule type="cellIs" dxfId="5316" priority="289" stopIfTrue="1" operator="between">
      <formula>-0.01</formula>
      <formula>-0.021</formula>
    </cfRule>
    <cfRule type="cellIs" dxfId="5315" priority="290" stopIfTrue="1" operator="between">
      <formula>-0.011</formula>
      <formula>0.011</formula>
    </cfRule>
    <cfRule type="cellIs" dxfId="5314" priority="293" stopIfTrue="1" operator="greaterThan">
      <formula>0.02</formula>
    </cfRule>
    <cfRule type="cellIs" dxfId="5313" priority="294" stopIfTrue="1" operator="lessThan">
      <formula>-0.02</formula>
    </cfRule>
    <cfRule type="cellIs" dxfId="5312" priority="295" stopIfTrue="1" operator="between">
      <formula>0.01</formula>
      <formula>0.021</formula>
    </cfRule>
    <cfRule type="cellIs" dxfId="5311" priority="296" stopIfTrue="1" operator="between">
      <formula>-0.01</formula>
      <formula>-0.021</formula>
    </cfRule>
    <cfRule type="cellIs" dxfId="5310" priority="297" stopIfTrue="1" operator="between">
      <formula>-0.011</formula>
      <formula>0.011</formula>
    </cfRule>
    <cfRule type="cellIs" dxfId="5309" priority="300" stopIfTrue="1" operator="greaterThan">
      <formula>0.02</formula>
    </cfRule>
    <cfRule type="cellIs" dxfId="5308" priority="301" stopIfTrue="1" operator="lessThan">
      <formula>-0.02</formula>
    </cfRule>
    <cfRule type="cellIs" dxfId="5307" priority="302" stopIfTrue="1" operator="between">
      <formula>0.01</formula>
      <formula>0.021</formula>
    </cfRule>
    <cfRule type="cellIs" dxfId="5306" priority="303" stopIfTrue="1" operator="between">
      <formula>-0.01</formula>
      <formula>-0.021</formula>
    </cfRule>
    <cfRule type="cellIs" dxfId="5305" priority="304" stopIfTrue="1" operator="between">
      <formula>-0.011</formula>
      <formula>0.011</formula>
    </cfRule>
    <cfRule type="cellIs" dxfId="5304" priority="307" stopIfTrue="1" operator="greaterThan">
      <formula>0.02</formula>
    </cfRule>
    <cfRule type="cellIs" dxfId="5303" priority="308" stopIfTrue="1" operator="lessThan">
      <formula>-0.02</formula>
    </cfRule>
    <cfRule type="cellIs" dxfId="5302" priority="309" stopIfTrue="1" operator="between">
      <formula>0.01</formula>
      <formula>0.021</formula>
    </cfRule>
    <cfRule type="cellIs" dxfId="5301" priority="310" stopIfTrue="1" operator="between">
      <formula>-0.01</formula>
      <formula>-0.021</formula>
    </cfRule>
    <cfRule type="cellIs" dxfId="5300" priority="311" stopIfTrue="1" operator="between">
      <formula>-0.011</formula>
      <formula>0.011</formula>
    </cfRule>
    <cfRule type="cellIs" dxfId="5299" priority="314" stopIfTrue="1" operator="greaterThan">
      <formula>0.02</formula>
    </cfRule>
    <cfRule type="cellIs" dxfId="5298" priority="315" stopIfTrue="1" operator="lessThan">
      <formula>-0.02</formula>
    </cfRule>
    <cfRule type="cellIs" dxfId="5297" priority="316" stopIfTrue="1" operator="between">
      <formula>0.01</formula>
      <formula>0.021</formula>
    </cfRule>
    <cfRule type="cellIs" dxfId="5296" priority="317" stopIfTrue="1" operator="between">
      <formula>-0.01</formula>
      <formula>-0.021</formula>
    </cfRule>
    <cfRule type="cellIs" dxfId="5295" priority="318" stopIfTrue="1" operator="between">
      <formula>-0.011</formula>
      <formula>0.011</formula>
    </cfRule>
    <cfRule type="cellIs" dxfId="5294" priority="321" stopIfTrue="1" operator="greaterThan">
      <formula>0.02</formula>
    </cfRule>
    <cfRule type="cellIs" dxfId="5293" priority="322" stopIfTrue="1" operator="lessThan">
      <formula>-0.02</formula>
    </cfRule>
    <cfRule type="cellIs" dxfId="5292" priority="323" stopIfTrue="1" operator="between">
      <formula>0.01</formula>
      <formula>0.021</formula>
    </cfRule>
    <cfRule type="cellIs" dxfId="5291" priority="324" stopIfTrue="1" operator="between">
      <formula>-0.01</formula>
      <formula>-0.021</formula>
    </cfRule>
    <cfRule type="cellIs" dxfId="5290" priority="325" stopIfTrue="1" operator="between">
      <formula>-0.011</formula>
      <formula>0.011</formula>
    </cfRule>
    <cfRule type="cellIs" dxfId="5289" priority="328" stopIfTrue="1" operator="greaterThan">
      <formula>0.02</formula>
    </cfRule>
    <cfRule type="cellIs" dxfId="5288" priority="329" stopIfTrue="1" operator="lessThan">
      <formula>-0.02</formula>
    </cfRule>
    <cfRule type="cellIs" dxfId="5287" priority="330" stopIfTrue="1" operator="between">
      <formula>0.01</formula>
      <formula>0.021</formula>
    </cfRule>
    <cfRule type="cellIs" dxfId="5286" priority="331" stopIfTrue="1" operator="between">
      <formula>-0.01</formula>
      <formula>-0.021</formula>
    </cfRule>
    <cfRule type="cellIs" dxfId="5285" priority="332" stopIfTrue="1" operator="between">
      <formula>-0.011</formula>
      <formula>0.011</formula>
    </cfRule>
    <cfRule type="cellIs" dxfId="5284" priority="335" stopIfTrue="1" operator="greaterThan">
      <formula>0.02</formula>
    </cfRule>
    <cfRule type="cellIs" dxfId="5283" priority="336" stopIfTrue="1" operator="lessThan">
      <formula>-0.02</formula>
    </cfRule>
    <cfRule type="cellIs" dxfId="5282" priority="337" stopIfTrue="1" operator="between">
      <formula>0.01</formula>
      <formula>0.021</formula>
    </cfRule>
    <cfRule type="cellIs" dxfId="5281" priority="338" stopIfTrue="1" operator="between">
      <formula>-0.01</formula>
      <formula>-0.021</formula>
    </cfRule>
    <cfRule type="cellIs" dxfId="5280" priority="339" stopIfTrue="1" operator="between">
      <formula>-0.011</formula>
      <formula>0.011</formula>
    </cfRule>
    <cfRule type="cellIs" dxfId="5279" priority="342" stopIfTrue="1" operator="greaterThan">
      <formula>0.02</formula>
    </cfRule>
    <cfRule type="cellIs" dxfId="5278" priority="343" stopIfTrue="1" operator="lessThan">
      <formula>-0.02</formula>
    </cfRule>
    <cfRule type="cellIs" dxfId="5277" priority="344" stopIfTrue="1" operator="between">
      <formula>0.01</formula>
      <formula>0.021</formula>
    </cfRule>
    <cfRule type="cellIs" dxfId="5276" priority="345" stopIfTrue="1" operator="between">
      <formula>-0.01</formula>
      <formula>-0.021</formula>
    </cfRule>
    <cfRule type="cellIs" dxfId="5275" priority="346" stopIfTrue="1" operator="between">
      <formula>-0.011</formula>
      <formula>0.011</formula>
    </cfRule>
    <cfRule type="cellIs" dxfId="5274" priority="349" stopIfTrue="1" operator="greaterThan">
      <formula>0.02</formula>
    </cfRule>
    <cfRule type="cellIs" dxfId="5273" priority="350" stopIfTrue="1" operator="lessThan">
      <formula>-0.02</formula>
    </cfRule>
    <cfRule type="cellIs" dxfId="5272" priority="351" stopIfTrue="1" operator="between">
      <formula>0.01</formula>
      <formula>0.021</formula>
    </cfRule>
    <cfRule type="cellIs" dxfId="5271" priority="352" stopIfTrue="1" operator="between">
      <formula>-0.01</formula>
      <formula>-0.021</formula>
    </cfRule>
    <cfRule type="cellIs" dxfId="5270" priority="353" stopIfTrue="1" operator="between">
      <formula>-0.011</formula>
      <formula>0.011</formula>
    </cfRule>
    <cfRule type="cellIs" dxfId="5269" priority="356" stopIfTrue="1" operator="greaterThan">
      <formula>0.02</formula>
    </cfRule>
    <cfRule type="cellIs" dxfId="5268" priority="357" stopIfTrue="1" operator="lessThan">
      <formula>-0.02</formula>
    </cfRule>
    <cfRule type="cellIs" dxfId="5267" priority="358" stopIfTrue="1" operator="between">
      <formula>0.01</formula>
      <formula>0.021</formula>
    </cfRule>
    <cfRule type="cellIs" dxfId="5266" priority="359" stopIfTrue="1" operator="between">
      <formula>-0.01</formula>
      <formula>-0.021</formula>
    </cfRule>
    <cfRule type="cellIs" dxfId="5265" priority="360" stopIfTrue="1" operator="between">
      <formula>-0.011</formula>
      <formula>0.011</formula>
    </cfRule>
    <cfRule type="cellIs" dxfId="5264" priority="363" stopIfTrue="1" operator="greaterThan">
      <formula>0.02</formula>
    </cfRule>
    <cfRule type="cellIs" dxfId="5263" priority="364" stopIfTrue="1" operator="lessThan">
      <formula>-0.02</formula>
    </cfRule>
    <cfRule type="cellIs" dxfId="5262" priority="365" stopIfTrue="1" operator="between">
      <formula>0.01</formula>
      <formula>0.021</formula>
    </cfRule>
    <cfRule type="cellIs" dxfId="5261" priority="366" stopIfTrue="1" operator="between">
      <formula>-0.01</formula>
      <formula>-0.021</formula>
    </cfRule>
    <cfRule type="cellIs" dxfId="5260" priority="367" stopIfTrue="1" operator="between">
      <formula>-0.011</formula>
      <formula>0.011</formula>
    </cfRule>
    <cfRule type="cellIs" dxfId="5259" priority="370" stopIfTrue="1" operator="greaterThan">
      <formula>0.02</formula>
    </cfRule>
    <cfRule type="cellIs" dxfId="5258" priority="371" stopIfTrue="1" operator="lessThan">
      <formula>-0.02</formula>
    </cfRule>
    <cfRule type="cellIs" dxfId="5257" priority="372" stopIfTrue="1" operator="between">
      <formula>0.01</formula>
      <formula>0.021</formula>
    </cfRule>
    <cfRule type="cellIs" dxfId="5256" priority="373" stopIfTrue="1" operator="between">
      <formula>-0.01</formula>
      <formula>-0.021</formula>
    </cfRule>
    <cfRule type="cellIs" dxfId="5255" priority="374" stopIfTrue="1" operator="between">
      <formula>-0.011</formula>
      <formula>0.011</formula>
    </cfRule>
    <cfRule type="cellIs" dxfId="5254" priority="377" stopIfTrue="1" operator="greaterThan">
      <formula>0.02</formula>
    </cfRule>
    <cfRule type="cellIs" dxfId="5253" priority="378" stopIfTrue="1" operator="lessThan">
      <formula>-0.02</formula>
    </cfRule>
    <cfRule type="cellIs" dxfId="5252" priority="379" stopIfTrue="1" operator="between">
      <formula>0.01</formula>
      <formula>0.021</formula>
    </cfRule>
    <cfRule type="cellIs" dxfId="5251" priority="380" stopIfTrue="1" operator="between">
      <formula>-0.01</formula>
      <formula>-0.021</formula>
    </cfRule>
    <cfRule type="cellIs" dxfId="5250" priority="381" stopIfTrue="1" operator="between">
      <formula>-0.011</formula>
      <formula>0.011</formula>
    </cfRule>
    <cfRule type="cellIs" dxfId="5249" priority="384" stopIfTrue="1" operator="greaterThan">
      <formula>0.02</formula>
    </cfRule>
    <cfRule type="cellIs" dxfId="5248" priority="385" stopIfTrue="1" operator="lessThan">
      <formula>-0.02</formula>
    </cfRule>
    <cfRule type="cellIs" dxfId="5247" priority="386" stopIfTrue="1" operator="between">
      <formula>0.01</formula>
      <formula>0.021</formula>
    </cfRule>
    <cfRule type="cellIs" dxfId="5246" priority="387" stopIfTrue="1" operator="between">
      <formula>-0.01</formula>
      <formula>-0.021</formula>
    </cfRule>
    <cfRule type="cellIs" dxfId="5245" priority="388" stopIfTrue="1" operator="between">
      <formula>-0.011</formula>
      <formula>0.011</formula>
    </cfRule>
    <cfRule type="cellIs" dxfId="5244" priority="391" stopIfTrue="1" operator="greaterThan">
      <formula>0.02</formula>
    </cfRule>
    <cfRule type="cellIs" dxfId="5243" priority="392" stopIfTrue="1" operator="lessThan">
      <formula>-0.02</formula>
    </cfRule>
    <cfRule type="cellIs" dxfId="5242" priority="393" stopIfTrue="1" operator="between">
      <formula>0.01</formula>
      <formula>0.021</formula>
    </cfRule>
    <cfRule type="cellIs" dxfId="5241" priority="394" stopIfTrue="1" operator="between">
      <formula>-0.01</formula>
      <formula>-0.021</formula>
    </cfRule>
    <cfRule type="cellIs" dxfId="5240" priority="395" stopIfTrue="1" operator="between">
      <formula>-0.011</formula>
      <formula>0.011</formula>
    </cfRule>
    <cfRule type="cellIs" dxfId="5239" priority="398" stopIfTrue="1" operator="greaterThan">
      <formula>0.02</formula>
    </cfRule>
    <cfRule type="cellIs" dxfId="5238" priority="399" stopIfTrue="1" operator="lessThan">
      <formula>-0.02</formula>
    </cfRule>
    <cfRule type="cellIs" dxfId="5237" priority="400" stopIfTrue="1" operator="between">
      <formula>0.01</formula>
      <formula>0.021</formula>
    </cfRule>
    <cfRule type="cellIs" dxfId="5236" priority="401" stopIfTrue="1" operator="between">
      <formula>-0.01</formula>
      <formula>-0.021</formula>
    </cfRule>
    <cfRule type="cellIs" dxfId="5235" priority="402" stopIfTrue="1" operator="between">
      <formula>-0.011</formula>
      <formula>0.011</formula>
    </cfRule>
    <cfRule type="cellIs" dxfId="5234" priority="405" stopIfTrue="1" operator="greaterThan">
      <formula>0.02</formula>
    </cfRule>
    <cfRule type="cellIs" dxfId="5233" priority="406" stopIfTrue="1" operator="lessThan">
      <formula>-0.02</formula>
    </cfRule>
    <cfRule type="cellIs" dxfId="5232" priority="407" stopIfTrue="1" operator="between">
      <formula>0.01</formula>
      <formula>0.021</formula>
    </cfRule>
    <cfRule type="cellIs" dxfId="5231" priority="408" stopIfTrue="1" operator="between">
      <formula>-0.01</formula>
      <formula>-0.021</formula>
    </cfRule>
    <cfRule type="cellIs" dxfId="5230" priority="409" stopIfTrue="1" operator="between">
      <formula>-0.011</formula>
      <formula>0.011</formula>
    </cfRule>
    <cfRule type="cellIs" dxfId="5229" priority="412" stopIfTrue="1" operator="greaterThan">
      <formula>0.02</formula>
    </cfRule>
    <cfRule type="cellIs" dxfId="5228" priority="413" stopIfTrue="1" operator="lessThan">
      <formula>-0.02</formula>
    </cfRule>
    <cfRule type="cellIs" dxfId="5227" priority="414" stopIfTrue="1" operator="between">
      <formula>0.01</formula>
      <formula>0.021</formula>
    </cfRule>
    <cfRule type="cellIs" dxfId="5226" priority="415" stopIfTrue="1" operator="between">
      <formula>-0.01</formula>
      <formula>-0.021</formula>
    </cfRule>
    <cfRule type="cellIs" dxfId="5225" priority="416" stopIfTrue="1" operator="between">
      <formula>-0.011</formula>
      <formula>0.011</formula>
    </cfRule>
    <cfRule type="cellIs" dxfId="5224" priority="419" stopIfTrue="1" operator="greaterThan">
      <formula>0.02</formula>
    </cfRule>
    <cfRule type="cellIs" dxfId="5223" priority="420" stopIfTrue="1" operator="lessThan">
      <formula>-0.02</formula>
    </cfRule>
    <cfRule type="cellIs" dxfId="5222" priority="421" stopIfTrue="1" operator="between">
      <formula>0.01</formula>
      <formula>0.021</formula>
    </cfRule>
    <cfRule type="cellIs" dxfId="5221" priority="422" stopIfTrue="1" operator="between">
      <formula>-0.01</formula>
      <formula>-0.021</formula>
    </cfRule>
    <cfRule type="cellIs" dxfId="5220" priority="423" stopIfTrue="1" operator="between">
      <formula>-0.011</formula>
      <formula>0.011</formula>
    </cfRule>
    <cfRule type="cellIs" dxfId="5219" priority="426" stopIfTrue="1" operator="greaterThan">
      <formula>0.02</formula>
    </cfRule>
    <cfRule type="cellIs" dxfId="5218" priority="427" stopIfTrue="1" operator="lessThan">
      <formula>-0.02</formula>
    </cfRule>
    <cfRule type="cellIs" dxfId="5217" priority="428" stopIfTrue="1" operator="between">
      <formula>0.01</formula>
      <formula>0.021</formula>
    </cfRule>
    <cfRule type="cellIs" dxfId="5216" priority="429" stopIfTrue="1" operator="between">
      <formula>-0.01</formula>
      <formula>-0.021</formula>
    </cfRule>
    <cfRule type="cellIs" dxfId="5215" priority="430" stopIfTrue="1" operator="between">
      <formula>-0.011</formula>
      <formula>0.011</formula>
    </cfRule>
    <cfRule type="cellIs" dxfId="5214" priority="433" stopIfTrue="1" operator="greaterThan">
      <formula>0.02</formula>
    </cfRule>
    <cfRule type="cellIs" dxfId="5213" priority="434" stopIfTrue="1" operator="lessThan">
      <formula>-0.02</formula>
    </cfRule>
    <cfRule type="cellIs" dxfId="5212" priority="435" stopIfTrue="1" operator="between">
      <formula>0.01</formula>
      <formula>0.021</formula>
    </cfRule>
    <cfRule type="cellIs" dxfId="5211" priority="436" stopIfTrue="1" operator="between">
      <formula>-0.01</formula>
      <formula>-0.021</formula>
    </cfRule>
    <cfRule type="cellIs" dxfId="5210" priority="437" stopIfTrue="1" operator="between">
      <formula>-0.011</formula>
      <formula>0.011</formula>
    </cfRule>
    <cfRule type="cellIs" dxfId="5209" priority="440" stopIfTrue="1" operator="greaterThan">
      <formula>0.02</formula>
    </cfRule>
    <cfRule type="cellIs" dxfId="5208" priority="441" stopIfTrue="1" operator="lessThan">
      <formula>-0.02</formula>
    </cfRule>
    <cfRule type="cellIs" dxfId="5207" priority="442" stopIfTrue="1" operator="between">
      <formula>0.01</formula>
      <formula>0.021</formula>
    </cfRule>
    <cfRule type="cellIs" dxfId="5206" priority="443" stopIfTrue="1" operator="between">
      <formula>-0.01</formula>
      <formula>-0.021</formula>
    </cfRule>
    <cfRule type="cellIs" dxfId="5205" priority="444" stopIfTrue="1" operator="between">
      <formula>-0.011</formula>
      <formula>0.011</formula>
    </cfRule>
    <cfRule type="cellIs" dxfId="5204" priority="447" stopIfTrue="1" operator="greaterThan">
      <formula>0.02</formula>
    </cfRule>
    <cfRule type="cellIs" dxfId="5203" priority="448" stopIfTrue="1" operator="lessThan">
      <formula>-0.02</formula>
    </cfRule>
    <cfRule type="cellIs" dxfId="5202" priority="449" stopIfTrue="1" operator="between">
      <formula>0.01</formula>
      <formula>0.021</formula>
    </cfRule>
    <cfRule type="cellIs" dxfId="5201" priority="450" stopIfTrue="1" operator="between">
      <formula>-0.01</formula>
      <formula>-0.021</formula>
    </cfRule>
    <cfRule type="cellIs" dxfId="5200" priority="451" stopIfTrue="1" operator="between">
      <formula>-0.011</formula>
      <formula>0.011</formula>
    </cfRule>
    <cfRule type="cellIs" dxfId="5199" priority="454" stopIfTrue="1" operator="greaterThan">
      <formula>0.02</formula>
    </cfRule>
    <cfRule type="cellIs" dxfId="5198" priority="455" stopIfTrue="1" operator="lessThan">
      <formula>-0.02</formula>
    </cfRule>
    <cfRule type="cellIs" dxfId="5197" priority="456" stopIfTrue="1" operator="between">
      <formula>0.01</formula>
      <formula>0.021</formula>
    </cfRule>
    <cfRule type="cellIs" dxfId="5196" priority="457" stopIfTrue="1" operator="between">
      <formula>-0.01</formula>
      <formula>-0.021</formula>
    </cfRule>
    <cfRule type="cellIs" dxfId="5195" priority="458" stopIfTrue="1" operator="between">
      <formula>-0.011</formula>
      <formula>0.011</formula>
    </cfRule>
    <cfRule type="cellIs" dxfId="5194" priority="461" stopIfTrue="1" operator="greaterThan">
      <formula>0.02</formula>
    </cfRule>
    <cfRule type="cellIs" dxfId="5193" priority="462" stopIfTrue="1" operator="lessThan">
      <formula>-0.02</formula>
    </cfRule>
    <cfRule type="cellIs" dxfId="5192" priority="463" stopIfTrue="1" operator="between">
      <formula>0.01</formula>
      <formula>0.021</formula>
    </cfRule>
    <cfRule type="cellIs" dxfId="5191" priority="464" stopIfTrue="1" operator="between">
      <formula>-0.01</formula>
      <formula>-0.021</formula>
    </cfRule>
    <cfRule type="cellIs" dxfId="5190" priority="465" stopIfTrue="1" operator="between">
      <formula>-0.011</formula>
      <formula>0.011</formula>
    </cfRule>
    <cfRule type="cellIs" dxfId="5189" priority="468" stopIfTrue="1" operator="greaterThan">
      <formula>0.02</formula>
    </cfRule>
    <cfRule type="cellIs" dxfId="5188" priority="469" stopIfTrue="1" operator="lessThan">
      <formula>-0.02</formula>
    </cfRule>
    <cfRule type="cellIs" dxfId="5187" priority="470" stopIfTrue="1" operator="between">
      <formula>0.01</formula>
      <formula>0.021</formula>
    </cfRule>
    <cfRule type="cellIs" dxfId="5186" priority="471" stopIfTrue="1" operator="between">
      <formula>-0.01</formula>
      <formula>-0.021</formula>
    </cfRule>
    <cfRule type="cellIs" dxfId="5185" priority="472" stopIfTrue="1" operator="between">
      <formula>-0.011</formula>
      <formula>0.011</formula>
    </cfRule>
    <cfRule type="cellIs" dxfId="5184" priority="475" stopIfTrue="1" operator="greaterThan">
      <formula>0.02</formula>
    </cfRule>
    <cfRule type="cellIs" dxfId="5183" priority="476" stopIfTrue="1" operator="lessThan">
      <formula>-0.02</formula>
    </cfRule>
    <cfRule type="cellIs" dxfId="5182" priority="477" stopIfTrue="1" operator="between">
      <formula>0.01</formula>
      <formula>0.021</formula>
    </cfRule>
    <cfRule type="cellIs" dxfId="5181" priority="478" stopIfTrue="1" operator="between">
      <formula>-0.01</formula>
      <formula>-0.021</formula>
    </cfRule>
    <cfRule type="cellIs" dxfId="5180" priority="479" stopIfTrue="1" operator="between">
      <formula>-0.011</formula>
      <formula>0.011</formula>
    </cfRule>
    <cfRule type="cellIs" dxfId="5179" priority="482" stopIfTrue="1" operator="greaterThan">
      <formula>0.02</formula>
    </cfRule>
    <cfRule type="cellIs" dxfId="5178" priority="483" stopIfTrue="1" operator="lessThan">
      <formula>-0.02</formula>
    </cfRule>
    <cfRule type="cellIs" dxfId="5177" priority="484" stopIfTrue="1" operator="between">
      <formula>0.01</formula>
      <formula>0.021</formula>
    </cfRule>
    <cfRule type="cellIs" dxfId="5176" priority="485" stopIfTrue="1" operator="between">
      <formula>-0.01</formula>
      <formula>-0.021</formula>
    </cfRule>
    <cfRule type="cellIs" dxfId="5175" priority="486" stopIfTrue="1" operator="between">
      <formula>-0.011</formula>
      <formula>0.011</formula>
    </cfRule>
    <cfRule type="cellIs" dxfId="5174" priority="489" stopIfTrue="1" operator="greaterThan">
      <formula>0.02</formula>
    </cfRule>
    <cfRule type="cellIs" dxfId="5173" priority="490" stopIfTrue="1" operator="lessThan">
      <formula>-0.02</formula>
    </cfRule>
    <cfRule type="cellIs" dxfId="5172" priority="491" stopIfTrue="1" operator="between">
      <formula>0.01</formula>
      <formula>0.021</formula>
    </cfRule>
    <cfRule type="cellIs" dxfId="5171" priority="492" stopIfTrue="1" operator="between">
      <formula>-0.01</formula>
      <formula>-0.021</formula>
    </cfRule>
    <cfRule type="cellIs" dxfId="5170" priority="493" stopIfTrue="1" operator="between">
      <formula>-0.011</formula>
      <formula>0.011</formula>
    </cfRule>
    <cfRule type="cellIs" dxfId="5169" priority="496" stopIfTrue="1" operator="greaterThan">
      <formula>0.02</formula>
    </cfRule>
    <cfRule type="cellIs" dxfId="5168" priority="497" stopIfTrue="1" operator="lessThan">
      <formula>-0.02</formula>
    </cfRule>
    <cfRule type="cellIs" dxfId="5167" priority="498" stopIfTrue="1" operator="between">
      <formula>0.01</formula>
      <formula>0.021</formula>
    </cfRule>
    <cfRule type="cellIs" dxfId="5166" priority="499" stopIfTrue="1" operator="between">
      <formula>-0.01</formula>
      <formula>-0.021</formula>
    </cfRule>
    <cfRule type="cellIs" dxfId="5165" priority="500" stopIfTrue="1" operator="between">
      <formula>-0.011</formula>
      <formula>0.011</formula>
    </cfRule>
    <cfRule type="cellIs" dxfId="5164" priority="503" stopIfTrue="1" operator="greaterThan">
      <formula>0.02</formula>
    </cfRule>
    <cfRule type="cellIs" dxfId="5163" priority="504" stopIfTrue="1" operator="lessThan">
      <formula>-0.02</formula>
    </cfRule>
    <cfRule type="cellIs" dxfId="5162" priority="505" stopIfTrue="1" operator="between">
      <formula>0.01</formula>
      <formula>0.021</formula>
    </cfRule>
    <cfRule type="cellIs" dxfId="5161" priority="506" stopIfTrue="1" operator="between">
      <formula>-0.01</formula>
      <formula>-0.021</formula>
    </cfRule>
    <cfRule type="cellIs" dxfId="5160" priority="507" stopIfTrue="1" operator="between">
      <formula>-0.011</formula>
      <formula>0.011</formula>
    </cfRule>
    <cfRule type="cellIs" dxfId="5159" priority="510" stopIfTrue="1" operator="greaterThan">
      <formula>0.02</formula>
    </cfRule>
    <cfRule type="cellIs" dxfId="5158" priority="511" stopIfTrue="1" operator="lessThan">
      <formula>-0.02</formula>
    </cfRule>
    <cfRule type="cellIs" dxfId="5157" priority="512" stopIfTrue="1" operator="between">
      <formula>0.01</formula>
      <formula>0.021</formula>
    </cfRule>
    <cfRule type="cellIs" dxfId="5156" priority="513" stopIfTrue="1" operator="between">
      <formula>-0.01</formula>
      <formula>-0.021</formula>
    </cfRule>
    <cfRule type="cellIs" dxfId="5155" priority="514" stopIfTrue="1" operator="between">
      <formula>-0.011</formula>
      <formula>0.011</formula>
    </cfRule>
    <cfRule type="cellIs" dxfId="5154" priority="517" stopIfTrue="1" operator="greaterThan">
      <formula>0.02</formula>
    </cfRule>
    <cfRule type="cellIs" dxfId="5153" priority="518" stopIfTrue="1" operator="lessThan">
      <formula>-0.02</formula>
    </cfRule>
    <cfRule type="cellIs" dxfId="5152" priority="519" stopIfTrue="1" operator="between">
      <formula>0.01</formula>
      <formula>0.021</formula>
    </cfRule>
    <cfRule type="cellIs" dxfId="5151" priority="520" stopIfTrue="1" operator="between">
      <formula>-0.01</formula>
      <formula>-0.021</formula>
    </cfRule>
    <cfRule type="cellIs" dxfId="5150" priority="521" stopIfTrue="1" operator="between">
      <formula>-0.011</formula>
      <formula>0.011</formula>
    </cfRule>
    <cfRule type="cellIs" dxfId="5149" priority="524" stopIfTrue="1" operator="greaterThan">
      <formula>0.02</formula>
    </cfRule>
    <cfRule type="cellIs" dxfId="5148" priority="525" stopIfTrue="1" operator="lessThan">
      <formula>-0.02</formula>
    </cfRule>
    <cfRule type="cellIs" dxfId="5147" priority="526" stopIfTrue="1" operator="between">
      <formula>0.01</formula>
      <formula>0.021</formula>
    </cfRule>
    <cfRule type="cellIs" dxfId="5146" priority="527" stopIfTrue="1" operator="between">
      <formula>-0.01</formula>
      <formula>-0.021</formula>
    </cfRule>
    <cfRule type="cellIs" dxfId="5145" priority="528" stopIfTrue="1" operator="between">
      <formula>-0.011</formula>
      <formula>0.011</formula>
    </cfRule>
    <cfRule type="cellIs" dxfId="5144" priority="531" stopIfTrue="1" operator="greaterThan">
      <formula>0.02</formula>
    </cfRule>
    <cfRule type="cellIs" dxfId="5143" priority="532" stopIfTrue="1" operator="lessThan">
      <formula>-0.02</formula>
    </cfRule>
    <cfRule type="cellIs" dxfId="5142" priority="533" stopIfTrue="1" operator="between">
      <formula>0.01</formula>
      <formula>0.021</formula>
    </cfRule>
    <cfRule type="cellIs" dxfId="5141" priority="534" stopIfTrue="1" operator="between">
      <formula>-0.01</formula>
      <formula>-0.021</formula>
    </cfRule>
    <cfRule type="cellIs" dxfId="5140" priority="535" stopIfTrue="1" operator="between">
      <formula>-0.011</formula>
      <formula>0.011</formula>
    </cfRule>
    <cfRule type="cellIs" dxfId="5139" priority="538" stopIfTrue="1" operator="greaterThan">
      <formula>0.02</formula>
    </cfRule>
    <cfRule type="cellIs" dxfId="5138" priority="539" stopIfTrue="1" operator="lessThan">
      <formula>-0.02</formula>
    </cfRule>
    <cfRule type="cellIs" dxfId="5137" priority="540" stopIfTrue="1" operator="between">
      <formula>0.01</formula>
      <formula>0.021</formula>
    </cfRule>
    <cfRule type="cellIs" dxfId="5136" priority="541" stopIfTrue="1" operator="between">
      <formula>-0.01</formula>
      <formula>-0.021</formula>
    </cfRule>
    <cfRule type="cellIs" dxfId="5135" priority="542" stopIfTrue="1" operator="between">
      <formula>-0.011</formula>
      <formula>0.011</formula>
    </cfRule>
    <cfRule type="cellIs" dxfId="5134" priority="545" stopIfTrue="1" operator="greaterThan">
      <formula>0.02</formula>
    </cfRule>
    <cfRule type="cellIs" dxfId="5133" priority="546" stopIfTrue="1" operator="lessThan">
      <formula>-0.02</formula>
    </cfRule>
    <cfRule type="cellIs" dxfId="5132" priority="547" stopIfTrue="1" operator="between">
      <formula>0.01</formula>
      <formula>0.021</formula>
    </cfRule>
    <cfRule type="cellIs" dxfId="5131" priority="548" stopIfTrue="1" operator="between">
      <formula>-0.01</formula>
      <formula>-0.021</formula>
    </cfRule>
    <cfRule type="cellIs" dxfId="5130" priority="549" stopIfTrue="1" operator="between">
      <formula>-0.011</formula>
      <formula>0.011</formula>
    </cfRule>
    <cfRule type="cellIs" dxfId="5129" priority="552" stopIfTrue="1" operator="greaterThan">
      <formula>0.02</formula>
    </cfRule>
    <cfRule type="cellIs" dxfId="5128" priority="553" stopIfTrue="1" operator="lessThan">
      <formula>-0.02</formula>
    </cfRule>
    <cfRule type="cellIs" dxfId="5127" priority="554" stopIfTrue="1" operator="between">
      <formula>0.01</formula>
      <formula>0.021</formula>
    </cfRule>
    <cfRule type="cellIs" dxfId="5126" priority="555" stopIfTrue="1" operator="between">
      <formula>-0.01</formula>
      <formula>-0.021</formula>
    </cfRule>
    <cfRule type="cellIs" dxfId="5125" priority="556" stopIfTrue="1" operator="between">
      <formula>-0.011</formula>
      <formula>0.011</formula>
    </cfRule>
    <cfRule type="cellIs" dxfId="5124" priority="559" stopIfTrue="1" operator="greaterThan">
      <formula>0.02</formula>
    </cfRule>
    <cfRule type="cellIs" dxfId="5123" priority="560" stopIfTrue="1" operator="lessThan">
      <formula>-0.02</formula>
    </cfRule>
    <cfRule type="cellIs" dxfId="5122" priority="561" stopIfTrue="1" operator="between">
      <formula>0.01</formula>
      <formula>0.021</formula>
    </cfRule>
    <cfRule type="cellIs" dxfId="5121" priority="562" stopIfTrue="1" operator="between">
      <formula>-0.01</formula>
      <formula>-0.021</formula>
    </cfRule>
    <cfRule type="cellIs" dxfId="5120" priority="563" stopIfTrue="1" operator="between">
      <formula>-0.011</formula>
      <formula>0.011</formula>
    </cfRule>
    <cfRule type="cellIs" dxfId="5119" priority="566" stopIfTrue="1" operator="greaterThan">
      <formula>0.02</formula>
    </cfRule>
    <cfRule type="cellIs" dxfId="5118" priority="567" stopIfTrue="1" operator="lessThan">
      <formula>-0.02</formula>
    </cfRule>
    <cfRule type="cellIs" dxfId="5117" priority="568" stopIfTrue="1" operator="between">
      <formula>0.01</formula>
      <formula>0.021</formula>
    </cfRule>
    <cfRule type="cellIs" dxfId="5116" priority="569" stopIfTrue="1" operator="between">
      <formula>-0.01</formula>
      <formula>-0.021</formula>
    </cfRule>
    <cfRule type="cellIs" dxfId="5115" priority="570" stopIfTrue="1" operator="between">
      <formula>-0.011</formula>
      <formula>0.011</formula>
    </cfRule>
    <cfRule type="cellIs" dxfId="5114" priority="573" stopIfTrue="1" operator="greaterThan">
      <formula>0.02</formula>
    </cfRule>
    <cfRule type="cellIs" dxfId="5113" priority="574" stopIfTrue="1" operator="lessThan">
      <formula>-0.02</formula>
    </cfRule>
    <cfRule type="cellIs" dxfId="5112" priority="575" stopIfTrue="1" operator="between">
      <formula>0.01</formula>
      <formula>0.021</formula>
    </cfRule>
    <cfRule type="cellIs" dxfId="5111" priority="576" stopIfTrue="1" operator="between">
      <formula>-0.01</formula>
      <formula>-0.021</formula>
    </cfRule>
    <cfRule type="cellIs" dxfId="5110" priority="577" stopIfTrue="1" operator="between">
      <formula>-0.011</formula>
      <formula>0.011</formula>
    </cfRule>
    <cfRule type="cellIs" dxfId="5109" priority="580" stopIfTrue="1" operator="greaterThan">
      <formula>0.02</formula>
    </cfRule>
    <cfRule type="cellIs" dxfId="5108" priority="581" stopIfTrue="1" operator="lessThan">
      <formula>-0.02</formula>
    </cfRule>
    <cfRule type="cellIs" dxfId="5107" priority="582" stopIfTrue="1" operator="between">
      <formula>0.01</formula>
      <formula>0.021</formula>
    </cfRule>
    <cfRule type="cellIs" dxfId="5106" priority="583" stopIfTrue="1" operator="between">
      <formula>-0.01</formula>
      <formula>-0.021</formula>
    </cfRule>
    <cfRule type="cellIs" dxfId="5105" priority="584" stopIfTrue="1" operator="between">
      <formula>-0.011</formula>
      <formula>0.011</formula>
    </cfRule>
    <cfRule type="cellIs" dxfId="5104" priority="587" stopIfTrue="1" operator="greaterThan">
      <formula>0.02</formula>
    </cfRule>
    <cfRule type="cellIs" dxfId="5103" priority="588" stopIfTrue="1" operator="lessThan">
      <formula>-0.02</formula>
    </cfRule>
    <cfRule type="cellIs" dxfId="5102" priority="589" stopIfTrue="1" operator="between">
      <formula>0.01</formula>
      <formula>0.021</formula>
    </cfRule>
    <cfRule type="cellIs" dxfId="5101" priority="590" stopIfTrue="1" operator="between">
      <formula>-0.01</formula>
      <formula>-0.021</formula>
    </cfRule>
    <cfRule type="cellIs" dxfId="5100" priority="591" stopIfTrue="1" operator="between">
      <formula>-0.011</formula>
      <formula>0.011</formula>
    </cfRule>
    <cfRule type="cellIs" dxfId="5099" priority="594" stopIfTrue="1" operator="greaterThan">
      <formula>0.02</formula>
    </cfRule>
    <cfRule type="cellIs" dxfId="5098" priority="595" stopIfTrue="1" operator="lessThan">
      <formula>-0.02</formula>
    </cfRule>
    <cfRule type="cellIs" dxfId="5097" priority="596" stopIfTrue="1" operator="between">
      <formula>0.01</formula>
      <formula>0.021</formula>
    </cfRule>
    <cfRule type="cellIs" dxfId="5096" priority="597" stopIfTrue="1" operator="between">
      <formula>-0.01</formula>
      <formula>-0.021</formula>
    </cfRule>
    <cfRule type="cellIs" dxfId="5095" priority="598" stopIfTrue="1" operator="between">
      <formula>-0.011</formula>
      <formula>0.011</formula>
    </cfRule>
    <cfRule type="cellIs" dxfId="5094" priority="601" stopIfTrue="1" operator="greaterThan">
      <formula>0.02</formula>
    </cfRule>
    <cfRule type="cellIs" dxfId="5093" priority="602" stopIfTrue="1" operator="lessThan">
      <formula>-0.02</formula>
    </cfRule>
    <cfRule type="cellIs" dxfId="5092" priority="603" stopIfTrue="1" operator="between">
      <formula>0.01</formula>
      <formula>0.021</formula>
    </cfRule>
    <cfRule type="cellIs" dxfId="5091" priority="604" stopIfTrue="1" operator="between">
      <formula>-0.01</formula>
      <formula>-0.021</formula>
    </cfRule>
    <cfRule type="cellIs" dxfId="5090" priority="605" stopIfTrue="1" operator="between">
      <formula>-0.011</formula>
      <formula>0.011</formula>
    </cfRule>
    <cfRule type="cellIs" dxfId="5089" priority="608" stopIfTrue="1" operator="greaterThan">
      <formula>0.02</formula>
    </cfRule>
    <cfRule type="cellIs" dxfId="5088" priority="609" stopIfTrue="1" operator="lessThan">
      <formula>-0.02</formula>
    </cfRule>
    <cfRule type="cellIs" dxfId="5087" priority="610" stopIfTrue="1" operator="between">
      <formula>0.01</formula>
      <formula>0.021</formula>
    </cfRule>
    <cfRule type="cellIs" dxfId="5086" priority="611" stopIfTrue="1" operator="between">
      <formula>-0.01</formula>
      <formula>-0.021</formula>
    </cfRule>
    <cfRule type="cellIs" dxfId="5085" priority="612" stopIfTrue="1" operator="between">
      <formula>-0.011</formula>
      <formula>0.011</formula>
    </cfRule>
    <cfRule type="cellIs" dxfId="5084" priority="615" stopIfTrue="1" operator="greaterThan">
      <formula>0.02</formula>
    </cfRule>
    <cfRule type="cellIs" dxfId="5083" priority="616" stopIfTrue="1" operator="lessThan">
      <formula>-0.02</formula>
    </cfRule>
    <cfRule type="cellIs" dxfId="5082" priority="617" stopIfTrue="1" operator="between">
      <formula>0.01</formula>
      <formula>0.021</formula>
    </cfRule>
    <cfRule type="cellIs" dxfId="5081" priority="618" stopIfTrue="1" operator="between">
      <formula>-0.01</formula>
      <formula>-0.021</formula>
    </cfRule>
    <cfRule type="cellIs" dxfId="5080" priority="619" stopIfTrue="1" operator="between">
      <formula>-0.011</formula>
      <formula>0.011</formula>
    </cfRule>
    <cfRule type="cellIs" dxfId="5079" priority="622" stopIfTrue="1" operator="greaterThan">
      <formula>0.02</formula>
    </cfRule>
    <cfRule type="cellIs" dxfId="5078" priority="623" stopIfTrue="1" operator="lessThan">
      <formula>-0.02</formula>
    </cfRule>
    <cfRule type="cellIs" dxfId="5077" priority="624" stopIfTrue="1" operator="between">
      <formula>0.01</formula>
      <formula>0.021</formula>
    </cfRule>
    <cfRule type="cellIs" dxfId="5076" priority="625" stopIfTrue="1" operator="between">
      <formula>-0.01</formula>
      <formula>-0.021</formula>
    </cfRule>
    <cfRule type="cellIs" dxfId="5075" priority="626" stopIfTrue="1" operator="between">
      <formula>-0.011</formula>
      <formula>0.011</formula>
    </cfRule>
    <cfRule type="cellIs" dxfId="5074" priority="629" stopIfTrue="1" operator="greaterThan">
      <formula>0.02</formula>
    </cfRule>
    <cfRule type="cellIs" dxfId="5073" priority="630" stopIfTrue="1" operator="lessThan">
      <formula>-0.02</formula>
    </cfRule>
    <cfRule type="cellIs" dxfId="5072" priority="631" stopIfTrue="1" operator="between">
      <formula>0.01</formula>
      <formula>0.021</formula>
    </cfRule>
    <cfRule type="cellIs" dxfId="5071" priority="632" stopIfTrue="1" operator="between">
      <formula>-0.01</formula>
      <formula>-0.021</formula>
    </cfRule>
    <cfRule type="cellIs" dxfId="5070" priority="633" stopIfTrue="1" operator="between">
      <formula>-0.011</formula>
      <formula>0.011</formula>
    </cfRule>
    <cfRule type="cellIs" dxfId="5069" priority="636" stopIfTrue="1" operator="greaterThan">
      <formula>0.02</formula>
    </cfRule>
    <cfRule type="cellIs" dxfId="5068" priority="637" stopIfTrue="1" operator="lessThan">
      <formula>-0.02</formula>
    </cfRule>
    <cfRule type="cellIs" dxfId="5067" priority="638" stopIfTrue="1" operator="between">
      <formula>0.01</formula>
      <formula>0.021</formula>
    </cfRule>
    <cfRule type="cellIs" dxfId="5066" priority="639" stopIfTrue="1" operator="between">
      <formula>-0.01</formula>
      <formula>-0.021</formula>
    </cfRule>
    <cfRule type="cellIs" dxfId="5065" priority="640" stopIfTrue="1" operator="between">
      <formula>-0.011</formula>
      <formula>0.011</formula>
    </cfRule>
    <cfRule type="cellIs" dxfId="5064" priority="643" stopIfTrue="1" operator="greaterThan">
      <formula>0.02</formula>
    </cfRule>
    <cfRule type="cellIs" dxfId="5063" priority="644" stopIfTrue="1" operator="lessThan">
      <formula>-0.02</formula>
    </cfRule>
    <cfRule type="cellIs" dxfId="5062" priority="645" stopIfTrue="1" operator="between">
      <formula>0.01</formula>
      <formula>0.021</formula>
    </cfRule>
    <cfRule type="cellIs" dxfId="5061" priority="646" stopIfTrue="1" operator="between">
      <formula>-0.01</formula>
      <formula>-0.021</formula>
    </cfRule>
    <cfRule type="cellIs" dxfId="5060" priority="647" stopIfTrue="1" operator="between">
      <formula>-0.011</formula>
      <formula>0.011</formula>
    </cfRule>
    <cfRule type="cellIs" dxfId="5059" priority="650" stopIfTrue="1" operator="greaterThan">
      <formula>0.02</formula>
    </cfRule>
    <cfRule type="cellIs" dxfId="5058" priority="651" stopIfTrue="1" operator="lessThan">
      <formula>-0.02</formula>
    </cfRule>
    <cfRule type="cellIs" dxfId="5057" priority="652" stopIfTrue="1" operator="between">
      <formula>0.01</formula>
      <formula>0.021</formula>
    </cfRule>
    <cfRule type="cellIs" dxfId="5056" priority="653" stopIfTrue="1" operator="between">
      <formula>-0.01</formula>
      <formula>-0.021</formula>
    </cfRule>
    <cfRule type="cellIs" dxfId="5055" priority="654" stopIfTrue="1" operator="between">
      <formula>-0.011</formula>
      <formula>0.011</formula>
    </cfRule>
    <cfRule type="cellIs" dxfId="5054" priority="657" stopIfTrue="1" operator="greaterThan">
      <formula>0.02</formula>
    </cfRule>
    <cfRule type="cellIs" dxfId="5053" priority="658" stopIfTrue="1" operator="lessThan">
      <formula>-0.02</formula>
    </cfRule>
    <cfRule type="cellIs" dxfId="5052" priority="659" stopIfTrue="1" operator="between">
      <formula>0.01</formula>
      <formula>0.021</formula>
    </cfRule>
    <cfRule type="cellIs" dxfId="5051" priority="660" stopIfTrue="1" operator="between">
      <formula>-0.01</formula>
      <formula>-0.021</formula>
    </cfRule>
    <cfRule type="cellIs" dxfId="5050" priority="661" stopIfTrue="1" operator="between">
      <formula>-0.011</formula>
      <formula>0.011</formula>
    </cfRule>
    <cfRule type="cellIs" dxfId="5049" priority="664" stopIfTrue="1" operator="greaterThan">
      <formula>0.02</formula>
    </cfRule>
    <cfRule type="cellIs" dxfId="5048" priority="665" stopIfTrue="1" operator="lessThan">
      <formula>-0.02</formula>
    </cfRule>
    <cfRule type="cellIs" dxfId="5047" priority="666" stopIfTrue="1" operator="between">
      <formula>0.01</formula>
      <formula>0.021</formula>
    </cfRule>
    <cfRule type="cellIs" dxfId="5046" priority="667" stopIfTrue="1" operator="between">
      <formula>-0.01</formula>
      <formula>-0.021</formula>
    </cfRule>
    <cfRule type="cellIs" dxfId="5045" priority="668" stopIfTrue="1" operator="between">
      <formula>-0.011</formula>
      <formula>0.011</formula>
    </cfRule>
    <cfRule type="cellIs" dxfId="5044" priority="671" stopIfTrue="1" operator="greaterThan">
      <formula>0.02</formula>
    </cfRule>
    <cfRule type="cellIs" dxfId="5043" priority="672" stopIfTrue="1" operator="lessThan">
      <formula>-0.02</formula>
    </cfRule>
    <cfRule type="cellIs" dxfId="5042" priority="673" stopIfTrue="1" operator="between">
      <formula>0.01</formula>
      <formula>0.021</formula>
    </cfRule>
    <cfRule type="cellIs" dxfId="5041" priority="674" stopIfTrue="1" operator="between">
      <formula>-0.01</formula>
      <formula>-0.021</formula>
    </cfRule>
    <cfRule type="cellIs" dxfId="5040" priority="675" stopIfTrue="1" operator="between">
      <formula>-0.011</formula>
      <formula>0.011</formula>
    </cfRule>
    <cfRule type="cellIs" dxfId="5039" priority="678" stopIfTrue="1" operator="greaterThan">
      <formula>0.02</formula>
    </cfRule>
    <cfRule type="cellIs" dxfId="5038" priority="679" stopIfTrue="1" operator="lessThan">
      <formula>-0.02</formula>
    </cfRule>
    <cfRule type="cellIs" dxfId="5037" priority="680" stopIfTrue="1" operator="between">
      <formula>0.01</formula>
      <formula>0.021</formula>
    </cfRule>
    <cfRule type="cellIs" dxfId="5036" priority="681" stopIfTrue="1" operator="between">
      <formula>-0.01</formula>
      <formula>-0.021</formula>
    </cfRule>
    <cfRule type="cellIs" dxfId="5035" priority="682" stopIfTrue="1" operator="between">
      <formula>-0.011</formula>
      <formula>0.011</formula>
    </cfRule>
    <cfRule type="cellIs" dxfId="5034" priority="685" stopIfTrue="1" operator="greaterThan">
      <formula>0.02</formula>
    </cfRule>
    <cfRule type="cellIs" dxfId="5033" priority="686" stopIfTrue="1" operator="lessThan">
      <formula>-0.02</formula>
    </cfRule>
    <cfRule type="cellIs" dxfId="5032" priority="687" stopIfTrue="1" operator="between">
      <formula>0.01</formula>
      <formula>0.021</formula>
    </cfRule>
    <cfRule type="cellIs" dxfId="5031" priority="688" stopIfTrue="1" operator="between">
      <formula>-0.01</formula>
      <formula>-0.021</formula>
    </cfRule>
    <cfRule type="cellIs" dxfId="5030" priority="689" stopIfTrue="1" operator="between">
      <formula>-0.011</formula>
      <formula>0.011</formula>
    </cfRule>
    <cfRule type="cellIs" dxfId="5029" priority="692" stopIfTrue="1" operator="greaterThan">
      <formula>0.02</formula>
    </cfRule>
    <cfRule type="cellIs" dxfId="5028" priority="693" stopIfTrue="1" operator="lessThan">
      <formula>-0.02</formula>
    </cfRule>
    <cfRule type="cellIs" dxfId="5027" priority="694" stopIfTrue="1" operator="between">
      <formula>0.01</formula>
      <formula>0.021</formula>
    </cfRule>
    <cfRule type="cellIs" dxfId="5026" priority="695" stopIfTrue="1" operator="between">
      <formula>-0.01</formula>
      <formula>-0.021</formula>
    </cfRule>
    <cfRule type="cellIs" dxfId="5025" priority="696" stopIfTrue="1" operator="between">
      <formula>-0.011</formula>
      <formula>0.011</formula>
    </cfRule>
    <cfRule type="cellIs" dxfId="5024" priority="699" stopIfTrue="1" operator="greaterThan">
      <formula>0.02</formula>
    </cfRule>
    <cfRule type="cellIs" dxfId="5023" priority="700" stopIfTrue="1" operator="lessThan">
      <formula>-0.02</formula>
    </cfRule>
    <cfRule type="cellIs" dxfId="5022" priority="701" stopIfTrue="1" operator="between">
      <formula>0.01</formula>
      <formula>0.021</formula>
    </cfRule>
    <cfRule type="cellIs" dxfId="5021" priority="702" stopIfTrue="1" operator="between">
      <formula>-0.01</formula>
      <formula>-0.021</formula>
    </cfRule>
    <cfRule type="cellIs" dxfId="5020" priority="703" stopIfTrue="1" operator="between">
      <formula>-0.011</formula>
      <formula>0.011</formula>
    </cfRule>
    <cfRule type="cellIs" dxfId="5019" priority="706" stopIfTrue="1" operator="greaterThan">
      <formula>0.02</formula>
    </cfRule>
    <cfRule type="cellIs" dxfId="5018" priority="707" stopIfTrue="1" operator="lessThan">
      <formula>-0.02</formula>
    </cfRule>
    <cfRule type="cellIs" dxfId="5017" priority="708" stopIfTrue="1" operator="between">
      <formula>0.01</formula>
      <formula>0.021</formula>
    </cfRule>
    <cfRule type="cellIs" dxfId="5016" priority="709" stopIfTrue="1" operator="between">
      <formula>-0.01</formula>
      <formula>-0.021</formula>
    </cfRule>
    <cfRule type="cellIs" dxfId="5015" priority="710" stopIfTrue="1" operator="between">
      <formula>-0.011</formula>
      <formula>0.011</formula>
    </cfRule>
    <cfRule type="cellIs" dxfId="5014" priority="713" stopIfTrue="1" operator="greaterThan">
      <formula>0.02</formula>
    </cfRule>
    <cfRule type="cellIs" dxfId="5013" priority="714" stopIfTrue="1" operator="lessThan">
      <formula>-0.02</formula>
    </cfRule>
    <cfRule type="cellIs" dxfId="5012" priority="715" stopIfTrue="1" operator="between">
      <formula>0.01</formula>
      <formula>0.021</formula>
    </cfRule>
    <cfRule type="cellIs" dxfId="5011" priority="716" stopIfTrue="1" operator="between">
      <formula>-0.01</formula>
      <formula>-0.021</formula>
    </cfRule>
    <cfRule type="cellIs" dxfId="5010" priority="717" stopIfTrue="1" operator="between">
      <formula>-0.011</formula>
      <formula>0.011</formula>
    </cfRule>
    <cfRule type="cellIs" dxfId="5009" priority="720" stopIfTrue="1" operator="greaterThan">
      <formula>0.02</formula>
    </cfRule>
    <cfRule type="cellIs" dxfId="5008" priority="721" stopIfTrue="1" operator="lessThan">
      <formula>-0.02</formula>
    </cfRule>
    <cfRule type="cellIs" dxfId="5007" priority="722" stopIfTrue="1" operator="between">
      <formula>0.01</formula>
      <formula>0.021</formula>
    </cfRule>
    <cfRule type="cellIs" dxfId="5006" priority="723" stopIfTrue="1" operator="between">
      <formula>-0.01</formula>
      <formula>-0.021</formula>
    </cfRule>
    <cfRule type="cellIs" dxfId="5005" priority="724" stopIfTrue="1" operator="between">
      <formula>-0.011</formula>
      <formula>0.011</formula>
    </cfRule>
    <cfRule type="cellIs" dxfId="5004" priority="727" stopIfTrue="1" operator="greaterThan">
      <formula>0.02</formula>
    </cfRule>
    <cfRule type="cellIs" dxfId="5003" priority="728" stopIfTrue="1" operator="lessThan">
      <formula>-0.02</formula>
    </cfRule>
    <cfRule type="cellIs" dxfId="5002" priority="729" stopIfTrue="1" operator="between">
      <formula>0.01</formula>
      <formula>0.021</formula>
    </cfRule>
    <cfRule type="cellIs" dxfId="5001" priority="730" stopIfTrue="1" operator="between">
      <formula>-0.01</formula>
      <formula>-0.021</formula>
    </cfRule>
    <cfRule type="cellIs" dxfId="5000" priority="731" stopIfTrue="1" operator="between">
      <formula>-0.011</formula>
      <formula>0.011</formula>
    </cfRule>
    <cfRule type="cellIs" dxfId="4999" priority="734" stopIfTrue="1" operator="greaterThan">
      <formula>0.02</formula>
    </cfRule>
    <cfRule type="cellIs" dxfId="4998" priority="735" stopIfTrue="1" operator="lessThan">
      <formula>-0.02</formula>
    </cfRule>
    <cfRule type="cellIs" dxfId="4997" priority="736" stopIfTrue="1" operator="between">
      <formula>0.01</formula>
      <formula>0.021</formula>
    </cfRule>
    <cfRule type="cellIs" dxfId="4996" priority="737" stopIfTrue="1" operator="between">
      <formula>-0.01</formula>
      <formula>-0.021</formula>
    </cfRule>
    <cfRule type="cellIs" dxfId="4995" priority="738" stopIfTrue="1" operator="between">
      <formula>-0.011</formula>
      <formula>0.011</formula>
    </cfRule>
    <cfRule type="cellIs" dxfId="4994" priority="741" stopIfTrue="1" operator="greaterThan">
      <formula>0.02</formula>
    </cfRule>
    <cfRule type="cellIs" dxfId="4993" priority="742" stopIfTrue="1" operator="lessThan">
      <formula>-0.02</formula>
    </cfRule>
    <cfRule type="cellIs" dxfId="4992" priority="743" stopIfTrue="1" operator="between">
      <formula>0.01</formula>
      <formula>0.021</formula>
    </cfRule>
    <cfRule type="cellIs" dxfId="4991" priority="744" stopIfTrue="1" operator="between">
      <formula>-0.01</formula>
      <formula>-0.021</formula>
    </cfRule>
    <cfRule type="cellIs" dxfId="4990" priority="745" stopIfTrue="1" operator="between">
      <formula>-0.011</formula>
      <formula>0.011</formula>
    </cfRule>
    <cfRule type="cellIs" dxfId="4989" priority="748" stopIfTrue="1" operator="greaterThan">
      <formula>0.02</formula>
    </cfRule>
    <cfRule type="cellIs" dxfId="4988" priority="749" stopIfTrue="1" operator="lessThan">
      <formula>-0.02</formula>
    </cfRule>
    <cfRule type="cellIs" dxfId="4987" priority="750" stopIfTrue="1" operator="between">
      <formula>0.01</formula>
      <formula>0.021</formula>
    </cfRule>
    <cfRule type="cellIs" dxfId="4986" priority="751" stopIfTrue="1" operator="between">
      <formula>-0.01</formula>
      <formula>-0.021</formula>
    </cfRule>
    <cfRule type="cellIs" dxfId="4985" priority="752" stopIfTrue="1" operator="between">
      <formula>-0.011</formula>
      <formula>0.011</formula>
    </cfRule>
    <cfRule type="cellIs" dxfId="4984" priority="755" stopIfTrue="1" operator="greaterThan">
      <formula>0.02</formula>
    </cfRule>
    <cfRule type="cellIs" dxfId="4983" priority="756" stopIfTrue="1" operator="lessThan">
      <formula>-0.02</formula>
    </cfRule>
    <cfRule type="cellIs" dxfId="4982" priority="757" stopIfTrue="1" operator="between">
      <formula>0.01</formula>
      <formula>0.021</formula>
    </cfRule>
    <cfRule type="cellIs" dxfId="4981" priority="758" stopIfTrue="1" operator="between">
      <formula>-0.01</formula>
      <formula>-0.021</formula>
    </cfRule>
    <cfRule type="cellIs" dxfId="4980" priority="759" stopIfTrue="1" operator="between">
      <formula>-0.011</formula>
      <formula>0.011</formula>
    </cfRule>
    <cfRule type="cellIs" dxfId="4979" priority="762" stopIfTrue="1" operator="greaterThan">
      <formula>0.02</formula>
    </cfRule>
    <cfRule type="cellIs" dxfId="4978" priority="763" stopIfTrue="1" operator="lessThan">
      <formula>-0.02</formula>
    </cfRule>
    <cfRule type="cellIs" dxfId="4977" priority="764" stopIfTrue="1" operator="between">
      <formula>0.01</formula>
      <formula>0.021</formula>
    </cfRule>
    <cfRule type="cellIs" dxfId="4976" priority="765" stopIfTrue="1" operator="between">
      <formula>-0.01</formula>
      <formula>-0.021</formula>
    </cfRule>
    <cfRule type="cellIs" dxfId="4975" priority="766" stopIfTrue="1" operator="between">
      <formula>-0.011</formula>
      <formula>0.011</formula>
    </cfRule>
    <cfRule type="cellIs" dxfId="4974" priority="769" stopIfTrue="1" operator="greaterThan">
      <formula>0.02</formula>
    </cfRule>
    <cfRule type="cellIs" dxfId="4973" priority="770" stopIfTrue="1" operator="lessThan">
      <formula>-0.02</formula>
    </cfRule>
    <cfRule type="cellIs" dxfId="4972" priority="771" stopIfTrue="1" operator="between">
      <formula>0.01</formula>
      <formula>0.021</formula>
    </cfRule>
    <cfRule type="cellIs" dxfId="4971" priority="772" stopIfTrue="1" operator="between">
      <formula>-0.01</formula>
      <formula>-0.021</formula>
    </cfRule>
    <cfRule type="cellIs" dxfId="4970" priority="773" stopIfTrue="1" operator="between">
      <formula>-0.011</formula>
      <formula>0.011</formula>
    </cfRule>
    <cfRule type="cellIs" dxfId="4969" priority="776" stopIfTrue="1" operator="greaterThan">
      <formula>0.02</formula>
    </cfRule>
    <cfRule type="cellIs" dxfId="4968" priority="777" stopIfTrue="1" operator="lessThan">
      <formula>-0.02</formula>
    </cfRule>
    <cfRule type="cellIs" dxfId="4967" priority="778" stopIfTrue="1" operator="between">
      <formula>0.01</formula>
      <formula>0.021</formula>
    </cfRule>
    <cfRule type="cellIs" dxfId="4966" priority="779" stopIfTrue="1" operator="between">
      <formula>-0.01</formula>
      <formula>-0.021</formula>
    </cfRule>
    <cfRule type="cellIs" dxfId="4965" priority="780" stopIfTrue="1" operator="between">
      <formula>-0.011</formula>
      <formula>0.011</formula>
    </cfRule>
    <cfRule type="cellIs" dxfId="4964" priority="783" stopIfTrue="1" operator="greaterThan">
      <formula>0.02</formula>
    </cfRule>
    <cfRule type="cellIs" dxfId="4963" priority="784" stopIfTrue="1" operator="lessThan">
      <formula>-0.02</formula>
    </cfRule>
    <cfRule type="cellIs" dxfId="4962" priority="785" stopIfTrue="1" operator="between">
      <formula>0.01</formula>
      <formula>0.021</formula>
    </cfRule>
    <cfRule type="cellIs" dxfId="4961" priority="786" stopIfTrue="1" operator="between">
      <formula>-0.01</formula>
      <formula>-0.021</formula>
    </cfRule>
    <cfRule type="cellIs" dxfId="4960" priority="787" stopIfTrue="1" operator="between">
      <formula>-0.011</formula>
      <formula>0.011</formula>
    </cfRule>
    <cfRule type="cellIs" dxfId="4959" priority="790" stopIfTrue="1" operator="greaterThan">
      <formula>0.02</formula>
    </cfRule>
    <cfRule type="cellIs" dxfId="4958" priority="791" stopIfTrue="1" operator="lessThan">
      <formula>-0.02</formula>
    </cfRule>
    <cfRule type="cellIs" dxfId="4957" priority="792" stopIfTrue="1" operator="between">
      <formula>0.01</formula>
      <formula>0.021</formula>
    </cfRule>
    <cfRule type="cellIs" dxfId="4956" priority="793" stopIfTrue="1" operator="between">
      <formula>-0.01</formula>
      <formula>-0.021</formula>
    </cfRule>
    <cfRule type="cellIs" dxfId="4955" priority="794" stopIfTrue="1" operator="between">
      <formula>-0.011</formula>
      <formula>0.011</formula>
    </cfRule>
    <cfRule type="cellIs" dxfId="4954" priority="797" stopIfTrue="1" operator="greaterThan">
      <formula>0.02</formula>
    </cfRule>
    <cfRule type="cellIs" dxfId="4953" priority="798" stopIfTrue="1" operator="lessThan">
      <formula>-0.02</formula>
    </cfRule>
    <cfRule type="cellIs" dxfId="4952" priority="799" stopIfTrue="1" operator="between">
      <formula>0.01</formula>
      <formula>0.021</formula>
    </cfRule>
    <cfRule type="cellIs" dxfId="4951" priority="800" stopIfTrue="1" operator="between">
      <formula>-0.01</formula>
      <formula>-0.021</formula>
    </cfRule>
    <cfRule type="cellIs" dxfId="4950" priority="801" stopIfTrue="1" operator="between">
      <formula>-0.011</formula>
      <formula>0.011</formula>
    </cfRule>
    <cfRule type="cellIs" dxfId="4949" priority="804" stopIfTrue="1" operator="greaterThan">
      <formula>0.02</formula>
    </cfRule>
    <cfRule type="cellIs" dxfId="4948" priority="805" stopIfTrue="1" operator="lessThan">
      <formula>-0.02</formula>
    </cfRule>
    <cfRule type="cellIs" dxfId="4947" priority="806" stopIfTrue="1" operator="between">
      <formula>0.01</formula>
      <formula>0.021</formula>
    </cfRule>
    <cfRule type="cellIs" dxfId="4946" priority="807" stopIfTrue="1" operator="between">
      <formula>-0.01</formula>
      <formula>-0.021</formula>
    </cfRule>
    <cfRule type="cellIs" dxfId="4945" priority="808" stopIfTrue="1" operator="between">
      <formula>-0.011</formula>
      <formula>0.011</formula>
    </cfRule>
    <cfRule type="cellIs" dxfId="4944" priority="811" stopIfTrue="1" operator="greaterThan">
      <formula>0.02</formula>
    </cfRule>
    <cfRule type="cellIs" dxfId="4943" priority="812" stopIfTrue="1" operator="lessThan">
      <formula>-0.02</formula>
    </cfRule>
    <cfRule type="cellIs" dxfId="4942" priority="813" stopIfTrue="1" operator="between">
      <formula>0.01</formula>
      <formula>0.021</formula>
    </cfRule>
    <cfRule type="cellIs" dxfId="4941" priority="814" stopIfTrue="1" operator="between">
      <formula>-0.01</formula>
      <formula>-0.021</formula>
    </cfRule>
    <cfRule type="cellIs" dxfId="4940" priority="815" stopIfTrue="1" operator="between">
      <formula>-0.011</formula>
      <formula>0.011</formula>
    </cfRule>
    <cfRule type="cellIs" dxfId="4939" priority="818" stopIfTrue="1" operator="greaterThan">
      <formula>0.02</formula>
    </cfRule>
    <cfRule type="cellIs" dxfId="4938" priority="819" stopIfTrue="1" operator="lessThan">
      <formula>-0.02</formula>
    </cfRule>
    <cfRule type="cellIs" dxfId="4937" priority="820" stopIfTrue="1" operator="between">
      <formula>0.01</formula>
      <formula>0.021</formula>
    </cfRule>
    <cfRule type="cellIs" dxfId="4936" priority="821" stopIfTrue="1" operator="between">
      <formula>-0.01</formula>
      <formula>-0.021</formula>
    </cfRule>
    <cfRule type="cellIs" dxfId="4935" priority="822" stopIfTrue="1" operator="between">
      <formula>-0.011</formula>
      <formula>0.011</formula>
    </cfRule>
    <cfRule type="cellIs" dxfId="4934" priority="825" stopIfTrue="1" operator="greaterThan">
      <formula>0.02</formula>
    </cfRule>
    <cfRule type="cellIs" dxfId="4933" priority="826" stopIfTrue="1" operator="lessThan">
      <formula>-0.02</formula>
    </cfRule>
    <cfRule type="cellIs" dxfId="4932" priority="827" stopIfTrue="1" operator="between">
      <formula>0.01</formula>
      <formula>0.021</formula>
    </cfRule>
    <cfRule type="cellIs" dxfId="4931" priority="828" stopIfTrue="1" operator="between">
      <formula>-0.01</formula>
      <formula>-0.021</formula>
    </cfRule>
    <cfRule type="cellIs" dxfId="4930" priority="829" stopIfTrue="1" operator="between">
      <formula>-0.011</formula>
      <formula>0.011</formula>
    </cfRule>
    <cfRule type="cellIs" dxfId="4929" priority="832" stopIfTrue="1" operator="greaterThan">
      <formula>0.02</formula>
    </cfRule>
    <cfRule type="cellIs" dxfId="4928" priority="833" stopIfTrue="1" operator="lessThan">
      <formula>-0.02</formula>
    </cfRule>
    <cfRule type="cellIs" dxfId="4927" priority="834" stopIfTrue="1" operator="between">
      <formula>0.01</formula>
      <formula>0.021</formula>
    </cfRule>
    <cfRule type="cellIs" dxfId="4926" priority="835" stopIfTrue="1" operator="between">
      <formula>-0.01</formula>
      <formula>-0.021</formula>
    </cfRule>
    <cfRule type="cellIs" dxfId="4925" priority="836" stopIfTrue="1" operator="between">
      <formula>-0.011</formula>
      <formula>0.011</formula>
    </cfRule>
    <cfRule type="cellIs" dxfId="4924" priority="839" stopIfTrue="1" operator="greaterThan">
      <formula>0.02</formula>
    </cfRule>
    <cfRule type="cellIs" dxfId="4923" priority="840" stopIfTrue="1" operator="lessThan">
      <formula>-0.02</formula>
    </cfRule>
    <cfRule type="cellIs" dxfId="4922" priority="841" stopIfTrue="1" operator="between">
      <formula>0.01</formula>
      <formula>0.021</formula>
    </cfRule>
    <cfRule type="cellIs" dxfId="4921" priority="842" stopIfTrue="1" operator="between">
      <formula>-0.01</formula>
      <formula>-0.021</formula>
    </cfRule>
    <cfRule type="cellIs" dxfId="4920" priority="843" stopIfTrue="1" operator="between">
      <formula>-0.011</formula>
      <formula>0.011</formula>
    </cfRule>
    <cfRule type="cellIs" dxfId="4919" priority="846" stopIfTrue="1" operator="greaterThan">
      <formula>0.02</formula>
    </cfRule>
    <cfRule type="cellIs" dxfId="4918" priority="847" stopIfTrue="1" operator="lessThan">
      <formula>-0.02</formula>
    </cfRule>
    <cfRule type="cellIs" dxfId="4917" priority="848" stopIfTrue="1" operator="between">
      <formula>0.01</formula>
      <formula>0.021</formula>
    </cfRule>
    <cfRule type="cellIs" dxfId="4916" priority="849" stopIfTrue="1" operator="between">
      <formula>-0.01</formula>
      <formula>-0.021</formula>
    </cfRule>
    <cfRule type="cellIs" dxfId="4915" priority="850" stopIfTrue="1" operator="between">
      <formula>-0.011</formula>
      <formula>0.011</formula>
    </cfRule>
    <cfRule type="cellIs" dxfId="4914" priority="853" stopIfTrue="1" operator="greaterThan">
      <formula>0.02</formula>
    </cfRule>
    <cfRule type="cellIs" dxfId="4913" priority="854" stopIfTrue="1" operator="lessThan">
      <formula>-0.02</formula>
    </cfRule>
    <cfRule type="cellIs" dxfId="4912" priority="855" stopIfTrue="1" operator="between">
      <formula>0.01</formula>
      <formula>0.021</formula>
    </cfRule>
    <cfRule type="cellIs" dxfId="4911" priority="856" stopIfTrue="1" operator="between">
      <formula>-0.01</formula>
      <formula>-0.021</formula>
    </cfRule>
    <cfRule type="cellIs" dxfId="4910" priority="857" stopIfTrue="1" operator="between">
      <formula>-0.011</formula>
      <formula>0.011</formula>
    </cfRule>
    <cfRule type="cellIs" dxfId="4909" priority="860" stopIfTrue="1" operator="greaterThan">
      <formula>0.02</formula>
    </cfRule>
    <cfRule type="cellIs" dxfId="4908" priority="861" stopIfTrue="1" operator="lessThan">
      <formula>-0.02</formula>
    </cfRule>
    <cfRule type="cellIs" dxfId="4907" priority="862" stopIfTrue="1" operator="between">
      <formula>0.01</formula>
      <formula>0.021</formula>
    </cfRule>
    <cfRule type="cellIs" dxfId="4906" priority="863" stopIfTrue="1" operator="between">
      <formula>-0.01</formula>
      <formula>-0.021</formula>
    </cfRule>
    <cfRule type="cellIs" dxfId="4905" priority="864" stopIfTrue="1" operator="between">
      <formula>-0.011</formula>
      <formula>0.011</formula>
    </cfRule>
    <cfRule type="cellIs" dxfId="4904" priority="867" stopIfTrue="1" operator="greaterThan">
      <formula>0.02</formula>
    </cfRule>
    <cfRule type="cellIs" dxfId="4903" priority="868" stopIfTrue="1" operator="lessThan">
      <formula>-0.02</formula>
    </cfRule>
    <cfRule type="cellIs" dxfId="4902" priority="869" stopIfTrue="1" operator="between">
      <formula>0.01</formula>
      <formula>0.021</formula>
    </cfRule>
    <cfRule type="cellIs" dxfId="4901" priority="870" stopIfTrue="1" operator="between">
      <formula>-0.01</formula>
      <formula>-0.021</formula>
    </cfRule>
    <cfRule type="cellIs" dxfId="4900" priority="871" stopIfTrue="1" operator="between">
      <formula>-0.011</formula>
      <formula>0.011</formula>
    </cfRule>
    <cfRule type="cellIs" dxfId="4899" priority="874" stopIfTrue="1" operator="greaterThan">
      <formula>0.02</formula>
    </cfRule>
    <cfRule type="cellIs" dxfId="4898" priority="875" stopIfTrue="1" operator="lessThan">
      <formula>-0.02</formula>
    </cfRule>
    <cfRule type="cellIs" dxfId="4897" priority="876" stopIfTrue="1" operator="between">
      <formula>0.01</formula>
      <formula>0.021</formula>
    </cfRule>
    <cfRule type="cellIs" dxfId="4896" priority="877" stopIfTrue="1" operator="between">
      <formula>-0.01</formula>
      <formula>-0.021</formula>
    </cfRule>
    <cfRule type="cellIs" dxfId="4895" priority="878" stopIfTrue="1" operator="between">
      <formula>-0.011</formula>
      <formula>0.011</formula>
    </cfRule>
    <cfRule type="cellIs" dxfId="4894" priority="881" stopIfTrue="1" operator="greaterThan">
      <formula>0.02</formula>
    </cfRule>
    <cfRule type="cellIs" dxfId="4893" priority="882" stopIfTrue="1" operator="lessThan">
      <formula>-0.02</formula>
    </cfRule>
    <cfRule type="cellIs" dxfId="4892" priority="883" stopIfTrue="1" operator="between">
      <formula>0.01</formula>
      <formula>0.021</formula>
    </cfRule>
    <cfRule type="cellIs" dxfId="4891" priority="884" stopIfTrue="1" operator="between">
      <formula>-0.01</formula>
      <formula>-0.021</formula>
    </cfRule>
    <cfRule type="cellIs" dxfId="4890" priority="885" stopIfTrue="1" operator="between">
      <formula>-0.011</formula>
      <formula>0.011</formula>
    </cfRule>
    <cfRule type="cellIs" dxfId="4889" priority="888" stopIfTrue="1" operator="greaterThan">
      <formula>0.02</formula>
    </cfRule>
    <cfRule type="cellIs" dxfId="4888" priority="889" stopIfTrue="1" operator="lessThan">
      <formula>-0.02</formula>
    </cfRule>
    <cfRule type="cellIs" dxfId="4887" priority="890" stopIfTrue="1" operator="between">
      <formula>0.01</formula>
      <formula>0.021</formula>
    </cfRule>
    <cfRule type="cellIs" dxfId="4886" priority="891" stopIfTrue="1" operator="between">
      <formula>-0.01</formula>
      <formula>-0.021</formula>
    </cfRule>
    <cfRule type="cellIs" dxfId="4885" priority="892" stopIfTrue="1" operator="between">
      <formula>-0.011</formula>
      <formula>0.011</formula>
    </cfRule>
    <cfRule type="cellIs" dxfId="4884" priority="895" stopIfTrue="1" operator="greaterThan">
      <formula>0.02</formula>
    </cfRule>
    <cfRule type="cellIs" dxfId="4883" priority="896" stopIfTrue="1" operator="lessThan">
      <formula>-0.02</formula>
    </cfRule>
    <cfRule type="cellIs" dxfId="4882" priority="897" stopIfTrue="1" operator="between">
      <formula>0.01</formula>
      <formula>0.021</formula>
    </cfRule>
    <cfRule type="cellIs" dxfId="4881" priority="898" stopIfTrue="1" operator="between">
      <formula>-0.01</formula>
      <formula>-0.021</formula>
    </cfRule>
    <cfRule type="cellIs" dxfId="4880" priority="899" stopIfTrue="1" operator="between">
      <formula>-0.011</formula>
      <formula>0.011</formula>
    </cfRule>
    <cfRule type="cellIs" dxfId="4879" priority="902" stopIfTrue="1" operator="greaterThan">
      <formula>0.02</formula>
    </cfRule>
    <cfRule type="cellIs" dxfId="4878" priority="903" stopIfTrue="1" operator="lessThan">
      <formula>-0.02</formula>
    </cfRule>
    <cfRule type="cellIs" dxfId="4877" priority="904" stopIfTrue="1" operator="between">
      <formula>0.01</formula>
      <formula>0.021</formula>
    </cfRule>
    <cfRule type="cellIs" dxfId="4876" priority="905" stopIfTrue="1" operator="between">
      <formula>-0.01</formula>
      <formula>-0.021</formula>
    </cfRule>
    <cfRule type="cellIs" dxfId="4875" priority="906" stopIfTrue="1" operator="between">
      <formula>-0.011</formula>
      <formula>0.011</formula>
    </cfRule>
    <cfRule type="cellIs" dxfId="4874" priority="909" stopIfTrue="1" operator="greaterThan">
      <formula>0.02</formula>
    </cfRule>
    <cfRule type="cellIs" dxfId="4873" priority="910" stopIfTrue="1" operator="lessThan">
      <formula>-0.02</formula>
    </cfRule>
    <cfRule type="cellIs" dxfId="4872" priority="911" stopIfTrue="1" operator="between">
      <formula>0.01</formula>
      <formula>0.021</formula>
    </cfRule>
    <cfRule type="cellIs" dxfId="4871" priority="912" stopIfTrue="1" operator="between">
      <formula>-0.01</formula>
      <formula>-0.021</formula>
    </cfRule>
    <cfRule type="cellIs" dxfId="4870" priority="913" stopIfTrue="1" operator="between">
      <formula>-0.011</formula>
      <formula>0.011</formula>
    </cfRule>
    <cfRule type="cellIs" dxfId="4869" priority="916" stopIfTrue="1" operator="greaterThan">
      <formula>0.02</formula>
    </cfRule>
    <cfRule type="cellIs" dxfId="4868" priority="917" stopIfTrue="1" operator="lessThan">
      <formula>-0.02</formula>
    </cfRule>
    <cfRule type="cellIs" dxfId="4867" priority="918" stopIfTrue="1" operator="between">
      <formula>0.01</formula>
      <formula>0.021</formula>
    </cfRule>
    <cfRule type="cellIs" dxfId="4866" priority="919" stopIfTrue="1" operator="between">
      <formula>-0.01</formula>
      <formula>-0.021</formula>
    </cfRule>
    <cfRule type="cellIs" dxfId="4865" priority="920" stopIfTrue="1" operator="between">
      <formula>-0.011</formula>
      <formula>0.011</formula>
    </cfRule>
    <cfRule type="cellIs" dxfId="4864" priority="923" stopIfTrue="1" operator="greaterThan">
      <formula>0.02</formula>
    </cfRule>
    <cfRule type="cellIs" dxfId="4863" priority="924" stopIfTrue="1" operator="lessThan">
      <formula>-0.02</formula>
    </cfRule>
    <cfRule type="cellIs" dxfId="4862" priority="925" stopIfTrue="1" operator="between">
      <formula>0.01</formula>
      <formula>0.021</formula>
    </cfRule>
    <cfRule type="cellIs" dxfId="4861" priority="926" stopIfTrue="1" operator="between">
      <formula>-0.01</formula>
      <formula>-0.021</formula>
    </cfRule>
    <cfRule type="cellIs" dxfId="4860" priority="927" stopIfTrue="1" operator="between">
      <formula>-0.011</formula>
      <formula>0.011</formula>
    </cfRule>
    <cfRule type="cellIs" dxfId="4859" priority="930" stopIfTrue="1" operator="greaterThan">
      <formula>0.02</formula>
    </cfRule>
    <cfRule type="cellIs" dxfId="4858" priority="931" stopIfTrue="1" operator="lessThan">
      <formula>-0.02</formula>
    </cfRule>
    <cfRule type="cellIs" dxfId="4857" priority="932" stopIfTrue="1" operator="between">
      <formula>0.01</formula>
      <formula>0.021</formula>
    </cfRule>
    <cfRule type="cellIs" dxfId="4856" priority="933" stopIfTrue="1" operator="between">
      <formula>-0.01</formula>
      <formula>-0.021</formula>
    </cfRule>
    <cfRule type="cellIs" dxfId="4855" priority="934" stopIfTrue="1" operator="between">
      <formula>-0.011</formula>
      <formula>0.011</formula>
    </cfRule>
    <cfRule type="cellIs" dxfId="4854" priority="937" stopIfTrue="1" operator="greaterThan">
      <formula>0.02</formula>
    </cfRule>
    <cfRule type="cellIs" dxfId="4853" priority="938" stopIfTrue="1" operator="lessThan">
      <formula>-0.02</formula>
    </cfRule>
    <cfRule type="cellIs" dxfId="4852" priority="939" stopIfTrue="1" operator="between">
      <formula>0.01</formula>
      <formula>0.021</formula>
    </cfRule>
    <cfRule type="cellIs" dxfId="4851" priority="940" stopIfTrue="1" operator="between">
      <formula>-0.01</formula>
      <formula>-0.021</formula>
    </cfRule>
    <cfRule type="cellIs" dxfId="4850" priority="941" stopIfTrue="1" operator="between">
      <formula>-0.011</formula>
      <formula>0.011</formula>
    </cfRule>
    <cfRule type="cellIs" dxfId="4849" priority="944" stopIfTrue="1" operator="greaterThan">
      <formula>0.02</formula>
    </cfRule>
    <cfRule type="cellIs" dxfId="4848" priority="945" stopIfTrue="1" operator="lessThan">
      <formula>-0.02</formula>
    </cfRule>
    <cfRule type="cellIs" dxfId="4847" priority="946" stopIfTrue="1" operator="between">
      <formula>0.01</formula>
      <formula>0.021</formula>
    </cfRule>
    <cfRule type="cellIs" dxfId="4846" priority="947" stopIfTrue="1" operator="between">
      <formula>-0.01</formula>
      <formula>-0.021</formula>
    </cfRule>
    <cfRule type="cellIs" dxfId="4845" priority="948" stopIfTrue="1" operator="between">
      <formula>-0.011</formula>
      <formula>0.011</formula>
    </cfRule>
    <cfRule type="cellIs" dxfId="4844" priority="951" stopIfTrue="1" operator="greaterThan">
      <formula>0.02</formula>
    </cfRule>
    <cfRule type="cellIs" dxfId="4843" priority="952" stopIfTrue="1" operator="lessThan">
      <formula>-0.02</formula>
    </cfRule>
    <cfRule type="cellIs" dxfId="4842" priority="953" stopIfTrue="1" operator="between">
      <formula>0.01</formula>
      <formula>0.021</formula>
    </cfRule>
    <cfRule type="cellIs" dxfId="4841" priority="954" stopIfTrue="1" operator="between">
      <formula>-0.01</formula>
      <formula>-0.021</formula>
    </cfRule>
    <cfRule type="cellIs" dxfId="4840" priority="955" stopIfTrue="1" operator="between">
      <formula>-0.011</formula>
      <formula>0.011</formula>
    </cfRule>
    <cfRule type="cellIs" dxfId="4839" priority="958" stopIfTrue="1" operator="greaterThan">
      <formula>0.02</formula>
    </cfRule>
    <cfRule type="cellIs" dxfId="4838" priority="959" stopIfTrue="1" operator="lessThan">
      <formula>-0.02</formula>
    </cfRule>
    <cfRule type="cellIs" dxfId="4837" priority="960" stopIfTrue="1" operator="between">
      <formula>0.01</formula>
      <formula>0.021</formula>
    </cfRule>
    <cfRule type="cellIs" dxfId="4836" priority="961" stopIfTrue="1" operator="between">
      <formula>-0.01</formula>
      <formula>-0.021</formula>
    </cfRule>
    <cfRule type="cellIs" dxfId="4835" priority="962" stopIfTrue="1" operator="between">
      <formula>-0.011</formula>
      <formula>0.011</formula>
    </cfRule>
    <cfRule type="cellIs" dxfId="4834" priority="965" stopIfTrue="1" operator="greaterThan">
      <formula>0.02</formula>
    </cfRule>
    <cfRule type="cellIs" dxfId="4833" priority="966" stopIfTrue="1" operator="lessThan">
      <formula>-0.02</formula>
    </cfRule>
    <cfRule type="cellIs" dxfId="4832" priority="967" stopIfTrue="1" operator="between">
      <formula>0.01</formula>
      <formula>0.021</formula>
    </cfRule>
    <cfRule type="cellIs" dxfId="4831" priority="968" stopIfTrue="1" operator="between">
      <formula>-0.01</formula>
      <formula>-0.021</formula>
    </cfRule>
    <cfRule type="cellIs" dxfId="4830" priority="969" stopIfTrue="1" operator="between">
      <formula>-0.011</formula>
      <formula>0.011</formula>
    </cfRule>
    <cfRule type="cellIs" dxfId="4829" priority="972" stopIfTrue="1" operator="greaterThan">
      <formula>0.02</formula>
    </cfRule>
    <cfRule type="cellIs" dxfId="4828" priority="973" stopIfTrue="1" operator="lessThan">
      <formula>-0.02</formula>
    </cfRule>
    <cfRule type="cellIs" dxfId="4827" priority="974" stopIfTrue="1" operator="between">
      <formula>0.01</formula>
      <formula>0.021</formula>
    </cfRule>
    <cfRule type="cellIs" dxfId="4826" priority="975" stopIfTrue="1" operator="between">
      <formula>-0.01</formula>
      <formula>-0.021</formula>
    </cfRule>
    <cfRule type="cellIs" dxfId="4825" priority="1942" stopIfTrue="1" operator="between">
      <formula>-0.011</formula>
      <formula>0.011</formula>
    </cfRule>
    <cfRule type="cellIs" dxfId="4824" priority="979" stopIfTrue="1" operator="greaterThan">
      <formula>0.02</formula>
    </cfRule>
    <cfRule type="cellIs" dxfId="4823" priority="980" stopIfTrue="1" operator="lessThan">
      <formula>-0.02</formula>
    </cfRule>
    <cfRule type="cellIs" dxfId="4822" priority="981" stopIfTrue="1" operator="between">
      <formula>0.01</formula>
      <formula>0.021</formula>
    </cfRule>
    <cfRule type="cellIs" dxfId="4821" priority="982" stopIfTrue="1" operator="between">
      <formula>-0.01</formula>
      <formula>-0.021</formula>
    </cfRule>
    <cfRule type="cellIs" dxfId="4820" priority="983" stopIfTrue="1" operator="between">
      <formula>-0.011</formula>
      <formula>0.011</formula>
    </cfRule>
    <cfRule type="cellIs" dxfId="4819" priority="986" stopIfTrue="1" operator="greaterThan">
      <formula>0.02</formula>
    </cfRule>
    <cfRule type="cellIs" dxfId="4818" priority="987" stopIfTrue="1" operator="lessThan">
      <formula>-0.02</formula>
    </cfRule>
    <cfRule type="cellIs" dxfId="4817" priority="988" stopIfTrue="1" operator="between">
      <formula>0.01</formula>
      <formula>0.021</formula>
    </cfRule>
    <cfRule type="cellIs" dxfId="4816" priority="989" stopIfTrue="1" operator="between">
      <formula>-0.01</formula>
      <formula>-0.021</formula>
    </cfRule>
    <cfRule type="cellIs" dxfId="4815" priority="990" stopIfTrue="1" operator="between">
      <formula>-0.011</formula>
      <formula>0.011</formula>
    </cfRule>
    <cfRule type="cellIs" dxfId="4814" priority="993" stopIfTrue="1" operator="greaterThan">
      <formula>0.02</formula>
    </cfRule>
    <cfRule type="cellIs" dxfId="4813" priority="994" stopIfTrue="1" operator="lessThan">
      <formula>-0.02</formula>
    </cfRule>
    <cfRule type="cellIs" dxfId="4812" priority="995" stopIfTrue="1" operator="between">
      <formula>0.01</formula>
      <formula>0.021</formula>
    </cfRule>
    <cfRule type="cellIs" dxfId="4811" priority="996" stopIfTrue="1" operator="between">
      <formula>-0.01</formula>
      <formula>-0.021</formula>
    </cfRule>
    <cfRule type="cellIs" dxfId="4810" priority="997" stopIfTrue="1" operator="between">
      <formula>-0.011</formula>
      <formula>0.011</formula>
    </cfRule>
    <cfRule type="cellIs" dxfId="4809" priority="1000" stopIfTrue="1" operator="greaterThan">
      <formula>0.02</formula>
    </cfRule>
    <cfRule type="cellIs" dxfId="4808" priority="1001" stopIfTrue="1" operator="lessThan">
      <formula>-0.02</formula>
    </cfRule>
    <cfRule type="cellIs" dxfId="4807" priority="1002" stopIfTrue="1" operator="between">
      <formula>0.01</formula>
      <formula>0.021</formula>
    </cfRule>
    <cfRule type="cellIs" dxfId="4806" priority="1003" stopIfTrue="1" operator="between">
      <formula>-0.01</formula>
      <formula>-0.021</formula>
    </cfRule>
    <cfRule type="cellIs" dxfId="4805" priority="1004" stopIfTrue="1" operator="between">
      <formula>-0.011</formula>
      <formula>0.011</formula>
    </cfRule>
    <cfRule type="cellIs" dxfId="4804" priority="1007" stopIfTrue="1" operator="greaterThan">
      <formula>0.02</formula>
    </cfRule>
    <cfRule type="cellIs" dxfId="4803" priority="1008" stopIfTrue="1" operator="lessThan">
      <formula>-0.02</formula>
    </cfRule>
    <cfRule type="cellIs" dxfId="4802" priority="1009" stopIfTrue="1" operator="between">
      <formula>0.01</formula>
      <formula>0.021</formula>
    </cfRule>
    <cfRule type="cellIs" dxfId="4801" priority="1010" stopIfTrue="1" operator="between">
      <formula>-0.01</formula>
      <formula>-0.021</formula>
    </cfRule>
    <cfRule type="cellIs" dxfId="4800" priority="1011" stopIfTrue="1" operator="between">
      <formula>-0.011</formula>
      <formula>0.011</formula>
    </cfRule>
    <cfRule type="cellIs" dxfId="4799" priority="1014" stopIfTrue="1" operator="greaterThan">
      <formula>0.02</formula>
    </cfRule>
    <cfRule type="cellIs" dxfId="4798" priority="1015" stopIfTrue="1" operator="lessThan">
      <formula>-0.02</formula>
    </cfRule>
    <cfRule type="cellIs" dxfId="4797" priority="1016" stopIfTrue="1" operator="between">
      <formula>0.01</formula>
      <formula>0.021</formula>
    </cfRule>
    <cfRule type="cellIs" dxfId="4796" priority="1017" stopIfTrue="1" operator="between">
      <formula>-0.01</formula>
      <formula>-0.021</formula>
    </cfRule>
    <cfRule type="cellIs" dxfId="4795" priority="1018" stopIfTrue="1" operator="between">
      <formula>-0.011</formula>
      <formula>0.011</formula>
    </cfRule>
    <cfRule type="cellIs" dxfId="4794" priority="1021" stopIfTrue="1" operator="greaterThan">
      <formula>0.02</formula>
    </cfRule>
    <cfRule type="cellIs" dxfId="4793" priority="1022" stopIfTrue="1" operator="lessThan">
      <formula>-0.02</formula>
    </cfRule>
    <cfRule type="cellIs" dxfId="4792" priority="1023" stopIfTrue="1" operator="between">
      <formula>0.01</formula>
      <formula>0.021</formula>
    </cfRule>
    <cfRule type="cellIs" dxfId="4791" priority="1024" stopIfTrue="1" operator="between">
      <formula>-0.01</formula>
      <formula>-0.021</formula>
    </cfRule>
    <cfRule type="cellIs" dxfId="4790" priority="1025" stopIfTrue="1" operator="between">
      <formula>-0.011</formula>
      <formula>0.011</formula>
    </cfRule>
    <cfRule type="cellIs" dxfId="4789" priority="1028" stopIfTrue="1" operator="greaterThan">
      <formula>0.02</formula>
    </cfRule>
    <cfRule type="cellIs" dxfId="4788" priority="1029" stopIfTrue="1" operator="lessThan">
      <formula>-0.02</formula>
    </cfRule>
    <cfRule type="cellIs" dxfId="4787" priority="1030" stopIfTrue="1" operator="between">
      <formula>0.01</formula>
      <formula>0.021</formula>
    </cfRule>
    <cfRule type="cellIs" dxfId="4786" priority="1031" stopIfTrue="1" operator="between">
      <formula>-0.01</formula>
      <formula>-0.021</formula>
    </cfRule>
    <cfRule type="cellIs" dxfId="4785" priority="1032" stopIfTrue="1" operator="between">
      <formula>-0.011</formula>
      <formula>0.011</formula>
    </cfRule>
    <cfRule type="cellIs" dxfId="4784" priority="1035" stopIfTrue="1" operator="greaterThan">
      <formula>0.02</formula>
    </cfRule>
    <cfRule type="cellIs" dxfId="4783" priority="1036" stopIfTrue="1" operator="lessThan">
      <formula>-0.02</formula>
    </cfRule>
    <cfRule type="cellIs" dxfId="4782" priority="1037" stopIfTrue="1" operator="between">
      <formula>0.01</formula>
      <formula>0.021</formula>
    </cfRule>
    <cfRule type="cellIs" dxfId="4781" priority="1038" stopIfTrue="1" operator="between">
      <formula>-0.01</formula>
      <formula>-0.021</formula>
    </cfRule>
    <cfRule type="cellIs" dxfId="4780" priority="1039" stopIfTrue="1" operator="between">
      <formula>-0.011</formula>
      <formula>0.011</formula>
    </cfRule>
    <cfRule type="cellIs" dxfId="4779" priority="1042" stopIfTrue="1" operator="greaterThan">
      <formula>0.02</formula>
    </cfRule>
    <cfRule type="cellIs" dxfId="4778" priority="1043" stopIfTrue="1" operator="lessThan">
      <formula>-0.02</formula>
    </cfRule>
    <cfRule type="cellIs" dxfId="4777" priority="1044" stopIfTrue="1" operator="between">
      <formula>0.01</formula>
      <formula>0.021</formula>
    </cfRule>
    <cfRule type="cellIs" dxfId="4776" priority="1045" stopIfTrue="1" operator="between">
      <formula>-0.01</formula>
      <formula>-0.021</formula>
    </cfRule>
    <cfRule type="cellIs" dxfId="4775" priority="1046" stopIfTrue="1" operator="between">
      <formula>-0.011</formula>
      <formula>0.011</formula>
    </cfRule>
    <cfRule type="cellIs" dxfId="4774" priority="1049" stopIfTrue="1" operator="greaterThan">
      <formula>0.02</formula>
    </cfRule>
    <cfRule type="cellIs" dxfId="4773" priority="1050" stopIfTrue="1" operator="lessThan">
      <formula>-0.02</formula>
    </cfRule>
    <cfRule type="cellIs" dxfId="4772" priority="1051" stopIfTrue="1" operator="between">
      <formula>0.01</formula>
      <formula>0.021</formula>
    </cfRule>
    <cfRule type="cellIs" dxfId="4771" priority="1052" stopIfTrue="1" operator="between">
      <formula>-0.01</formula>
      <formula>-0.021</formula>
    </cfRule>
    <cfRule type="cellIs" dxfId="4770" priority="1053" stopIfTrue="1" operator="between">
      <formula>-0.011</formula>
      <formula>0.011</formula>
    </cfRule>
    <cfRule type="cellIs" dxfId="4769" priority="1056" stopIfTrue="1" operator="greaterThan">
      <formula>0.02</formula>
    </cfRule>
    <cfRule type="cellIs" dxfId="4768" priority="1057" stopIfTrue="1" operator="lessThan">
      <formula>-0.02</formula>
    </cfRule>
    <cfRule type="cellIs" dxfId="4767" priority="1058" stopIfTrue="1" operator="between">
      <formula>0.01</formula>
      <formula>0.021</formula>
    </cfRule>
    <cfRule type="cellIs" dxfId="4766" priority="1059" stopIfTrue="1" operator="between">
      <formula>-0.01</formula>
      <formula>-0.021</formula>
    </cfRule>
    <cfRule type="cellIs" dxfId="4765" priority="1060" stopIfTrue="1" operator="between">
      <formula>-0.011</formula>
      <formula>0.011</formula>
    </cfRule>
    <cfRule type="cellIs" dxfId="4764" priority="1063" stopIfTrue="1" operator="greaterThan">
      <formula>0.02</formula>
    </cfRule>
    <cfRule type="cellIs" dxfId="4763" priority="1064" stopIfTrue="1" operator="lessThan">
      <formula>-0.02</formula>
    </cfRule>
    <cfRule type="cellIs" dxfId="4762" priority="1065" stopIfTrue="1" operator="between">
      <formula>0.01</formula>
      <formula>0.021</formula>
    </cfRule>
    <cfRule type="cellIs" dxfId="4761" priority="1066" stopIfTrue="1" operator="between">
      <formula>-0.01</formula>
      <formula>-0.021</formula>
    </cfRule>
    <cfRule type="cellIs" dxfId="4760" priority="1067" stopIfTrue="1" operator="between">
      <formula>-0.011</formula>
      <formula>0.011</formula>
    </cfRule>
    <cfRule type="cellIs" dxfId="4759" priority="1070" stopIfTrue="1" operator="greaterThan">
      <formula>0.02</formula>
    </cfRule>
    <cfRule type="cellIs" dxfId="4758" priority="1071" stopIfTrue="1" operator="lessThan">
      <formula>-0.02</formula>
    </cfRule>
    <cfRule type="cellIs" dxfId="4757" priority="1072" stopIfTrue="1" operator="between">
      <formula>0.01</formula>
      <formula>0.021</formula>
    </cfRule>
    <cfRule type="cellIs" dxfId="4756" priority="1073" stopIfTrue="1" operator="between">
      <formula>-0.01</formula>
      <formula>-0.021</formula>
    </cfRule>
    <cfRule type="cellIs" dxfId="4755" priority="1074" stopIfTrue="1" operator="between">
      <formula>-0.011</formula>
      <formula>0.011</formula>
    </cfRule>
    <cfRule type="cellIs" dxfId="4754" priority="1077" stopIfTrue="1" operator="greaterThan">
      <formula>0.02</formula>
    </cfRule>
    <cfRule type="cellIs" dxfId="4753" priority="1078" stopIfTrue="1" operator="lessThan">
      <formula>-0.02</formula>
    </cfRule>
    <cfRule type="cellIs" dxfId="4752" priority="1079" stopIfTrue="1" operator="between">
      <formula>0.01</formula>
      <formula>0.021</formula>
    </cfRule>
    <cfRule type="cellIs" dxfId="4751" priority="1080" stopIfTrue="1" operator="between">
      <formula>-0.01</formula>
      <formula>-0.021</formula>
    </cfRule>
    <cfRule type="cellIs" dxfId="4750" priority="1081" stopIfTrue="1" operator="between">
      <formula>-0.011</formula>
      <formula>0.011</formula>
    </cfRule>
    <cfRule type="cellIs" dxfId="4749" priority="1084" stopIfTrue="1" operator="greaterThan">
      <formula>0.02</formula>
    </cfRule>
    <cfRule type="cellIs" dxfId="4748" priority="1085" stopIfTrue="1" operator="lessThan">
      <formula>-0.02</formula>
    </cfRule>
    <cfRule type="cellIs" dxfId="4747" priority="1086" stopIfTrue="1" operator="between">
      <formula>0.01</formula>
      <formula>0.021</formula>
    </cfRule>
    <cfRule type="cellIs" dxfId="4746" priority="1087" stopIfTrue="1" operator="between">
      <formula>-0.01</formula>
      <formula>-0.021</formula>
    </cfRule>
    <cfRule type="cellIs" dxfId="4745" priority="1088" stopIfTrue="1" operator="between">
      <formula>-0.011</formula>
      <formula>0.011</formula>
    </cfRule>
    <cfRule type="cellIs" dxfId="4744" priority="1091" stopIfTrue="1" operator="greaterThan">
      <formula>0.02</formula>
    </cfRule>
    <cfRule type="cellIs" dxfId="4743" priority="1092" stopIfTrue="1" operator="lessThan">
      <formula>-0.02</formula>
    </cfRule>
    <cfRule type="cellIs" dxfId="4742" priority="1093" stopIfTrue="1" operator="between">
      <formula>0.01</formula>
      <formula>0.021</formula>
    </cfRule>
    <cfRule type="cellIs" dxfId="4741" priority="1094" stopIfTrue="1" operator="between">
      <formula>-0.01</formula>
      <formula>-0.021</formula>
    </cfRule>
    <cfRule type="cellIs" dxfId="4740" priority="1095" stopIfTrue="1" operator="between">
      <formula>-0.011</formula>
      <formula>0.011</formula>
    </cfRule>
    <cfRule type="cellIs" dxfId="4739" priority="1098" stopIfTrue="1" operator="greaterThan">
      <formula>0.02</formula>
    </cfRule>
    <cfRule type="cellIs" dxfId="4738" priority="1099" stopIfTrue="1" operator="lessThan">
      <formula>-0.02</formula>
    </cfRule>
    <cfRule type="cellIs" dxfId="4737" priority="1100" stopIfTrue="1" operator="between">
      <formula>0.01</formula>
      <formula>0.021</formula>
    </cfRule>
    <cfRule type="cellIs" dxfId="4736" priority="1101" stopIfTrue="1" operator="between">
      <formula>-0.01</formula>
      <formula>-0.021</formula>
    </cfRule>
    <cfRule type="cellIs" dxfId="4735" priority="1102" stopIfTrue="1" operator="between">
      <formula>-0.011</formula>
      <formula>0.011</formula>
    </cfRule>
    <cfRule type="cellIs" dxfId="4734" priority="1105" stopIfTrue="1" operator="greaterThan">
      <formula>0.02</formula>
    </cfRule>
    <cfRule type="cellIs" dxfId="4733" priority="1106" stopIfTrue="1" operator="lessThan">
      <formula>-0.02</formula>
    </cfRule>
    <cfRule type="cellIs" dxfId="4732" priority="1107" stopIfTrue="1" operator="between">
      <formula>0.01</formula>
      <formula>0.021</formula>
    </cfRule>
    <cfRule type="cellIs" dxfId="4731" priority="1108" stopIfTrue="1" operator="between">
      <formula>-0.01</formula>
      <formula>-0.021</formula>
    </cfRule>
    <cfRule type="cellIs" dxfId="4730" priority="1109" stopIfTrue="1" operator="between">
      <formula>-0.011</formula>
      <formula>0.011</formula>
    </cfRule>
    <cfRule type="cellIs" dxfId="4729" priority="1112" stopIfTrue="1" operator="greaterThan">
      <formula>0.02</formula>
    </cfRule>
    <cfRule type="cellIs" dxfId="4728" priority="1113" stopIfTrue="1" operator="lessThan">
      <formula>-0.02</formula>
    </cfRule>
    <cfRule type="cellIs" dxfId="4727" priority="1114" stopIfTrue="1" operator="between">
      <formula>0.01</formula>
      <formula>0.021</formula>
    </cfRule>
    <cfRule type="cellIs" dxfId="4726" priority="1115" stopIfTrue="1" operator="between">
      <formula>-0.01</formula>
      <formula>-0.021</formula>
    </cfRule>
    <cfRule type="cellIs" dxfId="4725" priority="1116" stopIfTrue="1" operator="between">
      <formula>-0.011</formula>
      <formula>0.011</formula>
    </cfRule>
    <cfRule type="cellIs" dxfId="4724" priority="1119" stopIfTrue="1" operator="greaterThan">
      <formula>0.02</formula>
    </cfRule>
    <cfRule type="cellIs" dxfId="4723" priority="1120" stopIfTrue="1" operator="lessThan">
      <formula>-0.02</formula>
    </cfRule>
    <cfRule type="cellIs" dxfId="4722" priority="1121" stopIfTrue="1" operator="between">
      <formula>0.01</formula>
      <formula>0.021</formula>
    </cfRule>
    <cfRule type="cellIs" dxfId="4721" priority="1122" stopIfTrue="1" operator="between">
      <formula>-0.01</formula>
      <formula>-0.021</formula>
    </cfRule>
    <cfRule type="cellIs" dxfId="4720" priority="1123" stopIfTrue="1" operator="between">
      <formula>-0.011</formula>
      <formula>0.011</formula>
    </cfRule>
    <cfRule type="cellIs" dxfId="4719" priority="1126" stopIfTrue="1" operator="greaterThan">
      <formula>0.02</formula>
    </cfRule>
    <cfRule type="cellIs" dxfId="4718" priority="1127" stopIfTrue="1" operator="lessThan">
      <formula>-0.02</formula>
    </cfRule>
    <cfRule type="cellIs" dxfId="4717" priority="1128" stopIfTrue="1" operator="between">
      <formula>0.01</formula>
      <formula>0.021</formula>
    </cfRule>
    <cfRule type="cellIs" dxfId="4716" priority="1129" stopIfTrue="1" operator="between">
      <formula>-0.01</formula>
      <formula>-0.021</formula>
    </cfRule>
    <cfRule type="cellIs" dxfId="4715" priority="1130" stopIfTrue="1" operator="between">
      <formula>-0.011</formula>
      <formula>0.011</formula>
    </cfRule>
    <cfRule type="cellIs" dxfId="4714" priority="1133" stopIfTrue="1" operator="greaterThan">
      <formula>0.02</formula>
    </cfRule>
    <cfRule type="cellIs" dxfId="4713" priority="1134" stopIfTrue="1" operator="lessThan">
      <formula>-0.02</formula>
    </cfRule>
    <cfRule type="cellIs" dxfId="4712" priority="1135" stopIfTrue="1" operator="between">
      <formula>0.01</formula>
      <formula>0.021</formula>
    </cfRule>
    <cfRule type="cellIs" dxfId="4711" priority="1136" stopIfTrue="1" operator="between">
      <formula>-0.01</formula>
      <formula>-0.021</formula>
    </cfRule>
    <cfRule type="cellIs" dxfId="4710" priority="1137" stopIfTrue="1" operator="between">
      <formula>-0.011</formula>
      <formula>0.011</formula>
    </cfRule>
    <cfRule type="cellIs" dxfId="4709" priority="1140" stopIfTrue="1" operator="greaterThan">
      <formula>0.02</formula>
    </cfRule>
    <cfRule type="cellIs" dxfId="4708" priority="1141" stopIfTrue="1" operator="lessThan">
      <formula>-0.02</formula>
    </cfRule>
    <cfRule type="cellIs" dxfId="4707" priority="1142" stopIfTrue="1" operator="between">
      <formula>0.01</formula>
      <formula>0.021</formula>
    </cfRule>
    <cfRule type="cellIs" dxfId="4706" priority="1143" stopIfTrue="1" operator="between">
      <formula>-0.01</formula>
      <formula>-0.021</formula>
    </cfRule>
    <cfRule type="cellIs" dxfId="4705" priority="1144" stopIfTrue="1" operator="between">
      <formula>-0.011</formula>
      <formula>0.011</formula>
    </cfRule>
    <cfRule type="cellIs" dxfId="4704" priority="1147" stopIfTrue="1" operator="greaterThan">
      <formula>0.02</formula>
    </cfRule>
    <cfRule type="cellIs" dxfId="4703" priority="1148" stopIfTrue="1" operator="lessThan">
      <formula>-0.02</formula>
    </cfRule>
    <cfRule type="cellIs" dxfId="4702" priority="1149" stopIfTrue="1" operator="between">
      <formula>0.01</formula>
      <formula>0.021</formula>
    </cfRule>
    <cfRule type="cellIs" dxfId="4701" priority="1150" stopIfTrue="1" operator="between">
      <formula>-0.01</formula>
      <formula>-0.021</formula>
    </cfRule>
    <cfRule type="cellIs" dxfId="4700" priority="1151" stopIfTrue="1" operator="between">
      <formula>-0.011</formula>
      <formula>0.011</formula>
    </cfRule>
    <cfRule type="cellIs" dxfId="4699" priority="1154" stopIfTrue="1" operator="greaterThan">
      <formula>0.02</formula>
    </cfRule>
    <cfRule type="cellIs" dxfId="4698" priority="1155" stopIfTrue="1" operator="lessThan">
      <formula>-0.02</formula>
    </cfRule>
    <cfRule type="cellIs" dxfId="4697" priority="1156" stopIfTrue="1" operator="between">
      <formula>0.01</formula>
      <formula>0.021</formula>
    </cfRule>
    <cfRule type="cellIs" dxfId="4696" priority="1157" stopIfTrue="1" operator="between">
      <formula>-0.01</formula>
      <formula>-0.021</formula>
    </cfRule>
    <cfRule type="cellIs" dxfId="4695" priority="1158" stopIfTrue="1" operator="between">
      <formula>-0.011</formula>
      <formula>0.011</formula>
    </cfRule>
    <cfRule type="cellIs" dxfId="4694" priority="1161" stopIfTrue="1" operator="greaterThan">
      <formula>0.02</formula>
    </cfRule>
    <cfRule type="cellIs" dxfId="4693" priority="1162" stopIfTrue="1" operator="lessThan">
      <formula>-0.02</formula>
    </cfRule>
    <cfRule type="cellIs" dxfId="4692" priority="1163" stopIfTrue="1" operator="between">
      <formula>0.01</formula>
      <formula>0.021</formula>
    </cfRule>
    <cfRule type="cellIs" dxfId="4691" priority="1164" stopIfTrue="1" operator="between">
      <formula>-0.01</formula>
      <formula>-0.021</formula>
    </cfRule>
    <cfRule type="cellIs" dxfId="4690" priority="1165" stopIfTrue="1" operator="between">
      <formula>-0.011</formula>
      <formula>0.011</formula>
    </cfRule>
    <cfRule type="cellIs" dxfId="4689" priority="1168" stopIfTrue="1" operator="greaterThan">
      <formula>0.02</formula>
    </cfRule>
    <cfRule type="cellIs" dxfId="4688" priority="1169" stopIfTrue="1" operator="lessThan">
      <formula>-0.02</formula>
    </cfRule>
    <cfRule type="cellIs" dxfId="4687" priority="1170" stopIfTrue="1" operator="between">
      <formula>0.01</formula>
      <formula>0.021</formula>
    </cfRule>
    <cfRule type="cellIs" dxfId="4686" priority="1171" stopIfTrue="1" operator="between">
      <formula>-0.01</formula>
      <formula>-0.021</formula>
    </cfRule>
    <cfRule type="cellIs" dxfId="4685" priority="1172" stopIfTrue="1" operator="between">
      <formula>-0.011</formula>
      <formula>0.011</formula>
    </cfRule>
    <cfRule type="cellIs" dxfId="4684" priority="1175" stopIfTrue="1" operator="greaterThan">
      <formula>0.02</formula>
    </cfRule>
    <cfRule type="cellIs" dxfId="4683" priority="1176" stopIfTrue="1" operator="lessThan">
      <formula>-0.02</formula>
    </cfRule>
    <cfRule type="cellIs" dxfId="4682" priority="1177" stopIfTrue="1" operator="between">
      <formula>0.01</formula>
      <formula>0.021</formula>
    </cfRule>
    <cfRule type="cellIs" dxfId="4681" priority="1178" stopIfTrue="1" operator="between">
      <formula>-0.01</formula>
      <formula>-0.021</formula>
    </cfRule>
    <cfRule type="cellIs" dxfId="4680" priority="1179" stopIfTrue="1" operator="between">
      <formula>-0.011</formula>
      <formula>0.011</formula>
    </cfRule>
    <cfRule type="cellIs" dxfId="4679" priority="1182" stopIfTrue="1" operator="greaterThan">
      <formula>0.02</formula>
    </cfRule>
    <cfRule type="cellIs" dxfId="4678" priority="1183" stopIfTrue="1" operator="lessThan">
      <formula>-0.02</formula>
    </cfRule>
    <cfRule type="cellIs" dxfId="4677" priority="1184" stopIfTrue="1" operator="between">
      <formula>0.01</formula>
      <formula>0.021</formula>
    </cfRule>
    <cfRule type="cellIs" dxfId="4676" priority="1185" stopIfTrue="1" operator="between">
      <formula>-0.01</formula>
      <formula>-0.021</formula>
    </cfRule>
    <cfRule type="cellIs" dxfId="4675" priority="1186" stopIfTrue="1" operator="between">
      <formula>-0.011</formula>
      <formula>0.011</formula>
    </cfRule>
    <cfRule type="cellIs" dxfId="4674" priority="1189" stopIfTrue="1" operator="greaterThan">
      <formula>0.02</formula>
    </cfRule>
    <cfRule type="cellIs" dxfId="4673" priority="1190" stopIfTrue="1" operator="lessThan">
      <formula>-0.02</formula>
    </cfRule>
    <cfRule type="cellIs" dxfId="4672" priority="1191" stopIfTrue="1" operator="between">
      <formula>0.01</formula>
      <formula>0.021</formula>
    </cfRule>
    <cfRule type="cellIs" dxfId="4671" priority="1192" stopIfTrue="1" operator="between">
      <formula>-0.01</formula>
      <formula>-0.021</formula>
    </cfRule>
    <cfRule type="cellIs" dxfId="4670" priority="1193" stopIfTrue="1" operator="between">
      <formula>-0.011</formula>
      <formula>0.011</formula>
    </cfRule>
    <cfRule type="cellIs" dxfId="4669" priority="1196" stopIfTrue="1" operator="greaterThan">
      <formula>0.02</formula>
    </cfRule>
    <cfRule type="cellIs" dxfId="4668" priority="1197" stopIfTrue="1" operator="lessThan">
      <formula>-0.02</formula>
    </cfRule>
    <cfRule type="cellIs" dxfId="4667" priority="1198" stopIfTrue="1" operator="between">
      <formula>0.01</formula>
      <formula>0.021</formula>
    </cfRule>
    <cfRule type="cellIs" dxfId="4666" priority="1199" stopIfTrue="1" operator="between">
      <formula>-0.01</formula>
      <formula>-0.021</formula>
    </cfRule>
    <cfRule type="cellIs" dxfId="4665" priority="1200" stopIfTrue="1" operator="between">
      <formula>-0.011</formula>
      <formula>0.011</formula>
    </cfRule>
    <cfRule type="cellIs" dxfId="4664" priority="1203" stopIfTrue="1" operator="greaterThan">
      <formula>0.02</formula>
    </cfRule>
    <cfRule type="cellIs" dxfId="4663" priority="1204" stopIfTrue="1" operator="lessThan">
      <formula>-0.02</formula>
    </cfRule>
    <cfRule type="cellIs" dxfId="4662" priority="1205" stopIfTrue="1" operator="between">
      <formula>0.01</formula>
      <formula>0.021</formula>
    </cfRule>
    <cfRule type="cellIs" dxfId="4661" priority="1206" stopIfTrue="1" operator="between">
      <formula>-0.01</formula>
      <formula>-0.021</formula>
    </cfRule>
    <cfRule type="cellIs" dxfId="4660" priority="1207" stopIfTrue="1" operator="between">
      <formula>-0.011</formula>
      <formula>0.011</formula>
    </cfRule>
    <cfRule type="cellIs" dxfId="4659" priority="1210" stopIfTrue="1" operator="greaterThan">
      <formula>0.02</formula>
    </cfRule>
    <cfRule type="cellIs" dxfId="4658" priority="1211" stopIfTrue="1" operator="lessThan">
      <formula>-0.02</formula>
    </cfRule>
    <cfRule type="cellIs" dxfId="4657" priority="1212" stopIfTrue="1" operator="between">
      <formula>0.01</formula>
      <formula>0.021</formula>
    </cfRule>
    <cfRule type="cellIs" dxfId="4656" priority="1213" stopIfTrue="1" operator="between">
      <formula>-0.01</formula>
      <formula>-0.021</formula>
    </cfRule>
    <cfRule type="cellIs" dxfId="4655" priority="1214" stopIfTrue="1" operator="between">
      <formula>-0.011</formula>
      <formula>0.011</formula>
    </cfRule>
    <cfRule type="cellIs" dxfId="4654" priority="1217" stopIfTrue="1" operator="greaterThan">
      <formula>0.02</formula>
    </cfRule>
    <cfRule type="cellIs" dxfId="4653" priority="1218" stopIfTrue="1" operator="lessThan">
      <formula>-0.02</formula>
    </cfRule>
    <cfRule type="cellIs" dxfId="4652" priority="1219" stopIfTrue="1" operator="between">
      <formula>0.01</formula>
      <formula>0.021</formula>
    </cfRule>
    <cfRule type="cellIs" dxfId="4651" priority="1220" stopIfTrue="1" operator="between">
      <formula>-0.01</formula>
      <formula>-0.021</formula>
    </cfRule>
    <cfRule type="cellIs" dxfId="4650" priority="1221" stopIfTrue="1" operator="between">
      <formula>-0.011</formula>
      <formula>0.011</formula>
    </cfRule>
    <cfRule type="cellIs" dxfId="4649" priority="1224" stopIfTrue="1" operator="greaterThan">
      <formula>0.02</formula>
    </cfRule>
    <cfRule type="cellIs" dxfId="4648" priority="1225" stopIfTrue="1" operator="lessThan">
      <formula>-0.02</formula>
    </cfRule>
    <cfRule type="cellIs" dxfId="4647" priority="1226" stopIfTrue="1" operator="between">
      <formula>0.01</formula>
      <formula>0.021</formula>
    </cfRule>
    <cfRule type="cellIs" dxfId="4646" priority="1227" stopIfTrue="1" operator="between">
      <formula>-0.01</formula>
      <formula>-0.021</formula>
    </cfRule>
    <cfRule type="cellIs" dxfId="4645" priority="1228" stopIfTrue="1" operator="between">
      <formula>-0.011</formula>
      <formula>0.011</formula>
    </cfRule>
    <cfRule type="cellIs" dxfId="4644" priority="1231" stopIfTrue="1" operator="greaterThan">
      <formula>0.02</formula>
    </cfRule>
    <cfRule type="cellIs" dxfId="4643" priority="1232" stopIfTrue="1" operator="lessThan">
      <formula>-0.02</formula>
    </cfRule>
    <cfRule type="cellIs" dxfId="4642" priority="1233" stopIfTrue="1" operator="between">
      <formula>0.01</formula>
      <formula>0.021</formula>
    </cfRule>
    <cfRule type="cellIs" dxfId="4641" priority="1234" stopIfTrue="1" operator="between">
      <formula>-0.01</formula>
      <formula>-0.021</formula>
    </cfRule>
    <cfRule type="cellIs" dxfId="4640" priority="1235" stopIfTrue="1" operator="between">
      <formula>-0.011</formula>
      <formula>0.011</formula>
    </cfRule>
    <cfRule type="cellIs" dxfId="4639" priority="1238" stopIfTrue="1" operator="greaterThan">
      <formula>0.02</formula>
    </cfRule>
    <cfRule type="cellIs" dxfId="4638" priority="1239" stopIfTrue="1" operator="lessThan">
      <formula>-0.02</formula>
    </cfRule>
    <cfRule type="cellIs" dxfId="4637" priority="1240" stopIfTrue="1" operator="between">
      <formula>0.01</formula>
      <formula>0.021</formula>
    </cfRule>
    <cfRule type="cellIs" dxfId="4636" priority="1241" stopIfTrue="1" operator="between">
      <formula>-0.01</formula>
      <formula>-0.021</formula>
    </cfRule>
    <cfRule type="cellIs" dxfId="4635" priority="1242" stopIfTrue="1" operator="between">
      <formula>-0.011</formula>
      <formula>0.011</formula>
    </cfRule>
    <cfRule type="cellIs" dxfId="4634" priority="1245" stopIfTrue="1" operator="greaterThan">
      <formula>0.02</formula>
    </cfRule>
    <cfRule type="cellIs" dxfId="4633" priority="1246" stopIfTrue="1" operator="lessThan">
      <formula>-0.02</formula>
    </cfRule>
    <cfRule type="cellIs" dxfId="4632" priority="1247" stopIfTrue="1" operator="between">
      <formula>0.01</formula>
      <formula>0.021</formula>
    </cfRule>
    <cfRule type="cellIs" dxfId="4631" priority="1248" stopIfTrue="1" operator="between">
      <formula>-0.01</formula>
      <formula>-0.021</formula>
    </cfRule>
    <cfRule type="cellIs" dxfId="4630" priority="1249" stopIfTrue="1" operator="between">
      <formula>-0.011</formula>
      <formula>0.011</formula>
    </cfRule>
    <cfRule type="cellIs" dxfId="4629" priority="1252" stopIfTrue="1" operator="greaterThan">
      <formula>0.02</formula>
    </cfRule>
    <cfRule type="cellIs" dxfId="4628" priority="1253" stopIfTrue="1" operator="lessThan">
      <formula>-0.02</formula>
    </cfRule>
    <cfRule type="cellIs" dxfId="4627" priority="1254" stopIfTrue="1" operator="between">
      <formula>0.01</formula>
      <formula>0.021</formula>
    </cfRule>
    <cfRule type="cellIs" dxfId="4626" priority="1255" stopIfTrue="1" operator="between">
      <formula>-0.01</formula>
      <formula>-0.021</formula>
    </cfRule>
    <cfRule type="cellIs" dxfId="4625" priority="1256" stopIfTrue="1" operator="between">
      <formula>-0.011</formula>
      <formula>0.011</formula>
    </cfRule>
    <cfRule type="cellIs" dxfId="4624" priority="1259" stopIfTrue="1" operator="greaterThan">
      <formula>0.02</formula>
    </cfRule>
    <cfRule type="cellIs" dxfId="4623" priority="1260" stopIfTrue="1" operator="lessThan">
      <formula>-0.02</formula>
    </cfRule>
    <cfRule type="cellIs" dxfId="4622" priority="1261" stopIfTrue="1" operator="between">
      <formula>0.01</formula>
      <formula>0.021</formula>
    </cfRule>
    <cfRule type="cellIs" dxfId="4621" priority="1262" stopIfTrue="1" operator="between">
      <formula>-0.01</formula>
      <formula>-0.021</formula>
    </cfRule>
    <cfRule type="cellIs" dxfId="4620" priority="1263" stopIfTrue="1" operator="between">
      <formula>-0.011</formula>
      <formula>0.011</formula>
    </cfRule>
    <cfRule type="cellIs" dxfId="4619" priority="1266" stopIfTrue="1" operator="greaterThan">
      <formula>0.02</formula>
    </cfRule>
    <cfRule type="cellIs" dxfId="4618" priority="1267" stopIfTrue="1" operator="lessThan">
      <formula>-0.02</formula>
    </cfRule>
    <cfRule type="cellIs" dxfId="4617" priority="1268" stopIfTrue="1" operator="between">
      <formula>0.01</formula>
      <formula>0.021</formula>
    </cfRule>
    <cfRule type="cellIs" dxfId="4616" priority="1269" stopIfTrue="1" operator="between">
      <formula>-0.01</formula>
      <formula>-0.021</formula>
    </cfRule>
    <cfRule type="cellIs" dxfId="4615" priority="1270" stopIfTrue="1" operator="between">
      <formula>-0.011</formula>
      <formula>0.011</formula>
    </cfRule>
    <cfRule type="cellIs" dxfId="4614" priority="1273" stopIfTrue="1" operator="greaterThan">
      <formula>0.02</formula>
    </cfRule>
    <cfRule type="cellIs" dxfId="4613" priority="1274" stopIfTrue="1" operator="lessThan">
      <formula>-0.02</formula>
    </cfRule>
    <cfRule type="cellIs" dxfId="4612" priority="1275" stopIfTrue="1" operator="between">
      <formula>0.01</formula>
      <formula>0.021</formula>
    </cfRule>
    <cfRule type="cellIs" dxfId="4611" priority="1276" stopIfTrue="1" operator="between">
      <formula>-0.01</formula>
      <formula>-0.021</formula>
    </cfRule>
    <cfRule type="cellIs" dxfId="4610" priority="1277" stopIfTrue="1" operator="between">
      <formula>-0.011</formula>
      <formula>0.011</formula>
    </cfRule>
    <cfRule type="cellIs" dxfId="4609" priority="1280" stopIfTrue="1" operator="greaterThan">
      <formula>0.02</formula>
    </cfRule>
    <cfRule type="cellIs" dxfId="4608" priority="1281" stopIfTrue="1" operator="lessThan">
      <formula>-0.02</formula>
    </cfRule>
    <cfRule type="cellIs" dxfId="4607" priority="1282" stopIfTrue="1" operator="between">
      <formula>0.01</formula>
      <formula>0.021</formula>
    </cfRule>
    <cfRule type="cellIs" dxfId="4606" priority="1283" stopIfTrue="1" operator="between">
      <formula>-0.01</formula>
      <formula>-0.021</formula>
    </cfRule>
    <cfRule type="cellIs" dxfId="4605" priority="1284" stopIfTrue="1" operator="between">
      <formula>-0.011</formula>
      <formula>0.011</formula>
    </cfRule>
    <cfRule type="cellIs" dxfId="4604" priority="1287" stopIfTrue="1" operator="greaterThan">
      <formula>0.02</formula>
    </cfRule>
    <cfRule type="cellIs" dxfId="4603" priority="1288" stopIfTrue="1" operator="lessThan">
      <formula>-0.02</formula>
    </cfRule>
    <cfRule type="cellIs" dxfId="4602" priority="1289" stopIfTrue="1" operator="between">
      <formula>0.01</formula>
      <formula>0.021</formula>
    </cfRule>
    <cfRule type="cellIs" dxfId="4601" priority="1290" stopIfTrue="1" operator="between">
      <formula>-0.01</formula>
      <formula>-0.021</formula>
    </cfRule>
    <cfRule type="cellIs" dxfId="4600" priority="1291" stopIfTrue="1" operator="between">
      <formula>-0.011</formula>
      <formula>0.011</formula>
    </cfRule>
    <cfRule type="cellIs" dxfId="4599" priority="1294" stopIfTrue="1" operator="greaterThan">
      <formula>0.02</formula>
    </cfRule>
    <cfRule type="cellIs" dxfId="4598" priority="1295" stopIfTrue="1" operator="lessThan">
      <formula>-0.02</formula>
    </cfRule>
    <cfRule type="cellIs" dxfId="4597" priority="1296" stopIfTrue="1" operator="between">
      <formula>0.01</formula>
      <formula>0.021</formula>
    </cfRule>
    <cfRule type="cellIs" dxfId="4596" priority="1297" stopIfTrue="1" operator="between">
      <formula>-0.01</formula>
      <formula>-0.021</formula>
    </cfRule>
    <cfRule type="cellIs" dxfId="4595" priority="1298" stopIfTrue="1" operator="between">
      <formula>-0.011</formula>
      <formula>0.011</formula>
    </cfRule>
    <cfRule type="cellIs" dxfId="4594" priority="1301" stopIfTrue="1" operator="greaterThan">
      <formula>0.02</formula>
    </cfRule>
    <cfRule type="cellIs" dxfId="4593" priority="1302" stopIfTrue="1" operator="lessThan">
      <formula>-0.02</formula>
    </cfRule>
    <cfRule type="cellIs" dxfId="4592" priority="1303" stopIfTrue="1" operator="between">
      <formula>0.01</formula>
      <formula>0.021</formula>
    </cfRule>
    <cfRule type="cellIs" dxfId="4591" priority="1304" stopIfTrue="1" operator="between">
      <formula>-0.01</formula>
      <formula>-0.021</formula>
    </cfRule>
    <cfRule type="cellIs" dxfId="4590" priority="1305" stopIfTrue="1" operator="between">
      <formula>-0.011</formula>
      <formula>0.011</formula>
    </cfRule>
    <cfRule type="cellIs" dxfId="4589" priority="1308" stopIfTrue="1" operator="greaterThan">
      <formula>0.02</formula>
    </cfRule>
    <cfRule type="cellIs" dxfId="4588" priority="1309" stopIfTrue="1" operator="lessThan">
      <formula>-0.02</formula>
    </cfRule>
    <cfRule type="cellIs" dxfId="4587" priority="1310" stopIfTrue="1" operator="between">
      <formula>0.01</formula>
      <formula>0.021</formula>
    </cfRule>
    <cfRule type="cellIs" dxfId="4586" priority="1311" stopIfTrue="1" operator="between">
      <formula>-0.01</formula>
      <formula>-0.021</formula>
    </cfRule>
    <cfRule type="cellIs" dxfId="4585" priority="1312" stopIfTrue="1" operator="between">
      <formula>-0.011</formula>
      <formula>0.011</formula>
    </cfRule>
    <cfRule type="cellIs" dxfId="4584" priority="1315" stopIfTrue="1" operator="greaterThan">
      <formula>0.02</formula>
    </cfRule>
    <cfRule type="cellIs" dxfId="4583" priority="1316" stopIfTrue="1" operator="lessThan">
      <formula>-0.02</formula>
    </cfRule>
    <cfRule type="cellIs" dxfId="4582" priority="1317" stopIfTrue="1" operator="between">
      <formula>0.01</formula>
      <formula>0.021</formula>
    </cfRule>
    <cfRule type="cellIs" dxfId="4581" priority="1318" stopIfTrue="1" operator="between">
      <formula>-0.01</formula>
      <formula>-0.021</formula>
    </cfRule>
    <cfRule type="cellIs" dxfId="4580" priority="1319" stopIfTrue="1" operator="between">
      <formula>-0.011</formula>
      <formula>0.011</formula>
    </cfRule>
    <cfRule type="cellIs" dxfId="4579" priority="1322" stopIfTrue="1" operator="greaterThan">
      <formula>0.02</formula>
    </cfRule>
    <cfRule type="cellIs" dxfId="4578" priority="1323" stopIfTrue="1" operator="lessThan">
      <formula>-0.02</formula>
    </cfRule>
    <cfRule type="cellIs" dxfId="4577" priority="1324" stopIfTrue="1" operator="between">
      <formula>0.01</formula>
      <formula>0.021</formula>
    </cfRule>
    <cfRule type="cellIs" dxfId="4576" priority="1325" stopIfTrue="1" operator="between">
      <formula>-0.01</formula>
      <formula>-0.021</formula>
    </cfRule>
    <cfRule type="cellIs" dxfId="4575" priority="1326" stopIfTrue="1" operator="between">
      <formula>-0.011</formula>
      <formula>0.011</formula>
    </cfRule>
    <cfRule type="cellIs" dxfId="4574" priority="1329" stopIfTrue="1" operator="greaterThan">
      <formula>0.02</formula>
    </cfRule>
    <cfRule type="cellIs" dxfId="4573" priority="1330" stopIfTrue="1" operator="lessThan">
      <formula>-0.02</formula>
    </cfRule>
    <cfRule type="cellIs" dxfId="4572" priority="1331" stopIfTrue="1" operator="between">
      <formula>0.01</formula>
      <formula>0.021</formula>
    </cfRule>
    <cfRule type="cellIs" dxfId="4571" priority="1332" stopIfTrue="1" operator="between">
      <formula>-0.01</formula>
      <formula>-0.021</formula>
    </cfRule>
    <cfRule type="cellIs" dxfId="4570" priority="1333" stopIfTrue="1" operator="between">
      <formula>-0.011</formula>
      <formula>0.011</formula>
    </cfRule>
    <cfRule type="cellIs" dxfId="4569" priority="1336" stopIfTrue="1" operator="greaterThan">
      <formula>0.02</formula>
    </cfRule>
    <cfRule type="cellIs" dxfId="4568" priority="1337" stopIfTrue="1" operator="lessThan">
      <formula>-0.02</formula>
    </cfRule>
    <cfRule type="cellIs" dxfId="4567" priority="1338" stopIfTrue="1" operator="between">
      <formula>0.01</formula>
      <formula>0.021</formula>
    </cfRule>
    <cfRule type="cellIs" dxfId="4566" priority="1339" stopIfTrue="1" operator="between">
      <formula>-0.01</formula>
      <formula>-0.021</formula>
    </cfRule>
    <cfRule type="cellIs" dxfId="4565" priority="1340" stopIfTrue="1" operator="between">
      <formula>-0.011</formula>
      <formula>0.011</formula>
    </cfRule>
    <cfRule type="cellIs" dxfId="4564" priority="1343" stopIfTrue="1" operator="greaterThan">
      <formula>0.02</formula>
    </cfRule>
    <cfRule type="cellIs" dxfId="4563" priority="1344" stopIfTrue="1" operator="lessThan">
      <formula>-0.02</formula>
    </cfRule>
    <cfRule type="cellIs" dxfId="4562" priority="1345" stopIfTrue="1" operator="between">
      <formula>0.01</formula>
      <formula>0.021</formula>
    </cfRule>
    <cfRule type="cellIs" dxfId="4561" priority="1346" stopIfTrue="1" operator="between">
      <formula>-0.01</formula>
      <formula>-0.021</formula>
    </cfRule>
    <cfRule type="cellIs" dxfId="4560" priority="1347" stopIfTrue="1" operator="between">
      <formula>-0.011</formula>
      <formula>0.011</formula>
    </cfRule>
    <cfRule type="cellIs" dxfId="4559" priority="1350" stopIfTrue="1" operator="greaterThan">
      <formula>0.02</formula>
    </cfRule>
    <cfRule type="cellIs" dxfId="4558" priority="1351" stopIfTrue="1" operator="lessThan">
      <formula>-0.02</formula>
    </cfRule>
    <cfRule type="cellIs" dxfId="4557" priority="1352" stopIfTrue="1" operator="between">
      <formula>0.01</formula>
      <formula>0.021</formula>
    </cfRule>
    <cfRule type="cellIs" dxfId="4556" priority="1353" stopIfTrue="1" operator="between">
      <formula>-0.01</formula>
      <formula>-0.021</formula>
    </cfRule>
    <cfRule type="cellIs" dxfId="4555" priority="1354" stopIfTrue="1" operator="between">
      <formula>-0.011</formula>
      <formula>0.011</formula>
    </cfRule>
    <cfRule type="cellIs" dxfId="4554" priority="1357" stopIfTrue="1" operator="greaterThan">
      <formula>0.02</formula>
    </cfRule>
    <cfRule type="cellIs" dxfId="4553" priority="1358" stopIfTrue="1" operator="lessThan">
      <formula>-0.02</formula>
    </cfRule>
    <cfRule type="cellIs" dxfId="4552" priority="1359" stopIfTrue="1" operator="between">
      <formula>0.01</formula>
      <formula>0.021</formula>
    </cfRule>
    <cfRule type="cellIs" dxfId="4551" priority="1360" stopIfTrue="1" operator="between">
      <formula>-0.01</formula>
      <formula>-0.021</formula>
    </cfRule>
    <cfRule type="cellIs" dxfId="4550" priority="1361" stopIfTrue="1" operator="between">
      <formula>-0.011</formula>
      <formula>0.011</formula>
    </cfRule>
    <cfRule type="cellIs" dxfId="4549" priority="1364" stopIfTrue="1" operator="greaterThan">
      <formula>0.02</formula>
    </cfRule>
    <cfRule type="cellIs" dxfId="4548" priority="1365" stopIfTrue="1" operator="lessThan">
      <formula>-0.02</formula>
    </cfRule>
    <cfRule type="cellIs" dxfId="4547" priority="1366" stopIfTrue="1" operator="between">
      <formula>0.01</formula>
      <formula>0.021</formula>
    </cfRule>
    <cfRule type="cellIs" dxfId="4546" priority="1367" stopIfTrue="1" operator="between">
      <formula>-0.01</formula>
      <formula>-0.021</formula>
    </cfRule>
    <cfRule type="cellIs" dxfId="4545" priority="1368" stopIfTrue="1" operator="between">
      <formula>-0.011</formula>
      <formula>0.011</formula>
    </cfRule>
    <cfRule type="cellIs" dxfId="4544" priority="1371" stopIfTrue="1" operator="greaterThan">
      <formula>0.02</formula>
    </cfRule>
    <cfRule type="cellIs" dxfId="4543" priority="1372" stopIfTrue="1" operator="lessThan">
      <formula>-0.02</formula>
    </cfRule>
    <cfRule type="cellIs" dxfId="4542" priority="1373" stopIfTrue="1" operator="between">
      <formula>0.01</formula>
      <formula>0.021</formula>
    </cfRule>
    <cfRule type="cellIs" dxfId="4541" priority="1374" stopIfTrue="1" operator="between">
      <formula>-0.01</formula>
      <formula>-0.021</formula>
    </cfRule>
    <cfRule type="cellIs" dxfId="4540" priority="1375" stopIfTrue="1" operator="between">
      <formula>-0.011</formula>
      <formula>0.011</formula>
    </cfRule>
    <cfRule type="cellIs" dxfId="4539" priority="1378" stopIfTrue="1" operator="greaterThan">
      <formula>0.02</formula>
    </cfRule>
    <cfRule type="cellIs" dxfId="4538" priority="1379" stopIfTrue="1" operator="lessThan">
      <formula>-0.02</formula>
    </cfRule>
    <cfRule type="cellIs" dxfId="4537" priority="1380" stopIfTrue="1" operator="between">
      <formula>0.01</formula>
      <formula>0.021</formula>
    </cfRule>
    <cfRule type="cellIs" dxfId="4536" priority="1381" stopIfTrue="1" operator="between">
      <formula>-0.01</formula>
      <formula>-0.021</formula>
    </cfRule>
    <cfRule type="cellIs" dxfId="4535" priority="1382" stopIfTrue="1" operator="between">
      <formula>-0.011</formula>
      <formula>0.011</formula>
    </cfRule>
    <cfRule type="cellIs" dxfId="4534" priority="1385" stopIfTrue="1" operator="greaterThan">
      <formula>0.02</formula>
    </cfRule>
    <cfRule type="cellIs" dxfId="4533" priority="1386" stopIfTrue="1" operator="lessThan">
      <formula>-0.02</formula>
    </cfRule>
    <cfRule type="cellIs" dxfId="4532" priority="1387" stopIfTrue="1" operator="between">
      <formula>0.01</formula>
      <formula>0.021</formula>
    </cfRule>
    <cfRule type="cellIs" dxfId="4531" priority="1388" stopIfTrue="1" operator="between">
      <formula>-0.01</formula>
      <formula>-0.021</formula>
    </cfRule>
    <cfRule type="cellIs" dxfId="4530" priority="1389" stopIfTrue="1" operator="between">
      <formula>-0.011</formula>
      <formula>0.011</formula>
    </cfRule>
    <cfRule type="cellIs" dxfId="4529" priority="1392" stopIfTrue="1" operator="greaterThan">
      <formula>0.02</formula>
    </cfRule>
    <cfRule type="cellIs" dxfId="4528" priority="1393" stopIfTrue="1" operator="lessThan">
      <formula>-0.02</formula>
    </cfRule>
    <cfRule type="cellIs" dxfId="4527" priority="1394" stopIfTrue="1" operator="between">
      <formula>0.01</formula>
      <formula>0.021</formula>
    </cfRule>
    <cfRule type="cellIs" dxfId="4526" priority="1395" stopIfTrue="1" operator="between">
      <formula>-0.01</formula>
      <formula>-0.021</formula>
    </cfRule>
    <cfRule type="cellIs" dxfId="4525" priority="1396" stopIfTrue="1" operator="between">
      <formula>-0.011</formula>
      <formula>0.011</formula>
    </cfRule>
    <cfRule type="cellIs" dxfId="4524" priority="1399" stopIfTrue="1" operator="greaterThan">
      <formula>0.02</formula>
    </cfRule>
    <cfRule type="cellIs" dxfId="4523" priority="1400" stopIfTrue="1" operator="lessThan">
      <formula>-0.02</formula>
    </cfRule>
    <cfRule type="cellIs" dxfId="4522" priority="1401" stopIfTrue="1" operator="between">
      <formula>0.01</formula>
      <formula>0.021</formula>
    </cfRule>
    <cfRule type="cellIs" dxfId="4521" priority="1402" stopIfTrue="1" operator="between">
      <formula>-0.01</formula>
      <formula>-0.021</formula>
    </cfRule>
    <cfRule type="cellIs" dxfId="4520" priority="1403" stopIfTrue="1" operator="between">
      <formula>-0.011</formula>
      <formula>0.011</formula>
    </cfRule>
    <cfRule type="cellIs" dxfId="4519" priority="1406" stopIfTrue="1" operator="greaterThan">
      <formula>0.02</formula>
    </cfRule>
    <cfRule type="cellIs" dxfId="4518" priority="1407" stopIfTrue="1" operator="lessThan">
      <formula>-0.02</formula>
    </cfRule>
    <cfRule type="cellIs" dxfId="4517" priority="1408" stopIfTrue="1" operator="between">
      <formula>0.01</formula>
      <formula>0.021</formula>
    </cfRule>
    <cfRule type="cellIs" dxfId="4516" priority="1409" stopIfTrue="1" operator="between">
      <formula>-0.01</formula>
      <formula>-0.021</formula>
    </cfRule>
    <cfRule type="cellIs" dxfId="4515" priority="1410" stopIfTrue="1" operator="between">
      <formula>-0.011</formula>
      <formula>0.011</formula>
    </cfRule>
    <cfRule type="cellIs" dxfId="4514" priority="1413" stopIfTrue="1" operator="greaterThan">
      <formula>0.02</formula>
    </cfRule>
    <cfRule type="cellIs" dxfId="4513" priority="1414" stopIfTrue="1" operator="lessThan">
      <formula>-0.02</formula>
    </cfRule>
    <cfRule type="cellIs" dxfId="4512" priority="1415" stopIfTrue="1" operator="between">
      <formula>0.01</formula>
      <formula>0.021</formula>
    </cfRule>
    <cfRule type="cellIs" dxfId="4511" priority="1416" stopIfTrue="1" operator="between">
      <formula>-0.01</formula>
      <formula>-0.021</formula>
    </cfRule>
    <cfRule type="cellIs" dxfId="4510" priority="1417" stopIfTrue="1" operator="between">
      <formula>-0.011</formula>
      <formula>0.011</formula>
    </cfRule>
    <cfRule type="cellIs" dxfId="4509" priority="1420" stopIfTrue="1" operator="greaterThan">
      <formula>0.02</formula>
    </cfRule>
    <cfRule type="cellIs" dxfId="4508" priority="1421" stopIfTrue="1" operator="lessThan">
      <formula>-0.02</formula>
    </cfRule>
    <cfRule type="cellIs" dxfId="4507" priority="1422" stopIfTrue="1" operator="between">
      <formula>0.01</formula>
      <formula>0.021</formula>
    </cfRule>
    <cfRule type="cellIs" dxfId="4506" priority="1423" stopIfTrue="1" operator="between">
      <formula>-0.01</formula>
      <formula>-0.021</formula>
    </cfRule>
    <cfRule type="cellIs" dxfId="4505" priority="1424" stopIfTrue="1" operator="between">
      <formula>-0.011</formula>
      <formula>0.011</formula>
    </cfRule>
    <cfRule type="cellIs" dxfId="4504" priority="1427" stopIfTrue="1" operator="greaterThan">
      <formula>0.02</formula>
    </cfRule>
    <cfRule type="cellIs" dxfId="4503" priority="1428" stopIfTrue="1" operator="lessThan">
      <formula>-0.02</formula>
    </cfRule>
    <cfRule type="cellIs" dxfId="4502" priority="1429" stopIfTrue="1" operator="between">
      <formula>0.01</formula>
      <formula>0.021</formula>
    </cfRule>
    <cfRule type="cellIs" dxfId="4501" priority="1430" stopIfTrue="1" operator="between">
      <formula>-0.01</formula>
      <formula>-0.021</formula>
    </cfRule>
    <cfRule type="cellIs" dxfId="4500" priority="1431" stopIfTrue="1" operator="between">
      <formula>-0.011</formula>
      <formula>0.011</formula>
    </cfRule>
    <cfRule type="cellIs" dxfId="4499" priority="1434" stopIfTrue="1" operator="greaterThan">
      <formula>0.02</formula>
    </cfRule>
    <cfRule type="cellIs" dxfId="4498" priority="1435" stopIfTrue="1" operator="lessThan">
      <formula>-0.02</formula>
    </cfRule>
    <cfRule type="cellIs" dxfId="4497" priority="1436" stopIfTrue="1" operator="between">
      <formula>0.01</formula>
      <formula>0.021</formula>
    </cfRule>
    <cfRule type="cellIs" dxfId="4496" priority="1437" stopIfTrue="1" operator="between">
      <formula>-0.01</formula>
      <formula>-0.021</formula>
    </cfRule>
    <cfRule type="cellIs" dxfId="4495" priority="1438" stopIfTrue="1" operator="between">
      <formula>-0.011</formula>
      <formula>0.011</formula>
    </cfRule>
    <cfRule type="cellIs" dxfId="4494" priority="1441" stopIfTrue="1" operator="greaterThan">
      <formula>0.02</formula>
    </cfRule>
    <cfRule type="cellIs" dxfId="4493" priority="1442" stopIfTrue="1" operator="lessThan">
      <formula>-0.02</formula>
    </cfRule>
    <cfRule type="cellIs" dxfId="4492" priority="1443" stopIfTrue="1" operator="between">
      <formula>0.01</formula>
      <formula>0.021</formula>
    </cfRule>
    <cfRule type="cellIs" dxfId="4491" priority="1444" stopIfTrue="1" operator="between">
      <formula>-0.01</formula>
      <formula>-0.021</formula>
    </cfRule>
    <cfRule type="cellIs" dxfId="4490" priority="1445" stopIfTrue="1" operator="between">
      <formula>-0.011</formula>
      <formula>0.011</formula>
    </cfRule>
    <cfRule type="cellIs" dxfId="4489" priority="1448" stopIfTrue="1" operator="greaterThan">
      <formula>0.02</formula>
    </cfRule>
    <cfRule type="cellIs" dxfId="4488" priority="1449" stopIfTrue="1" operator="lessThan">
      <formula>-0.02</formula>
    </cfRule>
    <cfRule type="cellIs" dxfId="4487" priority="1450" stopIfTrue="1" operator="between">
      <formula>0.01</formula>
      <formula>0.021</formula>
    </cfRule>
    <cfRule type="cellIs" dxfId="4486" priority="1451" stopIfTrue="1" operator="between">
      <formula>-0.01</formula>
      <formula>-0.021</formula>
    </cfRule>
    <cfRule type="cellIs" dxfId="4485" priority="1452" stopIfTrue="1" operator="between">
      <formula>-0.011</formula>
      <formula>0.011</formula>
    </cfRule>
    <cfRule type="cellIs" dxfId="4484" priority="1455" stopIfTrue="1" operator="greaterThan">
      <formula>0.02</formula>
    </cfRule>
    <cfRule type="cellIs" dxfId="4483" priority="1456" stopIfTrue="1" operator="lessThan">
      <formula>-0.02</formula>
    </cfRule>
    <cfRule type="cellIs" dxfId="4482" priority="1457" stopIfTrue="1" operator="between">
      <formula>0.01</formula>
      <formula>0.021</formula>
    </cfRule>
    <cfRule type="cellIs" dxfId="4481" priority="1458" stopIfTrue="1" operator="between">
      <formula>-0.01</formula>
      <formula>-0.021</formula>
    </cfRule>
    <cfRule type="cellIs" dxfId="4480" priority="1459" stopIfTrue="1" operator="between">
      <formula>-0.011</formula>
      <formula>0.011</formula>
    </cfRule>
    <cfRule type="cellIs" dxfId="4479" priority="1462" stopIfTrue="1" operator="greaterThan">
      <formula>0.02</formula>
    </cfRule>
    <cfRule type="cellIs" dxfId="4478" priority="1463" stopIfTrue="1" operator="lessThan">
      <formula>-0.02</formula>
    </cfRule>
    <cfRule type="cellIs" dxfId="4477" priority="1464" stopIfTrue="1" operator="between">
      <formula>0.01</formula>
      <formula>0.021</formula>
    </cfRule>
    <cfRule type="cellIs" dxfId="4476" priority="1465" stopIfTrue="1" operator="between">
      <formula>-0.01</formula>
      <formula>-0.021</formula>
    </cfRule>
    <cfRule type="cellIs" dxfId="4475" priority="1466" stopIfTrue="1" operator="between">
      <formula>-0.011</formula>
      <formula>0.011</formula>
    </cfRule>
    <cfRule type="cellIs" dxfId="4474" priority="1469" stopIfTrue="1" operator="greaterThan">
      <formula>0.02</formula>
    </cfRule>
    <cfRule type="cellIs" dxfId="4473" priority="1470" stopIfTrue="1" operator="lessThan">
      <formula>-0.02</formula>
    </cfRule>
    <cfRule type="cellIs" dxfId="4472" priority="1471" stopIfTrue="1" operator="between">
      <formula>0.01</formula>
      <formula>0.021</formula>
    </cfRule>
    <cfRule type="cellIs" dxfId="4471" priority="1472" stopIfTrue="1" operator="between">
      <formula>-0.01</formula>
      <formula>-0.021</formula>
    </cfRule>
    <cfRule type="cellIs" dxfId="4470" priority="1473" stopIfTrue="1" operator="between">
      <formula>-0.011</formula>
      <formula>0.011</formula>
    </cfRule>
    <cfRule type="cellIs" dxfId="4469" priority="1476" stopIfTrue="1" operator="greaterThan">
      <formula>0.02</formula>
    </cfRule>
    <cfRule type="cellIs" dxfId="4468" priority="1477" stopIfTrue="1" operator="lessThan">
      <formula>-0.02</formula>
    </cfRule>
    <cfRule type="cellIs" dxfId="4467" priority="1478" stopIfTrue="1" operator="between">
      <formula>0.01</formula>
      <formula>0.021</formula>
    </cfRule>
    <cfRule type="cellIs" dxfId="4466" priority="1479" stopIfTrue="1" operator="between">
      <formula>-0.01</formula>
      <formula>-0.021</formula>
    </cfRule>
    <cfRule type="cellIs" dxfId="4465" priority="1480" stopIfTrue="1" operator="between">
      <formula>-0.011</formula>
      <formula>0.011</formula>
    </cfRule>
    <cfRule type="cellIs" dxfId="4464" priority="1483" stopIfTrue="1" operator="greaterThan">
      <formula>0.02</formula>
    </cfRule>
    <cfRule type="cellIs" dxfId="4463" priority="1484" stopIfTrue="1" operator="lessThan">
      <formula>-0.02</formula>
    </cfRule>
    <cfRule type="cellIs" dxfId="4462" priority="1485" stopIfTrue="1" operator="between">
      <formula>0.01</formula>
      <formula>0.021</formula>
    </cfRule>
    <cfRule type="cellIs" dxfId="4461" priority="1486" stopIfTrue="1" operator="between">
      <formula>-0.01</formula>
      <formula>-0.021</formula>
    </cfRule>
    <cfRule type="cellIs" dxfId="4460" priority="1487" stopIfTrue="1" operator="between">
      <formula>-0.011</formula>
      <formula>0.011</formula>
    </cfRule>
    <cfRule type="cellIs" dxfId="4459" priority="1490" stopIfTrue="1" operator="greaterThan">
      <formula>0.02</formula>
    </cfRule>
    <cfRule type="cellIs" dxfId="4458" priority="1491" stopIfTrue="1" operator="lessThan">
      <formula>-0.02</formula>
    </cfRule>
    <cfRule type="cellIs" dxfId="4457" priority="1492" stopIfTrue="1" operator="between">
      <formula>0.01</formula>
      <formula>0.021</formula>
    </cfRule>
    <cfRule type="cellIs" dxfId="4456" priority="1493" stopIfTrue="1" operator="between">
      <formula>-0.01</formula>
      <formula>-0.021</formula>
    </cfRule>
    <cfRule type="cellIs" dxfId="4455" priority="1494" stopIfTrue="1" operator="between">
      <formula>-0.011</formula>
      <formula>0.011</formula>
    </cfRule>
    <cfRule type="cellIs" dxfId="4454" priority="1497" stopIfTrue="1" operator="greaterThan">
      <formula>0.02</formula>
    </cfRule>
    <cfRule type="cellIs" dxfId="4453" priority="1498" stopIfTrue="1" operator="lessThan">
      <formula>-0.02</formula>
    </cfRule>
    <cfRule type="cellIs" dxfId="4452" priority="1499" stopIfTrue="1" operator="between">
      <formula>0.01</formula>
      <formula>0.021</formula>
    </cfRule>
    <cfRule type="cellIs" dxfId="4451" priority="1500" stopIfTrue="1" operator="between">
      <formula>-0.01</formula>
      <formula>-0.021</formula>
    </cfRule>
    <cfRule type="cellIs" dxfId="4450" priority="1501" stopIfTrue="1" operator="between">
      <formula>-0.011</formula>
      <formula>0.011</formula>
    </cfRule>
    <cfRule type="cellIs" dxfId="4449" priority="1504" stopIfTrue="1" operator="greaterThan">
      <formula>0.02</formula>
    </cfRule>
    <cfRule type="cellIs" dxfId="4448" priority="1505" stopIfTrue="1" operator="lessThan">
      <formula>-0.02</formula>
    </cfRule>
    <cfRule type="cellIs" dxfId="4447" priority="1506" stopIfTrue="1" operator="between">
      <formula>0.01</formula>
      <formula>0.021</formula>
    </cfRule>
    <cfRule type="cellIs" dxfId="4446" priority="1507" stopIfTrue="1" operator="between">
      <formula>-0.01</formula>
      <formula>-0.021</formula>
    </cfRule>
    <cfRule type="cellIs" dxfId="4445" priority="1508" stopIfTrue="1" operator="between">
      <formula>-0.011</formula>
      <formula>0.011</formula>
    </cfRule>
    <cfRule type="cellIs" dxfId="4444" priority="1511" stopIfTrue="1" operator="greaterThan">
      <formula>0.02</formula>
    </cfRule>
    <cfRule type="cellIs" dxfId="4443" priority="1512" stopIfTrue="1" operator="lessThan">
      <formula>-0.02</formula>
    </cfRule>
    <cfRule type="cellIs" dxfId="4442" priority="1513" stopIfTrue="1" operator="between">
      <formula>0.01</formula>
      <formula>0.021</formula>
    </cfRule>
    <cfRule type="cellIs" dxfId="4441" priority="1514" stopIfTrue="1" operator="between">
      <formula>-0.01</formula>
      <formula>-0.021</formula>
    </cfRule>
    <cfRule type="cellIs" dxfId="4440" priority="1515" stopIfTrue="1" operator="between">
      <formula>-0.011</formula>
      <formula>0.011</formula>
    </cfRule>
    <cfRule type="cellIs" dxfId="4439" priority="1518" stopIfTrue="1" operator="greaterThan">
      <formula>0.02</formula>
    </cfRule>
    <cfRule type="cellIs" dxfId="4438" priority="1519" stopIfTrue="1" operator="lessThan">
      <formula>-0.02</formula>
    </cfRule>
    <cfRule type="cellIs" dxfId="4437" priority="1520" stopIfTrue="1" operator="between">
      <formula>0.01</formula>
      <formula>0.021</formula>
    </cfRule>
    <cfRule type="cellIs" dxfId="4436" priority="1521" stopIfTrue="1" operator="between">
      <formula>-0.01</formula>
      <formula>-0.021</formula>
    </cfRule>
    <cfRule type="cellIs" dxfId="4435" priority="1522" stopIfTrue="1" operator="between">
      <formula>-0.011</formula>
      <formula>0.011</formula>
    </cfRule>
    <cfRule type="cellIs" dxfId="4434" priority="1525" stopIfTrue="1" operator="greaterThan">
      <formula>0.02</formula>
    </cfRule>
    <cfRule type="cellIs" dxfId="4433" priority="1526" stopIfTrue="1" operator="lessThan">
      <formula>-0.02</formula>
    </cfRule>
    <cfRule type="cellIs" dxfId="4432" priority="1527" stopIfTrue="1" operator="between">
      <formula>0.01</formula>
      <formula>0.021</formula>
    </cfRule>
    <cfRule type="cellIs" dxfId="4431" priority="1528" stopIfTrue="1" operator="between">
      <formula>-0.01</formula>
      <formula>-0.021</formula>
    </cfRule>
    <cfRule type="cellIs" dxfId="4430" priority="1529" stopIfTrue="1" operator="between">
      <formula>-0.011</formula>
      <formula>0.011</formula>
    </cfRule>
    <cfRule type="cellIs" dxfId="4429" priority="1532" stopIfTrue="1" operator="greaterThan">
      <formula>0.02</formula>
    </cfRule>
    <cfRule type="cellIs" dxfId="4428" priority="1533" stopIfTrue="1" operator="lessThan">
      <formula>-0.02</formula>
    </cfRule>
    <cfRule type="cellIs" dxfId="4427" priority="1534" stopIfTrue="1" operator="between">
      <formula>0.01</formula>
      <formula>0.021</formula>
    </cfRule>
    <cfRule type="cellIs" dxfId="4426" priority="1535" stopIfTrue="1" operator="between">
      <formula>-0.01</formula>
      <formula>-0.021</formula>
    </cfRule>
    <cfRule type="cellIs" dxfId="4425" priority="1536" stopIfTrue="1" operator="between">
      <formula>-0.011</formula>
      <formula>0.011</formula>
    </cfRule>
    <cfRule type="cellIs" dxfId="4424" priority="1539" stopIfTrue="1" operator="greaterThan">
      <formula>0.02</formula>
    </cfRule>
    <cfRule type="cellIs" dxfId="4423" priority="1540" stopIfTrue="1" operator="lessThan">
      <formula>-0.02</formula>
    </cfRule>
    <cfRule type="cellIs" dxfId="4422" priority="1541" stopIfTrue="1" operator="between">
      <formula>0.01</formula>
      <formula>0.021</formula>
    </cfRule>
    <cfRule type="cellIs" dxfId="4421" priority="1542" stopIfTrue="1" operator="between">
      <formula>-0.01</formula>
      <formula>-0.021</formula>
    </cfRule>
    <cfRule type="cellIs" dxfId="4420" priority="1543" stopIfTrue="1" operator="between">
      <formula>-0.011</formula>
      <formula>0.011</formula>
    </cfRule>
    <cfRule type="cellIs" dxfId="4419" priority="1546" stopIfTrue="1" operator="greaterThan">
      <formula>0.02</formula>
    </cfRule>
    <cfRule type="cellIs" dxfId="4418" priority="1547" stopIfTrue="1" operator="lessThan">
      <formula>-0.02</formula>
    </cfRule>
    <cfRule type="cellIs" dxfId="4417" priority="1548" stopIfTrue="1" operator="between">
      <formula>0.01</formula>
      <formula>0.021</formula>
    </cfRule>
    <cfRule type="cellIs" dxfId="4416" priority="1549" stopIfTrue="1" operator="between">
      <formula>-0.01</formula>
      <formula>-0.021</formula>
    </cfRule>
    <cfRule type="cellIs" dxfId="4415" priority="1550" stopIfTrue="1" operator="between">
      <formula>-0.011</formula>
      <formula>0.011</formula>
    </cfRule>
    <cfRule type="cellIs" dxfId="4414" priority="1553" stopIfTrue="1" operator="greaterThan">
      <formula>0.02</formula>
    </cfRule>
    <cfRule type="cellIs" dxfId="4413" priority="1554" stopIfTrue="1" operator="lessThan">
      <formula>-0.02</formula>
    </cfRule>
    <cfRule type="cellIs" dxfId="4412" priority="1555" stopIfTrue="1" operator="between">
      <formula>0.01</formula>
      <formula>0.021</formula>
    </cfRule>
    <cfRule type="cellIs" dxfId="4411" priority="1556" stopIfTrue="1" operator="between">
      <formula>-0.01</formula>
      <formula>-0.021</formula>
    </cfRule>
    <cfRule type="cellIs" dxfId="4410" priority="1557" stopIfTrue="1" operator="between">
      <formula>-0.011</formula>
      <formula>0.011</formula>
    </cfRule>
    <cfRule type="cellIs" dxfId="4409" priority="1560" stopIfTrue="1" operator="greaterThan">
      <formula>0.02</formula>
    </cfRule>
    <cfRule type="cellIs" dxfId="4408" priority="1561" stopIfTrue="1" operator="lessThan">
      <formula>-0.02</formula>
    </cfRule>
    <cfRule type="cellIs" dxfId="4407" priority="1562" stopIfTrue="1" operator="between">
      <formula>0.01</formula>
      <formula>0.021</formula>
    </cfRule>
    <cfRule type="cellIs" dxfId="4406" priority="1563" stopIfTrue="1" operator="between">
      <formula>-0.01</formula>
      <formula>-0.021</formula>
    </cfRule>
    <cfRule type="cellIs" dxfId="4405" priority="1564" stopIfTrue="1" operator="between">
      <formula>-0.011</formula>
      <formula>0.011</formula>
    </cfRule>
    <cfRule type="cellIs" dxfId="4404" priority="1567" stopIfTrue="1" operator="greaterThan">
      <formula>0.02</formula>
    </cfRule>
    <cfRule type="cellIs" dxfId="4403" priority="1568" stopIfTrue="1" operator="lessThan">
      <formula>-0.02</formula>
    </cfRule>
    <cfRule type="cellIs" dxfId="4402" priority="1569" stopIfTrue="1" operator="between">
      <formula>0.01</formula>
      <formula>0.021</formula>
    </cfRule>
    <cfRule type="cellIs" dxfId="4401" priority="1570" stopIfTrue="1" operator="between">
      <formula>-0.01</formula>
      <formula>-0.021</formula>
    </cfRule>
    <cfRule type="cellIs" dxfId="4400" priority="1571" stopIfTrue="1" operator="between">
      <formula>-0.011</formula>
      <formula>0.011</formula>
    </cfRule>
    <cfRule type="cellIs" dxfId="4399" priority="1574" stopIfTrue="1" operator="greaterThan">
      <formula>0.02</formula>
    </cfRule>
    <cfRule type="cellIs" dxfId="4398" priority="1575" stopIfTrue="1" operator="lessThan">
      <formula>-0.02</formula>
    </cfRule>
    <cfRule type="cellIs" dxfId="4397" priority="1576" stopIfTrue="1" operator="between">
      <formula>0.01</formula>
      <formula>0.021</formula>
    </cfRule>
    <cfRule type="cellIs" dxfId="4396" priority="1577" stopIfTrue="1" operator="between">
      <formula>-0.01</formula>
      <formula>-0.021</formula>
    </cfRule>
    <cfRule type="cellIs" dxfId="4395" priority="1578" stopIfTrue="1" operator="between">
      <formula>-0.011</formula>
      <formula>0.011</formula>
    </cfRule>
    <cfRule type="cellIs" dxfId="4394" priority="1581" stopIfTrue="1" operator="greaterThan">
      <formula>0.02</formula>
    </cfRule>
    <cfRule type="cellIs" dxfId="4393" priority="1582" stopIfTrue="1" operator="lessThan">
      <formula>-0.02</formula>
    </cfRule>
    <cfRule type="cellIs" dxfId="4392" priority="1583" stopIfTrue="1" operator="between">
      <formula>0.01</formula>
      <formula>0.021</formula>
    </cfRule>
    <cfRule type="cellIs" dxfId="4391" priority="1584" stopIfTrue="1" operator="between">
      <formula>-0.01</formula>
      <formula>-0.021</formula>
    </cfRule>
    <cfRule type="cellIs" dxfId="4390" priority="1585" stopIfTrue="1" operator="between">
      <formula>-0.011</formula>
      <formula>0.011</formula>
    </cfRule>
    <cfRule type="cellIs" dxfId="4389" priority="1588" stopIfTrue="1" operator="greaterThan">
      <formula>0.02</formula>
    </cfRule>
    <cfRule type="cellIs" dxfId="4388" priority="1589" stopIfTrue="1" operator="lessThan">
      <formula>-0.02</formula>
    </cfRule>
    <cfRule type="cellIs" dxfId="4387" priority="1590" stopIfTrue="1" operator="between">
      <formula>0.01</formula>
      <formula>0.021</formula>
    </cfRule>
    <cfRule type="cellIs" dxfId="4386" priority="1591" stopIfTrue="1" operator="between">
      <formula>-0.01</formula>
      <formula>-0.021</formula>
    </cfRule>
    <cfRule type="cellIs" dxfId="4385" priority="1592" stopIfTrue="1" operator="between">
      <formula>-0.011</formula>
      <formula>0.011</formula>
    </cfRule>
    <cfRule type="cellIs" dxfId="4384" priority="1595" stopIfTrue="1" operator="greaterThan">
      <formula>0.02</formula>
    </cfRule>
    <cfRule type="cellIs" dxfId="4383" priority="1596" stopIfTrue="1" operator="lessThan">
      <formula>-0.02</formula>
    </cfRule>
    <cfRule type="cellIs" dxfId="4382" priority="1597" stopIfTrue="1" operator="between">
      <formula>0.01</formula>
      <formula>0.021</formula>
    </cfRule>
    <cfRule type="cellIs" dxfId="4381" priority="1598" stopIfTrue="1" operator="between">
      <formula>-0.01</formula>
      <formula>-0.021</formula>
    </cfRule>
    <cfRule type="cellIs" dxfId="4380" priority="1599" stopIfTrue="1" operator="between">
      <formula>-0.011</formula>
      <formula>0.011</formula>
    </cfRule>
    <cfRule type="cellIs" dxfId="4379" priority="1602" stopIfTrue="1" operator="greaterThan">
      <formula>0.02</formula>
    </cfRule>
    <cfRule type="cellIs" dxfId="4378" priority="1603" stopIfTrue="1" operator="lessThan">
      <formula>-0.02</formula>
    </cfRule>
    <cfRule type="cellIs" dxfId="4377" priority="1604" stopIfTrue="1" operator="between">
      <formula>0.01</formula>
      <formula>0.021</formula>
    </cfRule>
    <cfRule type="cellIs" dxfId="4376" priority="1605" stopIfTrue="1" operator="between">
      <formula>-0.01</formula>
      <formula>-0.021</formula>
    </cfRule>
    <cfRule type="cellIs" dxfId="4375" priority="1606" stopIfTrue="1" operator="between">
      <formula>-0.011</formula>
      <formula>0.011</formula>
    </cfRule>
    <cfRule type="cellIs" dxfId="4374" priority="1609" stopIfTrue="1" operator="greaterThan">
      <formula>0.02</formula>
    </cfRule>
    <cfRule type="cellIs" dxfId="4373" priority="1610" stopIfTrue="1" operator="lessThan">
      <formula>-0.02</formula>
    </cfRule>
    <cfRule type="cellIs" dxfId="4372" priority="1611" stopIfTrue="1" operator="between">
      <formula>0.01</formula>
      <formula>0.021</formula>
    </cfRule>
    <cfRule type="cellIs" dxfId="4371" priority="1612" stopIfTrue="1" operator="between">
      <formula>-0.01</formula>
      <formula>-0.021</formula>
    </cfRule>
    <cfRule type="cellIs" dxfId="4370" priority="1613" stopIfTrue="1" operator="between">
      <formula>-0.011</formula>
      <formula>0.011</formula>
    </cfRule>
    <cfRule type="cellIs" dxfId="4369" priority="1616" stopIfTrue="1" operator="greaterThan">
      <formula>0.02</formula>
    </cfRule>
    <cfRule type="cellIs" dxfId="4368" priority="1617" stopIfTrue="1" operator="lessThan">
      <formula>-0.02</formula>
    </cfRule>
    <cfRule type="cellIs" dxfId="4367" priority="1618" stopIfTrue="1" operator="between">
      <formula>0.01</formula>
      <formula>0.021</formula>
    </cfRule>
    <cfRule type="cellIs" dxfId="4366" priority="1619" stopIfTrue="1" operator="between">
      <formula>-0.01</formula>
      <formula>-0.021</formula>
    </cfRule>
    <cfRule type="cellIs" dxfId="4365" priority="1620" stopIfTrue="1" operator="between">
      <formula>-0.011</formula>
      <formula>0.011</formula>
    </cfRule>
    <cfRule type="cellIs" dxfId="4364" priority="1623" stopIfTrue="1" operator="greaterThan">
      <formula>0.02</formula>
    </cfRule>
    <cfRule type="cellIs" dxfId="4363" priority="1624" stopIfTrue="1" operator="lessThan">
      <formula>-0.02</formula>
    </cfRule>
    <cfRule type="cellIs" dxfId="4362" priority="1625" stopIfTrue="1" operator="between">
      <formula>0.01</formula>
      <formula>0.021</formula>
    </cfRule>
    <cfRule type="cellIs" dxfId="4361" priority="1626" stopIfTrue="1" operator="between">
      <formula>-0.01</formula>
      <formula>-0.021</formula>
    </cfRule>
    <cfRule type="cellIs" dxfId="4360" priority="1627" stopIfTrue="1" operator="between">
      <formula>-0.011</formula>
      <formula>0.011</formula>
    </cfRule>
    <cfRule type="cellIs" dxfId="4359" priority="1630" stopIfTrue="1" operator="greaterThan">
      <formula>0.02</formula>
    </cfRule>
    <cfRule type="cellIs" dxfId="4358" priority="1631" stopIfTrue="1" operator="lessThan">
      <formula>-0.02</formula>
    </cfRule>
    <cfRule type="cellIs" dxfId="4357" priority="1632" stopIfTrue="1" operator="between">
      <formula>0.01</formula>
      <formula>0.021</formula>
    </cfRule>
    <cfRule type="cellIs" dxfId="4356" priority="1633" stopIfTrue="1" operator="between">
      <formula>-0.01</formula>
      <formula>-0.021</formula>
    </cfRule>
    <cfRule type="cellIs" dxfId="4355" priority="1634" stopIfTrue="1" operator="between">
      <formula>-0.011</formula>
      <formula>0.011</formula>
    </cfRule>
    <cfRule type="cellIs" dxfId="4354" priority="1637" stopIfTrue="1" operator="greaterThan">
      <formula>0.02</formula>
    </cfRule>
    <cfRule type="cellIs" dxfId="4353" priority="1638" stopIfTrue="1" operator="lessThan">
      <formula>-0.02</formula>
    </cfRule>
    <cfRule type="cellIs" dxfId="4352" priority="1639" stopIfTrue="1" operator="between">
      <formula>0.01</formula>
      <formula>0.021</formula>
    </cfRule>
    <cfRule type="cellIs" dxfId="4351" priority="1640" stopIfTrue="1" operator="between">
      <formula>-0.01</formula>
      <formula>-0.021</formula>
    </cfRule>
    <cfRule type="cellIs" dxfId="4350" priority="1641" stopIfTrue="1" operator="between">
      <formula>-0.011</formula>
      <formula>0.011</formula>
    </cfRule>
    <cfRule type="cellIs" dxfId="4349" priority="1644" stopIfTrue="1" operator="greaterThan">
      <formula>0.02</formula>
    </cfRule>
    <cfRule type="cellIs" dxfId="4348" priority="1645" stopIfTrue="1" operator="lessThan">
      <formula>-0.02</formula>
    </cfRule>
    <cfRule type="cellIs" dxfId="4347" priority="1646" stopIfTrue="1" operator="between">
      <formula>0.01</formula>
      <formula>0.021</formula>
    </cfRule>
    <cfRule type="cellIs" dxfId="4346" priority="1647" stopIfTrue="1" operator="between">
      <formula>-0.01</formula>
      <formula>-0.021</formula>
    </cfRule>
    <cfRule type="cellIs" dxfId="4345" priority="1648" stopIfTrue="1" operator="between">
      <formula>-0.011</formula>
      <formula>0.011</formula>
    </cfRule>
    <cfRule type="cellIs" dxfId="4344" priority="1651" stopIfTrue="1" operator="greaterThan">
      <formula>0.02</formula>
    </cfRule>
    <cfRule type="cellIs" dxfId="4343" priority="1652" stopIfTrue="1" operator="lessThan">
      <formula>-0.02</formula>
    </cfRule>
    <cfRule type="cellIs" dxfId="4342" priority="1653" stopIfTrue="1" operator="between">
      <formula>0.01</formula>
      <formula>0.021</formula>
    </cfRule>
    <cfRule type="cellIs" dxfId="4341" priority="1654" stopIfTrue="1" operator="between">
      <formula>-0.01</formula>
      <formula>-0.021</formula>
    </cfRule>
    <cfRule type="cellIs" dxfId="4340" priority="1655" stopIfTrue="1" operator="between">
      <formula>-0.011</formula>
      <formula>0.011</formula>
    </cfRule>
    <cfRule type="cellIs" dxfId="4339" priority="1658" stopIfTrue="1" operator="greaterThan">
      <formula>0.02</formula>
    </cfRule>
    <cfRule type="cellIs" dxfId="4338" priority="1659" stopIfTrue="1" operator="lessThan">
      <formula>-0.02</formula>
    </cfRule>
    <cfRule type="cellIs" dxfId="4337" priority="1660" stopIfTrue="1" operator="between">
      <formula>0.01</formula>
      <formula>0.021</formula>
    </cfRule>
    <cfRule type="cellIs" dxfId="4336" priority="1661" stopIfTrue="1" operator="between">
      <formula>-0.01</formula>
      <formula>-0.021</formula>
    </cfRule>
    <cfRule type="cellIs" dxfId="4335" priority="1662" stopIfTrue="1" operator="between">
      <formula>-0.011</formula>
      <formula>0.011</formula>
    </cfRule>
    <cfRule type="cellIs" dxfId="4334" priority="1665" stopIfTrue="1" operator="greaterThan">
      <formula>0.02</formula>
    </cfRule>
    <cfRule type="cellIs" dxfId="4333" priority="1666" stopIfTrue="1" operator="lessThan">
      <formula>-0.02</formula>
    </cfRule>
    <cfRule type="cellIs" dxfId="4332" priority="1667" stopIfTrue="1" operator="between">
      <formula>0.01</formula>
      <formula>0.021</formula>
    </cfRule>
    <cfRule type="cellIs" dxfId="4331" priority="1668" stopIfTrue="1" operator="between">
      <formula>-0.01</formula>
      <formula>-0.021</formula>
    </cfRule>
    <cfRule type="cellIs" dxfId="4330" priority="1669" stopIfTrue="1" operator="between">
      <formula>-0.011</formula>
      <formula>0.011</formula>
    </cfRule>
    <cfRule type="cellIs" dxfId="4329" priority="1672" stopIfTrue="1" operator="greaterThan">
      <formula>0.02</formula>
    </cfRule>
    <cfRule type="cellIs" dxfId="4328" priority="1673" stopIfTrue="1" operator="lessThan">
      <formula>-0.02</formula>
    </cfRule>
    <cfRule type="cellIs" dxfId="4327" priority="1674" stopIfTrue="1" operator="between">
      <formula>0.01</formula>
      <formula>0.021</formula>
    </cfRule>
    <cfRule type="cellIs" dxfId="4326" priority="1675" stopIfTrue="1" operator="between">
      <formula>-0.01</formula>
      <formula>-0.021</formula>
    </cfRule>
    <cfRule type="cellIs" dxfId="4325" priority="1676" stopIfTrue="1" operator="between">
      <formula>-0.011</formula>
      <formula>0.011</formula>
    </cfRule>
    <cfRule type="cellIs" dxfId="4324" priority="1679" stopIfTrue="1" operator="greaterThan">
      <formula>0.02</formula>
    </cfRule>
    <cfRule type="cellIs" dxfId="4323" priority="1680" stopIfTrue="1" operator="lessThan">
      <formula>-0.02</formula>
    </cfRule>
    <cfRule type="cellIs" dxfId="4322" priority="1681" stopIfTrue="1" operator="between">
      <formula>0.01</formula>
      <formula>0.021</formula>
    </cfRule>
    <cfRule type="cellIs" dxfId="4321" priority="1682" stopIfTrue="1" operator="between">
      <formula>-0.01</formula>
      <formula>-0.021</formula>
    </cfRule>
    <cfRule type="cellIs" dxfId="4320" priority="1683" stopIfTrue="1" operator="between">
      <formula>-0.011</formula>
      <formula>0.011</formula>
    </cfRule>
    <cfRule type="cellIs" dxfId="4319" priority="1686" stopIfTrue="1" operator="greaterThan">
      <formula>0.02</formula>
    </cfRule>
    <cfRule type="cellIs" dxfId="4318" priority="1687" stopIfTrue="1" operator="lessThan">
      <formula>-0.02</formula>
    </cfRule>
    <cfRule type="cellIs" dxfId="4317" priority="1688" stopIfTrue="1" operator="between">
      <formula>0.01</formula>
      <formula>0.021</formula>
    </cfRule>
    <cfRule type="cellIs" dxfId="4316" priority="1689" stopIfTrue="1" operator="between">
      <formula>-0.01</formula>
      <formula>-0.021</formula>
    </cfRule>
    <cfRule type="cellIs" dxfId="4315" priority="1690" stopIfTrue="1" operator="between">
      <formula>-0.011</formula>
      <formula>0.011</formula>
    </cfRule>
    <cfRule type="cellIs" dxfId="4314" priority="1693" stopIfTrue="1" operator="greaterThan">
      <formula>0.02</formula>
    </cfRule>
    <cfRule type="cellIs" dxfId="4313" priority="1694" stopIfTrue="1" operator="lessThan">
      <formula>-0.02</formula>
    </cfRule>
    <cfRule type="cellIs" dxfId="4312" priority="1695" stopIfTrue="1" operator="between">
      <formula>0.01</formula>
      <formula>0.021</formula>
    </cfRule>
    <cfRule type="cellIs" dxfId="4311" priority="1696" stopIfTrue="1" operator="between">
      <formula>-0.01</formula>
      <formula>-0.021</formula>
    </cfRule>
    <cfRule type="cellIs" dxfId="4310" priority="1697" stopIfTrue="1" operator="between">
      <formula>-0.011</formula>
      <formula>0.011</formula>
    </cfRule>
    <cfRule type="cellIs" dxfId="4309" priority="1700" stopIfTrue="1" operator="greaterThan">
      <formula>0.02</formula>
    </cfRule>
    <cfRule type="cellIs" dxfId="4308" priority="1701" stopIfTrue="1" operator="lessThan">
      <formula>-0.02</formula>
    </cfRule>
    <cfRule type="cellIs" dxfId="4307" priority="1702" stopIfTrue="1" operator="between">
      <formula>0.01</formula>
      <formula>0.021</formula>
    </cfRule>
    <cfRule type="cellIs" dxfId="4306" priority="1703" stopIfTrue="1" operator="between">
      <formula>-0.01</formula>
      <formula>-0.021</formula>
    </cfRule>
    <cfRule type="cellIs" dxfId="4305" priority="1704" stopIfTrue="1" operator="between">
      <formula>-0.011</formula>
      <formula>0.011</formula>
    </cfRule>
    <cfRule type="cellIs" dxfId="4304" priority="1707" stopIfTrue="1" operator="greaterThan">
      <formula>0.02</formula>
    </cfRule>
    <cfRule type="cellIs" dxfId="4303" priority="1708" stopIfTrue="1" operator="lessThan">
      <formula>-0.02</formula>
    </cfRule>
    <cfRule type="cellIs" dxfId="4302" priority="1709" stopIfTrue="1" operator="between">
      <formula>0.01</formula>
      <formula>0.021</formula>
    </cfRule>
    <cfRule type="cellIs" dxfId="4301" priority="1710" stopIfTrue="1" operator="between">
      <formula>-0.01</formula>
      <formula>-0.021</formula>
    </cfRule>
    <cfRule type="cellIs" dxfId="4300" priority="1711" stopIfTrue="1" operator="between">
      <formula>-0.011</formula>
      <formula>0.011</formula>
    </cfRule>
    <cfRule type="cellIs" dxfId="4299" priority="1714" stopIfTrue="1" operator="greaterThan">
      <formula>0.02</formula>
    </cfRule>
    <cfRule type="cellIs" dxfId="4298" priority="1715" stopIfTrue="1" operator="lessThan">
      <formula>-0.02</formula>
    </cfRule>
    <cfRule type="cellIs" dxfId="4297" priority="1716" stopIfTrue="1" operator="between">
      <formula>0.01</formula>
      <formula>0.021</formula>
    </cfRule>
    <cfRule type="cellIs" dxfId="4296" priority="1717" stopIfTrue="1" operator="between">
      <formula>-0.01</formula>
      <formula>-0.021</formula>
    </cfRule>
    <cfRule type="cellIs" dxfId="4295" priority="1718" stopIfTrue="1" operator="between">
      <formula>-0.011</formula>
      <formula>0.011</formula>
    </cfRule>
    <cfRule type="cellIs" dxfId="4294" priority="1721" stopIfTrue="1" operator="greaterThan">
      <formula>0.02</formula>
    </cfRule>
    <cfRule type="cellIs" dxfId="4293" priority="1722" stopIfTrue="1" operator="lessThan">
      <formula>-0.02</formula>
    </cfRule>
    <cfRule type="cellIs" dxfId="4292" priority="1723" stopIfTrue="1" operator="between">
      <formula>0.01</formula>
      <formula>0.021</formula>
    </cfRule>
    <cfRule type="cellIs" dxfId="4291" priority="1724" stopIfTrue="1" operator="between">
      <formula>-0.01</formula>
      <formula>-0.021</formula>
    </cfRule>
    <cfRule type="cellIs" dxfId="4290" priority="1725" stopIfTrue="1" operator="between">
      <formula>-0.011</formula>
      <formula>0.011</formula>
    </cfRule>
    <cfRule type="cellIs" dxfId="4289" priority="1728" stopIfTrue="1" operator="greaterThan">
      <formula>0.02</formula>
    </cfRule>
    <cfRule type="cellIs" dxfId="4288" priority="1729" stopIfTrue="1" operator="lessThan">
      <formula>-0.02</formula>
    </cfRule>
    <cfRule type="cellIs" dxfId="4287" priority="1730" stopIfTrue="1" operator="between">
      <formula>0.01</formula>
      <formula>0.021</formula>
    </cfRule>
    <cfRule type="cellIs" dxfId="4286" priority="1731" stopIfTrue="1" operator="between">
      <formula>-0.01</formula>
      <formula>-0.021</formula>
    </cfRule>
    <cfRule type="cellIs" dxfId="4285" priority="1732" stopIfTrue="1" operator="between">
      <formula>-0.011</formula>
      <formula>0.011</formula>
    </cfRule>
    <cfRule type="cellIs" dxfId="4284" priority="1735" stopIfTrue="1" operator="greaterThan">
      <formula>0.02</formula>
    </cfRule>
    <cfRule type="cellIs" dxfId="4283" priority="1736" stopIfTrue="1" operator="lessThan">
      <formula>-0.02</formula>
    </cfRule>
    <cfRule type="cellIs" dxfId="4282" priority="1737" stopIfTrue="1" operator="between">
      <formula>0.01</formula>
      <formula>0.021</formula>
    </cfRule>
    <cfRule type="cellIs" dxfId="4281" priority="1738" stopIfTrue="1" operator="between">
      <formula>-0.01</formula>
      <formula>-0.021</formula>
    </cfRule>
    <cfRule type="cellIs" dxfId="4280" priority="1739" stopIfTrue="1" operator="between">
      <formula>-0.011</formula>
      <formula>0.011</formula>
    </cfRule>
    <cfRule type="cellIs" dxfId="4279" priority="1742" stopIfTrue="1" operator="greaterThan">
      <formula>0.02</formula>
    </cfRule>
    <cfRule type="cellIs" dxfId="4278" priority="1743" stopIfTrue="1" operator="lessThan">
      <formula>-0.02</formula>
    </cfRule>
    <cfRule type="cellIs" dxfId="4277" priority="1744" stopIfTrue="1" operator="between">
      <formula>0.01</formula>
      <formula>0.021</formula>
    </cfRule>
    <cfRule type="cellIs" dxfId="4276" priority="1745" stopIfTrue="1" operator="between">
      <formula>-0.01</formula>
      <formula>-0.021</formula>
    </cfRule>
    <cfRule type="cellIs" dxfId="4275" priority="1746" stopIfTrue="1" operator="between">
      <formula>-0.011</formula>
      <formula>0.011</formula>
    </cfRule>
    <cfRule type="cellIs" dxfId="4274" priority="1749" stopIfTrue="1" operator="greaterThan">
      <formula>0.02</formula>
    </cfRule>
    <cfRule type="cellIs" dxfId="4273" priority="1750" stopIfTrue="1" operator="lessThan">
      <formula>-0.02</formula>
    </cfRule>
    <cfRule type="cellIs" dxfId="4272" priority="1751" stopIfTrue="1" operator="between">
      <formula>0.01</formula>
      <formula>0.021</formula>
    </cfRule>
    <cfRule type="cellIs" dxfId="4271" priority="1752" stopIfTrue="1" operator="between">
      <formula>-0.01</formula>
      <formula>-0.021</formula>
    </cfRule>
    <cfRule type="cellIs" dxfId="4270" priority="1753" stopIfTrue="1" operator="between">
      <formula>-0.011</formula>
      <formula>0.011</formula>
    </cfRule>
    <cfRule type="cellIs" dxfId="4269" priority="1756" stopIfTrue="1" operator="greaterThan">
      <formula>0.02</formula>
    </cfRule>
    <cfRule type="cellIs" dxfId="4268" priority="1757" stopIfTrue="1" operator="lessThan">
      <formula>-0.02</formula>
    </cfRule>
    <cfRule type="cellIs" dxfId="4267" priority="1758" stopIfTrue="1" operator="between">
      <formula>0.01</formula>
      <formula>0.021</formula>
    </cfRule>
    <cfRule type="cellIs" dxfId="4266" priority="1759" stopIfTrue="1" operator="between">
      <formula>-0.01</formula>
      <formula>-0.021</formula>
    </cfRule>
    <cfRule type="cellIs" dxfId="4265" priority="1760" stopIfTrue="1" operator="between">
      <formula>-0.011</formula>
      <formula>0.011</formula>
    </cfRule>
    <cfRule type="cellIs" dxfId="4264" priority="1763" stopIfTrue="1" operator="greaterThan">
      <formula>0.02</formula>
    </cfRule>
    <cfRule type="cellIs" dxfId="4263" priority="1764" stopIfTrue="1" operator="lessThan">
      <formula>-0.02</formula>
    </cfRule>
    <cfRule type="cellIs" dxfId="4262" priority="1765" stopIfTrue="1" operator="between">
      <formula>0.01</formula>
      <formula>0.021</formula>
    </cfRule>
    <cfRule type="cellIs" dxfId="4261" priority="1766" stopIfTrue="1" operator="between">
      <formula>-0.01</formula>
      <formula>-0.021</formula>
    </cfRule>
    <cfRule type="cellIs" dxfId="4260" priority="1767" stopIfTrue="1" operator="between">
      <formula>-0.011</formula>
      <formula>0.011</formula>
    </cfRule>
    <cfRule type="cellIs" dxfId="4259" priority="1770" stopIfTrue="1" operator="greaterThan">
      <formula>0.02</formula>
    </cfRule>
    <cfRule type="cellIs" dxfId="4258" priority="1771" stopIfTrue="1" operator="lessThan">
      <formula>-0.02</formula>
    </cfRule>
    <cfRule type="cellIs" dxfId="4257" priority="1772" stopIfTrue="1" operator="between">
      <formula>0.01</formula>
      <formula>0.021</formula>
    </cfRule>
    <cfRule type="cellIs" dxfId="4256" priority="1773" stopIfTrue="1" operator="between">
      <formula>-0.01</formula>
      <formula>-0.021</formula>
    </cfRule>
    <cfRule type="cellIs" dxfId="4255" priority="1774" stopIfTrue="1" operator="between">
      <formula>-0.011</formula>
      <formula>0.011</formula>
    </cfRule>
    <cfRule type="cellIs" dxfId="4254" priority="1777" stopIfTrue="1" operator="greaterThan">
      <formula>0.02</formula>
    </cfRule>
    <cfRule type="cellIs" dxfId="4253" priority="1778" stopIfTrue="1" operator="lessThan">
      <formula>-0.02</formula>
    </cfRule>
    <cfRule type="cellIs" dxfId="4252" priority="1779" stopIfTrue="1" operator="between">
      <formula>0.01</formula>
      <formula>0.021</formula>
    </cfRule>
    <cfRule type="cellIs" dxfId="4251" priority="1780" stopIfTrue="1" operator="between">
      <formula>-0.01</formula>
      <formula>-0.021</formula>
    </cfRule>
    <cfRule type="cellIs" dxfId="4250" priority="1781" stopIfTrue="1" operator="between">
      <formula>-0.011</formula>
      <formula>0.011</formula>
    </cfRule>
    <cfRule type="cellIs" dxfId="4249" priority="1784" stopIfTrue="1" operator="greaterThan">
      <formula>0.02</formula>
    </cfRule>
    <cfRule type="cellIs" dxfId="4248" priority="1785" stopIfTrue="1" operator="lessThan">
      <formula>-0.02</formula>
    </cfRule>
    <cfRule type="cellIs" dxfId="4247" priority="1786" stopIfTrue="1" operator="between">
      <formula>0.01</formula>
      <formula>0.021</formula>
    </cfRule>
    <cfRule type="cellIs" dxfId="4246" priority="1787" stopIfTrue="1" operator="between">
      <formula>-0.01</formula>
      <formula>-0.021</formula>
    </cfRule>
    <cfRule type="cellIs" dxfId="4245" priority="1788" stopIfTrue="1" operator="between">
      <formula>-0.011</formula>
      <formula>0.011</formula>
    </cfRule>
    <cfRule type="cellIs" dxfId="4244" priority="1791" stopIfTrue="1" operator="greaterThan">
      <formula>0.02</formula>
    </cfRule>
    <cfRule type="cellIs" dxfId="4243" priority="1792" stopIfTrue="1" operator="lessThan">
      <formula>-0.02</formula>
    </cfRule>
    <cfRule type="cellIs" dxfId="4242" priority="1793" stopIfTrue="1" operator="between">
      <formula>0.01</formula>
      <formula>0.021</formula>
    </cfRule>
    <cfRule type="cellIs" dxfId="4241" priority="1794" stopIfTrue="1" operator="between">
      <formula>-0.01</formula>
      <formula>-0.021</formula>
    </cfRule>
    <cfRule type="cellIs" dxfId="4240" priority="1795" stopIfTrue="1" operator="between">
      <formula>-0.011</formula>
      <formula>0.011</formula>
    </cfRule>
    <cfRule type="cellIs" dxfId="4239" priority="1798" stopIfTrue="1" operator="greaterThan">
      <formula>0.02</formula>
    </cfRule>
    <cfRule type="cellIs" dxfId="4238" priority="1799" stopIfTrue="1" operator="lessThan">
      <formula>-0.02</formula>
    </cfRule>
    <cfRule type="cellIs" dxfId="4237" priority="1800" stopIfTrue="1" operator="between">
      <formula>0.01</formula>
      <formula>0.021</formula>
    </cfRule>
    <cfRule type="cellIs" dxfId="4236" priority="1801" stopIfTrue="1" operator="between">
      <formula>-0.01</formula>
      <formula>-0.021</formula>
    </cfRule>
    <cfRule type="cellIs" dxfId="4235" priority="1802" stopIfTrue="1" operator="between">
      <formula>-0.011</formula>
      <formula>0.011</formula>
    </cfRule>
    <cfRule type="cellIs" dxfId="4234" priority="1805" stopIfTrue="1" operator="greaterThan">
      <formula>0.02</formula>
    </cfRule>
    <cfRule type="cellIs" dxfId="4233" priority="1806" stopIfTrue="1" operator="lessThan">
      <formula>-0.02</formula>
    </cfRule>
    <cfRule type="cellIs" dxfId="4232" priority="1807" stopIfTrue="1" operator="between">
      <formula>0.01</formula>
      <formula>0.021</formula>
    </cfRule>
    <cfRule type="cellIs" dxfId="4231" priority="1808" stopIfTrue="1" operator="between">
      <formula>-0.01</formula>
      <formula>-0.021</formula>
    </cfRule>
    <cfRule type="cellIs" dxfId="4230" priority="1809" stopIfTrue="1" operator="between">
      <formula>-0.011</formula>
      <formula>0.011</formula>
    </cfRule>
    <cfRule type="cellIs" dxfId="4229" priority="1812" stopIfTrue="1" operator="greaterThan">
      <formula>0.02</formula>
    </cfRule>
    <cfRule type="cellIs" dxfId="4228" priority="1813" stopIfTrue="1" operator="lessThan">
      <formula>-0.02</formula>
    </cfRule>
    <cfRule type="cellIs" dxfId="4227" priority="1814" stopIfTrue="1" operator="between">
      <formula>0.01</formula>
      <formula>0.021</formula>
    </cfRule>
    <cfRule type="cellIs" dxfId="4226" priority="1815" stopIfTrue="1" operator="between">
      <formula>-0.01</formula>
      <formula>-0.021</formula>
    </cfRule>
    <cfRule type="cellIs" dxfId="4225" priority="1816" stopIfTrue="1" operator="between">
      <formula>-0.011</formula>
      <formula>0.011</formula>
    </cfRule>
    <cfRule type="cellIs" dxfId="4224" priority="1819" stopIfTrue="1" operator="greaterThan">
      <formula>0.02</formula>
    </cfRule>
    <cfRule type="cellIs" dxfId="4223" priority="1820" stopIfTrue="1" operator="lessThan">
      <formula>-0.02</formula>
    </cfRule>
    <cfRule type="cellIs" dxfId="4222" priority="1821" stopIfTrue="1" operator="between">
      <formula>0.01</formula>
      <formula>0.021</formula>
    </cfRule>
    <cfRule type="cellIs" dxfId="4221" priority="1822" stopIfTrue="1" operator="between">
      <formula>-0.01</formula>
      <formula>-0.021</formula>
    </cfRule>
    <cfRule type="cellIs" dxfId="4220" priority="1823" stopIfTrue="1" operator="between">
      <formula>-0.011</formula>
      <formula>0.011</formula>
    </cfRule>
    <cfRule type="cellIs" dxfId="4219" priority="1826" stopIfTrue="1" operator="greaterThan">
      <formula>0.02</formula>
    </cfRule>
    <cfRule type="cellIs" dxfId="4218" priority="1827" stopIfTrue="1" operator="lessThan">
      <formula>-0.02</formula>
    </cfRule>
    <cfRule type="cellIs" dxfId="4217" priority="1828" stopIfTrue="1" operator="between">
      <formula>0.01</formula>
      <formula>0.021</formula>
    </cfRule>
    <cfRule type="cellIs" dxfId="4216" priority="1829" stopIfTrue="1" operator="between">
      <formula>-0.01</formula>
      <formula>-0.021</formula>
    </cfRule>
    <cfRule type="cellIs" dxfId="4215" priority="1830" stopIfTrue="1" operator="between">
      <formula>-0.011</formula>
      <formula>0.011</formula>
    </cfRule>
    <cfRule type="cellIs" dxfId="4214" priority="1833" stopIfTrue="1" operator="greaterThan">
      <formula>0.02</formula>
    </cfRule>
    <cfRule type="cellIs" dxfId="4213" priority="1834" stopIfTrue="1" operator="lessThan">
      <formula>-0.02</formula>
    </cfRule>
    <cfRule type="cellIs" dxfId="4212" priority="1835" stopIfTrue="1" operator="between">
      <formula>0.01</formula>
      <formula>0.021</formula>
    </cfRule>
    <cfRule type="cellIs" dxfId="4211" priority="1836" stopIfTrue="1" operator="between">
      <formula>-0.01</formula>
      <formula>-0.021</formula>
    </cfRule>
    <cfRule type="cellIs" dxfId="4210" priority="1837" stopIfTrue="1" operator="between">
      <formula>-0.011</formula>
      <formula>0.011</formula>
    </cfRule>
    <cfRule type="cellIs" dxfId="4209" priority="1840" stopIfTrue="1" operator="greaterThan">
      <formula>0.02</formula>
    </cfRule>
    <cfRule type="cellIs" dxfId="4208" priority="1841" stopIfTrue="1" operator="lessThan">
      <formula>-0.02</formula>
    </cfRule>
    <cfRule type="cellIs" dxfId="4207" priority="1842" stopIfTrue="1" operator="between">
      <formula>0.01</formula>
      <formula>0.021</formula>
    </cfRule>
    <cfRule type="cellIs" dxfId="4206" priority="1843" stopIfTrue="1" operator="between">
      <formula>-0.01</formula>
      <formula>-0.021</formula>
    </cfRule>
    <cfRule type="cellIs" dxfId="4205" priority="1844" stopIfTrue="1" operator="between">
      <formula>-0.011</formula>
      <formula>0.011</formula>
    </cfRule>
    <cfRule type="cellIs" dxfId="4204" priority="1847" stopIfTrue="1" operator="greaterThan">
      <formula>0.02</formula>
    </cfRule>
    <cfRule type="cellIs" dxfId="4203" priority="1848" stopIfTrue="1" operator="lessThan">
      <formula>-0.02</formula>
    </cfRule>
    <cfRule type="cellIs" dxfId="4202" priority="1849" stopIfTrue="1" operator="between">
      <formula>0.01</formula>
      <formula>0.021</formula>
    </cfRule>
    <cfRule type="cellIs" dxfId="4201" priority="1850" stopIfTrue="1" operator="between">
      <formula>-0.01</formula>
      <formula>-0.021</formula>
    </cfRule>
    <cfRule type="cellIs" dxfId="4200" priority="1851" stopIfTrue="1" operator="between">
      <formula>-0.011</formula>
      <formula>0.011</formula>
    </cfRule>
    <cfRule type="cellIs" dxfId="4199" priority="1854" stopIfTrue="1" operator="greaterThan">
      <formula>0.02</formula>
    </cfRule>
    <cfRule type="cellIs" dxfId="4198" priority="1855" stopIfTrue="1" operator="lessThan">
      <formula>-0.02</formula>
    </cfRule>
    <cfRule type="cellIs" dxfId="4197" priority="1856" stopIfTrue="1" operator="between">
      <formula>0.01</formula>
      <formula>0.021</formula>
    </cfRule>
    <cfRule type="cellIs" dxfId="4196" priority="1857" stopIfTrue="1" operator="between">
      <formula>-0.01</formula>
      <formula>-0.021</formula>
    </cfRule>
    <cfRule type="cellIs" dxfId="4195" priority="1858" stopIfTrue="1" operator="between">
      <formula>-0.011</formula>
      <formula>0.011</formula>
    </cfRule>
    <cfRule type="cellIs" dxfId="4194" priority="1861" stopIfTrue="1" operator="greaterThan">
      <formula>0.02</formula>
    </cfRule>
    <cfRule type="cellIs" dxfId="4193" priority="1862" stopIfTrue="1" operator="lessThan">
      <formula>-0.02</formula>
    </cfRule>
    <cfRule type="cellIs" dxfId="4192" priority="1863" stopIfTrue="1" operator="between">
      <formula>0.01</formula>
      <formula>0.021</formula>
    </cfRule>
    <cfRule type="cellIs" dxfId="4191" priority="1864" stopIfTrue="1" operator="between">
      <formula>-0.01</formula>
      <formula>-0.021</formula>
    </cfRule>
    <cfRule type="cellIs" dxfId="4190" priority="1865" stopIfTrue="1" operator="between">
      <formula>-0.011</formula>
      <formula>0.011</formula>
    </cfRule>
    <cfRule type="cellIs" dxfId="4189" priority="1868" stopIfTrue="1" operator="greaterThan">
      <formula>0.02</formula>
    </cfRule>
    <cfRule type="cellIs" dxfId="4188" priority="1869" stopIfTrue="1" operator="lessThan">
      <formula>-0.02</formula>
    </cfRule>
    <cfRule type="cellIs" dxfId="4187" priority="1870" stopIfTrue="1" operator="between">
      <formula>0.01</formula>
      <formula>0.021</formula>
    </cfRule>
    <cfRule type="cellIs" dxfId="4186" priority="1871" stopIfTrue="1" operator="between">
      <formula>-0.01</formula>
      <formula>-0.021</formula>
    </cfRule>
    <cfRule type="cellIs" dxfId="4185" priority="1872" stopIfTrue="1" operator="between">
      <formula>-0.011</formula>
      <formula>0.011</formula>
    </cfRule>
    <cfRule type="cellIs" dxfId="4184" priority="1875" stopIfTrue="1" operator="greaterThan">
      <formula>0.02</formula>
    </cfRule>
    <cfRule type="cellIs" dxfId="4183" priority="1876" stopIfTrue="1" operator="lessThan">
      <formula>-0.02</formula>
    </cfRule>
    <cfRule type="cellIs" dxfId="4182" priority="1877" stopIfTrue="1" operator="between">
      <formula>0.01</formula>
      <formula>0.021</formula>
    </cfRule>
    <cfRule type="cellIs" dxfId="4181" priority="1878" stopIfTrue="1" operator="between">
      <formula>-0.01</formula>
      <formula>-0.021</formula>
    </cfRule>
    <cfRule type="cellIs" dxfId="4180" priority="1879" stopIfTrue="1" operator="between">
      <formula>-0.011</formula>
      <formula>0.011</formula>
    </cfRule>
    <cfRule type="cellIs" dxfId="4179" priority="1882" stopIfTrue="1" operator="greaterThan">
      <formula>0.02</formula>
    </cfRule>
    <cfRule type="cellIs" dxfId="4178" priority="1883" stopIfTrue="1" operator="lessThan">
      <formula>-0.02</formula>
    </cfRule>
    <cfRule type="cellIs" dxfId="4177" priority="1884" stopIfTrue="1" operator="between">
      <formula>0.01</formula>
      <formula>0.021</formula>
    </cfRule>
    <cfRule type="cellIs" dxfId="4176" priority="1885" stopIfTrue="1" operator="between">
      <formula>-0.01</formula>
      <formula>-0.021</formula>
    </cfRule>
    <cfRule type="cellIs" dxfId="4175" priority="1886" stopIfTrue="1" operator="between">
      <formula>-0.011</formula>
      <formula>0.011</formula>
    </cfRule>
    <cfRule type="cellIs" dxfId="4174" priority="1889" stopIfTrue="1" operator="greaterThan">
      <formula>0.02</formula>
    </cfRule>
    <cfRule type="cellIs" dxfId="4173" priority="1890" stopIfTrue="1" operator="lessThan">
      <formula>-0.02</formula>
    </cfRule>
    <cfRule type="cellIs" dxfId="4172" priority="1891" stopIfTrue="1" operator="between">
      <formula>0.01</formula>
      <formula>0.021</formula>
    </cfRule>
    <cfRule type="cellIs" dxfId="4171" priority="1892" stopIfTrue="1" operator="between">
      <formula>-0.01</formula>
      <formula>-0.021</formula>
    </cfRule>
    <cfRule type="cellIs" dxfId="4170" priority="1893" stopIfTrue="1" operator="between">
      <formula>-0.011</formula>
      <formula>0.011</formula>
    </cfRule>
    <cfRule type="cellIs" dxfId="4169" priority="1896" stopIfTrue="1" operator="greaterThan">
      <formula>0.02</formula>
    </cfRule>
    <cfRule type="cellIs" dxfId="4168" priority="1897" stopIfTrue="1" operator="lessThan">
      <formula>-0.02</formula>
    </cfRule>
    <cfRule type="cellIs" dxfId="4167" priority="1898" stopIfTrue="1" operator="between">
      <formula>0.01</formula>
      <formula>0.021</formula>
    </cfRule>
    <cfRule type="cellIs" dxfId="4166" priority="1899" stopIfTrue="1" operator="between">
      <formula>-0.01</formula>
      <formula>-0.021</formula>
    </cfRule>
    <cfRule type="cellIs" dxfId="4165" priority="1900" stopIfTrue="1" operator="between">
      <formula>-0.011</formula>
      <formula>0.011</formula>
    </cfRule>
    <cfRule type="cellIs" dxfId="4164" priority="1903" stopIfTrue="1" operator="greaterThan">
      <formula>0.02</formula>
    </cfRule>
    <cfRule type="cellIs" dxfId="4163" priority="1904" stopIfTrue="1" operator="lessThan">
      <formula>-0.02</formula>
    </cfRule>
    <cfRule type="cellIs" dxfId="4162" priority="1905" stopIfTrue="1" operator="between">
      <formula>0.01</formula>
      <formula>0.021</formula>
    </cfRule>
    <cfRule type="cellIs" dxfId="4161" priority="1906" stopIfTrue="1" operator="between">
      <formula>-0.01</formula>
      <formula>-0.021</formula>
    </cfRule>
    <cfRule type="cellIs" dxfId="4160" priority="1907" stopIfTrue="1" operator="between">
      <formula>-0.011</formula>
      <formula>0.011</formula>
    </cfRule>
    <cfRule type="cellIs" dxfId="4159" priority="1910" stopIfTrue="1" operator="greaterThan">
      <formula>0.02</formula>
    </cfRule>
    <cfRule type="cellIs" dxfId="4158" priority="1911" stopIfTrue="1" operator="lessThan">
      <formula>-0.02</formula>
    </cfRule>
    <cfRule type="cellIs" dxfId="4157" priority="1912" stopIfTrue="1" operator="between">
      <formula>0.01</formula>
      <formula>0.021</formula>
    </cfRule>
    <cfRule type="cellIs" dxfId="4156" priority="1913" stopIfTrue="1" operator="between">
      <formula>-0.01</formula>
      <formula>-0.021</formula>
    </cfRule>
    <cfRule type="cellIs" dxfId="4155" priority="1914" stopIfTrue="1" operator="between">
      <formula>-0.011</formula>
      <formula>0.011</formula>
    </cfRule>
    <cfRule type="cellIs" dxfId="4154" priority="1917" stopIfTrue="1" operator="greaterThan">
      <formula>0.02</formula>
    </cfRule>
    <cfRule type="cellIs" dxfId="4153" priority="1918" stopIfTrue="1" operator="lessThan">
      <formula>-0.02</formula>
    </cfRule>
    <cfRule type="cellIs" dxfId="4152" priority="1919" stopIfTrue="1" operator="between">
      <formula>0.01</formula>
      <formula>0.021</formula>
    </cfRule>
    <cfRule type="cellIs" dxfId="4151" priority="1920" stopIfTrue="1" operator="between">
      <formula>-0.01</formula>
      <formula>-0.021</formula>
    </cfRule>
    <cfRule type="cellIs" dxfId="4150" priority="1921" stopIfTrue="1" operator="between">
      <formula>-0.011</formula>
      <formula>0.011</formula>
    </cfRule>
    <cfRule type="cellIs" dxfId="4149" priority="1924" stopIfTrue="1" operator="greaterThan">
      <formula>0.02</formula>
    </cfRule>
    <cfRule type="cellIs" dxfId="4148" priority="1925" stopIfTrue="1" operator="lessThan">
      <formula>-0.02</formula>
    </cfRule>
    <cfRule type="cellIs" dxfId="4147" priority="1926" stopIfTrue="1" operator="between">
      <formula>0.01</formula>
      <formula>0.021</formula>
    </cfRule>
    <cfRule type="cellIs" dxfId="4146" priority="1927" stopIfTrue="1" operator="between">
      <formula>-0.01</formula>
      <formula>-0.021</formula>
    </cfRule>
    <cfRule type="cellIs" dxfId="4145" priority="1928" stopIfTrue="1" operator="between">
      <formula>-0.011</formula>
      <formula>0.011</formula>
    </cfRule>
    <cfRule type="cellIs" dxfId="4144" priority="1931" stopIfTrue="1" operator="greaterThan">
      <formula>0.02</formula>
    </cfRule>
    <cfRule type="cellIs" dxfId="4143" priority="1932" stopIfTrue="1" operator="lessThan">
      <formula>-0.02</formula>
    </cfRule>
    <cfRule type="cellIs" dxfId="4142" priority="1933" stopIfTrue="1" operator="between">
      <formula>0.01</formula>
      <formula>0.021</formula>
    </cfRule>
    <cfRule type="cellIs" dxfId="4141" priority="1934" stopIfTrue="1" operator="between">
      <formula>-0.01</formula>
      <formula>-0.021</formula>
    </cfRule>
    <cfRule type="cellIs" dxfId="4140" priority="1935" stopIfTrue="1" operator="between">
      <formula>-0.011</formula>
      <formula>0.011</formula>
    </cfRule>
    <cfRule type="cellIs" dxfId="4139" priority="1938" stopIfTrue="1" operator="greaterThan">
      <formula>0.02</formula>
    </cfRule>
    <cfRule type="cellIs" dxfId="4138" priority="1939" stopIfTrue="1" operator="lessThan">
      <formula>-0.02</formula>
    </cfRule>
    <cfRule type="cellIs" dxfId="4137" priority="1940" stopIfTrue="1" operator="between">
      <formula>0.01</formula>
      <formula>0.021</formula>
    </cfRule>
    <cfRule type="cellIs" dxfId="4136" priority="1941" stopIfTrue="1" operator="between">
      <formula>-0.01</formula>
      <formula>-0.021</formula>
    </cfRule>
    <cfRule type="cellIs" dxfId="4135" priority="2649" stopIfTrue="1" operator="between">
      <formula>-0.011</formula>
      <formula>0.011</formula>
    </cfRule>
    <cfRule type="cellIs" dxfId="4134" priority="1945" stopIfTrue="1" operator="greaterThan">
      <formula>0.02</formula>
    </cfRule>
    <cfRule type="cellIs" dxfId="4133" priority="1946" stopIfTrue="1" operator="lessThan">
      <formula>-0.02</formula>
    </cfRule>
    <cfRule type="cellIs" dxfId="4132" priority="1947" stopIfTrue="1" operator="between">
      <formula>0.01</formula>
      <formula>0.021</formula>
    </cfRule>
    <cfRule type="cellIs" dxfId="4131" priority="1948" stopIfTrue="1" operator="between">
      <formula>-0.01</formula>
      <formula>-0.021</formula>
    </cfRule>
    <cfRule type="cellIs" dxfId="4130" priority="1949" stopIfTrue="1" operator="between">
      <formula>-0.011</formula>
      <formula>0.011</formula>
    </cfRule>
    <cfRule type="cellIs" dxfId="4129" priority="1952" stopIfTrue="1" operator="greaterThan">
      <formula>0.02</formula>
    </cfRule>
    <cfRule type="cellIs" dxfId="4128" priority="1953" stopIfTrue="1" operator="lessThan">
      <formula>-0.02</formula>
    </cfRule>
    <cfRule type="cellIs" dxfId="4127" priority="1954" stopIfTrue="1" operator="between">
      <formula>0.01</formula>
      <formula>0.021</formula>
    </cfRule>
    <cfRule type="cellIs" dxfId="4126" priority="1955" stopIfTrue="1" operator="between">
      <formula>-0.01</formula>
      <formula>-0.021</formula>
    </cfRule>
    <cfRule type="cellIs" dxfId="4125" priority="1956" stopIfTrue="1" operator="between">
      <formula>-0.011</formula>
      <formula>0.011</formula>
    </cfRule>
    <cfRule type="cellIs" dxfId="4124" priority="1959" stopIfTrue="1" operator="greaterThan">
      <formula>0.02</formula>
    </cfRule>
    <cfRule type="cellIs" dxfId="4123" priority="1960" stopIfTrue="1" operator="lessThan">
      <formula>-0.02</formula>
    </cfRule>
    <cfRule type="cellIs" dxfId="4122" priority="1961" stopIfTrue="1" operator="between">
      <formula>0.01</formula>
      <formula>0.021</formula>
    </cfRule>
    <cfRule type="cellIs" dxfId="4121" priority="1962" stopIfTrue="1" operator="between">
      <formula>-0.01</formula>
      <formula>-0.021</formula>
    </cfRule>
    <cfRule type="cellIs" dxfId="4120" priority="1963" stopIfTrue="1" operator="between">
      <formula>-0.011</formula>
      <formula>0.011</formula>
    </cfRule>
    <cfRule type="cellIs" dxfId="4119" priority="1966" stopIfTrue="1" operator="greaterThan">
      <formula>0.02</formula>
    </cfRule>
    <cfRule type="cellIs" dxfId="4118" priority="1967" stopIfTrue="1" operator="lessThan">
      <formula>-0.02</formula>
    </cfRule>
    <cfRule type="cellIs" dxfId="4117" priority="1968" stopIfTrue="1" operator="between">
      <formula>0.01</formula>
      <formula>0.021</formula>
    </cfRule>
    <cfRule type="cellIs" dxfId="4116" priority="1969" stopIfTrue="1" operator="between">
      <formula>-0.01</formula>
      <formula>-0.021</formula>
    </cfRule>
    <cfRule type="cellIs" dxfId="4115" priority="1970" stopIfTrue="1" operator="between">
      <formula>-0.011</formula>
      <formula>0.011</formula>
    </cfRule>
    <cfRule type="cellIs" dxfId="4114" priority="1973" stopIfTrue="1" operator="greaterThan">
      <formula>0.02</formula>
    </cfRule>
    <cfRule type="cellIs" dxfId="4113" priority="1974" stopIfTrue="1" operator="lessThan">
      <formula>-0.02</formula>
    </cfRule>
    <cfRule type="cellIs" dxfId="4112" priority="1975" stopIfTrue="1" operator="between">
      <formula>0.01</formula>
      <formula>0.021</formula>
    </cfRule>
    <cfRule type="cellIs" dxfId="4111" priority="1976" stopIfTrue="1" operator="between">
      <formula>-0.01</formula>
      <formula>-0.021</formula>
    </cfRule>
    <cfRule type="cellIs" dxfId="4110" priority="1977" stopIfTrue="1" operator="between">
      <formula>-0.011</formula>
      <formula>0.011</formula>
    </cfRule>
    <cfRule type="cellIs" dxfId="4109" priority="1980" stopIfTrue="1" operator="greaterThan">
      <formula>0.02</formula>
    </cfRule>
    <cfRule type="cellIs" dxfId="4108" priority="1981" stopIfTrue="1" operator="lessThan">
      <formula>-0.02</formula>
    </cfRule>
    <cfRule type="cellIs" dxfId="4107" priority="1982" stopIfTrue="1" operator="between">
      <formula>0.01</formula>
      <formula>0.021</formula>
    </cfRule>
    <cfRule type="cellIs" dxfId="4106" priority="1983" stopIfTrue="1" operator="between">
      <formula>-0.01</formula>
      <formula>-0.021</formula>
    </cfRule>
    <cfRule type="cellIs" dxfId="4105" priority="1984" stopIfTrue="1" operator="between">
      <formula>-0.011</formula>
      <formula>0.011</formula>
    </cfRule>
    <cfRule type="cellIs" dxfId="4104" priority="1987" stopIfTrue="1" operator="greaterThan">
      <formula>0.02</formula>
    </cfRule>
    <cfRule type="cellIs" dxfId="4103" priority="1988" stopIfTrue="1" operator="lessThan">
      <formula>-0.02</formula>
    </cfRule>
    <cfRule type="cellIs" dxfId="4102" priority="1989" stopIfTrue="1" operator="between">
      <formula>0.01</formula>
      <formula>0.021</formula>
    </cfRule>
    <cfRule type="cellIs" dxfId="4101" priority="1990" stopIfTrue="1" operator="between">
      <formula>-0.01</formula>
      <formula>-0.021</formula>
    </cfRule>
    <cfRule type="cellIs" dxfId="4100" priority="1991" stopIfTrue="1" operator="between">
      <formula>-0.011</formula>
      <formula>0.011</formula>
    </cfRule>
    <cfRule type="cellIs" dxfId="4099" priority="1994" stopIfTrue="1" operator="greaterThan">
      <formula>0.02</formula>
    </cfRule>
    <cfRule type="cellIs" dxfId="4098" priority="1995" stopIfTrue="1" operator="lessThan">
      <formula>-0.02</formula>
    </cfRule>
    <cfRule type="cellIs" dxfId="4097" priority="1996" stopIfTrue="1" operator="between">
      <formula>0.01</formula>
      <formula>0.021</formula>
    </cfRule>
    <cfRule type="cellIs" dxfId="4096" priority="1997" stopIfTrue="1" operator="between">
      <formula>-0.01</formula>
      <formula>-0.021</formula>
    </cfRule>
    <cfRule type="cellIs" dxfId="4095" priority="1998" stopIfTrue="1" operator="between">
      <formula>-0.011</formula>
      <formula>0.011</formula>
    </cfRule>
    <cfRule type="cellIs" dxfId="4094" priority="2001" stopIfTrue="1" operator="greaterThan">
      <formula>0.02</formula>
    </cfRule>
    <cfRule type="cellIs" dxfId="4093" priority="2002" stopIfTrue="1" operator="lessThan">
      <formula>-0.02</formula>
    </cfRule>
    <cfRule type="cellIs" dxfId="4092" priority="2003" stopIfTrue="1" operator="between">
      <formula>0.01</formula>
      <formula>0.021</formula>
    </cfRule>
    <cfRule type="cellIs" dxfId="4091" priority="2004" stopIfTrue="1" operator="between">
      <formula>-0.01</formula>
      <formula>-0.021</formula>
    </cfRule>
    <cfRule type="cellIs" dxfId="4090" priority="2005" stopIfTrue="1" operator="between">
      <formula>-0.011</formula>
      <formula>0.011</formula>
    </cfRule>
    <cfRule type="cellIs" dxfId="4089" priority="2008" stopIfTrue="1" operator="greaterThan">
      <formula>0.02</formula>
    </cfRule>
    <cfRule type="cellIs" dxfId="4088" priority="2009" stopIfTrue="1" operator="lessThan">
      <formula>-0.02</formula>
    </cfRule>
    <cfRule type="cellIs" dxfId="4087" priority="2010" stopIfTrue="1" operator="between">
      <formula>0.01</formula>
      <formula>0.021</formula>
    </cfRule>
    <cfRule type="cellIs" dxfId="4086" priority="2011" stopIfTrue="1" operator="between">
      <formula>-0.01</formula>
      <formula>-0.021</formula>
    </cfRule>
    <cfRule type="cellIs" dxfId="4085" priority="2012" stopIfTrue="1" operator="between">
      <formula>-0.011</formula>
      <formula>0.011</formula>
    </cfRule>
    <cfRule type="cellIs" dxfId="4084" priority="2015" stopIfTrue="1" operator="greaterThan">
      <formula>0.02</formula>
    </cfRule>
    <cfRule type="cellIs" dxfId="4083" priority="2016" stopIfTrue="1" operator="lessThan">
      <formula>-0.02</formula>
    </cfRule>
    <cfRule type="cellIs" dxfId="4082" priority="2017" stopIfTrue="1" operator="between">
      <formula>0.01</formula>
      <formula>0.021</formula>
    </cfRule>
    <cfRule type="cellIs" dxfId="4081" priority="2018" stopIfTrue="1" operator="between">
      <formula>-0.01</formula>
      <formula>-0.021</formula>
    </cfRule>
    <cfRule type="cellIs" dxfId="4080" priority="2019" stopIfTrue="1" operator="between">
      <formula>-0.011</formula>
      <formula>0.011</formula>
    </cfRule>
    <cfRule type="cellIs" dxfId="4079" priority="2022" stopIfTrue="1" operator="greaterThan">
      <formula>0.02</formula>
    </cfRule>
    <cfRule type="cellIs" dxfId="4078" priority="2023" stopIfTrue="1" operator="lessThan">
      <formula>-0.02</formula>
    </cfRule>
    <cfRule type="cellIs" dxfId="4077" priority="2024" stopIfTrue="1" operator="between">
      <formula>0.01</formula>
      <formula>0.021</formula>
    </cfRule>
    <cfRule type="cellIs" dxfId="4076" priority="2025" stopIfTrue="1" operator="between">
      <formula>-0.01</formula>
      <formula>-0.021</formula>
    </cfRule>
    <cfRule type="cellIs" dxfId="4075" priority="2026" stopIfTrue="1" operator="between">
      <formula>-0.011</formula>
      <formula>0.011</formula>
    </cfRule>
    <cfRule type="cellIs" dxfId="4074" priority="2029" stopIfTrue="1" operator="greaterThan">
      <formula>0.02</formula>
    </cfRule>
    <cfRule type="cellIs" dxfId="4073" priority="2030" stopIfTrue="1" operator="lessThan">
      <formula>-0.02</formula>
    </cfRule>
    <cfRule type="cellIs" dxfId="4072" priority="2031" stopIfTrue="1" operator="between">
      <formula>0.01</formula>
      <formula>0.021</formula>
    </cfRule>
    <cfRule type="cellIs" dxfId="4071" priority="2032" stopIfTrue="1" operator="between">
      <formula>-0.01</formula>
      <formula>-0.021</formula>
    </cfRule>
    <cfRule type="cellIs" dxfId="4070" priority="2033" stopIfTrue="1" operator="between">
      <formula>-0.011</formula>
      <formula>0.011</formula>
    </cfRule>
    <cfRule type="cellIs" dxfId="4069" priority="2036" stopIfTrue="1" operator="greaterThan">
      <formula>0.02</formula>
    </cfRule>
    <cfRule type="cellIs" dxfId="4068" priority="2037" stopIfTrue="1" operator="lessThan">
      <formula>-0.02</formula>
    </cfRule>
    <cfRule type="cellIs" dxfId="4067" priority="2038" stopIfTrue="1" operator="between">
      <formula>0.01</formula>
      <formula>0.021</formula>
    </cfRule>
    <cfRule type="cellIs" dxfId="4066" priority="2039" stopIfTrue="1" operator="between">
      <formula>-0.01</formula>
      <formula>-0.021</formula>
    </cfRule>
    <cfRule type="cellIs" dxfId="4065" priority="2040" stopIfTrue="1" operator="between">
      <formula>-0.011</formula>
      <formula>0.011</formula>
    </cfRule>
    <cfRule type="cellIs" dxfId="4064" priority="2043" stopIfTrue="1" operator="greaterThan">
      <formula>0.02</formula>
    </cfRule>
    <cfRule type="cellIs" dxfId="4063" priority="2044" stopIfTrue="1" operator="lessThan">
      <formula>-0.02</formula>
    </cfRule>
    <cfRule type="cellIs" dxfId="4062" priority="2045" stopIfTrue="1" operator="between">
      <formula>0.01</formula>
      <formula>0.021</formula>
    </cfRule>
    <cfRule type="cellIs" dxfId="4061" priority="2046" stopIfTrue="1" operator="between">
      <formula>-0.01</formula>
      <formula>-0.021</formula>
    </cfRule>
    <cfRule type="cellIs" dxfId="4060" priority="2047" stopIfTrue="1" operator="between">
      <formula>-0.011</formula>
      <formula>0.011</formula>
    </cfRule>
    <cfRule type="cellIs" dxfId="4059" priority="2050" stopIfTrue="1" operator="greaterThan">
      <formula>0.02</formula>
    </cfRule>
    <cfRule type="cellIs" dxfId="4058" priority="2051" stopIfTrue="1" operator="lessThan">
      <formula>-0.02</formula>
    </cfRule>
    <cfRule type="cellIs" dxfId="4057" priority="2052" stopIfTrue="1" operator="between">
      <formula>0.01</formula>
      <formula>0.021</formula>
    </cfRule>
    <cfRule type="cellIs" dxfId="4056" priority="2053" stopIfTrue="1" operator="between">
      <formula>-0.01</formula>
      <formula>-0.021</formula>
    </cfRule>
    <cfRule type="cellIs" dxfId="4055" priority="2054" stopIfTrue="1" operator="between">
      <formula>-0.011</formula>
      <formula>0.011</formula>
    </cfRule>
    <cfRule type="cellIs" dxfId="4054" priority="2057" stopIfTrue="1" operator="greaterThan">
      <formula>0.02</formula>
    </cfRule>
    <cfRule type="cellIs" dxfId="4053" priority="2058" stopIfTrue="1" operator="lessThan">
      <formula>-0.02</formula>
    </cfRule>
    <cfRule type="cellIs" dxfId="4052" priority="2059" stopIfTrue="1" operator="between">
      <formula>0.01</formula>
      <formula>0.021</formula>
    </cfRule>
    <cfRule type="cellIs" dxfId="4051" priority="2060" stopIfTrue="1" operator="between">
      <formula>-0.01</formula>
      <formula>-0.021</formula>
    </cfRule>
    <cfRule type="cellIs" dxfId="4050" priority="2061" stopIfTrue="1" operator="between">
      <formula>-0.011</formula>
      <formula>0.011</formula>
    </cfRule>
    <cfRule type="cellIs" dxfId="4049" priority="2064" stopIfTrue="1" operator="greaterThan">
      <formula>0.02</formula>
    </cfRule>
    <cfRule type="cellIs" dxfId="4048" priority="2065" stopIfTrue="1" operator="lessThan">
      <formula>-0.02</formula>
    </cfRule>
    <cfRule type="cellIs" dxfId="4047" priority="2066" stopIfTrue="1" operator="between">
      <formula>0.01</formula>
      <formula>0.021</formula>
    </cfRule>
    <cfRule type="cellIs" dxfId="4046" priority="2067" stopIfTrue="1" operator="between">
      <formula>-0.01</formula>
      <formula>-0.021</formula>
    </cfRule>
    <cfRule type="cellIs" dxfId="4045" priority="2068" stopIfTrue="1" operator="between">
      <formula>-0.011</formula>
      <formula>0.011</formula>
    </cfRule>
    <cfRule type="cellIs" dxfId="4044" priority="2071" stopIfTrue="1" operator="greaterThan">
      <formula>0.02</formula>
    </cfRule>
    <cfRule type="cellIs" dxfId="4043" priority="2072" stopIfTrue="1" operator="lessThan">
      <formula>-0.02</formula>
    </cfRule>
    <cfRule type="cellIs" dxfId="4042" priority="2073" stopIfTrue="1" operator="between">
      <formula>0.01</formula>
      <formula>0.021</formula>
    </cfRule>
    <cfRule type="cellIs" dxfId="4041" priority="2074" stopIfTrue="1" operator="between">
      <formula>-0.01</formula>
      <formula>-0.021</formula>
    </cfRule>
    <cfRule type="cellIs" dxfId="4040" priority="2075" stopIfTrue="1" operator="between">
      <formula>-0.011</formula>
      <formula>0.011</formula>
    </cfRule>
    <cfRule type="cellIs" dxfId="4039" priority="2078" stopIfTrue="1" operator="greaterThan">
      <formula>0.02</formula>
    </cfRule>
    <cfRule type="cellIs" dxfId="4038" priority="2079" stopIfTrue="1" operator="lessThan">
      <formula>-0.02</formula>
    </cfRule>
    <cfRule type="cellIs" dxfId="4037" priority="2080" stopIfTrue="1" operator="between">
      <formula>0.01</formula>
      <formula>0.021</formula>
    </cfRule>
    <cfRule type="cellIs" dxfId="4036" priority="2081" stopIfTrue="1" operator="between">
      <formula>-0.01</formula>
      <formula>-0.021</formula>
    </cfRule>
    <cfRule type="cellIs" dxfId="4035" priority="2082" stopIfTrue="1" operator="between">
      <formula>-0.011</formula>
      <formula>0.011</formula>
    </cfRule>
    <cfRule type="cellIs" dxfId="4034" priority="2085" stopIfTrue="1" operator="greaterThan">
      <formula>0.02</formula>
    </cfRule>
    <cfRule type="cellIs" dxfId="4033" priority="2086" stopIfTrue="1" operator="lessThan">
      <formula>-0.02</formula>
    </cfRule>
    <cfRule type="cellIs" dxfId="4032" priority="2087" stopIfTrue="1" operator="between">
      <formula>0.01</formula>
      <formula>0.021</formula>
    </cfRule>
    <cfRule type="cellIs" dxfId="4031" priority="2088" stopIfTrue="1" operator="between">
      <formula>-0.01</formula>
      <formula>-0.021</formula>
    </cfRule>
    <cfRule type="cellIs" dxfId="4030" priority="2089" stopIfTrue="1" operator="between">
      <formula>-0.011</formula>
      <formula>0.011</formula>
    </cfRule>
    <cfRule type="cellIs" dxfId="4029" priority="2092" stopIfTrue="1" operator="greaterThan">
      <formula>0.02</formula>
    </cfRule>
    <cfRule type="cellIs" dxfId="4028" priority="2093" stopIfTrue="1" operator="lessThan">
      <formula>-0.02</formula>
    </cfRule>
    <cfRule type="cellIs" dxfId="4027" priority="2094" stopIfTrue="1" operator="between">
      <formula>0.01</formula>
      <formula>0.021</formula>
    </cfRule>
    <cfRule type="cellIs" dxfId="4026" priority="2095" stopIfTrue="1" operator="between">
      <formula>-0.01</formula>
      <formula>-0.021</formula>
    </cfRule>
    <cfRule type="cellIs" dxfId="4025" priority="2096" stopIfTrue="1" operator="between">
      <formula>-0.011</formula>
      <formula>0.011</formula>
    </cfRule>
    <cfRule type="cellIs" dxfId="4024" priority="2099" stopIfTrue="1" operator="greaterThan">
      <formula>0.02</formula>
    </cfRule>
    <cfRule type="cellIs" dxfId="4023" priority="2100" stopIfTrue="1" operator="lessThan">
      <formula>-0.02</formula>
    </cfRule>
    <cfRule type="cellIs" dxfId="4022" priority="2101" stopIfTrue="1" operator="between">
      <formula>0.01</formula>
      <formula>0.021</formula>
    </cfRule>
    <cfRule type="cellIs" dxfId="4021" priority="2102" stopIfTrue="1" operator="between">
      <formula>-0.01</formula>
      <formula>-0.021</formula>
    </cfRule>
    <cfRule type="cellIs" dxfId="4020" priority="2103" stopIfTrue="1" operator="between">
      <formula>-0.011</formula>
      <formula>0.011</formula>
    </cfRule>
    <cfRule type="cellIs" dxfId="4019" priority="2106" stopIfTrue="1" operator="greaterThan">
      <formula>0.02</formula>
    </cfRule>
    <cfRule type="cellIs" dxfId="4018" priority="2107" stopIfTrue="1" operator="lessThan">
      <formula>-0.02</formula>
    </cfRule>
    <cfRule type="cellIs" dxfId="4017" priority="2108" stopIfTrue="1" operator="between">
      <formula>0.01</formula>
      <formula>0.021</formula>
    </cfRule>
    <cfRule type="cellIs" dxfId="4016" priority="2109" stopIfTrue="1" operator="between">
      <formula>-0.01</formula>
      <formula>-0.021</formula>
    </cfRule>
    <cfRule type="cellIs" dxfId="4015" priority="2110" stopIfTrue="1" operator="between">
      <formula>-0.011</formula>
      <formula>0.011</formula>
    </cfRule>
    <cfRule type="cellIs" dxfId="4014" priority="2113" stopIfTrue="1" operator="greaterThan">
      <formula>0.02</formula>
    </cfRule>
    <cfRule type="cellIs" dxfId="4013" priority="2114" stopIfTrue="1" operator="lessThan">
      <formula>-0.02</formula>
    </cfRule>
    <cfRule type="cellIs" dxfId="4012" priority="2115" stopIfTrue="1" operator="between">
      <formula>0.01</formula>
      <formula>0.021</formula>
    </cfRule>
    <cfRule type="cellIs" dxfId="4011" priority="2116" stopIfTrue="1" operator="between">
      <formula>-0.01</formula>
      <formula>-0.021</formula>
    </cfRule>
    <cfRule type="cellIs" dxfId="4010" priority="2117" stopIfTrue="1" operator="between">
      <formula>-0.011</formula>
      <formula>0.011</formula>
    </cfRule>
    <cfRule type="cellIs" dxfId="4009" priority="2120" stopIfTrue="1" operator="greaterThan">
      <formula>0.02</formula>
    </cfRule>
    <cfRule type="cellIs" dxfId="4008" priority="2121" stopIfTrue="1" operator="lessThan">
      <formula>-0.02</formula>
    </cfRule>
    <cfRule type="cellIs" dxfId="4007" priority="2122" stopIfTrue="1" operator="between">
      <formula>0.01</formula>
      <formula>0.021</formula>
    </cfRule>
    <cfRule type="cellIs" dxfId="4006" priority="2123" stopIfTrue="1" operator="between">
      <formula>-0.01</formula>
      <formula>-0.021</formula>
    </cfRule>
    <cfRule type="cellIs" dxfId="4005" priority="2124" stopIfTrue="1" operator="between">
      <formula>-0.011</formula>
      <formula>0.011</formula>
    </cfRule>
    <cfRule type="cellIs" dxfId="4004" priority="2127" stopIfTrue="1" operator="greaterThan">
      <formula>0.02</formula>
    </cfRule>
    <cfRule type="cellIs" dxfId="4003" priority="2128" stopIfTrue="1" operator="lessThan">
      <formula>-0.02</formula>
    </cfRule>
    <cfRule type="cellIs" dxfId="4002" priority="2129" stopIfTrue="1" operator="between">
      <formula>0.01</formula>
      <formula>0.021</formula>
    </cfRule>
    <cfRule type="cellIs" dxfId="4001" priority="2130" stopIfTrue="1" operator="between">
      <formula>-0.01</formula>
      <formula>-0.021</formula>
    </cfRule>
    <cfRule type="cellIs" dxfId="4000" priority="2131" stopIfTrue="1" operator="between">
      <formula>-0.011</formula>
      <formula>0.011</formula>
    </cfRule>
    <cfRule type="cellIs" dxfId="3999" priority="2134" stopIfTrue="1" operator="greaterThan">
      <formula>0.02</formula>
    </cfRule>
    <cfRule type="cellIs" dxfId="3998" priority="2135" stopIfTrue="1" operator="lessThan">
      <formula>-0.02</formula>
    </cfRule>
    <cfRule type="cellIs" dxfId="3997" priority="2136" stopIfTrue="1" operator="between">
      <formula>0.01</formula>
      <formula>0.021</formula>
    </cfRule>
    <cfRule type="cellIs" dxfId="3996" priority="2137" stopIfTrue="1" operator="between">
      <formula>-0.01</formula>
      <formula>-0.021</formula>
    </cfRule>
    <cfRule type="cellIs" dxfId="3995" priority="2138" stopIfTrue="1" operator="between">
      <formula>-0.011</formula>
      <formula>0.011</formula>
    </cfRule>
    <cfRule type="cellIs" dxfId="3994" priority="2141" stopIfTrue="1" operator="greaterThan">
      <formula>0.02</formula>
    </cfRule>
    <cfRule type="cellIs" dxfId="3993" priority="2142" stopIfTrue="1" operator="lessThan">
      <formula>-0.02</formula>
    </cfRule>
    <cfRule type="cellIs" dxfId="3992" priority="2143" stopIfTrue="1" operator="between">
      <formula>0.01</formula>
      <formula>0.021</formula>
    </cfRule>
    <cfRule type="cellIs" dxfId="3991" priority="2144" stopIfTrue="1" operator="between">
      <formula>-0.01</formula>
      <formula>-0.021</formula>
    </cfRule>
    <cfRule type="cellIs" dxfId="3990" priority="2145" stopIfTrue="1" operator="between">
      <formula>-0.011</formula>
      <formula>0.011</formula>
    </cfRule>
    <cfRule type="cellIs" dxfId="3989" priority="2148" stopIfTrue="1" operator="greaterThan">
      <formula>0.02</formula>
    </cfRule>
    <cfRule type="cellIs" dxfId="3988" priority="2149" stopIfTrue="1" operator="lessThan">
      <formula>-0.02</formula>
    </cfRule>
    <cfRule type="cellIs" dxfId="3987" priority="2150" stopIfTrue="1" operator="between">
      <formula>0.01</formula>
      <formula>0.021</formula>
    </cfRule>
    <cfRule type="cellIs" dxfId="3986" priority="2151" stopIfTrue="1" operator="between">
      <formula>-0.01</formula>
      <formula>-0.021</formula>
    </cfRule>
    <cfRule type="cellIs" dxfId="3985" priority="2152" stopIfTrue="1" operator="between">
      <formula>-0.011</formula>
      <formula>0.011</formula>
    </cfRule>
    <cfRule type="cellIs" dxfId="3984" priority="2155" stopIfTrue="1" operator="greaterThan">
      <formula>0.02</formula>
    </cfRule>
    <cfRule type="cellIs" dxfId="3983" priority="2156" stopIfTrue="1" operator="lessThan">
      <formula>-0.02</formula>
    </cfRule>
    <cfRule type="cellIs" dxfId="3982" priority="2157" stopIfTrue="1" operator="between">
      <formula>0.01</formula>
      <formula>0.021</formula>
    </cfRule>
    <cfRule type="cellIs" dxfId="3981" priority="2158" stopIfTrue="1" operator="between">
      <formula>-0.01</formula>
      <formula>-0.021</formula>
    </cfRule>
    <cfRule type="cellIs" dxfId="3980" priority="2159" stopIfTrue="1" operator="between">
      <formula>-0.011</formula>
      <formula>0.011</formula>
    </cfRule>
    <cfRule type="cellIs" dxfId="3979" priority="2162" stopIfTrue="1" operator="greaterThan">
      <formula>0.02</formula>
    </cfRule>
    <cfRule type="cellIs" dxfId="3978" priority="2163" stopIfTrue="1" operator="lessThan">
      <formula>-0.02</formula>
    </cfRule>
    <cfRule type="cellIs" dxfId="3977" priority="2164" stopIfTrue="1" operator="between">
      <formula>0.01</formula>
      <formula>0.021</formula>
    </cfRule>
    <cfRule type="cellIs" dxfId="3976" priority="2165" stopIfTrue="1" operator="between">
      <formula>-0.01</formula>
      <formula>-0.021</formula>
    </cfRule>
    <cfRule type="cellIs" dxfId="3975" priority="2166" stopIfTrue="1" operator="between">
      <formula>-0.011</formula>
      <formula>0.011</formula>
    </cfRule>
    <cfRule type="cellIs" dxfId="3974" priority="2169" stopIfTrue="1" operator="greaterThan">
      <formula>0.02</formula>
    </cfRule>
    <cfRule type="cellIs" dxfId="3973" priority="2170" stopIfTrue="1" operator="lessThan">
      <formula>-0.02</formula>
    </cfRule>
    <cfRule type="cellIs" dxfId="3972" priority="2171" stopIfTrue="1" operator="between">
      <formula>0.01</formula>
      <formula>0.021</formula>
    </cfRule>
    <cfRule type="cellIs" dxfId="3971" priority="2172" stopIfTrue="1" operator="between">
      <formula>-0.01</formula>
      <formula>-0.021</formula>
    </cfRule>
    <cfRule type="cellIs" dxfId="3970" priority="2173" stopIfTrue="1" operator="between">
      <formula>-0.011</formula>
      <formula>0.011</formula>
    </cfRule>
    <cfRule type="cellIs" dxfId="3969" priority="2176" stopIfTrue="1" operator="greaterThan">
      <formula>0.02</formula>
    </cfRule>
    <cfRule type="cellIs" dxfId="3968" priority="2177" stopIfTrue="1" operator="lessThan">
      <formula>-0.02</formula>
    </cfRule>
    <cfRule type="cellIs" dxfId="3967" priority="2178" stopIfTrue="1" operator="between">
      <formula>0.01</formula>
      <formula>0.021</formula>
    </cfRule>
    <cfRule type="cellIs" dxfId="3966" priority="2179" stopIfTrue="1" operator="between">
      <formula>-0.01</formula>
      <formula>-0.021</formula>
    </cfRule>
    <cfRule type="cellIs" dxfId="3965" priority="2180" stopIfTrue="1" operator="between">
      <formula>-0.011</formula>
      <formula>0.011</formula>
    </cfRule>
    <cfRule type="cellIs" dxfId="3964" priority="2183" stopIfTrue="1" operator="greaterThan">
      <formula>0.02</formula>
    </cfRule>
    <cfRule type="cellIs" dxfId="3963" priority="2184" stopIfTrue="1" operator="lessThan">
      <formula>-0.02</formula>
    </cfRule>
    <cfRule type="cellIs" dxfId="3962" priority="2185" stopIfTrue="1" operator="between">
      <formula>0.01</formula>
      <formula>0.021</formula>
    </cfRule>
    <cfRule type="cellIs" dxfId="3961" priority="2186" stopIfTrue="1" operator="between">
      <formula>-0.01</formula>
      <formula>-0.021</formula>
    </cfRule>
    <cfRule type="cellIs" dxfId="3960" priority="2187" stopIfTrue="1" operator="between">
      <formula>-0.011</formula>
      <formula>0.011</formula>
    </cfRule>
    <cfRule type="cellIs" dxfId="3959" priority="2190" stopIfTrue="1" operator="greaterThan">
      <formula>0.02</formula>
    </cfRule>
    <cfRule type="cellIs" dxfId="3958" priority="2191" stopIfTrue="1" operator="lessThan">
      <formula>-0.02</formula>
    </cfRule>
    <cfRule type="cellIs" dxfId="3957" priority="2192" stopIfTrue="1" operator="between">
      <formula>0.01</formula>
      <formula>0.021</formula>
    </cfRule>
    <cfRule type="cellIs" dxfId="3956" priority="2193" stopIfTrue="1" operator="between">
      <formula>-0.01</formula>
      <formula>-0.021</formula>
    </cfRule>
    <cfRule type="cellIs" dxfId="3955" priority="2194" stopIfTrue="1" operator="between">
      <formula>-0.011</formula>
      <formula>0.011</formula>
    </cfRule>
    <cfRule type="cellIs" dxfId="3954" priority="2197" stopIfTrue="1" operator="greaterThan">
      <formula>0.02</formula>
    </cfRule>
    <cfRule type="cellIs" dxfId="3953" priority="2198" stopIfTrue="1" operator="lessThan">
      <formula>-0.02</formula>
    </cfRule>
    <cfRule type="cellIs" dxfId="3952" priority="2199" stopIfTrue="1" operator="between">
      <formula>0.01</formula>
      <formula>0.021</formula>
    </cfRule>
    <cfRule type="cellIs" dxfId="3951" priority="2200" stopIfTrue="1" operator="between">
      <formula>-0.01</formula>
      <formula>-0.021</formula>
    </cfRule>
    <cfRule type="cellIs" dxfId="3950" priority="2201" stopIfTrue="1" operator="between">
      <formula>-0.011</formula>
      <formula>0.011</formula>
    </cfRule>
    <cfRule type="cellIs" dxfId="3949" priority="2204" stopIfTrue="1" operator="greaterThan">
      <formula>0.02</formula>
    </cfRule>
    <cfRule type="cellIs" dxfId="3948" priority="2205" stopIfTrue="1" operator="lessThan">
      <formula>-0.02</formula>
    </cfRule>
    <cfRule type="cellIs" dxfId="3947" priority="2206" stopIfTrue="1" operator="between">
      <formula>0.01</formula>
      <formula>0.021</formula>
    </cfRule>
    <cfRule type="cellIs" dxfId="3946" priority="2207" stopIfTrue="1" operator="between">
      <formula>-0.01</formula>
      <formula>-0.021</formula>
    </cfRule>
    <cfRule type="cellIs" dxfId="3945" priority="2208" stopIfTrue="1" operator="between">
      <formula>-0.011</formula>
      <formula>0.011</formula>
    </cfRule>
    <cfRule type="cellIs" dxfId="3944" priority="2211" stopIfTrue="1" operator="greaterThan">
      <formula>0.02</formula>
    </cfRule>
    <cfRule type="cellIs" dxfId="3943" priority="2212" stopIfTrue="1" operator="lessThan">
      <formula>-0.02</formula>
    </cfRule>
    <cfRule type="cellIs" dxfId="3942" priority="2213" stopIfTrue="1" operator="between">
      <formula>0.01</formula>
      <formula>0.021</formula>
    </cfRule>
    <cfRule type="cellIs" dxfId="3941" priority="2214" stopIfTrue="1" operator="between">
      <formula>-0.01</formula>
      <formula>-0.021</formula>
    </cfRule>
    <cfRule type="cellIs" dxfId="3940" priority="2215" stopIfTrue="1" operator="between">
      <formula>-0.011</formula>
      <formula>0.011</formula>
    </cfRule>
    <cfRule type="cellIs" dxfId="3939" priority="2218" stopIfTrue="1" operator="greaterThan">
      <formula>0.02</formula>
    </cfRule>
    <cfRule type="cellIs" dxfId="3938" priority="2219" stopIfTrue="1" operator="lessThan">
      <formula>-0.02</formula>
    </cfRule>
    <cfRule type="cellIs" dxfId="3937" priority="2220" stopIfTrue="1" operator="between">
      <formula>0.01</formula>
      <formula>0.021</formula>
    </cfRule>
    <cfRule type="cellIs" dxfId="3936" priority="2221" stopIfTrue="1" operator="between">
      <formula>-0.01</formula>
      <formula>-0.021</formula>
    </cfRule>
    <cfRule type="cellIs" dxfId="3935" priority="2222" stopIfTrue="1" operator="between">
      <formula>-0.011</formula>
      <formula>0.011</formula>
    </cfRule>
    <cfRule type="cellIs" dxfId="3934" priority="2225" stopIfTrue="1" operator="greaterThan">
      <formula>0.02</formula>
    </cfRule>
    <cfRule type="cellIs" dxfId="3933" priority="2226" stopIfTrue="1" operator="lessThan">
      <formula>-0.02</formula>
    </cfRule>
    <cfRule type="cellIs" dxfId="3932" priority="2227" stopIfTrue="1" operator="between">
      <formula>0.01</formula>
      <formula>0.021</formula>
    </cfRule>
    <cfRule type="cellIs" dxfId="3931" priority="2228" stopIfTrue="1" operator="between">
      <formula>-0.01</formula>
      <formula>-0.021</formula>
    </cfRule>
    <cfRule type="cellIs" dxfId="3930" priority="2229" stopIfTrue="1" operator="between">
      <formula>-0.011</formula>
      <formula>0.011</formula>
    </cfRule>
    <cfRule type="cellIs" dxfId="3929" priority="2232" stopIfTrue="1" operator="greaterThan">
      <formula>0.02</formula>
    </cfRule>
    <cfRule type="cellIs" dxfId="3928" priority="2233" stopIfTrue="1" operator="lessThan">
      <formula>-0.02</formula>
    </cfRule>
    <cfRule type="cellIs" dxfId="3927" priority="2234" stopIfTrue="1" operator="between">
      <formula>0.01</formula>
      <formula>0.021</formula>
    </cfRule>
    <cfRule type="cellIs" dxfId="3926" priority="2235" stopIfTrue="1" operator="between">
      <formula>-0.01</formula>
      <formula>-0.021</formula>
    </cfRule>
    <cfRule type="cellIs" dxfId="3925" priority="2236" stopIfTrue="1" operator="between">
      <formula>-0.011</formula>
      <formula>0.011</formula>
    </cfRule>
    <cfRule type="cellIs" dxfId="3924" priority="2239" stopIfTrue="1" operator="greaterThan">
      <formula>0.02</formula>
    </cfRule>
    <cfRule type="cellIs" dxfId="3923" priority="2240" stopIfTrue="1" operator="lessThan">
      <formula>-0.02</formula>
    </cfRule>
    <cfRule type="cellIs" dxfId="3922" priority="2241" stopIfTrue="1" operator="between">
      <formula>0.01</formula>
      <formula>0.021</formula>
    </cfRule>
    <cfRule type="cellIs" dxfId="3921" priority="2242" stopIfTrue="1" operator="between">
      <formula>-0.01</formula>
      <formula>-0.021</formula>
    </cfRule>
    <cfRule type="cellIs" dxfId="3920" priority="2243" stopIfTrue="1" operator="between">
      <formula>-0.011</formula>
      <formula>0.011</formula>
    </cfRule>
    <cfRule type="cellIs" dxfId="3919" priority="2246" stopIfTrue="1" operator="greaterThan">
      <formula>0.02</formula>
    </cfRule>
    <cfRule type="cellIs" dxfId="3918" priority="2247" stopIfTrue="1" operator="lessThan">
      <formula>-0.02</formula>
    </cfRule>
    <cfRule type="cellIs" dxfId="3917" priority="2248" stopIfTrue="1" operator="between">
      <formula>0.01</formula>
      <formula>0.021</formula>
    </cfRule>
    <cfRule type="cellIs" dxfId="3916" priority="2249" stopIfTrue="1" operator="between">
      <formula>-0.01</formula>
      <formula>-0.021</formula>
    </cfRule>
    <cfRule type="cellIs" dxfId="3915" priority="2250" stopIfTrue="1" operator="between">
      <formula>-0.011</formula>
      <formula>0.011</formula>
    </cfRule>
    <cfRule type="cellIs" dxfId="3914" priority="2253" stopIfTrue="1" operator="greaterThan">
      <formula>0.02</formula>
    </cfRule>
    <cfRule type="cellIs" dxfId="3913" priority="2254" stopIfTrue="1" operator="lessThan">
      <formula>-0.02</formula>
    </cfRule>
    <cfRule type="cellIs" dxfId="3912" priority="2255" stopIfTrue="1" operator="between">
      <formula>0.01</formula>
      <formula>0.021</formula>
    </cfRule>
    <cfRule type="cellIs" dxfId="3911" priority="2256" stopIfTrue="1" operator="between">
      <formula>-0.01</formula>
      <formula>-0.021</formula>
    </cfRule>
    <cfRule type="cellIs" dxfId="3910" priority="2257" stopIfTrue="1" operator="between">
      <formula>-0.011</formula>
      <formula>0.011</formula>
    </cfRule>
    <cfRule type="cellIs" dxfId="3909" priority="2260" stopIfTrue="1" operator="greaterThan">
      <formula>0.02</formula>
    </cfRule>
    <cfRule type="cellIs" dxfId="3908" priority="2261" stopIfTrue="1" operator="lessThan">
      <formula>-0.02</formula>
    </cfRule>
    <cfRule type="cellIs" dxfId="3907" priority="2262" stopIfTrue="1" operator="between">
      <formula>0.01</formula>
      <formula>0.021</formula>
    </cfRule>
    <cfRule type="cellIs" dxfId="3906" priority="2263" stopIfTrue="1" operator="between">
      <formula>-0.01</formula>
      <formula>-0.021</formula>
    </cfRule>
    <cfRule type="cellIs" dxfId="3905" priority="2264" stopIfTrue="1" operator="between">
      <formula>-0.011</formula>
      <formula>0.011</formula>
    </cfRule>
    <cfRule type="cellIs" dxfId="3904" priority="2267" stopIfTrue="1" operator="greaterThan">
      <formula>0.02</formula>
    </cfRule>
    <cfRule type="cellIs" dxfId="3903" priority="2268" stopIfTrue="1" operator="lessThan">
      <formula>-0.02</formula>
    </cfRule>
    <cfRule type="cellIs" dxfId="3902" priority="2269" stopIfTrue="1" operator="between">
      <formula>0.01</formula>
      <formula>0.021</formula>
    </cfRule>
    <cfRule type="cellIs" dxfId="3901" priority="2270" stopIfTrue="1" operator="between">
      <formula>-0.01</formula>
      <formula>-0.021</formula>
    </cfRule>
    <cfRule type="cellIs" dxfId="3900" priority="2271" stopIfTrue="1" operator="between">
      <formula>-0.011</formula>
      <formula>0.011</formula>
    </cfRule>
    <cfRule type="cellIs" dxfId="3899" priority="2274" stopIfTrue="1" operator="greaterThan">
      <formula>0.02</formula>
    </cfRule>
    <cfRule type="cellIs" dxfId="3898" priority="2275" stopIfTrue="1" operator="lessThan">
      <formula>-0.02</formula>
    </cfRule>
    <cfRule type="cellIs" dxfId="3897" priority="2276" stopIfTrue="1" operator="between">
      <formula>0.01</formula>
      <formula>0.021</formula>
    </cfRule>
    <cfRule type="cellIs" dxfId="3896" priority="2277" stopIfTrue="1" operator="between">
      <formula>-0.01</formula>
      <formula>-0.021</formula>
    </cfRule>
    <cfRule type="cellIs" dxfId="3895" priority="2278" stopIfTrue="1" operator="between">
      <formula>-0.011</formula>
      <formula>0.011</formula>
    </cfRule>
    <cfRule type="cellIs" dxfId="3894" priority="2281" stopIfTrue="1" operator="greaterThan">
      <formula>0.02</formula>
    </cfRule>
    <cfRule type="cellIs" dxfId="3893" priority="2282" stopIfTrue="1" operator="lessThan">
      <formula>-0.02</formula>
    </cfRule>
    <cfRule type="cellIs" dxfId="3892" priority="2283" stopIfTrue="1" operator="between">
      <formula>0.01</formula>
      <formula>0.021</formula>
    </cfRule>
    <cfRule type="cellIs" dxfId="3891" priority="2284" stopIfTrue="1" operator="between">
      <formula>-0.01</formula>
      <formula>-0.021</formula>
    </cfRule>
    <cfRule type="cellIs" dxfId="3890" priority="2285" stopIfTrue="1" operator="between">
      <formula>-0.011</formula>
      <formula>0.011</formula>
    </cfRule>
    <cfRule type="cellIs" dxfId="3889" priority="2288" stopIfTrue="1" operator="greaterThan">
      <formula>0.02</formula>
    </cfRule>
    <cfRule type="cellIs" dxfId="3888" priority="2289" stopIfTrue="1" operator="lessThan">
      <formula>-0.02</formula>
    </cfRule>
    <cfRule type="cellIs" dxfId="3887" priority="2290" stopIfTrue="1" operator="between">
      <formula>0.01</formula>
      <formula>0.021</formula>
    </cfRule>
    <cfRule type="cellIs" dxfId="3886" priority="2291" stopIfTrue="1" operator="between">
      <formula>-0.01</formula>
      <formula>-0.021</formula>
    </cfRule>
    <cfRule type="cellIs" dxfId="3885" priority="2292" stopIfTrue="1" operator="between">
      <formula>-0.011</formula>
      <formula>0.011</formula>
    </cfRule>
    <cfRule type="cellIs" dxfId="3884" priority="2295" stopIfTrue="1" operator="greaterThan">
      <formula>0.02</formula>
    </cfRule>
    <cfRule type="cellIs" dxfId="3883" priority="2296" stopIfTrue="1" operator="lessThan">
      <formula>-0.02</formula>
    </cfRule>
    <cfRule type="cellIs" dxfId="3882" priority="2297" stopIfTrue="1" operator="between">
      <formula>0.01</formula>
      <formula>0.021</formula>
    </cfRule>
    <cfRule type="cellIs" dxfId="3881" priority="2298" stopIfTrue="1" operator="between">
      <formula>-0.01</formula>
      <formula>-0.021</formula>
    </cfRule>
    <cfRule type="cellIs" dxfId="3880" priority="2299" stopIfTrue="1" operator="between">
      <formula>-0.011</formula>
      <formula>0.011</formula>
    </cfRule>
    <cfRule type="cellIs" dxfId="3879" priority="2302" stopIfTrue="1" operator="greaterThan">
      <formula>0.02</formula>
    </cfRule>
    <cfRule type="cellIs" dxfId="3878" priority="2303" stopIfTrue="1" operator="lessThan">
      <formula>-0.02</formula>
    </cfRule>
    <cfRule type="cellIs" dxfId="3877" priority="2304" stopIfTrue="1" operator="between">
      <formula>0.01</formula>
      <formula>0.021</formula>
    </cfRule>
    <cfRule type="cellIs" dxfId="3876" priority="2305" stopIfTrue="1" operator="between">
      <formula>-0.01</formula>
      <formula>-0.021</formula>
    </cfRule>
    <cfRule type="cellIs" dxfId="3875" priority="2306" stopIfTrue="1" operator="between">
      <formula>-0.011</formula>
      <formula>0.011</formula>
    </cfRule>
    <cfRule type="cellIs" dxfId="3874" priority="2309" stopIfTrue="1" operator="greaterThan">
      <formula>0.02</formula>
    </cfRule>
    <cfRule type="cellIs" dxfId="3873" priority="2310" stopIfTrue="1" operator="lessThan">
      <formula>-0.02</formula>
    </cfRule>
    <cfRule type="cellIs" dxfId="3872" priority="2311" stopIfTrue="1" operator="between">
      <formula>0.01</formula>
      <formula>0.021</formula>
    </cfRule>
    <cfRule type="cellIs" dxfId="3871" priority="2312" stopIfTrue="1" operator="between">
      <formula>-0.01</formula>
      <formula>-0.021</formula>
    </cfRule>
    <cfRule type="cellIs" dxfId="3870" priority="2313" stopIfTrue="1" operator="between">
      <formula>-0.011</formula>
      <formula>0.011</formula>
    </cfRule>
    <cfRule type="cellIs" dxfId="3869" priority="2316" stopIfTrue="1" operator="greaterThan">
      <formula>0.02</formula>
    </cfRule>
    <cfRule type="cellIs" dxfId="3868" priority="2317" stopIfTrue="1" operator="lessThan">
      <formula>-0.02</formula>
    </cfRule>
    <cfRule type="cellIs" dxfId="3867" priority="2318" stopIfTrue="1" operator="between">
      <formula>0.01</formula>
      <formula>0.021</formula>
    </cfRule>
    <cfRule type="cellIs" dxfId="3866" priority="2319" stopIfTrue="1" operator="between">
      <formula>-0.01</formula>
      <formula>-0.021</formula>
    </cfRule>
    <cfRule type="cellIs" dxfId="3865" priority="2320" stopIfTrue="1" operator="between">
      <formula>-0.011</formula>
      <formula>0.011</formula>
    </cfRule>
    <cfRule type="cellIs" dxfId="3864" priority="2323" stopIfTrue="1" operator="greaterThan">
      <formula>0.02</formula>
    </cfRule>
    <cfRule type="cellIs" dxfId="3863" priority="2324" stopIfTrue="1" operator="lessThan">
      <formula>-0.02</formula>
    </cfRule>
    <cfRule type="cellIs" dxfId="3862" priority="2325" stopIfTrue="1" operator="between">
      <formula>0.01</formula>
      <formula>0.021</formula>
    </cfRule>
    <cfRule type="cellIs" dxfId="3861" priority="2326" stopIfTrue="1" operator="between">
      <formula>-0.01</formula>
      <formula>-0.021</formula>
    </cfRule>
    <cfRule type="cellIs" dxfId="3860" priority="2327" stopIfTrue="1" operator="between">
      <formula>-0.011</formula>
      <formula>0.011</formula>
    </cfRule>
    <cfRule type="cellIs" dxfId="3859" priority="2330" stopIfTrue="1" operator="greaterThan">
      <formula>0.02</formula>
    </cfRule>
    <cfRule type="cellIs" dxfId="3858" priority="2331" stopIfTrue="1" operator="lessThan">
      <formula>-0.02</formula>
    </cfRule>
    <cfRule type="cellIs" dxfId="3857" priority="2332" stopIfTrue="1" operator="between">
      <formula>0.01</formula>
      <formula>0.021</formula>
    </cfRule>
    <cfRule type="cellIs" dxfId="3856" priority="2333" stopIfTrue="1" operator="between">
      <formula>-0.01</formula>
      <formula>-0.021</formula>
    </cfRule>
    <cfRule type="cellIs" dxfId="3855" priority="2334" stopIfTrue="1" operator="between">
      <formula>-0.011</formula>
      <formula>0.011</formula>
    </cfRule>
    <cfRule type="cellIs" dxfId="3854" priority="2337" stopIfTrue="1" operator="greaterThan">
      <formula>0.02</formula>
    </cfRule>
    <cfRule type="cellIs" dxfId="3853" priority="2338" stopIfTrue="1" operator="lessThan">
      <formula>-0.02</formula>
    </cfRule>
    <cfRule type="cellIs" dxfId="3852" priority="2339" stopIfTrue="1" operator="between">
      <formula>0.01</formula>
      <formula>0.021</formula>
    </cfRule>
    <cfRule type="cellIs" dxfId="3851" priority="2340" stopIfTrue="1" operator="between">
      <formula>-0.01</formula>
      <formula>-0.021</formula>
    </cfRule>
    <cfRule type="cellIs" dxfId="3850" priority="2341" stopIfTrue="1" operator="between">
      <formula>-0.011</formula>
      <formula>0.011</formula>
    </cfRule>
    <cfRule type="cellIs" dxfId="3849" priority="2344" stopIfTrue="1" operator="greaterThan">
      <formula>0.02</formula>
    </cfRule>
    <cfRule type="cellIs" dxfId="3848" priority="2345" stopIfTrue="1" operator="lessThan">
      <formula>-0.02</formula>
    </cfRule>
    <cfRule type="cellIs" dxfId="3847" priority="2346" stopIfTrue="1" operator="between">
      <formula>0.01</formula>
      <formula>0.021</formula>
    </cfRule>
    <cfRule type="cellIs" dxfId="3846" priority="2347" stopIfTrue="1" operator="between">
      <formula>-0.01</formula>
      <formula>-0.021</formula>
    </cfRule>
    <cfRule type="cellIs" dxfId="3845" priority="2348" stopIfTrue="1" operator="between">
      <formula>-0.011</formula>
      <formula>0.011</formula>
    </cfRule>
    <cfRule type="cellIs" dxfId="3844" priority="2351" stopIfTrue="1" operator="greaterThan">
      <formula>0.02</formula>
    </cfRule>
    <cfRule type="cellIs" dxfId="3843" priority="2352" stopIfTrue="1" operator="lessThan">
      <formula>-0.02</formula>
    </cfRule>
    <cfRule type="cellIs" dxfId="3842" priority="2353" stopIfTrue="1" operator="between">
      <formula>0.01</formula>
      <formula>0.021</formula>
    </cfRule>
    <cfRule type="cellIs" dxfId="3841" priority="2354" stopIfTrue="1" operator="between">
      <formula>-0.01</formula>
      <formula>-0.021</formula>
    </cfRule>
    <cfRule type="cellIs" dxfId="3840" priority="2355" stopIfTrue="1" operator="between">
      <formula>-0.011</formula>
      <formula>0.011</formula>
    </cfRule>
    <cfRule type="cellIs" dxfId="3839" priority="2358" stopIfTrue="1" operator="greaterThan">
      <formula>0.02</formula>
    </cfRule>
    <cfRule type="cellIs" dxfId="3838" priority="2359" stopIfTrue="1" operator="lessThan">
      <formula>-0.02</formula>
    </cfRule>
    <cfRule type="cellIs" dxfId="3837" priority="2360" stopIfTrue="1" operator="between">
      <formula>0.01</formula>
      <formula>0.021</formula>
    </cfRule>
    <cfRule type="cellIs" dxfId="3836" priority="2361" stopIfTrue="1" operator="between">
      <formula>-0.01</formula>
      <formula>-0.021</formula>
    </cfRule>
    <cfRule type="cellIs" dxfId="3835" priority="2362" stopIfTrue="1" operator="between">
      <formula>-0.011</formula>
      <formula>0.011</formula>
    </cfRule>
    <cfRule type="cellIs" dxfId="3834" priority="2365" stopIfTrue="1" operator="greaterThan">
      <formula>0.02</formula>
    </cfRule>
    <cfRule type="cellIs" dxfId="3833" priority="2366" stopIfTrue="1" operator="lessThan">
      <formula>-0.02</formula>
    </cfRule>
    <cfRule type="cellIs" dxfId="3832" priority="2367" stopIfTrue="1" operator="between">
      <formula>0.01</formula>
      <formula>0.021</formula>
    </cfRule>
    <cfRule type="cellIs" dxfId="3831" priority="2368" stopIfTrue="1" operator="between">
      <formula>-0.01</formula>
      <formula>-0.021</formula>
    </cfRule>
    <cfRule type="cellIs" dxfId="3830" priority="2369" stopIfTrue="1" operator="between">
      <formula>-0.011</formula>
      <formula>0.011</formula>
    </cfRule>
    <cfRule type="cellIs" dxfId="3829" priority="2372" stopIfTrue="1" operator="greaterThan">
      <formula>0.02</formula>
    </cfRule>
    <cfRule type="cellIs" dxfId="3828" priority="2373" stopIfTrue="1" operator="lessThan">
      <formula>-0.02</formula>
    </cfRule>
    <cfRule type="cellIs" dxfId="3827" priority="2374" stopIfTrue="1" operator="between">
      <formula>0.01</formula>
      <formula>0.021</formula>
    </cfRule>
    <cfRule type="cellIs" dxfId="3826" priority="2375" stopIfTrue="1" operator="between">
      <formula>-0.01</formula>
      <formula>-0.021</formula>
    </cfRule>
    <cfRule type="cellIs" dxfId="3825" priority="2376" stopIfTrue="1" operator="between">
      <formula>-0.011</formula>
      <formula>0.011</formula>
    </cfRule>
    <cfRule type="cellIs" dxfId="3824" priority="2379" stopIfTrue="1" operator="greaterThan">
      <formula>0.02</formula>
    </cfRule>
    <cfRule type="cellIs" dxfId="3823" priority="2380" stopIfTrue="1" operator="lessThan">
      <formula>-0.02</formula>
    </cfRule>
    <cfRule type="cellIs" dxfId="3822" priority="2381" stopIfTrue="1" operator="between">
      <formula>0.01</formula>
      <formula>0.021</formula>
    </cfRule>
    <cfRule type="cellIs" dxfId="3821" priority="2382" stopIfTrue="1" operator="between">
      <formula>-0.01</formula>
      <formula>-0.021</formula>
    </cfRule>
    <cfRule type="cellIs" dxfId="3820" priority="2383" stopIfTrue="1" operator="between">
      <formula>-0.011</formula>
      <formula>0.011</formula>
    </cfRule>
    <cfRule type="cellIs" dxfId="3819" priority="2386" stopIfTrue="1" operator="greaterThan">
      <formula>0.02</formula>
    </cfRule>
    <cfRule type="cellIs" dxfId="3818" priority="2387" stopIfTrue="1" operator="lessThan">
      <formula>-0.02</formula>
    </cfRule>
    <cfRule type="cellIs" dxfId="3817" priority="2388" stopIfTrue="1" operator="between">
      <formula>0.01</formula>
      <formula>0.021</formula>
    </cfRule>
    <cfRule type="cellIs" dxfId="3816" priority="2389" stopIfTrue="1" operator="between">
      <formula>-0.01</formula>
      <formula>-0.021</formula>
    </cfRule>
    <cfRule type="cellIs" dxfId="3815" priority="2390" stopIfTrue="1" operator="between">
      <formula>-0.011</formula>
      <formula>0.011</formula>
    </cfRule>
    <cfRule type="cellIs" dxfId="3814" priority="2393" stopIfTrue="1" operator="greaterThan">
      <formula>0.02</formula>
    </cfRule>
    <cfRule type="cellIs" dxfId="3813" priority="2394" stopIfTrue="1" operator="lessThan">
      <formula>-0.02</formula>
    </cfRule>
    <cfRule type="cellIs" dxfId="3812" priority="2395" stopIfTrue="1" operator="between">
      <formula>0.01</formula>
      <formula>0.021</formula>
    </cfRule>
    <cfRule type="cellIs" dxfId="3811" priority="2396" stopIfTrue="1" operator="between">
      <formula>-0.01</formula>
      <formula>-0.021</formula>
    </cfRule>
    <cfRule type="cellIs" dxfId="3810" priority="2397" stopIfTrue="1" operator="between">
      <formula>-0.011</formula>
      <formula>0.011</formula>
    </cfRule>
    <cfRule type="cellIs" dxfId="3809" priority="2400" stopIfTrue="1" operator="greaterThan">
      <formula>0.02</formula>
    </cfRule>
    <cfRule type="cellIs" dxfId="3808" priority="2401" stopIfTrue="1" operator="lessThan">
      <formula>-0.02</formula>
    </cfRule>
    <cfRule type="cellIs" dxfId="3807" priority="2402" stopIfTrue="1" operator="between">
      <formula>0.01</formula>
      <formula>0.021</formula>
    </cfRule>
    <cfRule type="cellIs" dxfId="3806" priority="2403" stopIfTrue="1" operator="between">
      <formula>-0.01</formula>
      <formula>-0.021</formula>
    </cfRule>
    <cfRule type="cellIs" dxfId="3805" priority="2404" stopIfTrue="1" operator="between">
      <formula>-0.011</formula>
      <formula>0.011</formula>
    </cfRule>
    <cfRule type="cellIs" dxfId="3804" priority="2407" stopIfTrue="1" operator="greaterThan">
      <formula>0.02</formula>
    </cfRule>
    <cfRule type="cellIs" dxfId="3803" priority="2408" stopIfTrue="1" operator="lessThan">
      <formula>-0.02</formula>
    </cfRule>
    <cfRule type="cellIs" dxfId="3802" priority="2409" stopIfTrue="1" operator="between">
      <formula>0.01</formula>
      <formula>0.021</formula>
    </cfRule>
    <cfRule type="cellIs" dxfId="3801" priority="2410" stopIfTrue="1" operator="between">
      <formula>-0.01</formula>
      <formula>-0.021</formula>
    </cfRule>
    <cfRule type="cellIs" dxfId="3800" priority="2411" stopIfTrue="1" operator="between">
      <formula>-0.011</formula>
      <formula>0.011</formula>
    </cfRule>
    <cfRule type="cellIs" dxfId="3799" priority="2414" stopIfTrue="1" operator="greaterThan">
      <formula>0.02</formula>
    </cfRule>
    <cfRule type="cellIs" dxfId="3798" priority="2415" stopIfTrue="1" operator="lessThan">
      <formula>-0.02</formula>
    </cfRule>
    <cfRule type="cellIs" dxfId="3797" priority="2416" stopIfTrue="1" operator="between">
      <formula>0.01</formula>
      <formula>0.021</formula>
    </cfRule>
    <cfRule type="cellIs" dxfId="3796" priority="2417" stopIfTrue="1" operator="between">
      <formula>-0.01</formula>
      <formula>-0.021</formula>
    </cfRule>
    <cfRule type="cellIs" dxfId="3795" priority="2418" stopIfTrue="1" operator="between">
      <formula>-0.011</formula>
      <formula>0.011</formula>
    </cfRule>
    <cfRule type="cellIs" dxfId="3794" priority="2421" stopIfTrue="1" operator="greaterThan">
      <formula>0.02</formula>
    </cfRule>
    <cfRule type="cellIs" dxfId="3793" priority="2422" stopIfTrue="1" operator="lessThan">
      <formula>-0.02</formula>
    </cfRule>
    <cfRule type="cellIs" dxfId="3792" priority="2423" stopIfTrue="1" operator="between">
      <formula>0.01</formula>
      <formula>0.021</formula>
    </cfRule>
    <cfRule type="cellIs" dxfId="3791" priority="2424" stopIfTrue="1" operator="between">
      <formula>-0.01</formula>
      <formula>-0.021</formula>
    </cfRule>
    <cfRule type="cellIs" dxfId="3790" priority="2425" stopIfTrue="1" operator="between">
      <formula>-0.011</formula>
      <formula>0.011</formula>
    </cfRule>
    <cfRule type="cellIs" dxfId="3789" priority="2428" stopIfTrue="1" operator="greaterThan">
      <formula>0.02</formula>
    </cfRule>
    <cfRule type="cellIs" dxfId="3788" priority="2429" stopIfTrue="1" operator="lessThan">
      <formula>-0.02</formula>
    </cfRule>
    <cfRule type="cellIs" dxfId="3787" priority="2430" stopIfTrue="1" operator="between">
      <formula>0.01</formula>
      <formula>0.021</formula>
    </cfRule>
    <cfRule type="cellIs" dxfId="3786" priority="2431" stopIfTrue="1" operator="between">
      <formula>-0.01</formula>
      <formula>-0.021</formula>
    </cfRule>
    <cfRule type="cellIs" dxfId="3785" priority="2432" stopIfTrue="1" operator="between">
      <formula>-0.011</formula>
      <formula>0.011</formula>
    </cfRule>
    <cfRule type="cellIs" dxfId="3784" priority="2435" stopIfTrue="1" operator="greaterThan">
      <formula>0.02</formula>
    </cfRule>
    <cfRule type="cellIs" dxfId="3783" priority="2436" stopIfTrue="1" operator="lessThan">
      <formula>-0.02</formula>
    </cfRule>
    <cfRule type="cellIs" dxfId="3782" priority="2437" stopIfTrue="1" operator="between">
      <formula>0.01</formula>
      <formula>0.021</formula>
    </cfRule>
    <cfRule type="cellIs" dxfId="3781" priority="2438" stopIfTrue="1" operator="between">
      <formula>-0.01</formula>
      <formula>-0.021</formula>
    </cfRule>
    <cfRule type="cellIs" dxfId="3780" priority="2439" stopIfTrue="1" operator="between">
      <formula>-0.011</formula>
      <formula>0.011</formula>
    </cfRule>
    <cfRule type="cellIs" dxfId="3779" priority="2442" stopIfTrue="1" operator="greaterThan">
      <formula>0.02</formula>
    </cfRule>
    <cfRule type="cellIs" dxfId="3778" priority="2443" stopIfTrue="1" operator="lessThan">
      <formula>-0.02</formula>
    </cfRule>
    <cfRule type="cellIs" dxfId="3777" priority="2444" stopIfTrue="1" operator="between">
      <formula>0.01</formula>
      <formula>0.021</formula>
    </cfRule>
    <cfRule type="cellIs" dxfId="3776" priority="2445" stopIfTrue="1" operator="between">
      <formula>-0.01</formula>
      <formula>-0.021</formula>
    </cfRule>
    <cfRule type="cellIs" dxfId="3775" priority="2446" stopIfTrue="1" operator="between">
      <formula>-0.011</formula>
      <formula>0.011</formula>
    </cfRule>
    <cfRule type="cellIs" dxfId="3774" priority="2449" stopIfTrue="1" operator="greaterThan">
      <formula>0.02</formula>
    </cfRule>
    <cfRule type="cellIs" dxfId="3773" priority="2450" stopIfTrue="1" operator="lessThan">
      <formula>-0.02</formula>
    </cfRule>
    <cfRule type="cellIs" dxfId="3772" priority="2451" stopIfTrue="1" operator="between">
      <formula>0.01</formula>
      <formula>0.021</formula>
    </cfRule>
    <cfRule type="cellIs" dxfId="3771" priority="2452" stopIfTrue="1" operator="between">
      <formula>-0.01</formula>
      <formula>-0.021</formula>
    </cfRule>
    <cfRule type="cellIs" dxfId="3770" priority="2453" stopIfTrue="1" operator="between">
      <formula>-0.011</formula>
      <formula>0.011</formula>
    </cfRule>
    <cfRule type="cellIs" dxfId="3769" priority="2456" stopIfTrue="1" operator="greaterThan">
      <formula>0.02</formula>
    </cfRule>
    <cfRule type="cellIs" dxfId="3768" priority="2457" stopIfTrue="1" operator="lessThan">
      <formula>-0.02</formula>
    </cfRule>
    <cfRule type="cellIs" dxfId="3767" priority="2458" stopIfTrue="1" operator="between">
      <formula>0.01</formula>
      <formula>0.021</formula>
    </cfRule>
    <cfRule type="cellIs" dxfId="3766" priority="2459" stopIfTrue="1" operator="between">
      <formula>-0.01</formula>
      <formula>-0.021</formula>
    </cfRule>
    <cfRule type="cellIs" dxfId="3765" priority="2460" stopIfTrue="1" operator="between">
      <formula>-0.011</formula>
      <formula>0.011</formula>
    </cfRule>
    <cfRule type="cellIs" dxfId="3764" priority="2463" stopIfTrue="1" operator="greaterThan">
      <formula>0.02</formula>
    </cfRule>
    <cfRule type="cellIs" dxfId="3763" priority="2464" stopIfTrue="1" operator="lessThan">
      <formula>-0.02</formula>
    </cfRule>
    <cfRule type="cellIs" dxfId="3762" priority="2465" stopIfTrue="1" operator="between">
      <formula>0.01</formula>
      <formula>0.021</formula>
    </cfRule>
    <cfRule type="cellIs" dxfId="3761" priority="2466" stopIfTrue="1" operator="between">
      <formula>-0.01</formula>
      <formula>-0.021</formula>
    </cfRule>
    <cfRule type="cellIs" dxfId="3760" priority="2467" stopIfTrue="1" operator="between">
      <formula>-0.011</formula>
      <formula>0.011</formula>
    </cfRule>
    <cfRule type="cellIs" dxfId="3759" priority="2470" stopIfTrue="1" operator="greaterThan">
      <formula>0.02</formula>
    </cfRule>
    <cfRule type="cellIs" dxfId="3758" priority="2471" stopIfTrue="1" operator="lessThan">
      <formula>-0.02</formula>
    </cfRule>
    <cfRule type="cellIs" dxfId="3757" priority="2472" stopIfTrue="1" operator="between">
      <formula>0.01</formula>
      <formula>0.021</formula>
    </cfRule>
    <cfRule type="cellIs" dxfId="3756" priority="2473" stopIfTrue="1" operator="between">
      <formula>-0.01</formula>
      <formula>-0.021</formula>
    </cfRule>
    <cfRule type="cellIs" dxfId="3755" priority="2474" stopIfTrue="1" operator="between">
      <formula>-0.011</formula>
      <formula>0.011</formula>
    </cfRule>
    <cfRule type="cellIs" dxfId="3754" priority="2477" stopIfTrue="1" operator="greaterThan">
      <formula>0.02</formula>
    </cfRule>
    <cfRule type="cellIs" dxfId="3753" priority="2478" stopIfTrue="1" operator="lessThan">
      <formula>-0.02</formula>
    </cfRule>
    <cfRule type="cellIs" dxfId="3752" priority="2479" stopIfTrue="1" operator="between">
      <formula>0.01</formula>
      <formula>0.021</formula>
    </cfRule>
    <cfRule type="cellIs" dxfId="3751" priority="2480" stopIfTrue="1" operator="between">
      <formula>-0.01</formula>
      <formula>-0.021</formula>
    </cfRule>
    <cfRule type="cellIs" dxfId="3750" priority="2481" stopIfTrue="1" operator="between">
      <formula>-0.011</formula>
      <formula>0.011</formula>
    </cfRule>
    <cfRule type="cellIs" dxfId="3749" priority="2484" stopIfTrue="1" operator="greaterThan">
      <formula>0.02</formula>
    </cfRule>
    <cfRule type="cellIs" dxfId="3748" priority="2485" stopIfTrue="1" operator="lessThan">
      <formula>-0.02</formula>
    </cfRule>
    <cfRule type="cellIs" dxfId="3747" priority="2486" stopIfTrue="1" operator="between">
      <formula>0.01</formula>
      <formula>0.021</formula>
    </cfRule>
    <cfRule type="cellIs" dxfId="3746" priority="2487" stopIfTrue="1" operator="between">
      <formula>-0.01</formula>
      <formula>-0.021</formula>
    </cfRule>
    <cfRule type="cellIs" dxfId="3745" priority="2488" stopIfTrue="1" operator="between">
      <formula>-0.011</formula>
      <formula>0.011</formula>
    </cfRule>
    <cfRule type="cellIs" dxfId="3744" priority="2491" stopIfTrue="1" operator="greaterThan">
      <formula>0.02</formula>
    </cfRule>
    <cfRule type="cellIs" dxfId="3743" priority="2492" stopIfTrue="1" operator="lessThan">
      <formula>-0.02</formula>
    </cfRule>
    <cfRule type="cellIs" dxfId="3742" priority="2493" stopIfTrue="1" operator="between">
      <formula>0.01</formula>
      <formula>0.021</formula>
    </cfRule>
    <cfRule type="cellIs" dxfId="3741" priority="2494" stopIfTrue="1" operator="between">
      <formula>-0.01</formula>
      <formula>-0.021</formula>
    </cfRule>
    <cfRule type="cellIs" dxfId="3740" priority="2495" stopIfTrue="1" operator="between">
      <formula>-0.011</formula>
      <formula>0.011</formula>
    </cfRule>
    <cfRule type="cellIs" dxfId="3739" priority="2498" stopIfTrue="1" operator="greaterThan">
      <formula>0.02</formula>
    </cfRule>
    <cfRule type="cellIs" dxfId="3738" priority="2499" stopIfTrue="1" operator="lessThan">
      <formula>-0.02</formula>
    </cfRule>
    <cfRule type="cellIs" dxfId="3737" priority="2500" stopIfTrue="1" operator="between">
      <formula>0.01</formula>
      <formula>0.021</formula>
    </cfRule>
    <cfRule type="cellIs" dxfId="3736" priority="2501" stopIfTrue="1" operator="between">
      <formula>-0.01</formula>
      <formula>-0.021</formula>
    </cfRule>
    <cfRule type="cellIs" dxfId="3735" priority="2502" stopIfTrue="1" operator="between">
      <formula>-0.011</formula>
      <formula>0.011</formula>
    </cfRule>
    <cfRule type="cellIs" dxfId="3734" priority="2505" stopIfTrue="1" operator="greaterThan">
      <formula>0.02</formula>
    </cfRule>
    <cfRule type="cellIs" dxfId="3733" priority="2506" stopIfTrue="1" operator="lessThan">
      <formula>-0.02</formula>
    </cfRule>
    <cfRule type="cellIs" dxfId="3732" priority="2507" stopIfTrue="1" operator="between">
      <formula>0.01</formula>
      <formula>0.021</formula>
    </cfRule>
    <cfRule type="cellIs" dxfId="3731" priority="2508" stopIfTrue="1" operator="between">
      <formula>-0.01</formula>
      <formula>-0.021</formula>
    </cfRule>
    <cfRule type="cellIs" dxfId="3730" priority="2509" stopIfTrue="1" operator="between">
      <formula>-0.011</formula>
      <formula>0.011</formula>
    </cfRule>
    <cfRule type="cellIs" dxfId="3729" priority="2512" stopIfTrue="1" operator="greaterThan">
      <formula>0.02</formula>
    </cfRule>
    <cfRule type="cellIs" dxfId="3728" priority="2513" stopIfTrue="1" operator="lessThan">
      <formula>-0.02</formula>
    </cfRule>
    <cfRule type="cellIs" dxfId="3727" priority="2514" stopIfTrue="1" operator="between">
      <formula>0.01</formula>
      <formula>0.021</formula>
    </cfRule>
    <cfRule type="cellIs" dxfId="3726" priority="2515" stopIfTrue="1" operator="between">
      <formula>-0.01</formula>
      <formula>-0.021</formula>
    </cfRule>
    <cfRule type="cellIs" dxfId="3725" priority="2516" stopIfTrue="1" operator="between">
      <formula>-0.011</formula>
      <formula>0.011</formula>
    </cfRule>
    <cfRule type="cellIs" dxfId="3724" priority="2519" stopIfTrue="1" operator="greaterThan">
      <formula>0.02</formula>
    </cfRule>
    <cfRule type="cellIs" dxfId="3723" priority="2520" stopIfTrue="1" operator="lessThan">
      <formula>-0.02</formula>
    </cfRule>
    <cfRule type="cellIs" dxfId="3722" priority="2521" stopIfTrue="1" operator="between">
      <formula>0.01</formula>
      <formula>0.021</formula>
    </cfRule>
    <cfRule type="cellIs" dxfId="3721" priority="2522" stopIfTrue="1" operator="between">
      <formula>-0.01</formula>
      <formula>-0.021</formula>
    </cfRule>
    <cfRule type="cellIs" dxfId="3720" priority="2523" stopIfTrue="1" operator="between">
      <formula>-0.011</formula>
      <formula>0.011</formula>
    </cfRule>
    <cfRule type="cellIs" dxfId="3719" priority="2526" stopIfTrue="1" operator="greaterThan">
      <formula>0.02</formula>
    </cfRule>
    <cfRule type="cellIs" dxfId="3718" priority="2527" stopIfTrue="1" operator="lessThan">
      <formula>-0.02</formula>
    </cfRule>
    <cfRule type="cellIs" dxfId="3717" priority="2528" stopIfTrue="1" operator="between">
      <formula>0.01</formula>
      <formula>0.021</formula>
    </cfRule>
    <cfRule type="cellIs" dxfId="3716" priority="2529" stopIfTrue="1" operator="between">
      <formula>-0.01</formula>
      <formula>-0.021</formula>
    </cfRule>
    <cfRule type="cellIs" dxfId="3715" priority="2530" stopIfTrue="1" operator="between">
      <formula>-0.011</formula>
      <formula>0.011</formula>
    </cfRule>
    <cfRule type="cellIs" dxfId="3714" priority="2533" stopIfTrue="1" operator="greaterThan">
      <formula>0.02</formula>
    </cfRule>
    <cfRule type="cellIs" dxfId="3713" priority="2534" stopIfTrue="1" operator="lessThan">
      <formula>-0.02</formula>
    </cfRule>
    <cfRule type="cellIs" dxfId="3712" priority="2535" stopIfTrue="1" operator="between">
      <formula>0.01</formula>
      <formula>0.021</formula>
    </cfRule>
    <cfRule type="cellIs" dxfId="3711" priority="2536" stopIfTrue="1" operator="between">
      <formula>-0.01</formula>
      <formula>-0.021</formula>
    </cfRule>
    <cfRule type="cellIs" dxfId="3710" priority="2537" stopIfTrue="1" operator="between">
      <formula>-0.011</formula>
      <formula>0.011</formula>
    </cfRule>
    <cfRule type="cellIs" dxfId="3709" priority="2540" stopIfTrue="1" operator="greaterThan">
      <formula>0.02</formula>
    </cfRule>
    <cfRule type="cellIs" dxfId="3708" priority="2541" stopIfTrue="1" operator="lessThan">
      <formula>-0.02</formula>
    </cfRule>
    <cfRule type="cellIs" dxfId="3707" priority="2542" stopIfTrue="1" operator="between">
      <formula>0.01</formula>
      <formula>0.021</formula>
    </cfRule>
    <cfRule type="cellIs" dxfId="3706" priority="2543" stopIfTrue="1" operator="between">
      <formula>-0.01</formula>
      <formula>-0.021</formula>
    </cfRule>
    <cfRule type="cellIs" dxfId="3705" priority="2544" stopIfTrue="1" operator="between">
      <formula>-0.011</formula>
      <formula>0.011</formula>
    </cfRule>
    <cfRule type="cellIs" dxfId="3704" priority="2547" stopIfTrue="1" operator="greaterThan">
      <formula>0.02</formula>
    </cfRule>
    <cfRule type="cellIs" dxfId="3703" priority="2548" stopIfTrue="1" operator="lessThan">
      <formula>-0.02</formula>
    </cfRule>
    <cfRule type="cellIs" dxfId="3702" priority="2549" stopIfTrue="1" operator="between">
      <formula>0.01</formula>
      <formula>0.021</formula>
    </cfRule>
    <cfRule type="cellIs" dxfId="3701" priority="2550" stopIfTrue="1" operator="between">
      <formula>-0.01</formula>
      <formula>-0.021</formula>
    </cfRule>
    <cfRule type="cellIs" dxfId="3700" priority="2551" stopIfTrue="1" operator="between">
      <formula>-0.011</formula>
      <formula>0.011</formula>
    </cfRule>
    <cfRule type="cellIs" dxfId="3699" priority="2554" stopIfTrue="1" operator="greaterThan">
      <formula>0.02</formula>
    </cfRule>
    <cfRule type="cellIs" dxfId="3698" priority="2555" stopIfTrue="1" operator="lessThan">
      <formula>-0.02</formula>
    </cfRule>
    <cfRule type="cellIs" dxfId="3697" priority="2556" stopIfTrue="1" operator="between">
      <formula>0.01</formula>
      <formula>0.021</formula>
    </cfRule>
    <cfRule type="cellIs" dxfId="3696" priority="2557" stopIfTrue="1" operator="between">
      <formula>-0.01</formula>
      <formula>-0.021</formula>
    </cfRule>
    <cfRule type="cellIs" dxfId="3695" priority="2558" stopIfTrue="1" operator="between">
      <formula>-0.011</formula>
      <formula>0.011</formula>
    </cfRule>
    <cfRule type="cellIs" dxfId="3694" priority="2561" stopIfTrue="1" operator="greaterThan">
      <formula>0.02</formula>
    </cfRule>
    <cfRule type="cellIs" dxfId="3693" priority="2562" stopIfTrue="1" operator="lessThan">
      <formula>-0.02</formula>
    </cfRule>
    <cfRule type="cellIs" dxfId="3692" priority="2563" stopIfTrue="1" operator="between">
      <formula>0.01</formula>
      <formula>0.021</formula>
    </cfRule>
    <cfRule type="cellIs" dxfId="3691" priority="2564" stopIfTrue="1" operator="between">
      <formula>-0.01</formula>
      <formula>-0.021</formula>
    </cfRule>
    <cfRule type="cellIs" dxfId="3690" priority="2565" stopIfTrue="1" operator="between">
      <formula>-0.011</formula>
      <formula>0.011</formula>
    </cfRule>
    <cfRule type="cellIs" dxfId="3689" priority="2568" stopIfTrue="1" operator="greaterThan">
      <formula>0.02</formula>
    </cfRule>
    <cfRule type="cellIs" dxfId="3688" priority="2569" stopIfTrue="1" operator="lessThan">
      <formula>-0.02</formula>
    </cfRule>
    <cfRule type="cellIs" dxfId="3687" priority="2570" stopIfTrue="1" operator="between">
      <formula>0.01</formula>
      <formula>0.021</formula>
    </cfRule>
    <cfRule type="cellIs" dxfId="3686" priority="2571" stopIfTrue="1" operator="between">
      <formula>-0.01</formula>
      <formula>-0.021</formula>
    </cfRule>
    <cfRule type="cellIs" dxfId="3685" priority="2572" stopIfTrue="1" operator="between">
      <formula>-0.011</formula>
      <formula>0.011</formula>
    </cfRule>
    <cfRule type="cellIs" dxfId="3684" priority="2575" stopIfTrue="1" operator="greaterThan">
      <formula>0.02</formula>
    </cfRule>
    <cfRule type="cellIs" dxfId="3683" priority="2576" stopIfTrue="1" operator="lessThan">
      <formula>-0.02</formula>
    </cfRule>
    <cfRule type="cellIs" dxfId="3682" priority="2577" stopIfTrue="1" operator="between">
      <formula>0.01</formula>
      <formula>0.021</formula>
    </cfRule>
    <cfRule type="cellIs" dxfId="3681" priority="2578" stopIfTrue="1" operator="between">
      <formula>-0.01</formula>
      <formula>-0.021</formula>
    </cfRule>
    <cfRule type="cellIs" dxfId="3680" priority="2579" stopIfTrue="1" operator="between">
      <formula>-0.011</formula>
      <formula>0.011</formula>
    </cfRule>
    <cfRule type="cellIs" dxfId="3679" priority="2582" stopIfTrue="1" operator="greaterThan">
      <formula>0.02</formula>
    </cfRule>
    <cfRule type="cellIs" dxfId="3678" priority="2583" stopIfTrue="1" operator="lessThan">
      <formula>-0.02</formula>
    </cfRule>
    <cfRule type="cellIs" dxfId="3677" priority="2584" stopIfTrue="1" operator="between">
      <formula>0.01</formula>
      <formula>0.021</formula>
    </cfRule>
    <cfRule type="cellIs" dxfId="3676" priority="2585" stopIfTrue="1" operator="between">
      <formula>-0.01</formula>
      <formula>-0.021</formula>
    </cfRule>
    <cfRule type="cellIs" dxfId="3675" priority="2586" stopIfTrue="1" operator="between">
      <formula>-0.011</formula>
      <formula>0.011</formula>
    </cfRule>
    <cfRule type="cellIs" dxfId="3674" priority="2589" stopIfTrue="1" operator="greaterThan">
      <formula>0.02</formula>
    </cfRule>
    <cfRule type="cellIs" dxfId="3673" priority="2590" stopIfTrue="1" operator="lessThan">
      <formula>-0.02</formula>
    </cfRule>
    <cfRule type="cellIs" dxfId="3672" priority="2591" stopIfTrue="1" operator="between">
      <formula>0.01</formula>
      <formula>0.021</formula>
    </cfRule>
    <cfRule type="cellIs" dxfId="3671" priority="2592" stopIfTrue="1" operator="between">
      <formula>-0.01</formula>
      <formula>-0.021</formula>
    </cfRule>
    <cfRule type="cellIs" dxfId="3670" priority="2593" stopIfTrue="1" operator="between">
      <formula>-0.011</formula>
      <formula>0.011</formula>
    </cfRule>
    <cfRule type="cellIs" dxfId="3669" priority="2596" stopIfTrue="1" operator="greaterThan">
      <formula>0.02</formula>
    </cfRule>
    <cfRule type="cellIs" dxfId="3668" priority="2597" stopIfTrue="1" operator="lessThan">
      <formula>-0.02</formula>
    </cfRule>
    <cfRule type="cellIs" dxfId="3667" priority="2598" stopIfTrue="1" operator="between">
      <formula>0.01</formula>
      <formula>0.021</formula>
    </cfRule>
    <cfRule type="cellIs" dxfId="3666" priority="2599" stopIfTrue="1" operator="between">
      <formula>-0.01</formula>
      <formula>-0.021</formula>
    </cfRule>
    <cfRule type="cellIs" dxfId="3665" priority="2600" stopIfTrue="1" operator="between">
      <formula>-0.011</formula>
      <formula>0.011</formula>
    </cfRule>
    <cfRule type="cellIs" dxfId="3664" priority="2603" stopIfTrue="1" operator="greaterThan">
      <formula>0.02</formula>
    </cfRule>
    <cfRule type="cellIs" dxfId="3663" priority="2604" stopIfTrue="1" operator="lessThan">
      <formula>-0.02</formula>
    </cfRule>
    <cfRule type="cellIs" dxfId="3662" priority="2605" stopIfTrue="1" operator="between">
      <formula>0.01</formula>
      <formula>0.021</formula>
    </cfRule>
    <cfRule type="cellIs" dxfId="3661" priority="2606" stopIfTrue="1" operator="between">
      <formula>-0.01</formula>
      <formula>-0.021</formula>
    </cfRule>
    <cfRule type="cellIs" dxfId="3660" priority="2607" stopIfTrue="1" operator="between">
      <formula>-0.011</formula>
      <formula>0.011</formula>
    </cfRule>
    <cfRule type="cellIs" dxfId="3659" priority="2610" stopIfTrue="1" operator="greaterThan">
      <formula>0.02</formula>
    </cfRule>
    <cfRule type="cellIs" dxfId="3658" priority="2611" stopIfTrue="1" operator="lessThan">
      <formula>-0.02</formula>
    </cfRule>
    <cfRule type="cellIs" dxfId="3657" priority="2612" stopIfTrue="1" operator="between">
      <formula>0.01</formula>
      <formula>0.021</formula>
    </cfRule>
    <cfRule type="cellIs" dxfId="3656" priority="2613" stopIfTrue="1" operator="between">
      <formula>-0.01</formula>
      <formula>-0.021</formula>
    </cfRule>
    <cfRule type="cellIs" dxfId="3655" priority="2614" stopIfTrue="1" operator="between">
      <formula>-0.011</formula>
      <formula>0.011</formula>
    </cfRule>
    <cfRule type="cellIs" dxfId="3654" priority="2617" stopIfTrue="1" operator="greaterThan">
      <formula>0.02</formula>
    </cfRule>
    <cfRule type="cellIs" dxfId="3653" priority="2618" stopIfTrue="1" operator="lessThan">
      <formula>-0.02</formula>
    </cfRule>
    <cfRule type="cellIs" dxfId="3652" priority="2619" stopIfTrue="1" operator="between">
      <formula>0.01</formula>
      <formula>0.021</formula>
    </cfRule>
    <cfRule type="cellIs" dxfId="3651" priority="2620" stopIfTrue="1" operator="between">
      <formula>-0.01</formula>
      <formula>-0.021</formula>
    </cfRule>
    <cfRule type="cellIs" dxfId="3650" priority="2621" stopIfTrue="1" operator="between">
      <formula>-0.011</formula>
      <formula>0.011</formula>
    </cfRule>
    <cfRule type="cellIs" dxfId="3649" priority="2624" stopIfTrue="1" operator="greaterThan">
      <formula>0.02</formula>
    </cfRule>
    <cfRule type="cellIs" dxfId="3648" priority="2625" stopIfTrue="1" operator="lessThan">
      <formula>-0.02</formula>
    </cfRule>
    <cfRule type="cellIs" dxfId="3647" priority="2626" stopIfTrue="1" operator="between">
      <formula>0.01</formula>
      <formula>0.021</formula>
    </cfRule>
    <cfRule type="cellIs" dxfId="3646" priority="2627" stopIfTrue="1" operator="between">
      <formula>-0.01</formula>
      <formula>-0.021</formula>
    </cfRule>
    <cfRule type="cellIs" dxfId="3645" priority="2628" stopIfTrue="1" operator="between">
      <formula>-0.011</formula>
      <formula>0.011</formula>
    </cfRule>
    <cfRule type="cellIs" dxfId="3644" priority="2631" stopIfTrue="1" operator="greaterThan">
      <formula>0.02</formula>
    </cfRule>
    <cfRule type="cellIs" dxfId="3643" priority="2632" stopIfTrue="1" operator="lessThan">
      <formula>-0.02</formula>
    </cfRule>
    <cfRule type="cellIs" dxfId="3642" priority="2633" stopIfTrue="1" operator="between">
      <formula>0.01</formula>
      <formula>0.021</formula>
    </cfRule>
    <cfRule type="cellIs" dxfId="3641" priority="2634" stopIfTrue="1" operator="between">
      <formula>-0.01</formula>
      <formula>-0.021</formula>
    </cfRule>
    <cfRule type="cellIs" dxfId="3640" priority="2635" stopIfTrue="1" operator="between">
      <formula>-0.011</formula>
      <formula>0.011</formula>
    </cfRule>
    <cfRule type="cellIs" dxfId="3639" priority="2638" stopIfTrue="1" operator="greaterThan">
      <formula>0.02</formula>
    </cfRule>
    <cfRule type="cellIs" dxfId="3638" priority="2639" stopIfTrue="1" operator="lessThan">
      <formula>-0.02</formula>
    </cfRule>
    <cfRule type="cellIs" dxfId="3637" priority="2640" stopIfTrue="1" operator="between">
      <formula>0.01</formula>
      <formula>0.021</formula>
    </cfRule>
    <cfRule type="cellIs" dxfId="3636" priority="2641" stopIfTrue="1" operator="between">
      <formula>-0.01</formula>
      <formula>-0.021</formula>
    </cfRule>
    <cfRule type="cellIs" dxfId="3635" priority="2642" stopIfTrue="1" operator="between">
      <formula>-0.011</formula>
      <formula>0.011</formula>
    </cfRule>
    <cfRule type="cellIs" dxfId="3634" priority="2645" stopIfTrue="1" operator="greaterThan">
      <formula>0.02</formula>
    </cfRule>
    <cfRule type="cellIs" dxfId="3633" priority="2646" stopIfTrue="1" operator="lessThan">
      <formula>-0.02</formula>
    </cfRule>
    <cfRule type="cellIs" dxfId="3632" priority="2647" stopIfTrue="1" operator="between">
      <formula>0.01</formula>
      <formula>0.021</formula>
    </cfRule>
    <cfRule type="cellIs" dxfId="3631" priority="2648" stopIfTrue="1" operator="between">
      <formula>-0.01</formula>
      <formula>-0.021</formula>
    </cfRule>
  </conditionalFormatting>
  <conditionalFormatting sqref="K840:K847">
    <cfRule type="cellIs" dxfId="3630" priority="8401" stopIfTrue="1" operator="between">
      <formula>0.01</formula>
      <formula>0.021</formula>
    </cfRule>
    <cfRule type="cellIs" dxfId="3629" priority="7993" stopIfTrue="1" operator="greaterThan">
      <formula>0.02</formula>
    </cfRule>
    <cfRule type="cellIs" dxfId="3628" priority="7994" stopIfTrue="1" operator="lessThan">
      <formula>-0.02</formula>
    </cfRule>
    <cfRule type="cellIs" dxfId="3627" priority="7995" stopIfTrue="1" operator="between">
      <formula>0.01</formula>
      <formula>0.021</formula>
    </cfRule>
    <cfRule type="cellIs" dxfId="3626" priority="7996" stopIfTrue="1" operator="between">
      <formula>-0.01</formula>
      <formula>-0.021</formula>
    </cfRule>
    <cfRule type="cellIs" dxfId="3625" priority="7997" stopIfTrue="1" operator="between">
      <formula>-0.011</formula>
      <formula>0.011</formula>
    </cfRule>
    <cfRule type="cellIs" dxfId="3624" priority="8000" stopIfTrue="1" operator="greaterThan">
      <formula>0.02</formula>
    </cfRule>
    <cfRule type="cellIs" dxfId="3623" priority="8001" stopIfTrue="1" operator="lessThan">
      <formula>-0.02</formula>
    </cfRule>
    <cfRule type="cellIs" dxfId="3622" priority="8002" stopIfTrue="1" operator="between">
      <formula>0.01</formula>
      <formula>0.021</formula>
    </cfRule>
    <cfRule type="cellIs" dxfId="3621" priority="8003" stopIfTrue="1" operator="between">
      <formula>-0.01</formula>
      <formula>-0.021</formula>
    </cfRule>
    <cfRule type="cellIs" dxfId="3620" priority="8004" stopIfTrue="1" operator="between">
      <formula>-0.011</formula>
      <formula>0.011</formula>
    </cfRule>
    <cfRule type="cellIs" dxfId="3619" priority="8007" stopIfTrue="1" operator="greaterThan">
      <formula>0.02</formula>
    </cfRule>
    <cfRule type="cellIs" dxfId="3618" priority="8008" stopIfTrue="1" operator="lessThan">
      <formula>-0.02</formula>
    </cfRule>
    <cfRule type="cellIs" dxfId="3617" priority="8009" stopIfTrue="1" operator="between">
      <formula>0.01</formula>
      <formula>0.021</formula>
    </cfRule>
    <cfRule type="cellIs" dxfId="3616" priority="8010" stopIfTrue="1" operator="between">
      <formula>-0.01</formula>
      <formula>-0.021</formula>
    </cfRule>
    <cfRule type="cellIs" dxfId="3615" priority="8011" stopIfTrue="1" operator="between">
      <formula>-0.011</formula>
      <formula>0.011</formula>
    </cfRule>
    <cfRule type="cellIs" dxfId="3614" priority="8014" stopIfTrue="1" operator="greaterThan">
      <formula>0.02</formula>
    </cfRule>
    <cfRule type="cellIs" dxfId="3613" priority="8015" stopIfTrue="1" operator="lessThan">
      <formula>-0.02</formula>
    </cfRule>
    <cfRule type="cellIs" dxfId="3612" priority="8016" stopIfTrue="1" operator="between">
      <formula>0.01</formula>
      <formula>0.021</formula>
    </cfRule>
    <cfRule type="cellIs" dxfId="3611" priority="8017" stopIfTrue="1" operator="between">
      <formula>-0.01</formula>
      <formula>-0.021</formula>
    </cfRule>
    <cfRule type="cellIs" dxfId="3610" priority="8018" stopIfTrue="1" operator="between">
      <formula>-0.011</formula>
      <formula>0.011</formula>
    </cfRule>
    <cfRule type="cellIs" dxfId="3609" priority="8021" stopIfTrue="1" operator="greaterThan">
      <formula>0.02</formula>
    </cfRule>
    <cfRule type="cellIs" dxfId="3608" priority="8022" stopIfTrue="1" operator="lessThan">
      <formula>-0.02</formula>
    </cfRule>
    <cfRule type="cellIs" dxfId="3607" priority="8023" stopIfTrue="1" operator="between">
      <formula>0.01</formula>
      <formula>0.021</formula>
    </cfRule>
    <cfRule type="cellIs" dxfId="3606" priority="8024" stopIfTrue="1" operator="between">
      <formula>-0.01</formula>
      <formula>-0.021</formula>
    </cfRule>
    <cfRule type="cellIs" dxfId="3605" priority="8025" stopIfTrue="1" operator="between">
      <formula>-0.011</formula>
      <formula>0.011</formula>
    </cfRule>
    <cfRule type="cellIs" dxfId="3604" priority="8028" stopIfTrue="1" operator="greaterThan">
      <formula>0.02</formula>
    </cfRule>
    <cfRule type="cellIs" dxfId="3603" priority="8029" stopIfTrue="1" operator="lessThan">
      <formula>-0.02</formula>
    </cfRule>
    <cfRule type="cellIs" dxfId="3602" priority="8030" stopIfTrue="1" operator="between">
      <formula>0.01</formula>
      <formula>0.021</formula>
    </cfRule>
    <cfRule type="cellIs" dxfId="3601" priority="8031" stopIfTrue="1" operator="between">
      <formula>-0.01</formula>
      <formula>-0.021</formula>
    </cfRule>
    <cfRule type="cellIs" dxfId="3600" priority="8032" stopIfTrue="1" operator="between">
      <formula>-0.011</formula>
      <formula>0.011</formula>
    </cfRule>
    <cfRule type="cellIs" dxfId="3599" priority="8035" stopIfTrue="1" operator="greaterThan">
      <formula>0.02</formula>
    </cfRule>
    <cfRule type="cellIs" dxfId="3598" priority="8036" stopIfTrue="1" operator="lessThan">
      <formula>-0.02</formula>
    </cfRule>
    <cfRule type="cellIs" dxfId="3597" priority="8037" stopIfTrue="1" operator="between">
      <formula>0.01</formula>
      <formula>0.021</formula>
    </cfRule>
    <cfRule type="cellIs" dxfId="3596" priority="8038" stopIfTrue="1" operator="between">
      <formula>-0.01</formula>
      <formula>-0.021</formula>
    </cfRule>
    <cfRule type="cellIs" dxfId="3595" priority="8039" stopIfTrue="1" operator="between">
      <formula>-0.011</formula>
      <formula>0.011</formula>
    </cfRule>
    <cfRule type="cellIs" dxfId="3594" priority="8042" stopIfTrue="1" operator="greaterThan">
      <formula>0.02</formula>
    </cfRule>
    <cfRule type="cellIs" dxfId="3593" priority="8043" stopIfTrue="1" operator="lessThan">
      <formula>-0.02</formula>
    </cfRule>
    <cfRule type="cellIs" dxfId="3592" priority="8044" stopIfTrue="1" operator="between">
      <formula>0.01</formula>
      <formula>0.021</formula>
    </cfRule>
    <cfRule type="cellIs" dxfId="3591" priority="8045" stopIfTrue="1" operator="between">
      <formula>-0.01</formula>
      <formula>-0.021</formula>
    </cfRule>
    <cfRule type="cellIs" dxfId="3590" priority="8046" stopIfTrue="1" operator="between">
      <formula>-0.011</formula>
      <formula>0.011</formula>
    </cfRule>
    <cfRule type="cellIs" dxfId="3589" priority="8049" stopIfTrue="1" operator="greaterThan">
      <formula>0.02</formula>
    </cfRule>
    <cfRule type="cellIs" dxfId="3588" priority="8050" stopIfTrue="1" operator="lessThan">
      <formula>-0.02</formula>
    </cfRule>
    <cfRule type="cellIs" dxfId="3587" priority="8051" stopIfTrue="1" operator="between">
      <formula>0.01</formula>
      <formula>0.021</formula>
    </cfRule>
    <cfRule type="cellIs" dxfId="3586" priority="8052" stopIfTrue="1" operator="between">
      <formula>-0.01</formula>
      <formula>-0.021</formula>
    </cfRule>
    <cfRule type="cellIs" dxfId="3585" priority="8053" stopIfTrue="1" operator="between">
      <formula>-0.011</formula>
      <formula>0.011</formula>
    </cfRule>
    <cfRule type="cellIs" dxfId="3584" priority="8056" stopIfTrue="1" operator="greaterThan">
      <formula>0.02</formula>
    </cfRule>
    <cfRule type="cellIs" dxfId="3583" priority="8057" stopIfTrue="1" operator="lessThan">
      <formula>-0.02</formula>
    </cfRule>
    <cfRule type="cellIs" dxfId="3582" priority="8058" stopIfTrue="1" operator="between">
      <formula>0.01</formula>
      <formula>0.021</formula>
    </cfRule>
    <cfRule type="cellIs" dxfId="3581" priority="8059" stopIfTrue="1" operator="between">
      <formula>-0.01</formula>
      <formula>-0.021</formula>
    </cfRule>
    <cfRule type="cellIs" dxfId="3580" priority="8060" stopIfTrue="1" operator="between">
      <formula>-0.011</formula>
      <formula>0.011</formula>
    </cfRule>
    <cfRule type="cellIs" dxfId="3579" priority="8063" stopIfTrue="1" operator="greaterThan">
      <formula>0.02</formula>
    </cfRule>
    <cfRule type="cellIs" dxfId="3578" priority="8064" stopIfTrue="1" operator="lessThan">
      <formula>-0.02</formula>
    </cfRule>
    <cfRule type="cellIs" dxfId="3577" priority="8065" stopIfTrue="1" operator="between">
      <formula>0.01</formula>
      <formula>0.021</formula>
    </cfRule>
    <cfRule type="cellIs" dxfId="3576" priority="8066" stopIfTrue="1" operator="between">
      <formula>-0.01</formula>
      <formula>-0.021</formula>
    </cfRule>
    <cfRule type="cellIs" dxfId="3575" priority="8067" stopIfTrue="1" operator="between">
      <formula>-0.011</formula>
      <formula>0.011</formula>
    </cfRule>
    <cfRule type="cellIs" dxfId="3574" priority="8070" stopIfTrue="1" operator="greaterThan">
      <formula>0.02</formula>
    </cfRule>
    <cfRule type="cellIs" dxfId="3573" priority="8071" stopIfTrue="1" operator="lessThan">
      <formula>-0.02</formula>
    </cfRule>
    <cfRule type="cellIs" dxfId="3572" priority="8072" stopIfTrue="1" operator="between">
      <formula>0.01</formula>
      <formula>0.021</formula>
    </cfRule>
    <cfRule type="cellIs" dxfId="3571" priority="8073" stopIfTrue="1" operator="between">
      <formula>-0.01</formula>
      <formula>-0.021</formula>
    </cfRule>
    <cfRule type="cellIs" dxfId="3570" priority="8074" stopIfTrue="1" operator="between">
      <formula>-0.011</formula>
      <formula>0.011</formula>
    </cfRule>
    <cfRule type="cellIs" dxfId="3569" priority="8077" stopIfTrue="1" operator="greaterThan">
      <formula>0.02</formula>
    </cfRule>
    <cfRule type="cellIs" dxfId="3568" priority="8078" stopIfTrue="1" operator="lessThan">
      <formula>-0.02</formula>
    </cfRule>
    <cfRule type="cellIs" dxfId="3567" priority="8079" stopIfTrue="1" operator="between">
      <formula>0.01</formula>
      <formula>0.021</formula>
    </cfRule>
    <cfRule type="cellIs" dxfId="3566" priority="8080" stopIfTrue="1" operator="between">
      <formula>-0.01</formula>
      <formula>-0.021</formula>
    </cfRule>
    <cfRule type="cellIs" dxfId="3565" priority="8081" stopIfTrue="1" operator="between">
      <formula>-0.011</formula>
      <formula>0.011</formula>
    </cfRule>
    <cfRule type="cellIs" dxfId="3564" priority="8084" stopIfTrue="1" operator="greaterThan">
      <formula>0.02</formula>
    </cfRule>
    <cfRule type="cellIs" dxfId="3563" priority="8085" stopIfTrue="1" operator="lessThan">
      <formula>-0.02</formula>
    </cfRule>
    <cfRule type="cellIs" dxfId="3562" priority="8086" stopIfTrue="1" operator="between">
      <formula>0.01</formula>
      <formula>0.021</formula>
    </cfRule>
    <cfRule type="cellIs" dxfId="3561" priority="8087" stopIfTrue="1" operator="between">
      <formula>-0.01</formula>
      <formula>-0.021</formula>
    </cfRule>
    <cfRule type="cellIs" dxfId="3560" priority="8088" stopIfTrue="1" operator="between">
      <formula>-0.011</formula>
      <formula>0.011</formula>
    </cfRule>
    <cfRule type="cellIs" dxfId="3559" priority="8091" stopIfTrue="1" operator="greaterThan">
      <formula>0.02</formula>
    </cfRule>
    <cfRule type="cellIs" dxfId="3558" priority="8092" stopIfTrue="1" operator="lessThan">
      <formula>-0.02</formula>
    </cfRule>
    <cfRule type="cellIs" dxfId="3557" priority="8093" stopIfTrue="1" operator="between">
      <formula>0.01</formula>
      <formula>0.021</formula>
    </cfRule>
    <cfRule type="cellIs" dxfId="3556" priority="8094" stopIfTrue="1" operator="between">
      <formula>-0.01</formula>
      <formula>-0.021</formula>
    </cfRule>
    <cfRule type="cellIs" dxfId="3555" priority="8095" stopIfTrue="1" operator="between">
      <formula>-0.011</formula>
      <formula>0.011</formula>
    </cfRule>
    <cfRule type="cellIs" dxfId="3554" priority="8098" stopIfTrue="1" operator="greaterThan">
      <formula>0.02</formula>
    </cfRule>
    <cfRule type="cellIs" dxfId="3553" priority="8099" stopIfTrue="1" operator="lessThan">
      <formula>-0.02</formula>
    </cfRule>
    <cfRule type="cellIs" dxfId="3552" priority="8100" stopIfTrue="1" operator="between">
      <formula>0.01</formula>
      <formula>0.021</formula>
    </cfRule>
    <cfRule type="cellIs" dxfId="3551" priority="8101" stopIfTrue="1" operator="between">
      <formula>-0.01</formula>
      <formula>-0.021</formula>
    </cfRule>
    <cfRule type="cellIs" dxfId="3550" priority="8102" stopIfTrue="1" operator="between">
      <formula>-0.011</formula>
      <formula>0.011</formula>
    </cfRule>
    <cfRule type="cellIs" dxfId="3549" priority="8105" stopIfTrue="1" operator="greaterThan">
      <formula>0.02</formula>
    </cfRule>
    <cfRule type="cellIs" dxfId="3548" priority="8106" stopIfTrue="1" operator="lessThan">
      <formula>-0.02</formula>
    </cfRule>
    <cfRule type="cellIs" dxfId="3547" priority="8107" stopIfTrue="1" operator="between">
      <formula>0.01</formula>
      <formula>0.021</formula>
    </cfRule>
    <cfRule type="cellIs" dxfId="3546" priority="8108" stopIfTrue="1" operator="between">
      <formula>-0.01</formula>
      <formula>-0.021</formula>
    </cfRule>
    <cfRule type="cellIs" dxfId="3545" priority="8109" stopIfTrue="1" operator="between">
      <formula>-0.011</formula>
      <formula>0.011</formula>
    </cfRule>
    <cfRule type="cellIs" dxfId="3544" priority="8112" stopIfTrue="1" operator="greaterThan">
      <formula>0.02</formula>
    </cfRule>
    <cfRule type="cellIs" dxfId="3543" priority="8113" stopIfTrue="1" operator="lessThan">
      <formula>-0.02</formula>
    </cfRule>
    <cfRule type="cellIs" dxfId="3542" priority="8114" stopIfTrue="1" operator="between">
      <formula>0.01</formula>
      <formula>0.021</formula>
    </cfRule>
    <cfRule type="cellIs" dxfId="3541" priority="8115" stopIfTrue="1" operator="between">
      <formula>-0.01</formula>
      <formula>-0.021</formula>
    </cfRule>
    <cfRule type="cellIs" dxfId="3540" priority="8116" stopIfTrue="1" operator="between">
      <formula>-0.011</formula>
      <formula>0.011</formula>
    </cfRule>
    <cfRule type="cellIs" dxfId="3539" priority="8119" stopIfTrue="1" operator="greaterThan">
      <formula>0.02</formula>
    </cfRule>
    <cfRule type="cellIs" dxfId="3538" priority="8120" stopIfTrue="1" operator="lessThan">
      <formula>-0.02</formula>
    </cfRule>
    <cfRule type="cellIs" dxfId="3537" priority="8121" stopIfTrue="1" operator="between">
      <formula>0.01</formula>
      <formula>0.021</formula>
    </cfRule>
    <cfRule type="cellIs" dxfId="3536" priority="8122" stopIfTrue="1" operator="between">
      <formula>-0.01</formula>
      <formula>-0.021</formula>
    </cfRule>
    <cfRule type="cellIs" dxfId="3535" priority="8123" stopIfTrue="1" operator="between">
      <formula>-0.011</formula>
      <formula>0.011</formula>
    </cfRule>
    <cfRule type="cellIs" dxfId="3534" priority="8126" stopIfTrue="1" operator="greaterThan">
      <formula>0.02</formula>
    </cfRule>
    <cfRule type="cellIs" dxfId="3533" priority="8127" stopIfTrue="1" operator="lessThan">
      <formula>-0.02</formula>
    </cfRule>
    <cfRule type="cellIs" dxfId="3532" priority="8128" stopIfTrue="1" operator="between">
      <formula>0.01</formula>
      <formula>0.021</formula>
    </cfRule>
    <cfRule type="cellIs" dxfId="3531" priority="8129" stopIfTrue="1" operator="between">
      <formula>-0.01</formula>
      <formula>-0.021</formula>
    </cfRule>
    <cfRule type="cellIs" dxfId="3530" priority="8130" stopIfTrue="1" operator="between">
      <formula>-0.011</formula>
      <formula>0.011</formula>
    </cfRule>
    <cfRule type="cellIs" dxfId="3529" priority="8133" stopIfTrue="1" operator="greaterThan">
      <formula>0.02</formula>
    </cfRule>
    <cfRule type="cellIs" dxfId="3528" priority="8134" stopIfTrue="1" operator="lessThan">
      <formula>-0.02</formula>
    </cfRule>
    <cfRule type="cellIs" dxfId="3527" priority="8135" stopIfTrue="1" operator="between">
      <formula>0.01</formula>
      <formula>0.021</formula>
    </cfRule>
    <cfRule type="cellIs" dxfId="3526" priority="8136" stopIfTrue="1" operator="between">
      <formula>-0.01</formula>
      <formula>-0.021</formula>
    </cfRule>
    <cfRule type="cellIs" dxfId="3525" priority="8137" stopIfTrue="1" operator="between">
      <formula>-0.011</formula>
      <formula>0.011</formula>
    </cfRule>
    <cfRule type="cellIs" dxfId="3524" priority="8140" stopIfTrue="1" operator="greaterThan">
      <formula>0.02</formula>
    </cfRule>
    <cfRule type="cellIs" dxfId="3523" priority="8141" stopIfTrue="1" operator="lessThan">
      <formula>-0.02</formula>
    </cfRule>
    <cfRule type="cellIs" dxfId="3522" priority="8142" stopIfTrue="1" operator="between">
      <formula>0.01</formula>
      <formula>0.021</formula>
    </cfRule>
    <cfRule type="cellIs" dxfId="3521" priority="8143" stopIfTrue="1" operator="between">
      <formula>-0.01</formula>
      <formula>-0.021</formula>
    </cfRule>
    <cfRule type="cellIs" dxfId="3520" priority="8144" stopIfTrue="1" operator="between">
      <formula>-0.011</formula>
      <formula>0.011</formula>
    </cfRule>
    <cfRule type="cellIs" dxfId="3519" priority="8147" stopIfTrue="1" operator="greaterThan">
      <formula>0.02</formula>
    </cfRule>
    <cfRule type="cellIs" dxfId="3518" priority="8148" stopIfTrue="1" operator="lessThan">
      <formula>-0.02</formula>
    </cfRule>
    <cfRule type="cellIs" dxfId="3517" priority="8149" stopIfTrue="1" operator="between">
      <formula>0.01</formula>
      <formula>0.021</formula>
    </cfRule>
    <cfRule type="cellIs" dxfId="3516" priority="8150" stopIfTrue="1" operator="between">
      <formula>-0.01</formula>
      <formula>-0.021</formula>
    </cfRule>
    <cfRule type="cellIs" dxfId="3515" priority="8151" stopIfTrue="1" operator="between">
      <formula>-0.011</formula>
      <formula>0.011</formula>
    </cfRule>
    <cfRule type="cellIs" dxfId="3514" priority="8154" stopIfTrue="1" operator="greaterThan">
      <formula>0.02</formula>
    </cfRule>
    <cfRule type="cellIs" dxfId="3513" priority="8155" stopIfTrue="1" operator="lessThan">
      <formula>-0.02</formula>
    </cfRule>
    <cfRule type="cellIs" dxfId="3512" priority="8156" stopIfTrue="1" operator="between">
      <formula>0.01</formula>
      <formula>0.021</formula>
    </cfRule>
    <cfRule type="cellIs" dxfId="3511" priority="8157" stopIfTrue="1" operator="between">
      <formula>-0.01</formula>
      <formula>-0.021</formula>
    </cfRule>
    <cfRule type="cellIs" dxfId="3510" priority="8158" stopIfTrue="1" operator="between">
      <formula>-0.011</formula>
      <formula>0.011</formula>
    </cfRule>
    <cfRule type="cellIs" dxfId="3509" priority="8161" stopIfTrue="1" operator="greaterThan">
      <formula>0.02</formula>
    </cfRule>
    <cfRule type="cellIs" dxfId="3508" priority="8162" stopIfTrue="1" operator="lessThan">
      <formula>-0.02</formula>
    </cfRule>
    <cfRule type="cellIs" dxfId="3507" priority="8163" stopIfTrue="1" operator="between">
      <formula>0.01</formula>
      <formula>0.021</formula>
    </cfRule>
    <cfRule type="cellIs" dxfId="3506" priority="8164" stopIfTrue="1" operator="between">
      <formula>-0.01</formula>
      <formula>-0.021</formula>
    </cfRule>
    <cfRule type="cellIs" dxfId="3505" priority="8165" stopIfTrue="1" operator="between">
      <formula>-0.011</formula>
      <formula>0.011</formula>
    </cfRule>
    <cfRule type="cellIs" dxfId="3504" priority="8168" stopIfTrue="1" operator="greaterThan">
      <formula>0.02</formula>
    </cfRule>
    <cfRule type="cellIs" dxfId="3503" priority="8169" stopIfTrue="1" operator="lessThan">
      <formula>-0.02</formula>
    </cfRule>
    <cfRule type="cellIs" dxfId="3502" priority="8170" stopIfTrue="1" operator="between">
      <formula>0.01</formula>
      <formula>0.021</formula>
    </cfRule>
    <cfRule type="cellIs" dxfId="3501" priority="8171" stopIfTrue="1" operator="between">
      <formula>-0.01</formula>
      <formula>-0.021</formula>
    </cfRule>
    <cfRule type="cellIs" dxfId="3500" priority="8172" stopIfTrue="1" operator="between">
      <formula>-0.011</formula>
      <formula>0.011</formula>
    </cfRule>
    <cfRule type="cellIs" dxfId="3499" priority="8175" stopIfTrue="1" operator="greaterThan">
      <formula>0.02</formula>
    </cfRule>
    <cfRule type="cellIs" dxfId="3498" priority="8176" stopIfTrue="1" operator="lessThan">
      <formula>-0.02</formula>
    </cfRule>
    <cfRule type="cellIs" dxfId="3497" priority="8177" stopIfTrue="1" operator="between">
      <formula>0.01</formula>
      <formula>0.021</formula>
    </cfRule>
    <cfRule type="cellIs" dxfId="3496" priority="8178" stopIfTrue="1" operator="between">
      <formula>-0.01</formula>
      <formula>-0.021</formula>
    </cfRule>
    <cfRule type="cellIs" dxfId="3495" priority="8179" stopIfTrue="1" operator="between">
      <formula>-0.011</formula>
      <formula>0.011</formula>
    </cfRule>
    <cfRule type="cellIs" dxfId="3494" priority="8182" stopIfTrue="1" operator="greaterThan">
      <formula>0.02</formula>
    </cfRule>
    <cfRule type="cellIs" dxfId="3493" priority="8183" stopIfTrue="1" operator="lessThan">
      <formula>-0.02</formula>
    </cfRule>
    <cfRule type="cellIs" dxfId="3492" priority="8184" stopIfTrue="1" operator="between">
      <formula>0.01</formula>
      <formula>0.021</formula>
    </cfRule>
    <cfRule type="cellIs" dxfId="3491" priority="8185" stopIfTrue="1" operator="between">
      <formula>-0.01</formula>
      <formula>-0.021</formula>
    </cfRule>
    <cfRule type="cellIs" dxfId="3490" priority="8186" stopIfTrue="1" operator="between">
      <formula>-0.011</formula>
      <formula>0.011</formula>
    </cfRule>
    <cfRule type="cellIs" dxfId="3489" priority="8189" stopIfTrue="1" operator="greaterThan">
      <formula>0.02</formula>
    </cfRule>
    <cfRule type="cellIs" dxfId="3488" priority="8190" stopIfTrue="1" operator="lessThan">
      <formula>-0.02</formula>
    </cfRule>
    <cfRule type="cellIs" dxfId="3487" priority="8191" stopIfTrue="1" operator="between">
      <formula>0.01</formula>
      <formula>0.021</formula>
    </cfRule>
    <cfRule type="cellIs" dxfId="3486" priority="8192" stopIfTrue="1" operator="between">
      <formula>-0.01</formula>
      <formula>-0.021</formula>
    </cfRule>
    <cfRule type="cellIs" dxfId="3485" priority="8193" stopIfTrue="1" operator="between">
      <formula>-0.011</formula>
      <formula>0.011</formula>
    </cfRule>
    <cfRule type="cellIs" dxfId="3484" priority="8196" stopIfTrue="1" operator="greaterThan">
      <formula>0.02</formula>
    </cfRule>
    <cfRule type="cellIs" dxfId="3483" priority="8197" stopIfTrue="1" operator="lessThan">
      <formula>-0.02</formula>
    </cfRule>
    <cfRule type="cellIs" dxfId="3482" priority="8198" stopIfTrue="1" operator="between">
      <formula>0.01</formula>
      <formula>0.021</formula>
    </cfRule>
    <cfRule type="cellIs" dxfId="3481" priority="8199" stopIfTrue="1" operator="between">
      <formula>-0.01</formula>
      <formula>-0.021</formula>
    </cfRule>
    <cfRule type="cellIs" dxfId="3480" priority="8200" stopIfTrue="1" operator="between">
      <formula>-0.011</formula>
      <formula>0.011</formula>
    </cfRule>
    <cfRule type="cellIs" dxfId="3479" priority="8203" stopIfTrue="1" operator="greaterThan">
      <formula>0.02</formula>
    </cfRule>
    <cfRule type="cellIs" dxfId="3478" priority="8204" stopIfTrue="1" operator="lessThan">
      <formula>-0.02</formula>
    </cfRule>
    <cfRule type="cellIs" dxfId="3477" priority="8205" stopIfTrue="1" operator="between">
      <formula>0.01</formula>
      <formula>0.021</formula>
    </cfRule>
    <cfRule type="cellIs" dxfId="3476" priority="8206" stopIfTrue="1" operator="between">
      <formula>-0.01</formula>
      <formula>-0.021</formula>
    </cfRule>
    <cfRule type="cellIs" dxfId="3475" priority="8207" stopIfTrue="1" operator="between">
      <formula>-0.011</formula>
      <formula>0.011</formula>
    </cfRule>
    <cfRule type="cellIs" dxfId="3474" priority="8210" stopIfTrue="1" operator="greaterThan">
      <formula>0.02</formula>
    </cfRule>
    <cfRule type="cellIs" dxfId="3473" priority="8211" stopIfTrue="1" operator="lessThan">
      <formula>-0.02</formula>
    </cfRule>
    <cfRule type="cellIs" dxfId="3472" priority="8212" stopIfTrue="1" operator="between">
      <formula>0.01</formula>
      <formula>0.021</formula>
    </cfRule>
    <cfRule type="cellIs" dxfId="3471" priority="8213" stopIfTrue="1" operator="between">
      <formula>-0.01</formula>
      <formula>-0.021</formula>
    </cfRule>
    <cfRule type="cellIs" dxfId="3470" priority="8214" stopIfTrue="1" operator="between">
      <formula>-0.011</formula>
      <formula>0.011</formula>
    </cfRule>
    <cfRule type="cellIs" dxfId="3469" priority="8217" stopIfTrue="1" operator="greaterThan">
      <formula>0.02</formula>
    </cfRule>
    <cfRule type="cellIs" dxfId="3468" priority="8218" stopIfTrue="1" operator="lessThan">
      <formula>-0.02</formula>
    </cfRule>
    <cfRule type="cellIs" dxfId="3467" priority="8219" stopIfTrue="1" operator="between">
      <formula>0.01</formula>
      <formula>0.021</formula>
    </cfRule>
    <cfRule type="cellIs" dxfId="3466" priority="8220" stopIfTrue="1" operator="between">
      <formula>-0.01</formula>
      <formula>-0.021</formula>
    </cfRule>
    <cfRule type="cellIs" dxfId="3465" priority="8221" stopIfTrue="1" operator="between">
      <formula>-0.011</formula>
      <formula>0.011</formula>
    </cfRule>
    <cfRule type="cellIs" dxfId="3464" priority="8224" stopIfTrue="1" operator="greaterThan">
      <formula>0.02</formula>
    </cfRule>
    <cfRule type="cellIs" dxfId="3463" priority="8225" stopIfTrue="1" operator="lessThan">
      <formula>-0.02</formula>
    </cfRule>
    <cfRule type="cellIs" dxfId="3462" priority="8226" stopIfTrue="1" operator="between">
      <formula>0.01</formula>
      <formula>0.021</formula>
    </cfRule>
    <cfRule type="cellIs" dxfId="3461" priority="8227" stopIfTrue="1" operator="between">
      <formula>-0.01</formula>
      <formula>-0.021</formula>
    </cfRule>
    <cfRule type="cellIs" dxfId="3460" priority="8228" stopIfTrue="1" operator="between">
      <formula>-0.011</formula>
      <formula>0.011</formula>
    </cfRule>
    <cfRule type="cellIs" dxfId="3459" priority="8231" stopIfTrue="1" operator="greaterThan">
      <formula>0.02</formula>
    </cfRule>
    <cfRule type="cellIs" dxfId="3458" priority="8232" stopIfTrue="1" operator="lessThan">
      <formula>-0.02</formula>
    </cfRule>
    <cfRule type="cellIs" dxfId="3457" priority="8233" stopIfTrue="1" operator="between">
      <formula>0.01</formula>
      <formula>0.021</formula>
    </cfRule>
    <cfRule type="cellIs" dxfId="3456" priority="8234" stopIfTrue="1" operator="between">
      <formula>-0.01</formula>
      <formula>-0.021</formula>
    </cfRule>
    <cfRule type="cellIs" dxfId="3455" priority="8235" stopIfTrue="1" operator="between">
      <formula>-0.011</formula>
      <formula>0.011</formula>
    </cfRule>
    <cfRule type="cellIs" dxfId="3454" priority="8238" stopIfTrue="1" operator="greaterThan">
      <formula>0.02</formula>
    </cfRule>
    <cfRule type="cellIs" dxfId="3453" priority="8239" stopIfTrue="1" operator="lessThan">
      <formula>-0.02</formula>
    </cfRule>
    <cfRule type="cellIs" dxfId="3452" priority="8240" stopIfTrue="1" operator="between">
      <formula>0.01</formula>
      <formula>0.021</formula>
    </cfRule>
    <cfRule type="cellIs" dxfId="3451" priority="8241" stopIfTrue="1" operator="between">
      <formula>-0.01</formula>
      <formula>-0.021</formula>
    </cfRule>
    <cfRule type="cellIs" dxfId="3450" priority="8242" stopIfTrue="1" operator="between">
      <formula>-0.011</formula>
      <formula>0.011</formula>
    </cfRule>
    <cfRule type="cellIs" dxfId="3449" priority="8245" stopIfTrue="1" operator="greaterThan">
      <formula>0.02</formula>
    </cfRule>
    <cfRule type="cellIs" dxfId="3448" priority="8246" stopIfTrue="1" operator="lessThan">
      <formula>-0.02</formula>
    </cfRule>
    <cfRule type="cellIs" dxfId="3447" priority="8247" stopIfTrue="1" operator="between">
      <formula>0.01</formula>
      <formula>0.021</formula>
    </cfRule>
    <cfRule type="cellIs" dxfId="3446" priority="8248" stopIfTrue="1" operator="between">
      <formula>-0.01</formula>
      <formula>-0.021</formula>
    </cfRule>
    <cfRule type="cellIs" dxfId="3445" priority="8249" stopIfTrue="1" operator="between">
      <formula>-0.011</formula>
      <formula>0.011</formula>
    </cfRule>
    <cfRule type="cellIs" dxfId="3444" priority="8252" stopIfTrue="1" operator="greaterThan">
      <formula>0.02</formula>
    </cfRule>
    <cfRule type="cellIs" dxfId="3443" priority="8253" stopIfTrue="1" operator="lessThan">
      <formula>-0.02</formula>
    </cfRule>
    <cfRule type="cellIs" dxfId="3442" priority="8254" stopIfTrue="1" operator="between">
      <formula>0.01</formula>
      <formula>0.021</formula>
    </cfRule>
    <cfRule type="cellIs" dxfId="3441" priority="8255" stopIfTrue="1" operator="between">
      <formula>-0.01</formula>
      <formula>-0.021</formula>
    </cfRule>
    <cfRule type="cellIs" dxfId="3440" priority="8256" stopIfTrue="1" operator="between">
      <formula>-0.011</formula>
      <formula>0.011</formula>
    </cfRule>
    <cfRule type="cellIs" dxfId="3439" priority="8259" stopIfTrue="1" operator="greaterThan">
      <formula>0.02</formula>
    </cfRule>
    <cfRule type="cellIs" dxfId="3438" priority="8260" stopIfTrue="1" operator="lessThan">
      <formula>-0.02</formula>
    </cfRule>
    <cfRule type="cellIs" dxfId="3437" priority="8261" stopIfTrue="1" operator="between">
      <formula>0.01</formula>
      <formula>0.021</formula>
    </cfRule>
    <cfRule type="cellIs" dxfId="3436" priority="8262" stopIfTrue="1" operator="between">
      <formula>-0.01</formula>
      <formula>-0.021</formula>
    </cfRule>
    <cfRule type="cellIs" dxfId="3435" priority="8263" stopIfTrue="1" operator="between">
      <formula>-0.011</formula>
      <formula>0.011</formula>
    </cfRule>
    <cfRule type="cellIs" dxfId="3434" priority="8266" stopIfTrue="1" operator="greaterThan">
      <formula>0.02</formula>
    </cfRule>
    <cfRule type="cellIs" dxfId="3433" priority="8267" stopIfTrue="1" operator="lessThan">
      <formula>-0.02</formula>
    </cfRule>
    <cfRule type="cellIs" dxfId="3432" priority="8268" stopIfTrue="1" operator="between">
      <formula>0.01</formula>
      <formula>0.021</formula>
    </cfRule>
    <cfRule type="cellIs" dxfId="3431" priority="8269" stopIfTrue="1" operator="between">
      <formula>-0.01</formula>
      <formula>-0.021</formula>
    </cfRule>
    <cfRule type="cellIs" dxfId="3430" priority="8270" stopIfTrue="1" operator="between">
      <formula>-0.011</formula>
      <formula>0.011</formula>
    </cfRule>
    <cfRule type="cellIs" dxfId="3429" priority="8273" stopIfTrue="1" operator="greaterThan">
      <formula>0.02</formula>
    </cfRule>
    <cfRule type="cellIs" dxfId="3428" priority="8274" stopIfTrue="1" operator="lessThan">
      <formula>-0.02</formula>
    </cfRule>
    <cfRule type="cellIs" dxfId="3427" priority="8275" stopIfTrue="1" operator="between">
      <formula>0.01</formula>
      <formula>0.021</formula>
    </cfRule>
    <cfRule type="cellIs" dxfId="3426" priority="8276" stopIfTrue="1" operator="between">
      <formula>-0.01</formula>
      <formula>-0.021</formula>
    </cfRule>
    <cfRule type="cellIs" dxfId="3425" priority="8277" stopIfTrue="1" operator="between">
      <formula>-0.011</formula>
      <formula>0.011</formula>
    </cfRule>
    <cfRule type="cellIs" dxfId="3424" priority="8280" stopIfTrue="1" operator="greaterThan">
      <formula>0.02</formula>
    </cfRule>
    <cfRule type="cellIs" dxfId="3423" priority="8281" stopIfTrue="1" operator="lessThan">
      <formula>-0.02</formula>
    </cfRule>
    <cfRule type="cellIs" dxfId="3422" priority="8282" stopIfTrue="1" operator="between">
      <formula>0.01</formula>
      <formula>0.021</formula>
    </cfRule>
    <cfRule type="cellIs" dxfId="3421" priority="8283" stopIfTrue="1" operator="between">
      <formula>-0.01</formula>
      <formula>-0.021</formula>
    </cfRule>
    <cfRule type="cellIs" dxfId="3420" priority="8284" stopIfTrue="1" operator="between">
      <formula>-0.011</formula>
      <formula>0.011</formula>
    </cfRule>
    <cfRule type="cellIs" dxfId="3419" priority="8287" stopIfTrue="1" operator="greaterThan">
      <formula>0.02</formula>
    </cfRule>
    <cfRule type="cellIs" dxfId="3418" priority="8288" stopIfTrue="1" operator="lessThan">
      <formula>-0.02</formula>
    </cfRule>
    <cfRule type="cellIs" dxfId="3417" priority="8289" stopIfTrue="1" operator="between">
      <formula>0.01</formula>
      <formula>0.021</formula>
    </cfRule>
    <cfRule type="cellIs" dxfId="3416" priority="8290" stopIfTrue="1" operator="between">
      <formula>-0.01</formula>
      <formula>-0.021</formula>
    </cfRule>
    <cfRule type="cellIs" dxfId="3415" priority="8291" stopIfTrue="1" operator="between">
      <formula>-0.011</formula>
      <formula>0.011</formula>
    </cfRule>
    <cfRule type="cellIs" dxfId="3414" priority="8294" stopIfTrue="1" operator="greaterThan">
      <formula>0.02</formula>
    </cfRule>
    <cfRule type="cellIs" dxfId="3413" priority="8295" stopIfTrue="1" operator="lessThan">
      <formula>-0.02</formula>
    </cfRule>
    <cfRule type="cellIs" dxfId="3412" priority="8296" stopIfTrue="1" operator="between">
      <formula>0.01</formula>
      <formula>0.021</formula>
    </cfRule>
    <cfRule type="cellIs" dxfId="3411" priority="8297" stopIfTrue="1" operator="between">
      <formula>-0.01</formula>
      <formula>-0.021</formula>
    </cfRule>
    <cfRule type="cellIs" dxfId="3410" priority="8298" stopIfTrue="1" operator="between">
      <formula>-0.011</formula>
      <formula>0.011</formula>
    </cfRule>
    <cfRule type="cellIs" dxfId="3409" priority="8301" stopIfTrue="1" operator="greaterThan">
      <formula>0.02</formula>
    </cfRule>
    <cfRule type="cellIs" dxfId="3408" priority="8302" stopIfTrue="1" operator="lessThan">
      <formula>-0.02</formula>
    </cfRule>
    <cfRule type="cellIs" dxfId="3407" priority="8303" stopIfTrue="1" operator="between">
      <formula>0.01</formula>
      <formula>0.021</formula>
    </cfRule>
    <cfRule type="cellIs" dxfId="3406" priority="8304" stopIfTrue="1" operator="between">
      <formula>-0.01</formula>
      <formula>-0.021</formula>
    </cfRule>
    <cfRule type="cellIs" dxfId="3405" priority="8305" stopIfTrue="1" operator="between">
      <formula>-0.011</formula>
      <formula>0.011</formula>
    </cfRule>
    <cfRule type="cellIs" dxfId="3404" priority="8308" stopIfTrue="1" operator="greaterThan">
      <formula>0.02</formula>
    </cfRule>
    <cfRule type="cellIs" dxfId="3403" priority="8309" stopIfTrue="1" operator="lessThan">
      <formula>-0.02</formula>
    </cfRule>
    <cfRule type="cellIs" dxfId="3402" priority="8310" stopIfTrue="1" operator="between">
      <formula>0.01</formula>
      <formula>0.021</formula>
    </cfRule>
    <cfRule type="cellIs" dxfId="3401" priority="8311" stopIfTrue="1" operator="between">
      <formula>-0.01</formula>
      <formula>-0.021</formula>
    </cfRule>
    <cfRule type="cellIs" dxfId="3400" priority="8312" stopIfTrue="1" operator="between">
      <formula>-0.011</formula>
      <formula>0.011</formula>
    </cfRule>
    <cfRule type="cellIs" dxfId="3399" priority="8315" stopIfTrue="1" operator="greaterThan">
      <formula>0.02</formula>
    </cfRule>
    <cfRule type="cellIs" dxfId="3398" priority="8316" stopIfTrue="1" operator="lessThan">
      <formula>-0.02</formula>
    </cfRule>
    <cfRule type="cellIs" dxfId="3397" priority="8317" stopIfTrue="1" operator="between">
      <formula>0.01</formula>
      <formula>0.021</formula>
    </cfRule>
    <cfRule type="cellIs" dxfId="3396" priority="8318" stopIfTrue="1" operator="between">
      <formula>-0.01</formula>
      <formula>-0.021</formula>
    </cfRule>
    <cfRule type="cellIs" dxfId="3395" priority="8319" stopIfTrue="1" operator="between">
      <formula>-0.011</formula>
      <formula>0.011</formula>
    </cfRule>
    <cfRule type="cellIs" dxfId="3394" priority="8322" stopIfTrue="1" operator="greaterThan">
      <formula>0.02</formula>
    </cfRule>
    <cfRule type="cellIs" dxfId="3393" priority="8323" stopIfTrue="1" operator="lessThan">
      <formula>-0.02</formula>
    </cfRule>
    <cfRule type="cellIs" dxfId="3392" priority="8324" stopIfTrue="1" operator="between">
      <formula>0.01</formula>
      <formula>0.021</formula>
    </cfRule>
    <cfRule type="cellIs" dxfId="3391" priority="8325" stopIfTrue="1" operator="between">
      <formula>-0.01</formula>
      <formula>-0.021</formula>
    </cfRule>
    <cfRule type="cellIs" dxfId="3390" priority="8326" stopIfTrue="1" operator="between">
      <formula>-0.011</formula>
      <formula>0.011</formula>
    </cfRule>
    <cfRule type="cellIs" dxfId="3389" priority="8329" stopIfTrue="1" operator="greaterThan">
      <formula>0.02</formula>
    </cfRule>
    <cfRule type="cellIs" dxfId="3388" priority="8330" stopIfTrue="1" operator="lessThan">
      <formula>-0.02</formula>
    </cfRule>
    <cfRule type="cellIs" dxfId="3387" priority="8331" stopIfTrue="1" operator="between">
      <formula>0.01</formula>
      <formula>0.021</formula>
    </cfRule>
    <cfRule type="cellIs" dxfId="3386" priority="8332" stopIfTrue="1" operator="between">
      <formula>-0.01</formula>
      <formula>-0.021</formula>
    </cfRule>
    <cfRule type="cellIs" dxfId="3385" priority="8333" stopIfTrue="1" operator="between">
      <formula>-0.011</formula>
      <formula>0.011</formula>
    </cfRule>
    <cfRule type="cellIs" dxfId="3384" priority="8336" stopIfTrue="1" operator="greaterThan">
      <formula>0.02</formula>
    </cfRule>
    <cfRule type="cellIs" dxfId="3383" priority="8337" stopIfTrue="1" operator="lessThan">
      <formula>-0.02</formula>
    </cfRule>
    <cfRule type="cellIs" dxfId="3382" priority="8338" stopIfTrue="1" operator="between">
      <formula>0.01</formula>
      <formula>0.021</formula>
    </cfRule>
    <cfRule type="cellIs" dxfId="3381" priority="8339" stopIfTrue="1" operator="between">
      <formula>-0.01</formula>
      <formula>-0.021</formula>
    </cfRule>
    <cfRule type="cellIs" dxfId="3380" priority="8340" stopIfTrue="1" operator="between">
      <formula>-0.011</formula>
      <formula>0.011</formula>
    </cfRule>
    <cfRule type="cellIs" dxfId="3379" priority="8343" stopIfTrue="1" operator="greaterThan">
      <formula>0.02</formula>
    </cfRule>
    <cfRule type="cellIs" dxfId="3378" priority="8344" stopIfTrue="1" operator="lessThan">
      <formula>-0.02</formula>
    </cfRule>
    <cfRule type="cellIs" dxfId="3377" priority="8345" stopIfTrue="1" operator="between">
      <formula>0.01</formula>
      <formula>0.021</formula>
    </cfRule>
    <cfRule type="cellIs" dxfId="3376" priority="8346" stopIfTrue="1" operator="between">
      <formula>-0.01</formula>
      <formula>-0.021</formula>
    </cfRule>
    <cfRule type="cellIs" dxfId="3375" priority="8347" stopIfTrue="1" operator="between">
      <formula>-0.011</formula>
      <formula>0.011</formula>
    </cfRule>
    <cfRule type="cellIs" dxfId="3374" priority="8350" stopIfTrue="1" operator="greaterThan">
      <formula>0.02</formula>
    </cfRule>
    <cfRule type="cellIs" dxfId="3373" priority="8351" stopIfTrue="1" operator="lessThan">
      <formula>-0.02</formula>
    </cfRule>
    <cfRule type="cellIs" dxfId="3372" priority="8352" stopIfTrue="1" operator="between">
      <formula>0.01</formula>
      <formula>0.021</formula>
    </cfRule>
    <cfRule type="cellIs" dxfId="3371" priority="8353" stopIfTrue="1" operator="between">
      <formula>-0.01</formula>
      <formula>-0.021</formula>
    </cfRule>
    <cfRule type="cellIs" dxfId="3370" priority="8354" stopIfTrue="1" operator="between">
      <formula>-0.011</formula>
      <formula>0.011</formula>
    </cfRule>
    <cfRule type="cellIs" dxfId="3369" priority="8357" stopIfTrue="1" operator="greaterThan">
      <formula>0.02</formula>
    </cfRule>
    <cfRule type="cellIs" dxfId="3368" priority="8358" stopIfTrue="1" operator="lessThan">
      <formula>-0.02</formula>
    </cfRule>
    <cfRule type="cellIs" dxfId="3367" priority="8359" stopIfTrue="1" operator="between">
      <formula>0.01</formula>
      <formula>0.021</formula>
    </cfRule>
    <cfRule type="cellIs" dxfId="3366" priority="8360" stopIfTrue="1" operator="between">
      <formula>-0.01</formula>
      <formula>-0.021</formula>
    </cfRule>
    <cfRule type="cellIs" dxfId="3365" priority="8361" stopIfTrue="1" operator="between">
      <formula>-0.011</formula>
      <formula>0.011</formula>
    </cfRule>
    <cfRule type="cellIs" dxfId="3364" priority="8364" stopIfTrue="1" operator="greaterThan">
      <formula>0.02</formula>
    </cfRule>
    <cfRule type="cellIs" dxfId="3363" priority="8365" stopIfTrue="1" operator="lessThan">
      <formula>-0.02</formula>
    </cfRule>
    <cfRule type="cellIs" dxfId="3362" priority="8366" stopIfTrue="1" operator="between">
      <formula>0.01</formula>
      <formula>0.021</formula>
    </cfRule>
    <cfRule type="cellIs" dxfId="3361" priority="8367" stopIfTrue="1" operator="between">
      <formula>-0.01</formula>
      <formula>-0.021</formula>
    </cfRule>
    <cfRule type="cellIs" dxfId="3360" priority="8368" stopIfTrue="1" operator="between">
      <formula>-0.011</formula>
      <formula>0.011</formula>
    </cfRule>
    <cfRule type="cellIs" dxfId="3359" priority="8371" stopIfTrue="1" operator="greaterThan">
      <formula>0.02</formula>
    </cfRule>
    <cfRule type="cellIs" dxfId="3358" priority="8372" stopIfTrue="1" operator="lessThan">
      <formula>-0.02</formula>
    </cfRule>
    <cfRule type="cellIs" dxfId="3357" priority="8373" stopIfTrue="1" operator="between">
      <formula>0.01</formula>
      <formula>0.021</formula>
    </cfRule>
    <cfRule type="cellIs" dxfId="3356" priority="8374" stopIfTrue="1" operator="between">
      <formula>-0.01</formula>
      <formula>-0.021</formula>
    </cfRule>
    <cfRule type="cellIs" dxfId="3355" priority="8375" stopIfTrue="1" operator="between">
      <formula>-0.011</formula>
      <formula>0.011</formula>
    </cfRule>
    <cfRule type="cellIs" dxfId="3354" priority="8378" stopIfTrue="1" operator="greaterThan">
      <formula>0.02</formula>
    </cfRule>
    <cfRule type="cellIs" dxfId="3353" priority="8379" stopIfTrue="1" operator="lessThan">
      <formula>-0.02</formula>
    </cfRule>
    <cfRule type="cellIs" dxfId="3352" priority="8380" stopIfTrue="1" operator="between">
      <formula>0.01</formula>
      <formula>0.021</formula>
    </cfRule>
    <cfRule type="cellIs" dxfId="3351" priority="8381" stopIfTrue="1" operator="between">
      <formula>-0.01</formula>
      <formula>-0.021</formula>
    </cfRule>
    <cfRule type="cellIs" dxfId="3350" priority="8382" stopIfTrue="1" operator="between">
      <formula>-0.011</formula>
      <formula>0.011</formula>
    </cfRule>
    <cfRule type="cellIs" dxfId="3349" priority="8385" stopIfTrue="1" operator="greaterThan">
      <formula>0.02</formula>
    </cfRule>
    <cfRule type="cellIs" dxfId="3348" priority="8386" stopIfTrue="1" operator="lessThan">
      <formula>-0.02</formula>
    </cfRule>
    <cfRule type="cellIs" dxfId="3347" priority="8387" stopIfTrue="1" operator="between">
      <formula>0.01</formula>
      <formula>0.021</formula>
    </cfRule>
    <cfRule type="cellIs" dxfId="3346" priority="8388" stopIfTrue="1" operator="between">
      <formula>-0.01</formula>
      <formula>-0.021</formula>
    </cfRule>
    <cfRule type="cellIs" dxfId="3345" priority="8389" stopIfTrue="1" operator="between">
      <formula>-0.011</formula>
      <formula>0.011</formula>
    </cfRule>
    <cfRule type="cellIs" dxfId="3344" priority="8392" stopIfTrue="1" operator="greaterThan">
      <formula>0.02</formula>
    </cfRule>
    <cfRule type="cellIs" dxfId="3343" priority="8393" stopIfTrue="1" operator="lessThan">
      <formula>-0.02</formula>
    </cfRule>
    <cfRule type="cellIs" dxfId="3342" priority="8394" stopIfTrue="1" operator="between">
      <formula>0.01</formula>
      <formula>0.021</formula>
    </cfRule>
    <cfRule type="cellIs" dxfId="3341" priority="8395" stopIfTrue="1" operator="between">
      <formula>-0.01</formula>
      <formula>-0.021</formula>
    </cfRule>
    <cfRule type="cellIs" dxfId="3340" priority="8396" stopIfTrue="1" operator="between">
      <formula>-0.011</formula>
      <formula>0.011</formula>
    </cfRule>
    <cfRule type="cellIs" dxfId="3339" priority="8399" stopIfTrue="1" operator="greaterThan">
      <formula>0.02</formula>
    </cfRule>
    <cfRule type="cellIs" dxfId="3338" priority="8400" stopIfTrue="1" operator="lessThan">
      <formula>-0.02</formula>
    </cfRule>
    <cfRule type="cellIs" dxfId="3337" priority="10013" stopIfTrue="1" operator="between">
      <formula>-0.011</formula>
      <formula>0.011</formula>
    </cfRule>
    <cfRule type="cellIs" dxfId="3336" priority="10012" stopIfTrue="1" operator="between">
      <formula>-0.01</formula>
      <formula>-0.021</formula>
    </cfRule>
    <cfRule type="cellIs" dxfId="3335" priority="10188" stopIfTrue="1" operator="between">
      <formula>-0.011</formula>
      <formula>0.011</formula>
    </cfRule>
    <cfRule type="cellIs" dxfId="3334" priority="10314" stopIfTrue="1" operator="between">
      <formula>-0.011</formula>
      <formula>0.011</formula>
    </cfRule>
    <cfRule type="cellIs" dxfId="3333" priority="9765" stopIfTrue="1" operator="lessThan">
      <formula>-0.02</formula>
    </cfRule>
    <cfRule type="cellIs" dxfId="3332" priority="9764" stopIfTrue="1" operator="greaterThan">
      <formula>0.02</formula>
    </cfRule>
    <cfRule type="cellIs" dxfId="3331" priority="10405" stopIfTrue="1" operator="between">
      <formula>-0.011</formula>
      <formula>0.011</formula>
    </cfRule>
    <cfRule type="cellIs" dxfId="3330" priority="10404" stopIfTrue="1" operator="between">
      <formula>-0.01</formula>
      <formula>-0.021</formula>
    </cfRule>
    <cfRule type="cellIs" dxfId="3329" priority="10468" stopIfTrue="1" operator="between">
      <formula>-0.011</formula>
      <formula>0.011</formula>
    </cfRule>
    <cfRule type="cellIs" dxfId="3328" priority="10011" stopIfTrue="1" operator="between">
      <formula>0.01</formula>
      <formula>0.021</formula>
    </cfRule>
    <cfRule type="cellIs" dxfId="3327" priority="10010" stopIfTrue="1" operator="lessThan">
      <formula>-0.02</formula>
    </cfRule>
    <cfRule type="cellIs" dxfId="3326" priority="9761" stopIfTrue="1" operator="between">
      <formula>-0.011</formula>
      <formula>0.011</formula>
    </cfRule>
    <cfRule type="cellIs" dxfId="3325" priority="9760" stopIfTrue="1" operator="between">
      <formula>-0.01</formula>
      <formula>-0.021</formula>
    </cfRule>
    <cfRule type="cellIs" dxfId="3324" priority="10530" stopIfTrue="1" operator="between">
      <formula>-0.01</formula>
      <formula>-0.021</formula>
    </cfRule>
    <cfRule type="cellIs" dxfId="3323" priority="10187" stopIfTrue="1" operator="between">
      <formula>-0.01</formula>
      <formula>-0.021</formula>
    </cfRule>
    <cfRule type="cellIs" dxfId="3322" priority="10186" stopIfTrue="1" operator="between">
      <formula>0.01</formula>
      <formula>0.021</formula>
    </cfRule>
    <cfRule type="cellIs" dxfId="3321" priority="10531" stopIfTrue="1" operator="between">
      <formula>-0.011</formula>
      <formula>0.011</formula>
    </cfRule>
    <cfRule type="cellIs" dxfId="3320" priority="10313" stopIfTrue="1" operator="between">
      <formula>-0.01</formula>
      <formula>-0.021</formula>
    </cfRule>
    <cfRule type="cellIs" dxfId="3319" priority="9759" stopIfTrue="1" operator="between">
      <formula>0.01</formula>
      <formula>0.021</formula>
    </cfRule>
    <cfRule type="cellIs" dxfId="3318" priority="9758" stopIfTrue="1" operator="lessThan">
      <formula>-0.02</formula>
    </cfRule>
    <cfRule type="cellIs" dxfId="3317" priority="10009" stopIfTrue="1" operator="greaterThan">
      <formula>0.02</formula>
    </cfRule>
    <cfRule type="cellIs" dxfId="3316" priority="10006" stopIfTrue="1" operator="between">
      <formula>-0.011</formula>
      <formula>0.011</formula>
    </cfRule>
    <cfRule type="cellIs" dxfId="3315" priority="10312" stopIfTrue="1" operator="between">
      <formula>0.01</formula>
      <formula>0.021</formula>
    </cfRule>
    <cfRule type="cellIs" dxfId="3314" priority="10515" stopIfTrue="1" operator="between">
      <formula>0.01</formula>
      <formula>0.021</formula>
    </cfRule>
    <cfRule type="cellIs" dxfId="3313" priority="10514" stopIfTrue="1" operator="lessThan">
      <formula>-0.02</formula>
    </cfRule>
    <cfRule type="cellIs" dxfId="3312" priority="9757" stopIfTrue="1" operator="greaterThan">
      <formula>0.02</formula>
    </cfRule>
    <cfRule type="cellIs" dxfId="3311" priority="9754" stopIfTrue="1" operator="between">
      <formula>-0.011</formula>
      <formula>0.011</formula>
    </cfRule>
    <cfRule type="cellIs" dxfId="3310" priority="10185" stopIfTrue="1" operator="lessThan">
      <formula>-0.02</formula>
    </cfRule>
    <cfRule type="cellIs" dxfId="3309" priority="10184" stopIfTrue="1" operator="greaterThan">
      <formula>0.02</formula>
    </cfRule>
    <cfRule type="cellIs" dxfId="3308" priority="10005" stopIfTrue="1" operator="between">
      <formula>-0.01</formula>
      <formula>-0.021</formula>
    </cfRule>
    <cfRule type="cellIs" dxfId="3307" priority="10004" stopIfTrue="1" operator="between">
      <formula>0.01</formula>
      <formula>0.021</formula>
    </cfRule>
    <cfRule type="cellIs" dxfId="3306" priority="10403" stopIfTrue="1" operator="between">
      <formula>0.01</formula>
      <formula>0.021</formula>
    </cfRule>
    <cfRule type="cellIs" dxfId="3305" priority="9753" stopIfTrue="1" operator="between">
      <formula>-0.01</formula>
      <formula>-0.021</formula>
    </cfRule>
    <cfRule type="cellIs" dxfId="3304" priority="9752" stopIfTrue="1" operator="between">
      <formula>0.01</formula>
      <formula>0.021</formula>
    </cfRule>
    <cfRule type="cellIs" dxfId="3303" priority="10402" stopIfTrue="1" operator="lessThan">
      <formula>-0.02</formula>
    </cfRule>
    <cfRule type="cellIs" dxfId="3302" priority="10534" stopIfTrue="1" operator="greaterThan">
      <formula>0.02</formula>
    </cfRule>
    <cfRule type="cellIs" dxfId="3301" priority="10311" stopIfTrue="1" operator="lessThan">
      <formula>-0.02</formula>
    </cfRule>
    <cfRule type="cellIs" dxfId="3300" priority="10310" stopIfTrue="1" operator="greaterThan">
      <formula>0.02</formula>
    </cfRule>
    <cfRule type="cellIs" dxfId="3299" priority="10003" stopIfTrue="1" operator="lessThan">
      <formula>-0.02</formula>
    </cfRule>
    <cfRule type="cellIs" dxfId="3298" priority="9751" stopIfTrue="1" operator="lessThan">
      <formula>-0.02</formula>
    </cfRule>
    <cfRule type="cellIs" dxfId="3297" priority="9750" stopIfTrue="1" operator="greaterThan">
      <formula>0.02</formula>
    </cfRule>
    <cfRule type="cellIs" dxfId="3296" priority="10002" stopIfTrue="1" operator="greaterThan">
      <formula>0.02</formula>
    </cfRule>
    <cfRule type="cellIs" dxfId="3295" priority="10181" stopIfTrue="1" operator="between">
      <formula>-0.011</formula>
      <formula>0.011</formula>
    </cfRule>
    <cfRule type="cellIs" dxfId="3294" priority="10180" stopIfTrue="1" operator="between">
      <formula>-0.01</formula>
      <formula>-0.021</formula>
    </cfRule>
    <cfRule type="cellIs" dxfId="3293" priority="10467" stopIfTrue="1" operator="between">
      <formula>-0.01</formula>
      <formula>-0.021</formula>
    </cfRule>
    <cfRule type="cellIs" dxfId="3292" priority="10466" stopIfTrue="1" operator="between">
      <formula>0.01</formula>
      <formula>0.021</formula>
    </cfRule>
    <cfRule type="cellIs" dxfId="3291" priority="9747" stopIfTrue="1" operator="between">
      <formula>-0.011</formula>
      <formula>0.011</formula>
    </cfRule>
    <cfRule type="cellIs" dxfId="3290" priority="9746" stopIfTrue="1" operator="between">
      <formula>-0.01</formula>
      <formula>-0.021</formula>
    </cfRule>
    <cfRule type="cellIs" dxfId="3289" priority="10535" stopIfTrue="1" operator="lessThan">
      <formula>-0.02</formula>
    </cfRule>
    <cfRule type="cellIs" dxfId="3288" priority="9999" stopIfTrue="1" operator="between">
      <formula>-0.011</formula>
      <formula>0.011</formula>
    </cfRule>
    <cfRule type="cellIs" dxfId="3287" priority="9998" stopIfTrue="1" operator="between">
      <formula>-0.01</formula>
      <formula>-0.021</formula>
    </cfRule>
    <cfRule type="cellIs" dxfId="3286" priority="10536" stopIfTrue="1" operator="between">
      <formula>0.01</formula>
      <formula>0.021</formula>
    </cfRule>
    <cfRule type="cellIs" dxfId="3285" priority="10401" stopIfTrue="1" operator="greaterThan">
      <formula>0.02</formula>
    </cfRule>
    <cfRule type="cellIs" dxfId="3284" priority="9745" stopIfTrue="1" operator="between">
      <formula>0.01</formula>
      <formula>0.021</formula>
    </cfRule>
    <cfRule type="cellIs" dxfId="3283" priority="9744" stopIfTrue="1" operator="lessThan">
      <formula>-0.02</formula>
    </cfRule>
    <cfRule type="cellIs" dxfId="3282" priority="10179" stopIfTrue="1" operator="between">
      <formula>0.01</formula>
      <formula>0.021</formula>
    </cfRule>
    <cfRule type="cellIs" dxfId="3281" priority="9213" stopIfTrue="1" operator="between">
      <formula>0.01</formula>
      <formula>0.021</formula>
    </cfRule>
    <cfRule type="cellIs" dxfId="3280" priority="10178" stopIfTrue="1" operator="lessThan">
      <formula>-0.02</formula>
    </cfRule>
    <cfRule type="cellIs" dxfId="3279" priority="9997" stopIfTrue="1" operator="between">
      <formula>0.01</formula>
      <formula>0.021</formula>
    </cfRule>
    <cfRule type="cellIs" dxfId="3278" priority="9996" stopIfTrue="1" operator="lessThan">
      <formula>-0.02</formula>
    </cfRule>
    <cfRule type="cellIs" dxfId="3277" priority="9743" stopIfTrue="1" operator="greaterThan">
      <formula>0.02</formula>
    </cfRule>
    <cfRule type="cellIs" dxfId="3276" priority="9740" stopIfTrue="1" operator="between">
      <formula>-0.011</formula>
      <formula>0.011</formula>
    </cfRule>
    <cfRule type="cellIs" dxfId="3275" priority="10307" stopIfTrue="1" operator="between">
      <formula>-0.011</formula>
      <formula>0.011</formula>
    </cfRule>
    <cfRule type="cellIs" dxfId="3274" priority="10306" stopIfTrue="1" operator="between">
      <formula>-0.01</formula>
      <formula>-0.021</formula>
    </cfRule>
    <cfRule type="cellIs" dxfId="3273" priority="10398" stopIfTrue="1" operator="between">
      <formula>-0.011</formula>
      <formula>0.011</formula>
    </cfRule>
    <cfRule type="cellIs" dxfId="3272" priority="10537" stopIfTrue="1" operator="between">
      <formula>-0.01</formula>
      <formula>-0.021</formula>
    </cfRule>
    <cfRule type="cellIs" dxfId="3271" priority="10538" stopIfTrue="1" operator="between">
      <formula>-0.011</formula>
      <formula>0.011</formula>
    </cfRule>
    <cfRule type="cellIs" dxfId="3270" priority="9739" stopIfTrue="1" operator="between">
      <formula>-0.01</formula>
      <formula>-0.021</formula>
    </cfRule>
    <cfRule type="cellIs" dxfId="3269" priority="9738" stopIfTrue="1" operator="between">
      <formula>0.01</formula>
      <formula>0.021</formula>
    </cfRule>
    <cfRule type="cellIs" dxfId="3268" priority="9995" stopIfTrue="1" operator="greaterThan">
      <formula>0.02</formula>
    </cfRule>
    <cfRule type="cellIs" dxfId="3267" priority="9992" stopIfTrue="1" operator="between">
      <formula>-0.011</formula>
      <formula>0.011</formula>
    </cfRule>
    <cfRule type="cellIs" dxfId="3266" priority="10177" stopIfTrue="1" operator="greaterThan">
      <formula>0.02</formula>
    </cfRule>
    <cfRule type="cellIs" dxfId="3265" priority="10174" stopIfTrue="1" operator="between">
      <formula>-0.011</formula>
      <formula>0.011</formula>
    </cfRule>
    <cfRule type="cellIs" dxfId="3264" priority="10513" stopIfTrue="1" operator="greaterThan">
      <formula>0.02</formula>
    </cfRule>
    <cfRule type="cellIs" dxfId="3263" priority="9737" stopIfTrue="1" operator="lessThan">
      <formula>-0.02</formula>
    </cfRule>
    <cfRule type="cellIs" dxfId="3262" priority="9736" stopIfTrue="1" operator="greaterThan">
      <formula>0.02</formula>
    </cfRule>
    <cfRule type="cellIs" dxfId="3261" priority="10465" stopIfTrue="1" operator="lessThan">
      <formula>-0.02</formula>
    </cfRule>
    <cfRule type="cellIs" dxfId="3260" priority="10305" stopIfTrue="1" operator="between">
      <formula>0.01</formula>
      <formula>0.021</formula>
    </cfRule>
    <cfRule type="cellIs" dxfId="3259" priority="9991" stopIfTrue="1" operator="between">
      <formula>-0.01</formula>
      <formula>-0.021</formula>
    </cfRule>
    <cfRule type="cellIs" dxfId="3258" priority="9990" stopIfTrue="1" operator="between">
      <formula>0.01</formula>
      <formula>0.021</formula>
    </cfRule>
    <cfRule type="cellIs" dxfId="3257" priority="10304" stopIfTrue="1" operator="lessThan">
      <formula>-0.02</formula>
    </cfRule>
    <cfRule type="cellIs" dxfId="3256" priority="9733" stopIfTrue="1" operator="between">
      <formula>-0.011</formula>
      <formula>0.011</formula>
    </cfRule>
    <cfRule type="cellIs" dxfId="3255" priority="9732" stopIfTrue="1" operator="between">
      <formula>-0.01</formula>
      <formula>-0.021</formula>
    </cfRule>
    <cfRule type="cellIs" dxfId="3254" priority="10464" stopIfTrue="1" operator="greaterThan">
      <formula>0.02</formula>
    </cfRule>
    <cfRule type="cellIs" dxfId="3253" priority="10173" stopIfTrue="1" operator="between">
      <formula>-0.01</formula>
      <formula>-0.021</formula>
    </cfRule>
    <cfRule type="cellIs" dxfId="3252" priority="10172" stopIfTrue="1" operator="between">
      <formula>0.01</formula>
      <formula>0.021</formula>
    </cfRule>
    <cfRule type="cellIs" dxfId="3251" priority="10397" stopIfTrue="1" operator="between">
      <formula>-0.01</formula>
      <formula>-0.021</formula>
    </cfRule>
    <cfRule type="cellIs" dxfId="3250" priority="9989" stopIfTrue="1" operator="lessThan">
      <formula>-0.02</formula>
    </cfRule>
    <cfRule type="cellIs" dxfId="3249" priority="9731" stopIfTrue="1" operator="between">
      <formula>0.01</formula>
      <formula>0.021</formula>
    </cfRule>
    <cfRule type="cellIs" dxfId="3248" priority="9730" stopIfTrue="1" operator="lessThan">
      <formula>-0.02</formula>
    </cfRule>
    <cfRule type="cellIs" dxfId="3247" priority="9988" stopIfTrue="1" operator="greaterThan">
      <formula>0.02</formula>
    </cfRule>
    <cfRule type="cellIs" dxfId="3246" priority="10396" stopIfTrue="1" operator="between">
      <formula>0.01</formula>
      <formula>0.021</formula>
    </cfRule>
    <cfRule type="cellIs" dxfId="3245" priority="10510" stopIfTrue="1" operator="between">
      <formula>-0.011</formula>
      <formula>0.011</formula>
    </cfRule>
    <cfRule type="cellIs" dxfId="3244" priority="10541" stopIfTrue="1" operator="greaterThan">
      <formula>0.02</formula>
    </cfRule>
    <cfRule type="cellIs" dxfId="3243" priority="10303" stopIfTrue="1" operator="greaterThan">
      <formula>0.02</formula>
    </cfRule>
    <cfRule type="cellIs" dxfId="3242" priority="9729" stopIfTrue="1" operator="greaterThan">
      <formula>0.02</formula>
    </cfRule>
    <cfRule type="cellIs" dxfId="3241" priority="9726" stopIfTrue="1" operator="between">
      <formula>-0.011</formula>
      <formula>0.011</formula>
    </cfRule>
    <cfRule type="cellIs" dxfId="3240" priority="10171" stopIfTrue="1" operator="lessThan">
      <formula>-0.02</formula>
    </cfRule>
    <cfRule type="cellIs" dxfId="3239" priority="9985" stopIfTrue="1" operator="between">
      <formula>-0.011</formula>
      <formula>0.011</formula>
    </cfRule>
    <cfRule type="cellIs" dxfId="3238" priority="9984" stopIfTrue="1" operator="between">
      <formula>-0.01</formula>
      <formula>-0.021</formula>
    </cfRule>
    <cfRule type="cellIs" dxfId="3237" priority="10170" stopIfTrue="1" operator="greaterThan">
      <formula>0.02</formula>
    </cfRule>
    <cfRule type="cellIs" dxfId="3236" priority="10300" stopIfTrue="1" operator="between">
      <formula>-0.011</formula>
      <formula>0.011</formula>
    </cfRule>
    <cfRule type="cellIs" dxfId="3235" priority="9725" stopIfTrue="1" operator="between">
      <formula>-0.01</formula>
      <formula>-0.021</formula>
    </cfRule>
    <cfRule type="cellIs" dxfId="3234" priority="9724" stopIfTrue="1" operator="between">
      <formula>0.01</formula>
      <formula>0.021</formula>
    </cfRule>
    <cfRule type="cellIs" dxfId="3233" priority="10542" stopIfTrue="1" operator="lessThan">
      <formula>-0.02</formula>
    </cfRule>
    <cfRule type="cellIs" dxfId="3232" priority="10543" stopIfTrue="1" operator="between">
      <formula>0.01</formula>
      <formula>0.021</formula>
    </cfRule>
    <cfRule type="cellIs" dxfId="3231" priority="10544" stopIfTrue="1" operator="between">
      <formula>-0.01</formula>
      <formula>-0.021</formula>
    </cfRule>
    <cfRule type="cellIs" dxfId="3230" priority="9983" stopIfTrue="1" operator="between">
      <formula>0.01</formula>
      <formula>0.021</formula>
    </cfRule>
    <cfRule type="cellIs" dxfId="3229" priority="9982" stopIfTrue="1" operator="lessThan">
      <formula>-0.02</formula>
    </cfRule>
    <cfRule type="cellIs" dxfId="3228" priority="9723" stopIfTrue="1" operator="lessThan">
      <formula>-0.02</formula>
    </cfRule>
    <cfRule type="cellIs" dxfId="3227" priority="9722" stopIfTrue="1" operator="greaterThan">
      <formula>0.02</formula>
    </cfRule>
    <cfRule type="cellIs" dxfId="3226" priority="10395" stopIfTrue="1" operator="lessThan">
      <formula>-0.02</formula>
    </cfRule>
    <cfRule type="cellIs" dxfId="3225" priority="10167" stopIfTrue="1" operator="between">
      <formula>-0.011</formula>
      <formula>0.011</formula>
    </cfRule>
    <cfRule type="cellIs" dxfId="3224" priority="10166" stopIfTrue="1" operator="between">
      <formula>-0.01</formula>
      <formula>-0.021</formula>
    </cfRule>
    <cfRule type="cellIs" dxfId="3223" priority="10394" stopIfTrue="1" operator="greaterThan">
      <formula>0.02</formula>
    </cfRule>
    <cfRule type="cellIs" dxfId="3222" priority="10299" stopIfTrue="1" operator="between">
      <formula>-0.01</formula>
      <formula>-0.021</formula>
    </cfRule>
    <cfRule type="cellIs" dxfId="3221" priority="9719" stopIfTrue="1" operator="between">
      <formula>-0.011</formula>
      <formula>0.011</formula>
    </cfRule>
    <cfRule type="cellIs" dxfId="3220" priority="9718" stopIfTrue="1" operator="between">
      <formula>-0.01</formula>
      <formula>-0.021</formula>
    </cfRule>
    <cfRule type="cellIs" dxfId="3219" priority="9981" stopIfTrue="1" operator="greaterThan">
      <formula>0.02</formula>
    </cfRule>
    <cfRule type="cellIs" dxfId="3218" priority="9978" stopIfTrue="1" operator="between">
      <formula>-0.011</formula>
      <formula>0.011</formula>
    </cfRule>
    <cfRule type="cellIs" dxfId="3217" priority="10298" stopIfTrue="1" operator="between">
      <formula>0.01</formula>
      <formula>0.021</formula>
    </cfRule>
    <cfRule type="cellIs" dxfId="3216" priority="10461" stopIfTrue="1" operator="between">
      <formula>-0.011</formula>
      <formula>0.011</formula>
    </cfRule>
    <cfRule type="cellIs" dxfId="3215" priority="10460" stopIfTrue="1" operator="between">
      <formula>-0.01</formula>
      <formula>-0.021</formula>
    </cfRule>
    <cfRule type="cellIs" dxfId="3214" priority="9717" stopIfTrue="1" operator="between">
      <formula>0.01</formula>
      <formula>0.021</formula>
    </cfRule>
    <cfRule type="cellIs" dxfId="3213" priority="9716" stopIfTrue="1" operator="lessThan">
      <formula>-0.02</formula>
    </cfRule>
    <cfRule type="cellIs" dxfId="3212" priority="10165" stopIfTrue="1" operator="between">
      <formula>0.01</formula>
      <formula>0.021</formula>
    </cfRule>
    <cfRule type="cellIs" dxfId="3211" priority="10164" stopIfTrue="1" operator="lessThan">
      <formula>-0.02</formula>
    </cfRule>
    <cfRule type="cellIs" dxfId="3210" priority="9977" stopIfTrue="1" operator="between">
      <formula>-0.01</formula>
      <formula>-0.021</formula>
    </cfRule>
    <cfRule type="cellIs" dxfId="3209" priority="9976" stopIfTrue="1" operator="between">
      <formula>0.01</formula>
      <formula>0.021</formula>
    </cfRule>
    <cfRule type="cellIs" dxfId="3208" priority="10545" stopIfTrue="1" operator="between">
      <formula>-0.011</formula>
      <formula>0.011</formula>
    </cfRule>
    <cfRule type="cellIs" dxfId="3207" priority="9715" stopIfTrue="1" operator="greaterThan">
      <formula>0.02</formula>
    </cfRule>
    <cfRule type="cellIs" dxfId="3206" priority="9712" stopIfTrue="1" operator="between">
      <formula>-0.011</formula>
      <formula>0.011</formula>
    </cfRule>
    <cfRule type="cellIs" dxfId="3205" priority="10509" stopIfTrue="1" operator="between">
      <formula>-0.01</formula>
      <formula>-0.021</formula>
    </cfRule>
    <cfRule type="cellIs" dxfId="3204" priority="10508" stopIfTrue="1" operator="between">
      <formula>0.01</formula>
      <formula>0.021</formula>
    </cfRule>
    <cfRule type="cellIs" dxfId="3203" priority="10297" stopIfTrue="1" operator="lessThan">
      <formula>-0.02</formula>
    </cfRule>
    <cfRule type="cellIs" dxfId="3202" priority="10296" stopIfTrue="1" operator="greaterThan">
      <formula>0.02</formula>
    </cfRule>
    <cfRule type="cellIs" dxfId="3201" priority="9975" stopIfTrue="1" operator="lessThan">
      <formula>-0.02</formula>
    </cfRule>
    <cfRule type="cellIs" dxfId="3200" priority="9711" stopIfTrue="1" operator="between">
      <formula>-0.01</formula>
      <formula>-0.021</formula>
    </cfRule>
    <cfRule type="cellIs" dxfId="3199" priority="9710" stopIfTrue="1" operator="between">
      <formula>0.01</formula>
      <formula>0.021</formula>
    </cfRule>
    <cfRule type="cellIs" dxfId="3198" priority="9974" stopIfTrue="1" operator="greaterThan">
      <formula>0.02</formula>
    </cfRule>
    <cfRule type="cellIs" dxfId="3197" priority="10163" stopIfTrue="1" operator="greaterThan">
      <formula>0.02</formula>
    </cfRule>
    <cfRule type="cellIs" dxfId="3196" priority="10160" stopIfTrue="1" operator="between">
      <formula>-0.011</formula>
      <formula>0.011</formula>
    </cfRule>
    <cfRule type="cellIs" dxfId="3195" priority="10391" stopIfTrue="1" operator="between">
      <formula>-0.011</formula>
      <formula>0.011</formula>
    </cfRule>
    <cfRule type="cellIs" dxfId="3194" priority="10390" stopIfTrue="1" operator="between">
      <formula>-0.01</formula>
      <formula>-0.021</formula>
    </cfRule>
    <cfRule type="cellIs" dxfId="3193" priority="9709" stopIfTrue="1" operator="lessThan">
      <formula>-0.02</formula>
    </cfRule>
    <cfRule type="cellIs" dxfId="3192" priority="9708" stopIfTrue="1" operator="greaterThan">
      <formula>0.02</formula>
    </cfRule>
    <cfRule type="cellIs" dxfId="3191" priority="10548" stopIfTrue="1" operator="greaterThan">
      <formula>0.02</formula>
    </cfRule>
    <cfRule type="cellIs" dxfId="3190" priority="9971" stopIfTrue="1" operator="between">
      <formula>-0.011</formula>
      <formula>0.011</formula>
    </cfRule>
    <cfRule type="cellIs" dxfId="3189" priority="9970" stopIfTrue="1" operator="between">
      <formula>-0.01</formula>
      <formula>-0.021</formula>
    </cfRule>
    <cfRule type="cellIs" dxfId="3188" priority="10549" stopIfTrue="1" operator="lessThan">
      <formula>-0.02</formula>
    </cfRule>
    <cfRule type="cellIs" dxfId="3187" priority="10459" stopIfTrue="1" operator="between">
      <formula>0.01</formula>
      <formula>0.021</formula>
    </cfRule>
    <cfRule type="cellIs" dxfId="3186" priority="9705" stopIfTrue="1" operator="between">
      <formula>-0.011</formula>
      <formula>0.011</formula>
    </cfRule>
    <cfRule type="cellIs" dxfId="3185" priority="9704" stopIfTrue="1" operator="between">
      <formula>-0.01</formula>
      <formula>-0.021</formula>
    </cfRule>
    <cfRule type="cellIs" dxfId="3184" priority="10159" stopIfTrue="1" operator="between">
      <formula>-0.01</formula>
      <formula>-0.021</formula>
    </cfRule>
    <cfRule type="cellIs" dxfId="3183" priority="10158" stopIfTrue="1" operator="between">
      <formula>0.01</formula>
      <formula>0.021</formula>
    </cfRule>
    <cfRule type="cellIs" dxfId="3182" priority="10293" stopIfTrue="1" operator="between">
      <formula>-0.011</formula>
      <formula>0.011</formula>
    </cfRule>
    <cfRule type="cellIs" dxfId="3181" priority="9969" stopIfTrue="1" operator="between">
      <formula>0.01</formula>
      <formula>0.021</formula>
    </cfRule>
    <cfRule type="cellIs" dxfId="3180" priority="9968" stopIfTrue="1" operator="lessThan">
      <formula>-0.02</formula>
    </cfRule>
    <cfRule type="cellIs" dxfId="3179" priority="9703" stopIfTrue="1" operator="between">
      <formula>0.01</formula>
      <formula>0.021</formula>
    </cfRule>
    <cfRule type="cellIs" dxfId="3178" priority="9702" stopIfTrue="1" operator="lessThan">
      <formula>-0.02</formula>
    </cfRule>
    <cfRule type="cellIs" dxfId="3177" priority="10292" stopIfTrue="1" operator="between">
      <formula>-0.01</formula>
      <formula>-0.021</formula>
    </cfRule>
    <cfRule type="cellIs" dxfId="3176" priority="10458" stopIfTrue="1" operator="lessThan">
      <formula>-0.02</formula>
    </cfRule>
    <cfRule type="cellIs" dxfId="3175" priority="10550" stopIfTrue="1" operator="between">
      <formula>0.01</formula>
      <formula>0.021</formula>
    </cfRule>
    <cfRule type="cellIs" dxfId="3174" priority="10389" stopIfTrue="1" operator="between">
      <formula>0.01</formula>
      <formula>0.021</formula>
    </cfRule>
    <cfRule type="cellIs" dxfId="3173" priority="10157" stopIfTrue="1" operator="lessThan">
      <formula>-0.02</formula>
    </cfRule>
    <cfRule type="cellIs" dxfId="3172" priority="9701" stopIfTrue="1" operator="greaterThan">
      <formula>0.02</formula>
    </cfRule>
    <cfRule type="cellIs" dxfId="3171" priority="9698" stopIfTrue="1" operator="between">
      <formula>-0.011</formula>
      <formula>0.011</formula>
    </cfRule>
    <cfRule type="cellIs" dxfId="3170" priority="9967" stopIfTrue="1" operator="greaterThan">
      <formula>0.02</formula>
    </cfRule>
    <cfRule type="cellIs" dxfId="3169" priority="9964" stopIfTrue="1" operator="between">
      <formula>-0.011</formula>
      <formula>0.011</formula>
    </cfRule>
    <cfRule type="cellIs" dxfId="3168" priority="10156" stopIfTrue="1" operator="greaterThan">
      <formula>0.02</formula>
    </cfRule>
    <cfRule type="cellIs" dxfId="3167" priority="10388" stopIfTrue="1" operator="lessThan">
      <formula>-0.02</formula>
    </cfRule>
    <cfRule type="cellIs" dxfId="3166" priority="10551" stopIfTrue="1" operator="between">
      <formula>-0.01</formula>
      <formula>-0.021</formula>
    </cfRule>
    <cfRule type="cellIs" dxfId="3165" priority="9697" stopIfTrue="1" operator="between">
      <formula>-0.01</formula>
      <formula>-0.021</formula>
    </cfRule>
    <cfRule type="cellIs" dxfId="3164" priority="9696" stopIfTrue="1" operator="between">
      <formula>0.01</formula>
      <formula>0.021</formula>
    </cfRule>
    <cfRule type="cellIs" dxfId="3163" priority="10291" stopIfTrue="1" operator="between">
      <formula>0.01</formula>
      <formula>0.021</formula>
    </cfRule>
    <cfRule type="cellIs" dxfId="3162" priority="10290" stopIfTrue="1" operator="lessThan">
      <formula>-0.02</formula>
    </cfRule>
    <cfRule type="cellIs" dxfId="3161" priority="9963" stopIfTrue="1" operator="between">
      <formula>-0.01</formula>
      <formula>-0.021</formula>
    </cfRule>
    <cfRule type="cellIs" dxfId="3160" priority="9962" stopIfTrue="1" operator="between">
      <formula>0.01</formula>
      <formula>0.021</formula>
    </cfRule>
    <cfRule type="cellIs" dxfId="3159" priority="10552" stopIfTrue="1" operator="between">
      <formula>-0.011</formula>
      <formula>0.011</formula>
    </cfRule>
    <cfRule type="cellIs" dxfId="3158" priority="9695" stopIfTrue="1" operator="lessThan">
      <formula>-0.02</formula>
    </cfRule>
    <cfRule type="cellIs" dxfId="3157" priority="9694" stopIfTrue="1" operator="greaterThan">
      <formula>0.02</formula>
    </cfRule>
    <cfRule type="cellIs" dxfId="3156" priority="10153" stopIfTrue="1" operator="between">
      <formula>-0.011</formula>
      <formula>0.011</formula>
    </cfRule>
    <cfRule type="cellIs" dxfId="3155" priority="10152" stopIfTrue="1" operator="between">
      <formula>-0.01</formula>
      <formula>-0.021</formula>
    </cfRule>
    <cfRule type="cellIs" dxfId="3154" priority="10507" stopIfTrue="1" operator="lessThan">
      <formula>-0.02</formula>
    </cfRule>
    <cfRule type="cellIs" dxfId="3153" priority="10506" stopIfTrue="1" operator="greaterThan">
      <formula>0.02</formula>
    </cfRule>
    <cfRule type="cellIs" dxfId="3152" priority="9961" stopIfTrue="1" operator="lessThan">
      <formula>-0.02</formula>
    </cfRule>
    <cfRule type="cellIs" dxfId="3151" priority="9691" stopIfTrue="1" operator="between">
      <formula>-0.011</formula>
      <formula>0.011</formula>
    </cfRule>
    <cfRule type="cellIs" dxfId="3150" priority="9690" stopIfTrue="1" operator="between">
      <formula>-0.01</formula>
      <formula>-0.021</formula>
    </cfRule>
    <cfRule type="cellIs" dxfId="3149" priority="9960" stopIfTrue="1" operator="greaterThan">
      <formula>0.02</formula>
    </cfRule>
    <cfRule type="cellIs" dxfId="3148" priority="10457" stopIfTrue="1" operator="greaterThan">
      <formula>0.02</formula>
    </cfRule>
    <cfRule type="cellIs" dxfId="3147" priority="10387" stopIfTrue="1" operator="greaterThan">
      <formula>0.02</formula>
    </cfRule>
    <cfRule type="cellIs" dxfId="3146" priority="10289" stopIfTrue="1" operator="greaterThan">
      <formula>0.02</formula>
    </cfRule>
    <cfRule type="cellIs" dxfId="3145" priority="10151" stopIfTrue="1" operator="between">
      <formula>0.01</formula>
      <formula>0.021</formula>
    </cfRule>
    <cfRule type="cellIs" dxfId="3144" priority="9689" stopIfTrue="1" operator="between">
      <formula>0.01</formula>
      <formula>0.021</formula>
    </cfRule>
    <cfRule type="cellIs" dxfId="3143" priority="9688" stopIfTrue="1" operator="lessThan">
      <formula>-0.02</formula>
    </cfRule>
    <cfRule type="cellIs" dxfId="3142" priority="10150" stopIfTrue="1" operator="lessThan">
      <formula>-0.02</formula>
    </cfRule>
    <cfRule type="cellIs" dxfId="3141" priority="9957" stopIfTrue="1" operator="between">
      <formula>-0.011</formula>
      <formula>0.011</formula>
    </cfRule>
    <cfRule type="cellIs" dxfId="3140" priority="9956" stopIfTrue="1" operator="between">
      <formula>-0.01</formula>
      <formula>-0.021</formula>
    </cfRule>
    <cfRule type="cellIs" dxfId="3139" priority="10286" stopIfTrue="1" operator="between">
      <formula>-0.011</formula>
      <formula>0.011</formula>
    </cfRule>
    <cfRule type="cellIs" dxfId="3138" priority="10384" stopIfTrue="1" operator="between">
      <formula>-0.011</formula>
      <formula>0.011</formula>
    </cfRule>
    <cfRule type="cellIs" dxfId="3137" priority="9687" stopIfTrue="1" operator="greaterThan">
      <formula>0.02</formula>
    </cfRule>
    <cfRule type="cellIs" dxfId="3136" priority="9684" stopIfTrue="1" operator="between">
      <formula>-0.011</formula>
      <formula>0.011</formula>
    </cfRule>
    <cfRule type="cellIs" dxfId="3135" priority="10454" stopIfTrue="1" operator="between">
      <formula>-0.011</formula>
      <formula>0.011</formula>
    </cfRule>
    <cfRule type="cellIs" dxfId="3134" priority="10555" stopIfTrue="1" operator="greaterThan">
      <formula>0.02</formula>
    </cfRule>
    <cfRule type="cellIs" dxfId="3133" priority="10556" stopIfTrue="1" operator="lessThan">
      <formula>-0.02</formula>
    </cfRule>
    <cfRule type="cellIs" dxfId="3132" priority="9955" stopIfTrue="1" operator="between">
      <formula>0.01</formula>
      <formula>0.021</formula>
    </cfRule>
    <cfRule type="cellIs" dxfId="3131" priority="9954" stopIfTrue="1" operator="lessThan">
      <formula>-0.02</formula>
    </cfRule>
    <cfRule type="cellIs" dxfId="3130" priority="9683" stopIfTrue="1" operator="between">
      <formula>-0.01</formula>
      <formula>-0.021</formula>
    </cfRule>
    <cfRule type="cellIs" dxfId="3129" priority="9682" stopIfTrue="1" operator="between">
      <formula>0.01</formula>
      <formula>0.021</formula>
    </cfRule>
    <cfRule type="cellIs" dxfId="3128" priority="10149" stopIfTrue="1" operator="greaterThan">
      <formula>0.02</formula>
    </cfRule>
    <cfRule type="cellIs" dxfId="3127" priority="10146" stopIfTrue="1" operator="between">
      <formula>-0.011</formula>
      <formula>0.011</formula>
    </cfRule>
    <cfRule type="cellIs" dxfId="3126" priority="10557" stopIfTrue="1" operator="between">
      <formula>0.01</formula>
      <formula>0.021</formula>
    </cfRule>
    <cfRule type="cellIs" dxfId="3125" priority="10285" stopIfTrue="1" operator="between">
      <formula>-0.01</formula>
      <formula>-0.021</formula>
    </cfRule>
    <cfRule type="cellIs" dxfId="3124" priority="10284" stopIfTrue="1" operator="between">
      <formula>0.01</formula>
      <formula>0.021</formula>
    </cfRule>
    <cfRule type="cellIs" dxfId="3123" priority="9681" stopIfTrue="1" operator="lessThan">
      <formula>-0.02</formula>
    </cfRule>
    <cfRule type="cellIs" dxfId="3122" priority="9680" stopIfTrue="1" operator="greaterThan">
      <formula>0.02</formula>
    </cfRule>
    <cfRule type="cellIs" dxfId="3121" priority="9953" stopIfTrue="1" operator="greaterThan">
      <formula>0.02</formula>
    </cfRule>
    <cfRule type="cellIs" dxfId="3120" priority="9950" stopIfTrue="1" operator="between">
      <formula>-0.011</formula>
      <formula>0.011</formula>
    </cfRule>
    <cfRule type="cellIs" dxfId="3119" priority="10558" stopIfTrue="1" operator="between">
      <formula>-0.01</formula>
      <formula>-0.021</formula>
    </cfRule>
    <cfRule type="cellIs" dxfId="3118" priority="10383" stopIfTrue="1" operator="between">
      <formula>-0.01</formula>
      <formula>-0.021</formula>
    </cfRule>
    <cfRule type="cellIs" dxfId="3117" priority="10145" stopIfTrue="1" operator="between">
      <formula>-0.01</formula>
      <formula>-0.021</formula>
    </cfRule>
    <cfRule type="cellIs" dxfId="3116" priority="9677" stopIfTrue="1" operator="between">
      <formula>-0.011</formula>
      <formula>0.011</formula>
    </cfRule>
    <cfRule type="cellIs" dxfId="3115" priority="9676" stopIfTrue="1" operator="between">
      <formula>-0.01</formula>
      <formula>-0.021</formula>
    </cfRule>
    <cfRule type="cellIs" dxfId="3114" priority="10144" stopIfTrue="1" operator="between">
      <formula>0.01</formula>
      <formula>0.021</formula>
    </cfRule>
    <cfRule type="cellIs" dxfId="3113" priority="10382" stopIfTrue="1" operator="between">
      <formula>0.01</formula>
      <formula>0.021</formula>
    </cfRule>
    <cfRule type="cellIs" dxfId="3112" priority="9949" stopIfTrue="1" operator="between">
      <formula>-0.01</formula>
      <formula>-0.021</formula>
    </cfRule>
    <cfRule type="cellIs" dxfId="3111" priority="9948" stopIfTrue="1" operator="between">
      <formula>0.01</formula>
      <formula>0.021</formula>
    </cfRule>
    <cfRule type="cellIs" dxfId="3110" priority="10559" stopIfTrue="1" operator="between">
      <formula>-0.011</formula>
      <formula>0.011</formula>
    </cfRule>
    <cfRule type="cellIs" dxfId="3109" priority="9675" stopIfTrue="1" operator="between">
      <formula>0.01</formula>
      <formula>0.021</formula>
    </cfRule>
    <cfRule type="cellIs" dxfId="3108" priority="9674" stopIfTrue="1" operator="lessThan">
      <formula>-0.02</formula>
    </cfRule>
    <cfRule type="cellIs" dxfId="3107" priority="10453" stopIfTrue="1" operator="between">
      <formula>-0.01</formula>
      <formula>-0.021</formula>
    </cfRule>
    <cfRule type="cellIs" dxfId="3106" priority="10283" stopIfTrue="1" operator="lessThan">
      <formula>-0.02</formula>
    </cfRule>
    <cfRule type="cellIs" dxfId="3105" priority="10282" stopIfTrue="1" operator="greaterThan">
      <formula>0.02</formula>
    </cfRule>
    <cfRule type="cellIs" dxfId="3104" priority="10143" stopIfTrue="1" operator="lessThan">
      <formula>-0.02</formula>
    </cfRule>
    <cfRule type="cellIs" dxfId="3103" priority="9947" stopIfTrue="1" operator="lessThan">
      <formula>-0.02</formula>
    </cfRule>
    <cfRule type="cellIs" dxfId="3102" priority="9673" stopIfTrue="1" operator="greaterThan">
      <formula>0.02</formula>
    </cfRule>
    <cfRule type="cellIs" dxfId="3101" priority="9670" stopIfTrue="1" operator="between">
      <formula>-0.011</formula>
      <formula>0.011</formula>
    </cfRule>
    <cfRule type="cellIs" dxfId="3100" priority="9946" stopIfTrue="1" operator="greaterThan">
      <formula>0.02</formula>
    </cfRule>
    <cfRule type="cellIs" dxfId="3099" priority="10142" stopIfTrue="1" operator="greaterThan">
      <formula>0.02</formula>
    </cfRule>
    <cfRule type="cellIs" dxfId="3098" priority="10452" stopIfTrue="1" operator="between">
      <formula>0.01</formula>
      <formula>0.021</formula>
    </cfRule>
    <cfRule type="cellIs" dxfId="3097" priority="10503" stopIfTrue="1" operator="between">
      <formula>-0.011</formula>
      <formula>0.011</formula>
    </cfRule>
    <cfRule type="cellIs" dxfId="3096" priority="10502" stopIfTrue="1" operator="between">
      <formula>-0.01</formula>
      <formula>-0.021</formula>
    </cfRule>
    <cfRule type="cellIs" dxfId="3095" priority="9669" stopIfTrue="1" operator="between">
      <formula>-0.01</formula>
      <formula>-0.021</formula>
    </cfRule>
    <cfRule type="cellIs" dxfId="3094" priority="9668" stopIfTrue="1" operator="between">
      <formula>0.01</formula>
      <formula>0.021</formula>
    </cfRule>
    <cfRule type="cellIs" dxfId="3093" priority="10381" stopIfTrue="1" operator="lessThan">
      <formula>-0.02</formula>
    </cfRule>
    <cfRule type="cellIs" dxfId="3092" priority="9943" stopIfTrue="1" operator="between">
      <formula>-0.011</formula>
      <formula>0.011</formula>
    </cfRule>
    <cfRule type="cellIs" dxfId="3091" priority="9942" stopIfTrue="1" operator="between">
      <formula>-0.01</formula>
      <formula>-0.021</formula>
    </cfRule>
    <cfRule type="cellIs" dxfId="3090" priority="10380" stopIfTrue="1" operator="greaterThan">
      <formula>0.02</formula>
    </cfRule>
    <cfRule type="cellIs" dxfId="3089" priority="10139" stopIfTrue="1" operator="between">
      <formula>-0.011</formula>
      <formula>0.011</formula>
    </cfRule>
    <cfRule type="cellIs" dxfId="3088" priority="9667" stopIfTrue="1" operator="lessThan">
      <formula>-0.02</formula>
    </cfRule>
    <cfRule type="cellIs" dxfId="3087" priority="9666" stopIfTrue="1" operator="greaterThan">
      <formula>0.02</formula>
    </cfRule>
    <cfRule type="cellIs" dxfId="3086" priority="10138" stopIfTrue="1" operator="between">
      <formula>-0.01</formula>
      <formula>-0.021</formula>
    </cfRule>
    <cfRule type="cellIs" dxfId="3085" priority="10279" stopIfTrue="1" operator="between">
      <formula>-0.011</formula>
      <formula>0.011</formula>
    </cfRule>
    <cfRule type="cellIs" dxfId="3084" priority="10278" stopIfTrue="1" operator="between">
      <formula>-0.01</formula>
      <formula>-0.021</formula>
    </cfRule>
    <cfRule type="cellIs" dxfId="3083" priority="9941" stopIfTrue="1" operator="between">
      <formula>0.01</formula>
      <formula>0.021</formula>
    </cfRule>
    <cfRule type="cellIs" dxfId="3082" priority="9940" stopIfTrue="1" operator="lessThan">
      <formula>-0.02</formula>
    </cfRule>
    <cfRule type="cellIs" dxfId="3081" priority="9663" stopIfTrue="1" operator="between">
      <formula>-0.011</formula>
      <formula>0.011</formula>
    </cfRule>
    <cfRule type="cellIs" dxfId="3080" priority="9662" stopIfTrue="1" operator="between">
      <formula>-0.01</formula>
      <formula>-0.021</formula>
    </cfRule>
    <cfRule type="cellIs" dxfId="3079" priority="10562" stopIfTrue="1" operator="greaterThan">
      <formula>0.02</formula>
    </cfRule>
    <cfRule type="cellIs" dxfId="3078" priority="10563" stopIfTrue="1" operator="lessThan">
      <formula>-0.02</formula>
    </cfRule>
    <cfRule type="cellIs" dxfId="3077" priority="10564" stopIfTrue="1" operator="between">
      <formula>0.01</formula>
      <formula>0.021</formula>
    </cfRule>
    <cfRule type="cellIs" dxfId="3076" priority="10137" stopIfTrue="1" operator="between">
      <formula>0.01</formula>
      <formula>0.021</formula>
    </cfRule>
    <cfRule type="cellIs" dxfId="3075" priority="10136" stopIfTrue="1" operator="lessThan">
      <formula>-0.02</formula>
    </cfRule>
    <cfRule type="cellIs" dxfId="3074" priority="9661" stopIfTrue="1" operator="between">
      <formula>0.01</formula>
      <formula>0.021</formula>
    </cfRule>
    <cfRule type="cellIs" dxfId="3073" priority="9660" stopIfTrue="1" operator="lessThan">
      <formula>-0.02</formula>
    </cfRule>
    <cfRule type="cellIs" dxfId="3072" priority="9939" stopIfTrue="1" operator="greaterThan">
      <formula>0.02</formula>
    </cfRule>
    <cfRule type="cellIs" dxfId="3071" priority="9936" stopIfTrue="1" operator="between">
      <formula>-0.011</formula>
      <formula>0.011</formula>
    </cfRule>
    <cfRule type="cellIs" dxfId="3070" priority="10451" stopIfTrue="1" operator="lessThan">
      <formula>-0.02</formula>
    </cfRule>
    <cfRule type="cellIs" dxfId="3069" priority="10450" stopIfTrue="1" operator="greaterThan">
      <formula>0.02</formula>
    </cfRule>
    <cfRule type="cellIs" dxfId="3068" priority="10277" stopIfTrue="1" operator="between">
      <formula>0.01</formula>
      <formula>0.021</formula>
    </cfRule>
    <cfRule type="cellIs" dxfId="3067" priority="9659" stopIfTrue="1" operator="greaterThan">
      <formula>0.02</formula>
    </cfRule>
    <cfRule type="cellIs" dxfId="3066" priority="9656" stopIfTrue="1" operator="between">
      <formula>-0.011</formula>
      <formula>0.011</formula>
    </cfRule>
    <cfRule type="cellIs" dxfId="3065" priority="10276" stopIfTrue="1" operator="lessThan">
      <formula>-0.02</formula>
    </cfRule>
    <cfRule type="cellIs" dxfId="3064" priority="10377" stopIfTrue="1" operator="between">
      <formula>-0.011</formula>
      <formula>0.011</formula>
    </cfRule>
    <cfRule type="cellIs" dxfId="3063" priority="9935" stopIfTrue="1" operator="between">
      <formula>-0.01</formula>
      <formula>-0.021</formula>
    </cfRule>
    <cfRule type="cellIs" dxfId="3062" priority="9934" stopIfTrue="1" operator="between">
      <formula>0.01</formula>
      <formula>0.021</formula>
    </cfRule>
    <cfRule type="cellIs" dxfId="3061" priority="10135" stopIfTrue="1" operator="greaterThan">
      <formula>0.02</formula>
    </cfRule>
    <cfRule type="cellIs" dxfId="3060" priority="9655" stopIfTrue="1" operator="between">
      <formula>-0.01</formula>
      <formula>-0.021</formula>
    </cfRule>
    <cfRule type="cellIs" dxfId="3059" priority="9654" stopIfTrue="1" operator="between">
      <formula>0.01</formula>
      <formula>0.021</formula>
    </cfRule>
    <cfRule type="cellIs" dxfId="3058" priority="10132" stopIfTrue="1" operator="between">
      <formula>-0.011</formula>
      <formula>0.011</formula>
    </cfRule>
    <cfRule type="cellIs" dxfId="3057" priority="10376" stopIfTrue="1" operator="between">
      <formula>-0.01</formula>
      <formula>-0.021</formula>
    </cfRule>
    <cfRule type="cellIs" dxfId="3056" priority="10565" stopIfTrue="1" operator="between">
      <formula>-0.01</formula>
      <formula>-0.021</formula>
    </cfRule>
    <cfRule type="cellIs" dxfId="3055" priority="10566" stopIfTrue="1" operator="between">
      <formula>-0.011</formula>
      <formula>0.011</formula>
    </cfRule>
    <cfRule type="cellIs" dxfId="3054" priority="9933" stopIfTrue="1" operator="lessThan">
      <formula>-0.02</formula>
    </cfRule>
    <cfRule type="cellIs" dxfId="3053" priority="9653" stopIfTrue="1" operator="lessThan">
      <formula>-0.02</formula>
    </cfRule>
    <cfRule type="cellIs" dxfId="3052" priority="9652" stopIfTrue="1" operator="greaterThan">
      <formula>0.02</formula>
    </cfRule>
    <cfRule type="cellIs" dxfId="3051" priority="9932" stopIfTrue="1" operator="greaterThan">
      <formula>0.02</formula>
    </cfRule>
    <cfRule type="cellIs" dxfId="3050" priority="10501" stopIfTrue="1" operator="between">
      <formula>0.01</formula>
      <formula>0.021</formula>
    </cfRule>
    <cfRule type="cellIs" dxfId="3049" priority="10275" stopIfTrue="1" operator="greaterThan">
      <formula>0.02</formula>
    </cfRule>
    <cfRule type="cellIs" dxfId="3048" priority="10131" stopIfTrue="1" operator="between">
      <formula>-0.01</formula>
      <formula>-0.021</formula>
    </cfRule>
    <cfRule type="cellIs" dxfId="3047" priority="10130" stopIfTrue="1" operator="between">
      <formula>0.01</formula>
      <formula>0.021</formula>
    </cfRule>
    <cfRule type="cellIs" dxfId="3046" priority="9649" stopIfTrue="1" operator="between">
      <formula>-0.011</formula>
      <formula>0.011</formula>
    </cfRule>
    <cfRule type="cellIs" dxfId="3045" priority="9648" stopIfTrue="1" operator="between">
      <formula>-0.01</formula>
      <formula>-0.021</formula>
    </cfRule>
    <cfRule type="cellIs" dxfId="3044" priority="10272" stopIfTrue="1" operator="between">
      <formula>-0.011</formula>
      <formula>0.011</formula>
    </cfRule>
    <cfRule type="cellIs" dxfId="3043" priority="9929" stopIfTrue="1" operator="between">
      <formula>-0.011</formula>
      <formula>0.011</formula>
    </cfRule>
    <cfRule type="cellIs" dxfId="3042" priority="9928" stopIfTrue="1" operator="between">
      <formula>-0.01</formula>
      <formula>-0.021</formula>
    </cfRule>
    <cfRule type="cellIs" dxfId="3041" priority="10500" stopIfTrue="1" operator="lessThan">
      <formula>-0.02</formula>
    </cfRule>
    <cfRule type="cellIs" dxfId="3040" priority="10569" stopIfTrue="1" operator="greaterThan">
      <formula>0.02</formula>
    </cfRule>
    <cfRule type="cellIs" dxfId="3039" priority="9647" stopIfTrue="1" operator="between">
      <formula>0.01</formula>
      <formula>0.021</formula>
    </cfRule>
    <cfRule type="cellIs" dxfId="3038" priority="9646" stopIfTrue="1" operator="lessThan">
      <formula>-0.02</formula>
    </cfRule>
    <cfRule type="cellIs" dxfId="3037" priority="10375" stopIfTrue="1" operator="between">
      <formula>0.01</formula>
      <formula>0.021</formula>
    </cfRule>
    <cfRule type="cellIs" dxfId="3036" priority="10374" stopIfTrue="1" operator="lessThan">
      <formula>-0.02</formula>
    </cfRule>
    <cfRule type="cellIs" dxfId="3035" priority="10129" stopIfTrue="1" operator="lessThan">
      <formula>-0.02</formula>
    </cfRule>
    <cfRule type="cellIs" dxfId="3034" priority="9927" stopIfTrue="1" operator="between">
      <formula>0.01</formula>
      <formula>0.021</formula>
    </cfRule>
    <cfRule type="cellIs" dxfId="3033" priority="9926" stopIfTrue="1" operator="lessThan">
      <formula>-0.02</formula>
    </cfRule>
    <cfRule type="cellIs" dxfId="3032" priority="9645" stopIfTrue="1" operator="greaterThan">
      <formula>0.02</formula>
    </cfRule>
    <cfRule type="cellIs" dxfId="3031" priority="9642" stopIfTrue="1" operator="between">
      <formula>-0.011</formula>
      <formula>0.011</formula>
    </cfRule>
    <cfRule type="cellIs" dxfId="3030" priority="10128" stopIfTrue="1" operator="greaterThan">
      <formula>0.02</formula>
    </cfRule>
    <cfRule type="cellIs" dxfId="3029" priority="10447" stopIfTrue="1" operator="between">
      <formula>-0.011</formula>
      <formula>0.011</formula>
    </cfRule>
    <cfRule type="cellIs" dxfId="3028" priority="10271" stopIfTrue="1" operator="between">
      <formula>-0.01</formula>
      <formula>-0.021</formula>
    </cfRule>
    <cfRule type="cellIs" dxfId="3027" priority="10270" stopIfTrue="1" operator="between">
      <formula>0.01</formula>
      <formula>0.021</formula>
    </cfRule>
    <cfRule type="cellIs" dxfId="3026" priority="10446" stopIfTrue="1" operator="between">
      <formula>-0.01</formula>
      <formula>-0.021</formula>
    </cfRule>
    <cfRule type="cellIs" dxfId="3025" priority="9641" stopIfTrue="1" operator="between">
      <formula>-0.01</formula>
      <formula>-0.021</formula>
    </cfRule>
    <cfRule type="cellIs" dxfId="3024" priority="9640" stopIfTrue="1" operator="between">
      <formula>0.01</formula>
      <formula>0.021</formula>
    </cfRule>
    <cfRule type="cellIs" dxfId="3023" priority="9925" stopIfTrue="1" operator="greaterThan">
      <formula>0.02</formula>
    </cfRule>
    <cfRule type="cellIs" dxfId="3022" priority="9922" stopIfTrue="1" operator="between">
      <formula>-0.011</formula>
      <formula>0.011</formula>
    </cfRule>
    <cfRule type="cellIs" dxfId="3021" priority="10570" stopIfTrue="1" operator="lessThan">
      <formula>-0.02</formula>
    </cfRule>
    <cfRule type="cellIs" dxfId="3020" priority="10125" stopIfTrue="1" operator="between">
      <formula>-0.011</formula>
      <formula>0.011</formula>
    </cfRule>
    <cfRule type="cellIs" dxfId="3019" priority="10124" stopIfTrue="1" operator="between">
      <formula>-0.01</formula>
      <formula>-0.021</formula>
    </cfRule>
    <cfRule type="cellIs" dxfId="3018" priority="9639" stopIfTrue="1" operator="lessThan">
      <formula>-0.02</formula>
    </cfRule>
    <cfRule type="cellIs" dxfId="3017" priority="9638" stopIfTrue="1" operator="greaterThan">
      <formula>0.02</formula>
    </cfRule>
    <cfRule type="cellIs" dxfId="3016" priority="10571" stopIfTrue="1" operator="between">
      <formula>0.01</formula>
      <formula>0.021</formula>
    </cfRule>
    <cfRule type="cellIs" dxfId="3015" priority="10572" stopIfTrue="1" operator="between">
      <formula>-0.01</formula>
      <formula>-0.021</formula>
    </cfRule>
    <cfRule type="cellIs" dxfId="3014" priority="9921" stopIfTrue="1" operator="between">
      <formula>-0.01</formula>
      <formula>-0.021</formula>
    </cfRule>
    <cfRule type="cellIs" dxfId="3013" priority="9920" stopIfTrue="1" operator="between">
      <formula>0.01</formula>
      <formula>0.021</formula>
    </cfRule>
    <cfRule type="cellIs" dxfId="3012" priority="10373" stopIfTrue="1" operator="greaterThan">
      <formula>0.02</formula>
    </cfRule>
    <cfRule type="cellIs" dxfId="3011" priority="9635" stopIfTrue="1" operator="between">
      <formula>-0.011</formula>
      <formula>0.011</formula>
    </cfRule>
    <cfRule type="cellIs" dxfId="3010" priority="9634" stopIfTrue="1" operator="between">
      <formula>-0.01</formula>
      <formula>-0.021</formula>
    </cfRule>
    <cfRule type="cellIs" dxfId="3009" priority="10269" stopIfTrue="1" operator="lessThan">
      <formula>-0.02</formula>
    </cfRule>
    <cfRule type="cellIs" dxfId="3008" priority="10268" stopIfTrue="1" operator="greaterThan">
      <formula>0.02</formula>
    </cfRule>
    <cfRule type="cellIs" dxfId="3007" priority="10123" stopIfTrue="1" operator="between">
      <formula>0.01</formula>
      <formula>0.021</formula>
    </cfRule>
    <cfRule type="cellIs" dxfId="3006" priority="10122" stopIfTrue="1" operator="lessThan">
      <formula>-0.02</formula>
    </cfRule>
    <cfRule type="cellIs" dxfId="3005" priority="9919" stopIfTrue="1" operator="lessThan">
      <formula>-0.02</formula>
    </cfRule>
    <cfRule type="cellIs" dxfId="3004" priority="9633" stopIfTrue="1" operator="between">
      <formula>0.01</formula>
      <formula>0.021</formula>
    </cfRule>
    <cfRule type="cellIs" dxfId="3003" priority="9632" stopIfTrue="1" operator="lessThan">
      <formula>-0.02</formula>
    </cfRule>
    <cfRule type="cellIs" dxfId="3002" priority="9918" stopIfTrue="1" operator="greaterThan">
      <formula>0.02</formula>
    </cfRule>
    <cfRule type="cellIs" dxfId="3001" priority="10370" stopIfTrue="1" operator="between">
      <formula>-0.011</formula>
      <formula>0.011</formula>
    </cfRule>
    <cfRule type="cellIs" dxfId="3000" priority="10573" stopIfTrue="1" operator="between">
      <formula>-0.011</formula>
      <formula>0.011</formula>
    </cfRule>
    <cfRule type="cellIs" dxfId="2999" priority="10499" stopIfTrue="1" operator="greaterThan">
      <formula>0.02</formula>
    </cfRule>
    <cfRule type="cellIs" dxfId="2998" priority="10445" stopIfTrue="1" operator="between">
      <formula>0.01</formula>
      <formula>0.021</formula>
    </cfRule>
    <cfRule type="cellIs" dxfId="2997" priority="9631" stopIfTrue="1" operator="greaterThan">
      <formula>0.02</formula>
    </cfRule>
    <cfRule type="cellIs" dxfId="2996" priority="9628" stopIfTrue="1" operator="between">
      <formula>-0.011</formula>
      <formula>0.011</formula>
    </cfRule>
    <cfRule type="cellIs" dxfId="2995" priority="10444" stopIfTrue="1" operator="lessThan">
      <formula>-0.02</formula>
    </cfRule>
    <cfRule type="cellIs" dxfId="2994" priority="9915" stopIfTrue="1" operator="between">
      <formula>-0.011</formula>
      <formula>0.011</formula>
    </cfRule>
    <cfRule type="cellIs" dxfId="2993" priority="9914" stopIfTrue="1" operator="between">
      <formula>-0.01</formula>
      <formula>-0.021</formula>
    </cfRule>
    <cfRule type="cellIs" dxfId="2992" priority="10121" stopIfTrue="1" operator="greaterThan">
      <formula>0.02</formula>
    </cfRule>
    <cfRule type="cellIs" dxfId="2991" priority="10118" stopIfTrue="1" operator="between">
      <formula>-0.011</formula>
      <formula>0.011</formula>
    </cfRule>
    <cfRule type="cellIs" dxfId="2990" priority="9627" stopIfTrue="1" operator="between">
      <formula>-0.01</formula>
      <formula>-0.021</formula>
    </cfRule>
    <cfRule type="cellIs" dxfId="2989" priority="9626" stopIfTrue="1" operator="between">
      <formula>0.01</formula>
      <formula>0.021</formula>
    </cfRule>
    <cfRule type="cellIs" dxfId="2988" priority="10265" stopIfTrue="1" operator="between">
      <formula>-0.011</formula>
      <formula>0.011</formula>
    </cfRule>
    <cfRule type="cellIs" dxfId="2987" priority="10264" stopIfTrue="1" operator="between">
      <formula>-0.01</formula>
      <formula>-0.021</formula>
    </cfRule>
    <cfRule type="cellIs" dxfId="2986" priority="10496" stopIfTrue="1" operator="between">
      <formula>-0.011</formula>
      <formula>0.011</formula>
    </cfRule>
    <cfRule type="cellIs" dxfId="2985" priority="9913" stopIfTrue="1" operator="between">
      <formula>0.01</formula>
      <formula>0.021</formula>
    </cfRule>
    <cfRule type="cellIs" dxfId="2984" priority="9912" stopIfTrue="1" operator="lessThan">
      <formula>-0.02</formula>
    </cfRule>
    <cfRule type="cellIs" dxfId="2983" priority="9625" stopIfTrue="1" operator="lessThan">
      <formula>-0.02</formula>
    </cfRule>
    <cfRule type="cellIs" dxfId="2982" priority="9624" stopIfTrue="1" operator="greaterThan">
      <formula>0.02</formula>
    </cfRule>
    <cfRule type="cellIs" dxfId="2981" priority="10369" stopIfTrue="1" operator="between">
      <formula>-0.01</formula>
      <formula>-0.021</formula>
    </cfRule>
    <cfRule type="cellIs" dxfId="2980" priority="10368" stopIfTrue="1" operator="between">
      <formula>0.01</formula>
      <formula>0.021</formula>
    </cfRule>
    <cfRule type="cellIs" dxfId="2979" priority="10117" stopIfTrue="1" operator="between">
      <formula>-0.01</formula>
      <formula>-0.021</formula>
    </cfRule>
    <cfRule type="cellIs" dxfId="2978" priority="10116" stopIfTrue="1" operator="between">
      <formula>0.01</formula>
      <formula>0.021</formula>
    </cfRule>
    <cfRule type="cellIs" dxfId="2977" priority="10576" stopIfTrue="1" operator="greaterThan">
      <formula>0.02</formula>
    </cfRule>
    <cfRule type="cellIs" dxfId="2976" priority="9621" stopIfTrue="1" operator="between">
      <formula>-0.011</formula>
      <formula>0.011</formula>
    </cfRule>
    <cfRule type="cellIs" dxfId="2975" priority="9620" stopIfTrue="1" operator="between">
      <formula>-0.01</formula>
      <formula>-0.021</formula>
    </cfRule>
    <cfRule type="cellIs" dxfId="2974" priority="9911" stopIfTrue="1" operator="greaterThan">
      <formula>0.02</formula>
    </cfRule>
    <cfRule type="cellIs" dxfId="2973" priority="9908" stopIfTrue="1" operator="between">
      <formula>-0.011</formula>
      <formula>0.011</formula>
    </cfRule>
    <cfRule type="cellIs" dxfId="2972" priority="10577" stopIfTrue="1" operator="lessThan">
      <formula>-0.02</formula>
    </cfRule>
    <cfRule type="cellIs" dxfId="2971" priority="10263" stopIfTrue="1" operator="between">
      <formula>0.01</formula>
      <formula>0.021</formula>
    </cfRule>
    <cfRule type="cellIs" dxfId="2970" priority="10262" stopIfTrue="1" operator="lessThan">
      <formula>-0.02</formula>
    </cfRule>
    <cfRule type="cellIs" dxfId="2969" priority="9619" stopIfTrue="1" operator="between">
      <formula>0.01</formula>
      <formula>0.021</formula>
    </cfRule>
    <cfRule type="cellIs" dxfId="2968" priority="9618" stopIfTrue="1" operator="lessThan">
      <formula>-0.02</formula>
    </cfRule>
    <cfRule type="cellIs" dxfId="2967" priority="10578" stopIfTrue="1" operator="between">
      <formula>0.01</formula>
      <formula>0.021</formula>
    </cfRule>
    <cfRule type="cellIs" dxfId="2966" priority="10115" stopIfTrue="1" operator="lessThan">
      <formula>-0.02</formula>
    </cfRule>
    <cfRule type="cellIs" dxfId="2965" priority="9907" stopIfTrue="1" operator="between">
      <formula>-0.01</formula>
      <formula>-0.021</formula>
    </cfRule>
    <cfRule type="cellIs" dxfId="2964" priority="9906" stopIfTrue="1" operator="between">
      <formula>0.01</formula>
      <formula>0.021</formula>
    </cfRule>
    <cfRule type="cellIs" dxfId="2963" priority="10114" stopIfTrue="1" operator="greaterThan">
      <formula>0.02</formula>
    </cfRule>
    <cfRule type="cellIs" dxfId="2962" priority="9617" stopIfTrue="1" operator="greaterThan">
      <formula>0.02</formula>
    </cfRule>
    <cfRule type="cellIs" dxfId="2961" priority="9614" stopIfTrue="1" operator="between">
      <formula>-0.011</formula>
      <formula>0.011</formula>
    </cfRule>
    <cfRule type="cellIs" dxfId="2960" priority="10579" stopIfTrue="1" operator="between">
      <formula>-0.01</formula>
      <formula>-0.021</formula>
    </cfRule>
    <cfRule type="cellIs" dxfId="2959" priority="10443" stopIfTrue="1" operator="greaterThan">
      <formula>0.02</formula>
    </cfRule>
    <cfRule type="cellIs" dxfId="2958" priority="10367" stopIfTrue="1" operator="lessThan">
      <formula>-0.02</formula>
    </cfRule>
    <cfRule type="cellIs" dxfId="2957" priority="10366" stopIfTrue="1" operator="greaterThan">
      <formula>0.02</formula>
    </cfRule>
    <cfRule type="cellIs" dxfId="2956" priority="9905" stopIfTrue="1" operator="lessThan">
      <formula>-0.02</formula>
    </cfRule>
    <cfRule type="cellIs" dxfId="2955" priority="9613" stopIfTrue="1" operator="between">
      <formula>-0.01</formula>
      <formula>-0.021</formula>
    </cfRule>
    <cfRule type="cellIs" dxfId="2954" priority="9612" stopIfTrue="1" operator="between">
      <formula>0.01</formula>
      <formula>0.021</formula>
    </cfRule>
    <cfRule type="cellIs" dxfId="2953" priority="9904" stopIfTrue="1" operator="greaterThan">
      <formula>0.02</formula>
    </cfRule>
    <cfRule type="cellIs" dxfId="2952" priority="10261" stopIfTrue="1" operator="greaterThan">
      <formula>0.02</formula>
    </cfRule>
    <cfRule type="cellIs" dxfId="2951" priority="10111" stopIfTrue="1" operator="between">
      <formula>-0.011</formula>
      <formula>0.011</formula>
    </cfRule>
    <cfRule type="cellIs" dxfId="2950" priority="10110" stopIfTrue="1" operator="between">
      <formula>-0.01</formula>
      <formula>-0.021</formula>
    </cfRule>
    <cfRule type="cellIs" dxfId="2949" priority="10258" stopIfTrue="1" operator="between">
      <formula>-0.011</formula>
      <formula>0.011</formula>
    </cfRule>
    <cfRule type="cellIs" dxfId="2948" priority="9611" stopIfTrue="1" operator="lessThan">
      <formula>-0.02</formula>
    </cfRule>
    <cfRule type="cellIs" dxfId="2947" priority="9610" stopIfTrue="1" operator="greaterThan">
      <formula>0.02</formula>
    </cfRule>
    <cfRule type="cellIs" dxfId="2946" priority="10440" stopIfTrue="1" operator="between">
      <formula>-0.011</formula>
      <formula>0.011</formula>
    </cfRule>
    <cfRule type="cellIs" dxfId="2945" priority="9901" stopIfTrue="1" operator="between">
      <formula>-0.011</formula>
      <formula>0.011</formula>
    </cfRule>
    <cfRule type="cellIs" dxfId="2944" priority="9900" stopIfTrue="1" operator="between">
      <formula>-0.01</formula>
      <formula>-0.021</formula>
    </cfRule>
    <cfRule type="cellIs" dxfId="2943" priority="10580" stopIfTrue="1" operator="between">
      <formula>-0.011</formula>
      <formula>0.011</formula>
    </cfRule>
    <cfRule type="cellIs" dxfId="2942" priority="10495" stopIfTrue="1" operator="between">
      <formula>-0.01</formula>
      <formula>-0.021</formula>
    </cfRule>
    <cfRule type="cellIs" dxfId="2941" priority="9607" stopIfTrue="1" operator="between">
      <formula>-0.011</formula>
      <formula>0.011</formula>
    </cfRule>
    <cfRule type="cellIs" dxfId="2940" priority="9606" stopIfTrue="1" operator="between">
      <formula>-0.01</formula>
      <formula>-0.021</formula>
    </cfRule>
    <cfRule type="cellIs" dxfId="2939" priority="10494" stopIfTrue="1" operator="between">
      <formula>0.01</formula>
      <formula>0.021</formula>
    </cfRule>
    <cfRule type="cellIs" dxfId="2938" priority="10109" stopIfTrue="1" operator="between">
      <formula>0.01</formula>
      <formula>0.021</formula>
    </cfRule>
    <cfRule type="cellIs" dxfId="2937" priority="10108" stopIfTrue="1" operator="lessThan">
      <formula>-0.02</formula>
    </cfRule>
    <cfRule type="cellIs" dxfId="2936" priority="9899" stopIfTrue="1" operator="between">
      <formula>0.01</formula>
      <formula>0.021</formula>
    </cfRule>
    <cfRule type="cellIs" dxfId="2935" priority="9898" stopIfTrue="1" operator="lessThan">
      <formula>-0.02</formula>
    </cfRule>
    <cfRule type="cellIs" dxfId="2934" priority="9605" stopIfTrue="1" operator="between">
      <formula>0.01</formula>
      <formula>0.021</formula>
    </cfRule>
    <cfRule type="cellIs" dxfId="2933" priority="9604" stopIfTrue="1" operator="lessThan">
      <formula>-0.02</formula>
    </cfRule>
    <cfRule type="cellIs" dxfId="2932" priority="10583" stopIfTrue="1" operator="greaterThan">
      <formula>0.02</formula>
    </cfRule>
    <cfRule type="cellIs" dxfId="2931" priority="10257" stopIfTrue="1" operator="between">
      <formula>-0.01</formula>
      <formula>-0.021</formula>
    </cfRule>
    <cfRule type="cellIs" dxfId="2930" priority="10256" stopIfTrue="1" operator="between">
      <formula>0.01</formula>
      <formula>0.021</formula>
    </cfRule>
    <cfRule type="cellIs" dxfId="2929" priority="10363" stopIfTrue="1" operator="between">
      <formula>-0.011</formula>
      <formula>0.011</formula>
    </cfRule>
    <cfRule type="cellIs" dxfId="2928" priority="10362" stopIfTrue="1" operator="between">
      <formula>-0.01</formula>
      <formula>-0.021</formula>
    </cfRule>
    <cfRule type="cellIs" dxfId="2927" priority="9603" stopIfTrue="1" operator="greaterThan">
      <formula>0.02</formula>
    </cfRule>
    <cfRule type="cellIs" dxfId="2926" priority="9600" stopIfTrue="1" operator="between">
      <formula>-0.011</formula>
      <formula>0.011</formula>
    </cfRule>
    <cfRule type="cellIs" dxfId="2925" priority="9897" stopIfTrue="1" operator="greaterThan">
      <formula>0.02</formula>
    </cfRule>
    <cfRule type="cellIs" dxfId="2924" priority="9894" stopIfTrue="1" operator="between">
      <formula>-0.011</formula>
      <formula>0.011</formula>
    </cfRule>
    <cfRule type="cellIs" dxfId="2923" priority="10107" stopIfTrue="1" operator="greaterThan">
      <formula>0.02</formula>
    </cfRule>
    <cfRule type="cellIs" dxfId="2922" priority="10104" stopIfTrue="1" operator="between">
      <formula>-0.011</formula>
      <formula>0.011</formula>
    </cfRule>
    <cfRule type="cellIs" dxfId="2921" priority="10584" stopIfTrue="1" operator="lessThan">
      <formula>-0.02</formula>
    </cfRule>
    <cfRule type="cellIs" dxfId="2920" priority="9599" stopIfTrue="1" operator="between">
      <formula>-0.01</formula>
      <formula>-0.021</formula>
    </cfRule>
    <cfRule type="cellIs" dxfId="2919" priority="9598" stopIfTrue="1" operator="between">
      <formula>0.01</formula>
      <formula>0.021</formula>
    </cfRule>
    <cfRule type="cellIs" dxfId="2918" priority="10439" stopIfTrue="1" operator="between">
      <formula>-0.01</formula>
      <formula>-0.021</formula>
    </cfRule>
    <cfRule type="cellIs" dxfId="2917" priority="10438" stopIfTrue="1" operator="between">
      <formula>0.01</formula>
      <formula>0.021</formula>
    </cfRule>
    <cfRule type="cellIs" dxfId="2916" priority="9893" stopIfTrue="1" operator="between">
      <formula>-0.01</formula>
      <formula>-0.021</formula>
    </cfRule>
    <cfRule type="cellIs" dxfId="2915" priority="9892" stopIfTrue="1" operator="between">
      <formula>0.01</formula>
      <formula>0.021</formula>
    </cfRule>
    <cfRule type="cellIs" dxfId="2914" priority="10255" stopIfTrue="1" operator="lessThan">
      <formula>-0.02</formula>
    </cfRule>
    <cfRule type="cellIs" dxfId="2913" priority="9597" stopIfTrue="1" operator="lessThan">
      <formula>-0.02</formula>
    </cfRule>
    <cfRule type="cellIs" dxfId="2912" priority="9596" stopIfTrue="1" operator="greaterThan">
      <formula>0.02</formula>
    </cfRule>
    <cfRule type="cellIs" dxfId="2911" priority="10254" stopIfTrue="1" operator="greaterThan">
      <formula>0.02</formula>
    </cfRule>
    <cfRule type="cellIs" dxfId="2910" priority="10103" stopIfTrue="1" operator="between">
      <formula>-0.01</formula>
      <formula>-0.021</formula>
    </cfRule>
    <cfRule type="cellIs" dxfId="2909" priority="10102" stopIfTrue="1" operator="between">
      <formula>0.01</formula>
      <formula>0.021</formula>
    </cfRule>
    <cfRule type="cellIs" dxfId="2908" priority="10585" stopIfTrue="1" operator="between">
      <formula>0.01</formula>
      <formula>0.021</formula>
    </cfRule>
    <cfRule type="cellIs" dxfId="2907" priority="9891" stopIfTrue="1" operator="lessThan">
      <formula>-0.02</formula>
    </cfRule>
    <cfRule type="cellIs" dxfId="2906" priority="9593" stopIfTrue="1" operator="between">
      <formula>-0.011</formula>
      <formula>0.011</formula>
    </cfRule>
    <cfRule type="cellIs" dxfId="2905" priority="9592" stopIfTrue="1" operator="between">
      <formula>-0.01</formula>
      <formula>-0.021</formula>
    </cfRule>
    <cfRule type="cellIs" dxfId="2904" priority="9890" stopIfTrue="1" operator="greaterThan">
      <formula>0.02</formula>
    </cfRule>
    <cfRule type="cellIs" dxfId="2903" priority="10586" stopIfTrue="1" operator="between">
      <formula>-0.01</formula>
      <formula>-0.021</formula>
    </cfRule>
    <cfRule type="cellIs" dxfId="2902" priority="10361" stopIfTrue="1" operator="between">
      <formula>0.01</formula>
      <formula>0.021</formula>
    </cfRule>
    <cfRule type="cellIs" dxfId="2901" priority="10360" stopIfTrue="1" operator="lessThan">
      <formula>-0.02</formula>
    </cfRule>
    <cfRule type="cellIs" dxfId="2900" priority="10587" stopIfTrue="1" operator="between">
      <formula>-0.011</formula>
      <formula>0.011</formula>
    </cfRule>
    <cfRule type="cellIs" dxfId="2899" priority="9591" stopIfTrue="1" operator="between">
      <formula>0.01</formula>
      <formula>0.021</formula>
    </cfRule>
    <cfRule type="cellIs" dxfId="2898" priority="9590" stopIfTrue="1" operator="lessThan">
      <formula>-0.02</formula>
    </cfRule>
    <cfRule type="cellIs" dxfId="2897" priority="10101" stopIfTrue="1" operator="lessThan">
      <formula>-0.02</formula>
    </cfRule>
    <cfRule type="cellIs" dxfId="2896" priority="9887" stopIfTrue="1" operator="between">
      <formula>-0.011</formula>
      <formula>0.011</formula>
    </cfRule>
    <cfRule type="cellIs" dxfId="2895" priority="9886" stopIfTrue="1" operator="between">
      <formula>-0.01</formula>
      <formula>-0.021</formula>
    </cfRule>
    <cfRule type="cellIs" dxfId="2894" priority="10100" stopIfTrue="1" operator="greaterThan">
      <formula>0.02</formula>
    </cfRule>
    <cfRule type="cellIs" dxfId="2893" priority="10251" stopIfTrue="1" operator="between">
      <formula>-0.011</formula>
      <formula>0.011</formula>
    </cfRule>
    <cfRule type="cellIs" dxfId="2892" priority="9589" stopIfTrue="1" operator="greaterThan">
      <formula>0.02</formula>
    </cfRule>
    <cfRule type="cellIs" dxfId="2891" priority="9586" stopIfTrue="1" operator="between">
      <formula>-0.011</formula>
      <formula>0.011</formula>
    </cfRule>
    <cfRule type="cellIs" dxfId="2890" priority="10250" stopIfTrue="1" operator="between">
      <formula>-0.01</formula>
      <formula>-0.021</formula>
    </cfRule>
    <cfRule type="cellIs" dxfId="2889" priority="10493" stopIfTrue="1" operator="lessThan">
      <formula>-0.02</formula>
    </cfRule>
    <cfRule type="cellIs" dxfId="2888" priority="10492" stopIfTrue="1" operator="greaterThan">
      <formula>0.02</formula>
    </cfRule>
    <cfRule type="cellIs" dxfId="2887" priority="9885" stopIfTrue="1" operator="between">
      <formula>0.01</formula>
      <formula>0.021</formula>
    </cfRule>
    <cfRule type="cellIs" dxfId="2886" priority="9884" stopIfTrue="1" operator="lessThan">
      <formula>-0.02</formula>
    </cfRule>
    <cfRule type="cellIs" dxfId="2885" priority="9585" stopIfTrue="1" operator="between">
      <formula>-0.01</formula>
      <formula>-0.021</formula>
    </cfRule>
    <cfRule type="cellIs" dxfId="2884" priority="9584" stopIfTrue="1" operator="between">
      <formula>0.01</formula>
      <formula>0.021</formula>
    </cfRule>
    <cfRule type="cellIs" dxfId="2883" priority="10437" stopIfTrue="1" operator="lessThan">
      <formula>-0.02</formula>
    </cfRule>
    <cfRule type="cellIs" dxfId="2882" priority="10097" stopIfTrue="1" operator="between">
      <formula>-0.011</formula>
      <formula>0.011</formula>
    </cfRule>
    <cfRule type="cellIs" dxfId="2881" priority="10096" stopIfTrue="1" operator="between">
      <formula>-0.01</formula>
      <formula>-0.021</formula>
    </cfRule>
    <cfRule type="cellIs" dxfId="2880" priority="10436" stopIfTrue="1" operator="greaterThan">
      <formula>0.02</formula>
    </cfRule>
    <cfRule type="cellIs" dxfId="2879" priority="10359" stopIfTrue="1" operator="greaterThan">
      <formula>0.02</formula>
    </cfRule>
    <cfRule type="cellIs" dxfId="2878" priority="9583" stopIfTrue="1" operator="lessThan">
      <formula>-0.02</formula>
    </cfRule>
    <cfRule type="cellIs" dxfId="2877" priority="9582" stopIfTrue="1" operator="greaterThan">
      <formula>0.02</formula>
    </cfRule>
    <cfRule type="cellIs" dxfId="2876" priority="9883" stopIfTrue="1" operator="greaterThan">
      <formula>0.02</formula>
    </cfRule>
    <cfRule type="cellIs" dxfId="2875" priority="9880" stopIfTrue="1" operator="between">
      <formula>-0.011</formula>
      <formula>0.011</formula>
    </cfRule>
    <cfRule type="cellIs" dxfId="2874" priority="10249" stopIfTrue="1" operator="between">
      <formula>0.01</formula>
      <formula>0.021</formula>
    </cfRule>
    <cfRule type="cellIs" dxfId="2873" priority="10248" stopIfTrue="1" operator="lessThan">
      <formula>-0.02</formula>
    </cfRule>
    <cfRule type="cellIs" dxfId="2872" priority="10356" stopIfTrue="1" operator="between">
      <formula>-0.011</formula>
      <formula>0.011</formula>
    </cfRule>
    <cfRule type="cellIs" dxfId="2871" priority="9579" stopIfTrue="1" operator="between">
      <formula>-0.011</formula>
      <formula>0.011</formula>
    </cfRule>
    <cfRule type="cellIs" dxfId="2870" priority="9578" stopIfTrue="1" operator="between">
      <formula>-0.01</formula>
      <formula>-0.021</formula>
    </cfRule>
    <cfRule type="cellIs" dxfId="2869" priority="10095" stopIfTrue="1" operator="between">
      <formula>0.01</formula>
      <formula>0.021</formula>
    </cfRule>
    <cfRule type="cellIs" dxfId="2868" priority="10094" stopIfTrue="1" operator="lessThan">
      <formula>-0.02</formula>
    </cfRule>
    <cfRule type="cellIs" dxfId="2867" priority="9879" stopIfTrue="1" operator="between">
      <formula>-0.01</formula>
      <formula>-0.021</formula>
    </cfRule>
    <cfRule type="cellIs" dxfId="2866" priority="9878" stopIfTrue="1" operator="between">
      <formula>0.01</formula>
      <formula>0.021</formula>
    </cfRule>
    <cfRule type="cellIs" dxfId="2865" priority="10590" stopIfTrue="1" operator="greaterThan">
      <formula>0.02</formula>
    </cfRule>
    <cfRule type="cellIs" dxfId="2864" priority="9577" stopIfTrue="1" operator="between">
      <formula>0.01</formula>
      <formula>0.021</formula>
    </cfRule>
    <cfRule type="cellIs" dxfId="2863" priority="9576" stopIfTrue="1" operator="lessThan">
      <formula>-0.02</formula>
    </cfRule>
    <cfRule type="cellIs" dxfId="2862" priority="10591" stopIfTrue="1" operator="lessThan">
      <formula>-0.02</formula>
    </cfRule>
    <cfRule type="cellIs" dxfId="2861" priority="10592" stopIfTrue="1" operator="between">
      <formula>0.01</formula>
      <formula>0.021</formula>
    </cfRule>
    <cfRule type="cellIs" dxfId="2860" priority="10593" stopIfTrue="1" operator="between">
      <formula>-0.01</formula>
      <formula>-0.021</formula>
    </cfRule>
    <cfRule type="cellIs" dxfId="2859" priority="10247" stopIfTrue="1" operator="greaterThan">
      <formula>0.02</formula>
    </cfRule>
    <cfRule type="cellIs" dxfId="2858" priority="9877" stopIfTrue="1" operator="lessThan">
      <formula>-0.02</formula>
    </cfRule>
    <cfRule type="cellIs" dxfId="2857" priority="9575" stopIfTrue="1" operator="greaterThan">
      <formula>0.02</formula>
    </cfRule>
    <cfRule type="cellIs" dxfId="2856" priority="9572" stopIfTrue="1" operator="between">
      <formula>-0.011</formula>
      <formula>0.011</formula>
    </cfRule>
    <cfRule type="cellIs" dxfId="2855" priority="9876" stopIfTrue="1" operator="greaterThan">
      <formula>0.02</formula>
    </cfRule>
    <cfRule type="cellIs" dxfId="2854" priority="10093" stopIfTrue="1" operator="greaterThan">
      <formula>0.02</formula>
    </cfRule>
    <cfRule type="cellIs" dxfId="2853" priority="10090" stopIfTrue="1" operator="between">
      <formula>-0.011</formula>
      <formula>0.011</formula>
    </cfRule>
    <cfRule type="cellIs" dxfId="2852" priority="10244" stopIfTrue="1" operator="between">
      <formula>-0.011</formula>
      <formula>0.011</formula>
    </cfRule>
    <cfRule type="cellIs" dxfId="2851" priority="10594" stopIfTrue="1" operator="between">
      <formula>-0.011</formula>
      <formula>0.011</formula>
    </cfRule>
    <cfRule type="cellIs" dxfId="2850" priority="9571" stopIfTrue="1" operator="between">
      <formula>-0.01</formula>
      <formula>-0.021</formula>
    </cfRule>
    <cfRule type="cellIs" dxfId="2849" priority="9570" stopIfTrue="1" operator="between">
      <formula>0.01</formula>
      <formula>0.021</formula>
    </cfRule>
    <cfRule type="cellIs" dxfId="2848" priority="10355" stopIfTrue="1" operator="between">
      <formula>-0.01</formula>
      <formula>-0.021</formula>
    </cfRule>
    <cfRule type="cellIs" dxfId="2847" priority="9873" stopIfTrue="1" operator="between">
      <formula>-0.011</formula>
      <formula>0.011</formula>
    </cfRule>
    <cfRule type="cellIs" dxfId="2846" priority="9872" stopIfTrue="1" operator="between">
      <formula>-0.01</formula>
      <formula>-0.021</formula>
    </cfRule>
    <cfRule type="cellIs" dxfId="2845" priority="10354" stopIfTrue="1" operator="between">
      <formula>0.01</formula>
      <formula>0.021</formula>
    </cfRule>
    <cfRule type="cellIs" dxfId="2844" priority="10433" stopIfTrue="1" operator="between">
      <formula>-0.011</formula>
      <formula>0.011</formula>
    </cfRule>
    <cfRule type="cellIs" dxfId="2843" priority="9569" stopIfTrue="1" operator="lessThan">
      <formula>-0.02</formula>
    </cfRule>
    <cfRule type="cellIs" dxfId="2842" priority="9568" stopIfTrue="1" operator="greaterThan">
      <formula>0.02</formula>
    </cfRule>
    <cfRule type="cellIs" dxfId="2841" priority="10089" stopIfTrue="1" operator="between">
      <formula>-0.01</formula>
      <formula>-0.021</formula>
    </cfRule>
    <cfRule type="cellIs" dxfId="2840" priority="10088" stopIfTrue="1" operator="between">
      <formula>0.01</formula>
      <formula>0.021</formula>
    </cfRule>
    <cfRule type="cellIs" dxfId="2839" priority="10432" stopIfTrue="1" operator="between">
      <formula>-0.01</formula>
      <formula>-0.021</formula>
    </cfRule>
    <cfRule type="cellIs" dxfId="2838" priority="9871" stopIfTrue="1" operator="between">
      <formula>0.01</formula>
      <formula>0.021</formula>
    </cfRule>
    <cfRule type="cellIs" dxfId="2837" priority="9870" stopIfTrue="1" operator="lessThan">
      <formula>-0.02</formula>
    </cfRule>
    <cfRule type="cellIs" dxfId="2836" priority="9565" stopIfTrue="1" operator="between">
      <formula>-0.011</formula>
      <formula>0.011</formula>
    </cfRule>
    <cfRule type="cellIs" dxfId="2835" priority="9564" stopIfTrue="1" operator="between">
      <formula>-0.01</formula>
      <formula>-0.021</formula>
    </cfRule>
    <cfRule type="cellIs" dxfId="2834" priority="10243" stopIfTrue="1" operator="between">
      <formula>-0.01</formula>
      <formula>-0.021</formula>
    </cfRule>
    <cfRule type="cellIs" dxfId="2833" priority="10242" stopIfTrue="1" operator="between">
      <formula>0.01</formula>
      <formula>0.021</formula>
    </cfRule>
    <cfRule type="cellIs" dxfId="2832" priority="10489" stopIfTrue="1" operator="between">
      <formula>-0.011</formula>
      <formula>0.011</formula>
    </cfRule>
    <cfRule type="cellIs" dxfId="2831" priority="10488" stopIfTrue="1" operator="between">
      <formula>-0.01</formula>
      <formula>-0.021</formula>
    </cfRule>
    <cfRule type="cellIs" dxfId="2830" priority="10087" stopIfTrue="1" operator="lessThan">
      <formula>-0.02</formula>
    </cfRule>
    <cfRule type="cellIs" dxfId="2829" priority="9563" stopIfTrue="1" operator="between">
      <formula>0.01</formula>
      <formula>0.021</formula>
    </cfRule>
    <cfRule type="cellIs" dxfId="2828" priority="9562" stopIfTrue="1" operator="lessThan">
      <formula>-0.02</formula>
    </cfRule>
    <cfRule type="cellIs" dxfId="2827" priority="9869" stopIfTrue="1" operator="greaterThan">
      <formula>0.02</formula>
    </cfRule>
    <cfRule type="cellIs" dxfId="2826" priority="9866" stopIfTrue="1" operator="between">
      <formula>-0.011</formula>
      <formula>0.011</formula>
    </cfRule>
    <cfRule type="cellIs" dxfId="2825" priority="10086" stopIfTrue="1" operator="greaterThan">
      <formula>0.02</formula>
    </cfRule>
    <cfRule type="cellIs" dxfId="2824" priority="10597" stopIfTrue="1" operator="greaterThan">
      <formula>0.02</formula>
    </cfRule>
    <cfRule type="cellIs" dxfId="2823" priority="10353" stopIfTrue="1" operator="lessThan">
      <formula>-0.02</formula>
    </cfRule>
    <cfRule type="cellIs" dxfId="2822" priority="9561" stopIfTrue="1" operator="greaterThan">
      <formula>0.02</formula>
    </cfRule>
    <cfRule type="cellIs" dxfId="2821" priority="9558" stopIfTrue="1" operator="between">
      <formula>-0.011</formula>
      <formula>0.011</formula>
    </cfRule>
    <cfRule type="cellIs" dxfId="2820" priority="10352" stopIfTrue="1" operator="greaterThan">
      <formula>0.02</formula>
    </cfRule>
    <cfRule type="cellIs" dxfId="2819" priority="10241" stopIfTrue="1" operator="lessThan">
      <formula>-0.02</formula>
    </cfRule>
    <cfRule type="cellIs" dxfId="2818" priority="9865" stopIfTrue="1" operator="between">
      <formula>-0.01</formula>
      <formula>-0.021</formula>
    </cfRule>
    <cfRule type="cellIs" dxfId="2817" priority="9864" stopIfTrue="1" operator="between">
      <formula>0.01</formula>
      <formula>0.021</formula>
    </cfRule>
    <cfRule type="cellIs" dxfId="2816" priority="10240" stopIfTrue="1" operator="greaterThan">
      <formula>0.02</formula>
    </cfRule>
    <cfRule type="cellIs" dxfId="2815" priority="9557" stopIfTrue="1" operator="between">
      <formula>-0.01</formula>
      <formula>-0.021</formula>
    </cfRule>
    <cfRule type="cellIs" dxfId="2814" priority="9556" stopIfTrue="1" operator="between">
      <formula>0.01</formula>
      <formula>0.021</formula>
    </cfRule>
    <cfRule type="cellIs" dxfId="2813" priority="10083" stopIfTrue="1" operator="between">
      <formula>-0.011</formula>
      <formula>0.011</formula>
    </cfRule>
    <cfRule type="cellIs" dxfId="2812" priority="10082" stopIfTrue="1" operator="between">
      <formula>-0.01</formula>
      <formula>-0.021</formula>
    </cfRule>
    <cfRule type="cellIs" dxfId="2811" priority="10598" stopIfTrue="1" operator="lessThan">
      <formula>-0.02</formula>
    </cfRule>
    <cfRule type="cellIs" dxfId="2810" priority="10599" stopIfTrue="1" operator="between">
      <formula>0.01</formula>
      <formula>0.021</formula>
    </cfRule>
    <cfRule type="cellIs" dxfId="2809" priority="9863" stopIfTrue="1" operator="lessThan">
      <formula>-0.02</formula>
    </cfRule>
    <cfRule type="cellIs" dxfId="2808" priority="9555" stopIfTrue="1" operator="lessThan">
      <formula>-0.02</formula>
    </cfRule>
    <cfRule type="cellIs" dxfId="2807" priority="9554" stopIfTrue="1" operator="greaterThan">
      <formula>0.02</formula>
    </cfRule>
    <cfRule type="cellIs" dxfId="2806" priority="9862" stopIfTrue="1" operator="greaterThan">
      <formula>0.02</formula>
    </cfRule>
    <cfRule type="cellIs" dxfId="2805" priority="10431" stopIfTrue="1" operator="between">
      <formula>0.01</formula>
      <formula>0.021</formula>
    </cfRule>
    <cfRule type="cellIs" dxfId="2804" priority="10430" stopIfTrue="1" operator="lessThan">
      <formula>-0.02</formula>
    </cfRule>
    <cfRule type="cellIs" dxfId="2803" priority="10600" stopIfTrue="1" operator="between">
      <formula>-0.01</formula>
      <formula>-0.021</formula>
    </cfRule>
    <cfRule type="cellIs" dxfId="2802" priority="10081" stopIfTrue="1" operator="between">
      <formula>0.01</formula>
      <formula>0.021</formula>
    </cfRule>
    <cfRule type="cellIs" dxfId="2801" priority="9551" stopIfTrue="1" operator="between">
      <formula>-0.011</formula>
      <formula>0.011</formula>
    </cfRule>
    <cfRule type="cellIs" dxfId="2800" priority="9550" stopIfTrue="1" operator="between">
      <formula>-0.01</formula>
      <formula>-0.021</formula>
    </cfRule>
    <cfRule type="cellIs" dxfId="2799" priority="10080" stopIfTrue="1" operator="lessThan">
      <formula>-0.02</formula>
    </cfRule>
    <cfRule type="cellIs" dxfId="2798" priority="9859" stopIfTrue="1" operator="between">
      <formula>-0.011</formula>
      <formula>0.011</formula>
    </cfRule>
    <cfRule type="cellIs" dxfId="2797" priority="9858" stopIfTrue="1" operator="between">
      <formula>-0.01</formula>
      <formula>-0.021</formula>
    </cfRule>
    <cfRule type="cellIs" dxfId="2796" priority="10237" stopIfTrue="1" operator="between">
      <formula>-0.011</formula>
      <formula>0.011</formula>
    </cfRule>
    <cfRule type="cellIs" dxfId="2795" priority="10236" stopIfTrue="1" operator="between">
      <formula>-0.01</formula>
      <formula>-0.021</formula>
    </cfRule>
    <cfRule type="cellIs" dxfId="2794" priority="9549" stopIfTrue="1" operator="between">
      <formula>0.01</formula>
      <formula>0.021</formula>
    </cfRule>
    <cfRule type="cellIs" dxfId="2793" priority="9548" stopIfTrue="1" operator="lessThan">
      <formula>-0.02</formula>
    </cfRule>
    <cfRule type="cellIs" dxfId="2792" priority="10349" stopIfTrue="1" operator="between">
      <formula>-0.011</formula>
      <formula>0.011</formula>
    </cfRule>
    <cfRule type="cellIs" dxfId="2791" priority="10348" stopIfTrue="1" operator="between">
      <formula>-0.01</formula>
      <formula>-0.021</formula>
    </cfRule>
    <cfRule type="cellIs" dxfId="2790" priority="10601" stopIfTrue="1" operator="between">
      <formula>-0.011</formula>
      <formula>0.011</formula>
    </cfRule>
    <cfRule type="cellIs" dxfId="2789" priority="9857" stopIfTrue="1" operator="between">
      <formula>0.01</formula>
      <formula>0.021</formula>
    </cfRule>
    <cfRule type="cellIs" dxfId="2788" priority="9856" stopIfTrue="1" operator="lessThan">
      <formula>-0.02</formula>
    </cfRule>
    <cfRule type="cellIs" dxfId="2787" priority="9547" stopIfTrue="1" operator="greaterThan">
      <formula>0.02</formula>
    </cfRule>
    <cfRule type="cellIs" dxfId="2786" priority="9544" stopIfTrue="1" operator="between">
      <formula>-0.011</formula>
      <formula>0.011</formula>
    </cfRule>
    <cfRule type="cellIs" dxfId="2785" priority="10079" stopIfTrue="1" operator="greaterThan">
      <formula>0.02</formula>
    </cfRule>
    <cfRule type="cellIs" dxfId="2784" priority="10076" stopIfTrue="1" operator="between">
      <formula>-0.011</formula>
      <formula>0.011</formula>
    </cfRule>
    <cfRule type="cellIs" dxfId="2783" priority="10487" stopIfTrue="1" operator="between">
      <formula>0.01</formula>
      <formula>0.021</formula>
    </cfRule>
    <cfRule type="cellIs" dxfId="2782" priority="10486" stopIfTrue="1" operator="lessThan">
      <formula>-0.02</formula>
    </cfRule>
    <cfRule type="cellIs" dxfId="2781" priority="10235" stopIfTrue="1" operator="between">
      <formula>0.01</formula>
      <formula>0.021</formula>
    </cfRule>
    <cfRule type="cellIs" dxfId="2780" priority="9543" stopIfTrue="1" operator="between">
      <formula>-0.01</formula>
      <formula>-0.021</formula>
    </cfRule>
    <cfRule type="cellIs" dxfId="2779" priority="9542" stopIfTrue="1" operator="between">
      <formula>0.01</formula>
      <formula>0.021</formula>
    </cfRule>
    <cfRule type="cellIs" dxfId="2778" priority="9855" stopIfTrue="1" operator="greaterThan">
      <formula>0.02</formula>
    </cfRule>
    <cfRule type="cellIs" dxfId="2777" priority="9852" stopIfTrue="1" operator="between">
      <formula>-0.011</formula>
      <formula>0.011</formula>
    </cfRule>
    <cfRule type="cellIs" dxfId="2776" priority="10234" stopIfTrue="1" operator="lessThan">
      <formula>-0.02</formula>
    </cfRule>
    <cfRule type="cellIs" dxfId="2775" priority="10604" stopIfTrue="1" operator="greaterThan">
      <formula>0.02</formula>
    </cfRule>
    <cfRule type="cellIs" dxfId="2774" priority="10075" stopIfTrue="1" operator="between">
      <formula>-0.01</formula>
      <formula>-0.021</formula>
    </cfRule>
    <cfRule type="cellIs" dxfId="2773" priority="9541" stopIfTrue="1" operator="lessThan">
      <formula>-0.02</formula>
    </cfRule>
    <cfRule type="cellIs" dxfId="2772" priority="9540" stopIfTrue="1" operator="greaterThan">
      <formula>0.02</formula>
    </cfRule>
    <cfRule type="cellIs" dxfId="2771" priority="10074" stopIfTrue="1" operator="between">
      <formula>0.01</formula>
      <formula>0.021</formula>
    </cfRule>
    <cfRule type="cellIs" dxfId="2770" priority="10429" stopIfTrue="1" operator="greaterThan">
      <formula>0.02</formula>
    </cfRule>
    <cfRule type="cellIs" dxfId="2769" priority="9851" stopIfTrue="1" operator="between">
      <formula>-0.01</formula>
      <formula>-0.021</formula>
    </cfRule>
    <cfRule type="cellIs" dxfId="2768" priority="9850" stopIfTrue="1" operator="between">
      <formula>0.01</formula>
      <formula>0.021</formula>
    </cfRule>
    <cfRule type="cellIs" dxfId="2767" priority="10347" stopIfTrue="1" operator="between">
      <formula>0.01</formula>
      <formula>0.021</formula>
    </cfRule>
    <cfRule type="cellIs" dxfId="2766" priority="9537" stopIfTrue="1" operator="between">
      <formula>-0.011</formula>
      <formula>0.011</formula>
    </cfRule>
    <cfRule type="cellIs" dxfId="2765" priority="9536" stopIfTrue="1" operator="between">
      <formula>-0.01</formula>
      <formula>-0.021</formula>
    </cfRule>
    <cfRule type="cellIs" dxfId="2764" priority="10346" stopIfTrue="1" operator="lessThan">
      <formula>-0.02</formula>
    </cfRule>
    <cfRule type="cellIs" dxfId="2763" priority="10426" stopIfTrue="1" operator="between">
      <formula>-0.011</formula>
      <formula>0.011</formula>
    </cfRule>
    <cfRule type="cellIs" dxfId="2762" priority="10233" stopIfTrue="1" operator="greaterThan">
      <formula>0.02</formula>
    </cfRule>
    <cfRule type="cellIs" dxfId="2761" priority="10073" stopIfTrue="1" operator="lessThan">
      <formula>-0.02</formula>
    </cfRule>
    <cfRule type="cellIs" dxfId="2760" priority="9849" stopIfTrue="1" operator="lessThan">
      <formula>-0.02</formula>
    </cfRule>
    <cfRule type="cellIs" dxfId="2759" priority="9535" stopIfTrue="1" operator="between">
      <formula>0.01</formula>
      <formula>0.021</formula>
    </cfRule>
    <cfRule type="cellIs" dxfId="2758" priority="9534" stopIfTrue="1" operator="lessThan">
      <formula>-0.02</formula>
    </cfRule>
    <cfRule type="cellIs" dxfId="2757" priority="9848" stopIfTrue="1" operator="greaterThan">
      <formula>0.02</formula>
    </cfRule>
    <cfRule type="cellIs" dxfId="2756" priority="10072" stopIfTrue="1" operator="greaterThan">
      <formula>0.02</formula>
    </cfRule>
    <cfRule type="cellIs" dxfId="2755" priority="10230" stopIfTrue="1" operator="between">
      <formula>-0.011</formula>
      <formula>0.011</formula>
    </cfRule>
    <cfRule type="cellIs" dxfId="2754" priority="10605" stopIfTrue="1" operator="lessThan">
      <formula>-0.02</formula>
    </cfRule>
    <cfRule type="cellIs" dxfId="2753" priority="10606" stopIfTrue="1" operator="between">
      <formula>0.01</formula>
      <formula>0.021</formula>
    </cfRule>
    <cfRule type="cellIs" dxfId="2752" priority="9533" stopIfTrue="1" operator="greaterThan">
      <formula>0.02</formula>
    </cfRule>
    <cfRule type="cellIs" dxfId="2751" priority="9530" stopIfTrue="1" operator="between">
      <formula>-0.011</formula>
      <formula>0.011</formula>
    </cfRule>
    <cfRule type="cellIs" dxfId="2750" priority="10607" stopIfTrue="1" operator="between">
      <formula>-0.01</formula>
      <formula>-0.021</formula>
    </cfRule>
    <cfRule type="cellIs" dxfId="2749" priority="9845" stopIfTrue="1" operator="between">
      <formula>-0.011</formula>
      <formula>0.011</formula>
    </cfRule>
    <cfRule type="cellIs" dxfId="2748" priority="9844" stopIfTrue="1" operator="between">
      <formula>-0.01</formula>
      <formula>-0.021</formula>
    </cfRule>
    <cfRule type="cellIs" dxfId="2747" priority="10608" stopIfTrue="1" operator="between">
      <formula>-0.011</formula>
      <formula>0.011</formula>
    </cfRule>
    <cfRule type="cellIs" dxfId="2746" priority="10069" stopIfTrue="1" operator="between">
      <formula>-0.011</formula>
      <formula>0.011</formula>
    </cfRule>
    <cfRule type="cellIs" dxfId="2745" priority="9529" stopIfTrue="1" operator="between">
      <formula>-0.01</formula>
      <formula>-0.021</formula>
    </cfRule>
    <cfRule type="cellIs" dxfId="2744" priority="9528" stopIfTrue="1" operator="between">
      <formula>0.01</formula>
      <formula>0.021</formula>
    </cfRule>
    <cfRule type="cellIs" dxfId="2743" priority="10068" stopIfTrue="1" operator="between">
      <formula>-0.01</formula>
      <formula>-0.021</formula>
    </cfRule>
    <cfRule type="cellIs" dxfId="2742" priority="10345" stopIfTrue="1" operator="greaterThan">
      <formula>0.02</formula>
    </cfRule>
    <cfRule type="cellIs" dxfId="2741" priority="10229" stopIfTrue="1" operator="between">
      <formula>-0.01</formula>
      <formula>-0.021</formula>
    </cfRule>
    <cfRule type="cellIs" dxfId="2740" priority="9843" stopIfTrue="1" operator="between">
      <formula>0.01</formula>
      <formula>0.021</formula>
    </cfRule>
    <cfRule type="cellIs" dxfId="2739" priority="9842" stopIfTrue="1" operator="lessThan">
      <formula>-0.02</formula>
    </cfRule>
    <cfRule type="cellIs" dxfId="2738" priority="9527" stopIfTrue="1" operator="lessThan">
      <formula>-0.02</formula>
    </cfRule>
    <cfRule type="cellIs" dxfId="2737" priority="9526" stopIfTrue="1" operator="greaterThan">
      <formula>0.02</formula>
    </cfRule>
    <cfRule type="cellIs" dxfId="2736" priority="10228" stopIfTrue="1" operator="between">
      <formula>0.01</formula>
      <formula>0.021</formula>
    </cfRule>
    <cfRule type="cellIs" dxfId="2735" priority="10342" stopIfTrue="1" operator="between">
      <formula>-0.011</formula>
      <formula>0.011</formula>
    </cfRule>
    <cfRule type="cellIs" dxfId="2734" priority="10485" stopIfTrue="1" operator="greaterThan">
      <formula>0.02</formula>
    </cfRule>
    <cfRule type="cellIs" dxfId="2733" priority="10067" stopIfTrue="1" operator="between">
      <formula>0.01</formula>
      <formula>0.021</formula>
    </cfRule>
    <cfRule type="cellIs" dxfId="2732" priority="10066" stopIfTrue="1" operator="lessThan">
      <formula>-0.02</formula>
    </cfRule>
    <cfRule type="cellIs" dxfId="2731" priority="9523" stopIfTrue="1" operator="between">
      <formula>-0.011</formula>
      <formula>0.011</formula>
    </cfRule>
    <cfRule type="cellIs" dxfId="2730" priority="9522" stopIfTrue="1" operator="between">
      <formula>-0.01</formula>
      <formula>-0.021</formula>
    </cfRule>
    <cfRule type="cellIs" dxfId="2729" priority="9841" stopIfTrue="1" operator="greaterThan">
      <formula>0.02</formula>
    </cfRule>
    <cfRule type="cellIs" dxfId="2728" priority="9838" stopIfTrue="1" operator="between">
      <formula>-0.011</formula>
      <formula>0.011</formula>
    </cfRule>
    <cfRule type="cellIs" dxfId="2727" priority="10425" stopIfTrue="1" operator="between">
      <formula>-0.01</formula>
      <formula>-0.021</formula>
    </cfRule>
    <cfRule type="cellIs" dxfId="2726" priority="10424" stopIfTrue="1" operator="between">
      <formula>0.01</formula>
      <formula>0.021</formula>
    </cfRule>
    <cfRule type="cellIs" dxfId="2725" priority="10482" stopIfTrue="1" operator="between">
      <formula>-0.011</formula>
      <formula>0.011</formula>
    </cfRule>
    <cfRule type="cellIs" dxfId="2724" priority="9521" stopIfTrue="1" operator="between">
      <formula>0.01</formula>
      <formula>0.021</formula>
    </cfRule>
    <cfRule type="cellIs" dxfId="2723" priority="9520" stopIfTrue="1" operator="lessThan">
      <formula>-0.02</formula>
    </cfRule>
    <cfRule type="cellIs" dxfId="2722" priority="10227" stopIfTrue="1" operator="lessThan">
      <formula>-0.02</formula>
    </cfRule>
    <cfRule type="cellIs" dxfId="2721" priority="10226" stopIfTrue="1" operator="greaterThan">
      <formula>0.02</formula>
    </cfRule>
    <cfRule type="cellIs" dxfId="2720" priority="9837" stopIfTrue="1" operator="between">
      <formula>-0.01</formula>
      <formula>-0.021</formula>
    </cfRule>
    <cfRule type="cellIs" dxfId="2719" priority="9836" stopIfTrue="1" operator="between">
      <formula>0.01</formula>
      <formula>0.021</formula>
    </cfRule>
    <cfRule type="cellIs" dxfId="2718" priority="10065" stopIfTrue="1" operator="greaterThan">
      <formula>0.02</formula>
    </cfRule>
    <cfRule type="cellIs" dxfId="2717" priority="9519" stopIfTrue="1" operator="greaterThan">
      <formula>0.02</formula>
    </cfRule>
    <cfRule type="cellIs" dxfId="2716" priority="9516" stopIfTrue="1" operator="between">
      <formula>-0.011</formula>
      <formula>0.011</formula>
    </cfRule>
    <cfRule type="cellIs" dxfId="2715" priority="10062" stopIfTrue="1" operator="between">
      <formula>-0.011</formula>
      <formula>0.011</formula>
    </cfRule>
    <cfRule type="cellIs" dxfId="2714" priority="10611" stopIfTrue="1" operator="greaterThan">
      <formula>0.02</formula>
    </cfRule>
    <cfRule type="cellIs" dxfId="2713" priority="10341" stopIfTrue="1" operator="between">
      <formula>-0.01</formula>
      <formula>-0.021</formula>
    </cfRule>
    <cfRule type="cellIs" dxfId="2712" priority="10340" stopIfTrue="1" operator="between">
      <formula>0.01</formula>
      <formula>0.021</formula>
    </cfRule>
    <cfRule type="cellIs" dxfId="2711" priority="9835" stopIfTrue="1" operator="lessThan">
      <formula>-0.02</formula>
    </cfRule>
    <cfRule type="cellIs" dxfId="2710" priority="9515" stopIfTrue="1" operator="between">
      <formula>-0.01</formula>
      <formula>-0.021</formula>
    </cfRule>
    <cfRule type="cellIs" dxfId="2709" priority="9514" stopIfTrue="1" operator="between">
      <formula>0.01</formula>
      <formula>0.021</formula>
    </cfRule>
    <cfRule type="cellIs" dxfId="2708" priority="9834" stopIfTrue="1" operator="greaterThan">
      <formula>0.02</formula>
    </cfRule>
    <cfRule type="cellIs" dxfId="2707" priority="10612" stopIfTrue="1" operator="lessThan">
      <formula>-0.02</formula>
    </cfRule>
    <cfRule type="cellIs" dxfId="2706" priority="10613" stopIfTrue="1" operator="between">
      <formula>0.01</formula>
      <formula>0.021</formula>
    </cfRule>
    <cfRule type="cellIs" dxfId="2705" priority="10061" stopIfTrue="1" operator="between">
      <formula>-0.01</formula>
      <formula>-0.021</formula>
    </cfRule>
    <cfRule type="cellIs" dxfId="2704" priority="10060" stopIfTrue="1" operator="between">
      <formula>0.01</formula>
      <formula>0.021</formula>
    </cfRule>
    <cfRule type="cellIs" dxfId="2703" priority="9513" stopIfTrue="1" operator="lessThan">
      <formula>-0.02</formula>
    </cfRule>
    <cfRule type="cellIs" dxfId="2702" priority="9512" stopIfTrue="1" operator="greaterThan">
      <formula>0.02</formula>
    </cfRule>
    <cfRule type="cellIs" dxfId="2701" priority="10223" stopIfTrue="1" operator="between">
      <formula>-0.011</formula>
      <formula>0.011</formula>
    </cfRule>
    <cfRule type="cellIs" dxfId="2700" priority="9831" stopIfTrue="1" operator="between">
      <formula>-0.011</formula>
      <formula>0.011</formula>
    </cfRule>
    <cfRule type="cellIs" dxfId="2699" priority="9830" stopIfTrue="1" operator="between">
      <formula>-0.01</formula>
      <formula>-0.021</formula>
    </cfRule>
    <cfRule type="cellIs" dxfId="2698" priority="10222" stopIfTrue="1" operator="between">
      <formula>-0.01</formula>
      <formula>-0.021</formula>
    </cfRule>
    <cfRule type="cellIs" dxfId="2697" priority="10614" stopIfTrue="1" operator="between">
      <formula>-0.01</formula>
      <formula>-0.021</formula>
    </cfRule>
    <cfRule type="cellIs" dxfId="2696" priority="9509" stopIfTrue="1" operator="between">
      <formula>-0.011</formula>
      <formula>0.011</formula>
    </cfRule>
    <cfRule type="cellIs" dxfId="2695" priority="9508" stopIfTrue="1" operator="between">
      <formula>-0.01</formula>
      <formula>-0.021</formula>
    </cfRule>
    <cfRule type="cellIs" dxfId="2694" priority="10423" stopIfTrue="1" operator="lessThan">
      <formula>-0.02</formula>
    </cfRule>
    <cfRule type="cellIs" dxfId="2693" priority="10422" stopIfTrue="1" operator="greaterThan">
      <formula>0.02</formula>
    </cfRule>
    <cfRule type="cellIs" dxfId="2692" priority="10059" stopIfTrue="1" operator="lessThan">
      <formula>-0.02</formula>
    </cfRule>
    <cfRule type="cellIs" dxfId="2691" priority="9829" stopIfTrue="1" operator="between">
      <formula>0.01</formula>
      <formula>0.021</formula>
    </cfRule>
    <cfRule type="cellIs" dxfId="2690" priority="9828" stopIfTrue="1" operator="lessThan">
      <formula>-0.02</formula>
    </cfRule>
    <cfRule type="cellIs" dxfId="2689" priority="9507" stopIfTrue="1" operator="between">
      <formula>0.01</formula>
      <formula>0.021</formula>
    </cfRule>
    <cfRule type="cellIs" dxfId="2688" priority="9506" stopIfTrue="1" operator="lessThan">
      <formula>-0.02</formula>
    </cfRule>
    <cfRule type="cellIs" dxfId="2687" priority="10058" stopIfTrue="1" operator="greaterThan">
      <formula>0.02</formula>
    </cfRule>
    <cfRule type="cellIs" dxfId="2686" priority="10339" stopIfTrue="1" operator="lessThan">
      <formula>-0.02</formula>
    </cfRule>
    <cfRule type="cellIs" dxfId="2685" priority="10338" stopIfTrue="1" operator="greaterThan">
      <formula>0.02</formula>
    </cfRule>
    <cfRule type="cellIs" dxfId="2684" priority="10221" stopIfTrue="1" operator="between">
      <formula>0.01</formula>
      <formula>0.021</formula>
    </cfRule>
    <cfRule type="cellIs" dxfId="2683" priority="10220" stopIfTrue="1" operator="lessThan">
      <formula>-0.02</formula>
    </cfRule>
    <cfRule type="cellIs" dxfId="2682" priority="9505" stopIfTrue="1" operator="greaterThan">
      <formula>0.02</formula>
    </cfRule>
    <cfRule type="cellIs" dxfId="2681" priority="9502" stopIfTrue="1" operator="between">
      <formula>-0.011</formula>
      <formula>0.011</formula>
    </cfRule>
    <cfRule type="cellIs" dxfId="2680" priority="9827" stopIfTrue="1" operator="greaterThan">
      <formula>0.02</formula>
    </cfRule>
    <cfRule type="cellIs" dxfId="2679" priority="9824" stopIfTrue="1" operator="between">
      <formula>-0.011</formula>
      <formula>0.011</formula>
    </cfRule>
    <cfRule type="cellIs" dxfId="2678" priority="10615" stopIfTrue="1" operator="between">
      <formula>-0.011</formula>
      <formula>0.011</formula>
    </cfRule>
    <cfRule type="cellIs" dxfId="2677" priority="10055" stopIfTrue="1" operator="between">
      <formula>-0.011</formula>
      <formula>0.011</formula>
    </cfRule>
    <cfRule type="cellIs" dxfId="2676" priority="10054" stopIfTrue="1" operator="between">
      <formula>-0.01</formula>
      <formula>-0.021</formula>
    </cfRule>
    <cfRule type="cellIs" dxfId="2675" priority="9501" stopIfTrue="1" operator="between">
      <formula>-0.01</formula>
      <formula>-0.021</formula>
    </cfRule>
    <cfRule type="cellIs" dxfId="2674" priority="9500" stopIfTrue="1" operator="between">
      <formula>0.01</formula>
      <formula>0.021</formula>
    </cfRule>
    <cfRule type="cellIs" dxfId="2673" priority="10481" stopIfTrue="1" operator="between">
      <formula>-0.01</formula>
      <formula>-0.021</formula>
    </cfRule>
    <cfRule type="cellIs" dxfId="2672" priority="10480" stopIfTrue="1" operator="between">
      <formula>0.01</formula>
      <formula>0.021</formula>
    </cfRule>
    <cfRule type="cellIs" dxfId="2671" priority="9823" stopIfTrue="1" operator="between">
      <formula>-0.01</formula>
      <formula>-0.021</formula>
    </cfRule>
    <cfRule type="cellIs" dxfId="2670" priority="9822" stopIfTrue="1" operator="between">
      <formula>0.01</formula>
      <formula>0.021</formula>
    </cfRule>
    <cfRule type="cellIs" dxfId="2669" priority="10618" stopIfTrue="1" operator="greaterThan">
      <formula>0.02</formula>
    </cfRule>
    <cfRule type="cellIs" dxfId="2668" priority="9499" stopIfTrue="1" operator="lessThan">
      <formula>-0.02</formula>
    </cfRule>
    <cfRule type="cellIs" dxfId="2667" priority="9498" stopIfTrue="1" operator="greaterThan">
      <formula>0.02</formula>
    </cfRule>
    <cfRule type="cellIs" dxfId="2666" priority="10619" stopIfTrue="1" operator="lessThan">
      <formula>-0.02</formula>
    </cfRule>
    <cfRule type="cellIs" dxfId="2665" priority="10219" stopIfTrue="1" operator="greaterThan">
      <formula>0.02</formula>
    </cfRule>
    <cfRule type="cellIs" dxfId="2664" priority="10053" stopIfTrue="1" operator="between">
      <formula>0.01</formula>
      <formula>0.021</formula>
    </cfRule>
    <cfRule type="cellIs" dxfId="2663" priority="10052" stopIfTrue="1" operator="lessThan">
      <formula>-0.02</formula>
    </cfRule>
    <cfRule type="cellIs" dxfId="2662" priority="9821" stopIfTrue="1" operator="lessThan">
      <formula>-0.02</formula>
    </cfRule>
    <cfRule type="cellIs" dxfId="2661" priority="9495" stopIfTrue="1" operator="between">
      <formula>-0.011</formula>
      <formula>0.011</formula>
    </cfRule>
    <cfRule type="cellIs" dxfId="2660" priority="9494" stopIfTrue="1" operator="between">
      <formula>-0.01</formula>
      <formula>-0.021</formula>
    </cfRule>
    <cfRule type="cellIs" dxfId="2659" priority="9820" stopIfTrue="1" operator="greaterThan">
      <formula>0.02</formula>
    </cfRule>
    <cfRule type="cellIs" dxfId="2658" priority="10216" stopIfTrue="1" operator="between">
      <formula>-0.011</formula>
      <formula>0.011</formula>
    </cfRule>
    <cfRule type="cellIs" dxfId="2657" priority="10335" stopIfTrue="1" operator="between">
      <formula>-0.011</formula>
      <formula>0.011</formula>
    </cfRule>
    <cfRule type="cellIs" dxfId="2656" priority="10334" stopIfTrue="1" operator="between">
      <formula>-0.01</formula>
      <formula>-0.021</formula>
    </cfRule>
    <cfRule type="cellIs" dxfId="2655" priority="10419" stopIfTrue="1" operator="between">
      <formula>-0.011</formula>
      <formula>0.011</formula>
    </cfRule>
    <cfRule type="cellIs" dxfId="2654" priority="9493" stopIfTrue="1" operator="between">
      <formula>0.01</formula>
      <formula>0.021</formula>
    </cfRule>
    <cfRule type="cellIs" dxfId="2653" priority="9492" stopIfTrue="1" operator="lessThan">
      <formula>-0.02</formula>
    </cfRule>
    <cfRule type="cellIs" dxfId="2652" priority="10418" stopIfTrue="1" operator="between">
      <formula>-0.01</formula>
      <formula>-0.021</formula>
    </cfRule>
    <cfRule type="cellIs" dxfId="2651" priority="9817" stopIfTrue="1" operator="between">
      <formula>-0.011</formula>
      <formula>0.011</formula>
    </cfRule>
    <cfRule type="cellIs" dxfId="2650" priority="9816" stopIfTrue="1" operator="between">
      <formula>-0.01</formula>
      <formula>-0.021</formula>
    </cfRule>
    <cfRule type="cellIs" dxfId="2649" priority="10051" stopIfTrue="1" operator="greaterThan">
      <formula>0.02</formula>
    </cfRule>
    <cfRule type="cellIs" dxfId="2648" priority="10048" stopIfTrue="1" operator="between">
      <formula>-0.011</formula>
      <formula>0.011</formula>
    </cfRule>
    <cfRule type="cellIs" dxfId="2647" priority="9491" stopIfTrue="1" operator="greaterThan">
      <formula>0.02</formula>
    </cfRule>
    <cfRule type="cellIs" dxfId="2646" priority="9488" stopIfTrue="1" operator="between">
      <formula>-0.011</formula>
      <formula>0.011</formula>
    </cfRule>
    <cfRule type="cellIs" dxfId="2645" priority="10620" stopIfTrue="1" operator="between">
      <formula>0.01</formula>
      <formula>0.021</formula>
    </cfRule>
    <cfRule type="cellIs" dxfId="2644" priority="10215" stopIfTrue="1" operator="between">
      <formula>-0.01</formula>
      <formula>-0.021</formula>
    </cfRule>
    <cfRule type="cellIs" dxfId="2643" priority="10214" stopIfTrue="1" operator="between">
      <formula>0.01</formula>
      <formula>0.021</formula>
    </cfRule>
    <cfRule type="cellIs" dxfId="2642" priority="9815" stopIfTrue="1" operator="between">
      <formula>0.01</formula>
      <formula>0.021</formula>
    </cfRule>
    <cfRule type="cellIs" dxfId="2641" priority="9814" stopIfTrue="1" operator="lessThan">
      <formula>-0.02</formula>
    </cfRule>
    <cfRule type="cellIs" dxfId="2640" priority="9487" stopIfTrue="1" operator="between">
      <formula>-0.01</formula>
      <formula>-0.021</formula>
    </cfRule>
    <cfRule type="cellIs" dxfId="2639" priority="9486" stopIfTrue="1" operator="between">
      <formula>0.01</formula>
      <formula>0.021</formula>
    </cfRule>
    <cfRule type="cellIs" dxfId="2638" priority="10621" stopIfTrue="1" operator="between">
      <formula>-0.01</formula>
      <formula>-0.021</formula>
    </cfRule>
    <cfRule type="cellIs" dxfId="2637" priority="10622" stopIfTrue="1" operator="between">
      <formula>-0.011</formula>
      <formula>0.011</formula>
    </cfRule>
    <cfRule type="cellIs" dxfId="2636" priority="10047" stopIfTrue="1" operator="between">
      <formula>-0.01</formula>
      <formula>-0.021</formula>
    </cfRule>
    <cfRule type="cellIs" dxfId="2635" priority="10046" stopIfTrue="1" operator="between">
      <formula>0.01</formula>
      <formula>0.021</formula>
    </cfRule>
    <cfRule type="cellIs" dxfId="2634" priority="10333" stopIfTrue="1" operator="between">
      <formula>0.01</formula>
      <formula>0.021</formula>
    </cfRule>
    <cfRule type="cellIs" dxfId="2633" priority="9485" stopIfTrue="1" operator="lessThan">
      <formula>-0.02</formula>
    </cfRule>
    <cfRule type="cellIs" dxfId="2632" priority="9484" stopIfTrue="1" operator="greaterThan">
      <formula>0.02</formula>
    </cfRule>
    <cfRule type="cellIs" dxfId="2631" priority="9813" stopIfTrue="1" operator="greaterThan">
      <formula>0.02</formula>
    </cfRule>
    <cfRule type="cellIs" dxfId="2630" priority="9810" stopIfTrue="1" operator="between">
      <formula>-0.011</formula>
      <formula>0.011</formula>
    </cfRule>
    <cfRule type="cellIs" dxfId="2629" priority="10332" stopIfTrue="1" operator="lessThan">
      <formula>-0.02</formula>
    </cfRule>
    <cfRule type="cellIs" dxfId="2628" priority="10479" stopIfTrue="1" operator="lessThan">
      <formula>-0.02</formula>
    </cfRule>
    <cfRule type="cellIs" dxfId="2627" priority="10213" stopIfTrue="1" operator="lessThan">
      <formula>-0.02</formula>
    </cfRule>
    <cfRule type="cellIs" dxfId="2626" priority="9481" stopIfTrue="1" operator="between">
      <formula>-0.011</formula>
      <formula>0.011</formula>
    </cfRule>
    <cfRule type="cellIs" dxfId="2625" priority="9480" stopIfTrue="1" operator="between">
      <formula>-0.01</formula>
      <formula>-0.021</formula>
    </cfRule>
    <cfRule type="cellIs" dxfId="2624" priority="10212" stopIfTrue="1" operator="greaterThan">
      <formula>0.02</formula>
    </cfRule>
    <cfRule type="cellIs" dxfId="2623" priority="10045" stopIfTrue="1" operator="lessThan">
      <formula>-0.02</formula>
    </cfRule>
    <cfRule type="cellIs" dxfId="2622" priority="9809" stopIfTrue="1" operator="between">
      <formula>-0.01</formula>
      <formula>-0.021</formula>
    </cfRule>
    <cfRule type="cellIs" dxfId="2621" priority="9808" stopIfTrue="1" operator="between">
      <formula>0.01</formula>
      <formula>0.021</formula>
    </cfRule>
    <cfRule type="cellIs" dxfId="2620" priority="10044" stopIfTrue="1" operator="greaterThan">
      <formula>0.02</formula>
    </cfRule>
    <cfRule type="cellIs" dxfId="2619" priority="9479" stopIfTrue="1" operator="between">
      <formula>0.01</formula>
      <formula>0.021</formula>
    </cfRule>
    <cfRule type="cellIs" dxfId="2618" priority="9478" stopIfTrue="1" operator="lessThan">
      <formula>-0.02</formula>
    </cfRule>
    <cfRule type="cellIs" dxfId="2617" priority="10478" stopIfTrue="1" operator="greaterThan">
      <formula>0.02</formula>
    </cfRule>
    <cfRule type="cellIs" dxfId="2616" priority="10417" stopIfTrue="1" operator="between">
      <formula>0.01</formula>
      <formula>0.021</formula>
    </cfRule>
    <cfRule type="cellIs" dxfId="2615" priority="10416" stopIfTrue="1" operator="lessThan">
      <formula>-0.02</formula>
    </cfRule>
    <cfRule type="cellIs" dxfId="2614" priority="10625" stopIfTrue="1" operator="greaterThan">
      <formula>0.02</formula>
    </cfRule>
    <cfRule type="cellIs" dxfId="2613" priority="9807" stopIfTrue="1" operator="lessThan">
      <formula>-0.02</formula>
    </cfRule>
    <cfRule type="cellIs" dxfId="2612" priority="9477" stopIfTrue="1" operator="greaterThan">
      <formula>0.02</formula>
    </cfRule>
    <cfRule type="cellIs" dxfId="2611" priority="9474" stopIfTrue="1" operator="between">
      <formula>-0.011</formula>
      <formula>0.011</formula>
    </cfRule>
    <cfRule type="cellIs" dxfId="2610" priority="9806" stopIfTrue="1" operator="greaterThan">
      <formula>0.02</formula>
    </cfRule>
    <cfRule type="cellIs" dxfId="2609" priority="10331" stopIfTrue="1" operator="greaterThan">
      <formula>0.02</formula>
    </cfRule>
    <cfRule type="cellIs" dxfId="2608" priority="9473" stopIfTrue="1" operator="between">
      <formula>-0.01</formula>
      <formula>-0.021</formula>
    </cfRule>
    <cfRule type="cellIs" dxfId="2607" priority="10041" stopIfTrue="1" operator="between">
      <formula>-0.011</formula>
      <formula>0.011</formula>
    </cfRule>
    <cfRule type="cellIs" dxfId="2606" priority="10040" stopIfTrue="1" operator="between">
      <formula>-0.01</formula>
      <formula>-0.021</formula>
    </cfRule>
    <cfRule type="cellIs" dxfId="2605" priority="9472" stopIfTrue="1" operator="between">
      <formula>0.01</formula>
      <formula>0.021</formula>
    </cfRule>
    <cfRule type="cellIs" dxfId="2604" priority="9471" stopIfTrue="1" operator="lessThan">
      <formula>-0.02</formula>
    </cfRule>
    <cfRule type="cellIs" dxfId="2603" priority="10209" stopIfTrue="1" operator="between">
      <formula>-0.011</formula>
      <formula>0.011</formula>
    </cfRule>
    <cfRule type="cellIs" dxfId="2602" priority="10208" stopIfTrue="1" operator="between">
      <formula>-0.01</formula>
      <formula>-0.021</formula>
    </cfRule>
    <cfRule type="cellIs" dxfId="2601" priority="9803" stopIfTrue="1" operator="between">
      <formula>-0.011</formula>
      <formula>0.011</formula>
    </cfRule>
    <cfRule type="cellIs" dxfId="2600" priority="9802" stopIfTrue="1" operator="between">
      <formula>-0.01</formula>
      <formula>-0.021</formula>
    </cfRule>
    <cfRule type="cellIs" dxfId="2599" priority="10328" stopIfTrue="1" operator="between">
      <formula>-0.011</formula>
      <formula>0.011</formula>
    </cfRule>
    <cfRule type="cellIs" dxfId="2598" priority="9470" stopIfTrue="1" operator="greaterThan">
      <formula>0.02</formula>
    </cfRule>
    <cfRule type="cellIs" dxfId="2597" priority="9467" stopIfTrue="1" operator="between">
      <formula>-0.011</formula>
      <formula>0.011</formula>
    </cfRule>
    <cfRule type="cellIs" dxfId="2596" priority="10626" stopIfTrue="1" operator="lessThan">
      <formula>-0.02</formula>
    </cfRule>
    <cfRule type="cellIs" dxfId="2595" priority="10627" stopIfTrue="1" operator="between">
      <formula>0.01</formula>
      <formula>0.021</formula>
    </cfRule>
    <cfRule type="cellIs" dxfId="2594" priority="10039" stopIfTrue="1" operator="between">
      <formula>0.01</formula>
      <formula>0.021</formula>
    </cfRule>
    <cfRule type="cellIs" dxfId="2593" priority="10038" stopIfTrue="1" operator="lessThan">
      <formula>-0.02</formula>
    </cfRule>
    <cfRule type="cellIs" dxfId="2592" priority="9801" stopIfTrue="1" operator="between">
      <formula>0.01</formula>
      <formula>0.021</formula>
    </cfRule>
    <cfRule type="cellIs" dxfId="2591" priority="9466" stopIfTrue="1" operator="between">
      <formula>-0.01</formula>
      <formula>-0.021</formula>
    </cfRule>
    <cfRule type="cellIs" dxfId="2590" priority="9465" stopIfTrue="1" operator="between">
      <formula>0.01</formula>
      <formula>0.021</formula>
    </cfRule>
    <cfRule type="cellIs" dxfId="2589" priority="9800" stopIfTrue="1" operator="lessThan">
      <formula>-0.02</formula>
    </cfRule>
    <cfRule type="cellIs" dxfId="2588" priority="10628" stopIfTrue="1" operator="between">
      <formula>-0.01</formula>
      <formula>-0.021</formula>
    </cfRule>
    <cfRule type="cellIs" dxfId="2587" priority="10629" stopIfTrue="1" operator="between">
      <formula>-0.011</formula>
      <formula>0.011</formula>
    </cfRule>
    <cfRule type="cellIs" dxfId="2586" priority="10207" stopIfTrue="1" operator="between">
      <formula>0.01</formula>
      <formula>0.021</formula>
    </cfRule>
    <cfRule type="cellIs" dxfId="2585" priority="10206" stopIfTrue="1" operator="lessThan">
      <formula>-0.02</formula>
    </cfRule>
    <cfRule type="cellIs" dxfId="2584" priority="9464" stopIfTrue="1" operator="lessThan">
      <formula>-0.02</formula>
    </cfRule>
    <cfRule type="cellIs" dxfId="2583" priority="9463" stopIfTrue="1" operator="greaterThan">
      <formula>0.02</formula>
    </cfRule>
    <cfRule type="cellIs" dxfId="2582" priority="10415" stopIfTrue="1" operator="greaterThan">
      <formula>0.02</formula>
    </cfRule>
    <cfRule type="cellIs" dxfId="2581" priority="9799" stopIfTrue="1" operator="greaterThan">
      <formula>0.02</formula>
    </cfRule>
    <cfRule type="cellIs" dxfId="2580" priority="9796" stopIfTrue="1" operator="between">
      <formula>-0.011</formula>
      <formula>0.011</formula>
    </cfRule>
    <cfRule type="cellIs" dxfId="2579" priority="10037" stopIfTrue="1" operator="greaterThan">
      <formula>0.02</formula>
    </cfRule>
    <cfRule type="cellIs" dxfId="2578" priority="10034" stopIfTrue="1" operator="between">
      <formula>-0.011</formula>
      <formula>0.011</formula>
    </cfRule>
    <cfRule type="cellIs" dxfId="2577" priority="9460" stopIfTrue="1" operator="between">
      <formula>-0.011</formula>
      <formula>0.011</formula>
    </cfRule>
    <cfRule type="cellIs" dxfId="2576" priority="9459" stopIfTrue="1" operator="between">
      <formula>-0.01</formula>
      <formula>-0.021</formula>
    </cfRule>
    <cfRule type="cellIs" dxfId="2575" priority="10327" stopIfTrue="1" operator="between">
      <formula>-0.01</formula>
      <formula>-0.021</formula>
    </cfRule>
    <cfRule type="cellIs" dxfId="2574" priority="10326" stopIfTrue="1" operator="between">
      <formula>0.01</formula>
      <formula>0.021</formula>
    </cfRule>
    <cfRule type="cellIs" dxfId="2573" priority="10412" stopIfTrue="1" operator="between">
      <formula>-0.011</formula>
      <formula>0.011</formula>
    </cfRule>
    <cfRule type="cellIs" dxfId="2572" priority="9795" stopIfTrue="1" operator="between">
      <formula>-0.01</formula>
      <formula>-0.021</formula>
    </cfRule>
    <cfRule type="cellIs" dxfId="2571" priority="9794" stopIfTrue="1" operator="between">
      <formula>0.01</formula>
      <formula>0.021</formula>
    </cfRule>
    <cfRule type="cellIs" dxfId="2570" priority="9458" stopIfTrue="1" operator="between">
      <formula>0.01</formula>
      <formula>0.021</formula>
    </cfRule>
    <cfRule type="cellIs" dxfId="2569" priority="9457" stopIfTrue="1" operator="lessThan">
      <formula>-0.02</formula>
    </cfRule>
    <cfRule type="cellIs" dxfId="2568" priority="10475" stopIfTrue="1" operator="between">
      <formula>-0.011</formula>
      <formula>0.011</formula>
    </cfRule>
    <cfRule type="cellIs" dxfId="2567" priority="10205" stopIfTrue="1" operator="greaterThan">
      <formula>0.02</formula>
    </cfRule>
    <cfRule type="cellIs" dxfId="2566" priority="10033" stopIfTrue="1" operator="between">
      <formula>-0.01</formula>
      <formula>-0.021</formula>
    </cfRule>
    <cfRule type="cellIs" dxfId="2565" priority="10032" stopIfTrue="1" operator="between">
      <formula>0.01</formula>
      <formula>0.021</formula>
    </cfRule>
    <cfRule type="cellIs" dxfId="2564" priority="10202" stopIfTrue="1" operator="between">
      <formula>-0.011</formula>
      <formula>0.011</formula>
    </cfRule>
    <cfRule type="cellIs" dxfId="2563" priority="9456" stopIfTrue="1" operator="greaterThan">
      <formula>0.02</formula>
    </cfRule>
    <cfRule type="cellIs" dxfId="2562" priority="9453" stopIfTrue="1" operator="between">
      <formula>-0.011</formula>
      <formula>0.011</formula>
    </cfRule>
    <cfRule type="cellIs" dxfId="2561" priority="9793" stopIfTrue="1" operator="lessThan">
      <formula>-0.02</formula>
    </cfRule>
    <cfRule type="cellIs" dxfId="2560" priority="9792" stopIfTrue="1" operator="greaterThan">
      <formula>0.02</formula>
    </cfRule>
    <cfRule type="cellIs" dxfId="2559" priority="10474" stopIfTrue="1" operator="between">
      <formula>-0.01</formula>
      <formula>-0.021</formula>
    </cfRule>
    <cfRule type="cellIs" dxfId="2558" priority="10520" stopIfTrue="1" operator="greaterThan">
      <formula>0.02</formula>
    </cfRule>
    <cfRule type="cellIs" dxfId="2557" priority="10521" stopIfTrue="1" operator="lessThan">
      <formula>-0.02</formula>
    </cfRule>
    <cfRule type="cellIs" dxfId="2556" priority="9452" stopIfTrue="1" operator="between">
      <formula>-0.01</formula>
      <formula>-0.021</formula>
    </cfRule>
    <cfRule type="cellIs" dxfId="2555" priority="9451" stopIfTrue="1" operator="between">
      <formula>0.01</formula>
      <formula>0.021</formula>
    </cfRule>
    <cfRule type="cellIs" dxfId="2554" priority="10325" stopIfTrue="1" operator="lessThan">
      <formula>-0.02</formula>
    </cfRule>
    <cfRule type="cellIs" dxfId="2553" priority="10031" stopIfTrue="1" operator="lessThan">
      <formula>-0.02</formula>
    </cfRule>
    <cfRule type="cellIs" dxfId="2552" priority="9789" stopIfTrue="1" operator="between">
      <formula>-0.011</formula>
      <formula>0.011</formula>
    </cfRule>
    <cfRule type="cellIs" dxfId="2551" priority="9788" stopIfTrue="1" operator="between">
      <formula>-0.01</formula>
      <formula>-0.021</formula>
    </cfRule>
    <cfRule type="cellIs" dxfId="2550" priority="10030" stopIfTrue="1" operator="greaterThan">
      <formula>0.02</formula>
    </cfRule>
    <cfRule type="cellIs" dxfId="2549" priority="9450" stopIfTrue="1" operator="lessThan">
      <formula>-0.02</formula>
    </cfRule>
    <cfRule type="cellIs" dxfId="2548" priority="9449" stopIfTrue="1" operator="greaterThan">
      <formula>0.02</formula>
    </cfRule>
    <cfRule type="cellIs" dxfId="2547" priority="10324" stopIfTrue="1" operator="greaterThan">
      <formula>0.02</formula>
    </cfRule>
    <cfRule type="cellIs" dxfId="2546" priority="10201" stopIfTrue="1" operator="between">
      <formula>-0.01</formula>
      <formula>-0.021</formula>
    </cfRule>
    <cfRule type="cellIs" dxfId="2545" priority="10200" stopIfTrue="1" operator="between">
      <formula>0.01</formula>
      <formula>0.021</formula>
    </cfRule>
    <cfRule type="cellIs" dxfId="2544" priority="10522" stopIfTrue="1" operator="between">
      <formula>0.01</formula>
      <formula>0.021</formula>
    </cfRule>
    <cfRule type="cellIs" dxfId="2543" priority="9787" stopIfTrue="1" operator="between">
      <formula>0.01</formula>
      <formula>0.021</formula>
    </cfRule>
    <cfRule type="cellIs" dxfId="2542" priority="9446" stopIfTrue="1" operator="between">
      <formula>-0.011</formula>
      <formula>0.011</formula>
    </cfRule>
    <cfRule type="cellIs" dxfId="2541" priority="9445" stopIfTrue="1" operator="between">
      <formula>-0.01</formula>
      <formula>-0.021</formula>
    </cfRule>
    <cfRule type="cellIs" dxfId="2540" priority="9786" stopIfTrue="1" operator="lessThan">
      <formula>-0.02</formula>
    </cfRule>
    <cfRule type="cellIs" dxfId="2539" priority="10411" stopIfTrue="1" operator="between">
      <formula>-0.01</formula>
      <formula>-0.021</formula>
    </cfRule>
    <cfRule type="cellIs" dxfId="2538" priority="10027" stopIfTrue="1" operator="between">
      <formula>-0.011</formula>
      <formula>0.011</formula>
    </cfRule>
    <cfRule type="cellIs" dxfId="2537" priority="10026" stopIfTrue="1" operator="between">
      <formula>-0.01</formula>
      <formula>-0.021</formula>
    </cfRule>
    <cfRule type="cellIs" dxfId="2536" priority="10410" stopIfTrue="1" operator="between">
      <formula>0.01</formula>
      <formula>0.021</formula>
    </cfRule>
    <cfRule type="cellIs" dxfId="2535" priority="9444" stopIfTrue="1" operator="between">
      <formula>0.01</formula>
      <formula>0.021</formula>
    </cfRule>
    <cfRule type="cellIs" dxfId="2534" priority="9443" stopIfTrue="1" operator="lessThan">
      <formula>-0.02</formula>
    </cfRule>
    <cfRule type="cellIs" dxfId="2533" priority="10523" stopIfTrue="1" operator="between">
      <formula>-0.01</formula>
      <formula>-0.021</formula>
    </cfRule>
    <cfRule type="cellIs" dxfId="2532" priority="9785" stopIfTrue="1" operator="greaterThan">
      <formula>0.02</formula>
    </cfRule>
    <cfRule type="cellIs" dxfId="2531" priority="9782" stopIfTrue="1" operator="between">
      <formula>-0.011</formula>
      <formula>0.011</formula>
    </cfRule>
    <cfRule type="cellIs" dxfId="2530" priority="10524" stopIfTrue="1" operator="between">
      <formula>-0.011</formula>
      <formula>0.011</formula>
    </cfRule>
    <cfRule type="cellIs" dxfId="2529" priority="10199" stopIfTrue="1" operator="lessThan">
      <formula>-0.02</formula>
    </cfRule>
    <cfRule type="cellIs" dxfId="2528" priority="9442" stopIfTrue="1" operator="greaterThan">
      <formula>0.02</formula>
    </cfRule>
    <cfRule type="cellIs" dxfId="2527" priority="9439" stopIfTrue="1" operator="between">
      <formula>-0.011</formula>
      <formula>0.011</formula>
    </cfRule>
    <cfRule type="cellIs" dxfId="2526" priority="10198" stopIfTrue="1" operator="greaterThan">
      <formula>0.02</formula>
    </cfRule>
    <cfRule type="cellIs" dxfId="2525" priority="10025" stopIfTrue="1" operator="between">
      <formula>0.01</formula>
      <formula>0.021</formula>
    </cfRule>
    <cfRule type="cellIs" dxfId="2524" priority="10024" stopIfTrue="1" operator="lessThan">
      <formula>-0.02</formula>
    </cfRule>
    <cfRule type="cellIs" dxfId="2523" priority="9781" stopIfTrue="1" operator="between">
      <formula>-0.01</formula>
      <formula>-0.021</formula>
    </cfRule>
    <cfRule type="cellIs" dxfId="2522" priority="9780" stopIfTrue="1" operator="between">
      <formula>0.01</formula>
      <formula>0.021</formula>
    </cfRule>
    <cfRule type="cellIs" dxfId="2521" priority="9438" stopIfTrue="1" operator="between">
      <formula>-0.01</formula>
      <formula>-0.021</formula>
    </cfRule>
    <cfRule type="cellIs" dxfId="2520" priority="9437" stopIfTrue="1" operator="between">
      <formula>0.01</formula>
      <formula>0.021</formula>
    </cfRule>
    <cfRule type="cellIs" dxfId="2519" priority="10321" stopIfTrue="1" operator="between">
      <formula>-0.011</formula>
      <formula>0.011</formula>
    </cfRule>
    <cfRule type="cellIs" dxfId="2518" priority="10320" stopIfTrue="1" operator="between">
      <formula>-0.01</formula>
      <formula>-0.021</formula>
    </cfRule>
    <cfRule type="cellIs" dxfId="2517" priority="10473" stopIfTrue="1" operator="between">
      <formula>0.01</formula>
      <formula>0.021</formula>
    </cfRule>
    <cfRule type="cellIs" dxfId="2516" priority="10472" stopIfTrue="1" operator="lessThan">
      <formula>-0.02</formula>
    </cfRule>
    <cfRule type="cellIs" dxfId="2515" priority="10517" stopIfTrue="1" operator="between">
      <formula>-0.011</formula>
      <formula>0.011</formula>
    </cfRule>
    <cfRule type="cellIs" dxfId="2514" priority="9436" stopIfTrue="1" operator="lessThan">
      <formula>-0.02</formula>
    </cfRule>
    <cfRule type="cellIs" dxfId="2513" priority="9435" stopIfTrue="1" operator="greaterThan">
      <formula>0.02</formula>
    </cfRule>
    <cfRule type="cellIs" dxfId="2512" priority="9779" stopIfTrue="1" operator="lessThan">
      <formula>-0.02</formula>
    </cfRule>
    <cfRule type="cellIs" dxfId="2511" priority="9778" stopIfTrue="1" operator="greaterThan">
      <formula>0.02</formula>
    </cfRule>
    <cfRule type="cellIs" dxfId="2510" priority="10023" stopIfTrue="1" operator="greaterThan">
      <formula>0.02</formula>
    </cfRule>
    <cfRule type="cellIs" dxfId="2509" priority="10020" stopIfTrue="1" operator="between">
      <formula>-0.011</formula>
      <formula>0.011</formula>
    </cfRule>
    <cfRule type="cellIs" dxfId="2508" priority="10195" stopIfTrue="1" operator="between">
      <formula>-0.011</formula>
      <formula>0.011</formula>
    </cfRule>
    <cfRule type="cellIs" dxfId="2507" priority="9432" stopIfTrue="1" operator="between">
      <formula>-0.011</formula>
      <formula>0.011</formula>
    </cfRule>
    <cfRule type="cellIs" dxfId="2506" priority="9431" stopIfTrue="1" operator="between">
      <formula>-0.01</formula>
      <formula>-0.021</formula>
    </cfRule>
    <cfRule type="cellIs" dxfId="2505" priority="10194" stopIfTrue="1" operator="between">
      <formula>-0.01</formula>
      <formula>-0.021</formula>
    </cfRule>
    <cfRule type="cellIs" dxfId="2504" priority="10409" stopIfTrue="1" operator="lessThan">
      <formula>-0.02</formula>
    </cfRule>
    <cfRule type="cellIs" dxfId="2503" priority="9775" stopIfTrue="1" operator="between">
      <formula>-0.011</formula>
      <formula>0.011</formula>
    </cfRule>
    <cfRule type="cellIs" dxfId="2502" priority="9774" stopIfTrue="1" operator="between">
      <formula>-0.01</formula>
      <formula>-0.021</formula>
    </cfRule>
    <cfRule type="cellIs" dxfId="2501" priority="10408" stopIfTrue="1" operator="greaterThan">
      <formula>0.02</formula>
    </cfRule>
    <cfRule type="cellIs" dxfId="2500" priority="9430" stopIfTrue="1" operator="between">
      <formula>0.01</formula>
      <formula>0.021</formula>
    </cfRule>
    <cfRule type="cellIs" dxfId="2499" priority="9429" stopIfTrue="1" operator="lessThan">
      <formula>-0.02</formula>
    </cfRule>
    <cfRule type="cellIs" dxfId="2498" priority="10319" stopIfTrue="1" operator="between">
      <formula>0.01</formula>
      <formula>0.021</formula>
    </cfRule>
    <cfRule type="cellIs" dxfId="2497" priority="10019" stopIfTrue="1" operator="between">
      <formula>-0.01</formula>
      <formula>-0.021</formula>
    </cfRule>
    <cfRule type="cellIs" dxfId="2496" priority="10018" stopIfTrue="1" operator="between">
      <formula>0.01</formula>
      <formula>0.021</formula>
    </cfRule>
    <cfRule type="cellIs" dxfId="2495" priority="10318" stopIfTrue="1" operator="lessThan">
      <formula>-0.02</formula>
    </cfRule>
    <cfRule type="cellIs" dxfId="2494" priority="9773" stopIfTrue="1" operator="between">
      <formula>0.01</formula>
      <formula>0.021</formula>
    </cfRule>
    <cfRule type="cellIs" dxfId="2493" priority="9428" stopIfTrue="1" operator="greaterThan">
      <formula>0.02</formula>
    </cfRule>
    <cfRule type="cellIs" dxfId="2492" priority="9425" stopIfTrue="1" operator="between">
      <formula>-0.011</formula>
      <formula>0.011</formula>
    </cfRule>
    <cfRule type="cellIs" dxfId="2491" priority="9772" stopIfTrue="1" operator="lessThan">
      <formula>-0.02</formula>
    </cfRule>
    <cfRule type="cellIs" dxfId="2490" priority="10516" stopIfTrue="1" operator="between">
      <formula>-0.01</formula>
      <formula>-0.021</formula>
    </cfRule>
    <cfRule type="cellIs" dxfId="2489" priority="10193" stopIfTrue="1" operator="between">
      <formula>0.01</formula>
      <formula>0.021</formula>
    </cfRule>
    <cfRule type="cellIs" dxfId="2488" priority="10192" stopIfTrue="1" operator="lessThan">
      <formula>-0.02</formula>
    </cfRule>
    <cfRule type="cellIs" dxfId="2487" priority="10527" stopIfTrue="1" operator="greaterThan">
      <formula>0.02</formula>
    </cfRule>
    <cfRule type="cellIs" dxfId="2486" priority="9424" stopIfTrue="1" operator="between">
      <formula>-0.01</formula>
      <formula>-0.021</formula>
    </cfRule>
    <cfRule type="cellIs" dxfId="2485" priority="9423" stopIfTrue="1" operator="between">
      <formula>0.01</formula>
      <formula>0.021</formula>
    </cfRule>
    <cfRule type="cellIs" dxfId="2484" priority="10017" stopIfTrue="1" operator="lessThan">
      <formula>-0.02</formula>
    </cfRule>
    <cfRule type="cellIs" dxfId="2483" priority="9771" stopIfTrue="1" operator="greaterThan">
      <formula>0.02</formula>
    </cfRule>
    <cfRule type="cellIs" dxfId="2482" priority="9768" stopIfTrue="1" operator="between">
      <formula>-0.011</formula>
      <formula>0.011</formula>
    </cfRule>
    <cfRule type="cellIs" dxfId="2481" priority="10016" stopIfTrue="1" operator="greaterThan">
      <formula>0.02</formula>
    </cfRule>
    <cfRule type="cellIs" dxfId="2480" priority="10528" stopIfTrue="1" operator="lessThan">
      <formula>-0.02</formula>
    </cfRule>
    <cfRule type="cellIs" dxfId="2479" priority="9422" stopIfTrue="1" operator="lessThan">
      <formula>-0.02</formula>
    </cfRule>
    <cfRule type="cellIs" dxfId="2478" priority="9421" stopIfTrue="1" operator="greaterThan">
      <formula>0.02</formula>
    </cfRule>
    <cfRule type="cellIs" dxfId="2477" priority="10529" stopIfTrue="1" operator="between">
      <formula>0.01</formula>
      <formula>0.021</formula>
    </cfRule>
    <cfRule type="cellIs" dxfId="2476" priority="10471" stopIfTrue="1" operator="greaterThan">
      <formula>0.02</formula>
    </cfRule>
    <cfRule type="cellIs" dxfId="2475" priority="10317" stopIfTrue="1" operator="greaterThan">
      <formula>0.02</formula>
    </cfRule>
    <cfRule type="cellIs" dxfId="2474" priority="9767" stopIfTrue="1" operator="between">
      <formula>-0.01</formula>
      <formula>-0.021</formula>
    </cfRule>
    <cfRule type="cellIs" dxfId="2473" priority="9766" stopIfTrue="1" operator="between">
      <formula>0.01</formula>
      <formula>0.021</formula>
    </cfRule>
    <cfRule type="cellIs" dxfId="2472" priority="9418" stopIfTrue="1" operator="between">
      <formula>-0.011</formula>
      <formula>0.011</formula>
    </cfRule>
    <cfRule type="cellIs" dxfId="2471" priority="9417" stopIfTrue="1" operator="between">
      <formula>-0.01</formula>
      <formula>-0.021</formula>
    </cfRule>
    <cfRule type="cellIs" dxfId="2470" priority="9416" stopIfTrue="1" operator="between">
      <formula>0.01</formula>
      <formula>0.021</formula>
    </cfRule>
    <cfRule type="cellIs" dxfId="2469" priority="9415" stopIfTrue="1" operator="lessThan">
      <formula>-0.02</formula>
    </cfRule>
    <cfRule type="cellIs" dxfId="2468" priority="9414" stopIfTrue="1" operator="greaterThan">
      <formula>0.02</formula>
    </cfRule>
    <cfRule type="cellIs" dxfId="2467" priority="9411" stopIfTrue="1" operator="between">
      <formula>-0.011</formula>
      <formula>0.011</formula>
    </cfRule>
    <cfRule type="cellIs" dxfId="2466" priority="9410" stopIfTrue="1" operator="between">
      <formula>-0.01</formula>
      <formula>-0.021</formula>
    </cfRule>
    <cfRule type="cellIs" dxfId="2465" priority="9409" stopIfTrue="1" operator="between">
      <formula>0.01</formula>
      <formula>0.021</formula>
    </cfRule>
    <cfRule type="cellIs" dxfId="2464" priority="9408" stopIfTrue="1" operator="lessThan">
      <formula>-0.02</formula>
    </cfRule>
    <cfRule type="cellIs" dxfId="2463" priority="9407" stopIfTrue="1" operator="greaterThan">
      <formula>0.02</formula>
    </cfRule>
    <cfRule type="cellIs" dxfId="2462" priority="9404" stopIfTrue="1" operator="between">
      <formula>-0.011</formula>
      <formula>0.011</formula>
    </cfRule>
    <cfRule type="cellIs" dxfId="2461" priority="9403" stopIfTrue="1" operator="between">
      <formula>-0.01</formula>
      <formula>-0.021</formula>
    </cfRule>
    <cfRule type="cellIs" dxfId="2460" priority="9402" stopIfTrue="1" operator="between">
      <formula>0.01</formula>
      <formula>0.021</formula>
    </cfRule>
    <cfRule type="cellIs" dxfId="2459" priority="9401" stopIfTrue="1" operator="lessThan">
      <formula>-0.02</formula>
    </cfRule>
    <cfRule type="cellIs" dxfId="2458" priority="9400" stopIfTrue="1" operator="greaterThan">
      <formula>0.02</formula>
    </cfRule>
    <cfRule type="cellIs" dxfId="2457" priority="9397" stopIfTrue="1" operator="between">
      <formula>-0.011</formula>
      <formula>0.011</formula>
    </cfRule>
    <cfRule type="cellIs" dxfId="2456" priority="9396" stopIfTrue="1" operator="between">
      <formula>-0.01</formula>
      <formula>-0.021</formula>
    </cfRule>
    <cfRule type="cellIs" dxfId="2455" priority="9395" stopIfTrue="1" operator="between">
      <formula>0.01</formula>
      <formula>0.021</formula>
    </cfRule>
    <cfRule type="cellIs" dxfId="2454" priority="9394" stopIfTrue="1" operator="lessThan">
      <formula>-0.02</formula>
    </cfRule>
    <cfRule type="cellIs" dxfId="2453" priority="9393" stopIfTrue="1" operator="greaterThan">
      <formula>0.02</formula>
    </cfRule>
    <cfRule type="cellIs" dxfId="2452" priority="9390" stopIfTrue="1" operator="between">
      <formula>-0.011</formula>
      <formula>0.011</formula>
    </cfRule>
    <cfRule type="cellIs" dxfId="2451" priority="9389" stopIfTrue="1" operator="between">
      <formula>-0.01</formula>
      <formula>-0.021</formula>
    </cfRule>
    <cfRule type="cellIs" dxfId="2450" priority="9388" stopIfTrue="1" operator="between">
      <formula>0.01</formula>
      <formula>0.021</formula>
    </cfRule>
    <cfRule type="cellIs" dxfId="2449" priority="9387" stopIfTrue="1" operator="lessThan">
      <formula>-0.02</formula>
    </cfRule>
    <cfRule type="cellIs" dxfId="2448" priority="9386" stopIfTrue="1" operator="greaterThan">
      <formula>0.02</formula>
    </cfRule>
    <cfRule type="cellIs" dxfId="2447" priority="9383" stopIfTrue="1" operator="between">
      <formula>-0.011</formula>
      <formula>0.011</formula>
    </cfRule>
    <cfRule type="cellIs" dxfId="2446" priority="9382" stopIfTrue="1" operator="between">
      <formula>-0.01</formula>
      <formula>-0.021</formula>
    </cfRule>
    <cfRule type="cellIs" dxfId="2445" priority="9381" stopIfTrue="1" operator="between">
      <formula>0.01</formula>
      <formula>0.021</formula>
    </cfRule>
    <cfRule type="cellIs" dxfId="2444" priority="9380" stopIfTrue="1" operator="lessThan">
      <formula>-0.02</formula>
    </cfRule>
    <cfRule type="cellIs" dxfId="2443" priority="9379" stopIfTrue="1" operator="greaterThan">
      <formula>0.02</formula>
    </cfRule>
    <cfRule type="cellIs" dxfId="2442" priority="9376" stopIfTrue="1" operator="between">
      <formula>-0.011</formula>
      <formula>0.011</formula>
    </cfRule>
    <cfRule type="cellIs" dxfId="2441" priority="9375" stopIfTrue="1" operator="between">
      <formula>-0.01</formula>
      <formula>-0.021</formula>
    </cfRule>
    <cfRule type="cellIs" dxfId="2440" priority="9374" stopIfTrue="1" operator="between">
      <formula>0.01</formula>
      <formula>0.021</formula>
    </cfRule>
    <cfRule type="cellIs" dxfId="2439" priority="9373" stopIfTrue="1" operator="lessThan">
      <formula>-0.02</formula>
    </cfRule>
    <cfRule type="cellIs" dxfId="2438" priority="9372" stopIfTrue="1" operator="greaterThan">
      <formula>0.02</formula>
    </cfRule>
    <cfRule type="cellIs" dxfId="2437" priority="9369" stopIfTrue="1" operator="between">
      <formula>-0.011</formula>
      <formula>0.011</formula>
    </cfRule>
    <cfRule type="cellIs" dxfId="2436" priority="9368" stopIfTrue="1" operator="between">
      <formula>-0.01</formula>
      <formula>-0.021</formula>
    </cfRule>
    <cfRule type="cellIs" dxfId="2435" priority="9367" stopIfTrue="1" operator="between">
      <formula>0.01</formula>
      <formula>0.021</formula>
    </cfRule>
    <cfRule type="cellIs" dxfId="2434" priority="9366" stopIfTrue="1" operator="lessThan">
      <formula>-0.02</formula>
    </cfRule>
    <cfRule type="cellIs" dxfId="2433" priority="9365" stopIfTrue="1" operator="greaterThan">
      <formula>0.02</formula>
    </cfRule>
    <cfRule type="cellIs" dxfId="2432" priority="9362" stopIfTrue="1" operator="between">
      <formula>-0.011</formula>
      <formula>0.011</formula>
    </cfRule>
    <cfRule type="cellIs" dxfId="2431" priority="9361" stopIfTrue="1" operator="between">
      <formula>-0.01</formula>
      <formula>-0.021</formula>
    </cfRule>
    <cfRule type="cellIs" dxfId="2430" priority="9360" stopIfTrue="1" operator="between">
      <formula>0.01</formula>
      <formula>0.021</formula>
    </cfRule>
    <cfRule type="cellIs" dxfId="2429" priority="9359" stopIfTrue="1" operator="lessThan">
      <formula>-0.02</formula>
    </cfRule>
    <cfRule type="cellIs" dxfId="2428" priority="9358" stopIfTrue="1" operator="greaterThan">
      <formula>0.02</formula>
    </cfRule>
    <cfRule type="cellIs" dxfId="2427" priority="9355" stopIfTrue="1" operator="between">
      <formula>-0.011</formula>
      <formula>0.011</formula>
    </cfRule>
    <cfRule type="cellIs" dxfId="2426" priority="9354" stopIfTrue="1" operator="between">
      <formula>-0.01</formula>
      <formula>-0.021</formula>
    </cfRule>
    <cfRule type="cellIs" dxfId="2425" priority="9353" stopIfTrue="1" operator="between">
      <formula>0.01</formula>
      <formula>0.021</formula>
    </cfRule>
    <cfRule type="cellIs" dxfId="2424" priority="9352" stopIfTrue="1" operator="lessThan">
      <formula>-0.02</formula>
    </cfRule>
    <cfRule type="cellIs" dxfId="2423" priority="9351" stopIfTrue="1" operator="greaterThan">
      <formula>0.02</formula>
    </cfRule>
    <cfRule type="cellIs" dxfId="2422" priority="9348" stopIfTrue="1" operator="between">
      <formula>-0.011</formula>
      <formula>0.011</formula>
    </cfRule>
    <cfRule type="cellIs" dxfId="2421" priority="9347" stopIfTrue="1" operator="between">
      <formula>-0.01</formula>
      <formula>-0.021</formula>
    </cfRule>
    <cfRule type="cellIs" dxfId="2420" priority="9346" stopIfTrue="1" operator="between">
      <formula>0.01</formula>
      <formula>0.021</formula>
    </cfRule>
    <cfRule type="cellIs" dxfId="2419" priority="9345" stopIfTrue="1" operator="lessThan">
      <formula>-0.02</formula>
    </cfRule>
    <cfRule type="cellIs" dxfId="2418" priority="9344" stopIfTrue="1" operator="greaterThan">
      <formula>0.02</formula>
    </cfRule>
    <cfRule type="cellIs" dxfId="2417" priority="9341" stopIfTrue="1" operator="between">
      <formula>-0.011</formula>
      <formula>0.011</formula>
    </cfRule>
    <cfRule type="cellIs" dxfId="2416" priority="9340" stopIfTrue="1" operator="between">
      <formula>-0.01</formula>
      <formula>-0.021</formula>
    </cfRule>
    <cfRule type="cellIs" dxfId="2415" priority="9339" stopIfTrue="1" operator="between">
      <formula>0.01</formula>
      <formula>0.021</formula>
    </cfRule>
    <cfRule type="cellIs" dxfId="2414" priority="9338" stopIfTrue="1" operator="lessThan">
      <formula>-0.02</formula>
    </cfRule>
    <cfRule type="cellIs" dxfId="2413" priority="9337" stopIfTrue="1" operator="greaterThan">
      <formula>0.02</formula>
    </cfRule>
    <cfRule type="cellIs" dxfId="2412" priority="9334" stopIfTrue="1" operator="between">
      <formula>-0.011</formula>
      <formula>0.011</formula>
    </cfRule>
    <cfRule type="cellIs" dxfId="2411" priority="9333" stopIfTrue="1" operator="between">
      <formula>-0.01</formula>
      <formula>-0.021</formula>
    </cfRule>
    <cfRule type="cellIs" dxfId="2410" priority="9332" stopIfTrue="1" operator="between">
      <formula>0.01</formula>
      <formula>0.021</formula>
    </cfRule>
    <cfRule type="cellIs" dxfId="2409" priority="9331" stopIfTrue="1" operator="lessThan">
      <formula>-0.02</formula>
    </cfRule>
    <cfRule type="cellIs" dxfId="2408" priority="9330" stopIfTrue="1" operator="greaterThan">
      <formula>0.02</formula>
    </cfRule>
    <cfRule type="cellIs" dxfId="2407" priority="9327" stopIfTrue="1" operator="between">
      <formula>-0.011</formula>
      <formula>0.011</formula>
    </cfRule>
    <cfRule type="cellIs" dxfId="2406" priority="9326" stopIfTrue="1" operator="between">
      <formula>-0.01</formula>
      <formula>-0.021</formula>
    </cfRule>
    <cfRule type="cellIs" dxfId="2405" priority="9325" stopIfTrue="1" operator="between">
      <formula>0.01</formula>
      <formula>0.021</formula>
    </cfRule>
    <cfRule type="cellIs" dxfId="2404" priority="9324" stopIfTrue="1" operator="lessThan">
      <formula>-0.02</formula>
    </cfRule>
    <cfRule type="cellIs" dxfId="2403" priority="9323" stopIfTrue="1" operator="greaterThan">
      <formula>0.02</formula>
    </cfRule>
    <cfRule type="cellIs" dxfId="2402" priority="9320" stopIfTrue="1" operator="between">
      <formula>-0.011</formula>
      <formula>0.011</formula>
    </cfRule>
    <cfRule type="cellIs" dxfId="2401" priority="9319" stopIfTrue="1" operator="between">
      <formula>-0.01</formula>
      <formula>-0.021</formula>
    </cfRule>
    <cfRule type="cellIs" dxfId="2400" priority="9318" stopIfTrue="1" operator="between">
      <formula>0.01</formula>
      <formula>0.021</formula>
    </cfRule>
    <cfRule type="cellIs" dxfId="2399" priority="9317" stopIfTrue="1" operator="lessThan">
      <formula>-0.02</formula>
    </cfRule>
    <cfRule type="cellIs" dxfId="2398" priority="9316" stopIfTrue="1" operator="greaterThan">
      <formula>0.02</formula>
    </cfRule>
    <cfRule type="cellIs" dxfId="2397" priority="9313" stopIfTrue="1" operator="between">
      <formula>-0.011</formula>
      <formula>0.011</formula>
    </cfRule>
    <cfRule type="cellIs" dxfId="2396" priority="9312" stopIfTrue="1" operator="between">
      <formula>-0.01</formula>
      <formula>-0.021</formula>
    </cfRule>
    <cfRule type="cellIs" dxfId="2395" priority="9311" stopIfTrue="1" operator="between">
      <formula>0.01</formula>
      <formula>0.021</formula>
    </cfRule>
    <cfRule type="cellIs" dxfId="2394" priority="9310" stopIfTrue="1" operator="lessThan">
      <formula>-0.02</formula>
    </cfRule>
    <cfRule type="cellIs" dxfId="2393" priority="9309" stopIfTrue="1" operator="greaterThan">
      <formula>0.02</formula>
    </cfRule>
    <cfRule type="cellIs" dxfId="2392" priority="9306" stopIfTrue="1" operator="between">
      <formula>-0.011</formula>
      <formula>0.011</formula>
    </cfRule>
    <cfRule type="cellIs" dxfId="2391" priority="9305" stopIfTrue="1" operator="between">
      <formula>-0.01</formula>
      <formula>-0.021</formula>
    </cfRule>
    <cfRule type="cellIs" dxfId="2390" priority="9304" stopIfTrue="1" operator="between">
      <formula>0.01</formula>
      <formula>0.021</formula>
    </cfRule>
    <cfRule type="cellIs" dxfId="2389" priority="9303" stopIfTrue="1" operator="lessThan">
      <formula>-0.02</formula>
    </cfRule>
    <cfRule type="cellIs" dxfId="2388" priority="9302" stopIfTrue="1" operator="greaterThan">
      <formula>0.02</formula>
    </cfRule>
    <cfRule type="cellIs" dxfId="2387" priority="9299" stopIfTrue="1" operator="between">
      <formula>-0.011</formula>
      <formula>0.011</formula>
    </cfRule>
    <cfRule type="cellIs" dxfId="2386" priority="9298" stopIfTrue="1" operator="between">
      <formula>-0.01</formula>
      <formula>-0.021</formula>
    </cfRule>
    <cfRule type="cellIs" dxfId="2385" priority="9297" stopIfTrue="1" operator="between">
      <formula>0.01</formula>
      <formula>0.021</formula>
    </cfRule>
    <cfRule type="cellIs" dxfId="2384" priority="9296" stopIfTrue="1" operator="lessThan">
      <formula>-0.02</formula>
    </cfRule>
    <cfRule type="cellIs" dxfId="2383" priority="9295" stopIfTrue="1" operator="greaterThan">
      <formula>0.02</formula>
    </cfRule>
    <cfRule type="cellIs" dxfId="2382" priority="9292" stopIfTrue="1" operator="between">
      <formula>-0.011</formula>
      <formula>0.011</formula>
    </cfRule>
    <cfRule type="cellIs" dxfId="2381" priority="9291" stopIfTrue="1" operator="between">
      <formula>-0.01</formula>
      <formula>-0.021</formula>
    </cfRule>
    <cfRule type="cellIs" dxfId="2380" priority="9290" stopIfTrue="1" operator="between">
      <formula>0.01</formula>
      <formula>0.021</formula>
    </cfRule>
    <cfRule type="cellIs" dxfId="2379" priority="9289" stopIfTrue="1" operator="lessThan">
      <formula>-0.02</formula>
    </cfRule>
    <cfRule type="cellIs" dxfId="2378" priority="9288" stopIfTrue="1" operator="greaterThan">
      <formula>0.02</formula>
    </cfRule>
    <cfRule type="cellIs" dxfId="2377" priority="9285" stopIfTrue="1" operator="between">
      <formula>-0.011</formula>
      <formula>0.011</formula>
    </cfRule>
    <cfRule type="cellIs" dxfId="2376" priority="9284" stopIfTrue="1" operator="between">
      <formula>-0.01</formula>
      <formula>-0.021</formula>
    </cfRule>
    <cfRule type="cellIs" dxfId="2375" priority="9283" stopIfTrue="1" operator="between">
      <formula>0.01</formula>
      <formula>0.021</formula>
    </cfRule>
    <cfRule type="cellIs" dxfId="2374" priority="9282" stopIfTrue="1" operator="lessThan">
      <formula>-0.02</formula>
    </cfRule>
    <cfRule type="cellIs" dxfId="2373" priority="9281" stopIfTrue="1" operator="greaterThan">
      <formula>0.02</formula>
    </cfRule>
    <cfRule type="cellIs" dxfId="2372" priority="9278" stopIfTrue="1" operator="between">
      <formula>-0.011</formula>
      <formula>0.011</formula>
    </cfRule>
    <cfRule type="cellIs" dxfId="2371" priority="9277" stopIfTrue="1" operator="between">
      <formula>-0.01</formula>
      <formula>-0.021</formula>
    </cfRule>
    <cfRule type="cellIs" dxfId="2370" priority="9276" stopIfTrue="1" operator="between">
      <formula>0.01</formula>
      <formula>0.021</formula>
    </cfRule>
    <cfRule type="cellIs" dxfId="2369" priority="9275" stopIfTrue="1" operator="lessThan">
      <formula>-0.02</formula>
    </cfRule>
    <cfRule type="cellIs" dxfId="2368" priority="9274" stopIfTrue="1" operator="greaterThan">
      <formula>0.02</formula>
    </cfRule>
    <cfRule type="cellIs" dxfId="2367" priority="9271" stopIfTrue="1" operator="between">
      <formula>-0.011</formula>
      <formula>0.011</formula>
    </cfRule>
    <cfRule type="cellIs" dxfId="2366" priority="9270" stopIfTrue="1" operator="between">
      <formula>-0.01</formula>
      <formula>-0.021</formula>
    </cfRule>
    <cfRule type="cellIs" dxfId="2365" priority="9269" stopIfTrue="1" operator="between">
      <formula>0.01</formula>
      <formula>0.021</formula>
    </cfRule>
    <cfRule type="cellIs" dxfId="2364" priority="9268" stopIfTrue="1" operator="lessThan">
      <formula>-0.02</formula>
    </cfRule>
    <cfRule type="cellIs" dxfId="2363" priority="9267" stopIfTrue="1" operator="greaterThan">
      <formula>0.02</formula>
    </cfRule>
    <cfRule type="cellIs" dxfId="2362" priority="9264" stopIfTrue="1" operator="between">
      <formula>-0.011</formula>
      <formula>0.011</formula>
    </cfRule>
    <cfRule type="cellIs" dxfId="2361" priority="9263" stopIfTrue="1" operator="between">
      <formula>-0.01</formula>
      <formula>-0.021</formula>
    </cfRule>
    <cfRule type="cellIs" dxfId="2360" priority="9262" stopIfTrue="1" operator="between">
      <formula>0.01</formula>
      <formula>0.021</formula>
    </cfRule>
    <cfRule type="cellIs" dxfId="2359" priority="9261" stopIfTrue="1" operator="lessThan">
      <formula>-0.02</formula>
    </cfRule>
    <cfRule type="cellIs" dxfId="2358" priority="9260" stopIfTrue="1" operator="greaterThan">
      <formula>0.02</formula>
    </cfRule>
    <cfRule type="cellIs" dxfId="2357" priority="9257" stopIfTrue="1" operator="between">
      <formula>-0.011</formula>
      <formula>0.011</formula>
    </cfRule>
    <cfRule type="cellIs" dxfId="2356" priority="9256" stopIfTrue="1" operator="between">
      <formula>-0.01</formula>
      <formula>-0.021</formula>
    </cfRule>
    <cfRule type="cellIs" dxfId="2355" priority="9255" stopIfTrue="1" operator="between">
      <formula>0.01</formula>
      <formula>0.021</formula>
    </cfRule>
    <cfRule type="cellIs" dxfId="2354" priority="9254" stopIfTrue="1" operator="lessThan">
      <formula>-0.02</formula>
    </cfRule>
    <cfRule type="cellIs" dxfId="2353" priority="9253" stopIfTrue="1" operator="greaterThan">
      <formula>0.02</formula>
    </cfRule>
    <cfRule type="cellIs" dxfId="2352" priority="9250" stopIfTrue="1" operator="between">
      <formula>-0.011</formula>
      <formula>0.011</formula>
    </cfRule>
    <cfRule type="cellIs" dxfId="2351" priority="9249" stopIfTrue="1" operator="between">
      <formula>-0.01</formula>
      <formula>-0.021</formula>
    </cfRule>
    <cfRule type="cellIs" dxfId="2350" priority="9248" stopIfTrue="1" operator="between">
      <formula>0.01</formula>
      <formula>0.021</formula>
    </cfRule>
    <cfRule type="cellIs" dxfId="2349" priority="9247" stopIfTrue="1" operator="lessThan">
      <formula>-0.02</formula>
    </cfRule>
    <cfRule type="cellIs" dxfId="2348" priority="9246" stopIfTrue="1" operator="greaterThan">
      <formula>0.02</formula>
    </cfRule>
    <cfRule type="cellIs" dxfId="2347" priority="9243" stopIfTrue="1" operator="between">
      <formula>-0.011</formula>
      <formula>0.011</formula>
    </cfRule>
    <cfRule type="cellIs" dxfId="2346" priority="9242" stopIfTrue="1" operator="between">
      <formula>-0.01</formula>
      <formula>-0.021</formula>
    </cfRule>
    <cfRule type="cellIs" dxfId="2345" priority="9241" stopIfTrue="1" operator="between">
      <formula>0.01</formula>
      <formula>0.021</formula>
    </cfRule>
    <cfRule type="cellIs" dxfId="2344" priority="9240" stopIfTrue="1" operator="lessThan">
      <formula>-0.02</formula>
    </cfRule>
    <cfRule type="cellIs" dxfId="2343" priority="9239" stopIfTrue="1" operator="greaterThan">
      <formula>0.02</formula>
    </cfRule>
    <cfRule type="cellIs" dxfId="2342" priority="9236" stopIfTrue="1" operator="between">
      <formula>-0.011</formula>
      <formula>0.011</formula>
    </cfRule>
    <cfRule type="cellIs" dxfId="2341" priority="9235" stopIfTrue="1" operator="between">
      <formula>-0.01</formula>
      <formula>-0.021</formula>
    </cfRule>
    <cfRule type="cellIs" dxfId="2340" priority="9234" stopIfTrue="1" operator="between">
      <formula>0.01</formula>
      <formula>0.021</formula>
    </cfRule>
    <cfRule type="cellIs" dxfId="2339" priority="9233" stopIfTrue="1" operator="lessThan">
      <formula>-0.02</formula>
    </cfRule>
    <cfRule type="cellIs" dxfId="2338" priority="9232" stopIfTrue="1" operator="greaterThan">
      <formula>0.02</formula>
    </cfRule>
    <cfRule type="cellIs" dxfId="2337" priority="9229" stopIfTrue="1" operator="between">
      <formula>-0.011</formula>
      <formula>0.011</formula>
    </cfRule>
    <cfRule type="cellIs" dxfId="2336" priority="9228" stopIfTrue="1" operator="between">
      <formula>-0.01</formula>
      <formula>-0.021</formula>
    </cfRule>
    <cfRule type="cellIs" dxfId="2335" priority="9227" stopIfTrue="1" operator="between">
      <formula>0.01</formula>
      <formula>0.021</formula>
    </cfRule>
    <cfRule type="cellIs" dxfId="2334" priority="9226" stopIfTrue="1" operator="lessThan">
      <formula>-0.02</formula>
    </cfRule>
    <cfRule type="cellIs" dxfId="2333" priority="9225" stopIfTrue="1" operator="greaterThan">
      <formula>0.02</formula>
    </cfRule>
    <cfRule type="cellIs" dxfId="2332" priority="9222" stopIfTrue="1" operator="between">
      <formula>-0.011</formula>
      <formula>0.011</formula>
    </cfRule>
    <cfRule type="cellIs" dxfId="2331" priority="9221" stopIfTrue="1" operator="between">
      <formula>-0.01</formula>
      <formula>-0.021</formula>
    </cfRule>
    <cfRule type="cellIs" dxfId="2330" priority="9220" stopIfTrue="1" operator="between">
      <formula>0.01</formula>
      <formula>0.021</formula>
    </cfRule>
    <cfRule type="cellIs" dxfId="2329" priority="9219" stopIfTrue="1" operator="lessThan">
      <formula>-0.02</formula>
    </cfRule>
    <cfRule type="cellIs" dxfId="2328" priority="9218" stopIfTrue="1" operator="greaterThan">
      <formula>0.02</formula>
    </cfRule>
    <cfRule type="cellIs" dxfId="2327" priority="9215" stopIfTrue="1" operator="between">
      <formula>-0.011</formula>
      <formula>0.011</formula>
    </cfRule>
    <cfRule type="cellIs" dxfId="2326" priority="9214" stopIfTrue="1" operator="between">
      <formula>-0.01</formula>
      <formula>-0.021</formula>
    </cfRule>
    <cfRule type="cellIs" dxfId="2325" priority="9212" stopIfTrue="1" operator="lessThan">
      <formula>-0.02</formula>
    </cfRule>
    <cfRule type="cellIs" dxfId="2324" priority="9211" stopIfTrue="1" operator="greaterThan">
      <formula>0.02</formula>
    </cfRule>
    <cfRule type="cellIs" dxfId="2323" priority="9208" stopIfTrue="1" operator="between">
      <formula>-0.011</formula>
      <formula>0.011</formula>
    </cfRule>
    <cfRule type="cellIs" dxfId="2322" priority="9207" stopIfTrue="1" operator="between">
      <formula>-0.01</formula>
      <formula>-0.021</formula>
    </cfRule>
    <cfRule type="cellIs" dxfId="2321" priority="9206" stopIfTrue="1" operator="between">
      <formula>0.01</formula>
      <formula>0.021</formula>
    </cfRule>
    <cfRule type="cellIs" dxfId="2320" priority="9205" stopIfTrue="1" operator="lessThan">
      <formula>-0.02</formula>
    </cfRule>
    <cfRule type="cellIs" dxfId="2319" priority="9204" stopIfTrue="1" operator="greaterThan">
      <formula>0.02</formula>
    </cfRule>
    <cfRule type="cellIs" dxfId="2318" priority="9201" stopIfTrue="1" operator="between">
      <formula>-0.011</formula>
      <formula>0.011</formula>
    </cfRule>
    <cfRule type="cellIs" dxfId="2317" priority="9200" stopIfTrue="1" operator="between">
      <formula>-0.01</formula>
      <formula>-0.021</formula>
    </cfRule>
    <cfRule type="cellIs" dxfId="2316" priority="9199" stopIfTrue="1" operator="between">
      <formula>0.01</formula>
      <formula>0.021</formula>
    </cfRule>
    <cfRule type="cellIs" dxfId="2315" priority="9198" stopIfTrue="1" operator="lessThan">
      <formula>-0.02</formula>
    </cfRule>
    <cfRule type="cellIs" dxfId="2314" priority="9197" stopIfTrue="1" operator="greaterThan">
      <formula>0.02</formula>
    </cfRule>
    <cfRule type="cellIs" dxfId="2313" priority="9194" stopIfTrue="1" operator="between">
      <formula>-0.011</formula>
      <formula>0.011</formula>
    </cfRule>
    <cfRule type="cellIs" dxfId="2312" priority="9193" stopIfTrue="1" operator="between">
      <formula>-0.01</formula>
      <formula>-0.021</formula>
    </cfRule>
    <cfRule type="cellIs" dxfId="2311" priority="9192" stopIfTrue="1" operator="between">
      <formula>0.01</formula>
      <formula>0.021</formula>
    </cfRule>
    <cfRule type="cellIs" dxfId="2310" priority="9191" stopIfTrue="1" operator="lessThan">
      <formula>-0.02</formula>
    </cfRule>
    <cfRule type="cellIs" dxfId="2309" priority="9190" stopIfTrue="1" operator="greaterThan">
      <formula>0.02</formula>
    </cfRule>
    <cfRule type="cellIs" dxfId="2308" priority="9187" stopIfTrue="1" operator="between">
      <formula>-0.011</formula>
      <formula>0.011</formula>
    </cfRule>
    <cfRule type="cellIs" dxfId="2307" priority="9186" stopIfTrue="1" operator="between">
      <formula>-0.01</formula>
      <formula>-0.021</formula>
    </cfRule>
    <cfRule type="cellIs" dxfId="2306" priority="9185" stopIfTrue="1" operator="between">
      <formula>0.01</formula>
      <formula>0.021</formula>
    </cfRule>
    <cfRule type="cellIs" dxfId="2305" priority="9184" stopIfTrue="1" operator="lessThan">
      <formula>-0.02</formula>
    </cfRule>
    <cfRule type="cellIs" dxfId="2304" priority="9183" stopIfTrue="1" operator="greaterThan">
      <formula>0.02</formula>
    </cfRule>
    <cfRule type="cellIs" dxfId="2303" priority="9180" stopIfTrue="1" operator="between">
      <formula>-0.011</formula>
      <formula>0.011</formula>
    </cfRule>
    <cfRule type="cellIs" dxfId="2302" priority="9179" stopIfTrue="1" operator="between">
      <formula>-0.01</formula>
      <formula>-0.021</formula>
    </cfRule>
    <cfRule type="cellIs" dxfId="2301" priority="9178" stopIfTrue="1" operator="between">
      <formula>0.01</formula>
      <formula>0.021</formula>
    </cfRule>
    <cfRule type="cellIs" dxfId="2300" priority="9177" stopIfTrue="1" operator="lessThan">
      <formula>-0.02</formula>
    </cfRule>
    <cfRule type="cellIs" dxfId="2299" priority="9176" stopIfTrue="1" operator="greaterThan">
      <formula>0.02</formula>
    </cfRule>
    <cfRule type="cellIs" dxfId="2298" priority="9173" stopIfTrue="1" operator="between">
      <formula>-0.011</formula>
      <formula>0.011</formula>
    </cfRule>
    <cfRule type="cellIs" dxfId="2297" priority="9172" stopIfTrue="1" operator="between">
      <formula>-0.01</formula>
      <formula>-0.021</formula>
    </cfRule>
    <cfRule type="cellIs" dxfId="2296" priority="9171" stopIfTrue="1" operator="between">
      <formula>0.01</formula>
      <formula>0.021</formula>
    </cfRule>
    <cfRule type="cellIs" dxfId="2295" priority="9170" stopIfTrue="1" operator="lessThan">
      <formula>-0.02</formula>
    </cfRule>
    <cfRule type="cellIs" dxfId="2294" priority="9169" stopIfTrue="1" operator="greaterThan">
      <formula>0.02</formula>
    </cfRule>
    <cfRule type="cellIs" dxfId="2293" priority="9166" stopIfTrue="1" operator="between">
      <formula>-0.011</formula>
      <formula>0.011</formula>
    </cfRule>
    <cfRule type="cellIs" dxfId="2292" priority="9165" stopIfTrue="1" operator="between">
      <formula>-0.01</formula>
      <formula>-0.021</formula>
    </cfRule>
    <cfRule type="cellIs" dxfId="2291" priority="9164" stopIfTrue="1" operator="between">
      <formula>0.01</formula>
      <formula>0.021</formula>
    </cfRule>
    <cfRule type="cellIs" dxfId="2290" priority="9163" stopIfTrue="1" operator="lessThan">
      <formula>-0.02</formula>
    </cfRule>
    <cfRule type="cellIs" dxfId="2289" priority="9162" stopIfTrue="1" operator="greaterThan">
      <formula>0.02</formula>
    </cfRule>
    <cfRule type="cellIs" dxfId="2288" priority="9159" stopIfTrue="1" operator="between">
      <formula>-0.011</formula>
      <formula>0.011</formula>
    </cfRule>
    <cfRule type="cellIs" dxfId="2287" priority="9158" stopIfTrue="1" operator="between">
      <formula>-0.01</formula>
      <formula>-0.021</formula>
    </cfRule>
    <cfRule type="cellIs" dxfId="2286" priority="9157" stopIfTrue="1" operator="between">
      <formula>0.01</formula>
      <formula>0.021</formula>
    </cfRule>
    <cfRule type="cellIs" dxfId="2285" priority="9156" stopIfTrue="1" operator="lessThan">
      <formula>-0.02</formula>
    </cfRule>
    <cfRule type="cellIs" dxfId="2284" priority="9155" stopIfTrue="1" operator="greaterThan">
      <formula>0.02</formula>
    </cfRule>
    <cfRule type="cellIs" dxfId="2283" priority="9152" stopIfTrue="1" operator="between">
      <formula>-0.011</formula>
      <formula>0.011</formula>
    </cfRule>
    <cfRule type="cellIs" dxfId="2282" priority="9151" stopIfTrue="1" operator="between">
      <formula>-0.01</formula>
      <formula>-0.021</formula>
    </cfRule>
    <cfRule type="cellIs" dxfId="2281" priority="9150" stopIfTrue="1" operator="between">
      <formula>0.01</formula>
      <formula>0.021</formula>
    </cfRule>
    <cfRule type="cellIs" dxfId="2280" priority="9149" stopIfTrue="1" operator="lessThan">
      <formula>-0.02</formula>
    </cfRule>
    <cfRule type="cellIs" dxfId="2279" priority="9148" stopIfTrue="1" operator="greaterThan">
      <formula>0.02</formula>
    </cfRule>
    <cfRule type="cellIs" dxfId="2278" priority="9145" stopIfTrue="1" operator="between">
      <formula>-0.011</formula>
      <formula>0.011</formula>
    </cfRule>
    <cfRule type="cellIs" dxfId="2277" priority="9144" stopIfTrue="1" operator="between">
      <formula>-0.01</formula>
      <formula>-0.021</formula>
    </cfRule>
    <cfRule type="cellIs" dxfId="2276" priority="9143" stopIfTrue="1" operator="between">
      <formula>0.01</formula>
      <formula>0.021</formula>
    </cfRule>
    <cfRule type="cellIs" dxfId="2275" priority="9142" stopIfTrue="1" operator="lessThan">
      <formula>-0.02</formula>
    </cfRule>
    <cfRule type="cellIs" dxfId="2274" priority="9141" stopIfTrue="1" operator="greaterThan">
      <formula>0.02</formula>
    </cfRule>
    <cfRule type="cellIs" dxfId="2273" priority="9138" stopIfTrue="1" operator="between">
      <formula>-0.011</formula>
      <formula>0.011</formula>
    </cfRule>
    <cfRule type="cellIs" dxfId="2272" priority="9137" stopIfTrue="1" operator="between">
      <formula>-0.01</formula>
      <formula>-0.021</formula>
    </cfRule>
    <cfRule type="cellIs" dxfId="2271" priority="9136" stopIfTrue="1" operator="between">
      <formula>0.01</formula>
      <formula>0.021</formula>
    </cfRule>
    <cfRule type="cellIs" dxfId="2270" priority="9135" stopIfTrue="1" operator="lessThan">
      <formula>-0.02</formula>
    </cfRule>
    <cfRule type="cellIs" dxfId="2269" priority="9134" stopIfTrue="1" operator="greaterThan">
      <formula>0.02</formula>
    </cfRule>
    <cfRule type="cellIs" dxfId="2268" priority="9131" stopIfTrue="1" operator="between">
      <formula>-0.011</formula>
      <formula>0.011</formula>
    </cfRule>
    <cfRule type="cellIs" dxfId="2267" priority="9130" stopIfTrue="1" operator="between">
      <formula>-0.01</formula>
      <formula>-0.021</formula>
    </cfRule>
    <cfRule type="cellIs" dxfId="2266" priority="9129" stopIfTrue="1" operator="between">
      <formula>0.01</formula>
      <formula>0.021</formula>
    </cfRule>
    <cfRule type="cellIs" dxfId="2265" priority="9128" stopIfTrue="1" operator="lessThan">
      <formula>-0.02</formula>
    </cfRule>
    <cfRule type="cellIs" dxfId="2264" priority="9127" stopIfTrue="1" operator="greaterThan">
      <formula>0.02</formula>
    </cfRule>
    <cfRule type="cellIs" dxfId="2263" priority="9124" stopIfTrue="1" operator="between">
      <formula>-0.011</formula>
      <formula>0.011</formula>
    </cfRule>
    <cfRule type="cellIs" dxfId="2262" priority="9123" stopIfTrue="1" operator="between">
      <formula>-0.01</formula>
      <formula>-0.021</formula>
    </cfRule>
    <cfRule type="cellIs" dxfId="2261" priority="9122" stopIfTrue="1" operator="between">
      <formula>0.01</formula>
      <formula>0.021</formula>
    </cfRule>
    <cfRule type="cellIs" dxfId="2260" priority="9121" stopIfTrue="1" operator="lessThan">
      <formula>-0.02</formula>
    </cfRule>
    <cfRule type="cellIs" dxfId="2259" priority="9120" stopIfTrue="1" operator="greaterThan">
      <formula>0.02</formula>
    </cfRule>
    <cfRule type="cellIs" dxfId="2258" priority="9117" stopIfTrue="1" operator="between">
      <formula>-0.011</formula>
      <formula>0.011</formula>
    </cfRule>
    <cfRule type="cellIs" dxfId="2257" priority="9116" stopIfTrue="1" operator="between">
      <formula>-0.01</formula>
      <formula>-0.021</formula>
    </cfRule>
    <cfRule type="cellIs" dxfId="2256" priority="9115" stopIfTrue="1" operator="between">
      <formula>0.01</formula>
      <formula>0.021</formula>
    </cfRule>
    <cfRule type="cellIs" dxfId="2255" priority="9114" stopIfTrue="1" operator="lessThan">
      <formula>-0.02</formula>
    </cfRule>
    <cfRule type="cellIs" dxfId="2254" priority="9113" stopIfTrue="1" operator="greaterThan">
      <formula>0.02</formula>
    </cfRule>
    <cfRule type="cellIs" dxfId="2253" priority="9110" stopIfTrue="1" operator="between">
      <formula>-0.011</formula>
      <formula>0.011</formula>
    </cfRule>
    <cfRule type="cellIs" dxfId="2252" priority="9109" stopIfTrue="1" operator="between">
      <formula>-0.01</formula>
      <formula>-0.021</formula>
    </cfRule>
    <cfRule type="cellIs" dxfId="2251" priority="9108" stopIfTrue="1" operator="between">
      <formula>0.01</formula>
      <formula>0.021</formula>
    </cfRule>
    <cfRule type="cellIs" dxfId="2250" priority="9107" stopIfTrue="1" operator="lessThan">
      <formula>-0.02</formula>
    </cfRule>
    <cfRule type="cellIs" dxfId="2249" priority="9106" stopIfTrue="1" operator="greaterThan">
      <formula>0.02</formula>
    </cfRule>
    <cfRule type="cellIs" dxfId="2248" priority="9103" stopIfTrue="1" operator="between">
      <formula>-0.011</formula>
      <formula>0.011</formula>
    </cfRule>
    <cfRule type="cellIs" dxfId="2247" priority="9102" stopIfTrue="1" operator="between">
      <formula>-0.01</formula>
      <formula>-0.021</formula>
    </cfRule>
    <cfRule type="cellIs" dxfId="2246" priority="9101" stopIfTrue="1" operator="between">
      <formula>0.01</formula>
      <formula>0.021</formula>
    </cfRule>
    <cfRule type="cellIs" dxfId="2245" priority="9100" stopIfTrue="1" operator="lessThan">
      <formula>-0.02</formula>
    </cfRule>
    <cfRule type="cellIs" dxfId="2244" priority="9099" stopIfTrue="1" operator="greaterThan">
      <formula>0.02</formula>
    </cfRule>
    <cfRule type="cellIs" dxfId="2243" priority="9096" stopIfTrue="1" operator="between">
      <formula>-0.011</formula>
      <formula>0.011</formula>
    </cfRule>
    <cfRule type="cellIs" dxfId="2242" priority="9095" stopIfTrue="1" operator="between">
      <formula>-0.01</formula>
      <formula>-0.021</formula>
    </cfRule>
    <cfRule type="cellIs" dxfId="2241" priority="9094" stopIfTrue="1" operator="between">
      <formula>0.01</formula>
      <formula>0.021</formula>
    </cfRule>
    <cfRule type="cellIs" dxfId="2240" priority="9093" stopIfTrue="1" operator="lessThan">
      <formula>-0.02</formula>
    </cfRule>
    <cfRule type="cellIs" dxfId="2239" priority="9092" stopIfTrue="1" operator="greaterThan">
      <formula>0.02</formula>
    </cfRule>
    <cfRule type="cellIs" dxfId="2238" priority="9089" stopIfTrue="1" operator="between">
      <formula>-0.011</formula>
      <formula>0.011</formula>
    </cfRule>
    <cfRule type="cellIs" dxfId="2237" priority="9088" stopIfTrue="1" operator="between">
      <formula>-0.01</formula>
      <formula>-0.021</formula>
    </cfRule>
    <cfRule type="cellIs" dxfId="2236" priority="9087" stopIfTrue="1" operator="between">
      <formula>0.01</formula>
      <formula>0.021</formula>
    </cfRule>
    <cfRule type="cellIs" dxfId="2235" priority="9086" stopIfTrue="1" operator="lessThan">
      <formula>-0.02</formula>
    </cfRule>
    <cfRule type="cellIs" dxfId="2234" priority="9085" stopIfTrue="1" operator="greaterThan">
      <formula>0.02</formula>
    </cfRule>
    <cfRule type="cellIs" dxfId="2233" priority="9082" stopIfTrue="1" operator="between">
      <formula>-0.011</formula>
      <formula>0.011</formula>
    </cfRule>
    <cfRule type="cellIs" dxfId="2232" priority="9081" stopIfTrue="1" operator="between">
      <formula>-0.01</formula>
      <formula>-0.021</formula>
    </cfRule>
    <cfRule type="cellIs" dxfId="2231" priority="9080" stopIfTrue="1" operator="between">
      <formula>0.01</formula>
      <formula>0.021</formula>
    </cfRule>
    <cfRule type="cellIs" dxfId="2230" priority="9079" stopIfTrue="1" operator="lessThan">
      <formula>-0.02</formula>
    </cfRule>
    <cfRule type="cellIs" dxfId="2229" priority="9078" stopIfTrue="1" operator="greaterThan">
      <formula>0.02</formula>
    </cfRule>
    <cfRule type="cellIs" dxfId="2228" priority="9075" stopIfTrue="1" operator="between">
      <formula>-0.011</formula>
      <formula>0.011</formula>
    </cfRule>
    <cfRule type="cellIs" dxfId="2227" priority="9074" stopIfTrue="1" operator="between">
      <formula>-0.01</formula>
      <formula>-0.021</formula>
    </cfRule>
    <cfRule type="cellIs" dxfId="2226" priority="9073" stopIfTrue="1" operator="between">
      <formula>0.01</formula>
      <formula>0.021</formula>
    </cfRule>
    <cfRule type="cellIs" dxfId="2225" priority="9072" stopIfTrue="1" operator="lessThan">
      <formula>-0.02</formula>
    </cfRule>
    <cfRule type="cellIs" dxfId="2224" priority="9071" stopIfTrue="1" operator="greaterThan">
      <formula>0.02</formula>
    </cfRule>
    <cfRule type="cellIs" dxfId="2223" priority="9068" stopIfTrue="1" operator="between">
      <formula>-0.011</formula>
      <formula>0.011</formula>
    </cfRule>
    <cfRule type="cellIs" dxfId="2222" priority="9067" stopIfTrue="1" operator="between">
      <formula>-0.01</formula>
      <formula>-0.021</formula>
    </cfRule>
    <cfRule type="cellIs" dxfId="2221" priority="9066" stopIfTrue="1" operator="between">
      <formula>0.01</formula>
      <formula>0.021</formula>
    </cfRule>
    <cfRule type="cellIs" dxfId="2220" priority="9065" stopIfTrue="1" operator="lessThan">
      <formula>-0.02</formula>
    </cfRule>
    <cfRule type="cellIs" dxfId="2219" priority="9064" stopIfTrue="1" operator="greaterThan">
      <formula>0.02</formula>
    </cfRule>
    <cfRule type="cellIs" dxfId="2218" priority="9061" stopIfTrue="1" operator="between">
      <formula>-0.011</formula>
      <formula>0.011</formula>
    </cfRule>
    <cfRule type="cellIs" dxfId="2217" priority="9060" stopIfTrue="1" operator="between">
      <formula>-0.01</formula>
      <formula>-0.021</formula>
    </cfRule>
    <cfRule type="cellIs" dxfId="2216" priority="9059" stopIfTrue="1" operator="between">
      <formula>0.01</formula>
      <formula>0.021</formula>
    </cfRule>
    <cfRule type="cellIs" dxfId="2215" priority="9058" stopIfTrue="1" operator="lessThan">
      <formula>-0.02</formula>
    </cfRule>
    <cfRule type="cellIs" dxfId="2214" priority="9057" stopIfTrue="1" operator="greaterThan">
      <formula>0.02</formula>
    </cfRule>
    <cfRule type="cellIs" dxfId="2213" priority="9054" stopIfTrue="1" operator="between">
      <formula>-0.011</formula>
      <formula>0.011</formula>
    </cfRule>
    <cfRule type="cellIs" dxfId="2212" priority="9053" stopIfTrue="1" operator="between">
      <formula>-0.01</formula>
      <formula>-0.021</formula>
    </cfRule>
    <cfRule type="cellIs" dxfId="2211" priority="9052" stopIfTrue="1" operator="between">
      <formula>0.01</formula>
      <formula>0.021</formula>
    </cfRule>
    <cfRule type="cellIs" dxfId="2210" priority="9051" stopIfTrue="1" operator="lessThan">
      <formula>-0.02</formula>
    </cfRule>
    <cfRule type="cellIs" dxfId="2209" priority="9050" stopIfTrue="1" operator="greaterThan">
      <formula>0.02</formula>
    </cfRule>
    <cfRule type="cellIs" dxfId="2208" priority="9047" stopIfTrue="1" operator="between">
      <formula>-0.011</formula>
      <formula>0.011</formula>
    </cfRule>
    <cfRule type="cellIs" dxfId="2207" priority="9046" stopIfTrue="1" operator="between">
      <formula>-0.01</formula>
      <formula>-0.021</formula>
    </cfRule>
    <cfRule type="cellIs" dxfId="2206" priority="9045" stopIfTrue="1" operator="between">
      <formula>0.01</formula>
      <formula>0.021</formula>
    </cfRule>
    <cfRule type="cellIs" dxfId="2205" priority="9044" stopIfTrue="1" operator="lessThan">
      <formula>-0.02</formula>
    </cfRule>
    <cfRule type="cellIs" dxfId="2204" priority="9043" stopIfTrue="1" operator="greaterThan">
      <formula>0.02</formula>
    </cfRule>
    <cfRule type="cellIs" dxfId="2203" priority="9040" stopIfTrue="1" operator="between">
      <formula>-0.011</formula>
      <formula>0.011</formula>
    </cfRule>
    <cfRule type="cellIs" dxfId="2202" priority="9039" stopIfTrue="1" operator="between">
      <formula>-0.01</formula>
      <formula>-0.021</formula>
    </cfRule>
    <cfRule type="cellIs" dxfId="2201" priority="9038" stopIfTrue="1" operator="between">
      <formula>0.01</formula>
      <formula>0.021</formula>
    </cfRule>
    <cfRule type="cellIs" dxfId="2200" priority="9037" stopIfTrue="1" operator="lessThan">
      <formula>-0.02</formula>
    </cfRule>
    <cfRule type="cellIs" dxfId="2199" priority="9036" stopIfTrue="1" operator="greaterThan">
      <formula>0.02</formula>
    </cfRule>
    <cfRule type="cellIs" dxfId="2198" priority="9033" stopIfTrue="1" operator="between">
      <formula>-0.011</formula>
      <formula>0.011</formula>
    </cfRule>
    <cfRule type="cellIs" dxfId="2197" priority="9032" stopIfTrue="1" operator="between">
      <formula>-0.01</formula>
      <formula>-0.021</formula>
    </cfRule>
    <cfRule type="cellIs" dxfId="2196" priority="9031" stopIfTrue="1" operator="between">
      <formula>0.01</formula>
      <formula>0.021</formula>
    </cfRule>
    <cfRule type="cellIs" dxfId="2195" priority="9030" stopIfTrue="1" operator="lessThan">
      <formula>-0.02</formula>
    </cfRule>
    <cfRule type="cellIs" dxfId="2194" priority="9029" stopIfTrue="1" operator="greaterThan">
      <formula>0.02</formula>
    </cfRule>
    <cfRule type="cellIs" dxfId="2193" priority="9026" stopIfTrue="1" operator="between">
      <formula>-0.011</formula>
      <formula>0.011</formula>
    </cfRule>
    <cfRule type="cellIs" dxfId="2192" priority="9025" stopIfTrue="1" operator="between">
      <formula>-0.01</formula>
      <formula>-0.021</formula>
    </cfRule>
    <cfRule type="cellIs" dxfId="2191" priority="9024" stopIfTrue="1" operator="between">
      <formula>0.01</formula>
      <formula>0.021</formula>
    </cfRule>
    <cfRule type="cellIs" dxfId="2190" priority="9023" stopIfTrue="1" operator="lessThan">
      <formula>-0.02</formula>
    </cfRule>
    <cfRule type="cellIs" dxfId="2189" priority="9022" stopIfTrue="1" operator="greaterThan">
      <formula>0.02</formula>
    </cfRule>
    <cfRule type="cellIs" dxfId="2188" priority="9019" stopIfTrue="1" operator="between">
      <formula>-0.011</formula>
      <formula>0.011</formula>
    </cfRule>
    <cfRule type="cellIs" dxfId="2187" priority="9018" stopIfTrue="1" operator="between">
      <formula>-0.01</formula>
      <formula>-0.021</formula>
    </cfRule>
    <cfRule type="cellIs" dxfId="2186" priority="9017" stopIfTrue="1" operator="between">
      <formula>0.01</formula>
      <formula>0.021</formula>
    </cfRule>
    <cfRule type="cellIs" dxfId="2185" priority="9016" stopIfTrue="1" operator="lessThan">
      <formula>-0.02</formula>
    </cfRule>
    <cfRule type="cellIs" dxfId="2184" priority="9015" stopIfTrue="1" operator="greaterThan">
      <formula>0.02</formula>
    </cfRule>
    <cfRule type="cellIs" dxfId="2183" priority="9012" stopIfTrue="1" operator="between">
      <formula>-0.011</formula>
      <formula>0.011</formula>
    </cfRule>
    <cfRule type="cellIs" dxfId="2182" priority="9011" stopIfTrue="1" operator="between">
      <formula>-0.01</formula>
      <formula>-0.021</formula>
    </cfRule>
    <cfRule type="cellIs" dxfId="2181" priority="9010" stopIfTrue="1" operator="between">
      <formula>0.01</formula>
      <formula>0.021</formula>
    </cfRule>
    <cfRule type="cellIs" dxfId="2180" priority="9009" stopIfTrue="1" operator="lessThan">
      <formula>-0.02</formula>
    </cfRule>
    <cfRule type="cellIs" dxfId="2179" priority="9008" stopIfTrue="1" operator="greaterThan">
      <formula>0.02</formula>
    </cfRule>
    <cfRule type="cellIs" dxfId="2178" priority="9005" stopIfTrue="1" operator="between">
      <formula>-0.011</formula>
      <formula>0.011</formula>
    </cfRule>
    <cfRule type="cellIs" dxfId="2177" priority="9004" stopIfTrue="1" operator="between">
      <formula>-0.01</formula>
      <formula>-0.021</formula>
    </cfRule>
    <cfRule type="cellIs" dxfId="2176" priority="9003" stopIfTrue="1" operator="between">
      <formula>0.01</formula>
      <formula>0.021</formula>
    </cfRule>
    <cfRule type="cellIs" dxfId="2175" priority="9002" stopIfTrue="1" operator="lessThan">
      <formula>-0.02</formula>
    </cfRule>
    <cfRule type="cellIs" dxfId="2174" priority="9001" stopIfTrue="1" operator="greaterThan">
      <formula>0.02</formula>
    </cfRule>
    <cfRule type="cellIs" dxfId="2173" priority="8998" stopIfTrue="1" operator="between">
      <formula>-0.011</formula>
      <formula>0.011</formula>
    </cfRule>
    <cfRule type="cellIs" dxfId="2172" priority="8997" stopIfTrue="1" operator="between">
      <formula>-0.01</formula>
      <formula>-0.021</formula>
    </cfRule>
    <cfRule type="cellIs" dxfId="2171" priority="8996" stopIfTrue="1" operator="between">
      <formula>0.01</formula>
      <formula>0.021</formula>
    </cfRule>
    <cfRule type="cellIs" dxfId="2170" priority="8995" stopIfTrue="1" operator="lessThan">
      <formula>-0.02</formula>
    </cfRule>
    <cfRule type="cellIs" dxfId="2169" priority="8994" stopIfTrue="1" operator="greaterThan">
      <formula>0.02</formula>
    </cfRule>
    <cfRule type="cellIs" dxfId="2168" priority="8991" stopIfTrue="1" operator="between">
      <formula>-0.011</formula>
      <formula>0.011</formula>
    </cfRule>
    <cfRule type="cellIs" dxfId="2167" priority="8990" stopIfTrue="1" operator="between">
      <formula>-0.01</formula>
      <formula>-0.021</formula>
    </cfRule>
    <cfRule type="cellIs" dxfId="2166" priority="8989" stopIfTrue="1" operator="between">
      <formula>0.01</formula>
      <formula>0.021</formula>
    </cfRule>
    <cfRule type="cellIs" dxfId="2165" priority="8988" stopIfTrue="1" operator="lessThan">
      <formula>-0.02</formula>
    </cfRule>
    <cfRule type="cellIs" dxfId="2164" priority="8987" stopIfTrue="1" operator="greaterThan">
      <formula>0.02</formula>
    </cfRule>
    <cfRule type="cellIs" dxfId="2163" priority="8984" stopIfTrue="1" operator="between">
      <formula>-0.011</formula>
      <formula>0.011</formula>
    </cfRule>
    <cfRule type="cellIs" dxfId="2162" priority="8983" stopIfTrue="1" operator="between">
      <formula>-0.01</formula>
      <formula>-0.021</formula>
    </cfRule>
    <cfRule type="cellIs" dxfId="2161" priority="8982" stopIfTrue="1" operator="between">
      <formula>0.01</formula>
      <formula>0.021</formula>
    </cfRule>
    <cfRule type="cellIs" dxfId="2160" priority="8707" stopIfTrue="1" operator="greaterThan">
      <formula>0.02</formula>
    </cfRule>
    <cfRule type="cellIs" dxfId="2159" priority="8981" stopIfTrue="1" operator="lessThan">
      <formula>-0.02</formula>
    </cfRule>
    <cfRule type="cellIs" dxfId="2158" priority="8980" stopIfTrue="1" operator="greaterThan">
      <formula>0.02</formula>
    </cfRule>
    <cfRule type="cellIs" dxfId="2157" priority="8977" stopIfTrue="1" operator="between">
      <formula>-0.011</formula>
      <formula>0.011</formula>
    </cfRule>
    <cfRule type="cellIs" dxfId="2156" priority="8976" stopIfTrue="1" operator="between">
      <formula>-0.01</formula>
      <formula>-0.021</formula>
    </cfRule>
    <cfRule type="cellIs" dxfId="2155" priority="8975" stopIfTrue="1" operator="between">
      <formula>0.01</formula>
      <formula>0.021</formula>
    </cfRule>
    <cfRule type="cellIs" dxfId="2154" priority="8974" stopIfTrue="1" operator="lessThan">
      <formula>-0.02</formula>
    </cfRule>
    <cfRule type="cellIs" dxfId="2153" priority="8973" stopIfTrue="1" operator="greaterThan">
      <formula>0.02</formula>
    </cfRule>
    <cfRule type="cellIs" dxfId="2152" priority="8970" stopIfTrue="1" operator="between">
      <formula>-0.011</formula>
      <formula>0.011</formula>
    </cfRule>
    <cfRule type="cellIs" dxfId="2151" priority="8969" stopIfTrue="1" operator="between">
      <formula>-0.01</formula>
      <formula>-0.021</formula>
    </cfRule>
    <cfRule type="cellIs" dxfId="2150" priority="8968" stopIfTrue="1" operator="between">
      <formula>0.01</formula>
      <formula>0.021</formula>
    </cfRule>
    <cfRule type="cellIs" dxfId="2149" priority="8967" stopIfTrue="1" operator="lessThan">
      <formula>-0.02</formula>
    </cfRule>
    <cfRule type="cellIs" dxfId="2148" priority="8966" stopIfTrue="1" operator="greaterThan">
      <formula>0.02</formula>
    </cfRule>
    <cfRule type="cellIs" dxfId="2147" priority="8963" stopIfTrue="1" operator="between">
      <formula>-0.011</formula>
      <formula>0.011</formula>
    </cfRule>
    <cfRule type="cellIs" dxfId="2146" priority="8962" stopIfTrue="1" operator="between">
      <formula>-0.01</formula>
      <formula>-0.021</formula>
    </cfRule>
    <cfRule type="cellIs" dxfId="2145" priority="8961" stopIfTrue="1" operator="between">
      <formula>0.01</formula>
      <formula>0.021</formula>
    </cfRule>
    <cfRule type="cellIs" dxfId="2144" priority="8960" stopIfTrue="1" operator="lessThan">
      <formula>-0.02</formula>
    </cfRule>
    <cfRule type="cellIs" dxfId="2143" priority="8959" stopIfTrue="1" operator="greaterThan">
      <formula>0.02</formula>
    </cfRule>
    <cfRule type="cellIs" dxfId="2142" priority="8956" stopIfTrue="1" operator="between">
      <formula>-0.011</formula>
      <formula>0.011</formula>
    </cfRule>
    <cfRule type="cellIs" dxfId="2141" priority="8955" stopIfTrue="1" operator="between">
      <formula>-0.01</formula>
      <formula>-0.021</formula>
    </cfRule>
    <cfRule type="cellIs" dxfId="2140" priority="8954" stopIfTrue="1" operator="between">
      <formula>0.01</formula>
      <formula>0.021</formula>
    </cfRule>
    <cfRule type="cellIs" dxfId="2139" priority="8953" stopIfTrue="1" operator="lessThan">
      <formula>-0.02</formula>
    </cfRule>
    <cfRule type="cellIs" dxfId="2138" priority="10191" stopIfTrue="1" operator="greaterThan">
      <formula>0.02</formula>
    </cfRule>
    <cfRule type="cellIs" dxfId="2137" priority="8952" stopIfTrue="1" operator="greaterThan">
      <formula>0.02</formula>
    </cfRule>
    <cfRule type="cellIs" dxfId="2136" priority="8949" stopIfTrue="1" operator="between">
      <formula>-0.011</formula>
      <formula>0.011</formula>
    </cfRule>
    <cfRule type="cellIs" dxfId="2135" priority="8948" stopIfTrue="1" operator="between">
      <formula>-0.01</formula>
      <formula>-0.021</formula>
    </cfRule>
    <cfRule type="cellIs" dxfId="2134" priority="8947" stopIfTrue="1" operator="between">
      <formula>0.01</formula>
      <formula>0.021</formula>
    </cfRule>
    <cfRule type="cellIs" dxfId="2133" priority="8946" stopIfTrue="1" operator="lessThan">
      <formula>-0.02</formula>
    </cfRule>
    <cfRule type="cellIs" dxfId="2132" priority="8945" stopIfTrue="1" operator="greaterThan">
      <formula>0.02</formula>
    </cfRule>
    <cfRule type="cellIs" dxfId="2131" priority="8942" stopIfTrue="1" operator="between">
      <formula>-0.011</formula>
      <formula>0.011</formula>
    </cfRule>
    <cfRule type="cellIs" dxfId="2130" priority="8941" stopIfTrue="1" operator="between">
      <formula>-0.01</formula>
      <formula>-0.021</formula>
    </cfRule>
    <cfRule type="cellIs" dxfId="2129" priority="8940" stopIfTrue="1" operator="between">
      <formula>0.01</formula>
      <formula>0.021</formula>
    </cfRule>
    <cfRule type="cellIs" dxfId="2128" priority="8939" stopIfTrue="1" operator="lessThan">
      <formula>-0.02</formula>
    </cfRule>
    <cfRule type="cellIs" dxfId="2127" priority="8938" stopIfTrue="1" operator="greaterThan">
      <formula>0.02</formula>
    </cfRule>
    <cfRule type="cellIs" dxfId="2126" priority="8935" stopIfTrue="1" operator="between">
      <formula>-0.011</formula>
      <formula>0.011</formula>
    </cfRule>
    <cfRule type="cellIs" dxfId="2125" priority="8934" stopIfTrue="1" operator="between">
      <formula>-0.01</formula>
      <formula>-0.021</formula>
    </cfRule>
    <cfRule type="cellIs" dxfId="2124" priority="8933" stopIfTrue="1" operator="between">
      <formula>0.01</formula>
      <formula>0.021</formula>
    </cfRule>
    <cfRule type="cellIs" dxfId="2123" priority="8932" stopIfTrue="1" operator="lessThan">
      <formula>-0.02</formula>
    </cfRule>
    <cfRule type="cellIs" dxfId="2122" priority="8931" stopIfTrue="1" operator="greaterThan">
      <formula>0.02</formula>
    </cfRule>
    <cfRule type="cellIs" dxfId="2121" priority="8928" stopIfTrue="1" operator="between">
      <formula>-0.011</formula>
      <formula>0.011</formula>
    </cfRule>
    <cfRule type="cellIs" dxfId="2120" priority="8927" stopIfTrue="1" operator="between">
      <formula>-0.01</formula>
      <formula>-0.021</formula>
    </cfRule>
    <cfRule type="cellIs" dxfId="2119" priority="8926" stopIfTrue="1" operator="between">
      <formula>0.01</formula>
      <formula>0.021</formula>
    </cfRule>
    <cfRule type="cellIs" dxfId="2118" priority="8925" stopIfTrue="1" operator="lessThan">
      <formula>-0.02</formula>
    </cfRule>
    <cfRule type="cellIs" dxfId="2117" priority="8924" stopIfTrue="1" operator="greaterThan">
      <formula>0.02</formula>
    </cfRule>
    <cfRule type="cellIs" dxfId="2116" priority="8921" stopIfTrue="1" operator="between">
      <formula>-0.011</formula>
      <formula>0.011</formula>
    </cfRule>
    <cfRule type="cellIs" dxfId="2115" priority="8920" stopIfTrue="1" operator="between">
      <formula>-0.01</formula>
      <formula>-0.021</formula>
    </cfRule>
    <cfRule type="cellIs" dxfId="2114" priority="8919" stopIfTrue="1" operator="between">
      <formula>0.01</formula>
      <formula>0.021</formula>
    </cfRule>
    <cfRule type="cellIs" dxfId="2113" priority="8918" stopIfTrue="1" operator="lessThan">
      <formula>-0.02</formula>
    </cfRule>
    <cfRule type="cellIs" dxfId="2112" priority="8917" stopIfTrue="1" operator="greaterThan">
      <formula>0.02</formula>
    </cfRule>
    <cfRule type="cellIs" dxfId="2111" priority="8914" stopIfTrue="1" operator="between">
      <formula>-0.011</formula>
      <formula>0.011</formula>
    </cfRule>
    <cfRule type="cellIs" dxfId="2110" priority="8913" stopIfTrue="1" operator="between">
      <formula>-0.01</formula>
      <formula>-0.021</formula>
    </cfRule>
    <cfRule type="cellIs" dxfId="2109" priority="8912" stopIfTrue="1" operator="between">
      <formula>0.01</formula>
      <formula>0.021</formula>
    </cfRule>
    <cfRule type="cellIs" dxfId="2108" priority="8911" stopIfTrue="1" operator="lessThan">
      <formula>-0.02</formula>
    </cfRule>
    <cfRule type="cellIs" dxfId="2107" priority="8910" stopIfTrue="1" operator="greaterThan">
      <formula>0.02</formula>
    </cfRule>
    <cfRule type="cellIs" dxfId="2106" priority="8907" stopIfTrue="1" operator="between">
      <formula>-0.011</formula>
      <formula>0.011</formula>
    </cfRule>
    <cfRule type="cellIs" dxfId="2105" priority="8906" stopIfTrue="1" operator="between">
      <formula>-0.01</formula>
      <formula>-0.021</formula>
    </cfRule>
    <cfRule type="cellIs" dxfId="2104" priority="8905" stopIfTrue="1" operator="between">
      <formula>0.01</formula>
      <formula>0.021</formula>
    </cfRule>
    <cfRule type="cellIs" dxfId="2103" priority="8904" stopIfTrue="1" operator="lessThan">
      <formula>-0.02</formula>
    </cfRule>
    <cfRule type="cellIs" dxfId="2102" priority="8903" stopIfTrue="1" operator="greaterThan">
      <formula>0.02</formula>
    </cfRule>
    <cfRule type="cellIs" dxfId="2101" priority="8900" stopIfTrue="1" operator="between">
      <formula>-0.011</formula>
      <formula>0.011</formula>
    </cfRule>
    <cfRule type="cellIs" dxfId="2100" priority="8899" stopIfTrue="1" operator="between">
      <formula>-0.01</formula>
      <formula>-0.021</formula>
    </cfRule>
    <cfRule type="cellIs" dxfId="2099" priority="8898" stopIfTrue="1" operator="between">
      <formula>0.01</formula>
      <formula>0.021</formula>
    </cfRule>
    <cfRule type="cellIs" dxfId="2098" priority="8897" stopIfTrue="1" operator="lessThan">
      <formula>-0.02</formula>
    </cfRule>
    <cfRule type="cellIs" dxfId="2097" priority="8896" stopIfTrue="1" operator="greaterThan">
      <formula>0.02</formula>
    </cfRule>
    <cfRule type="cellIs" dxfId="2096" priority="8893" stopIfTrue="1" operator="between">
      <formula>-0.011</formula>
      <formula>0.011</formula>
    </cfRule>
    <cfRule type="cellIs" dxfId="2095" priority="8892" stopIfTrue="1" operator="between">
      <formula>-0.01</formula>
      <formula>-0.021</formula>
    </cfRule>
    <cfRule type="cellIs" dxfId="2094" priority="8891" stopIfTrue="1" operator="between">
      <formula>0.01</formula>
      <formula>0.021</formula>
    </cfRule>
    <cfRule type="cellIs" dxfId="2093" priority="8890" stopIfTrue="1" operator="lessThan">
      <formula>-0.02</formula>
    </cfRule>
    <cfRule type="cellIs" dxfId="2092" priority="8889" stopIfTrue="1" operator="greaterThan">
      <formula>0.02</formula>
    </cfRule>
    <cfRule type="cellIs" dxfId="2091" priority="8886" stopIfTrue="1" operator="between">
      <formula>-0.011</formula>
      <formula>0.011</formula>
    </cfRule>
    <cfRule type="cellIs" dxfId="2090" priority="8885" stopIfTrue="1" operator="between">
      <formula>-0.01</formula>
      <formula>-0.021</formula>
    </cfRule>
    <cfRule type="cellIs" dxfId="2089" priority="8884" stopIfTrue="1" operator="between">
      <formula>0.01</formula>
      <formula>0.021</formula>
    </cfRule>
    <cfRule type="cellIs" dxfId="2088" priority="8883" stopIfTrue="1" operator="lessThan">
      <formula>-0.02</formula>
    </cfRule>
    <cfRule type="cellIs" dxfId="2087" priority="8882" stopIfTrue="1" operator="greaterThan">
      <formula>0.02</formula>
    </cfRule>
    <cfRule type="cellIs" dxfId="2086" priority="8879" stopIfTrue="1" operator="between">
      <formula>-0.011</formula>
      <formula>0.011</formula>
    </cfRule>
    <cfRule type="cellIs" dxfId="2085" priority="8878" stopIfTrue="1" operator="between">
      <formula>-0.01</formula>
      <formula>-0.021</formula>
    </cfRule>
    <cfRule type="cellIs" dxfId="2084" priority="8877" stopIfTrue="1" operator="between">
      <formula>0.01</formula>
      <formula>0.021</formula>
    </cfRule>
    <cfRule type="cellIs" dxfId="2083" priority="8876" stopIfTrue="1" operator="lessThan">
      <formula>-0.02</formula>
    </cfRule>
    <cfRule type="cellIs" dxfId="2082" priority="8875" stopIfTrue="1" operator="greaterThan">
      <formula>0.02</formula>
    </cfRule>
    <cfRule type="cellIs" dxfId="2081" priority="8872" stopIfTrue="1" operator="between">
      <formula>-0.011</formula>
      <formula>0.011</formula>
    </cfRule>
    <cfRule type="cellIs" dxfId="2080" priority="8871" stopIfTrue="1" operator="between">
      <formula>-0.01</formula>
      <formula>-0.021</formula>
    </cfRule>
    <cfRule type="cellIs" dxfId="2079" priority="8870" stopIfTrue="1" operator="between">
      <formula>0.01</formula>
      <formula>0.021</formula>
    </cfRule>
    <cfRule type="cellIs" dxfId="2078" priority="8869" stopIfTrue="1" operator="lessThan">
      <formula>-0.02</formula>
    </cfRule>
    <cfRule type="cellIs" dxfId="2077" priority="8868" stopIfTrue="1" operator="greaterThan">
      <formula>0.02</formula>
    </cfRule>
    <cfRule type="cellIs" dxfId="2076" priority="8865" stopIfTrue="1" operator="between">
      <formula>-0.011</formula>
      <formula>0.011</formula>
    </cfRule>
    <cfRule type="cellIs" dxfId="2075" priority="8864" stopIfTrue="1" operator="between">
      <formula>-0.01</formula>
      <formula>-0.021</formula>
    </cfRule>
    <cfRule type="cellIs" dxfId="2074" priority="8863" stopIfTrue="1" operator="between">
      <formula>0.01</formula>
      <formula>0.021</formula>
    </cfRule>
    <cfRule type="cellIs" dxfId="2073" priority="8862" stopIfTrue="1" operator="lessThan">
      <formula>-0.02</formula>
    </cfRule>
    <cfRule type="cellIs" dxfId="2072" priority="8861" stopIfTrue="1" operator="greaterThan">
      <formula>0.02</formula>
    </cfRule>
    <cfRule type="cellIs" dxfId="2071" priority="8858" stopIfTrue="1" operator="between">
      <formula>-0.011</formula>
      <formula>0.011</formula>
    </cfRule>
    <cfRule type="cellIs" dxfId="2070" priority="8857" stopIfTrue="1" operator="between">
      <formula>-0.01</formula>
      <formula>-0.021</formula>
    </cfRule>
    <cfRule type="cellIs" dxfId="2069" priority="8856" stopIfTrue="1" operator="between">
      <formula>0.01</formula>
      <formula>0.021</formula>
    </cfRule>
    <cfRule type="cellIs" dxfId="2068" priority="8855" stopIfTrue="1" operator="lessThan">
      <formula>-0.02</formula>
    </cfRule>
    <cfRule type="cellIs" dxfId="2067" priority="8854" stopIfTrue="1" operator="greaterThan">
      <formula>0.02</formula>
    </cfRule>
    <cfRule type="cellIs" dxfId="2066" priority="8851" stopIfTrue="1" operator="between">
      <formula>-0.011</formula>
      <formula>0.011</formula>
    </cfRule>
    <cfRule type="cellIs" dxfId="2065" priority="8850" stopIfTrue="1" operator="between">
      <formula>-0.01</formula>
      <formula>-0.021</formula>
    </cfRule>
    <cfRule type="cellIs" dxfId="2064" priority="8849" stopIfTrue="1" operator="between">
      <formula>0.01</formula>
      <formula>0.021</formula>
    </cfRule>
    <cfRule type="cellIs" dxfId="2063" priority="8848" stopIfTrue="1" operator="lessThan">
      <formula>-0.02</formula>
    </cfRule>
    <cfRule type="cellIs" dxfId="2062" priority="8847" stopIfTrue="1" operator="greaterThan">
      <formula>0.02</formula>
    </cfRule>
    <cfRule type="cellIs" dxfId="2061" priority="8844" stopIfTrue="1" operator="between">
      <formula>-0.011</formula>
      <formula>0.011</formula>
    </cfRule>
    <cfRule type="cellIs" dxfId="2060" priority="8843" stopIfTrue="1" operator="between">
      <formula>-0.01</formula>
      <formula>-0.021</formula>
    </cfRule>
    <cfRule type="cellIs" dxfId="2059" priority="8842" stopIfTrue="1" operator="between">
      <formula>0.01</formula>
      <formula>0.021</formula>
    </cfRule>
    <cfRule type="cellIs" dxfId="2058" priority="8841" stopIfTrue="1" operator="lessThan">
      <formula>-0.02</formula>
    </cfRule>
    <cfRule type="cellIs" dxfId="2057" priority="8840" stopIfTrue="1" operator="greaterThan">
      <formula>0.02</formula>
    </cfRule>
    <cfRule type="cellIs" dxfId="2056" priority="8837" stopIfTrue="1" operator="between">
      <formula>-0.011</formula>
      <formula>0.011</formula>
    </cfRule>
    <cfRule type="cellIs" dxfId="2055" priority="8836" stopIfTrue="1" operator="between">
      <formula>-0.01</formula>
      <formula>-0.021</formula>
    </cfRule>
    <cfRule type="cellIs" dxfId="2054" priority="8835" stopIfTrue="1" operator="between">
      <formula>0.01</formula>
      <formula>0.021</formula>
    </cfRule>
    <cfRule type="cellIs" dxfId="2053" priority="8834" stopIfTrue="1" operator="lessThan">
      <formula>-0.02</formula>
    </cfRule>
    <cfRule type="cellIs" dxfId="2052" priority="8833" stopIfTrue="1" operator="greaterThan">
      <formula>0.02</formula>
    </cfRule>
    <cfRule type="cellIs" dxfId="2051" priority="8830" stopIfTrue="1" operator="between">
      <formula>-0.011</formula>
      <formula>0.011</formula>
    </cfRule>
    <cfRule type="cellIs" dxfId="2050" priority="8829" stopIfTrue="1" operator="between">
      <formula>-0.01</formula>
      <formula>-0.021</formula>
    </cfRule>
    <cfRule type="cellIs" dxfId="2049" priority="8828" stopIfTrue="1" operator="between">
      <formula>0.01</formula>
      <formula>0.021</formula>
    </cfRule>
    <cfRule type="cellIs" dxfId="2048" priority="8827" stopIfTrue="1" operator="lessThan">
      <formula>-0.02</formula>
    </cfRule>
    <cfRule type="cellIs" dxfId="2047" priority="8826" stopIfTrue="1" operator="greaterThan">
      <formula>0.02</formula>
    </cfRule>
    <cfRule type="cellIs" dxfId="2046" priority="8823" stopIfTrue="1" operator="between">
      <formula>-0.011</formula>
      <formula>0.011</formula>
    </cfRule>
    <cfRule type="cellIs" dxfId="2045" priority="8822" stopIfTrue="1" operator="between">
      <formula>-0.01</formula>
      <formula>-0.021</formula>
    </cfRule>
    <cfRule type="cellIs" dxfId="2044" priority="8821" stopIfTrue="1" operator="between">
      <formula>0.01</formula>
      <formula>0.021</formula>
    </cfRule>
    <cfRule type="cellIs" dxfId="2043" priority="8820" stopIfTrue="1" operator="lessThan">
      <formula>-0.02</formula>
    </cfRule>
    <cfRule type="cellIs" dxfId="2042" priority="8819" stopIfTrue="1" operator="greaterThan">
      <formula>0.02</formula>
    </cfRule>
    <cfRule type="cellIs" dxfId="2041" priority="8816" stopIfTrue="1" operator="between">
      <formula>-0.011</formula>
      <formula>0.011</formula>
    </cfRule>
    <cfRule type="cellIs" dxfId="2040" priority="8815" stopIfTrue="1" operator="between">
      <formula>-0.01</formula>
      <formula>-0.021</formula>
    </cfRule>
    <cfRule type="cellIs" dxfId="2039" priority="8814" stopIfTrue="1" operator="between">
      <formula>0.01</formula>
      <formula>0.021</formula>
    </cfRule>
    <cfRule type="cellIs" dxfId="2038" priority="8813" stopIfTrue="1" operator="lessThan">
      <formula>-0.02</formula>
    </cfRule>
    <cfRule type="cellIs" dxfId="2037" priority="8812" stopIfTrue="1" operator="greaterThan">
      <formula>0.02</formula>
    </cfRule>
    <cfRule type="cellIs" dxfId="2036" priority="8809" stopIfTrue="1" operator="between">
      <formula>-0.011</formula>
      <formula>0.011</formula>
    </cfRule>
    <cfRule type="cellIs" dxfId="2035" priority="8808" stopIfTrue="1" operator="between">
      <formula>-0.01</formula>
      <formula>-0.021</formula>
    </cfRule>
    <cfRule type="cellIs" dxfId="2034" priority="8807" stopIfTrue="1" operator="between">
      <formula>0.01</formula>
      <formula>0.021</formula>
    </cfRule>
    <cfRule type="cellIs" dxfId="2033" priority="8806" stopIfTrue="1" operator="lessThan">
      <formula>-0.02</formula>
    </cfRule>
    <cfRule type="cellIs" dxfId="2032" priority="8805" stopIfTrue="1" operator="greaterThan">
      <formula>0.02</formula>
    </cfRule>
    <cfRule type="cellIs" dxfId="2031" priority="8802" stopIfTrue="1" operator="between">
      <formula>-0.011</formula>
      <formula>0.011</formula>
    </cfRule>
    <cfRule type="cellIs" dxfId="2030" priority="8801" stopIfTrue="1" operator="between">
      <formula>-0.01</formula>
      <formula>-0.021</formula>
    </cfRule>
    <cfRule type="cellIs" dxfId="2029" priority="8800" stopIfTrue="1" operator="between">
      <formula>0.01</formula>
      <formula>0.021</formula>
    </cfRule>
    <cfRule type="cellIs" dxfId="2028" priority="8799" stopIfTrue="1" operator="lessThan">
      <formula>-0.02</formula>
    </cfRule>
    <cfRule type="cellIs" dxfId="2027" priority="8798" stopIfTrue="1" operator="greaterThan">
      <formula>0.02</formula>
    </cfRule>
    <cfRule type="cellIs" dxfId="2026" priority="8795" stopIfTrue="1" operator="between">
      <formula>-0.011</formula>
      <formula>0.011</formula>
    </cfRule>
    <cfRule type="cellIs" dxfId="2025" priority="8794" stopIfTrue="1" operator="between">
      <formula>-0.01</formula>
      <formula>-0.021</formula>
    </cfRule>
    <cfRule type="cellIs" dxfId="2024" priority="8793" stopIfTrue="1" operator="between">
      <formula>0.01</formula>
      <formula>0.021</formula>
    </cfRule>
    <cfRule type="cellIs" dxfId="2023" priority="8792" stopIfTrue="1" operator="lessThan">
      <formula>-0.02</formula>
    </cfRule>
    <cfRule type="cellIs" dxfId="2022" priority="8791" stopIfTrue="1" operator="greaterThan">
      <formula>0.02</formula>
    </cfRule>
    <cfRule type="cellIs" dxfId="2021" priority="8788" stopIfTrue="1" operator="between">
      <formula>-0.011</formula>
      <formula>0.011</formula>
    </cfRule>
    <cfRule type="cellIs" dxfId="2020" priority="8787" stopIfTrue="1" operator="between">
      <formula>-0.01</formula>
      <formula>-0.021</formula>
    </cfRule>
    <cfRule type="cellIs" dxfId="2019" priority="8786" stopIfTrue="1" operator="between">
      <formula>0.01</formula>
      <formula>0.021</formula>
    </cfRule>
    <cfRule type="cellIs" dxfId="2018" priority="8785" stopIfTrue="1" operator="lessThan">
      <formula>-0.02</formula>
    </cfRule>
    <cfRule type="cellIs" dxfId="2017" priority="8784" stopIfTrue="1" operator="greaterThan">
      <formula>0.02</formula>
    </cfRule>
    <cfRule type="cellIs" dxfId="2016" priority="8781" stopIfTrue="1" operator="between">
      <formula>-0.011</formula>
      <formula>0.011</formula>
    </cfRule>
    <cfRule type="cellIs" dxfId="2015" priority="8780" stopIfTrue="1" operator="between">
      <formula>-0.01</formula>
      <formula>-0.021</formula>
    </cfRule>
    <cfRule type="cellIs" dxfId="2014" priority="8779" stopIfTrue="1" operator="between">
      <formula>0.01</formula>
      <formula>0.021</formula>
    </cfRule>
    <cfRule type="cellIs" dxfId="2013" priority="8778" stopIfTrue="1" operator="lessThan">
      <formula>-0.02</formula>
    </cfRule>
    <cfRule type="cellIs" dxfId="2012" priority="8777" stopIfTrue="1" operator="greaterThan">
      <formula>0.02</formula>
    </cfRule>
    <cfRule type="cellIs" dxfId="2011" priority="8774" stopIfTrue="1" operator="between">
      <formula>-0.011</formula>
      <formula>0.011</formula>
    </cfRule>
    <cfRule type="cellIs" dxfId="2010" priority="8773" stopIfTrue="1" operator="between">
      <formula>-0.01</formula>
      <formula>-0.021</formula>
    </cfRule>
    <cfRule type="cellIs" dxfId="2009" priority="8772" stopIfTrue="1" operator="between">
      <formula>0.01</formula>
      <formula>0.021</formula>
    </cfRule>
    <cfRule type="cellIs" dxfId="2008" priority="8771" stopIfTrue="1" operator="lessThan">
      <formula>-0.02</formula>
    </cfRule>
    <cfRule type="cellIs" dxfId="2007" priority="8770" stopIfTrue="1" operator="greaterThan">
      <formula>0.02</formula>
    </cfRule>
    <cfRule type="cellIs" dxfId="2006" priority="8767" stopIfTrue="1" operator="between">
      <formula>-0.011</formula>
      <formula>0.011</formula>
    </cfRule>
    <cfRule type="cellIs" dxfId="2005" priority="8766" stopIfTrue="1" operator="between">
      <formula>-0.01</formula>
      <formula>-0.021</formula>
    </cfRule>
    <cfRule type="cellIs" dxfId="2004" priority="8765" stopIfTrue="1" operator="between">
      <formula>0.01</formula>
      <formula>0.021</formula>
    </cfRule>
    <cfRule type="cellIs" dxfId="2003" priority="8764" stopIfTrue="1" operator="lessThan">
      <formula>-0.02</formula>
    </cfRule>
    <cfRule type="cellIs" dxfId="2002" priority="8763" stopIfTrue="1" operator="greaterThan">
      <formula>0.02</formula>
    </cfRule>
    <cfRule type="cellIs" dxfId="2001" priority="8760" stopIfTrue="1" operator="between">
      <formula>-0.011</formula>
      <formula>0.011</formula>
    </cfRule>
    <cfRule type="cellIs" dxfId="2000" priority="8759" stopIfTrue="1" operator="between">
      <formula>-0.01</formula>
      <formula>-0.021</formula>
    </cfRule>
    <cfRule type="cellIs" dxfId="1999" priority="8758" stopIfTrue="1" operator="between">
      <formula>0.01</formula>
      <formula>0.021</formula>
    </cfRule>
    <cfRule type="cellIs" dxfId="1998" priority="8757" stopIfTrue="1" operator="lessThan">
      <formula>-0.02</formula>
    </cfRule>
    <cfRule type="cellIs" dxfId="1997" priority="8756" stopIfTrue="1" operator="greaterThan">
      <formula>0.02</formula>
    </cfRule>
    <cfRule type="cellIs" dxfId="1996" priority="8753" stopIfTrue="1" operator="between">
      <formula>-0.011</formula>
      <formula>0.011</formula>
    </cfRule>
    <cfRule type="cellIs" dxfId="1995" priority="8752" stopIfTrue="1" operator="between">
      <formula>-0.01</formula>
      <formula>-0.021</formula>
    </cfRule>
    <cfRule type="cellIs" dxfId="1994" priority="8751" stopIfTrue="1" operator="between">
      <formula>0.01</formula>
      <formula>0.021</formula>
    </cfRule>
    <cfRule type="cellIs" dxfId="1993" priority="8750" stopIfTrue="1" operator="lessThan">
      <formula>-0.02</formula>
    </cfRule>
    <cfRule type="cellIs" dxfId="1992" priority="8749" stopIfTrue="1" operator="greaterThan">
      <formula>0.02</formula>
    </cfRule>
    <cfRule type="cellIs" dxfId="1991" priority="8746" stopIfTrue="1" operator="between">
      <formula>-0.011</formula>
      <formula>0.011</formula>
    </cfRule>
    <cfRule type="cellIs" dxfId="1990" priority="8745" stopIfTrue="1" operator="between">
      <formula>-0.01</formula>
      <formula>-0.021</formula>
    </cfRule>
    <cfRule type="cellIs" dxfId="1989" priority="8744" stopIfTrue="1" operator="between">
      <formula>0.01</formula>
      <formula>0.021</formula>
    </cfRule>
    <cfRule type="cellIs" dxfId="1988" priority="8743" stopIfTrue="1" operator="lessThan">
      <formula>-0.02</formula>
    </cfRule>
    <cfRule type="cellIs" dxfId="1987" priority="8742" stopIfTrue="1" operator="greaterThan">
      <formula>0.02</formula>
    </cfRule>
    <cfRule type="cellIs" dxfId="1986" priority="8739" stopIfTrue="1" operator="between">
      <formula>-0.011</formula>
      <formula>0.011</formula>
    </cfRule>
    <cfRule type="cellIs" dxfId="1985" priority="8738" stopIfTrue="1" operator="between">
      <formula>-0.01</formula>
      <formula>-0.021</formula>
    </cfRule>
    <cfRule type="cellIs" dxfId="1984" priority="8737" stopIfTrue="1" operator="between">
      <formula>0.01</formula>
      <formula>0.021</formula>
    </cfRule>
    <cfRule type="cellIs" dxfId="1983" priority="8736" stopIfTrue="1" operator="lessThan">
      <formula>-0.02</formula>
    </cfRule>
    <cfRule type="cellIs" dxfId="1982" priority="8735" stopIfTrue="1" operator="greaterThan">
      <formula>0.02</formula>
    </cfRule>
    <cfRule type="cellIs" dxfId="1981" priority="8732" stopIfTrue="1" operator="between">
      <formula>-0.011</formula>
      <formula>0.011</formula>
    </cfRule>
    <cfRule type="cellIs" dxfId="1980" priority="8731" stopIfTrue="1" operator="between">
      <formula>-0.01</formula>
      <formula>-0.021</formula>
    </cfRule>
    <cfRule type="cellIs" dxfId="1979" priority="8730" stopIfTrue="1" operator="between">
      <formula>0.01</formula>
      <formula>0.021</formula>
    </cfRule>
    <cfRule type="cellIs" dxfId="1978" priority="8729" stopIfTrue="1" operator="lessThan">
      <formula>-0.02</formula>
    </cfRule>
    <cfRule type="cellIs" dxfId="1977" priority="8728" stopIfTrue="1" operator="greaterThan">
      <formula>0.02</formula>
    </cfRule>
    <cfRule type="cellIs" dxfId="1976" priority="8725" stopIfTrue="1" operator="between">
      <formula>-0.011</formula>
      <formula>0.011</formula>
    </cfRule>
    <cfRule type="cellIs" dxfId="1975" priority="8724" stopIfTrue="1" operator="between">
      <formula>-0.01</formula>
      <formula>-0.021</formula>
    </cfRule>
    <cfRule type="cellIs" dxfId="1974" priority="8723" stopIfTrue="1" operator="between">
      <formula>0.01</formula>
      <formula>0.021</formula>
    </cfRule>
    <cfRule type="cellIs" dxfId="1973" priority="8722" stopIfTrue="1" operator="lessThan">
      <formula>-0.02</formula>
    </cfRule>
    <cfRule type="cellIs" dxfId="1972" priority="8721" stopIfTrue="1" operator="greaterThan">
      <formula>0.02</formula>
    </cfRule>
    <cfRule type="cellIs" dxfId="1971" priority="8718" stopIfTrue="1" operator="between">
      <formula>-0.011</formula>
      <formula>0.011</formula>
    </cfRule>
    <cfRule type="cellIs" dxfId="1970" priority="8717" stopIfTrue="1" operator="between">
      <formula>-0.01</formula>
      <formula>-0.021</formula>
    </cfRule>
    <cfRule type="cellIs" dxfId="1969" priority="8716" stopIfTrue="1" operator="between">
      <formula>0.01</formula>
      <formula>0.021</formula>
    </cfRule>
    <cfRule type="cellIs" dxfId="1968" priority="8715" stopIfTrue="1" operator="lessThan">
      <formula>-0.02</formula>
    </cfRule>
    <cfRule type="cellIs" dxfId="1967" priority="8714" stopIfTrue="1" operator="greaterThan">
      <formula>0.02</formula>
    </cfRule>
    <cfRule type="cellIs" dxfId="1966" priority="8711" stopIfTrue="1" operator="between">
      <formula>-0.011</formula>
      <formula>0.011</formula>
    </cfRule>
    <cfRule type="cellIs" dxfId="1965" priority="8710" stopIfTrue="1" operator="between">
      <formula>-0.01</formula>
      <formula>-0.021</formula>
    </cfRule>
    <cfRule type="cellIs" dxfId="1964" priority="8709" stopIfTrue="1" operator="between">
      <formula>0.01</formula>
      <formula>0.021</formula>
    </cfRule>
    <cfRule type="cellIs" dxfId="1963" priority="8708" stopIfTrue="1" operator="lessThan">
      <formula>-0.02</formula>
    </cfRule>
    <cfRule type="cellIs" dxfId="1962" priority="8704" stopIfTrue="1" operator="between">
      <formula>-0.011</formula>
      <formula>0.011</formula>
    </cfRule>
    <cfRule type="cellIs" dxfId="1961" priority="8703" stopIfTrue="1" operator="between">
      <formula>-0.01</formula>
      <formula>-0.021</formula>
    </cfRule>
    <cfRule type="cellIs" dxfId="1960" priority="8702" stopIfTrue="1" operator="between">
      <formula>0.01</formula>
      <formula>0.021</formula>
    </cfRule>
    <cfRule type="cellIs" dxfId="1959" priority="8701" stopIfTrue="1" operator="lessThan">
      <formula>-0.02</formula>
    </cfRule>
    <cfRule type="cellIs" dxfId="1958" priority="8700" stopIfTrue="1" operator="greaterThan">
      <formula>0.02</formula>
    </cfRule>
    <cfRule type="cellIs" dxfId="1957" priority="8697" stopIfTrue="1" operator="between">
      <formula>-0.011</formula>
      <formula>0.011</formula>
    </cfRule>
    <cfRule type="cellIs" dxfId="1956" priority="8696" stopIfTrue="1" operator="between">
      <formula>-0.01</formula>
      <formula>-0.021</formula>
    </cfRule>
    <cfRule type="cellIs" dxfId="1955" priority="8695" stopIfTrue="1" operator="between">
      <formula>0.01</formula>
      <formula>0.021</formula>
    </cfRule>
    <cfRule type="cellIs" dxfId="1954" priority="8694" stopIfTrue="1" operator="lessThan">
      <formula>-0.02</formula>
    </cfRule>
    <cfRule type="cellIs" dxfId="1953" priority="8693" stopIfTrue="1" operator="greaterThan">
      <formula>0.02</formula>
    </cfRule>
    <cfRule type="cellIs" dxfId="1952" priority="8690" stopIfTrue="1" operator="between">
      <formula>-0.011</formula>
      <formula>0.011</formula>
    </cfRule>
    <cfRule type="cellIs" dxfId="1951" priority="8689" stopIfTrue="1" operator="between">
      <formula>-0.01</formula>
      <formula>-0.021</formula>
    </cfRule>
    <cfRule type="cellIs" dxfId="1950" priority="8688" stopIfTrue="1" operator="between">
      <formula>0.01</formula>
      <formula>0.021</formula>
    </cfRule>
    <cfRule type="cellIs" dxfId="1949" priority="8687" stopIfTrue="1" operator="lessThan">
      <formula>-0.02</formula>
    </cfRule>
    <cfRule type="cellIs" dxfId="1948" priority="8686" stopIfTrue="1" operator="greaterThan">
      <formula>0.02</formula>
    </cfRule>
    <cfRule type="cellIs" dxfId="1947" priority="8683" stopIfTrue="1" operator="between">
      <formula>-0.011</formula>
      <formula>0.011</formula>
    </cfRule>
    <cfRule type="cellIs" dxfId="1946" priority="8682" stopIfTrue="1" operator="between">
      <formula>-0.01</formula>
      <formula>-0.021</formula>
    </cfRule>
    <cfRule type="cellIs" dxfId="1945" priority="8681" stopIfTrue="1" operator="between">
      <formula>0.01</formula>
      <formula>0.021</formula>
    </cfRule>
    <cfRule type="cellIs" dxfId="1944" priority="8680" stopIfTrue="1" operator="lessThan">
      <formula>-0.02</formula>
    </cfRule>
    <cfRule type="cellIs" dxfId="1943" priority="8679" stopIfTrue="1" operator="greaterThan">
      <formula>0.02</formula>
    </cfRule>
    <cfRule type="cellIs" dxfId="1942" priority="8676" stopIfTrue="1" operator="between">
      <formula>-0.011</formula>
      <formula>0.011</formula>
    </cfRule>
    <cfRule type="cellIs" dxfId="1941" priority="8675" stopIfTrue="1" operator="between">
      <formula>-0.01</formula>
      <formula>-0.021</formula>
    </cfRule>
    <cfRule type="cellIs" dxfId="1940" priority="8674" stopIfTrue="1" operator="between">
      <formula>0.01</formula>
      <formula>0.021</formula>
    </cfRule>
    <cfRule type="cellIs" dxfId="1939" priority="8673" stopIfTrue="1" operator="lessThan">
      <formula>-0.02</formula>
    </cfRule>
    <cfRule type="cellIs" dxfId="1938" priority="8672" stopIfTrue="1" operator="greaterThan">
      <formula>0.02</formula>
    </cfRule>
    <cfRule type="cellIs" dxfId="1937" priority="8669" stopIfTrue="1" operator="between">
      <formula>-0.011</formula>
      <formula>0.011</formula>
    </cfRule>
    <cfRule type="cellIs" dxfId="1936" priority="8668" stopIfTrue="1" operator="between">
      <formula>-0.01</formula>
      <formula>-0.021</formula>
    </cfRule>
    <cfRule type="cellIs" dxfId="1935" priority="8667" stopIfTrue="1" operator="between">
      <formula>0.01</formula>
      <formula>0.021</formula>
    </cfRule>
    <cfRule type="cellIs" dxfId="1934" priority="8666" stopIfTrue="1" operator="lessThan">
      <formula>-0.02</formula>
    </cfRule>
    <cfRule type="cellIs" dxfId="1933" priority="8665" stopIfTrue="1" operator="greaterThan">
      <formula>0.02</formula>
    </cfRule>
    <cfRule type="cellIs" dxfId="1932" priority="8662" stopIfTrue="1" operator="between">
      <formula>-0.011</formula>
      <formula>0.011</formula>
    </cfRule>
    <cfRule type="cellIs" dxfId="1931" priority="8661" stopIfTrue="1" operator="between">
      <formula>-0.01</formula>
      <formula>-0.021</formula>
    </cfRule>
    <cfRule type="cellIs" dxfId="1930" priority="8660" stopIfTrue="1" operator="between">
      <formula>0.01</formula>
      <formula>0.021</formula>
    </cfRule>
    <cfRule type="cellIs" dxfId="1929" priority="8659" stopIfTrue="1" operator="lessThan">
      <formula>-0.02</formula>
    </cfRule>
    <cfRule type="cellIs" dxfId="1928" priority="8658" stopIfTrue="1" operator="greaterThan">
      <formula>0.02</formula>
    </cfRule>
    <cfRule type="cellIs" dxfId="1927" priority="8655" stopIfTrue="1" operator="between">
      <formula>-0.011</formula>
      <formula>0.011</formula>
    </cfRule>
    <cfRule type="cellIs" dxfId="1926" priority="8654" stopIfTrue="1" operator="between">
      <formula>-0.01</formula>
      <formula>-0.021</formula>
    </cfRule>
    <cfRule type="cellIs" dxfId="1925" priority="8653" stopIfTrue="1" operator="between">
      <formula>0.01</formula>
      <formula>0.021</formula>
    </cfRule>
    <cfRule type="cellIs" dxfId="1924" priority="8652" stopIfTrue="1" operator="lessThan">
      <formula>-0.02</formula>
    </cfRule>
    <cfRule type="cellIs" dxfId="1923" priority="8651" stopIfTrue="1" operator="greaterThan">
      <formula>0.02</formula>
    </cfRule>
    <cfRule type="cellIs" dxfId="1922" priority="8648" stopIfTrue="1" operator="between">
      <formula>-0.011</formula>
      <formula>0.011</formula>
    </cfRule>
    <cfRule type="cellIs" dxfId="1921" priority="8647" stopIfTrue="1" operator="between">
      <formula>-0.01</formula>
      <formula>-0.021</formula>
    </cfRule>
    <cfRule type="cellIs" dxfId="1920" priority="8646" stopIfTrue="1" operator="between">
      <formula>0.01</formula>
      <formula>0.021</formula>
    </cfRule>
    <cfRule type="cellIs" dxfId="1919" priority="8645" stopIfTrue="1" operator="lessThan">
      <formula>-0.02</formula>
    </cfRule>
    <cfRule type="cellIs" dxfId="1918" priority="8644" stopIfTrue="1" operator="greaterThan">
      <formula>0.02</formula>
    </cfRule>
    <cfRule type="cellIs" dxfId="1917" priority="8641" stopIfTrue="1" operator="between">
      <formula>-0.011</formula>
      <formula>0.011</formula>
    </cfRule>
    <cfRule type="cellIs" dxfId="1916" priority="8640" stopIfTrue="1" operator="between">
      <formula>-0.01</formula>
      <formula>-0.021</formula>
    </cfRule>
    <cfRule type="cellIs" dxfId="1915" priority="8639" stopIfTrue="1" operator="between">
      <formula>0.01</formula>
      <formula>0.021</formula>
    </cfRule>
    <cfRule type="cellIs" dxfId="1914" priority="8638" stopIfTrue="1" operator="lessThan">
      <formula>-0.02</formula>
    </cfRule>
    <cfRule type="cellIs" dxfId="1913" priority="8637" stopIfTrue="1" operator="greaterThan">
      <formula>0.02</formula>
    </cfRule>
    <cfRule type="cellIs" dxfId="1912" priority="8634" stopIfTrue="1" operator="between">
      <formula>-0.011</formula>
      <formula>0.011</formula>
    </cfRule>
    <cfRule type="cellIs" dxfId="1911" priority="8633" stopIfTrue="1" operator="between">
      <formula>-0.01</formula>
      <formula>-0.021</formula>
    </cfRule>
    <cfRule type="cellIs" dxfId="1910" priority="8632" stopIfTrue="1" operator="between">
      <formula>0.01</formula>
      <formula>0.021</formula>
    </cfRule>
    <cfRule type="cellIs" dxfId="1909" priority="8631" stopIfTrue="1" operator="lessThan">
      <formula>-0.02</formula>
    </cfRule>
    <cfRule type="cellIs" dxfId="1908" priority="8630" stopIfTrue="1" operator="greaterThan">
      <formula>0.02</formula>
    </cfRule>
    <cfRule type="cellIs" dxfId="1907" priority="8627" stopIfTrue="1" operator="between">
      <formula>-0.011</formula>
      <formula>0.011</formula>
    </cfRule>
    <cfRule type="cellIs" dxfId="1906" priority="8626" stopIfTrue="1" operator="between">
      <formula>-0.01</formula>
      <formula>-0.021</formula>
    </cfRule>
    <cfRule type="cellIs" dxfId="1905" priority="8625" stopIfTrue="1" operator="between">
      <formula>0.01</formula>
      <formula>0.021</formula>
    </cfRule>
    <cfRule type="cellIs" dxfId="1904" priority="8624" stopIfTrue="1" operator="lessThan">
      <formula>-0.02</formula>
    </cfRule>
    <cfRule type="cellIs" dxfId="1903" priority="8623" stopIfTrue="1" operator="greaterThan">
      <formula>0.02</formula>
    </cfRule>
    <cfRule type="cellIs" dxfId="1902" priority="8620" stopIfTrue="1" operator="between">
      <formula>-0.011</formula>
      <formula>0.011</formula>
    </cfRule>
    <cfRule type="cellIs" dxfId="1901" priority="8619" stopIfTrue="1" operator="between">
      <formula>-0.01</formula>
      <formula>-0.021</formula>
    </cfRule>
    <cfRule type="cellIs" dxfId="1900" priority="8618" stopIfTrue="1" operator="between">
      <formula>0.01</formula>
      <formula>0.021</formula>
    </cfRule>
    <cfRule type="cellIs" dxfId="1899" priority="8617" stopIfTrue="1" operator="lessThan">
      <formula>-0.02</formula>
    </cfRule>
    <cfRule type="cellIs" dxfId="1898" priority="8616" stopIfTrue="1" operator="greaterThan">
      <formula>0.02</formula>
    </cfRule>
    <cfRule type="cellIs" dxfId="1897" priority="8613" stopIfTrue="1" operator="between">
      <formula>-0.011</formula>
      <formula>0.011</formula>
    </cfRule>
    <cfRule type="cellIs" dxfId="1896" priority="8612" stopIfTrue="1" operator="between">
      <formula>-0.01</formula>
      <formula>-0.021</formula>
    </cfRule>
    <cfRule type="cellIs" dxfId="1895" priority="8611" stopIfTrue="1" operator="between">
      <formula>0.01</formula>
      <formula>0.021</formula>
    </cfRule>
    <cfRule type="cellIs" dxfId="1894" priority="8610" stopIfTrue="1" operator="lessThan">
      <formula>-0.02</formula>
    </cfRule>
    <cfRule type="cellIs" dxfId="1893" priority="8609" stopIfTrue="1" operator="greaterThan">
      <formula>0.02</formula>
    </cfRule>
    <cfRule type="cellIs" dxfId="1892" priority="8606" stopIfTrue="1" operator="between">
      <formula>-0.011</formula>
      <formula>0.011</formula>
    </cfRule>
    <cfRule type="cellIs" dxfId="1891" priority="8605" stopIfTrue="1" operator="between">
      <formula>-0.01</formula>
      <formula>-0.021</formula>
    </cfRule>
    <cfRule type="cellIs" dxfId="1890" priority="8604" stopIfTrue="1" operator="between">
      <formula>0.01</formula>
      <formula>0.021</formula>
    </cfRule>
    <cfRule type="cellIs" dxfId="1889" priority="8603" stopIfTrue="1" operator="lessThan">
      <formula>-0.02</formula>
    </cfRule>
    <cfRule type="cellIs" dxfId="1888" priority="8602" stopIfTrue="1" operator="greaterThan">
      <formula>0.02</formula>
    </cfRule>
    <cfRule type="cellIs" dxfId="1887" priority="8599" stopIfTrue="1" operator="between">
      <formula>-0.011</formula>
      <formula>0.011</formula>
    </cfRule>
    <cfRule type="cellIs" dxfId="1886" priority="8598" stopIfTrue="1" operator="between">
      <formula>-0.01</formula>
      <formula>-0.021</formula>
    </cfRule>
    <cfRule type="cellIs" dxfId="1885" priority="8597" stopIfTrue="1" operator="between">
      <formula>0.01</formula>
      <formula>0.021</formula>
    </cfRule>
    <cfRule type="cellIs" dxfId="1884" priority="8596" stopIfTrue="1" operator="lessThan">
      <formula>-0.02</formula>
    </cfRule>
    <cfRule type="cellIs" dxfId="1883" priority="8595" stopIfTrue="1" operator="greaterThan">
      <formula>0.02</formula>
    </cfRule>
    <cfRule type="cellIs" dxfId="1882" priority="8592" stopIfTrue="1" operator="between">
      <formula>-0.011</formula>
      <formula>0.011</formula>
    </cfRule>
    <cfRule type="cellIs" dxfId="1881" priority="8591" stopIfTrue="1" operator="between">
      <formula>-0.01</formula>
      <formula>-0.021</formula>
    </cfRule>
    <cfRule type="cellIs" dxfId="1880" priority="8590" stopIfTrue="1" operator="between">
      <formula>0.01</formula>
      <formula>0.021</formula>
    </cfRule>
    <cfRule type="cellIs" dxfId="1879" priority="8589" stopIfTrue="1" operator="lessThan">
      <formula>-0.02</formula>
    </cfRule>
    <cfRule type="cellIs" dxfId="1878" priority="8588" stopIfTrue="1" operator="greaterThan">
      <formula>0.02</formula>
    </cfRule>
    <cfRule type="cellIs" dxfId="1877" priority="8585" stopIfTrue="1" operator="between">
      <formula>-0.011</formula>
      <formula>0.011</formula>
    </cfRule>
    <cfRule type="cellIs" dxfId="1876" priority="8584" stopIfTrue="1" operator="between">
      <formula>-0.01</formula>
      <formula>-0.021</formula>
    </cfRule>
    <cfRule type="cellIs" dxfId="1875" priority="8583" stopIfTrue="1" operator="between">
      <formula>0.01</formula>
      <formula>0.021</formula>
    </cfRule>
    <cfRule type="cellIs" dxfId="1874" priority="8582" stopIfTrue="1" operator="lessThan">
      <formula>-0.02</formula>
    </cfRule>
    <cfRule type="cellIs" dxfId="1873" priority="8581" stopIfTrue="1" operator="greaterThan">
      <formula>0.02</formula>
    </cfRule>
    <cfRule type="cellIs" dxfId="1872" priority="8578" stopIfTrue="1" operator="between">
      <formula>-0.011</formula>
      <formula>0.011</formula>
    </cfRule>
    <cfRule type="cellIs" dxfId="1871" priority="8577" stopIfTrue="1" operator="between">
      <formula>-0.01</formula>
      <formula>-0.021</formula>
    </cfRule>
    <cfRule type="cellIs" dxfId="1870" priority="8576" stopIfTrue="1" operator="between">
      <formula>0.01</formula>
      <formula>0.021</formula>
    </cfRule>
    <cfRule type="cellIs" dxfId="1869" priority="8575" stopIfTrue="1" operator="lessThan">
      <formula>-0.02</formula>
    </cfRule>
    <cfRule type="cellIs" dxfId="1868" priority="8574" stopIfTrue="1" operator="greaterThan">
      <formula>0.02</formula>
    </cfRule>
    <cfRule type="cellIs" dxfId="1867" priority="8571" stopIfTrue="1" operator="between">
      <formula>-0.011</formula>
      <formula>0.011</formula>
    </cfRule>
    <cfRule type="cellIs" dxfId="1866" priority="8570" stopIfTrue="1" operator="between">
      <formula>-0.01</formula>
      <formula>-0.021</formula>
    </cfRule>
    <cfRule type="cellIs" dxfId="1865" priority="8569" stopIfTrue="1" operator="between">
      <formula>0.01</formula>
      <formula>0.021</formula>
    </cfRule>
    <cfRule type="cellIs" dxfId="1864" priority="8568" stopIfTrue="1" operator="lessThan">
      <formula>-0.02</formula>
    </cfRule>
    <cfRule type="cellIs" dxfId="1863" priority="8567" stopIfTrue="1" operator="greaterThan">
      <formula>0.02</formula>
    </cfRule>
    <cfRule type="cellIs" dxfId="1862" priority="8564" stopIfTrue="1" operator="between">
      <formula>-0.011</formula>
      <formula>0.011</formula>
    </cfRule>
    <cfRule type="cellIs" dxfId="1861" priority="8563" stopIfTrue="1" operator="between">
      <formula>-0.01</formula>
      <formula>-0.021</formula>
    </cfRule>
    <cfRule type="cellIs" dxfId="1860" priority="8562" stopIfTrue="1" operator="between">
      <formula>0.01</formula>
      <formula>0.021</formula>
    </cfRule>
    <cfRule type="cellIs" dxfId="1859" priority="8561" stopIfTrue="1" operator="lessThan">
      <formula>-0.02</formula>
    </cfRule>
    <cfRule type="cellIs" dxfId="1858" priority="8560" stopIfTrue="1" operator="greaterThan">
      <formula>0.02</formula>
    </cfRule>
    <cfRule type="cellIs" dxfId="1857" priority="8557" stopIfTrue="1" operator="between">
      <formula>-0.011</formula>
      <formula>0.011</formula>
    </cfRule>
    <cfRule type="cellIs" dxfId="1856" priority="8556" stopIfTrue="1" operator="between">
      <formula>-0.01</formula>
      <formula>-0.021</formula>
    </cfRule>
    <cfRule type="cellIs" dxfId="1855" priority="8555" stopIfTrue="1" operator="between">
      <formula>0.01</formula>
      <formula>0.021</formula>
    </cfRule>
    <cfRule type="cellIs" dxfId="1854" priority="8554" stopIfTrue="1" operator="lessThan">
      <formula>-0.02</formula>
    </cfRule>
    <cfRule type="cellIs" dxfId="1853" priority="8553" stopIfTrue="1" operator="greaterThan">
      <formula>0.02</formula>
    </cfRule>
    <cfRule type="cellIs" dxfId="1852" priority="8550" stopIfTrue="1" operator="between">
      <formula>-0.011</formula>
      <formula>0.011</formula>
    </cfRule>
    <cfRule type="cellIs" dxfId="1851" priority="8549" stopIfTrue="1" operator="between">
      <formula>-0.01</formula>
      <formula>-0.021</formula>
    </cfRule>
    <cfRule type="cellIs" dxfId="1850" priority="8548" stopIfTrue="1" operator="between">
      <formula>0.01</formula>
      <formula>0.021</formula>
    </cfRule>
    <cfRule type="cellIs" dxfId="1849" priority="8547" stopIfTrue="1" operator="lessThan">
      <formula>-0.02</formula>
    </cfRule>
    <cfRule type="cellIs" dxfId="1848" priority="8546" stopIfTrue="1" operator="greaterThan">
      <formula>0.02</formula>
    </cfRule>
    <cfRule type="cellIs" dxfId="1847" priority="8543" stopIfTrue="1" operator="between">
      <formula>-0.011</formula>
      <formula>0.011</formula>
    </cfRule>
    <cfRule type="cellIs" dxfId="1846" priority="8542" stopIfTrue="1" operator="between">
      <formula>-0.01</formula>
      <formula>-0.021</formula>
    </cfRule>
    <cfRule type="cellIs" dxfId="1845" priority="8541" stopIfTrue="1" operator="between">
      <formula>0.01</formula>
      <formula>0.021</formula>
    </cfRule>
    <cfRule type="cellIs" dxfId="1844" priority="8540" stopIfTrue="1" operator="lessThan">
      <formula>-0.02</formula>
    </cfRule>
    <cfRule type="cellIs" dxfId="1843" priority="8539" stopIfTrue="1" operator="greaterThan">
      <formula>0.02</formula>
    </cfRule>
    <cfRule type="cellIs" dxfId="1842" priority="8536" stopIfTrue="1" operator="between">
      <formula>-0.011</formula>
      <formula>0.011</formula>
    </cfRule>
    <cfRule type="cellIs" dxfId="1841" priority="8535" stopIfTrue="1" operator="between">
      <formula>-0.01</formula>
      <formula>-0.021</formula>
    </cfRule>
    <cfRule type="cellIs" dxfId="1840" priority="8534" stopIfTrue="1" operator="between">
      <formula>0.01</formula>
      <formula>0.021</formula>
    </cfRule>
    <cfRule type="cellIs" dxfId="1839" priority="8533" stopIfTrue="1" operator="lessThan">
      <formula>-0.02</formula>
    </cfRule>
    <cfRule type="cellIs" dxfId="1838" priority="8532" stopIfTrue="1" operator="greaterThan">
      <formula>0.02</formula>
    </cfRule>
    <cfRule type="cellIs" dxfId="1837" priority="8529" stopIfTrue="1" operator="between">
      <formula>-0.011</formula>
      <formula>0.011</formula>
    </cfRule>
    <cfRule type="cellIs" dxfId="1836" priority="8528" stopIfTrue="1" operator="between">
      <formula>-0.01</formula>
      <formula>-0.021</formula>
    </cfRule>
    <cfRule type="cellIs" dxfId="1835" priority="8527" stopIfTrue="1" operator="between">
      <formula>0.01</formula>
      <formula>0.021</formula>
    </cfRule>
    <cfRule type="cellIs" dxfId="1834" priority="8526" stopIfTrue="1" operator="lessThan">
      <formula>-0.02</formula>
    </cfRule>
    <cfRule type="cellIs" dxfId="1833" priority="8525" stopIfTrue="1" operator="greaterThan">
      <formula>0.02</formula>
    </cfRule>
    <cfRule type="cellIs" dxfId="1832" priority="8522" stopIfTrue="1" operator="between">
      <formula>-0.011</formula>
      <formula>0.011</formula>
    </cfRule>
    <cfRule type="cellIs" dxfId="1831" priority="8521" stopIfTrue="1" operator="between">
      <formula>-0.01</formula>
      <formula>-0.021</formula>
    </cfRule>
    <cfRule type="cellIs" dxfId="1830" priority="8520" stopIfTrue="1" operator="between">
      <formula>0.01</formula>
      <formula>0.021</formula>
    </cfRule>
    <cfRule type="cellIs" dxfId="1829" priority="8519" stopIfTrue="1" operator="lessThan">
      <formula>-0.02</formula>
    </cfRule>
    <cfRule type="cellIs" dxfId="1828" priority="8518" stopIfTrue="1" operator="greaterThan">
      <formula>0.02</formula>
    </cfRule>
    <cfRule type="cellIs" dxfId="1827" priority="8515" stopIfTrue="1" operator="between">
      <formula>-0.011</formula>
      <formula>0.011</formula>
    </cfRule>
    <cfRule type="cellIs" dxfId="1826" priority="8514" stopIfTrue="1" operator="between">
      <formula>-0.01</formula>
      <formula>-0.021</formula>
    </cfRule>
    <cfRule type="cellIs" dxfId="1825" priority="8513" stopIfTrue="1" operator="between">
      <formula>0.01</formula>
      <formula>0.021</formula>
    </cfRule>
    <cfRule type="cellIs" dxfId="1824" priority="8512" stopIfTrue="1" operator="lessThan">
      <formula>-0.02</formula>
    </cfRule>
    <cfRule type="cellIs" dxfId="1823" priority="8511" stopIfTrue="1" operator="greaterThan">
      <formula>0.02</formula>
    </cfRule>
    <cfRule type="cellIs" dxfId="1822" priority="8508" stopIfTrue="1" operator="between">
      <formula>-0.011</formula>
      <formula>0.011</formula>
    </cfRule>
    <cfRule type="cellIs" dxfId="1821" priority="8507" stopIfTrue="1" operator="between">
      <formula>-0.01</formula>
      <formula>-0.021</formula>
    </cfRule>
    <cfRule type="cellIs" dxfId="1820" priority="8506" stopIfTrue="1" operator="between">
      <formula>0.01</formula>
      <formula>0.021</formula>
    </cfRule>
    <cfRule type="cellIs" dxfId="1819" priority="8505" stopIfTrue="1" operator="lessThan">
      <formula>-0.02</formula>
    </cfRule>
    <cfRule type="cellIs" dxfId="1818" priority="8504" stopIfTrue="1" operator="greaterThan">
      <formula>0.02</formula>
    </cfRule>
    <cfRule type="cellIs" dxfId="1817" priority="8501" stopIfTrue="1" operator="between">
      <formula>-0.011</formula>
      <formula>0.011</formula>
    </cfRule>
    <cfRule type="cellIs" dxfId="1816" priority="8500" stopIfTrue="1" operator="between">
      <formula>-0.01</formula>
      <formula>-0.021</formula>
    </cfRule>
    <cfRule type="cellIs" dxfId="1815" priority="8499" stopIfTrue="1" operator="between">
      <formula>0.01</formula>
      <formula>0.021</formula>
    </cfRule>
    <cfRule type="cellIs" dxfId="1814" priority="8498" stopIfTrue="1" operator="lessThan">
      <formula>-0.02</formula>
    </cfRule>
    <cfRule type="cellIs" dxfId="1813" priority="8497" stopIfTrue="1" operator="greaterThan">
      <formula>0.02</formula>
    </cfRule>
    <cfRule type="cellIs" dxfId="1812" priority="8494" stopIfTrue="1" operator="between">
      <formula>-0.011</formula>
      <formula>0.011</formula>
    </cfRule>
    <cfRule type="cellIs" dxfId="1811" priority="8493" stopIfTrue="1" operator="between">
      <formula>-0.01</formula>
      <formula>-0.021</formula>
    </cfRule>
    <cfRule type="cellIs" dxfId="1810" priority="8492" stopIfTrue="1" operator="between">
      <formula>0.01</formula>
      <formula>0.021</formula>
    </cfRule>
    <cfRule type="cellIs" dxfId="1809" priority="8491" stopIfTrue="1" operator="lessThan">
      <formula>-0.02</formula>
    </cfRule>
    <cfRule type="cellIs" dxfId="1808" priority="8490" stopIfTrue="1" operator="greaterThan">
      <formula>0.02</formula>
    </cfRule>
    <cfRule type="cellIs" dxfId="1807" priority="8487" stopIfTrue="1" operator="between">
      <formula>-0.011</formula>
      <formula>0.011</formula>
    </cfRule>
    <cfRule type="cellIs" dxfId="1806" priority="8486" stopIfTrue="1" operator="between">
      <formula>-0.01</formula>
      <formula>-0.021</formula>
    </cfRule>
    <cfRule type="cellIs" dxfId="1805" priority="8485" stopIfTrue="1" operator="between">
      <formula>0.01</formula>
      <formula>0.021</formula>
    </cfRule>
    <cfRule type="cellIs" dxfId="1804" priority="8484" stopIfTrue="1" operator="lessThan">
      <formula>-0.02</formula>
    </cfRule>
    <cfRule type="cellIs" dxfId="1803" priority="8483" stopIfTrue="1" operator="greaterThan">
      <formula>0.02</formula>
    </cfRule>
    <cfRule type="cellIs" dxfId="1802" priority="8480" stopIfTrue="1" operator="between">
      <formula>-0.011</formula>
      <formula>0.011</formula>
    </cfRule>
    <cfRule type="cellIs" dxfId="1801" priority="8479" stopIfTrue="1" operator="between">
      <formula>-0.01</formula>
      <formula>-0.021</formula>
    </cfRule>
    <cfRule type="cellIs" dxfId="1800" priority="8478" stopIfTrue="1" operator="between">
      <formula>0.01</formula>
      <formula>0.021</formula>
    </cfRule>
    <cfRule type="cellIs" dxfId="1799" priority="8477" stopIfTrue="1" operator="lessThan">
      <formula>-0.02</formula>
    </cfRule>
    <cfRule type="cellIs" dxfId="1798" priority="8476" stopIfTrue="1" operator="greaterThan">
      <formula>0.02</formula>
    </cfRule>
    <cfRule type="cellIs" dxfId="1797" priority="8473" stopIfTrue="1" operator="between">
      <formula>-0.011</formula>
      <formula>0.011</formula>
    </cfRule>
    <cfRule type="cellIs" dxfId="1796" priority="8472" stopIfTrue="1" operator="between">
      <formula>-0.01</formula>
      <formula>-0.021</formula>
    </cfRule>
    <cfRule type="cellIs" dxfId="1795" priority="8471" stopIfTrue="1" operator="between">
      <formula>0.01</formula>
      <formula>0.021</formula>
    </cfRule>
    <cfRule type="cellIs" dxfId="1794" priority="8470" stopIfTrue="1" operator="lessThan">
      <formula>-0.02</formula>
    </cfRule>
    <cfRule type="cellIs" dxfId="1793" priority="8469" stopIfTrue="1" operator="greaterThan">
      <formula>0.02</formula>
    </cfRule>
    <cfRule type="cellIs" dxfId="1792" priority="8466" stopIfTrue="1" operator="between">
      <formula>-0.011</formula>
      <formula>0.011</formula>
    </cfRule>
    <cfRule type="cellIs" dxfId="1791" priority="8465" stopIfTrue="1" operator="between">
      <formula>-0.01</formula>
      <formula>-0.021</formula>
    </cfRule>
    <cfRule type="cellIs" dxfId="1790" priority="8464" stopIfTrue="1" operator="between">
      <formula>0.01</formula>
      <formula>0.021</formula>
    </cfRule>
    <cfRule type="cellIs" dxfId="1789" priority="8463" stopIfTrue="1" operator="lessThan">
      <formula>-0.02</formula>
    </cfRule>
    <cfRule type="cellIs" dxfId="1788" priority="8462" stopIfTrue="1" operator="greaterThan">
      <formula>0.02</formula>
    </cfRule>
    <cfRule type="cellIs" dxfId="1787" priority="8459" stopIfTrue="1" operator="between">
      <formula>-0.011</formula>
      <formula>0.011</formula>
    </cfRule>
    <cfRule type="cellIs" dxfId="1786" priority="8458" stopIfTrue="1" operator="between">
      <formula>-0.01</formula>
      <formula>-0.021</formula>
    </cfRule>
    <cfRule type="cellIs" dxfId="1785" priority="8457" stopIfTrue="1" operator="between">
      <formula>0.01</formula>
      <formula>0.021</formula>
    </cfRule>
    <cfRule type="cellIs" dxfId="1784" priority="8456" stopIfTrue="1" operator="lessThan">
      <formula>-0.02</formula>
    </cfRule>
    <cfRule type="cellIs" dxfId="1783" priority="8455" stopIfTrue="1" operator="greaterThan">
      <formula>0.02</formula>
    </cfRule>
    <cfRule type="cellIs" dxfId="1782" priority="8452" stopIfTrue="1" operator="between">
      <formula>-0.011</formula>
      <formula>0.011</formula>
    </cfRule>
    <cfRule type="cellIs" dxfId="1781" priority="8451" stopIfTrue="1" operator="between">
      <formula>-0.01</formula>
      <formula>-0.021</formula>
    </cfRule>
    <cfRule type="cellIs" dxfId="1780" priority="8450" stopIfTrue="1" operator="between">
      <formula>0.01</formula>
      <formula>0.021</formula>
    </cfRule>
    <cfRule type="cellIs" dxfId="1779" priority="8449" stopIfTrue="1" operator="lessThan">
      <formula>-0.02</formula>
    </cfRule>
    <cfRule type="cellIs" dxfId="1778" priority="8448" stopIfTrue="1" operator="greaterThan">
      <formula>0.02</formula>
    </cfRule>
    <cfRule type="cellIs" dxfId="1777" priority="8445" stopIfTrue="1" operator="between">
      <formula>-0.011</formula>
      <formula>0.011</formula>
    </cfRule>
    <cfRule type="cellIs" dxfId="1776" priority="8444" stopIfTrue="1" operator="between">
      <formula>-0.01</formula>
      <formula>-0.021</formula>
    </cfRule>
    <cfRule type="cellIs" dxfId="1775" priority="8443" stopIfTrue="1" operator="between">
      <formula>0.01</formula>
      <formula>0.021</formula>
    </cfRule>
    <cfRule type="cellIs" dxfId="1774" priority="8442" stopIfTrue="1" operator="lessThan">
      <formula>-0.02</formula>
    </cfRule>
    <cfRule type="cellIs" dxfId="1773" priority="8441" stopIfTrue="1" operator="greaterThan">
      <formula>0.02</formula>
    </cfRule>
    <cfRule type="cellIs" dxfId="1772" priority="8438" stopIfTrue="1" operator="between">
      <formula>-0.011</formula>
      <formula>0.011</formula>
    </cfRule>
    <cfRule type="cellIs" dxfId="1771" priority="8437" stopIfTrue="1" operator="between">
      <formula>-0.01</formula>
      <formula>-0.021</formula>
    </cfRule>
    <cfRule type="cellIs" dxfId="1770" priority="8436" stopIfTrue="1" operator="between">
      <formula>0.01</formula>
      <formula>0.021</formula>
    </cfRule>
    <cfRule type="cellIs" dxfId="1769" priority="8435" stopIfTrue="1" operator="lessThan">
      <formula>-0.02</formula>
    </cfRule>
    <cfRule type="cellIs" dxfId="1768" priority="8434" stopIfTrue="1" operator="greaterThan">
      <formula>0.02</formula>
    </cfRule>
    <cfRule type="cellIs" dxfId="1767" priority="8431" stopIfTrue="1" operator="between">
      <formula>-0.011</formula>
      <formula>0.011</formula>
    </cfRule>
    <cfRule type="cellIs" dxfId="1766" priority="8430" stopIfTrue="1" operator="between">
      <formula>-0.01</formula>
      <formula>-0.021</formula>
    </cfRule>
    <cfRule type="cellIs" dxfId="1765" priority="8429" stopIfTrue="1" operator="between">
      <formula>0.01</formula>
      <formula>0.021</formula>
    </cfRule>
    <cfRule type="cellIs" dxfId="1764" priority="8428" stopIfTrue="1" operator="lessThan">
      <formula>-0.02</formula>
    </cfRule>
    <cfRule type="cellIs" dxfId="1763" priority="8427" stopIfTrue="1" operator="greaterThan">
      <formula>0.02</formula>
    </cfRule>
    <cfRule type="cellIs" dxfId="1762" priority="8424" stopIfTrue="1" operator="between">
      <formula>-0.011</formula>
      <formula>0.011</formula>
    </cfRule>
    <cfRule type="cellIs" dxfId="1761" priority="8423" stopIfTrue="1" operator="between">
      <formula>-0.01</formula>
      <formula>-0.021</formula>
    </cfRule>
    <cfRule type="cellIs" dxfId="1760" priority="8422" stopIfTrue="1" operator="between">
      <formula>0.01</formula>
      <formula>0.021</formula>
    </cfRule>
    <cfRule type="cellIs" dxfId="1759" priority="8421" stopIfTrue="1" operator="lessThan">
      <formula>-0.02</formula>
    </cfRule>
    <cfRule type="cellIs" dxfId="1758" priority="8420" stopIfTrue="1" operator="greaterThan">
      <formula>0.02</formula>
    </cfRule>
    <cfRule type="cellIs" dxfId="1757" priority="8417" stopIfTrue="1" operator="between">
      <formula>-0.011</formula>
      <formula>0.011</formula>
    </cfRule>
    <cfRule type="cellIs" dxfId="1756" priority="8416" stopIfTrue="1" operator="between">
      <formula>-0.01</formula>
      <formula>-0.021</formula>
    </cfRule>
    <cfRule type="cellIs" dxfId="1755" priority="8415" stopIfTrue="1" operator="between">
      <formula>0.01</formula>
      <formula>0.021</formula>
    </cfRule>
    <cfRule type="cellIs" dxfId="1754" priority="8414" stopIfTrue="1" operator="lessThan">
      <formula>-0.02</formula>
    </cfRule>
    <cfRule type="cellIs" dxfId="1753" priority="8413" stopIfTrue="1" operator="greaterThan">
      <formula>0.02</formula>
    </cfRule>
    <cfRule type="cellIs" dxfId="1752" priority="8410" stopIfTrue="1" operator="between">
      <formula>-0.011</formula>
      <formula>0.011</formula>
    </cfRule>
    <cfRule type="cellIs" dxfId="1751" priority="8409" stopIfTrue="1" operator="between">
      <formula>-0.01</formula>
      <formula>-0.021</formula>
    </cfRule>
    <cfRule type="cellIs" dxfId="1750" priority="8408" stopIfTrue="1" operator="between">
      <formula>0.01</formula>
      <formula>0.021</formula>
    </cfRule>
    <cfRule type="cellIs" dxfId="1749" priority="8407" stopIfTrue="1" operator="lessThan">
      <formula>-0.02</formula>
    </cfRule>
    <cfRule type="cellIs" dxfId="1748" priority="8406" stopIfTrue="1" operator="greaterThan">
      <formula>0.02</formula>
    </cfRule>
    <cfRule type="cellIs" dxfId="1747" priority="8403" stopIfTrue="1" operator="between">
      <formula>-0.011</formula>
      <formula>0.011</formula>
    </cfRule>
    <cfRule type="cellIs" dxfId="1746" priority="8402" stopIfTrue="1" operator="between">
      <formula>-0.01</formula>
      <formula>-0.021</formula>
    </cfRule>
  </conditionalFormatting>
  <conditionalFormatting sqref="K848:K851">
    <cfRule type="cellIs" dxfId="1745" priority="21190" stopIfTrue="1" operator="between">
      <formula>0.01</formula>
      <formula>0.021</formula>
    </cfRule>
    <cfRule type="cellIs" dxfId="1744" priority="21192" stopIfTrue="1" operator="between">
      <formula>-0.011</formula>
      <formula>0.011</formula>
    </cfRule>
    <cfRule type="cellIs" dxfId="1743" priority="21189" stopIfTrue="1" operator="lessThan">
      <formula>-0.02</formula>
    </cfRule>
    <cfRule type="cellIs" dxfId="1742" priority="21191" stopIfTrue="1" operator="between">
      <formula>-0.01</formula>
      <formula>-0.021</formula>
    </cfRule>
    <cfRule type="cellIs" dxfId="1741" priority="21188" stopIfTrue="1" operator="greaterThan">
      <formula>0.02</formula>
    </cfRule>
  </conditionalFormatting>
  <conditionalFormatting sqref="K852:K860">
    <cfRule type="cellIs" dxfId="1740" priority="71595" stopIfTrue="1" operator="greaterThan">
      <formula>0.02</formula>
    </cfRule>
    <cfRule type="cellIs" dxfId="1739" priority="71533" stopIfTrue="1" operator="lessThan">
      <formula>-0.02</formula>
    </cfRule>
    <cfRule type="cellIs" dxfId="1738" priority="71534" stopIfTrue="1" operator="between">
      <formula>0.01</formula>
      <formula>0.021</formula>
    </cfRule>
    <cfRule type="cellIs" dxfId="1737" priority="72057" stopIfTrue="1" operator="greaterThan">
      <formula>0.02</formula>
    </cfRule>
    <cfRule type="cellIs" dxfId="1736" priority="72058" stopIfTrue="1" operator="lessThan">
      <formula>-0.02</formula>
    </cfRule>
    <cfRule type="cellIs" dxfId="1735" priority="72059" stopIfTrue="1" operator="between">
      <formula>0.01</formula>
      <formula>0.021</formula>
    </cfRule>
    <cfRule type="cellIs" dxfId="1734" priority="72060" stopIfTrue="1" operator="between">
      <formula>-0.01</formula>
      <formula>-0.021</formula>
    </cfRule>
    <cfRule type="cellIs" dxfId="1733" priority="72061" stopIfTrue="1" operator="between">
      <formula>-0.011</formula>
      <formula>0.011</formula>
    </cfRule>
    <cfRule type="cellIs" dxfId="1732" priority="71535" stopIfTrue="1" operator="between">
      <formula>-0.01</formula>
      <formula>-0.021</formula>
    </cfRule>
    <cfRule type="cellIs" dxfId="1731" priority="71536" stopIfTrue="1" operator="between">
      <formula>-0.011</formula>
      <formula>0.011</formula>
    </cfRule>
    <cfRule type="cellIs" dxfId="1730" priority="72064" stopIfTrue="1" operator="greaterThan">
      <formula>0.02</formula>
    </cfRule>
    <cfRule type="cellIs" dxfId="1729" priority="72065" stopIfTrue="1" operator="lessThan">
      <formula>-0.02</formula>
    </cfRule>
    <cfRule type="cellIs" dxfId="1728" priority="72066" stopIfTrue="1" operator="between">
      <formula>0.01</formula>
      <formula>0.021</formula>
    </cfRule>
    <cfRule type="cellIs" dxfId="1727" priority="72067" stopIfTrue="1" operator="between">
      <formula>-0.01</formula>
      <formula>-0.021</formula>
    </cfRule>
    <cfRule type="cellIs" dxfId="1726" priority="72068" stopIfTrue="1" operator="between">
      <formula>-0.011</formula>
      <formula>0.011</formula>
    </cfRule>
    <cfRule type="cellIs" dxfId="1725" priority="71385" stopIfTrue="1" operator="greaterThan">
      <formula>0.02</formula>
    </cfRule>
    <cfRule type="cellIs" dxfId="1724" priority="71386" stopIfTrue="1" operator="lessThan">
      <formula>-0.02</formula>
    </cfRule>
    <cfRule type="cellIs" dxfId="1723" priority="72071" stopIfTrue="1" operator="greaterThan">
      <formula>0.02</formula>
    </cfRule>
    <cfRule type="cellIs" dxfId="1722" priority="72072" stopIfTrue="1" operator="lessThan">
      <formula>-0.02</formula>
    </cfRule>
    <cfRule type="cellIs" dxfId="1721" priority="72073" stopIfTrue="1" operator="between">
      <formula>0.01</formula>
      <formula>0.021</formula>
    </cfRule>
    <cfRule type="cellIs" dxfId="1720" priority="72074" stopIfTrue="1" operator="between">
      <formula>-0.01</formula>
      <formula>-0.021</formula>
    </cfRule>
    <cfRule type="cellIs" dxfId="1719" priority="72075" stopIfTrue="1" operator="between">
      <formula>-0.011</formula>
      <formula>0.011</formula>
    </cfRule>
    <cfRule type="cellIs" dxfId="1718" priority="71539" stopIfTrue="1" operator="greaterThan">
      <formula>0.02</formula>
    </cfRule>
    <cfRule type="cellIs" dxfId="1717" priority="71540" stopIfTrue="1" operator="lessThan">
      <formula>-0.02</formula>
    </cfRule>
    <cfRule type="cellIs" dxfId="1716" priority="72078" stopIfTrue="1" operator="greaterThan">
      <formula>0.02</formula>
    </cfRule>
    <cfRule type="cellIs" dxfId="1715" priority="72079" stopIfTrue="1" operator="lessThan">
      <formula>-0.02</formula>
    </cfRule>
    <cfRule type="cellIs" dxfId="1714" priority="72080" stopIfTrue="1" operator="between">
      <formula>0.01</formula>
      <formula>0.021</formula>
    </cfRule>
    <cfRule type="cellIs" dxfId="1713" priority="72081" stopIfTrue="1" operator="between">
      <formula>-0.01</formula>
      <formula>-0.021</formula>
    </cfRule>
    <cfRule type="cellIs" dxfId="1712" priority="72082" stopIfTrue="1" operator="between">
      <formula>-0.011</formula>
      <formula>0.011</formula>
    </cfRule>
    <cfRule type="cellIs" dxfId="1711" priority="71541" stopIfTrue="1" operator="between">
      <formula>0.01</formula>
      <formula>0.021</formula>
    </cfRule>
    <cfRule type="cellIs" dxfId="1710" priority="71542" stopIfTrue="1" operator="between">
      <formula>-0.01</formula>
      <formula>-0.021</formula>
    </cfRule>
    <cfRule type="cellIs" dxfId="1709" priority="72085" stopIfTrue="1" operator="greaterThan">
      <formula>0.02</formula>
    </cfRule>
    <cfRule type="cellIs" dxfId="1708" priority="72086" stopIfTrue="1" operator="lessThan">
      <formula>-0.02</formula>
    </cfRule>
    <cfRule type="cellIs" dxfId="1707" priority="72087" stopIfTrue="1" operator="between">
      <formula>0.01</formula>
      <formula>0.021</formula>
    </cfRule>
    <cfRule type="cellIs" dxfId="1706" priority="72088" stopIfTrue="1" operator="between">
      <formula>-0.01</formula>
      <formula>-0.021</formula>
    </cfRule>
    <cfRule type="cellIs" dxfId="1705" priority="72089" stopIfTrue="1" operator="between">
      <formula>-0.011</formula>
      <formula>0.011</formula>
    </cfRule>
    <cfRule type="cellIs" dxfId="1704" priority="71543" stopIfTrue="1" operator="between">
      <formula>-0.011</formula>
      <formula>0.011</formula>
    </cfRule>
    <cfRule type="cellIs" dxfId="1703" priority="71387" stopIfTrue="1" operator="between">
      <formula>0.01</formula>
      <formula>0.021</formula>
    </cfRule>
    <cfRule type="cellIs" dxfId="1702" priority="72092" stopIfTrue="1" operator="greaterThan">
      <formula>0.02</formula>
    </cfRule>
    <cfRule type="cellIs" dxfId="1701" priority="72093" stopIfTrue="1" operator="lessThan">
      <formula>-0.02</formula>
    </cfRule>
    <cfRule type="cellIs" dxfId="1700" priority="72094" stopIfTrue="1" operator="between">
      <formula>0.01</formula>
      <formula>0.021</formula>
    </cfRule>
    <cfRule type="cellIs" dxfId="1699" priority="72095" stopIfTrue="1" operator="between">
      <formula>-0.01</formula>
      <formula>-0.021</formula>
    </cfRule>
    <cfRule type="cellIs" dxfId="1698" priority="72096" stopIfTrue="1" operator="between">
      <formula>-0.011</formula>
      <formula>0.011</formula>
    </cfRule>
    <cfRule type="cellIs" dxfId="1697" priority="71388" stopIfTrue="1" operator="between">
      <formula>-0.01</formula>
      <formula>-0.021</formula>
    </cfRule>
    <cfRule type="cellIs" dxfId="1696" priority="71546" stopIfTrue="1" operator="greaterThan">
      <formula>0.02</formula>
    </cfRule>
    <cfRule type="cellIs" dxfId="1695" priority="72099" stopIfTrue="1" operator="greaterThan">
      <formula>0.02</formula>
    </cfRule>
    <cfRule type="cellIs" dxfId="1694" priority="72100" stopIfTrue="1" operator="lessThan">
      <formula>-0.02</formula>
    </cfRule>
    <cfRule type="cellIs" dxfId="1693" priority="72101" stopIfTrue="1" operator="between">
      <formula>0.01</formula>
      <formula>0.021</formula>
    </cfRule>
    <cfRule type="cellIs" dxfId="1692" priority="72102" stopIfTrue="1" operator="between">
      <formula>-0.01</formula>
      <formula>-0.021</formula>
    </cfRule>
    <cfRule type="cellIs" dxfId="1691" priority="72103" stopIfTrue="1" operator="between">
      <formula>-0.011</formula>
      <formula>0.011</formula>
    </cfRule>
    <cfRule type="cellIs" dxfId="1690" priority="71547" stopIfTrue="1" operator="lessThan">
      <formula>-0.02</formula>
    </cfRule>
    <cfRule type="cellIs" dxfId="1689" priority="71548" stopIfTrue="1" operator="between">
      <formula>0.01</formula>
      <formula>0.021</formula>
    </cfRule>
    <cfRule type="cellIs" dxfId="1688" priority="72106" stopIfTrue="1" operator="greaterThan">
      <formula>0.02</formula>
    </cfRule>
    <cfRule type="cellIs" dxfId="1687" priority="72107" stopIfTrue="1" operator="lessThan">
      <formula>-0.02</formula>
    </cfRule>
    <cfRule type="cellIs" dxfId="1686" priority="72108" stopIfTrue="1" operator="between">
      <formula>0.01</formula>
      <formula>0.021</formula>
    </cfRule>
    <cfRule type="cellIs" dxfId="1685" priority="72109" stopIfTrue="1" operator="between">
      <formula>-0.01</formula>
      <formula>-0.021</formula>
    </cfRule>
    <cfRule type="cellIs" dxfId="1684" priority="72110" stopIfTrue="1" operator="between">
      <formula>-0.011</formula>
      <formula>0.011</formula>
    </cfRule>
    <cfRule type="cellIs" dxfId="1683" priority="71549" stopIfTrue="1" operator="between">
      <formula>-0.01</formula>
      <formula>-0.021</formula>
    </cfRule>
    <cfRule type="cellIs" dxfId="1682" priority="71550" stopIfTrue="1" operator="between">
      <formula>-0.011</formula>
      <formula>0.011</formula>
    </cfRule>
    <cfRule type="cellIs" dxfId="1681" priority="72113" stopIfTrue="1" operator="greaterThan">
      <formula>0.02</formula>
    </cfRule>
    <cfRule type="cellIs" dxfId="1680" priority="72114" stopIfTrue="1" operator="lessThan">
      <formula>-0.02</formula>
    </cfRule>
    <cfRule type="cellIs" dxfId="1679" priority="72115" stopIfTrue="1" operator="between">
      <formula>0.01</formula>
      <formula>0.021</formula>
    </cfRule>
    <cfRule type="cellIs" dxfId="1678" priority="72116" stopIfTrue="1" operator="between">
      <formula>-0.01</formula>
      <formula>-0.021</formula>
    </cfRule>
    <cfRule type="cellIs" dxfId="1677" priority="72117" stopIfTrue="1" operator="between">
      <formula>-0.011</formula>
      <formula>0.011</formula>
    </cfRule>
    <cfRule type="cellIs" dxfId="1676" priority="71389" stopIfTrue="1" operator="between">
      <formula>-0.011</formula>
      <formula>0.011</formula>
    </cfRule>
    <cfRule type="cellIs" dxfId="1675" priority="71343" stopIfTrue="1" operator="greaterThan">
      <formula>0.02</formula>
    </cfRule>
    <cfRule type="cellIs" dxfId="1674" priority="72120" stopIfTrue="1" operator="greaterThan">
      <formula>0.02</formula>
    </cfRule>
    <cfRule type="cellIs" dxfId="1673" priority="72121" stopIfTrue="1" operator="lessThan">
      <formula>-0.02</formula>
    </cfRule>
    <cfRule type="cellIs" dxfId="1672" priority="72122" stopIfTrue="1" operator="between">
      <formula>0.01</formula>
      <formula>0.021</formula>
    </cfRule>
    <cfRule type="cellIs" dxfId="1671" priority="72123" stopIfTrue="1" operator="between">
      <formula>-0.01</formula>
      <formula>-0.021</formula>
    </cfRule>
    <cfRule type="cellIs" dxfId="1670" priority="72124" stopIfTrue="1" operator="between">
      <formula>-0.011</formula>
      <formula>0.011</formula>
    </cfRule>
    <cfRule type="cellIs" dxfId="1669" priority="71553" stopIfTrue="1" operator="greaterThan">
      <formula>0.02</formula>
    </cfRule>
    <cfRule type="cellIs" dxfId="1668" priority="71554" stopIfTrue="1" operator="lessThan">
      <formula>-0.02</formula>
    </cfRule>
    <cfRule type="cellIs" dxfId="1667" priority="72127" stopIfTrue="1" operator="greaterThan">
      <formula>0.02</formula>
    </cfRule>
    <cfRule type="cellIs" dxfId="1666" priority="72128" stopIfTrue="1" operator="lessThan">
      <formula>-0.02</formula>
    </cfRule>
    <cfRule type="cellIs" dxfId="1665" priority="72129" stopIfTrue="1" operator="between">
      <formula>0.01</formula>
      <formula>0.021</formula>
    </cfRule>
    <cfRule type="cellIs" dxfId="1664" priority="72130" stopIfTrue="1" operator="between">
      <formula>-0.01</formula>
      <formula>-0.021</formula>
    </cfRule>
    <cfRule type="cellIs" dxfId="1663" priority="72131" stopIfTrue="1" operator="between">
      <formula>-0.011</formula>
      <formula>0.011</formula>
    </cfRule>
    <cfRule type="cellIs" dxfId="1662" priority="71555" stopIfTrue="1" operator="between">
      <formula>0.01</formula>
      <formula>0.021</formula>
    </cfRule>
    <cfRule type="cellIs" dxfId="1661" priority="71556" stopIfTrue="1" operator="between">
      <formula>-0.01</formula>
      <formula>-0.021</formula>
    </cfRule>
    <cfRule type="cellIs" dxfId="1660" priority="72134" stopIfTrue="1" operator="greaterThan">
      <formula>0.02</formula>
    </cfRule>
    <cfRule type="cellIs" dxfId="1659" priority="72135" stopIfTrue="1" operator="lessThan">
      <formula>-0.02</formula>
    </cfRule>
    <cfRule type="cellIs" dxfId="1658" priority="72136" stopIfTrue="1" operator="between">
      <formula>0.01</formula>
      <formula>0.021</formula>
    </cfRule>
    <cfRule type="cellIs" dxfId="1657" priority="72137" stopIfTrue="1" operator="between">
      <formula>-0.01</formula>
      <formula>-0.021</formula>
    </cfRule>
    <cfRule type="cellIs" dxfId="1656" priority="72138" stopIfTrue="1" operator="between">
      <formula>-0.011</formula>
      <formula>0.011</formula>
    </cfRule>
    <cfRule type="cellIs" dxfId="1655" priority="71557" stopIfTrue="1" operator="between">
      <formula>-0.011</formula>
      <formula>0.011</formula>
    </cfRule>
    <cfRule type="cellIs" dxfId="1654" priority="71344" stopIfTrue="1" operator="lessThan">
      <formula>-0.02</formula>
    </cfRule>
    <cfRule type="cellIs" dxfId="1653" priority="72141" stopIfTrue="1" operator="greaterThan">
      <formula>0.02</formula>
    </cfRule>
    <cfRule type="cellIs" dxfId="1652" priority="72142" stopIfTrue="1" operator="lessThan">
      <formula>-0.02</formula>
    </cfRule>
    <cfRule type="cellIs" dxfId="1651" priority="72143" stopIfTrue="1" operator="between">
      <formula>0.01</formula>
      <formula>0.021</formula>
    </cfRule>
    <cfRule type="cellIs" dxfId="1650" priority="72144" stopIfTrue="1" operator="between">
      <formula>-0.01</formula>
      <formula>-0.021</formula>
    </cfRule>
    <cfRule type="cellIs" dxfId="1649" priority="72145" stopIfTrue="1" operator="between">
      <formula>-0.011</formula>
      <formula>0.011</formula>
    </cfRule>
    <cfRule type="cellIs" dxfId="1648" priority="71392" stopIfTrue="1" operator="greaterThan">
      <formula>0.02</formula>
    </cfRule>
    <cfRule type="cellIs" dxfId="1647" priority="71560" stopIfTrue="1" operator="greaterThan">
      <formula>0.02</formula>
    </cfRule>
    <cfRule type="cellIs" dxfId="1646" priority="72148" stopIfTrue="1" operator="greaterThan">
      <formula>0.02</formula>
    </cfRule>
    <cfRule type="cellIs" dxfId="1645" priority="72149" stopIfTrue="1" operator="lessThan">
      <formula>-0.02</formula>
    </cfRule>
    <cfRule type="cellIs" dxfId="1644" priority="72150" stopIfTrue="1" operator="between">
      <formula>0.01</formula>
      <formula>0.021</formula>
    </cfRule>
    <cfRule type="cellIs" dxfId="1643" priority="72151" stopIfTrue="1" operator="between">
      <formula>-0.01</formula>
      <formula>-0.021</formula>
    </cfRule>
    <cfRule type="cellIs" dxfId="1642" priority="72152" stopIfTrue="1" operator="between">
      <formula>-0.011</formula>
      <formula>0.011</formula>
    </cfRule>
    <cfRule type="cellIs" dxfId="1641" priority="71561" stopIfTrue="1" operator="lessThan">
      <formula>-0.02</formula>
    </cfRule>
    <cfRule type="cellIs" dxfId="1640" priority="71562" stopIfTrue="1" operator="between">
      <formula>0.01</formula>
      <formula>0.021</formula>
    </cfRule>
    <cfRule type="cellIs" dxfId="1639" priority="72155" stopIfTrue="1" operator="greaterThan">
      <formula>0.02</formula>
    </cfRule>
    <cfRule type="cellIs" dxfId="1638" priority="72156" stopIfTrue="1" operator="lessThan">
      <formula>-0.02</formula>
    </cfRule>
    <cfRule type="cellIs" dxfId="1637" priority="72157" stopIfTrue="1" operator="between">
      <formula>0.01</formula>
      <formula>0.021</formula>
    </cfRule>
    <cfRule type="cellIs" dxfId="1636" priority="72158" stopIfTrue="1" operator="between">
      <formula>-0.01</formula>
      <formula>-0.021</formula>
    </cfRule>
    <cfRule type="cellIs" dxfId="1635" priority="72159" stopIfTrue="1" operator="between">
      <formula>-0.011</formula>
      <formula>0.011</formula>
    </cfRule>
    <cfRule type="cellIs" dxfId="1634" priority="71563" stopIfTrue="1" operator="between">
      <formula>-0.01</formula>
      <formula>-0.021</formula>
    </cfRule>
    <cfRule type="cellIs" dxfId="1633" priority="71564" stopIfTrue="1" operator="between">
      <formula>-0.011</formula>
      <formula>0.011</formula>
    </cfRule>
    <cfRule type="cellIs" dxfId="1632" priority="72162" stopIfTrue="1" operator="greaterThan">
      <formula>0.02</formula>
    </cfRule>
    <cfRule type="cellIs" dxfId="1631" priority="72163" stopIfTrue="1" operator="lessThan">
      <formula>-0.02</formula>
    </cfRule>
    <cfRule type="cellIs" dxfId="1630" priority="72164" stopIfTrue="1" operator="between">
      <formula>0.01</formula>
      <formula>0.021</formula>
    </cfRule>
    <cfRule type="cellIs" dxfId="1629" priority="72165" stopIfTrue="1" operator="between">
      <formula>-0.01</formula>
      <formula>-0.021</formula>
    </cfRule>
    <cfRule type="cellIs" dxfId="1628" priority="72166" stopIfTrue="1" operator="between">
      <formula>-0.011</formula>
      <formula>0.011</formula>
    </cfRule>
    <cfRule type="cellIs" dxfId="1627" priority="71393" stopIfTrue="1" operator="lessThan">
      <formula>-0.02</formula>
    </cfRule>
    <cfRule type="cellIs" dxfId="1626" priority="71394" stopIfTrue="1" operator="between">
      <formula>0.01</formula>
      <formula>0.021</formula>
    </cfRule>
    <cfRule type="cellIs" dxfId="1625" priority="72169" stopIfTrue="1" operator="greaterThan">
      <formula>0.02</formula>
    </cfRule>
    <cfRule type="cellIs" dxfId="1624" priority="72170" stopIfTrue="1" operator="lessThan">
      <formula>-0.02</formula>
    </cfRule>
    <cfRule type="cellIs" dxfId="1623" priority="72171" stopIfTrue="1" operator="between">
      <formula>0.01</formula>
      <formula>0.021</formula>
    </cfRule>
    <cfRule type="cellIs" dxfId="1622" priority="72172" stopIfTrue="1" operator="between">
      <formula>-0.01</formula>
      <formula>-0.021</formula>
    </cfRule>
    <cfRule type="cellIs" dxfId="1621" priority="72173" stopIfTrue="1" operator="between">
      <formula>-0.011</formula>
      <formula>0.011</formula>
    </cfRule>
    <cfRule type="cellIs" dxfId="1620" priority="71567" stopIfTrue="1" operator="greaterThan">
      <formula>0.02</formula>
    </cfRule>
    <cfRule type="cellIs" dxfId="1619" priority="71568" stopIfTrue="1" operator="lessThan">
      <formula>-0.02</formula>
    </cfRule>
    <cfRule type="cellIs" dxfId="1618" priority="72176" stopIfTrue="1" operator="greaterThan">
      <formula>0.02</formula>
    </cfRule>
    <cfRule type="cellIs" dxfId="1617" priority="72177" stopIfTrue="1" operator="lessThan">
      <formula>-0.02</formula>
    </cfRule>
    <cfRule type="cellIs" dxfId="1616" priority="72178" stopIfTrue="1" operator="between">
      <formula>0.01</formula>
      <formula>0.021</formula>
    </cfRule>
    <cfRule type="cellIs" dxfId="1615" priority="72179" stopIfTrue="1" operator="between">
      <formula>-0.01</formula>
      <formula>-0.021</formula>
    </cfRule>
    <cfRule type="cellIs" dxfId="1614" priority="72180" stopIfTrue="1" operator="between">
      <formula>-0.011</formula>
      <formula>0.011</formula>
    </cfRule>
    <cfRule type="cellIs" dxfId="1613" priority="71569" stopIfTrue="1" operator="between">
      <formula>0.01</formula>
      <formula>0.021</formula>
    </cfRule>
    <cfRule type="cellIs" dxfId="1612" priority="71570" stopIfTrue="1" operator="between">
      <formula>-0.01</formula>
      <formula>-0.021</formula>
    </cfRule>
    <cfRule type="cellIs" dxfId="1611" priority="72183" stopIfTrue="1" operator="greaterThan">
      <formula>0.02</formula>
    </cfRule>
    <cfRule type="cellIs" dxfId="1610" priority="72184" stopIfTrue="1" operator="lessThan">
      <formula>-0.02</formula>
    </cfRule>
    <cfRule type="cellIs" dxfId="1609" priority="72185" stopIfTrue="1" operator="between">
      <formula>0.01</formula>
      <formula>0.021</formula>
    </cfRule>
    <cfRule type="cellIs" dxfId="1608" priority="72186" stopIfTrue="1" operator="between">
      <formula>-0.01</formula>
      <formula>-0.021</formula>
    </cfRule>
    <cfRule type="cellIs" dxfId="1607" priority="72187" stopIfTrue="1" operator="between">
      <formula>-0.011</formula>
      <formula>0.011</formula>
    </cfRule>
    <cfRule type="cellIs" dxfId="1606" priority="71571" stopIfTrue="1" operator="between">
      <formula>-0.011</formula>
      <formula>0.011</formula>
    </cfRule>
    <cfRule type="cellIs" dxfId="1605" priority="71395" stopIfTrue="1" operator="between">
      <formula>-0.01</formula>
      <formula>-0.021</formula>
    </cfRule>
    <cfRule type="cellIs" dxfId="1604" priority="72190" stopIfTrue="1" operator="greaterThan">
      <formula>0.02</formula>
    </cfRule>
    <cfRule type="cellIs" dxfId="1603" priority="72191" stopIfTrue="1" operator="lessThan">
      <formula>-0.02</formula>
    </cfRule>
    <cfRule type="cellIs" dxfId="1602" priority="72192" stopIfTrue="1" operator="between">
      <formula>0.01</formula>
      <formula>0.021</formula>
    </cfRule>
    <cfRule type="cellIs" dxfId="1601" priority="72193" stopIfTrue="1" operator="between">
      <formula>-0.01</formula>
      <formula>-0.021</formula>
    </cfRule>
    <cfRule type="cellIs" dxfId="1600" priority="72194" stopIfTrue="1" operator="between">
      <formula>-0.011</formula>
      <formula>0.011</formula>
    </cfRule>
    <cfRule type="cellIs" dxfId="1599" priority="71396" stopIfTrue="1" operator="between">
      <formula>-0.011</formula>
      <formula>0.011</formula>
    </cfRule>
    <cfRule type="cellIs" dxfId="1598" priority="71574" stopIfTrue="1" operator="greaterThan">
      <formula>0.02</formula>
    </cfRule>
    <cfRule type="cellIs" dxfId="1597" priority="72197" stopIfTrue="1" operator="greaterThan">
      <formula>0.02</formula>
    </cfRule>
    <cfRule type="cellIs" dxfId="1596" priority="72198" stopIfTrue="1" operator="lessThan">
      <formula>-0.02</formula>
    </cfRule>
    <cfRule type="cellIs" dxfId="1595" priority="72199" stopIfTrue="1" operator="between">
      <formula>0.01</formula>
      <formula>0.021</formula>
    </cfRule>
    <cfRule type="cellIs" dxfId="1594" priority="72200" stopIfTrue="1" operator="between">
      <formula>-0.01</formula>
      <formula>-0.021</formula>
    </cfRule>
    <cfRule type="cellIs" dxfId="1593" priority="72201" stopIfTrue="1" operator="between">
      <formula>-0.011</formula>
      <formula>0.011</formula>
    </cfRule>
    <cfRule type="cellIs" dxfId="1592" priority="71575" stopIfTrue="1" operator="lessThan">
      <formula>-0.02</formula>
    </cfRule>
    <cfRule type="cellIs" dxfId="1591" priority="71576" stopIfTrue="1" operator="between">
      <formula>0.01</formula>
      <formula>0.021</formula>
    </cfRule>
    <cfRule type="cellIs" dxfId="1590" priority="72204" stopIfTrue="1" operator="greaterThan">
      <formula>0.02</formula>
    </cfRule>
    <cfRule type="cellIs" dxfId="1589" priority="72205" stopIfTrue="1" operator="lessThan">
      <formula>-0.02</formula>
    </cfRule>
    <cfRule type="cellIs" dxfId="1588" priority="72206" stopIfTrue="1" operator="between">
      <formula>0.01</formula>
      <formula>0.021</formula>
    </cfRule>
    <cfRule type="cellIs" dxfId="1587" priority="72207" stopIfTrue="1" operator="between">
      <formula>-0.01</formula>
      <formula>-0.021</formula>
    </cfRule>
    <cfRule type="cellIs" dxfId="1586" priority="72208" stopIfTrue="1" operator="between">
      <formula>-0.011</formula>
      <formula>0.011</formula>
    </cfRule>
    <cfRule type="cellIs" dxfId="1585" priority="71577" stopIfTrue="1" operator="between">
      <formula>-0.01</formula>
      <formula>-0.021</formula>
    </cfRule>
    <cfRule type="cellIs" dxfId="1584" priority="71578" stopIfTrue="1" operator="between">
      <formula>-0.011</formula>
      <formula>0.011</formula>
    </cfRule>
    <cfRule type="cellIs" dxfId="1583" priority="72211" stopIfTrue="1" operator="greaterThan">
      <formula>0.02</formula>
    </cfRule>
    <cfRule type="cellIs" dxfId="1582" priority="72212" stopIfTrue="1" operator="lessThan">
      <formula>-0.02</formula>
    </cfRule>
    <cfRule type="cellIs" dxfId="1581" priority="72213" stopIfTrue="1" operator="between">
      <formula>0.01</formula>
      <formula>0.021</formula>
    </cfRule>
    <cfRule type="cellIs" dxfId="1580" priority="72214" stopIfTrue="1" operator="between">
      <formula>-0.01</formula>
      <formula>-0.021</formula>
    </cfRule>
    <cfRule type="cellIs" dxfId="1579" priority="72215" stopIfTrue="1" operator="between">
      <formula>-0.011</formula>
      <formula>0.011</formula>
    </cfRule>
    <cfRule type="cellIs" dxfId="1578" priority="71345" stopIfTrue="1" operator="between">
      <formula>0.01</formula>
      <formula>0.021</formula>
    </cfRule>
    <cfRule type="cellIs" dxfId="1577" priority="71346" stopIfTrue="1" operator="between">
      <formula>-0.01</formula>
      <formula>-0.021</formula>
    </cfRule>
    <cfRule type="cellIs" dxfId="1576" priority="72218" stopIfTrue="1" operator="greaterThan">
      <formula>0.02</formula>
    </cfRule>
    <cfRule type="cellIs" dxfId="1575" priority="72219" stopIfTrue="1" operator="lessThan">
      <formula>-0.02</formula>
    </cfRule>
    <cfRule type="cellIs" dxfId="1574" priority="72220" stopIfTrue="1" operator="between">
      <formula>0.01</formula>
      <formula>0.021</formula>
    </cfRule>
    <cfRule type="cellIs" dxfId="1573" priority="72221" stopIfTrue="1" operator="between">
      <formula>-0.01</formula>
      <formula>-0.021</formula>
    </cfRule>
    <cfRule type="cellIs" dxfId="1572" priority="72222" stopIfTrue="1" operator="between">
      <formula>-0.011</formula>
      <formula>0.011</formula>
    </cfRule>
    <cfRule type="cellIs" dxfId="1571" priority="71581" stopIfTrue="1" operator="greaterThan">
      <formula>0.02</formula>
    </cfRule>
    <cfRule type="cellIs" dxfId="1570" priority="71582" stopIfTrue="1" operator="lessThan">
      <formula>-0.02</formula>
    </cfRule>
    <cfRule type="cellIs" dxfId="1569" priority="72225" stopIfTrue="1" operator="greaterThan">
      <formula>0.02</formula>
    </cfRule>
    <cfRule type="cellIs" dxfId="1568" priority="72226" stopIfTrue="1" operator="lessThan">
      <formula>-0.02</formula>
    </cfRule>
    <cfRule type="cellIs" dxfId="1567" priority="72227" stopIfTrue="1" operator="between">
      <formula>0.01</formula>
      <formula>0.021</formula>
    </cfRule>
    <cfRule type="cellIs" dxfId="1566" priority="72228" stopIfTrue="1" operator="between">
      <formula>-0.01</formula>
      <formula>-0.021</formula>
    </cfRule>
    <cfRule type="cellIs" dxfId="1565" priority="72229" stopIfTrue="1" operator="between">
      <formula>-0.011</formula>
      <formula>0.011</formula>
    </cfRule>
    <cfRule type="cellIs" dxfId="1564" priority="71583" stopIfTrue="1" operator="between">
      <formula>0.01</formula>
      <formula>0.021</formula>
    </cfRule>
    <cfRule type="cellIs" dxfId="1563" priority="71584" stopIfTrue="1" operator="between">
      <formula>-0.01</formula>
      <formula>-0.021</formula>
    </cfRule>
    <cfRule type="cellIs" dxfId="1562" priority="72232" stopIfTrue="1" operator="greaterThan">
      <formula>0.02</formula>
    </cfRule>
    <cfRule type="cellIs" dxfId="1561" priority="72233" stopIfTrue="1" operator="lessThan">
      <formula>-0.02</formula>
    </cfRule>
    <cfRule type="cellIs" dxfId="1560" priority="72234" stopIfTrue="1" operator="between">
      <formula>0.01</formula>
      <formula>0.021</formula>
    </cfRule>
    <cfRule type="cellIs" dxfId="1559" priority="72235" stopIfTrue="1" operator="between">
      <formula>-0.01</formula>
      <formula>-0.021</formula>
    </cfRule>
    <cfRule type="cellIs" dxfId="1558" priority="72236" stopIfTrue="1" operator="between">
      <formula>-0.011</formula>
      <formula>0.011</formula>
    </cfRule>
    <cfRule type="cellIs" dxfId="1557" priority="71585" stopIfTrue="1" operator="between">
      <formula>-0.011</formula>
      <formula>0.011</formula>
    </cfRule>
    <cfRule type="cellIs" dxfId="1556" priority="71399" stopIfTrue="1" operator="greaterThan">
      <formula>0.02</formula>
    </cfRule>
    <cfRule type="cellIs" dxfId="1555" priority="72239" stopIfTrue="1" operator="greaterThan">
      <formula>0.02</formula>
    </cfRule>
    <cfRule type="cellIs" dxfId="1554" priority="72240" stopIfTrue="1" operator="lessThan">
      <formula>-0.02</formula>
    </cfRule>
    <cfRule type="cellIs" dxfId="1553" priority="72241" stopIfTrue="1" operator="between">
      <formula>0.01</formula>
      <formula>0.021</formula>
    </cfRule>
    <cfRule type="cellIs" dxfId="1552" priority="72242" stopIfTrue="1" operator="between">
      <formula>-0.01</formula>
      <formula>-0.021</formula>
    </cfRule>
    <cfRule type="cellIs" dxfId="1551" priority="72243" stopIfTrue="1" operator="between">
      <formula>-0.011</formula>
      <formula>0.011</formula>
    </cfRule>
    <cfRule type="cellIs" dxfId="1550" priority="71400" stopIfTrue="1" operator="lessThan">
      <formula>-0.02</formula>
    </cfRule>
    <cfRule type="cellIs" dxfId="1549" priority="71588" stopIfTrue="1" operator="greaterThan">
      <formula>0.02</formula>
    </cfRule>
    <cfRule type="cellIs" dxfId="1548" priority="72246" stopIfTrue="1" operator="greaterThan">
      <formula>0.02</formula>
    </cfRule>
    <cfRule type="cellIs" dxfId="1547" priority="72247" stopIfTrue="1" operator="lessThan">
      <formula>-0.02</formula>
    </cfRule>
    <cfRule type="cellIs" dxfId="1546" priority="72248" stopIfTrue="1" operator="between">
      <formula>0.01</formula>
      <formula>0.021</formula>
    </cfRule>
    <cfRule type="cellIs" dxfId="1545" priority="72249" stopIfTrue="1" operator="between">
      <formula>-0.01</formula>
      <formula>-0.021</formula>
    </cfRule>
    <cfRule type="cellIs" dxfId="1544" priority="72250" stopIfTrue="1" operator="between">
      <formula>-0.011</formula>
      <formula>0.011</formula>
    </cfRule>
    <cfRule type="cellIs" dxfId="1543" priority="71589" stopIfTrue="1" operator="lessThan">
      <formula>-0.02</formula>
    </cfRule>
    <cfRule type="cellIs" dxfId="1542" priority="71590" stopIfTrue="1" operator="between">
      <formula>0.01</formula>
      <formula>0.021</formula>
    </cfRule>
    <cfRule type="cellIs" dxfId="1541" priority="72253" stopIfTrue="1" operator="greaterThan">
      <formula>0.02</formula>
    </cfRule>
    <cfRule type="cellIs" dxfId="1540" priority="72254" stopIfTrue="1" operator="lessThan">
      <formula>-0.02</formula>
    </cfRule>
    <cfRule type="cellIs" dxfId="1539" priority="72255" stopIfTrue="1" operator="between">
      <formula>0.01</formula>
      <formula>0.021</formula>
    </cfRule>
    <cfRule type="cellIs" dxfId="1538" priority="72256" stopIfTrue="1" operator="between">
      <formula>-0.01</formula>
      <formula>-0.021</formula>
    </cfRule>
    <cfRule type="cellIs" dxfId="1537" priority="72257" stopIfTrue="1" operator="between">
      <formula>-0.011</formula>
      <formula>0.011</formula>
    </cfRule>
    <cfRule type="cellIs" dxfId="1536" priority="71591" stopIfTrue="1" operator="between">
      <formula>-0.01</formula>
      <formula>-0.021</formula>
    </cfRule>
    <cfRule type="cellIs" dxfId="1535" priority="71592" stopIfTrue="1" operator="between">
      <formula>-0.011</formula>
      <formula>0.011</formula>
    </cfRule>
    <cfRule type="cellIs" dxfId="1534" priority="72260" stopIfTrue="1" operator="greaterThan">
      <formula>0.02</formula>
    </cfRule>
    <cfRule type="cellIs" dxfId="1533" priority="72261" stopIfTrue="1" operator="lessThan">
      <formula>-0.02</formula>
    </cfRule>
    <cfRule type="cellIs" dxfId="1532" priority="72262" stopIfTrue="1" operator="between">
      <formula>0.01</formula>
      <formula>0.021</formula>
    </cfRule>
    <cfRule type="cellIs" dxfId="1531" priority="72263" stopIfTrue="1" operator="between">
      <formula>-0.01</formula>
      <formula>-0.021</formula>
    </cfRule>
    <cfRule type="cellIs" dxfId="1530" priority="72264" stopIfTrue="1" operator="between">
      <formula>-0.011</formula>
      <formula>0.011</formula>
    </cfRule>
    <cfRule type="cellIs" dxfId="1529" priority="71401" stopIfTrue="1" operator="between">
      <formula>0.01</formula>
      <formula>0.021</formula>
    </cfRule>
    <cfRule type="cellIs" dxfId="1528" priority="71402" stopIfTrue="1" operator="between">
      <formula>-0.01</formula>
      <formula>-0.021</formula>
    </cfRule>
    <cfRule type="cellIs" dxfId="1527" priority="72267" stopIfTrue="1" operator="greaterThan">
      <formula>0.02</formula>
    </cfRule>
    <cfRule type="cellIs" dxfId="1526" priority="72268" stopIfTrue="1" operator="lessThan">
      <formula>-0.02</formula>
    </cfRule>
    <cfRule type="cellIs" dxfId="1525" priority="72269" stopIfTrue="1" operator="between">
      <formula>0.01</formula>
      <formula>0.021</formula>
    </cfRule>
    <cfRule type="cellIs" dxfId="1524" priority="72270" stopIfTrue="1" operator="between">
      <formula>-0.01</formula>
      <formula>-0.021</formula>
    </cfRule>
    <cfRule type="cellIs" dxfId="1523" priority="72271" stopIfTrue="1" operator="between">
      <formula>-0.011</formula>
      <formula>0.011</formula>
    </cfRule>
    <cfRule type="cellIs" dxfId="1522" priority="71659" stopIfTrue="1" operator="lessThan">
      <formula>-0.02</formula>
    </cfRule>
    <cfRule type="cellIs" dxfId="1521" priority="71596" stopIfTrue="1" operator="lessThan">
      <formula>-0.02</formula>
    </cfRule>
    <cfRule type="cellIs" dxfId="1520" priority="72274" stopIfTrue="1" operator="greaterThan">
      <formula>0.02</formula>
    </cfRule>
    <cfRule type="cellIs" dxfId="1519" priority="72275" stopIfTrue="1" operator="lessThan">
      <formula>-0.02</formula>
    </cfRule>
    <cfRule type="cellIs" dxfId="1518" priority="72276" stopIfTrue="1" operator="between">
      <formula>0.01</formula>
      <formula>0.021</formula>
    </cfRule>
    <cfRule type="cellIs" dxfId="1517" priority="72277" stopIfTrue="1" operator="between">
      <formula>-0.01</formula>
      <formula>-0.021</formula>
    </cfRule>
    <cfRule type="cellIs" dxfId="1516" priority="72278" stopIfTrue="1" operator="between">
      <formula>-0.011</formula>
      <formula>0.011</formula>
    </cfRule>
    <cfRule type="cellIs" dxfId="1515" priority="71597" stopIfTrue="1" operator="between">
      <formula>0.01</formula>
      <formula>0.021</formula>
    </cfRule>
    <cfRule type="cellIs" dxfId="1514" priority="71598" stopIfTrue="1" operator="between">
      <formula>-0.01</formula>
      <formula>-0.021</formula>
    </cfRule>
    <cfRule type="cellIs" dxfId="1513" priority="72281" stopIfTrue="1" operator="greaterThan">
      <formula>0.02</formula>
    </cfRule>
    <cfRule type="cellIs" dxfId="1512" priority="72282" stopIfTrue="1" operator="lessThan">
      <formula>-0.02</formula>
    </cfRule>
    <cfRule type="cellIs" dxfId="1511" priority="72283" stopIfTrue="1" operator="between">
      <formula>0.01</formula>
      <formula>0.021</formula>
    </cfRule>
    <cfRule type="cellIs" dxfId="1510" priority="72284" stopIfTrue="1" operator="between">
      <formula>-0.01</formula>
      <formula>-0.021</formula>
    </cfRule>
    <cfRule type="cellIs" dxfId="1509" priority="72285" stopIfTrue="1" operator="between">
      <formula>-0.011</formula>
      <formula>0.011</formula>
    </cfRule>
    <cfRule type="cellIs" dxfId="1508" priority="71599" stopIfTrue="1" operator="between">
      <formula>-0.011</formula>
      <formula>0.011</formula>
    </cfRule>
    <cfRule type="cellIs" dxfId="1507" priority="71403" stopIfTrue="1" operator="between">
      <formula>-0.011</formula>
      <formula>0.011</formula>
    </cfRule>
    <cfRule type="cellIs" dxfId="1506" priority="72288" stopIfTrue="1" operator="greaterThan">
      <formula>0.02</formula>
    </cfRule>
    <cfRule type="cellIs" dxfId="1505" priority="72289" stopIfTrue="1" operator="lessThan">
      <formula>-0.02</formula>
    </cfRule>
    <cfRule type="cellIs" dxfId="1504" priority="72290" stopIfTrue="1" operator="between">
      <formula>0.01</formula>
      <formula>0.021</formula>
    </cfRule>
    <cfRule type="cellIs" dxfId="1503" priority="72291" stopIfTrue="1" operator="between">
      <formula>-0.01</formula>
      <formula>-0.021</formula>
    </cfRule>
    <cfRule type="cellIs" dxfId="1502" priority="72292" stopIfTrue="1" operator="between">
      <formula>-0.011</formula>
      <formula>0.011</formula>
    </cfRule>
    <cfRule type="cellIs" dxfId="1501" priority="71347" stopIfTrue="1" operator="between">
      <formula>-0.011</formula>
      <formula>0.011</formula>
    </cfRule>
    <cfRule type="cellIs" dxfId="1500" priority="71602" stopIfTrue="1" operator="greaterThan">
      <formula>0.02</formula>
    </cfRule>
    <cfRule type="cellIs" dxfId="1499" priority="72295" stopIfTrue="1" operator="greaterThan">
      <formula>0.02</formula>
    </cfRule>
    <cfRule type="cellIs" dxfId="1498" priority="72296" stopIfTrue="1" operator="lessThan">
      <formula>-0.02</formula>
    </cfRule>
    <cfRule type="cellIs" dxfId="1497" priority="72297" stopIfTrue="1" operator="between">
      <formula>0.01</formula>
      <formula>0.021</formula>
    </cfRule>
    <cfRule type="cellIs" dxfId="1496" priority="72298" stopIfTrue="1" operator="between">
      <formula>-0.01</formula>
      <formula>-0.021</formula>
    </cfRule>
    <cfRule type="cellIs" dxfId="1495" priority="72299" stopIfTrue="1" operator="between">
      <formula>-0.011</formula>
      <formula>0.011</formula>
    </cfRule>
    <cfRule type="cellIs" dxfId="1494" priority="71603" stopIfTrue="1" operator="lessThan">
      <formula>-0.02</formula>
    </cfRule>
    <cfRule type="cellIs" dxfId="1493" priority="71604" stopIfTrue="1" operator="between">
      <formula>0.01</formula>
      <formula>0.021</formula>
    </cfRule>
    <cfRule type="cellIs" dxfId="1492" priority="72302" stopIfTrue="1" operator="greaterThan">
      <formula>0.02</formula>
    </cfRule>
    <cfRule type="cellIs" dxfId="1491" priority="72303" stopIfTrue="1" operator="lessThan">
      <formula>-0.02</formula>
    </cfRule>
    <cfRule type="cellIs" dxfId="1490" priority="72304" stopIfTrue="1" operator="between">
      <formula>0.01</formula>
      <formula>0.021</formula>
    </cfRule>
    <cfRule type="cellIs" dxfId="1489" priority="72305" stopIfTrue="1" operator="between">
      <formula>-0.01</formula>
      <formula>-0.021</formula>
    </cfRule>
    <cfRule type="cellIs" dxfId="1488" priority="72306" stopIfTrue="1" operator="between">
      <formula>-0.011</formula>
      <formula>0.011</formula>
    </cfRule>
    <cfRule type="cellIs" dxfId="1487" priority="71605" stopIfTrue="1" operator="between">
      <formula>-0.01</formula>
      <formula>-0.021</formula>
    </cfRule>
    <cfRule type="cellIs" dxfId="1486" priority="71606" stopIfTrue="1" operator="between">
      <formula>-0.011</formula>
      <formula>0.011</formula>
    </cfRule>
    <cfRule type="cellIs" dxfId="1485" priority="72309" stopIfTrue="1" operator="greaterThan">
      <formula>0.02</formula>
    </cfRule>
    <cfRule type="cellIs" dxfId="1484" priority="72310" stopIfTrue="1" operator="lessThan">
      <formula>-0.02</formula>
    </cfRule>
    <cfRule type="cellIs" dxfId="1483" priority="72311" stopIfTrue="1" operator="between">
      <formula>0.01</formula>
      <formula>0.021</formula>
    </cfRule>
    <cfRule type="cellIs" dxfId="1482" priority="72312" stopIfTrue="1" operator="between">
      <formula>-0.01</formula>
      <formula>-0.021</formula>
    </cfRule>
    <cfRule type="cellIs" dxfId="1481" priority="72313" stopIfTrue="1" operator="between">
      <formula>-0.011</formula>
      <formula>0.011</formula>
    </cfRule>
    <cfRule type="cellIs" dxfId="1480" priority="71406" stopIfTrue="1" operator="greaterThan">
      <formula>0.02</formula>
    </cfRule>
    <cfRule type="cellIs" dxfId="1479" priority="72316" stopIfTrue="1" operator="greaterThan">
      <formula>0.02</formula>
    </cfRule>
    <cfRule type="cellIs" dxfId="1478" priority="72317" stopIfTrue="1" operator="lessThan">
      <formula>-0.02</formula>
    </cfRule>
    <cfRule type="cellIs" dxfId="1477" priority="72318" stopIfTrue="1" operator="between">
      <formula>0.01</formula>
      <formula>0.021</formula>
    </cfRule>
    <cfRule type="cellIs" dxfId="1476" priority="72319" stopIfTrue="1" operator="between">
      <formula>-0.01</formula>
      <formula>-0.021</formula>
    </cfRule>
    <cfRule type="cellIs" dxfId="1475" priority="72320" stopIfTrue="1" operator="between">
      <formula>-0.011</formula>
      <formula>0.011</formula>
    </cfRule>
    <cfRule type="cellIs" dxfId="1474" priority="71609" stopIfTrue="1" operator="greaterThan">
      <formula>0.02</formula>
    </cfRule>
    <cfRule type="cellIs" dxfId="1473" priority="71610" stopIfTrue="1" operator="lessThan">
      <formula>-0.02</formula>
    </cfRule>
    <cfRule type="cellIs" dxfId="1472" priority="72323" stopIfTrue="1" operator="greaterThan">
      <formula>0.02</formula>
    </cfRule>
    <cfRule type="cellIs" dxfId="1471" priority="72324" stopIfTrue="1" operator="lessThan">
      <formula>-0.02</formula>
    </cfRule>
    <cfRule type="cellIs" dxfId="1470" priority="72325" stopIfTrue="1" operator="between">
      <formula>0.01</formula>
      <formula>0.021</formula>
    </cfRule>
    <cfRule type="cellIs" dxfId="1469" priority="72326" stopIfTrue="1" operator="between">
      <formula>-0.01</formula>
      <formula>-0.021</formula>
    </cfRule>
    <cfRule type="cellIs" dxfId="1468" priority="72327" stopIfTrue="1" operator="between">
      <formula>-0.011</formula>
      <formula>0.011</formula>
    </cfRule>
    <cfRule type="cellIs" dxfId="1467" priority="71611" stopIfTrue="1" operator="between">
      <formula>0.01</formula>
      <formula>0.021</formula>
    </cfRule>
    <cfRule type="cellIs" dxfId="1466" priority="71612" stopIfTrue="1" operator="between">
      <formula>-0.01</formula>
      <formula>-0.021</formula>
    </cfRule>
    <cfRule type="cellIs" dxfId="1465" priority="72330" stopIfTrue="1" operator="greaterThan">
      <formula>0.02</formula>
    </cfRule>
    <cfRule type="cellIs" dxfId="1464" priority="72331" stopIfTrue="1" operator="lessThan">
      <formula>-0.02</formula>
    </cfRule>
    <cfRule type="cellIs" dxfId="1463" priority="72332" stopIfTrue="1" operator="between">
      <formula>0.01</formula>
      <formula>0.021</formula>
    </cfRule>
    <cfRule type="cellIs" dxfId="1462" priority="72333" stopIfTrue="1" operator="between">
      <formula>-0.01</formula>
      <formula>-0.021</formula>
    </cfRule>
    <cfRule type="cellIs" dxfId="1461" priority="72334" stopIfTrue="1" operator="between">
      <formula>-0.011</formula>
      <formula>0.011</formula>
    </cfRule>
    <cfRule type="cellIs" dxfId="1460" priority="71613" stopIfTrue="1" operator="between">
      <formula>-0.011</formula>
      <formula>0.011</formula>
    </cfRule>
    <cfRule type="cellIs" dxfId="1459" priority="71407" stopIfTrue="1" operator="lessThan">
      <formula>-0.02</formula>
    </cfRule>
    <cfRule type="cellIs" dxfId="1458" priority="72337" stopIfTrue="1" operator="greaterThan">
      <formula>0.02</formula>
    </cfRule>
    <cfRule type="cellIs" dxfId="1457" priority="72338" stopIfTrue="1" operator="lessThan">
      <formula>-0.02</formula>
    </cfRule>
    <cfRule type="cellIs" dxfId="1456" priority="72339" stopIfTrue="1" operator="between">
      <formula>0.01</formula>
      <formula>0.021</formula>
    </cfRule>
    <cfRule type="cellIs" dxfId="1455" priority="72340" stopIfTrue="1" operator="between">
      <formula>-0.01</formula>
      <formula>-0.021</formula>
    </cfRule>
    <cfRule type="cellIs" dxfId="1454" priority="72341" stopIfTrue="1" operator="between">
      <formula>-0.011</formula>
      <formula>0.011</formula>
    </cfRule>
    <cfRule type="cellIs" dxfId="1453" priority="71408" stopIfTrue="1" operator="between">
      <formula>0.01</formula>
      <formula>0.021</formula>
    </cfRule>
    <cfRule type="cellIs" dxfId="1452" priority="71616" stopIfTrue="1" operator="greaterThan">
      <formula>0.02</formula>
    </cfRule>
    <cfRule type="cellIs" dxfId="1451" priority="72344" stopIfTrue="1" operator="greaterThan">
      <formula>0.02</formula>
    </cfRule>
    <cfRule type="cellIs" dxfId="1450" priority="72345" stopIfTrue="1" operator="lessThan">
      <formula>-0.02</formula>
    </cfRule>
    <cfRule type="cellIs" dxfId="1449" priority="72346" stopIfTrue="1" operator="between">
      <formula>0.01</formula>
      <formula>0.021</formula>
    </cfRule>
    <cfRule type="cellIs" dxfId="1448" priority="72347" stopIfTrue="1" operator="between">
      <formula>-0.01</formula>
      <formula>-0.021</formula>
    </cfRule>
    <cfRule type="cellIs" dxfId="1447" priority="72348" stopIfTrue="1" operator="between">
      <formula>-0.011</formula>
      <formula>0.011</formula>
    </cfRule>
    <cfRule type="cellIs" dxfId="1446" priority="71617" stopIfTrue="1" operator="lessThan">
      <formula>-0.02</formula>
    </cfRule>
    <cfRule type="cellIs" dxfId="1445" priority="71618" stopIfTrue="1" operator="between">
      <formula>0.01</formula>
      <formula>0.021</formula>
    </cfRule>
    <cfRule type="cellIs" dxfId="1444" priority="72351" stopIfTrue="1" operator="greaterThan">
      <formula>0.02</formula>
    </cfRule>
    <cfRule type="cellIs" dxfId="1443" priority="72352" stopIfTrue="1" operator="lessThan">
      <formula>-0.02</formula>
    </cfRule>
    <cfRule type="cellIs" dxfId="1442" priority="72353" stopIfTrue="1" operator="between">
      <formula>0.01</formula>
      <formula>0.021</formula>
    </cfRule>
    <cfRule type="cellIs" dxfId="1441" priority="72354" stopIfTrue="1" operator="between">
      <formula>-0.01</formula>
      <formula>-0.021</formula>
    </cfRule>
    <cfRule type="cellIs" dxfId="1440" priority="72355" stopIfTrue="1" operator="between">
      <formula>-0.011</formula>
      <formula>0.011</formula>
    </cfRule>
    <cfRule type="cellIs" dxfId="1439" priority="71619" stopIfTrue="1" operator="between">
      <formula>-0.01</formula>
      <formula>-0.021</formula>
    </cfRule>
    <cfRule type="cellIs" dxfId="1438" priority="71620" stopIfTrue="1" operator="between">
      <formula>-0.011</formula>
      <formula>0.011</formula>
    </cfRule>
    <cfRule type="cellIs" dxfId="1437" priority="72358" stopIfTrue="1" operator="greaterThan">
      <formula>0.02</formula>
    </cfRule>
    <cfRule type="cellIs" dxfId="1436" priority="72359" stopIfTrue="1" operator="lessThan">
      <formula>-0.02</formula>
    </cfRule>
    <cfRule type="cellIs" dxfId="1435" priority="72360" stopIfTrue="1" operator="between">
      <formula>0.01</formula>
      <formula>0.021</formula>
    </cfRule>
    <cfRule type="cellIs" dxfId="1434" priority="72361" stopIfTrue="1" operator="between">
      <formula>-0.01</formula>
      <formula>-0.021</formula>
    </cfRule>
    <cfRule type="cellIs" dxfId="1433" priority="72362" stopIfTrue="1" operator="between">
      <formula>-0.011</formula>
      <formula>0.011</formula>
    </cfRule>
    <cfRule type="cellIs" dxfId="1432" priority="71409" stopIfTrue="1" operator="between">
      <formula>-0.01</formula>
      <formula>-0.021</formula>
    </cfRule>
    <cfRule type="cellIs" dxfId="1431" priority="71410" stopIfTrue="1" operator="between">
      <formula>-0.011</formula>
      <formula>0.011</formula>
    </cfRule>
    <cfRule type="cellIs" dxfId="1430" priority="72365" stopIfTrue="1" operator="greaterThan">
      <formula>0.02</formula>
    </cfRule>
    <cfRule type="cellIs" dxfId="1429" priority="72366" stopIfTrue="1" operator="lessThan">
      <formula>-0.02</formula>
    </cfRule>
    <cfRule type="cellIs" dxfId="1428" priority="72367" stopIfTrue="1" operator="between">
      <formula>0.01</formula>
      <formula>0.021</formula>
    </cfRule>
    <cfRule type="cellIs" dxfId="1427" priority="72368" stopIfTrue="1" operator="between">
      <formula>-0.01</formula>
      <formula>-0.021</formula>
    </cfRule>
    <cfRule type="cellIs" dxfId="1426" priority="72369" stopIfTrue="1" operator="between">
      <formula>-0.011</formula>
      <formula>0.011</formula>
    </cfRule>
    <cfRule type="cellIs" dxfId="1425" priority="71623" stopIfTrue="1" operator="greaterThan">
      <formula>0.02</formula>
    </cfRule>
    <cfRule type="cellIs" dxfId="1424" priority="71624" stopIfTrue="1" operator="lessThan">
      <formula>-0.02</formula>
    </cfRule>
    <cfRule type="cellIs" dxfId="1423" priority="72372" stopIfTrue="1" operator="greaterThan">
      <formula>0.02</formula>
    </cfRule>
    <cfRule type="cellIs" dxfId="1422" priority="72373" stopIfTrue="1" operator="lessThan">
      <formula>-0.02</formula>
    </cfRule>
    <cfRule type="cellIs" dxfId="1421" priority="72374" stopIfTrue="1" operator="between">
      <formula>0.01</formula>
      <formula>0.021</formula>
    </cfRule>
    <cfRule type="cellIs" dxfId="1420" priority="72375" stopIfTrue="1" operator="between">
      <formula>-0.01</formula>
      <formula>-0.021</formula>
    </cfRule>
    <cfRule type="cellIs" dxfId="1419" priority="72376" stopIfTrue="1" operator="between">
      <formula>-0.011</formula>
      <formula>0.011</formula>
    </cfRule>
    <cfRule type="cellIs" dxfId="1418" priority="71625" stopIfTrue="1" operator="between">
      <formula>0.01</formula>
      <formula>0.021</formula>
    </cfRule>
    <cfRule type="cellIs" dxfId="1417" priority="71626" stopIfTrue="1" operator="between">
      <formula>-0.01</formula>
      <formula>-0.021</formula>
    </cfRule>
    <cfRule type="cellIs" dxfId="1416" priority="72379" stopIfTrue="1" operator="greaterThan">
      <formula>0.02</formula>
    </cfRule>
    <cfRule type="cellIs" dxfId="1415" priority="72380" stopIfTrue="1" operator="lessThan">
      <formula>-0.02</formula>
    </cfRule>
    <cfRule type="cellIs" dxfId="1414" priority="72381" stopIfTrue="1" operator="between">
      <formula>0.01</formula>
      <formula>0.021</formula>
    </cfRule>
    <cfRule type="cellIs" dxfId="1413" priority="72382" stopIfTrue="1" operator="between">
      <formula>-0.01</formula>
      <formula>-0.021</formula>
    </cfRule>
    <cfRule type="cellIs" dxfId="1412" priority="72383" stopIfTrue="1" operator="between">
      <formula>-0.011</formula>
      <formula>0.011</formula>
    </cfRule>
    <cfRule type="cellIs" dxfId="1411" priority="71627" stopIfTrue="1" operator="between">
      <formula>-0.011</formula>
      <formula>0.011</formula>
    </cfRule>
    <cfRule type="cellIs" dxfId="1410" priority="72386" stopIfTrue="1" operator="greaterThan">
      <formula>0.02</formula>
    </cfRule>
    <cfRule type="cellIs" dxfId="1409" priority="72387" stopIfTrue="1" operator="lessThan">
      <formula>-0.02</formula>
    </cfRule>
    <cfRule type="cellIs" dxfId="1408" priority="72388" stopIfTrue="1" operator="between">
      <formula>0.01</formula>
      <formula>0.021</formula>
    </cfRule>
    <cfRule type="cellIs" dxfId="1407" priority="72389" stopIfTrue="1" operator="between">
      <formula>-0.01</formula>
      <formula>-0.021</formula>
    </cfRule>
    <cfRule type="cellIs" dxfId="1406" priority="72390" stopIfTrue="1" operator="between">
      <formula>-0.011</formula>
      <formula>0.011</formula>
    </cfRule>
    <cfRule type="cellIs" dxfId="1405" priority="71350" stopIfTrue="1" operator="greaterThan">
      <formula>0.02</formula>
    </cfRule>
    <cfRule type="cellIs" dxfId="1404" priority="71630" stopIfTrue="1" operator="greaterThan">
      <formula>0.02</formula>
    </cfRule>
    <cfRule type="cellIs" dxfId="1403" priority="72393" stopIfTrue="1" operator="greaterThan">
      <formula>0.02</formula>
    </cfRule>
    <cfRule type="cellIs" dxfId="1402" priority="72394" stopIfTrue="1" operator="lessThan">
      <formula>-0.02</formula>
    </cfRule>
    <cfRule type="cellIs" dxfId="1401" priority="72395" stopIfTrue="1" operator="between">
      <formula>0.01</formula>
      <formula>0.021</formula>
    </cfRule>
    <cfRule type="cellIs" dxfId="1400" priority="72396" stopIfTrue="1" operator="between">
      <formula>-0.01</formula>
      <formula>-0.021</formula>
    </cfRule>
    <cfRule type="cellIs" dxfId="1399" priority="72397" stopIfTrue="1" operator="between">
      <formula>-0.011</formula>
      <formula>0.011</formula>
    </cfRule>
    <cfRule type="cellIs" dxfId="1398" priority="71631" stopIfTrue="1" operator="lessThan">
      <formula>-0.02</formula>
    </cfRule>
    <cfRule type="cellIs" dxfId="1397" priority="71632" stopIfTrue="1" operator="between">
      <formula>0.01</formula>
      <formula>0.021</formula>
    </cfRule>
    <cfRule type="cellIs" dxfId="1396" priority="72400" stopIfTrue="1" operator="greaterThan">
      <formula>0.02</formula>
    </cfRule>
    <cfRule type="cellIs" dxfId="1395" priority="72401" stopIfTrue="1" operator="lessThan">
      <formula>-0.02</formula>
    </cfRule>
    <cfRule type="cellIs" dxfId="1394" priority="72402" stopIfTrue="1" operator="between">
      <formula>0.01</formula>
      <formula>0.021</formula>
    </cfRule>
    <cfRule type="cellIs" dxfId="1393" priority="72403" stopIfTrue="1" operator="between">
      <formula>-0.01</formula>
      <formula>-0.021</formula>
    </cfRule>
    <cfRule type="cellIs" dxfId="1392" priority="72404" stopIfTrue="1" operator="between">
      <formula>-0.011</formula>
      <formula>0.011</formula>
    </cfRule>
    <cfRule type="cellIs" dxfId="1391" priority="71633" stopIfTrue="1" operator="between">
      <formula>-0.01</formula>
      <formula>-0.021</formula>
    </cfRule>
    <cfRule type="cellIs" dxfId="1390" priority="71634" stopIfTrue="1" operator="between">
      <formula>-0.011</formula>
      <formula>0.011</formula>
    </cfRule>
    <cfRule type="cellIs" dxfId="1389" priority="72407" stopIfTrue="1" operator="greaterThan">
      <formula>0.02</formula>
    </cfRule>
    <cfRule type="cellIs" dxfId="1388" priority="72408" stopIfTrue="1" operator="lessThan">
      <formula>-0.02</formula>
    </cfRule>
    <cfRule type="cellIs" dxfId="1387" priority="72409" stopIfTrue="1" operator="between">
      <formula>0.01</formula>
      <formula>0.021</formula>
    </cfRule>
    <cfRule type="cellIs" dxfId="1386" priority="72410" stopIfTrue="1" operator="between">
      <formula>-0.01</formula>
      <formula>-0.021</formula>
    </cfRule>
    <cfRule type="cellIs" dxfId="1385" priority="72411" stopIfTrue="1" operator="between">
      <formula>-0.011</formula>
      <formula>0.011</formula>
    </cfRule>
    <cfRule type="cellIs" dxfId="1384" priority="71413" stopIfTrue="1" operator="greaterThan">
      <formula>0.02</formula>
    </cfRule>
    <cfRule type="cellIs" dxfId="1383" priority="71414" stopIfTrue="1" operator="lessThan">
      <formula>-0.02</formula>
    </cfRule>
    <cfRule type="cellIs" dxfId="1382" priority="72414" stopIfTrue="1" operator="greaterThan">
      <formula>0.02</formula>
    </cfRule>
    <cfRule type="cellIs" dxfId="1381" priority="72415" stopIfTrue="1" operator="lessThan">
      <formula>-0.02</formula>
    </cfRule>
    <cfRule type="cellIs" dxfId="1380" priority="72416" stopIfTrue="1" operator="between">
      <formula>0.01</formula>
      <formula>0.021</formula>
    </cfRule>
    <cfRule type="cellIs" dxfId="1379" priority="72417" stopIfTrue="1" operator="between">
      <formula>-0.01</formula>
      <formula>-0.021</formula>
    </cfRule>
    <cfRule type="cellIs" dxfId="1378" priority="72418" stopIfTrue="1" operator="between">
      <formula>-0.011</formula>
      <formula>0.011</formula>
    </cfRule>
    <cfRule type="cellIs" dxfId="1377" priority="71637" stopIfTrue="1" operator="greaterThan">
      <formula>0.02</formula>
    </cfRule>
    <cfRule type="cellIs" dxfId="1376" priority="71638" stopIfTrue="1" operator="lessThan">
      <formula>-0.02</formula>
    </cfRule>
    <cfRule type="cellIs" dxfId="1375" priority="72421" stopIfTrue="1" operator="greaterThan">
      <formula>0.02</formula>
    </cfRule>
    <cfRule type="cellIs" dxfId="1374" priority="72422" stopIfTrue="1" operator="lessThan">
      <formula>-0.02</formula>
    </cfRule>
    <cfRule type="cellIs" dxfId="1373" priority="71639" stopIfTrue="1" operator="between">
      <formula>0.01</formula>
      <formula>0.021</formula>
    </cfRule>
    <cfRule type="cellIs" dxfId="1372" priority="72424" stopIfTrue="1" operator="between">
      <formula>-0.01</formula>
      <formula>-0.021</formula>
    </cfRule>
    <cfRule type="cellIs" dxfId="1371" priority="72425" stopIfTrue="1" operator="between">
      <formula>-0.011</formula>
      <formula>0.011</formula>
    </cfRule>
    <cfRule type="cellIs" dxfId="1370" priority="71640" stopIfTrue="1" operator="between">
      <formula>-0.01</formula>
      <formula>-0.021</formula>
    </cfRule>
    <cfRule type="cellIs" dxfId="1369" priority="71641" stopIfTrue="1" operator="between">
      <formula>-0.011</formula>
      <formula>0.011</formula>
    </cfRule>
    <cfRule type="cellIs" dxfId="1368" priority="72428" stopIfTrue="1" operator="greaterThan">
      <formula>0.02</formula>
    </cfRule>
    <cfRule type="cellIs" dxfId="1367" priority="72429" stopIfTrue="1" operator="lessThan">
      <formula>-0.02</formula>
    </cfRule>
    <cfRule type="cellIs" dxfId="1366" priority="72430" stopIfTrue="1" operator="between">
      <formula>0.01</formula>
      <formula>0.021</formula>
    </cfRule>
    <cfRule type="cellIs" dxfId="1365" priority="72431" stopIfTrue="1" operator="between">
      <formula>-0.01</formula>
      <formula>-0.021</formula>
    </cfRule>
    <cfRule type="cellIs" dxfId="1364" priority="72432" stopIfTrue="1" operator="between">
      <formula>-0.011</formula>
      <formula>0.011</formula>
    </cfRule>
    <cfRule type="cellIs" dxfId="1363" priority="71415" stopIfTrue="1" operator="between">
      <formula>0.01</formula>
      <formula>0.021</formula>
    </cfRule>
    <cfRule type="cellIs" dxfId="1362" priority="71416" stopIfTrue="1" operator="between">
      <formula>-0.01</formula>
      <formula>-0.021</formula>
    </cfRule>
    <cfRule type="cellIs" dxfId="1361" priority="72435" stopIfTrue="1" operator="greaterThan">
      <formula>0.02</formula>
    </cfRule>
    <cfRule type="cellIs" dxfId="1360" priority="72436" stopIfTrue="1" operator="lessThan">
      <formula>-0.02</formula>
    </cfRule>
    <cfRule type="cellIs" dxfId="1359" priority="72437" stopIfTrue="1" operator="between">
      <formula>0.01</formula>
      <formula>0.021</formula>
    </cfRule>
    <cfRule type="cellIs" dxfId="1358" priority="72438" stopIfTrue="1" operator="between">
      <formula>-0.01</formula>
      <formula>-0.021</formula>
    </cfRule>
    <cfRule type="cellIs" dxfId="1357" priority="72439" stopIfTrue="1" operator="between">
      <formula>-0.011</formula>
      <formula>0.011</formula>
    </cfRule>
    <cfRule type="cellIs" dxfId="1356" priority="71644" stopIfTrue="1" operator="greaterThan">
      <formula>0.02</formula>
    </cfRule>
    <cfRule type="cellIs" dxfId="1355" priority="71645" stopIfTrue="1" operator="lessThan">
      <formula>-0.02</formula>
    </cfRule>
    <cfRule type="cellIs" dxfId="1354" priority="72442" stopIfTrue="1" operator="greaterThan">
      <formula>0.02</formula>
    </cfRule>
    <cfRule type="cellIs" dxfId="1353" priority="72443" stopIfTrue="1" operator="lessThan">
      <formula>-0.02</formula>
    </cfRule>
    <cfRule type="cellIs" dxfId="1352" priority="72444" stopIfTrue="1" operator="between">
      <formula>0.01</formula>
      <formula>0.021</formula>
    </cfRule>
    <cfRule type="cellIs" dxfId="1351" priority="72445" stopIfTrue="1" operator="between">
      <formula>-0.01</formula>
      <formula>-0.021</formula>
    </cfRule>
    <cfRule type="cellIs" dxfId="1350" priority="72446" stopIfTrue="1" operator="between">
      <formula>-0.011</formula>
      <formula>0.011</formula>
    </cfRule>
    <cfRule type="cellIs" dxfId="1349" priority="71646" stopIfTrue="1" operator="between">
      <formula>0.01</formula>
      <formula>0.021</formula>
    </cfRule>
    <cfRule type="cellIs" dxfId="1348" priority="71647" stopIfTrue="1" operator="between">
      <formula>-0.01</formula>
      <formula>-0.021</formula>
    </cfRule>
    <cfRule type="cellIs" dxfId="1347" priority="72449" stopIfTrue="1" operator="greaterThan">
      <formula>0.02</formula>
    </cfRule>
    <cfRule type="cellIs" dxfId="1346" priority="72450" stopIfTrue="1" operator="lessThan">
      <formula>-0.02</formula>
    </cfRule>
    <cfRule type="cellIs" dxfId="1345" priority="72451" stopIfTrue="1" operator="between">
      <formula>0.01</formula>
      <formula>0.021</formula>
    </cfRule>
    <cfRule type="cellIs" dxfId="1344" priority="72452" stopIfTrue="1" operator="between">
      <formula>-0.01</formula>
      <formula>-0.021</formula>
    </cfRule>
    <cfRule type="cellIs" dxfId="1343" priority="72453" stopIfTrue="1" operator="between">
      <formula>-0.011</formula>
      <formula>0.011</formula>
    </cfRule>
    <cfRule type="cellIs" dxfId="1342" priority="71648" stopIfTrue="1" operator="between">
      <formula>-0.011</formula>
      <formula>0.011</formula>
    </cfRule>
    <cfRule type="cellIs" dxfId="1341" priority="71417" stopIfTrue="1" operator="between">
      <formula>-0.011</formula>
      <formula>0.011</formula>
    </cfRule>
    <cfRule type="cellIs" dxfId="1340" priority="72456" stopIfTrue="1" operator="greaterThan">
      <formula>0.02</formula>
    </cfRule>
    <cfRule type="cellIs" dxfId="1339" priority="72457" stopIfTrue="1" operator="lessThan">
      <formula>-0.02</formula>
    </cfRule>
    <cfRule type="cellIs" dxfId="1338" priority="72458" stopIfTrue="1" operator="between">
      <formula>0.01</formula>
      <formula>0.021</formula>
    </cfRule>
    <cfRule type="cellIs" dxfId="1337" priority="72459" stopIfTrue="1" operator="between">
      <formula>-0.01</formula>
      <formula>-0.021</formula>
    </cfRule>
    <cfRule type="cellIs" dxfId="1336" priority="72460" stopIfTrue="1" operator="between">
      <formula>-0.011</formula>
      <formula>0.011</formula>
    </cfRule>
    <cfRule type="cellIs" dxfId="1335" priority="71351" stopIfTrue="1" operator="lessThan">
      <formula>-0.02</formula>
    </cfRule>
    <cfRule type="cellIs" dxfId="1334" priority="71651" stopIfTrue="1" operator="greaterThan">
      <formula>0.02</formula>
    </cfRule>
    <cfRule type="cellIs" dxfId="1333" priority="72463" stopIfTrue="1" operator="greaterThan">
      <formula>0.02</formula>
    </cfRule>
    <cfRule type="cellIs" dxfId="1332" priority="72464" stopIfTrue="1" operator="lessThan">
      <formula>-0.02</formula>
    </cfRule>
    <cfRule type="cellIs" dxfId="1331" priority="72465" stopIfTrue="1" operator="between">
      <formula>0.01</formula>
      <formula>0.021</formula>
    </cfRule>
    <cfRule type="cellIs" dxfId="1330" priority="72466" stopIfTrue="1" operator="between">
      <formula>-0.01</formula>
      <formula>-0.021</formula>
    </cfRule>
    <cfRule type="cellIs" dxfId="1329" priority="72467" stopIfTrue="1" operator="between">
      <formula>-0.011</formula>
      <formula>0.011</formula>
    </cfRule>
    <cfRule type="cellIs" dxfId="1328" priority="71652" stopIfTrue="1" operator="lessThan">
      <formula>-0.02</formula>
    </cfRule>
    <cfRule type="cellIs" dxfId="1327" priority="71653" stopIfTrue="1" operator="between">
      <formula>0.01</formula>
      <formula>0.021</formula>
    </cfRule>
    <cfRule type="cellIs" dxfId="1326" priority="72470" stopIfTrue="1" operator="greaterThan">
      <formula>0.02</formula>
    </cfRule>
    <cfRule type="cellIs" dxfId="1325" priority="72471" stopIfTrue="1" operator="lessThan">
      <formula>-0.02</formula>
    </cfRule>
    <cfRule type="cellIs" dxfId="1324" priority="72472" stopIfTrue="1" operator="between">
      <formula>0.01</formula>
      <formula>0.021</formula>
    </cfRule>
    <cfRule type="cellIs" dxfId="1323" priority="72473" stopIfTrue="1" operator="between">
      <formula>-0.01</formula>
      <formula>-0.021</formula>
    </cfRule>
    <cfRule type="cellIs" dxfId="1322" priority="72474" stopIfTrue="1" operator="between">
      <formula>-0.011</formula>
      <formula>0.011</formula>
    </cfRule>
    <cfRule type="cellIs" dxfId="1321" priority="71654" stopIfTrue="1" operator="between">
      <formula>-0.01</formula>
      <formula>-0.021</formula>
    </cfRule>
    <cfRule type="cellIs" dxfId="1320" priority="71655" stopIfTrue="1" operator="between">
      <formula>-0.011</formula>
      <formula>0.011</formula>
    </cfRule>
    <cfRule type="cellIs" dxfId="1319" priority="72477" stopIfTrue="1" operator="greaterThan">
      <formula>0.02</formula>
    </cfRule>
    <cfRule type="cellIs" dxfId="1318" priority="72478" stopIfTrue="1" operator="lessThan">
      <formula>-0.02</formula>
    </cfRule>
    <cfRule type="cellIs" dxfId="1317" priority="72479" stopIfTrue="1" operator="between">
      <formula>0.01</formula>
      <formula>0.021</formula>
    </cfRule>
    <cfRule type="cellIs" dxfId="1316" priority="72480" stopIfTrue="1" operator="between">
      <formula>-0.01</formula>
      <formula>-0.021</formula>
    </cfRule>
    <cfRule type="cellIs" dxfId="1315" priority="72481" stopIfTrue="1" operator="between">
      <formula>-0.011</formula>
      <formula>0.011</formula>
    </cfRule>
    <cfRule type="cellIs" dxfId="1314" priority="71352" stopIfTrue="1" operator="between">
      <formula>0.01</formula>
      <formula>0.021</formula>
    </cfRule>
    <cfRule type="cellIs" dxfId="1313" priority="71420" stopIfTrue="1" operator="greaterThan">
      <formula>0.02</formula>
    </cfRule>
    <cfRule type="cellIs" dxfId="1312" priority="72484" stopIfTrue="1" operator="greaterThan">
      <formula>0.02</formula>
    </cfRule>
    <cfRule type="cellIs" dxfId="1311" priority="72485" stopIfTrue="1" operator="lessThan">
      <formula>-0.02</formula>
    </cfRule>
    <cfRule type="cellIs" dxfId="1310" priority="72486" stopIfTrue="1" operator="between">
      <formula>0.01</formula>
      <formula>0.021</formula>
    </cfRule>
    <cfRule type="cellIs" dxfId="1309" priority="72487" stopIfTrue="1" operator="between">
      <formula>-0.01</formula>
      <formula>-0.021</formula>
    </cfRule>
    <cfRule type="cellIs" dxfId="1308" priority="72488" stopIfTrue="1" operator="between">
      <formula>-0.011</formula>
      <formula>0.011</formula>
    </cfRule>
    <cfRule type="cellIs" dxfId="1307" priority="71658" stopIfTrue="1" operator="greaterThan">
      <formula>0.02</formula>
    </cfRule>
    <cfRule type="cellIs" dxfId="1306" priority="72054" stopIfTrue="1" operator="between">
      <formula>-0.011</formula>
      <formula>0.011</formula>
    </cfRule>
    <cfRule type="cellIs" dxfId="1305" priority="72491" stopIfTrue="1" operator="greaterThan">
      <formula>0.02</formula>
    </cfRule>
    <cfRule type="cellIs" dxfId="1304" priority="72492" stopIfTrue="1" operator="lessThan">
      <formula>-0.02</formula>
    </cfRule>
    <cfRule type="cellIs" dxfId="1303" priority="72493" stopIfTrue="1" operator="between">
      <formula>0.01</formula>
      <formula>0.021</formula>
    </cfRule>
    <cfRule type="cellIs" dxfId="1302" priority="72494" stopIfTrue="1" operator="between">
      <formula>-0.01</formula>
      <formula>-0.021</formula>
    </cfRule>
    <cfRule type="cellIs" dxfId="1301" priority="72495" stopIfTrue="1" operator="between">
      <formula>-0.011</formula>
      <formula>0.011</formula>
    </cfRule>
    <cfRule type="cellIs" dxfId="1300" priority="71660" stopIfTrue="1" operator="between">
      <formula>0.01</formula>
      <formula>0.021</formula>
    </cfRule>
    <cfRule type="cellIs" dxfId="1299" priority="71661" stopIfTrue="1" operator="between">
      <formula>-0.01</formula>
      <formula>-0.021</formula>
    </cfRule>
    <cfRule type="cellIs" dxfId="1298" priority="72498" stopIfTrue="1" operator="greaterThan">
      <formula>0.02</formula>
    </cfRule>
    <cfRule type="cellIs" dxfId="1297" priority="72499" stopIfTrue="1" operator="lessThan">
      <formula>-0.02</formula>
    </cfRule>
    <cfRule type="cellIs" dxfId="1296" priority="72500" stopIfTrue="1" operator="between">
      <formula>0.01</formula>
      <formula>0.021</formula>
    </cfRule>
    <cfRule type="cellIs" dxfId="1295" priority="72501" stopIfTrue="1" operator="between">
      <formula>-0.01</formula>
      <formula>-0.021</formula>
    </cfRule>
    <cfRule type="cellIs" dxfId="1294" priority="72502" stopIfTrue="1" operator="between">
      <formula>-0.011</formula>
      <formula>0.011</formula>
    </cfRule>
    <cfRule type="cellIs" dxfId="1293" priority="71662" stopIfTrue="1" operator="between">
      <formula>-0.011</formula>
      <formula>0.011</formula>
    </cfRule>
    <cfRule type="cellIs" dxfId="1292" priority="71421" stopIfTrue="1" operator="lessThan">
      <formula>-0.02</formula>
    </cfRule>
    <cfRule type="cellIs" dxfId="1291" priority="72505" stopIfTrue="1" operator="greaterThan">
      <formula>0.02</formula>
    </cfRule>
    <cfRule type="cellIs" dxfId="1290" priority="72506" stopIfTrue="1" operator="lessThan">
      <formula>-0.02</formula>
    </cfRule>
    <cfRule type="cellIs" dxfId="1289" priority="72507" stopIfTrue="1" operator="between">
      <formula>0.01</formula>
      <formula>0.021</formula>
    </cfRule>
    <cfRule type="cellIs" dxfId="1288" priority="72508" stopIfTrue="1" operator="between">
      <formula>-0.01</formula>
      <formula>-0.021</formula>
    </cfRule>
    <cfRule type="cellIs" dxfId="1287" priority="72509" stopIfTrue="1" operator="between">
      <formula>-0.011</formula>
      <formula>0.011</formula>
    </cfRule>
    <cfRule type="cellIs" dxfId="1286" priority="71422" stopIfTrue="1" operator="between">
      <formula>0.01</formula>
      <formula>0.021</formula>
    </cfRule>
    <cfRule type="cellIs" dxfId="1285" priority="71665" stopIfTrue="1" operator="greaterThan">
      <formula>0.02</formula>
    </cfRule>
    <cfRule type="cellIs" dxfId="1284" priority="72512" stopIfTrue="1" operator="greaterThan">
      <formula>0.02</formula>
    </cfRule>
    <cfRule type="cellIs" dxfId="1283" priority="72513" stopIfTrue="1" operator="lessThan">
      <formula>-0.02</formula>
    </cfRule>
    <cfRule type="cellIs" dxfId="1282" priority="72514" stopIfTrue="1" operator="between">
      <formula>0.01</formula>
      <formula>0.021</formula>
    </cfRule>
    <cfRule type="cellIs" dxfId="1281" priority="72515" stopIfTrue="1" operator="between">
      <formula>-0.01</formula>
      <formula>-0.021</formula>
    </cfRule>
    <cfRule type="cellIs" dxfId="1280" priority="72516" stopIfTrue="1" operator="between">
      <formula>-0.011</formula>
      <formula>0.011</formula>
    </cfRule>
    <cfRule type="cellIs" dxfId="1279" priority="71666" stopIfTrue="1" operator="lessThan">
      <formula>-0.02</formula>
    </cfRule>
    <cfRule type="cellIs" dxfId="1278" priority="71667" stopIfTrue="1" operator="between">
      <formula>0.01</formula>
      <formula>0.021</formula>
    </cfRule>
    <cfRule type="cellIs" dxfId="1277" priority="72519" stopIfTrue="1" operator="greaterThan">
      <formula>0.02</formula>
    </cfRule>
    <cfRule type="cellIs" dxfId="1276" priority="72520" stopIfTrue="1" operator="lessThan">
      <formula>-0.02</formula>
    </cfRule>
    <cfRule type="cellIs" dxfId="1275" priority="72521" stopIfTrue="1" operator="between">
      <formula>0.01</formula>
      <formula>0.021</formula>
    </cfRule>
    <cfRule type="cellIs" dxfId="1274" priority="72522" stopIfTrue="1" operator="between">
      <formula>-0.01</formula>
      <formula>-0.021</formula>
    </cfRule>
    <cfRule type="cellIs" dxfId="1273" priority="72523" stopIfTrue="1" operator="between">
      <formula>-0.011</formula>
      <formula>0.011</formula>
    </cfRule>
    <cfRule type="cellIs" dxfId="1272" priority="71668" stopIfTrue="1" operator="between">
      <formula>-0.01</formula>
      <formula>-0.021</formula>
    </cfRule>
    <cfRule type="cellIs" dxfId="1271" priority="71669" stopIfTrue="1" operator="between">
      <formula>-0.011</formula>
      <formula>0.011</formula>
    </cfRule>
    <cfRule type="cellIs" dxfId="1270" priority="72526" stopIfTrue="1" operator="greaterThan">
      <formula>0.02</formula>
    </cfRule>
    <cfRule type="cellIs" dxfId="1269" priority="72527" stopIfTrue="1" operator="lessThan">
      <formula>-0.02</formula>
    </cfRule>
    <cfRule type="cellIs" dxfId="1268" priority="72528" stopIfTrue="1" operator="between">
      <formula>0.01</formula>
      <formula>0.021</formula>
    </cfRule>
    <cfRule type="cellIs" dxfId="1267" priority="72529" stopIfTrue="1" operator="between">
      <formula>-0.01</formula>
      <formula>-0.021</formula>
    </cfRule>
    <cfRule type="cellIs" dxfId="1266" priority="72530" stopIfTrue="1" operator="between">
      <formula>-0.011</formula>
      <formula>0.011</formula>
    </cfRule>
    <cfRule type="cellIs" dxfId="1265" priority="71423" stopIfTrue="1" operator="between">
      <formula>-0.01</formula>
      <formula>-0.021</formula>
    </cfRule>
    <cfRule type="cellIs" dxfId="1264" priority="71424" stopIfTrue="1" operator="between">
      <formula>-0.011</formula>
      <formula>0.011</formula>
    </cfRule>
    <cfRule type="cellIs" dxfId="1263" priority="72533" stopIfTrue="1" operator="greaterThan">
      <formula>0.02</formula>
    </cfRule>
    <cfRule type="cellIs" dxfId="1262" priority="72534" stopIfTrue="1" operator="lessThan">
      <formula>-0.02</formula>
    </cfRule>
    <cfRule type="cellIs" dxfId="1261" priority="72535" stopIfTrue="1" operator="between">
      <formula>0.01</formula>
      <formula>0.021</formula>
    </cfRule>
    <cfRule type="cellIs" dxfId="1260" priority="72536" stopIfTrue="1" operator="between">
      <formula>-0.01</formula>
      <formula>-0.021</formula>
    </cfRule>
    <cfRule type="cellIs" dxfId="1259" priority="72537" stopIfTrue="1" operator="between">
      <formula>-0.011</formula>
      <formula>0.011</formula>
    </cfRule>
    <cfRule type="cellIs" dxfId="1258" priority="71672" stopIfTrue="1" operator="greaterThan">
      <formula>0.02</formula>
    </cfRule>
    <cfRule type="cellIs" dxfId="1257" priority="71673" stopIfTrue="1" operator="lessThan">
      <formula>-0.02</formula>
    </cfRule>
    <cfRule type="cellIs" dxfId="1256" priority="72540" stopIfTrue="1" operator="greaterThan">
      <formula>0.02</formula>
    </cfRule>
    <cfRule type="cellIs" dxfId="1255" priority="72541" stopIfTrue="1" operator="lessThan">
      <formula>-0.02</formula>
    </cfRule>
    <cfRule type="cellIs" dxfId="1254" priority="72542" stopIfTrue="1" operator="between">
      <formula>0.01</formula>
      <formula>0.021</formula>
    </cfRule>
    <cfRule type="cellIs" dxfId="1253" priority="72543" stopIfTrue="1" operator="between">
      <formula>-0.01</formula>
      <formula>-0.021</formula>
    </cfRule>
    <cfRule type="cellIs" dxfId="1252" priority="72544" stopIfTrue="1" operator="between">
      <formula>-0.011</formula>
      <formula>0.011</formula>
    </cfRule>
    <cfRule type="cellIs" dxfId="1251" priority="71674" stopIfTrue="1" operator="between">
      <formula>0.01</formula>
      <formula>0.021</formula>
    </cfRule>
    <cfRule type="cellIs" dxfId="1250" priority="71675" stopIfTrue="1" operator="between">
      <formula>-0.01</formula>
      <formula>-0.021</formula>
    </cfRule>
    <cfRule type="cellIs" dxfId="1249" priority="72547" stopIfTrue="1" operator="greaterThan">
      <formula>0.02</formula>
    </cfRule>
    <cfRule type="cellIs" dxfId="1248" priority="72548" stopIfTrue="1" operator="lessThan">
      <formula>-0.02</formula>
    </cfRule>
    <cfRule type="cellIs" dxfId="1247" priority="72549" stopIfTrue="1" operator="between">
      <formula>0.01</formula>
      <formula>0.021</formula>
    </cfRule>
    <cfRule type="cellIs" dxfId="1246" priority="72550" stopIfTrue="1" operator="between">
      <formula>-0.01</formula>
      <formula>-0.021</formula>
    </cfRule>
    <cfRule type="cellIs" dxfId="1245" priority="72551" stopIfTrue="1" operator="between">
      <formula>-0.011</formula>
      <formula>0.011</formula>
    </cfRule>
    <cfRule type="cellIs" dxfId="1244" priority="71676" stopIfTrue="1" operator="between">
      <formula>-0.011</formula>
      <formula>0.011</formula>
    </cfRule>
    <cfRule type="cellIs" dxfId="1243" priority="71353" stopIfTrue="1" operator="between">
      <formula>-0.01</formula>
      <formula>-0.021</formula>
    </cfRule>
    <cfRule type="cellIs" dxfId="1242" priority="72554" stopIfTrue="1" operator="greaterThan">
      <formula>0.02</formula>
    </cfRule>
    <cfRule type="cellIs" dxfId="1241" priority="72555" stopIfTrue="1" operator="lessThan">
      <formula>-0.02</formula>
    </cfRule>
    <cfRule type="cellIs" dxfId="1240" priority="72556" stopIfTrue="1" operator="between">
      <formula>0.01</formula>
      <formula>0.021</formula>
    </cfRule>
    <cfRule type="cellIs" dxfId="1239" priority="72557" stopIfTrue="1" operator="between">
      <formula>-0.01</formula>
      <formula>-0.021</formula>
    </cfRule>
    <cfRule type="cellIs" dxfId="1238" priority="72558" stopIfTrue="1" operator="between">
      <formula>-0.011</formula>
      <formula>0.011</formula>
    </cfRule>
    <cfRule type="cellIs" dxfId="1237" priority="71354" stopIfTrue="1" operator="between">
      <formula>-0.011</formula>
      <formula>0.011</formula>
    </cfRule>
    <cfRule type="cellIs" dxfId="1236" priority="71679" stopIfTrue="1" operator="greaterThan">
      <formula>0.02</formula>
    </cfRule>
    <cfRule type="cellIs" dxfId="1235" priority="72561" stopIfTrue="1" operator="greaterThan">
      <formula>0.02</formula>
    </cfRule>
    <cfRule type="cellIs" dxfId="1234" priority="72562" stopIfTrue="1" operator="lessThan">
      <formula>-0.02</formula>
    </cfRule>
    <cfRule type="cellIs" dxfId="1233" priority="72563" stopIfTrue="1" operator="between">
      <formula>0.01</formula>
      <formula>0.021</formula>
    </cfRule>
    <cfRule type="cellIs" dxfId="1232" priority="72564" stopIfTrue="1" operator="between">
      <formula>-0.01</formula>
      <formula>-0.021</formula>
    </cfRule>
    <cfRule type="cellIs" dxfId="1231" priority="72565" stopIfTrue="1" operator="between">
      <formula>-0.011</formula>
      <formula>0.011</formula>
    </cfRule>
    <cfRule type="cellIs" dxfId="1230" priority="71680" stopIfTrue="1" operator="lessThan">
      <formula>-0.02</formula>
    </cfRule>
    <cfRule type="cellIs" dxfId="1229" priority="71681" stopIfTrue="1" operator="between">
      <formula>0.01</formula>
      <formula>0.021</formula>
    </cfRule>
    <cfRule type="cellIs" dxfId="1228" priority="72568" stopIfTrue="1" operator="greaterThan">
      <formula>0.02</formula>
    </cfRule>
    <cfRule type="cellIs" dxfId="1227" priority="72569" stopIfTrue="1" operator="lessThan">
      <formula>-0.02</formula>
    </cfRule>
    <cfRule type="cellIs" dxfId="1226" priority="72570" stopIfTrue="1" operator="between">
      <formula>0.01</formula>
      <formula>0.021</formula>
    </cfRule>
    <cfRule type="cellIs" dxfId="1225" priority="72571" stopIfTrue="1" operator="between">
      <formula>-0.01</formula>
      <formula>-0.021</formula>
    </cfRule>
    <cfRule type="cellIs" dxfId="1224" priority="72572" stopIfTrue="1" operator="between">
      <formula>-0.011</formula>
      <formula>0.011</formula>
    </cfRule>
    <cfRule type="cellIs" dxfId="1223" priority="71682" stopIfTrue="1" operator="between">
      <formula>-0.01</formula>
      <formula>-0.021</formula>
    </cfRule>
    <cfRule type="cellIs" dxfId="1222" priority="71683" stopIfTrue="1" operator="between">
      <formula>-0.011</formula>
      <formula>0.011</formula>
    </cfRule>
    <cfRule type="cellIs" dxfId="1221" priority="72575" stopIfTrue="1" operator="greaterThan">
      <formula>0.02</formula>
    </cfRule>
    <cfRule type="cellIs" dxfId="1220" priority="72576" stopIfTrue="1" operator="lessThan">
      <formula>-0.02</formula>
    </cfRule>
    <cfRule type="cellIs" dxfId="1219" priority="72577" stopIfTrue="1" operator="between">
      <formula>0.01</formula>
      <formula>0.021</formula>
    </cfRule>
    <cfRule type="cellIs" dxfId="1218" priority="72578" stopIfTrue="1" operator="between">
      <formula>-0.01</formula>
      <formula>-0.021</formula>
    </cfRule>
    <cfRule type="cellIs" dxfId="1217" priority="72579" stopIfTrue="1" operator="between">
      <formula>-0.011</formula>
      <formula>0.011</formula>
    </cfRule>
    <cfRule type="cellIs" dxfId="1216" priority="71427" stopIfTrue="1" operator="greaterThan">
      <formula>0.02</formula>
    </cfRule>
    <cfRule type="cellIs" dxfId="1215" priority="71428" stopIfTrue="1" operator="lessThan">
      <formula>-0.02</formula>
    </cfRule>
    <cfRule type="cellIs" dxfId="1214" priority="72582" stopIfTrue="1" operator="greaterThan">
      <formula>0.02</formula>
    </cfRule>
    <cfRule type="cellIs" dxfId="1213" priority="72583" stopIfTrue="1" operator="lessThan">
      <formula>-0.02</formula>
    </cfRule>
    <cfRule type="cellIs" dxfId="1212" priority="72584" stopIfTrue="1" operator="between">
      <formula>0.01</formula>
      <formula>0.021</formula>
    </cfRule>
    <cfRule type="cellIs" dxfId="1211" priority="72585" stopIfTrue="1" operator="between">
      <formula>-0.01</formula>
      <formula>-0.021</formula>
    </cfRule>
    <cfRule type="cellIs" dxfId="1210" priority="72586" stopIfTrue="1" operator="between">
      <formula>-0.011</formula>
      <formula>0.011</formula>
    </cfRule>
    <cfRule type="cellIs" dxfId="1209" priority="71686" stopIfTrue="1" operator="greaterThan">
      <formula>0.02</formula>
    </cfRule>
    <cfRule type="cellIs" dxfId="1208" priority="71687" stopIfTrue="1" operator="lessThan">
      <formula>-0.02</formula>
    </cfRule>
    <cfRule type="cellIs" dxfId="1207" priority="72589" stopIfTrue="1" operator="greaterThan">
      <formula>0.02</formula>
    </cfRule>
    <cfRule type="cellIs" dxfId="1206" priority="72590" stopIfTrue="1" operator="lessThan">
      <formula>-0.02</formula>
    </cfRule>
    <cfRule type="cellIs" dxfId="1205" priority="72591" stopIfTrue="1" operator="between">
      <formula>0.01</formula>
      <formula>0.021</formula>
    </cfRule>
    <cfRule type="cellIs" dxfId="1204" priority="72592" stopIfTrue="1" operator="between">
      <formula>-0.01</formula>
      <formula>-0.021</formula>
    </cfRule>
    <cfRule type="cellIs" dxfId="1203" priority="72593" stopIfTrue="1" operator="between">
      <formula>-0.011</formula>
      <formula>0.011</formula>
    </cfRule>
    <cfRule type="cellIs" dxfId="1202" priority="71688" stopIfTrue="1" operator="between">
      <formula>0.01</formula>
      <formula>0.021</formula>
    </cfRule>
    <cfRule type="cellIs" dxfId="1201" priority="71689" stopIfTrue="1" operator="between">
      <formula>-0.01</formula>
      <formula>-0.021</formula>
    </cfRule>
    <cfRule type="cellIs" dxfId="1200" priority="72596" stopIfTrue="1" operator="greaterThan">
      <formula>0.02</formula>
    </cfRule>
    <cfRule type="cellIs" dxfId="1199" priority="72597" stopIfTrue="1" operator="lessThan">
      <formula>-0.02</formula>
    </cfRule>
    <cfRule type="cellIs" dxfId="1198" priority="72598" stopIfTrue="1" operator="between">
      <formula>0.01</formula>
      <formula>0.021</formula>
    </cfRule>
    <cfRule type="cellIs" dxfId="1197" priority="72599" stopIfTrue="1" operator="between">
      <formula>-0.01</formula>
      <formula>-0.021</formula>
    </cfRule>
    <cfRule type="cellIs" dxfId="1196" priority="72600" stopIfTrue="1" operator="between">
      <formula>-0.011</formula>
      <formula>0.011</formula>
    </cfRule>
    <cfRule type="cellIs" dxfId="1195" priority="71690" stopIfTrue="1" operator="between">
      <formula>-0.011</formula>
      <formula>0.011</formula>
    </cfRule>
    <cfRule type="cellIs" dxfId="1194" priority="71429" stopIfTrue="1" operator="between">
      <formula>0.01</formula>
      <formula>0.021</formula>
    </cfRule>
    <cfRule type="cellIs" dxfId="1193" priority="72603" stopIfTrue="1" operator="greaterThan">
      <formula>0.02</formula>
    </cfRule>
    <cfRule type="cellIs" dxfId="1192" priority="72604" stopIfTrue="1" operator="lessThan">
      <formula>-0.02</formula>
    </cfRule>
    <cfRule type="cellIs" dxfId="1191" priority="72605" stopIfTrue="1" operator="between">
      <formula>0.01</formula>
      <formula>0.021</formula>
    </cfRule>
    <cfRule type="cellIs" dxfId="1190" priority="72606" stopIfTrue="1" operator="between">
      <formula>-0.01</formula>
      <formula>-0.021</formula>
    </cfRule>
    <cfRule type="cellIs" dxfId="1189" priority="72607" stopIfTrue="1" operator="between">
      <formula>-0.011</formula>
      <formula>0.011</formula>
    </cfRule>
    <cfRule type="cellIs" dxfId="1188" priority="71430" stopIfTrue="1" operator="between">
      <formula>-0.01</formula>
      <formula>-0.021</formula>
    </cfRule>
    <cfRule type="cellIs" dxfId="1187" priority="71693" stopIfTrue="1" operator="greaterThan">
      <formula>0.02</formula>
    </cfRule>
    <cfRule type="cellIs" dxfId="1186" priority="72610" stopIfTrue="1" operator="greaterThan">
      <formula>0.02</formula>
    </cfRule>
    <cfRule type="cellIs" dxfId="1185" priority="72611" stopIfTrue="1" operator="lessThan">
      <formula>-0.02</formula>
    </cfRule>
    <cfRule type="cellIs" dxfId="1184" priority="72612" stopIfTrue="1" operator="between">
      <formula>0.01</formula>
      <formula>0.021</formula>
    </cfRule>
    <cfRule type="cellIs" dxfId="1183" priority="72613" stopIfTrue="1" operator="between">
      <formula>-0.01</formula>
      <formula>-0.021</formula>
    </cfRule>
    <cfRule type="cellIs" dxfId="1182" priority="72614" stopIfTrue="1" operator="between">
      <formula>-0.011</formula>
      <formula>0.011</formula>
    </cfRule>
    <cfRule type="cellIs" dxfId="1181" priority="71694" stopIfTrue="1" operator="lessThan">
      <formula>-0.02</formula>
    </cfRule>
    <cfRule type="cellIs" dxfId="1180" priority="71695" stopIfTrue="1" operator="between">
      <formula>0.01</formula>
      <formula>0.021</formula>
    </cfRule>
    <cfRule type="cellIs" dxfId="1179" priority="72617" stopIfTrue="1" operator="greaterThan">
      <formula>0.02</formula>
    </cfRule>
    <cfRule type="cellIs" dxfId="1178" priority="72618" stopIfTrue="1" operator="lessThan">
      <formula>-0.02</formula>
    </cfRule>
    <cfRule type="cellIs" dxfId="1177" priority="72619" stopIfTrue="1" operator="between">
      <formula>0.01</formula>
      <formula>0.021</formula>
    </cfRule>
    <cfRule type="cellIs" dxfId="1176" priority="72620" stopIfTrue="1" operator="between">
      <formula>-0.01</formula>
      <formula>-0.021</formula>
    </cfRule>
    <cfRule type="cellIs" dxfId="1175" priority="72621" stopIfTrue="1" operator="between">
      <formula>-0.011</formula>
      <formula>0.011</formula>
    </cfRule>
    <cfRule type="cellIs" dxfId="1174" priority="71696" stopIfTrue="1" operator="between">
      <formula>-0.01</formula>
      <formula>-0.021</formula>
    </cfRule>
    <cfRule type="cellIs" dxfId="1173" priority="71697" stopIfTrue="1" operator="between">
      <formula>-0.011</formula>
      <formula>0.011</formula>
    </cfRule>
    <cfRule type="cellIs" dxfId="1172" priority="72624" stopIfTrue="1" operator="greaterThan">
      <formula>0.02</formula>
    </cfRule>
    <cfRule type="cellIs" dxfId="1171" priority="72625" stopIfTrue="1" operator="lessThan">
      <formula>-0.02</formula>
    </cfRule>
    <cfRule type="cellIs" dxfId="1170" priority="72626" stopIfTrue="1" operator="between">
      <formula>0.01</formula>
      <formula>0.021</formula>
    </cfRule>
    <cfRule type="cellIs" dxfId="1169" priority="72627" stopIfTrue="1" operator="between">
      <formula>-0.01</formula>
      <formula>-0.021</formula>
    </cfRule>
    <cfRule type="cellIs" dxfId="1168" priority="72628" stopIfTrue="1" operator="between">
      <formula>-0.011</formula>
      <formula>0.011</formula>
    </cfRule>
    <cfRule type="cellIs" dxfId="1167" priority="71431" stopIfTrue="1" operator="between">
      <formula>-0.011</formula>
      <formula>0.011</formula>
    </cfRule>
    <cfRule type="cellIs" dxfId="1166" priority="72631" stopIfTrue="1" operator="greaterThan">
      <formula>0.02</formula>
    </cfRule>
    <cfRule type="cellIs" dxfId="1165" priority="72632" stopIfTrue="1" operator="lessThan">
      <formula>-0.02</formula>
    </cfRule>
    <cfRule type="cellIs" dxfId="1164" priority="72633" stopIfTrue="1" operator="between">
      <formula>0.01</formula>
      <formula>0.021</formula>
    </cfRule>
    <cfRule type="cellIs" dxfId="1163" priority="72634" stopIfTrue="1" operator="between">
      <formula>-0.01</formula>
      <formula>-0.021</formula>
    </cfRule>
    <cfRule type="cellIs" dxfId="1162" priority="72635" stopIfTrue="1" operator="between">
      <formula>-0.011</formula>
      <formula>0.011</formula>
    </cfRule>
    <cfRule type="cellIs" dxfId="1161" priority="71700" stopIfTrue="1" operator="greaterThan">
      <formula>0.02</formula>
    </cfRule>
    <cfRule type="cellIs" dxfId="1160" priority="71701" stopIfTrue="1" operator="lessThan">
      <formula>-0.02</formula>
    </cfRule>
    <cfRule type="cellIs" dxfId="1159" priority="72638" stopIfTrue="1" operator="greaterThan">
      <formula>0.02</formula>
    </cfRule>
    <cfRule type="cellIs" dxfId="1158" priority="72639" stopIfTrue="1" operator="lessThan">
      <formula>-0.02</formula>
    </cfRule>
    <cfRule type="cellIs" dxfId="1157" priority="72640" stopIfTrue="1" operator="between">
      <formula>0.01</formula>
      <formula>0.021</formula>
    </cfRule>
    <cfRule type="cellIs" dxfId="1156" priority="72641" stopIfTrue="1" operator="between">
      <formula>-0.01</formula>
      <formula>-0.021</formula>
    </cfRule>
    <cfRule type="cellIs" dxfId="1155" priority="72642" stopIfTrue="1" operator="between">
      <formula>-0.011</formula>
      <formula>0.011</formula>
    </cfRule>
    <cfRule type="cellIs" dxfId="1154" priority="71702" stopIfTrue="1" operator="between">
      <formula>0.01</formula>
      <formula>0.021</formula>
    </cfRule>
    <cfRule type="cellIs" dxfId="1153" priority="71703" stopIfTrue="1" operator="between">
      <formula>-0.01</formula>
      <formula>-0.021</formula>
    </cfRule>
    <cfRule type="cellIs" dxfId="1152" priority="72645" stopIfTrue="1" operator="greaterThan">
      <formula>0.02</formula>
    </cfRule>
    <cfRule type="cellIs" dxfId="1151" priority="72646" stopIfTrue="1" operator="lessThan">
      <formula>-0.02</formula>
    </cfRule>
    <cfRule type="cellIs" dxfId="1150" priority="72647" stopIfTrue="1" operator="between">
      <formula>0.01</formula>
      <formula>0.021</formula>
    </cfRule>
    <cfRule type="cellIs" dxfId="1149" priority="72648" stopIfTrue="1" operator="between">
      <formula>-0.01</formula>
      <formula>-0.021</formula>
    </cfRule>
    <cfRule type="cellIs" dxfId="1148" priority="72649" stopIfTrue="1" operator="between">
      <formula>-0.011</formula>
      <formula>0.011</formula>
    </cfRule>
    <cfRule type="cellIs" dxfId="1147" priority="71704" stopIfTrue="1" operator="between">
      <formula>-0.011</formula>
      <formula>0.011</formula>
    </cfRule>
    <cfRule type="cellIs" dxfId="1146" priority="72652" stopIfTrue="1" operator="greaterThan">
      <formula>0.02</formula>
    </cfRule>
    <cfRule type="cellIs" dxfId="1145" priority="72653" stopIfTrue="1" operator="lessThan">
      <formula>-0.02</formula>
    </cfRule>
    <cfRule type="cellIs" dxfId="1144" priority="72654" stopIfTrue="1" operator="between">
      <formula>0.01</formula>
      <formula>0.021</formula>
    </cfRule>
    <cfRule type="cellIs" dxfId="1143" priority="72655" stopIfTrue="1" operator="between">
      <formula>-0.01</formula>
      <formula>-0.021</formula>
    </cfRule>
    <cfRule type="cellIs" dxfId="1142" priority="72656" stopIfTrue="1" operator="between">
      <formula>-0.011</formula>
      <formula>0.011</formula>
    </cfRule>
    <cfRule type="cellIs" dxfId="1141" priority="71434" stopIfTrue="1" operator="greaterThan">
      <formula>0.02</formula>
    </cfRule>
    <cfRule type="cellIs" dxfId="1140" priority="71707" stopIfTrue="1" operator="greaterThan">
      <formula>0.02</formula>
    </cfRule>
    <cfRule type="cellIs" dxfId="1139" priority="72659" stopIfTrue="1" operator="greaterThan">
      <formula>0.02</formula>
    </cfRule>
    <cfRule type="cellIs" dxfId="1138" priority="72660" stopIfTrue="1" operator="lessThan">
      <formula>-0.02</formula>
    </cfRule>
    <cfRule type="cellIs" dxfId="1137" priority="72661" stopIfTrue="1" operator="between">
      <formula>0.01</formula>
      <formula>0.021</formula>
    </cfRule>
    <cfRule type="cellIs" dxfId="1136" priority="72662" stopIfTrue="1" operator="between">
      <formula>-0.01</formula>
      <formula>-0.021</formula>
    </cfRule>
    <cfRule type="cellIs" dxfId="1135" priority="72663" stopIfTrue="1" operator="between">
      <formula>-0.011</formula>
      <formula>0.011</formula>
    </cfRule>
    <cfRule type="cellIs" dxfId="1134" priority="71708" stopIfTrue="1" operator="lessThan">
      <formula>-0.02</formula>
    </cfRule>
    <cfRule type="cellIs" dxfId="1133" priority="71709" stopIfTrue="1" operator="between">
      <formula>0.01</formula>
      <formula>0.021</formula>
    </cfRule>
    <cfRule type="cellIs" dxfId="1132" priority="72666" stopIfTrue="1" operator="greaterThan">
      <formula>0.02</formula>
    </cfRule>
    <cfRule type="cellIs" dxfId="1131" priority="72667" stopIfTrue="1" operator="lessThan">
      <formula>-0.02</formula>
    </cfRule>
    <cfRule type="cellIs" dxfId="1130" priority="72668" stopIfTrue="1" operator="between">
      <formula>0.01</formula>
      <formula>0.021</formula>
    </cfRule>
    <cfRule type="cellIs" dxfId="1129" priority="72669" stopIfTrue="1" operator="between">
      <formula>-0.01</formula>
      <formula>-0.021</formula>
    </cfRule>
    <cfRule type="cellIs" dxfId="1128" priority="72670" stopIfTrue="1" operator="between">
      <formula>-0.011</formula>
      <formula>0.011</formula>
    </cfRule>
    <cfRule type="cellIs" dxfId="1127" priority="71710" stopIfTrue="1" operator="between">
      <formula>-0.01</formula>
      <formula>-0.021</formula>
    </cfRule>
    <cfRule type="cellIs" dxfId="1126" priority="71711" stopIfTrue="1" operator="between">
      <formula>-0.011</formula>
      <formula>0.011</formula>
    </cfRule>
    <cfRule type="cellIs" dxfId="1125" priority="72673" stopIfTrue="1" operator="greaterThan">
      <formula>0.02</formula>
    </cfRule>
    <cfRule type="cellIs" dxfId="1124" priority="72674" stopIfTrue="1" operator="lessThan">
      <formula>-0.02</formula>
    </cfRule>
    <cfRule type="cellIs" dxfId="1123" priority="72675" stopIfTrue="1" operator="between">
      <formula>0.01</formula>
      <formula>0.021</formula>
    </cfRule>
    <cfRule type="cellIs" dxfId="1122" priority="72676" stopIfTrue="1" operator="between">
      <formula>-0.01</formula>
      <formula>-0.021</formula>
    </cfRule>
    <cfRule type="cellIs" dxfId="1121" priority="72677" stopIfTrue="1" operator="between">
      <formula>-0.011</formula>
      <formula>0.011</formula>
    </cfRule>
    <cfRule type="cellIs" dxfId="1120" priority="71435" stopIfTrue="1" operator="lessThan">
      <formula>-0.02</formula>
    </cfRule>
    <cfRule type="cellIs" dxfId="1119" priority="71436" stopIfTrue="1" operator="between">
      <formula>0.01</formula>
      <formula>0.021</formula>
    </cfRule>
    <cfRule type="cellIs" dxfId="1118" priority="72680" stopIfTrue="1" operator="greaterThan">
      <formula>0.02</formula>
    </cfRule>
    <cfRule type="cellIs" dxfId="1117" priority="72681" stopIfTrue="1" operator="lessThan">
      <formula>-0.02</formula>
    </cfRule>
    <cfRule type="cellIs" dxfId="1116" priority="72682" stopIfTrue="1" operator="between">
      <formula>0.01</formula>
      <formula>0.021</formula>
    </cfRule>
    <cfRule type="cellIs" dxfId="1115" priority="72683" stopIfTrue="1" operator="between">
      <formula>-0.01</formula>
      <formula>-0.021</formula>
    </cfRule>
    <cfRule type="cellIs" dxfId="1114" priority="72684" stopIfTrue="1" operator="between">
      <formula>-0.011</formula>
      <formula>0.011</formula>
    </cfRule>
    <cfRule type="cellIs" dxfId="1113" priority="71714" stopIfTrue="1" operator="greaterThan">
      <formula>0.02</formula>
    </cfRule>
    <cfRule type="cellIs" dxfId="1112" priority="71715" stopIfTrue="1" operator="lessThan">
      <formula>-0.02</formula>
    </cfRule>
    <cfRule type="cellIs" dxfId="1111" priority="72687" stopIfTrue="1" operator="greaterThan">
      <formula>0.02</formula>
    </cfRule>
    <cfRule type="cellIs" dxfId="1110" priority="72688" stopIfTrue="1" operator="lessThan">
      <formula>-0.02</formula>
    </cfRule>
    <cfRule type="cellIs" dxfId="1109" priority="72689" stopIfTrue="1" operator="between">
      <formula>0.01</formula>
      <formula>0.021</formula>
    </cfRule>
    <cfRule type="cellIs" dxfId="1108" priority="72690" stopIfTrue="1" operator="between">
      <formula>-0.01</formula>
      <formula>-0.021</formula>
    </cfRule>
    <cfRule type="cellIs" dxfId="1107" priority="72691" stopIfTrue="1" operator="between">
      <formula>-0.011</formula>
      <formula>0.011</formula>
    </cfRule>
    <cfRule type="cellIs" dxfId="1106" priority="71716" stopIfTrue="1" operator="between">
      <formula>0.01</formula>
      <formula>0.021</formula>
    </cfRule>
    <cfRule type="cellIs" dxfId="1105" priority="71717" stopIfTrue="1" operator="between">
      <formula>-0.01</formula>
      <formula>-0.021</formula>
    </cfRule>
    <cfRule type="cellIs" dxfId="1104" priority="72694" stopIfTrue="1" operator="greaterThan">
      <formula>0.02</formula>
    </cfRule>
    <cfRule type="cellIs" dxfId="1103" priority="72695" stopIfTrue="1" operator="lessThan">
      <formula>-0.02</formula>
    </cfRule>
    <cfRule type="cellIs" dxfId="1102" priority="72696" stopIfTrue="1" operator="between">
      <formula>0.01</formula>
      <formula>0.021</formula>
    </cfRule>
    <cfRule type="cellIs" dxfId="1101" priority="72697" stopIfTrue="1" operator="between">
      <formula>-0.01</formula>
      <formula>-0.021</formula>
    </cfRule>
    <cfRule type="cellIs" dxfId="1100" priority="72698" stopIfTrue="1" operator="between">
      <formula>-0.011</formula>
      <formula>0.011</formula>
    </cfRule>
    <cfRule type="cellIs" dxfId="1099" priority="71718" stopIfTrue="1" operator="between">
      <formula>-0.011</formula>
      <formula>0.011</formula>
    </cfRule>
    <cfRule type="cellIs" dxfId="1098" priority="71437" stopIfTrue="1" operator="between">
      <formula>-0.01</formula>
      <formula>-0.021</formula>
    </cfRule>
    <cfRule type="cellIs" dxfId="1097" priority="72701" stopIfTrue="1" operator="greaterThan">
      <formula>0.02</formula>
    </cfRule>
    <cfRule type="cellIs" dxfId="1096" priority="72702" stopIfTrue="1" operator="lessThan">
      <formula>-0.02</formula>
    </cfRule>
    <cfRule type="cellIs" dxfId="1095" priority="72703" stopIfTrue="1" operator="between">
      <formula>0.01</formula>
      <formula>0.021</formula>
    </cfRule>
    <cfRule type="cellIs" dxfId="1094" priority="72704" stopIfTrue="1" operator="between">
      <formula>-0.01</formula>
      <formula>-0.021</formula>
    </cfRule>
    <cfRule type="cellIs" dxfId="1093" priority="72705" stopIfTrue="1" operator="between">
      <formula>-0.011</formula>
      <formula>0.011</formula>
    </cfRule>
    <cfRule type="cellIs" dxfId="1092" priority="71438" stopIfTrue="1" operator="between">
      <formula>-0.011</formula>
      <formula>0.011</formula>
    </cfRule>
    <cfRule type="cellIs" dxfId="1091" priority="71721" stopIfTrue="1" operator="greaterThan">
      <formula>0.02</formula>
    </cfRule>
    <cfRule type="cellIs" dxfId="1090" priority="72708" stopIfTrue="1" operator="greaterThan">
      <formula>0.02</formula>
    </cfRule>
    <cfRule type="cellIs" dxfId="1089" priority="72709" stopIfTrue="1" operator="lessThan">
      <formula>-0.02</formula>
    </cfRule>
    <cfRule type="cellIs" dxfId="1088" priority="72710" stopIfTrue="1" operator="between">
      <formula>0.01</formula>
      <formula>0.021</formula>
    </cfRule>
    <cfRule type="cellIs" dxfId="1087" priority="72711" stopIfTrue="1" operator="between">
      <formula>-0.01</formula>
      <formula>-0.021</formula>
    </cfRule>
    <cfRule type="cellIs" dxfId="1086" priority="72712" stopIfTrue="1" operator="between">
      <formula>-0.011</formula>
      <formula>0.011</formula>
    </cfRule>
    <cfRule type="cellIs" dxfId="1085" priority="71722" stopIfTrue="1" operator="lessThan">
      <formula>-0.02</formula>
    </cfRule>
    <cfRule type="cellIs" dxfId="1084" priority="71723" stopIfTrue="1" operator="between">
      <formula>0.01</formula>
      <formula>0.021</formula>
    </cfRule>
    <cfRule type="cellIs" dxfId="1083" priority="72715" stopIfTrue="1" operator="greaterThan">
      <formula>0.02</formula>
    </cfRule>
    <cfRule type="cellIs" dxfId="1082" priority="72716" stopIfTrue="1" operator="lessThan">
      <formula>-0.02</formula>
    </cfRule>
    <cfRule type="cellIs" dxfId="1081" priority="72717" stopIfTrue="1" operator="between">
      <formula>0.01</formula>
      <formula>0.021</formula>
    </cfRule>
    <cfRule type="cellIs" dxfId="1080" priority="72718" stopIfTrue="1" operator="between">
      <formula>-0.01</formula>
      <formula>-0.021</formula>
    </cfRule>
    <cfRule type="cellIs" dxfId="1079" priority="72719" stopIfTrue="1" operator="between">
      <formula>-0.011</formula>
      <formula>0.011</formula>
    </cfRule>
    <cfRule type="cellIs" dxfId="1078" priority="71724" stopIfTrue="1" operator="between">
      <formula>-0.01</formula>
      <formula>-0.021</formula>
    </cfRule>
    <cfRule type="cellIs" dxfId="1077" priority="71725" stopIfTrue="1" operator="between">
      <formula>-0.011</formula>
      <formula>0.011</formula>
    </cfRule>
    <cfRule type="cellIs" dxfId="1076" priority="72722" stopIfTrue="1" operator="greaterThan">
      <formula>0.02</formula>
    </cfRule>
    <cfRule type="cellIs" dxfId="1075" priority="72723" stopIfTrue="1" operator="lessThan">
      <formula>-0.02</formula>
    </cfRule>
    <cfRule type="cellIs" dxfId="1074" priority="72724" stopIfTrue="1" operator="between">
      <formula>0.01</formula>
      <formula>0.021</formula>
    </cfRule>
    <cfRule type="cellIs" dxfId="1073" priority="72725" stopIfTrue="1" operator="between">
      <formula>-0.01</formula>
      <formula>-0.021</formula>
    </cfRule>
    <cfRule type="cellIs" dxfId="1072" priority="72726" stopIfTrue="1" operator="between">
      <formula>-0.011</formula>
      <formula>0.011</formula>
    </cfRule>
    <cfRule type="cellIs" dxfId="1071" priority="71357" stopIfTrue="1" operator="greaterThan">
      <formula>0.02</formula>
    </cfRule>
    <cfRule type="cellIs" dxfId="1070" priority="71358" stopIfTrue="1" operator="lessThan">
      <formula>-0.02</formula>
    </cfRule>
    <cfRule type="cellIs" dxfId="1069" priority="72729" stopIfTrue="1" operator="greaterThan">
      <formula>0.02</formula>
    </cfRule>
    <cfRule type="cellIs" dxfId="1068" priority="72730" stopIfTrue="1" operator="lessThan">
      <formula>-0.02</formula>
    </cfRule>
    <cfRule type="cellIs" dxfId="1067" priority="72731" stopIfTrue="1" operator="between">
      <formula>0.01</formula>
      <formula>0.021</formula>
    </cfRule>
    <cfRule type="cellIs" dxfId="1066" priority="72732" stopIfTrue="1" operator="between">
      <formula>-0.01</formula>
      <formula>-0.021</formula>
    </cfRule>
    <cfRule type="cellIs" dxfId="1065" priority="72733" stopIfTrue="1" operator="between">
      <formula>-0.011</formula>
      <formula>0.011</formula>
    </cfRule>
    <cfRule type="cellIs" dxfId="1064" priority="71728" stopIfTrue="1" operator="greaterThan">
      <formula>0.02</formula>
    </cfRule>
    <cfRule type="cellIs" dxfId="1063" priority="71729" stopIfTrue="1" operator="lessThan">
      <formula>-0.02</formula>
    </cfRule>
    <cfRule type="cellIs" dxfId="1062" priority="72736" stopIfTrue="1" operator="greaterThan">
      <formula>0.02</formula>
    </cfRule>
    <cfRule type="cellIs" dxfId="1061" priority="72737" stopIfTrue="1" operator="lessThan">
      <formula>-0.02</formula>
    </cfRule>
    <cfRule type="cellIs" dxfId="1060" priority="72738" stopIfTrue="1" operator="between">
      <formula>0.01</formula>
      <formula>0.021</formula>
    </cfRule>
    <cfRule type="cellIs" dxfId="1059" priority="72739" stopIfTrue="1" operator="between">
      <formula>-0.01</formula>
      <formula>-0.021</formula>
    </cfRule>
    <cfRule type="cellIs" dxfId="1058" priority="72740" stopIfTrue="1" operator="between">
      <formula>-0.011</formula>
      <formula>0.011</formula>
    </cfRule>
    <cfRule type="cellIs" dxfId="1057" priority="71730" stopIfTrue="1" operator="between">
      <formula>0.01</formula>
      <formula>0.021</formula>
    </cfRule>
    <cfRule type="cellIs" dxfId="1056" priority="71731" stopIfTrue="1" operator="between">
      <formula>-0.01</formula>
      <formula>-0.021</formula>
    </cfRule>
    <cfRule type="cellIs" dxfId="1055" priority="72743" stopIfTrue="1" operator="greaterThan">
      <formula>0.02</formula>
    </cfRule>
    <cfRule type="cellIs" dxfId="1054" priority="72744" stopIfTrue="1" operator="lessThan">
      <formula>-0.02</formula>
    </cfRule>
    <cfRule type="cellIs" dxfId="1053" priority="72745" stopIfTrue="1" operator="between">
      <formula>0.01</formula>
      <formula>0.021</formula>
    </cfRule>
    <cfRule type="cellIs" dxfId="1052" priority="72746" stopIfTrue="1" operator="between">
      <formula>-0.01</formula>
      <formula>-0.021</formula>
    </cfRule>
    <cfRule type="cellIs" dxfId="1051" priority="72747" stopIfTrue="1" operator="between">
      <formula>-0.011</formula>
      <formula>0.011</formula>
    </cfRule>
    <cfRule type="cellIs" dxfId="1050" priority="71732" stopIfTrue="1" operator="between">
      <formula>-0.011</formula>
      <formula>0.011</formula>
    </cfRule>
    <cfRule type="cellIs" dxfId="1049" priority="71441" stopIfTrue="1" operator="greaterThan">
      <formula>0.02</formula>
    </cfRule>
    <cfRule type="cellIs" dxfId="1048" priority="72750" stopIfTrue="1" operator="greaterThan">
      <formula>0.02</formula>
    </cfRule>
    <cfRule type="cellIs" dxfId="1047" priority="72751" stopIfTrue="1" operator="lessThan">
      <formula>-0.02</formula>
    </cfRule>
    <cfRule type="cellIs" dxfId="1046" priority="72752" stopIfTrue="1" operator="between">
      <formula>0.01</formula>
      <formula>0.021</formula>
    </cfRule>
    <cfRule type="cellIs" dxfId="1045" priority="72753" stopIfTrue="1" operator="between">
      <formula>-0.01</formula>
      <formula>-0.021</formula>
    </cfRule>
    <cfRule type="cellIs" dxfId="1044" priority="72754" stopIfTrue="1" operator="between">
      <formula>-0.011</formula>
      <formula>0.011</formula>
    </cfRule>
    <cfRule type="cellIs" dxfId="1043" priority="71442" stopIfTrue="1" operator="lessThan">
      <formula>-0.02</formula>
    </cfRule>
    <cfRule type="cellIs" dxfId="1042" priority="71735" stopIfTrue="1" operator="greaterThan">
      <formula>0.02</formula>
    </cfRule>
    <cfRule type="cellIs" dxfId="1041" priority="72757" stopIfTrue="1" operator="greaterThan">
      <formula>0.02</formula>
    </cfRule>
    <cfRule type="cellIs" dxfId="1040" priority="72758" stopIfTrue="1" operator="lessThan">
      <formula>-0.02</formula>
    </cfRule>
    <cfRule type="cellIs" dxfId="1039" priority="72759" stopIfTrue="1" operator="between">
      <formula>0.01</formula>
      <formula>0.021</formula>
    </cfRule>
    <cfRule type="cellIs" dxfId="1038" priority="72760" stopIfTrue="1" operator="between">
      <formula>-0.01</formula>
      <formula>-0.021</formula>
    </cfRule>
    <cfRule type="cellIs" dxfId="1037" priority="72761" stopIfTrue="1" operator="between">
      <formula>-0.011</formula>
      <formula>0.011</formula>
    </cfRule>
    <cfRule type="cellIs" dxfId="1036" priority="71736" stopIfTrue="1" operator="lessThan">
      <formula>-0.02</formula>
    </cfRule>
    <cfRule type="cellIs" dxfId="1035" priority="71737" stopIfTrue="1" operator="between">
      <formula>0.01</formula>
      <formula>0.021</formula>
    </cfRule>
    <cfRule type="cellIs" dxfId="1034" priority="72764" stopIfTrue="1" operator="greaterThan">
      <formula>0.02</formula>
    </cfRule>
    <cfRule type="cellIs" dxfId="1033" priority="72765" stopIfTrue="1" operator="lessThan">
      <formula>-0.02</formula>
    </cfRule>
    <cfRule type="cellIs" dxfId="1032" priority="72766" stopIfTrue="1" operator="between">
      <formula>0.01</formula>
      <formula>0.021</formula>
    </cfRule>
    <cfRule type="cellIs" dxfId="1031" priority="72767" stopIfTrue="1" operator="between">
      <formula>-0.01</formula>
      <formula>-0.021</formula>
    </cfRule>
    <cfRule type="cellIs" dxfId="1030" priority="72768" stopIfTrue="1" operator="between">
      <formula>-0.011</formula>
      <formula>0.011</formula>
    </cfRule>
    <cfRule type="cellIs" dxfId="1029" priority="71738" stopIfTrue="1" operator="between">
      <formula>-0.01</formula>
      <formula>-0.021</formula>
    </cfRule>
    <cfRule type="cellIs" dxfId="1028" priority="71739" stopIfTrue="1" operator="between">
      <formula>-0.011</formula>
      <formula>0.011</formula>
    </cfRule>
    <cfRule type="cellIs" dxfId="1027" priority="72771" stopIfTrue="1" operator="greaterThan">
      <formula>0.02</formula>
    </cfRule>
    <cfRule type="cellIs" dxfId="1026" priority="72772" stopIfTrue="1" operator="lessThan">
      <formula>-0.02</formula>
    </cfRule>
    <cfRule type="cellIs" dxfId="1025" priority="72773" stopIfTrue="1" operator="between">
      <formula>0.01</formula>
      <formula>0.021</formula>
    </cfRule>
    <cfRule type="cellIs" dxfId="1024" priority="72774" stopIfTrue="1" operator="between">
      <formula>-0.01</formula>
      <formula>-0.021</formula>
    </cfRule>
    <cfRule type="cellIs" dxfId="1023" priority="72775" stopIfTrue="1" operator="between">
      <formula>-0.011</formula>
      <formula>0.011</formula>
    </cfRule>
    <cfRule type="cellIs" dxfId="1022" priority="71443" stopIfTrue="1" operator="between">
      <formula>0.01</formula>
      <formula>0.021</formula>
    </cfRule>
    <cfRule type="cellIs" dxfId="1021" priority="71444" stopIfTrue="1" operator="between">
      <formula>-0.01</formula>
      <formula>-0.021</formula>
    </cfRule>
    <cfRule type="cellIs" dxfId="1020" priority="72778" stopIfTrue="1" operator="greaterThan">
      <formula>0.02</formula>
    </cfRule>
    <cfRule type="cellIs" dxfId="1019" priority="72779" stopIfTrue="1" operator="lessThan">
      <formula>-0.02</formula>
    </cfRule>
    <cfRule type="cellIs" dxfId="1018" priority="72780" stopIfTrue="1" operator="between">
      <formula>0.01</formula>
      <formula>0.021</formula>
    </cfRule>
    <cfRule type="cellIs" dxfId="1017" priority="72781" stopIfTrue="1" operator="between">
      <formula>-0.01</formula>
      <formula>-0.021</formula>
    </cfRule>
    <cfRule type="cellIs" dxfId="1016" priority="72782" stopIfTrue="1" operator="between">
      <formula>-0.011</formula>
      <formula>0.011</formula>
    </cfRule>
    <cfRule type="cellIs" dxfId="1015" priority="71742" stopIfTrue="1" operator="greaterThan">
      <formula>0.02</formula>
    </cfRule>
    <cfRule type="cellIs" dxfId="1014" priority="71743" stopIfTrue="1" operator="lessThan">
      <formula>-0.02</formula>
    </cfRule>
    <cfRule type="cellIs" dxfId="1013" priority="72785" stopIfTrue="1" operator="greaterThan">
      <formula>0.02</formula>
    </cfRule>
    <cfRule type="cellIs" dxfId="1012" priority="72786" stopIfTrue="1" operator="lessThan">
      <formula>-0.02</formula>
    </cfRule>
    <cfRule type="cellIs" dxfId="1011" priority="72787" stopIfTrue="1" operator="between">
      <formula>0.01</formula>
      <formula>0.021</formula>
    </cfRule>
    <cfRule type="cellIs" dxfId="1010" priority="72788" stopIfTrue="1" operator="between">
      <formula>-0.01</formula>
      <formula>-0.021</formula>
    </cfRule>
    <cfRule type="cellIs" dxfId="1009" priority="72789" stopIfTrue="1" operator="between">
      <formula>-0.011</formula>
      <formula>0.011</formula>
    </cfRule>
    <cfRule type="cellIs" dxfId="1008" priority="71744" stopIfTrue="1" operator="between">
      <formula>0.01</formula>
      <formula>0.021</formula>
    </cfRule>
    <cfRule type="cellIs" dxfId="1007" priority="71745" stopIfTrue="1" operator="between">
      <formula>-0.01</formula>
      <formula>-0.021</formula>
    </cfRule>
    <cfRule type="cellIs" dxfId="1006" priority="72792" stopIfTrue="1" operator="greaterThan">
      <formula>0.02</formula>
    </cfRule>
    <cfRule type="cellIs" dxfId="1005" priority="72793" stopIfTrue="1" operator="lessThan">
      <formula>-0.02</formula>
    </cfRule>
    <cfRule type="cellIs" dxfId="1004" priority="72794" stopIfTrue="1" operator="between">
      <formula>0.01</formula>
      <formula>0.021</formula>
    </cfRule>
    <cfRule type="cellIs" dxfId="1003" priority="72795" stopIfTrue="1" operator="between">
      <formula>-0.01</formula>
      <formula>-0.021</formula>
    </cfRule>
    <cfRule type="cellIs" dxfId="1002" priority="72796" stopIfTrue="1" operator="between">
      <formula>-0.011</formula>
      <formula>0.011</formula>
    </cfRule>
    <cfRule type="cellIs" dxfId="1001" priority="71746" stopIfTrue="1" operator="between">
      <formula>-0.011</formula>
      <formula>0.011</formula>
    </cfRule>
    <cfRule type="cellIs" dxfId="1000" priority="71445" stopIfTrue="1" operator="between">
      <formula>-0.011</formula>
      <formula>0.011</formula>
    </cfRule>
    <cfRule type="cellIs" dxfId="999" priority="72799" stopIfTrue="1" operator="greaterThan">
      <formula>0.02</formula>
    </cfRule>
    <cfRule type="cellIs" dxfId="998" priority="72800" stopIfTrue="1" operator="lessThan">
      <formula>-0.02</formula>
    </cfRule>
    <cfRule type="cellIs" dxfId="997" priority="72801" stopIfTrue="1" operator="between">
      <formula>0.01</formula>
      <formula>0.021</formula>
    </cfRule>
    <cfRule type="cellIs" dxfId="996" priority="72802" stopIfTrue="1" operator="between">
      <formula>-0.01</formula>
      <formula>-0.021</formula>
    </cfRule>
    <cfRule type="cellIs" dxfId="995" priority="72803" stopIfTrue="1" operator="between">
      <formula>-0.011</formula>
      <formula>0.011</formula>
    </cfRule>
    <cfRule type="cellIs" dxfId="994" priority="71359" stopIfTrue="1" operator="between">
      <formula>0.01</formula>
      <formula>0.021</formula>
    </cfRule>
    <cfRule type="cellIs" dxfId="993" priority="71749" stopIfTrue="1" operator="greaterThan">
      <formula>0.02</formula>
    </cfRule>
    <cfRule type="cellIs" dxfId="992" priority="72806" stopIfTrue="1" operator="greaterThan">
      <formula>0.02</formula>
    </cfRule>
    <cfRule type="cellIs" dxfId="991" priority="72807" stopIfTrue="1" operator="lessThan">
      <formula>-0.02</formula>
    </cfRule>
    <cfRule type="cellIs" dxfId="990" priority="72808" stopIfTrue="1" operator="between">
      <formula>0.01</formula>
      <formula>0.021</formula>
    </cfRule>
    <cfRule type="cellIs" dxfId="989" priority="72809" stopIfTrue="1" operator="between">
      <formula>-0.01</formula>
      <formula>-0.021</formula>
    </cfRule>
    <cfRule type="cellIs" dxfId="988" priority="72810" stopIfTrue="1" operator="between">
      <formula>-0.011</formula>
      <formula>0.011</formula>
    </cfRule>
    <cfRule type="cellIs" dxfId="987" priority="71750" stopIfTrue="1" operator="lessThan">
      <formula>-0.02</formula>
    </cfRule>
    <cfRule type="cellIs" dxfId="986" priority="71751" stopIfTrue="1" operator="between">
      <formula>0.01</formula>
      <formula>0.021</formula>
    </cfRule>
    <cfRule type="cellIs" dxfId="985" priority="72813" stopIfTrue="1" operator="greaterThan">
      <formula>0.02</formula>
    </cfRule>
    <cfRule type="cellIs" dxfId="984" priority="72814" stopIfTrue="1" operator="lessThan">
      <formula>-0.02</formula>
    </cfRule>
    <cfRule type="cellIs" dxfId="983" priority="72815" stopIfTrue="1" operator="between">
      <formula>0.01</formula>
      <formula>0.021</formula>
    </cfRule>
    <cfRule type="cellIs" dxfId="982" priority="72816" stopIfTrue="1" operator="between">
      <formula>-0.01</formula>
      <formula>-0.021</formula>
    </cfRule>
    <cfRule type="cellIs" dxfId="981" priority="72817" stopIfTrue="1" operator="between">
      <formula>-0.011</formula>
      <formula>0.011</formula>
    </cfRule>
    <cfRule type="cellIs" dxfId="980" priority="71752" stopIfTrue="1" operator="between">
      <formula>-0.01</formula>
      <formula>-0.021</formula>
    </cfRule>
    <cfRule type="cellIs" dxfId="979" priority="71753" stopIfTrue="1" operator="between">
      <formula>-0.011</formula>
      <formula>0.011</formula>
    </cfRule>
    <cfRule type="cellIs" dxfId="978" priority="72820" stopIfTrue="1" operator="greaterThan">
      <formula>0.02</formula>
    </cfRule>
    <cfRule type="cellIs" dxfId="977" priority="72821" stopIfTrue="1" operator="lessThan">
      <formula>-0.02</formula>
    </cfRule>
    <cfRule type="cellIs" dxfId="976" priority="72822" stopIfTrue="1" operator="between">
      <formula>0.01</formula>
      <formula>0.021</formula>
    </cfRule>
    <cfRule type="cellIs" dxfId="975" priority="72823" stopIfTrue="1" operator="between">
      <formula>-0.01</formula>
      <formula>-0.021</formula>
    </cfRule>
    <cfRule type="cellIs" dxfId="974" priority="72824" stopIfTrue="1" operator="between">
      <formula>-0.011</formula>
      <formula>0.011</formula>
    </cfRule>
    <cfRule type="cellIs" dxfId="973" priority="71360" stopIfTrue="1" operator="between">
      <formula>-0.01</formula>
      <formula>-0.021</formula>
    </cfRule>
    <cfRule type="cellIs" dxfId="972" priority="71448" stopIfTrue="1" operator="greaterThan">
      <formula>0.02</formula>
    </cfRule>
    <cfRule type="cellIs" dxfId="971" priority="72827" stopIfTrue="1" operator="greaterThan">
      <formula>0.02</formula>
    </cfRule>
    <cfRule type="cellIs" dxfId="970" priority="72828" stopIfTrue="1" operator="lessThan">
      <formula>-0.02</formula>
    </cfRule>
    <cfRule type="cellIs" dxfId="969" priority="72829" stopIfTrue="1" operator="between">
      <formula>0.01</formula>
      <formula>0.021</formula>
    </cfRule>
    <cfRule type="cellIs" dxfId="968" priority="72830" stopIfTrue="1" operator="between">
      <formula>-0.01</formula>
      <formula>-0.021</formula>
    </cfRule>
    <cfRule type="cellIs" dxfId="967" priority="72831" stopIfTrue="1" operator="between">
      <formula>-0.011</formula>
      <formula>0.011</formula>
    </cfRule>
    <cfRule type="cellIs" dxfId="966" priority="71756" stopIfTrue="1" operator="greaterThan">
      <formula>0.02</formula>
    </cfRule>
    <cfRule type="cellIs" dxfId="965" priority="71757" stopIfTrue="1" operator="lessThan">
      <formula>-0.02</formula>
    </cfRule>
    <cfRule type="cellIs" dxfId="964" priority="72834" stopIfTrue="1" operator="greaterThan">
      <formula>0.02</formula>
    </cfRule>
    <cfRule type="cellIs" dxfId="963" priority="72835" stopIfTrue="1" operator="lessThan">
      <formula>-0.02</formula>
    </cfRule>
    <cfRule type="cellIs" dxfId="962" priority="72836" stopIfTrue="1" operator="between">
      <formula>0.01</formula>
      <formula>0.021</formula>
    </cfRule>
    <cfRule type="cellIs" dxfId="961" priority="72837" stopIfTrue="1" operator="between">
      <formula>-0.01</formula>
      <formula>-0.021</formula>
    </cfRule>
    <cfRule type="cellIs" dxfId="960" priority="72838" stopIfTrue="1" operator="between">
      <formula>-0.011</formula>
      <formula>0.011</formula>
    </cfRule>
    <cfRule type="cellIs" dxfId="959" priority="71758" stopIfTrue="1" operator="between">
      <formula>0.01</formula>
      <formula>0.021</formula>
    </cfRule>
    <cfRule type="cellIs" dxfId="958" priority="71759" stopIfTrue="1" operator="between">
      <formula>-0.01</formula>
      <formula>-0.021</formula>
    </cfRule>
    <cfRule type="cellIs" dxfId="957" priority="72841" stopIfTrue="1" operator="greaterThan">
      <formula>0.02</formula>
    </cfRule>
    <cfRule type="cellIs" dxfId="956" priority="72842" stopIfTrue="1" operator="lessThan">
      <formula>-0.02</formula>
    </cfRule>
    <cfRule type="cellIs" dxfId="955" priority="72843" stopIfTrue="1" operator="between">
      <formula>0.01</formula>
      <formula>0.021</formula>
    </cfRule>
    <cfRule type="cellIs" dxfId="954" priority="72844" stopIfTrue="1" operator="between">
      <formula>-0.01</formula>
      <formula>-0.021</formula>
    </cfRule>
    <cfRule type="cellIs" dxfId="953" priority="72845" stopIfTrue="1" operator="between">
      <formula>-0.011</formula>
      <formula>0.011</formula>
    </cfRule>
    <cfRule type="cellIs" dxfId="952" priority="71760" stopIfTrue="1" operator="between">
      <formula>-0.011</formula>
      <formula>0.011</formula>
    </cfRule>
    <cfRule type="cellIs" dxfId="951" priority="71449" stopIfTrue="1" operator="lessThan">
      <formula>-0.02</formula>
    </cfRule>
    <cfRule type="cellIs" dxfId="950" priority="72848" stopIfTrue="1" operator="greaterThan">
      <formula>0.02</formula>
    </cfRule>
    <cfRule type="cellIs" dxfId="949" priority="72849" stopIfTrue="1" operator="lessThan">
      <formula>-0.02</formula>
    </cfRule>
    <cfRule type="cellIs" dxfId="948" priority="72850" stopIfTrue="1" operator="between">
      <formula>0.01</formula>
      <formula>0.021</formula>
    </cfRule>
    <cfRule type="cellIs" dxfId="947" priority="72851" stopIfTrue="1" operator="between">
      <formula>-0.01</formula>
      <formula>-0.021</formula>
    </cfRule>
    <cfRule type="cellIs" dxfId="946" priority="72852" stopIfTrue="1" operator="between">
      <formula>-0.011</formula>
      <formula>0.011</formula>
    </cfRule>
    <cfRule type="cellIs" dxfId="945" priority="71450" stopIfTrue="1" operator="between">
      <formula>0.01</formula>
      <formula>0.021</formula>
    </cfRule>
    <cfRule type="cellIs" dxfId="944" priority="71763" stopIfTrue="1" operator="greaterThan">
      <formula>0.02</formula>
    </cfRule>
    <cfRule type="cellIs" dxfId="943" priority="72855" stopIfTrue="1" operator="greaterThan">
      <formula>0.02</formula>
    </cfRule>
    <cfRule type="cellIs" dxfId="942" priority="72856" stopIfTrue="1" operator="lessThan">
      <formula>-0.02</formula>
    </cfRule>
    <cfRule type="cellIs" dxfId="941" priority="72857" stopIfTrue="1" operator="between">
      <formula>0.01</formula>
      <formula>0.021</formula>
    </cfRule>
    <cfRule type="cellIs" dxfId="940" priority="72858" stopIfTrue="1" operator="between">
      <formula>-0.01</formula>
      <formula>-0.021</formula>
    </cfRule>
    <cfRule type="cellIs" dxfId="939" priority="72859" stopIfTrue="1" operator="between">
      <formula>-0.011</formula>
      <formula>0.011</formula>
    </cfRule>
    <cfRule type="cellIs" dxfId="938" priority="71764" stopIfTrue="1" operator="lessThan">
      <formula>-0.02</formula>
    </cfRule>
    <cfRule type="cellIs" dxfId="937" priority="71765" stopIfTrue="1" operator="between">
      <formula>0.01</formula>
      <formula>0.021</formula>
    </cfRule>
    <cfRule type="cellIs" dxfId="936" priority="72862" stopIfTrue="1" operator="greaterThan">
      <formula>0.02</formula>
    </cfRule>
    <cfRule type="cellIs" dxfId="935" priority="72863" stopIfTrue="1" operator="lessThan">
      <formula>-0.02</formula>
    </cfRule>
    <cfRule type="cellIs" dxfId="934" priority="72864" stopIfTrue="1" operator="between">
      <formula>0.01</formula>
      <formula>0.021</formula>
    </cfRule>
    <cfRule type="cellIs" dxfId="933" priority="72865" stopIfTrue="1" operator="between">
      <formula>-0.01</formula>
      <formula>-0.021</formula>
    </cfRule>
    <cfRule type="cellIs" dxfId="932" priority="72866" stopIfTrue="1" operator="between">
      <formula>-0.011</formula>
      <formula>0.011</formula>
    </cfRule>
    <cfRule type="cellIs" dxfId="931" priority="71766" stopIfTrue="1" operator="between">
      <formula>-0.01</formula>
      <formula>-0.021</formula>
    </cfRule>
    <cfRule type="cellIs" dxfId="930" priority="71767" stopIfTrue="1" operator="between">
      <formula>-0.011</formula>
      <formula>0.011</formula>
    </cfRule>
    <cfRule type="cellIs" dxfId="929" priority="72869" stopIfTrue="1" operator="greaterThan">
      <formula>0.02</formula>
    </cfRule>
    <cfRule type="cellIs" dxfId="928" priority="72870" stopIfTrue="1" operator="lessThan">
      <formula>-0.02</formula>
    </cfRule>
    <cfRule type="cellIs" dxfId="927" priority="72871" stopIfTrue="1" operator="between">
      <formula>0.01</formula>
      <formula>0.021</formula>
    </cfRule>
    <cfRule type="cellIs" dxfId="926" priority="72872" stopIfTrue="1" operator="between">
      <formula>-0.01</formula>
      <formula>-0.021</formula>
    </cfRule>
    <cfRule type="cellIs" dxfId="925" priority="72873" stopIfTrue="1" operator="between">
      <formula>-0.011</formula>
      <formula>0.011</formula>
    </cfRule>
    <cfRule type="cellIs" dxfId="924" priority="71451" stopIfTrue="1" operator="between">
      <formula>-0.01</formula>
      <formula>-0.021</formula>
    </cfRule>
    <cfRule type="cellIs" dxfId="923" priority="71452" stopIfTrue="1" operator="between">
      <formula>-0.011</formula>
      <formula>0.011</formula>
    </cfRule>
    <cfRule type="cellIs" dxfId="922" priority="72876" stopIfTrue="1" operator="greaterThan">
      <formula>0.02</formula>
    </cfRule>
    <cfRule type="cellIs" dxfId="921" priority="72877" stopIfTrue="1" operator="lessThan">
      <formula>-0.02</formula>
    </cfRule>
    <cfRule type="cellIs" dxfId="920" priority="72878" stopIfTrue="1" operator="between">
      <formula>0.01</formula>
      <formula>0.021</formula>
    </cfRule>
    <cfRule type="cellIs" dxfId="919" priority="72879" stopIfTrue="1" operator="between">
      <formula>-0.01</formula>
      <formula>-0.021</formula>
    </cfRule>
    <cfRule type="cellIs" dxfId="918" priority="72880" stopIfTrue="1" operator="between">
      <formula>-0.011</formula>
      <formula>0.011</formula>
    </cfRule>
    <cfRule type="cellIs" dxfId="917" priority="71770" stopIfTrue="1" operator="greaterThan">
      <formula>0.02</formula>
    </cfRule>
    <cfRule type="cellIs" dxfId="916" priority="71771" stopIfTrue="1" operator="lessThan">
      <formula>-0.02</formula>
    </cfRule>
    <cfRule type="cellIs" dxfId="915" priority="72883" stopIfTrue="1" operator="greaterThan">
      <formula>0.02</formula>
    </cfRule>
    <cfRule type="cellIs" dxfId="914" priority="72884" stopIfTrue="1" operator="lessThan">
      <formula>-0.02</formula>
    </cfRule>
    <cfRule type="cellIs" dxfId="913" priority="72885" stopIfTrue="1" operator="between">
      <formula>0.01</formula>
      <formula>0.021</formula>
    </cfRule>
    <cfRule type="cellIs" dxfId="912" priority="72886" stopIfTrue="1" operator="between">
      <formula>-0.01</formula>
      <formula>-0.021</formula>
    </cfRule>
    <cfRule type="cellIs" dxfId="911" priority="72887" stopIfTrue="1" operator="between">
      <formula>-0.011</formula>
      <formula>0.011</formula>
    </cfRule>
    <cfRule type="cellIs" dxfId="910" priority="71772" stopIfTrue="1" operator="between">
      <formula>0.01</formula>
      <formula>0.021</formula>
    </cfRule>
    <cfRule type="cellIs" dxfId="909" priority="71773" stopIfTrue="1" operator="between">
      <formula>-0.01</formula>
      <formula>-0.021</formula>
    </cfRule>
    <cfRule type="cellIs" dxfId="908" priority="72890" stopIfTrue="1" operator="greaterThan">
      <formula>0.02</formula>
    </cfRule>
    <cfRule type="cellIs" dxfId="907" priority="72891" stopIfTrue="1" operator="lessThan">
      <formula>-0.02</formula>
    </cfRule>
    <cfRule type="cellIs" dxfId="906" priority="72892" stopIfTrue="1" operator="between">
      <formula>0.01</formula>
      <formula>0.021</formula>
    </cfRule>
    <cfRule type="cellIs" dxfId="905" priority="72893" stopIfTrue="1" operator="between">
      <formula>-0.01</formula>
      <formula>-0.021</formula>
    </cfRule>
    <cfRule type="cellIs" dxfId="904" priority="72894" stopIfTrue="1" operator="between">
      <formula>-0.011</formula>
      <formula>0.011</formula>
    </cfRule>
    <cfRule type="cellIs" dxfId="903" priority="71774" stopIfTrue="1" operator="between">
      <formula>-0.011</formula>
      <formula>0.011</formula>
    </cfRule>
    <cfRule type="cellIs" dxfId="902" priority="71361" stopIfTrue="1" operator="between">
      <formula>-0.011</formula>
      <formula>0.011</formula>
    </cfRule>
    <cfRule type="cellIs" dxfId="901" priority="72897" stopIfTrue="1" operator="greaterThan">
      <formula>0.02</formula>
    </cfRule>
    <cfRule type="cellIs" dxfId="900" priority="72898" stopIfTrue="1" operator="lessThan">
      <formula>-0.02</formula>
    </cfRule>
    <cfRule type="cellIs" dxfId="899" priority="72899" stopIfTrue="1" operator="between">
      <formula>0.01</formula>
      <formula>0.021</formula>
    </cfRule>
    <cfRule type="cellIs" dxfId="898" priority="72900" stopIfTrue="1" operator="between">
      <formula>-0.01</formula>
      <formula>-0.021</formula>
    </cfRule>
    <cfRule type="cellIs" dxfId="897" priority="72901" stopIfTrue="1" operator="between">
      <formula>-0.011</formula>
      <formula>0.011</formula>
    </cfRule>
    <cfRule type="cellIs" dxfId="896" priority="71777" stopIfTrue="1" operator="greaterThan">
      <formula>0.02</formula>
    </cfRule>
    <cfRule type="cellIs" dxfId="895" priority="72904" stopIfTrue="1" operator="greaterThan">
      <formula>0.02</formula>
    </cfRule>
    <cfRule type="cellIs" dxfId="894" priority="72905" stopIfTrue="1" operator="lessThan">
      <formula>-0.02</formula>
    </cfRule>
    <cfRule type="cellIs" dxfId="893" priority="72906" stopIfTrue="1" operator="between">
      <formula>0.01</formula>
      <formula>0.021</formula>
    </cfRule>
    <cfRule type="cellIs" dxfId="892" priority="72907" stopIfTrue="1" operator="between">
      <formula>-0.01</formula>
      <formula>-0.021</formula>
    </cfRule>
    <cfRule type="cellIs" dxfId="891" priority="72908" stopIfTrue="1" operator="between">
      <formula>-0.011</formula>
      <formula>0.011</formula>
    </cfRule>
    <cfRule type="cellIs" dxfId="890" priority="71778" stopIfTrue="1" operator="lessThan">
      <formula>-0.02</formula>
    </cfRule>
    <cfRule type="cellIs" dxfId="889" priority="71779" stopIfTrue="1" operator="between">
      <formula>0.01</formula>
      <formula>0.021</formula>
    </cfRule>
    <cfRule type="cellIs" dxfId="888" priority="72911" stopIfTrue="1" operator="greaterThan">
      <formula>0.02</formula>
    </cfRule>
    <cfRule type="cellIs" dxfId="887" priority="72912" stopIfTrue="1" operator="lessThan">
      <formula>-0.02</formula>
    </cfRule>
    <cfRule type="cellIs" dxfId="886" priority="72913" stopIfTrue="1" operator="between">
      <formula>0.01</formula>
      <formula>0.021</formula>
    </cfRule>
    <cfRule type="cellIs" dxfId="885" priority="72914" stopIfTrue="1" operator="between">
      <formula>-0.01</formula>
      <formula>-0.021</formula>
    </cfRule>
    <cfRule type="cellIs" dxfId="884" priority="72915" stopIfTrue="1" operator="between">
      <formula>-0.011</formula>
      <formula>0.011</formula>
    </cfRule>
    <cfRule type="cellIs" dxfId="883" priority="71780" stopIfTrue="1" operator="between">
      <formula>-0.01</formula>
      <formula>-0.021</formula>
    </cfRule>
    <cfRule type="cellIs" dxfId="882" priority="71781" stopIfTrue="1" operator="between">
      <formula>-0.011</formula>
      <formula>0.011</formula>
    </cfRule>
    <cfRule type="cellIs" dxfId="881" priority="72918" stopIfTrue="1" operator="greaterThan">
      <formula>0.02</formula>
    </cfRule>
    <cfRule type="cellIs" dxfId="880" priority="72919" stopIfTrue="1" operator="lessThan">
      <formula>-0.02</formula>
    </cfRule>
    <cfRule type="cellIs" dxfId="879" priority="72920" stopIfTrue="1" operator="between">
      <formula>0.01</formula>
      <formula>0.021</formula>
    </cfRule>
    <cfRule type="cellIs" dxfId="878" priority="72921" stopIfTrue="1" operator="between">
      <formula>-0.01</formula>
      <formula>-0.021</formula>
    </cfRule>
    <cfRule type="cellIs" dxfId="877" priority="72922" stopIfTrue="1" operator="between">
      <formula>-0.011</formula>
      <formula>0.011</formula>
    </cfRule>
    <cfRule type="cellIs" dxfId="876" priority="71455" stopIfTrue="1" operator="greaterThan">
      <formula>0.02</formula>
    </cfRule>
    <cfRule type="cellIs" dxfId="875" priority="71456" stopIfTrue="1" operator="lessThan">
      <formula>-0.02</formula>
    </cfRule>
    <cfRule type="cellIs" dxfId="874" priority="72925" stopIfTrue="1" operator="greaterThan">
      <formula>0.02</formula>
    </cfRule>
    <cfRule type="cellIs" dxfId="873" priority="72926" stopIfTrue="1" operator="lessThan">
      <formula>-0.02</formula>
    </cfRule>
    <cfRule type="cellIs" dxfId="872" priority="72927" stopIfTrue="1" operator="between">
      <formula>0.01</formula>
      <formula>0.021</formula>
    </cfRule>
    <cfRule type="cellIs" dxfId="871" priority="72928" stopIfTrue="1" operator="between">
      <formula>-0.01</formula>
      <formula>-0.021</formula>
    </cfRule>
    <cfRule type="cellIs" dxfId="870" priority="72929" stopIfTrue="1" operator="between">
      <formula>-0.011</formula>
      <formula>0.011</formula>
    </cfRule>
    <cfRule type="cellIs" dxfId="869" priority="71784" stopIfTrue="1" operator="greaterThan">
      <formula>0.02</formula>
    </cfRule>
    <cfRule type="cellIs" dxfId="868" priority="71785" stopIfTrue="1" operator="lessThan">
      <formula>-0.02</formula>
    </cfRule>
    <cfRule type="cellIs" dxfId="867" priority="72932" stopIfTrue="1" operator="greaterThan">
      <formula>0.02</formula>
    </cfRule>
    <cfRule type="cellIs" dxfId="866" priority="72933" stopIfTrue="1" operator="lessThan">
      <formula>-0.02</formula>
    </cfRule>
    <cfRule type="cellIs" dxfId="865" priority="72934" stopIfTrue="1" operator="between">
      <formula>0.01</formula>
      <formula>0.021</formula>
    </cfRule>
    <cfRule type="cellIs" dxfId="864" priority="72935" stopIfTrue="1" operator="between">
      <formula>-0.01</formula>
      <formula>-0.021</formula>
    </cfRule>
    <cfRule type="cellIs" dxfId="863" priority="72936" stopIfTrue="1" operator="between">
      <formula>-0.011</formula>
      <formula>0.011</formula>
    </cfRule>
    <cfRule type="cellIs" dxfId="862" priority="71786" stopIfTrue="1" operator="between">
      <formula>0.01</formula>
      <formula>0.021</formula>
    </cfRule>
    <cfRule type="cellIs" dxfId="861" priority="71787" stopIfTrue="1" operator="between">
      <formula>-0.01</formula>
      <formula>-0.021</formula>
    </cfRule>
    <cfRule type="cellIs" dxfId="860" priority="72939" stopIfTrue="1" operator="greaterThan">
      <formula>0.02</formula>
    </cfRule>
    <cfRule type="cellIs" dxfId="859" priority="72940" stopIfTrue="1" operator="lessThan">
      <formula>-0.02</formula>
    </cfRule>
    <cfRule type="cellIs" dxfId="858" priority="72941" stopIfTrue="1" operator="between">
      <formula>0.01</formula>
      <formula>0.021</formula>
    </cfRule>
    <cfRule type="cellIs" dxfId="857" priority="72942" stopIfTrue="1" operator="between">
      <formula>-0.01</formula>
      <formula>-0.021</formula>
    </cfRule>
    <cfRule type="cellIs" dxfId="856" priority="72943" stopIfTrue="1" operator="between">
      <formula>-0.011</formula>
      <formula>0.011</formula>
    </cfRule>
    <cfRule type="cellIs" dxfId="855" priority="71788" stopIfTrue="1" operator="between">
      <formula>-0.011</formula>
      <formula>0.011</formula>
    </cfRule>
    <cfRule type="cellIs" dxfId="854" priority="71457" stopIfTrue="1" operator="between">
      <formula>0.01</formula>
      <formula>0.021</formula>
    </cfRule>
    <cfRule type="cellIs" dxfId="853" priority="72946" stopIfTrue="1" operator="greaterThan">
      <formula>0.02</formula>
    </cfRule>
    <cfRule type="cellIs" dxfId="852" priority="72947" stopIfTrue="1" operator="lessThan">
      <formula>-0.02</formula>
    </cfRule>
    <cfRule type="cellIs" dxfId="851" priority="72948" stopIfTrue="1" operator="between">
      <formula>0.01</formula>
      <formula>0.021</formula>
    </cfRule>
    <cfRule type="cellIs" dxfId="850" priority="72949" stopIfTrue="1" operator="between">
      <formula>-0.01</formula>
      <formula>-0.021</formula>
    </cfRule>
    <cfRule type="cellIs" dxfId="849" priority="72950" stopIfTrue="1" operator="between">
      <formula>-0.011</formula>
      <formula>0.011</formula>
    </cfRule>
    <cfRule type="cellIs" dxfId="848" priority="71458" stopIfTrue="1" operator="between">
      <formula>-0.01</formula>
      <formula>-0.021</formula>
    </cfRule>
    <cfRule type="cellIs" dxfId="847" priority="71791" stopIfTrue="1" operator="greaterThan">
      <formula>0.02</formula>
    </cfRule>
    <cfRule type="cellIs" dxfId="846" priority="72953" stopIfTrue="1" operator="greaterThan">
      <formula>0.02</formula>
    </cfRule>
    <cfRule type="cellIs" dxfId="845" priority="72954" stopIfTrue="1" operator="lessThan">
      <formula>-0.02</formula>
    </cfRule>
    <cfRule type="cellIs" dxfId="844" priority="72955" stopIfTrue="1" operator="between">
      <formula>0.01</formula>
      <formula>0.021</formula>
    </cfRule>
    <cfRule type="cellIs" dxfId="843" priority="72956" stopIfTrue="1" operator="between">
      <formula>-0.01</formula>
      <formula>-0.021</formula>
    </cfRule>
    <cfRule type="cellIs" dxfId="842" priority="72957" stopIfTrue="1" operator="between">
      <formula>-0.011</formula>
      <formula>0.011</formula>
    </cfRule>
    <cfRule type="cellIs" dxfId="841" priority="71792" stopIfTrue="1" operator="lessThan">
      <formula>-0.02</formula>
    </cfRule>
    <cfRule type="cellIs" dxfId="840" priority="71793" stopIfTrue="1" operator="between">
      <formula>0.01</formula>
      <formula>0.021</formula>
    </cfRule>
    <cfRule type="cellIs" dxfId="839" priority="72960" stopIfTrue="1" operator="greaterThan">
      <formula>0.02</formula>
    </cfRule>
    <cfRule type="cellIs" dxfId="838" priority="72961" stopIfTrue="1" operator="lessThan">
      <formula>-0.02</formula>
    </cfRule>
    <cfRule type="cellIs" dxfId="837" priority="72962" stopIfTrue="1" operator="between">
      <formula>0.01</formula>
      <formula>0.021</formula>
    </cfRule>
    <cfRule type="cellIs" dxfId="836" priority="72963" stopIfTrue="1" operator="between">
      <formula>-0.01</formula>
      <formula>-0.021</formula>
    </cfRule>
    <cfRule type="cellIs" dxfId="835" priority="72964" stopIfTrue="1" operator="between">
      <formula>-0.011</formula>
      <formula>0.011</formula>
    </cfRule>
    <cfRule type="cellIs" dxfId="834" priority="71794" stopIfTrue="1" operator="between">
      <formula>-0.01</formula>
      <formula>-0.021</formula>
    </cfRule>
    <cfRule type="cellIs" dxfId="833" priority="71795" stopIfTrue="1" operator="between">
      <formula>-0.011</formula>
      <formula>0.011</formula>
    </cfRule>
    <cfRule type="cellIs" dxfId="832" priority="72967" stopIfTrue="1" operator="greaterThan">
      <formula>0.02</formula>
    </cfRule>
    <cfRule type="cellIs" dxfId="831" priority="72968" stopIfTrue="1" operator="lessThan">
      <formula>-0.02</formula>
    </cfRule>
    <cfRule type="cellIs" dxfId="830" priority="72969" stopIfTrue="1" operator="between">
      <formula>0.01</formula>
      <formula>0.021</formula>
    </cfRule>
    <cfRule type="cellIs" dxfId="829" priority="72970" stopIfTrue="1" operator="between">
      <formula>-0.01</formula>
      <formula>-0.021</formula>
    </cfRule>
    <cfRule type="cellIs" dxfId="828" priority="72971" stopIfTrue="1" operator="between">
      <formula>-0.011</formula>
      <formula>0.011</formula>
    </cfRule>
    <cfRule type="cellIs" dxfId="827" priority="71459" stopIfTrue="1" operator="between">
      <formula>-0.011</formula>
      <formula>0.011</formula>
    </cfRule>
    <cfRule type="cellIs" dxfId="826" priority="71336" stopIfTrue="1" operator="greaterThan">
      <formula>0.02</formula>
    </cfRule>
    <cfRule type="cellIs" dxfId="825" priority="72974" stopIfTrue="1" operator="greaterThan">
      <formula>0.02</formula>
    </cfRule>
    <cfRule type="cellIs" dxfId="824" priority="72975" stopIfTrue="1" operator="lessThan">
      <formula>-0.02</formula>
    </cfRule>
    <cfRule type="cellIs" dxfId="823" priority="72976" stopIfTrue="1" operator="between">
      <formula>0.01</formula>
      <formula>0.021</formula>
    </cfRule>
    <cfRule type="cellIs" dxfId="822" priority="72977" stopIfTrue="1" operator="between">
      <formula>-0.01</formula>
      <formula>-0.021</formula>
    </cfRule>
    <cfRule type="cellIs" dxfId="821" priority="72978" stopIfTrue="1" operator="between">
      <formula>-0.011</formula>
      <formula>0.011</formula>
    </cfRule>
    <cfRule type="cellIs" dxfId="820" priority="71798" stopIfTrue="1" operator="greaterThan">
      <formula>0.02</formula>
    </cfRule>
    <cfRule type="cellIs" dxfId="819" priority="71799" stopIfTrue="1" operator="lessThan">
      <formula>-0.02</formula>
    </cfRule>
    <cfRule type="cellIs" dxfId="818" priority="72981" stopIfTrue="1" operator="greaterThan">
      <formula>0.02</formula>
    </cfRule>
    <cfRule type="cellIs" dxfId="817" priority="72982" stopIfTrue="1" operator="lessThan">
      <formula>-0.02</formula>
    </cfRule>
    <cfRule type="cellIs" dxfId="816" priority="72983" stopIfTrue="1" operator="between">
      <formula>0.01</formula>
      <formula>0.021</formula>
    </cfRule>
    <cfRule type="cellIs" dxfId="815" priority="72984" stopIfTrue="1" operator="between">
      <formula>-0.01</formula>
      <formula>-0.021</formula>
    </cfRule>
    <cfRule type="cellIs" dxfId="814" priority="72985" stopIfTrue="1" operator="between">
      <formula>-0.011</formula>
      <formula>0.011</formula>
    </cfRule>
    <cfRule type="cellIs" dxfId="813" priority="71800" stopIfTrue="1" operator="between">
      <formula>0.01</formula>
      <formula>0.021</formula>
    </cfRule>
    <cfRule type="cellIs" dxfId="812" priority="71801" stopIfTrue="1" operator="between">
      <formula>-0.01</formula>
      <formula>-0.021</formula>
    </cfRule>
    <cfRule type="cellIs" dxfId="811" priority="72988" stopIfTrue="1" operator="greaterThan">
      <formula>0.02</formula>
    </cfRule>
    <cfRule type="cellIs" dxfId="810" priority="72989" stopIfTrue="1" operator="lessThan">
      <formula>-0.02</formula>
    </cfRule>
    <cfRule type="cellIs" dxfId="809" priority="72990" stopIfTrue="1" operator="between">
      <formula>0.01</formula>
      <formula>0.021</formula>
    </cfRule>
    <cfRule type="cellIs" dxfId="808" priority="72991" stopIfTrue="1" operator="between">
      <formula>-0.01</formula>
      <formula>-0.021</formula>
    </cfRule>
    <cfRule type="cellIs" dxfId="807" priority="72992" stopIfTrue="1" operator="between">
      <formula>-0.011</formula>
      <formula>0.011</formula>
    </cfRule>
    <cfRule type="cellIs" dxfId="806" priority="71802" stopIfTrue="1" operator="between">
      <formula>-0.011</formula>
      <formula>0.011</formula>
    </cfRule>
    <cfRule type="cellIs" dxfId="805" priority="71364" stopIfTrue="1" operator="greaterThan">
      <formula>0.02</formula>
    </cfRule>
    <cfRule type="cellIs" dxfId="804" priority="72995" stopIfTrue="1" operator="greaterThan">
      <formula>0.02</formula>
    </cfRule>
    <cfRule type="cellIs" dxfId="803" priority="72996" stopIfTrue="1" operator="lessThan">
      <formula>-0.02</formula>
    </cfRule>
    <cfRule type="cellIs" dxfId="802" priority="72997" stopIfTrue="1" operator="between">
      <formula>0.01</formula>
      <formula>0.021</formula>
    </cfRule>
    <cfRule type="cellIs" dxfId="801" priority="72998" stopIfTrue="1" operator="between">
      <formula>-0.01</formula>
      <formula>-0.021</formula>
    </cfRule>
    <cfRule type="cellIs" dxfId="800" priority="72999" stopIfTrue="1" operator="between">
      <formula>-0.011</formula>
      <formula>0.011</formula>
    </cfRule>
    <cfRule type="cellIs" dxfId="799" priority="71462" stopIfTrue="1" operator="greaterThan">
      <formula>0.02</formula>
    </cfRule>
    <cfRule type="cellIs" dxfId="798" priority="71805" stopIfTrue="1" operator="greaterThan">
      <formula>0.02</formula>
    </cfRule>
    <cfRule type="cellIs" dxfId="797" priority="73002" stopIfTrue="1" operator="greaterThan">
      <formula>0.02</formula>
    </cfRule>
    <cfRule type="cellIs" dxfId="796" priority="73003" stopIfTrue="1" operator="lessThan">
      <formula>-0.02</formula>
    </cfRule>
    <cfRule type="cellIs" dxfId="795" priority="73004" stopIfTrue="1" operator="between">
      <formula>0.01</formula>
      <formula>0.021</formula>
    </cfRule>
    <cfRule type="cellIs" dxfId="794" priority="73005" stopIfTrue="1" operator="between">
      <formula>-0.01</formula>
      <formula>-0.021</formula>
    </cfRule>
    <cfRule type="cellIs" dxfId="793" priority="73006" stopIfTrue="1" operator="between">
      <formula>-0.011</formula>
      <formula>0.011</formula>
    </cfRule>
    <cfRule type="cellIs" dxfId="792" priority="71806" stopIfTrue="1" operator="lessThan">
      <formula>-0.02</formula>
    </cfRule>
    <cfRule type="cellIs" dxfId="791" priority="71807" stopIfTrue="1" operator="between">
      <formula>0.01</formula>
      <formula>0.021</formula>
    </cfRule>
    <cfRule type="cellIs" dxfId="790" priority="73009" stopIfTrue="1" operator="greaterThan">
      <formula>0.02</formula>
    </cfRule>
    <cfRule type="cellIs" dxfId="789" priority="73010" stopIfTrue="1" operator="lessThan">
      <formula>-0.02</formula>
    </cfRule>
    <cfRule type="cellIs" dxfId="788" priority="73011" stopIfTrue="1" operator="between">
      <formula>0.01</formula>
      <formula>0.021</formula>
    </cfRule>
    <cfRule type="cellIs" dxfId="787" priority="73012" stopIfTrue="1" operator="between">
      <formula>-0.01</formula>
      <formula>-0.021</formula>
    </cfRule>
    <cfRule type="cellIs" dxfId="786" priority="73013" stopIfTrue="1" operator="between">
      <formula>-0.011</formula>
      <formula>0.011</formula>
    </cfRule>
    <cfRule type="cellIs" dxfId="785" priority="71808" stopIfTrue="1" operator="between">
      <formula>-0.01</formula>
      <formula>-0.021</formula>
    </cfRule>
    <cfRule type="cellIs" dxfId="784" priority="71809" stopIfTrue="1" operator="between">
      <formula>-0.011</formula>
      <formula>0.011</formula>
    </cfRule>
    <cfRule type="cellIs" dxfId="783" priority="73016" stopIfTrue="1" operator="greaterThan">
      <formula>0.02</formula>
    </cfRule>
    <cfRule type="cellIs" dxfId="782" priority="73017" stopIfTrue="1" operator="lessThan">
      <formula>-0.02</formula>
    </cfRule>
    <cfRule type="cellIs" dxfId="781" priority="73018" stopIfTrue="1" operator="between">
      <formula>0.01</formula>
      <formula>0.021</formula>
    </cfRule>
    <cfRule type="cellIs" dxfId="780" priority="73019" stopIfTrue="1" operator="between">
      <formula>-0.01</formula>
      <formula>-0.021</formula>
    </cfRule>
    <cfRule type="cellIs" dxfId="779" priority="73020" stopIfTrue="1" operator="between">
      <formula>-0.011</formula>
      <formula>0.011</formula>
    </cfRule>
    <cfRule type="cellIs" dxfId="778" priority="71463" stopIfTrue="1" operator="lessThan">
      <formula>-0.02</formula>
    </cfRule>
    <cfRule type="cellIs" dxfId="777" priority="71464" stopIfTrue="1" operator="between">
      <formula>0.01</formula>
      <formula>0.021</formula>
    </cfRule>
    <cfRule type="cellIs" dxfId="776" priority="73023" stopIfTrue="1" operator="greaterThan">
      <formula>0.02</formula>
    </cfRule>
    <cfRule type="cellIs" dxfId="775" priority="73024" stopIfTrue="1" operator="lessThan">
      <formula>-0.02</formula>
    </cfRule>
    <cfRule type="cellIs" dxfId="774" priority="73025" stopIfTrue="1" operator="between">
      <formula>0.01</formula>
      <formula>0.021</formula>
    </cfRule>
    <cfRule type="cellIs" dxfId="773" priority="73026" stopIfTrue="1" operator="between">
      <formula>-0.01</formula>
      <formula>-0.021</formula>
    </cfRule>
    <cfRule type="cellIs" dxfId="772" priority="73027" stopIfTrue="1" operator="between">
      <formula>-0.011</formula>
      <formula>0.011</formula>
    </cfRule>
    <cfRule type="cellIs" dxfId="771" priority="71812" stopIfTrue="1" operator="greaterThan">
      <formula>0.02</formula>
    </cfRule>
    <cfRule type="cellIs" dxfId="770" priority="71813" stopIfTrue="1" operator="lessThan">
      <formula>-0.02</formula>
    </cfRule>
    <cfRule type="cellIs" dxfId="769" priority="73030" stopIfTrue="1" operator="greaterThan">
      <formula>0.02</formula>
    </cfRule>
    <cfRule type="cellIs" dxfId="768" priority="73031" stopIfTrue="1" operator="lessThan">
      <formula>-0.02</formula>
    </cfRule>
    <cfRule type="cellIs" dxfId="767" priority="73032" stopIfTrue="1" operator="between">
      <formula>0.01</formula>
      <formula>0.021</formula>
    </cfRule>
    <cfRule type="cellIs" dxfId="766" priority="73033" stopIfTrue="1" operator="between">
      <formula>-0.01</formula>
      <formula>-0.021</formula>
    </cfRule>
    <cfRule type="cellIs" dxfId="765" priority="73034" stopIfTrue="1" operator="between">
      <formula>-0.011</formula>
      <formula>0.011</formula>
    </cfRule>
    <cfRule type="cellIs" dxfId="764" priority="71814" stopIfTrue="1" operator="between">
      <formula>0.01</formula>
      <formula>0.021</formula>
    </cfRule>
    <cfRule type="cellIs" dxfId="763" priority="71815" stopIfTrue="1" operator="between">
      <formula>-0.01</formula>
      <formula>-0.021</formula>
    </cfRule>
    <cfRule type="cellIs" dxfId="762" priority="73037" stopIfTrue="1" operator="greaterThan">
      <formula>0.02</formula>
    </cfRule>
    <cfRule type="cellIs" dxfId="761" priority="73038" stopIfTrue="1" operator="lessThan">
      <formula>-0.02</formula>
    </cfRule>
    <cfRule type="cellIs" dxfId="760" priority="73039" stopIfTrue="1" operator="between">
      <formula>0.01</formula>
      <formula>0.021</formula>
    </cfRule>
    <cfRule type="cellIs" dxfId="759" priority="73040" stopIfTrue="1" operator="between">
      <formula>-0.01</formula>
      <formula>-0.021</formula>
    </cfRule>
    <cfRule type="cellIs" dxfId="758" priority="73041" stopIfTrue="1" operator="between">
      <formula>-0.011</formula>
      <formula>0.011</formula>
    </cfRule>
    <cfRule type="cellIs" dxfId="757" priority="71816" stopIfTrue="1" operator="between">
      <formula>-0.011</formula>
      <formula>0.011</formula>
    </cfRule>
    <cfRule type="cellIs" dxfId="756" priority="71465" stopIfTrue="1" operator="between">
      <formula>-0.01</formula>
      <formula>-0.021</formula>
    </cfRule>
    <cfRule type="cellIs" dxfId="755" priority="73044" stopIfTrue="1" operator="greaterThan">
      <formula>0.02</formula>
    </cfRule>
    <cfRule type="cellIs" dxfId="754" priority="73045" stopIfTrue="1" operator="lessThan">
      <formula>-0.02</formula>
    </cfRule>
    <cfRule type="cellIs" dxfId="753" priority="73046" stopIfTrue="1" operator="between">
      <formula>0.01</formula>
      <formula>0.021</formula>
    </cfRule>
    <cfRule type="cellIs" dxfId="752" priority="73047" stopIfTrue="1" operator="between">
      <formula>-0.01</formula>
      <formula>-0.021</formula>
    </cfRule>
    <cfRule type="cellIs" dxfId="751" priority="73048" stopIfTrue="1" operator="between">
      <formula>-0.011</formula>
      <formula>0.011</formula>
    </cfRule>
    <cfRule type="cellIs" dxfId="750" priority="71466" stopIfTrue="1" operator="between">
      <formula>-0.011</formula>
      <formula>0.011</formula>
    </cfRule>
    <cfRule type="cellIs" dxfId="749" priority="71819" stopIfTrue="1" operator="greaterThan">
      <formula>0.02</formula>
    </cfRule>
    <cfRule type="cellIs" dxfId="748" priority="73051" stopIfTrue="1" operator="greaterThan">
      <formula>0.02</formula>
    </cfRule>
    <cfRule type="cellIs" dxfId="747" priority="73052" stopIfTrue="1" operator="lessThan">
      <formula>-0.02</formula>
    </cfRule>
    <cfRule type="cellIs" dxfId="746" priority="73053" stopIfTrue="1" operator="between">
      <formula>0.01</formula>
      <formula>0.021</formula>
    </cfRule>
    <cfRule type="cellIs" dxfId="745" priority="73054" stopIfTrue="1" operator="between">
      <formula>-0.01</formula>
      <formula>-0.021</formula>
    </cfRule>
    <cfRule type="cellIs" dxfId="744" priority="73055" stopIfTrue="1" operator="between">
      <formula>-0.011</formula>
      <formula>0.011</formula>
    </cfRule>
    <cfRule type="cellIs" dxfId="743" priority="71820" stopIfTrue="1" operator="lessThan">
      <formula>-0.02</formula>
    </cfRule>
    <cfRule type="cellIs" dxfId="742" priority="71821" stopIfTrue="1" operator="between">
      <formula>0.01</formula>
      <formula>0.021</formula>
    </cfRule>
    <cfRule type="cellIs" dxfId="741" priority="73058" stopIfTrue="1" operator="greaterThan">
      <formula>0.02</formula>
    </cfRule>
    <cfRule type="cellIs" dxfId="740" priority="73059" stopIfTrue="1" operator="lessThan">
      <formula>-0.02</formula>
    </cfRule>
    <cfRule type="cellIs" dxfId="739" priority="73060" stopIfTrue="1" operator="between">
      <formula>0.01</formula>
      <formula>0.021</formula>
    </cfRule>
    <cfRule type="cellIs" dxfId="738" priority="73061" stopIfTrue="1" operator="between">
      <formula>-0.01</formula>
      <formula>-0.021</formula>
    </cfRule>
    <cfRule type="cellIs" dxfId="737" priority="73062" stopIfTrue="1" operator="between">
      <formula>-0.011</formula>
      <formula>0.011</formula>
    </cfRule>
    <cfRule type="cellIs" dxfId="736" priority="71822" stopIfTrue="1" operator="between">
      <formula>-0.01</formula>
      <formula>-0.021</formula>
    </cfRule>
    <cfRule type="cellIs" dxfId="735" priority="71823" stopIfTrue="1" operator="between">
      <formula>-0.011</formula>
      <formula>0.011</formula>
    </cfRule>
    <cfRule type="cellIs" dxfId="734" priority="73065" stopIfTrue="1" operator="greaterThan">
      <formula>0.02</formula>
    </cfRule>
    <cfRule type="cellIs" dxfId="733" priority="73066" stopIfTrue="1" operator="lessThan">
      <formula>-0.02</formula>
    </cfRule>
    <cfRule type="cellIs" dxfId="732" priority="73067" stopIfTrue="1" operator="between">
      <formula>0.01</formula>
      <formula>0.021</formula>
    </cfRule>
    <cfRule type="cellIs" dxfId="731" priority="73068" stopIfTrue="1" operator="between">
      <formula>-0.01</formula>
      <formula>-0.021</formula>
    </cfRule>
    <cfRule type="cellIs" dxfId="730" priority="73069" stopIfTrue="1" operator="between">
      <formula>-0.011</formula>
      <formula>0.011</formula>
    </cfRule>
    <cfRule type="cellIs" dxfId="729" priority="71365" stopIfTrue="1" operator="lessThan">
      <formula>-0.02</formula>
    </cfRule>
    <cfRule type="cellIs" dxfId="728" priority="71366" stopIfTrue="1" operator="between">
      <formula>0.01</formula>
      <formula>0.021</formula>
    </cfRule>
    <cfRule type="cellIs" dxfId="727" priority="73072" stopIfTrue="1" operator="greaterThan">
      <formula>0.02</formula>
    </cfRule>
    <cfRule type="cellIs" dxfId="726" priority="73073" stopIfTrue="1" operator="lessThan">
      <formula>-0.02</formula>
    </cfRule>
    <cfRule type="cellIs" dxfId="725" priority="73074" stopIfTrue="1" operator="between">
      <formula>0.01</formula>
      <formula>0.021</formula>
    </cfRule>
    <cfRule type="cellIs" dxfId="724" priority="73075" stopIfTrue="1" operator="between">
      <formula>-0.01</formula>
      <formula>-0.021</formula>
    </cfRule>
    <cfRule type="cellIs" dxfId="723" priority="73076" stopIfTrue="1" operator="between">
      <formula>-0.011</formula>
      <formula>0.011</formula>
    </cfRule>
    <cfRule type="cellIs" dxfId="722" priority="71826" stopIfTrue="1" operator="greaterThan">
      <formula>0.02</formula>
    </cfRule>
    <cfRule type="cellIs" dxfId="721" priority="71827" stopIfTrue="1" operator="lessThan">
      <formula>-0.02</formula>
    </cfRule>
    <cfRule type="cellIs" dxfId="720" priority="73079" stopIfTrue="1" operator="greaterThan">
      <formula>0.02</formula>
    </cfRule>
    <cfRule type="cellIs" dxfId="719" priority="73080" stopIfTrue="1" operator="lessThan">
      <formula>-0.02</formula>
    </cfRule>
    <cfRule type="cellIs" dxfId="718" priority="73081" stopIfTrue="1" operator="between">
      <formula>0.01</formula>
      <formula>0.021</formula>
    </cfRule>
    <cfRule type="cellIs" dxfId="717" priority="73082" stopIfTrue="1" operator="between">
      <formula>-0.01</formula>
      <formula>-0.021</formula>
    </cfRule>
    <cfRule type="cellIs" dxfId="716" priority="73083" stopIfTrue="1" operator="between">
      <formula>-0.011</formula>
      <formula>0.011</formula>
    </cfRule>
    <cfRule type="cellIs" dxfId="715" priority="71828" stopIfTrue="1" operator="between">
      <formula>0.01</formula>
      <formula>0.021</formula>
    </cfRule>
    <cfRule type="cellIs" dxfId="714" priority="71829" stopIfTrue="1" operator="between">
      <formula>-0.01</formula>
      <formula>-0.021</formula>
    </cfRule>
    <cfRule type="cellIs" dxfId="713" priority="73086" stopIfTrue="1" operator="greaterThan">
      <formula>0.02</formula>
    </cfRule>
    <cfRule type="cellIs" dxfId="712" priority="73087" stopIfTrue="1" operator="lessThan">
      <formula>-0.02</formula>
    </cfRule>
    <cfRule type="cellIs" dxfId="711" priority="73088" stopIfTrue="1" operator="between">
      <formula>0.01</formula>
      <formula>0.021</formula>
    </cfRule>
    <cfRule type="cellIs" dxfId="710" priority="73089" stopIfTrue="1" operator="between">
      <formula>-0.01</formula>
      <formula>-0.021</formula>
    </cfRule>
    <cfRule type="cellIs" dxfId="709" priority="73090" stopIfTrue="1" operator="between">
      <formula>-0.011</formula>
      <formula>0.011</formula>
    </cfRule>
    <cfRule type="cellIs" dxfId="708" priority="71830" stopIfTrue="1" operator="between">
      <formula>-0.011</formula>
      <formula>0.011</formula>
    </cfRule>
    <cfRule type="cellIs" dxfId="707" priority="71469" stopIfTrue="1" operator="greaterThan">
      <formula>0.02</formula>
    </cfRule>
    <cfRule type="cellIs" dxfId="706" priority="73093" stopIfTrue="1" operator="greaterThan">
      <formula>0.02</formula>
    </cfRule>
    <cfRule type="cellIs" dxfId="705" priority="73094" stopIfTrue="1" operator="lessThan">
      <formula>-0.02</formula>
    </cfRule>
    <cfRule type="cellIs" dxfId="704" priority="73095" stopIfTrue="1" operator="between">
      <formula>0.01</formula>
      <formula>0.021</formula>
    </cfRule>
    <cfRule type="cellIs" dxfId="703" priority="73096" stopIfTrue="1" operator="between">
      <formula>-0.01</formula>
      <formula>-0.021</formula>
    </cfRule>
    <cfRule type="cellIs" dxfId="702" priority="73097" stopIfTrue="1" operator="between">
      <formula>-0.011</formula>
      <formula>0.011</formula>
    </cfRule>
    <cfRule type="cellIs" dxfId="701" priority="71470" stopIfTrue="1" operator="lessThan">
      <formula>-0.02</formula>
    </cfRule>
    <cfRule type="cellIs" dxfId="700" priority="71833" stopIfTrue="1" operator="greaterThan">
      <formula>0.02</formula>
    </cfRule>
    <cfRule type="cellIs" dxfId="699" priority="73100" stopIfTrue="1" operator="greaterThan">
      <formula>0.02</formula>
    </cfRule>
    <cfRule type="cellIs" dxfId="698" priority="73101" stopIfTrue="1" operator="lessThan">
      <formula>-0.02</formula>
    </cfRule>
    <cfRule type="cellIs" dxfId="697" priority="73102" stopIfTrue="1" operator="between">
      <formula>0.01</formula>
      <formula>0.021</formula>
    </cfRule>
    <cfRule type="cellIs" dxfId="696" priority="73103" stopIfTrue="1" operator="between">
      <formula>-0.01</formula>
      <formula>-0.021</formula>
    </cfRule>
    <cfRule type="cellIs" dxfId="695" priority="73104" stopIfTrue="1" operator="between">
      <formula>-0.011</formula>
      <formula>0.011</formula>
    </cfRule>
    <cfRule type="cellIs" dxfId="694" priority="71834" stopIfTrue="1" operator="lessThan">
      <formula>-0.02</formula>
    </cfRule>
    <cfRule type="cellIs" dxfId="693" priority="71835" stopIfTrue="1" operator="between">
      <formula>0.01</formula>
      <formula>0.021</formula>
    </cfRule>
    <cfRule type="cellIs" dxfId="692" priority="73107" stopIfTrue="1" operator="greaterThan">
      <formula>0.02</formula>
    </cfRule>
    <cfRule type="cellIs" dxfId="691" priority="73108" stopIfTrue="1" operator="lessThan">
      <formula>-0.02</formula>
    </cfRule>
    <cfRule type="cellIs" dxfId="690" priority="73109" stopIfTrue="1" operator="between">
      <formula>0.01</formula>
      <formula>0.021</formula>
    </cfRule>
    <cfRule type="cellIs" dxfId="689" priority="73110" stopIfTrue="1" operator="between">
      <formula>-0.01</formula>
      <formula>-0.021</formula>
    </cfRule>
    <cfRule type="cellIs" dxfId="688" priority="73111" stopIfTrue="1" operator="between">
      <formula>-0.011</formula>
      <formula>0.011</formula>
    </cfRule>
    <cfRule type="cellIs" dxfId="687" priority="71836" stopIfTrue="1" operator="between">
      <formula>-0.01</formula>
      <formula>-0.021</formula>
    </cfRule>
    <cfRule type="cellIs" dxfId="686" priority="72423" stopIfTrue="1" operator="between">
      <formula>0.01</formula>
      <formula>0.021</formula>
    </cfRule>
    <cfRule type="cellIs" dxfId="685" priority="73114" stopIfTrue="1" operator="greaterThan">
      <formula>0.02</formula>
    </cfRule>
    <cfRule type="cellIs" dxfId="684" priority="73115" stopIfTrue="1" operator="lessThan">
      <formula>-0.02</formula>
    </cfRule>
    <cfRule type="cellIs" dxfId="683" priority="73116" stopIfTrue="1" operator="between">
      <formula>0.01</formula>
      <formula>0.021</formula>
    </cfRule>
    <cfRule type="cellIs" dxfId="682" priority="73117" stopIfTrue="1" operator="between">
      <formula>-0.01</formula>
      <formula>-0.021</formula>
    </cfRule>
    <cfRule type="cellIs" dxfId="681" priority="73118" stopIfTrue="1" operator="between">
      <formula>-0.011</formula>
      <formula>0.011</formula>
    </cfRule>
    <cfRule type="cellIs" dxfId="680" priority="71837" stopIfTrue="1" operator="between">
      <formula>-0.011</formula>
      <formula>0.011</formula>
    </cfRule>
    <cfRule type="cellIs" dxfId="679" priority="71471" stopIfTrue="1" operator="between">
      <formula>0.01</formula>
      <formula>0.021</formula>
    </cfRule>
    <cfRule type="cellIs" dxfId="678" priority="73121" stopIfTrue="1" operator="greaterThan">
      <formula>0.02</formula>
    </cfRule>
    <cfRule type="cellIs" dxfId="677" priority="73122" stopIfTrue="1" operator="lessThan">
      <formula>-0.02</formula>
    </cfRule>
    <cfRule type="cellIs" dxfId="676" priority="73123" stopIfTrue="1" operator="between">
      <formula>0.01</formula>
      <formula>0.021</formula>
    </cfRule>
    <cfRule type="cellIs" dxfId="675" priority="73124" stopIfTrue="1" operator="between">
      <formula>-0.01</formula>
      <formula>-0.021</formula>
    </cfRule>
    <cfRule type="cellIs" dxfId="674" priority="73125" stopIfTrue="1" operator="between">
      <formula>-0.011</formula>
      <formula>0.011</formula>
    </cfRule>
    <cfRule type="cellIs" dxfId="673" priority="71472" stopIfTrue="1" operator="between">
      <formula>-0.01</formula>
      <formula>-0.021</formula>
    </cfRule>
    <cfRule type="cellIs" dxfId="672" priority="71840" stopIfTrue="1" operator="greaterThan">
      <formula>0.02</formula>
    </cfRule>
    <cfRule type="cellIs" dxfId="671" priority="73128" stopIfTrue="1" operator="greaterThan">
      <formula>0.02</formula>
    </cfRule>
    <cfRule type="cellIs" dxfId="670" priority="73129" stopIfTrue="1" operator="lessThan">
      <formula>-0.02</formula>
    </cfRule>
    <cfRule type="cellIs" dxfId="669" priority="73130" stopIfTrue="1" operator="between">
      <formula>0.01</formula>
      <formula>0.021</formula>
    </cfRule>
    <cfRule type="cellIs" dxfId="668" priority="73131" stopIfTrue="1" operator="between">
      <formula>-0.01</formula>
      <formula>-0.021</formula>
    </cfRule>
    <cfRule type="cellIs" dxfId="667" priority="73132" stopIfTrue="1" operator="between">
      <formula>-0.011</formula>
      <formula>0.011</formula>
    </cfRule>
    <cfRule type="cellIs" dxfId="666" priority="71841" stopIfTrue="1" operator="lessThan">
      <formula>-0.02</formula>
    </cfRule>
    <cfRule type="cellIs" dxfId="665" priority="71842" stopIfTrue="1" operator="between">
      <formula>0.01</formula>
      <formula>0.021</formula>
    </cfRule>
    <cfRule type="cellIs" dxfId="664" priority="73135" stopIfTrue="1" operator="greaterThan">
      <formula>0.02</formula>
    </cfRule>
    <cfRule type="cellIs" dxfId="663" priority="73136" stopIfTrue="1" operator="lessThan">
      <formula>-0.02</formula>
    </cfRule>
    <cfRule type="cellIs" dxfId="662" priority="73137" stopIfTrue="1" operator="between">
      <formula>0.01</formula>
      <formula>0.021</formula>
    </cfRule>
    <cfRule type="cellIs" dxfId="661" priority="73138" stopIfTrue="1" operator="between">
      <formula>-0.01</formula>
      <formula>-0.021</formula>
    </cfRule>
    <cfRule type="cellIs" dxfId="660" priority="73139" stopIfTrue="1" operator="between">
      <formula>-0.011</formula>
      <formula>0.011</formula>
    </cfRule>
    <cfRule type="cellIs" dxfId="659" priority="71843" stopIfTrue="1" operator="between">
      <formula>-0.01</formula>
      <formula>-0.021</formula>
    </cfRule>
    <cfRule type="cellIs" dxfId="658" priority="71844" stopIfTrue="1" operator="between">
      <formula>-0.011</formula>
      <formula>0.011</formula>
    </cfRule>
    <cfRule type="cellIs" dxfId="657" priority="73142" stopIfTrue="1" operator="greaterThan">
      <formula>0.02</formula>
    </cfRule>
    <cfRule type="cellIs" dxfId="656" priority="73143" stopIfTrue="1" operator="lessThan">
      <formula>-0.02</formula>
    </cfRule>
    <cfRule type="cellIs" dxfId="655" priority="73144" stopIfTrue="1" operator="between">
      <formula>0.01</formula>
      <formula>0.021</formula>
    </cfRule>
    <cfRule type="cellIs" dxfId="654" priority="73145" stopIfTrue="1" operator="between">
      <formula>-0.01</formula>
      <formula>-0.021</formula>
    </cfRule>
    <cfRule type="cellIs" dxfId="653" priority="73146" stopIfTrue="1" operator="between">
      <formula>-0.011</formula>
      <formula>0.011</formula>
    </cfRule>
    <cfRule type="cellIs" dxfId="652" priority="71473" stopIfTrue="1" operator="between">
      <formula>-0.011</formula>
      <formula>0.011</formula>
    </cfRule>
    <cfRule type="cellIs" dxfId="651" priority="71367" stopIfTrue="1" operator="between">
      <formula>-0.01</formula>
      <formula>-0.021</formula>
    </cfRule>
    <cfRule type="cellIs" dxfId="650" priority="73149" stopIfTrue="1" operator="greaterThan">
      <formula>0.02</formula>
    </cfRule>
    <cfRule type="cellIs" dxfId="649" priority="73150" stopIfTrue="1" operator="lessThan">
      <formula>-0.02</formula>
    </cfRule>
    <cfRule type="cellIs" dxfId="648" priority="73151" stopIfTrue="1" operator="between">
      <formula>0.01</formula>
      <formula>0.021</formula>
    </cfRule>
    <cfRule type="cellIs" dxfId="647" priority="73152" stopIfTrue="1" operator="between">
      <formula>-0.01</formula>
      <formula>-0.021</formula>
    </cfRule>
    <cfRule type="cellIs" dxfId="646" priority="73153" stopIfTrue="1" operator="between">
      <formula>-0.011</formula>
      <formula>0.011</formula>
    </cfRule>
    <cfRule type="cellIs" dxfId="645" priority="71847" stopIfTrue="1" operator="greaterThan">
      <formula>0.02</formula>
    </cfRule>
    <cfRule type="cellIs" dxfId="644" priority="71848" stopIfTrue="1" operator="lessThan">
      <formula>-0.02</formula>
    </cfRule>
    <cfRule type="cellIs" dxfId="643" priority="73156" stopIfTrue="1" operator="greaterThan">
      <formula>0.02</formula>
    </cfRule>
    <cfRule type="cellIs" dxfId="642" priority="73157" stopIfTrue="1" operator="lessThan">
      <formula>-0.02</formula>
    </cfRule>
    <cfRule type="cellIs" dxfId="641" priority="73158" stopIfTrue="1" operator="between">
      <formula>0.01</formula>
      <formula>0.021</formula>
    </cfRule>
    <cfRule type="cellIs" dxfId="640" priority="73159" stopIfTrue="1" operator="between">
      <formula>-0.01</formula>
      <formula>-0.021</formula>
    </cfRule>
    <cfRule type="cellIs" dxfId="639" priority="73160" stopIfTrue="1" operator="between">
      <formula>-0.011</formula>
      <formula>0.011</formula>
    </cfRule>
    <cfRule type="cellIs" dxfId="638" priority="71849" stopIfTrue="1" operator="between">
      <formula>0.01</formula>
      <formula>0.021</formula>
    </cfRule>
    <cfRule type="cellIs" dxfId="637" priority="71850" stopIfTrue="1" operator="between">
      <formula>-0.01</formula>
      <formula>-0.021</formula>
    </cfRule>
    <cfRule type="cellIs" dxfId="636" priority="73163" stopIfTrue="1" operator="greaterThan">
      <formula>0.02</formula>
    </cfRule>
    <cfRule type="cellIs" dxfId="635" priority="73164" stopIfTrue="1" operator="lessThan">
      <formula>-0.02</formula>
    </cfRule>
    <cfRule type="cellIs" dxfId="634" priority="73165" stopIfTrue="1" operator="between">
      <formula>0.01</formula>
      <formula>0.021</formula>
    </cfRule>
    <cfRule type="cellIs" dxfId="633" priority="73166" stopIfTrue="1" operator="between">
      <formula>-0.01</formula>
      <formula>-0.021</formula>
    </cfRule>
    <cfRule type="cellIs" dxfId="632" priority="73167" stopIfTrue="1" operator="between">
      <formula>-0.011</formula>
      <formula>0.011</formula>
    </cfRule>
    <cfRule type="cellIs" dxfId="631" priority="71851" stopIfTrue="1" operator="between">
      <formula>-0.011</formula>
      <formula>0.011</formula>
    </cfRule>
    <cfRule type="cellIs" dxfId="630" priority="71368" stopIfTrue="1" operator="between">
      <formula>-0.011</formula>
      <formula>0.011</formula>
    </cfRule>
    <cfRule type="cellIs" dxfId="629" priority="73170" stopIfTrue="1" operator="greaterThan">
      <formula>0.02</formula>
    </cfRule>
    <cfRule type="cellIs" dxfId="628" priority="73171" stopIfTrue="1" operator="lessThan">
      <formula>-0.02</formula>
    </cfRule>
    <cfRule type="cellIs" dxfId="627" priority="73172" stopIfTrue="1" operator="between">
      <formula>0.01</formula>
      <formula>0.021</formula>
    </cfRule>
    <cfRule type="cellIs" dxfId="626" priority="73173" stopIfTrue="1" operator="between">
      <formula>-0.01</formula>
      <formula>-0.021</formula>
    </cfRule>
    <cfRule type="cellIs" dxfId="625" priority="73174" stopIfTrue="1" operator="between">
      <formula>-0.011</formula>
      <formula>0.011</formula>
    </cfRule>
    <cfRule type="cellIs" dxfId="624" priority="71476" stopIfTrue="1" operator="greaterThan">
      <formula>0.02</formula>
    </cfRule>
    <cfRule type="cellIs" dxfId="623" priority="71854" stopIfTrue="1" operator="greaterThan">
      <formula>0.02</formula>
    </cfRule>
    <cfRule type="cellIs" dxfId="622" priority="73177" stopIfTrue="1" operator="greaterThan">
      <formula>0.02</formula>
    </cfRule>
    <cfRule type="cellIs" dxfId="621" priority="73178" stopIfTrue="1" operator="lessThan">
      <formula>-0.02</formula>
    </cfRule>
    <cfRule type="cellIs" dxfId="620" priority="73179" stopIfTrue="1" operator="between">
      <formula>0.01</formula>
      <formula>0.021</formula>
    </cfRule>
    <cfRule type="cellIs" dxfId="619" priority="73180" stopIfTrue="1" operator="between">
      <formula>-0.01</formula>
      <formula>-0.021</formula>
    </cfRule>
    <cfRule type="cellIs" dxfId="618" priority="73181" stopIfTrue="1" operator="between">
      <formula>-0.011</formula>
      <formula>0.011</formula>
    </cfRule>
    <cfRule type="cellIs" dxfId="617" priority="71855" stopIfTrue="1" operator="lessThan">
      <formula>-0.02</formula>
    </cfRule>
    <cfRule type="cellIs" dxfId="616" priority="71856" stopIfTrue="1" operator="between">
      <formula>0.01</formula>
      <formula>0.021</formula>
    </cfRule>
    <cfRule type="cellIs" dxfId="615" priority="73184" stopIfTrue="1" operator="greaterThan">
      <formula>0.02</formula>
    </cfRule>
    <cfRule type="cellIs" dxfId="614" priority="73185" stopIfTrue="1" operator="lessThan">
      <formula>-0.02</formula>
    </cfRule>
    <cfRule type="cellIs" dxfId="613" priority="73186" stopIfTrue="1" operator="between">
      <formula>0.01</formula>
      <formula>0.021</formula>
    </cfRule>
    <cfRule type="cellIs" dxfId="612" priority="73187" stopIfTrue="1" operator="between">
      <formula>-0.01</formula>
      <formula>-0.021</formula>
    </cfRule>
    <cfRule type="cellIs" dxfId="611" priority="73188" stopIfTrue="1" operator="between">
      <formula>-0.011</formula>
      <formula>0.011</formula>
    </cfRule>
    <cfRule type="cellIs" dxfId="610" priority="71857" stopIfTrue="1" operator="between">
      <formula>-0.01</formula>
      <formula>-0.021</formula>
    </cfRule>
    <cfRule type="cellIs" dxfId="609" priority="71858" stopIfTrue="1" operator="between">
      <formula>-0.011</formula>
      <formula>0.011</formula>
    </cfRule>
    <cfRule type="cellIs" dxfId="608" priority="73191" stopIfTrue="1" operator="greaterThan">
      <formula>0.02</formula>
    </cfRule>
    <cfRule type="cellIs" dxfId="607" priority="73192" stopIfTrue="1" operator="lessThan">
      <formula>-0.02</formula>
    </cfRule>
    <cfRule type="cellIs" dxfId="606" priority="73193" stopIfTrue="1" operator="between">
      <formula>0.01</formula>
      <formula>0.021</formula>
    </cfRule>
    <cfRule type="cellIs" dxfId="605" priority="73194" stopIfTrue="1" operator="between">
      <formula>-0.01</formula>
      <formula>-0.021</formula>
    </cfRule>
    <cfRule type="cellIs" dxfId="604" priority="73195" stopIfTrue="1" operator="between">
      <formula>-0.011</formula>
      <formula>0.011</formula>
    </cfRule>
    <cfRule type="cellIs" dxfId="603" priority="71477" stopIfTrue="1" operator="lessThan">
      <formula>-0.02</formula>
    </cfRule>
    <cfRule type="cellIs" dxfId="602" priority="71478" stopIfTrue="1" operator="between">
      <formula>0.01</formula>
      <formula>0.021</formula>
    </cfRule>
    <cfRule type="cellIs" dxfId="601" priority="73198" stopIfTrue="1" operator="greaterThan">
      <formula>0.02</formula>
    </cfRule>
    <cfRule type="cellIs" dxfId="600" priority="73199" stopIfTrue="1" operator="lessThan">
      <formula>-0.02</formula>
    </cfRule>
    <cfRule type="cellIs" dxfId="599" priority="73200" stopIfTrue="1" operator="between">
      <formula>0.01</formula>
      <formula>0.021</formula>
    </cfRule>
    <cfRule type="cellIs" dxfId="598" priority="73201" stopIfTrue="1" operator="between">
      <formula>-0.01</formula>
      <formula>-0.021</formula>
    </cfRule>
    <cfRule type="cellIs" dxfId="597" priority="73202" stopIfTrue="1" operator="between">
      <formula>-0.011</formula>
      <formula>0.011</formula>
    </cfRule>
    <cfRule type="cellIs" dxfId="596" priority="71861" stopIfTrue="1" operator="greaterThan">
      <formula>0.02</formula>
    </cfRule>
    <cfRule type="cellIs" dxfId="595" priority="71862" stopIfTrue="1" operator="lessThan">
      <formula>-0.02</formula>
    </cfRule>
    <cfRule type="cellIs" dxfId="594" priority="73205" stopIfTrue="1" operator="greaterThan">
      <formula>0.02</formula>
    </cfRule>
    <cfRule type="cellIs" dxfId="593" priority="73206" stopIfTrue="1" operator="lessThan">
      <formula>-0.02</formula>
    </cfRule>
    <cfRule type="cellIs" dxfId="592" priority="73207" stopIfTrue="1" operator="between">
      <formula>0.01</formula>
      <formula>0.021</formula>
    </cfRule>
    <cfRule type="cellIs" dxfId="591" priority="73208" stopIfTrue="1" operator="between">
      <formula>-0.01</formula>
      <formula>-0.021</formula>
    </cfRule>
    <cfRule type="cellIs" dxfId="590" priority="73209" stopIfTrue="1" operator="between">
      <formula>-0.011</formula>
      <formula>0.011</formula>
    </cfRule>
    <cfRule type="cellIs" dxfId="589" priority="71863" stopIfTrue="1" operator="between">
      <formula>0.01</formula>
      <formula>0.021</formula>
    </cfRule>
    <cfRule type="cellIs" dxfId="588" priority="71864" stopIfTrue="1" operator="between">
      <formula>-0.01</formula>
      <formula>-0.021</formula>
    </cfRule>
    <cfRule type="cellIs" dxfId="587" priority="73212" stopIfTrue="1" operator="greaterThan">
      <formula>0.02</formula>
    </cfRule>
    <cfRule type="cellIs" dxfId="586" priority="73213" stopIfTrue="1" operator="lessThan">
      <formula>-0.02</formula>
    </cfRule>
    <cfRule type="cellIs" dxfId="585" priority="73214" stopIfTrue="1" operator="between">
      <formula>0.01</formula>
      <formula>0.021</formula>
    </cfRule>
    <cfRule type="cellIs" dxfId="584" priority="73215" stopIfTrue="1" operator="between">
      <formula>-0.01</formula>
      <formula>-0.021</formula>
    </cfRule>
    <cfRule type="cellIs" dxfId="583" priority="73216" stopIfTrue="1" operator="between">
      <formula>-0.011</formula>
      <formula>0.011</formula>
    </cfRule>
    <cfRule type="cellIs" dxfId="582" priority="71865" stopIfTrue="1" operator="between">
      <formula>-0.011</formula>
      <formula>0.011</formula>
    </cfRule>
    <cfRule type="cellIs" dxfId="581" priority="71479" stopIfTrue="1" operator="between">
      <formula>-0.01</formula>
      <formula>-0.021</formula>
    </cfRule>
    <cfRule type="cellIs" dxfId="580" priority="73219" stopIfTrue="1" operator="greaterThan">
      <formula>0.02</formula>
    </cfRule>
    <cfRule type="cellIs" dxfId="579" priority="73220" stopIfTrue="1" operator="lessThan">
      <formula>-0.02</formula>
    </cfRule>
    <cfRule type="cellIs" dxfId="578" priority="73221" stopIfTrue="1" operator="between">
      <formula>0.01</formula>
      <formula>0.021</formula>
    </cfRule>
    <cfRule type="cellIs" dxfId="577" priority="73222" stopIfTrue="1" operator="between">
      <formula>-0.01</formula>
      <formula>-0.021</formula>
    </cfRule>
    <cfRule type="cellIs" dxfId="576" priority="73223" stopIfTrue="1" operator="between">
      <formula>-0.011</formula>
      <formula>0.011</formula>
    </cfRule>
    <cfRule type="cellIs" dxfId="575" priority="71480" stopIfTrue="1" operator="between">
      <formula>-0.011</formula>
      <formula>0.011</formula>
    </cfRule>
    <cfRule type="cellIs" dxfId="574" priority="71868" stopIfTrue="1" operator="greaterThan">
      <formula>0.02</formula>
    </cfRule>
    <cfRule type="cellIs" dxfId="573" priority="73226" stopIfTrue="1" operator="greaterThan">
      <formula>0.02</formula>
    </cfRule>
    <cfRule type="cellIs" dxfId="572" priority="73227" stopIfTrue="1" operator="lessThan">
      <formula>-0.02</formula>
    </cfRule>
    <cfRule type="cellIs" dxfId="571" priority="73228" stopIfTrue="1" operator="between">
      <formula>0.01</formula>
      <formula>0.021</formula>
    </cfRule>
    <cfRule type="cellIs" dxfId="570" priority="73229" stopIfTrue="1" operator="between">
      <formula>-0.01</formula>
      <formula>-0.021</formula>
    </cfRule>
    <cfRule type="cellIs" dxfId="569" priority="73230" stopIfTrue="1" operator="between">
      <formula>-0.011</formula>
      <formula>0.011</formula>
    </cfRule>
    <cfRule type="cellIs" dxfId="568" priority="71869" stopIfTrue="1" operator="lessThan">
      <formula>-0.02</formula>
    </cfRule>
    <cfRule type="cellIs" dxfId="567" priority="71870" stopIfTrue="1" operator="between">
      <formula>0.01</formula>
      <formula>0.021</formula>
    </cfRule>
    <cfRule type="cellIs" dxfId="566" priority="73233" stopIfTrue="1" operator="greaterThan">
      <formula>0.02</formula>
    </cfRule>
    <cfRule type="cellIs" dxfId="565" priority="73234" stopIfTrue="1" operator="lessThan">
      <formula>-0.02</formula>
    </cfRule>
    <cfRule type="cellIs" dxfId="564" priority="73235" stopIfTrue="1" operator="between">
      <formula>0.01</formula>
      <formula>0.021</formula>
    </cfRule>
    <cfRule type="cellIs" dxfId="563" priority="73236" stopIfTrue="1" operator="between">
      <formula>-0.01</formula>
      <formula>-0.021</formula>
    </cfRule>
    <cfRule type="cellIs" dxfId="562" priority="73237" stopIfTrue="1" operator="between">
      <formula>-0.011</formula>
      <formula>0.011</formula>
    </cfRule>
    <cfRule type="cellIs" dxfId="561" priority="71871" stopIfTrue="1" operator="between">
      <formula>-0.01</formula>
      <formula>-0.021</formula>
    </cfRule>
    <cfRule type="cellIs" dxfId="560" priority="71872" stopIfTrue="1" operator="between">
      <formula>-0.011</formula>
      <formula>0.011</formula>
    </cfRule>
    <cfRule type="cellIs" dxfId="559" priority="73240" stopIfTrue="1" operator="greaterThan">
      <formula>0.02</formula>
    </cfRule>
    <cfRule type="cellIs" dxfId="558" priority="73241" stopIfTrue="1" operator="lessThan">
      <formula>-0.02</formula>
    </cfRule>
    <cfRule type="cellIs" dxfId="557" priority="73242" stopIfTrue="1" operator="between">
      <formula>0.01</formula>
      <formula>0.021</formula>
    </cfRule>
    <cfRule type="cellIs" dxfId="556" priority="73243" stopIfTrue="1" operator="between">
      <formula>-0.01</formula>
      <formula>-0.021</formula>
    </cfRule>
    <cfRule type="cellIs" dxfId="555" priority="73244" stopIfTrue="1" operator="between">
      <formula>-0.011</formula>
      <formula>0.011</formula>
    </cfRule>
    <cfRule type="cellIs" dxfId="554" priority="71337" stopIfTrue="1" operator="lessThan">
      <formula>-0.02</formula>
    </cfRule>
    <cfRule type="cellIs" dxfId="553" priority="71338" stopIfTrue="1" operator="between">
      <formula>0.01</formula>
      <formula>0.021</formula>
    </cfRule>
    <cfRule type="cellIs" dxfId="552" priority="73247" stopIfTrue="1" operator="greaterThan">
      <formula>0.02</formula>
    </cfRule>
    <cfRule type="cellIs" dxfId="551" priority="73248" stopIfTrue="1" operator="lessThan">
      <formula>-0.02</formula>
    </cfRule>
    <cfRule type="cellIs" dxfId="550" priority="73249" stopIfTrue="1" operator="between">
      <formula>0.01</formula>
      <formula>0.021</formula>
    </cfRule>
    <cfRule type="cellIs" dxfId="549" priority="73250" stopIfTrue="1" operator="between">
      <formula>-0.01</formula>
      <formula>-0.021</formula>
    </cfRule>
    <cfRule type="cellIs" dxfId="548" priority="73251" stopIfTrue="1" operator="between">
      <formula>-0.011</formula>
      <formula>0.011</formula>
    </cfRule>
    <cfRule type="cellIs" dxfId="547" priority="71875" stopIfTrue="1" operator="greaterThan">
      <formula>0.02</formula>
    </cfRule>
    <cfRule type="cellIs" dxfId="546" priority="71876" stopIfTrue="1" operator="lessThan">
      <formula>-0.02</formula>
    </cfRule>
    <cfRule type="cellIs" dxfId="545" priority="73254" stopIfTrue="1" operator="greaterThan">
      <formula>0.02</formula>
    </cfRule>
    <cfRule type="cellIs" dxfId="544" priority="73255" stopIfTrue="1" operator="lessThan">
      <formula>-0.02</formula>
    </cfRule>
    <cfRule type="cellIs" dxfId="543" priority="73256" stopIfTrue="1" operator="between">
      <formula>0.01</formula>
      <formula>0.021</formula>
    </cfRule>
    <cfRule type="cellIs" dxfId="542" priority="73257" stopIfTrue="1" operator="between">
      <formula>-0.01</formula>
      <formula>-0.021</formula>
    </cfRule>
    <cfRule type="cellIs" dxfId="541" priority="73258" stopIfTrue="1" operator="between">
      <formula>-0.011</formula>
      <formula>0.011</formula>
    </cfRule>
    <cfRule type="cellIs" dxfId="540" priority="71877" stopIfTrue="1" operator="between">
      <formula>0.01</formula>
      <formula>0.021</formula>
    </cfRule>
    <cfRule type="cellIs" dxfId="539" priority="71878" stopIfTrue="1" operator="between">
      <formula>-0.01</formula>
      <formula>-0.021</formula>
    </cfRule>
    <cfRule type="cellIs" dxfId="538" priority="73261" stopIfTrue="1" operator="greaterThan">
      <formula>0.02</formula>
    </cfRule>
    <cfRule type="cellIs" dxfId="537" priority="73262" stopIfTrue="1" operator="lessThan">
      <formula>-0.02</formula>
    </cfRule>
    <cfRule type="cellIs" dxfId="536" priority="73263" stopIfTrue="1" operator="between">
      <formula>0.01</formula>
      <formula>0.021</formula>
    </cfRule>
    <cfRule type="cellIs" dxfId="535" priority="73264" stopIfTrue="1" operator="between">
      <formula>-0.01</formula>
      <formula>-0.021</formula>
    </cfRule>
    <cfRule type="cellIs" dxfId="534" priority="73265" stopIfTrue="1" operator="between">
      <formula>-0.011</formula>
      <formula>0.011</formula>
    </cfRule>
    <cfRule type="cellIs" dxfId="533" priority="71879" stopIfTrue="1" operator="between">
      <formula>-0.011</formula>
      <formula>0.011</formula>
    </cfRule>
    <cfRule type="cellIs" dxfId="532" priority="71483" stopIfTrue="1" operator="greaterThan">
      <formula>0.02</formula>
    </cfRule>
    <cfRule type="cellIs" dxfId="531" priority="73268" stopIfTrue="1" operator="greaterThan">
      <formula>0.02</formula>
    </cfRule>
    <cfRule type="cellIs" dxfId="530" priority="73269" stopIfTrue="1" operator="lessThan">
      <formula>-0.02</formula>
    </cfRule>
    <cfRule type="cellIs" dxfId="529" priority="73270" stopIfTrue="1" operator="between">
      <formula>0.01</formula>
      <formula>0.021</formula>
    </cfRule>
    <cfRule type="cellIs" dxfId="528" priority="73271" stopIfTrue="1" operator="between">
      <formula>-0.01</formula>
      <formula>-0.021</formula>
    </cfRule>
    <cfRule type="cellIs" dxfId="527" priority="73272" stopIfTrue="1" operator="between">
      <formula>-0.011</formula>
      <formula>0.011</formula>
    </cfRule>
    <cfRule type="cellIs" dxfId="526" priority="71484" stopIfTrue="1" operator="lessThan">
      <formula>-0.02</formula>
    </cfRule>
    <cfRule type="cellIs" dxfId="525" priority="71882" stopIfTrue="1" operator="greaterThan">
      <formula>0.02</formula>
    </cfRule>
    <cfRule type="cellIs" dxfId="524" priority="73275" stopIfTrue="1" operator="greaterThan">
      <formula>0.02</formula>
    </cfRule>
    <cfRule type="cellIs" dxfId="523" priority="73276" stopIfTrue="1" operator="lessThan">
      <formula>-0.02</formula>
    </cfRule>
    <cfRule type="cellIs" dxfId="522" priority="73277" stopIfTrue="1" operator="between">
      <formula>0.01</formula>
      <formula>0.021</formula>
    </cfRule>
    <cfRule type="cellIs" dxfId="521" priority="73278" stopIfTrue="1" operator="between">
      <formula>-0.01</formula>
      <formula>-0.021</formula>
    </cfRule>
    <cfRule type="cellIs" dxfId="520" priority="73279" stopIfTrue="1" operator="between">
      <formula>-0.011</formula>
      <formula>0.011</formula>
    </cfRule>
    <cfRule type="cellIs" dxfId="519" priority="71883" stopIfTrue="1" operator="lessThan">
      <formula>-0.02</formula>
    </cfRule>
    <cfRule type="cellIs" dxfId="518" priority="71884" stopIfTrue="1" operator="between">
      <formula>0.01</formula>
      <formula>0.021</formula>
    </cfRule>
    <cfRule type="cellIs" dxfId="517" priority="73282" stopIfTrue="1" operator="greaterThan">
      <formula>0.02</formula>
    </cfRule>
    <cfRule type="cellIs" dxfId="516" priority="73283" stopIfTrue="1" operator="lessThan">
      <formula>-0.02</formula>
    </cfRule>
    <cfRule type="cellIs" dxfId="515" priority="73284" stopIfTrue="1" operator="between">
      <formula>0.01</formula>
      <formula>0.021</formula>
    </cfRule>
    <cfRule type="cellIs" dxfId="514" priority="73285" stopIfTrue="1" operator="between">
      <formula>-0.01</formula>
      <formula>-0.021</formula>
    </cfRule>
    <cfRule type="cellIs" dxfId="513" priority="73286" stopIfTrue="1" operator="between">
      <formula>-0.011</formula>
      <formula>0.011</formula>
    </cfRule>
    <cfRule type="cellIs" dxfId="512" priority="71885" stopIfTrue="1" operator="between">
      <formula>-0.01</formula>
      <formula>-0.021</formula>
    </cfRule>
    <cfRule type="cellIs" dxfId="511" priority="71886" stopIfTrue="1" operator="between">
      <formula>-0.011</formula>
      <formula>0.011</formula>
    </cfRule>
    <cfRule type="cellIs" dxfId="510" priority="73289" stopIfTrue="1" operator="greaterThan">
      <formula>0.02</formula>
    </cfRule>
    <cfRule type="cellIs" dxfId="509" priority="73290" stopIfTrue="1" operator="lessThan">
      <formula>-0.02</formula>
    </cfRule>
    <cfRule type="cellIs" dxfId="508" priority="73291" stopIfTrue="1" operator="between">
      <formula>0.01</formula>
      <formula>0.021</formula>
    </cfRule>
    <cfRule type="cellIs" dxfId="507" priority="73292" stopIfTrue="1" operator="between">
      <formula>-0.01</formula>
      <formula>-0.021</formula>
    </cfRule>
    <cfRule type="cellIs" dxfId="506" priority="73293" stopIfTrue="1" operator="between">
      <formula>-0.011</formula>
      <formula>0.011</formula>
    </cfRule>
    <cfRule type="cellIs" dxfId="505" priority="71485" stopIfTrue="1" operator="between">
      <formula>0.01</formula>
      <formula>0.021</formula>
    </cfRule>
    <cfRule type="cellIs" dxfId="504" priority="71486" stopIfTrue="1" operator="between">
      <formula>-0.01</formula>
      <formula>-0.021</formula>
    </cfRule>
    <cfRule type="cellIs" dxfId="503" priority="73296" stopIfTrue="1" operator="greaterThan">
      <formula>0.02</formula>
    </cfRule>
    <cfRule type="cellIs" dxfId="502" priority="73297" stopIfTrue="1" operator="lessThan">
      <formula>-0.02</formula>
    </cfRule>
    <cfRule type="cellIs" dxfId="501" priority="73298" stopIfTrue="1" operator="between">
      <formula>0.01</formula>
      <formula>0.021</formula>
    </cfRule>
    <cfRule type="cellIs" dxfId="500" priority="73299" stopIfTrue="1" operator="between">
      <formula>-0.01</formula>
      <formula>-0.021</formula>
    </cfRule>
    <cfRule type="cellIs" dxfId="499" priority="73300" stopIfTrue="1" operator="between">
      <formula>-0.011</formula>
      <formula>0.011</formula>
    </cfRule>
    <cfRule type="cellIs" dxfId="498" priority="71889" stopIfTrue="1" operator="greaterThan">
      <formula>0.02</formula>
    </cfRule>
    <cfRule type="cellIs" dxfId="497" priority="71890" stopIfTrue="1" operator="lessThan">
      <formula>-0.02</formula>
    </cfRule>
    <cfRule type="cellIs" dxfId="496" priority="73303" stopIfTrue="1" operator="greaterThan">
      <formula>0.02</formula>
    </cfRule>
    <cfRule type="cellIs" dxfId="495" priority="73304" stopIfTrue="1" operator="lessThan">
      <formula>-0.02</formula>
    </cfRule>
    <cfRule type="cellIs" dxfId="494" priority="73305" stopIfTrue="1" operator="between">
      <formula>0.01</formula>
      <formula>0.021</formula>
    </cfRule>
    <cfRule type="cellIs" dxfId="493" priority="73306" stopIfTrue="1" operator="between">
      <formula>-0.01</formula>
      <formula>-0.021</formula>
    </cfRule>
    <cfRule type="cellIs" dxfId="492" priority="73307" stopIfTrue="1" operator="between">
      <formula>-0.011</formula>
      <formula>0.011</formula>
    </cfRule>
    <cfRule type="cellIs" dxfId="491" priority="71891" stopIfTrue="1" operator="between">
      <formula>0.01</formula>
      <formula>0.021</formula>
    </cfRule>
    <cfRule type="cellIs" dxfId="490" priority="71892" stopIfTrue="1" operator="between">
      <formula>-0.01</formula>
      <formula>-0.021</formula>
    </cfRule>
    <cfRule type="cellIs" dxfId="489" priority="73310" stopIfTrue="1" operator="greaterThan">
      <formula>0.02</formula>
    </cfRule>
    <cfRule type="cellIs" dxfId="488" priority="73311" stopIfTrue="1" operator="lessThan">
      <formula>-0.02</formula>
    </cfRule>
    <cfRule type="cellIs" dxfId="487" priority="73312" stopIfTrue="1" operator="between">
      <formula>0.01</formula>
      <formula>0.021</formula>
    </cfRule>
    <cfRule type="cellIs" dxfId="486" priority="73313" stopIfTrue="1" operator="between">
      <formula>-0.01</formula>
      <formula>-0.021</formula>
    </cfRule>
    <cfRule type="cellIs" dxfId="485" priority="73314" stopIfTrue="1" operator="between">
      <formula>-0.011</formula>
      <formula>0.011</formula>
    </cfRule>
    <cfRule type="cellIs" dxfId="484" priority="71893" stopIfTrue="1" operator="between">
      <formula>-0.011</formula>
      <formula>0.011</formula>
    </cfRule>
    <cfRule type="cellIs" dxfId="483" priority="71487" stopIfTrue="1" operator="between">
      <formula>-0.011</formula>
      <formula>0.011</formula>
    </cfRule>
    <cfRule type="cellIs" dxfId="482" priority="73317" stopIfTrue="1" operator="greaterThan">
      <formula>0.02</formula>
    </cfRule>
    <cfRule type="cellIs" dxfId="481" priority="73318" stopIfTrue="1" operator="lessThan">
      <formula>-0.02</formula>
    </cfRule>
    <cfRule type="cellIs" dxfId="480" priority="73319" stopIfTrue="1" operator="between">
      <formula>0.01</formula>
      <formula>0.021</formula>
    </cfRule>
    <cfRule type="cellIs" dxfId="479" priority="73320" stopIfTrue="1" operator="between">
      <formula>-0.01</formula>
      <formula>-0.021</formula>
    </cfRule>
    <cfRule type="cellIs" dxfId="478" priority="73321" stopIfTrue="1" operator="between">
      <formula>-0.011</formula>
      <formula>0.011</formula>
    </cfRule>
    <cfRule type="cellIs" dxfId="477" priority="71371" stopIfTrue="1" operator="greaterThan">
      <formula>0.02</formula>
    </cfRule>
    <cfRule type="cellIs" dxfId="476" priority="71896" stopIfTrue="1" operator="greaterThan">
      <formula>0.02</formula>
    </cfRule>
    <cfRule type="cellIs" dxfId="475" priority="73324" stopIfTrue="1" operator="greaterThan">
      <formula>0.02</formula>
    </cfRule>
    <cfRule type="cellIs" dxfId="474" priority="73325" stopIfTrue="1" operator="lessThan">
      <formula>-0.02</formula>
    </cfRule>
    <cfRule type="cellIs" dxfId="473" priority="73326" stopIfTrue="1" operator="between">
      <formula>0.01</formula>
      <formula>0.021</formula>
    </cfRule>
    <cfRule type="cellIs" dxfId="472" priority="73327" stopIfTrue="1" operator="between">
      <formula>-0.01</formula>
      <formula>-0.021</formula>
    </cfRule>
    <cfRule type="cellIs" dxfId="471" priority="73328" stopIfTrue="1" operator="between">
      <formula>-0.011</formula>
      <formula>0.011</formula>
    </cfRule>
    <cfRule type="cellIs" dxfId="470" priority="71897" stopIfTrue="1" operator="lessThan">
      <formula>-0.02</formula>
    </cfRule>
    <cfRule type="cellIs" dxfId="469" priority="71898" stopIfTrue="1" operator="between">
      <formula>0.01</formula>
      <formula>0.021</formula>
    </cfRule>
    <cfRule type="cellIs" dxfId="468" priority="73331" stopIfTrue="1" operator="greaterThan">
      <formula>0.02</formula>
    </cfRule>
    <cfRule type="cellIs" dxfId="467" priority="73332" stopIfTrue="1" operator="lessThan">
      <formula>-0.02</formula>
    </cfRule>
    <cfRule type="cellIs" dxfId="466" priority="73333" stopIfTrue="1" operator="between">
      <formula>0.01</formula>
      <formula>0.021</formula>
    </cfRule>
    <cfRule type="cellIs" dxfId="465" priority="73334" stopIfTrue="1" operator="between">
      <formula>-0.01</formula>
      <formula>-0.021</formula>
    </cfRule>
    <cfRule type="cellIs" dxfId="464" priority="73335" stopIfTrue="1" operator="between">
      <formula>-0.011</formula>
      <formula>0.011</formula>
    </cfRule>
    <cfRule type="cellIs" dxfId="463" priority="71899" stopIfTrue="1" operator="between">
      <formula>-0.01</formula>
      <formula>-0.021</formula>
    </cfRule>
    <cfRule type="cellIs" dxfId="462" priority="71900" stopIfTrue="1" operator="between">
      <formula>-0.011</formula>
      <formula>0.011</formula>
    </cfRule>
    <cfRule type="cellIs" dxfId="461" priority="73338" stopIfTrue="1" operator="greaterThan">
      <formula>0.02</formula>
    </cfRule>
    <cfRule type="cellIs" dxfId="460" priority="73339" stopIfTrue="1" operator="lessThan">
      <formula>-0.02</formula>
    </cfRule>
    <cfRule type="cellIs" dxfId="459" priority="73340" stopIfTrue="1" operator="between">
      <formula>0.01</formula>
      <formula>0.021</formula>
    </cfRule>
    <cfRule type="cellIs" dxfId="458" priority="73341" stopIfTrue="1" operator="between">
      <formula>-0.01</formula>
      <formula>-0.021</formula>
    </cfRule>
    <cfRule type="cellIs" dxfId="457" priority="73342" stopIfTrue="1" operator="between">
      <formula>-0.011</formula>
      <formula>0.011</formula>
    </cfRule>
    <cfRule type="cellIs" dxfId="456" priority="71372" stopIfTrue="1" operator="lessThan">
      <formula>-0.02</formula>
    </cfRule>
    <cfRule type="cellIs" dxfId="455" priority="71490" stopIfTrue="1" operator="greaterThan">
      <formula>0.02</formula>
    </cfRule>
    <cfRule type="cellIs" dxfId="454" priority="73345" stopIfTrue="1" operator="greaterThan">
      <formula>0.02</formula>
    </cfRule>
    <cfRule type="cellIs" dxfId="453" priority="73346" stopIfTrue="1" operator="lessThan">
      <formula>-0.02</formula>
    </cfRule>
    <cfRule type="cellIs" dxfId="452" priority="73347" stopIfTrue="1" operator="between">
      <formula>0.01</formula>
      <formula>0.021</formula>
    </cfRule>
    <cfRule type="cellIs" dxfId="451" priority="73348" stopIfTrue="1" operator="between">
      <formula>-0.01</formula>
      <formula>-0.021</formula>
    </cfRule>
    <cfRule type="cellIs" dxfId="450" priority="73349" stopIfTrue="1" operator="between">
      <formula>-0.011</formula>
      <formula>0.011</formula>
    </cfRule>
    <cfRule type="cellIs" dxfId="449" priority="71903" stopIfTrue="1" operator="greaterThan">
      <formula>0.02</formula>
    </cfRule>
    <cfRule type="cellIs" dxfId="448" priority="71904" stopIfTrue="1" operator="lessThan">
      <formula>-0.02</formula>
    </cfRule>
    <cfRule type="cellIs" dxfId="447" priority="73352" stopIfTrue="1" operator="greaterThan">
      <formula>0.02</formula>
    </cfRule>
    <cfRule type="cellIs" dxfId="446" priority="73353" stopIfTrue="1" operator="lessThan">
      <formula>-0.02</formula>
    </cfRule>
    <cfRule type="cellIs" dxfId="445" priority="73354" stopIfTrue="1" operator="between">
      <formula>0.01</formula>
      <formula>0.021</formula>
    </cfRule>
    <cfRule type="cellIs" dxfId="444" priority="73355" stopIfTrue="1" operator="between">
      <formula>-0.01</formula>
      <formula>-0.021</formula>
    </cfRule>
    <cfRule type="cellIs" dxfId="443" priority="73356" stopIfTrue="1" operator="between">
      <formula>-0.011</formula>
      <formula>0.011</formula>
    </cfRule>
    <cfRule type="cellIs" dxfId="442" priority="71905" stopIfTrue="1" operator="between">
      <formula>0.01</formula>
      <formula>0.021</formula>
    </cfRule>
    <cfRule type="cellIs" dxfId="441" priority="71906" stopIfTrue="1" operator="between">
      <formula>-0.01</formula>
      <formula>-0.021</formula>
    </cfRule>
    <cfRule type="cellIs" dxfId="440" priority="73359" stopIfTrue="1" operator="greaterThan">
      <formula>0.02</formula>
    </cfRule>
    <cfRule type="cellIs" dxfId="439" priority="73360" stopIfTrue="1" operator="lessThan">
      <formula>-0.02</formula>
    </cfRule>
    <cfRule type="cellIs" dxfId="438" priority="73361" stopIfTrue="1" operator="between">
      <formula>0.01</formula>
      <formula>0.021</formula>
    </cfRule>
    <cfRule type="cellIs" dxfId="437" priority="73362" stopIfTrue="1" operator="between">
      <formula>-0.01</formula>
      <formula>-0.021</formula>
    </cfRule>
    <cfRule type="cellIs" dxfId="436" priority="73363" stopIfTrue="1" operator="between">
      <formula>-0.011</formula>
      <formula>0.011</formula>
    </cfRule>
    <cfRule type="cellIs" dxfId="435" priority="71907" stopIfTrue="1" operator="between">
      <formula>-0.011</formula>
      <formula>0.011</formula>
    </cfRule>
    <cfRule type="cellIs" dxfId="434" priority="71491" stopIfTrue="1" operator="lessThan">
      <formula>-0.02</formula>
    </cfRule>
    <cfRule type="cellIs" dxfId="433" priority="73366" stopIfTrue="1" operator="greaterThan">
      <formula>0.02</formula>
    </cfRule>
    <cfRule type="cellIs" dxfId="432" priority="73367" stopIfTrue="1" operator="lessThan">
      <formula>-0.02</formula>
    </cfRule>
    <cfRule type="cellIs" dxfId="431" priority="73368" stopIfTrue="1" operator="between">
      <formula>0.01</formula>
      <formula>0.021</formula>
    </cfRule>
    <cfRule type="cellIs" dxfId="430" priority="73369" stopIfTrue="1" operator="between">
      <formula>-0.01</formula>
      <formula>-0.021</formula>
    </cfRule>
    <cfRule type="cellIs" dxfId="429" priority="73370" stopIfTrue="1" operator="between">
      <formula>-0.011</formula>
      <formula>0.011</formula>
    </cfRule>
    <cfRule type="cellIs" dxfId="428" priority="71492" stopIfTrue="1" operator="between">
      <formula>0.01</formula>
      <formula>0.021</formula>
    </cfRule>
    <cfRule type="cellIs" dxfId="427" priority="71910" stopIfTrue="1" operator="greaterThan">
      <formula>0.02</formula>
    </cfRule>
    <cfRule type="cellIs" dxfId="426" priority="73373" stopIfTrue="1" operator="greaterThan">
      <formula>0.02</formula>
    </cfRule>
    <cfRule type="cellIs" dxfId="425" priority="73374" stopIfTrue="1" operator="lessThan">
      <formula>-0.02</formula>
    </cfRule>
    <cfRule type="cellIs" dxfId="424" priority="73375" stopIfTrue="1" operator="between">
      <formula>0.01</formula>
      <formula>0.021</formula>
    </cfRule>
    <cfRule type="cellIs" dxfId="423" priority="73376" stopIfTrue="1" operator="between">
      <formula>-0.01</formula>
      <formula>-0.021</formula>
    </cfRule>
    <cfRule type="cellIs" dxfId="422" priority="73377" stopIfTrue="1" operator="between">
      <formula>-0.011</formula>
      <formula>0.011</formula>
    </cfRule>
    <cfRule type="cellIs" dxfId="421" priority="71911" stopIfTrue="1" operator="lessThan">
      <formula>-0.02</formula>
    </cfRule>
    <cfRule type="cellIs" dxfId="420" priority="71912" stopIfTrue="1" operator="between">
      <formula>0.01</formula>
      <formula>0.021</formula>
    </cfRule>
    <cfRule type="cellIs" dxfId="419" priority="73380" stopIfTrue="1" operator="greaterThan">
      <formula>0.02</formula>
    </cfRule>
    <cfRule type="cellIs" dxfId="418" priority="73381" stopIfTrue="1" operator="lessThan">
      <formula>-0.02</formula>
    </cfRule>
    <cfRule type="cellIs" dxfId="417" priority="73382" stopIfTrue="1" operator="between">
      <formula>0.01</formula>
      <formula>0.021</formula>
    </cfRule>
    <cfRule type="cellIs" dxfId="416" priority="73383" stopIfTrue="1" operator="between">
      <formula>-0.01</formula>
      <formula>-0.021</formula>
    </cfRule>
    <cfRule type="cellIs" dxfId="415" priority="73384" stopIfTrue="1" operator="between">
      <formula>-0.011</formula>
      <formula>0.011</formula>
    </cfRule>
    <cfRule type="cellIs" dxfId="414" priority="71913" stopIfTrue="1" operator="between">
      <formula>-0.01</formula>
      <formula>-0.021</formula>
    </cfRule>
    <cfRule type="cellIs" dxfId="413" priority="71914" stopIfTrue="1" operator="between">
      <formula>-0.011</formula>
      <formula>0.011</formula>
    </cfRule>
    <cfRule type="cellIs" dxfId="412" priority="73387" stopIfTrue="1" operator="greaterThan">
      <formula>0.02</formula>
    </cfRule>
    <cfRule type="cellIs" dxfId="411" priority="73388" stopIfTrue="1" operator="lessThan">
      <formula>-0.02</formula>
    </cfRule>
    <cfRule type="cellIs" dxfId="410" priority="73389" stopIfTrue="1" operator="between">
      <formula>0.01</formula>
      <formula>0.021</formula>
    </cfRule>
    <cfRule type="cellIs" dxfId="409" priority="73390" stopIfTrue="1" operator="between">
      <formula>-0.01</formula>
      <formula>-0.021</formula>
    </cfRule>
    <cfRule type="cellIs" dxfId="408" priority="73391" stopIfTrue="1" operator="between">
      <formula>-0.011</formula>
      <formula>0.011</formula>
    </cfRule>
    <cfRule type="cellIs" dxfId="407" priority="71493" stopIfTrue="1" operator="between">
      <formula>-0.01</formula>
      <formula>-0.021</formula>
    </cfRule>
    <cfRule type="cellIs" dxfId="406" priority="71494" stopIfTrue="1" operator="between">
      <formula>-0.011</formula>
      <formula>0.011</formula>
    </cfRule>
    <cfRule type="cellIs" dxfId="405" priority="73394" stopIfTrue="1" operator="greaterThan">
      <formula>0.02</formula>
    </cfRule>
    <cfRule type="cellIs" dxfId="404" priority="73395" stopIfTrue="1" operator="lessThan">
      <formula>-0.02</formula>
    </cfRule>
    <cfRule type="cellIs" dxfId="403" priority="73396" stopIfTrue="1" operator="between">
      <formula>0.01</formula>
      <formula>0.021</formula>
    </cfRule>
    <cfRule type="cellIs" dxfId="402" priority="73397" stopIfTrue="1" operator="between">
      <formula>-0.01</formula>
      <formula>-0.021</formula>
    </cfRule>
    <cfRule type="cellIs" dxfId="401" priority="73398" stopIfTrue="1" operator="between">
      <formula>-0.011</formula>
      <formula>0.011</formula>
    </cfRule>
    <cfRule type="cellIs" dxfId="400" priority="71917" stopIfTrue="1" operator="greaterThan">
      <formula>0.02</formula>
    </cfRule>
    <cfRule type="cellIs" dxfId="399" priority="71918" stopIfTrue="1" operator="lessThan">
      <formula>-0.02</formula>
    </cfRule>
    <cfRule type="cellIs" dxfId="398" priority="73401" stopIfTrue="1" operator="greaterThan">
      <formula>0.02</formula>
    </cfRule>
    <cfRule type="cellIs" dxfId="397" priority="73402" stopIfTrue="1" operator="lessThan">
      <formula>-0.02</formula>
    </cfRule>
    <cfRule type="cellIs" dxfId="396" priority="73403" stopIfTrue="1" operator="between">
      <formula>0.01</formula>
      <formula>0.021</formula>
    </cfRule>
    <cfRule type="cellIs" dxfId="395" priority="73404" stopIfTrue="1" operator="between">
      <formula>-0.01</formula>
      <formula>-0.021</formula>
    </cfRule>
    <cfRule type="cellIs" dxfId="394" priority="73405" stopIfTrue="1" operator="between">
      <formula>-0.011</formula>
      <formula>0.011</formula>
    </cfRule>
    <cfRule type="cellIs" dxfId="393" priority="71919" stopIfTrue="1" operator="between">
      <formula>0.01</formula>
      <formula>0.021</formula>
    </cfRule>
    <cfRule type="cellIs" dxfId="392" priority="71920" stopIfTrue="1" operator="between">
      <formula>-0.01</formula>
      <formula>-0.021</formula>
    </cfRule>
    <cfRule type="cellIs" dxfId="391" priority="73408" stopIfTrue="1" operator="greaterThan">
      <formula>0.02</formula>
    </cfRule>
    <cfRule type="cellIs" dxfId="390" priority="73409" stopIfTrue="1" operator="lessThan">
      <formula>-0.02</formula>
    </cfRule>
    <cfRule type="cellIs" dxfId="389" priority="73410" stopIfTrue="1" operator="between">
      <formula>0.01</formula>
      <formula>0.021</formula>
    </cfRule>
    <cfRule type="cellIs" dxfId="388" priority="73411" stopIfTrue="1" operator="between">
      <formula>-0.01</formula>
      <formula>-0.021</formula>
    </cfRule>
    <cfRule type="cellIs" dxfId="387" priority="73412" stopIfTrue="1" operator="between">
      <formula>-0.011</formula>
      <formula>0.011</formula>
    </cfRule>
    <cfRule type="cellIs" dxfId="386" priority="71921" stopIfTrue="1" operator="between">
      <formula>-0.011</formula>
      <formula>0.011</formula>
    </cfRule>
    <cfRule type="cellIs" dxfId="385" priority="71373" stopIfTrue="1" operator="between">
      <formula>0.01</formula>
      <formula>0.021</formula>
    </cfRule>
    <cfRule type="cellIs" dxfId="384" priority="73415" stopIfTrue="1" operator="greaterThan">
      <formula>0.02</formula>
    </cfRule>
    <cfRule type="cellIs" dxfId="383" priority="73416" stopIfTrue="1" operator="lessThan">
      <formula>-0.02</formula>
    </cfRule>
    <cfRule type="cellIs" dxfId="382" priority="73417" stopIfTrue="1" operator="between">
      <formula>0.01</formula>
      <formula>0.021</formula>
    </cfRule>
    <cfRule type="cellIs" dxfId="381" priority="73418" stopIfTrue="1" operator="between">
      <formula>-0.01</formula>
      <formula>-0.021</formula>
    </cfRule>
    <cfRule type="cellIs" dxfId="380" priority="73419" stopIfTrue="1" operator="between">
      <formula>-0.011</formula>
      <formula>0.011</formula>
    </cfRule>
    <cfRule type="cellIs" dxfId="379" priority="71374" stopIfTrue="1" operator="between">
      <formula>-0.01</formula>
      <formula>-0.021</formula>
    </cfRule>
    <cfRule type="cellIs" dxfId="378" priority="71924" stopIfTrue="1" operator="greaterThan">
      <formula>0.02</formula>
    </cfRule>
    <cfRule type="cellIs" dxfId="377" priority="73422" stopIfTrue="1" operator="greaterThan">
      <formula>0.02</formula>
    </cfRule>
    <cfRule type="cellIs" dxfId="376" priority="73423" stopIfTrue="1" operator="lessThan">
      <formula>-0.02</formula>
    </cfRule>
    <cfRule type="cellIs" dxfId="375" priority="73424" stopIfTrue="1" operator="between">
      <formula>0.01</formula>
      <formula>0.021</formula>
    </cfRule>
    <cfRule type="cellIs" dxfId="374" priority="73425" stopIfTrue="1" operator="between">
      <formula>-0.01</formula>
      <formula>-0.021</formula>
    </cfRule>
    <cfRule type="cellIs" dxfId="373" priority="73426" stopIfTrue="1" operator="between">
      <formula>-0.011</formula>
      <formula>0.011</formula>
    </cfRule>
    <cfRule type="cellIs" dxfId="372" priority="71925" stopIfTrue="1" operator="lessThan">
      <formula>-0.02</formula>
    </cfRule>
    <cfRule type="cellIs" dxfId="371" priority="71926" stopIfTrue="1" operator="between">
      <formula>0.01</formula>
      <formula>0.021</formula>
    </cfRule>
    <cfRule type="cellIs" dxfId="370" priority="73429" stopIfTrue="1" operator="greaterThan">
      <formula>0.02</formula>
    </cfRule>
    <cfRule type="cellIs" dxfId="369" priority="73430" stopIfTrue="1" operator="lessThan">
      <formula>-0.02</formula>
    </cfRule>
    <cfRule type="cellIs" dxfId="368" priority="73431" stopIfTrue="1" operator="between">
      <formula>0.01</formula>
      <formula>0.021</formula>
    </cfRule>
    <cfRule type="cellIs" dxfId="367" priority="73432" stopIfTrue="1" operator="between">
      <formula>-0.01</formula>
      <formula>-0.021</formula>
    </cfRule>
    <cfRule type="cellIs" dxfId="366" priority="73433" stopIfTrue="1" operator="between">
      <formula>-0.011</formula>
      <formula>0.011</formula>
    </cfRule>
    <cfRule type="cellIs" dxfId="365" priority="71927" stopIfTrue="1" operator="between">
      <formula>-0.01</formula>
      <formula>-0.021</formula>
    </cfRule>
    <cfRule type="cellIs" dxfId="364" priority="71928" stopIfTrue="1" operator="between">
      <formula>-0.011</formula>
      <formula>0.011</formula>
    </cfRule>
    <cfRule type="cellIs" dxfId="363" priority="73436" stopIfTrue="1" operator="greaterThan">
      <formula>0.02</formula>
    </cfRule>
    <cfRule type="cellIs" dxfId="362" priority="73437" stopIfTrue="1" operator="lessThan">
      <formula>-0.02</formula>
    </cfRule>
    <cfRule type="cellIs" dxfId="361" priority="73438" stopIfTrue="1" operator="between">
      <formula>0.01</formula>
      <formula>0.021</formula>
    </cfRule>
    <cfRule type="cellIs" dxfId="360" priority="73439" stopIfTrue="1" operator="between">
      <formula>-0.01</formula>
      <formula>-0.021</formula>
    </cfRule>
    <cfRule type="cellIs" dxfId="359" priority="73440" stopIfTrue="1" operator="between">
      <formula>-0.011</formula>
      <formula>0.011</formula>
    </cfRule>
    <cfRule type="cellIs" dxfId="358" priority="71497" stopIfTrue="1" operator="greaterThan">
      <formula>0.02</formula>
    </cfRule>
    <cfRule type="cellIs" dxfId="357" priority="71498" stopIfTrue="1" operator="lessThan">
      <formula>-0.02</formula>
    </cfRule>
    <cfRule type="cellIs" dxfId="356" priority="73443" stopIfTrue="1" operator="greaterThan">
      <formula>0.02</formula>
    </cfRule>
    <cfRule type="cellIs" dxfId="355" priority="73444" stopIfTrue="1" operator="lessThan">
      <formula>-0.02</formula>
    </cfRule>
    <cfRule type="cellIs" dxfId="354" priority="73445" stopIfTrue="1" operator="between">
      <formula>0.01</formula>
      <formula>0.021</formula>
    </cfRule>
    <cfRule type="cellIs" dxfId="353" priority="73446" stopIfTrue="1" operator="between">
      <formula>-0.01</formula>
      <formula>-0.021</formula>
    </cfRule>
    <cfRule type="cellIs" dxfId="352" priority="73447" stopIfTrue="1" operator="between">
      <formula>-0.011</formula>
      <formula>0.011</formula>
    </cfRule>
    <cfRule type="cellIs" dxfId="351" priority="71931" stopIfTrue="1" operator="greaterThan">
      <formula>0.02</formula>
    </cfRule>
    <cfRule type="cellIs" dxfId="350" priority="71932" stopIfTrue="1" operator="lessThan">
      <formula>-0.02</formula>
    </cfRule>
    <cfRule type="cellIs" dxfId="349" priority="73450" stopIfTrue="1" operator="greaterThan">
      <formula>0.02</formula>
    </cfRule>
    <cfRule type="cellIs" dxfId="348" priority="73451" stopIfTrue="1" operator="lessThan">
      <formula>-0.02</formula>
    </cfRule>
    <cfRule type="cellIs" dxfId="347" priority="73452" stopIfTrue="1" operator="between">
      <formula>0.01</formula>
      <formula>0.021</formula>
    </cfRule>
    <cfRule type="cellIs" dxfId="346" priority="73453" stopIfTrue="1" operator="between">
      <formula>-0.01</formula>
      <formula>-0.021</formula>
    </cfRule>
    <cfRule type="cellIs" dxfId="345" priority="73454" stopIfTrue="1" operator="between">
      <formula>-0.011</formula>
      <formula>0.011</formula>
    </cfRule>
    <cfRule type="cellIs" dxfId="344" priority="71933" stopIfTrue="1" operator="between">
      <formula>0.01</formula>
      <formula>0.021</formula>
    </cfRule>
    <cfRule type="cellIs" dxfId="343" priority="71934" stopIfTrue="1" operator="between">
      <formula>-0.01</formula>
      <formula>-0.021</formula>
    </cfRule>
    <cfRule type="cellIs" dxfId="342" priority="73457" stopIfTrue="1" operator="greaterThan">
      <formula>0.02</formula>
    </cfRule>
    <cfRule type="cellIs" dxfId="341" priority="73458" stopIfTrue="1" operator="lessThan">
      <formula>-0.02</formula>
    </cfRule>
    <cfRule type="cellIs" dxfId="340" priority="73459" stopIfTrue="1" operator="between">
      <formula>0.01</formula>
      <formula>0.021</formula>
    </cfRule>
    <cfRule type="cellIs" dxfId="339" priority="73460" stopIfTrue="1" operator="between">
      <formula>-0.01</formula>
      <formula>-0.021</formula>
    </cfRule>
    <cfRule type="cellIs" dxfId="338" priority="73461" stopIfTrue="1" operator="between">
      <formula>-0.011</formula>
      <formula>0.011</formula>
    </cfRule>
    <cfRule type="cellIs" dxfId="337" priority="71935" stopIfTrue="1" operator="between">
      <formula>-0.011</formula>
      <formula>0.011</formula>
    </cfRule>
    <cfRule type="cellIs" dxfId="336" priority="71499" stopIfTrue="1" operator="between">
      <formula>0.01</formula>
      <formula>0.021</formula>
    </cfRule>
    <cfRule type="cellIs" dxfId="335" priority="73464" stopIfTrue="1" operator="greaterThan">
      <formula>0.02</formula>
    </cfRule>
    <cfRule type="cellIs" dxfId="334" priority="73465" stopIfTrue="1" operator="lessThan">
      <formula>-0.02</formula>
    </cfRule>
    <cfRule type="cellIs" dxfId="333" priority="73466" stopIfTrue="1" operator="between">
      <formula>0.01</formula>
      <formula>0.021</formula>
    </cfRule>
    <cfRule type="cellIs" dxfId="332" priority="73467" stopIfTrue="1" operator="between">
      <formula>-0.01</formula>
      <formula>-0.021</formula>
    </cfRule>
    <cfRule type="cellIs" dxfId="331" priority="73468" stopIfTrue="1" operator="between">
      <formula>-0.011</formula>
      <formula>0.011</formula>
    </cfRule>
    <cfRule type="cellIs" dxfId="330" priority="71500" stopIfTrue="1" operator="between">
      <formula>-0.01</formula>
      <formula>-0.021</formula>
    </cfRule>
    <cfRule type="cellIs" dxfId="329" priority="71938" stopIfTrue="1" operator="greaterThan">
      <formula>0.02</formula>
    </cfRule>
    <cfRule type="cellIs" dxfId="328" priority="73471" stopIfTrue="1" operator="greaterThan">
      <formula>0.02</formula>
    </cfRule>
    <cfRule type="cellIs" dxfId="327" priority="73472" stopIfTrue="1" operator="lessThan">
      <formula>-0.02</formula>
    </cfRule>
    <cfRule type="cellIs" dxfId="326" priority="73473" stopIfTrue="1" operator="between">
      <formula>0.01</formula>
      <formula>0.021</formula>
    </cfRule>
    <cfRule type="cellIs" dxfId="325" priority="73474" stopIfTrue="1" operator="between">
      <formula>-0.01</formula>
      <formula>-0.021</formula>
    </cfRule>
    <cfRule type="cellIs" dxfId="324" priority="73475" stopIfTrue="1" operator="between">
      <formula>-0.011</formula>
      <formula>0.011</formula>
    </cfRule>
    <cfRule type="cellIs" dxfId="323" priority="71939" stopIfTrue="1" operator="lessThan">
      <formula>-0.02</formula>
    </cfRule>
    <cfRule type="cellIs" dxfId="322" priority="71940" stopIfTrue="1" operator="between">
      <formula>0.01</formula>
      <formula>0.021</formula>
    </cfRule>
    <cfRule type="cellIs" dxfId="321" priority="73478" stopIfTrue="1" operator="greaterThan">
      <formula>0.02</formula>
    </cfRule>
    <cfRule type="cellIs" dxfId="320" priority="73479" stopIfTrue="1" operator="lessThan">
      <formula>-0.02</formula>
    </cfRule>
    <cfRule type="cellIs" dxfId="319" priority="73480" stopIfTrue="1" operator="between">
      <formula>0.01</formula>
      <formula>0.021</formula>
    </cfRule>
    <cfRule type="cellIs" dxfId="318" priority="73481" stopIfTrue="1" operator="between">
      <formula>-0.01</formula>
      <formula>-0.021</formula>
    </cfRule>
    <cfRule type="cellIs" dxfId="317" priority="73482" stopIfTrue="1" operator="between">
      <formula>-0.011</formula>
      <formula>0.011</formula>
    </cfRule>
    <cfRule type="cellIs" dxfId="316" priority="71941" stopIfTrue="1" operator="between">
      <formula>-0.01</formula>
      <formula>-0.021</formula>
    </cfRule>
    <cfRule type="cellIs" dxfId="315" priority="71942" stopIfTrue="1" operator="between">
      <formula>-0.011</formula>
      <formula>0.011</formula>
    </cfRule>
    <cfRule type="cellIs" dxfId="314" priority="73485" stopIfTrue="1" operator="greaterThan">
      <formula>0.02</formula>
    </cfRule>
    <cfRule type="cellIs" dxfId="313" priority="73486" stopIfTrue="1" operator="lessThan">
      <formula>-0.02</formula>
    </cfRule>
    <cfRule type="cellIs" dxfId="312" priority="73487" stopIfTrue="1" operator="between">
      <formula>0.01</formula>
      <formula>0.021</formula>
    </cfRule>
    <cfRule type="cellIs" dxfId="311" priority="73488" stopIfTrue="1" operator="between">
      <formula>-0.01</formula>
      <formula>-0.021</formula>
    </cfRule>
    <cfRule type="cellIs" dxfId="310" priority="73489" stopIfTrue="1" operator="between">
      <formula>-0.011</formula>
      <formula>0.011</formula>
    </cfRule>
    <cfRule type="cellIs" dxfId="309" priority="71501" stopIfTrue="1" operator="between">
      <formula>-0.011</formula>
      <formula>0.011</formula>
    </cfRule>
    <cfRule type="cellIs" dxfId="308" priority="71375" stopIfTrue="1" operator="between">
      <formula>-0.011</formula>
      <formula>0.011</formula>
    </cfRule>
    <cfRule type="cellIs" dxfId="307" priority="73492" stopIfTrue="1" operator="greaterThan">
      <formula>0.02</formula>
    </cfRule>
    <cfRule type="cellIs" dxfId="306" priority="73493" stopIfTrue="1" operator="lessThan">
      <formula>-0.02</formula>
    </cfRule>
    <cfRule type="cellIs" dxfId="305" priority="73494" stopIfTrue="1" operator="between">
      <formula>0.01</formula>
      <formula>0.021</formula>
    </cfRule>
    <cfRule type="cellIs" dxfId="304" priority="73495" stopIfTrue="1" operator="between">
      <formula>-0.01</formula>
      <formula>-0.021</formula>
    </cfRule>
    <cfRule type="cellIs" dxfId="303" priority="73496" stopIfTrue="1" operator="between">
      <formula>-0.011</formula>
      <formula>0.011</formula>
    </cfRule>
    <cfRule type="cellIs" dxfId="302" priority="71945" stopIfTrue="1" operator="greaterThan">
      <formula>0.02</formula>
    </cfRule>
    <cfRule type="cellIs" dxfId="301" priority="71946" stopIfTrue="1" operator="lessThan">
      <formula>-0.02</formula>
    </cfRule>
    <cfRule type="cellIs" dxfId="300" priority="73499" stopIfTrue="1" operator="greaterThan">
      <formula>0.02</formula>
    </cfRule>
    <cfRule type="cellIs" dxfId="299" priority="73500" stopIfTrue="1" operator="lessThan">
      <formula>-0.02</formula>
    </cfRule>
    <cfRule type="cellIs" dxfId="298" priority="73501" stopIfTrue="1" operator="between">
      <formula>0.01</formula>
      <formula>0.021</formula>
    </cfRule>
    <cfRule type="cellIs" dxfId="297" priority="73502" stopIfTrue="1" operator="between">
      <formula>-0.01</formula>
      <formula>-0.021</formula>
    </cfRule>
    <cfRule type="cellIs" dxfId="296" priority="73503" stopIfTrue="1" operator="between">
      <formula>-0.011</formula>
      <formula>0.011</formula>
    </cfRule>
    <cfRule type="cellIs" dxfId="295" priority="71947" stopIfTrue="1" operator="between">
      <formula>0.01</formula>
      <formula>0.021</formula>
    </cfRule>
    <cfRule type="cellIs" dxfId="294" priority="71948" stopIfTrue="1" operator="between">
      <formula>-0.01</formula>
      <formula>-0.021</formula>
    </cfRule>
    <cfRule type="cellIs" dxfId="293" priority="73506" stopIfTrue="1" operator="greaterThan">
      <formula>0.02</formula>
    </cfRule>
    <cfRule type="cellIs" dxfId="292" priority="73507" stopIfTrue="1" operator="lessThan">
      <formula>-0.02</formula>
    </cfRule>
    <cfRule type="cellIs" dxfId="291" priority="73508" stopIfTrue="1" operator="between">
      <formula>0.01</formula>
      <formula>0.021</formula>
    </cfRule>
    <cfRule type="cellIs" dxfId="290" priority="73509" stopIfTrue="1" operator="between">
      <formula>-0.01</formula>
      <formula>-0.021</formula>
    </cfRule>
    <cfRule type="cellIs" dxfId="289" priority="73510" stopIfTrue="1" operator="between">
      <formula>-0.011</formula>
      <formula>0.011</formula>
    </cfRule>
    <cfRule type="cellIs" dxfId="288" priority="71949" stopIfTrue="1" operator="between">
      <formula>-0.011</formula>
      <formula>0.011</formula>
    </cfRule>
    <cfRule type="cellIs" dxfId="287" priority="71339" stopIfTrue="1" operator="between">
      <formula>-0.01</formula>
      <formula>-0.021</formula>
    </cfRule>
    <cfRule type="cellIs" dxfId="286" priority="73513" stopIfTrue="1" operator="greaterThan">
      <formula>0.02</formula>
    </cfRule>
    <cfRule type="cellIs" dxfId="285" priority="73514" stopIfTrue="1" operator="lessThan">
      <formula>-0.02</formula>
    </cfRule>
    <cfRule type="cellIs" dxfId="284" priority="73515" stopIfTrue="1" operator="between">
      <formula>0.01</formula>
      <formula>0.021</formula>
    </cfRule>
    <cfRule type="cellIs" dxfId="283" priority="73516" stopIfTrue="1" operator="between">
      <formula>-0.01</formula>
      <formula>-0.021</formula>
    </cfRule>
    <cfRule type="cellIs" dxfId="282" priority="73517" stopIfTrue="1" operator="between">
      <formula>-0.011</formula>
      <formula>0.011</formula>
    </cfRule>
    <cfRule type="cellIs" dxfId="281" priority="71504" stopIfTrue="1" operator="greaterThan">
      <formula>0.02</formula>
    </cfRule>
    <cfRule type="cellIs" dxfId="280" priority="71952" stopIfTrue="1" operator="greaterThan">
      <formula>0.02</formula>
    </cfRule>
    <cfRule type="cellIs" dxfId="279" priority="73520" stopIfTrue="1" operator="greaterThan">
      <formula>0.02</formula>
    </cfRule>
    <cfRule type="cellIs" dxfId="278" priority="73521" stopIfTrue="1" operator="lessThan">
      <formula>-0.02</formula>
    </cfRule>
    <cfRule type="cellIs" dxfId="277" priority="73522" stopIfTrue="1" operator="between">
      <formula>0.01</formula>
      <formula>0.021</formula>
    </cfRule>
    <cfRule type="cellIs" dxfId="276" priority="73523" stopIfTrue="1" operator="between">
      <formula>-0.01</formula>
      <formula>-0.021</formula>
    </cfRule>
    <cfRule type="cellIs" dxfId="275" priority="73524" stopIfTrue="1" operator="between">
      <formula>-0.011</formula>
      <formula>0.011</formula>
    </cfRule>
    <cfRule type="cellIs" dxfId="274" priority="71953" stopIfTrue="1" operator="lessThan">
      <formula>-0.02</formula>
    </cfRule>
    <cfRule type="cellIs" dxfId="273" priority="71954" stopIfTrue="1" operator="between">
      <formula>0.01</formula>
      <formula>0.021</formula>
    </cfRule>
    <cfRule type="cellIs" dxfId="272" priority="73527" stopIfTrue="1" operator="greaterThan">
      <formula>0.02</formula>
    </cfRule>
    <cfRule type="cellIs" dxfId="271" priority="73528" stopIfTrue="1" operator="lessThan">
      <formula>-0.02</formula>
    </cfRule>
    <cfRule type="cellIs" dxfId="270" priority="73529" stopIfTrue="1" operator="between">
      <formula>0.01</formula>
      <formula>0.021</formula>
    </cfRule>
    <cfRule type="cellIs" dxfId="269" priority="73530" stopIfTrue="1" operator="between">
      <formula>-0.01</formula>
      <formula>-0.021</formula>
    </cfRule>
    <cfRule type="cellIs" dxfId="268" priority="73531" stopIfTrue="1" operator="between">
      <formula>-0.011</formula>
      <formula>0.011</formula>
    </cfRule>
    <cfRule type="cellIs" dxfId="267" priority="71955" stopIfTrue="1" operator="between">
      <formula>-0.01</formula>
      <formula>-0.021</formula>
    </cfRule>
    <cfRule type="cellIs" dxfId="266" priority="71956" stopIfTrue="1" operator="between">
      <formula>-0.011</formula>
      <formula>0.011</formula>
    </cfRule>
    <cfRule type="cellIs" dxfId="265" priority="73534" stopIfTrue="1" operator="greaterThan">
      <formula>0.02</formula>
    </cfRule>
    <cfRule type="cellIs" dxfId="264" priority="73535" stopIfTrue="1" operator="lessThan">
      <formula>-0.02</formula>
    </cfRule>
    <cfRule type="cellIs" dxfId="263" priority="73536" stopIfTrue="1" operator="between">
      <formula>0.01</formula>
      <formula>0.021</formula>
    </cfRule>
    <cfRule type="cellIs" dxfId="262" priority="73537" stopIfTrue="1" operator="between">
      <formula>-0.01</formula>
      <formula>-0.021</formula>
    </cfRule>
    <cfRule type="cellIs" dxfId="261" priority="73538" stopIfTrue="1" operator="between">
      <formula>-0.011</formula>
      <formula>0.011</formula>
    </cfRule>
    <cfRule type="cellIs" dxfId="260" priority="71505" stopIfTrue="1" operator="lessThan">
      <formula>-0.02</formula>
    </cfRule>
    <cfRule type="cellIs" dxfId="259" priority="71506" stopIfTrue="1" operator="between">
      <formula>0.01</formula>
      <formula>0.021</formula>
    </cfRule>
    <cfRule type="cellIs" dxfId="258" priority="73541" stopIfTrue="1" operator="greaterThan">
      <formula>0.02</formula>
    </cfRule>
    <cfRule type="cellIs" dxfId="257" priority="73542" stopIfTrue="1" operator="lessThan">
      <formula>-0.02</formula>
    </cfRule>
    <cfRule type="cellIs" dxfId="256" priority="73543" stopIfTrue="1" operator="between">
      <formula>0.01</formula>
      <formula>0.021</formula>
    </cfRule>
    <cfRule type="cellIs" dxfId="255" priority="73544" stopIfTrue="1" operator="between">
      <formula>-0.01</formula>
      <formula>-0.021</formula>
    </cfRule>
    <cfRule type="cellIs" dxfId="254" priority="73545" stopIfTrue="1" operator="between">
      <formula>-0.011</formula>
      <formula>0.011</formula>
    </cfRule>
    <cfRule type="cellIs" dxfId="253" priority="71959" stopIfTrue="1" operator="greaterThan">
      <formula>0.02</formula>
    </cfRule>
    <cfRule type="cellIs" dxfId="252" priority="71960" stopIfTrue="1" operator="lessThan">
      <formula>-0.02</formula>
    </cfRule>
    <cfRule type="cellIs" dxfId="251" priority="73548" stopIfTrue="1" operator="greaterThan">
      <formula>0.02</formula>
    </cfRule>
    <cfRule type="cellIs" dxfId="250" priority="73549" stopIfTrue="1" operator="lessThan">
      <formula>-0.02</formula>
    </cfRule>
    <cfRule type="cellIs" dxfId="249" priority="73550" stopIfTrue="1" operator="between">
      <formula>0.01</formula>
      <formula>0.021</formula>
    </cfRule>
    <cfRule type="cellIs" dxfId="248" priority="73551" stopIfTrue="1" operator="between">
      <formula>-0.01</formula>
      <formula>-0.021</formula>
    </cfRule>
    <cfRule type="cellIs" dxfId="247" priority="73552" stopIfTrue="1" operator="between">
      <formula>-0.011</formula>
      <formula>0.011</formula>
    </cfRule>
    <cfRule type="cellIs" dxfId="246" priority="71961" stopIfTrue="1" operator="between">
      <formula>0.01</formula>
      <formula>0.021</formula>
    </cfRule>
    <cfRule type="cellIs" dxfId="245" priority="71962" stopIfTrue="1" operator="between">
      <formula>-0.01</formula>
      <formula>-0.021</formula>
    </cfRule>
    <cfRule type="cellIs" dxfId="244" priority="73555" stopIfTrue="1" operator="greaterThan">
      <formula>0.02</formula>
    </cfRule>
    <cfRule type="cellIs" dxfId="243" priority="73556" stopIfTrue="1" operator="lessThan">
      <formula>-0.02</formula>
    </cfRule>
    <cfRule type="cellIs" dxfId="242" priority="73557" stopIfTrue="1" operator="between">
      <formula>0.01</formula>
      <formula>0.021</formula>
    </cfRule>
    <cfRule type="cellIs" dxfId="241" priority="73558" stopIfTrue="1" operator="between">
      <formula>-0.01</formula>
      <formula>-0.021</formula>
    </cfRule>
    <cfRule type="cellIs" dxfId="240" priority="73559" stopIfTrue="1" operator="between">
      <formula>-0.011</formula>
      <formula>0.011</formula>
    </cfRule>
    <cfRule type="cellIs" dxfId="239" priority="71963" stopIfTrue="1" operator="between">
      <formula>-0.011</formula>
      <formula>0.011</formula>
    </cfRule>
    <cfRule type="cellIs" dxfId="238" priority="71507" stopIfTrue="1" operator="between">
      <formula>-0.01</formula>
      <formula>-0.021</formula>
    </cfRule>
    <cfRule type="cellIs" dxfId="237" priority="73562" stopIfTrue="1" operator="greaterThan">
      <formula>0.02</formula>
    </cfRule>
    <cfRule type="cellIs" dxfId="236" priority="73563" stopIfTrue="1" operator="lessThan">
      <formula>-0.02</formula>
    </cfRule>
    <cfRule type="cellIs" dxfId="235" priority="73564" stopIfTrue="1" operator="between">
      <formula>0.01</formula>
      <formula>0.021</formula>
    </cfRule>
    <cfRule type="cellIs" dxfId="234" priority="73565" stopIfTrue="1" operator="between">
      <formula>-0.01</formula>
      <formula>-0.021</formula>
    </cfRule>
    <cfRule type="cellIs" dxfId="233" priority="73566" stopIfTrue="1" operator="between">
      <formula>-0.011</formula>
      <formula>0.011</formula>
    </cfRule>
    <cfRule type="cellIs" dxfId="232" priority="71508" stopIfTrue="1" operator="between">
      <formula>-0.011</formula>
      <formula>0.011</formula>
    </cfRule>
    <cfRule type="cellIs" dxfId="231" priority="71966" stopIfTrue="1" operator="greaterThan">
      <formula>0.02</formula>
    </cfRule>
    <cfRule type="cellIs" dxfId="230" priority="73569" stopIfTrue="1" operator="greaterThan">
      <formula>0.02</formula>
    </cfRule>
    <cfRule type="cellIs" dxfId="229" priority="73570" stopIfTrue="1" operator="lessThan">
      <formula>-0.02</formula>
    </cfRule>
    <cfRule type="cellIs" dxfId="228" priority="73571" stopIfTrue="1" operator="between">
      <formula>0.01</formula>
      <formula>0.021</formula>
    </cfRule>
    <cfRule type="cellIs" dxfId="227" priority="73572" stopIfTrue="1" operator="between">
      <formula>-0.01</formula>
      <formula>-0.021</formula>
    </cfRule>
    <cfRule type="cellIs" dxfId="226" priority="73573" stopIfTrue="1" operator="between">
      <formula>-0.011</formula>
      <formula>0.011</formula>
    </cfRule>
    <cfRule type="cellIs" dxfId="225" priority="71967" stopIfTrue="1" operator="lessThan">
      <formula>-0.02</formula>
    </cfRule>
    <cfRule type="cellIs" dxfId="224" priority="71968" stopIfTrue="1" operator="between">
      <formula>0.01</formula>
      <formula>0.021</formula>
    </cfRule>
    <cfRule type="cellIs" dxfId="223" priority="73576" stopIfTrue="1" operator="greaterThan">
      <formula>0.02</formula>
    </cfRule>
    <cfRule type="cellIs" dxfId="222" priority="73577" stopIfTrue="1" operator="lessThan">
      <formula>-0.02</formula>
    </cfRule>
    <cfRule type="cellIs" dxfId="221" priority="73578" stopIfTrue="1" operator="between">
      <formula>0.01</formula>
      <formula>0.021</formula>
    </cfRule>
    <cfRule type="cellIs" dxfId="220" priority="73579" stopIfTrue="1" operator="between">
      <formula>-0.01</formula>
      <formula>-0.021</formula>
    </cfRule>
    <cfRule type="cellIs" dxfId="219" priority="73580" stopIfTrue="1" operator="between">
      <formula>-0.011</formula>
      <formula>0.011</formula>
    </cfRule>
    <cfRule type="cellIs" dxfId="218" priority="71969" stopIfTrue="1" operator="between">
      <formula>-0.01</formula>
      <formula>-0.021</formula>
    </cfRule>
    <cfRule type="cellIs" dxfId="217" priority="71970" stopIfTrue="1" operator="between">
      <formula>-0.011</formula>
      <formula>0.011</formula>
    </cfRule>
    <cfRule type="cellIs" dxfId="216" priority="73583" stopIfTrue="1" operator="greaterThan">
      <formula>0.02</formula>
    </cfRule>
    <cfRule type="cellIs" dxfId="215" priority="73584" stopIfTrue="1" operator="lessThan">
      <formula>-0.02</formula>
    </cfRule>
    <cfRule type="cellIs" dxfId="214" priority="73585" stopIfTrue="1" operator="between">
      <formula>0.01</formula>
      <formula>0.021</formula>
    </cfRule>
    <cfRule type="cellIs" dxfId="213" priority="73586" stopIfTrue="1" operator="between">
      <formula>-0.01</formula>
      <formula>-0.021</formula>
    </cfRule>
    <cfRule type="cellIs" dxfId="212" priority="73587" stopIfTrue="1" operator="between">
      <formula>-0.011</formula>
      <formula>0.011</formula>
    </cfRule>
    <cfRule type="cellIs" dxfId="211" priority="71340" stopIfTrue="1" operator="between">
      <formula>-0.011</formula>
      <formula>0.011</formula>
    </cfRule>
    <cfRule type="cellIs" dxfId="210" priority="71378" stopIfTrue="1" operator="greaterThan">
      <formula>0.02</formula>
    </cfRule>
    <cfRule type="cellIs" dxfId="209" priority="73590" stopIfTrue="1" operator="greaterThan">
      <formula>0.02</formula>
    </cfRule>
    <cfRule type="cellIs" dxfId="208" priority="73591" stopIfTrue="1" operator="lessThan">
      <formula>-0.02</formula>
    </cfRule>
    <cfRule type="cellIs" dxfId="207" priority="73592" stopIfTrue="1" operator="between">
      <formula>0.01</formula>
      <formula>0.021</formula>
    </cfRule>
    <cfRule type="cellIs" dxfId="206" priority="73593" stopIfTrue="1" operator="between">
      <formula>-0.01</formula>
      <formula>-0.021</formula>
    </cfRule>
    <cfRule type="cellIs" dxfId="205" priority="73594" stopIfTrue="1" operator="between">
      <formula>-0.011</formula>
      <formula>0.011</formula>
    </cfRule>
    <cfRule type="cellIs" dxfId="204" priority="71973" stopIfTrue="1" operator="greaterThan">
      <formula>0.02</formula>
    </cfRule>
    <cfRule type="cellIs" dxfId="203" priority="71974" stopIfTrue="1" operator="lessThan">
      <formula>-0.02</formula>
    </cfRule>
    <cfRule type="cellIs" dxfId="202" priority="73597" stopIfTrue="1" operator="greaterThan">
      <formula>0.02</formula>
    </cfRule>
    <cfRule type="cellIs" dxfId="201" priority="73598" stopIfTrue="1" operator="lessThan">
      <formula>-0.02</formula>
    </cfRule>
    <cfRule type="cellIs" dxfId="200" priority="73599" stopIfTrue="1" operator="between">
      <formula>0.01</formula>
      <formula>0.021</formula>
    </cfRule>
    <cfRule type="cellIs" dxfId="199" priority="73600" stopIfTrue="1" operator="between">
      <formula>-0.01</formula>
      <formula>-0.021</formula>
    </cfRule>
    <cfRule type="cellIs" dxfId="198" priority="73601" stopIfTrue="1" operator="between">
      <formula>-0.011</formula>
      <formula>0.011</formula>
    </cfRule>
    <cfRule type="cellIs" dxfId="197" priority="71975" stopIfTrue="1" operator="between">
      <formula>0.01</formula>
      <formula>0.021</formula>
    </cfRule>
    <cfRule type="cellIs" dxfId="196" priority="71976" stopIfTrue="1" operator="between">
      <formula>-0.01</formula>
      <formula>-0.021</formula>
    </cfRule>
    <cfRule type="cellIs" dxfId="195" priority="73604" stopIfTrue="1" operator="greaterThan">
      <formula>0.02</formula>
    </cfRule>
    <cfRule type="cellIs" dxfId="194" priority="73605" stopIfTrue="1" operator="lessThan">
      <formula>-0.02</formula>
    </cfRule>
    <cfRule type="cellIs" dxfId="193" priority="73606" stopIfTrue="1" operator="between">
      <formula>0.01</formula>
      <formula>0.021</formula>
    </cfRule>
    <cfRule type="cellIs" dxfId="192" priority="73607" stopIfTrue="1" operator="between">
      <formula>-0.01</formula>
      <formula>-0.021</formula>
    </cfRule>
    <cfRule type="cellIs" dxfId="191" priority="73608" stopIfTrue="1" operator="between">
      <formula>-0.011</formula>
      <formula>0.011</formula>
    </cfRule>
    <cfRule type="cellIs" dxfId="190" priority="71977" stopIfTrue="1" operator="between">
      <formula>-0.011</formula>
      <formula>0.011</formula>
    </cfRule>
    <cfRule type="cellIs" dxfId="189" priority="71511" stopIfTrue="1" operator="greaterThan">
      <formula>0.02</formula>
    </cfRule>
    <cfRule type="cellIs" dxfId="188" priority="73611" stopIfTrue="1" operator="greaterThan">
      <formula>0.02</formula>
    </cfRule>
    <cfRule type="cellIs" dxfId="187" priority="73612" stopIfTrue="1" operator="lessThan">
      <formula>-0.02</formula>
    </cfRule>
    <cfRule type="cellIs" dxfId="186" priority="73613" stopIfTrue="1" operator="between">
      <formula>0.01</formula>
      <formula>0.021</formula>
    </cfRule>
    <cfRule type="cellIs" dxfId="185" priority="73614" stopIfTrue="1" operator="between">
      <formula>-0.01</formula>
      <formula>-0.021</formula>
    </cfRule>
    <cfRule type="cellIs" dxfId="184" priority="73615" stopIfTrue="1" operator="between">
      <formula>-0.011</formula>
      <formula>0.011</formula>
    </cfRule>
    <cfRule type="cellIs" dxfId="183" priority="71512" stopIfTrue="1" operator="lessThan">
      <formula>-0.02</formula>
    </cfRule>
    <cfRule type="cellIs" dxfId="182" priority="71980" stopIfTrue="1" operator="greaterThan">
      <formula>0.02</formula>
    </cfRule>
    <cfRule type="cellIs" dxfId="181" priority="73618" stopIfTrue="1" operator="greaterThan">
      <formula>0.02</formula>
    </cfRule>
    <cfRule type="cellIs" dxfId="180" priority="73619" stopIfTrue="1" operator="lessThan">
      <formula>-0.02</formula>
    </cfRule>
    <cfRule type="cellIs" dxfId="179" priority="73620" stopIfTrue="1" operator="between">
      <formula>0.01</formula>
      <formula>0.021</formula>
    </cfRule>
    <cfRule type="cellIs" dxfId="178" priority="73621" stopIfTrue="1" operator="between">
      <formula>-0.01</formula>
      <formula>-0.021</formula>
    </cfRule>
    <cfRule type="cellIs" dxfId="177" priority="73622" stopIfTrue="1" operator="between">
      <formula>-0.011</formula>
      <formula>0.011</formula>
    </cfRule>
    <cfRule type="cellIs" dxfId="176" priority="71981" stopIfTrue="1" operator="lessThan">
      <formula>-0.02</formula>
    </cfRule>
    <cfRule type="cellIs" dxfId="175" priority="71982" stopIfTrue="1" operator="between">
      <formula>0.01</formula>
      <formula>0.021</formula>
    </cfRule>
    <cfRule type="cellIs" dxfId="174" priority="73625" stopIfTrue="1" operator="greaterThan">
      <formula>0.02</formula>
    </cfRule>
    <cfRule type="cellIs" dxfId="173" priority="73626" stopIfTrue="1" operator="lessThan">
      <formula>-0.02</formula>
    </cfRule>
    <cfRule type="cellIs" dxfId="172" priority="73627" stopIfTrue="1" operator="between">
      <formula>0.01</formula>
      <formula>0.021</formula>
    </cfRule>
    <cfRule type="cellIs" dxfId="171" priority="73628" stopIfTrue="1" operator="between">
      <formula>-0.01</formula>
      <formula>-0.021</formula>
    </cfRule>
    <cfRule type="cellIs" dxfId="170" priority="73629" stopIfTrue="1" operator="between">
      <formula>-0.011</formula>
      <formula>0.011</formula>
    </cfRule>
    <cfRule type="cellIs" dxfId="169" priority="71983" stopIfTrue="1" operator="between">
      <formula>-0.01</formula>
      <formula>-0.021</formula>
    </cfRule>
    <cfRule type="cellIs" dxfId="168" priority="71984" stopIfTrue="1" operator="between">
      <formula>-0.011</formula>
      <formula>0.011</formula>
    </cfRule>
    <cfRule type="cellIs" dxfId="167" priority="73632" stopIfTrue="1" operator="greaterThan">
      <formula>0.02</formula>
    </cfRule>
    <cfRule type="cellIs" dxfId="166" priority="73633" stopIfTrue="1" operator="lessThan">
      <formula>-0.02</formula>
    </cfRule>
    <cfRule type="cellIs" dxfId="165" priority="73634" stopIfTrue="1" operator="between">
      <formula>0.01</formula>
      <formula>0.021</formula>
    </cfRule>
    <cfRule type="cellIs" dxfId="164" priority="73635" stopIfTrue="1" operator="between">
      <formula>-0.01</formula>
      <formula>-0.021</formula>
    </cfRule>
    <cfRule type="cellIs" dxfId="163" priority="73636" stopIfTrue="1" operator="between">
      <formula>-0.011</formula>
      <formula>0.011</formula>
    </cfRule>
    <cfRule type="cellIs" dxfId="162" priority="71513" stopIfTrue="1" operator="between">
      <formula>0.01</formula>
      <formula>0.021</formula>
    </cfRule>
    <cfRule type="cellIs" dxfId="161" priority="71514" stopIfTrue="1" operator="between">
      <formula>-0.01</formula>
      <formula>-0.021</formula>
    </cfRule>
    <cfRule type="cellIs" dxfId="160" priority="73639" stopIfTrue="1" operator="greaterThan">
      <formula>0.02</formula>
    </cfRule>
    <cfRule type="cellIs" dxfId="159" priority="73640" stopIfTrue="1" operator="lessThan">
      <formula>-0.02</formula>
    </cfRule>
    <cfRule type="cellIs" dxfId="158" priority="73641" stopIfTrue="1" operator="between">
      <formula>0.01</formula>
      <formula>0.021</formula>
    </cfRule>
    <cfRule type="cellIs" dxfId="157" priority="73642" stopIfTrue="1" operator="between">
      <formula>-0.01</formula>
      <formula>-0.021</formula>
    </cfRule>
    <cfRule type="cellIs" dxfId="156" priority="73643" stopIfTrue="1" operator="between">
      <formula>-0.011</formula>
      <formula>0.011</formula>
    </cfRule>
    <cfRule type="cellIs" dxfId="155" priority="71987" stopIfTrue="1" operator="greaterThan">
      <formula>0.02</formula>
    </cfRule>
    <cfRule type="cellIs" dxfId="154" priority="71988" stopIfTrue="1" operator="lessThan">
      <formula>-0.02</formula>
    </cfRule>
    <cfRule type="cellIs" dxfId="153" priority="73646" stopIfTrue="1" operator="greaterThan">
      <formula>0.02</formula>
    </cfRule>
    <cfRule type="cellIs" dxfId="152" priority="73647" stopIfTrue="1" operator="lessThan">
      <formula>-0.02</formula>
    </cfRule>
    <cfRule type="cellIs" dxfId="151" priority="73648" stopIfTrue="1" operator="between">
      <formula>0.01</formula>
      <formula>0.021</formula>
    </cfRule>
    <cfRule type="cellIs" dxfId="150" priority="73649" stopIfTrue="1" operator="between">
      <formula>-0.01</formula>
      <formula>-0.021</formula>
    </cfRule>
    <cfRule type="cellIs" dxfId="149" priority="73650" stopIfTrue="1" operator="between">
      <formula>-0.011</formula>
      <formula>0.011</formula>
    </cfRule>
    <cfRule type="cellIs" dxfId="148" priority="71989" stopIfTrue="1" operator="between">
      <formula>0.01</formula>
      <formula>0.021</formula>
    </cfRule>
    <cfRule type="cellIs" dxfId="147" priority="71990" stopIfTrue="1" operator="between">
      <formula>-0.01</formula>
      <formula>-0.021</formula>
    </cfRule>
    <cfRule type="cellIs" dxfId="146" priority="73653" stopIfTrue="1" operator="greaterThan">
      <formula>0.02</formula>
    </cfRule>
    <cfRule type="cellIs" dxfId="145" priority="73654" stopIfTrue="1" operator="lessThan">
      <formula>-0.02</formula>
    </cfRule>
    <cfRule type="cellIs" dxfId="144" priority="73655" stopIfTrue="1" operator="between">
      <formula>0.01</formula>
      <formula>0.021</formula>
    </cfRule>
    <cfRule type="cellIs" dxfId="143" priority="73656" stopIfTrue="1" operator="between">
      <formula>-0.01</formula>
      <formula>-0.021</formula>
    </cfRule>
    <cfRule type="cellIs" dxfId="142" priority="73657" stopIfTrue="1" operator="between">
      <formula>-0.011</formula>
      <formula>0.011</formula>
    </cfRule>
    <cfRule type="cellIs" dxfId="141" priority="71991" stopIfTrue="1" operator="between">
      <formula>-0.011</formula>
      <formula>0.011</formula>
    </cfRule>
    <cfRule type="cellIs" dxfId="140" priority="71515" stopIfTrue="1" operator="between">
      <formula>-0.011</formula>
      <formula>0.011</formula>
    </cfRule>
    <cfRule type="cellIs" dxfId="139" priority="73660" stopIfTrue="1" operator="greaterThan">
      <formula>0.02</formula>
    </cfRule>
    <cfRule type="cellIs" dxfId="138" priority="73661" stopIfTrue="1" operator="lessThan">
      <formula>-0.02</formula>
    </cfRule>
    <cfRule type="cellIs" dxfId="137" priority="73662" stopIfTrue="1" operator="between">
      <formula>0.01</formula>
      <formula>0.021</formula>
    </cfRule>
    <cfRule type="cellIs" dxfId="136" priority="73663" stopIfTrue="1" operator="between">
      <formula>-0.01</formula>
      <formula>-0.021</formula>
    </cfRule>
    <cfRule type="cellIs" dxfId="135" priority="73664" stopIfTrue="1" operator="between">
      <formula>-0.011</formula>
      <formula>0.011</formula>
    </cfRule>
    <cfRule type="cellIs" dxfId="134" priority="71379" stopIfTrue="1" operator="lessThan">
      <formula>-0.02</formula>
    </cfRule>
    <cfRule type="cellIs" dxfId="133" priority="71994" stopIfTrue="1" operator="greaterThan">
      <formula>0.02</formula>
    </cfRule>
    <cfRule type="cellIs" dxfId="132" priority="73667" stopIfTrue="1" operator="greaterThan">
      <formula>0.02</formula>
    </cfRule>
    <cfRule type="cellIs" dxfId="131" priority="73668" stopIfTrue="1" operator="lessThan">
      <formula>-0.02</formula>
    </cfRule>
    <cfRule type="cellIs" dxfId="130" priority="73669" stopIfTrue="1" operator="between">
      <formula>0.01</formula>
      <formula>0.021</formula>
    </cfRule>
    <cfRule type="cellIs" dxfId="129" priority="73670" stopIfTrue="1" operator="between">
      <formula>-0.01</formula>
      <formula>-0.021</formula>
    </cfRule>
    <cfRule type="cellIs" dxfId="128" priority="73671" stopIfTrue="1" operator="between">
      <formula>-0.011</formula>
      <formula>0.011</formula>
    </cfRule>
    <cfRule type="cellIs" dxfId="127" priority="71995" stopIfTrue="1" operator="lessThan">
      <formula>-0.02</formula>
    </cfRule>
    <cfRule type="cellIs" dxfId="126" priority="71996" stopIfTrue="1" operator="between">
      <formula>0.01</formula>
      <formula>0.021</formula>
    </cfRule>
    <cfRule type="cellIs" dxfId="125" priority="73674" stopIfTrue="1" operator="greaterThan">
      <formula>0.02</formula>
    </cfRule>
    <cfRule type="cellIs" dxfId="124" priority="73675" stopIfTrue="1" operator="lessThan">
      <formula>-0.02</formula>
    </cfRule>
    <cfRule type="cellIs" dxfId="123" priority="73676" stopIfTrue="1" operator="between">
      <formula>0.01</formula>
      <formula>0.021</formula>
    </cfRule>
    <cfRule type="cellIs" dxfId="122" priority="73677" stopIfTrue="1" operator="between">
      <formula>-0.01</formula>
      <formula>-0.021</formula>
    </cfRule>
    <cfRule type="cellIs" dxfId="121" priority="73678" stopIfTrue="1" operator="between">
      <formula>-0.011</formula>
      <formula>0.011</formula>
    </cfRule>
    <cfRule type="cellIs" dxfId="120" priority="71997" stopIfTrue="1" operator="between">
      <formula>-0.01</formula>
      <formula>-0.021</formula>
    </cfRule>
    <cfRule type="cellIs" dxfId="119" priority="71998" stopIfTrue="1" operator="between">
      <formula>-0.011</formula>
      <formula>0.011</formula>
    </cfRule>
    <cfRule type="cellIs" dxfId="118" priority="73681" stopIfTrue="1" operator="greaterThan">
      <formula>0.02</formula>
    </cfRule>
    <cfRule type="cellIs" dxfId="117" priority="73682" stopIfTrue="1" operator="lessThan">
      <formula>-0.02</formula>
    </cfRule>
    <cfRule type="cellIs" dxfId="116" priority="73683" stopIfTrue="1" operator="between">
      <formula>0.01</formula>
      <formula>0.021</formula>
    </cfRule>
    <cfRule type="cellIs" dxfId="115" priority="73684" stopIfTrue="1" operator="between">
      <formula>-0.01</formula>
      <formula>-0.021</formula>
    </cfRule>
    <cfRule type="cellIs" dxfId="114" priority="73685" stopIfTrue="1" operator="between">
      <formula>-0.011</formula>
      <formula>0.011</formula>
    </cfRule>
    <cfRule type="cellIs" dxfId="113" priority="71380" stopIfTrue="1" operator="between">
      <formula>0.01</formula>
      <formula>0.021</formula>
    </cfRule>
    <cfRule type="cellIs" dxfId="112" priority="71518" stopIfTrue="1" operator="greaterThan">
      <formula>0.02</formula>
    </cfRule>
    <cfRule type="cellIs" dxfId="111" priority="73688" stopIfTrue="1" operator="greaterThan">
      <formula>0.02</formula>
    </cfRule>
    <cfRule type="cellIs" dxfId="110" priority="73689" stopIfTrue="1" operator="lessThan">
      <formula>-0.02</formula>
    </cfRule>
    <cfRule type="cellIs" dxfId="109" priority="73690" stopIfTrue="1" operator="between">
      <formula>0.01</formula>
      <formula>0.021</formula>
    </cfRule>
    <cfRule type="cellIs" dxfId="108" priority="73691" stopIfTrue="1" operator="between">
      <formula>-0.01</formula>
      <formula>-0.021</formula>
    </cfRule>
    <cfRule type="cellIs" dxfId="107" priority="73692" stopIfTrue="1" operator="between">
      <formula>-0.011</formula>
      <formula>0.011</formula>
    </cfRule>
    <cfRule type="cellIs" dxfId="106" priority="72001" stopIfTrue="1" operator="greaterThan">
      <formula>0.02</formula>
    </cfRule>
    <cfRule type="cellIs" dxfId="105" priority="72002" stopIfTrue="1" operator="lessThan">
      <formula>-0.02</formula>
    </cfRule>
    <cfRule type="cellIs" dxfId="104" priority="73695" stopIfTrue="1" operator="greaterThan">
      <formula>0.02</formula>
    </cfRule>
    <cfRule type="cellIs" dxfId="103" priority="73696" stopIfTrue="1" operator="lessThan">
      <formula>-0.02</formula>
    </cfRule>
    <cfRule type="cellIs" dxfId="102" priority="73697" stopIfTrue="1" operator="between">
      <formula>0.01</formula>
      <formula>0.021</formula>
    </cfRule>
    <cfRule type="cellIs" dxfId="101" priority="73698" stopIfTrue="1" operator="between">
      <formula>-0.01</formula>
      <formula>-0.021</formula>
    </cfRule>
    <cfRule type="cellIs" dxfId="100" priority="73699" stopIfTrue="1" operator="between">
      <formula>-0.011</formula>
      <formula>0.011</formula>
    </cfRule>
    <cfRule type="cellIs" dxfId="99" priority="72003" stopIfTrue="1" operator="between">
      <formula>0.01</formula>
      <formula>0.021</formula>
    </cfRule>
    <cfRule type="cellIs" dxfId="98" priority="72004" stopIfTrue="1" operator="between">
      <formula>-0.01</formula>
      <formula>-0.021</formula>
    </cfRule>
    <cfRule type="cellIs" dxfId="97" priority="73702" stopIfTrue="1" operator="greaterThan">
      <formula>0.02</formula>
    </cfRule>
    <cfRule type="cellIs" dxfId="96" priority="73703" stopIfTrue="1" operator="lessThan">
      <formula>-0.02</formula>
    </cfRule>
    <cfRule type="cellIs" dxfId="95" priority="73704" stopIfTrue="1" operator="between">
      <formula>0.01</formula>
      <formula>0.021</formula>
    </cfRule>
    <cfRule type="cellIs" dxfId="94" priority="73705" stopIfTrue="1" operator="between">
      <formula>-0.01</formula>
      <formula>-0.021</formula>
    </cfRule>
    <cfRule type="cellIs" dxfId="93" priority="73706" stopIfTrue="1" operator="between">
      <formula>-0.011</formula>
      <formula>0.011</formula>
    </cfRule>
    <cfRule type="cellIs" dxfId="92" priority="72005" stopIfTrue="1" operator="between">
      <formula>-0.011</formula>
      <formula>0.011</formula>
    </cfRule>
    <cfRule type="cellIs" dxfId="91" priority="71519" stopIfTrue="1" operator="lessThan">
      <formula>-0.02</formula>
    </cfRule>
    <cfRule type="cellIs" dxfId="90" priority="73709" stopIfTrue="1" operator="greaterThan">
      <formula>0.02</formula>
    </cfRule>
    <cfRule type="cellIs" dxfId="89" priority="73710" stopIfTrue="1" operator="lessThan">
      <formula>-0.02</formula>
    </cfRule>
    <cfRule type="cellIs" dxfId="88" priority="73711" stopIfTrue="1" operator="between">
      <formula>0.01</formula>
      <formula>0.021</formula>
    </cfRule>
    <cfRule type="cellIs" dxfId="87" priority="73712" stopIfTrue="1" operator="between">
      <formula>-0.01</formula>
      <formula>-0.021</formula>
    </cfRule>
    <cfRule type="cellIs" dxfId="86" priority="73713" stopIfTrue="1" operator="between">
      <formula>-0.011</formula>
      <formula>0.011</formula>
    </cfRule>
    <cfRule type="cellIs" dxfId="85" priority="71520" stopIfTrue="1" operator="between">
      <formula>0.01</formula>
      <formula>0.021</formula>
    </cfRule>
    <cfRule type="cellIs" dxfId="84" priority="72008" stopIfTrue="1" operator="greaterThan">
      <formula>0.02</formula>
    </cfRule>
    <cfRule type="cellIs" dxfId="83" priority="73716" stopIfTrue="1" operator="greaterThan">
      <formula>0.02</formula>
    </cfRule>
    <cfRule type="cellIs" dxfId="82" priority="73717" stopIfTrue="1" operator="lessThan">
      <formula>-0.02</formula>
    </cfRule>
    <cfRule type="cellIs" dxfId="81" priority="73718" stopIfTrue="1" operator="between">
      <formula>0.01</formula>
      <formula>0.021</formula>
    </cfRule>
    <cfRule type="cellIs" dxfId="80" priority="73719" stopIfTrue="1" operator="between">
      <formula>-0.01</formula>
      <formula>-0.021</formula>
    </cfRule>
    <cfRule type="cellIs" dxfId="79" priority="73720" stopIfTrue="1" operator="between">
      <formula>-0.011</formula>
      <formula>0.011</formula>
    </cfRule>
    <cfRule type="cellIs" dxfId="78" priority="72009" stopIfTrue="1" operator="lessThan">
      <formula>-0.02</formula>
    </cfRule>
    <cfRule type="cellIs" dxfId="77" priority="72010" stopIfTrue="1" operator="between">
      <formula>0.01</formula>
      <formula>0.021</formula>
    </cfRule>
    <cfRule type="cellIs" dxfId="76" priority="73723" stopIfTrue="1" operator="greaterThan">
      <formula>0.02</formula>
    </cfRule>
    <cfRule type="cellIs" dxfId="75" priority="73724" stopIfTrue="1" operator="lessThan">
      <formula>-0.02</formula>
    </cfRule>
    <cfRule type="cellIs" dxfId="74" priority="73725" stopIfTrue="1" operator="between">
      <formula>0.01</formula>
      <formula>0.021</formula>
    </cfRule>
    <cfRule type="cellIs" dxfId="73" priority="73726" stopIfTrue="1" operator="between">
      <formula>-0.01</formula>
      <formula>-0.021</formula>
    </cfRule>
    <cfRule type="cellIs" dxfId="72" priority="73727" stopIfTrue="1" operator="between">
      <formula>-0.011</formula>
      <formula>0.011</formula>
    </cfRule>
    <cfRule type="cellIs" dxfId="71" priority="72011" stopIfTrue="1" operator="between">
      <formula>-0.01</formula>
      <formula>-0.021</formula>
    </cfRule>
    <cfRule type="cellIs" dxfId="70" priority="72012" stopIfTrue="1" operator="between">
      <formula>-0.011</formula>
      <formula>0.011</formula>
    </cfRule>
    <cfRule type="cellIs" dxfId="69" priority="73730" stopIfTrue="1" operator="greaterThan">
      <formula>0.02</formula>
    </cfRule>
    <cfRule type="cellIs" dxfId="68" priority="73731" stopIfTrue="1" operator="lessThan">
      <formula>-0.02</formula>
    </cfRule>
    <cfRule type="cellIs" dxfId="67" priority="73732" stopIfTrue="1" operator="between">
      <formula>0.01</formula>
      <formula>0.021</formula>
    </cfRule>
    <cfRule type="cellIs" dxfId="66" priority="73733" stopIfTrue="1" operator="between">
      <formula>-0.01</formula>
      <formula>-0.021</formula>
    </cfRule>
    <cfRule type="cellIs" dxfId="65" priority="73734" stopIfTrue="1" operator="between">
      <formula>-0.011</formula>
      <formula>0.011</formula>
    </cfRule>
    <cfRule type="cellIs" dxfId="64" priority="71521" stopIfTrue="1" operator="between">
      <formula>-0.01</formula>
      <formula>-0.021</formula>
    </cfRule>
    <cfRule type="cellIs" dxfId="63" priority="71522" stopIfTrue="1" operator="between">
      <formula>-0.011</formula>
      <formula>0.011</formula>
    </cfRule>
    <cfRule type="cellIs" dxfId="62" priority="73737" stopIfTrue="1" operator="greaterThan">
      <formula>0.02</formula>
    </cfRule>
    <cfRule type="cellIs" dxfId="61" priority="73738" stopIfTrue="1" operator="lessThan">
      <formula>-0.02</formula>
    </cfRule>
    <cfRule type="cellIs" dxfId="60" priority="73739" stopIfTrue="1" operator="between">
      <formula>0.01</formula>
      <formula>0.021</formula>
    </cfRule>
    <cfRule type="cellIs" dxfId="59" priority="73740" stopIfTrue="1" operator="between">
      <formula>-0.01</formula>
      <formula>-0.021</formula>
    </cfRule>
    <cfRule type="cellIs" dxfId="58" priority="73741" stopIfTrue="1" operator="between">
      <formula>-0.011</formula>
      <formula>0.011</formula>
    </cfRule>
    <cfRule type="cellIs" dxfId="57" priority="72015" stopIfTrue="1" operator="greaterThan">
      <formula>0.02</formula>
    </cfRule>
    <cfRule type="cellIs" dxfId="56" priority="72016" stopIfTrue="1" operator="lessThan">
      <formula>-0.02</formula>
    </cfRule>
    <cfRule type="cellIs" dxfId="55" priority="73744" stopIfTrue="1" operator="greaterThan">
      <formula>0.02</formula>
    </cfRule>
    <cfRule type="cellIs" dxfId="54" priority="73745" stopIfTrue="1" operator="lessThan">
      <formula>-0.02</formula>
    </cfRule>
    <cfRule type="cellIs" dxfId="53" priority="73746" stopIfTrue="1" operator="between">
      <formula>0.01</formula>
      <formula>0.021</formula>
    </cfRule>
    <cfRule type="cellIs" dxfId="52" priority="73747" stopIfTrue="1" operator="between">
      <formula>-0.01</formula>
      <formula>-0.021</formula>
    </cfRule>
    <cfRule type="cellIs" dxfId="51" priority="73748" stopIfTrue="1" operator="between">
      <formula>-0.011</formula>
      <formula>0.011</formula>
    </cfRule>
    <cfRule type="cellIs" dxfId="50" priority="72017" stopIfTrue="1" operator="between">
      <formula>0.01</formula>
      <formula>0.021</formula>
    </cfRule>
    <cfRule type="cellIs" dxfId="49" priority="72018" stopIfTrue="1" operator="between">
      <formula>-0.01</formula>
      <formula>-0.021</formula>
    </cfRule>
    <cfRule type="cellIs" dxfId="48" priority="72019" stopIfTrue="1" operator="between">
      <formula>-0.011</formula>
      <formula>0.011</formula>
    </cfRule>
    <cfRule type="cellIs" dxfId="47" priority="71381" stopIfTrue="1" operator="between">
      <formula>-0.01</formula>
      <formula>-0.021</formula>
    </cfRule>
    <cfRule type="cellIs" dxfId="46" priority="71382" stopIfTrue="1" operator="between">
      <formula>-0.011</formula>
      <formula>0.011</formula>
    </cfRule>
    <cfRule type="cellIs" dxfId="45" priority="72022" stopIfTrue="1" operator="greaterThan">
      <formula>0.02</formula>
    </cfRule>
    <cfRule type="cellIs" dxfId="44" priority="72023" stopIfTrue="1" operator="lessThan">
      <formula>-0.02</formula>
    </cfRule>
    <cfRule type="cellIs" dxfId="43" priority="72024" stopIfTrue="1" operator="between">
      <formula>0.01</formula>
      <formula>0.021</formula>
    </cfRule>
    <cfRule type="cellIs" dxfId="42" priority="72025" stopIfTrue="1" operator="between">
      <formula>-0.01</formula>
      <formula>-0.021</formula>
    </cfRule>
    <cfRule type="cellIs" dxfId="41" priority="72026" stopIfTrue="1" operator="between">
      <formula>-0.011</formula>
      <formula>0.011</formula>
    </cfRule>
    <cfRule type="cellIs" dxfId="40" priority="71525" stopIfTrue="1" operator="greaterThan">
      <formula>0.02</formula>
    </cfRule>
    <cfRule type="cellIs" dxfId="39" priority="71526" stopIfTrue="1" operator="lessThan">
      <formula>-0.02</formula>
    </cfRule>
    <cfRule type="cellIs" dxfId="38" priority="72029" stopIfTrue="1" operator="greaterThan">
      <formula>0.02</formula>
    </cfRule>
    <cfRule type="cellIs" dxfId="37" priority="72030" stopIfTrue="1" operator="lessThan">
      <formula>-0.02</formula>
    </cfRule>
    <cfRule type="cellIs" dxfId="36" priority="72031" stopIfTrue="1" operator="between">
      <formula>0.01</formula>
      <formula>0.021</formula>
    </cfRule>
    <cfRule type="cellIs" dxfId="35" priority="72032" stopIfTrue="1" operator="between">
      <formula>-0.01</formula>
      <formula>-0.021</formula>
    </cfRule>
    <cfRule type="cellIs" dxfId="34" priority="72033" stopIfTrue="1" operator="between">
      <formula>-0.011</formula>
      <formula>0.011</formula>
    </cfRule>
    <cfRule type="cellIs" dxfId="33" priority="71527" stopIfTrue="1" operator="between">
      <formula>0.01</formula>
      <formula>0.021</formula>
    </cfRule>
    <cfRule type="cellIs" dxfId="32" priority="71528" stopIfTrue="1" operator="between">
      <formula>-0.01</formula>
      <formula>-0.021</formula>
    </cfRule>
    <cfRule type="cellIs" dxfId="31" priority="72036" stopIfTrue="1" operator="greaterThan">
      <formula>0.02</formula>
    </cfRule>
    <cfRule type="cellIs" dxfId="30" priority="72037" stopIfTrue="1" operator="lessThan">
      <formula>-0.02</formula>
    </cfRule>
    <cfRule type="cellIs" dxfId="29" priority="72038" stopIfTrue="1" operator="between">
      <formula>0.01</formula>
      <formula>0.021</formula>
    </cfRule>
    <cfRule type="cellIs" dxfId="28" priority="72039" stopIfTrue="1" operator="between">
      <formula>-0.01</formula>
      <formula>-0.021</formula>
    </cfRule>
    <cfRule type="cellIs" dxfId="27" priority="72040" stopIfTrue="1" operator="between">
      <formula>-0.011</formula>
      <formula>0.011</formula>
    </cfRule>
    <cfRule type="cellIs" dxfId="26" priority="71529" stopIfTrue="1" operator="between">
      <formula>-0.011</formula>
      <formula>0.011</formula>
    </cfRule>
    <cfRule type="cellIs" dxfId="25" priority="72043" stopIfTrue="1" operator="greaterThan">
      <formula>0.02</formula>
    </cfRule>
    <cfRule type="cellIs" dxfId="24" priority="72044" stopIfTrue="1" operator="lessThan">
      <formula>-0.02</formula>
    </cfRule>
    <cfRule type="cellIs" dxfId="23" priority="72045" stopIfTrue="1" operator="between">
      <formula>0.01</formula>
      <formula>0.021</formula>
    </cfRule>
    <cfRule type="cellIs" dxfId="22" priority="72046" stopIfTrue="1" operator="between">
      <formula>-0.01</formula>
      <formula>-0.021</formula>
    </cfRule>
    <cfRule type="cellIs" dxfId="21" priority="72047" stopIfTrue="1" operator="between">
      <formula>-0.011</formula>
      <formula>0.011</formula>
    </cfRule>
    <cfRule type="cellIs" dxfId="20" priority="71532" stopIfTrue="1" operator="greaterThan">
      <formula>0.02</formula>
    </cfRule>
    <cfRule type="cellIs" dxfId="19" priority="72050" stopIfTrue="1" operator="greaterThan">
      <formula>0.02</formula>
    </cfRule>
    <cfRule type="cellIs" dxfId="18" priority="72051" stopIfTrue="1" operator="lessThan">
      <formula>-0.02</formula>
    </cfRule>
    <cfRule type="cellIs" dxfId="17" priority="72052" stopIfTrue="1" operator="between">
      <formula>0.01</formula>
      <formula>0.021</formula>
    </cfRule>
    <cfRule type="cellIs" dxfId="16" priority="72053" stopIfTrue="1" operator="between">
      <formula>-0.01</formula>
      <formula>-0.021</formula>
    </cfRule>
  </conditionalFormatting>
  <conditionalFormatting sqref="K861:K874 K311:K490 K496:K499 K525:K623 K626:K834 K4:K207">
    <cfRule type="cellIs" dxfId="15" priority="81626" stopIfTrue="1" operator="greaterThan">
      <formula>0.02</formula>
    </cfRule>
    <cfRule type="cellIs" dxfId="14" priority="81627" stopIfTrue="1" operator="lessThan">
      <formula>-0.02</formula>
    </cfRule>
    <cfRule type="cellIs" dxfId="13" priority="81628" stopIfTrue="1" operator="between">
      <formula>0.01</formula>
      <formula>0.021</formula>
    </cfRule>
    <cfRule type="cellIs" dxfId="12" priority="81629" stopIfTrue="1" operator="between">
      <formula>-0.01</formula>
      <formula>-0.021</formula>
    </cfRule>
    <cfRule type="cellIs" dxfId="11" priority="81630" stopIfTrue="1" operator="between">
      <formula>-0.011</formula>
      <formula>0.011</formula>
    </cfRule>
  </conditionalFormatting>
  <conditionalFormatting sqref="AP4:AP874">
    <cfRule type="expression" dxfId="10" priority="5">
      <formula>AP4&gt;0.9*AQ4</formula>
    </cfRule>
  </conditionalFormatting>
  <conditionalFormatting sqref="AU4:AU874">
    <cfRule type="cellIs" dxfId="9" priority="81647" operator="equal">
      <formula>BZ4</formula>
    </cfRule>
    <cfRule type="cellIs" dxfId="8" priority="81648" operator="equal">
      <formula>CB4</formula>
    </cfRule>
    <cfRule type="cellIs" dxfId="7" priority="81649" operator="equal">
      <formula>CD4</formula>
    </cfRule>
    <cfRule type="cellIs" dxfId="6" priority="81650" operator="equal">
      <formula>CF4</formula>
    </cfRule>
  </conditionalFormatting>
  <conditionalFormatting sqref="AV4">
    <cfRule type="cellIs" dxfId="5" priority="81646" operator="equal">
      <formula>CE4</formula>
    </cfRule>
    <cfRule type="cellIs" dxfId="4" priority="81651" operator="equal">
      <formula>CC4</formula>
    </cfRule>
  </conditionalFormatting>
  <conditionalFormatting sqref="AV4:AV874">
    <cfRule type="cellIs" dxfId="3" priority="81642" operator="equal">
      <formula>CG4</formula>
    </cfRule>
    <cfRule type="cellIs" dxfId="2" priority="81652" operator="equal">
      <formula>CA4</formula>
    </cfRule>
  </conditionalFormatting>
  <conditionalFormatting sqref="AV5:AV874">
    <cfRule type="cellIs" dxfId="1" priority="81644" operator="equal">
      <formula>CE4</formula>
    </cfRule>
    <cfRule type="cellIs" dxfId="0" priority="81645" operator="equal">
      <formula>CC5</formula>
    </cfRule>
  </conditionalFormatting>
  <pageMargins left="0.19685039370078741" right="0.19685039370078741" top="0.74803149606299213" bottom="0.74803149606299213" header="0.31496062992125984" footer="0.31496062992125984"/>
  <pageSetup paperSize="9" scale="61" fitToHeight="0" orientation="landscape" r:id="rId1"/>
  <headerFooter>
    <oddHeader>&amp;C2024 DJ
Saturday</oddHeader>
    <oddFooter>&amp;CPage &amp;P of &amp;N&amp;R&amp;A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E2CE-5B71-4D3A-83CA-ECDAC61E74AF}">
  <dimension ref="A1:O976"/>
  <sheetViews>
    <sheetView workbookViewId="0">
      <selection activeCell="A2" sqref="A2:O974"/>
    </sheetView>
  </sheetViews>
  <sheetFormatPr defaultRowHeight="15" x14ac:dyDescent="0.25"/>
  <cols>
    <col min="1" max="1" width="5.42578125" customWidth="1"/>
    <col min="2" max="2" width="68.7109375" bestFit="1" customWidth="1"/>
    <col min="3" max="3" width="5.7109375" bestFit="1" customWidth="1"/>
    <col min="5" max="7" width="9.28515625" bestFit="1" customWidth="1"/>
    <col min="8" max="8" width="9.5703125" bestFit="1" customWidth="1"/>
    <col min="9" max="9" width="5.85546875" bestFit="1" customWidth="1"/>
  </cols>
  <sheetData>
    <row r="1" spans="1:15" x14ac:dyDescent="0.25">
      <c r="A1" t="s">
        <v>1655</v>
      </c>
      <c r="B1" t="s">
        <v>1656</v>
      </c>
      <c r="C1" t="s">
        <v>1657</v>
      </c>
      <c r="D1" t="s">
        <v>1658</v>
      </c>
      <c r="E1" t="s">
        <v>1659</v>
      </c>
      <c r="F1" t="s">
        <v>1660</v>
      </c>
      <c r="G1" t="s">
        <v>1661</v>
      </c>
      <c r="H1" t="s">
        <v>1662</v>
      </c>
      <c r="I1" t="s">
        <v>1663</v>
      </c>
      <c r="J1" t="s">
        <v>1664</v>
      </c>
      <c r="K1" t="s">
        <v>1665</v>
      </c>
      <c r="L1" t="s">
        <v>1666</v>
      </c>
      <c r="M1" t="s">
        <v>1667</v>
      </c>
      <c r="N1" t="s">
        <v>638</v>
      </c>
      <c r="O1" t="s">
        <v>639</v>
      </c>
    </row>
    <row r="2" spans="1:15" x14ac:dyDescent="0.25">
      <c r="A2" t="str">
        <f>IF('BB-2024-Friday'!AJ4&lt;&gt;"",'BB-2024-Friday'!AJ4,"")</f>
        <v>o</v>
      </c>
      <c r="B2" t="str">
        <f>IF('BB-2024-Friday'!AJ4&lt;&gt;"",'BB-2024-Friday'!AR4,"")</f>
        <v>START in left exit lane of P1 parking basement.  START of OPEN SECTION.</v>
      </c>
      <c r="C2" t="str">
        <f>IF('BB-2024-Friday'!AJ4="m","v","a")</f>
        <v>a</v>
      </c>
      <c r="D2" s="92">
        <f>IF('BB-2024-Friday'!AJ4&lt;&gt;"",'BB-2024-Friday'!AI4,"")</f>
        <v>0</v>
      </c>
      <c r="E2" s="119">
        <f>IF('BB-2024-Friday'!$AJ4&lt;&gt;"",IF('BB-2024-Friday'!$AJ4="t",0,'BB-2024-Friday'!AM4),"")</f>
        <v>30</v>
      </c>
      <c r="F2" s="119">
        <f>IF('BB-2024-Friday'!$AJ4&lt;&gt;"",IF('BB-2024-Friday'!$AJ4="t",0,'BB-2024-Friday'!AN4),"")</f>
        <v>30</v>
      </c>
      <c r="G2" s="119">
        <f>IF('BB-2024-Friday'!$AJ4&lt;&gt;"",IF('BB-2024-Friday'!$AJ4="t",0,'BB-2024-Friday'!AO4),"")</f>
        <v>30</v>
      </c>
      <c r="H2" s="119">
        <f>IF('BB-2024-Friday'!$AJ4&lt;&gt;"",IF('BB-2024-Friday'!$AJ4="t",0,'BB-2024-Friday'!AP4),"")</f>
        <v>30</v>
      </c>
      <c r="I2" s="119" t="str">
        <f>IF('BB-2024-Friday'!$AJ4&lt;&gt;"",IF('BB-2024-Friday'!$AJ4="t",0,'BB-2024-Friday'!AQ4),"")</f>
        <v>60</v>
      </c>
      <c r="J2" s="119">
        <f>IF('BB-2024-Friday'!$AJ4&lt;&gt;"",IF('BB-2024-Friday'!$AJ4="t",'BB-2024-Friday'!AM4,0),"")</f>
        <v>0</v>
      </c>
      <c r="K2" s="119">
        <f>IF('BB-2024-Friday'!$AJ4&lt;&gt;"",IF('BB-2024-Friday'!$AJ4="t",'BB-2024-Friday'!AN4,0),"")</f>
        <v>0</v>
      </c>
      <c r="L2" s="119">
        <f>IF('BB-2024-Friday'!$AJ4&lt;&gt;"",IF('BB-2024-Friday'!$AJ4="t",'BB-2024-Friday'!AO4,0),"")</f>
        <v>0</v>
      </c>
      <c r="M2" s="119">
        <f>IF('BB-2024-Friday'!$AJ4&lt;&gt;"",IF('BB-2024-Friday'!$AJ4="t",'BB-2024-Friday'!AP4,0),"")</f>
        <v>0</v>
      </c>
      <c r="N2" s="120">
        <f>IF('BB-2024-Friday'!$AJ4&lt;&gt;"",IF('BB-2024-Friday'!$AJ4="m",'BB-2024-Friday'!U4,0),"")</f>
        <v>0</v>
      </c>
      <c r="O2" s="120">
        <f>IF('BB-2024-Friday'!$AJ4&lt;&gt;"",IF('BB-2024-Friday'!$AJ4="m",'BB-2024-Friday'!V4,0),"")</f>
        <v>0</v>
      </c>
    </row>
    <row r="3" spans="1:15" x14ac:dyDescent="0.25">
      <c r="A3" t="str">
        <f>IF('BB-2024-Friday'!AJ5&lt;&gt;"",'BB-2024-Friday'!AJ5,"")</f>
        <v>o</v>
      </c>
      <c r="B3" t="str">
        <f>IF('BB-2024-Friday'!AJ5&lt;&gt;"",'BB-2024-Friday'!AR5,"")</f>
        <v>Traffic Light. Turn LEFT into old Main Road</v>
      </c>
      <c r="C3" t="str">
        <f>IF('BB-2024-Friday'!AJ5="m","v","a")</f>
        <v>a</v>
      </c>
      <c r="D3" s="92">
        <f>IF('BB-2024-Friday'!AJ5&lt;&gt;"",'BB-2024-Friday'!AI5,"")</f>
        <v>0.02</v>
      </c>
      <c r="E3" s="119">
        <f>IF('BB-2024-Friday'!$AJ5&lt;&gt;"",IF('BB-2024-Friday'!$AJ5="t",0,'BB-2024-Friday'!AM5),"")</f>
        <v>30</v>
      </c>
      <c r="F3" s="119">
        <f>IF('BB-2024-Friday'!$AJ5&lt;&gt;"",IF('BB-2024-Friday'!$AJ5="t",0,'BB-2024-Friday'!AN5),"")</f>
        <v>30</v>
      </c>
      <c r="G3" s="119">
        <f>IF('BB-2024-Friday'!$AJ5&lt;&gt;"",IF('BB-2024-Friday'!$AJ5="t",0,'BB-2024-Friday'!AO5),"")</f>
        <v>30</v>
      </c>
      <c r="H3" s="119">
        <f>IF('BB-2024-Friday'!$AJ5&lt;&gt;"",IF('BB-2024-Friday'!$AJ5="t",0,'BB-2024-Friday'!AP5),"")</f>
        <v>30</v>
      </c>
      <c r="I3" s="119" t="str">
        <f>IF('BB-2024-Friday'!$AJ5&lt;&gt;"",IF('BB-2024-Friday'!$AJ5="t",0,'BB-2024-Friday'!AQ5),"")</f>
        <v>60</v>
      </c>
      <c r="J3" s="119">
        <f>IF('BB-2024-Friday'!$AJ5&lt;&gt;"",IF('BB-2024-Friday'!$AJ5="t",'BB-2024-Friday'!AM5,0),"")</f>
        <v>0</v>
      </c>
      <c r="K3" s="119">
        <f>IF('BB-2024-Friday'!$AJ5&lt;&gt;"",IF('BB-2024-Friday'!$AJ5="t",'BB-2024-Friday'!AN5,0),"")</f>
        <v>0</v>
      </c>
      <c r="L3" s="119">
        <f>IF('BB-2024-Friday'!$AJ5&lt;&gt;"",IF('BB-2024-Friday'!$AJ5="t",'BB-2024-Friday'!AO5,0),"")</f>
        <v>0</v>
      </c>
      <c r="M3" s="119">
        <f>IF('BB-2024-Friday'!$AJ5&lt;&gt;"",IF('BB-2024-Friday'!$AJ5="t",'BB-2024-Friday'!AP5,0),"")</f>
        <v>0</v>
      </c>
      <c r="N3" s="120">
        <f>IF('BB-2024-Friday'!$AJ5&lt;&gt;"",IF('BB-2024-Friday'!$AJ5="m",'BB-2024-Friday'!U5,0),"")</f>
        <v>0</v>
      </c>
      <c r="O3" s="120">
        <f>IF('BB-2024-Friday'!$AJ5&lt;&gt;"",IF('BB-2024-Friday'!$AJ5="m",'BB-2024-Friday'!V5,0),"")</f>
        <v>0</v>
      </c>
    </row>
    <row r="4" spans="1:15" x14ac:dyDescent="0.25">
      <c r="A4" t="str">
        <f>IF('BB-2024-Friday'!AJ6&lt;&gt;"",'BB-2024-Friday'!AJ6,"")</f>
        <v>o</v>
      </c>
      <c r="B4" t="str">
        <f>IF('BB-2024-Friday'!AJ6&lt;&gt;"",'BB-2024-Friday'!AR6,"")</f>
        <v>Traffic Light Carry Straight On</v>
      </c>
      <c r="C4" t="str">
        <f>IF('BB-2024-Friday'!AJ6="m","v","a")</f>
        <v>a</v>
      </c>
      <c r="D4" s="92">
        <f>IF('BB-2024-Friday'!AJ6&lt;&gt;"",'BB-2024-Friday'!AI6,"")</f>
        <v>0.17</v>
      </c>
      <c r="E4" s="119">
        <f>IF('BB-2024-Friday'!$AJ6&lt;&gt;"",IF('BB-2024-Friday'!$AJ6="t",0,'BB-2024-Friday'!AM6),"")</f>
        <v>30</v>
      </c>
      <c r="F4" s="119">
        <f>IF('BB-2024-Friday'!$AJ6&lt;&gt;"",IF('BB-2024-Friday'!$AJ6="t",0,'BB-2024-Friday'!AN6),"")</f>
        <v>30</v>
      </c>
      <c r="G4" s="119">
        <f>IF('BB-2024-Friday'!$AJ6&lt;&gt;"",IF('BB-2024-Friday'!$AJ6="t",0,'BB-2024-Friday'!AO6),"")</f>
        <v>30</v>
      </c>
      <c r="H4" s="119">
        <f>IF('BB-2024-Friday'!$AJ6&lt;&gt;"",IF('BB-2024-Friday'!$AJ6="t",0,'BB-2024-Friday'!AP6),"")</f>
        <v>30</v>
      </c>
      <c r="I4" s="119" t="str">
        <f>IF('BB-2024-Friday'!$AJ6&lt;&gt;"",IF('BB-2024-Friday'!$AJ6="t",0,'BB-2024-Friday'!AQ6),"")</f>
        <v>60</v>
      </c>
      <c r="J4" s="119">
        <f>IF('BB-2024-Friday'!$AJ6&lt;&gt;"",IF('BB-2024-Friday'!$AJ6="t",'BB-2024-Friday'!AM6,0),"")</f>
        <v>0</v>
      </c>
      <c r="K4" s="119">
        <f>IF('BB-2024-Friday'!$AJ6&lt;&gt;"",IF('BB-2024-Friday'!$AJ6="t",'BB-2024-Friday'!AN6,0),"")</f>
        <v>0</v>
      </c>
      <c r="L4" s="119">
        <f>IF('BB-2024-Friday'!$AJ6&lt;&gt;"",IF('BB-2024-Friday'!$AJ6="t",'BB-2024-Friday'!AO6,0),"")</f>
        <v>0</v>
      </c>
      <c r="M4" s="119">
        <f>IF('BB-2024-Friday'!$AJ6&lt;&gt;"",IF('BB-2024-Friday'!$AJ6="t",'BB-2024-Friday'!AP6,0),"")</f>
        <v>0</v>
      </c>
      <c r="N4" s="120">
        <f>IF('BB-2024-Friday'!$AJ6&lt;&gt;"",IF('BB-2024-Friday'!$AJ6="m",'BB-2024-Friday'!U6,0),"")</f>
        <v>0</v>
      </c>
      <c r="O4" s="120">
        <f>IF('BB-2024-Friday'!$AJ6&lt;&gt;"",IF('BB-2024-Friday'!$AJ6="m",'BB-2024-Friday'!V6,0),"")</f>
        <v>0</v>
      </c>
    </row>
    <row r="5" spans="1:15" x14ac:dyDescent="0.25">
      <c r="A5" t="str">
        <f>IF('BB-2024-Friday'!AJ7&lt;&gt;"",'BB-2024-Friday'!AJ7,"")</f>
        <v>o</v>
      </c>
      <c r="B5" t="str">
        <f>IF('BB-2024-Friday'!AJ7&lt;&gt;"",'BB-2024-Friday'!AR7,"")</f>
        <v>Traffic Light Carry Straight On</v>
      </c>
      <c r="C5" t="str">
        <f>IF('BB-2024-Friday'!AJ7="m","v","a")</f>
        <v>a</v>
      </c>
      <c r="D5" s="92">
        <f>IF('BB-2024-Friday'!AJ7&lt;&gt;"",'BB-2024-Friday'!AI7,"")</f>
        <v>0.32</v>
      </c>
      <c r="E5" s="119">
        <f>IF('BB-2024-Friday'!$AJ7&lt;&gt;"",IF('BB-2024-Friday'!$AJ7="t",0,'BB-2024-Friday'!AM7),"")</f>
        <v>30</v>
      </c>
      <c r="F5" s="119">
        <f>IF('BB-2024-Friday'!$AJ7&lt;&gt;"",IF('BB-2024-Friday'!$AJ7="t",0,'BB-2024-Friday'!AN7),"")</f>
        <v>30</v>
      </c>
      <c r="G5" s="119">
        <f>IF('BB-2024-Friday'!$AJ7&lt;&gt;"",IF('BB-2024-Friday'!$AJ7="t",0,'BB-2024-Friday'!AO7),"")</f>
        <v>30</v>
      </c>
      <c r="H5" s="119">
        <f>IF('BB-2024-Friday'!$AJ7&lt;&gt;"",IF('BB-2024-Friday'!$AJ7="t",0,'BB-2024-Friday'!AP7),"")</f>
        <v>30</v>
      </c>
      <c r="I5" s="119" t="str">
        <f>IF('BB-2024-Friday'!$AJ7&lt;&gt;"",IF('BB-2024-Friday'!$AJ7="t",0,'BB-2024-Friday'!AQ7),"")</f>
        <v>60</v>
      </c>
      <c r="J5" s="119">
        <f>IF('BB-2024-Friday'!$AJ7&lt;&gt;"",IF('BB-2024-Friday'!$AJ7="t",'BB-2024-Friday'!AM7,0),"")</f>
        <v>0</v>
      </c>
      <c r="K5" s="119">
        <f>IF('BB-2024-Friday'!$AJ7&lt;&gt;"",IF('BB-2024-Friday'!$AJ7="t",'BB-2024-Friday'!AN7,0),"")</f>
        <v>0</v>
      </c>
      <c r="L5" s="119">
        <f>IF('BB-2024-Friday'!$AJ7&lt;&gt;"",IF('BB-2024-Friday'!$AJ7="t",'BB-2024-Friday'!AO7,0),"")</f>
        <v>0</v>
      </c>
      <c r="M5" s="119">
        <f>IF('BB-2024-Friday'!$AJ7&lt;&gt;"",IF('BB-2024-Friday'!$AJ7="t",'BB-2024-Friday'!AP7,0),"")</f>
        <v>0</v>
      </c>
      <c r="N5" s="120">
        <f>IF('BB-2024-Friday'!$AJ7&lt;&gt;"",IF('BB-2024-Friday'!$AJ7="m",'BB-2024-Friday'!U7,0),"")</f>
        <v>0</v>
      </c>
      <c r="O5" s="120">
        <f>IF('BB-2024-Friday'!$AJ7&lt;&gt;"",IF('BB-2024-Friday'!$AJ7="m",'BB-2024-Friday'!V7,0),"")</f>
        <v>0</v>
      </c>
    </row>
    <row r="6" spans="1:15" x14ac:dyDescent="0.25">
      <c r="A6" t="str">
        <f>IF('BB-2024-Friday'!AJ8&lt;&gt;"",'BB-2024-Friday'!AJ8,"")</f>
        <v/>
      </c>
      <c r="B6" t="str">
        <f>IF('BB-2024-Friday'!AJ8&lt;&gt;"",'BB-2024-Friday'!AR8,"")</f>
        <v/>
      </c>
      <c r="C6" t="str">
        <f>IF('BB-2024-Friday'!AJ8="m","v","a")</f>
        <v>a</v>
      </c>
      <c r="D6" s="92" t="str">
        <f>IF('BB-2024-Friday'!AJ8&lt;&gt;"",'BB-2024-Friday'!AI8,"")</f>
        <v/>
      </c>
      <c r="E6" s="119" t="str">
        <f>IF('BB-2024-Friday'!$AJ8&lt;&gt;"",IF('BB-2024-Friday'!$AJ8="t",0,'BB-2024-Friday'!AM8),"")</f>
        <v/>
      </c>
      <c r="F6" s="119" t="str">
        <f>IF('BB-2024-Friday'!$AJ8&lt;&gt;"",IF('BB-2024-Friday'!$AJ8="t",0,'BB-2024-Friday'!AN8),"")</f>
        <v/>
      </c>
      <c r="G6" s="119" t="str">
        <f>IF('BB-2024-Friday'!$AJ8&lt;&gt;"",IF('BB-2024-Friday'!$AJ8="t",0,'BB-2024-Friday'!AO8),"")</f>
        <v/>
      </c>
      <c r="H6" s="119" t="str">
        <f>IF('BB-2024-Friday'!$AJ8&lt;&gt;"",IF('BB-2024-Friday'!$AJ8="t",0,'BB-2024-Friday'!AP8),"")</f>
        <v/>
      </c>
      <c r="I6" s="119" t="str">
        <f>IF('BB-2024-Friday'!$AJ8&lt;&gt;"",IF('BB-2024-Friday'!$AJ8="t",0,'BB-2024-Friday'!AQ8),"")</f>
        <v/>
      </c>
      <c r="J6" s="119" t="str">
        <f>IF('BB-2024-Friday'!$AJ8&lt;&gt;"",IF('BB-2024-Friday'!$AJ8="t",'BB-2024-Friday'!AM8,0),"")</f>
        <v/>
      </c>
      <c r="K6" s="119" t="str">
        <f>IF('BB-2024-Friday'!$AJ8&lt;&gt;"",IF('BB-2024-Friday'!$AJ8="t",'BB-2024-Friday'!AN8,0),"")</f>
        <v/>
      </c>
      <c r="L6" s="119" t="str">
        <f>IF('BB-2024-Friday'!$AJ8&lt;&gt;"",IF('BB-2024-Friday'!$AJ8="t",'BB-2024-Friday'!AO8,0),"")</f>
        <v/>
      </c>
      <c r="M6" s="119" t="str">
        <f>IF('BB-2024-Friday'!$AJ8&lt;&gt;"",IF('BB-2024-Friday'!$AJ8="t",'BB-2024-Friday'!AP8,0),"")</f>
        <v/>
      </c>
      <c r="N6" s="120" t="str">
        <f>IF('BB-2024-Friday'!$AJ8&lt;&gt;"",IF('BB-2024-Friday'!$AJ8="m",'BB-2024-Friday'!U8,0),"")</f>
        <v/>
      </c>
      <c r="O6" s="120" t="str">
        <f>IF('BB-2024-Friday'!$AJ8&lt;&gt;"",IF('BB-2024-Friday'!$AJ8="m",'BB-2024-Friday'!V8,0),"")</f>
        <v/>
      </c>
    </row>
    <row r="7" spans="1:15" x14ac:dyDescent="0.25">
      <c r="A7" t="str">
        <f>IF('BB-2024-Friday'!AJ9&lt;&gt;"",'BB-2024-Friday'!AJ9,"")</f>
        <v/>
      </c>
      <c r="B7" t="str">
        <f>IF('BB-2024-Friday'!AJ9&lt;&gt;"",'BB-2024-Friday'!AR9,"")</f>
        <v/>
      </c>
      <c r="C7" t="str">
        <f>IF('BB-2024-Friday'!AJ9="m","v","a")</f>
        <v>a</v>
      </c>
      <c r="D7" s="92" t="str">
        <f>IF('BB-2024-Friday'!AJ9&lt;&gt;"",'BB-2024-Friday'!AI9,"")</f>
        <v/>
      </c>
      <c r="E7" s="119" t="str">
        <f>IF('BB-2024-Friday'!$AJ9&lt;&gt;"",IF('BB-2024-Friday'!$AJ9="t",0,'BB-2024-Friday'!AM9),"")</f>
        <v/>
      </c>
      <c r="F7" s="119" t="str">
        <f>IF('BB-2024-Friday'!$AJ9&lt;&gt;"",IF('BB-2024-Friday'!$AJ9="t",0,'BB-2024-Friday'!AN9),"")</f>
        <v/>
      </c>
      <c r="G7" s="119" t="str">
        <f>IF('BB-2024-Friday'!$AJ9&lt;&gt;"",IF('BB-2024-Friday'!$AJ9="t",0,'BB-2024-Friday'!AO9),"")</f>
        <v/>
      </c>
      <c r="H7" s="119" t="str">
        <f>IF('BB-2024-Friday'!$AJ9&lt;&gt;"",IF('BB-2024-Friday'!$AJ9="t",0,'BB-2024-Friday'!AP9),"")</f>
        <v/>
      </c>
      <c r="I7" s="119" t="str">
        <f>IF('BB-2024-Friday'!$AJ9&lt;&gt;"",IF('BB-2024-Friday'!$AJ9="t",0,'BB-2024-Friday'!AQ9),"")</f>
        <v/>
      </c>
      <c r="J7" s="119" t="str">
        <f>IF('BB-2024-Friday'!$AJ9&lt;&gt;"",IF('BB-2024-Friday'!$AJ9="t",'BB-2024-Friday'!AM9,0),"")</f>
        <v/>
      </c>
      <c r="K7" s="119" t="str">
        <f>IF('BB-2024-Friday'!$AJ9&lt;&gt;"",IF('BB-2024-Friday'!$AJ9="t",'BB-2024-Friday'!AN9,0),"")</f>
        <v/>
      </c>
      <c r="L7" s="119" t="str">
        <f>IF('BB-2024-Friday'!$AJ9&lt;&gt;"",IF('BB-2024-Friday'!$AJ9="t",'BB-2024-Friday'!AO9,0),"")</f>
        <v/>
      </c>
      <c r="M7" s="119" t="str">
        <f>IF('BB-2024-Friday'!$AJ9&lt;&gt;"",IF('BB-2024-Friday'!$AJ9="t",'BB-2024-Friday'!AP9,0),"")</f>
        <v/>
      </c>
      <c r="N7" s="120" t="str">
        <f>IF('BB-2024-Friday'!$AJ9&lt;&gt;"",IF('BB-2024-Friday'!$AJ9="m",'BB-2024-Friday'!U9,0),"")</f>
        <v/>
      </c>
      <c r="O7" s="120" t="str">
        <f>IF('BB-2024-Friday'!$AJ9&lt;&gt;"",IF('BB-2024-Friday'!$AJ9="m",'BB-2024-Friday'!V9,0),"")</f>
        <v/>
      </c>
    </row>
    <row r="8" spans="1:15" x14ac:dyDescent="0.25">
      <c r="A8" t="str">
        <f>IF('BB-2024-Friday'!AJ10&lt;&gt;"",'BB-2024-Friday'!AJ10,"")</f>
        <v>o</v>
      </c>
      <c r="B8" t="str">
        <f>IF('BB-2024-Friday'!AJ10&lt;&gt;"",'BB-2024-Friday'!AR10,"")</f>
        <v>R103 Bothas Hill</v>
      </c>
      <c r="C8" t="str">
        <f>IF('BB-2024-Friday'!AJ10="m","v","a")</f>
        <v>a</v>
      </c>
      <c r="D8" s="92">
        <f>IF('BB-2024-Friday'!AJ10&lt;&gt;"",'BB-2024-Friday'!AI10,"")</f>
        <v>1.25</v>
      </c>
      <c r="E8" s="119">
        <f>IF('BB-2024-Friday'!$AJ10&lt;&gt;"",IF('BB-2024-Friday'!$AJ10="t",0,'BB-2024-Friday'!AM10),"")</f>
        <v>30</v>
      </c>
      <c r="F8" s="119">
        <f>IF('BB-2024-Friday'!$AJ10&lt;&gt;"",IF('BB-2024-Friday'!$AJ10="t",0,'BB-2024-Friday'!AN10),"")</f>
        <v>30</v>
      </c>
      <c r="G8" s="119">
        <f>IF('BB-2024-Friday'!$AJ10&lt;&gt;"",IF('BB-2024-Friday'!$AJ10="t",0,'BB-2024-Friday'!AO10),"")</f>
        <v>30</v>
      </c>
      <c r="H8" s="119">
        <f>IF('BB-2024-Friday'!$AJ10&lt;&gt;"",IF('BB-2024-Friday'!$AJ10="t",0,'BB-2024-Friday'!AP10),"")</f>
        <v>30</v>
      </c>
      <c r="I8" s="119" t="str">
        <f>IF('BB-2024-Friday'!$AJ10&lt;&gt;"",IF('BB-2024-Friday'!$AJ10="t",0,'BB-2024-Friday'!AQ10),"")</f>
        <v>60</v>
      </c>
      <c r="J8" s="119">
        <f>IF('BB-2024-Friday'!$AJ10&lt;&gt;"",IF('BB-2024-Friday'!$AJ10="t",'BB-2024-Friday'!AM10,0),"")</f>
        <v>0</v>
      </c>
      <c r="K8" s="119">
        <f>IF('BB-2024-Friday'!$AJ10&lt;&gt;"",IF('BB-2024-Friday'!$AJ10="t",'BB-2024-Friday'!AN10,0),"")</f>
        <v>0</v>
      </c>
      <c r="L8" s="119">
        <f>IF('BB-2024-Friday'!$AJ10&lt;&gt;"",IF('BB-2024-Friday'!$AJ10="t",'BB-2024-Friday'!AO10,0),"")</f>
        <v>0</v>
      </c>
      <c r="M8" s="119">
        <f>IF('BB-2024-Friday'!$AJ10&lt;&gt;"",IF('BB-2024-Friday'!$AJ10="t",'BB-2024-Friday'!AP10,0),"")</f>
        <v>0</v>
      </c>
      <c r="N8" s="120">
        <f>IF('BB-2024-Friday'!$AJ10&lt;&gt;"",IF('BB-2024-Friday'!$AJ10="m",'BB-2024-Friday'!U10,0),"")</f>
        <v>0</v>
      </c>
      <c r="O8" s="120">
        <f>IF('BB-2024-Friday'!$AJ10&lt;&gt;"",IF('BB-2024-Friday'!$AJ10="m",'BB-2024-Friday'!V10,0),"")</f>
        <v>0</v>
      </c>
    </row>
    <row r="9" spans="1:15" x14ac:dyDescent="0.25">
      <c r="A9" t="str">
        <f>IF('BB-2024-Friday'!AJ11&lt;&gt;"",'BB-2024-Friday'!AJ11,"")</f>
        <v>o</v>
      </c>
      <c r="B9" t="str">
        <f>IF('BB-2024-Friday'!AJ11&lt;&gt;"",'BB-2024-Friday'!AR11,"")</f>
        <v>Traffic Light Carry Straight On.{ 0km Stone}  Stay on Old Main road.  Be careful of bad road surface.</v>
      </c>
      <c r="C9" t="str">
        <f>IF('BB-2024-Friday'!AJ11="m","v","a")</f>
        <v>a</v>
      </c>
      <c r="D9" s="92">
        <f>IF('BB-2024-Friday'!AJ11&lt;&gt;"",'BB-2024-Friday'!AI11,"")</f>
        <v>1.4</v>
      </c>
      <c r="E9" s="119">
        <f>IF('BB-2024-Friday'!$AJ11&lt;&gt;"",IF('BB-2024-Friday'!$AJ11="t",0,'BB-2024-Friday'!AM11),"")</f>
        <v>30</v>
      </c>
      <c r="F9" s="119">
        <f>IF('BB-2024-Friday'!$AJ11&lt;&gt;"",IF('BB-2024-Friday'!$AJ11="t",0,'BB-2024-Friday'!AN11),"")</f>
        <v>30</v>
      </c>
      <c r="G9" s="119">
        <f>IF('BB-2024-Friday'!$AJ11&lt;&gt;"",IF('BB-2024-Friday'!$AJ11="t",0,'BB-2024-Friday'!AO11),"")</f>
        <v>30</v>
      </c>
      <c r="H9" s="119">
        <f>IF('BB-2024-Friday'!$AJ11&lt;&gt;"",IF('BB-2024-Friday'!$AJ11="t",0,'BB-2024-Friday'!AP11),"")</f>
        <v>30</v>
      </c>
      <c r="I9" s="119" t="str">
        <f>IF('BB-2024-Friday'!$AJ11&lt;&gt;"",IF('BB-2024-Friday'!$AJ11="t",0,'BB-2024-Friday'!AQ11),"")</f>
        <v>60</v>
      </c>
      <c r="J9" s="119">
        <f>IF('BB-2024-Friday'!$AJ11&lt;&gt;"",IF('BB-2024-Friday'!$AJ11="t",'BB-2024-Friday'!AM11,0),"")</f>
        <v>0</v>
      </c>
      <c r="K9" s="119">
        <f>IF('BB-2024-Friday'!$AJ11&lt;&gt;"",IF('BB-2024-Friday'!$AJ11="t",'BB-2024-Friday'!AN11,0),"")</f>
        <v>0</v>
      </c>
      <c r="L9" s="119">
        <f>IF('BB-2024-Friday'!$AJ11&lt;&gt;"",IF('BB-2024-Friday'!$AJ11="t",'BB-2024-Friday'!AO11,0),"")</f>
        <v>0</v>
      </c>
      <c r="M9" s="119">
        <f>IF('BB-2024-Friday'!$AJ11&lt;&gt;"",IF('BB-2024-Friday'!$AJ11="t",'BB-2024-Friday'!AP11,0),"")</f>
        <v>0</v>
      </c>
      <c r="N9" s="120">
        <f>IF('BB-2024-Friday'!$AJ11&lt;&gt;"",IF('BB-2024-Friday'!$AJ11="m",'BB-2024-Friday'!U11,0),"")</f>
        <v>0</v>
      </c>
      <c r="O9" s="120">
        <f>IF('BB-2024-Friday'!$AJ11&lt;&gt;"",IF('BB-2024-Friday'!$AJ11="m",'BB-2024-Friday'!V11,0),"")</f>
        <v>0</v>
      </c>
    </row>
    <row r="10" spans="1:15" x14ac:dyDescent="0.25">
      <c r="A10" t="str">
        <f>IF('BB-2024-Friday'!AJ12&lt;&gt;"",'BB-2024-Friday'!AJ12,"")</f>
        <v/>
      </c>
      <c r="B10" t="str">
        <f>IF('BB-2024-Friday'!AJ12&lt;&gt;"",'BB-2024-Friday'!AR12,"")</f>
        <v/>
      </c>
      <c r="C10" t="str">
        <f>IF('BB-2024-Friday'!AJ12="m","v","a")</f>
        <v>a</v>
      </c>
      <c r="D10" s="92" t="str">
        <f>IF('BB-2024-Friday'!AJ12&lt;&gt;"",'BB-2024-Friday'!AI12,"")</f>
        <v/>
      </c>
      <c r="E10" s="119" t="str">
        <f>IF('BB-2024-Friday'!$AJ12&lt;&gt;"",IF('BB-2024-Friday'!$AJ12="t",0,'BB-2024-Friday'!AM12),"")</f>
        <v/>
      </c>
      <c r="F10" s="119" t="str">
        <f>IF('BB-2024-Friday'!$AJ12&lt;&gt;"",IF('BB-2024-Friday'!$AJ12="t",0,'BB-2024-Friday'!AN12),"")</f>
        <v/>
      </c>
      <c r="G10" s="119" t="str">
        <f>IF('BB-2024-Friday'!$AJ12&lt;&gt;"",IF('BB-2024-Friday'!$AJ12="t",0,'BB-2024-Friday'!AO12),"")</f>
        <v/>
      </c>
      <c r="H10" s="119" t="str">
        <f>IF('BB-2024-Friday'!$AJ12&lt;&gt;"",IF('BB-2024-Friday'!$AJ12="t",0,'BB-2024-Friday'!AP12),"")</f>
        <v/>
      </c>
      <c r="I10" s="119" t="str">
        <f>IF('BB-2024-Friday'!$AJ12&lt;&gt;"",IF('BB-2024-Friday'!$AJ12="t",0,'BB-2024-Friday'!AQ12),"")</f>
        <v/>
      </c>
      <c r="J10" s="119" t="str">
        <f>IF('BB-2024-Friday'!$AJ12&lt;&gt;"",IF('BB-2024-Friday'!$AJ12="t",'BB-2024-Friday'!AM12,0),"")</f>
        <v/>
      </c>
      <c r="K10" s="119" t="str">
        <f>IF('BB-2024-Friday'!$AJ12&lt;&gt;"",IF('BB-2024-Friday'!$AJ12="t",'BB-2024-Friday'!AN12,0),"")</f>
        <v/>
      </c>
      <c r="L10" s="119" t="str">
        <f>IF('BB-2024-Friday'!$AJ12&lt;&gt;"",IF('BB-2024-Friday'!$AJ12="t",'BB-2024-Friday'!AO12,0),"")</f>
        <v/>
      </c>
      <c r="M10" s="119" t="str">
        <f>IF('BB-2024-Friday'!$AJ12&lt;&gt;"",IF('BB-2024-Friday'!$AJ12="t",'BB-2024-Friday'!AP12,0),"")</f>
        <v/>
      </c>
      <c r="N10" s="120" t="str">
        <f>IF('BB-2024-Friday'!$AJ12&lt;&gt;"",IF('BB-2024-Friday'!$AJ12="m",'BB-2024-Friday'!U12,0),"")</f>
        <v/>
      </c>
      <c r="O10" s="120" t="str">
        <f>IF('BB-2024-Friday'!$AJ12&lt;&gt;"",IF('BB-2024-Friday'!$AJ12="m",'BB-2024-Friday'!V12,0),"")</f>
        <v/>
      </c>
    </row>
    <row r="11" spans="1:15" x14ac:dyDescent="0.25">
      <c r="A11" t="str">
        <f>IF('BB-2024-Friday'!AJ13&lt;&gt;"",'BB-2024-Friday'!AJ13,"")</f>
        <v/>
      </c>
      <c r="B11" t="str">
        <f>IF('BB-2024-Friday'!AJ13&lt;&gt;"",'BB-2024-Friday'!AR13,"")</f>
        <v/>
      </c>
      <c r="C11" t="str">
        <f>IF('BB-2024-Friday'!AJ13="m","v","a")</f>
        <v>a</v>
      </c>
      <c r="D11" s="92" t="str">
        <f>IF('BB-2024-Friday'!AJ13&lt;&gt;"",'BB-2024-Friday'!AI13,"")</f>
        <v/>
      </c>
      <c r="E11" s="119" t="str">
        <f>IF('BB-2024-Friday'!$AJ13&lt;&gt;"",IF('BB-2024-Friday'!$AJ13="t",0,'BB-2024-Friday'!AM13),"")</f>
        <v/>
      </c>
      <c r="F11" s="119" t="str">
        <f>IF('BB-2024-Friday'!$AJ13&lt;&gt;"",IF('BB-2024-Friday'!$AJ13="t",0,'BB-2024-Friday'!AN13),"")</f>
        <v/>
      </c>
      <c r="G11" s="119" t="str">
        <f>IF('BB-2024-Friday'!$AJ13&lt;&gt;"",IF('BB-2024-Friday'!$AJ13="t",0,'BB-2024-Friday'!AO13),"")</f>
        <v/>
      </c>
      <c r="H11" s="119" t="str">
        <f>IF('BB-2024-Friday'!$AJ13&lt;&gt;"",IF('BB-2024-Friday'!$AJ13="t",0,'BB-2024-Friday'!AP13),"")</f>
        <v/>
      </c>
      <c r="I11" s="119" t="str">
        <f>IF('BB-2024-Friday'!$AJ13&lt;&gt;"",IF('BB-2024-Friday'!$AJ13="t",0,'BB-2024-Friday'!AQ13),"")</f>
        <v/>
      </c>
      <c r="J11" s="119" t="str">
        <f>IF('BB-2024-Friday'!$AJ13&lt;&gt;"",IF('BB-2024-Friday'!$AJ13="t",'BB-2024-Friday'!AM13,0),"")</f>
        <v/>
      </c>
      <c r="K11" s="119" t="str">
        <f>IF('BB-2024-Friday'!$AJ13&lt;&gt;"",IF('BB-2024-Friday'!$AJ13="t",'BB-2024-Friday'!AN13,0),"")</f>
        <v/>
      </c>
      <c r="L11" s="119" t="str">
        <f>IF('BB-2024-Friday'!$AJ13&lt;&gt;"",IF('BB-2024-Friday'!$AJ13="t",'BB-2024-Friday'!AO13,0),"")</f>
        <v/>
      </c>
      <c r="M11" s="119" t="str">
        <f>IF('BB-2024-Friday'!$AJ13&lt;&gt;"",IF('BB-2024-Friday'!$AJ13="t",'BB-2024-Friday'!AP13,0),"")</f>
        <v/>
      </c>
      <c r="N11" s="120" t="str">
        <f>IF('BB-2024-Friday'!$AJ13&lt;&gt;"",IF('BB-2024-Friday'!$AJ13="m",'BB-2024-Friday'!U13,0),"")</f>
        <v/>
      </c>
      <c r="O11" s="120" t="str">
        <f>IF('BB-2024-Friday'!$AJ13&lt;&gt;"",IF('BB-2024-Friday'!$AJ13="m",'BB-2024-Friday'!V13,0),"")</f>
        <v/>
      </c>
    </row>
    <row r="12" spans="1:15" x14ac:dyDescent="0.25">
      <c r="A12" t="str">
        <f>IF('BB-2024-Friday'!AJ14&lt;&gt;"",'BB-2024-Friday'!AJ14,"")</f>
        <v/>
      </c>
      <c r="B12" t="str">
        <f>IF('BB-2024-Friday'!AJ14&lt;&gt;"",'BB-2024-Friday'!AR14,"")</f>
        <v/>
      </c>
      <c r="C12" t="str">
        <f>IF('BB-2024-Friday'!AJ14="m","v","a")</f>
        <v>a</v>
      </c>
      <c r="D12" s="92" t="str">
        <f>IF('BB-2024-Friday'!AJ14&lt;&gt;"",'BB-2024-Friday'!AI14,"")</f>
        <v/>
      </c>
      <c r="E12" s="119" t="str">
        <f>IF('BB-2024-Friday'!$AJ14&lt;&gt;"",IF('BB-2024-Friday'!$AJ14="t",0,'BB-2024-Friday'!AM14),"")</f>
        <v/>
      </c>
      <c r="F12" s="119" t="str">
        <f>IF('BB-2024-Friday'!$AJ14&lt;&gt;"",IF('BB-2024-Friday'!$AJ14="t",0,'BB-2024-Friday'!AN14),"")</f>
        <v/>
      </c>
      <c r="G12" s="119" t="str">
        <f>IF('BB-2024-Friday'!$AJ14&lt;&gt;"",IF('BB-2024-Friday'!$AJ14="t",0,'BB-2024-Friday'!AO14),"")</f>
        <v/>
      </c>
      <c r="H12" s="119" t="str">
        <f>IF('BB-2024-Friday'!$AJ14&lt;&gt;"",IF('BB-2024-Friday'!$AJ14="t",0,'BB-2024-Friday'!AP14),"")</f>
        <v/>
      </c>
      <c r="I12" s="119" t="str">
        <f>IF('BB-2024-Friday'!$AJ14&lt;&gt;"",IF('BB-2024-Friday'!$AJ14="t",0,'BB-2024-Friday'!AQ14),"")</f>
        <v/>
      </c>
      <c r="J12" s="119" t="str">
        <f>IF('BB-2024-Friday'!$AJ14&lt;&gt;"",IF('BB-2024-Friday'!$AJ14="t",'BB-2024-Friday'!AM14,0),"")</f>
        <v/>
      </c>
      <c r="K12" s="119" t="str">
        <f>IF('BB-2024-Friday'!$AJ14&lt;&gt;"",IF('BB-2024-Friday'!$AJ14="t",'BB-2024-Friday'!AN14,0),"")</f>
        <v/>
      </c>
      <c r="L12" s="119" t="str">
        <f>IF('BB-2024-Friday'!$AJ14&lt;&gt;"",IF('BB-2024-Friday'!$AJ14="t",'BB-2024-Friday'!AO14,0),"")</f>
        <v/>
      </c>
      <c r="M12" s="119" t="str">
        <f>IF('BB-2024-Friday'!$AJ14&lt;&gt;"",IF('BB-2024-Friday'!$AJ14="t",'BB-2024-Friday'!AP14,0),"")</f>
        <v/>
      </c>
      <c r="N12" s="120" t="str">
        <f>IF('BB-2024-Friday'!$AJ14&lt;&gt;"",IF('BB-2024-Friday'!$AJ14="m",'BB-2024-Friday'!U14,0),"")</f>
        <v/>
      </c>
      <c r="O12" s="120" t="str">
        <f>IF('BB-2024-Friday'!$AJ14&lt;&gt;"",IF('BB-2024-Friday'!$AJ14="m",'BB-2024-Friday'!V14,0),"")</f>
        <v/>
      </c>
    </row>
    <row r="13" spans="1:15" x14ac:dyDescent="0.25">
      <c r="A13" t="str">
        <f>IF('BB-2024-Friday'!AJ15&lt;&gt;"",'BB-2024-Friday'!AJ15,"")</f>
        <v/>
      </c>
      <c r="B13" t="str">
        <f>IF('BB-2024-Friday'!AJ15&lt;&gt;"",'BB-2024-Friday'!AR15,"")</f>
        <v/>
      </c>
      <c r="C13" t="str">
        <f>IF('BB-2024-Friday'!AJ15="m","v","a")</f>
        <v>a</v>
      </c>
      <c r="D13" s="92" t="str">
        <f>IF('BB-2024-Friday'!AJ15&lt;&gt;"",'BB-2024-Friday'!AI15,"")</f>
        <v/>
      </c>
      <c r="E13" s="119" t="str">
        <f>IF('BB-2024-Friday'!$AJ15&lt;&gt;"",IF('BB-2024-Friday'!$AJ15="t",0,'BB-2024-Friday'!AM15),"")</f>
        <v/>
      </c>
      <c r="F13" s="119" t="str">
        <f>IF('BB-2024-Friday'!$AJ15&lt;&gt;"",IF('BB-2024-Friday'!$AJ15="t",0,'BB-2024-Friday'!AN15),"")</f>
        <v/>
      </c>
      <c r="G13" s="119" t="str">
        <f>IF('BB-2024-Friday'!$AJ15&lt;&gt;"",IF('BB-2024-Friday'!$AJ15="t",0,'BB-2024-Friday'!AO15),"")</f>
        <v/>
      </c>
      <c r="H13" s="119" t="str">
        <f>IF('BB-2024-Friday'!$AJ15&lt;&gt;"",IF('BB-2024-Friday'!$AJ15="t",0,'BB-2024-Friday'!AP15),"")</f>
        <v/>
      </c>
      <c r="I13" s="119" t="str">
        <f>IF('BB-2024-Friday'!$AJ15&lt;&gt;"",IF('BB-2024-Friday'!$AJ15="t",0,'BB-2024-Friday'!AQ15),"")</f>
        <v/>
      </c>
      <c r="J13" s="119" t="str">
        <f>IF('BB-2024-Friday'!$AJ15&lt;&gt;"",IF('BB-2024-Friday'!$AJ15="t",'BB-2024-Friday'!AM15,0),"")</f>
        <v/>
      </c>
      <c r="K13" s="119" t="str">
        <f>IF('BB-2024-Friday'!$AJ15&lt;&gt;"",IF('BB-2024-Friday'!$AJ15="t",'BB-2024-Friday'!AN15,0),"")</f>
        <v/>
      </c>
      <c r="L13" s="119" t="str">
        <f>IF('BB-2024-Friday'!$AJ15&lt;&gt;"",IF('BB-2024-Friday'!$AJ15="t",'BB-2024-Friday'!AO15,0),"")</f>
        <v/>
      </c>
      <c r="M13" s="119" t="str">
        <f>IF('BB-2024-Friday'!$AJ15&lt;&gt;"",IF('BB-2024-Friday'!$AJ15="t",'BB-2024-Friday'!AP15,0),"")</f>
        <v/>
      </c>
      <c r="N13" s="120" t="str">
        <f>IF('BB-2024-Friday'!$AJ15&lt;&gt;"",IF('BB-2024-Friday'!$AJ15="m",'BB-2024-Friday'!U15,0),"")</f>
        <v/>
      </c>
      <c r="O13" s="120" t="str">
        <f>IF('BB-2024-Friday'!$AJ15&lt;&gt;"",IF('BB-2024-Friday'!$AJ15="m",'BB-2024-Friday'!V15,0),"")</f>
        <v/>
      </c>
    </row>
    <row r="14" spans="1:15" x14ac:dyDescent="0.25">
      <c r="A14" t="str">
        <f>IF('BB-2024-Friday'!AJ16&lt;&gt;"",'BB-2024-Friday'!AJ16,"")</f>
        <v/>
      </c>
      <c r="B14" t="str">
        <f>IF('BB-2024-Friday'!AJ16&lt;&gt;"",'BB-2024-Friday'!AR16,"")</f>
        <v/>
      </c>
      <c r="C14" t="str">
        <f>IF('BB-2024-Friday'!AJ16="m","v","a")</f>
        <v>a</v>
      </c>
      <c r="D14" s="92" t="str">
        <f>IF('BB-2024-Friday'!AJ16&lt;&gt;"",'BB-2024-Friday'!AI16,"")</f>
        <v/>
      </c>
      <c r="E14" s="119" t="str">
        <f>IF('BB-2024-Friday'!$AJ16&lt;&gt;"",IF('BB-2024-Friday'!$AJ16="t",0,'BB-2024-Friday'!AM16),"")</f>
        <v/>
      </c>
      <c r="F14" s="119" t="str">
        <f>IF('BB-2024-Friday'!$AJ16&lt;&gt;"",IF('BB-2024-Friday'!$AJ16="t",0,'BB-2024-Friday'!AN16),"")</f>
        <v/>
      </c>
      <c r="G14" s="119" t="str">
        <f>IF('BB-2024-Friday'!$AJ16&lt;&gt;"",IF('BB-2024-Friday'!$AJ16="t",0,'BB-2024-Friday'!AO16),"")</f>
        <v/>
      </c>
      <c r="H14" s="119" t="str">
        <f>IF('BB-2024-Friday'!$AJ16&lt;&gt;"",IF('BB-2024-Friday'!$AJ16="t",0,'BB-2024-Friday'!AP16),"")</f>
        <v/>
      </c>
      <c r="I14" s="119" t="str">
        <f>IF('BB-2024-Friday'!$AJ16&lt;&gt;"",IF('BB-2024-Friday'!$AJ16="t",0,'BB-2024-Friday'!AQ16),"")</f>
        <v/>
      </c>
      <c r="J14" s="119" t="str">
        <f>IF('BB-2024-Friday'!$AJ16&lt;&gt;"",IF('BB-2024-Friday'!$AJ16="t",'BB-2024-Friday'!AM16,0),"")</f>
        <v/>
      </c>
      <c r="K14" s="119" t="str">
        <f>IF('BB-2024-Friday'!$AJ16&lt;&gt;"",IF('BB-2024-Friday'!$AJ16="t",'BB-2024-Friday'!AN16,0),"")</f>
        <v/>
      </c>
      <c r="L14" s="119" t="str">
        <f>IF('BB-2024-Friday'!$AJ16&lt;&gt;"",IF('BB-2024-Friday'!$AJ16="t",'BB-2024-Friday'!AO16,0),"")</f>
        <v/>
      </c>
      <c r="M14" s="119" t="str">
        <f>IF('BB-2024-Friday'!$AJ16&lt;&gt;"",IF('BB-2024-Friday'!$AJ16="t",'BB-2024-Friday'!AP16,0),"")</f>
        <v/>
      </c>
      <c r="N14" s="120" t="str">
        <f>IF('BB-2024-Friday'!$AJ16&lt;&gt;"",IF('BB-2024-Friday'!$AJ16="m",'BB-2024-Friday'!U16,0),"")</f>
        <v/>
      </c>
      <c r="O14" s="120" t="str">
        <f>IF('BB-2024-Friday'!$AJ16&lt;&gt;"",IF('BB-2024-Friday'!$AJ16="m",'BB-2024-Friday'!V16,0),"")</f>
        <v/>
      </c>
    </row>
    <row r="15" spans="1:15" x14ac:dyDescent="0.25">
      <c r="A15" t="str">
        <f>IF('BB-2024-Friday'!AJ17&lt;&gt;"",'BB-2024-Friday'!AJ17,"")</f>
        <v/>
      </c>
      <c r="B15" t="str">
        <f>IF('BB-2024-Friday'!AJ17&lt;&gt;"",'BB-2024-Friday'!AR17,"")</f>
        <v/>
      </c>
      <c r="C15" t="str">
        <f>IF('BB-2024-Friday'!AJ17="m","v","a")</f>
        <v>a</v>
      </c>
      <c r="D15" s="92" t="str">
        <f>IF('BB-2024-Friday'!AJ17&lt;&gt;"",'BB-2024-Friday'!AI17,"")</f>
        <v/>
      </c>
      <c r="E15" s="119" t="str">
        <f>IF('BB-2024-Friday'!$AJ17&lt;&gt;"",IF('BB-2024-Friday'!$AJ17="t",0,'BB-2024-Friday'!AM17),"")</f>
        <v/>
      </c>
      <c r="F15" s="119" t="str">
        <f>IF('BB-2024-Friday'!$AJ17&lt;&gt;"",IF('BB-2024-Friday'!$AJ17="t",0,'BB-2024-Friday'!AN17),"")</f>
        <v/>
      </c>
      <c r="G15" s="119" t="str">
        <f>IF('BB-2024-Friday'!$AJ17&lt;&gt;"",IF('BB-2024-Friday'!$AJ17="t",0,'BB-2024-Friday'!AO17),"")</f>
        <v/>
      </c>
      <c r="H15" s="119" t="str">
        <f>IF('BB-2024-Friday'!$AJ17&lt;&gt;"",IF('BB-2024-Friday'!$AJ17="t",0,'BB-2024-Friday'!AP17),"")</f>
        <v/>
      </c>
      <c r="I15" s="119" t="str">
        <f>IF('BB-2024-Friday'!$AJ17&lt;&gt;"",IF('BB-2024-Friday'!$AJ17="t",0,'BB-2024-Friday'!AQ17),"")</f>
        <v/>
      </c>
      <c r="J15" s="119" t="str">
        <f>IF('BB-2024-Friday'!$AJ17&lt;&gt;"",IF('BB-2024-Friday'!$AJ17="t",'BB-2024-Friday'!AM17,0),"")</f>
        <v/>
      </c>
      <c r="K15" s="119" t="str">
        <f>IF('BB-2024-Friday'!$AJ17&lt;&gt;"",IF('BB-2024-Friday'!$AJ17="t",'BB-2024-Friday'!AN17,0),"")</f>
        <v/>
      </c>
      <c r="L15" s="119" t="str">
        <f>IF('BB-2024-Friday'!$AJ17&lt;&gt;"",IF('BB-2024-Friday'!$AJ17="t",'BB-2024-Friday'!AO17,0),"")</f>
        <v/>
      </c>
      <c r="M15" s="119" t="str">
        <f>IF('BB-2024-Friday'!$AJ17&lt;&gt;"",IF('BB-2024-Friday'!$AJ17="t",'BB-2024-Friday'!AP17,0),"")</f>
        <v/>
      </c>
      <c r="N15" s="120" t="str">
        <f>IF('BB-2024-Friday'!$AJ17&lt;&gt;"",IF('BB-2024-Friday'!$AJ17="m",'BB-2024-Friday'!U17,0),"")</f>
        <v/>
      </c>
      <c r="O15" s="120" t="str">
        <f>IF('BB-2024-Friday'!$AJ17&lt;&gt;"",IF('BB-2024-Friday'!$AJ17="m",'BB-2024-Friday'!V17,0),"")</f>
        <v/>
      </c>
    </row>
    <row r="16" spans="1:15" x14ac:dyDescent="0.25">
      <c r="A16" t="str">
        <f>IF('BB-2024-Friday'!AJ18&lt;&gt;"",'BB-2024-Friday'!AJ18,"")</f>
        <v/>
      </c>
      <c r="B16" t="str">
        <f>IF('BB-2024-Friday'!AJ18&lt;&gt;"",'BB-2024-Friday'!AR18,"")</f>
        <v/>
      </c>
      <c r="C16" t="str">
        <f>IF('BB-2024-Friday'!AJ18="m","v","a")</f>
        <v>a</v>
      </c>
      <c r="D16" s="92" t="str">
        <f>IF('BB-2024-Friday'!AJ18&lt;&gt;"",'BB-2024-Friday'!AI18,"")</f>
        <v/>
      </c>
      <c r="E16" s="119" t="str">
        <f>IF('BB-2024-Friday'!$AJ18&lt;&gt;"",IF('BB-2024-Friday'!$AJ18="t",0,'BB-2024-Friday'!AM18),"")</f>
        <v/>
      </c>
      <c r="F16" s="119" t="str">
        <f>IF('BB-2024-Friday'!$AJ18&lt;&gt;"",IF('BB-2024-Friday'!$AJ18="t",0,'BB-2024-Friday'!AN18),"")</f>
        <v/>
      </c>
      <c r="G16" s="119" t="str">
        <f>IF('BB-2024-Friday'!$AJ18&lt;&gt;"",IF('BB-2024-Friday'!$AJ18="t",0,'BB-2024-Friday'!AO18),"")</f>
        <v/>
      </c>
      <c r="H16" s="119" t="str">
        <f>IF('BB-2024-Friday'!$AJ18&lt;&gt;"",IF('BB-2024-Friday'!$AJ18="t",0,'BB-2024-Friday'!AP18),"")</f>
        <v/>
      </c>
      <c r="I16" s="119" t="str">
        <f>IF('BB-2024-Friday'!$AJ18&lt;&gt;"",IF('BB-2024-Friday'!$AJ18="t",0,'BB-2024-Friday'!AQ18),"")</f>
        <v/>
      </c>
      <c r="J16" s="119" t="str">
        <f>IF('BB-2024-Friday'!$AJ18&lt;&gt;"",IF('BB-2024-Friday'!$AJ18="t",'BB-2024-Friday'!AM18,0),"")</f>
        <v/>
      </c>
      <c r="K16" s="119" t="str">
        <f>IF('BB-2024-Friday'!$AJ18&lt;&gt;"",IF('BB-2024-Friday'!$AJ18="t",'BB-2024-Friday'!AN18,0),"")</f>
        <v/>
      </c>
      <c r="L16" s="119" t="str">
        <f>IF('BB-2024-Friday'!$AJ18&lt;&gt;"",IF('BB-2024-Friday'!$AJ18="t",'BB-2024-Friday'!AO18,0),"")</f>
        <v/>
      </c>
      <c r="M16" s="119" t="str">
        <f>IF('BB-2024-Friday'!$AJ18&lt;&gt;"",IF('BB-2024-Friday'!$AJ18="t",'BB-2024-Friday'!AP18,0),"")</f>
        <v/>
      </c>
      <c r="N16" s="120" t="str">
        <f>IF('BB-2024-Friday'!$AJ18&lt;&gt;"",IF('BB-2024-Friday'!$AJ18="m",'BB-2024-Friday'!U18,0),"")</f>
        <v/>
      </c>
      <c r="O16" s="120" t="str">
        <f>IF('BB-2024-Friday'!$AJ18&lt;&gt;"",IF('BB-2024-Friday'!$AJ18="m",'BB-2024-Friday'!V18,0),"")</f>
        <v/>
      </c>
    </row>
    <row r="17" spans="1:15" x14ac:dyDescent="0.25">
      <c r="A17" t="str">
        <f>IF('BB-2024-Friday'!AJ19&lt;&gt;"",'BB-2024-Friday'!AJ19,"")</f>
        <v/>
      </c>
      <c r="B17" t="str">
        <f>IF('BB-2024-Friday'!AJ19&lt;&gt;"",'BB-2024-Friday'!AR19,"")</f>
        <v/>
      </c>
      <c r="C17" t="str">
        <f>IF('BB-2024-Friday'!AJ19="m","v","a")</f>
        <v>a</v>
      </c>
      <c r="D17" s="92" t="str">
        <f>IF('BB-2024-Friday'!AJ19&lt;&gt;"",'BB-2024-Friday'!AI19,"")</f>
        <v/>
      </c>
      <c r="E17" s="119" t="str">
        <f>IF('BB-2024-Friday'!$AJ19&lt;&gt;"",IF('BB-2024-Friday'!$AJ19="t",0,'BB-2024-Friday'!AM19),"")</f>
        <v/>
      </c>
      <c r="F17" s="119" t="str">
        <f>IF('BB-2024-Friday'!$AJ19&lt;&gt;"",IF('BB-2024-Friday'!$AJ19="t",0,'BB-2024-Friday'!AN19),"")</f>
        <v/>
      </c>
      <c r="G17" s="119" t="str">
        <f>IF('BB-2024-Friday'!$AJ19&lt;&gt;"",IF('BB-2024-Friday'!$AJ19="t",0,'BB-2024-Friday'!AO19),"")</f>
        <v/>
      </c>
      <c r="H17" s="119" t="str">
        <f>IF('BB-2024-Friday'!$AJ19&lt;&gt;"",IF('BB-2024-Friday'!$AJ19="t",0,'BB-2024-Friday'!AP19),"")</f>
        <v/>
      </c>
      <c r="I17" s="119" t="str">
        <f>IF('BB-2024-Friday'!$AJ19&lt;&gt;"",IF('BB-2024-Friday'!$AJ19="t",0,'BB-2024-Friday'!AQ19),"")</f>
        <v/>
      </c>
      <c r="J17" s="119" t="str">
        <f>IF('BB-2024-Friday'!$AJ19&lt;&gt;"",IF('BB-2024-Friday'!$AJ19="t",'BB-2024-Friday'!AM19,0),"")</f>
        <v/>
      </c>
      <c r="K17" s="119" t="str">
        <f>IF('BB-2024-Friday'!$AJ19&lt;&gt;"",IF('BB-2024-Friday'!$AJ19="t",'BB-2024-Friday'!AN19,0),"")</f>
        <v/>
      </c>
      <c r="L17" s="119" t="str">
        <f>IF('BB-2024-Friday'!$AJ19&lt;&gt;"",IF('BB-2024-Friday'!$AJ19="t",'BB-2024-Friday'!AO19,0),"")</f>
        <v/>
      </c>
      <c r="M17" s="119" t="str">
        <f>IF('BB-2024-Friday'!$AJ19&lt;&gt;"",IF('BB-2024-Friday'!$AJ19="t",'BB-2024-Friday'!AP19,0),"")</f>
        <v/>
      </c>
      <c r="N17" s="120" t="str">
        <f>IF('BB-2024-Friday'!$AJ19&lt;&gt;"",IF('BB-2024-Friday'!$AJ19="m",'BB-2024-Friday'!U19,0),"")</f>
        <v/>
      </c>
      <c r="O17" s="120" t="str">
        <f>IF('BB-2024-Friday'!$AJ19&lt;&gt;"",IF('BB-2024-Friday'!$AJ19="m",'BB-2024-Friday'!V19,0),"")</f>
        <v/>
      </c>
    </row>
    <row r="18" spans="1:15" x14ac:dyDescent="0.25">
      <c r="A18" t="str">
        <f>IF('BB-2024-Friday'!AJ20&lt;&gt;"",'BB-2024-Friday'!AJ20,"")</f>
        <v/>
      </c>
      <c r="B18" t="str">
        <f>IF('BB-2024-Friday'!AJ20&lt;&gt;"",'BB-2024-Friday'!AR20,"")</f>
        <v/>
      </c>
      <c r="C18" t="str">
        <f>IF('BB-2024-Friday'!AJ20="m","v","a")</f>
        <v>a</v>
      </c>
      <c r="D18" s="92" t="str">
        <f>IF('BB-2024-Friday'!AJ20&lt;&gt;"",'BB-2024-Friday'!AI20,"")</f>
        <v/>
      </c>
      <c r="E18" s="119" t="str">
        <f>IF('BB-2024-Friday'!$AJ20&lt;&gt;"",IF('BB-2024-Friday'!$AJ20="t",0,'BB-2024-Friday'!AM20),"")</f>
        <v/>
      </c>
      <c r="F18" s="119" t="str">
        <f>IF('BB-2024-Friday'!$AJ20&lt;&gt;"",IF('BB-2024-Friday'!$AJ20="t",0,'BB-2024-Friday'!AN20),"")</f>
        <v/>
      </c>
      <c r="G18" s="119" t="str">
        <f>IF('BB-2024-Friday'!$AJ20&lt;&gt;"",IF('BB-2024-Friday'!$AJ20="t",0,'BB-2024-Friday'!AO20),"")</f>
        <v/>
      </c>
      <c r="H18" s="119" t="str">
        <f>IF('BB-2024-Friday'!$AJ20&lt;&gt;"",IF('BB-2024-Friday'!$AJ20="t",0,'BB-2024-Friday'!AP20),"")</f>
        <v/>
      </c>
      <c r="I18" s="119" t="str">
        <f>IF('BB-2024-Friday'!$AJ20&lt;&gt;"",IF('BB-2024-Friday'!$AJ20="t",0,'BB-2024-Friday'!AQ20),"")</f>
        <v/>
      </c>
      <c r="J18" s="119" t="str">
        <f>IF('BB-2024-Friday'!$AJ20&lt;&gt;"",IF('BB-2024-Friday'!$AJ20="t",'BB-2024-Friday'!AM20,0),"")</f>
        <v/>
      </c>
      <c r="K18" s="119" t="str">
        <f>IF('BB-2024-Friday'!$AJ20&lt;&gt;"",IF('BB-2024-Friday'!$AJ20="t",'BB-2024-Friday'!AN20,0),"")</f>
        <v/>
      </c>
      <c r="L18" s="119" t="str">
        <f>IF('BB-2024-Friday'!$AJ20&lt;&gt;"",IF('BB-2024-Friday'!$AJ20="t",'BB-2024-Friday'!AO20,0),"")</f>
        <v/>
      </c>
      <c r="M18" s="119" t="str">
        <f>IF('BB-2024-Friday'!$AJ20&lt;&gt;"",IF('BB-2024-Friday'!$AJ20="t",'BB-2024-Friday'!AP20,0),"")</f>
        <v/>
      </c>
      <c r="N18" s="120" t="str">
        <f>IF('BB-2024-Friday'!$AJ20&lt;&gt;"",IF('BB-2024-Friday'!$AJ20="m",'BB-2024-Friday'!U20,0),"")</f>
        <v/>
      </c>
      <c r="O18" s="120" t="str">
        <f>IF('BB-2024-Friday'!$AJ20&lt;&gt;"",IF('BB-2024-Friday'!$AJ20="m",'BB-2024-Friday'!V20,0),"")</f>
        <v/>
      </c>
    </row>
    <row r="19" spans="1:15" x14ac:dyDescent="0.25">
      <c r="A19" t="str">
        <f>IF('BB-2024-Friday'!AJ21&lt;&gt;"",'BB-2024-Friday'!AJ21,"")</f>
        <v/>
      </c>
      <c r="B19" t="str">
        <f>IF('BB-2024-Friday'!AJ21&lt;&gt;"",'BB-2024-Friday'!AR21,"")</f>
        <v/>
      </c>
      <c r="C19" t="str">
        <f>IF('BB-2024-Friday'!AJ21="m","v","a")</f>
        <v>a</v>
      </c>
      <c r="D19" s="92" t="str">
        <f>IF('BB-2024-Friday'!AJ21&lt;&gt;"",'BB-2024-Friday'!AI21,"")</f>
        <v/>
      </c>
      <c r="E19" s="119" t="str">
        <f>IF('BB-2024-Friday'!$AJ21&lt;&gt;"",IF('BB-2024-Friday'!$AJ21="t",0,'BB-2024-Friday'!AM21),"")</f>
        <v/>
      </c>
      <c r="F19" s="119" t="str">
        <f>IF('BB-2024-Friday'!$AJ21&lt;&gt;"",IF('BB-2024-Friday'!$AJ21="t",0,'BB-2024-Friday'!AN21),"")</f>
        <v/>
      </c>
      <c r="G19" s="119" t="str">
        <f>IF('BB-2024-Friday'!$AJ21&lt;&gt;"",IF('BB-2024-Friday'!$AJ21="t",0,'BB-2024-Friday'!AO21),"")</f>
        <v/>
      </c>
      <c r="H19" s="119" t="str">
        <f>IF('BB-2024-Friday'!$AJ21&lt;&gt;"",IF('BB-2024-Friday'!$AJ21="t",0,'BB-2024-Friday'!AP21),"")</f>
        <v/>
      </c>
      <c r="I19" s="119" t="str">
        <f>IF('BB-2024-Friday'!$AJ21&lt;&gt;"",IF('BB-2024-Friday'!$AJ21="t",0,'BB-2024-Friday'!AQ21),"")</f>
        <v/>
      </c>
      <c r="J19" s="119" t="str">
        <f>IF('BB-2024-Friday'!$AJ21&lt;&gt;"",IF('BB-2024-Friday'!$AJ21="t",'BB-2024-Friday'!AM21,0),"")</f>
        <v/>
      </c>
      <c r="K19" s="119" t="str">
        <f>IF('BB-2024-Friday'!$AJ21&lt;&gt;"",IF('BB-2024-Friday'!$AJ21="t",'BB-2024-Friday'!AN21,0),"")</f>
        <v/>
      </c>
      <c r="L19" s="119" t="str">
        <f>IF('BB-2024-Friday'!$AJ21&lt;&gt;"",IF('BB-2024-Friday'!$AJ21="t",'BB-2024-Friday'!AO21,0),"")</f>
        <v/>
      </c>
      <c r="M19" s="119" t="str">
        <f>IF('BB-2024-Friday'!$AJ21&lt;&gt;"",IF('BB-2024-Friday'!$AJ21="t",'BB-2024-Friday'!AP21,0),"")</f>
        <v/>
      </c>
      <c r="N19" s="120" t="str">
        <f>IF('BB-2024-Friday'!$AJ21&lt;&gt;"",IF('BB-2024-Friday'!$AJ21="m",'BB-2024-Friday'!U21,0),"")</f>
        <v/>
      </c>
      <c r="O19" s="120" t="str">
        <f>IF('BB-2024-Friday'!$AJ21&lt;&gt;"",IF('BB-2024-Friday'!$AJ21="m",'BB-2024-Friday'!V21,0),"")</f>
        <v/>
      </c>
    </row>
    <row r="20" spans="1:15" x14ac:dyDescent="0.25">
      <c r="A20" t="str">
        <f>IF('BB-2024-Friday'!AJ22&lt;&gt;"",'BB-2024-Friday'!AJ22,"")</f>
        <v/>
      </c>
      <c r="B20" t="str">
        <f>IF('BB-2024-Friday'!AJ22&lt;&gt;"",'BB-2024-Friday'!AR22,"")</f>
        <v/>
      </c>
      <c r="C20" t="str">
        <f>IF('BB-2024-Friday'!AJ22="m","v","a")</f>
        <v>a</v>
      </c>
      <c r="D20" s="92" t="str">
        <f>IF('BB-2024-Friday'!AJ22&lt;&gt;"",'BB-2024-Friday'!AI22,"")</f>
        <v/>
      </c>
      <c r="E20" s="119" t="str">
        <f>IF('BB-2024-Friday'!$AJ22&lt;&gt;"",IF('BB-2024-Friday'!$AJ22="t",0,'BB-2024-Friday'!AM22),"")</f>
        <v/>
      </c>
      <c r="F20" s="119" t="str">
        <f>IF('BB-2024-Friday'!$AJ22&lt;&gt;"",IF('BB-2024-Friday'!$AJ22="t",0,'BB-2024-Friday'!AN22),"")</f>
        <v/>
      </c>
      <c r="G20" s="119" t="str">
        <f>IF('BB-2024-Friday'!$AJ22&lt;&gt;"",IF('BB-2024-Friday'!$AJ22="t",0,'BB-2024-Friday'!AO22),"")</f>
        <v/>
      </c>
      <c r="H20" s="119" t="str">
        <f>IF('BB-2024-Friday'!$AJ22&lt;&gt;"",IF('BB-2024-Friday'!$AJ22="t",0,'BB-2024-Friday'!AP22),"")</f>
        <v/>
      </c>
      <c r="I20" s="119" t="str">
        <f>IF('BB-2024-Friday'!$AJ22&lt;&gt;"",IF('BB-2024-Friday'!$AJ22="t",0,'BB-2024-Friday'!AQ22),"")</f>
        <v/>
      </c>
      <c r="J20" s="119" t="str">
        <f>IF('BB-2024-Friday'!$AJ22&lt;&gt;"",IF('BB-2024-Friday'!$AJ22="t",'BB-2024-Friday'!AM22,0),"")</f>
        <v/>
      </c>
      <c r="K20" s="119" t="str">
        <f>IF('BB-2024-Friday'!$AJ22&lt;&gt;"",IF('BB-2024-Friday'!$AJ22="t",'BB-2024-Friday'!AN22,0),"")</f>
        <v/>
      </c>
      <c r="L20" s="119" t="str">
        <f>IF('BB-2024-Friday'!$AJ22&lt;&gt;"",IF('BB-2024-Friday'!$AJ22="t",'BB-2024-Friday'!AO22,0),"")</f>
        <v/>
      </c>
      <c r="M20" s="119" t="str">
        <f>IF('BB-2024-Friday'!$AJ22&lt;&gt;"",IF('BB-2024-Friday'!$AJ22="t",'BB-2024-Friday'!AP22,0),"")</f>
        <v/>
      </c>
      <c r="N20" s="120" t="str">
        <f>IF('BB-2024-Friday'!$AJ22&lt;&gt;"",IF('BB-2024-Friday'!$AJ22="m",'BB-2024-Friday'!U22,0),"")</f>
        <v/>
      </c>
      <c r="O20" s="120" t="str">
        <f>IF('BB-2024-Friday'!$AJ22&lt;&gt;"",IF('BB-2024-Friday'!$AJ22="m",'BB-2024-Friday'!V22,0),"")</f>
        <v/>
      </c>
    </row>
    <row r="21" spans="1:15" x14ac:dyDescent="0.25">
      <c r="A21" t="str">
        <f>IF('BB-2024-Friday'!AJ23&lt;&gt;"",'BB-2024-Friday'!AJ23,"")</f>
        <v/>
      </c>
      <c r="B21" t="str">
        <f>IF('BB-2024-Friday'!AJ23&lt;&gt;"",'BB-2024-Friday'!AR23,"")</f>
        <v/>
      </c>
      <c r="C21" t="str">
        <f>IF('BB-2024-Friday'!AJ23="m","v","a")</f>
        <v>a</v>
      </c>
      <c r="D21" s="92" t="str">
        <f>IF('BB-2024-Friday'!AJ23&lt;&gt;"",'BB-2024-Friday'!AI23,"")</f>
        <v/>
      </c>
      <c r="E21" s="119" t="str">
        <f>IF('BB-2024-Friday'!$AJ23&lt;&gt;"",IF('BB-2024-Friday'!$AJ23="t",0,'BB-2024-Friday'!AM23),"")</f>
        <v/>
      </c>
      <c r="F21" s="119" t="str">
        <f>IF('BB-2024-Friday'!$AJ23&lt;&gt;"",IF('BB-2024-Friday'!$AJ23="t",0,'BB-2024-Friday'!AN23),"")</f>
        <v/>
      </c>
      <c r="G21" s="119" t="str">
        <f>IF('BB-2024-Friday'!$AJ23&lt;&gt;"",IF('BB-2024-Friday'!$AJ23="t",0,'BB-2024-Friday'!AO23),"")</f>
        <v/>
      </c>
      <c r="H21" s="119" t="str">
        <f>IF('BB-2024-Friday'!$AJ23&lt;&gt;"",IF('BB-2024-Friday'!$AJ23="t",0,'BB-2024-Friday'!AP23),"")</f>
        <v/>
      </c>
      <c r="I21" s="119" t="str">
        <f>IF('BB-2024-Friday'!$AJ23&lt;&gt;"",IF('BB-2024-Friday'!$AJ23="t",0,'BB-2024-Friday'!AQ23),"")</f>
        <v/>
      </c>
      <c r="J21" s="119" t="str">
        <f>IF('BB-2024-Friday'!$AJ23&lt;&gt;"",IF('BB-2024-Friday'!$AJ23="t",'BB-2024-Friday'!AM23,0),"")</f>
        <v/>
      </c>
      <c r="K21" s="119" t="str">
        <f>IF('BB-2024-Friday'!$AJ23&lt;&gt;"",IF('BB-2024-Friday'!$AJ23="t",'BB-2024-Friday'!AN23,0),"")</f>
        <v/>
      </c>
      <c r="L21" s="119" t="str">
        <f>IF('BB-2024-Friday'!$AJ23&lt;&gt;"",IF('BB-2024-Friday'!$AJ23="t",'BB-2024-Friday'!AO23,0),"")</f>
        <v/>
      </c>
      <c r="M21" s="119" t="str">
        <f>IF('BB-2024-Friday'!$AJ23&lt;&gt;"",IF('BB-2024-Friday'!$AJ23="t",'BB-2024-Friday'!AP23,0),"")</f>
        <v/>
      </c>
      <c r="N21" s="120" t="str">
        <f>IF('BB-2024-Friday'!$AJ23&lt;&gt;"",IF('BB-2024-Friday'!$AJ23="m",'BB-2024-Friday'!U23,0),"")</f>
        <v/>
      </c>
      <c r="O21" s="120" t="str">
        <f>IF('BB-2024-Friday'!$AJ23&lt;&gt;"",IF('BB-2024-Friday'!$AJ23="m",'BB-2024-Friday'!V23,0),"")</f>
        <v/>
      </c>
    </row>
    <row r="22" spans="1:15" x14ac:dyDescent="0.25">
      <c r="A22" t="str">
        <f>IF('BB-2024-Friday'!AJ24&lt;&gt;"",'BB-2024-Friday'!AJ24,"")</f>
        <v/>
      </c>
      <c r="B22" t="str">
        <f>IF('BB-2024-Friday'!AJ24&lt;&gt;"",'BB-2024-Friday'!AR24,"")</f>
        <v/>
      </c>
      <c r="C22" t="str">
        <f>IF('BB-2024-Friday'!AJ24="m","v","a")</f>
        <v>a</v>
      </c>
      <c r="D22" s="92" t="str">
        <f>IF('BB-2024-Friday'!AJ24&lt;&gt;"",'BB-2024-Friday'!AI24,"")</f>
        <v/>
      </c>
      <c r="E22" s="119" t="str">
        <f>IF('BB-2024-Friday'!$AJ24&lt;&gt;"",IF('BB-2024-Friday'!$AJ24="t",0,'BB-2024-Friday'!AM24),"")</f>
        <v/>
      </c>
      <c r="F22" s="119" t="str">
        <f>IF('BB-2024-Friday'!$AJ24&lt;&gt;"",IF('BB-2024-Friday'!$AJ24="t",0,'BB-2024-Friday'!AN24),"")</f>
        <v/>
      </c>
      <c r="G22" s="119" t="str">
        <f>IF('BB-2024-Friday'!$AJ24&lt;&gt;"",IF('BB-2024-Friday'!$AJ24="t",0,'BB-2024-Friday'!AO24),"")</f>
        <v/>
      </c>
      <c r="H22" s="119" t="str">
        <f>IF('BB-2024-Friday'!$AJ24&lt;&gt;"",IF('BB-2024-Friday'!$AJ24="t",0,'BB-2024-Friday'!AP24),"")</f>
        <v/>
      </c>
      <c r="I22" s="119" t="str">
        <f>IF('BB-2024-Friday'!$AJ24&lt;&gt;"",IF('BB-2024-Friday'!$AJ24="t",0,'BB-2024-Friday'!AQ24),"")</f>
        <v/>
      </c>
      <c r="J22" s="119" t="str">
        <f>IF('BB-2024-Friday'!$AJ24&lt;&gt;"",IF('BB-2024-Friday'!$AJ24="t",'BB-2024-Friday'!AM24,0),"")</f>
        <v/>
      </c>
      <c r="K22" s="119" t="str">
        <f>IF('BB-2024-Friday'!$AJ24&lt;&gt;"",IF('BB-2024-Friday'!$AJ24="t",'BB-2024-Friday'!AN24,0),"")</f>
        <v/>
      </c>
      <c r="L22" s="119" t="str">
        <f>IF('BB-2024-Friday'!$AJ24&lt;&gt;"",IF('BB-2024-Friday'!$AJ24="t",'BB-2024-Friday'!AO24,0),"")</f>
        <v/>
      </c>
      <c r="M22" s="119" t="str">
        <f>IF('BB-2024-Friday'!$AJ24&lt;&gt;"",IF('BB-2024-Friday'!$AJ24="t",'BB-2024-Friday'!AP24,0),"")</f>
        <v/>
      </c>
      <c r="N22" s="120" t="str">
        <f>IF('BB-2024-Friday'!$AJ24&lt;&gt;"",IF('BB-2024-Friday'!$AJ24="m",'BB-2024-Friday'!U24,0),"")</f>
        <v/>
      </c>
      <c r="O22" s="120" t="str">
        <f>IF('BB-2024-Friday'!$AJ24&lt;&gt;"",IF('BB-2024-Friday'!$AJ24="m",'BB-2024-Friday'!V24,0),"")</f>
        <v/>
      </c>
    </row>
    <row r="23" spans="1:15" x14ac:dyDescent="0.25">
      <c r="A23" t="str">
        <f>IF('BB-2024-Friday'!AJ25&lt;&gt;"",'BB-2024-Friday'!AJ25,"")</f>
        <v>o</v>
      </c>
      <c r="B23" t="str">
        <f>IF('BB-2024-Friday'!AJ25&lt;&gt;"",'BB-2024-Friday'!AR25,"")</f>
        <v>Clement Stott Road.{ START of REGULARITY.}  This is an ideal spot to wait for your time if you are early.</v>
      </c>
      <c r="C23" t="str">
        <f>IF('BB-2024-Friday'!AJ25="m","v","a")</f>
        <v>a</v>
      </c>
      <c r="D23" s="92">
        <f>IF('BB-2024-Friday'!AJ25&lt;&gt;"",'BB-2024-Friday'!AI25,"")</f>
        <v>4.3899999999999997</v>
      </c>
      <c r="E23" s="119">
        <f>IF('BB-2024-Friday'!$AJ25&lt;&gt;"",IF('BB-2024-Friday'!$AJ25="t",0,'BB-2024-Friday'!AM25),"")</f>
        <v>30</v>
      </c>
      <c r="F23" s="119">
        <f>IF('BB-2024-Friday'!$AJ25&lt;&gt;"",IF('BB-2024-Friday'!$AJ25="t",0,'BB-2024-Friday'!AN25),"")</f>
        <v>30</v>
      </c>
      <c r="G23" s="119">
        <f>IF('BB-2024-Friday'!$AJ25&lt;&gt;"",IF('BB-2024-Friday'!$AJ25="t",0,'BB-2024-Friday'!AO25),"")</f>
        <v>30</v>
      </c>
      <c r="H23" s="119">
        <f>IF('BB-2024-Friday'!$AJ25&lt;&gt;"",IF('BB-2024-Friday'!$AJ25="t",0,'BB-2024-Friday'!AP25),"")</f>
        <v>30</v>
      </c>
      <c r="I23" s="119" t="str">
        <f>IF('BB-2024-Friday'!$AJ25&lt;&gt;"",IF('BB-2024-Friday'!$AJ25="t",0,'BB-2024-Friday'!AQ25),"")</f>
        <v>60</v>
      </c>
      <c r="J23" s="119">
        <f>IF('BB-2024-Friday'!$AJ25&lt;&gt;"",IF('BB-2024-Friday'!$AJ25="t",'BB-2024-Friday'!AM25,0),"")</f>
        <v>0</v>
      </c>
      <c r="K23" s="119">
        <f>IF('BB-2024-Friday'!$AJ25&lt;&gt;"",IF('BB-2024-Friday'!$AJ25="t",'BB-2024-Friday'!AN25,0),"")</f>
        <v>0</v>
      </c>
      <c r="L23" s="119">
        <f>IF('BB-2024-Friday'!$AJ25&lt;&gt;"",IF('BB-2024-Friday'!$AJ25="t",'BB-2024-Friday'!AO25,0),"")</f>
        <v>0</v>
      </c>
      <c r="M23" s="119">
        <f>IF('BB-2024-Friday'!$AJ25&lt;&gt;"",IF('BB-2024-Friday'!$AJ25="t",'BB-2024-Friday'!AP25,0),"")</f>
        <v>0</v>
      </c>
      <c r="N23" s="120">
        <f>IF('BB-2024-Friday'!$AJ25&lt;&gt;"",IF('BB-2024-Friday'!$AJ25="m",'BB-2024-Friday'!U25,0),"")</f>
        <v>0</v>
      </c>
      <c r="O23" s="120">
        <f>IF('BB-2024-Friday'!$AJ25&lt;&gt;"",IF('BB-2024-Friday'!$AJ25="m",'BB-2024-Friday'!V25,0),"")</f>
        <v>0</v>
      </c>
    </row>
    <row r="24" spans="1:15" x14ac:dyDescent="0.25">
      <c r="A24" t="str">
        <f>IF('BB-2024-Friday'!AJ26&lt;&gt;"",'BB-2024-Friday'!AJ26,"")</f>
        <v/>
      </c>
      <c r="B24" t="str">
        <f>IF('BB-2024-Friday'!AJ26&lt;&gt;"",'BB-2024-Friday'!AR26,"")</f>
        <v/>
      </c>
      <c r="C24" t="str">
        <f>IF('BB-2024-Friday'!AJ26="m","v","a")</f>
        <v>a</v>
      </c>
      <c r="D24" s="92" t="str">
        <f>IF('BB-2024-Friday'!AJ26&lt;&gt;"",'BB-2024-Friday'!AI26,"")</f>
        <v/>
      </c>
      <c r="E24" s="119" t="str">
        <f>IF('BB-2024-Friday'!$AJ26&lt;&gt;"",IF('BB-2024-Friday'!$AJ26="t",0,'BB-2024-Friday'!AM26),"")</f>
        <v/>
      </c>
      <c r="F24" s="119" t="str">
        <f>IF('BB-2024-Friday'!$AJ26&lt;&gt;"",IF('BB-2024-Friday'!$AJ26="t",0,'BB-2024-Friday'!AN26),"")</f>
        <v/>
      </c>
      <c r="G24" s="119" t="str">
        <f>IF('BB-2024-Friday'!$AJ26&lt;&gt;"",IF('BB-2024-Friday'!$AJ26="t",0,'BB-2024-Friday'!AO26),"")</f>
        <v/>
      </c>
      <c r="H24" s="119" t="str">
        <f>IF('BB-2024-Friday'!$AJ26&lt;&gt;"",IF('BB-2024-Friday'!$AJ26="t",0,'BB-2024-Friday'!AP26),"")</f>
        <v/>
      </c>
      <c r="I24" s="119" t="str">
        <f>IF('BB-2024-Friday'!$AJ26&lt;&gt;"",IF('BB-2024-Friday'!$AJ26="t",0,'BB-2024-Friday'!AQ26),"")</f>
        <v/>
      </c>
      <c r="J24" s="119" t="str">
        <f>IF('BB-2024-Friday'!$AJ26&lt;&gt;"",IF('BB-2024-Friday'!$AJ26="t",'BB-2024-Friday'!AM26,0),"")</f>
        <v/>
      </c>
      <c r="K24" s="119" t="str">
        <f>IF('BB-2024-Friday'!$AJ26&lt;&gt;"",IF('BB-2024-Friday'!$AJ26="t",'BB-2024-Friday'!AN26,0),"")</f>
        <v/>
      </c>
      <c r="L24" s="119" t="str">
        <f>IF('BB-2024-Friday'!$AJ26&lt;&gt;"",IF('BB-2024-Friday'!$AJ26="t",'BB-2024-Friday'!AO26,0),"")</f>
        <v/>
      </c>
      <c r="M24" s="119" t="str">
        <f>IF('BB-2024-Friday'!$AJ26&lt;&gt;"",IF('BB-2024-Friday'!$AJ26="t",'BB-2024-Friday'!AP26,0),"")</f>
        <v/>
      </c>
      <c r="N24" s="120" t="str">
        <f>IF('BB-2024-Friday'!$AJ26&lt;&gt;"",IF('BB-2024-Friday'!$AJ26="m",'BB-2024-Friday'!U26,0),"")</f>
        <v/>
      </c>
      <c r="O24" s="120" t="str">
        <f>IF('BB-2024-Friday'!$AJ26&lt;&gt;"",IF('BB-2024-Friday'!$AJ26="m",'BB-2024-Friday'!V26,0),"")</f>
        <v/>
      </c>
    </row>
    <row r="25" spans="1:15" x14ac:dyDescent="0.25">
      <c r="A25" t="str">
        <f>IF('BB-2024-Friday'!AJ27&lt;&gt;"",'BB-2024-Friday'!AJ27,"")</f>
        <v/>
      </c>
      <c r="B25" t="str">
        <f>IF('BB-2024-Friday'!AJ27&lt;&gt;"",'BB-2024-Friday'!AR27,"")</f>
        <v/>
      </c>
      <c r="C25" t="str">
        <f>IF('BB-2024-Friday'!AJ27="m","v","a")</f>
        <v>a</v>
      </c>
      <c r="D25" s="92" t="str">
        <f>IF('BB-2024-Friday'!AJ27&lt;&gt;"",'BB-2024-Friday'!AI27,"")</f>
        <v/>
      </c>
      <c r="E25" s="119" t="str">
        <f>IF('BB-2024-Friday'!$AJ27&lt;&gt;"",IF('BB-2024-Friday'!$AJ27="t",0,'BB-2024-Friday'!AM27),"")</f>
        <v/>
      </c>
      <c r="F25" s="119" t="str">
        <f>IF('BB-2024-Friday'!$AJ27&lt;&gt;"",IF('BB-2024-Friday'!$AJ27="t",0,'BB-2024-Friday'!AN27),"")</f>
        <v/>
      </c>
      <c r="G25" s="119" t="str">
        <f>IF('BB-2024-Friday'!$AJ27&lt;&gt;"",IF('BB-2024-Friday'!$AJ27="t",0,'BB-2024-Friday'!AO27),"")</f>
        <v/>
      </c>
      <c r="H25" s="119" t="str">
        <f>IF('BB-2024-Friday'!$AJ27&lt;&gt;"",IF('BB-2024-Friday'!$AJ27="t",0,'BB-2024-Friday'!AP27),"")</f>
        <v/>
      </c>
      <c r="I25" s="119" t="str">
        <f>IF('BB-2024-Friday'!$AJ27&lt;&gt;"",IF('BB-2024-Friday'!$AJ27="t",0,'BB-2024-Friday'!AQ27),"")</f>
        <v/>
      </c>
      <c r="J25" s="119" t="str">
        <f>IF('BB-2024-Friday'!$AJ27&lt;&gt;"",IF('BB-2024-Friday'!$AJ27="t",'BB-2024-Friday'!AM27,0),"")</f>
        <v/>
      </c>
      <c r="K25" s="119" t="str">
        <f>IF('BB-2024-Friday'!$AJ27&lt;&gt;"",IF('BB-2024-Friday'!$AJ27="t",'BB-2024-Friday'!AN27,0),"")</f>
        <v/>
      </c>
      <c r="L25" s="119" t="str">
        <f>IF('BB-2024-Friday'!$AJ27&lt;&gt;"",IF('BB-2024-Friday'!$AJ27="t",'BB-2024-Friday'!AO27,0),"")</f>
        <v/>
      </c>
      <c r="M25" s="119" t="str">
        <f>IF('BB-2024-Friday'!$AJ27&lt;&gt;"",IF('BB-2024-Friday'!$AJ27="t",'BB-2024-Friday'!AP27,0),"")</f>
        <v/>
      </c>
      <c r="N25" s="120" t="str">
        <f>IF('BB-2024-Friday'!$AJ27&lt;&gt;"",IF('BB-2024-Friday'!$AJ27="m",'BB-2024-Friday'!U27,0),"")</f>
        <v/>
      </c>
      <c r="O25" s="120" t="str">
        <f>IF('BB-2024-Friday'!$AJ27&lt;&gt;"",IF('BB-2024-Friday'!$AJ27="m",'BB-2024-Friday'!V27,0),"")</f>
        <v/>
      </c>
    </row>
    <row r="26" spans="1:15" x14ac:dyDescent="0.25">
      <c r="A26" t="str">
        <f>IF('BB-2024-Friday'!AJ28&lt;&gt;"",'BB-2024-Friday'!AJ28,"")</f>
        <v>o</v>
      </c>
      <c r="B26" t="str">
        <f>IF('BB-2024-Friday'!AJ28&lt;&gt;"",'BB-2024-Friday'!AR28,"")</f>
        <v>R103 Drummond {Straight} / Valley Trust, SANTA, KwaNyuswa {Right}</v>
      </c>
      <c r="C26" t="str">
        <f>IF('BB-2024-Friday'!AJ28="m","v","a")</f>
        <v>a</v>
      </c>
      <c r="D26" s="92">
        <f>IF('BB-2024-Friday'!AJ28&lt;&gt;"",'BB-2024-Friday'!AI28,"")</f>
        <v>5.57</v>
      </c>
      <c r="E26" s="119">
        <f>IF('BB-2024-Friday'!$AJ28&lt;&gt;"",IF('BB-2024-Friday'!$AJ28="t",0,'BB-2024-Friday'!AM28),"")</f>
        <v>30</v>
      </c>
      <c r="F26" s="119">
        <f>IF('BB-2024-Friday'!$AJ28&lt;&gt;"",IF('BB-2024-Friday'!$AJ28="t",0,'BB-2024-Friday'!AN28),"")</f>
        <v>30</v>
      </c>
      <c r="G26" s="119">
        <f>IF('BB-2024-Friday'!$AJ28&lt;&gt;"",IF('BB-2024-Friday'!$AJ28="t",0,'BB-2024-Friday'!AO28),"")</f>
        <v>30</v>
      </c>
      <c r="H26" s="119">
        <f>IF('BB-2024-Friday'!$AJ28&lt;&gt;"",IF('BB-2024-Friday'!$AJ28="t",0,'BB-2024-Friday'!AP28),"")</f>
        <v>30</v>
      </c>
      <c r="I26" s="119" t="str">
        <f>IF('BB-2024-Friday'!$AJ28&lt;&gt;"",IF('BB-2024-Friday'!$AJ28="t",0,'BB-2024-Friday'!AQ28),"")</f>
        <v>60</v>
      </c>
      <c r="J26" s="119">
        <f>IF('BB-2024-Friday'!$AJ28&lt;&gt;"",IF('BB-2024-Friday'!$AJ28="t",'BB-2024-Friday'!AM28,0),"")</f>
        <v>0</v>
      </c>
      <c r="K26" s="119">
        <f>IF('BB-2024-Friday'!$AJ28&lt;&gt;"",IF('BB-2024-Friday'!$AJ28="t",'BB-2024-Friday'!AN28,0),"")</f>
        <v>0</v>
      </c>
      <c r="L26" s="119">
        <f>IF('BB-2024-Friday'!$AJ28&lt;&gt;"",IF('BB-2024-Friday'!$AJ28="t",'BB-2024-Friday'!AO28,0),"")</f>
        <v>0</v>
      </c>
      <c r="M26" s="119">
        <f>IF('BB-2024-Friday'!$AJ28&lt;&gt;"",IF('BB-2024-Friday'!$AJ28="t",'BB-2024-Friday'!AP28,0),"")</f>
        <v>0</v>
      </c>
      <c r="N26" s="120">
        <f>IF('BB-2024-Friday'!$AJ28&lt;&gt;"",IF('BB-2024-Friday'!$AJ28="m",'BB-2024-Friday'!U28,0),"")</f>
        <v>0</v>
      </c>
      <c r="O26" s="120">
        <f>IF('BB-2024-Friday'!$AJ28&lt;&gt;"",IF('BB-2024-Friday'!$AJ28="m",'BB-2024-Friday'!V28,0),"")</f>
        <v>0</v>
      </c>
    </row>
    <row r="27" spans="1:15" x14ac:dyDescent="0.25">
      <c r="A27" t="str">
        <f>IF('BB-2024-Friday'!AJ29&lt;&gt;"",'BB-2024-Friday'!AJ29,"")</f>
        <v/>
      </c>
      <c r="B27" t="str">
        <f>IF('BB-2024-Friday'!AJ29&lt;&gt;"",'BB-2024-Friday'!AR29,"")</f>
        <v/>
      </c>
      <c r="C27" t="str">
        <f>IF('BB-2024-Friday'!AJ29="m","v","a")</f>
        <v>a</v>
      </c>
      <c r="D27" s="92" t="str">
        <f>IF('BB-2024-Friday'!AJ29&lt;&gt;"",'BB-2024-Friday'!AI29,"")</f>
        <v/>
      </c>
      <c r="E27" s="119" t="str">
        <f>IF('BB-2024-Friday'!$AJ29&lt;&gt;"",IF('BB-2024-Friday'!$AJ29="t",0,'BB-2024-Friday'!AM29),"")</f>
        <v/>
      </c>
      <c r="F27" s="119" t="str">
        <f>IF('BB-2024-Friday'!$AJ29&lt;&gt;"",IF('BB-2024-Friday'!$AJ29="t",0,'BB-2024-Friday'!AN29),"")</f>
        <v/>
      </c>
      <c r="G27" s="119" t="str">
        <f>IF('BB-2024-Friday'!$AJ29&lt;&gt;"",IF('BB-2024-Friday'!$AJ29="t",0,'BB-2024-Friday'!AO29),"")</f>
        <v/>
      </c>
      <c r="H27" s="119" t="str">
        <f>IF('BB-2024-Friday'!$AJ29&lt;&gt;"",IF('BB-2024-Friday'!$AJ29="t",0,'BB-2024-Friday'!AP29),"")</f>
        <v/>
      </c>
      <c r="I27" s="119" t="str">
        <f>IF('BB-2024-Friday'!$AJ29&lt;&gt;"",IF('BB-2024-Friday'!$AJ29="t",0,'BB-2024-Friday'!AQ29),"")</f>
        <v/>
      </c>
      <c r="J27" s="119" t="str">
        <f>IF('BB-2024-Friday'!$AJ29&lt;&gt;"",IF('BB-2024-Friday'!$AJ29="t",'BB-2024-Friday'!AM29,0),"")</f>
        <v/>
      </c>
      <c r="K27" s="119" t="str">
        <f>IF('BB-2024-Friday'!$AJ29&lt;&gt;"",IF('BB-2024-Friday'!$AJ29="t",'BB-2024-Friday'!AN29,0),"")</f>
        <v/>
      </c>
      <c r="L27" s="119" t="str">
        <f>IF('BB-2024-Friday'!$AJ29&lt;&gt;"",IF('BB-2024-Friday'!$AJ29="t",'BB-2024-Friday'!AO29,0),"")</f>
        <v/>
      </c>
      <c r="M27" s="119" t="str">
        <f>IF('BB-2024-Friday'!$AJ29&lt;&gt;"",IF('BB-2024-Friday'!$AJ29="t",'BB-2024-Friday'!AP29,0),"")</f>
        <v/>
      </c>
      <c r="N27" s="120" t="str">
        <f>IF('BB-2024-Friday'!$AJ29&lt;&gt;"",IF('BB-2024-Friday'!$AJ29="m",'BB-2024-Friday'!U29,0),"")</f>
        <v/>
      </c>
      <c r="O27" s="120" t="str">
        <f>IF('BB-2024-Friday'!$AJ29&lt;&gt;"",IF('BB-2024-Friday'!$AJ29="m",'BB-2024-Friday'!V29,0),"")</f>
        <v/>
      </c>
    </row>
    <row r="28" spans="1:15" x14ac:dyDescent="0.25">
      <c r="A28" t="str">
        <f>IF('BB-2024-Friday'!AJ30&lt;&gt;"",'BB-2024-Friday'!AJ30,"")</f>
        <v/>
      </c>
      <c r="B28" t="str">
        <f>IF('BB-2024-Friday'!AJ30&lt;&gt;"",'BB-2024-Friday'!AR30,"")</f>
        <v/>
      </c>
      <c r="C28" t="str">
        <f>IF('BB-2024-Friday'!AJ30="m","v","a")</f>
        <v>a</v>
      </c>
      <c r="D28" s="92" t="str">
        <f>IF('BB-2024-Friday'!AJ30&lt;&gt;"",'BB-2024-Friday'!AI30,"")</f>
        <v/>
      </c>
      <c r="E28" s="119" t="str">
        <f>IF('BB-2024-Friday'!$AJ30&lt;&gt;"",IF('BB-2024-Friday'!$AJ30="t",0,'BB-2024-Friday'!AM30),"")</f>
        <v/>
      </c>
      <c r="F28" s="119" t="str">
        <f>IF('BB-2024-Friday'!$AJ30&lt;&gt;"",IF('BB-2024-Friday'!$AJ30="t",0,'BB-2024-Friday'!AN30),"")</f>
        <v/>
      </c>
      <c r="G28" s="119" t="str">
        <f>IF('BB-2024-Friday'!$AJ30&lt;&gt;"",IF('BB-2024-Friday'!$AJ30="t",0,'BB-2024-Friday'!AO30),"")</f>
        <v/>
      </c>
      <c r="H28" s="119" t="str">
        <f>IF('BB-2024-Friday'!$AJ30&lt;&gt;"",IF('BB-2024-Friday'!$AJ30="t",0,'BB-2024-Friday'!AP30),"")</f>
        <v/>
      </c>
      <c r="I28" s="119" t="str">
        <f>IF('BB-2024-Friday'!$AJ30&lt;&gt;"",IF('BB-2024-Friday'!$AJ30="t",0,'BB-2024-Friday'!AQ30),"")</f>
        <v/>
      </c>
      <c r="J28" s="119" t="str">
        <f>IF('BB-2024-Friday'!$AJ30&lt;&gt;"",IF('BB-2024-Friday'!$AJ30="t",'BB-2024-Friday'!AM30,0),"")</f>
        <v/>
      </c>
      <c r="K28" s="119" t="str">
        <f>IF('BB-2024-Friday'!$AJ30&lt;&gt;"",IF('BB-2024-Friday'!$AJ30="t",'BB-2024-Friday'!AN30,0),"")</f>
        <v/>
      </c>
      <c r="L28" s="119" t="str">
        <f>IF('BB-2024-Friday'!$AJ30&lt;&gt;"",IF('BB-2024-Friday'!$AJ30="t",'BB-2024-Friday'!AO30,0),"")</f>
        <v/>
      </c>
      <c r="M28" s="119" t="str">
        <f>IF('BB-2024-Friday'!$AJ30&lt;&gt;"",IF('BB-2024-Friday'!$AJ30="t",'BB-2024-Friday'!AP30,0),"")</f>
        <v/>
      </c>
      <c r="N28" s="120" t="str">
        <f>IF('BB-2024-Friday'!$AJ30&lt;&gt;"",IF('BB-2024-Friday'!$AJ30="m",'BB-2024-Friday'!U30,0),"")</f>
        <v/>
      </c>
      <c r="O28" s="120" t="str">
        <f>IF('BB-2024-Friday'!$AJ30&lt;&gt;"",IF('BB-2024-Friday'!$AJ30="m",'BB-2024-Friday'!V30,0),"")</f>
        <v/>
      </c>
    </row>
    <row r="29" spans="1:15" x14ac:dyDescent="0.25">
      <c r="A29" t="str">
        <f>IF('BB-2024-Friday'!AJ31&lt;&gt;"",'BB-2024-Friday'!AJ31,"")</f>
        <v/>
      </c>
      <c r="B29" t="str">
        <f>IF('BB-2024-Friday'!AJ31&lt;&gt;"",'BB-2024-Friday'!AR31,"")</f>
        <v/>
      </c>
      <c r="C29" t="str">
        <f>IF('BB-2024-Friday'!AJ31="m","v","a")</f>
        <v>a</v>
      </c>
      <c r="D29" s="92" t="str">
        <f>IF('BB-2024-Friday'!AJ31&lt;&gt;"",'BB-2024-Friday'!AI31,"")</f>
        <v/>
      </c>
      <c r="E29" s="119" t="str">
        <f>IF('BB-2024-Friday'!$AJ31&lt;&gt;"",IF('BB-2024-Friday'!$AJ31="t",0,'BB-2024-Friday'!AM31),"")</f>
        <v/>
      </c>
      <c r="F29" s="119" t="str">
        <f>IF('BB-2024-Friday'!$AJ31&lt;&gt;"",IF('BB-2024-Friday'!$AJ31="t",0,'BB-2024-Friday'!AN31),"")</f>
        <v/>
      </c>
      <c r="G29" s="119" t="str">
        <f>IF('BB-2024-Friday'!$AJ31&lt;&gt;"",IF('BB-2024-Friday'!$AJ31="t",0,'BB-2024-Friday'!AO31),"")</f>
        <v/>
      </c>
      <c r="H29" s="119" t="str">
        <f>IF('BB-2024-Friday'!$AJ31&lt;&gt;"",IF('BB-2024-Friday'!$AJ31="t",0,'BB-2024-Friday'!AP31),"")</f>
        <v/>
      </c>
      <c r="I29" s="119" t="str">
        <f>IF('BB-2024-Friday'!$AJ31&lt;&gt;"",IF('BB-2024-Friday'!$AJ31="t",0,'BB-2024-Friday'!AQ31),"")</f>
        <v/>
      </c>
      <c r="J29" s="119" t="str">
        <f>IF('BB-2024-Friday'!$AJ31&lt;&gt;"",IF('BB-2024-Friday'!$AJ31="t",'BB-2024-Friday'!AM31,0),"")</f>
        <v/>
      </c>
      <c r="K29" s="119" t="str">
        <f>IF('BB-2024-Friday'!$AJ31&lt;&gt;"",IF('BB-2024-Friday'!$AJ31="t",'BB-2024-Friday'!AN31,0),"")</f>
        <v/>
      </c>
      <c r="L29" s="119" t="str">
        <f>IF('BB-2024-Friday'!$AJ31&lt;&gt;"",IF('BB-2024-Friday'!$AJ31="t",'BB-2024-Friday'!AO31,0),"")</f>
        <v/>
      </c>
      <c r="M29" s="119" t="str">
        <f>IF('BB-2024-Friday'!$AJ31&lt;&gt;"",IF('BB-2024-Friday'!$AJ31="t",'BB-2024-Friday'!AP31,0),"")</f>
        <v/>
      </c>
      <c r="N29" s="120" t="str">
        <f>IF('BB-2024-Friday'!$AJ31&lt;&gt;"",IF('BB-2024-Friday'!$AJ31="m",'BB-2024-Friday'!U31,0),"")</f>
        <v/>
      </c>
      <c r="O29" s="120" t="str">
        <f>IF('BB-2024-Friday'!$AJ31&lt;&gt;"",IF('BB-2024-Friday'!$AJ31="m",'BB-2024-Friday'!V31,0),"")</f>
        <v/>
      </c>
    </row>
    <row r="30" spans="1:15" x14ac:dyDescent="0.25">
      <c r="A30" t="str">
        <f>IF('BB-2024-Friday'!AJ32&lt;&gt;"",'BB-2024-Friday'!AJ32,"")</f>
        <v/>
      </c>
      <c r="B30" t="str">
        <f>IF('BB-2024-Friday'!AJ32&lt;&gt;"",'BB-2024-Friday'!AR32,"")</f>
        <v/>
      </c>
      <c r="C30" t="str">
        <f>IF('BB-2024-Friday'!AJ32="m","v","a")</f>
        <v>a</v>
      </c>
      <c r="D30" s="92" t="str">
        <f>IF('BB-2024-Friday'!AJ32&lt;&gt;"",'BB-2024-Friday'!AI32,"")</f>
        <v/>
      </c>
      <c r="E30" s="119" t="str">
        <f>IF('BB-2024-Friday'!$AJ32&lt;&gt;"",IF('BB-2024-Friday'!$AJ32="t",0,'BB-2024-Friday'!AM32),"")</f>
        <v/>
      </c>
      <c r="F30" s="119" t="str">
        <f>IF('BB-2024-Friday'!$AJ32&lt;&gt;"",IF('BB-2024-Friday'!$AJ32="t",0,'BB-2024-Friday'!AN32),"")</f>
        <v/>
      </c>
      <c r="G30" s="119" t="str">
        <f>IF('BB-2024-Friday'!$AJ32&lt;&gt;"",IF('BB-2024-Friday'!$AJ32="t",0,'BB-2024-Friday'!AO32),"")</f>
        <v/>
      </c>
      <c r="H30" s="119" t="str">
        <f>IF('BB-2024-Friday'!$AJ32&lt;&gt;"",IF('BB-2024-Friday'!$AJ32="t",0,'BB-2024-Friday'!AP32),"")</f>
        <v/>
      </c>
      <c r="I30" s="119" t="str">
        <f>IF('BB-2024-Friday'!$AJ32&lt;&gt;"",IF('BB-2024-Friday'!$AJ32="t",0,'BB-2024-Friday'!AQ32),"")</f>
        <v/>
      </c>
      <c r="J30" s="119" t="str">
        <f>IF('BB-2024-Friday'!$AJ32&lt;&gt;"",IF('BB-2024-Friday'!$AJ32="t",'BB-2024-Friday'!AM32,0),"")</f>
        <v/>
      </c>
      <c r="K30" s="119" t="str">
        <f>IF('BB-2024-Friday'!$AJ32&lt;&gt;"",IF('BB-2024-Friday'!$AJ32="t",'BB-2024-Friday'!AN32,0),"")</f>
        <v/>
      </c>
      <c r="L30" s="119" t="str">
        <f>IF('BB-2024-Friday'!$AJ32&lt;&gt;"",IF('BB-2024-Friday'!$AJ32="t",'BB-2024-Friday'!AO32,0),"")</f>
        <v/>
      </c>
      <c r="M30" s="119" t="str">
        <f>IF('BB-2024-Friday'!$AJ32&lt;&gt;"",IF('BB-2024-Friday'!$AJ32="t",'BB-2024-Friday'!AP32,0),"")</f>
        <v/>
      </c>
      <c r="N30" s="120" t="str">
        <f>IF('BB-2024-Friday'!$AJ32&lt;&gt;"",IF('BB-2024-Friday'!$AJ32="m",'BB-2024-Friday'!U32,0),"")</f>
        <v/>
      </c>
      <c r="O30" s="120" t="str">
        <f>IF('BB-2024-Friday'!$AJ32&lt;&gt;"",IF('BB-2024-Friday'!$AJ32="m",'BB-2024-Friday'!V32,0),"")</f>
        <v/>
      </c>
    </row>
    <row r="31" spans="1:15" x14ac:dyDescent="0.25">
      <c r="A31" t="str">
        <f>IF('BB-2024-Friday'!AJ33&lt;&gt;"",'BB-2024-Friday'!AJ33,"")</f>
        <v/>
      </c>
      <c r="B31" t="str">
        <f>IF('BB-2024-Friday'!AJ33&lt;&gt;"",'BB-2024-Friday'!AR33,"")</f>
        <v/>
      </c>
      <c r="C31" t="str">
        <f>IF('BB-2024-Friday'!AJ33="m","v","a")</f>
        <v>a</v>
      </c>
      <c r="D31" s="92" t="str">
        <f>IF('BB-2024-Friday'!AJ33&lt;&gt;"",'BB-2024-Friday'!AI33,"")</f>
        <v/>
      </c>
      <c r="E31" s="119" t="str">
        <f>IF('BB-2024-Friday'!$AJ33&lt;&gt;"",IF('BB-2024-Friday'!$AJ33="t",0,'BB-2024-Friday'!AM33),"")</f>
        <v/>
      </c>
      <c r="F31" s="119" t="str">
        <f>IF('BB-2024-Friday'!$AJ33&lt;&gt;"",IF('BB-2024-Friday'!$AJ33="t",0,'BB-2024-Friday'!AN33),"")</f>
        <v/>
      </c>
      <c r="G31" s="119" t="str">
        <f>IF('BB-2024-Friday'!$AJ33&lt;&gt;"",IF('BB-2024-Friday'!$AJ33="t",0,'BB-2024-Friday'!AO33),"")</f>
        <v/>
      </c>
      <c r="H31" s="119" t="str">
        <f>IF('BB-2024-Friday'!$AJ33&lt;&gt;"",IF('BB-2024-Friday'!$AJ33="t",0,'BB-2024-Friday'!AP33),"")</f>
        <v/>
      </c>
      <c r="I31" s="119" t="str">
        <f>IF('BB-2024-Friday'!$AJ33&lt;&gt;"",IF('BB-2024-Friday'!$AJ33="t",0,'BB-2024-Friday'!AQ33),"")</f>
        <v/>
      </c>
      <c r="J31" s="119" t="str">
        <f>IF('BB-2024-Friday'!$AJ33&lt;&gt;"",IF('BB-2024-Friday'!$AJ33="t",'BB-2024-Friday'!AM33,0),"")</f>
        <v/>
      </c>
      <c r="K31" s="119" t="str">
        <f>IF('BB-2024-Friday'!$AJ33&lt;&gt;"",IF('BB-2024-Friday'!$AJ33="t",'BB-2024-Friday'!AN33,0),"")</f>
        <v/>
      </c>
      <c r="L31" s="119" t="str">
        <f>IF('BB-2024-Friday'!$AJ33&lt;&gt;"",IF('BB-2024-Friday'!$AJ33="t",'BB-2024-Friday'!AO33,0),"")</f>
        <v/>
      </c>
      <c r="M31" s="119" t="str">
        <f>IF('BB-2024-Friday'!$AJ33&lt;&gt;"",IF('BB-2024-Friday'!$AJ33="t",'BB-2024-Friday'!AP33,0),"")</f>
        <v/>
      </c>
      <c r="N31" s="120" t="str">
        <f>IF('BB-2024-Friday'!$AJ33&lt;&gt;"",IF('BB-2024-Friday'!$AJ33="m",'BB-2024-Friday'!U33,0),"")</f>
        <v/>
      </c>
      <c r="O31" s="120" t="str">
        <f>IF('BB-2024-Friday'!$AJ33&lt;&gt;"",IF('BB-2024-Friday'!$AJ33="m",'BB-2024-Friday'!V33,0),"")</f>
        <v/>
      </c>
    </row>
    <row r="32" spans="1:15" x14ac:dyDescent="0.25">
      <c r="A32" t="str">
        <f>IF('BB-2024-Friday'!AJ34&lt;&gt;"",'BB-2024-Friday'!AJ34,"")</f>
        <v>f</v>
      </c>
      <c r="B32" t="str">
        <f>IF('BB-2024-Friday'!AJ34&lt;&gt;"",'BB-2024-Friday'!AR34,"")</f>
        <v>[Restaurant] [View point] 1000 Hills Chefs School {Right}.  START of REGULARITY.  Be careful of the uneven road surface.</v>
      </c>
      <c r="C32" t="str">
        <f>IF('BB-2024-Friday'!AJ34="m","v","a")</f>
        <v>a</v>
      </c>
      <c r="D32" s="92">
        <f>IF('BB-2024-Friday'!AJ34&lt;&gt;"",'BB-2024-Friday'!AI34,"")</f>
        <v>6.33</v>
      </c>
      <c r="E32" s="119">
        <f>IF('BB-2024-Friday'!$AJ34&lt;&gt;"",IF('BB-2024-Friday'!$AJ34="t",0,'BB-2024-Friday'!AM34),"")</f>
        <v>34</v>
      </c>
      <c r="F32" s="119">
        <f>IF('BB-2024-Friday'!$AJ34&lt;&gt;"",IF('BB-2024-Friday'!$AJ34="t",0,'BB-2024-Friday'!AN34),"")</f>
        <v>39</v>
      </c>
      <c r="G32" s="119">
        <f>IF('BB-2024-Friday'!$AJ34&lt;&gt;"",IF('BB-2024-Friday'!$AJ34="t",0,'BB-2024-Friday'!AO34),"")</f>
        <v>44</v>
      </c>
      <c r="H32" s="119">
        <f>IF('BB-2024-Friday'!$AJ34&lt;&gt;"",IF('BB-2024-Friday'!$AJ34="t",0,'BB-2024-Friday'!AP34),"")</f>
        <v>49</v>
      </c>
      <c r="I32" s="119" t="str">
        <f>IF('BB-2024-Friday'!$AJ34&lt;&gt;"",IF('BB-2024-Friday'!$AJ34="t",0,'BB-2024-Friday'!AQ34),"")</f>
        <v>60</v>
      </c>
      <c r="J32" s="119">
        <f>IF('BB-2024-Friday'!$AJ34&lt;&gt;"",IF('BB-2024-Friday'!$AJ34="t",'BB-2024-Friday'!AM34,0),"")</f>
        <v>0</v>
      </c>
      <c r="K32" s="119">
        <f>IF('BB-2024-Friday'!$AJ34&lt;&gt;"",IF('BB-2024-Friday'!$AJ34="t",'BB-2024-Friday'!AN34,0),"")</f>
        <v>0</v>
      </c>
      <c r="L32" s="119">
        <f>IF('BB-2024-Friday'!$AJ34&lt;&gt;"",IF('BB-2024-Friday'!$AJ34="t",'BB-2024-Friday'!AO34,0),"")</f>
        <v>0</v>
      </c>
      <c r="M32" s="119">
        <f>IF('BB-2024-Friday'!$AJ34&lt;&gt;"",IF('BB-2024-Friday'!$AJ34="t",'BB-2024-Friday'!AP34,0),"")</f>
        <v>0</v>
      </c>
      <c r="N32" s="120">
        <f>IF('BB-2024-Friday'!$AJ34&lt;&gt;"",IF('BB-2024-Friday'!$AJ34="m",'BB-2024-Friday'!U34,0),"")</f>
        <v>0</v>
      </c>
      <c r="O32" s="120">
        <f>IF('BB-2024-Friday'!$AJ34&lt;&gt;"",IF('BB-2024-Friday'!$AJ34="m",'BB-2024-Friday'!V34,0),"")</f>
        <v>0</v>
      </c>
    </row>
    <row r="33" spans="1:15" x14ac:dyDescent="0.25">
      <c r="A33" t="str">
        <f>IF('BB-2024-Friday'!AJ35&lt;&gt;"",'BB-2024-Friday'!AJ35,"")</f>
        <v/>
      </c>
      <c r="B33" t="str">
        <f>IF('BB-2024-Friday'!AJ35&lt;&gt;"",'BB-2024-Friday'!AR35,"")</f>
        <v/>
      </c>
      <c r="C33" t="str">
        <f>IF('BB-2024-Friday'!AJ35="m","v","a")</f>
        <v>a</v>
      </c>
      <c r="D33" s="92" t="str">
        <f>IF('BB-2024-Friday'!AJ35&lt;&gt;"",'BB-2024-Friday'!AI35,"")</f>
        <v/>
      </c>
      <c r="E33" s="119" t="str">
        <f>IF('BB-2024-Friday'!$AJ35&lt;&gt;"",IF('BB-2024-Friday'!$AJ35="t",0,'BB-2024-Friday'!AM35),"")</f>
        <v/>
      </c>
      <c r="F33" s="119" t="str">
        <f>IF('BB-2024-Friday'!$AJ35&lt;&gt;"",IF('BB-2024-Friday'!$AJ35="t",0,'BB-2024-Friday'!AN35),"")</f>
        <v/>
      </c>
      <c r="G33" s="119" t="str">
        <f>IF('BB-2024-Friday'!$AJ35&lt;&gt;"",IF('BB-2024-Friday'!$AJ35="t",0,'BB-2024-Friday'!AO35),"")</f>
        <v/>
      </c>
      <c r="H33" s="119" t="str">
        <f>IF('BB-2024-Friday'!$AJ35&lt;&gt;"",IF('BB-2024-Friday'!$AJ35="t",0,'BB-2024-Friday'!AP35),"")</f>
        <v/>
      </c>
      <c r="I33" s="119" t="str">
        <f>IF('BB-2024-Friday'!$AJ35&lt;&gt;"",IF('BB-2024-Friday'!$AJ35="t",0,'BB-2024-Friday'!AQ35),"")</f>
        <v/>
      </c>
      <c r="J33" s="119" t="str">
        <f>IF('BB-2024-Friday'!$AJ35&lt;&gt;"",IF('BB-2024-Friday'!$AJ35="t",'BB-2024-Friday'!AM35,0),"")</f>
        <v/>
      </c>
      <c r="K33" s="119" t="str">
        <f>IF('BB-2024-Friday'!$AJ35&lt;&gt;"",IF('BB-2024-Friday'!$AJ35="t",'BB-2024-Friday'!AN35,0),"")</f>
        <v/>
      </c>
      <c r="L33" s="119" t="str">
        <f>IF('BB-2024-Friday'!$AJ35&lt;&gt;"",IF('BB-2024-Friday'!$AJ35="t",'BB-2024-Friday'!AO35,0),"")</f>
        <v/>
      </c>
      <c r="M33" s="119" t="str">
        <f>IF('BB-2024-Friday'!$AJ35&lt;&gt;"",IF('BB-2024-Friday'!$AJ35="t",'BB-2024-Friday'!AP35,0),"")</f>
        <v/>
      </c>
      <c r="N33" s="120" t="str">
        <f>IF('BB-2024-Friday'!$AJ35&lt;&gt;"",IF('BB-2024-Friday'!$AJ35="m",'BB-2024-Friday'!U35,0),"")</f>
        <v/>
      </c>
      <c r="O33" s="120" t="str">
        <f>IF('BB-2024-Friday'!$AJ35&lt;&gt;"",IF('BB-2024-Friday'!$AJ35="m",'BB-2024-Friday'!V35,0),"")</f>
        <v/>
      </c>
    </row>
    <row r="34" spans="1:15" x14ac:dyDescent="0.25">
      <c r="A34" t="str">
        <f>IF('BB-2024-Friday'!AJ36&lt;&gt;"",'BB-2024-Friday'!AJ36,"")</f>
        <v/>
      </c>
      <c r="B34" t="str">
        <f>IF('BB-2024-Friday'!AJ36&lt;&gt;"",'BB-2024-Friday'!AR36,"")</f>
        <v/>
      </c>
      <c r="C34" t="str">
        <f>IF('BB-2024-Friday'!AJ36="m","v","a")</f>
        <v>a</v>
      </c>
      <c r="D34" s="92" t="str">
        <f>IF('BB-2024-Friday'!AJ36&lt;&gt;"",'BB-2024-Friday'!AI36,"")</f>
        <v/>
      </c>
      <c r="E34" s="119" t="str">
        <f>IF('BB-2024-Friday'!$AJ36&lt;&gt;"",IF('BB-2024-Friday'!$AJ36="t",0,'BB-2024-Friday'!AM36),"")</f>
        <v/>
      </c>
      <c r="F34" s="119" t="str">
        <f>IF('BB-2024-Friday'!$AJ36&lt;&gt;"",IF('BB-2024-Friday'!$AJ36="t",0,'BB-2024-Friday'!AN36),"")</f>
        <v/>
      </c>
      <c r="G34" s="119" t="str">
        <f>IF('BB-2024-Friday'!$AJ36&lt;&gt;"",IF('BB-2024-Friday'!$AJ36="t",0,'BB-2024-Friday'!AO36),"")</f>
        <v/>
      </c>
      <c r="H34" s="119" t="str">
        <f>IF('BB-2024-Friday'!$AJ36&lt;&gt;"",IF('BB-2024-Friday'!$AJ36="t",0,'BB-2024-Friday'!AP36),"")</f>
        <v/>
      </c>
      <c r="I34" s="119" t="str">
        <f>IF('BB-2024-Friday'!$AJ36&lt;&gt;"",IF('BB-2024-Friday'!$AJ36="t",0,'BB-2024-Friday'!AQ36),"")</f>
        <v/>
      </c>
      <c r="J34" s="119" t="str">
        <f>IF('BB-2024-Friday'!$AJ36&lt;&gt;"",IF('BB-2024-Friday'!$AJ36="t",'BB-2024-Friday'!AM36,0),"")</f>
        <v/>
      </c>
      <c r="K34" s="119" t="str">
        <f>IF('BB-2024-Friday'!$AJ36&lt;&gt;"",IF('BB-2024-Friday'!$AJ36="t",'BB-2024-Friday'!AN36,0),"")</f>
        <v/>
      </c>
      <c r="L34" s="119" t="str">
        <f>IF('BB-2024-Friday'!$AJ36&lt;&gt;"",IF('BB-2024-Friday'!$AJ36="t",'BB-2024-Friday'!AO36,0),"")</f>
        <v/>
      </c>
      <c r="M34" s="119" t="str">
        <f>IF('BB-2024-Friday'!$AJ36&lt;&gt;"",IF('BB-2024-Friday'!$AJ36="t",'BB-2024-Friday'!AP36,0),"")</f>
        <v/>
      </c>
      <c r="N34" s="120" t="str">
        <f>IF('BB-2024-Friday'!$AJ36&lt;&gt;"",IF('BB-2024-Friday'!$AJ36="m",'BB-2024-Friday'!U36,0),"")</f>
        <v/>
      </c>
      <c r="O34" s="120" t="str">
        <f>IF('BB-2024-Friday'!$AJ36&lt;&gt;"",IF('BB-2024-Friday'!$AJ36="m",'BB-2024-Friday'!V36,0),"")</f>
        <v/>
      </c>
    </row>
    <row r="35" spans="1:15" x14ac:dyDescent="0.25">
      <c r="A35" t="str">
        <f>IF('BB-2024-Friday'!AJ37&lt;&gt;"",'BB-2024-Friday'!AJ37,"")</f>
        <v/>
      </c>
      <c r="B35" t="str">
        <f>IF('BB-2024-Friday'!AJ37&lt;&gt;"",'BB-2024-Friday'!AR37,"")</f>
        <v/>
      </c>
      <c r="C35" t="str">
        <f>IF('BB-2024-Friday'!AJ37="m","v","a")</f>
        <v>a</v>
      </c>
      <c r="D35" s="92" t="str">
        <f>IF('BB-2024-Friday'!AJ37&lt;&gt;"",'BB-2024-Friday'!AI37,"")</f>
        <v/>
      </c>
      <c r="E35" s="119" t="str">
        <f>IF('BB-2024-Friday'!$AJ37&lt;&gt;"",IF('BB-2024-Friday'!$AJ37="t",0,'BB-2024-Friday'!AM37),"")</f>
        <v/>
      </c>
      <c r="F35" s="119" t="str">
        <f>IF('BB-2024-Friday'!$AJ37&lt;&gt;"",IF('BB-2024-Friday'!$AJ37="t",0,'BB-2024-Friday'!AN37),"")</f>
        <v/>
      </c>
      <c r="G35" s="119" t="str">
        <f>IF('BB-2024-Friday'!$AJ37&lt;&gt;"",IF('BB-2024-Friday'!$AJ37="t",0,'BB-2024-Friday'!AO37),"")</f>
        <v/>
      </c>
      <c r="H35" s="119" t="str">
        <f>IF('BB-2024-Friday'!$AJ37&lt;&gt;"",IF('BB-2024-Friday'!$AJ37="t",0,'BB-2024-Friday'!AP37),"")</f>
        <v/>
      </c>
      <c r="I35" s="119" t="str">
        <f>IF('BB-2024-Friday'!$AJ37&lt;&gt;"",IF('BB-2024-Friday'!$AJ37="t",0,'BB-2024-Friday'!AQ37),"")</f>
        <v/>
      </c>
      <c r="J35" s="119" t="str">
        <f>IF('BB-2024-Friday'!$AJ37&lt;&gt;"",IF('BB-2024-Friday'!$AJ37="t",'BB-2024-Friday'!AM37,0),"")</f>
        <v/>
      </c>
      <c r="K35" s="119" t="str">
        <f>IF('BB-2024-Friday'!$AJ37&lt;&gt;"",IF('BB-2024-Friday'!$AJ37="t",'BB-2024-Friday'!AN37,0),"")</f>
        <v/>
      </c>
      <c r="L35" s="119" t="str">
        <f>IF('BB-2024-Friday'!$AJ37&lt;&gt;"",IF('BB-2024-Friday'!$AJ37="t",'BB-2024-Friday'!AO37,0),"")</f>
        <v/>
      </c>
      <c r="M35" s="119" t="str">
        <f>IF('BB-2024-Friday'!$AJ37&lt;&gt;"",IF('BB-2024-Friday'!$AJ37="t",'BB-2024-Friday'!AP37,0),"")</f>
        <v/>
      </c>
      <c r="N35" s="120" t="str">
        <f>IF('BB-2024-Friday'!$AJ37&lt;&gt;"",IF('BB-2024-Friday'!$AJ37="m",'BB-2024-Friday'!U37,0),"")</f>
        <v/>
      </c>
      <c r="O35" s="120" t="str">
        <f>IF('BB-2024-Friday'!$AJ37&lt;&gt;"",IF('BB-2024-Friday'!$AJ37="m",'BB-2024-Friday'!V37,0),"")</f>
        <v/>
      </c>
    </row>
    <row r="36" spans="1:15" x14ac:dyDescent="0.25">
      <c r="A36" t="str">
        <f>IF('BB-2024-Friday'!AJ38&lt;&gt;"",'BB-2024-Friday'!AJ38,"")</f>
        <v/>
      </c>
      <c r="B36" t="str">
        <f>IF('BB-2024-Friday'!AJ38&lt;&gt;"",'BB-2024-Friday'!AR38,"")</f>
        <v/>
      </c>
      <c r="C36" t="str">
        <f>IF('BB-2024-Friday'!AJ38="m","v","a")</f>
        <v>a</v>
      </c>
      <c r="D36" s="92" t="str">
        <f>IF('BB-2024-Friday'!AJ38&lt;&gt;"",'BB-2024-Friday'!AI38,"")</f>
        <v/>
      </c>
      <c r="E36" s="119" t="str">
        <f>IF('BB-2024-Friday'!$AJ38&lt;&gt;"",IF('BB-2024-Friday'!$AJ38="t",0,'BB-2024-Friday'!AM38),"")</f>
        <v/>
      </c>
      <c r="F36" s="119" t="str">
        <f>IF('BB-2024-Friday'!$AJ38&lt;&gt;"",IF('BB-2024-Friday'!$AJ38="t",0,'BB-2024-Friday'!AN38),"")</f>
        <v/>
      </c>
      <c r="G36" s="119" t="str">
        <f>IF('BB-2024-Friday'!$AJ38&lt;&gt;"",IF('BB-2024-Friday'!$AJ38="t",0,'BB-2024-Friday'!AO38),"")</f>
        <v/>
      </c>
      <c r="H36" s="119" t="str">
        <f>IF('BB-2024-Friday'!$AJ38&lt;&gt;"",IF('BB-2024-Friday'!$AJ38="t",0,'BB-2024-Friday'!AP38),"")</f>
        <v/>
      </c>
      <c r="I36" s="119" t="str">
        <f>IF('BB-2024-Friday'!$AJ38&lt;&gt;"",IF('BB-2024-Friday'!$AJ38="t",0,'BB-2024-Friday'!AQ38),"")</f>
        <v/>
      </c>
      <c r="J36" s="119" t="str">
        <f>IF('BB-2024-Friday'!$AJ38&lt;&gt;"",IF('BB-2024-Friday'!$AJ38="t",'BB-2024-Friday'!AM38,0),"")</f>
        <v/>
      </c>
      <c r="K36" s="119" t="str">
        <f>IF('BB-2024-Friday'!$AJ38&lt;&gt;"",IF('BB-2024-Friday'!$AJ38="t",'BB-2024-Friday'!AN38,0),"")</f>
        <v/>
      </c>
      <c r="L36" s="119" t="str">
        <f>IF('BB-2024-Friday'!$AJ38&lt;&gt;"",IF('BB-2024-Friday'!$AJ38="t",'BB-2024-Friday'!AO38,0),"")</f>
        <v/>
      </c>
      <c r="M36" s="119" t="str">
        <f>IF('BB-2024-Friday'!$AJ38&lt;&gt;"",IF('BB-2024-Friday'!$AJ38="t",'BB-2024-Friday'!AP38,0),"")</f>
        <v/>
      </c>
      <c r="N36" s="120" t="str">
        <f>IF('BB-2024-Friday'!$AJ38&lt;&gt;"",IF('BB-2024-Friday'!$AJ38="m",'BB-2024-Friday'!U38,0),"")</f>
        <v/>
      </c>
      <c r="O36" s="120" t="str">
        <f>IF('BB-2024-Friday'!$AJ38&lt;&gt;"",IF('BB-2024-Friday'!$AJ38="m",'BB-2024-Friday'!V38,0),"")</f>
        <v/>
      </c>
    </row>
    <row r="37" spans="1:15" x14ac:dyDescent="0.25">
      <c r="A37" t="str">
        <f>IF('BB-2024-Friday'!AJ39&lt;&gt;"",'BB-2024-Friday'!AJ39,"")</f>
        <v/>
      </c>
      <c r="B37" t="str">
        <f>IF('BB-2024-Friday'!AJ39&lt;&gt;"",'BB-2024-Friday'!AR39,"")</f>
        <v/>
      </c>
      <c r="C37" t="str">
        <f>IF('BB-2024-Friday'!AJ39="m","v","a")</f>
        <v>a</v>
      </c>
      <c r="D37" s="92" t="str">
        <f>IF('BB-2024-Friday'!AJ39&lt;&gt;"",'BB-2024-Friday'!AI39,"")</f>
        <v/>
      </c>
      <c r="E37" s="119" t="str">
        <f>IF('BB-2024-Friday'!$AJ39&lt;&gt;"",IF('BB-2024-Friday'!$AJ39="t",0,'BB-2024-Friday'!AM39),"")</f>
        <v/>
      </c>
      <c r="F37" s="119" t="str">
        <f>IF('BB-2024-Friday'!$AJ39&lt;&gt;"",IF('BB-2024-Friday'!$AJ39="t",0,'BB-2024-Friday'!AN39),"")</f>
        <v/>
      </c>
      <c r="G37" s="119" t="str">
        <f>IF('BB-2024-Friday'!$AJ39&lt;&gt;"",IF('BB-2024-Friday'!$AJ39="t",0,'BB-2024-Friday'!AO39),"")</f>
        <v/>
      </c>
      <c r="H37" s="119" t="str">
        <f>IF('BB-2024-Friday'!$AJ39&lt;&gt;"",IF('BB-2024-Friday'!$AJ39="t",0,'BB-2024-Friday'!AP39),"")</f>
        <v/>
      </c>
      <c r="I37" s="119" t="str">
        <f>IF('BB-2024-Friday'!$AJ39&lt;&gt;"",IF('BB-2024-Friday'!$AJ39="t",0,'BB-2024-Friday'!AQ39),"")</f>
        <v/>
      </c>
      <c r="J37" s="119" t="str">
        <f>IF('BB-2024-Friday'!$AJ39&lt;&gt;"",IF('BB-2024-Friday'!$AJ39="t",'BB-2024-Friday'!AM39,0),"")</f>
        <v/>
      </c>
      <c r="K37" s="119" t="str">
        <f>IF('BB-2024-Friday'!$AJ39&lt;&gt;"",IF('BB-2024-Friday'!$AJ39="t",'BB-2024-Friday'!AN39,0),"")</f>
        <v/>
      </c>
      <c r="L37" s="119" t="str">
        <f>IF('BB-2024-Friday'!$AJ39&lt;&gt;"",IF('BB-2024-Friday'!$AJ39="t",'BB-2024-Friday'!AO39,0),"")</f>
        <v/>
      </c>
      <c r="M37" s="119" t="str">
        <f>IF('BB-2024-Friday'!$AJ39&lt;&gt;"",IF('BB-2024-Friday'!$AJ39="t",'BB-2024-Friday'!AP39,0),"")</f>
        <v/>
      </c>
      <c r="N37" s="120" t="str">
        <f>IF('BB-2024-Friday'!$AJ39&lt;&gt;"",IF('BB-2024-Friday'!$AJ39="m",'BB-2024-Friday'!U39,0),"")</f>
        <v/>
      </c>
      <c r="O37" s="120" t="str">
        <f>IF('BB-2024-Friday'!$AJ39&lt;&gt;"",IF('BB-2024-Friday'!$AJ39="m",'BB-2024-Friday'!V39,0),"")</f>
        <v/>
      </c>
    </row>
    <row r="38" spans="1:15" x14ac:dyDescent="0.25">
      <c r="A38" t="str">
        <f>IF('BB-2024-Friday'!AJ40&lt;&gt;"",'BB-2024-Friday'!AJ40,"")</f>
        <v/>
      </c>
      <c r="B38" t="str">
        <f>IF('BB-2024-Friday'!AJ40&lt;&gt;"",'BB-2024-Friday'!AR40,"")</f>
        <v/>
      </c>
      <c r="C38" t="str">
        <f>IF('BB-2024-Friday'!AJ40="m","v","a")</f>
        <v>a</v>
      </c>
      <c r="D38" s="92" t="str">
        <f>IF('BB-2024-Friday'!AJ40&lt;&gt;"",'BB-2024-Friday'!AI40,"")</f>
        <v/>
      </c>
      <c r="E38" s="119" t="str">
        <f>IF('BB-2024-Friday'!$AJ40&lt;&gt;"",IF('BB-2024-Friday'!$AJ40="t",0,'BB-2024-Friday'!AM40),"")</f>
        <v/>
      </c>
      <c r="F38" s="119" t="str">
        <f>IF('BB-2024-Friday'!$AJ40&lt;&gt;"",IF('BB-2024-Friday'!$AJ40="t",0,'BB-2024-Friday'!AN40),"")</f>
        <v/>
      </c>
      <c r="G38" s="119" t="str">
        <f>IF('BB-2024-Friday'!$AJ40&lt;&gt;"",IF('BB-2024-Friday'!$AJ40="t",0,'BB-2024-Friday'!AO40),"")</f>
        <v/>
      </c>
      <c r="H38" s="119" t="str">
        <f>IF('BB-2024-Friday'!$AJ40&lt;&gt;"",IF('BB-2024-Friday'!$AJ40="t",0,'BB-2024-Friday'!AP40),"")</f>
        <v/>
      </c>
      <c r="I38" s="119" t="str">
        <f>IF('BB-2024-Friday'!$AJ40&lt;&gt;"",IF('BB-2024-Friday'!$AJ40="t",0,'BB-2024-Friday'!AQ40),"")</f>
        <v/>
      </c>
      <c r="J38" s="119" t="str">
        <f>IF('BB-2024-Friday'!$AJ40&lt;&gt;"",IF('BB-2024-Friday'!$AJ40="t",'BB-2024-Friday'!AM40,0),"")</f>
        <v/>
      </c>
      <c r="K38" s="119" t="str">
        <f>IF('BB-2024-Friday'!$AJ40&lt;&gt;"",IF('BB-2024-Friday'!$AJ40="t",'BB-2024-Friday'!AN40,0),"")</f>
        <v/>
      </c>
      <c r="L38" s="119" t="str">
        <f>IF('BB-2024-Friday'!$AJ40&lt;&gt;"",IF('BB-2024-Friday'!$AJ40="t",'BB-2024-Friday'!AO40,0),"")</f>
        <v/>
      </c>
      <c r="M38" s="119" t="str">
        <f>IF('BB-2024-Friday'!$AJ40&lt;&gt;"",IF('BB-2024-Friday'!$AJ40="t",'BB-2024-Friday'!AP40,0),"")</f>
        <v/>
      </c>
      <c r="N38" s="120" t="str">
        <f>IF('BB-2024-Friday'!$AJ40&lt;&gt;"",IF('BB-2024-Friday'!$AJ40="m",'BB-2024-Friday'!U40,0),"")</f>
        <v/>
      </c>
      <c r="O38" s="120" t="str">
        <f>IF('BB-2024-Friday'!$AJ40&lt;&gt;"",IF('BB-2024-Friday'!$AJ40="m",'BB-2024-Friday'!V40,0),"")</f>
        <v/>
      </c>
    </row>
    <row r="39" spans="1:15" x14ac:dyDescent="0.25">
      <c r="A39" t="str">
        <f>IF('BB-2024-Friday'!AJ41&lt;&gt;"",'BB-2024-Friday'!AJ41,"")</f>
        <v/>
      </c>
      <c r="B39" t="str">
        <f>IF('BB-2024-Friday'!AJ41&lt;&gt;"",'BB-2024-Friday'!AR41,"")</f>
        <v/>
      </c>
      <c r="C39" t="str">
        <f>IF('BB-2024-Friday'!AJ41="m","v","a")</f>
        <v>a</v>
      </c>
      <c r="D39" s="92" t="str">
        <f>IF('BB-2024-Friday'!AJ41&lt;&gt;"",'BB-2024-Friday'!AI41,"")</f>
        <v/>
      </c>
      <c r="E39" s="119" t="str">
        <f>IF('BB-2024-Friday'!$AJ41&lt;&gt;"",IF('BB-2024-Friday'!$AJ41="t",0,'BB-2024-Friday'!AM41),"")</f>
        <v/>
      </c>
      <c r="F39" s="119" t="str">
        <f>IF('BB-2024-Friday'!$AJ41&lt;&gt;"",IF('BB-2024-Friday'!$AJ41="t",0,'BB-2024-Friday'!AN41),"")</f>
        <v/>
      </c>
      <c r="G39" s="119" t="str">
        <f>IF('BB-2024-Friday'!$AJ41&lt;&gt;"",IF('BB-2024-Friday'!$AJ41="t",0,'BB-2024-Friday'!AO41),"")</f>
        <v/>
      </c>
      <c r="H39" s="119" t="str">
        <f>IF('BB-2024-Friday'!$AJ41&lt;&gt;"",IF('BB-2024-Friday'!$AJ41="t",0,'BB-2024-Friday'!AP41),"")</f>
        <v/>
      </c>
      <c r="I39" s="119" t="str">
        <f>IF('BB-2024-Friday'!$AJ41&lt;&gt;"",IF('BB-2024-Friday'!$AJ41="t",0,'BB-2024-Friday'!AQ41),"")</f>
        <v/>
      </c>
      <c r="J39" s="119" t="str">
        <f>IF('BB-2024-Friday'!$AJ41&lt;&gt;"",IF('BB-2024-Friday'!$AJ41="t",'BB-2024-Friday'!AM41,0),"")</f>
        <v/>
      </c>
      <c r="K39" s="119" t="str">
        <f>IF('BB-2024-Friday'!$AJ41&lt;&gt;"",IF('BB-2024-Friday'!$AJ41="t",'BB-2024-Friday'!AN41,0),"")</f>
        <v/>
      </c>
      <c r="L39" s="119" t="str">
        <f>IF('BB-2024-Friday'!$AJ41&lt;&gt;"",IF('BB-2024-Friday'!$AJ41="t",'BB-2024-Friday'!AO41,0),"")</f>
        <v/>
      </c>
      <c r="M39" s="119" t="str">
        <f>IF('BB-2024-Friday'!$AJ41&lt;&gt;"",IF('BB-2024-Friday'!$AJ41="t",'BB-2024-Friday'!AP41,0),"")</f>
        <v/>
      </c>
      <c r="N39" s="120" t="str">
        <f>IF('BB-2024-Friday'!$AJ41&lt;&gt;"",IF('BB-2024-Friday'!$AJ41="m",'BB-2024-Friday'!U41,0),"")</f>
        <v/>
      </c>
      <c r="O39" s="120" t="str">
        <f>IF('BB-2024-Friday'!$AJ41&lt;&gt;"",IF('BB-2024-Friday'!$AJ41="m",'BB-2024-Friday'!V41,0),"")</f>
        <v/>
      </c>
    </row>
    <row r="40" spans="1:15" x14ac:dyDescent="0.25">
      <c r="A40" t="str">
        <f>IF('BB-2024-Friday'!AJ42&lt;&gt;"",'BB-2024-Friday'!AJ42,"")</f>
        <v>m</v>
      </c>
      <c r="B40" t="str">
        <f>IF('BB-2024-Friday'!AJ42&lt;&gt;"",'BB-2024-Friday'!AR42,"")</f>
        <v>Control at No Dumping: Hotline 073 463 3920. Dot on Pole, Dot on Road</v>
      </c>
      <c r="C40" t="str">
        <f>IF('BB-2024-Friday'!AJ42="m","v","a")</f>
        <v>v</v>
      </c>
      <c r="D40" s="92">
        <f>IF('BB-2024-Friday'!AJ42&lt;&gt;"",'BB-2024-Friday'!AI42,"")</f>
        <v>9.51</v>
      </c>
      <c r="E40" s="119">
        <f>IF('BB-2024-Friday'!$AJ42&lt;&gt;"",IF('BB-2024-Friday'!$AJ42="t",0,'BB-2024-Friday'!AM42),"")</f>
        <v>34</v>
      </c>
      <c r="F40" s="119">
        <f>IF('BB-2024-Friday'!$AJ42&lt;&gt;"",IF('BB-2024-Friday'!$AJ42="t",0,'BB-2024-Friday'!AN42),"")</f>
        <v>39</v>
      </c>
      <c r="G40" s="119">
        <f>IF('BB-2024-Friday'!$AJ42&lt;&gt;"",IF('BB-2024-Friday'!$AJ42="t",0,'BB-2024-Friday'!AO42),"")</f>
        <v>44</v>
      </c>
      <c r="H40" s="119">
        <f>IF('BB-2024-Friday'!$AJ42&lt;&gt;"",IF('BB-2024-Friday'!$AJ42="t",0,'BB-2024-Friday'!AP42),"")</f>
        <v>49</v>
      </c>
      <c r="I40" s="119" t="str">
        <f>IF('BB-2024-Friday'!$AJ42&lt;&gt;"",IF('BB-2024-Friday'!$AJ42="t",0,'BB-2024-Friday'!AQ42),"")</f>
        <v>60</v>
      </c>
      <c r="J40" s="119">
        <f>IF('BB-2024-Friday'!$AJ42&lt;&gt;"",IF('BB-2024-Friday'!$AJ42="t",'BB-2024-Friday'!AM42,0),"")</f>
        <v>0</v>
      </c>
      <c r="K40" s="119">
        <f>IF('BB-2024-Friday'!$AJ42&lt;&gt;"",IF('BB-2024-Friday'!$AJ42="t",'BB-2024-Friday'!AN42,0),"")</f>
        <v>0</v>
      </c>
      <c r="L40" s="119">
        <f>IF('BB-2024-Friday'!$AJ42&lt;&gt;"",IF('BB-2024-Friday'!$AJ42="t",'BB-2024-Friday'!AO42,0),"")</f>
        <v>0</v>
      </c>
      <c r="M40" s="119">
        <f>IF('BB-2024-Friday'!$AJ42&lt;&gt;"",IF('BB-2024-Friday'!$AJ42="t",'BB-2024-Friday'!AP42,0),"")</f>
        <v>0</v>
      </c>
      <c r="N40" s="120">
        <f>IF('BB-2024-Friday'!$AJ42&lt;&gt;"",IF('BB-2024-Friday'!$AJ42="m",'BB-2024-Friday'!U42,0),"")</f>
        <v>29.759119999999999</v>
      </c>
      <c r="O40" s="120">
        <f>IF('BB-2024-Friday'!$AJ42&lt;&gt;"",IF('BB-2024-Friday'!$AJ42="m",'BB-2024-Friday'!V42,0),"")</f>
        <v>30.708950000000002</v>
      </c>
    </row>
    <row r="41" spans="1:15" x14ac:dyDescent="0.25">
      <c r="A41" t="str">
        <f>IF('BB-2024-Friday'!AJ43&lt;&gt;"",'BB-2024-Friday'!AJ43,"")</f>
        <v/>
      </c>
      <c r="B41" t="str">
        <f>IF('BB-2024-Friday'!AJ43&lt;&gt;"",'BB-2024-Friday'!AR43,"")</f>
        <v/>
      </c>
      <c r="C41" t="str">
        <f>IF('BB-2024-Friday'!AJ43="m","v","a")</f>
        <v>a</v>
      </c>
      <c r="D41" s="92" t="str">
        <f>IF('BB-2024-Friday'!AJ43&lt;&gt;"",'BB-2024-Friday'!AI43,"")</f>
        <v/>
      </c>
      <c r="E41" s="119" t="str">
        <f>IF('BB-2024-Friday'!$AJ43&lt;&gt;"",IF('BB-2024-Friday'!$AJ43="t",0,'BB-2024-Friday'!AM43),"")</f>
        <v/>
      </c>
      <c r="F41" s="119" t="str">
        <f>IF('BB-2024-Friday'!$AJ43&lt;&gt;"",IF('BB-2024-Friday'!$AJ43="t",0,'BB-2024-Friday'!AN43),"")</f>
        <v/>
      </c>
      <c r="G41" s="119" t="str">
        <f>IF('BB-2024-Friday'!$AJ43&lt;&gt;"",IF('BB-2024-Friday'!$AJ43="t",0,'BB-2024-Friday'!AO43),"")</f>
        <v/>
      </c>
      <c r="H41" s="119" t="str">
        <f>IF('BB-2024-Friday'!$AJ43&lt;&gt;"",IF('BB-2024-Friday'!$AJ43="t",0,'BB-2024-Friday'!AP43),"")</f>
        <v/>
      </c>
      <c r="I41" s="119" t="str">
        <f>IF('BB-2024-Friday'!$AJ43&lt;&gt;"",IF('BB-2024-Friday'!$AJ43="t",0,'BB-2024-Friday'!AQ43),"")</f>
        <v/>
      </c>
      <c r="J41" s="119" t="str">
        <f>IF('BB-2024-Friday'!$AJ43&lt;&gt;"",IF('BB-2024-Friday'!$AJ43="t",'BB-2024-Friday'!AM43,0),"")</f>
        <v/>
      </c>
      <c r="K41" s="119" t="str">
        <f>IF('BB-2024-Friday'!$AJ43&lt;&gt;"",IF('BB-2024-Friday'!$AJ43="t",'BB-2024-Friday'!AN43,0),"")</f>
        <v/>
      </c>
      <c r="L41" s="119" t="str">
        <f>IF('BB-2024-Friday'!$AJ43&lt;&gt;"",IF('BB-2024-Friday'!$AJ43="t",'BB-2024-Friday'!AO43,0),"")</f>
        <v/>
      </c>
      <c r="M41" s="119" t="str">
        <f>IF('BB-2024-Friday'!$AJ43&lt;&gt;"",IF('BB-2024-Friday'!$AJ43="t",'BB-2024-Friday'!AP43,0),"")</f>
        <v/>
      </c>
      <c r="N41" s="120" t="str">
        <f>IF('BB-2024-Friday'!$AJ43&lt;&gt;"",IF('BB-2024-Friday'!$AJ43="m",'BB-2024-Friday'!U43,0),"")</f>
        <v/>
      </c>
      <c r="O41" s="120" t="str">
        <f>IF('BB-2024-Friday'!$AJ43&lt;&gt;"",IF('BB-2024-Friday'!$AJ43="m",'BB-2024-Friday'!V43,0),"")</f>
        <v/>
      </c>
    </row>
    <row r="42" spans="1:15" x14ac:dyDescent="0.25">
      <c r="A42" t="str">
        <f>IF('BB-2024-Friday'!AJ44&lt;&gt;"",'BB-2024-Friday'!AJ44,"")</f>
        <v/>
      </c>
      <c r="B42" t="str">
        <f>IF('BB-2024-Friday'!AJ44&lt;&gt;"",'BB-2024-Friday'!AR44,"")</f>
        <v/>
      </c>
      <c r="C42" t="str">
        <f>IF('BB-2024-Friday'!AJ44="m","v","a")</f>
        <v>a</v>
      </c>
      <c r="D42" s="92" t="str">
        <f>IF('BB-2024-Friday'!AJ44&lt;&gt;"",'BB-2024-Friday'!AI44,"")</f>
        <v/>
      </c>
      <c r="E42" s="119" t="str">
        <f>IF('BB-2024-Friday'!$AJ44&lt;&gt;"",IF('BB-2024-Friday'!$AJ44="t",0,'BB-2024-Friday'!AM44),"")</f>
        <v/>
      </c>
      <c r="F42" s="119" t="str">
        <f>IF('BB-2024-Friday'!$AJ44&lt;&gt;"",IF('BB-2024-Friday'!$AJ44="t",0,'BB-2024-Friday'!AN44),"")</f>
        <v/>
      </c>
      <c r="G42" s="119" t="str">
        <f>IF('BB-2024-Friday'!$AJ44&lt;&gt;"",IF('BB-2024-Friday'!$AJ44="t",0,'BB-2024-Friday'!AO44),"")</f>
        <v/>
      </c>
      <c r="H42" s="119" t="str">
        <f>IF('BB-2024-Friday'!$AJ44&lt;&gt;"",IF('BB-2024-Friday'!$AJ44="t",0,'BB-2024-Friday'!AP44),"")</f>
        <v/>
      </c>
      <c r="I42" s="119" t="str">
        <f>IF('BB-2024-Friday'!$AJ44&lt;&gt;"",IF('BB-2024-Friday'!$AJ44="t",0,'BB-2024-Friday'!AQ44),"")</f>
        <v/>
      </c>
      <c r="J42" s="119" t="str">
        <f>IF('BB-2024-Friday'!$AJ44&lt;&gt;"",IF('BB-2024-Friday'!$AJ44="t",'BB-2024-Friday'!AM44,0),"")</f>
        <v/>
      </c>
      <c r="K42" s="119" t="str">
        <f>IF('BB-2024-Friday'!$AJ44&lt;&gt;"",IF('BB-2024-Friday'!$AJ44="t",'BB-2024-Friday'!AN44,0),"")</f>
        <v/>
      </c>
      <c r="L42" s="119" t="str">
        <f>IF('BB-2024-Friday'!$AJ44&lt;&gt;"",IF('BB-2024-Friday'!$AJ44="t",'BB-2024-Friday'!AO44,0),"")</f>
        <v/>
      </c>
      <c r="M42" s="119" t="str">
        <f>IF('BB-2024-Friday'!$AJ44&lt;&gt;"",IF('BB-2024-Friday'!$AJ44="t",'BB-2024-Friday'!AP44,0),"")</f>
        <v/>
      </c>
      <c r="N42" s="120" t="str">
        <f>IF('BB-2024-Friday'!$AJ44&lt;&gt;"",IF('BB-2024-Friday'!$AJ44="m",'BB-2024-Friday'!U44,0),"")</f>
        <v/>
      </c>
      <c r="O42" s="120" t="str">
        <f>IF('BB-2024-Friday'!$AJ44&lt;&gt;"",IF('BB-2024-Friday'!$AJ44="m",'BB-2024-Friday'!V44,0),"")</f>
        <v/>
      </c>
    </row>
    <row r="43" spans="1:15" x14ac:dyDescent="0.25">
      <c r="A43" t="str">
        <f>IF('BB-2024-Friday'!AJ45&lt;&gt;"",'BB-2024-Friday'!AJ45,"")</f>
        <v/>
      </c>
      <c r="B43" t="str">
        <f>IF('BB-2024-Friday'!AJ45&lt;&gt;"",'BB-2024-Friday'!AR45,"")</f>
        <v/>
      </c>
      <c r="C43" t="str">
        <f>IF('BB-2024-Friday'!AJ45="m","v","a")</f>
        <v>a</v>
      </c>
      <c r="D43" s="92" t="str">
        <f>IF('BB-2024-Friday'!AJ45&lt;&gt;"",'BB-2024-Friday'!AI45,"")</f>
        <v/>
      </c>
      <c r="E43" s="119" t="str">
        <f>IF('BB-2024-Friday'!$AJ45&lt;&gt;"",IF('BB-2024-Friday'!$AJ45="t",0,'BB-2024-Friday'!AM45),"")</f>
        <v/>
      </c>
      <c r="F43" s="119" t="str">
        <f>IF('BB-2024-Friday'!$AJ45&lt;&gt;"",IF('BB-2024-Friday'!$AJ45="t",0,'BB-2024-Friday'!AN45),"")</f>
        <v/>
      </c>
      <c r="G43" s="119" t="str">
        <f>IF('BB-2024-Friday'!$AJ45&lt;&gt;"",IF('BB-2024-Friday'!$AJ45="t",0,'BB-2024-Friday'!AO45),"")</f>
        <v/>
      </c>
      <c r="H43" s="119" t="str">
        <f>IF('BB-2024-Friday'!$AJ45&lt;&gt;"",IF('BB-2024-Friday'!$AJ45="t",0,'BB-2024-Friday'!AP45),"")</f>
        <v/>
      </c>
      <c r="I43" s="119" t="str">
        <f>IF('BB-2024-Friday'!$AJ45&lt;&gt;"",IF('BB-2024-Friday'!$AJ45="t",0,'BB-2024-Friday'!AQ45),"")</f>
        <v/>
      </c>
      <c r="J43" s="119" t="str">
        <f>IF('BB-2024-Friday'!$AJ45&lt;&gt;"",IF('BB-2024-Friday'!$AJ45="t",'BB-2024-Friday'!AM45,0),"")</f>
        <v/>
      </c>
      <c r="K43" s="119" t="str">
        <f>IF('BB-2024-Friday'!$AJ45&lt;&gt;"",IF('BB-2024-Friday'!$AJ45="t",'BB-2024-Friday'!AN45,0),"")</f>
        <v/>
      </c>
      <c r="L43" s="119" t="str">
        <f>IF('BB-2024-Friday'!$AJ45&lt;&gt;"",IF('BB-2024-Friday'!$AJ45="t",'BB-2024-Friday'!AO45,0),"")</f>
        <v/>
      </c>
      <c r="M43" s="119" t="str">
        <f>IF('BB-2024-Friday'!$AJ45&lt;&gt;"",IF('BB-2024-Friday'!$AJ45="t",'BB-2024-Friday'!AP45,0),"")</f>
        <v/>
      </c>
      <c r="N43" s="120" t="str">
        <f>IF('BB-2024-Friday'!$AJ45&lt;&gt;"",IF('BB-2024-Friday'!$AJ45="m",'BB-2024-Friday'!U45,0),"")</f>
        <v/>
      </c>
      <c r="O43" s="120" t="str">
        <f>IF('BB-2024-Friday'!$AJ45&lt;&gt;"",IF('BB-2024-Friday'!$AJ45="m",'BB-2024-Friday'!V45,0),"")</f>
        <v/>
      </c>
    </row>
    <row r="44" spans="1:15" x14ac:dyDescent="0.25">
      <c r="A44" t="str">
        <f>IF('BB-2024-Friday'!AJ46&lt;&gt;"",'BB-2024-Friday'!AJ46,"")</f>
        <v>f</v>
      </c>
      <c r="B44" t="str">
        <f>IF('BB-2024-Friday'!AJ46&lt;&gt;"",'BB-2024-Friday'!AR46,"")</f>
        <v>[Conservancy Area] Drummond.  START of OPEN SECTION.  Bad road surface and road works ahead.  Stop and Go's may be in operation.</v>
      </c>
      <c r="C44" t="str">
        <f>IF('BB-2024-Friday'!AJ46="m","v","a")</f>
        <v>a</v>
      </c>
      <c r="D44" s="92">
        <f>IF('BB-2024-Friday'!AJ46&lt;&gt;"",'BB-2024-Friday'!AI46,"")</f>
        <v>10.91</v>
      </c>
      <c r="E44" s="119">
        <f>IF('BB-2024-Friday'!$AJ46&lt;&gt;"",IF('BB-2024-Friday'!$AJ46="t",0,'BB-2024-Friday'!AM46),"")</f>
        <v>30</v>
      </c>
      <c r="F44" s="119">
        <f>IF('BB-2024-Friday'!$AJ46&lt;&gt;"",IF('BB-2024-Friday'!$AJ46="t",0,'BB-2024-Friday'!AN46),"")</f>
        <v>34</v>
      </c>
      <c r="G44" s="119">
        <f>IF('BB-2024-Friday'!$AJ46&lt;&gt;"",IF('BB-2024-Friday'!$AJ46="t",0,'BB-2024-Friday'!AO46),"")</f>
        <v>37</v>
      </c>
      <c r="H44" s="119">
        <f>IF('BB-2024-Friday'!$AJ46&lt;&gt;"",IF('BB-2024-Friday'!$AJ46="t",0,'BB-2024-Friday'!AP46),"")</f>
        <v>41</v>
      </c>
      <c r="I44" s="119" t="str">
        <f>IF('BB-2024-Friday'!$AJ46&lt;&gt;"",IF('BB-2024-Friday'!$AJ46="t",0,'BB-2024-Friday'!AQ46),"")</f>
        <v>60</v>
      </c>
      <c r="J44" s="119">
        <f>IF('BB-2024-Friday'!$AJ46&lt;&gt;"",IF('BB-2024-Friday'!$AJ46="t",'BB-2024-Friday'!AM46,0),"")</f>
        <v>0</v>
      </c>
      <c r="K44" s="119">
        <f>IF('BB-2024-Friday'!$AJ46&lt;&gt;"",IF('BB-2024-Friday'!$AJ46="t",'BB-2024-Friday'!AN46,0),"")</f>
        <v>0</v>
      </c>
      <c r="L44" s="119">
        <f>IF('BB-2024-Friday'!$AJ46&lt;&gt;"",IF('BB-2024-Friday'!$AJ46="t",'BB-2024-Friday'!AO46,0),"")</f>
        <v>0</v>
      </c>
      <c r="M44" s="119">
        <f>IF('BB-2024-Friday'!$AJ46&lt;&gt;"",IF('BB-2024-Friday'!$AJ46="t",'BB-2024-Friday'!AP46,0),"")</f>
        <v>0</v>
      </c>
      <c r="N44" s="120">
        <f>IF('BB-2024-Friday'!$AJ46&lt;&gt;"",IF('BB-2024-Friday'!$AJ46="m",'BB-2024-Friday'!U46,0),"")</f>
        <v>0</v>
      </c>
      <c r="O44" s="120">
        <f>IF('BB-2024-Friday'!$AJ46&lt;&gt;"",IF('BB-2024-Friday'!$AJ46="m",'BB-2024-Friday'!V46,0),"")</f>
        <v>0</v>
      </c>
    </row>
    <row r="45" spans="1:15" x14ac:dyDescent="0.25">
      <c r="A45" t="str">
        <f>IF('BB-2024-Friday'!AJ47&lt;&gt;"",'BB-2024-Friday'!AJ47,"")</f>
        <v/>
      </c>
      <c r="B45" t="str">
        <f>IF('BB-2024-Friday'!AJ47&lt;&gt;"",'BB-2024-Friday'!AR47,"")</f>
        <v/>
      </c>
      <c r="C45" t="str">
        <f>IF('BB-2024-Friday'!AJ47="m","v","a")</f>
        <v>a</v>
      </c>
      <c r="D45" s="92" t="str">
        <f>IF('BB-2024-Friday'!AJ47&lt;&gt;"",'BB-2024-Friday'!AI47,"")</f>
        <v/>
      </c>
      <c r="E45" s="119" t="str">
        <f>IF('BB-2024-Friday'!$AJ47&lt;&gt;"",IF('BB-2024-Friday'!$AJ47="t",0,'BB-2024-Friday'!AM47),"")</f>
        <v/>
      </c>
      <c r="F45" s="119" t="str">
        <f>IF('BB-2024-Friday'!$AJ47&lt;&gt;"",IF('BB-2024-Friday'!$AJ47="t",0,'BB-2024-Friday'!AN47),"")</f>
        <v/>
      </c>
      <c r="G45" s="119" t="str">
        <f>IF('BB-2024-Friday'!$AJ47&lt;&gt;"",IF('BB-2024-Friday'!$AJ47="t",0,'BB-2024-Friday'!AO47),"")</f>
        <v/>
      </c>
      <c r="H45" s="119" t="str">
        <f>IF('BB-2024-Friday'!$AJ47&lt;&gt;"",IF('BB-2024-Friday'!$AJ47="t",0,'BB-2024-Friday'!AP47),"")</f>
        <v/>
      </c>
      <c r="I45" s="119" t="str">
        <f>IF('BB-2024-Friday'!$AJ47&lt;&gt;"",IF('BB-2024-Friday'!$AJ47="t",0,'BB-2024-Friday'!AQ47),"")</f>
        <v/>
      </c>
      <c r="J45" s="119" t="str">
        <f>IF('BB-2024-Friday'!$AJ47&lt;&gt;"",IF('BB-2024-Friday'!$AJ47="t",'BB-2024-Friday'!AM47,0),"")</f>
        <v/>
      </c>
      <c r="K45" s="119" t="str">
        <f>IF('BB-2024-Friday'!$AJ47&lt;&gt;"",IF('BB-2024-Friday'!$AJ47="t",'BB-2024-Friday'!AN47,0),"")</f>
        <v/>
      </c>
      <c r="L45" s="119" t="str">
        <f>IF('BB-2024-Friday'!$AJ47&lt;&gt;"",IF('BB-2024-Friday'!$AJ47="t",'BB-2024-Friday'!AO47,0),"")</f>
        <v/>
      </c>
      <c r="M45" s="119" t="str">
        <f>IF('BB-2024-Friday'!$AJ47&lt;&gt;"",IF('BB-2024-Friday'!$AJ47="t",'BB-2024-Friday'!AP47,0),"")</f>
        <v/>
      </c>
      <c r="N45" s="120" t="str">
        <f>IF('BB-2024-Friday'!$AJ47&lt;&gt;"",IF('BB-2024-Friday'!$AJ47="m",'BB-2024-Friday'!U47,0),"")</f>
        <v/>
      </c>
      <c r="O45" s="120" t="str">
        <f>IF('BB-2024-Friday'!$AJ47&lt;&gt;"",IF('BB-2024-Friday'!$AJ47="m",'BB-2024-Friday'!V47,0),"")</f>
        <v/>
      </c>
    </row>
    <row r="46" spans="1:15" x14ac:dyDescent="0.25">
      <c r="A46" t="str">
        <f>IF('BB-2024-Friday'!AJ48&lt;&gt;"",'BB-2024-Friday'!AJ48,"")</f>
        <v/>
      </c>
      <c r="B46" t="str">
        <f>IF('BB-2024-Friday'!AJ48&lt;&gt;"",'BB-2024-Friday'!AR48,"")</f>
        <v/>
      </c>
      <c r="C46" t="str">
        <f>IF('BB-2024-Friday'!AJ48="m","v","a")</f>
        <v>a</v>
      </c>
      <c r="D46" s="92" t="str">
        <f>IF('BB-2024-Friday'!AJ48&lt;&gt;"",'BB-2024-Friday'!AI48,"")</f>
        <v/>
      </c>
      <c r="E46" s="119" t="str">
        <f>IF('BB-2024-Friday'!$AJ48&lt;&gt;"",IF('BB-2024-Friday'!$AJ48="t",0,'BB-2024-Friday'!AM48),"")</f>
        <v/>
      </c>
      <c r="F46" s="119" t="str">
        <f>IF('BB-2024-Friday'!$AJ48&lt;&gt;"",IF('BB-2024-Friday'!$AJ48="t",0,'BB-2024-Friday'!AN48),"")</f>
        <v/>
      </c>
      <c r="G46" s="119" t="str">
        <f>IF('BB-2024-Friday'!$AJ48&lt;&gt;"",IF('BB-2024-Friday'!$AJ48="t",0,'BB-2024-Friday'!AO48),"")</f>
        <v/>
      </c>
      <c r="H46" s="119" t="str">
        <f>IF('BB-2024-Friday'!$AJ48&lt;&gt;"",IF('BB-2024-Friday'!$AJ48="t",0,'BB-2024-Friday'!AP48),"")</f>
        <v/>
      </c>
      <c r="I46" s="119" t="str">
        <f>IF('BB-2024-Friday'!$AJ48&lt;&gt;"",IF('BB-2024-Friday'!$AJ48="t",0,'BB-2024-Friday'!AQ48),"")</f>
        <v/>
      </c>
      <c r="J46" s="119" t="str">
        <f>IF('BB-2024-Friday'!$AJ48&lt;&gt;"",IF('BB-2024-Friday'!$AJ48="t",'BB-2024-Friday'!AM48,0),"")</f>
        <v/>
      </c>
      <c r="K46" s="119" t="str">
        <f>IF('BB-2024-Friday'!$AJ48&lt;&gt;"",IF('BB-2024-Friday'!$AJ48="t",'BB-2024-Friday'!AN48,0),"")</f>
        <v/>
      </c>
      <c r="L46" s="119" t="str">
        <f>IF('BB-2024-Friday'!$AJ48&lt;&gt;"",IF('BB-2024-Friday'!$AJ48="t",'BB-2024-Friday'!AO48,0),"")</f>
        <v/>
      </c>
      <c r="M46" s="119" t="str">
        <f>IF('BB-2024-Friday'!$AJ48&lt;&gt;"",IF('BB-2024-Friday'!$AJ48="t",'BB-2024-Friday'!AP48,0),"")</f>
        <v/>
      </c>
      <c r="N46" s="120" t="str">
        <f>IF('BB-2024-Friday'!$AJ48&lt;&gt;"",IF('BB-2024-Friday'!$AJ48="m",'BB-2024-Friday'!U48,0),"")</f>
        <v/>
      </c>
      <c r="O46" s="120" t="str">
        <f>IF('BB-2024-Friday'!$AJ48&lt;&gt;"",IF('BB-2024-Friday'!$AJ48="m",'BB-2024-Friday'!V48,0),"")</f>
        <v/>
      </c>
    </row>
    <row r="47" spans="1:15" x14ac:dyDescent="0.25">
      <c r="A47" t="str">
        <f>IF('BB-2024-Friday'!AJ49&lt;&gt;"",'BB-2024-Friday'!AJ49,"")</f>
        <v/>
      </c>
      <c r="B47" t="str">
        <f>IF('BB-2024-Friday'!AJ49&lt;&gt;"",'BB-2024-Friday'!AR49,"")</f>
        <v/>
      </c>
      <c r="C47" t="str">
        <f>IF('BB-2024-Friday'!AJ49="m","v","a")</f>
        <v>a</v>
      </c>
      <c r="D47" s="92" t="str">
        <f>IF('BB-2024-Friday'!AJ49&lt;&gt;"",'BB-2024-Friday'!AI49,"")</f>
        <v/>
      </c>
      <c r="E47" s="119" t="str">
        <f>IF('BB-2024-Friday'!$AJ49&lt;&gt;"",IF('BB-2024-Friday'!$AJ49="t",0,'BB-2024-Friday'!AM49),"")</f>
        <v/>
      </c>
      <c r="F47" s="119" t="str">
        <f>IF('BB-2024-Friday'!$AJ49&lt;&gt;"",IF('BB-2024-Friday'!$AJ49="t",0,'BB-2024-Friday'!AN49),"")</f>
        <v/>
      </c>
      <c r="G47" s="119" t="str">
        <f>IF('BB-2024-Friday'!$AJ49&lt;&gt;"",IF('BB-2024-Friday'!$AJ49="t",0,'BB-2024-Friday'!AO49),"")</f>
        <v/>
      </c>
      <c r="H47" s="119" t="str">
        <f>IF('BB-2024-Friday'!$AJ49&lt;&gt;"",IF('BB-2024-Friday'!$AJ49="t",0,'BB-2024-Friday'!AP49),"")</f>
        <v/>
      </c>
      <c r="I47" s="119" t="str">
        <f>IF('BB-2024-Friday'!$AJ49&lt;&gt;"",IF('BB-2024-Friday'!$AJ49="t",0,'BB-2024-Friday'!AQ49),"")</f>
        <v/>
      </c>
      <c r="J47" s="119" t="str">
        <f>IF('BB-2024-Friday'!$AJ49&lt;&gt;"",IF('BB-2024-Friday'!$AJ49="t",'BB-2024-Friday'!AM49,0),"")</f>
        <v/>
      </c>
      <c r="K47" s="119" t="str">
        <f>IF('BB-2024-Friday'!$AJ49&lt;&gt;"",IF('BB-2024-Friday'!$AJ49="t",'BB-2024-Friday'!AN49,0),"")</f>
        <v/>
      </c>
      <c r="L47" s="119" t="str">
        <f>IF('BB-2024-Friday'!$AJ49&lt;&gt;"",IF('BB-2024-Friday'!$AJ49="t",'BB-2024-Friday'!AO49,0),"")</f>
        <v/>
      </c>
      <c r="M47" s="119" t="str">
        <f>IF('BB-2024-Friday'!$AJ49&lt;&gt;"",IF('BB-2024-Friday'!$AJ49="t",'BB-2024-Friday'!AP49,0),"")</f>
        <v/>
      </c>
      <c r="N47" s="120" t="str">
        <f>IF('BB-2024-Friday'!$AJ49&lt;&gt;"",IF('BB-2024-Friday'!$AJ49="m",'BB-2024-Friday'!U49,0),"")</f>
        <v/>
      </c>
      <c r="O47" s="120" t="str">
        <f>IF('BB-2024-Friday'!$AJ49&lt;&gt;"",IF('BB-2024-Friday'!$AJ49="m",'BB-2024-Friday'!V49,0),"")</f>
        <v/>
      </c>
    </row>
    <row r="48" spans="1:15" x14ac:dyDescent="0.25">
      <c r="A48" t="str">
        <f>IF('BB-2024-Friday'!AJ50&lt;&gt;"",'BB-2024-Friday'!AJ50,"")</f>
        <v/>
      </c>
      <c r="B48" t="str">
        <f>IF('BB-2024-Friday'!AJ50&lt;&gt;"",'BB-2024-Friday'!AR50,"")</f>
        <v/>
      </c>
      <c r="C48" t="str">
        <f>IF('BB-2024-Friday'!AJ50="m","v","a")</f>
        <v>a</v>
      </c>
      <c r="D48" s="92" t="str">
        <f>IF('BB-2024-Friday'!AJ50&lt;&gt;"",'BB-2024-Friday'!AI50,"")</f>
        <v/>
      </c>
      <c r="E48" s="119" t="str">
        <f>IF('BB-2024-Friday'!$AJ50&lt;&gt;"",IF('BB-2024-Friday'!$AJ50="t",0,'BB-2024-Friday'!AM50),"")</f>
        <v/>
      </c>
      <c r="F48" s="119" t="str">
        <f>IF('BB-2024-Friday'!$AJ50&lt;&gt;"",IF('BB-2024-Friday'!$AJ50="t",0,'BB-2024-Friday'!AN50),"")</f>
        <v/>
      </c>
      <c r="G48" s="119" t="str">
        <f>IF('BB-2024-Friday'!$AJ50&lt;&gt;"",IF('BB-2024-Friday'!$AJ50="t",0,'BB-2024-Friday'!AO50),"")</f>
        <v/>
      </c>
      <c r="H48" s="119" t="str">
        <f>IF('BB-2024-Friday'!$AJ50&lt;&gt;"",IF('BB-2024-Friday'!$AJ50="t",0,'BB-2024-Friday'!AP50),"")</f>
        <v/>
      </c>
      <c r="I48" s="119" t="str">
        <f>IF('BB-2024-Friday'!$AJ50&lt;&gt;"",IF('BB-2024-Friday'!$AJ50="t",0,'BB-2024-Friday'!AQ50),"")</f>
        <v/>
      </c>
      <c r="J48" s="119" t="str">
        <f>IF('BB-2024-Friday'!$AJ50&lt;&gt;"",IF('BB-2024-Friday'!$AJ50="t",'BB-2024-Friday'!AM50,0),"")</f>
        <v/>
      </c>
      <c r="K48" s="119" t="str">
        <f>IF('BB-2024-Friday'!$AJ50&lt;&gt;"",IF('BB-2024-Friday'!$AJ50="t",'BB-2024-Friday'!AN50,0),"")</f>
        <v/>
      </c>
      <c r="L48" s="119" t="str">
        <f>IF('BB-2024-Friday'!$AJ50&lt;&gt;"",IF('BB-2024-Friday'!$AJ50="t",'BB-2024-Friday'!AO50,0),"")</f>
        <v/>
      </c>
      <c r="M48" s="119" t="str">
        <f>IF('BB-2024-Friday'!$AJ50&lt;&gt;"",IF('BB-2024-Friday'!$AJ50="t",'BB-2024-Friday'!AP50,0),"")</f>
        <v/>
      </c>
      <c r="N48" s="120" t="str">
        <f>IF('BB-2024-Friday'!$AJ50&lt;&gt;"",IF('BB-2024-Friday'!$AJ50="m",'BB-2024-Friday'!U50,0),"")</f>
        <v/>
      </c>
      <c r="O48" s="120" t="str">
        <f>IF('BB-2024-Friday'!$AJ50&lt;&gt;"",IF('BB-2024-Friday'!$AJ50="m",'BB-2024-Friday'!V50,0),"")</f>
        <v/>
      </c>
    </row>
    <row r="49" spans="1:15" x14ac:dyDescent="0.25">
      <c r="A49" t="str">
        <f>IF('BB-2024-Friday'!AJ51&lt;&gt;"",'BB-2024-Friday'!AJ51,"")</f>
        <v/>
      </c>
      <c r="B49" t="str">
        <f>IF('BB-2024-Friday'!AJ51&lt;&gt;"",'BB-2024-Friday'!AR51,"")</f>
        <v/>
      </c>
      <c r="C49" t="str">
        <f>IF('BB-2024-Friday'!AJ51="m","v","a")</f>
        <v>a</v>
      </c>
      <c r="D49" s="92" t="str">
        <f>IF('BB-2024-Friday'!AJ51&lt;&gt;"",'BB-2024-Friday'!AI51,"")</f>
        <v/>
      </c>
      <c r="E49" s="119" t="str">
        <f>IF('BB-2024-Friday'!$AJ51&lt;&gt;"",IF('BB-2024-Friday'!$AJ51="t",0,'BB-2024-Friday'!AM51),"")</f>
        <v/>
      </c>
      <c r="F49" s="119" t="str">
        <f>IF('BB-2024-Friday'!$AJ51&lt;&gt;"",IF('BB-2024-Friday'!$AJ51="t",0,'BB-2024-Friday'!AN51),"")</f>
        <v/>
      </c>
      <c r="G49" s="119" t="str">
        <f>IF('BB-2024-Friday'!$AJ51&lt;&gt;"",IF('BB-2024-Friday'!$AJ51="t",0,'BB-2024-Friday'!AO51),"")</f>
        <v/>
      </c>
      <c r="H49" s="119" t="str">
        <f>IF('BB-2024-Friday'!$AJ51&lt;&gt;"",IF('BB-2024-Friday'!$AJ51="t",0,'BB-2024-Friday'!AP51),"")</f>
        <v/>
      </c>
      <c r="I49" s="119" t="str">
        <f>IF('BB-2024-Friday'!$AJ51&lt;&gt;"",IF('BB-2024-Friday'!$AJ51="t",0,'BB-2024-Friday'!AQ51),"")</f>
        <v/>
      </c>
      <c r="J49" s="119" t="str">
        <f>IF('BB-2024-Friday'!$AJ51&lt;&gt;"",IF('BB-2024-Friday'!$AJ51="t",'BB-2024-Friday'!AM51,0),"")</f>
        <v/>
      </c>
      <c r="K49" s="119" t="str">
        <f>IF('BB-2024-Friday'!$AJ51&lt;&gt;"",IF('BB-2024-Friday'!$AJ51="t",'BB-2024-Friday'!AN51,0),"")</f>
        <v/>
      </c>
      <c r="L49" s="119" t="str">
        <f>IF('BB-2024-Friday'!$AJ51&lt;&gt;"",IF('BB-2024-Friday'!$AJ51="t",'BB-2024-Friday'!AO51,0),"")</f>
        <v/>
      </c>
      <c r="M49" s="119" t="str">
        <f>IF('BB-2024-Friday'!$AJ51&lt;&gt;"",IF('BB-2024-Friday'!$AJ51="t",'BB-2024-Friday'!AP51,0),"")</f>
        <v/>
      </c>
      <c r="N49" s="120" t="str">
        <f>IF('BB-2024-Friday'!$AJ51&lt;&gt;"",IF('BB-2024-Friday'!$AJ51="m",'BB-2024-Friday'!U51,0),"")</f>
        <v/>
      </c>
      <c r="O49" s="120" t="str">
        <f>IF('BB-2024-Friday'!$AJ51&lt;&gt;"",IF('BB-2024-Friday'!$AJ51="m",'BB-2024-Friday'!V51,0),"")</f>
        <v/>
      </c>
    </row>
    <row r="50" spans="1:15" x14ac:dyDescent="0.25">
      <c r="A50" t="str">
        <f>IF('BB-2024-Friday'!AJ52&lt;&gt;"",'BB-2024-Friday'!AJ52,"")</f>
        <v>d</v>
      </c>
      <c r="B50" t="str">
        <f>IF('BB-2024-Friday'!AJ52&lt;&gt;"",'BB-2024-Friday'!AR52,"")</f>
        <v>Warning - Winding road. 60 km/h</v>
      </c>
      <c r="C50" t="str">
        <f>IF('BB-2024-Friday'!AJ52="m","v","a")</f>
        <v>a</v>
      </c>
      <c r="D50" s="92">
        <f>IF('BB-2024-Friday'!AJ52&lt;&gt;"",'BB-2024-Friday'!AI52,"")</f>
        <v>11.43</v>
      </c>
      <c r="E50" s="119">
        <f>IF('BB-2024-Friday'!$AJ52&lt;&gt;"",IF('BB-2024-Friday'!$AJ52="t",0,'BB-2024-Friday'!AM52),"")</f>
        <v>37</v>
      </c>
      <c r="F50" s="119">
        <f>IF('BB-2024-Friday'!$AJ52&lt;&gt;"",IF('BB-2024-Friday'!$AJ52="t",0,'BB-2024-Friday'!AN52),"")</f>
        <v>41</v>
      </c>
      <c r="G50" s="119">
        <f>IF('BB-2024-Friday'!$AJ52&lt;&gt;"",IF('BB-2024-Friday'!$AJ52="t",0,'BB-2024-Friday'!AO52),"")</f>
        <v>46</v>
      </c>
      <c r="H50" s="119">
        <f>IF('BB-2024-Friday'!$AJ52&lt;&gt;"",IF('BB-2024-Friday'!$AJ52="t",0,'BB-2024-Friday'!AP52),"")</f>
        <v>49</v>
      </c>
      <c r="I50" s="119" t="str">
        <f>IF('BB-2024-Friday'!$AJ52&lt;&gt;"",IF('BB-2024-Friday'!$AJ52="t",0,'BB-2024-Friday'!AQ52),"")</f>
        <v>60</v>
      </c>
      <c r="J50" s="119">
        <f>IF('BB-2024-Friday'!$AJ52&lt;&gt;"",IF('BB-2024-Friday'!$AJ52="t",'BB-2024-Friday'!AM52,0),"")</f>
        <v>0</v>
      </c>
      <c r="K50" s="119">
        <f>IF('BB-2024-Friday'!$AJ52&lt;&gt;"",IF('BB-2024-Friday'!$AJ52="t",'BB-2024-Friday'!AN52,0),"")</f>
        <v>0</v>
      </c>
      <c r="L50" s="119">
        <f>IF('BB-2024-Friday'!$AJ52&lt;&gt;"",IF('BB-2024-Friday'!$AJ52="t",'BB-2024-Friday'!AO52,0),"")</f>
        <v>0</v>
      </c>
      <c r="M50" s="119">
        <f>IF('BB-2024-Friday'!$AJ52&lt;&gt;"",IF('BB-2024-Friday'!$AJ52="t",'BB-2024-Friday'!AP52,0),"")</f>
        <v>0</v>
      </c>
      <c r="N50" s="120">
        <f>IF('BB-2024-Friday'!$AJ52&lt;&gt;"",IF('BB-2024-Friday'!$AJ52="m",'BB-2024-Friday'!U52,0),"")</f>
        <v>0</v>
      </c>
      <c r="O50" s="120">
        <f>IF('BB-2024-Friday'!$AJ52&lt;&gt;"",IF('BB-2024-Friday'!$AJ52="m",'BB-2024-Friday'!V52,0),"")</f>
        <v>0</v>
      </c>
    </row>
    <row r="51" spans="1:15" x14ac:dyDescent="0.25">
      <c r="A51" t="str">
        <f>IF('BB-2024-Friday'!AJ53&lt;&gt;"",'BB-2024-Friday'!AJ53,"")</f>
        <v/>
      </c>
      <c r="B51" t="str">
        <f>IF('BB-2024-Friday'!AJ53&lt;&gt;"",'BB-2024-Friday'!AR53,"")</f>
        <v/>
      </c>
      <c r="C51" t="str">
        <f>IF('BB-2024-Friday'!AJ53="m","v","a")</f>
        <v>a</v>
      </c>
      <c r="D51" s="92" t="str">
        <f>IF('BB-2024-Friday'!AJ53&lt;&gt;"",'BB-2024-Friday'!AI53,"")</f>
        <v/>
      </c>
      <c r="E51" s="119" t="str">
        <f>IF('BB-2024-Friday'!$AJ53&lt;&gt;"",IF('BB-2024-Friday'!$AJ53="t",0,'BB-2024-Friday'!AM53),"")</f>
        <v/>
      </c>
      <c r="F51" s="119" t="str">
        <f>IF('BB-2024-Friday'!$AJ53&lt;&gt;"",IF('BB-2024-Friday'!$AJ53="t",0,'BB-2024-Friday'!AN53),"")</f>
        <v/>
      </c>
      <c r="G51" s="119" t="str">
        <f>IF('BB-2024-Friday'!$AJ53&lt;&gt;"",IF('BB-2024-Friday'!$AJ53="t",0,'BB-2024-Friday'!AO53),"")</f>
        <v/>
      </c>
      <c r="H51" s="119" t="str">
        <f>IF('BB-2024-Friday'!$AJ53&lt;&gt;"",IF('BB-2024-Friday'!$AJ53="t",0,'BB-2024-Friday'!AP53),"")</f>
        <v/>
      </c>
      <c r="I51" s="119" t="str">
        <f>IF('BB-2024-Friday'!$AJ53&lt;&gt;"",IF('BB-2024-Friday'!$AJ53="t",0,'BB-2024-Friday'!AQ53),"")</f>
        <v/>
      </c>
      <c r="J51" s="119" t="str">
        <f>IF('BB-2024-Friday'!$AJ53&lt;&gt;"",IF('BB-2024-Friday'!$AJ53="t",'BB-2024-Friday'!AM53,0),"")</f>
        <v/>
      </c>
      <c r="K51" s="119" t="str">
        <f>IF('BB-2024-Friday'!$AJ53&lt;&gt;"",IF('BB-2024-Friday'!$AJ53="t",'BB-2024-Friday'!AN53,0),"")</f>
        <v/>
      </c>
      <c r="L51" s="119" t="str">
        <f>IF('BB-2024-Friday'!$AJ53&lt;&gt;"",IF('BB-2024-Friday'!$AJ53="t",'BB-2024-Friday'!AO53,0),"")</f>
        <v/>
      </c>
      <c r="M51" s="119" t="str">
        <f>IF('BB-2024-Friday'!$AJ53&lt;&gt;"",IF('BB-2024-Friday'!$AJ53="t",'BB-2024-Friday'!AP53,0),"")</f>
        <v/>
      </c>
      <c r="N51" s="120" t="str">
        <f>IF('BB-2024-Friday'!$AJ53&lt;&gt;"",IF('BB-2024-Friday'!$AJ53="m",'BB-2024-Friday'!U53,0),"")</f>
        <v/>
      </c>
      <c r="O51" s="120" t="str">
        <f>IF('BB-2024-Friday'!$AJ53&lt;&gt;"",IF('BB-2024-Friday'!$AJ53="m",'BB-2024-Friday'!V53,0),"")</f>
        <v/>
      </c>
    </row>
    <row r="52" spans="1:15" x14ac:dyDescent="0.25">
      <c r="A52" t="str">
        <f>IF('BB-2024-Friday'!AJ54&lt;&gt;"",'BB-2024-Friday'!AJ54,"")</f>
        <v/>
      </c>
      <c r="B52" t="str">
        <f>IF('BB-2024-Friday'!AJ54&lt;&gt;"",'BB-2024-Friday'!AR54,"")</f>
        <v/>
      </c>
      <c r="C52" t="str">
        <f>IF('BB-2024-Friday'!AJ54="m","v","a")</f>
        <v>a</v>
      </c>
      <c r="D52" s="92" t="str">
        <f>IF('BB-2024-Friday'!AJ54&lt;&gt;"",'BB-2024-Friday'!AI54,"")</f>
        <v/>
      </c>
      <c r="E52" s="119" t="str">
        <f>IF('BB-2024-Friday'!$AJ54&lt;&gt;"",IF('BB-2024-Friday'!$AJ54="t",0,'BB-2024-Friday'!AM54),"")</f>
        <v/>
      </c>
      <c r="F52" s="119" t="str">
        <f>IF('BB-2024-Friday'!$AJ54&lt;&gt;"",IF('BB-2024-Friday'!$AJ54="t",0,'BB-2024-Friday'!AN54),"")</f>
        <v/>
      </c>
      <c r="G52" s="119" t="str">
        <f>IF('BB-2024-Friday'!$AJ54&lt;&gt;"",IF('BB-2024-Friday'!$AJ54="t",0,'BB-2024-Friday'!AO54),"")</f>
        <v/>
      </c>
      <c r="H52" s="119" t="str">
        <f>IF('BB-2024-Friday'!$AJ54&lt;&gt;"",IF('BB-2024-Friday'!$AJ54="t",0,'BB-2024-Friday'!AP54),"")</f>
        <v/>
      </c>
      <c r="I52" s="119" t="str">
        <f>IF('BB-2024-Friday'!$AJ54&lt;&gt;"",IF('BB-2024-Friday'!$AJ54="t",0,'BB-2024-Friday'!AQ54),"")</f>
        <v/>
      </c>
      <c r="J52" s="119" t="str">
        <f>IF('BB-2024-Friday'!$AJ54&lt;&gt;"",IF('BB-2024-Friday'!$AJ54="t",'BB-2024-Friday'!AM54,0),"")</f>
        <v/>
      </c>
      <c r="K52" s="119" t="str">
        <f>IF('BB-2024-Friday'!$AJ54&lt;&gt;"",IF('BB-2024-Friday'!$AJ54="t",'BB-2024-Friday'!AN54,0),"")</f>
        <v/>
      </c>
      <c r="L52" s="119" t="str">
        <f>IF('BB-2024-Friday'!$AJ54&lt;&gt;"",IF('BB-2024-Friday'!$AJ54="t",'BB-2024-Friday'!AO54,0),"")</f>
        <v/>
      </c>
      <c r="M52" s="119" t="str">
        <f>IF('BB-2024-Friday'!$AJ54&lt;&gt;"",IF('BB-2024-Friday'!$AJ54="t",'BB-2024-Friday'!AP54,0),"")</f>
        <v/>
      </c>
      <c r="N52" s="120" t="str">
        <f>IF('BB-2024-Friday'!$AJ54&lt;&gt;"",IF('BB-2024-Friday'!$AJ54="m",'BB-2024-Friday'!U54,0),"")</f>
        <v/>
      </c>
      <c r="O52" s="120" t="str">
        <f>IF('BB-2024-Friday'!$AJ54&lt;&gt;"",IF('BB-2024-Friday'!$AJ54="m",'BB-2024-Friday'!V54,0),"")</f>
        <v/>
      </c>
    </row>
    <row r="53" spans="1:15" x14ac:dyDescent="0.25">
      <c r="A53" t="str">
        <f>IF('BB-2024-Friday'!AJ55&lt;&gt;"",'BB-2024-Friday'!AJ55,"")</f>
        <v/>
      </c>
      <c r="B53" t="str">
        <f>IF('BB-2024-Friday'!AJ55&lt;&gt;"",'BB-2024-Friday'!AR55,"")</f>
        <v/>
      </c>
      <c r="C53" t="str">
        <f>IF('BB-2024-Friday'!AJ55="m","v","a")</f>
        <v>a</v>
      </c>
      <c r="D53" s="92" t="str">
        <f>IF('BB-2024-Friday'!AJ55&lt;&gt;"",'BB-2024-Friday'!AI55,"")</f>
        <v/>
      </c>
      <c r="E53" s="119" t="str">
        <f>IF('BB-2024-Friday'!$AJ55&lt;&gt;"",IF('BB-2024-Friday'!$AJ55="t",0,'BB-2024-Friday'!AM55),"")</f>
        <v/>
      </c>
      <c r="F53" s="119" t="str">
        <f>IF('BB-2024-Friday'!$AJ55&lt;&gt;"",IF('BB-2024-Friday'!$AJ55="t",0,'BB-2024-Friday'!AN55),"")</f>
        <v/>
      </c>
      <c r="G53" s="119" t="str">
        <f>IF('BB-2024-Friday'!$AJ55&lt;&gt;"",IF('BB-2024-Friday'!$AJ55="t",0,'BB-2024-Friday'!AO55),"")</f>
        <v/>
      </c>
      <c r="H53" s="119" t="str">
        <f>IF('BB-2024-Friday'!$AJ55&lt;&gt;"",IF('BB-2024-Friday'!$AJ55="t",0,'BB-2024-Friday'!AP55),"")</f>
        <v/>
      </c>
      <c r="I53" s="119" t="str">
        <f>IF('BB-2024-Friday'!$AJ55&lt;&gt;"",IF('BB-2024-Friday'!$AJ55="t",0,'BB-2024-Friday'!AQ55),"")</f>
        <v/>
      </c>
      <c r="J53" s="119" t="str">
        <f>IF('BB-2024-Friday'!$AJ55&lt;&gt;"",IF('BB-2024-Friday'!$AJ55="t",'BB-2024-Friday'!AM55,0),"")</f>
        <v/>
      </c>
      <c r="K53" s="119" t="str">
        <f>IF('BB-2024-Friday'!$AJ55&lt;&gt;"",IF('BB-2024-Friday'!$AJ55="t",'BB-2024-Friday'!AN55,0),"")</f>
        <v/>
      </c>
      <c r="L53" s="119" t="str">
        <f>IF('BB-2024-Friday'!$AJ55&lt;&gt;"",IF('BB-2024-Friday'!$AJ55="t",'BB-2024-Friday'!AO55,0),"")</f>
        <v/>
      </c>
      <c r="M53" s="119" t="str">
        <f>IF('BB-2024-Friday'!$AJ55&lt;&gt;"",IF('BB-2024-Friday'!$AJ55="t",'BB-2024-Friday'!AP55,0),"")</f>
        <v/>
      </c>
      <c r="N53" s="120" t="str">
        <f>IF('BB-2024-Friday'!$AJ55&lt;&gt;"",IF('BB-2024-Friday'!$AJ55="m",'BB-2024-Friday'!U55,0),"")</f>
        <v/>
      </c>
      <c r="O53" s="120" t="str">
        <f>IF('BB-2024-Friday'!$AJ55&lt;&gt;"",IF('BB-2024-Friday'!$AJ55="m",'BB-2024-Friday'!V55,0),"")</f>
        <v/>
      </c>
    </row>
    <row r="54" spans="1:15" x14ac:dyDescent="0.25">
      <c r="A54" t="str">
        <f>IF('BB-2024-Friday'!AJ56&lt;&gt;"",'BB-2024-Friday'!AJ56,"")</f>
        <v/>
      </c>
      <c r="B54" t="str">
        <f>IF('BB-2024-Friday'!AJ56&lt;&gt;"",'BB-2024-Friday'!AR56,"")</f>
        <v/>
      </c>
      <c r="C54" t="str">
        <f>IF('BB-2024-Friday'!AJ56="m","v","a")</f>
        <v>a</v>
      </c>
      <c r="D54" s="92" t="str">
        <f>IF('BB-2024-Friday'!AJ56&lt;&gt;"",'BB-2024-Friday'!AI56,"")</f>
        <v/>
      </c>
      <c r="E54" s="119" t="str">
        <f>IF('BB-2024-Friday'!$AJ56&lt;&gt;"",IF('BB-2024-Friday'!$AJ56="t",0,'BB-2024-Friday'!AM56),"")</f>
        <v/>
      </c>
      <c r="F54" s="119" t="str">
        <f>IF('BB-2024-Friday'!$AJ56&lt;&gt;"",IF('BB-2024-Friday'!$AJ56="t",0,'BB-2024-Friday'!AN56),"")</f>
        <v/>
      </c>
      <c r="G54" s="119" t="str">
        <f>IF('BB-2024-Friday'!$AJ56&lt;&gt;"",IF('BB-2024-Friday'!$AJ56="t",0,'BB-2024-Friday'!AO56),"")</f>
        <v/>
      </c>
      <c r="H54" s="119" t="str">
        <f>IF('BB-2024-Friday'!$AJ56&lt;&gt;"",IF('BB-2024-Friday'!$AJ56="t",0,'BB-2024-Friday'!AP56),"")</f>
        <v/>
      </c>
      <c r="I54" s="119" t="str">
        <f>IF('BB-2024-Friday'!$AJ56&lt;&gt;"",IF('BB-2024-Friday'!$AJ56="t",0,'BB-2024-Friday'!AQ56),"")</f>
        <v/>
      </c>
      <c r="J54" s="119" t="str">
        <f>IF('BB-2024-Friday'!$AJ56&lt;&gt;"",IF('BB-2024-Friday'!$AJ56="t",'BB-2024-Friday'!AM56,0),"")</f>
        <v/>
      </c>
      <c r="K54" s="119" t="str">
        <f>IF('BB-2024-Friday'!$AJ56&lt;&gt;"",IF('BB-2024-Friday'!$AJ56="t",'BB-2024-Friday'!AN56,0),"")</f>
        <v/>
      </c>
      <c r="L54" s="119" t="str">
        <f>IF('BB-2024-Friday'!$AJ56&lt;&gt;"",IF('BB-2024-Friday'!$AJ56="t",'BB-2024-Friday'!AO56,0),"")</f>
        <v/>
      </c>
      <c r="M54" s="119" t="str">
        <f>IF('BB-2024-Friday'!$AJ56&lt;&gt;"",IF('BB-2024-Friday'!$AJ56="t",'BB-2024-Friday'!AP56,0),"")</f>
        <v/>
      </c>
      <c r="N54" s="120" t="str">
        <f>IF('BB-2024-Friday'!$AJ56&lt;&gt;"",IF('BB-2024-Friday'!$AJ56="m",'BB-2024-Friday'!U56,0),"")</f>
        <v/>
      </c>
      <c r="O54" s="120" t="str">
        <f>IF('BB-2024-Friday'!$AJ56&lt;&gt;"",IF('BB-2024-Friday'!$AJ56="m",'BB-2024-Friday'!V56,0),"")</f>
        <v/>
      </c>
    </row>
    <row r="55" spans="1:15" x14ac:dyDescent="0.25">
      <c r="A55" t="str">
        <f>IF('BB-2024-Friday'!AJ57&lt;&gt;"",'BB-2024-Friday'!AJ57,"")</f>
        <v/>
      </c>
      <c r="B55" t="str">
        <f>IF('BB-2024-Friday'!AJ57&lt;&gt;"",'BB-2024-Friday'!AR57,"")</f>
        <v/>
      </c>
      <c r="C55" t="str">
        <f>IF('BB-2024-Friday'!AJ57="m","v","a")</f>
        <v>a</v>
      </c>
      <c r="D55" s="92" t="str">
        <f>IF('BB-2024-Friday'!AJ57&lt;&gt;"",'BB-2024-Friday'!AI57,"")</f>
        <v/>
      </c>
      <c r="E55" s="119" t="str">
        <f>IF('BB-2024-Friday'!$AJ57&lt;&gt;"",IF('BB-2024-Friday'!$AJ57="t",0,'BB-2024-Friday'!AM57),"")</f>
        <v/>
      </c>
      <c r="F55" s="119" t="str">
        <f>IF('BB-2024-Friday'!$AJ57&lt;&gt;"",IF('BB-2024-Friday'!$AJ57="t",0,'BB-2024-Friday'!AN57),"")</f>
        <v/>
      </c>
      <c r="G55" s="119" t="str">
        <f>IF('BB-2024-Friday'!$AJ57&lt;&gt;"",IF('BB-2024-Friday'!$AJ57="t",0,'BB-2024-Friday'!AO57),"")</f>
        <v/>
      </c>
      <c r="H55" s="119" t="str">
        <f>IF('BB-2024-Friday'!$AJ57&lt;&gt;"",IF('BB-2024-Friday'!$AJ57="t",0,'BB-2024-Friday'!AP57),"")</f>
        <v/>
      </c>
      <c r="I55" s="119" t="str">
        <f>IF('BB-2024-Friday'!$AJ57&lt;&gt;"",IF('BB-2024-Friday'!$AJ57="t",0,'BB-2024-Friday'!AQ57),"")</f>
        <v/>
      </c>
      <c r="J55" s="119" t="str">
        <f>IF('BB-2024-Friday'!$AJ57&lt;&gt;"",IF('BB-2024-Friday'!$AJ57="t",'BB-2024-Friday'!AM57,0),"")</f>
        <v/>
      </c>
      <c r="K55" s="119" t="str">
        <f>IF('BB-2024-Friday'!$AJ57&lt;&gt;"",IF('BB-2024-Friday'!$AJ57="t",'BB-2024-Friday'!AN57,0),"")</f>
        <v/>
      </c>
      <c r="L55" s="119" t="str">
        <f>IF('BB-2024-Friday'!$AJ57&lt;&gt;"",IF('BB-2024-Friday'!$AJ57="t",'BB-2024-Friday'!AO57,0),"")</f>
        <v/>
      </c>
      <c r="M55" s="119" t="str">
        <f>IF('BB-2024-Friday'!$AJ57&lt;&gt;"",IF('BB-2024-Friday'!$AJ57="t",'BB-2024-Friday'!AP57,0),"")</f>
        <v/>
      </c>
      <c r="N55" s="120" t="str">
        <f>IF('BB-2024-Friday'!$AJ57&lt;&gt;"",IF('BB-2024-Friday'!$AJ57="m",'BB-2024-Friday'!U57,0),"")</f>
        <v/>
      </c>
      <c r="O55" s="120" t="str">
        <f>IF('BB-2024-Friday'!$AJ57&lt;&gt;"",IF('BB-2024-Friday'!$AJ57="m",'BB-2024-Friday'!V57,0),"")</f>
        <v/>
      </c>
    </row>
    <row r="56" spans="1:15" x14ac:dyDescent="0.25">
      <c r="A56" t="str">
        <f>IF('BB-2024-Friday'!AJ58&lt;&gt;"",'BB-2024-Friday'!AJ58,"")</f>
        <v/>
      </c>
      <c r="B56" t="str">
        <f>IF('BB-2024-Friday'!AJ58&lt;&gt;"",'BB-2024-Friday'!AR58,"")</f>
        <v/>
      </c>
      <c r="C56" t="str">
        <f>IF('BB-2024-Friday'!AJ58="m","v","a")</f>
        <v>a</v>
      </c>
      <c r="D56" s="92" t="str">
        <f>IF('BB-2024-Friday'!AJ58&lt;&gt;"",'BB-2024-Friday'!AI58,"")</f>
        <v/>
      </c>
      <c r="E56" s="119" t="str">
        <f>IF('BB-2024-Friday'!$AJ58&lt;&gt;"",IF('BB-2024-Friday'!$AJ58="t",0,'BB-2024-Friday'!AM58),"")</f>
        <v/>
      </c>
      <c r="F56" s="119" t="str">
        <f>IF('BB-2024-Friday'!$AJ58&lt;&gt;"",IF('BB-2024-Friday'!$AJ58="t",0,'BB-2024-Friday'!AN58),"")</f>
        <v/>
      </c>
      <c r="G56" s="119" t="str">
        <f>IF('BB-2024-Friday'!$AJ58&lt;&gt;"",IF('BB-2024-Friday'!$AJ58="t",0,'BB-2024-Friday'!AO58),"")</f>
        <v/>
      </c>
      <c r="H56" s="119" t="str">
        <f>IF('BB-2024-Friday'!$AJ58&lt;&gt;"",IF('BB-2024-Friday'!$AJ58="t",0,'BB-2024-Friday'!AP58),"")</f>
        <v/>
      </c>
      <c r="I56" s="119" t="str">
        <f>IF('BB-2024-Friday'!$AJ58&lt;&gt;"",IF('BB-2024-Friday'!$AJ58="t",0,'BB-2024-Friday'!AQ58),"")</f>
        <v/>
      </c>
      <c r="J56" s="119" t="str">
        <f>IF('BB-2024-Friday'!$AJ58&lt;&gt;"",IF('BB-2024-Friday'!$AJ58="t",'BB-2024-Friday'!AM58,0),"")</f>
        <v/>
      </c>
      <c r="K56" s="119" t="str">
        <f>IF('BB-2024-Friday'!$AJ58&lt;&gt;"",IF('BB-2024-Friday'!$AJ58="t",'BB-2024-Friday'!AN58,0),"")</f>
        <v/>
      </c>
      <c r="L56" s="119" t="str">
        <f>IF('BB-2024-Friday'!$AJ58&lt;&gt;"",IF('BB-2024-Friday'!$AJ58="t",'BB-2024-Friday'!AO58,0),"")</f>
        <v/>
      </c>
      <c r="M56" s="119" t="str">
        <f>IF('BB-2024-Friday'!$AJ58&lt;&gt;"",IF('BB-2024-Friday'!$AJ58="t",'BB-2024-Friday'!AP58,0),"")</f>
        <v/>
      </c>
      <c r="N56" s="120" t="str">
        <f>IF('BB-2024-Friday'!$AJ58&lt;&gt;"",IF('BB-2024-Friday'!$AJ58="m",'BB-2024-Friday'!U58,0),"")</f>
        <v/>
      </c>
      <c r="O56" s="120" t="str">
        <f>IF('BB-2024-Friday'!$AJ58&lt;&gt;"",IF('BB-2024-Friday'!$AJ58="m",'BB-2024-Friday'!V58,0),"")</f>
        <v/>
      </c>
    </row>
    <row r="57" spans="1:15" x14ac:dyDescent="0.25">
      <c r="A57" t="str">
        <f>IF('BB-2024-Friday'!AJ59&lt;&gt;"",'BB-2024-Friday'!AJ59,"")</f>
        <v/>
      </c>
      <c r="B57" t="str">
        <f>IF('BB-2024-Friday'!AJ59&lt;&gt;"",'BB-2024-Friday'!AR59,"")</f>
        <v/>
      </c>
      <c r="C57" t="str">
        <f>IF('BB-2024-Friday'!AJ59="m","v","a")</f>
        <v>a</v>
      </c>
      <c r="D57" s="92" t="str">
        <f>IF('BB-2024-Friday'!AJ59&lt;&gt;"",'BB-2024-Friday'!AI59,"")</f>
        <v/>
      </c>
      <c r="E57" s="119" t="str">
        <f>IF('BB-2024-Friday'!$AJ59&lt;&gt;"",IF('BB-2024-Friday'!$AJ59="t",0,'BB-2024-Friday'!AM59),"")</f>
        <v/>
      </c>
      <c r="F57" s="119" t="str">
        <f>IF('BB-2024-Friday'!$AJ59&lt;&gt;"",IF('BB-2024-Friday'!$AJ59="t",0,'BB-2024-Friday'!AN59),"")</f>
        <v/>
      </c>
      <c r="G57" s="119" t="str">
        <f>IF('BB-2024-Friday'!$AJ59&lt;&gt;"",IF('BB-2024-Friday'!$AJ59="t",0,'BB-2024-Friday'!AO59),"")</f>
        <v/>
      </c>
      <c r="H57" s="119" t="str">
        <f>IF('BB-2024-Friday'!$AJ59&lt;&gt;"",IF('BB-2024-Friday'!$AJ59="t",0,'BB-2024-Friday'!AP59),"")</f>
        <v/>
      </c>
      <c r="I57" s="119" t="str">
        <f>IF('BB-2024-Friday'!$AJ59&lt;&gt;"",IF('BB-2024-Friday'!$AJ59="t",0,'BB-2024-Friday'!AQ59),"")</f>
        <v/>
      </c>
      <c r="J57" s="119" t="str">
        <f>IF('BB-2024-Friday'!$AJ59&lt;&gt;"",IF('BB-2024-Friday'!$AJ59="t",'BB-2024-Friday'!AM59,0),"")</f>
        <v/>
      </c>
      <c r="K57" s="119" t="str">
        <f>IF('BB-2024-Friday'!$AJ59&lt;&gt;"",IF('BB-2024-Friday'!$AJ59="t",'BB-2024-Friday'!AN59,0),"")</f>
        <v/>
      </c>
      <c r="L57" s="119" t="str">
        <f>IF('BB-2024-Friday'!$AJ59&lt;&gt;"",IF('BB-2024-Friday'!$AJ59="t",'BB-2024-Friday'!AO59,0),"")</f>
        <v/>
      </c>
      <c r="M57" s="119" t="str">
        <f>IF('BB-2024-Friday'!$AJ59&lt;&gt;"",IF('BB-2024-Friday'!$AJ59="t",'BB-2024-Friday'!AP59,0),"")</f>
        <v/>
      </c>
      <c r="N57" s="120" t="str">
        <f>IF('BB-2024-Friday'!$AJ59&lt;&gt;"",IF('BB-2024-Friday'!$AJ59="m",'BB-2024-Friday'!U59,0),"")</f>
        <v/>
      </c>
      <c r="O57" s="120" t="str">
        <f>IF('BB-2024-Friday'!$AJ59&lt;&gt;"",IF('BB-2024-Friday'!$AJ59="m",'BB-2024-Friday'!V59,0),"")</f>
        <v/>
      </c>
    </row>
    <row r="58" spans="1:15" x14ac:dyDescent="0.25">
      <c r="A58" t="str">
        <f>IF('BB-2024-Friday'!AJ60&lt;&gt;"",'BB-2024-Friday'!AJ60,"")</f>
        <v/>
      </c>
      <c r="B58" t="str">
        <f>IF('BB-2024-Friday'!AJ60&lt;&gt;"",'BB-2024-Friday'!AR60,"")</f>
        <v/>
      </c>
      <c r="C58" t="str">
        <f>IF('BB-2024-Friday'!AJ60="m","v","a")</f>
        <v>a</v>
      </c>
      <c r="D58" s="92" t="str">
        <f>IF('BB-2024-Friday'!AJ60&lt;&gt;"",'BB-2024-Friday'!AI60,"")</f>
        <v/>
      </c>
      <c r="E58" s="119" t="str">
        <f>IF('BB-2024-Friday'!$AJ60&lt;&gt;"",IF('BB-2024-Friday'!$AJ60="t",0,'BB-2024-Friday'!AM60),"")</f>
        <v/>
      </c>
      <c r="F58" s="119" t="str">
        <f>IF('BB-2024-Friday'!$AJ60&lt;&gt;"",IF('BB-2024-Friday'!$AJ60="t",0,'BB-2024-Friday'!AN60),"")</f>
        <v/>
      </c>
      <c r="G58" s="119" t="str">
        <f>IF('BB-2024-Friday'!$AJ60&lt;&gt;"",IF('BB-2024-Friday'!$AJ60="t",0,'BB-2024-Friday'!AO60),"")</f>
        <v/>
      </c>
      <c r="H58" s="119" t="str">
        <f>IF('BB-2024-Friday'!$AJ60&lt;&gt;"",IF('BB-2024-Friday'!$AJ60="t",0,'BB-2024-Friday'!AP60),"")</f>
        <v/>
      </c>
      <c r="I58" s="119" t="str">
        <f>IF('BB-2024-Friday'!$AJ60&lt;&gt;"",IF('BB-2024-Friday'!$AJ60="t",0,'BB-2024-Friday'!AQ60),"")</f>
        <v/>
      </c>
      <c r="J58" s="119" t="str">
        <f>IF('BB-2024-Friday'!$AJ60&lt;&gt;"",IF('BB-2024-Friday'!$AJ60="t",'BB-2024-Friday'!AM60,0),"")</f>
        <v/>
      </c>
      <c r="K58" s="119" t="str">
        <f>IF('BB-2024-Friday'!$AJ60&lt;&gt;"",IF('BB-2024-Friday'!$AJ60="t",'BB-2024-Friday'!AN60,0),"")</f>
        <v/>
      </c>
      <c r="L58" s="119" t="str">
        <f>IF('BB-2024-Friday'!$AJ60&lt;&gt;"",IF('BB-2024-Friday'!$AJ60="t",'BB-2024-Friday'!AO60,0),"")</f>
        <v/>
      </c>
      <c r="M58" s="119" t="str">
        <f>IF('BB-2024-Friday'!$AJ60&lt;&gt;"",IF('BB-2024-Friday'!$AJ60="t",'BB-2024-Friday'!AP60,0),"")</f>
        <v/>
      </c>
      <c r="N58" s="120" t="str">
        <f>IF('BB-2024-Friday'!$AJ60&lt;&gt;"",IF('BB-2024-Friday'!$AJ60="m",'BB-2024-Friday'!U60,0),"")</f>
        <v/>
      </c>
      <c r="O58" s="120" t="str">
        <f>IF('BB-2024-Friday'!$AJ60&lt;&gt;"",IF('BB-2024-Friday'!$AJ60="m",'BB-2024-Friday'!V60,0),"")</f>
        <v/>
      </c>
    </row>
    <row r="59" spans="1:15" x14ac:dyDescent="0.25">
      <c r="A59" t="str">
        <f>IF('BB-2024-Friday'!AJ61&lt;&gt;"",'BB-2024-Friday'!AJ61,"")</f>
        <v/>
      </c>
      <c r="B59" t="str">
        <f>IF('BB-2024-Friday'!AJ61&lt;&gt;"",'BB-2024-Friday'!AR61,"")</f>
        <v/>
      </c>
      <c r="C59" t="str">
        <f>IF('BB-2024-Friday'!AJ61="m","v","a")</f>
        <v>a</v>
      </c>
      <c r="D59" s="92" t="str">
        <f>IF('BB-2024-Friday'!AJ61&lt;&gt;"",'BB-2024-Friday'!AI61,"")</f>
        <v/>
      </c>
      <c r="E59" s="119" t="str">
        <f>IF('BB-2024-Friday'!$AJ61&lt;&gt;"",IF('BB-2024-Friday'!$AJ61="t",0,'BB-2024-Friday'!AM61),"")</f>
        <v/>
      </c>
      <c r="F59" s="119" t="str">
        <f>IF('BB-2024-Friday'!$AJ61&lt;&gt;"",IF('BB-2024-Friday'!$AJ61="t",0,'BB-2024-Friday'!AN61),"")</f>
        <v/>
      </c>
      <c r="G59" s="119" t="str">
        <f>IF('BB-2024-Friday'!$AJ61&lt;&gt;"",IF('BB-2024-Friday'!$AJ61="t",0,'BB-2024-Friday'!AO61),"")</f>
        <v/>
      </c>
      <c r="H59" s="119" t="str">
        <f>IF('BB-2024-Friday'!$AJ61&lt;&gt;"",IF('BB-2024-Friday'!$AJ61="t",0,'BB-2024-Friday'!AP61),"")</f>
        <v/>
      </c>
      <c r="I59" s="119" t="str">
        <f>IF('BB-2024-Friday'!$AJ61&lt;&gt;"",IF('BB-2024-Friday'!$AJ61="t",0,'BB-2024-Friday'!AQ61),"")</f>
        <v/>
      </c>
      <c r="J59" s="119" t="str">
        <f>IF('BB-2024-Friday'!$AJ61&lt;&gt;"",IF('BB-2024-Friday'!$AJ61="t",'BB-2024-Friday'!AM61,0),"")</f>
        <v/>
      </c>
      <c r="K59" s="119" t="str">
        <f>IF('BB-2024-Friday'!$AJ61&lt;&gt;"",IF('BB-2024-Friday'!$AJ61="t",'BB-2024-Friday'!AN61,0),"")</f>
        <v/>
      </c>
      <c r="L59" s="119" t="str">
        <f>IF('BB-2024-Friday'!$AJ61&lt;&gt;"",IF('BB-2024-Friday'!$AJ61="t",'BB-2024-Friday'!AO61,0),"")</f>
        <v/>
      </c>
      <c r="M59" s="119" t="str">
        <f>IF('BB-2024-Friday'!$AJ61&lt;&gt;"",IF('BB-2024-Friday'!$AJ61="t",'BB-2024-Friday'!AP61,0),"")</f>
        <v/>
      </c>
      <c r="N59" s="120" t="str">
        <f>IF('BB-2024-Friday'!$AJ61&lt;&gt;"",IF('BB-2024-Friday'!$AJ61="m",'BB-2024-Friday'!U61,0),"")</f>
        <v/>
      </c>
      <c r="O59" s="120" t="str">
        <f>IF('BB-2024-Friday'!$AJ61&lt;&gt;"",IF('BB-2024-Friday'!$AJ61="m",'BB-2024-Friday'!V61,0),"")</f>
        <v/>
      </c>
    </row>
    <row r="60" spans="1:15" x14ac:dyDescent="0.25">
      <c r="A60" t="str">
        <f>IF('BB-2024-Friday'!AJ62&lt;&gt;"",'BB-2024-Friday'!AJ62,"")</f>
        <v/>
      </c>
      <c r="B60" t="str">
        <f>IF('BB-2024-Friday'!AJ62&lt;&gt;"",'BB-2024-Friday'!AR62,"")</f>
        <v/>
      </c>
      <c r="C60" t="str">
        <f>IF('BB-2024-Friday'!AJ62="m","v","a")</f>
        <v>a</v>
      </c>
      <c r="D60" s="92" t="str">
        <f>IF('BB-2024-Friday'!AJ62&lt;&gt;"",'BB-2024-Friday'!AI62,"")</f>
        <v/>
      </c>
      <c r="E60" s="119" t="str">
        <f>IF('BB-2024-Friday'!$AJ62&lt;&gt;"",IF('BB-2024-Friday'!$AJ62="t",0,'BB-2024-Friday'!AM62),"")</f>
        <v/>
      </c>
      <c r="F60" s="119" t="str">
        <f>IF('BB-2024-Friday'!$AJ62&lt;&gt;"",IF('BB-2024-Friday'!$AJ62="t",0,'BB-2024-Friday'!AN62),"")</f>
        <v/>
      </c>
      <c r="G60" s="119" t="str">
        <f>IF('BB-2024-Friday'!$AJ62&lt;&gt;"",IF('BB-2024-Friday'!$AJ62="t",0,'BB-2024-Friday'!AO62),"")</f>
        <v/>
      </c>
      <c r="H60" s="119" t="str">
        <f>IF('BB-2024-Friday'!$AJ62&lt;&gt;"",IF('BB-2024-Friday'!$AJ62="t",0,'BB-2024-Friday'!AP62),"")</f>
        <v/>
      </c>
      <c r="I60" s="119" t="str">
        <f>IF('BB-2024-Friday'!$AJ62&lt;&gt;"",IF('BB-2024-Friday'!$AJ62="t",0,'BB-2024-Friday'!AQ62),"")</f>
        <v/>
      </c>
      <c r="J60" s="119" t="str">
        <f>IF('BB-2024-Friday'!$AJ62&lt;&gt;"",IF('BB-2024-Friday'!$AJ62="t",'BB-2024-Friday'!AM62,0),"")</f>
        <v/>
      </c>
      <c r="K60" s="119" t="str">
        <f>IF('BB-2024-Friday'!$AJ62&lt;&gt;"",IF('BB-2024-Friday'!$AJ62="t",'BB-2024-Friday'!AN62,0),"")</f>
        <v/>
      </c>
      <c r="L60" s="119" t="str">
        <f>IF('BB-2024-Friday'!$AJ62&lt;&gt;"",IF('BB-2024-Friday'!$AJ62="t",'BB-2024-Friday'!AO62,0),"")</f>
        <v/>
      </c>
      <c r="M60" s="119" t="str">
        <f>IF('BB-2024-Friday'!$AJ62&lt;&gt;"",IF('BB-2024-Friday'!$AJ62="t",'BB-2024-Friday'!AP62,0),"")</f>
        <v/>
      </c>
      <c r="N60" s="120" t="str">
        <f>IF('BB-2024-Friday'!$AJ62&lt;&gt;"",IF('BB-2024-Friday'!$AJ62="m",'BB-2024-Friday'!U62,0),"")</f>
        <v/>
      </c>
      <c r="O60" s="120" t="str">
        <f>IF('BB-2024-Friday'!$AJ62&lt;&gt;"",IF('BB-2024-Friday'!$AJ62="m",'BB-2024-Friday'!V62,0),"")</f>
        <v/>
      </c>
    </row>
    <row r="61" spans="1:15" x14ac:dyDescent="0.25">
      <c r="A61" t="str">
        <f>IF('BB-2024-Friday'!AJ63&lt;&gt;"",'BB-2024-Friday'!AJ63,"")</f>
        <v/>
      </c>
      <c r="B61" t="str">
        <f>IF('BB-2024-Friday'!AJ63&lt;&gt;"",'BB-2024-Friday'!AR63,"")</f>
        <v/>
      </c>
      <c r="C61" t="str">
        <f>IF('BB-2024-Friday'!AJ63="m","v","a")</f>
        <v>a</v>
      </c>
      <c r="D61" s="92" t="str">
        <f>IF('BB-2024-Friday'!AJ63&lt;&gt;"",'BB-2024-Friday'!AI63,"")</f>
        <v/>
      </c>
      <c r="E61" s="119" t="str">
        <f>IF('BB-2024-Friday'!$AJ63&lt;&gt;"",IF('BB-2024-Friday'!$AJ63="t",0,'BB-2024-Friday'!AM63),"")</f>
        <v/>
      </c>
      <c r="F61" s="119" t="str">
        <f>IF('BB-2024-Friday'!$AJ63&lt;&gt;"",IF('BB-2024-Friday'!$AJ63="t",0,'BB-2024-Friday'!AN63),"")</f>
        <v/>
      </c>
      <c r="G61" s="119" t="str">
        <f>IF('BB-2024-Friday'!$AJ63&lt;&gt;"",IF('BB-2024-Friday'!$AJ63="t",0,'BB-2024-Friday'!AO63),"")</f>
        <v/>
      </c>
      <c r="H61" s="119" t="str">
        <f>IF('BB-2024-Friday'!$AJ63&lt;&gt;"",IF('BB-2024-Friday'!$AJ63="t",0,'BB-2024-Friday'!AP63),"")</f>
        <v/>
      </c>
      <c r="I61" s="119" t="str">
        <f>IF('BB-2024-Friday'!$AJ63&lt;&gt;"",IF('BB-2024-Friday'!$AJ63="t",0,'BB-2024-Friday'!AQ63),"")</f>
        <v/>
      </c>
      <c r="J61" s="119" t="str">
        <f>IF('BB-2024-Friday'!$AJ63&lt;&gt;"",IF('BB-2024-Friday'!$AJ63="t",'BB-2024-Friday'!AM63,0),"")</f>
        <v/>
      </c>
      <c r="K61" s="119" t="str">
        <f>IF('BB-2024-Friday'!$AJ63&lt;&gt;"",IF('BB-2024-Friday'!$AJ63="t",'BB-2024-Friday'!AN63,0),"")</f>
        <v/>
      </c>
      <c r="L61" s="119" t="str">
        <f>IF('BB-2024-Friday'!$AJ63&lt;&gt;"",IF('BB-2024-Friday'!$AJ63="t",'BB-2024-Friday'!AO63,0),"")</f>
        <v/>
      </c>
      <c r="M61" s="119" t="str">
        <f>IF('BB-2024-Friday'!$AJ63&lt;&gt;"",IF('BB-2024-Friday'!$AJ63="t",'BB-2024-Friday'!AP63,0),"")</f>
        <v/>
      </c>
      <c r="N61" s="120" t="str">
        <f>IF('BB-2024-Friday'!$AJ63&lt;&gt;"",IF('BB-2024-Friday'!$AJ63="m",'BB-2024-Friday'!U63,0),"")</f>
        <v/>
      </c>
      <c r="O61" s="120" t="str">
        <f>IF('BB-2024-Friday'!$AJ63&lt;&gt;"",IF('BB-2024-Friday'!$AJ63="m",'BB-2024-Friday'!V63,0),"")</f>
        <v/>
      </c>
    </row>
    <row r="62" spans="1:15" x14ac:dyDescent="0.25">
      <c r="A62" t="str">
        <f>IF('BB-2024-Friday'!AJ64&lt;&gt;"",'BB-2024-Friday'!AJ64,"")</f>
        <v/>
      </c>
      <c r="B62" t="str">
        <f>IF('BB-2024-Friday'!AJ64&lt;&gt;"",'BB-2024-Friday'!AR64,"")</f>
        <v/>
      </c>
      <c r="C62" t="str">
        <f>IF('BB-2024-Friday'!AJ64="m","v","a")</f>
        <v>a</v>
      </c>
      <c r="D62" s="92" t="str">
        <f>IF('BB-2024-Friday'!AJ64&lt;&gt;"",'BB-2024-Friday'!AI64,"")</f>
        <v/>
      </c>
      <c r="E62" s="119" t="str">
        <f>IF('BB-2024-Friday'!$AJ64&lt;&gt;"",IF('BB-2024-Friday'!$AJ64="t",0,'BB-2024-Friday'!AM64),"")</f>
        <v/>
      </c>
      <c r="F62" s="119" t="str">
        <f>IF('BB-2024-Friday'!$AJ64&lt;&gt;"",IF('BB-2024-Friday'!$AJ64="t",0,'BB-2024-Friday'!AN64),"")</f>
        <v/>
      </c>
      <c r="G62" s="119" t="str">
        <f>IF('BB-2024-Friday'!$AJ64&lt;&gt;"",IF('BB-2024-Friday'!$AJ64="t",0,'BB-2024-Friday'!AO64),"")</f>
        <v/>
      </c>
      <c r="H62" s="119" t="str">
        <f>IF('BB-2024-Friday'!$AJ64&lt;&gt;"",IF('BB-2024-Friday'!$AJ64="t",0,'BB-2024-Friday'!AP64),"")</f>
        <v/>
      </c>
      <c r="I62" s="119" t="str">
        <f>IF('BB-2024-Friday'!$AJ64&lt;&gt;"",IF('BB-2024-Friday'!$AJ64="t",0,'BB-2024-Friday'!AQ64),"")</f>
        <v/>
      </c>
      <c r="J62" s="119" t="str">
        <f>IF('BB-2024-Friday'!$AJ64&lt;&gt;"",IF('BB-2024-Friday'!$AJ64="t",'BB-2024-Friday'!AM64,0),"")</f>
        <v/>
      </c>
      <c r="K62" s="119" t="str">
        <f>IF('BB-2024-Friday'!$AJ64&lt;&gt;"",IF('BB-2024-Friday'!$AJ64="t",'BB-2024-Friday'!AN64,0),"")</f>
        <v/>
      </c>
      <c r="L62" s="119" t="str">
        <f>IF('BB-2024-Friday'!$AJ64&lt;&gt;"",IF('BB-2024-Friday'!$AJ64="t",'BB-2024-Friday'!AO64,0),"")</f>
        <v/>
      </c>
      <c r="M62" s="119" t="str">
        <f>IF('BB-2024-Friday'!$AJ64&lt;&gt;"",IF('BB-2024-Friday'!$AJ64="t",'BB-2024-Friday'!AP64,0),"")</f>
        <v/>
      </c>
      <c r="N62" s="120" t="str">
        <f>IF('BB-2024-Friday'!$AJ64&lt;&gt;"",IF('BB-2024-Friday'!$AJ64="m",'BB-2024-Friday'!U64,0),"")</f>
        <v/>
      </c>
      <c r="O62" s="120" t="str">
        <f>IF('BB-2024-Friday'!$AJ64&lt;&gt;"",IF('BB-2024-Friday'!$AJ64="m",'BB-2024-Friday'!V64,0),"")</f>
        <v/>
      </c>
    </row>
    <row r="63" spans="1:15" x14ac:dyDescent="0.25">
      <c r="A63" t="str">
        <f>IF('BB-2024-Friday'!AJ65&lt;&gt;"",'BB-2024-Friday'!AJ65,"")</f>
        <v/>
      </c>
      <c r="B63" t="str">
        <f>IF('BB-2024-Friday'!AJ65&lt;&gt;"",'BB-2024-Friday'!AR65,"")</f>
        <v/>
      </c>
      <c r="C63" t="str">
        <f>IF('BB-2024-Friday'!AJ65="m","v","a")</f>
        <v>a</v>
      </c>
      <c r="D63" s="92" t="str">
        <f>IF('BB-2024-Friday'!AJ65&lt;&gt;"",'BB-2024-Friday'!AI65,"")</f>
        <v/>
      </c>
      <c r="E63" s="119" t="str">
        <f>IF('BB-2024-Friday'!$AJ65&lt;&gt;"",IF('BB-2024-Friday'!$AJ65="t",0,'BB-2024-Friday'!AM65),"")</f>
        <v/>
      </c>
      <c r="F63" s="119" t="str">
        <f>IF('BB-2024-Friday'!$AJ65&lt;&gt;"",IF('BB-2024-Friday'!$AJ65="t",0,'BB-2024-Friday'!AN65),"")</f>
        <v/>
      </c>
      <c r="G63" s="119" t="str">
        <f>IF('BB-2024-Friday'!$AJ65&lt;&gt;"",IF('BB-2024-Friday'!$AJ65="t",0,'BB-2024-Friday'!AO65),"")</f>
        <v/>
      </c>
      <c r="H63" s="119" t="str">
        <f>IF('BB-2024-Friday'!$AJ65&lt;&gt;"",IF('BB-2024-Friday'!$AJ65="t",0,'BB-2024-Friday'!AP65),"")</f>
        <v/>
      </c>
      <c r="I63" s="119" t="str">
        <f>IF('BB-2024-Friday'!$AJ65&lt;&gt;"",IF('BB-2024-Friday'!$AJ65="t",0,'BB-2024-Friday'!AQ65),"")</f>
        <v/>
      </c>
      <c r="J63" s="119" t="str">
        <f>IF('BB-2024-Friday'!$AJ65&lt;&gt;"",IF('BB-2024-Friday'!$AJ65="t",'BB-2024-Friday'!AM65,0),"")</f>
        <v/>
      </c>
      <c r="K63" s="119" t="str">
        <f>IF('BB-2024-Friday'!$AJ65&lt;&gt;"",IF('BB-2024-Friday'!$AJ65="t",'BB-2024-Friday'!AN65,0),"")</f>
        <v/>
      </c>
      <c r="L63" s="119" t="str">
        <f>IF('BB-2024-Friday'!$AJ65&lt;&gt;"",IF('BB-2024-Friday'!$AJ65="t",'BB-2024-Friday'!AO65,0),"")</f>
        <v/>
      </c>
      <c r="M63" s="119" t="str">
        <f>IF('BB-2024-Friday'!$AJ65&lt;&gt;"",IF('BB-2024-Friday'!$AJ65="t",'BB-2024-Friday'!AP65,0),"")</f>
        <v/>
      </c>
      <c r="N63" s="120" t="str">
        <f>IF('BB-2024-Friday'!$AJ65&lt;&gt;"",IF('BB-2024-Friday'!$AJ65="m",'BB-2024-Friday'!U65,0),"")</f>
        <v/>
      </c>
      <c r="O63" s="120" t="str">
        <f>IF('BB-2024-Friday'!$AJ65&lt;&gt;"",IF('BB-2024-Friday'!$AJ65="m",'BB-2024-Friday'!V65,0),"")</f>
        <v/>
      </c>
    </row>
    <row r="64" spans="1:15" x14ac:dyDescent="0.25">
      <c r="A64" t="str">
        <f>IF('BB-2024-Friday'!AJ66&lt;&gt;"",'BB-2024-Friday'!AJ66,"")</f>
        <v/>
      </c>
      <c r="B64" t="str">
        <f>IF('BB-2024-Friday'!AJ66&lt;&gt;"",'BB-2024-Friday'!AR66,"")</f>
        <v/>
      </c>
      <c r="C64" t="str">
        <f>IF('BB-2024-Friday'!AJ66="m","v","a")</f>
        <v>a</v>
      </c>
      <c r="D64" s="92" t="str">
        <f>IF('BB-2024-Friday'!AJ66&lt;&gt;"",'BB-2024-Friday'!AI66,"")</f>
        <v/>
      </c>
      <c r="E64" s="119" t="str">
        <f>IF('BB-2024-Friday'!$AJ66&lt;&gt;"",IF('BB-2024-Friday'!$AJ66="t",0,'BB-2024-Friday'!AM66),"")</f>
        <v/>
      </c>
      <c r="F64" s="119" t="str">
        <f>IF('BB-2024-Friday'!$AJ66&lt;&gt;"",IF('BB-2024-Friday'!$AJ66="t",0,'BB-2024-Friday'!AN66),"")</f>
        <v/>
      </c>
      <c r="G64" s="119" t="str">
        <f>IF('BB-2024-Friday'!$AJ66&lt;&gt;"",IF('BB-2024-Friday'!$AJ66="t",0,'BB-2024-Friday'!AO66),"")</f>
        <v/>
      </c>
      <c r="H64" s="119" t="str">
        <f>IF('BB-2024-Friday'!$AJ66&lt;&gt;"",IF('BB-2024-Friday'!$AJ66="t",0,'BB-2024-Friday'!AP66),"")</f>
        <v/>
      </c>
      <c r="I64" s="119" t="str">
        <f>IF('BB-2024-Friday'!$AJ66&lt;&gt;"",IF('BB-2024-Friday'!$AJ66="t",0,'BB-2024-Friday'!AQ66),"")</f>
        <v/>
      </c>
      <c r="J64" s="119" t="str">
        <f>IF('BB-2024-Friday'!$AJ66&lt;&gt;"",IF('BB-2024-Friday'!$AJ66="t",'BB-2024-Friday'!AM66,0),"")</f>
        <v/>
      </c>
      <c r="K64" s="119" t="str">
        <f>IF('BB-2024-Friday'!$AJ66&lt;&gt;"",IF('BB-2024-Friday'!$AJ66="t",'BB-2024-Friday'!AN66,0),"")</f>
        <v/>
      </c>
      <c r="L64" s="119" t="str">
        <f>IF('BB-2024-Friday'!$AJ66&lt;&gt;"",IF('BB-2024-Friday'!$AJ66="t",'BB-2024-Friday'!AO66,0),"")</f>
        <v/>
      </c>
      <c r="M64" s="119" t="str">
        <f>IF('BB-2024-Friday'!$AJ66&lt;&gt;"",IF('BB-2024-Friday'!$AJ66="t",'BB-2024-Friday'!AP66,0),"")</f>
        <v/>
      </c>
      <c r="N64" s="120" t="str">
        <f>IF('BB-2024-Friday'!$AJ66&lt;&gt;"",IF('BB-2024-Friday'!$AJ66="m",'BB-2024-Friday'!U66,0),"")</f>
        <v/>
      </c>
      <c r="O64" s="120" t="str">
        <f>IF('BB-2024-Friday'!$AJ66&lt;&gt;"",IF('BB-2024-Friday'!$AJ66="m",'BB-2024-Friday'!V66,0),"")</f>
        <v/>
      </c>
    </row>
    <row r="65" spans="1:15" x14ac:dyDescent="0.25">
      <c r="A65" t="str">
        <f>IF('BB-2024-Friday'!AJ67&lt;&gt;"",'BB-2024-Friday'!AJ67,"")</f>
        <v/>
      </c>
      <c r="B65" t="str">
        <f>IF('BB-2024-Friday'!AJ67&lt;&gt;"",'BB-2024-Friday'!AR67,"")</f>
        <v/>
      </c>
      <c r="C65" t="str">
        <f>IF('BB-2024-Friday'!AJ67="m","v","a")</f>
        <v>a</v>
      </c>
      <c r="D65" s="92" t="str">
        <f>IF('BB-2024-Friday'!AJ67&lt;&gt;"",'BB-2024-Friday'!AI67,"")</f>
        <v/>
      </c>
      <c r="E65" s="119" t="str">
        <f>IF('BB-2024-Friday'!$AJ67&lt;&gt;"",IF('BB-2024-Friday'!$AJ67="t",0,'BB-2024-Friday'!AM67),"")</f>
        <v/>
      </c>
      <c r="F65" s="119" t="str">
        <f>IF('BB-2024-Friday'!$AJ67&lt;&gt;"",IF('BB-2024-Friday'!$AJ67="t",0,'BB-2024-Friday'!AN67),"")</f>
        <v/>
      </c>
      <c r="G65" s="119" t="str">
        <f>IF('BB-2024-Friday'!$AJ67&lt;&gt;"",IF('BB-2024-Friday'!$AJ67="t",0,'BB-2024-Friday'!AO67),"")</f>
        <v/>
      </c>
      <c r="H65" s="119" t="str">
        <f>IF('BB-2024-Friday'!$AJ67&lt;&gt;"",IF('BB-2024-Friday'!$AJ67="t",0,'BB-2024-Friday'!AP67),"")</f>
        <v/>
      </c>
      <c r="I65" s="119" t="str">
        <f>IF('BB-2024-Friday'!$AJ67&lt;&gt;"",IF('BB-2024-Friday'!$AJ67="t",0,'BB-2024-Friday'!AQ67),"")</f>
        <v/>
      </c>
      <c r="J65" s="119" t="str">
        <f>IF('BB-2024-Friday'!$AJ67&lt;&gt;"",IF('BB-2024-Friday'!$AJ67="t",'BB-2024-Friday'!AM67,0),"")</f>
        <v/>
      </c>
      <c r="K65" s="119" t="str">
        <f>IF('BB-2024-Friday'!$AJ67&lt;&gt;"",IF('BB-2024-Friday'!$AJ67="t",'BB-2024-Friday'!AN67,0),"")</f>
        <v/>
      </c>
      <c r="L65" s="119" t="str">
        <f>IF('BB-2024-Friday'!$AJ67&lt;&gt;"",IF('BB-2024-Friday'!$AJ67="t",'BB-2024-Friday'!AO67,0),"")</f>
        <v/>
      </c>
      <c r="M65" s="119" t="str">
        <f>IF('BB-2024-Friday'!$AJ67&lt;&gt;"",IF('BB-2024-Friday'!$AJ67="t",'BB-2024-Friday'!AP67,0),"")</f>
        <v/>
      </c>
      <c r="N65" s="120" t="str">
        <f>IF('BB-2024-Friday'!$AJ67&lt;&gt;"",IF('BB-2024-Friday'!$AJ67="m",'BB-2024-Friday'!U67,0),"")</f>
        <v/>
      </c>
      <c r="O65" s="120" t="str">
        <f>IF('BB-2024-Friday'!$AJ67&lt;&gt;"",IF('BB-2024-Friday'!$AJ67="m",'BB-2024-Friday'!V67,0),"")</f>
        <v/>
      </c>
    </row>
    <row r="66" spans="1:15" x14ac:dyDescent="0.25">
      <c r="A66" t="str">
        <f>IF('BB-2024-Friday'!AJ68&lt;&gt;"",'BB-2024-Friday'!AJ68,"")</f>
        <v/>
      </c>
      <c r="B66" t="str">
        <f>IF('BB-2024-Friday'!AJ68&lt;&gt;"",'BB-2024-Friday'!AR68,"")</f>
        <v/>
      </c>
      <c r="C66" t="str">
        <f>IF('BB-2024-Friday'!AJ68="m","v","a")</f>
        <v>a</v>
      </c>
      <c r="D66" s="92" t="str">
        <f>IF('BB-2024-Friday'!AJ68&lt;&gt;"",'BB-2024-Friday'!AI68,"")</f>
        <v/>
      </c>
      <c r="E66" s="119" t="str">
        <f>IF('BB-2024-Friday'!$AJ68&lt;&gt;"",IF('BB-2024-Friday'!$AJ68="t",0,'BB-2024-Friday'!AM68),"")</f>
        <v/>
      </c>
      <c r="F66" s="119" t="str">
        <f>IF('BB-2024-Friday'!$AJ68&lt;&gt;"",IF('BB-2024-Friday'!$AJ68="t",0,'BB-2024-Friday'!AN68),"")</f>
        <v/>
      </c>
      <c r="G66" s="119" t="str">
        <f>IF('BB-2024-Friday'!$AJ68&lt;&gt;"",IF('BB-2024-Friday'!$AJ68="t",0,'BB-2024-Friday'!AO68),"")</f>
        <v/>
      </c>
      <c r="H66" s="119" t="str">
        <f>IF('BB-2024-Friday'!$AJ68&lt;&gt;"",IF('BB-2024-Friday'!$AJ68="t",0,'BB-2024-Friday'!AP68),"")</f>
        <v/>
      </c>
      <c r="I66" s="119" t="str">
        <f>IF('BB-2024-Friday'!$AJ68&lt;&gt;"",IF('BB-2024-Friday'!$AJ68="t",0,'BB-2024-Friday'!AQ68),"")</f>
        <v/>
      </c>
      <c r="J66" s="119" t="str">
        <f>IF('BB-2024-Friday'!$AJ68&lt;&gt;"",IF('BB-2024-Friday'!$AJ68="t",'BB-2024-Friday'!AM68,0),"")</f>
        <v/>
      </c>
      <c r="K66" s="119" t="str">
        <f>IF('BB-2024-Friday'!$AJ68&lt;&gt;"",IF('BB-2024-Friday'!$AJ68="t",'BB-2024-Friday'!AN68,0),"")</f>
        <v/>
      </c>
      <c r="L66" s="119" t="str">
        <f>IF('BB-2024-Friday'!$AJ68&lt;&gt;"",IF('BB-2024-Friday'!$AJ68="t",'BB-2024-Friday'!AO68,0),"")</f>
        <v/>
      </c>
      <c r="M66" s="119" t="str">
        <f>IF('BB-2024-Friday'!$AJ68&lt;&gt;"",IF('BB-2024-Friday'!$AJ68="t",'BB-2024-Friday'!AP68,0),"")</f>
        <v/>
      </c>
      <c r="N66" s="120" t="str">
        <f>IF('BB-2024-Friday'!$AJ68&lt;&gt;"",IF('BB-2024-Friday'!$AJ68="m",'BB-2024-Friday'!U68,0),"")</f>
        <v/>
      </c>
      <c r="O66" s="120" t="str">
        <f>IF('BB-2024-Friday'!$AJ68&lt;&gt;"",IF('BB-2024-Friday'!$AJ68="m",'BB-2024-Friday'!V68,0),"")</f>
        <v/>
      </c>
    </row>
    <row r="67" spans="1:15" x14ac:dyDescent="0.25">
      <c r="A67" t="str">
        <f>IF('BB-2024-Friday'!AJ69&lt;&gt;"",'BB-2024-Friday'!AJ69,"")</f>
        <v/>
      </c>
      <c r="B67" t="str">
        <f>IF('BB-2024-Friday'!AJ69&lt;&gt;"",'BB-2024-Friday'!AR69,"")</f>
        <v/>
      </c>
      <c r="C67" t="str">
        <f>IF('BB-2024-Friday'!AJ69="m","v","a")</f>
        <v>a</v>
      </c>
      <c r="D67" s="92" t="str">
        <f>IF('BB-2024-Friday'!AJ69&lt;&gt;"",'BB-2024-Friday'!AI69,"")</f>
        <v/>
      </c>
      <c r="E67" s="119" t="str">
        <f>IF('BB-2024-Friday'!$AJ69&lt;&gt;"",IF('BB-2024-Friday'!$AJ69="t",0,'BB-2024-Friday'!AM69),"")</f>
        <v/>
      </c>
      <c r="F67" s="119" t="str">
        <f>IF('BB-2024-Friday'!$AJ69&lt;&gt;"",IF('BB-2024-Friday'!$AJ69="t",0,'BB-2024-Friday'!AN69),"")</f>
        <v/>
      </c>
      <c r="G67" s="119" t="str">
        <f>IF('BB-2024-Friday'!$AJ69&lt;&gt;"",IF('BB-2024-Friday'!$AJ69="t",0,'BB-2024-Friday'!AO69),"")</f>
        <v/>
      </c>
      <c r="H67" s="119" t="str">
        <f>IF('BB-2024-Friday'!$AJ69&lt;&gt;"",IF('BB-2024-Friday'!$AJ69="t",0,'BB-2024-Friday'!AP69),"")</f>
        <v/>
      </c>
      <c r="I67" s="119" t="str">
        <f>IF('BB-2024-Friday'!$AJ69&lt;&gt;"",IF('BB-2024-Friday'!$AJ69="t",0,'BB-2024-Friday'!AQ69),"")</f>
        <v/>
      </c>
      <c r="J67" s="119" t="str">
        <f>IF('BB-2024-Friday'!$AJ69&lt;&gt;"",IF('BB-2024-Friday'!$AJ69="t",'BB-2024-Friday'!AM69,0),"")</f>
        <v/>
      </c>
      <c r="K67" s="119" t="str">
        <f>IF('BB-2024-Friday'!$AJ69&lt;&gt;"",IF('BB-2024-Friday'!$AJ69="t",'BB-2024-Friday'!AN69,0),"")</f>
        <v/>
      </c>
      <c r="L67" s="119" t="str">
        <f>IF('BB-2024-Friday'!$AJ69&lt;&gt;"",IF('BB-2024-Friday'!$AJ69="t",'BB-2024-Friday'!AO69,0),"")</f>
        <v/>
      </c>
      <c r="M67" s="119" t="str">
        <f>IF('BB-2024-Friday'!$AJ69&lt;&gt;"",IF('BB-2024-Friday'!$AJ69="t",'BB-2024-Friday'!AP69,0),"")</f>
        <v/>
      </c>
      <c r="N67" s="120" t="str">
        <f>IF('BB-2024-Friday'!$AJ69&lt;&gt;"",IF('BB-2024-Friday'!$AJ69="m",'BB-2024-Friday'!U69,0),"")</f>
        <v/>
      </c>
      <c r="O67" s="120" t="str">
        <f>IF('BB-2024-Friday'!$AJ69&lt;&gt;"",IF('BB-2024-Friday'!$AJ69="m",'BB-2024-Friday'!V69,0),"")</f>
        <v/>
      </c>
    </row>
    <row r="68" spans="1:15" x14ac:dyDescent="0.25">
      <c r="A68" t="str">
        <f>IF('BB-2024-Friday'!AJ70&lt;&gt;"",'BB-2024-Friday'!AJ70,"")</f>
        <v/>
      </c>
      <c r="B68" t="str">
        <f>IF('BB-2024-Friday'!AJ70&lt;&gt;"",'BB-2024-Friday'!AR70,"")</f>
        <v/>
      </c>
      <c r="C68" t="str">
        <f>IF('BB-2024-Friday'!AJ70="m","v","a")</f>
        <v>a</v>
      </c>
      <c r="D68" s="92" t="str">
        <f>IF('BB-2024-Friday'!AJ70&lt;&gt;"",'BB-2024-Friday'!AI70,"")</f>
        <v/>
      </c>
      <c r="E68" s="119" t="str">
        <f>IF('BB-2024-Friday'!$AJ70&lt;&gt;"",IF('BB-2024-Friday'!$AJ70="t",0,'BB-2024-Friday'!AM70),"")</f>
        <v/>
      </c>
      <c r="F68" s="119" t="str">
        <f>IF('BB-2024-Friday'!$AJ70&lt;&gt;"",IF('BB-2024-Friday'!$AJ70="t",0,'BB-2024-Friday'!AN70),"")</f>
        <v/>
      </c>
      <c r="G68" s="119" t="str">
        <f>IF('BB-2024-Friday'!$AJ70&lt;&gt;"",IF('BB-2024-Friday'!$AJ70="t",0,'BB-2024-Friday'!AO70),"")</f>
        <v/>
      </c>
      <c r="H68" s="119" t="str">
        <f>IF('BB-2024-Friday'!$AJ70&lt;&gt;"",IF('BB-2024-Friday'!$AJ70="t",0,'BB-2024-Friday'!AP70),"")</f>
        <v/>
      </c>
      <c r="I68" s="119" t="str">
        <f>IF('BB-2024-Friday'!$AJ70&lt;&gt;"",IF('BB-2024-Friday'!$AJ70="t",0,'BB-2024-Friday'!AQ70),"")</f>
        <v/>
      </c>
      <c r="J68" s="119" t="str">
        <f>IF('BB-2024-Friday'!$AJ70&lt;&gt;"",IF('BB-2024-Friday'!$AJ70="t",'BB-2024-Friday'!AM70,0),"")</f>
        <v/>
      </c>
      <c r="K68" s="119" t="str">
        <f>IF('BB-2024-Friday'!$AJ70&lt;&gt;"",IF('BB-2024-Friday'!$AJ70="t",'BB-2024-Friday'!AN70,0),"")</f>
        <v/>
      </c>
      <c r="L68" s="119" t="str">
        <f>IF('BB-2024-Friday'!$AJ70&lt;&gt;"",IF('BB-2024-Friday'!$AJ70="t",'BB-2024-Friday'!AO70,0),"")</f>
        <v/>
      </c>
      <c r="M68" s="119" t="str">
        <f>IF('BB-2024-Friday'!$AJ70&lt;&gt;"",IF('BB-2024-Friday'!$AJ70="t",'BB-2024-Friday'!AP70,0),"")</f>
        <v/>
      </c>
      <c r="N68" s="120" t="str">
        <f>IF('BB-2024-Friday'!$AJ70&lt;&gt;"",IF('BB-2024-Friday'!$AJ70="m",'BB-2024-Friday'!U70,0),"")</f>
        <v/>
      </c>
      <c r="O68" s="120" t="str">
        <f>IF('BB-2024-Friday'!$AJ70&lt;&gt;"",IF('BB-2024-Friday'!$AJ70="m",'BB-2024-Friday'!V70,0),"")</f>
        <v/>
      </c>
    </row>
    <row r="69" spans="1:15" x14ac:dyDescent="0.25">
      <c r="A69" t="str">
        <f>IF('BB-2024-Friday'!AJ71&lt;&gt;"",'BB-2024-Friday'!AJ71,"")</f>
        <v>o</v>
      </c>
      <c r="B69" t="str">
        <f>IF('BB-2024-Friday'!AJ71&lt;&gt;"",'BB-2024-Friday'!AR71,"")</f>
        <v>40 Speed limit.{ No Controls to 'STOP. T-Junction.  Turn RIGHT.'}  Beware of rumble strips.</v>
      </c>
      <c r="C69" t="str">
        <f>IF('BB-2024-Friday'!AJ71="m","v","a")</f>
        <v>a</v>
      </c>
      <c r="D69" s="92">
        <f>IF('BB-2024-Friday'!AJ71&lt;&gt;"",'BB-2024-Friday'!AI71,"")</f>
        <v>18.059999999999999</v>
      </c>
      <c r="E69" s="119">
        <f>IF('BB-2024-Friday'!$AJ71&lt;&gt;"",IF('BB-2024-Friday'!$AJ71="t",0,'BB-2024-Friday'!AM71),"")</f>
        <v>36</v>
      </c>
      <c r="F69" s="119">
        <f>IF('BB-2024-Friday'!$AJ71&lt;&gt;"",IF('BB-2024-Friday'!$AJ71="t",0,'BB-2024-Friday'!AN71),"")</f>
        <v>36</v>
      </c>
      <c r="G69" s="119">
        <f>IF('BB-2024-Friday'!$AJ71&lt;&gt;"",IF('BB-2024-Friday'!$AJ71="t",0,'BB-2024-Friday'!AO71),"")</f>
        <v>36</v>
      </c>
      <c r="H69" s="119">
        <f>IF('BB-2024-Friday'!$AJ71&lt;&gt;"",IF('BB-2024-Friday'!$AJ71="t",0,'BB-2024-Friday'!AP71),"")</f>
        <v>36</v>
      </c>
      <c r="I69" s="119" t="str">
        <f>IF('BB-2024-Friday'!$AJ71&lt;&gt;"",IF('BB-2024-Friday'!$AJ71="t",0,'BB-2024-Friday'!AQ71),"")</f>
        <v>40</v>
      </c>
      <c r="J69" s="119">
        <f>IF('BB-2024-Friday'!$AJ71&lt;&gt;"",IF('BB-2024-Friday'!$AJ71="t",'BB-2024-Friday'!AM71,0),"")</f>
        <v>0</v>
      </c>
      <c r="K69" s="119">
        <f>IF('BB-2024-Friday'!$AJ71&lt;&gt;"",IF('BB-2024-Friday'!$AJ71="t",'BB-2024-Friday'!AN71,0),"")</f>
        <v>0</v>
      </c>
      <c r="L69" s="119">
        <f>IF('BB-2024-Friday'!$AJ71&lt;&gt;"",IF('BB-2024-Friday'!$AJ71="t",'BB-2024-Friday'!AO71,0),"")</f>
        <v>0</v>
      </c>
      <c r="M69" s="119">
        <f>IF('BB-2024-Friday'!$AJ71&lt;&gt;"",IF('BB-2024-Friday'!$AJ71="t",'BB-2024-Friday'!AP71,0),"")</f>
        <v>0</v>
      </c>
      <c r="N69" s="120">
        <f>IF('BB-2024-Friday'!$AJ71&lt;&gt;"",IF('BB-2024-Friday'!$AJ71="m",'BB-2024-Friday'!U71,0),"")</f>
        <v>0</v>
      </c>
      <c r="O69" s="120">
        <f>IF('BB-2024-Friday'!$AJ71&lt;&gt;"",IF('BB-2024-Friday'!$AJ71="m",'BB-2024-Friday'!V71,0),"")</f>
        <v>0</v>
      </c>
    </row>
    <row r="70" spans="1:15" x14ac:dyDescent="0.25">
      <c r="A70" t="str">
        <f>IF('BB-2024-Friday'!AJ72&lt;&gt;"",'BB-2024-Friday'!AJ72,"")</f>
        <v/>
      </c>
      <c r="B70" t="str">
        <f>IF('BB-2024-Friday'!AJ72&lt;&gt;"",'BB-2024-Friday'!AR72,"")</f>
        <v/>
      </c>
      <c r="C70" t="str">
        <f>IF('BB-2024-Friday'!AJ72="m","v","a")</f>
        <v>a</v>
      </c>
      <c r="D70" s="92" t="str">
        <f>IF('BB-2024-Friday'!AJ72&lt;&gt;"",'BB-2024-Friday'!AI72,"")</f>
        <v/>
      </c>
      <c r="E70" s="119" t="str">
        <f>IF('BB-2024-Friday'!$AJ72&lt;&gt;"",IF('BB-2024-Friday'!$AJ72="t",0,'BB-2024-Friday'!AM72),"")</f>
        <v/>
      </c>
      <c r="F70" s="119" t="str">
        <f>IF('BB-2024-Friday'!$AJ72&lt;&gt;"",IF('BB-2024-Friday'!$AJ72="t",0,'BB-2024-Friday'!AN72),"")</f>
        <v/>
      </c>
      <c r="G70" s="119" t="str">
        <f>IF('BB-2024-Friday'!$AJ72&lt;&gt;"",IF('BB-2024-Friday'!$AJ72="t",0,'BB-2024-Friday'!AO72),"")</f>
        <v/>
      </c>
      <c r="H70" s="119" t="str">
        <f>IF('BB-2024-Friday'!$AJ72&lt;&gt;"",IF('BB-2024-Friday'!$AJ72="t",0,'BB-2024-Friday'!AP72),"")</f>
        <v/>
      </c>
      <c r="I70" s="119" t="str">
        <f>IF('BB-2024-Friday'!$AJ72&lt;&gt;"",IF('BB-2024-Friday'!$AJ72="t",0,'BB-2024-Friday'!AQ72),"")</f>
        <v/>
      </c>
      <c r="J70" s="119" t="str">
        <f>IF('BB-2024-Friday'!$AJ72&lt;&gt;"",IF('BB-2024-Friday'!$AJ72="t",'BB-2024-Friday'!AM72,0),"")</f>
        <v/>
      </c>
      <c r="K70" s="119" t="str">
        <f>IF('BB-2024-Friday'!$AJ72&lt;&gt;"",IF('BB-2024-Friday'!$AJ72="t",'BB-2024-Friday'!AN72,0),"")</f>
        <v/>
      </c>
      <c r="L70" s="119" t="str">
        <f>IF('BB-2024-Friday'!$AJ72&lt;&gt;"",IF('BB-2024-Friday'!$AJ72="t",'BB-2024-Friday'!AO72,0),"")</f>
        <v/>
      </c>
      <c r="M70" s="119" t="str">
        <f>IF('BB-2024-Friday'!$AJ72&lt;&gt;"",IF('BB-2024-Friday'!$AJ72="t",'BB-2024-Friday'!AP72,0),"")</f>
        <v/>
      </c>
      <c r="N70" s="120" t="str">
        <f>IF('BB-2024-Friday'!$AJ72&lt;&gt;"",IF('BB-2024-Friday'!$AJ72="m",'BB-2024-Friday'!U72,0),"")</f>
        <v/>
      </c>
      <c r="O70" s="120" t="str">
        <f>IF('BB-2024-Friday'!$AJ72&lt;&gt;"",IF('BB-2024-Friday'!$AJ72="m",'BB-2024-Friday'!V72,0),"")</f>
        <v/>
      </c>
    </row>
    <row r="71" spans="1:15" x14ac:dyDescent="0.25">
      <c r="A71" t="str">
        <f>IF('BB-2024-Friday'!AJ73&lt;&gt;"",'BB-2024-Friday'!AJ73,"")</f>
        <v/>
      </c>
      <c r="B71" t="str">
        <f>IF('BB-2024-Friday'!AJ73&lt;&gt;"",'BB-2024-Friday'!AR73,"")</f>
        <v/>
      </c>
      <c r="C71" t="str">
        <f>IF('BB-2024-Friday'!AJ73="m","v","a")</f>
        <v>a</v>
      </c>
      <c r="D71" s="92" t="str">
        <f>IF('BB-2024-Friday'!AJ73&lt;&gt;"",'BB-2024-Friday'!AI73,"")</f>
        <v/>
      </c>
      <c r="E71" s="119" t="str">
        <f>IF('BB-2024-Friday'!$AJ73&lt;&gt;"",IF('BB-2024-Friday'!$AJ73="t",0,'BB-2024-Friday'!AM73),"")</f>
        <v/>
      </c>
      <c r="F71" s="119" t="str">
        <f>IF('BB-2024-Friday'!$AJ73&lt;&gt;"",IF('BB-2024-Friday'!$AJ73="t",0,'BB-2024-Friday'!AN73),"")</f>
        <v/>
      </c>
      <c r="G71" s="119" t="str">
        <f>IF('BB-2024-Friday'!$AJ73&lt;&gt;"",IF('BB-2024-Friday'!$AJ73="t",0,'BB-2024-Friday'!AO73),"")</f>
        <v/>
      </c>
      <c r="H71" s="119" t="str">
        <f>IF('BB-2024-Friday'!$AJ73&lt;&gt;"",IF('BB-2024-Friday'!$AJ73="t",0,'BB-2024-Friday'!AP73),"")</f>
        <v/>
      </c>
      <c r="I71" s="119" t="str">
        <f>IF('BB-2024-Friday'!$AJ73&lt;&gt;"",IF('BB-2024-Friday'!$AJ73="t",0,'BB-2024-Friday'!AQ73),"")</f>
        <v/>
      </c>
      <c r="J71" s="119" t="str">
        <f>IF('BB-2024-Friday'!$AJ73&lt;&gt;"",IF('BB-2024-Friday'!$AJ73="t",'BB-2024-Friday'!AM73,0),"")</f>
        <v/>
      </c>
      <c r="K71" s="119" t="str">
        <f>IF('BB-2024-Friday'!$AJ73&lt;&gt;"",IF('BB-2024-Friday'!$AJ73="t",'BB-2024-Friday'!AN73,0),"")</f>
        <v/>
      </c>
      <c r="L71" s="119" t="str">
        <f>IF('BB-2024-Friday'!$AJ73&lt;&gt;"",IF('BB-2024-Friday'!$AJ73="t",'BB-2024-Friday'!AO73,0),"")</f>
        <v/>
      </c>
      <c r="M71" s="119" t="str">
        <f>IF('BB-2024-Friday'!$AJ73&lt;&gt;"",IF('BB-2024-Friday'!$AJ73="t",'BB-2024-Friday'!AP73,0),"")</f>
        <v/>
      </c>
      <c r="N71" s="120" t="str">
        <f>IF('BB-2024-Friday'!$AJ73&lt;&gt;"",IF('BB-2024-Friday'!$AJ73="m",'BB-2024-Friday'!U73,0),"")</f>
        <v/>
      </c>
      <c r="O71" s="120" t="str">
        <f>IF('BB-2024-Friday'!$AJ73&lt;&gt;"",IF('BB-2024-Friday'!$AJ73="m",'BB-2024-Friday'!V73,0),"")</f>
        <v/>
      </c>
    </row>
    <row r="72" spans="1:15" x14ac:dyDescent="0.25">
      <c r="A72" t="str">
        <f>IF('BB-2024-Friday'!AJ74&lt;&gt;"",'BB-2024-Friday'!AJ74,"")</f>
        <v/>
      </c>
      <c r="B72" t="str">
        <f>IF('BB-2024-Friday'!AJ74&lt;&gt;"",'BB-2024-Friday'!AR74,"")</f>
        <v/>
      </c>
      <c r="C72" t="str">
        <f>IF('BB-2024-Friday'!AJ74="m","v","a")</f>
        <v>a</v>
      </c>
      <c r="D72" s="92" t="str">
        <f>IF('BB-2024-Friday'!AJ74&lt;&gt;"",'BB-2024-Friday'!AI74,"")</f>
        <v/>
      </c>
      <c r="E72" s="119" t="str">
        <f>IF('BB-2024-Friday'!$AJ74&lt;&gt;"",IF('BB-2024-Friday'!$AJ74="t",0,'BB-2024-Friday'!AM74),"")</f>
        <v/>
      </c>
      <c r="F72" s="119" t="str">
        <f>IF('BB-2024-Friday'!$AJ74&lt;&gt;"",IF('BB-2024-Friday'!$AJ74="t",0,'BB-2024-Friday'!AN74),"")</f>
        <v/>
      </c>
      <c r="G72" s="119" t="str">
        <f>IF('BB-2024-Friday'!$AJ74&lt;&gt;"",IF('BB-2024-Friday'!$AJ74="t",0,'BB-2024-Friday'!AO74),"")</f>
        <v/>
      </c>
      <c r="H72" s="119" t="str">
        <f>IF('BB-2024-Friday'!$AJ74&lt;&gt;"",IF('BB-2024-Friday'!$AJ74="t",0,'BB-2024-Friday'!AP74),"")</f>
        <v/>
      </c>
      <c r="I72" s="119" t="str">
        <f>IF('BB-2024-Friday'!$AJ74&lt;&gt;"",IF('BB-2024-Friday'!$AJ74="t",0,'BB-2024-Friday'!AQ74),"")</f>
        <v/>
      </c>
      <c r="J72" s="119" t="str">
        <f>IF('BB-2024-Friday'!$AJ74&lt;&gt;"",IF('BB-2024-Friday'!$AJ74="t",'BB-2024-Friday'!AM74,0),"")</f>
        <v/>
      </c>
      <c r="K72" s="119" t="str">
        <f>IF('BB-2024-Friday'!$AJ74&lt;&gt;"",IF('BB-2024-Friday'!$AJ74="t",'BB-2024-Friday'!AN74,0),"")</f>
        <v/>
      </c>
      <c r="L72" s="119" t="str">
        <f>IF('BB-2024-Friday'!$AJ74&lt;&gt;"",IF('BB-2024-Friday'!$AJ74="t",'BB-2024-Friday'!AO74,0),"")</f>
        <v/>
      </c>
      <c r="M72" s="119" t="str">
        <f>IF('BB-2024-Friday'!$AJ74&lt;&gt;"",IF('BB-2024-Friday'!$AJ74="t",'BB-2024-Friday'!AP74,0),"")</f>
        <v/>
      </c>
      <c r="N72" s="120" t="str">
        <f>IF('BB-2024-Friday'!$AJ74&lt;&gt;"",IF('BB-2024-Friday'!$AJ74="m",'BB-2024-Friday'!U74,0),"")</f>
        <v/>
      </c>
      <c r="O72" s="120" t="str">
        <f>IF('BB-2024-Friday'!$AJ74&lt;&gt;"",IF('BB-2024-Friday'!$AJ74="m",'BB-2024-Friday'!V74,0),"")</f>
        <v/>
      </c>
    </row>
    <row r="73" spans="1:15" x14ac:dyDescent="0.25">
      <c r="A73" t="str">
        <f>IF('BB-2024-Friday'!AJ75&lt;&gt;"",'BB-2024-Friday'!AJ75,"")</f>
        <v/>
      </c>
      <c r="B73" t="str">
        <f>IF('BB-2024-Friday'!AJ75&lt;&gt;"",'BB-2024-Friday'!AR75,"")</f>
        <v/>
      </c>
      <c r="C73" t="str">
        <f>IF('BB-2024-Friday'!AJ75="m","v","a")</f>
        <v>a</v>
      </c>
      <c r="D73" s="92" t="str">
        <f>IF('BB-2024-Friday'!AJ75&lt;&gt;"",'BB-2024-Friday'!AI75,"")</f>
        <v/>
      </c>
      <c r="E73" s="119" t="str">
        <f>IF('BB-2024-Friday'!$AJ75&lt;&gt;"",IF('BB-2024-Friday'!$AJ75="t",0,'BB-2024-Friday'!AM75),"")</f>
        <v/>
      </c>
      <c r="F73" s="119" t="str">
        <f>IF('BB-2024-Friday'!$AJ75&lt;&gt;"",IF('BB-2024-Friday'!$AJ75="t",0,'BB-2024-Friday'!AN75),"")</f>
        <v/>
      </c>
      <c r="G73" s="119" t="str">
        <f>IF('BB-2024-Friday'!$AJ75&lt;&gt;"",IF('BB-2024-Friday'!$AJ75="t",0,'BB-2024-Friday'!AO75),"")</f>
        <v/>
      </c>
      <c r="H73" s="119" t="str">
        <f>IF('BB-2024-Friday'!$AJ75&lt;&gt;"",IF('BB-2024-Friday'!$AJ75="t",0,'BB-2024-Friday'!AP75),"")</f>
        <v/>
      </c>
      <c r="I73" s="119" t="str">
        <f>IF('BB-2024-Friday'!$AJ75&lt;&gt;"",IF('BB-2024-Friday'!$AJ75="t",0,'BB-2024-Friday'!AQ75),"")</f>
        <v/>
      </c>
      <c r="J73" s="119" t="str">
        <f>IF('BB-2024-Friday'!$AJ75&lt;&gt;"",IF('BB-2024-Friday'!$AJ75="t",'BB-2024-Friday'!AM75,0),"")</f>
        <v/>
      </c>
      <c r="K73" s="119" t="str">
        <f>IF('BB-2024-Friday'!$AJ75&lt;&gt;"",IF('BB-2024-Friday'!$AJ75="t",'BB-2024-Friday'!AN75,0),"")</f>
        <v/>
      </c>
      <c r="L73" s="119" t="str">
        <f>IF('BB-2024-Friday'!$AJ75&lt;&gt;"",IF('BB-2024-Friday'!$AJ75="t",'BB-2024-Friday'!AO75,0),"")</f>
        <v/>
      </c>
      <c r="M73" s="119" t="str">
        <f>IF('BB-2024-Friday'!$AJ75&lt;&gt;"",IF('BB-2024-Friday'!$AJ75="t",'BB-2024-Friday'!AP75,0),"")</f>
        <v/>
      </c>
      <c r="N73" s="120" t="str">
        <f>IF('BB-2024-Friday'!$AJ75&lt;&gt;"",IF('BB-2024-Friday'!$AJ75="m",'BB-2024-Friday'!U75,0),"")</f>
        <v/>
      </c>
      <c r="O73" s="120" t="str">
        <f>IF('BB-2024-Friday'!$AJ75&lt;&gt;"",IF('BB-2024-Friday'!$AJ75="m",'BB-2024-Friday'!V75,0),"")</f>
        <v/>
      </c>
    </row>
    <row r="74" spans="1:15" x14ac:dyDescent="0.25">
      <c r="A74" t="str">
        <f>IF('BB-2024-Friday'!AJ76&lt;&gt;"",'BB-2024-Friday'!AJ76,"")</f>
        <v>o</v>
      </c>
      <c r="B74" t="str">
        <f>IF('BB-2024-Friday'!AJ76&lt;&gt;"",'BB-2024-Friday'!AR76,"")</f>
        <v>STOP. T-Junction. Turn RIGHT.  Be careful of uneven road surface.</v>
      </c>
      <c r="C74" t="str">
        <f>IF('BB-2024-Friday'!AJ76="m","v","a")</f>
        <v>a</v>
      </c>
      <c r="D74" s="92">
        <f>IF('BB-2024-Friday'!AJ76&lt;&gt;"",'BB-2024-Friday'!AI76,"")</f>
        <v>19.57</v>
      </c>
      <c r="E74" s="119">
        <f>IF('BB-2024-Friday'!$AJ76&lt;&gt;"",IF('BB-2024-Friday'!$AJ76="t",0,'BB-2024-Friday'!AM76),"")</f>
        <v>30</v>
      </c>
      <c r="F74" s="119">
        <f>IF('BB-2024-Friday'!$AJ76&lt;&gt;"",IF('BB-2024-Friday'!$AJ76="t",0,'BB-2024-Friday'!AN76),"")</f>
        <v>30</v>
      </c>
      <c r="G74" s="119">
        <f>IF('BB-2024-Friday'!$AJ76&lt;&gt;"",IF('BB-2024-Friday'!$AJ76="t",0,'BB-2024-Friday'!AO76),"")</f>
        <v>30</v>
      </c>
      <c r="H74" s="119">
        <f>IF('BB-2024-Friday'!$AJ76&lt;&gt;"",IF('BB-2024-Friday'!$AJ76="t",0,'BB-2024-Friday'!AP76),"")</f>
        <v>30</v>
      </c>
      <c r="I74" s="119" t="str">
        <f>IF('BB-2024-Friday'!$AJ76&lt;&gt;"",IF('BB-2024-Friday'!$AJ76="t",0,'BB-2024-Friday'!AQ76),"")</f>
        <v>60</v>
      </c>
      <c r="J74" s="119">
        <f>IF('BB-2024-Friday'!$AJ76&lt;&gt;"",IF('BB-2024-Friday'!$AJ76="t",'BB-2024-Friday'!AM76,0),"")</f>
        <v>0</v>
      </c>
      <c r="K74" s="119">
        <f>IF('BB-2024-Friday'!$AJ76&lt;&gt;"",IF('BB-2024-Friday'!$AJ76="t",'BB-2024-Friday'!AN76,0),"")</f>
        <v>0</v>
      </c>
      <c r="L74" s="119">
        <f>IF('BB-2024-Friday'!$AJ76&lt;&gt;"",IF('BB-2024-Friday'!$AJ76="t",'BB-2024-Friday'!AO76,0),"")</f>
        <v>0</v>
      </c>
      <c r="M74" s="119">
        <f>IF('BB-2024-Friday'!$AJ76&lt;&gt;"",IF('BB-2024-Friday'!$AJ76="t",'BB-2024-Friday'!AP76,0),"")</f>
        <v>0</v>
      </c>
      <c r="N74" s="120">
        <f>IF('BB-2024-Friday'!$AJ76&lt;&gt;"",IF('BB-2024-Friday'!$AJ76="m",'BB-2024-Friday'!U76,0),"")</f>
        <v>0</v>
      </c>
      <c r="O74" s="120">
        <f>IF('BB-2024-Friday'!$AJ76&lt;&gt;"",IF('BB-2024-Friday'!$AJ76="m",'BB-2024-Friday'!V76,0),"")</f>
        <v>0</v>
      </c>
    </row>
    <row r="75" spans="1:15" x14ac:dyDescent="0.25">
      <c r="A75" t="str">
        <f>IF('BB-2024-Friday'!AJ77&lt;&gt;"",'BB-2024-Friday'!AJ77,"")</f>
        <v>d</v>
      </c>
      <c r="B75" t="str">
        <f>IF('BB-2024-Friday'!AJ77&lt;&gt;"",'BB-2024-Friday'!AR77,"")</f>
        <v>Warning - Farm Animals</v>
      </c>
      <c r="C75" t="str">
        <f>IF('BB-2024-Friday'!AJ77="m","v","a")</f>
        <v>a</v>
      </c>
      <c r="D75" s="92">
        <f>IF('BB-2024-Friday'!AJ77&lt;&gt;"",'BB-2024-Friday'!AI77,"")</f>
        <v>19.68</v>
      </c>
      <c r="E75" s="119">
        <f>IF('BB-2024-Friday'!$AJ77&lt;&gt;"",IF('BB-2024-Friday'!$AJ77="t",0,'BB-2024-Friday'!AM77),"")</f>
        <v>36</v>
      </c>
      <c r="F75" s="119">
        <f>IF('BB-2024-Friday'!$AJ77&lt;&gt;"",IF('BB-2024-Friday'!$AJ77="t",0,'BB-2024-Friday'!AN77),"")</f>
        <v>40</v>
      </c>
      <c r="G75" s="119">
        <f>IF('BB-2024-Friday'!$AJ77&lt;&gt;"",IF('BB-2024-Friday'!$AJ77="t",0,'BB-2024-Friday'!AO77),"")</f>
        <v>44</v>
      </c>
      <c r="H75" s="119">
        <f>IF('BB-2024-Friday'!$AJ77&lt;&gt;"",IF('BB-2024-Friday'!$AJ77="t",0,'BB-2024-Friday'!AP77),"")</f>
        <v>47</v>
      </c>
      <c r="I75" s="119" t="str">
        <f>IF('BB-2024-Friday'!$AJ77&lt;&gt;"",IF('BB-2024-Friday'!$AJ77="t",0,'BB-2024-Friday'!AQ77),"")</f>
        <v>60</v>
      </c>
      <c r="J75" s="119">
        <f>IF('BB-2024-Friday'!$AJ77&lt;&gt;"",IF('BB-2024-Friday'!$AJ77="t",'BB-2024-Friday'!AM77,0),"")</f>
        <v>0</v>
      </c>
      <c r="K75" s="119">
        <f>IF('BB-2024-Friday'!$AJ77&lt;&gt;"",IF('BB-2024-Friday'!$AJ77="t",'BB-2024-Friday'!AN77,0),"")</f>
        <v>0</v>
      </c>
      <c r="L75" s="119">
        <f>IF('BB-2024-Friday'!$AJ77&lt;&gt;"",IF('BB-2024-Friday'!$AJ77="t",'BB-2024-Friday'!AO77,0),"")</f>
        <v>0</v>
      </c>
      <c r="M75" s="119">
        <f>IF('BB-2024-Friday'!$AJ77&lt;&gt;"",IF('BB-2024-Friday'!$AJ77="t",'BB-2024-Friday'!AP77,0),"")</f>
        <v>0</v>
      </c>
      <c r="N75" s="120">
        <f>IF('BB-2024-Friday'!$AJ77&lt;&gt;"",IF('BB-2024-Friday'!$AJ77="m",'BB-2024-Friday'!U77,0),"")</f>
        <v>0</v>
      </c>
      <c r="O75" s="120">
        <f>IF('BB-2024-Friday'!$AJ77&lt;&gt;"",IF('BB-2024-Friday'!$AJ77="m",'BB-2024-Friday'!V77,0),"")</f>
        <v>0</v>
      </c>
    </row>
    <row r="76" spans="1:15" x14ac:dyDescent="0.25">
      <c r="A76" t="str">
        <f>IF('BB-2024-Friday'!AJ78&lt;&gt;"",'BB-2024-Friday'!AJ78,"")</f>
        <v/>
      </c>
      <c r="B76" t="str">
        <f>IF('BB-2024-Friday'!AJ78&lt;&gt;"",'BB-2024-Friday'!AR78,"")</f>
        <v/>
      </c>
      <c r="C76" t="str">
        <f>IF('BB-2024-Friday'!AJ78="m","v","a")</f>
        <v>a</v>
      </c>
      <c r="D76" s="92" t="str">
        <f>IF('BB-2024-Friday'!AJ78&lt;&gt;"",'BB-2024-Friday'!AI78,"")</f>
        <v/>
      </c>
      <c r="E76" s="119" t="str">
        <f>IF('BB-2024-Friday'!$AJ78&lt;&gt;"",IF('BB-2024-Friday'!$AJ78="t",0,'BB-2024-Friday'!AM78),"")</f>
        <v/>
      </c>
      <c r="F76" s="119" t="str">
        <f>IF('BB-2024-Friday'!$AJ78&lt;&gt;"",IF('BB-2024-Friday'!$AJ78="t",0,'BB-2024-Friday'!AN78),"")</f>
        <v/>
      </c>
      <c r="G76" s="119" t="str">
        <f>IF('BB-2024-Friday'!$AJ78&lt;&gt;"",IF('BB-2024-Friday'!$AJ78="t",0,'BB-2024-Friday'!AO78),"")</f>
        <v/>
      </c>
      <c r="H76" s="119" t="str">
        <f>IF('BB-2024-Friday'!$AJ78&lt;&gt;"",IF('BB-2024-Friday'!$AJ78="t",0,'BB-2024-Friday'!AP78),"")</f>
        <v/>
      </c>
      <c r="I76" s="119" t="str">
        <f>IF('BB-2024-Friday'!$AJ78&lt;&gt;"",IF('BB-2024-Friday'!$AJ78="t",0,'BB-2024-Friday'!AQ78),"")</f>
        <v/>
      </c>
      <c r="J76" s="119" t="str">
        <f>IF('BB-2024-Friday'!$AJ78&lt;&gt;"",IF('BB-2024-Friday'!$AJ78="t",'BB-2024-Friday'!AM78,0),"")</f>
        <v/>
      </c>
      <c r="K76" s="119" t="str">
        <f>IF('BB-2024-Friday'!$AJ78&lt;&gt;"",IF('BB-2024-Friday'!$AJ78="t",'BB-2024-Friday'!AN78,0),"")</f>
        <v/>
      </c>
      <c r="L76" s="119" t="str">
        <f>IF('BB-2024-Friday'!$AJ78&lt;&gt;"",IF('BB-2024-Friday'!$AJ78="t",'BB-2024-Friday'!AO78,0),"")</f>
        <v/>
      </c>
      <c r="M76" s="119" t="str">
        <f>IF('BB-2024-Friday'!$AJ78&lt;&gt;"",IF('BB-2024-Friday'!$AJ78="t",'BB-2024-Friday'!AP78,0),"")</f>
        <v/>
      </c>
      <c r="N76" s="120" t="str">
        <f>IF('BB-2024-Friday'!$AJ78&lt;&gt;"",IF('BB-2024-Friday'!$AJ78="m",'BB-2024-Friday'!U78,0),"")</f>
        <v/>
      </c>
      <c r="O76" s="120" t="str">
        <f>IF('BB-2024-Friday'!$AJ78&lt;&gt;"",IF('BB-2024-Friday'!$AJ78="m",'BB-2024-Friday'!V78,0),"")</f>
        <v/>
      </c>
    </row>
    <row r="77" spans="1:15" x14ac:dyDescent="0.25">
      <c r="A77" t="str">
        <f>IF('BB-2024-Friday'!AJ79&lt;&gt;"",'BB-2024-Friday'!AJ79,"")</f>
        <v/>
      </c>
      <c r="B77" t="str">
        <f>IF('BB-2024-Friday'!AJ79&lt;&gt;"",'BB-2024-Friday'!AR79,"")</f>
        <v/>
      </c>
      <c r="C77" t="str">
        <f>IF('BB-2024-Friday'!AJ79="m","v","a")</f>
        <v>a</v>
      </c>
      <c r="D77" s="92" t="str">
        <f>IF('BB-2024-Friday'!AJ79&lt;&gt;"",'BB-2024-Friday'!AI79,"")</f>
        <v/>
      </c>
      <c r="E77" s="119" t="str">
        <f>IF('BB-2024-Friday'!$AJ79&lt;&gt;"",IF('BB-2024-Friday'!$AJ79="t",0,'BB-2024-Friday'!AM79),"")</f>
        <v/>
      </c>
      <c r="F77" s="119" t="str">
        <f>IF('BB-2024-Friday'!$AJ79&lt;&gt;"",IF('BB-2024-Friday'!$AJ79="t",0,'BB-2024-Friday'!AN79),"")</f>
        <v/>
      </c>
      <c r="G77" s="119" t="str">
        <f>IF('BB-2024-Friday'!$AJ79&lt;&gt;"",IF('BB-2024-Friday'!$AJ79="t",0,'BB-2024-Friday'!AO79),"")</f>
        <v/>
      </c>
      <c r="H77" s="119" t="str">
        <f>IF('BB-2024-Friday'!$AJ79&lt;&gt;"",IF('BB-2024-Friday'!$AJ79="t",0,'BB-2024-Friday'!AP79),"")</f>
        <v/>
      </c>
      <c r="I77" s="119" t="str">
        <f>IF('BB-2024-Friday'!$AJ79&lt;&gt;"",IF('BB-2024-Friday'!$AJ79="t",0,'BB-2024-Friday'!AQ79),"")</f>
        <v/>
      </c>
      <c r="J77" s="119" t="str">
        <f>IF('BB-2024-Friday'!$AJ79&lt;&gt;"",IF('BB-2024-Friday'!$AJ79="t",'BB-2024-Friday'!AM79,0),"")</f>
        <v/>
      </c>
      <c r="K77" s="119" t="str">
        <f>IF('BB-2024-Friday'!$AJ79&lt;&gt;"",IF('BB-2024-Friday'!$AJ79="t",'BB-2024-Friday'!AN79,0),"")</f>
        <v/>
      </c>
      <c r="L77" s="119" t="str">
        <f>IF('BB-2024-Friday'!$AJ79&lt;&gt;"",IF('BB-2024-Friday'!$AJ79="t",'BB-2024-Friday'!AO79,0),"")</f>
        <v/>
      </c>
      <c r="M77" s="119" t="str">
        <f>IF('BB-2024-Friday'!$AJ79&lt;&gt;"",IF('BB-2024-Friday'!$AJ79="t",'BB-2024-Friday'!AP79,0),"")</f>
        <v/>
      </c>
      <c r="N77" s="120" t="str">
        <f>IF('BB-2024-Friday'!$AJ79&lt;&gt;"",IF('BB-2024-Friday'!$AJ79="m",'BB-2024-Friday'!U79,0),"")</f>
        <v/>
      </c>
      <c r="O77" s="120" t="str">
        <f>IF('BB-2024-Friday'!$AJ79&lt;&gt;"",IF('BB-2024-Friday'!$AJ79="m",'BB-2024-Friday'!V79,0),"")</f>
        <v/>
      </c>
    </row>
    <row r="78" spans="1:15" x14ac:dyDescent="0.25">
      <c r="A78" t="str">
        <f>IF('BB-2024-Friday'!AJ80&lt;&gt;"",'BB-2024-Friday'!AJ80,"")</f>
        <v/>
      </c>
      <c r="B78" t="str">
        <f>IF('BB-2024-Friday'!AJ80&lt;&gt;"",'BB-2024-Friday'!AR80,"")</f>
        <v/>
      </c>
      <c r="C78" t="str">
        <f>IF('BB-2024-Friday'!AJ80="m","v","a")</f>
        <v>a</v>
      </c>
      <c r="D78" s="92" t="str">
        <f>IF('BB-2024-Friday'!AJ80&lt;&gt;"",'BB-2024-Friday'!AI80,"")</f>
        <v/>
      </c>
      <c r="E78" s="119" t="str">
        <f>IF('BB-2024-Friday'!$AJ80&lt;&gt;"",IF('BB-2024-Friday'!$AJ80="t",0,'BB-2024-Friday'!AM80),"")</f>
        <v/>
      </c>
      <c r="F78" s="119" t="str">
        <f>IF('BB-2024-Friday'!$AJ80&lt;&gt;"",IF('BB-2024-Friday'!$AJ80="t",0,'BB-2024-Friday'!AN80),"")</f>
        <v/>
      </c>
      <c r="G78" s="119" t="str">
        <f>IF('BB-2024-Friday'!$AJ80&lt;&gt;"",IF('BB-2024-Friday'!$AJ80="t",0,'BB-2024-Friday'!AO80),"")</f>
        <v/>
      </c>
      <c r="H78" s="119" t="str">
        <f>IF('BB-2024-Friday'!$AJ80&lt;&gt;"",IF('BB-2024-Friday'!$AJ80="t",0,'BB-2024-Friday'!AP80),"")</f>
        <v/>
      </c>
      <c r="I78" s="119" t="str">
        <f>IF('BB-2024-Friday'!$AJ80&lt;&gt;"",IF('BB-2024-Friday'!$AJ80="t",0,'BB-2024-Friday'!AQ80),"")</f>
        <v/>
      </c>
      <c r="J78" s="119" t="str">
        <f>IF('BB-2024-Friday'!$AJ80&lt;&gt;"",IF('BB-2024-Friday'!$AJ80="t",'BB-2024-Friday'!AM80,0),"")</f>
        <v/>
      </c>
      <c r="K78" s="119" t="str">
        <f>IF('BB-2024-Friday'!$AJ80&lt;&gt;"",IF('BB-2024-Friday'!$AJ80="t",'BB-2024-Friday'!AN80,0),"")</f>
        <v/>
      </c>
      <c r="L78" s="119" t="str">
        <f>IF('BB-2024-Friday'!$AJ80&lt;&gt;"",IF('BB-2024-Friday'!$AJ80="t",'BB-2024-Friday'!AO80,0),"")</f>
        <v/>
      </c>
      <c r="M78" s="119" t="str">
        <f>IF('BB-2024-Friday'!$AJ80&lt;&gt;"",IF('BB-2024-Friday'!$AJ80="t",'BB-2024-Friday'!AP80,0),"")</f>
        <v/>
      </c>
      <c r="N78" s="120" t="str">
        <f>IF('BB-2024-Friday'!$AJ80&lt;&gt;"",IF('BB-2024-Friday'!$AJ80="m",'BB-2024-Friday'!U80,0),"")</f>
        <v/>
      </c>
      <c r="O78" s="120" t="str">
        <f>IF('BB-2024-Friday'!$AJ80&lt;&gt;"",IF('BB-2024-Friday'!$AJ80="m",'BB-2024-Friday'!V80,0),"")</f>
        <v/>
      </c>
    </row>
    <row r="79" spans="1:15" x14ac:dyDescent="0.25">
      <c r="A79" t="str">
        <f>IF('BB-2024-Friday'!AJ81&lt;&gt;"",'BB-2024-Friday'!AJ81,"")</f>
        <v/>
      </c>
      <c r="B79" t="str">
        <f>IF('BB-2024-Friday'!AJ81&lt;&gt;"",'BB-2024-Friday'!AR81,"")</f>
        <v/>
      </c>
      <c r="C79" t="str">
        <f>IF('BB-2024-Friday'!AJ81="m","v","a")</f>
        <v>a</v>
      </c>
      <c r="D79" s="92" t="str">
        <f>IF('BB-2024-Friday'!AJ81&lt;&gt;"",'BB-2024-Friday'!AI81,"")</f>
        <v/>
      </c>
      <c r="E79" s="119" t="str">
        <f>IF('BB-2024-Friday'!$AJ81&lt;&gt;"",IF('BB-2024-Friday'!$AJ81="t",0,'BB-2024-Friday'!AM81),"")</f>
        <v/>
      </c>
      <c r="F79" s="119" t="str">
        <f>IF('BB-2024-Friday'!$AJ81&lt;&gt;"",IF('BB-2024-Friday'!$AJ81="t",0,'BB-2024-Friday'!AN81),"")</f>
        <v/>
      </c>
      <c r="G79" s="119" t="str">
        <f>IF('BB-2024-Friday'!$AJ81&lt;&gt;"",IF('BB-2024-Friday'!$AJ81="t",0,'BB-2024-Friday'!AO81),"")</f>
        <v/>
      </c>
      <c r="H79" s="119" t="str">
        <f>IF('BB-2024-Friday'!$AJ81&lt;&gt;"",IF('BB-2024-Friday'!$AJ81="t",0,'BB-2024-Friday'!AP81),"")</f>
        <v/>
      </c>
      <c r="I79" s="119" t="str">
        <f>IF('BB-2024-Friday'!$AJ81&lt;&gt;"",IF('BB-2024-Friday'!$AJ81="t",0,'BB-2024-Friday'!AQ81),"")</f>
        <v/>
      </c>
      <c r="J79" s="119" t="str">
        <f>IF('BB-2024-Friday'!$AJ81&lt;&gt;"",IF('BB-2024-Friday'!$AJ81="t",'BB-2024-Friday'!AM81,0),"")</f>
        <v/>
      </c>
      <c r="K79" s="119" t="str">
        <f>IF('BB-2024-Friday'!$AJ81&lt;&gt;"",IF('BB-2024-Friday'!$AJ81="t",'BB-2024-Friday'!AN81,0),"")</f>
        <v/>
      </c>
      <c r="L79" s="119" t="str">
        <f>IF('BB-2024-Friday'!$AJ81&lt;&gt;"",IF('BB-2024-Friday'!$AJ81="t",'BB-2024-Friday'!AO81,0),"")</f>
        <v/>
      </c>
      <c r="M79" s="119" t="str">
        <f>IF('BB-2024-Friday'!$AJ81&lt;&gt;"",IF('BB-2024-Friday'!$AJ81="t",'BB-2024-Friday'!AP81,0),"")</f>
        <v/>
      </c>
      <c r="N79" s="120" t="str">
        <f>IF('BB-2024-Friday'!$AJ81&lt;&gt;"",IF('BB-2024-Friday'!$AJ81="m",'BB-2024-Friday'!U81,0),"")</f>
        <v/>
      </c>
      <c r="O79" s="120" t="str">
        <f>IF('BB-2024-Friday'!$AJ81&lt;&gt;"",IF('BB-2024-Friday'!$AJ81="m",'BB-2024-Friday'!V81,0),"")</f>
        <v/>
      </c>
    </row>
    <row r="80" spans="1:15" x14ac:dyDescent="0.25">
      <c r="A80" t="str">
        <f>IF('BB-2024-Friday'!AJ82&lt;&gt;"",'BB-2024-Friday'!AJ82,"")</f>
        <v/>
      </c>
      <c r="B80" t="str">
        <f>IF('BB-2024-Friday'!AJ82&lt;&gt;"",'BB-2024-Friday'!AR82,"")</f>
        <v/>
      </c>
      <c r="C80" t="str">
        <f>IF('BB-2024-Friday'!AJ82="m","v","a")</f>
        <v>a</v>
      </c>
      <c r="D80" s="92" t="str">
        <f>IF('BB-2024-Friday'!AJ82&lt;&gt;"",'BB-2024-Friday'!AI82,"")</f>
        <v/>
      </c>
      <c r="E80" s="119" t="str">
        <f>IF('BB-2024-Friday'!$AJ82&lt;&gt;"",IF('BB-2024-Friday'!$AJ82="t",0,'BB-2024-Friday'!AM82),"")</f>
        <v/>
      </c>
      <c r="F80" s="119" t="str">
        <f>IF('BB-2024-Friday'!$AJ82&lt;&gt;"",IF('BB-2024-Friday'!$AJ82="t",0,'BB-2024-Friday'!AN82),"")</f>
        <v/>
      </c>
      <c r="G80" s="119" t="str">
        <f>IF('BB-2024-Friday'!$AJ82&lt;&gt;"",IF('BB-2024-Friday'!$AJ82="t",0,'BB-2024-Friday'!AO82),"")</f>
        <v/>
      </c>
      <c r="H80" s="119" t="str">
        <f>IF('BB-2024-Friday'!$AJ82&lt;&gt;"",IF('BB-2024-Friday'!$AJ82="t",0,'BB-2024-Friday'!AP82),"")</f>
        <v/>
      </c>
      <c r="I80" s="119" t="str">
        <f>IF('BB-2024-Friday'!$AJ82&lt;&gt;"",IF('BB-2024-Friday'!$AJ82="t",0,'BB-2024-Friday'!AQ82),"")</f>
        <v/>
      </c>
      <c r="J80" s="119" t="str">
        <f>IF('BB-2024-Friday'!$AJ82&lt;&gt;"",IF('BB-2024-Friday'!$AJ82="t",'BB-2024-Friday'!AM82,0),"")</f>
        <v/>
      </c>
      <c r="K80" s="119" t="str">
        <f>IF('BB-2024-Friday'!$AJ82&lt;&gt;"",IF('BB-2024-Friday'!$AJ82="t",'BB-2024-Friday'!AN82,0),"")</f>
        <v/>
      </c>
      <c r="L80" s="119" t="str">
        <f>IF('BB-2024-Friday'!$AJ82&lt;&gt;"",IF('BB-2024-Friday'!$AJ82="t",'BB-2024-Friday'!AO82,0),"")</f>
        <v/>
      </c>
      <c r="M80" s="119" t="str">
        <f>IF('BB-2024-Friday'!$AJ82&lt;&gt;"",IF('BB-2024-Friday'!$AJ82="t",'BB-2024-Friday'!AP82,0),"")</f>
        <v/>
      </c>
      <c r="N80" s="120" t="str">
        <f>IF('BB-2024-Friday'!$AJ82&lt;&gt;"",IF('BB-2024-Friday'!$AJ82="m",'BB-2024-Friday'!U82,0),"")</f>
        <v/>
      </c>
      <c r="O80" s="120" t="str">
        <f>IF('BB-2024-Friday'!$AJ82&lt;&gt;"",IF('BB-2024-Friday'!$AJ82="m",'BB-2024-Friday'!V82,0),"")</f>
        <v/>
      </c>
    </row>
    <row r="81" spans="1:15" x14ac:dyDescent="0.25">
      <c r="A81" t="str">
        <f>IF('BB-2024-Friday'!AJ83&lt;&gt;"",'BB-2024-Friday'!AJ83,"")</f>
        <v/>
      </c>
      <c r="B81" t="str">
        <f>IF('BB-2024-Friday'!AJ83&lt;&gt;"",'BB-2024-Friday'!AR83,"")</f>
        <v/>
      </c>
      <c r="C81" t="str">
        <f>IF('BB-2024-Friday'!AJ83="m","v","a")</f>
        <v>a</v>
      </c>
      <c r="D81" s="92" t="str">
        <f>IF('BB-2024-Friday'!AJ83&lt;&gt;"",'BB-2024-Friday'!AI83,"")</f>
        <v/>
      </c>
      <c r="E81" s="119" t="str">
        <f>IF('BB-2024-Friday'!$AJ83&lt;&gt;"",IF('BB-2024-Friday'!$AJ83="t",0,'BB-2024-Friday'!AM83),"")</f>
        <v/>
      </c>
      <c r="F81" s="119" t="str">
        <f>IF('BB-2024-Friday'!$AJ83&lt;&gt;"",IF('BB-2024-Friday'!$AJ83="t",0,'BB-2024-Friday'!AN83),"")</f>
        <v/>
      </c>
      <c r="G81" s="119" t="str">
        <f>IF('BB-2024-Friday'!$AJ83&lt;&gt;"",IF('BB-2024-Friday'!$AJ83="t",0,'BB-2024-Friday'!AO83),"")</f>
        <v/>
      </c>
      <c r="H81" s="119" t="str">
        <f>IF('BB-2024-Friday'!$AJ83&lt;&gt;"",IF('BB-2024-Friday'!$AJ83="t",0,'BB-2024-Friday'!AP83),"")</f>
        <v/>
      </c>
      <c r="I81" s="119" t="str">
        <f>IF('BB-2024-Friday'!$AJ83&lt;&gt;"",IF('BB-2024-Friday'!$AJ83="t",0,'BB-2024-Friday'!AQ83),"")</f>
        <v/>
      </c>
      <c r="J81" s="119" t="str">
        <f>IF('BB-2024-Friday'!$AJ83&lt;&gt;"",IF('BB-2024-Friday'!$AJ83="t",'BB-2024-Friday'!AM83,0),"")</f>
        <v/>
      </c>
      <c r="K81" s="119" t="str">
        <f>IF('BB-2024-Friday'!$AJ83&lt;&gt;"",IF('BB-2024-Friday'!$AJ83="t",'BB-2024-Friday'!AN83,0),"")</f>
        <v/>
      </c>
      <c r="L81" s="119" t="str">
        <f>IF('BB-2024-Friday'!$AJ83&lt;&gt;"",IF('BB-2024-Friday'!$AJ83="t",'BB-2024-Friday'!AO83,0),"")</f>
        <v/>
      </c>
      <c r="M81" s="119" t="str">
        <f>IF('BB-2024-Friday'!$AJ83&lt;&gt;"",IF('BB-2024-Friday'!$AJ83="t",'BB-2024-Friday'!AP83,0),"")</f>
        <v/>
      </c>
      <c r="N81" s="120" t="str">
        <f>IF('BB-2024-Friday'!$AJ83&lt;&gt;"",IF('BB-2024-Friday'!$AJ83="m",'BB-2024-Friday'!U83,0),"")</f>
        <v/>
      </c>
      <c r="O81" s="120" t="str">
        <f>IF('BB-2024-Friday'!$AJ83&lt;&gt;"",IF('BB-2024-Friday'!$AJ83="m",'BB-2024-Friday'!V83,0),"")</f>
        <v/>
      </c>
    </row>
    <row r="82" spans="1:15" x14ac:dyDescent="0.25">
      <c r="A82" t="str">
        <f>IF('BB-2024-Friday'!AJ84&lt;&gt;"",'BB-2024-Friday'!AJ84,"")</f>
        <v/>
      </c>
      <c r="B82" t="str">
        <f>IF('BB-2024-Friday'!AJ84&lt;&gt;"",'BB-2024-Friday'!AR84,"")</f>
        <v/>
      </c>
      <c r="C82" t="str">
        <f>IF('BB-2024-Friday'!AJ84="m","v","a")</f>
        <v>a</v>
      </c>
      <c r="D82" s="92" t="str">
        <f>IF('BB-2024-Friday'!AJ84&lt;&gt;"",'BB-2024-Friday'!AI84,"")</f>
        <v/>
      </c>
      <c r="E82" s="119" t="str">
        <f>IF('BB-2024-Friday'!$AJ84&lt;&gt;"",IF('BB-2024-Friday'!$AJ84="t",0,'BB-2024-Friday'!AM84),"")</f>
        <v/>
      </c>
      <c r="F82" s="119" t="str">
        <f>IF('BB-2024-Friday'!$AJ84&lt;&gt;"",IF('BB-2024-Friday'!$AJ84="t",0,'BB-2024-Friday'!AN84),"")</f>
        <v/>
      </c>
      <c r="G82" s="119" t="str">
        <f>IF('BB-2024-Friday'!$AJ84&lt;&gt;"",IF('BB-2024-Friday'!$AJ84="t",0,'BB-2024-Friday'!AO84),"")</f>
        <v/>
      </c>
      <c r="H82" s="119" t="str">
        <f>IF('BB-2024-Friday'!$AJ84&lt;&gt;"",IF('BB-2024-Friday'!$AJ84="t",0,'BB-2024-Friday'!AP84),"")</f>
        <v/>
      </c>
      <c r="I82" s="119" t="str">
        <f>IF('BB-2024-Friday'!$AJ84&lt;&gt;"",IF('BB-2024-Friday'!$AJ84="t",0,'BB-2024-Friday'!AQ84),"")</f>
        <v/>
      </c>
      <c r="J82" s="119" t="str">
        <f>IF('BB-2024-Friday'!$AJ84&lt;&gt;"",IF('BB-2024-Friday'!$AJ84="t",'BB-2024-Friday'!AM84,0),"")</f>
        <v/>
      </c>
      <c r="K82" s="119" t="str">
        <f>IF('BB-2024-Friday'!$AJ84&lt;&gt;"",IF('BB-2024-Friday'!$AJ84="t",'BB-2024-Friday'!AN84,0),"")</f>
        <v/>
      </c>
      <c r="L82" s="119" t="str">
        <f>IF('BB-2024-Friday'!$AJ84&lt;&gt;"",IF('BB-2024-Friday'!$AJ84="t",'BB-2024-Friday'!AO84,0),"")</f>
        <v/>
      </c>
      <c r="M82" s="119" t="str">
        <f>IF('BB-2024-Friday'!$AJ84&lt;&gt;"",IF('BB-2024-Friday'!$AJ84="t",'BB-2024-Friday'!AP84,0),"")</f>
        <v/>
      </c>
      <c r="N82" s="120" t="str">
        <f>IF('BB-2024-Friday'!$AJ84&lt;&gt;"",IF('BB-2024-Friday'!$AJ84="m",'BB-2024-Friday'!U84,0),"")</f>
        <v/>
      </c>
      <c r="O82" s="120" t="str">
        <f>IF('BB-2024-Friday'!$AJ84&lt;&gt;"",IF('BB-2024-Friday'!$AJ84="m",'BB-2024-Friday'!V84,0),"")</f>
        <v/>
      </c>
    </row>
    <row r="83" spans="1:15" x14ac:dyDescent="0.25">
      <c r="A83" t="str">
        <f>IF('BB-2024-Friday'!AJ85&lt;&gt;"",'BB-2024-Friday'!AJ85,"")</f>
        <v/>
      </c>
      <c r="B83" t="str">
        <f>IF('BB-2024-Friday'!AJ85&lt;&gt;"",'BB-2024-Friday'!AR85,"")</f>
        <v/>
      </c>
      <c r="C83" t="str">
        <f>IF('BB-2024-Friday'!AJ85="m","v","a")</f>
        <v>a</v>
      </c>
      <c r="D83" s="92" t="str">
        <f>IF('BB-2024-Friday'!AJ85&lt;&gt;"",'BB-2024-Friday'!AI85,"")</f>
        <v/>
      </c>
      <c r="E83" s="119" t="str">
        <f>IF('BB-2024-Friday'!$AJ85&lt;&gt;"",IF('BB-2024-Friday'!$AJ85="t",0,'BB-2024-Friday'!AM85),"")</f>
        <v/>
      </c>
      <c r="F83" s="119" t="str">
        <f>IF('BB-2024-Friday'!$AJ85&lt;&gt;"",IF('BB-2024-Friday'!$AJ85="t",0,'BB-2024-Friday'!AN85),"")</f>
        <v/>
      </c>
      <c r="G83" s="119" t="str">
        <f>IF('BB-2024-Friday'!$AJ85&lt;&gt;"",IF('BB-2024-Friday'!$AJ85="t",0,'BB-2024-Friday'!AO85),"")</f>
        <v/>
      </c>
      <c r="H83" s="119" t="str">
        <f>IF('BB-2024-Friday'!$AJ85&lt;&gt;"",IF('BB-2024-Friday'!$AJ85="t",0,'BB-2024-Friday'!AP85),"")</f>
        <v/>
      </c>
      <c r="I83" s="119" t="str">
        <f>IF('BB-2024-Friday'!$AJ85&lt;&gt;"",IF('BB-2024-Friday'!$AJ85="t",0,'BB-2024-Friday'!AQ85),"")</f>
        <v/>
      </c>
      <c r="J83" s="119" t="str">
        <f>IF('BB-2024-Friday'!$AJ85&lt;&gt;"",IF('BB-2024-Friday'!$AJ85="t",'BB-2024-Friday'!AM85,0),"")</f>
        <v/>
      </c>
      <c r="K83" s="119" t="str">
        <f>IF('BB-2024-Friday'!$AJ85&lt;&gt;"",IF('BB-2024-Friday'!$AJ85="t",'BB-2024-Friday'!AN85,0),"")</f>
        <v/>
      </c>
      <c r="L83" s="119" t="str">
        <f>IF('BB-2024-Friday'!$AJ85&lt;&gt;"",IF('BB-2024-Friday'!$AJ85="t",'BB-2024-Friday'!AO85,0),"")</f>
        <v/>
      </c>
      <c r="M83" s="119" t="str">
        <f>IF('BB-2024-Friday'!$AJ85&lt;&gt;"",IF('BB-2024-Friday'!$AJ85="t",'BB-2024-Friday'!AP85,0),"")</f>
        <v/>
      </c>
      <c r="N83" s="120" t="str">
        <f>IF('BB-2024-Friday'!$AJ85&lt;&gt;"",IF('BB-2024-Friday'!$AJ85="m",'BB-2024-Friday'!U85,0),"")</f>
        <v/>
      </c>
      <c r="O83" s="120" t="str">
        <f>IF('BB-2024-Friday'!$AJ85&lt;&gt;"",IF('BB-2024-Friday'!$AJ85="m",'BB-2024-Friday'!V85,0),"")</f>
        <v/>
      </c>
    </row>
    <row r="84" spans="1:15" x14ac:dyDescent="0.25">
      <c r="A84" t="str">
        <f>IF('BB-2024-Friday'!AJ86&lt;&gt;"",'BB-2024-Friday'!AJ86,"")</f>
        <v/>
      </c>
      <c r="B84" t="str">
        <f>IF('BB-2024-Friday'!AJ86&lt;&gt;"",'BB-2024-Friday'!AR86,"")</f>
        <v/>
      </c>
      <c r="C84" t="str">
        <f>IF('BB-2024-Friday'!AJ86="m","v","a")</f>
        <v>a</v>
      </c>
      <c r="D84" s="92" t="str">
        <f>IF('BB-2024-Friday'!AJ86&lt;&gt;"",'BB-2024-Friday'!AI86,"")</f>
        <v/>
      </c>
      <c r="E84" s="119" t="str">
        <f>IF('BB-2024-Friday'!$AJ86&lt;&gt;"",IF('BB-2024-Friday'!$AJ86="t",0,'BB-2024-Friday'!AM86),"")</f>
        <v/>
      </c>
      <c r="F84" s="119" t="str">
        <f>IF('BB-2024-Friday'!$AJ86&lt;&gt;"",IF('BB-2024-Friday'!$AJ86="t",0,'BB-2024-Friday'!AN86),"")</f>
        <v/>
      </c>
      <c r="G84" s="119" t="str">
        <f>IF('BB-2024-Friday'!$AJ86&lt;&gt;"",IF('BB-2024-Friday'!$AJ86="t",0,'BB-2024-Friday'!AO86),"")</f>
        <v/>
      </c>
      <c r="H84" s="119" t="str">
        <f>IF('BB-2024-Friday'!$AJ86&lt;&gt;"",IF('BB-2024-Friday'!$AJ86="t",0,'BB-2024-Friday'!AP86),"")</f>
        <v/>
      </c>
      <c r="I84" s="119" t="str">
        <f>IF('BB-2024-Friday'!$AJ86&lt;&gt;"",IF('BB-2024-Friday'!$AJ86="t",0,'BB-2024-Friday'!AQ86),"")</f>
        <v/>
      </c>
      <c r="J84" s="119" t="str">
        <f>IF('BB-2024-Friday'!$AJ86&lt;&gt;"",IF('BB-2024-Friday'!$AJ86="t",'BB-2024-Friday'!AM86,0),"")</f>
        <v/>
      </c>
      <c r="K84" s="119" t="str">
        <f>IF('BB-2024-Friday'!$AJ86&lt;&gt;"",IF('BB-2024-Friday'!$AJ86="t",'BB-2024-Friday'!AN86,0),"")</f>
        <v/>
      </c>
      <c r="L84" s="119" t="str">
        <f>IF('BB-2024-Friday'!$AJ86&lt;&gt;"",IF('BB-2024-Friday'!$AJ86="t",'BB-2024-Friday'!AO86,0),"")</f>
        <v/>
      </c>
      <c r="M84" s="119" t="str">
        <f>IF('BB-2024-Friday'!$AJ86&lt;&gt;"",IF('BB-2024-Friday'!$AJ86="t",'BB-2024-Friday'!AP86,0),"")</f>
        <v/>
      </c>
      <c r="N84" s="120" t="str">
        <f>IF('BB-2024-Friday'!$AJ86&lt;&gt;"",IF('BB-2024-Friday'!$AJ86="m",'BB-2024-Friday'!U86,0),"")</f>
        <v/>
      </c>
      <c r="O84" s="120" t="str">
        <f>IF('BB-2024-Friday'!$AJ86&lt;&gt;"",IF('BB-2024-Friday'!$AJ86="m",'BB-2024-Friday'!V86,0),"")</f>
        <v/>
      </c>
    </row>
    <row r="85" spans="1:15" x14ac:dyDescent="0.25">
      <c r="A85" t="str">
        <f>IF('BB-2024-Friday'!AJ87&lt;&gt;"",'BB-2024-Friday'!AJ87,"")</f>
        <v/>
      </c>
      <c r="B85" t="str">
        <f>IF('BB-2024-Friday'!AJ87&lt;&gt;"",'BB-2024-Friday'!AR87,"")</f>
        <v/>
      </c>
      <c r="C85" t="str">
        <f>IF('BB-2024-Friday'!AJ87="m","v","a")</f>
        <v>a</v>
      </c>
      <c r="D85" s="92" t="str">
        <f>IF('BB-2024-Friday'!AJ87&lt;&gt;"",'BB-2024-Friday'!AI87,"")</f>
        <v/>
      </c>
      <c r="E85" s="119" t="str">
        <f>IF('BB-2024-Friday'!$AJ87&lt;&gt;"",IF('BB-2024-Friday'!$AJ87="t",0,'BB-2024-Friday'!AM87),"")</f>
        <v/>
      </c>
      <c r="F85" s="119" t="str">
        <f>IF('BB-2024-Friday'!$AJ87&lt;&gt;"",IF('BB-2024-Friday'!$AJ87="t",0,'BB-2024-Friday'!AN87),"")</f>
        <v/>
      </c>
      <c r="G85" s="119" t="str">
        <f>IF('BB-2024-Friday'!$AJ87&lt;&gt;"",IF('BB-2024-Friday'!$AJ87="t",0,'BB-2024-Friday'!AO87),"")</f>
        <v/>
      </c>
      <c r="H85" s="119" t="str">
        <f>IF('BB-2024-Friday'!$AJ87&lt;&gt;"",IF('BB-2024-Friday'!$AJ87="t",0,'BB-2024-Friday'!AP87),"")</f>
        <v/>
      </c>
      <c r="I85" s="119" t="str">
        <f>IF('BB-2024-Friday'!$AJ87&lt;&gt;"",IF('BB-2024-Friday'!$AJ87="t",0,'BB-2024-Friday'!AQ87),"")</f>
        <v/>
      </c>
      <c r="J85" s="119" t="str">
        <f>IF('BB-2024-Friday'!$AJ87&lt;&gt;"",IF('BB-2024-Friday'!$AJ87="t",'BB-2024-Friday'!AM87,0),"")</f>
        <v/>
      </c>
      <c r="K85" s="119" t="str">
        <f>IF('BB-2024-Friday'!$AJ87&lt;&gt;"",IF('BB-2024-Friday'!$AJ87="t",'BB-2024-Friday'!AN87,0),"")</f>
        <v/>
      </c>
      <c r="L85" s="119" t="str">
        <f>IF('BB-2024-Friday'!$AJ87&lt;&gt;"",IF('BB-2024-Friday'!$AJ87="t",'BB-2024-Friday'!AO87,0),"")</f>
        <v/>
      </c>
      <c r="M85" s="119" t="str">
        <f>IF('BB-2024-Friday'!$AJ87&lt;&gt;"",IF('BB-2024-Friday'!$AJ87="t",'BB-2024-Friday'!AP87,0),"")</f>
        <v/>
      </c>
      <c r="N85" s="120" t="str">
        <f>IF('BB-2024-Friday'!$AJ87&lt;&gt;"",IF('BB-2024-Friday'!$AJ87="m",'BB-2024-Friday'!U87,0),"")</f>
        <v/>
      </c>
      <c r="O85" s="120" t="str">
        <f>IF('BB-2024-Friday'!$AJ87&lt;&gt;"",IF('BB-2024-Friday'!$AJ87="m",'BB-2024-Friday'!V87,0),"")</f>
        <v/>
      </c>
    </row>
    <row r="86" spans="1:15" x14ac:dyDescent="0.25">
      <c r="A86" t="str">
        <f>IF('BB-2024-Friday'!AJ88&lt;&gt;"",'BB-2024-Friday'!AJ88,"")</f>
        <v/>
      </c>
      <c r="B86" t="str">
        <f>IF('BB-2024-Friday'!AJ88&lt;&gt;"",'BB-2024-Friday'!AR88,"")</f>
        <v/>
      </c>
      <c r="C86" t="str">
        <f>IF('BB-2024-Friday'!AJ88="m","v","a")</f>
        <v>a</v>
      </c>
      <c r="D86" s="92" t="str">
        <f>IF('BB-2024-Friday'!AJ88&lt;&gt;"",'BB-2024-Friday'!AI88,"")</f>
        <v/>
      </c>
      <c r="E86" s="119" t="str">
        <f>IF('BB-2024-Friday'!$AJ88&lt;&gt;"",IF('BB-2024-Friday'!$AJ88="t",0,'BB-2024-Friday'!AM88),"")</f>
        <v/>
      </c>
      <c r="F86" s="119" t="str">
        <f>IF('BB-2024-Friday'!$AJ88&lt;&gt;"",IF('BB-2024-Friday'!$AJ88="t",0,'BB-2024-Friday'!AN88),"")</f>
        <v/>
      </c>
      <c r="G86" s="119" t="str">
        <f>IF('BB-2024-Friday'!$AJ88&lt;&gt;"",IF('BB-2024-Friday'!$AJ88="t",0,'BB-2024-Friday'!AO88),"")</f>
        <v/>
      </c>
      <c r="H86" s="119" t="str">
        <f>IF('BB-2024-Friday'!$AJ88&lt;&gt;"",IF('BB-2024-Friday'!$AJ88="t",0,'BB-2024-Friday'!AP88),"")</f>
        <v/>
      </c>
      <c r="I86" s="119" t="str">
        <f>IF('BB-2024-Friday'!$AJ88&lt;&gt;"",IF('BB-2024-Friday'!$AJ88="t",0,'BB-2024-Friday'!AQ88),"")</f>
        <v/>
      </c>
      <c r="J86" s="119" t="str">
        <f>IF('BB-2024-Friday'!$AJ88&lt;&gt;"",IF('BB-2024-Friday'!$AJ88="t",'BB-2024-Friday'!AM88,0),"")</f>
        <v/>
      </c>
      <c r="K86" s="119" t="str">
        <f>IF('BB-2024-Friday'!$AJ88&lt;&gt;"",IF('BB-2024-Friday'!$AJ88="t",'BB-2024-Friday'!AN88,0),"")</f>
        <v/>
      </c>
      <c r="L86" s="119" t="str">
        <f>IF('BB-2024-Friday'!$AJ88&lt;&gt;"",IF('BB-2024-Friday'!$AJ88="t",'BB-2024-Friday'!AO88,0),"")</f>
        <v/>
      </c>
      <c r="M86" s="119" t="str">
        <f>IF('BB-2024-Friday'!$AJ88&lt;&gt;"",IF('BB-2024-Friday'!$AJ88="t",'BB-2024-Friday'!AP88,0),"")</f>
        <v/>
      </c>
      <c r="N86" s="120" t="str">
        <f>IF('BB-2024-Friday'!$AJ88&lt;&gt;"",IF('BB-2024-Friday'!$AJ88="m",'BB-2024-Friday'!U88,0),"")</f>
        <v/>
      </c>
      <c r="O86" s="120" t="str">
        <f>IF('BB-2024-Friday'!$AJ88&lt;&gt;"",IF('BB-2024-Friday'!$AJ88="m",'BB-2024-Friday'!V88,0),"")</f>
        <v/>
      </c>
    </row>
    <row r="87" spans="1:15" x14ac:dyDescent="0.25">
      <c r="A87" t="str">
        <f>IF('BB-2024-Friday'!AJ89&lt;&gt;"",'BB-2024-Friday'!AJ89,"")</f>
        <v>l</v>
      </c>
      <c r="B87" t="str">
        <f>IF('BB-2024-Friday'!AJ89&lt;&gt;"",'BB-2024-Friday'!AR89,"")</f>
        <v xml:space="preserve">60 Speed limit.  Be careful of unmarked speed bumps. </v>
      </c>
      <c r="C87" t="str">
        <f>IF('BB-2024-Friday'!AJ89="m","v","a")</f>
        <v>a</v>
      </c>
      <c r="D87" s="92">
        <f>IF('BB-2024-Friday'!AJ89&lt;&gt;"",'BB-2024-Friday'!AI89,"")</f>
        <v>24.18</v>
      </c>
      <c r="E87" s="119">
        <f>IF('BB-2024-Friday'!$AJ89&lt;&gt;"",IF('BB-2024-Friday'!$AJ89="t",0,'BB-2024-Friday'!AM89),"")</f>
        <v>35</v>
      </c>
      <c r="F87" s="119">
        <f>IF('BB-2024-Friday'!$AJ89&lt;&gt;"",IF('BB-2024-Friday'!$AJ89="t",0,'BB-2024-Friday'!AN89),"")</f>
        <v>40</v>
      </c>
      <c r="G87" s="119">
        <f>IF('BB-2024-Friday'!$AJ89&lt;&gt;"",IF('BB-2024-Friday'!$AJ89="t",0,'BB-2024-Friday'!AO89),"")</f>
        <v>45</v>
      </c>
      <c r="H87" s="119">
        <f>IF('BB-2024-Friday'!$AJ89&lt;&gt;"",IF('BB-2024-Friday'!$AJ89="t",0,'BB-2024-Friday'!AP89),"")</f>
        <v>50</v>
      </c>
      <c r="I87" s="119" t="str">
        <f>IF('BB-2024-Friday'!$AJ89&lt;&gt;"",IF('BB-2024-Friday'!$AJ89="t",0,'BB-2024-Friday'!AQ89),"")</f>
        <v>60</v>
      </c>
      <c r="J87" s="119">
        <f>IF('BB-2024-Friday'!$AJ89&lt;&gt;"",IF('BB-2024-Friday'!$AJ89="t",'BB-2024-Friday'!AM89,0),"")</f>
        <v>0</v>
      </c>
      <c r="K87" s="119">
        <f>IF('BB-2024-Friday'!$AJ89&lt;&gt;"",IF('BB-2024-Friday'!$AJ89="t",'BB-2024-Friday'!AN89,0),"")</f>
        <v>0</v>
      </c>
      <c r="L87" s="119">
        <f>IF('BB-2024-Friday'!$AJ89&lt;&gt;"",IF('BB-2024-Friday'!$AJ89="t",'BB-2024-Friday'!AO89,0),"")</f>
        <v>0</v>
      </c>
      <c r="M87" s="119">
        <f>IF('BB-2024-Friday'!$AJ89&lt;&gt;"",IF('BB-2024-Friday'!$AJ89="t",'BB-2024-Friday'!AP89,0),"")</f>
        <v>0</v>
      </c>
      <c r="N87" s="120">
        <f>IF('BB-2024-Friday'!$AJ89&lt;&gt;"",IF('BB-2024-Friday'!$AJ89="m",'BB-2024-Friday'!U89,0),"")</f>
        <v>0</v>
      </c>
      <c r="O87" s="120">
        <f>IF('BB-2024-Friday'!$AJ89&lt;&gt;"",IF('BB-2024-Friday'!$AJ89="m",'BB-2024-Friday'!V89,0),"")</f>
        <v>0</v>
      </c>
    </row>
    <row r="88" spans="1:15" x14ac:dyDescent="0.25">
      <c r="A88" t="str">
        <f>IF('BB-2024-Friday'!AJ90&lt;&gt;"",'BB-2024-Friday'!AJ90,"")</f>
        <v/>
      </c>
      <c r="B88" t="str">
        <f>IF('BB-2024-Friday'!AJ90&lt;&gt;"",'BB-2024-Friday'!AR90,"")</f>
        <v/>
      </c>
      <c r="C88" t="str">
        <f>IF('BB-2024-Friday'!AJ90="m","v","a")</f>
        <v>a</v>
      </c>
      <c r="D88" s="92" t="str">
        <f>IF('BB-2024-Friday'!AJ90&lt;&gt;"",'BB-2024-Friday'!AI90,"")</f>
        <v/>
      </c>
      <c r="E88" s="119" t="str">
        <f>IF('BB-2024-Friday'!$AJ90&lt;&gt;"",IF('BB-2024-Friday'!$AJ90="t",0,'BB-2024-Friday'!AM90),"")</f>
        <v/>
      </c>
      <c r="F88" s="119" t="str">
        <f>IF('BB-2024-Friday'!$AJ90&lt;&gt;"",IF('BB-2024-Friday'!$AJ90="t",0,'BB-2024-Friday'!AN90),"")</f>
        <v/>
      </c>
      <c r="G88" s="119" t="str">
        <f>IF('BB-2024-Friday'!$AJ90&lt;&gt;"",IF('BB-2024-Friday'!$AJ90="t",0,'BB-2024-Friday'!AO90),"")</f>
        <v/>
      </c>
      <c r="H88" s="119" t="str">
        <f>IF('BB-2024-Friday'!$AJ90&lt;&gt;"",IF('BB-2024-Friday'!$AJ90="t",0,'BB-2024-Friday'!AP90),"")</f>
        <v/>
      </c>
      <c r="I88" s="119" t="str">
        <f>IF('BB-2024-Friday'!$AJ90&lt;&gt;"",IF('BB-2024-Friday'!$AJ90="t",0,'BB-2024-Friday'!AQ90),"")</f>
        <v/>
      </c>
      <c r="J88" s="119" t="str">
        <f>IF('BB-2024-Friday'!$AJ90&lt;&gt;"",IF('BB-2024-Friday'!$AJ90="t",'BB-2024-Friday'!AM90,0),"")</f>
        <v/>
      </c>
      <c r="K88" s="119" t="str">
        <f>IF('BB-2024-Friday'!$AJ90&lt;&gt;"",IF('BB-2024-Friday'!$AJ90="t",'BB-2024-Friday'!AN90,0),"")</f>
        <v/>
      </c>
      <c r="L88" s="119" t="str">
        <f>IF('BB-2024-Friday'!$AJ90&lt;&gt;"",IF('BB-2024-Friday'!$AJ90="t",'BB-2024-Friday'!AO90,0),"")</f>
        <v/>
      </c>
      <c r="M88" s="119" t="str">
        <f>IF('BB-2024-Friday'!$AJ90&lt;&gt;"",IF('BB-2024-Friday'!$AJ90="t",'BB-2024-Friday'!AP90,0),"")</f>
        <v/>
      </c>
      <c r="N88" s="120" t="str">
        <f>IF('BB-2024-Friday'!$AJ90&lt;&gt;"",IF('BB-2024-Friday'!$AJ90="m",'BB-2024-Friday'!U90,0),"")</f>
        <v/>
      </c>
      <c r="O88" s="120" t="str">
        <f>IF('BB-2024-Friday'!$AJ90&lt;&gt;"",IF('BB-2024-Friday'!$AJ90="m",'BB-2024-Friday'!V90,0),"")</f>
        <v/>
      </c>
    </row>
    <row r="89" spans="1:15" x14ac:dyDescent="0.25">
      <c r="A89" t="str">
        <f>IF('BB-2024-Friday'!AJ91&lt;&gt;"",'BB-2024-Friday'!AJ91,"")</f>
        <v/>
      </c>
      <c r="B89" t="str">
        <f>IF('BB-2024-Friday'!AJ91&lt;&gt;"",'BB-2024-Friday'!AR91,"")</f>
        <v/>
      </c>
      <c r="C89" t="str">
        <f>IF('BB-2024-Friday'!AJ91="m","v","a")</f>
        <v>a</v>
      </c>
      <c r="D89" s="92" t="str">
        <f>IF('BB-2024-Friday'!AJ91&lt;&gt;"",'BB-2024-Friday'!AI91,"")</f>
        <v/>
      </c>
      <c r="E89" s="119" t="str">
        <f>IF('BB-2024-Friday'!$AJ91&lt;&gt;"",IF('BB-2024-Friday'!$AJ91="t",0,'BB-2024-Friday'!AM91),"")</f>
        <v/>
      </c>
      <c r="F89" s="119" t="str">
        <f>IF('BB-2024-Friday'!$AJ91&lt;&gt;"",IF('BB-2024-Friday'!$AJ91="t",0,'BB-2024-Friday'!AN91),"")</f>
        <v/>
      </c>
      <c r="G89" s="119" t="str">
        <f>IF('BB-2024-Friday'!$AJ91&lt;&gt;"",IF('BB-2024-Friday'!$AJ91="t",0,'BB-2024-Friday'!AO91),"")</f>
        <v/>
      </c>
      <c r="H89" s="119" t="str">
        <f>IF('BB-2024-Friday'!$AJ91&lt;&gt;"",IF('BB-2024-Friday'!$AJ91="t",0,'BB-2024-Friday'!AP91),"")</f>
        <v/>
      </c>
      <c r="I89" s="119" t="str">
        <f>IF('BB-2024-Friday'!$AJ91&lt;&gt;"",IF('BB-2024-Friday'!$AJ91="t",0,'BB-2024-Friday'!AQ91),"")</f>
        <v/>
      </c>
      <c r="J89" s="119" t="str">
        <f>IF('BB-2024-Friday'!$AJ91&lt;&gt;"",IF('BB-2024-Friday'!$AJ91="t",'BB-2024-Friday'!AM91,0),"")</f>
        <v/>
      </c>
      <c r="K89" s="119" t="str">
        <f>IF('BB-2024-Friday'!$AJ91&lt;&gt;"",IF('BB-2024-Friday'!$AJ91="t",'BB-2024-Friday'!AN91,0),"")</f>
        <v/>
      </c>
      <c r="L89" s="119" t="str">
        <f>IF('BB-2024-Friday'!$AJ91&lt;&gt;"",IF('BB-2024-Friday'!$AJ91="t",'BB-2024-Friday'!AO91,0),"")</f>
        <v/>
      </c>
      <c r="M89" s="119" t="str">
        <f>IF('BB-2024-Friday'!$AJ91&lt;&gt;"",IF('BB-2024-Friday'!$AJ91="t",'BB-2024-Friday'!AP91,0),"")</f>
        <v/>
      </c>
      <c r="N89" s="120" t="str">
        <f>IF('BB-2024-Friday'!$AJ91&lt;&gt;"",IF('BB-2024-Friday'!$AJ91="m",'BB-2024-Friday'!U91,0),"")</f>
        <v/>
      </c>
      <c r="O89" s="120" t="str">
        <f>IF('BB-2024-Friday'!$AJ91&lt;&gt;"",IF('BB-2024-Friday'!$AJ91="m",'BB-2024-Friday'!V91,0),"")</f>
        <v/>
      </c>
    </row>
    <row r="90" spans="1:15" x14ac:dyDescent="0.25">
      <c r="A90" t="str">
        <f>IF('BB-2024-Friday'!AJ92&lt;&gt;"",'BB-2024-Friday'!AJ92,"")</f>
        <v>o</v>
      </c>
      <c r="B90" t="str">
        <f>IF('BB-2024-Friday'!AJ92&lt;&gt;"",'BB-2024-Friday'!AR92,"")</f>
        <v>4-Way Stop. Carry Straight On. Bad Road Surface</v>
      </c>
      <c r="C90" t="str">
        <f>IF('BB-2024-Friday'!AJ92="m","v","a")</f>
        <v>a</v>
      </c>
      <c r="D90" s="92">
        <f>IF('BB-2024-Friday'!AJ92&lt;&gt;"",'BB-2024-Friday'!AI92,"")</f>
        <v>25.01</v>
      </c>
      <c r="E90" s="119">
        <f>IF('BB-2024-Friday'!$AJ92&lt;&gt;"",IF('BB-2024-Friday'!$AJ92="t",0,'BB-2024-Friday'!AM92),"")</f>
        <v>30</v>
      </c>
      <c r="F90" s="119">
        <f>IF('BB-2024-Friday'!$AJ92&lt;&gt;"",IF('BB-2024-Friday'!$AJ92="t",0,'BB-2024-Friday'!AN92),"")</f>
        <v>30</v>
      </c>
      <c r="G90" s="119">
        <f>IF('BB-2024-Friday'!$AJ92&lt;&gt;"",IF('BB-2024-Friday'!$AJ92="t",0,'BB-2024-Friday'!AO92),"")</f>
        <v>30</v>
      </c>
      <c r="H90" s="119">
        <f>IF('BB-2024-Friday'!$AJ92&lt;&gt;"",IF('BB-2024-Friday'!$AJ92="t",0,'BB-2024-Friday'!AP92),"")</f>
        <v>30</v>
      </c>
      <c r="I90" s="119" t="str">
        <f>IF('BB-2024-Friday'!$AJ92&lt;&gt;"",IF('BB-2024-Friday'!$AJ92="t",0,'BB-2024-Friday'!AQ92),"")</f>
        <v>60</v>
      </c>
      <c r="J90" s="119">
        <f>IF('BB-2024-Friday'!$AJ92&lt;&gt;"",IF('BB-2024-Friday'!$AJ92="t",'BB-2024-Friday'!AM92,0),"")</f>
        <v>0</v>
      </c>
      <c r="K90" s="119">
        <f>IF('BB-2024-Friday'!$AJ92&lt;&gt;"",IF('BB-2024-Friday'!$AJ92="t",'BB-2024-Friday'!AN92,0),"")</f>
        <v>0</v>
      </c>
      <c r="L90" s="119">
        <f>IF('BB-2024-Friday'!$AJ92&lt;&gt;"",IF('BB-2024-Friday'!$AJ92="t",'BB-2024-Friday'!AO92,0),"")</f>
        <v>0</v>
      </c>
      <c r="M90" s="119">
        <f>IF('BB-2024-Friday'!$AJ92&lt;&gt;"",IF('BB-2024-Friday'!$AJ92="t",'BB-2024-Friday'!AP92,0),"")</f>
        <v>0</v>
      </c>
      <c r="N90" s="120">
        <f>IF('BB-2024-Friday'!$AJ92&lt;&gt;"",IF('BB-2024-Friday'!$AJ92="m",'BB-2024-Friday'!U92,0),"")</f>
        <v>0</v>
      </c>
      <c r="O90" s="120">
        <f>IF('BB-2024-Friday'!$AJ92&lt;&gt;"",IF('BB-2024-Friday'!$AJ92="m",'BB-2024-Friday'!V92,0),"")</f>
        <v>0</v>
      </c>
    </row>
    <row r="91" spans="1:15" x14ac:dyDescent="0.25">
      <c r="A91" t="str">
        <f>IF('BB-2024-Friday'!AJ93&lt;&gt;"",'BB-2024-Friday'!AJ93,"")</f>
        <v/>
      </c>
      <c r="B91" t="str">
        <f>IF('BB-2024-Friday'!AJ93&lt;&gt;"",'BB-2024-Friday'!AR93,"")</f>
        <v/>
      </c>
      <c r="C91" t="str">
        <f>IF('BB-2024-Friday'!AJ93="m","v","a")</f>
        <v>a</v>
      </c>
      <c r="D91" s="92" t="str">
        <f>IF('BB-2024-Friday'!AJ93&lt;&gt;"",'BB-2024-Friday'!AI93,"")</f>
        <v/>
      </c>
      <c r="E91" s="119" t="str">
        <f>IF('BB-2024-Friday'!$AJ93&lt;&gt;"",IF('BB-2024-Friday'!$AJ93="t",0,'BB-2024-Friday'!AM93),"")</f>
        <v/>
      </c>
      <c r="F91" s="119" t="str">
        <f>IF('BB-2024-Friday'!$AJ93&lt;&gt;"",IF('BB-2024-Friday'!$AJ93="t",0,'BB-2024-Friday'!AN93),"")</f>
        <v/>
      </c>
      <c r="G91" s="119" t="str">
        <f>IF('BB-2024-Friday'!$AJ93&lt;&gt;"",IF('BB-2024-Friday'!$AJ93="t",0,'BB-2024-Friday'!AO93),"")</f>
        <v/>
      </c>
      <c r="H91" s="119" t="str">
        <f>IF('BB-2024-Friday'!$AJ93&lt;&gt;"",IF('BB-2024-Friday'!$AJ93="t",0,'BB-2024-Friday'!AP93),"")</f>
        <v/>
      </c>
      <c r="I91" s="119" t="str">
        <f>IF('BB-2024-Friday'!$AJ93&lt;&gt;"",IF('BB-2024-Friday'!$AJ93="t",0,'BB-2024-Friday'!AQ93),"")</f>
        <v/>
      </c>
      <c r="J91" s="119" t="str">
        <f>IF('BB-2024-Friday'!$AJ93&lt;&gt;"",IF('BB-2024-Friday'!$AJ93="t",'BB-2024-Friday'!AM93,0),"")</f>
        <v/>
      </c>
      <c r="K91" s="119" t="str">
        <f>IF('BB-2024-Friday'!$AJ93&lt;&gt;"",IF('BB-2024-Friday'!$AJ93="t",'BB-2024-Friday'!AN93,0),"")</f>
        <v/>
      </c>
      <c r="L91" s="119" t="str">
        <f>IF('BB-2024-Friday'!$AJ93&lt;&gt;"",IF('BB-2024-Friday'!$AJ93="t",'BB-2024-Friday'!AO93,0),"")</f>
        <v/>
      </c>
      <c r="M91" s="119" t="str">
        <f>IF('BB-2024-Friday'!$AJ93&lt;&gt;"",IF('BB-2024-Friday'!$AJ93="t",'BB-2024-Friday'!AP93,0),"")</f>
        <v/>
      </c>
      <c r="N91" s="120" t="str">
        <f>IF('BB-2024-Friday'!$AJ93&lt;&gt;"",IF('BB-2024-Friday'!$AJ93="m",'BB-2024-Friday'!U93,0),"")</f>
        <v/>
      </c>
      <c r="O91" s="120" t="str">
        <f>IF('BB-2024-Friday'!$AJ93&lt;&gt;"",IF('BB-2024-Friday'!$AJ93="m",'BB-2024-Friday'!V93,0),"")</f>
        <v/>
      </c>
    </row>
    <row r="92" spans="1:15" x14ac:dyDescent="0.25">
      <c r="A92" t="str">
        <f>IF('BB-2024-Friday'!AJ94&lt;&gt;"",'BB-2024-Friday'!AJ94,"")</f>
        <v/>
      </c>
      <c r="B92" t="str">
        <f>IF('BB-2024-Friday'!AJ94&lt;&gt;"",'BB-2024-Friday'!AR94,"")</f>
        <v/>
      </c>
      <c r="C92" t="str">
        <f>IF('BB-2024-Friday'!AJ94="m","v","a")</f>
        <v>a</v>
      </c>
      <c r="D92" s="92" t="str">
        <f>IF('BB-2024-Friday'!AJ94&lt;&gt;"",'BB-2024-Friday'!AI94,"")</f>
        <v/>
      </c>
      <c r="E92" s="119" t="str">
        <f>IF('BB-2024-Friday'!$AJ94&lt;&gt;"",IF('BB-2024-Friday'!$AJ94="t",0,'BB-2024-Friday'!AM94),"")</f>
        <v/>
      </c>
      <c r="F92" s="119" t="str">
        <f>IF('BB-2024-Friday'!$AJ94&lt;&gt;"",IF('BB-2024-Friday'!$AJ94="t",0,'BB-2024-Friday'!AN94),"")</f>
        <v/>
      </c>
      <c r="G92" s="119" t="str">
        <f>IF('BB-2024-Friday'!$AJ94&lt;&gt;"",IF('BB-2024-Friday'!$AJ94="t",0,'BB-2024-Friday'!AO94),"")</f>
        <v/>
      </c>
      <c r="H92" s="119" t="str">
        <f>IF('BB-2024-Friday'!$AJ94&lt;&gt;"",IF('BB-2024-Friday'!$AJ94="t",0,'BB-2024-Friday'!AP94),"")</f>
        <v/>
      </c>
      <c r="I92" s="119" t="str">
        <f>IF('BB-2024-Friday'!$AJ94&lt;&gt;"",IF('BB-2024-Friday'!$AJ94="t",0,'BB-2024-Friday'!AQ94),"")</f>
        <v/>
      </c>
      <c r="J92" s="119" t="str">
        <f>IF('BB-2024-Friday'!$AJ94&lt;&gt;"",IF('BB-2024-Friday'!$AJ94="t",'BB-2024-Friday'!AM94,0),"")</f>
        <v/>
      </c>
      <c r="K92" s="119" t="str">
        <f>IF('BB-2024-Friday'!$AJ94&lt;&gt;"",IF('BB-2024-Friday'!$AJ94="t",'BB-2024-Friday'!AN94,0),"")</f>
        <v/>
      </c>
      <c r="L92" s="119" t="str">
        <f>IF('BB-2024-Friday'!$AJ94&lt;&gt;"",IF('BB-2024-Friday'!$AJ94="t",'BB-2024-Friday'!AO94,0),"")</f>
        <v/>
      </c>
      <c r="M92" s="119" t="str">
        <f>IF('BB-2024-Friday'!$AJ94&lt;&gt;"",IF('BB-2024-Friday'!$AJ94="t",'BB-2024-Friday'!AP94,0),"")</f>
        <v/>
      </c>
      <c r="N92" s="120" t="str">
        <f>IF('BB-2024-Friday'!$AJ94&lt;&gt;"",IF('BB-2024-Friday'!$AJ94="m",'BB-2024-Friday'!U94,0),"")</f>
        <v/>
      </c>
      <c r="O92" s="120" t="str">
        <f>IF('BB-2024-Friday'!$AJ94&lt;&gt;"",IF('BB-2024-Friday'!$AJ94="m",'BB-2024-Friday'!V94,0),"")</f>
        <v/>
      </c>
    </row>
    <row r="93" spans="1:15" x14ac:dyDescent="0.25">
      <c r="A93" t="str">
        <f>IF('BB-2024-Friday'!AJ95&lt;&gt;"",'BB-2024-Friday'!AJ95,"")</f>
        <v/>
      </c>
      <c r="B93" t="str">
        <f>IF('BB-2024-Friday'!AJ95&lt;&gt;"",'BB-2024-Friday'!AR95,"")</f>
        <v/>
      </c>
      <c r="C93" t="str">
        <f>IF('BB-2024-Friday'!AJ95="m","v","a")</f>
        <v>a</v>
      </c>
      <c r="D93" s="92" t="str">
        <f>IF('BB-2024-Friday'!AJ95&lt;&gt;"",'BB-2024-Friday'!AI95,"")</f>
        <v/>
      </c>
      <c r="E93" s="119" t="str">
        <f>IF('BB-2024-Friday'!$AJ95&lt;&gt;"",IF('BB-2024-Friday'!$AJ95="t",0,'BB-2024-Friday'!AM95),"")</f>
        <v/>
      </c>
      <c r="F93" s="119" t="str">
        <f>IF('BB-2024-Friday'!$AJ95&lt;&gt;"",IF('BB-2024-Friday'!$AJ95="t",0,'BB-2024-Friday'!AN95),"")</f>
        <v/>
      </c>
      <c r="G93" s="119" t="str">
        <f>IF('BB-2024-Friday'!$AJ95&lt;&gt;"",IF('BB-2024-Friday'!$AJ95="t",0,'BB-2024-Friday'!AO95),"")</f>
        <v/>
      </c>
      <c r="H93" s="119" t="str">
        <f>IF('BB-2024-Friday'!$AJ95&lt;&gt;"",IF('BB-2024-Friday'!$AJ95="t",0,'BB-2024-Friday'!AP95),"")</f>
        <v/>
      </c>
      <c r="I93" s="119" t="str">
        <f>IF('BB-2024-Friday'!$AJ95&lt;&gt;"",IF('BB-2024-Friday'!$AJ95="t",0,'BB-2024-Friday'!AQ95),"")</f>
        <v/>
      </c>
      <c r="J93" s="119" t="str">
        <f>IF('BB-2024-Friday'!$AJ95&lt;&gt;"",IF('BB-2024-Friday'!$AJ95="t",'BB-2024-Friday'!AM95,0),"")</f>
        <v/>
      </c>
      <c r="K93" s="119" t="str">
        <f>IF('BB-2024-Friday'!$AJ95&lt;&gt;"",IF('BB-2024-Friday'!$AJ95="t",'BB-2024-Friday'!AN95,0),"")</f>
        <v/>
      </c>
      <c r="L93" s="119" t="str">
        <f>IF('BB-2024-Friday'!$AJ95&lt;&gt;"",IF('BB-2024-Friday'!$AJ95="t",'BB-2024-Friday'!AO95,0),"")</f>
        <v/>
      </c>
      <c r="M93" s="119" t="str">
        <f>IF('BB-2024-Friday'!$AJ95&lt;&gt;"",IF('BB-2024-Friday'!$AJ95="t",'BB-2024-Friday'!AP95,0),"")</f>
        <v/>
      </c>
      <c r="N93" s="120" t="str">
        <f>IF('BB-2024-Friday'!$AJ95&lt;&gt;"",IF('BB-2024-Friday'!$AJ95="m",'BB-2024-Friday'!U95,0),"")</f>
        <v/>
      </c>
      <c r="O93" s="120" t="str">
        <f>IF('BB-2024-Friday'!$AJ95&lt;&gt;"",IF('BB-2024-Friday'!$AJ95="m",'BB-2024-Friday'!V95,0),"")</f>
        <v/>
      </c>
    </row>
    <row r="94" spans="1:15" x14ac:dyDescent="0.25">
      <c r="A94" t="str">
        <f>IF('BB-2024-Friday'!AJ96&lt;&gt;"",'BB-2024-Friday'!AJ96,"")</f>
        <v>d</v>
      </c>
      <c r="B94" t="str">
        <f>IF('BB-2024-Friday'!AJ96&lt;&gt;"",'BB-2024-Friday'!AR96,"")</f>
        <v>Doornrug Drive.  R103 Camperdown {Right} / {Left} [City Centre] Cato Ridge.  Turn RIGHT to Camperdown</v>
      </c>
      <c r="C94" t="str">
        <f>IF('BB-2024-Friday'!AJ96="m","v","a")</f>
        <v>a</v>
      </c>
      <c r="D94" s="92">
        <f>IF('BB-2024-Friday'!AJ96&lt;&gt;"",'BB-2024-Friday'!AI96,"")</f>
        <v>26.06</v>
      </c>
      <c r="E94" s="119">
        <f>IF('BB-2024-Friday'!$AJ96&lt;&gt;"",IF('BB-2024-Friday'!$AJ96="t",0,'BB-2024-Friday'!AM96),"")</f>
        <v>40</v>
      </c>
      <c r="F94" s="119">
        <f>IF('BB-2024-Friday'!$AJ96&lt;&gt;"",IF('BB-2024-Friday'!$AJ96="t",0,'BB-2024-Friday'!AN96),"")</f>
        <v>45</v>
      </c>
      <c r="G94" s="119">
        <f>IF('BB-2024-Friday'!$AJ96&lt;&gt;"",IF('BB-2024-Friday'!$AJ96="t",0,'BB-2024-Friday'!AO96),"")</f>
        <v>50</v>
      </c>
      <c r="H94" s="119">
        <f>IF('BB-2024-Friday'!$AJ96&lt;&gt;"",IF('BB-2024-Friday'!$AJ96="t",0,'BB-2024-Friday'!AP96),"")</f>
        <v>54</v>
      </c>
      <c r="I94" s="119" t="str">
        <f>IF('BB-2024-Friday'!$AJ96&lt;&gt;"",IF('BB-2024-Friday'!$AJ96="t",0,'BB-2024-Friday'!AQ96),"")</f>
        <v>60</v>
      </c>
      <c r="J94" s="119">
        <f>IF('BB-2024-Friday'!$AJ96&lt;&gt;"",IF('BB-2024-Friday'!$AJ96="t",'BB-2024-Friday'!AM96,0),"")</f>
        <v>0</v>
      </c>
      <c r="K94" s="119">
        <f>IF('BB-2024-Friday'!$AJ96&lt;&gt;"",IF('BB-2024-Friday'!$AJ96="t",'BB-2024-Friday'!AN96,0),"")</f>
        <v>0</v>
      </c>
      <c r="L94" s="119">
        <f>IF('BB-2024-Friday'!$AJ96&lt;&gt;"",IF('BB-2024-Friday'!$AJ96="t",'BB-2024-Friday'!AO96,0),"")</f>
        <v>0</v>
      </c>
      <c r="M94" s="119">
        <f>IF('BB-2024-Friday'!$AJ96&lt;&gt;"",IF('BB-2024-Friday'!$AJ96="t",'BB-2024-Friday'!AP96,0),"")</f>
        <v>0</v>
      </c>
      <c r="N94" s="120">
        <f>IF('BB-2024-Friday'!$AJ96&lt;&gt;"",IF('BB-2024-Friday'!$AJ96="m",'BB-2024-Friday'!U96,0),"")</f>
        <v>0</v>
      </c>
      <c r="O94" s="120">
        <f>IF('BB-2024-Friday'!$AJ96&lt;&gt;"",IF('BB-2024-Friday'!$AJ96="m",'BB-2024-Friday'!V96,0),"")</f>
        <v>0</v>
      </c>
    </row>
    <row r="95" spans="1:15" x14ac:dyDescent="0.25">
      <c r="A95" t="str">
        <f>IF('BB-2024-Friday'!AJ97&lt;&gt;"",'BB-2024-Friday'!AJ97,"")</f>
        <v/>
      </c>
      <c r="B95" t="str">
        <f>IF('BB-2024-Friday'!AJ97&lt;&gt;"",'BB-2024-Friday'!AR97,"")</f>
        <v/>
      </c>
      <c r="C95" t="str">
        <f>IF('BB-2024-Friday'!AJ97="m","v","a")</f>
        <v>a</v>
      </c>
      <c r="D95" s="92" t="str">
        <f>IF('BB-2024-Friday'!AJ97&lt;&gt;"",'BB-2024-Friday'!AI97,"")</f>
        <v/>
      </c>
      <c r="E95" s="119" t="str">
        <f>IF('BB-2024-Friday'!$AJ97&lt;&gt;"",IF('BB-2024-Friday'!$AJ97="t",0,'BB-2024-Friday'!AM97),"")</f>
        <v/>
      </c>
      <c r="F95" s="119" t="str">
        <f>IF('BB-2024-Friday'!$AJ97&lt;&gt;"",IF('BB-2024-Friday'!$AJ97="t",0,'BB-2024-Friday'!AN97),"")</f>
        <v/>
      </c>
      <c r="G95" s="119" t="str">
        <f>IF('BB-2024-Friday'!$AJ97&lt;&gt;"",IF('BB-2024-Friday'!$AJ97="t",0,'BB-2024-Friday'!AO97),"")</f>
        <v/>
      </c>
      <c r="H95" s="119" t="str">
        <f>IF('BB-2024-Friday'!$AJ97&lt;&gt;"",IF('BB-2024-Friday'!$AJ97="t",0,'BB-2024-Friday'!AP97),"")</f>
        <v/>
      </c>
      <c r="I95" s="119" t="str">
        <f>IF('BB-2024-Friday'!$AJ97&lt;&gt;"",IF('BB-2024-Friday'!$AJ97="t",0,'BB-2024-Friday'!AQ97),"")</f>
        <v/>
      </c>
      <c r="J95" s="119" t="str">
        <f>IF('BB-2024-Friday'!$AJ97&lt;&gt;"",IF('BB-2024-Friday'!$AJ97="t",'BB-2024-Friday'!AM97,0),"")</f>
        <v/>
      </c>
      <c r="K95" s="119" t="str">
        <f>IF('BB-2024-Friday'!$AJ97&lt;&gt;"",IF('BB-2024-Friday'!$AJ97="t",'BB-2024-Friday'!AN97,0),"")</f>
        <v/>
      </c>
      <c r="L95" s="119" t="str">
        <f>IF('BB-2024-Friday'!$AJ97&lt;&gt;"",IF('BB-2024-Friday'!$AJ97="t",'BB-2024-Friday'!AO97,0),"")</f>
        <v/>
      </c>
      <c r="M95" s="119" t="str">
        <f>IF('BB-2024-Friday'!$AJ97&lt;&gt;"",IF('BB-2024-Friday'!$AJ97="t",'BB-2024-Friday'!AP97,0),"")</f>
        <v/>
      </c>
      <c r="N95" s="120" t="str">
        <f>IF('BB-2024-Friday'!$AJ97&lt;&gt;"",IF('BB-2024-Friday'!$AJ97="m",'BB-2024-Friday'!U97,0),"")</f>
        <v/>
      </c>
      <c r="O95" s="120" t="str">
        <f>IF('BB-2024-Friday'!$AJ97&lt;&gt;"",IF('BB-2024-Friday'!$AJ97="m",'BB-2024-Friday'!V97,0),"")</f>
        <v/>
      </c>
    </row>
    <row r="96" spans="1:15" x14ac:dyDescent="0.25">
      <c r="A96" t="str">
        <f>IF('BB-2024-Friday'!AJ98&lt;&gt;"",'BB-2024-Friday'!AJ98,"")</f>
        <v/>
      </c>
      <c r="B96" t="str">
        <f>IF('BB-2024-Friday'!AJ98&lt;&gt;"",'BB-2024-Friday'!AR98,"")</f>
        <v/>
      </c>
      <c r="C96" t="str">
        <f>IF('BB-2024-Friday'!AJ98="m","v","a")</f>
        <v>a</v>
      </c>
      <c r="D96" s="92" t="str">
        <f>IF('BB-2024-Friday'!AJ98&lt;&gt;"",'BB-2024-Friday'!AI98,"")</f>
        <v/>
      </c>
      <c r="E96" s="119" t="str">
        <f>IF('BB-2024-Friday'!$AJ98&lt;&gt;"",IF('BB-2024-Friday'!$AJ98="t",0,'BB-2024-Friday'!AM98),"")</f>
        <v/>
      </c>
      <c r="F96" s="119" t="str">
        <f>IF('BB-2024-Friday'!$AJ98&lt;&gt;"",IF('BB-2024-Friday'!$AJ98="t",0,'BB-2024-Friday'!AN98),"")</f>
        <v/>
      </c>
      <c r="G96" s="119" t="str">
        <f>IF('BB-2024-Friday'!$AJ98&lt;&gt;"",IF('BB-2024-Friday'!$AJ98="t",0,'BB-2024-Friday'!AO98),"")</f>
        <v/>
      </c>
      <c r="H96" s="119" t="str">
        <f>IF('BB-2024-Friday'!$AJ98&lt;&gt;"",IF('BB-2024-Friday'!$AJ98="t",0,'BB-2024-Friday'!AP98),"")</f>
        <v/>
      </c>
      <c r="I96" s="119" t="str">
        <f>IF('BB-2024-Friday'!$AJ98&lt;&gt;"",IF('BB-2024-Friday'!$AJ98="t",0,'BB-2024-Friday'!AQ98),"")</f>
        <v/>
      </c>
      <c r="J96" s="119" t="str">
        <f>IF('BB-2024-Friday'!$AJ98&lt;&gt;"",IF('BB-2024-Friday'!$AJ98="t",'BB-2024-Friday'!AM98,0),"")</f>
        <v/>
      </c>
      <c r="K96" s="119" t="str">
        <f>IF('BB-2024-Friday'!$AJ98&lt;&gt;"",IF('BB-2024-Friday'!$AJ98="t",'BB-2024-Friday'!AN98,0),"")</f>
        <v/>
      </c>
      <c r="L96" s="119" t="str">
        <f>IF('BB-2024-Friday'!$AJ98&lt;&gt;"",IF('BB-2024-Friday'!$AJ98="t",'BB-2024-Friday'!AO98,0),"")</f>
        <v/>
      </c>
      <c r="M96" s="119" t="str">
        <f>IF('BB-2024-Friday'!$AJ98&lt;&gt;"",IF('BB-2024-Friday'!$AJ98="t",'BB-2024-Friday'!AP98,0),"")</f>
        <v/>
      </c>
      <c r="N96" s="120" t="str">
        <f>IF('BB-2024-Friday'!$AJ98&lt;&gt;"",IF('BB-2024-Friday'!$AJ98="m",'BB-2024-Friday'!U98,0),"")</f>
        <v/>
      </c>
      <c r="O96" s="120" t="str">
        <f>IF('BB-2024-Friday'!$AJ98&lt;&gt;"",IF('BB-2024-Friday'!$AJ98="m",'BB-2024-Friday'!V98,0),"")</f>
        <v/>
      </c>
    </row>
    <row r="97" spans="1:15" x14ac:dyDescent="0.25">
      <c r="A97" t="str">
        <f>IF('BB-2024-Friday'!AJ99&lt;&gt;"",'BB-2024-Friday'!AJ99,"")</f>
        <v/>
      </c>
      <c r="B97" t="str">
        <f>IF('BB-2024-Friday'!AJ99&lt;&gt;"",'BB-2024-Friday'!AR99,"")</f>
        <v/>
      </c>
      <c r="C97" t="str">
        <f>IF('BB-2024-Friday'!AJ99="m","v","a")</f>
        <v>a</v>
      </c>
      <c r="D97" s="92" t="str">
        <f>IF('BB-2024-Friday'!AJ99&lt;&gt;"",'BB-2024-Friday'!AI99,"")</f>
        <v/>
      </c>
      <c r="E97" s="119" t="str">
        <f>IF('BB-2024-Friday'!$AJ99&lt;&gt;"",IF('BB-2024-Friday'!$AJ99="t",0,'BB-2024-Friday'!AM99),"")</f>
        <v/>
      </c>
      <c r="F97" s="119" t="str">
        <f>IF('BB-2024-Friday'!$AJ99&lt;&gt;"",IF('BB-2024-Friday'!$AJ99="t",0,'BB-2024-Friday'!AN99),"")</f>
        <v/>
      </c>
      <c r="G97" s="119" t="str">
        <f>IF('BB-2024-Friday'!$AJ99&lt;&gt;"",IF('BB-2024-Friday'!$AJ99="t",0,'BB-2024-Friday'!AO99),"")</f>
        <v/>
      </c>
      <c r="H97" s="119" t="str">
        <f>IF('BB-2024-Friday'!$AJ99&lt;&gt;"",IF('BB-2024-Friday'!$AJ99="t",0,'BB-2024-Friday'!AP99),"")</f>
        <v/>
      </c>
      <c r="I97" s="119" t="str">
        <f>IF('BB-2024-Friday'!$AJ99&lt;&gt;"",IF('BB-2024-Friday'!$AJ99="t",0,'BB-2024-Friday'!AQ99),"")</f>
        <v/>
      </c>
      <c r="J97" s="119" t="str">
        <f>IF('BB-2024-Friday'!$AJ99&lt;&gt;"",IF('BB-2024-Friday'!$AJ99="t",'BB-2024-Friday'!AM99,0),"")</f>
        <v/>
      </c>
      <c r="K97" s="119" t="str">
        <f>IF('BB-2024-Friday'!$AJ99&lt;&gt;"",IF('BB-2024-Friday'!$AJ99="t",'BB-2024-Friday'!AN99,0),"")</f>
        <v/>
      </c>
      <c r="L97" s="119" t="str">
        <f>IF('BB-2024-Friday'!$AJ99&lt;&gt;"",IF('BB-2024-Friday'!$AJ99="t",'BB-2024-Friday'!AO99,0),"")</f>
        <v/>
      </c>
      <c r="M97" s="119" t="str">
        <f>IF('BB-2024-Friday'!$AJ99&lt;&gt;"",IF('BB-2024-Friday'!$AJ99="t",'BB-2024-Friday'!AP99,0),"")</f>
        <v/>
      </c>
      <c r="N97" s="120" t="str">
        <f>IF('BB-2024-Friday'!$AJ99&lt;&gt;"",IF('BB-2024-Friday'!$AJ99="m",'BB-2024-Friday'!U99,0),"")</f>
        <v/>
      </c>
      <c r="O97" s="120" t="str">
        <f>IF('BB-2024-Friday'!$AJ99&lt;&gt;"",IF('BB-2024-Friday'!$AJ99="m",'BB-2024-Friday'!V99,0),"")</f>
        <v/>
      </c>
    </row>
    <row r="98" spans="1:15" x14ac:dyDescent="0.25">
      <c r="A98" t="str">
        <f>IF('BB-2024-Friday'!AJ100&lt;&gt;"",'BB-2024-Friday'!AJ100,"")</f>
        <v/>
      </c>
      <c r="B98" t="str">
        <f>IF('BB-2024-Friday'!AJ100&lt;&gt;"",'BB-2024-Friday'!AR100,"")</f>
        <v/>
      </c>
      <c r="C98" t="str">
        <f>IF('BB-2024-Friday'!AJ100="m","v","a")</f>
        <v>a</v>
      </c>
      <c r="D98" s="92" t="str">
        <f>IF('BB-2024-Friday'!AJ100&lt;&gt;"",'BB-2024-Friday'!AI100,"")</f>
        <v/>
      </c>
      <c r="E98" s="119" t="str">
        <f>IF('BB-2024-Friday'!$AJ100&lt;&gt;"",IF('BB-2024-Friday'!$AJ100="t",0,'BB-2024-Friday'!AM100),"")</f>
        <v/>
      </c>
      <c r="F98" s="119" t="str">
        <f>IF('BB-2024-Friday'!$AJ100&lt;&gt;"",IF('BB-2024-Friday'!$AJ100="t",0,'BB-2024-Friday'!AN100),"")</f>
        <v/>
      </c>
      <c r="G98" s="119" t="str">
        <f>IF('BB-2024-Friday'!$AJ100&lt;&gt;"",IF('BB-2024-Friday'!$AJ100="t",0,'BB-2024-Friday'!AO100),"")</f>
        <v/>
      </c>
      <c r="H98" s="119" t="str">
        <f>IF('BB-2024-Friday'!$AJ100&lt;&gt;"",IF('BB-2024-Friday'!$AJ100="t",0,'BB-2024-Friday'!AP100),"")</f>
        <v/>
      </c>
      <c r="I98" s="119" t="str">
        <f>IF('BB-2024-Friday'!$AJ100&lt;&gt;"",IF('BB-2024-Friday'!$AJ100="t",0,'BB-2024-Friday'!AQ100),"")</f>
        <v/>
      </c>
      <c r="J98" s="119" t="str">
        <f>IF('BB-2024-Friday'!$AJ100&lt;&gt;"",IF('BB-2024-Friday'!$AJ100="t",'BB-2024-Friday'!AM100,0),"")</f>
        <v/>
      </c>
      <c r="K98" s="119" t="str">
        <f>IF('BB-2024-Friday'!$AJ100&lt;&gt;"",IF('BB-2024-Friday'!$AJ100="t",'BB-2024-Friday'!AN100,0),"")</f>
        <v/>
      </c>
      <c r="L98" s="119" t="str">
        <f>IF('BB-2024-Friday'!$AJ100&lt;&gt;"",IF('BB-2024-Friday'!$AJ100="t",'BB-2024-Friday'!AO100,0),"")</f>
        <v/>
      </c>
      <c r="M98" s="119" t="str">
        <f>IF('BB-2024-Friday'!$AJ100&lt;&gt;"",IF('BB-2024-Friday'!$AJ100="t",'BB-2024-Friday'!AP100,0),"")</f>
        <v/>
      </c>
      <c r="N98" s="120" t="str">
        <f>IF('BB-2024-Friday'!$AJ100&lt;&gt;"",IF('BB-2024-Friday'!$AJ100="m",'BB-2024-Friday'!U100,0),"")</f>
        <v/>
      </c>
      <c r="O98" s="120" t="str">
        <f>IF('BB-2024-Friday'!$AJ100&lt;&gt;"",IF('BB-2024-Friday'!$AJ100="m",'BB-2024-Friday'!V100,0),"")</f>
        <v/>
      </c>
    </row>
    <row r="99" spans="1:15" x14ac:dyDescent="0.25">
      <c r="A99" t="str">
        <f>IF('BB-2024-Friday'!AJ101&lt;&gt;"",'BB-2024-Friday'!AJ101,"")</f>
        <v/>
      </c>
      <c r="B99" t="str">
        <f>IF('BB-2024-Friday'!AJ101&lt;&gt;"",'BB-2024-Friday'!AR101,"")</f>
        <v/>
      </c>
      <c r="C99" t="str">
        <f>IF('BB-2024-Friday'!AJ101="m","v","a")</f>
        <v>a</v>
      </c>
      <c r="D99" s="92" t="str">
        <f>IF('BB-2024-Friday'!AJ101&lt;&gt;"",'BB-2024-Friday'!AI101,"")</f>
        <v/>
      </c>
      <c r="E99" s="119" t="str">
        <f>IF('BB-2024-Friday'!$AJ101&lt;&gt;"",IF('BB-2024-Friday'!$AJ101="t",0,'BB-2024-Friday'!AM101),"")</f>
        <v/>
      </c>
      <c r="F99" s="119" t="str">
        <f>IF('BB-2024-Friday'!$AJ101&lt;&gt;"",IF('BB-2024-Friday'!$AJ101="t",0,'BB-2024-Friday'!AN101),"")</f>
        <v/>
      </c>
      <c r="G99" s="119" t="str">
        <f>IF('BB-2024-Friday'!$AJ101&lt;&gt;"",IF('BB-2024-Friday'!$AJ101="t",0,'BB-2024-Friday'!AO101),"")</f>
        <v/>
      </c>
      <c r="H99" s="119" t="str">
        <f>IF('BB-2024-Friday'!$AJ101&lt;&gt;"",IF('BB-2024-Friday'!$AJ101="t",0,'BB-2024-Friday'!AP101),"")</f>
        <v/>
      </c>
      <c r="I99" s="119" t="str">
        <f>IF('BB-2024-Friday'!$AJ101&lt;&gt;"",IF('BB-2024-Friday'!$AJ101="t",0,'BB-2024-Friday'!AQ101),"")</f>
        <v/>
      </c>
      <c r="J99" s="119" t="str">
        <f>IF('BB-2024-Friday'!$AJ101&lt;&gt;"",IF('BB-2024-Friday'!$AJ101="t",'BB-2024-Friday'!AM101,0),"")</f>
        <v/>
      </c>
      <c r="K99" s="119" t="str">
        <f>IF('BB-2024-Friday'!$AJ101&lt;&gt;"",IF('BB-2024-Friday'!$AJ101="t",'BB-2024-Friday'!AN101,0),"")</f>
        <v/>
      </c>
      <c r="L99" s="119" t="str">
        <f>IF('BB-2024-Friday'!$AJ101&lt;&gt;"",IF('BB-2024-Friday'!$AJ101="t",'BB-2024-Friday'!AO101,0),"")</f>
        <v/>
      </c>
      <c r="M99" s="119" t="str">
        <f>IF('BB-2024-Friday'!$AJ101&lt;&gt;"",IF('BB-2024-Friday'!$AJ101="t",'BB-2024-Friday'!AP101,0),"")</f>
        <v/>
      </c>
      <c r="N99" s="120" t="str">
        <f>IF('BB-2024-Friday'!$AJ101&lt;&gt;"",IF('BB-2024-Friday'!$AJ101="m",'BB-2024-Friday'!U101,0),"")</f>
        <v/>
      </c>
      <c r="O99" s="120" t="str">
        <f>IF('BB-2024-Friday'!$AJ101&lt;&gt;"",IF('BB-2024-Friday'!$AJ101="m",'BB-2024-Friday'!V101,0),"")</f>
        <v/>
      </c>
    </row>
    <row r="100" spans="1:15" x14ac:dyDescent="0.25">
      <c r="A100" t="str">
        <f>IF('BB-2024-Friday'!AJ102&lt;&gt;"",'BB-2024-Friday'!AJ102,"")</f>
        <v/>
      </c>
      <c r="B100" t="str">
        <f>IF('BB-2024-Friday'!AJ102&lt;&gt;"",'BB-2024-Friday'!AR102,"")</f>
        <v/>
      </c>
      <c r="C100" t="str">
        <f>IF('BB-2024-Friday'!AJ102="m","v","a")</f>
        <v>a</v>
      </c>
      <c r="D100" s="92" t="str">
        <f>IF('BB-2024-Friday'!AJ102&lt;&gt;"",'BB-2024-Friday'!AI102,"")</f>
        <v/>
      </c>
      <c r="E100" s="119" t="str">
        <f>IF('BB-2024-Friday'!$AJ102&lt;&gt;"",IF('BB-2024-Friday'!$AJ102="t",0,'BB-2024-Friday'!AM102),"")</f>
        <v/>
      </c>
      <c r="F100" s="119" t="str">
        <f>IF('BB-2024-Friday'!$AJ102&lt;&gt;"",IF('BB-2024-Friday'!$AJ102="t",0,'BB-2024-Friday'!AN102),"")</f>
        <v/>
      </c>
      <c r="G100" s="119" t="str">
        <f>IF('BB-2024-Friday'!$AJ102&lt;&gt;"",IF('BB-2024-Friday'!$AJ102="t",0,'BB-2024-Friday'!AO102),"")</f>
        <v/>
      </c>
      <c r="H100" s="119" t="str">
        <f>IF('BB-2024-Friday'!$AJ102&lt;&gt;"",IF('BB-2024-Friday'!$AJ102="t",0,'BB-2024-Friday'!AP102),"")</f>
        <v/>
      </c>
      <c r="I100" s="119" t="str">
        <f>IF('BB-2024-Friday'!$AJ102&lt;&gt;"",IF('BB-2024-Friday'!$AJ102="t",0,'BB-2024-Friday'!AQ102),"")</f>
        <v/>
      </c>
      <c r="J100" s="119" t="str">
        <f>IF('BB-2024-Friday'!$AJ102&lt;&gt;"",IF('BB-2024-Friday'!$AJ102="t",'BB-2024-Friday'!AM102,0),"")</f>
        <v/>
      </c>
      <c r="K100" s="119" t="str">
        <f>IF('BB-2024-Friday'!$AJ102&lt;&gt;"",IF('BB-2024-Friday'!$AJ102="t",'BB-2024-Friday'!AN102,0),"")</f>
        <v/>
      </c>
      <c r="L100" s="119" t="str">
        <f>IF('BB-2024-Friday'!$AJ102&lt;&gt;"",IF('BB-2024-Friday'!$AJ102="t",'BB-2024-Friday'!AO102,0),"")</f>
        <v/>
      </c>
      <c r="M100" s="119" t="str">
        <f>IF('BB-2024-Friday'!$AJ102&lt;&gt;"",IF('BB-2024-Friday'!$AJ102="t",'BB-2024-Friday'!AP102,0),"")</f>
        <v/>
      </c>
      <c r="N100" s="120" t="str">
        <f>IF('BB-2024-Friday'!$AJ102&lt;&gt;"",IF('BB-2024-Friday'!$AJ102="m",'BB-2024-Friday'!U102,0),"")</f>
        <v/>
      </c>
      <c r="O100" s="120" t="str">
        <f>IF('BB-2024-Friday'!$AJ102&lt;&gt;"",IF('BB-2024-Friday'!$AJ102="m",'BB-2024-Friday'!V102,0),"")</f>
        <v/>
      </c>
    </row>
    <row r="101" spans="1:15" x14ac:dyDescent="0.25">
      <c r="A101" t="str">
        <f>IF('BB-2024-Friday'!AJ103&lt;&gt;"",'BB-2024-Friday'!AJ103,"")</f>
        <v/>
      </c>
      <c r="B101" t="str">
        <f>IF('BB-2024-Friday'!AJ103&lt;&gt;"",'BB-2024-Friday'!AR103,"")</f>
        <v/>
      </c>
      <c r="C101" t="str">
        <f>IF('BB-2024-Friday'!AJ103="m","v","a")</f>
        <v>a</v>
      </c>
      <c r="D101" s="92" t="str">
        <f>IF('BB-2024-Friday'!AJ103&lt;&gt;"",'BB-2024-Friday'!AI103,"")</f>
        <v/>
      </c>
      <c r="E101" s="119" t="str">
        <f>IF('BB-2024-Friday'!$AJ103&lt;&gt;"",IF('BB-2024-Friday'!$AJ103="t",0,'BB-2024-Friday'!AM103),"")</f>
        <v/>
      </c>
      <c r="F101" s="119" t="str">
        <f>IF('BB-2024-Friday'!$AJ103&lt;&gt;"",IF('BB-2024-Friday'!$AJ103="t",0,'BB-2024-Friday'!AN103),"")</f>
        <v/>
      </c>
      <c r="G101" s="119" t="str">
        <f>IF('BB-2024-Friday'!$AJ103&lt;&gt;"",IF('BB-2024-Friday'!$AJ103="t",0,'BB-2024-Friday'!AO103),"")</f>
        <v/>
      </c>
      <c r="H101" s="119" t="str">
        <f>IF('BB-2024-Friday'!$AJ103&lt;&gt;"",IF('BB-2024-Friday'!$AJ103="t",0,'BB-2024-Friday'!AP103),"")</f>
        <v/>
      </c>
      <c r="I101" s="119" t="str">
        <f>IF('BB-2024-Friday'!$AJ103&lt;&gt;"",IF('BB-2024-Friday'!$AJ103="t",0,'BB-2024-Friday'!AQ103),"")</f>
        <v/>
      </c>
      <c r="J101" s="119" t="str">
        <f>IF('BB-2024-Friday'!$AJ103&lt;&gt;"",IF('BB-2024-Friday'!$AJ103="t",'BB-2024-Friday'!AM103,0),"")</f>
        <v/>
      </c>
      <c r="K101" s="119" t="str">
        <f>IF('BB-2024-Friday'!$AJ103&lt;&gt;"",IF('BB-2024-Friday'!$AJ103="t",'BB-2024-Friday'!AN103,0),"")</f>
        <v/>
      </c>
      <c r="L101" s="119" t="str">
        <f>IF('BB-2024-Friday'!$AJ103&lt;&gt;"",IF('BB-2024-Friday'!$AJ103="t",'BB-2024-Friday'!AO103,0),"")</f>
        <v/>
      </c>
      <c r="M101" s="119" t="str">
        <f>IF('BB-2024-Friday'!$AJ103&lt;&gt;"",IF('BB-2024-Friday'!$AJ103="t",'BB-2024-Friday'!AP103,0),"")</f>
        <v/>
      </c>
      <c r="N101" s="120" t="str">
        <f>IF('BB-2024-Friday'!$AJ103&lt;&gt;"",IF('BB-2024-Friday'!$AJ103="m",'BB-2024-Friday'!U103,0),"")</f>
        <v/>
      </c>
      <c r="O101" s="120" t="str">
        <f>IF('BB-2024-Friday'!$AJ103&lt;&gt;"",IF('BB-2024-Friday'!$AJ103="m",'BB-2024-Friday'!V103,0),"")</f>
        <v/>
      </c>
    </row>
    <row r="102" spans="1:15" x14ac:dyDescent="0.25">
      <c r="A102" t="str">
        <f>IF('BB-2024-Friday'!AJ104&lt;&gt;"",'BB-2024-Friday'!AJ104,"")</f>
        <v>d</v>
      </c>
      <c r="B102" t="str">
        <f>IF('BB-2024-Friday'!AJ104&lt;&gt;"",'BB-2024-Friday'!AR104,"")</f>
        <v>T-Junction.  Turn LEFT to Camperdown R103.</v>
      </c>
      <c r="C102" t="str">
        <f>IF('BB-2024-Friday'!AJ104="m","v","a")</f>
        <v>a</v>
      </c>
      <c r="D102" s="92">
        <f>IF('BB-2024-Friday'!AJ104&lt;&gt;"",'BB-2024-Friday'!AI104,"")</f>
        <v>29.38</v>
      </c>
      <c r="E102" s="119">
        <f>IF('BB-2024-Friday'!$AJ104&lt;&gt;"",IF('BB-2024-Friday'!$AJ104="t",0,'BB-2024-Friday'!AM104),"")</f>
        <v>40</v>
      </c>
      <c r="F102" s="119">
        <f>IF('BB-2024-Friday'!$AJ104&lt;&gt;"",IF('BB-2024-Friday'!$AJ104="t",0,'BB-2024-Friday'!AN104),"")</f>
        <v>45</v>
      </c>
      <c r="G102" s="119">
        <f>IF('BB-2024-Friday'!$AJ104&lt;&gt;"",IF('BB-2024-Friday'!$AJ104="t",0,'BB-2024-Friday'!AO104),"")</f>
        <v>50</v>
      </c>
      <c r="H102" s="119">
        <f>IF('BB-2024-Friday'!$AJ104&lt;&gt;"",IF('BB-2024-Friday'!$AJ104="t",0,'BB-2024-Friday'!AP104),"")</f>
        <v>54</v>
      </c>
      <c r="I102" s="119" t="str">
        <f>IF('BB-2024-Friday'!$AJ104&lt;&gt;"",IF('BB-2024-Friday'!$AJ104="t",0,'BB-2024-Friday'!AQ104),"")</f>
        <v>100</v>
      </c>
      <c r="J102" s="119">
        <f>IF('BB-2024-Friday'!$AJ104&lt;&gt;"",IF('BB-2024-Friday'!$AJ104="t",'BB-2024-Friday'!AM104,0),"")</f>
        <v>0</v>
      </c>
      <c r="K102" s="119">
        <f>IF('BB-2024-Friday'!$AJ104&lt;&gt;"",IF('BB-2024-Friday'!$AJ104="t",'BB-2024-Friday'!AN104,0),"")</f>
        <v>0</v>
      </c>
      <c r="L102" s="119">
        <f>IF('BB-2024-Friday'!$AJ104&lt;&gt;"",IF('BB-2024-Friday'!$AJ104="t",'BB-2024-Friday'!AO104,0),"")</f>
        <v>0</v>
      </c>
      <c r="M102" s="119">
        <f>IF('BB-2024-Friday'!$AJ104&lt;&gt;"",IF('BB-2024-Friday'!$AJ104="t",'BB-2024-Friday'!AP104,0),"")</f>
        <v>0</v>
      </c>
      <c r="N102" s="120">
        <f>IF('BB-2024-Friday'!$AJ104&lt;&gt;"",IF('BB-2024-Friday'!$AJ104="m",'BB-2024-Friday'!U104,0),"")</f>
        <v>0</v>
      </c>
      <c r="O102" s="120">
        <f>IF('BB-2024-Friday'!$AJ104&lt;&gt;"",IF('BB-2024-Friday'!$AJ104="m",'BB-2024-Friday'!V104,0),"")</f>
        <v>0</v>
      </c>
    </row>
    <row r="103" spans="1:15" x14ac:dyDescent="0.25">
      <c r="A103" t="str">
        <f>IF('BB-2024-Friday'!AJ105&lt;&gt;"",'BB-2024-Friday'!AJ105,"")</f>
        <v/>
      </c>
      <c r="B103" t="str">
        <f>IF('BB-2024-Friday'!AJ105&lt;&gt;"",'BB-2024-Friday'!AR105,"")</f>
        <v/>
      </c>
      <c r="C103" t="str">
        <f>IF('BB-2024-Friday'!AJ105="m","v","a")</f>
        <v>a</v>
      </c>
      <c r="D103" s="92" t="str">
        <f>IF('BB-2024-Friday'!AJ105&lt;&gt;"",'BB-2024-Friday'!AI105,"")</f>
        <v/>
      </c>
      <c r="E103" s="119" t="str">
        <f>IF('BB-2024-Friday'!$AJ105&lt;&gt;"",IF('BB-2024-Friday'!$AJ105="t",0,'BB-2024-Friday'!AM105),"")</f>
        <v/>
      </c>
      <c r="F103" s="119" t="str">
        <f>IF('BB-2024-Friday'!$AJ105&lt;&gt;"",IF('BB-2024-Friday'!$AJ105="t",0,'BB-2024-Friday'!AN105),"")</f>
        <v/>
      </c>
      <c r="G103" s="119" t="str">
        <f>IF('BB-2024-Friday'!$AJ105&lt;&gt;"",IF('BB-2024-Friday'!$AJ105="t",0,'BB-2024-Friday'!AO105),"")</f>
        <v/>
      </c>
      <c r="H103" s="119" t="str">
        <f>IF('BB-2024-Friday'!$AJ105&lt;&gt;"",IF('BB-2024-Friday'!$AJ105="t",0,'BB-2024-Friday'!AP105),"")</f>
        <v/>
      </c>
      <c r="I103" s="119" t="str">
        <f>IF('BB-2024-Friday'!$AJ105&lt;&gt;"",IF('BB-2024-Friday'!$AJ105="t",0,'BB-2024-Friday'!AQ105),"")</f>
        <v/>
      </c>
      <c r="J103" s="119" t="str">
        <f>IF('BB-2024-Friday'!$AJ105&lt;&gt;"",IF('BB-2024-Friday'!$AJ105="t",'BB-2024-Friday'!AM105,0),"")</f>
        <v/>
      </c>
      <c r="K103" s="119" t="str">
        <f>IF('BB-2024-Friday'!$AJ105&lt;&gt;"",IF('BB-2024-Friday'!$AJ105="t",'BB-2024-Friday'!AN105,0),"")</f>
        <v/>
      </c>
      <c r="L103" s="119" t="str">
        <f>IF('BB-2024-Friday'!$AJ105&lt;&gt;"",IF('BB-2024-Friday'!$AJ105="t",'BB-2024-Friday'!AO105,0),"")</f>
        <v/>
      </c>
      <c r="M103" s="119" t="str">
        <f>IF('BB-2024-Friday'!$AJ105&lt;&gt;"",IF('BB-2024-Friday'!$AJ105="t",'BB-2024-Friday'!AP105,0),"")</f>
        <v/>
      </c>
      <c r="N103" s="120" t="str">
        <f>IF('BB-2024-Friday'!$AJ105&lt;&gt;"",IF('BB-2024-Friday'!$AJ105="m",'BB-2024-Friday'!U105,0),"")</f>
        <v/>
      </c>
      <c r="O103" s="120" t="str">
        <f>IF('BB-2024-Friday'!$AJ105&lt;&gt;"",IF('BB-2024-Friday'!$AJ105="m",'BB-2024-Friday'!V105,0),"")</f>
        <v/>
      </c>
    </row>
    <row r="104" spans="1:15" x14ac:dyDescent="0.25">
      <c r="A104" t="str">
        <f>IF('BB-2024-Friday'!AJ106&lt;&gt;"",'BB-2024-Friday'!AJ106,"")</f>
        <v/>
      </c>
      <c r="B104" t="str">
        <f>IF('BB-2024-Friday'!AJ106&lt;&gt;"",'BB-2024-Friday'!AR106,"")</f>
        <v/>
      </c>
      <c r="C104" t="str">
        <f>IF('BB-2024-Friday'!AJ106="m","v","a")</f>
        <v>a</v>
      </c>
      <c r="D104" s="92" t="str">
        <f>IF('BB-2024-Friday'!AJ106&lt;&gt;"",'BB-2024-Friday'!AI106,"")</f>
        <v/>
      </c>
      <c r="E104" s="119" t="str">
        <f>IF('BB-2024-Friday'!$AJ106&lt;&gt;"",IF('BB-2024-Friday'!$AJ106="t",0,'BB-2024-Friday'!AM106),"")</f>
        <v/>
      </c>
      <c r="F104" s="119" t="str">
        <f>IF('BB-2024-Friday'!$AJ106&lt;&gt;"",IF('BB-2024-Friday'!$AJ106="t",0,'BB-2024-Friday'!AN106),"")</f>
        <v/>
      </c>
      <c r="G104" s="119" t="str">
        <f>IF('BB-2024-Friday'!$AJ106&lt;&gt;"",IF('BB-2024-Friday'!$AJ106="t",0,'BB-2024-Friday'!AO106),"")</f>
        <v/>
      </c>
      <c r="H104" s="119" t="str">
        <f>IF('BB-2024-Friday'!$AJ106&lt;&gt;"",IF('BB-2024-Friday'!$AJ106="t",0,'BB-2024-Friday'!AP106),"")</f>
        <v/>
      </c>
      <c r="I104" s="119" t="str">
        <f>IF('BB-2024-Friday'!$AJ106&lt;&gt;"",IF('BB-2024-Friday'!$AJ106="t",0,'BB-2024-Friday'!AQ106),"")</f>
        <v/>
      </c>
      <c r="J104" s="119" t="str">
        <f>IF('BB-2024-Friday'!$AJ106&lt;&gt;"",IF('BB-2024-Friday'!$AJ106="t",'BB-2024-Friday'!AM106,0),"")</f>
        <v/>
      </c>
      <c r="K104" s="119" t="str">
        <f>IF('BB-2024-Friday'!$AJ106&lt;&gt;"",IF('BB-2024-Friday'!$AJ106="t",'BB-2024-Friday'!AN106,0),"")</f>
        <v/>
      </c>
      <c r="L104" s="119" t="str">
        <f>IF('BB-2024-Friday'!$AJ106&lt;&gt;"",IF('BB-2024-Friday'!$AJ106="t",'BB-2024-Friday'!AO106,0),"")</f>
        <v/>
      </c>
      <c r="M104" s="119" t="str">
        <f>IF('BB-2024-Friday'!$AJ106&lt;&gt;"",IF('BB-2024-Friday'!$AJ106="t",'BB-2024-Friday'!AP106,0),"")</f>
        <v/>
      </c>
      <c r="N104" s="120" t="str">
        <f>IF('BB-2024-Friday'!$AJ106&lt;&gt;"",IF('BB-2024-Friday'!$AJ106="m",'BB-2024-Friday'!U106,0),"")</f>
        <v/>
      </c>
      <c r="O104" s="120" t="str">
        <f>IF('BB-2024-Friday'!$AJ106&lt;&gt;"",IF('BB-2024-Friday'!$AJ106="m",'BB-2024-Friday'!V106,0),"")</f>
        <v/>
      </c>
    </row>
    <row r="105" spans="1:15" x14ac:dyDescent="0.25">
      <c r="A105" t="str">
        <f>IF('BB-2024-Friday'!AJ107&lt;&gt;"",'BB-2024-Friday'!AJ107,"")</f>
        <v>o</v>
      </c>
      <c r="B105" t="str">
        <f>IF('BB-2024-Friday'!AJ107&lt;&gt;"",'BB-2024-Friday'!AR107,"")</f>
        <v>STOP. Turn RIGHT and immediately LEFT to Ashburton on the R103</v>
      </c>
      <c r="C105" t="str">
        <f>IF('BB-2024-Friday'!AJ107="m","v","a")</f>
        <v>a</v>
      </c>
      <c r="D105" s="92">
        <f>IF('BB-2024-Friday'!AJ107&lt;&gt;"",'BB-2024-Friday'!AI107,"")</f>
        <v>30.54</v>
      </c>
      <c r="E105" s="119">
        <f>IF('BB-2024-Friday'!$AJ107&lt;&gt;"",IF('BB-2024-Friday'!$AJ107="t",0,'BB-2024-Friday'!AM107),"")</f>
        <v>30</v>
      </c>
      <c r="F105" s="119">
        <f>IF('BB-2024-Friday'!$AJ107&lt;&gt;"",IF('BB-2024-Friday'!$AJ107="t",0,'BB-2024-Friday'!AN107),"")</f>
        <v>30</v>
      </c>
      <c r="G105" s="119">
        <f>IF('BB-2024-Friday'!$AJ107&lt;&gt;"",IF('BB-2024-Friday'!$AJ107="t",0,'BB-2024-Friday'!AO107),"")</f>
        <v>30</v>
      </c>
      <c r="H105" s="119">
        <f>IF('BB-2024-Friday'!$AJ107&lt;&gt;"",IF('BB-2024-Friday'!$AJ107="t",0,'BB-2024-Friday'!AP107),"")</f>
        <v>30</v>
      </c>
      <c r="I105" s="119" t="str">
        <f>IF('BB-2024-Friday'!$AJ107&lt;&gt;"",IF('BB-2024-Friday'!$AJ107="t",0,'BB-2024-Friday'!AQ107),"")</f>
        <v>60</v>
      </c>
      <c r="J105" s="119">
        <f>IF('BB-2024-Friday'!$AJ107&lt;&gt;"",IF('BB-2024-Friday'!$AJ107="t",'BB-2024-Friday'!AM107,0),"")</f>
        <v>0</v>
      </c>
      <c r="K105" s="119">
        <f>IF('BB-2024-Friday'!$AJ107&lt;&gt;"",IF('BB-2024-Friday'!$AJ107="t",'BB-2024-Friday'!AN107,0),"")</f>
        <v>0</v>
      </c>
      <c r="L105" s="119">
        <f>IF('BB-2024-Friday'!$AJ107&lt;&gt;"",IF('BB-2024-Friday'!$AJ107="t",'BB-2024-Friday'!AO107,0),"")</f>
        <v>0</v>
      </c>
      <c r="M105" s="119">
        <f>IF('BB-2024-Friday'!$AJ107&lt;&gt;"",IF('BB-2024-Friday'!$AJ107="t",'BB-2024-Friday'!AP107,0),"")</f>
        <v>0</v>
      </c>
      <c r="N105" s="120">
        <f>IF('BB-2024-Friday'!$AJ107&lt;&gt;"",IF('BB-2024-Friday'!$AJ107="m",'BB-2024-Friday'!U107,0),"")</f>
        <v>0</v>
      </c>
      <c r="O105" s="120">
        <f>IF('BB-2024-Friday'!$AJ107&lt;&gt;"",IF('BB-2024-Friday'!$AJ107="m",'BB-2024-Friday'!V107,0),"")</f>
        <v>0</v>
      </c>
    </row>
    <row r="106" spans="1:15" x14ac:dyDescent="0.25">
      <c r="A106" t="str">
        <f>IF('BB-2024-Friday'!AJ108&lt;&gt;"",'BB-2024-Friday'!AJ108,"")</f>
        <v>o</v>
      </c>
      <c r="B106" t="str">
        <f>IF('BB-2024-Friday'!AJ108&lt;&gt;"",'BB-2024-Friday'!AR108,"")</f>
        <v>Bear left on slip road (at Parapak Centre)</v>
      </c>
      <c r="C106" t="str">
        <f>IF('BB-2024-Friday'!AJ108="m","v","a")</f>
        <v>a</v>
      </c>
      <c r="D106" s="92">
        <f>IF('BB-2024-Friday'!AJ108&lt;&gt;"",'BB-2024-Friday'!AI108,"")</f>
        <v>30.67</v>
      </c>
      <c r="E106" s="119">
        <f>IF('BB-2024-Friday'!$AJ108&lt;&gt;"",IF('BB-2024-Friday'!$AJ108="t",0,'BB-2024-Friday'!AM108),"")</f>
        <v>30</v>
      </c>
      <c r="F106" s="119">
        <f>IF('BB-2024-Friday'!$AJ108&lt;&gt;"",IF('BB-2024-Friday'!$AJ108="t",0,'BB-2024-Friday'!AN108),"")</f>
        <v>30</v>
      </c>
      <c r="G106" s="119">
        <f>IF('BB-2024-Friday'!$AJ108&lt;&gt;"",IF('BB-2024-Friday'!$AJ108="t",0,'BB-2024-Friday'!AO108),"")</f>
        <v>30</v>
      </c>
      <c r="H106" s="119">
        <f>IF('BB-2024-Friday'!$AJ108&lt;&gt;"",IF('BB-2024-Friday'!$AJ108="t",0,'BB-2024-Friday'!AP108),"")</f>
        <v>30</v>
      </c>
      <c r="I106" s="119" t="str">
        <f>IF('BB-2024-Friday'!$AJ108&lt;&gt;"",IF('BB-2024-Friday'!$AJ108="t",0,'BB-2024-Friday'!AQ108),"")</f>
        <v>60</v>
      </c>
      <c r="J106" s="119">
        <f>IF('BB-2024-Friday'!$AJ108&lt;&gt;"",IF('BB-2024-Friday'!$AJ108="t",'BB-2024-Friday'!AM108,0),"")</f>
        <v>0</v>
      </c>
      <c r="K106" s="119">
        <f>IF('BB-2024-Friday'!$AJ108&lt;&gt;"",IF('BB-2024-Friday'!$AJ108="t",'BB-2024-Friday'!AN108,0),"")</f>
        <v>0</v>
      </c>
      <c r="L106" s="119">
        <f>IF('BB-2024-Friday'!$AJ108&lt;&gt;"",IF('BB-2024-Friday'!$AJ108="t",'BB-2024-Friday'!AO108,0),"")</f>
        <v>0</v>
      </c>
      <c r="M106" s="119">
        <f>IF('BB-2024-Friday'!$AJ108&lt;&gt;"",IF('BB-2024-Friday'!$AJ108="t",'BB-2024-Friday'!AP108,0),"")</f>
        <v>0</v>
      </c>
      <c r="N106" s="120">
        <f>IF('BB-2024-Friday'!$AJ108&lt;&gt;"",IF('BB-2024-Friday'!$AJ108="m",'BB-2024-Friday'!U108,0),"")</f>
        <v>0</v>
      </c>
      <c r="O106" s="120">
        <f>IF('BB-2024-Friday'!$AJ108&lt;&gt;"",IF('BB-2024-Friday'!$AJ108="m",'BB-2024-Friday'!V108,0),"")</f>
        <v>0</v>
      </c>
    </row>
    <row r="107" spans="1:15" x14ac:dyDescent="0.25">
      <c r="A107" t="str">
        <f>IF('BB-2024-Friday'!AJ109&lt;&gt;"",'BB-2024-Friday'!AJ109,"")</f>
        <v>d</v>
      </c>
      <c r="B107" t="str">
        <f>IF('BB-2024-Friday'!AJ109&lt;&gt;"",'BB-2024-Friday'!AR109,"")</f>
        <v>Yield on Road</v>
      </c>
      <c r="C107" t="str">
        <f>IF('BB-2024-Friday'!AJ109="m","v","a")</f>
        <v>a</v>
      </c>
      <c r="D107" s="92">
        <f>IF('BB-2024-Friday'!AJ109&lt;&gt;"",'BB-2024-Friday'!AI109,"")</f>
        <v>30.72</v>
      </c>
      <c r="E107" s="119">
        <f>IF('BB-2024-Friday'!$AJ109&lt;&gt;"",IF('BB-2024-Friday'!$AJ109="t",0,'BB-2024-Friday'!AM109),"")</f>
        <v>40</v>
      </c>
      <c r="F107" s="119">
        <f>IF('BB-2024-Friday'!$AJ109&lt;&gt;"",IF('BB-2024-Friday'!$AJ109="t",0,'BB-2024-Friday'!AN109),"")</f>
        <v>45</v>
      </c>
      <c r="G107" s="119">
        <f>IF('BB-2024-Friday'!$AJ109&lt;&gt;"",IF('BB-2024-Friday'!$AJ109="t",0,'BB-2024-Friday'!AO109),"")</f>
        <v>50</v>
      </c>
      <c r="H107" s="119">
        <f>IF('BB-2024-Friday'!$AJ109&lt;&gt;"",IF('BB-2024-Friday'!$AJ109="t",0,'BB-2024-Friday'!AP109),"")</f>
        <v>54</v>
      </c>
      <c r="I107" s="119" t="str">
        <f>IF('BB-2024-Friday'!$AJ109&lt;&gt;"",IF('BB-2024-Friday'!$AJ109="t",0,'BB-2024-Friday'!AQ109),"")</f>
        <v>60</v>
      </c>
      <c r="J107" s="119">
        <f>IF('BB-2024-Friday'!$AJ109&lt;&gt;"",IF('BB-2024-Friday'!$AJ109="t",'BB-2024-Friday'!AM109,0),"")</f>
        <v>0</v>
      </c>
      <c r="K107" s="119">
        <f>IF('BB-2024-Friday'!$AJ109&lt;&gt;"",IF('BB-2024-Friday'!$AJ109="t",'BB-2024-Friday'!AN109,0),"")</f>
        <v>0</v>
      </c>
      <c r="L107" s="119">
        <f>IF('BB-2024-Friday'!$AJ109&lt;&gt;"",IF('BB-2024-Friday'!$AJ109="t",'BB-2024-Friday'!AO109,0),"")</f>
        <v>0</v>
      </c>
      <c r="M107" s="119">
        <f>IF('BB-2024-Friday'!$AJ109&lt;&gt;"",IF('BB-2024-Friday'!$AJ109="t",'BB-2024-Friday'!AP109,0),"")</f>
        <v>0</v>
      </c>
      <c r="N107" s="120">
        <f>IF('BB-2024-Friday'!$AJ109&lt;&gt;"",IF('BB-2024-Friday'!$AJ109="m",'BB-2024-Friday'!U109,0),"")</f>
        <v>0</v>
      </c>
      <c r="O107" s="120">
        <f>IF('BB-2024-Friday'!$AJ109&lt;&gt;"",IF('BB-2024-Friday'!$AJ109="m",'BB-2024-Friday'!V109,0),"")</f>
        <v>0</v>
      </c>
    </row>
    <row r="108" spans="1:15" x14ac:dyDescent="0.25">
      <c r="A108" t="str">
        <f>IF('BB-2024-Friday'!AJ110&lt;&gt;"",'BB-2024-Friday'!AJ110,"")</f>
        <v/>
      </c>
      <c r="B108" t="str">
        <f>IF('BB-2024-Friday'!AJ110&lt;&gt;"",'BB-2024-Friday'!AR110,"")</f>
        <v/>
      </c>
      <c r="C108" t="str">
        <f>IF('BB-2024-Friday'!AJ110="m","v","a")</f>
        <v>a</v>
      </c>
      <c r="D108" s="92" t="str">
        <f>IF('BB-2024-Friday'!AJ110&lt;&gt;"",'BB-2024-Friday'!AI110,"")</f>
        <v/>
      </c>
      <c r="E108" s="119" t="str">
        <f>IF('BB-2024-Friday'!$AJ110&lt;&gt;"",IF('BB-2024-Friday'!$AJ110="t",0,'BB-2024-Friday'!AM110),"")</f>
        <v/>
      </c>
      <c r="F108" s="119" t="str">
        <f>IF('BB-2024-Friday'!$AJ110&lt;&gt;"",IF('BB-2024-Friday'!$AJ110="t",0,'BB-2024-Friday'!AN110),"")</f>
        <v/>
      </c>
      <c r="G108" s="119" t="str">
        <f>IF('BB-2024-Friday'!$AJ110&lt;&gt;"",IF('BB-2024-Friday'!$AJ110="t",0,'BB-2024-Friday'!AO110),"")</f>
        <v/>
      </c>
      <c r="H108" s="119" t="str">
        <f>IF('BB-2024-Friday'!$AJ110&lt;&gt;"",IF('BB-2024-Friday'!$AJ110="t",0,'BB-2024-Friday'!AP110),"")</f>
        <v/>
      </c>
      <c r="I108" s="119" t="str">
        <f>IF('BB-2024-Friday'!$AJ110&lt;&gt;"",IF('BB-2024-Friday'!$AJ110="t",0,'BB-2024-Friday'!AQ110),"")</f>
        <v/>
      </c>
      <c r="J108" s="119" t="str">
        <f>IF('BB-2024-Friday'!$AJ110&lt;&gt;"",IF('BB-2024-Friday'!$AJ110="t",'BB-2024-Friday'!AM110,0),"")</f>
        <v/>
      </c>
      <c r="K108" s="119" t="str">
        <f>IF('BB-2024-Friday'!$AJ110&lt;&gt;"",IF('BB-2024-Friday'!$AJ110="t",'BB-2024-Friday'!AN110,0),"")</f>
        <v/>
      </c>
      <c r="L108" s="119" t="str">
        <f>IF('BB-2024-Friday'!$AJ110&lt;&gt;"",IF('BB-2024-Friday'!$AJ110="t",'BB-2024-Friday'!AO110,0),"")</f>
        <v/>
      </c>
      <c r="M108" s="119" t="str">
        <f>IF('BB-2024-Friday'!$AJ110&lt;&gt;"",IF('BB-2024-Friday'!$AJ110="t",'BB-2024-Friday'!AP110,0),"")</f>
        <v/>
      </c>
      <c r="N108" s="120" t="str">
        <f>IF('BB-2024-Friday'!$AJ110&lt;&gt;"",IF('BB-2024-Friday'!$AJ110="m",'BB-2024-Friday'!U110,0),"")</f>
        <v/>
      </c>
      <c r="O108" s="120" t="str">
        <f>IF('BB-2024-Friday'!$AJ110&lt;&gt;"",IF('BB-2024-Friday'!$AJ110="m",'BB-2024-Friday'!V110,0),"")</f>
        <v/>
      </c>
    </row>
    <row r="109" spans="1:15" x14ac:dyDescent="0.25">
      <c r="A109" t="str">
        <f>IF('BB-2024-Friday'!AJ111&lt;&gt;"",'BB-2024-Friday'!AJ111,"")</f>
        <v/>
      </c>
      <c r="B109" t="str">
        <f>IF('BB-2024-Friday'!AJ111&lt;&gt;"",'BB-2024-Friday'!AR111,"")</f>
        <v/>
      </c>
      <c r="C109" t="str">
        <f>IF('BB-2024-Friday'!AJ111="m","v","a")</f>
        <v>a</v>
      </c>
      <c r="D109" s="92" t="str">
        <f>IF('BB-2024-Friday'!AJ111&lt;&gt;"",'BB-2024-Friday'!AI111,"")</f>
        <v/>
      </c>
      <c r="E109" s="119" t="str">
        <f>IF('BB-2024-Friday'!$AJ111&lt;&gt;"",IF('BB-2024-Friday'!$AJ111="t",0,'BB-2024-Friday'!AM111),"")</f>
        <v/>
      </c>
      <c r="F109" s="119" t="str">
        <f>IF('BB-2024-Friday'!$AJ111&lt;&gt;"",IF('BB-2024-Friday'!$AJ111="t",0,'BB-2024-Friday'!AN111),"")</f>
        <v/>
      </c>
      <c r="G109" s="119" t="str">
        <f>IF('BB-2024-Friday'!$AJ111&lt;&gt;"",IF('BB-2024-Friday'!$AJ111="t",0,'BB-2024-Friday'!AO111),"")</f>
        <v/>
      </c>
      <c r="H109" s="119" t="str">
        <f>IF('BB-2024-Friday'!$AJ111&lt;&gt;"",IF('BB-2024-Friday'!$AJ111="t",0,'BB-2024-Friday'!AP111),"")</f>
        <v/>
      </c>
      <c r="I109" s="119" t="str">
        <f>IF('BB-2024-Friday'!$AJ111&lt;&gt;"",IF('BB-2024-Friday'!$AJ111="t",0,'BB-2024-Friday'!AQ111),"")</f>
        <v/>
      </c>
      <c r="J109" s="119" t="str">
        <f>IF('BB-2024-Friday'!$AJ111&lt;&gt;"",IF('BB-2024-Friday'!$AJ111="t",'BB-2024-Friday'!AM111,0),"")</f>
        <v/>
      </c>
      <c r="K109" s="119" t="str">
        <f>IF('BB-2024-Friday'!$AJ111&lt;&gt;"",IF('BB-2024-Friday'!$AJ111="t",'BB-2024-Friday'!AN111,0),"")</f>
        <v/>
      </c>
      <c r="L109" s="119" t="str">
        <f>IF('BB-2024-Friday'!$AJ111&lt;&gt;"",IF('BB-2024-Friday'!$AJ111="t",'BB-2024-Friday'!AO111,0),"")</f>
        <v/>
      </c>
      <c r="M109" s="119" t="str">
        <f>IF('BB-2024-Friday'!$AJ111&lt;&gt;"",IF('BB-2024-Friday'!$AJ111="t",'BB-2024-Friday'!AP111,0),"")</f>
        <v/>
      </c>
      <c r="N109" s="120" t="str">
        <f>IF('BB-2024-Friday'!$AJ111&lt;&gt;"",IF('BB-2024-Friday'!$AJ111="m",'BB-2024-Friday'!U111,0),"")</f>
        <v/>
      </c>
      <c r="O109" s="120" t="str">
        <f>IF('BB-2024-Friday'!$AJ111&lt;&gt;"",IF('BB-2024-Friday'!$AJ111="m",'BB-2024-Friday'!V111,0),"")</f>
        <v/>
      </c>
    </row>
    <row r="110" spans="1:15" x14ac:dyDescent="0.25">
      <c r="A110" t="str">
        <f>IF('BB-2024-Friday'!AJ112&lt;&gt;"",'BB-2024-Friday'!AJ112,"")</f>
        <v/>
      </c>
      <c r="B110" t="str">
        <f>IF('BB-2024-Friday'!AJ112&lt;&gt;"",'BB-2024-Friday'!AR112,"")</f>
        <v/>
      </c>
      <c r="C110" t="str">
        <f>IF('BB-2024-Friday'!AJ112="m","v","a")</f>
        <v>a</v>
      </c>
      <c r="D110" s="92" t="str">
        <f>IF('BB-2024-Friday'!AJ112&lt;&gt;"",'BB-2024-Friday'!AI112,"")</f>
        <v/>
      </c>
      <c r="E110" s="119" t="str">
        <f>IF('BB-2024-Friday'!$AJ112&lt;&gt;"",IF('BB-2024-Friday'!$AJ112="t",0,'BB-2024-Friday'!AM112),"")</f>
        <v/>
      </c>
      <c r="F110" s="119" t="str">
        <f>IF('BB-2024-Friday'!$AJ112&lt;&gt;"",IF('BB-2024-Friday'!$AJ112="t",0,'BB-2024-Friday'!AN112),"")</f>
        <v/>
      </c>
      <c r="G110" s="119" t="str">
        <f>IF('BB-2024-Friday'!$AJ112&lt;&gt;"",IF('BB-2024-Friday'!$AJ112="t",0,'BB-2024-Friday'!AO112),"")</f>
        <v/>
      </c>
      <c r="H110" s="119" t="str">
        <f>IF('BB-2024-Friday'!$AJ112&lt;&gt;"",IF('BB-2024-Friday'!$AJ112="t",0,'BB-2024-Friday'!AP112),"")</f>
        <v/>
      </c>
      <c r="I110" s="119" t="str">
        <f>IF('BB-2024-Friday'!$AJ112&lt;&gt;"",IF('BB-2024-Friday'!$AJ112="t",0,'BB-2024-Friday'!AQ112),"")</f>
        <v/>
      </c>
      <c r="J110" s="119" t="str">
        <f>IF('BB-2024-Friday'!$AJ112&lt;&gt;"",IF('BB-2024-Friday'!$AJ112="t",'BB-2024-Friday'!AM112,0),"")</f>
        <v/>
      </c>
      <c r="K110" s="119" t="str">
        <f>IF('BB-2024-Friday'!$AJ112&lt;&gt;"",IF('BB-2024-Friday'!$AJ112="t",'BB-2024-Friday'!AN112,0),"")</f>
        <v/>
      </c>
      <c r="L110" s="119" t="str">
        <f>IF('BB-2024-Friday'!$AJ112&lt;&gt;"",IF('BB-2024-Friday'!$AJ112="t",'BB-2024-Friday'!AO112,0),"")</f>
        <v/>
      </c>
      <c r="M110" s="119" t="str">
        <f>IF('BB-2024-Friday'!$AJ112&lt;&gt;"",IF('BB-2024-Friday'!$AJ112="t",'BB-2024-Friday'!AP112,0),"")</f>
        <v/>
      </c>
      <c r="N110" s="120" t="str">
        <f>IF('BB-2024-Friday'!$AJ112&lt;&gt;"",IF('BB-2024-Friday'!$AJ112="m",'BB-2024-Friday'!U112,0),"")</f>
        <v/>
      </c>
      <c r="O110" s="120" t="str">
        <f>IF('BB-2024-Friday'!$AJ112&lt;&gt;"",IF('BB-2024-Friday'!$AJ112="m",'BB-2024-Friday'!V112,0),"")</f>
        <v/>
      </c>
    </row>
    <row r="111" spans="1:15" x14ac:dyDescent="0.25">
      <c r="A111" t="str">
        <f>IF('BB-2024-Friday'!AJ113&lt;&gt;"",'BB-2024-Friday'!AJ113,"")</f>
        <v/>
      </c>
      <c r="B111" t="str">
        <f>IF('BB-2024-Friday'!AJ113&lt;&gt;"",'BB-2024-Friday'!AR113,"")</f>
        <v/>
      </c>
      <c r="C111" t="str">
        <f>IF('BB-2024-Friday'!AJ113="m","v","a")</f>
        <v>a</v>
      </c>
      <c r="D111" s="92" t="str">
        <f>IF('BB-2024-Friday'!AJ113&lt;&gt;"",'BB-2024-Friday'!AI113,"")</f>
        <v/>
      </c>
      <c r="E111" s="119" t="str">
        <f>IF('BB-2024-Friday'!$AJ113&lt;&gt;"",IF('BB-2024-Friday'!$AJ113="t",0,'BB-2024-Friday'!AM113),"")</f>
        <v/>
      </c>
      <c r="F111" s="119" t="str">
        <f>IF('BB-2024-Friday'!$AJ113&lt;&gt;"",IF('BB-2024-Friday'!$AJ113="t",0,'BB-2024-Friday'!AN113),"")</f>
        <v/>
      </c>
      <c r="G111" s="119" t="str">
        <f>IF('BB-2024-Friday'!$AJ113&lt;&gt;"",IF('BB-2024-Friday'!$AJ113="t",0,'BB-2024-Friday'!AO113),"")</f>
        <v/>
      </c>
      <c r="H111" s="119" t="str">
        <f>IF('BB-2024-Friday'!$AJ113&lt;&gt;"",IF('BB-2024-Friday'!$AJ113="t",0,'BB-2024-Friday'!AP113),"")</f>
        <v/>
      </c>
      <c r="I111" s="119" t="str">
        <f>IF('BB-2024-Friday'!$AJ113&lt;&gt;"",IF('BB-2024-Friday'!$AJ113="t",0,'BB-2024-Friday'!AQ113),"")</f>
        <v/>
      </c>
      <c r="J111" s="119" t="str">
        <f>IF('BB-2024-Friday'!$AJ113&lt;&gt;"",IF('BB-2024-Friday'!$AJ113="t",'BB-2024-Friday'!AM113,0),"")</f>
        <v/>
      </c>
      <c r="K111" s="119" t="str">
        <f>IF('BB-2024-Friday'!$AJ113&lt;&gt;"",IF('BB-2024-Friday'!$AJ113="t",'BB-2024-Friday'!AN113,0),"")</f>
        <v/>
      </c>
      <c r="L111" s="119" t="str">
        <f>IF('BB-2024-Friday'!$AJ113&lt;&gt;"",IF('BB-2024-Friday'!$AJ113="t",'BB-2024-Friday'!AO113,0),"")</f>
        <v/>
      </c>
      <c r="M111" s="119" t="str">
        <f>IF('BB-2024-Friday'!$AJ113&lt;&gt;"",IF('BB-2024-Friday'!$AJ113="t",'BB-2024-Friday'!AP113,0),"")</f>
        <v/>
      </c>
      <c r="N111" s="120" t="str">
        <f>IF('BB-2024-Friday'!$AJ113&lt;&gt;"",IF('BB-2024-Friday'!$AJ113="m",'BB-2024-Friday'!U113,0),"")</f>
        <v/>
      </c>
      <c r="O111" s="120" t="str">
        <f>IF('BB-2024-Friday'!$AJ113&lt;&gt;"",IF('BB-2024-Friday'!$AJ113="m",'BB-2024-Friday'!V113,0),"")</f>
        <v/>
      </c>
    </row>
    <row r="112" spans="1:15" x14ac:dyDescent="0.25">
      <c r="A112" t="str">
        <f>IF('BB-2024-Friday'!AJ114&lt;&gt;"",'BB-2024-Friday'!AJ114,"")</f>
        <v/>
      </c>
      <c r="B112" t="str">
        <f>IF('BB-2024-Friday'!AJ114&lt;&gt;"",'BB-2024-Friday'!AR114,"")</f>
        <v/>
      </c>
      <c r="C112" t="str">
        <f>IF('BB-2024-Friday'!AJ114="m","v","a")</f>
        <v>a</v>
      </c>
      <c r="D112" s="92" t="str">
        <f>IF('BB-2024-Friday'!AJ114&lt;&gt;"",'BB-2024-Friday'!AI114,"")</f>
        <v/>
      </c>
      <c r="E112" s="119" t="str">
        <f>IF('BB-2024-Friday'!$AJ114&lt;&gt;"",IF('BB-2024-Friday'!$AJ114="t",0,'BB-2024-Friday'!AM114),"")</f>
        <v/>
      </c>
      <c r="F112" s="119" t="str">
        <f>IF('BB-2024-Friday'!$AJ114&lt;&gt;"",IF('BB-2024-Friday'!$AJ114="t",0,'BB-2024-Friday'!AN114),"")</f>
        <v/>
      </c>
      <c r="G112" s="119" t="str">
        <f>IF('BB-2024-Friday'!$AJ114&lt;&gt;"",IF('BB-2024-Friday'!$AJ114="t",0,'BB-2024-Friday'!AO114),"")</f>
        <v/>
      </c>
      <c r="H112" s="119" t="str">
        <f>IF('BB-2024-Friday'!$AJ114&lt;&gt;"",IF('BB-2024-Friday'!$AJ114="t",0,'BB-2024-Friday'!AP114),"")</f>
        <v/>
      </c>
      <c r="I112" s="119" t="str">
        <f>IF('BB-2024-Friday'!$AJ114&lt;&gt;"",IF('BB-2024-Friday'!$AJ114="t",0,'BB-2024-Friday'!AQ114),"")</f>
        <v/>
      </c>
      <c r="J112" s="119" t="str">
        <f>IF('BB-2024-Friday'!$AJ114&lt;&gt;"",IF('BB-2024-Friday'!$AJ114="t",'BB-2024-Friday'!AM114,0),"")</f>
        <v/>
      </c>
      <c r="K112" s="119" t="str">
        <f>IF('BB-2024-Friday'!$AJ114&lt;&gt;"",IF('BB-2024-Friday'!$AJ114="t",'BB-2024-Friday'!AN114,0),"")</f>
        <v/>
      </c>
      <c r="L112" s="119" t="str">
        <f>IF('BB-2024-Friday'!$AJ114&lt;&gt;"",IF('BB-2024-Friday'!$AJ114="t",'BB-2024-Friday'!AO114,0),"")</f>
        <v/>
      </c>
      <c r="M112" s="119" t="str">
        <f>IF('BB-2024-Friday'!$AJ114&lt;&gt;"",IF('BB-2024-Friday'!$AJ114="t",'BB-2024-Friday'!AP114,0),"")</f>
        <v/>
      </c>
      <c r="N112" s="120" t="str">
        <f>IF('BB-2024-Friday'!$AJ114&lt;&gt;"",IF('BB-2024-Friday'!$AJ114="m",'BB-2024-Friday'!U114,0),"")</f>
        <v/>
      </c>
      <c r="O112" s="120" t="str">
        <f>IF('BB-2024-Friday'!$AJ114&lt;&gt;"",IF('BB-2024-Friday'!$AJ114="m",'BB-2024-Friday'!V114,0),"")</f>
        <v/>
      </c>
    </row>
    <row r="113" spans="1:15" x14ac:dyDescent="0.25">
      <c r="A113" t="str">
        <f>IF('BB-2024-Friday'!AJ115&lt;&gt;"",'BB-2024-Friday'!AJ115,"")</f>
        <v/>
      </c>
      <c r="B113" t="str">
        <f>IF('BB-2024-Friday'!AJ115&lt;&gt;"",'BB-2024-Friday'!AR115,"")</f>
        <v/>
      </c>
      <c r="C113" t="str">
        <f>IF('BB-2024-Friday'!AJ115="m","v","a")</f>
        <v>a</v>
      </c>
      <c r="D113" s="92" t="str">
        <f>IF('BB-2024-Friday'!AJ115&lt;&gt;"",'BB-2024-Friday'!AI115,"")</f>
        <v/>
      </c>
      <c r="E113" s="119" t="str">
        <f>IF('BB-2024-Friday'!$AJ115&lt;&gt;"",IF('BB-2024-Friday'!$AJ115="t",0,'BB-2024-Friday'!AM115),"")</f>
        <v/>
      </c>
      <c r="F113" s="119" t="str">
        <f>IF('BB-2024-Friday'!$AJ115&lt;&gt;"",IF('BB-2024-Friday'!$AJ115="t",0,'BB-2024-Friday'!AN115),"")</f>
        <v/>
      </c>
      <c r="G113" s="119" t="str">
        <f>IF('BB-2024-Friday'!$AJ115&lt;&gt;"",IF('BB-2024-Friday'!$AJ115="t",0,'BB-2024-Friday'!AO115),"")</f>
        <v/>
      </c>
      <c r="H113" s="119" t="str">
        <f>IF('BB-2024-Friday'!$AJ115&lt;&gt;"",IF('BB-2024-Friday'!$AJ115="t",0,'BB-2024-Friday'!AP115),"")</f>
        <v/>
      </c>
      <c r="I113" s="119" t="str">
        <f>IF('BB-2024-Friday'!$AJ115&lt;&gt;"",IF('BB-2024-Friday'!$AJ115="t",0,'BB-2024-Friday'!AQ115),"")</f>
        <v/>
      </c>
      <c r="J113" s="119" t="str">
        <f>IF('BB-2024-Friday'!$AJ115&lt;&gt;"",IF('BB-2024-Friday'!$AJ115="t",'BB-2024-Friday'!AM115,0),"")</f>
        <v/>
      </c>
      <c r="K113" s="119" t="str">
        <f>IF('BB-2024-Friday'!$AJ115&lt;&gt;"",IF('BB-2024-Friday'!$AJ115="t",'BB-2024-Friday'!AN115,0),"")</f>
        <v/>
      </c>
      <c r="L113" s="119" t="str">
        <f>IF('BB-2024-Friday'!$AJ115&lt;&gt;"",IF('BB-2024-Friday'!$AJ115="t",'BB-2024-Friday'!AO115,0),"")</f>
        <v/>
      </c>
      <c r="M113" s="119" t="str">
        <f>IF('BB-2024-Friday'!$AJ115&lt;&gt;"",IF('BB-2024-Friday'!$AJ115="t",'BB-2024-Friday'!AP115,0),"")</f>
        <v/>
      </c>
      <c r="N113" s="120" t="str">
        <f>IF('BB-2024-Friday'!$AJ115&lt;&gt;"",IF('BB-2024-Friday'!$AJ115="m",'BB-2024-Friday'!U115,0),"")</f>
        <v/>
      </c>
      <c r="O113" s="120" t="str">
        <f>IF('BB-2024-Friday'!$AJ115&lt;&gt;"",IF('BB-2024-Friday'!$AJ115="m",'BB-2024-Friday'!V115,0),"")</f>
        <v/>
      </c>
    </row>
    <row r="114" spans="1:15" x14ac:dyDescent="0.25">
      <c r="A114" t="str">
        <f>IF('BB-2024-Friday'!AJ116&lt;&gt;"",'BB-2024-Friday'!AJ116,"")</f>
        <v>l</v>
      </c>
      <c r="B114" t="str">
        <f>IF('BB-2024-Friday'!AJ116&lt;&gt;"",'BB-2024-Friday'!AR116,"")</f>
        <v>[Generic Farming] Instant Turf.{  START of REGULARITY.}</v>
      </c>
      <c r="C114" t="str">
        <f>IF('BB-2024-Friday'!AJ116="m","v","a")</f>
        <v>a</v>
      </c>
      <c r="D114" s="92">
        <f>IF('BB-2024-Friday'!AJ116&lt;&gt;"",'BB-2024-Friday'!AI116,"")</f>
        <v>33.54</v>
      </c>
      <c r="E114" s="119">
        <f>IF('BB-2024-Friday'!$AJ116&lt;&gt;"",IF('BB-2024-Friday'!$AJ116="t",0,'BB-2024-Friday'!AM116),"")</f>
        <v>35</v>
      </c>
      <c r="F114" s="119">
        <f>IF('BB-2024-Friday'!$AJ116&lt;&gt;"",IF('BB-2024-Friday'!$AJ116="t",0,'BB-2024-Friday'!AN116),"")</f>
        <v>40</v>
      </c>
      <c r="G114" s="119">
        <f>IF('BB-2024-Friday'!$AJ116&lt;&gt;"",IF('BB-2024-Friday'!$AJ116="t",0,'BB-2024-Friday'!AO116),"")</f>
        <v>45</v>
      </c>
      <c r="H114" s="119">
        <f>IF('BB-2024-Friday'!$AJ116&lt;&gt;"",IF('BB-2024-Friday'!$AJ116="t",0,'BB-2024-Friday'!AP116),"")</f>
        <v>50</v>
      </c>
      <c r="I114" s="119" t="str">
        <f>IF('BB-2024-Friday'!$AJ116&lt;&gt;"",IF('BB-2024-Friday'!$AJ116="t",0,'BB-2024-Friday'!AQ116),"")</f>
        <v>60</v>
      </c>
      <c r="J114" s="119">
        <f>IF('BB-2024-Friday'!$AJ116&lt;&gt;"",IF('BB-2024-Friday'!$AJ116="t",'BB-2024-Friday'!AM116,0),"")</f>
        <v>0</v>
      </c>
      <c r="K114" s="119">
        <f>IF('BB-2024-Friday'!$AJ116&lt;&gt;"",IF('BB-2024-Friday'!$AJ116="t",'BB-2024-Friday'!AN116,0),"")</f>
        <v>0</v>
      </c>
      <c r="L114" s="119">
        <f>IF('BB-2024-Friday'!$AJ116&lt;&gt;"",IF('BB-2024-Friday'!$AJ116="t",'BB-2024-Friday'!AO116,0),"")</f>
        <v>0</v>
      </c>
      <c r="M114" s="119">
        <f>IF('BB-2024-Friday'!$AJ116&lt;&gt;"",IF('BB-2024-Friday'!$AJ116="t",'BB-2024-Friday'!AP116,0),"")</f>
        <v>0</v>
      </c>
      <c r="N114" s="120">
        <f>IF('BB-2024-Friday'!$AJ116&lt;&gt;"",IF('BB-2024-Friday'!$AJ116="m",'BB-2024-Friday'!U116,0),"")</f>
        <v>0</v>
      </c>
      <c r="O114" s="120">
        <f>IF('BB-2024-Friday'!$AJ116&lt;&gt;"",IF('BB-2024-Friday'!$AJ116="m",'BB-2024-Friday'!V116,0),"")</f>
        <v>0</v>
      </c>
    </row>
    <row r="115" spans="1:15" x14ac:dyDescent="0.25">
      <c r="A115" t="str">
        <f>IF('BB-2024-Friday'!AJ117&lt;&gt;"",'BB-2024-Friday'!AJ117,"")</f>
        <v/>
      </c>
      <c r="B115" t="str">
        <f>IF('BB-2024-Friday'!AJ117&lt;&gt;"",'BB-2024-Friday'!AR117,"")</f>
        <v/>
      </c>
      <c r="C115" t="str">
        <f>IF('BB-2024-Friday'!AJ117="m","v","a")</f>
        <v>a</v>
      </c>
      <c r="D115" s="92" t="str">
        <f>IF('BB-2024-Friday'!AJ117&lt;&gt;"",'BB-2024-Friday'!AI117,"")</f>
        <v/>
      </c>
      <c r="E115" s="119" t="str">
        <f>IF('BB-2024-Friday'!$AJ117&lt;&gt;"",IF('BB-2024-Friday'!$AJ117="t",0,'BB-2024-Friday'!AM117),"")</f>
        <v/>
      </c>
      <c r="F115" s="119" t="str">
        <f>IF('BB-2024-Friday'!$AJ117&lt;&gt;"",IF('BB-2024-Friday'!$AJ117="t",0,'BB-2024-Friday'!AN117),"")</f>
        <v/>
      </c>
      <c r="G115" s="119" t="str">
        <f>IF('BB-2024-Friday'!$AJ117&lt;&gt;"",IF('BB-2024-Friday'!$AJ117="t",0,'BB-2024-Friday'!AO117),"")</f>
        <v/>
      </c>
      <c r="H115" s="119" t="str">
        <f>IF('BB-2024-Friday'!$AJ117&lt;&gt;"",IF('BB-2024-Friday'!$AJ117="t",0,'BB-2024-Friday'!AP117),"")</f>
        <v/>
      </c>
      <c r="I115" s="119" t="str">
        <f>IF('BB-2024-Friday'!$AJ117&lt;&gt;"",IF('BB-2024-Friday'!$AJ117="t",0,'BB-2024-Friday'!AQ117),"")</f>
        <v/>
      </c>
      <c r="J115" s="119" t="str">
        <f>IF('BB-2024-Friday'!$AJ117&lt;&gt;"",IF('BB-2024-Friday'!$AJ117="t",'BB-2024-Friday'!AM117,0),"")</f>
        <v/>
      </c>
      <c r="K115" s="119" t="str">
        <f>IF('BB-2024-Friday'!$AJ117&lt;&gt;"",IF('BB-2024-Friday'!$AJ117="t",'BB-2024-Friday'!AN117,0),"")</f>
        <v/>
      </c>
      <c r="L115" s="119" t="str">
        <f>IF('BB-2024-Friday'!$AJ117&lt;&gt;"",IF('BB-2024-Friday'!$AJ117="t",'BB-2024-Friday'!AO117,0),"")</f>
        <v/>
      </c>
      <c r="M115" s="119" t="str">
        <f>IF('BB-2024-Friday'!$AJ117&lt;&gt;"",IF('BB-2024-Friday'!$AJ117="t",'BB-2024-Friday'!AP117,0),"")</f>
        <v/>
      </c>
      <c r="N115" s="120" t="str">
        <f>IF('BB-2024-Friday'!$AJ117&lt;&gt;"",IF('BB-2024-Friday'!$AJ117="m",'BB-2024-Friday'!U117,0),"")</f>
        <v/>
      </c>
      <c r="O115" s="120" t="str">
        <f>IF('BB-2024-Friday'!$AJ117&lt;&gt;"",IF('BB-2024-Friday'!$AJ117="m",'BB-2024-Friday'!V117,0),"")</f>
        <v/>
      </c>
    </row>
    <row r="116" spans="1:15" x14ac:dyDescent="0.25">
      <c r="A116" t="str">
        <f>IF('BB-2024-Friday'!AJ118&lt;&gt;"",'BB-2024-Friday'!AJ118,"")</f>
        <v/>
      </c>
      <c r="B116" t="str">
        <f>IF('BB-2024-Friday'!AJ118&lt;&gt;"",'BB-2024-Friday'!AR118,"")</f>
        <v/>
      </c>
      <c r="C116" t="str">
        <f>IF('BB-2024-Friday'!AJ118="m","v","a")</f>
        <v>a</v>
      </c>
      <c r="D116" s="92" t="str">
        <f>IF('BB-2024-Friday'!AJ118&lt;&gt;"",'BB-2024-Friday'!AI118,"")</f>
        <v/>
      </c>
      <c r="E116" s="119" t="str">
        <f>IF('BB-2024-Friday'!$AJ118&lt;&gt;"",IF('BB-2024-Friday'!$AJ118="t",0,'BB-2024-Friday'!AM118),"")</f>
        <v/>
      </c>
      <c r="F116" s="119" t="str">
        <f>IF('BB-2024-Friday'!$AJ118&lt;&gt;"",IF('BB-2024-Friday'!$AJ118="t",0,'BB-2024-Friday'!AN118),"")</f>
        <v/>
      </c>
      <c r="G116" s="119" t="str">
        <f>IF('BB-2024-Friday'!$AJ118&lt;&gt;"",IF('BB-2024-Friday'!$AJ118="t",0,'BB-2024-Friday'!AO118),"")</f>
        <v/>
      </c>
      <c r="H116" s="119" t="str">
        <f>IF('BB-2024-Friday'!$AJ118&lt;&gt;"",IF('BB-2024-Friday'!$AJ118="t",0,'BB-2024-Friday'!AP118),"")</f>
        <v/>
      </c>
      <c r="I116" s="119" t="str">
        <f>IF('BB-2024-Friday'!$AJ118&lt;&gt;"",IF('BB-2024-Friday'!$AJ118="t",0,'BB-2024-Friday'!AQ118),"")</f>
        <v/>
      </c>
      <c r="J116" s="119" t="str">
        <f>IF('BB-2024-Friday'!$AJ118&lt;&gt;"",IF('BB-2024-Friday'!$AJ118="t",'BB-2024-Friday'!AM118,0),"")</f>
        <v/>
      </c>
      <c r="K116" s="119" t="str">
        <f>IF('BB-2024-Friday'!$AJ118&lt;&gt;"",IF('BB-2024-Friday'!$AJ118="t",'BB-2024-Friday'!AN118,0),"")</f>
        <v/>
      </c>
      <c r="L116" s="119" t="str">
        <f>IF('BB-2024-Friday'!$AJ118&lt;&gt;"",IF('BB-2024-Friday'!$AJ118="t",'BB-2024-Friday'!AO118,0),"")</f>
        <v/>
      </c>
      <c r="M116" s="119" t="str">
        <f>IF('BB-2024-Friday'!$AJ118&lt;&gt;"",IF('BB-2024-Friday'!$AJ118="t",'BB-2024-Friday'!AP118,0),"")</f>
        <v/>
      </c>
      <c r="N116" s="120" t="str">
        <f>IF('BB-2024-Friday'!$AJ118&lt;&gt;"",IF('BB-2024-Friday'!$AJ118="m",'BB-2024-Friday'!U118,0),"")</f>
        <v/>
      </c>
      <c r="O116" s="120" t="str">
        <f>IF('BB-2024-Friday'!$AJ118&lt;&gt;"",IF('BB-2024-Friday'!$AJ118="m",'BB-2024-Friday'!V118,0),"")</f>
        <v/>
      </c>
    </row>
    <row r="117" spans="1:15" x14ac:dyDescent="0.25">
      <c r="A117" t="str">
        <f>IF('BB-2024-Friday'!AJ119&lt;&gt;"",'BB-2024-Friday'!AJ119,"")</f>
        <v>o</v>
      </c>
      <c r="B117" t="str">
        <f>IF('BB-2024-Friday'!AJ119&lt;&gt;"",'BB-2024-Friday'!AR119,"")</f>
        <v>T-Junction.  STOP.  Turn RIGHT on R603 to Umlaas Road</v>
      </c>
      <c r="C117" t="str">
        <f>IF('BB-2024-Friday'!AJ119="m","v","a")</f>
        <v>a</v>
      </c>
      <c r="D117" s="92">
        <f>IF('BB-2024-Friday'!AJ119&lt;&gt;"",'BB-2024-Friday'!AI119,"")</f>
        <v>34.229999999999997</v>
      </c>
      <c r="E117" s="119">
        <f>IF('BB-2024-Friday'!$AJ119&lt;&gt;"",IF('BB-2024-Friday'!$AJ119="t",0,'BB-2024-Friday'!AM119),"")</f>
        <v>30</v>
      </c>
      <c r="F117" s="119">
        <f>IF('BB-2024-Friday'!$AJ119&lt;&gt;"",IF('BB-2024-Friday'!$AJ119="t",0,'BB-2024-Friday'!AN119),"")</f>
        <v>30</v>
      </c>
      <c r="G117" s="119">
        <f>IF('BB-2024-Friday'!$AJ119&lt;&gt;"",IF('BB-2024-Friday'!$AJ119="t",0,'BB-2024-Friday'!AO119),"")</f>
        <v>30</v>
      </c>
      <c r="H117" s="119">
        <f>IF('BB-2024-Friday'!$AJ119&lt;&gt;"",IF('BB-2024-Friday'!$AJ119="t",0,'BB-2024-Friday'!AP119),"")</f>
        <v>30</v>
      </c>
      <c r="I117" s="119" t="str">
        <f>IF('BB-2024-Friday'!$AJ119&lt;&gt;"",IF('BB-2024-Friday'!$AJ119="t",0,'BB-2024-Friday'!AQ119),"")</f>
        <v>60</v>
      </c>
      <c r="J117" s="119">
        <f>IF('BB-2024-Friday'!$AJ119&lt;&gt;"",IF('BB-2024-Friday'!$AJ119="t",'BB-2024-Friday'!AM119,0),"")</f>
        <v>0</v>
      </c>
      <c r="K117" s="119">
        <f>IF('BB-2024-Friday'!$AJ119&lt;&gt;"",IF('BB-2024-Friday'!$AJ119="t",'BB-2024-Friday'!AN119,0),"")</f>
        <v>0</v>
      </c>
      <c r="L117" s="119">
        <f>IF('BB-2024-Friday'!$AJ119&lt;&gt;"",IF('BB-2024-Friday'!$AJ119="t",'BB-2024-Friday'!AO119,0),"")</f>
        <v>0</v>
      </c>
      <c r="M117" s="119">
        <f>IF('BB-2024-Friday'!$AJ119&lt;&gt;"",IF('BB-2024-Friday'!$AJ119="t",'BB-2024-Friday'!AP119,0),"")</f>
        <v>0</v>
      </c>
      <c r="N117" s="120">
        <f>IF('BB-2024-Friday'!$AJ119&lt;&gt;"",IF('BB-2024-Friday'!$AJ119="m",'BB-2024-Friday'!U119,0),"")</f>
        <v>0</v>
      </c>
      <c r="O117" s="120">
        <f>IF('BB-2024-Friday'!$AJ119&lt;&gt;"",IF('BB-2024-Friday'!$AJ119="m",'BB-2024-Friday'!V119,0),"")</f>
        <v>0</v>
      </c>
    </row>
    <row r="118" spans="1:15" x14ac:dyDescent="0.25">
      <c r="A118" t="str">
        <f>IF('BB-2024-Friday'!AJ120&lt;&gt;"",'BB-2024-Friday'!AJ120,"")</f>
        <v>o</v>
      </c>
      <c r="B118" t="str">
        <f>IF('BB-2024-Friday'!AJ120&lt;&gt;"",'BB-2024-Friday'!AR120,"")</f>
        <v>R103 Camperdown{ Right}.  Carry straight on.</v>
      </c>
      <c r="C118" t="str">
        <f>IF('BB-2024-Friday'!AJ120="m","v","a")</f>
        <v>a</v>
      </c>
      <c r="D118" s="92">
        <f>IF('BB-2024-Friday'!AJ120&lt;&gt;"",'BB-2024-Friday'!AI120,"")</f>
        <v>35.44</v>
      </c>
      <c r="E118" s="119">
        <f>IF('BB-2024-Friday'!$AJ120&lt;&gt;"",IF('BB-2024-Friday'!$AJ120="t",0,'BB-2024-Friday'!AM120),"")</f>
        <v>30</v>
      </c>
      <c r="F118" s="119">
        <f>IF('BB-2024-Friday'!$AJ120&lt;&gt;"",IF('BB-2024-Friday'!$AJ120="t",0,'BB-2024-Friday'!AN120),"")</f>
        <v>30</v>
      </c>
      <c r="G118" s="119">
        <f>IF('BB-2024-Friday'!$AJ120&lt;&gt;"",IF('BB-2024-Friday'!$AJ120="t",0,'BB-2024-Friday'!AO120),"")</f>
        <v>30</v>
      </c>
      <c r="H118" s="119">
        <f>IF('BB-2024-Friday'!$AJ120&lt;&gt;"",IF('BB-2024-Friday'!$AJ120="t",0,'BB-2024-Friday'!AP120),"")</f>
        <v>30</v>
      </c>
      <c r="I118" s="119" t="str">
        <f>IF('BB-2024-Friday'!$AJ120&lt;&gt;"",IF('BB-2024-Friday'!$AJ120="t",0,'BB-2024-Friday'!AQ120),"")</f>
        <v>60</v>
      </c>
      <c r="J118" s="119">
        <f>IF('BB-2024-Friday'!$AJ120&lt;&gt;"",IF('BB-2024-Friday'!$AJ120="t",'BB-2024-Friday'!AM120,0),"")</f>
        <v>0</v>
      </c>
      <c r="K118" s="119">
        <f>IF('BB-2024-Friday'!$AJ120&lt;&gt;"",IF('BB-2024-Friday'!$AJ120="t",'BB-2024-Friday'!AN120,0),"")</f>
        <v>0</v>
      </c>
      <c r="L118" s="119">
        <f>IF('BB-2024-Friday'!$AJ120&lt;&gt;"",IF('BB-2024-Friday'!$AJ120="t",'BB-2024-Friday'!AO120,0),"")</f>
        <v>0</v>
      </c>
      <c r="M118" s="119">
        <f>IF('BB-2024-Friday'!$AJ120&lt;&gt;"",IF('BB-2024-Friday'!$AJ120="t",'BB-2024-Friday'!AP120,0),"")</f>
        <v>0</v>
      </c>
      <c r="N118" s="120">
        <f>IF('BB-2024-Friday'!$AJ120&lt;&gt;"",IF('BB-2024-Friday'!$AJ120="m",'BB-2024-Friday'!U120,0),"")</f>
        <v>0</v>
      </c>
      <c r="O118" s="120">
        <f>IF('BB-2024-Friday'!$AJ120&lt;&gt;"",IF('BB-2024-Friday'!$AJ120="m",'BB-2024-Friday'!V120,0),"")</f>
        <v>0</v>
      </c>
    </row>
    <row r="119" spans="1:15" x14ac:dyDescent="0.25">
      <c r="A119" t="str">
        <f>IF('BB-2024-Friday'!AJ121&lt;&gt;"",'BB-2024-Friday'!AJ121,"")</f>
        <v>o</v>
      </c>
      <c r="B119" t="str">
        <f>IF('BB-2024-Friday'!AJ121&lt;&gt;"",'BB-2024-Friday'!AR121,"")</f>
        <v>R56 Richmond,R56 Thornville/R103 Ashburton, (N3) Pietermaritzburg.  Carry straight on.</v>
      </c>
      <c r="C119" t="str">
        <f>IF('BB-2024-Friday'!AJ121="m","v","a")</f>
        <v>a</v>
      </c>
      <c r="D119" s="92">
        <f>IF('BB-2024-Friday'!AJ121&lt;&gt;"",'BB-2024-Friday'!AI121,"")</f>
        <v>36.22</v>
      </c>
      <c r="E119" s="119">
        <f>IF('BB-2024-Friday'!$AJ121&lt;&gt;"",IF('BB-2024-Friday'!$AJ121="t",0,'BB-2024-Friday'!AM121),"")</f>
        <v>30</v>
      </c>
      <c r="F119" s="119">
        <f>IF('BB-2024-Friday'!$AJ121&lt;&gt;"",IF('BB-2024-Friday'!$AJ121="t",0,'BB-2024-Friday'!AN121),"")</f>
        <v>30</v>
      </c>
      <c r="G119" s="119">
        <f>IF('BB-2024-Friday'!$AJ121&lt;&gt;"",IF('BB-2024-Friday'!$AJ121="t",0,'BB-2024-Friday'!AO121),"")</f>
        <v>30</v>
      </c>
      <c r="H119" s="119">
        <f>IF('BB-2024-Friday'!$AJ121&lt;&gt;"",IF('BB-2024-Friday'!$AJ121="t",0,'BB-2024-Friday'!AP121),"")</f>
        <v>30</v>
      </c>
      <c r="I119" s="119">
        <f>IF('BB-2024-Friday'!$AJ121&lt;&gt;"",IF('BB-2024-Friday'!$AJ121="t",0,'BB-2024-Friday'!AQ121),"")</f>
        <v>80</v>
      </c>
      <c r="J119" s="119">
        <f>IF('BB-2024-Friday'!$AJ121&lt;&gt;"",IF('BB-2024-Friday'!$AJ121="t",'BB-2024-Friday'!AM121,0),"")</f>
        <v>0</v>
      </c>
      <c r="K119" s="119">
        <f>IF('BB-2024-Friday'!$AJ121&lt;&gt;"",IF('BB-2024-Friday'!$AJ121="t",'BB-2024-Friday'!AN121,0),"")</f>
        <v>0</v>
      </c>
      <c r="L119" s="119">
        <f>IF('BB-2024-Friday'!$AJ121&lt;&gt;"",IF('BB-2024-Friday'!$AJ121="t",'BB-2024-Friday'!AO121,0),"")</f>
        <v>0</v>
      </c>
      <c r="M119" s="119">
        <f>IF('BB-2024-Friday'!$AJ121&lt;&gt;"",IF('BB-2024-Friday'!$AJ121="t",'BB-2024-Friday'!AP121,0),"")</f>
        <v>0</v>
      </c>
      <c r="N119" s="120">
        <f>IF('BB-2024-Friday'!$AJ121&lt;&gt;"",IF('BB-2024-Friday'!$AJ121="m",'BB-2024-Friday'!U121,0),"")</f>
        <v>0</v>
      </c>
      <c r="O119" s="120">
        <f>IF('BB-2024-Friday'!$AJ121&lt;&gt;"",IF('BB-2024-Friday'!$AJ121="m",'BB-2024-Friday'!V121,0),"")</f>
        <v>0</v>
      </c>
    </row>
    <row r="120" spans="1:15" x14ac:dyDescent="0.25">
      <c r="A120" t="str">
        <f>IF('BB-2024-Friday'!AJ122&lt;&gt;"",'BB-2024-Friday'!AJ122,"")</f>
        <v/>
      </c>
      <c r="B120" t="str">
        <f>IF('BB-2024-Friday'!AJ122&lt;&gt;"",'BB-2024-Friday'!AR122,"")</f>
        <v/>
      </c>
      <c r="C120" t="str">
        <f>IF('BB-2024-Friday'!AJ122="m","v","a")</f>
        <v>a</v>
      </c>
      <c r="D120" s="92" t="str">
        <f>IF('BB-2024-Friday'!AJ122&lt;&gt;"",'BB-2024-Friday'!AI122,"")</f>
        <v/>
      </c>
      <c r="E120" s="119" t="str">
        <f>IF('BB-2024-Friday'!$AJ122&lt;&gt;"",IF('BB-2024-Friday'!$AJ122="t",0,'BB-2024-Friday'!AM122),"")</f>
        <v/>
      </c>
      <c r="F120" s="119" t="str">
        <f>IF('BB-2024-Friday'!$AJ122&lt;&gt;"",IF('BB-2024-Friday'!$AJ122="t",0,'BB-2024-Friday'!AN122),"")</f>
        <v/>
      </c>
      <c r="G120" s="119" t="str">
        <f>IF('BB-2024-Friday'!$AJ122&lt;&gt;"",IF('BB-2024-Friday'!$AJ122="t",0,'BB-2024-Friday'!AO122),"")</f>
        <v/>
      </c>
      <c r="H120" s="119" t="str">
        <f>IF('BB-2024-Friday'!$AJ122&lt;&gt;"",IF('BB-2024-Friday'!$AJ122="t",0,'BB-2024-Friday'!AP122),"")</f>
        <v/>
      </c>
      <c r="I120" s="119" t="str">
        <f>IF('BB-2024-Friday'!$AJ122&lt;&gt;"",IF('BB-2024-Friday'!$AJ122="t",0,'BB-2024-Friday'!AQ122),"")</f>
        <v/>
      </c>
      <c r="J120" s="119" t="str">
        <f>IF('BB-2024-Friday'!$AJ122&lt;&gt;"",IF('BB-2024-Friday'!$AJ122="t",'BB-2024-Friday'!AM122,0),"")</f>
        <v/>
      </c>
      <c r="K120" s="119" t="str">
        <f>IF('BB-2024-Friday'!$AJ122&lt;&gt;"",IF('BB-2024-Friday'!$AJ122="t",'BB-2024-Friday'!AN122,0),"")</f>
        <v/>
      </c>
      <c r="L120" s="119" t="str">
        <f>IF('BB-2024-Friday'!$AJ122&lt;&gt;"",IF('BB-2024-Friday'!$AJ122="t",'BB-2024-Friday'!AO122,0),"")</f>
        <v/>
      </c>
      <c r="M120" s="119" t="str">
        <f>IF('BB-2024-Friday'!$AJ122&lt;&gt;"",IF('BB-2024-Friday'!$AJ122="t",'BB-2024-Friday'!AP122,0),"")</f>
        <v/>
      </c>
      <c r="N120" s="120" t="str">
        <f>IF('BB-2024-Friday'!$AJ122&lt;&gt;"",IF('BB-2024-Friday'!$AJ122="m",'BB-2024-Friday'!U122,0),"")</f>
        <v/>
      </c>
      <c r="O120" s="120" t="str">
        <f>IF('BB-2024-Friday'!$AJ122&lt;&gt;"",IF('BB-2024-Friday'!$AJ122="m",'BB-2024-Friday'!V122,0),"")</f>
        <v/>
      </c>
    </row>
    <row r="121" spans="1:15" x14ac:dyDescent="0.25">
      <c r="A121" t="str">
        <f>IF('BB-2024-Friday'!AJ123&lt;&gt;"",'BB-2024-Friday'!AJ123,"")</f>
        <v>f</v>
      </c>
      <c r="B121" t="str">
        <f>IF('BB-2024-Friday'!AJ123&lt;&gt;"",'BB-2024-Friday'!AR123,"")</f>
        <v>Constantia Kunsmis.{ Centre of Entrance} START of REGULARITY.</v>
      </c>
      <c r="C121" t="str">
        <f>IF('BB-2024-Friday'!AJ123="m","v","a")</f>
        <v>a</v>
      </c>
      <c r="D121" s="92">
        <f>IF('BB-2024-Friday'!AJ123&lt;&gt;"",'BB-2024-Friday'!AI123,"")</f>
        <v>38.06</v>
      </c>
      <c r="E121" s="119">
        <f>IF('BB-2024-Friday'!$AJ123&lt;&gt;"",IF('BB-2024-Friday'!$AJ123="t",0,'BB-2024-Friday'!AM123),"")</f>
        <v>46</v>
      </c>
      <c r="F121" s="119">
        <f>IF('BB-2024-Friday'!$AJ123&lt;&gt;"",IF('BB-2024-Friday'!$AJ123="t",0,'BB-2024-Friday'!AN123),"")</f>
        <v>55</v>
      </c>
      <c r="G121" s="119">
        <f>IF('BB-2024-Friday'!$AJ123&lt;&gt;"",IF('BB-2024-Friday'!$AJ123="t",0,'BB-2024-Friday'!AO123),"")</f>
        <v>64</v>
      </c>
      <c r="H121" s="119">
        <f>IF('BB-2024-Friday'!$AJ123&lt;&gt;"",IF('BB-2024-Friday'!$AJ123="t",0,'BB-2024-Friday'!AP123),"")</f>
        <v>72</v>
      </c>
      <c r="I121" s="119">
        <f>IF('BB-2024-Friday'!$AJ123&lt;&gt;"",IF('BB-2024-Friday'!$AJ123="t",0,'BB-2024-Friday'!AQ123),"")</f>
        <v>80</v>
      </c>
      <c r="J121" s="119">
        <f>IF('BB-2024-Friday'!$AJ123&lt;&gt;"",IF('BB-2024-Friday'!$AJ123="t",'BB-2024-Friday'!AM123,0),"")</f>
        <v>0</v>
      </c>
      <c r="K121" s="119">
        <f>IF('BB-2024-Friday'!$AJ123&lt;&gt;"",IF('BB-2024-Friday'!$AJ123="t",'BB-2024-Friday'!AN123,0),"")</f>
        <v>0</v>
      </c>
      <c r="L121" s="119">
        <f>IF('BB-2024-Friday'!$AJ123&lt;&gt;"",IF('BB-2024-Friday'!$AJ123="t",'BB-2024-Friday'!AO123,0),"")</f>
        <v>0</v>
      </c>
      <c r="M121" s="119">
        <f>IF('BB-2024-Friday'!$AJ123&lt;&gt;"",IF('BB-2024-Friday'!$AJ123="t",'BB-2024-Friday'!AP123,0),"")</f>
        <v>0</v>
      </c>
      <c r="N121" s="120">
        <f>IF('BB-2024-Friday'!$AJ123&lt;&gt;"",IF('BB-2024-Friday'!$AJ123="m",'BB-2024-Friday'!U123,0),"")</f>
        <v>0</v>
      </c>
      <c r="O121" s="120">
        <f>IF('BB-2024-Friday'!$AJ123&lt;&gt;"",IF('BB-2024-Friday'!$AJ123="m",'BB-2024-Friday'!V123,0),"")</f>
        <v>0</v>
      </c>
    </row>
    <row r="122" spans="1:15" x14ac:dyDescent="0.25">
      <c r="A122" t="str">
        <f>IF('BB-2024-Friday'!AJ124&lt;&gt;"",'BB-2024-Friday'!AJ124,"")</f>
        <v/>
      </c>
      <c r="B122" t="str">
        <f>IF('BB-2024-Friday'!AJ124&lt;&gt;"",'BB-2024-Friday'!AR124,"")</f>
        <v/>
      </c>
      <c r="C122" t="str">
        <f>IF('BB-2024-Friday'!AJ124="m","v","a")</f>
        <v>a</v>
      </c>
      <c r="D122" s="92" t="str">
        <f>IF('BB-2024-Friday'!AJ124&lt;&gt;"",'BB-2024-Friday'!AI124,"")</f>
        <v/>
      </c>
      <c r="E122" s="119" t="str">
        <f>IF('BB-2024-Friday'!$AJ124&lt;&gt;"",IF('BB-2024-Friday'!$AJ124="t",0,'BB-2024-Friday'!AM124),"")</f>
        <v/>
      </c>
      <c r="F122" s="119" t="str">
        <f>IF('BB-2024-Friday'!$AJ124&lt;&gt;"",IF('BB-2024-Friday'!$AJ124="t",0,'BB-2024-Friday'!AN124),"")</f>
        <v/>
      </c>
      <c r="G122" s="119" t="str">
        <f>IF('BB-2024-Friday'!$AJ124&lt;&gt;"",IF('BB-2024-Friday'!$AJ124="t",0,'BB-2024-Friday'!AO124),"")</f>
        <v/>
      </c>
      <c r="H122" s="119" t="str">
        <f>IF('BB-2024-Friday'!$AJ124&lt;&gt;"",IF('BB-2024-Friday'!$AJ124="t",0,'BB-2024-Friday'!AP124),"")</f>
        <v/>
      </c>
      <c r="I122" s="119" t="str">
        <f>IF('BB-2024-Friday'!$AJ124&lt;&gt;"",IF('BB-2024-Friday'!$AJ124="t",0,'BB-2024-Friday'!AQ124),"")</f>
        <v/>
      </c>
      <c r="J122" s="119" t="str">
        <f>IF('BB-2024-Friday'!$AJ124&lt;&gt;"",IF('BB-2024-Friday'!$AJ124="t",'BB-2024-Friday'!AM124,0),"")</f>
        <v/>
      </c>
      <c r="K122" s="119" t="str">
        <f>IF('BB-2024-Friday'!$AJ124&lt;&gt;"",IF('BB-2024-Friday'!$AJ124="t",'BB-2024-Friday'!AN124,0),"")</f>
        <v/>
      </c>
      <c r="L122" s="119" t="str">
        <f>IF('BB-2024-Friday'!$AJ124&lt;&gt;"",IF('BB-2024-Friday'!$AJ124="t",'BB-2024-Friday'!AO124,0),"")</f>
        <v/>
      </c>
      <c r="M122" s="119" t="str">
        <f>IF('BB-2024-Friday'!$AJ124&lt;&gt;"",IF('BB-2024-Friday'!$AJ124="t",'BB-2024-Friday'!AP124,0),"")</f>
        <v/>
      </c>
      <c r="N122" s="120" t="str">
        <f>IF('BB-2024-Friday'!$AJ124&lt;&gt;"",IF('BB-2024-Friday'!$AJ124="m",'BB-2024-Friday'!U124,0),"")</f>
        <v/>
      </c>
      <c r="O122" s="120" t="str">
        <f>IF('BB-2024-Friday'!$AJ124&lt;&gt;"",IF('BB-2024-Friday'!$AJ124="m",'BB-2024-Friday'!V124,0),"")</f>
        <v/>
      </c>
    </row>
    <row r="123" spans="1:15" x14ac:dyDescent="0.25">
      <c r="A123" t="str">
        <f>IF('BB-2024-Friday'!AJ125&lt;&gt;"",'BB-2024-Friday'!AJ125,"")</f>
        <v/>
      </c>
      <c r="B123" t="str">
        <f>IF('BB-2024-Friday'!AJ125&lt;&gt;"",'BB-2024-Friday'!AR125,"")</f>
        <v/>
      </c>
      <c r="C123" t="str">
        <f>IF('BB-2024-Friday'!AJ125="m","v","a")</f>
        <v>a</v>
      </c>
      <c r="D123" s="92" t="str">
        <f>IF('BB-2024-Friday'!AJ125&lt;&gt;"",'BB-2024-Friday'!AI125,"")</f>
        <v/>
      </c>
      <c r="E123" s="119" t="str">
        <f>IF('BB-2024-Friday'!$AJ125&lt;&gt;"",IF('BB-2024-Friday'!$AJ125="t",0,'BB-2024-Friday'!AM125),"")</f>
        <v/>
      </c>
      <c r="F123" s="119" t="str">
        <f>IF('BB-2024-Friday'!$AJ125&lt;&gt;"",IF('BB-2024-Friday'!$AJ125="t",0,'BB-2024-Friday'!AN125),"")</f>
        <v/>
      </c>
      <c r="G123" s="119" t="str">
        <f>IF('BB-2024-Friday'!$AJ125&lt;&gt;"",IF('BB-2024-Friday'!$AJ125="t",0,'BB-2024-Friday'!AO125),"")</f>
        <v/>
      </c>
      <c r="H123" s="119" t="str">
        <f>IF('BB-2024-Friday'!$AJ125&lt;&gt;"",IF('BB-2024-Friday'!$AJ125="t",0,'BB-2024-Friday'!AP125),"")</f>
        <v/>
      </c>
      <c r="I123" s="119" t="str">
        <f>IF('BB-2024-Friday'!$AJ125&lt;&gt;"",IF('BB-2024-Friday'!$AJ125="t",0,'BB-2024-Friday'!AQ125),"")</f>
        <v/>
      </c>
      <c r="J123" s="119" t="str">
        <f>IF('BB-2024-Friday'!$AJ125&lt;&gt;"",IF('BB-2024-Friday'!$AJ125="t",'BB-2024-Friday'!AM125,0),"")</f>
        <v/>
      </c>
      <c r="K123" s="119" t="str">
        <f>IF('BB-2024-Friday'!$AJ125&lt;&gt;"",IF('BB-2024-Friday'!$AJ125="t",'BB-2024-Friday'!AN125,0),"")</f>
        <v/>
      </c>
      <c r="L123" s="119" t="str">
        <f>IF('BB-2024-Friday'!$AJ125&lt;&gt;"",IF('BB-2024-Friday'!$AJ125="t",'BB-2024-Friday'!AO125,0),"")</f>
        <v/>
      </c>
      <c r="M123" s="119" t="str">
        <f>IF('BB-2024-Friday'!$AJ125&lt;&gt;"",IF('BB-2024-Friday'!$AJ125="t",'BB-2024-Friday'!AP125,0),"")</f>
        <v/>
      </c>
      <c r="N123" s="120" t="str">
        <f>IF('BB-2024-Friday'!$AJ125&lt;&gt;"",IF('BB-2024-Friday'!$AJ125="m",'BB-2024-Friday'!U125,0),"")</f>
        <v/>
      </c>
      <c r="O123" s="120" t="str">
        <f>IF('BB-2024-Friday'!$AJ125&lt;&gt;"",IF('BB-2024-Friday'!$AJ125="m",'BB-2024-Friday'!V125,0),"")</f>
        <v/>
      </c>
    </row>
    <row r="124" spans="1:15" x14ac:dyDescent="0.25">
      <c r="A124" t="str">
        <f>IF('BB-2024-Friday'!AJ126&lt;&gt;"",'BB-2024-Friday'!AJ126,"")</f>
        <v>m</v>
      </c>
      <c r="B124" t="str">
        <f>IF('BB-2024-Friday'!AJ126&lt;&gt;"",'BB-2024-Friday'!AR126,"")</f>
        <v>D685 Control dot on Pole &amp; Center line.</v>
      </c>
      <c r="C124" t="str">
        <f>IF('BB-2024-Friday'!AJ126="m","v","a")</f>
        <v>v</v>
      </c>
      <c r="D124" s="92">
        <f>IF('BB-2024-Friday'!AJ126&lt;&gt;"",'BB-2024-Friday'!AI126,"")</f>
        <v>41.02</v>
      </c>
      <c r="E124" s="119">
        <f>IF('BB-2024-Friday'!$AJ126&lt;&gt;"",IF('BB-2024-Friday'!$AJ126="t",0,'BB-2024-Friday'!AM126),"")</f>
        <v>46</v>
      </c>
      <c r="F124" s="119">
        <f>IF('BB-2024-Friday'!$AJ126&lt;&gt;"",IF('BB-2024-Friday'!$AJ126="t",0,'BB-2024-Friday'!AN126),"")</f>
        <v>55</v>
      </c>
      <c r="G124" s="119">
        <f>IF('BB-2024-Friday'!$AJ126&lt;&gt;"",IF('BB-2024-Friday'!$AJ126="t",0,'BB-2024-Friday'!AO126),"")</f>
        <v>64</v>
      </c>
      <c r="H124" s="119">
        <f>IF('BB-2024-Friday'!$AJ126&lt;&gt;"",IF('BB-2024-Friday'!$AJ126="t",0,'BB-2024-Friday'!AP126),"")</f>
        <v>72</v>
      </c>
      <c r="I124" s="119">
        <f>IF('BB-2024-Friday'!$AJ126&lt;&gt;"",IF('BB-2024-Friday'!$AJ126="t",0,'BB-2024-Friday'!AQ126),"")</f>
        <v>80</v>
      </c>
      <c r="J124" s="119">
        <f>IF('BB-2024-Friday'!$AJ126&lt;&gt;"",IF('BB-2024-Friday'!$AJ126="t",'BB-2024-Friday'!AM126,0),"")</f>
        <v>0</v>
      </c>
      <c r="K124" s="119">
        <f>IF('BB-2024-Friday'!$AJ126&lt;&gt;"",IF('BB-2024-Friday'!$AJ126="t",'BB-2024-Friday'!AN126,0),"")</f>
        <v>0</v>
      </c>
      <c r="L124" s="119">
        <f>IF('BB-2024-Friday'!$AJ126&lt;&gt;"",IF('BB-2024-Friday'!$AJ126="t",'BB-2024-Friday'!AO126,0),"")</f>
        <v>0</v>
      </c>
      <c r="M124" s="119">
        <f>IF('BB-2024-Friday'!$AJ126&lt;&gt;"",IF('BB-2024-Friday'!$AJ126="t",'BB-2024-Friday'!AP126,0),"")</f>
        <v>0</v>
      </c>
      <c r="N124" s="120">
        <f>IF('BB-2024-Friday'!$AJ126&lt;&gt;"",IF('BB-2024-Friday'!$AJ126="m",'BB-2024-Friday'!U126,0),"")</f>
        <v>29.73105</v>
      </c>
      <c r="O124" s="120">
        <f>IF('BB-2024-Friday'!$AJ126&lt;&gt;"",IF('BB-2024-Friday'!$AJ126="m",'BB-2024-Friday'!V126,0),"")</f>
        <v>30.44886</v>
      </c>
    </row>
    <row r="125" spans="1:15" x14ac:dyDescent="0.25">
      <c r="A125" t="str">
        <f>IF('BB-2024-Friday'!AJ127&lt;&gt;"",'BB-2024-Friday'!AJ127,"")</f>
        <v/>
      </c>
      <c r="B125" t="str">
        <f>IF('BB-2024-Friday'!AJ127&lt;&gt;"",'BB-2024-Friday'!AR127,"")</f>
        <v/>
      </c>
      <c r="C125" t="str">
        <f>IF('BB-2024-Friday'!AJ127="m","v","a")</f>
        <v>a</v>
      </c>
      <c r="D125" s="92" t="str">
        <f>IF('BB-2024-Friday'!AJ127&lt;&gt;"",'BB-2024-Friday'!AI127,"")</f>
        <v/>
      </c>
      <c r="E125" s="119" t="str">
        <f>IF('BB-2024-Friday'!$AJ127&lt;&gt;"",IF('BB-2024-Friday'!$AJ127="t",0,'BB-2024-Friday'!AM127),"")</f>
        <v/>
      </c>
      <c r="F125" s="119" t="str">
        <f>IF('BB-2024-Friday'!$AJ127&lt;&gt;"",IF('BB-2024-Friday'!$AJ127="t",0,'BB-2024-Friday'!AN127),"")</f>
        <v/>
      </c>
      <c r="G125" s="119" t="str">
        <f>IF('BB-2024-Friday'!$AJ127&lt;&gt;"",IF('BB-2024-Friday'!$AJ127="t",0,'BB-2024-Friday'!AO127),"")</f>
        <v/>
      </c>
      <c r="H125" s="119" t="str">
        <f>IF('BB-2024-Friday'!$AJ127&lt;&gt;"",IF('BB-2024-Friday'!$AJ127="t",0,'BB-2024-Friday'!AP127),"")</f>
        <v/>
      </c>
      <c r="I125" s="119" t="str">
        <f>IF('BB-2024-Friday'!$AJ127&lt;&gt;"",IF('BB-2024-Friday'!$AJ127="t",0,'BB-2024-Friday'!AQ127),"")</f>
        <v/>
      </c>
      <c r="J125" s="119" t="str">
        <f>IF('BB-2024-Friday'!$AJ127&lt;&gt;"",IF('BB-2024-Friday'!$AJ127="t",'BB-2024-Friday'!AM127,0),"")</f>
        <v/>
      </c>
      <c r="K125" s="119" t="str">
        <f>IF('BB-2024-Friday'!$AJ127&lt;&gt;"",IF('BB-2024-Friday'!$AJ127="t",'BB-2024-Friday'!AN127,0),"")</f>
        <v/>
      </c>
      <c r="L125" s="119" t="str">
        <f>IF('BB-2024-Friday'!$AJ127&lt;&gt;"",IF('BB-2024-Friday'!$AJ127="t",'BB-2024-Friday'!AO127,0),"")</f>
        <v/>
      </c>
      <c r="M125" s="119" t="str">
        <f>IF('BB-2024-Friday'!$AJ127&lt;&gt;"",IF('BB-2024-Friday'!$AJ127="t",'BB-2024-Friday'!AP127,0),"")</f>
        <v/>
      </c>
      <c r="N125" s="120" t="str">
        <f>IF('BB-2024-Friday'!$AJ127&lt;&gt;"",IF('BB-2024-Friday'!$AJ127="m",'BB-2024-Friday'!U127,0),"")</f>
        <v/>
      </c>
      <c r="O125" s="120" t="str">
        <f>IF('BB-2024-Friday'!$AJ127&lt;&gt;"",IF('BB-2024-Friday'!$AJ127="m",'BB-2024-Friday'!V127,0),"")</f>
        <v/>
      </c>
    </row>
    <row r="126" spans="1:15" x14ac:dyDescent="0.25">
      <c r="A126" t="str">
        <f>IF('BB-2024-Friday'!AJ128&lt;&gt;"",'BB-2024-Friday'!AJ128,"")</f>
        <v/>
      </c>
      <c r="B126" t="str">
        <f>IF('BB-2024-Friday'!AJ128&lt;&gt;"",'BB-2024-Friday'!AR128,"")</f>
        <v/>
      </c>
      <c r="C126" t="str">
        <f>IF('BB-2024-Friday'!AJ128="m","v","a")</f>
        <v>a</v>
      </c>
      <c r="D126" s="92" t="str">
        <f>IF('BB-2024-Friday'!AJ128&lt;&gt;"",'BB-2024-Friday'!AI128,"")</f>
        <v/>
      </c>
      <c r="E126" s="119" t="str">
        <f>IF('BB-2024-Friday'!$AJ128&lt;&gt;"",IF('BB-2024-Friday'!$AJ128="t",0,'BB-2024-Friday'!AM128),"")</f>
        <v/>
      </c>
      <c r="F126" s="119" t="str">
        <f>IF('BB-2024-Friday'!$AJ128&lt;&gt;"",IF('BB-2024-Friday'!$AJ128="t",0,'BB-2024-Friday'!AN128),"")</f>
        <v/>
      </c>
      <c r="G126" s="119" t="str">
        <f>IF('BB-2024-Friday'!$AJ128&lt;&gt;"",IF('BB-2024-Friday'!$AJ128="t",0,'BB-2024-Friday'!AO128),"")</f>
        <v/>
      </c>
      <c r="H126" s="119" t="str">
        <f>IF('BB-2024-Friday'!$AJ128&lt;&gt;"",IF('BB-2024-Friday'!$AJ128="t",0,'BB-2024-Friday'!AP128),"")</f>
        <v/>
      </c>
      <c r="I126" s="119" t="str">
        <f>IF('BB-2024-Friday'!$AJ128&lt;&gt;"",IF('BB-2024-Friday'!$AJ128="t",0,'BB-2024-Friday'!AQ128),"")</f>
        <v/>
      </c>
      <c r="J126" s="119" t="str">
        <f>IF('BB-2024-Friday'!$AJ128&lt;&gt;"",IF('BB-2024-Friday'!$AJ128="t",'BB-2024-Friday'!AM128,0),"")</f>
        <v/>
      </c>
      <c r="K126" s="119" t="str">
        <f>IF('BB-2024-Friday'!$AJ128&lt;&gt;"",IF('BB-2024-Friday'!$AJ128="t",'BB-2024-Friday'!AN128,0),"")</f>
        <v/>
      </c>
      <c r="L126" s="119" t="str">
        <f>IF('BB-2024-Friday'!$AJ128&lt;&gt;"",IF('BB-2024-Friday'!$AJ128="t",'BB-2024-Friday'!AO128,0),"")</f>
        <v/>
      </c>
      <c r="M126" s="119" t="str">
        <f>IF('BB-2024-Friday'!$AJ128&lt;&gt;"",IF('BB-2024-Friday'!$AJ128="t",'BB-2024-Friday'!AP128,0),"")</f>
        <v/>
      </c>
      <c r="N126" s="120" t="str">
        <f>IF('BB-2024-Friday'!$AJ128&lt;&gt;"",IF('BB-2024-Friday'!$AJ128="m",'BB-2024-Friday'!U128,0),"")</f>
        <v/>
      </c>
      <c r="O126" s="120" t="str">
        <f>IF('BB-2024-Friday'!$AJ128&lt;&gt;"",IF('BB-2024-Friday'!$AJ128="m",'BB-2024-Friday'!V128,0),"")</f>
        <v/>
      </c>
    </row>
    <row r="127" spans="1:15" x14ac:dyDescent="0.25">
      <c r="A127" t="str">
        <f>IF('BB-2024-Friday'!AJ129&lt;&gt;"",'BB-2024-Friday'!AJ129,"")</f>
        <v/>
      </c>
      <c r="B127" t="str">
        <f>IF('BB-2024-Friday'!AJ129&lt;&gt;"",'BB-2024-Friday'!AR129,"")</f>
        <v/>
      </c>
      <c r="C127" t="str">
        <f>IF('BB-2024-Friday'!AJ129="m","v","a")</f>
        <v>a</v>
      </c>
      <c r="D127" s="92" t="str">
        <f>IF('BB-2024-Friday'!AJ129&lt;&gt;"",'BB-2024-Friday'!AI129,"")</f>
        <v/>
      </c>
      <c r="E127" s="119" t="str">
        <f>IF('BB-2024-Friday'!$AJ129&lt;&gt;"",IF('BB-2024-Friday'!$AJ129="t",0,'BB-2024-Friday'!AM129),"")</f>
        <v/>
      </c>
      <c r="F127" s="119" t="str">
        <f>IF('BB-2024-Friday'!$AJ129&lt;&gt;"",IF('BB-2024-Friday'!$AJ129="t",0,'BB-2024-Friday'!AN129),"")</f>
        <v/>
      </c>
      <c r="G127" s="119" t="str">
        <f>IF('BB-2024-Friday'!$AJ129&lt;&gt;"",IF('BB-2024-Friday'!$AJ129="t",0,'BB-2024-Friday'!AO129),"")</f>
        <v/>
      </c>
      <c r="H127" s="119" t="str">
        <f>IF('BB-2024-Friday'!$AJ129&lt;&gt;"",IF('BB-2024-Friday'!$AJ129="t",0,'BB-2024-Friday'!AP129),"")</f>
        <v/>
      </c>
      <c r="I127" s="119" t="str">
        <f>IF('BB-2024-Friday'!$AJ129&lt;&gt;"",IF('BB-2024-Friday'!$AJ129="t",0,'BB-2024-Friday'!AQ129),"")</f>
        <v/>
      </c>
      <c r="J127" s="119" t="str">
        <f>IF('BB-2024-Friday'!$AJ129&lt;&gt;"",IF('BB-2024-Friday'!$AJ129="t",'BB-2024-Friday'!AM129,0),"")</f>
        <v/>
      </c>
      <c r="K127" s="119" t="str">
        <f>IF('BB-2024-Friday'!$AJ129&lt;&gt;"",IF('BB-2024-Friday'!$AJ129="t",'BB-2024-Friday'!AN129,0),"")</f>
        <v/>
      </c>
      <c r="L127" s="119" t="str">
        <f>IF('BB-2024-Friday'!$AJ129&lt;&gt;"",IF('BB-2024-Friday'!$AJ129="t",'BB-2024-Friday'!AO129,0),"")</f>
        <v/>
      </c>
      <c r="M127" s="119" t="str">
        <f>IF('BB-2024-Friday'!$AJ129&lt;&gt;"",IF('BB-2024-Friday'!$AJ129="t",'BB-2024-Friday'!AP129,0),"")</f>
        <v/>
      </c>
      <c r="N127" s="120" t="str">
        <f>IF('BB-2024-Friday'!$AJ129&lt;&gt;"",IF('BB-2024-Friday'!$AJ129="m",'BB-2024-Friday'!U129,0),"")</f>
        <v/>
      </c>
      <c r="O127" s="120" t="str">
        <f>IF('BB-2024-Friday'!$AJ129&lt;&gt;"",IF('BB-2024-Friday'!$AJ129="m",'BB-2024-Friday'!V129,0),"")</f>
        <v/>
      </c>
    </row>
    <row r="128" spans="1:15" x14ac:dyDescent="0.25">
      <c r="A128" t="str">
        <f>IF('BB-2024-Friday'!AJ130&lt;&gt;"",'BB-2024-Friday'!AJ130,"")</f>
        <v/>
      </c>
      <c r="B128" t="str">
        <f>IF('BB-2024-Friday'!AJ130&lt;&gt;"",'BB-2024-Friday'!AR130,"")</f>
        <v/>
      </c>
      <c r="C128" t="str">
        <f>IF('BB-2024-Friday'!AJ130="m","v","a")</f>
        <v>a</v>
      </c>
      <c r="D128" s="92" t="str">
        <f>IF('BB-2024-Friday'!AJ130&lt;&gt;"",'BB-2024-Friday'!AI130,"")</f>
        <v/>
      </c>
      <c r="E128" s="119" t="str">
        <f>IF('BB-2024-Friday'!$AJ130&lt;&gt;"",IF('BB-2024-Friday'!$AJ130="t",0,'BB-2024-Friday'!AM130),"")</f>
        <v/>
      </c>
      <c r="F128" s="119" t="str">
        <f>IF('BB-2024-Friday'!$AJ130&lt;&gt;"",IF('BB-2024-Friday'!$AJ130="t",0,'BB-2024-Friday'!AN130),"")</f>
        <v/>
      </c>
      <c r="G128" s="119" t="str">
        <f>IF('BB-2024-Friday'!$AJ130&lt;&gt;"",IF('BB-2024-Friday'!$AJ130="t",0,'BB-2024-Friday'!AO130),"")</f>
        <v/>
      </c>
      <c r="H128" s="119" t="str">
        <f>IF('BB-2024-Friday'!$AJ130&lt;&gt;"",IF('BB-2024-Friday'!$AJ130="t",0,'BB-2024-Friday'!AP130),"")</f>
        <v/>
      </c>
      <c r="I128" s="119" t="str">
        <f>IF('BB-2024-Friday'!$AJ130&lt;&gt;"",IF('BB-2024-Friday'!$AJ130="t",0,'BB-2024-Friday'!AQ130),"")</f>
        <v/>
      </c>
      <c r="J128" s="119" t="str">
        <f>IF('BB-2024-Friday'!$AJ130&lt;&gt;"",IF('BB-2024-Friday'!$AJ130="t",'BB-2024-Friday'!AM130,0),"")</f>
        <v/>
      </c>
      <c r="K128" s="119" t="str">
        <f>IF('BB-2024-Friday'!$AJ130&lt;&gt;"",IF('BB-2024-Friday'!$AJ130="t",'BB-2024-Friday'!AN130,0),"")</f>
        <v/>
      </c>
      <c r="L128" s="119" t="str">
        <f>IF('BB-2024-Friday'!$AJ130&lt;&gt;"",IF('BB-2024-Friday'!$AJ130="t",'BB-2024-Friday'!AO130,0),"")</f>
        <v/>
      </c>
      <c r="M128" s="119" t="str">
        <f>IF('BB-2024-Friday'!$AJ130&lt;&gt;"",IF('BB-2024-Friday'!$AJ130="t",'BB-2024-Friday'!AP130,0),"")</f>
        <v/>
      </c>
      <c r="N128" s="120" t="str">
        <f>IF('BB-2024-Friday'!$AJ130&lt;&gt;"",IF('BB-2024-Friday'!$AJ130="m",'BB-2024-Friday'!U130,0),"")</f>
        <v/>
      </c>
      <c r="O128" s="120" t="str">
        <f>IF('BB-2024-Friday'!$AJ130&lt;&gt;"",IF('BB-2024-Friday'!$AJ130="m",'BB-2024-Friday'!V130,0),"")</f>
        <v/>
      </c>
    </row>
    <row r="129" spans="1:15" x14ac:dyDescent="0.25">
      <c r="A129" t="str">
        <f>IF('BB-2024-Friday'!AJ131&lt;&gt;"",'BB-2024-Friday'!AJ131,"")</f>
        <v/>
      </c>
      <c r="B129" t="str">
        <f>IF('BB-2024-Friday'!AJ131&lt;&gt;"",'BB-2024-Friday'!AR131,"")</f>
        <v/>
      </c>
      <c r="C129" t="str">
        <f>IF('BB-2024-Friday'!AJ131="m","v","a")</f>
        <v>a</v>
      </c>
      <c r="D129" s="92" t="str">
        <f>IF('BB-2024-Friday'!AJ131&lt;&gt;"",'BB-2024-Friday'!AI131,"")</f>
        <v/>
      </c>
      <c r="E129" s="119" t="str">
        <f>IF('BB-2024-Friday'!$AJ131&lt;&gt;"",IF('BB-2024-Friday'!$AJ131="t",0,'BB-2024-Friday'!AM131),"")</f>
        <v/>
      </c>
      <c r="F129" s="119" t="str">
        <f>IF('BB-2024-Friday'!$AJ131&lt;&gt;"",IF('BB-2024-Friday'!$AJ131="t",0,'BB-2024-Friday'!AN131),"")</f>
        <v/>
      </c>
      <c r="G129" s="119" t="str">
        <f>IF('BB-2024-Friday'!$AJ131&lt;&gt;"",IF('BB-2024-Friday'!$AJ131="t",0,'BB-2024-Friday'!AO131),"")</f>
        <v/>
      </c>
      <c r="H129" s="119" t="str">
        <f>IF('BB-2024-Friday'!$AJ131&lt;&gt;"",IF('BB-2024-Friday'!$AJ131="t",0,'BB-2024-Friday'!AP131),"")</f>
        <v/>
      </c>
      <c r="I129" s="119" t="str">
        <f>IF('BB-2024-Friday'!$AJ131&lt;&gt;"",IF('BB-2024-Friday'!$AJ131="t",0,'BB-2024-Friday'!AQ131),"")</f>
        <v/>
      </c>
      <c r="J129" s="119" t="str">
        <f>IF('BB-2024-Friday'!$AJ131&lt;&gt;"",IF('BB-2024-Friday'!$AJ131="t",'BB-2024-Friday'!AM131,0),"")</f>
        <v/>
      </c>
      <c r="K129" s="119" t="str">
        <f>IF('BB-2024-Friday'!$AJ131&lt;&gt;"",IF('BB-2024-Friday'!$AJ131="t",'BB-2024-Friday'!AN131,0),"")</f>
        <v/>
      </c>
      <c r="L129" s="119" t="str">
        <f>IF('BB-2024-Friday'!$AJ131&lt;&gt;"",IF('BB-2024-Friday'!$AJ131="t",'BB-2024-Friday'!AO131,0),"")</f>
        <v/>
      </c>
      <c r="M129" s="119" t="str">
        <f>IF('BB-2024-Friday'!$AJ131&lt;&gt;"",IF('BB-2024-Friday'!$AJ131="t",'BB-2024-Friday'!AP131,0),"")</f>
        <v/>
      </c>
      <c r="N129" s="120" t="str">
        <f>IF('BB-2024-Friday'!$AJ131&lt;&gt;"",IF('BB-2024-Friday'!$AJ131="m",'BB-2024-Friday'!U131,0),"")</f>
        <v/>
      </c>
      <c r="O129" s="120" t="str">
        <f>IF('BB-2024-Friday'!$AJ131&lt;&gt;"",IF('BB-2024-Friday'!$AJ131="m",'BB-2024-Friday'!V131,0),"")</f>
        <v/>
      </c>
    </row>
    <row r="130" spans="1:15" x14ac:dyDescent="0.25">
      <c r="A130" t="str">
        <f>IF('BB-2024-Friday'!AJ132&lt;&gt;"",'BB-2024-Friday'!AJ132,"")</f>
        <v/>
      </c>
      <c r="B130" t="str">
        <f>IF('BB-2024-Friday'!AJ132&lt;&gt;"",'BB-2024-Friday'!AR132,"")</f>
        <v/>
      </c>
      <c r="C130" t="str">
        <f>IF('BB-2024-Friday'!AJ132="m","v","a")</f>
        <v>a</v>
      </c>
      <c r="D130" s="92" t="str">
        <f>IF('BB-2024-Friday'!AJ132&lt;&gt;"",'BB-2024-Friday'!AI132,"")</f>
        <v/>
      </c>
      <c r="E130" s="119" t="str">
        <f>IF('BB-2024-Friday'!$AJ132&lt;&gt;"",IF('BB-2024-Friday'!$AJ132="t",0,'BB-2024-Friday'!AM132),"")</f>
        <v/>
      </c>
      <c r="F130" s="119" t="str">
        <f>IF('BB-2024-Friday'!$AJ132&lt;&gt;"",IF('BB-2024-Friday'!$AJ132="t",0,'BB-2024-Friday'!AN132),"")</f>
        <v/>
      </c>
      <c r="G130" s="119" t="str">
        <f>IF('BB-2024-Friday'!$AJ132&lt;&gt;"",IF('BB-2024-Friday'!$AJ132="t",0,'BB-2024-Friday'!AO132),"")</f>
        <v/>
      </c>
      <c r="H130" s="119" t="str">
        <f>IF('BB-2024-Friday'!$AJ132&lt;&gt;"",IF('BB-2024-Friday'!$AJ132="t",0,'BB-2024-Friday'!AP132),"")</f>
        <v/>
      </c>
      <c r="I130" s="119" t="str">
        <f>IF('BB-2024-Friday'!$AJ132&lt;&gt;"",IF('BB-2024-Friday'!$AJ132="t",0,'BB-2024-Friday'!AQ132),"")</f>
        <v/>
      </c>
      <c r="J130" s="119" t="str">
        <f>IF('BB-2024-Friday'!$AJ132&lt;&gt;"",IF('BB-2024-Friday'!$AJ132="t",'BB-2024-Friday'!AM132,0),"")</f>
        <v/>
      </c>
      <c r="K130" s="119" t="str">
        <f>IF('BB-2024-Friday'!$AJ132&lt;&gt;"",IF('BB-2024-Friday'!$AJ132="t",'BB-2024-Friday'!AN132,0),"")</f>
        <v/>
      </c>
      <c r="L130" s="119" t="str">
        <f>IF('BB-2024-Friday'!$AJ132&lt;&gt;"",IF('BB-2024-Friday'!$AJ132="t",'BB-2024-Friday'!AO132,0),"")</f>
        <v/>
      </c>
      <c r="M130" s="119" t="str">
        <f>IF('BB-2024-Friday'!$AJ132&lt;&gt;"",IF('BB-2024-Friday'!$AJ132="t",'BB-2024-Friday'!AP132,0),"")</f>
        <v/>
      </c>
      <c r="N130" s="120" t="str">
        <f>IF('BB-2024-Friday'!$AJ132&lt;&gt;"",IF('BB-2024-Friday'!$AJ132="m",'BB-2024-Friday'!U132,0),"")</f>
        <v/>
      </c>
      <c r="O130" s="120" t="str">
        <f>IF('BB-2024-Friday'!$AJ132&lt;&gt;"",IF('BB-2024-Friday'!$AJ132="m",'BB-2024-Friday'!V132,0),"")</f>
        <v/>
      </c>
    </row>
    <row r="131" spans="1:15" x14ac:dyDescent="0.25">
      <c r="A131" t="str">
        <f>IF('BB-2024-Friday'!AJ133&lt;&gt;"",'BB-2024-Friday'!AJ133,"")</f>
        <v/>
      </c>
      <c r="B131" t="str">
        <f>IF('BB-2024-Friday'!AJ133&lt;&gt;"",'BB-2024-Friday'!AR133,"")</f>
        <v/>
      </c>
      <c r="C131" t="str">
        <f>IF('BB-2024-Friday'!AJ133="m","v","a")</f>
        <v>a</v>
      </c>
      <c r="D131" s="92" t="str">
        <f>IF('BB-2024-Friday'!AJ133&lt;&gt;"",'BB-2024-Friday'!AI133,"")</f>
        <v/>
      </c>
      <c r="E131" s="119" t="str">
        <f>IF('BB-2024-Friday'!$AJ133&lt;&gt;"",IF('BB-2024-Friday'!$AJ133="t",0,'BB-2024-Friday'!AM133),"")</f>
        <v/>
      </c>
      <c r="F131" s="119" t="str">
        <f>IF('BB-2024-Friday'!$AJ133&lt;&gt;"",IF('BB-2024-Friday'!$AJ133="t",0,'BB-2024-Friday'!AN133),"")</f>
        <v/>
      </c>
      <c r="G131" s="119" t="str">
        <f>IF('BB-2024-Friday'!$AJ133&lt;&gt;"",IF('BB-2024-Friday'!$AJ133="t",0,'BB-2024-Friday'!AO133),"")</f>
        <v/>
      </c>
      <c r="H131" s="119" t="str">
        <f>IF('BB-2024-Friday'!$AJ133&lt;&gt;"",IF('BB-2024-Friday'!$AJ133="t",0,'BB-2024-Friday'!AP133),"")</f>
        <v/>
      </c>
      <c r="I131" s="119" t="str">
        <f>IF('BB-2024-Friday'!$AJ133&lt;&gt;"",IF('BB-2024-Friday'!$AJ133="t",0,'BB-2024-Friday'!AQ133),"")</f>
        <v/>
      </c>
      <c r="J131" s="119" t="str">
        <f>IF('BB-2024-Friday'!$AJ133&lt;&gt;"",IF('BB-2024-Friday'!$AJ133="t",'BB-2024-Friday'!AM133,0),"")</f>
        <v/>
      </c>
      <c r="K131" s="119" t="str">
        <f>IF('BB-2024-Friday'!$AJ133&lt;&gt;"",IF('BB-2024-Friday'!$AJ133="t",'BB-2024-Friday'!AN133,0),"")</f>
        <v/>
      </c>
      <c r="L131" s="119" t="str">
        <f>IF('BB-2024-Friday'!$AJ133&lt;&gt;"",IF('BB-2024-Friday'!$AJ133="t",'BB-2024-Friday'!AO133,0),"")</f>
        <v/>
      </c>
      <c r="M131" s="119" t="str">
        <f>IF('BB-2024-Friday'!$AJ133&lt;&gt;"",IF('BB-2024-Friday'!$AJ133="t",'BB-2024-Friday'!AP133,0),"")</f>
        <v/>
      </c>
      <c r="N131" s="120" t="str">
        <f>IF('BB-2024-Friday'!$AJ133&lt;&gt;"",IF('BB-2024-Friday'!$AJ133="m",'BB-2024-Friday'!U133,0),"")</f>
        <v/>
      </c>
      <c r="O131" s="120" t="str">
        <f>IF('BB-2024-Friday'!$AJ133&lt;&gt;"",IF('BB-2024-Friday'!$AJ133="m",'BB-2024-Friday'!V133,0),"")</f>
        <v/>
      </c>
    </row>
    <row r="132" spans="1:15" x14ac:dyDescent="0.25">
      <c r="A132" t="str">
        <f>IF('BB-2024-Friday'!AJ134&lt;&gt;"",'BB-2024-Friday'!AJ134,"")</f>
        <v/>
      </c>
      <c r="B132" t="str">
        <f>IF('BB-2024-Friday'!AJ134&lt;&gt;"",'BB-2024-Friday'!AR134,"")</f>
        <v/>
      </c>
      <c r="C132" t="str">
        <f>IF('BB-2024-Friday'!AJ134="m","v","a")</f>
        <v>a</v>
      </c>
      <c r="D132" s="92" t="str">
        <f>IF('BB-2024-Friday'!AJ134&lt;&gt;"",'BB-2024-Friday'!AI134,"")</f>
        <v/>
      </c>
      <c r="E132" s="119" t="str">
        <f>IF('BB-2024-Friday'!$AJ134&lt;&gt;"",IF('BB-2024-Friday'!$AJ134="t",0,'BB-2024-Friday'!AM134),"")</f>
        <v/>
      </c>
      <c r="F132" s="119" t="str">
        <f>IF('BB-2024-Friday'!$AJ134&lt;&gt;"",IF('BB-2024-Friday'!$AJ134="t",0,'BB-2024-Friday'!AN134),"")</f>
        <v/>
      </c>
      <c r="G132" s="119" t="str">
        <f>IF('BB-2024-Friday'!$AJ134&lt;&gt;"",IF('BB-2024-Friday'!$AJ134="t",0,'BB-2024-Friday'!AO134),"")</f>
        <v/>
      </c>
      <c r="H132" s="119" t="str">
        <f>IF('BB-2024-Friday'!$AJ134&lt;&gt;"",IF('BB-2024-Friday'!$AJ134="t",0,'BB-2024-Friday'!AP134),"")</f>
        <v/>
      </c>
      <c r="I132" s="119" t="str">
        <f>IF('BB-2024-Friday'!$AJ134&lt;&gt;"",IF('BB-2024-Friday'!$AJ134="t",0,'BB-2024-Friday'!AQ134),"")</f>
        <v/>
      </c>
      <c r="J132" s="119" t="str">
        <f>IF('BB-2024-Friday'!$AJ134&lt;&gt;"",IF('BB-2024-Friday'!$AJ134="t",'BB-2024-Friday'!AM134,0),"")</f>
        <v/>
      </c>
      <c r="K132" s="119" t="str">
        <f>IF('BB-2024-Friday'!$AJ134&lt;&gt;"",IF('BB-2024-Friday'!$AJ134="t",'BB-2024-Friday'!AN134,0),"")</f>
        <v/>
      </c>
      <c r="L132" s="119" t="str">
        <f>IF('BB-2024-Friday'!$AJ134&lt;&gt;"",IF('BB-2024-Friday'!$AJ134="t",'BB-2024-Friday'!AO134,0),"")</f>
        <v/>
      </c>
      <c r="M132" s="119" t="str">
        <f>IF('BB-2024-Friday'!$AJ134&lt;&gt;"",IF('BB-2024-Friday'!$AJ134="t",'BB-2024-Friday'!AP134,0),"")</f>
        <v/>
      </c>
      <c r="N132" s="120" t="str">
        <f>IF('BB-2024-Friday'!$AJ134&lt;&gt;"",IF('BB-2024-Friday'!$AJ134="m",'BB-2024-Friday'!U134,0),"")</f>
        <v/>
      </c>
      <c r="O132" s="120" t="str">
        <f>IF('BB-2024-Friday'!$AJ134&lt;&gt;"",IF('BB-2024-Friday'!$AJ134="m",'BB-2024-Friday'!V134,0),"")</f>
        <v/>
      </c>
    </row>
    <row r="133" spans="1:15" x14ac:dyDescent="0.25">
      <c r="A133" t="str">
        <f>IF('BB-2024-Friday'!AJ135&lt;&gt;"",'BB-2024-Friday'!AJ135,"")</f>
        <v/>
      </c>
      <c r="B133" t="str">
        <f>IF('BB-2024-Friday'!AJ135&lt;&gt;"",'BB-2024-Friday'!AR135,"")</f>
        <v/>
      </c>
      <c r="C133" t="str">
        <f>IF('BB-2024-Friday'!AJ135="m","v","a")</f>
        <v>a</v>
      </c>
      <c r="D133" s="92" t="str">
        <f>IF('BB-2024-Friday'!AJ135&lt;&gt;"",'BB-2024-Friday'!AI135,"")</f>
        <v/>
      </c>
      <c r="E133" s="119" t="str">
        <f>IF('BB-2024-Friday'!$AJ135&lt;&gt;"",IF('BB-2024-Friday'!$AJ135="t",0,'BB-2024-Friday'!AM135),"")</f>
        <v/>
      </c>
      <c r="F133" s="119" t="str">
        <f>IF('BB-2024-Friday'!$AJ135&lt;&gt;"",IF('BB-2024-Friday'!$AJ135="t",0,'BB-2024-Friday'!AN135),"")</f>
        <v/>
      </c>
      <c r="G133" s="119" t="str">
        <f>IF('BB-2024-Friday'!$AJ135&lt;&gt;"",IF('BB-2024-Friday'!$AJ135="t",0,'BB-2024-Friday'!AO135),"")</f>
        <v/>
      </c>
      <c r="H133" s="119" t="str">
        <f>IF('BB-2024-Friday'!$AJ135&lt;&gt;"",IF('BB-2024-Friday'!$AJ135="t",0,'BB-2024-Friday'!AP135),"")</f>
        <v/>
      </c>
      <c r="I133" s="119" t="str">
        <f>IF('BB-2024-Friday'!$AJ135&lt;&gt;"",IF('BB-2024-Friday'!$AJ135="t",0,'BB-2024-Friday'!AQ135),"")</f>
        <v/>
      </c>
      <c r="J133" s="119" t="str">
        <f>IF('BB-2024-Friday'!$AJ135&lt;&gt;"",IF('BB-2024-Friday'!$AJ135="t",'BB-2024-Friday'!AM135,0),"")</f>
        <v/>
      </c>
      <c r="K133" s="119" t="str">
        <f>IF('BB-2024-Friday'!$AJ135&lt;&gt;"",IF('BB-2024-Friday'!$AJ135="t",'BB-2024-Friday'!AN135,0),"")</f>
        <v/>
      </c>
      <c r="L133" s="119" t="str">
        <f>IF('BB-2024-Friday'!$AJ135&lt;&gt;"",IF('BB-2024-Friday'!$AJ135="t",'BB-2024-Friday'!AO135,0),"")</f>
        <v/>
      </c>
      <c r="M133" s="119" t="str">
        <f>IF('BB-2024-Friday'!$AJ135&lt;&gt;"",IF('BB-2024-Friday'!$AJ135="t",'BB-2024-Friday'!AP135,0),"")</f>
        <v/>
      </c>
      <c r="N133" s="120" t="str">
        <f>IF('BB-2024-Friday'!$AJ135&lt;&gt;"",IF('BB-2024-Friday'!$AJ135="m",'BB-2024-Friday'!U135,0),"")</f>
        <v/>
      </c>
      <c r="O133" s="120" t="str">
        <f>IF('BB-2024-Friday'!$AJ135&lt;&gt;"",IF('BB-2024-Friday'!$AJ135="m",'BB-2024-Friday'!V135,0),"")</f>
        <v/>
      </c>
    </row>
    <row r="134" spans="1:15" x14ac:dyDescent="0.25">
      <c r="A134" t="str">
        <f>IF('BB-2024-Friday'!AJ136&lt;&gt;"",'BB-2024-Friday'!AJ136,"")</f>
        <v>m</v>
      </c>
      <c r="B134" t="str">
        <f>IF('BB-2024-Friday'!AJ136&lt;&gt;"",'BB-2024-Friday'!AR136,"")</f>
        <v>Control at start of Armco barrier and drain channel.  Dot on barrier and drain channel</v>
      </c>
      <c r="C134" t="str">
        <f>IF('BB-2024-Friday'!AJ136="m","v","a")</f>
        <v>v</v>
      </c>
      <c r="D134" s="92">
        <f>IF('BB-2024-Friday'!AJ136&lt;&gt;"",'BB-2024-Friday'!AI136,"")</f>
        <v>46.42</v>
      </c>
      <c r="E134" s="119">
        <f>IF('BB-2024-Friday'!$AJ136&lt;&gt;"",IF('BB-2024-Friday'!$AJ136="t",0,'BB-2024-Friday'!AM136),"")</f>
        <v>46</v>
      </c>
      <c r="F134" s="119">
        <f>IF('BB-2024-Friday'!$AJ136&lt;&gt;"",IF('BB-2024-Friday'!$AJ136="t",0,'BB-2024-Friday'!AN136),"")</f>
        <v>55</v>
      </c>
      <c r="G134" s="119">
        <f>IF('BB-2024-Friday'!$AJ136&lt;&gt;"",IF('BB-2024-Friday'!$AJ136="t",0,'BB-2024-Friday'!AO136),"")</f>
        <v>64</v>
      </c>
      <c r="H134" s="119">
        <f>IF('BB-2024-Friday'!$AJ136&lt;&gt;"",IF('BB-2024-Friday'!$AJ136="t",0,'BB-2024-Friday'!AP136),"")</f>
        <v>72</v>
      </c>
      <c r="I134" s="119">
        <f>IF('BB-2024-Friday'!$AJ136&lt;&gt;"",IF('BB-2024-Friday'!$AJ136="t",0,'BB-2024-Friday'!AQ136),"")</f>
        <v>80</v>
      </c>
      <c r="J134" s="119">
        <f>IF('BB-2024-Friday'!$AJ136&lt;&gt;"",IF('BB-2024-Friday'!$AJ136="t",'BB-2024-Friday'!AM136,0),"")</f>
        <v>0</v>
      </c>
      <c r="K134" s="119">
        <f>IF('BB-2024-Friday'!$AJ136&lt;&gt;"",IF('BB-2024-Friday'!$AJ136="t",'BB-2024-Friday'!AN136,0),"")</f>
        <v>0</v>
      </c>
      <c r="L134" s="119">
        <f>IF('BB-2024-Friday'!$AJ136&lt;&gt;"",IF('BB-2024-Friday'!$AJ136="t",'BB-2024-Friday'!AO136,0),"")</f>
        <v>0</v>
      </c>
      <c r="M134" s="119">
        <f>IF('BB-2024-Friday'!$AJ136&lt;&gt;"",IF('BB-2024-Friday'!$AJ136="t",'BB-2024-Friday'!AP136,0),"")</f>
        <v>0</v>
      </c>
      <c r="N134" s="120">
        <f>IF('BB-2024-Friday'!$AJ136&lt;&gt;"",IF('BB-2024-Friday'!$AJ136="m",'BB-2024-Friday'!U136,0),"")</f>
        <v>29.745000000000001</v>
      </c>
      <c r="O134" s="120">
        <f>IF('BB-2024-Friday'!$AJ136&lt;&gt;"",IF('BB-2024-Friday'!$AJ136="m",'BB-2024-Friday'!V136,0),"")</f>
        <v>30.40016</v>
      </c>
    </row>
    <row r="135" spans="1:15" x14ac:dyDescent="0.25">
      <c r="A135" t="str">
        <f>IF('BB-2024-Friday'!AJ137&lt;&gt;"",'BB-2024-Friday'!AJ137,"")</f>
        <v/>
      </c>
      <c r="B135" t="str">
        <f>IF('BB-2024-Friday'!AJ137&lt;&gt;"",'BB-2024-Friday'!AR137,"")</f>
        <v/>
      </c>
      <c r="C135" t="str">
        <f>IF('BB-2024-Friday'!AJ137="m","v","a")</f>
        <v>a</v>
      </c>
      <c r="D135" s="92" t="str">
        <f>IF('BB-2024-Friday'!AJ137&lt;&gt;"",'BB-2024-Friday'!AI137,"")</f>
        <v/>
      </c>
      <c r="E135" s="119" t="str">
        <f>IF('BB-2024-Friday'!$AJ137&lt;&gt;"",IF('BB-2024-Friday'!$AJ137="t",0,'BB-2024-Friday'!AM137),"")</f>
        <v/>
      </c>
      <c r="F135" s="119" t="str">
        <f>IF('BB-2024-Friday'!$AJ137&lt;&gt;"",IF('BB-2024-Friday'!$AJ137="t",0,'BB-2024-Friday'!AN137),"")</f>
        <v/>
      </c>
      <c r="G135" s="119" t="str">
        <f>IF('BB-2024-Friday'!$AJ137&lt;&gt;"",IF('BB-2024-Friday'!$AJ137="t",0,'BB-2024-Friday'!AO137),"")</f>
        <v/>
      </c>
      <c r="H135" s="119" t="str">
        <f>IF('BB-2024-Friday'!$AJ137&lt;&gt;"",IF('BB-2024-Friday'!$AJ137="t",0,'BB-2024-Friday'!AP137),"")</f>
        <v/>
      </c>
      <c r="I135" s="119" t="str">
        <f>IF('BB-2024-Friday'!$AJ137&lt;&gt;"",IF('BB-2024-Friday'!$AJ137="t",0,'BB-2024-Friday'!AQ137),"")</f>
        <v/>
      </c>
      <c r="J135" s="119" t="str">
        <f>IF('BB-2024-Friday'!$AJ137&lt;&gt;"",IF('BB-2024-Friday'!$AJ137="t",'BB-2024-Friday'!AM137,0),"")</f>
        <v/>
      </c>
      <c r="K135" s="119" t="str">
        <f>IF('BB-2024-Friday'!$AJ137&lt;&gt;"",IF('BB-2024-Friday'!$AJ137="t",'BB-2024-Friday'!AN137,0),"")</f>
        <v/>
      </c>
      <c r="L135" s="119" t="str">
        <f>IF('BB-2024-Friday'!$AJ137&lt;&gt;"",IF('BB-2024-Friday'!$AJ137="t",'BB-2024-Friday'!AO137,0),"")</f>
        <v/>
      </c>
      <c r="M135" s="119" t="str">
        <f>IF('BB-2024-Friday'!$AJ137&lt;&gt;"",IF('BB-2024-Friday'!$AJ137="t",'BB-2024-Friday'!AP137,0),"")</f>
        <v/>
      </c>
      <c r="N135" s="120" t="str">
        <f>IF('BB-2024-Friday'!$AJ137&lt;&gt;"",IF('BB-2024-Friday'!$AJ137="m",'BB-2024-Friday'!U137,0),"")</f>
        <v/>
      </c>
      <c r="O135" s="120" t="str">
        <f>IF('BB-2024-Friday'!$AJ137&lt;&gt;"",IF('BB-2024-Friday'!$AJ137="m",'BB-2024-Friday'!V137,0),"")</f>
        <v/>
      </c>
    </row>
    <row r="136" spans="1:15" x14ac:dyDescent="0.25">
      <c r="A136" t="str">
        <f>IF('BB-2024-Friday'!AJ138&lt;&gt;"",'BB-2024-Friday'!AJ138,"")</f>
        <v/>
      </c>
      <c r="B136" t="str">
        <f>IF('BB-2024-Friday'!AJ138&lt;&gt;"",'BB-2024-Friday'!AR138,"")</f>
        <v/>
      </c>
      <c r="C136" t="str">
        <f>IF('BB-2024-Friday'!AJ138="m","v","a")</f>
        <v>a</v>
      </c>
      <c r="D136" s="92" t="str">
        <f>IF('BB-2024-Friday'!AJ138&lt;&gt;"",'BB-2024-Friday'!AI138,"")</f>
        <v/>
      </c>
      <c r="E136" s="119" t="str">
        <f>IF('BB-2024-Friday'!$AJ138&lt;&gt;"",IF('BB-2024-Friday'!$AJ138="t",0,'BB-2024-Friday'!AM138),"")</f>
        <v/>
      </c>
      <c r="F136" s="119" t="str">
        <f>IF('BB-2024-Friday'!$AJ138&lt;&gt;"",IF('BB-2024-Friday'!$AJ138="t",0,'BB-2024-Friday'!AN138),"")</f>
        <v/>
      </c>
      <c r="G136" s="119" t="str">
        <f>IF('BB-2024-Friday'!$AJ138&lt;&gt;"",IF('BB-2024-Friday'!$AJ138="t",0,'BB-2024-Friday'!AO138),"")</f>
        <v/>
      </c>
      <c r="H136" s="119" t="str">
        <f>IF('BB-2024-Friday'!$AJ138&lt;&gt;"",IF('BB-2024-Friday'!$AJ138="t",0,'BB-2024-Friday'!AP138),"")</f>
        <v/>
      </c>
      <c r="I136" s="119" t="str">
        <f>IF('BB-2024-Friday'!$AJ138&lt;&gt;"",IF('BB-2024-Friday'!$AJ138="t",0,'BB-2024-Friday'!AQ138),"")</f>
        <v/>
      </c>
      <c r="J136" s="119" t="str">
        <f>IF('BB-2024-Friday'!$AJ138&lt;&gt;"",IF('BB-2024-Friday'!$AJ138="t",'BB-2024-Friday'!AM138,0),"")</f>
        <v/>
      </c>
      <c r="K136" s="119" t="str">
        <f>IF('BB-2024-Friday'!$AJ138&lt;&gt;"",IF('BB-2024-Friday'!$AJ138="t",'BB-2024-Friday'!AN138,0),"")</f>
        <v/>
      </c>
      <c r="L136" s="119" t="str">
        <f>IF('BB-2024-Friday'!$AJ138&lt;&gt;"",IF('BB-2024-Friday'!$AJ138="t",'BB-2024-Friday'!AO138,0),"")</f>
        <v/>
      </c>
      <c r="M136" s="119" t="str">
        <f>IF('BB-2024-Friday'!$AJ138&lt;&gt;"",IF('BB-2024-Friday'!$AJ138="t",'BB-2024-Friday'!AP138,0),"")</f>
        <v/>
      </c>
      <c r="N136" s="120" t="str">
        <f>IF('BB-2024-Friday'!$AJ138&lt;&gt;"",IF('BB-2024-Friday'!$AJ138="m",'BB-2024-Friday'!U138,0),"")</f>
        <v/>
      </c>
      <c r="O136" s="120" t="str">
        <f>IF('BB-2024-Friday'!$AJ138&lt;&gt;"",IF('BB-2024-Friday'!$AJ138="m",'BB-2024-Friday'!V138,0),"")</f>
        <v/>
      </c>
    </row>
    <row r="137" spans="1:15" x14ac:dyDescent="0.25">
      <c r="A137" t="str">
        <f>IF('BB-2024-Friday'!AJ139&lt;&gt;"",'BB-2024-Friday'!AJ139,"")</f>
        <v/>
      </c>
      <c r="B137" t="str">
        <f>IF('BB-2024-Friday'!AJ139&lt;&gt;"",'BB-2024-Friday'!AR139,"")</f>
        <v/>
      </c>
      <c r="C137" t="str">
        <f>IF('BB-2024-Friday'!AJ139="m","v","a")</f>
        <v>a</v>
      </c>
      <c r="D137" s="92" t="str">
        <f>IF('BB-2024-Friday'!AJ139&lt;&gt;"",'BB-2024-Friday'!AI139,"")</f>
        <v/>
      </c>
      <c r="E137" s="119" t="str">
        <f>IF('BB-2024-Friday'!$AJ139&lt;&gt;"",IF('BB-2024-Friday'!$AJ139="t",0,'BB-2024-Friday'!AM139),"")</f>
        <v/>
      </c>
      <c r="F137" s="119" t="str">
        <f>IF('BB-2024-Friday'!$AJ139&lt;&gt;"",IF('BB-2024-Friday'!$AJ139="t",0,'BB-2024-Friday'!AN139),"")</f>
        <v/>
      </c>
      <c r="G137" s="119" t="str">
        <f>IF('BB-2024-Friday'!$AJ139&lt;&gt;"",IF('BB-2024-Friday'!$AJ139="t",0,'BB-2024-Friday'!AO139),"")</f>
        <v/>
      </c>
      <c r="H137" s="119" t="str">
        <f>IF('BB-2024-Friday'!$AJ139&lt;&gt;"",IF('BB-2024-Friday'!$AJ139="t",0,'BB-2024-Friday'!AP139),"")</f>
        <v/>
      </c>
      <c r="I137" s="119" t="str">
        <f>IF('BB-2024-Friday'!$AJ139&lt;&gt;"",IF('BB-2024-Friday'!$AJ139="t",0,'BB-2024-Friday'!AQ139),"")</f>
        <v/>
      </c>
      <c r="J137" s="119" t="str">
        <f>IF('BB-2024-Friday'!$AJ139&lt;&gt;"",IF('BB-2024-Friday'!$AJ139="t",'BB-2024-Friday'!AM139,0),"")</f>
        <v/>
      </c>
      <c r="K137" s="119" t="str">
        <f>IF('BB-2024-Friday'!$AJ139&lt;&gt;"",IF('BB-2024-Friday'!$AJ139="t",'BB-2024-Friday'!AN139,0),"")</f>
        <v/>
      </c>
      <c r="L137" s="119" t="str">
        <f>IF('BB-2024-Friday'!$AJ139&lt;&gt;"",IF('BB-2024-Friday'!$AJ139="t",'BB-2024-Friday'!AO139,0),"")</f>
        <v/>
      </c>
      <c r="M137" s="119" t="str">
        <f>IF('BB-2024-Friday'!$AJ139&lt;&gt;"",IF('BB-2024-Friday'!$AJ139="t",'BB-2024-Friday'!AP139,0),"")</f>
        <v/>
      </c>
      <c r="N137" s="120" t="str">
        <f>IF('BB-2024-Friday'!$AJ139&lt;&gt;"",IF('BB-2024-Friday'!$AJ139="m",'BB-2024-Friday'!U139,0),"")</f>
        <v/>
      </c>
      <c r="O137" s="120" t="str">
        <f>IF('BB-2024-Friday'!$AJ139&lt;&gt;"",IF('BB-2024-Friday'!$AJ139="m",'BB-2024-Friday'!V139,0),"")</f>
        <v/>
      </c>
    </row>
    <row r="138" spans="1:15" x14ac:dyDescent="0.25">
      <c r="A138" t="str">
        <f>IF('BB-2024-Friday'!AJ140&lt;&gt;"",'BB-2024-Friday'!AJ140,"")</f>
        <v/>
      </c>
      <c r="B138" t="str">
        <f>IF('BB-2024-Friday'!AJ140&lt;&gt;"",'BB-2024-Friday'!AR140,"")</f>
        <v/>
      </c>
      <c r="C138" t="str">
        <f>IF('BB-2024-Friday'!AJ140="m","v","a")</f>
        <v>a</v>
      </c>
      <c r="D138" s="92" t="str">
        <f>IF('BB-2024-Friday'!AJ140&lt;&gt;"",'BB-2024-Friday'!AI140,"")</f>
        <v/>
      </c>
      <c r="E138" s="119" t="str">
        <f>IF('BB-2024-Friday'!$AJ140&lt;&gt;"",IF('BB-2024-Friday'!$AJ140="t",0,'BB-2024-Friday'!AM140),"")</f>
        <v/>
      </c>
      <c r="F138" s="119" t="str">
        <f>IF('BB-2024-Friday'!$AJ140&lt;&gt;"",IF('BB-2024-Friday'!$AJ140="t",0,'BB-2024-Friday'!AN140),"")</f>
        <v/>
      </c>
      <c r="G138" s="119" t="str">
        <f>IF('BB-2024-Friday'!$AJ140&lt;&gt;"",IF('BB-2024-Friday'!$AJ140="t",0,'BB-2024-Friday'!AO140),"")</f>
        <v/>
      </c>
      <c r="H138" s="119" t="str">
        <f>IF('BB-2024-Friday'!$AJ140&lt;&gt;"",IF('BB-2024-Friday'!$AJ140="t",0,'BB-2024-Friday'!AP140),"")</f>
        <v/>
      </c>
      <c r="I138" s="119" t="str">
        <f>IF('BB-2024-Friday'!$AJ140&lt;&gt;"",IF('BB-2024-Friday'!$AJ140="t",0,'BB-2024-Friday'!AQ140),"")</f>
        <v/>
      </c>
      <c r="J138" s="119" t="str">
        <f>IF('BB-2024-Friday'!$AJ140&lt;&gt;"",IF('BB-2024-Friday'!$AJ140="t",'BB-2024-Friday'!AM140,0),"")</f>
        <v/>
      </c>
      <c r="K138" s="119" t="str">
        <f>IF('BB-2024-Friday'!$AJ140&lt;&gt;"",IF('BB-2024-Friday'!$AJ140="t",'BB-2024-Friday'!AN140,0),"")</f>
        <v/>
      </c>
      <c r="L138" s="119" t="str">
        <f>IF('BB-2024-Friday'!$AJ140&lt;&gt;"",IF('BB-2024-Friday'!$AJ140="t",'BB-2024-Friday'!AO140,0),"")</f>
        <v/>
      </c>
      <c r="M138" s="119" t="str">
        <f>IF('BB-2024-Friday'!$AJ140&lt;&gt;"",IF('BB-2024-Friday'!$AJ140="t",'BB-2024-Friday'!AP140,0),"")</f>
        <v/>
      </c>
      <c r="N138" s="120" t="str">
        <f>IF('BB-2024-Friday'!$AJ140&lt;&gt;"",IF('BB-2024-Friday'!$AJ140="m",'BB-2024-Friday'!U140,0),"")</f>
        <v/>
      </c>
      <c r="O138" s="120" t="str">
        <f>IF('BB-2024-Friday'!$AJ140&lt;&gt;"",IF('BB-2024-Friday'!$AJ140="m",'BB-2024-Friday'!V140,0),"")</f>
        <v/>
      </c>
    </row>
    <row r="139" spans="1:15" x14ac:dyDescent="0.25">
      <c r="A139" t="str">
        <f>IF('BB-2024-Friday'!AJ141&lt;&gt;"",'BB-2024-Friday'!AJ141,"")</f>
        <v/>
      </c>
      <c r="B139" t="str">
        <f>IF('BB-2024-Friday'!AJ141&lt;&gt;"",'BB-2024-Friday'!AR141,"")</f>
        <v/>
      </c>
      <c r="C139" t="str">
        <f>IF('BB-2024-Friday'!AJ141="m","v","a")</f>
        <v>a</v>
      </c>
      <c r="D139" s="92" t="str">
        <f>IF('BB-2024-Friday'!AJ141&lt;&gt;"",'BB-2024-Friday'!AI141,"")</f>
        <v/>
      </c>
      <c r="E139" s="119" t="str">
        <f>IF('BB-2024-Friday'!$AJ141&lt;&gt;"",IF('BB-2024-Friday'!$AJ141="t",0,'BB-2024-Friday'!AM141),"")</f>
        <v/>
      </c>
      <c r="F139" s="119" t="str">
        <f>IF('BB-2024-Friday'!$AJ141&lt;&gt;"",IF('BB-2024-Friday'!$AJ141="t",0,'BB-2024-Friday'!AN141),"")</f>
        <v/>
      </c>
      <c r="G139" s="119" t="str">
        <f>IF('BB-2024-Friday'!$AJ141&lt;&gt;"",IF('BB-2024-Friday'!$AJ141="t",0,'BB-2024-Friday'!AO141),"")</f>
        <v/>
      </c>
      <c r="H139" s="119" t="str">
        <f>IF('BB-2024-Friday'!$AJ141&lt;&gt;"",IF('BB-2024-Friday'!$AJ141="t",0,'BB-2024-Friday'!AP141),"")</f>
        <v/>
      </c>
      <c r="I139" s="119" t="str">
        <f>IF('BB-2024-Friday'!$AJ141&lt;&gt;"",IF('BB-2024-Friday'!$AJ141="t",0,'BB-2024-Friday'!AQ141),"")</f>
        <v/>
      </c>
      <c r="J139" s="119" t="str">
        <f>IF('BB-2024-Friday'!$AJ141&lt;&gt;"",IF('BB-2024-Friday'!$AJ141="t",'BB-2024-Friday'!AM141,0),"")</f>
        <v/>
      </c>
      <c r="K139" s="119" t="str">
        <f>IF('BB-2024-Friday'!$AJ141&lt;&gt;"",IF('BB-2024-Friday'!$AJ141="t",'BB-2024-Friday'!AN141,0),"")</f>
        <v/>
      </c>
      <c r="L139" s="119" t="str">
        <f>IF('BB-2024-Friday'!$AJ141&lt;&gt;"",IF('BB-2024-Friday'!$AJ141="t",'BB-2024-Friday'!AO141,0),"")</f>
        <v/>
      </c>
      <c r="M139" s="119" t="str">
        <f>IF('BB-2024-Friday'!$AJ141&lt;&gt;"",IF('BB-2024-Friday'!$AJ141="t",'BB-2024-Friday'!AP141,0),"")</f>
        <v/>
      </c>
      <c r="N139" s="120" t="str">
        <f>IF('BB-2024-Friday'!$AJ141&lt;&gt;"",IF('BB-2024-Friday'!$AJ141="m",'BB-2024-Friday'!U141,0),"")</f>
        <v/>
      </c>
      <c r="O139" s="120" t="str">
        <f>IF('BB-2024-Friday'!$AJ141&lt;&gt;"",IF('BB-2024-Friday'!$AJ141="m",'BB-2024-Friday'!V141,0),"")</f>
        <v/>
      </c>
    </row>
    <row r="140" spans="1:15" x14ac:dyDescent="0.25">
      <c r="A140" t="str">
        <f>IF('BB-2024-Friday'!AJ142&lt;&gt;"",'BB-2024-Friday'!AJ142,"")</f>
        <v/>
      </c>
      <c r="B140" t="str">
        <f>IF('BB-2024-Friday'!AJ142&lt;&gt;"",'BB-2024-Friday'!AR142,"")</f>
        <v/>
      </c>
      <c r="C140" t="str">
        <f>IF('BB-2024-Friday'!AJ142="m","v","a")</f>
        <v>a</v>
      </c>
      <c r="D140" s="92" t="str">
        <f>IF('BB-2024-Friday'!AJ142&lt;&gt;"",'BB-2024-Friday'!AI142,"")</f>
        <v/>
      </c>
      <c r="E140" s="119" t="str">
        <f>IF('BB-2024-Friday'!$AJ142&lt;&gt;"",IF('BB-2024-Friday'!$AJ142="t",0,'BB-2024-Friday'!AM142),"")</f>
        <v/>
      </c>
      <c r="F140" s="119" t="str">
        <f>IF('BB-2024-Friday'!$AJ142&lt;&gt;"",IF('BB-2024-Friday'!$AJ142="t",0,'BB-2024-Friday'!AN142),"")</f>
        <v/>
      </c>
      <c r="G140" s="119" t="str">
        <f>IF('BB-2024-Friday'!$AJ142&lt;&gt;"",IF('BB-2024-Friday'!$AJ142="t",0,'BB-2024-Friday'!AO142),"")</f>
        <v/>
      </c>
      <c r="H140" s="119" t="str">
        <f>IF('BB-2024-Friday'!$AJ142&lt;&gt;"",IF('BB-2024-Friday'!$AJ142="t",0,'BB-2024-Friday'!AP142),"")</f>
        <v/>
      </c>
      <c r="I140" s="119" t="str">
        <f>IF('BB-2024-Friday'!$AJ142&lt;&gt;"",IF('BB-2024-Friday'!$AJ142="t",0,'BB-2024-Friday'!AQ142),"")</f>
        <v/>
      </c>
      <c r="J140" s="119" t="str">
        <f>IF('BB-2024-Friday'!$AJ142&lt;&gt;"",IF('BB-2024-Friday'!$AJ142="t",'BB-2024-Friday'!AM142,0),"")</f>
        <v/>
      </c>
      <c r="K140" s="119" t="str">
        <f>IF('BB-2024-Friday'!$AJ142&lt;&gt;"",IF('BB-2024-Friday'!$AJ142="t",'BB-2024-Friday'!AN142,0),"")</f>
        <v/>
      </c>
      <c r="L140" s="119" t="str">
        <f>IF('BB-2024-Friday'!$AJ142&lt;&gt;"",IF('BB-2024-Friday'!$AJ142="t",'BB-2024-Friday'!AO142,0),"")</f>
        <v/>
      </c>
      <c r="M140" s="119" t="str">
        <f>IF('BB-2024-Friday'!$AJ142&lt;&gt;"",IF('BB-2024-Friday'!$AJ142="t",'BB-2024-Friday'!AP142,0),"")</f>
        <v/>
      </c>
      <c r="N140" s="120" t="str">
        <f>IF('BB-2024-Friday'!$AJ142&lt;&gt;"",IF('BB-2024-Friday'!$AJ142="m",'BB-2024-Friday'!U142,0),"")</f>
        <v/>
      </c>
      <c r="O140" s="120" t="str">
        <f>IF('BB-2024-Friday'!$AJ142&lt;&gt;"",IF('BB-2024-Friday'!$AJ142="m",'BB-2024-Friday'!V142,0),"")</f>
        <v/>
      </c>
    </row>
    <row r="141" spans="1:15" x14ac:dyDescent="0.25">
      <c r="A141" t="str">
        <f>IF('BB-2024-Friday'!AJ143&lt;&gt;"",'BB-2024-Friday'!AJ143,"")</f>
        <v/>
      </c>
      <c r="B141" t="str">
        <f>IF('BB-2024-Friday'!AJ143&lt;&gt;"",'BB-2024-Friday'!AR143,"")</f>
        <v/>
      </c>
      <c r="C141" t="str">
        <f>IF('BB-2024-Friday'!AJ143="m","v","a")</f>
        <v>a</v>
      </c>
      <c r="D141" s="92" t="str">
        <f>IF('BB-2024-Friday'!AJ143&lt;&gt;"",'BB-2024-Friday'!AI143,"")</f>
        <v/>
      </c>
      <c r="E141" s="119" t="str">
        <f>IF('BB-2024-Friday'!$AJ143&lt;&gt;"",IF('BB-2024-Friday'!$AJ143="t",0,'BB-2024-Friday'!AM143),"")</f>
        <v/>
      </c>
      <c r="F141" s="119" t="str">
        <f>IF('BB-2024-Friday'!$AJ143&lt;&gt;"",IF('BB-2024-Friday'!$AJ143="t",0,'BB-2024-Friday'!AN143),"")</f>
        <v/>
      </c>
      <c r="G141" s="119" t="str">
        <f>IF('BB-2024-Friday'!$AJ143&lt;&gt;"",IF('BB-2024-Friday'!$AJ143="t",0,'BB-2024-Friday'!AO143),"")</f>
        <v/>
      </c>
      <c r="H141" s="119" t="str">
        <f>IF('BB-2024-Friday'!$AJ143&lt;&gt;"",IF('BB-2024-Friday'!$AJ143="t",0,'BB-2024-Friday'!AP143),"")</f>
        <v/>
      </c>
      <c r="I141" s="119" t="str">
        <f>IF('BB-2024-Friday'!$AJ143&lt;&gt;"",IF('BB-2024-Friday'!$AJ143="t",0,'BB-2024-Friday'!AQ143),"")</f>
        <v/>
      </c>
      <c r="J141" s="119" t="str">
        <f>IF('BB-2024-Friday'!$AJ143&lt;&gt;"",IF('BB-2024-Friday'!$AJ143="t",'BB-2024-Friday'!AM143,0),"")</f>
        <v/>
      </c>
      <c r="K141" s="119" t="str">
        <f>IF('BB-2024-Friday'!$AJ143&lt;&gt;"",IF('BB-2024-Friday'!$AJ143="t",'BB-2024-Friday'!AN143,0),"")</f>
        <v/>
      </c>
      <c r="L141" s="119" t="str">
        <f>IF('BB-2024-Friday'!$AJ143&lt;&gt;"",IF('BB-2024-Friday'!$AJ143="t",'BB-2024-Friday'!AO143,0),"")</f>
        <v/>
      </c>
      <c r="M141" s="119" t="str">
        <f>IF('BB-2024-Friday'!$AJ143&lt;&gt;"",IF('BB-2024-Friday'!$AJ143="t",'BB-2024-Friday'!AP143,0),"")</f>
        <v/>
      </c>
      <c r="N141" s="120" t="str">
        <f>IF('BB-2024-Friday'!$AJ143&lt;&gt;"",IF('BB-2024-Friday'!$AJ143="m",'BB-2024-Friday'!U143,0),"")</f>
        <v/>
      </c>
      <c r="O141" s="120" t="str">
        <f>IF('BB-2024-Friday'!$AJ143&lt;&gt;"",IF('BB-2024-Friday'!$AJ143="m",'BB-2024-Friday'!V143,0),"")</f>
        <v/>
      </c>
    </row>
    <row r="142" spans="1:15" x14ac:dyDescent="0.25">
      <c r="A142" t="str">
        <f>IF('BB-2024-Friday'!AJ144&lt;&gt;"",'BB-2024-Friday'!AJ144,"")</f>
        <v>o</v>
      </c>
      <c r="B142" t="str">
        <f>IF('BB-2024-Friday'!AJ144&lt;&gt;"",'BB-2024-Friday'!AR144,"")</f>
        <v>Warning - Speed humps. Be careful of fierce speed bumps.{  No Controls will operate up to 'R56, Thornville 1, Pietermaritzburg 17'.}  START of OPEN SECTION</v>
      </c>
      <c r="C142" t="str">
        <f>IF('BB-2024-Friday'!AJ144="m","v","a")</f>
        <v>a</v>
      </c>
      <c r="D142" s="92">
        <f>IF('BB-2024-Friday'!AJ144&lt;&gt;"",'BB-2024-Friday'!AI144,"")</f>
        <v>47.41</v>
      </c>
      <c r="E142" s="119">
        <f>IF('BB-2024-Friday'!$AJ144&lt;&gt;"",IF('BB-2024-Friday'!$AJ144="t",0,'BB-2024-Friday'!AM144),"")</f>
        <v>20</v>
      </c>
      <c r="F142" s="119">
        <f>IF('BB-2024-Friday'!$AJ144&lt;&gt;"",IF('BB-2024-Friday'!$AJ144="t",0,'BB-2024-Friday'!AN144),"")</f>
        <v>20</v>
      </c>
      <c r="G142" s="119">
        <f>IF('BB-2024-Friday'!$AJ144&lt;&gt;"",IF('BB-2024-Friday'!$AJ144="t",0,'BB-2024-Friday'!AO144),"")</f>
        <v>20</v>
      </c>
      <c r="H142" s="119">
        <f>IF('BB-2024-Friday'!$AJ144&lt;&gt;"",IF('BB-2024-Friday'!$AJ144="t",0,'BB-2024-Friday'!AP144),"")</f>
        <v>20</v>
      </c>
      <c r="I142" s="119">
        <f>IF('BB-2024-Friday'!$AJ144&lt;&gt;"",IF('BB-2024-Friday'!$AJ144="t",0,'BB-2024-Friday'!AQ144),"")</f>
        <v>80</v>
      </c>
      <c r="J142" s="119">
        <f>IF('BB-2024-Friday'!$AJ144&lt;&gt;"",IF('BB-2024-Friday'!$AJ144="t",'BB-2024-Friday'!AM144,0),"")</f>
        <v>0</v>
      </c>
      <c r="K142" s="119">
        <f>IF('BB-2024-Friday'!$AJ144&lt;&gt;"",IF('BB-2024-Friday'!$AJ144="t",'BB-2024-Friday'!AN144,0),"")</f>
        <v>0</v>
      </c>
      <c r="L142" s="119">
        <f>IF('BB-2024-Friday'!$AJ144&lt;&gt;"",IF('BB-2024-Friday'!$AJ144="t",'BB-2024-Friday'!AO144,0),"")</f>
        <v>0</v>
      </c>
      <c r="M142" s="119">
        <f>IF('BB-2024-Friday'!$AJ144&lt;&gt;"",IF('BB-2024-Friday'!$AJ144="t",'BB-2024-Friday'!AP144,0),"")</f>
        <v>0</v>
      </c>
      <c r="N142" s="120">
        <f>IF('BB-2024-Friday'!$AJ144&lt;&gt;"",IF('BB-2024-Friday'!$AJ144="m",'BB-2024-Friday'!U144,0),"")</f>
        <v>0</v>
      </c>
      <c r="O142" s="120">
        <f>IF('BB-2024-Friday'!$AJ144&lt;&gt;"",IF('BB-2024-Friday'!$AJ144="m",'BB-2024-Friday'!V144,0),"")</f>
        <v>0</v>
      </c>
    </row>
    <row r="143" spans="1:15" x14ac:dyDescent="0.25">
      <c r="A143" t="str">
        <f>IF('BB-2024-Friday'!AJ145&lt;&gt;"",'BB-2024-Friday'!AJ145,"")</f>
        <v/>
      </c>
      <c r="B143" t="str">
        <f>IF('BB-2024-Friday'!AJ145&lt;&gt;"",'BB-2024-Friday'!AR145,"")</f>
        <v/>
      </c>
      <c r="C143" t="str">
        <f>IF('BB-2024-Friday'!AJ145="m","v","a")</f>
        <v>a</v>
      </c>
      <c r="D143" s="92" t="str">
        <f>IF('BB-2024-Friday'!AJ145&lt;&gt;"",'BB-2024-Friday'!AI145,"")</f>
        <v/>
      </c>
      <c r="E143" s="119" t="str">
        <f>IF('BB-2024-Friday'!$AJ145&lt;&gt;"",IF('BB-2024-Friday'!$AJ145="t",0,'BB-2024-Friday'!AM145),"")</f>
        <v/>
      </c>
      <c r="F143" s="119" t="str">
        <f>IF('BB-2024-Friday'!$AJ145&lt;&gt;"",IF('BB-2024-Friday'!$AJ145="t",0,'BB-2024-Friday'!AN145),"")</f>
        <v/>
      </c>
      <c r="G143" s="119" t="str">
        <f>IF('BB-2024-Friday'!$AJ145&lt;&gt;"",IF('BB-2024-Friday'!$AJ145="t",0,'BB-2024-Friday'!AO145),"")</f>
        <v/>
      </c>
      <c r="H143" s="119" t="str">
        <f>IF('BB-2024-Friday'!$AJ145&lt;&gt;"",IF('BB-2024-Friday'!$AJ145="t",0,'BB-2024-Friday'!AP145),"")</f>
        <v/>
      </c>
      <c r="I143" s="119" t="str">
        <f>IF('BB-2024-Friday'!$AJ145&lt;&gt;"",IF('BB-2024-Friday'!$AJ145="t",0,'BB-2024-Friday'!AQ145),"")</f>
        <v/>
      </c>
      <c r="J143" s="119" t="str">
        <f>IF('BB-2024-Friday'!$AJ145&lt;&gt;"",IF('BB-2024-Friday'!$AJ145="t",'BB-2024-Friday'!AM145,0),"")</f>
        <v/>
      </c>
      <c r="K143" s="119" t="str">
        <f>IF('BB-2024-Friday'!$AJ145&lt;&gt;"",IF('BB-2024-Friday'!$AJ145="t",'BB-2024-Friday'!AN145,0),"")</f>
        <v/>
      </c>
      <c r="L143" s="119" t="str">
        <f>IF('BB-2024-Friday'!$AJ145&lt;&gt;"",IF('BB-2024-Friday'!$AJ145="t",'BB-2024-Friday'!AO145,0),"")</f>
        <v/>
      </c>
      <c r="M143" s="119" t="str">
        <f>IF('BB-2024-Friday'!$AJ145&lt;&gt;"",IF('BB-2024-Friday'!$AJ145="t",'BB-2024-Friday'!AP145,0),"")</f>
        <v/>
      </c>
      <c r="N143" s="120" t="str">
        <f>IF('BB-2024-Friday'!$AJ145&lt;&gt;"",IF('BB-2024-Friday'!$AJ145="m",'BB-2024-Friday'!U145,0),"")</f>
        <v/>
      </c>
      <c r="O143" s="120" t="str">
        <f>IF('BB-2024-Friday'!$AJ145&lt;&gt;"",IF('BB-2024-Friday'!$AJ145="m",'BB-2024-Friday'!V145,0),"")</f>
        <v/>
      </c>
    </row>
    <row r="144" spans="1:15" x14ac:dyDescent="0.25">
      <c r="A144" t="str">
        <f>IF('BB-2024-Friday'!AJ146&lt;&gt;"",'BB-2024-Friday'!AJ146,"")</f>
        <v/>
      </c>
      <c r="B144" t="str">
        <f>IF('BB-2024-Friday'!AJ146&lt;&gt;"",'BB-2024-Friday'!AR146,"")</f>
        <v/>
      </c>
      <c r="C144" t="str">
        <f>IF('BB-2024-Friday'!AJ146="m","v","a")</f>
        <v>a</v>
      </c>
      <c r="D144" s="92" t="str">
        <f>IF('BB-2024-Friday'!AJ146&lt;&gt;"",'BB-2024-Friday'!AI146,"")</f>
        <v/>
      </c>
      <c r="E144" s="119" t="str">
        <f>IF('BB-2024-Friday'!$AJ146&lt;&gt;"",IF('BB-2024-Friday'!$AJ146="t",0,'BB-2024-Friday'!AM146),"")</f>
        <v/>
      </c>
      <c r="F144" s="119" t="str">
        <f>IF('BB-2024-Friday'!$AJ146&lt;&gt;"",IF('BB-2024-Friday'!$AJ146="t",0,'BB-2024-Friday'!AN146),"")</f>
        <v/>
      </c>
      <c r="G144" s="119" t="str">
        <f>IF('BB-2024-Friday'!$AJ146&lt;&gt;"",IF('BB-2024-Friday'!$AJ146="t",0,'BB-2024-Friday'!AO146),"")</f>
        <v/>
      </c>
      <c r="H144" s="119" t="str">
        <f>IF('BB-2024-Friday'!$AJ146&lt;&gt;"",IF('BB-2024-Friday'!$AJ146="t",0,'BB-2024-Friday'!AP146),"")</f>
        <v/>
      </c>
      <c r="I144" s="119" t="str">
        <f>IF('BB-2024-Friday'!$AJ146&lt;&gt;"",IF('BB-2024-Friday'!$AJ146="t",0,'BB-2024-Friday'!AQ146),"")</f>
        <v/>
      </c>
      <c r="J144" s="119" t="str">
        <f>IF('BB-2024-Friday'!$AJ146&lt;&gt;"",IF('BB-2024-Friday'!$AJ146="t",'BB-2024-Friday'!AM146,0),"")</f>
        <v/>
      </c>
      <c r="K144" s="119" t="str">
        <f>IF('BB-2024-Friday'!$AJ146&lt;&gt;"",IF('BB-2024-Friday'!$AJ146="t",'BB-2024-Friday'!AN146,0),"")</f>
        <v/>
      </c>
      <c r="L144" s="119" t="str">
        <f>IF('BB-2024-Friday'!$AJ146&lt;&gt;"",IF('BB-2024-Friday'!$AJ146="t",'BB-2024-Friday'!AO146,0),"")</f>
        <v/>
      </c>
      <c r="M144" s="119" t="str">
        <f>IF('BB-2024-Friday'!$AJ146&lt;&gt;"",IF('BB-2024-Friday'!$AJ146="t",'BB-2024-Friday'!AP146,0),"")</f>
        <v/>
      </c>
      <c r="N144" s="120" t="str">
        <f>IF('BB-2024-Friday'!$AJ146&lt;&gt;"",IF('BB-2024-Friday'!$AJ146="m",'BB-2024-Friday'!U146,0),"")</f>
        <v/>
      </c>
      <c r="O144" s="120" t="str">
        <f>IF('BB-2024-Friday'!$AJ146&lt;&gt;"",IF('BB-2024-Friday'!$AJ146="m",'BB-2024-Friday'!V146,0),"")</f>
        <v/>
      </c>
    </row>
    <row r="145" spans="1:15" x14ac:dyDescent="0.25">
      <c r="A145" t="str">
        <f>IF('BB-2024-Friday'!AJ147&lt;&gt;"",'BB-2024-Friday'!AJ147,"")</f>
        <v/>
      </c>
      <c r="B145" t="str">
        <f>IF('BB-2024-Friday'!AJ147&lt;&gt;"",'BB-2024-Friday'!AR147,"")</f>
        <v/>
      </c>
      <c r="C145" t="str">
        <f>IF('BB-2024-Friday'!AJ147="m","v","a")</f>
        <v>a</v>
      </c>
      <c r="D145" s="92" t="str">
        <f>IF('BB-2024-Friday'!AJ147&lt;&gt;"",'BB-2024-Friday'!AI147,"")</f>
        <v/>
      </c>
      <c r="E145" s="119" t="str">
        <f>IF('BB-2024-Friday'!$AJ147&lt;&gt;"",IF('BB-2024-Friday'!$AJ147="t",0,'BB-2024-Friday'!AM147),"")</f>
        <v/>
      </c>
      <c r="F145" s="119" t="str">
        <f>IF('BB-2024-Friday'!$AJ147&lt;&gt;"",IF('BB-2024-Friday'!$AJ147="t",0,'BB-2024-Friday'!AN147),"")</f>
        <v/>
      </c>
      <c r="G145" s="119" t="str">
        <f>IF('BB-2024-Friday'!$AJ147&lt;&gt;"",IF('BB-2024-Friday'!$AJ147="t",0,'BB-2024-Friday'!AO147),"")</f>
        <v/>
      </c>
      <c r="H145" s="119" t="str">
        <f>IF('BB-2024-Friday'!$AJ147&lt;&gt;"",IF('BB-2024-Friday'!$AJ147="t",0,'BB-2024-Friday'!AP147),"")</f>
        <v/>
      </c>
      <c r="I145" s="119" t="str">
        <f>IF('BB-2024-Friday'!$AJ147&lt;&gt;"",IF('BB-2024-Friday'!$AJ147="t",0,'BB-2024-Friday'!AQ147),"")</f>
        <v/>
      </c>
      <c r="J145" s="119" t="str">
        <f>IF('BB-2024-Friday'!$AJ147&lt;&gt;"",IF('BB-2024-Friday'!$AJ147="t",'BB-2024-Friday'!AM147,0),"")</f>
        <v/>
      </c>
      <c r="K145" s="119" t="str">
        <f>IF('BB-2024-Friday'!$AJ147&lt;&gt;"",IF('BB-2024-Friday'!$AJ147="t",'BB-2024-Friday'!AN147,0),"")</f>
        <v/>
      </c>
      <c r="L145" s="119" t="str">
        <f>IF('BB-2024-Friday'!$AJ147&lt;&gt;"",IF('BB-2024-Friday'!$AJ147="t",'BB-2024-Friday'!AO147,0),"")</f>
        <v/>
      </c>
      <c r="M145" s="119" t="str">
        <f>IF('BB-2024-Friday'!$AJ147&lt;&gt;"",IF('BB-2024-Friday'!$AJ147="t",'BB-2024-Friday'!AP147,0),"")</f>
        <v/>
      </c>
      <c r="N145" s="120" t="str">
        <f>IF('BB-2024-Friday'!$AJ147&lt;&gt;"",IF('BB-2024-Friday'!$AJ147="m",'BB-2024-Friday'!U147,0),"")</f>
        <v/>
      </c>
      <c r="O145" s="120" t="str">
        <f>IF('BB-2024-Friday'!$AJ147&lt;&gt;"",IF('BB-2024-Friday'!$AJ147="m",'BB-2024-Friday'!V147,0),"")</f>
        <v/>
      </c>
    </row>
    <row r="146" spans="1:15" x14ac:dyDescent="0.25">
      <c r="A146" t="str">
        <f>IF('BB-2024-Friday'!AJ148&lt;&gt;"",'BB-2024-Friday'!AJ148,"")</f>
        <v>o</v>
      </c>
      <c r="B146" t="str">
        <f>IF('BB-2024-Friday'!AJ148&lt;&gt;"",'BB-2024-Friday'!AR148,"")</f>
        <v>STOP. T-Junction. Turn RIGHT {0km Stone}</v>
      </c>
      <c r="C146" t="str">
        <f>IF('BB-2024-Friday'!AJ148="m","v","a")</f>
        <v>a</v>
      </c>
      <c r="D146" s="92">
        <f>IF('BB-2024-Friday'!AJ148&lt;&gt;"",'BB-2024-Friday'!AI148,"")</f>
        <v>47.66</v>
      </c>
      <c r="E146" s="119">
        <f>IF('BB-2024-Friday'!$AJ148&lt;&gt;"",IF('BB-2024-Friday'!$AJ148="t",0,'BB-2024-Friday'!AM148),"")</f>
        <v>25</v>
      </c>
      <c r="F146" s="119">
        <f>IF('BB-2024-Friday'!$AJ148&lt;&gt;"",IF('BB-2024-Friday'!$AJ148="t",0,'BB-2024-Friday'!AN148),"")</f>
        <v>25</v>
      </c>
      <c r="G146" s="119">
        <f>IF('BB-2024-Friday'!$AJ148&lt;&gt;"",IF('BB-2024-Friday'!$AJ148="t",0,'BB-2024-Friday'!AO148),"")</f>
        <v>25</v>
      </c>
      <c r="H146" s="119">
        <f>IF('BB-2024-Friday'!$AJ148&lt;&gt;"",IF('BB-2024-Friday'!$AJ148="t",0,'BB-2024-Friday'!AP148),"")</f>
        <v>25</v>
      </c>
      <c r="I146" s="119">
        <f>IF('BB-2024-Friday'!$AJ148&lt;&gt;"",IF('BB-2024-Friday'!$AJ148="t",0,'BB-2024-Friday'!AQ148),"")</f>
        <v>80</v>
      </c>
      <c r="J146" s="119">
        <f>IF('BB-2024-Friday'!$AJ148&lt;&gt;"",IF('BB-2024-Friday'!$AJ148="t",'BB-2024-Friday'!AM148,0),"")</f>
        <v>0</v>
      </c>
      <c r="K146" s="119">
        <f>IF('BB-2024-Friday'!$AJ148&lt;&gt;"",IF('BB-2024-Friday'!$AJ148="t",'BB-2024-Friday'!AN148,0),"")</f>
        <v>0</v>
      </c>
      <c r="L146" s="119">
        <f>IF('BB-2024-Friday'!$AJ148&lt;&gt;"",IF('BB-2024-Friday'!$AJ148="t",'BB-2024-Friday'!AO148,0),"")</f>
        <v>0</v>
      </c>
      <c r="M146" s="119">
        <f>IF('BB-2024-Friday'!$AJ148&lt;&gt;"",IF('BB-2024-Friday'!$AJ148="t",'BB-2024-Friday'!AP148,0),"")</f>
        <v>0</v>
      </c>
      <c r="N146" s="120">
        <f>IF('BB-2024-Friday'!$AJ148&lt;&gt;"",IF('BB-2024-Friday'!$AJ148="m",'BB-2024-Friday'!U148,0),"")</f>
        <v>0</v>
      </c>
      <c r="O146" s="120">
        <f>IF('BB-2024-Friday'!$AJ148&lt;&gt;"",IF('BB-2024-Friday'!$AJ148="m",'BB-2024-Friday'!V148,0),"")</f>
        <v>0</v>
      </c>
    </row>
    <row r="147" spans="1:15" x14ac:dyDescent="0.25">
      <c r="A147" t="str">
        <f>IF('BB-2024-Friday'!AJ149&lt;&gt;"",'BB-2024-Friday'!AJ149,"")</f>
        <v/>
      </c>
      <c r="B147" t="str">
        <f>IF('BB-2024-Friday'!AJ149&lt;&gt;"",'BB-2024-Friday'!AR149,"")</f>
        <v/>
      </c>
      <c r="C147" t="str">
        <f>IF('BB-2024-Friday'!AJ149="m","v","a")</f>
        <v>a</v>
      </c>
      <c r="D147" s="92" t="str">
        <f>IF('BB-2024-Friday'!AJ149&lt;&gt;"",'BB-2024-Friday'!AI149,"")</f>
        <v/>
      </c>
      <c r="E147" s="119" t="str">
        <f>IF('BB-2024-Friday'!$AJ149&lt;&gt;"",IF('BB-2024-Friday'!$AJ149="t",0,'BB-2024-Friday'!AM149),"")</f>
        <v/>
      </c>
      <c r="F147" s="119" t="str">
        <f>IF('BB-2024-Friday'!$AJ149&lt;&gt;"",IF('BB-2024-Friday'!$AJ149="t",0,'BB-2024-Friday'!AN149),"")</f>
        <v/>
      </c>
      <c r="G147" s="119" t="str">
        <f>IF('BB-2024-Friday'!$AJ149&lt;&gt;"",IF('BB-2024-Friday'!$AJ149="t",0,'BB-2024-Friday'!AO149),"")</f>
        <v/>
      </c>
      <c r="H147" s="119" t="str">
        <f>IF('BB-2024-Friday'!$AJ149&lt;&gt;"",IF('BB-2024-Friday'!$AJ149="t",0,'BB-2024-Friday'!AP149),"")</f>
        <v/>
      </c>
      <c r="I147" s="119" t="str">
        <f>IF('BB-2024-Friday'!$AJ149&lt;&gt;"",IF('BB-2024-Friday'!$AJ149="t",0,'BB-2024-Friday'!AQ149),"")</f>
        <v/>
      </c>
      <c r="J147" s="119" t="str">
        <f>IF('BB-2024-Friday'!$AJ149&lt;&gt;"",IF('BB-2024-Friday'!$AJ149="t",'BB-2024-Friday'!AM149,0),"")</f>
        <v/>
      </c>
      <c r="K147" s="119" t="str">
        <f>IF('BB-2024-Friday'!$AJ149&lt;&gt;"",IF('BB-2024-Friday'!$AJ149="t",'BB-2024-Friday'!AN149,0),"")</f>
        <v/>
      </c>
      <c r="L147" s="119" t="str">
        <f>IF('BB-2024-Friday'!$AJ149&lt;&gt;"",IF('BB-2024-Friday'!$AJ149="t",'BB-2024-Friday'!AO149,0),"")</f>
        <v/>
      </c>
      <c r="M147" s="119" t="str">
        <f>IF('BB-2024-Friday'!$AJ149&lt;&gt;"",IF('BB-2024-Friday'!$AJ149="t",'BB-2024-Friday'!AP149,0),"")</f>
        <v/>
      </c>
      <c r="N147" s="120" t="str">
        <f>IF('BB-2024-Friday'!$AJ149&lt;&gt;"",IF('BB-2024-Friday'!$AJ149="m",'BB-2024-Friday'!U149,0),"")</f>
        <v/>
      </c>
      <c r="O147" s="120" t="str">
        <f>IF('BB-2024-Friday'!$AJ149&lt;&gt;"",IF('BB-2024-Friday'!$AJ149="m",'BB-2024-Friday'!V149,0),"")</f>
        <v/>
      </c>
    </row>
    <row r="148" spans="1:15" x14ac:dyDescent="0.25">
      <c r="A148" t="str">
        <f>IF('BB-2024-Friday'!AJ150&lt;&gt;"",'BB-2024-Friday'!AJ150,"")</f>
        <v/>
      </c>
      <c r="B148" t="str">
        <f>IF('BB-2024-Friday'!AJ150&lt;&gt;"",'BB-2024-Friday'!AR150,"")</f>
        <v/>
      </c>
      <c r="C148" t="str">
        <f>IF('BB-2024-Friday'!AJ150="m","v","a")</f>
        <v>a</v>
      </c>
      <c r="D148" s="92" t="str">
        <f>IF('BB-2024-Friday'!AJ150&lt;&gt;"",'BB-2024-Friday'!AI150,"")</f>
        <v/>
      </c>
      <c r="E148" s="119" t="str">
        <f>IF('BB-2024-Friday'!$AJ150&lt;&gt;"",IF('BB-2024-Friday'!$AJ150="t",0,'BB-2024-Friday'!AM150),"")</f>
        <v/>
      </c>
      <c r="F148" s="119" t="str">
        <f>IF('BB-2024-Friday'!$AJ150&lt;&gt;"",IF('BB-2024-Friday'!$AJ150="t",0,'BB-2024-Friday'!AN150),"")</f>
        <v/>
      </c>
      <c r="G148" s="119" t="str">
        <f>IF('BB-2024-Friday'!$AJ150&lt;&gt;"",IF('BB-2024-Friday'!$AJ150="t",0,'BB-2024-Friday'!AO150),"")</f>
        <v/>
      </c>
      <c r="H148" s="119" t="str">
        <f>IF('BB-2024-Friday'!$AJ150&lt;&gt;"",IF('BB-2024-Friday'!$AJ150="t",0,'BB-2024-Friday'!AP150),"")</f>
        <v/>
      </c>
      <c r="I148" s="119" t="str">
        <f>IF('BB-2024-Friday'!$AJ150&lt;&gt;"",IF('BB-2024-Friday'!$AJ150="t",0,'BB-2024-Friday'!AQ150),"")</f>
        <v/>
      </c>
      <c r="J148" s="119" t="str">
        <f>IF('BB-2024-Friday'!$AJ150&lt;&gt;"",IF('BB-2024-Friday'!$AJ150="t",'BB-2024-Friday'!AM150,0),"")</f>
        <v/>
      </c>
      <c r="K148" s="119" t="str">
        <f>IF('BB-2024-Friday'!$AJ150&lt;&gt;"",IF('BB-2024-Friday'!$AJ150="t",'BB-2024-Friday'!AN150,0),"")</f>
        <v/>
      </c>
      <c r="L148" s="119" t="str">
        <f>IF('BB-2024-Friday'!$AJ150&lt;&gt;"",IF('BB-2024-Friday'!$AJ150="t",'BB-2024-Friday'!AO150,0),"")</f>
        <v/>
      </c>
      <c r="M148" s="119" t="str">
        <f>IF('BB-2024-Friday'!$AJ150&lt;&gt;"",IF('BB-2024-Friday'!$AJ150="t",'BB-2024-Friday'!AP150,0),"")</f>
        <v/>
      </c>
      <c r="N148" s="120" t="str">
        <f>IF('BB-2024-Friday'!$AJ150&lt;&gt;"",IF('BB-2024-Friday'!$AJ150="m",'BB-2024-Friday'!U150,0),"")</f>
        <v/>
      </c>
      <c r="O148" s="120" t="str">
        <f>IF('BB-2024-Friday'!$AJ150&lt;&gt;"",IF('BB-2024-Friday'!$AJ150="m",'BB-2024-Friday'!V150,0),"")</f>
        <v/>
      </c>
    </row>
    <row r="149" spans="1:15" x14ac:dyDescent="0.25">
      <c r="A149" t="str">
        <f>IF('BB-2024-Friday'!AJ151&lt;&gt;"",'BB-2024-Friday'!AJ151,"")</f>
        <v>f</v>
      </c>
      <c r="B149" t="str">
        <f>IF('BB-2024-Friday'!AJ151&lt;&gt;"",'BB-2024-Friday'!AR151,"")</f>
        <v>R56, Thornville 1, Pietermaritzburg 17  {Note C = 57}</v>
      </c>
      <c r="C149" t="str">
        <f>IF('BB-2024-Friday'!AJ151="m","v","a")</f>
        <v>a</v>
      </c>
      <c r="D149" s="92">
        <f>IF('BB-2024-Friday'!AJ151&lt;&gt;"",'BB-2024-Friday'!AI151,"")</f>
        <v>47.97</v>
      </c>
      <c r="E149" s="119">
        <f>IF('BB-2024-Friday'!$AJ151&lt;&gt;"",IF('BB-2024-Friday'!$AJ151="t",0,'BB-2024-Friday'!AM151),"")</f>
        <v>42</v>
      </c>
      <c r="F149" s="119">
        <f>IF('BB-2024-Friday'!$AJ151&lt;&gt;"",IF('BB-2024-Friday'!$AJ151="t",0,'BB-2024-Friday'!AN151),"")</f>
        <v>49</v>
      </c>
      <c r="G149" s="119">
        <f>IF('BB-2024-Friday'!$AJ151&lt;&gt;"",IF('BB-2024-Friday'!$AJ151="t",0,'BB-2024-Friday'!AO151),"")</f>
        <v>57</v>
      </c>
      <c r="H149" s="119">
        <f>IF('BB-2024-Friday'!$AJ151&lt;&gt;"",IF('BB-2024-Friday'!$AJ151="t",0,'BB-2024-Friday'!AP151),"")</f>
        <v>64</v>
      </c>
      <c r="I149" s="119">
        <f>IF('BB-2024-Friday'!$AJ151&lt;&gt;"",IF('BB-2024-Friday'!$AJ151="t",0,'BB-2024-Friday'!AQ151),"")</f>
        <v>80</v>
      </c>
      <c r="J149" s="119">
        <f>IF('BB-2024-Friday'!$AJ151&lt;&gt;"",IF('BB-2024-Friday'!$AJ151="t",'BB-2024-Friday'!AM151,0),"")</f>
        <v>0</v>
      </c>
      <c r="K149" s="119">
        <f>IF('BB-2024-Friday'!$AJ151&lt;&gt;"",IF('BB-2024-Friday'!$AJ151="t",'BB-2024-Friday'!AN151,0),"")</f>
        <v>0</v>
      </c>
      <c r="L149" s="119">
        <f>IF('BB-2024-Friday'!$AJ151&lt;&gt;"",IF('BB-2024-Friday'!$AJ151="t",'BB-2024-Friday'!AO151,0),"")</f>
        <v>0</v>
      </c>
      <c r="M149" s="119">
        <f>IF('BB-2024-Friday'!$AJ151&lt;&gt;"",IF('BB-2024-Friday'!$AJ151="t",'BB-2024-Friday'!AP151,0),"")</f>
        <v>0</v>
      </c>
      <c r="N149" s="120">
        <f>IF('BB-2024-Friday'!$AJ151&lt;&gt;"",IF('BB-2024-Friday'!$AJ151="m",'BB-2024-Friday'!U151,0),"")</f>
        <v>0</v>
      </c>
      <c r="O149" s="120">
        <f>IF('BB-2024-Friday'!$AJ151&lt;&gt;"",IF('BB-2024-Friday'!$AJ151="m",'BB-2024-Friday'!V151,0),"")</f>
        <v>0</v>
      </c>
    </row>
    <row r="150" spans="1:15" x14ac:dyDescent="0.25">
      <c r="A150" t="str">
        <f>IF('BB-2024-Friday'!AJ152&lt;&gt;"",'BB-2024-Friday'!AJ152,"")</f>
        <v/>
      </c>
      <c r="B150" t="str">
        <f>IF('BB-2024-Friday'!AJ152&lt;&gt;"",'BB-2024-Friday'!AR152,"")</f>
        <v/>
      </c>
      <c r="C150" t="str">
        <f>IF('BB-2024-Friday'!AJ152="m","v","a")</f>
        <v>a</v>
      </c>
      <c r="D150" s="92" t="str">
        <f>IF('BB-2024-Friday'!AJ152&lt;&gt;"",'BB-2024-Friday'!AI152,"")</f>
        <v/>
      </c>
      <c r="E150" s="119" t="str">
        <f>IF('BB-2024-Friday'!$AJ152&lt;&gt;"",IF('BB-2024-Friday'!$AJ152="t",0,'BB-2024-Friday'!AM152),"")</f>
        <v/>
      </c>
      <c r="F150" s="119" t="str">
        <f>IF('BB-2024-Friday'!$AJ152&lt;&gt;"",IF('BB-2024-Friday'!$AJ152="t",0,'BB-2024-Friday'!AN152),"")</f>
        <v/>
      </c>
      <c r="G150" s="119" t="str">
        <f>IF('BB-2024-Friday'!$AJ152&lt;&gt;"",IF('BB-2024-Friday'!$AJ152="t",0,'BB-2024-Friday'!AO152),"")</f>
        <v/>
      </c>
      <c r="H150" s="119" t="str">
        <f>IF('BB-2024-Friday'!$AJ152&lt;&gt;"",IF('BB-2024-Friday'!$AJ152="t",0,'BB-2024-Friday'!AP152),"")</f>
        <v/>
      </c>
      <c r="I150" s="119" t="str">
        <f>IF('BB-2024-Friday'!$AJ152&lt;&gt;"",IF('BB-2024-Friday'!$AJ152="t",0,'BB-2024-Friday'!AQ152),"")</f>
        <v/>
      </c>
      <c r="J150" s="119" t="str">
        <f>IF('BB-2024-Friday'!$AJ152&lt;&gt;"",IF('BB-2024-Friday'!$AJ152="t",'BB-2024-Friday'!AM152,0),"")</f>
        <v/>
      </c>
      <c r="K150" s="119" t="str">
        <f>IF('BB-2024-Friday'!$AJ152&lt;&gt;"",IF('BB-2024-Friday'!$AJ152="t",'BB-2024-Friday'!AN152,0),"")</f>
        <v/>
      </c>
      <c r="L150" s="119" t="str">
        <f>IF('BB-2024-Friday'!$AJ152&lt;&gt;"",IF('BB-2024-Friday'!$AJ152="t",'BB-2024-Friday'!AO152,0),"")</f>
        <v/>
      </c>
      <c r="M150" s="119" t="str">
        <f>IF('BB-2024-Friday'!$AJ152&lt;&gt;"",IF('BB-2024-Friday'!$AJ152="t",'BB-2024-Friday'!AP152,0),"")</f>
        <v/>
      </c>
      <c r="N150" s="120" t="str">
        <f>IF('BB-2024-Friday'!$AJ152&lt;&gt;"",IF('BB-2024-Friday'!$AJ152="m",'BB-2024-Friday'!U152,0),"")</f>
        <v/>
      </c>
      <c r="O150" s="120" t="str">
        <f>IF('BB-2024-Friday'!$AJ152&lt;&gt;"",IF('BB-2024-Friday'!$AJ152="m",'BB-2024-Friday'!V152,0),"")</f>
        <v/>
      </c>
    </row>
    <row r="151" spans="1:15" x14ac:dyDescent="0.25">
      <c r="A151" t="str">
        <f>IF('BB-2024-Friday'!AJ153&lt;&gt;"",'BB-2024-Friday'!AJ153,"")</f>
        <v/>
      </c>
      <c r="B151" t="str">
        <f>IF('BB-2024-Friday'!AJ153&lt;&gt;"",'BB-2024-Friday'!AR153,"")</f>
        <v/>
      </c>
      <c r="C151" t="str">
        <f>IF('BB-2024-Friday'!AJ153="m","v","a")</f>
        <v>a</v>
      </c>
      <c r="D151" s="92" t="str">
        <f>IF('BB-2024-Friday'!AJ153&lt;&gt;"",'BB-2024-Friday'!AI153,"")</f>
        <v/>
      </c>
      <c r="E151" s="119" t="str">
        <f>IF('BB-2024-Friday'!$AJ153&lt;&gt;"",IF('BB-2024-Friday'!$AJ153="t",0,'BB-2024-Friday'!AM153),"")</f>
        <v/>
      </c>
      <c r="F151" s="119" t="str">
        <f>IF('BB-2024-Friday'!$AJ153&lt;&gt;"",IF('BB-2024-Friday'!$AJ153="t",0,'BB-2024-Friday'!AN153),"")</f>
        <v/>
      </c>
      <c r="G151" s="119" t="str">
        <f>IF('BB-2024-Friday'!$AJ153&lt;&gt;"",IF('BB-2024-Friday'!$AJ153="t",0,'BB-2024-Friday'!AO153),"")</f>
        <v/>
      </c>
      <c r="H151" s="119" t="str">
        <f>IF('BB-2024-Friday'!$AJ153&lt;&gt;"",IF('BB-2024-Friday'!$AJ153="t",0,'BB-2024-Friday'!AP153),"")</f>
        <v/>
      </c>
      <c r="I151" s="119" t="str">
        <f>IF('BB-2024-Friday'!$AJ153&lt;&gt;"",IF('BB-2024-Friday'!$AJ153="t",0,'BB-2024-Friday'!AQ153),"")</f>
        <v/>
      </c>
      <c r="J151" s="119" t="str">
        <f>IF('BB-2024-Friday'!$AJ153&lt;&gt;"",IF('BB-2024-Friday'!$AJ153="t",'BB-2024-Friday'!AM153,0),"")</f>
        <v/>
      </c>
      <c r="K151" s="119" t="str">
        <f>IF('BB-2024-Friday'!$AJ153&lt;&gt;"",IF('BB-2024-Friday'!$AJ153="t",'BB-2024-Friday'!AN153,0),"")</f>
        <v/>
      </c>
      <c r="L151" s="119" t="str">
        <f>IF('BB-2024-Friday'!$AJ153&lt;&gt;"",IF('BB-2024-Friday'!$AJ153="t",'BB-2024-Friday'!AO153,0),"")</f>
        <v/>
      </c>
      <c r="M151" s="119" t="str">
        <f>IF('BB-2024-Friday'!$AJ153&lt;&gt;"",IF('BB-2024-Friday'!$AJ153="t",'BB-2024-Friday'!AP153,0),"")</f>
        <v/>
      </c>
      <c r="N151" s="120" t="str">
        <f>IF('BB-2024-Friday'!$AJ153&lt;&gt;"",IF('BB-2024-Friday'!$AJ153="m",'BB-2024-Friday'!U153,0),"")</f>
        <v/>
      </c>
      <c r="O151" s="120" t="str">
        <f>IF('BB-2024-Friday'!$AJ153&lt;&gt;"",IF('BB-2024-Friday'!$AJ153="m",'BB-2024-Friday'!V153,0),"")</f>
        <v/>
      </c>
    </row>
    <row r="152" spans="1:15" x14ac:dyDescent="0.25">
      <c r="A152" t="str">
        <f>IF('BB-2024-Friday'!AJ154&lt;&gt;"",'BB-2024-Friday'!AJ154,"")</f>
        <v/>
      </c>
      <c r="B152" t="str">
        <f>IF('BB-2024-Friday'!AJ154&lt;&gt;"",'BB-2024-Friday'!AR154,"")</f>
        <v/>
      </c>
      <c r="C152" t="str">
        <f>IF('BB-2024-Friday'!AJ154="m","v","a")</f>
        <v>a</v>
      </c>
      <c r="D152" s="92" t="str">
        <f>IF('BB-2024-Friday'!AJ154&lt;&gt;"",'BB-2024-Friday'!AI154,"")</f>
        <v/>
      </c>
      <c r="E152" s="119" t="str">
        <f>IF('BB-2024-Friday'!$AJ154&lt;&gt;"",IF('BB-2024-Friday'!$AJ154="t",0,'BB-2024-Friday'!AM154),"")</f>
        <v/>
      </c>
      <c r="F152" s="119" t="str">
        <f>IF('BB-2024-Friday'!$AJ154&lt;&gt;"",IF('BB-2024-Friday'!$AJ154="t",0,'BB-2024-Friday'!AN154),"")</f>
        <v/>
      </c>
      <c r="G152" s="119" t="str">
        <f>IF('BB-2024-Friday'!$AJ154&lt;&gt;"",IF('BB-2024-Friday'!$AJ154="t",0,'BB-2024-Friday'!AO154),"")</f>
        <v/>
      </c>
      <c r="H152" s="119" t="str">
        <f>IF('BB-2024-Friday'!$AJ154&lt;&gt;"",IF('BB-2024-Friday'!$AJ154="t",0,'BB-2024-Friday'!AP154),"")</f>
        <v/>
      </c>
      <c r="I152" s="119" t="str">
        <f>IF('BB-2024-Friday'!$AJ154&lt;&gt;"",IF('BB-2024-Friday'!$AJ154="t",0,'BB-2024-Friday'!AQ154),"")</f>
        <v/>
      </c>
      <c r="J152" s="119" t="str">
        <f>IF('BB-2024-Friday'!$AJ154&lt;&gt;"",IF('BB-2024-Friday'!$AJ154="t",'BB-2024-Friday'!AM154,0),"")</f>
        <v/>
      </c>
      <c r="K152" s="119" t="str">
        <f>IF('BB-2024-Friday'!$AJ154&lt;&gt;"",IF('BB-2024-Friday'!$AJ154="t",'BB-2024-Friday'!AN154,0),"")</f>
        <v/>
      </c>
      <c r="L152" s="119" t="str">
        <f>IF('BB-2024-Friday'!$AJ154&lt;&gt;"",IF('BB-2024-Friday'!$AJ154="t",'BB-2024-Friday'!AO154,0),"")</f>
        <v/>
      </c>
      <c r="M152" s="119" t="str">
        <f>IF('BB-2024-Friday'!$AJ154&lt;&gt;"",IF('BB-2024-Friday'!$AJ154="t",'BB-2024-Friday'!AP154,0),"")</f>
        <v/>
      </c>
      <c r="N152" s="120" t="str">
        <f>IF('BB-2024-Friday'!$AJ154&lt;&gt;"",IF('BB-2024-Friday'!$AJ154="m",'BB-2024-Friday'!U154,0),"")</f>
        <v/>
      </c>
      <c r="O152" s="120" t="str">
        <f>IF('BB-2024-Friday'!$AJ154&lt;&gt;"",IF('BB-2024-Friday'!$AJ154="m",'BB-2024-Friday'!V154,0),"")</f>
        <v/>
      </c>
    </row>
    <row r="153" spans="1:15" x14ac:dyDescent="0.25">
      <c r="A153" t="str">
        <f>IF('BB-2024-Friday'!AJ155&lt;&gt;"",'BB-2024-Friday'!AJ155,"")</f>
        <v/>
      </c>
      <c r="B153" t="str">
        <f>IF('BB-2024-Friday'!AJ155&lt;&gt;"",'BB-2024-Friday'!AR155,"")</f>
        <v/>
      </c>
      <c r="C153" t="str">
        <f>IF('BB-2024-Friday'!AJ155="m","v","a")</f>
        <v>a</v>
      </c>
      <c r="D153" s="92" t="str">
        <f>IF('BB-2024-Friday'!AJ155&lt;&gt;"",'BB-2024-Friday'!AI155,"")</f>
        <v/>
      </c>
      <c r="E153" s="119" t="str">
        <f>IF('BB-2024-Friday'!$AJ155&lt;&gt;"",IF('BB-2024-Friday'!$AJ155="t",0,'BB-2024-Friday'!AM155),"")</f>
        <v/>
      </c>
      <c r="F153" s="119" t="str">
        <f>IF('BB-2024-Friday'!$AJ155&lt;&gt;"",IF('BB-2024-Friday'!$AJ155="t",0,'BB-2024-Friday'!AN155),"")</f>
        <v/>
      </c>
      <c r="G153" s="119" t="str">
        <f>IF('BB-2024-Friday'!$AJ155&lt;&gt;"",IF('BB-2024-Friday'!$AJ155="t",0,'BB-2024-Friday'!AO155),"")</f>
        <v/>
      </c>
      <c r="H153" s="119" t="str">
        <f>IF('BB-2024-Friday'!$AJ155&lt;&gt;"",IF('BB-2024-Friday'!$AJ155="t",0,'BB-2024-Friday'!AP155),"")</f>
        <v/>
      </c>
      <c r="I153" s="119" t="str">
        <f>IF('BB-2024-Friday'!$AJ155&lt;&gt;"",IF('BB-2024-Friday'!$AJ155="t",0,'BB-2024-Friday'!AQ155),"")</f>
        <v/>
      </c>
      <c r="J153" s="119" t="str">
        <f>IF('BB-2024-Friday'!$AJ155&lt;&gt;"",IF('BB-2024-Friday'!$AJ155="t",'BB-2024-Friday'!AM155,0),"")</f>
        <v/>
      </c>
      <c r="K153" s="119" t="str">
        <f>IF('BB-2024-Friday'!$AJ155&lt;&gt;"",IF('BB-2024-Friday'!$AJ155="t",'BB-2024-Friday'!AN155,0),"")</f>
        <v/>
      </c>
      <c r="L153" s="119" t="str">
        <f>IF('BB-2024-Friday'!$AJ155&lt;&gt;"",IF('BB-2024-Friday'!$AJ155="t",'BB-2024-Friday'!AO155,0),"")</f>
        <v/>
      </c>
      <c r="M153" s="119" t="str">
        <f>IF('BB-2024-Friday'!$AJ155&lt;&gt;"",IF('BB-2024-Friday'!$AJ155="t",'BB-2024-Friday'!AP155,0),"")</f>
        <v/>
      </c>
      <c r="N153" s="120" t="str">
        <f>IF('BB-2024-Friday'!$AJ155&lt;&gt;"",IF('BB-2024-Friday'!$AJ155="m",'BB-2024-Friday'!U155,0),"")</f>
        <v/>
      </c>
      <c r="O153" s="120" t="str">
        <f>IF('BB-2024-Friday'!$AJ155&lt;&gt;"",IF('BB-2024-Friday'!$AJ155="m",'BB-2024-Friday'!V155,0),"")</f>
        <v/>
      </c>
    </row>
    <row r="154" spans="1:15" x14ac:dyDescent="0.25">
      <c r="A154" t="str">
        <f>IF('BB-2024-Friday'!AJ156&lt;&gt;"",'BB-2024-Friday'!AJ156,"")</f>
        <v>f</v>
      </c>
      <c r="B154" t="str">
        <f>IF('BB-2024-Friday'!AJ156&lt;&gt;"",'BB-2024-Friday'!AR156,"")</f>
        <v>All Metals Scrapyard  km on left.  START of REGULARITY.</v>
      </c>
      <c r="C154" t="str">
        <f>IF('BB-2024-Friday'!AJ156="m","v","a")</f>
        <v>a</v>
      </c>
      <c r="D154" s="92">
        <f>IF('BB-2024-Friday'!AJ156&lt;&gt;"",'BB-2024-Friday'!AI156,"")</f>
        <v>48.86</v>
      </c>
      <c r="E154" s="119">
        <f>IF('BB-2024-Friday'!$AJ156&lt;&gt;"",IF('BB-2024-Friday'!$AJ156="t",0,'BB-2024-Friday'!AM156),"")</f>
        <v>42</v>
      </c>
      <c r="F154" s="119">
        <f>IF('BB-2024-Friday'!$AJ156&lt;&gt;"",IF('BB-2024-Friday'!$AJ156="t",0,'BB-2024-Friday'!AN156),"")</f>
        <v>49</v>
      </c>
      <c r="G154" s="119">
        <f>IF('BB-2024-Friday'!$AJ156&lt;&gt;"",IF('BB-2024-Friday'!$AJ156="t",0,'BB-2024-Friday'!AO156),"")</f>
        <v>57</v>
      </c>
      <c r="H154" s="119">
        <f>IF('BB-2024-Friday'!$AJ156&lt;&gt;"",IF('BB-2024-Friday'!$AJ156="t",0,'BB-2024-Friday'!AP156),"")</f>
        <v>64</v>
      </c>
      <c r="I154" s="119">
        <f>IF('BB-2024-Friday'!$AJ156&lt;&gt;"",IF('BB-2024-Friday'!$AJ156="t",0,'BB-2024-Friday'!AQ156),"")</f>
        <v>80</v>
      </c>
      <c r="J154" s="119">
        <f>IF('BB-2024-Friday'!$AJ156&lt;&gt;"",IF('BB-2024-Friday'!$AJ156="t",'BB-2024-Friday'!AM156,0),"")</f>
        <v>0</v>
      </c>
      <c r="K154" s="119">
        <f>IF('BB-2024-Friday'!$AJ156&lt;&gt;"",IF('BB-2024-Friday'!$AJ156="t",'BB-2024-Friday'!AN156,0),"")</f>
        <v>0</v>
      </c>
      <c r="L154" s="119">
        <f>IF('BB-2024-Friday'!$AJ156&lt;&gt;"",IF('BB-2024-Friday'!$AJ156="t",'BB-2024-Friday'!AO156,0),"")</f>
        <v>0</v>
      </c>
      <c r="M154" s="119">
        <f>IF('BB-2024-Friday'!$AJ156&lt;&gt;"",IF('BB-2024-Friday'!$AJ156="t",'BB-2024-Friday'!AP156,0),"")</f>
        <v>0</v>
      </c>
      <c r="N154" s="120">
        <f>IF('BB-2024-Friday'!$AJ156&lt;&gt;"",IF('BB-2024-Friday'!$AJ156="m",'BB-2024-Friday'!U156,0),"")</f>
        <v>0</v>
      </c>
      <c r="O154" s="120">
        <f>IF('BB-2024-Friday'!$AJ156&lt;&gt;"",IF('BB-2024-Friday'!$AJ156="m",'BB-2024-Friday'!V156,0),"")</f>
        <v>0</v>
      </c>
    </row>
    <row r="155" spans="1:15" x14ac:dyDescent="0.25">
      <c r="A155" t="str">
        <f>IF('BB-2024-Friday'!AJ157&lt;&gt;"",'BB-2024-Friday'!AJ157,"")</f>
        <v/>
      </c>
      <c r="B155" t="str">
        <f>IF('BB-2024-Friday'!AJ157&lt;&gt;"",'BB-2024-Friday'!AR157,"")</f>
        <v/>
      </c>
      <c r="C155" t="str">
        <f>IF('BB-2024-Friday'!AJ157="m","v","a")</f>
        <v>a</v>
      </c>
      <c r="D155" s="92" t="str">
        <f>IF('BB-2024-Friday'!AJ157&lt;&gt;"",'BB-2024-Friday'!AI157,"")</f>
        <v/>
      </c>
      <c r="E155" s="119" t="str">
        <f>IF('BB-2024-Friday'!$AJ157&lt;&gt;"",IF('BB-2024-Friday'!$AJ157="t",0,'BB-2024-Friday'!AM157),"")</f>
        <v/>
      </c>
      <c r="F155" s="119" t="str">
        <f>IF('BB-2024-Friday'!$AJ157&lt;&gt;"",IF('BB-2024-Friday'!$AJ157="t",0,'BB-2024-Friday'!AN157),"")</f>
        <v/>
      </c>
      <c r="G155" s="119" t="str">
        <f>IF('BB-2024-Friday'!$AJ157&lt;&gt;"",IF('BB-2024-Friday'!$AJ157="t",0,'BB-2024-Friday'!AO157),"")</f>
        <v/>
      </c>
      <c r="H155" s="119" t="str">
        <f>IF('BB-2024-Friday'!$AJ157&lt;&gt;"",IF('BB-2024-Friday'!$AJ157="t",0,'BB-2024-Friday'!AP157),"")</f>
        <v/>
      </c>
      <c r="I155" s="119" t="str">
        <f>IF('BB-2024-Friday'!$AJ157&lt;&gt;"",IF('BB-2024-Friday'!$AJ157="t",0,'BB-2024-Friday'!AQ157),"")</f>
        <v/>
      </c>
      <c r="J155" s="119" t="str">
        <f>IF('BB-2024-Friday'!$AJ157&lt;&gt;"",IF('BB-2024-Friday'!$AJ157="t",'BB-2024-Friday'!AM157,0),"")</f>
        <v/>
      </c>
      <c r="K155" s="119" t="str">
        <f>IF('BB-2024-Friday'!$AJ157&lt;&gt;"",IF('BB-2024-Friday'!$AJ157="t",'BB-2024-Friday'!AN157,0),"")</f>
        <v/>
      </c>
      <c r="L155" s="119" t="str">
        <f>IF('BB-2024-Friday'!$AJ157&lt;&gt;"",IF('BB-2024-Friday'!$AJ157="t",'BB-2024-Friday'!AO157,0),"")</f>
        <v/>
      </c>
      <c r="M155" s="119" t="str">
        <f>IF('BB-2024-Friday'!$AJ157&lt;&gt;"",IF('BB-2024-Friday'!$AJ157="t",'BB-2024-Friday'!AP157,0),"")</f>
        <v/>
      </c>
      <c r="N155" s="120" t="str">
        <f>IF('BB-2024-Friday'!$AJ157&lt;&gt;"",IF('BB-2024-Friday'!$AJ157="m",'BB-2024-Friday'!U157,0),"")</f>
        <v/>
      </c>
      <c r="O155" s="120" t="str">
        <f>IF('BB-2024-Friday'!$AJ157&lt;&gt;"",IF('BB-2024-Friday'!$AJ157="m",'BB-2024-Friday'!V157,0),"")</f>
        <v/>
      </c>
    </row>
    <row r="156" spans="1:15" x14ac:dyDescent="0.25">
      <c r="A156" t="str">
        <f>IF('BB-2024-Friday'!AJ158&lt;&gt;"",'BB-2024-Friday'!AJ158,"")</f>
        <v/>
      </c>
      <c r="B156" t="str">
        <f>IF('BB-2024-Friday'!AJ158&lt;&gt;"",'BB-2024-Friday'!AR158,"")</f>
        <v/>
      </c>
      <c r="C156" t="str">
        <f>IF('BB-2024-Friday'!AJ158="m","v","a")</f>
        <v>a</v>
      </c>
      <c r="D156" s="92" t="str">
        <f>IF('BB-2024-Friday'!AJ158&lt;&gt;"",'BB-2024-Friday'!AI158,"")</f>
        <v/>
      </c>
      <c r="E156" s="119" t="str">
        <f>IF('BB-2024-Friday'!$AJ158&lt;&gt;"",IF('BB-2024-Friday'!$AJ158="t",0,'BB-2024-Friday'!AM158),"")</f>
        <v/>
      </c>
      <c r="F156" s="119" t="str">
        <f>IF('BB-2024-Friday'!$AJ158&lt;&gt;"",IF('BB-2024-Friday'!$AJ158="t",0,'BB-2024-Friday'!AN158),"")</f>
        <v/>
      </c>
      <c r="G156" s="119" t="str">
        <f>IF('BB-2024-Friday'!$AJ158&lt;&gt;"",IF('BB-2024-Friday'!$AJ158="t",0,'BB-2024-Friday'!AO158),"")</f>
        <v/>
      </c>
      <c r="H156" s="119" t="str">
        <f>IF('BB-2024-Friday'!$AJ158&lt;&gt;"",IF('BB-2024-Friday'!$AJ158="t",0,'BB-2024-Friday'!AP158),"")</f>
        <v/>
      </c>
      <c r="I156" s="119" t="str">
        <f>IF('BB-2024-Friday'!$AJ158&lt;&gt;"",IF('BB-2024-Friday'!$AJ158="t",0,'BB-2024-Friday'!AQ158),"")</f>
        <v/>
      </c>
      <c r="J156" s="119" t="str">
        <f>IF('BB-2024-Friday'!$AJ158&lt;&gt;"",IF('BB-2024-Friday'!$AJ158="t",'BB-2024-Friday'!AM158,0),"")</f>
        <v/>
      </c>
      <c r="K156" s="119" t="str">
        <f>IF('BB-2024-Friday'!$AJ158&lt;&gt;"",IF('BB-2024-Friday'!$AJ158="t",'BB-2024-Friday'!AN158,0),"")</f>
        <v/>
      </c>
      <c r="L156" s="119" t="str">
        <f>IF('BB-2024-Friday'!$AJ158&lt;&gt;"",IF('BB-2024-Friday'!$AJ158="t",'BB-2024-Friday'!AO158,0),"")</f>
        <v/>
      </c>
      <c r="M156" s="119" t="str">
        <f>IF('BB-2024-Friday'!$AJ158&lt;&gt;"",IF('BB-2024-Friday'!$AJ158="t",'BB-2024-Friday'!AP158,0),"")</f>
        <v/>
      </c>
      <c r="N156" s="120" t="str">
        <f>IF('BB-2024-Friday'!$AJ158&lt;&gt;"",IF('BB-2024-Friday'!$AJ158="m",'BB-2024-Friday'!U158,0),"")</f>
        <v/>
      </c>
      <c r="O156" s="120" t="str">
        <f>IF('BB-2024-Friday'!$AJ158&lt;&gt;"",IF('BB-2024-Friday'!$AJ158="m",'BB-2024-Friday'!V158,0),"")</f>
        <v/>
      </c>
    </row>
    <row r="157" spans="1:15" x14ac:dyDescent="0.25">
      <c r="A157" t="str">
        <f>IF('BB-2024-Friday'!AJ159&lt;&gt;"",'BB-2024-Friday'!AJ159,"")</f>
        <v/>
      </c>
      <c r="B157" t="str">
        <f>IF('BB-2024-Friday'!AJ159&lt;&gt;"",'BB-2024-Friday'!AR159,"")</f>
        <v/>
      </c>
      <c r="C157" t="str">
        <f>IF('BB-2024-Friday'!AJ159="m","v","a")</f>
        <v>a</v>
      </c>
      <c r="D157" s="92" t="str">
        <f>IF('BB-2024-Friday'!AJ159&lt;&gt;"",'BB-2024-Friday'!AI159,"")</f>
        <v/>
      </c>
      <c r="E157" s="119" t="str">
        <f>IF('BB-2024-Friday'!$AJ159&lt;&gt;"",IF('BB-2024-Friday'!$AJ159="t",0,'BB-2024-Friday'!AM159),"")</f>
        <v/>
      </c>
      <c r="F157" s="119" t="str">
        <f>IF('BB-2024-Friday'!$AJ159&lt;&gt;"",IF('BB-2024-Friday'!$AJ159="t",0,'BB-2024-Friday'!AN159),"")</f>
        <v/>
      </c>
      <c r="G157" s="119" t="str">
        <f>IF('BB-2024-Friday'!$AJ159&lt;&gt;"",IF('BB-2024-Friday'!$AJ159="t",0,'BB-2024-Friday'!AO159),"")</f>
        <v/>
      </c>
      <c r="H157" s="119" t="str">
        <f>IF('BB-2024-Friday'!$AJ159&lt;&gt;"",IF('BB-2024-Friday'!$AJ159="t",0,'BB-2024-Friday'!AP159),"")</f>
        <v/>
      </c>
      <c r="I157" s="119" t="str">
        <f>IF('BB-2024-Friday'!$AJ159&lt;&gt;"",IF('BB-2024-Friday'!$AJ159="t",0,'BB-2024-Friday'!AQ159),"")</f>
        <v/>
      </c>
      <c r="J157" s="119" t="str">
        <f>IF('BB-2024-Friday'!$AJ159&lt;&gt;"",IF('BB-2024-Friday'!$AJ159="t",'BB-2024-Friday'!AM159,0),"")</f>
        <v/>
      </c>
      <c r="K157" s="119" t="str">
        <f>IF('BB-2024-Friday'!$AJ159&lt;&gt;"",IF('BB-2024-Friday'!$AJ159="t",'BB-2024-Friday'!AN159,0),"")</f>
        <v/>
      </c>
      <c r="L157" s="119" t="str">
        <f>IF('BB-2024-Friday'!$AJ159&lt;&gt;"",IF('BB-2024-Friday'!$AJ159="t",'BB-2024-Friday'!AO159,0),"")</f>
        <v/>
      </c>
      <c r="M157" s="119" t="str">
        <f>IF('BB-2024-Friday'!$AJ159&lt;&gt;"",IF('BB-2024-Friday'!$AJ159="t",'BB-2024-Friday'!AP159,0),"")</f>
        <v/>
      </c>
      <c r="N157" s="120" t="str">
        <f>IF('BB-2024-Friday'!$AJ159&lt;&gt;"",IF('BB-2024-Friday'!$AJ159="m",'BB-2024-Friday'!U159,0),"")</f>
        <v/>
      </c>
      <c r="O157" s="120" t="str">
        <f>IF('BB-2024-Friday'!$AJ159&lt;&gt;"",IF('BB-2024-Friday'!$AJ159="m",'BB-2024-Friday'!V159,0),"")</f>
        <v/>
      </c>
    </row>
    <row r="158" spans="1:15" x14ac:dyDescent="0.25">
      <c r="A158" t="str">
        <f>IF('BB-2024-Friday'!AJ160&lt;&gt;"",'BB-2024-Friday'!AJ160,"")</f>
        <v/>
      </c>
      <c r="B158" t="str">
        <f>IF('BB-2024-Friday'!AJ160&lt;&gt;"",'BB-2024-Friday'!AR160,"")</f>
        <v/>
      </c>
      <c r="C158" t="str">
        <f>IF('BB-2024-Friday'!AJ160="m","v","a")</f>
        <v>a</v>
      </c>
      <c r="D158" s="92" t="str">
        <f>IF('BB-2024-Friday'!AJ160&lt;&gt;"",'BB-2024-Friday'!AI160,"")</f>
        <v/>
      </c>
      <c r="E158" s="119" t="str">
        <f>IF('BB-2024-Friday'!$AJ160&lt;&gt;"",IF('BB-2024-Friday'!$AJ160="t",0,'BB-2024-Friday'!AM160),"")</f>
        <v/>
      </c>
      <c r="F158" s="119" t="str">
        <f>IF('BB-2024-Friday'!$AJ160&lt;&gt;"",IF('BB-2024-Friday'!$AJ160="t",0,'BB-2024-Friday'!AN160),"")</f>
        <v/>
      </c>
      <c r="G158" s="119" t="str">
        <f>IF('BB-2024-Friday'!$AJ160&lt;&gt;"",IF('BB-2024-Friday'!$AJ160="t",0,'BB-2024-Friday'!AO160),"")</f>
        <v/>
      </c>
      <c r="H158" s="119" t="str">
        <f>IF('BB-2024-Friday'!$AJ160&lt;&gt;"",IF('BB-2024-Friday'!$AJ160="t",0,'BB-2024-Friday'!AP160),"")</f>
        <v/>
      </c>
      <c r="I158" s="119" t="str">
        <f>IF('BB-2024-Friday'!$AJ160&lt;&gt;"",IF('BB-2024-Friday'!$AJ160="t",0,'BB-2024-Friday'!AQ160),"")</f>
        <v/>
      </c>
      <c r="J158" s="119" t="str">
        <f>IF('BB-2024-Friday'!$AJ160&lt;&gt;"",IF('BB-2024-Friday'!$AJ160="t",'BB-2024-Friday'!AM160,0),"")</f>
        <v/>
      </c>
      <c r="K158" s="119" t="str">
        <f>IF('BB-2024-Friday'!$AJ160&lt;&gt;"",IF('BB-2024-Friday'!$AJ160="t",'BB-2024-Friday'!AN160,0),"")</f>
        <v/>
      </c>
      <c r="L158" s="119" t="str">
        <f>IF('BB-2024-Friday'!$AJ160&lt;&gt;"",IF('BB-2024-Friday'!$AJ160="t",'BB-2024-Friday'!AO160,0),"")</f>
        <v/>
      </c>
      <c r="M158" s="119" t="str">
        <f>IF('BB-2024-Friday'!$AJ160&lt;&gt;"",IF('BB-2024-Friday'!$AJ160="t",'BB-2024-Friday'!AP160,0),"")</f>
        <v/>
      </c>
      <c r="N158" s="120" t="str">
        <f>IF('BB-2024-Friday'!$AJ160&lt;&gt;"",IF('BB-2024-Friday'!$AJ160="m",'BB-2024-Friday'!U160,0),"")</f>
        <v/>
      </c>
      <c r="O158" s="120" t="str">
        <f>IF('BB-2024-Friday'!$AJ160&lt;&gt;"",IF('BB-2024-Friday'!$AJ160="m",'BB-2024-Friday'!V160,0),"")</f>
        <v/>
      </c>
    </row>
    <row r="159" spans="1:15" x14ac:dyDescent="0.25">
      <c r="A159" t="str">
        <f>IF('BB-2024-Friday'!AJ161&lt;&gt;"",'BB-2024-Friday'!AJ161,"")</f>
        <v>m</v>
      </c>
      <c r="B159" t="str">
        <f>IF('BB-2024-Friday'!AJ161&lt;&gt;"",'BB-2024-Friday'!AR161,"")</f>
        <v>Diagrammatic sign: Traffic movement affected by obstruction.  250m.  Sign on both sides of road.  Control - Dot on pole and road.</v>
      </c>
      <c r="C159" t="str">
        <f>IF('BB-2024-Friday'!AJ161="m","v","a")</f>
        <v>v</v>
      </c>
      <c r="D159" s="92">
        <f>IF('BB-2024-Friday'!AJ161&lt;&gt;"",'BB-2024-Friday'!AI161,"")</f>
        <v>50</v>
      </c>
      <c r="E159" s="119">
        <f>IF('BB-2024-Friday'!$AJ161&lt;&gt;"",IF('BB-2024-Friday'!$AJ161="t",0,'BB-2024-Friday'!AM161),"")</f>
        <v>42</v>
      </c>
      <c r="F159" s="119">
        <f>IF('BB-2024-Friday'!$AJ161&lt;&gt;"",IF('BB-2024-Friday'!$AJ161="t",0,'BB-2024-Friday'!AN161),"")</f>
        <v>49</v>
      </c>
      <c r="G159" s="119">
        <f>IF('BB-2024-Friday'!$AJ161&lt;&gt;"",IF('BB-2024-Friday'!$AJ161="t",0,'BB-2024-Friday'!AO161),"")</f>
        <v>57</v>
      </c>
      <c r="H159" s="119">
        <f>IF('BB-2024-Friday'!$AJ161&lt;&gt;"",IF('BB-2024-Friday'!$AJ161="t",0,'BB-2024-Friday'!AP161),"")</f>
        <v>64</v>
      </c>
      <c r="I159" s="119">
        <f>IF('BB-2024-Friday'!$AJ161&lt;&gt;"",IF('BB-2024-Friday'!$AJ161="t",0,'BB-2024-Friday'!AQ161),"")</f>
        <v>80</v>
      </c>
      <c r="J159" s="119">
        <f>IF('BB-2024-Friday'!$AJ161&lt;&gt;"",IF('BB-2024-Friday'!$AJ161="t",'BB-2024-Friday'!AM161,0),"")</f>
        <v>0</v>
      </c>
      <c r="K159" s="119">
        <f>IF('BB-2024-Friday'!$AJ161&lt;&gt;"",IF('BB-2024-Friday'!$AJ161="t",'BB-2024-Friday'!AN161,0),"")</f>
        <v>0</v>
      </c>
      <c r="L159" s="119">
        <f>IF('BB-2024-Friday'!$AJ161&lt;&gt;"",IF('BB-2024-Friday'!$AJ161="t",'BB-2024-Friday'!AO161,0),"")</f>
        <v>0</v>
      </c>
      <c r="M159" s="119">
        <f>IF('BB-2024-Friday'!$AJ161&lt;&gt;"",IF('BB-2024-Friday'!$AJ161="t",'BB-2024-Friday'!AP161,0),"")</f>
        <v>0</v>
      </c>
      <c r="N159" s="120">
        <f>IF('BB-2024-Friday'!$AJ161&lt;&gt;"",IF('BB-2024-Friday'!$AJ161="m",'BB-2024-Friday'!U161,0),"")</f>
        <v>29.729399999999998</v>
      </c>
      <c r="O159" s="120">
        <f>IF('BB-2024-Friday'!$AJ161&lt;&gt;"",IF('BB-2024-Friday'!$AJ161="m",'BB-2024-Friday'!V161,0),"")</f>
        <v>30.37707</v>
      </c>
    </row>
    <row r="160" spans="1:15" x14ac:dyDescent="0.25">
      <c r="A160" t="str">
        <f>IF('BB-2024-Friday'!AJ162&lt;&gt;"",'BB-2024-Friday'!AJ162,"")</f>
        <v/>
      </c>
      <c r="B160" t="str">
        <f>IF('BB-2024-Friday'!AJ162&lt;&gt;"",'BB-2024-Friday'!AR162,"")</f>
        <v/>
      </c>
      <c r="C160" t="str">
        <f>IF('BB-2024-Friday'!AJ162="m","v","a")</f>
        <v>a</v>
      </c>
      <c r="D160" s="92" t="str">
        <f>IF('BB-2024-Friday'!AJ162&lt;&gt;"",'BB-2024-Friday'!AI162,"")</f>
        <v/>
      </c>
      <c r="E160" s="119" t="str">
        <f>IF('BB-2024-Friday'!$AJ162&lt;&gt;"",IF('BB-2024-Friday'!$AJ162="t",0,'BB-2024-Friday'!AM162),"")</f>
        <v/>
      </c>
      <c r="F160" s="119" t="str">
        <f>IF('BB-2024-Friday'!$AJ162&lt;&gt;"",IF('BB-2024-Friday'!$AJ162="t",0,'BB-2024-Friday'!AN162),"")</f>
        <v/>
      </c>
      <c r="G160" s="119" t="str">
        <f>IF('BB-2024-Friday'!$AJ162&lt;&gt;"",IF('BB-2024-Friday'!$AJ162="t",0,'BB-2024-Friday'!AO162),"")</f>
        <v/>
      </c>
      <c r="H160" s="119" t="str">
        <f>IF('BB-2024-Friday'!$AJ162&lt;&gt;"",IF('BB-2024-Friday'!$AJ162="t",0,'BB-2024-Friday'!AP162),"")</f>
        <v/>
      </c>
      <c r="I160" s="119" t="str">
        <f>IF('BB-2024-Friday'!$AJ162&lt;&gt;"",IF('BB-2024-Friday'!$AJ162="t",0,'BB-2024-Friday'!AQ162),"")</f>
        <v/>
      </c>
      <c r="J160" s="119" t="str">
        <f>IF('BB-2024-Friday'!$AJ162&lt;&gt;"",IF('BB-2024-Friday'!$AJ162="t",'BB-2024-Friday'!AM162,0),"")</f>
        <v/>
      </c>
      <c r="K160" s="119" t="str">
        <f>IF('BB-2024-Friday'!$AJ162&lt;&gt;"",IF('BB-2024-Friday'!$AJ162="t",'BB-2024-Friday'!AN162,0),"")</f>
        <v/>
      </c>
      <c r="L160" s="119" t="str">
        <f>IF('BB-2024-Friday'!$AJ162&lt;&gt;"",IF('BB-2024-Friday'!$AJ162="t",'BB-2024-Friday'!AO162,0),"")</f>
        <v/>
      </c>
      <c r="M160" s="119" t="str">
        <f>IF('BB-2024-Friday'!$AJ162&lt;&gt;"",IF('BB-2024-Friday'!$AJ162="t",'BB-2024-Friday'!AP162,0),"")</f>
        <v/>
      </c>
      <c r="N160" s="120" t="str">
        <f>IF('BB-2024-Friday'!$AJ162&lt;&gt;"",IF('BB-2024-Friday'!$AJ162="m",'BB-2024-Friday'!U162,0),"")</f>
        <v/>
      </c>
      <c r="O160" s="120" t="str">
        <f>IF('BB-2024-Friday'!$AJ162&lt;&gt;"",IF('BB-2024-Friday'!$AJ162="m",'BB-2024-Friday'!V162,0),"")</f>
        <v/>
      </c>
    </row>
    <row r="161" spans="1:15" x14ac:dyDescent="0.25">
      <c r="A161" t="str">
        <f>IF('BB-2024-Friday'!AJ163&lt;&gt;"",'BB-2024-Friday'!AJ163,"")</f>
        <v/>
      </c>
      <c r="B161" t="str">
        <f>IF('BB-2024-Friday'!AJ163&lt;&gt;"",'BB-2024-Friday'!AR163,"")</f>
        <v/>
      </c>
      <c r="C161" t="str">
        <f>IF('BB-2024-Friday'!AJ163="m","v","a")</f>
        <v>a</v>
      </c>
      <c r="D161" s="92" t="str">
        <f>IF('BB-2024-Friday'!AJ163&lt;&gt;"",'BB-2024-Friday'!AI163,"")</f>
        <v/>
      </c>
      <c r="E161" s="119" t="str">
        <f>IF('BB-2024-Friday'!$AJ163&lt;&gt;"",IF('BB-2024-Friday'!$AJ163="t",0,'BB-2024-Friday'!AM163),"")</f>
        <v/>
      </c>
      <c r="F161" s="119" t="str">
        <f>IF('BB-2024-Friday'!$AJ163&lt;&gt;"",IF('BB-2024-Friday'!$AJ163="t",0,'BB-2024-Friday'!AN163),"")</f>
        <v/>
      </c>
      <c r="G161" s="119" t="str">
        <f>IF('BB-2024-Friday'!$AJ163&lt;&gt;"",IF('BB-2024-Friday'!$AJ163="t",0,'BB-2024-Friday'!AO163),"")</f>
        <v/>
      </c>
      <c r="H161" s="119" t="str">
        <f>IF('BB-2024-Friday'!$AJ163&lt;&gt;"",IF('BB-2024-Friday'!$AJ163="t",0,'BB-2024-Friday'!AP163),"")</f>
        <v/>
      </c>
      <c r="I161" s="119" t="str">
        <f>IF('BB-2024-Friday'!$AJ163&lt;&gt;"",IF('BB-2024-Friday'!$AJ163="t",0,'BB-2024-Friday'!AQ163),"")</f>
        <v/>
      </c>
      <c r="J161" s="119" t="str">
        <f>IF('BB-2024-Friday'!$AJ163&lt;&gt;"",IF('BB-2024-Friday'!$AJ163="t",'BB-2024-Friday'!AM163,0),"")</f>
        <v/>
      </c>
      <c r="K161" s="119" t="str">
        <f>IF('BB-2024-Friday'!$AJ163&lt;&gt;"",IF('BB-2024-Friday'!$AJ163="t",'BB-2024-Friday'!AN163,0),"")</f>
        <v/>
      </c>
      <c r="L161" s="119" t="str">
        <f>IF('BB-2024-Friday'!$AJ163&lt;&gt;"",IF('BB-2024-Friday'!$AJ163="t",'BB-2024-Friday'!AO163,0),"")</f>
        <v/>
      </c>
      <c r="M161" s="119" t="str">
        <f>IF('BB-2024-Friday'!$AJ163&lt;&gt;"",IF('BB-2024-Friday'!$AJ163="t",'BB-2024-Friday'!AP163,0),"")</f>
        <v/>
      </c>
      <c r="N161" s="120" t="str">
        <f>IF('BB-2024-Friday'!$AJ163&lt;&gt;"",IF('BB-2024-Friday'!$AJ163="m",'BB-2024-Friday'!U163,0),"")</f>
        <v/>
      </c>
      <c r="O161" s="120" t="str">
        <f>IF('BB-2024-Friday'!$AJ163&lt;&gt;"",IF('BB-2024-Friday'!$AJ163="m",'BB-2024-Friday'!V163,0),"")</f>
        <v/>
      </c>
    </row>
    <row r="162" spans="1:15" x14ac:dyDescent="0.25">
      <c r="A162" t="str">
        <f>IF('BB-2024-Friday'!AJ164&lt;&gt;"",'BB-2024-Friday'!AJ164,"")</f>
        <v/>
      </c>
      <c r="B162" t="str">
        <f>IF('BB-2024-Friday'!AJ164&lt;&gt;"",'BB-2024-Friday'!AR164,"")</f>
        <v/>
      </c>
      <c r="C162" t="str">
        <f>IF('BB-2024-Friday'!AJ164="m","v","a")</f>
        <v>a</v>
      </c>
      <c r="D162" s="92" t="str">
        <f>IF('BB-2024-Friday'!AJ164&lt;&gt;"",'BB-2024-Friday'!AI164,"")</f>
        <v/>
      </c>
      <c r="E162" s="119" t="str">
        <f>IF('BB-2024-Friday'!$AJ164&lt;&gt;"",IF('BB-2024-Friday'!$AJ164="t",0,'BB-2024-Friday'!AM164),"")</f>
        <v/>
      </c>
      <c r="F162" s="119" t="str">
        <f>IF('BB-2024-Friday'!$AJ164&lt;&gt;"",IF('BB-2024-Friday'!$AJ164="t",0,'BB-2024-Friday'!AN164),"")</f>
        <v/>
      </c>
      <c r="G162" s="119" t="str">
        <f>IF('BB-2024-Friday'!$AJ164&lt;&gt;"",IF('BB-2024-Friday'!$AJ164="t",0,'BB-2024-Friday'!AO164),"")</f>
        <v/>
      </c>
      <c r="H162" s="119" t="str">
        <f>IF('BB-2024-Friday'!$AJ164&lt;&gt;"",IF('BB-2024-Friday'!$AJ164="t",0,'BB-2024-Friday'!AP164),"")</f>
        <v/>
      </c>
      <c r="I162" s="119" t="str">
        <f>IF('BB-2024-Friday'!$AJ164&lt;&gt;"",IF('BB-2024-Friday'!$AJ164="t",0,'BB-2024-Friday'!AQ164),"")</f>
        <v/>
      </c>
      <c r="J162" s="119" t="str">
        <f>IF('BB-2024-Friday'!$AJ164&lt;&gt;"",IF('BB-2024-Friday'!$AJ164="t",'BB-2024-Friday'!AM164,0),"")</f>
        <v/>
      </c>
      <c r="K162" s="119" t="str">
        <f>IF('BB-2024-Friday'!$AJ164&lt;&gt;"",IF('BB-2024-Friday'!$AJ164="t",'BB-2024-Friday'!AN164,0),"")</f>
        <v/>
      </c>
      <c r="L162" s="119" t="str">
        <f>IF('BB-2024-Friday'!$AJ164&lt;&gt;"",IF('BB-2024-Friday'!$AJ164="t",'BB-2024-Friday'!AO164,0),"")</f>
        <v/>
      </c>
      <c r="M162" s="119" t="str">
        <f>IF('BB-2024-Friday'!$AJ164&lt;&gt;"",IF('BB-2024-Friday'!$AJ164="t",'BB-2024-Friday'!AP164,0),"")</f>
        <v/>
      </c>
      <c r="N162" s="120" t="str">
        <f>IF('BB-2024-Friday'!$AJ164&lt;&gt;"",IF('BB-2024-Friday'!$AJ164="m",'BB-2024-Friday'!U164,0),"")</f>
        <v/>
      </c>
      <c r="O162" s="120" t="str">
        <f>IF('BB-2024-Friday'!$AJ164&lt;&gt;"",IF('BB-2024-Friday'!$AJ164="m",'BB-2024-Friday'!V164,0),"")</f>
        <v/>
      </c>
    </row>
    <row r="163" spans="1:15" x14ac:dyDescent="0.25">
      <c r="A163" t="str">
        <f>IF('BB-2024-Friday'!AJ165&lt;&gt;"",'BB-2024-Friday'!AJ165,"")</f>
        <v/>
      </c>
      <c r="B163" t="str">
        <f>IF('BB-2024-Friday'!AJ165&lt;&gt;"",'BB-2024-Friday'!AR165,"")</f>
        <v/>
      </c>
      <c r="C163" t="str">
        <f>IF('BB-2024-Friday'!AJ165="m","v","a")</f>
        <v>a</v>
      </c>
      <c r="D163" s="92" t="str">
        <f>IF('BB-2024-Friday'!AJ165&lt;&gt;"",'BB-2024-Friday'!AI165,"")</f>
        <v/>
      </c>
      <c r="E163" s="119" t="str">
        <f>IF('BB-2024-Friday'!$AJ165&lt;&gt;"",IF('BB-2024-Friday'!$AJ165="t",0,'BB-2024-Friday'!AM165),"")</f>
        <v/>
      </c>
      <c r="F163" s="119" t="str">
        <f>IF('BB-2024-Friday'!$AJ165&lt;&gt;"",IF('BB-2024-Friday'!$AJ165="t",0,'BB-2024-Friday'!AN165),"")</f>
        <v/>
      </c>
      <c r="G163" s="119" t="str">
        <f>IF('BB-2024-Friday'!$AJ165&lt;&gt;"",IF('BB-2024-Friday'!$AJ165="t",0,'BB-2024-Friday'!AO165),"")</f>
        <v/>
      </c>
      <c r="H163" s="119" t="str">
        <f>IF('BB-2024-Friday'!$AJ165&lt;&gt;"",IF('BB-2024-Friday'!$AJ165="t",0,'BB-2024-Friday'!AP165),"")</f>
        <v/>
      </c>
      <c r="I163" s="119" t="str">
        <f>IF('BB-2024-Friday'!$AJ165&lt;&gt;"",IF('BB-2024-Friday'!$AJ165="t",0,'BB-2024-Friday'!AQ165),"")</f>
        <v/>
      </c>
      <c r="J163" s="119" t="str">
        <f>IF('BB-2024-Friday'!$AJ165&lt;&gt;"",IF('BB-2024-Friday'!$AJ165="t",'BB-2024-Friday'!AM165,0),"")</f>
        <v/>
      </c>
      <c r="K163" s="119" t="str">
        <f>IF('BB-2024-Friday'!$AJ165&lt;&gt;"",IF('BB-2024-Friday'!$AJ165="t",'BB-2024-Friday'!AN165,0),"")</f>
        <v/>
      </c>
      <c r="L163" s="119" t="str">
        <f>IF('BB-2024-Friday'!$AJ165&lt;&gt;"",IF('BB-2024-Friday'!$AJ165="t",'BB-2024-Friday'!AO165,0),"")</f>
        <v/>
      </c>
      <c r="M163" s="119" t="str">
        <f>IF('BB-2024-Friday'!$AJ165&lt;&gt;"",IF('BB-2024-Friday'!$AJ165="t",'BB-2024-Friday'!AP165,0),"")</f>
        <v/>
      </c>
      <c r="N163" s="120" t="str">
        <f>IF('BB-2024-Friday'!$AJ165&lt;&gt;"",IF('BB-2024-Friday'!$AJ165="m",'BB-2024-Friday'!U165,0),"")</f>
        <v/>
      </c>
      <c r="O163" s="120" t="str">
        <f>IF('BB-2024-Friday'!$AJ165&lt;&gt;"",IF('BB-2024-Friday'!$AJ165="m",'BB-2024-Friday'!V165,0),"")</f>
        <v/>
      </c>
    </row>
    <row r="164" spans="1:15" x14ac:dyDescent="0.25">
      <c r="A164" t="str">
        <f>IF('BB-2024-Friday'!AJ166&lt;&gt;"",'BB-2024-Friday'!AJ166,"")</f>
        <v/>
      </c>
      <c r="B164" t="str">
        <f>IF('BB-2024-Friday'!AJ166&lt;&gt;"",'BB-2024-Friday'!AR166,"")</f>
        <v/>
      </c>
      <c r="C164" t="str">
        <f>IF('BB-2024-Friday'!AJ166="m","v","a")</f>
        <v>a</v>
      </c>
      <c r="D164" s="92" t="str">
        <f>IF('BB-2024-Friday'!AJ166&lt;&gt;"",'BB-2024-Friday'!AI166,"")</f>
        <v/>
      </c>
      <c r="E164" s="119" t="str">
        <f>IF('BB-2024-Friday'!$AJ166&lt;&gt;"",IF('BB-2024-Friday'!$AJ166="t",0,'BB-2024-Friday'!AM166),"")</f>
        <v/>
      </c>
      <c r="F164" s="119" t="str">
        <f>IF('BB-2024-Friday'!$AJ166&lt;&gt;"",IF('BB-2024-Friday'!$AJ166="t",0,'BB-2024-Friday'!AN166),"")</f>
        <v/>
      </c>
      <c r="G164" s="119" t="str">
        <f>IF('BB-2024-Friday'!$AJ166&lt;&gt;"",IF('BB-2024-Friday'!$AJ166="t",0,'BB-2024-Friday'!AO166),"")</f>
        <v/>
      </c>
      <c r="H164" s="119" t="str">
        <f>IF('BB-2024-Friday'!$AJ166&lt;&gt;"",IF('BB-2024-Friday'!$AJ166="t",0,'BB-2024-Friday'!AP166),"")</f>
        <v/>
      </c>
      <c r="I164" s="119" t="str">
        <f>IF('BB-2024-Friday'!$AJ166&lt;&gt;"",IF('BB-2024-Friday'!$AJ166="t",0,'BB-2024-Friday'!AQ166),"")</f>
        <v/>
      </c>
      <c r="J164" s="119" t="str">
        <f>IF('BB-2024-Friday'!$AJ166&lt;&gt;"",IF('BB-2024-Friday'!$AJ166="t",'BB-2024-Friday'!AM166,0),"")</f>
        <v/>
      </c>
      <c r="K164" s="119" t="str">
        <f>IF('BB-2024-Friday'!$AJ166&lt;&gt;"",IF('BB-2024-Friday'!$AJ166="t",'BB-2024-Friday'!AN166,0),"")</f>
        <v/>
      </c>
      <c r="L164" s="119" t="str">
        <f>IF('BB-2024-Friday'!$AJ166&lt;&gt;"",IF('BB-2024-Friday'!$AJ166="t",'BB-2024-Friday'!AO166,0),"")</f>
        <v/>
      </c>
      <c r="M164" s="119" t="str">
        <f>IF('BB-2024-Friday'!$AJ166&lt;&gt;"",IF('BB-2024-Friday'!$AJ166="t",'BB-2024-Friday'!AP166,0),"")</f>
        <v/>
      </c>
      <c r="N164" s="120" t="str">
        <f>IF('BB-2024-Friday'!$AJ166&lt;&gt;"",IF('BB-2024-Friday'!$AJ166="m",'BB-2024-Friday'!U166,0),"")</f>
        <v/>
      </c>
      <c r="O164" s="120" t="str">
        <f>IF('BB-2024-Friday'!$AJ166&lt;&gt;"",IF('BB-2024-Friday'!$AJ166="m",'BB-2024-Friday'!V166,0),"")</f>
        <v/>
      </c>
    </row>
    <row r="165" spans="1:15" x14ac:dyDescent="0.25">
      <c r="A165" t="str">
        <f>IF('BB-2024-Friday'!AJ167&lt;&gt;"",'BB-2024-Friday'!AJ167,"")</f>
        <v/>
      </c>
      <c r="B165" t="str">
        <f>IF('BB-2024-Friday'!AJ167&lt;&gt;"",'BB-2024-Friday'!AR167,"")</f>
        <v/>
      </c>
      <c r="C165" t="str">
        <f>IF('BB-2024-Friday'!AJ167="m","v","a")</f>
        <v>a</v>
      </c>
      <c r="D165" s="92" t="str">
        <f>IF('BB-2024-Friday'!AJ167&lt;&gt;"",'BB-2024-Friday'!AI167,"")</f>
        <v/>
      </c>
      <c r="E165" s="119" t="str">
        <f>IF('BB-2024-Friday'!$AJ167&lt;&gt;"",IF('BB-2024-Friday'!$AJ167="t",0,'BB-2024-Friday'!AM167),"")</f>
        <v/>
      </c>
      <c r="F165" s="119" t="str">
        <f>IF('BB-2024-Friday'!$AJ167&lt;&gt;"",IF('BB-2024-Friday'!$AJ167="t",0,'BB-2024-Friday'!AN167),"")</f>
        <v/>
      </c>
      <c r="G165" s="119" t="str">
        <f>IF('BB-2024-Friday'!$AJ167&lt;&gt;"",IF('BB-2024-Friday'!$AJ167="t",0,'BB-2024-Friday'!AO167),"")</f>
        <v/>
      </c>
      <c r="H165" s="119" t="str">
        <f>IF('BB-2024-Friday'!$AJ167&lt;&gt;"",IF('BB-2024-Friday'!$AJ167="t",0,'BB-2024-Friday'!AP167),"")</f>
        <v/>
      </c>
      <c r="I165" s="119" t="str">
        <f>IF('BB-2024-Friday'!$AJ167&lt;&gt;"",IF('BB-2024-Friday'!$AJ167="t",0,'BB-2024-Friday'!AQ167),"")</f>
        <v/>
      </c>
      <c r="J165" s="119" t="str">
        <f>IF('BB-2024-Friday'!$AJ167&lt;&gt;"",IF('BB-2024-Friday'!$AJ167="t",'BB-2024-Friday'!AM167,0),"")</f>
        <v/>
      </c>
      <c r="K165" s="119" t="str">
        <f>IF('BB-2024-Friday'!$AJ167&lt;&gt;"",IF('BB-2024-Friday'!$AJ167="t",'BB-2024-Friday'!AN167,0),"")</f>
        <v/>
      </c>
      <c r="L165" s="119" t="str">
        <f>IF('BB-2024-Friday'!$AJ167&lt;&gt;"",IF('BB-2024-Friday'!$AJ167="t",'BB-2024-Friday'!AO167,0),"")</f>
        <v/>
      </c>
      <c r="M165" s="119" t="str">
        <f>IF('BB-2024-Friday'!$AJ167&lt;&gt;"",IF('BB-2024-Friday'!$AJ167="t",'BB-2024-Friday'!AP167,0),"")</f>
        <v/>
      </c>
      <c r="N165" s="120" t="str">
        <f>IF('BB-2024-Friday'!$AJ167&lt;&gt;"",IF('BB-2024-Friday'!$AJ167="m",'BB-2024-Friday'!U167,0),"")</f>
        <v/>
      </c>
      <c r="O165" s="120" t="str">
        <f>IF('BB-2024-Friday'!$AJ167&lt;&gt;"",IF('BB-2024-Friday'!$AJ167="m",'BB-2024-Friday'!V167,0),"")</f>
        <v/>
      </c>
    </row>
    <row r="166" spans="1:15" x14ac:dyDescent="0.25">
      <c r="A166" t="str">
        <f>IF('BB-2024-Friday'!AJ168&lt;&gt;"",'BB-2024-Friday'!AJ168,"")</f>
        <v/>
      </c>
      <c r="B166" t="str">
        <f>IF('BB-2024-Friday'!AJ168&lt;&gt;"",'BB-2024-Friday'!AR168,"")</f>
        <v/>
      </c>
      <c r="C166" t="str">
        <f>IF('BB-2024-Friday'!AJ168="m","v","a")</f>
        <v>a</v>
      </c>
      <c r="D166" s="92" t="str">
        <f>IF('BB-2024-Friday'!AJ168&lt;&gt;"",'BB-2024-Friday'!AI168,"")</f>
        <v/>
      </c>
      <c r="E166" s="119" t="str">
        <f>IF('BB-2024-Friday'!$AJ168&lt;&gt;"",IF('BB-2024-Friday'!$AJ168="t",0,'BB-2024-Friday'!AM168),"")</f>
        <v/>
      </c>
      <c r="F166" s="119" t="str">
        <f>IF('BB-2024-Friday'!$AJ168&lt;&gt;"",IF('BB-2024-Friday'!$AJ168="t",0,'BB-2024-Friday'!AN168),"")</f>
        <v/>
      </c>
      <c r="G166" s="119" t="str">
        <f>IF('BB-2024-Friday'!$AJ168&lt;&gt;"",IF('BB-2024-Friday'!$AJ168="t",0,'BB-2024-Friday'!AO168),"")</f>
        <v/>
      </c>
      <c r="H166" s="119" t="str">
        <f>IF('BB-2024-Friday'!$AJ168&lt;&gt;"",IF('BB-2024-Friday'!$AJ168="t",0,'BB-2024-Friday'!AP168),"")</f>
        <v/>
      </c>
      <c r="I166" s="119" t="str">
        <f>IF('BB-2024-Friday'!$AJ168&lt;&gt;"",IF('BB-2024-Friday'!$AJ168="t",0,'BB-2024-Friday'!AQ168),"")</f>
        <v/>
      </c>
      <c r="J166" s="119" t="str">
        <f>IF('BB-2024-Friday'!$AJ168&lt;&gt;"",IF('BB-2024-Friday'!$AJ168="t",'BB-2024-Friday'!AM168,0),"")</f>
        <v/>
      </c>
      <c r="K166" s="119" t="str">
        <f>IF('BB-2024-Friday'!$AJ168&lt;&gt;"",IF('BB-2024-Friday'!$AJ168="t",'BB-2024-Friday'!AN168,0),"")</f>
        <v/>
      </c>
      <c r="L166" s="119" t="str">
        <f>IF('BB-2024-Friday'!$AJ168&lt;&gt;"",IF('BB-2024-Friday'!$AJ168="t",'BB-2024-Friday'!AO168,0),"")</f>
        <v/>
      </c>
      <c r="M166" s="119" t="str">
        <f>IF('BB-2024-Friday'!$AJ168&lt;&gt;"",IF('BB-2024-Friday'!$AJ168="t",'BB-2024-Friday'!AP168,0),"")</f>
        <v/>
      </c>
      <c r="N166" s="120" t="str">
        <f>IF('BB-2024-Friday'!$AJ168&lt;&gt;"",IF('BB-2024-Friday'!$AJ168="m",'BB-2024-Friday'!U168,0),"")</f>
        <v/>
      </c>
      <c r="O166" s="120" t="str">
        <f>IF('BB-2024-Friday'!$AJ168&lt;&gt;"",IF('BB-2024-Friday'!$AJ168="m",'BB-2024-Friday'!V168,0),"")</f>
        <v/>
      </c>
    </row>
    <row r="167" spans="1:15" x14ac:dyDescent="0.25">
      <c r="A167" t="str">
        <f>IF('BB-2024-Friday'!AJ169&lt;&gt;"",'BB-2024-Friday'!AJ169,"")</f>
        <v>m</v>
      </c>
      <c r="B167" t="str">
        <f>IF('BB-2024-Friday'!AJ169&lt;&gt;"",'BB-2024-Friday'!AR169,"")</f>
        <v>Control. Overhead bundle Conductor. Dot on Pole and Road</v>
      </c>
      <c r="C167" t="str">
        <f>IF('BB-2024-Friday'!AJ169="m","v","a")</f>
        <v>v</v>
      </c>
      <c r="D167" s="92">
        <f>IF('BB-2024-Friday'!AJ169&lt;&gt;"",'BB-2024-Friday'!AI169,"")</f>
        <v>55.49</v>
      </c>
      <c r="E167" s="119">
        <f>IF('BB-2024-Friday'!$AJ169&lt;&gt;"",IF('BB-2024-Friday'!$AJ169="t",0,'BB-2024-Friday'!AM169),"")</f>
        <v>42</v>
      </c>
      <c r="F167" s="119">
        <f>IF('BB-2024-Friday'!$AJ169&lt;&gt;"",IF('BB-2024-Friday'!$AJ169="t",0,'BB-2024-Friday'!AN169),"")</f>
        <v>49</v>
      </c>
      <c r="G167" s="119">
        <f>IF('BB-2024-Friday'!$AJ169&lt;&gt;"",IF('BB-2024-Friday'!$AJ169="t",0,'BB-2024-Friday'!AO169),"")</f>
        <v>57</v>
      </c>
      <c r="H167" s="119">
        <f>IF('BB-2024-Friday'!$AJ169&lt;&gt;"",IF('BB-2024-Friday'!$AJ169="t",0,'BB-2024-Friday'!AP169),"")</f>
        <v>64</v>
      </c>
      <c r="I167" s="119">
        <f>IF('BB-2024-Friday'!$AJ169&lt;&gt;"",IF('BB-2024-Friday'!$AJ169="t",0,'BB-2024-Friday'!AQ169),"")</f>
        <v>80</v>
      </c>
      <c r="J167" s="119">
        <f>IF('BB-2024-Friday'!$AJ169&lt;&gt;"",IF('BB-2024-Friday'!$AJ169="t",'BB-2024-Friday'!AM169,0),"")</f>
        <v>0</v>
      </c>
      <c r="K167" s="119">
        <f>IF('BB-2024-Friday'!$AJ169&lt;&gt;"",IF('BB-2024-Friday'!$AJ169="t",'BB-2024-Friday'!AN169,0),"")</f>
        <v>0</v>
      </c>
      <c r="L167" s="119">
        <f>IF('BB-2024-Friday'!$AJ169&lt;&gt;"",IF('BB-2024-Friday'!$AJ169="t",'BB-2024-Friday'!AO169,0),"")</f>
        <v>0</v>
      </c>
      <c r="M167" s="119">
        <f>IF('BB-2024-Friday'!$AJ169&lt;&gt;"",IF('BB-2024-Friday'!$AJ169="t",'BB-2024-Friday'!AP169,0),"")</f>
        <v>0</v>
      </c>
      <c r="N167" s="120">
        <f>IF('BB-2024-Friday'!$AJ169&lt;&gt;"",IF('BB-2024-Friday'!$AJ169="m",'BB-2024-Friday'!U169,0),"")</f>
        <v>29.682220000000001</v>
      </c>
      <c r="O167" s="120">
        <f>IF('BB-2024-Friday'!$AJ169&lt;&gt;"",IF('BB-2024-Friday'!$AJ169="m",'BB-2024-Friday'!V169,0),"")</f>
        <v>30.381170000000001</v>
      </c>
    </row>
    <row r="168" spans="1:15" x14ac:dyDescent="0.25">
      <c r="A168" t="str">
        <f>IF('BB-2024-Friday'!AJ170&lt;&gt;"",'BB-2024-Friday'!AJ170,"")</f>
        <v/>
      </c>
      <c r="B168" t="str">
        <f>IF('BB-2024-Friday'!AJ170&lt;&gt;"",'BB-2024-Friday'!AR170,"")</f>
        <v/>
      </c>
      <c r="C168" t="str">
        <f>IF('BB-2024-Friday'!AJ170="m","v","a")</f>
        <v>a</v>
      </c>
      <c r="D168" s="92" t="str">
        <f>IF('BB-2024-Friday'!AJ170&lt;&gt;"",'BB-2024-Friday'!AI170,"")</f>
        <v/>
      </c>
      <c r="E168" s="119" t="str">
        <f>IF('BB-2024-Friday'!$AJ170&lt;&gt;"",IF('BB-2024-Friday'!$AJ170="t",0,'BB-2024-Friday'!AM170),"")</f>
        <v/>
      </c>
      <c r="F168" s="119" t="str">
        <f>IF('BB-2024-Friday'!$AJ170&lt;&gt;"",IF('BB-2024-Friday'!$AJ170="t",0,'BB-2024-Friday'!AN170),"")</f>
        <v/>
      </c>
      <c r="G168" s="119" t="str">
        <f>IF('BB-2024-Friday'!$AJ170&lt;&gt;"",IF('BB-2024-Friday'!$AJ170="t",0,'BB-2024-Friday'!AO170),"")</f>
        <v/>
      </c>
      <c r="H168" s="119" t="str">
        <f>IF('BB-2024-Friday'!$AJ170&lt;&gt;"",IF('BB-2024-Friday'!$AJ170="t",0,'BB-2024-Friday'!AP170),"")</f>
        <v/>
      </c>
      <c r="I168" s="119" t="str">
        <f>IF('BB-2024-Friday'!$AJ170&lt;&gt;"",IF('BB-2024-Friday'!$AJ170="t",0,'BB-2024-Friday'!AQ170),"")</f>
        <v/>
      </c>
      <c r="J168" s="119" t="str">
        <f>IF('BB-2024-Friday'!$AJ170&lt;&gt;"",IF('BB-2024-Friday'!$AJ170="t",'BB-2024-Friday'!AM170,0),"")</f>
        <v/>
      </c>
      <c r="K168" s="119" t="str">
        <f>IF('BB-2024-Friday'!$AJ170&lt;&gt;"",IF('BB-2024-Friday'!$AJ170="t",'BB-2024-Friday'!AN170,0),"")</f>
        <v/>
      </c>
      <c r="L168" s="119" t="str">
        <f>IF('BB-2024-Friday'!$AJ170&lt;&gt;"",IF('BB-2024-Friday'!$AJ170="t",'BB-2024-Friday'!AO170,0),"")</f>
        <v/>
      </c>
      <c r="M168" s="119" t="str">
        <f>IF('BB-2024-Friday'!$AJ170&lt;&gt;"",IF('BB-2024-Friday'!$AJ170="t",'BB-2024-Friday'!AP170,0),"")</f>
        <v/>
      </c>
      <c r="N168" s="120" t="str">
        <f>IF('BB-2024-Friday'!$AJ170&lt;&gt;"",IF('BB-2024-Friday'!$AJ170="m",'BB-2024-Friday'!U170,0),"")</f>
        <v/>
      </c>
      <c r="O168" s="120" t="str">
        <f>IF('BB-2024-Friday'!$AJ170&lt;&gt;"",IF('BB-2024-Friday'!$AJ170="m",'BB-2024-Friday'!V170,0),"")</f>
        <v/>
      </c>
    </row>
    <row r="169" spans="1:15" x14ac:dyDescent="0.25">
      <c r="A169" t="str">
        <f>IF('BB-2024-Friday'!AJ171&lt;&gt;"",'BB-2024-Friday'!AJ171,"")</f>
        <v/>
      </c>
      <c r="B169" t="str">
        <f>IF('BB-2024-Friday'!AJ171&lt;&gt;"",'BB-2024-Friday'!AR171,"")</f>
        <v/>
      </c>
      <c r="C169" t="str">
        <f>IF('BB-2024-Friday'!AJ171="m","v","a")</f>
        <v>a</v>
      </c>
      <c r="D169" s="92" t="str">
        <f>IF('BB-2024-Friday'!AJ171&lt;&gt;"",'BB-2024-Friday'!AI171,"")</f>
        <v/>
      </c>
      <c r="E169" s="119" t="str">
        <f>IF('BB-2024-Friday'!$AJ171&lt;&gt;"",IF('BB-2024-Friday'!$AJ171="t",0,'BB-2024-Friday'!AM171),"")</f>
        <v/>
      </c>
      <c r="F169" s="119" t="str">
        <f>IF('BB-2024-Friday'!$AJ171&lt;&gt;"",IF('BB-2024-Friday'!$AJ171="t",0,'BB-2024-Friday'!AN171),"")</f>
        <v/>
      </c>
      <c r="G169" s="119" t="str">
        <f>IF('BB-2024-Friday'!$AJ171&lt;&gt;"",IF('BB-2024-Friday'!$AJ171="t",0,'BB-2024-Friday'!AO171),"")</f>
        <v/>
      </c>
      <c r="H169" s="119" t="str">
        <f>IF('BB-2024-Friday'!$AJ171&lt;&gt;"",IF('BB-2024-Friday'!$AJ171="t",0,'BB-2024-Friday'!AP171),"")</f>
        <v/>
      </c>
      <c r="I169" s="119" t="str">
        <f>IF('BB-2024-Friday'!$AJ171&lt;&gt;"",IF('BB-2024-Friday'!$AJ171="t",0,'BB-2024-Friday'!AQ171),"")</f>
        <v/>
      </c>
      <c r="J169" s="119" t="str">
        <f>IF('BB-2024-Friday'!$AJ171&lt;&gt;"",IF('BB-2024-Friday'!$AJ171="t",'BB-2024-Friday'!AM171,0),"")</f>
        <v/>
      </c>
      <c r="K169" s="119" t="str">
        <f>IF('BB-2024-Friday'!$AJ171&lt;&gt;"",IF('BB-2024-Friday'!$AJ171="t",'BB-2024-Friday'!AN171,0),"")</f>
        <v/>
      </c>
      <c r="L169" s="119" t="str">
        <f>IF('BB-2024-Friday'!$AJ171&lt;&gt;"",IF('BB-2024-Friday'!$AJ171="t",'BB-2024-Friday'!AO171,0),"")</f>
        <v/>
      </c>
      <c r="M169" s="119" t="str">
        <f>IF('BB-2024-Friday'!$AJ171&lt;&gt;"",IF('BB-2024-Friday'!$AJ171="t",'BB-2024-Friday'!AP171,0),"")</f>
        <v/>
      </c>
      <c r="N169" s="120" t="str">
        <f>IF('BB-2024-Friday'!$AJ171&lt;&gt;"",IF('BB-2024-Friday'!$AJ171="m",'BB-2024-Friday'!U171,0),"")</f>
        <v/>
      </c>
      <c r="O169" s="120" t="str">
        <f>IF('BB-2024-Friday'!$AJ171&lt;&gt;"",IF('BB-2024-Friday'!$AJ171="m",'BB-2024-Friday'!V171,0),"")</f>
        <v/>
      </c>
    </row>
    <row r="170" spans="1:15" x14ac:dyDescent="0.25">
      <c r="A170" t="str">
        <f>IF('BB-2024-Friday'!AJ172&lt;&gt;"",'BB-2024-Friday'!AJ172,"")</f>
        <v/>
      </c>
      <c r="B170" t="str">
        <f>IF('BB-2024-Friday'!AJ172&lt;&gt;"",'BB-2024-Friday'!AR172,"")</f>
        <v/>
      </c>
      <c r="C170" t="str">
        <f>IF('BB-2024-Friday'!AJ172="m","v","a")</f>
        <v>a</v>
      </c>
      <c r="D170" s="92" t="str">
        <f>IF('BB-2024-Friday'!AJ172&lt;&gt;"",'BB-2024-Friday'!AI172,"")</f>
        <v/>
      </c>
      <c r="E170" s="119" t="str">
        <f>IF('BB-2024-Friday'!$AJ172&lt;&gt;"",IF('BB-2024-Friday'!$AJ172="t",0,'BB-2024-Friday'!AM172),"")</f>
        <v/>
      </c>
      <c r="F170" s="119" t="str">
        <f>IF('BB-2024-Friday'!$AJ172&lt;&gt;"",IF('BB-2024-Friday'!$AJ172="t",0,'BB-2024-Friday'!AN172),"")</f>
        <v/>
      </c>
      <c r="G170" s="119" t="str">
        <f>IF('BB-2024-Friday'!$AJ172&lt;&gt;"",IF('BB-2024-Friday'!$AJ172="t",0,'BB-2024-Friday'!AO172),"")</f>
        <v/>
      </c>
      <c r="H170" s="119" t="str">
        <f>IF('BB-2024-Friday'!$AJ172&lt;&gt;"",IF('BB-2024-Friday'!$AJ172="t",0,'BB-2024-Friday'!AP172),"")</f>
        <v/>
      </c>
      <c r="I170" s="119" t="str">
        <f>IF('BB-2024-Friday'!$AJ172&lt;&gt;"",IF('BB-2024-Friday'!$AJ172="t",0,'BB-2024-Friday'!AQ172),"")</f>
        <v/>
      </c>
      <c r="J170" s="119" t="str">
        <f>IF('BB-2024-Friday'!$AJ172&lt;&gt;"",IF('BB-2024-Friday'!$AJ172="t",'BB-2024-Friday'!AM172,0),"")</f>
        <v/>
      </c>
      <c r="K170" s="119" t="str">
        <f>IF('BB-2024-Friday'!$AJ172&lt;&gt;"",IF('BB-2024-Friday'!$AJ172="t",'BB-2024-Friday'!AN172,0),"")</f>
        <v/>
      </c>
      <c r="L170" s="119" t="str">
        <f>IF('BB-2024-Friday'!$AJ172&lt;&gt;"",IF('BB-2024-Friday'!$AJ172="t",'BB-2024-Friday'!AO172,0),"")</f>
        <v/>
      </c>
      <c r="M170" s="119" t="str">
        <f>IF('BB-2024-Friday'!$AJ172&lt;&gt;"",IF('BB-2024-Friday'!$AJ172="t",'BB-2024-Friday'!AP172,0),"")</f>
        <v/>
      </c>
      <c r="N170" s="120" t="str">
        <f>IF('BB-2024-Friday'!$AJ172&lt;&gt;"",IF('BB-2024-Friday'!$AJ172="m",'BB-2024-Friday'!U172,0),"")</f>
        <v/>
      </c>
      <c r="O170" s="120" t="str">
        <f>IF('BB-2024-Friday'!$AJ172&lt;&gt;"",IF('BB-2024-Friday'!$AJ172="m",'BB-2024-Friday'!V172,0),"")</f>
        <v/>
      </c>
    </row>
    <row r="171" spans="1:15" x14ac:dyDescent="0.25">
      <c r="A171" t="str">
        <f>IF('BB-2024-Friday'!AJ173&lt;&gt;"",'BB-2024-Friday'!AJ173,"")</f>
        <v/>
      </c>
      <c r="B171" t="str">
        <f>IF('BB-2024-Friday'!AJ173&lt;&gt;"",'BB-2024-Friday'!AR173,"")</f>
        <v/>
      </c>
      <c r="C171" t="str">
        <f>IF('BB-2024-Friday'!AJ173="m","v","a")</f>
        <v>a</v>
      </c>
      <c r="D171" s="92" t="str">
        <f>IF('BB-2024-Friday'!AJ173&lt;&gt;"",'BB-2024-Friday'!AI173,"")</f>
        <v/>
      </c>
      <c r="E171" s="119" t="str">
        <f>IF('BB-2024-Friday'!$AJ173&lt;&gt;"",IF('BB-2024-Friday'!$AJ173="t",0,'BB-2024-Friday'!AM173),"")</f>
        <v/>
      </c>
      <c r="F171" s="119" t="str">
        <f>IF('BB-2024-Friday'!$AJ173&lt;&gt;"",IF('BB-2024-Friday'!$AJ173="t",0,'BB-2024-Friday'!AN173),"")</f>
        <v/>
      </c>
      <c r="G171" s="119" t="str">
        <f>IF('BB-2024-Friday'!$AJ173&lt;&gt;"",IF('BB-2024-Friday'!$AJ173="t",0,'BB-2024-Friday'!AO173),"")</f>
        <v/>
      </c>
      <c r="H171" s="119" t="str">
        <f>IF('BB-2024-Friday'!$AJ173&lt;&gt;"",IF('BB-2024-Friday'!$AJ173="t",0,'BB-2024-Friday'!AP173),"")</f>
        <v/>
      </c>
      <c r="I171" s="119" t="str">
        <f>IF('BB-2024-Friday'!$AJ173&lt;&gt;"",IF('BB-2024-Friday'!$AJ173="t",0,'BB-2024-Friday'!AQ173),"")</f>
        <v/>
      </c>
      <c r="J171" s="119" t="str">
        <f>IF('BB-2024-Friday'!$AJ173&lt;&gt;"",IF('BB-2024-Friday'!$AJ173="t",'BB-2024-Friday'!AM173,0),"")</f>
        <v/>
      </c>
      <c r="K171" s="119" t="str">
        <f>IF('BB-2024-Friday'!$AJ173&lt;&gt;"",IF('BB-2024-Friday'!$AJ173="t",'BB-2024-Friday'!AN173,0),"")</f>
        <v/>
      </c>
      <c r="L171" s="119" t="str">
        <f>IF('BB-2024-Friday'!$AJ173&lt;&gt;"",IF('BB-2024-Friday'!$AJ173="t",'BB-2024-Friday'!AO173,0),"")</f>
        <v/>
      </c>
      <c r="M171" s="119" t="str">
        <f>IF('BB-2024-Friday'!$AJ173&lt;&gt;"",IF('BB-2024-Friday'!$AJ173="t",'BB-2024-Friday'!AP173,0),"")</f>
        <v/>
      </c>
      <c r="N171" s="120" t="str">
        <f>IF('BB-2024-Friday'!$AJ173&lt;&gt;"",IF('BB-2024-Friday'!$AJ173="m",'BB-2024-Friday'!U173,0),"")</f>
        <v/>
      </c>
      <c r="O171" s="120" t="str">
        <f>IF('BB-2024-Friday'!$AJ173&lt;&gt;"",IF('BB-2024-Friday'!$AJ173="m",'BB-2024-Friday'!V173,0),"")</f>
        <v/>
      </c>
    </row>
    <row r="172" spans="1:15" x14ac:dyDescent="0.25">
      <c r="A172" t="str">
        <f>IF('BB-2024-Friday'!AJ174&lt;&gt;"",'BB-2024-Friday'!AJ174,"")</f>
        <v>l</v>
      </c>
      <c r="B172" t="str">
        <f>IF('BB-2024-Friday'!AJ174&lt;&gt;"",'BB-2024-Friday'!AR174,"")</f>
        <v>60 Speed limit. Start of OPEN SECTION.</v>
      </c>
      <c r="C172" t="str">
        <f>IF('BB-2024-Friday'!AJ174="m","v","a")</f>
        <v>a</v>
      </c>
      <c r="D172" s="92">
        <f>IF('BB-2024-Friday'!AJ174&lt;&gt;"",'BB-2024-Friday'!AI174,"")</f>
        <v>57.33</v>
      </c>
      <c r="E172" s="119">
        <f>IF('BB-2024-Friday'!$AJ174&lt;&gt;"",IF('BB-2024-Friday'!$AJ174="t",0,'BB-2024-Friday'!AM174),"")</f>
        <v>30</v>
      </c>
      <c r="F172" s="119">
        <f>IF('BB-2024-Friday'!$AJ174&lt;&gt;"",IF('BB-2024-Friday'!$AJ174="t",0,'BB-2024-Friday'!AN174),"")</f>
        <v>35</v>
      </c>
      <c r="G172" s="119">
        <f>IF('BB-2024-Friday'!$AJ174&lt;&gt;"",IF('BB-2024-Friday'!$AJ174="t",0,'BB-2024-Friday'!AO174),"")</f>
        <v>40</v>
      </c>
      <c r="H172" s="119">
        <f>IF('BB-2024-Friday'!$AJ174&lt;&gt;"",IF('BB-2024-Friday'!$AJ174="t",0,'BB-2024-Friday'!AP174),"")</f>
        <v>45</v>
      </c>
      <c r="I172" s="119" t="str">
        <f>IF('BB-2024-Friday'!$AJ174&lt;&gt;"",IF('BB-2024-Friday'!$AJ174="t",0,'BB-2024-Friday'!AQ174),"")</f>
        <v>60</v>
      </c>
      <c r="J172" s="119">
        <f>IF('BB-2024-Friday'!$AJ174&lt;&gt;"",IF('BB-2024-Friday'!$AJ174="t",'BB-2024-Friday'!AM174,0),"")</f>
        <v>0</v>
      </c>
      <c r="K172" s="119">
        <f>IF('BB-2024-Friday'!$AJ174&lt;&gt;"",IF('BB-2024-Friday'!$AJ174="t",'BB-2024-Friday'!AN174,0),"")</f>
        <v>0</v>
      </c>
      <c r="L172" s="119">
        <f>IF('BB-2024-Friday'!$AJ174&lt;&gt;"",IF('BB-2024-Friday'!$AJ174="t",'BB-2024-Friday'!AO174,0),"")</f>
        <v>0</v>
      </c>
      <c r="M172" s="119">
        <f>IF('BB-2024-Friday'!$AJ174&lt;&gt;"",IF('BB-2024-Friday'!$AJ174="t",'BB-2024-Friday'!AP174,0),"")</f>
        <v>0</v>
      </c>
      <c r="N172" s="120">
        <f>IF('BB-2024-Friday'!$AJ174&lt;&gt;"",IF('BB-2024-Friday'!$AJ174="m",'BB-2024-Friday'!U174,0),"")</f>
        <v>0</v>
      </c>
      <c r="O172" s="120">
        <f>IF('BB-2024-Friday'!$AJ174&lt;&gt;"",IF('BB-2024-Friday'!$AJ174="m",'BB-2024-Friday'!V174,0),"")</f>
        <v>0</v>
      </c>
    </row>
    <row r="173" spans="1:15" x14ac:dyDescent="0.25">
      <c r="A173" t="str">
        <f>IF('BB-2024-Friday'!AJ175&lt;&gt;"",'BB-2024-Friday'!AJ175,"")</f>
        <v/>
      </c>
      <c r="B173" t="str">
        <f>IF('BB-2024-Friday'!AJ175&lt;&gt;"",'BB-2024-Friday'!AR175,"")</f>
        <v/>
      </c>
      <c r="C173" t="str">
        <f>IF('BB-2024-Friday'!AJ175="m","v","a")</f>
        <v>a</v>
      </c>
      <c r="D173" s="92" t="str">
        <f>IF('BB-2024-Friday'!AJ175&lt;&gt;"",'BB-2024-Friday'!AI175,"")</f>
        <v/>
      </c>
      <c r="E173" s="119" t="str">
        <f>IF('BB-2024-Friday'!$AJ175&lt;&gt;"",IF('BB-2024-Friday'!$AJ175="t",0,'BB-2024-Friday'!AM175),"")</f>
        <v/>
      </c>
      <c r="F173" s="119" t="str">
        <f>IF('BB-2024-Friday'!$AJ175&lt;&gt;"",IF('BB-2024-Friday'!$AJ175="t",0,'BB-2024-Friday'!AN175),"")</f>
        <v/>
      </c>
      <c r="G173" s="119" t="str">
        <f>IF('BB-2024-Friday'!$AJ175&lt;&gt;"",IF('BB-2024-Friday'!$AJ175="t",0,'BB-2024-Friday'!AO175),"")</f>
        <v/>
      </c>
      <c r="H173" s="119" t="str">
        <f>IF('BB-2024-Friday'!$AJ175&lt;&gt;"",IF('BB-2024-Friday'!$AJ175="t",0,'BB-2024-Friday'!AP175),"")</f>
        <v/>
      </c>
      <c r="I173" s="119" t="str">
        <f>IF('BB-2024-Friday'!$AJ175&lt;&gt;"",IF('BB-2024-Friday'!$AJ175="t",0,'BB-2024-Friday'!AQ175),"")</f>
        <v/>
      </c>
      <c r="J173" s="119" t="str">
        <f>IF('BB-2024-Friday'!$AJ175&lt;&gt;"",IF('BB-2024-Friday'!$AJ175="t",'BB-2024-Friday'!AM175,0),"")</f>
        <v/>
      </c>
      <c r="K173" s="119" t="str">
        <f>IF('BB-2024-Friday'!$AJ175&lt;&gt;"",IF('BB-2024-Friday'!$AJ175="t",'BB-2024-Friday'!AN175,0),"")</f>
        <v/>
      </c>
      <c r="L173" s="119" t="str">
        <f>IF('BB-2024-Friday'!$AJ175&lt;&gt;"",IF('BB-2024-Friday'!$AJ175="t",'BB-2024-Friday'!AO175,0),"")</f>
        <v/>
      </c>
      <c r="M173" s="119" t="str">
        <f>IF('BB-2024-Friday'!$AJ175&lt;&gt;"",IF('BB-2024-Friday'!$AJ175="t",'BB-2024-Friday'!AP175,0),"")</f>
        <v/>
      </c>
      <c r="N173" s="120" t="str">
        <f>IF('BB-2024-Friday'!$AJ175&lt;&gt;"",IF('BB-2024-Friday'!$AJ175="m",'BB-2024-Friday'!U175,0),"")</f>
        <v/>
      </c>
      <c r="O173" s="120" t="str">
        <f>IF('BB-2024-Friday'!$AJ175&lt;&gt;"",IF('BB-2024-Friday'!$AJ175="m",'BB-2024-Friday'!V175,0),"")</f>
        <v/>
      </c>
    </row>
    <row r="174" spans="1:15" x14ac:dyDescent="0.25">
      <c r="A174" t="str">
        <f>IF('BB-2024-Friday'!AJ176&lt;&gt;"",'BB-2024-Friday'!AJ176,"")</f>
        <v/>
      </c>
      <c r="B174" t="str">
        <f>IF('BB-2024-Friday'!AJ176&lt;&gt;"",'BB-2024-Friday'!AR176,"")</f>
        <v/>
      </c>
      <c r="C174" t="str">
        <f>IF('BB-2024-Friday'!AJ176="m","v","a")</f>
        <v>a</v>
      </c>
      <c r="D174" s="92" t="str">
        <f>IF('BB-2024-Friday'!AJ176&lt;&gt;"",'BB-2024-Friday'!AI176,"")</f>
        <v/>
      </c>
      <c r="E174" s="119" t="str">
        <f>IF('BB-2024-Friday'!$AJ176&lt;&gt;"",IF('BB-2024-Friday'!$AJ176="t",0,'BB-2024-Friday'!AM176),"")</f>
        <v/>
      </c>
      <c r="F174" s="119" t="str">
        <f>IF('BB-2024-Friday'!$AJ176&lt;&gt;"",IF('BB-2024-Friday'!$AJ176="t",0,'BB-2024-Friday'!AN176),"")</f>
        <v/>
      </c>
      <c r="G174" s="119" t="str">
        <f>IF('BB-2024-Friday'!$AJ176&lt;&gt;"",IF('BB-2024-Friday'!$AJ176="t",0,'BB-2024-Friday'!AO176),"")</f>
        <v/>
      </c>
      <c r="H174" s="119" t="str">
        <f>IF('BB-2024-Friday'!$AJ176&lt;&gt;"",IF('BB-2024-Friday'!$AJ176="t",0,'BB-2024-Friday'!AP176),"")</f>
        <v/>
      </c>
      <c r="I174" s="119" t="str">
        <f>IF('BB-2024-Friday'!$AJ176&lt;&gt;"",IF('BB-2024-Friday'!$AJ176="t",0,'BB-2024-Friday'!AQ176),"")</f>
        <v/>
      </c>
      <c r="J174" s="119" t="str">
        <f>IF('BB-2024-Friday'!$AJ176&lt;&gt;"",IF('BB-2024-Friday'!$AJ176="t",'BB-2024-Friday'!AM176,0),"")</f>
        <v/>
      </c>
      <c r="K174" s="119" t="str">
        <f>IF('BB-2024-Friday'!$AJ176&lt;&gt;"",IF('BB-2024-Friday'!$AJ176="t",'BB-2024-Friday'!AN176,0),"")</f>
        <v/>
      </c>
      <c r="L174" s="119" t="str">
        <f>IF('BB-2024-Friday'!$AJ176&lt;&gt;"",IF('BB-2024-Friday'!$AJ176="t",'BB-2024-Friday'!AO176,0),"")</f>
        <v/>
      </c>
      <c r="M174" s="119" t="str">
        <f>IF('BB-2024-Friday'!$AJ176&lt;&gt;"",IF('BB-2024-Friday'!$AJ176="t",'BB-2024-Friday'!AP176,0),"")</f>
        <v/>
      </c>
      <c r="N174" s="120" t="str">
        <f>IF('BB-2024-Friday'!$AJ176&lt;&gt;"",IF('BB-2024-Friday'!$AJ176="m",'BB-2024-Friday'!U176,0),"")</f>
        <v/>
      </c>
      <c r="O174" s="120" t="str">
        <f>IF('BB-2024-Friday'!$AJ176&lt;&gt;"",IF('BB-2024-Friday'!$AJ176="m",'BB-2024-Friday'!V176,0),"")</f>
        <v/>
      </c>
    </row>
    <row r="175" spans="1:15" x14ac:dyDescent="0.25">
      <c r="A175" t="str">
        <f>IF('BB-2024-Friday'!AJ177&lt;&gt;"",'BB-2024-Friday'!AJ177,"")</f>
        <v>l</v>
      </c>
      <c r="B175" t="str">
        <f>IF('BB-2024-Friday'!AJ177&lt;&gt;"",'BB-2024-Friday'!AR177,"")</f>
        <v>High Accident zone. Slow down.  Be Careful of bad road surface.</v>
      </c>
      <c r="C175" t="str">
        <f>IF('BB-2024-Friday'!AJ177="m","v","a")</f>
        <v>a</v>
      </c>
      <c r="D175" s="92">
        <f>IF('BB-2024-Friday'!AJ177&lt;&gt;"",'BB-2024-Friday'!AI177,"")</f>
        <v>58.11</v>
      </c>
      <c r="E175" s="119">
        <f>IF('BB-2024-Friday'!$AJ177&lt;&gt;"",IF('BB-2024-Friday'!$AJ177="t",0,'BB-2024-Friday'!AM177),"")</f>
        <v>35</v>
      </c>
      <c r="F175" s="119">
        <f>IF('BB-2024-Friday'!$AJ177&lt;&gt;"",IF('BB-2024-Friday'!$AJ177="t",0,'BB-2024-Friday'!AN177),"")</f>
        <v>40</v>
      </c>
      <c r="G175" s="119">
        <f>IF('BB-2024-Friday'!$AJ177&lt;&gt;"",IF('BB-2024-Friday'!$AJ177="t",0,'BB-2024-Friday'!AO177),"")</f>
        <v>45</v>
      </c>
      <c r="H175" s="119">
        <f>IF('BB-2024-Friday'!$AJ177&lt;&gt;"",IF('BB-2024-Friday'!$AJ177="t",0,'BB-2024-Friday'!AP177),"")</f>
        <v>50</v>
      </c>
      <c r="I175" s="119" t="str">
        <f>IF('BB-2024-Friday'!$AJ177&lt;&gt;"",IF('BB-2024-Friday'!$AJ177="t",0,'BB-2024-Friday'!AQ177),"")</f>
        <v>60</v>
      </c>
      <c r="J175" s="119">
        <f>IF('BB-2024-Friday'!$AJ177&lt;&gt;"",IF('BB-2024-Friday'!$AJ177="t",'BB-2024-Friday'!AM177,0),"")</f>
        <v>0</v>
      </c>
      <c r="K175" s="119">
        <f>IF('BB-2024-Friday'!$AJ177&lt;&gt;"",IF('BB-2024-Friday'!$AJ177="t",'BB-2024-Friday'!AN177,0),"")</f>
        <v>0</v>
      </c>
      <c r="L175" s="119">
        <f>IF('BB-2024-Friday'!$AJ177&lt;&gt;"",IF('BB-2024-Friday'!$AJ177="t",'BB-2024-Friday'!AO177,0),"")</f>
        <v>0</v>
      </c>
      <c r="M175" s="119">
        <f>IF('BB-2024-Friday'!$AJ177&lt;&gt;"",IF('BB-2024-Friday'!$AJ177="t",'BB-2024-Friday'!AP177,0),"")</f>
        <v>0</v>
      </c>
      <c r="N175" s="120">
        <f>IF('BB-2024-Friday'!$AJ177&lt;&gt;"",IF('BB-2024-Friday'!$AJ177="m",'BB-2024-Friday'!U177,0),"")</f>
        <v>0</v>
      </c>
      <c r="O175" s="120">
        <f>IF('BB-2024-Friday'!$AJ177&lt;&gt;"",IF('BB-2024-Friday'!$AJ177="m",'BB-2024-Friday'!V177,0),"")</f>
        <v>0</v>
      </c>
    </row>
    <row r="176" spans="1:15" x14ac:dyDescent="0.25">
      <c r="A176" t="str">
        <f>IF('BB-2024-Friday'!AJ178&lt;&gt;"",'BB-2024-Friday'!AJ178,"")</f>
        <v>l</v>
      </c>
      <c r="B176" t="str">
        <f>IF('BB-2024-Friday'!AJ178&lt;&gt;"",'BB-2024-Friday'!AR178,"")</f>
        <v>Traffic Light Carry Straight On</v>
      </c>
      <c r="C176" t="str">
        <f>IF('BB-2024-Friday'!AJ178="m","v","a")</f>
        <v>a</v>
      </c>
      <c r="D176" s="92">
        <f>IF('BB-2024-Friday'!AJ178&lt;&gt;"",'BB-2024-Friday'!AI178,"")</f>
        <v>58.46</v>
      </c>
      <c r="E176" s="119">
        <f>IF('BB-2024-Friday'!$AJ178&lt;&gt;"",IF('BB-2024-Friday'!$AJ178="t",0,'BB-2024-Friday'!AM178),"")</f>
        <v>35</v>
      </c>
      <c r="F176" s="119">
        <f>IF('BB-2024-Friday'!$AJ178&lt;&gt;"",IF('BB-2024-Friday'!$AJ178="t",0,'BB-2024-Friday'!AN178),"")</f>
        <v>40</v>
      </c>
      <c r="G176" s="119">
        <f>IF('BB-2024-Friday'!$AJ178&lt;&gt;"",IF('BB-2024-Friday'!$AJ178="t",0,'BB-2024-Friday'!AO178),"")</f>
        <v>45</v>
      </c>
      <c r="H176" s="119">
        <f>IF('BB-2024-Friday'!$AJ178&lt;&gt;"",IF('BB-2024-Friday'!$AJ178="t",0,'BB-2024-Friday'!AP178),"")</f>
        <v>50</v>
      </c>
      <c r="I176" s="119" t="str">
        <f>IF('BB-2024-Friday'!$AJ178&lt;&gt;"",IF('BB-2024-Friday'!$AJ178="t",0,'BB-2024-Friday'!AQ178),"")</f>
        <v>60</v>
      </c>
      <c r="J176" s="119">
        <f>IF('BB-2024-Friday'!$AJ178&lt;&gt;"",IF('BB-2024-Friday'!$AJ178="t",'BB-2024-Friday'!AM178,0),"")</f>
        <v>0</v>
      </c>
      <c r="K176" s="119">
        <f>IF('BB-2024-Friday'!$AJ178&lt;&gt;"",IF('BB-2024-Friday'!$AJ178="t",'BB-2024-Friday'!AN178,0),"")</f>
        <v>0</v>
      </c>
      <c r="L176" s="119">
        <f>IF('BB-2024-Friday'!$AJ178&lt;&gt;"",IF('BB-2024-Friday'!$AJ178="t",'BB-2024-Friday'!AO178,0),"")</f>
        <v>0</v>
      </c>
      <c r="M176" s="119">
        <f>IF('BB-2024-Friday'!$AJ178&lt;&gt;"",IF('BB-2024-Friday'!$AJ178="t",'BB-2024-Friday'!AP178,0),"")</f>
        <v>0</v>
      </c>
      <c r="N176" s="120">
        <f>IF('BB-2024-Friday'!$AJ178&lt;&gt;"",IF('BB-2024-Friday'!$AJ178="m",'BB-2024-Friday'!U178,0),"")</f>
        <v>0</v>
      </c>
      <c r="O176" s="120">
        <f>IF('BB-2024-Friday'!$AJ178&lt;&gt;"",IF('BB-2024-Friday'!$AJ178="m",'BB-2024-Friday'!V178,0),"")</f>
        <v>0</v>
      </c>
    </row>
    <row r="177" spans="1:15" x14ac:dyDescent="0.25">
      <c r="A177" t="str">
        <f>IF('BB-2024-Friday'!AJ179&lt;&gt;"",'BB-2024-Friday'!AJ179,"")</f>
        <v/>
      </c>
      <c r="B177" t="str">
        <f>IF('BB-2024-Friday'!AJ179&lt;&gt;"",'BB-2024-Friday'!AR179,"")</f>
        <v/>
      </c>
      <c r="C177" t="str">
        <f>IF('BB-2024-Friday'!AJ179="m","v","a")</f>
        <v>a</v>
      </c>
      <c r="D177" s="92" t="str">
        <f>IF('BB-2024-Friday'!AJ179&lt;&gt;"",'BB-2024-Friday'!AI179,"")</f>
        <v/>
      </c>
      <c r="E177" s="119" t="str">
        <f>IF('BB-2024-Friday'!$AJ179&lt;&gt;"",IF('BB-2024-Friday'!$AJ179="t",0,'BB-2024-Friday'!AM179),"")</f>
        <v/>
      </c>
      <c r="F177" s="119" t="str">
        <f>IF('BB-2024-Friday'!$AJ179&lt;&gt;"",IF('BB-2024-Friday'!$AJ179="t",0,'BB-2024-Friday'!AN179),"")</f>
        <v/>
      </c>
      <c r="G177" s="119" t="str">
        <f>IF('BB-2024-Friday'!$AJ179&lt;&gt;"",IF('BB-2024-Friday'!$AJ179="t",0,'BB-2024-Friday'!AO179),"")</f>
        <v/>
      </c>
      <c r="H177" s="119" t="str">
        <f>IF('BB-2024-Friday'!$AJ179&lt;&gt;"",IF('BB-2024-Friday'!$AJ179="t",0,'BB-2024-Friday'!AP179),"")</f>
        <v/>
      </c>
      <c r="I177" s="119" t="str">
        <f>IF('BB-2024-Friday'!$AJ179&lt;&gt;"",IF('BB-2024-Friday'!$AJ179="t",0,'BB-2024-Friday'!AQ179),"")</f>
        <v/>
      </c>
      <c r="J177" s="119" t="str">
        <f>IF('BB-2024-Friday'!$AJ179&lt;&gt;"",IF('BB-2024-Friday'!$AJ179="t",'BB-2024-Friday'!AM179,0),"")</f>
        <v/>
      </c>
      <c r="K177" s="119" t="str">
        <f>IF('BB-2024-Friday'!$AJ179&lt;&gt;"",IF('BB-2024-Friday'!$AJ179="t",'BB-2024-Friday'!AN179,0),"")</f>
        <v/>
      </c>
      <c r="L177" s="119" t="str">
        <f>IF('BB-2024-Friday'!$AJ179&lt;&gt;"",IF('BB-2024-Friday'!$AJ179="t",'BB-2024-Friday'!AO179,0),"")</f>
        <v/>
      </c>
      <c r="M177" s="119" t="str">
        <f>IF('BB-2024-Friday'!$AJ179&lt;&gt;"",IF('BB-2024-Friday'!$AJ179="t",'BB-2024-Friday'!AP179,0),"")</f>
        <v/>
      </c>
      <c r="N177" s="120" t="str">
        <f>IF('BB-2024-Friday'!$AJ179&lt;&gt;"",IF('BB-2024-Friday'!$AJ179="m",'BB-2024-Friday'!U179,0),"")</f>
        <v/>
      </c>
      <c r="O177" s="120" t="str">
        <f>IF('BB-2024-Friday'!$AJ179&lt;&gt;"",IF('BB-2024-Friday'!$AJ179="m",'BB-2024-Friday'!V179,0),"")</f>
        <v/>
      </c>
    </row>
    <row r="178" spans="1:15" x14ac:dyDescent="0.25">
      <c r="A178" t="str">
        <f>IF('BB-2024-Friday'!AJ180&lt;&gt;"",'BB-2024-Friday'!AJ180,"")</f>
        <v/>
      </c>
      <c r="B178" t="str">
        <f>IF('BB-2024-Friday'!AJ180&lt;&gt;"",'BB-2024-Friday'!AR180,"")</f>
        <v/>
      </c>
      <c r="C178" t="str">
        <f>IF('BB-2024-Friday'!AJ180="m","v","a")</f>
        <v>a</v>
      </c>
      <c r="D178" s="92" t="str">
        <f>IF('BB-2024-Friday'!AJ180&lt;&gt;"",'BB-2024-Friday'!AI180,"")</f>
        <v/>
      </c>
      <c r="E178" s="119" t="str">
        <f>IF('BB-2024-Friday'!$AJ180&lt;&gt;"",IF('BB-2024-Friday'!$AJ180="t",0,'BB-2024-Friday'!AM180),"")</f>
        <v/>
      </c>
      <c r="F178" s="119" t="str">
        <f>IF('BB-2024-Friday'!$AJ180&lt;&gt;"",IF('BB-2024-Friday'!$AJ180="t",0,'BB-2024-Friday'!AN180),"")</f>
        <v/>
      </c>
      <c r="G178" s="119" t="str">
        <f>IF('BB-2024-Friday'!$AJ180&lt;&gt;"",IF('BB-2024-Friday'!$AJ180="t",0,'BB-2024-Friday'!AO180),"")</f>
        <v/>
      </c>
      <c r="H178" s="119" t="str">
        <f>IF('BB-2024-Friday'!$AJ180&lt;&gt;"",IF('BB-2024-Friday'!$AJ180="t",0,'BB-2024-Friday'!AP180),"")</f>
        <v/>
      </c>
      <c r="I178" s="119" t="str">
        <f>IF('BB-2024-Friday'!$AJ180&lt;&gt;"",IF('BB-2024-Friday'!$AJ180="t",0,'BB-2024-Friday'!AQ180),"")</f>
        <v/>
      </c>
      <c r="J178" s="119" t="str">
        <f>IF('BB-2024-Friday'!$AJ180&lt;&gt;"",IF('BB-2024-Friday'!$AJ180="t",'BB-2024-Friday'!AM180,0),"")</f>
        <v/>
      </c>
      <c r="K178" s="119" t="str">
        <f>IF('BB-2024-Friday'!$AJ180&lt;&gt;"",IF('BB-2024-Friday'!$AJ180="t",'BB-2024-Friday'!AN180,0),"")</f>
        <v/>
      </c>
      <c r="L178" s="119" t="str">
        <f>IF('BB-2024-Friday'!$AJ180&lt;&gt;"",IF('BB-2024-Friday'!$AJ180="t",'BB-2024-Friday'!AO180,0),"")</f>
        <v/>
      </c>
      <c r="M178" s="119" t="str">
        <f>IF('BB-2024-Friday'!$AJ180&lt;&gt;"",IF('BB-2024-Friday'!$AJ180="t",'BB-2024-Friday'!AP180,0),"")</f>
        <v/>
      </c>
      <c r="N178" s="120" t="str">
        <f>IF('BB-2024-Friday'!$AJ180&lt;&gt;"",IF('BB-2024-Friday'!$AJ180="m",'BB-2024-Friday'!U180,0),"")</f>
        <v/>
      </c>
      <c r="O178" s="120" t="str">
        <f>IF('BB-2024-Friday'!$AJ180&lt;&gt;"",IF('BB-2024-Friday'!$AJ180="m",'BB-2024-Friday'!V180,0),"")</f>
        <v/>
      </c>
    </row>
    <row r="179" spans="1:15" x14ac:dyDescent="0.25">
      <c r="A179" t="str">
        <f>IF('BB-2024-Friday'!AJ181&lt;&gt;"",'BB-2024-Friday'!AJ181,"")</f>
        <v/>
      </c>
      <c r="B179" t="str">
        <f>IF('BB-2024-Friday'!AJ181&lt;&gt;"",'BB-2024-Friday'!AR181,"")</f>
        <v/>
      </c>
      <c r="C179" t="str">
        <f>IF('BB-2024-Friday'!AJ181="m","v","a")</f>
        <v>a</v>
      </c>
      <c r="D179" s="92" t="str">
        <f>IF('BB-2024-Friday'!AJ181&lt;&gt;"",'BB-2024-Friday'!AI181,"")</f>
        <v/>
      </c>
      <c r="E179" s="119" t="str">
        <f>IF('BB-2024-Friday'!$AJ181&lt;&gt;"",IF('BB-2024-Friday'!$AJ181="t",0,'BB-2024-Friday'!AM181),"")</f>
        <v/>
      </c>
      <c r="F179" s="119" t="str">
        <f>IF('BB-2024-Friday'!$AJ181&lt;&gt;"",IF('BB-2024-Friday'!$AJ181="t",0,'BB-2024-Friday'!AN181),"")</f>
        <v/>
      </c>
      <c r="G179" s="119" t="str">
        <f>IF('BB-2024-Friday'!$AJ181&lt;&gt;"",IF('BB-2024-Friday'!$AJ181="t",0,'BB-2024-Friday'!AO181),"")</f>
        <v/>
      </c>
      <c r="H179" s="119" t="str">
        <f>IF('BB-2024-Friday'!$AJ181&lt;&gt;"",IF('BB-2024-Friday'!$AJ181="t",0,'BB-2024-Friday'!AP181),"")</f>
        <v/>
      </c>
      <c r="I179" s="119" t="str">
        <f>IF('BB-2024-Friday'!$AJ181&lt;&gt;"",IF('BB-2024-Friday'!$AJ181="t",0,'BB-2024-Friday'!AQ181),"")</f>
        <v/>
      </c>
      <c r="J179" s="119" t="str">
        <f>IF('BB-2024-Friday'!$AJ181&lt;&gt;"",IF('BB-2024-Friday'!$AJ181="t",'BB-2024-Friday'!AM181,0),"")</f>
        <v/>
      </c>
      <c r="K179" s="119" t="str">
        <f>IF('BB-2024-Friday'!$AJ181&lt;&gt;"",IF('BB-2024-Friday'!$AJ181="t",'BB-2024-Friday'!AN181,0),"")</f>
        <v/>
      </c>
      <c r="L179" s="119" t="str">
        <f>IF('BB-2024-Friday'!$AJ181&lt;&gt;"",IF('BB-2024-Friday'!$AJ181="t",'BB-2024-Friday'!AO181,0),"")</f>
        <v/>
      </c>
      <c r="M179" s="119" t="str">
        <f>IF('BB-2024-Friday'!$AJ181&lt;&gt;"",IF('BB-2024-Friday'!$AJ181="t",'BB-2024-Friday'!AP181,0),"")</f>
        <v/>
      </c>
      <c r="N179" s="120" t="str">
        <f>IF('BB-2024-Friday'!$AJ181&lt;&gt;"",IF('BB-2024-Friday'!$AJ181="m",'BB-2024-Friday'!U181,0),"")</f>
        <v/>
      </c>
      <c r="O179" s="120" t="str">
        <f>IF('BB-2024-Friday'!$AJ181&lt;&gt;"",IF('BB-2024-Friday'!$AJ181="m",'BB-2024-Friday'!V181,0),"")</f>
        <v/>
      </c>
    </row>
    <row r="180" spans="1:15" x14ac:dyDescent="0.25">
      <c r="A180" t="str">
        <f>IF('BB-2024-Friday'!AJ182&lt;&gt;"",'BB-2024-Friday'!AJ182,"")</f>
        <v/>
      </c>
      <c r="B180" t="str">
        <f>IF('BB-2024-Friday'!AJ182&lt;&gt;"",'BB-2024-Friday'!AR182,"")</f>
        <v/>
      </c>
      <c r="C180" t="str">
        <f>IF('BB-2024-Friday'!AJ182="m","v","a")</f>
        <v>a</v>
      </c>
      <c r="D180" s="92" t="str">
        <f>IF('BB-2024-Friday'!AJ182&lt;&gt;"",'BB-2024-Friday'!AI182,"")</f>
        <v/>
      </c>
      <c r="E180" s="119" t="str">
        <f>IF('BB-2024-Friday'!$AJ182&lt;&gt;"",IF('BB-2024-Friday'!$AJ182="t",0,'BB-2024-Friday'!AM182),"")</f>
        <v/>
      </c>
      <c r="F180" s="119" t="str">
        <f>IF('BB-2024-Friday'!$AJ182&lt;&gt;"",IF('BB-2024-Friday'!$AJ182="t",0,'BB-2024-Friday'!AN182),"")</f>
        <v/>
      </c>
      <c r="G180" s="119" t="str">
        <f>IF('BB-2024-Friday'!$AJ182&lt;&gt;"",IF('BB-2024-Friday'!$AJ182="t",0,'BB-2024-Friday'!AO182),"")</f>
        <v/>
      </c>
      <c r="H180" s="119" t="str">
        <f>IF('BB-2024-Friday'!$AJ182&lt;&gt;"",IF('BB-2024-Friday'!$AJ182="t",0,'BB-2024-Friday'!AP182),"")</f>
        <v/>
      </c>
      <c r="I180" s="119" t="str">
        <f>IF('BB-2024-Friday'!$AJ182&lt;&gt;"",IF('BB-2024-Friday'!$AJ182="t",0,'BB-2024-Friday'!AQ182),"")</f>
        <v/>
      </c>
      <c r="J180" s="119" t="str">
        <f>IF('BB-2024-Friday'!$AJ182&lt;&gt;"",IF('BB-2024-Friday'!$AJ182="t",'BB-2024-Friday'!AM182,0),"")</f>
        <v/>
      </c>
      <c r="K180" s="119" t="str">
        <f>IF('BB-2024-Friday'!$AJ182&lt;&gt;"",IF('BB-2024-Friday'!$AJ182="t",'BB-2024-Friday'!AN182,0),"")</f>
        <v/>
      </c>
      <c r="L180" s="119" t="str">
        <f>IF('BB-2024-Friday'!$AJ182&lt;&gt;"",IF('BB-2024-Friday'!$AJ182="t",'BB-2024-Friday'!AO182,0),"")</f>
        <v/>
      </c>
      <c r="M180" s="119" t="str">
        <f>IF('BB-2024-Friday'!$AJ182&lt;&gt;"",IF('BB-2024-Friday'!$AJ182="t",'BB-2024-Friday'!AP182,0),"")</f>
        <v/>
      </c>
      <c r="N180" s="120" t="str">
        <f>IF('BB-2024-Friday'!$AJ182&lt;&gt;"",IF('BB-2024-Friday'!$AJ182="m",'BB-2024-Friday'!U182,0),"")</f>
        <v/>
      </c>
      <c r="O180" s="120" t="str">
        <f>IF('BB-2024-Friday'!$AJ182&lt;&gt;"",IF('BB-2024-Friday'!$AJ182="m",'BB-2024-Friday'!V182,0),"")</f>
        <v/>
      </c>
    </row>
    <row r="181" spans="1:15" x14ac:dyDescent="0.25">
      <c r="A181" t="str">
        <f>IF('BB-2024-Friday'!AJ183&lt;&gt;"",'BB-2024-Friday'!AJ183,"")</f>
        <v/>
      </c>
      <c r="B181" t="str">
        <f>IF('BB-2024-Friday'!AJ183&lt;&gt;"",'BB-2024-Friday'!AR183,"")</f>
        <v/>
      </c>
      <c r="C181" t="str">
        <f>IF('BB-2024-Friday'!AJ183="m","v","a")</f>
        <v>a</v>
      </c>
      <c r="D181" s="92" t="str">
        <f>IF('BB-2024-Friday'!AJ183&lt;&gt;"",'BB-2024-Friday'!AI183,"")</f>
        <v/>
      </c>
      <c r="E181" s="119" t="str">
        <f>IF('BB-2024-Friday'!$AJ183&lt;&gt;"",IF('BB-2024-Friday'!$AJ183="t",0,'BB-2024-Friday'!AM183),"")</f>
        <v/>
      </c>
      <c r="F181" s="119" t="str">
        <f>IF('BB-2024-Friday'!$AJ183&lt;&gt;"",IF('BB-2024-Friday'!$AJ183="t",0,'BB-2024-Friday'!AN183),"")</f>
        <v/>
      </c>
      <c r="G181" s="119" t="str">
        <f>IF('BB-2024-Friday'!$AJ183&lt;&gt;"",IF('BB-2024-Friday'!$AJ183="t",0,'BB-2024-Friday'!AO183),"")</f>
        <v/>
      </c>
      <c r="H181" s="119" t="str">
        <f>IF('BB-2024-Friday'!$AJ183&lt;&gt;"",IF('BB-2024-Friday'!$AJ183="t",0,'BB-2024-Friday'!AP183),"")</f>
        <v/>
      </c>
      <c r="I181" s="119" t="str">
        <f>IF('BB-2024-Friday'!$AJ183&lt;&gt;"",IF('BB-2024-Friday'!$AJ183="t",0,'BB-2024-Friday'!AQ183),"")</f>
        <v/>
      </c>
      <c r="J181" s="119" t="str">
        <f>IF('BB-2024-Friday'!$AJ183&lt;&gt;"",IF('BB-2024-Friday'!$AJ183="t",'BB-2024-Friday'!AM183,0),"")</f>
        <v/>
      </c>
      <c r="K181" s="119" t="str">
        <f>IF('BB-2024-Friday'!$AJ183&lt;&gt;"",IF('BB-2024-Friday'!$AJ183="t",'BB-2024-Friday'!AN183,0),"")</f>
        <v/>
      </c>
      <c r="L181" s="119" t="str">
        <f>IF('BB-2024-Friday'!$AJ183&lt;&gt;"",IF('BB-2024-Friday'!$AJ183="t",'BB-2024-Friday'!AO183,0),"")</f>
        <v/>
      </c>
      <c r="M181" s="119" t="str">
        <f>IF('BB-2024-Friday'!$AJ183&lt;&gt;"",IF('BB-2024-Friday'!$AJ183="t",'BB-2024-Friday'!AP183,0),"")</f>
        <v/>
      </c>
      <c r="N181" s="120" t="str">
        <f>IF('BB-2024-Friday'!$AJ183&lt;&gt;"",IF('BB-2024-Friday'!$AJ183="m",'BB-2024-Friday'!U183,0),"")</f>
        <v/>
      </c>
      <c r="O181" s="120" t="str">
        <f>IF('BB-2024-Friday'!$AJ183&lt;&gt;"",IF('BB-2024-Friday'!$AJ183="m",'BB-2024-Friday'!V183,0),"")</f>
        <v/>
      </c>
    </row>
    <row r="182" spans="1:15" x14ac:dyDescent="0.25">
      <c r="A182" t="str">
        <f>IF('BB-2024-Friday'!AJ184&lt;&gt;"",'BB-2024-Friday'!AJ184,"")</f>
        <v/>
      </c>
      <c r="B182" t="str">
        <f>IF('BB-2024-Friday'!AJ184&lt;&gt;"",'BB-2024-Friday'!AR184,"")</f>
        <v/>
      </c>
      <c r="C182" t="str">
        <f>IF('BB-2024-Friday'!AJ184="m","v","a")</f>
        <v>a</v>
      </c>
      <c r="D182" s="92" t="str">
        <f>IF('BB-2024-Friday'!AJ184&lt;&gt;"",'BB-2024-Friday'!AI184,"")</f>
        <v/>
      </c>
      <c r="E182" s="119" t="str">
        <f>IF('BB-2024-Friday'!$AJ184&lt;&gt;"",IF('BB-2024-Friday'!$AJ184="t",0,'BB-2024-Friday'!AM184),"")</f>
        <v/>
      </c>
      <c r="F182" s="119" t="str">
        <f>IF('BB-2024-Friday'!$AJ184&lt;&gt;"",IF('BB-2024-Friday'!$AJ184="t",0,'BB-2024-Friday'!AN184),"")</f>
        <v/>
      </c>
      <c r="G182" s="119" t="str">
        <f>IF('BB-2024-Friday'!$AJ184&lt;&gt;"",IF('BB-2024-Friday'!$AJ184="t",0,'BB-2024-Friday'!AO184),"")</f>
        <v/>
      </c>
      <c r="H182" s="119" t="str">
        <f>IF('BB-2024-Friday'!$AJ184&lt;&gt;"",IF('BB-2024-Friday'!$AJ184="t",0,'BB-2024-Friday'!AP184),"")</f>
        <v/>
      </c>
      <c r="I182" s="119" t="str">
        <f>IF('BB-2024-Friday'!$AJ184&lt;&gt;"",IF('BB-2024-Friday'!$AJ184="t",0,'BB-2024-Friday'!AQ184),"")</f>
        <v/>
      </c>
      <c r="J182" s="119" t="str">
        <f>IF('BB-2024-Friday'!$AJ184&lt;&gt;"",IF('BB-2024-Friday'!$AJ184="t",'BB-2024-Friday'!AM184,0),"")</f>
        <v/>
      </c>
      <c r="K182" s="119" t="str">
        <f>IF('BB-2024-Friday'!$AJ184&lt;&gt;"",IF('BB-2024-Friday'!$AJ184="t",'BB-2024-Friday'!AN184,0),"")</f>
        <v/>
      </c>
      <c r="L182" s="119" t="str">
        <f>IF('BB-2024-Friday'!$AJ184&lt;&gt;"",IF('BB-2024-Friday'!$AJ184="t",'BB-2024-Friday'!AO184,0),"")</f>
        <v/>
      </c>
      <c r="M182" s="119" t="str">
        <f>IF('BB-2024-Friday'!$AJ184&lt;&gt;"",IF('BB-2024-Friday'!$AJ184="t",'BB-2024-Friday'!AP184,0),"")</f>
        <v/>
      </c>
      <c r="N182" s="120" t="str">
        <f>IF('BB-2024-Friday'!$AJ184&lt;&gt;"",IF('BB-2024-Friday'!$AJ184="m",'BB-2024-Friday'!U184,0),"")</f>
        <v/>
      </c>
      <c r="O182" s="120" t="str">
        <f>IF('BB-2024-Friday'!$AJ184&lt;&gt;"",IF('BB-2024-Friday'!$AJ184="m",'BB-2024-Friday'!V184,0),"")</f>
        <v/>
      </c>
    </row>
    <row r="183" spans="1:15" x14ac:dyDescent="0.25">
      <c r="A183" t="str">
        <f>IF('BB-2024-Friday'!AJ185&lt;&gt;"",'BB-2024-Friday'!AJ185,"")</f>
        <v>l</v>
      </c>
      <c r="B183" t="str">
        <f>IF('BB-2024-Friday'!AJ185&lt;&gt;"",'BB-2024-Friday'!AR185,"")</f>
        <v>Traffic Light.  Carry straight on{ through 2 more traffic lights}.</v>
      </c>
      <c r="C183" t="str">
        <f>IF('BB-2024-Friday'!AJ185="m","v","a")</f>
        <v>a</v>
      </c>
      <c r="D183" s="92">
        <f>IF('BB-2024-Friday'!AJ185&lt;&gt;"",'BB-2024-Friday'!AI185,"")</f>
        <v>59.6</v>
      </c>
      <c r="E183" s="119">
        <f>IF('BB-2024-Friday'!$AJ185&lt;&gt;"",IF('BB-2024-Friday'!$AJ185="t",0,'BB-2024-Friday'!AM185),"")</f>
        <v>30</v>
      </c>
      <c r="F183" s="119">
        <f>IF('BB-2024-Friday'!$AJ185&lt;&gt;"",IF('BB-2024-Friday'!$AJ185="t",0,'BB-2024-Friday'!AN185),"")</f>
        <v>35</v>
      </c>
      <c r="G183" s="119">
        <f>IF('BB-2024-Friday'!$AJ185&lt;&gt;"",IF('BB-2024-Friday'!$AJ185="t",0,'BB-2024-Friday'!AO185),"")</f>
        <v>40</v>
      </c>
      <c r="H183" s="119">
        <f>IF('BB-2024-Friday'!$AJ185&lt;&gt;"",IF('BB-2024-Friday'!$AJ185="t",0,'BB-2024-Friday'!AP185),"")</f>
        <v>45</v>
      </c>
      <c r="I183" s="119" t="str">
        <f>IF('BB-2024-Friday'!$AJ185&lt;&gt;"",IF('BB-2024-Friday'!$AJ185="t",0,'BB-2024-Friday'!AQ185),"")</f>
        <v>60</v>
      </c>
      <c r="J183" s="119">
        <f>IF('BB-2024-Friday'!$AJ185&lt;&gt;"",IF('BB-2024-Friday'!$AJ185="t",'BB-2024-Friday'!AM185,0),"")</f>
        <v>0</v>
      </c>
      <c r="K183" s="119">
        <f>IF('BB-2024-Friday'!$AJ185&lt;&gt;"",IF('BB-2024-Friday'!$AJ185="t",'BB-2024-Friday'!AN185,0),"")</f>
        <v>0</v>
      </c>
      <c r="L183" s="119">
        <f>IF('BB-2024-Friday'!$AJ185&lt;&gt;"",IF('BB-2024-Friday'!$AJ185="t",'BB-2024-Friday'!AO185,0),"")</f>
        <v>0</v>
      </c>
      <c r="M183" s="119">
        <f>IF('BB-2024-Friday'!$AJ185&lt;&gt;"",IF('BB-2024-Friday'!$AJ185="t",'BB-2024-Friday'!AP185,0),"")</f>
        <v>0</v>
      </c>
      <c r="N183" s="120">
        <f>IF('BB-2024-Friday'!$AJ185&lt;&gt;"",IF('BB-2024-Friday'!$AJ185="m",'BB-2024-Friday'!U185,0),"")</f>
        <v>0</v>
      </c>
      <c r="O183" s="120">
        <f>IF('BB-2024-Friday'!$AJ185&lt;&gt;"",IF('BB-2024-Friday'!$AJ185="m",'BB-2024-Friday'!V185,0),"")</f>
        <v>0</v>
      </c>
    </row>
    <row r="184" spans="1:15" x14ac:dyDescent="0.25">
      <c r="A184" t="str">
        <f>IF('BB-2024-Friday'!AJ186&lt;&gt;"",'BB-2024-Friday'!AJ186,"")</f>
        <v/>
      </c>
      <c r="B184" t="str">
        <f>IF('BB-2024-Friday'!AJ186&lt;&gt;"",'BB-2024-Friday'!AR186,"")</f>
        <v/>
      </c>
      <c r="C184" t="str">
        <f>IF('BB-2024-Friday'!AJ186="m","v","a")</f>
        <v>a</v>
      </c>
      <c r="D184" s="92" t="str">
        <f>IF('BB-2024-Friday'!AJ186&lt;&gt;"",'BB-2024-Friday'!AI186,"")</f>
        <v/>
      </c>
      <c r="E184" s="119" t="str">
        <f>IF('BB-2024-Friday'!$AJ186&lt;&gt;"",IF('BB-2024-Friday'!$AJ186="t",0,'BB-2024-Friday'!AM186),"")</f>
        <v/>
      </c>
      <c r="F184" s="119" t="str">
        <f>IF('BB-2024-Friday'!$AJ186&lt;&gt;"",IF('BB-2024-Friday'!$AJ186="t",0,'BB-2024-Friday'!AN186),"")</f>
        <v/>
      </c>
      <c r="G184" s="119" t="str">
        <f>IF('BB-2024-Friday'!$AJ186&lt;&gt;"",IF('BB-2024-Friday'!$AJ186="t",0,'BB-2024-Friday'!AO186),"")</f>
        <v/>
      </c>
      <c r="H184" s="119" t="str">
        <f>IF('BB-2024-Friday'!$AJ186&lt;&gt;"",IF('BB-2024-Friday'!$AJ186="t",0,'BB-2024-Friday'!AP186),"")</f>
        <v/>
      </c>
      <c r="I184" s="119" t="str">
        <f>IF('BB-2024-Friday'!$AJ186&lt;&gt;"",IF('BB-2024-Friday'!$AJ186="t",0,'BB-2024-Friday'!AQ186),"")</f>
        <v/>
      </c>
      <c r="J184" s="119" t="str">
        <f>IF('BB-2024-Friday'!$AJ186&lt;&gt;"",IF('BB-2024-Friday'!$AJ186="t",'BB-2024-Friday'!AM186,0),"")</f>
        <v/>
      </c>
      <c r="K184" s="119" t="str">
        <f>IF('BB-2024-Friday'!$AJ186&lt;&gt;"",IF('BB-2024-Friday'!$AJ186="t",'BB-2024-Friday'!AN186,0),"")</f>
        <v/>
      </c>
      <c r="L184" s="119" t="str">
        <f>IF('BB-2024-Friday'!$AJ186&lt;&gt;"",IF('BB-2024-Friday'!$AJ186="t",'BB-2024-Friday'!AO186,0),"")</f>
        <v/>
      </c>
      <c r="M184" s="119" t="str">
        <f>IF('BB-2024-Friday'!$AJ186&lt;&gt;"",IF('BB-2024-Friday'!$AJ186="t",'BB-2024-Friday'!AP186,0),"")</f>
        <v/>
      </c>
      <c r="N184" s="120" t="str">
        <f>IF('BB-2024-Friday'!$AJ186&lt;&gt;"",IF('BB-2024-Friday'!$AJ186="m",'BB-2024-Friday'!U186,0),"")</f>
        <v/>
      </c>
      <c r="O184" s="120" t="str">
        <f>IF('BB-2024-Friday'!$AJ186&lt;&gt;"",IF('BB-2024-Friday'!$AJ186="m",'BB-2024-Friday'!V186,0),"")</f>
        <v/>
      </c>
    </row>
    <row r="185" spans="1:15" x14ac:dyDescent="0.25">
      <c r="A185" t="str">
        <f>IF('BB-2024-Friday'!AJ187&lt;&gt;"",'BB-2024-Friday'!AJ187,"")</f>
        <v/>
      </c>
      <c r="B185" t="str">
        <f>IF('BB-2024-Friday'!AJ187&lt;&gt;"",'BB-2024-Friday'!AR187,"")</f>
        <v/>
      </c>
      <c r="C185" t="str">
        <f>IF('BB-2024-Friday'!AJ187="m","v","a")</f>
        <v>a</v>
      </c>
      <c r="D185" s="92" t="str">
        <f>IF('BB-2024-Friday'!AJ187&lt;&gt;"",'BB-2024-Friday'!AI187,"")</f>
        <v/>
      </c>
      <c r="E185" s="119" t="str">
        <f>IF('BB-2024-Friday'!$AJ187&lt;&gt;"",IF('BB-2024-Friday'!$AJ187="t",0,'BB-2024-Friday'!AM187),"")</f>
        <v/>
      </c>
      <c r="F185" s="119" t="str">
        <f>IF('BB-2024-Friday'!$AJ187&lt;&gt;"",IF('BB-2024-Friday'!$AJ187="t",0,'BB-2024-Friday'!AN187),"")</f>
        <v/>
      </c>
      <c r="G185" s="119" t="str">
        <f>IF('BB-2024-Friday'!$AJ187&lt;&gt;"",IF('BB-2024-Friday'!$AJ187="t",0,'BB-2024-Friday'!AO187),"")</f>
        <v/>
      </c>
      <c r="H185" s="119" t="str">
        <f>IF('BB-2024-Friday'!$AJ187&lt;&gt;"",IF('BB-2024-Friday'!$AJ187="t",0,'BB-2024-Friday'!AP187),"")</f>
        <v/>
      </c>
      <c r="I185" s="119" t="str">
        <f>IF('BB-2024-Friday'!$AJ187&lt;&gt;"",IF('BB-2024-Friday'!$AJ187="t",0,'BB-2024-Friday'!AQ187),"")</f>
        <v/>
      </c>
      <c r="J185" s="119" t="str">
        <f>IF('BB-2024-Friday'!$AJ187&lt;&gt;"",IF('BB-2024-Friday'!$AJ187="t",'BB-2024-Friday'!AM187,0),"")</f>
        <v/>
      </c>
      <c r="K185" s="119" t="str">
        <f>IF('BB-2024-Friday'!$AJ187&lt;&gt;"",IF('BB-2024-Friday'!$AJ187="t",'BB-2024-Friday'!AN187,0),"")</f>
        <v/>
      </c>
      <c r="L185" s="119" t="str">
        <f>IF('BB-2024-Friday'!$AJ187&lt;&gt;"",IF('BB-2024-Friday'!$AJ187="t",'BB-2024-Friday'!AO187,0),"")</f>
        <v/>
      </c>
      <c r="M185" s="119" t="str">
        <f>IF('BB-2024-Friday'!$AJ187&lt;&gt;"",IF('BB-2024-Friday'!$AJ187="t",'BB-2024-Friday'!AP187,0),"")</f>
        <v/>
      </c>
      <c r="N185" s="120" t="str">
        <f>IF('BB-2024-Friday'!$AJ187&lt;&gt;"",IF('BB-2024-Friday'!$AJ187="m",'BB-2024-Friday'!U187,0),"")</f>
        <v/>
      </c>
      <c r="O185" s="120" t="str">
        <f>IF('BB-2024-Friday'!$AJ187&lt;&gt;"",IF('BB-2024-Friday'!$AJ187="m",'BB-2024-Friday'!V187,0),"")</f>
        <v/>
      </c>
    </row>
    <row r="186" spans="1:15" x14ac:dyDescent="0.25">
      <c r="A186" t="str">
        <f>IF('BB-2024-Friday'!AJ188&lt;&gt;"",'BB-2024-Friday'!AJ188,"")</f>
        <v/>
      </c>
      <c r="B186" t="str">
        <f>IF('BB-2024-Friday'!AJ188&lt;&gt;"",'BB-2024-Friday'!AR188,"")</f>
        <v/>
      </c>
      <c r="C186" t="str">
        <f>IF('BB-2024-Friday'!AJ188="m","v","a")</f>
        <v>a</v>
      </c>
      <c r="D186" s="92" t="str">
        <f>IF('BB-2024-Friday'!AJ188&lt;&gt;"",'BB-2024-Friday'!AI188,"")</f>
        <v/>
      </c>
      <c r="E186" s="119" t="str">
        <f>IF('BB-2024-Friday'!$AJ188&lt;&gt;"",IF('BB-2024-Friday'!$AJ188="t",0,'BB-2024-Friday'!AM188),"")</f>
        <v/>
      </c>
      <c r="F186" s="119" t="str">
        <f>IF('BB-2024-Friday'!$AJ188&lt;&gt;"",IF('BB-2024-Friday'!$AJ188="t",0,'BB-2024-Friday'!AN188),"")</f>
        <v/>
      </c>
      <c r="G186" s="119" t="str">
        <f>IF('BB-2024-Friday'!$AJ188&lt;&gt;"",IF('BB-2024-Friday'!$AJ188="t",0,'BB-2024-Friday'!AO188),"")</f>
        <v/>
      </c>
      <c r="H186" s="119" t="str">
        <f>IF('BB-2024-Friday'!$AJ188&lt;&gt;"",IF('BB-2024-Friday'!$AJ188="t",0,'BB-2024-Friday'!AP188),"")</f>
        <v/>
      </c>
      <c r="I186" s="119" t="str">
        <f>IF('BB-2024-Friday'!$AJ188&lt;&gt;"",IF('BB-2024-Friday'!$AJ188="t",0,'BB-2024-Friday'!AQ188),"")</f>
        <v/>
      </c>
      <c r="J186" s="119" t="str">
        <f>IF('BB-2024-Friday'!$AJ188&lt;&gt;"",IF('BB-2024-Friday'!$AJ188="t",'BB-2024-Friday'!AM188,0),"")</f>
        <v/>
      </c>
      <c r="K186" s="119" t="str">
        <f>IF('BB-2024-Friday'!$AJ188&lt;&gt;"",IF('BB-2024-Friday'!$AJ188="t",'BB-2024-Friday'!AN188,0),"")</f>
        <v/>
      </c>
      <c r="L186" s="119" t="str">
        <f>IF('BB-2024-Friday'!$AJ188&lt;&gt;"",IF('BB-2024-Friday'!$AJ188="t",'BB-2024-Friday'!AO188,0),"")</f>
        <v/>
      </c>
      <c r="M186" s="119" t="str">
        <f>IF('BB-2024-Friday'!$AJ188&lt;&gt;"",IF('BB-2024-Friday'!$AJ188="t",'BB-2024-Friday'!AP188,0),"")</f>
        <v/>
      </c>
      <c r="N186" s="120" t="str">
        <f>IF('BB-2024-Friday'!$AJ188&lt;&gt;"",IF('BB-2024-Friday'!$AJ188="m",'BB-2024-Friday'!U188,0),"")</f>
        <v/>
      </c>
      <c r="O186" s="120" t="str">
        <f>IF('BB-2024-Friday'!$AJ188&lt;&gt;"",IF('BB-2024-Friday'!$AJ188="m",'BB-2024-Friday'!V188,0),"")</f>
        <v/>
      </c>
    </row>
    <row r="187" spans="1:15" x14ac:dyDescent="0.25">
      <c r="A187" t="str">
        <f>IF('BB-2024-Friday'!AJ189&lt;&gt;"",'BB-2024-Friday'!AJ189,"")</f>
        <v>o</v>
      </c>
      <c r="B187" t="str">
        <f>IF('BB-2024-Friday'!AJ189&lt;&gt;"",'BB-2024-Friday'!AR189,"")</f>
        <v>Traffic Light</v>
      </c>
      <c r="C187" t="str">
        <f>IF('BB-2024-Friday'!AJ189="m","v","a")</f>
        <v>a</v>
      </c>
      <c r="D187" s="92">
        <f>IF('BB-2024-Friday'!AJ189&lt;&gt;"",'BB-2024-Friday'!AI189,"")</f>
        <v>60.45</v>
      </c>
      <c r="E187" s="119">
        <f>IF('BB-2024-Friday'!$AJ189&lt;&gt;"",IF('BB-2024-Friday'!$AJ189="t",0,'BB-2024-Friday'!AM189),"")</f>
        <v>30</v>
      </c>
      <c r="F187" s="119">
        <f>IF('BB-2024-Friday'!$AJ189&lt;&gt;"",IF('BB-2024-Friday'!$AJ189="t",0,'BB-2024-Friday'!AN189),"")</f>
        <v>30</v>
      </c>
      <c r="G187" s="119">
        <f>IF('BB-2024-Friday'!$AJ189&lt;&gt;"",IF('BB-2024-Friday'!$AJ189="t",0,'BB-2024-Friday'!AO189),"")</f>
        <v>30</v>
      </c>
      <c r="H187" s="119">
        <f>IF('BB-2024-Friday'!$AJ189&lt;&gt;"",IF('BB-2024-Friday'!$AJ189="t",0,'BB-2024-Friday'!AP189),"")</f>
        <v>30</v>
      </c>
      <c r="I187" s="119" t="str">
        <f>IF('BB-2024-Friday'!$AJ189&lt;&gt;"",IF('BB-2024-Friday'!$AJ189="t",0,'BB-2024-Friday'!AQ189),"")</f>
        <v>60</v>
      </c>
      <c r="J187" s="119">
        <f>IF('BB-2024-Friday'!$AJ189&lt;&gt;"",IF('BB-2024-Friday'!$AJ189="t",'BB-2024-Friday'!AM189,0),"")</f>
        <v>0</v>
      </c>
      <c r="K187" s="119">
        <f>IF('BB-2024-Friday'!$AJ189&lt;&gt;"",IF('BB-2024-Friday'!$AJ189="t",'BB-2024-Friday'!AN189,0),"")</f>
        <v>0</v>
      </c>
      <c r="L187" s="119">
        <f>IF('BB-2024-Friday'!$AJ189&lt;&gt;"",IF('BB-2024-Friday'!$AJ189="t",'BB-2024-Friday'!AO189,0),"")</f>
        <v>0</v>
      </c>
      <c r="M187" s="119">
        <f>IF('BB-2024-Friday'!$AJ189&lt;&gt;"",IF('BB-2024-Friday'!$AJ189="t",'BB-2024-Friday'!AP189,0),"")</f>
        <v>0</v>
      </c>
      <c r="N187" s="120">
        <f>IF('BB-2024-Friday'!$AJ189&lt;&gt;"",IF('BB-2024-Friday'!$AJ189="m",'BB-2024-Friday'!U189,0),"")</f>
        <v>0</v>
      </c>
      <c r="O187" s="120">
        <f>IF('BB-2024-Friday'!$AJ189&lt;&gt;"",IF('BB-2024-Friday'!$AJ189="m",'BB-2024-Friday'!V189,0),"")</f>
        <v>0</v>
      </c>
    </row>
    <row r="188" spans="1:15" x14ac:dyDescent="0.25">
      <c r="A188" t="str">
        <f>IF('BB-2024-Friday'!AJ190&lt;&gt;"",'BB-2024-Friday'!AJ190,"")</f>
        <v>o</v>
      </c>
      <c r="B188" t="str">
        <f>IF('BB-2024-Friday'!AJ190&lt;&gt;"",'BB-2024-Friday'!AR190,"")</f>
        <v>Traffic light carry straight on.</v>
      </c>
      <c r="C188" t="str">
        <f>IF('BB-2024-Friday'!AJ190="m","v","a")</f>
        <v>a</v>
      </c>
      <c r="D188" s="92">
        <f>IF('BB-2024-Friday'!AJ190&lt;&gt;"",'BB-2024-Friday'!AI190,"")</f>
        <v>61.04</v>
      </c>
      <c r="E188" s="119">
        <f>IF('BB-2024-Friday'!$AJ190&lt;&gt;"",IF('BB-2024-Friday'!$AJ190="t",0,'BB-2024-Friday'!AM190),"")</f>
        <v>30</v>
      </c>
      <c r="F188" s="119">
        <f>IF('BB-2024-Friday'!$AJ190&lt;&gt;"",IF('BB-2024-Friday'!$AJ190="t",0,'BB-2024-Friday'!AN190),"")</f>
        <v>30</v>
      </c>
      <c r="G188" s="119">
        <f>IF('BB-2024-Friday'!$AJ190&lt;&gt;"",IF('BB-2024-Friday'!$AJ190="t",0,'BB-2024-Friday'!AO190),"")</f>
        <v>30</v>
      </c>
      <c r="H188" s="119">
        <f>IF('BB-2024-Friday'!$AJ190&lt;&gt;"",IF('BB-2024-Friday'!$AJ190="t",0,'BB-2024-Friday'!AP190),"")</f>
        <v>30</v>
      </c>
      <c r="I188" s="119" t="str">
        <f>IF('BB-2024-Friday'!$AJ190&lt;&gt;"",IF('BB-2024-Friday'!$AJ190="t",0,'BB-2024-Friday'!AQ190),"")</f>
        <v>60</v>
      </c>
      <c r="J188" s="119">
        <f>IF('BB-2024-Friday'!$AJ190&lt;&gt;"",IF('BB-2024-Friday'!$AJ190="t",'BB-2024-Friday'!AM190,0),"")</f>
        <v>0</v>
      </c>
      <c r="K188" s="119">
        <f>IF('BB-2024-Friday'!$AJ190&lt;&gt;"",IF('BB-2024-Friday'!$AJ190="t",'BB-2024-Friday'!AN190,0),"")</f>
        <v>0</v>
      </c>
      <c r="L188" s="119">
        <f>IF('BB-2024-Friday'!$AJ190&lt;&gt;"",IF('BB-2024-Friday'!$AJ190="t",'BB-2024-Friday'!AO190,0),"")</f>
        <v>0</v>
      </c>
      <c r="M188" s="119">
        <f>IF('BB-2024-Friday'!$AJ190&lt;&gt;"",IF('BB-2024-Friday'!$AJ190="t",'BB-2024-Friday'!AP190,0),"")</f>
        <v>0</v>
      </c>
      <c r="N188" s="120">
        <f>IF('BB-2024-Friday'!$AJ190&lt;&gt;"",IF('BB-2024-Friday'!$AJ190="m",'BB-2024-Friday'!U190,0),"")</f>
        <v>0</v>
      </c>
      <c r="O188" s="120">
        <f>IF('BB-2024-Friday'!$AJ190&lt;&gt;"",IF('BB-2024-Friday'!$AJ190="m",'BB-2024-Friday'!V190,0),"")</f>
        <v>0</v>
      </c>
    </row>
    <row r="189" spans="1:15" x14ac:dyDescent="0.25">
      <c r="A189" t="str">
        <f>IF('BB-2024-Friday'!AJ191&lt;&gt;"",'BB-2024-Friday'!AJ191,"")</f>
        <v>o</v>
      </c>
      <c r="B189" t="str">
        <f>IF('BB-2024-Friday'!AJ191&lt;&gt;"",'BB-2024-Friday'!AR191,"")</f>
        <v>Take slip road before traffic light. ( French Rd)</v>
      </c>
      <c r="C189" t="str">
        <f>IF('BB-2024-Friday'!AJ191="m","v","a")</f>
        <v>a</v>
      </c>
      <c r="D189" s="92">
        <f>IF('BB-2024-Friday'!AJ191&lt;&gt;"",'BB-2024-Friday'!AI191,"")</f>
        <v>61.15</v>
      </c>
      <c r="E189" s="119">
        <f>IF('BB-2024-Friday'!$AJ191&lt;&gt;"",IF('BB-2024-Friday'!$AJ191="t",0,'BB-2024-Friday'!AM191),"")</f>
        <v>30</v>
      </c>
      <c r="F189" s="119">
        <f>IF('BB-2024-Friday'!$AJ191&lt;&gt;"",IF('BB-2024-Friday'!$AJ191="t",0,'BB-2024-Friday'!AN191),"")</f>
        <v>30</v>
      </c>
      <c r="G189" s="119">
        <f>IF('BB-2024-Friday'!$AJ191&lt;&gt;"",IF('BB-2024-Friday'!$AJ191="t",0,'BB-2024-Friday'!AO191),"")</f>
        <v>30</v>
      </c>
      <c r="H189" s="119">
        <f>IF('BB-2024-Friday'!$AJ191&lt;&gt;"",IF('BB-2024-Friday'!$AJ191="t",0,'BB-2024-Friday'!AP191),"")</f>
        <v>30</v>
      </c>
      <c r="I189" s="119" t="str">
        <f>IF('BB-2024-Friday'!$AJ191&lt;&gt;"",IF('BB-2024-Friday'!$AJ191="t",0,'BB-2024-Friday'!AQ191),"")</f>
        <v>60</v>
      </c>
      <c r="J189" s="119">
        <f>IF('BB-2024-Friday'!$AJ191&lt;&gt;"",IF('BB-2024-Friday'!$AJ191="t",'BB-2024-Friday'!AM191,0),"")</f>
        <v>0</v>
      </c>
      <c r="K189" s="119">
        <f>IF('BB-2024-Friday'!$AJ191&lt;&gt;"",IF('BB-2024-Friday'!$AJ191="t",'BB-2024-Friday'!AN191,0),"")</f>
        <v>0</v>
      </c>
      <c r="L189" s="119">
        <f>IF('BB-2024-Friday'!$AJ191&lt;&gt;"",IF('BB-2024-Friday'!$AJ191="t",'BB-2024-Friday'!AO191,0),"")</f>
        <v>0</v>
      </c>
      <c r="M189" s="119">
        <f>IF('BB-2024-Friday'!$AJ191&lt;&gt;"",IF('BB-2024-Friday'!$AJ191="t",'BB-2024-Friday'!AP191,0),"")</f>
        <v>0</v>
      </c>
      <c r="N189" s="120">
        <f>IF('BB-2024-Friday'!$AJ191&lt;&gt;"",IF('BB-2024-Friday'!$AJ191="m",'BB-2024-Friday'!U191,0),"")</f>
        <v>0</v>
      </c>
      <c r="O189" s="120">
        <f>IF('BB-2024-Friday'!$AJ191&lt;&gt;"",IF('BB-2024-Friday'!$AJ191="m",'BB-2024-Friday'!V191,0),"")</f>
        <v>0</v>
      </c>
    </row>
    <row r="190" spans="1:15" x14ac:dyDescent="0.25">
      <c r="A190" t="str">
        <f>IF('BB-2024-Friday'!AJ192&lt;&gt;"",'BB-2024-Friday'!AJ192,"")</f>
        <v/>
      </c>
      <c r="B190" t="str">
        <f>IF('BB-2024-Friday'!AJ192&lt;&gt;"",'BB-2024-Friday'!AR192,"")</f>
        <v/>
      </c>
      <c r="C190" t="str">
        <f>IF('BB-2024-Friday'!AJ192="m","v","a")</f>
        <v>a</v>
      </c>
      <c r="D190" s="92" t="str">
        <f>IF('BB-2024-Friday'!AJ192&lt;&gt;"",'BB-2024-Friday'!AI192,"")</f>
        <v/>
      </c>
      <c r="E190" s="119" t="str">
        <f>IF('BB-2024-Friday'!$AJ192&lt;&gt;"",IF('BB-2024-Friday'!$AJ192="t",0,'BB-2024-Friday'!AM192),"")</f>
        <v/>
      </c>
      <c r="F190" s="119" t="str">
        <f>IF('BB-2024-Friday'!$AJ192&lt;&gt;"",IF('BB-2024-Friday'!$AJ192="t",0,'BB-2024-Friday'!AN192),"")</f>
        <v/>
      </c>
      <c r="G190" s="119" t="str">
        <f>IF('BB-2024-Friday'!$AJ192&lt;&gt;"",IF('BB-2024-Friday'!$AJ192="t",0,'BB-2024-Friday'!AO192),"")</f>
        <v/>
      </c>
      <c r="H190" s="119" t="str">
        <f>IF('BB-2024-Friday'!$AJ192&lt;&gt;"",IF('BB-2024-Friday'!$AJ192="t",0,'BB-2024-Friday'!AP192),"")</f>
        <v/>
      </c>
      <c r="I190" s="119" t="str">
        <f>IF('BB-2024-Friday'!$AJ192&lt;&gt;"",IF('BB-2024-Friday'!$AJ192="t",0,'BB-2024-Friday'!AQ192),"")</f>
        <v/>
      </c>
      <c r="J190" s="119" t="str">
        <f>IF('BB-2024-Friday'!$AJ192&lt;&gt;"",IF('BB-2024-Friday'!$AJ192="t",'BB-2024-Friday'!AM192,0),"")</f>
        <v/>
      </c>
      <c r="K190" s="119" t="str">
        <f>IF('BB-2024-Friday'!$AJ192&lt;&gt;"",IF('BB-2024-Friday'!$AJ192="t",'BB-2024-Friday'!AN192,0),"")</f>
        <v/>
      </c>
      <c r="L190" s="119" t="str">
        <f>IF('BB-2024-Friday'!$AJ192&lt;&gt;"",IF('BB-2024-Friday'!$AJ192="t",'BB-2024-Friday'!AO192,0),"")</f>
        <v/>
      </c>
      <c r="M190" s="119" t="str">
        <f>IF('BB-2024-Friday'!$AJ192&lt;&gt;"",IF('BB-2024-Friday'!$AJ192="t",'BB-2024-Friday'!AP192,0),"")</f>
        <v/>
      </c>
      <c r="N190" s="120" t="str">
        <f>IF('BB-2024-Friday'!$AJ192&lt;&gt;"",IF('BB-2024-Friday'!$AJ192="m",'BB-2024-Friday'!U192,0),"")</f>
        <v/>
      </c>
      <c r="O190" s="120" t="str">
        <f>IF('BB-2024-Friday'!$AJ192&lt;&gt;"",IF('BB-2024-Friday'!$AJ192="m",'BB-2024-Friday'!V192,0),"")</f>
        <v/>
      </c>
    </row>
    <row r="191" spans="1:15" x14ac:dyDescent="0.25">
      <c r="A191" t="str">
        <f>IF('BB-2024-Friday'!AJ193&lt;&gt;"",'BB-2024-Friday'!AJ193,"")</f>
        <v>o</v>
      </c>
      <c r="B191" t="str">
        <f>IF('BB-2024-Friday'!AJ193&lt;&gt;"",'BB-2024-Friday'!AR193,"")</f>
        <v>Traffic light carry straight on through one more traffic light.</v>
      </c>
      <c r="C191" t="str">
        <f>IF('BB-2024-Friday'!AJ193="m","v","a")</f>
        <v>a</v>
      </c>
      <c r="D191" s="92">
        <f>IF('BB-2024-Friday'!AJ193&lt;&gt;"",'BB-2024-Friday'!AI193,"")</f>
        <v>61.44</v>
      </c>
      <c r="E191" s="119">
        <f>IF('BB-2024-Friday'!$AJ193&lt;&gt;"",IF('BB-2024-Friday'!$AJ193="t",0,'BB-2024-Friday'!AM193),"")</f>
        <v>30</v>
      </c>
      <c r="F191" s="119">
        <f>IF('BB-2024-Friday'!$AJ193&lt;&gt;"",IF('BB-2024-Friday'!$AJ193="t",0,'BB-2024-Friday'!AN193),"")</f>
        <v>30</v>
      </c>
      <c r="G191" s="119">
        <f>IF('BB-2024-Friday'!$AJ193&lt;&gt;"",IF('BB-2024-Friday'!$AJ193="t",0,'BB-2024-Friday'!AO193),"")</f>
        <v>30</v>
      </c>
      <c r="H191" s="119">
        <f>IF('BB-2024-Friday'!$AJ193&lt;&gt;"",IF('BB-2024-Friday'!$AJ193="t",0,'BB-2024-Friday'!AP193),"")</f>
        <v>30</v>
      </c>
      <c r="I191" s="119" t="str">
        <f>IF('BB-2024-Friday'!$AJ193&lt;&gt;"",IF('BB-2024-Friday'!$AJ193="t",0,'BB-2024-Friday'!AQ193),"")</f>
        <v>60</v>
      </c>
      <c r="J191" s="119">
        <f>IF('BB-2024-Friday'!$AJ193&lt;&gt;"",IF('BB-2024-Friday'!$AJ193="t",'BB-2024-Friday'!AM193,0),"")</f>
        <v>0</v>
      </c>
      <c r="K191" s="119">
        <f>IF('BB-2024-Friday'!$AJ193&lt;&gt;"",IF('BB-2024-Friday'!$AJ193="t",'BB-2024-Friday'!AN193,0),"")</f>
        <v>0</v>
      </c>
      <c r="L191" s="119">
        <f>IF('BB-2024-Friday'!$AJ193&lt;&gt;"",IF('BB-2024-Friday'!$AJ193="t",'BB-2024-Friday'!AO193,0),"")</f>
        <v>0</v>
      </c>
      <c r="M191" s="119">
        <f>IF('BB-2024-Friday'!$AJ193&lt;&gt;"",IF('BB-2024-Friday'!$AJ193="t",'BB-2024-Friday'!AP193,0),"")</f>
        <v>0</v>
      </c>
      <c r="N191" s="120">
        <f>IF('BB-2024-Friday'!$AJ193&lt;&gt;"",IF('BB-2024-Friday'!$AJ193="m",'BB-2024-Friday'!U193,0),"")</f>
        <v>0</v>
      </c>
      <c r="O191" s="120">
        <f>IF('BB-2024-Friday'!$AJ193&lt;&gt;"",IF('BB-2024-Friday'!$AJ193="m",'BB-2024-Friday'!V193,0),"")</f>
        <v>0</v>
      </c>
    </row>
    <row r="192" spans="1:15" x14ac:dyDescent="0.25">
      <c r="A192" t="str">
        <f>IF('BB-2024-Friday'!AJ194&lt;&gt;"",'BB-2024-Friday'!AJ194,"")</f>
        <v/>
      </c>
      <c r="B192" t="str">
        <f>IF('BB-2024-Friday'!AJ194&lt;&gt;"",'BB-2024-Friday'!AR194,"")</f>
        <v/>
      </c>
      <c r="C192" t="str">
        <f>IF('BB-2024-Friday'!AJ194="m","v","a")</f>
        <v>a</v>
      </c>
      <c r="D192" s="92" t="str">
        <f>IF('BB-2024-Friday'!AJ194&lt;&gt;"",'BB-2024-Friday'!AI194,"")</f>
        <v/>
      </c>
      <c r="E192" s="119" t="str">
        <f>IF('BB-2024-Friday'!$AJ194&lt;&gt;"",IF('BB-2024-Friday'!$AJ194="t",0,'BB-2024-Friday'!AM194),"")</f>
        <v/>
      </c>
      <c r="F192" s="119" t="str">
        <f>IF('BB-2024-Friday'!$AJ194&lt;&gt;"",IF('BB-2024-Friday'!$AJ194="t",0,'BB-2024-Friday'!AN194),"")</f>
        <v/>
      </c>
      <c r="G192" s="119" t="str">
        <f>IF('BB-2024-Friday'!$AJ194&lt;&gt;"",IF('BB-2024-Friday'!$AJ194="t",0,'BB-2024-Friday'!AO194),"")</f>
        <v/>
      </c>
      <c r="H192" s="119" t="str">
        <f>IF('BB-2024-Friday'!$AJ194&lt;&gt;"",IF('BB-2024-Friday'!$AJ194="t",0,'BB-2024-Friday'!AP194),"")</f>
        <v/>
      </c>
      <c r="I192" s="119" t="str">
        <f>IF('BB-2024-Friday'!$AJ194&lt;&gt;"",IF('BB-2024-Friday'!$AJ194="t",0,'BB-2024-Friday'!AQ194),"")</f>
        <v/>
      </c>
      <c r="J192" s="119" t="str">
        <f>IF('BB-2024-Friday'!$AJ194&lt;&gt;"",IF('BB-2024-Friday'!$AJ194="t",'BB-2024-Friday'!AM194,0),"")</f>
        <v/>
      </c>
      <c r="K192" s="119" t="str">
        <f>IF('BB-2024-Friday'!$AJ194&lt;&gt;"",IF('BB-2024-Friday'!$AJ194="t",'BB-2024-Friday'!AN194,0),"")</f>
        <v/>
      </c>
      <c r="L192" s="119" t="str">
        <f>IF('BB-2024-Friday'!$AJ194&lt;&gt;"",IF('BB-2024-Friday'!$AJ194="t",'BB-2024-Friday'!AO194,0),"")</f>
        <v/>
      </c>
      <c r="M192" s="119" t="str">
        <f>IF('BB-2024-Friday'!$AJ194&lt;&gt;"",IF('BB-2024-Friday'!$AJ194="t",'BB-2024-Friday'!AP194,0),"")</f>
        <v/>
      </c>
      <c r="N192" s="120" t="str">
        <f>IF('BB-2024-Friday'!$AJ194&lt;&gt;"",IF('BB-2024-Friday'!$AJ194="m",'BB-2024-Friday'!U194,0),"")</f>
        <v/>
      </c>
      <c r="O192" s="120" t="str">
        <f>IF('BB-2024-Friday'!$AJ194&lt;&gt;"",IF('BB-2024-Friday'!$AJ194="m",'BB-2024-Friday'!V194,0),"")</f>
        <v/>
      </c>
    </row>
    <row r="193" spans="1:15" x14ac:dyDescent="0.25">
      <c r="A193" t="str">
        <f>IF('BB-2024-Friday'!AJ195&lt;&gt;"",'BB-2024-Friday'!AJ195,"")</f>
        <v/>
      </c>
      <c r="B193" t="str">
        <f>IF('BB-2024-Friday'!AJ195&lt;&gt;"",'BB-2024-Friday'!AR195,"")</f>
        <v/>
      </c>
      <c r="C193" t="str">
        <f>IF('BB-2024-Friday'!AJ195="m","v","a")</f>
        <v>a</v>
      </c>
      <c r="D193" s="92" t="str">
        <f>IF('BB-2024-Friday'!AJ195&lt;&gt;"",'BB-2024-Friday'!AI195,"")</f>
        <v/>
      </c>
      <c r="E193" s="119" t="str">
        <f>IF('BB-2024-Friday'!$AJ195&lt;&gt;"",IF('BB-2024-Friday'!$AJ195="t",0,'BB-2024-Friday'!AM195),"")</f>
        <v/>
      </c>
      <c r="F193" s="119" t="str">
        <f>IF('BB-2024-Friday'!$AJ195&lt;&gt;"",IF('BB-2024-Friday'!$AJ195="t",0,'BB-2024-Friday'!AN195),"")</f>
        <v/>
      </c>
      <c r="G193" s="119" t="str">
        <f>IF('BB-2024-Friday'!$AJ195&lt;&gt;"",IF('BB-2024-Friday'!$AJ195="t",0,'BB-2024-Friday'!AO195),"")</f>
        <v/>
      </c>
      <c r="H193" s="119" t="str">
        <f>IF('BB-2024-Friday'!$AJ195&lt;&gt;"",IF('BB-2024-Friday'!$AJ195="t",0,'BB-2024-Friday'!AP195),"")</f>
        <v/>
      </c>
      <c r="I193" s="119" t="str">
        <f>IF('BB-2024-Friday'!$AJ195&lt;&gt;"",IF('BB-2024-Friday'!$AJ195="t",0,'BB-2024-Friday'!AQ195),"")</f>
        <v/>
      </c>
      <c r="J193" s="119" t="str">
        <f>IF('BB-2024-Friday'!$AJ195&lt;&gt;"",IF('BB-2024-Friday'!$AJ195="t",'BB-2024-Friday'!AM195,0),"")</f>
        <v/>
      </c>
      <c r="K193" s="119" t="str">
        <f>IF('BB-2024-Friday'!$AJ195&lt;&gt;"",IF('BB-2024-Friday'!$AJ195="t",'BB-2024-Friday'!AN195,0),"")</f>
        <v/>
      </c>
      <c r="L193" s="119" t="str">
        <f>IF('BB-2024-Friday'!$AJ195&lt;&gt;"",IF('BB-2024-Friday'!$AJ195="t",'BB-2024-Friday'!AO195,0),"")</f>
        <v/>
      </c>
      <c r="M193" s="119" t="str">
        <f>IF('BB-2024-Friday'!$AJ195&lt;&gt;"",IF('BB-2024-Friday'!$AJ195="t",'BB-2024-Friday'!AP195,0),"")</f>
        <v/>
      </c>
      <c r="N193" s="120" t="str">
        <f>IF('BB-2024-Friday'!$AJ195&lt;&gt;"",IF('BB-2024-Friday'!$AJ195="m",'BB-2024-Friday'!U195,0),"")</f>
        <v/>
      </c>
      <c r="O193" s="120" t="str">
        <f>IF('BB-2024-Friday'!$AJ195&lt;&gt;"",IF('BB-2024-Friday'!$AJ195="m",'BB-2024-Friday'!V195,0),"")</f>
        <v/>
      </c>
    </row>
    <row r="194" spans="1:15" x14ac:dyDescent="0.25">
      <c r="A194" t="str">
        <f>IF('BB-2024-Friday'!AJ196&lt;&gt;"",'BB-2024-Friday'!AJ196,"")</f>
        <v>o</v>
      </c>
      <c r="B194" t="str">
        <f>IF('BB-2024-Friday'!AJ196&lt;&gt;"",'BB-2024-Friday'!AR196,"")</f>
        <v>Bridge.</v>
      </c>
      <c r="C194" t="str">
        <f>IF('BB-2024-Friday'!AJ196="m","v","a")</f>
        <v>a</v>
      </c>
      <c r="D194" s="92">
        <f>IF('BB-2024-Friday'!AJ196&lt;&gt;"",'BB-2024-Friday'!AI196,"")</f>
        <v>62.53</v>
      </c>
      <c r="E194" s="119">
        <f>IF('BB-2024-Friday'!$AJ196&lt;&gt;"",IF('BB-2024-Friday'!$AJ196="t",0,'BB-2024-Friday'!AM196),"")</f>
        <v>30</v>
      </c>
      <c r="F194" s="119">
        <f>IF('BB-2024-Friday'!$AJ196&lt;&gt;"",IF('BB-2024-Friday'!$AJ196="t",0,'BB-2024-Friday'!AN196),"")</f>
        <v>30</v>
      </c>
      <c r="G194" s="119">
        <f>IF('BB-2024-Friday'!$AJ196&lt;&gt;"",IF('BB-2024-Friday'!$AJ196="t",0,'BB-2024-Friday'!AO196),"")</f>
        <v>30</v>
      </c>
      <c r="H194" s="119">
        <f>IF('BB-2024-Friday'!$AJ196&lt;&gt;"",IF('BB-2024-Friday'!$AJ196="t",0,'BB-2024-Friday'!AP196),"")</f>
        <v>30</v>
      </c>
      <c r="I194" s="119" t="str">
        <f>IF('BB-2024-Friday'!$AJ196&lt;&gt;"",IF('BB-2024-Friday'!$AJ196="t",0,'BB-2024-Friday'!AQ196),"")</f>
        <v>60</v>
      </c>
      <c r="J194" s="119">
        <f>IF('BB-2024-Friday'!$AJ196&lt;&gt;"",IF('BB-2024-Friday'!$AJ196="t",'BB-2024-Friday'!AM196,0),"")</f>
        <v>0</v>
      </c>
      <c r="K194" s="119">
        <f>IF('BB-2024-Friday'!$AJ196&lt;&gt;"",IF('BB-2024-Friday'!$AJ196="t",'BB-2024-Friday'!AN196,0),"")</f>
        <v>0</v>
      </c>
      <c r="L194" s="119">
        <f>IF('BB-2024-Friday'!$AJ196&lt;&gt;"",IF('BB-2024-Friday'!$AJ196="t",'BB-2024-Friday'!AO196,0),"")</f>
        <v>0</v>
      </c>
      <c r="M194" s="119">
        <f>IF('BB-2024-Friday'!$AJ196&lt;&gt;"",IF('BB-2024-Friday'!$AJ196="t",'BB-2024-Friday'!AP196,0),"")</f>
        <v>0</v>
      </c>
      <c r="N194" s="120">
        <f>IF('BB-2024-Friday'!$AJ196&lt;&gt;"",IF('BB-2024-Friday'!$AJ196="m",'BB-2024-Friday'!U196,0),"")</f>
        <v>0</v>
      </c>
      <c r="O194" s="120">
        <f>IF('BB-2024-Friday'!$AJ196&lt;&gt;"",IF('BB-2024-Friday'!$AJ196="m",'BB-2024-Friday'!V196,0),"")</f>
        <v>0</v>
      </c>
    </row>
    <row r="195" spans="1:15" x14ac:dyDescent="0.25">
      <c r="A195" t="str">
        <f>IF('BB-2024-Friday'!AJ197&lt;&gt;"",'BB-2024-Friday'!AJ197,"")</f>
        <v>o</v>
      </c>
      <c r="B195" t="str">
        <f>IF('BB-2024-Friday'!AJ197&lt;&gt;"",'BB-2024-Friday'!AR197,"")</f>
        <v xml:space="preserve">Traffic light. TURN RIGHT in to Moses Mabhida Rd. </v>
      </c>
      <c r="C195" t="str">
        <f>IF('BB-2024-Friday'!AJ197="m","v","a")</f>
        <v>a</v>
      </c>
      <c r="D195" s="92">
        <f>IF('BB-2024-Friday'!AJ197&lt;&gt;"",'BB-2024-Friday'!AI197,"")</f>
        <v>63.15</v>
      </c>
      <c r="E195" s="119">
        <f>IF('BB-2024-Friday'!$AJ197&lt;&gt;"",IF('BB-2024-Friday'!$AJ197="t",0,'BB-2024-Friday'!AM197),"")</f>
        <v>30</v>
      </c>
      <c r="F195" s="119">
        <f>IF('BB-2024-Friday'!$AJ197&lt;&gt;"",IF('BB-2024-Friday'!$AJ197="t",0,'BB-2024-Friday'!AN197),"")</f>
        <v>30</v>
      </c>
      <c r="G195" s="119">
        <f>IF('BB-2024-Friday'!$AJ197&lt;&gt;"",IF('BB-2024-Friday'!$AJ197="t",0,'BB-2024-Friday'!AO197),"")</f>
        <v>30</v>
      </c>
      <c r="H195" s="119">
        <f>IF('BB-2024-Friday'!$AJ197&lt;&gt;"",IF('BB-2024-Friday'!$AJ197="t",0,'BB-2024-Friday'!AP197),"")</f>
        <v>30</v>
      </c>
      <c r="I195" s="119" t="str">
        <f>IF('BB-2024-Friday'!$AJ197&lt;&gt;"",IF('BB-2024-Friday'!$AJ197="t",0,'BB-2024-Friday'!AQ197),"")</f>
        <v>60</v>
      </c>
      <c r="J195" s="119">
        <f>IF('BB-2024-Friday'!$AJ197&lt;&gt;"",IF('BB-2024-Friday'!$AJ197="t",'BB-2024-Friday'!AM197,0),"")</f>
        <v>0</v>
      </c>
      <c r="K195" s="119">
        <f>IF('BB-2024-Friday'!$AJ197&lt;&gt;"",IF('BB-2024-Friday'!$AJ197="t",'BB-2024-Friday'!AN197,0),"")</f>
        <v>0</v>
      </c>
      <c r="L195" s="119">
        <f>IF('BB-2024-Friday'!$AJ197&lt;&gt;"",IF('BB-2024-Friday'!$AJ197="t",'BB-2024-Friday'!AO197,0),"")</f>
        <v>0</v>
      </c>
      <c r="M195" s="119">
        <f>IF('BB-2024-Friday'!$AJ197&lt;&gt;"",IF('BB-2024-Friday'!$AJ197="t",'BB-2024-Friday'!AP197,0),"")</f>
        <v>0</v>
      </c>
      <c r="N195" s="120">
        <f>IF('BB-2024-Friday'!$AJ197&lt;&gt;"",IF('BB-2024-Friday'!$AJ197="m",'BB-2024-Friday'!U197,0),"")</f>
        <v>0</v>
      </c>
      <c r="O195" s="120">
        <f>IF('BB-2024-Friday'!$AJ197&lt;&gt;"",IF('BB-2024-Friday'!$AJ197="m",'BB-2024-Friday'!V197,0),"")</f>
        <v>0</v>
      </c>
    </row>
    <row r="196" spans="1:15" x14ac:dyDescent="0.25">
      <c r="A196" t="str">
        <f>IF('BB-2024-Friday'!AJ198&lt;&gt;"",'BB-2024-Friday'!AJ198,"")</f>
        <v/>
      </c>
      <c r="B196" t="str">
        <f>IF('BB-2024-Friday'!AJ198&lt;&gt;"",'BB-2024-Friday'!AR198,"")</f>
        <v/>
      </c>
      <c r="C196" t="str">
        <f>IF('BB-2024-Friday'!AJ198="m","v","a")</f>
        <v>a</v>
      </c>
      <c r="D196" s="92" t="str">
        <f>IF('BB-2024-Friday'!AJ198&lt;&gt;"",'BB-2024-Friday'!AI198,"")</f>
        <v/>
      </c>
      <c r="E196" s="119" t="str">
        <f>IF('BB-2024-Friday'!$AJ198&lt;&gt;"",IF('BB-2024-Friday'!$AJ198="t",0,'BB-2024-Friday'!AM198),"")</f>
        <v/>
      </c>
      <c r="F196" s="119" t="str">
        <f>IF('BB-2024-Friday'!$AJ198&lt;&gt;"",IF('BB-2024-Friday'!$AJ198="t",0,'BB-2024-Friday'!AN198),"")</f>
        <v/>
      </c>
      <c r="G196" s="119" t="str">
        <f>IF('BB-2024-Friday'!$AJ198&lt;&gt;"",IF('BB-2024-Friday'!$AJ198="t",0,'BB-2024-Friday'!AO198),"")</f>
        <v/>
      </c>
      <c r="H196" s="119" t="str">
        <f>IF('BB-2024-Friday'!$AJ198&lt;&gt;"",IF('BB-2024-Friday'!$AJ198="t",0,'BB-2024-Friday'!AP198),"")</f>
        <v/>
      </c>
      <c r="I196" s="119" t="str">
        <f>IF('BB-2024-Friday'!$AJ198&lt;&gt;"",IF('BB-2024-Friday'!$AJ198="t",0,'BB-2024-Friday'!AQ198),"")</f>
        <v/>
      </c>
      <c r="J196" s="119" t="str">
        <f>IF('BB-2024-Friday'!$AJ198&lt;&gt;"",IF('BB-2024-Friday'!$AJ198="t",'BB-2024-Friday'!AM198,0),"")</f>
        <v/>
      </c>
      <c r="K196" s="119" t="str">
        <f>IF('BB-2024-Friday'!$AJ198&lt;&gt;"",IF('BB-2024-Friday'!$AJ198="t",'BB-2024-Friday'!AN198,0),"")</f>
        <v/>
      </c>
      <c r="L196" s="119" t="str">
        <f>IF('BB-2024-Friday'!$AJ198&lt;&gt;"",IF('BB-2024-Friday'!$AJ198="t",'BB-2024-Friday'!AO198,0),"")</f>
        <v/>
      </c>
      <c r="M196" s="119" t="str">
        <f>IF('BB-2024-Friday'!$AJ198&lt;&gt;"",IF('BB-2024-Friday'!$AJ198="t",'BB-2024-Friday'!AP198,0),"")</f>
        <v/>
      </c>
      <c r="N196" s="120" t="str">
        <f>IF('BB-2024-Friday'!$AJ198&lt;&gt;"",IF('BB-2024-Friday'!$AJ198="m",'BB-2024-Friday'!U198,0),"")</f>
        <v/>
      </c>
      <c r="O196" s="120" t="str">
        <f>IF('BB-2024-Friday'!$AJ198&lt;&gt;"",IF('BB-2024-Friday'!$AJ198="m",'BB-2024-Friday'!V198,0),"")</f>
        <v/>
      </c>
    </row>
    <row r="197" spans="1:15" x14ac:dyDescent="0.25">
      <c r="A197" t="str">
        <f>IF('BB-2024-Friday'!AJ199&lt;&gt;"",'BB-2024-Friday'!AJ199,"")</f>
        <v>o</v>
      </c>
      <c r="B197" t="str">
        <f>IF('BB-2024-Friday'!AJ199&lt;&gt;"",'BB-2024-Friday'!AR199,"")</f>
        <v>Entrace to Shell service station.  This is your fuel stop. {Moses Mabhida S/S Manager Roanne Krishnan 061 546 1791 mosesmabhidashell@gmail.com PMB Parking for tender vihicles behind service station building.  Hemlata 074 846 4602}</v>
      </c>
      <c r="C197" t="str">
        <f>IF('BB-2024-Friday'!AJ199="m","v","a")</f>
        <v>a</v>
      </c>
      <c r="D197" s="92">
        <f>IF('BB-2024-Friday'!AJ199&lt;&gt;"",'BB-2024-Friday'!AI199,"")</f>
        <v>63.55</v>
      </c>
      <c r="E197" s="119">
        <f>IF('BB-2024-Friday'!$AJ199&lt;&gt;"",IF('BB-2024-Friday'!$AJ199="t",0,'BB-2024-Friday'!AM199),"")</f>
        <v>0</v>
      </c>
      <c r="F197" s="119">
        <f>IF('BB-2024-Friday'!$AJ199&lt;&gt;"",IF('BB-2024-Friday'!$AJ199="t",0,'BB-2024-Friday'!AN199),"")</f>
        <v>0</v>
      </c>
      <c r="G197" s="119">
        <f>IF('BB-2024-Friday'!$AJ199&lt;&gt;"",IF('BB-2024-Friday'!$AJ199="t",0,'BB-2024-Friday'!AO199),"")</f>
        <v>0</v>
      </c>
      <c r="H197" s="119">
        <f>IF('BB-2024-Friday'!$AJ199&lt;&gt;"",IF('BB-2024-Friday'!$AJ199="t",0,'BB-2024-Friday'!AP199),"")</f>
        <v>0</v>
      </c>
      <c r="I197" s="119" t="str">
        <f>IF('BB-2024-Friday'!$AJ199&lt;&gt;"",IF('BB-2024-Friday'!$AJ199="t",0,'BB-2024-Friday'!AQ199),"")</f>
        <v>60</v>
      </c>
      <c r="J197" s="119">
        <f>IF('BB-2024-Friday'!$AJ199&lt;&gt;"",IF('BB-2024-Friday'!$AJ199="t",'BB-2024-Friday'!AM199,0),"")</f>
        <v>0</v>
      </c>
      <c r="K197" s="119">
        <f>IF('BB-2024-Friday'!$AJ199&lt;&gt;"",IF('BB-2024-Friday'!$AJ199="t",'BB-2024-Friday'!AN199,0),"")</f>
        <v>0</v>
      </c>
      <c r="L197" s="119">
        <f>IF('BB-2024-Friday'!$AJ199&lt;&gt;"",IF('BB-2024-Friday'!$AJ199="t",'BB-2024-Friday'!AO199,0),"")</f>
        <v>0</v>
      </c>
      <c r="M197" s="119">
        <f>IF('BB-2024-Friday'!$AJ199&lt;&gt;"",IF('BB-2024-Friday'!$AJ199="t",'BB-2024-Friday'!AP199,0),"")</f>
        <v>0</v>
      </c>
      <c r="N197" s="120">
        <f>IF('BB-2024-Friday'!$AJ199&lt;&gt;"",IF('BB-2024-Friday'!$AJ199="m",'BB-2024-Friday'!U199,0),"")</f>
        <v>0</v>
      </c>
      <c r="O197" s="120">
        <f>IF('BB-2024-Friday'!$AJ199&lt;&gt;"",IF('BB-2024-Friday'!$AJ199="m",'BB-2024-Friday'!V199,0),"")</f>
        <v>0</v>
      </c>
    </row>
    <row r="198" spans="1:15" x14ac:dyDescent="0.25">
      <c r="A198" t="str">
        <f>IF('BB-2024-Friday'!AJ200&lt;&gt;"",'BB-2024-Friday'!AJ200,"")</f>
        <v>t</v>
      </c>
      <c r="B198" t="str">
        <f>IF('BB-2024-Friday'!AJ200&lt;&gt;"",'BB-2024-Friday'!AR200,"")</f>
        <v>For refueling you have -</v>
      </c>
      <c r="C198" t="str">
        <f>IF('BB-2024-Friday'!AJ200="m","v","a")</f>
        <v>a</v>
      </c>
      <c r="D198" s="92">
        <f>IF('BB-2024-Friday'!AJ200&lt;&gt;"",'BB-2024-Friday'!AI200,"")</f>
        <v>63.55</v>
      </c>
      <c r="E198" s="119">
        <f>IF('BB-2024-Friday'!$AJ200&lt;&gt;"",IF('BB-2024-Friday'!$AJ200="t",0,'BB-2024-Friday'!AM200),"")</f>
        <v>0</v>
      </c>
      <c r="F198" s="119">
        <f>IF('BB-2024-Friday'!$AJ200&lt;&gt;"",IF('BB-2024-Friday'!$AJ200="t",0,'BB-2024-Friday'!AN200),"")</f>
        <v>0</v>
      </c>
      <c r="G198" s="119">
        <f>IF('BB-2024-Friday'!$AJ200&lt;&gt;"",IF('BB-2024-Friday'!$AJ200="t",0,'BB-2024-Friday'!AO200),"")</f>
        <v>0</v>
      </c>
      <c r="H198" s="119">
        <f>IF('BB-2024-Friday'!$AJ200&lt;&gt;"",IF('BB-2024-Friday'!$AJ200="t",0,'BB-2024-Friday'!AP200),"")</f>
        <v>0</v>
      </c>
      <c r="I198" s="119">
        <f>IF('BB-2024-Friday'!$AJ200&lt;&gt;"",IF('BB-2024-Friday'!$AJ200="t",0,'BB-2024-Friday'!AQ200),"")</f>
        <v>0</v>
      </c>
      <c r="J198" s="119">
        <f>IF('BB-2024-Friday'!$AJ200&lt;&gt;"",IF('BB-2024-Friday'!$AJ200="t",'BB-2024-Friday'!AM200,0),"")</f>
        <v>15</v>
      </c>
      <c r="K198" s="119">
        <f>IF('BB-2024-Friday'!$AJ200&lt;&gt;"",IF('BB-2024-Friday'!$AJ200="t",'BB-2024-Friday'!AN200,0),"")</f>
        <v>20</v>
      </c>
      <c r="L198" s="119">
        <f>IF('BB-2024-Friday'!$AJ200&lt;&gt;"",IF('BB-2024-Friday'!$AJ200="t",'BB-2024-Friday'!AO200,0),"")</f>
        <v>20</v>
      </c>
      <c r="M198" s="119">
        <f>IF('BB-2024-Friday'!$AJ200&lt;&gt;"",IF('BB-2024-Friday'!$AJ200="t",'BB-2024-Friday'!AP200,0),"")</f>
        <v>25</v>
      </c>
      <c r="N198" s="120">
        <f>IF('BB-2024-Friday'!$AJ200&lt;&gt;"",IF('BB-2024-Friday'!$AJ200="m",'BB-2024-Friday'!U200,0),"")</f>
        <v>0</v>
      </c>
      <c r="O198" s="120">
        <f>IF('BB-2024-Friday'!$AJ200&lt;&gt;"",IF('BB-2024-Friday'!$AJ200="m",'BB-2024-Friday'!V200,0),"")</f>
        <v>0</v>
      </c>
    </row>
    <row r="199" spans="1:15" x14ac:dyDescent="0.25">
      <c r="A199" t="str">
        <f>IF('BB-2024-Friday'!AJ201&lt;&gt;"",'BB-2024-Friday'!AJ201,"")</f>
        <v>o</v>
      </c>
      <c r="B199" t="str">
        <f>IF('BB-2024-Friday'!AJ201&lt;&gt;"",'BB-2024-Friday'!AR201,"")</f>
        <v>After refueling continue in the same direction as before.</v>
      </c>
      <c r="C199" t="str">
        <f>IF('BB-2024-Friday'!AJ201="m","v","a")</f>
        <v>a</v>
      </c>
      <c r="D199" s="92">
        <f>IF('BB-2024-Friday'!AJ201&lt;&gt;"",'BB-2024-Friday'!AI201,"")</f>
        <v>63.55</v>
      </c>
      <c r="E199" s="119">
        <f>IF('BB-2024-Friday'!$AJ201&lt;&gt;"",IF('BB-2024-Friday'!$AJ201="t",0,'BB-2024-Friday'!AM201),"")</f>
        <v>30</v>
      </c>
      <c r="F199" s="119">
        <f>IF('BB-2024-Friday'!$AJ201&lt;&gt;"",IF('BB-2024-Friday'!$AJ201="t",0,'BB-2024-Friday'!AN201),"")</f>
        <v>30</v>
      </c>
      <c r="G199" s="119">
        <f>IF('BB-2024-Friday'!$AJ201&lt;&gt;"",IF('BB-2024-Friday'!$AJ201="t",0,'BB-2024-Friday'!AO201),"")</f>
        <v>30</v>
      </c>
      <c r="H199" s="119">
        <f>IF('BB-2024-Friday'!$AJ201&lt;&gt;"",IF('BB-2024-Friday'!$AJ201="t",0,'BB-2024-Friday'!AP201),"")</f>
        <v>30</v>
      </c>
      <c r="I199" s="119">
        <f>IF('BB-2024-Friday'!$AJ201&lt;&gt;"",IF('BB-2024-Friday'!$AJ201="t",0,'BB-2024-Friday'!AQ201),"")</f>
        <v>0</v>
      </c>
      <c r="J199" s="119">
        <f>IF('BB-2024-Friday'!$AJ201&lt;&gt;"",IF('BB-2024-Friday'!$AJ201="t",'BB-2024-Friday'!AM201,0),"")</f>
        <v>0</v>
      </c>
      <c r="K199" s="119">
        <f>IF('BB-2024-Friday'!$AJ201&lt;&gt;"",IF('BB-2024-Friday'!$AJ201="t",'BB-2024-Friday'!AN201,0),"")</f>
        <v>0</v>
      </c>
      <c r="L199" s="119">
        <f>IF('BB-2024-Friday'!$AJ201&lt;&gt;"",IF('BB-2024-Friday'!$AJ201="t",'BB-2024-Friday'!AO201,0),"")</f>
        <v>0</v>
      </c>
      <c r="M199" s="119">
        <f>IF('BB-2024-Friday'!$AJ201&lt;&gt;"",IF('BB-2024-Friday'!$AJ201="t",'BB-2024-Friday'!AP201,0),"")</f>
        <v>0</v>
      </c>
      <c r="N199" s="120">
        <f>IF('BB-2024-Friday'!$AJ201&lt;&gt;"",IF('BB-2024-Friday'!$AJ201="m",'BB-2024-Friday'!U201,0),"")</f>
        <v>0</v>
      </c>
      <c r="O199" s="120">
        <f>IF('BB-2024-Friday'!$AJ201&lt;&gt;"",IF('BB-2024-Friday'!$AJ201="m",'BB-2024-Friday'!V201,0),"")</f>
        <v>0</v>
      </c>
    </row>
    <row r="200" spans="1:15" x14ac:dyDescent="0.25">
      <c r="A200" t="str">
        <f>IF('BB-2024-Friday'!AJ202&lt;&gt;"",'BB-2024-Friday'!AJ202,"")</f>
        <v/>
      </c>
      <c r="B200" t="str">
        <f>IF('BB-2024-Friday'!AJ202&lt;&gt;"",'BB-2024-Friday'!AR202,"")</f>
        <v/>
      </c>
      <c r="C200" t="str">
        <f>IF('BB-2024-Friday'!AJ202="m","v","a")</f>
        <v>a</v>
      </c>
      <c r="D200" s="92" t="str">
        <f>IF('BB-2024-Friday'!AJ202&lt;&gt;"",'BB-2024-Friday'!AI202,"")</f>
        <v/>
      </c>
      <c r="E200" s="119" t="str">
        <f>IF('BB-2024-Friday'!$AJ202&lt;&gt;"",IF('BB-2024-Friday'!$AJ202="t",0,'BB-2024-Friday'!AM202),"")</f>
        <v/>
      </c>
      <c r="F200" s="119" t="str">
        <f>IF('BB-2024-Friday'!$AJ202&lt;&gt;"",IF('BB-2024-Friday'!$AJ202="t",0,'BB-2024-Friday'!AN202),"")</f>
        <v/>
      </c>
      <c r="G200" s="119" t="str">
        <f>IF('BB-2024-Friday'!$AJ202&lt;&gt;"",IF('BB-2024-Friday'!$AJ202="t",0,'BB-2024-Friday'!AO202),"")</f>
        <v/>
      </c>
      <c r="H200" s="119" t="str">
        <f>IF('BB-2024-Friday'!$AJ202&lt;&gt;"",IF('BB-2024-Friday'!$AJ202="t",0,'BB-2024-Friday'!AP202),"")</f>
        <v/>
      </c>
      <c r="I200" s="119" t="str">
        <f>IF('BB-2024-Friday'!$AJ202&lt;&gt;"",IF('BB-2024-Friday'!$AJ202="t",0,'BB-2024-Friday'!AQ202),"")</f>
        <v/>
      </c>
      <c r="J200" s="119" t="str">
        <f>IF('BB-2024-Friday'!$AJ202&lt;&gt;"",IF('BB-2024-Friday'!$AJ202="t",'BB-2024-Friday'!AM202,0),"")</f>
        <v/>
      </c>
      <c r="K200" s="119" t="str">
        <f>IF('BB-2024-Friday'!$AJ202&lt;&gt;"",IF('BB-2024-Friday'!$AJ202="t",'BB-2024-Friday'!AN202,0),"")</f>
        <v/>
      </c>
      <c r="L200" s="119" t="str">
        <f>IF('BB-2024-Friday'!$AJ202&lt;&gt;"",IF('BB-2024-Friday'!$AJ202="t",'BB-2024-Friday'!AO202,0),"")</f>
        <v/>
      </c>
      <c r="M200" s="119" t="str">
        <f>IF('BB-2024-Friday'!$AJ202&lt;&gt;"",IF('BB-2024-Friday'!$AJ202="t",'BB-2024-Friday'!AP202,0),"")</f>
        <v/>
      </c>
      <c r="N200" s="120" t="str">
        <f>IF('BB-2024-Friday'!$AJ202&lt;&gt;"",IF('BB-2024-Friday'!$AJ202="m",'BB-2024-Friday'!U202,0),"")</f>
        <v/>
      </c>
      <c r="O200" s="120" t="str">
        <f>IF('BB-2024-Friday'!$AJ202&lt;&gt;"",IF('BB-2024-Friday'!$AJ202="m",'BB-2024-Friday'!V202,0),"")</f>
        <v/>
      </c>
    </row>
    <row r="201" spans="1:15" x14ac:dyDescent="0.25">
      <c r="A201" t="str">
        <f>IF('BB-2024-Friday'!AJ203&lt;&gt;"",'BB-2024-Friday'!AJ203,"")</f>
        <v>o</v>
      </c>
      <c r="B201" t="str">
        <f>IF('BB-2024-Friday'!AJ203&lt;&gt;"",'BB-2024-Friday'!AR203,"")</f>
        <v>Traffic light Turn LEFT under Railway line.</v>
      </c>
      <c r="C201" t="str">
        <f>IF('BB-2024-Friday'!AJ203="m","v","a")</f>
        <v>a</v>
      </c>
      <c r="D201" s="92">
        <f>IF('BB-2024-Friday'!AJ203&lt;&gt;"",'BB-2024-Friday'!AI203,"")</f>
        <v>63.97</v>
      </c>
      <c r="E201" s="119">
        <f>IF('BB-2024-Friday'!$AJ203&lt;&gt;"",IF('BB-2024-Friday'!$AJ203="t",0,'BB-2024-Friday'!AM203),"")</f>
        <v>30</v>
      </c>
      <c r="F201" s="119">
        <f>IF('BB-2024-Friday'!$AJ203&lt;&gt;"",IF('BB-2024-Friday'!$AJ203="t",0,'BB-2024-Friday'!AN203),"")</f>
        <v>30</v>
      </c>
      <c r="G201" s="119">
        <f>IF('BB-2024-Friday'!$AJ203&lt;&gt;"",IF('BB-2024-Friday'!$AJ203="t",0,'BB-2024-Friday'!AO203),"")</f>
        <v>30</v>
      </c>
      <c r="H201" s="119">
        <f>IF('BB-2024-Friday'!$AJ203&lt;&gt;"",IF('BB-2024-Friday'!$AJ203="t",0,'BB-2024-Friday'!AP203),"")</f>
        <v>30</v>
      </c>
      <c r="I201" s="119" t="str">
        <f>IF('BB-2024-Friday'!$AJ203&lt;&gt;"",IF('BB-2024-Friday'!$AJ203="t",0,'BB-2024-Friday'!AQ203),"")</f>
        <v>60</v>
      </c>
      <c r="J201" s="119">
        <f>IF('BB-2024-Friday'!$AJ203&lt;&gt;"",IF('BB-2024-Friday'!$AJ203="t",'BB-2024-Friday'!AM203,0),"")</f>
        <v>0</v>
      </c>
      <c r="K201" s="119">
        <f>IF('BB-2024-Friday'!$AJ203&lt;&gt;"",IF('BB-2024-Friday'!$AJ203="t",'BB-2024-Friday'!AN203,0),"")</f>
        <v>0</v>
      </c>
      <c r="L201" s="119">
        <f>IF('BB-2024-Friday'!$AJ203&lt;&gt;"",IF('BB-2024-Friday'!$AJ203="t",'BB-2024-Friday'!AO203,0),"")</f>
        <v>0</v>
      </c>
      <c r="M201" s="119">
        <f>IF('BB-2024-Friday'!$AJ203&lt;&gt;"",IF('BB-2024-Friday'!$AJ203="t",'BB-2024-Friday'!AP203,0),"")</f>
        <v>0</v>
      </c>
      <c r="N201" s="120">
        <f>IF('BB-2024-Friday'!$AJ203&lt;&gt;"",IF('BB-2024-Friday'!$AJ203="m",'BB-2024-Friday'!U203,0),"")</f>
        <v>0</v>
      </c>
      <c r="O201" s="120">
        <f>IF('BB-2024-Friday'!$AJ203&lt;&gt;"",IF('BB-2024-Friday'!$AJ203="m",'BB-2024-Friday'!V203,0),"")</f>
        <v>0</v>
      </c>
    </row>
    <row r="202" spans="1:15" x14ac:dyDescent="0.25">
      <c r="A202" t="str">
        <f>IF('BB-2024-Friday'!AJ204&lt;&gt;"",'BB-2024-Friday'!AJ204,"")</f>
        <v/>
      </c>
      <c r="B202" t="str">
        <f>IF('BB-2024-Friday'!AJ204&lt;&gt;"",'BB-2024-Friday'!AR204,"")</f>
        <v/>
      </c>
      <c r="C202" t="str">
        <f>IF('BB-2024-Friday'!AJ204="m","v","a")</f>
        <v>a</v>
      </c>
      <c r="D202" s="92" t="str">
        <f>IF('BB-2024-Friday'!AJ204&lt;&gt;"",'BB-2024-Friday'!AI204,"")</f>
        <v/>
      </c>
      <c r="E202" s="119" t="str">
        <f>IF('BB-2024-Friday'!$AJ204&lt;&gt;"",IF('BB-2024-Friday'!$AJ204="t",0,'BB-2024-Friday'!AM204),"")</f>
        <v/>
      </c>
      <c r="F202" s="119" t="str">
        <f>IF('BB-2024-Friday'!$AJ204&lt;&gt;"",IF('BB-2024-Friday'!$AJ204="t",0,'BB-2024-Friday'!AN204),"")</f>
        <v/>
      </c>
      <c r="G202" s="119" t="str">
        <f>IF('BB-2024-Friday'!$AJ204&lt;&gt;"",IF('BB-2024-Friday'!$AJ204="t",0,'BB-2024-Friday'!AO204),"")</f>
        <v/>
      </c>
      <c r="H202" s="119" t="str">
        <f>IF('BB-2024-Friday'!$AJ204&lt;&gt;"",IF('BB-2024-Friday'!$AJ204="t",0,'BB-2024-Friday'!AP204),"")</f>
        <v/>
      </c>
      <c r="I202" s="119" t="str">
        <f>IF('BB-2024-Friday'!$AJ204&lt;&gt;"",IF('BB-2024-Friday'!$AJ204="t",0,'BB-2024-Friday'!AQ204),"")</f>
        <v/>
      </c>
      <c r="J202" s="119" t="str">
        <f>IF('BB-2024-Friday'!$AJ204&lt;&gt;"",IF('BB-2024-Friday'!$AJ204="t",'BB-2024-Friday'!AM204,0),"")</f>
        <v/>
      </c>
      <c r="K202" s="119" t="str">
        <f>IF('BB-2024-Friday'!$AJ204&lt;&gt;"",IF('BB-2024-Friday'!$AJ204="t",'BB-2024-Friday'!AN204,0),"")</f>
        <v/>
      </c>
      <c r="L202" s="119" t="str">
        <f>IF('BB-2024-Friday'!$AJ204&lt;&gt;"",IF('BB-2024-Friday'!$AJ204="t",'BB-2024-Friday'!AO204,0),"")</f>
        <v/>
      </c>
      <c r="M202" s="119" t="str">
        <f>IF('BB-2024-Friday'!$AJ204&lt;&gt;"",IF('BB-2024-Friday'!$AJ204="t",'BB-2024-Friday'!AP204,0),"")</f>
        <v/>
      </c>
      <c r="N202" s="120" t="str">
        <f>IF('BB-2024-Friday'!$AJ204&lt;&gt;"",IF('BB-2024-Friday'!$AJ204="m",'BB-2024-Friday'!U204,0),"")</f>
        <v/>
      </c>
      <c r="O202" s="120" t="str">
        <f>IF('BB-2024-Friday'!$AJ204&lt;&gt;"",IF('BB-2024-Friday'!$AJ204="m",'BB-2024-Friday'!V204,0),"")</f>
        <v/>
      </c>
    </row>
    <row r="203" spans="1:15" x14ac:dyDescent="0.25">
      <c r="A203" t="str">
        <f>IF('BB-2024-Friday'!AJ205&lt;&gt;"",'BB-2024-Friday'!AJ205,"")</f>
        <v>o</v>
      </c>
      <c r="B203" t="str">
        <f>IF('BB-2024-Friday'!AJ205&lt;&gt;"",'BB-2024-Friday'!AR205,"")</f>
        <v>Bear RIGHT into Sherwood.</v>
      </c>
      <c r="C203" t="str">
        <f>IF('BB-2024-Friday'!AJ205="m","v","a")</f>
        <v>a</v>
      </c>
      <c r="D203" s="92">
        <f>IF('BB-2024-Friday'!AJ205&lt;&gt;"",'BB-2024-Friday'!AI205,"")</f>
        <v>64.59</v>
      </c>
      <c r="E203" s="119">
        <f>IF('BB-2024-Friday'!$AJ205&lt;&gt;"",IF('BB-2024-Friday'!$AJ205="t",0,'BB-2024-Friday'!AM205),"")</f>
        <v>30</v>
      </c>
      <c r="F203" s="119">
        <f>IF('BB-2024-Friday'!$AJ205&lt;&gt;"",IF('BB-2024-Friday'!$AJ205="t",0,'BB-2024-Friday'!AN205),"")</f>
        <v>30</v>
      </c>
      <c r="G203" s="119">
        <f>IF('BB-2024-Friday'!$AJ205&lt;&gt;"",IF('BB-2024-Friday'!$AJ205="t",0,'BB-2024-Friday'!AO205),"")</f>
        <v>30</v>
      </c>
      <c r="H203" s="119">
        <f>IF('BB-2024-Friday'!$AJ205&lt;&gt;"",IF('BB-2024-Friday'!$AJ205="t",0,'BB-2024-Friday'!AP205),"")</f>
        <v>30</v>
      </c>
      <c r="I203" s="119" t="str">
        <f>IF('BB-2024-Friday'!$AJ205&lt;&gt;"",IF('BB-2024-Friday'!$AJ205="t",0,'BB-2024-Friday'!AQ205),"")</f>
        <v>60</v>
      </c>
      <c r="J203" s="119">
        <f>IF('BB-2024-Friday'!$AJ205&lt;&gt;"",IF('BB-2024-Friday'!$AJ205="t",'BB-2024-Friday'!AM205,0),"")</f>
        <v>0</v>
      </c>
      <c r="K203" s="119">
        <f>IF('BB-2024-Friday'!$AJ205&lt;&gt;"",IF('BB-2024-Friday'!$AJ205="t",'BB-2024-Friday'!AN205,0),"")</f>
        <v>0</v>
      </c>
      <c r="L203" s="119">
        <f>IF('BB-2024-Friday'!$AJ205&lt;&gt;"",IF('BB-2024-Friday'!$AJ205="t",'BB-2024-Friday'!AO205,0),"")</f>
        <v>0</v>
      </c>
      <c r="M203" s="119">
        <f>IF('BB-2024-Friday'!$AJ205&lt;&gt;"",IF('BB-2024-Friday'!$AJ205="t",'BB-2024-Friday'!AP205,0),"")</f>
        <v>0</v>
      </c>
      <c r="N203" s="120">
        <f>IF('BB-2024-Friday'!$AJ205&lt;&gt;"",IF('BB-2024-Friday'!$AJ205="m",'BB-2024-Friday'!U205,0),"")</f>
        <v>0</v>
      </c>
      <c r="O203" s="120">
        <f>IF('BB-2024-Friday'!$AJ205&lt;&gt;"",IF('BB-2024-Friday'!$AJ205="m",'BB-2024-Friday'!V205,0),"")</f>
        <v>0</v>
      </c>
    </row>
    <row r="204" spans="1:15" x14ac:dyDescent="0.25">
      <c r="A204" t="str">
        <f>IF('BB-2024-Friday'!AJ206&lt;&gt;"",'BB-2024-Friday'!AJ206,"")</f>
        <v>o</v>
      </c>
      <c r="B204" t="str">
        <f>IF('BB-2024-Friday'!AJ206&lt;&gt;"",'BB-2024-Friday'!AR206,"")</f>
        <v>Continue STRAIGHT it is now Eugene Marais Rd</v>
      </c>
      <c r="C204" t="str">
        <f>IF('BB-2024-Friday'!AJ206="m","v","a")</f>
        <v>a</v>
      </c>
      <c r="D204" s="92">
        <f>IF('BB-2024-Friday'!AJ206&lt;&gt;"",'BB-2024-Friday'!AI206,"")</f>
        <v>64.87</v>
      </c>
      <c r="E204" s="119">
        <f>IF('BB-2024-Friday'!$AJ206&lt;&gt;"",IF('BB-2024-Friday'!$AJ206="t",0,'BB-2024-Friday'!AM206),"")</f>
        <v>30</v>
      </c>
      <c r="F204" s="119">
        <f>IF('BB-2024-Friday'!$AJ206&lt;&gt;"",IF('BB-2024-Friday'!$AJ206="t",0,'BB-2024-Friday'!AN206),"")</f>
        <v>30</v>
      </c>
      <c r="G204" s="119">
        <f>IF('BB-2024-Friday'!$AJ206&lt;&gt;"",IF('BB-2024-Friday'!$AJ206="t",0,'BB-2024-Friday'!AO206),"")</f>
        <v>30</v>
      </c>
      <c r="H204" s="119">
        <f>IF('BB-2024-Friday'!$AJ206&lt;&gt;"",IF('BB-2024-Friday'!$AJ206="t",0,'BB-2024-Friday'!AP206),"")</f>
        <v>30</v>
      </c>
      <c r="I204" s="119" t="str">
        <f>IF('BB-2024-Friday'!$AJ206&lt;&gt;"",IF('BB-2024-Friday'!$AJ206="t",0,'BB-2024-Friday'!AQ206),"")</f>
        <v>60</v>
      </c>
      <c r="J204" s="119">
        <f>IF('BB-2024-Friday'!$AJ206&lt;&gt;"",IF('BB-2024-Friday'!$AJ206="t",'BB-2024-Friday'!AM206,0),"")</f>
        <v>0</v>
      </c>
      <c r="K204" s="119">
        <f>IF('BB-2024-Friday'!$AJ206&lt;&gt;"",IF('BB-2024-Friday'!$AJ206="t",'BB-2024-Friday'!AN206,0),"")</f>
        <v>0</v>
      </c>
      <c r="L204" s="119">
        <f>IF('BB-2024-Friday'!$AJ206&lt;&gt;"",IF('BB-2024-Friday'!$AJ206="t",'BB-2024-Friday'!AO206,0),"")</f>
        <v>0</v>
      </c>
      <c r="M204" s="119">
        <f>IF('BB-2024-Friday'!$AJ206&lt;&gt;"",IF('BB-2024-Friday'!$AJ206="t",'BB-2024-Friday'!AP206,0),"")</f>
        <v>0</v>
      </c>
      <c r="N204" s="120">
        <f>IF('BB-2024-Friday'!$AJ206&lt;&gt;"",IF('BB-2024-Friday'!$AJ206="m",'BB-2024-Friday'!U206,0),"")</f>
        <v>0</v>
      </c>
      <c r="O204" s="120">
        <f>IF('BB-2024-Friday'!$AJ206&lt;&gt;"",IF('BB-2024-Friday'!$AJ206="m",'BB-2024-Friday'!V206,0),"")</f>
        <v>0</v>
      </c>
    </row>
    <row r="205" spans="1:15" x14ac:dyDescent="0.25">
      <c r="A205" t="str">
        <f>IF('BB-2024-Friday'!AJ207&lt;&gt;"",'BB-2024-Friday'!AJ207,"")</f>
        <v/>
      </c>
      <c r="B205" t="str">
        <f>IF('BB-2024-Friday'!AJ207&lt;&gt;"",'BB-2024-Friday'!AR207,"")</f>
        <v/>
      </c>
      <c r="C205" t="str">
        <f>IF('BB-2024-Friday'!AJ207="m","v","a")</f>
        <v>a</v>
      </c>
      <c r="D205" s="92" t="str">
        <f>IF('BB-2024-Friday'!AJ207&lt;&gt;"",'BB-2024-Friday'!AI207,"")</f>
        <v/>
      </c>
      <c r="E205" s="119" t="str">
        <f>IF('BB-2024-Friday'!$AJ207&lt;&gt;"",IF('BB-2024-Friday'!$AJ207="t",0,'BB-2024-Friday'!AM207),"")</f>
        <v/>
      </c>
      <c r="F205" s="119" t="str">
        <f>IF('BB-2024-Friday'!$AJ207&lt;&gt;"",IF('BB-2024-Friday'!$AJ207="t",0,'BB-2024-Friday'!AN207),"")</f>
        <v/>
      </c>
      <c r="G205" s="119" t="str">
        <f>IF('BB-2024-Friday'!$AJ207&lt;&gt;"",IF('BB-2024-Friday'!$AJ207="t",0,'BB-2024-Friday'!AO207),"")</f>
        <v/>
      </c>
      <c r="H205" s="119" t="str">
        <f>IF('BB-2024-Friday'!$AJ207&lt;&gt;"",IF('BB-2024-Friday'!$AJ207="t",0,'BB-2024-Friday'!AP207),"")</f>
        <v/>
      </c>
      <c r="I205" s="119" t="str">
        <f>IF('BB-2024-Friday'!$AJ207&lt;&gt;"",IF('BB-2024-Friday'!$AJ207="t",0,'BB-2024-Friday'!AQ207),"")</f>
        <v/>
      </c>
      <c r="J205" s="119" t="str">
        <f>IF('BB-2024-Friday'!$AJ207&lt;&gt;"",IF('BB-2024-Friday'!$AJ207="t",'BB-2024-Friday'!AM207,0),"")</f>
        <v/>
      </c>
      <c r="K205" s="119" t="str">
        <f>IF('BB-2024-Friday'!$AJ207&lt;&gt;"",IF('BB-2024-Friday'!$AJ207="t",'BB-2024-Friday'!AN207,0),"")</f>
        <v/>
      </c>
      <c r="L205" s="119" t="str">
        <f>IF('BB-2024-Friday'!$AJ207&lt;&gt;"",IF('BB-2024-Friday'!$AJ207="t",'BB-2024-Friday'!AO207,0),"")</f>
        <v/>
      </c>
      <c r="M205" s="119" t="str">
        <f>IF('BB-2024-Friday'!$AJ207&lt;&gt;"",IF('BB-2024-Friday'!$AJ207="t",'BB-2024-Friday'!AP207,0),"")</f>
        <v/>
      </c>
      <c r="N205" s="120" t="str">
        <f>IF('BB-2024-Friday'!$AJ207&lt;&gt;"",IF('BB-2024-Friday'!$AJ207="m",'BB-2024-Friday'!U207,0),"")</f>
        <v/>
      </c>
      <c r="O205" s="120" t="str">
        <f>IF('BB-2024-Friday'!$AJ207&lt;&gt;"",IF('BB-2024-Friday'!$AJ207="m",'BB-2024-Friday'!V207,0),"")</f>
        <v/>
      </c>
    </row>
    <row r="206" spans="1:15" x14ac:dyDescent="0.25">
      <c r="A206" t="str">
        <f>IF('BB-2024-Friday'!AJ208&lt;&gt;"",'BB-2024-Friday'!AJ208,"")</f>
        <v>o</v>
      </c>
      <c r="B206" t="str">
        <f>IF('BB-2024-Friday'!AJ208&lt;&gt;"",'BB-2024-Friday'!AR208,"")</f>
        <v>Turn RIGHT into Roy Campbell road .</v>
      </c>
      <c r="C206" t="str">
        <f>IF('BB-2024-Friday'!AJ208="m","v","a")</f>
        <v>a</v>
      </c>
      <c r="D206" s="92">
        <f>IF('BB-2024-Friday'!AJ208&lt;&gt;"",'BB-2024-Friday'!AI208,"")</f>
        <v>65.41</v>
      </c>
      <c r="E206" s="119">
        <f>IF('BB-2024-Friday'!$AJ208&lt;&gt;"",IF('BB-2024-Friday'!$AJ208="t",0,'BB-2024-Friday'!AM208),"")</f>
        <v>30</v>
      </c>
      <c r="F206" s="119">
        <f>IF('BB-2024-Friday'!$AJ208&lt;&gt;"",IF('BB-2024-Friday'!$AJ208="t",0,'BB-2024-Friday'!AN208),"")</f>
        <v>30</v>
      </c>
      <c r="G206" s="119">
        <f>IF('BB-2024-Friday'!$AJ208&lt;&gt;"",IF('BB-2024-Friday'!$AJ208="t",0,'BB-2024-Friday'!AO208),"")</f>
        <v>30</v>
      </c>
      <c r="H206" s="119">
        <f>IF('BB-2024-Friday'!$AJ208&lt;&gt;"",IF('BB-2024-Friday'!$AJ208="t",0,'BB-2024-Friday'!AP208),"")</f>
        <v>30</v>
      </c>
      <c r="I206" s="119" t="str">
        <f>IF('BB-2024-Friday'!$AJ208&lt;&gt;"",IF('BB-2024-Friday'!$AJ208="t",0,'BB-2024-Friday'!AQ208),"")</f>
        <v>60</v>
      </c>
      <c r="J206" s="119">
        <f>IF('BB-2024-Friday'!$AJ208&lt;&gt;"",IF('BB-2024-Friday'!$AJ208="t",'BB-2024-Friday'!AM208,0),"")</f>
        <v>0</v>
      </c>
      <c r="K206" s="119">
        <f>IF('BB-2024-Friday'!$AJ208&lt;&gt;"",IF('BB-2024-Friday'!$AJ208="t",'BB-2024-Friday'!AN208,0),"")</f>
        <v>0</v>
      </c>
      <c r="L206" s="119">
        <f>IF('BB-2024-Friday'!$AJ208&lt;&gt;"",IF('BB-2024-Friday'!$AJ208="t",'BB-2024-Friday'!AO208,0),"")</f>
        <v>0</v>
      </c>
      <c r="M206" s="119">
        <f>IF('BB-2024-Friday'!$AJ208&lt;&gt;"",IF('BB-2024-Friday'!$AJ208="t",'BB-2024-Friday'!AP208,0),"")</f>
        <v>0</v>
      </c>
      <c r="N206" s="120">
        <f>IF('BB-2024-Friday'!$AJ208&lt;&gt;"",IF('BB-2024-Friday'!$AJ208="m",'BB-2024-Friday'!U208,0),"")</f>
        <v>0</v>
      </c>
      <c r="O206" s="120">
        <f>IF('BB-2024-Friday'!$AJ208&lt;&gt;"",IF('BB-2024-Friday'!$AJ208="m",'BB-2024-Friday'!V208,0),"")</f>
        <v>0</v>
      </c>
    </row>
    <row r="207" spans="1:15" x14ac:dyDescent="0.25">
      <c r="A207" t="str">
        <f>IF('BB-2024-Friday'!AJ209&lt;&gt;"",'BB-2024-Friday'!AJ209,"")</f>
        <v>o</v>
      </c>
      <c r="B207" t="str">
        <f>IF('BB-2024-Friday'!AJ209&lt;&gt;"",'BB-2024-Friday'!AR209,"")</f>
        <v>STOP T Junction. Turn RIGHT (This is Neville Rd )</v>
      </c>
      <c r="C207" t="str">
        <f>IF('BB-2024-Friday'!AJ209="m","v","a")</f>
        <v>a</v>
      </c>
      <c r="D207" s="92">
        <f>IF('BB-2024-Friday'!AJ209&lt;&gt;"",'BB-2024-Friday'!AI209,"")</f>
        <v>66.790000000000006</v>
      </c>
      <c r="E207" s="119">
        <f>IF('BB-2024-Friday'!$AJ209&lt;&gt;"",IF('BB-2024-Friday'!$AJ209="t",0,'BB-2024-Friday'!AM209),"")</f>
        <v>30</v>
      </c>
      <c r="F207" s="119">
        <f>IF('BB-2024-Friday'!$AJ209&lt;&gt;"",IF('BB-2024-Friday'!$AJ209="t",0,'BB-2024-Friday'!AN209),"")</f>
        <v>30</v>
      </c>
      <c r="G207" s="119">
        <f>IF('BB-2024-Friday'!$AJ209&lt;&gt;"",IF('BB-2024-Friday'!$AJ209="t",0,'BB-2024-Friday'!AO209),"")</f>
        <v>30</v>
      </c>
      <c r="H207" s="119">
        <f>IF('BB-2024-Friday'!$AJ209&lt;&gt;"",IF('BB-2024-Friday'!$AJ209="t",0,'BB-2024-Friday'!AP209),"")</f>
        <v>30</v>
      </c>
      <c r="I207" s="119" t="str">
        <f>IF('BB-2024-Friday'!$AJ209&lt;&gt;"",IF('BB-2024-Friday'!$AJ209="t",0,'BB-2024-Friday'!AQ209),"")</f>
        <v>60</v>
      </c>
      <c r="J207" s="119">
        <f>IF('BB-2024-Friday'!$AJ209&lt;&gt;"",IF('BB-2024-Friday'!$AJ209="t",'BB-2024-Friday'!AM209,0),"")</f>
        <v>0</v>
      </c>
      <c r="K207" s="119">
        <f>IF('BB-2024-Friday'!$AJ209&lt;&gt;"",IF('BB-2024-Friday'!$AJ209="t",'BB-2024-Friday'!AN209,0),"")</f>
        <v>0</v>
      </c>
      <c r="L207" s="119">
        <f>IF('BB-2024-Friday'!$AJ209&lt;&gt;"",IF('BB-2024-Friday'!$AJ209="t",'BB-2024-Friday'!AO209,0),"")</f>
        <v>0</v>
      </c>
      <c r="M207" s="119">
        <f>IF('BB-2024-Friday'!$AJ209&lt;&gt;"",IF('BB-2024-Friday'!$AJ209="t",'BB-2024-Friday'!AP209,0),"")</f>
        <v>0</v>
      </c>
      <c r="N207" s="120">
        <f>IF('BB-2024-Friday'!$AJ209&lt;&gt;"",IF('BB-2024-Friday'!$AJ209="m",'BB-2024-Friday'!U209,0),"")</f>
        <v>0</v>
      </c>
      <c r="O207" s="120">
        <f>IF('BB-2024-Friday'!$AJ209&lt;&gt;"",IF('BB-2024-Friday'!$AJ209="m",'BB-2024-Friday'!V209,0),"")</f>
        <v>0</v>
      </c>
    </row>
    <row r="208" spans="1:15" x14ac:dyDescent="0.25">
      <c r="A208" t="str">
        <f>IF('BB-2024-Friday'!AJ210&lt;&gt;"",'BB-2024-Friday'!AJ210,"")</f>
        <v>o</v>
      </c>
      <c r="B208" t="str">
        <f>IF('BB-2024-Friday'!AJ210&lt;&gt;"",'BB-2024-Friday'!AR210,"")</f>
        <v>Traffic light.  T-Junction Turn LEFT.  This is Zwartkop Rd</v>
      </c>
      <c r="C208" t="str">
        <f>IF('BB-2024-Friday'!AJ210="m","v","a")</f>
        <v>a</v>
      </c>
      <c r="D208" s="92">
        <f>IF('BB-2024-Friday'!AJ210&lt;&gt;"",'BB-2024-Friday'!AI210,"")</f>
        <v>67.430000000000007</v>
      </c>
      <c r="E208" s="119">
        <f>IF('BB-2024-Friday'!$AJ210&lt;&gt;"",IF('BB-2024-Friday'!$AJ210="t",0,'BB-2024-Friday'!AM210),"")</f>
        <v>36</v>
      </c>
      <c r="F208" s="119">
        <f>IF('BB-2024-Friday'!$AJ210&lt;&gt;"",IF('BB-2024-Friday'!$AJ210="t",0,'BB-2024-Friday'!AN210),"")</f>
        <v>36</v>
      </c>
      <c r="G208" s="119">
        <f>IF('BB-2024-Friday'!$AJ210&lt;&gt;"",IF('BB-2024-Friday'!$AJ210="t",0,'BB-2024-Friday'!AO210),"")</f>
        <v>36</v>
      </c>
      <c r="H208" s="119">
        <f>IF('BB-2024-Friday'!$AJ210&lt;&gt;"",IF('BB-2024-Friday'!$AJ210="t",0,'BB-2024-Friday'!AP210),"")</f>
        <v>36</v>
      </c>
      <c r="I208" s="119">
        <f>IF('BB-2024-Friday'!$AJ210&lt;&gt;"",IF('BB-2024-Friday'!$AJ210="t",0,'BB-2024-Friday'!AQ210),"")</f>
        <v>40</v>
      </c>
      <c r="J208" s="119">
        <f>IF('BB-2024-Friday'!$AJ210&lt;&gt;"",IF('BB-2024-Friday'!$AJ210="t",'BB-2024-Friday'!AM210,0),"")</f>
        <v>0</v>
      </c>
      <c r="K208" s="119">
        <f>IF('BB-2024-Friday'!$AJ210&lt;&gt;"",IF('BB-2024-Friday'!$AJ210="t",'BB-2024-Friday'!AN210,0),"")</f>
        <v>0</v>
      </c>
      <c r="L208" s="119">
        <f>IF('BB-2024-Friday'!$AJ210&lt;&gt;"",IF('BB-2024-Friday'!$AJ210="t",'BB-2024-Friday'!AO210,0),"")</f>
        <v>0</v>
      </c>
      <c r="M208" s="119">
        <f>IF('BB-2024-Friday'!$AJ210&lt;&gt;"",IF('BB-2024-Friday'!$AJ210="t",'BB-2024-Friday'!AP210,0),"")</f>
        <v>0</v>
      </c>
      <c r="N208" s="120">
        <f>IF('BB-2024-Friday'!$AJ210&lt;&gt;"",IF('BB-2024-Friday'!$AJ210="m",'BB-2024-Friday'!U210,0),"")</f>
        <v>0</v>
      </c>
      <c r="O208" s="120">
        <f>IF('BB-2024-Friday'!$AJ210&lt;&gt;"",IF('BB-2024-Friday'!$AJ210="m",'BB-2024-Friday'!V210,0),"")</f>
        <v>0</v>
      </c>
    </row>
    <row r="209" spans="1:15" x14ac:dyDescent="0.25">
      <c r="A209" t="str">
        <f>IF('BB-2024-Friday'!AJ211&lt;&gt;"",'BB-2024-Friday'!AJ211,"")</f>
        <v/>
      </c>
      <c r="B209" t="str">
        <f>IF('BB-2024-Friday'!AJ211&lt;&gt;"",'BB-2024-Friday'!AR211,"")</f>
        <v/>
      </c>
      <c r="C209" t="str">
        <f>IF('BB-2024-Friday'!AJ211="m","v","a")</f>
        <v>a</v>
      </c>
      <c r="D209" s="92" t="str">
        <f>IF('BB-2024-Friday'!AJ211&lt;&gt;"",'BB-2024-Friday'!AI211,"")</f>
        <v/>
      </c>
      <c r="E209" s="119" t="str">
        <f>IF('BB-2024-Friday'!$AJ211&lt;&gt;"",IF('BB-2024-Friday'!$AJ211="t",0,'BB-2024-Friday'!AM211),"")</f>
        <v/>
      </c>
      <c r="F209" s="119" t="str">
        <f>IF('BB-2024-Friday'!$AJ211&lt;&gt;"",IF('BB-2024-Friday'!$AJ211="t",0,'BB-2024-Friday'!AN211),"")</f>
        <v/>
      </c>
      <c r="G209" s="119" t="str">
        <f>IF('BB-2024-Friday'!$AJ211&lt;&gt;"",IF('BB-2024-Friday'!$AJ211="t",0,'BB-2024-Friday'!AO211),"")</f>
        <v/>
      </c>
      <c r="H209" s="119" t="str">
        <f>IF('BB-2024-Friday'!$AJ211&lt;&gt;"",IF('BB-2024-Friday'!$AJ211="t",0,'BB-2024-Friday'!AP211),"")</f>
        <v/>
      </c>
      <c r="I209" s="119" t="str">
        <f>IF('BB-2024-Friday'!$AJ211&lt;&gt;"",IF('BB-2024-Friday'!$AJ211="t",0,'BB-2024-Friday'!AQ211),"")</f>
        <v/>
      </c>
      <c r="J209" s="119" t="str">
        <f>IF('BB-2024-Friday'!$AJ211&lt;&gt;"",IF('BB-2024-Friday'!$AJ211="t",'BB-2024-Friday'!AM211,0),"")</f>
        <v/>
      </c>
      <c r="K209" s="119" t="str">
        <f>IF('BB-2024-Friday'!$AJ211&lt;&gt;"",IF('BB-2024-Friday'!$AJ211="t",'BB-2024-Friday'!AN211,0),"")</f>
        <v/>
      </c>
      <c r="L209" s="119" t="str">
        <f>IF('BB-2024-Friday'!$AJ211&lt;&gt;"",IF('BB-2024-Friday'!$AJ211="t",'BB-2024-Friday'!AO211,0),"")</f>
        <v/>
      </c>
      <c r="M209" s="119" t="str">
        <f>IF('BB-2024-Friday'!$AJ211&lt;&gt;"",IF('BB-2024-Friday'!$AJ211="t",'BB-2024-Friday'!AP211,0),"")</f>
        <v/>
      </c>
      <c r="N209" s="120" t="str">
        <f>IF('BB-2024-Friday'!$AJ211&lt;&gt;"",IF('BB-2024-Friday'!$AJ211="m",'BB-2024-Friday'!U211,0),"")</f>
        <v/>
      </c>
      <c r="O209" s="120" t="str">
        <f>IF('BB-2024-Friday'!$AJ211&lt;&gt;"",IF('BB-2024-Friday'!$AJ211="m",'BB-2024-Friday'!V211,0),"")</f>
        <v/>
      </c>
    </row>
    <row r="210" spans="1:15" x14ac:dyDescent="0.25">
      <c r="A210" t="str">
        <f>IF('BB-2024-Friday'!AJ212&lt;&gt;"",'BB-2024-Friday'!AJ212,"")</f>
        <v/>
      </c>
      <c r="B210" t="str">
        <f>IF('BB-2024-Friday'!AJ212&lt;&gt;"",'BB-2024-Friday'!AR212,"")</f>
        <v/>
      </c>
      <c r="C210" t="str">
        <f>IF('BB-2024-Friday'!AJ212="m","v","a")</f>
        <v>a</v>
      </c>
      <c r="D210" s="92" t="str">
        <f>IF('BB-2024-Friday'!AJ212&lt;&gt;"",'BB-2024-Friday'!AI212,"")</f>
        <v/>
      </c>
      <c r="E210" s="119" t="str">
        <f>IF('BB-2024-Friday'!$AJ212&lt;&gt;"",IF('BB-2024-Friday'!$AJ212="t",0,'BB-2024-Friday'!AM212),"")</f>
        <v/>
      </c>
      <c r="F210" s="119" t="str">
        <f>IF('BB-2024-Friday'!$AJ212&lt;&gt;"",IF('BB-2024-Friday'!$AJ212="t",0,'BB-2024-Friday'!AN212),"")</f>
        <v/>
      </c>
      <c r="G210" s="119" t="str">
        <f>IF('BB-2024-Friday'!$AJ212&lt;&gt;"",IF('BB-2024-Friday'!$AJ212="t",0,'BB-2024-Friday'!AO212),"")</f>
        <v/>
      </c>
      <c r="H210" s="119" t="str">
        <f>IF('BB-2024-Friday'!$AJ212&lt;&gt;"",IF('BB-2024-Friday'!$AJ212="t",0,'BB-2024-Friday'!AP212),"")</f>
        <v/>
      </c>
      <c r="I210" s="119" t="str">
        <f>IF('BB-2024-Friday'!$AJ212&lt;&gt;"",IF('BB-2024-Friday'!$AJ212="t",0,'BB-2024-Friday'!AQ212),"")</f>
        <v/>
      </c>
      <c r="J210" s="119" t="str">
        <f>IF('BB-2024-Friday'!$AJ212&lt;&gt;"",IF('BB-2024-Friday'!$AJ212="t",'BB-2024-Friday'!AM212,0),"")</f>
        <v/>
      </c>
      <c r="K210" s="119" t="str">
        <f>IF('BB-2024-Friday'!$AJ212&lt;&gt;"",IF('BB-2024-Friday'!$AJ212="t",'BB-2024-Friday'!AN212,0),"")</f>
        <v/>
      </c>
      <c r="L210" s="119" t="str">
        <f>IF('BB-2024-Friday'!$AJ212&lt;&gt;"",IF('BB-2024-Friday'!$AJ212="t",'BB-2024-Friday'!AO212,0),"")</f>
        <v/>
      </c>
      <c r="M210" s="119" t="str">
        <f>IF('BB-2024-Friday'!$AJ212&lt;&gt;"",IF('BB-2024-Friday'!$AJ212="t",'BB-2024-Friday'!AP212,0),"")</f>
        <v/>
      </c>
      <c r="N210" s="120" t="str">
        <f>IF('BB-2024-Friday'!$AJ212&lt;&gt;"",IF('BB-2024-Friday'!$AJ212="m",'BB-2024-Friday'!U212,0),"")</f>
        <v/>
      </c>
      <c r="O210" s="120" t="str">
        <f>IF('BB-2024-Friday'!$AJ212&lt;&gt;"",IF('BB-2024-Friday'!$AJ212="m",'BB-2024-Friday'!V212,0),"")</f>
        <v/>
      </c>
    </row>
    <row r="211" spans="1:15" x14ac:dyDescent="0.25">
      <c r="A211" t="str">
        <f>IF('BB-2024-Friday'!AJ213&lt;&gt;"",'BB-2024-Friday'!AJ213,"")</f>
        <v/>
      </c>
      <c r="B211" t="str">
        <f>IF('BB-2024-Friday'!AJ213&lt;&gt;"",'BB-2024-Friday'!AR213,"")</f>
        <v/>
      </c>
      <c r="C211" t="str">
        <f>IF('BB-2024-Friday'!AJ213="m","v","a")</f>
        <v>a</v>
      </c>
      <c r="D211" s="92" t="str">
        <f>IF('BB-2024-Friday'!AJ213&lt;&gt;"",'BB-2024-Friday'!AI213,"")</f>
        <v/>
      </c>
      <c r="E211" s="119" t="str">
        <f>IF('BB-2024-Friday'!$AJ213&lt;&gt;"",IF('BB-2024-Friday'!$AJ213="t",0,'BB-2024-Friday'!AM213),"")</f>
        <v/>
      </c>
      <c r="F211" s="119" t="str">
        <f>IF('BB-2024-Friday'!$AJ213&lt;&gt;"",IF('BB-2024-Friday'!$AJ213="t",0,'BB-2024-Friday'!AN213),"")</f>
        <v/>
      </c>
      <c r="G211" s="119" t="str">
        <f>IF('BB-2024-Friday'!$AJ213&lt;&gt;"",IF('BB-2024-Friday'!$AJ213="t",0,'BB-2024-Friday'!AO213),"")</f>
        <v/>
      </c>
      <c r="H211" s="119" t="str">
        <f>IF('BB-2024-Friday'!$AJ213&lt;&gt;"",IF('BB-2024-Friday'!$AJ213="t",0,'BB-2024-Friday'!AP213),"")</f>
        <v/>
      </c>
      <c r="I211" s="119" t="str">
        <f>IF('BB-2024-Friday'!$AJ213&lt;&gt;"",IF('BB-2024-Friday'!$AJ213="t",0,'BB-2024-Friday'!AQ213),"")</f>
        <v/>
      </c>
      <c r="J211" s="119" t="str">
        <f>IF('BB-2024-Friday'!$AJ213&lt;&gt;"",IF('BB-2024-Friday'!$AJ213="t",'BB-2024-Friday'!AM213,0),"")</f>
        <v/>
      </c>
      <c r="K211" s="119" t="str">
        <f>IF('BB-2024-Friday'!$AJ213&lt;&gt;"",IF('BB-2024-Friday'!$AJ213="t",'BB-2024-Friday'!AN213,0),"")</f>
        <v/>
      </c>
      <c r="L211" s="119" t="str">
        <f>IF('BB-2024-Friday'!$AJ213&lt;&gt;"",IF('BB-2024-Friday'!$AJ213="t",'BB-2024-Friday'!AO213,0),"")</f>
        <v/>
      </c>
      <c r="M211" s="119" t="str">
        <f>IF('BB-2024-Friday'!$AJ213&lt;&gt;"",IF('BB-2024-Friday'!$AJ213="t",'BB-2024-Friday'!AP213,0),"")</f>
        <v/>
      </c>
      <c r="N211" s="120" t="str">
        <f>IF('BB-2024-Friday'!$AJ213&lt;&gt;"",IF('BB-2024-Friday'!$AJ213="m",'BB-2024-Friday'!U213,0),"")</f>
        <v/>
      </c>
      <c r="O211" s="120" t="str">
        <f>IF('BB-2024-Friday'!$AJ213&lt;&gt;"",IF('BB-2024-Friday'!$AJ213="m",'BB-2024-Friday'!V213,0),"")</f>
        <v/>
      </c>
    </row>
    <row r="212" spans="1:15" x14ac:dyDescent="0.25">
      <c r="A212" t="str">
        <f>IF('BB-2024-Friday'!AJ214&lt;&gt;"",'BB-2024-Friday'!AJ214,"")</f>
        <v/>
      </c>
      <c r="B212" t="str">
        <f>IF('BB-2024-Friday'!AJ214&lt;&gt;"",'BB-2024-Friday'!AR214,"")</f>
        <v/>
      </c>
      <c r="C212" t="str">
        <f>IF('BB-2024-Friday'!AJ214="m","v","a")</f>
        <v>a</v>
      </c>
      <c r="D212" s="92" t="str">
        <f>IF('BB-2024-Friday'!AJ214&lt;&gt;"",'BB-2024-Friday'!AI214,"")</f>
        <v/>
      </c>
      <c r="E212" s="119" t="str">
        <f>IF('BB-2024-Friday'!$AJ214&lt;&gt;"",IF('BB-2024-Friday'!$AJ214="t",0,'BB-2024-Friday'!AM214),"")</f>
        <v/>
      </c>
      <c r="F212" s="119" t="str">
        <f>IF('BB-2024-Friday'!$AJ214&lt;&gt;"",IF('BB-2024-Friday'!$AJ214="t",0,'BB-2024-Friday'!AN214),"")</f>
        <v/>
      </c>
      <c r="G212" s="119" t="str">
        <f>IF('BB-2024-Friday'!$AJ214&lt;&gt;"",IF('BB-2024-Friday'!$AJ214="t",0,'BB-2024-Friday'!AO214),"")</f>
        <v/>
      </c>
      <c r="H212" s="119" t="str">
        <f>IF('BB-2024-Friday'!$AJ214&lt;&gt;"",IF('BB-2024-Friday'!$AJ214="t",0,'BB-2024-Friday'!AP214),"")</f>
        <v/>
      </c>
      <c r="I212" s="119" t="str">
        <f>IF('BB-2024-Friday'!$AJ214&lt;&gt;"",IF('BB-2024-Friday'!$AJ214="t",0,'BB-2024-Friday'!AQ214),"")</f>
        <v/>
      </c>
      <c r="J212" s="119" t="str">
        <f>IF('BB-2024-Friday'!$AJ214&lt;&gt;"",IF('BB-2024-Friday'!$AJ214="t",'BB-2024-Friday'!AM214,0),"")</f>
        <v/>
      </c>
      <c r="K212" s="119" t="str">
        <f>IF('BB-2024-Friday'!$AJ214&lt;&gt;"",IF('BB-2024-Friday'!$AJ214="t",'BB-2024-Friday'!AN214,0),"")</f>
        <v/>
      </c>
      <c r="L212" s="119" t="str">
        <f>IF('BB-2024-Friday'!$AJ214&lt;&gt;"",IF('BB-2024-Friday'!$AJ214="t",'BB-2024-Friday'!AO214,0),"")</f>
        <v/>
      </c>
      <c r="M212" s="119" t="str">
        <f>IF('BB-2024-Friday'!$AJ214&lt;&gt;"",IF('BB-2024-Friday'!$AJ214="t",'BB-2024-Friday'!AP214,0),"")</f>
        <v/>
      </c>
      <c r="N212" s="120" t="str">
        <f>IF('BB-2024-Friday'!$AJ214&lt;&gt;"",IF('BB-2024-Friday'!$AJ214="m",'BB-2024-Friday'!U214,0),"")</f>
        <v/>
      </c>
      <c r="O212" s="120" t="str">
        <f>IF('BB-2024-Friday'!$AJ214&lt;&gt;"",IF('BB-2024-Friday'!$AJ214="m",'BB-2024-Friday'!V214,0),"")</f>
        <v/>
      </c>
    </row>
    <row r="213" spans="1:15" x14ac:dyDescent="0.25">
      <c r="A213" t="str">
        <f>IF('BB-2024-Friday'!AJ215&lt;&gt;"",'BB-2024-Friday'!AJ215,"")</f>
        <v>o</v>
      </c>
      <c r="B213" t="str">
        <f>IF('BB-2024-Friday'!AJ215&lt;&gt;"",'BB-2024-Friday'!AR215,"")</f>
        <v>Warning - General Warning. Potholes.</v>
      </c>
      <c r="C213" t="str">
        <f>IF('BB-2024-Friday'!AJ215="m","v","a")</f>
        <v>a</v>
      </c>
      <c r="D213" s="92">
        <f>IF('BB-2024-Friday'!AJ215&lt;&gt;"",'BB-2024-Friday'!AI215,"")</f>
        <v>69.14</v>
      </c>
      <c r="E213" s="119">
        <f>IF('BB-2024-Friday'!$AJ215&lt;&gt;"",IF('BB-2024-Friday'!$AJ215="t",0,'BB-2024-Friday'!AM215),"")</f>
        <v>36</v>
      </c>
      <c r="F213" s="119">
        <f>IF('BB-2024-Friday'!$AJ215&lt;&gt;"",IF('BB-2024-Friday'!$AJ215="t",0,'BB-2024-Friday'!AN215),"")</f>
        <v>36</v>
      </c>
      <c r="G213" s="119">
        <f>IF('BB-2024-Friday'!$AJ215&lt;&gt;"",IF('BB-2024-Friday'!$AJ215="t",0,'BB-2024-Friday'!AO215),"")</f>
        <v>36</v>
      </c>
      <c r="H213" s="119">
        <f>IF('BB-2024-Friday'!$AJ215&lt;&gt;"",IF('BB-2024-Friday'!$AJ215="t",0,'BB-2024-Friday'!AP215),"")</f>
        <v>36</v>
      </c>
      <c r="I213" s="119">
        <f>IF('BB-2024-Friday'!$AJ215&lt;&gt;"",IF('BB-2024-Friday'!$AJ215="t",0,'BB-2024-Friday'!AQ215),"")</f>
        <v>40</v>
      </c>
      <c r="J213" s="119">
        <f>IF('BB-2024-Friday'!$AJ215&lt;&gt;"",IF('BB-2024-Friday'!$AJ215="t",'BB-2024-Friday'!AM215,0),"")</f>
        <v>0</v>
      </c>
      <c r="K213" s="119">
        <f>IF('BB-2024-Friday'!$AJ215&lt;&gt;"",IF('BB-2024-Friday'!$AJ215="t",'BB-2024-Friday'!AN215,0),"")</f>
        <v>0</v>
      </c>
      <c r="L213" s="119">
        <f>IF('BB-2024-Friday'!$AJ215&lt;&gt;"",IF('BB-2024-Friday'!$AJ215="t",'BB-2024-Friday'!AO215,0),"")</f>
        <v>0</v>
      </c>
      <c r="M213" s="119">
        <f>IF('BB-2024-Friday'!$AJ215&lt;&gt;"",IF('BB-2024-Friday'!$AJ215="t",'BB-2024-Friday'!AP215,0),"")</f>
        <v>0</v>
      </c>
      <c r="N213" s="120">
        <f>IF('BB-2024-Friday'!$AJ215&lt;&gt;"",IF('BB-2024-Friday'!$AJ215="m",'BB-2024-Friday'!U215,0),"")</f>
        <v>0</v>
      </c>
      <c r="O213" s="120">
        <f>IF('BB-2024-Friday'!$AJ215&lt;&gt;"",IF('BB-2024-Friday'!$AJ215="m",'BB-2024-Friday'!V215,0),"")</f>
        <v>0</v>
      </c>
    </row>
    <row r="214" spans="1:15" x14ac:dyDescent="0.25">
      <c r="A214" t="str">
        <f>IF('BB-2024-Friday'!AJ216&lt;&gt;"",'BB-2024-Friday'!AJ216,"")</f>
        <v/>
      </c>
      <c r="B214" t="str">
        <f>IF('BB-2024-Friday'!AJ216&lt;&gt;"",'BB-2024-Friday'!AR216,"")</f>
        <v/>
      </c>
      <c r="C214" t="str">
        <f>IF('BB-2024-Friday'!AJ216="m","v","a")</f>
        <v>a</v>
      </c>
      <c r="D214" s="92" t="str">
        <f>IF('BB-2024-Friday'!AJ216&lt;&gt;"",'BB-2024-Friday'!AI216,"")</f>
        <v/>
      </c>
      <c r="E214" s="119" t="str">
        <f>IF('BB-2024-Friday'!$AJ216&lt;&gt;"",IF('BB-2024-Friday'!$AJ216="t",0,'BB-2024-Friday'!AM216),"")</f>
        <v/>
      </c>
      <c r="F214" s="119" t="str">
        <f>IF('BB-2024-Friday'!$AJ216&lt;&gt;"",IF('BB-2024-Friday'!$AJ216="t",0,'BB-2024-Friday'!AN216),"")</f>
        <v/>
      </c>
      <c r="G214" s="119" t="str">
        <f>IF('BB-2024-Friday'!$AJ216&lt;&gt;"",IF('BB-2024-Friday'!$AJ216="t",0,'BB-2024-Friday'!AO216),"")</f>
        <v/>
      </c>
      <c r="H214" s="119" t="str">
        <f>IF('BB-2024-Friday'!$AJ216&lt;&gt;"",IF('BB-2024-Friday'!$AJ216="t",0,'BB-2024-Friday'!AP216),"")</f>
        <v/>
      </c>
      <c r="I214" s="119" t="str">
        <f>IF('BB-2024-Friday'!$AJ216&lt;&gt;"",IF('BB-2024-Friday'!$AJ216="t",0,'BB-2024-Friday'!AQ216),"")</f>
        <v/>
      </c>
      <c r="J214" s="119" t="str">
        <f>IF('BB-2024-Friday'!$AJ216&lt;&gt;"",IF('BB-2024-Friday'!$AJ216="t",'BB-2024-Friday'!AM216,0),"")</f>
        <v/>
      </c>
      <c r="K214" s="119" t="str">
        <f>IF('BB-2024-Friday'!$AJ216&lt;&gt;"",IF('BB-2024-Friday'!$AJ216="t",'BB-2024-Friday'!AN216,0),"")</f>
        <v/>
      </c>
      <c r="L214" s="119" t="str">
        <f>IF('BB-2024-Friday'!$AJ216&lt;&gt;"",IF('BB-2024-Friday'!$AJ216="t",'BB-2024-Friday'!AO216,0),"")</f>
        <v/>
      </c>
      <c r="M214" s="119" t="str">
        <f>IF('BB-2024-Friday'!$AJ216&lt;&gt;"",IF('BB-2024-Friday'!$AJ216="t",'BB-2024-Friday'!AP216,0),"")</f>
        <v/>
      </c>
      <c r="N214" s="120" t="str">
        <f>IF('BB-2024-Friday'!$AJ216&lt;&gt;"",IF('BB-2024-Friday'!$AJ216="m",'BB-2024-Friday'!U216,0),"")</f>
        <v/>
      </c>
      <c r="O214" s="120" t="str">
        <f>IF('BB-2024-Friday'!$AJ216&lt;&gt;"",IF('BB-2024-Friday'!$AJ216="m",'BB-2024-Friday'!V216,0),"")</f>
        <v/>
      </c>
    </row>
    <row r="215" spans="1:15" x14ac:dyDescent="0.25">
      <c r="A215" t="str">
        <f>IF('BB-2024-Friday'!AJ217&lt;&gt;"",'BB-2024-Friday'!AJ217,"")</f>
        <v/>
      </c>
      <c r="B215" t="str">
        <f>IF('BB-2024-Friday'!AJ217&lt;&gt;"",'BB-2024-Friday'!AR217,"")</f>
        <v/>
      </c>
      <c r="C215" t="str">
        <f>IF('BB-2024-Friday'!AJ217="m","v","a")</f>
        <v>a</v>
      </c>
      <c r="D215" s="92" t="str">
        <f>IF('BB-2024-Friday'!AJ217&lt;&gt;"",'BB-2024-Friday'!AI217,"")</f>
        <v/>
      </c>
      <c r="E215" s="119" t="str">
        <f>IF('BB-2024-Friday'!$AJ217&lt;&gt;"",IF('BB-2024-Friday'!$AJ217="t",0,'BB-2024-Friday'!AM217),"")</f>
        <v/>
      </c>
      <c r="F215" s="119" t="str">
        <f>IF('BB-2024-Friday'!$AJ217&lt;&gt;"",IF('BB-2024-Friday'!$AJ217="t",0,'BB-2024-Friday'!AN217),"")</f>
        <v/>
      </c>
      <c r="G215" s="119" t="str">
        <f>IF('BB-2024-Friday'!$AJ217&lt;&gt;"",IF('BB-2024-Friday'!$AJ217="t",0,'BB-2024-Friday'!AO217),"")</f>
        <v/>
      </c>
      <c r="H215" s="119" t="str">
        <f>IF('BB-2024-Friday'!$AJ217&lt;&gt;"",IF('BB-2024-Friday'!$AJ217="t",0,'BB-2024-Friday'!AP217),"")</f>
        <v/>
      </c>
      <c r="I215" s="119" t="str">
        <f>IF('BB-2024-Friday'!$AJ217&lt;&gt;"",IF('BB-2024-Friday'!$AJ217="t",0,'BB-2024-Friday'!AQ217),"")</f>
        <v/>
      </c>
      <c r="J215" s="119" t="str">
        <f>IF('BB-2024-Friday'!$AJ217&lt;&gt;"",IF('BB-2024-Friday'!$AJ217="t",'BB-2024-Friday'!AM217,0),"")</f>
        <v/>
      </c>
      <c r="K215" s="119" t="str">
        <f>IF('BB-2024-Friday'!$AJ217&lt;&gt;"",IF('BB-2024-Friday'!$AJ217="t",'BB-2024-Friday'!AN217,0),"")</f>
        <v/>
      </c>
      <c r="L215" s="119" t="str">
        <f>IF('BB-2024-Friday'!$AJ217&lt;&gt;"",IF('BB-2024-Friday'!$AJ217="t",'BB-2024-Friday'!AO217,0),"")</f>
        <v/>
      </c>
      <c r="M215" s="119" t="str">
        <f>IF('BB-2024-Friday'!$AJ217&lt;&gt;"",IF('BB-2024-Friday'!$AJ217="t",'BB-2024-Friday'!AP217,0),"")</f>
        <v/>
      </c>
      <c r="N215" s="120" t="str">
        <f>IF('BB-2024-Friday'!$AJ217&lt;&gt;"",IF('BB-2024-Friday'!$AJ217="m",'BB-2024-Friday'!U217,0),"")</f>
        <v/>
      </c>
      <c r="O215" s="120" t="str">
        <f>IF('BB-2024-Friday'!$AJ217&lt;&gt;"",IF('BB-2024-Friday'!$AJ217="m",'BB-2024-Friday'!V217,0),"")</f>
        <v/>
      </c>
    </row>
    <row r="216" spans="1:15" x14ac:dyDescent="0.25">
      <c r="A216" t="str">
        <f>IF('BB-2024-Friday'!AJ218&lt;&gt;"",'BB-2024-Friday'!AJ218,"")</f>
        <v/>
      </c>
      <c r="B216" t="str">
        <f>IF('BB-2024-Friday'!AJ218&lt;&gt;"",'BB-2024-Friday'!AR218,"")</f>
        <v/>
      </c>
      <c r="C216" t="str">
        <f>IF('BB-2024-Friday'!AJ218="m","v","a")</f>
        <v>a</v>
      </c>
      <c r="D216" s="92" t="str">
        <f>IF('BB-2024-Friday'!AJ218&lt;&gt;"",'BB-2024-Friday'!AI218,"")</f>
        <v/>
      </c>
      <c r="E216" s="119" t="str">
        <f>IF('BB-2024-Friday'!$AJ218&lt;&gt;"",IF('BB-2024-Friday'!$AJ218="t",0,'BB-2024-Friday'!AM218),"")</f>
        <v/>
      </c>
      <c r="F216" s="119" t="str">
        <f>IF('BB-2024-Friday'!$AJ218&lt;&gt;"",IF('BB-2024-Friday'!$AJ218="t",0,'BB-2024-Friday'!AN218),"")</f>
        <v/>
      </c>
      <c r="G216" s="119" t="str">
        <f>IF('BB-2024-Friday'!$AJ218&lt;&gt;"",IF('BB-2024-Friday'!$AJ218="t",0,'BB-2024-Friday'!AO218),"")</f>
        <v/>
      </c>
      <c r="H216" s="119" t="str">
        <f>IF('BB-2024-Friday'!$AJ218&lt;&gt;"",IF('BB-2024-Friday'!$AJ218="t",0,'BB-2024-Friday'!AP218),"")</f>
        <v/>
      </c>
      <c r="I216" s="119" t="str">
        <f>IF('BB-2024-Friday'!$AJ218&lt;&gt;"",IF('BB-2024-Friday'!$AJ218="t",0,'BB-2024-Friday'!AQ218),"")</f>
        <v/>
      </c>
      <c r="J216" s="119" t="str">
        <f>IF('BB-2024-Friday'!$AJ218&lt;&gt;"",IF('BB-2024-Friday'!$AJ218="t",'BB-2024-Friday'!AM218,0),"")</f>
        <v/>
      </c>
      <c r="K216" s="119" t="str">
        <f>IF('BB-2024-Friday'!$AJ218&lt;&gt;"",IF('BB-2024-Friday'!$AJ218="t",'BB-2024-Friday'!AN218,0),"")</f>
        <v/>
      </c>
      <c r="L216" s="119" t="str">
        <f>IF('BB-2024-Friday'!$AJ218&lt;&gt;"",IF('BB-2024-Friday'!$AJ218="t",'BB-2024-Friday'!AO218,0),"")</f>
        <v/>
      </c>
      <c r="M216" s="119" t="str">
        <f>IF('BB-2024-Friday'!$AJ218&lt;&gt;"",IF('BB-2024-Friday'!$AJ218="t",'BB-2024-Friday'!AP218,0),"")</f>
        <v/>
      </c>
      <c r="N216" s="120" t="str">
        <f>IF('BB-2024-Friday'!$AJ218&lt;&gt;"",IF('BB-2024-Friday'!$AJ218="m",'BB-2024-Friday'!U218,0),"")</f>
        <v/>
      </c>
      <c r="O216" s="120" t="str">
        <f>IF('BB-2024-Friday'!$AJ218&lt;&gt;"",IF('BB-2024-Friday'!$AJ218="m",'BB-2024-Friday'!V218,0),"")</f>
        <v/>
      </c>
    </row>
    <row r="217" spans="1:15" x14ac:dyDescent="0.25">
      <c r="A217" t="str">
        <f>IF('BB-2024-Friday'!AJ219&lt;&gt;"",'BB-2024-Friday'!AJ219,"")</f>
        <v/>
      </c>
      <c r="B217" t="str">
        <f>IF('BB-2024-Friday'!AJ219&lt;&gt;"",'BB-2024-Friday'!AR219,"")</f>
        <v/>
      </c>
      <c r="C217" t="str">
        <f>IF('BB-2024-Friday'!AJ219="m","v","a")</f>
        <v>a</v>
      </c>
      <c r="D217" s="92" t="str">
        <f>IF('BB-2024-Friday'!AJ219&lt;&gt;"",'BB-2024-Friday'!AI219,"")</f>
        <v/>
      </c>
      <c r="E217" s="119" t="str">
        <f>IF('BB-2024-Friday'!$AJ219&lt;&gt;"",IF('BB-2024-Friday'!$AJ219="t",0,'BB-2024-Friday'!AM219),"")</f>
        <v/>
      </c>
      <c r="F217" s="119" t="str">
        <f>IF('BB-2024-Friday'!$AJ219&lt;&gt;"",IF('BB-2024-Friday'!$AJ219="t",0,'BB-2024-Friday'!AN219),"")</f>
        <v/>
      </c>
      <c r="G217" s="119" t="str">
        <f>IF('BB-2024-Friday'!$AJ219&lt;&gt;"",IF('BB-2024-Friday'!$AJ219="t",0,'BB-2024-Friday'!AO219),"")</f>
        <v/>
      </c>
      <c r="H217" s="119" t="str">
        <f>IF('BB-2024-Friday'!$AJ219&lt;&gt;"",IF('BB-2024-Friday'!$AJ219="t",0,'BB-2024-Friday'!AP219),"")</f>
        <v/>
      </c>
      <c r="I217" s="119" t="str">
        <f>IF('BB-2024-Friday'!$AJ219&lt;&gt;"",IF('BB-2024-Friday'!$AJ219="t",0,'BB-2024-Friday'!AQ219),"")</f>
        <v/>
      </c>
      <c r="J217" s="119" t="str">
        <f>IF('BB-2024-Friday'!$AJ219&lt;&gt;"",IF('BB-2024-Friday'!$AJ219="t",'BB-2024-Friday'!AM219,0),"")</f>
        <v/>
      </c>
      <c r="K217" s="119" t="str">
        <f>IF('BB-2024-Friday'!$AJ219&lt;&gt;"",IF('BB-2024-Friday'!$AJ219="t",'BB-2024-Friday'!AN219,0),"")</f>
        <v/>
      </c>
      <c r="L217" s="119" t="str">
        <f>IF('BB-2024-Friday'!$AJ219&lt;&gt;"",IF('BB-2024-Friday'!$AJ219="t",'BB-2024-Friday'!AO219,0),"")</f>
        <v/>
      </c>
      <c r="M217" s="119" t="str">
        <f>IF('BB-2024-Friday'!$AJ219&lt;&gt;"",IF('BB-2024-Friday'!$AJ219="t",'BB-2024-Friday'!AP219,0),"")</f>
        <v/>
      </c>
      <c r="N217" s="120" t="str">
        <f>IF('BB-2024-Friday'!$AJ219&lt;&gt;"",IF('BB-2024-Friday'!$AJ219="m",'BB-2024-Friday'!U219,0),"")</f>
        <v/>
      </c>
      <c r="O217" s="120" t="str">
        <f>IF('BB-2024-Friday'!$AJ219&lt;&gt;"",IF('BB-2024-Friday'!$AJ219="m",'BB-2024-Friday'!V219,0),"")</f>
        <v/>
      </c>
    </row>
    <row r="218" spans="1:15" x14ac:dyDescent="0.25">
      <c r="A218" t="str">
        <f>IF('BB-2024-Friday'!AJ220&lt;&gt;"",'BB-2024-Friday'!AJ220,"")</f>
        <v/>
      </c>
      <c r="B218" t="str">
        <f>IF('BB-2024-Friday'!AJ220&lt;&gt;"",'BB-2024-Friday'!AR220,"")</f>
        <v/>
      </c>
      <c r="C218" t="str">
        <f>IF('BB-2024-Friday'!AJ220="m","v","a")</f>
        <v>a</v>
      </c>
      <c r="D218" s="92" t="str">
        <f>IF('BB-2024-Friday'!AJ220&lt;&gt;"",'BB-2024-Friday'!AI220,"")</f>
        <v/>
      </c>
      <c r="E218" s="119" t="str">
        <f>IF('BB-2024-Friday'!$AJ220&lt;&gt;"",IF('BB-2024-Friday'!$AJ220="t",0,'BB-2024-Friday'!AM220),"")</f>
        <v/>
      </c>
      <c r="F218" s="119" t="str">
        <f>IF('BB-2024-Friday'!$AJ220&lt;&gt;"",IF('BB-2024-Friday'!$AJ220="t",0,'BB-2024-Friday'!AN220),"")</f>
        <v/>
      </c>
      <c r="G218" s="119" t="str">
        <f>IF('BB-2024-Friday'!$AJ220&lt;&gt;"",IF('BB-2024-Friday'!$AJ220="t",0,'BB-2024-Friday'!AO220),"")</f>
        <v/>
      </c>
      <c r="H218" s="119" t="str">
        <f>IF('BB-2024-Friday'!$AJ220&lt;&gt;"",IF('BB-2024-Friday'!$AJ220="t",0,'BB-2024-Friday'!AP220),"")</f>
        <v/>
      </c>
      <c r="I218" s="119" t="str">
        <f>IF('BB-2024-Friday'!$AJ220&lt;&gt;"",IF('BB-2024-Friday'!$AJ220="t",0,'BB-2024-Friday'!AQ220),"")</f>
        <v/>
      </c>
      <c r="J218" s="119" t="str">
        <f>IF('BB-2024-Friday'!$AJ220&lt;&gt;"",IF('BB-2024-Friday'!$AJ220="t",'BB-2024-Friday'!AM220,0),"")</f>
        <v/>
      </c>
      <c r="K218" s="119" t="str">
        <f>IF('BB-2024-Friday'!$AJ220&lt;&gt;"",IF('BB-2024-Friday'!$AJ220="t",'BB-2024-Friday'!AN220,0),"")</f>
        <v/>
      </c>
      <c r="L218" s="119" t="str">
        <f>IF('BB-2024-Friday'!$AJ220&lt;&gt;"",IF('BB-2024-Friday'!$AJ220="t",'BB-2024-Friday'!AO220,0),"")</f>
        <v/>
      </c>
      <c r="M218" s="119" t="str">
        <f>IF('BB-2024-Friday'!$AJ220&lt;&gt;"",IF('BB-2024-Friday'!$AJ220="t",'BB-2024-Friday'!AP220,0),"")</f>
        <v/>
      </c>
      <c r="N218" s="120" t="str">
        <f>IF('BB-2024-Friday'!$AJ220&lt;&gt;"",IF('BB-2024-Friday'!$AJ220="m",'BB-2024-Friday'!U220,0),"")</f>
        <v/>
      </c>
      <c r="O218" s="120" t="str">
        <f>IF('BB-2024-Friday'!$AJ220&lt;&gt;"",IF('BB-2024-Friday'!$AJ220="m",'BB-2024-Friday'!V220,0),"")</f>
        <v/>
      </c>
    </row>
    <row r="219" spans="1:15" x14ac:dyDescent="0.25">
      <c r="A219" t="str">
        <f>IF('BB-2024-Friday'!AJ221&lt;&gt;"",'BB-2024-Friday'!AJ221,"")</f>
        <v/>
      </c>
      <c r="B219" t="str">
        <f>IF('BB-2024-Friday'!AJ221&lt;&gt;"",'BB-2024-Friday'!AR221,"")</f>
        <v/>
      </c>
      <c r="C219" t="str">
        <f>IF('BB-2024-Friday'!AJ221="m","v","a")</f>
        <v>a</v>
      </c>
      <c r="D219" s="92" t="str">
        <f>IF('BB-2024-Friday'!AJ221&lt;&gt;"",'BB-2024-Friday'!AI221,"")</f>
        <v/>
      </c>
      <c r="E219" s="119" t="str">
        <f>IF('BB-2024-Friday'!$AJ221&lt;&gt;"",IF('BB-2024-Friday'!$AJ221="t",0,'BB-2024-Friday'!AM221),"")</f>
        <v/>
      </c>
      <c r="F219" s="119" t="str">
        <f>IF('BB-2024-Friday'!$AJ221&lt;&gt;"",IF('BB-2024-Friday'!$AJ221="t",0,'BB-2024-Friday'!AN221),"")</f>
        <v/>
      </c>
      <c r="G219" s="119" t="str">
        <f>IF('BB-2024-Friday'!$AJ221&lt;&gt;"",IF('BB-2024-Friday'!$AJ221="t",0,'BB-2024-Friday'!AO221),"")</f>
        <v/>
      </c>
      <c r="H219" s="119" t="str">
        <f>IF('BB-2024-Friday'!$AJ221&lt;&gt;"",IF('BB-2024-Friday'!$AJ221="t",0,'BB-2024-Friday'!AP221),"")</f>
        <v/>
      </c>
      <c r="I219" s="119" t="str">
        <f>IF('BB-2024-Friday'!$AJ221&lt;&gt;"",IF('BB-2024-Friday'!$AJ221="t",0,'BB-2024-Friday'!AQ221),"")</f>
        <v/>
      </c>
      <c r="J219" s="119" t="str">
        <f>IF('BB-2024-Friday'!$AJ221&lt;&gt;"",IF('BB-2024-Friday'!$AJ221="t",'BB-2024-Friday'!AM221,0),"")</f>
        <v/>
      </c>
      <c r="K219" s="119" t="str">
        <f>IF('BB-2024-Friday'!$AJ221&lt;&gt;"",IF('BB-2024-Friday'!$AJ221="t",'BB-2024-Friday'!AN221,0),"")</f>
        <v/>
      </c>
      <c r="L219" s="119" t="str">
        <f>IF('BB-2024-Friday'!$AJ221&lt;&gt;"",IF('BB-2024-Friday'!$AJ221="t",'BB-2024-Friday'!AO221,0),"")</f>
        <v/>
      </c>
      <c r="M219" s="119" t="str">
        <f>IF('BB-2024-Friday'!$AJ221&lt;&gt;"",IF('BB-2024-Friday'!$AJ221="t",'BB-2024-Friday'!AP221,0),"")</f>
        <v/>
      </c>
      <c r="N219" s="120" t="str">
        <f>IF('BB-2024-Friday'!$AJ221&lt;&gt;"",IF('BB-2024-Friday'!$AJ221="m",'BB-2024-Friday'!U221,0),"")</f>
        <v/>
      </c>
      <c r="O219" s="120" t="str">
        <f>IF('BB-2024-Friday'!$AJ221&lt;&gt;"",IF('BB-2024-Friday'!$AJ221="m",'BB-2024-Friday'!V221,0),"")</f>
        <v/>
      </c>
    </row>
    <row r="220" spans="1:15" x14ac:dyDescent="0.25">
      <c r="A220" t="str">
        <f>IF('BB-2024-Friday'!AJ222&lt;&gt;"",'BB-2024-Friday'!AJ222,"")</f>
        <v/>
      </c>
      <c r="B220" t="str">
        <f>IF('BB-2024-Friday'!AJ222&lt;&gt;"",'BB-2024-Friday'!AR222,"")</f>
        <v/>
      </c>
      <c r="C220" t="str">
        <f>IF('BB-2024-Friday'!AJ222="m","v","a")</f>
        <v>a</v>
      </c>
      <c r="D220" s="92" t="str">
        <f>IF('BB-2024-Friday'!AJ222&lt;&gt;"",'BB-2024-Friday'!AI222,"")</f>
        <v/>
      </c>
      <c r="E220" s="119" t="str">
        <f>IF('BB-2024-Friday'!$AJ222&lt;&gt;"",IF('BB-2024-Friday'!$AJ222="t",0,'BB-2024-Friday'!AM222),"")</f>
        <v/>
      </c>
      <c r="F220" s="119" t="str">
        <f>IF('BB-2024-Friday'!$AJ222&lt;&gt;"",IF('BB-2024-Friday'!$AJ222="t",0,'BB-2024-Friday'!AN222),"")</f>
        <v/>
      </c>
      <c r="G220" s="119" t="str">
        <f>IF('BB-2024-Friday'!$AJ222&lt;&gt;"",IF('BB-2024-Friday'!$AJ222="t",0,'BB-2024-Friday'!AO222),"")</f>
        <v/>
      </c>
      <c r="H220" s="119" t="str">
        <f>IF('BB-2024-Friday'!$AJ222&lt;&gt;"",IF('BB-2024-Friday'!$AJ222="t",0,'BB-2024-Friday'!AP222),"")</f>
        <v/>
      </c>
      <c r="I220" s="119" t="str">
        <f>IF('BB-2024-Friday'!$AJ222&lt;&gt;"",IF('BB-2024-Friday'!$AJ222="t",0,'BB-2024-Friday'!AQ222),"")</f>
        <v/>
      </c>
      <c r="J220" s="119" t="str">
        <f>IF('BB-2024-Friday'!$AJ222&lt;&gt;"",IF('BB-2024-Friday'!$AJ222="t",'BB-2024-Friday'!AM222,0),"")</f>
        <v/>
      </c>
      <c r="K220" s="119" t="str">
        <f>IF('BB-2024-Friday'!$AJ222&lt;&gt;"",IF('BB-2024-Friday'!$AJ222="t",'BB-2024-Friday'!AN222,0),"")</f>
        <v/>
      </c>
      <c r="L220" s="119" t="str">
        <f>IF('BB-2024-Friday'!$AJ222&lt;&gt;"",IF('BB-2024-Friday'!$AJ222="t",'BB-2024-Friday'!AO222,0),"")</f>
        <v/>
      </c>
      <c r="M220" s="119" t="str">
        <f>IF('BB-2024-Friday'!$AJ222&lt;&gt;"",IF('BB-2024-Friday'!$AJ222="t",'BB-2024-Friday'!AP222,0),"")</f>
        <v/>
      </c>
      <c r="N220" s="120" t="str">
        <f>IF('BB-2024-Friday'!$AJ222&lt;&gt;"",IF('BB-2024-Friday'!$AJ222="m",'BB-2024-Friday'!U222,0),"")</f>
        <v/>
      </c>
      <c r="O220" s="120" t="str">
        <f>IF('BB-2024-Friday'!$AJ222&lt;&gt;"",IF('BB-2024-Friday'!$AJ222="m",'BB-2024-Friday'!V222,0),"")</f>
        <v/>
      </c>
    </row>
    <row r="221" spans="1:15" x14ac:dyDescent="0.25">
      <c r="A221" t="str">
        <f>IF('BB-2024-Friday'!AJ223&lt;&gt;"",'BB-2024-Friday'!AJ223,"")</f>
        <v>o</v>
      </c>
      <c r="B221" t="str">
        <f>IF('BB-2024-Friday'!AJ223&lt;&gt;"",'BB-2024-Friday'!AR223,"")</f>
        <v xml:space="preserve">60 Speed limit. </v>
      </c>
      <c r="C221" t="str">
        <f>IF('BB-2024-Friday'!AJ223="m","v","a")</f>
        <v>a</v>
      </c>
      <c r="D221" s="92">
        <f>IF('BB-2024-Friday'!AJ223&lt;&gt;"",'BB-2024-Friday'!AI223,"")</f>
        <v>72.650000000000006</v>
      </c>
      <c r="E221" s="119">
        <f>IF('BB-2024-Friday'!$AJ223&lt;&gt;"",IF('BB-2024-Friday'!$AJ223="t",0,'BB-2024-Friday'!AM223),"")</f>
        <v>35</v>
      </c>
      <c r="F221" s="119">
        <f>IF('BB-2024-Friday'!$AJ223&lt;&gt;"",IF('BB-2024-Friday'!$AJ223="t",0,'BB-2024-Friday'!AN223),"")</f>
        <v>35</v>
      </c>
      <c r="G221" s="119">
        <f>IF('BB-2024-Friday'!$AJ223&lt;&gt;"",IF('BB-2024-Friday'!$AJ223="t",0,'BB-2024-Friday'!AO223),"")</f>
        <v>35</v>
      </c>
      <c r="H221" s="119">
        <f>IF('BB-2024-Friday'!$AJ223&lt;&gt;"",IF('BB-2024-Friday'!$AJ223="t",0,'BB-2024-Friday'!AP223),"")</f>
        <v>35</v>
      </c>
      <c r="I221" s="119" t="str">
        <f>IF('BB-2024-Friday'!$AJ223&lt;&gt;"",IF('BB-2024-Friday'!$AJ223="t",0,'BB-2024-Friday'!AQ223),"")</f>
        <v>60</v>
      </c>
      <c r="J221" s="119">
        <f>IF('BB-2024-Friday'!$AJ223&lt;&gt;"",IF('BB-2024-Friday'!$AJ223="t",'BB-2024-Friday'!AM223,0),"")</f>
        <v>0</v>
      </c>
      <c r="K221" s="119">
        <f>IF('BB-2024-Friday'!$AJ223&lt;&gt;"",IF('BB-2024-Friday'!$AJ223="t",'BB-2024-Friday'!AN223,0),"")</f>
        <v>0</v>
      </c>
      <c r="L221" s="119">
        <f>IF('BB-2024-Friday'!$AJ223&lt;&gt;"",IF('BB-2024-Friday'!$AJ223="t",'BB-2024-Friday'!AO223,0),"")</f>
        <v>0</v>
      </c>
      <c r="M221" s="119">
        <f>IF('BB-2024-Friday'!$AJ223&lt;&gt;"",IF('BB-2024-Friday'!$AJ223="t",'BB-2024-Friday'!AP223,0),"")</f>
        <v>0</v>
      </c>
      <c r="N221" s="120">
        <f>IF('BB-2024-Friday'!$AJ223&lt;&gt;"",IF('BB-2024-Friday'!$AJ223="m",'BB-2024-Friday'!U223,0),"")</f>
        <v>0</v>
      </c>
      <c r="O221" s="120">
        <f>IF('BB-2024-Friday'!$AJ223&lt;&gt;"",IF('BB-2024-Friday'!$AJ223="m",'BB-2024-Friday'!V223,0),"")</f>
        <v>0</v>
      </c>
    </row>
    <row r="222" spans="1:15" x14ac:dyDescent="0.25">
      <c r="A222" t="str">
        <f>IF('BB-2024-Friday'!AJ224&lt;&gt;"",'BB-2024-Friday'!AJ224,"")</f>
        <v/>
      </c>
      <c r="B222" t="str">
        <f>IF('BB-2024-Friday'!AJ224&lt;&gt;"",'BB-2024-Friday'!AR224,"")</f>
        <v/>
      </c>
      <c r="C222" t="str">
        <f>IF('BB-2024-Friday'!AJ224="m","v","a")</f>
        <v>a</v>
      </c>
      <c r="D222" s="92" t="str">
        <f>IF('BB-2024-Friday'!AJ224&lt;&gt;"",'BB-2024-Friday'!AI224,"")</f>
        <v/>
      </c>
      <c r="E222" s="119" t="str">
        <f>IF('BB-2024-Friday'!$AJ224&lt;&gt;"",IF('BB-2024-Friday'!$AJ224="t",0,'BB-2024-Friday'!AM224),"")</f>
        <v/>
      </c>
      <c r="F222" s="119" t="str">
        <f>IF('BB-2024-Friday'!$AJ224&lt;&gt;"",IF('BB-2024-Friday'!$AJ224="t",0,'BB-2024-Friday'!AN224),"")</f>
        <v/>
      </c>
      <c r="G222" s="119" t="str">
        <f>IF('BB-2024-Friday'!$AJ224&lt;&gt;"",IF('BB-2024-Friday'!$AJ224="t",0,'BB-2024-Friday'!AO224),"")</f>
        <v/>
      </c>
      <c r="H222" s="119" t="str">
        <f>IF('BB-2024-Friday'!$AJ224&lt;&gt;"",IF('BB-2024-Friday'!$AJ224="t",0,'BB-2024-Friday'!AP224),"")</f>
        <v/>
      </c>
      <c r="I222" s="119" t="str">
        <f>IF('BB-2024-Friday'!$AJ224&lt;&gt;"",IF('BB-2024-Friday'!$AJ224="t",0,'BB-2024-Friday'!AQ224),"")</f>
        <v/>
      </c>
      <c r="J222" s="119" t="str">
        <f>IF('BB-2024-Friday'!$AJ224&lt;&gt;"",IF('BB-2024-Friday'!$AJ224="t",'BB-2024-Friday'!AM224,0),"")</f>
        <v/>
      </c>
      <c r="K222" s="119" t="str">
        <f>IF('BB-2024-Friday'!$AJ224&lt;&gt;"",IF('BB-2024-Friday'!$AJ224="t",'BB-2024-Friday'!AN224,0),"")</f>
        <v/>
      </c>
      <c r="L222" s="119" t="str">
        <f>IF('BB-2024-Friday'!$AJ224&lt;&gt;"",IF('BB-2024-Friday'!$AJ224="t",'BB-2024-Friday'!AO224,0),"")</f>
        <v/>
      </c>
      <c r="M222" s="119" t="str">
        <f>IF('BB-2024-Friday'!$AJ224&lt;&gt;"",IF('BB-2024-Friday'!$AJ224="t",'BB-2024-Friday'!AP224,0),"")</f>
        <v/>
      </c>
      <c r="N222" s="120" t="str">
        <f>IF('BB-2024-Friday'!$AJ224&lt;&gt;"",IF('BB-2024-Friday'!$AJ224="m",'BB-2024-Friday'!U224,0),"")</f>
        <v/>
      </c>
      <c r="O222" s="120" t="str">
        <f>IF('BB-2024-Friday'!$AJ224&lt;&gt;"",IF('BB-2024-Friday'!$AJ224="m",'BB-2024-Friday'!V224,0),"")</f>
        <v/>
      </c>
    </row>
    <row r="223" spans="1:15" x14ac:dyDescent="0.25">
      <c r="A223" t="str">
        <f>IF('BB-2024-Friday'!AJ225&lt;&gt;"",'BB-2024-Friday'!AJ225,"")</f>
        <v/>
      </c>
      <c r="B223" t="str">
        <f>IF('BB-2024-Friday'!AJ225&lt;&gt;"",'BB-2024-Friday'!AR225,"")</f>
        <v/>
      </c>
      <c r="C223" t="str">
        <f>IF('BB-2024-Friday'!AJ225="m","v","a")</f>
        <v>a</v>
      </c>
      <c r="D223" s="92" t="str">
        <f>IF('BB-2024-Friday'!AJ225&lt;&gt;"",'BB-2024-Friday'!AI225,"")</f>
        <v/>
      </c>
      <c r="E223" s="119" t="str">
        <f>IF('BB-2024-Friday'!$AJ225&lt;&gt;"",IF('BB-2024-Friday'!$AJ225="t",0,'BB-2024-Friday'!AM225),"")</f>
        <v/>
      </c>
      <c r="F223" s="119" t="str">
        <f>IF('BB-2024-Friday'!$AJ225&lt;&gt;"",IF('BB-2024-Friday'!$AJ225="t",0,'BB-2024-Friday'!AN225),"")</f>
        <v/>
      </c>
      <c r="G223" s="119" t="str">
        <f>IF('BB-2024-Friday'!$AJ225&lt;&gt;"",IF('BB-2024-Friday'!$AJ225="t",0,'BB-2024-Friday'!AO225),"")</f>
        <v/>
      </c>
      <c r="H223" s="119" t="str">
        <f>IF('BB-2024-Friday'!$AJ225&lt;&gt;"",IF('BB-2024-Friday'!$AJ225="t",0,'BB-2024-Friday'!AP225),"")</f>
        <v/>
      </c>
      <c r="I223" s="119" t="str">
        <f>IF('BB-2024-Friday'!$AJ225&lt;&gt;"",IF('BB-2024-Friday'!$AJ225="t",0,'BB-2024-Friday'!AQ225),"")</f>
        <v/>
      </c>
      <c r="J223" s="119" t="str">
        <f>IF('BB-2024-Friday'!$AJ225&lt;&gt;"",IF('BB-2024-Friday'!$AJ225="t",'BB-2024-Friday'!AM225,0),"")</f>
        <v/>
      </c>
      <c r="K223" s="119" t="str">
        <f>IF('BB-2024-Friday'!$AJ225&lt;&gt;"",IF('BB-2024-Friday'!$AJ225="t",'BB-2024-Friday'!AN225,0),"")</f>
        <v/>
      </c>
      <c r="L223" s="119" t="str">
        <f>IF('BB-2024-Friday'!$AJ225&lt;&gt;"",IF('BB-2024-Friday'!$AJ225="t",'BB-2024-Friday'!AO225,0),"")</f>
        <v/>
      </c>
      <c r="M223" s="119" t="str">
        <f>IF('BB-2024-Friday'!$AJ225&lt;&gt;"",IF('BB-2024-Friday'!$AJ225="t",'BB-2024-Friday'!AP225,0),"")</f>
        <v/>
      </c>
      <c r="N223" s="120" t="str">
        <f>IF('BB-2024-Friday'!$AJ225&lt;&gt;"",IF('BB-2024-Friday'!$AJ225="m",'BB-2024-Friday'!U225,0),"")</f>
        <v/>
      </c>
      <c r="O223" s="120" t="str">
        <f>IF('BB-2024-Friday'!$AJ225&lt;&gt;"",IF('BB-2024-Friday'!$AJ225="m",'BB-2024-Friday'!V225,0),"")</f>
        <v/>
      </c>
    </row>
    <row r="224" spans="1:15" x14ac:dyDescent="0.25">
      <c r="A224" t="str">
        <f>IF('BB-2024-Friday'!AJ226&lt;&gt;"",'BB-2024-Friday'!AJ226,"")</f>
        <v/>
      </c>
      <c r="B224" t="str">
        <f>IF('BB-2024-Friday'!AJ226&lt;&gt;"",'BB-2024-Friday'!AR226,"")</f>
        <v/>
      </c>
      <c r="C224" t="str">
        <f>IF('BB-2024-Friday'!AJ226="m","v","a")</f>
        <v>a</v>
      </c>
      <c r="D224" s="92" t="str">
        <f>IF('BB-2024-Friday'!AJ226&lt;&gt;"",'BB-2024-Friday'!AI226,"")</f>
        <v/>
      </c>
      <c r="E224" s="119" t="str">
        <f>IF('BB-2024-Friday'!$AJ226&lt;&gt;"",IF('BB-2024-Friday'!$AJ226="t",0,'BB-2024-Friday'!AM226),"")</f>
        <v/>
      </c>
      <c r="F224" s="119" t="str">
        <f>IF('BB-2024-Friday'!$AJ226&lt;&gt;"",IF('BB-2024-Friday'!$AJ226="t",0,'BB-2024-Friday'!AN226),"")</f>
        <v/>
      </c>
      <c r="G224" s="119" t="str">
        <f>IF('BB-2024-Friday'!$AJ226&lt;&gt;"",IF('BB-2024-Friday'!$AJ226="t",0,'BB-2024-Friday'!AO226),"")</f>
        <v/>
      </c>
      <c r="H224" s="119" t="str">
        <f>IF('BB-2024-Friday'!$AJ226&lt;&gt;"",IF('BB-2024-Friday'!$AJ226="t",0,'BB-2024-Friday'!AP226),"")</f>
        <v/>
      </c>
      <c r="I224" s="119" t="str">
        <f>IF('BB-2024-Friday'!$AJ226&lt;&gt;"",IF('BB-2024-Friday'!$AJ226="t",0,'BB-2024-Friday'!AQ226),"")</f>
        <v/>
      </c>
      <c r="J224" s="119" t="str">
        <f>IF('BB-2024-Friday'!$AJ226&lt;&gt;"",IF('BB-2024-Friday'!$AJ226="t",'BB-2024-Friday'!AM226,0),"")</f>
        <v/>
      </c>
      <c r="K224" s="119" t="str">
        <f>IF('BB-2024-Friday'!$AJ226&lt;&gt;"",IF('BB-2024-Friday'!$AJ226="t",'BB-2024-Friday'!AN226,0),"")</f>
        <v/>
      </c>
      <c r="L224" s="119" t="str">
        <f>IF('BB-2024-Friday'!$AJ226&lt;&gt;"",IF('BB-2024-Friday'!$AJ226="t",'BB-2024-Friday'!AO226,0),"")</f>
        <v/>
      </c>
      <c r="M224" s="119" t="str">
        <f>IF('BB-2024-Friday'!$AJ226&lt;&gt;"",IF('BB-2024-Friday'!$AJ226="t",'BB-2024-Friday'!AP226,0),"")</f>
        <v/>
      </c>
      <c r="N224" s="120" t="str">
        <f>IF('BB-2024-Friday'!$AJ226&lt;&gt;"",IF('BB-2024-Friday'!$AJ226="m",'BB-2024-Friday'!U226,0),"")</f>
        <v/>
      </c>
      <c r="O224" s="120" t="str">
        <f>IF('BB-2024-Friday'!$AJ226&lt;&gt;"",IF('BB-2024-Friday'!$AJ226="m",'BB-2024-Friday'!V226,0),"")</f>
        <v/>
      </c>
    </row>
    <row r="225" spans="1:15" x14ac:dyDescent="0.25">
      <c r="A225" t="str">
        <f>IF('BB-2024-Friday'!AJ227&lt;&gt;"",'BB-2024-Friday'!AJ227,"")</f>
        <v/>
      </c>
      <c r="B225" t="str">
        <f>IF('BB-2024-Friday'!AJ227&lt;&gt;"",'BB-2024-Friday'!AR227,"")</f>
        <v/>
      </c>
      <c r="C225" t="str">
        <f>IF('BB-2024-Friday'!AJ227="m","v","a")</f>
        <v>a</v>
      </c>
      <c r="D225" s="92" t="str">
        <f>IF('BB-2024-Friday'!AJ227&lt;&gt;"",'BB-2024-Friday'!AI227,"")</f>
        <v/>
      </c>
      <c r="E225" s="119" t="str">
        <f>IF('BB-2024-Friday'!$AJ227&lt;&gt;"",IF('BB-2024-Friday'!$AJ227="t",0,'BB-2024-Friday'!AM227),"")</f>
        <v/>
      </c>
      <c r="F225" s="119" t="str">
        <f>IF('BB-2024-Friday'!$AJ227&lt;&gt;"",IF('BB-2024-Friday'!$AJ227="t",0,'BB-2024-Friday'!AN227),"")</f>
        <v/>
      </c>
      <c r="G225" s="119" t="str">
        <f>IF('BB-2024-Friday'!$AJ227&lt;&gt;"",IF('BB-2024-Friday'!$AJ227="t",0,'BB-2024-Friday'!AO227),"")</f>
        <v/>
      </c>
      <c r="H225" s="119" t="str">
        <f>IF('BB-2024-Friday'!$AJ227&lt;&gt;"",IF('BB-2024-Friday'!$AJ227="t",0,'BB-2024-Friday'!AP227),"")</f>
        <v/>
      </c>
      <c r="I225" s="119" t="str">
        <f>IF('BB-2024-Friday'!$AJ227&lt;&gt;"",IF('BB-2024-Friday'!$AJ227="t",0,'BB-2024-Friday'!AQ227),"")</f>
        <v/>
      </c>
      <c r="J225" s="119" t="str">
        <f>IF('BB-2024-Friday'!$AJ227&lt;&gt;"",IF('BB-2024-Friday'!$AJ227="t",'BB-2024-Friday'!AM227,0),"")</f>
        <v/>
      </c>
      <c r="K225" s="119" t="str">
        <f>IF('BB-2024-Friday'!$AJ227&lt;&gt;"",IF('BB-2024-Friday'!$AJ227="t",'BB-2024-Friday'!AN227,0),"")</f>
        <v/>
      </c>
      <c r="L225" s="119" t="str">
        <f>IF('BB-2024-Friday'!$AJ227&lt;&gt;"",IF('BB-2024-Friday'!$AJ227="t",'BB-2024-Friday'!AO227,0),"")</f>
        <v/>
      </c>
      <c r="M225" s="119" t="str">
        <f>IF('BB-2024-Friday'!$AJ227&lt;&gt;"",IF('BB-2024-Friday'!$AJ227="t",'BB-2024-Friday'!AP227,0),"")</f>
        <v/>
      </c>
      <c r="N225" s="120" t="str">
        <f>IF('BB-2024-Friday'!$AJ227&lt;&gt;"",IF('BB-2024-Friday'!$AJ227="m",'BB-2024-Friday'!U227,0),"")</f>
        <v/>
      </c>
      <c r="O225" s="120" t="str">
        <f>IF('BB-2024-Friday'!$AJ227&lt;&gt;"",IF('BB-2024-Friday'!$AJ227="m",'BB-2024-Friday'!V227,0),"")</f>
        <v/>
      </c>
    </row>
    <row r="226" spans="1:15" x14ac:dyDescent="0.25">
      <c r="A226" t="str">
        <f>IF('BB-2024-Friday'!AJ228&lt;&gt;"",'BB-2024-Friday'!AJ228,"")</f>
        <v/>
      </c>
      <c r="B226" t="str">
        <f>IF('BB-2024-Friday'!AJ228&lt;&gt;"",'BB-2024-Friday'!AR228,"")</f>
        <v/>
      </c>
      <c r="C226" t="str">
        <f>IF('BB-2024-Friday'!AJ228="m","v","a")</f>
        <v>a</v>
      </c>
      <c r="D226" s="92" t="str">
        <f>IF('BB-2024-Friday'!AJ228&lt;&gt;"",'BB-2024-Friday'!AI228,"")</f>
        <v/>
      </c>
      <c r="E226" s="119" t="str">
        <f>IF('BB-2024-Friday'!$AJ228&lt;&gt;"",IF('BB-2024-Friday'!$AJ228="t",0,'BB-2024-Friday'!AM228),"")</f>
        <v/>
      </c>
      <c r="F226" s="119" t="str">
        <f>IF('BB-2024-Friday'!$AJ228&lt;&gt;"",IF('BB-2024-Friday'!$AJ228="t",0,'BB-2024-Friday'!AN228),"")</f>
        <v/>
      </c>
      <c r="G226" s="119" t="str">
        <f>IF('BB-2024-Friday'!$AJ228&lt;&gt;"",IF('BB-2024-Friday'!$AJ228="t",0,'BB-2024-Friday'!AO228),"")</f>
        <v/>
      </c>
      <c r="H226" s="119" t="str">
        <f>IF('BB-2024-Friday'!$AJ228&lt;&gt;"",IF('BB-2024-Friday'!$AJ228="t",0,'BB-2024-Friday'!AP228),"")</f>
        <v/>
      </c>
      <c r="I226" s="119" t="str">
        <f>IF('BB-2024-Friday'!$AJ228&lt;&gt;"",IF('BB-2024-Friday'!$AJ228="t",0,'BB-2024-Friday'!AQ228),"")</f>
        <v/>
      </c>
      <c r="J226" s="119" t="str">
        <f>IF('BB-2024-Friday'!$AJ228&lt;&gt;"",IF('BB-2024-Friday'!$AJ228="t",'BB-2024-Friday'!AM228,0),"")</f>
        <v/>
      </c>
      <c r="K226" s="119" t="str">
        <f>IF('BB-2024-Friday'!$AJ228&lt;&gt;"",IF('BB-2024-Friday'!$AJ228="t",'BB-2024-Friday'!AN228,0),"")</f>
        <v/>
      </c>
      <c r="L226" s="119" t="str">
        <f>IF('BB-2024-Friday'!$AJ228&lt;&gt;"",IF('BB-2024-Friday'!$AJ228="t",'BB-2024-Friday'!AO228,0),"")</f>
        <v/>
      </c>
      <c r="M226" s="119" t="str">
        <f>IF('BB-2024-Friday'!$AJ228&lt;&gt;"",IF('BB-2024-Friday'!$AJ228="t",'BB-2024-Friday'!AP228,0),"")</f>
        <v/>
      </c>
      <c r="N226" s="120" t="str">
        <f>IF('BB-2024-Friday'!$AJ228&lt;&gt;"",IF('BB-2024-Friday'!$AJ228="m",'BB-2024-Friday'!U228,0),"")</f>
        <v/>
      </c>
      <c r="O226" s="120" t="str">
        <f>IF('BB-2024-Friday'!$AJ228&lt;&gt;"",IF('BB-2024-Friday'!$AJ228="m",'BB-2024-Friday'!V228,0),"")</f>
        <v/>
      </c>
    </row>
    <row r="227" spans="1:15" x14ac:dyDescent="0.25">
      <c r="A227" t="str">
        <f>IF('BB-2024-Friday'!AJ229&lt;&gt;"",'BB-2024-Friday'!AJ229,"")</f>
        <v>d</v>
      </c>
      <c r="B227" t="str">
        <f>IF('BB-2024-Friday'!AJ229&lt;&gt;"",'BB-2024-Friday'!AR229,"")</f>
        <v>Welcome to  Mbutshane Area Sponsored by Build Africa.  START of REGULARITY</v>
      </c>
      <c r="C227" t="str">
        <f>IF('BB-2024-Friday'!AJ229="m","v","a")</f>
        <v>a</v>
      </c>
      <c r="D227" s="92">
        <f>IF('BB-2024-Friday'!AJ229&lt;&gt;"",'BB-2024-Friday'!AI229,"")</f>
        <v>76.819999999999993</v>
      </c>
      <c r="E227" s="119">
        <f>IF('BB-2024-Friday'!$AJ229&lt;&gt;"",IF('BB-2024-Friday'!$AJ229="t",0,'BB-2024-Friday'!AM229),"")</f>
        <v>40</v>
      </c>
      <c r="F227" s="119">
        <f>IF('BB-2024-Friday'!$AJ229&lt;&gt;"",IF('BB-2024-Friday'!$AJ229="t",0,'BB-2024-Friday'!AN229),"")</f>
        <v>45</v>
      </c>
      <c r="G227" s="119">
        <f>IF('BB-2024-Friday'!$AJ229&lt;&gt;"",IF('BB-2024-Friday'!$AJ229="t",0,'BB-2024-Friday'!AO229),"")</f>
        <v>50</v>
      </c>
      <c r="H227" s="119">
        <f>IF('BB-2024-Friday'!$AJ229&lt;&gt;"",IF('BB-2024-Friday'!$AJ229="t",0,'BB-2024-Friday'!AP229),"")</f>
        <v>54</v>
      </c>
      <c r="I227" s="119" t="str">
        <f>IF('BB-2024-Friday'!$AJ229&lt;&gt;"",IF('BB-2024-Friday'!$AJ229="t",0,'BB-2024-Friday'!AQ229),"")</f>
        <v>60</v>
      </c>
      <c r="J227" s="119">
        <f>IF('BB-2024-Friday'!$AJ229&lt;&gt;"",IF('BB-2024-Friday'!$AJ229="t",'BB-2024-Friday'!AM229,0),"")</f>
        <v>0</v>
      </c>
      <c r="K227" s="119">
        <f>IF('BB-2024-Friday'!$AJ229&lt;&gt;"",IF('BB-2024-Friday'!$AJ229="t",'BB-2024-Friday'!AN229,0),"")</f>
        <v>0</v>
      </c>
      <c r="L227" s="119">
        <f>IF('BB-2024-Friday'!$AJ229&lt;&gt;"",IF('BB-2024-Friday'!$AJ229="t",'BB-2024-Friday'!AO229,0),"")</f>
        <v>0</v>
      </c>
      <c r="M227" s="119">
        <f>IF('BB-2024-Friday'!$AJ229&lt;&gt;"",IF('BB-2024-Friday'!$AJ229="t",'BB-2024-Friday'!AP229,0),"")</f>
        <v>0</v>
      </c>
      <c r="N227" s="120">
        <f>IF('BB-2024-Friday'!$AJ229&lt;&gt;"",IF('BB-2024-Friday'!$AJ229="m",'BB-2024-Friday'!U229,0),"")</f>
        <v>0</v>
      </c>
      <c r="O227" s="120">
        <f>IF('BB-2024-Friday'!$AJ229&lt;&gt;"",IF('BB-2024-Friday'!$AJ229="m",'BB-2024-Friday'!V229,0),"")</f>
        <v>0</v>
      </c>
    </row>
    <row r="228" spans="1:15" x14ac:dyDescent="0.25">
      <c r="A228" t="str">
        <f>IF('BB-2024-Friday'!AJ230&lt;&gt;"",'BB-2024-Friday'!AJ230,"")</f>
        <v/>
      </c>
      <c r="B228" t="str">
        <f>IF('BB-2024-Friday'!AJ230&lt;&gt;"",'BB-2024-Friday'!AR230,"")</f>
        <v/>
      </c>
      <c r="C228" t="str">
        <f>IF('BB-2024-Friday'!AJ230="m","v","a")</f>
        <v>a</v>
      </c>
      <c r="D228" s="92" t="str">
        <f>IF('BB-2024-Friday'!AJ230&lt;&gt;"",'BB-2024-Friday'!AI230,"")</f>
        <v/>
      </c>
      <c r="E228" s="119" t="str">
        <f>IF('BB-2024-Friday'!$AJ230&lt;&gt;"",IF('BB-2024-Friday'!$AJ230="t",0,'BB-2024-Friday'!AM230),"")</f>
        <v/>
      </c>
      <c r="F228" s="119" t="str">
        <f>IF('BB-2024-Friday'!$AJ230&lt;&gt;"",IF('BB-2024-Friday'!$AJ230="t",0,'BB-2024-Friday'!AN230),"")</f>
        <v/>
      </c>
      <c r="G228" s="119" t="str">
        <f>IF('BB-2024-Friday'!$AJ230&lt;&gt;"",IF('BB-2024-Friday'!$AJ230="t",0,'BB-2024-Friday'!AO230),"")</f>
        <v/>
      </c>
      <c r="H228" s="119" t="str">
        <f>IF('BB-2024-Friday'!$AJ230&lt;&gt;"",IF('BB-2024-Friday'!$AJ230="t",0,'BB-2024-Friday'!AP230),"")</f>
        <v/>
      </c>
      <c r="I228" s="119" t="str">
        <f>IF('BB-2024-Friday'!$AJ230&lt;&gt;"",IF('BB-2024-Friday'!$AJ230="t",0,'BB-2024-Friday'!AQ230),"")</f>
        <v/>
      </c>
      <c r="J228" s="119" t="str">
        <f>IF('BB-2024-Friday'!$AJ230&lt;&gt;"",IF('BB-2024-Friday'!$AJ230="t",'BB-2024-Friday'!AM230,0),"")</f>
        <v/>
      </c>
      <c r="K228" s="119" t="str">
        <f>IF('BB-2024-Friday'!$AJ230&lt;&gt;"",IF('BB-2024-Friday'!$AJ230="t",'BB-2024-Friday'!AN230,0),"")</f>
        <v/>
      </c>
      <c r="L228" s="119" t="str">
        <f>IF('BB-2024-Friday'!$AJ230&lt;&gt;"",IF('BB-2024-Friday'!$AJ230="t",'BB-2024-Friday'!AO230,0),"")</f>
        <v/>
      </c>
      <c r="M228" s="119" t="str">
        <f>IF('BB-2024-Friday'!$AJ230&lt;&gt;"",IF('BB-2024-Friday'!$AJ230="t",'BB-2024-Friday'!AP230,0),"")</f>
        <v/>
      </c>
      <c r="N228" s="120" t="str">
        <f>IF('BB-2024-Friday'!$AJ230&lt;&gt;"",IF('BB-2024-Friday'!$AJ230="m",'BB-2024-Friday'!U230,0),"")</f>
        <v/>
      </c>
      <c r="O228" s="120" t="str">
        <f>IF('BB-2024-Friday'!$AJ230&lt;&gt;"",IF('BB-2024-Friday'!$AJ230="m",'BB-2024-Friday'!V230,0),"")</f>
        <v/>
      </c>
    </row>
    <row r="229" spans="1:15" x14ac:dyDescent="0.25">
      <c r="A229" t="str">
        <f>IF('BB-2024-Friday'!AJ231&lt;&gt;"",'BB-2024-Friday'!AJ231,"")</f>
        <v/>
      </c>
      <c r="B229" t="str">
        <f>IF('BB-2024-Friday'!AJ231&lt;&gt;"",'BB-2024-Friday'!AR231,"")</f>
        <v/>
      </c>
      <c r="C229" t="str">
        <f>IF('BB-2024-Friday'!AJ231="m","v","a")</f>
        <v>a</v>
      </c>
      <c r="D229" s="92" t="str">
        <f>IF('BB-2024-Friday'!AJ231&lt;&gt;"",'BB-2024-Friday'!AI231,"")</f>
        <v/>
      </c>
      <c r="E229" s="119" t="str">
        <f>IF('BB-2024-Friday'!$AJ231&lt;&gt;"",IF('BB-2024-Friday'!$AJ231="t",0,'BB-2024-Friday'!AM231),"")</f>
        <v/>
      </c>
      <c r="F229" s="119" t="str">
        <f>IF('BB-2024-Friday'!$AJ231&lt;&gt;"",IF('BB-2024-Friday'!$AJ231="t",0,'BB-2024-Friday'!AN231),"")</f>
        <v/>
      </c>
      <c r="G229" s="119" t="str">
        <f>IF('BB-2024-Friday'!$AJ231&lt;&gt;"",IF('BB-2024-Friday'!$AJ231="t",0,'BB-2024-Friday'!AO231),"")</f>
        <v/>
      </c>
      <c r="H229" s="119" t="str">
        <f>IF('BB-2024-Friday'!$AJ231&lt;&gt;"",IF('BB-2024-Friday'!$AJ231="t",0,'BB-2024-Friday'!AP231),"")</f>
        <v/>
      </c>
      <c r="I229" s="119" t="str">
        <f>IF('BB-2024-Friday'!$AJ231&lt;&gt;"",IF('BB-2024-Friday'!$AJ231="t",0,'BB-2024-Friday'!AQ231),"")</f>
        <v/>
      </c>
      <c r="J229" s="119" t="str">
        <f>IF('BB-2024-Friday'!$AJ231&lt;&gt;"",IF('BB-2024-Friday'!$AJ231="t",'BB-2024-Friday'!AM231,0),"")</f>
        <v/>
      </c>
      <c r="K229" s="119" t="str">
        <f>IF('BB-2024-Friday'!$AJ231&lt;&gt;"",IF('BB-2024-Friday'!$AJ231="t",'BB-2024-Friday'!AN231,0),"")</f>
        <v/>
      </c>
      <c r="L229" s="119" t="str">
        <f>IF('BB-2024-Friday'!$AJ231&lt;&gt;"",IF('BB-2024-Friday'!$AJ231="t",'BB-2024-Friday'!AO231,0),"")</f>
        <v/>
      </c>
      <c r="M229" s="119" t="str">
        <f>IF('BB-2024-Friday'!$AJ231&lt;&gt;"",IF('BB-2024-Friday'!$AJ231="t",'BB-2024-Friday'!AP231,0),"")</f>
        <v/>
      </c>
      <c r="N229" s="120" t="str">
        <f>IF('BB-2024-Friday'!$AJ231&lt;&gt;"",IF('BB-2024-Friday'!$AJ231="m",'BB-2024-Friday'!U231,0),"")</f>
        <v/>
      </c>
      <c r="O229" s="120" t="str">
        <f>IF('BB-2024-Friday'!$AJ231&lt;&gt;"",IF('BB-2024-Friday'!$AJ231="m",'BB-2024-Friday'!V231,0),"")</f>
        <v/>
      </c>
    </row>
    <row r="230" spans="1:15" x14ac:dyDescent="0.25">
      <c r="A230" t="str">
        <f>IF('BB-2024-Friday'!AJ232&lt;&gt;"",'BB-2024-Friday'!AJ232,"")</f>
        <v/>
      </c>
      <c r="B230" t="str">
        <f>IF('BB-2024-Friday'!AJ232&lt;&gt;"",'BB-2024-Friday'!AR232,"")</f>
        <v/>
      </c>
      <c r="C230" t="str">
        <f>IF('BB-2024-Friday'!AJ232="m","v","a")</f>
        <v>a</v>
      </c>
      <c r="D230" s="92" t="str">
        <f>IF('BB-2024-Friday'!AJ232&lt;&gt;"",'BB-2024-Friday'!AI232,"")</f>
        <v/>
      </c>
      <c r="E230" s="119" t="str">
        <f>IF('BB-2024-Friday'!$AJ232&lt;&gt;"",IF('BB-2024-Friday'!$AJ232="t",0,'BB-2024-Friday'!AM232),"")</f>
        <v/>
      </c>
      <c r="F230" s="119" t="str">
        <f>IF('BB-2024-Friday'!$AJ232&lt;&gt;"",IF('BB-2024-Friday'!$AJ232="t",0,'BB-2024-Friday'!AN232),"")</f>
        <v/>
      </c>
      <c r="G230" s="119" t="str">
        <f>IF('BB-2024-Friday'!$AJ232&lt;&gt;"",IF('BB-2024-Friday'!$AJ232="t",0,'BB-2024-Friday'!AO232),"")</f>
        <v/>
      </c>
      <c r="H230" s="119" t="str">
        <f>IF('BB-2024-Friday'!$AJ232&lt;&gt;"",IF('BB-2024-Friday'!$AJ232="t",0,'BB-2024-Friday'!AP232),"")</f>
        <v/>
      </c>
      <c r="I230" s="119" t="str">
        <f>IF('BB-2024-Friday'!$AJ232&lt;&gt;"",IF('BB-2024-Friday'!$AJ232="t",0,'BB-2024-Friday'!AQ232),"")</f>
        <v/>
      </c>
      <c r="J230" s="119" t="str">
        <f>IF('BB-2024-Friday'!$AJ232&lt;&gt;"",IF('BB-2024-Friday'!$AJ232="t",'BB-2024-Friday'!AM232,0),"")</f>
        <v/>
      </c>
      <c r="K230" s="119" t="str">
        <f>IF('BB-2024-Friday'!$AJ232&lt;&gt;"",IF('BB-2024-Friday'!$AJ232="t",'BB-2024-Friday'!AN232,0),"")</f>
        <v/>
      </c>
      <c r="L230" s="119" t="str">
        <f>IF('BB-2024-Friday'!$AJ232&lt;&gt;"",IF('BB-2024-Friday'!$AJ232="t",'BB-2024-Friday'!AO232,0),"")</f>
        <v/>
      </c>
      <c r="M230" s="119" t="str">
        <f>IF('BB-2024-Friday'!$AJ232&lt;&gt;"",IF('BB-2024-Friday'!$AJ232="t",'BB-2024-Friday'!AP232,0),"")</f>
        <v/>
      </c>
      <c r="N230" s="120" t="str">
        <f>IF('BB-2024-Friday'!$AJ232&lt;&gt;"",IF('BB-2024-Friday'!$AJ232="m",'BB-2024-Friday'!U232,0),"")</f>
        <v/>
      </c>
      <c r="O230" s="120" t="str">
        <f>IF('BB-2024-Friday'!$AJ232&lt;&gt;"",IF('BB-2024-Friday'!$AJ232="m",'BB-2024-Friday'!V232,0),"")</f>
        <v/>
      </c>
    </row>
    <row r="231" spans="1:15" x14ac:dyDescent="0.25">
      <c r="A231" t="str">
        <f>IF('BB-2024-Friday'!AJ233&lt;&gt;"",'BB-2024-Friday'!AJ233,"")</f>
        <v>m</v>
      </c>
      <c r="B231" t="str">
        <f>IF('BB-2024-Friday'!AJ233&lt;&gt;"",'BB-2024-Friday'!AR233,"")</f>
        <v>Contral @ Gum pole at start of Sumit Rd intersection Marked with Ducktape.</v>
      </c>
      <c r="C231" t="str">
        <f>IF('BB-2024-Friday'!AJ233="m","v","a")</f>
        <v>v</v>
      </c>
      <c r="D231" s="92">
        <f>IF('BB-2024-Friday'!AJ233&lt;&gt;"",'BB-2024-Friday'!AI233,"")</f>
        <v>78.650000000000006</v>
      </c>
      <c r="E231" s="119">
        <f>IF('BB-2024-Friday'!$AJ233&lt;&gt;"",IF('BB-2024-Friday'!$AJ233="t",0,'BB-2024-Friday'!AM233),"")</f>
        <v>40</v>
      </c>
      <c r="F231" s="119">
        <f>IF('BB-2024-Friday'!$AJ233&lt;&gt;"",IF('BB-2024-Friday'!$AJ233="t",0,'BB-2024-Friday'!AN233),"")</f>
        <v>45</v>
      </c>
      <c r="G231" s="119">
        <f>IF('BB-2024-Friday'!$AJ233&lt;&gt;"",IF('BB-2024-Friday'!$AJ233="t",0,'BB-2024-Friday'!AO233),"")</f>
        <v>50</v>
      </c>
      <c r="H231" s="119">
        <f>IF('BB-2024-Friday'!$AJ233&lt;&gt;"",IF('BB-2024-Friday'!$AJ233="t",0,'BB-2024-Friday'!AP233),"")</f>
        <v>54</v>
      </c>
      <c r="I231" s="119" t="str">
        <f>IF('BB-2024-Friday'!$AJ233&lt;&gt;"",IF('BB-2024-Friday'!$AJ233="t",0,'BB-2024-Friday'!AQ233),"")</f>
        <v>60</v>
      </c>
      <c r="J231" s="119">
        <f>IF('BB-2024-Friday'!$AJ233&lt;&gt;"",IF('BB-2024-Friday'!$AJ233="t",'BB-2024-Friday'!AM233,0),"")</f>
        <v>0</v>
      </c>
      <c r="K231" s="119">
        <f>IF('BB-2024-Friday'!$AJ233&lt;&gt;"",IF('BB-2024-Friday'!$AJ233="t",'BB-2024-Friday'!AN233,0),"")</f>
        <v>0</v>
      </c>
      <c r="L231" s="119">
        <f>IF('BB-2024-Friday'!$AJ233&lt;&gt;"",IF('BB-2024-Friday'!$AJ233="t",'BB-2024-Friday'!AO233,0),"")</f>
        <v>0</v>
      </c>
      <c r="M231" s="119">
        <f>IF('BB-2024-Friday'!$AJ233&lt;&gt;"",IF('BB-2024-Friday'!$AJ233="t",'BB-2024-Friday'!AP233,0),"")</f>
        <v>0</v>
      </c>
      <c r="N231" s="120">
        <f>IF('BB-2024-Friday'!$AJ233&lt;&gt;"",IF('BB-2024-Friday'!$AJ233="m",'BB-2024-Friday'!U233,0),"")</f>
        <v>29.567260000000001</v>
      </c>
      <c r="O231" s="120">
        <f>IF('BB-2024-Friday'!$AJ233&lt;&gt;"",IF('BB-2024-Friday'!$AJ233="m",'BB-2024-Friday'!V233,0),"")</f>
        <v>30.291540000000001</v>
      </c>
    </row>
    <row r="232" spans="1:15" x14ac:dyDescent="0.25">
      <c r="A232" t="str">
        <f>IF('BB-2024-Friday'!AJ234&lt;&gt;"",'BB-2024-Friday'!AJ234,"")</f>
        <v>o</v>
      </c>
      <c r="B232" t="str">
        <f>IF('BB-2024-Friday'!AJ234&lt;&gt;"",'BB-2024-Friday'!AR234,"")</f>
        <v>Diagrammatic sign:  Warning Traffic light .200m. START of OPEN SECTION.</v>
      </c>
      <c r="C232" t="str">
        <f>IF('BB-2024-Friday'!AJ234="m","v","a")</f>
        <v>a</v>
      </c>
      <c r="D232" s="92">
        <f>IF('BB-2024-Friday'!AJ234&lt;&gt;"",'BB-2024-Friday'!AI234,"")</f>
        <v>79.239999999999995</v>
      </c>
      <c r="E232" s="119">
        <f>IF('BB-2024-Friday'!$AJ234&lt;&gt;"",IF('BB-2024-Friday'!$AJ234="t",0,'BB-2024-Friday'!AM234),"")</f>
        <v>30</v>
      </c>
      <c r="F232" s="119">
        <f>IF('BB-2024-Friday'!$AJ234&lt;&gt;"",IF('BB-2024-Friday'!$AJ234="t",0,'BB-2024-Friday'!AN234),"")</f>
        <v>30</v>
      </c>
      <c r="G232" s="119">
        <f>IF('BB-2024-Friday'!$AJ234&lt;&gt;"",IF('BB-2024-Friday'!$AJ234="t",0,'BB-2024-Friday'!AO234),"")</f>
        <v>30</v>
      </c>
      <c r="H232" s="119">
        <f>IF('BB-2024-Friday'!$AJ234&lt;&gt;"",IF('BB-2024-Friday'!$AJ234="t",0,'BB-2024-Friday'!AP234),"")</f>
        <v>30</v>
      </c>
      <c r="I232" s="119" t="str">
        <f>IF('BB-2024-Friday'!$AJ234&lt;&gt;"",IF('BB-2024-Friday'!$AJ234="t",0,'BB-2024-Friday'!AQ234),"")</f>
        <v>60</v>
      </c>
      <c r="J232" s="119">
        <f>IF('BB-2024-Friday'!$AJ234&lt;&gt;"",IF('BB-2024-Friday'!$AJ234="t",'BB-2024-Friday'!AM234,0),"")</f>
        <v>0</v>
      </c>
      <c r="K232" s="119">
        <f>IF('BB-2024-Friday'!$AJ234&lt;&gt;"",IF('BB-2024-Friday'!$AJ234="t",'BB-2024-Friday'!AN234,0),"")</f>
        <v>0</v>
      </c>
      <c r="L232" s="119">
        <f>IF('BB-2024-Friday'!$AJ234&lt;&gt;"",IF('BB-2024-Friday'!$AJ234="t",'BB-2024-Friday'!AO234,0),"")</f>
        <v>0</v>
      </c>
      <c r="M232" s="119">
        <f>IF('BB-2024-Friday'!$AJ234&lt;&gt;"",IF('BB-2024-Friday'!$AJ234="t",'BB-2024-Friday'!AP234,0),"")</f>
        <v>0</v>
      </c>
      <c r="N232" s="120">
        <f>IF('BB-2024-Friday'!$AJ234&lt;&gt;"",IF('BB-2024-Friday'!$AJ234="m",'BB-2024-Friday'!U234,0),"")</f>
        <v>0</v>
      </c>
      <c r="O232" s="120">
        <f>IF('BB-2024-Friday'!$AJ234&lt;&gt;"",IF('BB-2024-Friday'!$AJ234="m",'BB-2024-Friday'!V234,0),"")</f>
        <v>0</v>
      </c>
    </row>
    <row r="233" spans="1:15" x14ac:dyDescent="0.25">
      <c r="A233" t="str">
        <f>IF('BB-2024-Friday'!AJ235&lt;&gt;"",'BB-2024-Friday'!AJ235,"")</f>
        <v>o</v>
      </c>
      <c r="B233" t="str">
        <f>IF('BB-2024-Friday'!AJ235&lt;&gt;"",'BB-2024-Friday'!AR235,"")</f>
        <v>Traffic light Turn LEFT on Cedara R103 Howick .</v>
      </c>
      <c r="C233" t="str">
        <f>IF('BB-2024-Friday'!AJ235="m","v","a")</f>
        <v>a</v>
      </c>
      <c r="D233" s="92">
        <f>IF('BB-2024-Friday'!AJ235&lt;&gt;"",'BB-2024-Friday'!AI235,"")</f>
        <v>79.45</v>
      </c>
      <c r="E233" s="119">
        <f>IF('BB-2024-Friday'!$AJ235&lt;&gt;"",IF('BB-2024-Friday'!$AJ235="t",0,'BB-2024-Friday'!AM235),"")</f>
        <v>30</v>
      </c>
      <c r="F233" s="119">
        <f>IF('BB-2024-Friday'!$AJ235&lt;&gt;"",IF('BB-2024-Friday'!$AJ235="t",0,'BB-2024-Friday'!AN235),"")</f>
        <v>30</v>
      </c>
      <c r="G233" s="119">
        <f>IF('BB-2024-Friday'!$AJ235&lt;&gt;"",IF('BB-2024-Friday'!$AJ235="t",0,'BB-2024-Friday'!AO235),"")</f>
        <v>30</v>
      </c>
      <c r="H233" s="119">
        <f>IF('BB-2024-Friday'!$AJ235&lt;&gt;"",IF('BB-2024-Friday'!$AJ235="t",0,'BB-2024-Friday'!AP235),"")</f>
        <v>30</v>
      </c>
      <c r="I233" s="119" t="str">
        <f>IF('BB-2024-Friday'!$AJ235&lt;&gt;"",IF('BB-2024-Friday'!$AJ235="t",0,'BB-2024-Friday'!AQ235),"")</f>
        <v>60</v>
      </c>
      <c r="J233" s="119">
        <f>IF('BB-2024-Friday'!$AJ235&lt;&gt;"",IF('BB-2024-Friday'!$AJ235="t",'BB-2024-Friday'!AM235,0),"")</f>
        <v>0</v>
      </c>
      <c r="K233" s="119">
        <f>IF('BB-2024-Friday'!$AJ235&lt;&gt;"",IF('BB-2024-Friday'!$AJ235="t",'BB-2024-Friday'!AN235,0),"")</f>
        <v>0</v>
      </c>
      <c r="L233" s="119">
        <f>IF('BB-2024-Friday'!$AJ235&lt;&gt;"",IF('BB-2024-Friday'!$AJ235="t",'BB-2024-Friday'!AO235,0),"")</f>
        <v>0</v>
      </c>
      <c r="M233" s="119">
        <f>IF('BB-2024-Friday'!$AJ235&lt;&gt;"",IF('BB-2024-Friday'!$AJ235="t",'BB-2024-Friday'!AP235,0),"")</f>
        <v>0</v>
      </c>
      <c r="N233" s="120">
        <f>IF('BB-2024-Friday'!$AJ235&lt;&gt;"",IF('BB-2024-Friday'!$AJ235="m",'BB-2024-Friday'!U235,0),"")</f>
        <v>0</v>
      </c>
      <c r="O233" s="120">
        <f>IF('BB-2024-Friday'!$AJ235&lt;&gt;"",IF('BB-2024-Friday'!$AJ235="m",'BB-2024-Friday'!V235,0),"")</f>
        <v>0</v>
      </c>
    </row>
    <row r="234" spans="1:15" x14ac:dyDescent="0.25">
      <c r="A234" t="str">
        <f>IF('BB-2024-Friday'!AJ236&lt;&gt;"",'BB-2024-Friday'!AJ236,"")</f>
        <v/>
      </c>
      <c r="B234" t="str">
        <f>IF('BB-2024-Friday'!AJ236&lt;&gt;"",'BB-2024-Friday'!AR236,"")</f>
        <v/>
      </c>
      <c r="C234" t="str">
        <f>IF('BB-2024-Friday'!AJ236="m","v","a")</f>
        <v>a</v>
      </c>
      <c r="D234" s="92" t="str">
        <f>IF('BB-2024-Friday'!AJ236&lt;&gt;"",'BB-2024-Friday'!AI236,"")</f>
        <v/>
      </c>
      <c r="E234" s="119" t="str">
        <f>IF('BB-2024-Friday'!$AJ236&lt;&gt;"",IF('BB-2024-Friday'!$AJ236="t",0,'BB-2024-Friday'!AM236),"")</f>
        <v/>
      </c>
      <c r="F234" s="119" t="str">
        <f>IF('BB-2024-Friday'!$AJ236&lt;&gt;"",IF('BB-2024-Friday'!$AJ236="t",0,'BB-2024-Friday'!AN236),"")</f>
        <v/>
      </c>
      <c r="G234" s="119" t="str">
        <f>IF('BB-2024-Friday'!$AJ236&lt;&gt;"",IF('BB-2024-Friday'!$AJ236="t",0,'BB-2024-Friday'!AO236),"")</f>
        <v/>
      </c>
      <c r="H234" s="119" t="str">
        <f>IF('BB-2024-Friday'!$AJ236&lt;&gt;"",IF('BB-2024-Friday'!$AJ236="t",0,'BB-2024-Friday'!AP236),"")</f>
        <v/>
      </c>
      <c r="I234" s="119" t="str">
        <f>IF('BB-2024-Friday'!$AJ236&lt;&gt;"",IF('BB-2024-Friday'!$AJ236="t",0,'BB-2024-Friday'!AQ236),"")</f>
        <v/>
      </c>
      <c r="J234" s="119" t="str">
        <f>IF('BB-2024-Friday'!$AJ236&lt;&gt;"",IF('BB-2024-Friday'!$AJ236="t",'BB-2024-Friday'!AM236,0),"")</f>
        <v/>
      </c>
      <c r="K234" s="119" t="str">
        <f>IF('BB-2024-Friday'!$AJ236&lt;&gt;"",IF('BB-2024-Friday'!$AJ236="t",'BB-2024-Friday'!AN236,0),"")</f>
        <v/>
      </c>
      <c r="L234" s="119" t="str">
        <f>IF('BB-2024-Friday'!$AJ236&lt;&gt;"",IF('BB-2024-Friday'!$AJ236="t",'BB-2024-Friday'!AO236,0),"")</f>
        <v/>
      </c>
      <c r="M234" s="119" t="str">
        <f>IF('BB-2024-Friday'!$AJ236&lt;&gt;"",IF('BB-2024-Friday'!$AJ236="t",'BB-2024-Friday'!AP236,0),"")</f>
        <v/>
      </c>
      <c r="N234" s="120" t="str">
        <f>IF('BB-2024-Friday'!$AJ236&lt;&gt;"",IF('BB-2024-Friday'!$AJ236="m",'BB-2024-Friday'!U236,0),"")</f>
        <v/>
      </c>
      <c r="O234" s="120" t="str">
        <f>IF('BB-2024-Friday'!$AJ236&lt;&gt;"",IF('BB-2024-Friday'!$AJ236="m",'BB-2024-Friday'!V236,0),"")</f>
        <v/>
      </c>
    </row>
    <row r="235" spans="1:15" x14ac:dyDescent="0.25">
      <c r="A235" t="str">
        <f>IF('BB-2024-Friday'!AJ237&lt;&gt;"",'BB-2024-Friday'!AJ237,"")</f>
        <v>l</v>
      </c>
      <c r="B235" t="str">
        <f>IF('BB-2024-Friday'!AJ237&lt;&gt;"",'BB-2024-Friday'!AR237,"")</f>
        <v>{Left }B+B Abbots Cove.</v>
      </c>
      <c r="C235" t="str">
        <f>IF('BB-2024-Friday'!AJ237="m","v","a")</f>
        <v>a</v>
      </c>
      <c r="D235" s="92">
        <f>IF('BB-2024-Friday'!AJ237&lt;&gt;"",'BB-2024-Friday'!AI237,"")</f>
        <v>79.569999999999993</v>
      </c>
      <c r="E235" s="119">
        <f>IF('BB-2024-Friday'!$AJ237&lt;&gt;"",IF('BB-2024-Friday'!$AJ237="t",0,'BB-2024-Friday'!AM237),"")</f>
        <v>35</v>
      </c>
      <c r="F235" s="119">
        <f>IF('BB-2024-Friday'!$AJ237&lt;&gt;"",IF('BB-2024-Friday'!$AJ237="t",0,'BB-2024-Friday'!AN237),"")</f>
        <v>40</v>
      </c>
      <c r="G235" s="119">
        <f>IF('BB-2024-Friday'!$AJ237&lt;&gt;"",IF('BB-2024-Friday'!$AJ237="t",0,'BB-2024-Friday'!AO237),"")</f>
        <v>45</v>
      </c>
      <c r="H235" s="119">
        <f>IF('BB-2024-Friday'!$AJ237&lt;&gt;"",IF('BB-2024-Friday'!$AJ237="t",0,'BB-2024-Friday'!AP237),"")</f>
        <v>50</v>
      </c>
      <c r="I235" s="119" t="str">
        <f>IF('BB-2024-Friday'!$AJ237&lt;&gt;"",IF('BB-2024-Friday'!$AJ237="t",0,'BB-2024-Friday'!AQ237),"")</f>
        <v>60</v>
      </c>
      <c r="J235" s="119">
        <f>IF('BB-2024-Friday'!$AJ237&lt;&gt;"",IF('BB-2024-Friday'!$AJ237="t",'BB-2024-Friday'!AM237,0),"")</f>
        <v>0</v>
      </c>
      <c r="K235" s="119">
        <f>IF('BB-2024-Friday'!$AJ237&lt;&gt;"",IF('BB-2024-Friday'!$AJ237="t",'BB-2024-Friday'!AN237,0),"")</f>
        <v>0</v>
      </c>
      <c r="L235" s="119">
        <f>IF('BB-2024-Friday'!$AJ237&lt;&gt;"",IF('BB-2024-Friday'!$AJ237="t",'BB-2024-Friday'!AO237,0),"")</f>
        <v>0</v>
      </c>
      <c r="M235" s="119">
        <f>IF('BB-2024-Friday'!$AJ237&lt;&gt;"",IF('BB-2024-Friday'!$AJ237="t",'BB-2024-Friday'!AP237,0),"")</f>
        <v>0</v>
      </c>
      <c r="N235" s="120">
        <f>IF('BB-2024-Friday'!$AJ237&lt;&gt;"",IF('BB-2024-Friday'!$AJ237="m",'BB-2024-Friday'!U237,0),"")</f>
        <v>0</v>
      </c>
      <c r="O235" s="120">
        <f>IF('BB-2024-Friday'!$AJ237&lt;&gt;"",IF('BB-2024-Friday'!$AJ237="m",'BB-2024-Friday'!V237,0),"")</f>
        <v>0</v>
      </c>
    </row>
    <row r="236" spans="1:15" x14ac:dyDescent="0.25">
      <c r="A236" t="str">
        <f>IF('BB-2024-Friday'!AJ238&lt;&gt;"",'BB-2024-Friday'!AJ238,"")</f>
        <v/>
      </c>
      <c r="B236" t="str">
        <f>IF('BB-2024-Friday'!AJ238&lt;&gt;"",'BB-2024-Friday'!AR238,"")</f>
        <v/>
      </c>
      <c r="C236" t="str">
        <f>IF('BB-2024-Friday'!AJ238="m","v","a")</f>
        <v>a</v>
      </c>
      <c r="D236" s="92" t="str">
        <f>IF('BB-2024-Friday'!AJ238&lt;&gt;"",'BB-2024-Friday'!AI238,"")</f>
        <v/>
      </c>
      <c r="E236" s="119" t="str">
        <f>IF('BB-2024-Friday'!$AJ238&lt;&gt;"",IF('BB-2024-Friday'!$AJ238="t",0,'BB-2024-Friday'!AM238),"")</f>
        <v/>
      </c>
      <c r="F236" s="119" t="str">
        <f>IF('BB-2024-Friday'!$AJ238&lt;&gt;"",IF('BB-2024-Friday'!$AJ238="t",0,'BB-2024-Friday'!AN238),"")</f>
        <v/>
      </c>
      <c r="G236" s="119" t="str">
        <f>IF('BB-2024-Friday'!$AJ238&lt;&gt;"",IF('BB-2024-Friday'!$AJ238="t",0,'BB-2024-Friday'!AO238),"")</f>
        <v/>
      </c>
      <c r="H236" s="119" t="str">
        <f>IF('BB-2024-Friday'!$AJ238&lt;&gt;"",IF('BB-2024-Friday'!$AJ238="t",0,'BB-2024-Friday'!AP238),"")</f>
        <v/>
      </c>
      <c r="I236" s="119" t="str">
        <f>IF('BB-2024-Friday'!$AJ238&lt;&gt;"",IF('BB-2024-Friday'!$AJ238="t",0,'BB-2024-Friday'!AQ238),"")</f>
        <v/>
      </c>
      <c r="J236" s="119" t="str">
        <f>IF('BB-2024-Friday'!$AJ238&lt;&gt;"",IF('BB-2024-Friday'!$AJ238="t",'BB-2024-Friday'!AM238,0),"")</f>
        <v/>
      </c>
      <c r="K236" s="119" t="str">
        <f>IF('BB-2024-Friday'!$AJ238&lt;&gt;"",IF('BB-2024-Friday'!$AJ238="t",'BB-2024-Friday'!AN238,0),"")</f>
        <v/>
      </c>
      <c r="L236" s="119" t="str">
        <f>IF('BB-2024-Friday'!$AJ238&lt;&gt;"",IF('BB-2024-Friday'!$AJ238="t",'BB-2024-Friday'!AO238,0),"")</f>
        <v/>
      </c>
      <c r="M236" s="119" t="str">
        <f>IF('BB-2024-Friday'!$AJ238&lt;&gt;"",IF('BB-2024-Friday'!$AJ238="t",'BB-2024-Friday'!AP238,0),"")</f>
        <v/>
      </c>
      <c r="N236" s="120" t="str">
        <f>IF('BB-2024-Friday'!$AJ238&lt;&gt;"",IF('BB-2024-Friday'!$AJ238="m",'BB-2024-Friday'!U238,0),"")</f>
        <v/>
      </c>
      <c r="O236" s="120" t="str">
        <f>IF('BB-2024-Friday'!$AJ238&lt;&gt;"",IF('BB-2024-Friday'!$AJ238="m",'BB-2024-Friday'!V238,0),"")</f>
        <v/>
      </c>
    </row>
    <row r="237" spans="1:15" x14ac:dyDescent="0.25">
      <c r="A237" t="str">
        <f>IF('BB-2024-Friday'!AJ239&lt;&gt;"",'BB-2024-Friday'!AJ239,"")</f>
        <v/>
      </c>
      <c r="B237" t="str">
        <f>IF('BB-2024-Friday'!AJ239&lt;&gt;"",'BB-2024-Friday'!AR239,"")</f>
        <v/>
      </c>
      <c r="C237" t="str">
        <f>IF('BB-2024-Friday'!AJ239="m","v","a")</f>
        <v>a</v>
      </c>
      <c r="D237" s="92" t="str">
        <f>IF('BB-2024-Friday'!AJ239&lt;&gt;"",'BB-2024-Friday'!AI239,"")</f>
        <v/>
      </c>
      <c r="E237" s="119" t="str">
        <f>IF('BB-2024-Friday'!$AJ239&lt;&gt;"",IF('BB-2024-Friday'!$AJ239="t",0,'BB-2024-Friday'!AM239),"")</f>
        <v/>
      </c>
      <c r="F237" s="119" t="str">
        <f>IF('BB-2024-Friday'!$AJ239&lt;&gt;"",IF('BB-2024-Friday'!$AJ239="t",0,'BB-2024-Friday'!AN239),"")</f>
        <v/>
      </c>
      <c r="G237" s="119" t="str">
        <f>IF('BB-2024-Friday'!$AJ239&lt;&gt;"",IF('BB-2024-Friday'!$AJ239="t",0,'BB-2024-Friday'!AO239),"")</f>
        <v/>
      </c>
      <c r="H237" s="119" t="str">
        <f>IF('BB-2024-Friday'!$AJ239&lt;&gt;"",IF('BB-2024-Friday'!$AJ239="t",0,'BB-2024-Friday'!AP239),"")</f>
        <v/>
      </c>
      <c r="I237" s="119" t="str">
        <f>IF('BB-2024-Friday'!$AJ239&lt;&gt;"",IF('BB-2024-Friday'!$AJ239="t",0,'BB-2024-Friday'!AQ239),"")</f>
        <v/>
      </c>
      <c r="J237" s="119" t="str">
        <f>IF('BB-2024-Friday'!$AJ239&lt;&gt;"",IF('BB-2024-Friday'!$AJ239="t",'BB-2024-Friday'!AM239,0),"")</f>
        <v/>
      </c>
      <c r="K237" s="119" t="str">
        <f>IF('BB-2024-Friday'!$AJ239&lt;&gt;"",IF('BB-2024-Friday'!$AJ239="t",'BB-2024-Friday'!AN239,0),"")</f>
        <v/>
      </c>
      <c r="L237" s="119" t="str">
        <f>IF('BB-2024-Friday'!$AJ239&lt;&gt;"",IF('BB-2024-Friday'!$AJ239="t",'BB-2024-Friday'!AO239,0),"")</f>
        <v/>
      </c>
      <c r="M237" s="119" t="str">
        <f>IF('BB-2024-Friday'!$AJ239&lt;&gt;"",IF('BB-2024-Friday'!$AJ239="t",'BB-2024-Friday'!AP239,0),"")</f>
        <v/>
      </c>
      <c r="N237" s="120" t="str">
        <f>IF('BB-2024-Friday'!$AJ239&lt;&gt;"",IF('BB-2024-Friday'!$AJ239="m",'BB-2024-Friday'!U239,0),"")</f>
        <v/>
      </c>
      <c r="O237" s="120" t="str">
        <f>IF('BB-2024-Friday'!$AJ239&lt;&gt;"",IF('BB-2024-Friday'!$AJ239="m",'BB-2024-Friday'!V239,0),"")</f>
        <v/>
      </c>
    </row>
    <row r="238" spans="1:15" x14ac:dyDescent="0.25">
      <c r="A238" t="str">
        <f>IF('BB-2024-Friday'!AJ240&lt;&gt;"",'BB-2024-Friday'!AJ240,"")</f>
        <v/>
      </c>
      <c r="B238" t="str">
        <f>IF('BB-2024-Friday'!AJ240&lt;&gt;"",'BB-2024-Friday'!AR240,"")</f>
        <v/>
      </c>
      <c r="C238" t="str">
        <f>IF('BB-2024-Friday'!AJ240="m","v","a")</f>
        <v>a</v>
      </c>
      <c r="D238" s="92" t="str">
        <f>IF('BB-2024-Friday'!AJ240&lt;&gt;"",'BB-2024-Friday'!AI240,"")</f>
        <v/>
      </c>
      <c r="E238" s="119" t="str">
        <f>IF('BB-2024-Friday'!$AJ240&lt;&gt;"",IF('BB-2024-Friday'!$AJ240="t",0,'BB-2024-Friday'!AM240),"")</f>
        <v/>
      </c>
      <c r="F238" s="119" t="str">
        <f>IF('BB-2024-Friday'!$AJ240&lt;&gt;"",IF('BB-2024-Friday'!$AJ240="t",0,'BB-2024-Friday'!AN240),"")</f>
        <v/>
      </c>
      <c r="G238" s="119" t="str">
        <f>IF('BB-2024-Friday'!$AJ240&lt;&gt;"",IF('BB-2024-Friday'!$AJ240="t",0,'BB-2024-Friday'!AO240),"")</f>
        <v/>
      </c>
      <c r="H238" s="119" t="str">
        <f>IF('BB-2024-Friday'!$AJ240&lt;&gt;"",IF('BB-2024-Friday'!$AJ240="t",0,'BB-2024-Friday'!AP240),"")</f>
        <v/>
      </c>
      <c r="I238" s="119" t="str">
        <f>IF('BB-2024-Friday'!$AJ240&lt;&gt;"",IF('BB-2024-Friday'!$AJ240="t",0,'BB-2024-Friday'!AQ240),"")</f>
        <v/>
      </c>
      <c r="J238" s="119" t="str">
        <f>IF('BB-2024-Friday'!$AJ240&lt;&gt;"",IF('BB-2024-Friday'!$AJ240="t",'BB-2024-Friday'!AM240,0),"")</f>
        <v/>
      </c>
      <c r="K238" s="119" t="str">
        <f>IF('BB-2024-Friday'!$AJ240&lt;&gt;"",IF('BB-2024-Friday'!$AJ240="t",'BB-2024-Friday'!AN240,0),"")</f>
        <v/>
      </c>
      <c r="L238" s="119" t="str">
        <f>IF('BB-2024-Friday'!$AJ240&lt;&gt;"",IF('BB-2024-Friday'!$AJ240="t",'BB-2024-Friday'!AO240,0),"")</f>
        <v/>
      </c>
      <c r="M238" s="119" t="str">
        <f>IF('BB-2024-Friday'!$AJ240&lt;&gt;"",IF('BB-2024-Friday'!$AJ240="t",'BB-2024-Friday'!AP240,0),"")</f>
        <v/>
      </c>
      <c r="N238" s="120" t="str">
        <f>IF('BB-2024-Friday'!$AJ240&lt;&gt;"",IF('BB-2024-Friday'!$AJ240="m",'BB-2024-Friday'!U240,0),"")</f>
        <v/>
      </c>
      <c r="O238" s="120" t="str">
        <f>IF('BB-2024-Friday'!$AJ240&lt;&gt;"",IF('BB-2024-Friday'!$AJ240="m",'BB-2024-Friday'!V240,0),"")</f>
        <v/>
      </c>
    </row>
    <row r="239" spans="1:15" x14ac:dyDescent="0.25">
      <c r="A239" t="str">
        <f>IF('BB-2024-Friday'!AJ241&lt;&gt;"",'BB-2024-Friday'!AJ241,"")</f>
        <v/>
      </c>
      <c r="B239" t="str">
        <f>IF('BB-2024-Friday'!AJ241&lt;&gt;"",'BB-2024-Friday'!AR241,"")</f>
        <v/>
      </c>
      <c r="C239" t="str">
        <f>IF('BB-2024-Friday'!AJ241="m","v","a")</f>
        <v>a</v>
      </c>
      <c r="D239" s="92" t="str">
        <f>IF('BB-2024-Friday'!AJ241&lt;&gt;"",'BB-2024-Friday'!AI241,"")</f>
        <v/>
      </c>
      <c r="E239" s="119" t="str">
        <f>IF('BB-2024-Friday'!$AJ241&lt;&gt;"",IF('BB-2024-Friday'!$AJ241="t",0,'BB-2024-Friday'!AM241),"")</f>
        <v/>
      </c>
      <c r="F239" s="119" t="str">
        <f>IF('BB-2024-Friday'!$AJ241&lt;&gt;"",IF('BB-2024-Friday'!$AJ241="t",0,'BB-2024-Friday'!AN241),"")</f>
        <v/>
      </c>
      <c r="G239" s="119" t="str">
        <f>IF('BB-2024-Friday'!$AJ241&lt;&gt;"",IF('BB-2024-Friday'!$AJ241="t",0,'BB-2024-Friday'!AO241),"")</f>
        <v/>
      </c>
      <c r="H239" s="119" t="str">
        <f>IF('BB-2024-Friday'!$AJ241&lt;&gt;"",IF('BB-2024-Friday'!$AJ241="t",0,'BB-2024-Friday'!AP241),"")</f>
        <v/>
      </c>
      <c r="I239" s="119" t="str">
        <f>IF('BB-2024-Friday'!$AJ241&lt;&gt;"",IF('BB-2024-Friday'!$AJ241="t",0,'BB-2024-Friday'!AQ241),"")</f>
        <v/>
      </c>
      <c r="J239" s="119" t="str">
        <f>IF('BB-2024-Friday'!$AJ241&lt;&gt;"",IF('BB-2024-Friday'!$AJ241="t",'BB-2024-Friday'!AM241,0),"")</f>
        <v/>
      </c>
      <c r="K239" s="119" t="str">
        <f>IF('BB-2024-Friday'!$AJ241&lt;&gt;"",IF('BB-2024-Friday'!$AJ241="t",'BB-2024-Friday'!AN241,0),"")</f>
        <v/>
      </c>
      <c r="L239" s="119" t="str">
        <f>IF('BB-2024-Friday'!$AJ241&lt;&gt;"",IF('BB-2024-Friday'!$AJ241="t",'BB-2024-Friday'!AO241,0),"")</f>
        <v/>
      </c>
      <c r="M239" s="119" t="str">
        <f>IF('BB-2024-Friday'!$AJ241&lt;&gt;"",IF('BB-2024-Friday'!$AJ241="t",'BB-2024-Friday'!AP241,0),"")</f>
        <v/>
      </c>
      <c r="N239" s="120" t="str">
        <f>IF('BB-2024-Friday'!$AJ241&lt;&gt;"",IF('BB-2024-Friday'!$AJ241="m",'BB-2024-Friday'!U241,0),"")</f>
        <v/>
      </c>
      <c r="O239" s="120" t="str">
        <f>IF('BB-2024-Friday'!$AJ241&lt;&gt;"",IF('BB-2024-Friday'!$AJ241="m",'BB-2024-Friday'!V241,0),"")</f>
        <v/>
      </c>
    </row>
    <row r="240" spans="1:15" x14ac:dyDescent="0.25">
      <c r="A240" t="str">
        <f>IF('BB-2024-Friday'!AJ242&lt;&gt;"",'BB-2024-Friday'!AJ242,"")</f>
        <v>f</v>
      </c>
      <c r="B240" t="str">
        <f>IF('BB-2024-Friday'!AJ242&lt;&gt;"",'BB-2024-Friday'!AR242,"")</f>
        <v>Red Posting Box. START of REGULARITY</v>
      </c>
      <c r="C240" t="str">
        <f>IF('BB-2024-Friday'!AJ242="m","v","a")</f>
        <v>a</v>
      </c>
      <c r="D240" s="92">
        <f>IF('BB-2024-Friday'!AJ242&lt;&gt;"",'BB-2024-Friday'!AI242,"")</f>
        <v>81.239999999999995</v>
      </c>
      <c r="E240" s="119">
        <f>IF('BB-2024-Friday'!$AJ242&lt;&gt;"",IF('BB-2024-Friday'!$AJ242="t",0,'BB-2024-Friday'!AM242),"")</f>
        <v>37</v>
      </c>
      <c r="F240" s="119">
        <f>IF('BB-2024-Friday'!$AJ242&lt;&gt;"",IF('BB-2024-Friday'!$AJ242="t",0,'BB-2024-Friday'!AN242),"")</f>
        <v>43</v>
      </c>
      <c r="G240" s="119">
        <f>IF('BB-2024-Friday'!$AJ242&lt;&gt;"",IF('BB-2024-Friday'!$AJ242="t",0,'BB-2024-Friday'!AO242),"")</f>
        <v>49</v>
      </c>
      <c r="H240" s="119">
        <f>IF('BB-2024-Friday'!$AJ242&lt;&gt;"",IF('BB-2024-Friday'!$AJ242="t",0,'BB-2024-Friday'!AP242),"")</f>
        <v>54</v>
      </c>
      <c r="I240" s="119" t="str">
        <f>IF('BB-2024-Friday'!$AJ242&lt;&gt;"",IF('BB-2024-Friday'!$AJ242="t",0,'BB-2024-Friday'!AQ242),"")</f>
        <v>60</v>
      </c>
      <c r="J240" s="119">
        <f>IF('BB-2024-Friday'!$AJ242&lt;&gt;"",IF('BB-2024-Friday'!$AJ242="t",'BB-2024-Friday'!AM242,0),"")</f>
        <v>0</v>
      </c>
      <c r="K240" s="119">
        <f>IF('BB-2024-Friday'!$AJ242&lt;&gt;"",IF('BB-2024-Friday'!$AJ242="t",'BB-2024-Friday'!AN242,0),"")</f>
        <v>0</v>
      </c>
      <c r="L240" s="119">
        <f>IF('BB-2024-Friday'!$AJ242&lt;&gt;"",IF('BB-2024-Friday'!$AJ242="t",'BB-2024-Friday'!AO242,0),"")</f>
        <v>0</v>
      </c>
      <c r="M240" s="119">
        <f>IF('BB-2024-Friday'!$AJ242&lt;&gt;"",IF('BB-2024-Friday'!$AJ242="t",'BB-2024-Friday'!AP242,0),"")</f>
        <v>0</v>
      </c>
      <c r="N240" s="120">
        <f>IF('BB-2024-Friday'!$AJ242&lt;&gt;"",IF('BB-2024-Friday'!$AJ242="m",'BB-2024-Friday'!U242,0),"")</f>
        <v>0</v>
      </c>
      <c r="O240" s="120">
        <f>IF('BB-2024-Friday'!$AJ242&lt;&gt;"",IF('BB-2024-Friday'!$AJ242="m",'BB-2024-Friday'!V242,0),"")</f>
        <v>0</v>
      </c>
    </row>
    <row r="241" spans="1:15" x14ac:dyDescent="0.25">
      <c r="A241" t="str">
        <f>IF('BB-2024-Friday'!AJ243&lt;&gt;"",'BB-2024-Friday'!AJ243,"")</f>
        <v/>
      </c>
      <c r="B241" t="str">
        <f>IF('BB-2024-Friday'!AJ243&lt;&gt;"",'BB-2024-Friday'!AR243,"")</f>
        <v/>
      </c>
      <c r="C241" t="str">
        <f>IF('BB-2024-Friday'!AJ243="m","v","a")</f>
        <v>a</v>
      </c>
      <c r="D241" s="92" t="str">
        <f>IF('BB-2024-Friday'!AJ243&lt;&gt;"",'BB-2024-Friday'!AI243,"")</f>
        <v/>
      </c>
      <c r="E241" s="119" t="str">
        <f>IF('BB-2024-Friday'!$AJ243&lt;&gt;"",IF('BB-2024-Friday'!$AJ243="t",0,'BB-2024-Friday'!AM243),"")</f>
        <v/>
      </c>
      <c r="F241" s="119" t="str">
        <f>IF('BB-2024-Friday'!$AJ243&lt;&gt;"",IF('BB-2024-Friday'!$AJ243="t",0,'BB-2024-Friday'!AN243),"")</f>
        <v/>
      </c>
      <c r="G241" s="119" t="str">
        <f>IF('BB-2024-Friday'!$AJ243&lt;&gt;"",IF('BB-2024-Friday'!$AJ243="t",0,'BB-2024-Friday'!AO243),"")</f>
        <v/>
      </c>
      <c r="H241" s="119" t="str">
        <f>IF('BB-2024-Friday'!$AJ243&lt;&gt;"",IF('BB-2024-Friday'!$AJ243="t",0,'BB-2024-Friday'!AP243),"")</f>
        <v/>
      </c>
      <c r="I241" s="119" t="str">
        <f>IF('BB-2024-Friday'!$AJ243&lt;&gt;"",IF('BB-2024-Friday'!$AJ243="t",0,'BB-2024-Friday'!AQ243),"")</f>
        <v/>
      </c>
      <c r="J241" s="119" t="str">
        <f>IF('BB-2024-Friday'!$AJ243&lt;&gt;"",IF('BB-2024-Friday'!$AJ243="t",'BB-2024-Friday'!AM243,0),"")</f>
        <v/>
      </c>
      <c r="K241" s="119" t="str">
        <f>IF('BB-2024-Friday'!$AJ243&lt;&gt;"",IF('BB-2024-Friday'!$AJ243="t",'BB-2024-Friday'!AN243,0),"")</f>
        <v/>
      </c>
      <c r="L241" s="119" t="str">
        <f>IF('BB-2024-Friday'!$AJ243&lt;&gt;"",IF('BB-2024-Friday'!$AJ243="t",'BB-2024-Friday'!AO243,0),"")</f>
        <v/>
      </c>
      <c r="M241" s="119" t="str">
        <f>IF('BB-2024-Friday'!$AJ243&lt;&gt;"",IF('BB-2024-Friday'!$AJ243="t",'BB-2024-Friday'!AP243,0),"")</f>
        <v/>
      </c>
      <c r="N241" s="120" t="str">
        <f>IF('BB-2024-Friday'!$AJ243&lt;&gt;"",IF('BB-2024-Friday'!$AJ243="m",'BB-2024-Friday'!U243,0),"")</f>
        <v/>
      </c>
      <c r="O241" s="120" t="str">
        <f>IF('BB-2024-Friday'!$AJ243&lt;&gt;"",IF('BB-2024-Friday'!$AJ243="m",'BB-2024-Friday'!V243,0),"")</f>
        <v/>
      </c>
    </row>
    <row r="242" spans="1:15" x14ac:dyDescent="0.25">
      <c r="A242" t="str">
        <f>IF('BB-2024-Friday'!AJ244&lt;&gt;"",'BB-2024-Friday'!AJ244,"")</f>
        <v>m</v>
      </c>
      <c r="B242" t="str">
        <f>IF('BB-2024-Friday'!AJ244&lt;&gt;"",'BB-2024-Friday'!AR244,"")</f>
        <v>Warning - Stop. 600m.  Control Dot on pole and road.</v>
      </c>
      <c r="C242" t="str">
        <f>IF('BB-2024-Friday'!AJ244="m","v","a")</f>
        <v>v</v>
      </c>
      <c r="D242" s="92">
        <f>IF('BB-2024-Friday'!AJ244&lt;&gt;"",'BB-2024-Friday'!AI244,"")</f>
        <v>82.55</v>
      </c>
      <c r="E242" s="119">
        <f>IF('BB-2024-Friday'!$AJ244&lt;&gt;"",IF('BB-2024-Friday'!$AJ244="t",0,'BB-2024-Friday'!AM244),"")</f>
        <v>37</v>
      </c>
      <c r="F242" s="119">
        <f>IF('BB-2024-Friday'!$AJ244&lt;&gt;"",IF('BB-2024-Friday'!$AJ244="t",0,'BB-2024-Friday'!AN244),"")</f>
        <v>43</v>
      </c>
      <c r="G242" s="119">
        <f>IF('BB-2024-Friday'!$AJ244&lt;&gt;"",IF('BB-2024-Friday'!$AJ244="t",0,'BB-2024-Friday'!AO244),"")</f>
        <v>49</v>
      </c>
      <c r="H242" s="119">
        <f>IF('BB-2024-Friday'!$AJ244&lt;&gt;"",IF('BB-2024-Friday'!$AJ244="t",0,'BB-2024-Friday'!AP244),"")</f>
        <v>54</v>
      </c>
      <c r="I242" s="119" t="str">
        <f>IF('BB-2024-Friday'!$AJ244&lt;&gt;"",IF('BB-2024-Friday'!$AJ244="t",0,'BB-2024-Friday'!AQ244),"")</f>
        <v>60</v>
      </c>
      <c r="J242" s="119">
        <f>IF('BB-2024-Friday'!$AJ244&lt;&gt;"",IF('BB-2024-Friday'!$AJ244="t",'BB-2024-Friday'!AM244,0),"")</f>
        <v>0</v>
      </c>
      <c r="K242" s="119">
        <f>IF('BB-2024-Friday'!$AJ244&lt;&gt;"",IF('BB-2024-Friday'!$AJ244="t",'BB-2024-Friday'!AN244,0),"")</f>
        <v>0</v>
      </c>
      <c r="L242" s="119">
        <f>IF('BB-2024-Friday'!$AJ244&lt;&gt;"",IF('BB-2024-Friday'!$AJ244="t",'BB-2024-Friday'!AO244,0),"")</f>
        <v>0</v>
      </c>
      <c r="M242" s="119">
        <f>IF('BB-2024-Friday'!$AJ244&lt;&gt;"",IF('BB-2024-Friday'!$AJ244="t",'BB-2024-Friday'!AP244,0),"")</f>
        <v>0</v>
      </c>
      <c r="N242" s="120">
        <f>IF('BB-2024-Friday'!$AJ244&lt;&gt;"",IF('BB-2024-Friday'!$AJ244="m",'BB-2024-Friday'!U244,0),"")</f>
        <v>29.5428</v>
      </c>
      <c r="O242" s="120">
        <f>IF('BB-2024-Friday'!$AJ244&lt;&gt;"",IF('BB-2024-Friday'!$AJ244="m",'BB-2024-Friday'!V244,0),"")</f>
        <v>30.281189999999999</v>
      </c>
    </row>
    <row r="243" spans="1:15" x14ac:dyDescent="0.25">
      <c r="A243" t="str">
        <f>IF('BB-2024-Friday'!AJ245&lt;&gt;"",'BB-2024-Friday'!AJ245,"")</f>
        <v/>
      </c>
      <c r="B243" t="str">
        <f>IF('BB-2024-Friday'!AJ245&lt;&gt;"",'BB-2024-Friday'!AR245,"")</f>
        <v/>
      </c>
      <c r="C243" t="str">
        <f>IF('BB-2024-Friday'!AJ245="m","v","a")</f>
        <v>a</v>
      </c>
      <c r="D243" s="92" t="str">
        <f>IF('BB-2024-Friday'!AJ245&lt;&gt;"",'BB-2024-Friday'!AI245,"")</f>
        <v/>
      </c>
      <c r="E243" s="119" t="str">
        <f>IF('BB-2024-Friday'!$AJ245&lt;&gt;"",IF('BB-2024-Friday'!$AJ245="t",0,'BB-2024-Friday'!AM245),"")</f>
        <v/>
      </c>
      <c r="F243" s="119" t="str">
        <f>IF('BB-2024-Friday'!$AJ245&lt;&gt;"",IF('BB-2024-Friday'!$AJ245="t",0,'BB-2024-Friday'!AN245),"")</f>
        <v/>
      </c>
      <c r="G243" s="119" t="str">
        <f>IF('BB-2024-Friday'!$AJ245&lt;&gt;"",IF('BB-2024-Friday'!$AJ245="t",0,'BB-2024-Friday'!AO245),"")</f>
        <v/>
      </c>
      <c r="H243" s="119" t="str">
        <f>IF('BB-2024-Friday'!$AJ245&lt;&gt;"",IF('BB-2024-Friday'!$AJ245="t",0,'BB-2024-Friday'!AP245),"")</f>
        <v/>
      </c>
      <c r="I243" s="119" t="str">
        <f>IF('BB-2024-Friday'!$AJ245&lt;&gt;"",IF('BB-2024-Friday'!$AJ245="t",0,'BB-2024-Friday'!AQ245),"")</f>
        <v/>
      </c>
      <c r="J243" s="119" t="str">
        <f>IF('BB-2024-Friday'!$AJ245&lt;&gt;"",IF('BB-2024-Friday'!$AJ245="t",'BB-2024-Friday'!AM245,0),"")</f>
        <v/>
      </c>
      <c r="K243" s="119" t="str">
        <f>IF('BB-2024-Friday'!$AJ245&lt;&gt;"",IF('BB-2024-Friday'!$AJ245="t",'BB-2024-Friday'!AN245,0),"")</f>
        <v/>
      </c>
      <c r="L243" s="119" t="str">
        <f>IF('BB-2024-Friday'!$AJ245&lt;&gt;"",IF('BB-2024-Friday'!$AJ245="t",'BB-2024-Friday'!AO245,0),"")</f>
        <v/>
      </c>
      <c r="M243" s="119" t="str">
        <f>IF('BB-2024-Friday'!$AJ245&lt;&gt;"",IF('BB-2024-Friday'!$AJ245="t",'BB-2024-Friday'!AP245,0),"")</f>
        <v/>
      </c>
      <c r="N243" s="120" t="str">
        <f>IF('BB-2024-Friday'!$AJ245&lt;&gt;"",IF('BB-2024-Friday'!$AJ245="m",'BB-2024-Friday'!U245,0),"")</f>
        <v/>
      </c>
      <c r="O243" s="120" t="str">
        <f>IF('BB-2024-Friday'!$AJ245&lt;&gt;"",IF('BB-2024-Friday'!$AJ245="m",'BB-2024-Friday'!V245,0),"")</f>
        <v/>
      </c>
    </row>
    <row r="244" spans="1:15" x14ac:dyDescent="0.25">
      <c r="A244" t="str">
        <f>IF('BB-2024-Friday'!AJ246&lt;&gt;"",'BB-2024-Friday'!AJ246,"")</f>
        <v/>
      </c>
      <c r="B244" t="str">
        <f>IF('BB-2024-Friday'!AJ246&lt;&gt;"",'BB-2024-Friday'!AR246,"")</f>
        <v/>
      </c>
      <c r="C244" t="str">
        <f>IF('BB-2024-Friday'!AJ246="m","v","a")</f>
        <v>a</v>
      </c>
      <c r="D244" s="92" t="str">
        <f>IF('BB-2024-Friday'!AJ246&lt;&gt;"",'BB-2024-Friday'!AI246,"")</f>
        <v/>
      </c>
      <c r="E244" s="119" t="str">
        <f>IF('BB-2024-Friday'!$AJ246&lt;&gt;"",IF('BB-2024-Friday'!$AJ246="t",0,'BB-2024-Friday'!AM246),"")</f>
        <v/>
      </c>
      <c r="F244" s="119" t="str">
        <f>IF('BB-2024-Friday'!$AJ246&lt;&gt;"",IF('BB-2024-Friday'!$AJ246="t",0,'BB-2024-Friday'!AN246),"")</f>
        <v/>
      </c>
      <c r="G244" s="119" t="str">
        <f>IF('BB-2024-Friday'!$AJ246&lt;&gt;"",IF('BB-2024-Friday'!$AJ246="t",0,'BB-2024-Friday'!AO246),"")</f>
        <v/>
      </c>
      <c r="H244" s="119" t="str">
        <f>IF('BB-2024-Friday'!$AJ246&lt;&gt;"",IF('BB-2024-Friday'!$AJ246="t",0,'BB-2024-Friday'!AP246),"")</f>
        <v/>
      </c>
      <c r="I244" s="119" t="str">
        <f>IF('BB-2024-Friday'!$AJ246&lt;&gt;"",IF('BB-2024-Friday'!$AJ246="t",0,'BB-2024-Friday'!AQ246),"")</f>
        <v/>
      </c>
      <c r="J244" s="119" t="str">
        <f>IF('BB-2024-Friday'!$AJ246&lt;&gt;"",IF('BB-2024-Friday'!$AJ246="t",'BB-2024-Friday'!AM246,0),"")</f>
        <v/>
      </c>
      <c r="K244" s="119" t="str">
        <f>IF('BB-2024-Friday'!$AJ246&lt;&gt;"",IF('BB-2024-Friday'!$AJ246="t",'BB-2024-Friday'!AN246,0),"")</f>
        <v/>
      </c>
      <c r="L244" s="119" t="str">
        <f>IF('BB-2024-Friday'!$AJ246&lt;&gt;"",IF('BB-2024-Friday'!$AJ246="t",'BB-2024-Friday'!AO246,0),"")</f>
        <v/>
      </c>
      <c r="M244" s="119" t="str">
        <f>IF('BB-2024-Friday'!$AJ246&lt;&gt;"",IF('BB-2024-Friday'!$AJ246="t",'BB-2024-Friday'!AP246,0),"")</f>
        <v/>
      </c>
      <c r="N244" s="120" t="str">
        <f>IF('BB-2024-Friday'!$AJ246&lt;&gt;"",IF('BB-2024-Friday'!$AJ246="m",'BB-2024-Friday'!U246,0),"")</f>
        <v/>
      </c>
      <c r="O244" s="120" t="str">
        <f>IF('BB-2024-Friday'!$AJ246&lt;&gt;"",IF('BB-2024-Friday'!$AJ246="m",'BB-2024-Friday'!V246,0),"")</f>
        <v/>
      </c>
    </row>
    <row r="245" spans="1:15" x14ac:dyDescent="0.25">
      <c r="A245" t="str">
        <f>IF('BB-2024-Friday'!AJ247&lt;&gt;"",'BB-2024-Friday'!AJ247,"")</f>
        <v/>
      </c>
      <c r="B245" t="str">
        <f>IF('BB-2024-Friday'!AJ247&lt;&gt;"",'BB-2024-Friday'!AR247,"")</f>
        <v/>
      </c>
      <c r="C245" t="str">
        <f>IF('BB-2024-Friday'!AJ247="m","v","a")</f>
        <v>a</v>
      </c>
      <c r="D245" s="92" t="str">
        <f>IF('BB-2024-Friday'!AJ247&lt;&gt;"",'BB-2024-Friday'!AI247,"")</f>
        <v/>
      </c>
      <c r="E245" s="119" t="str">
        <f>IF('BB-2024-Friday'!$AJ247&lt;&gt;"",IF('BB-2024-Friday'!$AJ247="t",0,'BB-2024-Friday'!AM247),"")</f>
        <v/>
      </c>
      <c r="F245" s="119" t="str">
        <f>IF('BB-2024-Friday'!$AJ247&lt;&gt;"",IF('BB-2024-Friday'!$AJ247="t",0,'BB-2024-Friday'!AN247),"")</f>
        <v/>
      </c>
      <c r="G245" s="119" t="str">
        <f>IF('BB-2024-Friday'!$AJ247&lt;&gt;"",IF('BB-2024-Friday'!$AJ247="t",0,'BB-2024-Friday'!AO247),"")</f>
        <v/>
      </c>
      <c r="H245" s="119" t="str">
        <f>IF('BB-2024-Friday'!$AJ247&lt;&gt;"",IF('BB-2024-Friday'!$AJ247="t",0,'BB-2024-Friday'!AP247),"")</f>
        <v/>
      </c>
      <c r="I245" s="119" t="str">
        <f>IF('BB-2024-Friday'!$AJ247&lt;&gt;"",IF('BB-2024-Friday'!$AJ247="t",0,'BB-2024-Friday'!AQ247),"")</f>
        <v/>
      </c>
      <c r="J245" s="119" t="str">
        <f>IF('BB-2024-Friday'!$AJ247&lt;&gt;"",IF('BB-2024-Friday'!$AJ247="t",'BB-2024-Friday'!AM247,0),"")</f>
        <v/>
      </c>
      <c r="K245" s="119" t="str">
        <f>IF('BB-2024-Friday'!$AJ247&lt;&gt;"",IF('BB-2024-Friday'!$AJ247="t",'BB-2024-Friday'!AN247,0),"")</f>
        <v/>
      </c>
      <c r="L245" s="119" t="str">
        <f>IF('BB-2024-Friday'!$AJ247&lt;&gt;"",IF('BB-2024-Friday'!$AJ247="t",'BB-2024-Friday'!AO247,0),"")</f>
        <v/>
      </c>
      <c r="M245" s="119" t="str">
        <f>IF('BB-2024-Friday'!$AJ247&lt;&gt;"",IF('BB-2024-Friday'!$AJ247="t",'BB-2024-Friday'!AP247,0),"")</f>
        <v/>
      </c>
      <c r="N245" s="120" t="str">
        <f>IF('BB-2024-Friday'!$AJ247&lt;&gt;"",IF('BB-2024-Friday'!$AJ247="m",'BB-2024-Friday'!U247,0),"")</f>
        <v/>
      </c>
      <c r="O245" s="120" t="str">
        <f>IF('BB-2024-Friday'!$AJ247&lt;&gt;"",IF('BB-2024-Friday'!$AJ247="m",'BB-2024-Friday'!V247,0),"")</f>
        <v/>
      </c>
    </row>
    <row r="246" spans="1:15" x14ac:dyDescent="0.25">
      <c r="A246" t="str">
        <f>IF('BB-2024-Friday'!AJ248&lt;&gt;"",'BB-2024-Friday'!AJ248,"")</f>
        <v>f</v>
      </c>
      <c r="B246" t="str">
        <f>IF('BB-2024-Friday'!AJ248&lt;&gt;"",'BB-2024-Friday'!AR248,"")</f>
        <v>3-Way STOP. Carry straight on</v>
      </c>
      <c r="C246" t="str">
        <f>IF('BB-2024-Friday'!AJ248="m","v","a")</f>
        <v>a</v>
      </c>
      <c r="D246" s="92">
        <f>IF('BB-2024-Friday'!AJ248&lt;&gt;"",'BB-2024-Friday'!AI248,"")</f>
        <v>83.14</v>
      </c>
      <c r="E246" s="119">
        <f>IF('BB-2024-Friday'!$AJ248&lt;&gt;"",IF('BB-2024-Friday'!$AJ248="t",0,'BB-2024-Friday'!AM248),"")</f>
        <v>36</v>
      </c>
      <c r="F246" s="119">
        <f>IF('BB-2024-Friday'!$AJ248&lt;&gt;"",IF('BB-2024-Friday'!$AJ248="t",0,'BB-2024-Friday'!AN248),"")</f>
        <v>41</v>
      </c>
      <c r="G246" s="119">
        <f>IF('BB-2024-Friday'!$AJ248&lt;&gt;"",IF('BB-2024-Friday'!$AJ248="t",0,'BB-2024-Friday'!AO248),"")</f>
        <v>47</v>
      </c>
      <c r="H246" s="119">
        <f>IF('BB-2024-Friday'!$AJ248&lt;&gt;"",IF('BB-2024-Friday'!$AJ248="t",0,'BB-2024-Friday'!AP248),"")</f>
        <v>52</v>
      </c>
      <c r="I246" s="119" t="str">
        <f>IF('BB-2024-Friday'!$AJ248&lt;&gt;"",IF('BB-2024-Friday'!$AJ248="t",0,'BB-2024-Friday'!AQ248),"")</f>
        <v>60</v>
      </c>
      <c r="J246" s="119">
        <f>IF('BB-2024-Friday'!$AJ248&lt;&gt;"",IF('BB-2024-Friday'!$AJ248="t",'BB-2024-Friday'!AM248,0),"")</f>
        <v>0</v>
      </c>
      <c r="K246" s="119">
        <f>IF('BB-2024-Friday'!$AJ248&lt;&gt;"",IF('BB-2024-Friday'!$AJ248="t",'BB-2024-Friday'!AN248,0),"")</f>
        <v>0</v>
      </c>
      <c r="L246" s="119">
        <f>IF('BB-2024-Friday'!$AJ248&lt;&gt;"",IF('BB-2024-Friday'!$AJ248="t",'BB-2024-Friday'!AO248,0),"")</f>
        <v>0</v>
      </c>
      <c r="M246" s="119">
        <f>IF('BB-2024-Friday'!$AJ248&lt;&gt;"",IF('BB-2024-Friday'!$AJ248="t",'BB-2024-Friday'!AP248,0),"")</f>
        <v>0</v>
      </c>
      <c r="N246" s="120">
        <f>IF('BB-2024-Friday'!$AJ248&lt;&gt;"",IF('BB-2024-Friday'!$AJ248="m",'BB-2024-Friday'!U248,0),"")</f>
        <v>0</v>
      </c>
      <c r="O246" s="120">
        <f>IF('BB-2024-Friday'!$AJ248&lt;&gt;"",IF('BB-2024-Friday'!$AJ248="m",'BB-2024-Friday'!V248,0),"")</f>
        <v>0</v>
      </c>
    </row>
    <row r="247" spans="1:15" x14ac:dyDescent="0.25">
      <c r="A247" t="str">
        <f>IF('BB-2024-Friday'!AJ249&lt;&gt;"",'BB-2024-Friday'!AJ249,"")</f>
        <v/>
      </c>
      <c r="B247" t="str">
        <f>IF('BB-2024-Friday'!AJ249&lt;&gt;"",'BB-2024-Friday'!AR249,"")</f>
        <v/>
      </c>
      <c r="C247" t="str">
        <f>IF('BB-2024-Friday'!AJ249="m","v","a")</f>
        <v>a</v>
      </c>
      <c r="D247" s="92" t="str">
        <f>IF('BB-2024-Friday'!AJ249&lt;&gt;"",'BB-2024-Friday'!AI249,"")</f>
        <v/>
      </c>
      <c r="E247" s="119" t="str">
        <f>IF('BB-2024-Friday'!$AJ249&lt;&gt;"",IF('BB-2024-Friday'!$AJ249="t",0,'BB-2024-Friday'!AM249),"")</f>
        <v/>
      </c>
      <c r="F247" s="119" t="str">
        <f>IF('BB-2024-Friday'!$AJ249&lt;&gt;"",IF('BB-2024-Friday'!$AJ249="t",0,'BB-2024-Friday'!AN249),"")</f>
        <v/>
      </c>
      <c r="G247" s="119" t="str">
        <f>IF('BB-2024-Friday'!$AJ249&lt;&gt;"",IF('BB-2024-Friday'!$AJ249="t",0,'BB-2024-Friday'!AO249),"")</f>
        <v/>
      </c>
      <c r="H247" s="119" t="str">
        <f>IF('BB-2024-Friday'!$AJ249&lt;&gt;"",IF('BB-2024-Friday'!$AJ249="t",0,'BB-2024-Friday'!AP249),"")</f>
        <v/>
      </c>
      <c r="I247" s="119" t="str">
        <f>IF('BB-2024-Friday'!$AJ249&lt;&gt;"",IF('BB-2024-Friday'!$AJ249="t",0,'BB-2024-Friday'!AQ249),"")</f>
        <v/>
      </c>
      <c r="J247" s="119" t="str">
        <f>IF('BB-2024-Friday'!$AJ249&lt;&gt;"",IF('BB-2024-Friday'!$AJ249="t",'BB-2024-Friday'!AM249,0),"")</f>
        <v/>
      </c>
      <c r="K247" s="119" t="str">
        <f>IF('BB-2024-Friday'!$AJ249&lt;&gt;"",IF('BB-2024-Friday'!$AJ249="t",'BB-2024-Friday'!AN249,0),"")</f>
        <v/>
      </c>
      <c r="L247" s="119" t="str">
        <f>IF('BB-2024-Friday'!$AJ249&lt;&gt;"",IF('BB-2024-Friday'!$AJ249="t",'BB-2024-Friday'!AO249,0),"")</f>
        <v/>
      </c>
      <c r="M247" s="119" t="str">
        <f>IF('BB-2024-Friday'!$AJ249&lt;&gt;"",IF('BB-2024-Friday'!$AJ249="t",'BB-2024-Friday'!AP249,0),"")</f>
        <v/>
      </c>
      <c r="N247" s="120" t="str">
        <f>IF('BB-2024-Friday'!$AJ249&lt;&gt;"",IF('BB-2024-Friday'!$AJ249="m",'BB-2024-Friday'!U249,0),"")</f>
        <v/>
      </c>
      <c r="O247" s="120" t="str">
        <f>IF('BB-2024-Friday'!$AJ249&lt;&gt;"",IF('BB-2024-Friday'!$AJ249="m",'BB-2024-Friday'!V249,0),"")</f>
        <v/>
      </c>
    </row>
    <row r="248" spans="1:15" x14ac:dyDescent="0.25">
      <c r="A248" t="str">
        <f>IF('BB-2024-Friday'!AJ250&lt;&gt;"",'BB-2024-Friday'!AJ250,"")</f>
        <v/>
      </c>
      <c r="B248" t="str">
        <f>IF('BB-2024-Friday'!AJ250&lt;&gt;"",'BB-2024-Friday'!AR250,"")</f>
        <v/>
      </c>
      <c r="C248" t="str">
        <f>IF('BB-2024-Friday'!AJ250="m","v","a")</f>
        <v>a</v>
      </c>
      <c r="D248" s="92" t="str">
        <f>IF('BB-2024-Friday'!AJ250&lt;&gt;"",'BB-2024-Friday'!AI250,"")</f>
        <v/>
      </c>
      <c r="E248" s="119" t="str">
        <f>IF('BB-2024-Friday'!$AJ250&lt;&gt;"",IF('BB-2024-Friday'!$AJ250="t",0,'BB-2024-Friday'!AM250),"")</f>
        <v/>
      </c>
      <c r="F248" s="119" t="str">
        <f>IF('BB-2024-Friday'!$AJ250&lt;&gt;"",IF('BB-2024-Friday'!$AJ250="t",0,'BB-2024-Friday'!AN250),"")</f>
        <v/>
      </c>
      <c r="G248" s="119" t="str">
        <f>IF('BB-2024-Friday'!$AJ250&lt;&gt;"",IF('BB-2024-Friday'!$AJ250="t",0,'BB-2024-Friday'!AO250),"")</f>
        <v/>
      </c>
      <c r="H248" s="119" t="str">
        <f>IF('BB-2024-Friday'!$AJ250&lt;&gt;"",IF('BB-2024-Friday'!$AJ250="t",0,'BB-2024-Friday'!AP250),"")</f>
        <v/>
      </c>
      <c r="I248" s="119" t="str">
        <f>IF('BB-2024-Friday'!$AJ250&lt;&gt;"",IF('BB-2024-Friday'!$AJ250="t",0,'BB-2024-Friday'!AQ250),"")</f>
        <v/>
      </c>
      <c r="J248" s="119" t="str">
        <f>IF('BB-2024-Friday'!$AJ250&lt;&gt;"",IF('BB-2024-Friday'!$AJ250="t",'BB-2024-Friday'!AM250,0),"")</f>
        <v/>
      </c>
      <c r="K248" s="119" t="str">
        <f>IF('BB-2024-Friday'!$AJ250&lt;&gt;"",IF('BB-2024-Friday'!$AJ250="t",'BB-2024-Friday'!AN250,0),"")</f>
        <v/>
      </c>
      <c r="L248" s="119" t="str">
        <f>IF('BB-2024-Friday'!$AJ250&lt;&gt;"",IF('BB-2024-Friday'!$AJ250="t",'BB-2024-Friday'!AO250,0),"")</f>
        <v/>
      </c>
      <c r="M248" s="119" t="str">
        <f>IF('BB-2024-Friday'!$AJ250&lt;&gt;"",IF('BB-2024-Friday'!$AJ250="t",'BB-2024-Friday'!AP250,0),"")</f>
        <v/>
      </c>
      <c r="N248" s="120" t="str">
        <f>IF('BB-2024-Friday'!$AJ250&lt;&gt;"",IF('BB-2024-Friday'!$AJ250="m",'BB-2024-Friday'!U250,0),"")</f>
        <v/>
      </c>
      <c r="O248" s="120" t="str">
        <f>IF('BB-2024-Friday'!$AJ250&lt;&gt;"",IF('BB-2024-Friday'!$AJ250="m",'BB-2024-Friday'!V250,0),"")</f>
        <v/>
      </c>
    </row>
    <row r="249" spans="1:15" x14ac:dyDescent="0.25">
      <c r="A249" t="str">
        <f>IF('BB-2024-Friday'!AJ251&lt;&gt;"",'BB-2024-Friday'!AJ251,"")</f>
        <v/>
      </c>
      <c r="B249" t="str">
        <f>IF('BB-2024-Friday'!AJ251&lt;&gt;"",'BB-2024-Friday'!AR251,"")</f>
        <v/>
      </c>
      <c r="C249" t="str">
        <f>IF('BB-2024-Friday'!AJ251="m","v","a")</f>
        <v>a</v>
      </c>
      <c r="D249" s="92" t="str">
        <f>IF('BB-2024-Friday'!AJ251&lt;&gt;"",'BB-2024-Friday'!AI251,"")</f>
        <v/>
      </c>
      <c r="E249" s="119" t="str">
        <f>IF('BB-2024-Friday'!$AJ251&lt;&gt;"",IF('BB-2024-Friday'!$AJ251="t",0,'BB-2024-Friday'!AM251),"")</f>
        <v/>
      </c>
      <c r="F249" s="119" t="str">
        <f>IF('BB-2024-Friday'!$AJ251&lt;&gt;"",IF('BB-2024-Friday'!$AJ251="t",0,'BB-2024-Friday'!AN251),"")</f>
        <v/>
      </c>
      <c r="G249" s="119" t="str">
        <f>IF('BB-2024-Friday'!$AJ251&lt;&gt;"",IF('BB-2024-Friday'!$AJ251="t",0,'BB-2024-Friday'!AO251),"")</f>
        <v/>
      </c>
      <c r="H249" s="119" t="str">
        <f>IF('BB-2024-Friday'!$AJ251&lt;&gt;"",IF('BB-2024-Friday'!$AJ251="t",0,'BB-2024-Friday'!AP251),"")</f>
        <v/>
      </c>
      <c r="I249" s="119" t="str">
        <f>IF('BB-2024-Friday'!$AJ251&lt;&gt;"",IF('BB-2024-Friday'!$AJ251="t",0,'BB-2024-Friday'!AQ251),"")</f>
        <v/>
      </c>
      <c r="J249" s="119" t="str">
        <f>IF('BB-2024-Friday'!$AJ251&lt;&gt;"",IF('BB-2024-Friday'!$AJ251="t",'BB-2024-Friday'!AM251,0),"")</f>
        <v/>
      </c>
      <c r="K249" s="119" t="str">
        <f>IF('BB-2024-Friday'!$AJ251&lt;&gt;"",IF('BB-2024-Friday'!$AJ251="t",'BB-2024-Friday'!AN251,0),"")</f>
        <v/>
      </c>
      <c r="L249" s="119" t="str">
        <f>IF('BB-2024-Friday'!$AJ251&lt;&gt;"",IF('BB-2024-Friday'!$AJ251="t",'BB-2024-Friday'!AO251,0),"")</f>
        <v/>
      </c>
      <c r="M249" s="119" t="str">
        <f>IF('BB-2024-Friday'!$AJ251&lt;&gt;"",IF('BB-2024-Friday'!$AJ251="t",'BB-2024-Friday'!AP251,0),"")</f>
        <v/>
      </c>
      <c r="N249" s="120" t="str">
        <f>IF('BB-2024-Friday'!$AJ251&lt;&gt;"",IF('BB-2024-Friday'!$AJ251="m",'BB-2024-Friday'!U251,0),"")</f>
        <v/>
      </c>
      <c r="O249" s="120" t="str">
        <f>IF('BB-2024-Friday'!$AJ251&lt;&gt;"",IF('BB-2024-Friday'!$AJ251="m",'BB-2024-Friday'!V251,0),"")</f>
        <v/>
      </c>
    </row>
    <row r="250" spans="1:15" x14ac:dyDescent="0.25">
      <c r="A250" t="str">
        <f>IF('BB-2024-Friday'!AJ252&lt;&gt;"",'BB-2024-Friday'!AJ252,"")</f>
        <v/>
      </c>
      <c r="B250" t="str">
        <f>IF('BB-2024-Friday'!AJ252&lt;&gt;"",'BB-2024-Friday'!AR252,"")</f>
        <v/>
      </c>
      <c r="C250" t="str">
        <f>IF('BB-2024-Friday'!AJ252="m","v","a")</f>
        <v>a</v>
      </c>
      <c r="D250" s="92" t="str">
        <f>IF('BB-2024-Friday'!AJ252&lt;&gt;"",'BB-2024-Friday'!AI252,"")</f>
        <v/>
      </c>
      <c r="E250" s="119" t="str">
        <f>IF('BB-2024-Friday'!$AJ252&lt;&gt;"",IF('BB-2024-Friday'!$AJ252="t",0,'BB-2024-Friday'!AM252),"")</f>
        <v/>
      </c>
      <c r="F250" s="119" t="str">
        <f>IF('BB-2024-Friday'!$AJ252&lt;&gt;"",IF('BB-2024-Friday'!$AJ252="t",0,'BB-2024-Friday'!AN252),"")</f>
        <v/>
      </c>
      <c r="G250" s="119" t="str">
        <f>IF('BB-2024-Friday'!$AJ252&lt;&gt;"",IF('BB-2024-Friday'!$AJ252="t",0,'BB-2024-Friday'!AO252),"")</f>
        <v/>
      </c>
      <c r="H250" s="119" t="str">
        <f>IF('BB-2024-Friday'!$AJ252&lt;&gt;"",IF('BB-2024-Friday'!$AJ252="t",0,'BB-2024-Friday'!AP252),"")</f>
        <v/>
      </c>
      <c r="I250" s="119" t="str">
        <f>IF('BB-2024-Friday'!$AJ252&lt;&gt;"",IF('BB-2024-Friday'!$AJ252="t",0,'BB-2024-Friday'!AQ252),"")</f>
        <v/>
      </c>
      <c r="J250" s="119" t="str">
        <f>IF('BB-2024-Friday'!$AJ252&lt;&gt;"",IF('BB-2024-Friday'!$AJ252="t",'BB-2024-Friday'!AM252,0),"")</f>
        <v/>
      </c>
      <c r="K250" s="119" t="str">
        <f>IF('BB-2024-Friday'!$AJ252&lt;&gt;"",IF('BB-2024-Friday'!$AJ252="t",'BB-2024-Friday'!AN252,0),"")</f>
        <v/>
      </c>
      <c r="L250" s="119" t="str">
        <f>IF('BB-2024-Friday'!$AJ252&lt;&gt;"",IF('BB-2024-Friday'!$AJ252="t",'BB-2024-Friday'!AO252,0),"")</f>
        <v/>
      </c>
      <c r="M250" s="119" t="str">
        <f>IF('BB-2024-Friday'!$AJ252&lt;&gt;"",IF('BB-2024-Friday'!$AJ252="t",'BB-2024-Friday'!AP252,0),"")</f>
        <v/>
      </c>
      <c r="N250" s="120" t="str">
        <f>IF('BB-2024-Friday'!$AJ252&lt;&gt;"",IF('BB-2024-Friday'!$AJ252="m",'BB-2024-Friday'!U252,0),"")</f>
        <v/>
      </c>
      <c r="O250" s="120" t="str">
        <f>IF('BB-2024-Friday'!$AJ252&lt;&gt;"",IF('BB-2024-Friday'!$AJ252="m",'BB-2024-Friday'!V252,0),"")</f>
        <v/>
      </c>
    </row>
    <row r="251" spans="1:15" x14ac:dyDescent="0.25">
      <c r="A251" t="str">
        <f>IF('BB-2024-Friday'!AJ253&lt;&gt;"",'BB-2024-Friday'!AJ253,"")</f>
        <v>f</v>
      </c>
      <c r="B251" t="str">
        <f>IF('BB-2024-Friday'!AJ253&lt;&gt;"",'BB-2024-Friday'!AR253,"")</f>
        <v>STOP.  3-Way Stop. Carry straight on.</v>
      </c>
      <c r="C251" t="str">
        <f>IF('BB-2024-Friday'!AJ253="m","v","a")</f>
        <v>a</v>
      </c>
      <c r="D251" s="92">
        <f>IF('BB-2024-Friday'!AJ253&lt;&gt;"",'BB-2024-Friday'!AI253,"")</f>
        <v>83.52</v>
      </c>
      <c r="E251" s="119">
        <f>IF('BB-2024-Friday'!$AJ253&lt;&gt;"",IF('BB-2024-Friday'!$AJ253="t",0,'BB-2024-Friday'!AM253),"")</f>
        <v>34</v>
      </c>
      <c r="F251" s="119">
        <f>IF('BB-2024-Friday'!$AJ253&lt;&gt;"",IF('BB-2024-Friday'!$AJ253="t",0,'BB-2024-Friday'!AN253),"")</f>
        <v>39</v>
      </c>
      <c r="G251" s="119">
        <f>IF('BB-2024-Friday'!$AJ253&lt;&gt;"",IF('BB-2024-Friday'!$AJ253="t",0,'BB-2024-Friday'!AO253),"")</f>
        <v>44</v>
      </c>
      <c r="H251" s="119">
        <f>IF('BB-2024-Friday'!$AJ253&lt;&gt;"",IF('BB-2024-Friday'!$AJ253="t",0,'BB-2024-Friday'!AP253),"")</f>
        <v>49</v>
      </c>
      <c r="I251" s="119" t="str">
        <f>IF('BB-2024-Friday'!$AJ253&lt;&gt;"",IF('BB-2024-Friday'!$AJ253="t",0,'BB-2024-Friday'!AQ253),"")</f>
        <v>60</v>
      </c>
      <c r="J251" s="119">
        <f>IF('BB-2024-Friday'!$AJ253&lt;&gt;"",IF('BB-2024-Friday'!$AJ253="t",'BB-2024-Friday'!AM253,0),"")</f>
        <v>0</v>
      </c>
      <c r="K251" s="119">
        <f>IF('BB-2024-Friday'!$AJ253&lt;&gt;"",IF('BB-2024-Friday'!$AJ253="t",'BB-2024-Friday'!AN253,0),"")</f>
        <v>0</v>
      </c>
      <c r="L251" s="119">
        <f>IF('BB-2024-Friday'!$AJ253&lt;&gt;"",IF('BB-2024-Friday'!$AJ253="t",'BB-2024-Friday'!AO253,0),"")</f>
        <v>0</v>
      </c>
      <c r="M251" s="119">
        <f>IF('BB-2024-Friday'!$AJ253&lt;&gt;"",IF('BB-2024-Friday'!$AJ253="t",'BB-2024-Friday'!AP253,0),"")</f>
        <v>0</v>
      </c>
      <c r="N251" s="120">
        <f>IF('BB-2024-Friday'!$AJ253&lt;&gt;"",IF('BB-2024-Friday'!$AJ253="m",'BB-2024-Friday'!U253,0),"")</f>
        <v>0</v>
      </c>
      <c r="O251" s="120">
        <f>IF('BB-2024-Friday'!$AJ253&lt;&gt;"",IF('BB-2024-Friday'!$AJ253="m",'BB-2024-Friday'!V253,0),"")</f>
        <v>0</v>
      </c>
    </row>
    <row r="252" spans="1:15" x14ac:dyDescent="0.25">
      <c r="A252" t="str">
        <f>IF('BB-2024-Friday'!AJ254&lt;&gt;"",'BB-2024-Friday'!AJ254,"")</f>
        <v>f</v>
      </c>
      <c r="B252" t="str">
        <f>IF('BB-2024-Friday'!AJ254&lt;&gt;"",'BB-2024-Friday'!AR254,"")</f>
        <v>Madrassa An-Noor, for the Blind</v>
      </c>
      <c r="C252" t="str">
        <f>IF('BB-2024-Friday'!AJ254="m","v","a")</f>
        <v>a</v>
      </c>
      <c r="D252" s="92">
        <f>IF('BB-2024-Friday'!AJ254&lt;&gt;"",'BB-2024-Friday'!AI254,"")</f>
        <v>83.69</v>
      </c>
      <c r="E252" s="119">
        <f>IF('BB-2024-Friday'!$AJ254&lt;&gt;"",IF('BB-2024-Friday'!$AJ254="t",0,'BB-2024-Friday'!AM254),"")</f>
        <v>46</v>
      </c>
      <c r="F252" s="119">
        <f>IF('BB-2024-Friday'!$AJ254&lt;&gt;"",IF('BB-2024-Friday'!$AJ254="t",0,'BB-2024-Friday'!AN254),"")</f>
        <v>55</v>
      </c>
      <c r="G252" s="119">
        <f>IF('BB-2024-Friday'!$AJ254&lt;&gt;"",IF('BB-2024-Friday'!$AJ254="t",0,'BB-2024-Friday'!AO254),"")</f>
        <v>64</v>
      </c>
      <c r="H252" s="119">
        <f>IF('BB-2024-Friday'!$AJ254&lt;&gt;"",IF('BB-2024-Friday'!$AJ254="t",0,'BB-2024-Friday'!AP254),"")</f>
        <v>72</v>
      </c>
      <c r="I252" s="119" t="str">
        <f>IF('BB-2024-Friday'!$AJ254&lt;&gt;"",IF('BB-2024-Friday'!$AJ254="t",0,'BB-2024-Friday'!AQ254),"")</f>
        <v>80</v>
      </c>
      <c r="J252" s="119">
        <f>IF('BB-2024-Friday'!$AJ254&lt;&gt;"",IF('BB-2024-Friday'!$AJ254="t",'BB-2024-Friday'!AM254,0),"")</f>
        <v>0</v>
      </c>
      <c r="K252" s="119">
        <f>IF('BB-2024-Friday'!$AJ254&lt;&gt;"",IF('BB-2024-Friday'!$AJ254="t",'BB-2024-Friday'!AN254,0),"")</f>
        <v>0</v>
      </c>
      <c r="L252" s="119">
        <f>IF('BB-2024-Friday'!$AJ254&lt;&gt;"",IF('BB-2024-Friday'!$AJ254="t",'BB-2024-Friday'!AO254,0),"")</f>
        <v>0</v>
      </c>
      <c r="M252" s="119">
        <f>IF('BB-2024-Friday'!$AJ254&lt;&gt;"",IF('BB-2024-Friday'!$AJ254="t",'BB-2024-Friday'!AP254,0),"")</f>
        <v>0</v>
      </c>
      <c r="N252" s="120">
        <f>IF('BB-2024-Friday'!$AJ254&lt;&gt;"",IF('BB-2024-Friday'!$AJ254="m",'BB-2024-Friday'!U254,0),"")</f>
        <v>0</v>
      </c>
      <c r="O252" s="120">
        <f>IF('BB-2024-Friday'!$AJ254&lt;&gt;"",IF('BB-2024-Friday'!$AJ254="m",'BB-2024-Friday'!V254,0),"")</f>
        <v>0</v>
      </c>
    </row>
    <row r="253" spans="1:15" x14ac:dyDescent="0.25">
      <c r="A253" t="str">
        <f>IF('BB-2024-Friday'!AJ255&lt;&gt;"",'BB-2024-Friday'!AJ255,"")</f>
        <v/>
      </c>
      <c r="B253" t="str">
        <f>IF('BB-2024-Friday'!AJ255&lt;&gt;"",'BB-2024-Friday'!AR255,"")</f>
        <v/>
      </c>
      <c r="C253" t="str">
        <f>IF('BB-2024-Friday'!AJ255="m","v","a")</f>
        <v>a</v>
      </c>
      <c r="D253" s="92" t="str">
        <f>IF('BB-2024-Friday'!AJ255&lt;&gt;"",'BB-2024-Friday'!AI255,"")</f>
        <v/>
      </c>
      <c r="E253" s="119" t="str">
        <f>IF('BB-2024-Friday'!$AJ255&lt;&gt;"",IF('BB-2024-Friday'!$AJ255="t",0,'BB-2024-Friday'!AM255),"")</f>
        <v/>
      </c>
      <c r="F253" s="119" t="str">
        <f>IF('BB-2024-Friday'!$AJ255&lt;&gt;"",IF('BB-2024-Friday'!$AJ255="t",0,'BB-2024-Friday'!AN255),"")</f>
        <v/>
      </c>
      <c r="G253" s="119" t="str">
        <f>IF('BB-2024-Friday'!$AJ255&lt;&gt;"",IF('BB-2024-Friday'!$AJ255="t",0,'BB-2024-Friday'!AO255),"")</f>
        <v/>
      </c>
      <c r="H253" s="119" t="str">
        <f>IF('BB-2024-Friday'!$AJ255&lt;&gt;"",IF('BB-2024-Friday'!$AJ255="t",0,'BB-2024-Friday'!AP255),"")</f>
        <v/>
      </c>
      <c r="I253" s="119" t="str">
        <f>IF('BB-2024-Friday'!$AJ255&lt;&gt;"",IF('BB-2024-Friday'!$AJ255="t",0,'BB-2024-Friday'!AQ255),"")</f>
        <v/>
      </c>
      <c r="J253" s="119" t="str">
        <f>IF('BB-2024-Friday'!$AJ255&lt;&gt;"",IF('BB-2024-Friday'!$AJ255="t",'BB-2024-Friday'!AM255,0),"")</f>
        <v/>
      </c>
      <c r="K253" s="119" t="str">
        <f>IF('BB-2024-Friday'!$AJ255&lt;&gt;"",IF('BB-2024-Friday'!$AJ255="t",'BB-2024-Friday'!AN255,0),"")</f>
        <v/>
      </c>
      <c r="L253" s="119" t="str">
        <f>IF('BB-2024-Friday'!$AJ255&lt;&gt;"",IF('BB-2024-Friday'!$AJ255="t",'BB-2024-Friday'!AO255,0),"")</f>
        <v/>
      </c>
      <c r="M253" s="119" t="str">
        <f>IF('BB-2024-Friday'!$AJ255&lt;&gt;"",IF('BB-2024-Friday'!$AJ255="t",'BB-2024-Friday'!AP255,0),"")</f>
        <v/>
      </c>
      <c r="N253" s="120" t="str">
        <f>IF('BB-2024-Friday'!$AJ255&lt;&gt;"",IF('BB-2024-Friday'!$AJ255="m",'BB-2024-Friday'!U255,0),"")</f>
        <v/>
      </c>
      <c r="O253" s="120" t="str">
        <f>IF('BB-2024-Friday'!$AJ255&lt;&gt;"",IF('BB-2024-Friday'!$AJ255="m",'BB-2024-Friday'!V255,0),"")</f>
        <v/>
      </c>
    </row>
    <row r="254" spans="1:15" x14ac:dyDescent="0.25">
      <c r="A254" t="str">
        <f>IF('BB-2024-Friday'!AJ256&lt;&gt;"",'BB-2024-Friday'!AJ256,"")</f>
        <v/>
      </c>
      <c r="B254" t="str">
        <f>IF('BB-2024-Friday'!AJ256&lt;&gt;"",'BB-2024-Friday'!AR256,"")</f>
        <v/>
      </c>
      <c r="C254" t="str">
        <f>IF('BB-2024-Friday'!AJ256="m","v","a")</f>
        <v>a</v>
      </c>
      <c r="D254" s="92" t="str">
        <f>IF('BB-2024-Friday'!AJ256&lt;&gt;"",'BB-2024-Friday'!AI256,"")</f>
        <v/>
      </c>
      <c r="E254" s="119" t="str">
        <f>IF('BB-2024-Friday'!$AJ256&lt;&gt;"",IF('BB-2024-Friday'!$AJ256="t",0,'BB-2024-Friday'!AM256),"")</f>
        <v/>
      </c>
      <c r="F254" s="119" t="str">
        <f>IF('BB-2024-Friday'!$AJ256&lt;&gt;"",IF('BB-2024-Friday'!$AJ256="t",0,'BB-2024-Friday'!AN256),"")</f>
        <v/>
      </c>
      <c r="G254" s="119" t="str">
        <f>IF('BB-2024-Friday'!$AJ256&lt;&gt;"",IF('BB-2024-Friday'!$AJ256="t",0,'BB-2024-Friday'!AO256),"")</f>
        <v/>
      </c>
      <c r="H254" s="119" t="str">
        <f>IF('BB-2024-Friday'!$AJ256&lt;&gt;"",IF('BB-2024-Friday'!$AJ256="t",0,'BB-2024-Friday'!AP256),"")</f>
        <v/>
      </c>
      <c r="I254" s="119" t="str">
        <f>IF('BB-2024-Friday'!$AJ256&lt;&gt;"",IF('BB-2024-Friday'!$AJ256="t",0,'BB-2024-Friday'!AQ256),"")</f>
        <v/>
      </c>
      <c r="J254" s="119" t="str">
        <f>IF('BB-2024-Friday'!$AJ256&lt;&gt;"",IF('BB-2024-Friday'!$AJ256="t",'BB-2024-Friday'!AM256,0),"")</f>
        <v/>
      </c>
      <c r="K254" s="119" t="str">
        <f>IF('BB-2024-Friday'!$AJ256&lt;&gt;"",IF('BB-2024-Friday'!$AJ256="t",'BB-2024-Friday'!AN256,0),"")</f>
        <v/>
      </c>
      <c r="L254" s="119" t="str">
        <f>IF('BB-2024-Friday'!$AJ256&lt;&gt;"",IF('BB-2024-Friday'!$AJ256="t",'BB-2024-Friday'!AO256,0),"")</f>
        <v/>
      </c>
      <c r="M254" s="119" t="str">
        <f>IF('BB-2024-Friday'!$AJ256&lt;&gt;"",IF('BB-2024-Friday'!$AJ256="t",'BB-2024-Friday'!AP256,0),"")</f>
        <v/>
      </c>
      <c r="N254" s="120" t="str">
        <f>IF('BB-2024-Friday'!$AJ256&lt;&gt;"",IF('BB-2024-Friday'!$AJ256="m",'BB-2024-Friday'!U256,0),"")</f>
        <v/>
      </c>
      <c r="O254" s="120" t="str">
        <f>IF('BB-2024-Friday'!$AJ256&lt;&gt;"",IF('BB-2024-Friday'!$AJ256="m",'BB-2024-Friday'!V256,0),"")</f>
        <v/>
      </c>
    </row>
    <row r="255" spans="1:15" x14ac:dyDescent="0.25">
      <c r="A255" t="str">
        <f>IF('BB-2024-Friday'!AJ257&lt;&gt;"",'BB-2024-Friday'!AJ257,"")</f>
        <v/>
      </c>
      <c r="B255" t="str">
        <f>IF('BB-2024-Friday'!AJ257&lt;&gt;"",'BB-2024-Friday'!AR257,"")</f>
        <v/>
      </c>
      <c r="C255" t="str">
        <f>IF('BB-2024-Friday'!AJ257="m","v","a")</f>
        <v>a</v>
      </c>
      <c r="D255" s="92" t="str">
        <f>IF('BB-2024-Friday'!AJ257&lt;&gt;"",'BB-2024-Friday'!AI257,"")</f>
        <v/>
      </c>
      <c r="E255" s="119" t="str">
        <f>IF('BB-2024-Friday'!$AJ257&lt;&gt;"",IF('BB-2024-Friday'!$AJ257="t",0,'BB-2024-Friday'!AM257),"")</f>
        <v/>
      </c>
      <c r="F255" s="119" t="str">
        <f>IF('BB-2024-Friday'!$AJ257&lt;&gt;"",IF('BB-2024-Friday'!$AJ257="t",0,'BB-2024-Friday'!AN257),"")</f>
        <v/>
      </c>
      <c r="G255" s="119" t="str">
        <f>IF('BB-2024-Friday'!$AJ257&lt;&gt;"",IF('BB-2024-Friday'!$AJ257="t",0,'BB-2024-Friday'!AO257),"")</f>
        <v/>
      </c>
      <c r="H255" s="119" t="str">
        <f>IF('BB-2024-Friday'!$AJ257&lt;&gt;"",IF('BB-2024-Friday'!$AJ257="t",0,'BB-2024-Friday'!AP257),"")</f>
        <v/>
      </c>
      <c r="I255" s="119" t="str">
        <f>IF('BB-2024-Friday'!$AJ257&lt;&gt;"",IF('BB-2024-Friday'!$AJ257="t",0,'BB-2024-Friday'!AQ257),"")</f>
        <v/>
      </c>
      <c r="J255" s="119" t="str">
        <f>IF('BB-2024-Friday'!$AJ257&lt;&gt;"",IF('BB-2024-Friday'!$AJ257="t",'BB-2024-Friday'!AM257,0),"")</f>
        <v/>
      </c>
      <c r="K255" s="119" t="str">
        <f>IF('BB-2024-Friday'!$AJ257&lt;&gt;"",IF('BB-2024-Friday'!$AJ257="t",'BB-2024-Friday'!AN257,0),"")</f>
        <v/>
      </c>
      <c r="L255" s="119" t="str">
        <f>IF('BB-2024-Friday'!$AJ257&lt;&gt;"",IF('BB-2024-Friday'!$AJ257="t",'BB-2024-Friday'!AO257,0),"")</f>
        <v/>
      </c>
      <c r="M255" s="119" t="str">
        <f>IF('BB-2024-Friday'!$AJ257&lt;&gt;"",IF('BB-2024-Friday'!$AJ257="t",'BB-2024-Friday'!AP257,0),"")</f>
        <v/>
      </c>
      <c r="N255" s="120" t="str">
        <f>IF('BB-2024-Friday'!$AJ257&lt;&gt;"",IF('BB-2024-Friday'!$AJ257="m",'BB-2024-Friday'!U257,0),"")</f>
        <v/>
      </c>
      <c r="O255" s="120" t="str">
        <f>IF('BB-2024-Friday'!$AJ257&lt;&gt;"",IF('BB-2024-Friday'!$AJ257="m",'BB-2024-Friday'!V257,0),"")</f>
        <v/>
      </c>
    </row>
    <row r="256" spans="1:15" x14ac:dyDescent="0.25">
      <c r="A256" t="str">
        <f>IF('BB-2024-Friday'!AJ258&lt;&gt;"",'BB-2024-Friday'!AJ258,"")</f>
        <v/>
      </c>
      <c r="B256" t="str">
        <f>IF('BB-2024-Friday'!AJ258&lt;&gt;"",'BB-2024-Friday'!AR258,"")</f>
        <v/>
      </c>
      <c r="C256" t="str">
        <f>IF('BB-2024-Friday'!AJ258="m","v","a")</f>
        <v>a</v>
      </c>
      <c r="D256" s="92" t="str">
        <f>IF('BB-2024-Friday'!AJ258&lt;&gt;"",'BB-2024-Friday'!AI258,"")</f>
        <v/>
      </c>
      <c r="E256" s="119" t="str">
        <f>IF('BB-2024-Friday'!$AJ258&lt;&gt;"",IF('BB-2024-Friday'!$AJ258="t",0,'BB-2024-Friday'!AM258),"")</f>
        <v/>
      </c>
      <c r="F256" s="119" t="str">
        <f>IF('BB-2024-Friday'!$AJ258&lt;&gt;"",IF('BB-2024-Friday'!$AJ258="t",0,'BB-2024-Friday'!AN258),"")</f>
        <v/>
      </c>
      <c r="G256" s="119" t="str">
        <f>IF('BB-2024-Friday'!$AJ258&lt;&gt;"",IF('BB-2024-Friday'!$AJ258="t",0,'BB-2024-Friday'!AO258),"")</f>
        <v/>
      </c>
      <c r="H256" s="119" t="str">
        <f>IF('BB-2024-Friday'!$AJ258&lt;&gt;"",IF('BB-2024-Friday'!$AJ258="t",0,'BB-2024-Friday'!AP258),"")</f>
        <v/>
      </c>
      <c r="I256" s="119" t="str">
        <f>IF('BB-2024-Friday'!$AJ258&lt;&gt;"",IF('BB-2024-Friday'!$AJ258="t",0,'BB-2024-Friday'!AQ258),"")</f>
        <v/>
      </c>
      <c r="J256" s="119" t="str">
        <f>IF('BB-2024-Friday'!$AJ258&lt;&gt;"",IF('BB-2024-Friday'!$AJ258="t",'BB-2024-Friday'!AM258,0),"")</f>
        <v/>
      </c>
      <c r="K256" s="119" t="str">
        <f>IF('BB-2024-Friday'!$AJ258&lt;&gt;"",IF('BB-2024-Friday'!$AJ258="t",'BB-2024-Friday'!AN258,0),"")</f>
        <v/>
      </c>
      <c r="L256" s="119" t="str">
        <f>IF('BB-2024-Friday'!$AJ258&lt;&gt;"",IF('BB-2024-Friday'!$AJ258="t",'BB-2024-Friday'!AO258,0),"")</f>
        <v/>
      </c>
      <c r="M256" s="119" t="str">
        <f>IF('BB-2024-Friday'!$AJ258&lt;&gt;"",IF('BB-2024-Friday'!$AJ258="t",'BB-2024-Friday'!AP258,0),"")</f>
        <v/>
      </c>
      <c r="N256" s="120" t="str">
        <f>IF('BB-2024-Friday'!$AJ258&lt;&gt;"",IF('BB-2024-Friday'!$AJ258="m",'BB-2024-Friday'!U258,0),"")</f>
        <v/>
      </c>
      <c r="O256" s="120" t="str">
        <f>IF('BB-2024-Friday'!$AJ258&lt;&gt;"",IF('BB-2024-Friday'!$AJ258="m",'BB-2024-Friday'!V258,0),"")</f>
        <v/>
      </c>
    </row>
    <row r="257" spans="1:15" x14ac:dyDescent="0.25">
      <c r="A257" t="str">
        <f>IF('BB-2024-Friday'!AJ259&lt;&gt;"",'BB-2024-Friday'!AJ259,"")</f>
        <v/>
      </c>
      <c r="B257" t="str">
        <f>IF('BB-2024-Friday'!AJ259&lt;&gt;"",'BB-2024-Friday'!AR259,"")</f>
        <v/>
      </c>
      <c r="C257" t="str">
        <f>IF('BB-2024-Friday'!AJ259="m","v","a")</f>
        <v>a</v>
      </c>
      <c r="D257" s="92" t="str">
        <f>IF('BB-2024-Friday'!AJ259&lt;&gt;"",'BB-2024-Friday'!AI259,"")</f>
        <v/>
      </c>
      <c r="E257" s="119" t="str">
        <f>IF('BB-2024-Friday'!$AJ259&lt;&gt;"",IF('BB-2024-Friday'!$AJ259="t",0,'BB-2024-Friday'!AM259),"")</f>
        <v/>
      </c>
      <c r="F257" s="119" t="str">
        <f>IF('BB-2024-Friday'!$AJ259&lt;&gt;"",IF('BB-2024-Friday'!$AJ259="t",0,'BB-2024-Friday'!AN259),"")</f>
        <v/>
      </c>
      <c r="G257" s="119" t="str">
        <f>IF('BB-2024-Friday'!$AJ259&lt;&gt;"",IF('BB-2024-Friday'!$AJ259="t",0,'BB-2024-Friday'!AO259),"")</f>
        <v/>
      </c>
      <c r="H257" s="119" t="str">
        <f>IF('BB-2024-Friday'!$AJ259&lt;&gt;"",IF('BB-2024-Friday'!$AJ259="t",0,'BB-2024-Friday'!AP259),"")</f>
        <v/>
      </c>
      <c r="I257" s="119" t="str">
        <f>IF('BB-2024-Friday'!$AJ259&lt;&gt;"",IF('BB-2024-Friday'!$AJ259="t",0,'BB-2024-Friday'!AQ259),"")</f>
        <v/>
      </c>
      <c r="J257" s="119" t="str">
        <f>IF('BB-2024-Friday'!$AJ259&lt;&gt;"",IF('BB-2024-Friday'!$AJ259="t",'BB-2024-Friday'!AM259,0),"")</f>
        <v/>
      </c>
      <c r="K257" s="119" t="str">
        <f>IF('BB-2024-Friday'!$AJ259&lt;&gt;"",IF('BB-2024-Friday'!$AJ259="t",'BB-2024-Friday'!AN259,0),"")</f>
        <v/>
      </c>
      <c r="L257" s="119" t="str">
        <f>IF('BB-2024-Friday'!$AJ259&lt;&gt;"",IF('BB-2024-Friday'!$AJ259="t",'BB-2024-Friday'!AO259,0),"")</f>
        <v/>
      </c>
      <c r="M257" s="119" t="str">
        <f>IF('BB-2024-Friday'!$AJ259&lt;&gt;"",IF('BB-2024-Friday'!$AJ259="t",'BB-2024-Friday'!AP259,0),"")</f>
        <v/>
      </c>
      <c r="N257" s="120" t="str">
        <f>IF('BB-2024-Friday'!$AJ259&lt;&gt;"",IF('BB-2024-Friday'!$AJ259="m",'BB-2024-Friday'!U259,0),"")</f>
        <v/>
      </c>
      <c r="O257" s="120" t="str">
        <f>IF('BB-2024-Friday'!$AJ259&lt;&gt;"",IF('BB-2024-Friday'!$AJ259="m",'BB-2024-Friday'!V259,0),"")</f>
        <v/>
      </c>
    </row>
    <row r="258" spans="1:15" x14ac:dyDescent="0.25">
      <c r="A258" t="str">
        <f>IF('BB-2024-Friday'!AJ260&lt;&gt;"",'BB-2024-Friday'!AJ260,"")</f>
        <v/>
      </c>
      <c r="B258" t="str">
        <f>IF('BB-2024-Friday'!AJ260&lt;&gt;"",'BB-2024-Friday'!AR260,"")</f>
        <v/>
      </c>
      <c r="C258" t="str">
        <f>IF('BB-2024-Friday'!AJ260="m","v","a")</f>
        <v>a</v>
      </c>
      <c r="D258" s="92" t="str">
        <f>IF('BB-2024-Friday'!AJ260&lt;&gt;"",'BB-2024-Friday'!AI260,"")</f>
        <v/>
      </c>
      <c r="E258" s="119" t="str">
        <f>IF('BB-2024-Friday'!$AJ260&lt;&gt;"",IF('BB-2024-Friday'!$AJ260="t",0,'BB-2024-Friday'!AM260),"")</f>
        <v/>
      </c>
      <c r="F258" s="119" t="str">
        <f>IF('BB-2024-Friday'!$AJ260&lt;&gt;"",IF('BB-2024-Friday'!$AJ260="t",0,'BB-2024-Friday'!AN260),"")</f>
        <v/>
      </c>
      <c r="G258" s="119" t="str">
        <f>IF('BB-2024-Friday'!$AJ260&lt;&gt;"",IF('BB-2024-Friday'!$AJ260="t",0,'BB-2024-Friday'!AO260),"")</f>
        <v/>
      </c>
      <c r="H258" s="119" t="str">
        <f>IF('BB-2024-Friday'!$AJ260&lt;&gt;"",IF('BB-2024-Friday'!$AJ260="t",0,'BB-2024-Friday'!AP260),"")</f>
        <v/>
      </c>
      <c r="I258" s="119" t="str">
        <f>IF('BB-2024-Friday'!$AJ260&lt;&gt;"",IF('BB-2024-Friday'!$AJ260="t",0,'BB-2024-Friday'!AQ260),"")</f>
        <v/>
      </c>
      <c r="J258" s="119" t="str">
        <f>IF('BB-2024-Friday'!$AJ260&lt;&gt;"",IF('BB-2024-Friday'!$AJ260="t",'BB-2024-Friday'!AM260,0),"")</f>
        <v/>
      </c>
      <c r="K258" s="119" t="str">
        <f>IF('BB-2024-Friday'!$AJ260&lt;&gt;"",IF('BB-2024-Friday'!$AJ260="t",'BB-2024-Friday'!AN260,0),"")</f>
        <v/>
      </c>
      <c r="L258" s="119" t="str">
        <f>IF('BB-2024-Friday'!$AJ260&lt;&gt;"",IF('BB-2024-Friday'!$AJ260="t",'BB-2024-Friday'!AO260,0),"")</f>
        <v/>
      </c>
      <c r="M258" s="119" t="str">
        <f>IF('BB-2024-Friday'!$AJ260&lt;&gt;"",IF('BB-2024-Friday'!$AJ260="t",'BB-2024-Friday'!AP260,0),"")</f>
        <v/>
      </c>
      <c r="N258" s="120" t="str">
        <f>IF('BB-2024-Friday'!$AJ260&lt;&gt;"",IF('BB-2024-Friday'!$AJ260="m",'BB-2024-Friday'!U260,0),"")</f>
        <v/>
      </c>
      <c r="O258" s="120" t="str">
        <f>IF('BB-2024-Friday'!$AJ260&lt;&gt;"",IF('BB-2024-Friday'!$AJ260="m",'BB-2024-Friday'!V260,0),"")</f>
        <v/>
      </c>
    </row>
    <row r="259" spans="1:15" x14ac:dyDescent="0.25">
      <c r="A259" t="str">
        <f>IF('BB-2024-Friday'!AJ261&lt;&gt;"",'BB-2024-Friday'!AJ261,"")</f>
        <v/>
      </c>
      <c r="B259" t="str">
        <f>IF('BB-2024-Friday'!AJ261&lt;&gt;"",'BB-2024-Friday'!AR261,"")</f>
        <v/>
      </c>
      <c r="C259" t="str">
        <f>IF('BB-2024-Friday'!AJ261="m","v","a")</f>
        <v>a</v>
      </c>
      <c r="D259" s="92" t="str">
        <f>IF('BB-2024-Friday'!AJ261&lt;&gt;"",'BB-2024-Friday'!AI261,"")</f>
        <v/>
      </c>
      <c r="E259" s="119" t="str">
        <f>IF('BB-2024-Friday'!$AJ261&lt;&gt;"",IF('BB-2024-Friday'!$AJ261="t",0,'BB-2024-Friday'!AM261),"")</f>
        <v/>
      </c>
      <c r="F259" s="119" t="str">
        <f>IF('BB-2024-Friday'!$AJ261&lt;&gt;"",IF('BB-2024-Friday'!$AJ261="t",0,'BB-2024-Friday'!AN261),"")</f>
        <v/>
      </c>
      <c r="G259" s="119" t="str">
        <f>IF('BB-2024-Friday'!$AJ261&lt;&gt;"",IF('BB-2024-Friday'!$AJ261="t",0,'BB-2024-Friday'!AO261),"")</f>
        <v/>
      </c>
      <c r="H259" s="119" t="str">
        <f>IF('BB-2024-Friday'!$AJ261&lt;&gt;"",IF('BB-2024-Friday'!$AJ261="t",0,'BB-2024-Friday'!AP261),"")</f>
        <v/>
      </c>
      <c r="I259" s="119" t="str">
        <f>IF('BB-2024-Friday'!$AJ261&lt;&gt;"",IF('BB-2024-Friday'!$AJ261="t",0,'BB-2024-Friday'!AQ261),"")</f>
        <v/>
      </c>
      <c r="J259" s="119" t="str">
        <f>IF('BB-2024-Friday'!$AJ261&lt;&gt;"",IF('BB-2024-Friday'!$AJ261="t",'BB-2024-Friday'!AM261,0),"")</f>
        <v/>
      </c>
      <c r="K259" s="119" t="str">
        <f>IF('BB-2024-Friday'!$AJ261&lt;&gt;"",IF('BB-2024-Friday'!$AJ261="t",'BB-2024-Friday'!AN261,0),"")</f>
        <v/>
      </c>
      <c r="L259" s="119" t="str">
        <f>IF('BB-2024-Friday'!$AJ261&lt;&gt;"",IF('BB-2024-Friday'!$AJ261="t",'BB-2024-Friday'!AO261,0),"")</f>
        <v/>
      </c>
      <c r="M259" s="119" t="str">
        <f>IF('BB-2024-Friday'!$AJ261&lt;&gt;"",IF('BB-2024-Friday'!$AJ261="t",'BB-2024-Friday'!AP261,0),"")</f>
        <v/>
      </c>
      <c r="N259" s="120" t="str">
        <f>IF('BB-2024-Friday'!$AJ261&lt;&gt;"",IF('BB-2024-Friday'!$AJ261="m",'BB-2024-Friday'!U261,0),"")</f>
        <v/>
      </c>
      <c r="O259" s="120" t="str">
        <f>IF('BB-2024-Friday'!$AJ261&lt;&gt;"",IF('BB-2024-Friday'!$AJ261="m",'BB-2024-Friday'!V261,0),"")</f>
        <v/>
      </c>
    </row>
    <row r="260" spans="1:15" x14ac:dyDescent="0.25">
      <c r="A260" t="str">
        <f>IF('BB-2024-Friday'!AJ262&lt;&gt;"",'BB-2024-Friday'!AJ262,"")</f>
        <v>m</v>
      </c>
      <c r="B260" t="str">
        <f>IF('BB-2024-Friday'!AJ262&lt;&gt;"",'BB-2024-Friday'!AR262,"")</f>
        <v>Warning - Side road junction {Right}.  Control.</v>
      </c>
      <c r="C260" t="str">
        <f>IF('BB-2024-Friday'!AJ262="m","v","a")</f>
        <v>v</v>
      </c>
      <c r="D260" s="92">
        <f>IF('BB-2024-Friday'!AJ262&lt;&gt;"",'BB-2024-Friday'!AI262,"")</f>
        <v>85.42</v>
      </c>
      <c r="E260" s="119">
        <f>IF('BB-2024-Friday'!$AJ262&lt;&gt;"",IF('BB-2024-Friday'!$AJ262="t",0,'BB-2024-Friday'!AM262),"")</f>
        <v>46</v>
      </c>
      <c r="F260" s="119">
        <f>IF('BB-2024-Friday'!$AJ262&lt;&gt;"",IF('BB-2024-Friday'!$AJ262="t",0,'BB-2024-Friday'!AN262),"")</f>
        <v>55</v>
      </c>
      <c r="G260" s="119">
        <f>IF('BB-2024-Friday'!$AJ262&lt;&gt;"",IF('BB-2024-Friday'!$AJ262="t",0,'BB-2024-Friday'!AO262),"")</f>
        <v>64</v>
      </c>
      <c r="H260" s="119">
        <f>IF('BB-2024-Friday'!$AJ262&lt;&gt;"",IF('BB-2024-Friday'!$AJ262="t",0,'BB-2024-Friday'!AP262),"")</f>
        <v>72</v>
      </c>
      <c r="I260" s="119" t="str">
        <f>IF('BB-2024-Friday'!$AJ262&lt;&gt;"",IF('BB-2024-Friday'!$AJ262="t",0,'BB-2024-Friday'!AQ262),"")</f>
        <v>80</v>
      </c>
      <c r="J260" s="119">
        <f>IF('BB-2024-Friday'!$AJ262&lt;&gt;"",IF('BB-2024-Friday'!$AJ262="t",'BB-2024-Friday'!AM262,0),"")</f>
        <v>0</v>
      </c>
      <c r="K260" s="119">
        <f>IF('BB-2024-Friday'!$AJ262&lt;&gt;"",IF('BB-2024-Friday'!$AJ262="t",'BB-2024-Friday'!AN262,0),"")</f>
        <v>0</v>
      </c>
      <c r="L260" s="119">
        <f>IF('BB-2024-Friday'!$AJ262&lt;&gt;"",IF('BB-2024-Friday'!$AJ262="t",'BB-2024-Friday'!AO262,0),"")</f>
        <v>0</v>
      </c>
      <c r="M260" s="119">
        <f>IF('BB-2024-Friday'!$AJ262&lt;&gt;"",IF('BB-2024-Friday'!$AJ262="t",'BB-2024-Friday'!AP262,0),"")</f>
        <v>0</v>
      </c>
      <c r="N260" s="120">
        <f>IF('BB-2024-Friday'!$AJ262&lt;&gt;"",IF('BB-2024-Friday'!$AJ262="m",'BB-2024-Friday'!U262,0),"")</f>
        <v>29.527090000000001</v>
      </c>
      <c r="O260" s="120">
        <f>IF('BB-2024-Friday'!$AJ262&lt;&gt;"",IF('BB-2024-Friday'!$AJ262="m",'BB-2024-Friday'!V262,0),"")</f>
        <v>30.259440000000001</v>
      </c>
    </row>
    <row r="261" spans="1:15" x14ac:dyDescent="0.25">
      <c r="A261" t="str">
        <f>IF('BB-2024-Friday'!AJ263&lt;&gt;"",'BB-2024-Friday'!AJ263,"")</f>
        <v/>
      </c>
      <c r="B261" t="str">
        <f>IF('BB-2024-Friday'!AJ263&lt;&gt;"",'BB-2024-Friday'!AR263,"")</f>
        <v/>
      </c>
      <c r="C261" t="str">
        <f>IF('BB-2024-Friday'!AJ263="m","v","a")</f>
        <v>a</v>
      </c>
      <c r="D261" s="92" t="str">
        <f>IF('BB-2024-Friday'!AJ263&lt;&gt;"",'BB-2024-Friday'!AI263,"")</f>
        <v/>
      </c>
      <c r="E261" s="119" t="str">
        <f>IF('BB-2024-Friday'!$AJ263&lt;&gt;"",IF('BB-2024-Friday'!$AJ263="t",0,'BB-2024-Friday'!AM263),"")</f>
        <v/>
      </c>
      <c r="F261" s="119" t="str">
        <f>IF('BB-2024-Friday'!$AJ263&lt;&gt;"",IF('BB-2024-Friday'!$AJ263="t",0,'BB-2024-Friday'!AN263),"")</f>
        <v/>
      </c>
      <c r="G261" s="119" t="str">
        <f>IF('BB-2024-Friday'!$AJ263&lt;&gt;"",IF('BB-2024-Friday'!$AJ263="t",0,'BB-2024-Friday'!AO263),"")</f>
        <v/>
      </c>
      <c r="H261" s="119" t="str">
        <f>IF('BB-2024-Friday'!$AJ263&lt;&gt;"",IF('BB-2024-Friday'!$AJ263="t",0,'BB-2024-Friday'!AP263),"")</f>
        <v/>
      </c>
      <c r="I261" s="119" t="str">
        <f>IF('BB-2024-Friday'!$AJ263&lt;&gt;"",IF('BB-2024-Friday'!$AJ263="t",0,'BB-2024-Friday'!AQ263),"")</f>
        <v/>
      </c>
      <c r="J261" s="119" t="str">
        <f>IF('BB-2024-Friday'!$AJ263&lt;&gt;"",IF('BB-2024-Friday'!$AJ263="t",'BB-2024-Friday'!AM263,0),"")</f>
        <v/>
      </c>
      <c r="K261" s="119" t="str">
        <f>IF('BB-2024-Friday'!$AJ263&lt;&gt;"",IF('BB-2024-Friday'!$AJ263="t",'BB-2024-Friday'!AN263,0),"")</f>
        <v/>
      </c>
      <c r="L261" s="119" t="str">
        <f>IF('BB-2024-Friday'!$AJ263&lt;&gt;"",IF('BB-2024-Friday'!$AJ263="t",'BB-2024-Friday'!AO263,0),"")</f>
        <v/>
      </c>
      <c r="M261" s="119" t="str">
        <f>IF('BB-2024-Friday'!$AJ263&lt;&gt;"",IF('BB-2024-Friday'!$AJ263="t",'BB-2024-Friday'!AP263,0),"")</f>
        <v/>
      </c>
      <c r="N261" s="120" t="str">
        <f>IF('BB-2024-Friday'!$AJ263&lt;&gt;"",IF('BB-2024-Friday'!$AJ263="m",'BB-2024-Friday'!U263,0),"")</f>
        <v/>
      </c>
      <c r="O261" s="120" t="str">
        <f>IF('BB-2024-Friday'!$AJ263&lt;&gt;"",IF('BB-2024-Friday'!$AJ263="m",'BB-2024-Friday'!V263,0),"")</f>
        <v/>
      </c>
    </row>
    <row r="262" spans="1:15" x14ac:dyDescent="0.25">
      <c r="A262" t="str">
        <f>IF('BB-2024-Friday'!AJ264&lt;&gt;"",'BB-2024-Friday'!AJ264,"")</f>
        <v/>
      </c>
      <c r="B262" t="str">
        <f>IF('BB-2024-Friday'!AJ264&lt;&gt;"",'BB-2024-Friday'!AR264,"")</f>
        <v/>
      </c>
      <c r="C262" t="str">
        <f>IF('BB-2024-Friday'!AJ264="m","v","a")</f>
        <v>a</v>
      </c>
      <c r="D262" s="92" t="str">
        <f>IF('BB-2024-Friday'!AJ264&lt;&gt;"",'BB-2024-Friday'!AI264,"")</f>
        <v/>
      </c>
      <c r="E262" s="119" t="str">
        <f>IF('BB-2024-Friday'!$AJ264&lt;&gt;"",IF('BB-2024-Friday'!$AJ264="t",0,'BB-2024-Friday'!AM264),"")</f>
        <v/>
      </c>
      <c r="F262" s="119" t="str">
        <f>IF('BB-2024-Friday'!$AJ264&lt;&gt;"",IF('BB-2024-Friday'!$AJ264="t",0,'BB-2024-Friday'!AN264),"")</f>
        <v/>
      </c>
      <c r="G262" s="119" t="str">
        <f>IF('BB-2024-Friday'!$AJ264&lt;&gt;"",IF('BB-2024-Friday'!$AJ264="t",0,'BB-2024-Friday'!AO264),"")</f>
        <v/>
      </c>
      <c r="H262" s="119" t="str">
        <f>IF('BB-2024-Friday'!$AJ264&lt;&gt;"",IF('BB-2024-Friday'!$AJ264="t",0,'BB-2024-Friday'!AP264),"")</f>
        <v/>
      </c>
      <c r="I262" s="119" t="str">
        <f>IF('BB-2024-Friday'!$AJ264&lt;&gt;"",IF('BB-2024-Friday'!$AJ264="t",0,'BB-2024-Friday'!AQ264),"")</f>
        <v/>
      </c>
      <c r="J262" s="119" t="str">
        <f>IF('BB-2024-Friday'!$AJ264&lt;&gt;"",IF('BB-2024-Friday'!$AJ264="t",'BB-2024-Friday'!AM264,0),"")</f>
        <v/>
      </c>
      <c r="K262" s="119" t="str">
        <f>IF('BB-2024-Friday'!$AJ264&lt;&gt;"",IF('BB-2024-Friday'!$AJ264="t",'BB-2024-Friday'!AN264,0),"")</f>
        <v/>
      </c>
      <c r="L262" s="119" t="str">
        <f>IF('BB-2024-Friday'!$AJ264&lt;&gt;"",IF('BB-2024-Friday'!$AJ264="t",'BB-2024-Friday'!AO264,0),"")</f>
        <v/>
      </c>
      <c r="M262" s="119" t="str">
        <f>IF('BB-2024-Friday'!$AJ264&lt;&gt;"",IF('BB-2024-Friday'!$AJ264="t",'BB-2024-Friday'!AP264,0),"")</f>
        <v/>
      </c>
      <c r="N262" s="120" t="str">
        <f>IF('BB-2024-Friday'!$AJ264&lt;&gt;"",IF('BB-2024-Friday'!$AJ264="m",'BB-2024-Friday'!U264,0),"")</f>
        <v/>
      </c>
      <c r="O262" s="120" t="str">
        <f>IF('BB-2024-Friday'!$AJ264&lt;&gt;"",IF('BB-2024-Friday'!$AJ264="m",'BB-2024-Friday'!V264,0),"")</f>
        <v/>
      </c>
    </row>
    <row r="263" spans="1:15" x14ac:dyDescent="0.25">
      <c r="A263" t="str">
        <f>IF('BB-2024-Friday'!AJ265&lt;&gt;"",'BB-2024-Friday'!AJ265,"")</f>
        <v/>
      </c>
      <c r="B263" t="str">
        <f>IF('BB-2024-Friday'!AJ265&lt;&gt;"",'BB-2024-Friday'!AR265,"")</f>
        <v/>
      </c>
      <c r="C263" t="str">
        <f>IF('BB-2024-Friday'!AJ265="m","v","a")</f>
        <v>a</v>
      </c>
      <c r="D263" s="92" t="str">
        <f>IF('BB-2024-Friday'!AJ265&lt;&gt;"",'BB-2024-Friday'!AI265,"")</f>
        <v/>
      </c>
      <c r="E263" s="119" t="str">
        <f>IF('BB-2024-Friday'!$AJ265&lt;&gt;"",IF('BB-2024-Friday'!$AJ265="t",0,'BB-2024-Friday'!AM265),"")</f>
        <v/>
      </c>
      <c r="F263" s="119" t="str">
        <f>IF('BB-2024-Friday'!$AJ265&lt;&gt;"",IF('BB-2024-Friday'!$AJ265="t",0,'BB-2024-Friday'!AN265),"")</f>
        <v/>
      </c>
      <c r="G263" s="119" t="str">
        <f>IF('BB-2024-Friday'!$AJ265&lt;&gt;"",IF('BB-2024-Friday'!$AJ265="t",0,'BB-2024-Friday'!AO265),"")</f>
        <v/>
      </c>
      <c r="H263" s="119" t="str">
        <f>IF('BB-2024-Friday'!$AJ265&lt;&gt;"",IF('BB-2024-Friday'!$AJ265="t",0,'BB-2024-Friday'!AP265),"")</f>
        <v/>
      </c>
      <c r="I263" s="119" t="str">
        <f>IF('BB-2024-Friday'!$AJ265&lt;&gt;"",IF('BB-2024-Friday'!$AJ265="t",0,'BB-2024-Friday'!AQ265),"")</f>
        <v/>
      </c>
      <c r="J263" s="119" t="str">
        <f>IF('BB-2024-Friday'!$AJ265&lt;&gt;"",IF('BB-2024-Friday'!$AJ265="t",'BB-2024-Friday'!AM265,0),"")</f>
        <v/>
      </c>
      <c r="K263" s="119" t="str">
        <f>IF('BB-2024-Friday'!$AJ265&lt;&gt;"",IF('BB-2024-Friday'!$AJ265="t",'BB-2024-Friday'!AN265,0),"")</f>
        <v/>
      </c>
      <c r="L263" s="119" t="str">
        <f>IF('BB-2024-Friday'!$AJ265&lt;&gt;"",IF('BB-2024-Friday'!$AJ265="t",'BB-2024-Friday'!AO265,0),"")</f>
        <v/>
      </c>
      <c r="M263" s="119" t="str">
        <f>IF('BB-2024-Friday'!$AJ265&lt;&gt;"",IF('BB-2024-Friday'!$AJ265="t",'BB-2024-Friday'!AP265,0),"")</f>
        <v/>
      </c>
      <c r="N263" s="120" t="str">
        <f>IF('BB-2024-Friday'!$AJ265&lt;&gt;"",IF('BB-2024-Friday'!$AJ265="m",'BB-2024-Friday'!U265,0),"")</f>
        <v/>
      </c>
      <c r="O263" s="120" t="str">
        <f>IF('BB-2024-Friday'!$AJ265&lt;&gt;"",IF('BB-2024-Friday'!$AJ265="m",'BB-2024-Friday'!V265,0),"")</f>
        <v/>
      </c>
    </row>
    <row r="264" spans="1:15" x14ac:dyDescent="0.25">
      <c r="A264" t="str">
        <f>IF('BB-2024-Friday'!AJ266&lt;&gt;"",'BB-2024-Friday'!AJ266,"")</f>
        <v>l</v>
      </c>
      <c r="B264" t="str">
        <f>IF('BB-2024-Friday'!AJ266&lt;&gt;"",'BB-2024-Friday'!AR266,"")</f>
        <v>60 Speed limit</v>
      </c>
      <c r="C264" t="str">
        <f>IF('BB-2024-Friday'!AJ266="m","v","a")</f>
        <v>a</v>
      </c>
      <c r="D264" s="92">
        <f>IF('BB-2024-Friday'!AJ266&lt;&gt;"",'BB-2024-Friday'!AI266,"")</f>
        <v>85.89</v>
      </c>
      <c r="E264" s="119">
        <f>IF('BB-2024-Friday'!$AJ266&lt;&gt;"",IF('BB-2024-Friday'!$AJ266="t",0,'BB-2024-Friday'!AM266),"")</f>
        <v>35</v>
      </c>
      <c r="F264" s="119">
        <f>IF('BB-2024-Friday'!$AJ266&lt;&gt;"",IF('BB-2024-Friday'!$AJ266="t",0,'BB-2024-Friday'!AN266),"")</f>
        <v>40</v>
      </c>
      <c r="G264" s="119">
        <f>IF('BB-2024-Friday'!$AJ266&lt;&gt;"",IF('BB-2024-Friday'!$AJ266="t",0,'BB-2024-Friday'!AO266),"")</f>
        <v>45</v>
      </c>
      <c r="H264" s="119">
        <f>IF('BB-2024-Friday'!$AJ266&lt;&gt;"",IF('BB-2024-Friday'!$AJ266="t",0,'BB-2024-Friday'!AP266),"")</f>
        <v>50</v>
      </c>
      <c r="I264" s="119" t="str">
        <f>IF('BB-2024-Friday'!$AJ266&lt;&gt;"",IF('BB-2024-Friday'!$AJ266="t",0,'BB-2024-Friday'!AQ266),"")</f>
        <v>60</v>
      </c>
      <c r="J264" s="119">
        <f>IF('BB-2024-Friday'!$AJ266&lt;&gt;"",IF('BB-2024-Friday'!$AJ266="t",'BB-2024-Friday'!AM266,0),"")</f>
        <v>0</v>
      </c>
      <c r="K264" s="119">
        <f>IF('BB-2024-Friday'!$AJ266&lt;&gt;"",IF('BB-2024-Friday'!$AJ266="t",'BB-2024-Friday'!AN266,0),"")</f>
        <v>0</v>
      </c>
      <c r="L264" s="119">
        <f>IF('BB-2024-Friday'!$AJ266&lt;&gt;"",IF('BB-2024-Friday'!$AJ266="t",'BB-2024-Friday'!AO266,0),"")</f>
        <v>0</v>
      </c>
      <c r="M264" s="119">
        <f>IF('BB-2024-Friday'!$AJ266&lt;&gt;"",IF('BB-2024-Friday'!$AJ266="t",'BB-2024-Friday'!AP266,0),"")</f>
        <v>0</v>
      </c>
      <c r="N264" s="120">
        <f>IF('BB-2024-Friday'!$AJ266&lt;&gt;"",IF('BB-2024-Friday'!$AJ266="m",'BB-2024-Friday'!U266,0),"")</f>
        <v>0</v>
      </c>
      <c r="O264" s="120">
        <f>IF('BB-2024-Friday'!$AJ266&lt;&gt;"",IF('BB-2024-Friday'!$AJ266="m",'BB-2024-Friday'!V266,0),"")</f>
        <v>0</v>
      </c>
    </row>
    <row r="265" spans="1:15" x14ac:dyDescent="0.25">
      <c r="A265" t="str">
        <f>IF('BB-2024-Friday'!AJ267&lt;&gt;"",'BB-2024-Friday'!AJ267,"")</f>
        <v>o</v>
      </c>
      <c r="B265" t="str">
        <f>IF('BB-2024-Friday'!AJ267&lt;&gt;"",'BB-2024-Friday'!AR267,"")</f>
        <v>Bear LEFT.  District Drive.{ 7Km Stone}.  START of OPEN SECTION.</v>
      </c>
      <c r="C265" t="str">
        <f>IF('BB-2024-Friday'!AJ267="m","v","a")</f>
        <v>a</v>
      </c>
      <c r="D265" s="92">
        <f>IF('BB-2024-Friday'!AJ267&lt;&gt;"",'BB-2024-Friday'!AI267,"")</f>
        <v>85.99</v>
      </c>
      <c r="E265" s="119">
        <f>IF('BB-2024-Friday'!$AJ267&lt;&gt;"",IF('BB-2024-Friday'!$AJ267="t",0,'BB-2024-Friday'!AM267),"")</f>
        <v>30</v>
      </c>
      <c r="F265" s="119">
        <f>IF('BB-2024-Friday'!$AJ267&lt;&gt;"",IF('BB-2024-Friday'!$AJ267="t",0,'BB-2024-Friday'!AN267),"")</f>
        <v>30</v>
      </c>
      <c r="G265" s="119">
        <f>IF('BB-2024-Friday'!$AJ267&lt;&gt;"",IF('BB-2024-Friday'!$AJ267="t",0,'BB-2024-Friday'!AO267),"")</f>
        <v>30</v>
      </c>
      <c r="H265" s="119">
        <f>IF('BB-2024-Friday'!$AJ267&lt;&gt;"",IF('BB-2024-Friday'!$AJ267="t",0,'BB-2024-Friday'!AP267),"")</f>
        <v>30</v>
      </c>
      <c r="I265" s="119" t="str">
        <f>IF('BB-2024-Friday'!$AJ267&lt;&gt;"",IF('BB-2024-Friday'!$AJ267="t",0,'BB-2024-Friday'!AQ267),"")</f>
        <v>60</v>
      </c>
      <c r="J265" s="119">
        <f>IF('BB-2024-Friday'!$AJ267&lt;&gt;"",IF('BB-2024-Friday'!$AJ267="t",'BB-2024-Friday'!AM267,0),"")</f>
        <v>0</v>
      </c>
      <c r="K265" s="119">
        <f>IF('BB-2024-Friday'!$AJ267&lt;&gt;"",IF('BB-2024-Friday'!$AJ267="t",'BB-2024-Friday'!AN267,0),"")</f>
        <v>0</v>
      </c>
      <c r="L265" s="119">
        <f>IF('BB-2024-Friday'!$AJ267&lt;&gt;"",IF('BB-2024-Friday'!$AJ267="t",'BB-2024-Friday'!AO267,0),"")</f>
        <v>0</v>
      </c>
      <c r="M265" s="119">
        <f>IF('BB-2024-Friday'!$AJ267&lt;&gt;"",IF('BB-2024-Friday'!$AJ267="t",'BB-2024-Friday'!AP267,0),"")</f>
        <v>0</v>
      </c>
      <c r="N265" s="120">
        <f>IF('BB-2024-Friday'!$AJ267&lt;&gt;"",IF('BB-2024-Friday'!$AJ267="m",'BB-2024-Friday'!U267,0),"")</f>
        <v>0</v>
      </c>
      <c r="O265" s="120">
        <f>IF('BB-2024-Friday'!$AJ267&lt;&gt;"",IF('BB-2024-Friday'!$AJ267="m",'BB-2024-Friday'!V267,0),"")</f>
        <v>0</v>
      </c>
    </row>
    <row r="266" spans="1:15" x14ac:dyDescent="0.25">
      <c r="A266" t="str">
        <f>IF('BB-2024-Friday'!AJ268&lt;&gt;"",'BB-2024-Friday'!AJ268,"")</f>
        <v/>
      </c>
      <c r="B266" t="str">
        <f>IF('BB-2024-Friday'!AJ268&lt;&gt;"",'BB-2024-Friday'!AR268,"")</f>
        <v/>
      </c>
      <c r="C266" t="str">
        <f>IF('BB-2024-Friday'!AJ268="m","v","a")</f>
        <v>a</v>
      </c>
      <c r="D266" s="92" t="str">
        <f>IF('BB-2024-Friday'!AJ268&lt;&gt;"",'BB-2024-Friday'!AI268,"")</f>
        <v/>
      </c>
      <c r="E266" s="119" t="str">
        <f>IF('BB-2024-Friday'!$AJ268&lt;&gt;"",IF('BB-2024-Friday'!$AJ268="t",0,'BB-2024-Friday'!AM268),"")</f>
        <v/>
      </c>
      <c r="F266" s="119" t="str">
        <f>IF('BB-2024-Friday'!$AJ268&lt;&gt;"",IF('BB-2024-Friday'!$AJ268="t",0,'BB-2024-Friday'!AN268),"")</f>
        <v/>
      </c>
      <c r="G266" s="119" t="str">
        <f>IF('BB-2024-Friday'!$AJ268&lt;&gt;"",IF('BB-2024-Friday'!$AJ268="t",0,'BB-2024-Friday'!AO268),"")</f>
        <v/>
      </c>
      <c r="H266" s="119" t="str">
        <f>IF('BB-2024-Friday'!$AJ268&lt;&gt;"",IF('BB-2024-Friday'!$AJ268="t",0,'BB-2024-Friday'!AP268),"")</f>
        <v/>
      </c>
      <c r="I266" s="119" t="str">
        <f>IF('BB-2024-Friday'!$AJ268&lt;&gt;"",IF('BB-2024-Friday'!$AJ268="t",0,'BB-2024-Friday'!AQ268),"")</f>
        <v/>
      </c>
      <c r="J266" s="119" t="str">
        <f>IF('BB-2024-Friday'!$AJ268&lt;&gt;"",IF('BB-2024-Friday'!$AJ268="t",'BB-2024-Friday'!AM268,0),"")</f>
        <v/>
      </c>
      <c r="K266" s="119" t="str">
        <f>IF('BB-2024-Friday'!$AJ268&lt;&gt;"",IF('BB-2024-Friday'!$AJ268="t",'BB-2024-Friday'!AN268,0),"")</f>
        <v/>
      </c>
      <c r="L266" s="119" t="str">
        <f>IF('BB-2024-Friday'!$AJ268&lt;&gt;"",IF('BB-2024-Friday'!$AJ268="t",'BB-2024-Friday'!AO268,0),"")</f>
        <v/>
      </c>
      <c r="M266" s="119" t="str">
        <f>IF('BB-2024-Friday'!$AJ268&lt;&gt;"",IF('BB-2024-Friday'!$AJ268="t",'BB-2024-Friday'!AP268,0),"")</f>
        <v/>
      </c>
      <c r="N266" s="120" t="str">
        <f>IF('BB-2024-Friday'!$AJ268&lt;&gt;"",IF('BB-2024-Friday'!$AJ268="m",'BB-2024-Friday'!U268,0),"")</f>
        <v/>
      </c>
      <c r="O266" s="120" t="str">
        <f>IF('BB-2024-Friday'!$AJ268&lt;&gt;"",IF('BB-2024-Friday'!$AJ268="m",'BB-2024-Friday'!V268,0),"")</f>
        <v/>
      </c>
    </row>
    <row r="267" spans="1:15" x14ac:dyDescent="0.25">
      <c r="A267" t="str">
        <f>IF('BB-2024-Friday'!AJ269&lt;&gt;"",'BB-2024-Friday'!AJ269,"")</f>
        <v>o</v>
      </c>
      <c r="B267" t="str">
        <f>IF('BB-2024-Friday'!AJ269&lt;&gt;"",'BB-2024-Friday'!AR269,"")</f>
        <v>R103 Howick 6 {Right}. Turn RIGHT. Wilson Road</v>
      </c>
      <c r="C267" t="str">
        <f>IF('BB-2024-Friday'!AJ269="m","v","a")</f>
        <v>a</v>
      </c>
      <c r="D267" s="92">
        <f>IF('BB-2024-Friday'!AJ269&lt;&gt;"",'BB-2024-Friday'!AI269,"")</f>
        <v>86.25</v>
      </c>
      <c r="E267" s="119">
        <f>IF('BB-2024-Friday'!$AJ269&lt;&gt;"",IF('BB-2024-Friday'!$AJ269="t",0,'BB-2024-Friday'!AM269),"")</f>
        <v>30</v>
      </c>
      <c r="F267" s="119">
        <f>IF('BB-2024-Friday'!$AJ269&lt;&gt;"",IF('BB-2024-Friday'!$AJ269="t",0,'BB-2024-Friday'!AN269),"")</f>
        <v>30</v>
      </c>
      <c r="G267" s="119">
        <f>IF('BB-2024-Friday'!$AJ269&lt;&gt;"",IF('BB-2024-Friday'!$AJ269="t",0,'BB-2024-Friday'!AO269),"")</f>
        <v>30</v>
      </c>
      <c r="H267" s="119">
        <f>IF('BB-2024-Friday'!$AJ269&lt;&gt;"",IF('BB-2024-Friday'!$AJ269="t",0,'BB-2024-Friday'!AP269),"")</f>
        <v>30</v>
      </c>
      <c r="I267" s="119" t="str">
        <f>IF('BB-2024-Friday'!$AJ269&lt;&gt;"",IF('BB-2024-Friday'!$AJ269="t",0,'BB-2024-Friday'!AQ269),"")</f>
        <v>60</v>
      </c>
      <c r="J267" s="119">
        <f>IF('BB-2024-Friday'!$AJ269&lt;&gt;"",IF('BB-2024-Friday'!$AJ269="t",'BB-2024-Friday'!AM269,0),"")</f>
        <v>0</v>
      </c>
      <c r="K267" s="119">
        <f>IF('BB-2024-Friday'!$AJ269&lt;&gt;"",IF('BB-2024-Friday'!$AJ269="t",'BB-2024-Friday'!AN269,0),"")</f>
        <v>0</v>
      </c>
      <c r="L267" s="119">
        <f>IF('BB-2024-Friday'!$AJ269&lt;&gt;"",IF('BB-2024-Friday'!$AJ269="t",'BB-2024-Friday'!AO269,0),"")</f>
        <v>0</v>
      </c>
      <c r="M267" s="119">
        <f>IF('BB-2024-Friday'!$AJ269&lt;&gt;"",IF('BB-2024-Friday'!$AJ269="t",'BB-2024-Friday'!AP269,0),"")</f>
        <v>0</v>
      </c>
      <c r="N267" s="120">
        <f>IF('BB-2024-Friday'!$AJ269&lt;&gt;"",IF('BB-2024-Friday'!$AJ269="m",'BB-2024-Friday'!U269,0),"")</f>
        <v>0</v>
      </c>
      <c r="O267" s="120">
        <f>IF('BB-2024-Friday'!$AJ269&lt;&gt;"",IF('BB-2024-Friday'!$AJ269="m",'BB-2024-Friday'!V269,0),"")</f>
        <v>0</v>
      </c>
    </row>
    <row r="268" spans="1:15" x14ac:dyDescent="0.25">
      <c r="A268" t="str">
        <f>IF('BB-2024-Friday'!AJ270&lt;&gt;"",'BB-2024-Friday'!AJ270,"")</f>
        <v/>
      </c>
      <c r="B268" t="str">
        <f>IF('BB-2024-Friday'!AJ270&lt;&gt;"",'BB-2024-Friday'!AR270,"")</f>
        <v/>
      </c>
      <c r="C268" t="str">
        <f>IF('BB-2024-Friday'!AJ270="m","v","a")</f>
        <v>a</v>
      </c>
      <c r="D268" s="92" t="str">
        <f>IF('BB-2024-Friday'!AJ270&lt;&gt;"",'BB-2024-Friday'!AI270,"")</f>
        <v/>
      </c>
      <c r="E268" s="119" t="str">
        <f>IF('BB-2024-Friday'!$AJ270&lt;&gt;"",IF('BB-2024-Friday'!$AJ270="t",0,'BB-2024-Friday'!AM270),"")</f>
        <v/>
      </c>
      <c r="F268" s="119" t="str">
        <f>IF('BB-2024-Friday'!$AJ270&lt;&gt;"",IF('BB-2024-Friday'!$AJ270="t",0,'BB-2024-Friday'!AN270),"")</f>
        <v/>
      </c>
      <c r="G268" s="119" t="str">
        <f>IF('BB-2024-Friday'!$AJ270&lt;&gt;"",IF('BB-2024-Friday'!$AJ270="t",0,'BB-2024-Friday'!AO270),"")</f>
        <v/>
      </c>
      <c r="H268" s="119" t="str">
        <f>IF('BB-2024-Friday'!$AJ270&lt;&gt;"",IF('BB-2024-Friday'!$AJ270="t",0,'BB-2024-Friday'!AP270),"")</f>
        <v/>
      </c>
      <c r="I268" s="119" t="str">
        <f>IF('BB-2024-Friday'!$AJ270&lt;&gt;"",IF('BB-2024-Friday'!$AJ270="t",0,'BB-2024-Friday'!AQ270),"")</f>
        <v/>
      </c>
      <c r="J268" s="119" t="str">
        <f>IF('BB-2024-Friday'!$AJ270&lt;&gt;"",IF('BB-2024-Friday'!$AJ270="t",'BB-2024-Friday'!AM270,0),"")</f>
        <v/>
      </c>
      <c r="K268" s="119" t="str">
        <f>IF('BB-2024-Friday'!$AJ270&lt;&gt;"",IF('BB-2024-Friday'!$AJ270="t",'BB-2024-Friday'!AN270,0),"")</f>
        <v/>
      </c>
      <c r="L268" s="119" t="str">
        <f>IF('BB-2024-Friday'!$AJ270&lt;&gt;"",IF('BB-2024-Friday'!$AJ270="t",'BB-2024-Friday'!AO270,0),"")</f>
        <v/>
      </c>
      <c r="M268" s="119" t="str">
        <f>IF('BB-2024-Friday'!$AJ270&lt;&gt;"",IF('BB-2024-Friday'!$AJ270="t",'BB-2024-Friday'!AP270,0),"")</f>
        <v/>
      </c>
      <c r="N268" s="120" t="str">
        <f>IF('BB-2024-Friday'!$AJ270&lt;&gt;"",IF('BB-2024-Friday'!$AJ270="m",'BB-2024-Friday'!U270,0),"")</f>
        <v/>
      </c>
      <c r="O268" s="120" t="str">
        <f>IF('BB-2024-Friday'!$AJ270&lt;&gt;"",IF('BB-2024-Friday'!$AJ270="m",'BB-2024-Friday'!V270,0),"")</f>
        <v/>
      </c>
    </row>
    <row r="269" spans="1:15" x14ac:dyDescent="0.25">
      <c r="A269" t="str">
        <f>IF('BB-2024-Friday'!AJ271&lt;&gt;"",'BB-2024-Friday'!AJ271,"")</f>
        <v/>
      </c>
      <c r="B269" t="str">
        <f>IF('BB-2024-Friday'!AJ271&lt;&gt;"",'BB-2024-Friday'!AR271,"")</f>
        <v/>
      </c>
      <c r="C269" t="str">
        <f>IF('BB-2024-Friday'!AJ271="m","v","a")</f>
        <v>a</v>
      </c>
      <c r="D269" s="92" t="str">
        <f>IF('BB-2024-Friday'!AJ271&lt;&gt;"",'BB-2024-Friday'!AI271,"")</f>
        <v/>
      </c>
      <c r="E269" s="119" t="str">
        <f>IF('BB-2024-Friday'!$AJ271&lt;&gt;"",IF('BB-2024-Friday'!$AJ271="t",0,'BB-2024-Friday'!AM271),"")</f>
        <v/>
      </c>
      <c r="F269" s="119" t="str">
        <f>IF('BB-2024-Friday'!$AJ271&lt;&gt;"",IF('BB-2024-Friday'!$AJ271="t",0,'BB-2024-Friday'!AN271),"")</f>
        <v/>
      </c>
      <c r="G269" s="119" t="str">
        <f>IF('BB-2024-Friday'!$AJ271&lt;&gt;"",IF('BB-2024-Friday'!$AJ271="t",0,'BB-2024-Friday'!AO271),"")</f>
        <v/>
      </c>
      <c r="H269" s="119" t="str">
        <f>IF('BB-2024-Friday'!$AJ271&lt;&gt;"",IF('BB-2024-Friday'!$AJ271="t",0,'BB-2024-Friday'!AP271),"")</f>
        <v/>
      </c>
      <c r="I269" s="119" t="str">
        <f>IF('BB-2024-Friday'!$AJ271&lt;&gt;"",IF('BB-2024-Friday'!$AJ271="t",0,'BB-2024-Friday'!AQ271),"")</f>
        <v/>
      </c>
      <c r="J269" s="119" t="str">
        <f>IF('BB-2024-Friday'!$AJ271&lt;&gt;"",IF('BB-2024-Friday'!$AJ271="t",'BB-2024-Friday'!AM271,0),"")</f>
        <v/>
      </c>
      <c r="K269" s="119" t="str">
        <f>IF('BB-2024-Friday'!$AJ271&lt;&gt;"",IF('BB-2024-Friday'!$AJ271="t",'BB-2024-Friday'!AN271,0),"")</f>
        <v/>
      </c>
      <c r="L269" s="119" t="str">
        <f>IF('BB-2024-Friday'!$AJ271&lt;&gt;"",IF('BB-2024-Friday'!$AJ271="t",'BB-2024-Friday'!AO271,0),"")</f>
        <v/>
      </c>
      <c r="M269" s="119" t="str">
        <f>IF('BB-2024-Friday'!$AJ271&lt;&gt;"",IF('BB-2024-Friday'!$AJ271="t",'BB-2024-Friday'!AP271,0),"")</f>
        <v/>
      </c>
      <c r="N269" s="120" t="str">
        <f>IF('BB-2024-Friday'!$AJ271&lt;&gt;"",IF('BB-2024-Friday'!$AJ271="m",'BB-2024-Friday'!U271,0),"")</f>
        <v/>
      </c>
      <c r="O269" s="120" t="str">
        <f>IF('BB-2024-Friday'!$AJ271&lt;&gt;"",IF('BB-2024-Friday'!$AJ271="m",'BB-2024-Friday'!V271,0),"")</f>
        <v/>
      </c>
    </row>
    <row r="270" spans="1:15" x14ac:dyDescent="0.25">
      <c r="A270" t="str">
        <f>IF('BB-2024-Friday'!AJ272&lt;&gt;"",'BB-2024-Friday'!AJ272,"")</f>
        <v/>
      </c>
      <c r="B270" t="str">
        <f>IF('BB-2024-Friday'!AJ272&lt;&gt;"",'BB-2024-Friday'!AR272,"")</f>
        <v/>
      </c>
      <c r="C270" t="str">
        <f>IF('BB-2024-Friday'!AJ272="m","v","a")</f>
        <v>a</v>
      </c>
      <c r="D270" s="92" t="str">
        <f>IF('BB-2024-Friday'!AJ272&lt;&gt;"",'BB-2024-Friday'!AI272,"")</f>
        <v/>
      </c>
      <c r="E270" s="119" t="str">
        <f>IF('BB-2024-Friday'!$AJ272&lt;&gt;"",IF('BB-2024-Friday'!$AJ272="t",0,'BB-2024-Friday'!AM272),"")</f>
        <v/>
      </c>
      <c r="F270" s="119" t="str">
        <f>IF('BB-2024-Friday'!$AJ272&lt;&gt;"",IF('BB-2024-Friday'!$AJ272="t",0,'BB-2024-Friday'!AN272),"")</f>
        <v/>
      </c>
      <c r="G270" s="119" t="str">
        <f>IF('BB-2024-Friday'!$AJ272&lt;&gt;"",IF('BB-2024-Friday'!$AJ272="t",0,'BB-2024-Friday'!AO272),"")</f>
        <v/>
      </c>
      <c r="H270" s="119" t="str">
        <f>IF('BB-2024-Friday'!$AJ272&lt;&gt;"",IF('BB-2024-Friday'!$AJ272="t",0,'BB-2024-Friday'!AP272),"")</f>
        <v/>
      </c>
      <c r="I270" s="119" t="str">
        <f>IF('BB-2024-Friday'!$AJ272&lt;&gt;"",IF('BB-2024-Friday'!$AJ272="t",0,'BB-2024-Friday'!AQ272),"")</f>
        <v/>
      </c>
      <c r="J270" s="119" t="str">
        <f>IF('BB-2024-Friday'!$AJ272&lt;&gt;"",IF('BB-2024-Friday'!$AJ272="t",'BB-2024-Friday'!AM272,0),"")</f>
        <v/>
      </c>
      <c r="K270" s="119" t="str">
        <f>IF('BB-2024-Friday'!$AJ272&lt;&gt;"",IF('BB-2024-Friday'!$AJ272="t",'BB-2024-Friday'!AN272,0),"")</f>
        <v/>
      </c>
      <c r="L270" s="119" t="str">
        <f>IF('BB-2024-Friday'!$AJ272&lt;&gt;"",IF('BB-2024-Friday'!$AJ272="t",'BB-2024-Friday'!AO272,0),"")</f>
        <v/>
      </c>
      <c r="M270" s="119" t="str">
        <f>IF('BB-2024-Friday'!$AJ272&lt;&gt;"",IF('BB-2024-Friday'!$AJ272="t",'BB-2024-Friday'!AP272,0),"")</f>
        <v/>
      </c>
      <c r="N270" s="120" t="str">
        <f>IF('BB-2024-Friday'!$AJ272&lt;&gt;"",IF('BB-2024-Friday'!$AJ272="m",'BB-2024-Friday'!U272,0),"")</f>
        <v/>
      </c>
      <c r="O270" s="120" t="str">
        <f>IF('BB-2024-Friday'!$AJ272&lt;&gt;"",IF('BB-2024-Friday'!$AJ272="m",'BB-2024-Friday'!V272,0),"")</f>
        <v/>
      </c>
    </row>
    <row r="271" spans="1:15" x14ac:dyDescent="0.25">
      <c r="A271" t="str">
        <f>IF('BB-2024-Friday'!AJ273&lt;&gt;"",'BB-2024-Friday'!AJ273,"")</f>
        <v>l</v>
      </c>
      <c r="B271" t="str">
        <f>IF('BB-2024-Friday'!AJ273&lt;&gt;"",'BB-2024-Friday'!AR273,"")</f>
        <v>STOP Turn RIGHT.</v>
      </c>
      <c r="C271" t="str">
        <f>IF('BB-2024-Friday'!AJ273="m","v","a")</f>
        <v>a</v>
      </c>
      <c r="D271" s="92">
        <f>IF('BB-2024-Friday'!AJ273&lt;&gt;"",'BB-2024-Friday'!AI273,"")</f>
        <v>87.01</v>
      </c>
      <c r="E271" s="119">
        <f>IF('BB-2024-Friday'!$AJ273&lt;&gt;"",IF('BB-2024-Friday'!$AJ273="t",0,'BB-2024-Friday'!AM273),"")</f>
        <v>30</v>
      </c>
      <c r="F271" s="119">
        <f>IF('BB-2024-Friday'!$AJ273&lt;&gt;"",IF('BB-2024-Friday'!$AJ273="t",0,'BB-2024-Friday'!AN273),"")</f>
        <v>35</v>
      </c>
      <c r="G271" s="119">
        <f>IF('BB-2024-Friday'!$AJ273&lt;&gt;"",IF('BB-2024-Friday'!$AJ273="t",0,'BB-2024-Friday'!AO273),"")</f>
        <v>40</v>
      </c>
      <c r="H271" s="119">
        <f>IF('BB-2024-Friday'!$AJ273&lt;&gt;"",IF('BB-2024-Friday'!$AJ273="t",0,'BB-2024-Friday'!AP273),"")</f>
        <v>45</v>
      </c>
      <c r="I271" s="119" t="str">
        <f>IF('BB-2024-Friday'!$AJ273&lt;&gt;"",IF('BB-2024-Friday'!$AJ273="t",0,'BB-2024-Friday'!AQ273),"")</f>
        <v>60</v>
      </c>
      <c r="J271" s="119">
        <f>IF('BB-2024-Friday'!$AJ273&lt;&gt;"",IF('BB-2024-Friday'!$AJ273="t",'BB-2024-Friday'!AM273,0),"")</f>
        <v>0</v>
      </c>
      <c r="K271" s="119">
        <f>IF('BB-2024-Friday'!$AJ273&lt;&gt;"",IF('BB-2024-Friday'!$AJ273="t",'BB-2024-Friday'!AN273,0),"")</f>
        <v>0</v>
      </c>
      <c r="L271" s="119">
        <f>IF('BB-2024-Friday'!$AJ273&lt;&gt;"",IF('BB-2024-Friday'!$AJ273="t",'BB-2024-Friday'!AO273,0),"")</f>
        <v>0</v>
      </c>
      <c r="M271" s="119">
        <f>IF('BB-2024-Friday'!$AJ273&lt;&gt;"",IF('BB-2024-Friday'!$AJ273="t",'BB-2024-Friday'!AP273,0),"")</f>
        <v>0</v>
      </c>
      <c r="N271" s="120">
        <f>IF('BB-2024-Friday'!$AJ273&lt;&gt;"",IF('BB-2024-Friday'!$AJ273="m",'BB-2024-Friday'!U273,0),"")</f>
        <v>0</v>
      </c>
      <c r="O271" s="120">
        <f>IF('BB-2024-Friday'!$AJ273&lt;&gt;"",IF('BB-2024-Friday'!$AJ273="m",'BB-2024-Friday'!V273,0),"")</f>
        <v>0</v>
      </c>
    </row>
    <row r="272" spans="1:15" x14ac:dyDescent="0.25">
      <c r="A272" t="str">
        <f>IF('BB-2024-Friday'!AJ274&lt;&gt;"",'BB-2024-Friday'!AJ274,"")</f>
        <v/>
      </c>
      <c r="B272" t="str">
        <f>IF('BB-2024-Friday'!AJ274&lt;&gt;"",'BB-2024-Friday'!AR274,"")</f>
        <v/>
      </c>
      <c r="C272" t="str">
        <f>IF('BB-2024-Friday'!AJ274="m","v","a")</f>
        <v>a</v>
      </c>
      <c r="D272" s="92" t="str">
        <f>IF('BB-2024-Friday'!AJ274&lt;&gt;"",'BB-2024-Friday'!AI274,"")</f>
        <v/>
      </c>
      <c r="E272" s="119" t="str">
        <f>IF('BB-2024-Friday'!$AJ274&lt;&gt;"",IF('BB-2024-Friday'!$AJ274="t",0,'BB-2024-Friday'!AM274),"")</f>
        <v/>
      </c>
      <c r="F272" s="119" t="str">
        <f>IF('BB-2024-Friday'!$AJ274&lt;&gt;"",IF('BB-2024-Friday'!$AJ274="t",0,'BB-2024-Friday'!AN274),"")</f>
        <v/>
      </c>
      <c r="G272" s="119" t="str">
        <f>IF('BB-2024-Friday'!$AJ274&lt;&gt;"",IF('BB-2024-Friday'!$AJ274="t",0,'BB-2024-Friday'!AO274),"")</f>
        <v/>
      </c>
      <c r="H272" s="119" t="str">
        <f>IF('BB-2024-Friday'!$AJ274&lt;&gt;"",IF('BB-2024-Friday'!$AJ274="t",0,'BB-2024-Friday'!AP274),"")</f>
        <v/>
      </c>
      <c r="I272" s="119" t="str">
        <f>IF('BB-2024-Friday'!$AJ274&lt;&gt;"",IF('BB-2024-Friday'!$AJ274="t",0,'BB-2024-Friday'!AQ274),"")</f>
        <v/>
      </c>
      <c r="J272" s="119" t="str">
        <f>IF('BB-2024-Friday'!$AJ274&lt;&gt;"",IF('BB-2024-Friday'!$AJ274="t",'BB-2024-Friday'!AM274,0),"")</f>
        <v/>
      </c>
      <c r="K272" s="119" t="str">
        <f>IF('BB-2024-Friday'!$AJ274&lt;&gt;"",IF('BB-2024-Friday'!$AJ274="t",'BB-2024-Friday'!AN274,0),"")</f>
        <v/>
      </c>
      <c r="L272" s="119" t="str">
        <f>IF('BB-2024-Friday'!$AJ274&lt;&gt;"",IF('BB-2024-Friday'!$AJ274="t",'BB-2024-Friday'!AO274,0),"")</f>
        <v/>
      </c>
      <c r="M272" s="119" t="str">
        <f>IF('BB-2024-Friday'!$AJ274&lt;&gt;"",IF('BB-2024-Friday'!$AJ274="t",'BB-2024-Friday'!AP274,0),"")</f>
        <v/>
      </c>
      <c r="N272" s="120" t="str">
        <f>IF('BB-2024-Friday'!$AJ274&lt;&gt;"",IF('BB-2024-Friday'!$AJ274="m",'BB-2024-Friday'!U274,0),"")</f>
        <v/>
      </c>
      <c r="O272" s="120" t="str">
        <f>IF('BB-2024-Friday'!$AJ274&lt;&gt;"",IF('BB-2024-Friday'!$AJ274="m",'BB-2024-Friday'!V274,0),"")</f>
        <v/>
      </c>
    </row>
    <row r="273" spans="1:15" x14ac:dyDescent="0.25">
      <c r="A273" t="str">
        <f>IF('BB-2024-Friday'!AJ275&lt;&gt;"",'BB-2024-Friday'!AJ275,"")</f>
        <v>l</v>
      </c>
      <c r="B273" t="str">
        <f>IF('BB-2024-Friday'!AJ275&lt;&gt;"",'BB-2024-Friday'!AR275,"")</f>
        <v>STOP carry straight on.</v>
      </c>
      <c r="C273" t="str">
        <f>IF('BB-2024-Friday'!AJ275="m","v","a")</f>
        <v>a</v>
      </c>
      <c r="D273" s="92">
        <f>IF('BB-2024-Friday'!AJ275&lt;&gt;"",'BB-2024-Friday'!AI275,"")</f>
        <v>87.15</v>
      </c>
      <c r="E273" s="119">
        <f>IF('BB-2024-Friday'!$AJ275&lt;&gt;"",IF('BB-2024-Friday'!$AJ275="t",0,'BB-2024-Friday'!AM275),"")</f>
        <v>30</v>
      </c>
      <c r="F273" s="119">
        <f>IF('BB-2024-Friday'!$AJ275&lt;&gt;"",IF('BB-2024-Friday'!$AJ275="t",0,'BB-2024-Friday'!AN275),"")</f>
        <v>35</v>
      </c>
      <c r="G273" s="119">
        <f>IF('BB-2024-Friday'!$AJ275&lt;&gt;"",IF('BB-2024-Friday'!$AJ275="t",0,'BB-2024-Friday'!AO275),"")</f>
        <v>40</v>
      </c>
      <c r="H273" s="119">
        <f>IF('BB-2024-Friday'!$AJ275&lt;&gt;"",IF('BB-2024-Friday'!$AJ275="t",0,'BB-2024-Friday'!AP275),"")</f>
        <v>45</v>
      </c>
      <c r="I273" s="119" t="str">
        <f>IF('BB-2024-Friday'!$AJ275&lt;&gt;"",IF('BB-2024-Friday'!$AJ275="t",0,'BB-2024-Friday'!AQ275),"")</f>
        <v>60</v>
      </c>
      <c r="J273" s="119">
        <f>IF('BB-2024-Friday'!$AJ275&lt;&gt;"",IF('BB-2024-Friday'!$AJ275="t",'BB-2024-Friday'!AM275,0),"")</f>
        <v>0</v>
      </c>
      <c r="K273" s="119">
        <f>IF('BB-2024-Friday'!$AJ275&lt;&gt;"",IF('BB-2024-Friday'!$AJ275="t",'BB-2024-Friday'!AN275,0),"")</f>
        <v>0</v>
      </c>
      <c r="L273" s="119">
        <f>IF('BB-2024-Friday'!$AJ275&lt;&gt;"",IF('BB-2024-Friday'!$AJ275="t",'BB-2024-Friday'!AO275,0),"")</f>
        <v>0</v>
      </c>
      <c r="M273" s="119">
        <f>IF('BB-2024-Friday'!$AJ275&lt;&gt;"",IF('BB-2024-Friday'!$AJ275="t",'BB-2024-Friday'!AP275,0),"")</f>
        <v>0</v>
      </c>
      <c r="N273" s="120">
        <f>IF('BB-2024-Friday'!$AJ275&lt;&gt;"",IF('BB-2024-Friday'!$AJ275="m",'BB-2024-Friday'!U275,0),"")</f>
        <v>0</v>
      </c>
      <c r="O273" s="120">
        <f>IF('BB-2024-Friday'!$AJ275&lt;&gt;"",IF('BB-2024-Friday'!$AJ275="m",'BB-2024-Friday'!V275,0),"")</f>
        <v>0</v>
      </c>
    </row>
    <row r="274" spans="1:15" x14ac:dyDescent="0.25">
      <c r="A274" t="str">
        <f>IF('BB-2024-Friday'!AJ276&lt;&gt;"",'BB-2024-Friday'!AJ276,"")</f>
        <v/>
      </c>
      <c r="B274" t="str">
        <f>IF('BB-2024-Friday'!AJ276&lt;&gt;"",'BB-2024-Friday'!AR276,"")</f>
        <v/>
      </c>
      <c r="C274" t="str">
        <f>IF('BB-2024-Friday'!AJ276="m","v","a")</f>
        <v>a</v>
      </c>
      <c r="D274" s="92" t="str">
        <f>IF('BB-2024-Friday'!AJ276&lt;&gt;"",'BB-2024-Friday'!AI276,"")</f>
        <v/>
      </c>
      <c r="E274" s="119" t="str">
        <f>IF('BB-2024-Friday'!$AJ276&lt;&gt;"",IF('BB-2024-Friday'!$AJ276="t",0,'BB-2024-Friday'!AM276),"")</f>
        <v/>
      </c>
      <c r="F274" s="119" t="str">
        <f>IF('BB-2024-Friday'!$AJ276&lt;&gt;"",IF('BB-2024-Friday'!$AJ276="t",0,'BB-2024-Friday'!AN276),"")</f>
        <v/>
      </c>
      <c r="G274" s="119" t="str">
        <f>IF('BB-2024-Friday'!$AJ276&lt;&gt;"",IF('BB-2024-Friday'!$AJ276="t",0,'BB-2024-Friday'!AO276),"")</f>
        <v/>
      </c>
      <c r="H274" s="119" t="str">
        <f>IF('BB-2024-Friday'!$AJ276&lt;&gt;"",IF('BB-2024-Friday'!$AJ276="t",0,'BB-2024-Friday'!AP276),"")</f>
        <v/>
      </c>
      <c r="I274" s="119" t="str">
        <f>IF('BB-2024-Friday'!$AJ276&lt;&gt;"",IF('BB-2024-Friday'!$AJ276="t",0,'BB-2024-Friday'!AQ276),"")</f>
        <v/>
      </c>
      <c r="J274" s="119" t="str">
        <f>IF('BB-2024-Friday'!$AJ276&lt;&gt;"",IF('BB-2024-Friday'!$AJ276="t",'BB-2024-Friday'!AM276,0),"")</f>
        <v/>
      </c>
      <c r="K274" s="119" t="str">
        <f>IF('BB-2024-Friday'!$AJ276&lt;&gt;"",IF('BB-2024-Friday'!$AJ276="t",'BB-2024-Friday'!AN276,0),"")</f>
        <v/>
      </c>
      <c r="L274" s="119" t="str">
        <f>IF('BB-2024-Friday'!$AJ276&lt;&gt;"",IF('BB-2024-Friday'!$AJ276="t",'BB-2024-Friday'!AO276,0),"")</f>
        <v/>
      </c>
      <c r="M274" s="119" t="str">
        <f>IF('BB-2024-Friday'!$AJ276&lt;&gt;"",IF('BB-2024-Friday'!$AJ276="t",'BB-2024-Friday'!AP276,0),"")</f>
        <v/>
      </c>
      <c r="N274" s="120" t="str">
        <f>IF('BB-2024-Friday'!$AJ276&lt;&gt;"",IF('BB-2024-Friday'!$AJ276="m",'BB-2024-Friday'!U276,0),"")</f>
        <v/>
      </c>
      <c r="O274" s="120" t="str">
        <f>IF('BB-2024-Friday'!$AJ276&lt;&gt;"",IF('BB-2024-Friday'!$AJ276="m",'BB-2024-Friday'!V276,0),"")</f>
        <v/>
      </c>
    </row>
    <row r="275" spans="1:15" x14ac:dyDescent="0.25">
      <c r="A275" t="str">
        <f>IF('BB-2024-Friday'!AJ277&lt;&gt;"",'BB-2024-Friday'!AJ277,"")</f>
        <v>o</v>
      </c>
      <c r="B275" t="str">
        <f>IF('BB-2024-Friday'!AJ277&lt;&gt;"",'BB-2024-Friday'!AR277,"")</f>
        <v>3 Way Stop.   Be carefull of speed bumps ahead .</v>
      </c>
      <c r="C275" t="str">
        <f>IF('BB-2024-Friday'!AJ277="m","v","a")</f>
        <v>a</v>
      </c>
      <c r="D275" s="92">
        <f>IF('BB-2024-Friday'!AJ277&lt;&gt;"",'BB-2024-Friday'!AI277,"")</f>
        <v>87.31</v>
      </c>
      <c r="E275" s="119">
        <f>IF('BB-2024-Friday'!$AJ277&lt;&gt;"",IF('BB-2024-Friday'!$AJ277="t",0,'BB-2024-Friday'!AM277),"")</f>
        <v>30</v>
      </c>
      <c r="F275" s="119">
        <f>IF('BB-2024-Friday'!$AJ277&lt;&gt;"",IF('BB-2024-Friday'!$AJ277="t",0,'BB-2024-Friday'!AN277),"")</f>
        <v>30</v>
      </c>
      <c r="G275" s="119">
        <f>IF('BB-2024-Friday'!$AJ277&lt;&gt;"",IF('BB-2024-Friday'!$AJ277="t",0,'BB-2024-Friday'!AO277),"")</f>
        <v>30</v>
      </c>
      <c r="H275" s="119">
        <f>IF('BB-2024-Friday'!$AJ277&lt;&gt;"",IF('BB-2024-Friday'!$AJ277="t",0,'BB-2024-Friday'!AP277),"")</f>
        <v>30</v>
      </c>
      <c r="I275" s="119" t="str">
        <f>IF('BB-2024-Friday'!$AJ277&lt;&gt;"",IF('BB-2024-Friday'!$AJ277="t",0,'BB-2024-Friday'!AQ277),"")</f>
        <v>60</v>
      </c>
      <c r="J275" s="119">
        <f>IF('BB-2024-Friday'!$AJ277&lt;&gt;"",IF('BB-2024-Friday'!$AJ277="t",'BB-2024-Friday'!AM277,0),"")</f>
        <v>0</v>
      </c>
      <c r="K275" s="119">
        <f>IF('BB-2024-Friday'!$AJ277&lt;&gt;"",IF('BB-2024-Friday'!$AJ277="t",'BB-2024-Friday'!AN277,0),"")</f>
        <v>0</v>
      </c>
      <c r="L275" s="119">
        <f>IF('BB-2024-Friday'!$AJ277&lt;&gt;"",IF('BB-2024-Friday'!$AJ277="t",'BB-2024-Friday'!AO277,0),"")</f>
        <v>0</v>
      </c>
      <c r="M275" s="119">
        <f>IF('BB-2024-Friday'!$AJ277&lt;&gt;"",IF('BB-2024-Friday'!$AJ277="t",'BB-2024-Friday'!AP277,0),"")</f>
        <v>0</v>
      </c>
      <c r="N275" s="120">
        <f>IF('BB-2024-Friday'!$AJ277&lt;&gt;"",IF('BB-2024-Friday'!$AJ277="m",'BB-2024-Friday'!U277,0),"")</f>
        <v>0</v>
      </c>
      <c r="O275" s="120">
        <f>IF('BB-2024-Friday'!$AJ277&lt;&gt;"",IF('BB-2024-Friday'!$AJ277="m",'BB-2024-Friday'!V277,0),"")</f>
        <v>0</v>
      </c>
    </row>
    <row r="276" spans="1:15" x14ac:dyDescent="0.25">
      <c r="A276" t="str">
        <f>IF('BB-2024-Friday'!AJ278&lt;&gt;"",'BB-2024-Friday'!AJ278,"")</f>
        <v/>
      </c>
      <c r="B276" t="str">
        <f>IF('BB-2024-Friday'!AJ278&lt;&gt;"",'BB-2024-Friday'!AR278,"")</f>
        <v/>
      </c>
      <c r="C276" t="str">
        <f>IF('BB-2024-Friday'!AJ278="m","v","a")</f>
        <v>a</v>
      </c>
      <c r="D276" s="92" t="str">
        <f>IF('BB-2024-Friday'!AJ278&lt;&gt;"",'BB-2024-Friday'!AI278,"")</f>
        <v/>
      </c>
      <c r="E276" s="119" t="str">
        <f>IF('BB-2024-Friday'!$AJ278&lt;&gt;"",IF('BB-2024-Friday'!$AJ278="t",0,'BB-2024-Friday'!AM278),"")</f>
        <v/>
      </c>
      <c r="F276" s="119" t="str">
        <f>IF('BB-2024-Friday'!$AJ278&lt;&gt;"",IF('BB-2024-Friday'!$AJ278="t",0,'BB-2024-Friday'!AN278),"")</f>
        <v/>
      </c>
      <c r="G276" s="119" t="str">
        <f>IF('BB-2024-Friday'!$AJ278&lt;&gt;"",IF('BB-2024-Friday'!$AJ278="t",0,'BB-2024-Friday'!AO278),"")</f>
        <v/>
      </c>
      <c r="H276" s="119" t="str">
        <f>IF('BB-2024-Friday'!$AJ278&lt;&gt;"",IF('BB-2024-Friday'!$AJ278="t",0,'BB-2024-Friday'!AP278),"")</f>
        <v/>
      </c>
      <c r="I276" s="119" t="str">
        <f>IF('BB-2024-Friday'!$AJ278&lt;&gt;"",IF('BB-2024-Friday'!$AJ278="t",0,'BB-2024-Friday'!AQ278),"")</f>
        <v/>
      </c>
      <c r="J276" s="119" t="str">
        <f>IF('BB-2024-Friday'!$AJ278&lt;&gt;"",IF('BB-2024-Friday'!$AJ278="t",'BB-2024-Friday'!AM278,0),"")</f>
        <v/>
      </c>
      <c r="K276" s="119" t="str">
        <f>IF('BB-2024-Friday'!$AJ278&lt;&gt;"",IF('BB-2024-Friday'!$AJ278="t",'BB-2024-Friday'!AN278,0),"")</f>
        <v/>
      </c>
      <c r="L276" s="119" t="str">
        <f>IF('BB-2024-Friday'!$AJ278&lt;&gt;"",IF('BB-2024-Friday'!$AJ278="t",'BB-2024-Friday'!AO278,0),"")</f>
        <v/>
      </c>
      <c r="M276" s="119" t="str">
        <f>IF('BB-2024-Friday'!$AJ278&lt;&gt;"",IF('BB-2024-Friday'!$AJ278="t",'BB-2024-Friday'!AP278,0),"")</f>
        <v/>
      </c>
      <c r="N276" s="120" t="str">
        <f>IF('BB-2024-Friday'!$AJ278&lt;&gt;"",IF('BB-2024-Friday'!$AJ278="m",'BB-2024-Friday'!U278,0),"")</f>
        <v/>
      </c>
      <c r="O276" s="120" t="str">
        <f>IF('BB-2024-Friday'!$AJ278&lt;&gt;"",IF('BB-2024-Friday'!$AJ278="m",'BB-2024-Friday'!V278,0),"")</f>
        <v/>
      </c>
    </row>
    <row r="277" spans="1:15" x14ac:dyDescent="0.25">
      <c r="A277" t="str">
        <f>IF('BB-2024-Friday'!AJ279&lt;&gt;"",'BB-2024-Friday'!AJ279,"")</f>
        <v/>
      </c>
      <c r="B277" t="str">
        <f>IF('BB-2024-Friday'!AJ279&lt;&gt;"",'BB-2024-Friday'!AR279,"")</f>
        <v/>
      </c>
      <c r="C277" t="str">
        <f>IF('BB-2024-Friday'!AJ279="m","v","a")</f>
        <v>a</v>
      </c>
      <c r="D277" s="92" t="str">
        <f>IF('BB-2024-Friday'!AJ279&lt;&gt;"",'BB-2024-Friday'!AI279,"")</f>
        <v/>
      </c>
      <c r="E277" s="119" t="str">
        <f>IF('BB-2024-Friday'!$AJ279&lt;&gt;"",IF('BB-2024-Friday'!$AJ279="t",0,'BB-2024-Friday'!AM279),"")</f>
        <v/>
      </c>
      <c r="F277" s="119" t="str">
        <f>IF('BB-2024-Friday'!$AJ279&lt;&gt;"",IF('BB-2024-Friday'!$AJ279="t",0,'BB-2024-Friday'!AN279),"")</f>
        <v/>
      </c>
      <c r="G277" s="119" t="str">
        <f>IF('BB-2024-Friday'!$AJ279&lt;&gt;"",IF('BB-2024-Friday'!$AJ279="t",0,'BB-2024-Friday'!AO279),"")</f>
        <v/>
      </c>
      <c r="H277" s="119" t="str">
        <f>IF('BB-2024-Friday'!$AJ279&lt;&gt;"",IF('BB-2024-Friday'!$AJ279="t",0,'BB-2024-Friday'!AP279),"")</f>
        <v/>
      </c>
      <c r="I277" s="119" t="str">
        <f>IF('BB-2024-Friday'!$AJ279&lt;&gt;"",IF('BB-2024-Friday'!$AJ279="t",0,'BB-2024-Friday'!AQ279),"")</f>
        <v/>
      </c>
      <c r="J277" s="119" t="str">
        <f>IF('BB-2024-Friday'!$AJ279&lt;&gt;"",IF('BB-2024-Friday'!$AJ279="t",'BB-2024-Friday'!AM279,0),"")</f>
        <v/>
      </c>
      <c r="K277" s="119" t="str">
        <f>IF('BB-2024-Friday'!$AJ279&lt;&gt;"",IF('BB-2024-Friday'!$AJ279="t",'BB-2024-Friday'!AN279,0),"")</f>
        <v/>
      </c>
      <c r="L277" s="119" t="str">
        <f>IF('BB-2024-Friday'!$AJ279&lt;&gt;"",IF('BB-2024-Friday'!$AJ279="t",'BB-2024-Friday'!AO279,0),"")</f>
        <v/>
      </c>
      <c r="M277" s="119" t="str">
        <f>IF('BB-2024-Friday'!$AJ279&lt;&gt;"",IF('BB-2024-Friday'!$AJ279="t",'BB-2024-Friday'!AP279,0),"")</f>
        <v/>
      </c>
      <c r="N277" s="120" t="str">
        <f>IF('BB-2024-Friday'!$AJ279&lt;&gt;"",IF('BB-2024-Friday'!$AJ279="m",'BB-2024-Friday'!U279,0),"")</f>
        <v/>
      </c>
      <c r="O277" s="120" t="str">
        <f>IF('BB-2024-Friday'!$AJ279&lt;&gt;"",IF('BB-2024-Friday'!$AJ279="m",'BB-2024-Friday'!V279,0),"")</f>
        <v/>
      </c>
    </row>
    <row r="278" spans="1:15" x14ac:dyDescent="0.25">
      <c r="A278" t="str">
        <f>IF('BB-2024-Friday'!AJ280&lt;&gt;"",'BB-2024-Friday'!AJ280,"")</f>
        <v/>
      </c>
      <c r="B278" t="str">
        <f>IF('BB-2024-Friday'!AJ280&lt;&gt;"",'BB-2024-Friday'!AR280,"")</f>
        <v/>
      </c>
      <c r="C278" t="str">
        <f>IF('BB-2024-Friday'!AJ280="m","v","a")</f>
        <v>a</v>
      </c>
      <c r="D278" s="92" t="str">
        <f>IF('BB-2024-Friday'!AJ280&lt;&gt;"",'BB-2024-Friday'!AI280,"")</f>
        <v/>
      </c>
      <c r="E278" s="119" t="str">
        <f>IF('BB-2024-Friday'!$AJ280&lt;&gt;"",IF('BB-2024-Friday'!$AJ280="t",0,'BB-2024-Friday'!AM280),"")</f>
        <v/>
      </c>
      <c r="F278" s="119" t="str">
        <f>IF('BB-2024-Friday'!$AJ280&lt;&gt;"",IF('BB-2024-Friday'!$AJ280="t",0,'BB-2024-Friday'!AN280),"")</f>
        <v/>
      </c>
      <c r="G278" s="119" t="str">
        <f>IF('BB-2024-Friday'!$AJ280&lt;&gt;"",IF('BB-2024-Friday'!$AJ280="t",0,'BB-2024-Friday'!AO280),"")</f>
        <v/>
      </c>
      <c r="H278" s="119" t="str">
        <f>IF('BB-2024-Friday'!$AJ280&lt;&gt;"",IF('BB-2024-Friday'!$AJ280="t",0,'BB-2024-Friday'!AP280),"")</f>
        <v/>
      </c>
      <c r="I278" s="119" t="str">
        <f>IF('BB-2024-Friday'!$AJ280&lt;&gt;"",IF('BB-2024-Friday'!$AJ280="t",0,'BB-2024-Friday'!AQ280),"")</f>
        <v/>
      </c>
      <c r="J278" s="119" t="str">
        <f>IF('BB-2024-Friday'!$AJ280&lt;&gt;"",IF('BB-2024-Friday'!$AJ280="t",'BB-2024-Friday'!AM280,0),"")</f>
        <v/>
      </c>
      <c r="K278" s="119" t="str">
        <f>IF('BB-2024-Friday'!$AJ280&lt;&gt;"",IF('BB-2024-Friday'!$AJ280="t",'BB-2024-Friday'!AN280,0),"")</f>
        <v/>
      </c>
      <c r="L278" s="119" t="str">
        <f>IF('BB-2024-Friday'!$AJ280&lt;&gt;"",IF('BB-2024-Friday'!$AJ280="t",'BB-2024-Friday'!AO280,0),"")</f>
        <v/>
      </c>
      <c r="M278" s="119" t="str">
        <f>IF('BB-2024-Friday'!$AJ280&lt;&gt;"",IF('BB-2024-Friday'!$AJ280="t",'BB-2024-Friday'!AP280,0),"")</f>
        <v/>
      </c>
      <c r="N278" s="120" t="str">
        <f>IF('BB-2024-Friday'!$AJ280&lt;&gt;"",IF('BB-2024-Friday'!$AJ280="m",'BB-2024-Friday'!U280,0),"")</f>
        <v/>
      </c>
      <c r="O278" s="120" t="str">
        <f>IF('BB-2024-Friday'!$AJ280&lt;&gt;"",IF('BB-2024-Friday'!$AJ280="m",'BB-2024-Friday'!V280,0),"")</f>
        <v/>
      </c>
    </row>
    <row r="279" spans="1:15" x14ac:dyDescent="0.25">
      <c r="A279" t="str">
        <f>IF('BB-2024-Friday'!AJ281&lt;&gt;"",'BB-2024-Friday'!AJ281,"")</f>
        <v>o</v>
      </c>
      <c r="B279" t="str">
        <f>IF('BB-2024-Friday'!AJ281&lt;&gt;"",'BB-2024-Friday'!AR281,"")</f>
        <v>Traffic light carry straight on.</v>
      </c>
      <c r="C279" t="str">
        <f>IF('BB-2024-Friday'!AJ281="m","v","a")</f>
        <v>a</v>
      </c>
      <c r="D279" s="92">
        <f>IF('BB-2024-Friday'!AJ281&lt;&gt;"",'BB-2024-Friday'!AI281,"")</f>
        <v>88.87</v>
      </c>
      <c r="E279" s="119">
        <f>IF('BB-2024-Friday'!$AJ281&lt;&gt;"",IF('BB-2024-Friday'!$AJ281="t",0,'BB-2024-Friday'!AM281),"")</f>
        <v>30</v>
      </c>
      <c r="F279" s="119">
        <f>IF('BB-2024-Friday'!$AJ281&lt;&gt;"",IF('BB-2024-Friday'!$AJ281="t",0,'BB-2024-Friday'!AN281),"")</f>
        <v>30</v>
      </c>
      <c r="G279" s="119">
        <f>IF('BB-2024-Friday'!$AJ281&lt;&gt;"",IF('BB-2024-Friday'!$AJ281="t",0,'BB-2024-Friday'!AO281),"")</f>
        <v>30</v>
      </c>
      <c r="H279" s="119">
        <f>IF('BB-2024-Friday'!$AJ281&lt;&gt;"",IF('BB-2024-Friday'!$AJ281="t",0,'BB-2024-Friday'!AP281),"")</f>
        <v>30</v>
      </c>
      <c r="I279" s="119" t="str">
        <f>IF('BB-2024-Friday'!$AJ281&lt;&gt;"",IF('BB-2024-Friday'!$AJ281="t",0,'BB-2024-Friday'!AQ281),"")</f>
        <v>60</v>
      </c>
      <c r="J279" s="119">
        <f>IF('BB-2024-Friday'!$AJ281&lt;&gt;"",IF('BB-2024-Friday'!$AJ281="t",'BB-2024-Friday'!AM281,0),"")</f>
        <v>0</v>
      </c>
      <c r="K279" s="119">
        <f>IF('BB-2024-Friday'!$AJ281&lt;&gt;"",IF('BB-2024-Friday'!$AJ281="t",'BB-2024-Friday'!AN281,0),"")</f>
        <v>0</v>
      </c>
      <c r="L279" s="119">
        <f>IF('BB-2024-Friday'!$AJ281&lt;&gt;"",IF('BB-2024-Friday'!$AJ281="t",'BB-2024-Friday'!AO281,0),"")</f>
        <v>0</v>
      </c>
      <c r="M279" s="119">
        <f>IF('BB-2024-Friday'!$AJ281&lt;&gt;"",IF('BB-2024-Friday'!$AJ281="t",'BB-2024-Friday'!AP281,0),"")</f>
        <v>0</v>
      </c>
      <c r="N279" s="120">
        <f>IF('BB-2024-Friday'!$AJ281&lt;&gt;"",IF('BB-2024-Friday'!$AJ281="m",'BB-2024-Friday'!U281,0),"")</f>
        <v>0</v>
      </c>
      <c r="O279" s="120">
        <f>IF('BB-2024-Friday'!$AJ281&lt;&gt;"",IF('BB-2024-Friday'!$AJ281="m",'BB-2024-Friday'!V281,0),"")</f>
        <v>0</v>
      </c>
    </row>
    <row r="280" spans="1:15" x14ac:dyDescent="0.25">
      <c r="A280" t="str">
        <f>IF('BB-2024-Friday'!AJ282&lt;&gt;"",'BB-2024-Friday'!AJ282,"")</f>
        <v/>
      </c>
      <c r="B280" t="str">
        <f>IF('BB-2024-Friday'!AJ282&lt;&gt;"",'BB-2024-Friday'!AR282,"")</f>
        <v/>
      </c>
      <c r="C280" t="str">
        <f>IF('BB-2024-Friday'!AJ282="m","v","a")</f>
        <v>a</v>
      </c>
      <c r="D280" s="92" t="str">
        <f>IF('BB-2024-Friday'!AJ282&lt;&gt;"",'BB-2024-Friday'!AI282,"")</f>
        <v/>
      </c>
      <c r="E280" s="119" t="str">
        <f>IF('BB-2024-Friday'!$AJ282&lt;&gt;"",IF('BB-2024-Friday'!$AJ282="t",0,'BB-2024-Friday'!AM282),"")</f>
        <v/>
      </c>
      <c r="F280" s="119" t="str">
        <f>IF('BB-2024-Friday'!$AJ282&lt;&gt;"",IF('BB-2024-Friday'!$AJ282="t",0,'BB-2024-Friday'!AN282),"")</f>
        <v/>
      </c>
      <c r="G280" s="119" t="str">
        <f>IF('BB-2024-Friday'!$AJ282&lt;&gt;"",IF('BB-2024-Friday'!$AJ282="t",0,'BB-2024-Friday'!AO282),"")</f>
        <v/>
      </c>
      <c r="H280" s="119" t="str">
        <f>IF('BB-2024-Friday'!$AJ282&lt;&gt;"",IF('BB-2024-Friday'!$AJ282="t",0,'BB-2024-Friday'!AP282),"")</f>
        <v/>
      </c>
      <c r="I280" s="119" t="str">
        <f>IF('BB-2024-Friday'!$AJ282&lt;&gt;"",IF('BB-2024-Friday'!$AJ282="t",0,'BB-2024-Friday'!AQ282),"")</f>
        <v/>
      </c>
      <c r="J280" s="119" t="str">
        <f>IF('BB-2024-Friday'!$AJ282&lt;&gt;"",IF('BB-2024-Friday'!$AJ282="t",'BB-2024-Friday'!AM282,0),"")</f>
        <v/>
      </c>
      <c r="K280" s="119" t="str">
        <f>IF('BB-2024-Friday'!$AJ282&lt;&gt;"",IF('BB-2024-Friday'!$AJ282="t",'BB-2024-Friday'!AN282,0),"")</f>
        <v/>
      </c>
      <c r="L280" s="119" t="str">
        <f>IF('BB-2024-Friday'!$AJ282&lt;&gt;"",IF('BB-2024-Friday'!$AJ282="t",'BB-2024-Friday'!AO282,0),"")</f>
        <v/>
      </c>
      <c r="M280" s="119" t="str">
        <f>IF('BB-2024-Friday'!$AJ282&lt;&gt;"",IF('BB-2024-Friday'!$AJ282="t",'BB-2024-Friday'!AP282,0),"")</f>
        <v/>
      </c>
      <c r="N280" s="120" t="str">
        <f>IF('BB-2024-Friday'!$AJ282&lt;&gt;"",IF('BB-2024-Friday'!$AJ282="m",'BB-2024-Friday'!U282,0),"")</f>
        <v/>
      </c>
      <c r="O280" s="120" t="str">
        <f>IF('BB-2024-Friday'!$AJ282&lt;&gt;"",IF('BB-2024-Friday'!$AJ282="m",'BB-2024-Friday'!V282,0),"")</f>
        <v/>
      </c>
    </row>
    <row r="281" spans="1:15" x14ac:dyDescent="0.25">
      <c r="A281" t="str">
        <f>IF('BB-2024-Friday'!AJ283&lt;&gt;"",'BB-2024-Friday'!AJ283,"")</f>
        <v>l</v>
      </c>
      <c r="B281" t="str">
        <f>IF('BB-2024-Friday'!AJ283&lt;&gt;"",'BB-2024-Friday'!AR283,"")</f>
        <v>60 Speed limit [Camera]</v>
      </c>
      <c r="C281" t="str">
        <f>IF('BB-2024-Friday'!AJ283="m","v","a")</f>
        <v>a</v>
      </c>
      <c r="D281" s="92">
        <f>IF('BB-2024-Friday'!AJ283&lt;&gt;"",'BB-2024-Friday'!AI283,"")</f>
        <v>89.02</v>
      </c>
      <c r="E281" s="119">
        <f>IF('BB-2024-Friday'!$AJ283&lt;&gt;"",IF('BB-2024-Friday'!$AJ283="t",0,'BB-2024-Friday'!AM283),"")</f>
        <v>30</v>
      </c>
      <c r="F281" s="119">
        <f>IF('BB-2024-Friday'!$AJ283&lt;&gt;"",IF('BB-2024-Friday'!$AJ283="t",0,'BB-2024-Friday'!AN283),"")</f>
        <v>35</v>
      </c>
      <c r="G281" s="119">
        <f>IF('BB-2024-Friday'!$AJ283&lt;&gt;"",IF('BB-2024-Friday'!$AJ283="t",0,'BB-2024-Friday'!AO283),"")</f>
        <v>40</v>
      </c>
      <c r="H281" s="119">
        <f>IF('BB-2024-Friday'!$AJ283&lt;&gt;"",IF('BB-2024-Friday'!$AJ283="t",0,'BB-2024-Friday'!AP283),"")</f>
        <v>45</v>
      </c>
      <c r="I281" s="119" t="str">
        <f>IF('BB-2024-Friday'!$AJ283&lt;&gt;"",IF('BB-2024-Friday'!$AJ283="t",0,'BB-2024-Friday'!AQ283),"")</f>
        <v>60</v>
      </c>
      <c r="J281" s="119">
        <f>IF('BB-2024-Friday'!$AJ283&lt;&gt;"",IF('BB-2024-Friday'!$AJ283="t",'BB-2024-Friday'!AM283,0),"")</f>
        <v>0</v>
      </c>
      <c r="K281" s="119">
        <f>IF('BB-2024-Friday'!$AJ283&lt;&gt;"",IF('BB-2024-Friday'!$AJ283="t",'BB-2024-Friday'!AN283,0),"")</f>
        <v>0</v>
      </c>
      <c r="L281" s="119">
        <f>IF('BB-2024-Friday'!$AJ283&lt;&gt;"",IF('BB-2024-Friday'!$AJ283="t",'BB-2024-Friday'!AO283,0),"")</f>
        <v>0</v>
      </c>
      <c r="M281" s="119">
        <f>IF('BB-2024-Friday'!$AJ283&lt;&gt;"",IF('BB-2024-Friday'!$AJ283="t",'BB-2024-Friday'!AP283,0),"")</f>
        <v>0</v>
      </c>
      <c r="N281" s="120">
        <f>IF('BB-2024-Friday'!$AJ283&lt;&gt;"",IF('BB-2024-Friday'!$AJ283="m",'BB-2024-Friday'!U283,0),"")</f>
        <v>0</v>
      </c>
      <c r="O281" s="120">
        <f>IF('BB-2024-Friday'!$AJ283&lt;&gt;"",IF('BB-2024-Friday'!$AJ283="m",'BB-2024-Friday'!V283,0),"")</f>
        <v>0</v>
      </c>
    </row>
    <row r="282" spans="1:15" x14ac:dyDescent="0.25">
      <c r="A282" t="str">
        <f>IF('BB-2024-Friday'!AJ284&lt;&gt;"",'BB-2024-Friday'!AJ284,"")</f>
        <v/>
      </c>
      <c r="B282" t="str">
        <f>IF('BB-2024-Friday'!AJ284&lt;&gt;"",'BB-2024-Friday'!AR284,"")</f>
        <v/>
      </c>
      <c r="C282" t="str">
        <f>IF('BB-2024-Friday'!AJ284="m","v","a")</f>
        <v>a</v>
      </c>
      <c r="D282" s="92" t="str">
        <f>IF('BB-2024-Friday'!AJ284&lt;&gt;"",'BB-2024-Friday'!AI284,"")</f>
        <v/>
      </c>
      <c r="E282" s="119" t="str">
        <f>IF('BB-2024-Friday'!$AJ284&lt;&gt;"",IF('BB-2024-Friday'!$AJ284="t",0,'BB-2024-Friday'!AM284),"")</f>
        <v/>
      </c>
      <c r="F282" s="119" t="str">
        <f>IF('BB-2024-Friday'!$AJ284&lt;&gt;"",IF('BB-2024-Friday'!$AJ284="t",0,'BB-2024-Friday'!AN284),"")</f>
        <v/>
      </c>
      <c r="G282" s="119" t="str">
        <f>IF('BB-2024-Friday'!$AJ284&lt;&gt;"",IF('BB-2024-Friday'!$AJ284="t",0,'BB-2024-Friday'!AO284),"")</f>
        <v/>
      </c>
      <c r="H282" s="119" t="str">
        <f>IF('BB-2024-Friday'!$AJ284&lt;&gt;"",IF('BB-2024-Friday'!$AJ284="t",0,'BB-2024-Friday'!AP284),"")</f>
        <v/>
      </c>
      <c r="I282" s="119" t="str">
        <f>IF('BB-2024-Friday'!$AJ284&lt;&gt;"",IF('BB-2024-Friday'!$AJ284="t",0,'BB-2024-Friday'!AQ284),"")</f>
        <v/>
      </c>
      <c r="J282" s="119" t="str">
        <f>IF('BB-2024-Friday'!$AJ284&lt;&gt;"",IF('BB-2024-Friday'!$AJ284="t",'BB-2024-Friday'!AM284,0),"")</f>
        <v/>
      </c>
      <c r="K282" s="119" t="str">
        <f>IF('BB-2024-Friday'!$AJ284&lt;&gt;"",IF('BB-2024-Friday'!$AJ284="t",'BB-2024-Friday'!AN284,0),"")</f>
        <v/>
      </c>
      <c r="L282" s="119" t="str">
        <f>IF('BB-2024-Friday'!$AJ284&lt;&gt;"",IF('BB-2024-Friday'!$AJ284="t",'BB-2024-Friday'!AO284,0),"")</f>
        <v/>
      </c>
      <c r="M282" s="119" t="str">
        <f>IF('BB-2024-Friday'!$AJ284&lt;&gt;"",IF('BB-2024-Friday'!$AJ284="t",'BB-2024-Friday'!AP284,0),"")</f>
        <v/>
      </c>
      <c r="N282" s="120" t="str">
        <f>IF('BB-2024-Friday'!$AJ284&lt;&gt;"",IF('BB-2024-Friday'!$AJ284="m",'BB-2024-Friday'!U284,0),"")</f>
        <v/>
      </c>
      <c r="O282" s="120" t="str">
        <f>IF('BB-2024-Friday'!$AJ284&lt;&gt;"",IF('BB-2024-Friday'!$AJ284="m",'BB-2024-Friday'!V284,0),"")</f>
        <v/>
      </c>
    </row>
    <row r="283" spans="1:15" x14ac:dyDescent="0.25">
      <c r="A283" t="str">
        <f>IF('BB-2024-Friday'!AJ285&lt;&gt;"",'BB-2024-Friday'!AJ285,"")</f>
        <v>l</v>
      </c>
      <c r="B283" t="str">
        <f>IF('BB-2024-Friday'!AJ285&lt;&gt;"",'BB-2024-Friday'!AR285,"")</f>
        <v>Traffic Light. Carry straight on.</v>
      </c>
      <c r="C283" t="str">
        <f>IF('BB-2024-Friday'!AJ285="m","v","a")</f>
        <v>a</v>
      </c>
      <c r="D283" s="92">
        <f>IF('BB-2024-Friday'!AJ285&lt;&gt;"",'BB-2024-Friday'!AI285,"")</f>
        <v>90.37</v>
      </c>
      <c r="E283" s="119">
        <f>IF('BB-2024-Friday'!$AJ285&lt;&gt;"",IF('BB-2024-Friday'!$AJ285="t",0,'BB-2024-Friday'!AM285),"")</f>
        <v>30</v>
      </c>
      <c r="F283" s="119">
        <f>IF('BB-2024-Friday'!$AJ285&lt;&gt;"",IF('BB-2024-Friday'!$AJ285="t",0,'BB-2024-Friday'!AN285),"")</f>
        <v>35</v>
      </c>
      <c r="G283" s="119">
        <f>IF('BB-2024-Friday'!$AJ285&lt;&gt;"",IF('BB-2024-Friday'!$AJ285="t",0,'BB-2024-Friday'!AO285),"")</f>
        <v>40</v>
      </c>
      <c r="H283" s="119">
        <f>IF('BB-2024-Friday'!$AJ285&lt;&gt;"",IF('BB-2024-Friday'!$AJ285="t",0,'BB-2024-Friday'!AP285),"")</f>
        <v>45</v>
      </c>
      <c r="I283" s="119" t="str">
        <f>IF('BB-2024-Friday'!$AJ285&lt;&gt;"",IF('BB-2024-Friday'!$AJ285="t",0,'BB-2024-Friday'!AQ285),"")</f>
        <v>60</v>
      </c>
      <c r="J283" s="119">
        <f>IF('BB-2024-Friday'!$AJ285&lt;&gt;"",IF('BB-2024-Friday'!$AJ285="t",'BB-2024-Friday'!AM285,0),"")</f>
        <v>0</v>
      </c>
      <c r="K283" s="119">
        <f>IF('BB-2024-Friday'!$AJ285&lt;&gt;"",IF('BB-2024-Friday'!$AJ285="t",'BB-2024-Friday'!AN285,0),"")</f>
        <v>0</v>
      </c>
      <c r="L283" s="119">
        <f>IF('BB-2024-Friday'!$AJ285&lt;&gt;"",IF('BB-2024-Friday'!$AJ285="t",'BB-2024-Friday'!AO285,0),"")</f>
        <v>0</v>
      </c>
      <c r="M283" s="119">
        <f>IF('BB-2024-Friday'!$AJ285&lt;&gt;"",IF('BB-2024-Friday'!$AJ285="t",'BB-2024-Friday'!AP285,0),"")</f>
        <v>0</v>
      </c>
      <c r="N283" s="120">
        <f>IF('BB-2024-Friday'!$AJ285&lt;&gt;"",IF('BB-2024-Friday'!$AJ285="m",'BB-2024-Friday'!U285,0),"")</f>
        <v>0</v>
      </c>
      <c r="O283" s="120">
        <f>IF('BB-2024-Friday'!$AJ285&lt;&gt;"",IF('BB-2024-Friday'!$AJ285="m",'BB-2024-Friday'!V285,0),"")</f>
        <v>0</v>
      </c>
    </row>
    <row r="284" spans="1:15" x14ac:dyDescent="0.25">
      <c r="A284" t="str">
        <f>IF('BB-2024-Friday'!AJ286&lt;&gt;"",'BB-2024-Friday'!AJ286,"")</f>
        <v/>
      </c>
      <c r="B284" t="str">
        <f>IF('BB-2024-Friday'!AJ286&lt;&gt;"",'BB-2024-Friday'!AR286,"")</f>
        <v/>
      </c>
      <c r="C284" t="str">
        <f>IF('BB-2024-Friday'!AJ286="m","v","a")</f>
        <v>a</v>
      </c>
      <c r="D284" s="92" t="str">
        <f>IF('BB-2024-Friday'!AJ286&lt;&gt;"",'BB-2024-Friday'!AI286,"")</f>
        <v/>
      </c>
      <c r="E284" s="119" t="str">
        <f>IF('BB-2024-Friday'!$AJ286&lt;&gt;"",IF('BB-2024-Friday'!$AJ286="t",0,'BB-2024-Friday'!AM286),"")</f>
        <v/>
      </c>
      <c r="F284" s="119" t="str">
        <f>IF('BB-2024-Friday'!$AJ286&lt;&gt;"",IF('BB-2024-Friday'!$AJ286="t",0,'BB-2024-Friday'!AN286),"")</f>
        <v/>
      </c>
      <c r="G284" s="119" t="str">
        <f>IF('BB-2024-Friday'!$AJ286&lt;&gt;"",IF('BB-2024-Friday'!$AJ286="t",0,'BB-2024-Friday'!AO286),"")</f>
        <v/>
      </c>
      <c r="H284" s="119" t="str">
        <f>IF('BB-2024-Friday'!$AJ286&lt;&gt;"",IF('BB-2024-Friday'!$AJ286="t",0,'BB-2024-Friday'!AP286),"")</f>
        <v/>
      </c>
      <c r="I284" s="119" t="str">
        <f>IF('BB-2024-Friday'!$AJ286&lt;&gt;"",IF('BB-2024-Friday'!$AJ286="t",0,'BB-2024-Friday'!AQ286),"")</f>
        <v/>
      </c>
      <c r="J284" s="119" t="str">
        <f>IF('BB-2024-Friday'!$AJ286&lt;&gt;"",IF('BB-2024-Friday'!$AJ286="t",'BB-2024-Friday'!AM286,0),"")</f>
        <v/>
      </c>
      <c r="K284" s="119" t="str">
        <f>IF('BB-2024-Friday'!$AJ286&lt;&gt;"",IF('BB-2024-Friday'!$AJ286="t",'BB-2024-Friday'!AN286,0),"")</f>
        <v/>
      </c>
      <c r="L284" s="119" t="str">
        <f>IF('BB-2024-Friday'!$AJ286&lt;&gt;"",IF('BB-2024-Friday'!$AJ286="t",'BB-2024-Friday'!AO286,0),"")</f>
        <v/>
      </c>
      <c r="M284" s="119" t="str">
        <f>IF('BB-2024-Friday'!$AJ286&lt;&gt;"",IF('BB-2024-Friday'!$AJ286="t",'BB-2024-Friday'!AP286,0),"")</f>
        <v/>
      </c>
      <c r="N284" s="120" t="str">
        <f>IF('BB-2024-Friday'!$AJ286&lt;&gt;"",IF('BB-2024-Friday'!$AJ286="m",'BB-2024-Friday'!U286,0),"")</f>
        <v/>
      </c>
      <c r="O284" s="120" t="str">
        <f>IF('BB-2024-Friday'!$AJ286&lt;&gt;"",IF('BB-2024-Friday'!$AJ286="m",'BB-2024-Friday'!V286,0),"")</f>
        <v/>
      </c>
    </row>
    <row r="285" spans="1:15" x14ac:dyDescent="0.25">
      <c r="A285" t="str">
        <f>IF('BB-2024-Friday'!AJ287&lt;&gt;"",'BB-2024-Friday'!AJ287,"")</f>
        <v/>
      </c>
      <c r="B285" t="str">
        <f>IF('BB-2024-Friday'!AJ287&lt;&gt;"",'BB-2024-Friday'!AR287,"")</f>
        <v/>
      </c>
      <c r="C285" t="str">
        <f>IF('BB-2024-Friday'!AJ287="m","v","a")</f>
        <v>a</v>
      </c>
      <c r="D285" s="92" t="str">
        <f>IF('BB-2024-Friday'!AJ287&lt;&gt;"",'BB-2024-Friday'!AI287,"")</f>
        <v/>
      </c>
      <c r="E285" s="119" t="str">
        <f>IF('BB-2024-Friday'!$AJ287&lt;&gt;"",IF('BB-2024-Friday'!$AJ287="t",0,'BB-2024-Friday'!AM287),"")</f>
        <v/>
      </c>
      <c r="F285" s="119" t="str">
        <f>IF('BB-2024-Friday'!$AJ287&lt;&gt;"",IF('BB-2024-Friday'!$AJ287="t",0,'BB-2024-Friday'!AN287),"")</f>
        <v/>
      </c>
      <c r="G285" s="119" t="str">
        <f>IF('BB-2024-Friday'!$AJ287&lt;&gt;"",IF('BB-2024-Friday'!$AJ287="t",0,'BB-2024-Friday'!AO287),"")</f>
        <v/>
      </c>
      <c r="H285" s="119" t="str">
        <f>IF('BB-2024-Friday'!$AJ287&lt;&gt;"",IF('BB-2024-Friday'!$AJ287="t",0,'BB-2024-Friday'!AP287),"")</f>
        <v/>
      </c>
      <c r="I285" s="119" t="str">
        <f>IF('BB-2024-Friday'!$AJ287&lt;&gt;"",IF('BB-2024-Friday'!$AJ287="t",0,'BB-2024-Friday'!AQ287),"")</f>
        <v/>
      </c>
      <c r="J285" s="119" t="str">
        <f>IF('BB-2024-Friday'!$AJ287&lt;&gt;"",IF('BB-2024-Friday'!$AJ287="t",'BB-2024-Friday'!AM287,0),"")</f>
        <v/>
      </c>
      <c r="K285" s="119" t="str">
        <f>IF('BB-2024-Friday'!$AJ287&lt;&gt;"",IF('BB-2024-Friday'!$AJ287="t",'BB-2024-Friday'!AN287,0),"")</f>
        <v/>
      </c>
      <c r="L285" s="119" t="str">
        <f>IF('BB-2024-Friday'!$AJ287&lt;&gt;"",IF('BB-2024-Friday'!$AJ287="t",'BB-2024-Friday'!AO287,0),"")</f>
        <v/>
      </c>
      <c r="M285" s="119" t="str">
        <f>IF('BB-2024-Friday'!$AJ287&lt;&gt;"",IF('BB-2024-Friday'!$AJ287="t",'BB-2024-Friday'!AP287,0),"")</f>
        <v/>
      </c>
      <c r="N285" s="120" t="str">
        <f>IF('BB-2024-Friday'!$AJ287&lt;&gt;"",IF('BB-2024-Friday'!$AJ287="m",'BB-2024-Friday'!U287,0),"")</f>
        <v/>
      </c>
      <c r="O285" s="120" t="str">
        <f>IF('BB-2024-Friday'!$AJ287&lt;&gt;"",IF('BB-2024-Friday'!$AJ287="m",'BB-2024-Friday'!V287,0),"")</f>
        <v/>
      </c>
    </row>
    <row r="286" spans="1:15" x14ac:dyDescent="0.25">
      <c r="A286" t="str">
        <f>IF('BB-2024-Friday'!AJ288&lt;&gt;"",'BB-2024-Friday'!AJ288,"")</f>
        <v>o</v>
      </c>
      <c r="B286" t="str">
        <f>IF('BB-2024-Friday'!AJ288&lt;&gt;"",'BB-2024-Friday'!AR288,"")</f>
        <v>Pietermaritzburg Recommended Route.  Prepare to turn left</v>
      </c>
      <c r="C286" t="str">
        <f>IF('BB-2024-Friday'!AJ288="m","v","a")</f>
        <v>a</v>
      </c>
      <c r="D286" s="92">
        <f>IF('BB-2024-Friday'!AJ288&lt;&gt;"",'BB-2024-Friday'!AI288,"")</f>
        <v>90.87</v>
      </c>
      <c r="E286" s="119">
        <f>IF('BB-2024-Friday'!$AJ288&lt;&gt;"",IF('BB-2024-Friday'!$AJ288="t",0,'BB-2024-Friday'!AM288),"")</f>
        <v>30</v>
      </c>
      <c r="F286" s="119">
        <f>IF('BB-2024-Friday'!$AJ288&lt;&gt;"",IF('BB-2024-Friday'!$AJ288="t",0,'BB-2024-Friday'!AN288),"")</f>
        <v>30</v>
      </c>
      <c r="G286" s="119">
        <f>IF('BB-2024-Friday'!$AJ288&lt;&gt;"",IF('BB-2024-Friday'!$AJ288="t",0,'BB-2024-Friday'!AO288),"")</f>
        <v>30</v>
      </c>
      <c r="H286" s="119">
        <f>IF('BB-2024-Friday'!$AJ288&lt;&gt;"",IF('BB-2024-Friday'!$AJ288="t",0,'BB-2024-Friday'!AP288),"")</f>
        <v>30</v>
      </c>
      <c r="I286" s="119" t="str">
        <f>IF('BB-2024-Friday'!$AJ288&lt;&gt;"",IF('BB-2024-Friday'!$AJ288="t",0,'BB-2024-Friday'!AQ288),"")</f>
        <v>60</v>
      </c>
      <c r="J286" s="119">
        <f>IF('BB-2024-Friday'!$AJ288&lt;&gt;"",IF('BB-2024-Friday'!$AJ288="t",'BB-2024-Friday'!AM288,0),"")</f>
        <v>0</v>
      </c>
      <c r="K286" s="119">
        <f>IF('BB-2024-Friday'!$AJ288&lt;&gt;"",IF('BB-2024-Friday'!$AJ288="t",'BB-2024-Friday'!AN288,0),"")</f>
        <v>0</v>
      </c>
      <c r="L286" s="119">
        <f>IF('BB-2024-Friday'!$AJ288&lt;&gt;"",IF('BB-2024-Friday'!$AJ288="t",'BB-2024-Friday'!AO288,0),"")</f>
        <v>0</v>
      </c>
      <c r="M286" s="119">
        <f>IF('BB-2024-Friday'!$AJ288&lt;&gt;"",IF('BB-2024-Friday'!$AJ288="t",'BB-2024-Friday'!AP288,0),"")</f>
        <v>0</v>
      </c>
      <c r="N286" s="120">
        <f>IF('BB-2024-Friday'!$AJ288&lt;&gt;"",IF('BB-2024-Friday'!$AJ288="m",'BB-2024-Friday'!U288,0),"")</f>
        <v>0</v>
      </c>
      <c r="O286" s="120">
        <f>IF('BB-2024-Friday'!$AJ288&lt;&gt;"",IF('BB-2024-Friday'!$AJ288="m",'BB-2024-Friday'!V288,0),"")</f>
        <v>0</v>
      </c>
    </row>
    <row r="287" spans="1:15" x14ac:dyDescent="0.25">
      <c r="A287" t="str">
        <f>IF('BB-2024-Friday'!AJ289&lt;&gt;"",'BB-2024-Friday'!AJ289,"")</f>
        <v>o</v>
      </c>
      <c r="B287" t="str">
        <f>IF('BB-2024-Friday'!AJ289&lt;&gt;"",'BB-2024-Friday'!AR289,"")</f>
        <v>Bear left</v>
      </c>
      <c r="C287" t="str">
        <f>IF('BB-2024-Friday'!AJ289="m","v","a")</f>
        <v>a</v>
      </c>
      <c r="D287" s="92">
        <f>IF('BB-2024-Friday'!AJ289&lt;&gt;"",'BB-2024-Friday'!AI289,"")</f>
        <v>90.94</v>
      </c>
      <c r="E287" s="119">
        <f>IF('BB-2024-Friday'!$AJ289&lt;&gt;"",IF('BB-2024-Friday'!$AJ289="t",0,'BB-2024-Friday'!AM289),"")</f>
        <v>30</v>
      </c>
      <c r="F287" s="119">
        <f>IF('BB-2024-Friday'!$AJ289&lt;&gt;"",IF('BB-2024-Friday'!$AJ289="t",0,'BB-2024-Friday'!AN289),"")</f>
        <v>30</v>
      </c>
      <c r="G287" s="119">
        <f>IF('BB-2024-Friday'!$AJ289&lt;&gt;"",IF('BB-2024-Friday'!$AJ289="t",0,'BB-2024-Friday'!AO289),"")</f>
        <v>30</v>
      </c>
      <c r="H287" s="119">
        <f>IF('BB-2024-Friday'!$AJ289&lt;&gt;"",IF('BB-2024-Friday'!$AJ289="t",0,'BB-2024-Friday'!AP289),"")</f>
        <v>30</v>
      </c>
      <c r="I287" s="119" t="str">
        <f>IF('BB-2024-Friday'!$AJ289&lt;&gt;"",IF('BB-2024-Friday'!$AJ289="t",0,'BB-2024-Friday'!AQ289),"")</f>
        <v>60</v>
      </c>
      <c r="J287" s="119">
        <f>IF('BB-2024-Friday'!$AJ289&lt;&gt;"",IF('BB-2024-Friday'!$AJ289="t",'BB-2024-Friday'!AM289,0),"")</f>
        <v>0</v>
      </c>
      <c r="K287" s="119">
        <f>IF('BB-2024-Friday'!$AJ289&lt;&gt;"",IF('BB-2024-Friday'!$AJ289="t",'BB-2024-Friday'!AN289,0),"")</f>
        <v>0</v>
      </c>
      <c r="L287" s="119">
        <f>IF('BB-2024-Friday'!$AJ289&lt;&gt;"",IF('BB-2024-Friday'!$AJ289="t",'BB-2024-Friday'!AO289,0),"")</f>
        <v>0</v>
      </c>
      <c r="M287" s="119">
        <f>IF('BB-2024-Friday'!$AJ289&lt;&gt;"",IF('BB-2024-Friday'!$AJ289="t",'BB-2024-Friday'!AP289,0),"")</f>
        <v>0</v>
      </c>
      <c r="N287" s="120">
        <f>IF('BB-2024-Friday'!$AJ289&lt;&gt;"",IF('BB-2024-Friday'!$AJ289="m",'BB-2024-Friday'!U289,0),"")</f>
        <v>0</v>
      </c>
      <c r="O287" s="120">
        <f>IF('BB-2024-Friday'!$AJ289&lt;&gt;"",IF('BB-2024-Friday'!$AJ289="m",'BB-2024-Friday'!V289,0),"")</f>
        <v>0</v>
      </c>
    </row>
    <row r="288" spans="1:15" x14ac:dyDescent="0.25">
      <c r="A288" t="str">
        <f>IF('BB-2024-Friday'!AJ290&lt;&gt;"",'BB-2024-Friday'!AJ290,"")</f>
        <v>o</v>
      </c>
      <c r="B288" t="str">
        <f>IF('BB-2024-Friday'!AJ290&lt;&gt;"",'BB-2024-Friday'!AR290,"")</f>
        <v>Yield on road. Turn LEFT</v>
      </c>
      <c r="C288" t="str">
        <f>IF('BB-2024-Friday'!AJ290="m","v","a")</f>
        <v>a</v>
      </c>
      <c r="D288" s="92">
        <f>IF('BB-2024-Friday'!AJ290&lt;&gt;"",'BB-2024-Friday'!AI290,"")</f>
        <v>90.99</v>
      </c>
      <c r="E288" s="119">
        <f>IF('BB-2024-Friday'!$AJ290&lt;&gt;"",IF('BB-2024-Friday'!$AJ290="t",0,'BB-2024-Friday'!AM290),"")</f>
        <v>30</v>
      </c>
      <c r="F288" s="119">
        <f>IF('BB-2024-Friday'!$AJ290&lt;&gt;"",IF('BB-2024-Friday'!$AJ290="t",0,'BB-2024-Friday'!AN290),"")</f>
        <v>30</v>
      </c>
      <c r="G288" s="119">
        <f>IF('BB-2024-Friday'!$AJ290&lt;&gt;"",IF('BB-2024-Friday'!$AJ290="t",0,'BB-2024-Friday'!AO290),"")</f>
        <v>30</v>
      </c>
      <c r="H288" s="119">
        <f>IF('BB-2024-Friday'!$AJ290&lt;&gt;"",IF('BB-2024-Friday'!$AJ290="t",0,'BB-2024-Friday'!AP290),"")</f>
        <v>30</v>
      </c>
      <c r="I288" s="119" t="str">
        <f>IF('BB-2024-Friday'!$AJ290&lt;&gt;"",IF('BB-2024-Friday'!$AJ290="t",0,'BB-2024-Friday'!AQ290),"")</f>
        <v>60</v>
      </c>
      <c r="J288" s="119">
        <f>IF('BB-2024-Friday'!$AJ290&lt;&gt;"",IF('BB-2024-Friday'!$AJ290="t",'BB-2024-Friday'!AM290,0),"")</f>
        <v>0</v>
      </c>
      <c r="K288" s="119">
        <f>IF('BB-2024-Friday'!$AJ290&lt;&gt;"",IF('BB-2024-Friday'!$AJ290="t",'BB-2024-Friday'!AN290,0),"")</f>
        <v>0</v>
      </c>
      <c r="L288" s="119">
        <f>IF('BB-2024-Friday'!$AJ290&lt;&gt;"",IF('BB-2024-Friday'!$AJ290="t",'BB-2024-Friday'!AO290,0),"")</f>
        <v>0</v>
      </c>
      <c r="M288" s="119">
        <f>IF('BB-2024-Friday'!$AJ290&lt;&gt;"",IF('BB-2024-Friday'!$AJ290="t",'BB-2024-Friday'!AP290,0),"")</f>
        <v>0</v>
      </c>
      <c r="N288" s="120">
        <f>IF('BB-2024-Friday'!$AJ290&lt;&gt;"",IF('BB-2024-Friday'!$AJ290="m",'BB-2024-Friday'!U290,0),"")</f>
        <v>0</v>
      </c>
      <c r="O288" s="120">
        <f>IF('BB-2024-Friday'!$AJ290&lt;&gt;"",IF('BB-2024-Friday'!$AJ290="m",'BB-2024-Friday'!V290,0),"")</f>
        <v>0</v>
      </c>
    </row>
    <row r="289" spans="1:15" x14ac:dyDescent="0.25">
      <c r="A289" t="str">
        <f>IF('BB-2024-Friday'!AJ291&lt;&gt;"",'BB-2024-Friday'!AJ291,"")</f>
        <v/>
      </c>
      <c r="B289" t="str">
        <f>IF('BB-2024-Friday'!AJ291&lt;&gt;"",'BB-2024-Friday'!AR291,"")</f>
        <v/>
      </c>
      <c r="C289" t="str">
        <f>IF('BB-2024-Friday'!AJ291="m","v","a")</f>
        <v>a</v>
      </c>
      <c r="D289" s="92" t="str">
        <f>IF('BB-2024-Friday'!AJ291&lt;&gt;"",'BB-2024-Friday'!AI291,"")</f>
        <v/>
      </c>
      <c r="E289" s="119" t="str">
        <f>IF('BB-2024-Friday'!$AJ291&lt;&gt;"",IF('BB-2024-Friday'!$AJ291="t",0,'BB-2024-Friday'!AM291),"")</f>
        <v/>
      </c>
      <c r="F289" s="119" t="str">
        <f>IF('BB-2024-Friday'!$AJ291&lt;&gt;"",IF('BB-2024-Friday'!$AJ291="t",0,'BB-2024-Friday'!AN291),"")</f>
        <v/>
      </c>
      <c r="G289" s="119" t="str">
        <f>IF('BB-2024-Friday'!$AJ291&lt;&gt;"",IF('BB-2024-Friday'!$AJ291="t",0,'BB-2024-Friday'!AO291),"")</f>
        <v/>
      </c>
      <c r="H289" s="119" t="str">
        <f>IF('BB-2024-Friday'!$AJ291&lt;&gt;"",IF('BB-2024-Friday'!$AJ291="t",0,'BB-2024-Friday'!AP291),"")</f>
        <v/>
      </c>
      <c r="I289" s="119" t="str">
        <f>IF('BB-2024-Friday'!$AJ291&lt;&gt;"",IF('BB-2024-Friday'!$AJ291="t",0,'BB-2024-Friday'!AQ291),"")</f>
        <v/>
      </c>
      <c r="J289" s="119" t="str">
        <f>IF('BB-2024-Friday'!$AJ291&lt;&gt;"",IF('BB-2024-Friday'!$AJ291="t",'BB-2024-Friday'!AM291,0),"")</f>
        <v/>
      </c>
      <c r="K289" s="119" t="str">
        <f>IF('BB-2024-Friday'!$AJ291&lt;&gt;"",IF('BB-2024-Friday'!$AJ291="t",'BB-2024-Friday'!AN291,0),"")</f>
        <v/>
      </c>
      <c r="L289" s="119" t="str">
        <f>IF('BB-2024-Friday'!$AJ291&lt;&gt;"",IF('BB-2024-Friday'!$AJ291="t",'BB-2024-Friday'!AO291,0),"")</f>
        <v/>
      </c>
      <c r="M289" s="119" t="str">
        <f>IF('BB-2024-Friday'!$AJ291&lt;&gt;"",IF('BB-2024-Friday'!$AJ291="t",'BB-2024-Friday'!AP291,0),"")</f>
        <v/>
      </c>
      <c r="N289" s="120" t="str">
        <f>IF('BB-2024-Friday'!$AJ291&lt;&gt;"",IF('BB-2024-Friday'!$AJ291="m",'BB-2024-Friday'!U291,0),"")</f>
        <v/>
      </c>
      <c r="O289" s="120" t="str">
        <f>IF('BB-2024-Friday'!$AJ291&lt;&gt;"",IF('BB-2024-Friday'!$AJ291="m",'BB-2024-Friday'!V291,0),"")</f>
        <v/>
      </c>
    </row>
    <row r="290" spans="1:15" x14ac:dyDescent="0.25">
      <c r="A290" t="str">
        <f>IF('BB-2024-Friday'!AJ292&lt;&gt;"",'BB-2024-Friday'!AJ292,"")</f>
        <v/>
      </c>
      <c r="B290" t="str">
        <f>IF('BB-2024-Friday'!AJ292&lt;&gt;"",'BB-2024-Friday'!AR292,"")</f>
        <v/>
      </c>
      <c r="C290" t="str">
        <f>IF('BB-2024-Friday'!AJ292="m","v","a")</f>
        <v>a</v>
      </c>
      <c r="D290" s="92" t="str">
        <f>IF('BB-2024-Friday'!AJ292&lt;&gt;"",'BB-2024-Friday'!AI292,"")</f>
        <v/>
      </c>
      <c r="E290" s="119" t="str">
        <f>IF('BB-2024-Friday'!$AJ292&lt;&gt;"",IF('BB-2024-Friday'!$AJ292="t",0,'BB-2024-Friday'!AM292),"")</f>
        <v/>
      </c>
      <c r="F290" s="119" t="str">
        <f>IF('BB-2024-Friday'!$AJ292&lt;&gt;"",IF('BB-2024-Friday'!$AJ292="t",0,'BB-2024-Friday'!AN292),"")</f>
        <v/>
      </c>
      <c r="G290" s="119" t="str">
        <f>IF('BB-2024-Friday'!$AJ292&lt;&gt;"",IF('BB-2024-Friday'!$AJ292="t",0,'BB-2024-Friday'!AO292),"")</f>
        <v/>
      </c>
      <c r="H290" s="119" t="str">
        <f>IF('BB-2024-Friday'!$AJ292&lt;&gt;"",IF('BB-2024-Friday'!$AJ292="t",0,'BB-2024-Friday'!AP292),"")</f>
        <v/>
      </c>
      <c r="I290" s="119" t="str">
        <f>IF('BB-2024-Friday'!$AJ292&lt;&gt;"",IF('BB-2024-Friday'!$AJ292="t",0,'BB-2024-Friday'!AQ292),"")</f>
        <v/>
      </c>
      <c r="J290" s="119" t="str">
        <f>IF('BB-2024-Friday'!$AJ292&lt;&gt;"",IF('BB-2024-Friday'!$AJ292="t",'BB-2024-Friday'!AM292,0),"")</f>
        <v/>
      </c>
      <c r="K290" s="119" t="str">
        <f>IF('BB-2024-Friday'!$AJ292&lt;&gt;"",IF('BB-2024-Friday'!$AJ292="t",'BB-2024-Friday'!AN292,0),"")</f>
        <v/>
      </c>
      <c r="L290" s="119" t="str">
        <f>IF('BB-2024-Friday'!$AJ292&lt;&gt;"",IF('BB-2024-Friday'!$AJ292="t",'BB-2024-Friday'!AO292,0),"")</f>
        <v/>
      </c>
      <c r="M290" s="119" t="str">
        <f>IF('BB-2024-Friday'!$AJ292&lt;&gt;"",IF('BB-2024-Friday'!$AJ292="t",'BB-2024-Friday'!AP292,0),"")</f>
        <v/>
      </c>
      <c r="N290" s="120" t="str">
        <f>IF('BB-2024-Friday'!$AJ292&lt;&gt;"",IF('BB-2024-Friday'!$AJ292="m",'BB-2024-Friday'!U292,0),"")</f>
        <v/>
      </c>
      <c r="O290" s="120" t="str">
        <f>IF('BB-2024-Friday'!$AJ292&lt;&gt;"",IF('BB-2024-Friday'!$AJ292="m",'BB-2024-Friday'!V292,0),"")</f>
        <v/>
      </c>
    </row>
    <row r="291" spans="1:15" x14ac:dyDescent="0.25">
      <c r="A291" t="str">
        <f>IF('BB-2024-Friday'!AJ293&lt;&gt;"",'BB-2024-Friday'!AJ293,"")</f>
        <v>o</v>
      </c>
      <c r="B291" t="str">
        <f>IF('BB-2024-Friday'!AJ293&lt;&gt;"",'BB-2024-Friday'!AR293,"")</f>
        <v>Traffic Light.  Straight on.</v>
      </c>
      <c r="C291" t="str">
        <f>IF('BB-2024-Friday'!AJ293="m","v","a")</f>
        <v>a</v>
      </c>
      <c r="D291" s="92">
        <f>IF('BB-2024-Friday'!AJ293&lt;&gt;"",'BB-2024-Friday'!AI293,"")</f>
        <v>92.27</v>
      </c>
      <c r="E291" s="119">
        <f>IF('BB-2024-Friday'!$AJ293&lt;&gt;"",IF('BB-2024-Friday'!$AJ293="t",0,'BB-2024-Friday'!AM293),"")</f>
        <v>30</v>
      </c>
      <c r="F291" s="119">
        <f>IF('BB-2024-Friday'!$AJ293&lt;&gt;"",IF('BB-2024-Friday'!$AJ293="t",0,'BB-2024-Friday'!AN293),"")</f>
        <v>30</v>
      </c>
      <c r="G291" s="119">
        <f>IF('BB-2024-Friday'!$AJ293&lt;&gt;"",IF('BB-2024-Friday'!$AJ293="t",0,'BB-2024-Friday'!AO293),"")</f>
        <v>30</v>
      </c>
      <c r="H291" s="119">
        <f>IF('BB-2024-Friday'!$AJ293&lt;&gt;"",IF('BB-2024-Friday'!$AJ293="t",0,'BB-2024-Friday'!AP293),"")</f>
        <v>30</v>
      </c>
      <c r="I291" s="119" t="str">
        <f>IF('BB-2024-Friday'!$AJ293&lt;&gt;"",IF('BB-2024-Friday'!$AJ293="t",0,'BB-2024-Friday'!AQ293),"")</f>
        <v>60</v>
      </c>
      <c r="J291" s="119">
        <f>IF('BB-2024-Friday'!$AJ293&lt;&gt;"",IF('BB-2024-Friday'!$AJ293="t",'BB-2024-Friday'!AM293,0),"")</f>
        <v>0</v>
      </c>
      <c r="K291" s="119">
        <f>IF('BB-2024-Friday'!$AJ293&lt;&gt;"",IF('BB-2024-Friday'!$AJ293="t",'BB-2024-Friday'!AN293,0),"")</f>
        <v>0</v>
      </c>
      <c r="L291" s="119">
        <f>IF('BB-2024-Friday'!$AJ293&lt;&gt;"",IF('BB-2024-Friday'!$AJ293="t",'BB-2024-Friday'!AO293,0),"")</f>
        <v>0</v>
      </c>
      <c r="M291" s="119">
        <f>IF('BB-2024-Friday'!$AJ293&lt;&gt;"",IF('BB-2024-Friday'!$AJ293="t",'BB-2024-Friday'!AP293,0),"")</f>
        <v>0</v>
      </c>
      <c r="N291" s="120">
        <f>IF('BB-2024-Friday'!$AJ293&lt;&gt;"",IF('BB-2024-Friday'!$AJ293="m",'BB-2024-Friday'!U293,0),"")</f>
        <v>0</v>
      </c>
      <c r="O291" s="120">
        <f>IF('BB-2024-Friday'!$AJ293&lt;&gt;"",IF('BB-2024-Friday'!$AJ293="m",'BB-2024-Friday'!V293,0),"")</f>
        <v>0</v>
      </c>
    </row>
    <row r="292" spans="1:15" x14ac:dyDescent="0.25">
      <c r="A292" t="str">
        <f>IF('BB-2024-Friday'!AJ294&lt;&gt;"",'BB-2024-Friday'!AJ294,"")</f>
        <v/>
      </c>
      <c r="B292" t="str">
        <f>IF('BB-2024-Friday'!AJ294&lt;&gt;"",'BB-2024-Friday'!AR294,"")</f>
        <v/>
      </c>
      <c r="C292" t="str">
        <f>IF('BB-2024-Friday'!AJ294="m","v","a")</f>
        <v>a</v>
      </c>
      <c r="D292" s="92" t="str">
        <f>IF('BB-2024-Friday'!AJ294&lt;&gt;"",'BB-2024-Friday'!AI294,"")</f>
        <v/>
      </c>
      <c r="E292" s="119" t="str">
        <f>IF('BB-2024-Friday'!$AJ294&lt;&gt;"",IF('BB-2024-Friday'!$AJ294="t",0,'BB-2024-Friday'!AM294),"")</f>
        <v/>
      </c>
      <c r="F292" s="119" t="str">
        <f>IF('BB-2024-Friday'!$AJ294&lt;&gt;"",IF('BB-2024-Friday'!$AJ294="t",0,'BB-2024-Friday'!AN294),"")</f>
        <v/>
      </c>
      <c r="G292" s="119" t="str">
        <f>IF('BB-2024-Friday'!$AJ294&lt;&gt;"",IF('BB-2024-Friday'!$AJ294="t",0,'BB-2024-Friday'!AO294),"")</f>
        <v/>
      </c>
      <c r="H292" s="119" t="str">
        <f>IF('BB-2024-Friday'!$AJ294&lt;&gt;"",IF('BB-2024-Friday'!$AJ294="t",0,'BB-2024-Friday'!AP294),"")</f>
        <v/>
      </c>
      <c r="I292" s="119" t="str">
        <f>IF('BB-2024-Friday'!$AJ294&lt;&gt;"",IF('BB-2024-Friday'!$AJ294="t",0,'BB-2024-Friday'!AQ294),"")</f>
        <v/>
      </c>
      <c r="J292" s="119" t="str">
        <f>IF('BB-2024-Friday'!$AJ294&lt;&gt;"",IF('BB-2024-Friday'!$AJ294="t",'BB-2024-Friday'!AM294,0),"")</f>
        <v/>
      </c>
      <c r="K292" s="119" t="str">
        <f>IF('BB-2024-Friday'!$AJ294&lt;&gt;"",IF('BB-2024-Friday'!$AJ294="t",'BB-2024-Friday'!AN294,0),"")</f>
        <v/>
      </c>
      <c r="L292" s="119" t="str">
        <f>IF('BB-2024-Friday'!$AJ294&lt;&gt;"",IF('BB-2024-Friday'!$AJ294="t",'BB-2024-Friday'!AO294,0),"")</f>
        <v/>
      </c>
      <c r="M292" s="119" t="str">
        <f>IF('BB-2024-Friday'!$AJ294&lt;&gt;"",IF('BB-2024-Friday'!$AJ294="t",'BB-2024-Friday'!AP294,0),"")</f>
        <v/>
      </c>
      <c r="N292" s="120" t="str">
        <f>IF('BB-2024-Friday'!$AJ294&lt;&gt;"",IF('BB-2024-Friday'!$AJ294="m",'BB-2024-Friday'!U294,0),"")</f>
        <v/>
      </c>
      <c r="O292" s="120" t="str">
        <f>IF('BB-2024-Friday'!$AJ294&lt;&gt;"",IF('BB-2024-Friday'!$AJ294="m",'BB-2024-Friday'!V294,0),"")</f>
        <v/>
      </c>
    </row>
    <row r="293" spans="1:15" x14ac:dyDescent="0.25">
      <c r="A293" t="str">
        <f>IF('BB-2024-Friday'!AJ295&lt;&gt;"",'BB-2024-Friday'!AJ295,"")</f>
        <v/>
      </c>
      <c r="B293" t="str">
        <f>IF('BB-2024-Friday'!AJ295&lt;&gt;"",'BB-2024-Friday'!AR295,"")</f>
        <v/>
      </c>
      <c r="C293" t="str">
        <f>IF('BB-2024-Friday'!AJ295="m","v","a")</f>
        <v>a</v>
      </c>
      <c r="D293" s="92" t="str">
        <f>IF('BB-2024-Friday'!AJ295&lt;&gt;"",'BB-2024-Friday'!AI295,"")</f>
        <v/>
      </c>
      <c r="E293" s="119" t="str">
        <f>IF('BB-2024-Friday'!$AJ295&lt;&gt;"",IF('BB-2024-Friday'!$AJ295="t",0,'BB-2024-Friday'!AM295),"")</f>
        <v/>
      </c>
      <c r="F293" s="119" t="str">
        <f>IF('BB-2024-Friday'!$AJ295&lt;&gt;"",IF('BB-2024-Friday'!$AJ295="t",0,'BB-2024-Friday'!AN295),"")</f>
        <v/>
      </c>
      <c r="G293" s="119" t="str">
        <f>IF('BB-2024-Friday'!$AJ295&lt;&gt;"",IF('BB-2024-Friday'!$AJ295="t",0,'BB-2024-Friday'!AO295),"")</f>
        <v/>
      </c>
      <c r="H293" s="119" t="str">
        <f>IF('BB-2024-Friday'!$AJ295&lt;&gt;"",IF('BB-2024-Friday'!$AJ295="t",0,'BB-2024-Friday'!AP295),"")</f>
        <v/>
      </c>
      <c r="I293" s="119" t="str">
        <f>IF('BB-2024-Friday'!$AJ295&lt;&gt;"",IF('BB-2024-Friday'!$AJ295="t",0,'BB-2024-Friday'!AQ295),"")</f>
        <v/>
      </c>
      <c r="J293" s="119" t="str">
        <f>IF('BB-2024-Friday'!$AJ295&lt;&gt;"",IF('BB-2024-Friday'!$AJ295="t",'BB-2024-Friday'!AM295,0),"")</f>
        <v/>
      </c>
      <c r="K293" s="119" t="str">
        <f>IF('BB-2024-Friday'!$AJ295&lt;&gt;"",IF('BB-2024-Friday'!$AJ295="t",'BB-2024-Friday'!AN295,0),"")</f>
        <v/>
      </c>
      <c r="L293" s="119" t="str">
        <f>IF('BB-2024-Friday'!$AJ295&lt;&gt;"",IF('BB-2024-Friday'!$AJ295="t",'BB-2024-Friday'!AO295,0),"")</f>
        <v/>
      </c>
      <c r="M293" s="119" t="str">
        <f>IF('BB-2024-Friday'!$AJ295&lt;&gt;"",IF('BB-2024-Friday'!$AJ295="t",'BB-2024-Friday'!AP295,0),"")</f>
        <v/>
      </c>
      <c r="N293" s="120" t="str">
        <f>IF('BB-2024-Friday'!$AJ295&lt;&gt;"",IF('BB-2024-Friday'!$AJ295="m",'BB-2024-Friday'!U295,0),"")</f>
        <v/>
      </c>
      <c r="O293" s="120" t="str">
        <f>IF('BB-2024-Friday'!$AJ295&lt;&gt;"",IF('BB-2024-Friday'!$AJ295="m",'BB-2024-Friday'!V295,0),"")</f>
        <v/>
      </c>
    </row>
    <row r="294" spans="1:15" x14ac:dyDescent="0.25">
      <c r="A294" t="str">
        <f>IF('BB-2024-Friday'!AJ296&lt;&gt;"",'BB-2024-Friday'!AJ296,"")</f>
        <v/>
      </c>
      <c r="B294" t="str">
        <f>IF('BB-2024-Friday'!AJ296&lt;&gt;"",'BB-2024-Friday'!AR296,"")</f>
        <v/>
      </c>
      <c r="C294" t="str">
        <f>IF('BB-2024-Friday'!AJ296="m","v","a")</f>
        <v>a</v>
      </c>
      <c r="D294" s="92" t="str">
        <f>IF('BB-2024-Friday'!AJ296&lt;&gt;"",'BB-2024-Friday'!AI296,"")</f>
        <v/>
      </c>
      <c r="E294" s="119" t="str">
        <f>IF('BB-2024-Friday'!$AJ296&lt;&gt;"",IF('BB-2024-Friday'!$AJ296="t",0,'BB-2024-Friday'!AM296),"")</f>
        <v/>
      </c>
      <c r="F294" s="119" t="str">
        <f>IF('BB-2024-Friday'!$AJ296&lt;&gt;"",IF('BB-2024-Friday'!$AJ296="t",0,'BB-2024-Friday'!AN296),"")</f>
        <v/>
      </c>
      <c r="G294" s="119" t="str">
        <f>IF('BB-2024-Friday'!$AJ296&lt;&gt;"",IF('BB-2024-Friday'!$AJ296="t",0,'BB-2024-Friday'!AO296),"")</f>
        <v/>
      </c>
      <c r="H294" s="119" t="str">
        <f>IF('BB-2024-Friday'!$AJ296&lt;&gt;"",IF('BB-2024-Friday'!$AJ296="t",0,'BB-2024-Friday'!AP296),"")</f>
        <v/>
      </c>
      <c r="I294" s="119" t="str">
        <f>IF('BB-2024-Friday'!$AJ296&lt;&gt;"",IF('BB-2024-Friday'!$AJ296="t",0,'BB-2024-Friday'!AQ296),"")</f>
        <v/>
      </c>
      <c r="J294" s="119" t="str">
        <f>IF('BB-2024-Friday'!$AJ296&lt;&gt;"",IF('BB-2024-Friday'!$AJ296="t",'BB-2024-Friday'!AM296,0),"")</f>
        <v/>
      </c>
      <c r="K294" s="119" t="str">
        <f>IF('BB-2024-Friday'!$AJ296&lt;&gt;"",IF('BB-2024-Friday'!$AJ296="t",'BB-2024-Friday'!AN296,0),"")</f>
        <v/>
      </c>
      <c r="L294" s="119" t="str">
        <f>IF('BB-2024-Friday'!$AJ296&lt;&gt;"",IF('BB-2024-Friday'!$AJ296="t",'BB-2024-Friday'!AO296,0),"")</f>
        <v/>
      </c>
      <c r="M294" s="119" t="str">
        <f>IF('BB-2024-Friday'!$AJ296&lt;&gt;"",IF('BB-2024-Friday'!$AJ296="t",'BB-2024-Friday'!AP296,0),"")</f>
        <v/>
      </c>
      <c r="N294" s="120" t="str">
        <f>IF('BB-2024-Friday'!$AJ296&lt;&gt;"",IF('BB-2024-Friday'!$AJ296="m",'BB-2024-Friday'!U296,0),"")</f>
        <v/>
      </c>
      <c r="O294" s="120" t="str">
        <f>IF('BB-2024-Friday'!$AJ296&lt;&gt;"",IF('BB-2024-Friday'!$AJ296="m",'BB-2024-Friday'!V296,0),"")</f>
        <v/>
      </c>
    </row>
    <row r="295" spans="1:15" x14ac:dyDescent="0.25">
      <c r="A295" t="str">
        <f>IF('BB-2024-Friday'!AJ297&lt;&gt;"",'BB-2024-Friday'!AJ297,"")</f>
        <v/>
      </c>
      <c r="B295" t="str">
        <f>IF('BB-2024-Friday'!AJ297&lt;&gt;"",'BB-2024-Friday'!AR297,"")</f>
        <v/>
      </c>
      <c r="C295" t="str">
        <f>IF('BB-2024-Friday'!AJ297="m","v","a")</f>
        <v>a</v>
      </c>
      <c r="D295" s="92" t="str">
        <f>IF('BB-2024-Friday'!AJ297&lt;&gt;"",'BB-2024-Friday'!AI297,"")</f>
        <v/>
      </c>
      <c r="E295" s="119" t="str">
        <f>IF('BB-2024-Friday'!$AJ297&lt;&gt;"",IF('BB-2024-Friday'!$AJ297="t",0,'BB-2024-Friday'!AM297),"")</f>
        <v/>
      </c>
      <c r="F295" s="119" t="str">
        <f>IF('BB-2024-Friday'!$AJ297&lt;&gt;"",IF('BB-2024-Friday'!$AJ297="t",0,'BB-2024-Friday'!AN297),"")</f>
        <v/>
      </c>
      <c r="G295" s="119" t="str">
        <f>IF('BB-2024-Friday'!$AJ297&lt;&gt;"",IF('BB-2024-Friday'!$AJ297="t",0,'BB-2024-Friday'!AO297),"")</f>
        <v/>
      </c>
      <c r="H295" s="119" t="str">
        <f>IF('BB-2024-Friday'!$AJ297&lt;&gt;"",IF('BB-2024-Friday'!$AJ297="t",0,'BB-2024-Friday'!AP297),"")</f>
        <v/>
      </c>
      <c r="I295" s="119" t="str">
        <f>IF('BB-2024-Friday'!$AJ297&lt;&gt;"",IF('BB-2024-Friday'!$AJ297="t",0,'BB-2024-Friday'!AQ297),"")</f>
        <v/>
      </c>
      <c r="J295" s="119" t="str">
        <f>IF('BB-2024-Friday'!$AJ297&lt;&gt;"",IF('BB-2024-Friday'!$AJ297="t",'BB-2024-Friday'!AM297,0),"")</f>
        <v/>
      </c>
      <c r="K295" s="119" t="str">
        <f>IF('BB-2024-Friday'!$AJ297&lt;&gt;"",IF('BB-2024-Friday'!$AJ297="t",'BB-2024-Friday'!AN297,0),"")</f>
        <v/>
      </c>
      <c r="L295" s="119" t="str">
        <f>IF('BB-2024-Friday'!$AJ297&lt;&gt;"",IF('BB-2024-Friday'!$AJ297="t",'BB-2024-Friday'!AO297,0),"")</f>
        <v/>
      </c>
      <c r="M295" s="119" t="str">
        <f>IF('BB-2024-Friday'!$AJ297&lt;&gt;"",IF('BB-2024-Friday'!$AJ297="t",'BB-2024-Friday'!AP297,0),"")</f>
        <v/>
      </c>
      <c r="N295" s="120" t="str">
        <f>IF('BB-2024-Friday'!$AJ297&lt;&gt;"",IF('BB-2024-Friday'!$AJ297="m",'BB-2024-Friday'!U297,0),"")</f>
        <v/>
      </c>
      <c r="O295" s="120" t="str">
        <f>IF('BB-2024-Friday'!$AJ297&lt;&gt;"",IF('BB-2024-Friday'!$AJ297="m",'BB-2024-Friday'!V297,0),"")</f>
        <v/>
      </c>
    </row>
    <row r="296" spans="1:15" x14ac:dyDescent="0.25">
      <c r="A296" t="str">
        <f>IF('BB-2024-Friday'!AJ298&lt;&gt;"",'BB-2024-Friday'!AJ298,"")</f>
        <v/>
      </c>
      <c r="B296" t="str">
        <f>IF('BB-2024-Friday'!AJ298&lt;&gt;"",'BB-2024-Friday'!AR298,"")</f>
        <v/>
      </c>
      <c r="C296" t="str">
        <f>IF('BB-2024-Friday'!AJ298="m","v","a")</f>
        <v>a</v>
      </c>
      <c r="D296" s="92" t="str">
        <f>IF('BB-2024-Friday'!AJ298&lt;&gt;"",'BB-2024-Friday'!AI298,"")</f>
        <v/>
      </c>
      <c r="E296" s="119" t="str">
        <f>IF('BB-2024-Friday'!$AJ298&lt;&gt;"",IF('BB-2024-Friday'!$AJ298="t",0,'BB-2024-Friday'!AM298),"")</f>
        <v/>
      </c>
      <c r="F296" s="119" t="str">
        <f>IF('BB-2024-Friday'!$AJ298&lt;&gt;"",IF('BB-2024-Friday'!$AJ298="t",0,'BB-2024-Friday'!AN298),"")</f>
        <v/>
      </c>
      <c r="G296" s="119" t="str">
        <f>IF('BB-2024-Friday'!$AJ298&lt;&gt;"",IF('BB-2024-Friday'!$AJ298="t",0,'BB-2024-Friday'!AO298),"")</f>
        <v/>
      </c>
      <c r="H296" s="119" t="str">
        <f>IF('BB-2024-Friday'!$AJ298&lt;&gt;"",IF('BB-2024-Friday'!$AJ298="t",0,'BB-2024-Friday'!AP298),"")</f>
        <v/>
      </c>
      <c r="I296" s="119" t="str">
        <f>IF('BB-2024-Friday'!$AJ298&lt;&gt;"",IF('BB-2024-Friday'!$AJ298="t",0,'BB-2024-Friday'!AQ298),"")</f>
        <v/>
      </c>
      <c r="J296" s="119" t="str">
        <f>IF('BB-2024-Friday'!$AJ298&lt;&gt;"",IF('BB-2024-Friday'!$AJ298="t",'BB-2024-Friday'!AM298,0),"")</f>
        <v/>
      </c>
      <c r="K296" s="119" t="str">
        <f>IF('BB-2024-Friday'!$AJ298&lt;&gt;"",IF('BB-2024-Friday'!$AJ298="t",'BB-2024-Friday'!AN298,0),"")</f>
        <v/>
      </c>
      <c r="L296" s="119" t="str">
        <f>IF('BB-2024-Friday'!$AJ298&lt;&gt;"",IF('BB-2024-Friday'!$AJ298="t",'BB-2024-Friday'!AO298,0),"")</f>
        <v/>
      </c>
      <c r="M296" s="119" t="str">
        <f>IF('BB-2024-Friday'!$AJ298&lt;&gt;"",IF('BB-2024-Friday'!$AJ298="t",'BB-2024-Friday'!AP298,0),"")</f>
        <v/>
      </c>
      <c r="N296" s="120" t="str">
        <f>IF('BB-2024-Friday'!$AJ298&lt;&gt;"",IF('BB-2024-Friday'!$AJ298="m",'BB-2024-Friday'!U298,0),"")</f>
        <v/>
      </c>
      <c r="O296" s="120" t="str">
        <f>IF('BB-2024-Friday'!$AJ298&lt;&gt;"",IF('BB-2024-Friday'!$AJ298="m",'BB-2024-Friday'!V298,0),"")</f>
        <v/>
      </c>
    </row>
    <row r="297" spans="1:15" x14ac:dyDescent="0.25">
      <c r="A297" t="str">
        <f>IF('BB-2024-Friday'!AJ299&lt;&gt;"",'BB-2024-Friday'!AJ299,"")</f>
        <v>f</v>
      </c>
      <c r="B297" t="str">
        <f>IF('BB-2024-Friday'!AJ299&lt;&gt;"",'BB-2024-Friday'!AR299,"")</f>
        <v>0km Stone.  START of REGULARITY.</v>
      </c>
      <c r="C297" t="str">
        <f>IF('BB-2024-Friday'!AJ299="m","v","a")</f>
        <v>a</v>
      </c>
      <c r="D297" s="92">
        <f>IF('BB-2024-Friday'!AJ299&lt;&gt;"",'BB-2024-Friday'!AI299,"")</f>
        <v>93.07</v>
      </c>
      <c r="E297" s="119">
        <f>IF('BB-2024-Friday'!$AJ299&lt;&gt;"",IF('BB-2024-Friday'!$AJ299="t",0,'BB-2024-Friday'!AM299),"")</f>
        <v>44</v>
      </c>
      <c r="F297" s="119">
        <f>IF('BB-2024-Friday'!$AJ299&lt;&gt;"",IF('BB-2024-Friday'!$AJ299="t",0,'BB-2024-Friday'!AN299),"")</f>
        <v>52</v>
      </c>
      <c r="G297" s="119">
        <f>IF('BB-2024-Friday'!$AJ299&lt;&gt;"",IF('BB-2024-Friday'!$AJ299="t",0,'BB-2024-Friday'!AO299),"")</f>
        <v>60</v>
      </c>
      <c r="H297" s="119">
        <f>IF('BB-2024-Friday'!$AJ299&lt;&gt;"",IF('BB-2024-Friday'!$AJ299="t",0,'BB-2024-Friday'!AP299),"")</f>
        <v>68</v>
      </c>
      <c r="I297" s="119" t="str">
        <f>IF('BB-2024-Friday'!$AJ299&lt;&gt;"",IF('BB-2024-Friday'!$AJ299="t",0,'BB-2024-Friday'!AQ299),"")</f>
        <v>80</v>
      </c>
      <c r="J297" s="119">
        <f>IF('BB-2024-Friday'!$AJ299&lt;&gt;"",IF('BB-2024-Friday'!$AJ299="t",'BB-2024-Friday'!AM299,0),"")</f>
        <v>0</v>
      </c>
      <c r="K297" s="119">
        <f>IF('BB-2024-Friday'!$AJ299&lt;&gt;"",IF('BB-2024-Friday'!$AJ299="t",'BB-2024-Friday'!AN299,0),"")</f>
        <v>0</v>
      </c>
      <c r="L297" s="119">
        <f>IF('BB-2024-Friday'!$AJ299&lt;&gt;"",IF('BB-2024-Friday'!$AJ299="t",'BB-2024-Friday'!AO299,0),"")</f>
        <v>0</v>
      </c>
      <c r="M297" s="119">
        <f>IF('BB-2024-Friday'!$AJ299&lt;&gt;"",IF('BB-2024-Friday'!$AJ299="t",'BB-2024-Friday'!AP299,0),"")</f>
        <v>0</v>
      </c>
      <c r="N297" s="120">
        <f>IF('BB-2024-Friday'!$AJ299&lt;&gt;"",IF('BB-2024-Friday'!$AJ299="m",'BB-2024-Friday'!U299,0),"")</f>
        <v>0</v>
      </c>
      <c r="O297" s="120">
        <f>IF('BB-2024-Friday'!$AJ299&lt;&gt;"",IF('BB-2024-Friday'!$AJ299="m",'BB-2024-Friday'!V299,0),"")</f>
        <v>0</v>
      </c>
    </row>
    <row r="298" spans="1:15" x14ac:dyDescent="0.25">
      <c r="A298" t="str">
        <f>IF('BB-2024-Friday'!AJ300&lt;&gt;"",'BB-2024-Friday'!AJ300,"")</f>
        <v/>
      </c>
      <c r="B298" t="str">
        <f>IF('BB-2024-Friday'!AJ300&lt;&gt;"",'BB-2024-Friday'!AR300,"")</f>
        <v/>
      </c>
      <c r="C298" t="str">
        <f>IF('BB-2024-Friday'!AJ300="m","v","a")</f>
        <v>a</v>
      </c>
      <c r="D298" s="92" t="str">
        <f>IF('BB-2024-Friday'!AJ300&lt;&gt;"",'BB-2024-Friday'!AI300,"")</f>
        <v/>
      </c>
      <c r="E298" s="119" t="str">
        <f>IF('BB-2024-Friday'!$AJ300&lt;&gt;"",IF('BB-2024-Friday'!$AJ300="t",0,'BB-2024-Friday'!AM300),"")</f>
        <v/>
      </c>
      <c r="F298" s="119" t="str">
        <f>IF('BB-2024-Friday'!$AJ300&lt;&gt;"",IF('BB-2024-Friday'!$AJ300="t",0,'BB-2024-Friday'!AN300),"")</f>
        <v/>
      </c>
      <c r="G298" s="119" t="str">
        <f>IF('BB-2024-Friday'!$AJ300&lt;&gt;"",IF('BB-2024-Friday'!$AJ300="t",0,'BB-2024-Friday'!AO300),"")</f>
        <v/>
      </c>
      <c r="H298" s="119" t="str">
        <f>IF('BB-2024-Friday'!$AJ300&lt;&gt;"",IF('BB-2024-Friday'!$AJ300="t",0,'BB-2024-Friday'!AP300),"")</f>
        <v/>
      </c>
      <c r="I298" s="119" t="str">
        <f>IF('BB-2024-Friday'!$AJ300&lt;&gt;"",IF('BB-2024-Friday'!$AJ300="t",0,'BB-2024-Friday'!AQ300),"")</f>
        <v/>
      </c>
      <c r="J298" s="119" t="str">
        <f>IF('BB-2024-Friday'!$AJ300&lt;&gt;"",IF('BB-2024-Friday'!$AJ300="t",'BB-2024-Friday'!AM300,0),"")</f>
        <v/>
      </c>
      <c r="K298" s="119" t="str">
        <f>IF('BB-2024-Friday'!$AJ300&lt;&gt;"",IF('BB-2024-Friday'!$AJ300="t",'BB-2024-Friday'!AN300,0),"")</f>
        <v/>
      </c>
      <c r="L298" s="119" t="str">
        <f>IF('BB-2024-Friday'!$AJ300&lt;&gt;"",IF('BB-2024-Friday'!$AJ300="t",'BB-2024-Friday'!AO300,0),"")</f>
        <v/>
      </c>
      <c r="M298" s="119" t="str">
        <f>IF('BB-2024-Friday'!$AJ300&lt;&gt;"",IF('BB-2024-Friday'!$AJ300="t",'BB-2024-Friday'!AP300,0),"")</f>
        <v/>
      </c>
      <c r="N298" s="120" t="str">
        <f>IF('BB-2024-Friday'!$AJ300&lt;&gt;"",IF('BB-2024-Friday'!$AJ300="m",'BB-2024-Friday'!U300,0),"")</f>
        <v/>
      </c>
      <c r="O298" s="120" t="str">
        <f>IF('BB-2024-Friday'!$AJ300&lt;&gt;"",IF('BB-2024-Friday'!$AJ300="m",'BB-2024-Friday'!V300,0),"")</f>
        <v/>
      </c>
    </row>
    <row r="299" spans="1:15" x14ac:dyDescent="0.25">
      <c r="A299" t="str">
        <f>IF('BB-2024-Friday'!AJ301&lt;&gt;"",'BB-2024-Friday'!AJ301,"")</f>
        <v/>
      </c>
      <c r="B299" t="str">
        <f>IF('BB-2024-Friday'!AJ301&lt;&gt;"",'BB-2024-Friday'!AR301,"")</f>
        <v/>
      </c>
      <c r="C299" t="str">
        <f>IF('BB-2024-Friday'!AJ301="m","v","a")</f>
        <v>a</v>
      </c>
      <c r="D299" s="92" t="str">
        <f>IF('BB-2024-Friday'!AJ301&lt;&gt;"",'BB-2024-Friday'!AI301,"")</f>
        <v/>
      </c>
      <c r="E299" s="119" t="str">
        <f>IF('BB-2024-Friday'!$AJ301&lt;&gt;"",IF('BB-2024-Friday'!$AJ301="t",0,'BB-2024-Friday'!AM301),"")</f>
        <v/>
      </c>
      <c r="F299" s="119" t="str">
        <f>IF('BB-2024-Friday'!$AJ301&lt;&gt;"",IF('BB-2024-Friday'!$AJ301="t",0,'BB-2024-Friday'!AN301),"")</f>
        <v/>
      </c>
      <c r="G299" s="119" t="str">
        <f>IF('BB-2024-Friday'!$AJ301&lt;&gt;"",IF('BB-2024-Friday'!$AJ301="t",0,'BB-2024-Friday'!AO301),"")</f>
        <v/>
      </c>
      <c r="H299" s="119" t="str">
        <f>IF('BB-2024-Friday'!$AJ301&lt;&gt;"",IF('BB-2024-Friday'!$AJ301="t",0,'BB-2024-Friday'!AP301),"")</f>
        <v/>
      </c>
      <c r="I299" s="119" t="str">
        <f>IF('BB-2024-Friday'!$AJ301&lt;&gt;"",IF('BB-2024-Friday'!$AJ301="t",0,'BB-2024-Friday'!AQ301),"")</f>
        <v/>
      </c>
      <c r="J299" s="119" t="str">
        <f>IF('BB-2024-Friday'!$AJ301&lt;&gt;"",IF('BB-2024-Friday'!$AJ301="t",'BB-2024-Friday'!AM301,0),"")</f>
        <v/>
      </c>
      <c r="K299" s="119" t="str">
        <f>IF('BB-2024-Friday'!$AJ301&lt;&gt;"",IF('BB-2024-Friday'!$AJ301="t",'BB-2024-Friday'!AN301,0),"")</f>
        <v/>
      </c>
      <c r="L299" s="119" t="str">
        <f>IF('BB-2024-Friday'!$AJ301&lt;&gt;"",IF('BB-2024-Friday'!$AJ301="t",'BB-2024-Friday'!AO301,0),"")</f>
        <v/>
      </c>
      <c r="M299" s="119" t="str">
        <f>IF('BB-2024-Friday'!$AJ301&lt;&gt;"",IF('BB-2024-Friday'!$AJ301="t",'BB-2024-Friday'!AP301,0),"")</f>
        <v/>
      </c>
      <c r="N299" s="120" t="str">
        <f>IF('BB-2024-Friday'!$AJ301&lt;&gt;"",IF('BB-2024-Friday'!$AJ301="m",'BB-2024-Friday'!U301,0),"")</f>
        <v/>
      </c>
      <c r="O299" s="120" t="str">
        <f>IF('BB-2024-Friday'!$AJ301&lt;&gt;"",IF('BB-2024-Friday'!$AJ301="m",'BB-2024-Friday'!V301,0),"")</f>
        <v/>
      </c>
    </row>
    <row r="300" spans="1:15" x14ac:dyDescent="0.25">
      <c r="A300" t="str">
        <f>IF('BB-2024-Friday'!AJ302&lt;&gt;"",'BB-2024-Friday'!AJ302,"")</f>
        <v/>
      </c>
      <c r="B300" t="str">
        <f>IF('BB-2024-Friday'!AJ302&lt;&gt;"",'BB-2024-Friday'!AR302,"")</f>
        <v/>
      </c>
      <c r="C300" t="str">
        <f>IF('BB-2024-Friday'!AJ302="m","v","a")</f>
        <v>a</v>
      </c>
      <c r="D300" s="92" t="str">
        <f>IF('BB-2024-Friday'!AJ302&lt;&gt;"",'BB-2024-Friday'!AI302,"")</f>
        <v/>
      </c>
      <c r="E300" s="119" t="str">
        <f>IF('BB-2024-Friday'!$AJ302&lt;&gt;"",IF('BB-2024-Friday'!$AJ302="t",0,'BB-2024-Friday'!AM302),"")</f>
        <v/>
      </c>
      <c r="F300" s="119" t="str">
        <f>IF('BB-2024-Friday'!$AJ302&lt;&gt;"",IF('BB-2024-Friday'!$AJ302="t",0,'BB-2024-Friday'!AN302),"")</f>
        <v/>
      </c>
      <c r="G300" s="119" t="str">
        <f>IF('BB-2024-Friday'!$AJ302&lt;&gt;"",IF('BB-2024-Friday'!$AJ302="t",0,'BB-2024-Friday'!AO302),"")</f>
        <v/>
      </c>
      <c r="H300" s="119" t="str">
        <f>IF('BB-2024-Friday'!$AJ302&lt;&gt;"",IF('BB-2024-Friday'!$AJ302="t",0,'BB-2024-Friday'!AP302),"")</f>
        <v/>
      </c>
      <c r="I300" s="119" t="str">
        <f>IF('BB-2024-Friday'!$AJ302&lt;&gt;"",IF('BB-2024-Friday'!$AJ302="t",0,'BB-2024-Friday'!AQ302),"")</f>
        <v/>
      </c>
      <c r="J300" s="119" t="str">
        <f>IF('BB-2024-Friday'!$AJ302&lt;&gt;"",IF('BB-2024-Friday'!$AJ302="t",'BB-2024-Friday'!AM302,0),"")</f>
        <v/>
      </c>
      <c r="K300" s="119" t="str">
        <f>IF('BB-2024-Friday'!$AJ302&lt;&gt;"",IF('BB-2024-Friday'!$AJ302="t",'BB-2024-Friday'!AN302,0),"")</f>
        <v/>
      </c>
      <c r="L300" s="119" t="str">
        <f>IF('BB-2024-Friday'!$AJ302&lt;&gt;"",IF('BB-2024-Friday'!$AJ302="t",'BB-2024-Friday'!AO302,0),"")</f>
        <v/>
      </c>
      <c r="M300" s="119" t="str">
        <f>IF('BB-2024-Friday'!$AJ302&lt;&gt;"",IF('BB-2024-Friday'!$AJ302="t",'BB-2024-Friday'!AP302,0),"")</f>
        <v/>
      </c>
      <c r="N300" s="120" t="str">
        <f>IF('BB-2024-Friday'!$AJ302&lt;&gt;"",IF('BB-2024-Friday'!$AJ302="m",'BB-2024-Friday'!U302,0),"")</f>
        <v/>
      </c>
      <c r="O300" s="120" t="str">
        <f>IF('BB-2024-Friday'!$AJ302&lt;&gt;"",IF('BB-2024-Friday'!$AJ302="m",'BB-2024-Friday'!V302,0),"")</f>
        <v/>
      </c>
    </row>
    <row r="301" spans="1:15" x14ac:dyDescent="0.25">
      <c r="A301" t="str">
        <f>IF('BB-2024-Friday'!AJ303&lt;&gt;"",'BB-2024-Friday'!AJ303,"")</f>
        <v/>
      </c>
      <c r="B301" t="str">
        <f>IF('BB-2024-Friday'!AJ303&lt;&gt;"",'BB-2024-Friday'!AR303,"")</f>
        <v/>
      </c>
      <c r="C301" t="str">
        <f>IF('BB-2024-Friday'!AJ303="m","v","a")</f>
        <v>a</v>
      </c>
      <c r="D301" s="92" t="str">
        <f>IF('BB-2024-Friday'!AJ303&lt;&gt;"",'BB-2024-Friday'!AI303,"")</f>
        <v/>
      </c>
      <c r="E301" s="119" t="str">
        <f>IF('BB-2024-Friday'!$AJ303&lt;&gt;"",IF('BB-2024-Friday'!$AJ303="t",0,'BB-2024-Friday'!AM303),"")</f>
        <v/>
      </c>
      <c r="F301" s="119" t="str">
        <f>IF('BB-2024-Friday'!$AJ303&lt;&gt;"",IF('BB-2024-Friday'!$AJ303="t",0,'BB-2024-Friday'!AN303),"")</f>
        <v/>
      </c>
      <c r="G301" s="119" t="str">
        <f>IF('BB-2024-Friday'!$AJ303&lt;&gt;"",IF('BB-2024-Friday'!$AJ303="t",0,'BB-2024-Friday'!AO303),"")</f>
        <v/>
      </c>
      <c r="H301" s="119" t="str">
        <f>IF('BB-2024-Friday'!$AJ303&lt;&gt;"",IF('BB-2024-Friday'!$AJ303="t",0,'BB-2024-Friday'!AP303),"")</f>
        <v/>
      </c>
      <c r="I301" s="119" t="str">
        <f>IF('BB-2024-Friday'!$AJ303&lt;&gt;"",IF('BB-2024-Friday'!$AJ303="t",0,'BB-2024-Friday'!AQ303),"")</f>
        <v/>
      </c>
      <c r="J301" s="119" t="str">
        <f>IF('BB-2024-Friday'!$AJ303&lt;&gt;"",IF('BB-2024-Friday'!$AJ303="t",'BB-2024-Friday'!AM303,0),"")</f>
        <v/>
      </c>
      <c r="K301" s="119" t="str">
        <f>IF('BB-2024-Friday'!$AJ303&lt;&gt;"",IF('BB-2024-Friday'!$AJ303="t",'BB-2024-Friday'!AN303,0),"")</f>
        <v/>
      </c>
      <c r="L301" s="119" t="str">
        <f>IF('BB-2024-Friday'!$AJ303&lt;&gt;"",IF('BB-2024-Friday'!$AJ303="t",'BB-2024-Friday'!AO303,0),"")</f>
        <v/>
      </c>
      <c r="M301" s="119" t="str">
        <f>IF('BB-2024-Friday'!$AJ303&lt;&gt;"",IF('BB-2024-Friday'!$AJ303="t",'BB-2024-Friday'!AP303,0),"")</f>
        <v/>
      </c>
      <c r="N301" s="120" t="str">
        <f>IF('BB-2024-Friday'!$AJ303&lt;&gt;"",IF('BB-2024-Friday'!$AJ303="m",'BB-2024-Friday'!U303,0),"")</f>
        <v/>
      </c>
      <c r="O301" s="120" t="str">
        <f>IF('BB-2024-Friday'!$AJ303&lt;&gt;"",IF('BB-2024-Friday'!$AJ303="m",'BB-2024-Friday'!V303,0),"")</f>
        <v/>
      </c>
    </row>
    <row r="302" spans="1:15" x14ac:dyDescent="0.25">
      <c r="A302" t="str">
        <f>IF('BB-2024-Friday'!AJ304&lt;&gt;"",'BB-2024-Friday'!AJ304,"")</f>
        <v/>
      </c>
      <c r="B302" t="str">
        <f>IF('BB-2024-Friday'!AJ304&lt;&gt;"",'BB-2024-Friday'!AR304,"")</f>
        <v/>
      </c>
      <c r="C302" t="str">
        <f>IF('BB-2024-Friday'!AJ304="m","v","a")</f>
        <v>a</v>
      </c>
      <c r="D302" s="92" t="str">
        <f>IF('BB-2024-Friday'!AJ304&lt;&gt;"",'BB-2024-Friday'!AI304,"")</f>
        <v/>
      </c>
      <c r="E302" s="119" t="str">
        <f>IF('BB-2024-Friday'!$AJ304&lt;&gt;"",IF('BB-2024-Friday'!$AJ304="t",0,'BB-2024-Friday'!AM304),"")</f>
        <v/>
      </c>
      <c r="F302" s="119" t="str">
        <f>IF('BB-2024-Friday'!$AJ304&lt;&gt;"",IF('BB-2024-Friday'!$AJ304="t",0,'BB-2024-Friday'!AN304),"")</f>
        <v/>
      </c>
      <c r="G302" s="119" t="str">
        <f>IF('BB-2024-Friday'!$AJ304&lt;&gt;"",IF('BB-2024-Friday'!$AJ304="t",0,'BB-2024-Friday'!AO304),"")</f>
        <v/>
      </c>
      <c r="H302" s="119" t="str">
        <f>IF('BB-2024-Friday'!$AJ304&lt;&gt;"",IF('BB-2024-Friday'!$AJ304="t",0,'BB-2024-Friday'!AP304),"")</f>
        <v/>
      </c>
      <c r="I302" s="119" t="str">
        <f>IF('BB-2024-Friday'!$AJ304&lt;&gt;"",IF('BB-2024-Friday'!$AJ304="t",0,'BB-2024-Friday'!AQ304),"")</f>
        <v/>
      </c>
      <c r="J302" s="119" t="str">
        <f>IF('BB-2024-Friday'!$AJ304&lt;&gt;"",IF('BB-2024-Friday'!$AJ304="t",'BB-2024-Friday'!AM304,0),"")</f>
        <v/>
      </c>
      <c r="K302" s="119" t="str">
        <f>IF('BB-2024-Friday'!$AJ304&lt;&gt;"",IF('BB-2024-Friday'!$AJ304="t",'BB-2024-Friday'!AN304,0),"")</f>
        <v/>
      </c>
      <c r="L302" s="119" t="str">
        <f>IF('BB-2024-Friday'!$AJ304&lt;&gt;"",IF('BB-2024-Friday'!$AJ304="t",'BB-2024-Friday'!AO304,0),"")</f>
        <v/>
      </c>
      <c r="M302" s="119" t="str">
        <f>IF('BB-2024-Friday'!$AJ304&lt;&gt;"",IF('BB-2024-Friday'!$AJ304="t",'BB-2024-Friday'!AP304,0),"")</f>
        <v/>
      </c>
      <c r="N302" s="120" t="str">
        <f>IF('BB-2024-Friday'!$AJ304&lt;&gt;"",IF('BB-2024-Friday'!$AJ304="m",'BB-2024-Friday'!U304,0),"")</f>
        <v/>
      </c>
      <c r="O302" s="120" t="str">
        <f>IF('BB-2024-Friday'!$AJ304&lt;&gt;"",IF('BB-2024-Friday'!$AJ304="m",'BB-2024-Friday'!V304,0),"")</f>
        <v/>
      </c>
    </row>
    <row r="303" spans="1:15" x14ac:dyDescent="0.25">
      <c r="A303" t="str">
        <f>IF('BB-2024-Friday'!AJ305&lt;&gt;"",'BB-2024-Friday'!AJ305,"")</f>
        <v/>
      </c>
      <c r="B303" t="str">
        <f>IF('BB-2024-Friday'!AJ305&lt;&gt;"",'BB-2024-Friday'!AR305,"")</f>
        <v/>
      </c>
      <c r="C303" t="str">
        <f>IF('BB-2024-Friday'!AJ305="m","v","a")</f>
        <v>a</v>
      </c>
      <c r="D303" s="92" t="str">
        <f>IF('BB-2024-Friday'!AJ305&lt;&gt;"",'BB-2024-Friday'!AI305,"")</f>
        <v/>
      </c>
      <c r="E303" s="119" t="str">
        <f>IF('BB-2024-Friday'!$AJ305&lt;&gt;"",IF('BB-2024-Friday'!$AJ305="t",0,'BB-2024-Friday'!AM305),"")</f>
        <v/>
      </c>
      <c r="F303" s="119" t="str">
        <f>IF('BB-2024-Friday'!$AJ305&lt;&gt;"",IF('BB-2024-Friday'!$AJ305="t",0,'BB-2024-Friday'!AN305),"")</f>
        <v/>
      </c>
      <c r="G303" s="119" t="str">
        <f>IF('BB-2024-Friday'!$AJ305&lt;&gt;"",IF('BB-2024-Friday'!$AJ305="t",0,'BB-2024-Friday'!AO305),"")</f>
        <v/>
      </c>
      <c r="H303" s="119" t="str">
        <f>IF('BB-2024-Friday'!$AJ305&lt;&gt;"",IF('BB-2024-Friday'!$AJ305="t",0,'BB-2024-Friday'!AP305),"")</f>
        <v/>
      </c>
      <c r="I303" s="119" t="str">
        <f>IF('BB-2024-Friday'!$AJ305&lt;&gt;"",IF('BB-2024-Friday'!$AJ305="t",0,'BB-2024-Friday'!AQ305),"")</f>
        <v/>
      </c>
      <c r="J303" s="119" t="str">
        <f>IF('BB-2024-Friday'!$AJ305&lt;&gt;"",IF('BB-2024-Friday'!$AJ305="t",'BB-2024-Friday'!AM305,0),"")</f>
        <v/>
      </c>
      <c r="K303" s="119" t="str">
        <f>IF('BB-2024-Friday'!$AJ305&lt;&gt;"",IF('BB-2024-Friday'!$AJ305="t",'BB-2024-Friday'!AN305,0),"")</f>
        <v/>
      </c>
      <c r="L303" s="119" t="str">
        <f>IF('BB-2024-Friday'!$AJ305&lt;&gt;"",IF('BB-2024-Friday'!$AJ305="t",'BB-2024-Friday'!AO305,0),"")</f>
        <v/>
      </c>
      <c r="M303" s="119" t="str">
        <f>IF('BB-2024-Friday'!$AJ305&lt;&gt;"",IF('BB-2024-Friday'!$AJ305="t",'BB-2024-Friday'!AP305,0),"")</f>
        <v/>
      </c>
      <c r="N303" s="120" t="str">
        <f>IF('BB-2024-Friday'!$AJ305&lt;&gt;"",IF('BB-2024-Friday'!$AJ305="m",'BB-2024-Friday'!U305,0),"")</f>
        <v/>
      </c>
      <c r="O303" s="120" t="str">
        <f>IF('BB-2024-Friday'!$AJ305&lt;&gt;"",IF('BB-2024-Friday'!$AJ305="m",'BB-2024-Friday'!V305,0),"")</f>
        <v/>
      </c>
    </row>
    <row r="304" spans="1:15" x14ac:dyDescent="0.25">
      <c r="A304" t="str">
        <f>IF('BB-2024-Friday'!AJ306&lt;&gt;"",'BB-2024-Friday'!AJ306,"")</f>
        <v/>
      </c>
      <c r="B304" t="str">
        <f>IF('BB-2024-Friday'!AJ306&lt;&gt;"",'BB-2024-Friday'!AR306,"")</f>
        <v/>
      </c>
      <c r="C304" t="str">
        <f>IF('BB-2024-Friday'!AJ306="m","v","a")</f>
        <v>a</v>
      </c>
      <c r="D304" s="92" t="str">
        <f>IF('BB-2024-Friday'!AJ306&lt;&gt;"",'BB-2024-Friday'!AI306,"")</f>
        <v/>
      </c>
      <c r="E304" s="119" t="str">
        <f>IF('BB-2024-Friday'!$AJ306&lt;&gt;"",IF('BB-2024-Friday'!$AJ306="t",0,'BB-2024-Friday'!AM306),"")</f>
        <v/>
      </c>
      <c r="F304" s="119" t="str">
        <f>IF('BB-2024-Friday'!$AJ306&lt;&gt;"",IF('BB-2024-Friday'!$AJ306="t",0,'BB-2024-Friday'!AN306),"")</f>
        <v/>
      </c>
      <c r="G304" s="119" t="str">
        <f>IF('BB-2024-Friday'!$AJ306&lt;&gt;"",IF('BB-2024-Friday'!$AJ306="t",0,'BB-2024-Friday'!AO306),"")</f>
        <v/>
      </c>
      <c r="H304" s="119" t="str">
        <f>IF('BB-2024-Friday'!$AJ306&lt;&gt;"",IF('BB-2024-Friday'!$AJ306="t",0,'BB-2024-Friday'!AP306),"")</f>
        <v/>
      </c>
      <c r="I304" s="119" t="str">
        <f>IF('BB-2024-Friday'!$AJ306&lt;&gt;"",IF('BB-2024-Friday'!$AJ306="t",0,'BB-2024-Friday'!AQ306),"")</f>
        <v/>
      </c>
      <c r="J304" s="119" t="str">
        <f>IF('BB-2024-Friday'!$AJ306&lt;&gt;"",IF('BB-2024-Friday'!$AJ306="t",'BB-2024-Friday'!AM306,0),"")</f>
        <v/>
      </c>
      <c r="K304" s="119" t="str">
        <f>IF('BB-2024-Friday'!$AJ306&lt;&gt;"",IF('BB-2024-Friday'!$AJ306="t",'BB-2024-Friday'!AN306,0),"")</f>
        <v/>
      </c>
      <c r="L304" s="119" t="str">
        <f>IF('BB-2024-Friday'!$AJ306&lt;&gt;"",IF('BB-2024-Friday'!$AJ306="t",'BB-2024-Friday'!AO306,0),"")</f>
        <v/>
      </c>
      <c r="M304" s="119" t="str">
        <f>IF('BB-2024-Friday'!$AJ306&lt;&gt;"",IF('BB-2024-Friday'!$AJ306="t",'BB-2024-Friday'!AP306,0),"")</f>
        <v/>
      </c>
      <c r="N304" s="120" t="str">
        <f>IF('BB-2024-Friday'!$AJ306&lt;&gt;"",IF('BB-2024-Friday'!$AJ306="m",'BB-2024-Friday'!U306,0),"")</f>
        <v/>
      </c>
      <c r="O304" s="120" t="str">
        <f>IF('BB-2024-Friday'!$AJ306&lt;&gt;"",IF('BB-2024-Friday'!$AJ306="m",'BB-2024-Friday'!V306,0),"")</f>
        <v/>
      </c>
    </row>
    <row r="305" spans="1:15" x14ac:dyDescent="0.25">
      <c r="A305" t="str">
        <f>IF('BB-2024-Friday'!AJ307&lt;&gt;"",'BB-2024-Friday'!AJ307,"")</f>
        <v/>
      </c>
      <c r="B305" t="str">
        <f>IF('BB-2024-Friday'!AJ307&lt;&gt;"",'BB-2024-Friday'!AR307,"")</f>
        <v/>
      </c>
      <c r="C305" t="str">
        <f>IF('BB-2024-Friday'!AJ307="m","v","a")</f>
        <v>a</v>
      </c>
      <c r="D305" s="92" t="str">
        <f>IF('BB-2024-Friday'!AJ307&lt;&gt;"",'BB-2024-Friday'!AI307,"")</f>
        <v/>
      </c>
      <c r="E305" s="119" t="str">
        <f>IF('BB-2024-Friday'!$AJ307&lt;&gt;"",IF('BB-2024-Friday'!$AJ307="t",0,'BB-2024-Friday'!AM307),"")</f>
        <v/>
      </c>
      <c r="F305" s="119" t="str">
        <f>IF('BB-2024-Friday'!$AJ307&lt;&gt;"",IF('BB-2024-Friday'!$AJ307="t",0,'BB-2024-Friday'!AN307),"")</f>
        <v/>
      </c>
      <c r="G305" s="119" t="str">
        <f>IF('BB-2024-Friday'!$AJ307&lt;&gt;"",IF('BB-2024-Friday'!$AJ307="t",0,'BB-2024-Friday'!AO307),"")</f>
        <v/>
      </c>
      <c r="H305" s="119" t="str">
        <f>IF('BB-2024-Friday'!$AJ307&lt;&gt;"",IF('BB-2024-Friday'!$AJ307="t",0,'BB-2024-Friday'!AP307),"")</f>
        <v/>
      </c>
      <c r="I305" s="119" t="str">
        <f>IF('BB-2024-Friday'!$AJ307&lt;&gt;"",IF('BB-2024-Friday'!$AJ307="t",0,'BB-2024-Friday'!AQ307),"")</f>
        <v/>
      </c>
      <c r="J305" s="119" t="str">
        <f>IF('BB-2024-Friday'!$AJ307&lt;&gt;"",IF('BB-2024-Friday'!$AJ307="t",'BB-2024-Friday'!AM307,0),"")</f>
        <v/>
      </c>
      <c r="K305" s="119" t="str">
        <f>IF('BB-2024-Friday'!$AJ307&lt;&gt;"",IF('BB-2024-Friday'!$AJ307="t",'BB-2024-Friday'!AN307,0),"")</f>
        <v/>
      </c>
      <c r="L305" s="119" t="str">
        <f>IF('BB-2024-Friday'!$AJ307&lt;&gt;"",IF('BB-2024-Friday'!$AJ307="t",'BB-2024-Friday'!AO307,0),"")</f>
        <v/>
      </c>
      <c r="M305" s="119" t="str">
        <f>IF('BB-2024-Friday'!$AJ307&lt;&gt;"",IF('BB-2024-Friday'!$AJ307="t",'BB-2024-Friday'!AP307,0),"")</f>
        <v/>
      </c>
      <c r="N305" s="120" t="str">
        <f>IF('BB-2024-Friday'!$AJ307&lt;&gt;"",IF('BB-2024-Friday'!$AJ307="m",'BB-2024-Friday'!U307,0),"")</f>
        <v/>
      </c>
      <c r="O305" s="120" t="str">
        <f>IF('BB-2024-Friday'!$AJ307&lt;&gt;"",IF('BB-2024-Friday'!$AJ307="m",'BB-2024-Friday'!V307,0),"")</f>
        <v/>
      </c>
    </row>
    <row r="306" spans="1:15" x14ac:dyDescent="0.25">
      <c r="A306" t="str">
        <f>IF('BB-2024-Friday'!AJ308&lt;&gt;"",'BB-2024-Friday'!AJ308,"")</f>
        <v/>
      </c>
      <c r="B306" t="str">
        <f>IF('BB-2024-Friday'!AJ308&lt;&gt;"",'BB-2024-Friday'!AR308,"")</f>
        <v/>
      </c>
      <c r="C306" t="str">
        <f>IF('BB-2024-Friday'!AJ308="m","v","a")</f>
        <v>a</v>
      </c>
      <c r="D306" s="92" t="str">
        <f>IF('BB-2024-Friday'!AJ308&lt;&gt;"",'BB-2024-Friday'!AI308,"")</f>
        <v/>
      </c>
      <c r="E306" s="119" t="str">
        <f>IF('BB-2024-Friday'!$AJ308&lt;&gt;"",IF('BB-2024-Friday'!$AJ308="t",0,'BB-2024-Friday'!AM308),"")</f>
        <v/>
      </c>
      <c r="F306" s="119" t="str">
        <f>IF('BB-2024-Friday'!$AJ308&lt;&gt;"",IF('BB-2024-Friday'!$AJ308="t",0,'BB-2024-Friday'!AN308),"")</f>
        <v/>
      </c>
      <c r="G306" s="119" t="str">
        <f>IF('BB-2024-Friday'!$AJ308&lt;&gt;"",IF('BB-2024-Friday'!$AJ308="t",0,'BB-2024-Friday'!AO308),"")</f>
        <v/>
      </c>
      <c r="H306" s="119" t="str">
        <f>IF('BB-2024-Friday'!$AJ308&lt;&gt;"",IF('BB-2024-Friday'!$AJ308="t",0,'BB-2024-Friday'!AP308),"")</f>
        <v/>
      </c>
      <c r="I306" s="119" t="str">
        <f>IF('BB-2024-Friday'!$AJ308&lt;&gt;"",IF('BB-2024-Friday'!$AJ308="t",0,'BB-2024-Friday'!AQ308),"")</f>
        <v/>
      </c>
      <c r="J306" s="119" t="str">
        <f>IF('BB-2024-Friday'!$AJ308&lt;&gt;"",IF('BB-2024-Friday'!$AJ308="t",'BB-2024-Friday'!AM308,0),"")</f>
        <v/>
      </c>
      <c r="K306" s="119" t="str">
        <f>IF('BB-2024-Friday'!$AJ308&lt;&gt;"",IF('BB-2024-Friday'!$AJ308="t",'BB-2024-Friday'!AN308,0),"")</f>
        <v/>
      </c>
      <c r="L306" s="119" t="str">
        <f>IF('BB-2024-Friday'!$AJ308&lt;&gt;"",IF('BB-2024-Friday'!$AJ308="t",'BB-2024-Friday'!AO308,0),"")</f>
        <v/>
      </c>
      <c r="M306" s="119" t="str">
        <f>IF('BB-2024-Friday'!$AJ308&lt;&gt;"",IF('BB-2024-Friday'!$AJ308="t",'BB-2024-Friday'!AP308,0),"")</f>
        <v/>
      </c>
      <c r="N306" s="120" t="str">
        <f>IF('BB-2024-Friday'!$AJ308&lt;&gt;"",IF('BB-2024-Friday'!$AJ308="m",'BB-2024-Friday'!U308,0),"")</f>
        <v/>
      </c>
      <c r="O306" s="120" t="str">
        <f>IF('BB-2024-Friday'!$AJ308&lt;&gt;"",IF('BB-2024-Friday'!$AJ308="m",'BB-2024-Friday'!V308,0),"")</f>
        <v/>
      </c>
    </row>
    <row r="307" spans="1:15" x14ac:dyDescent="0.25">
      <c r="A307" t="str">
        <f>IF('BB-2024-Friday'!AJ309&lt;&gt;"",'BB-2024-Friday'!AJ309,"")</f>
        <v/>
      </c>
      <c r="B307" t="str">
        <f>IF('BB-2024-Friday'!AJ309&lt;&gt;"",'BB-2024-Friday'!AR309,"")</f>
        <v/>
      </c>
      <c r="C307" t="str">
        <f>IF('BB-2024-Friday'!AJ309="m","v","a")</f>
        <v>a</v>
      </c>
      <c r="D307" s="92" t="str">
        <f>IF('BB-2024-Friday'!AJ309&lt;&gt;"",'BB-2024-Friday'!AI309,"")</f>
        <v/>
      </c>
      <c r="E307" s="119" t="str">
        <f>IF('BB-2024-Friday'!$AJ309&lt;&gt;"",IF('BB-2024-Friday'!$AJ309="t",0,'BB-2024-Friday'!AM309),"")</f>
        <v/>
      </c>
      <c r="F307" s="119" t="str">
        <f>IF('BB-2024-Friday'!$AJ309&lt;&gt;"",IF('BB-2024-Friday'!$AJ309="t",0,'BB-2024-Friday'!AN309),"")</f>
        <v/>
      </c>
      <c r="G307" s="119" t="str">
        <f>IF('BB-2024-Friday'!$AJ309&lt;&gt;"",IF('BB-2024-Friday'!$AJ309="t",0,'BB-2024-Friday'!AO309),"")</f>
        <v/>
      </c>
      <c r="H307" s="119" t="str">
        <f>IF('BB-2024-Friday'!$AJ309&lt;&gt;"",IF('BB-2024-Friday'!$AJ309="t",0,'BB-2024-Friday'!AP309),"")</f>
        <v/>
      </c>
      <c r="I307" s="119" t="str">
        <f>IF('BB-2024-Friday'!$AJ309&lt;&gt;"",IF('BB-2024-Friday'!$AJ309="t",0,'BB-2024-Friday'!AQ309),"")</f>
        <v/>
      </c>
      <c r="J307" s="119" t="str">
        <f>IF('BB-2024-Friday'!$AJ309&lt;&gt;"",IF('BB-2024-Friday'!$AJ309="t",'BB-2024-Friday'!AM309,0),"")</f>
        <v/>
      </c>
      <c r="K307" s="119" t="str">
        <f>IF('BB-2024-Friday'!$AJ309&lt;&gt;"",IF('BB-2024-Friday'!$AJ309="t",'BB-2024-Friday'!AN309,0),"")</f>
        <v/>
      </c>
      <c r="L307" s="119" t="str">
        <f>IF('BB-2024-Friday'!$AJ309&lt;&gt;"",IF('BB-2024-Friday'!$AJ309="t",'BB-2024-Friday'!AO309,0),"")</f>
        <v/>
      </c>
      <c r="M307" s="119" t="str">
        <f>IF('BB-2024-Friday'!$AJ309&lt;&gt;"",IF('BB-2024-Friday'!$AJ309="t",'BB-2024-Friday'!AP309,0),"")</f>
        <v/>
      </c>
      <c r="N307" s="120" t="str">
        <f>IF('BB-2024-Friday'!$AJ309&lt;&gt;"",IF('BB-2024-Friday'!$AJ309="m",'BB-2024-Friday'!U309,0),"")</f>
        <v/>
      </c>
      <c r="O307" s="120" t="str">
        <f>IF('BB-2024-Friday'!$AJ309&lt;&gt;"",IF('BB-2024-Friday'!$AJ309="m",'BB-2024-Friday'!V309,0),"")</f>
        <v/>
      </c>
    </row>
    <row r="308" spans="1:15" x14ac:dyDescent="0.25">
      <c r="A308" t="str">
        <f>IF('BB-2024-Friday'!AJ310&lt;&gt;"",'BB-2024-Friday'!AJ310,"")</f>
        <v/>
      </c>
      <c r="B308" t="str">
        <f>IF('BB-2024-Friday'!AJ310&lt;&gt;"",'BB-2024-Friday'!AR310,"")</f>
        <v/>
      </c>
      <c r="C308" t="str">
        <f>IF('BB-2024-Friday'!AJ310="m","v","a")</f>
        <v>a</v>
      </c>
      <c r="D308" s="92" t="str">
        <f>IF('BB-2024-Friday'!AJ310&lt;&gt;"",'BB-2024-Friday'!AI310,"")</f>
        <v/>
      </c>
      <c r="E308" s="119" t="str">
        <f>IF('BB-2024-Friday'!$AJ310&lt;&gt;"",IF('BB-2024-Friday'!$AJ310="t",0,'BB-2024-Friday'!AM310),"")</f>
        <v/>
      </c>
      <c r="F308" s="119" t="str">
        <f>IF('BB-2024-Friday'!$AJ310&lt;&gt;"",IF('BB-2024-Friday'!$AJ310="t",0,'BB-2024-Friday'!AN310),"")</f>
        <v/>
      </c>
      <c r="G308" s="119" t="str">
        <f>IF('BB-2024-Friday'!$AJ310&lt;&gt;"",IF('BB-2024-Friday'!$AJ310="t",0,'BB-2024-Friday'!AO310),"")</f>
        <v/>
      </c>
      <c r="H308" s="119" t="str">
        <f>IF('BB-2024-Friday'!$AJ310&lt;&gt;"",IF('BB-2024-Friday'!$AJ310="t",0,'BB-2024-Friday'!AP310),"")</f>
        <v/>
      </c>
      <c r="I308" s="119" t="str">
        <f>IF('BB-2024-Friday'!$AJ310&lt;&gt;"",IF('BB-2024-Friday'!$AJ310="t",0,'BB-2024-Friday'!AQ310),"")</f>
        <v/>
      </c>
      <c r="J308" s="119" t="str">
        <f>IF('BB-2024-Friday'!$AJ310&lt;&gt;"",IF('BB-2024-Friday'!$AJ310="t",'BB-2024-Friday'!AM310,0),"")</f>
        <v/>
      </c>
      <c r="K308" s="119" t="str">
        <f>IF('BB-2024-Friday'!$AJ310&lt;&gt;"",IF('BB-2024-Friday'!$AJ310="t",'BB-2024-Friday'!AN310,0),"")</f>
        <v/>
      </c>
      <c r="L308" s="119" t="str">
        <f>IF('BB-2024-Friday'!$AJ310&lt;&gt;"",IF('BB-2024-Friday'!$AJ310="t",'BB-2024-Friday'!AO310,0),"")</f>
        <v/>
      </c>
      <c r="M308" s="119" t="str">
        <f>IF('BB-2024-Friday'!$AJ310&lt;&gt;"",IF('BB-2024-Friday'!$AJ310="t",'BB-2024-Friday'!AP310,0),"")</f>
        <v/>
      </c>
      <c r="N308" s="120" t="str">
        <f>IF('BB-2024-Friday'!$AJ310&lt;&gt;"",IF('BB-2024-Friday'!$AJ310="m",'BB-2024-Friday'!U310,0),"")</f>
        <v/>
      </c>
      <c r="O308" s="120" t="str">
        <f>IF('BB-2024-Friday'!$AJ310&lt;&gt;"",IF('BB-2024-Friday'!$AJ310="m",'BB-2024-Friday'!V310,0),"")</f>
        <v/>
      </c>
    </row>
    <row r="309" spans="1:15" x14ac:dyDescent="0.25">
      <c r="A309" t="str">
        <f>IF('BB-2024-Friday'!AJ311&lt;&gt;"",'BB-2024-Friday'!AJ311,"")</f>
        <v/>
      </c>
      <c r="B309" t="str">
        <f>IF('BB-2024-Friday'!AJ311&lt;&gt;"",'BB-2024-Friday'!AR311,"")</f>
        <v/>
      </c>
      <c r="C309" t="str">
        <f>IF('BB-2024-Friday'!AJ311="m","v","a")</f>
        <v>a</v>
      </c>
      <c r="D309" s="92" t="str">
        <f>IF('BB-2024-Friday'!AJ311&lt;&gt;"",'BB-2024-Friday'!AI311,"")</f>
        <v/>
      </c>
      <c r="E309" s="119" t="str">
        <f>IF('BB-2024-Friday'!$AJ311&lt;&gt;"",IF('BB-2024-Friday'!$AJ311="t",0,'BB-2024-Friday'!AM311),"")</f>
        <v/>
      </c>
      <c r="F309" s="119" t="str">
        <f>IF('BB-2024-Friday'!$AJ311&lt;&gt;"",IF('BB-2024-Friday'!$AJ311="t",0,'BB-2024-Friday'!AN311),"")</f>
        <v/>
      </c>
      <c r="G309" s="119" t="str">
        <f>IF('BB-2024-Friday'!$AJ311&lt;&gt;"",IF('BB-2024-Friday'!$AJ311="t",0,'BB-2024-Friday'!AO311),"")</f>
        <v/>
      </c>
      <c r="H309" s="119" t="str">
        <f>IF('BB-2024-Friday'!$AJ311&lt;&gt;"",IF('BB-2024-Friday'!$AJ311="t",0,'BB-2024-Friday'!AP311),"")</f>
        <v/>
      </c>
      <c r="I309" s="119" t="str">
        <f>IF('BB-2024-Friday'!$AJ311&lt;&gt;"",IF('BB-2024-Friday'!$AJ311="t",0,'BB-2024-Friday'!AQ311),"")</f>
        <v/>
      </c>
      <c r="J309" s="119" t="str">
        <f>IF('BB-2024-Friday'!$AJ311&lt;&gt;"",IF('BB-2024-Friday'!$AJ311="t",'BB-2024-Friday'!AM311,0),"")</f>
        <v/>
      </c>
      <c r="K309" s="119" t="str">
        <f>IF('BB-2024-Friday'!$AJ311&lt;&gt;"",IF('BB-2024-Friday'!$AJ311="t",'BB-2024-Friday'!AN311,0),"")</f>
        <v/>
      </c>
      <c r="L309" s="119" t="str">
        <f>IF('BB-2024-Friday'!$AJ311&lt;&gt;"",IF('BB-2024-Friday'!$AJ311="t",'BB-2024-Friday'!AO311,0),"")</f>
        <v/>
      </c>
      <c r="M309" s="119" t="str">
        <f>IF('BB-2024-Friday'!$AJ311&lt;&gt;"",IF('BB-2024-Friday'!$AJ311="t",'BB-2024-Friday'!AP311,0),"")</f>
        <v/>
      </c>
      <c r="N309" s="120" t="str">
        <f>IF('BB-2024-Friday'!$AJ311&lt;&gt;"",IF('BB-2024-Friday'!$AJ311="m",'BB-2024-Friday'!U311,0),"")</f>
        <v/>
      </c>
      <c r="O309" s="120" t="str">
        <f>IF('BB-2024-Friday'!$AJ311&lt;&gt;"",IF('BB-2024-Friday'!$AJ311="m",'BB-2024-Friday'!V311,0),"")</f>
        <v/>
      </c>
    </row>
    <row r="310" spans="1:15" x14ac:dyDescent="0.25">
      <c r="A310" t="str">
        <f>IF('BB-2024-Friday'!AJ312&lt;&gt;"",'BB-2024-Friday'!AJ312,"")</f>
        <v/>
      </c>
      <c r="B310" t="str">
        <f>IF('BB-2024-Friday'!AJ312&lt;&gt;"",'BB-2024-Friday'!AR312,"")</f>
        <v/>
      </c>
      <c r="C310" t="str">
        <f>IF('BB-2024-Friday'!AJ312="m","v","a")</f>
        <v>a</v>
      </c>
      <c r="D310" s="92" t="str">
        <f>IF('BB-2024-Friday'!AJ312&lt;&gt;"",'BB-2024-Friday'!AI312,"")</f>
        <v/>
      </c>
      <c r="E310" s="119" t="str">
        <f>IF('BB-2024-Friday'!$AJ312&lt;&gt;"",IF('BB-2024-Friday'!$AJ312="t",0,'BB-2024-Friday'!AM312),"")</f>
        <v/>
      </c>
      <c r="F310" s="119" t="str">
        <f>IF('BB-2024-Friday'!$AJ312&lt;&gt;"",IF('BB-2024-Friday'!$AJ312="t",0,'BB-2024-Friday'!AN312),"")</f>
        <v/>
      </c>
      <c r="G310" s="119" t="str">
        <f>IF('BB-2024-Friday'!$AJ312&lt;&gt;"",IF('BB-2024-Friday'!$AJ312="t",0,'BB-2024-Friday'!AO312),"")</f>
        <v/>
      </c>
      <c r="H310" s="119" t="str">
        <f>IF('BB-2024-Friday'!$AJ312&lt;&gt;"",IF('BB-2024-Friday'!$AJ312="t",0,'BB-2024-Friday'!AP312),"")</f>
        <v/>
      </c>
      <c r="I310" s="119" t="str">
        <f>IF('BB-2024-Friday'!$AJ312&lt;&gt;"",IF('BB-2024-Friday'!$AJ312="t",0,'BB-2024-Friday'!AQ312),"")</f>
        <v/>
      </c>
      <c r="J310" s="119" t="str">
        <f>IF('BB-2024-Friday'!$AJ312&lt;&gt;"",IF('BB-2024-Friday'!$AJ312="t",'BB-2024-Friday'!AM312,0),"")</f>
        <v/>
      </c>
      <c r="K310" s="119" t="str">
        <f>IF('BB-2024-Friday'!$AJ312&lt;&gt;"",IF('BB-2024-Friday'!$AJ312="t",'BB-2024-Friday'!AN312,0),"")</f>
        <v/>
      </c>
      <c r="L310" s="119" t="str">
        <f>IF('BB-2024-Friday'!$AJ312&lt;&gt;"",IF('BB-2024-Friday'!$AJ312="t",'BB-2024-Friday'!AO312,0),"")</f>
        <v/>
      </c>
      <c r="M310" s="119" t="str">
        <f>IF('BB-2024-Friday'!$AJ312&lt;&gt;"",IF('BB-2024-Friday'!$AJ312="t",'BB-2024-Friday'!AP312,0),"")</f>
        <v/>
      </c>
      <c r="N310" s="120" t="str">
        <f>IF('BB-2024-Friday'!$AJ312&lt;&gt;"",IF('BB-2024-Friday'!$AJ312="m",'BB-2024-Friday'!U312,0),"")</f>
        <v/>
      </c>
      <c r="O310" s="120" t="str">
        <f>IF('BB-2024-Friday'!$AJ312&lt;&gt;"",IF('BB-2024-Friday'!$AJ312="m",'BB-2024-Friday'!V312,0),"")</f>
        <v/>
      </c>
    </row>
    <row r="311" spans="1:15" x14ac:dyDescent="0.25">
      <c r="A311" t="str">
        <f>IF('BB-2024-Friday'!AJ313&lt;&gt;"",'BB-2024-Friday'!AJ313,"")</f>
        <v/>
      </c>
      <c r="B311" t="str">
        <f>IF('BB-2024-Friday'!AJ313&lt;&gt;"",'BB-2024-Friday'!AR313,"")</f>
        <v/>
      </c>
      <c r="C311" t="str">
        <f>IF('BB-2024-Friday'!AJ313="m","v","a")</f>
        <v>a</v>
      </c>
      <c r="D311" s="92" t="str">
        <f>IF('BB-2024-Friday'!AJ313&lt;&gt;"",'BB-2024-Friday'!AI313,"")</f>
        <v/>
      </c>
      <c r="E311" s="119" t="str">
        <f>IF('BB-2024-Friday'!$AJ313&lt;&gt;"",IF('BB-2024-Friday'!$AJ313="t",0,'BB-2024-Friday'!AM313),"")</f>
        <v/>
      </c>
      <c r="F311" s="119" t="str">
        <f>IF('BB-2024-Friday'!$AJ313&lt;&gt;"",IF('BB-2024-Friday'!$AJ313="t",0,'BB-2024-Friday'!AN313),"")</f>
        <v/>
      </c>
      <c r="G311" s="119" t="str">
        <f>IF('BB-2024-Friday'!$AJ313&lt;&gt;"",IF('BB-2024-Friday'!$AJ313="t",0,'BB-2024-Friday'!AO313),"")</f>
        <v/>
      </c>
      <c r="H311" s="119" t="str">
        <f>IF('BB-2024-Friday'!$AJ313&lt;&gt;"",IF('BB-2024-Friday'!$AJ313="t",0,'BB-2024-Friday'!AP313),"")</f>
        <v/>
      </c>
      <c r="I311" s="119" t="str">
        <f>IF('BB-2024-Friday'!$AJ313&lt;&gt;"",IF('BB-2024-Friday'!$AJ313="t",0,'BB-2024-Friday'!AQ313),"")</f>
        <v/>
      </c>
      <c r="J311" s="119" t="str">
        <f>IF('BB-2024-Friday'!$AJ313&lt;&gt;"",IF('BB-2024-Friday'!$AJ313="t",'BB-2024-Friday'!AM313,0),"")</f>
        <v/>
      </c>
      <c r="K311" s="119" t="str">
        <f>IF('BB-2024-Friday'!$AJ313&lt;&gt;"",IF('BB-2024-Friday'!$AJ313="t",'BB-2024-Friday'!AN313,0),"")</f>
        <v/>
      </c>
      <c r="L311" s="119" t="str">
        <f>IF('BB-2024-Friday'!$AJ313&lt;&gt;"",IF('BB-2024-Friday'!$AJ313="t",'BB-2024-Friday'!AO313,0),"")</f>
        <v/>
      </c>
      <c r="M311" s="119" t="str">
        <f>IF('BB-2024-Friday'!$AJ313&lt;&gt;"",IF('BB-2024-Friday'!$AJ313="t",'BB-2024-Friday'!AP313,0),"")</f>
        <v/>
      </c>
      <c r="N311" s="120" t="str">
        <f>IF('BB-2024-Friday'!$AJ313&lt;&gt;"",IF('BB-2024-Friday'!$AJ313="m",'BB-2024-Friday'!U313,0),"")</f>
        <v/>
      </c>
      <c r="O311" s="120" t="str">
        <f>IF('BB-2024-Friday'!$AJ313&lt;&gt;"",IF('BB-2024-Friday'!$AJ313="m",'BB-2024-Friday'!V313,0),"")</f>
        <v/>
      </c>
    </row>
    <row r="312" spans="1:15" x14ac:dyDescent="0.25">
      <c r="A312" t="str">
        <f>IF('BB-2024-Friday'!AJ314&lt;&gt;"",'BB-2024-Friday'!AJ314,"")</f>
        <v/>
      </c>
      <c r="B312" t="str">
        <f>IF('BB-2024-Friday'!AJ314&lt;&gt;"",'BB-2024-Friday'!AR314,"")</f>
        <v/>
      </c>
      <c r="C312" t="str">
        <f>IF('BB-2024-Friday'!AJ314="m","v","a")</f>
        <v>a</v>
      </c>
      <c r="D312" s="92" t="str">
        <f>IF('BB-2024-Friday'!AJ314&lt;&gt;"",'BB-2024-Friday'!AI314,"")</f>
        <v/>
      </c>
      <c r="E312" s="119" t="str">
        <f>IF('BB-2024-Friday'!$AJ314&lt;&gt;"",IF('BB-2024-Friday'!$AJ314="t",0,'BB-2024-Friday'!AM314),"")</f>
        <v/>
      </c>
      <c r="F312" s="119" t="str">
        <f>IF('BB-2024-Friday'!$AJ314&lt;&gt;"",IF('BB-2024-Friday'!$AJ314="t",0,'BB-2024-Friday'!AN314),"")</f>
        <v/>
      </c>
      <c r="G312" s="119" t="str">
        <f>IF('BB-2024-Friday'!$AJ314&lt;&gt;"",IF('BB-2024-Friday'!$AJ314="t",0,'BB-2024-Friday'!AO314),"")</f>
        <v/>
      </c>
      <c r="H312" s="119" t="str">
        <f>IF('BB-2024-Friday'!$AJ314&lt;&gt;"",IF('BB-2024-Friday'!$AJ314="t",0,'BB-2024-Friday'!AP314),"")</f>
        <v/>
      </c>
      <c r="I312" s="119" t="str">
        <f>IF('BB-2024-Friday'!$AJ314&lt;&gt;"",IF('BB-2024-Friday'!$AJ314="t",0,'BB-2024-Friday'!AQ314),"")</f>
        <v/>
      </c>
      <c r="J312" s="119" t="str">
        <f>IF('BB-2024-Friday'!$AJ314&lt;&gt;"",IF('BB-2024-Friday'!$AJ314="t",'BB-2024-Friday'!AM314,0),"")</f>
        <v/>
      </c>
      <c r="K312" s="119" t="str">
        <f>IF('BB-2024-Friday'!$AJ314&lt;&gt;"",IF('BB-2024-Friday'!$AJ314="t",'BB-2024-Friday'!AN314,0),"")</f>
        <v/>
      </c>
      <c r="L312" s="119" t="str">
        <f>IF('BB-2024-Friday'!$AJ314&lt;&gt;"",IF('BB-2024-Friday'!$AJ314="t",'BB-2024-Friday'!AO314,0),"")</f>
        <v/>
      </c>
      <c r="M312" s="119" t="str">
        <f>IF('BB-2024-Friday'!$AJ314&lt;&gt;"",IF('BB-2024-Friday'!$AJ314="t",'BB-2024-Friday'!AP314,0),"")</f>
        <v/>
      </c>
      <c r="N312" s="120" t="str">
        <f>IF('BB-2024-Friday'!$AJ314&lt;&gt;"",IF('BB-2024-Friday'!$AJ314="m",'BB-2024-Friday'!U314,0),"")</f>
        <v/>
      </c>
      <c r="O312" s="120" t="str">
        <f>IF('BB-2024-Friday'!$AJ314&lt;&gt;"",IF('BB-2024-Friday'!$AJ314="m",'BB-2024-Friday'!V314,0),"")</f>
        <v/>
      </c>
    </row>
    <row r="313" spans="1:15" x14ac:dyDescent="0.25">
      <c r="A313" t="str">
        <f>IF('BB-2024-Friday'!AJ315&lt;&gt;"",'BB-2024-Friday'!AJ315,"")</f>
        <v/>
      </c>
      <c r="B313" t="str">
        <f>IF('BB-2024-Friday'!AJ315&lt;&gt;"",'BB-2024-Friday'!AR315,"")</f>
        <v/>
      </c>
      <c r="C313" t="str">
        <f>IF('BB-2024-Friday'!AJ315="m","v","a")</f>
        <v>a</v>
      </c>
      <c r="D313" s="92" t="str">
        <f>IF('BB-2024-Friday'!AJ315&lt;&gt;"",'BB-2024-Friday'!AI315,"")</f>
        <v/>
      </c>
      <c r="E313" s="119" t="str">
        <f>IF('BB-2024-Friday'!$AJ315&lt;&gt;"",IF('BB-2024-Friday'!$AJ315="t",0,'BB-2024-Friday'!AM315),"")</f>
        <v/>
      </c>
      <c r="F313" s="119" t="str">
        <f>IF('BB-2024-Friday'!$AJ315&lt;&gt;"",IF('BB-2024-Friday'!$AJ315="t",0,'BB-2024-Friday'!AN315),"")</f>
        <v/>
      </c>
      <c r="G313" s="119" t="str">
        <f>IF('BB-2024-Friday'!$AJ315&lt;&gt;"",IF('BB-2024-Friday'!$AJ315="t",0,'BB-2024-Friday'!AO315),"")</f>
        <v/>
      </c>
      <c r="H313" s="119" t="str">
        <f>IF('BB-2024-Friday'!$AJ315&lt;&gt;"",IF('BB-2024-Friday'!$AJ315="t",0,'BB-2024-Friday'!AP315),"")</f>
        <v/>
      </c>
      <c r="I313" s="119" t="str">
        <f>IF('BB-2024-Friday'!$AJ315&lt;&gt;"",IF('BB-2024-Friday'!$AJ315="t",0,'BB-2024-Friday'!AQ315),"")</f>
        <v/>
      </c>
      <c r="J313" s="119" t="str">
        <f>IF('BB-2024-Friday'!$AJ315&lt;&gt;"",IF('BB-2024-Friday'!$AJ315="t",'BB-2024-Friday'!AM315,0),"")</f>
        <v/>
      </c>
      <c r="K313" s="119" t="str">
        <f>IF('BB-2024-Friday'!$AJ315&lt;&gt;"",IF('BB-2024-Friday'!$AJ315="t",'BB-2024-Friday'!AN315,0),"")</f>
        <v/>
      </c>
      <c r="L313" s="119" t="str">
        <f>IF('BB-2024-Friday'!$AJ315&lt;&gt;"",IF('BB-2024-Friday'!$AJ315="t",'BB-2024-Friday'!AO315,0),"")</f>
        <v/>
      </c>
      <c r="M313" s="119" t="str">
        <f>IF('BB-2024-Friday'!$AJ315&lt;&gt;"",IF('BB-2024-Friday'!$AJ315="t",'BB-2024-Friday'!AP315,0),"")</f>
        <v/>
      </c>
      <c r="N313" s="120" t="str">
        <f>IF('BB-2024-Friday'!$AJ315&lt;&gt;"",IF('BB-2024-Friday'!$AJ315="m",'BB-2024-Friday'!U315,0),"")</f>
        <v/>
      </c>
      <c r="O313" s="120" t="str">
        <f>IF('BB-2024-Friday'!$AJ315&lt;&gt;"",IF('BB-2024-Friday'!$AJ315="m",'BB-2024-Friday'!V315,0),"")</f>
        <v/>
      </c>
    </row>
    <row r="314" spans="1:15" x14ac:dyDescent="0.25">
      <c r="A314" t="str">
        <f>IF('BB-2024-Friday'!AJ316&lt;&gt;"",'BB-2024-Friday'!AJ316,"")</f>
        <v/>
      </c>
      <c r="B314" t="str">
        <f>IF('BB-2024-Friday'!AJ316&lt;&gt;"",'BB-2024-Friday'!AR316,"")</f>
        <v/>
      </c>
      <c r="C314" t="str">
        <f>IF('BB-2024-Friday'!AJ316="m","v","a")</f>
        <v>a</v>
      </c>
      <c r="D314" s="92" t="str">
        <f>IF('BB-2024-Friday'!AJ316&lt;&gt;"",'BB-2024-Friday'!AI316,"")</f>
        <v/>
      </c>
      <c r="E314" s="119" t="str">
        <f>IF('BB-2024-Friday'!$AJ316&lt;&gt;"",IF('BB-2024-Friday'!$AJ316="t",0,'BB-2024-Friday'!AM316),"")</f>
        <v/>
      </c>
      <c r="F314" s="119" t="str">
        <f>IF('BB-2024-Friday'!$AJ316&lt;&gt;"",IF('BB-2024-Friday'!$AJ316="t",0,'BB-2024-Friday'!AN316),"")</f>
        <v/>
      </c>
      <c r="G314" s="119" t="str">
        <f>IF('BB-2024-Friday'!$AJ316&lt;&gt;"",IF('BB-2024-Friday'!$AJ316="t",0,'BB-2024-Friday'!AO316),"")</f>
        <v/>
      </c>
      <c r="H314" s="119" t="str">
        <f>IF('BB-2024-Friday'!$AJ316&lt;&gt;"",IF('BB-2024-Friday'!$AJ316="t",0,'BB-2024-Friday'!AP316),"")</f>
        <v/>
      </c>
      <c r="I314" s="119" t="str">
        <f>IF('BB-2024-Friday'!$AJ316&lt;&gt;"",IF('BB-2024-Friday'!$AJ316="t",0,'BB-2024-Friday'!AQ316),"")</f>
        <v/>
      </c>
      <c r="J314" s="119" t="str">
        <f>IF('BB-2024-Friday'!$AJ316&lt;&gt;"",IF('BB-2024-Friday'!$AJ316="t",'BB-2024-Friday'!AM316,0),"")</f>
        <v/>
      </c>
      <c r="K314" s="119" t="str">
        <f>IF('BB-2024-Friday'!$AJ316&lt;&gt;"",IF('BB-2024-Friday'!$AJ316="t",'BB-2024-Friday'!AN316,0),"")</f>
        <v/>
      </c>
      <c r="L314" s="119" t="str">
        <f>IF('BB-2024-Friday'!$AJ316&lt;&gt;"",IF('BB-2024-Friday'!$AJ316="t",'BB-2024-Friday'!AO316,0),"")</f>
        <v/>
      </c>
      <c r="M314" s="119" t="str">
        <f>IF('BB-2024-Friday'!$AJ316&lt;&gt;"",IF('BB-2024-Friday'!$AJ316="t",'BB-2024-Friday'!AP316,0),"")</f>
        <v/>
      </c>
      <c r="N314" s="120" t="str">
        <f>IF('BB-2024-Friday'!$AJ316&lt;&gt;"",IF('BB-2024-Friday'!$AJ316="m",'BB-2024-Friday'!U316,0),"")</f>
        <v/>
      </c>
      <c r="O314" s="120" t="str">
        <f>IF('BB-2024-Friday'!$AJ316&lt;&gt;"",IF('BB-2024-Friday'!$AJ316="m",'BB-2024-Friday'!V316,0),"")</f>
        <v/>
      </c>
    </row>
    <row r="315" spans="1:15" x14ac:dyDescent="0.25">
      <c r="A315" t="str">
        <f>IF('BB-2024-Friday'!AJ317&lt;&gt;"",'BB-2024-Friday'!AJ317,"")</f>
        <v/>
      </c>
      <c r="B315" t="str">
        <f>IF('BB-2024-Friday'!AJ317&lt;&gt;"",'BB-2024-Friday'!AR317,"")</f>
        <v/>
      </c>
      <c r="C315" t="str">
        <f>IF('BB-2024-Friday'!AJ317="m","v","a")</f>
        <v>a</v>
      </c>
      <c r="D315" s="92" t="str">
        <f>IF('BB-2024-Friday'!AJ317&lt;&gt;"",'BB-2024-Friday'!AI317,"")</f>
        <v/>
      </c>
      <c r="E315" s="119" t="str">
        <f>IF('BB-2024-Friday'!$AJ317&lt;&gt;"",IF('BB-2024-Friday'!$AJ317="t",0,'BB-2024-Friday'!AM317),"")</f>
        <v/>
      </c>
      <c r="F315" s="119" t="str">
        <f>IF('BB-2024-Friday'!$AJ317&lt;&gt;"",IF('BB-2024-Friday'!$AJ317="t",0,'BB-2024-Friday'!AN317),"")</f>
        <v/>
      </c>
      <c r="G315" s="119" t="str">
        <f>IF('BB-2024-Friday'!$AJ317&lt;&gt;"",IF('BB-2024-Friday'!$AJ317="t",0,'BB-2024-Friday'!AO317),"")</f>
        <v/>
      </c>
      <c r="H315" s="119" t="str">
        <f>IF('BB-2024-Friday'!$AJ317&lt;&gt;"",IF('BB-2024-Friday'!$AJ317="t",0,'BB-2024-Friday'!AP317),"")</f>
        <v/>
      </c>
      <c r="I315" s="119" t="str">
        <f>IF('BB-2024-Friday'!$AJ317&lt;&gt;"",IF('BB-2024-Friday'!$AJ317="t",0,'BB-2024-Friday'!AQ317),"")</f>
        <v/>
      </c>
      <c r="J315" s="119" t="str">
        <f>IF('BB-2024-Friday'!$AJ317&lt;&gt;"",IF('BB-2024-Friday'!$AJ317="t",'BB-2024-Friday'!AM317,0),"")</f>
        <v/>
      </c>
      <c r="K315" s="119" t="str">
        <f>IF('BB-2024-Friday'!$AJ317&lt;&gt;"",IF('BB-2024-Friday'!$AJ317="t",'BB-2024-Friday'!AN317,0),"")</f>
        <v/>
      </c>
      <c r="L315" s="119" t="str">
        <f>IF('BB-2024-Friday'!$AJ317&lt;&gt;"",IF('BB-2024-Friday'!$AJ317="t",'BB-2024-Friday'!AO317,0),"")</f>
        <v/>
      </c>
      <c r="M315" s="119" t="str">
        <f>IF('BB-2024-Friday'!$AJ317&lt;&gt;"",IF('BB-2024-Friday'!$AJ317="t",'BB-2024-Friday'!AP317,0),"")</f>
        <v/>
      </c>
      <c r="N315" s="120" t="str">
        <f>IF('BB-2024-Friday'!$AJ317&lt;&gt;"",IF('BB-2024-Friday'!$AJ317="m",'BB-2024-Friday'!U317,0),"")</f>
        <v/>
      </c>
      <c r="O315" s="120" t="str">
        <f>IF('BB-2024-Friday'!$AJ317&lt;&gt;"",IF('BB-2024-Friday'!$AJ317="m",'BB-2024-Friday'!V317,0),"")</f>
        <v/>
      </c>
    </row>
    <row r="316" spans="1:15" x14ac:dyDescent="0.25">
      <c r="A316" t="str">
        <f>IF('BB-2024-Friday'!AJ318&lt;&gt;"",'BB-2024-Friday'!AJ318,"")</f>
        <v/>
      </c>
      <c r="B316" t="str">
        <f>IF('BB-2024-Friday'!AJ318&lt;&gt;"",'BB-2024-Friday'!AR318,"")</f>
        <v/>
      </c>
      <c r="C316" t="str">
        <f>IF('BB-2024-Friday'!AJ318="m","v","a")</f>
        <v>a</v>
      </c>
      <c r="D316" s="92" t="str">
        <f>IF('BB-2024-Friday'!AJ318&lt;&gt;"",'BB-2024-Friday'!AI318,"")</f>
        <v/>
      </c>
      <c r="E316" s="119" t="str">
        <f>IF('BB-2024-Friday'!$AJ318&lt;&gt;"",IF('BB-2024-Friday'!$AJ318="t",0,'BB-2024-Friday'!AM318),"")</f>
        <v/>
      </c>
      <c r="F316" s="119" t="str">
        <f>IF('BB-2024-Friday'!$AJ318&lt;&gt;"",IF('BB-2024-Friday'!$AJ318="t",0,'BB-2024-Friday'!AN318),"")</f>
        <v/>
      </c>
      <c r="G316" s="119" t="str">
        <f>IF('BB-2024-Friday'!$AJ318&lt;&gt;"",IF('BB-2024-Friday'!$AJ318="t",0,'BB-2024-Friday'!AO318),"")</f>
        <v/>
      </c>
      <c r="H316" s="119" t="str">
        <f>IF('BB-2024-Friday'!$AJ318&lt;&gt;"",IF('BB-2024-Friday'!$AJ318="t",0,'BB-2024-Friday'!AP318),"")</f>
        <v/>
      </c>
      <c r="I316" s="119" t="str">
        <f>IF('BB-2024-Friday'!$AJ318&lt;&gt;"",IF('BB-2024-Friday'!$AJ318="t",0,'BB-2024-Friday'!AQ318),"")</f>
        <v/>
      </c>
      <c r="J316" s="119" t="str">
        <f>IF('BB-2024-Friday'!$AJ318&lt;&gt;"",IF('BB-2024-Friday'!$AJ318="t",'BB-2024-Friday'!AM318,0),"")</f>
        <v/>
      </c>
      <c r="K316" s="119" t="str">
        <f>IF('BB-2024-Friday'!$AJ318&lt;&gt;"",IF('BB-2024-Friday'!$AJ318="t",'BB-2024-Friday'!AN318,0),"")</f>
        <v/>
      </c>
      <c r="L316" s="119" t="str">
        <f>IF('BB-2024-Friday'!$AJ318&lt;&gt;"",IF('BB-2024-Friday'!$AJ318="t",'BB-2024-Friday'!AO318,0),"")</f>
        <v/>
      </c>
      <c r="M316" s="119" t="str">
        <f>IF('BB-2024-Friday'!$AJ318&lt;&gt;"",IF('BB-2024-Friday'!$AJ318="t",'BB-2024-Friday'!AP318,0),"")</f>
        <v/>
      </c>
      <c r="N316" s="120" t="str">
        <f>IF('BB-2024-Friday'!$AJ318&lt;&gt;"",IF('BB-2024-Friday'!$AJ318="m",'BB-2024-Friday'!U318,0),"")</f>
        <v/>
      </c>
      <c r="O316" s="120" t="str">
        <f>IF('BB-2024-Friday'!$AJ318&lt;&gt;"",IF('BB-2024-Friday'!$AJ318="m",'BB-2024-Friday'!V318,0),"")</f>
        <v/>
      </c>
    </row>
    <row r="317" spans="1:15" x14ac:dyDescent="0.25">
      <c r="A317" t="str">
        <f>IF('BB-2024-Friday'!AJ319&lt;&gt;"",'BB-2024-Friday'!AJ319,"")</f>
        <v>m</v>
      </c>
      <c r="B317" t="str">
        <f>IF('BB-2024-Friday'!AJ319&lt;&gt;"",'BB-2024-Friday'!AR319,"")</f>
        <v>Control. Prohibition - Stopping. Dot on Pole and Centre Line.</v>
      </c>
      <c r="C317" t="str">
        <f>IF('BB-2024-Friday'!AJ319="m","v","a")</f>
        <v>v</v>
      </c>
      <c r="D317" s="92">
        <f>IF('BB-2024-Friday'!AJ319&lt;&gt;"",'BB-2024-Friday'!AI319,"")</f>
        <v>98.33</v>
      </c>
      <c r="E317" s="119">
        <f>IF('BB-2024-Friday'!$AJ319&lt;&gt;"",IF('BB-2024-Friday'!$AJ319="t",0,'BB-2024-Friday'!AM319),"")</f>
        <v>44</v>
      </c>
      <c r="F317" s="119">
        <f>IF('BB-2024-Friday'!$AJ319&lt;&gt;"",IF('BB-2024-Friday'!$AJ319="t",0,'BB-2024-Friday'!AN319),"")</f>
        <v>52</v>
      </c>
      <c r="G317" s="119">
        <f>IF('BB-2024-Friday'!$AJ319&lt;&gt;"",IF('BB-2024-Friday'!$AJ319="t",0,'BB-2024-Friday'!AO319),"")</f>
        <v>60</v>
      </c>
      <c r="H317" s="119">
        <f>IF('BB-2024-Friday'!$AJ319&lt;&gt;"",IF('BB-2024-Friday'!$AJ319="t",0,'BB-2024-Friday'!AP319),"")</f>
        <v>68</v>
      </c>
      <c r="I317" s="119" t="str">
        <f>IF('BB-2024-Friday'!$AJ319&lt;&gt;"",IF('BB-2024-Friday'!$AJ319="t",0,'BB-2024-Friday'!AQ319),"")</f>
        <v>80</v>
      </c>
      <c r="J317" s="119">
        <f>IF('BB-2024-Friday'!$AJ319&lt;&gt;"",IF('BB-2024-Friday'!$AJ319="t",'BB-2024-Friday'!AM319,0),"")</f>
        <v>0</v>
      </c>
      <c r="K317" s="119">
        <f>IF('BB-2024-Friday'!$AJ319&lt;&gt;"",IF('BB-2024-Friday'!$AJ319="t",'BB-2024-Friday'!AN319,0),"")</f>
        <v>0</v>
      </c>
      <c r="L317" s="119">
        <f>IF('BB-2024-Friday'!$AJ319&lt;&gt;"",IF('BB-2024-Friday'!$AJ319="t",'BB-2024-Friday'!AO319,0),"")</f>
        <v>0</v>
      </c>
      <c r="M317" s="119">
        <f>IF('BB-2024-Friday'!$AJ319&lt;&gt;"",IF('BB-2024-Friday'!$AJ319="t",'BB-2024-Friday'!AP319,0),"")</f>
        <v>0</v>
      </c>
      <c r="N317" s="120">
        <f>IF('BB-2024-Friday'!$AJ319&lt;&gt;"",IF('BB-2024-Friday'!$AJ319="m",'BB-2024-Friday'!U319,0),"")</f>
        <v>29.479389999999999</v>
      </c>
      <c r="O317" s="120">
        <f>IF('BB-2024-Friday'!$AJ319&lt;&gt;"",IF('BB-2024-Friday'!$AJ319="m",'BB-2024-Friday'!V319,0),"")</f>
        <v>30.17652</v>
      </c>
    </row>
    <row r="318" spans="1:15" x14ac:dyDescent="0.25">
      <c r="A318" t="str">
        <f>IF('BB-2024-Friday'!AJ320&lt;&gt;"",'BB-2024-Friday'!AJ320,"")</f>
        <v/>
      </c>
      <c r="B318" t="str">
        <f>IF('BB-2024-Friday'!AJ320&lt;&gt;"",'BB-2024-Friday'!AR320,"")</f>
        <v/>
      </c>
      <c r="C318" t="str">
        <f>IF('BB-2024-Friday'!AJ320="m","v","a")</f>
        <v>a</v>
      </c>
      <c r="D318" s="92" t="str">
        <f>IF('BB-2024-Friday'!AJ320&lt;&gt;"",'BB-2024-Friday'!AI320,"")</f>
        <v/>
      </c>
      <c r="E318" s="119" t="str">
        <f>IF('BB-2024-Friday'!$AJ320&lt;&gt;"",IF('BB-2024-Friday'!$AJ320="t",0,'BB-2024-Friday'!AM320),"")</f>
        <v/>
      </c>
      <c r="F318" s="119" t="str">
        <f>IF('BB-2024-Friday'!$AJ320&lt;&gt;"",IF('BB-2024-Friday'!$AJ320="t",0,'BB-2024-Friday'!AN320),"")</f>
        <v/>
      </c>
      <c r="G318" s="119" t="str">
        <f>IF('BB-2024-Friday'!$AJ320&lt;&gt;"",IF('BB-2024-Friday'!$AJ320="t",0,'BB-2024-Friday'!AO320),"")</f>
        <v/>
      </c>
      <c r="H318" s="119" t="str">
        <f>IF('BB-2024-Friday'!$AJ320&lt;&gt;"",IF('BB-2024-Friday'!$AJ320="t",0,'BB-2024-Friday'!AP320),"")</f>
        <v/>
      </c>
      <c r="I318" s="119" t="str">
        <f>IF('BB-2024-Friday'!$AJ320&lt;&gt;"",IF('BB-2024-Friday'!$AJ320="t",0,'BB-2024-Friday'!AQ320),"")</f>
        <v/>
      </c>
      <c r="J318" s="119" t="str">
        <f>IF('BB-2024-Friday'!$AJ320&lt;&gt;"",IF('BB-2024-Friday'!$AJ320="t",'BB-2024-Friday'!AM320,0),"")</f>
        <v/>
      </c>
      <c r="K318" s="119" t="str">
        <f>IF('BB-2024-Friday'!$AJ320&lt;&gt;"",IF('BB-2024-Friday'!$AJ320="t",'BB-2024-Friday'!AN320,0),"")</f>
        <v/>
      </c>
      <c r="L318" s="119" t="str">
        <f>IF('BB-2024-Friday'!$AJ320&lt;&gt;"",IF('BB-2024-Friday'!$AJ320="t",'BB-2024-Friday'!AO320,0),"")</f>
        <v/>
      </c>
      <c r="M318" s="119" t="str">
        <f>IF('BB-2024-Friday'!$AJ320&lt;&gt;"",IF('BB-2024-Friday'!$AJ320="t",'BB-2024-Friday'!AP320,0),"")</f>
        <v/>
      </c>
      <c r="N318" s="120" t="str">
        <f>IF('BB-2024-Friday'!$AJ320&lt;&gt;"",IF('BB-2024-Friday'!$AJ320="m",'BB-2024-Friday'!U320,0),"")</f>
        <v/>
      </c>
      <c r="O318" s="120" t="str">
        <f>IF('BB-2024-Friday'!$AJ320&lt;&gt;"",IF('BB-2024-Friday'!$AJ320="m",'BB-2024-Friday'!V320,0),"")</f>
        <v/>
      </c>
    </row>
    <row r="319" spans="1:15" x14ac:dyDescent="0.25">
      <c r="A319" t="str">
        <f>IF('BB-2024-Friday'!AJ321&lt;&gt;"",'BB-2024-Friday'!AJ321,"")</f>
        <v>f</v>
      </c>
      <c r="B319" t="str">
        <f>IF('BB-2024-Friday'!AJ321&lt;&gt;"",'BB-2024-Friday'!AR321,"")</f>
        <v>R103 Lions River {Straight} / Curry's Post{ Right}.  START of OPEN SECTION.  Be careful of bad and bumpy road surface ahead.</v>
      </c>
      <c r="C319" t="str">
        <f>IF('BB-2024-Friday'!AJ321="m","v","a")</f>
        <v>a</v>
      </c>
      <c r="D319" s="92">
        <f>IF('BB-2024-Friday'!AJ321&lt;&gt;"",'BB-2024-Friday'!AI321,"")</f>
        <v>99.02</v>
      </c>
      <c r="E319" s="119">
        <f>IF('BB-2024-Friday'!$AJ321&lt;&gt;"",IF('BB-2024-Friday'!$AJ321="t",0,'BB-2024-Friday'!AM321),"")</f>
        <v>42</v>
      </c>
      <c r="F319" s="119">
        <f>IF('BB-2024-Friday'!$AJ321&lt;&gt;"",IF('BB-2024-Friday'!$AJ321="t",0,'BB-2024-Friday'!AN321),"")</f>
        <v>49</v>
      </c>
      <c r="G319" s="119">
        <f>IF('BB-2024-Friday'!$AJ321&lt;&gt;"",IF('BB-2024-Friday'!$AJ321="t",0,'BB-2024-Friday'!AO321),"")</f>
        <v>57</v>
      </c>
      <c r="H319" s="119">
        <f>IF('BB-2024-Friday'!$AJ321&lt;&gt;"",IF('BB-2024-Friday'!$AJ321="t",0,'BB-2024-Friday'!AP321),"")</f>
        <v>64</v>
      </c>
      <c r="I319" s="119" t="str">
        <f>IF('BB-2024-Friday'!$AJ321&lt;&gt;"",IF('BB-2024-Friday'!$AJ321="t",0,'BB-2024-Friday'!AQ321),"")</f>
        <v>80</v>
      </c>
      <c r="J319" s="119">
        <f>IF('BB-2024-Friday'!$AJ321&lt;&gt;"",IF('BB-2024-Friday'!$AJ321="t",'BB-2024-Friday'!AM321,0),"")</f>
        <v>0</v>
      </c>
      <c r="K319" s="119">
        <f>IF('BB-2024-Friday'!$AJ321&lt;&gt;"",IF('BB-2024-Friday'!$AJ321="t",'BB-2024-Friday'!AN321,0),"")</f>
        <v>0</v>
      </c>
      <c r="L319" s="119">
        <f>IF('BB-2024-Friday'!$AJ321&lt;&gt;"",IF('BB-2024-Friday'!$AJ321="t",'BB-2024-Friday'!AO321,0),"")</f>
        <v>0</v>
      </c>
      <c r="M319" s="119">
        <f>IF('BB-2024-Friday'!$AJ321&lt;&gt;"",IF('BB-2024-Friday'!$AJ321="t",'BB-2024-Friday'!AP321,0),"")</f>
        <v>0</v>
      </c>
      <c r="N319" s="120">
        <f>IF('BB-2024-Friday'!$AJ321&lt;&gt;"",IF('BB-2024-Friday'!$AJ321="m",'BB-2024-Friday'!U321,0),"")</f>
        <v>0</v>
      </c>
      <c r="O319" s="120">
        <f>IF('BB-2024-Friday'!$AJ321&lt;&gt;"",IF('BB-2024-Friday'!$AJ321="m",'BB-2024-Friday'!V321,0),"")</f>
        <v>0</v>
      </c>
    </row>
    <row r="320" spans="1:15" x14ac:dyDescent="0.25">
      <c r="A320" t="str">
        <f>IF('BB-2024-Friday'!AJ322&lt;&gt;"",'BB-2024-Friday'!AJ322,"")</f>
        <v/>
      </c>
      <c r="B320" t="str">
        <f>IF('BB-2024-Friday'!AJ322&lt;&gt;"",'BB-2024-Friday'!AR322,"")</f>
        <v/>
      </c>
      <c r="C320" t="str">
        <f>IF('BB-2024-Friday'!AJ322="m","v","a")</f>
        <v>a</v>
      </c>
      <c r="D320" s="92" t="str">
        <f>IF('BB-2024-Friday'!AJ322&lt;&gt;"",'BB-2024-Friday'!AI322,"")</f>
        <v/>
      </c>
      <c r="E320" s="119" t="str">
        <f>IF('BB-2024-Friday'!$AJ322&lt;&gt;"",IF('BB-2024-Friday'!$AJ322="t",0,'BB-2024-Friday'!AM322),"")</f>
        <v/>
      </c>
      <c r="F320" s="119" t="str">
        <f>IF('BB-2024-Friday'!$AJ322&lt;&gt;"",IF('BB-2024-Friday'!$AJ322="t",0,'BB-2024-Friday'!AN322),"")</f>
        <v/>
      </c>
      <c r="G320" s="119" t="str">
        <f>IF('BB-2024-Friday'!$AJ322&lt;&gt;"",IF('BB-2024-Friday'!$AJ322="t",0,'BB-2024-Friday'!AO322),"")</f>
        <v/>
      </c>
      <c r="H320" s="119" t="str">
        <f>IF('BB-2024-Friday'!$AJ322&lt;&gt;"",IF('BB-2024-Friday'!$AJ322="t",0,'BB-2024-Friday'!AP322),"")</f>
        <v/>
      </c>
      <c r="I320" s="119" t="str">
        <f>IF('BB-2024-Friday'!$AJ322&lt;&gt;"",IF('BB-2024-Friday'!$AJ322="t",0,'BB-2024-Friday'!AQ322),"")</f>
        <v/>
      </c>
      <c r="J320" s="119" t="str">
        <f>IF('BB-2024-Friday'!$AJ322&lt;&gt;"",IF('BB-2024-Friday'!$AJ322="t",'BB-2024-Friday'!AM322,0),"")</f>
        <v/>
      </c>
      <c r="K320" s="119" t="str">
        <f>IF('BB-2024-Friday'!$AJ322&lt;&gt;"",IF('BB-2024-Friday'!$AJ322="t",'BB-2024-Friday'!AN322,0),"")</f>
        <v/>
      </c>
      <c r="L320" s="119" t="str">
        <f>IF('BB-2024-Friday'!$AJ322&lt;&gt;"",IF('BB-2024-Friday'!$AJ322="t",'BB-2024-Friday'!AO322,0),"")</f>
        <v/>
      </c>
      <c r="M320" s="119" t="str">
        <f>IF('BB-2024-Friday'!$AJ322&lt;&gt;"",IF('BB-2024-Friday'!$AJ322="t",'BB-2024-Friday'!AP322,0),"")</f>
        <v/>
      </c>
      <c r="N320" s="120" t="str">
        <f>IF('BB-2024-Friday'!$AJ322&lt;&gt;"",IF('BB-2024-Friday'!$AJ322="m",'BB-2024-Friday'!U322,0),"")</f>
        <v/>
      </c>
      <c r="O320" s="120" t="str">
        <f>IF('BB-2024-Friday'!$AJ322&lt;&gt;"",IF('BB-2024-Friday'!$AJ322="m",'BB-2024-Friday'!V322,0),"")</f>
        <v/>
      </c>
    </row>
    <row r="321" spans="1:15" x14ac:dyDescent="0.25">
      <c r="A321" t="str">
        <f>IF('BB-2024-Friday'!AJ323&lt;&gt;"",'BB-2024-Friday'!AJ323,"")</f>
        <v/>
      </c>
      <c r="B321" t="str">
        <f>IF('BB-2024-Friday'!AJ323&lt;&gt;"",'BB-2024-Friday'!AR323,"")</f>
        <v/>
      </c>
      <c r="C321" t="str">
        <f>IF('BB-2024-Friday'!AJ323="m","v","a")</f>
        <v>a</v>
      </c>
      <c r="D321" s="92" t="str">
        <f>IF('BB-2024-Friday'!AJ323&lt;&gt;"",'BB-2024-Friday'!AI323,"")</f>
        <v/>
      </c>
      <c r="E321" s="119" t="str">
        <f>IF('BB-2024-Friday'!$AJ323&lt;&gt;"",IF('BB-2024-Friday'!$AJ323="t",0,'BB-2024-Friday'!AM323),"")</f>
        <v/>
      </c>
      <c r="F321" s="119" t="str">
        <f>IF('BB-2024-Friday'!$AJ323&lt;&gt;"",IF('BB-2024-Friday'!$AJ323="t",0,'BB-2024-Friday'!AN323),"")</f>
        <v/>
      </c>
      <c r="G321" s="119" t="str">
        <f>IF('BB-2024-Friday'!$AJ323&lt;&gt;"",IF('BB-2024-Friday'!$AJ323="t",0,'BB-2024-Friday'!AO323),"")</f>
        <v/>
      </c>
      <c r="H321" s="119" t="str">
        <f>IF('BB-2024-Friday'!$AJ323&lt;&gt;"",IF('BB-2024-Friday'!$AJ323="t",0,'BB-2024-Friday'!AP323),"")</f>
        <v/>
      </c>
      <c r="I321" s="119" t="str">
        <f>IF('BB-2024-Friday'!$AJ323&lt;&gt;"",IF('BB-2024-Friday'!$AJ323="t",0,'BB-2024-Friday'!AQ323),"")</f>
        <v/>
      </c>
      <c r="J321" s="119" t="str">
        <f>IF('BB-2024-Friday'!$AJ323&lt;&gt;"",IF('BB-2024-Friday'!$AJ323="t",'BB-2024-Friday'!AM323,0),"")</f>
        <v/>
      </c>
      <c r="K321" s="119" t="str">
        <f>IF('BB-2024-Friday'!$AJ323&lt;&gt;"",IF('BB-2024-Friday'!$AJ323="t",'BB-2024-Friday'!AN323,0),"")</f>
        <v/>
      </c>
      <c r="L321" s="119" t="str">
        <f>IF('BB-2024-Friday'!$AJ323&lt;&gt;"",IF('BB-2024-Friday'!$AJ323="t",'BB-2024-Friday'!AO323,0),"")</f>
        <v/>
      </c>
      <c r="M321" s="119" t="str">
        <f>IF('BB-2024-Friday'!$AJ323&lt;&gt;"",IF('BB-2024-Friday'!$AJ323="t",'BB-2024-Friday'!AP323,0),"")</f>
        <v/>
      </c>
      <c r="N321" s="120" t="str">
        <f>IF('BB-2024-Friday'!$AJ323&lt;&gt;"",IF('BB-2024-Friday'!$AJ323="m",'BB-2024-Friday'!U323,0),"")</f>
        <v/>
      </c>
      <c r="O321" s="120" t="str">
        <f>IF('BB-2024-Friday'!$AJ323&lt;&gt;"",IF('BB-2024-Friday'!$AJ323="m",'BB-2024-Friday'!V323,0),"")</f>
        <v/>
      </c>
    </row>
    <row r="322" spans="1:15" x14ac:dyDescent="0.25">
      <c r="A322" t="str">
        <f>IF('BB-2024-Friday'!AJ324&lt;&gt;"",'BB-2024-Friday'!AJ324,"")</f>
        <v/>
      </c>
      <c r="B322" t="str">
        <f>IF('BB-2024-Friday'!AJ324&lt;&gt;"",'BB-2024-Friday'!AR324,"")</f>
        <v/>
      </c>
      <c r="C322" t="str">
        <f>IF('BB-2024-Friday'!AJ324="m","v","a")</f>
        <v>a</v>
      </c>
      <c r="D322" s="92" t="str">
        <f>IF('BB-2024-Friday'!AJ324&lt;&gt;"",'BB-2024-Friday'!AI324,"")</f>
        <v/>
      </c>
      <c r="E322" s="119" t="str">
        <f>IF('BB-2024-Friday'!$AJ324&lt;&gt;"",IF('BB-2024-Friday'!$AJ324="t",0,'BB-2024-Friday'!AM324),"")</f>
        <v/>
      </c>
      <c r="F322" s="119" t="str">
        <f>IF('BB-2024-Friday'!$AJ324&lt;&gt;"",IF('BB-2024-Friday'!$AJ324="t",0,'BB-2024-Friday'!AN324),"")</f>
        <v/>
      </c>
      <c r="G322" s="119" t="str">
        <f>IF('BB-2024-Friday'!$AJ324&lt;&gt;"",IF('BB-2024-Friday'!$AJ324="t",0,'BB-2024-Friday'!AO324),"")</f>
        <v/>
      </c>
      <c r="H322" s="119" t="str">
        <f>IF('BB-2024-Friday'!$AJ324&lt;&gt;"",IF('BB-2024-Friday'!$AJ324="t",0,'BB-2024-Friday'!AP324),"")</f>
        <v/>
      </c>
      <c r="I322" s="119" t="str">
        <f>IF('BB-2024-Friday'!$AJ324&lt;&gt;"",IF('BB-2024-Friday'!$AJ324="t",0,'BB-2024-Friday'!AQ324),"")</f>
        <v/>
      </c>
      <c r="J322" s="119" t="str">
        <f>IF('BB-2024-Friday'!$AJ324&lt;&gt;"",IF('BB-2024-Friday'!$AJ324="t",'BB-2024-Friday'!AM324,0),"")</f>
        <v/>
      </c>
      <c r="K322" s="119" t="str">
        <f>IF('BB-2024-Friday'!$AJ324&lt;&gt;"",IF('BB-2024-Friday'!$AJ324="t",'BB-2024-Friday'!AN324,0),"")</f>
        <v/>
      </c>
      <c r="L322" s="119" t="str">
        <f>IF('BB-2024-Friday'!$AJ324&lt;&gt;"",IF('BB-2024-Friday'!$AJ324="t",'BB-2024-Friday'!AO324,0),"")</f>
        <v/>
      </c>
      <c r="M322" s="119" t="str">
        <f>IF('BB-2024-Friday'!$AJ324&lt;&gt;"",IF('BB-2024-Friday'!$AJ324="t",'BB-2024-Friday'!AP324,0),"")</f>
        <v/>
      </c>
      <c r="N322" s="120" t="str">
        <f>IF('BB-2024-Friday'!$AJ324&lt;&gt;"",IF('BB-2024-Friday'!$AJ324="m",'BB-2024-Friday'!U324,0),"")</f>
        <v/>
      </c>
      <c r="O322" s="120" t="str">
        <f>IF('BB-2024-Friday'!$AJ324&lt;&gt;"",IF('BB-2024-Friday'!$AJ324="m",'BB-2024-Friday'!V324,0),"")</f>
        <v/>
      </c>
    </row>
    <row r="323" spans="1:15" x14ac:dyDescent="0.25">
      <c r="A323" t="str">
        <f>IF('BB-2024-Friday'!AJ325&lt;&gt;"",'BB-2024-Friday'!AJ325,"")</f>
        <v/>
      </c>
      <c r="B323" t="str">
        <f>IF('BB-2024-Friday'!AJ325&lt;&gt;"",'BB-2024-Friday'!AR325,"")</f>
        <v/>
      </c>
      <c r="C323" t="str">
        <f>IF('BB-2024-Friday'!AJ325="m","v","a")</f>
        <v>a</v>
      </c>
      <c r="D323" s="92" t="str">
        <f>IF('BB-2024-Friday'!AJ325&lt;&gt;"",'BB-2024-Friday'!AI325,"")</f>
        <v/>
      </c>
      <c r="E323" s="119" t="str">
        <f>IF('BB-2024-Friday'!$AJ325&lt;&gt;"",IF('BB-2024-Friday'!$AJ325="t",0,'BB-2024-Friday'!AM325),"")</f>
        <v/>
      </c>
      <c r="F323" s="119" t="str">
        <f>IF('BB-2024-Friday'!$AJ325&lt;&gt;"",IF('BB-2024-Friday'!$AJ325="t",0,'BB-2024-Friday'!AN325),"")</f>
        <v/>
      </c>
      <c r="G323" s="119" t="str">
        <f>IF('BB-2024-Friday'!$AJ325&lt;&gt;"",IF('BB-2024-Friday'!$AJ325="t",0,'BB-2024-Friday'!AO325),"")</f>
        <v/>
      </c>
      <c r="H323" s="119" t="str">
        <f>IF('BB-2024-Friday'!$AJ325&lt;&gt;"",IF('BB-2024-Friday'!$AJ325="t",0,'BB-2024-Friday'!AP325),"")</f>
        <v/>
      </c>
      <c r="I323" s="119" t="str">
        <f>IF('BB-2024-Friday'!$AJ325&lt;&gt;"",IF('BB-2024-Friday'!$AJ325="t",0,'BB-2024-Friday'!AQ325),"")</f>
        <v/>
      </c>
      <c r="J323" s="119" t="str">
        <f>IF('BB-2024-Friday'!$AJ325&lt;&gt;"",IF('BB-2024-Friday'!$AJ325="t",'BB-2024-Friday'!AM325,0),"")</f>
        <v/>
      </c>
      <c r="K323" s="119" t="str">
        <f>IF('BB-2024-Friday'!$AJ325&lt;&gt;"",IF('BB-2024-Friday'!$AJ325="t",'BB-2024-Friday'!AN325,0),"")</f>
        <v/>
      </c>
      <c r="L323" s="119" t="str">
        <f>IF('BB-2024-Friday'!$AJ325&lt;&gt;"",IF('BB-2024-Friday'!$AJ325="t",'BB-2024-Friday'!AO325,0),"")</f>
        <v/>
      </c>
      <c r="M323" s="119" t="str">
        <f>IF('BB-2024-Friday'!$AJ325&lt;&gt;"",IF('BB-2024-Friday'!$AJ325="t",'BB-2024-Friday'!AP325,0),"")</f>
        <v/>
      </c>
      <c r="N323" s="120" t="str">
        <f>IF('BB-2024-Friday'!$AJ325&lt;&gt;"",IF('BB-2024-Friday'!$AJ325="m",'BB-2024-Friday'!U325,0),"")</f>
        <v/>
      </c>
      <c r="O323" s="120" t="str">
        <f>IF('BB-2024-Friday'!$AJ325&lt;&gt;"",IF('BB-2024-Friday'!$AJ325="m",'BB-2024-Friday'!V325,0),"")</f>
        <v/>
      </c>
    </row>
    <row r="324" spans="1:15" x14ac:dyDescent="0.25">
      <c r="A324" t="str">
        <f>IF('BB-2024-Friday'!AJ326&lt;&gt;"",'BB-2024-Friday'!AJ326,"")</f>
        <v/>
      </c>
      <c r="B324" t="str">
        <f>IF('BB-2024-Friday'!AJ326&lt;&gt;"",'BB-2024-Friday'!AR326,"")</f>
        <v/>
      </c>
      <c r="C324" t="str">
        <f>IF('BB-2024-Friday'!AJ326="m","v","a")</f>
        <v>a</v>
      </c>
      <c r="D324" s="92" t="str">
        <f>IF('BB-2024-Friday'!AJ326&lt;&gt;"",'BB-2024-Friday'!AI326,"")</f>
        <v/>
      </c>
      <c r="E324" s="119" t="str">
        <f>IF('BB-2024-Friday'!$AJ326&lt;&gt;"",IF('BB-2024-Friday'!$AJ326="t",0,'BB-2024-Friday'!AM326),"")</f>
        <v/>
      </c>
      <c r="F324" s="119" t="str">
        <f>IF('BB-2024-Friday'!$AJ326&lt;&gt;"",IF('BB-2024-Friday'!$AJ326="t",0,'BB-2024-Friday'!AN326),"")</f>
        <v/>
      </c>
      <c r="G324" s="119" t="str">
        <f>IF('BB-2024-Friday'!$AJ326&lt;&gt;"",IF('BB-2024-Friday'!$AJ326="t",0,'BB-2024-Friday'!AO326),"")</f>
        <v/>
      </c>
      <c r="H324" s="119" t="str">
        <f>IF('BB-2024-Friday'!$AJ326&lt;&gt;"",IF('BB-2024-Friday'!$AJ326="t",0,'BB-2024-Friday'!AP326),"")</f>
        <v/>
      </c>
      <c r="I324" s="119" t="str">
        <f>IF('BB-2024-Friday'!$AJ326&lt;&gt;"",IF('BB-2024-Friday'!$AJ326="t",0,'BB-2024-Friday'!AQ326),"")</f>
        <v/>
      </c>
      <c r="J324" s="119" t="str">
        <f>IF('BB-2024-Friday'!$AJ326&lt;&gt;"",IF('BB-2024-Friday'!$AJ326="t",'BB-2024-Friday'!AM326,0),"")</f>
        <v/>
      </c>
      <c r="K324" s="119" t="str">
        <f>IF('BB-2024-Friday'!$AJ326&lt;&gt;"",IF('BB-2024-Friday'!$AJ326="t",'BB-2024-Friday'!AN326,0),"")</f>
        <v/>
      </c>
      <c r="L324" s="119" t="str">
        <f>IF('BB-2024-Friday'!$AJ326&lt;&gt;"",IF('BB-2024-Friday'!$AJ326="t",'BB-2024-Friday'!AO326,0),"")</f>
        <v/>
      </c>
      <c r="M324" s="119" t="str">
        <f>IF('BB-2024-Friday'!$AJ326&lt;&gt;"",IF('BB-2024-Friday'!$AJ326="t",'BB-2024-Friday'!AP326,0),"")</f>
        <v/>
      </c>
      <c r="N324" s="120" t="str">
        <f>IF('BB-2024-Friday'!$AJ326&lt;&gt;"",IF('BB-2024-Friday'!$AJ326="m",'BB-2024-Friday'!U326,0),"")</f>
        <v/>
      </c>
      <c r="O324" s="120" t="str">
        <f>IF('BB-2024-Friday'!$AJ326&lt;&gt;"",IF('BB-2024-Friday'!$AJ326="m",'BB-2024-Friday'!V326,0),"")</f>
        <v/>
      </c>
    </row>
    <row r="325" spans="1:15" x14ac:dyDescent="0.25">
      <c r="A325" t="str">
        <f>IF('BB-2024-Friday'!AJ327&lt;&gt;"",'BB-2024-Friday'!AJ327,"")</f>
        <v/>
      </c>
      <c r="B325" t="str">
        <f>IF('BB-2024-Friday'!AJ327&lt;&gt;"",'BB-2024-Friday'!AR327,"")</f>
        <v/>
      </c>
      <c r="C325" t="str">
        <f>IF('BB-2024-Friday'!AJ327="m","v","a")</f>
        <v>a</v>
      </c>
      <c r="D325" s="92" t="str">
        <f>IF('BB-2024-Friday'!AJ327&lt;&gt;"",'BB-2024-Friday'!AI327,"")</f>
        <v/>
      </c>
      <c r="E325" s="119" t="str">
        <f>IF('BB-2024-Friday'!$AJ327&lt;&gt;"",IF('BB-2024-Friday'!$AJ327="t",0,'BB-2024-Friday'!AM327),"")</f>
        <v/>
      </c>
      <c r="F325" s="119" t="str">
        <f>IF('BB-2024-Friday'!$AJ327&lt;&gt;"",IF('BB-2024-Friday'!$AJ327="t",0,'BB-2024-Friday'!AN327),"")</f>
        <v/>
      </c>
      <c r="G325" s="119" t="str">
        <f>IF('BB-2024-Friday'!$AJ327&lt;&gt;"",IF('BB-2024-Friday'!$AJ327="t",0,'BB-2024-Friday'!AO327),"")</f>
        <v/>
      </c>
      <c r="H325" s="119" t="str">
        <f>IF('BB-2024-Friday'!$AJ327&lt;&gt;"",IF('BB-2024-Friday'!$AJ327="t",0,'BB-2024-Friday'!AP327),"")</f>
        <v/>
      </c>
      <c r="I325" s="119" t="str">
        <f>IF('BB-2024-Friday'!$AJ327&lt;&gt;"",IF('BB-2024-Friday'!$AJ327="t",0,'BB-2024-Friday'!AQ327),"")</f>
        <v/>
      </c>
      <c r="J325" s="119" t="str">
        <f>IF('BB-2024-Friday'!$AJ327&lt;&gt;"",IF('BB-2024-Friday'!$AJ327="t",'BB-2024-Friday'!AM327,0),"")</f>
        <v/>
      </c>
      <c r="K325" s="119" t="str">
        <f>IF('BB-2024-Friday'!$AJ327&lt;&gt;"",IF('BB-2024-Friday'!$AJ327="t",'BB-2024-Friday'!AN327,0),"")</f>
        <v/>
      </c>
      <c r="L325" s="119" t="str">
        <f>IF('BB-2024-Friday'!$AJ327&lt;&gt;"",IF('BB-2024-Friday'!$AJ327="t",'BB-2024-Friday'!AO327,0),"")</f>
        <v/>
      </c>
      <c r="M325" s="119" t="str">
        <f>IF('BB-2024-Friday'!$AJ327&lt;&gt;"",IF('BB-2024-Friday'!$AJ327="t",'BB-2024-Friday'!AP327,0),"")</f>
        <v/>
      </c>
      <c r="N325" s="120" t="str">
        <f>IF('BB-2024-Friday'!$AJ327&lt;&gt;"",IF('BB-2024-Friday'!$AJ327="m",'BB-2024-Friday'!U327,0),"")</f>
        <v/>
      </c>
      <c r="O325" s="120" t="str">
        <f>IF('BB-2024-Friday'!$AJ327&lt;&gt;"",IF('BB-2024-Friday'!$AJ327="m",'BB-2024-Friday'!V327,0),"")</f>
        <v/>
      </c>
    </row>
    <row r="326" spans="1:15" x14ac:dyDescent="0.25">
      <c r="A326" t="str">
        <f>IF('BB-2024-Friday'!AJ328&lt;&gt;"",'BB-2024-Friday'!AJ328,"")</f>
        <v/>
      </c>
      <c r="B326" t="str">
        <f>IF('BB-2024-Friday'!AJ328&lt;&gt;"",'BB-2024-Friday'!AR328,"")</f>
        <v/>
      </c>
      <c r="C326" t="str">
        <f>IF('BB-2024-Friday'!AJ328="m","v","a")</f>
        <v>a</v>
      </c>
      <c r="D326" s="92" t="str">
        <f>IF('BB-2024-Friday'!AJ328&lt;&gt;"",'BB-2024-Friday'!AI328,"")</f>
        <v/>
      </c>
      <c r="E326" s="119" t="str">
        <f>IF('BB-2024-Friday'!$AJ328&lt;&gt;"",IF('BB-2024-Friday'!$AJ328="t",0,'BB-2024-Friday'!AM328),"")</f>
        <v/>
      </c>
      <c r="F326" s="119" t="str">
        <f>IF('BB-2024-Friday'!$AJ328&lt;&gt;"",IF('BB-2024-Friday'!$AJ328="t",0,'BB-2024-Friday'!AN328),"")</f>
        <v/>
      </c>
      <c r="G326" s="119" t="str">
        <f>IF('BB-2024-Friday'!$AJ328&lt;&gt;"",IF('BB-2024-Friday'!$AJ328="t",0,'BB-2024-Friday'!AO328),"")</f>
        <v/>
      </c>
      <c r="H326" s="119" t="str">
        <f>IF('BB-2024-Friday'!$AJ328&lt;&gt;"",IF('BB-2024-Friday'!$AJ328="t",0,'BB-2024-Friday'!AP328),"")</f>
        <v/>
      </c>
      <c r="I326" s="119" t="str">
        <f>IF('BB-2024-Friday'!$AJ328&lt;&gt;"",IF('BB-2024-Friday'!$AJ328="t",0,'BB-2024-Friday'!AQ328),"")</f>
        <v/>
      </c>
      <c r="J326" s="119" t="str">
        <f>IF('BB-2024-Friday'!$AJ328&lt;&gt;"",IF('BB-2024-Friday'!$AJ328="t",'BB-2024-Friday'!AM328,0),"")</f>
        <v/>
      </c>
      <c r="K326" s="119" t="str">
        <f>IF('BB-2024-Friday'!$AJ328&lt;&gt;"",IF('BB-2024-Friday'!$AJ328="t",'BB-2024-Friday'!AN328,0),"")</f>
        <v/>
      </c>
      <c r="L326" s="119" t="str">
        <f>IF('BB-2024-Friday'!$AJ328&lt;&gt;"",IF('BB-2024-Friday'!$AJ328="t",'BB-2024-Friday'!AO328,0),"")</f>
        <v/>
      </c>
      <c r="M326" s="119" t="str">
        <f>IF('BB-2024-Friday'!$AJ328&lt;&gt;"",IF('BB-2024-Friday'!$AJ328="t",'BB-2024-Friday'!AP328,0),"")</f>
        <v/>
      </c>
      <c r="N326" s="120" t="str">
        <f>IF('BB-2024-Friday'!$AJ328&lt;&gt;"",IF('BB-2024-Friday'!$AJ328="m",'BB-2024-Friday'!U328,0),"")</f>
        <v/>
      </c>
      <c r="O326" s="120" t="str">
        <f>IF('BB-2024-Friday'!$AJ328&lt;&gt;"",IF('BB-2024-Friday'!$AJ328="m",'BB-2024-Friday'!V328,0),"")</f>
        <v/>
      </c>
    </row>
    <row r="327" spans="1:15" x14ac:dyDescent="0.25">
      <c r="A327" t="str">
        <f>IF('BB-2024-Friday'!AJ329&lt;&gt;"",'BB-2024-Friday'!AJ329,"")</f>
        <v/>
      </c>
      <c r="B327" t="str">
        <f>IF('BB-2024-Friday'!AJ329&lt;&gt;"",'BB-2024-Friday'!AR329,"")</f>
        <v/>
      </c>
      <c r="C327" t="str">
        <f>IF('BB-2024-Friday'!AJ329="m","v","a")</f>
        <v>a</v>
      </c>
      <c r="D327" s="92" t="str">
        <f>IF('BB-2024-Friday'!AJ329&lt;&gt;"",'BB-2024-Friday'!AI329,"")</f>
        <v/>
      </c>
      <c r="E327" s="119" t="str">
        <f>IF('BB-2024-Friday'!$AJ329&lt;&gt;"",IF('BB-2024-Friday'!$AJ329="t",0,'BB-2024-Friday'!AM329),"")</f>
        <v/>
      </c>
      <c r="F327" s="119" t="str">
        <f>IF('BB-2024-Friday'!$AJ329&lt;&gt;"",IF('BB-2024-Friday'!$AJ329="t",0,'BB-2024-Friday'!AN329),"")</f>
        <v/>
      </c>
      <c r="G327" s="119" t="str">
        <f>IF('BB-2024-Friday'!$AJ329&lt;&gt;"",IF('BB-2024-Friday'!$AJ329="t",0,'BB-2024-Friday'!AO329),"")</f>
        <v/>
      </c>
      <c r="H327" s="119" t="str">
        <f>IF('BB-2024-Friday'!$AJ329&lt;&gt;"",IF('BB-2024-Friday'!$AJ329="t",0,'BB-2024-Friday'!AP329),"")</f>
        <v/>
      </c>
      <c r="I327" s="119" t="str">
        <f>IF('BB-2024-Friday'!$AJ329&lt;&gt;"",IF('BB-2024-Friday'!$AJ329="t",0,'BB-2024-Friday'!AQ329),"")</f>
        <v/>
      </c>
      <c r="J327" s="119" t="str">
        <f>IF('BB-2024-Friday'!$AJ329&lt;&gt;"",IF('BB-2024-Friday'!$AJ329="t",'BB-2024-Friday'!AM329,0),"")</f>
        <v/>
      </c>
      <c r="K327" s="119" t="str">
        <f>IF('BB-2024-Friday'!$AJ329&lt;&gt;"",IF('BB-2024-Friday'!$AJ329="t",'BB-2024-Friday'!AN329,0),"")</f>
        <v/>
      </c>
      <c r="L327" s="119" t="str">
        <f>IF('BB-2024-Friday'!$AJ329&lt;&gt;"",IF('BB-2024-Friday'!$AJ329="t",'BB-2024-Friday'!AO329,0),"")</f>
        <v/>
      </c>
      <c r="M327" s="119" t="str">
        <f>IF('BB-2024-Friday'!$AJ329&lt;&gt;"",IF('BB-2024-Friday'!$AJ329="t",'BB-2024-Friday'!AP329,0),"")</f>
        <v/>
      </c>
      <c r="N327" s="120" t="str">
        <f>IF('BB-2024-Friday'!$AJ329&lt;&gt;"",IF('BB-2024-Friday'!$AJ329="m",'BB-2024-Friday'!U329,0),"")</f>
        <v/>
      </c>
      <c r="O327" s="120" t="str">
        <f>IF('BB-2024-Friday'!$AJ329&lt;&gt;"",IF('BB-2024-Friday'!$AJ329="m",'BB-2024-Friday'!V329,0),"")</f>
        <v/>
      </c>
    </row>
    <row r="328" spans="1:15" x14ac:dyDescent="0.25">
      <c r="A328" t="str">
        <f>IF('BB-2024-Friday'!AJ330&lt;&gt;"",'BB-2024-Friday'!AJ330,"")</f>
        <v/>
      </c>
      <c r="B328" t="str">
        <f>IF('BB-2024-Friday'!AJ330&lt;&gt;"",'BB-2024-Friday'!AR330,"")</f>
        <v/>
      </c>
      <c r="C328" t="str">
        <f>IF('BB-2024-Friday'!AJ330="m","v","a")</f>
        <v>a</v>
      </c>
      <c r="D328" s="92" t="str">
        <f>IF('BB-2024-Friday'!AJ330&lt;&gt;"",'BB-2024-Friday'!AI330,"")</f>
        <v/>
      </c>
      <c r="E328" s="119" t="str">
        <f>IF('BB-2024-Friday'!$AJ330&lt;&gt;"",IF('BB-2024-Friday'!$AJ330="t",0,'BB-2024-Friday'!AM330),"")</f>
        <v/>
      </c>
      <c r="F328" s="119" t="str">
        <f>IF('BB-2024-Friday'!$AJ330&lt;&gt;"",IF('BB-2024-Friday'!$AJ330="t",0,'BB-2024-Friday'!AN330),"")</f>
        <v/>
      </c>
      <c r="G328" s="119" t="str">
        <f>IF('BB-2024-Friday'!$AJ330&lt;&gt;"",IF('BB-2024-Friday'!$AJ330="t",0,'BB-2024-Friday'!AO330),"")</f>
        <v/>
      </c>
      <c r="H328" s="119" t="str">
        <f>IF('BB-2024-Friday'!$AJ330&lt;&gt;"",IF('BB-2024-Friday'!$AJ330="t",0,'BB-2024-Friday'!AP330),"")</f>
        <v/>
      </c>
      <c r="I328" s="119" t="str">
        <f>IF('BB-2024-Friday'!$AJ330&lt;&gt;"",IF('BB-2024-Friday'!$AJ330="t",0,'BB-2024-Friday'!AQ330),"")</f>
        <v/>
      </c>
      <c r="J328" s="119" t="str">
        <f>IF('BB-2024-Friday'!$AJ330&lt;&gt;"",IF('BB-2024-Friday'!$AJ330="t",'BB-2024-Friday'!AM330,0),"")</f>
        <v/>
      </c>
      <c r="K328" s="119" t="str">
        <f>IF('BB-2024-Friday'!$AJ330&lt;&gt;"",IF('BB-2024-Friday'!$AJ330="t",'BB-2024-Friday'!AN330,0),"")</f>
        <v/>
      </c>
      <c r="L328" s="119" t="str">
        <f>IF('BB-2024-Friday'!$AJ330&lt;&gt;"",IF('BB-2024-Friday'!$AJ330="t",'BB-2024-Friday'!AO330,0),"")</f>
        <v/>
      </c>
      <c r="M328" s="119" t="str">
        <f>IF('BB-2024-Friday'!$AJ330&lt;&gt;"",IF('BB-2024-Friday'!$AJ330="t",'BB-2024-Friday'!AP330,0),"")</f>
        <v/>
      </c>
      <c r="N328" s="120" t="str">
        <f>IF('BB-2024-Friday'!$AJ330&lt;&gt;"",IF('BB-2024-Friday'!$AJ330="m",'BB-2024-Friday'!U330,0),"")</f>
        <v/>
      </c>
      <c r="O328" s="120" t="str">
        <f>IF('BB-2024-Friday'!$AJ330&lt;&gt;"",IF('BB-2024-Friday'!$AJ330="m",'BB-2024-Friday'!V330,0),"")</f>
        <v/>
      </c>
    </row>
    <row r="329" spans="1:15" x14ac:dyDescent="0.25">
      <c r="A329" t="str">
        <f>IF('BB-2024-Friday'!AJ331&lt;&gt;"",'BB-2024-Friday'!AJ331,"")</f>
        <v/>
      </c>
      <c r="B329" t="str">
        <f>IF('BB-2024-Friday'!AJ331&lt;&gt;"",'BB-2024-Friday'!AR331,"")</f>
        <v/>
      </c>
      <c r="C329" t="str">
        <f>IF('BB-2024-Friday'!AJ331="m","v","a")</f>
        <v>a</v>
      </c>
      <c r="D329" s="92" t="str">
        <f>IF('BB-2024-Friday'!AJ331&lt;&gt;"",'BB-2024-Friday'!AI331,"")</f>
        <v/>
      </c>
      <c r="E329" s="119" t="str">
        <f>IF('BB-2024-Friday'!$AJ331&lt;&gt;"",IF('BB-2024-Friday'!$AJ331="t",0,'BB-2024-Friday'!AM331),"")</f>
        <v/>
      </c>
      <c r="F329" s="119" t="str">
        <f>IF('BB-2024-Friday'!$AJ331&lt;&gt;"",IF('BB-2024-Friday'!$AJ331="t",0,'BB-2024-Friday'!AN331),"")</f>
        <v/>
      </c>
      <c r="G329" s="119" t="str">
        <f>IF('BB-2024-Friday'!$AJ331&lt;&gt;"",IF('BB-2024-Friday'!$AJ331="t",0,'BB-2024-Friday'!AO331),"")</f>
        <v/>
      </c>
      <c r="H329" s="119" t="str">
        <f>IF('BB-2024-Friday'!$AJ331&lt;&gt;"",IF('BB-2024-Friday'!$AJ331="t",0,'BB-2024-Friday'!AP331),"")</f>
        <v/>
      </c>
      <c r="I329" s="119" t="str">
        <f>IF('BB-2024-Friday'!$AJ331&lt;&gt;"",IF('BB-2024-Friday'!$AJ331="t",0,'BB-2024-Friday'!AQ331),"")</f>
        <v/>
      </c>
      <c r="J329" s="119" t="str">
        <f>IF('BB-2024-Friday'!$AJ331&lt;&gt;"",IF('BB-2024-Friday'!$AJ331="t",'BB-2024-Friday'!AM331,0),"")</f>
        <v/>
      </c>
      <c r="K329" s="119" t="str">
        <f>IF('BB-2024-Friday'!$AJ331&lt;&gt;"",IF('BB-2024-Friday'!$AJ331="t",'BB-2024-Friday'!AN331,0),"")</f>
        <v/>
      </c>
      <c r="L329" s="119" t="str">
        <f>IF('BB-2024-Friday'!$AJ331&lt;&gt;"",IF('BB-2024-Friday'!$AJ331="t",'BB-2024-Friday'!AO331,0),"")</f>
        <v/>
      </c>
      <c r="M329" s="119" t="str">
        <f>IF('BB-2024-Friday'!$AJ331&lt;&gt;"",IF('BB-2024-Friday'!$AJ331="t",'BB-2024-Friday'!AP331,0),"")</f>
        <v/>
      </c>
      <c r="N329" s="120" t="str">
        <f>IF('BB-2024-Friday'!$AJ331&lt;&gt;"",IF('BB-2024-Friday'!$AJ331="m",'BB-2024-Friday'!U331,0),"")</f>
        <v/>
      </c>
      <c r="O329" s="120" t="str">
        <f>IF('BB-2024-Friday'!$AJ331&lt;&gt;"",IF('BB-2024-Friday'!$AJ331="m",'BB-2024-Friday'!V331,0),"")</f>
        <v/>
      </c>
    </row>
    <row r="330" spans="1:15" x14ac:dyDescent="0.25">
      <c r="A330" t="str">
        <f>IF('BB-2024-Friday'!AJ332&lt;&gt;"",'BB-2024-Friday'!AJ332,"")</f>
        <v/>
      </c>
      <c r="B330" t="str">
        <f>IF('BB-2024-Friday'!AJ332&lt;&gt;"",'BB-2024-Friday'!AR332,"")</f>
        <v/>
      </c>
      <c r="C330" t="str">
        <f>IF('BB-2024-Friday'!AJ332="m","v","a")</f>
        <v>a</v>
      </c>
      <c r="D330" s="92" t="str">
        <f>IF('BB-2024-Friday'!AJ332&lt;&gt;"",'BB-2024-Friday'!AI332,"")</f>
        <v/>
      </c>
      <c r="E330" s="119" t="str">
        <f>IF('BB-2024-Friday'!$AJ332&lt;&gt;"",IF('BB-2024-Friday'!$AJ332="t",0,'BB-2024-Friday'!AM332),"")</f>
        <v/>
      </c>
      <c r="F330" s="119" t="str">
        <f>IF('BB-2024-Friday'!$AJ332&lt;&gt;"",IF('BB-2024-Friday'!$AJ332="t",0,'BB-2024-Friday'!AN332),"")</f>
        <v/>
      </c>
      <c r="G330" s="119" t="str">
        <f>IF('BB-2024-Friday'!$AJ332&lt;&gt;"",IF('BB-2024-Friday'!$AJ332="t",0,'BB-2024-Friday'!AO332),"")</f>
        <v/>
      </c>
      <c r="H330" s="119" t="str">
        <f>IF('BB-2024-Friday'!$AJ332&lt;&gt;"",IF('BB-2024-Friday'!$AJ332="t",0,'BB-2024-Friday'!AP332),"")</f>
        <v/>
      </c>
      <c r="I330" s="119" t="str">
        <f>IF('BB-2024-Friday'!$AJ332&lt;&gt;"",IF('BB-2024-Friday'!$AJ332="t",0,'BB-2024-Friday'!AQ332),"")</f>
        <v/>
      </c>
      <c r="J330" s="119" t="str">
        <f>IF('BB-2024-Friday'!$AJ332&lt;&gt;"",IF('BB-2024-Friday'!$AJ332="t",'BB-2024-Friday'!AM332,0),"")</f>
        <v/>
      </c>
      <c r="K330" s="119" t="str">
        <f>IF('BB-2024-Friday'!$AJ332&lt;&gt;"",IF('BB-2024-Friday'!$AJ332="t",'BB-2024-Friday'!AN332,0),"")</f>
        <v/>
      </c>
      <c r="L330" s="119" t="str">
        <f>IF('BB-2024-Friday'!$AJ332&lt;&gt;"",IF('BB-2024-Friday'!$AJ332="t",'BB-2024-Friday'!AO332,0),"")</f>
        <v/>
      </c>
      <c r="M330" s="119" t="str">
        <f>IF('BB-2024-Friday'!$AJ332&lt;&gt;"",IF('BB-2024-Friday'!$AJ332="t",'BB-2024-Friday'!AP332,0),"")</f>
        <v/>
      </c>
      <c r="N330" s="120" t="str">
        <f>IF('BB-2024-Friday'!$AJ332&lt;&gt;"",IF('BB-2024-Friday'!$AJ332="m",'BB-2024-Friday'!U332,0),"")</f>
        <v/>
      </c>
      <c r="O330" s="120" t="str">
        <f>IF('BB-2024-Friday'!$AJ332&lt;&gt;"",IF('BB-2024-Friday'!$AJ332="m",'BB-2024-Friday'!V332,0),"")</f>
        <v/>
      </c>
    </row>
    <row r="331" spans="1:15" x14ac:dyDescent="0.25">
      <c r="A331" t="str">
        <f>IF('BB-2024-Friday'!AJ333&lt;&gt;"",'BB-2024-Friday'!AJ333,"")</f>
        <v/>
      </c>
      <c r="B331" t="str">
        <f>IF('BB-2024-Friday'!AJ333&lt;&gt;"",'BB-2024-Friday'!AR333,"")</f>
        <v/>
      </c>
      <c r="C331" t="str">
        <f>IF('BB-2024-Friday'!AJ333="m","v","a")</f>
        <v>a</v>
      </c>
      <c r="D331" s="92" t="str">
        <f>IF('BB-2024-Friday'!AJ333&lt;&gt;"",'BB-2024-Friday'!AI333,"")</f>
        <v/>
      </c>
      <c r="E331" s="119" t="str">
        <f>IF('BB-2024-Friday'!$AJ333&lt;&gt;"",IF('BB-2024-Friday'!$AJ333="t",0,'BB-2024-Friday'!AM333),"")</f>
        <v/>
      </c>
      <c r="F331" s="119" t="str">
        <f>IF('BB-2024-Friday'!$AJ333&lt;&gt;"",IF('BB-2024-Friday'!$AJ333="t",0,'BB-2024-Friday'!AN333),"")</f>
        <v/>
      </c>
      <c r="G331" s="119" t="str">
        <f>IF('BB-2024-Friday'!$AJ333&lt;&gt;"",IF('BB-2024-Friday'!$AJ333="t",0,'BB-2024-Friday'!AO333),"")</f>
        <v/>
      </c>
      <c r="H331" s="119" t="str">
        <f>IF('BB-2024-Friday'!$AJ333&lt;&gt;"",IF('BB-2024-Friday'!$AJ333="t",0,'BB-2024-Friday'!AP333),"")</f>
        <v/>
      </c>
      <c r="I331" s="119" t="str">
        <f>IF('BB-2024-Friday'!$AJ333&lt;&gt;"",IF('BB-2024-Friday'!$AJ333="t",0,'BB-2024-Friday'!AQ333),"")</f>
        <v/>
      </c>
      <c r="J331" s="119" t="str">
        <f>IF('BB-2024-Friday'!$AJ333&lt;&gt;"",IF('BB-2024-Friday'!$AJ333="t",'BB-2024-Friday'!AM333,0),"")</f>
        <v/>
      </c>
      <c r="K331" s="119" t="str">
        <f>IF('BB-2024-Friday'!$AJ333&lt;&gt;"",IF('BB-2024-Friday'!$AJ333="t",'BB-2024-Friday'!AN333,0),"")</f>
        <v/>
      </c>
      <c r="L331" s="119" t="str">
        <f>IF('BB-2024-Friday'!$AJ333&lt;&gt;"",IF('BB-2024-Friday'!$AJ333="t",'BB-2024-Friday'!AO333,0),"")</f>
        <v/>
      </c>
      <c r="M331" s="119" t="str">
        <f>IF('BB-2024-Friday'!$AJ333&lt;&gt;"",IF('BB-2024-Friday'!$AJ333="t",'BB-2024-Friday'!AP333,0),"")</f>
        <v/>
      </c>
      <c r="N331" s="120" t="str">
        <f>IF('BB-2024-Friday'!$AJ333&lt;&gt;"",IF('BB-2024-Friday'!$AJ333="m",'BB-2024-Friday'!U333,0),"")</f>
        <v/>
      </c>
      <c r="O331" s="120" t="str">
        <f>IF('BB-2024-Friday'!$AJ333&lt;&gt;"",IF('BB-2024-Friday'!$AJ333="m",'BB-2024-Friday'!V333,0),"")</f>
        <v/>
      </c>
    </row>
    <row r="332" spans="1:15" x14ac:dyDescent="0.25">
      <c r="A332" t="str">
        <f>IF('BB-2024-Friday'!AJ334&lt;&gt;"",'BB-2024-Friday'!AJ334,"")</f>
        <v/>
      </c>
      <c r="B332" t="str">
        <f>IF('BB-2024-Friday'!AJ334&lt;&gt;"",'BB-2024-Friday'!AR334,"")</f>
        <v/>
      </c>
      <c r="C332" t="str">
        <f>IF('BB-2024-Friday'!AJ334="m","v","a")</f>
        <v>a</v>
      </c>
      <c r="D332" s="92" t="str">
        <f>IF('BB-2024-Friday'!AJ334&lt;&gt;"",'BB-2024-Friday'!AI334,"")</f>
        <v/>
      </c>
      <c r="E332" s="119" t="str">
        <f>IF('BB-2024-Friday'!$AJ334&lt;&gt;"",IF('BB-2024-Friday'!$AJ334="t",0,'BB-2024-Friday'!AM334),"")</f>
        <v/>
      </c>
      <c r="F332" s="119" t="str">
        <f>IF('BB-2024-Friday'!$AJ334&lt;&gt;"",IF('BB-2024-Friday'!$AJ334="t",0,'BB-2024-Friday'!AN334),"")</f>
        <v/>
      </c>
      <c r="G332" s="119" t="str">
        <f>IF('BB-2024-Friday'!$AJ334&lt;&gt;"",IF('BB-2024-Friday'!$AJ334="t",0,'BB-2024-Friday'!AO334),"")</f>
        <v/>
      </c>
      <c r="H332" s="119" t="str">
        <f>IF('BB-2024-Friday'!$AJ334&lt;&gt;"",IF('BB-2024-Friday'!$AJ334="t",0,'BB-2024-Friday'!AP334),"")</f>
        <v/>
      </c>
      <c r="I332" s="119" t="str">
        <f>IF('BB-2024-Friday'!$AJ334&lt;&gt;"",IF('BB-2024-Friday'!$AJ334="t",0,'BB-2024-Friday'!AQ334),"")</f>
        <v/>
      </c>
      <c r="J332" s="119" t="str">
        <f>IF('BB-2024-Friday'!$AJ334&lt;&gt;"",IF('BB-2024-Friday'!$AJ334="t",'BB-2024-Friday'!AM334,0),"")</f>
        <v/>
      </c>
      <c r="K332" s="119" t="str">
        <f>IF('BB-2024-Friday'!$AJ334&lt;&gt;"",IF('BB-2024-Friday'!$AJ334="t",'BB-2024-Friday'!AN334,0),"")</f>
        <v/>
      </c>
      <c r="L332" s="119" t="str">
        <f>IF('BB-2024-Friday'!$AJ334&lt;&gt;"",IF('BB-2024-Friday'!$AJ334="t",'BB-2024-Friday'!AO334,0),"")</f>
        <v/>
      </c>
      <c r="M332" s="119" t="str">
        <f>IF('BB-2024-Friday'!$AJ334&lt;&gt;"",IF('BB-2024-Friday'!$AJ334="t",'BB-2024-Friday'!AP334,0),"")</f>
        <v/>
      </c>
      <c r="N332" s="120" t="str">
        <f>IF('BB-2024-Friday'!$AJ334&lt;&gt;"",IF('BB-2024-Friday'!$AJ334="m",'BB-2024-Friday'!U334,0),"")</f>
        <v/>
      </c>
      <c r="O332" s="120" t="str">
        <f>IF('BB-2024-Friday'!$AJ334&lt;&gt;"",IF('BB-2024-Friday'!$AJ334="m",'BB-2024-Friday'!V334,0),"")</f>
        <v/>
      </c>
    </row>
    <row r="333" spans="1:15" x14ac:dyDescent="0.25">
      <c r="A333" t="str">
        <f>IF('BB-2024-Friday'!AJ335&lt;&gt;"",'BB-2024-Friday'!AJ335,"")</f>
        <v/>
      </c>
      <c r="B333" t="str">
        <f>IF('BB-2024-Friday'!AJ335&lt;&gt;"",'BB-2024-Friday'!AR335,"")</f>
        <v/>
      </c>
      <c r="C333" t="str">
        <f>IF('BB-2024-Friday'!AJ335="m","v","a")</f>
        <v>a</v>
      </c>
      <c r="D333" s="92" t="str">
        <f>IF('BB-2024-Friday'!AJ335&lt;&gt;"",'BB-2024-Friday'!AI335,"")</f>
        <v/>
      </c>
      <c r="E333" s="119" t="str">
        <f>IF('BB-2024-Friday'!$AJ335&lt;&gt;"",IF('BB-2024-Friday'!$AJ335="t",0,'BB-2024-Friday'!AM335),"")</f>
        <v/>
      </c>
      <c r="F333" s="119" t="str">
        <f>IF('BB-2024-Friday'!$AJ335&lt;&gt;"",IF('BB-2024-Friday'!$AJ335="t",0,'BB-2024-Friday'!AN335),"")</f>
        <v/>
      </c>
      <c r="G333" s="119" t="str">
        <f>IF('BB-2024-Friday'!$AJ335&lt;&gt;"",IF('BB-2024-Friday'!$AJ335="t",0,'BB-2024-Friday'!AO335),"")</f>
        <v/>
      </c>
      <c r="H333" s="119" t="str">
        <f>IF('BB-2024-Friday'!$AJ335&lt;&gt;"",IF('BB-2024-Friday'!$AJ335="t",0,'BB-2024-Friday'!AP335),"")</f>
        <v/>
      </c>
      <c r="I333" s="119" t="str">
        <f>IF('BB-2024-Friday'!$AJ335&lt;&gt;"",IF('BB-2024-Friday'!$AJ335="t",0,'BB-2024-Friday'!AQ335),"")</f>
        <v/>
      </c>
      <c r="J333" s="119" t="str">
        <f>IF('BB-2024-Friday'!$AJ335&lt;&gt;"",IF('BB-2024-Friday'!$AJ335="t",'BB-2024-Friday'!AM335,0),"")</f>
        <v/>
      </c>
      <c r="K333" s="119" t="str">
        <f>IF('BB-2024-Friday'!$AJ335&lt;&gt;"",IF('BB-2024-Friday'!$AJ335="t",'BB-2024-Friday'!AN335,0),"")</f>
        <v/>
      </c>
      <c r="L333" s="119" t="str">
        <f>IF('BB-2024-Friday'!$AJ335&lt;&gt;"",IF('BB-2024-Friday'!$AJ335="t",'BB-2024-Friday'!AO335,0),"")</f>
        <v/>
      </c>
      <c r="M333" s="119" t="str">
        <f>IF('BB-2024-Friday'!$AJ335&lt;&gt;"",IF('BB-2024-Friday'!$AJ335="t",'BB-2024-Friday'!AP335,0),"")</f>
        <v/>
      </c>
      <c r="N333" s="120" t="str">
        <f>IF('BB-2024-Friday'!$AJ335&lt;&gt;"",IF('BB-2024-Friday'!$AJ335="m",'BB-2024-Friday'!U335,0),"")</f>
        <v/>
      </c>
      <c r="O333" s="120" t="str">
        <f>IF('BB-2024-Friday'!$AJ335&lt;&gt;"",IF('BB-2024-Friday'!$AJ335="m",'BB-2024-Friday'!V335,0),"")</f>
        <v/>
      </c>
    </row>
    <row r="334" spans="1:15" x14ac:dyDescent="0.25">
      <c r="A334" t="str">
        <f>IF('BB-2024-Friday'!AJ336&lt;&gt;"",'BB-2024-Friday'!AJ336,"")</f>
        <v/>
      </c>
      <c r="B334" t="str">
        <f>IF('BB-2024-Friday'!AJ336&lt;&gt;"",'BB-2024-Friday'!AR336,"")</f>
        <v/>
      </c>
      <c r="C334" t="str">
        <f>IF('BB-2024-Friday'!AJ336="m","v","a")</f>
        <v>a</v>
      </c>
      <c r="D334" s="92" t="str">
        <f>IF('BB-2024-Friday'!AJ336&lt;&gt;"",'BB-2024-Friday'!AI336,"")</f>
        <v/>
      </c>
      <c r="E334" s="119" t="str">
        <f>IF('BB-2024-Friday'!$AJ336&lt;&gt;"",IF('BB-2024-Friday'!$AJ336="t",0,'BB-2024-Friday'!AM336),"")</f>
        <v/>
      </c>
      <c r="F334" s="119" t="str">
        <f>IF('BB-2024-Friday'!$AJ336&lt;&gt;"",IF('BB-2024-Friday'!$AJ336="t",0,'BB-2024-Friday'!AN336),"")</f>
        <v/>
      </c>
      <c r="G334" s="119" t="str">
        <f>IF('BB-2024-Friday'!$AJ336&lt;&gt;"",IF('BB-2024-Friday'!$AJ336="t",0,'BB-2024-Friday'!AO336),"")</f>
        <v/>
      </c>
      <c r="H334" s="119" t="str">
        <f>IF('BB-2024-Friday'!$AJ336&lt;&gt;"",IF('BB-2024-Friday'!$AJ336="t",0,'BB-2024-Friday'!AP336),"")</f>
        <v/>
      </c>
      <c r="I334" s="119" t="str">
        <f>IF('BB-2024-Friday'!$AJ336&lt;&gt;"",IF('BB-2024-Friday'!$AJ336="t",0,'BB-2024-Friday'!AQ336),"")</f>
        <v/>
      </c>
      <c r="J334" s="119" t="str">
        <f>IF('BB-2024-Friday'!$AJ336&lt;&gt;"",IF('BB-2024-Friday'!$AJ336="t",'BB-2024-Friday'!AM336,0),"")</f>
        <v/>
      </c>
      <c r="K334" s="119" t="str">
        <f>IF('BB-2024-Friday'!$AJ336&lt;&gt;"",IF('BB-2024-Friday'!$AJ336="t",'BB-2024-Friday'!AN336,0),"")</f>
        <v/>
      </c>
      <c r="L334" s="119" t="str">
        <f>IF('BB-2024-Friday'!$AJ336&lt;&gt;"",IF('BB-2024-Friday'!$AJ336="t",'BB-2024-Friday'!AO336,0),"")</f>
        <v/>
      </c>
      <c r="M334" s="119" t="str">
        <f>IF('BB-2024-Friday'!$AJ336&lt;&gt;"",IF('BB-2024-Friday'!$AJ336="t",'BB-2024-Friday'!AP336,0),"")</f>
        <v/>
      </c>
      <c r="N334" s="120" t="str">
        <f>IF('BB-2024-Friday'!$AJ336&lt;&gt;"",IF('BB-2024-Friday'!$AJ336="m",'BB-2024-Friday'!U336,0),"")</f>
        <v/>
      </c>
      <c r="O334" s="120" t="str">
        <f>IF('BB-2024-Friday'!$AJ336&lt;&gt;"",IF('BB-2024-Friday'!$AJ336="m",'BB-2024-Friday'!V336,0),"")</f>
        <v/>
      </c>
    </row>
    <row r="335" spans="1:15" x14ac:dyDescent="0.25">
      <c r="A335" t="str">
        <f>IF('BB-2024-Friday'!AJ337&lt;&gt;"",'BB-2024-Friday'!AJ337,"")</f>
        <v/>
      </c>
      <c r="B335" t="str">
        <f>IF('BB-2024-Friday'!AJ337&lt;&gt;"",'BB-2024-Friday'!AR337,"")</f>
        <v/>
      </c>
      <c r="C335" t="str">
        <f>IF('BB-2024-Friday'!AJ337="m","v","a")</f>
        <v>a</v>
      </c>
      <c r="D335" s="92" t="str">
        <f>IF('BB-2024-Friday'!AJ337&lt;&gt;"",'BB-2024-Friday'!AI337,"")</f>
        <v/>
      </c>
      <c r="E335" s="119" t="str">
        <f>IF('BB-2024-Friday'!$AJ337&lt;&gt;"",IF('BB-2024-Friday'!$AJ337="t",0,'BB-2024-Friday'!AM337),"")</f>
        <v/>
      </c>
      <c r="F335" s="119" t="str">
        <f>IF('BB-2024-Friday'!$AJ337&lt;&gt;"",IF('BB-2024-Friday'!$AJ337="t",0,'BB-2024-Friday'!AN337),"")</f>
        <v/>
      </c>
      <c r="G335" s="119" t="str">
        <f>IF('BB-2024-Friday'!$AJ337&lt;&gt;"",IF('BB-2024-Friday'!$AJ337="t",0,'BB-2024-Friday'!AO337),"")</f>
        <v/>
      </c>
      <c r="H335" s="119" t="str">
        <f>IF('BB-2024-Friday'!$AJ337&lt;&gt;"",IF('BB-2024-Friday'!$AJ337="t",0,'BB-2024-Friday'!AP337),"")</f>
        <v/>
      </c>
      <c r="I335" s="119" t="str">
        <f>IF('BB-2024-Friday'!$AJ337&lt;&gt;"",IF('BB-2024-Friday'!$AJ337="t",0,'BB-2024-Friday'!AQ337),"")</f>
        <v/>
      </c>
      <c r="J335" s="119" t="str">
        <f>IF('BB-2024-Friday'!$AJ337&lt;&gt;"",IF('BB-2024-Friday'!$AJ337="t",'BB-2024-Friday'!AM337,0),"")</f>
        <v/>
      </c>
      <c r="K335" s="119" t="str">
        <f>IF('BB-2024-Friday'!$AJ337&lt;&gt;"",IF('BB-2024-Friday'!$AJ337="t",'BB-2024-Friday'!AN337,0),"")</f>
        <v/>
      </c>
      <c r="L335" s="119" t="str">
        <f>IF('BB-2024-Friday'!$AJ337&lt;&gt;"",IF('BB-2024-Friday'!$AJ337="t",'BB-2024-Friday'!AO337,0),"")</f>
        <v/>
      </c>
      <c r="M335" s="119" t="str">
        <f>IF('BB-2024-Friday'!$AJ337&lt;&gt;"",IF('BB-2024-Friday'!$AJ337="t",'BB-2024-Friday'!AP337,0),"")</f>
        <v/>
      </c>
      <c r="N335" s="120" t="str">
        <f>IF('BB-2024-Friday'!$AJ337&lt;&gt;"",IF('BB-2024-Friday'!$AJ337="m",'BB-2024-Friday'!U337,0),"")</f>
        <v/>
      </c>
      <c r="O335" s="120" t="str">
        <f>IF('BB-2024-Friday'!$AJ337&lt;&gt;"",IF('BB-2024-Friday'!$AJ337="m",'BB-2024-Friday'!V337,0),"")</f>
        <v/>
      </c>
    </row>
    <row r="336" spans="1:15" x14ac:dyDescent="0.25">
      <c r="A336" t="str">
        <f>IF('BB-2024-Friday'!AJ338&lt;&gt;"",'BB-2024-Friday'!AJ338,"")</f>
        <v/>
      </c>
      <c r="B336" t="str">
        <f>IF('BB-2024-Friday'!AJ338&lt;&gt;"",'BB-2024-Friday'!AR338,"")</f>
        <v/>
      </c>
      <c r="C336" t="str">
        <f>IF('BB-2024-Friday'!AJ338="m","v","a")</f>
        <v>a</v>
      </c>
      <c r="D336" s="92" t="str">
        <f>IF('BB-2024-Friday'!AJ338&lt;&gt;"",'BB-2024-Friday'!AI338,"")</f>
        <v/>
      </c>
      <c r="E336" s="119" t="str">
        <f>IF('BB-2024-Friday'!$AJ338&lt;&gt;"",IF('BB-2024-Friday'!$AJ338="t",0,'BB-2024-Friday'!AM338),"")</f>
        <v/>
      </c>
      <c r="F336" s="119" t="str">
        <f>IF('BB-2024-Friday'!$AJ338&lt;&gt;"",IF('BB-2024-Friday'!$AJ338="t",0,'BB-2024-Friday'!AN338),"")</f>
        <v/>
      </c>
      <c r="G336" s="119" t="str">
        <f>IF('BB-2024-Friday'!$AJ338&lt;&gt;"",IF('BB-2024-Friday'!$AJ338="t",0,'BB-2024-Friday'!AO338),"")</f>
        <v/>
      </c>
      <c r="H336" s="119" t="str">
        <f>IF('BB-2024-Friday'!$AJ338&lt;&gt;"",IF('BB-2024-Friday'!$AJ338="t",0,'BB-2024-Friday'!AP338),"")</f>
        <v/>
      </c>
      <c r="I336" s="119" t="str">
        <f>IF('BB-2024-Friday'!$AJ338&lt;&gt;"",IF('BB-2024-Friday'!$AJ338="t",0,'BB-2024-Friday'!AQ338),"")</f>
        <v/>
      </c>
      <c r="J336" s="119" t="str">
        <f>IF('BB-2024-Friday'!$AJ338&lt;&gt;"",IF('BB-2024-Friday'!$AJ338="t",'BB-2024-Friday'!AM338,0),"")</f>
        <v/>
      </c>
      <c r="K336" s="119" t="str">
        <f>IF('BB-2024-Friday'!$AJ338&lt;&gt;"",IF('BB-2024-Friday'!$AJ338="t",'BB-2024-Friday'!AN338,0),"")</f>
        <v/>
      </c>
      <c r="L336" s="119" t="str">
        <f>IF('BB-2024-Friday'!$AJ338&lt;&gt;"",IF('BB-2024-Friday'!$AJ338="t",'BB-2024-Friday'!AO338,0),"")</f>
        <v/>
      </c>
      <c r="M336" s="119" t="str">
        <f>IF('BB-2024-Friday'!$AJ338&lt;&gt;"",IF('BB-2024-Friday'!$AJ338="t",'BB-2024-Friday'!AP338,0),"")</f>
        <v/>
      </c>
      <c r="N336" s="120" t="str">
        <f>IF('BB-2024-Friday'!$AJ338&lt;&gt;"",IF('BB-2024-Friday'!$AJ338="m",'BB-2024-Friday'!U338,0),"")</f>
        <v/>
      </c>
      <c r="O336" s="120" t="str">
        <f>IF('BB-2024-Friday'!$AJ338&lt;&gt;"",IF('BB-2024-Friday'!$AJ338="m",'BB-2024-Friday'!V338,0),"")</f>
        <v/>
      </c>
    </row>
    <row r="337" spans="1:15" x14ac:dyDescent="0.25">
      <c r="A337" t="str">
        <f>IF('BB-2024-Friday'!AJ339&lt;&gt;"",'BB-2024-Friday'!AJ339,"")</f>
        <v/>
      </c>
      <c r="B337" t="str">
        <f>IF('BB-2024-Friday'!AJ339&lt;&gt;"",'BB-2024-Friday'!AR339,"")</f>
        <v/>
      </c>
      <c r="C337" t="str">
        <f>IF('BB-2024-Friday'!AJ339="m","v","a")</f>
        <v>a</v>
      </c>
      <c r="D337" s="92" t="str">
        <f>IF('BB-2024-Friday'!AJ339&lt;&gt;"",'BB-2024-Friday'!AI339,"")</f>
        <v/>
      </c>
      <c r="E337" s="119" t="str">
        <f>IF('BB-2024-Friday'!$AJ339&lt;&gt;"",IF('BB-2024-Friday'!$AJ339="t",0,'BB-2024-Friday'!AM339),"")</f>
        <v/>
      </c>
      <c r="F337" s="119" t="str">
        <f>IF('BB-2024-Friday'!$AJ339&lt;&gt;"",IF('BB-2024-Friday'!$AJ339="t",0,'BB-2024-Friday'!AN339),"")</f>
        <v/>
      </c>
      <c r="G337" s="119" t="str">
        <f>IF('BB-2024-Friday'!$AJ339&lt;&gt;"",IF('BB-2024-Friday'!$AJ339="t",0,'BB-2024-Friday'!AO339),"")</f>
        <v/>
      </c>
      <c r="H337" s="119" t="str">
        <f>IF('BB-2024-Friday'!$AJ339&lt;&gt;"",IF('BB-2024-Friday'!$AJ339="t",0,'BB-2024-Friday'!AP339),"")</f>
        <v/>
      </c>
      <c r="I337" s="119" t="str">
        <f>IF('BB-2024-Friday'!$AJ339&lt;&gt;"",IF('BB-2024-Friday'!$AJ339="t",0,'BB-2024-Friday'!AQ339),"")</f>
        <v/>
      </c>
      <c r="J337" s="119" t="str">
        <f>IF('BB-2024-Friday'!$AJ339&lt;&gt;"",IF('BB-2024-Friday'!$AJ339="t",'BB-2024-Friday'!AM339,0),"")</f>
        <v/>
      </c>
      <c r="K337" s="119" t="str">
        <f>IF('BB-2024-Friday'!$AJ339&lt;&gt;"",IF('BB-2024-Friday'!$AJ339="t",'BB-2024-Friday'!AN339,0),"")</f>
        <v/>
      </c>
      <c r="L337" s="119" t="str">
        <f>IF('BB-2024-Friday'!$AJ339&lt;&gt;"",IF('BB-2024-Friday'!$AJ339="t",'BB-2024-Friday'!AO339,0),"")</f>
        <v/>
      </c>
      <c r="M337" s="119" t="str">
        <f>IF('BB-2024-Friday'!$AJ339&lt;&gt;"",IF('BB-2024-Friday'!$AJ339="t",'BB-2024-Friday'!AP339,0),"")</f>
        <v/>
      </c>
      <c r="N337" s="120" t="str">
        <f>IF('BB-2024-Friday'!$AJ339&lt;&gt;"",IF('BB-2024-Friday'!$AJ339="m",'BB-2024-Friday'!U339,0),"")</f>
        <v/>
      </c>
      <c r="O337" s="120" t="str">
        <f>IF('BB-2024-Friday'!$AJ339&lt;&gt;"",IF('BB-2024-Friday'!$AJ339="m",'BB-2024-Friday'!V339,0),"")</f>
        <v/>
      </c>
    </row>
    <row r="338" spans="1:15" x14ac:dyDescent="0.25">
      <c r="A338" t="str">
        <f>IF('BB-2024-Friday'!AJ340&lt;&gt;"",'BB-2024-Friday'!AJ340,"")</f>
        <v/>
      </c>
      <c r="B338" t="str">
        <f>IF('BB-2024-Friday'!AJ340&lt;&gt;"",'BB-2024-Friday'!AR340,"")</f>
        <v/>
      </c>
      <c r="C338" t="str">
        <f>IF('BB-2024-Friday'!AJ340="m","v","a")</f>
        <v>a</v>
      </c>
      <c r="D338" s="92" t="str">
        <f>IF('BB-2024-Friday'!AJ340&lt;&gt;"",'BB-2024-Friday'!AI340,"")</f>
        <v/>
      </c>
      <c r="E338" s="119" t="str">
        <f>IF('BB-2024-Friday'!$AJ340&lt;&gt;"",IF('BB-2024-Friday'!$AJ340="t",0,'BB-2024-Friday'!AM340),"")</f>
        <v/>
      </c>
      <c r="F338" s="119" t="str">
        <f>IF('BB-2024-Friday'!$AJ340&lt;&gt;"",IF('BB-2024-Friday'!$AJ340="t",0,'BB-2024-Friday'!AN340),"")</f>
        <v/>
      </c>
      <c r="G338" s="119" t="str">
        <f>IF('BB-2024-Friday'!$AJ340&lt;&gt;"",IF('BB-2024-Friday'!$AJ340="t",0,'BB-2024-Friday'!AO340),"")</f>
        <v/>
      </c>
      <c r="H338" s="119" t="str">
        <f>IF('BB-2024-Friday'!$AJ340&lt;&gt;"",IF('BB-2024-Friday'!$AJ340="t",0,'BB-2024-Friday'!AP340),"")</f>
        <v/>
      </c>
      <c r="I338" s="119" t="str">
        <f>IF('BB-2024-Friday'!$AJ340&lt;&gt;"",IF('BB-2024-Friday'!$AJ340="t",0,'BB-2024-Friday'!AQ340),"")</f>
        <v/>
      </c>
      <c r="J338" s="119" t="str">
        <f>IF('BB-2024-Friday'!$AJ340&lt;&gt;"",IF('BB-2024-Friday'!$AJ340="t",'BB-2024-Friday'!AM340,0),"")</f>
        <v/>
      </c>
      <c r="K338" s="119" t="str">
        <f>IF('BB-2024-Friday'!$AJ340&lt;&gt;"",IF('BB-2024-Friday'!$AJ340="t",'BB-2024-Friday'!AN340,0),"")</f>
        <v/>
      </c>
      <c r="L338" s="119" t="str">
        <f>IF('BB-2024-Friday'!$AJ340&lt;&gt;"",IF('BB-2024-Friday'!$AJ340="t",'BB-2024-Friday'!AO340,0),"")</f>
        <v/>
      </c>
      <c r="M338" s="119" t="str">
        <f>IF('BB-2024-Friday'!$AJ340&lt;&gt;"",IF('BB-2024-Friday'!$AJ340="t",'BB-2024-Friday'!AP340,0),"")</f>
        <v/>
      </c>
      <c r="N338" s="120" t="str">
        <f>IF('BB-2024-Friday'!$AJ340&lt;&gt;"",IF('BB-2024-Friday'!$AJ340="m",'BB-2024-Friday'!U340,0),"")</f>
        <v/>
      </c>
      <c r="O338" s="120" t="str">
        <f>IF('BB-2024-Friday'!$AJ340&lt;&gt;"",IF('BB-2024-Friday'!$AJ340="m",'BB-2024-Friday'!V340,0),"")</f>
        <v/>
      </c>
    </row>
    <row r="339" spans="1:15" x14ac:dyDescent="0.25">
      <c r="A339" t="str">
        <f>IF('BB-2024-Friday'!AJ341&lt;&gt;"",'BB-2024-Friday'!AJ341,"")</f>
        <v/>
      </c>
      <c r="B339" t="str">
        <f>IF('BB-2024-Friday'!AJ341&lt;&gt;"",'BB-2024-Friday'!AR341,"")</f>
        <v/>
      </c>
      <c r="C339" t="str">
        <f>IF('BB-2024-Friday'!AJ341="m","v","a")</f>
        <v>a</v>
      </c>
      <c r="D339" s="92" t="str">
        <f>IF('BB-2024-Friday'!AJ341&lt;&gt;"",'BB-2024-Friday'!AI341,"")</f>
        <v/>
      </c>
      <c r="E339" s="119" t="str">
        <f>IF('BB-2024-Friday'!$AJ341&lt;&gt;"",IF('BB-2024-Friday'!$AJ341="t",0,'BB-2024-Friday'!AM341),"")</f>
        <v/>
      </c>
      <c r="F339" s="119" t="str">
        <f>IF('BB-2024-Friday'!$AJ341&lt;&gt;"",IF('BB-2024-Friday'!$AJ341="t",0,'BB-2024-Friday'!AN341),"")</f>
        <v/>
      </c>
      <c r="G339" s="119" t="str">
        <f>IF('BB-2024-Friday'!$AJ341&lt;&gt;"",IF('BB-2024-Friday'!$AJ341="t",0,'BB-2024-Friday'!AO341),"")</f>
        <v/>
      </c>
      <c r="H339" s="119" t="str">
        <f>IF('BB-2024-Friday'!$AJ341&lt;&gt;"",IF('BB-2024-Friday'!$AJ341="t",0,'BB-2024-Friday'!AP341),"")</f>
        <v/>
      </c>
      <c r="I339" s="119" t="str">
        <f>IF('BB-2024-Friday'!$AJ341&lt;&gt;"",IF('BB-2024-Friday'!$AJ341="t",0,'BB-2024-Friday'!AQ341),"")</f>
        <v/>
      </c>
      <c r="J339" s="119" t="str">
        <f>IF('BB-2024-Friday'!$AJ341&lt;&gt;"",IF('BB-2024-Friday'!$AJ341="t",'BB-2024-Friday'!AM341,0),"")</f>
        <v/>
      </c>
      <c r="K339" s="119" t="str">
        <f>IF('BB-2024-Friday'!$AJ341&lt;&gt;"",IF('BB-2024-Friday'!$AJ341="t",'BB-2024-Friday'!AN341,0),"")</f>
        <v/>
      </c>
      <c r="L339" s="119" t="str">
        <f>IF('BB-2024-Friday'!$AJ341&lt;&gt;"",IF('BB-2024-Friday'!$AJ341="t",'BB-2024-Friday'!AO341,0),"")</f>
        <v/>
      </c>
      <c r="M339" s="119" t="str">
        <f>IF('BB-2024-Friday'!$AJ341&lt;&gt;"",IF('BB-2024-Friday'!$AJ341="t",'BB-2024-Friday'!AP341,0),"")</f>
        <v/>
      </c>
      <c r="N339" s="120" t="str">
        <f>IF('BB-2024-Friday'!$AJ341&lt;&gt;"",IF('BB-2024-Friday'!$AJ341="m",'BB-2024-Friday'!U341,0),"")</f>
        <v/>
      </c>
      <c r="O339" s="120" t="str">
        <f>IF('BB-2024-Friday'!$AJ341&lt;&gt;"",IF('BB-2024-Friday'!$AJ341="m",'BB-2024-Friday'!V341,0),"")</f>
        <v/>
      </c>
    </row>
    <row r="340" spans="1:15" x14ac:dyDescent="0.25">
      <c r="A340" t="str">
        <f>IF('BB-2024-Friday'!AJ342&lt;&gt;"",'BB-2024-Friday'!AJ342,"")</f>
        <v/>
      </c>
      <c r="B340" t="str">
        <f>IF('BB-2024-Friday'!AJ342&lt;&gt;"",'BB-2024-Friday'!AR342,"")</f>
        <v/>
      </c>
      <c r="C340" t="str">
        <f>IF('BB-2024-Friday'!AJ342="m","v","a")</f>
        <v>a</v>
      </c>
      <c r="D340" s="92" t="str">
        <f>IF('BB-2024-Friday'!AJ342&lt;&gt;"",'BB-2024-Friday'!AI342,"")</f>
        <v/>
      </c>
      <c r="E340" s="119" t="str">
        <f>IF('BB-2024-Friday'!$AJ342&lt;&gt;"",IF('BB-2024-Friday'!$AJ342="t",0,'BB-2024-Friday'!AM342),"")</f>
        <v/>
      </c>
      <c r="F340" s="119" t="str">
        <f>IF('BB-2024-Friday'!$AJ342&lt;&gt;"",IF('BB-2024-Friday'!$AJ342="t",0,'BB-2024-Friday'!AN342),"")</f>
        <v/>
      </c>
      <c r="G340" s="119" t="str">
        <f>IF('BB-2024-Friday'!$AJ342&lt;&gt;"",IF('BB-2024-Friday'!$AJ342="t",0,'BB-2024-Friday'!AO342),"")</f>
        <v/>
      </c>
      <c r="H340" s="119" t="str">
        <f>IF('BB-2024-Friday'!$AJ342&lt;&gt;"",IF('BB-2024-Friday'!$AJ342="t",0,'BB-2024-Friday'!AP342),"")</f>
        <v/>
      </c>
      <c r="I340" s="119" t="str">
        <f>IF('BB-2024-Friday'!$AJ342&lt;&gt;"",IF('BB-2024-Friday'!$AJ342="t",0,'BB-2024-Friday'!AQ342),"")</f>
        <v/>
      </c>
      <c r="J340" s="119" t="str">
        <f>IF('BB-2024-Friday'!$AJ342&lt;&gt;"",IF('BB-2024-Friday'!$AJ342="t",'BB-2024-Friday'!AM342,0),"")</f>
        <v/>
      </c>
      <c r="K340" s="119" t="str">
        <f>IF('BB-2024-Friday'!$AJ342&lt;&gt;"",IF('BB-2024-Friday'!$AJ342="t",'BB-2024-Friday'!AN342,0),"")</f>
        <v/>
      </c>
      <c r="L340" s="119" t="str">
        <f>IF('BB-2024-Friday'!$AJ342&lt;&gt;"",IF('BB-2024-Friday'!$AJ342="t",'BB-2024-Friday'!AO342,0),"")</f>
        <v/>
      </c>
      <c r="M340" s="119" t="str">
        <f>IF('BB-2024-Friday'!$AJ342&lt;&gt;"",IF('BB-2024-Friday'!$AJ342="t",'BB-2024-Friday'!AP342,0),"")</f>
        <v/>
      </c>
      <c r="N340" s="120" t="str">
        <f>IF('BB-2024-Friday'!$AJ342&lt;&gt;"",IF('BB-2024-Friday'!$AJ342="m",'BB-2024-Friday'!U342,0),"")</f>
        <v/>
      </c>
      <c r="O340" s="120" t="str">
        <f>IF('BB-2024-Friday'!$AJ342&lt;&gt;"",IF('BB-2024-Friday'!$AJ342="m",'BB-2024-Friday'!V342,0),"")</f>
        <v/>
      </c>
    </row>
    <row r="341" spans="1:15" x14ac:dyDescent="0.25">
      <c r="A341" t="str">
        <f>IF('BB-2024-Friday'!AJ343&lt;&gt;"",'BB-2024-Friday'!AJ343,"")</f>
        <v/>
      </c>
      <c r="B341" t="str">
        <f>IF('BB-2024-Friday'!AJ343&lt;&gt;"",'BB-2024-Friday'!AR343,"")</f>
        <v/>
      </c>
      <c r="C341" t="str">
        <f>IF('BB-2024-Friday'!AJ343="m","v","a")</f>
        <v>a</v>
      </c>
      <c r="D341" s="92" t="str">
        <f>IF('BB-2024-Friday'!AJ343&lt;&gt;"",'BB-2024-Friday'!AI343,"")</f>
        <v/>
      </c>
      <c r="E341" s="119" t="str">
        <f>IF('BB-2024-Friday'!$AJ343&lt;&gt;"",IF('BB-2024-Friday'!$AJ343="t",0,'BB-2024-Friday'!AM343),"")</f>
        <v/>
      </c>
      <c r="F341" s="119" t="str">
        <f>IF('BB-2024-Friday'!$AJ343&lt;&gt;"",IF('BB-2024-Friday'!$AJ343="t",0,'BB-2024-Friday'!AN343),"")</f>
        <v/>
      </c>
      <c r="G341" s="119" t="str">
        <f>IF('BB-2024-Friday'!$AJ343&lt;&gt;"",IF('BB-2024-Friday'!$AJ343="t",0,'BB-2024-Friday'!AO343),"")</f>
        <v/>
      </c>
      <c r="H341" s="119" t="str">
        <f>IF('BB-2024-Friday'!$AJ343&lt;&gt;"",IF('BB-2024-Friday'!$AJ343="t",0,'BB-2024-Friday'!AP343),"")</f>
        <v/>
      </c>
      <c r="I341" s="119" t="str">
        <f>IF('BB-2024-Friday'!$AJ343&lt;&gt;"",IF('BB-2024-Friday'!$AJ343="t",0,'BB-2024-Friday'!AQ343),"")</f>
        <v/>
      </c>
      <c r="J341" s="119" t="str">
        <f>IF('BB-2024-Friday'!$AJ343&lt;&gt;"",IF('BB-2024-Friday'!$AJ343="t",'BB-2024-Friday'!AM343,0),"")</f>
        <v/>
      </c>
      <c r="K341" s="119" t="str">
        <f>IF('BB-2024-Friday'!$AJ343&lt;&gt;"",IF('BB-2024-Friday'!$AJ343="t",'BB-2024-Friday'!AN343,0),"")</f>
        <v/>
      </c>
      <c r="L341" s="119" t="str">
        <f>IF('BB-2024-Friday'!$AJ343&lt;&gt;"",IF('BB-2024-Friday'!$AJ343="t",'BB-2024-Friday'!AO343,0),"")</f>
        <v/>
      </c>
      <c r="M341" s="119" t="str">
        <f>IF('BB-2024-Friday'!$AJ343&lt;&gt;"",IF('BB-2024-Friday'!$AJ343="t",'BB-2024-Friday'!AP343,0),"")</f>
        <v/>
      </c>
      <c r="N341" s="120" t="str">
        <f>IF('BB-2024-Friday'!$AJ343&lt;&gt;"",IF('BB-2024-Friday'!$AJ343="m",'BB-2024-Friday'!U343,0),"")</f>
        <v/>
      </c>
      <c r="O341" s="120" t="str">
        <f>IF('BB-2024-Friday'!$AJ343&lt;&gt;"",IF('BB-2024-Friday'!$AJ343="m",'BB-2024-Friday'!V343,0),"")</f>
        <v/>
      </c>
    </row>
    <row r="342" spans="1:15" x14ac:dyDescent="0.25">
      <c r="A342" t="str">
        <f>IF('BB-2024-Friday'!AJ344&lt;&gt;"",'BB-2024-Friday'!AJ344,"")</f>
        <v>o</v>
      </c>
      <c r="B342" t="str">
        <f>IF('BB-2024-Friday'!AJ344&lt;&gt;"",'BB-2024-Friday'!AR344,"")</f>
        <v xml:space="preserve">Overhead Wires.  Be careful of uneven road surface in places and speed bumps. </v>
      </c>
      <c r="C342" t="str">
        <f>IF('BB-2024-Friday'!AJ344="m","v","a")</f>
        <v>a</v>
      </c>
      <c r="D342" s="92">
        <f>IF('BB-2024-Friday'!AJ344&lt;&gt;"",'BB-2024-Friday'!AI344,"")</f>
        <v>108.21</v>
      </c>
      <c r="E342" s="119">
        <f>IF('BB-2024-Friday'!$AJ344&lt;&gt;"",IF('BB-2024-Friday'!$AJ344="t",0,'BB-2024-Friday'!AM344),"")</f>
        <v>35</v>
      </c>
      <c r="F342" s="119">
        <f>IF('BB-2024-Friday'!$AJ344&lt;&gt;"",IF('BB-2024-Friday'!$AJ344="t",0,'BB-2024-Friday'!AN344),"")</f>
        <v>35</v>
      </c>
      <c r="G342" s="119">
        <f>IF('BB-2024-Friday'!$AJ344&lt;&gt;"",IF('BB-2024-Friday'!$AJ344="t",0,'BB-2024-Friday'!AO344),"")</f>
        <v>35</v>
      </c>
      <c r="H342" s="119">
        <f>IF('BB-2024-Friday'!$AJ344&lt;&gt;"",IF('BB-2024-Friday'!$AJ344="t",0,'BB-2024-Friday'!AP344),"")</f>
        <v>35</v>
      </c>
      <c r="I342" s="119" t="str">
        <f>IF('BB-2024-Friday'!$AJ344&lt;&gt;"",IF('BB-2024-Friday'!$AJ344="t",0,'BB-2024-Friday'!AQ344),"")</f>
        <v>80</v>
      </c>
      <c r="J342" s="119">
        <f>IF('BB-2024-Friday'!$AJ344&lt;&gt;"",IF('BB-2024-Friday'!$AJ344="t",'BB-2024-Friday'!AM344,0),"")</f>
        <v>0</v>
      </c>
      <c r="K342" s="119">
        <f>IF('BB-2024-Friday'!$AJ344&lt;&gt;"",IF('BB-2024-Friday'!$AJ344="t",'BB-2024-Friday'!AN344,0),"")</f>
        <v>0</v>
      </c>
      <c r="L342" s="119">
        <f>IF('BB-2024-Friday'!$AJ344&lt;&gt;"",IF('BB-2024-Friday'!$AJ344="t",'BB-2024-Friday'!AO344,0),"")</f>
        <v>0</v>
      </c>
      <c r="M342" s="119">
        <f>IF('BB-2024-Friday'!$AJ344&lt;&gt;"",IF('BB-2024-Friday'!$AJ344="t",'BB-2024-Friday'!AP344,0),"")</f>
        <v>0</v>
      </c>
      <c r="N342" s="120">
        <f>IF('BB-2024-Friday'!$AJ344&lt;&gt;"",IF('BB-2024-Friday'!$AJ344="m",'BB-2024-Friday'!U344,0),"")</f>
        <v>0</v>
      </c>
      <c r="O342" s="120">
        <f>IF('BB-2024-Friday'!$AJ344&lt;&gt;"",IF('BB-2024-Friday'!$AJ344="m",'BB-2024-Friday'!V344,0),"")</f>
        <v>0</v>
      </c>
    </row>
    <row r="343" spans="1:15" x14ac:dyDescent="0.25">
      <c r="A343" t="str">
        <f>IF('BB-2024-Friday'!AJ345&lt;&gt;"",'BB-2024-Friday'!AJ345,"")</f>
        <v/>
      </c>
      <c r="B343" t="str">
        <f>IF('BB-2024-Friday'!AJ345&lt;&gt;"",'BB-2024-Friday'!AR345,"")</f>
        <v/>
      </c>
      <c r="C343" t="str">
        <f>IF('BB-2024-Friday'!AJ345="m","v","a")</f>
        <v>a</v>
      </c>
      <c r="D343" s="92" t="str">
        <f>IF('BB-2024-Friday'!AJ345&lt;&gt;"",'BB-2024-Friday'!AI345,"")</f>
        <v/>
      </c>
      <c r="E343" s="119" t="str">
        <f>IF('BB-2024-Friday'!$AJ345&lt;&gt;"",IF('BB-2024-Friday'!$AJ345="t",0,'BB-2024-Friday'!AM345),"")</f>
        <v/>
      </c>
      <c r="F343" s="119" t="str">
        <f>IF('BB-2024-Friday'!$AJ345&lt;&gt;"",IF('BB-2024-Friday'!$AJ345="t",0,'BB-2024-Friday'!AN345),"")</f>
        <v/>
      </c>
      <c r="G343" s="119" t="str">
        <f>IF('BB-2024-Friday'!$AJ345&lt;&gt;"",IF('BB-2024-Friday'!$AJ345="t",0,'BB-2024-Friday'!AO345),"")</f>
        <v/>
      </c>
      <c r="H343" s="119" t="str">
        <f>IF('BB-2024-Friday'!$AJ345&lt;&gt;"",IF('BB-2024-Friday'!$AJ345="t",0,'BB-2024-Friday'!AP345),"")</f>
        <v/>
      </c>
      <c r="I343" s="119" t="str">
        <f>IF('BB-2024-Friday'!$AJ345&lt;&gt;"",IF('BB-2024-Friday'!$AJ345="t",0,'BB-2024-Friday'!AQ345),"")</f>
        <v/>
      </c>
      <c r="J343" s="119" t="str">
        <f>IF('BB-2024-Friday'!$AJ345&lt;&gt;"",IF('BB-2024-Friday'!$AJ345="t",'BB-2024-Friday'!AM345,0),"")</f>
        <v/>
      </c>
      <c r="K343" s="119" t="str">
        <f>IF('BB-2024-Friday'!$AJ345&lt;&gt;"",IF('BB-2024-Friday'!$AJ345="t",'BB-2024-Friday'!AN345,0),"")</f>
        <v/>
      </c>
      <c r="L343" s="119" t="str">
        <f>IF('BB-2024-Friday'!$AJ345&lt;&gt;"",IF('BB-2024-Friday'!$AJ345="t",'BB-2024-Friday'!AO345,0),"")</f>
        <v/>
      </c>
      <c r="M343" s="119" t="str">
        <f>IF('BB-2024-Friday'!$AJ345&lt;&gt;"",IF('BB-2024-Friday'!$AJ345="t",'BB-2024-Friday'!AP345,0),"")</f>
        <v/>
      </c>
      <c r="N343" s="120" t="str">
        <f>IF('BB-2024-Friday'!$AJ345&lt;&gt;"",IF('BB-2024-Friday'!$AJ345="m",'BB-2024-Friday'!U345,0),"")</f>
        <v/>
      </c>
      <c r="O343" s="120" t="str">
        <f>IF('BB-2024-Friday'!$AJ345&lt;&gt;"",IF('BB-2024-Friday'!$AJ345="m",'BB-2024-Friday'!V345,0),"")</f>
        <v/>
      </c>
    </row>
    <row r="344" spans="1:15" x14ac:dyDescent="0.25">
      <c r="A344" t="str">
        <f>IF('BB-2024-Friday'!AJ346&lt;&gt;"",'BB-2024-Friday'!AJ346,"")</f>
        <v/>
      </c>
      <c r="B344" t="str">
        <f>IF('BB-2024-Friday'!AJ346&lt;&gt;"",'BB-2024-Friday'!AR346,"")</f>
        <v/>
      </c>
      <c r="C344" t="str">
        <f>IF('BB-2024-Friday'!AJ346="m","v","a")</f>
        <v>a</v>
      </c>
      <c r="D344" s="92" t="str">
        <f>IF('BB-2024-Friday'!AJ346&lt;&gt;"",'BB-2024-Friday'!AI346,"")</f>
        <v/>
      </c>
      <c r="E344" s="119" t="str">
        <f>IF('BB-2024-Friday'!$AJ346&lt;&gt;"",IF('BB-2024-Friday'!$AJ346="t",0,'BB-2024-Friday'!AM346),"")</f>
        <v/>
      </c>
      <c r="F344" s="119" t="str">
        <f>IF('BB-2024-Friday'!$AJ346&lt;&gt;"",IF('BB-2024-Friday'!$AJ346="t",0,'BB-2024-Friday'!AN346),"")</f>
        <v/>
      </c>
      <c r="G344" s="119" t="str">
        <f>IF('BB-2024-Friday'!$AJ346&lt;&gt;"",IF('BB-2024-Friday'!$AJ346="t",0,'BB-2024-Friday'!AO346),"")</f>
        <v/>
      </c>
      <c r="H344" s="119" t="str">
        <f>IF('BB-2024-Friday'!$AJ346&lt;&gt;"",IF('BB-2024-Friday'!$AJ346="t",0,'BB-2024-Friday'!AP346),"")</f>
        <v/>
      </c>
      <c r="I344" s="119" t="str">
        <f>IF('BB-2024-Friday'!$AJ346&lt;&gt;"",IF('BB-2024-Friday'!$AJ346="t",0,'BB-2024-Friday'!AQ346),"")</f>
        <v/>
      </c>
      <c r="J344" s="119" t="str">
        <f>IF('BB-2024-Friday'!$AJ346&lt;&gt;"",IF('BB-2024-Friday'!$AJ346="t",'BB-2024-Friday'!AM346,0),"")</f>
        <v/>
      </c>
      <c r="K344" s="119" t="str">
        <f>IF('BB-2024-Friday'!$AJ346&lt;&gt;"",IF('BB-2024-Friday'!$AJ346="t",'BB-2024-Friday'!AN346,0),"")</f>
        <v/>
      </c>
      <c r="L344" s="119" t="str">
        <f>IF('BB-2024-Friday'!$AJ346&lt;&gt;"",IF('BB-2024-Friday'!$AJ346="t",'BB-2024-Friday'!AO346,0),"")</f>
        <v/>
      </c>
      <c r="M344" s="119" t="str">
        <f>IF('BB-2024-Friday'!$AJ346&lt;&gt;"",IF('BB-2024-Friday'!$AJ346="t",'BB-2024-Friday'!AP346,0),"")</f>
        <v/>
      </c>
      <c r="N344" s="120" t="str">
        <f>IF('BB-2024-Friday'!$AJ346&lt;&gt;"",IF('BB-2024-Friday'!$AJ346="m",'BB-2024-Friday'!U346,0),"")</f>
        <v/>
      </c>
      <c r="O344" s="120" t="str">
        <f>IF('BB-2024-Friday'!$AJ346&lt;&gt;"",IF('BB-2024-Friday'!$AJ346="m",'BB-2024-Friday'!V346,0),"")</f>
        <v/>
      </c>
    </row>
    <row r="345" spans="1:15" x14ac:dyDescent="0.25">
      <c r="A345" t="str">
        <f>IF('BB-2024-Friday'!AJ347&lt;&gt;"",'BB-2024-Friday'!AJ347,"")</f>
        <v>f</v>
      </c>
      <c r="B345" t="str">
        <f>IF('BB-2024-Friday'!AJ347&lt;&gt;"",'BB-2024-Friday'!AR347,"")</f>
        <v>Bridge.  Road is bumpy</v>
      </c>
      <c r="C345" t="str">
        <f>IF('BB-2024-Friday'!AJ347="m","v","a")</f>
        <v>a</v>
      </c>
      <c r="D345" s="92">
        <f>IF('BB-2024-Friday'!AJ347&lt;&gt;"",'BB-2024-Friday'!AI347,"")</f>
        <v>109.01</v>
      </c>
      <c r="E345" s="119">
        <f>IF('BB-2024-Friday'!$AJ347&lt;&gt;"",IF('BB-2024-Friday'!$AJ347="t",0,'BB-2024-Friday'!AM347),"")</f>
        <v>42</v>
      </c>
      <c r="F345" s="119">
        <f>IF('BB-2024-Friday'!$AJ347&lt;&gt;"",IF('BB-2024-Friday'!$AJ347="t",0,'BB-2024-Friday'!AN347),"")</f>
        <v>49</v>
      </c>
      <c r="G345" s="119">
        <f>IF('BB-2024-Friday'!$AJ347&lt;&gt;"",IF('BB-2024-Friday'!$AJ347="t",0,'BB-2024-Friday'!AO347),"")</f>
        <v>57</v>
      </c>
      <c r="H345" s="119">
        <f>IF('BB-2024-Friday'!$AJ347&lt;&gt;"",IF('BB-2024-Friday'!$AJ347="t",0,'BB-2024-Friday'!AP347),"")</f>
        <v>64</v>
      </c>
      <c r="I345" s="119" t="str">
        <f>IF('BB-2024-Friday'!$AJ347&lt;&gt;"",IF('BB-2024-Friday'!$AJ347="t",0,'BB-2024-Friday'!AQ347),"")</f>
        <v>80</v>
      </c>
      <c r="J345" s="119">
        <f>IF('BB-2024-Friday'!$AJ347&lt;&gt;"",IF('BB-2024-Friday'!$AJ347="t",'BB-2024-Friday'!AM347,0),"")</f>
        <v>0</v>
      </c>
      <c r="K345" s="119">
        <f>IF('BB-2024-Friday'!$AJ347&lt;&gt;"",IF('BB-2024-Friday'!$AJ347="t",'BB-2024-Friday'!AN347,0),"")</f>
        <v>0</v>
      </c>
      <c r="L345" s="119">
        <f>IF('BB-2024-Friday'!$AJ347&lt;&gt;"",IF('BB-2024-Friday'!$AJ347="t",'BB-2024-Friday'!AO347,0),"")</f>
        <v>0</v>
      </c>
      <c r="M345" s="119">
        <f>IF('BB-2024-Friday'!$AJ347&lt;&gt;"",IF('BB-2024-Friday'!$AJ347="t",'BB-2024-Friday'!AP347,0),"")</f>
        <v>0</v>
      </c>
      <c r="N345" s="120">
        <f>IF('BB-2024-Friday'!$AJ347&lt;&gt;"",IF('BB-2024-Friday'!$AJ347="m",'BB-2024-Friday'!U347,0),"")</f>
        <v>0</v>
      </c>
      <c r="O345" s="120">
        <f>IF('BB-2024-Friday'!$AJ347&lt;&gt;"",IF('BB-2024-Friday'!$AJ347="m",'BB-2024-Friday'!V347,0),"")</f>
        <v>0</v>
      </c>
    </row>
    <row r="346" spans="1:15" x14ac:dyDescent="0.25">
      <c r="A346" t="str">
        <f>IF('BB-2024-Friday'!AJ348&lt;&gt;"",'BB-2024-Friday'!AJ348,"")</f>
        <v/>
      </c>
      <c r="B346" t="str">
        <f>IF('BB-2024-Friday'!AJ348&lt;&gt;"",'BB-2024-Friday'!AR348,"")</f>
        <v/>
      </c>
      <c r="C346" t="str">
        <f>IF('BB-2024-Friday'!AJ348="m","v","a")</f>
        <v>a</v>
      </c>
      <c r="D346" s="92" t="str">
        <f>IF('BB-2024-Friday'!AJ348&lt;&gt;"",'BB-2024-Friday'!AI348,"")</f>
        <v/>
      </c>
      <c r="E346" s="119" t="str">
        <f>IF('BB-2024-Friday'!$AJ348&lt;&gt;"",IF('BB-2024-Friday'!$AJ348="t",0,'BB-2024-Friday'!AM348),"")</f>
        <v/>
      </c>
      <c r="F346" s="119" t="str">
        <f>IF('BB-2024-Friday'!$AJ348&lt;&gt;"",IF('BB-2024-Friday'!$AJ348="t",0,'BB-2024-Friday'!AN348),"")</f>
        <v/>
      </c>
      <c r="G346" s="119" t="str">
        <f>IF('BB-2024-Friday'!$AJ348&lt;&gt;"",IF('BB-2024-Friday'!$AJ348="t",0,'BB-2024-Friday'!AO348),"")</f>
        <v/>
      </c>
      <c r="H346" s="119" t="str">
        <f>IF('BB-2024-Friday'!$AJ348&lt;&gt;"",IF('BB-2024-Friday'!$AJ348="t",0,'BB-2024-Friday'!AP348),"")</f>
        <v/>
      </c>
      <c r="I346" s="119" t="str">
        <f>IF('BB-2024-Friday'!$AJ348&lt;&gt;"",IF('BB-2024-Friday'!$AJ348="t",0,'BB-2024-Friday'!AQ348),"")</f>
        <v/>
      </c>
      <c r="J346" s="119" t="str">
        <f>IF('BB-2024-Friday'!$AJ348&lt;&gt;"",IF('BB-2024-Friday'!$AJ348="t",'BB-2024-Friday'!AM348,0),"")</f>
        <v/>
      </c>
      <c r="K346" s="119" t="str">
        <f>IF('BB-2024-Friday'!$AJ348&lt;&gt;"",IF('BB-2024-Friday'!$AJ348="t",'BB-2024-Friday'!AN348,0),"")</f>
        <v/>
      </c>
      <c r="L346" s="119" t="str">
        <f>IF('BB-2024-Friday'!$AJ348&lt;&gt;"",IF('BB-2024-Friday'!$AJ348="t",'BB-2024-Friday'!AO348,0),"")</f>
        <v/>
      </c>
      <c r="M346" s="119" t="str">
        <f>IF('BB-2024-Friday'!$AJ348&lt;&gt;"",IF('BB-2024-Friday'!$AJ348="t",'BB-2024-Friday'!AP348,0),"")</f>
        <v/>
      </c>
      <c r="N346" s="120" t="str">
        <f>IF('BB-2024-Friday'!$AJ348&lt;&gt;"",IF('BB-2024-Friday'!$AJ348="m",'BB-2024-Friday'!U348,0),"")</f>
        <v/>
      </c>
      <c r="O346" s="120" t="str">
        <f>IF('BB-2024-Friday'!$AJ348&lt;&gt;"",IF('BB-2024-Friday'!$AJ348="m",'BB-2024-Friday'!V348,0),"")</f>
        <v/>
      </c>
    </row>
    <row r="347" spans="1:15" x14ac:dyDescent="0.25">
      <c r="A347" t="str">
        <f>IF('BB-2024-Friday'!AJ349&lt;&gt;"",'BB-2024-Friday'!AJ349,"")</f>
        <v/>
      </c>
      <c r="B347" t="str">
        <f>IF('BB-2024-Friday'!AJ349&lt;&gt;"",'BB-2024-Friday'!AR349,"")</f>
        <v/>
      </c>
      <c r="C347" t="str">
        <f>IF('BB-2024-Friday'!AJ349="m","v","a")</f>
        <v>a</v>
      </c>
      <c r="D347" s="92" t="str">
        <f>IF('BB-2024-Friday'!AJ349&lt;&gt;"",'BB-2024-Friday'!AI349,"")</f>
        <v/>
      </c>
      <c r="E347" s="119" t="str">
        <f>IF('BB-2024-Friday'!$AJ349&lt;&gt;"",IF('BB-2024-Friday'!$AJ349="t",0,'BB-2024-Friday'!AM349),"")</f>
        <v/>
      </c>
      <c r="F347" s="119" t="str">
        <f>IF('BB-2024-Friday'!$AJ349&lt;&gt;"",IF('BB-2024-Friday'!$AJ349="t",0,'BB-2024-Friday'!AN349),"")</f>
        <v/>
      </c>
      <c r="G347" s="119" t="str">
        <f>IF('BB-2024-Friday'!$AJ349&lt;&gt;"",IF('BB-2024-Friday'!$AJ349="t",0,'BB-2024-Friday'!AO349),"")</f>
        <v/>
      </c>
      <c r="H347" s="119" t="str">
        <f>IF('BB-2024-Friday'!$AJ349&lt;&gt;"",IF('BB-2024-Friday'!$AJ349="t",0,'BB-2024-Friday'!AP349),"")</f>
        <v/>
      </c>
      <c r="I347" s="119" t="str">
        <f>IF('BB-2024-Friday'!$AJ349&lt;&gt;"",IF('BB-2024-Friday'!$AJ349="t",0,'BB-2024-Friday'!AQ349),"")</f>
        <v/>
      </c>
      <c r="J347" s="119" t="str">
        <f>IF('BB-2024-Friday'!$AJ349&lt;&gt;"",IF('BB-2024-Friday'!$AJ349="t",'BB-2024-Friday'!AM349,0),"")</f>
        <v/>
      </c>
      <c r="K347" s="119" t="str">
        <f>IF('BB-2024-Friday'!$AJ349&lt;&gt;"",IF('BB-2024-Friday'!$AJ349="t",'BB-2024-Friday'!AN349,0),"")</f>
        <v/>
      </c>
      <c r="L347" s="119" t="str">
        <f>IF('BB-2024-Friday'!$AJ349&lt;&gt;"",IF('BB-2024-Friday'!$AJ349="t",'BB-2024-Friday'!AO349,0),"")</f>
        <v/>
      </c>
      <c r="M347" s="119" t="str">
        <f>IF('BB-2024-Friday'!$AJ349&lt;&gt;"",IF('BB-2024-Friday'!$AJ349="t",'BB-2024-Friday'!AP349,0),"")</f>
        <v/>
      </c>
      <c r="N347" s="120" t="str">
        <f>IF('BB-2024-Friday'!$AJ349&lt;&gt;"",IF('BB-2024-Friday'!$AJ349="m",'BB-2024-Friday'!U349,0),"")</f>
        <v/>
      </c>
      <c r="O347" s="120" t="str">
        <f>IF('BB-2024-Friday'!$AJ349&lt;&gt;"",IF('BB-2024-Friday'!$AJ349="m",'BB-2024-Friday'!V349,0),"")</f>
        <v/>
      </c>
    </row>
    <row r="348" spans="1:15" x14ac:dyDescent="0.25">
      <c r="A348" t="str">
        <f>IF('BB-2024-Friday'!AJ350&lt;&gt;"",'BB-2024-Friday'!AJ350,"")</f>
        <v/>
      </c>
      <c r="B348" t="str">
        <f>IF('BB-2024-Friday'!AJ350&lt;&gt;"",'BB-2024-Friday'!AR350,"")</f>
        <v/>
      </c>
      <c r="C348" t="str">
        <f>IF('BB-2024-Friday'!AJ350="m","v","a")</f>
        <v>a</v>
      </c>
      <c r="D348" s="92" t="str">
        <f>IF('BB-2024-Friday'!AJ350&lt;&gt;"",'BB-2024-Friday'!AI350,"")</f>
        <v/>
      </c>
      <c r="E348" s="119" t="str">
        <f>IF('BB-2024-Friday'!$AJ350&lt;&gt;"",IF('BB-2024-Friday'!$AJ350="t",0,'BB-2024-Friday'!AM350),"")</f>
        <v/>
      </c>
      <c r="F348" s="119" t="str">
        <f>IF('BB-2024-Friday'!$AJ350&lt;&gt;"",IF('BB-2024-Friday'!$AJ350="t",0,'BB-2024-Friday'!AN350),"")</f>
        <v/>
      </c>
      <c r="G348" s="119" t="str">
        <f>IF('BB-2024-Friday'!$AJ350&lt;&gt;"",IF('BB-2024-Friday'!$AJ350="t",0,'BB-2024-Friday'!AO350),"")</f>
        <v/>
      </c>
      <c r="H348" s="119" t="str">
        <f>IF('BB-2024-Friday'!$AJ350&lt;&gt;"",IF('BB-2024-Friday'!$AJ350="t",0,'BB-2024-Friday'!AP350),"")</f>
        <v/>
      </c>
      <c r="I348" s="119" t="str">
        <f>IF('BB-2024-Friday'!$AJ350&lt;&gt;"",IF('BB-2024-Friday'!$AJ350="t",0,'BB-2024-Friday'!AQ350),"")</f>
        <v/>
      </c>
      <c r="J348" s="119" t="str">
        <f>IF('BB-2024-Friday'!$AJ350&lt;&gt;"",IF('BB-2024-Friday'!$AJ350="t",'BB-2024-Friday'!AM350,0),"")</f>
        <v/>
      </c>
      <c r="K348" s="119" t="str">
        <f>IF('BB-2024-Friday'!$AJ350&lt;&gt;"",IF('BB-2024-Friday'!$AJ350="t",'BB-2024-Friday'!AN350,0),"")</f>
        <v/>
      </c>
      <c r="L348" s="119" t="str">
        <f>IF('BB-2024-Friday'!$AJ350&lt;&gt;"",IF('BB-2024-Friday'!$AJ350="t",'BB-2024-Friday'!AO350,0),"")</f>
        <v/>
      </c>
      <c r="M348" s="119" t="str">
        <f>IF('BB-2024-Friday'!$AJ350&lt;&gt;"",IF('BB-2024-Friday'!$AJ350="t",'BB-2024-Friday'!AP350,0),"")</f>
        <v/>
      </c>
      <c r="N348" s="120" t="str">
        <f>IF('BB-2024-Friday'!$AJ350&lt;&gt;"",IF('BB-2024-Friday'!$AJ350="m",'BB-2024-Friday'!U350,0),"")</f>
        <v/>
      </c>
      <c r="O348" s="120" t="str">
        <f>IF('BB-2024-Friday'!$AJ350&lt;&gt;"",IF('BB-2024-Friday'!$AJ350="m",'BB-2024-Friday'!V350,0),"")</f>
        <v/>
      </c>
    </row>
    <row r="349" spans="1:15" x14ac:dyDescent="0.25">
      <c r="A349" t="str">
        <f>IF('BB-2024-Friday'!AJ351&lt;&gt;"",'BB-2024-Friday'!AJ351,"")</f>
        <v/>
      </c>
      <c r="B349" t="str">
        <f>IF('BB-2024-Friday'!AJ351&lt;&gt;"",'BB-2024-Friday'!AR351,"")</f>
        <v/>
      </c>
      <c r="C349" t="str">
        <f>IF('BB-2024-Friday'!AJ351="m","v","a")</f>
        <v>a</v>
      </c>
      <c r="D349" s="92" t="str">
        <f>IF('BB-2024-Friday'!AJ351&lt;&gt;"",'BB-2024-Friday'!AI351,"")</f>
        <v/>
      </c>
      <c r="E349" s="119" t="str">
        <f>IF('BB-2024-Friday'!$AJ351&lt;&gt;"",IF('BB-2024-Friday'!$AJ351="t",0,'BB-2024-Friday'!AM351),"")</f>
        <v/>
      </c>
      <c r="F349" s="119" t="str">
        <f>IF('BB-2024-Friday'!$AJ351&lt;&gt;"",IF('BB-2024-Friday'!$AJ351="t",0,'BB-2024-Friday'!AN351),"")</f>
        <v/>
      </c>
      <c r="G349" s="119" t="str">
        <f>IF('BB-2024-Friday'!$AJ351&lt;&gt;"",IF('BB-2024-Friday'!$AJ351="t",0,'BB-2024-Friday'!AO351),"")</f>
        <v/>
      </c>
      <c r="H349" s="119" t="str">
        <f>IF('BB-2024-Friday'!$AJ351&lt;&gt;"",IF('BB-2024-Friday'!$AJ351="t",0,'BB-2024-Friday'!AP351),"")</f>
        <v/>
      </c>
      <c r="I349" s="119" t="str">
        <f>IF('BB-2024-Friday'!$AJ351&lt;&gt;"",IF('BB-2024-Friday'!$AJ351="t",0,'BB-2024-Friday'!AQ351),"")</f>
        <v/>
      </c>
      <c r="J349" s="119" t="str">
        <f>IF('BB-2024-Friday'!$AJ351&lt;&gt;"",IF('BB-2024-Friday'!$AJ351="t",'BB-2024-Friday'!AM351,0),"")</f>
        <v/>
      </c>
      <c r="K349" s="119" t="str">
        <f>IF('BB-2024-Friday'!$AJ351&lt;&gt;"",IF('BB-2024-Friday'!$AJ351="t",'BB-2024-Friday'!AN351,0),"")</f>
        <v/>
      </c>
      <c r="L349" s="119" t="str">
        <f>IF('BB-2024-Friday'!$AJ351&lt;&gt;"",IF('BB-2024-Friday'!$AJ351="t",'BB-2024-Friday'!AO351,0),"")</f>
        <v/>
      </c>
      <c r="M349" s="119" t="str">
        <f>IF('BB-2024-Friday'!$AJ351&lt;&gt;"",IF('BB-2024-Friday'!$AJ351="t",'BB-2024-Friday'!AP351,0),"")</f>
        <v/>
      </c>
      <c r="N349" s="120" t="str">
        <f>IF('BB-2024-Friday'!$AJ351&lt;&gt;"",IF('BB-2024-Friday'!$AJ351="m",'BB-2024-Friday'!U351,0),"")</f>
        <v/>
      </c>
      <c r="O349" s="120" t="str">
        <f>IF('BB-2024-Friday'!$AJ351&lt;&gt;"",IF('BB-2024-Friday'!$AJ351="m",'BB-2024-Friday'!V351,0),"")</f>
        <v/>
      </c>
    </row>
    <row r="350" spans="1:15" x14ac:dyDescent="0.25">
      <c r="A350" t="str">
        <f>IF('BB-2024-Friday'!AJ352&lt;&gt;"",'BB-2024-Friday'!AJ352,"")</f>
        <v/>
      </c>
      <c r="B350" t="str">
        <f>IF('BB-2024-Friday'!AJ352&lt;&gt;"",'BB-2024-Friday'!AR352,"")</f>
        <v/>
      </c>
      <c r="C350" t="str">
        <f>IF('BB-2024-Friday'!AJ352="m","v","a")</f>
        <v>a</v>
      </c>
      <c r="D350" s="92" t="str">
        <f>IF('BB-2024-Friday'!AJ352&lt;&gt;"",'BB-2024-Friday'!AI352,"")</f>
        <v/>
      </c>
      <c r="E350" s="119" t="str">
        <f>IF('BB-2024-Friday'!$AJ352&lt;&gt;"",IF('BB-2024-Friday'!$AJ352="t",0,'BB-2024-Friday'!AM352),"")</f>
        <v/>
      </c>
      <c r="F350" s="119" t="str">
        <f>IF('BB-2024-Friday'!$AJ352&lt;&gt;"",IF('BB-2024-Friday'!$AJ352="t",0,'BB-2024-Friday'!AN352),"")</f>
        <v/>
      </c>
      <c r="G350" s="119" t="str">
        <f>IF('BB-2024-Friday'!$AJ352&lt;&gt;"",IF('BB-2024-Friday'!$AJ352="t",0,'BB-2024-Friday'!AO352),"")</f>
        <v/>
      </c>
      <c r="H350" s="119" t="str">
        <f>IF('BB-2024-Friday'!$AJ352&lt;&gt;"",IF('BB-2024-Friday'!$AJ352="t",0,'BB-2024-Friday'!AP352),"")</f>
        <v/>
      </c>
      <c r="I350" s="119" t="str">
        <f>IF('BB-2024-Friday'!$AJ352&lt;&gt;"",IF('BB-2024-Friday'!$AJ352="t",0,'BB-2024-Friday'!AQ352),"")</f>
        <v/>
      </c>
      <c r="J350" s="119" t="str">
        <f>IF('BB-2024-Friday'!$AJ352&lt;&gt;"",IF('BB-2024-Friday'!$AJ352="t",'BB-2024-Friday'!AM352,0),"")</f>
        <v/>
      </c>
      <c r="K350" s="119" t="str">
        <f>IF('BB-2024-Friday'!$AJ352&lt;&gt;"",IF('BB-2024-Friday'!$AJ352="t",'BB-2024-Friday'!AN352,0),"")</f>
        <v/>
      </c>
      <c r="L350" s="119" t="str">
        <f>IF('BB-2024-Friday'!$AJ352&lt;&gt;"",IF('BB-2024-Friday'!$AJ352="t",'BB-2024-Friday'!AO352,0),"")</f>
        <v/>
      </c>
      <c r="M350" s="119" t="str">
        <f>IF('BB-2024-Friday'!$AJ352&lt;&gt;"",IF('BB-2024-Friday'!$AJ352="t",'BB-2024-Friday'!AP352,0),"")</f>
        <v/>
      </c>
      <c r="N350" s="120" t="str">
        <f>IF('BB-2024-Friday'!$AJ352&lt;&gt;"",IF('BB-2024-Friday'!$AJ352="m",'BB-2024-Friday'!U352,0),"")</f>
        <v/>
      </c>
      <c r="O350" s="120" t="str">
        <f>IF('BB-2024-Friday'!$AJ352&lt;&gt;"",IF('BB-2024-Friday'!$AJ352="m",'BB-2024-Friday'!V352,0),"")</f>
        <v/>
      </c>
    </row>
    <row r="351" spans="1:15" x14ac:dyDescent="0.25">
      <c r="A351" t="str">
        <f>IF('BB-2024-Friday'!AJ353&lt;&gt;"",'BB-2024-Friday'!AJ353,"")</f>
        <v>f</v>
      </c>
      <c r="B351" t="str">
        <f>IF('BB-2024-Friday'!AJ353&lt;&gt;"",'BB-2024-Friday'!AR353,"")</f>
        <v>Hum Lilly Lake House.  START of REGULARITY.{ SOR Board}</v>
      </c>
      <c r="C351" t="str">
        <f>IF('BB-2024-Friday'!AJ353="m","v","a")</f>
        <v>a</v>
      </c>
      <c r="D351" s="92">
        <f>IF('BB-2024-Friday'!AJ353&lt;&gt;"",'BB-2024-Friday'!AI353,"")</f>
        <v>112.24</v>
      </c>
      <c r="E351" s="119">
        <f>IF('BB-2024-Friday'!$AJ353&lt;&gt;"",IF('BB-2024-Friday'!$AJ353="t",0,'BB-2024-Friday'!AM353),"")</f>
        <v>42</v>
      </c>
      <c r="F351" s="119">
        <f>IF('BB-2024-Friday'!$AJ353&lt;&gt;"",IF('BB-2024-Friday'!$AJ353="t",0,'BB-2024-Friday'!AN353),"")</f>
        <v>49</v>
      </c>
      <c r="G351" s="119">
        <f>IF('BB-2024-Friday'!$AJ353&lt;&gt;"",IF('BB-2024-Friday'!$AJ353="t",0,'BB-2024-Friday'!AO353),"")</f>
        <v>57</v>
      </c>
      <c r="H351" s="119">
        <f>IF('BB-2024-Friday'!$AJ353&lt;&gt;"",IF('BB-2024-Friday'!$AJ353="t",0,'BB-2024-Friday'!AP353),"")</f>
        <v>64</v>
      </c>
      <c r="I351" s="119" t="str">
        <f>IF('BB-2024-Friday'!$AJ353&lt;&gt;"",IF('BB-2024-Friday'!$AJ353="t",0,'BB-2024-Friday'!AQ353),"")</f>
        <v>80</v>
      </c>
      <c r="J351" s="119">
        <f>IF('BB-2024-Friday'!$AJ353&lt;&gt;"",IF('BB-2024-Friday'!$AJ353="t",'BB-2024-Friday'!AM353,0),"")</f>
        <v>0</v>
      </c>
      <c r="K351" s="119">
        <f>IF('BB-2024-Friday'!$AJ353&lt;&gt;"",IF('BB-2024-Friday'!$AJ353="t",'BB-2024-Friday'!AN353,0),"")</f>
        <v>0</v>
      </c>
      <c r="L351" s="119">
        <f>IF('BB-2024-Friday'!$AJ353&lt;&gt;"",IF('BB-2024-Friday'!$AJ353="t",'BB-2024-Friday'!AO353,0),"")</f>
        <v>0</v>
      </c>
      <c r="M351" s="119">
        <f>IF('BB-2024-Friday'!$AJ353&lt;&gt;"",IF('BB-2024-Friday'!$AJ353="t",'BB-2024-Friday'!AP353,0),"")</f>
        <v>0</v>
      </c>
      <c r="N351" s="120">
        <f>IF('BB-2024-Friday'!$AJ353&lt;&gt;"",IF('BB-2024-Friday'!$AJ353="m",'BB-2024-Friday'!U353,0),"")</f>
        <v>0</v>
      </c>
      <c r="O351" s="120">
        <f>IF('BB-2024-Friday'!$AJ353&lt;&gt;"",IF('BB-2024-Friday'!$AJ353="m",'BB-2024-Friday'!V353,0),"")</f>
        <v>0</v>
      </c>
    </row>
    <row r="352" spans="1:15" x14ac:dyDescent="0.25">
      <c r="A352" t="str">
        <f>IF('BB-2024-Friday'!AJ354&lt;&gt;"",'BB-2024-Friday'!AJ354,"")</f>
        <v/>
      </c>
      <c r="B352" t="str">
        <f>IF('BB-2024-Friday'!AJ354&lt;&gt;"",'BB-2024-Friday'!AR354,"")</f>
        <v/>
      </c>
      <c r="C352" t="str">
        <f>IF('BB-2024-Friday'!AJ354="m","v","a")</f>
        <v>a</v>
      </c>
      <c r="D352" s="92" t="str">
        <f>IF('BB-2024-Friday'!AJ354&lt;&gt;"",'BB-2024-Friday'!AI354,"")</f>
        <v/>
      </c>
      <c r="E352" s="119" t="str">
        <f>IF('BB-2024-Friday'!$AJ354&lt;&gt;"",IF('BB-2024-Friday'!$AJ354="t",0,'BB-2024-Friday'!AM354),"")</f>
        <v/>
      </c>
      <c r="F352" s="119" t="str">
        <f>IF('BB-2024-Friday'!$AJ354&lt;&gt;"",IF('BB-2024-Friday'!$AJ354="t",0,'BB-2024-Friday'!AN354),"")</f>
        <v/>
      </c>
      <c r="G352" s="119" t="str">
        <f>IF('BB-2024-Friday'!$AJ354&lt;&gt;"",IF('BB-2024-Friday'!$AJ354="t",0,'BB-2024-Friday'!AO354),"")</f>
        <v/>
      </c>
      <c r="H352" s="119" t="str">
        <f>IF('BB-2024-Friday'!$AJ354&lt;&gt;"",IF('BB-2024-Friday'!$AJ354="t",0,'BB-2024-Friday'!AP354),"")</f>
        <v/>
      </c>
      <c r="I352" s="119" t="str">
        <f>IF('BB-2024-Friday'!$AJ354&lt;&gt;"",IF('BB-2024-Friday'!$AJ354="t",0,'BB-2024-Friday'!AQ354),"")</f>
        <v/>
      </c>
      <c r="J352" s="119" t="str">
        <f>IF('BB-2024-Friday'!$AJ354&lt;&gt;"",IF('BB-2024-Friday'!$AJ354="t",'BB-2024-Friday'!AM354,0),"")</f>
        <v/>
      </c>
      <c r="K352" s="119" t="str">
        <f>IF('BB-2024-Friday'!$AJ354&lt;&gt;"",IF('BB-2024-Friday'!$AJ354="t",'BB-2024-Friday'!AN354,0),"")</f>
        <v/>
      </c>
      <c r="L352" s="119" t="str">
        <f>IF('BB-2024-Friday'!$AJ354&lt;&gt;"",IF('BB-2024-Friday'!$AJ354="t",'BB-2024-Friday'!AO354,0),"")</f>
        <v/>
      </c>
      <c r="M352" s="119" t="str">
        <f>IF('BB-2024-Friday'!$AJ354&lt;&gt;"",IF('BB-2024-Friday'!$AJ354="t",'BB-2024-Friday'!AP354,0),"")</f>
        <v/>
      </c>
      <c r="N352" s="120" t="str">
        <f>IF('BB-2024-Friday'!$AJ354&lt;&gt;"",IF('BB-2024-Friday'!$AJ354="m",'BB-2024-Friday'!U354,0),"")</f>
        <v/>
      </c>
      <c r="O352" s="120" t="str">
        <f>IF('BB-2024-Friday'!$AJ354&lt;&gt;"",IF('BB-2024-Friday'!$AJ354="m",'BB-2024-Friday'!V354,0),"")</f>
        <v/>
      </c>
    </row>
    <row r="353" spans="1:15" x14ac:dyDescent="0.25">
      <c r="A353" t="str">
        <f>IF('BB-2024-Friday'!AJ355&lt;&gt;"",'BB-2024-Friday'!AJ355,"")</f>
        <v/>
      </c>
      <c r="B353" t="str">
        <f>IF('BB-2024-Friday'!AJ355&lt;&gt;"",'BB-2024-Friday'!AR355,"")</f>
        <v/>
      </c>
      <c r="C353" t="str">
        <f>IF('BB-2024-Friday'!AJ355="m","v","a")</f>
        <v>a</v>
      </c>
      <c r="D353" s="92" t="str">
        <f>IF('BB-2024-Friday'!AJ355&lt;&gt;"",'BB-2024-Friday'!AI355,"")</f>
        <v/>
      </c>
      <c r="E353" s="119" t="str">
        <f>IF('BB-2024-Friday'!$AJ355&lt;&gt;"",IF('BB-2024-Friday'!$AJ355="t",0,'BB-2024-Friday'!AM355),"")</f>
        <v/>
      </c>
      <c r="F353" s="119" t="str">
        <f>IF('BB-2024-Friday'!$AJ355&lt;&gt;"",IF('BB-2024-Friday'!$AJ355="t",0,'BB-2024-Friday'!AN355),"")</f>
        <v/>
      </c>
      <c r="G353" s="119" t="str">
        <f>IF('BB-2024-Friday'!$AJ355&lt;&gt;"",IF('BB-2024-Friday'!$AJ355="t",0,'BB-2024-Friday'!AO355),"")</f>
        <v/>
      </c>
      <c r="H353" s="119" t="str">
        <f>IF('BB-2024-Friday'!$AJ355&lt;&gt;"",IF('BB-2024-Friday'!$AJ355="t",0,'BB-2024-Friday'!AP355),"")</f>
        <v/>
      </c>
      <c r="I353" s="119" t="str">
        <f>IF('BB-2024-Friday'!$AJ355&lt;&gt;"",IF('BB-2024-Friday'!$AJ355="t",0,'BB-2024-Friday'!AQ355),"")</f>
        <v/>
      </c>
      <c r="J353" s="119" t="str">
        <f>IF('BB-2024-Friday'!$AJ355&lt;&gt;"",IF('BB-2024-Friday'!$AJ355="t",'BB-2024-Friday'!AM355,0),"")</f>
        <v/>
      </c>
      <c r="K353" s="119" t="str">
        <f>IF('BB-2024-Friday'!$AJ355&lt;&gt;"",IF('BB-2024-Friday'!$AJ355="t",'BB-2024-Friday'!AN355,0),"")</f>
        <v/>
      </c>
      <c r="L353" s="119" t="str">
        <f>IF('BB-2024-Friday'!$AJ355&lt;&gt;"",IF('BB-2024-Friday'!$AJ355="t",'BB-2024-Friday'!AO355,0),"")</f>
        <v/>
      </c>
      <c r="M353" s="119" t="str">
        <f>IF('BB-2024-Friday'!$AJ355&lt;&gt;"",IF('BB-2024-Friday'!$AJ355="t",'BB-2024-Friday'!AP355,0),"")</f>
        <v/>
      </c>
      <c r="N353" s="120" t="str">
        <f>IF('BB-2024-Friday'!$AJ355&lt;&gt;"",IF('BB-2024-Friday'!$AJ355="m",'BB-2024-Friday'!U355,0),"")</f>
        <v/>
      </c>
      <c r="O353" s="120" t="str">
        <f>IF('BB-2024-Friday'!$AJ355&lt;&gt;"",IF('BB-2024-Friday'!$AJ355="m",'BB-2024-Friday'!V355,0),"")</f>
        <v/>
      </c>
    </row>
    <row r="354" spans="1:15" x14ac:dyDescent="0.25">
      <c r="A354" t="str">
        <f>IF('BB-2024-Friday'!AJ356&lt;&gt;"",'BB-2024-Friday'!AJ356,"")</f>
        <v/>
      </c>
      <c r="B354" t="str">
        <f>IF('BB-2024-Friday'!AJ356&lt;&gt;"",'BB-2024-Friday'!AR356,"")</f>
        <v/>
      </c>
      <c r="C354" t="str">
        <f>IF('BB-2024-Friday'!AJ356="m","v","a")</f>
        <v>a</v>
      </c>
      <c r="D354" s="92" t="str">
        <f>IF('BB-2024-Friday'!AJ356&lt;&gt;"",'BB-2024-Friday'!AI356,"")</f>
        <v/>
      </c>
      <c r="E354" s="119" t="str">
        <f>IF('BB-2024-Friday'!$AJ356&lt;&gt;"",IF('BB-2024-Friday'!$AJ356="t",0,'BB-2024-Friday'!AM356),"")</f>
        <v/>
      </c>
      <c r="F354" s="119" t="str">
        <f>IF('BB-2024-Friday'!$AJ356&lt;&gt;"",IF('BB-2024-Friday'!$AJ356="t",0,'BB-2024-Friday'!AN356),"")</f>
        <v/>
      </c>
      <c r="G354" s="119" t="str">
        <f>IF('BB-2024-Friday'!$AJ356&lt;&gt;"",IF('BB-2024-Friday'!$AJ356="t",0,'BB-2024-Friday'!AO356),"")</f>
        <v/>
      </c>
      <c r="H354" s="119" t="str">
        <f>IF('BB-2024-Friday'!$AJ356&lt;&gt;"",IF('BB-2024-Friday'!$AJ356="t",0,'BB-2024-Friday'!AP356),"")</f>
        <v/>
      </c>
      <c r="I354" s="119" t="str">
        <f>IF('BB-2024-Friday'!$AJ356&lt;&gt;"",IF('BB-2024-Friday'!$AJ356="t",0,'BB-2024-Friday'!AQ356),"")</f>
        <v/>
      </c>
      <c r="J354" s="119" t="str">
        <f>IF('BB-2024-Friday'!$AJ356&lt;&gt;"",IF('BB-2024-Friday'!$AJ356="t",'BB-2024-Friday'!AM356,0),"")</f>
        <v/>
      </c>
      <c r="K354" s="119" t="str">
        <f>IF('BB-2024-Friday'!$AJ356&lt;&gt;"",IF('BB-2024-Friday'!$AJ356="t",'BB-2024-Friday'!AN356,0),"")</f>
        <v/>
      </c>
      <c r="L354" s="119" t="str">
        <f>IF('BB-2024-Friday'!$AJ356&lt;&gt;"",IF('BB-2024-Friday'!$AJ356="t",'BB-2024-Friday'!AO356,0),"")</f>
        <v/>
      </c>
      <c r="M354" s="119" t="str">
        <f>IF('BB-2024-Friday'!$AJ356&lt;&gt;"",IF('BB-2024-Friday'!$AJ356="t",'BB-2024-Friday'!AP356,0),"")</f>
        <v/>
      </c>
      <c r="N354" s="120" t="str">
        <f>IF('BB-2024-Friday'!$AJ356&lt;&gt;"",IF('BB-2024-Friday'!$AJ356="m",'BB-2024-Friday'!U356,0),"")</f>
        <v/>
      </c>
      <c r="O354" s="120" t="str">
        <f>IF('BB-2024-Friday'!$AJ356&lt;&gt;"",IF('BB-2024-Friday'!$AJ356="m",'BB-2024-Friday'!V356,0),"")</f>
        <v/>
      </c>
    </row>
    <row r="355" spans="1:15" x14ac:dyDescent="0.25">
      <c r="A355" t="str">
        <f>IF('BB-2024-Friday'!AJ357&lt;&gt;"",'BB-2024-Friday'!AJ357,"")</f>
        <v/>
      </c>
      <c r="B355" t="str">
        <f>IF('BB-2024-Friday'!AJ357&lt;&gt;"",'BB-2024-Friday'!AR357,"")</f>
        <v/>
      </c>
      <c r="C355" t="str">
        <f>IF('BB-2024-Friday'!AJ357="m","v","a")</f>
        <v>a</v>
      </c>
      <c r="D355" s="92" t="str">
        <f>IF('BB-2024-Friday'!AJ357&lt;&gt;"",'BB-2024-Friday'!AI357,"")</f>
        <v/>
      </c>
      <c r="E355" s="119" t="str">
        <f>IF('BB-2024-Friday'!$AJ357&lt;&gt;"",IF('BB-2024-Friday'!$AJ357="t",0,'BB-2024-Friday'!AM357),"")</f>
        <v/>
      </c>
      <c r="F355" s="119" t="str">
        <f>IF('BB-2024-Friday'!$AJ357&lt;&gt;"",IF('BB-2024-Friday'!$AJ357="t",0,'BB-2024-Friday'!AN357),"")</f>
        <v/>
      </c>
      <c r="G355" s="119" t="str">
        <f>IF('BB-2024-Friday'!$AJ357&lt;&gt;"",IF('BB-2024-Friday'!$AJ357="t",0,'BB-2024-Friday'!AO357),"")</f>
        <v/>
      </c>
      <c r="H355" s="119" t="str">
        <f>IF('BB-2024-Friday'!$AJ357&lt;&gt;"",IF('BB-2024-Friday'!$AJ357="t",0,'BB-2024-Friday'!AP357),"")</f>
        <v/>
      </c>
      <c r="I355" s="119" t="str">
        <f>IF('BB-2024-Friday'!$AJ357&lt;&gt;"",IF('BB-2024-Friday'!$AJ357="t",0,'BB-2024-Friday'!AQ357),"")</f>
        <v/>
      </c>
      <c r="J355" s="119" t="str">
        <f>IF('BB-2024-Friday'!$AJ357&lt;&gt;"",IF('BB-2024-Friday'!$AJ357="t",'BB-2024-Friday'!AM357,0),"")</f>
        <v/>
      </c>
      <c r="K355" s="119" t="str">
        <f>IF('BB-2024-Friday'!$AJ357&lt;&gt;"",IF('BB-2024-Friday'!$AJ357="t",'BB-2024-Friday'!AN357,0),"")</f>
        <v/>
      </c>
      <c r="L355" s="119" t="str">
        <f>IF('BB-2024-Friday'!$AJ357&lt;&gt;"",IF('BB-2024-Friday'!$AJ357="t",'BB-2024-Friday'!AO357,0),"")</f>
        <v/>
      </c>
      <c r="M355" s="119" t="str">
        <f>IF('BB-2024-Friday'!$AJ357&lt;&gt;"",IF('BB-2024-Friday'!$AJ357="t",'BB-2024-Friday'!AP357,0),"")</f>
        <v/>
      </c>
      <c r="N355" s="120" t="str">
        <f>IF('BB-2024-Friday'!$AJ357&lt;&gt;"",IF('BB-2024-Friday'!$AJ357="m",'BB-2024-Friday'!U357,0),"")</f>
        <v/>
      </c>
      <c r="O355" s="120" t="str">
        <f>IF('BB-2024-Friday'!$AJ357&lt;&gt;"",IF('BB-2024-Friday'!$AJ357="m",'BB-2024-Friday'!V357,0),"")</f>
        <v/>
      </c>
    </row>
    <row r="356" spans="1:15" x14ac:dyDescent="0.25">
      <c r="A356" t="str">
        <f>IF('BB-2024-Friday'!AJ358&lt;&gt;"",'BB-2024-Friday'!AJ358,"")</f>
        <v/>
      </c>
      <c r="B356" t="str">
        <f>IF('BB-2024-Friday'!AJ358&lt;&gt;"",'BB-2024-Friday'!AR358,"")</f>
        <v/>
      </c>
      <c r="C356" t="str">
        <f>IF('BB-2024-Friday'!AJ358="m","v","a")</f>
        <v>a</v>
      </c>
      <c r="D356" s="92" t="str">
        <f>IF('BB-2024-Friday'!AJ358&lt;&gt;"",'BB-2024-Friday'!AI358,"")</f>
        <v/>
      </c>
      <c r="E356" s="119" t="str">
        <f>IF('BB-2024-Friday'!$AJ358&lt;&gt;"",IF('BB-2024-Friday'!$AJ358="t",0,'BB-2024-Friday'!AM358),"")</f>
        <v/>
      </c>
      <c r="F356" s="119" t="str">
        <f>IF('BB-2024-Friday'!$AJ358&lt;&gt;"",IF('BB-2024-Friday'!$AJ358="t",0,'BB-2024-Friday'!AN358),"")</f>
        <v/>
      </c>
      <c r="G356" s="119" t="str">
        <f>IF('BB-2024-Friday'!$AJ358&lt;&gt;"",IF('BB-2024-Friday'!$AJ358="t",0,'BB-2024-Friday'!AO358),"")</f>
        <v/>
      </c>
      <c r="H356" s="119" t="str">
        <f>IF('BB-2024-Friday'!$AJ358&lt;&gt;"",IF('BB-2024-Friday'!$AJ358="t",0,'BB-2024-Friday'!AP358),"")</f>
        <v/>
      </c>
      <c r="I356" s="119" t="str">
        <f>IF('BB-2024-Friday'!$AJ358&lt;&gt;"",IF('BB-2024-Friday'!$AJ358="t",0,'BB-2024-Friday'!AQ358),"")</f>
        <v/>
      </c>
      <c r="J356" s="119" t="str">
        <f>IF('BB-2024-Friday'!$AJ358&lt;&gt;"",IF('BB-2024-Friday'!$AJ358="t",'BB-2024-Friday'!AM358,0),"")</f>
        <v/>
      </c>
      <c r="K356" s="119" t="str">
        <f>IF('BB-2024-Friday'!$AJ358&lt;&gt;"",IF('BB-2024-Friday'!$AJ358="t",'BB-2024-Friday'!AN358,0),"")</f>
        <v/>
      </c>
      <c r="L356" s="119" t="str">
        <f>IF('BB-2024-Friday'!$AJ358&lt;&gt;"",IF('BB-2024-Friday'!$AJ358="t",'BB-2024-Friday'!AO358,0),"")</f>
        <v/>
      </c>
      <c r="M356" s="119" t="str">
        <f>IF('BB-2024-Friday'!$AJ358&lt;&gt;"",IF('BB-2024-Friday'!$AJ358="t",'BB-2024-Friday'!AP358,0),"")</f>
        <v/>
      </c>
      <c r="N356" s="120" t="str">
        <f>IF('BB-2024-Friday'!$AJ358&lt;&gt;"",IF('BB-2024-Friday'!$AJ358="m",'BB-2024-Friday'!U358,0),"")</f>
        <v/>
      </c>
      <c r="O356" s="120" t="str">
        <f>IF('BB-2024-Friday'!$AJ358&lt;&gt;"",IF('BB-2024-Friday'!$AJ358="m",'BB-2024-Friday'!V358,0),"")</f>
        <v/>
      </c>
    </row>
    <row r="357" spans="1:15" x14ac:dyDescent="0.25">
      <c r="A357" t="str">
        <f>IF('BB-2024-Friday'!AJ359&lt;&gt;"",'BB-2024-Friday'!AJ359,"")</f>
        <v>m</v>
      </c>
      <c r="B357" t="str">
        <f>IF('BB-2024-Friday'!AJ359&lt;&gt;"",'BB-2024-Friday'!AR359,"")</f>
        <v>Control @ Renaissance Furniture, Decor &amp; Gifts.  Dot on Pole &amp; Edge of Road</v>
      </c>
      <c r="C357" t="str">
        <f>IF('BB-2024-Friday'!AJ359="m","v","a")</f>
        <v>v</v>
      </c>
      <c r="D357" s="92">
        <f>IF('BB-2024-Friday'!AJ359&lt;&gt;"",'BB-2024-Friday'!AI359,"")</f>
        <v>116.56</v>
      </c>
      <c r="E357" s="119">
        <f>IF('BB-2024-Friday'!$AJ359&lt;&gt;"",IF('BB-2024-Friday'!$AJ359="t",0,'BB-2024-Friday'!AM359),"")</f>
        <v>42</v>
      </c>
      <c r="F357" s="119">
        <f>IF('BB-2024-Friday'!$AJ359&lt;&gt;"",IF('BB-2024-Friday'!$AJ359="t",0,'BB-2024-Friday'!AN359),"")</f>
        <v>49</v>
      </c>
      <c r="G357" s="119">
        <f>IF('BB-2024-Friday'!$AJ359&lt;&gt;"",IF('BB-2024-Friday'!$AJ359="t",0,'BB-2024-Friday'!AO359),"")</f>
        <v>57</v>
      </c>
      <c r="H357" s="119">
        <f>IF('BB-2024-Friday'!$AJ359&lt;&gt;"",IF('BB-2024-Friday'!$AJ359="t",0,'BB-2024-Friday'!AP359),"")</f>
        <v>64</v>
      </c>
      <c r="I357" s="119" t="str">
        <f>IF('BB-2024-Friday'!$AJ359&lt;&gt;"",IF('BB-2024-Friday'!$AJ359="t",0,'BB-2024-Friday'!AQ359),"")</f>
        <v>80</v>
      </c>
      <c r="J357" s="119">
        <f>IF('BB-2024-Friday'!$AJ359&lt;&gt;"",IF('BB-2024-Friday'!$AJ359="t",'BB-2024-Friday'!AM359,0),"")</f>
        <v>0</v>
      </c>
      <c r="K357" s="119">
        <f>IF('BB-2024-Friday'!$AJ359&lt;&gt;"",IF('BB-2024-Friday'!$AJ359="t",'BB-2024-Friday'!AN359,0),"")</f>
        <v>0</v>
      </c>
      <c r="L357" s="119">
        <f>IF('BB-2024-Friday'!$AJ359&lt;&gt;"",IF('BB-2024-Friday'!$AJ359="t",'BB-2024-Friday'!AO359,0),"")</f>
        <v>0</v>
      </c>
      <c r="M357" s="119">
        <f>IF('BB-2024-Friday'!$AJ359&lt;&gt;"",IF('BB-2024-Friday'!$AJ359="t",'BB-2024-Friday'!AP359,0),"")</f>
        <v>0</v>
      </c>
      <c r="N357" s="120">
        <f>IF('BB-2024-Friday'!$AJ359&lt;&gt;"",IF('BB-2024-Friday'!$AJ359="m",'BB-2024-Friday'!U359,0),"")</f>
        <v>29.394960000000001</v>
      </c>
      <c r="O357" s="120">
        <f>IF('BB-2024-Friday'!$AJ359&lt;&gt;"",IF('BB-2024-Friday'!$AJ359="m",'BB-2024-Friday'!V359,0),"")</f>
        <v>30.05818</v>
      </c>
    </row>
    <row r="358" spans="1:15" x14ac:dyDescent="0.25">
      <c r="A358" t="str">
        <f>IF('BB-2024-Friday'!AJ360&lt;&gt;"",'BB-2024-Friday'!AJ360,"")</f>
        <v/>
      </c>
      <c r="B358" t="str">
        <f>IF('BB-2024-Friday'!AJ360&lt;&gt;"",'BB-2024-Friday'!AR360,"")</f>
        <v/>
      </c>
      <c r="C358" t="str">
        <f>IF('BB-2024-Friday'!AJ360="m","v","a")</f>
        <v>a</v>
      </c>
      <c r="D358" s="92" t="str">
        <f>IF('BB-2024-Friday'!AJ360&lt;&gt;"",'BB-2024-Friday'!AI360,"")</f>
        <v/>
      </c>
      <c r="E358" s="119" t="str">
        <f>IF('BB-2024-Friday'!$AJ360&lt;&gt;"",IF('BB-2024-Friday'!$AJ360="t",0,'BB-2024-Friday'!AM360),"")</f>
        <v/>
      </c>
      <c r="F358" s="119" t="str">
        <f>IF('BB-2024-Friday'!$AJ360&lt;&gt;"",IF('BB-2024-Friday'!$AJ360="t",0,'BB-2024-Friday'!AN360),"")</f>
        <v/>
      </c>
      <c r="G358" s="119" t="str">
        <f>IF('BB-2024-Friday'!$AJ360&lt;&gt;"",IF('BB-2024-Friday'!$AJ360="t",0,'BB-2024-Friday'!AO360),"")</f>
        <v/>
      </c>
      <c r="H358" s="119" t="str">
        <f>IF('BB-2024-Friday'!$AJ360&lt;&gt;"",IF('BB-2024-Friday'!$AJ360="t",0,'BB-2024-Friday'!AP360),"")</f>
        <v/>
      </c>
      <c r="I358" s="119" t="str">
        <f>IF('BB-2024-Friday'!$AJ360&lt;&gt;"",IF('BB-2024-Friday'!$AJ360="t",0,'BB-2024-Friday'!AQ360),"")</f>
        <v/>
      </c>
      <c r="J358" s="119" t="str">
        <f>IF('BB-2024-Friday'!$AJ360&lt;&gt;"",IF('BB-2024-Friday'!$AJ360="t",'BB-2024-Friday'!AM360,0),"")</f>
        <v/>
      </c>
      <c r="K358" s="119" t="str">
        <f>IF('BB-2024-Friday'!$AJ360&lt;&gt;"",IF('BB-2024-Friday'!$AJ360="t",'BB-2024-Friday'!AN360,0),"")</f>
        <v/>
      </c>
      <c r="L358" s="119" t="str">
        <f>IF('BB-2024-Friday'!$AJ360&lt;&gt;"",IF('BB-2024-Friday'!$AJ360="t",'BB-2024-Friday'!AO360,0),"")</f>
        <v/>
      </c>
      <c r="M358" s="119" t="str">
        <f>IF('BB-2024-Friday'!$AJ360&lt;&gt;"",IF('BB-2024-Friday'!$AJ360="t",'BB-2024-Friday'!AP360,0),"")</f>
        <v/>
      </c>
      <c r="N358" s="120" t="str">
        <f>IF('BB-2024-Friday'!$AJ360&lt;&gt;"",IF('BB-2024-Friday'!$AJ360="m",'BB-2024-Friday'!U360,0),"")</f>
        <v/>
      </c>
      <c r="O358" s="120" t="str">
        <f>IF('BB-2024-Friday'!$AJ360&lt;&gt;"",IF('BB-2024-Friday'!$AJ360="m",'BB-2024-Friday'!V360,0),"")</f>
        <v/>
      </c>
    </row>
    <row r="359" spans="1:15" x14ac:dyDescent="0.25">
      <c r="A359" t="str">
        <f>IF('BB-2024-Friday'!AJ361&lt;&gt;"",'BB-2024-Friday'!AJ361,"")</f>
        <v/>
      </c>
      <c r="B359" t="str">
        <f>IF('BB-2024-Friday'!AJ361&lt;&gt;"",'BB-2024-Friday'!AR361,"")</f>
        <v/>
      </c>
      <c r="C359" t="str">
        <f>IF('BB-2024-Friday'!AJ361="m","v","a")</f>
        <v>a</v>
      </c>
      <c r="D359" s="92" t="str">
        <f>IF('BB-2024-Friday'!AJ361&lt;&gt;"",'BB-2024-Friday'!AI361,"")</f>
        <v/>
      </c>
      <c r="E359" s="119" t="str">
        <f>IF('BB-2024-Friday'!$AJ361&lt;&gt;"",IF('BB-2024-Friday'!$AJ361="t",0,'BB-2024-Friday'!AM361),"")</f>
        <v/>
      </c>
      <c r="F359" s="119" t="str">
        <f>IF('BB-2024-Friday'!$AJ361&lt;&gt;"",IF('BB-2024-Friday'!$AJ361="t",0,'BB-2024-Friday'!AN361),"")</f>
        <v/>
      </c>
      <c r="G359" s="119" t="str">
        <f>IF('BB-2024-Friday'!$AJ361&lt;&gt;"",IF('BB-2024-Friday'!$AJ361="t",0,'BB-2024-Friday'!AO361),"")</f>
        <v/>
      </c>
      <c r="H359" s="119" t="str">
        <f>IF('BB-2024-Friday'!$AJ361&lt;&gt;"",IF('BB-2024-Friday'!$AJ361="t",0,'BB-2024-Friday'!AP361),"")</f>
        <v/>
      </c>
      <c r="I359" s="119" t="str">
        <f>IF('BB-2024-Friday'!$AJ361&lt;&gt;"",IF('BB-2024-Friday'!$AJ361="t",0,'BB-2024-Friday'!AQ361),"")</f>
        <v/>
      </c>
      <c r="J359" s="119" t="str">
        <f>IF('BB-2024-Friday'!$AJ361&lt;&gt;"",IF('BB-2024-Friday'!$AJ361="t",'BB-2024-Friday'!AM361,0),"")</f>
        <v/>
      </c>
      <c r="K359" s="119" t="str">
        <f>IF('BB-2024-Friday'!$AJ361&lt;&gt;"",IF('BB-2024-Friday'!$AJ361="t",'BB-2024-Friday'!AN361,0),"")</f>
        <v/>
      </c>
      <c r="L359" s="119" t="str">
        <f>IF('BB-2024-Friday'!$AJ361&lt;&gt;"",IF('BB-2024-Friday'!$AJ361="t",'BB-2024-Friday'!AO361,0),"")</f>
        <v/>
      </c>
      <c r="M359" s="119" t="str">
        <f>IF('BB-2024-Friday'!$AJ361&lt;&gt;"",IF('BB-2024-Friday'!$AJ361="t",'BB-2024-Friday'!AP361,0),"")</f>
        <v/>
      </c>
      <c r="N359" s="120" t="str">
        <f>IF('BB-2024-Friday'!$AJ361&lt;&gt;"",IF('BB-2024-Friday'!$AJ361="m",'BB-2024-Friday'!U361,0),"")</f>
        <v/>
      </c>
      <c r="O359" s="120" t="str">
        <f>IF('BB-2024-Friday'!$AJ361&lt;&gt;"",IF('BB-2024-Friday'!$AJ361="m",'BB-2024-Friday'!V361,0),"")</f>
        <v/>
      </c>
    </row>
    <row r="360" spans="1:15" x14ac:dyDescent="0.25">
      <c r="A360" t="str">
        <f>IF('BB-2024-Friday'!AJ362&lt;&gt;"",'BB-2024-Friday'!AJ362,"")</f>
        <v/>
      </c>
      <c r="B360" t="str">
        <f>IF('BB-2024-Friday'!AJ362&lt;&gt;"",'BB-2024-Friday'!AR362,"")</f>
        <v/>
      </c>
      <c r="C360" t="str">
        <f>IF('BB-2024-Friday'!AJ362="m","v","a")</f>
        <v>a</v>
      </c>
      <c r="D360" s="92" t="str">
        <f>IF('BB-2024-Friday'!AJ362&lt;&gt;"",'BB-2024-Friday'!AI362,"")</f>
        <v/>
      </c>
      <c r="E360" s="119" t="str">
        <f>IF('BB-2024-Friday'!$AJ362&lt;&gt;"",IF('BB-2024-Friday'!$AJ362="t",0,'BB-2024-Friday'!AM362),"")</f>
        <v/>
      </c>
      <c r="F360" s="119" t="str">
        <f>IF('BB-2024-Friday'!$AJ362&lt;&gt;"",IF('BB-2024-Friday'!$AJ362="t",0,'BB-2024-Friday'!AN362),"")</f>
        <v/>
      </c>
      <c r="G360" s="119" t="str">
        <f>IF('BB-2024-Friday'!$AJ362&lt;&gt;"",IF('BB-2024-Friday'!$AJ362="t",0,'BB-2024-Friday'!AO362),"")</f>
        <v/>
      </c>
      <c r="H360" s="119" t="str">
        <f>IF('BB-2024-Friday'!$AJ362&lt;&gt;"",IF('BB-2024-Friday'!$AJ362="t",0,'BB-2024-Friday'!AP362),"")</f>
        <v/>
      </c>
      <c r="I360" s="119" t="str">
        <f>IF('BB-2024-Friday'!$AJ362&lt;&gt;"",IF('BB-2024-Friday'!$AJ362="t",0,'BB-2024-Friday'!AQ362),"")</f>
        <v/>
      </c>
      <c r="J360" s="119" t="str">
        <f>IF('BB-2024-Friday'!$AJ362&lt;&gt;"",IF('BB-2024-Friday'!$AJ362="t",'BB-2024-Friday'!AM362,0),"")</f>
        <v/>
      </c>
      <c r="K360" s="119" t="str">
        <f>IF('BB-2024-Friday'!$AJ362&lt;&gt;"",IF('BB-2024-Friday'!$AJ362="t",'BB-2024-Friday'!AN362,0),"")</f>
        <v/>
      </c>
      <c r="L360" s="119" t="str">
        <f>IF('BB-2024-Friday'!$AJ362&lt;&gt;"",IF('BB-2024-Friday'!$AJ362="t",'BB-2024-Friday'!AO362,0),"")</f>
        <v/>
      </c>
      <c r="M360" s="119" t="str">
        <f>IF('BB-2024-Friday'!$AJ362&lt;&gt;"",IF('BB-2024-Friday'!$AJ362="t",'BB-2024-Friday'!AP362,0),"")</f>
        <v/>
      </c>
      <c r="N360" s="120" t="str">
        <f>IF('BB-2024-Friday'!$AJ362&lt;&gt;"",IF('BB-2024-Friday'!$AJ362="m",'BB-2024-Friday'!U362,0),"")</f>
        <v/>
      </c>
      <c r="O360" s="120" t="str">
        <f>IF('BB-2024-Friday'!$AJ362&lt;&gt;"",IF('BB-2024-Friday'!$AJ362="m",'BB-2024-Friday'!V362,0),"")</f>
        <v/>
      </c>
    </row>
    <row r="361" spans="1:15" x14ac:dyDescent="0.25">
      <c r="A361" t="str">
        <f>IF('BB-2024-Friday'!AJ363&lt;&gt;"",'BB-2024-Friday'!AJ363,"")</f>
        <v/>
      </c>
      <c r="B361" t="str">
        <f>IF('BB-2024-Friday'!AJ363&lt;&gt;"",'BB-2024-Friday'!AR363,"")</f>
        <v/>
      </c>
      <c r="C361" t="str">
        <f>IF('BB-2024-Friday'!AJ363="m","v","a")</f>
        <v>a</v>
      </c>
      <c r="D361" s="92" t="str">
        <f>IF('BB-2024-Friday'!AJ363&lt;&gt;"",'BB-2024-Friday'!AI363,"")</f>
        <v/>
      </c>
      <c r="E361" s="119" t="str">
        <f>IF('BB-2024-Friday'!$AJ363&lt;&gt;"",IF('BB-2024-Friday'!$AJ363="t",0,'BB-2024-Friday'!AM363),"")</f>
        <v/>
      </c>
      <c r="F361" s="119" t="str">
        <f>IF('BB-2024-Friday'!$AJ363&lt;&gt;"",IF('BB-2024-Friday'!$AJ363="t",0,'BB-2024-Friday'!AN363),"")</f>
        <v/>
      </c>
      <c r="G361" s="119" t="str">
        <f>IF('BB-2024-Friday'!$AJ363&lt;&gt;"",IF('BB-2024-Friday'!$AJ363="t",0,'BB-2024-Friday'!AO363),"")</f>
        <v/>
      </c>
      <c r="H361" s="119" t="str">
        <f>IF('BB-2024-Friday'!$AJ363&lt;&gt;"",IF('BB-2024-Friday'!$AJ363="t",0,'BB-2024-Friday'!AP363),"")</f>
        <v/>
      </c>
      <c r="I361" s="119" t="str">
        <f>IF('BB-2024-Friday'!$AJ363&lt;&gt;"",IF('BB-2024-Friday'!$AJ363="t",0,'BB-2024-Friday'!AQ363),"")</f>
        <v/>
      </c>
      <c r="J361" s="119" t="str">
        <f>IF('BB-2024-Friday'!$AJ363&lt;&gt;"",IF('BB-2024-Friday'!$AJ363="t",'BB-2024-Friday'!AM363,0),"")</f>
        <v/>
      </c>
      <c r="K361" s="119" t="str">
        <f>IF('BB-2024-Friday'!$AJ363&lt;&gt;"",IF('BB-2024-Friday'!$AJ363="t",'BB-2024-Friday'!AN363,0),"")</f>
        <v/>
      </c>
      <c r="L361" s="119" t="str">
        <f>IF('BB-2024-Friday'!$AJ363&lt;&gt;"",IF('BB-2024-Friday'!$AJ363="t",'BB-2024-Friday'!AO363,0),"")</f>
        <v/>
      </c>
      <c r="M361" s="119" t="str">
        <f>IF('BB-2024-Friday'!$AJ363&lt;&gt;"",IF('BB-2024-Friday'!$AJ363="t",'BB-2024-Friday'!AP363,0),"")</f>
        <v/>
      </c>
      <c r="N361" s="120" t="str">
        <f>IF('BB-2024-Friday'!$AJ363&lt;&gt;"",IF('BB-2024-Friday'!$AJ363="m",'BB-2024-Friday'!U363,0),"")</f>
        <v/>
      </c>
      <c r="O361" s="120" t="str">
        <f>IF('BB-2024-Friday'!$AJ363&lt;&gt;"",IF('BB-2024-Friday'!$AJ363="m",'BB-2024-Friday'!V363,0),"")</f>
        <v/>
      </c>
    </row>
    <row r="362" spans="1:15" x14ac:dyDescent="0.25">
      <c r="A362" t="str">
        <f>IF('BB-2024-Friday'!AJ364&lt;&gt;"",'BB-2024-Friday'!AJ364,"")</f>
        <v/>
      </c>
      <c r="B362" t="str">
        <f>IF('BB-2024-Friday'!AJ364&lt;&gt;"",'BB-2024-Friday'!AR364,"")</f>
        <v/>
      </c>
      <c r="C362" t="str">
        <f>IF('BB-2024-Friday'!AJ364="m","v","a")</f>
        <v>a</v>
      </c>
      <c r="D362" s="92" t="str">
        <f>IF('BB-2024-Friday'!AJ364&lt;&gt;"",'BB-2024-Friday'!AI364,"")</f>
        <v/>
      </c>
      <c r="E362" s="119" t="str">
        <f>IF('BB-2024-Friday'!$AJ364&lt;&gt;"",IF('BB-2024-Friday'!$AJ364="t",0,'BB-2024-Friday'!AM364),"")</f>
        <v/>
      </c>
      <c r="F362" s="119" t="str">
        <f>IF('BB-2024-Friday'!$AJ364&lt;&gt;"",IF('BB-2024-Friday'!$AJ364="t",0,'BB-2024-Friday'!AN364),"")</f>
        <v/>
      </c>
      <c r="G362" s="119" t="str">
        <f>IF('BB-2024-Friday'!$AJ364&lt;&gt;"",IF('BB-2024-Friday'!$AJ364="t",0,'BB-2024-Friday'!AO364),"")</f>
        <v/>
      </c>
      <c r="H362" s="119" t="str">
        <f>IF('BB-2024-Friday'!$AJ364&lt;&gt;"",IF('BB-2024-Friday'!$AJ364="t",0,'BB-2024-Friday'!AP364),"")</f>
        <v/>
      </c>
      <c r="I362" s="119" t="str">
        <f>IF('BB-2024-Friday'!$AJ364&lt;&gt;"",IF('BB-2024-Friday'!$AJ364="t",0,'BB-2024-Friday'!AQ364),"")</f>
        <v/>
      </c>
      <c r="J362" s="119" t="str">
        <f>IF('BB-2024-Friday'!$AJ364&lt;&gt;"",IF('BB-2024-Friday'!$AJ364="t",'BB-2024-Friday'!AM364,0),"")</f>
        <v/>
      </c>
      <c r="K362" s="119" t="str">
        <f>IF('BB-2024-Friday'!$AJ364&lt;&gt;"",IF('BB-2024-Friday'!$AJ364="t",'BB-2024-Friday'!AN364,0),"")</f>
        <v/>
      </c>
      <c r="L362" s="119" t="str">
        <f>IF('BB-2024-Friday'!$AJ364&lt;&gt;"",IF('BB-2024-Friday'!$AJ364="t",'BB-2024-Friday'!AO364,0),"")</f>
        <v/>
      </c>
      <c r="M362" s="119" t="str">
        <f>IF('BB-2024-Friday'!$AJ364&lt;&gt;"",IF('BB-2024-Friday'!$AJ364="t",'BB-2024-Friday'!AP364,0),"")</f>
        <v/>
      </c>
      <c r="N362" s="120" t="str">
        <f>IF('BB-2024-Friday'!$AJ364&lt;&gt;"",IF('BB-2024-Friday'!$AJ364="m",'BB-2024-Friday'!U364,0),"")</f>
        <v/>
      </c>
      <c r="O362" s="120" t="str">
        <f>IF('BB-2024-Friday'!$AJ364&lt;&gt;"",IF('BB-2024-Friday'!$AJ364="m",'BB-2024-Friday'!V364,0),"")</f>
        <v/>
      </c>
    </row>
    <row r="363" spans="1:15" x14ac:dyDescent="0.25">
      <c r="A363" t="str">
        <f>IF('BB-2024-Friday'!AJ365&lt;&gt;"",'BB-2024-Friday'!AJ365,"")</f>
        <v/>
      </c>
      <c r="B363" t="str">
        <f>IF('BB-2024-Friday'!AJ365&lt;&gt;"",'BB-2024-Friday'!AR365,"")</f>
        <v/>
      </c>
      <c r="C363" t="str">
        <f>IF('BB-2024-Friday'!AJ365="m","v","a")</f>
        <v>a</v>
      </c>
      <c r="D363" s="92" t="str">
        <f>IF('BB-2024-Friday'!AJ365&lt;&gt;"",'BB-2024-Friday'!AI365,"")</f>
        <v/>
      </c>
      <c r="E363" s="119" t="str">
        <f>IF('BB-2024-Friday'!$AJ365&lt;&gt;"",IF('BB-2024-Friday'!$AJ365="t",0,'BB-2024-Friday'!AM365),"")</f>
        <v/>
      </c>
      <c r="F363" s="119" t="str">
        <f>IF('BB-2024-Friday'!$AJ365&lt;&gt;"",IF('BB-2024-Friday'!$AJ365="t",0,'BB-2024-Friday'!AN365),"")</f>
        <v/>
      </c>
      <c r="G363" s="119" t="str">
        <f>IF('BB-2024-Friday'!$AJ365&lt;&gt;"",IF('BB-2024-Friday'!$AJ365="t",0,'BB-2024-Friday'!AO365),"")</f>
        <v/>
      </c>
      <c r="H363" s="119" t="str">
        <f>IF('BB-2024-Friday'!$AJ365&lt;&gt;"",IF('BB-2024-Friday'!$AJ365="t",0,'BB-2024-Friday'!AP365),"")</f>
        <v/>
      </c>
      <c r="I363" s="119" t="str">
        <f>IF('BB-2024-Friday'!$AJ365&lt;&gt;"",IF('BB-2024-Friday'!$AJ365="t",0,'BB-2024-Friday'!AQ365),"")</f>
        <v/>
      </c>
      <c r="J363" s="119" t="str">
        <f>IF('BB-2024-Friday'!$AJ365&lt;&gt;"",IF('BB-2024-Friday'!$AJ365="t",'BB-2024-Friday'!AM365,0),"")</f>
        <v/>
      </c>
      <c r="K363" s="119" t="str">
        <f>IF('BB-2024-Friday'!$AJ365&lt;&gt;"",IF('BB-2024-Friday'!$AJ365="t",'BB-2024-Friday'!AN365,0),"")</f>
        <v/>
      </c>
      <c r="L363" s="119" t="str">
        <f>IF('BB-2024-Friday'!$AJ365&lt;&gt;"",IF('BB-2024-Friday'!$AJ365="t",'BB-2024-Friday'!AO365,0),"")</f>
        <v/>
      </c>
      <c r="M363" s="119" t="str">
        <f>IF('BB-2024-Friday'!$AJ365&lt;&gt;"",IF('BB-2024-Friday'!$AJ365="t",'BB-2024-Friday'!AP365,0),"")</f>
        <v/>
      </c>
      <c r="N363" s="120" t="str">
        <f>IF('BB-2024-Friday'!$AJ365&lt;&gt;"",IF('BB-2024-Friday'!$AJ365="m",'BB-2024-Friday'!U365,0),"")</f>
        <v/>
      </c>
      <c r="O363" s="120" t="str">
        <f>IF('BB-2024-Friday'!$AJ365&lt;&gt;"",IF('BB-2024-Friday'!$AJ365="m",'BB-2024-Friday'!V365,0),"")</f>
        <v/>
      </c>
    </row>
    <row r="364" spans="1:15" x14ac:dyDescent="0.25">
      <c r="A364" t="str">
        <f>IF('BB-2024-Friday'!AJ366&lt;&gt;"",'BB-2024-Friday'!AJ366,"")</f>
        <v/>
      </c>
      <c r="B364" t="str">
        <f>IF('BB-2024-Friday'!AJ366&lt;&gt;"",'BB-2024-Friday'!AR366,"")</f>
        <v/>
      </c>
      <c r="C364" t="str">
        <f>IF('BB-2024-Friday'!AJ366="m","v","a")</f>
        <v>a</v>
      </c>
      <c r="D364" s="92" t="str">
        <f>IF('BB-2024-Friday'!AJ366&lt;&gt;"",'BB-2024-Friday'!AI366,"")</f>
        <v/>
      </c>
      <c r="E364" s="119" t="str">
        <f>IF('BB-2024-Friday'!$AJ366&lt;&gt;"",IF('BB-2024-Friday'!$AJ366="t",0,'BB-2024-Friday'!AM366),"")</f>
        <v/>
      </c>
      <c r="F364" s="119" t="str">
        <f>IF('BB-2024-Friday'!$AJ366&lt;&gt;"",IF('BB-2024-Friday'!$AJ366="t",0,'BB-2024-Friday'!AN366),"")</f>
        <v/>
      </c>
      <c r="G364" s="119" t="str">
        <f>IF('BB-2024-Friday'!$AJ366&lt;&gt;"",IF('BB-2024-Friday'!$AJ366="t",0,'BB-2024-Friday'!AO366),"")</f>
        <v/>
      </c>
      <c r="H364" s="119" t="str">
        <f>IF('BB-2024-Friday'!$AJ366&lt;&gt;"",IF('BB-2024-Friday'!$AJ366="t",0,'BB-2024-Friday'!AP366),"")</f>
        <v/>
      </c>
      <c r="I364" s="119" t="str">
        <f>IF('BB-2024-Friday'!$AJ366&lt;&gt;"",IF('BB-2024-Friday'!$AJ366="t",0,'BB-2024-Friday'!AQ366),"")</f>
        <v/>
      </c>
      <c r="J364" s="119" t="str">
        <f>IF('BB-2024-Friday'!$AJ366&lt;&gt;"",IF('BB-2024-Friday'!$AJ366="t",'BB-2024-Friday'!AM366,0),"")</f>
        <v/>
      </c>
      <c r="K364" s="119" t="str">
        <f>IF('BB-2024-Friday'!$AJ366&lt;&gt;"",IF('BB-2024-Friday'!$AJ366="t",'BB-2024-Friday'!AN366,0),"")</f>
        <v/>
      </c>
      <c r="L364" s="119" t="str">
        <f>IF('BB-2024-Friday'!$AJ366&lt;&gt;"",IF('BB-2024-Friday'!$AJ366="t",'BB-2024-Friday'!AO366,0),"")</f>
        <v/>
      </c>
      <c r="M364" s="119" t="str">
        <f>IF('BB-2024-Friday'!$AJ366&lt;&gt;"",IF('BB-2024-Friday'!$AJ366="t",'BB-2024-Friday'!AP366,0),"")</f>
        <v/>
      </c>
      <c r="N364" s="120" t="str">
        <f>IF('BB-2024-Friday'!$AJ366&lt;&gt;"",IF('BB-2024-Friday'!$AJ366="m",'BB-2024-Friday'!U366,0),"")</f>
        <v/>
      </c>
      <c r="O364" s="120" t="str">
        <f>IF('BB-2024-Friday'!$AJ366&lt;&gt;"",IF('BB-2024-Friday'!$AJ366="m",'BB-2024-Friday'!V366,0),"")</f>
        <v/>
      </c>
    </row>
    <row r="365" spans="1:15" x14ac:dyDescent="0.25">
      <c r="A365" t="str">
        <f>IF('BB-2024-Friday'!AJ367&lt;&gt;"",'BB-2024-Friday'!AJ367,"")</f>
        <v/>
      </c>
      <c r="B365" t="str">
        <f>IF('BB-2024-Friday'!AJ367&lt;&gt;"",'BB-2024-Friday'!AR367,"")</f>
        <v/>
      </c>
      <c r="C365" t="str">
        <f>IF('BB-2024-Friday'!AJ367="m","v","a")</f>
        <v>a</v>
      </c>
      <c r="D365" s="92" t="str">
        <f>IF('BB-2024-Friday'!AJ367&lt;&gt;"",'BB-2024-Friday'!AI367,"")</f>
        <v/>
      </c>
      <c r="E365" s="119" t="str">
        <f>IF('BB-2024-Friday'!$AJ367&lt;&gt;"",IF('BB-2024-Friday'!$AJ367="t",0,'BB-2024-Friday'!AM367),"")</f>
        <v/>
      </c>
      <c r="F365" s="119" t="str">
        <f>IF('BB-2024-Friday'!$AJ367&lt;&gt;"",IF('BB-2024-Friday'!$AJ367="t",0,'BB-2024-Friday'!AN367),"")</f>
        <v/>
      </c>
      <c r="G365" s="119" t="str">
        <f>IF('BB-2024-Friday'!$AJ367&lt;&gt;"",IF('BB-2024-Friday'!$AJ367="t",0,'BB-2024-Friday'!AO367),"")</f>
        <v/>
      </c>
      <c r="H365" s="119" t="str">
        <f>IF('BB-2024-Friday'!$AJ367&lt;&gt;"",IF('BB-2024-Friday'!$AJ367="t",0,'BB-2024-Friday'!AP367),"")</f>
        <v/>
      </c>
      <c r="I365" s="119" t="str">
        <f>IF('BB-2024-Friday'!$AJ367&lt;&gt;"",IF('BB-2024-Friday'!$AJ367="t",0,'BB-2024-Friday'!AQ367),"")</f>
        <v/>
      </c>
      <c r="J365" s="119" t="str">
        <f>IF('BB-2024-Friday'!$AJ367&lt;&gt;"",IF('BB-2024-Friday'!$AJ367="t",'BB-2024-Friday'!AM367,0),"")</f>
        <v/>
      </c>
      <c r="K365" s="119" t="str">
        <f>IF('BB-2024-Friday'!$AJ367&lt;&gt;"",IF('BB-2024-Friday'!$AJ367="t",'BB-2024-Friday'!AN367,0),"")</f>
        <v/>
      </c>
      <c r="L365" s="119" t="str">
        <f>IF('BB-2024-Friday'!$AJ367&lt;&gt;"",IF('BB-2024-Friday'!$AJ367="t",'BB-2024-Friday'!AO367,0),"")</f>
        <v/>
      </c>
      <c r="M365" s="119" t="str">
        <f>IF('BB-2024-Friday'!$AJ367&lt;&gt;"",IF('BB-2024-Friday'!$AJ367="t",'BB-2024-Friday'!AP367,0),"")</f>
        <v/>
      </c>
      <c r="N365" s="120" t="str">
        <f>IF('BB-2024-Friday'!$AJ367&lt;&gt;"",IF('BB-2024-Friday'!$AJ367="m",'BB-2024-Friday'!U367,0),"")</f>
        <v/>
      </c>
      <c r="O365" s="120" t="str">
        <f>IF('BB-2024-Friday'!$AJ367&lt;&gt;"",IF('BB-2024-Friday'!$AJ367="m",'BB-2024-Friday'!V367,0),"")</f>
        <v/>
      </c>
    </row>
    <row r="366" spans="1:15" x14ac:dyDescent="0.25">
      <c r="A366" t="str">
        <f>IF('BB-2024-Friday'!AJ368&lt;&gt;"",'BB-2024-Friday'!AJ368,"")</f>
        <v>u</v>
      </c>
      <c r="B366" t="str">
        <f>IF('BB-2024-Friday'!AJ368&lt;&gt;"",'BB-2024-Friday'!AR368,"")</f>
        <v>Bridge</v>
      </c>
      <c r="C366" t="str">
        <f>IF('BB-2024-Friday'!AJ368="m","v","a")</f>
        <v>a</v>
      </c>
      <c r="D366" s="92">
        <f>IF('BB-2024-Friday'!AJ368&lt;&gt;"",'BB-2024-Friday'!AI368,"")</f>
        <v>118.42</v>
      </c>
      <c r="E366" s="119">
        <f>IF('BB-2024-Friday'!$AJ368&lt;&gt;"",IF('BB-2024-Friday'!$AJ368="t",0,'BB-2024-Friday'!AM368),"")</f>
        <v>38</v>
      </c>
      <c r="F366" s="119">
        <f>IF('BB-2024-Friday'!$AJ368&lt;&gt;"",IF('BB-2024-Friday'!$AJ368="t",0,'BB-2024-Friday'!AN368),"")</f>
        <v>45</v>
      </c>
      <c r="G366" s="119">
        <f>IF('BB-2024-Friday'!$AJ368&lt;&gt;"",IF('BB-2024-Friday'!$AJ368="t",0,'BB-2024-Friday'!AO368),"")</f>
        <v>54</v>
      </c>
      <c r="H366" s="119">
        <f>IF('BB-2024-Friday'!$AJ368&lt;&gt;"",IF('BB-2024-Friday'!$AJ368="t",0,'BB-2024-Friday'!AP368),"")</f>
        <v>62</v>
      </c>
      <c r="I366" s="119" t="str">
        <f>IF('BB-2024-Friday'!$AJ368&lt;&gt;"",IF('BB-2024-Friday'!$AJ368="t",0,'BB-2024-Friday'!AQ368),"")</f>
        <v>80</v>
      </c>
      <c r="J366" s="119">
        <f>IF('BB-2024-Friday'!$AJ368&lt;&gt;"",IF('BB-2024-Friday'!$AJ368="t",'BB-2024-Friday'!AM368,0),"")</f>
        <v>0</v>
      </c>
      <c r="K366" s="119">
        <f>IF('BB-2024-Friday'!$AJ368&lt;&gt;"",IF('BB-2024-Friday'!$AJ368="t",'BB-2024-Friday'!AN368,0),"")</f>
        <v>0</v>
      </c>
      <c r="L366" s="119">
        <f>IF('BB-2024-Friday'!$AJ368&lt;&gt;"",IF('BB-2024-Friday'!$AJ368="t",'BB-2024-Friday'!AO368,0),"")</f>
        <v>0</v>
      </c>
      <c r="M366" s="119">
        <f>IF('BB-2024-Friday'!$AJ368&lt;&gt;"",IF('BB-2024-Friday'!$AJ368="t",'BB-2024-Friday'!AP368,0),"")</f>
        <v>0</v>
      </c>
      <c r="N366" s="120">
        <f>IF('BB-2024-Friday'!$AJ368&lt;&gt;"",IF('BB-2024-Friday'!$AJ368="m",'BB-2024-Friday'!U368,0),"")</f>
        <v>0</v>
      </c>
      <c r="O366" s="120">
        <f>IF('BB-2024-Friday'!$AJ368&lt;&gt;"",IF('BB-2024-Friday'!$AJ368="m",'BB-2024-Friday'!V368,0),"")</f>
        <v>0</v>
      </c>
    </row>
    <row r="367" spans="1:15" x14ac:dyDescent="0.25">
      <c r="A367" t="str">
        <f>IF('BB-2024-Friday'!AJ369&lt;&gt;"",'BB-2024-Friday'!AJ369,"")</f>
        <v/>
      </c>
      <c r="B367" t="str">
        <f>IF('BB-2024-Friday'!AJ369&lt;&gt;"",'BB-2024-Friday'!AR369,"")</f>
        <v/>
      </c>
      <c r="C367" t="str">
        <f>IF('BB-2024-Friday'!AJ369="m","v","a")</f>
        <v>a</v>
      </c>
      <c r="D367" s="92" t="str">
        <f>IF('BB-2024-Friday'!AJ369&lt;&gt;"",'BB-2024-Friday'!AI369,"")</f>
        <v/>
      </c>
      <c r="E367" s="119" t="str">
        <f>IF('BB-2024-Friday'!$AJ369&lt;&gt;"",IF('BB-2024-Friday'!$AJ369="t",0,'BB-2024-Friday'!AM369),"")</f>
        <v/>
      </c>
      <c r="F367" s="119" t="str">
        <f>IF('BB-2024-Friday'!$AJ369&lt;&gt;"",IF('BB-2024-Friday'!$AJ369="t",0,'BB-2024-Friday'!AN369),"")</f>
        <v/>
      </c>
      <c r="G367" s="119" t="str">
        <f>IF('BB-2024-Friday'!$AJ369&lt;&gt;"",IF('BB-2024-Friday'!$AJ369="t",0,'BB-2024-Friday'!AO369),"")</f>
        <v/>
      </c>
      <c r="H367" s="119" t="str">
        <f>IF('BB-2024-Friday'!$AJ369&lt;&gt;"",IF('BB-2024-Friday'!$AJ369="t",0,'BB-2024-Friday'!AP369),"")</f>
        <v/>
      </c>
      <c r="I367" s="119" t="str">
        <f>IF('BB-2024-Friday'!$AJ369&lt;&gt;"",IF('BB-2024-Friday'!$AJ369="t",0,'BB-2024-Friday'!AQ369),"")</f>
        <v/>
      </c>
      <c r="J367" s="119" t="str">
        <f>IF('BB-2024-Friday'!$AJ369&lt;&gt;"",IF('BB-2024-Friday'!$AJ369="t",'BB-2024-Friday'!AM369,0),"")</f>
        <v/>
      </c>
      <c r="K367" s="119" t="str">
        <f>IF('BB-2024-Friday'!$AJ369&lt;&gt;"",IF('BB-2024-Friday'!$AJ369="t",'BB-2024-Friday'!AN369,0),"")</f>
        <v/>
      </c>
      <c r="L367" s="119" t="str">
        <f>IF('BB-2024-Friday'!$AJ369&lt;&gt;"",IF('BB-2024-Friday'!$AJ369="t",'BB-2024-Friday'!AO369,0),"")</f>
        <v/>
      </c>
      <c r="M367" s="119" t="str">
        <f>IF('BB-2024-Friday'!$AJ369&lt;&gt;"",IF('BB-2024-Friday'!$AJ369="t",'BB-2024-Friday'!AP369,0),"")</f>
        <v/>
      </c>
      <c r="N367" s="120" t="str">
        <f>IF('BB-2024-Friday'!$AJ369&lt;&gt;"",IF('BB-2024-Friday'!$AJ369="m",'BB-2024-Friday'!U369,0),"")</f>
        <v/>
      </c>
      <c r="O367" s="120" t="str">
        <f>IF('BB-2024-Friday'!$AJ369&lt;&gt;"",IF('BB-2024-Friday'!$AJ369="m",'BB-2024-Friday'!V369,0),"")</f>
        <v/>
      </c>
    </row>
    <row r="368" spans="1:15" x14ac:dyDescent="0.25">
      <c r="A368" t="str">
        <f>IF('BB-2024-Friday'!AJ370&lt;&gt;"",'BB-2024-Friday'!AJ370,"")</f>
        <v/>
      </c>
      <c r="B368" t="str">
        <f>IF('BB-2024-Friday'!AJ370&lt;&gt;"",'BB-2024-Friday'!AR370,"")</f>
        <v/>
      </c>
      <c r="C368" t="str">
        <f>IF('BB-2024-Friday'!AJ370="m","v","a")</f>
        <v>a</v>
      </c>
      <c r="D368" s="92" t="str">
        <f>IF('BB-2024-Friday'!AJ370&lt;&gt;"",'BB-2024-Friday'!AI370,"")</f>
        <v/>
      </c>
      <c r="E368" s="119" t="str">
        <f>IF('BB-2024-Friday'!$AJ370&lt;&gt;"",IF('BB-2024-Friday'!$AJ370="t",0,'BB-2024-Friday'!AM370),"")</f>
        <v/>
      </c>
      <c r="F368" s="119" t="str">
        <f>IF('BB-2024-Friday'!$AJ370&lt;&gt;"",IF('BB-2024-Friday'!$AJ370="t",0,'BB-2024-Friday'!AN370),"")</f>
        <v/>
      </c>
      <c r="G368" s="119" t="str">
        <f>IF('BB-2024-Friday'!$AJ370&lt;&gt;"",IF('BB-2024-Friday'!$AJ370="t",0,'BB-2024-Friday'!AO370),"")</f>
        <v/>
      </c>
      <c r="H368" s="119" t="str">
        <f>IF('BB-2024-Friday'!$AJ370&lt;&gt;"",IF('BB-2024-Friday'!$AJ370="t",0,'BB-2024-Friday'!AP370),"")</f>
        <v/>
      </c>
      <c r="I368" s="119" t="str">
        <f>IF('BB-2024-Friday'!$AJ370&lt;&gt;"",IF('BB-2024-Friday'!$AJ370="t",0,'BB-2024-Friday'!AQ370),"")</f>
        <v/>
      </c>
      <c r="J368" s="119" t="str">
        <f>IF('BB-2024-Friday'!$AJ370&lt;&gt;"",IF('BB-2024-Friday'!$AJ370="t",'BB-2024-Friday'!AM370,0),"")</f>
        <v/>
      </c>
      <c r="K368" s="119" t="str">
        <f>IF('BB-2024-Friday'!$AJ370&lt;&gt;"",IF('BB-2024-Friday'!$AJ370="t",'BB-2024-Friday'!AN370,0),"")</f>
        <v/>
      </c>
      <c r="L368" s="119" t="str">
        <f>IF('BB-2024-Friday'!$AJ370&lt;&gt;"",IF('BB-2024-Friday'!$AJ370="t",'BB-2024-Friday'!AO370,0),"")</f>
        <v/>
      </c>
      <c r="M368" s="119" t="str">
        <f>IF('BB-2024-Friday'!$AJ370&lt;&gt;"",IF('BB-2024-Friday'!$AJ370="t",'BB-2024-Friday'!AP370,0),"")</f>
        <v/>
      </c>
      <c r="N368" s="120" t="str">
        <f>IF('BB-2024-Friday'!$AJ370&lt;&gt;"",IF('BB-2024-Friday'!$AJ370="m",'BB-2024-Friday'!U370,0),"")</f>
        <v/>
      </c>
      <c r="O368" s="120" t="str">
        <f>IF('BB-2024-Friday'!$AJ370&lt;&gt;"",IF('BB-2024-Friday'!$AJ370="m",'BB-2024-Friday'!V370,0),"")</f>
        <v/>
      </c>
    </row>
    <row r="369" spans="1:15" x14ac:dyDescent="0.25">
      <c r="A369" t="str">
        <f>IF('BB-2024-Friday'!AJ371&lt;&gt;"",'BB-2024-Friday'!AJ371,"")</f>
        <v/>
      </c>
      <c r="B369" t="str">
        <f>IF('BB-2024-Friday'!AJ371&lt;&gt;"",'BB-2024-Friday'!AR371,"")</f>
        <v/>
      </c>
      <c r="C369" t="str">
        <f>IF('BB-2024-Friday'!AJ371="m","v","a")</f>
        <v>a</v>
      </c>
      <c r="D369" s="92" t="str">
        <f>IF('BB-2024-Friday'!AJ371&lt;&gt;"",'BB-2024-Friday'!AI371,"")</f>
        <v/>
      </c>
      <c r="E369" s="119" t="str">
        <f>IF('BB-2024-Friday'!$AJ371&lt;&gt;"",IF('BB-2024-Friday'!$AJ371="t",0,'BB-2024-Friday'!AM371),"")</f>
        <v/>
      </c>
      <c r="F369" s="119" t="str">
        <f>IF('BB-2024-Friday'!$AJ371&lt;&gt;"",IF('BB-2024-Friday'!$AJ371="t",0,'BB-2024-Friday'!AN371),"")</f>
        <v/>
      </c>
      <c r="G369" s="119" t="str">
        <f>IF('BB-2024-Friday'!$AJ371&lt;&gt;"",IF('BB-2024-Friday'!$AJ371="t",0,'BB-2024-Friday'!AO371),"")</f>
        <v/>
      </c>
      <c r="H369" s="119" t="str">
        <f>IF('BB-2024-Friday'!$AJ371&lt;&gt;"",IF('BB-2024-Friday'!$AJ371="t",0,'BB-2024-Friday'!AP371),"")</f>
        <v/>
      </c>
      <c r="I369" s="119" t="str">
        <f>IF('BB-2024-Friday'!$AJ371&lt;&gt;"",IF('BB-2024-Friday'!$AJ371="t",0,'BB-2024-Friday'!AQ371),"")</f>
        <v/>
      </c>
      <c r="J369" s="119" t="str">
        <f>IF('BB-2024-Friday'!$AJ371&lt;&gt;"",IF('BB-2024-Friday'!$AJ371="t",'BB-2024-Friday'!AM371,0),"")</f>
        <v/>
      </c>
      <c r="K369" s="119" t="str">
        <f>IF('BB-2024-Friday'!$AJ371&lt;&gt;"",IF('BB-2024-Friday'!$AJ371="t",'BB-2024-Friday'!AN371,0),"")</f>
        <v/>
      </c>
      <c r="L369" s="119" t="str">
        <f>IF('BB-2024-Friday'!$AJ371&lt;&gt;"",IF('BB-2024-Friday'!$AJ371="t",'BB-2024-Friday'!AO371,0),"")</f>
        <v/>
      </c>
      <c r="M369" s="119" t="str">
        <f>IF('BB-2024-Friday'!$AJ371&lt;&gt;"",IF('BB-2024-Friday'!$AJ371="t",'BB-2024-Friday'!AP371,0),"")</f>
        <v/>
      </c>
      <c r="N369" s="120" t="str">
        <f>IF('BB-2024-Friday'!$AJ371&lt;&gt;"",IF('BB-2024-Friday'!$AJ371="m",'BB-2024-Friday'!U371,0),"")</f>
        <v/>
      </c>
      <c r="O369" s="120" t="str">
        <f>IF('BB-2024-Friday'!$AJ371&lt;&gt;"",IF('BB-2024-Friday'!$AJ371="m",'BB-2024-Friday'!V371,0),"")</f>
        <v/>
      </c>
    </row>
    <row r="370" spans="1:15" x14ac:dyDescent="0.25">
      <c r="A370" t="str">
        <f>IF('BB-2024-Friday'!AJ372&lt;&gt;"",'BB-2024-Friday'!AJ372,"")</f>
        <v/>
      </c>
      <c r="B370" t="str">
        <f>IF('BB-2024-Friday'!AJ372&lt;&gt;"",'BB-2024-Friday'!AR372,"")</f>
        <v/>
      </c>
      <c r="C370" t="str">
        <f>IF('BB-2024-Friday'!AJ372="m","v","a")</f>
        <v>a</v>
      </c>
      <c r="D370" s="92" t="str">
        <f>IF('BB-2024-Friday'!AJ372&lt;&gt;"",'BB-2024-Friday'!AI372,"")</f>
        <v/>
      </c>
      <c r="E370" s="119" t="str">
        <f>IF('BB-2024-Friday'!$AJ372&lt;&gt;"",IF('BB-2024-Friday'!$AJ372="t",0,'BB-2024-Friday'!AM372),"")</f>
        <v/>
      </c>
      <c r="F370" s="119" t="str">
        <f>IF('BB-2024-Friday'!$AJ372&lt;&gt;"",IF('BB-2024-Friday'!$AJ372="t",0,'BB-2024-Friday'!AN372),"")</f>
        <v/>
      </c>
      <c r="G370" s="119" t="str">
        <f>IF('BB-2024-Friday'!$AJ372&lt;&gt;"",IF('BB-2024-Friday'!$AJ372="t",0,'BB-2024-Friday'!AO372),"")</f>
        <v/>
      </c>
      <c r="H370" s="119" t="str">
        <f>IF('BB-2024-Friday'!$AJ372&lt;&gt;"",IF('BB-2024-Friday'!$AJ372="t",0,'BB-2024-Friday'!AP372),"")</f>
        <v/>
      </c>
      <c r="I370" s="119" t="str">
        <f>IF('BB-2024-Friday'!$AJ372&lt;&gt;"",IF('BB-2024-Friday'!$AJ372="t",0,'BB-2024-Friday'!AQ372),"")</f>
        <v/>
      </c>
      <c r="J370" s="119" t="str">
        <f>IF('BB-2024-Friday'!$AJ372&lt;&gt;"",IF('BB-2024-Friday'!$AJ372="t",'BB-2024-Friday'!AM372,0),"")</f>
        <v/>
      </c>
      <c r="K370" s="119" t="str">
        <f>IF('BB-2024-Friday'!$AJ372&lt;&gt;"",IF('BB-2024-Friday'!$AJ372="t",'BB-2024-Friday'!AN372,0),"")</f>
        <v/>
      </c>
      <c r="L370" s="119" t="str">
        <f>IF('BB-2024-Friday'!$AJ372&lt;&gt;"",IF('BB-2024-Friday'!$AJ372="t",'BB-2024-Friday'!AO372,0),"")</f>
        <v/>
      </c>
      <c r="M370" s="119" t="str">
        <f>IF('BB-2024-Friday'!$AJ372&lt;&gt;"",IF('BB-2024-Friday'!$AJ372="t",'BB-2024-Friday'!AP372,0),"")</f>
        <v/>
      </c>
      <c r="N370" s="120" t="str">
        <f>IF('BB-2024-Friday'!$AJ372&lt;&gt;"",IF('BB-2024-Friday'!$AJ372="m",'BB-2024-Friday'!U372,0),"")</f>
        <v/>
      </c>
      <c r="O370" s="120" t="str">
        <f>IF('BB-2024-Friday'!$AJ372&lt;&gt;"",IF('BB-2024-Friday'!$AJ372="m",'BB-2024-Friday'!V372,0),"")</f>
        <v/>
      </c>
    </row>
    <row r="371" spans="1:15" x14ac:dyDescent="0.25">
      <c r="A371" t="str">
        <f>IF('BB-2024-Friday'!AJ373&lt;&gt;"",'BB-2024-Friday'!AJ373,"")</f>
        <v/>
      </c>
      <c r="B371" t="str">
        <f>IF('BB-2024-Friday'!AJ373&lt;&gt;"",'BB-2024-Friday'!AR373,"")</f>
        <v/>
      </c>
      <c r="C371" t="str">
        <f>IF('BB-2024-Friday'!AJ373="m","v","a")</f>
        <v>a</v>
      </c>
      <c r="D371" s="92" t="str">
        <f>IF('BB-2024-Friday'!AJ373&lt;&gt;"",'BB-2024-Friday'!AI373,"")</f>
        <v/>
      </c>
      <c r="E371" s="119" t="str">
        <f>IF('BB-2024-Friday'!$AJ373&lt;&gt;"",IF('BB-2024-Friday'!$AJ373="t",0,'BB-2024-Friday'!AM373),"")</f>
        <v/>
      </c>
      <c r="F371" s="119" t="str">
        <f>IF('BB-2024-Friday'!$AJ373&lt;&gt;"",IF('BB-2024-Friday'!$AJ373="t",0,'BB-2024-Friday'!AN373),"")</f>
        <v/>
      </c>
      <c r="G371" s="119" t="str">
        <f>IF('BB-2024-Friday'!$AJ373&lt;&gt;"",IF('BB-2024-Friday'!$AJ373="t",0,'BB-2024-Friday'!AO373),"")</f>
        <v/>
      </c>
      <c r="H371" s="119" t="str">
        <f>IF('BB-2024-Friday'!$AJ373&lt;&gt;"",IF('BB-2024-Friday'!$AJ373="t",0,'BB-2024-Friday'!AP373),"")</f>
        <v/>
      </c>
      <c r="I371" s="119" t="str">
        <f>IF('BB-2024-Friday'!$AJ373&lt;&gt;"",IF('BB-2024-Friday'!$AJ373="t",0,'BB-2024-Friday'!AQ373),"")</f>
        <v/>
      </c>
      <c r="J371" s="119" t="str">
        <f>IF('BB-2024-Friday'!$AJ373&lt;&gt;"",IF('BB-2024-Friday'!$AJ373="t",'BB-2024-Friday'!AM373,0),"")</f>
        <v/>
      </c>
      <c r="K371" s="119" t="str">
        <f>IF('BB-2024-Friday'!$AJ373&lt;&gt;"",IF('BB-2024-Friday'!$AJ373="t",'BB-2024-Friday'!AN373,0),"")</f>
        <v/>
      </c>
      <c r="L371" s="119" t="str">
        <f>IF('BB-2024-Friday'!$AJ373&lt;&gt;"",IF('BB-2024-Friday'!$AJ373="t",'BB-2024-Friday'!AO373,0),"")</f>
        <v/>
      </c>
      <c r="M371" s="119" t="str">
        <f>IF('BB-2024-Friday'!$AJ373&lt;&gt;"",IF('BB-2024-Friday'!$AJ373="t",'BB-2024-Friday'!AP373,0),"")</f>
        <v/>
      </c>
      <c r="N371" s="120" t="str">
        <f>IF('BB-2024-Friday'!$AJ373&lt;&gt;"",IF('BB-2024-Friday'!$AJ373="m",'BB-2024-Friday'!U373,0),"")</f>
        <v/>
      </c>
      <c r="O371" s="120" t="str">
        <f>IF('BB-2024-Friday'!$AJ373&lt;&gt;"",IF('BB-2024-Friday'!$AJ373="m",'BB-2024-Friday'!V373,0),"")</f>
        <v/>
      </c>
    </row>
    <row r="372" spans="1:15" x14ac:dyDescent="0.25">
      <c r="A372" t="str">
        <f>IF('BB-2024-Friday'!AJ374&lt;&gt;"",'BB-2024-Friday'!AJ374,"")</f>
        <v>m</v>
      </c>
      <c r="B372" t="str">
        <f>IF('BB-2024-Friday'!AJ374&lt;&gt;"",'BB-2024-Friday'!AR374,"")</f>
        <v>Warning - Combined curves. Control. Dot on pole &amp; Centre line</v>
      </c>
      <c r="C372" t="str">
        <f>IF('BB-2024-Friday'!AJ374="m","v","a")</f>
        <v>v</v>
      </c>
      <c r="D372" s="92">
        <f>IF('BB-2024-Friday'!AJ374&lt;&gt;"",'BB-2024-Friday'!AI374,"")</f>
        <v>121.76</v>
      </c>
      <c r="E372" s="119">
        <f>IF('BB-2024-Friday'!$AJ374&lt;&gt;"",IF('BB-2024-Friday'!$AJ374="t",0,'BB-2024-Friday'!AM374),"")</f>
        <v>38</v>
      </c>
      <c r="F372" s="119">
        <f>IF('BB-2024-Friday'!$AJ374&lt;&gt;"",IF('BB-2024-Friday'!$AJ374="t",0,'BB-2024-Friday'!AN374),"")</f>
        <v>45</v>
      </c>
      <c r="G372" s="119">
        <f>IF('BB-2024-Friday'!$AJ374&lt;&gt;"",IF('BB-2024-Friday'!$AJ374="t",0,'BB-2024-Friday'!AO374),"")</f>
        <v>54</v>
      </c>
      <c r="H372" s="119">
        <f>IF('BB-2024-Friday'!$AJ374&lt;&gt;"",IF('BB-2024-Friday'!$AJ374="t",0,'BB-2024-Friday'!AP374),"")</f>
        <v>62</v>
      </c>
      <c r="I372" s="119" t="str">
        <f>IF('BB-2024-Friday'!$AJ374&lt;&gt;"",IF('BB-2024-Friday'!$AJ374="t",0,'BB-2024-Friday'!AQ374),"")</f>
        <v>80</v>
      </c>
      <c r="J372" s="119">
        <f>IF('BB-2024-Friday'!$AJ374&lt;&gt;"",IF('BB-2024-Friday'!$AJ374="t",'BB-2024-Friday'!AM374,0),"")</f>
        <v>0</v>
      </c>
      <c r="K372" s="119">
        <f>IF('BB-2024-Friday'!$AJ374&lt;&gt;"",IF('BB-2024-Friday'!$AJ374="t",'BB-2024-Friday'!AN374,0),"")</f>
        <v>0</v>
      </c>
      <c r="L372" s="119">
        <f>IF('BB-2024-Friday'!$AJ374&lt;&gt;"",IF('BB-2024-Friday'!$AJ374="t",'BB-2024-Friday'!AO374,0),"")</f>
        <v>0</v>
      </c>
      <c r="M372" s="119">
        <f>IF('BB-2024-Friday'!$AJ374&lt;&gt;"",IF('BB-2024-Friday'!$AJ374="t",'BB-2024-Friday'!AP374,0),"")</f>
        <v>0</v>
      </c>
      <c r="N372" s="120">
        <f>IF('BB-2024-Friday'!$AJ374&lt;&gt;"",IF('BB-2024-Friday'!$AJ374="m",'BB-2024-Friday'!U374,0),"")</f>
        <v>29.383839999999999</v>
      </c>
      <c r="O372" s="120">
        <f>IF('BB-2024-Friday'!$AJ374&lt;&gt;"",IF('BB-2024-Friday'!$AJ374="m",'BB-2024-Friday'!V374,0),"")</f>
        <v>30.028189999999999</v>
      </c>
    </row>
    <row r="373" spans="1:15" x14ac:dyDescent="0.25">
      <c r="A373" t="str">
        <f>IF('BB-2024-Friday'!AJ375&lt;&gt;"",'BB-2024-Friday'!AJ375,"")</f>
        <v/>
      </c>
      <c r="B373" t="str">
        <f>IF('BB-2024-Friday'!AJ375&lt;&gt;"",'BB-2024-Friday'!AR375,"")</f>
        <v/>
      </c>
      <c r="C373" t="str">
        <f>IF('BB-2024-Friday'!AJ375="m","v","a")</f>
        <v>a</v>
      </c>
      <c r="D373" s="92" t="str">
        <f>IF('BB-2024-Friday'!AJ375&lt;&gt;"",'BB-2024-Friday'!AI375,"")</f>
        <v/>
      </c>
      <c r="E373" s="119" t="str">
        <f>IF('BB-2024-Friday'!$AJ375&lt;&gt;"",IF('BB-2024-Friday'!$AJ375="t",0,'BB-2024-Friday'!AM375),"")</f>
        <v/>
      </c>
      <c r="F373" s="119" t="str">
        <f>IF('BB-2024-Friday'!$AJ375&lt;&gt;"",IF('BB-2024-Friday'!$AJ375="t",0,'BB-2024-Friday'!AN375),"")</f>
        <v/>
      </c>
      <c r="G373" s="119" t="str">
        <f>IF('BB-2024-Friday'!$AJ375&lt;&gt;"",IF('BB-2024-Friday'!$AJ375="t",0,'BB-2024-Friday'!AO375),"")</f>
        <v/>
      </c>
      <c r="H373" s="119" t="str">
        <f>IF('BB-2024-Friday'!$AJ375&lt;&gt;"",IF('BB-2024-Friday'!$AJ375="t",0,'BB-2024-Friday'!AP375),"")</f>
        <v/>
      </c>
      <c r="I373" s="119" t="str">
        <f>IF('BB-2024-Friday'!$AJ375&lt;&gt;"",IF('BB-2024-Friday'!$AJ375="t",0,'BB-2024-Friday'!AQ375),"")</f>
        <v/>
      </c>
      <c r="J373" s="119" t="str">
        <f>IF('BB-2024-Friday'!$AJ375&lt;&gt;"",IF('BB-2024-Friday'!$AJ375="t",'BB-2024-Friday'!AM375,0),"")</f>
        <v/>
      </c>
      <c r="K373" s="119" t="str">
        <f>IF('BB-2024-Friday'!$AJ375&lt;&gt;"",IF('BB-2024-Friday'!$AJ375="t",'BB-2024-Friday'!AN375,0),"")</f>
        <v/>
      </c>
      <c r="L373" s="119" t="str">
        <f>IF('BB-2024-Friday'!$AJ375&lt;&gt;"",IF('BB-2024-Friday'!$AJ375="t",'BB-2024-Friday'!AO375,0),"")</f>
        <v/>
      </c>
      <c r="M373" s="119" t="str">
        <f>IF('BB-2024-Friday'!$AJ375&lt;&gt;"",IF('BB-2024-Friday'!$AJ375="t",'BB-2024-Friday'!AP375,0),"")</f>
        <v/>
      </c>
      <c r="N373" s="120" t="str">
        <f>IF('BB-2024-Friday'!$AJ375&lt;&gt;"",IF('BB-2024-Friday'!$AJ375="m",'BB-2024-Friday'!U375,0),"")</f>
        <v/>
      </c>
      <c r="O373" s="120" t="str">
        <f>IF('BB-2024-Friday'!$AJ375&lt;&gt;"",IF('BB-2024-Friday'!$AJ375="m",'BB-2024-Friday'!V375,0),"")</f>
        <v/>
      </c>
    </row>
    <row r="374" spans="1:15" x14ac:dyDescent="0.25">
      <c r="A374" t="str">
        <f>IF('BB-2024-Friday'!AJ376&lt;&gt;"",'BB-2024-Friday'!AJ376,"")</f>
        <v>u</v>
      </c>
      <c r="B374" t="str">
        <f>IF('BB-2024-Friday'!AJ376&lt;&gt;"",'BB-2024-Friday'!AR376,"")</f>
        <v>60 Speed limit.</v>
      </c>
      <c r="C374" t="str">
        <f>IF('BB-2024-Friday'!AJ376="m","v","a")</f>
        <v>a</v>
      </c>
      <c r="D374" s="92">
        <f>IF('BB-2024-Friday'!AJ376&lt;&gt;"",'BB-2024-Friday'!AI376,"")</f>
        <v>121.93</v>
      </c>
      <c r="E374" s="119">
        <f>IF('BB-2024-Friday'!$AJ376&lt;&gt;"",IF('BB-2024-Friday'!$AJ376="t",0,'BB-2024-Friday'!AM376),"")</f>
        <v>34</v>
      </c>
      <c r="F374" s="119">
        <f>IF('BB-2024-Friday'!$AJ376&lt;&gt;"",IF('BB-2024-Friday'!$AJ376="t",0,'BB-2024-Friday'!AN376),"")</f>
        <v>40</v>
      </c>
      <c r="G374" s="119">
        <f>IF('BB-2024-Friday'!$AJ376&lt;&gt;"",IF('BB-2024-Friday'!$AJ376="t",0,'BB-2024-Friday'!AO376),"")</f>
        <v>47</v>
      </c>
      <c r="H374" s="119">
        <f>IF('BB-2024-Friday'!$AJ376&lt;&gt;"",IF('BB-2024-Friday'!$AJ376="t",0,'BB-2024-Friday'!AP376),"")</f>
        <v>54</v>
      </c>
      <c r="I374" s="119" t="str">
        <f>IF('BB-2024-Friday'!$AJ376&lt;&gt;"",IF('BB-2024-Friday'!$AJ376="t",0,'BB-2024-Friday'!AQ376),"")</f>
        <v>60</v>
      </c>
      <c r="J374" s="119">
        <f>IF('BB-2024-Friday'!$AJ376&lt;&gt;"",IF('BB-2024-Friday'!$AJ376="t",'BB-2024-Friday'!AM376,0),"")</f>
        <v>0</v>
      </c>
      <c r="K374" s="119">
        <f>IF('BB-2024-Friday'!$AJ376&lt;&gt;"",IF('BB-2024-Friday'!$AJ376="t",'BB-2024-Friday'!AN376,0),"")</f>
        <v>0</v>
      </c>
      <c r="L374" s="119">
        <f>IF('BB-2024-Friday'!$AJ376&lt;&gt;"",IF('BB-2024-Friday'!$AJ376="t",'BB-2024-Friday'!AO376,0),"")</f>
        <v>0</v>
      </c>
      <c r="M374" s="119">
        <f>IF('BB-2024-Friday'!$AJ376&lt;&gt;"",IF('BB-2024-Friday'!$AJ376="t",'BB-2024-Friday'!AP376,0),"")</f>
        <v>0</v>
      </c>
      <c r="N374" s="120">
        <f>IF('BB-2024-Friday'!$AJ376&lt;&gt;"",IF('BB-2024-Friday'!$AJ376="m",'BB-2024-Friday'!U376,0),"")</f>
        <v>0</v>
      </c>
      <c r="O374" s="120">
        <f>IF('BB-2024-Friday'!$AJ376&lt;&gt;"",IF('BB-2024-Friday'!$AJ376="m",'BB-2024-Friday'!V376,0),"")</f>
        <v>0</v>
      </c>
    </row>
    <row r="375" spans="1:15" x14ac:dyDescent="0.25">
      <c r="A375" t="str">
        <f>IF('BB-2024-Friday'!AJ377&lt;&gt;"",'BB-2024-Friday'!AJ377,"")</f>
        <v/>
      </c>
      <c r="B375" t="str">
        <f>IF('BB-2024-Friday'!AJ377&lt;&gt;"",'BB-2024-Friday'!AR377,"")</f>
        <v/>
      </c>
      <c r="C375" t="str">
        <f>IF('BB-2024-Friday'!AJ377="m","v","a")</f>
        <v>a</v>
      </c>
      <c r="D375" s="92" t="str">
        <f>IF('BB-2024-Friday'!AJ377&lt;&gt;"",'BB-2024-Friday'!AI377,"")</f>
        <v/>
      </c>
      <c r="E375" s="119" t="str">
        <f>IF('BB-2024-Friday'!$AJ377&lt;&gt;"",IF('BB-2024-Friday'!$AJ377="t",0,'BB-2024-Friday'!AM377),"")</f>
        <v/>
      </c>
      <c r="F375" s="119" t="str">
        <f>IF('BB-2024-Friday'!$AJ377&lt;&gt;"",IF('BB-2024-Friday'!$AJ377="t",0,'BB-2024-Friday'!AN377),"")</f>
        <v/>
      </c>
      <c r="G375" s="119" t="str">
        <f>IF('BB-2024-Friday'!$AJ377&lt;&gt;"",IF('BB-2024-Friday'!$AJ377="t",0,'BB-2024-Friday'!AO377),"")</f>
        <v/>
      </c>
      <c r="H375" s="119" t="str">
        <f>IF('BB-2024-Friday'!$AJ377&lt;&gt;"",IF('BB-2024-Friday'!$AJ377="t",0,'BB-2024-Friday'!AP377),"")</f>
        <v/>
      </c>
      <c r="I375" s="119" t="str">
        <f>IF('BB-2024-Friday'!$AJ377&lt;&gt;"",IF('BB-2024-Friday'!$AJ377="t",0,'BB-2024-Friday'!AQ377),"")</f>
        <v/>
      </c>
      <c r="J375" s="119" t="str">
        <f>IF('BB-2024-Friday'!$AJ377&lt;&gt;"",IF('BB-2024-Friday'!$AJ377="t",'BB-2024-Friday'!AM377,0),"")</f>
        <v/>
      </c>
      <c r="K375" s="119" t="str">
        <f>IF('BB-2024-Friday'!$AJ377&lt;&gt;"",IF('BB-2024-Friday'!$AJ377="t",'BB-2024-Friday'!AN377,0),"")</f>
        <v/>
      </c>
      <c r="L375" s="119" t="str">
        <f>IF('BB-2024-Friday'!$AJ377&lt;&gt;"",IF('BB-2024-Friday'!$AJ377="t",'BB-2024-Friday'!AO377,0),"")</f>
        <v/>
      </c>
      <c r="M375" s="119" t="str">
        <f>IF('BB-2024-Friday'!$AJ377&lt;&gt;"",IF('BB-2024-Friday'!$AJ377="t",'BB-2024-Friday'!AP377,0),"")</f>
        <v/>
      </c>
      <c r="N375" s="120" t="str">
        <f>IF('BB-2024-Friday'!$AJ377&lt;&gt;"",IF('BB-2024-Friday'!$AJ377="m",'BB-2024-Friday'!U377,0),"")</f>
        <v/>
      </c>
      <c r="O375" s="120" t="str">
        <f>IF('BB-2024-Friday'!$AJ377&lt;&gt;"",IF('BB-2024-Friday'!$AJ377="m",'BB-2024-Friday'!V377,0),"")</f>
        <v/>
      </c>
    </row>
    <row r="376" spans="1:15" x14ac:dyDescent="0.25">
      <c r="A376" t="str">
        <f>IF('BB-2024-Friday'!AJ378&lt;&gt;"",'BB-2024-Friday'!AJ378,"")</f>
        <v/>
      </c>
      <c r="B376" t="str">
        <f>IF('BB-2024-Friday'!AJ378&lt;&gt;"",'BB-2024-Friday'!AR378,"")</f>
        <v/>
      </c>
      <c r="C376" t="str">
        <f>IF('BB-2024-Friday'!AJ378="m","v","a")</f>
        <v>a</v>
      </c>
      <c r="D376" s="92" t="str">
        <f>IF('BB-2024-Friday'!AJ378&lt;&gt;"",'BB-2024-Friday'!AI378,"")</f>
        <v/>
      </c>
      <c r="E376" s="119" t="str">
        <f>IF('BB-2024-Friday'!$AJ378&lt;&gt;"",IF('BB-2024-Friday'!$AJ378="t",0,'BB-2024-Friday'!AM378),"")</f>
        <v/>
      </c>
      <c r="F376" s="119" t="str">
        <f>IF('BB-2024-Friday'!$AJ378&lt;&gt;"",IF('BB-2024-Friday'!$AJ378="t",0,'BB-2024-Friday'!AN378),"")</f>
        <v/>
      </c>
      <c r="G376" s="119" t="str">
        <f>IF('BB-2024-Friday'!$AJ378&lt;&gt;"",IF('BB-2024-Friday'!$AJ378="t",0,'BB-2024-Friday'!AO378),"")</f>
        <v/>
      </c>
      <c r="H376" s="119" t="str">
        <f>IF('BB-2024-Friday'!$AJ378&lt;&gt;"",IF('BB-2024-Friday'!$AJ378="t",0,'BB-2024-Friday'!AP378),"")</f>
        <v/>
      </c>
      <c r="I376" s="119" t="str">
        <f>IF('BB-2024-Friday'!$AJ378&lt;&gt;"",IF('BB-2024-Friday'!$AJ378="t",0,'BB-2024-Friday'!AQ378),"")</f>
        <v/>
      </c>
      <c r="J376" s="119" t="str">
        <f>IF('BB-2024-Friday'!$AJ378&lt;&gt;"",IF('BB-2024-Friday'!$AJ378="t",'BB-2024-Friday'!AM378,0),"")</f>
        <v/>
      </c>
      <c r="K376" s="119" t="str">
        <f>IF('BB-2024-Friday'!$AJ378&lt;&gt;"",IF('BB-2024-Friday'!$AJ378="t",'BB-2024-Friday'!AN378,0),"")</f>
        <v/>
      </c>
      <c r="L376" s="119" t="str">
        <f>IF('BB-2024-Friday'!$AJ378&lt;&gt;"",IF('BB-2024-Friday'!$AJ378="t",'BB-2024-Friday'!AO378,0),"")</f>
        <v/>
      </c>
      <c r="M376" s="119" t="str">
        <f>IF('BB-2024-Friday'!$AJ378&lt;&gt;"",IF('BB-2024-Friday'!$AJ378="t",'BB-2024-Friday'!AP378,0),"")</f>
        <v/>
      </c>
      <c r="N376" s="120" t="str">
        <f>IF('BB-2024-Friday'!$AJ378&lt;&gt;"",IF('BB-2024-Friday'!$AJ378="m",'BB-2024-Friday'!U378,0),"")</f>
        <v/>
      </c>
      <c r="O376" s="120" t="str">
        <f>IF('BB-2024-Friday'!$AJ378&lt;&gt;"",IF('BB-2024-Friday'!$AJ378="m",'BB-2024-Friday'!V378,0),"")</f>
        <v/>
      </c>
    </row>
    <row r="377" spans="1:15" x14ac:dyDescent="0.25">
      <c r="A377" t="str">
        <f>IF('BB-2024-Friday'!AJ379&lt;&gt;"",'BB-2024-Friday'!AJ379,"")</f>
        <v/>
      </c>
      <c r="B377" t="str">
        <f>IF('BB-2024-Friday'!AJ379&lt;&gt;"",'BB-2024-Friday'!AR379,"")</f>
        <v/>
      </c>
      <c r="C377" t="str">
        <f>IF('BB-2024-Friday'!AJ379="m","v","a")</f>
        <v>a</v>
      </c>
      <c r="D377" s="92" t="str">
        <f>IF('BB-2024-Friday'!AJ379&lt;&gt;"",'BB-2024-Friday'!AI379,"")</f>
        <v/>
      </c>
      <c r="E377" s="119" t="str">
        <f>IF('BB-2024-Friday'!$AJ379&lt;&gt;"",IF('BB-2024-Friday'!$AJ379="t",0,'BB-2024-Friday'!AM379),"")</f>
        <v/>
      </c>
      <c r="F377" s="119" t="str">
        <f>IF('BB-2024-Friday'!$AJ379&lt;&gt;"",IF('BB-2024-Friday'!$AJ379="t",0,'BB-2024-Friday'!AN379),"")</f>
        <v/>
      </c>
      <c r="G377" s="119" t="str">
        <f>IF('BB-2024-Friday'!$AJ379&lt;&gt;"",IF('BB-2024-Friday'!$AJ379="t",0,'BB-2024-Friday'!AO379),"")</f>
        <v/>
      </c>
      <c r="H377" s="119" t="str">
        <f>IF('BB-2024-Friday'!$AJ379&lt;&gt;"",IF('BB-2024-Friday'!$AJ379="t",0,'BB-2024-Friday'!AP379),"")</f>
        <v/>
      </c>
      <c r="I377" s="119" t="str">
        <f>IF('BB-2024-Friday'!$AJ379&lt;&gt;"",IF('BB-2024-Friday'!$AJ379="t",0,'BB-2024-Friday'!AQ379),"")</f>
        <v/>
      </c>
      <c r="J377" s="119" t="str">
        <f>IF('BB-2024-Friday'!$AJ379&lt;&gt;"",IF('BB-2024-Friday'!$AJ379="t",'BB-2024-Friday'!AM379,0),"")</f>
        <v/>
      </c>
      <c r="K377" s="119" t="str">
        <f>IF('BB-2024-Friday'!$AJ379&lt;&gt;"",IF('BB-2024-Friday'!$AJ379="t",'BB-2024-Friday'!AN379,0),"")</f>
        <v/>
      </c>
      <c r="L377" s="119" t="str">
        <f>IF('BB-2024-Friday'!$AJ379&lt;&gt;"",IF('BB-2024-Friday'!$AJ379="t",'BB-2024-Friday'!AO379,0),"")</f>
        <v/>
      </c>
      <c r="M377" s="119" t="str">
        <f>IF('BB-2024-Friday'!$AJ379&lt;&gt;"",IF('BB-2024-Friday'!$AJ379="t",'BB-2024-Friday'!AP379,0),"")</f>
        <v/>
      </c>
      <c r="N377" s="120" t="str">
        <f>IF('BB-2024-Friday'!$AJ379&lt;&gt;"",IF('BB-2024-Friday'!$AJ379="m",'BB-2024-Friday'!U379,0),"")</f>
        <v/>
      </c>
      <c r="O377" s="120" t="str">
        <f>IF('BB-2024-Friday'!$AJ379&lt;&gt;"",IF('BB-2024-Friday'!$AJ379="m",'BB-2024-Friday'!V379,0),"")</f>
        <v/>
      </c>
    </row>
    <row r="378" spans="1:15" x14ac:dyDescent="0.25">
      <c r="A378" t="str">
        <f>IF('BB-2024-Friday'!AJ380&lt;&gt;"",'BB-2024-Friday'!AJ380,"")</f>
        <v/>
      </c>
      <c r="B378" t="str">
        <f>IF('BB-2024-Friday'!AJ380&lt;&gt;"",'BB-2024-Friday'!AR380,"")</f>
        <v/>
      </c>
      <c r="C378" t="str">
        <f>IF('BB-2024-Friday'!AJ380="m","v","a")</f>
        <v>a</v>
      </c>
      <c r="D378" s="92" t="str">
        <f>IF('BB-2024-Friday'!AJ380&lt;&gt;"",'BB-2024-Friday'!AI380,"")</f>
        <v/>
      </c>
      <c r="E378" s="119" t="str">
        <f>IF('BB-2024-Friday'!$AJ380&lt;&gt;"",IF('BB-2024-Friday'!$AJ380="t",0,'BB-2024-Friday'!AM380),"")</f>
        <v/>
      </c>
      <c r="F378" s="119" t="str">
        <f>IF('BB-2024-Friday'!$AJ380&lt;&gt;"",IF('BB-2024-Friday'!$AJ380="t",0,'BB-2024-Friday'!AN380),"")</f>
        <v/>
      </c>
      <c r="G378" s="119" t="str">
        <f>IF('BB-2024-Friday'!$AJ380&lt;&gt;"",IF('BB-2024-Friday'!$AJ380="t",0,'BB-2024-Friday'!AO380),"")</f>
        <v/>
      </c>
      <c r="H378" s="119" t="str">
        <f>IF('BB-2024-Friday'!$AJ380&lt;&gt;"",IF('BB-2024-Friday'!$AJ380="t",0,'BB-2024-Friday'!AP380),"")</f>
        <v/>
      </c>
      <c r="I378" s="119" t="str">
        <f>IF('BB-2024-Friday'!$AJ380&lt;&gt;"",IF('BB-2024-Friday'!$AJ380="t",0,'BB-2024-Friday'!AQ380),"")</f>
        <v/>
      </c>
      <c r="J378" s="119" t="str">
        <f>IF('BB-2024-Friday'!$AJ380&lt;&gt;"",IF('BB-2024-Friday'!$AJ380="t",'BB-2024-Friday'!AM380,0),"")</f>
        <v/>
      </c>
      <c r="K378" s="119" t="str">
        <f>IF('BB-2024-Friday'!$AJ380&lt;&gt;"",IF('BB-2024-Friday'!$AJ380="t",'BB-2024-Friday'!AN380,0),"")</f>
        <v/>
      </c>
      <c r="L378" s="119" t="str">
        <f>IF('BB-2024-Friday'!$AJ380&lt;&gt;"",IF('BB-2024-Friday'!$AJ380="t",'BB-2024-Friday'!AO380,0),"")</f>
        <v/>
      </c>
      <c r="M378" s="119" t="str">
        <f>IF('BB-2024-Friday'!$AJ380&lt;&gt;"",IF('BB-2024-Friday'!$AJ380="t",'BB-2024-Friday'!AP380,0),"")</f>
        <v/>
      </c>
      <c r="N378" s="120" t="str">
        <f>IF('BB-2024-Friday'!$AJ380&lt;&gt;"",IF('BB-2024-Friday'!$AJ380="m",'BB-2024-Friday'!U380,0),"")</f>
        <v/>
      </c>
      <c r="O378" s="120" t="str">
        <f>IF('BB-2024-Friday'!$AJ380&lt;&gt;"",IF('BB-2024-Friday'!$AJ380="m",'BB-2024-Friday'!V380,0),"")</f>
        <v/>
      </c>
    </row>
    <row r="379" spans="1:15" x14ac:dyDescent="0.25">
      <c r="A379" t="str">
        <f>IF('BB-2024-Friday'!AJ381&lt;&gt;"",'BB-2024-Friday'!AJ381,"")</f>
        <v/>
      </c>
      <c r="B379" t="str">
        <f>IF('BB-2024-Friday'!AJ381&lt;&gt;"",'BB-2024-Friday'!AR381,"")</f>
        <v/>
      </c>
      <c r="C379" t="str">
        <f>IF('BB-2024-Friday'!AJ381="m","v","a")</f>
        <v>a</v>
      </c>
      <c r="D379" s="92" t="str">
        <f>IF('BB-2024-Friday'!AJ381&lt;&gt;"",'BB-2024-Friday'!AI381,"")</f>
        <v/>
      </c>
      <c r="E379" s="119" t="str">
        <f>IF('BB-2024-Friday'!$AJ381&lt;&gt;"",IF('BB-2024-Friday'!$AJ381="t",0,'BB-2024-Friday'!AM381),"")</f>
        <v/>
      </c>
      <c r="F379" s="119" t="str">
        <f>IF('BB-2024-Friday'!$AJ381&lt;&gt;"",IF('BB-2024-Friday'!$AJ381="t",0,'BB-2024-Friday'!AN381),"")</f>
        <v/>
      </c>
      <c r="G379" s="119" t="str">
        <f>IF('BB-2024-Friday'!$AJ381&lt;&gt;"",IF('BB-2024-Friday'!$AJ381="t",0,'BB-2024-Friday'!AO381),"")</f>
        <v/>
      </c>
      <c r="H379" s="119" t="str">
        <f>IF('BB-2024-Friday'!$AJ381&lt;&gt;"",IF('BB-2024-Friday'!$AJ381="t",0,'BB-2024-Friday'!AP381),"")</f>
        <v/>
      </c>
      <c r="I379" s="119" t="str">
        <f>IF('BB-2024-Friday'!$AJ381&lt;&gt;"",IF('BB-2024-Friday'!$AJ381="t",0,'BB-2024-Friday'!AQ381),"")</f>
        <v/>
      </c>
      <c r="J379" s="119" t="str">
        <f>IF('BB-2024-Friday'!$AJ381&lt;&gt;"",IF('BB-2024-Friday'!$AJ381="t",'BB-2024-Friday'!AM381,0),"")</f>
        <v/>
      </c>
      <c r="K379" s="119" t="str">
        <f>IF('BB-2024-Friday'!$AJ381&lt;&gt;"",IF('BB-2024-Friday'!$AJ381="t",'BB-2024-Friday'!AN381,0),"")</f>
        <v/>
      </c>
      <c r="L379" s="119" t="str">
        <f>IF('BB-2024-Friday'!$AJ381&lt;&gt;"",IF('BB-2024-Friday'!$AJ381="t",'BB-2024-Friday'!AO381,0),"")</f>
        <v/>
      </c>
      <c r="M379" s="119" t="str">
        <f>IF('BB-2024-Friday'!$AJ381&lt;&gt;"",IF('BB-2024-Friday'!$AJ381="t",'BB-2024-Friday'!AP381,0),"")</f>
        <v/>
      </c>
      <c r="N379" s="120" t="str">
        <f>IF('BB-2024-Friday'!$AJ381&lt;&gt;"",IF('BB-2024-Friday'!$AJ381="m",'BB-2024-Friday'!U381,0),"")</f>
        <v/>
      </c>
      <c r="O379" s="120" t="str">
        <f>IF('BB-2024-Friday'!$AJ381&lt;&gt;"",IF('BB-2024-Friday'!$AJ381="m",'BB-2024-Friday'!V381,0),"")</f>
        <v/>
      </c>
    </row>
    <row r="380" spans="1:15" x14ac:dyDescent="0.25">
      <c r="A380" t="str">
        <f>IF('BB-2024-Friday'!AJ382&lt;&gt;"",'BB-2024-Friday'!AJ382,"")</f>
        <v/>
      </c>
      <c r="B380" t="str">
        <f>IF('BB-2024-Friday'!AJ382&lt;&gt;"",'BB-2024-Friday'!AR382,"")</f>
        <v/>
      </c>
      <c r="C380" t="str">
        <f>IF('BB-2024-Friday'!AJ382="m","v","a")</f>
        <v>a</v>
      </c>
      <c r="D380" s="92" t="str">
        <f>IF('BB-2024-Friday'!AJ382&lt;&gt;"",'BB-2024-Friday'!AI382,"")</f>
        <v/>
      </c>
      <c r="E380" s="119" t="str">
        <f>IF('BB-2024-Friday'!$AJ382&lt;&gt;"",IF('BB-2024-Friday'!$AJ382="t",0,'BB-2024-Friday'!AM382),"")</f>
        <v/>
      </c>
      <c r="F380" s="119" t="str">
        <f>IF('BB-2024-Friday'!$AJ382&lt;&gt;"",IF('BB-2024-Friday'!$AJ382="t",0,'BB-2024-Friday'!AN382),"")</f>
        <v/>
      </c>
      <c r="G380" s="119" t="str">
        <f>IF('BB-2024-Friday'!$AJ382&lt;&gt;"",IF('BB-2024-Friday'!$AJ382="t",0,'BB-2024-Friday'!AO382),"")</f>
        <v/>
      </c>
      <c r="H380" s="119" t="str">
        <f>IF('BB-2024-Friday'!$AJ382&lt;&gt;"",IF('BB-2024-Friday'!$AJ382="t",0,'BB-2024-Friday'!AP382),"")</f>
        <v/>
      </c>
      <c r="I380" s="119" t="str">
        <f>IF('BB-2024-Friday'!$AJ382&lt;&gt;"",IF('BB-2024-Friday'!$AJ382="t",0,'BB-2024-Friday'!AQ382),"")</f>
        <v/>
      </c>
      <c r="J380" s="119" t="str">
        <f>IF('BB-2024-Friday'!$AJ382&lt;&gt;"",IF('BB-2024-Friday'!$AJ382="t",'BB-2024-Friday'!AM382,0),"")</f>
        <v/>
      </c>
      <c r="K380" s="119" t="str">
        <f>IF('BB-2024-Friday'!$AJ382&lt;&gt;"",IF('BB-2024-Friday'!$AJ382="t",'BB-2024-Friday'!AN382,0),"")</f>
        <v/>
      </c>
      <c r="L380" s="119" t="str">
        <f>IF('BB-2024-Friday'!$AJ382&lt;&gt;"",IF('BB-2024-Friday'!$AJ382="t",'BB-2024-Friday'!AO382,0),"")</f>
        <v/>
      </c>
      <c r="M380" s="119" t="str">
        <f>IF('BB-2024-Friday'!$AJ382&lt;&gt;"",IF('BB-2024-Friday'!$AJ382="t",'BB-2024-Friday'!AP382,0),"")</f>
        <v/>
      </c>
      <c r="N380" s="120" t="str">
        <f>IF('BB-2024-Friday'!$AJ382&lt;&gt;"",IF('BB-2024-Friday'!$AJ382="m",'BB-2024-Friday'!U382,0),"")</f>
        <v/>
      </c>
      <c r="O380" s="120" t="str">
        <f>IF('BB-2024-Friday'!$AJ382&lt;&gt;"",IF('BB-2024-Friday'!$AJ382="m",'BB-2024-Friday'!V382,0),"")</f>
        <v/>
      </c>
    </row>
    <row r="381" spans="1:15" x14ac:dyDescent="0.25">
      <c r="A381" t="str">
        <f>IF('BB-2024-Friday'!AJ383&lt;&gt;"",'BB-2024-Friday'!AJ383,"")</f>
        <v/>
      </c>
      <c r="B381" t="str">
        <f>IF('BB-2024-Friday'!AJ383&lt;&gt;"",'BB-2024-Friday'!AR383,"")</f>
        <v/>
      </c>
      <c r="C381" t="str">
        <f>IF('BB-2024-Friday'!AJ383="m","v","a")</f>
        <v>a</v>
      </c>
      <c r="D381" s="92" t="str">
        <f>IF('BB-2024-Friday'!AJ383&lt;&gt;"",'BB-2024-Friday'!AI383,"")</f>
        <v/>
      </c>
      <c r="E381" s="119" t="str">
        <f>IF('BB-2024-Friday'!$AJ383&lt;&gt;"",IF('BB-2024-Friday'!$AJ383="t",0,'BB-2024-Friday'!AM383),"")</f>
        <v/>
      </c>
      <c r="F381" s="119" t="str">
        <f>IF('BB-2024-Friday'!$AJ383&lt;&gt;"",IF('BB-2024-Friday'!$AJ383="t",0,'BB-2024-Friday'!AN383),"")</f>
        <v/>
      </c>
      <c r="G381" s="119" t="str">
        <f>IF('BB-2024-Friday'!$AJ383&lt;&gt;"",IF('BB-2024-Friday'!$AJ383="t",0,'BB-2024-Friday'!AO383),"")</f>
        <v/>
      </c>
      <c r="H381" s="119" t="str">
        <f>IF('BB-2024-Friday'!$AJ383&lt;&gt;"",IF('BB-2024-Friday'!$AJ383="t",0,'BB-2024-Friday'!AP383),"")</f>
        <v/>
      </c>
      <c r="I381" s="119" t="str">
        <f>IF('BB-2024-Friday'!$AJ383&lt;&gt;"",IF('BB-2024-Friday'!$AJ383="t",0,'BB-2024-Friday'!AQ383),"")</f>
        <v/>
      </c>
      <c r="J381" s="119" t="str">
        <f>IF('BB-2024-Friday'!$AJ383&lt;&gt;"",IF('BB-2024-Friday'!$AJ383="t",'BB-2024-Friday'!AM383,0),"")</f>
        <v/>
      </c>
      <c r="K381" s="119" t="str">
        <f>IF('BB-2024-Friday'!$AJ383&lt;&gt;"",IF('BB-2024-Friday'!$AJ383="t",'BB-2024-Friday'!AN383,0),"")</f>
        <v/>
      </c>
      <c r="L381" s="119" t="str">
        <f>IF('BB-2024-Friday'!$AJ383&lt;&gt;"",IF('BB-2024-Friday'!$AJ383="t",'BB-2024-Friday'!AO383,0),"")</f>
        <v/>
      </c>
      <c r="M381" s="119" t="str">
        <f>IF('BB-2024-Friday'!$AJ383&lt;&gt;"",IF('BB-2024-Friday'!$AJ383="t",'BB-2024-Friday'!AP383,0),"")</f>
        <v/>
      </c>
      <c r="N381" s="120" t="str">
        <f>IF('BB-2024-Friday'!$AJ383&lt;&gt;"",IF('BB-2024-Friday'!$AJ383="m",'BB-2024-Friday'!U383,0),"")</f>
        <v/>
      </c>
      <c r="O381" s="120" t="str">
        <f>IF('BB-2024-Friday'!$AJ383&lt;&gt;"",IF('BB-2024-Friday'!$AJ383="m",'BB-2024-Friday'!V383,0),"")</f>
        <v/>
      </c>
    </row>
    <row r="382" spans="1:15" x14ac:dyDescent="0.25">
      <c r="A382" t="str">
        <f>IF('BB-2024-Friday'!AJ384&lt;&gt;"",'BB-2024-Friday'!AJ384,"")</f>
        <v/>
      </c>
      <c r="B382" t="str">
        <f>IF('BB-2024-Friday'!AJ384&lt;&gt;"",'BB-2024-Friday'!AR384,"")</f>
        <v/>
      </c>
      <c r="C382" t="str">
        <f>IF('BB-2024-Friday'!AJ384="m","v","a")</f>
        <v>a</v>
      </c>
      <c r="D382" s="92" t="str">
        <f>IF('BB-2024-Friday'!AJ384&lt;&gt;"",'BB-2024-Friday'!AI384,"")</f>
        <v/>
      </c>
      <c r="E382" s="119" t="str">
        <f>IF('BB-2024-Friday'!$AJ384&lt;&gt;"",IF('BB-2024-Friday'!$AJ384="t",0,'BB-2024-Friday'!AM384),"")</f>
        <v/>
      </c>
      <c r="F382" s="119" t="str">
        <f>IF('BB-2024-Friday'!$AJ384&lt;&gt;"",IF('BB-2024-Friday'!$AJ384="t",0,'BB-2024-Friday'!AN384),"")</f>
        <v/>
      </c>
      <c r="G382" s="119" t="str">
        <f>IF('BB-2024-Friday'!$AJ384&lt;&gt;"",IF('BB-2024-Friday'!$AJ384="t",0,'BB-2024-Friday'!AO384),"")</f>
        <v/>
      </c>
      <c r="H382" s="119" t="str">
        <f>IF('BB-2024-Friday'!$AJ384&lt;&gt;"",IF('BB-2024-Friday'!$AJ384="t",0,'BB-2024-Friday'!AP384),"")</f>
        <v/>
      </c>
      <c r="I382" s="119" t="str">
        <f>IF('BB-2024-Friday'!$AJ384&lt;&gt;"",IF('BB-2024-Friday'!$AJ384="t",0,'BB-2024-Friday'!AQ384),"")</f>
        <v/>
      </c>
      <c r="J382" s="119" t="str">
        <f>IF('BB-2024-Friday'!$AJ384&lt;&gt;"",IF('BB-2024-Friday'!$AJ384="t",'BB-2024-Friday'!AM384,0),"")</f>
        <v/>
      </c>
      <c r="K382" s="119" t="str">
        <f>IF('BB-2024-Friday'!$AJ384&lt;&gt;"",IF('BB-2024-Friday'!$AJ384="t",'BB-2024-Friday'!AN384,0),"")</f>
        <v/>
      </c>
      <c r="L382" s="119" t="str">
        <f>IF('BB-2024-Friday'!$AJ384&lt;&gt;"",IF('BB-2024-Friday'!$AJ384="t",'BB-2024-Friday'!AO384,0),"")</f>
        <v/>
      </c>
      <c r="M382" s="119" t="str">
        <f>IF('BB-2024-Friday'!$AJ384&lt;&gt;"",IF('BB-2024-Friday'!$AJ384="t",'BB-2024-Friday'!AP384,0),"")</f>
        <v/>
      </c>
      <c r="N382" s="120" t="str">
        <f>IF('BB-2024-Friday'!$AJ384&lt;&gt;"",IF('BB-2024-Friday'!$AJ384="m",'BB-2024-Friday'!U384,0),"")</f>
        <v/>
      </c>
      <c r="O382" s="120" t="str">
        <f>IF('BB-2024-Friday'!$AJ384&lt;&gt;"",IF('BB-2024-Friday'!$AJ384="m",'BB-2024-Friday'!V384,0),"")</f>
        <v/>
      </c>
    </row>
    <row r="383" spans="1:15" x14ac:dyDescent="0.25">
      <c r="A383" t="str">
        <f>IF('BB-2024-Friday'!AJ385&lt;&gt;"",'BB-2024-Friday'!AJ385,"")</f>
        <v/>
      </c>
      <c r="B383" t="str">
        <f>IF('BB-2024-Friday'!AJ385&lt;&gt;"",'BB-2024-Friday'!AR385,"")</f>
        <v/>
      </c>
      <c r="C383" t="str">
        <f>IF('BB-2024-Friday'!AJ385="m","v","a")</f>
        <v>a</v>
      </c>
      <c r="D383" s="92" t="str">
        <f>IF('BB-2024-Friday'!AJ385&lt;&gt;"",'BB-2024-Friday'!AI385,"")</f>
        <v/>
      </c>
      <c r="E383" s="119" t="str">
        <f>IF('BB-2024-Friday'!$AJ385&lt;&gt;"",IF('BB-2024-Friday'!$AJ385="t",0,'BB-2024-Friday'!AM385),"")</f>
        <v/>
      </c>
      <c r="F383" s="119" t="str">
        <f>IF('BB-2024-Friday'!$AJ385&lt;&gt;"",IF('BB-2024-Friday'!$AJ385="t",0,'BB-2024-Friday'!AN385),"")</f>
        <v/>
      </c>
      <c r="G383" s="119" t="str">
        <f>IF('BB-2024-Friday'!$AJ385&lt;&gt;"",IF('BB-2024-Friday'!$AJ385="t",0,'BB-2024-Friday'!AO385),"")</f>
        <v/>
      </c>
      <c r="H383" s="119" t="str">
        <f>IF('BB-2024-Friday'!$AJ385&lt;&gt;"",IF('BB-2024-Friday'!$AJ385="t",0,'BB-2024-Friday'!AP385),"")</f>
        <v/>
      </c>
      <c r="I383" s="119" t="str">
        <f>IF('BB-2024-Friday'!$AJ385&lt;&gt;"",IF('BB-2024-Friday'!$AJ385="t",0,'BB-2024-Friday'!AQ385),"")</f>
        <v/>
      </c>
      <c r="J383" s="119" t="str">
        <f>IF('BB-2024-Friday'!$AJ385&lt;&gt;"",IF('BB-2024-Friday'!$AJ385="t",'BB-2024-Friday'!AM385,0),"")</f>
        <v/>
      </c>
      <c r="K383" s="119" t="str">
        <f>IF('BB-2024-Friday'!$AJ385&lt;&gt;"",IF('BB-2024-Friday'!$AJ385="t",'BB-2024-Friday'!AN385,0),"")</f>
        <v/>
      </c>
      <c r="L383" s="119" t="str">
        <f>IF('BB-2024-Friday'!$AJ385&lt;&gt;"",IF('BB-2024-Friday'!$AJ385="t",'BB-2024-Friday'!AO385,0),"")</f>
        <v/>
      </c>
      <c r="M383" s="119" t="str">
        <f>IF('BB-2024-Friday'!$AJ385&lt;&gt;"",IF('BB-2024-Friday'!$AJ385="t",'BB-2024-Friday'!AP385,0),"")</f>
        <v/>
      </c>
      <c r="N383" s="120" t="str">
        <f>IF('BB-2024-Friday'!$AJ385&lt;&gt;"",IF('BB-2024-Friday'!$AJ385="m",'BB-2024-Friday'!U385,0),"")</f>
        <v/>
      </c>
      <c r="O383" s="120" t="str">
        <f>IF('BB-2024-Friday'!$AJ385&lt;&gt;"",IF('BB-2024-Friday'!$AJ385="m",'BB-2024-Friday'!V385,0),"")</f>
        <v/>
      </c>
    </row>
    <row r="384" spans="1:15" x14ac:dyDescent="0.25">
      <c r="A384" t="str">
        <f>IF('BB-2024-Friday'!AJ386&lt;&gt;"",'BB-2024-Friday'!AJ386,"")</f>
        <v>o</v>
      </c>
      <c r="B384" t="str">
        <f>IF('BB-2024-Friday'!AJ386&lt;&gt;"",'BB-2024-Friday'!AR386,"")</f>
        <v>Rawdons {Left} [Accommodation] [Restaurant]  START of OPEN SECTION.{Bad road surface ahead}</v>
      </c>
      <c r="C384" t="str">
        <f>IF('BB-2024-Friday'!AJ386="m","v","a")</f>
        <v>a</v>
      </c>
      <c r="D384" s="92">
        <f>IF('BB-2024-Friday'!AJ386&lt;&gt;"",'BB-2024-Friday'!AI386,"")</f>
        <v>124.93</v>
      </c>
      <c r="E384" s="119">
        <f>IF('BB-2024-Friday'!$AJ386&lt;&gt;"",IF('BB-2024-Friday'!$AJ386="t",0,'BB-2024-Friday'!AM386),"")</f>
        <v>35</v>
      </c>
      <c r="F384" s="119">
        <f>IF('BB-2024-Friday'!$AJ386&lt;&gt;"",IF('BB-2024-Friday'!$AJ386="t",0,'BB-2024-Friday'!AN386),"")</f>
        <v>35</v>
      </c>
      <c r="G384" s="119">
        <f>IF('BB-2024-Friday'!$AJ386&lt;&gt;"",IF('BB-2024-Friday'!$AJ386="t",0,'BB-2024-Friday'!AO386),"")</f>
        <v>35</v>
      </c>
      <c r="H384" s="119">
        <f>IF('BB-2024-Friday'!$AJ386&lt;&gt;"",IF('BB-2024-Friday'!$AJ386="t",0,'BB-2024-Friday'!AP386),"")</f>
        <v>35</v>
      </c>
      <c r="I384" s="119" t="str">
        <f>IF('BB-2024-Friday'!$AJ386&lt;&gt;"",IF('BB-2024-Friday'!$AJ386="t",0,'BB-2024-Friday'!AQ386),"")</f>
        <v>60</v>
      </c>
      <c r="J384" s="119">
        <f>IF('BB-2024-Friday'!$AJ386&lt;&gt;"",IF('BB-2024-Friday'!$AJ386="t",'BB-2024-Friday'!AM386,0),"")</f>
        <v>0</v>
      </c>
      <c r="K384" s="119">
        <f>IF('BB-2024-Friday'!$AJ386&lt;&gt;"",IF('BB-2024-Friday'!$AJ386="t",'BB-2024-Friday'!AN386,0),"")</f>
        <v>0</v>
      </c>
      <c r="L384" s="119">
        <f>IF('BB-2024-Friday'!$AJ386&lt;&gt;"",IF('BB-2024-Friday'!$AJ386="t",'BB-2024-Friday'!AO386,0),"")</f>
        <v>0</v>
      </c>
      <c r="M384" s="119">
        <f>IF('BB-2024-Friday'!$AJ386&lt;&gt;"",IF('BB-2024-Friday'!$AJ386="t",'BB-2024-Friday'!AP386,0),"")</f>
        <v>0</v>
      </c>
      <c r="N384" s="120">
        <f>IF('BB-2024-Friday'!$AJ386&lt;&gt;"",IF('BB-2024-Friday'!$AJ386="m",'BB-2024-Friday'!U386,0),"")</f>
        <v>0</v>
      </c>
      <c r="O384" s="120">
        <f>IF('BB-2024-Friday'!$AJ386&lt;&gt;"",IF('BB-2024-Friday'!$AJ386="m",'BB-2024-Friday'!V386,0),"")</f>
        <v>0</v>
      </c>
    </row>
    <row r="385" spans="1:15" x14ac:dyDescent="0.25">
      <c r="A385" t="str">
        <f>IF('BB-2024-Friday'!AJ387&lt;&gt;"",'BB-2024-Friday'!AJ387,"")</f>
        <v/>
      </c>
      <c r="B385" t="str">
        <f>IF('BB-2024-Friday'!AJ387&lt;&gt;"",'BB-2024-Friday'!AR387,"")</f>
        <v/>
      </c>
      <c r="C385" t="str">
        <f>IF('BB-2024-Friday'!AJ387="m","v","a")</f>
        <v>a</v>
      </c>
      <c r="D385" s="92" t="str">
        <f>IF('BB-2024-Friday'!AJ387&lt;&gt;"",'BB-2024-Friday'!AI387,"")</f>
        <v/>
      </c>
      <c r="E385" s="119" t="str">
        <f>IF('BB-2024-Friday'!$AJ387&lt;&gt;"",IF('BB-2024-Friday'!$AJ387="t",0,'BB-2024-Friday'!AM387),"")</f>
        <v/>
      </c>
      <c r="F385" s="119" t="str">
        <f>IF('BB-2024-Friday'!$AJ387&lt;&gt;"",IF('BB-2024-Friday'!$AJ387="t",0,'BB-2024-Friday'!AN387),"")</f>
        <v/>
      </c>
      <c r="G385" s="119" t="str">
        <f>IF('BB-2024-Friday'!$AJ387&lt;&gt;"",IF('BB-2024-Friday'!$AJ387="t",0,'BB-2024-Friday'!AO387),"")</f>
        <v/>
      </c>
      <c r="H385" s="119" t="str">
        <f>IF('BB-2024-Friday'!$AJ387&lt;&gt;"",IF('BB-2024-Friday'!$AJ387="t",0,'BB-2024-Friday'!AP387),"")</f>
        <v/>
      </c>
      <c r="I385" s="119" t="str">
        <f>IF('BB-2024-Friday'!$AJ387&lt;&gt;"",IF('BB-2024-Friday'!$AJ387="t",0,'BB-2024-Friday'!AQ387),"")</f>
        <v/>
      </c>
      <c r="J385" s="119" t="str">
        <f>IF('BB-2024-Friday'!$AJ387&lt;&gt;"",IF('BB-2024-Friday'!$AJ387="t",'BB-2024-Friday'!AM387,0),"")</f>
        <v/>
      </c>
      <c r="K385" s="119" t="str">
        <f>IF('BB-2024-Friday'!$AJ387&lt;&gt;"",IF('BB-2024-Friday'!$AJ387="t",'BB-2024-Friday'!AN387,0),"")</f>
        <v/>
      </c>
      <c r="L385" s="119" t="str">
        <f>IF('BB-2024-Friday'!$AJ387&lt;&gt;"",IF('BB-2024-Friday'!$AJ387="t",'BB-2024-Friday'!AO387,0),"")</f>
        <v/>
      </c>
      <c r="M385" s="119" t="str">
        <f>IF('BB-2024-Friday'!$AJ387&lt;&gt;"",IF('BB-2024-Friday'!$AJ387="t",'BB-2024-Friday'!AP387,0),"")</f>
        <v/>
      </c>
      <c r="N385" s="120" t="str">
        <f>IF('BB-2024-Friday'!$AJ387&lt;&gt;"",IF('BB-2024-Friday'!$AJ387="m",'BB-2024-Friday'!U387,0),"")</f>
        <v/>
      </c>
      <c r="O385" s="120" t="str">
        <f>IF('BB-2024-Friday'!$AJ387&lt;&gt;"",IF('BB-2024-Friday'!$AJ387="m",'BB-2024-Friday'!V387,0),"")</f>
        <v/>
      </c>
    </row>
    <row r="386" spans="1:15" x14ac:dyDescent="0.25">
      <c r="A386" t="str">
        <f>IF('BB-2024-Friday'!AJ388&lt;&gt;"",'BB-2024-Friday'!AJ388,"")</f>
        <v/>
      </c>
      <c r="B386" t="str">
        <f>IF('BB-2024-Friday'!AJ388&lt;&gt;"",'BB-2024-Friday'!AR388,"")</f>
        <v/>
      </c>
      <c r="C386" t="str">
        <f>IF('BB-2024-Friday'!AJ388="m","v","a")</f>
        <v>a</v>
      </c>
      <c r="D386" s="92" t="str">
        <f>IF('BB-2024-Friday'!AJ388&lt;&gt;"",'BB-2024-Friday'!AI388,"")</f>
        <v/>
      </c>
      <c r="E386" s="119" t="str">
        <f>IF('BB-2024-Friday'!$AJ388&lt;&gt;"",IF('BB-2024-Friday'!$AJ388="t",0,'BB-2024-Friday'!AM388),"")</f>
        <v/>
      </c>
      <c r="F386" s="119" t="str">
        <f>IF('BB-2024-Friday'!$AJ388&lt;&gt;"",IF('BB-2024-Friday'!$AJ388="t",0,'BB-2024-Friday'!AN388),"")</f>
        <v/>
      </c>
      <c r="G386" s="119" t="str">
        <f>IF('BB-2024-Friday'!$AJ388&lt;&gt;"",IF('BB-2024-Friday'!$AJ388="t",0,'BB-2024-Friday'!AO388),"")</f>
        <v/>
      </c>
      <c r="H386" s="119" t="str">
        <f>IF('BB-2024-Friday'!$AJ388&lt;&gt;"",IF('BB-2024-Friday'!$AJ388="t",0,'BB-2024-Friday'!AP388),"")</f>
        <v/>
      </c>
      <c r="I386" s="119" t="str">
        <f>IF('BB-2024-Friday'!$AJ388&lt;&gt;"",IF('BB-2024-Friday'!$AJ388="t",0,'BB-2024-Friday'!AQ388),"")</f>
        <v/>
      </c>
      <c r="J386" s="119" t="str">
        <f>IF('BB-2024-Friday'!$AJ388&lt;&gt;"",IF('BB-2024-Friday'!$AJ388="t",'BB-2024-Friday'!AM388,0),"")</f>
        <v/>
      </c>
      <c r="K386" s="119" t="str">
        <f>IF('BB-2024-Friday'!$AJ388&lt;&gt;"",IF('BB-2024-Friday'!$AJ388="t",'BB-2024-Friday'!AN388,0),"")</f>
        <v/>
      </c>
      <c r="L386" s="119" t="str">
        <f>IF('BB-2024-Friday'!$AJ388&lt;&gt;"",IF('BB-2024-Friday'!$AJ388="t",'BB-2024-Friday'!AO388,0),"")</f>
        <v/>
      </c>
      <c r="M386" s="119" t="str">
        <f>IF('BB-2024-Friday'!$AJ388&lt;&gt;"",IF('BB-2024-Friday'!$AJ388="t",'BB-2024-Friday'!AP388,0),"")</f>
        <v/>
      </c>
      <c r="N386" s="120" t="str">
        <f>IF('BB-2024-Friday'!$AJ388&lt;&gt;"",IF('BB-2024-Friday'!$AJ388="m",'BB-2024-Friday'!U388,0),"")</f>
        <v/>
      </c>
      <c r="O386" s="120" t="str">
        <f>IF('BB-2024-Friday'!$AJ388&lt;&gt;"",IF('BB-2024-Friday'!$AJ388="m",'BB-2024-Friday'!V388,0),"")</f>
        <v/>
      </c>
    </row>
    <row r="387" spans="1:15" x14ac:dyDescent="0.25">
      <c r="A387" t="str">
        <f>IF('BB-2024-Friday'!AJ389&lt;&gt;"",'BB-2024-Friday'!AJ389,"")</f>
        <v/>
      </c>
      <c r="B387" t="str">
        <f>IF('BB-2024-Friday'!AJ389&lt;&gt;"",'BB-2024-Friday'!AR389,"")</f>
        <v/>
      </c>
      <c r="C387" t="str">
        <f>IF('BB-2024-Friday'!AJ389="m","v","a")</f>
        <v>a</v>
      </c>
      <c r="D387" s="92" t="str">
        <f>IF('BB-2024-Friday'!AJ389&lt;&gt;"",'BB-2024-Friday'!AI389,"")</f>
        <v/>
      </c>
      <c r="E387" s="119" t="str">
        <f>IF('BB-2024-Friday'!$AJ389&lt;&gt;"",IF('BB-2024-Friday'!$AJ389="t",0,'BB-2024-Friday'!AM389),"")</f>
        <v/>
      </c>
      <c r="F387" s="119" t="str">
        <f>IF('BB-2024-Friday'!$AJ389&lt;&gt;"",IF('BB-2024-Friday'!$AJ389="t",0,'BB-2024-Friday'!AN389),"")</f>
        <v/>
      </c>
      <c r="G387" s="119" t="str">
        <f>IF('BB-2024-Friday'!$AJ389&lt;&gt;"",IF('BB-2024-Friday'!$AJ389="t",0,'BB-2024-Friday'!AO389),"")</f>
        <v/>
      </c>
      <c r="H387" s="119" t="str">
        <f>IF('BB-2024-Friday'!$AJ389&lt;&gt;"",IF('BB-2024-Friday'!$AJ389="t",0,'BB-2024-Friday'!AP389),"")</f>
        <v/>
      </c>
      <c r="I387" s="119" t="str">
        <f>IF('BB-2024-Friday'!$AJ389&lt;&gt;"",IF('BB-2024-Friday'!$AJ389="t",0,'BB-2024-Friday'!AQ389),"")</f>
        <v/>
      </c>
      <c r="J387" s="119" t="str">
        <f>IF('BB-2024-Friday'!$AJ389&lt;&gt;"",IF('BB-2024-Friday'!$AJ389="t",'BB-2024-Friday'!AM389,0),"")</f>
        <v/>
      </c>
      <c r="K387" s="119" t="str">
        <f>IF('BB-2024-Friday'!$AJ389&lt;&gt;"",IF('BB-2024-Friday'!$AJ389="t",'BB-2024-Friday'!AN389,0),"")</f>
        <v/>
      </c>
      <c r="L387" s="119" t="str">
        <f>IF('BB-2024-Friday'!$AJ389&lt;&gt;"",IF('BB-2024-Friday'!$AJ389="t",'BB-2024-Friday'!AO389,0),"")</f>
        <v/>
      </c>
      <c r="M387" s="119" t="str">
        <f>IF('BB-2024-Friday'!$AJ389&lt;&gt;"",IF('BB-2024-Friday'!$AJ389="t",'BB-2024-Friday'!AP389,0),"")</f>
        <v/>
      </c>
      <c r="N387" s="120" t="str">
        <f>IF('BB-2024-Friday'!$AJ389&lt;&gt;"",IF('BB-2024-Friday'!$AJ389="m",'BB-2024-Friday'!U389,0),"")</f>
        <v/>
      </c>
      <c r="O387" s="120" t="str">
        <f>IF('BB-2024-Friday'!$AJ389&lt;&gt;"",IF('BB-2024-Friday'!$AJ389="m",'BB-2024-Friday'!V389,0),"")</f>
        <v/>
      </c>
    </row>
    <row r="388" spans="1:15" x14ac:dyDescent="0.25">
      <c r="A388" t="str">
        <f>IF('BB-2024-Friday'!AJ390&lt;&gt;"",'BB-2024-Friday'!AJ390,"")</f>
        <v/>
      </c>
      <c r="B388" t="str">
        <f>IF('BB-2024-Friday'!AJ390&lt;&gt;"",'BB-2024-Friday'!AR390,"")</f>
        <v/>
      </c>
      <c r="C388" t="str">
        <f>IF('BB-2024-Friday'!AJ390="m","v","a")</f>
        <v>a</v>
      </c>
      <c r="D388" s="92" t="str">
        <f>IF('BB-2024-Friday'!AJ390&lt;&gt;"",'BB-2024-Friday'!AI390,"")</f>
        <v/>
      </c>
      <c r="E388" s="119" t="str">
        <f>IF('BB-2024-Friday'!$AJ390&lt;&gt;"",IF('BB-2024-Friday'!$AJ390="t",0,'BB-2024-Friday'!AM390),"")</f>
        <v/>
      </c>
      <c r="F388" s="119" t="str">
        <f>IF('BB-2024-Friday'!$AJ390&lt;&gt;"",IF('BB-2024-Friday'!$AJ390="t",0,'BB-2024-Friday'!AN390),"")</f>
        <v/>
      </c>
      <c r="G388" s="119" t="str">
        <f>IF('BB-2024-Friday'!$AJ390&lt;&gt;"",IF('BB-2024-Friday'!$AJ390="t",0,'BB-2024-Friday'!AO390),"")</f>
        <v/>
      </c>
      <c r="H388" s="119" t="str">
        <f>IF('BB-2024-Friday'!$AJ390&lt;&gt;"",IF('BB-2024-Friday'!$AJ390="t",0,'BB-2024-Friday'!AP390),"")</f>
        <v/>
      </c>
      <c r="I388" s="119" t="str">
        <f>IF('BB-2024-Friday'!$AJ390&lt;&gt;"",IF('BB-2024-Friday'!$AJ390="t",0,'BB-2024-Friday'!AQ390),"")</f>
        <v/>
      </c>
      <c r="J388" s="119" t="str">
        <f>IF('BB-2024-Friday'!$AJ390&lt;&gt;"",IF('BB-2024-Friday'!$AJ390="t",'BB-2024-Friday'!AM390,0),"")</f>
        <v/>
      </c>
      <c r="K388" s="119" t="str">
        <f>IF('BB-2024-Friday'!$AJ390&lt;&gt;"",IF('BB-2024-Friday'!$AJ390="t",'BB-2024-Friday'!AN390,0),"")</f>
        <v/>
      </c>
      <c r="L388" s="119" t="str">
        <f>IF('BB-2024-Friday'!$AJ390&lt;&gt;"",IF('BB-2024-Friday'!$AJ390="t",'BB-2024-Friday'!AO390,0),"")</f>
        <v/>
      </c>
      <c r="M388" s="119" t="str">
        <f>IF('BB-2024-Friday'!$AJ390&lt;&gt;"",IF('BB-2024-Friday'!$AJ390="t",'BB-2024-Friday'!AP390,0),"")</f>
        <v/>
      </c>
      <c r="N388" s="120" t="str">
        <f>IF('BB-2024-Friday'!$AJ390&lt;&gt;"",IF('BB-2024-Friday'!$AJ390="m",'BB-2024-Friday'!U390,0),"")</f>
        <v/>
      </c>
      <c r="O388" s="120" t="str">
        <f>IF('BB-2024-Friday'!$AJ390&lt;&gt;"",IF('BB-2024-Friday'!$AJ390="m",'BB-2024-Friday'!V390,0),"")</f>
        <v/>
      </c>
    </row>
    <row r="389" spans="1:15" x14ac:dyDescent="0.25">
      <c r="A389" t="str">
        <f>IF('BB-2024-Friday'!AJ391&lt;&gt;"",'BB-2024-Friday'!AJ391,"")</f>
        <v/>
      </c>
      <c r="B389" t="str">
        <f>IF('BB-2024-Friday'!AJ391&lt;&gt;"",'BB-2024-Friday'!AR391,"")</f>
        <v/>
      </c>
      <c r="C389" t="str">
        <f>IF('BB-2024-Friday'!AJ391="m","v","a")</f>
        <v>a</v>
      </c>
      <c r="D389" s="92" t="str">
        <f>IF('BB-2024-Friday'!AJ391&lt;&gt;"",'BB-2024-Friday'!AI391,"")</f>
        <v/>
      </c>
      <c r="E389" s="119" t="str">
        <f>IF('BB-2024-Friday'!$AJ391&lt;&gt;"",IF('BB-2024-Friday'!$AJ391="t",0,'BB-2024-Friday'!AM391),"")</f>
        <v/>
      </c>
      <c r="F389" s="119" t="str">
        <f>IF('BB-2024-Friday'!$AJ391&lt;&gt;"",IF('BB-2024-Friday'!$AJ391="t",0,'BB-2024-Friday'!AN391),"")</f>
        <v/>
      </c>
      <c r="G389" s="119" t="str">
        <f>IF('BB-2024-Friday'!$AJ391&lt;&gt;"",IF('BB-2024-Friday'!$AJ391="t",0,'BB-2024-Friday'!AO391),"")</f>
        <v/>
      </c>
      <c r="H389" s="119" t="str">
        <f>IF('BB-2024-Friday'!$AJ391&lt;&gt;"",IF('BB-2024-Friday'!$AJ391="t",0,'BB-2024-Friday'!AP391),"")</f>
        <v/>
      </c>
      <c r="I389" s="119" t="str">
        <f>IF('BB-2024-Friday'!$AJ391&lt;&gt;"",IF('BB-2024-Friday'!$AJ391="t",0,'BB-2024-Friday'!AQ391),"")</f>
        <v/>
      </c>
      <c r="J389" s="119" t="str">
        <f>IF('BB-2024-Friday'!$AJ391&lt;&gt;"",IF('BB-2024-Friday'!$AJ391="t",'BB-2024-Friday'!AM391,0),"")</f>
        <v/>
      </c>
      <c r="K389" s="119" t="str">
        <f>IF('BB-2024-Friday'!$AJ391&lt;&gt;"",IF('BB-2024-Friday'!$AJ391="t",'BB-2024-Friday'!AN391,0),"")</f>
        <v/>
      </c>
      <c r="L389" s="119" t="str">
        <f>IF('BB-2024-Friday'!$AJ391&lt;&gt;"",IF('BB-2024-Friday'!$AJ391="t",'BB-2024-Friday'!AO391,0),"")</f>
        <v/>
      </c>
      <c r="M389" s="119" t="str">
        <f>IF('BB-2024-Friday'!$AJ391&lt;&gt;"",IF('BB-2024-Friday'!$AJ391="t",'BB-2024-Friday'!AP391,0),"")</f>
        <v/>
      </c>
      <c r="N389" s="120" t="str">
        <f>IF('BB-2024-Friday'!$AJ391&lt;&gt;"",IF('BB-2024-Friday'!$AJ391="m",'BB-2024-Friday'!U391,0),"")</f>
        <v/>
      </c>
      <c r="O389" s="120" t="str">
        <f>IF('BB-2024-Friday'!$AJ391&lt;&gt;"",IF('BB-2024-Friday'!$AJ391="m",'BB-2024-Friday'!V391,0),"")</f>
        <v/>
      </c>
    </row>
    <row r="390" spans="1:15" x14ac:dyDescent="0.25">
      <c r="A390" t="str">
        <f>IF('BB-2024-Friday'!AJ392&lt;&gt;"",'BB-2024-Friday'!AJ392,"")</f>
        <v/>
      </c>
      <c r="B390" t="str">
        <f>IF('BB-2024-Friday'!AJ392&lt;&gt;"",'BB-2024-Friday'!AR392,"")</f>
        <v/>
      </c>
      <c r="C390" t="str">
        <f>IF('BB-2024-Friday'!AJ392="m","v","a")</f>
        <v>a</v>
      </c>
      <c r="D390" s="92" t="str">
        <f>IF('BB-2024-Friday'!AJ392&lt;&gt;"",'BB-2024-Friday'!AI392,"")</f>
        <v/>
      </c>
      <c r="E390" s="119" t="str">
        <f>IF('BB-2024-Friday'!$AJ392&lt;&gt;"",IF('BB-2024-Friday'!$AJ392="t",0,'BB-2024-Friday'!AM392),"")</f>
        <v/>
      </c>
      <c r="F390" s="119" t="str">
        <f>IF('BB-2024-Friday'!$AJ392&lt;&gt;"",IF('BB-2024-Friday'!$AJ392="t",0,'BB-2024-Friday'!AN392),"")</f>
        <v/>
      </c>
      <c r="G390" s="119" t="str">
        <f>IF('BB-2024-Friday'!$AJ392&lt;&gt;"",IF('BB-2024-Friday'!$AJ392="t",0,'BB-2024-Friday'!AO392),"")</f>
        <v/>
      </c>
      <c r="H390" s="119" t="str">
        <f>IF('BB-2024-Friday'!$AJ392&lt;&gt;"",IF('BB-2024-Friday'!$AJ392="t",0,'BB-2024-Friday'!AP392),"")</f>
        <v/>
      </c>
      <c r="I390" s="119" t="str">
        <f>IF('BB-2024-Friday'!$AJ392&lt;&gt;"",IF('BB-2024-Friday'!$AJ392="t",0,'BB-2024-Friday'!AQ392),"")</f>
        <v/>
      </c>
      <c r="J390" s="119" t="str">
        <f>IF('BB-2024-Friday'!$AJ392&lt;&gt;"",IF('BB-2024-Friday'!$AJ392="t",'BB-2024-Friday'!AM392,0),"")</f>
        <v/>
      </c>
      <c r="K390" s="119" t="str">
        <f>IF('BB-2024-Friday'!$AJ392&lt;&gt;"",IF('BB-2024-Friday'!$AJ392="t",'BB-2024-Friday'!AN392,0),"")</f>
        <v/>
      </c>
      <c r="L390" s="119" t="str">
        <f>IF('BB-2024-Friday'!$AJ392&lt;&gt;"",IF('BB-2024-Friday'!$AJ392="t",'BB-2024-Friday'!AO392,0),"")</f>
        <v/>
      </c>
      <c r="M390" s="119" t="str">
        <f>IF('BB-2024-Friday'!$AJ392&lt;&gt;"",IF('BB-2024-Friday'!$AJ392="t",'BB-2024-Friday'!AP392,0),"")</f>
        <v/>
      </c>
      <c r="N390" s="120" t="str">
        <f>IF('BB-2024-Friday'!$AJ392&lt;&gt;"",IF('BB-2024-Friday'!$AJ392="m",'BB-2024-Friday'!U392,0),"")</f>
        <v/>
      </c>
      <c r="O390" s="120" t="str">
        <f>IF('BB-2024-Friday'!$AJ392&lt;&gt;"",IF('BB-2024-Friday'!$AJ392="m",'BB-2024-Friday'!V392,0),"")</f>
        <v/>
      </c>
    </row>
    <row r="391" spans="1:15" x14ac:dyDescent="0.25">
      <c r="A391" t="str">
        <f>IF('BB-2024-Friday'!AJ393&lt;&gt;"",'BB-2024-Friday'!AJ393,"")</f>
        <v>o</v>
      </c>
      <c r="B391" t="str">
        <f>IF('BB-2024-Friday'!AJ393&lt;&gt;"",'BB-2024-Friday'!AR393,"")</f>
        <v>Fork LEFT to R103 [Centre] Nottingham Road, Rosetta</v>
      </c>
      <c r="C391" t="str">
        <f>IF('BB-2024-Friday'!AJ393="m","v","a")</f>
        <v>a</v>
      </c>
      <c r="D391" s="92">
        <f>IF('BB-2024-Friday'!AJ393&lt;&gt;"",'BB-2024-Friday'!AI393,"")</f>
        <v>127.16</v>
      </c>
      <c r="E391" s="119">
        <f>IF('BB-2024-Friday'!$AJ393&lt;&gt;"",IF('BB-2024-Friday'!$AJ393="t",0,'BB-2024-Friday'!AM393),"")</f>
        <v>35</v>
      </c>
      <c r="F391" s="119">
        <f>IF('BB-2024-Friday'!$AJ393&lt;&gt;"",IF('BB-2024-Friday'!$AJ393="t",0,'BB-2024-Friday'!AN393),"")</f>
        <v>35</v>
      </c>
      <c r="G391" s="119">
        <f>IF('BB-2024-Friday'!$AJ393&lt;&gt;"",IF('BB-2024-Friday'!$AJ393="t",0,'BB-2024-Friday'!AO393),"")</f>
        <v>35</v>
      </c>
      <c r="H391" s="119">
        <f>IF('BB-2024-Friday'!$AJ393&lt;&gt;"",IF('BB-2024-Friday'!$AJ393="t",0,'BB-2024-Friday'!AP393),"")</f>
        <v>35</v>
      </c>
      <c r="I391" s="119" t="str">
        <f>IF('BB-2024-Friday'!$AJ393&lt;&gt;"",IF('BB-2024-Friday'!$AJ393="t",0,'BB-2024-Friday'!AQ393),"")</f>
        <v>60</v>
      </c>
      <c r="J391" s="119">
        <f>IF('BB-2024-Friday'!$AJ393&lt;&gt;"",IF('BB-2024-Friday'!$AJ393="t",'BB-2024-Friday'!AM393,0),"")</f>
        <v>0</v>
      </c>
      <c r="K391" s="119">
        <f>IF('BB-2024-Friday'!$AJ393&lt;&gt;"",IF('BB-2024-Friday'!$AJ393="t",'BB-2024-Friday'!AN393,0),"")</f>
        <v>0</v>
      </c>
      <c r="L391" s="119">
        <f>IF('BB-2024-Friday'!$AJ393&lt;&gt;"",IF('BB-2024-Friday'!$AJ393="t",'BB-2024-Friday'!AO393,0),"")</f>
        <v>0</v>
      </c>
      <c r="M391" s="119">
        <f>IF('BB-2024-Friday'!$AJ393&lt;&gt;"",IF('BB-2024-Friday'!$AJ393="t",'BB-2024-Friday'!AP393,0),"")</f>
        <v>0</v>
      </c>
      <c r="N391" s="120">
        <f>IF('BB-2024-Friday'!$AJ393&lt;&gt;"",IF('BB-2024-Friday'!$AJ393="m",'BB-2024-Friday'!U393,0),"")</f>
        <v>0</v>
      </c>
      <c r="O391" s="120">
        <f>IF('BB-2024-Friday'!$AJ393&lt;&gt;"",IF('BB-2024-Friday'!$AJ393="m",'BB-2024-Friday'!V393,0),"")</f>
        <v>0</v>
      </c>
    </row>
    <row r="392" spans="1:15" x14ac:dyDescent="0.25">
      <c r="A392" t="str">
        <f>IF('BB-2024-Friday'!AJ394&lt;&gt;"",'BB-2024-Friday'!AJ394,"")</f>
        <v>o</v>
      </c>
      <c r="B392" t="str">
        <f>IF('BB-2024-Friday'!AJ394&lt;&gt;"",'BB-2024-Friday'!AR394,"")</f>
        <v>Yield. Straight on. Stay on R103</v>
      </c>
      <c r="C392" t="str">
        <f>IF('BB-2024-Friday'!AJ394="m","v","a")</f>
        <v>a</v>
      </c>
      <c r="D392" s="92">
        <f>IF('BB-2024-Friday'!AJ394&lt;&gt;"",'BB-2024-Friday'!AI394,"")</f>
        <v>127.22</v>
      </c>
      <c r="E392" s="119">
        <f>IF('BB-2024-Friday'!$AJ394&lt;&gt;"",IF('BB-2024-Friday'!$AJ394="t",0,'BB-2024-Friday'!AM394),"")</f>
        <v>35</v>
      </c>
      <c r="F392" s="119">
        <f>IF('BB-2024-Friday'!$AJ394&lt;&gt;"",IF('BB-2024-Friday'!$AJ394="t",0,'BB-2024-Friday'!AN394),"")</f>
        <v>35</v>
      </c>
      <c r="G392" s="119">
        <f>IF('BB-2024-Friday'!$AJ394&lt;&gt;"",IF('BB-2024-Friday'!$AJ394="t",0,'BB-2024-Friday'!AO394),"")</f>
        <v>35</v>
      </c>
      <c r="H392" s="119">
        <f>IF('BB-2024-Friday'!$AJ394&lt;&gt;"",IF('BB-2024-Friday'!$AJ394="t",0,'BB-2024-Friday'!AP394),"")</f>
        <v>35</v>
      </c>
      <c r="I392" s="119" t="str">
        <f>IF('BB-2024-Friday'!$AJ394&lt;&gt;"",IF('BB-2024-Friday'!$AJ394="t",0,'BB-2024-Friday'!AQ394),"")</f>
        <v>60</v>
      </c>
      <c r="J392" s="119">
        <f>IF('BB-2024-Friday'!$AJ394&lt;&gt;"",IF('BB-2024-Friday'!$AJ394="t",'BB-2024-Friday'!AM394,0),"")</f>
        <v>0</v>
      </c>
      <c r="K392" s="119">
        <f>IF('BB-2024-Friday'!$AJ394&lt;&gt;"",IF('BB-2024-Friday'!$AJ394="t",'BB-2024-Friday'!AN394,0),"")</f>
        <v>0</v>
      </c>
      <c r="L392" s="119">
        <f>IF('BB-2024-Friday'!$AJ394&lt;&gt;"",IF('BB-2024-Friday'!$AJ394="t",'BB-2024-Friday'!AO394,0),"")</f>
        <v>0</v>
      </c>
      <c r="M392" s="119">
        <f>IF('BB-2024-Friday'!$AJ394&lt;&gt;"",IF('BB-2024-Friday'!$AJ394="t",'BB-2024-Friday'!AP394,0),"")</f>
        <v>0</v>
      </c>
      <c r="N392" s="120">
        <f>IF('BB-2024-Friday'!$AJ394&lt;&gt;"",IF('BB-2024-Friday'!$AJ394="m",'BB-2024-Friday'!U394,0),"")</f>
        <v>0</v>
      </c>
      <c r="O392" s="120">
        <f>IF('BB-2024-Friday'!$AJ394&lt;&gt;"",IF('BB-2024-Friday'!$AJ394="m",'BB-2024-Friday'!V394,0),"")</f>
        <v>0</v>
      </c>
    </row>
    <row r="393" spans="1:15" x14ac:dyDescent="0.25">
      <c r="A393" t="str">
        <f>IF('BB-2024-Friday'!AJ395&lt;&gt;"",'BB-2024-Friday'!AJ395,"")</f>
        <v/>
      </c>
      <c r="B393" t="str">
        <f>IF('BB-2024-Friday'!AJ395&lt;&gt;"",'BB-2024-Friday'!AR395,"")</f>
        <v/>
      </c>
      <c r="C393" t="str">
        <f>IF('BB-2024-Friday'!AJ395="m","v","a")</f>
        <v>a</v>
      </c>
      <c r="D393" s="92" t="str">
        <f>IF('BB-2024-Friday'!AJ395&lt;&gt;"",'BB-2024-Friday'!AI395,"")</f>
        <v/>
      </c>
      <c r="E393" s="119" t="str">
        <f>IF('BB-2024-Friday'!$AJ395&lt;&gt;"",IF('BB-2024-Friday'!$AJ395="t",0,'BB-2024-Friday'!AM395),"")</f>
        <v/>
      </c>
      <c r="F393" s="119" t="str">
        <f>IF('BB-2024-Friday'!$AJ395&lt;&gt;"",IF('BB-2024-Friday'!$AJ395="t",0,'BB-2024-Friday'!AN395),"")</f>
        <v/>
      </c>
      <c r="G393" s="119" t="str">
        <f>IF('BB-2024-Friday'!$AJ395&lt;&gt;"",IF('BB-2024-Friday'!$AJ395="t",0,'BB-2024-Friday'!AO395),"")</f>
        <v/>
      </c>
      <c r="H393" s="119" t="str">
        <f>IF('BB-2024-Friday'!$AJ395&lt;&gt;"",IF('BB-2024-Friday'!$AJ395="t",0,'BB-2024-Friday'!AP395),"")</f>
        <v/>
      </c>
      <c r="I393" s="119" t="str">
        <f>IF('BB-2024-Friday'!$AJ395&lt;&gt;"",IF('BB-2024-Friday'!$AJ395="t",0,'BB-2024-Friday'!AQ395),"")</f>
        <v/>
      </c>
      <c r="J393" s="119" t="str">
        <f>IF('BB-2024-Friday'!$AJ395&lt;&gt;"",IF('BB-2024-Friday'!$AJ395="t",'BB-2024-Friday'!AM395,0),"")</f>
        <v/>
      </c>
      <c r="K393" s="119" t="str">
        <f>IF('BB-2024-Friday'!$AJ395&lt;&gt;"",IF('BB-2024-Friday'!$AJ395="t",'BB-2024-Friday'!AN395,0),"")</f>
        <v/>
      </c>
      <c r="L393" s="119" t="str">
        <f>IF('BB-2024-Friday'!$AJ395&lt;&gt;"",IF('BB-2024-Friday'!$AJ395="t",'BB-2024-Friday'!AO395,0),"")</f>
        <v/>
      </c>
      <c r="M393" s="119" t="str">
        <f>IF('BB-2024-Friday'!$AJ395&lt;&gt;"",IF('BB-2024-Friday'!$AJ395="t",'BB-2024-Friday'!AP395,0),"")</f>
        <v/>
      </c>
      <c r="N393" s="120" t="str">
        <f>IF('BB-2024-Friday'!$AJ395&lt;&gt;"",IF('BB-2024-Friday'!$AJ395="m",'BB-2024-Friday'!U395,0),"")</f>
        <v/>
      </c>
      <c r="O393" s="120" t="str">
        <f>IF('BB-2024-Friday'!$AJ395&lt;&gt;"",IF('BB-2024-Friday'!$AJ395="m",'BB-2024-Friday'!V395,0),"")</f>
        <v/>
      </c>
    </row>
    <row r="394" spans="1:15" x14ac:dyDescent="0.25">
      <c r="A394" t="str">
        <f>IF('BB-2024-Friday'!AJ396&lt;&gt;"",'BB-2024-Friday'!AJ396,"")</f>
        <v/>
      </c>
      <c r="B394" t="str">
        <f>IF('BB-2024-Friday'!AJ396&lt;&gt;"",'BB-2024-Friday'!AR396,"")</f>
        <v/>
      </c>
      <c r="C394" t="str">
        <f>IF('BB-2024-Friday'!AJ396="m","v","a")</f>
        <v>a</v>
      </c>
      <c r="D394" s="92" t="str">
        <f>IF('BB-2024-Friday'!AJ396&lt;&gt;"",'BB-2024-Friday'!AI396,"")</f>
        <v/>
      </c>
      <c r="E394" s="119" t="str">
        <f>IF('BB-2024-Friday'!$AJ396&lt;&gt;"",IF('BB-2024-Friday'!$AJ396="t",0,'BB-2024-Friday'!AM396),"")</f>
        <v/>
      </c>
      <c r="F394" s="119" t="str">
        <f>IF('BB-2024-Friday'!$AJ396&lt;&gt;"",IF('BB-2024-Friday'!$AJ396="t",0,'BB-2024-Friday'!AN396),"")</f>
        <v/>
      </c>
      <c r="G394" s="119" t="str">
        <f>IF('BB-2024-Friday'!$AJ396&lt;&gt;"",IF('BB-2024-Friday'!$AJ396="t",0,'BB-2024-Friday'!AO396),"")</f>
        <v/>
      </c>
      <c r="H394" s="119" t="str">
        <f>IF('BB-2024-Friday'!$AJ396&lt;&gt;"",IF('BB-2024-Friday'!$AJ396="t",0,'BB-2024-Friday'!AP396),"")</f>
        <v/>
      </c>
      <c r="I394" s="119" t="str">
        <f>IF('BB-2024-Friday'!$AJ396&lt;&gt;"",IF('BB-2024-Friday'!$AJ396="t",0,'BB-2024-Friday'!AQ396),"")</f>
        <v/>
      </c>
      <c r="J394" s="119" t="str">
        <f>IF('BB-2024-Friday'!$AJ396&lt;&gt;"",IF('BB-2024-Friday'!$AJ396="t",'BB-2024-Friday'!AM396,0),"")</f>
        <v/>
      </c>
      <c r="K394" s="119" t="str">
        <f>IF('BB-2024-Friday'!$AJ396&lt;&gt;"",IF('BB-2024-Friday'!$AJ396="t",'BB-2024-Friday'!AN396,0),"")</f>
        <v/>
      </c>
      <c r="L394" s="119" t="str">
        <f>IF('BB-2024-Friday'!$AJ396&lt;&gt;"",IF('BB-2024-Friday'!$AJ396="t",'BB-2024-Friday'!AO396,0),"")</f>
        <v/>
      </c>
      <c r="M394" s="119" t="str">
        <f>IF('BB-2024-Friday'!$AJ396&lt;&gt;"",IF('BB-2024-Friday'!$AJ396="t",'BB-2024-Friday'!AP396,0),"")</f>
        <v/>
      </c>
      <c r="N394" s="120" t="str">
        <f>IF('BB-2024-Friday'!$AJ396&lt;&gt;"",IF('BB-2024-Friday'!$AJ396="m",'BB-2024-Friday'!U396,0),"")</f>
        <v/>
      </c>
      <c r="O394" s="120" t="str">
        <f>IF('BB-2024-Friday'!$AJ396&lt;&gt;"",IF('BB-2024-Friday'!$AJ396="m",'BB-2024-Friday'!V396,0),"")</f>
        <v/>
      </c>
    </row>
    <row r="395" spans="1:15" x14ac:dyDescent="0.25">
      <c r="A395" t="str">
        <f>IF('BB-2024-Friday'!AJ397&lt;&gt;"",'BB-2024-Friday'!AJ397,"")</f>
        <v/>
      </c>
      <c r="B395" t="str">
        <f>IF('BB-2024-Friday'!AJ397&lt;&gt;"",'BB-2024-Friday'!AR397,"")</f>
        <v/>
      </c>
      <c r="C395" t="str">
        <f>IF('BB-2024-Friday'!AJ397="m","v","a")</f>
        <v>a</v>
      </c>
      <c r="D395" s="92" t="str">
        <f>IF('BB-2024-Friday'!AJ397&lt;&gt;"",'BB-2024-Friday'!AI397,"")</f>
        <v/>
      </c>
      <c r="E395" s="119" t="str">
        <f>IF('BB-2024-Friday'!$AJ397&lt;&gt;"",IF('BB-2024-Friday'!$AJ397="t",0,'BB-2024-Friday'!AM397),"")</f>
        <v/>
      </c>
      <c r="F395" s="119" t="str">
        <f>IF('BB-2024-Friday'!$AJ397&lt;&gt;"",IF('BB-2024-Friday'!$AJ397="t",0,'BB-2024-Friday'!AN397),"")</f>
        <v/>
      </c>
      <c r="G395" s="119" t="str">
        <f>IF('BB-2024-Friday'!$AJ397&lt;&gt;"",IF('BB-2024-Friday'!$AJ397="t",0,'BB-2024-Friday'!AO397),"")</f>
        <v/>
      </c>
      <c r="H395" s="119" t="str">
        <f>IF('BB-2024-Friday'!$AJ397&lt;&gt;"",IF('BB-2024-Friday'!$AJ397="t",0,'BB-2024-Friday'!AP397),"")</f>
        <v/>
      </c>
      <c r="I395" s="119" t="str">
        <f>IF('BB-2024-Friday'!$AJ397&lt;&gt;"",IF('BB-2024-Friday'!$AJ397="t",0,'BB-2024-Friday'!AQ397),"")</f>
        <v/>
      </c>
      <c r="J395" s="119" t="str">
        <f>IF('BB-2024-Friday'!$AJ397&lt;&gt;"",IF('BB-2024-Friday'!$AJ397="t",'BB-2024-Friday'!AM397,0),"")</f>
        <v/>
      </c>
      <c r="K395" s="119" t="str">
        <f>IF('BB-2024-Friday'!$AJ397&lt;&gt;"",IF('BB-2024-Friday'!$AJ397="t",'BB-2024-Friday'!AN397,0),"")</f>
        <v/>
      </c>
      <c r="L395" s="119" t="str">
        <f>IF('BB-2024-Friday'!$AJ397&lt;&gt;"",IF('BB-2024-Friday'!$AJ397="t",'BB-2024-Friday'!AO397,0),"")</f>
        <v/>
      </c>
      <c r="M395" s="119" t="str">
        <f>IF('BB-2024-Friday'!$AJ397&lt;&gt;"",IF('BB-2024-Friday'!$AJ397="t",'BB-2024-Friday'!AP397,0),"")</f>
        <v/>
      </c>
      <c r="N395" s="120" t="str">
        <f>IF('BB-2024-Friday'!$AJ397&lt;&gt;"",IF('BB-2024-Friday'!$AJ397="m",'BB-2024-Friday'!U397,0),"")</f>
        <v/>
      </c>
      <c r="O395" s="120" t="str">
        <f>IF('BB-2024-Friday'!$AJ397&lt;&gt;"",IF('BB-2024-Friday'!$AJ397="m",'BB-2024-Friday'!V397,0),"")</f>
        <v/>
      </c>
    </row>
    <row r="396" spans="1:15" x14ac:dyDescent="0.25">
      <c r="A396" t="str">
        <f>IF('BB-2024-Friday'!AJ398&lt;&gt;"",'BB-2024-Friday'!AJ398,"")</f>
        <v/>
      </c>
      <c r="B396" t="str">
        <f>IF('BB-2024-Friday'!AJ398&lt;&gt;"",'BB-2024-Friday'!AR398,"")</f>
        <v/>
      </c>
      <c r="C396" t="str">
        <f>IF('BB-2024-Friday'!AJ398="m","v","a")</f>
        <v>a</v>
      </c>
      <c r="D396" s="92" t="str">
        <f>IF('BB-2024-Friday'!AJ398&lt;&gt;"",'BB-2024-Friday'!AI398,"")</f>
        <v/>
      </c>
      <c r="E396" s="119" t="str">
        <f>IF('BB-2024-Friday'!$AJ398&lt;&gt;"",IF('BB-2024-Friday'!$AJ398="t",0,'BB-2024-Friday'!AM398),"")</f>
        <v/>
      </c>
      <c r="F396" s="119" t="str">
        <f>IF('BB-2024-Friday'!$AJ398&lt;&gt;"",IF('BB-2024-Friday'!$AJ398="t",0,'BB-2024-Friday'!AN398),"")</f>
        <v/>
      </c>
      <c r="G396" s="119" t="str">
        <f>IF('BB-2024-Friday'!$AJ398&lt;&gt;"",IF('BB-2024-Friday'!$AJ398="t",0,'BB-2024-Friday'!AO398),"")</f>
        <v/>
      </c>
      <c r="H396" s="119" t="str">
        <f>IF('BB-2024-Friday'!$AJ398&lt;&gt;"",IF('BB-2024-Friday'!$AJ398="t",0,'BB-2024-Friday'!AP398),"")</f>
        <v/>
      </c>
      <c r="I396" s="119" t="str">
        <f>IF('BB-2024-Friday'!$AJ398&lt;&gt;"",IF('BB-2024-Friday'!$AJ398="t",0,'BB-2024-Friday'!AQ398),"")</f>
        <v/>
      </c>
      <c r="J396" s="119" t="str">
        <f>IF('BB-2024-Friday'!$AJ398&lt;&gt;"",IF('BB-2024-Friday'!$AJ398="t",'BB-2024-Friday'!AM398,0),"")</f>
        <v/>
      </c>
      <c r="K396" s="119" t="str">
        <f>IF('BB-2024-Friday'!$AJ398&lt;&gt;"",IF('BB-2024-Friday'!$AJ398="t",'BB-2024-Friday'!AN398,0),"")</f>
        <v/>
      </c>
      <c r="L396" s="119" t="str">
        <f>IF('BB-2024-Friday'!$AJ398&lt;&gt;"",IF('BB-2024-Friday'!$AJ398="t",'BB-2024-Friday'!AO398,0),"")</f>
        <v/>
      </c>
      <c r="M396" s="119" t="str">
        <f>IF('BB-2024-Friday'!$AJ398&lt;&gt;"",IF('BB-2024-Friday'!$AJ398="t",'BB-2024-Friday'!AP398,0),"")</f>
        <v/>
      </c>
      <c r="N396" s="120" t="str">
        <f>IF('BB-2024-Friday'!$AJ398&lt;&gt;"",IF('BB-2024-Friday'!$AJ398="m",'BB-2024-Friday'!U398,0),"")</f>
        <v/>
      </c>
      <c r="O396" s="120" t="str">
        <f>IF('BB-2024-Friday'!$AJ398&lt;&gt;"",IF('BB-2024-Friday'!$AJ398="m",'BB-2024-Friday'!V398,0),"")</f>
        <v/>
      </c>
    </row>
    <row r="397" spans="1:15" x14ac:dyDescent="0.25">
      <c r="A397" t="str">
        <f>IF('BB-2024-Friday'!AJ399&lt;&gt;"",'BB-2024-Friday'!AJ399,"")</f>
        <v/>
      </c>
      <c r="B397" t="str">
        <f>IF('BB-2024-Friday'!AJ399&lt;&gt;"",'BB-2024-Friday'!AR399,"")</f>
        <v/>
      </c>
      <c r="C397" t="str">
        <f>IF('BB-2024-Friday'!AJ399="m","v","a")</f>
        <v>a</v>
      </c>
      <c r="D397" s="92" t="str">
        <f>IF('BB-2024-Friday'!AJ399&lt;&gt;"",'BB-2024-Friday'!AI399,"")</f>
        <v/>
      </c>
      <c r="E397" s="119" t="str">
        <f>IF('BB-2024-Friday'!$AJ399&lt;&gt;"",IF('BB-2024-Friday'!$AJ399="t",0,'BB-2024-Friday'!AM399),"")</f>
        <v/>
      </c>
      <c r="F397" s="119" t="str">
        <f>IF('BB-2024-Friday'!$AJ399&lt;&gt;"",IF('BB-2024-Friday'!$AJ399="t",0,'BB-2024-Friday'!AN399),"")</f>
        <v/>
      </c>
      <c r="G397" s="119" t="str">
        <f>IF('BB-2024-Friday'!$AJ399&lt;&gt;"",IF('BB-2024-Friday'!$AJ399="t",0,'BB-2024-Friday'!AO399),"")</f>
        <v/>
      </c>
      <c r="H397" s="119" t="str">
        <f>IF('BB-2024-Friday'!$AJ399&lt;&gt;"",IF('BB-2024-Friday'!$AJ399="t",0,'BB-2024-Friday'!AP399),"")</f>
        <v/>
      </c>
      <c r="I397" s="119" t="str">
        <f>IF('BB-2024-Friday'!$AJ399&lt;&gt;"",IF('BB-2024-Friday'!$AJ399="t",0,'BB-2024-Friday'!AQ399),"")</f>
        <v/>
      </c>
      <c r="J397" s="119" t="str">
        <f>IF('BB-2024-Friday'!$AJ399&lt;&gt;"",IF('BB-2024-Friday'!$AJ399="t",'BB-2024-Friday'!AM399,0),"")</f>
        <v/>
      </c>
      <c r="K397" s="119" t="str">
        <f>IF('BB-2024-Friday'!$AJ399&lt;&gt;"",IF('BB-2024-Friday'!$AJ399="t",'BB-2024-Friday'!AN399,0),"")</f>
        <v/>
      </c>
      <c r="L397" s="119" t="str">
        <f>IF('BB-2024-Friday'!$AJ399&lt;&gt;"",IF('BB-2024-Friday'!$AJ399="t",'BB-2024-Friday'!AO399,0),"")</f>
        <v/>
      </c>
      <c r="M397" s="119" t="str">
        <f>IF('BB-2024-Friday'!$AJ399&lt;&gt;"",IF('BB-2024-Friday'!$AJ399="t",'BB-2024-Friday'!AP399,0),"")</f>
        <v/>
      </c>
      <c r="N397" s="120" t="str">
        <f>IF('BB-2024-Friday'!$AJ399&lt;&gt;"",IF('BB-2024-Friday'!$AJ399="m",'BB-2024-Friday'!U399,0),"")</f>
        <v/>
      </c>
      <c r="O397" s="120" t="str">
        <f>IF('BB-2024-Friday'!$AJ399&lt;&gt;"",IF('BB-2024-Friday'!$AJ399="m",'BB-2024-Friday'!V399,0),"")</f>
        <v/>
      </c>
    </row>
    <row r="398" spans="1:15" x14ac:dyDescent="0.25">
      <c r="A398" t="str">
        <f>IF('BB-2024-Friday'!AJ400&lt;&gt;"",'BB-2024-Friday'!AJ400,"")</f>
        <v/>
      </c>
      <c r="B398" t="str">
        <f>IF('BB-2024-Friday'!AJ400&lt;&gt;"",'BB-2024-Friday'!AR400,"")</f>
        <v/>
      </c>
      <c r="C398" t="str">
        <f>IF('BB-2024-Friday'!AJ400="m","v","a")</f>
        <v>a</v>
      </c>
      <c r="D398" s="92" t="str">
        <f>IF('BB-2024-Friday'!AJ400&lt;&gt;"",'BB-2024-Friday'!AI400,"")</f>
        <v/>
      </c>
      <c r="E398" s="119" t="str">
        <f>IF('BB-2024-Friday'!$AJ400&lt;&gt;"",IF('BB-2024-Friday'!$AJ400="t",0,'BB-2024-Friday'!AM400),"")</f>
        <v/>
      </c>
      <c r="F398" s="119" t="str">
        <f>IF('BB-2024-Friday'!$AJ400&lt;&gt;"",IF('BB-2024-Friday'!$AJ400="t",0,'BB-2024-Friday'!AN400),"")</f>
        <v/>
      </c>
      <c r="G398" s="119" t="str">
        <f>IF('BB-2024-Friday'!$AJ400&lt;&gt;"",IF('BB-2024-Friday'!$AJ400="t",0,'BB-2024-Friday'!AO400),"")</f>
        <v/>
      </c>
      <c r="H398" s="119" t="str">
        <f>IF('BB-2024-Friday'!$AJ400&lt;&gt;"",IF('BB-2024-Friday'!$AJ400="t",0,'BB-2024-Friday'!AP400),"")</f>
        <v/>
      </c>
      <c r="I398" s="119" t="str">
        <f>IF('BB-2024-Friday'!$AJ400&lt;&gt;"",IF('BB-2024-Friday'!$AJ400="t",0,'BB-2024-Friday'!AQ400),"")</f>
        <v/>
      </c>
      <c r="J398" s="119" t="str">
        <f>IF('BB-2024-Friday'!$AJ400&lt;&gt;"",IF('BB-2024-Friday'!$AJ400="t",'BB-2024-Friday'!AM400,0),"")</f>
        <v/>
      </c>
      <c r="K398" s="119" t="str">
        <f>IF('BB-2024-Friday'!$AJ400&lt;&gt;"",IF('BB-2024-Friday'!$AJ400="t",'BB-2024-Friday'!AN400,0),"")</f>
        <v/>
      </c>
      <c r="L398" s="119" t="str">
        <f>IF('BB-2024-Friday'!$AJ400&lt;&gt;"",IF('BB-2024-Friday'!$AJ400="t",'BB-2024-Friday'!AO400,0),"")</f>
        <v/>
      </c>
      <c r="M398" s="119" t="str">
        <f>IF('BB-2024-Friday'!$AJ400&lt;&gt;"",IF('BB-2024-Friday'!$AJ400="t",'BB-2024-Friday'!AP400,0),"")</f>
        <v/>
      </c>
      <c r="N398" s="120" t="str">
        <f>IF('BB-2024-Friday'!$AJ400&lt;&gt;"",IF('BB-2024-Friday'!$AJ400="m",'BB-2024-Friday'!U400,0),"")</f>
        <v/>
      </c>
      <c r="O398" s="120" t="str">
        <f>IF('BB-2024-Friday'!$AJ400&lt;&gt;"",IF('BB-2024-Friday'!$AJ400="m",'BB-2024-Friday'!V400,0),"")</f>
        <v/>
      </c>
    </row>
    <row r="399" spans="1:15" x14ac:dyDescent="0.25">
      <c r="A399" t="str">
        <f>IF('BB-2024-Friday'!AJ401&lt;&gt;"",'BB-2024-Friday'!AJ401,"")</f>
        <v>o</v>
      </c>
      <c r="B399" t="str">
        <f>IF('BB-2024-Friday'!AJ401&lt;&gt;"",'BB-2024-Friday'!AR401,"")</f>
        <v>60 Speed limit. Warning - Speed humps.  Be careful of potholes close to the road verge.</v>
      </c>
      <c r="C399" t="str">
        <f>IF('BB-2024-Friday'!AJ401="m","v","a")</f>
        <v>a</v>
      </c>
      <c r="D399" s="92">
        <f>IF('BB-2024-Friday'!AJ401&lt;&gt;"",'BB-2024-Friday'!AI401,"")</f>
        <v>128.51</v>
      </c>
      <c r="E399" s="119">
        <f>IF('BB-2024-Friday'!$AJ401&lt;&gt;"",IF('BB-2024-Friday'!$AJ401="t",0,'BB-2024-Friday'!AM401),"")</f>
        <v>35</v>
      </c>
      <c r="F399" s="119">
        <f>IF('BB-2024-Friday'!$AJ401&lt;&gt;"",IF('BB-2024-Friday'!$AJ401="t",0,'BB-2024-Friday'!AN401),"")</f>
        <v>35</v>
      </c>
      <c r="G399" s="119">
        <f>IF('BB-2024-Friday'!$AJ401&lt;&gt;"",IF('BB-2024-Friday'!$AJ401="t",0,'BB-2024-Friday'!AO401),"")</f>
        <v>35</v>
      </c>
      <c r="H399" s="119">
        <f>IF('BB-2024-Friday'!$AJ401&lt;&gt;"",IF('BB-2024-Friday'!$AJ401="t",0,'BB-2024-Friday'!AP401),"")</f>
        <v>35</v>
      </c>
      <c r="I399" s="119" t="str">
        <f>IF('BB-2024-Friday'!$AJ401&lt;&gt;"",IF('BB-2024-Friday'!$AJ401="t",0,'BB-2024-Friday'!AQ401),"")</f>
        <v>60</v>
      </c>
      <c r="J399" s="119">
        <f>IF('BB-2024-Friday'!$AJ401&lt;&gt;"",IF('BB-2024-Friday'!$AJ401="t",'BB-2024-Friday'!AM401,0),"")</f>
        <v>0</v>
      </c>
      <c r="K399" s="119">
        <f>IF('BB-2024-Friday'!$AJ401&lt;&gt;"",IF('BB-2024-Friday'!$AJ401="t",'BB-2024-Friday'!AN401,0),"")</f>
        <v>0</v>
      </c>
      <c r="L399" s="119">
        <f>IF('BB-2024-Friday'!$AJ401&lt;&gt;"",IF('BB-2024-Friday'!$AJ401="t",'BB-2024-Friday'!AO401,0),"")</f>
        <v>0</v>
      </c>
      <c r="M399" s="119">
        <f>IF('BB-2024-Friday'!$AJ401&lt;&gt;"",IF('BB-2024-Friday'!$AJ401="t",'BB-2024-Friday'!AP401,0),"")</f>
        <v>0</v>
      </c>
      <c r="N399" s="120">
        <f>IF('BB-2024-Friday'!$AJ401&lt;&gt;"",IF('BB-2024-Friday'!$AJ401="m",'BB-2024-Friday'!U401,0),"")</f>
        <v>0</v>
      </c>
      <c r="O399" s="120">
        <f>IF('BB-2024-Friday'!$AJ401&lt;&gt;"",IF('BB-2024-Friday'!$AJ401="m",'BB-2024-Friday'!V401,0),"")</f>
        <v>0</v>
      </c>
    </row>
    <row r="400" spans="1:15" x14ac:dyDescent="0.25">
      <c r="A400" t="str">
        <f>IF('BB-2024-Friday'!AJ402&lt;&gt;"",'BB-2024-Friday'!AJ402,"")</f>
        <v/>
      </c>
      <c r="B400" t="str">
        <f>IF('BB-2024-Friday'!AJ402&lt;&gt;"",'BB-2024-Friday'!AR402,"")</f>
        <v/>
      </c>
      <c r="C400" t="str">
        <f>IF('BB-2024-Friday'!AJ402="m","v","a")</f>
        <v>a</v>
      </c>
      <c r="D400" s="92" t="str">
        <f>IF('BB-2024-Friday'!AJ402&lt;&gt;"",'BB-2024-Friday'!AI402,"")</f>
        <v/>
      </c>
      <c r="E400" s="119" t="str">
        <f>IF('BB-2024-Friday'!$AJ402&lt;&gt;"",IF('BB-2024-Friday'!$AJ402="t",0,'BB-2024-Friday'!AM402),"")</f>
        <v/>
      </c>
      <c r="F400" s="119" t="str">
        <f>IF('BB-2024-Friday'!$AJ402&lt;&gt;"",IF('BB-2024-Friday'!$AJ402="t",0,'BB-2024-Friday'!AN402),"")</f>
        <v/>
      </c>
      <c r="G400" s="119" t="str">
        <f>IF('BB-2024-Friday'!$AJ402&lt;&gt;"",IF('BB-2024-Friday'!$AJ402="t",0,'BB-2024-Friday'!AO402),"")</f>
        <v/>
      </c>
      <c r="H400" s="119" t="str">
        <f>IF('BB-2024-Friday'!$AJ402&lt;&gt;"",IF('BB-2024-Friday'!$AJ402="t",0,'BB-2024-Friday'!AP402),"")</f>
        <v/>
      </c>
      <c r="I400" s="119" t="str">
        <f>IF('BB-2024-Friday'!$AJ402&lt;&gt;"",IF('BB-2024-Friday'!$AJ402="t",0,'BB-2024-Friday'!AQ402),"")</f>
        <v/>
      </c>
      <c r="J400" s="119" t="str">
        <f>IF('BB-2024-Friday'!$AJ402&lt;&gt;"",IF('BB-2024-Friday'!$AJ402="t",'BB-2024-Friday'!AM402,0),"")</f>
        <v/>
      </c>
      <c r="K400" s="119" t="str">
        <f>IF('BB-2024-Friday'!$AJ402&lt;&gt;"",IF('BB-2024-Friday'!$AJ402="t",'BB-2024-Friday'!AN402,0),"")</f>
        <v/>
      </c>
      <c r="L400" s="119" t="str">
        <f>IF('BB-2024-Friday'!$AJ402&lt;&gt;"",IF('BB-2024-Friday'!$AJ402="t",'BB-2024-Friday'!AO402,0),"")</f>
        <v/>
      </c>
      <c r="M400" s="119" t="str">
        <f>IF('BB-2024-Friday'!$AJ402&lt;&gt;"",IF('BB-2024-Friday'!$AJ402="t",'BB-2024-Friday'!AP402,0),"")</f>
        <v/>
      </c>
      <c r="N400" s="120" t="str">
        <f>IF('BB-2024-Friday'!$AJ402&lt;&gt;"",IF('BB-2024-Friday'!$AJ402="m",'BB-2024-Friday'!U402,0),"")</f>
        <v/>
      </c>
      <c r="O400" s="120" t="str">
        <f>IF('BB-2024-Friday'!$AJ402&lt;&gt;"",IF('BB-2024-Friday'!$AJ402="m",'BB-2024-Friday'!V402,0),"")</f>
        <v/>
      </c>
    </row>
    <row r="401" spans="1:15" x14ac:dyDescent="0.25">
      <c r="A401" t="str">
        <f>IF('BB-2024-Friday'!AJ403&lt;&gt;"",'BB-2024-Friday'!AJ403,"")</f>
        <v/>
      </c>
      <c r="B401" t="str">
        <f>IF('BB-2024-Friday'!AJ403&lt;&gt;"",'BB-2024-Friday'!AR403,"")</f>
        <v/>
      </c>
      <c r="C401" t="str">
        <f>IF('BB-2024-Friday'!AJ403="m","v","a")</f>
        <v>a</v>
      </c>
      <c r="D401" s="92" t="str">
        <f>IF('BB-2024-Friday'!AJ403&lt;&gt;"",'BB-2024-Friday'!AI403,"")</f>
        <v/>
      </c>
      <c r="E401" s="119" t="str">
        <f>IF('BB-2024-Friday'!$AJ403&lt;&gt;"",IF('BB-2024-Friday'!$AJ403="t",0,'BB-2024-Friday'!AM403),"")</f>
        <v/>
      </c>
      <c r="F401" s="119" t="str">
        <f>IF('BB-2024-Friday'!$AJ403&lt;&gt;"",IF('BB-2024-Friday'!$AJ403="t",0,'BB-2024-Friday'!AN403),"")</f>
        <v/>
      </c>
      <c r="G401" s="119" t="str">
        <f>IF('BB-2024-Friday'!$AJ403&lt;&gt;"",IF('BB-2024-Friday'!$AJ403="t",0,'BB-2024-Friday'!AO403),"")</f>
        <v/>
      </c>
      <c r="H401" s="119" t="str">
        <f>IF('BB-2024-Friday'!$AJ403&lt;&gt;"",IF('BB-2024-Friday'!$AJ403="t",0,'BB-2024-Friday'!AP403),"")</f>
        <v/>
      </c>
      <c r="I401" s="119" t="str">
        <f>IF('BB-2024-Friday'!$AJ403&lt;&gt;"",IF('BB-2024-Friday'!$AJ403="t",0,'BB-2024-Friday'!AQ403),"")</f>
        <v/>
      </c>
      <c r="J401" s="119" t="str">
        <f>IF('BB-2024-Friday'!$AJ403&lt;&gt;"",IF('BB-2024-Friday'!$AJ403="t",'BB-2024-Friday'!AM403,0),"")</f>
        <v/>
      </c>
      <c r="K401" s="119" t="str">
        <f>IF('BB-2024-Friday'!$AJ403&lt;&gt;"",IF('BB-2024-Friday'!$AJ403="t",'BB-2024-Friday'!AN403,0),"")</f>
        <v/>
      </c>
      <c r="L401" s="119" t="str">
        <f>IF('BB-2024-Friday'!$AJ403&lt;&gt;"",IF('BB-2024-Friday'!$AJ403="t",'BB-2024-Friday'!AO403,0),"")</f>
        <v/>
      </c>
      <c r="M401" s="119" t="str">
        <f>IF('BB-2024-Friday'!$AJ403&lt;&gt;"",IF('BB-2024-Friday'!$AJ403="t",'BB-2024-Friday'!AP403,0),"")</f>
        <v/>
      </c>
      <c r="N401" s="120" t="str">
        <f>IF('BB-2024-Friday'!$AJ403&lt;&gt;"",IF('BB-2024-Friday'!$AJ403="m",'BB-2024-Friday'!U403,0),"")</f>
        <v/>
      </c>
      <c r="O401" s="120" t="str">
        <f>IF('BB-2024-Friday'!$AJ403&lt;&gt;"",IF('BB-2024-Friday'!$AJ403="m",'BB-2024-Friday'!V403,0),"")</f>
        <v/>
      </c>
    </row>
    <row r="402" spans="1:15" x14ac:dyDescent="0.25">
      <c r="A402" t="str">
        <f>IF('BB-2024-Friday'!AJ404&lt;&gt;"",'BB-2024-Friday'!AJ404,"")</f>
        <v/>
      </c>
      <c r="B402" t="str">
        <f>IF('BB-2024-Friday'!AJ404&lt;&gt;"",'BB-2024-Friday'!AR404,"")</f>
        <v/>
      </c>
      <c r="C402" t="str">
        <f>IF('BB-2024-Friday'!AJ404="m","v","a")</f>
        <v>a</v>
      </c>
      <c r="D402" s="92" t="str">
        <f>IF('BB-2024-Friday'!AJ404&lt;&gt;"",'BB-2024-Friday'!AI404,"")</f>
        <v/>
      </c>
      <c r="E402" s="119" t="str">
        <f>IF('BB-2024-Friday'!$AJ404&lt;&gt;"",IF('BB-2024-Friday'!$AJ404="t",0,'BB-2024-Friday'!AM404),"")</f>
        <v/>
      </c>
      <c r="F402" s="119" t="str">
        <f>IF('BB-2024-Friday'!$AJ404&lt;&gt;"",IF('BB-2024-Friday'!$AJ404="t",0,'BB-2024-Friday'!AN404),"")</f>
        <v/>
      </c>
      <c r="G402" s="119" t="str">
        <f>IF('BB-2024-Friday'!$AJ404&lt;&gt;"",IF('BB-2024-Friday'!$AJ404="t",0,'BB-2024-Friday'!AO404),"")</f>
        <v/>
      </c>
      <c r="H402" s="119" t="str">
        <f>IF('BB-2024-Friday'!$AJ404&lt;&gt;"",IF('BB-2024-Friday'!$AJ404="t",0,'BB-2024-Friday'!AP404),"")</f>
        <v/>
      </c>
      <c r="I402" s="119" t="str">
        <f>IF('BB-2024-Friday'!$AJ404&lt;&gt;"",IF('BB-2024-Friday'!$AJ404="t",0,'BB-2024-Friday'!AQ404),"")</f>
        <v/>
      </c>
      <c r="J402" s="119" t="str">
        <f>IF('BB-2024-Friday'!$AJ404&lt;&gt;"",IF('BB-2024-Friday'!$AJ404="t",'BB-2024-Friday'!AM404,0),"")</f>
        <v/>
      </c>
      <c r="K402" s="119" t="str">
        <f>IF('BB-2024-Friday'!$AJ404&lt;&gt;"",IF('BB-2024-Friday'!$AJ404="t",'BB-2024-Friday'!AN404,0),"")</f>
        <v/>
      </c>
      <c r="L402" s="119" t="str">
        <f>IF('BB-2024-Friday'!$AJ404&lt;&gt;"",IF('BB-2024-Friday'!$AJ404="t",'BB-2024-Friday'!AO404,0),"")</f>
        <v/>
      </c>
      <c r="M402" s="119" t="str">
        <f>IF('BB-2024-Friday'!$AJ404&lt;&gt;"",IF('BB-2024-Friday'!$AJ404="t",'BB-2024-Friday'!AP404,0),"")</f>
        <v/>
      </c>
      <c r="N402" s="120" t="str">
        <f>IF('BB-2024-Friday'!$AJ404&lt;&gt;"",IF('BB-2024-Friday'!$AJ404="m",'BB-2024-Friday'!U404,0),"")</f>
        <v/>
      </c>
      <c r="O402" s="120" t="str">
        <f>IF('BB-2024-Friday'!$AJ404&lt;&gt;"",IF('BB-2024-Friday'!$AJ404="m",'BB-2024-Friday'!V404,0),"")</f>
        <v/>
      </c>
    </row>
    <row r="403" spans="1:15" x14ac:dyDescent="0.25">
      <c r="A403" t="str">
        <f>IF('BB-2024-Friday'!AJ405&lt;&gt;"",'BB-2024-Friday'!AJ405,"")</f>
        <v/>
      </c>
      <c r="B403" t="str">
        <f>IF('BB-2024-Friday'!AJ405&lt;&gt;"",'BB-2024-Friday'!AR405,"")</f>
        <v/>
      </c>
      <c r="C403" t="str">
        <f>IF('BB-2024-Friday'!AJ405="m","v","a")</f>
        <v>a</v>
      </c>
      <c r="D403" s="92" t="str">
        <f>IF('BB-2024-Friday'!AJ405&lt;&gt;"",'BB-2024-Friday'!AI405,"")</f>
        <v/>
      </c>
      <c r="E403" s="119" t="str">
        <f>IF('BB-2024-Friday'!$AJ405&lt;&gt;"",IF('BB-2024-Friday'!$AJ405="t",0,'BB-2024-Friday'!AM405),"")</f>
        <v/>
      </c>
      <c r="F403" s="119" t="str">
        <f>IF('BB-2024-Friday'!$AJ405&lt;&gt;"",IF('BB-2024-Friday'!$AJ405="t",0,'BB-2024-Friday'!AN405),"")</f>
        <v/>
      </c>
      <c r="G403" s="119" t="str">
        <f>IF('BB-2024-Friday'!$AJ405&lt;&gt;"",IF('BB-2024-Friday'!$AJ405="t",0,'BB-2024-Friday'!AO405),"")</f>
        <v/>
      </c>
      <c r="H403" s="119" t="str">
        <f>IF('BB-2024-Friday'!$AJ405&lt;&gt;"",IF('BB-2024-Friday'!$AJ405="t",0,'BB-2024-Friday'!AP405),"")</f>
        <v/>
      </c>
      <c r="I403" s="119" t="str">
        <f>IF('BB-2024-Friday'!$AJ405&lt;&gt;"",IF('BB-2024-Friday'!$AJ405="t",0,'BB-2024-Friday'!AQ405),"")</f>
        <v/>
      </c>
      <c r="J403" s="119" t="str">
        <f>IF('BB-2024-Friday'!$AJ405&lt;&gt;"",IF('BB-2024-Friday'!$AJ405="t",'BB-2024-Friday'!AM405,0),"")</f>
        <v/>
      </c>
      <c r="K403" s="119" t="str">
        <f>IF('BB-2024-Friday'!$AJ405&lt;&gt;"",IF('BB-2024-Friday'!$AJ405="t",'BB-2024-Friday'!AN405,0),"")</f>
        <v/>
      </c>
      <c r="L403" s="119" t="str">
        <f>IF('BB-2024-Friday'!$AJ405&lt;&gt;"",IF('BB-2024-Friday'!$AJ405="t",'BB-2024-Friday'!AO405,0),"")</f>
        <v/>
      </c>
      <c r="M403" s="119" t="str">
        <f>IF('BB-2024-Friday'!$AJ405&lt;&gt;"",IF('BB-2024-Friday'!$AJ405="t",'BB-2024-Friday'!AP405,0),"")</f>
        <v/>
      </c>
      <c r="N403" s="120" t="str">
        <f>IF('BB-2024-Friday'!$AJ405&lt;&gt;"",IF('BB-2024-Friday'!$AJ405="m",'BB-2024-Friday'!U405,0),"")</f>
        <v/>
      </c>
      <c r="O403" s="120" t="str">
        <f>IF('BB-2024-Friday'!$AJ405&lt;&gt;"",IF('BB-2024-Friday'!$AJ405="m",'BB-2024-Friday'!V405,0),"")</f>
        <v/>
      </c>
    </row>
    <row r="404" spans="1:15" x14ac:dyDescent="0.25">
      <c r="A404" t="str">
        <f>IF('BB-2024-Friday'!AJ406&lt;&gt;"",'BB-2024-Friday'!AJ406,"")</f>
        <v>d</v>
      </c>
      <c r="B404" t="str">
        <f>IF('BB-2024-Friday'!AJ406&lt;&gt;"",'BB-2024-Friday'!AR406,"")</f>
        <v>Emergency Numbers / KZN RTI 0800339911, (033)3423972, Medical Services 10177. START of REGULARITY</v>
      </c>
      <c r="C404" t="str">
        <f>IF('BB-2024-Friday'!AJ406="m","v","a")</f>
        <v>a</v>
      </c>
      <c r="D404" s="92">
        <f>IF('BB-2024-Friday'!AJ406&lt;&gt;"",'BB-2024-Friday'!AI406,"")</f>
        <v>129.11000000000001</v>
      </c>
      <c r="E404" s="119">
        <f>IF('BB-2024-Friday'!$AJ406&lt;&gt;"",IF('BB-2024-Friday'!$AJ406="t",0,'BB-2024-Friday'!AM406),"")</f>
        <v>40</v>
      </c>
      <c r="F404" s="119">
        <f>IF('BB-2024-Friday'!$AJ406&lt;&gt;"",IF('BB-2024-Friday'!$AJ406="t",0,'BB-2024-Friday'!AN406),"")</f>
        <v>45</v>
      </c>
      <c r="G404" s="119">
        <f>IF('BB-2024-Friday'!$AJ406&lt;&gt;"",IF('BB-2024-Friday'!$AJ406="t",0,'BB-2024-Friday'!AO406),"")</f>
        <v>50</v>
      </c>
      <c r="H404" s="119">
        <f>IF('BB-2024-Friday'!$AJ406&lt;&gt;"",IF('BB-2024-Friday'!$AJ406="t",0,'BB-2024-Friday'!AP406),"")</f>
        <v>54</v>
      </c>
      <c r="I404" s="119" t="str">
        <f>IF('BB-2024-Friday'!$AJ406&lt;&gt;"",IF('BB-2024-Friday'!$AJ406="t",0,'BB-2024-Friday'!AQ406),"")</f>
        <v>60</v>
      </c>
      <c r="J404" s="119">
        <f>IF('BB-2024-Friday'!$AJ406&lt;&gt;"",IF('BB-2024-Friday'!$AJ406="t",'BB-2024-Friday'!AM406,0),"")</f>
        <v>0</v>
      </c>
      <c r="K404" s="119">
        <f>IF('BB-2024-Friday'!$AJ406&lt;&gt;"",IF('BB-2024-Friday'!$AJ406="t",'BB-2024-Friday'!AN406,0),"")</f>
        <v>0</v>
      </c>
      <c r="L404" s="119">
        <f>IF('BB-2024-Friday'!$AJ406&lt;&gt;"",IF('BB-2024-Friday'!$AJ406="t",'BB-2024-Friday'!AO406,0),"")</f>
        <v>0</v>
      </c>
      <c r="M404" s="119">
        <f>IF('BB-2024-Friday'!$AJ406&lt;&gt;"",IF('BB-2024-Friday'!$AJ406="t",'BB-2024-Friday'!AP406,0),"")</f>
        <v>0</v>
      </c>
      <c r="N404" s="120">
        <f>IF('BB-2024-Friday'!$AJ406&lt;&gt;"",IF('BB-2024-Friday'!$AJ406="m",'BB-2024-Friday'!U406,0),"")</f>
        <v>0</v>
      </c>
      <c r="O404" s="120">
        <f>IF('BB-2024-Friday'!$AJ406&lt;&gt;"",IF('BB-2024-Friday'!$AJ406="m",'BB-2024-Friday'!V406,0),"")</f>
        <v>0</v>
      </c>
    </row>
    <row r="405" spans="1:15" x14ac:dyDescent="0.25">
      <c r="A405" t="str">
        <f>IF('BB-2024-Friday'!AJ407&lt;&gt;"",'BB-2024-Friday'!AJ407,"")</f>
        <v/>
      </c>
      <c r="B405" t="str">
        <f>IF('BB-2024-Friday'!AJ407&lt;&gt;"",'BB-2024-Friday'!AR407,"")</f>
        <v/>
      </c>
      <c r="C405" t="str">
        <f>IF('BB-2024-Friday'!AJ407="m","v","a")</f>
        <v>a</v>
      </c>
      <c r="D405" s="92" t="str">
        <f>IF('BB-2024-Friday'!AJ407&lt;&gt;"",'BB-2024-Friday'!AI407,"")</f>
        <v/>
      </c>
      <c r="E405" s="119" t="str">
        <f>IF('BB-2024-Friday'!$AJ407&lt;&gt;"",IF('BB-2024-Friday'!$AJ407="t",0,'BB-2024-Friday'!AM407),"")</f>
        <v/>
      </c>
      <c r="F405" s="119" t="str">
        <f>IF('BB-2024-Friday'!$AJ407&lt;&gt;"",IF('BB-2024-Friday'!$AJ407="t",0,'BB-2024-Friday'!AN407),"")</f>
        <v/>
      </c>
      <c r="G405" s="119" t="str">
        <f>IF('BB-2024-Friday'!$AJ407&lt;&gt;"",IF('BB-2024-Friday'!$AJ407="t",0,'BB-2024-Friday'!AO407),"")</f>
        <v/>
      </c>
      <c r="H405" s="119" t="str">
        <f>IF('BB-2024-Friday'!$AJ407&lt;&gt;"",IF('BB-2024-Friday'!$AJ407="t",0,'BB-2024-Friday'!AP407),"")</f>
        <v/>
      </c>
      <c r="I405" s="119" t="str">
        <f>IF('BB-2024-Friday'!$AJ407&lt;&gt;"",IF('BB-2024-Friday'!$AJ407="t",0,'BB-2024-Friday'!AQ407),"")</f>
        <v/>
      </c>
      <c r="J405" s="119" t="str">
        <f>IF('BB-2024-Friday'!$AJ407&lt;&gt;"",IF('BB-2024-Friday'!$AJ407="t",'BB-2024-Friday'!AM407,0),"")</f>
        <v/>
      </c>
      <c r="K405" s="119" t="str">
        <f>IF('BB-2024-Friday'!$AJ407&lt;&gt;"",IF('BB-2024-Friday'!$AJ407="t",'BB-2024-Friday'!AN407,0),"")</f>
        <v/>
      </c>
      <c r="L405" s="119" t="str">
        <f>IF('BB-2024-Friday'!$AJ407&lt;&gt;"",IF('BB-2024-Friday'!$AJ407="t",'BB-2024-Friday'!AO407,0),"")</f>
        <v/>
      </c>
      <c r="M405" s="119" t="str">
        <f>IF('BB-2024-Friday'!$AJ407&lt;&gt;"",IF('BB-2024-Friday'!$AJ407="t",'BB-2024-Friday'!AP407,0),"")</f>
        <v/>
      </c>
      <c r="N405" s="120" t="str">
        <f>IF('BB-2024-Friday'!$AJ407&lt;&gt;"",IF('BB-2024-Friday'!$AJ407="m",'BB-2024-Friday'!U407,0),"")</f>
        <v/>
      </c>
      <c r="O405" s="120" t="str">
        <f>IF('BB-2024-Friday'!$AJ407&lt;&gt;"",IF('BB-2024-Friday'!$AJ407="m",'BB-2024-Friday'!V407,0),"")</f>
        <v/>
      </c>
    </row>
    <row r="406" spans="1:15" x14ac:dyDescent="0.25">
      <c r="A406" t="str">
        <f>IF('BB-2024-Friday'!AJ408&lt;&gt;"",'BB-2024-Friday'!AJ408,"")</f>
        <v/>
      </c>
      <c r="B406" t="str">
        <f>IF('BB-2024-Friday'!AJ408&lt;&gt;"",'BB-2024-Friday'!AR408,"")</f>
        <v/>
      </c>
      <c r="C406" t="str">
        <f>IF('BB-2024-Friday'!AJ408="m","v","a")</f>
        <v>a</v>
      </c>
      <c r="D406" s="92" t="str">
        <f>IF('BB-2024-Friday'!AJ408&lt;&gt;"",'BB-2024-Friday'!AI408,"")</f>
        <v/>
      </c>
      <c r="E406" s="119" t="str">
        <f>IF('BB-2024-Friday'!$AJ408&lt;&gt;"",IF('BB-2024-Friday'!$AJ408="t",0,'BB-2024-Friday'!AM408),"")</f>
        <v/>
      </c>
      <c r="F406" s="119" t="str">
        <f>IF('BB-2024-Friday'!$AJ408&lt;&gt;"",IF('BB-2024-Friday'!$AJ408="t",0,'BB-2024-Friday'!AN408),"")</f>
        <v/>
      </c>
      <c r="G406" s="119" t="str">
        <f>IF('BB-2024-Friday'!$AJ408&lt;&gt;"",IF('BB-2024-Friday'!$AJ408="t",0,'BB-2024-Friday'!AO408),"")</f>
        <v/>
      </c>
      <c r="H406" s="119" t="str">
        <f>IF('BB-2024-Friday'!$AJ408&lt;&gt;"",IF('BB-2024-Friday'!$AJ408="t",0,'BB-2024-Friday'!AP408),"")</f>
        <v/>
      </c>
      <c r="I406" s="119" t="str">
        <f>IF('BB-2024-Friday'!$AJ408&lt;&gt;"",IF('BB-2024-Friday'!$AJ408="t",0,'BB-2024-Friday'!AQ408),"")</f>
        <v/>
      </c>
      <c r="J406" s="119" t="str">
        <f>IF('BB-2024-Friday'!$AJ408&lt;&gt;"",IF('BB-2024-Friday'!$AJ408="t",'BB-2024-Friday'!AM408,0),"")</f>
        <v/>
      </c>
      <c r="K406" s="119" t="str">
        <f>IF('BB-2024-Friday'!$AJ408&lt;&gt;"",IF('BB-2024-Friday'!$AJ408="t",'BB-2024-Friday'!AN408,0),"")</f>
        <v/>
      </c>
      <c r="L406" s="119" t="str">
        <f>IF('BB-2024-Friday'!$AJ408&lt;&gt;"",IF('BB-2024-Friday'!$AJ408="t",'BB-2024-Friday'!AO408,0),"")</f>
        <v/>
      </c>
      <c r="M406" s="119" t="str">
        <f>IF('BB-2024-Friday'!$AJ408&lt;&gt;"",IF('BB-2024-Friday'!$AJ408="t",'BB-2024-Friday'!AP408,0),"")</f>
        <v/>
      </c>
      <c r="N406" s="120" t="str">
        <f>IF('BB-2024-Friday'!$AJ408&lt;&gt;"",IF('BB-2024-Friday'!$AJ408="m",'BB-2024-Friday'!U408,0),"")</f>
        <v/>
      </c>
      <c r="O406" s="120" t="str">
        <f>IF('BB-2024-Friday'!$AJ408&lt;&gt;"",IF('BB-2024-Friday'!$AJ408="m",'BB-2024-Friday'!V408,0),"")</f>
        <v/>
      </c>
    </row>
    <row r="407" spans="1:15" x14ac:dyDescent="0.25">
      <c r="A407" t="str">
        <f>IF('BB-2024-Friday'!AJ409&lt;&gt;"",'BB-2024-Friday'!AJ409,"")</f>
        <v>d</v>
      </c>
      <c r="B407" t="str">
        <f>IF('BB-2024-Friday'!AJ409&lt;&gt;"",'BB-2024-Friday'!AR409,"")</f>
        <v>Warning - Children</v>
      </c>
      <c r="C407" t="str">
        <f>IF('BB-2024-Friday'!AJ409="m","v","a")</f>
        <v>a</v>
      </c>
      <c r="D407" s="92">
        <f>IF('BB-2024-Friday'!AJ409&lt;&gt;"",'BB-2024-Friday'!AI409,"")</f>
        <v>130.02000000000001</v>
      </c>
      <c r="E407" s="119">
        <f>IF('BB-2024-Friday'!$AJ409&lt;&gt;"",IF('BB-2024-Friday'!$AJ409="t",0,'BB-2024-Friday'!AM409),"")</f>
        <v>44</v>
      </c>
      <c r="F407" s="119">
        <f>IF('BB-2024-Friday'!$AJ409&lt;&gt;"",IF('BB-2024-Friday'!$AJ409="t",0,'BB-2024-Friday'!AN409),"")</f>
        <v>51</v>
      </c>
      <c r="G407" s="119">
        <f>IF('BB-2024-Friday'!$AJ409&lt;&gt;"",IF('BB-2024-Friday'!$AJ409="t",0,'BB-2024-Friday'!AO409),"")</f>
        <v>57</v>
      </c>
      <c r="H407" s="119">
        <f>IF('BB-2024-Friday'!$AJ409&lt;&gt;"",IF('BB-2024-Friday'!$AJ409="t",0,'BB-2024-Friday'!AP409),"")</f>
        <v>62</v>
      </c>
      <c r="I407" s="119" t="str">
        <f>IF('BB-2024-Friday'!$AJ409&lt;&gt;"",IF('BB-2024-Friday'!$AJ409="t",0,'BB-2024-Friday'!AQ409),"")</f>
        <v>80</v>
      </c>
      <c r="J407" s="119">
        <f>IF('BB-2024-Friday'!$AJ409&lt;&gt;"",IF('BB-2024-Friday'!$AJ409="t",'BB-2024-Friday'!AM409,0),"")</f>
        <v>0</v>
      </c>
      <c r="K407" s="119">
        <f>IF('BB-2024-Friday'!$AJ409&lt;&gt;"",IF('BB-2024-Friday'!$AJ409="t",'BB-2024-Friday'!AN409,0),"")</f>
        <v>0</v>
      </c>
      <c r="L407" s="119">
        <f>IF('BB-2024-Friday'!$AJ409&lt;&gt;"",IF('BB-2024-Friday'!$AJ409="t",'BB-2024-Friday'!AO409,0),"")</f>
        <v>0</v>
      </c>
      <c r="M407" s="119">
        <f>IF('BB-2024-Friday'!$AJ409&lt;&gt;"",IF('BB-2024-Friday'!$AJ409="t",'BB-2024-Friday'!AP409,0),"")</f>
        <v>0</v>
      </c>
      <c r="N407" s="120">
        <f>IF('BB-2024-Friday'!$AJ409&lt;&gt;"",IF('BB-2024-Friday'!$AJ409="m",'BB-2024-Friday'!U409,0),"")</f>
        <v>0</v>
      </c>
      <c r="O407" s="120">
        <f>IF('BB-2024-Friday'!$AJ409&lt;&gt;"",IF('BB-2024-Friday'!$AJ409="m",'BB-2024-Friday'!V409,0),"")</f>
        <v>0</v>
      </c>
    </row>
    <row r="408" spans="1:15" x14ac:dyDescent="0.25">
      <c r="A408" t="str">
        <f>IF('BB-2024-Friday'!AJ410&lt;&gt;"",'BB-2024-Friday'!AJ410,"")</f>
        <v/>
      </c>
      <c r="B408" t="str">
        <f>IF('BB-2024-Friday'!AJ410&lt;&gt;"",'BB-2024-Friday'!AR410,"")</f>
        <v/>
      </c>
      <c r="C408" t="str">
        <f>IF('BB-2024-Friday'!AJ410="m","v","a")</f>
        <v>a</v>
      </c>
      <c r="D408" s="92" t="str">
        <f>IF('BB-2024-Friday'!AJ410&lt;&gt;"",'BB-2024-Friday'!AI410,"")</f>
        <v/>
      </c>
      <c r="E408" s="119" t="str">
        <f>IF('BB-2024-Friday'!$AJ410&lt;&gt;"",IF('BB-2024-Friday'!$AJ410="t",0,'BB-2024-Friday'!AM410),"")</f>
        <v/>
      </c>
      <c r="F408" s="119" t="str">
        <f>IF('BB-2024-Friday'!$AJ410&lt;&gt;"",IF('BB-2024-Friday'!$AJ410="t",0,'BB-2024-Friday'!AN410),"")</f>
        <v/>
      </c>
      <c r="G408" s="119" t="str">
        <f>IF('BB-2024-Friday'!$AJ410&lt;&gt;"",IF('BB-2024-Friday'!$AJ410="t",0,'BB-2024-Friday'!AO410),"")</f>
        <v/>
      </c>
      <c r="H408" s="119" t="str">
        <f>IF('BB-2024-Friday'!$AJ410&lt;&gt;"",IF('BB-2024-Friday'!$AJ410="t",0,'BB-2024-Friday'!AP410),"")</f>
        <v/>
      </c>
      <c r="I408" s="119" t="str">
        <f>IF('BB-2024-Friday'!$AJ410&lt;&gt;"",IF('BB-2024-Friday'!$AJ410="t",0,'BB-2024-Friday'!AQ410),"")</f>
        <v/>
      </c>
      <c r="J408" s="119" t="str">
        <f>IF('BB-2024-Friday'!$AJ410&lt;&gt;"",IF('BB-2024-Friday'!$AJ410="t",'BB-2024-Friday'!AM410,0),"")</f>
        <v/>
      </c>
      <c r="K408" s="119" t="str">
        <f>IF('BB-2024-Friday'!$AJ410&lt;&gt;"",IF('BB-2024-Friday'!$AJ410="t",'BB-2024-Friday'!AN410,0),"")</f>
        <v/>
      </c>
      <c r="L408" s="119" t="str">
        <f>IF('BB-2024-Friday'!$AJ410&lt;&gt;"",IF('BB-2024-Friday'!$AJ410="t",'BB-2024-Friday'!AO410,0),"")</f>
        <v/>
      </c>
      <c r="M408" s="119" t="str">
        <f>IF('BB-2024-Friday'!$AJ410&lt;&gt;"",IF('BB-2024-Friday'!$AJ410="t",'BB-2024-Friday'!AP410,0),"")</f>
        <v/>
      </c>
      <c r="N408" s="120" t="str">
        <f>IF('BB-2024-Friday'!$AJ410&lt;&gt;"",IF('BB-2024-Friday'!$AJ410="m",'BB-2024-Friday'!U410,0),"")</f>
        <v/>
      </c>
      <c r="O408" s="120" t="str">
        <f>IF('BB-2024-Friday'!$AJ410&lt;&gt;"",IF('BB-2024-Friday'!$AJ410="m",'BB-2024-Friday'!V410,0),"")</f>
        <v/>
      </c>
    </row>
    <row r="409" spans="1:15" x14ac:dyDescent="0.25">
      <c r="A409" t="str">
        <f>IF('BB-2024-Friday'!AJ411&lt;&gt;"",'BB-2024-Friday'!AJ411,"")</f>
        <v/>
      </c>
      <c r="B409" t="str">
        <f>IF('BB-2024-Friday'!AJ411&lt;&gt;"",'BB-2024-Friday'!AR411,"")</f>
        <v/>
      </c>
      <c r="C409" t="str">
        <f>IF('BB-2024-Friday'!AJ411="m","v","a")</f>
        <v>a</v>
      </c>
      <c r="D409" s="92" t="str">
        <f>IF('BB-2024-Friday'!AJ411&lt;&gt;"",'BB-2024-Friday'!AI411,"")</f>
        <v/>
      </c>
      <c r="E409" s="119" t="str">
        <f>IF('BB-2024-Friday'!$AJ411&lt;&gt;"",IF('BB-2024-Friday'!$AJ411="t",0,'BB-2024-Friday'!AM411),"")</f>
        <v/>
      </c>
      <c r="F409" s="119" t="str">
        <f>IF('BB-2024-Friday'!$AJ411&lt;&gt;"",IF('BB-2024-Friday'!$AJ411="t",0,'BB-2024-Friday'!AN411),"")</f>
        <v/>
      </c>
      <c r="G409" s="119" t="str">
        <f>IF('BB-2024-Friday'!$AJ411&lt;&gt;"",IF('BB-2024-Friday'!$AJ411="t",0,'BB-2024-Friday'!AO411),"")</f>
        <v/>
      </c>
      <c r="H409" s="119" t="str">
        <f>IF('BB-2024-Friday'!$AJ411&lt;&gt;"",IF('BB-2024-Friday'!$AJ411="t",0,'BB-2024-Friday'!AP411),"")</f>
        <v/>
      </c>
      <c r="I409" s="119" t="str">
        <f>IF('BB-2024-Friday'!$AJ411&lt;&gt;"",IF('BB-2024-Friday'!$AJ411="t",0,'BB-2024-Friday'!AQ411),"")</f>
        <v/>
      </c>
      <c r="J409" s="119" t="str">
        <f>IF('BB-2024-Friday'!$AJ411&lt;&gt;"",IF('BB-2024-Friday'!$AJ411="t",'BB-2024-Friday'!AM411,0),"")</f>
        <v/>
      </c>
      <c r="K409" s="119" t="str">
        <f>IF('BB-2024-Friday'!$AJ411&lt;&gt;"",IF('BB-2024-Friday'!$AJ411="t",'BB-2024-Friday'!AN411,0),"")</f>
        <v/>
      </c>
      <c r="L409" s="119" t="str">
        <f>IF('BB-2024-Friday'!$AJ411&lt;&gt;"",IF('BB-2024-Friday'!$AJ411="t",'BB-2024-Friday'!AO411,0),"")</f>
        <v/>
      </c>
      <c r="M409" s="119" t="str">
        <f>IF('BB-2024-Friday'!$AJ411&lt;&gt;"",IF('BB-2024-Friday'!$AJ411="t",'BB-2024-Friday'!AP411,0),"")</f>
        <v/>
      </c>
      <c r="N409" s="120" t="str">
        <f>IF('BB-2024-Friday'!$AJ411&lt;&gt;"",IF('BB-2024-Friday'!$AJ411="m",'BB-2024-Friday'!U411,0),"")</f>
        <v/>
      </c>
      <c r="O409" s="120" t="str">
        <f>IF('BB-2024-Friday'!$AJ411&lt;&gt;"",IF('BB-2024-Friday'!$AJ411="m",'BB-2024-Friday'!V411,0),"")</f>
        <v/>
      </c>
    </row>
    <row r="410" spans="1:15" x14ac:dyDescent="0.25">
      <c r="A410" t="str">
        <f>IF('BB-2024-Friday'!AJ412&lt;&gt;"",'BB-2024-Friday'!AJ412,"")</f>
        <v>m</v>
      </c>
      <c r="B410" t="str">
        <f>IF('BB-2024-Friday'!AJ412&lt;&gt;"",'BB-2024-Friday'!AR412,"")</f>
        <v>Control @ Westview Estate.  Dot on small pole&amp; road center line and edge.</v>
      </c>
      <c r="C410" t="str">
        <f>IF('BB-2024-Friday'!AJ412="m","v","a")</f>
        <v>v</v>
      </c>
      <c r="D410" s="92">
        <f>IF('BB-2024-Friday'!AJ412&lt;&gt;"",'BB-2024-Friday'!AI412,"")</f>
        <v>131.24</v>
      </c>
      <c r="E410" s="119">
        <f>IF('BB-2024-Friday'!$AJ412&lt;&gt;"",IF('BB-2024-Friday'!$AJ412="t",0,'BB-2024-Friday'!AM412),"")</f>
        <v>44</v>
      </c>
      <c r="F410" s="119">
        <f>IF('BB-2024-Friday'!$AJ412&lt;&gt;"",IF('BB-2024-Friday'!$AJ412="t",0,'BB-2024-Friday'!AN412),"")</f>
        <v>51</v>
      </c>
      <c r="G410" s="119">
        <f>IF('BB-2024-Friday'!$AJ412&lt;&gt;"",IF('BB-2024-Friday'!$AJ412="t",0,'BB-2024-Friday'!AO412),"")</f>
        <v>57</v>
      </c>
      <c r="H410" s="119">
        <f>IF('BB-2024-Friday'!$AJ412&lt;&gt;"",IF('BB-2024-Friday'!$AJ412="t",0,'BB-2024-Friday'!AP412),"")</f>
        <v>62</v>
      </c>
      <c r="I410" s="119" t="str">
        <f>IF('BB-2024-Friday'!$AJ412&lt;&gt;"",IF('BB-2024-Friday'!$AJ412="t",0,'BB-2024-Friday'!AQ412),"")</f>
        <v>80</v>
      </c>
      <c r="J410" s="119">
        <f>IF('BB-2024-Friday'!$AJ412&lt;&gt;"",IF('BB-2024-Friday'!$AJ412="t",'BB-2024-Friday'!AM412,0),"")</f>
        <v>0</v>
      </c>
      <c r="K410" s="119">
        <f>IF('BB-2024-Friday'!$AJ412&lt;&gt;"",IF('BB-2024-Friday'!$AJ412="t",'BB-2024-Friday'!AN412,0),"")</f>
        <v>0</v>
      </c>
      <c r="L410" s="119">
        <f>IF('BB-2024-Friday'!$AJ412&lt;&gt;"",IF('BB-2024-Friday'!$AJ412="t",'BB-2024-Friday'!AO412,0),"")</f>
        <v>0</v>
      </c>
      <c r="M410" s="119">
        <f>IF('BB-2024-Friday'!$AJ412&lt;&gt;"",IF('BB-2024-Friday'!$AJ412="t",'BB-2024-Friday'!AP412,0),"")</f>
        <v>0</v>
      </c>
      <c r="N410" s="120">
        <f>IF('BB-2024-Friday'!$AJ412&lt;&gt;"",IF('BB-2024-Friday'!$AJ412="m",'BB-2024-Friday'!U412,0),"")</f>
        <v>29.327559999999998</v>
      </c>
      <c r="O410" s="120">
        <f>IF('BB-2024-Friday'!$AJ412&lt;&gt;"",IF('BB-2024-Friday'!$AJ412="m",'BB-2024-Friday'!V412,0),"")</f>
        <v>29.991219999999998</v>
      </c>
    </row>
    <row r="411" spans="1:15" x14ac:dyDescent="0.25">
      <c r="A411" t="str">
        <f>IF('BB-2024-Friday'!AJ413&lt;&gt;"",'BB-2024-Friday'!AJ413,"")</f>
        <v>l</v>
      </c>
      <c r="B411" t="str">
        <f>IF('BB-2024-Friday'!AJ413&lt;&gt;"",'BB-2024-Friday'!AR413,"")</f>
        <v>Power lines.  START of OPEN SECTION.</v>
      </c>
      <c r="C411" t="str">
        <f>IF('BB-2024-Friday'!AJ413="m","v","a")</f>
        <v>a</v>
      </c>
      <c r="D411" s="92">
        <f>IF('BB-2024-Friday'!AJ413&lt;&gt;"",'BB-2024-Friday'!AI413,"")</f>
        <v>131.59</v>
      </c>
      <c r="E411" s="119">
        <f>IF('BB-2024-Friday'!$AJ413&lt;&gt;"",IF('BB-2024-Friday'!$AJ413="t",0,'BB-2024-Friday'!AM413),"")</f>
        <v>35</v>
      </c>
      <c r="F411" s="119">
        <f>IF('BB-2024-Friday'!$AJ413&lt;&gt;"",IF('BB-2024-Friday'!$AJ413="t",0,'BB-2024-Friday'!AN413),"")</f>
        <v>40</v>
      </c>
      <c r="G411" s="119">
        <f>IF('BB-2024-Friday'!$AJ413&lt;&gt;"",IF('BB-2024-Friday'!$AJ413="t",0,'BB-2024-Friday'!AO413),"")</f>
        <v>45</v>
      </c>
      <c r="H411" s="119">
        <f>IF('BB-2024-Friday'!$AJ413&lt;&gt;"",IF('BB-2024-Friday'!$AJ413="t",0,'BB-2024-Friday'!AP413),"")</f>
        <v>50</v>
      </c>
      <c r="I411" s="119" t="str">
        <f>IF('BB-2024-Friday'!$AJ413&lt;&gt;"",IF('BB-2024-Friday'!$AJ413="t",0,'BB-2024-Friday'!AQ413),"")</f>
        <v>80</v>
      </c>
      <c r="J411" s="119">
        <f>IF('BB-2024-Friday'!$AJ413&lt;&gt;"",IF('BB-2024-Friday'!$AJ413="t",'BB-2024-Friday'!AM413,0),"")</f>
        <v>0</v>
      </c>
      <c r="K411" s="119">
        <f>IF('BB-2024-Friday'!$AJ413&lt;&gt;"",IF('BB-2024-Friday'!$AJ413="t",'BB-2024-Friday'!AN413,0),"")</f>
        <v>0</v>
      </c>
      <c r="L411" s="119">
        <f>IF('BB-2024-Friday'!$AJ413&lt;&gt;"",IF('BB-2024-Friday'!$AJ413="t",'BB-2024-Friday'!AO413,0),"")</f>
        <v>0</v>
      </c>
      <c r="M411" s="119">
        <f>IF('BB-2024-Friday'!$AJ413&lt;&gt;"",IF('BB-2024-Friday'!$AJ413="t",'BB-2024-Friday'!AP413,0),"")</f>
        <v>0</v>
      </c>
      <c r="N411" s="120">
        <f>IF('BB-2024-Friday'!$AJ413&lt;&gt;"",IF('BB-2024-Friday'!$AJ413="m",'BB-2024-Friday'!U413,0),"")</f>
        <v>0</v>
      </c>
      <c r="O411" s="120">
        <f>IF('BB-2024-Friday'!$AJ413&lt;&gt;"",IF('BB-2024-Friday'!$AJ413="m",'BB-2024-Friday'!V413,0),"")</f>
        <v>0</v>
      </c>
    </row>
    <row r="412" spans="1:15" x14ac:dyDescent="0.25">
      <c r="A412" t="str">
        <f>IF('BB-2024-Friday'!AJ414&lt;&gt;"",'BB-2024-Friday'!AJ414,"")</f>
        <v/>
      </c>
      <c r="B412" t="str">
        <f>IF('BB-2024-Friday'!AJ414&lt;&gt;"",'BB-2024-Friday'!AR414,"")</f>
        <v/>
      </c>
      <c r="C412" t="str">
        <f>IF('BB-2024-Friday'!AJ414="m","v","a")</f>
        <v>a</v>
      </c>
      <c r="D412" s="92" t="str">
        <f>IF('BB-2024-Friday'!AJ414&lt;&gt;"",'BB-2024-Friday'!AI414,"")</f>
        <v/>
      </c>
      <c r="E412" s="119" t="str">
        <f>IF('BB-2024-Friday'!$AJ414&lt;&gt;"",IF('BB-2024-Friday'!$AJ414="t",0,'BB-2024-Friday'!AM414),"")</f>
        <v/>
      </c>
      <c r="F412" s="119" t="str">
        <f>IF('BB-2024-Friday'!$AJ414&lt;&gt;"",IF('BB-2024-Friday'!$AJ414="t",0,'BB-2024-Friday'!AN414),"")</f>
        <v/>
      </c>
      <c r="G412" s="119" t="str">
        <f>IF('BB-2024-Friday'!$AJ414&lt;&gt;"",IF('BB-2024-Friday'!$AJ414="t",0,'BB-2024-Friday'!AO414),"")</f>
        <v/>
      </c>
      <c r="H412" s="119" t="str">
        <f>IF('BB-2024-Friday'!$AJ414&lt;&gt;"",IF('BB-2024-Friday'!$AJ414="t",0,'BB-2024-Friday'!AP414),"")</f>
        <v/>
      </c>
      <c r="I412" s="119" t="str">
        <f>IF('BB-2024-Friday'!$AJ414&lt;&gt;"",IF('BB-2024-Friday'!$AJ414="t",0,'BB-2024-Friday'!AQ414),"")</f>
        <v/>
      </c>
      <c r="J412" s="119" t="str">
        <f>IF('BB-2024-Friday'!$AJ414&lt;&gt;"",IF('BB-2024-Friday'!$AJ414="t",'BB-2024-Friday'!AM414,0),"")</f>
        <v/>
      </c>
      <c r="K412" s="119" t="str">
        <f>IF('BB-2024-Friday'!$AJ414&lt;&gt;"",IF('BB-2024-Friday'!$AJ414="t",'BB-2024-Friday'!AN414,0),"")</f>
        <v/>
      </c>
      <c r="L412" s="119" t="str">
        <f>IF('BB-2024-Friday'!$AJ414&lt;&gt;"",IF('BB-2024-Friday'!$AJ414="t",'BB-2024-Friday'!AO414,0),"")</f>
        <v/>
      </c>
      <c r="M412" s="119" t="str">
        <f>IF('BB-2024-Friday'!$AJ414&lt;&gt;"",IF('BB-2024-Friday'!$AJ414="t",'BB-2024-Friday'!AP414,0),"")</f>
        <v/>
      </c>
      <c r="N412" s="120" t="str">
        <f>IF('BB-2024-Friday'!$AJ414&lt;&gt;"",IF('BB-2024-Friday'!$AJ414="m",'BB-2024-Friday'!U414,0),"")</f>
        <v/>
      </c>
      <c r="O412" s="120" t="str">
        <f>IF('BB-2024-Friday'!$AJ414&lt;&gt;"",IF('BB-2024-Friday'!$AJ414="m",'BB-2024-Friday'!V414,0),"")</f>
        <v/>
      </c>
    </row>
    <row r="413" spans="1:15" x14ac:dyDescent="0.25">
      <c r="A413" t="str">
        <f>IF('BB-2024-Friday'!AJ415&lt;&gt;"",'BB-2024-Friday'!AJ415,"")</f>
        <v/>
      </c>
      <c r="B413" t="str">
        <f>IF('BB-2024-Friday'!AJ415&lt;&gt;"",'BB-2024-Friday'!AR415,"")</f>
        <v/>
      </c>
      <c r="C413" t="str">
        <f>IF('BB-2024-Friday'!AJ415="m","v","a")</f>
        <v>a</v>
      </c>
      <c r="D413" s="92" t="str">
        <f>IF('BB-2024-Friday'!AJ415&lt;&gt;"",'BB-2024-Friday'!AI415,"")</f>
        <v/>
      </c>
      <c r="E413" s="119" t="str">
        <f>IF('BB-2024-Friday'!$AJ415&lt;&gt;"",IF('BB-2024-Friday'!$AJ415="t",0,'BB-2024-Friday'!AM415),"")</f>
        <v/>
      </c>
      <c r="F413" s="119" t="str">
        <f>IF('BB-2024-Friday'!$AJ415&lt;&gt;"",IF('BB-2024-Friday'!$AJ415="t",0,'BB-2024-Friday'!AN415),"")</f>
        <v/>
      </c>
      <c r="G413" s="119" t="str">
        <f>IF('BB-2024-Friday'!$AJ415&lt;&gt;"",IF('BB-2024-Friday'!$AJ415="t",0,'BB-2024-Friday'!AO415),"")</f>
        <v/>
      </c>
      <c r="H413" s="119" t="str">
        <f>IF('BB-2024-Friday'!$AJ415&lt;&gt;"",IF('BB-2024-Friday'!$AJ415="t",0,'BB-2024-Friday'!AP415),"")</f>
        <v/>
      </c>
      <c r="I413" s="119" t="str">
        <f>IF('BB-2024-Friday'!$AJ415&lt;&gt;"",IF('BB-2024-Friday'!$AJ415="t",0,'BB-2024-Friday'!AQ415),"")</f>
        <v/>
      </c>
      <c r="J413" s="119" t="str">
        <f>IF('BB-2024-Friday'!$AJ415&lt;&gt;"",IF('BB-2024-Friday'!$AJ415="t",'BB-2024-Friday'!AM415,0),"")</f>
        <v/>
      </c>
      <c r="K413" s="119" t="str">
        <f>IF('BB-2024-Friday'!$AJ415&lt;&gt;"",IF('BB-2024-Friday'!$AJ415="t",'BB-2024-Friday'!AN415,0),"")</f>
        <v/>
      </c>
      <c r="L413" s="119" t="str">
        <f>IF('BB-2024-Friday'!$AJ415&lt;&gt;"",IF('BB-2024-Friday'!$AJ415="t",'BB-2024-Friday'!AO415,0),"")</f>
        <v/>
      </c>
      <c r="M413" s="119" t="str">
        <f>IF('BB-2024-Friday'!$AJ415&lt;&gt;"",IF('BB-2024-Friday'!$AJ415="t",'BB-2024-Friday'!AP415,0),"")</f>
        <v/>
      </c>
      <c r="N413" s="120" t="str">
        <f>IF('BB-2024-Friday'!$AJ415&lt;&gt;"",IF('BB-2024-Friday'!$AJ415="m",'BB-2024-Friday'!U415,0),"")</f>
        <v/>
      </c>
      <c r="O413" s="120" t="str">
        <f>IF('BB-2024-Friday'!$AJ415&lt;&gt;"",IF('BB-2024-Friday'!$AJ415="m",'BB-2024-Friday'!V415,0),"")</f>
        <v/>
      </c>
    </row>
    <row r="414" spans="1:15" x14ac:dyDescent="0.25">
      <c r="A414" t="str">
        <f>IF('BB-2024-Friday'!AJ416&lt;&gt;"",'BB-2024-Friday'!AJ416,"")</f>
        <v/>
      </c>
      <c r="B414" t="str">
        <f>IF('BB-2024-Friday'!AJ416&lt;&gt;"",'BB-2024-Friday'!AR416,"")</f>
        <v/>
      </c>
      <c r="C414" t="str">
        <f>IF('BB-2024-Friday'!AJ416="m","v","a")</f>
        <v>a</v>
      </c>
      <c r="D414" s="92" t="str">
        <f>IF('BB-2024-Friday'!AJ416&lt;&gt;"",'BB-2024-Friday'!AI416,"")</f>
        <v/>
      </c>
      <c r="E414" s="119" t="str">
        <f>IF('BB-2024-Friday'!$AJ416&lt;&gt;"",IF('BB-2024-Friday'!$AJ416="t",0,'BB-2024-Friday'!AM416),"")</f>
        <v/>
      </c>
      <c r="F414" s="119" t="str">
        <f>IF('BB-2024-Friday'!$AJ416&lt;&gt;"",IF('BB-2024-Friday'!$AJ416="t",0,'BB-2024-Friday'!AN416),"")</f>
        <v/>
      </c>
      <c r="G414" s="119" t="str">
        <f>IF('BB-2024-Friday'!$AJ416&lt;&gt;"",IF('BB-2024-Friday'!$AJ416="t",0,'BB-2024-Friday'!AO416),"")</f>
        <v/>
      </c>
      <c r="H414" s="119" t="str">
        <f>IF('BB-2024-Friday'!$AJ416&lt;&gt;"",IF('BB-2024-Friday'!$AJ416="t",0,'BB-2024-Friday'!AP416),"")</f>
        <v/>
      </c>
      <c r="I414" s="119" t="str">
        <f>IF('BB-2024-Friday'!$AJ416&lt;&gt;"",IF('BB-2024-Friday'!$AJ416="t",0,'BB-2024-Friday'!AQ416),"")</f>
        <v/>
      </c>
      <c r="J414" s="119" t="str">
        <f>IF('BB-2024-Friday'!$AJ416&lt;&gt;"",IF('BB-2024-Friday'!$AJ416="t",'BB-2024-Friday'!AM416,0),"")</f>
        <v/>
      </c>
      <c r="K414" s="119" t="str">
        <f>IF('BB-2024-Friday'!$AJ416&lt;&gt;"",IF('BB-2024-Friday'!$AJ416="t",'BB-2024-Friday'!AN416,0),"")</f>
        <v/>
      </c>
      <c r="L414" s="119" t="str">
        <f>IF('BB-2024-Friday'!$AJ416&lt;&gt;"",IF('BB-2024-Friday'!$AJ416="t",'BB-2024-Friday'!AO416,0),"")</f>
        <v/>
      </c>
      <c r="M414" s="119" t="str">
        <f>IF('BB-2024-Friday'!$AJ416&lt;&gt;"",IF('BB-2024-Friday'!$AJ416="t",'BB-2024-Friday'!AP416,0),"")</f>
        <v/>
      </c>
      <c r="N414" s="120" t="str">
        <f>IF('BB-2024-Friday'!$AJ416&lt;&gt;"",IF('BB-2024-Friday'!$AJ416="m",'BB-2024-Friday'!U416,0),"")</f>
        <v/>
      </c>
      <c r="O414" s="120" t="str">
        <f>IF('BB-2024-Friday'!$AJ416&lt;&gt;"",IF('BB-2024-Friday'!$AJ416="m",'BB-2024-Friday'!V416,0),"")</f>
        <v/>
      </c>
    </row>
    <row r="415" spans="1:15" x14ac:dyDescent="0.25">
      <c r="A415" t="str">
        <f>IF('BB-2024-Friday'!AJ417&lt;&gt;"",'BB-2024-Friday'!AJ417,"")</f>
        <v/>
      </c>
      <c r="B415" t="str">
        <f>IF('BB-2024-Friday'!AJ417&lt;&gt;"",'BB-2024-Friday'!AR417,"")</f>
        <v/>
      </c>
      <c r="C415" t="str">
        <f>IF('BB-2024-Friday'!AJ417="m","v","a")</f>
        <v>a</v>
      </c>
      <c r="D415" s="92" t="str">
        <f>IF('BB-2024-Friday'!AJ417&lt;&gt;"",'BB-2024-Friday'!AI417,"")</f>
        <v/>
      </c>
      <c r="E415" s="119" t="str">
        <f>IF('BB-2024-Friday'!$AJ417&lt;&gt;"",IF('BB-2024-Friday'!$AJ417="t",0,'BB-2024-Friday'!AM417),"")</f>
        <v/>
      </c>
      <c r="F415" s="119" t="str">
        <f>IF('BB-2024-Friday'!$AJ417&lt;&gt;"",IF('BB-2024-Friday'!$AJ417="t",0,'BB-2024-Friday'!AN417),"")</f>
        <v/>
      </c>
      <c r="G415" s="119" t="str">
        <f>IF('BB-2024-Friday'!$AJ417&lt;&gt;"",IF('BB-2024-Friday'!$AJ417="t",0,'BB-2024-Friday'!AO417),"")</f>
        <v/>
      </c>
      <c r="H415" s="119" t="str">
        <f>IF('BB-2024-Friday'!$AJ417&lt;&gt;"",IF('BB-2024-Friday'!$AJ417="t",0,'BB-2024-Friday'!AP417),"")</f>
        <v/>
      </c>
      <c r="I415" s="119" t="str">
        <f>IF('BB-2024-Friday'!$AJ417&lt;&gt;"",IF('BB-2024-Friday'!$AJ417="t",0,'BB-2024-Friday'!AQ417),"")</f>
        <v/>
      </c>
      <c r="J415" s="119" t="str">
        <f>IF('BB-2024-Friday'!$AJ417&lt;&gt;"",IF('BB-2024-Friday'!$AJ417="t",'BB-2024-Friday'!AM417,0),"")</f>
        <v/>
      </c>
      <c r="K415" s="119" t="str">
        <f>IF('BB-2024-Friday'!$AJ417&lt;&gt;"",IF('BB-2024-Friday'!$AJ417="t",'BB-2024-Friday'!AN417,0),"")</f>
        <v/>
      </c>
      <c r="L415" s="119" t="str">
        <f>IF('BB-2024-Friday'!$AJ417&lt;&gt;"",IF('BB-2024-Friday'!$AJ417="t",'BB-2024-Friday'!AO417,0),"")</f>
        <v/>
      </c>
      <c r="M415" s="119" t="str">
        <f>IF('BB-2024-Friday'!$AJ417&lt;&gt;"",IF('BB-2024-Friday'!$AJ417="t",'BB-2024-Friday'!AP417,0),"")</f>
        <v/>
      </c>
      <c r="N415" s="120" t="str">
        <f>IF('BB-2024-Friday'!$AJ417&lt;&gt;"",IF('BB-2024-Friday'!$AJ417="m",'BB-2024-Friday'!U417,0),"")</f>
        <v/>
      </c>
      <c r="O415" s="120" t="str">
        <f>IF('BB-2024-Friday'!$AJ417&lt;&gt;"",IF('BB-2024-Friday'!$AJ417="m",'BB-2024-Friday'!V417,0),"")</f>
        <v/>
      </c>
    </row>
    <row r="416" spans="1:15" x14ac:dyDescent="0.25">
      <c r="A416" t="str">
        <f>IF('BB-2024-Friday'!AJ418&lt;&gt;"",'BB-2024-Friday'!AJ418,"")</f>
        <v/>
      </c>
      <c r="B416" t="str">
        <f>IF('BB-2024-Friday'!AJ418&lt;&gt;"",'BB-2024-Friday'!AR418,"")</f>
        <v/>
      </c>
      <c r="C416" t="str">
        <f>IF('BB-2024-Friday'!AJ418="m","v","a")</f>
        <v>a</v>
      </c>
      <c r="D416" s="92" t="str">
        <f>IF('BB-2024-Friday'!AJ418&lt;&gt;"",'BB-2024-Friday'!AI418,"")</f>
        <v/>
      </c>
      <c r="E416" s="119" t="str">
        <f>IF('BB-2024-Friday'!$AJ418&lt;&gt;"",IF('BB-2024-Friday'!$AJ418="t",0,'BB-2024-Friday'!AM418),"")</f>
        <v/>
      </c>
      <c r="F416" s="119" t="str">
        <f>IF('BB-2024-Friday'!$AJ418&lt;&gt;"",IF('BB-2024-Friday'!$AJ418="t",0,'BB-2024-Friday'!AN418),"")</f>
        <v/>
      </c>
      <c r="G416" s="119" t="str">
        <f>IF('BB-2024-Friday'!$AJ418&lt;&gt;"",IF('BB-2024-Friday'!$AJ418="t",0,'BB-2024-Friday'!AO418),"")</f>
        <v/>
      </c>
      <c r="H416" s="119" t="str">
        <f>IF('BB-2024-Friday'!$AJ418&lt;&gt;"",IF('BB-2024-Friday'!$AJ418="t",0,'BB-2024-Friday'!AP418),"")</f>
        <v/>
      </c>
      <c r="I416" s="119" t="str">
        <f>IF('BB-2024-Friday'!$AJ418&lt;&gt;"",IF('BB-2024-Friday'!$AJ418="t",0,'BB-2024-Friday'!AQ418),"")</f>
        <v/>
      </c>
      <c r="J416" s="119" t="str">
        <f>IF('BB-2024-Friday'!$AJ418&lt;&gt;"",IF('BB-2024-Friday'!$AJ418="t",'BB-2024-Friday'!AM418,0),"")</f>
        <v/>
      </c>
      <c r="K416" s="119" t="str">
        <f>IF('BB-2024-Friday'!$AJ418&lt;&gt;"",IF('BB-2024-Friday'!$AJ418="t",'BB-2024-Friday'!AN418,0),"")</f>
        <v/>
      </c>
      <c r="L416" s="119" t="str">
        <f>IF('BB-2024-Friday'!$AJ418&lt;&gt;"",IF('BB-2024-Friday'!$AJ418="t",'BB-2024-Friday'!AO418,0),"")</f>
        <v/>
      </c>
      <c r="M416" s="119" t="str">
        <f>IF('BB-2024-Friday'!$AJ418&lt;&gt;"",IF('BB-2024-Friday'!$AJ418="t",'BB-2024-Friday'!AP418,0),"")</f>
        <v/>
      </c>
      <c r="N416" s="120" t="str">
        <f>IF('BB-2024-Friday'!$AJ418&lt;&gt;"",IF('BB-2024-Friday'!$AJ418="m",'BB-2024-Friday'!U418,0),"")</f>
        <v/>
      </c>
      <c r="O416" s="120" t="str">
        <f>IF('BB-2024-Friday'!$AJ418&lt;&gt;"",IF('BB-2024-Friday'!$AJ418="m",'BB-2024-Friday'!V418,0),"")</f>
        <v/>
      </c>
    </row>
    <row r="417" spans="1:15" x14ac:dyDescent="0.25">
      <c r="A417" t="str">
        <f>IF('BB-2024-Friday'!AJ419&lt;&gt;"",'BB-2024-Friday'!AJ419,"")</f>
        <v/>
      </c>
      <c r="B417" t="str">
        <f>IF('BB-2024-Friday'!AJ419&lt;&gt;"",'BB-2024-Friday'!AR419,"")</f>
        <v/>
      </c>
      <c r="C417" t="str">
        <f>IF('BB-2024-Friday'!AJ419="m","v","a")</f>
        <v>a</v>
      </c>
      <c r="D417" s="92" t="str">
        <f>IF('BB-2024-Friday'!AJ419&lt;&gt;"",'BB-2024-Friday'!AI419,"")</f>
        <v/>
      </c>
      <c r="E417" s="119" t="str">
        <f>IF('BB-2024-Friday'!$AJ419&lt;&gt;"",IF('BB-2024-Friday'!$AJ419="t",0,'BB-2024-Friday'!AM419),"")</f>
        <v/>
      </c>
      <c r="F417" s="119" t="str">
        <f>IF('BB-2024-Friday'!$AJ419&lt;&gt;"",IF('BB-2024-Friday'!$AJ419="t",0,'BB-2024-Friday'!AN419),"")</f>
        <v/>
      </c>
      <c r="G417" s="119" t="str">
        <f>IF('BB-2024-Friday'!$AJ419&lt;&gt;"",IF('BB-2024-Friday'!$AJ419="t",0,'BB-2024-Friday'!AO419),"")</f>
        <v/>
      </c>
      <c r="H417" s="119" t="str">
        <f>IF('BB-2024-Friday'!$AJ419&lt;&gt;"",IF('BB-2024-Friday'!$AJ419="t",0,'BB-2024-Friday'!AP419),"")</f>
        <v/>
      </c>
      <c r="I417" s="119" t="str">
        <f>IF('BB-2024-Friday'!$AJ419&lt;&gt;"",IF('BB-2024-Friday'!$AJ419="t",0,'BB-2024-Friday'!AQ419),"")</f>
        <v/>
      </c>
      <c r="J417" s="119" t="str">
        <f>IF('BB-2024-Friday'!$AJ419&lt;&gt;"",IF('BB-2024-Friday'!$AJ419="t",'BB-2024-Friday'!AM419,0),"")</f>
        <v/>
      </c>
      <c r="K417" s="119" t="str">
        <f>IF('BB-2024-Friday'!$AJ419&lt;&gt;"",IF('BB-2024-Friday'!$AJ419="t",'BB-2024-Friday'!AN419,0),"")</f>
        <v/>
      </c>
      <c r="L417" s="119" t="str">
        <f>IF('BB-2024-Friday'!$AJ419&lt;&gt;"",IF('BB-2024-Friday'!$AJ419="t",'BB-2024-Friday'!AO419,0),"")</f>
        <v/>
      </c>
      <c r="M417" s="119" t="str">
        <f>IF('BB-2024-Friday'!$AJ419&lt;&gt;"",IF('BB-2024-Friday'!$AJ419="t",'BB-2024-Friday'!AP419,0),"")</f>
        <v/>
      </c>
      <c r="N417" s="120" t="str">
        <f>IF('BB-2024-Friday'!$AJ419&lt;&gt;"",IF('BB-2024-Friday'!$AJ419="m",'BB-2024-Friday'!U419,0),"")</f>
        <v/>
      </c>
      <c r="O417" s="120" t="str">
        <f>IF('BB-2024-Friday'!$AJ419&lt;&gt;"",IF('BB-2024-Friday'!$AJ419="m",'BB-2024-Friday'!V419,0),"")</f>
        <v/>
      </c>
    </row>
    <row r="418" spans="1:15" x14ac:dyDescent="0.25">
      <c r="A418" t="str">
        <f>IF('BB-2024-Friday'!AJ420&lt;&gt;"",'BB-2024-Friday'!AJ420,"")</f>
        <v/>
      </c>
      <c r="B418" t="str">
        <f>IF('BB-2024-Friday'!AJ420&lt;&gt;"",'BB-2024-Friday'!AR420,"")</f>
        <v/>
      </c>
      <c r="C418" t="str">
        <f>IF('BB-2024-Friday'!AJ420="m","v","a")</f>
        <v>a</v>
      </c>
      <c r="D418" s="92" t="str">
        <f>IF('BB-2024-Friday'!AJ420&lt;&gt;"",'BB-2024-Friday'!AI420,"")</f>
        <v/>
      </c>
      <c r="E418" s="119" t="str">
        <f>IF('BB-2024-Friday'!$AJ420&lt;&gt;"",IF('BB-2024-Friday'!$AJ420="t",0,'BB-2024-Friday'!AM420),"")</f>
        <v/>
      </c>
      <c r="F418" s="119" t="str">
        <f>IF('BB-2024-Friday'!$AJ420&lt;&gt;"",IF('BB-2024-Friday'!$AJ420="t",0,'BB-2024-Friday'!AN420),"")</f>
        <v/>
      </c>
      <c r="G418" s="119" t="str">
        <f>IF('BB-2024-Friday'!$AJ420&lt;&gt;"",IF('BB-2024-Friday'!$AJ420="t",0,'BB-2024-Friday'!AO420),"")</f>
        <v/>
      </c>
      <c r="H418" s="119" t="str">
        <f>IF('BB-2024-Friday'!$AJ420&lt;&gt;"",IF('BB-2024-Friday'!$AJ420="t",0,'BB-2024-Friday'!AP420),"")</f>
        <v/>
      </c>
      <c r="I418" s="119" t="str">
        <f>IF('BB-2024-Friday'!$AJ420&lt;&gt;"",IF('BB-2024-Friday'!$AJ420="t",0,'BB-2024-Friday'!AQ420),"")</f>
        <v/>
      </c>
      <c r="J418" s="119" t="str">
        <f>IF('BB-2024-Friday'!$AJ420&lt;&gt;"",IF('BB-2024-Friday'!$AJ420="t",'BB-2024-Friday'!AM420,0),"")</f>
        <v/>
      </c>
      <c r="K418" s="119" t="str">
        <f>IF('BB-2024-Friday'!$AJ420&lt;&gt;"",IF('BB-2024-Friday'!$AJ420="t",'BB-2024-Friday'!AN420,0),"")</f>
        <v/>
      </c>
      <c r="L418" s="119" t="str">
        <f>IF('BB-2024-Friday'!$AJ420&lt;&gt;"",IF('BB-2024-Friday'!$AJ420="t",'BB-2024-Friday'!AO420,0),"")</f>
        <v/>
      </c>
      <c r="M418" s="119" t="str">
        <f>IF('BB-2024-Friday'!$AJ420&lt;&gt;"",IF('BB-2024-Friday'!$AJ420="t",'BB-2024-Friday'!AP420,0),"")</f>
        <v/>
      </c>
      <c r="N418" s="120" t="str">
        <f>IF('BB-2024-Friday'!$AJ420&lt;&gt;"",IF('BB-2024-Friday'!$AJ420="m",'BB-2024-Friday'!U420,0),"")</f>
        <v/>
      </c>
      <c r="O418" s="120" t="str">
        <f>IF('BB-2024-Friday'!$AJ420&lt;&gt;"",IF('BB-2024-Friday'!$AJ420="m",'BB-2024-Friday'!V420,0),"")</f>
        <v/>
      </c>
    </row>
    <row r="419" spans="1:15" x14ac:dyDescent="0.25">
      <c r="A419" t="str">
        <f>IF('BB-2024-Friday'!AJ421&lt;&gt;"",'BB-2024-Friday'!AJ421,"")</f>
        <v/>
      </c>
      <c r="B419" t="str">
        <f>IF('BB-2024-Friday'!AJ421&lt;&gt;"",'BB-2024-Friday'!AR421,"")</f>
        <v/>
      </c>
      <c r="C419" t="str">
        <f>IF('BB-2024-Friday'!AJ421="m","v","a")</f>
        <v>a</v>
      </c>
      <c r="D419" s="92" t="str">
        <f>IF('BB-2024-Friday'!AJ421&lt;&gt;"",'BB-2024-Friday'!AI421,"")</f>
        <v/>
      </c>
      <c r="E419" s="119" t="str">
        <f>IF('BB-2024-Friday'!$AJ421&lt;&gt;"",IF('BB-2024-Friday'!$AJ421="t",0,'BB-2024-Friday'!AM421),"")</f>
        <v/>
      </c>
      <c r="F419" s="119" t="str">
        <f>IF('BB-2024-Friday'!$AJ421&lt;&gt;"",IF('BB-2024-Friday'!$AJ421="t",0,'BB-2024-Friday'!AN421),"")</f>
        <v/>
      </c>
      <c r="G419" s="119" t="str">
        <f>IF('BB-2024-Friday'!$AJ421&lt;&gt;"",IF('BB-2024-Friday'!$AJ421="t",0,'BB-2024-Friday'!AO421),"")</f>
        <v/>
      </c>
      <c r="H419" s="119" t="str">
        <f>IF('BB-2024-Friday'!$AJ421&lt;&gt;"",IF('BB-2024-Friday'!$AJ421="t",0,'BB-2024-Friday'!AP421),"")</f>
        <v/>
      </c>
      <c r="I419" s="119" t="str">
        <f>IF('BB-2024-Friday'!$AJ421&lt;&gt;"",IF('BB-2024-Friday'!$AJ421="t",0,'BB-2024-Friday'!AQ421),"")</f>
        <v/>
      </c>
      <c r="J419" s="119" t="str">
        <f>IF('BB-2024-Friday'!$AJ421&lt;&gt;"",IF('BB-2024-Friday'!$AJ421="t",'BB-2024-Friday'!AM421,0),"")</f>
        <v/>
      </c>
      <c r="K419" s="119" t="str">
        <f>IF('BB-2024-Friday'!$AJ421&lt;&gt;"",IF('BB-2024-Friday'!$AJ421="t",'BB-2024-Friday'!AN421,0),"")</f>
        <v/>
      </c>
      <c r="L419" s="119" t="str">
        <f>IF('BB-2024-Friday'!$AJ421&lt;&gt;"",IF('BB-2024-Friday'!$AJ421="t",'BB-2024-Friday'!AO421,0),"")</f>
        <v/>
      </c>
      <c r="M419" s="119" t="str">
        <f>IF('BB-2024-Friday'!$AJ421&lt;&gt;"",IF('BB-2024-Friday'!$AJ421="t",'BB-2024-Friday'!AP421,0),"")</f>
        <v/>
      </c>
      <c r="N419" s="120" t="str">
        <f>IF('BB-2024-Friday'!$AJ421&lt;&gt;"",IF('BB-2024-Friday'!$AJ421="m",'BB-2024-Friday'!U421,0),"")</f>
        <v/>
      </c>
      <c r="O419" s="120" t="str">
        <f>IF('BB-2024-Friday'!$AJ421&lt;&gt;"",IF('BB-2024-Friday'!$AJ421="m",'BB-2024-Friday'!V421,0),"")</f>
        <v/>
      </c>
    </row>
    <row r="420" spans="1:15" x14ac:dyDescent="0.25">
      <c r="A420" t="str">
        <f>IF('BB-2024-Friday'!AJ422&lt;&gt;"",'BB-2024-Friday'!AJ422,"")</f>
        <v/>
      </c>
      <c r="B420" t="str">
        <f>IF('BB-2024-Friday'!AJ422&lt;&gt;"",'BB-2024-Friday'!AR422,"")</f>
        <v/>
      </c>
      <c r="C420" t="str">
        <f>IF('BB-2024-Friday'!AJ422="m","v","a")</f>
        <v>a</v>
      </c>
      <c r="D420" s="92" t="str">
        <f>IF('BB-2024-Friday'!AJ422&lt;&gt;"",'BB-2024-Friday'!AI422,"")</f>
        <v/>
      </c>
      <c r="E420" s="119" t="str">
        <f>IF('BB-2024-Friday'!$AJ422&lt;&gt;"",IF('BB-2024-Friday'!$AJ422="t",0,'BB-2024-Friday'!AM422),"")</f>
        <v/>
      </c>
      <c r="F420" s="119" t="str">
        <f>IF('BB-2024-Friday'!$AJ422&lt;&gt;"",IF('BB-2024-Friday'!$AJ422="t",0,'BB-2024-Friday'!AN422),"")</f>
        <v/>
      </c>
      <c r="G420" s="119" t="str">
        <f>IF('BB-2024-Friday'!$AJ422&lt;&gt;"",IF('BB-2024-Friday'!$AJ422="t",0,'BB-2024-Friday'!AO422),"")</f>
        <v/>
      </c>
      <c r="H420" s="119" t="str">
        <f>IF('BB-2024-Friday'!$AJ422&lt;&gt;"",IF('BB-2024-Friday'!$AJ422="t",0,'BB-2024-Friday'!AP422),"")</f>
        <v/>
      </c>
      <c r="I420" s="119" t="str">
        <f>IF('BB-2024-Friday'!$AJ422&lt;&gt;"",IF('BB-2024-Friday'!$AJ422="t",0,'BB-2024-Friday'!AQ422),"")</f>
        <v/>
      </c>
      <c r="J420" s="119" t="str">
        <f>IF('BB-2024-Friday'!$AJ422&lt;&gt;"",IF('BB-2024-Friday'!$AJ422="t",'BB-2024-Friday'!AM422,0),"")</f>
        <v/>
      </c>
      <c r="K420" s="119" t="str">
        <f>IF('BB-2024-Friday'!$AJ422&lt;&gt;"",IF('BB-2024-Friday'!$AJ422="t",'BB-2024-Friday'!AN422,0),"")</f>
        <v/>
      </c>
      <c r="L420" s="119" t="str">
        <f>IF('BB-2024-Friday'!$AJ422&lt;&gt;"",IF('BB-2024-Friday'!$AJ422="t",'BB-2024-Friday'!AO422,0),"")</f>
        <v/>
      </c>
      <c r="M420" s="119" t="str">
        <f>IF('BB-2024-Friday'!$AJ422&lt;&gt;"",IF('BB-2024-Friday'!$AJ422="t",'BB-2024-Friday'!AP422,0),"")</f>
        <v/>
      </c>
      <c r="N420" s="120" t="str">
        <f>IF('BB-2024-Friday'!$AJ422&lt;&gt;"",IF('BB-2024-Friday'!$AJ422="m",'BB-2024-Friday'!U422,0),"")</f>
        <v/>
      </c>
      <c r="O420" s="120" t="str">
        <f>IF('BB-2024-Friday'!$AJ422&lt;&gt;"",IF('BB-2024-Friday'!$AJ422="m",'BB-2024-Friday'!V422,0),"")</f>
        <v/>
      </c>
    </row>
    <row r="421" spans="1:15" x14ac:dyDescent="0.25">
      <c r="A421" t="str">
        <f>IF('BB-2024-Friday'!AJ423&lt;&gt;"",'BB-2024-Friday'!AJ423,"")</f>
        <v/>
      </c>
      <c r="B421" t="str">
        <f>IF('BB-2024-Friday'!AJ423&lt;&gt;"",'BB-2024-Friday'!AR423,"")</f>
        <v/>
      </c>
      <c r="C421" t="str">
        <f>IF('BB-2024-Friday'!AJ423="m","v","a")</f>
        <v>a</v>
      </c>
      <c r="D421" s="92" t="str">
        <f>IF('BB-2024-Friday'!AJ423&lt;&gt;"",'BB-2024-Friday'!AI423,"")</f>
        <v/>
      </c>
      <c r="E421" s="119" t="str">
        <f>IF('BB-2024-Friday'!$AJ423&lt;&gt;"",IF('BB-2024-Friday'!$AJ423="t",0,'BB-2024-Friday'!AM423),"")</f>
        <v/>
      </c>
      <c r="F421" s="119" t="str">
        <f>IF('BB-2024-Friday'!$AJ423&lt;&gt;"",IF('BB-2024-Friday'!$AJ423="t",0,'BB-2024-Friday'!AN423),"")</f>
        <v/>
      </c>
      <c r="G421" s="119" t="str">
        <f>IF('BB-2024-Friday'!$AJ423&lt;&gt;"",IF('BB-2024-Friday'!$AJ423="t",0,'BB-2024-Friday'!AO423),"")</f>
        <v/>
      </c>
      <c r="H421" s="119" t="str">
        <f>IF('BB-2024-Friday'!$AJ423&lt;&gt;"",IF('BB-2024-Friday'!$AJ423="t",0,'BB-2024-Friday'!AP423),"")</f>
        <v/>
      </c>
      <c r="I421" s="119" t="str">
        <f>IF('BB-2024-Friday'!$AJ423&lt;&gt;"",IF('BB-2024-Friday'!$AJ423="t",0,'BB-2024-Friday'!AQ423),"")</f>
        <v/>
      </c>
      <c r="J421" s="119" t="str">
        <f>IF('BB-2024-Friday'!$AJ423&lt;&gt;"",IF('BB-2024-Friday'!$AJ423="t",'BB-2024-Friday'!AM423,0),"")</f>
        <v/>
      </c>
      <c r="K421" s="119" t="str">
        <f>IF('BB-2024-Friday'!$AJ423&lt;&gt;"",IF('BB-2024-Friday'!$AJ423="t",'BB-2024-Friday'!AN423,0),"")</f>
        <v/>
      </c>
      <c r="L421" s="119" t="str">
        <f>IF('BB-2024-Friday'!$AJ423&lt;&gt;"",IF('BB-2024-Friday'!$AJ423="t",'BB-2024-Friday'!AO423,0),"")</f>
        <v/>
      </c>
      <c r="M421" s="119" t="str">
        <f>IF('BB-2024-Friday'!$AJ423&lt;&gt;"",IF('BB-2024-Friday'!$AJ423="t",'BB-2024-Friday'!AP423,0),"")</f>
        <v/>
      </c>
      <c r="N421" s="120" t="str">
        <f>IF('BB-2024-Friday'!$AJ423&lt;&gt;"",IF('BB-2024-Friday'!$AJ423="m",'BB-2024-Friday'!U423,0),"")</f>
        <v/>
      </c>
      <c r="O421" s="120" t="str">
        <f>IF('BB-2024-Friday'!$AJ423&lt;&gt;"",IF('BB-2024-Friday'!$AJ423="m",'BB-2024-Friday'!V423,0),"")</f>
        <v/>
      </c>
    </row>
    <row r="422" spans="1:15" x14ac:dyDescent="0.25">
      <c r="A422" t="str">
        <f>IF('BB-2024-Friday'!AJ424&lt;&gt;"",'BB-2024-Friday'!AJ424,"")</f>
        <v/>
      </c>
      <c r="B422" t="str">
        <f>IF('BB-2024-Friday'!AJ424&lt;&gt;"",'BB-2024-Friday'!AR424,"")</f>
        <v/>
      </c>
      <c r="C422" t="str">
        <f>IF('BB-2024-Friday'!AJ424="m","v","a")</f>
        <v>a</v>
      </c>
      <c r="D422" s="92" t="str">
        <f>IF('BB-2024-Friday'!AJ424&lt;&gt;"",'BB-2024-Friday'!AI424,"")</f>
        <v/>
      </c>
      <c r="E422" s="119" t="str">
        <f>IF('BB-2024-Friday'!$AJ424&lt;&gt;"",IF('BB-2024-Friday'!$AJ424="t",0,'BB-2024-Friday'!AM424),"")</f>
        <v/>
      </c>
      <c r="F422" s="119" t="str">
        <f>IF('BB-2024-Friday'!$AJ424&lt;&gt;"",IF('BB-2024-Friday'!$AJ424="t",0,'BB-2024-Friday'!AN424),"")</f>
        <v/>
      </c>
      <c r="G422" s="119" t="str">
        <f>IF('BB-2024-Friday'!$AJ424&lt;&gt;"",IF('BB-2024-Friday'!$AJ424="t",0,'BB-2024-Friday'!AO424),"")</f>
        <v/>
      </c>
      <c r="H422" s="119" t="str">
        <f>IF('BB-2024-Friday'!$AJ424&lt;&gt;"",IF('BB-2024-Friday'!$AJ424="t",0,'BB-2024-Friday'!AP424),"")</f>
        <v/>
      </c>
      <c r="I422" s="119" t="str">
        <f>IF('BB-2024-Friday'!$AJ424&lt;&gt;"",IF('BB-2024-Friday'!$AJ424="t",0,'BB-2024-Friday'!AQ424),"")</f>
        <v/>
      </c>
      <c r="J422" s="119" t="str">
        <f>IF('BB-2024-Friday'!$AJ424&lt;&gt;"",IF('BB-2024-Friday'!$AJ424="t",'BB-2024-Friday'!AM424,0),"")</f>
        <v/>
      </c>
      <c r="K422" s="119" t="str">
        <f>IF('BB-2024-Friday'!$AJ424&lt;&gt;"",IF('BB-2024-Friday'!$AJ424="t",'BB-2024-Friday'!AN424,0),"")</f>
        <v/>
      </c>
      <c r="L422" s="119" t="str">
        <f>IF('BB-2024-Friday'!$AJ424&lt;&gt;"",IF('BB-2024-Friday'!$AJ424="t",'BB-2024-Friday'!AO424,0),"")</f>
        <v/>
      </c>
      <c r="M422" s="119" t="str">
        <f>IF('BB-2024-Friday'!$AJ424&lt;&gt;"",IF('BB-2024-Friday'!$AJ424="t",'BB-2024-Friday'!AP424,0),"")</f>
        <v/>
      </c>
      <c r="N422" s="120" t="str">
        <f>IF('BB-2024-Friday'!$AJ424&lt;&gt;"",IF('BB-2024-Friday'!$AJ424="m",'BB-2024-Friday'!U424,0),"")</f>
        <v/>
      </c>
      <c r="O422" s="120" t="str">
        <f>IF('BB-2024-Friday'!$AJ424&lt;&gt;"",IF('BB-2024-Friday'!$AJ424="m",'BB-2024-Friday'!V424,0),"")</f>
        <v/>
      </c>
    </row>
    <row r="423" spans="1:15" x14ac:dyDescent="0.25">
      <c r="A423" t="str">
        <f>IF('BB-2024-Friday'!AJ425&lt;&gt;"",'BB-2024-Friday'!AJ425,"")</f>
        <v>f</v>
      </c>
      <c r="B423" t="str">
        <f>IF('BB-2024-Friday'!AJ425&lt;&gt;"",'BB-2024-Friday'!AR425,"")</f>
        <v>60 Speed limit.  START of REGULARITY.  Be carefulof uneven road surface and road edge up to Mooiriver.</v>
      </c>
      <c r="C423" t="str">
        <f>IF('BB-2024-Friday'!AJ425="m","v","a")</f>
        <v>a</v>
      </c>
      <c r="D423" s="92">
        <f>IF('BB-2024-Friday'!AJ425&lt;&gt;"",'BB-2024-Friday'!AI425,"")</f>
        <v>134.69</v>
      </c>
      <c r="E423" s="119">
        <f>IF('BB-2024-Friday'!$AJ425&lt;&gt;"",IF('BB-2024-Friday'!$AJ425="t",0,'BB-2024-Friday'!AM425),"")</f>
        <v>34</v>
      </c>
      <c r="F423" s="119">
        <f>IF('BB-2024-Friday'!$AJ425&lt;&gt;"",IF('BB-2024-Friday'!$AJ425="t",0,'BB-2024-Friday'!AN425),"")</f>
        <v>39</v>
      </c>
      <c r="G423" s="119">
        <f>IF('BB-2024-Friday'!$AJ425&lt;&gt;"",IF('BB-2024-Friday'!$AJ425="t",0,'BB-2024-Friday'!AO425),"")</f>
        <v>44</v>
      </c>
      <c r="H423" s="119">
        <f>IF('BB-2024-Friday'!$AJ425&lt;&gt;"",IF('BB-2024-Friday'!$AJ425="t",0,'BB-2024-Friday'!AP425),"")</f>
        <v>49</v>
      </c>
      <c r="I423" s="119" t="str">
        <f>IF('BB-2024-Friday'!$AJ425&lt;&gt;"",IF('BB-2024-Friday'!$AJ425="t",0,'BB-2024-Friday'!AQ425),"")</f>
        <v>60</v>
      </c>
      <c r="J423" s="119">
        <f>IF('BB-2024-Friday'!$AJ425&lt;&gt;"",IF('BB-2024-Friday'!$AJ425="t",'BB-2024-Friday'!AM425,0),"")</f>
        <v>0</v>
      </c>
      <c r="K423" s="119">
        <f>IF('BB-2024-Friday'!$AJ425&lt;&gt;"",IF('BB-2024-Friday'!$AJ425="t",'BB-2024-Friday'!AN425,0),"")</f>
        <v>0</v>
      </c>
      <c r="L423" s="119">
        <f>IF('BB-2024-Friday'!$AJ425&lt;&gt;"",IF('BB-2024-Friday'!$AJ425="t",'BB-2024-Friday'!AO425,0),"")</f>
        <v>0</v>
      </c>
      <c r="M423" s="119">
        <f>IF('BB-2024-Friday'!$AJ425&lt;&gt;"",IF('BB-2024-Friday'!$AJ425="t",'BB-2024-Friday'!AP425,0),"")</f>
        <v>0</v>
      </c>
      <c r="N423" s="120">
        <f>IF('BB-2024-Friday'!$AJ425&lt;&gt;"",IF('BB-2024-Friday'!$AJ425="m",'BB-2024-Friday'!U425,0),"")</f>
        <v>0</v>
      </c>
      <c r="O423" s="120">
        <f>IF('BB-2024-Friday'!$AJ425&lt;&gt;"",IF('BB-2024-Friday'!$AJ425="m",'BB-2024-Friday'!V425,0),"")</f>
        <v>0</v>
      </c>
    </row>
    <row r="424" spans="1:15" x14ac:dyDescent="0.25">
      <c r="A424" t="str">
        <f>IF('BB-2024-Friday'!AJ426&lt;&gt;"",'BB-2024-Friday'!AJ426,"")</f>
        <v/>
      </c>
      <c r="B424" t="str">
        <f>IF('BB-2024-Friday'!AJ426&lt;&gt;"",'BB-2024-Friday'!AR426,"")</f>
        <v/>
      </c>
      <c r="C424" t="str">
        <f>IF('BB-2024-Friday'!AJ426="m","v","a")</f>
        <v>a</v>
      </c>
      <c r="D424" s="92" t="str">
        <f>IF('BB-2024-Friday'!AJ426&lt;&gt;"",'BB-2024-Friday'!AI426,"")</f>
        <v/>
      </c>
      <c r="E424" s="119" t="str">
        <f>IF('BB-2024-Friday'!$AJ426&lt;&gt;"",IF('BB-2024-Friday'!$AJ426="t",0,'BB-2024-Friday'!AM426),"")</f>
        <v/>
      </c>
      <c r="F424" s="119" t="str">
        <f>IF('BB-2024-Friday'!$AJ426&lt;&gt;"",IF('BB-2024-Friday'!$AJ426="t",0,'BB-2024-Friday'!AN426),"")</f>
        <v/>
      </c>
      <c r="G424" s="119" t="str">
        <f>IF('BB-2024-Friday'!$AJ426&lt;&gt;"",IF('BB-2024-Friday'!$AJ426="t",0,'BB-2024-Friday'!AO426),"")</f>
        <v/>
      </c>
      <c r="H424" s="119" t="str">
        <f>IF('BB-2024-Friday'!$AJ426&lt;&gt;"",IF('BB-2024-Friday'!$AJ426="t",0,'BB-2024-Friday'!AP426),"")</f>
        <v/>
      </c>
      <c r="I424" s="119" t="str">
        <f>IF('BB-2024-Friday'!$AJ426&lt;&gt;"",IF('BB-2024-Friday'!$AJ426="t",0,'BB-2024-Friday'!AQ426),"")</f>
        <v/>
      </c>
      <c r="J424" s="119" t="str">
        <f>IF('BB-2024-Friday'!$AJ426&lt;&gt;"",IF('BB-2024-Friday'!$AJ426="t",'BB-2024-Friday'!AM426,0),"")</f>
        <v/>
      </c>
      <c r="K424" s="119" t="str">
        <f>IF('BB-2024-Friday'!$AJ426&lt;&gt;"",IF('BB-2024-Friday'!$AJ426="t",'BB-2024-Friday'!AN426,0),"")</f>
        <v/>
      </c>
      <c r="L424" s="119" t="str">
        <f>IF('BB-2024-Friday'!$AJ426&lt;&gt;"",IF('BB-2024-Friday'!$AJ426="t",'BB-2024-Friday'!AO426,0),"")</f>
        <v/>
      </c>
      <c r="M424" s="119" t="str">
        <f>IF('BB-2024-Friday'!$AJ426&lt;&gt;"",IF('BB-2024-Friday'!$AJ426="t",'BB-2024-Friday'!AP426,0),"")</f>
        <v/>
      </c>
      <c r="N424" s="120" t="str">
        <f>IF('BB-2024-Friday'!$AJ426&lt;&gt;"",IF('BB-2024-Friday'!$AJ426="m",'BB-2024-Friday'!U426,0),"")</f>
        <v/>
      </c>
      <c r="O424" s="120" t="str">
        <f>IF('BB-2024-Friday'!$AJ426&lt;&gt;"",IF('BB-2024-Friday'!$AJ426="m",'BB-2024-Friday'!V426,0),"")</f>
        <v/>
      </c>
    </row>
    <row r="425" spans="1:15" x14ac:dyDescent="0.25">
      <c r="A425" t="str">
        <f>IF('BB-2024-Friday'!AJ427&lt;&gt;"",'BB-2024-Friday'!AJ427,"")</f>
        <v>f</v>
      </c>
      <c r="B425" t="str">
        <f>IF('BB-2024-Friday'!AJ427&lt;&gt;"",'BB-2024-Friday'!AR427,"")</f>
        <v>80 Speed limit.  Be careful of bad road verge up to Mooi river.</v>
      </c>
      <c r="C425" t="str">
        <f>IF('BB-2024-Friday'!AJ427="m","v","a")</f>
        <v>a</v>
      </c>
      <c r="D425" s="92">
        <f>IF('BB-2024-Friday'!AJ427&lt;&gt;"",'BB-2024-Friday'!AI427,"")</f>
        <v>135.03</v>
      </c>
      <c r="E425" s="119">
        <f>IF('BB-2024-Friday'!$AJ427&lt;&gt;"",IF('BB-2024-Friday'!$AJ427="t",0,'BB-2024-Friday'!AM427),"")</f>
        <v>39</v>
      </c>
      <c r="F425" s="119">
        <f>IF('BB-2024-Friday'!$AJ427&lt;&gt;"",IF('BB-2024-Friday'!$AJ427="t",0,'BB-2024-Friday'!AN427),"")</f>
        <v>45</v>
      </c>
      <c r="G425" s="119">
        <f>IF('BB-2024-Friday'!$AJ427&lt;&gt;"",IF('BB-2024-Friday'!$AJ427="t",0,'BB-2024-Friday'!AO427),"")</f>
        <v>52</v>
      </c>
      <c r="H425" s="119">
        <f>IF('BB-2024-Friday'!$AJ427&lt;&gt;"",IF('BB-2024-Friday'!$AJ427="t",0,'BB-2024-Friday'!AP427),"")</f>
        <v>58</v>
      </c>
      <c r="I425" s="119" t="str">
        <f>IF('BB-2024-Friday'!$AJ427&lt;&gt;"",IF('BB-2024-Friday'!$AJ427="t",0,'BB-2024-Friday'!AQ427),"")</f>
        <v>80</v>
      </c>
      <c r="J425" s="119">
        <f>IF('BB-2024-Friday'!$AJ427&lt;&gt;"",IF('BB-2024-Friday'!$AJ427="t",'BB-2024-Friday'!AM427,0),"")</f>
        <v>0</v>
      </c>
      <c r="K425" s="119">
        <f>IF('BB-2024-Friday'!$AJ427&lt;&gt;"",IF('BB-2024-Friday'!$AJ427="t",'BB-2024-Friday'!AN427,0),"")</f>
        <v>0</v>
      </c>
      <c r="L425" s="119">
        <f>IF('BB-2024-Friday'!$AJ427&lt;&gt;"",IF('BB-2024-Friday'!$AJ427="t",'BB-2024-Friday'!AO427,0),"")</f>
        <v>0</v>
      </c>
      <c r="M425" s="119">
        <f>IF('BB-2024-Friday'!$AJ427&lt;&gt;"",IF('BB-2024-Friday'!$AJ427="t",'BB-2024-Friday'!AP427,0),"")</f>
        <v>0</v>
      </c>
      <c r="N425" s="120">
        <f>IF('BB-2024-Friday'!$AJ427&lt;&gt;"",IF('BB-2024-Friday'!$AJ427="m",'BB-2024-Friday'!U427,0),"")</f>
        <v>0</v>
      </c>
      <c r="O425" s="120">
        <f>IF('BB-2024-Friday'!$AJ427&lt;&gt;"",IF('BB-2024-Friday'!$AJ427="m",'BB-2024-Friday'!V427,0),"")</f>
        <v>0</v>
      </c>
    </row>
    <row r="426" spans="1:15" x14ac:dyDescent="0.25">
      <c r="A426" t="str">
        <f>IF('BB-2024-Friday'!AJ428&lt;&gt;"",'BB-2024-Friday'!AJ428,"")</f>
        <v/>
      </c>
      <c r="B426" t="str">
        <f>IF('BB-2024-Friday'!AJ428&lt;&gt;"",'BB-2024-Friday'!AR428,"")</f>
        <v/>
      </c>
      <c r="C426" t="str">
        <f>IF('BB-2024-Friday'!AJ428="m","v","a")</f>
        <v>a</v>
      </c>
      <c r="D426" s="92" t="str">
        <f>IF('BB-2024-Friday'!AJ428&lt;&gt;"",'BB-2024-Friday'!AI428,"")</f>
        <v/>
      </c>
      <c r="E426" s="119" t="str">
        <f>IF('BB-2024-Friday'!$AJ428&lt;&gt;"",IF('BB-2024-Friday'!$AJ428="t",0,'BB-2024-Friday'!AM428),"")</f>
        <v/>
      </c>
      <c r="F426" s="119" t="str">
        <f>IF('BB-2024-Friday'!$AJ428&lt;&gt;"",IF('BB-2024-Friday'!$AJ428="t",0,'BB-2024-Friday'!AN428),"")</f>
        <v/>
      </c>
      <c r="G426" s="119" t="str">
        <f>IF('BB-2024-Friday'!$AJ428&lt;&gt;"",IF('BB-2024-Friday'!$AJ428="t",0,'BB-2024-Friday'!AO428),"")</f>
        <v/>
      </c>
      <c r="H426" s="119" t="str">
        <f>IF('BB-2024-Friday'!$AJ428&lt;&gt;"",IF('BB-2024-Friday'!$AJ428="t",0,'BB-2024-Friday'!AP428),"")</f>
        <v/>
      </c>
      <c r="I426" s="119" t="str">
        <f>IF('BB-2024-Friday'!$AJ428&lt;&gt;"",IF('BB-2024-Friday'!$AJ428="t",0,'BB-2024-Friday'!AQ428),"")</f>
        <v/>
      </c>
      <c r="J426" s="119" t="str">
        <f>IF('BB-2024-Friday'!$AJ428&lt;&gt;"",IF('BB-2024-Friday'!$AJ428="t",'BB-2024-Friday'!AM428,0),"")</f>
        <v/>
      </c>
      <c r="K426" s="119" t="str">
        <f>IF('BB-2024-Friday'!$AJ428&lt;&gt;"",IF('BB-2024-Friday'!$AJ428="t",'BB-2024-Friday'!AN428,0),"")</f>
        <v/>
      </c>
      <c r="L426" s="119" t="str">
        <f>IF('BB-2024-Friday'!$AJ428&lt;&gt;"",IF('BB-2024-Friday'!$AJ428="t",'BB-2024-Friday'!AO428,0),"")</f>
        <v/>
      </c>
      <c r="M426" s="119" t="str">
        <f>IF('BB-2024-Friday'!$AJ428&lt;&gt;"",IF('BB-2024-Friday'!$AJ428="t",'BB-2024-Friday'!AP428,0),"")</f>
        <v/>
      </c>
      <c r="N426" s="120" t="str">
        <f>IF('BB-2024-Friday'!$AJ428&lt;&gt;"",IF('BB-2024-Friday'!$AJ428="m",'BB-2024-Friday'!U428,0),"")</f>
        <v/>
      </c>
      <c r="O426" s="120" t="str">
        <f>IF('BB-2024-Friday'!$AJ428&lt;&gt;"",IF('BB-2024-Friday'!$AJ428="m",'BB-2024-Friday'!V428,0),"")</f>
        <v/>
      </c>
    </row>
    <row r="427" spans="1:15" x14ac:dyDescent="0.25">
      <c r="A427" t="str">
        <f>IF('BB-2024-Friday'!AJ429&lt;&gt;"",'BB-2024-Friday'!AJ429,"")</f>
        <v/>
      </c>
      <c r="B427" t="str">
        <f>IF('BB-2024-Friday'!AJ429&lt;&gt;"",'BB-2024-Friday'!AR429,"")</f>
        <v/>
      </c>
      <c r="C427" t="str">
        <f>IF('BB-2024-Friday'!AJ429="m","v","a")</f>
        <v>a</v>
      </c>
      <c r="D427" s="92" t="str">
        <f>IF('BB-2024-Friday'!AJ429&lt;&gt;"",'BB-2024-Friday'!AI429,"")</f>
        <v/>
      </c>
      <c r="E427" s="119" t="str">
        <f>IF('BB-2024-Friday'!$AJ429&lt;&gt;"",IF('BB-2024-Friday'!$AJ429="t",0,'BB-2024-Friday'!AM429),"")</f>
        <v/>
      </c>
      <c r="F427" s="119" t="str">
        <f>IF('BB-2024-Friday'!$AJ429&lt;&gt;"",IF('BB-2024-Friday'!$AJ429="t",0,'BB-2024-Friday'!AN429),"")</f>
        <v/>
      </c>
      <c r="G427" s="119" t="str">
        <f>IF('BB-2024-Friday'!$AJ429&lt;&gt;"",IF('BB-2024-Friday'!$AJ429="t",0,'BB-2024-Friday'!AO429),"")</f>
        <v/>
      </c>
      <c r="H427" s="119" t="str">
        <f>IF('BB-2024-Friday'!$AJ429&lt;&gt;"",IF('BB-2024-Friday'!$AJ429="t",0,'BB-2024-Friday'!AP429),"")</f>
        <v/>
      </c>
      <c r="I427" s="119" t="str">
        <f>IF('BB-2024-Friday'!$AJ429&lt;&gt;"",IF('BB-2024-Friday'!$AJ429="t",0,'BB-2024-Friday'!AQ429),"")</f>
        <v/>
      </c>
      <c r="J427" s="119" t="str">
        <f>IF('BB-2024-Friday'!$AJ429&lt;&gt;"",IF('BB-2024-Friday'!$AJ429="t",'BB-2024-Friday'!AM429,0),"")</f>
        <v/>
      </c>
      <c r="K427" s="119" t="str">
        <f>IF('BB-2024-Friday'!$AJ429&lt;&gt;"",IF('BB-2024-Friday'!$AJ429="t",'BB-2024-Friday'!AN429,0),"")</f>
        <v/>
      </c>
      <c r="L427" s="119" t="str">
        <f>IF('BB-2024-Friday'!$AJ429&lt;&gt;"",IF('BB-2024-Friday'!$AJ429="t",'BB-2024-Friday'!AO429,0),"")</f>
        <v/>
      </c>
      <c r="M427" s="119" t="str">
        <f>IF('BB-2024-Friday'!$AJ429&lt;&gt;"",IF('BB-2024-Friday'!$AJ429="t",'BB-2024-Friday'!AP429,0),"")</f>
        <v/>
      </c>
      <c r="N427" s="120" t="str">
        <f>IF('BB-2024-Friday'!$AJ429&lt;&gt;"",IF('BB-2024-Friday'!$AJ429="m",'BB-2024-Friday'!U429,0),"")</f>
        <v/>
      </c>
      <c r="O427" s="120" t="str">
        <f>IF('BB-2024-Friday'!$AJ429&lt;&gt;"",IF('BB-2024-Friday'!$AJ429="m",'BB-2024-Friday'!V429,0),"")</f>
        <v/>
      </c>
    </row>
    <row r="428" spans="1:15" x14ac:dyDescent="0.25">
      <c r="A428" t="str">
        <f>IF('BB-2024-Friday'!AJ430&lt;&gt;"",'BB-2024-Friday'!AJ430,"")</f>
        <v/>
      </c>
      <c r="B428" t="str">
        <f>IF('BB-2024-Friday'!AJ430&lt;&gt;"",'BB-2024-Friday'!AR430,"")</f>
        <v/>
      </c>
      <c r="C428" t="str">
        <f>IF('BB-2024-Friday'!AJ430="m","v","a")</f>
        <v>a</v>
      </c>
      <c r="D428" s="92" t="str">
        <f>IF('BB-2024-Friday'!AJ430&lt;&gt;"",'BB-2024-Friday'!AI430,"")</f>
        <v/>
      </c>
      <c r="E428" s="119" t="str">
        <f>IF('BB-2024-Friday'!$AJ430&lt;&gt;"",IF('BB-2024-Friday'!$AJ430="t",0,'BB-2024-Friday'!AM430),"")</f>
        <v/>
      </c>
      <c r="F428" s="119" t="str">
        <f>IF('BB-2024-Friday'!$AJ430&lt;&gt;"",IF('BB-2024-Friday'!$AJ430="t",0,'BB-2024-Friday'!AN430),"")</f>
        <v/>
      </c>
      <c r="G428" s="119" t="str">
        <f>IF('BB-2024-Friday'!$AJ430&lt;&gt;"",IF('BB-2024-Friday'!$AJ430="t",0,'BB-2024-Friday'!AO430),"")</f>
        <v/>
      </c>
      <c r="H428" s="119" t="str">
        <f>IF('BB-2024-Friday'!$AJ430&lt;&gt;"",IF('BB-2024-Friday'!$AJ430="t",0,'BB-2024-Friday'!AP430),"")</f>
        <v/>
      </c>
      <c r="I428" s="119" t="str">
        <f>IF('BB-2024-Friday'!$AJ430&lt;&gt;"",IF('BB-2024-Friday'!$AJ430="t",0,'BB-2024-Friday'!AQ430),"")</f>
        <v/>
      </c>
      <c r="J428" s="119" t="str">
        <f>IF('BB-2024-Friday'!$AJ430&lt;&gt;"",IF('BB-2024-Friday'!$AJ430="t",'BB-2024-Friday'!AM430,0),"")</f>
        <v/>
      </c>
      <c r="K428" s="119" t="str">
        <f>IF('BB-2024-Friday'!$AJ430&lt;&gt;"",IF('BB-2024-Friday'!$AJ430="t",'BB-2024-Friday'!AN430,0),"")</f>
        <v/>
      </c>
      <c r="L428" s="119" t="str">
        <f>IF('BB-2024-Friday'!$AJ430&lt;&gt;"",IF('BB-2024-Friday'!$AJ430="t",'BB-2024-Friday'!AO430,0),"")</f>
        <v/>
      </c>
      <c r="M428" s="119" t="str">
        <f>IF('BB-2024-Friday'!$AJ430&lt;&gt;"",IF('BB-2024-Friday'!$AJ430="t",'BB-2024-Friday'!AP430,0),"")</f>
        <v/>
      </c>
      <c r="N428" s="120" t="str">
        <f>IF('BB-2024-Friday'!$AJ430&lt;&gt;"",IF('BB-2024-Friday'!$AJ430="m",'BB-2024-Friday'!U430,0),"")</f>
        <v/>
      </c>
      <c r="O428" s="120" t="str">
        <f>IF('BB-2024-Friday'!$AJ430&lt;&gt;"",IF('BB-2024-Friday'!$AJ430="m",'BB-2024-Friday'!V430,0),"")</f>
        <v/>
      </c>
    </row>
    <row r="429" spans="1:15" x14ac:dyDescent="0.25">
      <c r="A429" t="str">
        <f>IF('BB-2024-Friday'!AJ431&lt;&gt;"",'BB-2024-Friday'!AJ431,"")</f>
        <v/>
      </c>
      <c r="B429" t="str">
        <f>IF('BB-2024-Friday'!AJ431&lt;&gt;"",'BB-2024-Friday'!AR431,"")</f>
        <v/>
      </c>
      <c r="C429" t="str">
        <f>IF('BB-2024-Friday'!AJ431="m","v","a")</f>
        <v>a</v>
      </c>
      <c r="D429" s="92" t="str">
        <f>IF('BB-2024-Friday'!AJ431&lt;&gt;"",'BB-2024-Friday'!AI431,"")</f>
        <v/>
      </c>
      <c r="E429" s="119" t="str">
        <f>IF('BB-2024-Friday'!$AJ431&lt;&gt;"",IF('BB-2024-Friday'!$AJ431="t",0,'BB-2024-Friday'!AM431),"")</f>
        <v/>
      </c>
      <c r="F429" s="119" t="str">
        <f>IF('BB-2024-Friday'!$AJ431&lt;&gt;"",IF('BB-2024-Friday'!$AJ431="t",0,'BB-2024-Friday'!AN431),"")</f>
        <v/>
      </c>
      <c r="G429" s="119" t="str">
        <f>IF('BB-2024-Friday'!$AJ431&lt;&gt;"",IF('BB-2024-Friday'!$AJ431="t",0,'BB-2024-Friday'!AO431),"")</f>
        <v/>
      </c>
      <c r="H429" s="119" t="str">
        <f>IF('BB-2024-Friday'!$AJ431&lt;&gt;"",IF('BB-2024-Friday'!$AJ431="t",0,'BB-2024-Friday'!AP431),"")</f>
        <v/>
      </c>
      <c r="I429" s="119" t="str">
        <f>IF('BB-2024-Friday'!$AJ431&lt;&gt;"",IF('BB-2024-Friday'!$AJ431="t",0,'BB-2024-Friday'!AQ431),"")</f>
        <v/>
      </c>
      <c r="J429" s="119" t="str">
        <f>IF('BB-2024-Friday'!$AJ431&lt;&gt;"",IF('BB-2024-Friday'!$AJ431="t",'BB-2024-Friday'!AM431,0),"")</f>
        <v/>
      </c>
      <c r="K429" s="119" t="str">
        <f>IF('BB-2024-Friday'!$AJ431&lt;&gt;"",IF('BB-2024-Friday'!$AJ431="t",'BB-2024-Friday'!AN431,0),"")</f>
        <v/>
      </c>
      <c r="L429" s="119" t="str">
        <f>IF('BB-2024-Friday'!$AJ431&lt;&gt;"",IF('BB-2024-Friday'!$AJ431="t",'BB-2024-Friday'!AO431,0),"")</f>
        <v/>
      </c>
      <c r="M429" s="119" t="str">
        <f>IF('BB-2024-Friday'!$AJ431&lt;&gt;"",IF('BB-2024-Friday'!$AJ431="t",'BB-2024-Friday'!AP431,0),"")</f>
        <v/>
      </c>
      <c r="N429" s="120" t="str">
        <f>IF('BB-2024-Friday'!$AJ431&lt;&gt;"",IF('BB-2024-Friday'!$AJ431="m",'BB-2024-Friday'!U431,0),"")</f>
        <v/>
      </c>
      <c r="O429" s="120" t="str">
        <f>IF('BB-2024-Friday'!$AJ431&lt;&gt;"",IF('BB-2024-Friday'!$AJ431="m",'BB-2024-Friday'!V431,0),"")</f>
        <v/>
      </c>
    </row>
    <row r="430" spans="1:15" x14ac:dyDescent="0.25">
      <c r="A430" t="str">
        <f>IF('BB-2024-Friday'!AJ432&lt;&gt;"",'BB-2024-Friday'!AJ432,"")</f>
        <v/>
      </c>
      <c r="B430" t="str">
        <f>IF('BB-2024-Friday'!AJ432&lt;&gt;"",'BB-2024-Friday'!AR432,"")</f>
        <v/>
      </c>
      <c r="C430" t="str">
        <f>IF('BB-2024-Friday'!AJ432="m","v","a")</f>
        <v>a</v>
      </c>
      <c r="D430" s="92" t="str">
        <f>IF('BB-2024-Friday'!AJ432&lt;&gt;"",'BB-2024-Friday'!AI432,"")</f>
        <v/>
      </c>
      <c r="E430" s="119" t="str">
        <f>IF('BB-2024-Friday'!$AJ432&lt;&gt;"",IF('BB-2024-Friday'!$AJ432="t",0,'BB-2024-Friday'!AM432),"")</f>
        <v/>
      </c>
      <c r="F430" s="119" t="str">
        <f>IF('BB-2024-Friday'!$AJ432&lt;&gt;"",IF('BB-2024-Friday'!$AJ432="t",0,'BB-2024-Friday'!AN432),"")</f>
        <v/>
      </c>
      <c r="G430" s="119" t="str">
        <f>IF('BB-2024-Friday'!$AJ432&lt;&gt;"",IF('BB-2024-Friday'!$AJ432="t",0,'BB-2024-Friday'!AO432),"")</f>
        <v/>
      </c>
      <c r="H430" s="119" t="str">
        <f>IF('BB-2024-Friday'!$AJ432&lt;&gt;"",IF('BB-2024-Friday'!$AJ432="t",0,'BB-2024-Friday'!AP432),"")</f>
        <v/>
      </c>
      <c r="I430" s="119" t="str">
        <f>IF('BB-2024-Friday'!$AJ432&lt;&gt;"",IF('BB-2024-Friday'!$AJ432="t",0,'BB-2024-Friday'!AQ432),"")</f>
        <v/>
      </c>
      <c r="J430" s="119" t="str">
        <f>IF('BB-2024-Friday'!$AJ432&lt;&gt;"",IF('BB-2024-Friday'!$AJ432="t",'BB-2024-Friday'!AM432,0),"")</f>
        <v/>
      </c>
      <c r="K430" s="119" t="str">
        <f>IF('BB-2024-Friday'!$AJ432&lt;&gt;"",IF('BB-2024-Friday'!$AJ432="t",'BB-2024-Friday'!AN432,0),"")</f>
        <v/>
      </c>
      <c r="L430" s="119" t="str">
        <f>IF('BB-2024-Friday'!$AJ432&lt;&gt;"",IF('BB-2024-Friday'!$AJ432="t",'BB-2024-Friday'!AO432,0),"")</f>
        <v/>
      </c>
      <c r="M430" s="119" t="str">
        <f>IF('BB-2024-Friday'!$AJ432&lt;&gt;"",IF('BB-2024-Friday'!$AJ432="t",'BB-2024-Friday'!AP432,0),"")</f>
        <v/>
      </c>
      <c r="N430" s="120" t="str">
        <f>IF('BB-2024-Friday'!$AJ432&lt;&gt;"",IF('BB-2024-Friday'!$AJ432="m",'BB-2024-Friday'!U432,0),"")</f>
        <v/>
      </c>
      <c r="O430" s="120" t="str">
        <f>IF('BB-2024-Friday'!$AJ432&lt;&gt;"",IF('BB-2024-Friday'!$AJ432="m",'BB-2024-Friday'!V432,0),"")</f>
        <v/>
      </c>
    </row>
    <row r="431" spans="1:15" x14ac:dyDescent="0.25">
      <c r="A431" t="str">
        <f>IF('BB-2024-Friday'!AJ433&lt;&gt;"",'BB-2024-Friday'!AJ433,"")</f>
        <v/>
      </c>
      <c r="B431" t="str">
        <f>IF('BB-2024-Friday'!AJ433&lt;&gt;"",'BB-2024-Friday'!AR433,"")</f>
        <v/>
      </c>
      <c r="C431" t="str">
        <f>IF('BB-2024-Friday'!AJ433="m","v","a")</f>
        <v>a</v>
      </c>
      <c r="D431" s="92" t="str">
        <f>IF('BB-2024-Friday'!AJ433&lt;&gt;"",'BB-2024-Friday'!AI433,"")</f>
        <v/>
      </c>
      <c r="E431" s="119" t="str">
        <f>IF('BB-2024-Friday'!$AJ433&lt;&gt;"",IF('BB-2024-Friday'!$AJ433="t",0,'BB-2024-Friday'!AM433),"")</f>
        <v/>
      </c>
      <c r="F431" s="119" t="str">
        <f>IF('BB-2024-Friday'!$AJ433&lt;&gt;"",IF('BB-2024-Friday'!$AJ433="t",0,'BB-2024-Friday'!AN433),"")</f>
        <v/>
      </c>
      <c r="G431" s="119" t="str">
        <f>IF('BB-2024-Friday'!$AJ433&lt;&gt;"",IF('BB-2024-Friday'!$AJ433="t",0,'BB-2024-Friday'!AO433),"")</f>
        <v/>
      </c>
      <c r="H431" s="119" t="str">
        <f>IF('BB-2024-Friday'!$AJ433&lt;&gt;"",IF('BB-2024-Friday'!$AJ433="t",0,'BB-2024-Friday'!AP433),"")</f>
        <v/>
      </c>
      <c r="I431" s="119" t="str">
        <f>IF('BB-2024-Friday'!$AJ433&lt;&gt;"",IF('BB-2024-Friday'!$AJ433="t",0,'BB-2024-Friday'!AQ433),"")</f>
        <v/>
      </c>
      <c r="J431" s="119" t="str">
        <f>IF('BB-2024-Friday'!$AJ433&lt;&gt;"",IF('BB-2024-Friday'!$AJ433="t",'BB-2024-Friday'!AM433,0),"")</f>
        <v/>
      </c>
      <c r="K431" s="119" t="str">
        <f>IF('BB-2024-Friday'!$AJ433&lt;&gt;"",IF('BB-2024-Friday'!$AJ433="t",'BB-2024-Friday'!AN433,0),"")</f>
        <v/>
      </c>
      <c r="L431" s="119" t="str">
        <f>IF('BB-2024-Friday'!$AJ433&lt;&gt;"",IF('BB-2024-Friday'!$AJ433="t",'BB-2024-Friday'!AO433,0),"")</f>
        <v/>
      </c>
      <c r="M431" s="119" t="str">
        <f>IF('BB-2024-Friday'!$AJ433&lt;&gt;"",IF('BB-2024-Friday'!$AJ433="t",'BB-2024-Friday'!AP433,0),"")</f>
        <v/>
      </c>
      <c r="N431" s="120" t="str">
        <f>IF('BB-2024-Friday'!$AJ433&lt;&gt;"",IF('BB-2024-Friday'!$AJ433="m",'BB-2024-Friday'!U433,0),"")</f>
        <v/>
      </c>
      <c r="O431" s="120" t="str">
        <f>IF('BB-2024-Friday'!$AJ433&lt;&gt;"",IF('BB-2024-Friday'!$AJ433="m",'BB-2024-Friday'!V433,0),"")</f>
        <v/>
      </c>
    </row>
    <row r="432" spans="1:15" x14ac:dyDescent="0.25">
      <c r="A432" t="str">
        <f>IF('BB-2024-Friday'!AJ434&lt;&gt;"",'BB-2024-Friday'!AJ434,"")</f>
        <v/>
      </c>
      <c r="B432" t="str">
        <f>IF('BB-2024-Friday'!AJ434&lt;&gt;"",'BB-2024-Friday'!AR434,"")</f>
        <v/>
      </c>
      <c r="C432" t="str">
        <f>IF('BB-2024-Friday'!AJ434="m","v","a")</f>
        <v>a</v>
      </c>
      <c r="D432" s="92" t="str">
        <f>IF('BB-2024-Friday'!AJ434&lt;&gt;"",'BB-2024-Friday'!AI434,"")</f>
        <v/>
      </c>
      <c r="E432" s="119" t="str">
        <f>IF('BB-2024-Friday'!$AJ434&lt;&gt;"",IF('BB-2024-Friday'!$AJ434="t",0,'BB-2024-Friday'!AM434),"")</f>
        <v/>
      </c>
      <c r="F432" s="119" t="str">
        <f>IF('BB-2024-Friday'!$AJ434&lt;&gt;"",IF('BB-2024-Friday'!$AJ434="t",0,'BB-2024-Friday'!AN434),"")</f>
        <v/>
      </c>
      <c r="G432" s="119" t="str">
        <f>IF('BB-2024-Friday'!$AJ434&lt;&gt;"",IF('BB-2024-Friday'!$AJ434="t",0,'BB-2024-Friday'!AO434),"")</f>
        <v/>
      </c>
      <c r="H432" s="119" t="str">
        <f>IF('BB-2024-Friday'!$AJ434&lt;&gt;"",IF('BB-2024-Friday'!$AJ434="t",0,'BB-2024-Friday'!AP434),"")</f>
        <v/>
      </c>
      <c r="I432" s="119" t="str">
        <f>IF('BB-2024-Friday'!$AJ434&lt;&gt;"",IF('BB-2024-Friday'!$AJ434="t",0,'BB-2024-Friday'!AQ434),"")</f>
        <v/>
      </c>
      <c r="J432" s="119" t="str">
        <f>IF('BB-2024-Friday'!$AJ434&lt;&gt;"",IF('BB-2024-Friday'!$AJ434="t",'BB-2024-Friday'!AM434,0),"")</f>
        <v/>
      </c>
      <c r="K432" s="119" t="str">
        <f>IF('BB-2024-Friday'!$AJ434&lt;&gt;"",IF('BB-2024-Friday'!$AJ434="t",'BB-2024-Friday'!AN434,0),"")</f>
        <v/>
      </c>
      <c r="L432" s="119" t="str">
        <f>IF('BB-2024-Friday'!$AJ434&lt;&gt;"",IF('BB-2024-Friday'!$AJ434="t",'BB-2024-Friday'!AO434,0),"")</f>
        <v/>
      </c>
      <c r="M432" s="119" t="str">
        <f>IF('BB-2024-Friday'!$AJ434&lt;&gt;"",IF('BB-2024-Friday'!$AJ434="t",'BB-2024-Friday'!AP434,0),"")</f>
        <v/>
      </c>
      <c r="N432" s="120" t="str">
        <f>IF('BB-2024-Friday'!$AJ434&lt;&gt;"",IF('BB-2024-Friday'!$AJ434="m",'BB-2024-Friday'!U434,0),"")</f>
        <v/>
      </c>
      <c r="O432" s="120" t="str">
        <f>IF('BB-2024-Friday'!$AJ434&lt;&gt;"",IF('BB-2024-Friday'!$AJ434="m",'BB-2024-Friday'!V434,0),"")</f>
        <v/>
      </c>
    </row>
    <row r="433" spans="1:15" x14ac:dyDescent="0.25">
      <c r="A433" t="str">
        <f>IF('BB-2024-Friday'!AJ435&lt;&gt;"",'BB-2024-Friday'!AJ435,"")</f>
        <v/>
      </c>
      <c r="B433" t="str">
        <f>IF('BB-2024-Friday'!AJ435&lt;&gt;"",'BB-2024-Friday'!AR435,"")</f>
        <v/>
      </c>
      <c r="C433" t="str">
        <f>IF('BB-2024-Friday'!AJ435="m","v","a")</f>
        <v>a</v>
      </c>
      <c r="D433" s="92" t="str">
        <f>IF('BB-2024-Friday'!AJ435&lt;&gt;"",'BB-2024-Friday'!AI435,"")</f>
        <v/>
      </c>
      <c r="E433" s="119" t="str">
        <f>IF('BB-2024-Friday'!$AJ435&lt;&gt;"",IF('BB-2024-Friday'!$AJ435="t",0,'BB-2024-Friday'!AM435),"")</f>
        <v/>
      </c>
      <c r="F433" s="119" t="str">
        <f>IF('BB-2024-Friday'!$AJ435&lt;&gt;"",IF('BB-2024-Friday'!$AJ435="t",0,'BB-2024-Friday'!AN435),"")</f>
        <v/>
      </c>
      <c r="G433" s="119" t="str">
        <f>IF('BB-2024-Friday'!$AJ435&lt;&gt;"",IF('BB-2024-Friday'!$AJ435="t",0,'BB-2024-Friday'!AO435),"")</f>
        <v/>
      </c>
      <c r="H433" s="119" t="str">
        <f>IF('BB-2024-Friday'!$AJ435&lt;&gt;"",IF('BB-2024-Friday'!$AJ435="t",0,'BB-2024-Friday'!AP435),"")</f>
        <v/>
      </c>
      <c r="I433" s="119" t="str">
        <f>IF('BB-2024-Friday'!$AJ435&lt;&gt;"",IF('BB-2024-Friday'!$AJ435="t",0,'BB-2024-Friday'!AQ435),"")</f>
        <v/>
      </c>
      <c r="J433" s="119" t="str">
        <f>IF('BB-2024-Friday'!$AJ435&lt;&gt;"",IF('BB-2024-Friday'!$AJ435="t",'BB-2024-Friday'!AM435,0),"")</f>
        <v/>
      </c>
      <c r="K433" s="119" t="str">
        <f>IF('BB-2024-Friday'!$AJ435&lt;&gt;"",IF('BB-2024-Friday'!$AJ435="t",'BB-2024-Friday'!AN435,0),"")</f>
        <v/>
      </c>
      <c r="L433" s="119" t="str">
        <f>IF('BB-2024-Friday'!$AJ435&lt;&gt;"",IF('BB-2024-Friday'!$AJ435="t",'BB-2024-Friday'!AO435,0),"")</f>
        <v/>
      </c>
      <c r="M433" s="119" t="str">
        <f>IF('BB-2024-Friday'!$AJ435&lt;&gt;"",IF('BB-2024-Friday'!$AJ435="t",'BB-2024-Friday'!AP435,0),"")</f>
        <v/>
      </c>
      <c r="N433" s="120" t="str">
        <f>IF('BB-2024-Friday'!$AJ435&lt;&gt;"",IF('BB-2024-Friday'!$AJ435="m",'BB-2024-Friday'!U435,0),"")</f>
        <v/>
      </c>
      <c r="O433" s="120" t="str">
        <f>IF('BB-2024-Friday'!$AJ435&lt;&gt;"",IF('BB-2024-Friday'!$AJ435="m",'BB-2024-Friday'!V435,0),"")</f>
        <v/>
      </c>
    </row>
    <row r="434" spans="1:15" x14ac:dyDescent="0.25">
      <c r="A434" t="str">
        <f>IF('BB-2024-Friday'!AJ436&lt;&gt;"",'BB-2024-Friday'!AJ436,"")</f>
        <v/>
      </c>
      <c r="B434" t="str">
        <f>IF('BB-2024-Friday'!AJ436&lt;&gt;"",'BB-2024-Friday'!AR436,"")</f>
        <v/>
      </c>
      <c r="C434" t="str">
        <f>IF('BB-2024-Friday'!AJ436="m","v","a")</f>
        <v>a</v>
      </c>
      <c r="D434" s="92" t="str">
        <f>IF('BB-2024-Friday'!AJ436&lt;&gt;"",'BB-2024-Friday'!AI436,"")</f>
        <v/>
      </c>
      <c r="E434" s="119" t="str">
        <f>IF('BB-2024-Friday'!$AJ436&lt;&gt;"",IF('BB-2024-Friday'!$AJ436="t",0,'BB-2024-Friday'!AM436),"")</f>
        <v/>
      </c>
      <c r="F434" s="119" t="str">
        <f>IF('BB-2024-Friday'!$AJ436&lt;&gt;"",IF('BB-2024-Friday'!$AJ436="t",0,'BB-2024-Friday'!AN436),"")</f>
        <v/>
      </c>
      <c r="G434" s="119" t="str">
        <f>IF('BB-2024-Friday'!$AJ436&lt;&gt;"",IF('BB-2024-Friday'!$AJ436="t",0,'BB-2024-Friday'!AO436),"")</f>
        <v/>
      </c>
      <c r="H434" s="119" t="str">
        <f>IF('BB-2024-Friday'!$AJ436&lt;&gt;"",IF('BB-2024-Friday'!$AJ436="t",0,'BB-2024-Friday'!AP436),"")</f>
        <v/>
      </c>
      <c r="I434" s="119" t="str">
        <f>IF('BB-2024-Friday'!$AJ436&lt;&gt;"",IF('BB-2024-Friday'!$AJ436="t",0,'BB-2024-Friday'!AQ436),"")</f>
        <v/>
      </c>
      <c r="J434" s="119" t="str">
        <f>IF('BB-2024-Friday'!$AJ436&lt;&gt;"",IF('BB-2024-Friday'!$AJ436="t",'BB-2024-Friday'!AM436,0),"")</f>
        <v/>
      </c>
      <c r="K434" s="119" t="str">
        <f>IF('BB-2024-Friday'!$AJ436&lt;&gt;"",IF('BB-2024-Friday'!$AJ436="t",'BB-2024-Friday'!AN436,0),"")</f>
        <v/>
      </c>
      <c r="L434" s="119" t="str">
        <f>IF('BB-2024-Friday'!$AJ436&lt;&gt;"",IF('BB-2024-Friday'!$AJ436="t",'BB-2024-Friday'!AO436,0),"")</f>
        <v/>
      </c>
      <c r="M434" s="119" t="str">
        <f>IF('BB-2024-Friday'!$AJ436&lt;&gt;"",IF('BB-2024-Friday'!$AJ436="t",'BB-2024-Friday'!AP436,0),"")</f>
        <v/>
      </c>
      <c r="N434" s="120" t="str">
        <f>IF('BB-2024-Friday'!$AJ436&lt;&gt;"",IF('BB-2024-Friday'!$AJ436="m",'BB-2024-Friday'!U436,0),"")</f>
        <v/>
      </c>
      <c r="O434" s="120" t="str">
        <f>IF('BB-2024-Friday'!$AJ436&lt;&gt;"",IF('BB-2024-Friday'!$AJ436="m",'BB-2024-Friday'!V436,0),"")</f>
        <v/>
      </c>
    </row>
    <row r="435" spans="1:15" x14ac:dyDescent="0.25">
      <c r="A435" t="str">
        <f>IF('BB-2024-Friday'!AJ437&lt;&gt;"",'BB-2024-Friday'!AJ437,"")</f>
        <v/>
      </c>
      <c r="B435" t="str">
        <f>IF('BB-2024-Friday'!AJ437&lt;&gt;"",'BB-2024-Friday'!AR437,"")</f>
        <v/>
      </c>
      <c r="C435" t="str">
        <f>IF('BB-2024-Friday'!AJ437="m","v","a")</f>
        <v>a</v>
      </c>
      <c r="D435" s="92" t="str">
        <f>IF('BB-2024-Friday'!AJ437&lt;&gt;"",'BB-2024-Friday'!AI437,"")</f>
        <v/>
      </c>
      <c r="E435" s="119" t="str">
        <f>IF('BB-2024-Friday'!$AJ437&lt;&gt;"",IF('BB-2024-Friday'!$AJ437="t",0,'BB-2024-Friday'!AM437),"")</f>
        <v/>
      </c>
      <c r="F435" s="119" t="str">
        <f>IF('BB-2024-Friday'!$AJ437&lt;&gt;"",IF('BB-2024-Friday'!$AJ437="t",0,'BB-2024-Friday'!AN437),"")</f>
        <v/>
      </c>
      <c r="G435" s="119" t="str">
        <f>IF('BB-2024-Friday'!$AJ437&lt;&gt;"",IF('BB-2024-Friday'!$AJ437="t",0,'BB-2024-Friday'!AO437),"")</f>
        <v/>
      </c>
      <c r="H435" s="119" t="str">
        <f>IF('BB-2024-Friday'!$AJ437&lt;&gt;"",IF('BB-2024-Friday'!$AJ437="t",0,'BB-2024-Friday'!AP437),"")</f>
        <v/>
      </c>
      <c r="I435" s="119" t="str">
        <f>IF('BB-2024-Friday'!$AJ437&lt;&gt;"",IF('BB-2024-Friday'!$AJ437="t",0,'BB-2024-Friday'!AQ437),"")</f>
        <v/>
      </c>
      <c r="J435" s="119" t="str">
        <f>IF('BB-2024-Friday'!$AJ437&lt;&gt;"",IF('BB-2024-Friday'!$AJ437="t",'BB-2024-Friday'!AM437,0),"")</f>
        <v/>
      </c>
      <c r="K435" s="119" t="str">
        <f>IF('BB-2024-Friday'!$AJ437&lt;&gt;"",IF('BB-2024-Friday'!$AJ437="t",'BB-2024-Friday'!AN437,0),"")</f>
        <v/>
      </c>
      <c r="L435" s="119" t="str">
        <f>IF('BB-2024-Friday'!$AJ437&lt;&gt;"",IF('BB-2024-Friday'!$AJ437="t",'BB-2024-Friday'!AO437,0),"")</f>
        <v/>
      </c>
      <c r="M435" s="119" t="str">
        <f>IF('BB-2024-Friday'!$AJ437&lt;&gt;"",IF('BB-2024-Friday'!$AJ437="t",'BB-2024-Friday'!AP437,0),"")</f>
        <v/>
      </c>
      <c r="N435" s="120" t="str">
        <f>IF('BB-2024-Friday'!$AJ437&lt;&gt;"",IF('BB-2024-Friday'!$AJ437="m",'BB-2024-Friday'!U437,0),"")</f>
        <v/>
      </c>
      <c r="O435" s="120" t="str">
        <f>IF('BB-2024-Friday'!$AJ437&lt;&gt;"",IF('BB-2024-Friday'!$AJ437="m",'BB-2024-Friday'!V437,0),"")</f>
        <v/>
      </c>
    </row>
    <row r="436" spans="1:15" x14ac:dyDescent="0.25">
      <c r="A436" t="str">
        <f>IF('BB-2024-Friday'!AJ438&lt;&gt;"",'BB-2024-Friday'!AJ438,"")</f>
        <v>m</v>
      </c>
      <c r="B436" t="str">
        <f>IF('BB-2024-Friday'!AJ438&lt;&gt;"",'BB-2024-Friday'!AR438,"")</f>
        <v>Control [Umgeni Water] Mearns dam{ Left}. Dot on pole and road.</v>
      </c>
      <c r="C436" t="str">
        <f>IF('BB-2024-Friday'!AJ438="m","v","a")</f>
        <v>v</v>
      </c>
      <c r="D436" s="92">
        <f>IF('BB-2024-Friday'!AJ438&lt;&gt;"",'BB-2024-Friday'!AI438,"")</f>
        <v>140.37</v>
      </c>
      <c r="E436" s="119">
        <f>IF('BB-2024-Friday'!$AJ438&lt;&gt;"",IF('BB-2024-Friday'!$AJ438="t",0,'BB-2024-Friday'!AM438),"")</f>
        <v>39</v>
      </c>
      <c r="F436" s="119">
        <f>IF('BB-2024-Friday'!$AJ438&lt;&gt;"",IF('BB-2024-Friday'!$AJ438="t",0,'BB-2024-Friday'!AN438),"")</f>
        <v>45</v>
      </c>
      <c r="G436" s="119">
        <f>IF('BB-2024-Friday'!$AJ438&lt;&gt;"",IF('BB-2024-Friday'!$AJ438="t",0,'BB-2024-Friday'!AO438),"")</f>
        <v>52</v>
      </c>
      <c r="H436" s="119">
        <f>IF('BB-2024-Friday'!$AJ438&lt;&gt;"",IF('BB-2024-Friday'!$AJ438="t",0,'BB-2024-Friday'!AP438),"")</f>
        <v>58</v>
      </c>
      <c r="I436" s="119" t="str">
        <f>IF('BB-2024-Friday'!$AJ438&lt;&gt;"",IF('BB-2024-Friday'!$AJ438="t",0,'BB-2024-Friday'!AQ438),"")</f>
        <v>80</v>
      </c>
      <c r="J436" s="119">
        <f>IF('BB-2024-Friday'!$AJ438&lt;&gt;"",IF('BB-2024-Friday'!$AJ438="t",'BB-2024-Friday'!AM438,0),"")</f>
        <v>0</v>
      </c>
      <c r="K436" s="119">
        <f>IF('BB-2024-Friday'!$AJ438&lt;&gt;"",IF('BB-2024-Friday'!$AJ438="t",'BB-2024-Friday'!AN438,0),"")</f>
        <v>0</v>
      </c>
      <c r="L436" s="119">
        <f>IF('BB-2024-Friday'!$AJ438&lt;&gt;"",IF('BB-2024-Friday'!$AJ438="t",'BB-2024-Friday'!AO438,0),"")</f>
        <v>0</v>
      </c>
      <c r="M436" s="119">
        <f>IF('BB-2024-Friday'!$AJ438&lt;&gt;"",IF('BB-2024-Friday'!$AJ438="t",'BB-2024-Friday'!AP438,0),"")</f>
        <v>0</v>
      </c>
      <c r="N436" s="120">
        <f>IF('BB-2024-Friday'!$AJ438&lt;&gt;"",IF('BB-2024-Friday'!$AJ438="m",'BB-2024-Friday'!U438,0),"")</f>
        <v>29.25497</v>
      </c>
      <c r="O436" s="120">
        <f>IF('BB-2024-Friday'!$AJ438&lt;&gt;"",IF('BB-2024-Friday'!$AJ438="m",'BB-2024-Friday'!V438,0),"")</f>
        <v>29.988379999999999</v>
      </c>
    </row>
    <row r="437" spans="1:15" x14ac:dyDescent="0.25">
      <c r="A437" t="str">
        <f>IF('BB-2024-Friday'!AJ439&lt;&gt;"",'BB-2024-Friday'!AJ439,"")</f>
        <v/>
      </c>
      <c r="B437" t="str">
        <f>IF('BB-2024-Friday'!AJ439&lt;&gt;"",'BB-2024-Friday'!AR439,"")</f>
        <v/>
      </c>
      <c r="C437" t="str">
        <f>IF('BB-2024-Friday'!AJ439="m","v","a")</f>
        <v>a</v>
      </c>
      <c r="D437" s="92" t="str">
        <f>IF('BB-2024-Friday'!AJ439&lt;&gt;"",'BB-2024-Friday'!AI439,"")</f>
        <v/>
      </c>
      <c r="E437" s="119" t="str">
        <f>IF('BB-2024-Friday'!$AJ439&lt;&gt;"",IF('BB-2024-Friday'!$AJ439="t",0,'BB-2024-Friday'!AM439),"")</f>
        <v/>
      </c>
      <c r="F437" s="119" t="str">
        <f>IF('BB-2024-Friday'!$AJ439&lt;&gt;"",IF('BB-2024-Friday'!$AJ439="t",0,'BB-2024-Friday'!AN439),"")</f>
        <v/>
      </c>
      <c r="G437" s="119" t="str">
        <f>IF('BB-2024-Friday'!$AJ439&lt;&gt;"",IF('BB-2024-Friday'!$AJ439="t",0,'BB-2024-Friday'!AO439),"")</f>
        <v/>
      </c>
      <c r="H437" s="119" t="str">
        <f>IF('BB-2024-Friday'!$AJ439&lt;&gt;"",IF('BB-2024-Friday'!$AJ439="t",0,'BB-2024-Friday'!AP439),"")</f>
        <v/>
      </c>
      <c r="I437" s="119" t="str">
        <f>IF('BB-2024-Friday'!$AJ439&lt;&gt;"",IF('BB-2024-Friday'!$AJ439="t",0,'BB-2024-Friday'!AQ439),"")</f>
        <v/>
      </c>
      <c r="J437" s="119" t="str">
        <f>IF('BB-2024-Friday'!$AJ439&lt;&gt;"",IF('BB-2024-Friday'!$AJ439="t",'BB-2024-Friday'!AM439,0),"")</f>
        <v/>
      </c>
      <c r="K437" s="119" t="str">
        <f>IF('BB-2024-Friday'!$AJ439&lt;&gt;"",IF('BB-2024-Friday'!$AJ439="t",'BB-2024-Friday'!AN439,0),"")</f>
        <v/>
      </c>
      <c r="L437" s="119" t="str">
        <f>IF('BB-2024-Friday'!$AJ439&lt;&gt;"",IF('BB-2024-Friday'!$AJ439="t",'BB-2024-Friday'!AO439,0),"")</f>
        <v/>
      </c>
      <c r="M437" s="119" t="str">
        <f>IF('BB-2024-Friday'!$AJ439&lt;&gt;"",IF('BB-2024-Friday'!$AJ439="t",'BB-2024-Friday'!AP439,0),"")</f>
        <v/>
      </c>
      <c r="N437" s="120" t="str">
        <f>IF('BB-2024-Friday'!$AJ439&lt;&gt;"",IF('BB-2024-Friday'!$AJ439="m",'BB-2024-Friday'!U439,0),"")</f>
        <v/>
      </c>
      <c r="O437" s="120" t="str">
        <f>IF('BB-2024-Friday'!$AJ439&lt;&gt;"",IF('BB-2024-Friday'!$AJ439="m",'BB-2024-Friday'!V439,0),"")</f>
        <v/>
      </c>
    </row>
    <row r="438" spans="1:15" x14ac:dyDescent="0.25">
      <c r="A438" t="str">
        <f>IF('BB-2024-Friday'!AJ440&lt;&gt;"",'BB-2024-Friday'!AJ440,"")</f>
        <v/>
      </c>
      <c r="B438" t="str">
        <f>IF('BB-2024-Friday'!AJ440&lt;&gt;"",'BB-2024-Friday'!AR440,"")</f>
        <v/>
      </c>
      <c r="C438" t="str">
        <f>IF('BB-2024-Friday'!AJ440="m","v","a")</f>
        <v>a</v>
      </c>
      <c r="D438" s="92" t="str">
        <f>IF('BB-2024-Friday'!AJ440&lt;&gt;"",'BB-2024-Friday'!AI440,"")</f>
        <v/>
      </c>
      <c r="E438" s="119" t="str">
        <f>IF('BB-2024-Friday'!$AJ440&lt;&gt;"",IF('BB-2024-Friday'!$AJ440="t",0,'BB-2024-Friday'!AM440),"")</f>
        <v/>
      </c>
      <c r="F438" s="119" t="str">
        <f>IF('BB-2024-Friday'!$AJ440&lt;&gt;"",IF('BB-2024-Friday'!$AJ440="t",0,'BB-2024-Friday'!AN440),"")</f>
        <v/>
      </c>
      <c r="G438" s="119" t="str">
        <f>IF('BB-2024-Friday'!$AJ440&lt;&gt;"",IF('BB-2024-Friday'!$AJ440="t",0,'BB-2024-Friday'!AO440),"")</f>
        <v/>
      </c>
      <c r="H438" s="119" t="str">
        <f>IF('BB-2024-Friday'!$AJ440&lt;&gt;"",IF('BB-2024-Friday'!$AJ440="t",0,'BB-2024-Friday'!AP440),"")</f>
        <v/>
      </c>
      <c r="I438" s="119" t="str">
        <f>IF('BB-2024-Friday'!$AJ440&lt;&gt;"",IF('BB-2024-Friday'!$AJ440="t",0,'BB-2024-Friday'!AQ440),"")</f>
        <v/>
      </c>
      <c r="J438" s="119" t="str">
        <f>IF('BB-2024-Friday'!$AJ440&lt;&gt;"",IF('BB-2024-Friday'!$AJ440="t",'BB-2024-Friday'!AM440,0),"")</f>
        <v/>
      </c>
      <c r="K438" s="119" t="str">
        <f>IF('BB-2024-Friday'!$AJ440&lt;&gt;"",IF('BB-2024-Friday'!$AJ440="t",'BB-2024-Friday'!AN440,0),"")</f>
        <v/>
      </c>
      <c r="L438" s="119" t="str">
        <f>IF('BB-2024-Friday'!$AJ440&lt;&gt;"",IF('BB-2024-Friday'!$AJ440="t",'BB-2024-Friday'!AO440,0),"")</f>
        <v/>
      </c>
      <c r="M438" s="119" t="str">
        <f>IF('BB-2024-Friday'!$AJ440&lt;&gt;"",IF('BB-2024-Friday'!$AJ440="t",'BB-2024-Friday'!AP440,0),"")</f>
        <v/>
      </c>
      <c r="N438" s="120" t="str">
        <f>IF('BB-2024-Friday'!$AJ440&lt;&gt;"",IF('BB-2024-Friday'!$AJ440="m",'BB-2024-Friday'!U440,0),"")</f>
        <v/>
      </c>
      <c r="O438" s="120" t="str">
        <f>IF('BB-2024-Friday'!$AJ440&lt;&gt;"",IF('BB-2024-Friday'!$AJ440="m",'BB-2024-Friday'!V440,0),"")</f>
        <v/>
      </c>
    </row>
    <row r="439" spans="1:15" x14ac:dyDescent="0.25">
      <c r="A439" t="str">
        <f>IF('BB-2024-Friday'!AJ441&lt;&gt;"",'BB-2024-Friday'!AJ441,"")</f>
        <v/>
      </c>
      <c r="B439" t="str">
        <f>IF('BB-2024-Friday'!AJ441&lt;&gt;"",'BB-2024-Friday'!AR441,"")</f>
        <v/>
      </c>
      <c r="C439" t="str">
        <f>IF('BB-2024-Friday'!AJ441="m","v","a")</f>
        <v>a</v>
      </c>
      <c r="D439" s="92" t="str">
        <f>IF('BB-2024-Friday'!AJ441&lt;&gt;"",'BB-2024-Friday'!AI441,"")</f>
        <v/>
      </c>
      <c r="E439" s="119" t="str">
        <f>IF('BB-2024-Friday'!$AJ441&lt;&gt;"",IF('BB-2024-Friday'!$AJ441="t",0,'BB-2024-Friday'!AM441),"")</f>
        <v/>
      </c>
      <c r="F439" s="119" t="str">
        <f>IF('BB-2024-Friday'!$AJ441&lt;&gt;"",IF('BB-2024-Friday'!$AJ441="t",0,'BB-2024-Friday'!AN441),"")</f>
        <v/>
      </c>
      <c r="G439" s="119" t="str">
        <f>IF('BB-2024-Friday'!$AJ441&lt;&gt;"",IF('BB-2024-Friday'!$AJ441="t",0,'BB-2024-Friday'!AO441),"")</f>
        <v/>
      </c>
      <c r="H439" s="119" t="str">
        <f>IF('BB-2024-Friday'!$AJ441&lt;&gt;"",IF('BB-2024-Friday'!$AJ441="t",0,'BB-2024-Friday'!AP441),"")</f>
        <v/>
      </c>
      <c r="I439" s="119" t="str">
        <f>IF('BB-2024-Friday'!$AJ441&lt;&gt;"",IF('BB-2024-Friday'!$AJ441="t",0,'BB-2024-Friday'!AQ441),"")</f>
        <v/>
      </c>
      <c r="J439" s="119" t="str">
        <f>IF('BB-2024-Friday'!$AJ441&lt;&gt;"",IF('BB-2024-Friday'!$AJ441="t",'BB-2024-Friday'!AM441,0),"")</f>
        <v/>
      </c>
      <c r="K439" s="119" t="str">
        <f>IF('BB-2024-Friday'!$AJ441&lt;&gt;"",IF('BB-2024-Friday'!$AJ441="t",'BB-2024-Friday'!AN441,0),"")</f>
        <v/>
      </c>
      <c r="L439" s="119" t="str">
        <f>IF('BB-2024-Friday'!$AJ441&lt;&gt;"",IF('BB-2024-Friday'!$AJ441="t",'BB-2024-Friday'!AO441,0),"")</f>
        <v/>
      </c>
      <c r="M439" s="119" t="str">
        <f>IF('BB-2024-Friday'!$AJ441&lt;&gt;"",IF('BB-2024-Friday'!$AJ441="t",'BB-2024-Friday'!AP441,0),"")</f>
        <v/>
      </c>
      <c r="N439" s="120" t="str">
        <f>IF('BB-2024-Friday'!$AJ441&lt;&gt;"",IF('BB-2024-Friday'!$AJ441="m",'BB-2024-Friday'!U441,0),"")</f>
        <v/>
      </c>
      <c r="O439" s="120" t="str">
        <f>IF('BB-2024-Friday'!$AJ441&lt;&gt;"",IF('BB-2024-Friday'!$AJ441="m",'BB-2024-Friday'!V441,0),"")</f>
        <v/>
      </c>
    </row>
    <row r="440" spans="1:15" x14ac:dyDescent="0.25">
      <c r="A440" t="str">
        <f>IF('BB-2024-Friday'!AJ442&lt;&gt;"",'BB-2024-Friday'!AJ442,"")</f>
        <v>o</v>
      </c>
      <c r="B440" t="str">
        <f>IF('BB-2024-Friday'!AJ442&lt;&gt;"",'BB-2024-Friday'!AR442,"")</f>
        <v xml:space="preserve">Mearns.{ Stone wing walls @ entrance}  START of OPEN SECTION.  Beware of pot holes!  </v>
      </c>
      <c r="C440" t="str">
        <f>IF('BB-2024-Friday'!AJ442="m","v","a")</f>
        <v>a</v>
      </c>
      <c r="D440" s="92">
        <f>IF('BB-2024-Friday'!AJ442&lt;&gt;"",'BB-2024-Friday'!AI442,"")</f>
        <v>142.13999999999999</v>
      </c>
      <c r="E440" s="119">
        <f>IF('BB-2024-Friday'!$AJ442&lt;&gt;"",IF('BB-2024-Friday'!$AJ442="t",0,'BB-2024-Friday'!AM442),"")</f>
        <v>35</v>
      </c>
      <c r="F440" s="119">
        <f>IF('BB-2024-Friday'!$AJ442&lt;&gt;"",IF('BB-2024-Friday'!$AJ442="t",0,'BB-2024-Friday'!AN442),"")</f>
        <v>35</v>
      </c>
      <c r="G440" s="119">
        <f>IF('BB-2024-Friday'!$AJ442&lt;&gt;"",IF('BB-2024-Friday'!$AJ442="t",0,'BB-2024-Friday'!AO442),"")</f>
        <v>35</v>
      </c>
      <c r="H440" s="119">
        <f>IF('BB-2024-Friday'!$AJ442&lt;&gt;"",IF('BB-2024-Friday'!$AJ442="t",0,'BB-2024-Friday'!AP442),"")</f>
        <v>35</v>
      </c>
      <c r="I440" s="119" t="str">
        <f>IF('BB-2024-Friday'!$AJ442&lt;&gt;"",IF('BB-2024-Friday'!$AJ442="t",0,'BB-2024-Friday'!AQ442),"")</f>
        <v>80</v>
      </c>
      <c r="J440" s="119">
        <f>IF('BB-2024-Friday'!$AJ442&lt;&gt;"",IF('BB-2024-Friday'!$AJ442="t",'BB-2024-Friday'!AM442,0),"")</f>
        <v>0</v>
      </c>
      <c r="K440" s="119">
        <f>IF('BB-2024-Friday'!$AJ442&lt;&gt;"",IF('BB-2024-Friday'!$AJ442="t",'BB-2024-Friday'!AN442,0),"")</f>
        <v>0</v>
      </c>
      <c r="L440" s="119">
        <f>IF('BB-2024-Friday'!$AJ442&lt;&gt;"",IF('BB-2024-Friday'!$AJ442="t",'BB-2024-Friday'!AO442,0),"")</f>
        <v>0</v>
      </c>
      <c r="M440" s="119">
        <f>IF('BB-2024-Friday'!$AJ442&lt;&gt;"",IF('BB-2024-Friday'!$AJ442="t",'BB-2024-Friday'!AP442,0),"")</f>
        <v>0</v>
      </c>
      <c r="N440" s="120">
        <f>IF('BB-2024-Friday'!$AJ442&lt;&gt;"",IF('BB-2024-Friday'!$AJ442="m",'BB-2024-Friday'!U442,0),"")</f>
        <v>0</v>
      </c>
      <c r="O440" s="120">
        <f>IF('BB-2024-Friday'!$AJ442&lt;&gt;"",IF('BB-2024-Friday'!$AJ442="m",'BB-2024-Friday'!V442,0),"")</f>
        <v>0</v>
      </c>
    </row>
    <row r="441" spans="1:15" x14ac:dyDescent="0.25">
      <c r="A441" t="str">
        <f>IF('BB-2024-Friday'!AJ443&lt;&gt;"",'BB-2024-Friday'!AJ443,"")</f>
        <v/>
      </c>
      <c r="B441" t="str">
        <f>IF('BB-2024-Friday'!AJ443&lt;&gt;"",'BB-2024-Friday'!AR443,"")</f>
        <v/>
      </c>
      <c r="C441" t="str">
        <f>IF('BB-2024-Friday'!AJ443="m","v","a")</f>
        <v>a</v>
      </c>
      <c r="D441" s="92" t="str">
        <f>IF('BB-2024-Friday'!AJ443&lt;&gt;"",'BB-2024-Friday'!AI443,"")</f>
        <v/>
      </c>
      <c r="E441" s="119" t="str">
        <f>IF('BB-2024-Friday'!$AJ443&lt;&gt;"",IF('BB-2024-Friday'!$AJ443="t",0,'BB-2024-Friday'!AM443),"")</f>
        <v/>
      </c>
      <c r="F441" s="119" t="str">
        <f>IF('BB-2024-Friday'!$AJ443&lt;&gt;"",IF('BB-2024-Friday'!$AJ443="t",0,'BB-2024-Friday'!AN443),"")</f>
        <v/>
      </c>
      <c r="G441" s="119" t="str">
        <f>IF('BB-2024-Friday'!$AJ443&lt;&gt;"",IF('BB-2024-Friday'!$AJ443="t",0,'BB-2024-Friday'!AO443),"")</f>
        <v/>
      </c>
      <c r="H441" s="119" t="str">
        <f>IF('BB-2024-Friday'!$AJ443&lt;&gt;"",IF('BB-2024-Friday'!$AJ443="t",0,'BB-2024-Friday'!AP443),"")</f>
        <v/>
      </c>
      <c r="I441" s="119" t="str">
        <f>IF('BB-2024-Friday'!$AJ443&lt;&gt;"",IF('BB-2024-Friday'!$AJ443="t",0,'BB-2024-Friday'!AQ443),"")</f>
        <v/>
      </c>
      <c r="J441" s="119" t="str">
        <f>IF('BB-2024-Friday'!$AJ443&lt;&gt;"",IF('BB-2024-Friday'!$AJ443="t",'BB-2024-Friday'!AM443,0),"")</f>
        <v/>
      </c>
      <c r="K441" s="119" t="str">
        <f>IF('BB-2024-Friday'!$AJ443&lt;&gt;"",IF('BB-2024-Friday'!$AJ443="t",'BB-2024-Friday'!AN443,0),"")</f>
        <v/>
      </c>
      <c r="L441" s="119" t="str">
        <f>IF('BB-2024-Friday'!$AJ443&lt;&gt;"",IF('BB-2024-Friday'!$AJ443="t",'BB-2024-Friday'!AO443,0),"")</f>
        <v/>
      </c>
      <c r="M441" s="119" t="str">
        <f>IF('BB-2024-Friday'!$AJ443&lt;&gt;"",IF('BB-2024-Friday'!$AJ443="t",'BB-2024-Friday'!AP443,0),"")</f>
        <v/>
      </c>
      <c r="N441" s="120" t="str">
        <f>IF('BB-2024-Friday'!$AJ443&lt;&gt;"",IF('BB-2024-Friday'!$AJ443="m",'BB-2024-Friday'!U443,0),"")</f>
        <v/>
      </c>
      <c r="O441" s="120" t="str">
        <f>IF('BB-2024-Friday'!$AJ443&lt;&gt;"",IF('BB-2024-Friday'!$AJ443="m",'BB-2024-Friday'!V443,0),"")</f>
        <v/>
      </c>
    </row>
    <row r="442" spans="1:15" x14ac:dyDescent="0.25">
      <c r="A442" t="str">
        <f>IF('BB-2024-Friday'!AJ444&lt;&gt;"",'BB-2024-Friday'!AJ444,"")</f>
        <v/>
      </c>
      <c r="B442" t="str">
        <f>IF('BB-2024-Friday'!AJ444&lt;&gt;"",'BB-2024-Friday'!AR444,"")</f>
        <v/>
      </c>
      <c r="C442" t="str">
        <f>IF('BB-2024-Friday'!AJ444="m","v","a")</f>
        <v>a</v>
      </c>
      <c r="D442" s="92" t="str">
        <f>IF('BB-2024-Friday'!AJ444&lt;&gt;"",'BB-2024-Friday'!AI444,"")</f>
        <v/>
      </c>
      <c r="E442" s="119" t="str">
        <f>IF('BB-2024-Friday'!$AJ444&lt;&gt;"",IF('BB-2024-Friday'!$AJ444="t",0,'BB-2024-Friday'!AM444),"")</f>
        <v/>
      </c>
      <c r="F442" s="119" t="str">
        <f>IF('BB-2024-Friday'!$AJ444&lt;&gt;"",IF('BB-2024-Friday'!$AJ444="t",0,'BB-2024-Friday'!AN444),"")</f>
        <v/>
      </c>
      <c r="G442" s="119" t="str">
        <f>IF('BB-2024-Friday'!$AJ444&lt;&gt;"",IF('BB-2024-Friday'!$AJ444="t",0,'BB-2024-Friday'!AO444),"")</f>
        <v/>
      </c>
      <c r="H442" s="119" t="str">
        <f>IF('BB-2024-Friday'!$AJ444&lt;&gt;"",IF('BB-2024-Friday'!$AJ444="t",0,'BB-2024-Friday'!AP444),"")</f>
        <v/>
      </c>
      <c r="I442" s="119" t="str">
        <f>IF('BB-2024-Friday'!$AJ444&lt;&gt;"",IF('BB-2024-Friday'!$AJ444="t",0,'BB-2024-Friday'!AQ444),"")</f>
        <v/>
      </c>
      <c r="J442" s="119" t="str">
        <f>IF('BB-2024-Friday'!$AJ444&lt;&gt;"",IF('BB-2024-Friday'!$AJ444="t",'BB-2024-Friday'!AM444,0),"")</f>
        <v/>
      </c>
      <c r="K442" s="119" t="str">
        <f>IF('BB-2024-Friday'!$AJ444&lt;&gt;"",IF('BB-2024-Friday'!$AJ444="t",'BB-2024-Friday'!AN444,0),"")</f>
        <v/>
      </c>
      <c r="L442" s="119" t="str">
        <f>IF('BB-2024-Friday'!$AJ444&lt;&gt;"",IF('BB-2024-Friday'!$AJ444="t",'BB-2024-Friday'!AO444,0),"")</f>
        <v/>
      </c>
      <c r="M442" s="119" t="str">
        <f>IF('BB-2024-Friday'!$AJ444&lt;&gt;"",IF('BB-2024-Friday'!$AJ444="t",'BB-2024-Friday'!AP444,0),"")</f>
        <v/>
      </c>
      <c r="N442" s="120" t="str">
        <f>IF('BB-2024-Friday'!$AJ444&lt;&gt;"",IF('BB-2024-Friday'!$AJ444="m",'BB-2024-Friday'!U444,0),"")</f>
        <v/>
      </c>
      <c r="O442" s="120" t="str">
        <f>IF('BB-2024-Friday'!$AJ444&lt;&gt;"",IF('BB-2024-Friday'!$AJ444="m",'BB-2024-Friday'!V444,0),"")</f>
        <v/>
      </c>
    </row>
    <row r="443" spans="1:15" x14ac:dyDescent="0.25">
      <c r="A443" t="str">
        <f>IF('BB-2024-Friday'!AJ445&lt;&gt;"",'BB-2024-Friday'!AJ445,"")</f>
        <v/>
      </c>
      <c r="B443" t="str">
        <f>IF('BB-2024-Friday'!AJ445&lt;&gt;"",'BB-2024-Friday'!AR445,"")</f>
        <v/>
      </c>
      <c r="C443" t="str">
        <f>IF('BB-2024-Friday'!AJ445="m","v","a")</f>
        <v>a</v>
      </c>
      <c r="D443" s="92" t="str">
        <f>IF('BB-2024-Friday'!AJ445&lt;&gt;"",'BB-2024-Friday'!AI445,"")</f>
        <v/>
      </c>
      <c r="E443" s="119" t="str">
        <f>IF('BB-2024-Friday'!$AJ445&lt;&gt;"",IF('BB-2024-Friday'!$AJ445="t",0,'BB-2024-Friday'!AM445),"")</f>
        <v/>
      </c>
      <c r="F443" s="119" t="str">
        <f>IF('BB-2024-Friday'!$AJ445&lt;&gt;"",IF('BB-2024-Friday'!$AJ445="t",0,'BB-2024-Friday'!AN445),"")</f>
        <v/>
      </c>
      <c r="G443" s="119" t="str">
        <f>IF('BB-2024-Friday'!$AJ445&lt;&gt;"",IF('BB-2024-Friday'!$AJ445="t",0,'BB-2024-Friday'!AO445),"")</f>
        <v/>
      </c>
      <c r="H443" s="119" t="str">
        <f>IF('BB-2024-Friday'!$AJ445&lt;&gt;"",IF('BB-2024-Friday'!$AJ445="t",0,'BB-2024-Friday'!AP445),"")</f>
        <v/>
      </c>
      <c r="I443" s="119" t="str">
        <f>IF('BB-2024-Friday'!$AJ445&lt;&gt;"",IF('BB-2024-Friday'!$AJ445="t",0,'BB-2024-Friday'!AQ445),"")</f>
        <v/>
      </c>
      <c r="J443" s="119" t="str">
        <f>IF('BB-2024-Friday'!$AJ445&lt;&gt;"",IF('BB-2024-Friday'!$AJ445="t",'BB-2024-Friday'!AM445,0),"")</f>
        <v/>
      </c>
      <c r="K443" s="119" t="str">
        <f>IF('BB-2024-Friday'!$AJ445&lt;&gt;"",IF('BB-2024-Friday'!$AJ445="t",'BB-2024-Friday'!AN445,0),"")</f>
        <v/>
      </c>
      <c r="L443" s="119" t="str">
        <f>IF('BB-2024-Friday'!$AJ445&lt;&gt;"",IF('BB-2024-Friday'!$AJ445="t",'BB-2024-Friday'!AO445,0),"")</f>
        <v/>
      </c>
      <c r="M443" s="119" t="str">
        <f>IF('BB-2024-Friday'!$AJ445&lt;&gt;"",IF('BB-2024-Friday'!$AJ445="t",'BB-2024-Friday'!AP445,0),"")</f>
        <v/>
      </c>
      <c r="N443" s="120" t="str">
        <f>IF('BB-2024-Friday'!$AJ445&lt;&gt;"",IF('BB-2024-Friday'!$AJ445="m",'BB-2024-Friday'!U445,0),"")</f>
        <v/>
      </c>
      <c r="O443" s="120" t="str">
        <f>IF('BB-2024-Friday'!$AJ445&lt;&gt;"",IF('BB-2024-Friday'!$AJ445="m",'BB-2024-Friday'!V445,0),"")</f>
        <v/>
      </c>
    </row>
    <row r="444" spans="1:15" x14ac:dyDescent="0.25">
      <c r="A444" t="str">
        <f>IF('BB-2024-Friday'!AJ446&lt;&gt;"",'BB-2024-Friday'!AJ446,"")</f>
        <v/>
      </c>
      <c r="B444" t="str">
        <f>IF('BB-2024-Friday'!AJ446&lt;&gt;"",'BB-2024-Friday'!AR446,"")</f>
        <v/>
      </c>
      <c r="C444" t="str">
        <f>IF('BB-2024-Friday'!AJ446="m","v","a")</f>
        <v>a</v>
      </c>
      <c r="D444" s="92" t="str">
        <f>IF('BB-2024-Friday'!AJ446&lt;&gt;"",'BB-2024-Friday'!AI446,"")</f>
        <v/>
      </c>
      <c r="E444" s="119" t="str">
        <f>IF('BB-2024-Friday'!$AJ446&lt;&gt;"",IF('BB-2024-Friday'!$AJ446="t",0,'BB-2024-Friday'!AM446),"")</f>
        <v/>
      </c>
      <c r="F444" s="119" t="str">
        <f>IF('BB-2024-Friday'!$AJ446&lt;&gt;"",IF('BB-2024-Friday'!$AJ446="t",0,'BB-2024-Friday'!AN446),"")</f>
        <v/>
      </c>
      <c r="G444" s="119" t="str">
        <f>IF('BB-2024-Friday'!$AJ446&lt;&gt;"",IF('BB-2024-Friday'!$AJ446="t",0,'BB-2024-Friday'!AO446),"")</f>
        <v/>
      </c>
      <c r="H444" s="119" t="str">
        <f>IF('BB-2024-Friday'!$AJ446&lt;&gt;"",IF('BB-2024-Friday'!$AJ446="t",0,'BB-2024-Friday'!AP446),"")</f>
        <v/>
      </c>
      <c r="I444" s="119" t="str">
        <f>IF('BB-2024-Friday'!$AJ446&lt;&gt;"",IF('BB-2024-Friday'!$AJ446="t",0,'BB-2024-Friday'!AQ446),"")</f>
        <v/>
      </c>
      <c r="J444" s="119" t="str">
        <f>IF('BB-2024-Friday'!$AJ446&lt;&gt;"",IF('BB-2024-Friday'!$AJ446="t",'BB-2024-Friday'!AM446,0),"")</f>
        <v/>
      </c>
      <c r="K444" s="119" t="str">
        <f>IF('BB-2024-Friday'!$AJ446&lt;&gt;"",IF('BB-2024-Friday'!$AJ446="t",'BB-2024-Friday'!AN446,0),"")</f>
        <v/>
      </c>
      <c r="L444" s="119" t="str">
        <f>IF('BB-2024-Friday'!$AJ446&lt;&gt;"",IF('BB-2024-Friday'!$AJ446="t",'BB-2024-Friday'!AO446,0),"")</f>
        <v/>
      </c>
      <c r="M444" s="119" t="str">
        <f>IF('BB-2024-Friday'!$AJ446&lt;&gt;"",IF('BB-2024-Friday'!$AJ446="t",'BB-2024-Friday'!AP446,0),"")</f>
        <v/>
      </c>
      <c r="N444" s="120" t="str">
        <f>IF('BB-2024-Friday'!$AJ446&lt;&gt;"",IF('BB-2024-Friday'!$AJ446="m",'BB-2024-Friday'!U446,0),"")</f>
        <v/>
      </c>
      <c r="O444" s="120" t="str">
        <f>IF('BB-2024-Friday'!$AJ446&lt;&gt;"",IF('BB-2024-Friday'!$AJ446="m",'BB-2024-Friday'!V446,0),"")</f>
        <v/>
      </c>
    </row>
    <row r="445" spans="1:15" x14ac:dyDescent="0.25">
      <c r="A445" t="str">
        <f>IF('BB-2024-Friday'!AJ447&lt;&gt;"",'BB-2024-Friday'!AJ447,"")</f>
        <v/>
      </c>
      <c r="B445" t="str">
        <f>IF('BB-2024-Friday'!AJ447&lt;&gt;"",'BB-2024-Friday'!AR447,"")</f>
        <v/>
      </c>
      <c r="C445" t="str">
        <f>IF('BB-2024-Friday'!AJ447="m","v","a")</f>
        <v>a</v>
      </c>
      <c r="D445" s="92" t="str">
        <f>IF('BB-2024-Friday'!AJ447&lt;&gt;"",'BB-2024-Friday'!AI447,"")</f>
        <v/>
      </c>
      <c r="E445" s="119" t="str">
        <f>IF('BB-2024-Friday'!$AJ447&lt;&gt;"",IF('BB-2024-Friday'!$AJ447="t",0,'BB-2024-Friday'!AM447),"")</f>
        <v/>
      </c>
      <c r="F445" s="119" t="str">
        <f>IF('BB-2024-Friday'!$AJ447&lt;&gt;"",IF('BB-2024-Friday'!$AJ447="t",0,'BB-2024-Friday'!AN447),"")</f>
        <v/>
      </c>
      <c r="G445" s="119" t="str">
        <f>IF('BB-2024-Friday'!$AJ447&lt;&gt;"",IF('BB-2024-Friday'!$AJ447="t",0,'BB-2024-Friday'!AO447),"")</f>
        <v/>
      </c>
      <c r="H445" s="119" t="str">
        <f>IF('BB-2024-Friday'!$AJ447&lt;&gt;"",IF('BB-2024-Friday'!$AJ447="t",0,'BB-2024-Friday'!AP447),"")</f>
        <v/>
      </c>
      <c r="I445" s="119" t="str">
        <f>IF('BB-2024-Friday'!$AJ447&lt;&gt;"",IF('BB-2024-Friday'!$AJ447="t",0,'BB-2024-Friday'!AQ447),"")</f>
        <v/>
      </c>
      <c r="J445" s="119" t="str">
        <f>IF('BB-2024-Friday'!$AJ447&lt;&gt;"",IF('BB-2024-Friday'!$AJ447="t",'BB-2024-Friday'!AM447,0),"")</f>
        <v/>
      </c>
      <c r="K445" s="119" t="str">
        <f>IF('BB-2024-Friday'!$AJ447&lt;&gt;"",IF('BB-2024-Friday'!$AJ447="t",'BB-2024-Friday'!AN447,0),"")</f>
        <v/>
      </c>
      <c r="L445" s="119" t="str">
        <f>IF('BB-2024-Friday'!$AJ447&lt;&gt;"",IF('BB-2024-Friday'!$AJ447="t",'BB-2024-Friday'!AO447,0),"")</f>
        <v/>
      </c>
      <c r="M445" s="119" t="str">
        <f>IF('BB-2024-Friday'!$AJ447&lt;&gt;"",IF('BB-2024-Friday'!$AJ447="t",'BB-2024-Friday'!AP447,0),"")</f>
        <v/>
      </c>
      <c r="N445" s="120" t="str">
        <f>IF('BB-2024-Friday'!$AJ447&lt;&gt;"",IF('BB-2024-Friday'!$AJ447="m",'BB-2024-Friday'!U447,0),"")</f>
        <v/>
      </c>
      <c r="O445" s="120" t="str">
        <f>IF('BB-2024-Friday'!$AJ447&lt;&gt;"",IF('BB-2024-Friday'!$AJ447="m",'BB-2024-Friday'!V447,0),"")</f>
        <v/>
      </c>
    </row>
    <row r="446" spans="1:15" x14ac:dyDescent="0.25">
      <c r="A446" t="str">
        <f>IF('BB-2024-Friday'!AJ448&lt;&gt;"",'BB-2024-Friday'!AJ448,"")</f>
        <v>o</v>
      </c>
      <c r="B446" t="str">
        <f>IF('BB-2024-Friday'!AJ448&lt;&gt;"",'BB-2024-Friday'!AR448,"")</f>
        <v>{Left} [Truck] Mooi River Truck stop</v>
      </c>
      <c r="C446" t="str">
        <f>IF('BB-2024-Friday'!AJ448="m","v","a")</f>
        <v>a</v>
      </c>
      <c r="D446" s="92">
        <f>IF('BB-2024-Friday'!AJ448&lt;&gt;"",'BB-2024-Friday'!AI448,"")</f>
        <v>143.91</v>
      </c>
      <c r="E446" s="119">
        <f>IF('BB-2024-Friday'!$AJ448&lt;&gt;"",IF('BB-2024-Friday'!$AJ448="t",0,'BB-2024-Friday'!AM448),"")</f>
        <v>35</v>
      </c>
      <c r="F446" s="119">
        <f>IF('BB-2024-Friday'!$AJ448&lt;&gt;"",IF('BB-2024-Friday'!$AJ448="t",0,'BB-2024-Friday'!AN448),"")</f>
        <v>35</v>
      </c>
      <c r="G446" s="119">
        <f>IF('BB-2024-Friday'!$AJ448&lt;&gt;"",IF('BB-2024-Friday'!$AJ448="t",0,'BB-2024-Friday'!AO448),"")</f>
        <v>35</v>
      </c>
      <c r="H446" s="119">
        <f>IF('BB-2024-Friday'!$AJ448&lt;&gt;"",IF('BB-2024-Friday'!$AJ448="t",0,'BB-2024-Friday'!AP448),"")</f>
        <v>35</v>
      </c>
      <c r="I446" s="119" t="str">
        <f>IF('BB-2024-Friday'!$AJ448&lt;&gt;"",IF('BB-2024-Friday'!$AJ448="t",0,'BB-2024-Friday'!AQ448),"")</f>
        <v>80</v>
      </c>
      <c r="J446" s="119">
        <f>IF('BB-2024-Friday'!$AJ448&lt;&gt;"",IF('BB-2024-Friday'!$AJ448="t",'BB-2024-Friday'!AM448,0),"")</f>
        <v>0</v>
      </c>
      <c r="K446" s="119">
        <f>IF('BB-2024-Friday'!$AJ448&lt;&gt;"",IF('BB-2024-Friday'!$AJ448="t",'BB-2024-Friday'!AN448,0),"")</f>
        <v>0</v>
      </c>
      <c r="L446" s="119">
        <f>IF('BB-2024-Friday'!$AJ448&lt;&gt;"",IF('BB-2024-Friday'!$AJ448="t",'BB-2024-Friday'!AO448,0),"")</f>
        <v>0</v>
      </c>
      <c r="M446" s="119">
        <f>IF('BB-2024-Friday'!$AJ448&lt;&gt;"",IF('BB-2024-Friday'!$AJ448="t",'BB-2024-Friday'!AP448,0),"")</f>
        <v>0</v>
      </c>
      <c r="N446" s="120">
        <f>IF('BB-2024-Friday'!$AJ448&lt;&gt;"",IF('BB-2024-Friday'!$AJ448="m",'BB-2024-Friday'!U448,0),"")</f>
        <v>0</v>
      </c>
      <c r="O446" s="120">
        <f>IF('BB-2024-Friday'!$AJ448&lt;&gt;"",IF('BB-2024-Friday'!$AJ448="m",'BB-2024-Friday'!V448,0),"")</f>
        <v>0</v>
      </c>
    </row>
    <row r="447" spans="1:15" x14ac:dyDescent="0.25">
      <c r="A447" t="str">
        <f>IF('BB-2024-Friday'!AJ449&lt;&gt;"",'BB-2024-Friday'!AJ449,"")</f>
        <v/>
      </c>
      <c r="B447" t="str">
        <f>IF('BB-2024-Friday'!AJ449&lt;&gt;"",'BB-2024-Friday'!AR449,"")</f>
        <v/>
      </c>
      <c r="C447" t="str">
        <f>IF('BB-2024-Friday'!AJ449="m","v","a")</f>
        <v>a</v>
      </c>
      <c r="D447" s="92" t="str">
        <f>IF('BB-2024-Friday'!AJ449&lt;&gt;"",'BB-2024-Friday'!AI449,"")</f>
        <v/>
      </c>
      <c r="E447" s="119" t="str">
        <f>IF('BB-2024-Friday'!$AJ449&lt;&gt;"",IF('BB-2024-Friday'!$AJ449="t",0,'BB-2024-Friday'!AM449),"")</f>
        <v/>
      </c>
      <c r="F447" s="119" t="str">
        <f>IF('BB-2024-Friday'!$AJ449&lt;&gt;"",IF('BB-2024-Friday'!$AJ449="t",0,'BB-2024-Friday'!AN449),"")</f>
        <v/>
      </c>
      <c r="G447" s="119" t="str">
        <f>IF('BB-2024-Friday'!$AJ449&lt;&gt;"",IF('BB-2024-Friday'!$AJ449="t",0,'BB-2024-Friday'!AO449),"")</f>
        <v/>
      </c>
      <c r="H447" s="119" t="str">
        <f>IF('BB-2024-Friday'!$AJ449&lt;&gt;"",IF('BB-2024-Friday'!$AJ449="t",0,'BB-2024-Friday'!AP449),"")</f>
        <v/>
      </c>
      <c r="I447" s="119" t="str">
        <f>IF('BB-2024-Friday'!$AJ449&lt;&gt;"",IF('BB-2024-Friday'!$AJ449="t",0,'BB-2024-Friday'!AQ449),"")</f>
        <v/>
      </c>
      <c r="J447" s="119" t="str">
        <f>IF('BB-2024-Friday'!$AJ449&lt;&gt;"",IF('BB-2024-Friday'!$AJ449="t",'BB-2024-Friday'!AM449,0),"")</f>
        <v/>
      </c>
      <c r="K447" s="119" t="str">
        <f>IF('BB-2024-Friday'!$AJ449&lt;&gt;"",IF('BB-2024-Friday'!$AJ449="t",'BB-2024-Friday'!AN449,0),"")</f>
        <v/>
      </c>
      <c r="L447" s="119" t="str">
        <f>IF('BB-2024-Friday'!$AJ449&lt;&gt;"",IF('BB-2024-Friday'!$AJ449="t",'BB-2024-Friday'!AO449,0),"")</f>
        <v/>
      </c>
      <c r="M447" s="119" t="str">
        <f>IF('BB-2024-Friday'!$AJ449&lt;&gt;"",IF('BB-2024-Friday'!$AJ449="t",'BB-2024-Friday'!AP449,0),"")</f>
        <v/>
      </c>
      <c r="N447" s="120" t="str">
        <f>IF('BB-2024-Friday'!$AJ449&lt;&gt;"",IF('BB-2024-Friday'!$AJ449="m",'BB-2024-Friday'!U449,0),"")</f>
        <v/>
      </c>
      <c r="O447" s="120" t="str">
        <f>IF('BB-2024-Friday'!$AJ449&lt;&gt;"",IF('BB-2024-Friday'!$AJ449="m",'BB-2024-Friday'!V449,0),"")</f>
        <v/>
      </c>
    </row>
    <row r="448" spans="1:15" x14ac:dyDescent="0.25">
      <c r="A448" t="str">
        <f>IF('BB-2024-Friday'!AJ450&lt;&gt;"",'BB-2024-Friday'!AJ450,"")</f>
        <v/>
      </c>
      <c r="B448" t="str">
        <f>IF('BB-2024-Friday'!AJ450&lt;&gt;"",'BB-2024-Friday'!AR450,"")</f>
        <v/>
      </c>
      <c r="C448" t="str">
        <f>IF('BB-2024-Friday'!AJ450="m","v","a")</f>
        <v>a</v>
      </c>
      <c r="D448" s="92" t="str">
        <f>IF('BB-2024-Friday'!AJ450&lt;&gt;"",'BB-2024-Friday'!AI450,"")</f>
        <v/>
      </c>
      <c r="E448" s="119" t="str">
        <f>IF('BB-2024-Friday'!$AJ450&lt;&gt;"",IF('BB-2024-Friday'!$AJ450="t",0,'BB-2024-Friday'!AM450),"")</f>
        <v/>
      </c>
      <c r="F448" s="119" t="str">
        <f>IF('BB-2024-Friday'!$AJ450&lt;&gt;"",IF('BB-2024-Friday'!$AJ450="t",0,'BB-2024-Friday'!AN450),"")</f>
        <v/>
      </c>
      <c r="G448" s="119" t="str">
        <f>IF('BB-2024-Friday'!$AJ450&lt;&gt;"",IF('BB-2024-Friday'!$AJ450="t",0,'BB-2024-Friday'!AO450),"")</f>
        <v/>
      </c>
      <c r="H448" s="119" t="str">
        <f>IF('BB-2024-Friday'!$AJ450&lt;&gt;"",IF('BB-2024-Friday'!$AJ450="t",0,'BB-2024-Friday'!AP450),"")</f>
        <v/>
      </c>
      <c r="I448" s="119" t="str">
        <f>IF('BB-2024-Friday'!$AJ450&lt;&gt;"",IF('BB-2024-Friday'!$AJ450="t",0,'BB-2024-Friday'!AQ450),"")</f>
        <v/>
      </c>
      <c r="J448" s="119" t="str">
        <f>IF('BB-2024-Friday'!$AJ450&lt;&gt;"",IF('BB-2024-Friday'!$AJ450="t",'BB-2024-Friday'!AM450,0),"")</f>
        <v/>
      </c>
      <c r="K448" s="119" t="str">
        <f>IF('BB-2024-Friday'!$AJ450&lt;&gt;"",IF('BB-2024-Friday'!$AJ450="t",'BB-2024-Friday'!AN450,0),"")</f>
        <v/>
      </c>
      <c r="L448" s="119" t="str">
        <f>IF('BB-2024-Friday'!$AJ450&lt;&gt;"",IF('BB-2024-Friday'!$AJ450="t",'BB-2024-Friday'!AO450,0),"")</f>
        <v/>
      </c>
      <c r="M448" s="119" t="str">
        <f>IF('BB-2024-Friday'!$AJ450&lt;&gt;"",IF('BB-2024-Friday'!$AJ450="t",'BB-2024-Friday'!AP450,0),"")</f>
        <v/>
      </c>
      <c r="N448" s="120" t="str">
        <f>IF('BB-2024-Friday'!$AJ450&lt;&gt;"",IF('BB-2024-Friday'!$AJ450="m",'BB-2024-Friday'!U450,0),"")</f>
        <v/>
      </c>
      <c r="O448" s="120" t="str">
        <f>IF('BB-2024-Friday'!$AJ450&lt;&gt;"",IF('BB-2024-Friday'!$AJ450="m",'BB-2024-Friday'!V450,0),"")</f>
        <v/>
      </c>
    </row>
    <row r="449" spans="1:15" x14ac:dyDescent="0.25">
      <c r="A449" t="str">
        <f>IF('BB-2024-Friday'!AJ451&lt;&gt;"",'BB-2024-Friday'!AJ451,"")</f>
        <v/>
      </c>
      <c r="B449" t="str">
        <f>IF('BB-2024-Friday'!AJ451&lt;&gt;"",'BB-2024-Friday'!AR451,"")</f>
        <v/>
      </c>
      <c r="C449" t="str">
        <f>IF('BB-2024-Friday'!AJ451="m","v","a")</f>
        <v>a</v>
      </c>
      <c r="D449" s="92" t="str">
        <f>IF('BB-2024-Friday'!AJ451&lt;&gt;"",'BB-2024-Friday'!AI451,"")</f>
        <v/>
      </c>
      <c r="E449" s="119" t="str">
        <f>IF('BB-2024-Friday'!$AJ451&lt;&gt;"",IF('BB-2024-Friday'!$AJ451="t",0,'BB-2024-Friday'!AM451),"")</f>
        <v/>
      </c>
      <c r="F449" s="119" t="str">
        <f>IF('BB-2024-Friday'!$AJ451&lt;&gt;"",IF('BB-2024-Friday'!$AJ451="t",0,'BB-2024-Friday'!AN451),"")</f>
        <v/>
      </c>
      <c r="G449" s="119" t="str">
        <f>IF('BB-2024-Friday'!$AJ451&lt;&gt;"",IF('BB-2024-Friday'!$AJ451="t",0,'BB-2024-Friday'!AO451),"")</f>
        <v/>
      </c>
      <c r="H449" s="119" t="str">
        <f>IF('BB-2024-Friday'!$AJ451&lt;&gt;"",IF('BB-2024-Friday'!$AJ451="t",0,'BB-2024-Friday'!AP451),"")</f>
        <v/>
      </c>
      <c r="I449" s="119" t="str">
        <f>IF('BB-2024-Friday'!$AJ451&lt;&gt;"",IF('BB-2024-Friday'!$AJ451="t",0,'BB-2024-Friday'!AQ451),"")</f>
        <v/>
      </c>
      <c r="J449" s="119" t="str">
        <f>IF('BB-2024-Friday'!$AJ451&lt;&gt;"",IF('BB-2024-Friday'!$AJ451="t",'BB-2024-Friday'!AM451,0),"")</f>
        <v/>
      </c>
      <c r="K449" s="119" t="str">
        <f>IF('BB-2024-Friday'!$AJ451&lt;&gt;"",IF('BB-2024-Friday'!$AJ451="t",'BB-2024-Friday'!AN451,0),"")</f>
        <v/>
      </c>
      <c r="L449" s="119" t="str">
        <f>IF('BB-2024-Friday'!$AJ451&lt;&gt;"",IF('BB-2024-Friday'!$AJ451="t",'BB-2024-Friday'!AO451,0),"")</f>
        <v/>
      </c>
      <c r="M449" s="119" t="str">
        <f>IF('BB-2024-Friday'!$AJ451&lt;&gt;"",IF('BB-2024-Friday'!$AJ451="t",'BB-2024-Friday'!AP451,0),"")</f>
        <v/>
      </c>
      <c r="N449" s="120" t="str">
        <f>IF('BB-2024-Friday'!$AJ451&lt;&gt;"",IF('BB-2024-Friday'!$AJ451="m",'BB-2024-Friday'!U451,0),"")</f>
        <v/>
      </c>
      <c r="O449" s="120" t="str">
        <f>IF('BB-2024-Friday'!$AJ451&lt;&gt;"",IF('BB-2024-Friday'!$AJ451="m",'BB-2024-Friday'!V451,0),"")</f>
        <v/>
      </c>
    </row>
    <row r="450" spans="1:15" x14ac:dyDescent="0.25">
      <c r="A450" t="str">
        <f>IF('BB-2024-Friday'!AJ452&lt;&gt;"",'BB-2024-Friday'!AJ452,"")</f>
        <v>o</v>
      </c>
      <c r="B450" t="str">
        <f>IF('BB-2024-Friday'!AJ452&lt;&gt;"",'BB-2024-Friday'!AR452,"")</f>
        <v>Mpofana Licensing and Testing {Right}. Turn LEFT to Engen Filling station</v>
      </c>
      <c r="C450" t="str">
        <f>IF('BB-2024-Friday'!AJ452="m","v","a")</f>
        <v>a</v>
      </c>
      <c r="D450" s="92">
        <f>IF('BB-2024-Friday'!AJ452&lt;&gt;"",'BB-2024-Friday'!AI452,"")</f>
        <v>144.41999999999999</v>
      </c>
      <c r="E450" s="119">
        <f>IF('BB-2024-Friday'!$AJ452&lt;&gt;"",IF('BB-2024-Friday'!$AJ452="t",0,'BB-2024-Friday'!AM452),"")</f>
        <v>30</v>
      </c>
      <c r="F450" s="119">
        <f>IF('BB-2024-Friday'!$AJ452&lt;&gt;"",IF('BB-2024-Friday'!$AJ452="t",0,'BB-2024-Friday'!AN452),"")</f>
        <v>30</v>
      </c>
      <c r="G450" s="119">
        <f>IF('BB-2024-Friday'!$AJ452&lt;&gt;"",IF('BB-2024-Friday'!$AJ452="t",0,'BB-2024-Friday'!AO452),"")</f>
        <v>30</v>
      </c>
      <c r="H450" s="119">
        <f>IF('BB-2024-Friday'!$AJ452&lt;&gt;"",IF('BB-2024-Friday'!$AJ452="t",0,'BB-2024-Friday'!AP452),"")</f>
        <v>30</v>
      </c>
      <c r="I450" s="119" t="str">
        <f>IF('BB-2024-Friday'!$AJ452&lt;&gt;"",IF('BB-2024-Friday'!$AJ452="t",0,'BB-2024-Friday'!AQ452),"")</f>
        <v>60</v>
      </c>
      <c r="J450" s="119">
        <f>IF('BB-2024-Friday'!$AJ452&lt;&gt;"",IF('BB-2024-Friday'!$AJ452="t",'BB-2024-Friday'!AM452,0),"")</f>
        <v>0</v>
      </c>
      <c r="K450" s="119">
        <f>IF('BB-2024-Friday'!$AJ452&lt;&gt;"",IF('BB-2024-Friday'!$AJ452="t",'BB-2024-Friday'!AN452,0),"")</f>
        <v>0</v>
      </c>
      <c r="L450" s="119">
        <f>IF('BB-2024-Friday'!$AJ452&lt;&gt;"",IF('BB-2024-Friday'!$AJ452="t",'BB-2024-Friday'!AO452,0),"")</f>
        <v>0</v>
      </c>
      <c r="M450" s="119">
        <f>IF('BB-2024-Friday'!$AJ452&lt;&gt;"",IF('BB-2024-Friday'!$AJ452="t",'BB-2024-Friday'!AP452,0),"")</f>
        <v>0</v>
      </c>
      <c r="N450" s="120">
        <f>IF('BB-2024-Friday'!$AJ452&lt;&gt;"",IF('BB-2024-Friday'!$AJ452="m",'BB-2024-Friday'!U452,0),"")</f>
        <v>0</v>
      </c>
      <c r="O450" s="120">
        <f>IF('BB-2024-Friday'!$AJ452&lt;&gt;"",IF('BB-2024-Friday'!$AJ452="m",'BB-2024-Friday'!V452,0),"")</f>
        <v>0</v>
      </c>
    </row>
    <row r="451" spans="1:15" x14ac:dyDescent="0.25">
      <c r="A451" t="str">
        <f>IF('BB-2024-Friday'!AJ453&lt;&gt;"",'BB-2024-Friday'!AJ453,"")</f>
        <v>o</v>
      </c>
      <c r="B451" t="str">
        <f>IF('BB-2024-Friday'!AJ453&lt;&gt;"",'BB-2024-Friday'!AR453,"")</f>
        <v>Turn LEFT to Mooi 1-Stop.  Engen Filling Station. Refuel Stop.  {Donovan Carter 0721476868 Bheki mooi1stop@futurenet.co.za 081 744 6871}</v>
      </c>
      <c r="C451" t="str">
        <f>IF('BB-2024-Friday'!AJ453="m","v","a")</f>
        <v>a</v>
      </c>
      <c r="D451" s="92">
        <f>IF('BB-2024-Friday'!AJ453&lt;&gt;"",'BB-2024-Friday'!AI453,"")</f>
        <v>144.58000000000001</v>
      </c>
      <c r="E451" s="119">
        <f>IF('BB-2024-Friday'!$AJ453&lt;&gt;"",IF('BB-2024-Friday'!$AJ453="t",0,'BB-2024-Friday'!AM453),"")</f>
        <v>0</v>
      </c>
      <c r="F451" s="119">
        <f>IF('BB-2024-Friday'!$AJ453&lt;&gt;"",IF('BB-2024-Friday'!$AJ453="t",0,'BB-2024-Friday'!AN453),"")</f>
        <v>0</v>
      </c>
      <c r="G451" s="119">
        <f>IF('BB-2024-Friday'!$AJ453&lt;&gt;"",IF('BB-2024-Friday'!$AJ453="t",0,'BB-2024-Friday'!AO453),"")</f>
        <v>0</v>
      </c>
      <c r="H451" s="119">
        <f>IF('BB-2024-Friday'!$AJ453&lt;&gt;"",IF('BB-2024-Friday'!$AJ453="t",0,'BB-2024-Friday'!AP453),"")</f>
        <v>0</v>
      </c>
      <c r="I451" s="119" t="str">
        <f>IF('BB-2024-Friday'!$AJ453&lt;&gt;"",IF('BB-2024-Friday'!$AJ453="t",0,'BB-2024-Friday'!AQ453),"")</f>
        <v>60</v>
      </c>
      <c r="J451" s="119">
        <f>IF('BB-2024-Friday'!$AJ453&lt;&gt;"",IF('BB-2024-Friday'!$AJ453="t",'BB-2024-Friday'!AM453,0),"")</f>
        <v>0</v>
      </c>
      <c r="K451" s="119">
        <f>IF('BB-2024-Friday'!$AJ453&lt;&gt;"",IF('BB-2024-Friday'!$AJ453="t",'BB-2024-Friday'!AN453,0),"")</f>
        <v>0</v>
      </c>
      <c r="L451" s="119">
        <f>IF('BB-2024-Friday'!$AJ453&lt;&gt;"",IF('BB-2024-Friday'!$AJ453="t",'BB-2024-Friday'!AO453,0),"")</f>
        <v>0</v>
      </c>
      <c r="M451" s="119">
        <f>IF('BB-2024-Friday'!$AJ453&lt;&gt;"",IF('BB-2024-Friday'!$AJ453="t",'BB-2024-Friday'!AP453,0),"")</f>
        <v>0</v>
      </c>
      <c r="N451" s="120">
        <f>IF('BB-2024-Friday'!$AJ453&lt;&gt;"",IF('BB-2024-Friday'!$AJ453="m",'BB-2024-Friday'!U453,0),"")</f>
        <v>0</v>
      </c>
      <c r="O451" s="120">
        <f>IF('BB-2024-Friday'!$AJ453&lt;&gt;"",IF('BB-2024-Friday'!$AJ453="m",'BB-2024-Friday'!V453,0),"")</f>
        <v>0</v>
      </c>
    </row>
    <row r="452" spans="1:15" x14ac:dyDescent="0.25">
      <c r="A452" t="str">
        <f>IF('BB-2024-Friday'!AJ454&lt;&gt;"",'BB-2024-Friday'!AJ454,"")</f>
        <v>t</v>
      </c>
      <c r="B452" t="str">
        <f>IF('BB-2024-Friday'!AJ454&lt;&gt;"",'BB-2024-Friday'!AR454,"")</f>
        <v>For refueling you have</v>
      </c>
      <c r="C452" t="str">
        <f>IF('BB-2024-Friday'!AJ454="m","v","a")</f>
        <v>a</v>
      </c>
      <c r="D452" s="92">
        <f>IF('BB-2024-Friday'!AJ454&lt;&gt;"",'BB-2024-Friday'!AI454,"")</f>
        <v>144.58000000000001</v>
      </c>
      <c r="E452" s="119">
        <f>IF('BB-2024-Friday'!$AJ454&lt;&gt;"",IF('BB-2024-Friday'!$AJ454="t",0,'BB-2024-Friday'!AM454),"")</f>
        <v>0</v>
      </c>
      <c r="F452" s="119">
        <f>IF('BB-2024-Friday'!$AJ454&lt;&gt;"",IF('BB-2024-Friday'!$AJ454="t",0,'BB-2024-Friday'!AN454),"")</f>
        <v>0</v>
      </c>
      <c r="G452" s="119">
        <f>IF('BB-2024-Friday'!$AJ454&lt;&gt;"",IF('BB-2024-Friday'!$AJ454="t",0,'BB-2024-Friday'!AO454),"")</f>
        <v>0</v>
      </c>
      <c r="H452" s="119">
        <f>IF('BB-2024-Friday'!$AJ454&lt;&gt;"",IF('BB-2024-Friday'!$AJ454="t",0,'BB-2024-Friday'!AP454),"")</f>
        <v>0</v>
      </c>
      <c r="I452" s="119">
        <f>IF('BB-2024-Friday'!$AJ454&lt;&gt;"",IF('BB-2024-Friday'!$AJ454="t",0,'BB-2024-Friday'!AQ454),"")</f>
        <v>0</v>
      </c>
      <c r="J452" s="119">
        <f>IF('BB-2024-Friday'!$AJ454&lt;&gt;"",IF('BB-2024-Friday'!$AJ454="t",'BB-2024-Friday'!AM454,0),"")</f>
        <v>10</v>
      </c>
      <c r="K452" s="119">
        <f>IF('BB-2024-Friday'!$AJ454&lt;&gt;"",IF('BB-2024-Friday'!$AJ454="t",'BB-2024-Friday'!AN454,0),"")</f>
        <v>15</v>
      </c>
      <c r="L452" s="119">
        <f>IF('BB-2024-Friday'!$AJ454&lt;&gt;"",IF('BB-2024-Friday'!$AJ454="t",'BB-2024-Friday'!AO454,0),"")</f>
        <v>15</v>
      </c>
      <c r="M452" s="119">
        <f>IF('BB-2024-Friday'!$AJ454&lt;&gt;"",IF('BB-2024-Friday'!$AJ454="t",'BB-2024-Friday'!AP454,0),"")</f>
        <v>20</v>
      </c>
      <c r="N452" s="120">
        <f>IF('BB-2024-Friday'!$AJ454&lt;&gt;"",IF('BB-2024-Friday'!$AJ454="m",'BB-2024-Friday'!U454,0),"")</f>
        <v>0</v>
      </c>
      <c r="O452" s="120">
        <f>IF('BB-2024-Friday'!$AJ454&lt;&gt;"",IF('BB-2024-Friday'!$AJ454="m",'BB-2024-Friday'!V454,0),"")</f>
        <v>0</v>
      </c>
    </row>
    <row r="453" spans="1:15" x14ac:dyDescent="0.25">
      <c r="A453" t="str">
        <f>IF('BB-2024-Friday'!AJ455&lt;&gt;"",'BB-2024-Friday'!AJ455,"")</f>
        <v>o</v>
      </c>
      <c r="B453" t="str">
        <f>IF('BB-2024-Friday'!AJ455&lt;&gt;"",'BB-2024-Friday'!AR455,"")</f>
        <v>After refueling return to main road and continue in the same direction as before.</v>
      </c>
      <c r="C453" t="str">
        <f>IF('BB-2024-Friday'!AJ455="m","v","a")</f>
        <v>a</v>
      </c>
      <c r="D453" s="92">
        <f>IF('BB-2024-Friday'!AJ455&lt;&gt;"",'BB-2024-Friday'!AI455,"")</f>
        <v>144.58000000000001</v>
      </c>
      <c r="E453" s="119">
        <f>IF('BB-2024-Friday'!$AJ455&lt;&gt;"",IF('BB-2024-Friday'!$AJ455="t",0,'BB-2024-Friday'!AM455),"")</f>
        <v>30</v>
      </c>
      <c r="F453" s="119">
        <f>IF('BB-2024-Friday'!$AJ455&lt;&gt;"",IF('BB-2024-Friday'!$AJ455="t",0,'BB-2024-Friday'!AN455),"")</f>
        <v>30</v>
      </c>
      <c r="G453" s="119">
        <f>IF('BB-2024-Friday'!$AJ455&lt;&gt;"",IF('BB-2024-Friday'!$AJ455="t",0,'BB-2024-Friday'!AO455),"")</f>
        <v>30</v>
      </c>
      <c r="H453" s="119">
        <f>IF('BB-2024-Friday'!$AJ455&lt;&gt;"",IF('BB-2024-Friday'!$AJ455="t",0,'BB-2024-Friday'!AP455),"")</f>
        <v>30</v>
      </c>
      <c r="I453" s="119" t="str">
        <f>IF('BB-2024-Friday'!$AJ455&lt;&gt;"",IF('BB-2024-Friday'!$AJ455="t",0,'BB-2024-Friday'!AQ455),"")</f>
        <v>60</v>
      </c>
      <c r="J453" s="119">
        <f>IF('BB-2024-Friday'!$AJ455&lt;&gt;"",IF('BB-2024-Friday'!$AJ455="t",'BB-2024-Friday'!AM455,0),"")</f>
        <v>0</v>
      </c>
      <c r="K453" s="119">
        <f>IF('BB-2024-Friday'!$AJ455&lt;&gt;"",IF('BB-2024-Friday'!$AJ455="t",'BB-2024-Friday'!AN455,0),"")</f>
        <v>0</v>
      </c>
      <c r="L453" s="119">
        <f>IF('BB-2024-Friday'!$AJ455&lt;&gt;"",IF('BB-2024-Friday'!$AJ455="t",'BB-2024-Friday'!AO455,0),"")</f>
        <v>0</v>
      </c>
      <c r="M453" s="119">
        <f>IF('BB-2024-Friday'!$AJ455&lt;&gt;"",IF('BB-2024-Friday'!$AJ455="t",'BB-2024-Friday'!AP455,0),"")</f>
        <v>0</v>
      </c>
      <c r="N453" s="120">
        <f>IF('BB-2024-Friday'!$AJ455&lt;&gt;"",IF('BB-2024-Friday'!$AJ455="m",'BB-2024-Friday'!U455,0),"")</f>
        <v>0</v>
      </c>
      <c r="O453" s="120">
        <f>IF('BB-2024-Friday'!$AJ455&lt;&gt;"",IF('BB-2024-Friday'!$AJ455="m",'BB-2024-Friday'!V455,0),"")</f>
        <v>0</v>
      </c>
    </row>
    <row r="454" spans="1:15" x14ac:dyDescent="0.25">
      <c r="A454" t="str">
        <f>IF('BB-2024-Friday'!AJ456&lt;&gt;"",'BB-2024-Friday'!AJ456,"")</f>
        <v>l</v>
      </c>
      <c r="B454" t="str">
        <f>IF('BB-2024-Friday'!AJ456&lt;&gt;"",'BB-2024-Friday'!AR456,"")</f>
        <v>[Rest area Class 3]Mooi 1-Stop.</v>
      </c>
      <c r="C454" t="str">
        <f>IF('BB-2024-Friday'!AJ456="m","v","a")</f>
        <v>a</v>
      </c>
      <c r="D454" s="92">
        <f>IF('BB-2024-Friday'!AJ456&lt;&gt;"",'BB-2024-Friday'!AI456,"")</f>
        <v>144.6</v>
      </c>
      <c r="E454" s="119">
        <f>IF('BB-2024-Friday'!$AJ456&lt;&gt;"",IF('BB-2024-Friday'!$AJ456="t",0,'BB-2024-Friday'!AM456),"")</f>
        <v>35</v>
      </c>
      <c r="F454" s="119">
        <f>IF('BB-2024-Friday'!$AJ456&lt;&gt;"",IF('BB-2024-Friday'!$AJ456="t",0,'BB-2024-Friday'!AN456),"")</f>
        <v>40</v>
      </c>
      <c r="G454" s="119">
        <f>IF('BB-2024-Friday'!$AJ456&lt;&gt;"",IF('BB-2024-Friday'!$AJ456="t",0,'BB-2024-Friday'!AO456),"")</f>
        <v>45</v>
      </c>
      <c r="H454" s="119">
        <f>IF('BB-2024-Friday'!$AJ456&lt;&gt;"",IF('BB-2024-Friday'!$AJ456="t",0,'BB-2024-Friday'!AP456),"")</f>
        <v>50</v>
      </c>
      <c r="I454" s="119" t="str">
        <f>IF('BB-2024-Friday'!$AJ456&lt;&gt;"",IF('BB-2024-Friday'!$AJ456="t",0,'BB-2024-Friday'!AQ456),"")</f>
        <v>60</v>
      </c>
      <c r="J454" s="119">
        <f>IF('BB-2024-Friday'!$AJ456&lt;&gt;"",IF('BB-2024-Friday'!$AJ456="t",'BB-2024-Friday'!AM456,0),"")</f>
        <v>0</v>
      </c>
      <c r="K454" s="119">
        <f>IF('BB-2024-Friday'!$AJ456&lt;&gt;"",IF('BB-2024-Friday'!$AJ456="t",'BB-2024-Friday'!AN456,0),"")</f>
        <v>0</v>
      </c>
      <c r="L454" s="119">
        <f>IF('BB-2024-Friday'!$AJ456&lt;&gt;"",IF('BB-2024-Friday'!$AJ456="t",'BB-2024-Friday'!AO456,0),"")</f>
        <v>0</v>
      </c>
      <c r="M454" s="119">
        <f>IF('BB-2024-Friday'!$AJ456&lt;&gt;"",IF('BB-2024-Friday'!$AJ456="t",'BB-2024-Friday'!AP456,0),"")</f>
        <v>0</v>
      </c>
      <c r="N454" s="120">
        <f>IF('BB-2024-Friday'!$AJ456&lt;&gt;"",IF('BB-2024-Friday'!$AJ456="m",'BB-2024-Friday'!U456,0),"")</f>
        <v>0</v>
      </c>
      <c r="O454" s="120">
        <f>IF('BB-2024-Friday'!$AJ456&lt;&gt;"",IF('BB-2024-Friday'!$AJ456="m",'BB-2024-Friday'!V456,0),"")</f>
        <v>0</v>
      </c>
    </row>
    <row r="455" spans="1:15" x14ac:dyDescent="0.25">
      <c r="A455" t="str">
        <f>IF('BB-2024-Friday'!AJ457&lt;&gt;"",'BB-2024-Friday'!AJ457,"")</f>
        <v/>
      </c>
      <c r="B455" t="str">
        <f>IF('BB-2024-Friday'!AJ457&lt;&gt;"",'BB-2024-Friday'!AR457,"")</f>
        <v/>
      </c>
      <c r="C455" t="str">
        <f>IF('BB-2024-Friday'!AJ457="m","v","a")</f>
        <v>a</v>
      </c>
      <c r="D455" s="92" t="str">
        <f>IF('BB-2024-Friday'!AJ457&lt;&gt;"",'BB-2024-Friday'!AI457,"")</f>
        <v/>
      </c>
      <c r="E455" s="119" t="str">
        <f>IF('BB-2024-Friday'!$AJ457&lt;&gt;"",IF('BB-2024-Friday'!$AJ457="t",0,'BB-2024-Friday'!AM457),"")</f>
        <v/>
      </c>
      <c r="F455" s="119" t="str">
        <f>IF('BB-2024-Friday'!$AJ457&lt;&gt;"",IF('BB-2024-Friday'!$AJ457="t",0,'BB-2024-Friday'!AN457),"")</f>
        <v/>
      </c>
      <c r="G455" s="119" t="str">
        <f>IF('BB-2024-Friday'!$AJ457&lt;&gt;"",IF('BB-2024-Friday'!$AJ457="t",0,'BB-2024-Friday'!AO457),"")</f>
        <v/>
      </c>
      <c r="H455" s="119" t="str">
        <f>IF('BB-2024-Friday'!$AJ457&lt;&gt;"",IF('BB-2024-Friday'!$AJ457="t",0,'BB-2024-Friday'!AP457),"")</f>
        <v/>
      </c>
      <c r="I455" s="119" t="str">
        <f>IF('BB-2024-Friday'!$AJ457&lt;&gt;"",IF('BB-2024-Friday'!$AJ457="t",0,'BB-2024-Friday'!AQ457),"")</f>
        <v/>
      </c>
      <c r="J455" s="119" t="str">
        <f>IF('BB-2024-Friday'!$AJ457&lt;&gt;"",IF('BB-2024-Friday'!$AJ457="t",'BB-2024-Friday'!AM457,0),"")</f>
        <v/>
      </c>
      <c r="K455" s="119" t="str">
        <f>IF('BB-2024-Friday'!$AJ457&lt;&gt;"",IF('BB-2024-Friday'!$AJ457="t",'BB-2024-Friday'!AN457,0),"")</f>
        <v/>
      </c>
      <c r="L455" s="119" t="str">
        <f>IF('BB-2024-Friday'!$AJ457&lt;&gt;"",IF('BB-2024-Friday'!$AJ457="t",'BB-2024-Friday'!AO457,0),"")</f>
        <v/>
      </c>
      <c r="M455" s="119" t="str">
        <f>IF('BB-2024-Friday'!$AJ457&lt;&gt;"",IF('BB-2024-Friday'!$AJ457="t",'BB-2024-Friday'!AP457,0),"")</f>
        <v/>
      </c>
      <c r="N455" s="120" t="str">
        <f>IF('BB-2024-Friday'!$AJ457&lt;&gt;"",IF('BB-2024-Friday'!$AJ457="m",'BB-2024-Friday'!U457,0),"")</f>
        <v/>
      </c>
      <c r="O455" s="120" t="str">
        <f>IF('BB-2024-Friday'!$AJ457&lt;&gt;"",IF('BB-2024-Friday'!$AJ457="m",'BB-2024-Friday'!V457,0),"")</f>
        <v/>
      </c>
    </row>
    <row r="456" spans="1:15" x14ac:dyDescent="0.25">
      <c r="A456" t="str">
        <f>IF('BB-2024-Friday'!AJ458&lt;&gt;"",'BB-2024-Friday'!AJ458,"")</f>
        <v/>
      </c>
      <c r="B456" t="str">
        <f>IF('BB-2024-Friday'!AJ458&lt;&gt;"",'BB-2024-Friday'!AR458,"")</f>
        <v/>
      </c>
      <c r="C456" t="str">
        <f>IF('BB-2024-Friday'!AJ458="m","v","a")</f>
        <v>a</v>
      </c>
      <c r="D456" s="92" t="str">
        <f>IF('BB-2024-Friday'!AJ458&lt;&gt;"",'BB-2024-Friday'!AI458,"")</f>
        <v/>
      </c>
      <c r="E456" s="119" t="str">
        <f>IF('BB-2024-Friday'!$AJ458&lt;&gt;"",IF('BB-2024-Friday'!$AJ458="t",0,'BB-2024-Friday'!AM458),"")</f>
        <v/>
      </c>
      <c r="F456" s="119" t="str">
        <f>IF('BB-2024-Friday'!$AJ458&lt;&gt;"",IF('BB-2024-Friday'!$AJ458="t",0,'BB-2024-Friday'!AN458),"")</f>
        <v/>
      </c>
      <c r="G456" s="119" t="str">
        <f>IF('BB-2024-Friday'!$AJ458&lt;&gt;"",IF('BB-2024-Friday'!$AJ458="t",0,'BB-2024-Friday'!AO458),"")</f>
        <v/>
      </c>
      <c r="H456" s="119" t="str">
        <f>IF('BB-2024-Friday'!$AJ458&lt;&gt;"",IF('BB-2024-Friday'!$AJ458="t",0,'BB-2024-Friday'!AP458),"")</f>
        <v/>
      </c>
      <c r="I456" s="119" t="str">
        <f>IF('BB-2024-Friday'!$AJ458&lt;&gt;"",IF('BB-2024-Friday'!$AJ458="t",0,'BB-2024-Friday'!AQ458),"")</f>
        <v/>
      </c>
      <c r="J456" s="119" t="str">
        <f>IF('BB-2024-Friday'!$AJ458&lt;&gt;"",IF('BB-2024-Friday'!$AJ458="t",'BB-2024-Friday'!AM458,0),"")</f>
        <v/>
      </c>
      <c r="K456" s="119" t="str">
        <f>IF('BB-2024-Friday'!$AJ458&lt;&gt;"",IF('BB-2024-Friday'!$AJ458="t",'BB-2024-Friday'!AN458,0),"")</f>
        <v/>
      </c>
      <c r="L456" s="119" t="str">
        <f>IF('BB-2024-Friday'!$AJ458&lt;&gt;"",IF('BB-2024-Friday'!$AJ458="t",'BB-2024-Friday'!AO458,0),"")</f>
        <v/>
      </c>
      <c r="M456" s="119" t="str">
        <f>IF('BB-2024-Friday'!$AJ458&lt;&gt;"",IF('BB-2024-Friday'!$AJ458="t",'BB-2024-Friday'!AP458,0),"")</f>
        <v/>
      </c>
      <c r="N456" s="120" t="str">
        <f>IF('BB-2024-Friday'!$AJ458&lt;&gt;"",IF('BB-2024-Friday'!$AJ458="m",'BB-2024-Friday'!U458,0),"")</f>
        <v/>
      </c>
      <c r="O456" s="120" t="str">
        <f>IF('BB-2024-Friday'!$AJ458&lt;&gt;"",IF('BB-2024-Friday'!$AJ458="m",'BB-2024-Friday'!V458,0),"")</f>
        <v/>
      </c>
    </row>
    <row r="457" spans="1:15" x14ac:dyDescent="0.25">
      <c r="A457" t="str">
        <f>IF('BB-2024-Friday'!AJ459&lt;&gt;"",'BB-2024-Friday'!AJ459,"")</f>
        <v/>
      </c>
      <c r="B457" t="str">
        <f>IF('BB-2024-Friday'!AJ459&lt;&gt;"",'BB-2024-Friday'!AR459,"")</f>
        <v/>
      </c>
      <c r="C457" t="str">
        <f>IF('BB-2024-Friday'!AJ459="m","v","a")</f>
        <v>a</v>
      </c>
      <c r="D457" s="92" t="str">
        <f>IF('BB-2024-Friday'!AJ459&lt;&gt;"",'BB-2024-Friday'!AI459,"")</f>
        <v/>
      </c>
      <c r="E457" s="119" t="str">
        <f>IF('BB-2024-Friday'!$AJ459&lt;&gt;"",IF('BB-2024-Friday'!$AJ459="t",0,'BB-2024-Friday'!AM459),"")</f>
        <v/>
      </c>
      <c r="F457" s="119" t="str">
        <f>IF('BB-2024-Friday'!$AJ459&lt;&gt;"",IF('BB-2024-Friday'!$AJ459="t",0,'BB-2024-Friday'!AN459),"")</f>
        <v/>
      </c>
      <c r="G457" s="119" t="str">
        <f>IF('BB-2024-Friday'!$AJ459&lt;&gt;"",IF('BB-2024-Friday'!$AJ459="t",0,'BB-2024-Friday'!AO459),"")</f>
        <v/>
      </c>
      <c r="H457" s="119" t="str">
        <f>IF('BB-2024-Friday'!$AJ459&lt;&gt;"",IF('BB-2024-Friday'!$AJ459="t",0,'BB-2024-Friday'!AP459),"")</f>
        <v/>
      </c>
      <c r="I457" s="119" t="str">
        <f>IF('BB-2024-Friday'!$AJ459&lt;&gt;"",IF('BB-2024-Friday'!$AJ459="t",0,'BB-2024-Friday'!AQ459),"")</f>
        <v/>
      </c>
      <c r="J457" s="119" t="str">
        <f>IF('BB-2024-Friday'!$AJ459&lt;&gt;"",IF('BB-2024-Friday'!$AJ459="t",'BB-2024-Friday'!AM459,0),"")</f>
        <v/>
      </c>
      <c r="K457" s="119" t="str">
        <f>IF('BB-2024-Friday'!$AJ459&lt;&gt;"",IF('BB-2024-Friday'!$AJ459="t",'BB-2024-Friday'!AN459,0),"")</f>
        <v/>
      </c>
      <c r="L457" s="119" t="str">
        <f>IF('BB-2024-Friday'!$AJ459&lt;&gt;"",IF('BB-2024-Friday'!$AJ459="t",'BB-2024-Friday'!AO459,0),"")</f>
        <v/>
      </c>
      <c r="M457" s="119" t="str">
        <f>IF('BB-2024-Friday'!$AJ459&lt;&gt;"",IF('BB-2024-Friday'!$AJ459="t",'BB-2024-Friday'!AP459,0),"")</f>
        <v/>
      </c>
      <c r="N457" s="120" t="str">
        <f>IF('BB-2024-Friday'!$AJ459&lt;&gt;"",IF('BB-2024-Friday'!$AJ459="m",'BB-2024-Friday'!U459,0),"")</f>
        <v/>
      </c>
      <c r="O457" s="120" t="str">
        <f>IF('BB-2024-Friday'!$AJ459&lt;&gt;"",IF('BB-2024-Friday'!$AJ459="m",'BB-2024-Friday'!V459,0),"")</f>
        <v/>
      </c>
    </row>
    <row r="458" spans="1:15" x14ac:dyDescent="0.25">
      <c r="A458" t="str">
        <f>IF('BB-2024-Friday'!AJ460&lt;&gt;"",'BB-2024-Friday'!AJ460,"")</f>
        <v/>
      </c>
      <c r="B458" t="str">
        <f>IF('BB-2024-Friday'!AJ460&lt;&gt;"",'BB-2024-Friday'!AR460,"")</f>
        <v/>
      </c>
      <c r="C458" t="str">
        <f>IF('BB-2024-Friday'!AJ460="m","v","a")</f>
        <v>a</v>
      </c>
      <c r="D458" s="92" t="str">
        <f>IF('BB-2024-Friday'!AJ460&lt;&gt;"",'BB-2024-Friday'!AI460,"")</f>
        <v/>
      </c>
      <c r="E458" s="119" t="str">
        <f>IF('BB-2024-Friday'!$AJ460&lt;&gt;"",IF('BB-2024-Friday'!$AJ460="t",0,'BB-2024-Friday'!AM460),"")</f>
        <v/>
      </c>
      <c r="F458" s="119" t="str">
        <f>IF('BB-2024-Friday'!$AJ460&lt;&gt;"",IF('BB-2024-Friday'!$AJ460="t",0,'BB-2024-Friday'!AN460),"")</f>
        <v/>
      </c>
      <c r="G458" s="119" t="str">
        <f>IF('BB-2024-Friday'!$AJ460&lt;&gt;"",IF('BB-2024-Friday'!$AJ460="t",0,'BB-2024-Friday'!AO460),"")</f>
        <v/>
      </c>
      <c r="H458" s="119" t="str">
        <f>IF('BB-2024-Friday'!$AJ460&lt;&gt;"",IF('BB-2024-Friday'!$AJ460="t",0,'BB-2024-Friday'!AP460),"")</f>
        <v/>
      </c>
      <c r="I458" s="119" t="str">
        <f>IF('BB-2024-Friday'!$AJ460&lt;&gt;"",IF('BB-2024-Friday'!$AJ460="t",0,'BB-2024-Friday'!AQ460),"")</f>
        <v/>
      </c>
      <c r="J458" s="119" t="str">
        <f>IF('BB-2024-Friday'!$AJ460&lt;&gt;"",IF('BB-2024-Friday'!$AJ460="t",'BB-2024-Friday'!AM460,0),"")</f>
        <v/>
      </c>
      <c r="K458" s="119" t="str">
        <f>IF('BB-2024-Friday'!$AJ460&lt;&gt;"",IF('BB-2024-Friday'!$AJ460="t",'BB-2024-Friday'!AN460,0),"")</f>
        <v/>
      </c>
      <c r="L458" s="119" t="str">
        <f>IF('BB-2024-Friday'!$AJ460&lt;&gt;"",IF('BB-2024-Friday'!$AJ460="t",'BB-2024-Friday'!AO460,0),"")</f>
        <v/>
      </c>
      <c r="M458" s="119" t="str">
        <f>IF('BB-2024-Friday'!$AJ460&lt;&gt;"",IF('BB-2024-Friday'!$AJ460="t",'BB-2024-Friday'!AP460,0),"")</f>
        <v/>
      </c>
      <c r="N458" s="120" t="str">
        <f>IF('BB-2024-Friday'!$AJ460&lt;&gt;"",IF('BB-2024-Friday'!$AJ460="m",'BB-2024-Friday'!U460,0),"")</f>
        <v/>
      </c>
      <c r="O458" s="120" t="str">
        <f>IF('BB-2024-Friday'!$AJ460&lt;&gt;"",IF('BB-2024-Friday'!$AJ460="m",'BB-2024-Friday'!V460,0),"")</f>
        <v/>
      </c>
    </row>
    <row r="459" spans="1:15" x14ac:dyDescent="0.25">
      <c r="A459" t="str">
        <f>IF('BB-2024-Friday'!AJ461&lt;&gt;"",'BB-2024-Friday'!AJ461,"")</f>
        <v/>
      </c>
      <c r="B459" t="str">
        <f>IF('BB-2024-Friday'!AJ461&lt;&gt;"",'BB-2024-Friday'!AR461,"")</f>
        <v/>
      </c>
      <c r="C459" t="str">
        <f>IF('BB-2024-Friday'!AJ461="m","v","a")</f>
        <v>a</v>
      </c>
      <c r="D459" s="92" t="str">
        <f>IF('BB-2024-Friday'!AJ461&lt;&gt;"",'BB-2024-Friday'!AI461,"")</f>
        <v/>
      </c>
      <c r="E459" s="119" t="str">
        <f>IF('BB-2024-Friday'!$AJ461&lt;&gt;"",IF('BB-2024-Friday'!$AJ461="t",0,'BB-2024-Friday'!AM461),"")</f>
        <v/>
      </c>
      <c r="F459" s="119" t="str">
        <f>IF('BB-2024-Friday'!$AJ461&lt;&gt;"",IF('BB-2024-Friday'!$AJ461="t",0,'BB-2024-Friday'!AN461),"")</f>
        <v/>
      </c>
      <c r="G459" s="119" t="str">
        <f>IF('BB-2024-Friday'!$AJ461&lt;&gt;"",IF('BB-2024-Friday'!$AJ461="t",0,'BB-2024-Friday'!AO461),"")</f>
        <v/>
      </c>
      <c r="H459" s="119" t="str">
        <f>IF('BB-2024-Friday'!$AJ461&lt;&gt;"",IF('BB-2024-Friday'!$AJ461="t",0,'BB-2024-Friday'!AP461),"")</f>
        <v/>
      </c>
      <c r="I459" s="119" t="str">
        <f>IF('BB-2024-Friday'!$AJ461&lt;&gt;"",IF('BB-2024-Friday'!$AJ461="t",0,'BB-2024-Friday'!AQ461),"")</f>
        <v/>
      </c>
      <c r="J459" s="119" t="str">
        <f>IF('BB-2024-Friday'!$AJ461&lt;&gt;"",IF('BB-2024-Friday'!$AJ461="t",'BB-2024-Friday'!AM461,0),"")</f>
        <v/>
      </c>
      <c r="K459" s="119" t="str">
        <f>IF('BB-2024-Friday'!$AJ461&lt;&gt;"",IF('BB-2024-Friday'!$AJ461="t",'BB-2024-Friday'!AN461,0),"")</f>
        <v/>
      </c>
      <c r="L459" s="119" t="str">
        <f>IF('BB-2024-Friday'!$AJ461&lt;&gt;"",IF('BB-2024-Friday'!$AJ461="t",'BB-2024-Friday'!AO461,0),"")</f>
        <v/>
      </c>
      <c r="M459" s="119" t="str">
        <f>IF('BB-2024-Friday'!$AJ461&lt;&gt;"",IF('BB-2024-Friday'!$AJ461="t",'BB-2024-Friday'!AP461,0),"")</f>
        <v/>
      </c>
      <c r="N459" s="120" t="str">
        <f>IF('BB-2024-Friday'!$AJ461&lt;&gt;"",IF('BB-2024-Friday'!$AJ461="m",'BB-2024-Friday'!U461,0),"")</f>
        <v/>
      </c>
      <c r="O459" s="120" t="str">
        <f>IF('BB-2024-Friday'!$AJ461&lt;&gt;"",IF('BB-2024-Friday'!$AJ461="m",'BB-2024-Friday'!V461,0),"")</f>
        <v/>
      </c>
    </row>
    <row r="460" spans="1:15" x14ac:dyDescent="0.25">
      <c r="A460" t="str">
        <f>IF('BB-2024-Friday'!AJ462&lt;&gt;"",'BB-2024-Friday'!AJ462,"")</f>
        <v/>
      </c>
      <c r="B460" t="str">
        <f>IF('BB-2024-Friday'!AJ462&lt;&gt;"",'BB-2024-Friday'!AR462,"")</f>
        <v/>
      </c>
      <c r="C460" t="str">
        <f>IF('BB-2024-Friday'!AJ462="m","v","a")</f>
        <v>a</v>
      </c>
      <c r="D460" s="92" t="str">
        <f>IF('BB-2024-Friday'!AJ462&lt;&gt;"",'BB-2024-Friday'!AI462,"")</f>
        <v/>
      </c>
      <c r="E460" s="119" t="str">
        <f>IF('BB-2024-Friday'!$AJ462&lt;&gt;"",IF('BB-2024-Friday'!$AJ462="t",0,'BB-2024-Friday'!AM462),"")</f>
        <v/>
      </c>
      <c r="F460" s="119" t="str">
        <f>IF('BB-2024-Friday'!$AJ462&lt;&gt;"",IF('BB-2024-Friday'!$AJ462="t",0,'BB-2024-Friday'!AN462),"")</f>
        <v/>
      </c>
      <c r="G460" s="119" t="str">
        <f>IF('BB-2024-Friday'!$AJ462&lt;&gt;"",IF('BB-2024-Friday'!$AJ462="t",0,'BB-2024-Friday'!AO462),"")</f>
        <v/>
      </c>
      <c r="H460" s="119" t="str">
        <f>IF('BB-2024-Friday'!$AJ462&lt;&gt;"",IF('BB-2024-Friday'!$AJ462="t",0,'BB-2024-Friday'!AP462),"")</f>
        <v/>
      </c>
      <c r="I460" s="119" t="str">
        <f>IF('BB-2024-Friday'!$AJ462&lt;&gt;"",IF('BB-2024-Friday'!$AJ462="t",0,'BB-2024-Friday'!AQ462),"")</f>
        <v/>
      </c>
      <c r="J460" s="119" t="str">
        <f>IF('BB-2024-Friday'!$AJ462&lt;&gt;"",IF('BB-2024-Friday'!$AJ462="t",'BB-2024-Friday'!AM462,0),"")</f>
        <v/>
      </c>
      <c r="K460" s="119" t="str">
        <f>IF('BB-2024-Friday'!$AJ462&lt;&gt;"",IF('BB-2024-Friday'!$AJ462="t",'BB-2024-Friday'!AN462,0),"")</f>
        <v/>
      </c>
      <c r="L460" s="119" t="str">
        <f>IF('BB-2024-Friday'!$AJ462&lt;&gt;"",IF('BB-2024-Friday'!$AJ462="t",'BB-2024-Friday'!AO462,0),"")</f>
        <v/>
      </c>
      <c r="M460" s="119" t="str">
        <f>IF('BB-2024-Friday'!$AJ462&lt;&gt;"",IF('BB-2024-Friday'!$AJ462="t",'BB-2024-Friday'!AP462,0),"")</f>
        <v/>
      </c>
      <c r="N460" s="120" t="str">
        <f>IF('BB-2024-Friday'!$AJ462&lt;&gt;"",IF('BB-2024-Friday'!$AJ462="m",'BB-2024-Friday'!U462,0),"")</f>
        <v/>
      </c>
      <c r="O460" s="120" t="str">
        <f>IF('BB-2024-Friday'!$AJ462&lt;&gt;"",IF('BB-2024-Friday'!$AJ462="m",'BB-2024-Friday'!V462,0),"")</f>
        <v/>
      </c>
    </row>
    <row r="461" spans="1:15" x14ac:dyDescent="0.25">
      <c r="A461" t="str">
        <f>IF('BB-2024-Friday'!AJ463&lt;&gt;"",'BB-2024-Friday'!AJ463,"")</f>
        <v/>
      </c>
      <c r="B461" t="str">
        <f>IF('BB-2024-Friday'!AJ463&lt;&gt;"",'BB-2024-Friday'!AR463,"")</f>
        <v/>
      </c>
      <c r="C461" t="str">
        <f>IF('BB-2024-Friday'!AJ463="m","v","a")</f>
        <v>a</v>
      </c>
      <c r="D461" s="92" t="str">
        <f>IF('BB-2024-Friday'!AJ463&lt;&gt;"",'BB-2024-Friday'!AI463,"")</f>
        <v/>
      </c>
      <c r="E461" s="119" t="str">
        <f>IF('BB-2024-Friday'!$AJ463&lt;&gt;"",IF('BB-2024-Friday'!$AJ463="t",0,'BB-2024-Friday'!AM463),"")</f>
        <v/>
      </c>
      <c r="F461" s="119" t="str">
        <f>IF('BB-2024-Friday'!$AJ463&lt;&gt;"",IF('BB-2024-Friday'!$AJ463="t",0,'BB-2024-Friday'!AN463),"")</f>
        <v/>
      </c>
      <c r="G461" s="119" t="str">
        <f>IF('BB-2024-Friday'!$AJ463&lt;&gt;"",IF('BB-2024-Friday'!$AJ463="t",0,'BB-2024-Friday'!AO463),"")</f>
        <v/>
      </c>
      <c r="H461" s="119" t="str">
        <f>IF('BB-2024-Friday'!$AJ463&lt;&gt;"",IF('BB-2024-Friday'!$AJ463="t",0,'BB-2024-Friday'!AP463),"")</f>
        <v/>
      </c>
      <c r="I461" s="119" t="str">
        <f>IF('BB-2024-Friday'!$AJ463&lt;&gt;"",IF('BB-2024-Friday'!$AJ463="t",0,'BB-2024-Friday'!AQ463),"")</f>
        <v/>
      </c>
      <c r="J461" s="119" t="str">
        <f>IF('BB-2024-Friday'!$AJ463&lt;&gt;"",IF('BB-2024-Friday'!$AJ463="t",'BB-2024-Friday'!AM463,0),"")</f>
        <v/>
      </c>
      <c r="K461" s="119" t="str">
        <f>IF('BB-2024-Friday'!$AJ463&lt;&gt;"",IF('BB-2024-Friday'!$AJ463="t",'BB-2024-Friday'!AN463,0),"")</f>
        <v/>
      </c>
      <c r="L461" s="119" t="str">
        <f>IF('BB-2024-Friday'!$AJ463&lt;&gt;"",IF('BB-2024-Friday'!$AJ463="t",'BB-2024-Friday'!AO463,0),"")</f>
        <v/>
      </c>
      <c r="M461" s="119" t="str">
        <f>IF('BB-2024-Friday'!$AJ463&lt;&gt;"",IF('BB-2024-Friday'!$AJ463="t",'BB-2024-Friday'!AP463,0),"")</f>
        <v/>
      </c>
      <c r="N461" s="120" t="str">
        <f>IF('BB-2024-Friday'!$AJ463&lt;&gt;"",IF('BB-2024-Friday'!$AJ463="m",'BB-2024-Friday'!U463,0),"")</f>
        <v/>
      </c>
      <c r="O461" s="120" t="str">
        <f>IF('BB-2024-Friday'!$AJ463&lt;&gt;"",IF('BB-2024-Friday'!$AJ463="m",'BB-2024-Friday'!V463,0),"")</f>
        <v/>
      </c>
    </row>
    <row r="462" spans="1:15" x14ac:dyDescent="0.25">
      <c r="A462" t="str">
        <f>IF('BB-2024-Friday'!AJ464&lt;&gt;"",'BB-2024-Friday'!AJ464,"")</f>
        <v>o</v>
      </c>
      <c r="B462" t="str">
        <f>IF('BB-2024-Friday'!AJ464&lt;&gt;"",'BB-2024-Friday'!AR464,"")</f>
        <v>Traffic Circle - Leave circle at 2nd exit</v>
      </c>
      <c r="C462" t="str">
        <f>IF('BB-2024-Friday'!AJ464="m","v","a")</f>
        <v>a</v>
      </c>
      <c r="D462" s="92">
        <f>IF('BB-2024-Friday'!AJ464&lt;&gt;"",'BB-2024-Friday'!AI464,"")</f>
        <v>146.12</v>
      </c>
      <c r="E462" s="119">
        <f>IF('BB-2024-Friday'!$AJ464&lt;&gt;"",IF('BB-2024-Friday'!$AJ464="t",0,'BB-2024-Friday'!AM464),"")</f>
        <v>35</v>
      </c>
      <c r="F462" s="119">
        <f>IF('BB-2024-Friday'!$AJ464&lt;&gt;"",IF('BB-2024-Friday'!$AJ464="t",0,'BB-2024-Friday'!AN464),"")</f>
        <v>35</v>
      </c>
      <c r="G462" s="119">
        <f>IF('BB-2024-Friday'!$AJ464&lt;&gt;"",IF('BB-2024-Friday'!$AJ464="t",0,'BB-2024-Friday'!AO464),"")</f>
        <v>35</v>
      </c>
      <c r="H462" s="119">
        <f>IF('BB-2024-Friday'!$AJ464&lt;&gt;"",IF('BB-2024-Friday'!$AJ464="t",0,'BB-2024-Friday'!AP464),"")</f>
        <v>35</v>
      </c>
      <c r="I462" s="119" t="str">
        <f>IF('BB-2024-Friday'!$AJ464&lt;&gt;"",IF('BB-2024-Friday'!$AJ464="t",0,'BB-2024-Friday'!AQ464),"")</f>
        <v>60</v>
      </c>
      <c r="J462" s="119">
        <f>IF('BB-2024-Friday'!$AJ464&lt;&gt;"",IF('BB-2024-Friday'!$AJ464="t",'BB-2024-Friday'!AM464,0),"")</f>
        <v>0</v>
      </c>
      <c r="K462" s="119">
        <f>IF('BB-2024-Friday'!$AJ464&lt;&gt;"",IF('BB-2024-Friday'!$AJ464="t",'BB-2024-Friday'!AN464,0),"")</f>
        <v>0</v>
      </c>
      <c r="L462" s="119">
        <f>IF('BB-2024-Friday'!$AJ464&lt;&gt;"",IF('BB-2024-Friday'!$AJ464="t",'BB-2024-Friday'!AO464,0),"")</f>
        <v>0</v>
      </c>
      <c r="M462" s="119">
        <f>IF('BB-2024-Friday'!$AJ464&lt;&gt;"",IF('BB-2024-Friday'!$AJ464="t",'BB-2024-Friday'!AP464,0),"")</f>
        <v>0</v>
      </c>
      <c r="N462" s="120">
        <f>IF('BB-2024-Friday'!$AJ464&lt;&gt;"",IF('BB-2024-Friday'!$AJ464="m",'BB-2024-Friday'!U464,0),"")</f>
        <v>0</v>
      </c>
      <c r="O462" s="120">
        <f>IF('BB-2024-Friday'!$AJ464&lt;&gt;"",IF('BB-2024-Friday'!$AJ464="m",'BB-2024-Friday'!V464,0),"")</f>
        <v>0</v>
      </c>
    </row>
    <row r="463" spans="1:15" x14ac:dyDescent="0.25">
      <c r="A463" t="str">
        <f>IF('BB-2024-Friday'!AJ465&lt;&gt;"",'BB-2024-Friday'!AJ465,"")</f>
        <v/>
      </c>
      <c r="B463" t="str">
        <f>IF('BB-2024-Friday'!AJ465&lt;&gt;"",'BB-2024-Friday'!AR465,"")</f>
        <v/>
      </c>
      <c r="C463" t="str">
        <f>IF('BB-2024-Friday'!AJ465="m","v","a")</f>
        <v>a</v>
      </c>
      <c r="D463" s="92" t="str">
        <f>IF('BB-2024-Friday'!AJ465&lt;&gt;"",'BB-2024-Friday'!AI465,"")</f>
        <v/>
      </c>
      <c r="E463" s="119" t="str">
        <f>IF('BB-2024-Friday'!$AJ465&lt;&gt;"",IF('BB-2024-Friday'!$AJ465="t",0,'BB-2024-Friday'!AM465),"")</f>
        <v/>
      </c>
      <c r="F463" s="119" t="str">
        <f>IF('BB-2024-Friday'!$AJ465&lt;&gt;"",IF('BB-2024-Friday'!$AJ465="t",0,'BB-2024-Friday'!AN465),"")</f>
        <v/>
      </c>
      <c r="G463" s="119" t="str">
        <f>IF('BB-2024-Friday'!$AJ465&lt;&gt;"",IF('BB-2024-Friday'!$AJ465="t",0,'BB-2024-Friday'!AO465),"")</f>
        <v/>
      </c>
      <c r="H463" s="119" t="str">
        <f>IF('BB-2024-Friday'!$AJ465&lt;&gt;"",IF('BB-2024-Friday'!$AJ465="t",0,'BB-2024-Friday'!AP465),"")</f>
        <v/>
      </c>
      <c r="I463" s="119" t="str">
        <f>IF('BB-2024-Friday'!$AJ465&lt;&gt;"",IF('BB-2024-Friday'!$AJ465="t",0,'BB-2024-Friday'!AQ465),"")</f>
        <v/>
      </c>
      <c r="J463" s="119" t="str">
        <f>IF('BB-2024-Friday'!$AJ465&lt;&gt;"",IF('BB-2024-Friday'!$AJ465="t",'BB-2024-Friday'!AM465,0),"")</f>
        <v/>
      </c>
      <c r="K463" s="119" t="str">
        <f>IF('BB-2024-Friday'!$AJ465&lt;&gt;"",IF('BB-2024-Friday'!$AJ465="t",'BB-2024-Friday'!AN465,0),"")</f>
        <v/>
      </c>
      <c r="L463" s="119" t="str">
        <f>IF('BB-2024-Friday'!$AJ465&lt;&gt;"",IF('BB-2024-Friday'!$AJ465="t",'BB-2024-Friday'!AO465,0),"")</f>
        <v/>
      </c>
      <c r="M463" s="119" t="str">
        <f>IF('BB-2024-Friday'!$AJ465&lt;&gt;"",IF('BB-2024-Friday'!$AJ465="t",'BB-2024-Friday'!AP465,0),"")</f>
        <v/>
      </c>
      <c r="N463" s="120" t="str">
        <f>IF('BB-2024-Friday'!$AJ465&lt;&gt;"",IF('BB-2024-Friday'!$AJ465="m",'BB-2024-Friday'!U465,0),"")</f>
        <v/>
      </c>
      <c r="O463" s="120" t="str">
        <f>IF('BB-2024-Friday'!$AJ465&lt;&gt;"",IF('BB-2024-Friday'!$AJ465="m",'BB-2024-Friday'!V465,0),"")</f>
        <v/>
      </c>
    </row>
    <row r="464" spans="1:15" x14ac:dyDescent="0.25">
      <c r="A464" t="str">
        <f>IF('BB-2024-Friday'!AJ466&lt;&gt;"",'BB-2024-Friday'!AJ466,"")</f>
        <v/>
      </c>
      <c r="B464" t="str">
        <f>IF('BB-2024-Friday'!AJ466&lt;&gt;"",'BB-2024-Friday'!AR466,"")</f>
        <v/>
      </c>
      <c r="C464" t="str">
        <f>IF('BB-2024-Friday'!AJ466="m","v","a")</f>
        <v>a</v>
      </c>
      <c r="D464" s="92" t="str">
        <f>IF('BB-2024-Friday'!AJ466&lt;&gt;"",'BB-2024-Friday'!AI466,"")</f>
        <v/>
      </c>
      <c r="E464" s="119" t="str">
        <f>IF('BB-2024-Friday'!$AJ466&lt;&gt;"",IF('BB-2024-Friday'!$AJ466="t",0,'BB-2024-Friday'!AM466),"")</f>
        <v/>
      </c>
      <c r="F464" s="119" t="str">
        <f>IF('BB-2024-Friday'!$AJ466&lt;&gt;"",IF('BB-2024-Friday'!$AJ466="t",0,'BB-2024-Friday'!AN466),"")</f>
        <v/>
      </c>
      <c r="G464" s="119" t="str">
        <f>IF('BB-2024-Friday'!$AJ466&lt;&gt;"",IF('BB-2024-Friday'!$AJ466="t",0,'BB-2024-Friday'!AO466),"")</f>
        <v/>
      </c>
      <c r="H464" s="119" t="str">
        <f>IF('BB-2024-Friday'!$AJ466&lt;&gt;"",IF('BB-2024-Friday'!$AJ466="t",0,'BB-2024-Friday'!AP466),"")</f>
        <v/>
      </c>
      <c r="I464" s="119" t="str">
        <f>IF('BB-2024-Friday'!$AJ466&lt;&gt;"",IF('BB-2024-Friday'!$AJ466="t",0,'BB-2024-Friday'!AQ466),"")</f>
        <v/>
      </c>
      <c r="J464" s="119" t="str">
        <f>IF('BB-2024-Friday'!$AJ466&lt;&gt;"",IF('BB-2024-Friday'!$AJ466="t",'BB-2024-Friday'!AM466,0),"")</f>
        <v/>
      </c>
      <c r="K464" s="119" t="str">
        <f>IF('BB-2024-Friday'!$AJ466&lt;&gt;"",IF('BB-2024-Friday'!$AJ466="t",'BB-2024-Friday'!AN466,0),"")</f>
        <v/>
      </c>
      <c r="L464" s="119" t="str">
        <f>IF('BB-2024-Friday'!$AJ466&lt;&gt;"",IF('BB-2024-Friday'!$AJ466="t",'BB-2024-Friday'!AO466,0),"")</f>
        <v/>
      </c>
      <c r="M464" s="119" t="str">
        <f>IF('BB-2024-Friday'!$AJ466&lt;&gt;"",IF('BB-2024-Friday'!$AJ466="t",'BB-2024-Friday'!AP466,0),"")</f>
        <v/>
      </c>
      <c r="N464" s="120" t="str">
        <f>IF('BB-2024-Friday'!$AJ466&lt;&gt;"",IF('BB-2024-Friday'!$AJ466="m",'BB-2024-Friday'!U466,0),"")</f>
        <v/>
      </c>
      <c r="O464" s="120" t="str">
        <f>IF('BB-2024-Friday'!$AJ466&lt;&gt;"",IF('BB-2024-Friday'!$AJ466="m",'BB-2024-Friday'!V466,0),"")</f>
        <v/>
      </c>
    </row>
    <row r="465" spans="1:15" x14ac:dyDescent="0.25">
      <c r="A465" t="str">
        <f>IF('BB-2024-Friday'!AJ467&lt;&gt;"",'BB-2024-Friday'!AJ467,"")</f>
        <v/>
      </c>
      <c r="B465" t="str">
        <f>IF('BB-2024-Friday'!AJ467&lt;&gt;"",'BB-2024-Friday'!AR467,"")</f>
        <v/>
      </c>
      <c r="C465" t="str">
        <f>IF('BB-2024-Friday'!AJ467="m","v","a")</f>
        <v>a</v>
      </c>
      <c r="D465" s="92" t="str">
        <f>IF('BB-2024-Friday'!AJ467&lt;&gt;"",'BB-2024-Friday'!AI467,"")</f>
        <v/>
      </c>
      <c r="E465" s="119" t="str">
        <f>IF('BB-2024-Friday'!$AJ467&lt;&gt;"",IF('BB-2024-Friday'!$AJ467="t",0,'BB-2024-Friday'!AM467),"")</f>
        <v/>
      </c>
      <c r="F465" s="119" t="str">
        <f>IF('BB-2024-Friday'!$AJ467&lt;&gt;"",IF('BB-2024-Friday'!$AJ467="t",0,'BB-2024-Friday'!AN467),"")</f>
        <v/>
      </c>
      <c r="G465" s="119" t="str">
        <f>IF('BB-2024-Friday'!$AJ467&lt;&gt;"",IF('BB-2024-Friday'!$AJ467="t",0,'BB-2024-Friday'!AO467),"")</f>
        <v/>
      </c>
      <c r="H465" s="119" t="str">
        <f>IF('BB-2024-Friday'!$AJ467&lt;&gt;"",IF('BB-2024-Friday'!$AJ467="t",0,'BB-2024-Friday'!AP467),"")</f>
        <v/>
      </c>
      <c r="I465" s="119" t="str">
        <f>IF('BB-2024-Friday'!$AJ467&lt;&gt;"",IF('BB-2024-Friday'!$AJ467="t",0,'BB-2024-Friday'!AQ467),"")</f>
        <v/>
      </c>
      <c r="J465" s="119" t="str">
        <f>IF('BB-2024-Friday'!$AJ467&lt;&gt;"",IF('BB-2024-Friday'!$AJ467="t",'BB-2024-Friday'!AM467,0),"")</f>
        <v/>
      </c>
      <c r="K465" s="119" t="str">
        <f>IF('BB-2024-Friday'!$AJ467&lt;&gt;"",IF('BB-2024-Friday'!$AJ467="t",'BB-2024-Friday'!AN467,0),"")</f>
        <v/>
      </c>
      <c r="L465" s="119" t="str">
        <f>IF('BB-2024-Friday'!$AJ467&lt;&gt;"",IF('BB-2024-Friday'!$AJ467="t",'BB-2024-Friday'!AO467,0),"")</f>
        <v/>
      </c>
      <c r="M465" s="119" t="str">
        <f>IF('BB-2024-Friday'!$AJ467&lt;&gt;"",IF('BB-2024-Friday'!$AJ467="t",'BB-2024-Friday'!AP467,0),"")</f>
        <v/>
      </c>
      <c r="N465" s="120" t="str">
        <f>IF('BB-2024-Friday'!$AJ467&lt;&gt;"",IF('BB-2024-Friday'!$AJ467="m",'BB-2024-Friday'!U467,0),"")</f>
        <v/>
      </c>
      <c r="O465" s="120" t="str">
        <f>IF('BB-2024-Friday'!$AJ467&lt;&gt;"",IF('BB-2024-Friday'!$AJ467="m",'BB-2024-Friday'!V467,0),"")</f>
        <v/>
      </c>
    </row>
    <row r="466" spans="1:15" x14ac:dyDescent="0.25">
      <c r="A466" t="str">
        <f>IF('BB-2024-Friday'!AJ468&lt;&gt;"",'BB-2024-Friday'!AJ468,"")</f>
        <v/>
      </c>
      <c r="B466" t="str">
        <f>IF('BB-2024-Friday'!AJ468&lt;&gt;"",'BB-2024-Friday'!AR468,"")</f>
        <v/>
      </c>
      <c r="C466" t="str">
        <f>IF('BB-2024-Friday'!AJ468="m","v","a")</f>
        <v>a</v>
      </c>
      <c r="D466" s="92" t="str">
        <f>IF('BB-2024-Friday'!AJ468&lt;&gt;"",'BB-2024-Friday'!AI468,"")</f>
        <v/>
      </c>
      <c r="E466" s="119" t="str">
        <f>IF('BB-2024-Friday'!$AJ468&lt;&gt;"",IF('BB-2024-Friday'!$AJ468="t",0,'BB-2024-Friday'!AM468),"")</f>
        <v/>
      </c>
      <c r="F466" s="119" t="str">
        <f>IF('BB-2024-Friday'!$AJ468&lt;&gt;"",IF('BB-2024-Friday'!$AJ468="t",0,'BB-2024-Friday'!AN468),"")</f>
        <v/>
      </c>
      <c r="G466" s="119" t="str">
        <f>IF('BB-2024-Friday'!$AJ468&lt;&gt;"",IF('BB-2024-Friday'!$AJ468="t",0,'BB-2024-Friday'!AO468),"")</f>
        <v/>
      </c>
      <c r="H466" s="119" t="str">
        <f>IF('BB-2024-Friday'!$AJ468&lt;&gt;"",IF('BB-2024-Friday'!$AJ468="t",0,'BB-2024-Friday'!AP468),"")</f>
        <v/>
      </c>
      <c r="I466" s="119" t="str">
        <f>IF('BB-2024-Friday'!$AJ468&lt;&gt;"",IF('BB-2024-Friday'!$AJ468="t",0,'BB-2024-Friday'!AQ468),"")</f>
        <v/>
      </c>
      <c r="J466" s="119" t="str">
        <f>IF('BB-2024-Friday'!$AJ468&lt;&gt;"",IF('BB-2024-Friday'!$AJ468="t",'BB-2024-Friday'!AM468,0),"")</f>
        <v/>
      </c>
      <c r="K466" s="119" t="str">
        <f>IF('BB-2024-Friday'!$AJ468&lt;&gt;"",IF('BB-2024-Friday'!$AJ468="t",'BB-2024-Friday'!AN468,0),"")</f>
        <v/>
      </c>
      <c r="L466" s="119" t="str">
        <f>IF('BB-2024-Friday'!$AJ468&lt;&gt;"",IF('BB-2024-Friday'!$AJ468="t",'BB-2024-Friday'!AO468,0),"")</f>
        <v/>
      </c>
      <c r="M466" s="119" t="str">
        <f>IF('BB-2024-Friday'!$AJ468&lt;&gt;"",IF('BB-2024-Friday'!$AJ468="t",'BB-2024-Friday'!AP468,0),"")</f>
        <v/>
      </c>
      <c r="N466" s="120" t="str">
        <f>IF('BB-2024-Friday'!$AJ468&lt;&gt;"",IF('BB-2024-Friday'!$AJ468="m",'BB-2024-Friday'!U468,0),"")</f>
        <v/>
      </c>
      <c r="O466" s="120" t="str">
        <f>IF('BB-2024-Friday'!$AJ468&lt;&gt;"",IF('BB-2024-Friday'!$AJ468="m",'BB-2024-Friday'!V468,0),"")</f>
        <v/>
      </c>
    </row>
    <row r="467" spans="1:15" x14ac:dyDescent="0.25">
      <c r="A467" t="str">
        <f>IF('BB-2024-Friday'!AJ469&lt;&gt;"",'BB-2024-Friday'!AJ469,"")</f>
        <v>f</v>
      </c>
      <c r="B467" t="str">
        <f>IF('BB-2024-Friday'!AJ469&lt;&gt;"",'BB-2024-Friday'!AR469,"")</f>
        <v>R103 Estcourt 29.  {START of REGULARITY?}</v>
      </c>
      <c r="C467" t="str">
        <f>IF('BB-2024-Friday'!AJ469="m","v","a")</f>
        <v>a</v>
      </c>
      <c r="D467" s="92">
        <f>IF('BB-2024-Friday'!AJ469&lt;&gt;"",'BB-2024-Friday'!AI469,"")</f>
        <v>146.55000000000001</v>
      </c>
      <c r="E467" s="119">
        <f>IF('BB-2024-Friday'!$AJ469&lt;&gt;"",IF('BB-2024-Friday'!$AJ469="t",0,'BB-2024-Friday'!AM469),"")</f>
        <v>36</v>
      </c>
      <c r="F467" s="119">
        <f>IF('BB-2024-Friday'!$AJ469&lt;&gt;"",IF('BB-2024-Friday'!$AJ469="t",0,'BB-2024-Friday'!AN469),"")</f>
        <v>41</v>
      </c>
      <c r="G467" s="119">
        <f>IF('BB-2024-Friday'!$AJ469&lt;&gt;"",IF('BB-2024-Friday'!$AJ469="t",0,'BB-2024-Friday'!AO469),"")</f>
        <v>47</v>
      </c>
      <c r="H467" s="119">
        <f>IF('BB-2024-Friday'!$AJ469&lt;&gt;"",IF('BB-2024-Friday'!$AJ469="t",0,'BB-2024-Friday'!AP469),"")</f>
        <v>52</v>
      </c>
      <c r="I467" s="119" t="str">
        <f>IF('BB-2024-Friday'!$AJ469&lt;&gt;"",IF('BB-2024-Friday'!$AJ469="t",0,'BB-2024-Friday'!AQ469),"")</f>
        <v>80</v>
      </c>
      <c r="J467" s="119">
        <f>IF('BB-2024-Friday'!$AJ469&lt;&gt;"",IF('BB-2024-Friday'!$AJ469="t",'BB-2024-Friday'!AM469,0),"")</f>
        <v>0</v>
      </c>
      <c r="K467" s="119">
        <f>IF('BB-2024-Friday'!$AJ469&lt;&gt;"",IF('BB-2024-Friday'!$AJ469="t",'BB-2024-Friday'!AN469,0),"")</f>
        <v>0</v>
      </c>
      <c r="L467" s="119">
        <f>IF('BB-2024-Friday'!$AJ469&lt;&gt;"",IF('BB-2024-Friday'!$AJ469="t",'BB-2024-Friday'!AO469,0),"")</f>
        <v>0</v>
      </c>
      <c r="M467" s="119">
        <f>IF('BB-2024-Friday'!$AJ469&lt;&gt;"",IF('BB-2024-Friday'!$AJ469="t",'BB-2024-Friday'!AP469,0),"")</f>
        <v>0</v>
      </c>
      <c r="N467" s="120">
        <f>IF('BB-2024-Friday'!$AJ469&lt;&gt;"",IF('BB-2024-Friday'!$AJ469="m",'BB-2024-Friday'!U469,0),"")</f>
        <v>0</v>
      </c>
      <c r="O467" s="120">
        <f>IF('BB-2024-Friday'!$AJ469&lt;&gt;"",IF('BB-2024-Friday'!$AJ469="m",'BB-2024-Friday'!V469,0),"")</f>
        <v>0</v>
      </c>
    </row>
    <row r="468" spans="1:15" x14ac:dyDescent="0.25">
      <c r="A468" t="str">
        <f>IF('BB-2024-Friday'!AJ470&lt;&gt;"",'BB-2024-Friday'!AJ470,"")</f>
        <v/>
      </c>
      <c r="B468" t="str">
        <f>IF('BB-2024-Friday'!AJ470&lt;&gt;"",'BB-2024-Friday'!AR470,"")</f>
        <v/>
      </c>
      <c r="C468" t="str">
        <f>IF('BB-2024-Friday'!AJ470="m","v","a")</f>
        <v>a</v>
      </c>
      <c r="D468" s="92" t="str">
        <f>IF('BB-2024-Friday'!AJ470&lt;&gt;"",'BB-2024-Friday'!AI470,"")</f>
        <v/>
      </c>
      <c r="E468" s="119" t="str">
        <f>IF('BB-2024-Friday'!$AJ470&lt;&gt;"",IF('BB-2024-Friday'!$AJ470="t",0,'BB-2024-Friday'!AM470),"")</f>
        <v/>
      </c>
      <c r="F468" s="119" t="str">
        <f>IF('BB-2024-Friday'!$AJ470&lt;&gt;"",IF('BB-2024-Friday'!$AJ470="t",0,'BB-2024-Friday'!AN470),"")</f>
        <v/>
      </c>
      <c r="G468" s="119" t="str">
        <f>IF('BB-2024-Friday'!$AJ470&lt;&gt;"",IF('BB-2024-Friday'!$AJ470="t",0,'BB-2024-Friday'!AO470),"")</f>
        <v/>
      </c>
      <c r="H468" s="119" t="str">
        <f>IF('BB-2024-Friday'!$AJ470&lt;&gt;"",IF('BB-2024-Friday'!$AJ470="t",0,'BB-2024-Friday'!AP470),"")</f>
        <v/>
      </c>
      <c r="I468" s="119" t="str">
        <f>IF('BB-2024-Friday'!$AJ470&lt;&gt;"",IF('BB-2024-Friday'!$AJ470="t",0,'BB-2024-Friday'!AQ470),"")</f>
        <v/>
      </c>
      <c r="J468" s="119" t="str">
        <f>IF('BB-2024-Friday'!$AJ470&lt;&gt;"",IF('BB-2024-Friday'!$AJ470="t",'BB-2024-Friday'!AM470,0),"")</f>
        <v/>
      </c>
      <c r="K468" s="119" t="str">
        <f>IF('BB-2024-Friday'!$AJ470&lt;&gt;"",IF('BB-2024-Friday'!$AJ470="t",'BB-2024-Friday'!AN470,0),"")</f>
        <v/>
      </c>
      <c r="L468" s="119" t="str">
        <f>IF('BB-2024-Friday'!$AJ470&lt;&gt;"",IF('BB-2024-Friday'!$AJ470="t",'BB-2024-Friday'!AO470,0),"")</f>
        <v/>
      </c>
      <c r="M468" s="119" t="str">
        <f>IF('BB-2024-Friday'!$AJ470&lt;&gt;"",IF('BB-2024-Friday'!$AJ470="t",'BB-2024-Friday'!AP470,0),"")</f>
        <v/>
      </c>
      <c r="N468" s="120" t="str">
        <f>IF('BB-2024-Friday'!$AJ470&lt;&gt;"",IF('BB-2024-Friday'!$AJ470="m",'BB-2024-Friday'!U470,0),"")</f>
        <v/>
      </c>
      <c r="O468" s="120" t="str">
        <f>IF('BB-2024-Friday'!$AJ470&lt;&gt;"",IF('BB-2024-Friday'!$AJ470="m",'BB-2024-Friday'!V470,0),"")</f>
        <v/>
      </c>
    </row>
    <row r="469" spans="1:15" x14ac:dyDescent="0.25">
      <c r="A469" t="str">
        <f>IF('BB-2024-Friday'!AJ471&lt;&gt;"",'BB-2024-Friday'!AJ471,"")</f>
        <v>d</v>
      </c>
      <c r="B469" t="str">
        <f>IF('BB-2024-Friday'!AJ471&lt;&gt;"",'BB-2024-Friday'!AR471,"")</f>
        <v>{Left} (N3) [Toll Route] [Highway] 146.  START of REGULARITY.  Be careful of uneven road surface.</v>
      </c>
      <c r="C469" t="str">
        <f>IF('BB-2024-Friday'!AJ471="m","v","a")</f>
        <v>a</v>
      </c>
      <c r="D469" s="92">
        <f>IF('BB-2024-Friday'!AJ471&lt;&gt;"",'BB-2024-Friday'!AI471,"")</f>
        <v>147.44999999999999</v>
      </c>
      <c r="E469" s="119">
        <f>IF('BB-2024-Friday'!$AJ471&lt;&gt;"",IF('BB-2024-Friday'!$AJ471="t",0,'BB-2024-Friday'!AM471),"")</f>
        <v>39</v>
      </c>
      <c r="F469" s="119">
        <f>IF('BB-2024-Friday'!$AJ471&lt;&gt;"",IF('BB-2024-Friday'!$AJ471="t",0,'BB-2024-Friday'!AN471),"")</f>
        <v>44</v>
      </c>
      <c r="G469" s="119">
        <f>IF('BB-2024-Friday'!$AJ471&lt;&gt;"",IF('BB-2024-Friday'!$AJ471="t",0,'BB-2024-Friday'!AO471),"")</f>
        <v>49</v>
      </c>
      <c r="H469" s="119">
        <f>IF('BB-2024-Friday'!$AJ471&lt;&gt;"",IF('BB-2024-Friday'!$AJ471="t",0,'BB-2024-Friday'!AP471),"")</f>
        <v>52</v>
      </c>
      <c r="I469" s="119" t="str">
        <f>IF('BB-2024-Friday'!$AJ471&lt;&gt;"",IF('BB-2024-Friday'!$AJ471="t",0,'BB-2024-Friday'!AQ471),"")</f>
        <v>80</v>
      </c>
      <c r="J469" s="119">
        <f>IF('BB-2024-Friday'!$AJ471&lt;&gt;"",IF('BB-2024-Friday'!$AJ471="t",'BB-2024-Friday'!AM471,0),"")</f>
        <v>0</v>
      </c>
      <c r="K469" s="119">
        <f>IF('BB-2024-Friday'!$AJ471&lt;&gt;"",IF('BB-2024-Friday'!$AJ471="t",'BB-2024-Friday'!AN471,0),"")</f>
        <v>0</v>
      </c>
      <c r="L469" s="119">
        <f>IF('BB-2024-Friday'!$AJ471&lt;&gt;"",IF('BB-2024-Friday'!$AJ471="t",'BB-2024-Friday'!AO471,0),"")</f>
        <v>0</v>
      </c>
      <c r="M469" s="119">
        <f>IF('BB-2024-Friday'!$AJ471&lt;&gt;"",IF('BB-2024-Friday'!$AJ471="t",'BB-2024-Friday'!AP471,0),"")</f>
        <v>0</v>
      </c>
      <c r="N469" s="120">
        <f>IF('BB-2024-Friday'!$AJ471&lt;&gt;"",IF('BB-2024-Friday'!$AJ471="m",'BB-2024-Friday'!U471,0),"")</f>
        <v>0</v>
      </c>
      <c r="O469" s="120">
        <f>IF('BB-2024-Friday'!$AJ471&lt;&gt;"",IF('BB-2024-Friday'!$AJ471="m",'BB-2024-Friday'!V471,0),"")</f>
        <v>0</v>
      </c>
    </row>
    <row r="470" spans="1:15" x14ac:dyDescent="0.25">
      <c r="A470" t="str">
        <f>IF('BB-2024-Friday'!AJ472&lt;&gt;"",'BB-2024-Friday'!AJ472,"")</f>
        <v/>
      </c>
      <c r="B470" t="str">
        <f>IF('BB-2024-Friday'!AJ472&lt;&gt;"",'BB-2024-Friday'!AR472,"")</f>
        <v/>
      </c>
      <c r="C470" t="str">
        <f>IF('BB-2024-Friday'!AJ472="m","v","a")</f>
        <v>a</v>
      </c>
      <c r="D470" s="92" t="str">
        <f>IF('BB-2024-Friday'!AJ472&lt;&gt;"",'BB-2024-Friday'!AI472,"")</f>
        <v/>
      </c>
      <c r="E470" s="119" t="str">
        <f>IF('BB-2024-Friday'!$AJ472&lt;&gt;"",IF('BB-2024-Friday'!$AJ472="t",0,'BB-2024-Friday'!AM472),"")</f>
        <v/>
      </c>
      <c r="F470" s="119" t="str">
        <f>IF('BB-2024-Friday'!$AJ472&lt;&gt;"",IF('BB-2024-Friday'!$AJ472="t",0,'BB-2024-Friday'!AN472),"")</f>
        <v/>
      </c>
      <c r="G470" s="119" t="str">
        <f>IF('BB-2024-Friday'!$AJ472&lt;&gt;"",IF('BB-2024-Friday'!$AJ472="t",0,'BB-2024-Friday'!AO472),"")</f>
        <v/>
      </c>
      <c r="H470" s="119" t="str">
        <f>IF('BB-2024-Friday'!$AJ472&lt;&gt;"",IF('BB-2024-Friday'!$AJ472="t",0,'BB-2024-Friday'!AP472),"")</f>
        <v/>
      </c>
      <c r="I470" s="119" t="str">
        <f>IF('BB-2024-Friday'!$AJ472&lt;&gt;"",IF('BB-2024-Friday'!$AJ472="t",0,'BB-2024-Friday'!AQ472),"")</f>
        <v/>
      </c>
      <c r="J470" s="119" t="str">
        <f>IF('BB-2024-Friday'!$AJ472&lt;&gt;"",IF('BB-2024-Friday'!$AJ472="t",'BB-2024-Friday'!AM472,0),"")</f>
        <v/>
      </c>
      <c r="K470" s="119" t="str">
        <f>IF('BB-2024-Friday'!$AJ472&lt;&gt;"",IF('BB-2024-Friday'!$AJ472="t",'BB-2024-Friday'!AN472,0),"")</f>
        <v/>
      </c>
      <c r="L470" s="119" t="str">
        <f>IF('BB-2024-Friday'!$AJ472&lt;&gt;"",IF('BB-2024-Friday'!$AJ472="t",'BB-2024-Friday'!AO472,0),"")</f>
        <v/>
      </c>
      <c r="M470" s="119" t="str">
        <f>IF('BB-2024-Friday'!$AJ472&lt;&gt;"",IF('BB-2024-Friday'!$AJ472="t",'BB-2024-Friday'!AP472,0),"")</f>
        <v/>
      </c>
      <c r="N470" s="120" t="str">
        <f>IF('BB-2024-Friday'!$AJ472&lt;&gt;"",IF('BB-2024-Friday'!$AJ472="m",'BB-2024-Friday'!U472,0),"")</f>
        <v/>
      </c>
      <c r="O470" s="120" t="str">
        <f>IF('BB-2024-Friday'!$AJ472&lt;&gt;"",IF('BB-2024-Friday'!$AJ472="m",'BB-2024-Friday'!V472,0),"")</f>
        <v/>
      </c>
    </row>
    <row r="471" spans="1:15" x14ac:dyDescent="0.25">
      <c r="A471" t="str">
        <f>IF('BB-2024-Friday'!AJ473&lt;&gt;"",'BB-2024-Friday'!AJ473,"")</f>
        <v/>
      </c>
      <c r="B471" t="str">
        <f>IF('BB-2024-Friday'!AJ473&lt;&gt;"",'BB-2024-Friday'!AR473,"")</f>
        <v/>
      </c>
      <c r="C471" t="str">
        <f>IF('BB-2024-Friday'!AJ473="m","v","a")</f>
        <v>a</v>
      </c>
      <c r="D471" s="92" t="str">
        <f>IF('BB-2024-Friday'!AJ473&lt;&gt;"",'BB-2024-Friday'!AI473,"")</f>
        <v/>
      </c>
      <c r="E471" s="119" t="str">
        <f>IF('BB-2024-Friday'!$AJ473&lt;&gt;"",IF('BB-2024-Friday'!$AJ473="t",0,'BB-2024-Friday'!AM473),"")</f>
        <v/>
      </c>
      <c r="F471" s="119" t="str">
        <f>IF('BB-2024-Friday'!$AJ473&lt;&gt;"",IF('BB-2024-Friday'!$AJ473="t",0,'BB-2024-Friday'!AN473),"")</f>
        <v/>
      </c>
      <c r="G471" s="119" t="str">
        <f>IF('BB-2024-Friday'!$AJ473&lt;&gt;"",IF('BB-2024-Friday'!$AJ473="t",0,'BB-2024-Friday'!AO473),"")</f>
        <v/>
      </c>
      <c r="H471" s="119" t="str">
        <f>IF('BB-2024-Friday'!$AJ473&lt;&gt;"",IF('BB-2024-Friday'!$AJ473="t",0,'BB-2024-Friday'!AP473),"")</f>
        <v/>
      </c>
      <c r="I471" s="119" t="str">
        <f>IF('BB-2024-Friday'!$AJ473&lt;&gt;"",IF('BB-2024-Friday'!$AJ473="t",0,'BB-2024-Friday'!AQ473),"")</f>
        <v/>
      </c>
      <c r="J471" s="119" t="str">
        <f>IF('BB-2024-Friday'!$AJ473&lt;&gt;"",IF('BB-2024-Friday'!$AJ473="t",'BB-2024-Friday'!AM473,0),"")</f>
        <v/>
      </c>
      <c r="K471" s="119" t="str">
        <f>IF('BB-2024-Friday'!$AJ473&lt;&gt;"",IF('BB-2024-Friday'!$AJ473="t",'BB-2024-Friday'!AN473,0),"")</f>
        <v/>
      </c>
      <c r="L471" s="119" t="str">
        <f>IF('BB-2024-Friday'!$AJ473&lt;&gt;"",IF('BB-2024-Friday'!$AJ473="t",'BB-2024-Friday'!AO473,0),"")</f>
        <v/>
      </c>
      <c r="M471" s="119" t="str">
        <f>IF('BB-2024-Friday'!$AJ473&lt;&gt;"",IF('BB-2024-Friday'!$AJ473="t",'BB-2024-Friday'!AP473,0),"")</f>
        <v/>
      </c>
      <c r="N471" s="120" t="str">
        <f>IF('BB-2024-Friday'!$AJ473&lt;&gt;"",IF('BB-2024-Friday'!$AJ473="m",'BB-2024-Friday'!U473,0),"")</f>
        <v/>
      </c>
      <c r="O471" s="120" t="str">
        <f>IF('BB-2024-Friday'!$AJ473&lt;&gt;"",IF('BB-2024-Friday'!$AJ473="m",'BB-2024-Friday'!V473,0),"")</f>
        <v/>
      </c>
    </row>
    <row r="472" spans="1:15" x14ac:dyDescent="0.25">
      <c r="A472" t="str">
        <f>IF('BB-2024-Friday'!AJ474&lt;&gt;"",'BB-2024-Friday'!AJ474,"")</f>
        <v/>
      </c>
      <c r="B472" t="str">
        <f>IF('BB-2024-Friday'!AJ474&lt;&gt;"",'BB-2024-Friday'!AR474,"")</f>
        <v/>
      </c>
      <c r="C472" t="str">
        <f>IF('BB-2024-Friday'!AJ474="m","v","a")</f>
        <v>a</v>
      </c>
      <c r="D472" s="92" t="str">
        <f>IF('BB-2024-Friday'!AJ474&lt;&gt;"",'BB-2024-Friday'!AI474,"")</f>
        <v/>
      </c>
      <c r="E472" s="119" t="str">
        <f>IF('BB-2024-Friday'!$AJ474&lt;&gt;"",IF('BB-2024-Friday'!$AJ474="t",0,'BB-2024-Friday'!AM474),"")</f>
        <v/>
      </c>
      <c r="F472" s="119" t="str">
        <f>IF('BB-2024-Friday'!$AJ474&lt;&gt;"",IF('BB-2024-Friday'!$AJ474="t",0,'BB-2024-Friday'!AN474),"")</f>
        <v/>
      </c>
      <c r="G472" s="119" t="str">
        <f>IF('BB-2024-Friday'!$AJ474&lt;&gt;"",IF('BB-2024-Friday'!$AJ474="t",0,'BB-2024-Friday'!AO474),"")</f>
        <v/>
      </c>
      <c r="H472" s="119" t="str">
        <f>IF('BB-2024-Friday'!$AJ474&lt;&gt;"",IF('BB-2024-Friday'!$AJ474="t",0,'BB-2024-Friday'!AP474),"")</f>
        <v/>
      </c>
      <c r="I472" s="119" t="str">
        <f>IF('BB-2024-Friday'!$AJ474&lt;&gt;"",IF('BB-2024-Friday'!$AJ474="t",0,'BB-2024-Friday'!AQ474),"")</f>
        <v/>
      </c>
      <c r="J472" s="119" t="str">
        <f>IF('BB-2024-Friday'!$AJ474&lt;&gt;"",IF('BB-2024-Friday'!$AJ474="t",'BB-2024-Friday'!AM474,0),"")</f>
        <v/>
      </c>
      <c r="K472" s="119" t="str">
        <f>IF('BB-2024-Friday'!$AJ474&lt;&gt;"",IF('BB-2024-Friday'!$AJ474="t",'BB-2024-Friday'!AN474,0),"")</f>
        <v/>
      </c>
      <c r="L472" s="119" t="str">
        <f>IF('BB-2024-Friday'!$AJ474&lt;&gt;"",IF('BB-2024-Friday'!$AJ474="t",'BB-2024-Friday'!AO474,0),"")</f>
        <v/>
      </c>
      <c r="M472" s="119" t="str">
        <f>IF('BB-2024-Friday'!$AJ474&lt;&gt;"",IF('BB-2024-Friday'!$AJ474="t",'BB-2024-Friday'!AP474,0),"")</f>
        <v/>
      </c>
      <c r="N472" s="120" t="str">
        <f>IF('BB-2024-Friday'!$AJ474&lt;&gt;"",IF('BB-2024-Friday'!$AJ474="m",'BB-2024-Friday'!U474,0),"")</f>
        <v/>
      </c>
      <c r="O472" s="120" t="str">
        <f>IF('BB-2024-Friday'!$AJ474&lt;&gt;"",IF('BB-2024-Friday'!$AJ474="m",'BB-2024-Friday'!V474,0),"")</f>
        <v/>
      </c>
    </row>
    <row r="473" spans="1:15" x14ac:dyDescent="0.25">
      <c r="A473" t="str">
        <f>IF('BB-2024-Friday'!AJ475&lt;&gt;"",'BB-2024-Friday'!AJ475,"")</f>
        <v/>
      </c>
      <c r="B473" t="str">
        <f>IF('BB-2024-Friday'!AJ475&lt;&gt;"",'BB-2024-Friday'!AR475,"")</f>
        <v/>
      </c>
      <c r="C473" t="str">
        <f>IF('BB-2024-Friday'!AJ475="m","v","a")</f>
        <v>a</v>
      </c>
      <c r="D473" s="92" t="str">
        <f>IF('BB-2024-Friday'!AJ475&lt;&gt;"",'BB-2024-Friday'!AI475,"")</f>
        <v/>
      </c>
      <c r="E473" s="119" t="str">
        <f>IF('BB-2024-Friday'!$AJ475&lt;&gt;"",IF('BB-2024-Friday'!$AJ475="t",0,'BB-2024-Friday'!AM475),"")</f>
        <v/>
      </c>
      <c r="F473" s="119" t="str">
        <f>IF('BB-2024-Friday'!$AJ475&lt;&gt;"",IF('BB-2024-Friday'!$AJ475="t",0,'BB-2024-Friday'!AN475),"")</f>
        <v/>
      </c>
      <c r="G473" s="119" t="str">
        <f>IF('BB-2024-Friday'!$AJ475&lt;&gt;"",IF('BB-2024-Friday'!$AJ475="t",0,'BB-2024-Friday'!AO475),"")</f>
        <v/>
      </c>
      <c r="H473" s="119" t="str">
        <f>IF('BB-2024-Friday'!$AJ475&lt;&gt;"",IF('BB-2024-Friday'!$AJ475="t",0,'BB-2024-Friday'!AP475),"")</f>
        <v/>
      </c>
      <c r="I473" s="119" t="str">
        <f>IF('BB-2024-Friday'!$AJ475&lt;&gt;"",IF('BB-2024-Friday'!$AJ475="t",0,'BB-2024-Friday'!AQ475),"")</f>
        <v/>
      </c>
      <c r="J473" s="119" t="str">
        <f>IF('BB-2024-Friday'!$AJ475&lt;&gt;"",IF('BB-2024-Friday'!$AJ475="t",'BB-2024-Friday'!AM475,0),"")</f>
        <v/>
      </c>
      <c r="K473" s="119" t="str">
        <f>IF('BB-2024-Friday'!$AJ475&lt;&gt;"",IF('BB-2024-Friday'!$AJ475="t",'BB-2024-Friday'!AN475,0),"")</f>
        <v/>
      </c>
      <c r="L473" s="119" t="str">
        <f>IF('BB-2024-Friday'!$AJ475&lt;&gt;"",IF('BB-2024-Friday'!$AJ475="t",'BB-2024-Friday'!AO475,0),"")</f>
        <v/>
      </c>
      <c r="M473" s="119" t="str">
        <f>IF('BB-2024-Friday'!$AJ475&lt;&gt;"",IF('BB-2024-Friday'!$AJ475="t",'BB-2024-Friday'!AP475,0),"")</f>
        <v/>
      </c>
      <c r="N473" s="120" t="str">
        <f>IF('BB-2024-Friday'!$AJ475&lt;&gt;"",IF('BB-2024-Friday'!$AJ475="m",'BB-2024-Friday'!U475,0),"")</f>
        <v/>
      </c>
      <c r="O473" s="120" t="str">
        <f>IF('BB-2024-Friday'!$AJ475&lt;&gt;"",IF('BB-2024-Friday'!$AJ475="m",'BB-2024-Friday'!V475,0),"")</f>
        <v/>
      </c>
    </row>
    <row r="474" spans="1:15" x14ac:dyDescent="0.25">
      <c r="A474" t="str">
        <f>IF('BB-2024-Friday'!AJ476&lt;&gt;"",'BB-2024-Friday'!AJ476,"")</f>
        <v/>
      </c>
      <c r="B474" t="str">
        <f>IF('BB-2024-Friday'!AJ476&lt;&gt;"",'BB-2024-Friday'!AR476,"")</f>
        <v/>
      </c>
      <c r="C474" t="str">
        <f>IF('BB-2024-Friday'!AJ476="m","v","a")</f>
        <v>a</v>
      </c>
      <c r="D474" s="92" t="str">
        <f>IF('BB-2024-Friday'!AJ476&lt;&gt;"",'BB-2024-Friday'!AI476,"")</f>
        <v/>
      </c>
      <c r="E474" s="119" t="str">
        <f>IF('BB-2024-Friday'!$AJ476&lt;&gt;"",IF('BB-2024-Friday'!$AJ476="t",0,'BB-2024-Friday'!AM476),"")</f>
        <v/>
      </c>
      <c r="F474" s="119" t="str">
        <f>IF('BB-2024-Friday'!$AJ476&lt;&gt;"",IF('BB-2024-Friday'!$AJ476="t",0,'BB-2024-Friday'!AN476),"")</f>
        <v/>
      </c>
      <c r="G474" s="119" t="str">
        <f>IF('BB-2024-Friday'!$AJ476&lt;&gt;"",IF('BB-2024-Friday'!$AJ476="t",0,'BB-2024-Friday'!AO476),"")</f>
        <v/>
      </c>
      <c r="H474" s="119" t="str">
        <f>IF('BB-2024-Friday'!$AJ476&lt;&gt;"",IF('BB-2024-Friday'!$AJ476="t",0,'BB-2024-Friday'!AP476),"")</f>
        <v/>
      </c>
      <c r="I474" s="119" t="str">
        <f>IF('BB-2024-Friday'!$AJ476&lt;&gt;"",IF('BB-2024-Friday'!$AJ476="t",0,'BB-2024-Friday'!AQ476),"")</f>
        <v/>
      </c>
      <c r="J474" s="119" t="str">
        <f>IF('BB-2024-Friday'!$AJ476&lt;&gt;"",IF('BB-2024-Friday'!$AJ476="t",'BB-2024-Friday'!AM476,0),"")</f>
        <v/>
      </c>
      <c r="K474" s="119" t="str">
        <f>IF('BB-2024-Friday'!$AJ476&lt;&gt;"",IF('BB-2024-Friday'!$AJ476="t",'BB-2024-Friday'!AN476,0),"")</f>
        <v/>
      </c>
      <c r="L474" s="119" t="str">
        <f>IF('BB-2024-Friday'!$AJ476&lt;&gt;"",IF('BB-2024-Friday'!$AJ476="t",'BB-2024-Friday'!AO476,0),"")</f>
        <v/>
      </c>
      <c r="M474" s="119" t="str">
        <f>IF('BB-2024-Friday'!$AJ476&lt;&gt;"",IF('BB-2024-Friday'!$AJ476="t",'BB-2024-Friday'!AP476,0),"")</f>
        <v/>
      </c>
      <c r="N474" s="120" t="str">
        <f>IF('BB-2024-Friday'!$AJ476&lt;&gt;"",IF('BB-2024-Friday'!$AJ476="m",'BB-2024-Friday'!U476,0),"")</f>
        <v/>
      </c>
      <c r="O474" s="120" t="str">
        <f>IF('BB-2024-Friday'!$AJ476&lt;&gt;"",IF('BB-2024-Friday'!$AJ476="m",'BB-2024-Friday'!V476,0),"")</f>
        <v/>
      </c>
    </row>
    <row r="475" spans="1:15" x14ac:dyDescent="0.25">
      <c r="A475" t="str">
        <f>IF('BB-2024-Friday'!AJ477&lt;&gt;"",'BB-2024-Friday'!AJ477,"")</f>
        <v/>
      </c>
      <c r="B475" t="str">
        <f>IF('BB-2024-Friday'!AJ477&lt;&gt;"",'BB-2024-Friday'!AR477,"")</f>
        <v/>
      </c>
      <c r="C475" t="str">
        <f>IF('BB-2024-Friday'!AJ477="m","v","a")</f>
        <v>a</v>
      </c>
      <c r="D475" s="92" t="str">
        <f>IF('BB-2024-Friday'!AJ477&lt;&gt;"",'BB-2024-Friday'!AI477,"")</f>
        <v/>
      </c>
      <c r="E475" s="119" t="str">
        <f>IF('BB-2024-Friday'!$AJ477&lt;&gt;"",IF('BB-2024-Friday'!$AJ477="t",0,'BB-2024-Friday'!AM477),"")</f>
        <v/>
      </c>
      <c r="F475" s="119" t="str">
        <f>IF('BB-2024-Friday'!$AJ477&lt;&gt;"",IF('BB-2024-Friday'!$AJ477="t",0,'BB-2024-Friday'!AN477),"")</f>
        <v/>
      </c>
      <c r="G475" s="119" t="str">
        <f>IF('BB-2024-Friday'!$AJ477&lt;&gt;"",IF('BB-2024-Friday'!$AJ477="t",0,'BB-2024-Friday'!AO477),"")</f>
        <v/>
      </c>
      <c r="H475" s="119" t="str">
        <f>IF('BB-2024-Friday'!$AJ477&lt;&gt;"",IF('BB-2024-Friday'!$AJ477="t",0,'BB-2024-Friday'!AP477),"")</f>
        <v/>
      </c>
      <c r="I475" s="119" t="str">
        <f>IF('BB-2024-Friday'!$AJ477&lt;&gt;"",IF('BB-2024-Friday'!$AJ477="t",0,'BB-2024-Friday'!AQ477),"")</f>
        <v/>
      </c>
      <c r="J475" s="119" t="str">
        <f>IF('BB-2024-Friday'!$AJ477&lt;&gt;"",IF('BB-2024-Friday'!$AJ477="t",'BB-2024-Friday'!AM477,0),"")</f>
        <v/>
      </c>
      <c r="K475" s="119" t="str">
        <f>IF('BB-2024-Friday'!$AJ477&lt;&gt;"",IF('BB-2024-Friday'!$AJ477="t",'BB-2024-Friday'!AN477,0),"")</f>
        <v/>
      </c>
      <c r="L475" s="119" t="str">
        <f>IF('BB-2024-Friday'!$AJ477&lt;&gt;"",IF('BB-2024-Friday'!$AJ477="t",'BB-2024-Friday'!AO477,0),"")</f>
        <v/>
      </c>
      <c r="M475" s="119" t="str">
        <f>IF('BB-2024-Friday'!$AJ477&lt;&gt;"",IF('BB-2024-Friday'!$AJ477="t",'BB-2024-Friday'!AP477,0),"")</f>
        <v/>
      </c>
      <c r="N475" s="120" t="str">
        <f>IF('BB-2024-Friday'!$AJ477&lt;&gt;"",IF('BB-2024-Friday'!$AJ477="m",'BB-2024-Friday'!U477,0),"")</f>
        <v/>
      </c>
      <c r="O475" s="120" t="str">
        <f>IF('BB-2024-Friday'!$AJ477&lt;&gt;"",IF('BB-2024-Friday'!$AJ477="m",'BB-2024-Friday'!V477,0),"")</f>
        <v/>
      </c>
    </row>
    <row r="476" spans="1:15" x14ac:dyDescent="0.25">
      <c r="A476" t="str">
        <f>IF('BB-2024-Friday'!AJ478&lt;&gt;"",'BB-2024-Friday'!AJ478,"")</f>
        <v/>
      </c>
      <c r="B476" t="str">
        <f>IF('BB-2024-Friday'!AJ478&lt;&gt;"",'BB-2024-Friday'!AR478,"")</f>
        <v/>
      </c>
      <c r="C476" t="str">
        <f>IF('BB-2024-Friday'!AJ478="m","v","a")</f>
        <v>a</v>
      </c>
      <c r="D476" s="92" t="str">
        <f>IF('BB-2024-Friday'!AJ478&lt;&gt;"",'BB-2024-Friday'!AI478,"")</f>
        <v/>
      </c>
      <c r="E476" s="119" t="str">
        <f>IF('BB-2024-Friday'!$AJ478&lt;&gt;"",IF('BB-2024-Friday'!$AJ478="t",0,'BB-2024-Friday'!AM478),"")</f>
        <v/>
      </c>
      <c r="F476" s="119" t="str">
        <f>IF('BB-2024-Friday'!$AJ478&lt;&gt;"",IF('BB-2024-Friday'!$AJ478="t",0,'BB-2024-Friday'!AN478),"")</f>
        <v/>
      </c>
      <c r="G476" s="119" t="str">
        <f>IF('BB-2024-Friday'!$AJ478&lt;&gt;"",IF('BB-2024-Friday'!$AJ478="t",0,'BB-2024-Friday'!AO478),"")</f>
        <v/>
      </c>
      <c r="H476" s="119" t="str">
        <f>IF('BB-2024-Friday'!$AJ478&lt;&gt;"",IF('BB-2024-Friday'!$AJ478="t",0,'BB-2024-Friday'!AP478),"")</f>
        <v/>
      </c>
      <c r="I476" s="119" t="str">
        <f>IF('BB-2024-Friday'!$AJ478&lt;&gt;"",IF('BB-2024-Friday'!$AJ478="t",0,'BB-2024-Friday'!AQ478),"")</f>
        <v/>
      </c>
      <c r="J476" s="119" t="str">
        <f>IF('BB-2024-Friday'!$AJ478&lt;&gt;"",IF('BB-2024-Friday'!$AJ478="t",'BB-2024-Friday'!AM478,0),"")</f>
        <v/>
      </c>
      <c r="K476" s="119" t="str">
        <f>IF('BB-2024-Friday'!$AJ478&lt;&gt;"",IF('BB-2024-Friday'!$AJ478="t",'BB-2024-Friday'!AN478,0),"")</f>
        <v/>
      </c>
      <c r="L476" s="119" t="str">
        <f>IF('BB-2024-Friday'!$AJ478&lt;&gt;"",IF('BB-2024-Friday'!$AJ478="t",'BB-2024-Friday'!AO478,0),"")</f>
        <v/>
      </c>
      <c r="M476" s="119" t="str">
        <f>IF('BB-2024-Friday'!$AJ478&lt;&gt;"",IF('BB-2024-Friday'!$AJ478="t",'BB-2024-Friday'!AP478,0),"")</f>
        <v/>
      </c>
      <c r="N476" s="120" t="str">
        <f>IF('BB-2024-Friday'!$AJ478&lt;&gt;"",IF('BB-2024-Friday'!$AJ478="m",'BB-2024-Friday'!U478,0),"")</f>
        <v/>
      </c>
      <c r="O476" s="120" t="str">
        <f>IF('BB-2024-Friday'!$AJ478&lt;&gt;"",IF('BB-2024-Friday'!$AJ478="m",'BB-2024-Friday'!V478,0),"")</f>
        <v/>
      </c>
    </row>
    <row r="477" spans="1:15" x14ac:dyDescent="0.25">
      <c r="A477" t="str">
        <f>IF('BB-2024-Friday'!AJ479&lt;&gt;"",'BB-2024-Friday'!AJ479,"")</f>
        <v>f</v>
      </c>
      <c r="B477" t="str">
        <f>IF('BB-2024-Friday'!AJ479&lt;&gt;"",'BB-2024-Friday'!AR479,"")</f>
        <v>Farm road to left</v>
      </c>
      <c r="C477" t="str">
        <f>IF('BB-2024-Friday'!AJ479="m","v","a")</f>
        <v>a</v>
      </c>
      <c r="D477" s="92">
        <f>IF('BB-2024-Friday'!AJ479&lt;&gt;"",'BB-2024-Friday'!AI479,"")</f>
        <v>151.77000000000001</v>
      </c>
      <c r="E477" s="119">
        <f>IF('BB-2024-Friday'!$AJ479&lt;&gt;"",IF('BB-2024-Friday'!$AJ479="t",0,'BB-2024-Friday'!AM479),"")</f>
        <v>45</v>
      </c>
      <c r="F477" s="119">
        <f>IF('BB-2024-Friday'!$AJ479&lt;&gt;"",IF('BB-2024-Friday'!$AJ479="t",0,'BB-2024-Friday'!AN479),"")</f>
        <v>53</v>
      </c>
      <c r="G477" s="119">
        <f>IF('BB-2024-Friday'!$AJ479&lt;&gt;"",IF('BB-2024-Friday'!$AJ479="t",0,'BB-2024-Friday'!AO479),"")</f>
        <v>62</v>
      </c>
      <c r="H477" s="119">
        <f>IF('BB-2024-Friday'!$AJ479&lt;&gt;"",IF('BB-2024-Friday'!$AJ479="t",0,'BB-2024-Friday'!AP479),"")</f>
        <v>70</v>
      </c>
      <c r="I477" s="119" t="str">
        <f>IF('BB-2024-Friday'!$AJ479&lt;&gt;"",IF('BB-2024-Friday'!$AJ479="t",0,'BB-2024-Friday'!AQ479),"")</f>
        <v>80</v>
      </c>
      <c r="J477" s="119">
        <f>IF('BB-2024-Friday'!$AJ479&lt;&gt;"",IF('BB-2024-Friday'!$AJ479="t",'BB-2024-Friday'!AM479,0),"")</f>
        <v>0</v>
      </c>
      <c r="K477" s="119">
        <f>IF('BB-2024-Friday'!$AJ479&lt;&gt;"",IF('BB-2024-Friday'!$AJ479="t",'BB-2024-Friday'!AN479,0),"")</f>
        <v>0</v>
      </c>
      <c r="L477" s="119">
        <f>IF('BB-2024-Friday'!$AJ479&lt;&gt;"",IF('BB-2024-Friday'!$AJ479="t",'BB-2024-Friday'!AO479,0),"")</f>
        <v>0</v>
      </c>
      <c r="M477" s="119">
        <f>IF('BB-2024-Friday'!$AJ479&lt;&gt;"",IF('BB-2024-Friday'!$AJ479="t",'BB-2024-Friday'!AP479,0),"")</f>
        <v>0</v>
      </c>
      <c r="N477" s="120">
        <f>IF('BB-2024-Friday'!$AJ479&lt;&gt;"",IF('BB-2024-Friday'!$AJ479="m",'BB-2024-Friday'!U479,0),"")</f>
        <v>0</v>
      </c>
      <c r="O477" s="120">
        <f>IF('BB-2024-Friday'!$AJ479&lt;&gt;"",IF('BB-2024-Friday'!$AJ479="m",'BB-2024-Friday'!V479,0),"")</f>
        <v>0</v>
      </c>
    </row>
    <row r="478" spans="1:15" x14ac:dyDescent="0.25">
      <c r="A478" t="str">
        <f>IF('BB-2024-Friday'!AJ480&lt;&gt;"",'BB-2024-Friday'!AJ480,"")</f>
        <v/>
      </c>
      <c r="B478" t="str">
        <f>IF('BB-2024-Friday'!AJ480&lt;&gt;"",'BB-2024-Friday'!AR480,"")</f>
        <v/>
      </c>
      <c r="C478" t="str">
        <f>IF('BB-2024-Friday'!AJ480="m","v","a")</f>
        <v>a</v>
      </c>
      <c r="D478" s="92" t="str">
        <f>IF('BB-2024-Friday'!AJ480&lt;&gt;"",'BB-2024-Friday'!AI480,"")</f>
        <v/>
      </c>
      <c r="E478" s="119" t="str">
        <f>IF('BB-2024-Friday'!$AJ480&lt;&gt;"",IF('BB-2024-Friday'!$AJ480="t",0,'BB-2024-Friday'!AM480),"")</f>
        <v/>
      </c>
      <c r="F478" s="119" t="str">
        <f>IF('BB-2024-Friday'!$AJ480&lt;&gt;"",IF('BB-2024-Friday'!$AJ480="t",0,'BB-2024-Friday'!AN480),"")</f>
        <v/>
      </c>
      <c r="G478" s="119" t="str">
        <f>IF('BB-2024-Friday'!$AJ480&lt;&gt;"",IF('BB-2024-Friday'!$AJ480="t",0,'BB-2024-Friday'!AO480),"")</f>
        <v/>
      </c>
      <c r="H478" s="119" t="str">
        <f>IF('BB-2024-Friday'!$AJ480&lt;&gt;"",IF('BB-2024-Friday'!$AJ480="t",0,'BB-2024-Friday'!AP480),"")</f>
        <v/>
      </c>
      <c r="I478" s="119" t="str">
        <f>IF('BB-2024-Friday'!$AJ480&lt;&gt;"",IF('BB-2024-Friday'!$AJ480="t",0,'BB-2024-Friday'!AQ480),"")</f>
        <v/>
      </c>
      <c r="J478" s="119" t="str">
        <f>IF('BB-2024-Friday'!$AJ480&lt;&gt;"",IF('BB-2024-Friday'!$AJ480="t",'BB-2024-Friday'!AM480,0),"")</f>
        <v/>
      </c>
      <c r="K478" s="119" t="str">
        <f>IF('BB-2024-Friday'!$AJ480&lt;&gt;"",IF('BB-2024-Friday'!$AJ480="t",'BB-2024-Friday'!AN480,0),"")</f>
        <v/>
      </c>
      <c r="L478" s="119" t="str">
        <f>IF('BB-2024-Friday'!$AJ480&lt;&gt;"",IF('BB-2024-Friday'!$AJ480="t",'BB-2024-Friday'!AO480,0),"")</f>
        <v/>
      </c>
      <c r="M478" s="119" t="str">
        <f>IF('BB-2024-Friday'!$AJ480&lt;&gt;"",IF('BB-2024-Friday'!$AJ480="t",'BB-2024-Friday'!AP480,0),"")</f>
        <v/>
      </c>
      <c r="N478" s="120" t="str">
        <f>IF('BB-2024-Friday'!$AJ480&lt;&gt;"",IF('BB-2024-Friday'!$AJ480="m",'BB-2024-Friday'!U480,0),"")</f>
        <v/>
      </c>
      <c r="O478" s="120" t="str">
        <f>IF('BB-2024-Friday'!$AJ480&lt;&gt;"",IF('BB-2024-Friday'!$AJ480="m",'BB-2024-Friday'!V480,0),"")</f>
        <v/>
      </c>
    </row>
    <row r="479" spans="1:15" x14ac:dyDescent="0.25">
      <c r="A479" t="str">
        <f>IF('BB-2024-Friday'!AJ481&lt;&gt;"",'BB-2024-Friday'!AJ481,"")</f>
        <v/>
      </c>
      <c r="B479" t="str">
        <f>IF('BB-2024-Friday'!AJ481&lt;&gt;"",'BB-2024-Friday'!AR481,"")</f>
        <v/>
      </c>
      <c r="C479" t="str">
        <f>IF('BB-2024-Friday'!AJ481="m","v","a")</f>
        <v>a</v>
      </c>
      <c r="D479" s="92" t="str">
        <f>IF('BB-2024-Friday'!AJ481&lt;&gt;"",'BB-2024-Friday'!AI481,"")</f>
        <v/>
      </c>
      <c r="E479" s="119" t="str">
        <f>IF('BB-2024-Friday'!$AJ481&lt;&gt;"",IF('BB-2024-Friday'!$AJ481="t",0,'BB-2024-Friday'!AM481),"")</f>
        <v/>
      </c>
      <c r="F479" s="119" t="str">
        <f>IF('BB-2024-Friday'!$AJ481&lt;&gt;"",IF('BB-2024-Friday'!$AJ481="t",0,'BB-2024-Friday'!AN481),"")</f>
        <v/>
      </c>
      <c r="G479" s="119" t="str">
        <f>IF('BB-2024-Friday'!$AJ481&lt;&gt;"",IF('BB-2024-Friday'!$AJ481="t",0,'BB-2024-Friday'!AO481),"")</f>
        <v/>
      </c>
      <c r="H479" s="119" t="str">
        <f>IF('BB-2024-Friday'!$AJ481&lt;&gt;"",IF('BB-2024-Friday'!$AJ481="t",0,'BB-2024-Friday'!AP481),"")</f>
        <v/>
      </c>
      <c r="I479" s="119" t="str">
        <f>IF('BB-2024-Friday'!$AJ481&lt;&gt;"",IF('BB-2024-Friday'!$AJ481="t",0,'BB-2024-Friday'!AQ481),"")</f>
        <v/>
      </c>
      <c r="J479" s="119" t="str">
        <f>IF('BB-2024-Friday'!$AJ481&lt;&gt;"",IF('BB-2024-Friday'!$AJ481="t",'BB-2024-Friday'!AM481,0),"")</f>
        <v/>
      </c>
      <c r="K479" s="119" t="str">
        <f>IF('BB-2024-Friday'!$AJ481&lt;&gt;"",IF('BB-2024-Friday'!$AJ481="t",'BB-2024-Friday'!AN481,0),"")</f>
        <v/>
      </c>
      <c r="L479" s="119" t="str">
        <f>IF('BB-2024-Friday'!$AJ481&lt;&gt;"",IF('BB-2024-Friday'!$AJ481="t",'BB-2024-Friday'!AO481,0),"")</f>
        <v/>
      </c>
      <c r="M479" s="119" t="str">
        <f>IF('BB-2024-Friday'!$AJ481&lt;&gt;"",IF('BB-2024-Friday'!$AJ481="t",'BB-2024-Friday'!AP481,0),"")</f>
        <v/>
      </c>
      <c r="N479" s="120" t="str">
        <f>IF('BB-2024-Friday'!$AJ481&lt;&gt;"",IF('BB-2024-Friday'!$AJ481="m",'BB-2024-Friday'!U481,0),"")</f>
        <v/>
      </c>
      <c r="O479" s="120" t="str">
        <f>IF('BB-2024-Friday'!$AJ481&lt;&gt;"",IF('BB-2024-Friday'!$AJ481="m",'BB-2024-Friday'!V481,0),"")</f>
        <v/>
      </c>
    </row>
    <row r="480" spans="1:15" x14ac:dyDescent="0.25">
      <c r="A480" t="str">
        <f>IF('BB-2024-Friday'!AJ482&lt;&gt;"",'BB-2024-Friday'!AJ482,"")</f>
        <v/>
      </c>
      <c r="B480" t="str">
        <f>IF('BB-2024-Friday'!AJ482&lt;&gt;"",'BB-2024-Friday'!AR482,"")</f>
        <v/>
      </c>
      <c r="C480" t="str">
        <f>IF('BB-2024-Friday'!AJ482="m","v","a")</f>
        <v>a</v>
      </c>
      <c r="D480" s="92" t="str">
        <f>IF('BB-2024-Friday'!AJ482&lt;&gt;"",'BB-2024-Friday'!AI482,"")</f>
        <v/>
      </c>
      <c r="E480" s="119" t="str">
        <f>IF('BB-2024-Friday'!$AJ482&lt;&gt;"",IF('BB-2024-Friday'!$AJ482="t",0,'BB-2024-Friday'!AM482),"")</f>
        <v/>
      </c>
      <c r="F480" s="119" t="str">
        <f>IF('BB-2024-Friday'!$AJ482&lt;&gt;"",IF('BB-2024-Friday'!$AJ482="t",0,'BB-2024-Friday'!AN482),"")</f>
        <v/>
      </c>
      <c r="G480" s="119" t="str">
        <f>IF('BB-2024-Friday'!$AJ482&lt;&gt;"",IF('BB-2024-Friday'!$AJ482="t",0,'BB-2024-Friday'!AO482),"")</f>
        <v/>
      </c>
      <c r="H480" s="119" t="str">
        <f>IF('BB-2024-Friday'!$AJ482&lt;&gt;"",IF('BB-2024-Friday'!$AJ482="t",0,'BB-2024-Friday'!AP482),"")</f>
        <v/>
      </c>
      <c r="I480" s="119" t="str">
        <f>IF('BB-2024-Friday'!$AJ482&lt;&gt;"",IF('BB-2024-Friday'!$AJ482="t",0,'BB-2024-Friday'!AQ482),"")</f>
        <v/>
      </c>
      <c r="J480" s="119" t="str">
        <f>IF('BB-2024-Friday'!$AJ482&lt;&gt;"",IF('BB-2024-Friday'!$AJ482="t",'BB-2024-Friday'!AM482,0),"")</f>
        <v/>
      </c>
      <c r="K480" s="119" t="str">
        <f>IF('BB-2024-Friday'!$AJ482&lt;&gt;"",IF('BB-2024-Friday'!$AJ482="t",'BB-2024-Friday'!AN482,0),"")</f>
        <v/>
      </c>
      <c r="L480" s="119" t="str">
        <f>IF('BB-2024-Friday'!$AJ482&lt;&gt;"",IF('BB-2024-Friday'!$AJ482="t",'BB-2024-Friday'!AO482,0),"")</f>
        <v/>
      </c>
      <c r="M480" s="119" t="str">
        <f>IF('BB-2024-Friday'!$AJ482&lt;&gt;"",IF('BB-2024-Friday'!$AJ482="t",'BB-2024-Friday'!AP482,0),"")</f>
        <v/>
      </c>
      <c r="N480" s="120" t="str">
        <f>IF('BB-2024-Friday'!$AJ482&lt;&gt;"",IF('BB-2024-Friday'!$AJ482="m",'BB-2024-Friday'!U482,0),"")</f>
        <v/>
      </c>
      <c r="O480" s="120" t="str">
        <f>IF('BB-2024-Friday'!$AJ482&lt;&gt;"",IF('BB-2024-Friday'!$AJ482="m",'BB-2024-Friday'!V482,0),"")</f>
        <v/>
      </c>
    </row>
    <row r="481" spans="1:15" x14ac:dyDescent="0.25">
      <c r="A481" t="str">
        <f>IF('BB-2024-Friday'!AJ483&lt;&gt;"",'BB-2024-Friday'!AJ483,"")</f>
        <v/>
      </c>
      <c r="B481" t="str">
        <f>IF('BB-2024-Friday'!AJ483&lt;&gt;"",'BB-2024-Friday'!AR483,"")</f>
        <v/>
      </c>
      <c r="C481" t="str">
        <f>IF('BB-2024-Friday'!AJ483="m","v","a")</f>
        <v>a</v>
      </c>
      <c r="D481" s="92" t="str">
        <f>IF('BB-2024-Friday'!AJ483&lt;&gt;"",'BB-2024-Friday'!AI483,"")</f>
        <v/>
      </c>
      <c r="E481" s="119" t="str">
        <f>IF('BB-2024-Friday'!$AJ483&lt;&gt;"",IF('BB-2024-Friday'!$AJ483="t",0,'BB-2024-Friday'!AM483),"")</f>
        <v/>
      </c>
      <c r="F481" s="119" t="str">
        <f>IF('BB-2024-Friday'!$AJ483&lt;&gt;"",IF('BB-2024-Friday'!$AJ483="t",0,'BB-2024-Friday'!AN483),"")</f>
        <v/>
      </c>
      <c r="G481" s="119" t="str">
        <f>IF('BB-2024-Friday'!$AJ483&lt;&gt;"",IF('BB-2024-Friday'!$AJ483="t",0,'BB-2024-Friday'!AO483),"")</f>
        <v/>
      </c>
      <c r="H481" s="119" t="str">
        <f>IF('BB-2024-Friday'!$AJ483&lt;&gt;"",IF('BB-2024-Friday'!$AJ483="t",0,'BB-2024-Friday'!AP483),"")</f>
        <v/>
      </c>
      <c r="I481" s="119" t="str">
        <f>IF('BB-2024-Friday'!$AJ483&lt;&gt;"",IF('BB-2024-Friday'!$AJ483="t",0,'BB-2024-Friday'!AQ483),"")</f>
        <v/>
      </c>
      <c r="J481" s="119" t="str">
        <f>IF('BB-2024-Friday'!$AJ483&lt;&gt;"",IF('BB-2024-Friday'!$AJ483="t",'BB-2024-Friday'!AM483,0),"")</f>
        <v/>
      </c>
      <c r="K481" s="119" t="str">
        <f>IF('BB-2024-Friday'!$AJ483&lt;&gt;"",IF('BB-2024-Friday'!$AJ483="t",'BB-2024-Friday'!AN483,0),"")</f>
        <v/>
      </c>
      <c r="L481" s="119" t="str">
        <f>IF('BB-2024-Friday'!$AJ483&lt;&gt;"",IF('BB-2024-Friday'!$AJ483="t",'BB-2024-Friday'!AO483,0),"")</f>
        <v/>
      </c>
      <c r="M481" s="119" t="str">
        <f>IF('BB-2024-Friday'!$AJ483&lt;&gt;"",IF('BB-2024-Friday'!$AJ483="t",'BB-2024-Friday'!AP483,0),"")</f>
        <v/>
      </c>
      <c r="N481" s="120" t="str">
        <f>IF('BB-2024-Friday'!$AJ483&lt;&gt;"",IF('BB-2024-Friday'!$AJ483="m",'BB-2024-Friday'!U483,0),"")</f>
        <v/>
      </c>
      <c r="O481" s="120" t="str">
        <f>IF('BB-2024-Friday'!$AJ483&lt;&gt;"",IF('BB-2024-Friday'!$AJ483="m",'BB-2024-Friday'!V483,0),"")</f>
        <v/>
      </c>
    </row>
    <row r="482" spans="1:15" x14ac:dyDescent="0.25">
      <c r="A482" t="str">
        <f>IF('BB-2024-Friday'!AJ484&lt;&gt;"",'BB-2024-Friday'!AJ484,"")</f>
        <v/>
      </c>
      <c r="B482" t="str">
        <f>IF('BB-2024-Friday'!AJ484&lt;&gt;"",'BB-2024-Friday'!AR484,"")</f>
        <v/>
      </c>
      <c r="C482" t="str">
        <f>IF('BB-2024-Friday'!AJ484="m","v","a")</f>
        <v>a</v>
      </c>
      <c r="D482" s="92" t="str">
        <f>IF('BB-2024-Friday'!AJ484&lt;&gt;"",'BB-2024-Friday'!AI484,"")</f>
        <v/>
      </c>
      <c r="E482" s="119" t="str">
        <f>IF('BB-2024-Friday'!$AJ484&lt;&gt;"",IF('BB-2024-Friday'!$AJ484="t",0,'BB-2024-Friday'!AM484),"")</f>
        <v/>
      </c>
      <c r="F482" s="119" t="str">
        <f>IF('BB-2024-Friday'!$AJ484&lt;&gt;"",IF('BB-2024-Friday'!$AJ484="t",0,'BB-2024-Friday'!AN484),"")</f>
        <v/>
      </c>
      <c r="G482" s="119" t="str">
        <f>IF('BB-2024-Friday'!$AJ484&lt;&gt;"",IF('BB-2024-Friday'!$AJ484="t",0,'BB-2024-Friday'!AO484),"")</f>
        <v/>
      </c>
      <c r="H482" s="119" t="str">
        <f>IF('BB-2024-Friday'!$AJ484&lt;&gt;"",IF('BB-2024-Friday'!$AJ484="t",0,'BB-2024-Friday'!AP484),"")</f>
        <v/>
      </c>
      <c r="I482" s="119" t="str">
        <f>IF('BB-2024-Friday'!$AJ484&lt;&gt;"",IF('BB-2024-Friday'!$AJ484="t",0,'BB-2024-Friday'!AQ484),"")</f>
        <v/>
      </c>
      <c r="J482" s="119" t="str">
        <f>IF('BB-2024-Friday'!$AJ484&lt;&gt;"",IF('BB-2024-Friday'!$AJ484="t",'BB-2024-Friday'!AM484,0),"")</f>
        <v/>
      </c>
      <c r="K482" s="119" t="str">
        <f>IF('BB-2024-Friday'!$AJ484&lt;&gt;"",IF('BB-2024-Friday'!$AJ484="t",'BB-2024-Friday'!AN484,0),"")</f>
        <v/>
      </c>
      <c r="L482" s="119" t="str">
        <f>IF('BB-2024-Friday'!$AJ484&lt;&gt;"",IF('BB-2024-Friday'!$AJ484="t",'BB-2024-Friday'!AO484,0),"")</f>
        <v/>
      </c>
      <c r="M482" s="119" t="str">
        <f>IF('BB-2024-Friday'!$AJ484&lt;&gt;"",IF('BB-2024-Friday'!$AJ484="t",'BB-2024-Friday'!AP484,0),"")</f>
        <v/>
      </c>
      <c r="N482" s="120" t="str">
        <f>IF('BB-2024-Friday'!$AJ484&lt;&gt;"",IF('BB-2024-Friday'!$AJ484="m",'BB-2024-Friday'!U484,0),"")</f>
        <v/>
      </c>
      <c r="O482" s="120" t="str">
        <f>IF('BB-2024-Friday'!$AJ484&lt;&gt;"",IF('BB-2024-Friday'!$AJ484="m",'BB-2024-Friday'!V484,0),"")</f>
        <v/>
      </c>
    </row>
    <row r="483" spans="1:15" x14ac:dyDescent="0.25">
      <c r="A483" t="str">
        <f>IF('BB-2024-Friday'!AJ485&lt;&gt;"",'BB-2024-Friday'!AJ485,"")</f>
        <v/>
      </c>
      <c r="B483" t="str">
        <f>IF('BB-2024-Friday'!AJ485&lt;&gt;"",'BB-2024-Friday'!AR485,"")</f>
        <v/>
      </c>
      <c r="C483" t="str">
        <f>IF('BB-2024-Friday'!AJ485="m","v","a")</f>
        <v>a</v>
      </c>
      <c r="D483" s="92" t="str">
        <f>IF('BB-2024-Friday'!AJ485&lt;&gt;"",'BB-2024-Friday'!AI485,"")</f>
        <v/>
      </c>
      <c r="E483" s="119" t="str">
        <f>IF('BB-2024-Friday'!$AJ485&lt;&gt;"",IF('BB-2024-Friday'!$AJ485="t",0,'BB-2024-Friday'!AM485),"")</f>
        <v/>
      </c>
      <c r="F483" s="119" t="str">
        <f>IF('BB-2024-Friday'!$AJ485&lt;&gt;"",IF('BB-2024-Friday'!$AJ485="t",0,'BB-2024-Friday'!AN485),"")</f>
        <v/>
      </c>
      <c r="G483" s="119" t="str">
        <f>IF('BB-2024-Friday'!$AJ485&lt;&gt;"",IF('BB-2024-Friday'!$AJ485="t",0,'BB-2024-Friday'!AO485),"")</f>
        <v/>
      </c>
      <c r="H483" s="119" t="str">
        <f>IF('BB-2024-Friday'!$AJ485&lt;&gt;"",IF('BB-2024-Friday'!$AJ485="t",0,'BB-2024-Friday'!AP485),"")</f>
        <v/>
      </c>
      <c r="I483" s="119" t="str">
        <f>IF('BB-2024-Friday'!$AJ485&lt;&gt;"",IF('BB-2024-Friday'!$AJ485="t",0,'BB-2024-Friday'!AQ485),"")</f>
        <v/>
      </c>
      <c r="J483" s="119" t="str">
        <f>IF('BB-2024-Friday'!$AJ485&lt;&gt;"",IF('BB-2024-Friday'!$AJ485="t",'BB-2024-Friday'!AM485,0),"")</f>
        <v/>
      </c>
      <c r="K483" s="119" t="str">
        <f>IF('BB-2024-Friday'!$AJ485&lt;&gt;"",IF('BB-2024-Friday'!$AJ485="t",'BB-2024-Friday'!AN485,0),"")</f>
        <v/>
      </c>
      <c r="L483" s="119" t="str">
        <f>IF('BB-2024-Friday'!$AJ485&lt;&gt;"",IF('BB-2024-Friday'!$AJ485="t",'BB-2024-Friday'!AO485,0),"")</f>
        <v/>
      </c>
      <c r="M483" s="119" t="str">
        <f>IF('BB-2024-Friday'!$AJ485&lt;&gt;"",IF('BB-2024-Friday'!$AJ485="t",'BB-2024-Friday'!AP485,0),"")</f>
        <v/>
      </c>
      <c r="N483" s="120" t="str">
        <f>IF('BB-2024-Friday'!$AJ485&lt;&gt;"",IF('BB-2024-Friday'!$AJ485="m",'BB-2024-Friday'!U485,0),"")</f>
        <v/>
      </c>
      <c r="O483" s="120" t="str">
        <f>IF('BB-2024-Friday'!$AJ485&lt;&gt;"",IF('BB-2024-Friday'!$AJ485="m",'BB-2024-Friday'!V485,0),"")</f>
        <v/>
      </c>
    </row>
    <row r="484" spans="1:15" x14ac:dyDescent="0.25">
      <c r="A484" t="str">
        <f>IF('BB-2024-Friday'!AJ486&lt;&gt;"",'BB-2024-Friday'!AJ486,"")</f>
        <v/>
      </c>
      <c r="B484" t="str">
        <f>IF('BB-2024-Friday'!AJ486&lt;&gt;"",'BB-2024-Friday'!AR486,"")</f>
        <v/>
      </c>
      <c r="C484" t="str">
        <f>IF('BB-2024-Friday'!AJ486="m","v","a")</f>
        <v>a</v>
      </c>
      <c r="D484" s="92" t="str">
        <f>IF('BB-2024-Friday'!AJ486&lt;&gt;"",'BB-2024-Friday'!AI486,"")</f>
        <v/>
      </c>
      <c r="E484" s="119" t="str">
        <f>IF('BB-2024-Friday'!$AJ486&lt;&gt;"",IF('BB-2024-Friday'!$AJ486="t",0,'BB-2024-Friday'!AM486),"")</f>
        <v/>
      </c>
      <c r="F484" s="119" t="str">
        <f>IF('BB-2024-Friday'!$AJ486&lt;&gt;"",IF('BB-2024-Friday'!$AJ486="t",0,'BB-2024-Friday'!AN486),"")</f>
        <v/>
      </c>
      <c r="G484" s="119" t="str">
        <f>IF('BB-2024-Friday'!$AJ486&lt;&gt;"",IF('BB-2024-Friday'!$AJ486="t",0,'BB-2024-Friday'!AO486),"")</f>
        <v/>
      </c>
      <c r="H484" s="119" t="str">
        <f>IF('BB-2024-Friday'!$AJ486&lt;&gt;"",IF('BB-2024-Friday'!$AJ486="t",0,'BB-2024-Friday'!AP486),"")</f>
        <v/>
      </c>
      <c r="I484" s="119" t="str">
        <f>IF('BB-2024-Friday'!$AJ486&lt;&gt;"",IF('BB-2024-Friday'!$AJ486="t",0,'BB-2024-Friday'!AQ486),"")</f>
        <v/>
      </c>
      <c r="J484" s="119" t="str">
        <f>IF('BB-2024-Friday'!$AJ486&lt;&gt;"",IF('BB-2024-Friday'!$AJ486="t",'BB-2024-Friday'!AM486,0),"")</f>
        <v/>
      </c>
      <c r="K484" s="119" t="str">
        <f>IF('BB-2024-Friday'!$AJ486&lt;&gt;"",IF('BB-2024-Friday'!$AJ486="t",'BB-2024-Friday'!AN486,0),"")</f>
        <v/>
      </c>
      <c r="L484" s="119" t="str">
        <f>IF('BB-2024-Friday'!$AJ486&lt;&gt;"",IF('BB-2024-Friday'!$AJ486="t",'BB-2024-Friday'!AO486,0),"")</f>
        <v/>
      </c>
      <c r="M484" s="119" t="str">
        <f>IF('BB-2024-Friday'!$AJ486&lt;&gt;"",IF('BB-2024-Friday'!$AJ486="t",'BB-2024-Friday'!AP486,0),"")</f>
        <v/>
      </c>
      <c r="N484" s="120" t="str">
        <f>IF('BB-2024-Friday'!$AJ486&lt;&gt;"",IF('BB-2024-Friday'!$AJ486="m",'BB-2024-Friday'!U486,0),"")</f>
        <v/>
      </c>
      <c r="O484" s="120" t="str">
        <f>IF('BB-2024-Friday'!$AJ486&lt;&gt;"",IF('BB-2024-Friday'!$AJ486="m",'BB-2024-Friday'!V486,0),"")</f>
        <v/>
      </c>
    </row>
    <row r="485" spans="1:15" x14ac:dyDescent="0.25">
      <c r="A485" t="str">
        <f>IF('BB-2024-Friday'!AJ487&lt;&gt;"",'BB-2024-Friday'!AJ487,"")</f>
        <v>m</v>
      </c>
      <c r="B485" t="str">
        <f>IF('BB-2024-Friday'!AJ487&lt;&gt;"",'BB-2024-Friday'!AR487,"")</f>
        <v>R103 Estcourt 22. Control. Dot on pole and road</v>
      </c>
      <c r="C485" t="str">
        <f>IF('BB-2024-Friday'!AJ487="m","v","a")</f>
        <v>v</v>
      </c>
      <c r="D485" s="92">
        <f>IF('BB-2024-Friday'!AJ487&lt;&gt;"",'BB-2024-Friday'!AI487,"")</f>
        <v>154.49</v>
      </c>
      <c r="E485" s="119">
        <f>IF('BB-2024-Friday'!$AJ487&lt;&gt;"",IF('BB-2024-Friday'!$AJ487="t",0,'BB-2024-Friday'!AM487),"")</f>
        <v>45</v>
      </c>
      <c r="F485" s="119">
        <f>IF('BB-2024-Friday'!$AJ487&lt;&gt;"",IF('BB-2024-Friday'!$AJ487="t",0,'BB-2024-Friday'!AN487),"")</f>
        <v>53</v>
      </c>
      <c r="G485" s="119">
        <f>IF('BB-2024-Friday'!$AJ487&lt;&gt;"",IF('BB-2024-Friday'!$AJ487="t",0,'BB-2024-Friday'!AO487),"")</f>
        <v>62</v>
      </c>
      <c r="H485" s="119">
        <f>IF('BB-2024-Friday'!$AJ487&lt;&gt;"",IF('BB-2024-Friday'!$AJ487="t",0,'BB-2024-Friday'!AP487),"")</f>
        <v>70</v>
      </c>
      <c r="I485" s="119" t="str">
        <f>IF('BB-2024-Friday'!$AJ487&lt;&gt;"",IF('BB-2024-Friday'!$AJ487="t",0,'BB-2024-Friday'!AQ487),"")</f>
        <v>80</v>
      </c>
      <c r="J485" s="119">
        <f>IF('BB-2024-Friday'!$AJ487&lt;&gt;"",IF('BB-2024-Friday'!$AJ487="t",'BB-2024-Friday'!AM487,0),"")</f>
        <v>0</v>
      </c>
      <c r="K485" s="119">
        <f>IF('BB-2024-Friday'!$AJ487&lt;&gt;"",IF('BB-2024-Friday'!$AJ487="t",'BB-2024-Friday'!AN487,0),"")</f>
        <v>0</v>
      </c>
      <c r="L485" s="119">
        <f>IF('BB-2024-Friday'!$AJ487&lt;&gt;"",IF('BB-2024-Friday'!$AJ487="t",'BB-2024-Friday'!AO487,0),"")</f>
        <v>0</v>
      </c>
      <c r="M485" s="119">
        <f>IF('BB-2024-Friday'!$AJ487&lt;&gt;"",IF('BB-2024-Friday'!$AJ487="t",'BB-2024-Friday'!AP487,0),"")</f>
        <v>0</v>
      </c>
      <c r="N485" s="120">
        <f>IF('BB-2024-Friday'!$AJ487&lt;&gt;"",IF('BB-2024-Friday'!$AJ487="m",'BB-2024-Friday'!U487,0),"")</f>
        <v>29.140460000000001</v>
      </c>
      <c r="O485" s="120">
        <f>IF('BB-2024-Friday'!$AJ487&lt;&gt;"",IF('BB-2024-Friday'!$AJ487="m",'BB-2024-Friday'!V487,0),"")</f>
        <v>29.993870000000001</v>
      </c>
    </row>
    <row r="486" spans="1:15" x14ac:dyDescent="0.25">
      <c r="A486" t="str">
        <f>IF('BB-2024-Friday'!AJ488&lt;&gt;"",'BB-2024-Friday'!AJ488,"")</f>
        <v/>
      </c>
      <c r="B486" t="str">
        <f>IF('BB-2024-Friday'!AJ488&lt;&gt;"",'BB-2024-Friday'!AR488,"")</f>
        <v/>
      </c>
      <c r="C486" t="str">
        <f>IF('BB-2024-Friday'!AJ488="m","v","a")</f>
        <v>a</v>
      </c>
      <c r="D486" s="92" t="str">
        <f>IF('BB-2024-Friday'!AJ488&lt;&gt;"",'BB-2024-Friday'!AI488,"")</f>
        <v/>
      </c>
      <c r="E486" s="119" t="str">
        <f>IF('BB-2024-Friday'!$AJ488&lt;&gt;"",IF('BB-2024-Friday'!$AJ488="t",0,'BB-2024-Friday'!AM488),"")</f>
        <v/>
      </c>
      <c r="F486" s="119" t="str">
        <f>IF('BB-2024-Friday'!$AJ488&lt;&gt;"",IF('BB-2024-Friday'!$AJ488="t",0,'BB-2024-Friday'!AN488),"")</f>
        <v/>
      </c>
      <c r="G486" s="119" t="str">
        <f>IF('BB-2024-Friday'!$AJ488&lt;&gt;"",IF('BB-2024-Friday'!$AJ488="t",0,'BB-2024-Friday'!AO488),"")</f>
        <v/>
      </c>
      <c r="H486" s="119" t="str">
        <f>IF('BB-2024-Friday'!$AJ488&lt;&gt;"",IF('BB-2024-Friday'!$AJ488="t",0,'BB-2024-Friday'!AP488),"")</f>
        <v/>
      </c>
      <c r="I486" s="119" t="str">
        <f>IF('BB-2024-Friday'!$AJ488&lt;&gt;"",IF('BB-2024-Friday'!$AJ488="t",0,'BB-2024-Friday'!AQ488),"")</f>
        <v/>
      </c>
      <c r="J486" s="119" t="str">
        <f>IF('BB-2024-Friday'!$AJ488&lt;&gt;"",IF('BB-2024-Friday'!$AJ488="t",'BB-2024-Friday'!AM488,0),"")</f>
        <v/>
      </c>
      <c r="K486" s="119" t="str">
        <f>IF('BB-2024-Friday'!$AJ488&lt;&gt;"",IF('BB-2024-Friday'!$AJ488="t",'BB-2024-Friday'!AN488,0),"")</f>
        <v/>
      </c>
      <c r="L486" s="119" t="str">
        <f>IF('BB-2024-Friday'!$AJ488&lt;&gt;"",IF('BB-2024-Friday'!$AJ488="t",'BB-2024-Friday'!AO488,0),"")</f>
        <v/>
      </c>
      <c r="M486" s="119" t="str">
        <f>IF('BB-2024-Friday'!$AJ488&lt;&gt;"",IF('BB-2024-Friday'!$AJ488="t",'BB-2024-Friday'!AP488,0),"")</f>
        <v/>
      </c>
      <c r="N486" s="120" t="str">
        <f>IF('BB-2024-Friday'!$AJ488&lt;&gt;"",IF('BB-2024-Friday'!$AJ488="m",'BB-2024-Friday'!U488,0),"")</f>
        <v/>
      </c>
      <c r="O486" s="120" t="str">
        <f>IF('BB-2024-Friday'!$AJ488&lt;&gt;"",IF('BB-2024-Friday'!$AJ488="m",'BB-2024-Friday'!V488,0),"")</f>
        <v/>
      </c>
    </row>
    <row r="487" spans="1:15" x14ac:dyDescent="0.25">
      <c r="A487" t="str">
        <f>IF('BB-2024-Friday'!AJ489&lt;&gt;"",'BB-2024-Friday'!AJ489,"")</f>
        <v/>
      </c>
      <c r="B487" t="str">
        <f>IF('BB-2024-Friday'!AJ489&lt;&gt;"",'BB-2024-Friday'!AR489,"")</f>
        <v/>
      </c>
      <c r="C487" t="str">
        <f>IF('BB-2024-Friday'!AJ489="m","v","a")</f>
        <v>a</v>
      </c>
      <c r="D487" s="92" t="str">
        <f>IF('BB-2024-Friday'!AJ489&lt;&gt;"",'BB-2024-Friday'!AI489,"")</f>
        <v/>
      </c>
      <c r="E487" s="119" t="str">
        <f>IF('BB-2024-Friday'!$AJ489&lt;&gt;"",IF('BB-2024-Friday'!$AJ489="t",0,'BB-2024-Friday'!AM489),"")</f>
        <v/>
      </c>
      <c r="F487" s="119" t="str">
        <f>IF('BB-2024-Friday'!$AJ489&lt;&gt;"",IF('BB-2024-Friday'!$AJ489="t",0,'BB-2024-Friday'!AN489),"")</f>
        <v/>
      </c>
      <c r="G487" s="119" t="str">
        <f>IF('BB-2024-Friday'!$AJ489&lt;&gt;"",IF('BB-2024-Friday'!$AJ489="t",0,'BB-2024-Friday'!AO489),"")</f>
        <v/>
      </c>
      <c r="H487" s="119" t="str">
        <f>IF('BB-2024-Friday'!$AJ489&lt;&gt;"",IF('BB-2024-Friday'!$AJ489="t",0,'BB-2024-Friday'!AP489),"")</f>
        <v/>
      </c>
      <c r="I487" s="119" t="str">
        <f>IF('BB-2024-Friday'!$AJ489&lt;&gt;"",IF('BB-2024-Friday'!$AJ489="t",0,'BB-2024-Friday'!AQ489),"")</f>
        <v/>
      </c>
      <c r="J487" s="119" t="str">
        <f>IF('BB-2024-Friday'!$AJ489&lt;&gt;"",IF('BB-2024-Friday'!$AJ489="t",'BB-2024-Friday'!AM489,0),"")</f>
        <v/>
      </c>
      <c r="K487" s="119" t="str">
        <f>IF('BB-2024-Friday'!$AJ489&lt;&gt;"",IF('BB-2024-Friday'!$AJ489="t",'BB-2024-Friday'!AN489,0),"")</f>
        <v/>
      </c>
      <c r="L487" s="119" t="str">
        <f>IF('BB-2024-Friday'!$AJ489&lt;&gt;"",IF('BB-2024-Friday'!$AJ489="t",'BB-2024-Friday'!AO489,0),"")</f>
        <v/>
      </c>
      <c r="M487" s="119" t="str">
        <f>IF('BB-2024-Friday'!$AJ489&lt;&gt;"",IF('BB-2024-Friday'!$AJ489="t",'BB-2024-Friday'!AP489,0),"")</f>
        <v/>
      </c>
      <c r="N487" s="120" t="str">
        <f>IF('BB-2024-Friday'!$AJ489&lt;&gt;"",IF('BB-2024-Friday'!$AJ489="m",'BB-2024-Friday'!U489,0),"")</f>
        <v/>
      </c>
      <c r="O487" s="120" t="str">
        <f>IF('BB-2024-Friday'!$AJ489&lt;&gt;"",IF('BB-2024-Friday'!$AJ489="m",'BB-2024-Friday'!V489,0),"")</f>
        <v/>
      </c>
    </row>
    <row r="488" spans="1:15" x14ac:dyDescent="0.25">
      <c r="A488" t="str">
        <f>IF('BB-2024-Friday'!AJ490&lt;&gt;"",'BB-2024-Friday'!AJ490,"")</f>
        <v/>
      </c>
      <c r="B488" t="str">
        <f>IF('BB-2024-Friday'!AJ490&lt;&gt;"",'BB-2024-Friday'!AR490,"")</f>
        <v/>
      </c>
      <c r="C488" t="str">
        <f>IF('BB-2024-Friday'!AJ490="m","v","a")</f>
        <v>a</v>
      </c>
      <c r="D488" s="92" t="str">
        <f>IF('BB-2024-Friday'!AJ490&lt;&gt;"",'BB-2024-Friday'!AI490,"")</f>
        <v/>
      </c>
      <c r="E488" s="119" t="str">
        <f>IF('BB-2024-Friday'!$AJ490&lt;&gt;"",IF('BB-2024-Friday'!$AJ490="t",0,'BB-2024-Friday'!AM490),"")</f>
        <v/>
      </c>
      <c r="F488" s="119" t="str">
        <f>IF('BB-2024-Friday'!$AJ490&lt;&gt;"",IF('BB-2024-Friday'!$AJ490="t",0,'BB-2024-Friday'!AN490),"")</f>
        <v/>
      </c>
      <c r="G488" s="119" t="str">
        <f>IF('BB-2024-Friday'!$AJ490&lt;&gt;"",IF('BB-2024-Friday'!$AJ490="t",0,'BB-2024-Friday'!AO490),"")</f>
        <v/>
      </c>
      <c r="H488" s="119" t="str">
        <f>IF('BB-2024-Friday'!$AJ490&lt;&gt;"",IF('BB-2024-Friday'!$AJ490="t",0,'BB-2024-Friday'!AP490),"")</f>
        <v/>
      </c>
      <c r="I488" s="119" t="str">
        <f>IF('BB-2024-Friday'!$AJ490&lt;&gt;"",IF('BB-2024-Friday'!$AJ490="t",0,'BB-2024-Friday'!AQ490),"")</f>
        <v/>
      </c>
      <c r="J488" s="119" t="str">
        <f>IF('BB-2024-Friday'!$AJ490&lt;&gt;"",IF('BB-2024-Friday'!$AJ490="t",'BB-2024-Friday'!AM490,0),"")</f>
        <v/>
      </c>
      <c r="K488" s="119" t="str">
        <f>IF('BB-2024-Friday'!$AJ490&lt;&gt;"",IF('BB-2024-Friday'!$AJ490="t",'BB-2024-Friday'!AN490,0),"")</f>
        <v/>
      </c>
      <c r="L488" s="119" t="str">
        <f>IF('BB-2024-Friday'!$AJ490&lt;&gt;"",IF('BB-2024-Friday'!$AJ490="t",'BB-2024-Friday'!AO490,0),"")</f>
        <v/>
      </c>
      <c r="M488" s="119" t="str">
        <f>IF('BB-2024-Friday'!$AJ490&lt;&gt;"",IF('BB-2024-Friday'!$AJ490="t",'BB-2024-Friday'!AP490,0),"")</f>
        <v/>
      </c>
      <c r="N488" s="120" t="str">
        <f>IF('BB-2024-Friday'!$AJ490&lt;&gt;"",IF('BB-2024-Friday'!$AJ490="m",'BB-2024-Friday'!U490,0),"")</f>
        <v/>
      </c>
      <c r="O488" s="120" t="str">
        <f>IF('BB-2024-Friday'!$AJ490&lt;&gt;"",IF('BB-2024-Friday'!$AJ490="m",'BB-2024-Friday'!V490,0),"")</f>
        <v/>
      </c>
    </row>
    <row r="489" spans="1:15" x14ac:dyDescent="0.25">
      <c r="A489" t="str">
        <f>IF('BB-2024-Friday'!AJ491&lt;&gt;"",'BB-2024-Friday'!AJ491,"")</f>
        <v/>
      </c>
      <c r="B489" t="str">
        <f>IF('BB-2024-Friday'!AJ491&lt;&gt;"",'BB-2024-Friday'!AR491,"")</f>
        <v/>
      </c>
      <c r="C489" t="str">
        <f>IF('BB-2024-Friday'!AJ491="m","v","a")</f>
        <v>a</v>
      </c>
      <c r="D489" s="92" t="str">
        <f>IF('BB-2024-Friday'!AJ491&lt;&gt;"",'BB-2024-Friday'!AI491,"")</f>
        <v/>
      </c>
      <c r="E489" s="119" t="str">
        <f>IF('BB-2024-Friday'!$AJ491&lt;&gt;"",IF('BB-2024-Friday'!$AJ491="t",0,'BB-2024-Friday'!AM491),"")</f>
        <v/>
      </c>
      <c r="F489" s="119" t="str">
        <f>IF('BB-2024-Friday'!$AJ491&lt;&gt;"",IF('BB-2024-Friday'!$AJ491="t",0,'BB-2024-Friday'!AN491),"")</f>
        <v/>
      </c>
      <c r="G489" s="119" t="str">
        <f>IF('BB-2024-Friday'!$AJ491&lt;&gt;"",IF('BB-2024-Friday'!$AJ491="t",0,'BB-2024-Friday'!AO491),"")</f>
        <v/>
      </c>
      <c r="H489" s="119" t="str">
        <f>IF('BB-2024-Friday'!$AJ491&lt;&gt;"",IF('BB-2024-Friday'!$AJ491="t",0,'BB-2024-Friday'!AP491),"")</f>
        <v/>
      </c>
      <c r="I489" s="119" t="str">
        <f>IF('BB-2024-Friday'!$AJ491&lt;&gt;"",IF('BB-2024-Friday'!$AJ491="t",0,'BB-2024-Friday'!AQ491),"")</f>
        <v/>
      </c>
      <c r="J489" s="119" t="str">
        <f>IF('BB-2024-Friday'!$AJ491&lt;&gt;"",IF('BB-2024-Friday'!$AJ491="t",'BB-2024-Friday'!AM491,0),"")</f>
        <v/>
      </c>
      <c r="K489" s="119" t="str">
        <f>IF('BB-2024-Friday'!$AJ491&lt;&gt;"",IF('BB-2024-Friday'!$AJ491="t",'BB-2024-Friday'!AN491,0),"")</f>
        <v/>
      </c>
      <c r="L489" s="119" t="str">
        <f>IF('BB-2024-Friday'!$AJ491&lt;&gt;"",IF('BB-2024-Friday'!$AJ491="t",'BB-2024-Friday'!AO491,0),"")</f>
        <v/>
      </c>
      <c r="M489" s="119" t="str">
        <f>IF('BB-2024-Friday'!$AJ491&lt;&gt;"",IF('BB-2024-Friday'!$AJ491="t",'BB-2024-Friday'!AP491,0),"")</f>
        <v/>
      </c>
      <c r="N489" s="120" t="str">
        <f>IF('BB-2024-Friday'!$AJ491&lt;&gt;"",IF('BB-2024-Friday'!$AJ491="m",'BB-2024-Friday'!U491,0),"")</f>
        <v/>
      </c>
      <c r="O489" s="120" t="str">
        <f>IF('BB-2024-Friday'!$AJ491&lt;&gt;"",IF('BB-2024-Friday'!$AJ491="m",'BB-2024-Friday'!V491,0),"")</f>
        <v/>
      </c>
    </row>
    <row r="490" spans="1:15" x14ac:dyDescent="0.25">
      <c r="A490" t="str">
        <f>IF('BB-2024-Friday'!AJ492&lt;&gt;"",'BB-2024-Friday'!AJ492,"")</f>
        <v/>
      </c>
      <c r="B490" t="str">
        <f>IF('BB-2024-Friday'!AJ492&lt;&gt;"",'BB-2024-Friday'!AR492,"")</f>
        <v/>
      </c>
      <c r="C490" t="str">
        <f>IF('BB-2024-Friday'!AJ492="m","v","a")</f>
        <v>a</v>
      </c>
      <c r="D490" s="92" t="str">
        <f>IF('BB-2024-Friday'!AJ492&lt;&gt;"",'BB-2024-Friday'!AI492,"")</f>
        <v/>
      </c>
      <c r="E490" s="119" t="str">
        <f>IF('BB-2024-Friday'!$AJ492&lt;&gt;"",IF('BB-2024-Friday'!$AJ492="t",0,'BB-2024-Friday'!AM492),"")</f>
        <v/>
      </c>
      <c r="F490" s="119" t="str">
        <f>IF('BB-2024-Friday'!$AJ492&lt;&gt;"",IF('BB-2024-Friday'!$AJ492="t",0,'BB-2024-Friday'!AN492),"")</f>
        <v/>
      </c>
      <c r="G490" s="119" t="str">
        <f>IF('BB-2024-Friday'!$AJ492&lt;&gt;"",IF('BB-2024-Friday'!$AJ492="t",0,'BB-2024-Friday'!AO492),"")</f>
        <v/>
      </c>
      <c r="H490" s="119" t="str">
        <f>IF('BB-2024-Friday'!$AJ492&lt;&gt;"",IF('BB-2024-Friday'!$AJ492="t",0,'BB-2024-Friday'!AP492),"")</f>
        <v/>
      </c>
      <c r="I490" s="119" t="str">
        <f>IF('BB-2024-Friday'!$AJ492&lt;&gt;"",IF('BB-2024-Friday'!$AJ492="t",0,'BB-2024-Friday'!AQ492),"")</f>
        <v/>
      </c>
      <c r="J490" s="119" t="str">
        <f>IF('BB-2024-Friday'!$AJ492&lt;&gt;"",IF('BB-2024-Friday'!$AJ492="t",'BB-2024-Friday'!AM492,0),"")</f>
        <v/>
      </c>
      <c r="K490" s="119" t="str">
        <f>IF('BB-2024-Friday'!$AJ492&lt;&gt;"",IF('BB-2024-Friday'!$AJ492="t",'BB-2024-Friday'!AN492,0),"")</f>
        <v/>
      </c>
      <c r="L490" s="119" t="str">
        <f>IF('BB-2024-Friday'!$AJ492&lt;&gt;"",IF('BB-2024-Friday'!$AJ492="t",'BB-2024-Friday'!AO492,0),"")</f>
        <v/>
      </c>
      <c r="M490" s="119" t="str">
        <f>IF('BB-2024-Friday'!$AJ492&lt;&gt;"",IF('BB-2024-Friday'!$AJ492="t",'BB-2024-Friday'!AP492,0),"")</f>
        <v/>
      </c>
      <c r="N490" s="120" t="str">
        <f>IF('BB-2024-Friday'!$AJ492&lt;&gt;"",IF('BB-2024-Friday'!$AJ492="m",'BB-2024-Friday'!U492,0),"")</f>
        <v/>
      </c>
      <c r="O490" s="120" t="str">
        <f>IF('BB-2024-Friday'!$AJ492&lt;&gt;"",IF('BB-2024-Friday'!$AJ492="m",'BB-2024-Friday'!V492,0),"")</f>
        <v/>
      </c>
    </row>
    <row r="491" spans="1:15" x14ac:dyDescent="0.25">
      <c r="A491" t="str">
        <f>IF('BB-2024-Friday'!AJ493&lt;&gt;"",'BB-2024-Friday'!AJ493,"")</f>
        <v/>
      </c>
      <c r="B491" t="str">
        <f>IF('BB-2024-Friday'!AJ493&lt;&gt;"",'BB-2024-Friday'!AR493,"")</f>
        <v/>
      </c>
      <c r="C491" t="str">
        <f>IF('BB-2024-Friday'!AJ493="m","v","a")</f>
        <v>a</v>
      </c>
      <c r="D491" s="92" t="str">
        <f>IF('BB-2024-Friday'!AJ493&lt;&gt;"",'BB-2024-Friday'!AI493,"")</f>
        <v/>
      </c>
      <c r="E491" s="119" t="str">
        <f>IF('BB-2024-Friday'!$AJ493&lt;&gt;"",IF('BB-2024-Friday'!$AJ493="t",0,'BB-2024-Friday'!AM493),"")</f>
        <v/>
      </c>
      <c r="F491" s="119" t="str">
        <f>IF('BB-2024-Friday'!$AJ493&lt;&gt;"",IF('BB-2024-Friday'!$AJ493="t",0,'BB-2024-Friday'!AN493),"")</f>
        <v/>
      </c>
      <c r="G491" s="119" t="str">
        <f>IF('BB-2024-Friday'!$AJ493&lt;&gt;"",IF('BB-2024-Friday'!$AJ493="t",0,'BB-2024-Friday'!AO493),"")</f>
        <v/>
      </c>
      <c r="H491" s="119" t="str">
        <f>IF('BB-2024-Friday'!$AJ493&lt;&gt;"",IF('BB-2024-Friday'!$AJ493="t",0,'BB-2024-Friday'!AP493),"")</f>
        <v/>
      </c>
      <c r="I491" s="119" t="str">
        <f>IF('BB-2024-Friday'!$AJ493&lt;&gt;"",IF('BB-2024-Friday'!$AJ493="t",0,'BB-2024-Friday'!AQ493),"")</f>
        <v/>
      </c>
      <c r="J491" s="119" t="str">
        <f>IF('BB-2024-Friday'!$AJ493&lt;&gt;"",IF('BB-2024-Friday'!$AJ493="t",'BB-2024-Friday'!AM493,0),"")</f>
        <v/>
      </c>
      <c r="K491" s="119" t="str">
        <f>IF('BB-2024-Friday'!$AJ493&lt;&gt;"",IF('BB-2024-Friday'!$AJ493="t",'BB-2024-Friday'!AN493,0),"")</f>
        <v/>
      </c>
      <c r="L491" s="119" t="str">
        <f>IF('BB-2024-Friday'!$AJ493&lt;&gt;"",IF('BB-2024-Friday'!$AJ493="t",'BB-2024-Friday'!AO493,0),"")</f>
        <v/>
      </c>
      <c r="M491" s="119" t="str">
        <f>IF('BB-2024-Friday'!$AJ493&lt;&gt;"",IF('BB-2024-Friday'!$AJ493="t",'BB-2024-Friday'!AP493,0),"")</f>
        <v/>
      </c>
      <c r="N491" s="120" t="str">
        <f>IF('BB-2024-Friday'!$AJ493&lt;&gt;"",IF('BB-2024-Friday'!$AJ493="m",'BB-2024-Friday'!U493,0),"")</f>
        <v/>
      </c>
      <c r="O491" s="120" t="str">
        <f>IF('BB-2024-Friday'!$AJ493&lt;&gt;"",IF('BB-2024-Friday'!$AJ493="m",'BB-2024-Friday'!V493,0),"")</f>
        <v/>
      </c>
    </row>
    <row r="492" spans="1:15" x14ac:dyDescent="0.25">
      <c r="A492" t="str">
        <f>IF('BB-2024-Friday'!AJ494&lt;&gt;"",'BB-2024-Friday'!AJ494,"")</f>
        <v/>
      </c>
      <c r="B492" t="str">
        <f>IF('BB-2024-Friday'!AJ494&lt;&gt;"",'BB-2024-Friday'!AR494,"")</f>
        <v/>
      </c>
      <c r="C492" t="str">
        <f>IF('BB-2024-Friday'!AJ494="m","v","a")</f>
        <v>a</v>
      </c>
      <c r="D492" s="92" t="str">
        <f>IF('BB-2024-Friday'!AJ494&lt;&gt;"",'BB-2024-Friday'!AI494,"")</f>
        <v/>
      </c>
      <c r="E492" s="119" t="str">
        <f>IF('BB-2024-Friday'!$AJ494&lt;&gt;"",IF('BB-2024-Friday'!$AJ494="t",0,'BB-2024-Friday'!AM494),"")</f>
        <v/>
      </c>
      <c r="F492" s="119" t="str">
        <f>IF('BB-2024-Friday'!$AJ494&lt;&gt;"",IF('BB-2024-Friday'!$AJ494="t",0,'BB-2024-Friday'!AN494),"")</f>
        <v/>
      </c>
      <c r="G492" s="119" t="str">
        <f>IF('BB-2024-Friday'!$AJ494&lt;&gt;"",IF('BB-2024-Friday'!$AJ494="t",0,'BB-2024-Friday'!AO494),"")</f>
        <v/>
      </c>
      <c r="H492" s="119" t="str">
        <f>IF('BB-2024-Friday'!$AJ494&lt;&gt;"",IF('BB-2024-Friday'!$AJ494="t",0,'BB-2024-Friday'!AP494),"")</f>
        <v/>
      </c>
      <c r="I492" s="119" t="str">
        <f>IF('BB-2024-Friday'!$AJ494&lt;&gt;"",IF('BB-2024-Friday'!$AJ494="t",0,'BB-2024-Friday'!AQ494),"")</f>
        <v/>
      </c>
      <c r="J492" s="119" t="str">
        <f>IF('BB-2024-Friday'!$AJ494&lt;&gt;"",IF('BB-2024-Friday'!$AJ494="t",'BB-2024-Friday'!AM494,0),"")</f>
        <v/>
      </c>
      <c r="K492" s="119" t="str">
        <f>IF('BB-2024-Friday'!$AJ494&lt;&gt;"",IF('BB-2024-Friday'!$AJ494="t",'BB-2024-Friday'!AN494,0),"")</f>
        <v/>
      </c>
      <c r="L492" s="119" t="str">
        <f>IF('BB-2024-Friday'!$AJ494&lt;&gt;"",IF('BB-2024-Friday'!$AJ494="t",'BB-2024-Friday'!AO494,0),"")</f>
        <v/>
      </c>
      <c r="M492" s="119" t="str">
        <f>IF('BB-2024-Friday'!$AJ494&lt;&gt;"",IF('BB-2024-Friday'!$AJ494="t",'BB-2024-Friday'!AP494,0),"")</f>
        <v/>
      </c>
      <c r="N492" s="120" t="str">
        <f>IF('BB-2024-Friday'!$AJ494&lt;&gt;"",IF('BB-2024-Friday'!$AJ494="m",'BB-2024-Friday'!U494,0),"")</f>
        <v/>
      </c>
      <c r="O492" s="120" t="str">
        <f>IF('BB-2024-Friday'!$AJ494&lt;&gt;"",IF('BB-2024-Friday'!$AJ494="m",'BB-2024-Friday'!V494,0),"")</f>
        <v/>
      </c>
    </row>
    <row r="493" spans="1:15" x14ac:dyDescent="0.25">
      <c r="A493" t="str">
        <f>IF('BB-2024-Friday'!AJ495&lt;&gt;"",'BB-2024-Friday'!AJ495,"")</f>
        <v/>
      </c>
      <c r="B493" t="str">
        <f>IF('BB-2024-Friday'!AJ495&lt;&gt;"",'BB-2024-Friday'!AR495,"")</f>
        <v/>
      </c>
      <c r="C493" t="str">
        <f>IF('BB-2024-Friday'!AJ495="m","v","a")</f>
        <v>a</v>
      </c>
      <c r="D493" s="92" t="str">
        <f>IF('BB-2024-Friday'!AJ495&lt;&gt;"",'BB-2024-Friday'!AI495,"")</f>
        <v/>
      </c>
      <c r="E493" s="119" t="str">
        <f>IF('BB-2024-Friday'!$AJ495&lt;&gt;"",IF('BB-2024-Friday'!$AJ495="t",0,'BB-2024-Friday'!AM495),"")</f>
        <v/>
      </c>
      <c r="F493" s="119" t="str">
        <f>IF('BB-2024-Friday'!$AJ495&lt;&gt;"",IF('BB-2024-Friday'!$AJ495="t",0,'BB-2024-Friday'!AN495),"")</f>
        <v/>
      </c>
      <c r="G493" s="119" t="str">
        <f>IF('BB-2024-Friday'!$AJ495&lt;&gt;"",IF('BB-2024-Friday'!$AJ495="t",0,'BB-2024-Friday'!AO495),"")</f>
        <v/>
      </c>
      <c r="H493" s="119" t="str">
        <f>IF('BB-2024-Friday'!$AJ495&lt;&gt;"",IF('BB-2024-Friday'!$AJ495="t",0,'BB-2024-Friday'!AP495),"")</f>
        <v/>
      </c>
      <c r="I493" s="119" t="str">
        <f>IF('BB-2024-Friday'!$AJ495&lt;&gt;"",IF('BB-2024-Friday'!$AJ495="t",0,'BB-2024-Friday'!AQ495),"")</f>
        <v/>
      </c>
      <c r="J493" s="119" t="str">
        <f>IF('BB-2024-Friday'!$AJ495&lt;&gt;"",IF('BB-2024-Friday'!$AJ495="t",'BB-2024-Friday'!AM495,0),"")</f>
        <v/>
      </c>
      <c r="K493" s="119" t="str">
        <f>IF('BB-2024-Friday'!$AJ495&lt;&gt;"",IF('BB-2024-Friday'!$AJ495="t",'BB-2024-Friday'!AN495,0),"")</f>
        <v/>
      </c>
      <c r="L493" s="119" t="str">
        <f>IF('BB-2024-Friday'!$AJ495&lt;&gt;"",IF('BB-2024-Friday'!$AJ495="t",'BB-2024-Friday'!AO495,0),"")</f>
        <v/>
      </c>
      <c r="M493" s="119" t="str">
        <f>IF('BB-2024-Friday'!$AJ495&lt;&gt;"",IF('BB-2024-Friday'!$AJ495="t",'BB-2024-Friday'!AP495,0),"")</f>
        <v/>
      </c>
      <c r="N493" s="120" t="str">
        <f>IF('BB-2024-Friday'!$AJ495&lt;&gt;"",IF('BB-2024-Friday'!$AJ495="m",'BB-2024-Friday'!U495,0),"")</f>
        <v/>
      </c>
      <c r="O493" s="120" t="str">
        <f>IF('BB-2024-Friday'!$AJ495&lt;&gt;"",IF('BB-2024-Friday'!$AJ495="m",'BB-2024-Friday'!V495,0),"")</f>
        <v/>
      </c>
    </row>
    <row r="494" spans="1:15" x14ac:dyDescent="0.25">
      <c r="A494" t="str">
        <f>IF('BB-2024-Friday'!AJ496&lt;&gt;"",'BB-2024-Friday'!AJ496,"")</f>
        <v>m</v>
      </c>
      <c r="B494" t="str">
        <f>IF('BB-2024-Friday'!AJ496&lt;&gt;"",'BB-2024-Friday'!AR496,"")</f>
        <v>Control at Entrance road to Microwave towers, Dot on Fence post &amp; yellow line</v>
      </c>
      <c r="C494" t="str">
        <f>IF('BB-2024-Friday'!AJ496="m","v","a")</f>
        <v>v</v>
      </c>
      <c r="D494" s="92">
        <f>IF('BB-2024-Friday'!AJ496&lt;&gt;"",'BB-2024-Friday'!AI496,"")</f>
        <v>159.08000000000001</v>
      </c>
      <c r="E494" s="119">
        <f>IF('BB-2024-Friday'!$AJ496&lt;&gt;"",IF('BB-2024-Friday'!$AJ496="t",0,'BB-2024-Friday'!AM496),"")</f>
        <v>45</v>
      </c>
      <c r="F494" s="119">
        <f>IF('BB-2024-Friday'!$AJ496&lt;&gt;"",IF('BB-2024-Friday'!$AJ496="t",0,'BB-2024-Friday'!AN496),"")</f>
        <v>53</v>
      </c>
      <c r="G494" s="119">
        <f>IF('BB-2024-Friday'!$AJ496&lt;&gt;"",IF('BB-2024-Friday'!$AJ496="t",0,'BB-2024-Friday'!AO496),"")</f>
        <v>62</v>
      </c>
      <c r="H494" s="119">
        <f>IF('BB-2024-Friday'!$AJ496&lt;&gt;"",IF('BB-2024-Friday'!$AJ496="t",0,'BB-2024-Friday'!AP496),"")</f>
        <v>70</v>
      </c>
      <c r="I494" s="119" t="str">
        <f>IF('BB-2024-Friday'!$AJ496&lt;&gt;"",IF('BB-2024-Friday'!$AJ496="t",0,'BB-2024-Friday'!AQ496),"")</f>
        <v>80</v>
      </c>
      <c r="J494" s="119">
        <f>IF('BB-2024-Friday'!$AJ496&lt;&gt;"",IF('BB-2024-Friday'!$AJ496="t",'BB-2024-Friday'!AM496,0),"")</f>
        <v>0</v>
      </c>
      <c r="K494" s="119">
        <f>IF('BB-2024-Friday'!$AJ496&lt;&gt;"",IF('BB-2024-Friday'!$AJ496="t",'BB-2024-Friday'!AN496,0),"")</f>
        <v>0</v>
      </c>
      <c r="L494" s="119">
        <f>IF('BB-2024-Friday'!$AJ496&lt;&gt;"",IF('BB-2024-Friday'!$AJ496="t",'BB-2024-Friday'!AO496,0),"")</f>
        <v>0</v>
      </c>
      <c r="M494" s="119">
        <f>IF('BB-2024-Friday'!$AJ496&lt;&gt;"",IF('BB-2024-Friday'!$AJ496="t",'BB-2024-Friday'!AP496,0),"")</f>
        <v>0</v>
      </c>
      <c r="N494" s="120">
        <f>IF('BB-2024-Friday'!$AJ496&lt;&gt;"",IF('BB-2024-Friday'!$AJ496="m",'BB-2024-Friday'!U496,0),"")</f>
        <v>29.106470000000002</v>
      </c>
      <c r="O494" s="120">
        <f>IF('BB-2024-Friday'!$AJ496&lt;&gt;"",IF('BB-2024-Friday'!$AJ496="m",'BB-2024-Friday'!V496,0),"")</f>
        <v>29.97401</v>
      </c>
    </row>
    <row r="495" spans="1:15" x14ac:dyDescent="0.25">
      <c r="A495" t="str">
        <f>IF('BB-2024-Friday'!AJ497&lt;&gt;"",'BB-2024-Friday'!AJ497,"")</f>
        <v>f</v>
      </c>
      <c r="B495" t="str">
        <f>IF('BB-2024-Friday'!AJ497&lt;&gt;"",'BB-2024-Friday'!AR497,"")</f>
        <v>Tree.  Be careful of uneven road surface.</v>
      </c>
      <c r="C495" t="str">
        <f>IF('BB-2024-Friday'!AJ497="m","v","a")</f>
        <v>a</v>
      </c>
      <c r="D495" s="92">
        <f>IF('BB-2024-Friday'!AJ497&lt;&gt;"",'BB-2024-Friday'!AI497,"")</f>
        <v>159.55000000000001</v>
      </c>
      <c r="E495" s="119">
        <f>IF('BB-2024-Friday'!$AJ497&lt;&gt;"",IF('BB-2024-Friday'!$AJ497="t",0,'BB-2024-Friday'!AM497),"")</f>
        <v>39</v>
      </c>
      <c r="F495" s="119">
        <f>IF('BB-2024-Friday'!$AJ497&lt;&gt;"",IF('BB-2024-Friday'!$AJ497="t",0,'BB-2024-Friday'!AN497),"")</f>
        <v>45</v>
      </c>
      <c r="G495" s="119">
        <f>IF('BB-2024-Friday'!$AJ497&lt;&gt;"",IF('BB-2024-Friday'!$AJ497="t",0,'BB-2024-Friday'!AO497),"")</f>
        <v>52</v>
      </c>
      <c r="H495" s="119">
        <f>IF('BB-2024-Friday'!$AJ497&lt;&gt;"",IF('BB-2024-Friday'!$AJ497="t",0,'BB-2024-Friday'!AP497),"")</f>
        <v>58</v>
      </c>
      <c r="I495" s="119" t="str">
        <f>IF('BB-2024-Friday'!$AJ497&lt;&gt;"",IF('BB-2024-Friday'!$AJ497="t",0,'BB-2024-Friday'!AQ497),"")</f>
        <v>80</v>
      </c>
      <c r="J495" s="119">
        <f>IF('BB-2024-Friday'!$AJ497&lt;&gt;"",IF('BB-2024-Friday'!$AJ497="t",'BB-2024-Friday'!AM497,0),"")</f>
        <v>0</v>
      </c>
      <c r="K495" s="119">
        <f>IF('BB-2024-Friday'!$AJ497&lt;&gt;"",IF('BB-2024-Friday'!$AJ497="t",'BB-2024-Friday'!AN497,0),"")</f>
        <v>0</v>
      </c>
      <c r="L495" s="119">
        <f>IF('BB-2024-Friday'!$AJ497&lt;&gt;"",IF('BB-2024-Friday'!$AJ497="t",'BB-2024-Friday'!AO497,0),"")</f>
        <v>0</v>
      </c>
      <c r="M495" s="119">
        <f>IF('BB-2024-Friday'!$AJ497&lt;&gt;"",IF('BB-2024-Friday'!$AJ497="t",'BB-2024-Friday'!AP497,0),"")</f>
        <v>0</v>
      </c>
      <c r="N495" s="120">
        <f>IF('BB-2024-Friday'!$AJ497&lt;&gt;"",IF('BB-2024-Friday'!$AJ497="m",'BB-2024-Friday'!U497,0),"")</f>
        <v>0</v>
      </c>
      <c r="O495" s="120">
        <f>IF('BB-2024-Friday'!$AJ497&lt;&gt;"",IF('BB-2024-Friday'!$AJ497="m",'BB-2024-Friday'!V497,0),"")</f>
        <v>0</v>
      </c>
    </row>
    <row r="496" spans="1:15" x14ac:dyDescent="0.25">
      <c r="A496" t="str">
        <f>IF('BB-2024-Friday'!AJ498&lt;&gt;"",'BB-2024-Friday'!AJ498,"")</f>
        <v/>
      </c>
      <c r="B496" t="str">
        <f>IF('BB-2024-Friday'!AJ498&lt;&gt;"",'BB-2024-Friday'!AR498,"")</f>
        <v/>
      </c>
      <c r="C496" t="str">
        <f>IF('BB-2024-Friday'!AJ498="m","v","a")</f>
        <v>a</v>
      </c>
      <c r="D496" s="92" t="str">
        <f>IF('BB-2024-Friday'!AJ498&lt;&gt;"",'BB-2024-Friday'!AI498,"")</f>
        <v/>
      </c>
      <c r="E496" s="119" t="str">
        <f>IF('BB-2024-Friday'!$AJ498&lt;&gt;"",IF('BB-2024-Friday'!$AJ498="t",0,'BB-2024-Friday'!AM498),"")</f>
        <v/>
      </c>
      <c r="F496" s="119" t="str">
        <f>IF('BB-2024-Friday'!$AJ498&lt;&gt;"",IF('BB-2024-Friday'!$AJ498="t",0,'BB-2024-Friday'!AN498),"")</f>
        <v/>
      </c>
      <c r="G496" s="119" t="str">
        <f>IF('BB-2024-Friday'!$AJ498&lt;&gt;"",IF('BB-2024-Friday'!$AJ498="t",0,'BB-2024-Friday'!AO498),"")</f>
        <v/>
      </c>
      <c r="H496" s="119" t="str">
        <f>IF('BB-2024-Friday'!$AJ498&lt;&gt;"",IF('BB-2024-Friday'!$AJ498="t",0,'BB-2024-Friday'!AP498),"")</f>
        <v/>
      </c>
      <c r="I496" s="119" t="str">
        <f>IF('BB-2024-Friday'!$AJ498&lt;&gt;"",IF('BB-2024-Friday'!$AJ498="t",0,'BB-2024-Friday'!AQ498),"")</f>
        <v/>
      </c>
      <c r="J496" s="119" t="str">
        <f>IF('BB-2024-Friday'!$AJ498&lt;&gt;"",IF('BB-2024-Friday'!$AJ498="t",'BB-2024-Friday'!AM498,0),"")</f>
        <v/>
      </c>
      <c r="K496" s="119" t="str">
        <f>IF('BB-2024-Friday'!$AJ498&lt;&gt;"",IF('BB-2024-Friday'!$AJ498="t",'BB-2024-Friday'!AN498,0),"")</f>
        <v/>
      </c>
      <c r="L496" s="119" t="str">
        <f>IF('BB-2024-Friday'!$AJ498&lt;&gt;"",IF('BB-2024-Friday'!$AJ498="t",'BB-2024-Friday'!AO498,0),"")</f>
        <v/>
      </c>
      <c r="M496" s="119" t="str">
        <f>IF('BB-2024-Friday'!$AJ498&lt;&gt;"",IF('BB-2024-Friday'!$AJ498="t",'BB-2024-Friday'!AP498,0),"")</f>
        <v/>
      </c>
      <c r="N496" s="120" t="str">
        <f>IF('BB-2024-Friday'!$AJ498&lt;&gt;"",IF('BB-2024-Friday'!$AJ498="m",'BB-2024-Friday'!U498,0),"")</f>
        <v/>
      </c>
      <c r="O496" s="120" t="str">
        <f>IF('BB-2024-Friday'!$AJ498&lt;&gt;"",IF('BB-2024-Friday'!$AJ498="m",'BB-2024-Friday'!V498,0),"")</f>
        <v/>
      </c>
    </row>
    <row r="497" spans="1:15" x14ac:dyDescent="0.25">
      <c r="A497" t="str">
        <f>IF('BB-2024-Friday'!AJ499&lt;&gt;"",'BB-2024-Friday'!AJ499,"")</f>
        <v/>
      </c>
      <c r="B497" t="str">
        <f>IF('BB-2024-Friday'!AJ499&lt;&gt;"",'BB-2024-Friday'!AR499,"")</f>
        <v/>
      </c>
      <c r="C497" t="str">
        <f>IF('BB-2024-Friday'!AJ499="m","v","a")</f>
        <v>a</v>
      </c>
      <c r="D497" s="92" t="str">
        <f>IF('BB-2024-Friday'!AJ499&lt;&gt;"",'BB-2024-Friday'!AI499,"")</f>
        <v/>
      </c>
      <c r="E497" s="119" t="str">
        <f>IF('BB-2024-Friday'!$AJ499&lt;&gt;"",IF('BB-2024-Friday'!$AJ499="t",0,'BB-2024-Friday'!AM499),"")</f>
        <v/>
      </c>
      <c r="F497" s="119" t="str">
        <f>IF('BB-2024-Friday'!$AJ499&lt;&gt;"",IF('BB-2024-Friday'!$AJ499="t",0,'BB-2024-Friday'!AN499),"")</f>
        <v/>
      </c>
      <c r="G497" s="119" t="str">
        <f>IF('BB-2024-Friday'!$AJ499&lt;&gt;"",IF('BB-2024-Friday'!$AJ499="t",0,'BB-2024-Friday'!AO499),"")</f>
        <v/>
      </c>
      <c r="H497" s="119" t="str">
        <f>IF('BB-2024-Friday'!$AJ499&lt;&gt;"",IF('BB-2024-Friday'!$AJ499="t",0,'BB-2024-Friday'!AP499),"")</f>
        <v/>
      </c>
      <c r="I497" s="119" t="str">
        <f>IF('BB-2024-Friday'!$AJ499&lt;&gt;"",IF('BB-2024-Friday'!$AJ499="t",0,'BB-2024-Friday'!AQ499),"")</f>
        <v/>
      </c>
      <c r="J497" s="119" t="str">
        <f>IF('BB-2024-Friday'!$AJ499&lt;&gt;"",IF('BB-2024-Friday'!$AJ499="t",'BB-2024-Friday'!AM499,0),"")</f>
        <v/>
      </c>
      <c r="K497" s="119" t="str">
        <f>IF('BB-2024-Friday'!$AJ499&lt;&gt;"",IF('BB-2024-Friday'!$AJ499="t",'BB-2024-Friday'!AN499,0),"")</f>
        <v/>
      </c>
      <c r="L497" s="119" t="str">
        <f>IF('BB-2024-Friday'!$AJ499&lt;&gt;"",IF('BB-2024-Friday'!$AJ499="t",'BB-2024-Friday'!AO499,0),"")</f>
        <v/>
      </c>
      <c r="M497" s="119" t="str">
        <f>IF('BB-2024-Friday'!$AJ499&lt;&gt;"",IF('BB-2024-Friday'!$AJ499="t",'BB-2024-Friday'!AP499,0),"")</f>
        <v/>
      </c>
      <c r="N497" s="120" t="str">
        <f>IF('BB-2024-Friday'!$AJ499&lt;&gt;"",IF('BB-2024-Friday'!$AJ499="m",'BB-2024-Friday'!U499,0),"")</f>
        <v/>
      </c>
      <c r="O497" s="120" t="str">
        <f>IF('BB-2024-Friday'!$AJ499&lt;&gt;"",IF('BB-2024-Friday'!$AJ499="m",'BB-2024-Friday'!V499,0),"")</f>
        <v/>
      </c>
    </row>
    <row r="498" spans="1:15" x14ac:dyDescent="0.25">
      <c r="A498" t="str">
        <f>IF('BB-2024-Friday'!AJ500&lt;&gt;"",'BB-2024-Friday'!AJ500,"")</f>
        <v/>
      </c>
      <c r="B498" t="str">
        <f>IF('BB-2024-Friday'!AJ500&lt;&gt;"",'BB-2024-Friday'!AR500,"")</f>
        <v/>
      </c>
      <c r="C498" t="str">
        <f>IF('BB-2024-Friday'!AJ500="m","v","a")</f>
        <v>a</v>
      </c>
      <c r="D498" s="92" t="str">
        <f>IF('BB-2024-Friday'!AJ500&lt;&gt;"",'BB-2024-Friday'!AI500,"")</f>
        <v/>
      </c>
      <c r="E498" s="119" t="str">
        <f>IF('BB-2024-Friday'!$AJ500&lt;&gt;"",IF('BB-2024-Friday'!$AJ500="t",0,'BB-2024-Friday'!AM500),"")</f>
        <v/>
      </c>
      <c r="F498" s="119" t="str">
        <f>IF('BB-2024-Friday'!$AJ500&lt;&gt;"",IF('BB-2024-Friday'!$AJ500="t",0,'BB-2024-Friday'!AN500),"")</f>
        <v/>
      </c>
      <c r="G498" s="119" t="str">
        <f>IF('BB-2024-Friday'!$AJ500&lt;&gt;"",IF('BB-2024-Friday'!$AJ500="t",0,'BB-2024-Friday'!AO500),"")</f>
        <v/>
      </c>
      <c r="H498" s="119" t="str">
        <f>IF('BB-2024-Friday'!$AJ500&lt;&gt;"",IF('BB-2024-Friday'!$AJ500="t",0,'BB-2024-Friday'!AP500),"")</f>
        <v/>
      </c>
      <c r="I498" s="119" t="str">
        <f>IF('BB-2024-Friday'!$AJ500&lt;&gt;"",IF('BB-2024-Friday'!$AJ500="t",0,'BB-2024-Friday'!AQ500),"")</f>
        <v/>
      </c>
      <c r="J498" s="119" t="str">
        <f>IF('BB-2024-Friday'!$AJ500&lt;&gt;"",IF('BB-2024-Friday'!$AJ500="t",'BB-2024-Friday'!AM500,0),"")</f>
        <v/>
      </c>
      <c r="K498" s="119" t="str">
        <f>IF('BB-2024-Friday'!$AJ500&lt;&gt;"",IF('BB-2024-Friday'!$AJ500="t",'BB-2024-Friday'!AN500,0),"")</f>
        <v/>
      </c>
      <c r="L498" s="119" t="str">
        <f>IF('BB-2024-Friday'!$AJ500&lt;&gt;"",IF('BB-2024-Friday'!$AJ500="t",'BB-2024-Friday'!AO500,0),"")</f>
        <v/>
      </c>
      <c r="M498" s="119" t="str">
        <f>IF('BB-2024-Friday'!$AJ500&lt;&gt;"",IF('BB-2024-Friday'!$AJ500="t",'BB-2024-Friday'!AP500,0),"")</f>
        <v/>
      </c>
      <c r="N498" s="120" t="str">
        <f>IF('BB-2024-Friday'!$AJ500&lt;&gt;"",IF('BB-2024-Friday'!$AJ500="m",'BB-2024-Friday'!U500,0),"")</f>
        <v/>
      </c>
      <c r="O498" s="120" t="str">
        <f>IF('BB-2024-Friday'!$AJ500&lt;&gt;"",IF('BB-2024-Friday'!$AJ500="m",'BB-2024-Friday'!V500,0),"")</f>
        <v/>
      </c>
    </row>
    <row r="499" spans="1:15" x14ac:dyDescent="0.25">
      <c r="A499" t="str">
        <f>IF('BB-2024-Friday'!AJ501&lt;&gt;"",'BB-2024-Friday'!AJ501,"")</f>
        <v/>
      </c>
      <c r="B499" t="str">
        <f>IF('BB-2024-Friday'!AJ501&lt;&gt;"",'BB-2024-Friday'!AR501,"")</f>
        <v/>
      </c>
      <c r="C499" t="str">
        <f>IF('BB-2024-Friday'!AJ501="m","v","a")</f>
        <v>a</v>
      </c>
      <c r="D499" s="92" t="str">
        <f>IF('BB-2024-Friday'!AJ501&lt;&gt;"",'BB-2024-Friday'!AI501,"")</f>
        <v/>
      </c>
      <c r="E499" s="119" t="str">
        <f>IF('BB-2024-Friday'!$AJ501&lt;&gt;"",IF('BB-2024-Friday'!$AJ501="t",0,'BB-2024-Friday'!AM501),"")</f>
        <v/>
      </c>
      <c r="F499" s="119" t="str">
        <f>IF('BB-2024-Friday'!$AJ501&lt;&gt;"",IF('BB-2024-Friday'!$AJ501="t",0,'BB-2024-Friday'!AN501),"")</f>
        <v/>
      </c>
      <c r="G499" s="119" t="str">
        <f>IF('BB-2024-Friday'!$AJ501&lt;&gt;"",IF('BB-2024-Friday'!$AJ501="t",0,'BB-2024-Friday'!AO501),"")</f>
        <v/>
      </c>
      <c r="H499" s="119" t="str">
        <f>IF('BB-2024-Friday'!$AJ501&lt;&gt;"",IF('BB-2024-Friday'!$AJ501="t",0,'BB-2024-Friday'!AP501),"")</f>
        <v/>
      </c>
      <c r="I499" s="119" t="str">
        <f>IF('BB-2024-Friday'!$AJ501&lt;&gt;"",IF('BB-2024-Friday'!$AJ501="t",0,'BB-2024-Friday'!AQ501),"")</f>
        <v/>
      </c>
      <c r="J499" s="119" t="str">
        <f>IF('BB-2024-Friday'!$AJ501&lt;&gt;"",IF('BB-2024-Friday'!$AJ501="t",'BB-2024-Friday'!AM501,0),"")</f>
        <v/>
      </c>
      <c r="K499" s="119" t="str">
        <f>IF('BB-2024-Friday'!$AJ501&lt;&gt;"",IF('BB-2024-Friday'!$AJ501="t",'BB-2024-Friday'!AN501,0),"")</f>
        <v/>
      </c>
      <c r="L499" s="119" t="str">
        <f>IF('BB-2024-Friday'!$AJ501&lt;&gt;"",IF('BB-2024-Friday'!$AJ501="t",'BB-2024-Friday'!AO501,0),"")</f>
        <v/>
      </c>
      <c r="M499" s="119" t="str">
        <f>IF('BB-2024-Friday'!$AJ501&lt;&gt;"",IF('BB-2024-Friday'!$AJ501="t",'BB-2024-Friday'!AP501,0),"")</f>
        <v/>
      </c>
      <c r="N499" s="120" t="str">
        <f>IF('BB-2024-Friday'!$AJ501&lt;&gt;"",IF('BB-2024-Friday'!$AJ501="m",'BB-2024-Friday'!U501,0),"")</f>
        <v/>
      </c>
      <c r="O499" s="120" t="str">
        <f>IF('BB-2024-Friday'!$AJ501&lt;&gt;"",IF('BB-2024-Friday'!$AJ501="m",'BB-2024-Friday'!V501,0),"")</f>
        <v/>
      </c>
    </row>
    <row r="500" spans="1:15" x14ac:dyDescent="0.25">
      <c r="A500" t="str">
        <f>IF('BB-2024-Friday'!AJ502&lt;&gt;"",'BB-2024-Friday'!AJ502,"")</f>
        <v/>
      </c>
      <c r="B500" t="str">
        <f>IF('BB-2024-Friday'!AJ502&lt;&gt;"",'BB-2024-Friday'!AR502,"")</f>
        <v/>
      </c>
      <c r="C500" t="str">
        <f>IF('BB-2024-Friday'!AJ502="m","v","a")</f>
        <v>a</v>
      </c>
      <c r="D500" s="92" t="str">
        <f>IF('BB-2024-Friday'!AJ502&lt;&gt;"",'BB-2024-Friday'!AI502,"")</f>
        <v/>
      </c>
      <c r="E500" s="119" t="str">
        <f>IF('BB-2024-Friday'!$AJ502&lt;&gt;"",IF('BB-2024-Friday'!$AJ502="t",0,'BB-2024-Friday'!AM502),"")</f>
        <v/>
      </c>
      <c r="F500" s="119" t="str">
        <f>IF('BB-2024-Friday'!$AJ502&lt;&gt;"",IF('BB-2024-Friday'!$AJ502="t",0,'BB-2024-Friday'!AN502),"")</f>
        <v/>
      </c>
      <c r="G500" s="119" t="str">
        <f>IF('BB-2024-Friday'!$AJ502&lt;&gt;"",IF('BB-2024-Friday'!$AJ502="t",0,'BB-2024-Friday'!AO502),"")</f>
        <v/>
      </c>
      <c r="H500" s="119" t="str">
        <f>IF('BB-2024-Friday'!$AJ502&lt;&gt;"",IF('BB-2024-Friday'!$AJ502="t",0,'BB-2024-Friday'!AP502),"")</f>
        <v/>
      </c>
      <c r="I500" s="119" t="str">
        <f>IF('BB-2024-Friday'!$AJ502&lt;&gt;"",IF('BB-2024-Friday'!$AJ502="t",0,'BB-2024-Friday'!AQ502),"")</f>
        <v/>
      </c>
      <c r="J500" s="119" t="str">
        <f>IF('BB-2024-Friday'!$AJ502&lt;&gt;"",IF('BB-2024-Friday'!$AJ502="t",'BB-2024-Friday'!AM502,0),"")</f>
        <v/>
      </c>
      <c r="K500" s="119" t="str">
        <f>IF('BB-2024-Friday'!$AJ502&lt;&gt;"",IF('BB-2024-Friday'!$AJ502="t",'BB-2024-Friday'!AN502,0),"")</f>
        <v/>
      </c>
      <c r="L500" s="119" t="str">
        <f>IF('BB-2024-Friday'!$AJ502&lt;&gt;"",IF('BB-2024-Friday'!$AJ502="t",'BB-2024-Friday'!AO502,0),"")</f>
        <v/>
      </c>
      <c r="M500" s="119" t="str">
        <f>IF('BB-2024-Friday'!$AJ502&lt;&gt;"",IF('BB-2024-Friday'!$AJ502="t",'BB-2024-Friday'!AP502,0),"")</f>
        <v/>
      </c>
      <c r="N500" s="120" t="str">
        <f>IF('BB-2024-Friday'!$AJ502&lt;&gt;"",IF('BB-2024-Friday'!$AJ502="m",'BB-2024-Friday'!U502,0),"")</f>
        <v/>
      </c>
      <c r="O500" s="120" t="str">
        <f>IF('BB-2024-Friday'!$AJ502&lt;&gt;"",IF('BB-2024-Friday'!$AJ502="m",'BB-2024-Friday'!V502,0),"")</f>
        <v/>
      </c>
    </row>
    <row r="501" spans="1:15" x14ac:dyDescent="0.25">
      <c r="A501" t="str">
        <f>IF('BB-2024-Friday'!AJ503&lt;&gt;"",'BB-2024-Friday'!AJ503,"")</f>
        <v/>
      </c>
      <c r="B501" t="str">
        <f>IF('BB-2024-Friday'!AJ503&lt;&gt;"",'BB-2024-Friday'!AR503,"")</f>
        <v/>
      </c>
      <c r="C501" t="str">
        <f>IF('BB-2024-Friday'!AJ503="m","v","a")</f>
        <v>a</v>
      </c>
      <c r="D501" s="92" t="str">
        <f>IF('BB-2024-Friday'!AJ503&lt;&gt;"",'BB-2024-Friday'!AI503,"")</f>
        <v/>
      </c>
      <c r="E501" s="119" t="str">
        <f>IF('BB-2024-Friday'!$AJ503&lt;&gt;"",IF('BB-2024-Friday'!$AJ503="t",0,'BB-2024-Friday'!AM503),"")</f>
        <v/>
      </c>
      <c r="F501" s="119" t="str">
        <f>IF('BB-2024-Friday'!$AJ503&lt;&gt;"",IF('BB-2024-Friday'!$AJ503="t",0,'BB-2024-Friday'!AN503),"")</f>
        <v/>
      </c>
      <c r="G501" s="119" t="str">
        <f>IF('BB-2024-Friday'!$AJ503&lt;&gt;"",IF('BB-2024-Friday'!$AJ503="t",0,'BB-2024-Friday'!AO503),"")</f>
        <v/>
      </c>
      <c r="H501" s="119" t="str">
        <f>IF('BB-2024-Friday'!$AJ503&lt;&gt;"",IF('BB-2024-Friday'!$AJ503="t",0,'BB-2024-Friday'!AP503),"")</f>
        <v/>
      </c>
      <c r="I501" s="119" t="str">
        <f>IF('BB-2024-Friday'!$AJ503&lt;&gt;"",IF('BB-2024-Friday'!$AJ503="t",0,'BB-2024-Friday'!AQ503),"")</f>
        <v/>
      </c>
      <c r="J501" s="119" t="str">
        <f>IF('BB-2024-Friday'!$AJ503&lt;&gt;"",IF('BB-2024-Friday'!$AJ503="t",'BB-2024-Friday'!AM503,0),"")</f>
        <v/>
      </c>
      <c r="K501" s="119" t="str">
        <f>IF('BB-2024-Friday'!$AJ503&lt;&gt;"",IF('BB-2024-Friday'!$AJ503="t",'BB-2024-Friday'!AN503,0),"")</f>
        <v/>
      </c>
      <c r="L501" s="119" t="str">
        <f>IF('BB-2024-Friday'!$AJ503&lt;&gt;"",IF('BB-2024-Friday'!$AJ503="t",'BB-2024-Friday'!AO503,0),"")</f>
        <v/>
      </c>
      <c r="M501" s="119" t="str">
        <f>IF('BB-2024-Friday'!$AJ503&lt;&gt;"",IF('BB-2024-Friday'!$AJ503="t",'BB-2024-Friday'!AP503,0),"")</f>
        <v/>
      </c>
      <c r="N501" s="120" t="str">
        <f>IF('BB-2024-Friday'!$AJ503&lt;&gt;"",IF('BB-2024-Friday'!$AJ503="m",'BB-2024-Friday'!U503,0),"")</f>
        <v/>
      </c>
      <c r="O501" s="120" t="str">
        <f>IF('BB-2024-Friday'!$AJ503&lt;&gt;"",IF('BB-2024-Friday'!$AJ503="m",'BB-2024-Friday'!V503,0),"")</f>
        <v/>
      </c>
    </row>
    <row r="502" spans="1:15" x14ac:dyDescent="0.25">
      <c r="A502" t="str">
        <f>IF('BB-2024-Friday'!AJ504&lt;&gt;"",'BB-2024-Friday'!AJ504,"")</f>
        <v>m</v>
      </c>
      <c r="B502" t="str">
        <f>IF('BB-2024-Friday'!AJ504&lt;&gt;"",'BB-2024-Friday'!AR504,"")</f>
        <v>Control @ Warthoghill farm sign on right. Dot on road and Armco.</v>
      </c>
      <c r="C502" t="str">
        <f>IF('BB-2024-Friday'!AJ504="m","v","a")</f>
        <v>v</v>
      </c>
      <c r="D502" s="92">
        <f>IF('BB-2024-Friday'!AJ504&lt;&gt;"",'BB-2024-Friday'!AI504,"")</f>
        <v>163.19999999999999</v>
      </c>
      <c r="E502" s="119">
        <f>IF('BB-2024-Friday'!$AJ504&lt;&gt;"",IF('BB-2024-Friday'!$AJ504="t",0,'BB-2024-Friday'!AM504),"")</f>
        <v>39</v>
      </c>
      <c r="F502" s="119">
        <f>IF('BB-2024-Friday'!$AJ504&lt;&gt;"",IF('BB-2024-Friday'!$AJ504="t",0,'BB-2024-Friday'!AN504),"")</f>
        <v>45</v>
      </c>
      <c r="G502" s="119">
        <f>IF('BB-2024-Friday'!$AJ504&lt;&gt;"",IF('BB-2024-Friday'!$AJ504="t",0,'BB-2024-Friday'!AO504),"")</f>
        <v>52</v>
      </c>
      <c r="H502" s="119">
        <f>IF('BB-2024-Friday'!$AJ504&lt;&gt;"",IF('BB-2024-Friday'!$AJ504="t",0,'BB-2024-Friday'!AP504),"")</f>
        <v>58</v>
      </c>
      <c r="I502" s="119" t="str">
        <f>IF('BB-2024-Friday'!$AJ504&lt;&gt;"",IF('BB-2024-Friday'!$AJ504="t",0,'BB-2024-Friday'!AQ504),"")</f>
        <v>80</v>
      </c>
      <c r="J502" s="119">
        <f>IF('BB-2024-Friday'!$AJ504&lt;&gt;"",IF('BB-2024-Friday'!$AJ504="t",'BB-2024-Friday'!AM504,0),"")</f>
        <v>0</v>
      </c>
      <c r="K502" s="119">
        <f>IF('BB-2024-Friday'!$AJ504&lt;&gt;"",IF('BB-2024-Friday'!$AJ504="t",'BB-2024-Friday'!AN504,0),"")</f>
        <v>0</v>
      </c>
      <c r="L502" s="119">
        <f>IF('BB-2024-Friday'!$AJ504&lt;&gt;"",IF('BB-2024-Friday'!$AJ504="t",'BB-2024-Friday'!AO504,0),"")</f>
        <v>0</v>
      </c>
      <c r="M502" s="119">
        <f>IF('BB-2024-Friday'!$AJ504&lt;&gt;"",IF('BB-2024-Friday'!$AJ504="t",'BB-2024-Friday'!AP504,0),"")</f>
        <v>0</v>
      </c>
      <c r="N502" s="120">
        <f>IF('BB-2024-Friday'!$AJ504&lt;&gt;"",IF('BB-2024-Friday'!$AJ504="m",'BB-2024-Friday'!U504,0),"")</f>
        <v>29.07525</v>
      </c>
      <c r="O502" s="120">
        <f>IF('BB-2024-Friday'!$AJ504&lt;&gt;"",IF('BB-2024-Friday'!$AJ504="m",'BB-2024-Friday'!V504,0),"")</f>
        <v>29.957380000000001</v>
      </c>
    </row>
    <row r="503" spans="1:15" x14ac:dyDescent="0.25">
      <c r="A503" t="str">
        <f>IF('BB-2024-Friday'!AJ505&lt;&gt;"",'BB-2024-Friday'!AJ505,"")</f>
        <v/>
      </c>
      <c r="B503" t="str">
        <f>IF('BB-2024-Friday'!AJ505&lt;&gt;"",'BB-2024-Friday'!AR505,"")</f>
        <v/>
      </c>
      <c r="C503" t="str">
        <f>IF('BB-2024-Friday'!AJ505="m","v","a")</f>
        <v>a</v>
      </c>
      <c r="D503" s="92" t="str">
        <f>IF('BB-2024-Friday'!AJ505&lt;&gt;"",'BB-2024-Friday'!AI505,"")</f>
        <v/>
      </c>
      <c r="E503" s="119" t="str">
        <f>IF('BB-2024-Friday'!$AJ505&lt;&gt;"",IF('BB-2024-Friday'!$AJ505="t",0,'BB-2024-Friday'!AM505),"")</f>
        <v/>
      </c>
      <c r="F503" s="119" t="str">
        <f>IF('BB-2024-Friday'!$AJ505&lt;&gt;"",IF('BB-2024-Friday'!$AJ505="t",0,'BB-2024-Friday'!AN505),"")</f>
        <v/>
      </c>
      <c r="G503" s="119" t="str">
        <f>IF('BB-2024-Friday'!$AJ505&lt;&gt;"",IF('BB-2024-Friday'!$AJ505="t",0,'BB-2024-Friday'!AO505),"")</f>
        <v/>
      </c>
      <c r="H503" s="119" t="str">
        <f>IF('BB-2024-Friday'!$AJ505&lt;&gt;"",IF('BB-2024-Friday'!$AJ505="t",0,'BB-2024-Friday'!AP505),"")</f>
        <v/>
      </c>
      <c r="I503" s="119" t="str">
        <f>IF('BB-2024-Friday'!$AJ505&lt;&gt;"",IF('BB-2024-Friday'!$AJ505="t",0,'BB-2024-Friday'!AQ505),"")</f>
        <v/>
      </c>
      <c r="J503" s="119" t="str">
        <f>IF('BB-2024-Friday'!$AJ505&lt;&gt;"",IF('BB-2024-Friday'!$AJ505="t",'BB-2024-Friday'!AM505,0),"")</f>
        <v/>
      </c>
      <c r="K503" s="119" t="str">
        <f>IF('BB-2024-Friday'!$AJ505&lt;&gt;"",IF('BB-2024-Friday'!$AJ505="t",'BB-2024-Friday'!AN505,0),"")</f>
        <v/>
      </c>
      <c r="L503" s="119" t="str">
        <f>IF('BB-2024-Friday'!$AJ505&lt;&gt;"",IF('BB-2024-Friday'!$AJ505="t",'BB-2024-Friday'!AO505,0),"")</f>
        <v/>
      </c>
      <c r="M503" s="119" t="str">
        <f>IF('BB-2024-Friday'!$AJ505&lt;&gt;"",IF('BB-2024-Friday'!$AJ505="t",'BB-2024-Friday'!AP505,0),"")</f>
        <v/>
      </c>
      <c r="N503" s="120" t="str">
        <f>IF('BB-2024-Friday'!$AJ505&lt;&gt;"",IF('BB-2024-Friday'!$AJ505="m",'BB-2024-Friday'!U505,0),"")</f>
        <v/>
      </c>
      <c r="O503" s="120" t="str">
        <f>IF('BB-2024-Friday'!$AJ505&lt;&gt;"",IF('BB-2024-Friday'!$AJ505="m",'BB-2024-Friday'!V505,0),"")</f>
        <v/>
      </c>
    </row>
    <row r="504" spans="1:15" x14ac:dyDescent="0.25">
      <c r="A504" t="str">
        <f>IF('BB-2024-Friday'!AJ506&lt;&gt;"",'BB-2024-Friday'!AJ506,"")</f>
        <v/>
      </c>
      <c r="B504" t="str">
        <f>IF('BB-2024-Friday'!AJ506&lt;&gt;"",'BB-2024-Friday'!AR506,"")</f>
        <v/>
      </c>
      <c r="C504" t="str">
        <f>IF('BB-2024-Friday'!AJ506="m","v","a")</f>
        <v>a</v>
      </c>
      <c r="D504" s="92" t="str">
        <f>IF('BB-2024-Friday'!AJ506&lt;&gt;"",'BB-2024-Friday'!AI506,"")</f>
        <v/>
      </c>
      <c r="E504" s="119" t="str">
        <f>IF('BB-2024-Friday'!$AJ506&lt;&gt;"",IF('BB-2024-Friday'!$AJ506="t",0,'BB-2024-Friday'!AM506),"")</f>
        <v/>
      </c>
      <c r="F504" s="119" t="str">
        <f>IF('BB-2024-Friday'!$AJ506&lt;&gt;"",IF('BB-2024-Friday'!$AJ506="t",0,'BB-2024-Friday'!AN506),"")</f>
        <v/>
      </c>
      <c r="G504" s="119" t="str">
        <f>IF('BB-2024-Friday'!$AJ506&lt;&gt;"",IF('BB-2024-Friday'!$AJ506="t",0,'BB-2024-Friday'!AO506),"")</f>
        <v/>
      </c>
      <c r="H504" s="119" t="str">
        <f>IF('BB-2024-Friday'!$AJ506&lt;&gt;"",IF('BB-2024-Friday'!$AJ506="t",0,'BB-2024-Friday'!AP506),"")</f>
        <v/>
      </c>
      <c r="I504" s="119" t="str">
        <f>IF('BB-2024-Friday'!$AJ506&lt;&gt;"",IF('BB-2024-Friday'!$AJ506="t",0,'BB-2024-Friday'!AQ506),"")</f>
        <v/>
      </c>
      <c r="J504" s="119" t="str">
        <f>IF('BB-2024-Friday'!$AJ506&lt;&gt;"",IF('BB-2024-Friday'!$AJ506="t",'BB-2024-Friday'!AM506,0),"")</f>
        <v/>
      </c>
      <c r="K504" s="119" t="str">
        <f>IF('BB-2024-Friday'!$AJ506&lt;&gt;"",IF('BB-2024-Friday'!$AJ506="t",'BB-2024-Friday'!AN506,0),"")</f>
        <v/>
      </c>
      <c r="L504" s="119" t="str">
        <f>IF('BB-2024-Friday'!$AJ506&lt;&gt;"",IF('BB-2024-Friday'!$AJ506="t",'BB-2024-Friday'!AO506,0),"")</f>
        <v/>
      </c>
      <c r="M504" s="119" t="str">
        <f>IF('BB-2024-Friday'!$AJ506&lt;&gt;"",IF('BB-2024-Friday'!$AJ506="t",'BB-2024-Friday'!AP506,0),"")</f>
        <v/>
      </c>
      <c r="N504" s="120" t="str">
        <f>IF('BB-2024-Friday'!$AJ506&lt;&gt;"",IF('BB-2024-Friday'!$AJ506="m",'BB-2024-Friday'!U506,0),"")</f>
        <v/>
      </c>
      <c r="O504" s="120" t="str">
        <f>IF('BB-2024-Friday'!$AJ506&lt;&gt;"",IF('BB-2024-Friday'!$AJ506="m",'BB-2024-Friday'!V506,0),"")</f>
        <v/>
      </c>
    </row>
    <row r="505" spans="1:15" x14ac:dyDescent="0.25">
      <c r="A505" t="str">
        <f>IF('BB-2024-Friday'!AJ507&lt;&gt;"",'BB-2024-Friday'!AJ507,"")</f>
        <v/>
      </c>
      <c r="B505" t="str">
        <f>IF('BB-2024-Friday'!AJ507&lt;&gt;"",'BB-2024-Friday'!AR507,"")</f>
        <v/>
      </c>
      <c r="C505" t="str">
        <f>IF('BB-2024-Friday'!AJ507="m","v","a")</f>
        <v>a</v>
      </c>
      <c r="D505" s="92" t="str">
        <f>IF('BB-2024-Friday'!AJ507&lt;&gt;"",'BB-2024-Friday'!AI507,"")</f>
        <v/>
      </c>
      <c r="E505" s="119" t="str">
        <f>IF('BB-2024-Friday'!$AJ507&lt;&gt;"",IF('BB-2024-Friday'!$AJ507="t",0,'BB-2024-Friday'!AM507),"")</f>
        <v/>
      </c>
      <c r="F505" s="119" t="str">
        <f>IF('BB-2024-Friday'!$AJ507&lt;&gt;"",IF('BB-2024-Friday'!$AJ507="t",0,'BB-2024-Friday'!AN507),"")</f>
        <v/>
      </c>
      <c r="G505" s="119" t="str">
        <f>IF('BB-2024-Friday'!$AJ507&lt;&gt;"",IF('BB-2024-Friday'!$AJ507="t",0,'BB-2024-Friday'!AO507),"")</f>
        <v/>
      </c>
      <c r="H505" s="119" t="str">
        <f>IF('BB-2024-Friday'!$AJ507&lt;&gt;"",IF('BB-2024-Friday'!$AJ507="t",0,'BB-2024-Friday'!AP507),"")</f>
        <v/>
      </c>
      <c r="I505" s="119" t="str">
        <f>IF('BB-2024-Friday'!$AJ507&lt;&gt;"",IF('BB-2024-Friday'!$AJ507="t",0,'BB-2024-Friday'!AQ507),"")</f>
        <v/>
      </c>
      <c r="J505" s="119" t="str">
        <f>IF('BB-2024-Friday'!$AJ507&lt;&gt;"",IF('BB-2024-Friday'!$AJ507="t",'BB-2024-Friday'!AM507,0),"")</f>
        <v/>
      </c>
      <c r="K505" s="119" t="str">
        <f>IF('BB-2024-Friday'!$AJ507&lt;&gt;"",IF('BB-2024-Friday'!$AJ507="t",'BB-2024-Friday'!AN507,0),"")</f>
        <v/>
      </c>
      <c r="L505" s="119" t="str">
        <f>IF('BB-2024-Friday'!$AJ507&lt;&gt;"",IF('BB-2024-Friday'!$AJ507="t",'BB-2024-Friday'!AO507,0),"")</f>
        <v/>
      </c>
      <c r="M505" s="119" t="str">
        <f>IF('BB-2024-Friday'!$AJ507&lt;&gt;"",IF('BB-2024-Friday'!$AJ507="t",'BB-2024-Friday'!AP507,0),"")</f>
        <v/>
      </c>
      <c r="N505" s="120" t="str">
        <f>IF('BB-2024-Friday'!$AJ507&lt;&gt;"",IF('BB-2024-Friday'!$AJ507="m",'BB-2024-Friday'!U507,0),"")</f>
        <v/>
      </c>
      <c r="O505" s="120" t="str">
        <f>IF('BB-2024-Friday'!$AJ507&lt;&gt;"",IF('BB-2024-Friday'!$AJ507="m",'BB-2024-Friday'!V507,0),"")</f>
        <v/>
      </c>
    </row>
    <row r="506" spans="1:15" x14ac:dyDescent="0.25">
      <c r="A506" t="str">
        <f>IF('BB-2024-Friday'!AJ508&lt;&gt;"",'BB-2024-Friday'!AJ508,"")</f>
        <v/>
      </c>
      <c r="B506" t="str">
        <f>IF('BB-2024-Friday'!AJ508&lt;&gt;"",'BB-2024-Friday'!AR508,"")</f>
        <v/>
      </c>
      <c r="C506" t="str">
        <f>IF('BB-2024-Friday'!AJ508="m","v","a")</f>
        <v>a</v>
      </c>
      <c r="D506" s="92" t="str">
        <f>IF('BB-2024-Friday'!AJ508&lt;&gt;"",'BB-2024-Friday'!AI508,"")</f>
        <v/>
      </c>
      <c r="E506" s="119" t="str">
        <f>IF('BB-2024-Friday'!$AJ508&lt;&gt;"",IF('BB-2024-Friday'!$AJ508="t",0,'BB-2024-Friday'!AM508),"")</f>
        <v/>
      </c>
      <c r="F506" s="119" t="str">
        <f>IF('BB-2024-Friday'!$AJ508&lt;&gt;"",IF('BB-2024-Friday'!$AJ508="t",0,'BB-2024-Friday'!AN508),"")</f>
        <v/>
      </c>
      <c r="G506" s="119" t="str">
        <f>IF('BB-2024-Friday'!$AJ508&lt;&gt;"",IF('BB-2024-Friday'!$AJ508="t",0,'BB-2024-Friday'!AO508),"")</f>
        <v/>
      </c>
      <c r="H506" s="119" t="str">
        <f>IF('BB-2024-Friday'!$AJ508&lt;&gt;"",IF('BB-2024-Friday'!$AJ508="t",0,'BB-2024-Friday'!AP508),"")</f>
        <v/>
      </c>
      <c r="I506" s="119" t="str">
        <f>IF('BB-2024-Friday'!$AJ508&lt;&gt;"",IF('BB-2024-Friday'!$AJ508="t",0,'BB-2024-Friday'!AQ508),"")</f>
        <v/>
      </c>
      <c r="J506" s="119" t="str">
        <f>IF('BB-2024-Friday'!$AJ508&lt;&gt;"",IF('BB-2024-Friday'!$AJ508="t",'BB-2024-Friday'!AM508,0),"")</f>
        <v/>
      </c>
      <c r="K506" s="119" t="str">
        <f>IF('BB-2024-Friday'!$AJ508&lt;&gt;"",IF('BB-2024-Friday'!$AJ508="t",'BB-2024-Friday'!AN508,0),"")</f>
        <v/>
      </c>
      <c r="L506" s="119" t="str">
        <f>IF('BB-2024-Friday'!$AJ508&lt;&gt;"",IF('BB-2024-Friday'!$AJ508="t",'BB-2024-Friday'!AO508,0),"")</f>
        <v/>
      </c>
      <c r="M506" s="119" t="str">
        <f>IF('BB-2024-Friday'!$AJ508&lt;&gt;"",IF('BB-2024-Friday'!$AJ508="t",'BB-2024-Friday'!AP508,0),"")</f>
        <v/>
      </c>
      <c r="N506" s="120" t="str">
        <f>IF('BB-2024-Friday'!$AJ508&lt;&gt;"",IF('BB-2024-Friday'!$AJ508="m",'BB-2024-Friday'!U508,0),"")</f>
        <v/>
      </c>
      <c r="O506" s="120" t="str">
        <f>IF('BB-2024-Friday'!$AJ508&lt;&gt;"",IF('BB-2024-Friday'!$AJ508="m",'BB-2024-Friday'!V508,0),"")</f>
        <v/>
      </c>
    </row>
    <row r="507" spans="1:15" x14ac:dyDescent="0.25">
      <c r="A507" t="str">
        <f>IF('BB-2024-Friday'!AJ509&lt;&gt;"",'BB-2024-Friday'!AJ509,"")</f>
        <v/>
      </c>
      <c r="B507" t="str">
        <f>IF('BB-2024-Friday'!AJ509&lt;&gt;"",'BB-2024-Friday'!AR509,"")</f>
        <v/>
      </c>
      <c r="C507" t="str">
        <f>IF('BB-2024-Friday'!AJ509="m","v","a")</f>
        <v>a</v>
      </c>
      <c r="D507" s="92" t="str">
        <f>IF('BB-2024-Friday'!AJ509&lt;&gt;"",'BB-2024-Friday'!AI509,"")</f>
        <v/>
      </c>
      <c r="E507" s="119" t="str">
        <f>IF('BB-2024-Friday'!$AJ509&lt;&gt;"",IF('BB-2024-Friday'!$AJ509="t",0,'BB-2024-Friday'!AM509),"")</f>
        <v/>
      </c>
      <c r="F507" s="119" t="str">
        <f>IF('BB-2024-Friday'!$AJ509&lt;&gt;"",IF('BB-2024-Friday'!$AJ509="t",0,'BB-2024-Friday'!AN509),"")</f>
        <v/>
      </c>
      <c r="G507" s="119" t="str">
        <f>IF('BB-2024-Friday'!$AJ509&lt;&gt;"",IF('BB-2024-Friday'!$AJ509="t",0,'BB-2024-Friday'!AO509),"")</f>
        <v/>
      </c>
      <c r="H507" s="119" t="str">
        <f>IF('BB-2024-Friday'!$AJ509&lt;&gt;"",IF('BB-2024-Friday'!$AJ509="t",0,'BB-2024-Friday'!AP509),"")</f>
        <v/>
      </c>
      <c r="I507" s="119" t="str">
        <f>IF('BB-2024-Friday'!$AJ509&lt;&gt;"",IF('BB-2024-Friday'!$AJ509="t",0,'BB-2024-Friday'!AQ509),"")</f>
        <v/>
      </c>
      <c r="J507" s="119" t="str">
        <f>IF('BB-2024-Friday'!$AJ509&lt;&gt;"",IF('BB-2024-Friday'!$AJ509="t",'BB-2024-Friday'!AM509,0),"")</f>
        <v/>
      </c>
      <c r="K507" s="119" t="str">
        <f>IF('BB-2024-Friday'!$AJ509&lt;&gt;"",IF('BB-2024-Friday'!$AJ509="t",'BB-2024-Friday'!AN509,0),"")</f>
        <v/>
      </c>
      <c r="L507" s="119" t="str">
        <f>IF('BB-2024-Friday'!$AJ509&lt;&gt;"",IF('BB-2024-Friday'!$AJ509="t",'BB-2024-Friday'!AO509,0),"")</f>
        <v/>
      </c>
      <c r="M507" s="119" t="str">
        <f>IF('BB-2024-Friday'!$AJ509&lt;&gt;"",IF('BB-2024-Friday'!$AJ509="t",'BB-2024-Friday'!AP509,0),"")</f>
        <v/>
      </c>
      <c r="N507" s="120" t="str">
        <f>IF('BB-2024-Friday'!$AJ509&lt;&gt;"",IF('BB-2024-Friday'!$AJ509="m",'BB-2024-Friday'!U509,0),"")</f>
        <v/>
      </c>
      <c r="O507" s="120" t="str">
        <f>IF('BB-2024-Friday'!$AJ509&lt;&gt;"",IF('BB-2024-Friday'!$AJ509="m",'BB-2024-Friday'!V509,0),"")</f>
        <v/>
      </c>
    </row>
    <row r="508" spans="1:15" x14ac:dyDescent="0.25">
      <c r="A508" t="str">
        <f>IF('BB-2024-Friday'!AJ510&lt;&gt;"",'BB-2024-Friday'!AJ510,"")</f>
        <v/>
      </c>
      <c r="B508" t="str">
        <f>IF('BB-2024-Friday'!AJ510&lt;&gt;"",'BB-2024-Friday'!AR510,"")</f>
        <v/>
      </c>
      <c r="C508" t="str">
        <f>IF('BB-2024-Friday'!AJ510="m","v","a")</f>
        <v>a</v>
      </c>
      <c r="D508" s="92" t="str">
        <f>IF('BB-2024-Friday'!AJ510&lt;&gt;"",'BB-2024-Friday'!AI510,"")</f>
        <v/>
      </c>
      <c r="E508" s="119" t="str">
        <f>IF('BB-2024-Friday'!$AJ510&lt;&gt;"",IF('BB-2024-Friday'!$AJ510="t",0,'BB-2024-Friday'!AM510),"")</f>
        <v/>
      </c>
      <c r="F508" s="119" t="str">
        <f>IF('BB-2024-Friday'!$AJ510&lt;&gt;"",IF('BB-2024-Friday'!$AJ510="t",0,'BB-2024-Friday'!AN510),"")</f>
        <v/>
      </c>
      <c r="G508" s="119" t="str">
        <f>IF('BB-2024-Friday'!$AJ510&lt;&gt;"",IF('BB-2024-Friday'!$AJ510="t",0,'BB-2024-Friday'!AO510),"")</f>
        <v/>
      </c>
      <c r="H508" s="119" t="str">
        <f>IF('BB-2024-Friday'!$AJ510&lt;&gt;"",IF('BB-2024-Friday'!$AJ510="t",0,'BB-2024-Friday'!AP510),"")</f>
        <v/>
      </c>
      <c r="I508" s="119" t="str">
        <f>IF('BB-2024-Friday'!$AJ510&lt;&gt;"",IF('BB-2024-Friday'!$AJ510="t",0,'BB-2024-Friday'!AQ510),"")</f>
        <v/>
      </c>
      <c r="J508" s="119" t="str">
        <f>IF('BB-2024-Friday'!$AJ510&lt;&gt;"",IF('BB-2024-Friday'!$AJ510="t",'BB-2024-Friday'!AM510,0),"")</f>
        <v/>
      </c>
      <c r="K508" s="119" t="str">
        <f>IF('BB-2024-Friday'!$AJ510&lt;&gt;"",IF('BB-2024-Friday'!$AJ510="t",'BB-2024-Friday'!AN510,0),"")</f>
        <v/>
      </c>
      <c r="L508" s="119" t="str">
        <f>IF('BB-2024-Friday'!$AJ510&lt;&gt;"",IF('BB-2024-Friday'!$AJ510="t",'BB-2024-Friday'!AO510,0),"")</f>
        <v/>
      </c>
      <c r="M508" s="119" t="str">
        <f>IF('BB-2024-Friday'!$AJ510&lt;&gt;"",IF('BB-2024-Friday'!$AJ510="t",'BB-2024-Friday'!AP510,0),"")</f>
        <v/>
      </c>
      <c r="N508" s="120" t="str">
        <f>IF('BB-2024-Friday'!$AJ510&lt;&gt;"",IF('BB-2024-Friday'!$AJ510="m",'BB-2024-Friday'!U510,0),"")</f>
        <v/>
      </c>
      <c r="O508" s="120" t="str">
        <f>IF('BB-2024-Friday'!$AJ510&lt;&gt;"",IF('BB-2024-Friday'!$AJ510="m",'BB-2024-Friday'!V510,0),"")</f>
        <v/>
      </c>
    </row>
    <row r="509" spans="1:15" x14ac:dyDescent="0.25">
      <c r="A509" t="str">
        <f>IF('BB-2024-Friday'!AJ511&lt;&gt;"",'BB-2024-Friday'!AJ511,"")</f>
        <v/>
      </c>
      <c r="B509" t="str">
        <f>IF('BB-2024-Friday'!AJ511&lt;&gt;"",'BB-2024-Friday'!AR511,"")</f>
        <v/>
      </c>
      <c r="C509" t="str">
        <f>IF('BB-2024-Friday'!AJ511="m","v","a")</f>
        <v>a</v>
      </c>
      <c r="D509" s="92" t="str">
        <f>IF('BB-2024-Friday'!AJ511&lt;&gt;"",'BB-2024-Friday'!AI511,"")</f>
        <v/>
      </c>
      <c r="E509" s="119" t="str">
        <f>IF('BB-2024-Friday'!$AJ511&lt;&gt;"",IF('BB-2024-Friday'!$AJ511="t",0,'BB-2024-Friday'!AM511),"")</f>
        <v/>
      </c>
      <c r="F509" s="119" t="str">
        <f>IF('BB-2024-Friday'!$AJ511&lt;&gt;"",IF('BB-2024-Friday'!$AJ511="t",0,'BB-2024-Friday'!AN511),"")</f>
        <v/>
      </c>
      <c r="G509" s="119" t="str">
        <f>IF('BB-2024-Friday'!$AJ511&lt;&gt;"",IF('BB-2024-Friday'!$AJ511="t",0,'BB-2024-Friday'!AO511),"")</f>
        <v/>
      </c>
      <c r="H509" s="119" t="str">
        <f>IF('BB-2024-Friday'!$AJ511&lt;&gt;"",IF('BB-2024-Friday'!$AJ511="t",0,'BB-2024-Friday'!AP511),"")</f>
        <v/>
      </c>
      <c r="I509" s="119" t="str">
        <f>IF('BB-2024-Friday'!$AJ511&lt;&gt;"",IF('BB-2024-Friday'!$AJ511="t",0,'BB-2024-Friday'!AQ511),"")</f>
        <v/>
      </c>
      <c r="J509" s="119" t="str">
        <f>IF('BB-2024-Friday'!$AJ511&lt;&gt;"",IF('BB-2024-Friday'!$AJ511="t",'BB-2024-Friday'!AM511,0),"")</f>
        <v/>
      </c>
      <c r="K509" s="119" t="str">
        <f>IF('BB-2024-Friday'!$AJ511&lt;&gt;"",IF('BB-2024-Friday'!$AJ511="t",'BB-2024-Friday'!AN511,0),"")</f>
        <v/>
      </c>
      <c r="L509" s="119" t="str">
        <f>IF('BB-2024-Friday'!$AJ511&lt;&gt;"",IF('BB-2024-Friday'!$AJ511="t",'BB-2024-Friday'!AO511,0),"")</f>
        <v/>
      </c>
      <c r="M509" s="119" t="str">
        <f>IF('BB-2024-Friday'!$AJ511&lt;&gt;"",IF('BB-2024-Friday'!$AJ511="t",'BB-2024-Friday'!AP511,0),"")</f>
        <v/>
      </c>
      <c r="N509" s="120" t="str">
        <f>IF('BB-2024-Friday'!$AJ511&lt;&gt;"",IF('BB-2024-Friday'!$AJ511="m",'BB-2024-Friday'!U511,0),"")</f>
        <v/>
      </c>
      <c r="O509" s="120" t="str">
        <f>IF('BB-2024-Friday'!$AJ511&lt;&gt;"",IF('BB-2024-Friday'!$AJ511="m",'BB-2024-Friday'!V511,0),"")</f>
        <v/>
      </c>
    </row>
    <row r="510" spans="1:15" x14ac:dyDescent="0.25">
      <c r="A510" t="str">
        <f>IF('BB-2024-Friday'!AJ512&lt;&gt;"",'BB-2024-Friday'!AJ512,"")</f>
        <v>m</v>
      </c>
      <c r="B510" t="str">
        <f>IF('BB-2024-Friday'!AJ512&lt;&gt;"",'BB-2024-Friday'!AR512,"")</f>
        <v>Control @ Concrete fence post. Dot on pole and center line.</v>
      </c>
      <c r="C510" t="str">
        <f>IF('BB-2024-Friday'!AJ512="m","v","a")</f>
        <v>v</v>
      </c>
      <c r="D510" s="92">
        <f>IF('BB-2024-Friday'!AJ512&lt;&gt;"",'BB-2024-Friday'!AI512,"")</f>
        <v>168.39</v>
      </c>
      <c r="E510" s="119">
        <f>IF('BB-2024-Friday'!$AJ512&lt;&gt;"",IF('BB-2024-Friday'!$AJ512="t",0,'BB-2024-Friday'!AM512),"")</f>
        <v>39</v>
      </c>
      <c r="F510" s="119">
        <f>IF('BB-2024-Friday'!$AJ512&lt;&gt;"",IF('BB-2024-Friday'!$AJ512="t",0,'BB-2024-Friday'!AN512),"")</f>
        <v>45</v>
      </c>
      <c r="G510" s="119">
        <f>IF('BB-2024-Friday'!$AJ512&lt;&gt;"",IF('BB-2024-Friday'!$AJ512="t",0,'BB-2024-Friday'!AO512),"")</f>
        <v>52</v>
      </c>
      <c r="H510" s="119">
        <f>IF('BB-2024-Friday'!$AJ512&lt;&gt;"",IF('BB-2024-Friday'!$AJ512="t",0,'BB-2024-Friday'!AP512),"")</f>
        <v>58</v>
      </c>
      <c r="I510" s="119" t="str">
        <f>IF('BB-2024-Friday'!$AJ512&lt;&gt;"",IF('BB-2024-Friday'!$AJ512="t",0,'BB-2024-Friday'!AQ512),"")</f>
        <v>80</v>
      </c>
      <c r="J510" s="119">
        <f>IF('BB-2024-Friday'!$AJ512&lt;&gt;"",IF('BB-2024-Friday'!$AJ512="t",'BB-2024-Friday'!AM512,0),"")</f>
        <v>0</v>
      </c>
      <c r="K510" s="119">
        <f>IF('BB-2024-Friday'!$AJ512&lt;&gt;"",IF('BB-2024-Friday'!$AJ512="t",'BB-2024-Friday'!AN512,0),"")</f>
        <v>0</v>
      </c>
      <c r="L510" s="119">
        <f>IF('BB-2024-Friday'!$AJ512&lt;&gt;"",IF('BB-2024-Friday'!$AJ512="t",'BB-2024-Friday'!AO512,0),"")</f>
        <v>0</v>
      </c>
      <c r="M510" s="119">
        <f>IF('BB-2024-Friday'!$AJ512&lt;&gt;"",IF('BB-2024-Friday'!$AJ512="t",'BB-2024-Friday'!AP512,0),"")</f>
        <v>0</v>
      </c>
      <c r="N510" s="120">
        <f>IF('BB-2024-Friday'!$AJ512&lt;&gt;"",IF('BB-2024-Friday'!$AJ512="m",'BB-2024-Friday'!U512,0),"")</f>
        <v>29.052720000000001</v>
      </c>
      <c r="O510" s="120">
        <f>IF('BB-2024-Friday'!$AJ512&lt;&gt;"",IF('BB-2024-Friday'!$AJ512="m",'BB-2024-Friday'!V512,0),"")</f>
        <v>29.921009999999999</v>
      </c>
    </row>
    <row r="511" spans="1:15" x14ac:dyDescent="0.25">
      <c r="A511" t="str">
        <f>IF('BB-2024-Friday'!AJ513&lt;&gt;"",'BB-2024-Friday'!AJ513,"")</f>
        <v/>
      </c>
      <c r="B511" t="str">
        <f>IF('BB-2024-Friday'!AJ513&lt;&gt;"",'BB-2024-Friday'!AR513,"")</f>
        <v/>
      </c>
      <c r="C511" t="str">
        <f>IF('BB-2024-Friday'!AJ513="m","v","a")</f>
        <v>a</v>
      </c>
      <c r="D511" s="92" t="str">
        <f>IF('BB-2024-Friday'!AJ513&lt;&gt;"",'BB-2024-Friday'!AI513,"")</f>
        <v/>
      </c>
      <c r="E511" s="119" t="str">
        <f>IF('BB-2024-Friday'!$AJ513&lt;&gt;"",IF('BB-2024-Friday'!$AJ513="t",0,'BB-2024-Friday'!AM513),"")</f>
        <v/>
      </c>
      <c r="F511" s="119" t="str">
        <f>IF('BB-2024-Friday'!$AJ513&lt;&gt;"",IF('BB-2024-Friday'!$AJ513="t",0,'BB-2024-Friday'!AN513),"")</f>
        <v/>
      </c>
      <c r="G511" s="119" t="str">
        <f>IF('BB-2024-Friday'!$AJ513&lt;&gt;"",IF('BB-2024-Friday'!$AJ513="t",0,'BB-2024-Friday'!AO513),"")</f>
        <v/>
      </c>
      <c r="H511" s="119" t="str">
        <f>IF('BB-2024-Friday'!$AJ513&lt;&gt;"",IF('BB-2024-Friday'!$AJ513="t",0,'BB-2024-Friday'!AP513),"")</f>
        <v/>
      </c>
      <c r="I511" s="119" t="str">
        <f>IF('BB-2024-Friday'!$AJ513&lt;&gt;"",IF('BB-2024-Friday'!$AJ513="t",0,'BB-2024-Friday'!AQ513),"")</f>
        <v/>
      </c>
      <c r="J511" s="119" t="str">
        <f>IF('BB-2024-Friday'!$AJ513&lt;&gt;"",IF('BB-2024-Friday'!$AJ513="t",'BB-2024-Friday'!AM513,0),"")</f>
        <v/>
      </c>
      <c r="K511" s="119" t="str">
        <f>IF('BB-2024-Friday'!$AJ513&lt;&gt;"",IF('BB-2024-Friday'!$AJ513="t",'BB-2024-Friday'!AN513,0),"")</f>
        <v/>
      </c>
      <c r="L511" s="119" t="str">
        <f>IF('BB-2024-Friday'!$AJ513&lt;&gt;"",IF('BB-2024-Friday'!$AJ513="t",'BB-2024-Friday'!AO513,0),"")</f>
        <v/>
      </c>
      <c r="M511" s="119" t="str">
        <f>IF('BB-2024-Friday'!$AJ513&lt;&gt;"",IF('BB-2024-Friday'!$AJ513="t",'BB-2024-Friday'!AP513,0),"")</f>
        <v/>
      </c>
      <c r="N511" s="120" t="str">
        <f>IF('BB-2024-Friday'!$AJ513&lt;&gt;"",IF('BB-2024-Friday'!$AJ513="m",'BB-2024-Friday'!U513,0),"")</f>
        <v/>
      </c>
      <c r="O511" s="120" t="str">
        <f>IF('BB-2024-Friday'!$AJ513&lt;&gt;"",IF('BB-2024-Friday'!$AJ513="m",'BB-2024-Friday'!V513,0),"")</f>
        <v/>
      </c>
    </row>
    <row r="512" spans="1:15" x14ac:dyDescent="0.25">
      <c r="A512" t="str">
        <f>IF('BB-2024-Friday'!AJ514&lt;&gt;"",'BB-2024-Friday'!AJ514,"")</f>
        <v>l</v>
      </c>
      <c r="B512" t="str">
        <f>IF('BB-2024-Friday'!AJ514&lt;&gt;"",'BB-2024-Friday'!AR514,"")</f>
        <v>{left} Landfill site 700m.  Be carful of speed bumps, rumble strips and freeroaming animals.  START of OPEN SECTION</v>
      </c>
      <c r="C512" t="str">
        <f>IF('BB-2024-Friday'!AJ514="m","v","a")</f>
        <v>a</v>
      </c>
      <c r="D512" s="92">
        <f>IF('BB-2024-Friday'!AJ514&lt;&gt;"",'BB-2024-Friday'!AI514,"")</f>
        <v>169.28</v>
      </c>
      <c r="E512" s="119">
        <f>IF('BB-2024-Friday'!$AJ514&lt;&gt;"",IF('BB-2024-Friday'!$AJ514="t",0,'BB-2024-Friday'!AM514),"")</f>
        <v>30</v>
      </c>
      <c r="F512" s="119">
        <f>IF('BB-2024-Friday'!$AJ514&lt;&gt;"",IF('BB-2024-Friday'!$AJ514="t",0,'BB-2024-Friday'!AN514),"")</f>
        <v>35</v>
      </c>
      <c r="G512" s="119">
        <f>IF('BB-2024-Friday'!$AJ514&lt;&gt;"",IF('BB-2024-Friday'!$AJ514="t",0,'BB-2024-Friday'!AO514),"")</f>
        <v>40</v>
      </c>
      <c r="H512" s="119">
        <f>IF('BB-2024-Friday'!$AJ514&lt;&gt;"",IF('BB-2024-Friday'!$AJ514="t",0,'BB-2024-Friday'!AP514),"")</f>
        <v>45</v>
      </c>
      <c r="I512" s="119" t="str">
        <f>IF('BB-2024-Friday'!$AJ514&lt;&gt;"",IF('BB-2024-Friday'!$AJ514="t",0,'BB-2024-Friday'!AQ514),"")</f>
        <v>80</v>
      </c>
      <c r="J512" s="119">
        <f>IF('BB-2024-Friday'!$AJ514&lt;&gt;"",IF('BB-2024-Friday'!$AJ514="t",'BB-2024-Friday'!AM514,0),"")</f>
        <v>0</v>
      </c>
      <c r="K512" s="119">
        <f>IF('BB-2024-Friday'!$AJ514&lt;&gt;"",IF('BB-2024-Friday'!$AJ514="t",'BB-2024-Friday'!AN514,0),"")</f>
        <v>0</v>
      </c>
      <c r="L512" s="119">
        <f>IF('BB-2024-Friday'!$AJ514&lt;&gt;"",IF('BB-2024-Friday'!$AJ514="t",'BB-2024-Friday'!AO514,0),"")</f>
        <v>0</v>
      </c>
      <c r="M512" s="119">
        <f>IF('BB-2024-Friday'!$AJ514&lt;&gt;"",IF('BB-2024-Friday'!$AJ514="t",'BB-2024-Friday'!AP514,0),"")</f>
        <v>0</v>
      </c>
      <c r="N512" s="120">
        <f>IF('BB-2024-Friday'!$AJ514&lt;&gt;"",IF('BB-2024-Friday'!$AJ514="m",'BB-2024-Friday'!U514,0),"")</f>
        <v>0</v>
      </c>
      <c r="O512" s="120">
        <f>IF('BB-2024-Friday'!$AJ514&lt;&gt;"",IF('BB-2024-Friday'!$AJ514="m",'BB-2024-Friday'!V514,0),"")</f>
        <v>0</v>
      </c>
    </row>
    <row r="513" spans="1:15" x14ac:dyDescent="0.25">
      <c r="A513" t="str">
        <f>IF('BB-2024-Friday'!AJ515&lt;&gt;"",'BB-2024-Friday'!AJ515,"")</f>
        <v/>
      </c>
      <c r="B513" t="str">
        <f>IF('BB-2024-Friday'!AJ515&lt;&gt;"",'BB-2024-Friday'!AR515,"")</f>
        <v/>
      </c>
      <c r="C513" t="str">
        <f>IF('BB-2024-Friday'!AJ515="m","v","a")</f>
        <v>a</v>
      </c>
      <c r="D513" s="92" t="str">
        <f>IF('BB-2024-Friday'!AJ515&lt;&gt;"",'BB-2024-Friday'!AI515,"")</f>
        <v/>
      </c>
      <c r="E513" s="119" t="str">
        <f>IF('BB-2024-Friday'!$AJ515&lt;&gt;"",IF('BB-2024-Friday'!$AJ515="t",0,'BB-2024-Friday'!AM515),"")</f>
        <v/>
      </c>
      <c r="F513" s="119" t="str">
        <f>IF('BB-2024-Friday'!$AJ515&lt;&gt;"",IF('BB-2024-Friday'!$AJ515="t",0,'BB-2024-Friday'!AN515),"")</f>
        <v/>
      </c>
      <c r="G513" s="119" t="str">
        <f>IF('BB-2024-Friday'!$AJ515&lt;&gt;"",IF('BB-2024-Friday'!$AJ515="t",0,'BB-2024-Friday'!AO515),"")</f>
        <v/>
      </c>
      <c r="H513" s="119" t="str">
        <f>IF('BB-2024-Friday'!$AJ515&lt;&gt;"",IF('BB-2024-Friday'!$AJ515="t",0,'BB-2024-Friday'!AP515),"")</f>
        <v/>
      </c>
      <c r="I513" s="119" t="str">
        <f>IF('BB-2024-Friday'!$AJ515&lt;&gt;"",IF('BB-2024-Friday'!$AJ515="t",0,'BB-2024-Friday'!AQ515),"")</f>
        <v/>
      </c>
      <c r="J513" s="119" t="str">
        <f>IF('BB-2024-Friday'!$AJ515&lt;&gt;"",IF('BB-2024-Friday'!$AJ515="t",'BB-2024-Friday'!AM515,0),"")</f>
        <v/>
      </c>
      <c r="K513" s="119" t="str">
        <f>IF('BB-2024-Friday'!$AJ515&lt;&gt;"",IF('BB-2024-Friday'!$AJ515="t",'BB-2024-Friday'!AN515,0),"")</f>
        <v/>
      </c>
      <c r="L513" s="119" t="str">
        <f>IF('BB-2024-Friday'!$AJ515&lt;&gt;"",IF('BB-2024-Friday'!$AJ515="t",'BB-2024-Friday'!AO515,0),"")</f>
        <v/>
      </c>
      <c r="M513" s="119" t="str">
        <f>IF('BB-2024-Friday'!$AJ515&lt;&gt;"",IF('BB-2024-Friday'!$AJ515="t",'BB-2024-Friday'!AP515,0),"")</f>
        <v/>
      </c>
      <c r="N513" s="120" t="str">
        <f>IF('BB-2024-Friday'!$AJ515&lt;&gt;"",IF('BB-2024-Friday'!$AJ515="m",'BB-2024-Friday'!U515,0),"")</f>
        <v/>
      </c>
      <c r="O513" s="120" t="str">
        <f>IF('BB-2024-Friday'!$AJ515&lt;&gt;"",IF('BB-2024-Friday'!$AJ515="m",'BB-2024-Friday'!V515,0),"")</f>
        <v/>
      </c>
    </row>
    <row r="514" spans="1:15" x14ac:dyDescent="0.25">
      <c r="A514" t="str">
        <f>IF('BB-2024-Friday'!AJ516&lt;&gt;"",'BB-2024-Friday'!AJ516,"")</f>
        <v/>
      </c>
      <c r="B514" t="str">
        <f>IF('BB-2024-Friday'!AJ516&lt;&gt;"",'BB-2024-Friday'!AR516,"")</f>
        <v/>
      </c>
      <c r="C514" t="str">
        <f>IF('BB-2024-Friday'!AJ516="m","v","a")</f>
        <v>a</v>
      </c>
      <c r="D514" s="92" t="str">
        <f>IF('BB-2024-Friday'!AJ516&lt;&gt;"",'BB-2024-Friday'!AI516,"")</f>
        <v/>
      </c>
      <c r="E514" s="119" t="str">
        <f>IF('BB-2024-Friday'!$AJ516&lt;&gt;"",IF('BB-2024-Friday'!$AJ516="t",0,'BB-2024-Friday'!AM516),"")</f>
        <v/>
      </c>
      <c r="F514" s="119" t="str">
        <f>IF('BB-2024-Friday'!$AJ516&lt;&gt;"",IF('BB-2024-Friday'!$AJ516="t",0,'BB-2024-Friday'!AN516),"")</f>
        <v/>
      </c>
      <c r="G514" s="119" t="str">
        <f>IF('BB-2024-Friday'!$AJ516&lt;&gt;"",IF('BB-2024-Friday'!$AJ516="t",0,'BB-2024-Friday'!AO516),"")</f>
        <v/>
      </c>
      <c r="H514" s="119" t="str">
        <f>IF('BB-2024-Friday'!$AJ516&lt;&gt;"",IF('BB-2024-Friday'!$AJ516="t",0,'BB-2024-Friday'!AP516),"")</f>
        <v/>
      </c>
      <c r="I514" s="119" t="str">
        <f>IF('BB-2024-Friday'!$AJ516&lt;&gt;"",IF('BB-2024-Friday'!$AJ516="t",0,'BB-2024-Friday'!AQ516),"")</f>
        <v/>
      </c>
      <c r="J514" s="119" t="str">
        <f>IF('BB-2024-Friday'!$AJ516&lt;&gt;"",IF('BB-2024-Friday'!$AJ516="t",'BB-2024-Friday'!AM516,0),"")</f>
        <v/>
      </c>
      <c r="K514" s="119" t="str">
        <f>IF('BB-2024-Friday'!$AJ516&lt;&gt;"",IF('BB-2024-Friday'!$AJ516="t",'BB-2024-Friday'!AN516,0),"")</f>
        <v/>
      </c>
      <c r="L514" s="119" t="str">
        <f>IF('BB-2024-Friday'!$AJ516&lt;&gt;"",IF('BB-2024-Friday'!$AJ516="t",'BB-2024-Friday'!AO516,0),"")</f>
        <v/>
      </c>
      <c r="M514" s="119" t="str">
        <f>IF('BB-2024-Friday'!$AJ516&lt;&gt;"",IF('BB-2024-Friday'!$AJ516="t",'BB-2024-Friday'!AP516,0),"")</f>
        <v/>
      </c>
      <c r="N514" s="120" t="str">
        <f>IF('BB-2024-Friday'!$AJ516&lt;&gt;"",IF('BB-2024-Friday'!$AJ516="m",'BB-2024-Friday'!U516,0),"")</f>
        <v/>
      </c>
      <c r="O514" s="120" t="str">
        <f>IF('BB-2024-Friday'!$AJ516&lt;&gt;"",IF('BB-2024-Friday'!$AJ516="m",'BB-2024-Friday'!V516,0),"")</f>
        <v/>
      </c>
    </row>
    <row r="515" spans="1:15" x14ac:dyDescent="0.25">
      <c r="A515" t="str">
        <f>IF('BB-2024-Friday'!AJ517&lt;&gt;"",'BB-2024-Friday'!AJ517,"")</f>
        <v/>
      </c>
      <c r="B515" t="str">
        <f>IF('BB-2024-Friday'!AJ517&lt;&gt;"",'BB-2024-Friday'!AR517,"")</f>
        <v/>
      </c>
      <c r="C515" t="str">
        <f>IF('BB-2024-Friday'!AJ517="m","v","a")</f>
        <v>a</v>
      </c>
      <c r="D515" s="92" t="str">
        <f>IF('BB-2024-Friday'!AJ517&lt;&gt;"",'BB-2024-Friday'!AI517,"")</f>
        <v/>
      </c>
      <c r="E515" s="119" t="str">
        <f>IF('BB-2024-Friday'!$AJ517&lt;&gt;"",IF('BB-2024-Friday'!$AJ517="t",0,'BB-2024-Friday'!AM517),"")</f>
        <v/>
      </c>
      <c r="F515" s="119" t="str">
        <f>IF('BB-2024-Friday'!$AJ517&lt;&gt;"",IF('BB-2024-Friday'!$AJ517="t",0,'BB-2024-Friday'!AN517),"")</f>
        <v/>
      </c>
      <c r="G515" s="119" t="str">
        <f>IF('BB-2024-Friday'!$AJ517&lt;&gt;"",IF('BB-2024-Friday'!$AJ517="t",0,'BB-2024-Friday'!AO517),"")</f>
        <v/>
      </c>
      <c r="H515" s="119" t="str">
        <f>IF('BB-2024-Friday'!$AJ517&lt;&gt;"",IF('BB-2024-Friday'!$AJ517="t",0,'BB-2024-Friday'!AP517),"")</f>
        <v/>
      </c>
      <c r="I515" s="119" t="str">
        <f>IF('BB-2024-Friday'!$AJ517&lt;&gt;"",IF('BB-2024-Friday'!$AJ517="t",0,'BB-2024-Friday'!AQ517),"")</f>
        <v/>
      </c>
      <c r="J515" s="119" t="str">
        <f>IF('BB-2024-Friday'!$AJ517&lt;&gt;"",IF('BB-2024-Friday'!$AJ517="t",'BB-2024-Friday'!AM517,0),"")</f>
        <v/>
      </c>
      <c r="K515" s="119" t="str">
        <f>IF('BB-2024-Friday'!$AJ517&lt;&gt;"",IF('BB-2024-Friday'!$AJ517="t",'BB-2024-Friday'!AN517,0),"")</f>
        <v/>
      </c>
      <c r="L515" s="119" t="str">
        <f>IF('BB-2024-Friday'!$AJ517&lt;&gt;"",IF('BB-2024-Friday'!$AJ517="t",'BB-2024-Friday'!AO517,0),"")</f>
        <v/>
      </c>
      <c r="M515" s="119" t="str">
        <f>IF('BB-2024-Friday'!$AJ517&lt;&gt;"",IF('BB-2024-Friday'!$AJ517="t",'BB-2024-Friday'!AP517,0),"")</f>
        <v/>
      </c>
      <c r="N515" s="120" t="str">
        <f>IF('BB-2024-Friday'!$AJ517&lt;&gt;"",IF('BB-2024-Friday'!$AJ517="m",'BB-2024-Friday'!U517,0),"")</f>
        <v/>
      </c>
      <c r="O515" s="120" t="str">
        <f>IF('BB-2024-Friday'!$AJ517&lt;&gt;"",IF('BB-2024-Friday'!$AJ517="m",'BB-2024-Friday'!V517,0),"")</f>
        <v/>
      </c>
    </row>
    <row r="516" spans="1:15" x14ac:dyDescent="0.25">
      <c r="A516" t="str">
        <f>IF('BB-2024-Friday'!AJ518&lt;&gt;"",'BB-2024-Friday'!AJ518,"")</f>
        <v>o</v>
      </c>
      <c r="B516" t="str">
        <f>IF('BB-2024-Friday'!AJ518&lt;&gt;"",'BB-2024-Friday'!AR518,"")</f>
        <v>T-Junction. STOP. ( on road ) TURN RIGHT.</v>
      </c>
      <c r="C516" t="str">
        <f>IF('BB-2024-Friday'!AJ518="m","v","a")</f>
        <v>a</v>
      </c>
      <c r="D516" s="92">
        <f>IF('BB-2024-Friday'!AJ518&lt;&gt;"",'BB-2024-Friday'!AI518,"")</f>
        <v>171.07</v>
      </c>
      <c r="E516" s="119">
        <f>IF('BB-2024-Friday'!$AJ518&lt;&gt;"",IF('BB-2024-Friday'!$AJ518="t",0,'BB-2024-Friday'!AM518),"")</f>
        <v>30</v>
      </c>
      <c r="F516" s="119">
        <f>IF('BB-2024-Friday'!$AJ518&lt;&gt;"",IF('BB-2024-Friday'!$AJ518="t",0,'BB-2024-Friday'!AN518),"")</f>
        <v>30</v>
      </c>
      <c r="G516" s="119">
        <f>IF('BB-2024-Friday'!$AJ518&lt;&gt;"",IF('BB-2024-Friday'!$AJ518="t",0,'BB-2024-Friday'!AO518),"")</f>
        <v>30</v>
      </c>
      <c r="H516" s="119">
        <f>IF('BB-2024-Friday'!$AJ518&lt;&gt;"",IF('BB-2024-Friday'!$AJ518="t",0,'BB-2024-Friday'!AP518),"")</f>
        <v>30</v>
      </c>
      <c r="I516" s="119" t="str">
        <f>IF('BB-2024-Friday'!$AJ518&lt;&gt;"",IF('BB-2024-Friday'!$AJ518="t",0,'BB-2024-Friday'!AQ518),"")</f>
        <v>80</v>
      </c>
      <c r="J516" s="119">
        <f>IF('BB-2024-Friday'!$AJ518&lt;&gt;"",IF('BB-2024-Friday'!$AJ518="t",'BB-2024-Friday'!AM518,0),"")</f>
        <v>0</v>
      </c>
      <c r="K516" s="119">
        <f>IF('BB-2024-Friday'!$AJ518&lt;&gt;"",IF('BB-2024-Friday'!$AJ518="t",'BB-2024-Friday'!AN518,0),"")</f>
        <v>0</v>
      </c>
      <c r="L516" s="119">
        <f>IF('BB-2024-Friday'!$AJ518&lt;&gt;"",IF('BB-2024-Friday'!$AJ518="t",'BB-2024-Friday'!AO518,0),"")</f>
        <v>0</v>
      </c>
      <c r="M516" s="119">
        <f>IF('BB-2024-Friday'!$AJ518&lt;&gt;"",IF('BB-2024-Friday'!$AJ518="t",'BB-2024-Friday'!AP518,0),"")</f>
        <v>0</v>
      </c>
      <c r="N516" s="120">
        <f>IF('BB-2024-Friday'!$AJ518&lt;&gt;"",IF('BB-2024-Friday'!$AJ518="m",'BB-2024-Friday'!U518,0),"")</f>
        <v>0</v>
      </c>
      <c r="O516" s="120">
        <f>IF('BB-2024-Friday'!$AJ518&lt;&gt;"",IF('BB-2024-Friday'!$AJ518="m",'BB-2024-Friday'!V518,0),"")</f>
        <v>0</v>
      </c>
    </row>
    <row r="517" spans="1:15" x14ac:dyDescent="0.25">
      <c r="A517" t="str">
        <f>IF('BB-2024-Friday'!AJ519&lt;&gt;"",'BB-2024-Friday'!AJ519,"")</f>
        <v>f</v>
      </c>
      <c r="B517" t="str">
        <f>IF('BB-2024-Friday'!AJ519&lt;&gt;"",'BB-2024-Friday'!AR519,"")</f>
        <v>End of drainage channel.</v>
      </c>
      <c r="C517" t="str">
        <f>IF('BB-2024-Friday'!AJ519="m","v","a")</f>
        <v>a</v>
      </c>
      <c r="D517" s="92">
        <f>IF('BB-2024-Friday'!AJ519&lt;&gt;"",'BB-2024-Friday'!AI519,"")</f>
        <v>171.41</v>
      </c>
      <c r="E517" s="119">
        <f>IF('BB-2024-Friday'!$AJ519&lt;&gt;"",IF('BB-2024-Friday'!$AJ519="t",0,'BB-2024-Friday'!AM519),"")</f>
        <v>46</v>
      </c>
      <c r="F517" s="119">
        <f>IF('BB-2024-Friday'!$AJ519&lt;&gt;"",IF('BB-2024-Friday'!$AJ519="t",0,'BB-2024-Friday'!AN519),"")</f>
        <v>55</v>
      </c>
      <c r="G517" s="119">
        <f>IF('BB-2024-Friday'!$AJ519&lt;&gt;"",IF('BB-2024-Friday'!$AJ519="t",0,'BB-2024-Friday'!AO519),"")</f>
        <v>64</v>
      </c>
      <c r="H517" s="119">
        <f>IF('BB-2024-Friday'!$AJ519&lt;&gt;"",IF('BB-2024-Friday'!$AJ519="t",0,'BB-2024-Friday'!AP519),"")</f>
        <v>72</v>
      </c>
      <c r="I517" s="119" t="str">
        <f>IF('BB-2024-Friday'!$AJ519&lt;&gt;"",IF('BB-2024-Friday'!$AJ519="t",0,'BB-2024-Friday'!AQ519),"")</f>
        <v>80</v>
      </c>
      <c r="J517" s="119">
        <f>IF('BB-2024-Friday'!$AJ519&lt;&gt;"",IF('BB-2024-Friday'!$AJ519="t",'BB-2024-Friday'!AM519,0),"")</f>
        <v>0</v>
      </c>
      <c r="K517" s="119">
        <f>IF('BB-2024-Friday'!$AJ519&lt;&gt;"",IF('BB-2024-Friday'!$AJ519="t",'BB-2024-Friday'!AN519,0),"")</f>
        <v>0</v>
      </c>
      <c r="L517" s="119">
        <f>IF('BB-2024-Friday'!$AJ519&lt;&gt;"",IF('BB-2024-Friday'!$AJ519="t",'BB-2024-Friday'!AO519,0),"")</f>
        <v>0</v>
      </c>
      <c r="M517" s="119">
        <f>IF('BB-2024-Friday'!$AJ519&lt;&gt;"",IF('BB-2024-Friday'!$AJ519="t",'BB-2024-Friday'!AP519,0),"")</f>
        <v>0</v>
      </c>
      <c r="N517" s="120">
        <f>IF('BB-2024-Friday'!$AJ519&lt;&gt;"",IF('BB-2024-Friday'!$AJ519="m",'BB-2024-Friday'!U519,0),"")</f>
        <v>0</v>
      </c>
      <c r="O517" s="120">
        <f>IF('BB-2024-Friday'!$AJ519&lt;&gt;"",IF('BB-2024-Friday'!$AJ519="m",'BB-2024-Friday'!V519,0),"")</f>
        <v>0</v>
      </c>
    </row>
    <row r="518" spans="1:15" x14ac:dyDescent="0.25">
      <c r="A518" t="str">
        <f>IF('BB-2024-Friday'!AJ520&lt;&gt;"",'BB-2024-Friday'!AJ520,"")</f>
        <v/>
      </c>
      <c r="B518" t="str">
        <f>IF('BB-2024-Friday'!AJ520&lt;&gt;"",'BB-2024-Friday'!AR520,"")</f>
        <v/>
      </c>
      <c r="C518" t="str">
        <f>IF('BB-2024-Friday'!AJ520="m","v","a")</f>
        <v>a</v>
      </c>
      <c r="D518" s="92" t="str">
        <f>IF('BB-2024-Friday'!AJ520&lt;&gt;"",'BB-2024-Friday'!AI520,"")</f>
        <v/>
      </c>
      <c r="E518" s="119" t="str">
        <f>IF('BB-2024-Friday'!$AJ520&lt;&gt;"",IF('BB-2024-Friday'!$AJ520="t",0,'BB-2024-Friday'!AM520),"")</f>
        <v/>
      </c>
      <c r="F518" s="119" t="str">
        <f>IF('BB-2024-Friday'!$AJ520&lt;&gt;"",IF('BB-2024-Friday'!$AJ520="t",0,'BB-2024-Friday'!AN520),"")</f>
        <v/>
      </c>
      <c r="G518" s="119" t="str">
        <f>IF('BB-2024-Friday'!$AJ520&lt;&gt;"",IF('BB-2024-Friday'!$AJ520="t",0,'BB-2024-Friday'!AO520),"")</f>
        <v/>
      </c>
      <c r="H518" s="119" t="str">
        <f>IF('BB-2024-Friday'!$AJ520&lt;&gt;"",IF('BB-2024-Friday'!$AJ520="t",0,'BB-2024-Friday'!AP520),"")</f>
        <v/>
      </c>
      <c r="I518" s="119" t="str">
        <f>IF('BB-2024-Friday'!$AJ520&lt;&gt;"",IF('BB-2024-Friday'!$AJ520="t",0,'BB-2024-Friday'!AQ520),"")</f>
        <v/>
      </c>
      <c r="J518" s="119" t="str">
        <f>IF('BB-2024-Friday'!$AJ520&lt;&gt;"",IF('BB-2024-Friday'!$AJ520="t",'BB-2024-Friday'!AM520,0),"")</f>
        <v/>
      </c>
      <c r="K518" s="119" t="str">
        <f>IF('BB-2024-Friday'!$AJ520&lt;&gt;"",IF('BB-2024-Friday'!$AJ520="t",'BB-2024-Friday'!AN520,0),"")</f>
        <v/>
      </c>
      <c r="L518" s="119" t="str">
        <f>IF('BB-2024-Friday'!$AJ520&lt;&gt;"",IF('BB-2024-Friday'!$AJ520="t",'BB-2024-Friday'!AO520,0),"")</f>
        <v/>
      </c>
      <c r="M518" s="119" t="str">
        <f>IF('BB-2024-Friday'!$AJ520&lt;&gt;"",IF('BB-2024-Friday'!$AJ520="t",'BB-2024-Friday'!AP520,0),"")</f>
        <v/>
      </c>
      <c r="N518" s="120" t="str">
        <f>IF('BB-2024-Friday'!$AJ520&lt;&gt;"",IF('BB-2024-Friday'!$AJ520="m",'BB-2024-Friday'!U520,0),"")</f>
        <v/>
      </c>
      <c r="O518" s="120" t="str">
        <f>IF('BB-2024-Friday'!$AJ520&lt;&gt;"",IF('BB-2024-Friday'!$AJ520="m",'BB-2024-Friday'!V520,0),"")</f>
        <v/>
      </c>
    </row>
    <row r="519" spans="1:15" x14ac:dyDescent="0.25">
      <c r="A519" t="str">
        <f>IF('BB-2024-Friday'!AJ521&lt;&gt;"",'BB-2024-Friday'!AJ521,"")</f>
        <v>l</v>
      </c>
      <c r="B519" t="str">
        <f>IF('BB-2024-Friday'!AJ521&lt;&gt;"",'BB-2024-Friday'!AR521,"")</f>
        <v>60 speed limit. Beware of speed bumps.{ START of Open SECTION.}</v>
      </c>
      <c r="C519" t="str">
        <f>IF('BB-2024-Friday'!AJ521="m","v","a")</f>
        <v>a</v>
      </c>
      <c r="D519" s="92">
        <f>IF('BB-2024-Friday'!AJ521&lt;&gt;"",'BB-2024-Friday'!AI521,"")</f>
        <v>172.83</v>
      </c>
      <c r="E519" s="119">
        <f>IF('BB-2024-Friday'!$AJ521&lt;&gt;"",IF('BB-2024-Friday'!$AJ521="t",0,'BB-2024-Friday'!AM521),"")</f>
        <v>30</v>
      </c>
      <c r="F519" s="119">
        <f>IF('BB-2024-Friday'!$AJ521&lt;&gt;"",IF('BB-2024-Friday'!$AJ521="t",0,'BB-2024-Friday'!AN521),"")</f>
        <v>35</v>
      </c>
      <c r="G519" s="119">
        <f>IF('BB-2024-Friday'!$AJ521&lt;&gt;"",IF('BB-2024-Friday'!$AJ521="t",0,'BB-2024-Friday'!AO521),"")</f>
        <v>40</v>
      </c>
      <c r="H519" s="119">
        <f>IF('BB-2024-Friday'!$AJ521&lt;&gt;"",IF('BB-2024-Friday'!$AJ521="t",0,'BB-2024-Friday'!AP521),"")</f>
        <v>45</v>
      </c>
      <c r="I519" s="119" t="str">
        <f>IF('BB-2024-Friday'!$AJ521&lt;&gt;"",IF('BB-2024-Friday'!$AJ521="t",0,'BB-2024-Friday'!AQ521),"")</f>
        <v>60</v>
      </c>
      <c r="J519" s="119">
        <f>IF('BB-2024-Friday'!$AJ521&lt;&gt;"",IF('BB-2024-Friday'!$AJ521="t",'BB-2024-Friday'!AM521,0),"")</f>
        <v>0</v>
      </c>
      <c r="K519" s="119">
        <f>IF('BB-2024-Friday'!$AJ521&lt;&gt;"",IF('BB-2024-Friday'!$AJ521="t",'BB-2024-Friday'!AN521,0),"")</f>
        <v>0</v>
      </c>
      <c r="L519" s="119">
        <f>IF('BB-2024-Friday'!$AJ521&lt;&gt;"",IF('BB-2024-Friday'!$AJ521="t",'BB-2024-Friday'!AO521,0),"")</f>
        <v>0</v>
      </c>
      <c r="M519" s="119">
        <f>IF('BB-2024-Friday'!$AJ521&lt;&gt;"",IF('BB-2024-Friday'!$AJ521="t",'BB-2024-Friday'!AP521,0),"")</f>
        <v>0</v>
      </c>
      <c r="N519" s="120">
        <f>IF('BB-2024-Friday'!$AJ521&lt;&gt;"",IF('BB-2024-Friday'!$AJ521="m",'BB-2024-Friday'!U521,0),"")</f>
        <v>0</v>
      </c>
      <c r="O519" s="120">
        <f>IF('BB-2024-Friday'!$AJ521&lt;&gt;"",IF('BB-2024-Friday'!$AJ521="m",'BB-2024-Friday'!V521,0),"")</f>
        <v>0</v>
      </c>
    </row>
    <row r="520" spans="1:15" x14ac:dyDescent="0.25">
      <c r="A520" t="str">
        <f>IF('BB-2024-Friday'!AJ522&lt;&gt;"",'BB-2024-Friday'!AJ522,"")</f>
        <v/>
      </c>
      <c r="B520" t="str">
        <f>IF('BB-2024-Friday'!AJ522&lt;&gt;"",'BB-2024-Friday'!AR522,"")</f>
        <v/>
      </c>
      <c r="C520" t="str">
        <f>IF('BB-2024-Friday'!AJ522="m","v","a")</f>
        <v>a</v>
      </c>
      <c r="D520" s="92" t="str">
        <f>IF('BB-2024-Friday'!AJ522&lt;&gt;"",'BB-2024-Friday'!AI522,"")</f>
        <v/>
      </c>
      <c r="E520" s="119" t="str">
        <f>IF('BB-2024-Friday'!$AJ522&lt;&gt;"",IF('BB-2024-Friday'!$AJ522="t",0,'BB-2024-Friday'!AM522),"")</f>
        <v/>
      </c>
      <c r="F520" s="119" t="str">
        <f>IF('BB-2024-Friday'!$AJ522&lt;&gt;"",IF('BB-2024-Friday'!$AJ522="t",0,'BB-2024-Friday'!AN522),"")</f>
        <v/>
      </c>
      <c r="G520" s="119" t="str">
        <f>IF('BB-2024-Friday'!$AJ522&lt;&gt;"",IF('BB-2024-Friday'!$AJ522="t",0,'BB-2024-Friday'!AO522),"")</f>
        <v/>
      </c>
      <c r="H520" s="119" t="str">
        <f>IF('BB-2024-Friday'!$AJ522&lt;&gt;"",IF('BB-2024-Friday'!$AJ522="t",0,'BB-2024-Friday'!AP522),"")</f>
        <v/>
      </c>
      <c r="I520" s="119" t="str">
        <f>IF('BB-2024-Friday'!$AJ522&lt;&gt;"",IF('BB-2024-Friday'!$AJ522="t",0,'BB-2024-Friday'!AQ522),"")</f>
        <v/>
      </c>
      <c r="J520" s="119" t="str">
        <f>IF('BB-2024-Friday'!$AJ522&lt;&gt;"",IF('BB-2024-Friday'!$AJ522="t",'BB-2024-Friday'!AM522,0),"")</f>
        <v/>
      </c>
      <c r="K520" s="119" t="str">
        <f>IF('BB-2024-Friday'!$AJ522&lt;&gt;"",IF('BB-2024-Friday'!$AJ522="t",'BB-2024-Friday'!AN522,0),"")</f>
        <v/>
      </c>
      <c r="L520" s="119" t="str">
        <f>IF('BB-2024-Friday'!$AJ522&lt;&gt;"",IF('BB-2024-Friday'!$AJ522="t",'BB-2024-Friday'!AO522,0),"")</f>
        <v/>
      </c>
      <c r="M520" s="119" t="str">
        <f>IF('BB-2024-Friday'!$AJ522&lt;&gt;"",IF('BB-2024-Friday'!$AJ522="t",'BB-2024-Friday'!AP522,0),"")</f>
        <v/>
      </c>
      <c r="N520" s="120" t="str">
        <f>IF('BB-2024-Friday'!$AJ522&lt;&gt;"",IF('BB-2024-Friday'!$AJ522="m",'BB-2024-Friday'!U522,0),"")</f>
        <v/>
      </c>
      <c r="O520" s="120" t="str">
        <f>IF('BB-2024-Friday'!$AJ522&lt;&gt;"",IF('BB-2024-Friday'!$AJ522="m",'BB-2024-Friday'!V522,0),"")</f>
        <v/>
      </c>
    </row>
    <row r="521" spans="1:15" x14ac:dyDescent="0.25">
      <c r="A521" t="str">
        <f>IF('BB-2024-Friday'!AJ523&lt;&gt;"",'BB-2024-Friday'!AJ523,"")</f>
        <v/>
      </c>
      <c r="B521" t="str">
        <f>IF('BB-2024-Friday'!AJ523&lt;&gt;"",'BB-2024-Friday'!AR523,"")</f>
        <v/>
      </c>
      <c r="C521" t="str">
        <f>IF('BB-2024-Friday'!AJ523="m","v","a")</f>
        <v>a</v>
      </c>
      <c r="D521" s="92" t="str">
        <f>IF('BB-2024-Friday'!AJ523&lt;&gt;"",'BB-2024-Friday'!AI523,"")</f>
        <v/>
      </c>
      <c r="E521" s="119" t="str">
        <f>IF('BB-2024-Friday'!$AJ523&lt;&gt;"",IF('BB-2024-Friday'!$AJ523="t",0,'BB-2024-Friday'!AM523),"")</f>
        <v/>
      </c>
      <c r="F521" s="119" t="str">
        <f>IF('BB-2024-Friday'!$AJ523&lt;&gt;"",IF('BB-2024-Friday'!$AJ523="t",0,'BB-2024-Friday'!AN523),"")</f>
        <v/>
      </c>
      <c r="G521" s="119" t="str">
        <f>IF('BB-2024-Friday'!$AJ523&lt;&gt;"",IF('BB-2024-Friday'!$AJ523="t",0,'BB-2024-Friday'!AO523),"")</f>
        <v/>
      </c>
      <c r="H521" s="119" t="str">
        <f>IF('BB-2024-Friday'!$AJ523&lt;&gt;"",IF('BB-2024-Friday'!$AJ523="t",0,'BB-2024-Friday'!AP523),"")</f>
        <v/>
      </c>
      <c r="I521" s="119" t="str">
        <f>IF('BB-2024-Friday'!$AJ523&lt;&gt;"",IF('BB-2024-Friday'!$AJ523="t",0,'BB-2024-Friday'!AQ523),"")</f>
        <v/>
      </c>
      <c r="J521" s="119" t="str">
        <f>IF('BB-2024-Friday'!$AJ523&lt;&gt;"",IF('BB-2024-Friday'!$AJ523="t",'BB-2024-Friday'!AM523,0),"")</f>
        <v/>
      </c>
      <c r="K521" s="119" t="str">
        <f>IF('BB-2024-Friday'!$AJ523&lt;&gt;"",IF('BB-2024-Friday'!$AJ523="t",'BB-2024-Friday'!AN523,0),"")</f>
        <v/>
      </c>
      <c r="L521" s="119" t="str">
        <f>IF('BB-2024-Friday'!$AJ523&lt;&gt;"",IF('BB-2024-Friday'!$AJ523="t",'BB-2024-Friday'!AO523,0),"")</f>
        <v/>
      </c>
      <c r="M521" s="119" t="str">
        <f>IF('BB-2024-Friday'!$AJ523&lt;&gt;"",IF('BB-2024-Friday'!$AJ523="t",'BB-2024-Friday'!AP523,0),"")</f>
        <v/>
      </c>
      <c r="N521" s="120" t="str">
        <f>IF('BB-2024-Friday'!$AJ523&lt;&gt;"",IF('BB-2024-Friday'!$AJ523="m",'BB-2024-Friday'!U523,0),"")</f>
        <v/>
      </c>
      <c r="O521" s="120" t="str">
        <f>IF('BB-2024-Friday'!$AJ523&lt;&gt;"",IF('BB-2024-Friday'!$AJ523="m",'BB-2024-Friday'!V523,0),"")</f>
        <v/>
      </c>
    </row>
    <row r="522" spans="1:15" x14ac:dyDescent="0.25">
      <c r="A522" t="str">
        <f>IF('BB-2024-Friday'!AJ524&lt;&gt;"",'BB-2024-Friday'!AJ524,"")</f>
        <v/>
      </c>
      <c r="B522" t="str">
        <f>IF('BB-2024-Friday'!AJ524&lt;&gt;"",'BB-2024-Friday'!AR524,"")</f>
        <v/>
      </c>
      <c r="C522" t="str">
        <f>IF('BB-2024-Friday'!AJ524="m","v","a")</f>
        <v>a</v>
      </c>
      <c r="D522" s="92" t="str">
        <f>IF('BB-2024-Friday'!AJ524&lt;&gt;"",'BB-2024-Friday'!AI524,"")</f>
        <v/>
      </c>
      <c r="E522" s="119" t="str">
        <f>IF('BB-2024-Friday'!$AJ524&lt;&gt;"",IF('BB-2024-Friday'!$AJ524="t",0,'BB-2024-Friday'!AM524),"")</f>
        <v/>
      </c>
      <c r="F522" s="119" t="str">
        <f>IF('BB-2024-Friday'!$AJ524&lt;&gt;"",IF('BB-2024-Friday'!$AJ524="t",0,'BB-2024-Friday'!AN524),"")</f>
        <v/>
      </c>
      <c r="G522" s="119" t="str">
        <f>IF('BB-2024-Friday'!$AJ524&lt;&gt;"",IF('BB-2024-Friday'!$AJ524="t",0,'BB-2024-Friday'!AO524),"")</f>
        <v/>
      </c>
      <c r="H522" s="119" t="str">
        <f>IF('BB-2024-Friday'!$AJ524&lt;&gt;"",IF('BB-2024-Friday'!$AJ524="t",0,'BB-2024-Friday'!AP524),"")</f>
        <v/>
      </c>
      <c r="I522" s="119" t="str">
        <f>IF('BB-2024-Friday'!$AJ524&lt;&gt;"",IF('BB-2024-Friday'!$AJ524="t",0,'BB-2024-Friday'!AQ524),"")</f>
        <v/>
      </c>
      <c r="J522" s="119" t="str">
        <f>IF('BB-2024-Friday'!$AJ524&lt;&gt;"",IF('BB-2024-Friday'!$AJ524="t",'BB-2024-Friday'!AM524,0),"")</f>
        <v/>
      </c>
      <c r="K522" s="119" t="str">
        <f>IF('BB-2024-Friday'!$AJ524&lt;&gt;"",IF('BB-2024-Friday'!$AJ524="t",'BB-2024-Friday'!AN524,0),"")</f>
        <v/>
      </c>
      <c r="L522" s="119" t="str">
        <f>IF('BB-2024-Friday'!$AJ524&lt;&gt;"",IF('BB-2024-Friday'!$AJ524="t",'BB-2024-Friday'!AO524,0),"")</f>
        <v/>
      </c>
      <c r="M522" s="119" t="str">
        <f>IF('BB-2024-Friday'!$AJ524&lt;&gt;"",IF('BB-2024-Friday'!$AJ524="t",'BB-2024-Friday'!AP524,0),"")</f>
        <v/>
      </c>
      <c r="N522" s="120" t="str">
        <f>IF('BB-2024-Friday'!$AJ524&lt;&gt;"",IF('BB-2024-Friday'!$AJ524="m",'BB-2024-Friday'!U524,0),"")</f>
        <v/>
      </c>
      <c r="O522" s="120" t="str">
        <f>IF('BB-2024-Friday'!$AJ524&lt;&gt;"",IF('BB-2024-Friday'!$AJ524="m",'BB-2024-Friday'!V524,0),"")</f>
        <v/>
      </c>
    </row>
    <row r="523" spans="1:15" x14ac:dyDescent="0.25">
      <c r="A523" t="str">
        <f>IF('BB-2024-Friday'!AJ525&lt;&gt;"",'BB-2024-Friday'!AJ525,"")</f>
        <v/>
      </c>
      <c r="B523" t="str">
        <f>IF('BB-2024-Friday'!AJ525&lt;&gt;"",'BB-2024-Friday'!AR525,"")</f>
        <v/>
      </c>
      <c r="C523" t="str">
        <f>IF('BB-2024-Friday'!AJ525="m","v","a")</f>
        <v>a</v>
      </c>
      <c r="D523" s="92" t="str">
        <f>IF('BB-2024-Friday'!AJ525&lt;&gt;"",'BB-2024-Friday'!AI525,"")</f>
        <v/>
      </c>
      <c r="E523" s="119" t="str">
        <f>IF('BB-2024-Friday'!$AJ525&lt;&gt;"",IF('BB-2024-Friday'!$AJ525="t",0,'BB-2024-Friday'!AM525),"")</f>
        <v/>
      </c>
      <c r="F523" s="119" t="str">
        <f>IF('BB-2024-Friday'!$AJ525&lt;&gt;"",IF('BB-2024-Friday'!$AJ525="t",0,'BB-2024-Friday'!AN525),"")</f>
        <v/>
      </c>
      <c r="G523" s="119" t="str">
        <f>IF('BB-2024-Friday'!$AJ525&lt;&gt;"",IF('BB-2024-Friday'!$AJ525="t",0,'BB-2024-Friday'!AO525),"")</f>
        <v/>
      </c>
      <c r="H523" s="119" t="str">
        <f>IF('BB-2024-Friday'!$AJ525&lt;&gt;"",IF('BB-2024-Friday'!$AJ525="t",0,'BB-2024-Friday'!AP525),"")</f>
        <v/>
      </c>
      <c r="I523" s="119" t="str">
        <f>IF('BB-2024-Friday'!$AJ525&lt;&gt;"",IF('BB-2024-Friday'!$AJ525="t",0,'BB-2024-Friday'!AQ525),"")</f>
        <v/>
      </c>
      <c r="J523" s="119" t="str">
        <f>IF('BB-2024-Friday'!$AJ525&lt;&gt;"",IF('BB-2024-Friday'!$AJ525="t",'BB-2024-Friday'!AM525,0),"")</f>
        <v/>
      </c>
      <c r="K523" s="119" t="str">
        <f>IF('BB-2024-Friday'!$AJ525&lt;&gt;"",IF('BB-2024-Friday'!$AJ525="t",'BB-2024-Friday'!AN525,0),"")</f>
        <v/>
      </c>
      <c r="L523" s="119" t="str">
        <f>IF('BB-2024-Friday'!$AJ525&lt;&gt;"",IF('BB-2024-Friday'!$AJ525="t",'BB-2024-Friday'!AO525,0),"")</f>
        <v/>
      </c>
      <c r="M523" s="119" t="str">
        <f>IF('BB-2024-Friday'!$AJ525&lt;&gt;"",IF('BB-2024-Friday'!$AJ525="t",'BB-2024-Friday'!AP525,0),"")</f>
        <v/>
      </c>
      <c r="N523" s="120" t="str">
        <f>IF('BB-2024-Friday'!$AJ525&lt;&gt;"",IF('BB-2024-Friday'!$AJ525="m",'BB-2024-Friday'!U525,0),"")</f>
        <v/>
      </c>
      <c r="O523" s="120" t="str">
        <f>IF('BB-2024-Friday'!$AJ525&lt;&gt;"",IF('BB-2024-Friday'!$AJ525="m",'BB-2024-Friday'!V525,0),"")</f>
        <v/>
      </c>
    </row>
    <row r="524" spans="1:15" x14ac:dyDescent="0.25">
      <c r="A524" t="str">
        <f>IF('BB-2024-Friday'!AJ526&lt;&gt;"",'BB-2024-Friday'!AJ526,"")</f>
        <v/>
      </c>
      <c r="B524" t="str">
        <f>IF('BB-2024-Friday'!AJ526&lt;&gt;"",'BB-2024-Friday'!AR526,"")</f>
        <v/>
      </c>
      <c r="C524" t="str">
        <f>IF('BB-2024-Friday'!AJ526="m","v","a")</f>
        <v>a</v>
      </c>
      <c r="D524" s="92" t="str">
        <f>IF('BB-2024-Friday'!AJ526&lt;&gt;"",'BB-2024-Friday'!AI526,"")</f>
        <v/>
      </c>
      <c r="E524" s="119" t="str">
        <f>IF('BB-2024-Friday'!$AJ526&lt;&gt;"",IF('BB-2024-Friday'!$AJ526="t",0,'BB-2024-Friday'!AM526),"")</f>
        <v/>
      </c>
      <c r="F524" s="119" t="str">
        <f>IF('BB-2024-Friday'!$AJ526&lt;&gt;"",IF('BB-2024-Friday'!$AJ526="t",0,'BB-2024-Friday'!AN526),"")</f>
        <v/>
      </c>
      <c r="G524" s="119" t="str">
        <f>IF('BB-2024-Friday'!$AJ526&lt;&gt;"",IF('BB-2024-Friday'!$AJ526="t",0,'BB-2024-Friday'!AO526),"")</f>
        <v/>
      </c>
      <c r="H524" s="119" t="str">
        <f>IF('BB-2024-Friday'!$AJ526&lt;&gt;"",IF('BB-2024-Friday'!$AJ526="t",0,'BB-2024-Friday'!AP526),"")</f>
        <v/>
      </c>
      <c r="I524" s="119" t="str">
        <f>IF('BB-2024-Friday'!$AJ526&lt;&gt;"",IF('BB-2024-Friday'!$AJ526="t",0,'BB-2024-Friday'!AQ526),"")</f>
        <v/>
      </c>
      <c r="J524" s="119" t="str">
        <f>IF('BB-2024-Friday'!$AJ526&lt;&gt;"",IF('BB-2024-Friday'!$AJ526="t",'BB-2024-Friday'!AM526,0),"")</f>
        <v/>
      </c>
      <c r="K524" s="119" t="str">
        <f>IF('BB-2024-Friday'!$AJ526&lt;&gt;"",IF('BB-2024-Friday'!$AJ526="t",'BB-2024-Friday'!AN526,0),"")</f>
        <v/>
      </c>
      <c r="L524" s="119" t="str">
        <f>IF('BB-2024-Friday'!$AJ526&lt;&gt;"",IF('BB-2024-Friday'!$AJ526="t",'BB-2024-Friday'!AO526,0),"")</f>
        <v/>
      </c>
      <c r="M524" s="119" t="str">
        <f>IF('BB-2024-Friday'!$AJ526&lt;&gt;"",IF('BB-2024-Friday'!$AJ526="t",'BB-2024-Friday'!AP526,0),"")</f>
        <v/>
      </c>
      <c r="N524" s="120" t="str">
        <f>IF('BB-2024-Friday'!$AJ526&lt;&gt;"",IF('BB-2024-Friday'!$AJ526="m",'BB-2024-Friday'!U526,0),"")</f>
        <v/>
      </c>
      <c r="O524" s="120" t="str">
        <f>IF('BB-2024-Friday'!$AJ526&lt;&gt;"",IF('BB-2024-Friday'!$AJ526="m",'BB-2024-Friday'!V526,0),"")</f>
        <v/>
      </c>
    </row>
    <row r="525" spans="1:15" x14ac:dyDescent="0.25">
      <c r="A525" t="str">
        <f>IF('BB-2024-Friday'!AJ527&lt;&gt;"",'BB-2024-Friday'!AJ527,"")</f>
        <v/>
      </c>
      <c r="B525" t="str">
        <f>IF('BB-2024-Friday'!AJ527&lt;&gt;"",'BB-2024-Friday'!AR527,"")</f>
        <v/>
      </c>
      <c r="C525" t="str">
        <f>IF('BB-2024-Friday'!AJ527="m","v","a")</f>
        <v>a</v>
      </c>
      <c r="D525" s="92" t="str">
        <f>IF('BB-2024-Friday'!AJ527&lt;&gt;"",'BB-2024-Friday'!AI527,"")</f>
        <v/>
      </c>
      <c r="E525" s="119" t="str">
        <f>IF('BB-2024-Friday'!$AJ527&lt;&gt;"",IF('BB-2024-Friday'!$AJ527="t",0,'BB-2024-Friday'!AM527),"")</f>
        <v/>
      </c>
      <c r="F525" s="119" t="str">
        <f>IF('BB-2024-Friday'!$AJ527&lt;&gt;"",IF('BB-2024-Friday'!$AJ527="t",0,'BB-2024-Friday'!AN527),"")</f>
        <v/>
      </c>
      <c r="G525" s="119" t="str">
        <f>IF('BB-2024-Friday'!$AJ527&lt;&gt;"",IF('BB-2024-Friday'!$AJ527="t",0,'BB-2024-Friday'!AO527),"")</f>
        <v/>
      </c>
      <c r="H525" s="119" t="str">
        <f>IF('BB-2024-Friday'!$AJ527&lt;&gt;"",IF('BB-2024-Friday'!$AJ527="t",0,'BB-2024-Friday'!AP527),"")</f>
        <v/>
      </c>
      <c r="I525" s="119" t="str">
        <f>IF('BB-2024-Friday'!$AJ527&lt;&gt;"",IF('BB-2024-Friday'!$AJ527="t",0,'BB-2024-Friday'!AQ527),"")</f>
        <v/>
      </c>
      <c r="J525" s="119" t="str">
        <f>IF('BB-2024-Friday'!$AJ527&lt;&gt;"",IF('BB-2024-Friday'!$AJ527="t",'BB-2024-Friday'!AM527,0),"")</f>
        <v/>
      </c>
      <c r="K525" s="119" t="str">
        <f>IF('BB-2024-Friday'!$AJ527&lt;&gt;"",IF('BB-2024-Friday'!$AJ527="t",'BB-2024-Friday'!AN527,0),"")</f>
        <v/>
      </c>
      <c r="L525" s="119" t="str">
        <f>IF('BB-2024-Friday'!$AJ527&lt;&gt;"",IF('BB-2024-Friday'!$AJ527="t",'BB-2024-Friday'!AO527,0),"")</f>
        <v/>
      </c>
      <c r="M525" s="119" t="str">
        <f>IF('BB-2024-Friday'!$AJ527&lt;&gt;"",IF('BB-2024-Friday'!$AJ527="t",'BB-2024-Friday'!AP527,0),"")</f>
        <v/>
      </c>
      <c r="N525" s="120" t="str">
        <f>IF('BB-2024-Friday'!$AJ527&lt;&gt;"",IF('BB-2024-Friday'!$AJ527="m",'BB-2024-Friday'!U527,0),"")</f>
        <v/>
      </c>
      <c r="O525" s="120" t="str">
        <f>IF('BB-2024-Friday'!$AJ527&lt;&gt;"",IF('BB-2024-Friday'!$AJ527="m",'BB-2024-Friday'!V527,0),"")</f>
        <v/>
      </c>
    </row>
    <row r="526" spans="1:15" x14ac:dyDescent="0.25">
      <c r="A526" t="str">
        <f>IF('BB-2024-Friday'!AJ528&lt;&gt;"",'BB-2024-Friday'!AJ528,"")</f>
        <v/>
      </c>
      <c r="B526" t="str">
        <f>IF('BB-2024-Friday'!AJ528&lt;&gt;"",'BB-2024-Friday'!AR528,"")</f>
        <v/>
      </c>
      <c r="C526" t="str">
        <f>IF('BB-2024-Friday'!AJ528="m","v","a")</f>
        <v>a</v>
      </c>
      <c r="D526" s="92" t="str">
        <f>IF('BB-2024-Friday'!AJ528&lt;&gt;"",'BB-2024-Friday'!AI528,"")</f>
        <v/>
      </c>
      <c r="E526" s="119" t="str">
        <f>IF('BB-2024-Friday'!$AJ528&lt;&gt;"",IF('BB-2024-Friday'!$AJ528="t",0,'BB-2024-Friday'!AM528),"")</f>
        <v/>
      </c>
      <c r="F526" s="119" t="str">
        <f>IF('BB-2024-Friday'!$AJ528&lt;&gt;"",IF('BB-2024-Friday'!$AJ528="t",0,'BB-2024-Friday'!AN528),"")</f>
        <v/>
      </c>
      <c r="G526" s="119" t="str">
        <f>IF('BB-2024-Friday'!$AJ528&lt;&gt;"",IF('BB-2024-Friday'!$AJ528="t",0,'BB-2024-Friday'!AO528),"")</f>
        <v/>
      </c>
      <c r="H526" s="119" t="str">
        <f>IF('BB-2024-Friday'!$AJ528&lt;&gt;"",IF('BB-2024-Friday'!$AJ528="t",0,'BB-2024-Friday'!AP528),"")</f>
        <v/>
      </c>
      <c r="I526" s="119" t="str">
        <f>IF('BB-2024-Friday'!$AJ528&lt;&gt;"",IF('BB-2024-Friday'!$AJ528="t",0,'BB-2024-Friday'!AQ528),"")</f>
        <v/>
      </c>
      <c r="J526" s="119" t="str">
        <f>IF('BB-2024-Friday'!$AJ528&lt;&gt;"",IF('BB-2024-Friday'!$AJ528="t",'BB-2024-Friday'!AM528,0),"")</f>
        <v/>
      </c>
      <c r="K526" s="119" t="str">
        <f>IF('BB-2024-Friday'!$AJ528&lt;&gt;"",IF('BB-2024-Friday'!$AJ528="t",'BB-2024-Friday'!AN528,0),"")</f>
        <v/>
      </c>
      <c r="L526" s="119" t="str">
        <f>IF('BB-2024-Friday'!$AJ528&lt;&gt;"",IF('BB-2024-Friday'!$AJ528="t",'BB-2024-Friday'!AO528,0),"")</f>
        <v/>
      </c>
      <c r="M526" s="119" t="str">
        <f>IF('BB-2024-Friday'!$AJ528&lt;&gt;"",IF('BB-2024-Friday'!$AJ528="t",'BB-2024-Friday'!AP528,0),"")</f>
        <v/>
      </c>
      <c r="N526" s="120" t="str">
        <f>IF('BB-2024-Friday'!$AJ528&lt;&gt;"",IF('BB-2024-Friday'!$AJ528="m",'BB-2024-Friday'!U528,0),"")</f>
        <v/>
      </c>
      <c r="O526" s="120" t="str">
        <f>IF('BB-2024-Friday'!$AJ528&lt;&gt;"",IF('BB-2024-Friday'!$AJ528="m",'BB-2024-Friday'!V528,0),"")</f>
        <v/>
      </c>
    </row>
    <row r="527" spans="1:15" x14ac:dyDescent="0.25">
      <c r="A527" t="str">
        <f>IF('BB-2024-Friday'!AJ529&lt;&gt;"",'BB-2024-Friday'!AJ529,"")</f>
        <v/>
      </c>
      <c r="B527" t="str">
        <f>IF('BB-2024-Friday'!AJ529&lt;&gt;"",'BB-2024-Friday'!AR529,"")</f>
        <v/>
      </c>
      <c r="C527" t="str">
        <f>IF('BB-2024-Friday'!AJ529="m","v","a")</f>
        <v>a</v>
      </c>
      <c r="D527" s="92" t="str">
        <f>IF('BB-2024-Friday'!AJ529&lt;&gt;"",'BB-2024-Friday'!AI529,"")</f>
        <v/>
      </c>
      <c r="E527" s="119" t="str">
        <f>IF('BB-2024-Friday'!$AJ529&lt;&gt;"",IF('BB-2024-Friday'!$AJ529="t",0,'BB-2024-Friday'!AM529),"")</f>
        <v/>
      </c>
      <c r="F527" s="119" t="str">
        <f>IF('BB-2024-Friday'!$AJ529&lt;&gt;"",IF('BB-2024-Friday'!$AJ529="t",0,'BB-2024-Friday'!AN529),"")</f>
        <v/>
      </c>
      <c r="G527" s="119" t="str">
        <f>IF('BB-2024-Friday'!$AJ529&lt;&gt;"",IF('BB-2024-Friday'!$AJ529="t",0,'BB-2024-Friday'!AO529),"")</f>
        <v/>
      </c>
      <c r="H527" s="119" t="str">
        <f>IF('BB-2024-Friday'!$AJ529&lt;&gt;"",IF('BB-2024-Friday'!$AJ529="t",0,'BB-2024-Friday'!AP529),"")</f>
        <v/>
      </c>
      <c r="I527" s="119" t="str">
        <f>IF('BB-2024-Friday'!$AJ529&lt;&gt;"",IF('BB-2024-Friday'!$AJ529="t",0,'BB-2024-Friday'!AQ529),"")</f>
        <v/>
      </c>
      <c r="J527" s="119" t="str">
        <f>IF('BB-2024-Friday'!$AJ529&lt;&gt;"",IF('BB-2024-Friday'!$AJ529="t",'BB-2024-Friday'!AM529,0),"")</f>
        <v/>
      </c>
      <c r="K527" s="119" t="str">
        <f>IF('BB-2024-Friday'!$AJ529&lt;&gt;"",IF('BB-2024-Friday'!$AJ529="t",'BB-2024-Friday'!AN529,0),"")</f>
        <v/>
      </c>
      <c r="L527" s="119" t="str">
        <f>IF('BB-2024-Friday'!$AJ529&lt;&gt;"",IF('BB-2024-Friday'!$AJ529="t",'BB-2024-Friday'!AO529,0),"")</f>
        <v/>
      </c>
      <c r="M527" s="119" t="str">
        <f>IF('BB-2024-Friday'!$AJ529&lt;&gt;"",IF('BB-2024-Friday'!$AJ529="t",'BB-2024-Friday'!AP529,0),"")</f>
        <v/>
      </c>
      <c r="N527" s="120" t="str">
        <f>IF('BB-2024-Friday'!$AJ529&lt;&gt;"",IF('BB-2024-Friday'!$AJ529="m",'BB-2024-Friday'!U529,0),"")</f>
        <v/>
      </c>
      <c r="O527" s="120" t="str">
        <f>IF('BB-2024-Friday'!$AJ529&lt;&gt;"",IF('BB-2024-Friday'!$AJ529="m",'BB-2024-Friday'!V529,0),"")</f>
        <v/>
      </c>
    </row>
    <row r="528" spans="1:15" x14ac:dyDescent="0.25">
      <c r="A528" t="str">
        <f>IF('BB-2024-Friday'!AJ530&lt;&gt;"",'BB-2024-Friday'!AJ530,"")</f>
        <v/>
      </c>
      <c r="B528" t="str">
        <f>IF('BB-2024-Friday'!AJ530&lt;&gt;"",'BB-2024-Friday'!AR530,"")</f>
        <v/>
      </c>
      <c r="C528" t="str">
        <f>IF('BB-2024-Friday'!AJ530="m","v","a")</f>
        <v>a</v>
      </c>
      <c r="D528" s="92" t="str">
        <f>IF('BB-2024-Friday'!AJ530&lt;&gt;"",'BB-2024-Friday'!AI530,"")</f>
        <v/>
      </c>
      <c r="E528" s="119" t="str">
        <f>IF('BB-2024-Friday'!$AJ530&lt;&gt;"",IF('BB-2024-Friday'!$AJ530="t",0,'BB-2024-Friday'!AM530),"")</f>
        <v/>
      </c>
      <c r="F528" s="119" t="str">
        <f>IF('BB-2024-Friday'!$AJ530&lt;&gt;"",IF('BB-2024-Friday'!$AJ530="t",0,'BB-2024-Friday'!AN530),"")</f>
        <v/>
      </c>
      <c r="G528" s="119" t="str">
        <f>IF('BB-2024-Friday'!$AJ530&lt;&gt;"",IF('BB-2024-Friday'!$AJ530="t",0,'BB-2024-Friday'!AO530),"")</f>
        <v/>
      </c>
      <c r="H528" s="119" t="str">
        <f>IF('BB-2024-Friday'!$AJ530&lt;&gt;"",IF('BB-2024-Friday'!$AJ530="t",0,'BB-2024-Friday'!AP530),"")</f>
        <v/>
      </c>
      <c r="I528" s="119" t="str">
        <f>IF('BB-2024-Friday'!$AJ530&lt;&gt;"",IF('BB-2024-Friday'!$AJ530="t",0,'BB-2024-Friday'!AQ530),"")</f>
        <v/>
      </c>
      <c r="J528" s="119" t="str">
        <f>IF('BB-2024-Friday'!$AJ530&lt;&gt;"",IF('BB-2024-Friday'!$AJ530="t",'BB-2024-Friday'!AM530,0),"")</f>
        <v/>
      </c>
      <c r="K528" s="119" t="str">
        <f>IF('BB-2024-Friday'!$AJ530&lt;&gt;"",IF('BB-2024-Friday'!$AJ530="t",'BB-2024-Friday'!AN530,0),"")</f>
        <v/>
      </c>
      <c r="L528" s="119" t="str">
        <f>IF('BB-2024-Friday'!$AJ530&lt;&gt;"",IF('BB-2024-Friday'!$AJ530="t",'BB-2024-Friday'!AO530,0),"")</f>
        <v/>
      </c>
      <c r="M528" s="119" t="str">
        <f>IF('BB-2024-Friday'!$AJ530&lt;&gt;"",IF('BB-2024-Friday'!$AJ530="t",'BB-2024-Friday'!AP530,0),"")</f>
        <v/>
      </c>
      <c r="N528" s="120" t="str">
        <f>IF('BB-2024-Friday'!$AJ530&lt;&gt;"",IF('BB-2024-Friday'!$AJ530="m",'BB-2024-Friday'!U530,0),"")</f>
        <v/>
      </c>
      <c r="O528" s="120" t="str">
        <f>IF('BB-2024-Friday'!$AJ530&lt;&gt;"",IF('BB-2024-Friday'!$AJ530="m",'BB-2024-Friday'!V530,0),"")</f>
        <v/>
      </c>
    </row>
    <row r="529" spans="1:15" x14ac:dyDescent="0.25">
      <c r="A529" t="str">
        <f>IF('BB-2024-Friday'!AJ531&lt;&gt;"",'BB-2024-Friday'!AJ531,"")</f>
        <v/>
      </c>
      <c r="B529" t="str">
        <f>IF('BB-2024-Friday'!AJ531&lt;&gt;"",'BB-2024-Friday'!AR531,"")</f>
        <v/>
      </c>
      <c r="C529" t="str">
        <f>IF('BB-2024-Friday'!AJ531="m","v","a")</f>
        <v>a</v>
      </c>
      <c r="D529" s="92" t="str">
        <f>IF('BB-2024-Friday'!AJ531&lt;&gt;"",'BB-2024-Friday'!AI531,"")</f>
        <v/>
      </c>
      <c r="E529" s="119" t="str">
        <f>IF('BB-2024-Friday'!$AJ531&lt;&gt;"",IF('BB-2024-Friday'!$AJ531="t",0,'BB-2024-Friday'!AM531),"")</f>
        <v/>
      </c>
      <c r="F529" s="119" t="str">
        <f>IF('BB-2024-Friday'!$AJ531&lt;&gt;"",IF('BB-2024-Friday'!$AJ531="t",0,'BB-2024-Friday'!AN531),"")</f>
        <v/>
      </c>
      <c r="G529" s="119" t="str">
        <f>IF('BB-2024-Friday'!$AJ531&lt;&gt;"",IF('BB-2024-Friday'!$AJ531="t",0,'BB-2024-Friday'!AO531),"")</f>
        <v/>
      </c>
      <c r="H529" s="119" t="str">
        <f>IF('BB-2024-Friday'!$AJ531&lt;&gt;"",IF('BB-2024-Friday'!$AJ531="t",0,'BB-2024-Friday'!AP531),"")</f>
        <v/>
      </c>
      <c r="I529" s="119" t="str">
        <f>IF('BB-2024-Friday'!$AJ531&lt;&gt;"",IF('BB-2024-Friday'!$AJ531="t",0,'BB-2024-Friday'!AQ531),"")</f>
        <v/>
      </c>
      <c r="J529" s="119" t="str">
        <f>IF('BB-2024-Friday'!$AJ531&lt;&gt;"",IF('BB-2024-Friday'!$AJ531="t",'BB-2024-Friday'!AM531,0),"")</f>
        <v/>
      </c>
      <c r="K529" s="119" t="str">
        <f>IF('BB-2024-Friday'!$AJ531&lt;&gt;"",IF('BB-2024-Friday'!$AJ531="t",'BB-2024-Friday'!AN531,0),"")</f>
        <v/>
      </c>
      <c r="L529" s="119" t="str">
        <f>IF('BB-2024-Friday'!$AJ531&lt;&gt;"",IF('BB-2024-Friday'!$AJ531="t",'BB-2024-Friday'!AO531,0),"")</f>
        <v/>
      </c>
      <c r="M529" s="119" t="str">
        <f>IF('BB-2024-Friday'!$AJ531&lt;&gt;"",IF('BB-2024-Friday'!$AJ531="t",'BB-2024-Friday'!AP531,0),"")</f>
        <v/>
      </c>
      <c r="N529" s="120" t="str">
        <f>IF('BB-2024-Friday'!$AJ531&lt;&gt;"",IF('BB-2024-Friday'!$AJ531="m",'BB-2024-Friday'!U531,0),"")</f>
        <v/>
      </c>
      <c r="O529" s="120" t="str">
        <f>IF('BB-2024-Friday'!$AJ531&lt;&gt;"",IF('BB-2024-Friday'!$AJ531="m",'BB-2024-Friday'!V531,0),"")</f>
        <v/>
      </c>
    </row>
    <row r="530" spans="1:15" x14ac:dyDescent="0.25">
      <c r="A530" t="str">
        <f>IF('BB-2024-Friday'!AJ532&lt;&gt;"",'BB-2024-Friday'!AJ532,"")</f>
        <v/>
      </c>
      <c r="B530" t="str">
        <f>IF('BB-2024-Friday'!AJ532&lt;&gt;"",'BB-2024-Friday'!AR532,"")</f>
        <v/>
      </c>
      <c r="C530" t="str">
        <f>IF('BB-2024-Friday'!AJ532="m","v","a")</f>
        <v>a</v>
      </c>
      <c r="D530" s="92" t="str">
        <f>IF('BB-2024-Friday'!AJ532&lt;&gt;"",'BB-2024-Friday'!AI532,"")</f>
        <v/>
      </c>
      <c r="E530" s="119" t="str">
        <f>IF('BB-2024-Friday'!$AJ532&lt;&gt;"",IF('BB-2024-Friday'!$AJ532="t",0,'BB-2024-Friday'!AM532),"")</f>
        <v/>
      </c>
      <c r="F530" s="119" t="str">
        <f>IF('BB-2024-Friday'!$AJ532&lt;&gt;"",IF('BB-2024-Friday'!$AJ532="t",0,'BB-2024-Friday'!AN532),"")</f>
        <v/>
      </c>
      <c r="G530" s="119" t="str">
        <f>IF('BB-2024-Friday'!$AJ532&lt;&gt;"",IF('BB-2024-Friday'!$AJ532="t",0,'BB-2024-Friday'!AO532),"")</f>
        <v/>
      </c>
      <c r="H530" s="119" t="str">
        <f>IF('BB-2024-Friday'!$AJ532&lt;&gt;"",IF('BB-2024-Friday'!$AJ532="t",0,'BB-2024-Friday'!AP532),"")</f>
        <v/>
      </c>
      <c r="I530" s="119" t="str">
        <f>IF('BB-2024-Friday'!$AJ532&lt;&gt;"",IF('BB-2024-Friday'!$AJ532="t",0,'BB-2024-Friday'!AQ532),"")</f>
        <v/>
      </c>
      <c r="J530" s="119" t="str">
        <f>IF('BB-2024-Friday'!$AJ532&lt;&gt;"",IF('BB-2024-Friday'!$AJ532="t",'BB-2024-Friday'!AM532,0),"")</f>
        <v/>
      </c>
      <c r="K530" s="119" t="str">
        <f>IF('BB-2024-Friday'!$AJ532&lt;&gt;"",IF('BB-2024-Friday'!$AJ532="t",'BB-2024-Friday'!AN532,0),"")</f>
        <v/>
      </c>
      <c r="L530" s="119" t="str">
        <f>IF('BB-2024-Friday'!$AJ532&lt;&gt;"",IF('BB-2024-Friday'!$AJ532="t",'BB-2024-Friday'!AO532,0),"")</f>
        <v/>
      </c>
      <c r="M530" s="119" t="str">
        <f>IF('BB-2024-Friday'!$AJ532&lt;&gt;"",IF('BB-2024-Friday'!$AJ532="t",'BB-2024-Friday'!AP532,0),"")</f>
        <v/>
      </c>
      <c r="N530" s="120" t="str">
        <f>IF('BB-2024-Friday'!$AJ532&lt;&gt;"",IF('BB-2024-Friday'!$AJ532="m",'BB-2024-Friday'!U532,0),"")</f>
        <v/>
      </c>
      <c r="O530" s="120" t="str">
        <f>IF('BB-2024-Friday'!$AJ532&lt;&gt;"",IF('BB-2024-Friday'!$AJ532="m",'BB-2024-Friday'!V532,0),"")</f>
        <v/>
      </c>
    </row>
    <row r="531" spans="1:15" x14ac:dyDescent="0.25">
      <c r="A531" t="str">
        <f>IF('BB-2024-Friday'!AJ533&lt;&gt;"",'BB-2024-Friday'!AJ533,"")</f>
        <v/>
      </c>
      <c r="B531" t="str">
        <f>IF('BB-2024-Friday'!AJ533&lt;&gt;"",'BB-2024-Friday'!AR533,"")</f>
        <v/>
      </c>
      <c r="C531" t="str">
        <f>IF('BB-2024-Friday'!AJ533="m","v","a")</f>
        <v>a</v>
      </c>
      <c r="D531" s="92" t="str">
        <f>IF('BB-2024-Friday'!AJ533&lt;&gt;"",'BB-2024-Friday'!AI533,"")</f>
        <v/>
      </c>
      <c r="E531" s="119" t="str">
        <f>IF('BB-2024-Friday'!$AJ533&lt;&gt;"",IF('BB-2024-Friday'!$AJ533="t",0,'BB-2024-Friday'!AM533),"")</f>
        <v/>
      </c>
      <c r="F531" s="119" t="str">
        <f>IF('BB-2024-Friday'!$AJ533&lt;&gt;"",IF('BB-2024-Friday'!$AJ533="t",0,'BB-2024-Friday'!AN533),"")</f>
        <v/>
      </c>
      <c r="G531" s="119" t="str">
        <f>IF('BB-2024-Friday'!$AJ533&lt;&gt;"",IF('BB-2024-Friday'!$AJ533="t",0,'BB-2024-Friday'!AO533),"")</f>
        <v/>
      </c>
      <c r="H531" s="119" t="str">
        <f>IF('BB-2024-Friday'!$AJ533&lt;&gt;"",IF('BB-2024-Friday'!$AJ533="t",0,'BB-2024-Friday'!AP533),"")</f>
        <v/>
      </c>
      <c r="I531" s="119" t="str">
        <f>IF('BB-2024-Friday'!$AJ533&lt;&gt;"",IF('BB-2024-Friday'!$AJ533="t",0,'BB-2024-Friday'!AQ533),"")</f>
        <v/>
      </c>
      <c r="J531" s="119" t="str">
        <f>IF('BB-2024-Friday'!$AJ533&lt;&gt;"",IF('BB-2024-Friday'!$AJ533="t",'BB-2024-Friday'!AM533,0),"")</f>
        <v/>
      </c>
      <c r="K531" s="119" t="str">
        <f>IF('BB-2024-Friday'!$AJ533&lt;&gt;"",IF('BB-2024-Friday'!$AJ533="t",'BB-2024-Friday'!AN533,0),"")</f>
        <v/>
      </c>
      <c r="L531" s="119" t="str">
        <f>IF('BB-2024-Friday'!$AJ533&lt;&gt;"",IF('BB-2024-Friday'!$AJ533="t",'BB-2024-Friday'!AO533,0),"")</f>
        <v/>
      </c>
      <c r="M531" s="119" t="str">
        <f>IF('BB-2024-Friday'!$AJ533&lt;&gt;"",IF('BB-2024-Friday'!$AJ533="t",'BB-2024-Friday'!AP533,0),"")</f>
        <v/>
      </c>
      <c r="N531" s="120" t="str">
        <f>IF('BB-2024-Friday'!$AJ533&lt;&gt;"",IF('BB-2024-Friday'!$AJ533="m",'BB-2024-Friday'!U533,0),"")</f>
        <v/>
      </c>
      <c r="O531" s="120" t="str">
        <f>IF('BB-2024-Friday'!$AJ533&lt;&gt;"",IF('BB-2024-Friday'!$AJ533="m",'BB-2024-Friday'!V533,0),"")</f>
        <v/>
      </c>
    </row>
    <row r="532" spans="1:15" x14ac:dyDescent="0.25">
      <c r="A532" t="str">
        <f>IF('BB-2024-Friday'!AJ534&lt;&gt;"",'BB-2024-Friday'!AJ534,"")</f>
        <v/>
      </c>
      <c r="B532" t="str">
        <f>IF('BB-2024-Friday'!AJ534&lt;&gt;"",'BB-2024-Friday'!AR534,"")</f>
        <v/>
      </c>
      <c r="C532" t="str">
        <f>IF('BB-2024-Friday'!AJ534="m","v","a")</f>
        <v>a</v>
      </c>
      <c r="D532" s="92" t="str">
        <f>IF('BB-2024-Friday'!AJ534&lt;&gt;"",'BB-2024-Friday'!AI534,"")</f>
        <v/>
      </c>
      <c r="E532" s="119" t="str">
        <f>IF('BB-2024-Friday'!$AJ534&lt;&gt;"",IF('BB-2024-Friday'!$AJ534="t",0,'BB-2024-Friday'!AM534),"")</f>
        <v/>
      </c>
      <c r="F532" s="119" t="str">
        <f>IF('BB-2024-Friday'!$AJ534&lt;&gt;"",IF('BB-2024-Friday'!$AJ534="t",0,'BB-2024-Friday'!AN534),"")</f>
        <v/>
      </c>
      <c r="G532" s="119" t="str">
        <f>IF('BB-2024-Friday'!$AJ534&lt;&gt;"",IF('BB-2024-Friday'!$AJ534="t",0,'BB-2024-Friday'!AO534),"")</f>
        <v/>
      </c>
      <c r="H532" s="119" t="str">
        <f>IF('BB-2024-Friday'!$AJ534&lt;&gt;"",IF('BB-2024-Friday'!$AJ534="t",0,'BB-2024-Friday'!AP534),"")</f>
        <v/>
      </c>
      <c r="I532" s="119" t="str">
        <f>IF('BB-2024-Friday'!$AJ534&lt;&gt;"",IF('BB-2024-Friday'!$AJ534="t",0,'BB-2024-Friday'!AQ534),"")</f>
        <v/>
      </c>
      <c r="J532" s="119" t="str">
        <f>IF('BB-2024-Friday'!$AJ534&lt;&gt;"",IF('BB-2024-Friday'!$AJ534="t",'BB-2024-Friday'!AM534,0),"")</f>
        <v/>
      </c>
      <c r="K532" s="119" t="str">
        <f>IF('BB-2024-Friday'!$AJ534&lt;&gt;"",IF('BB-2024-Friday'!$AJ534="t",'BB-2024-Friday'!AN534,0),"")</f>
        <v/>
      </c>
      <c r="L532" s="119" t="str">
        <f>IF('BB-2024-Friday'!$AJ534&lt;&gt;"",IF('BB-2024-Friday'!$AJ534="t",'BB-2024-Friday'!AO534,0),"")</f>
        <v/>
      </c>
      <c r="M532" s="119" t="str">
        <f>IF('BB-2024-Friday'!$AJ534&lt;&gt;"",IF('BB-2024-Friday'!$AJ534="t",'BB-2024-Friday'!AP534,0),"")</f>
        <v/>
      </c>
      <c r="N532" s="120" t="str">
        <f>IF('BB-2024-Friday'!$AJ534&lt;&gt;"",IF('BB-2024-Friday'!$AJ534="m",'BB-2024-Friday'!U534,0),"")</f>
        <v/>
      </c>
      <c r="O532" s="120" t="str">
        <f>IF('BB-2024-Friday'!$AJ534&lt;&gt;"",IF('BB-2024-Friday'!$AJ534="m",'BB-2024-Friday'!V534,0),"")</f>
        <v/>
      </c>
    </row>
    <row r="533" spans="1:15" x14ac:dyDescent="0.25">
      <c r="A533" t="str">
        <f>IF('BB-2024-Friday'!AJ535&lt;&gt;"",'BB-2024-Friday'!AJ535,"")</f>
        <v>o</v>
      </c>
      <c r="B533" t="str">
        <f>IF('BB-2024-Friday'!AJ535&lt;&gt;"",'BB-2024-Friday'!AR535,"")</f>
        <v>Shell service station. Stop and refuel.  {Centre pole - pump 3&amp;4}</v>
      </c>
      <c r="C533" t="str">
        <f>IF('BB-2024-Friday'!AJ535="m","v","a")</f>
        <v>a</v>
      </c>
      <c r="D533" s="92">
        <f>IF('BB-2024-Friday'!AJ535&lt;&gt;"",'BB-2024-Friday'!AI535,"")</f>
        <v>174.9</v>
      </c>
      <c r="E533" s="119">
        <f>IF('BB-2024-Friday'!$AJ535&lt;&gt;"",IF('BB-2024-Friday'!$AJ535="t",0,'BB-2024-Friday'!AM535),"")</f>
        <v>0</v>
      </c>
      <c r="F533" s="119">
        <f>IF('BB-2024-Friday'!$AJ535&lt;&gt;"",IF('BB-2024-Friday'!$AJ535="t",0,'BB-2024-Friday'!AN535),"")</f>
        <v>0</v>
      </c>
      <c r="G533" s="119">
        <f>IF('BB-2024-Friday'!$AJ535&lt;&gt;"",IF('BB-2024-Friday'!$AJ535="t",0,'BB-2024-Friday'!AO535),"")</f>
        <v>0</v>
      </c>
      <c r="H533" s="119">
        <f>IF('BB-2024-Friday'!$AJ535&lt;&gt;"",IF('BB-2024-Friday'!$AJ535="t",0,'BB-2024-Friday'!AP535),"")</f>
        <v>0</v>
      </c>
      <c r="I533" s="119" t="str">
        <f>IF('BB-2024-Friday'!$AJ535&lt;&gt;"",IF('BB-2024-Friday'!$AJ535="t",0,'BB-2024-Friday'!AQ535),"")</f>
        <v>60</v>
      </c>
      <c r="J533" s="119">
        <f>IF('BB-2024-Friday'!$AJ535&lt;&gt;"",IF('BB-2024-Friday'!$AJ535="t",'BB-2024-Friday'!AM535,0),"")</f>
        <v>0</v>
      </c>
      <c r="K533" s="119">
        <f>IF('BB-2024-Friday'!$AJ535&lt;&gt;"",IF('BB-2024-Friday'!$AJ535="t",'BB-2024-Friday'!AN535,0),"")</f>
        <v>0</v>
      </c>
      <c r="L533" s="119">
        <f>IF('BB-2024-Friday'!$AJ535&lt;&gt;"",IF('BB-2024-Friday'!$AJ535="t",'BB-2024-Friday'!AO535,0),"")</f>
        <v>0</v>
      </c>
      <c r="M533" s="119">
        <f>IF('BB-2024-Friday'!$AJ535&lt;&gt;"",IF('BB-2024-Friday'!$AJ535="t",'BB-2024-Friday'!AP535,0),"")</f>
        <v>0</v>
      </c>
      <c r="N533" s="120">
        <f>IF('BB-2024-Friday'!$AJ535&lt;&gt;"",IF('BB-2024-Friday'!$AJ535="m",'BB-2024-Friday'!U535,0),"")</f>
        <v>0</v>
      </c>
      <c r="O533" s="120">
        <f>IF('BB-2024-Friday'!$AJ535&lt;&gt;"",IF('BB-2024-Friday'!$AJ535="m",'BB-2024-Friday'!V535,0),"")</f>
        <v>0</v>
      </c>
    </row>
    <row r="534" spans="1:15" x14ac:dyDescent="0.25">
      <c r="A534" t="str">
        <f>IF('BB-2024-Friday'!AJ536&lt;&gt;"",'BB-2024-Friday'!AJ536,"")</f>
        <v>t</v>
      </c>
      <c r="B534" t="str">
        <f>IF('BB-2024-Friday'!AJ536&lt;&gt;"",'BB-2024-Friday'!AR536,"")</f>
        <v>For refueling you have             {Manager Maharhaj Taarique 076 524 3362}</v>
      </c>
      <c r="C534" t="str">
        <f>IF('BB-2024-Friday'!AJ536="m","v","a")</f>
        <v>a</v>
      </c>
      <c r="D534" s="92">
        <f>IF('BB-2024-Friday'!AJ536&lt;&gt;"",'BB-2024-Friday'!AI536,"")</f>
        <v>174.9</v>
      </c>
      <c r="E534" s="119">
        <f>IF('BB-2024-Friday'!$AJ536&lt;&gt;"",IF('BB-2024-Friday'!$AJ536="t",0,'BB-2024-Friday'!AM536),"")</f>
        <v>0</v>
      </c>
      <c r="F534" s="119">
        <f>IF('BB-2024-Friday'!$AJ536&lt;&gt;"",IF('BB-2024-Friday'!$AJ536="t",0,'BB-2024-Friday'!AN536),"")</f>
        <v>0</v>
      </c>
      <c r="G534" s="119">
        <f>IF('BB-2024-Friday'!$AJ536&lt;&gt;"",IF('BB-2024-Friday'!$AJ536="t",0,'BB-2024-Friday'!AO536),"")</f>
        <v>0</v>
      </c>
      <c r="H534" s="119">
        <f>IF('BB-2024-Friday'!$AJ536&lt;&gt;"",IF('BB-2024-Friday'!$AJ536="t",0,'BB-2024-Friday'!AP536),"")</f>
        <v>0</v>
      </c>
      <c r="I534" s="119">
        <f>IF('BB-2024-Friday'!$AJ536&lt;&gt;"",IF('BB-2024-Friday'!$AJ536="t",0,'BB-2024-Friday'!AQ536),"")</f>
        <v>0</v>
      </c>
      <c r="J534" s="119">
        <f>IF('BB-2024-Friday'!$AJ536&lt;&gt;"",IF('BB-2024-Friday'!$AJ536="t",'BB-2024-Friday'!AM536,0),"")</f>
        <v>10</v>
      </c>
      <c r="K534" s="119">
        <f>IF('BB-2024-Friday'!$AJ536&lt;&gt;"",IF('BB-2024-Friday'!$AJ536="t",'BB-2024-Friday'!AN536,0),"")</f>
        <v>15</v>
      </c>
      <c r="L534" s="119">
        <f>IF('BB-2024-Friday'!$AJ536&lt;&gt;"",IF('BB-2024-Friday'!$AJ536="t",'BB-2024-Friday'!AO536,0),"")</f>
        <v>15</v>
      </c>
      <c r="M534" s="119">
        <f>IF('BB-2024-Friday'!$AJ536&lt;&gt;"",IF('BB-2024-Friday'!$AJ536="t",'BB-2024-Friday'!AP536,0),"")</f>
        <v>20</v>
      </c>
      <c r="N534" s="120">
        <f>IF('BB-2024-Friday'!$AJ536&lt;&gt;"",IF('BB-2024-Friday'!$AJ536="m",'BB-2024-Friday'!U536,0),"")</f>
        <v>0</v>
      </c>
      <c r="O534" s="120">
        <f>IF('BB-2024-Friday'!$AJ536&lt;&gt;"",IF('BB-2024-Friday'!$AJ536="m",'BB-2024-Friday'!V536,0),"")</f>
        <v>0</v>
      </c>
    </row>
    <row r="535" spans="1:15" x14ac:dyDescent="0.25">
      <c r="A535" t="str">
        <f>IF('BB-2024-Friday'!AJ537&lt;&gt;"",'BB-2024-Friday'!AJ537,"")</f>
        <v>o</v>
      </c>
      <c r="B535" t="str">
        <f>IF('BB-2024-Friday'!AJ537&lt;&gt;"",'BB-2024-Friday'!AR537,"")</f>
        <v>After refueling continue in the same direction as before.</v>
      </c>
      <c r="C535" t="str">
        <f>IF('BB-2024-Friday'!AJ537="m","v","a")</f>
        <v>a</v>
      </c>
      <c r="D535" s="92">
        <f>IF('BB-2024-Friday'!AJ537&lt;&gt;"",'BB-2024-Friday'!AI537,"")</f>
        <v>174.9</v>
      </c>
      <c r="E535" s="119">
        <f>IF('BB-2024-Friday'!$AJ537&lt;&gt;"",IF('BB-2024-Friday'!$AJ537="t",0,'BB-2024-Friday'!AM537),"")</f>
        <v>30</v>
      </c>
      <c r="F535" s="119">
        <f>IF('BB-2024-Friday'!$AJ537&lt;&gt;"",IF('BB-2024-Friday'!$AJ537="t",0,'BB-2024-Friday'!AN537),"")</f>
        <v>30</v>
      </c>
      <c r="G535" s="119">
        <f>IF('BB-2024-Friday'!$AJ537&lt;&gt;"",IF('BB-2024-Friday'!$AJ537="t",0,'BB-2024-Friday'!AO537),"")</f>
        <v>30</v>
      </c>
      <c r="H535" s="119">
        <f>IF('BB-2024-Friday'!$AJ537&lt;&gt;"",IF('BB-2024-Friday'!$AJ537="t",0,'BB-2024-Friday'!AP537),"")</f>
        <v>30</v>
      </c>
      <c r="I535" s="119" t="str">
        <f>IF('BB-2024-Friday'!$AJ537&lt;&gt;"",IF('BB-2024-Friday'!$AJ537="t",0,'BB-2024-Friday'!AQ537),"")</f>
        <v>60</v>
      </c>
      <c r="J535" s="119">
        <f>IF('BB-2024-Friday'!$AJ537&lt;&gt;"",IF('BB-2024-Friday'!$AJ537="t",'BB-2024-Friday'!AM537,0),"")</f>
        <v>0</v>
      </c>
      <c r="K535" s="119">
        <f>IF('BB-2024-Friday'!$AJ537&lt;&gt;"",IF('BB-2024-Friday'!$AJ537="t",'BB-2024-Friday'!AN537,0),"")</f>
        <v>0</v>
      </c>
      <c r="L535" s="119">
        <f>IF('BB-2024-Friday'!$AJ537&lt;&gt;"",IF('BB-2024-Friday'!$AJ537="t",'BB-2024-Friday'!AO537,0),"")</f>
        <v>0</v>
      </c>
      <c r="M535" s="119">
        <f>IF('BB-2024-Friday'!$AJ537&lt;&gt;"",IF('BB-2024-Friday'!$AJ537="t",'BB-2024-Friday'!AP537,0),"")</f>
        <v>0</v>
      </c>
      <c r="N535" s="120">
        <f>IF('BB-2024-Friday'!$AJ537&lt;&gt;"",IF('BB-2024-Friday'!$AJ537="m",'BB-2024-Friday'!U537,0),"")</f>
        <v>0</v>
      </c>
      <c r="O535" s="120">
        <f>IF('BB-2024-Friday'!$AJ537&lt;&gt;"",IF('BB-2024-Friday'!$AJ537="m",'BB-2024-Friday'!V537,0),"")</f>
        <v>0</v>
      </c>
    </row>
    <row r="536" spans="1:15" x14ac:dyDescent="0.25">
      <c r="A536" t="str">
        <f>IF('BB-2024-Friday'!AJ538&lt;&gt;"",'BB-2024-Friday'!AJ538,"")</f>
        <v>o</v>
      </c>
      <c r="B536" t="str">
        <f>IF('BB-2024-Friday'!AJ538&lt;&gt;"",'BB-2024-Friday'!AR538,"")</f>
        <v>Traffic light TURN RIGHT into Conner street.</v>
      </c>
      <c r="C536" t="str">
        <f>IF('BB-2024-Friday'!AJ538="m","v","a")</f>
        <v>a</v>
      </c>
      <c r="D536" s="92">
        <f>IF('BB-2024-Friday'!AJ538&lt;&gt;"",'BB-2024-Friday'!AI538,"")</f>
        <v>175.59</v>
      </c>
      <c r="E536" s="119">
        <f>IF('BB-2024-Friday'!$AJ538&lt;&gt;"",IF('BB-2024-Friday'!$AJ538="t",0,'BB-2024-Friday'!AM538),"")</f>
        <v>30</v>
      </c>
      <c r="F536" s="119">
        <f>IF('BB-2024-Friday'!$AJ538&lt;&gt;"",IF('BB-2024-Friday'!$AJ538="t",0,'BB-2024-Friday'!AN538),"")</f>
        <v>30</v>
      </c>
      <c r="G536" s="119">
        <f>IF('BB-2024-Friday'!$AJ538&lt;&gt;"",IF('BB-2024-Friday'!$AJ538="t",0,'BB-2024-Friday'!AO538),"")</f>
        <v>30</v>
      </c>
      <c r="H536" s="119">
        <f>IF('BB-2024-Friday'!$AJ538&lt;&gt;"",IF('BB-2024-Friday'!$AJ538="t",0,'BB-2024-Friday'!AP538),"")</f>
        <v>30</v>
      </c>
      <c r="I536" s="119" t="str">
        <f>IF('BB-2024-Friday'!$AJ538&lt;&gt;"",IF('BB-2024-Friday'!$AJ538="t",0,'BB-2024-Friday'!AQ538),"")</f>
        <v>60</v>
      </c>
      <c r="J536" s="119">
        <f>IF('BB-2024-Friday'!$AJ538&lt;&gt;"",IF('BB-2024-Friday'!$AJ538="t",'BB-2024-Friday'!AM538,0),"")</f>
        <v>0</v>
      </c>
      <c r="K536" s="119">
        <f>IF('BB-2024-Friday'!$AJ538&lt;&gt;"",IF('BB-2024-Friday'!$AJ538="t",'BB-2024-Friday'!AN538,0),"")</f>
        <v>0</v>
      </c>
      <c r="L536" s="119">
        <f>IF('BB-2024-Friday'!$AJ538&lt;&gt;"",IF('BB-2024-Friday'!$AJ538="t",'BB-2024-Friday'!AO538,0),"")</f>
        <v>0</v>
      </c>
      <c r="M536" s="119">
        <f>IF('BB-2024-Friday'!$AJ538&lt;&gt;"",IF('BB-2024-Friday'!$AJ538="t",'BB-2024-Friday'!AP538,0),"")</f>
        <v>0</v>
      </c>
      <c r="N536" s="120">
        <f>IF('BB-2024-Friday'!$AJ538&lt;&gt;"",IF('BB-2024-Friday'!$AJ538="m",'BB-2024-Friday'!U538,0),"")</f>
        <v>0</v>
      </c>
      <c r="O536" s="120">
        <f>IF('BB-2024-Friday'!$AJ538&lt;&gt;"",IF('BB-2024-Friday'!$AJ538="m",'BB-2024-Friday'!V538,0),"")</f>
        <v>0</v>
      </c>
    </row>
    <row r="537" spans="1:15" x14ac:dyDescent="0.25">
      <c r="A537" t="str">
        <f>IF('BB-2024-Friday'!AJ539&lt;&gt;"",'BB-2024-Friday'!AJ539,"")</f>
        <v>o</v>
      </c>
      <c r="B537" t="str">
        <f>IF('BB-2024-Friday'!AJ539&lt;&gt;"",'BB-2024-Friday'!AR539,"")</f>
        <v>Traffic light TURN RIGHT.  Victoria street.</v>
      </c>
      <c r="C537" t="str">
        <f>IF('BB-2024-Friday'!AJ539="m","v","a")</f>
        <v>a</v>
      </c>
      <c r="D537" s="92">
        <f>IF('BB-2024-Friday'!AJ539&lt;&gt;"",'BB-2024-Friday'!AI539,"")</f>
        <v>175.79</v>
      </c>
      <c r="E537" s="119">
        <f>IF('BB-2024-Friday'!$AJ539&lt;&gt;"",IF('BB-2024-Friday'!$AJ539="t",0,'BB-2024-Friday'!AM539),"")</f>
        <v>30</v>
      </c>
      <c r="F537" s="119">
        <f>IF('BB-2024-Friday'!$AJ539&lt;&gt;"",IF('BB-2024-Friday'!$AJ539="t",0,'BB-2024-Friday'!AN539),"")</f>
        <v>30</v>
      </c>
      <c r="G537" s="119">
        <f>IF('BB-2024-Friday'!$AJ539&lt;&gt;"",IF('BB-2024-Friday'!$AJ539="t",0,'BB-2024-Friday'!AO539),"")</f>
        <v>30</v>
      </c>
      <c r="H537" s="119">
        <f>IF('BB-2024-Friday'!$AJ539&lt;&gt;"",IF('BB-2024-Friday'!$AJ539="t",0,'BB-2024-Friday'!AP539),"")</f>
        <v>30</v>
      </c>
      <c r="I537" s="119" t="str">
        <f>IF('BB-2024-Friday'!$AJ539&lt;&gt;"",IF('BB-2024-Friday'!$AJ539="t",0,'BB-2024-Friday'!AQ539),"")</f>
        <v>60</v>
      </c>
      <c r="J537" s="119">
        <f>IF('BB-2024-Friday'!$AJ539&lt;&gt;"",IF('BB-2024-Friday'!$AJ539="t",'BB-2024-Friday'!AM539,0),"")</f>
        <v>0</v>
      </c>
      <c r="K537" s="119">
        <f>IF('BB-2024-Friday'!$AJ539&lt;&gt;"",IF('BB-2024-Friday'!$AJ539="t",'BB-2024-Friday'!AN539,0),"")</f>
        <v>0</v>
      </c>
      <c r="L537" s="119">
        <f>IF('BB-2024-Friday'!$AJ539&lt;&gt;"",IF('BB-2024-Friday'!$AJ539="t",'BB-2024-Friday'!AO539,0),"")</f>
        <v>0</v>
      </c>
      <c r="M537" s="119">
        <f>IF('BB-2024-Friday'!$AJ539&lt;&gt;"",IF('BB-2024-Friday'!$AJ539="t",'BB-2024-Friday'!AP539,0),"")</f>
        <v>0</v>
      </c>
      <c r="N537" s="120">
        <f>IF('BB-2024-Friday'!$AJ539&lt;&gt;"",IF('BB-2024-Friday'!$AJ539="m",'BB-2024-Friday'!U539,0),"")</f>
        <v>0</v>
      </c>
      <c r="O537" s="120">
        <f>IF('BB-2024-Friday'!$AJ539&lt;&gt;"",IF('BB-2024-Friday'!$AJ539="m",'BB-2024-Friday'!V539,0),"")</f>
        <v>0</v>
      </c>
    </row>
    <row r="538" spans="1:15" x14ac:dyDescent="0.25">
      <c r="A538" t="str">
        <f>IF('BB-2024-Friday'!AJ540&lt;&gt;"",'BB-2024-Friday'!AJ540,"")</f>
        <v>o</v>
      </c>
      <c r="B538" t="str">
        <f>IF('BB-2024-Friday'!AJ540&lt;&gt;"",'BB-2024-Friday'!AR540,"")</f>
        <v>New Apostolic church. Park this is your lunch stop.</v>
      </c>
      <c r="C538" t="str">
        <f>IF('BB-2024-Friday'!AJ540="m","v","a")</f>
        <v>a</v>
      </c>
      <c r="D538" s="92">
        <f>IF('BB-2024-Friday'!AJ540&lt;&gt;"",'BB-2024-Friday'!AI540,"")</f>
        <v>175.94</v>
      </c>
      <c r="E538" s="119">
        <f>IF('BB-2024-Friday'!$AJ540&lt;&gt;"",IF('BB-2024-Friday'!$AJ540="t",0,'BB-2024-Friday'!AM540),"")</f>
        <v>0</v>
      </c>
      <c r="F538" s="119">
        <f>IF('BB-2024-Friday'!$AJ540&lt;&gt;"",IF('BB-2024-Friday'!$AJ540="t",0,'BB-2024-Friday'!AN540),"")</f>
        <v>0</v>
      </c>
      <c r="G538" s="119">
        <f>IF('BB-2024-Friday'!$AJ540&lt;&gt;"",IF('BB-2024-Friday'!$AJ540="t",0,'BB-2024-Friday'!AO540),"")</f>
        <v>0</v>
      </c>
      <c r="H538" s="119">
        <f>IF('BB-2024-Friday'!$AJ540&lt;&gt;"",IF('BB-2024-Friday'!$AJ540="t",0,'BB-2024-Friday'!AP540),"")</f>
        <v>0</v>
      </c>
      <c r="I538" s="119" t="str">
        <f>IF('BB-2024-Friday'!$AJ540&lt;&gt;"",IF('BB-2024-Friday'!$AJ540="t",0,'BB-2024-Friday'!AQ540),"")</f>
        <v>60</v>
      </c>
      <c r="J538" s="119">
        <f>IF('BB-2024-Friday'!$AJ540&lt;&gt;"",IF('BB-2024-Friday'!$AJ540="t",'BB-2024-Friday'!AM540,0),"")</f>
        <v>0</v>
      </c>
      <c r="K538" s="119">
        <f>IF('BB-2024-Friday'!$AJ540&lt;&gt;"",IF('BB-2024-Friday'!$AJ540="t",'BB-2024-Friday'!AN540,0),"")</f>
        <v>0</v>
      </c>
      <c r="L538" s="119">
        <f>IF('BB-2024-Friday'!$AJ540&lt;&gt;"",IF('BB-2024-Friday'!$AJ540="t",'BB-2024-Friday'!AO540,0),"")</f>
        <v>0</v>
      </c>
      <c r="M538" s="119">
        <f>IF('BB-2024-Friday'!$AJ540&lt;&gt;"",IF('BB-2024-Friday'!$AJ540="t",'BB-2024-Friday'!AP540,0),"")</f>
        <v>0</v>
      </c>
      <c r="N538" s="120">
        <f>IF('BB-2024-Friday'!$AJ540&lt;&gt;"",IF('BB-2024-Friday'!$AJ540="m",'BB-2024-Friday'!U540,0),"")</f>
        <v>0</v>
      </c>
      <c r="O538" s="120">
        <f>IF('BB-2024-Friday'!$AJ540&lt;&gt;"",IF('BB-2024-Friday'!$AJ540="m",'BB-2024-Friday'!V540,0),"")</f>
        <v>0</v>
      </c>
    </row>
    <row r="539" spans="1:15" x14ac:dyDescent="0.25">
      <c r="A539" t="str">
        <f>IF('BB-2024-Friday'!AJ541&lt;&gt;"",'BB-2024-Friday'!AJ541,"")</f>
        <v>t</v>
      </c>
      <c r="B539" t="str">
        <f>IF('BB-2024-Friday'!AJ541&lt;&gt;"",'BB-2024-Friday'!AR541,"")</f>
        <v xml:space="preserve">For lunch you have </v>
      </c>
      <c r="C539" t="str">
        <f>IF('BB-2024-Friday'!AJ541="m","v","a")</f>
        <v>a</v>
      </c>
      <c r="D539" s="92">
        <f>IF('BB-2024-Friday'!AJ541&lt;&gt;"",'BB-2024-Friday'!AI541,"")</f>
        <v>175.94</v>
      </c>
      <c r="E539" s="119">
        <f>IF('BB-2024-Friday'!$AJ541&lt;&gt;"",IF('BB-2024-Friday'!$AJ541="t",0,'BB-2024-Friday'!AM541),"")</f>
        <v>0</v>
      </c>
      <c r="F539" s="119">
        <f>IF('BB-2024-Friday'!$AJ541&lt;&gt;"",IF('BB-2024-Friday'!$AJ541="t",0,'BB-2024-Friday'!AN541),"")</f>
        <v>0</v>
      </c>
      <c r="G539" s="119">
        <f>IF('BB-2024-Friday'!$AJ541&lt;&gt;"",IF('BB-2024-Friday'!$AJ541="t",0,'BB-2024-Friday'!AO541),"")</f>
        <v>0</v>
      </c>
      <c r="H539" s="119">
        <f>IF('BB-2024-Friday'!$AJ541&lt;&gt;"",IF('BB-2024-Friday'!$AJ541="t",0,'BB-2024-Friday'!AP541),"")</f>
        <v>0</v>
      </c>
      <c r="I539" s="119">
        <f>IF('BB-2024-Friday'!$AJ541&lt;&gt;"",IF('BB-2024-Friday'!$AJ541="t",0,'BB-2024-Friday'!AQ541),"")</f>
        <v>0</v>
      </c>
      <c r="J539" s="119">
        <f>IF('BB-2024-Friday'!$AJ541&lt;&gt;"",IF('BB-2024-Friday'!$AJ541="t",'BB-2024-Friday'!AM541,0),"")</f>
        <v>40</v>
      </c>
      <c r="K539" s="119">
        <f>IF('BB-2024-Friday'!$AJ541&lt;&gt;"",IF('BB-2024-Friday'!$AJ541="t",'BB-2024-Friday'!AN541,0),"")</f>
        <v>45</v>
      </c>
      <c r="L539" s="119">
        <f>IF('BB-2024-Friday'!$AJ541&lt;&gt;"",IF('BB-2024-Friday'!$AJ541="t",'BB-2024-Friday'!AO541,0),"")</f>
        <v>50</v>
      </c>
      <c r="M539" s="119">
        <f>IF('BB-2024-Friday'!$AJ541&lt;&gt;"",IF('BB-2024-Friday'!$AJ541="t",'BB-2024-Friday'!AP541,0),"")</f>
        <v>55</v>
      </c>
      <c r="N539" s="120">
        <f>IF('BB-2024-Friday'!$AJ541&lt;&gt;"",IF('BB-2024-Friday'!$AJ541="m",'BB-2024-Friday'!U541,0),"")</f>
        <v>0</v>
      </c>
      <c r="O539" s="120">
        <f>IF('BB-2024-Friday'!$AJ541&lt;&gt;"",IF('BB-2024-Friday'!$AJ541="m",'BB-2024-Friday'!V541,0),"")</f>
        <v>0</v>
      </c>
    </row>
    <row r="540" spans="1:15" x14ac:dyDescent="0.25">
      <c r="A540" t="str">
        <f>IF('BB-2024-Friday'!AJ542&lt;&gt;"",'BB-2024-Friday'!AJ542,"")</f>
        <v>o</v>
      </c>
      <c r="B540" t="str">
        <f>IF('BB-2024-Friday'!AJ542&lt;&gt;"",'BB-2024-Friday'!AR542,"")</f>
        <v>After Lunch continue in the opposite direction as before.</v>
      </c>
      <c r="C540" t="str">
        <f>IF('BB-2024-Friday'!AJ542="m","v","a")</f>
        <v>a</v>
      </c>
      <c r="D540" s="92">
        <f>IF('BB-2024-Friday'!AJ542&lt;&gt;"",'BB-2024-Friday'!AI542,"")</f>
        <v>175.94</v>
      </c>
      <c r="E540" s="119">
        <f>IF('BB-2024-Friday'!$AJ542&lt;&gt;"",IF('BB-2024-Friday'!$AJ542="t",0,'BB-2024-Friday'!AM542),"")</f>
        <v>30</v>
      </c>
      <c r="F540" s="119">
        <f>IF('BB-2024-Friday'!$AJ542&lt;&gt;"",IF('BB-2024-Friday'!$AJ542="t",0,'BB-2024-Friday'!AN542),"")</f>
        <v>30</v>
      </c>
      <c r="G540" s="119">
        <f>IF('BB-2024-Friday'!$AJ542&lt;&gt;"",IF('BB-2024-Friday'!$AJ542="t",0,'BB-2024-Friday'!AO542),"")</f>
        <v>30</v>
      </c>
      <c r="H540" s="119">
        <f>IF('BB-2024-Friday'!$AJ542&lt;&gt;"",IF('BB-2024-Friday'!$AJ542="t",0,'BB-2024-Friday'!AP542),"")</f>
        <v>30</v>
      </c>
      <c r="I540" s="119" t="str">
        <f>IF('BB-2024-Friday'!$AJ542&lt;&gt;"",IF('BB-2024-Friday'!$AJ542="t",0,'BB-2024-Friday'!AQ542),"")</f>
        <v>60</v>
      </c>
      <c r="J540" s="119">
        <f>IF('BB-2024-Friday'!$AJ542&lt;&gt;"",IF('BB-2024-Friday'!$AJ542="t",'BB-2024-Friday'!AM542,0),"")</f>
        <v>0</v>
      </c>
      <c r="K540" s="119">
        <f>IF('BB-2024-Friday'!$AJ542&lt;&gt;"",IF('BB-2024-Friday'!$AJ542="t",'BB-2024-Friday'!AN542,0),"")</f>
        <v>0</v>
      </c>
      <c r="L540" s="119">
        <f>IF('BB-2024-Friday'!$AJ542&lt;&gt;"",IF('BB-2024-Friday'!$AJ542="t",'BB-2024-Friday'!AO542,0),"")</f>
        <v>0</v>
      </c>
      <c r="M540" s="119">
        <f>IF('BB-2024-Friday'!$AJ542&lt;&gt;"",IF('BB-2024-Friday'!$AJ542="t",'BB-2024-Friday'!AP542,0),"")</f>
        <v>0</v>
      </c>
      <c r="N540" s="120">
        <f>IF('BB-2024-Friday'!$AJ542&lt;&gt;"",IF('BB-2024-Friday'!$AJ542="m",'BB-2024-Friday'!U542,0),"")</f>
        <v>0</v>
      </c>
      <c r="O540" s="120">
        <f>IF('BB-2024-Friday'!$AJ542&lt;&gt;"",IF('BB-2024-Friday'!$AJ542="m",'BB-2024-Friday'!V542,0),"")</f>
        <v>0</v>
      </c>
    </row>
    <row r="541" spans="1:15" x14ac:dyDescent="0.25">
      <c r="A541" t="str">
        <f>IF('BB-2024-Friday'!AJ543&lt;&gt;"",'BB-2024-Friday'!AJ543,"")</f>
        <v>o</v>
      </c>
      <c r="B541" t="str">
        <f>IF('BB-2024-Friday'!AJ543&lt;&gt;"",'BB-2024-Friday'!AR543,"")</f>
        <v>Traffic light TURN RIGHT into Conner street.  Carry straight on through 2 Traffic lights</v>
      </c>
      <c r="C541" t="str">
        <f>IF('BB-2024-Friday'!AJ543="m","v","a")</f>
        <v>a</v>
      </c>
      <c r="D541" s="92">
        <f>IF('BB-2024-Friday'!AJ543&lt;&gt;"",'BB-2024-Friday'!AI543,"")</f>
        <v>176.07</v>
      </c>
      <c r="E541" s="119">
        <f>IF('BB-2024-Friday'!$AJ543&lt;&gt;"",IF('BB-2024-Friday'!$AJ543="t",0,'BB-2024-Friday'!AM543),"")</f>
        <v>30</v>
      </c>
      <c r="F541" s="119">
        <f>IF('BB-2024-Friday'!$AJ543&lt;&gt;"",IF('BB-2024-Friday'!$AJ543="t",0,'BB-2024-Friday'!AN543),"")</f>
        <v>30</v>
      </c>
      <c r="G541" s="119">
        <f>IF('BB-2024-Friday'!$AJ543&lt;&gt;"",IF('BB-2024-Friday'!$AJ543="t",0,'BB-2024-Friday'!AO543),"")</f>
        <v>30</v>
      </c>
      <c r="H541" s="119">
        <f>IF('BB-2024-Friday'!$AJ543&lt;&gt;"",IF('BB-2024-Friday'!$AJ543="t",0,'BB-2024-Friday'!AP543),"")</f>
        <v>30</v>
      </c>
      <c r="I541" s="119" t="str">
        <f>IF('BB-2024-Friday'!$AJ543&lt;&gt;"",IF('BB-2024-Friday'!$AJ543="t",0,'BB-2024-Friday'!AQ543),"")</f>
        <v>60</v>
      </c>
      <c r="J541" s="119">
        <f>IF('BB-2024-Friday'!$AJ543&lt;&gt;"",IF('BB-2024-Friday'!$AJ543="t",'BB-2024-Friday'!AM543,0),"")</f>
        <v>0</v>
      </c>
      <c r="K541" s="119">
        <f>IF('BB-2024-Friday'!$AJ543&lt;&gt;"",IF('BB-2024-Friday'!$AJ543="t",'BB-2024-Friday'!AN543,0),"")</f>
        <v>0</v>
      </c>
      <c r="L541" s="119">
        <f>IF('BB-2024-Friday'!$AJ543&lt;&gt;"",IF('BB-2024-Friday'!$AJ543="t",'BB-2024-Friday'!AO543,0),"")</f>
        <v>0</v>
      </c>
      <c r="M541" s="119">
        <f>IF('BB-2024-Friday'!$AJ543&lt;&gt;"",IF('BB-2024-Friday'!$AJ543="t",'BB-2024-Friday'!AP543,0),"")</f>
        <v>0</v>
      </c>
      <c r="N541" s="120">
        <f>IF('BB-2024-Friday'!$AJ543&lt;&gt;"",IF('BB-2024-Friday'!$AJ543="m",'BB-2024-Friday'!U543,0),"")</f>
        <v>0</v>
      </c>
      <c r="O541" s="120">
        <f>IF('BB-2024-Friday'!$AJ543&lt;&gt;"",IF('BB-2024-Friday'!$AJ543="m",'BB-2024-Friday'!V543,0),"")</f>
        <v>0</v>
      </c>
    </row>
    <row r="542" spans="1:15" x14ac:dyDescent="0.25">
      <c r="A542" t="str">
        <f>IF('BB-2024-Friday'!AJ544&lt;&gt;"",'BB-2024-Friday'!AJ544,"")</f>
        <v/>
      </c>
      <c r="B542" t="str">
        <f>IF('BB-2024-Friday'!AJ544&lt;&gt;"",'BB-2024-Friday'!AR544,"")</f>
        <v/>
      </c>
      <c r="C542" t="str">
        <f>IF('BB-2024-Friday'!AJ544="m","v","a")</f>
        <v>a</v>
      </c>
      <c r="D542" s="92" t="str">
        <f>IF('BB-2024-Friday'!AJ544&lt;&gt;"",'BB-2024-Friday'!AI544,"")</f>
        <v/>
      </c>
      <c r="E542" s="119" t="str">
        <f>IF('BB-2024-Friday'!$AJ544&lt;&gt;"",IF('BB-2024-Friday'!$AJ544="t",0,'BB-2024-Friday'!AM544),"")</f>
        <v/>
      </c>
      <c r="F542" s="119" t="str">
        <f>IF('BB-2024-Friday'!$AJ544&lt;&gt;"",IF('BB-2024-Friday'!$AJ544="t",0,'BB-2024-Friday'!AN544),"")</f>
        <v/>
      </c>
      <c r="G542" s="119" t="str">
        <f>IF('BB-2024-Friday'!$AJ544&lt;&gt;"",IF('BB-2024-Friday'!$AJ544="t",0,'BB-2024-Friday'!AO544),"")</f>
        <v/>
      </c>
      <c r="H542" s="119" t="str">
        <f>IF('BB-2024-Friday'!$AJ544&lt;&gt;"",IF('BB-2024-Friday'!$AJ544="t",0,'BB-2024-Friday'!AP544),"")</f>
        <v/>
      </c>
      <c r="I542" s="119" t="str">
        <f>IF('BB-2024-Friday'!$AJ544&lt;&gt;"",IF('BB-2024-Friday'!$AJ544="t",0,'BB-2024-Friday'!AQ544),"")</f>
        <v/>
      </c>
      <c r="J542" s="119" t="str">
        <f>IF('BB-2024-Friday'!$AJ544&lt;&gt;"",IF('BB-2024-Friday'!$AJ544="t",'BB-2024-Friday'!AM544,0),"")</f>
        <v/>
      </c>
      <c r="K542" s="119" t="str">
        <f>IF('BB-2024-Friday'!$AJ544&lt;&gt;"",IF('BB-2024-Friday'!$AJ544="t",'BB-2024-Friday'!AN544,0),"")</f>
        <v/>
      </c>
      <c r="L542" s="119" t="str">
        <f>IF('BB-2024-Friday'!$AJ544&lt;&gt;"",IF('BB-2024-Friday'!$AJ544="t",'BB-2024-Friday'!AO544,0),"")</f>
        <v/>
      </c>
      <c r="M542" s="119" t="str">
        <f>IF('BB-2024-Friday'!$AJ544&lt;&gt;"",IF('BB-2024-Friday'!$AJ544="t",'BB-2024-Friday'!AP544,0),"")</f>
        <v/>
      </c>
      <c r="N542" s="120" t="str">
        <f>IF('BB-2024-Friday'!$AJ544&lt;&gt;"",IF('BB-2024-Friday'!$AJ544="m",'BB-2024-Friday'!U544,0),"")</f>
        <v/>
      </c>
      <c r="O542" s="120" t="str">
        <f>IF('BB-2024-Friday'!$AJ544&lt;&gt;"",IF('BB-2024-Friday'!$AJ544="m",'BB-2024-Friday'!V544,0),"")</f>
        <v/>
      </c>
    </row>
    <row r="543" spans="1:15" x14ac:dyDescent="0.25">
      <c r="A543" t="str">
        <f>IF('BB-2024-Friday'!AJ545&lt;&gt;"",'BB-2024-Friday'!AJ545,"")</f>
        <v/>
      </c>
      <c r="B543" t="str">
        <f>IF('BB-2024-Friday'!AJ545&lt;&gt;"",'BB-2024-Friday'!AR545,"")</f>
        <v/>
      </c>
      <c r="C543" t="str">
        <f>IF('BB-2024-Friday'!AJ545="m","v","a")</f>
        <v>a</v>
      </c>
      <c r="D543" s="92" t="str">
        <f>IF('BB-2024-Friday'!AJ545&lt;&gt;"",'BB-2024-Friday'!AI545,"")</f>
        <v/>
      </c>
      <c r="E543" s="119" t="str">
        <f>IF('BB-2024-Friday'!$AJ545&lt;&gt;"",IF('BB-2024-Friday'!$AJ545="t",0,'BB-2024-Friday'!AM545),"")</f>
        <v/>
      </c>
      <c r="F543" s="119" t="str">
        <f>IF('BB-2024-Friday'!$AJ545&lt;&gt;"",IF('BB-2024-Friday'!$AJ545="t",0,'BB-2024-Friday'!AN545),"")</f>
        <v/>
      </c>
      <c r="G543" s="119" t="str">
        <f>IF('BB-2024-Friday'!$AJ545&lt;&gt;"",IF('BB-2024-Friday'!$AJ545="t",0,'BB-2024-Friday'!AO545),"")</f>
        <v/>
      </c>
      <c r="H543" s="119" t="str">
        <f>IF('BB-2024-Friday'!$AJ545&lt;&gt;"",IF('BB-2024-Friday'!$AJ545="t",0,'BB-2024-Friday'!AP545),"")</f>
        <v/>
      </c>
      <c r="I543" s="119" t="str">
        <f>IF('BB-2024-Friday'!$AJ545&lt;&gt;"",IF('BB-2024-Friday'!$AJ545="t",0,'BB-2024-Friday'!AQ545),"")</f>
        <v/>
      </c>
      <c r="J543" s="119" t="str">
        <f>IF('BB-2024-Friday'!$AJ545&lt;&gt;"",IF('BB-2024-Friday'!$AJ545="t",'BB-2024-Friday'!AM545,0),"")</f>
        <v/>
      </c>
      <c r="K543" s="119" t="str">
        <f>IF('BB-2024-Friday'!$AJ545&lt;&gt;"",IF('BB-2024-Friday'!$AJ545="t",'BB-2024-Friday'!AN545,0),"")</f>
        <v/>
      </c>
      <c r="L543" s="119" t="str">
        <f>IF('BB-2024-Friday'!$AJ545&lt;&gt;"",IF('BB-2024-Friday'!$AJ545="t",'BB-2024-Friday'!AO545,0),"")</f>
        <v/>
      </c>
      <c r="M543" s="119" t="str">
        <f>IF('BB-2024-Friday'!$AJ545&lt;&gt;"",IF('BB-2024-Friday'!$AJ545="t",'BB-2024-Friday'!AP545,0),"")</f>
        <v/>
      </c>
      <c r="N543" s="120" t="str">
        <f>IF('BB-2024-Friday'!$AJ545&lt;&gt;"",IF('BB-2024-Friday'!$AJ545="m",'BB-2024-Friday'!U545,0),"")</f>
        <v/>
      </c>
      <c r="O543" s="120" t="str">
        <f>IF('BB-2024-Friday'!$AJ545&lt;&gt;"",IF('BB-2024-Friday'!$AJ545="m",'BB-2024-Friday'!V545,0),"")</f>
        <v/>
      </c>
    </row>
    <row r="544" spans="1:15" x14ac:dyDescent="0.25">
      <c r="A544" t="str">
        <f>IF('BB-2024-Friday'!AJ546&lt;&gt;"",'BB-2024-Friday'!AJ546,"")</f>
        <v>o</v>
      </c>
      <c r="B544" t="str">
        <f>IF('BB-2024-Friday'!AJ546&lt;&gt;"",'BB-2024-Friday'!AR546,"")</f>
        <v xml:space="preserve">Turn LEFT at Blurock Quarry sign on opposite right hand corner. </v>
      </c>
      <c r="C544" t="str">
        <f>IF('BB-2024-Friday'!AJ546="m","v","a")</f>
        <v>a</v>
      </c>
      <c r="D544" s="92">
        <f>IF('BB-2024-Friday'!AJ546&lt;&gt;"",'BB-2024-Friday'!AI546,"")</f>
        <v>176.68</v>
      </c>
      <c r="E544" s="119">
        <f>IF('BB-2024-Friday'!$AJ546&lt;&gt;"",IF('BB-2024-Friday'!$AJ546="t",0,'BB-2024-Friday'!AM546),"")</f>
        <v>30</v>
      </c>
      <c r="F544" s="119">
        <f>IF('BB-2024-Friday'!$AJ546&lt;&gt;"",IF('BB-2024-Friday'!$AJ546="t",0,'BB-2024-Friday'!AN546),"")</f>
        <v>30</v>
      </c>
      <c r="G544" s="119">
        <f>IF('BB-2024-Friday'!$AJ546&lt;&gt;"",IF('BB-2024-Friday'!$AJ546="t",0,'BB-2024-Friday'!AO546),"")</f>
        <v>30</v>
      </c>
      <c r="H544" s="119">
        <f>IF('BB-2024-Friday'!$AJ546&lt;&gt;"",IF('BB-2024-Friday'!$AJ546="t",0,'BB-2024-Friday'!AP546),"")</f>
        <v>30</v>
      </c>
      <c r="I544" s="119" t="str">
        <f>IF('BB-2024-Friday'!$AJ546&lt;&gt;"",IF('BB-2024-Friday'!$AJ546="t",0,'BB-2024-Friday'!AQ546),"")</f>
        <v>60</v>
      </c>
      <c r="J544" s="119">
        <f>IF('BB-2024-Friday'!$AJ546&lt;&gt;"",IF('BB-2024-Friday'!$AJ546="t",'BB-2024-Friday'!AM546,0),"")</f>
        <v>0</v>
      </c>
      <c r="K544" s="119">
        <f>IF('BB-2024-Friday'!$AJ546&lt;&gt;"",IF('BB-2024-Friday'!$AJ546="t",'BB-2024-Friday'!AN546,0),"")</f>
        <v>0</v>
      </c>
      <c r="L544" s="119">
        <f>IF('BB-2024-Friday'!$AJ546&lt;&gt;"",IF('BB-2024-Friday'!$AJ546="t",'BB-2024-Friday'!AO546,0),"")</f>
        <v>0</v>
      </c>
      <c r="M544" s="119">
        <f>IF('BB-2024-Friday'!$AJ546&lt;&gt;"",IF('BB-2024-Friday'!$AJ546="t",'BB-2024-Friday'!AP546,0),"")</f>
        <v>0</v>
      </c>
      <c r="N544" s="120">
        <f>IF('BB-2024-Friday'!$AJ546&lt;&gt;"",IF('BB-2024-Friday'!$AJ546="m",'BB-2024-Friday'!U546,0),"")</f>
        <v>0</v>
      </c>
      <c r="O544" s="120">
        <f>IF('BB-2024-Friday'!$AJ546&lt;&gt;"",IF('BB-2024-Friday'!$AJ546="m",'BB-2024-Friday'!V546,0),"")</f>
        <v>0</v>
      </c>
    </row>
    <row r="545" spans="1:15" x14ac:dyDescent="0.25">
      <c r="A545" t="str">
        <f>IF('BB-2024-Friday'!AJ547&lt;&gt;"",'BB-2024-Friday'!AJ547,"")</f>
        <v>o</v>
      </c>
      <c r="B545" t="str">
        <f>IF('BB-2024-Friday'!AJ547&lt;&gt;"",'BB-2024-Friday'!AR547,"")</f>
        <v>Traffic light turn RIGHT into Harding street.</v>
      </c>
      <c r="C545" t="str">
        <f>IF('BB-2024-Friday'!AJ547="m","v","a")</f>
        <v>a</v>
      </c>
      <c r="D545" s="92">
        <f>IF('BB-2024-Friday'!AJ547&lt;&gt;"",'BB-2024-Friday'!AI547,"")</f>
        <v>176.92</v>
      </c>
      <c r="E545" s="119">
        <f>IF('BB-2024-Friday'!$AJ547&lt;&gt;"",IF('BB-2024-Friday'!$AJ547="t",0,'BB-2024-Friday'!AM547),"")</f>
        <v>30</v>
      </c>
      <c r="F545" s="119">
        <f>IF('BB-2024-Friday'!$AJ547&lt;&gt;"",IF('BB-2024-Friday'!$AJ547="t",0,'BB-2024-Friday'!AN547),"")</f>
        <v>30</v>
      </c>
      <c r="G545" s="119">
        <f>IF('BB-2024-Friday'!$AJ547&lt;&gt;"",IF('BB-2024-Friday'!$AJ547="t",0,'BB-2024-Friday'!AO547),"")</f>
        <v>30</v>
      </c>
      <c r="H545" s="119">
        <f>IF('BB-2024-Friday'!$AJ547&lt;&gt;"",IF('BB-2024-Friday'!$AJ547="t",0,'BB-2024-Friday'!AP547),"")</f>
        <v>30</v>
      </c>
      <c r="I545" s="119" t="str">
        <f>IF('BB-2024-Friday'!$AJ547&lt;&gt;"",IF('BB-2024-Friday'!$AJ547="t",0,'BB-2024-Friday'!AQ547),"")</f>
        <v>60</v>
      </c>
      <c r="J545" s="119">
        <f>IF('BB-2024-Friday'!$AJ547&lt;&gt;"",IF('BB-2024-Friday'!$AJ547="t",'BB-2024-Friday'!AM547,0),"")</f>
        <v>0</v>
      </c>
      <c r="K545" s="119">
        <f>IF('BB-2024-Friday'!$AJ547&lt;&gt;"",IF('BB-2024-Friday'!$AJ547="t",'BB-2024-Friday'!AN547,0),"")</f>
        <v>0</v>
      </c>
      <c r="L545" s="119">
        <f>IF('BB-2024-Friday'!$AJ547&lt;&gt;"",IF('BB-2024-Friday'!$AJ547="t",'BB-2024-Friday'!AO547,0),"")</f>
        <v>0</v>
      </c>
      <c r="M545" s="119">
        <f>IF('BB-2024-Friday'!$AJ547&lt;&gt;"",IF('BB-2024-Friday'!$AJ547="t",'BB-2024-Friday'!AP547,0),"")</f>
        <v>0</v>
      </c>
      <c r="N545" s="120">
        <f>IF('BB-2024-Friday'!$AJ547&lt;&gt;"",IF('BB-2024-Friday'!$AJ547="m",'BB-2024-Friday'!U547,0),"")</f>
        <v>0</v>
      </c>
      <c r="O545" s="120">
        <f>IF('BB-2024-Friday'!$AJ547&lt;&gt;"",IF('BB-2024-Friday'!$AJ547="m",'BB-2024-Friday'!V547,0),"")</f>
        <v>0</v>
      </c>
    </row>
    <row r="546" spans="1:15" x14ac:dyDescent="0.25">
      <c r="A546" t="str">
        <f>IF('BB-2024-Friday'!AJ548&lt;&gt;"",'BB-2024-Friday'!AJ548,"")</f>
        <v>u</v>
      </c>
      <c r="B546" t="str">
        <f>IF('BB-2024-Friday'!AJ548&lt;&gt;"",'BB-2024-Friday'!AR548,"")</f>
        <v>Bridge</v>
      </c>
      <c r="C546" t="str">
        <f>IF('BB-2024-Friday'!AJ548="m","v","a")</f>
        <v>a</v>
      </c>
      <c r="D546" s="92">
        <f>IF('BB-2024-Friday'!AJ548&lt;&gt;"",'BB-2024-Friday'!AI548,"")</f>
        <v>177.23</v>
      </c>
      <c r="E546" s="119">
        <f>IF('BB-2024-Friday'!$AJ548&lt;&gt;"",IF('BB-2024-Friday'!$AJ548="t",0,'BB-2024-Friday'!AM548),"")</f>
        <v>32</v>
      </c>
      <c r="F546" s="119">
        <f>IF('BB-2024-Friday'!$AJ548&lt;&gt;"",IF('BB-2024-Friday'!$AJ548="t",0,'BB-2024-Friday'!AN548),"")</f>
        <v>37</v>
      </c>
      <c r="G546" s="119">
        <f>IF('BB-2024-Friday'!$AJ548&lt;&gt;"",IF('BB-2024-Friday'!$AJ548="t",0,'BB-2024-Friday'!AO548),"")</f>
        <v>44</v>
      </c>
      <c r="H546" s="119">
        <f>IF('BB-2024-Friday'!$AJ548&lt;&gt;"",IF('BB-2024-Friday'!$AJ548="t",0,'BB-2024-Friday'!AP548),"")</f>
        <v>51</v>
      </c>
      <c r="I546" s="119" t="str">
        <f>IF('BB-2024-Friday'!$AJ548&lt;&gt;"",IF('BB-2024-Friday'!$AJ548="t",0,'BB-2024-Friday'!AQ548),"")</f>
        <v>60</v>
      </c>
      <c r="J546" s="119">
        <f>IF('BB-2024-Friday'!$AJ548&lt;&gt;"",IF('BB-2024-Friday'!$AJ548="t",'BB-2024-Friday'!AM548,0),"")</f>
        <v>0</v>
      </c>
      <c r="K546" s="119">
        <f>IF('BB-2024-Friday'!$AJ548&lt;&gt;"",IF('BB-2024-Friday'!$AJ548="t",'BB-2024-Friday'!AN548,0),"")</f>
        <v>0</v>
      </c>
      <c r="L546" s="119">
        <f>IF('BB-2024-Friday'!$AJ548&lt;&gt;"",IF('BB-2024-Friday'!$AJ548="t",'BB-2024-Friday'!AO548,0),"")</f>
        <v>0</v>
      </c>
      <c r="M546" s="119">
        <f>IF('BB-2024-Friday'!$AJ548&lt;&gt;"",IF('BB-2024-Friday'!$AJ548="t",'BB-2024-Friday'!AP548,0),"")</f>
        <v>0</v>
      </c>
      <c r="N546" s="120">
        <f>IF('BB-2024-Friday'!$AJ548&lt;&gt;"",IF('BB-2024-Friday'!$AJ548="m",'BB-2024-Friday'!U548,0),"")</f>
        <v>0</v>
      </c>
      <c r="O546" s="120">
        <f>IF('BB-2024-Friday'!$AJ548&lt;&gt;"",IF('BB-2024-Friday'!$AJ548="m",'BB-2024-Friday'!V548,0),"")</f>
        <v>0</v>
      </c>
    </row>
    <row r="547" spans="1:15" x14ac:dyDescent="0.25">
      <c r="A547" t="str">
        <f>IF('BB-2024-Friday'!AJ549&lt;&gt;"",'BB-2024-Friday'!AJ549,"")</f>
        <v>u</v>
      </c>
      <c r="B547" t="str">
        <f>IF('BB-2024-Friday'!AJ549&lt;&gt;"",'BB-2024-Friday'!AR549,"")</f>
        <v>Traffic light straight on.</v>
      </c>
      <c r="C547" t="str">
        <f>IF('BB-2024-Friday'!AJ549="m","v","a")</f>
        <v>a</v>
      </c>
      <c r="D547" s="92">
        <f>IF('BB-2024-Friday'!AJ549&lt;&gt;"",'BB-2024-Friday'!AI549,"")</f>
        <v>177.69</v>
      </c>
      <c r="E547" s="119">
        <f>IF('BB-2024-Friday'!$AJ549&lt;&gt;"",IF('BB-2024-Friday'!$AJ549="t",0,'BB-2024-Friday'!AM549),"")</f>
        <v>32</v>
      </c>
      <c r="F547" s="119">
        <f>IF('BB-2024-Friday'!$AJ549&lt;&gt;"",IF('BB-2024-Friday'!$AJ549="t",0,'BB-2024-Friday'!AN549),"")</f>
        <v>37</v>
      </c>
      <c r="G547" s="119">
        <f>IF('BB-2024-Friday'!$AJ549&lt;&gt;"",IF('BB-2024-Friday'!$AJ549="t",0,'BB-2024-Friday'!AO549),"")</f>
        <v>44</v>
      </c>
      <c r="H547" s="119">
        <f>IF('BB-2024-Friday'!$AJ549&lt;&gt;"",IF('BB-2024-Friday'!$AJ549="t",0,'BB-2024-Friday'!AP549),"")</f>
        <v>51</v>
      </c>
      <c r="I547" s="119" t="str">
        <f>IF('BB-2024-Friday'!$AJ549&lt;&gt;"",IF('BB-2024-Friday'!$AJ549="t",0,'BB-2024-Friday'!AQ549),"")</f>
        <v>60</v>
      </c>
      <c r="J547" s="119">
        <f>IF('BB-2024-Friday'!$AJ549&lt;&gt;"",IF('BB-2024-Friday'!$AJ549="t",'BB-2024-Friday'!AM549,0),"")</f>
        <v>0</v>
      </c>
      <c r="K547" s="119">
        <f>IF('BB-2024-Friday'!$AJ549&lt;&gt;"",IF('BB-2024-Friday'!$AJ549="t",'BB-2024-Friday'!AN549,0),"")</f>
        <v>0</v>
      </c>
      <c r="L547" s="119">
        <f>IF('BB-2024-Friday'!$AJ549&lt;&gt;"",IF('BB-2024-Friday'!$AJ549="t",'BB-2024-Friday'!AO549,0),"")</f>
        <v>0</v>
      </c>
      <c r="M547" s="119">
        <f>IF('BB-2024-Friday'!$AJ549&lt;&gt;"",IF('BB-2024-Friday'!$AJ549="t",'BB-2024-Friday'!AP549,0),"")</f>
        <v>0</v>
      </c>
      <c r="N547" s="120">
        <f>IF('BB-2024-Friday'!$AJ549&lt;&gt;"",IF('BB-2024-Friday'!$AJ549="m",'BB-2024-Friday'!U549,0),"")</f>
        <v>0</v>
      </c>
      <c r="O547" s="120">
        <f>IF('BB-2024-Friday'!$AJ549&lt;&gt;"",IF('BB-2024-Friday'!$AJ549="m",'BB-2024-Friday'!V549,0),"")</f>
        <v>0</v>
      </c>
    </row>
    <row r="548" spans="1:15" x14ac:dyDescent="0.25">
      <c r="A548" t="str">
        <f>IF('BB-2024-Friday'!AJ550&lt;&gt;"",'BB-2024-Friday'!AJ550,"")</f>
        <v/>
      </c>
      <c r="B548" t="str">
        <f>IF('BB-2024-Friday'!AJ550&lt;&gt;"",'BB-2024-Friday'!AR550,"")</f>
        <v/>
      </c>
      <c r="C548" t="str">
        <f>IF('BB-2024-Friday'!AJ550="m","v","a")</f>
        <v>a</v>
      </c>
      <c r="D548" s="92" t="str">
        <f>IF('BB-2024-Friday'!AJ550&lt;&gt;"",'BB-2024-Friday'!AI550,"")</f>
        <v/>
      </c>
      <c r="E548" s="119" t="str">
        <f>IF('BB-2024-Friday'!$AJ550&lt;&gt;"",IF('BB-2024-Friday'!$AJ550="t",0,'BB-2024-Friday'!AM550),"")</f>
        <v/>
      </c>
      <c r="F548" s="119" t="str">
        <f>IF('BB-2024-Friday'!$AJ550&lt;&gt;"",IF('BB-2024-Friday'!$AJ550="t",0,'BB-2024-Friday'!AN550),"")</f>
        <v/>
      </c>
      <c r="G548" s="119" t="str">
        <f>IF('BB-2024-Friday'!$AJ550&lt;&gt;"",IF('BB-2024-Friday'!$AJ550="t",0,'BB-2024-Friday'!AO550),"")</f>
        <v/>
      </c>
      <c r="H548" s="119" t="str">
        <f>IF('BB-2024-Friday'!$AJ550&lt;&gt;"",IF('BB-2024-Friday'!$AJ550="t",0,'BB-2024-Friday'!AP550),"")</f>
        <v/>
      </c>
      <c r="I548" s="119" t="str">
        <f>IF('BB-2024-Friday'!$AJ550&lt;&gt;"",IF('BB-2024-Friday'!$AJ550="t",0,'BB-2024-Friday'!AQ550),"")</f>
        <v/>
      </c>
      <c r="J548" s="119" t="str">
        <f>IF('BB-2024-Friday'!$AJ550&lt;&gt;"",IF('BB-2024-Friday'!$AJ550="t",'BB-2024-Friday'!AM550,0),"")</f>
        <v/>
      </c>
      <c r="K548" s="119" t="str">
        <f>IF('BB-2024-Friday'!$AJ550&lt;&gt;"",IF('BB-2024-Friday'!$AJ550="t",'BB-2024-Friday'!AN550,0),"")</f>
        <v/>
      </c>
      <c r="L548" s="119" t="str">
        <f>IF('BB-2024-Friday'!$AJ550&lt;&gt;"",IF('BB-2024-Friday'!$AJ550="t",'BB-2024-Friday'!AO550,0),"")</f>
        <v/>
      </c>
      <c r="M548" s="119" t="str">
        <f>IF('BB-2024-Friday'!$AJ550&lt;&gt;"",IF('BB-2024-Friday'!$AJ550="t",'BB-2024-Friday'!AP550,0),"")</f>
        <v/>
      </c>
      <c r="N548" s="120" t="str">
        <f>IF('BB-2024-Friday'!$AJ550&lt;&gt;"",IF('BB-2024-Friday'!$AJ550="m",'BB-2024-Friday'!U550,0),"")</f>
        <v/>
      </c>
      <c r="O548" s="120" t="str">
        <f>IF('BB-2024-Friday'!$AJ550&lt;&gt;"",IF('BB-2024-Friday'!$AJ550="m",'BB-2024-Friday'!V550,0),"")</f>
        <v/>
      </c>
    </row>
    <row r="549" spans="1:15" x14ac:dyDescent="0.25">
      <c r="A549" t="str">
        <f>IF('BB-2024-Friday'!AJ551&lt;&gt;"",'BB-2024-Friday'!AJ551,"")</f>
        <v/>
      </c>
      <c r="B549" t="str">
        <f>IF('BB-2024-Friday'!AJ551&lt;&gt;"",'BB-2024-Friday'!AR551,"")</f>
        <v/>
      </c>
      <c r="C549" t="str">
        <f>IF('BB-2024-Friday'!AJ551="m","v","a")</f>
        <v>a</v>
      </c>
      <c r="D549" s="92" t="str">
        <f>IF('BB-2024-Friday'!AJ551&lt;&gt;"",'BB-2024-Friday'!AI551,"")</f>
        <v/>
      </c>
      <c r="E549" s="119" t="str">
        <f>IF('BB-2024-Friday'!$AJ551&lt;&gt;"",IF('BB-2024-Friday'!$AJ551="t",0,'BB-2024-Friday'!AM551),"")</f>
        <v/>
      </c>
      <c r="F549" s="119" t="str">
        <f>IF('BB-2024-Friday'!$AJ551&lt;&gt;"",IF('BB-2024-Friday'!$AJ551="t",0,'BB-2024-Friday'!AN551),"")</f>
        <v/>
      </c>
      <c r="G549" s="119" t="str">
        <f>IF('BB-2024-Friday'!$AJ551&lt;&gt;"",IF('BB-2024-Friday'!$AJ551="t",0,'BB-2024-Friday'!AO551),"")</f>
        <v/>
      </c>
      <c r="H549" s="119" t="str">
        <f>IF('BB-2024-Friday'!$AJ551&lt;&gt;"",IF('BB-2024-Friday'!$AJ551="t",0,'BB-2024-Friday'!AP551),"")</f>
        <v/>
      </c>
      <c r="I549" s="119" t="str">
        <f>IF('BB-2024-Friday'!$AJ551&lt;&gt;"",IF('BB-2024-Friday'!$AJ551="t",0,'BB-2024-Friday'!AQ551),"")</f>
        <v/>
      </c>
      <c r="J549" s="119" t="str">
        <f>IF('BB-2024-Friday'!$AJ551&lt;&gt;"",IF('BB-2024-Friday'!$AJ551="t",'BB-2024-Friday'!AM551,0),"")</f>
        <v/>
      </c>
      <c r="K549" s="119" t="str">
        <f>IF('BB-2024-Friday'!$AJ551&lt;&gt;"",IF('BB-2024-Friday'!$AJ551="t",'BB-2024-Friday'!AN551,0),"")</f>
        <v/>
      </c>
      <c r="L549" s="119" t="str">
        <f>IF('BB-2024-Friday'!$AJ551&lt;&gt;"",IF('BB-2024-Friday'!$AJ551="t",'BB-2024-Friday'!AO551,0),"")</f>
        <v/>
      </c>
      <c r="M549" s="119" t="str">
        <f>IF('BB-2024-Friday'!$AJ551&lt;&gt;"",IF('BB-2024-Friday'!$AJ551="t",'BB-2024-Friday'!AP551,0),"")</f>
        <v/>
      </c>
      <c r="N549" s="120" t="str">
        <f>IF('BB-2024-Friday'!$AJ551&lt;&gt;"",IF('BB-2024-Friday'!$AJ551="m",'BB-2024-Friday'!U551,0),"")</f>
        <v/>
      </c>
      <c r="O549" s="120" t="str">
        <f>IF('BB-2024-Friday'!$AJ551&lt;&gt;"",IF('BB-2024-Friday'!$AJ551="m",'BB-2024-Friday'!V551,0),"")</f>
        <v/>
      </c>
    </row>
    <row r="550" spans="1:15" x14ac:dyDescent="0.25">
      <c r="A550" t="str">
        <f>IF('BB-2024-Friday'!AJ552&lt;&gt;"",'BB-2024-Friday'!AJ552,"")</f>
        <v/>
      </c>
      <c r="B550" t="str">
        <f>IF('BB-2024-Friday'!AJ552&lt;&gt;"",'BB-2024-Friday'!AR552,"")</f>
        <v/>
      </c>
      <c r="C550" t="str">
        <f>IF('BB-2024-Friday'!AJ552="m","v","a")</f>
        <v>a</v>
      </c>
      <c r="D550" s="92" t="str">
        <f>IF('BB-2024-Friday'!AJ552&lt;&gt;"",'BB-2024-Friday'!AI552,"")</f>
        <v/>
      </c>
      <c r="E550" s="119" t="str">
        <f>IF('BB-2024-Friday'!$AJ552&lt;&gt;"",IF('BB-2024-Friday'!$AJ552="t",0,'BB-2024-Friday'!AM552),"")</f>
        <v/>
      </c>
      <c r="F550" s="119" t="str">
        <f>IF('BB-2024-Friday'!$AJ552&lt;&gt;"",IF('BB-2024-Friday'!$AJ552="t",0,'BB-2024-Friday'!AN552),"")</f>
        <v/>
      </c>
      <c r="G550" s="119" t="str">
        <f>IF('BB-2024-Friday'!$AJ552&lt;&gt;"",IF('BB-2024-Friday'!$AJ552="t",0,'BB-2024-Friday'!AO552),"")</f>
        <v/>
      </c>
      <c r="H550" s="119" t="str">
        <f>IF('BB-2024-Friday'!$AJ552&lt;&gt;"",IF('BB-2024-Friday'!$AJ552="t",0,'BB-2024-Friday'!AP552),"")</f>
        <v/>
      </c>
      <c r="I550" s="119" t="str">
        <f>IF('BB-2024-Friday'!$AJ552&lt;&gt;"",IF('BB-2024-Friday'!$AJ552="t",0,'BB-2024-Friday'!AQ552),"")</f>
        <v/>
      </c>
      <c r="J550" s="119" t="str">
        <f>IF('BB-2024-Friday'!$AJ552&lt;&gt;"",IF('BB-2024-Friday'!$AJ552="t",'BB-2024-Friday'!AM552,0),"")</f>
        <v/>
      </c>
      <c r="K550" s="119" t="str">
        <f>IF('BB-2024-Friday'!$AJ552&lt;&gt;"",IF('BB-2024-Friday'!$AJ552="t",'BB-2024-Friday'!AN552,0),"")</f>
        <v/>
      </c>
      <c r="L550" s="119" t="str">
        <f>IF('BB-2024-Friday'!$AJ552&lt;&gt;"",IF('BB-2024-Friday'!$AJ552="t",'BB-2024-Friday'!AO552,0),"")</f>
        <v/>
      </c>
      <c r="M550" s="119" t="str">
        <f>IF('BB-2024-Friday'!$AJ552&lt;&gt;"",IF('BB-2024-Friday'!$AJ552="t",'BB-2024-Friday'!AP552,0),"")</f>
        <v/>
      </c>
      <c r="N550" s="120" t="str">
        <f>IF('BB-2024-Friday'!$AJ552&lt;&gt;"",IF('BB-2024-Friday'!$AJ552="m",'BB-2024-Friday'!U552,0),"")</f>
        <v/>
      </c>
      <c r="O550" s="120" t="str">
        <f>IF('BB-2024-Friday'!$AJ552&lt;&gt;"",IF('BB-2024-Friday'!$AJ552="m",'BB-2024-Friday'!V552,0),"")</f>
        <v/>
      </c>
    </row>
    <row r="551" spans="1:15" x14ac:dyDescent="0.25">
      <c r="A551" t="str">
        <f>IF('BB-2024-Friday'!AJ553&lt;&gt;"",'BB-2024-Friday'!AJ553,"")</f>
        <v/>
      </c>
      <c r="B551" t="str">
        <f>IF('BB-2024-Friday'!AJ553&lt;&gt;"",'BB-2024-Friday'!AR553,"")</f>
        <v/>
      </c>
      <c r="C551" t="str">
        <f>IF('BB-2024-Friday'!AJ553="m","v","a")</f>
        <v>a</v>
      </c>
      <c r="D551" s="92" t="str">
        <f>IF('BB-2024-Friday'!AJ553&lt;&gt;"",'BB-2024-Friday'!AI553,"")</f>
        <v/>
      </c>
      <c r="E551" s="119" t="str">
        <f>IF('BB-2024-Friday'!$AJ553&lt;&gt;"",IF('BB-2024-Friday'!$AJ553="t",0,'BB-2024-Friday'!AM553),"")</f>
        <v/>
      </c>
      <c r="F551" s="119" t="str">
        <f>IF('BB-2024-Friday'!$AJ553&lt;&gt;"",IF('BB-2024-Friday'!$AJ553="t",0,'BB-2024-Friday'!AN553),"")</f>
        <v/>
      </c>
      <c r="G551" s="119" t="str">
        <f>IF('BB-2024-Friday'!$AJ553&lt;&gt;"",IF('BB-2024-Friday'!$AJ553="t",0,'BB-2024-Friday'!AO553),"")</f>
        <v/>
      </c>
      <c r="H551" s="119" t="str">
        <f>IF('BB-2024-Friday'!$AJ553&lt;&gt;"",IF('BB-2024-Friday'!$AJ553="t",0,'BB-2024-Friday'!AP553),"")</f>
        <v/>
      </c>
      <c r="I551" s="119" t="str">
        <f>IF('BB-2024-Friday'!$AJ553&lt;&gt;"",IF('BB-2024-Friday'!$AJ553="t",0,'BB-2024-Friday'!AQ553),"")</f>
        <v/>
      </c>
      <c r="J551" s="119" t="str">
        <f>IF('BB-2024-Friday'!$AJ553&lt;&gt;"",IF('BB-2024-Friday'!$AJ553="t",'BB-2024-Friday'!AM553,0),"")</f>
        <v/>
      </c>
      <c r="K551" s="119" t="str">
        <f>IF('BB-2024-Friday'!$AJ553&lt;&gt;"",IF('BB-2024-Friday'!$AJ553="t",'BB-2024-Friday'!AN553,0),"")</f>
        <v/>
      </c>
      <c r="L551" s="119" t="str">
        <f>IF('BB-2024-Friday'!$AJ553&lt;&gt;"",IF('BB-2024-Friday'!$AJ553="t",'BB-2024-Friday'!AO553,0),"")</f>
        <v/>
      </c>
      <c r="M551" s="119" t="str">
        <f>IF('BB-2024-Friday'!$AJ553&lt;&gt;"",IF('BB-2024-Friday'!$AJ553="t",'BB-2024-Friday'!AP553,0),"")</f>
        <v/>
      </c>
      <c r="N551" s="120" t="str">
        <f>IF('BB-2024-Friday'!$AJ553&lt;&gt;"",IF('BB-2024-Friday'!$AJ553="m",'BB-2024-Friday'!U553,0),"")</f>
        <v/>
      </c>
      <c r="O551" s="120" t="str">
        <f>IF('BB-2024-Friday'!$AJ553&lt;&gt;"",IF('BB-2024-Friday'!$AJ553="m",'BB-2024-Friday'!V553,0),"")</f>
        <v/>
      </c>
    </row>
    <row r="552" spans="1:15" x14ac:dyDescent="0.25">
      <c r="A552" t="str">
        <f>IF('BB-2024-Friday'!AJ554&lt;&gt;"",'BB-2024-Friday'!AJ554,"")</f>
        <v/>
      </c>
      <c r="B552" t="str">
        <f>IF('BB-2024-Friday'!AJ554&lt;&gt;"",'BB-2024-Friday'!AR554,"")</f>
        <v/>
      </c>
      <c r="C552" t="str">
        <f>IF('BB-2024-Friday'!AJ554="m","v","a")</f>
        <v>a</v>
      </c>
      <c r="D552" s="92" t="str">
        <f>IF('BB-2024-Friday'!AJ554&lt;&gt;"",'BB-2024-Friday'!AI554,"")</f>
        <v/>
      </c>
      <c r="E552" s="119" t="str">
        <f>IF('BB-2024-Friday'!$AJ554&lt;&gt;"",IF('BB-2024-Friday'!$AJ554="t",0,'BB-2024-Friday'!AM554),"")</f>
        <v/>
      </c>
      <c r="F552" s="119" t="str">
        <f>IF('BB-2024-Friday'!$AJ554&lt;&gt;"",IF('BB-2024-Friday'!$AJ554="t",0,'BB-2024-Friday'!AN554),"")</f>
        <v/>
      </c>
      <c r="G552" s="119" t="str">
        <f>IF('BB-2024-Friday'!$AJ554&lt;&gt;"",IF('BB-2024-Friday'!$AJ554="t",0,'BB-2024-Friday'!AO554),"")</f>
        <v/>
      </c>
      <c r="H552" s="119" t="str">
        <f>IF('BB-2024-Friday'!$AJ554&lt;&gt;"",IF('BB-2024-Friday'!$AJ554="t",0,'BB-2024-Friday'!AP554),"")</f>
        <v/>
      </c>
      <c r="I552" s="119" t="str">
        <f>IF('BB-2024-Friday'!$AJ554&lt;&gt;"",IF('BB-2024-Friday'!$AJ554="t",0,'BB-2024-Friday'!AQ554),"")</f>
        <v/>
      </c>
      <c r="J552" s="119" t="str">
        <f>IF('BB-2024-Friday'!$AJ554&lt;&gt;"",IF('BB-2024-Friday'!$AJ554="t",'BB-2024-Friday'!AM554,0),"")</f>
        <v/>
      </c>
      <c r="K552" s="119" t="str">
        <f>IF('BB-2024-Friday'!$AJ554&lt;&gt;"",IF('BB-2024-Friday'!$AJ554="t",'BB-2024-Friday'!AN554,0),"")</f>
        <v/>
      </c>
      <c r="L552" s="119" t="str">
        <f>IF('BB-2024-Friday'!$AJ554&lt;&gt;"",IF('BB-2024-Friday'!$AJ554="t",'BB-2024-Friday'!AO554,0),"")</f>
        <v/>
      </c>
      <c r="M552" s="119" t="str">
        <f>IF('BB-2024-Friday'!$AJ554&lt;&gt;"",IF('BB-2024-Friday'!$AJ554="t",'BB-2024-Friday'!AP554,0),"")</f>
        <v/>
      </c>
      <c r="N552" s="120" t="str">
        <f>IF('BB-2024-Friday'!$AJ554&lt;&gt;"",IF('BB-2024-Friday'!$AJ554="m",'BB-2024-Friday'!U554,0),"")</f>
        <v/>
      </c>
      <c r="O552" s="120" t="str">
        <f>IF('BB-2024-Friday'!$AJ554&lt;&gt;"",IF('BB-2024-Friday'!$AJ554="m",'BB-2024-Friday'!V554,0),"")</f>
        <v/>
      </c>
    </row>
    <row r="553" spans="1:15" x14ac:dyDescent="0.25">
      <c r="A553" t="str">
        <f>IF('BB-2024-Friday'!AJ555&lt;&gt;"",'BB-2024-Friday'!AJ555,"")</f>
        <v/>
      </c>
      <c r="B553" t="str">
        <f>IF('BB-2024-Friday'!AJ555&lt;&gt;"",'BB-2024-Friday'!AR555,"")</f>
        <v/>
      </c>
      <c r="C553" t="str">
        <f>IF('BB-2024-Friday'!AJ555="m","v","a")</f>
        <v>a</v>
      </c>
      <c r="D553" s="92" t="str">
        <f>IF('BB-2024-Friday'!AJ555&lt;&gt;"",'BB-2024-Friday'!AI555,"")</f>
        <v/>
      </c>
      <c r="E553" s="119" t="str">
        <f>IF('BB-2024-Friday'!$AJ555&lt;&gt;"",IF('BB-2024-Friday'!$AJ555="t",0,'BB-2024-Friday'!AM555),"")</f>
        <v/>
      </c>
      <c r="F553" s="119" t="str">
        <f>IF('BB-2024-Friday'!$AJ555&lt;&gt;"",IF('BB-2024-Friday'!$AJ555="t",0,'BB-2024-Friday'!AN555),"")</f>
        <v/>
      </c>
      <c r="G553" s="119" t="str">
        <f>IF('BB-2024-Friday'!$AJ555&lt;&gt;"",IF('BB-2024-Friday'!$AJ555="t",0,'BB-2024-Friday'!AO555),"")</f>
        <v/>
      </c>
      <c r="H553" s="119" t="str">
        <f>IF('BB-2024-Friday'!$AJ555&lt;&gt;"",IF('BB-2024-Friday'!$AJ555="t",0,'BB-2024-Friday'!AP555),"")</f>
        <v/>
      </c>
      <c r="I553" s="119" t="str">
        <f>IF('BB-2024-Friday'!$AJ555&lt;&gt;"",IF('BB-2024-Friday'!$AJ555="t",0,'BB-2024-Friday'!AQ555),"")</f>
        <v/>
      </c>
      <c r="J553" s="119" t="str">
        <f>IF('BB-2024-Friday'!$AJ555&lt;&gt;"",IF('BB-2024-Friday'!$AJ555="t",'BB-2024-Friday'!AM555,0),"")</f>
        <v/>
      </c>
      <c r="K553" s="119" t="str">
        <f>IF('BB-2024-Friday'!$AJ555&lt;&gt;"",IF('BB-2024-Friday'!$AJ555="t",'BB-2024-Friday'!AN555,0),"")</f>
        <v/>
      </c>
      <c r="L553" s="119" t="str">
        <f>IF('BB-2024-Friday'!$AJ555&lt;&gt;"",IF('BB-2024-Friday'!$AJ555="t",'BB-2024-Friday'!AO555,0),"")</f>
        <v/>
      </c>
      <c r="M553" s="119" t="str">
        <f>IF('BB-2024-Friday'!$AJ555&lt;&gt;"",IF('BB-2024-Friday'!$AJ555="t",'BB-2024-Friday'!AP555,0),"")</f>
        <v/>
      </c>
      <c r="N553" s="120" t="str">
        <f>IF('BB-2024-Friday'!$AJ555&lt;&gt;"",IF('BB-2024-Friday'!$AJ555="m",'BB-2024-Friday'!U555,0),"")</f>
        <v/>
      </c>
      <c r="O553" s="120" t="str">
        <f>IF('BB-2024-Friday'!$AJ555&lt;&gt;"",IF('BB-2024-Friday'!$AJ555="m",'BB-2024-Friday'!V555,0),"")</f>
        <v/>
      </c>
    </row>
    <row r="554" spans="1:15" x14ac:dyDescent="0.25">
      <c r="A554" t="str">
        <f>IF('BB-2024-Friday'!AJ556&lt;&gt;"",'BB-2024-Friday'!AJ556,"")</f>
        <v>f</v>
      </c>
      <c r="B554" t="str">
        <f>IF('BB-2024-Friday'!AJ556&lt;&gt;"",'BB-2024-Friday'!AR556,"")</f>
        <v>Farm entrance with plastered brick wing wall.  Just before white wing walls on the right. SOR on road.  START of REGULARITY. {Max 72}</v>
      </c>
      <c r="C554" t="str">
        <f>IF('BB-2024-Friday'!AJ556="m","v","a")</f>
        <v>a</v>
      </c>
      <c r="D554" s="92">
        <f>IF('BB-2024-Friday'!AJ556&lt;&gt;"",'BB-2024-Friday'!AI556,"")</f>
        <v>180.18</v>
      </c>
      <c r="E554" s="119">
        <f>IF('BB-2024-Friday'!$AJ556&lt;&gt;"",IF('BB-2024-Friday'!$AJ556="t",0,'BB-2024-Friday'!AM556),"")</f>
        <v>46</v>
      </c>
      <c r="F554" s="119">
        <f>IF('BB-2024-Friday'!$AJ556&lt;&gt;"",IF('BB-2024-Friday'!$AJ556="t",0,'BB-2024-Friday'!AN556),"")</f>
        <v>55</v>
      </c>
      <c r="G554" s="119">
        <f>IF('BB-2024-Friday'!$AJ556&lt;&gt;"",IF('BB-2024-Friday'!$AJ556="t",0,'BB-2024-Friday'!AO556),"")</f>
        <v>64</v>
      </c>
      <c r="H554" s="119">
        <f>IF('BB-2024-Friday'!$AJ556&lt;&gt;"",IF('BB-2024-Friday'!$AJ556="t",0,'BB-2024-Friday'!AP556),"")</f>
        <v>72</v>
      </c>
      <c r="I554" s="119" t="str">
        <f>IF('BB-2024-Friday'!$AJ556&lt;&gt;"",IF('BB-2024-Friday'!$AJ556="t",0,'BB-2024-Friday'!AQ556),"")</f>
        <v>80</v>
      </c>
      <c r="J554" s="119">
        <f>IF('BB-2024-Friday'!$AJ556&lt;&gt;"",IF('BB-2024-Friday'!$AJ556="t",'BB-2024-Friday'!AM556,0),"")</f>
        <v>0</v>
      </c>
      <c r="K554" s="119">
        <f>IF('BB-2024-Friday'!$AJ556&lt;&gt;"",IF('BB-2024-Friday'!$AJ556="t",'BB-2024-Friday'!AN556,0),"")</f>
        <v>0</v>
      </c>
      <c r="L554" s="119">
        <f>IF('BB-2024-Friday'!$AJ556&lt;&gt;"",IF('BB-2024-Friday'!$AJ556="t",'BB-2024-Friday'!AO556,0),"")</f>
        <v>0</v>
      </c>
      <c r="M554" s="119">
        <f>IF('BB-2024-Friday'!$AJ556&lt;&gt;"",IF('BB-2024-Friday'!$AJ556="t",'BB-2024-Friday'!AP556,0),"")</f>
        <v>0</v>
      </c>
      <c r="N554" s="120">
        <f>IF('BB-2024-Friday'!$AJ556&lt;&gt;"",IF('BB-2024-Friday'!$AJ556="m",'BB-2024-Friday'!U556,0),"")</f>
        <v>0</v>
      </c>
      <c r="O554" s="120">
        <f>IF('BB-2024-Friday'!$AJ556&lt;&gt;"",IF('BB-2024-Friday'!$AJ556="m",'BB-2024-Friday'!V556,0),"")</f>
        <v>0</v>
      </c>
    </row>
    <row r="555" spans="1:15" x14ac:dyDescent="0.25">
      <c r="A555" t="str">
        <f>IF('BB-2024-Friday'!AJ557&lt;&gt;"",'BB-2024-Friday'!AJ557,"")</f>
        <v/>
      </c>
      <c r="B555" t="str">
        <f>IF('BB-2024-Friday'!AJ557&lt;&gt;"",'BB-2024-Friday'!AR557,"")</f>
        <v/>
      </c>
      <c r="C555" t="str">
        <f>IF('BB-2024-Friday'!AJ557="m","v","a")</f>
        <v>a</v>
      </c>
      <c r="D555" s="92" t="str">
        <f>IF('BB-2024-Friday'!AJ557&lt;&gt;"",'BB-2024-Friday'!AI557,"")</f>
        <v/>
      </c>
      <c r="E555" s="119" t="str">
        <f>IF('BB-2024-Friday'!$AJ557&lt;&gt;"",IF('BB-2024-Friday'!$AJ557="t",0,'BB-2024-Friday'!AM557),"")</f>
        <v/>
      </c>
      <c r="F555" s="119" t="str">
        <f>IF('BB-2024-Friday'!$AJ557&lt;&gt;"",IF('BB-2024-Friday'!$AJ557="t",0,'BB-2024-Friday'!AN557),"")</f>
        <v/>
      </c>
      <c r="G555" s="119" t="str">
        <f>IF('BB-2024-Friday'!$AJ557&lt;&gt;"",IF('BB-2024-Friday'!$AJ557="t",0,'BB-2024-Friday'!AO557),"")</f>
        <v/>
      </c>
      <c r="H555" s="119" t="str">
        <f>IF('BB-2024-Friday'!$AJ557&lt;&gt;"",IF('BB-2024-Friday'!$AJ557="t",0,'BB-2024-Friday'!AP557),"")</f>
        <v/>
      </c>
      <c r="I555" s="119" t="str">
        <f>IF('BB-2024-Friday'!$AJ557&lt;&gt;"",IF('BB-2024-Friday'!$AJ557="t",0,'BB-2024-Friday'!AQ557),"")</f>
        <v/>
      </c>
      <c r="J555" s="119" t="str">
        <f>IF('BB-2024-Friday'!$AJ557&lt;&gt;"",IF('BB-2024-Friday'!$AJ557="t",'BB-2024-Friday'!AM557,0),"")</f>
        <v/>
      </c>
      <c r="K555" s="119" t="str">
        <f>IF('BB-2024-Friday'!$AJ557&lt;&gt;"",IF('BB-2024-Friday'!$AJ557="t",'BB-2024-Friday'!AN557,0),"")</f>
        <v/>
      </c>
      <c r="L555" s="119" t="str">
        <f>IF('BB-2024-Friday'!$AJ557&lt;&gt;"",IF('BB-2024-Friday'!$AJ557="t",'BB-2024-Friday'!AO557,0),"")</f>
        <v/>
      </c>
      <c r="M555" s="119" t="str">
        <f>IF('BB-2024-Friday'!$AJ557&lt;&gt;"",IF('BB-2024-Friday'!$AJ557="t",'BB-2024-Friday'!AP557,0),"")</f>
        <v/>
      </c>
      <c r="N555" s="120" t="str">
        <f>IF('BB-2024-Friday'!$AJ557&lt;&gt;"",IF('BB-2024-Friday'!$AJ557="m",'BB-2024-Friday'!U557,0),"")</f>
        <v/>
      </c>
      <c r="O555" s="120" t="str">
        <f>IF('BB-2024-Friday'!$AJ557&lt;&gt;"",IF('BB-2024-Friday'!$AJ557="m",'BB-2024-Friday'!V557,0),"")</f>
        <v/>
      </c>
    </row>
    <row r="556" spans="1:15" x14ac:dyDescent="0.25">
      <c r="A556" t="str">
        <f>IF('BB-2024-Friday'!AJ558&lt;&gt;"",'BB-2024-Friday'!AJ558,"")</f>
        <v/>
      </c>
      <c r="B556" t="str">
        <f>IF('BB-2024-Friday'!AJ558&lt;&gt;"",'BB-2024-Friday'!AR558,"")</f>
        <v/>
      </c>
      <c r="C556" t="str">
        <f>IF('BB-2024-Friday'!AJ558="m","v","a")</f>
        <v>a</v>
      </c>
      <c r="D556" s="92" t="str">
        <f>IF('BB-2024-Friday'!AJ558&lt;&gt;"",'BB-2024-Friday'!AI558,"")</f>
        <v/>
      </c>
      <c r="E556" s="119" t="str">
        <f>IF('BB-2024-Friday'!$AJ558&lt;&gt;"",IF('BB-2024-Friday'!$AJ558="t",0,'BB-2024-Friday'!AM558),"")</f>
        <v/>
      </c>
      <c r="F556" s="119" t="str">
        <f>IF('BB-2024-Friday'!$AJ558&lt;&gt;"",IF('BB-2024-Friday'!$AJ558="t",0,'BB-2024-Friday'!AN558),"")</f>
        <v/>
      </c>
      <c r="G556" s="119" t="str">
        <f>IF('BB-2024-Friday'!$AJ558&lt;&gt;"",IF('BB-2024-Friday'!$AJ558="t",0,'BB-2024-Friday'!AO558),"")</f>
        <v/>
      </c>
      <c r="H556" s="119" t="str">
        <f>IF('BB-2024-Friday'!$AJ558&lt;&gt;"",IF('BB-2024-Friday'!$AJ558="t",0,'BB-2024-Friday'!AP558),"")</f>
        <v/>
      </c>
      <c r="I556" s="119" t="str">
        <f>IF('BB-2024-Friday'!$AJ558&lt;&gt;"",IF('BB-2024-Friday'!$AJ558="t",0,'BB-2024-Friday'!AQ558),"")</f>
        <v/>
      </c>
      <c r="J556" s="119" t="str">
        <f>IF('BB-2024-Friday'!$AJ558&lt;&gt;"",IF('BB-2024-Friday'!$AJ558="t",'BB-2024-Friday'!AM558,0),"")</f>
        <v/>
      </c>
      <c r="K556" s="119" t="str">
        <f>IF('BB-2024-Friday'!$AJ558&lt;&gt;"",IF('BB-2024-Friday'!$AJ558="t",'BB-2024-Friday'!AN558,0),"")</f>
        <v/>
      </c>
      <c r="L556" s="119" t="str">
        <f>IF('BB-2024-Friday'!$AJ558&lt;&gt;"",IF('BB-2024-Friday'!$AJ558="t",'BB-2024-Friday'!AO558,0),"")</f>
        <v/>
      </c>
      <c r="M556" s="119" t="str">
        <f>IF('BB-2024-Friday'!$AJ558&lt;&gt;"",IF('BB-2024-Friday'!$AJ558="t",'BB-2024-Friday'!AP558,0),"")</f>
        <v/>
      </c>
      <c r="N556" s="120" t="str">
        <f>IF('BB-2024-Friday'!$AJ558&lt;&gt;"",IF('BB-2024-Friday'!$AJ558="m",'BB-2024-Friday'!U558,0),"")</f>
        <v/>
      </c>
      <c r="O556" s="120" t="str">
        <f>IF('BB-2024-Friday'!$AJ558&lt;&gt;"",IF('BB-2024-Friday'!$AJ558="m",'BB-2024-Friday'!V558,0),"")</f>
        <v/>
      </c>
    </row>
    <row r="557" spans="1:15" x14ac:dyDescent="0.25">
      <c r="A557" t="str">
        <f>IF('BB-2024-Friday'!AJ559&lt;&gt;"",'BB-2024-Friday'!AJ559,"")</f>
        <v/>
      </c>
      <c r="B557" t="str">
        <f>IF('BB-2024-Friday'!AJ559&lt;&gt;"",'BB-2024-Friday'!AR559,"")</f>
        <v/>
      </c>
      <c r="C557" t="str">
        <f>IF('BB-2024-Friday'!AJ559="m","v","a")</f>
        <v>a</v>
      </c>
      <c r="D557" s="92" t="str">
        <f>IF('BB-2024-Friday'!AJ559&lt;&gt;"",'BB-2024-Friday'!AI559,"")</f>
        <v/>
      </c>
      <c r="E557" s="119" t="str">
        <f>IF('BB-2024-Friday'!$AJ559&lt;&gt;"",IF('BB-2024-Friday'!$AJ559="t",0,'BB-2024-Friday'!AM559),"")</f>
        <v/>
      </c>
      <c r="F557" s="119" t="str">
        <f>IF('BB-2024-Friday'!$AJ559&lt;&gt;"",IF('BB-2024-Friday'!$AJ559="t",0,'BB-2024-Friday'!AN559),"")</f>
        <v/>
      </c>
      <c r="G557" s="119" t="str">
        <f>IF('BB-2024-Friday'!$AJ559&lt;&gt;"",IF('BB-2024-Friday'!$AJ559="t",0,'BB-2024-Friday'!AO559),"")</f>
        <v/>
      </c>
      <c r="H557" s="119" t="str">
        <f>IF('BB-2024-Friday'!$AJ559&lt;&gt;"",IF('BB-2024-Friday'!$AJ559="t",0,'BB-2024-Friday'!AP559),"")</f>
        <v/>
      </c>
      <c r="I557" s="119" t="str">
        <f>IF('BB-2024-Friday'!$AJ559&lt;&gt;"",IF('BB-2024-Friday'!$AJ559="t",0,'BB-2024-Friday'!AQ559),"")</f>
        <v/>
      </c>
      <c r="J557" s="119" t="str">
        <f>IF('BB-2024-Friday'!$AJ559&lt;&gt;"",IF('BB-2024-Friday'!$AJ559="t",'BB-2024-Friday'!AM559,0),"")</f>
        <v/>
      </c>
      <c r="K557" s="119" t="str">
        <f>IF('BB-2024-Friday'!$AJ559&lt;&gt;"",IF('BB-2024-Friday'!$AJ559="t",'BB-2024-Friday'!AN559,0),"")</f>
        <v/>
      </c>
      <c r="L557" s="119" t="str">
        <f>IF('BB-2024-Friday'!$AJ559&lt;&gt;"",IF('BB-2024-Friday'!$AJ559="t",'BB-2024-Friday'!AO559,0),"")</f>
        <v/>
      </c>
      <c r="M557" s="119" t="str">
        <f>IF('BB-2024-Friday'!$AJ559&lt;&gt;"",IF('BB-2024-Friday'!$AJ559="t",'BB-2024-Friday'!AP559,0),"")</f>
        <v/>
      </c>
      <c r="N557" s="120" t="str">
        <f>IF('BB-2024-Friday'!$AJ559&lt;&gt;"",IF('BB-2024-Friday'!$AJ559="m",'BB-2024-Friday'!U559,0),"")</f>
        <v/>
      </c>
      <c r="O557" s="120" t="str">
        <f>IF('BB-2024-Friday'!$AJ559&lt;&gt;"",IF('BB-2024-Friday'!$AJ559="m",'BB-2024-Friday'!V559,0),"")</f>
        <v/>
      </c>
    </row>
    <row r="558" spans="1:15" x14ac:dyDescent="0.25">
      <c r="A558" t="str">
        <f>IF('BB-2024-Friday'!AJ560&lt;&gt;"",'BB-2024-Friday'!AJ560,"")</f>
        <v/>
      </c>
      <c r="B558" t="str">
        <f>IF('BB-2024-Friday'!AJ560&lt;&gt;"",'BB-2024-Friday'!AR560,"")</f>
        <v/>
      </c>
      <c r="C558" t="str">
        <f>IF('BB-2024-Friday'!AJ560="m","v","a")</f>
        <v>a</v>
      </c>
      <c r="D558" s="92" t="str">
        <f>IF('BB-2024-Friday'!AJ560&lt;&gt;"",'BB-2024-Friday'!AI560,"")</f>
        <v/>
      </c>
      <c r="E558" s="119" t="str">
        <f>IF('BB-2024-Friday'!$AJ560&lt;&gt;"",IF('BB-2024-Friday'!$AJ560="t",0,'BB-2024-Friday'!AM560),"")</f>
        <v/>
      </c>
      <c r="F558" s="119" t="str">
        <f>IF('BB-2024-Friday'!$AJ560&lt;&gt;"",IF('BB-2024-Friday'!$AJ560="t",0,'BB-2024-Friday'!AN560),"")</f>
        <v/>
      </c>
      <c r="G558" s="119" t="str">
        <f>IF('BB-2024-Friday'!$AJ560&lt;&gt;"",IF('BB-2024-Friday'!$AJ560="t",0,'BB-2024-Friday'!AO560),"")</f>
        <v/>
      </c>
      <c r="H558" s="119" t="str">
        <f>IF('BB-2024-Friday'!$AJ560&lt;&gt;"",IF('BB-2024-Friday'!$AJ560="t",0,'BB-2024-Friday'!AP560),"")</f>
        <v/>
      </c>
      <c r="I558" s="119" t="str">
        <f>IF('BB-2024-Friday'!$AJ560&lt;&gt;"",IF('BB-2024-Friday'!$AJ560="t",0,'BB-2024-Friday'!AQ560),"")</f>
        <v/>
      </c>
      <c r="J558" s="119" t="str">
        <f>IF('BB-2024-Friday'!$AJ560&lt;&gt;"",IF('BB-2024-Friday'!$AJ560="t",'BB-2024-Friday'!AM560,0),"")</f>
        <v/>
      </c>
      <c r="K558" s="119" t="str">
        <f>IF('BB-2024-Friday'!$AJ560&lt;&gt;"",IF('BB-2024-Friday'!$AJ560="t",'BB-2024-Friday'!AN560,0),"")</f>
        <v/>
      </c>
      <c r="L558" s="119" t="str">
        <f>IF('BB-2024-Friday'!$AJ560&lt;&gt;"",IF('BB-2024-Friday'!$AJ560="t",'BB-2024-Friday'!AO560,0),"")</f>
        <v/>
      </c>
      <c r="M558" s="119" t="str">
        <f>IF('BB-2024-Friday'!$AJ560&lt;&gt;"",IF('BB-2024-Friday'!$AJ560="t",'BB-2024-Friday'!AP560,0),"")</f>
        <v/>
      </c>
      <c r="N558" s="120" t="str">
        <f>IF('BB-2024-Friday'!$AJ560&lt;&gt;"",IF('BB-2024-Friday'!$AJ560="m",'BB-2024-Friday'!U560,0),"")</f>
        <v/>
      </c>
      <c r="O558" s="120" t="str">
        <f>IF('BB-2024-Friday'!$AJ560&lt;&gt;"",IF('BB-2024-Friday'!$AJ560="m",'BB-2024-Friday'!V560,0),"")</f>
        <v/>
      </c>
    </row>
    <row r="559" spans="1:15" x14ac:dyDescent="0.25">
      <c r="A559" t="str">
        <f>IF('BB-2024-Friday'!AJ561&lt;&gt;"",'BB-2024-Friday'!AJ561,"")</f>
        <v/>
      </c>
      <c r="B559" t="str">
        <f>IF('BB-2024-Friday'!AJ561&lt;&gt;"",'BB-2024-Friday'!AR561,"")</f>
        <v/>
      </c>
      <c r="C559" t="str">
        <f>IF('BB-2024-Friday'!AJ561="m","v","a")</f>
        <v>a</v>
      </c>
      <c r="D559" s="92" t="str">
        <f>IF('BB-2024-Friday'!AJ561&lt;&gt;"",'BB-2024-Friday'!AI561,"")</f>
        <v/>
      </c>
      <c r="E559" s="119" t="str">
        <f>IF('BB-2024-Friday'!$AJ561&lt;&gt;"",IF('BB-2024-Friday'!$AJ561="t",0,'BB-2024-Friday'!AM561),"")</f>
        <v/>
      </c>
      <c r="F559" s="119" t="str">
        <f>IF('BB-2024-Friday'!$AJ561&lt;&gt;"",IF('BB-2024-Friday'!$AJ561="t",0,'BB-2024-Friday'!AN561),"")</f>
        <v/>
      </c>
      <c r="G559" s="119" t="str">
        <f>IF('BB-2024-Friday'!$AJ561&lt;&gt;"",IF('BB-2024-Friday'!$AJ561="t",0,'BB-2024-Friday'!AO561),"")</f>
        <v/>
      </c>
      <c r="H559" s="119" t="str">
        <f>IF('BB-2024-Friday'!$AJ561&lt;&gt;"",IF('BB-2024-Friday'!$AJ561="t",0,'BB-2024-Friday'!AP561),"")</f>
        <v/>
      </c>
      <c r="I559" s="119" t="str">
        <f>IF('BB-2024-Friday'!$AJ561&lt;&gt;"",IF('BB-2024-Friday'!$AJ561="t",0,'BB-2024-Friday'!AQ561),"")</f>
        <v/>
      </c>
      <c r="J559" s="119" t="str">
        <f>IF('BB-2024-Friday'!$AJ561&lt;&gt;"",IF('BB-2024-Friday'!$AJ561="t",'BB-2024-Friday'!AM561,0),"")</f>
        <v/>
      </c>
      <c r="K559" s="119" t="str">
        <f>IF('BB-2024-Friday'!$AJ561&lt;&gt;"",IF('BB-2024-Friday'!$AJ561="t",'BB-2024-Friday'!AN561,0),"")</f>
        <v/>
      </c>
      <c r="L559" s="119" t="str">
        <f>IF('BB-2024-Friday'!$AJ561&lt;&gt;"",IF('BB-2024-Friday'!$AJ561="t",'BB-2024-Friday'!AO561,0),"")</f>
        <v/>
      </c>
      <c r="M559" s="119" t="str">
        <f>IF('BB-2024-Friday'!$AJ561&lt;&gt;"",IF('BB-2024-Friday'!$AJ561="t",'BB-2024-Friday'!AP561,0),"")</f>
        <v/>
      </c>
      <c r="N559" s="120" t="str">
        <f>IF('BB-2024-Friday'!$AJ561&lt;&gt;"",IF('BB-2024-Friday'!$AJ561="m",'BB-2024-Friday'!U561,0),"")</f>
        <v/>
      </c>
      <c r="O559" s="120" t="str">
        <f>IF('BB-2024-Friday'!$AJ561&lt;&gt;"",IF('BB-2024-Friday'!$AJ561="m",'BB-2024-Friday'!V561,0),"")</f>
        <v/>
      </c>
    </row>
    <row r="560" spans="1:15" x14ac:dyDescent="0.25">
      <c r="A560" t="str">
        <f>IF('BB-2024-Friday'!AJ562&lt;&gt;"",'BB-2024-Friday'!AJ562,"")</f>
        <v/>
      </c>
      <c r="B560" t="str">
        <f>IF('BB-2024-Friday'!AJ562&lt;&gt;"",'BB-2024-Friday'!AR562,"")</f>
        <v/>
      </c>
      <c r="C560" t="str">
        <f>IF('BB-2024-Friday'!AJ562="m","v","a")</f>
        <v>a</v>
      </c>
      <c r="D560" s="92" t="str">
        <f>IF('BB-2024-Friday'!AJ562&lt;&gt;"",'BB-2024-Friday'!AI562,"")</f>
        <v/>
      </c>
      <c r="E560" s="119" t="str">
        <f>IF('BB-2024-Friday'!$AJ562&lt;&gt;"",IF('BB-2024-Friday'!$AJ562="t",0,'BB-2024-Friday'!AM562),"")</f>
        <v/>
      </c>
      <c r="F560" s="119" t="str">
        <f>IF('BB-2024-Friday'!$AJ562&lt;&gt;"",IF('BB-2024-Friday'!$AJ562="t",0,'BB-2024-Friday'!AN562),"")</f>
        <v/>
      </c>
      <c r="G560" s="119" t="str">
        <f>IF('BB-2024-Friday'!$AJ562&lt;&gt;"",IF('BB-2024-Friday'!$AJ562="t",0,'BB-2024-Friday'!AO562),"")</f>
        <v/>
      </c>
      <c r="H560" s="119" t="str">
        <f>IF('BB-2024-Friday'!$AJ562&lt;&gt;"",IF('BB-2024-Friday'!$AJ562="t",0,'BB-2024-Friday'!AP562),"")</f>
        <v/>
      </c>
      <c r="I560" s="119" t="str">
        <f>IF('BB-2024-Friday'!$AJ562&lt;&gt;"",IF('BB-2024-Friday'!$AJ562="t",0,'BB-2024-Friday'!AQ562),"")</f>
        <v/>
      </c>
      <c r="J560" s="119" t="str">
        <f>IF('BB-2024-Friday'!$AJ562&lt;&gt;"",IF('BB-2024-Friday'!$AJ562="t",'BB-2024-Friday'!AM562,0),"")</f>
        <v/>
      </c>
      <c r="K560" s="119" t="str">
        <f>IF('BB-2024-Friday'!$AJ562&lt;&gt;"",IF('BB-2024-Friday'!$AJ562="t",'BB-2024-Friday'!AN562,0),"")</f>
        <v/>
      </c>
      <c r="L560" s="119" t="str">
        <f>IF('BB-2024-Friday'!$AJ562&lt;&gt;"",IF('BB-2024-Friday'!$AJ562="t",'BB-2024-Friday'!AO562,0),"")</f>
        <v/>
      </c>
      <c r="M560" s="119" t="str">
        <f>IF('BB-2024-Friday'!$AJ562&lt;&gt;"",IF('BB-2024-Friday'!$AJ562="t",'BB-2024-Friday'!AP562,0),"")</f>
        <v/>
      </c>
      <c r="N560" s="120" t="str">
        <f>IF('BB-2024-Friday'!$AJ562&lt;&gt;"",IF('BB-2024-Friday'!$AJ562="m",'BB-2024-Friday'!U562,0),"")</f>
        <v/>
      </c>
      <c r="O560" s="120" t="str">
        <f>IF('BB-2024-Friday'!$AJ562&lt;&gt;"",IF('BB-2024-Friday'!$AJ562="m",'BB-2024-Friday'!V562,0),"")</f>
        <v/>
      </c>
    </row>
    <row r="561" spans="1:15" x14ac:dyDescent="0.25">
      <c r="A561" t="str">
        <f>IF('BB-2024-Friday'!AJ563&lt;&gt;"",'BB-2024-Friday'!AJ563,"")</f>
        <v/>
      </c>
      <c r="B561" t="str">
        <f>IF('BB-2024-Friday'!AJ563&lt;&gt;"",'BB-2024-Friday'!AR563,"")</f>
        <v/>
      </c>
      <c r="C561" t="str">
        <f>IF('BB-2024-Friday'!AJ563="m","v","a")</f>
        <v>a</v>
      </c>
      <c r="D561" s="92" t="str">
        <f>IF('BB-2024-Friday'!AJ563&lt;&gt;"",'BB-2024-Friday'!AI563,"")</f>
        <v/>
      </c>
      <c r="E561" s="119" t="str">
        <f>IF('BB-2024-Friday'!$AJ563&lt;&gt;"",IF('BB-2024-Friday'!$AJ563="t",0,'BB-2024-Friday'!AM563),"")</f>
        <v/>
      </c>
      <c r="F561" s="119" t="str">
        <f>IF('BB-2024-Friday'!$AJ563&lt;&gt;"",IF('BB-2024-Friday'!$AJ563="t",0,'BB-2024-Friday'!AN563),"")</f>
        <v/>
      </c>
      <c r="G561" s="119" t="str">
        <f>IF('BB-2024-Friday'!$AJ563&lt;&gt;"",IF('BB-2024-Friday'!$AJ563="t",0,'BB-2024-Friday'!AO563),"")</f>
        <v/>
      </c>
      <c r="H561" s="119" t="str">
        <f>IF('BB-2024-Friday'!$AJ563&lt;&gt;"",IF('BB-2024-Friday'!$AJ563="t",0,'BB-2024-Friday'!AP563),"")</f>
        <v/>
      </c>
      <c r="I561" s="119" t="str">
        <f>IF('BB-2024-Friday'!$AJ563&lt;&gt;"",IF('BB-2024-Friday'!$AJ563="t",0,'BB-2024-Friday'!AQ563),"")</f>
        <v/>
      </c>
      <c r="J561" s="119" t="str">
        <f>IF('BB-2024-Friday'!$AJ563&lt;&gt;"",IF('BB-2024-Friday'!$AJ563="t",'BB-2024-Friday'!AM563,0),"")</f>
        <v/>
      </c>
      <c r="K561" s="119" t="str">
        <f>IF('BB-2024-Friday'!$AJ563&lt;&gt;"",IF('BB-2024-Friday'!$AJ563="t",'BB-2024-Friday'!AN563,0),"")</f>
        <v/>
      </c>
      <c r="L561" s="119" t="str">
        <f>IF('BB-2024-Friday'!$AJ563&lt;&gt;"",IF('BB-2024-Friday'!$AJ563="t",'BB-2024-Friday'!AO563,0),"")</f>
        <v/>
      </c>
      <c r="M561" s="119" t="str">
        <f>IF('BB-2024-Friday'!$AJ563&lt;&gt;"",IF('BB-2024-Friday'!$AJ563="t",'BB-2024-Friday'!AP563,0),"")</f>
        <v/>
      </c>
      <c r="N561" s="120" t="str">
        <f>IF('BB-2024-Friday'!$AJ563&lt;&gt;"",IF('BB-2024-Friday'!$AJ563="m",'BB-2024-Friday'!U563,0),"")</f>
        <v/>
      </c>
      <c r="O561" s="120" t="str">
        <f>IF('BB-2024-Friday'!$AJ563&lt;&gt;"",IF('BB-2024-Friday'!$AJ563="m",'BB-2024-Friday'!V563,0),"")</f>
        <v/>
      </c>
    </row>
    <row r="562" spans="1:15" x14ac:dyDescent="0.25">
      <c r="A562" t="str">
        <f>IF('BB-2024-Friday'!AJ564&lt;&gt;"",'BB-2024-Friday'!AJ564,"")</f>
        <v>m</v>
      </c>
      <c r="B562" t="str">
        <f>IF('BB-2024-Friday'!AJ564&lt;&gt;"",'BB-2024-Friday'!AR564,"")</f>
        <v>Control at farm name board. Dot on pole and yellow line.</v>
      </c>
      <c r="C562" t="str">
        <f>IF('BB-2024-Friday'!AJ564="m","v","a")</f>
        <v>v</v>
      </c>
      <c r="D562" s="92">
        <f>IF('BB-2024-Friday'!AJ564&lt;&gt;"",'BB-2024-Friday'!AI564,"")</f>
        <v>183.74</v>
      </c>
      <c r="E562" s="119">
        <f>IF('BB-2024-Friday'!$AJ564&lt;&gt;"",IF('BB-2024-Friday'!$AJ564="t",0,'BB-2024-Friday'!AM564),"")</f>
        <v>46</v>
      </c>
      <c r="F562" s="119">
        <f>IF('BB-2024-Friday'!$AJ564&lt;&gt;"",IF('BB-2024-Friday'!$AJ564="t",0,'BB-2024-Friday'!AN564),"")</f>
        <v>55</v>
      </c>
      <c r="G562" s="119">
        <f>IF('BB-2024-Friday'!$AJ564&lt;&gt;"",IF('BB-2024-Friday'!$AJ564="t",0,'BB-2024-Friday'!AO564),"")</f>
        <v>64</v>
      </c>
      <c r="H562" s="119">
        <f>IF('BB-2024-Friday'!$AJ564&lt;&gt;"",IF('BB-2024-Friday'!$AJ564="t",0,'BB-2024-Friday'!AP564),"")</f>
        <v>72</v>
      </c>
      <c r="I562" s="119" t="str">
        <f>IF('BB-2024-Friday'!$AJ564&lt;&gt;"",IF('BB-2024-Friday'!$AJ564="t",0,'BB-2024-Friday'!AQ564),"")</f>
        <v>80</v>
      </c>
      <c r="J562" s="119">
        <f>IF('BB-2024-Friday'!$AJ564&lt;&gt;"",IF('BB-2024-Friday'!$AJ564="t",'BB-2024-Friday'!AM564,0),"")</f>
        <v>0</v>
      </c>
      <c r="K562" s="119">
        <f>IF('BB-2024-Friday'!$AJ564&lt;&gt;"",IF('BB-2024-Friday'!$AJ564="t",'BB-2024-Friday'!AN564,0),"")</f>
        <v>0</v>
      </c>
      <c r="L562" s="119">
        <f>IF('BB-2024-Friday'!$AJ564&lt;&gt;"",IF('BB-2024-Friday'!$AJ564="t",'BB-2024-Friday'!AO564,0),"")</f>
        <v>0</v>
      </c>
      <c r="M562" s="119">
        <f>IF('BB-2024-Friday'!$AJ564&lt;&gt;"",IF('BB-2024-Friday'!$AJ564="t",'BB-2024-Friday'!AP564,0),"")</f>
        <v>0</v>
      </c>
      <c r="N562" s="120">
        <f>IF('BB-2024-Friday'!$AJ564&lt;&gt;"",IF('BB-2024-Friday'!$AJ564="m",'BB-2024-Friday'!U564,0),"")</f>
        <v>28.951039999999999</v>
      </c>
      <c r="O562" s="120">
        <f>IF('BB-2024-Friday'!$AJ564&lt;&gt;"",IF('BB-2024-Friday'!$AJ564="m",'BB-2024-Friday'!V564,0),"")</f>
        <v>29.847529999999999</v>
      </c>
    </row>
    <row r="563" spans="1:15" x14ac:dyDescent="0.25">
      <c r="A563" t="str">
        <f>IF('BB-2024-Friday'!AJ565&lt;&gt;"",'BB-2024-Friday'!AJ565,"")</f>
        <v/>
      </c>
      <c r="B563" t="str">
        <f>IF('BB-2024-Friday'!AJ565&lt;&gt;"",'BB-2024-Friday'!AR565,"")</f>
        <v/>
      </c>
      <c r="C563" t="str">
        <f>IF('BB-2024-Friday'!AJ565="m","v","a")</f>
        <v>a</v>
      </c>
      <c r="D563" s="92" t="str">
        <f>IF('BB-2024-Friday'!AJ565&lt;&gt;"",'BB-2024-Friday'!AI565,"")</f>
        <v/>
      </c>
      <c r="E563" s="119" t="str">
        <f>IF('BB-2024-Friday'!$AJ565&lt;&gt;"",IF('BB-2024-Friday'!$AJ565="t",0,'BB-2024-Friday'!AM565),"")</f>
        <v/>
      </c>
      <c r="F563" s="119" t="str">
        <f>IF('BB-2024-Friday'!$AJ565&lt;&gt;"",IF('BB-2024-Friday'!$AJ565="t",0,'BB-2024-Friday'!AN565),"")</f>
        <v/>
      </c>
      <c r="G563" s="119" t="str">
        <f>IF('BB-2024-Friday'!$AJ565&lt;&gt;"",IF('BB-2024-Friday'!$AJ565="t",0,'BB-2024-Friday'!AO565),"")</f>
        <v/>
      </c>
      <c r="H563" s="119" t="str">
        <f>IF('BB-2024-Friday'!$AJ565&lt;&gt;"",IF('BB-2024-Friday'!$AJ565="t",0,'BB-2024-Friday'!AP565),"")</f>
        <v/>
      </c>
      <c r="I563" s="119" t="str">
        <f>IF('BB-2024-Friday'!$AJ565&lt;&gt;"",IF('BB-2024-Friday'!$AJ565="t",0,'BB-2024-Friday'!AQ565),"")</f>
        <v/>
      </c>
      <c r="J563" s="119" t="str">
        <f>IF('BB-2024-Friday'!$AJ565&lt;&gt;"",IF('BB-2024-Friday'!$AJ565="t",'BB-2024-Friday'!AM565,0),"")</f>
        <v/>
      </c>
      <c r="K563" s="119" t="str">
        <f>IF('BB-2024-Friday'!$AJ565&lt;&gt;"",IF('BB-2024-Friday'!$AJ565="t",'BB-2024-Friday'!AN565,0),"")</f>
        <v/>
      </c>
      <c r="L563" s="119" t="str">
        <f>IF('BB-2024-Friday'!$AJ565&lt;&gt;"",IF('BB-2024-Friday'!$AJ565="t",'BB-2024-Friday'!AO565,0),"")</f>
        <v/>
      </c>
      <c r="M563" s="119" t="str">
        <f>IF('BB-2024-Friday'!$AJ565&lt;&gt;"",IF('BB-2024-Friday'!$AJ565="t",'BB-2024-Friday'!AP565,0),"")</f>
        <v/>
      </c>
      <c r="N563" s="120" t="str">
        <f>IF('BB-2024-Friday'!$AJ565&lt;&gt;"",IF('BB-2024-Friday'!$AJ565="m",'BB-2024-Friday'!U565,0),"")</f>
        <v/>
      </c>
      <c r="O563" s="120" t="str">
        <f>IF('BB-2024-Friday'!$AJ565&lt;&gt;"",IF('BB-2024-Friday'!$AJ565="m",'BB-2024-Friday'!V565,0),"")</f>
        <v/>
      </c>
    </row>
    <row r="564" spans="1:15" x14ac:dyDescent="0.25">
      <c r="A564" t="str">
        <f>IF('BB-2024-Friday'!AJ566&lt;&gt;"",'BB-2024-Friday'!AJ566,"")</f>
        <v/>
      </c>
      <c r="B564" t="str">
        <f>IF('BB-2024-Friday'!AJ566&lt;&gt;"",'BB-2024-Friday'!AR566,"")</f>
        <v/>
      </c>
      <c r="C564" t="str">
        <f>IF('BB-2024-Friday'!AJ566="m","v","a")</f>
        <v>a</v>
      </c>
      <c r="D564" s="92" t="str">
        <f>IF('BB-2024-Friday'!AJ566&lt;&gt;"",'BB-2024-Friday'!AI566,"")</f>
        <v/>
      </c>
      <c r="E564" s="119" t="str">
        <f>IF('BB-2024-Friday'!$AJ566&lt;&gt;"",IF('BB-2024-Friday'!$AJ566="t",0,'BB-2024-Friday'!AM566),"")</f>
        <v/>
      </c>
      <c r="F564" s="119" t="str">
        <f>IF('BB-2024-Friday'!$AJ566&lt;&gt;"",IF('BB-2024-Friday'!$AJ566="t",0,'BB-2024-Friday'!AN566),"")</f>
        <v/>
      </c>
      <c r="G564" s="119" t="str">
        <f>IF('BB-2024-Friday'!$AJ566&lt;&gt;"",IF('BB-2024-Friday'!$AJ566="t",0,'BB-2024-Friday'!AO566),"")</f>
        <v/>
      </c>
      <c r="H564" s="119" t="str">
        <f>IF('BB-2024-Friday'!$AJ566&lt;&gt;"",IF('BB-2024-Friday'!$AJ566="t",0,'BB-2024-Friday'!AP566),"")</f>
        <v/>
      </c>
      <c r="I564" s="119" t="str">
        <f>IF('BB-2024-Friday'!$AJ566&lt;&gt;"",IF('BB-2024-Friday'!$AJ566="t",0,'BB-2024-Friday'!AQ566),"")</f>
        <v/>
      </c>
      <c r="J564" s="119" t="str">
        <f>IF('BB-2024-Friday'!$AJ566&lt;&gt;"",IF('BB-2024-Friday'!$AJ566="t",'BB-2024-Friday'!AM566,0),"")</f>
        <v/>
      </c>
      <c r="K564" s="119" t="str">
        <f>IF('BB-2024-Friday'!$AJ566&lt;&gt;"",IF('BB-2024-Friday'!$AJ566="t",'BB-2024-Friday'!AN566,0),"")</f>
        <v/>
      </c>
      <c r="L564" s="119" t="str">
        <f>IF('BB-2024-Friday'!$AJ566&lt;&gt;"",IF('BB-2024-Friday'!$AJ566="t",'BB-2024-Friday'!AO566,0),"")</f>
        <v/>
      </c>
      <c r="M564" s="119" t="str">
        <f>IF('BB-2024-Friday'!$AJ566&lt;&gt;"",IF('BB-2024-Friday'!$AJ566="t",'BB-2024-Friday'!AP566,0),"")</f>
        <v/>
      </c>
      <c r="N564" s="120" t="str">
        <f>IF('BB-2024-Friday'!$AJ566&lt;&gt;"",IF('BB-2024-Friday'!$AJ566="m",'BB-2024-Friday'!U566,0),"")</f>
        <v/>
      </c>
      <c r="O564" s="120" t="str">
        <f>IF('BB-2024-Friday'!$AJ566&lt;&gt;"",IF('BB-2024-Friday'!$AJ566="m",'BB-2024-Friday'!V566,0),"")</f>
        <v/>
      </c>
    </row>
    <row r="565" spans="1:15" x14ac:dyDescent="0.25">
      <c r="A565" t="str">
        <f>IF('BB-2024-Friday'!AJ567&lt;&gt;"",'BB-2024-Friday'!AJ567,"")</f>
        <v>f</v>
      </c>
      <c r="B565" t="str">
        <f>IF('BB-2024-Friday'!AJ567&lt;&gt;"",'BB-2024-Friday'!AR567,"")</f>
        <v>Overhead wires.  Be careful of uneven road surface in places.</v>
      </c>
      <c r="C565" t="str">
        <f>IF('BB-2024-Friday'!AJ567="m","v","a")</f>
        <v>a</v>
      </c>
      <c r="D565" s="92">
        <f>IF('BB-2024-Friday'!AJ567&lt;&gt;"",'BB-2024-Friday'!AI567,"")</f>
        <v>184.49</v>
      </c>
      <c r="E565" s="119">
        <f>IF('BB-2024-Friday'!$AJ567&lt;&gt;"",IF('BB-2024-Friday'!$AJ567="t",0,'BB-2024-Friday'!AM567),"")</f>
        <v>44</v>
      </c>
      <c r="F565" s="119">
        <f>IF('BB-2024-Friday'!$AJ567&lt;&gt;"",IF('BB-2024-Friday'!$AJ567="t",0,'BB-2024-Friday'!AN567),"")</f>
        <v>52</v>
      </c>
      <c r="G565" s="119">
        <f>IF('BB-2024-Friday'!$AJ567&lt;&gt;"",IF('BB-2024-Friday'!$AJ567="t",0,'BB-2024-Friday'!AO567),"")</f>
        <v>60</v>
      </c>
      <c r="H565" s="119">
        <f>IF('BB-2024-Friday'!$AJ567&lt;&gt;"",IF('BB-2024-Friday'!$AJ567="t",0,'BB-2024-Friday'!AP567),"")</f>
        <v>68</v>
      </c>
      <c r="I565" s="119" t="str">
        <f>IF('BB-2024-Friday'!$AJ567&lt;&gt;"",IF('BB-2024-Friday'!$AJ567="t",0,'BB-2024-Friday'!AQ567),"")</f>
        <v>100</v>
      </c>
      <c r="J565" s="119">
        <f>IF('BB-2024-Friday'!$AJ567&lt;&gt;"",IF('BB-2024-Friday'!$AJ567="t",'BB-2024-Friday'!AM567,0),"")</f>
        <v>0</v>
      </c>
      <c r="K565" s="119">
        <f>IF('BB-2024-Friday'!$AJ567&lt;&gt;"",IF('BB-2024-Friday'!$AJ567="t",'BB-2024-Friday'!AN567,0),"")</f>
        <v>0</v>
      </c>
      <c r="L565" s="119">
        <f>IF('BB-2024-Friday'!$AJ567&lt;&gt;"",IF('BB-2024-Friday'!$AJ567="t",'BB-2024-Friday'!AO567,0),"")</f>
        <v>0</v>
      </c>
      <c r="M565" s="119">
        <f>IF('BB-2024-Friday'!$AJ567&lt;&gt;"",IF('BB-2024-Friday'!$AJ567="t",'BB-2024-Friday'!AP567,0),"")</f>
        <v>0</v>
      </c>
      <c r="N565" s="120">
        <f>IF('BB-2024-Friday'!$AJ567&lt;&gt;"",IF('BB-2024-Friday'!$AJ567="m",'BB-2024-Friday'!U567,0),"")</f>
        <v>0</v>
      </c>
      <c r="O565" s="120">
        <f>IF('BB-2024-Friday'!$AJ567&lt;&gt;"",IF('BB-2024-Friday'!$AJ567="m",'BB-2024-Friday'!V567,0),"")</f>
        <v>0</v>
      </c>
    </row>
    <row r="566" spans="1:15" x14ac:dyDescent="0.25">
      <c r="A566" t="str">
        <f>IF('BB-2024-Friday'!AJ568&lt;&gt;"",'BB-2024-Friday'!AJ568,"")</f>
        <v/>
      </c>
      <c r="B566" t="str">
        <f>IF('BB-2024-Friday'!AJ568&lt;&gt;"",'BB-2024-Friday'!AR568,"")</f>
        <v/>
      </c>
      <c r="C566" t="str">
        <f>IF('BB-2024-Friday'!AJ568="m","v","a")</f>
        <v>a</v>
      </c>
      <c r="D566" s="92" t="str">
        <f>IF('BB-2024-Friday'!AJ568&lt;&gt;"",'BB-2024-Friday'!AI568,"")</f>
        <v/>
      </c>
      <c r="E566" s="119" t="str">
        <f>IF('BB-2024-Friday'!$AJ568&lt;&gt;"",IF('BB-2024-Friday'!$AJ568="t",0,'BB-2024-Friday'!AM568),"")</f>
        <v/>
      </c>
      <c r="F566" s="119" t="str">
        <f>IF('BB-2024-Friday'!$AJ568&lt;&gt;"",IF('BB-2024-Friday'!$AJ568="t",0,'BB-2024-Friday'!AN568),"")</f>
        <v/>
      </c>
      <c r="G566" s="119" t="str">
        <f>IF('BB-2024-Friday'!$AJ568&lt;&gt;"",IF('BB-2024-Friday'!$AJ568="t",0,'BB-2024-Friday'!AO568),"")</f>
        <v/>
      </c>
      <c r="H566" s="119" t="str">
        <f>IF('BB-2024-Friday'!$AJ568&lt;&gt;"",IF('BB-2024-Friday'!$AJ568="t",0,'BB-2024-Friday'!AP568),"")</f>
        <v/>
      </c>
      <c r="I566" s="119" t="str">
        <f>IF('BB-2024-Friday'!$AJ568&lt;&gt;"",IF('BB-2024-Friday'!$AJ568="t",0,'BB-2024-Friday'!AQ568),"")</f>
        <v/>
      </c>
      <c r="J566" s="119" t="str">
        <f>IF('BB-2024-Friday'!$AJ568&lt;&gt;"",IF('BB-2024-Friday'!$AJ568="t",'BB-2024-Friday'!AM568,0),"")</f>
        <v/>
      </c>
      <c r="K566" s="119" t="str">
        <f>IF('BB-2024-Friday'!$AJ568&lt;&gt;"",IF('BB-2024-Friday'!$AJ568="t",'BB-2024-Friday'!AN568,0),"")</f>
        <v/>
      </c>
      <c r="L566" s="119" t="str">
        <f>IF('BB-2024-Friday'!$AJ568&lt;&gt;"",IF('BB-2024-Friday'!$AJ568="t",'BB-2024-Friday'!AO568,0),"")</f>
        <v/>
      </c>
      <c r="M566" s="119" t="str">
        <f>IF('BB-2024-Friday'!$AJ568&lt;&gt;"",IF('BB-2024-Friday'!$AJ568="t",'BB-2024-Friday'!AP568,0),"")</f>
        <v/>
      </c>
      <c r="N566" s="120" t="str">
        <f>IF('BB-2024-Friday'!$AJ568&lt;&gt;"",IF('BB-2024-Friday'!$AJ568="m",'BB-2024-Friday'!U568,0),"")</f>
        <v/>
      </c>
      <c r="O566" s="120" t="str">
        <f>IF('BB-2024-Friday'!$AJ568&lt;&gt;"",IF('BB-2024-Friday'!$AJ568="m",'BB-2024-Friday'!V568,0),"")</f>
        <v/>
      </c>
    </row>
    <row r="567" spans="1:15" x14ac:dyDescent="0.25">
      <c r="A567" t="str">
        <f>IF('BB-2024-Friday'!AJ569&lt;&gt;"",'BB-2024-Friday'!AJ569,"")</f>
        <v/>
      </c>
      <c r="B567" t="str">
        <f>IF('BB-2024-Friday'!AJ569&lt;&gt;"",'BB-2024-Friday'!AR569,"")</f>
        <v/>
      </c>
      <c r="C567" t="str">
        <f>IF('BB-2024-Friday'!AJ569="m","v","a")</f>
        <v>a</v>
      </c>
      <c r="D567" s="92" t="str">
        <f>IF('BB-2024-Friday'!AJ569&lt;&gt;"",'BB-2024-Friday'!AI569,"")</f>
        <v/>
      </c>
      <c r="E567" s="119" t="str">
        <f>IF('BB-2024-Friday'!$AJ569&lt;&gt;"",IF('BB-2024-Friday'!$AJ569="t",0,'BB-2024-Friday'!AM569),"")</f>
        <v/>
      </c>
      <c r="F567" s="119" t="str">
        <f>IF('BB-2024-Friday'!$AJ569&lt;&gt;"",IF('BB-2024-Friday'!$AJ569="t",0,'BB-2024-Friday'!AN569),"")</f>
        <v/>
      </c>
      <c r="G567" s="119" t="str">
        <f>IF('BB-2024-Friday'!$AJ569&lt;&gt;"",IF('BB-2024-Friday'!$AJ569="t",0,'BB-2024-Friday'!AO569),"")</f>
        <v/>
      </c>
      <c r="H567" s="119" t="str">
        <f>IF('BB-2024-Friday'!$AJ569&lt;&gt;"",IF('BB-2024-Friday'!$AJ569="t",0,'BB-2024-Friday'!AP569),"")</f>
        <v/>
      </c>
      <c r="I567" s="119" t="str">
        <f>IF('BB-2024-Friday'!$AJ569&lt;&gt;"",IF('BB-2024-Friday'!$AJ569="t",0,'BB-2024-Friday'!AQ569),"")</f>
        <v/>
      </c>
      <c r="J567" s="119" t="str">
        <f>IF('BB-2024-Friday'!$AJ569&lt;&gt;"",IF('BB-2024-Friday'!$AJ569="t",'BB-2024-Friday'!AM569,0),"")</f>
        <v/>
      </c>
      <c r="K567" s="119" t="str">
        <f>IF('BB-2024-Friday'!$AJ569&lt;&gt;"",IF('BB-2024-Friday'!$AJ569="t",'BB-2024-Friday'!AN569,0),"")</f>
        <v/>
      </c>
      <c r="L567" s="119" t="str">
        <f>IF('BB-2024-Friday'!$AJ569&lt;&gt;"",IF('BB-2024-Friday'!$AJ569="t",'BB-2024-Friday'!AO569,0),"")</f>
        <v/>
      </c>
      <c r="M567" s="119" t="str">
        <f>IF('BB-2024-Friday'!$AJ569&lt;&gt;"",IF('BB-2024-Friday'!$AJ569="t",'BB-2024-Friday'!AP569,0),"")</f>
        <v/>
      </c>
      <c r="N567" s="120" t="str">
        <f>IF('BB-2024-Friday'!$AJ569&lt;&gt;"",IF('BB-2024-Friday'!$AJ569="m",'BB-2024-Friday'!U569,0),"")</f>
        <v/>
      </c>
      <c r="O567" s="120" t="str">
        <f>IF('BB-2024-Friday'!$AJ569&lt;&gt;"",IF('BB-2024-Friday'!$AJ569="m",'BB-2024-Friday'!V569,0),"")</f>
        <v/>
      </c>
    </row>
    <row r="568" spans="1:15" x14ac:dyDescent="0.25">
      <c r="A568" t="str">
        <f>IF('BB-2024-Friday'!AJ570&lt;&gt;"",'BB-2024-Friday'!AJ570,"")</f>
        <v/>
      </c>
      <c r="B568" t="str">
        <f>IF('BB-2024-Friday'!AJ570&lt;&gt;"",'BB-2024-Friday'!AR570,"")</f>
        <v/>
      </c>
      <c r="C568" t="str">
        <f>IF('BB-2024-Friday'!AJ570="m","v","a")</f>
        <v>a</v>
      </c>
      <c r="D568" s="92" t="str">
        <f>IF('BB-2024-Friday'!AJ570&lt;&gt;"",'BB-2024-Friday'!AI570,"")</f>
        <v/>
      </c>
      <c r="E568" s="119" t="str">
        <f>IF('BB-2024-Friday'!$AJ570&lt;&gt;"",IF('BB-2024-Friday'!$AJ570="t",0,'BB-2024-Friday'!AM570),"")</f>
        <v/>
      </c>
      <c r="F568" s="119" t="str">
        <f>IF('BB-2024-Friday'!$AJ570&lt;&gt;"",IF('BB-2024-Friday'!$AJ570="t",0,'BB-2024-Friday'!AN570),"")</f>
        <v/>
      </c>
      <c r="G568" s="119" t="str">
        <f>IF('BB-2024-Friday'!$AJ570&lt;&gt;"",IF('BB-2024-Friday'!$AJ570="t",0,'BB-2024-Friday'!AO570),"")</f>
        <v/>
      </c>
      <c r="H568" s="119" t="str">
        <f>IF('BB-2024-Friday'!$AJ570&lt;&gt;"",IF('BB-2024-Friday'!$AJ570="t",0,'BB-2024-Friday'!AP570),"")</f>
        <v/>
      </c>
      <c r="I568" s="119" t="str">
        <f>IF('BB-2024-Friday'!$AJ570&lt;&gt;"",IF('BB-2024-Friday'!$AJ570="t",0,'BB-2024-Friday'!AQ570),"")</f>
        <v/>
      </c>
      <c r="J568" s="119" t="str">
        <f>IF('BB-2024-Friday'!$AJ570&lt;&gt;"",IF('BB-2024-Friday'!$AJ570="t",'BB-2024-Friday'!AM570,0),"")</f>
        <v/>
      </c>
      <c r="K568" s="119" t="str">
        <f>IF('BB-2024-Friday'!$AJ570&lt;&gt;"",IF('BB-2024-Friday'!$AJ570="t",'BB-2024-Friday'!AN570,0),"")</f>
        <v/>
      </c>
      <c r="L568" s="119" t="str">
        <f>IF('BB-2024-Friday'!$AJ570&lt;&gt;"",IF('BB-2024-Friday'!$AJ570="t",'BB-2024-Friday'!AO570,0),"")</f>
        <v/>
      </c>
      <c r="M568" s="119" t="str">
        <f>IF('BB-2024-Friday'!$AJ570&lt;&gt;"",IF('BB-2024-Friday'!$AJ570="t",'BB-2024-Friday'!AP570,0),"")</f>
        <v/>
      </c>
      <c r="N568" s="120" t="str">
        <f>IF('BB-2024-Friday'!$AJ570&lt;&gt;"",IF('BB-2024-Friday'!$AJ570="m",'BB-2024-Friday'!U570,0),"")</f>
        <v/>
      </c>
      <c r="O568" s="120" t="str">
        <f>IF('BB-2024-Friday'!$AJ570&lt;&gt;"",IF('BB-2024-Friday'!$AJ570="m",'BB-2024-Friday'!V570,0),"")</f>
        <v/>
      </c>
    </row>
    <row r="569" spans="1:15" x14ac:dyDescent="0.25">
      <c r="A569" t="str">
        <f>IF('BB-2024-Friday'!AJ571&lt;&gt;"",'BB-2024-Friday'!AJ571,"")</f>
        <v/>
      </c>
      <c r="B569" t="str">
        <f>IF('BB-2024-Friday'!AJ571&lt;&gt;"",'BB-2024-Friday'!AR571,"")</f>
        <v/>
      </c>
      <c r="C569" t="str">
        <f>IF('BB-2024-Friday'!AJ571="m","v","a")</f>
        <v>a</v>
      </c>
      <c r="D569" s="92" t="str">
        <f>IF('BB-2024-Friday'!AJ571&lt;&gt;"",'BB-2024-Friday'!AI571,"")</f>
        <v/>
      </c>
      <c r="E569" s="119" t="str">
        <f>IF('BB-2024-Friday'!$AJ571&lt;&gt;"",IF('BB-2024-Friday'!$AJ571="t",0,'BB-2024-Friday'!AM571),"")</f>
        <v/>
      </c>
      <c r="F569" s="119" t="str">
        <f>IF('BB-2024-Friday'!$AJ571&lt;&gt;"",IF('BB-2024-Friday'!$AJ571="t",0,'BB-2024-Friday'!AN571),"")</f>
        <v/>
      </c>
      <c r="G569" s="119" t="str">
        <f>IF('BB-2024-Friday'!$AJ571&lt;&gt;"",IF('BB-2024-Friday'!$AJ571="t",0,'BB-2024-Friday'!AO571),"")</f>
        <v/>
      </c>
      <c r="H569" s="119" t="str">
        <f>IF('BB-2024-Friday'!$AJ571&lt;&gt;"",IF('BB-2024-Friday'!$AJ571="t",0,'BB-2024-Friday'!AP571),"")</f>
        <v/>
      </c>
      <c r="I569" s="119" t="str">
        <f>IF('BB-2024-Friday'!$AJ571&lt;&gt;"",IF('BB-2024-Friday'!$AJ571="t",0,'BB-2024-Friday'!AQ571),"")</f>
        <v/>
      </c>
      <c r="J569" s="119" t="str">
        <f>IF('BB-2024-Friday'!$AJ571&lt;&gt;"",IF('BB-2024-Friday'!$AJ571="t",'BB-2024-Friday'!AM571,0),"")</f>
        <v/>
      </c>
      <c r="K569" s="119" t="str">
        <f>IF('BB-2024-Friday'!$AJ571&lt;&gt;"",IF('BB-2024-Friday'!$AJ571="t",'BB-2024-Friday'!AN571,0),"")</f>
        <v/>
      </c>
      <c r="L569" s="119" t="str">
        <f>IF('BB-2024-Friday'!$AJ571&lt;&gt;"",IF('BB-2024-Friday'!$AJ571="t",'BB-2024-Friday'!AO571,0),"")</f>
        <v/>
      </c>
      <c r="M569" s="119" t="str">
        <f>IF('BB-2024-Friday'!$AJ571&lt;&gt;"",IF('BB-2024-Friday'!$AJ571="t",'BB-2024-Friday'!AP571,0),"")</f>
        <v/>
      </c>
      <c r="N569" s="120" t="str">
        <f>IF('BB-2024-Friday'!$AJ571&lt;&gt;"",IF('BB-2024-Friday'!$AJ571="m",'BB-2024-Friday'!U571,0),"")</f>
        <v/>
      </c>
      <c r="O569" s="120" t="str">
        <f>IF('BB-2024-Friday'!$AJ571&lt;&gt;"",IF('BB-2024-Friday'!$AJ571="m",'BB-2024-Friday'!V571,0),"")</f>
        <v/>
      </c>
    </row>
    <row r="570" spans="1:15" x14ac:dyDescent="0.25">
      <c r="A570" t="str">
        <f>IF('BB-2024-Friday'!AJ572&lt;&gt;"",'BB-2024-Friday'!AJ572,"")</f>
        <v>m</v>
      </c>
      <c r="B570" t="str">
        <f>IF('BB-2024-Friday'!AJ572&lt;&gt;"",'BB-2024-Friday'!AR572,"")</f>
        <v>Control just past gate on right. Dot on road and pole.</v>
      </c>
      <c r="C570" t="str">
        <f>IF('BB-2024-Friday'!AJ572="m","v","a")</f>
        <v>v</v>
      </c>
      <c r="D570" s="92">
        <f>IF('BB-2024-Friday'!AJ572&lt;&gt;"",'BB-2024-Friday'!AI572,"")</f>
        <v>189.17</v>
      </c>
      <c r="E570" s="119">
        <f>IF('BB-2024-Friday'!$AJ572&lt;&gt;"",IF('BB-2024-Friday'!$AJ572="t",0,'BB-2024-Friday'!AM572),"")</f>
        <v>44</v>
      </c>
      <c r="F570" s="119">
        <f>IF('BB-2024-Friday'!$AJ572&lt;&gt;"",IF('BB-2024-Friday'!$AJ572="t",0,'BB-2024-Friday'!AN572),"")</f>
        <v>52</v>
      </c>
      <c r="G570" s="119">
        <f>IF('BB-2024-Friday'!$AJ572&lt;&gt;"",IF('BB-2024-Friday'!$AJ572="t",0,'BB-2024-Friday'!AO572),"")</f>
        <v>60</v>
      </c>
      <c r="H570" s="119">
        <f>IF('BB-2024-Friday'!$AJ572&lt;&gt;"",IF('BB-2024-Friday'!$AJ572="t",0,'BB-2024-Friday'!AP572),"")</f>
        <v>68</v>
      </c>
      <c r="I570" s="119" t="str">
        <f>IF('BB-2024-Friday'!$AJ572&lt;&gt;"",IF('BB-2024-Friday'!$AJ572="t",0,'BB-2024-Friday'!AQ572),"")</f>
        <v>100</v>
      </c>
      <c r="J570" s="119">
        <f>IF('BB-2024-Friday'!$AJ572&lt;&gt;"",IF('BB-2024-Friday'!$AJ572="t",'BB-2024-Friday'!AM572,0),"")</f>
        <v>0</v>
      </c>
      <c r="K570" s="119">
        <f>IF('BB-2024-Friday'!$AJ572&lt;&gt;"",IF('BB-2024-Friday'!$AJ572="t",'BB-2024-Friday'!AN572,0),"")</f>
        <v>0</v>
      </c>
      <c r="L570" s="119">
        <f>IF('BB-2024-Friday'!$AJ572&lt;&gt;"",IF('BB-2024-Friday'!$AJ572="t",'BB-2024-Friday'!AO572,0),"")</f>
        <v>0</v>
      </c>
      <c r="M570" s="119">
        <f>IF('BB-2024-Friday'!$AJ572&lt;&gt;"",IF('BB-2024-Friday'!$AJ572="t",'BB-2024-Friday'!AP572,0),"")</f>
        <v>0</v>
      </c>
      <c r="N570" s="120">
        <f>IF('BB-2024-Friday'!$AJ572&lt;&gt;"",IF('BB-2024-Friday'!$AJ572="m",'BB-2024-Friday'!U572,0),"")</f>
        <v>28.91873</v>
      </c>
      <c r="O570" s="120">
        <f>IF('BB-2024-Friday'!$AJ572&lt;&gt;"",IF('BB-2024-Friday'!$AJ572="m",'BB-2024-Friday'!V572,0),"")</f>
        <v>29.805779999999999</v>
      </c>
    </row>
    <row r="571" spans="1:15" x14ac:dyDescent="0.25">
      <c r="A571" t="str">
        <f>IF('BB-2024-Friday'!AJ573&lt;&gt;"",'BB-2024-Friday'!AJ573,"")</f>
        <v>u</v>
      </c>
      <c r="B571" t="str">
        <f>IF('BB-2024-Friday'!AJ573&lt;&gt;"",'BB-2024-Friday'!AR573,"")</f>
        <v>Bridge</v>
      </c>
      <c r="C571" t="str">
        <f>IF('BB-2024-Friday'!AJ573="m","v","a")</f>
        <v>a</v>
      </c>
      <c r="D571" s="92">
        <f>IF('BB-2024-Friday'!AJ573&lt;&gt;"",'BB-2024-Friday'!AI573,"")</f>
        <v>189.47</v>
      </c>
      <c r="E571" s="119">
        <f>IF('BB-2024-Friday'!$AJ573&lt;&gt;"",IF('BB-2024-Friday'!$AJ573="t",0,'BB-2024-Friday'!AM573),"")</f>
        <v>39</v>
      </c>
      <c r="F571" s="119">
        <f>IF('BB-2024-Friday'!$AJ573&lt;&gt;"",IF('BB-2024-Friday'!$AJ573="t",0,'BB-2024-Friday'!AN573),"")</f>
        <v>47</v>
      </c>
      <c r="G571" s="119">
        <f>IF('BB-2024-Friday'!$AJ573&lt;&gt;"",IF('BB-2024-Friday'!$AJ573="t",0,'BB-2024-Friday'!AO573),"")</f>
        <v>55</v>
      </c>
      <c r="H571" s="119">
        <f>IF('BB-2024-Friday'!$AJ573&lt;&gt;"",IF('BB-2024-Friday'!$AJ573="t",0,'BB-2024-Friday'!AP573),"")</f>
        <v>64</v>
      </c>
      <c r="I571" s="119" t="str">
        <f>IF('BB-2024-Friday'!$AJ573&lt;&gt;"",IF('BB-2024-Friday'!$AJ573="t",0,'BB-2024-Friday'!AQ573),"")</f>
        <v>100</v>
      </c>
      <c r="J571" s="119">
        <f>IF('BB-2024-Friday'!$AJ573&lt;&gt;"",IF('BB-2024-Friday'!$AJ573="t",'BB-2024-Friday'!AM573,0),"")</f>
        <v>0</v>
      </c>
      <c r="K571" s="119">
        <f>IF('BB-2024-Friday'!$AJ573&lt;&gt;"",IF('BB-2024-Friday'!$AJ573="t",'BB-2024-Friday'!AN573,0),"")</f>
        <v>0</v>
      </c>
      <c r="L571" s="119">
        <f>IF('BB-2024-Friday'!$AJ573&lt;&gt;"",IF('BB-2024-Friday'!$AJ573="t",'BB-2024-Friday'!AO573,0),"")</f>
        <v>0</v>
      </c>
      <c r="M571" s="119">
        <f>IF('BB-2024-Friday'!$AJ573&lt;&gt;"",IF('BB-2024-Friday'!$AJ573="t",'BB-2024-Friday'!AP573,0),"")</f>
        <v>0</v>
      </c>
      <c r="N571" s="120">
        <f>IF('BB-2024-Friday'!$AJ573&lt;&gt;"",IF('BB-2024-Friday'!$AJ573="m",'BB-2024-Friday'!U573,0),"")</f>
        <v>0</v>
      </c>
      <c r="O571" s="120">
        <f>IF('BB-2024-Friday'!$AJ573&lt;&gt;"",IF('BB-2024-Friday'!$AJ573="m",'BB-2024-Friday'!V573,0),"")</f>
        <v>0</v>
      </c>
    </row>
    <row r="572" spans="1:15" x14ac:dyDescent="0.25">
      <c r="A572" t="str">
        <f>IF('BB-2024-Friday'!AJ574&lt;&gt;"",'BB-2024-Friday'!AJ574,"")</f>
        <v/>
      </c>
      <c r="B572" t="str">
        <f>IF('BB-2024-Friday'!AJ574&lt;&gt;"",'BB-2024-Friday'!AR574,"")</f>
        <v/>
      </c>
      <c r="C572" t="str">
        <f>IF('BB-2024-Friday'!AJ574="m","v","a")</f>
        <v>a</v>
      </c>
      <c r="D572" s="92" t="str">
        <f>IF('BB-2024-Friday'!AJ574&lt;&gt;"",'BB-2024-Friday'!AI574,"")</f>
        <v/>
      </c>
      <c r="E572" s="119" t="str">
        <f>IF('BB-2024-Friday'!$AJ574&lt;&gt;"",IF('BB-2024-Friday'!$AJ574="t",0,'BB-2024-Friday'!AM574),"")</f>
        <v/>
      </c>
      <c r="F572" s="119" t="str">
        <f>IF('BB-2024-Friday'!$AJ574&lt;&gt;"",IF('BB-2024-Friday'!$AJ574="t",0,'BB-2024-Friday'!AN574),"")</f>
        <v/>
      </c>
      <c r="G572" s="119" t="str">
        <f>IF('BB-2024-Friday'!$AJ574&lt;&gt;"",IF('BB-2024-Friday'!$AJ574="t",0,'BB-2024-Friday'!AO574),"")</f>
        <v/>
      </c>
      <c r="H572" s="119" t="str">
        <f>IF('BB-2024-Friday'!$AJ574&lt;&gt;"",IF('BB-2024-Friday'!$AJ574="t",0,'BB-2024-Friday'!AP574),"")</f>
        <v/>
      </c>
      <c r="I572" s="119" t="str">
        <f>IF('BB-2024-Friday'!$AJ574&lt;&gt;"",IF('BB-2024-Friday'!$AJ574="t",0,'BB-2024-Friday'!AQ574),"")</f>
        <v/>
      </c>
      <c r="J572" s="119" t="str">
        <f>IF('BB-2024-Friday'!$AJ574&lt;&gt;"",IF('BB-2024-Friday'!$AJ574="t",'BB-2024-Friday'!AM574,0),"")</f>
        <v/>
      </c>
      <c r="K572" s="119" t="str">
        <f>IF('BB-2024-Friday'!$AJ574&lt;&gt;"",IF('BB-2024-Friday'!$AJ574="t",'BB-2024-Friday'!AN574,0),"")</f>
        <v/>
      </c>
      <c r="L572" s="119" t="str">
        <f>IF('BB-2024-Friday'!$AJ574&lt;&gt;"",IF('BB-2024-Friday'!$AJ574="t",'BB-2024-Friday'!AO574,0),"")</f>
        <v/>
      </c>
      <c r="M572" s="119" t="str">
        <f>IF('BB-2024-Friday'!$AJ574&lt;&gt;"",IF('BB-2024-Friday'!$AJ574="t",'BB-2024-Friday'!AP574,0),"")</f>
        <v/>
      </c>
      <c r="N572" s="120" t="str">
        <f>IF('BB-2024-Friday'!$AJ574&lt;&gt;"",IF('BB-2024-Friday'!$AJ574="m",'BB-2024-Friday'!U574,0),"")</f>
        <v/>
      </c>
      <c r="O572" s="120" t="str">
        <f>IF('BB-2024-Friday'!$AJ574&lt;&gt;"",IF('BB-2024-Friday'!$AJ574="m",'BB-2024-Friday'!V574,0),"")</f>
        <v/>
      </c>
    </row>
    <row r="573" spans="1:15" x14ac:dyDescent="0.25">
      <c r="A573" t="str">
        <f>IF('BB-2024-Friday'!AJ575&lt;&gt;"",'BB-2024-Friday'!AJ575,"")</f>
        <v/>
      </c>
      <c r="B573" t="str">
        <f>IF('BB-2024-Friday'!AJ575&lt;&gt;"",'BB-2024-Friday'!AR575,"")</f>
        <v/>
      </c>
      <c r="C573" t="str">
        <f>IF('BB-2024-Friday'!AJ575="m","v","a")</f>
        <v>a</v>
      </c>
      <c r="D573" s="92" t="str">
        <f>IF('BB-2024-Friday'!AJ575&lt;&gt;"",'BB-2024-Friday'!AI575,"")</f>
        <v/>
      </c>
      <c r="E573" s="119" t="str">
        <f>IF('BB-2024-Friday'!$AJ575&lt;&gt;"",IF('BB-2024-Friday'!$AJ575="t",0,'BB-2024-Friday'!AM575),"")</f>
        <v/>
      </c>
      <c r="F573" s="119" t="str">
        <f>IF('BB-2024-Friday'!$AJ575&lt;&gt;"",IF('BB-2024-Friday'!$AJ575="t",0,'BB-2024-Friday'!AN575),"")</f>
        <v/>
      </c>
      <c r="G573" s="119" t="str">
        <f>IF('BB-2024-Friday'!$AJ575&lt;&gt;"",IF('BB-2024-Friday'!$AJ575="t",0,'BB-2024-Friday'!AO575),"")</f>
        <v/>
      </c>
      <c r="H573" s="119" t="str">
        <f>IF('BB-2024-Friday'!$AJ575&lt;&gt;"",IF('BB-2024-Friday'!$AJ575="t",0,'BB-2024-Friday'!AP575),"")</f>
        <v/>
      </c>
      <c r="I573" s="119" t="str">
        <f>IF('BB-2024-Friday'!$AJ575&lt;&gt;"",IF('BB-2024-Friday'!$AJ575="t",0,'BB-2024-Friday'!AQ575),"")</f>
        <v/>
      </c>
      <c r="J573" s="119" t="str">
        <f>IF('BB-2024-Friday'!$AJ575&lt;&gt;"",IF('BB-2024-Friday'!$AJ575="t",'BB-2024-Friday'!AM575,0),"")</f>
        <v/>
      </c>
      <c r="K573" s="119" t="str">
        <f>IF('BB-2024-Friday'!$AJ575&lt;&gt;"",IF('BB-2024-Friday'!$AJ575="t",'BB-2024-Friday'!AN575,0),"")</f>
        <v/>
      </c>
      <c r="L573" s="119" t="str">
        <f>IF('BB-2024-Friday'!$AJ575&lt;&gt;"",IF('BB-2024-Friday'!$AJ575="t",'BB-2024-Friday'!AO575,0),"")</f>
        <v/>
      </c>
      <c r="M573" s="119" t="str">
        <f>IF('BB-2024-Friday'!$AJ575&lt;&gt;"",IF('BB-2024-Friday'!$AJ575="t",'BB-2024-Friday'!AP575,0),"")</f>
        <v/>
      </c>
      <c r="N573" s="120" t="str">
        <f>IF('BB-2024-Friday'!$AJ575&lt;&gt;"",IF('BB-2024-Friday'!$AJ575="m",'BB-2024-Friday'!U575,0),"")</f>
        <v/>
      </c>
      <c r="O573" s="120" t="str">
        <f>IF('BB-2024-Friday'!$AJ575&lt;&gt;"",IF('BB-2024-Friday'!$AJ575="m",'BB-2024-Friday'!V575,0),"")</f>
        <v/>
      </c>
    </row>
    <row r="574" spans="1:15" x14ac:dyDescent="0.25">
      <c r="A574" t="str">
        <f>IF('BB-2024-Friday'!AJ576&lt;&gt;"",'BB-2024-Friday'!AJ576,"")</f>
        <v/>
      </c>
      <c r="B574" t="str">
        <f>IF('BB-2024-Friday'!AJ576&lt;&gt;"",'BB-2024-Friday'!AR576,"")</f>
        <v/>
      </c>
      <c r="C574" t="str">
        <f>IF('BB-2024-Friday'!AJ576="m","v","a")</f>
        <v>a</v>
      </c>
      <c r="D574" s="92" t="str">
        <f>IF('BB-2024-Friday'!AJ576&lt;&gt;"",'BB-2024-Friday'!AI576,"")</f>
        <v/>
      </c>
      <c r="E574" s="119" t="str">
        <f>IF('BB-2024-Friday'!$AJ576&lt;&gt;"",IF('BB-2024-Friday'!$AJ576="t",0,'BB-2024-Friday'!AM576),"")</f>
        <v/>
      </c>
      <c r="F574" s="119" t="str">
        <f>IF('BB-2024-Friday'!$AJ576&lt;&gt;"",IF('BB-2024-Friday'!$AJ576="t",0,'BB-2024-Friday'!AN576),"")</f>
        <v/>
      </c>
      <c r="G574" s="119" t="str">
        <f>IF('BB-2024-Friday'!$AJ576&lt;&gt;"",IF('BB-2024-Friday'!$AJ576="t",0,'BB-2024-Friday'!AO576),"")</f>
        <v/>
      </c>
      <c r="H574" s="119" t="str">
        <f>IF('BB-2024-Friday'!$AJ576&lt;&gt;"",IF('BB-2024-Friday'!$AJ576="t",0,'BB-2024-Friday'!AP576),"")</f>
        <v/>
      </c>
      <c r="I574" s="119" t="str">
        <f>IF('BB-2024-Friday'!$AJ576&lt;&gt;"",IF('BB-2024-Friday'!$AJ576="t",0,'BB-2024-Friday'!AQ576),"")</f>
        <v/>
      </c>
      <c r="J574" s="119" t="str">
        <f>IF('BB-2024-Friday'!$AJ576&lt;&gt;"",IF('BB-2024-Friday'!$AJ576="t",'BB-2024-Friday'!AM576,0),"")</f>
        <v/>
      </c>
      <c r="K574" s="119" t="str">
        <f>IF('BB-2024-Friday'!$AJ576&lt;&gt;"",IF('BB-2024-Friday'!$AJ576="t",'BB-2024-Friday'!AN576,0),"")</f>
        <v/>
      </c>
      <c r="L574" s="119" t="str">
        <f>IF('BB-2024-Friday'!$AJ576&lt;&gt;"",IF('BB-2024-Friday'!$AJ576="t",'BB-2024-Friday'!AO576,0),"")</f>
        <v/>
      </c>
      <c r="M574" s="119" t="str">
        <f>IF('BB-2024-Friday'!$AJ576&lt;&gt;"",IF('BB-2024-Friday'!$AJ576="t",'BB-2024-Friday'!AP576,0),"")</f>
        <v/>
      </c>
      <c r="N574" s="120" t="str">
        <f>IF('BB-2024-Friday'!$AJ576&lt;&gt;"",IF('BB-2024-Friday'!$AJ576="m",'BB-2024-Friday'!U576,0),"")</f>
        <v/>
      </c>
      <c r="O574" s="120" t="str">
        <f>IF('BB-2024-Friday'!$AJ576&lt;&gt;"",IF('BB-2024-Friday'!$AJ576="m",'BB-2024-Friday'!V576,0),"")</f>
        <v/>
      </c>
    </row>
    <row r="575" spans="1:15" x14ac:dyDescent="0.25">
      <c r="A575" t="str">
        <f>IF('BB-2024-Friday'!AJ577&lt;&gt;"",'BB-2024-Friday'!AJ577,"")</f>
        <v/>
      </c>
      <c r="B575" t="str">
        <f>IF('BB-2024-Friday'!AJ577&lt;&gt;"",'BB-2024-Friday'!AR577,"")</f>
        <v/>
      </c>
      <c r="C575" t="str">
        <f>IF('BB-2024-Friday'!AJ577="m","v","a")</f>
        <v>a</v>
      </c>
      <c r="D575" s="92" t="str">
        <f>IF('BB-2024-Friday'!AJ577&lt;&gt;"",'BB-2024-Friday'!AI577,"")</f>
        <v/>
      </c>
      <c r="E575" s="119" t="str">
        <f>IF('BB-2024-Friday'!$AJ577&lt;&gt;"",IF('BB-2024-Friday'!$AJ577="t",0,'BB-2024-Friday'!AM577),"")</f>
        <v/>
      </c>
      <c r="F575" s="119" t="str">
        <f>IF('BB-2024-Friday'!$AJ577&lt;&gt;"",IF('BB-2024-Friday'!$AJ577="t",0,'BB-2024-Friday'!AN577),"")</f>
        <v/>
      </c>
      <c r="G575" s="119" t="str">
        <f>IF('BB-2024-Friday'!$AJ577&lt;&gt;"",IF('BB-2024-Friday'!$AJ577="t",0,'BB-2024-Friday'!AO577),"")</f>
        <v/>
      </c>
      <c r="H575" s="119" t="str">
        <f>IF('BB-2024-Friday'!$AJ577&lt;&gt;"",IF('BB-2024-Friday'!$AJ577="t",0,'BB-2024-Friday'!AP577),"")</f>
        <v/>
      </c>
      <c r="I575" s="119" t="str">
        <f>IF('BB-2024-Friday'!$AJ577&lt;&gt;"",IF('BB-2024-Friday'!$AJ577="t",0,'BB-2024-Friday'!AQ577),"")</f>
        <v/>
      </c>
      <c r="J575" s="119" t="str">
        <f>IF('BB-2024-Friday'!$AJ577&lt;&gt;"",IF('BB-2024-Friday'!$AJ577="t",'BB-2024-Friday'!AM577,0),"")</f>
        <v/>
      </c>
      <c r="K575" s="119" t="str">
        <f>IF('BB-2024-Friday'!$AJ577&lt;&gt;"",IF('BB-2024-Friday'!$AJ577="t",'BB-2024-Friday'!AN577,0),"")</f>
        <v/>
      </c>
      <c r="L575" s="119" t="str">
        <f>IF('BB-2024-Friday'!$AJ577&lt;&gt;"",IF('BB-2024-Friday'!$AJ577="t",'BB-2024-Friday'!AO577,0),"")</f>
        <v/>
      </c>
      <c r="M575" s="119" t="str">
        <f>IF('BB-2024-Friday'!$AJ577&lt;&gt;"",IF('BB-2024-Friday'!$AJ577="t",'BB-2024-Friday'!AP577,0),"")</f>
        <v/>
      </c>
      <c r="N575" s="120" t="str">
        <f>IF('BB-2024-Friday'!$AJ577&lt;&gt;"",IF('BB-2024-Friday'!$AJ577="m",'BB-2024-Friday'!U577,0),"")</f>
        <v/>
      </c>
      <c r="O575" s="120" t="str">
        <f>IF('BB-2024-Friday'!$AJ577&lt;&gt;"",IF('BB-2024-Friday'!$AJ577="m",'BB-2024-Friday'!V577,0),"")</f>
        <v/>
      </c>
    </row>
    <row r="576" spans="1:15" x14ac:dyDescent="0.25">
      <c r="A576" t="str">
        <f>IF('BB-2024-Friday'!AJ578&lt;&gt;"",'BB-2024-Friday'!AJ578,"")</f>
        <v/>
      </c>
      <c r="B576" t="str">
        <f>IF('BB-2024-Friday'!AJ578&lt;&gt;"",'BB-2024-Friday'!AR578,"")</f>
        <v/>
      </c>
      <c r="C576" t="str">
        <f>IF('BB-2024-Friday'!AJ578="m","v","a")</f>
        <v>a</v>
      </c>
      <c r="D576" s="92" t="str">
        <f>IF('BB-2024-Friday'!AJ578&lt;&gt;"",'BB-2024-Friday'!AI578,"")</f>
        <v/>
      </c>
      <c r="E576" s="119" t="str">
        <f>IF('BB-2024-Friday'!$AJ578&lt;&gt;"",IF('BB-2024-Friday'!$AJ578="t",0,'BB-2024-Friday'!AM578),"")</f>
        <v/>
      </c>
      <c r="F576" s="119" t="str">
        <f>IF('BB-2024-Friday'!$AJ578&lt;&gt;"",IF('BB-2024-Friday'!$AJ578="t",0,'BB-2024-Friday'!AN578),"")</f>
        <v/>
      </c>
      <c r="G576" s="119" t="str">
        <f>IF('BB-2024-Friday'!$AJ578&lt;&gt;"",IF('BB-2024-Friday'!$AJ578="t",0,'BB-2024-Friday'!AO578),"")</f>
        <v/>
      </c>
      <c r="H576" s="119" t="str">
        <f>IF('BB-2024-Friday'!$AJ578&lt;&gt;"",IF('BB-2024-Friday'!$AJ578="t",0,'BB-2024-Friday'!AP578),"")</f>
        <v/>
      </c>
      <c r="I576" s="119" t="str">
        <f>IF('BB-2024-Friday'!$AJ578&lt;&gt;"",IF('BB-2024-Friday'!$AJ578="t",0,'BB-2024-Friday'!AQ578),"")</f>
        <v/>
      </c>
      <c r="J576" s="119" t="str">
        <f>IF('BB-2024-Friday'!$AJ578&lt;&gt;"",IF('BB-2024-Friday'!$AJ578="t",'BB-2024-Friday'!AM578,0),"")</f>
        <v/>
      </c>
      <c r="K576" s="119" t="str">
        <f>IF('BB-2024-Friday'!$AJ578&lt;&gt;"",IF('BB-2024-Friday'!$AJ578="t",'BB-2024-Friday'!AN578,0),"")</f>
        <v/>
      </c>
      <c r="L576" s="119" t="str">
        <f>IF('BB-2024-Friday'!$AJ578&lt;&gt;"",IF('BB-2024-Friday'!$AJ578="t",'BB-2024-Friday'!AO578,0),"")</f>
        <v/>
      </c>
      <c r="M576" s="119" t="str">
        <f>IF('BB-2024-Friday'!$AJ578&lt;&gt;"",IF('BB-2024-Friday'!$AJ578="t",'BB-2024-Friday'!AP578,0),"")</f>
        <v/>
      </c>
      <c r="N576" s="120" t="str">
        <f>IF('BB-2024-Friday'!$AJ578&lt;&gt;"",IF('BB-2024-Friday'!$AJ578="m",'BB-2024-Friday'!U578,0),"")</f>
        <v/>
      </c>
      <c r="O576" s="120" t="str">
        <f>IF('BB-2024-Friday'!$AJ578&lt;&gt;"",IF('BB-2024-Friday'!$AJ578="m",'BB-2024-Friday'!V578,0),"")</f>
        <v/>
      </c>
    </row>
    <row r="577" spans="1:15" x14ac:dyDescent="0.25">
      <c r="A577" t="str">
        <f>IF('BB-2024-Friday'!AJ579&lt;&gt;"",'BB-2024-Friday'!AJ579,"")</f>
        <v/>
      </c>
      <c r="B577" t="str">
        <f>IF('BB-2024-Friday'!AJ579&lt;&gt;"",'BB-2024-Friday'!AR579,"")</f>
        <v/>
      </c>
      <c r="C577" t="str">
        <f>IF('BB-2024-Friday'!AJ579="m","v","a")</f>
        <v>a</v>
      </c>
      <c r="D577" s="92" t="str">
        <f>IF('BB-2024-Friday'!AJ579&lt;&gt;"",'BB-2024-Friday'!AI579,"")</f>
        <v/>
      </c>
      <c r="E577" s="119" t="str">
        <f>IF('BB-2024-Friday'!$AJ579&lt;&gt;"",IF('BB-2024-Friday'!$AJ579="t",0,'BB-2024-Friday'!AM579),"")</f>
        <v/>
      </c>
      <c r="F577" s="119" t="str">
        <f>IF('BB-2024-Friday'!$AJ579&lt;&gt;"",IF('BB-2024-Friday'!$AJ579="t",0,'BB-2024-Friday'!AN579),"")</f>
        <v/>
      </c>
      <c r="G577" s="119" t="str">
        <f>IF('BB-2024-Friday'!$AJ579&lt;&gt;"",IF('BB-2024-Friday'!$AJ579="t",0,'BB-2024-Friday'!AO579),"")</f>
        <v/>
      </c>
      <c r="H577" s="119" t="str">
        <f>IF('BB-2024-Friday'!$AJ579&lt;&gt;"",IF('BB-2024-Friday'!$AJ579="t",0,'BB-2024-Friday'!AP579),"")</f>
        <v/>
      </c>
      <c r="I577" s="119" t="str">
        <f>IF('BB-2024-Friday'!$AJ579&lt;&gt;"",IF('BB-2024-Friday'!$AJ579="t",0,'BB-2024-Friday'!AQ579),"")</f>
        <v/>
      </c>
      <c r="J577" s="119" t="str">
        <f>IF('BB-2024-Friday'!$AJ579&lt;&gt;"",IF('BB-2024-Friday'!$AJ579="t",'BB-2024-Friday'!AM579,0),"")</f>
        <v/>
      </c>
      <c r="K577" s="119" t="str">
        <f>IF('BB-2024-Friday'!$AJ579&lt;&gt;"",IF('BB-2024-Friday'!$AJ579="t",'BB-2024-Friday'!AN579,0),"")</f>
        <v/>
      </c>
      <c r="L577" s="119" t="str">
        <f>IF('BB-2024-Friday'!$AJ579&lt;&gt;"",IF('BB-2024-Friday'!$AJ579="t",'BB-2024-Friday'!AO579,0),"")</f>
        <v/>
      </c>
      <c r="M577" s="119" t="str">
        <f>IF('BB-2024-Friday'!$AJ579&lt;&gt;"",IF('BB-2024-Friday'!$AJ579="t",'BB-2024-Friday'!AP579,0),"")</f>
        <v/>
      </c>
      <c r="N577" s="120" t="str">
        <f>IF('BB-2024-Friday'!$AJ579&lt;&gt;"",IF('BB-2024-Friday'!$AJ579="m",'BB-2024-Friday'!U579,0),"")</f>
        <v/>
      </c>
      <c r="O577" s="120" t="str">
        <f>IF('BB-2024-Friday'!$AJ579&lt;&gt;"",IF('BB-2024-Friday'!$AJ579="m",'BB-2024-Friday'!V579,0),"")</f>
        <v/>
      </c>
    </row>
    <row r="578" spans="1:15" x14ac:dyDescent="0.25">
      <c r="A578" t="str">
        <f>IF('BB-2024-Friday'!AJ580&lt;&gt;"",'BB-2024-Friday'!AJ580,"")</f>
        <v>m</v>
      </c>
      <c r="B578" t="str">
        <f>IF('BB-2024-Friday'!AJ580&lt;&gt;"",'BB-2024-Friday'!AR580,"")</f>
        <v>Control under over head transmission lines. Dot on road and gate post.</v>
      </c>
      <c r="C578" t="str">
        <f>IF('BB-2024-Friday'!AJ580="m","v","a")</f>
        <v>v</v>
      </c>
      <c r="D578" s="92">
        <f>IF('BB-2024-Friday'!AJ580&lt;&gt;"",'BB-2024-Friday'!AI580,"")</f>
        <v>195.25</v>
      </c>
      <c r="E578" s="119">
        <f>IF('BB-2024-Friday'!$AJ580&lt;&gt;"",IF('BB-2024-Friday'!$AJ580="t",0,'BB-2024-Friday'!AM580),"")</f>
        <v>39</v>
      </c>
      <c r="F578" s="119">
        <f>IF('BB-2024-Friday'!$AJ580&lt;&gt;"",IF('BB-2024-Friday'!$AJ580="t",0,'BB-2024-Friday'!AN580),"")</f>
        <v>47</v>
      </c>
      <c r="G578" s="119">
        <f>IF('BB-2024-Friday'!$AJ580&lt;&gt;"",IF('BB-2024-Friday'!$AJ580="t",0,'BB-2024-Friday'!AO580),"")</f>
        <v>55</v>
      </c>
      <c r="H578" s="119">
        <f>IF('BB-2024-Friday'!$AJ580&lt;&gt;"",IF('BB-2024-Friday'!$AJ580="t",0,'BB-2024-Friday'!AP580),"")</f>
        <v>64</v>
      </c>
      <c r="I578" s="119" t="str">
        <f>IF('BB-2024-Friday'!$AJ580&lt;&gt;"",IF('BB-2024-Friday'!$AJ580="t",0,'BB-2024-Friday'!AQ580),"")</f>
        <v>100</v>
      </c>
      <c r="J578" s="119">
        <f>IF('BB-2024-Friday'!$AJ580&lt;&gt;"",IF('BB-2024-Friday'!$AJ580="t",'BB-2024-Friday'!AM580,0),"")</f>
        <v>0</v>
      </c>
      <c r="K578" s="119">
        <f>IF('BB-2024-Friday'!$AJ580&lt;&gt;"",IF('BB-2024-Friday'!$AJ580="t",'BB-2024-Friday'!AN580,0),"")</f>
        <v>0</v>
      </c>
      <c r="L578" s="119">
        <f>IF('BB-2024-Friday'!$AJ580&lt;&gt;"",IF('BB-2024-Friday'!$AJ580="t",'BB-2024-Friday'!AO580,0),"")</f>
        <v>0</v>
      </c>
      <c r="M578" s="119">
        <f>IF('BB-2024-Friday'!$AJ580&lt;&gt;"",IF('BB-2024-Friday'!$AJ580="t",'BB-2024-Friday'!AP580,0),"")</f>
        <v>0</v>
      </c>
      <c r="N578" s="120">
        <f>IF('BB-2024-Friday'!$AJ580&lt;&gt;"",IF('BB-2024-Friday'!$AJ580="m",'BB-2024-Friday'!U580,0),"")</f>
        <v>28.87753</v>
      </c>
      <c r="O578" s="120">
        <f>IF('BB-2024-Friday'!$AJ580&lt;&gt;"",IF('BB-2024-Friday'!$AJ580="m",'BB-2024-Friday'!V580,0),"")</f>
        <v>29.766860000000001</v>
      </c>
    </row>
    <row r="579" spans="1:15" x14ac:dyDescent="0.25">
      <c r="A579" t="str">
        <f>IF('BB-2024-Friday'!AJ581&lt;&gt;"",'BB-2024-Friday'!AJ581,"")</f>
        <v>o</v>
      </c>
      <c r="B579" t="str">
        <f>IF('BB-2024-Friday'!AJ581&lt;&gt;"",'BB-2024-Friday'!AR581,"")</f>
        <v>T-Junction. STOP. ( on road ). Turn RIGHT to Colenso</v>
      </c>
      <c r="C579" t="str">
        <f>IF('BB-2024-Friday'!AJ581="m","v","a")</f>
        <v>a</v>
      </c>
      <c r="D579" s="92">
        <f>IF('BB-2024-Friday'!AJ581&lt;&gt;"",'BB-2024-Friday'!AI581,"")</f>
        <v>195.76</v>
      </c>
      <c r="E579" s="119">
        <f>IF('BB-2024-Friday'!$AJ581&lt;&gt;"",IF('BB-2024-Friday'!$AJ581="t",0,'BB-2024-Friday'!AM581),"")</f>
        <v>25</v>
      </c>
      <c r="F579" s="119">
        <f>IF('BB-2024-Friday'!$AJ581&lt;&gt;"",IF('BB-2024-Friday'!$AJ581="t",0,'BB-2024-Friday'!AN581),"")</f>
        <v>25</v>
      </c>
      <c r="G579" s="119">
        <f>IF('BB-2024-Friday'!$AJ581&lt;&gt;"",IF('BB-2024-Friday'!$AJ581="t",0,'BB-2024-Friday'!AO581),"")</f>
        <v>25</v>
      </c>
      <c r="H579" s="119">
        <f>IF('BB-2024-Friday'!$AJ581&lt;&gt;"",IF('BB-2024-Friday'!$AJ581="t",0,'BB-2024-Friday'!AP581),"")</f>
        <v>25</v>
      </c>
      <c r="I579" s="119" t="str">
        <f>IF('BB-2024-Friday'!$AJ581&lt;&gt;"",IF('BB-2024-Friday'!$AJ581="t",0,'BB-2024-Friday'!AQ581),"")</f>
        <v>100</v>
      </c>
      <c r="J579" s="119">
        <f>IF('BB-2024-Friday'!$AJ581&lt;&gt;"",IF('BB-2024-Friday'!$AJ581="t",'BB-2024-Friday'!AM581,0),"")</f>
        <v>0</v>
      </c>
      <c r="K579" s="119">
        <f>IF('BB-2024-Friday'!$AJ581&lt;&gt;"",IF('BB-2024-Friday'!$AJ581="t",'BB-2024-Friday'!AN581,0),"")</f>
        <v>0</v>
      </c>
      <c r="L579" s="119">
        <f>IF('BB-2024-Friday'!$AJ581&lt;&gt;"",IF('BB-2024-Friday'!$AJ581="t",'BB-2024-Friday'!AO581,0),"")</f>
        <v>0</v>
      </c>
      <c r="M579" s="119">
        <f>IF('BB-2024-Friday'!$AJ581&lt;&gt;"",IF('BB-2024-Friday'!$AJ581="t",'BB-2024-Friday'!AP581,0),"")</f>
        <v>0</v>
      </c>
      <c r="N579" s="120">
        <f>IF('BB-2024-Friday'!$AJ581&lt;&gt;"",IF('BB-2024-Friday'!$AJ581="m",'BB-2024-Friday'!U581,0),"")</f>
        <v>0</v>
      </c>
      <c r="O579" s="120">
        <f>IF('BB-2024-Friday'!$AJ581&lt;&gt;"",IF('BB-2024-Friday'!$AJ581="m",'BB-2024-Friday'!V581,0),"")</f>
        <v>0</v>
      </c>
    </row>
    <row r="580" spans="1:15" x14ac:dyDescent="0.25">
      <c r="A580" t="str">
        <f>IF('BB-2024-Friday'!AJ582&lt;&gt;"",'BB-2024-Friday'!AJ582,"")</f>
        <v/>
      </c>
      <c r="B580" t="str">
        <f>IF('BB-2024-Friday'!AJ582&lt;&gt;"",'BB-2024-Friday'!AR582,"")</f>
        <v/>
      </c>
      <c r="C580" t="str">
        <f>IF('BB-2024-Friday'!AJ582="m","v","a")</f>
        <v>a</v>
      </c>
      <c r="D580" s="92" t="str">
        <f>IF('BB-2024-Friday'!AJ582&lt;&gt;"",'BB-2024-Friday'!AI582,"")</f>
        <v/>
      </c>
      <c r="E580" s="119" t="str">
        <f>IF('BB-2024-Friday'!$AJ582&lt;&gt;"",IF('BB-2024-Friday'!$AJ582="t",0,'BB-2024-Friday'!AM582),"")</f>
        <v/>
      </c>
      <c r="F580" s="119" t="str">
        <f>IF('BB-2024-Friday'!$AJ582&lt;&gt;"",IF('BB-2024-Friday'!$AJ582="t",0,'BB-2024-Friday'!AN582),"")</f>
        <v/>
      </c>
      <c r="G580" s="119" t="str">
        <f>IF('BB-2024-Friday'!$AJ582&lt;&gt;"",IF('BB-2024-Friday'!$AJ582="t",0,'BB-2024-Friday'!AO582),"")</f>
        <v/>
      </c>
      <c r="H580" s="119" t="str">
        <f>IF('BB-2024-Friday'!$AJ582&lt;&gt;"",IF('BB-2024-Friday'!$AJ582="t",0,'BB-2024-Friday'!AP582),"")</f>
        <v/>
      </c>
      <c r="I580" s="119" t="str">
        <f>IF('BB-2024-Friday'!$AJ582&lt;&gt;"",IF('BB-2024-Friday'!$AJ582="t",0,'BB-2024-Friday'!AQ582),"")</f>
        <v/>
      </c>
      <c r="J580" s="119" t="str">
        <f>IF('BB-2024-Friday'!$AJ582&lt;&gt;"",IF('BB-2024-Friday'!$AJ582="t",'BB-2024-Friday'!AM582,0),"")</f>
        <v/>
      </c>
      <c r="K580" s="119" t="str">
        <f>IF('BB-2024-Friday'!$AJ582&lt;&gt;"",IF('BB-2024-Friday'!$AJ582="t",'BB-2024-Friday'!AN582,0),"")</f>
        <v/>
      </c>
      <c r="L580" s="119" t="str">
        <f>IF('BB-2024-Friday'!$AJ582&lt;&gt;"",IF('BB-2024-Friday'!$AJ582="t",'BB-2024-Friday'!AO582,0),"")</f>
        <v/>
      </c>
      <c r="M580" s="119" t="str">
        <f>IF('BB-2024-Friday'!$AJ582&lt;&gt;"",IF('BB-2024-Friday'!$AJ582="t",'BB-2024-Friday'!AP582,0),"")</f>
        <v/>
      </c>
      <c r="N580" s="120" t="str">
        <f>IF('BB-2024-Friday'!$AJ582&lt;&gt;"",IF('BB-2024-Friday'!$AJ582="m",'BB-2024-Friday'!U582,0),"")</f>
        <v/>
      </c>
      <c r="O580" s="120" t="str">
        <f>IF('BB-2024-Friday'!$AJ582&lt;&gt;"",IF('BB-2024-Friday'!$AJ582="m",'BB-2024-Friday'!V582,0),"")</f>
        <v/>
      </c>
    </row>
    <row r="581" spans="1:15" x14ac:dyDescent="0.25">
      <c r="A581" t="str">
        <f>IF('BB-2024-Friday'!AJ583&lt;&gt;"",'BB-2024-Friday'!AJ583,"")</f>
        <v/>
      </c>
      <c r="B581" t="str">
        <f>IF('BB-2024-Friday'!AJ583&lt;&gt;"",'BB-2024-Friday'!AR583,"")</f>
        <v/>
      </c>
      <c r="C581" t="str">
        <f>IF('BB-2024-Friday'!AJ583="m","v","a")</f>
        <v>a</v>
      </c>
      <c r="D581" s="92" t="str">
        <f>IF('BB-2024-Friday'!AJ583&lt;&gt;"",'BB-2024-Friday'!AI583,"")</f>
        <v/>
      </c>
      <c r="E581" s="119" t="str">
        <f>IF('BB-2024-Friday'!$AJ583&lt;&gt;"",IF('BB-2024-Friday'!$AJ583="t",0,'BB-2024-Friday'!AM583),"")</f>
        <v/>
      </c>
      <c r="F581" s="119" t="str">
        <f>IF('BB-2024-Friday'!$AJ583&lt;&gt;"",IF('BB-2024-Friday'!$AJ583="t",0,'BB-2024-Friday'!AN583),"")</f>
        <v/>
      </c>
      <c r="G581" s="119" t="str">
        <f>IF('BB-2024-Friday'!$AJ583&lt;&gt;"",IF('BB-2024-Friday'!$AJ583="t",0,'BB-2024-Friday'!AO583),"")</f>
        <v/>
      </c>
      <c r="H581" s="119" t="str">
        <f>IF('BB-2024-Friday'!$AJ583&lt;&gt;"",IF('BB-2024-Friday'!$AJ583="t",0,'BB-2024-Friday'!AP583),"")</f>
        <v/>
      </c>
      <c r="I581" s="119" t="str">
        <f>IF('BB-2024-Friday'!$AJ583&lt;&gt;"",IF('BB-2024-Friday'!$AJ583="t",0,'BB-2024-Friday'!AQ583),"")</f>
        <v/>
      </c>
      <c r="J581" s="119" t="str">
        <f>IF('BB-2024-Friday'!$AJ583&lt;&gt;"",IF('BB-2024-Friday'!$AJ583="t",'BB-2024-Friday'!AM583,0),"")</f>
        <v/>
      </c>
      <c r="K581" s="119" t="str">
        <f>IF('BB-2024-Friday'!$AJ583&lt;&gt;"",IF('BB-2024-Friday'!$AJ583="t",'BB-2024-Friday'!AN583,0),"")</f>
        <v/>
      </c>
      <c r="L581" s="119" t="str">
        <f>IF('BB-2024-Friday'!$AJ583&lt;&gt;"",IF('BB-2024-Friday'!$AJ583="t",'BB-2024-Friday'!AO583,0),"")</f>
        <v/>
      </c>
      <c r="M581" s="119" t="str">
        <f>IF('BB-2024-Friday'!$AJ583&lt;&gt;"",IF('BB-2024-Friday'!$AJ583="t",'BB-2024-Friday'!AP583,0),"")</f>
        <v/>
      </c>
      <c r="N581" s="120" t="str">
        <f>IF('BB-2024-Friday'!$AJ583&lt;&gt;"",IF('BB-2024-Friday'!$AJ583="m",'BB-2024-Friday'!U583,0),"")</f>
        <v/>
      </c>
      <c r="O581" s="120" t="str">
        <f>IF('BB-2024-Friday'!$AJ583&lt;&gt;"",IF('BB-2024-Friday'!$AJ583="m",'BB-2024-Friday'!V583,0),"")</f>
        <v/>
      </c>
    </row>
    <row r="582" spans="1:15" x14ac:dyDescent="0.25">
      <c r="A582" t="str">
        <f>IF('BB-2024-Friday'!AJ584&lt;&gt;"",'BB-2024-Friday'!AJ584,"")</f>
        <v/>
      </c>
      <c r="B582" t="str">
        <f>IF('BB-2024-Friday'!AJ584&lt;&gt;"",'BB-2024-Friday'!AR584,"")</f>
        <v/>
      </c>
      <c r="C582" t="str">
        <f>IF('BB-2024-Friday'!AJ584="m","v","a")</f>
        <v>a</v>
      </c>
      <c r="D582" s="92" t="str">
        <f>IF('BB-2024-Friday'!AJ584&lt;&gt;"",'BB-2024-Friday'!AI584,"")</f>
        <v/>
      </c>
      <c r="E582" s="119" t="str">
        <f>IF('BB-2024-Friday'!$AJ584&lt;&gt;"",IF('BB-2024-Friday'!$AJ584="t",0,'BB-2024-Friday'!AM584),"")</f>
        <v/>
      </c>
      <c r="F582" s="119" t="str">
        <f>IF('BB-2024-Friday'!$AJ584&lt;&gt;"",IF('BB-2024-Friday'!$AJ584="t",0,'BB-2024-Friday'!AN584),"")</f>
        <v/>
      </c>
      <c r="G582" s="119" t="str">
        <f>IF('BB-2024-Friday'!$AJ584&lt;&gt;"",IF('BB-2024-Friday'!$AJ584="t",0,'BB-2024-Friday'!AO584),"")</f>
        <v/>
      </c>
      <c r="H582" s="119" t="str">
        <f>IF('BB-2024-Friday'!$AJ584&lt;&gt;"",IF('BB-2024-Friday'!$AJ584="t",0,'BB-2024-Friday'!AP584),"")</f>
        <v/>
      </c>
      <c r="I582" s="119" t="str">
        <f>IF('BB-2024-Friday'!$AJ584&lt;&gt;"",IF('BB-2024-Friday'!$AJ584="t",0,'BB-2024-Friday'!AQ584),"")</f>
        <v/>
      </c>
      <c r="J582" s="119" t="str">
        <f>IF('BB-2024-Friday'!$AJ584&lt;&gt;"",IF('BB-2024-Friday'!$AJ584="t",'BB-2024-Friday'!AM584,0),"")</f>
        <v/>
      </c>
      <c r="K582" s="119" t="str">
        <f>IF('BB-2024-Friday'!$AJ584&lt;&gt;"",IF('BB-2024-Friday'!$AJ584="t",'BB-2024-Friday'!AN584,0),"")</f>
        <v/>
      </c>
      <c r="L582" s="119" t="str">
        <f>IF('BB-2024-Friday'!$AJ584&lt;&gt;"",IF('BB-2024-Friday'!$AJ584="t",'BB-2024-Friday'!AO584,0),"")</f>
        <v/>
      </c>
      <c r="M582" s="119" t="str">
        <f>IF('BB-2024-Friday'!$AJ584&lt;&gt;"",IF('BB-2024-Friday'!$AJ584="t",'BB-2024-Friday'!AP584,0),"")</f>
        <v/>
      </c>
      <c r="N582" s="120" t="str">
        <f>IF('BB-2024-Friday'!$AJ584&lt;&gt;"",IF('BB-2024-Friday'!$AJ584="m",'BB-2024-Friday'!U584,0),"")</f>
        <v/>
      </c>
      <c r="O582" s="120" t="str">
        <f>IF('BB-2024-Friday'!$AJ584&lt;&gt;"",IF('BB-2024-Friday'!$AJ584="m",'BB-2024-Friday'!V584,0),"")</f>
        <v/>
      </c>
    </row>
    <row r="583" spans="1:15" x14ac:dyDescent="0.25">
      <c r="A583" t="str">
        <f>IF('BB-2024-Friday'!AJ585&lt;&gt;"",'BB-2024-Friday'!AJ585,"")</f>
        <v/>
      </c>
      <c r="B583" t="str">
        <f>IF('BB-2024-Friday'!AJ585&lt;&gt;"",'BB-2024-Friday'!AR585,"")</f>
        <v/>
      </c>
      <c r="C583" t="str">
        <f>IF('BB-2024-Friday'!AJ585="m","v","a")</f>
        <v>a</v>
      </c>
      <c r="D583" s="92" t="str">
        <f>IF('BB-2024-Friday'!AJ585&lt;&gt;"",'BB-2024-Friday'!AI585,"")</f>
        <v/>
      </c>
      <c r="E583" s="119" t="str">
        <f>IF('BB-2024-Friday'!$AJ585&lt;&gt;"",IF('BB-2024-Friday'!$AJ585="t",0,'BB-2024-Friday'!AM585),"")</f>
        <v/>
      </c>
      <c r="F583" s="119" t="str">
        <f>IF('BB-2024-Friday'!$AJ585&lt;&gt;"",IF('BB-2024-Friday'!$AJ585="t",0,'BB-2024-Friday'!AN585),"")</f>
        <v/>
      </c>
      <c r="G583" s="119" t="str">
        <f>IF('BB-2024-Friday'!$AJ585&lt;&gt;"",IF('BB-2024-Friday'!$AJ585="t",0,'BB-2024-Friday'!AO585),"")</f>
        <v/>
      </c>
      <c r="H583" s="119" t="str">
        <f>IF('BB-2024-Friday'!$AJ585&lt;&gt;"",IF('BB-2024-Friday'!$AJ585="t",0,'BB-2024-Friday'!AP585),"")</f>
        <v/>
      </c>
      <c r="I583" s="119" t="str">
        <f>IF('BB-2024-Friday'!$AJ585&lt;&gt;"",IF('BB-2024-Friday'!$AJ585="t",0,'BB-2024-Friday'!AQ585),"")</f>
        <v/>
      </c>
      <c r="J583" s="119" t="str">
        <f>IF('BB-2024-Friday'!$AJ585&lt;&gt;"",IF('BB-2024-Friday'!$AJ585="t",'BB-2024-Friday'!AM585,0),"")</f>
        <v/>
      </c>
      <c r="K583" s="119" t="str">
        <f>IF('BB-2024-Friday'!$AJ585&lt;&gt;"",IF('BB-2024-Friday'!$AJ585="t",'BB-2024-Friday'!AN585,0),"")</f>
        <v/>
      </c>
      <c r="L583" s="119" t="str">
        <f>IF('BB-2024-Friday'!$AJ585&lt;&gt;"",IF('BB-2024-Friday'!$AJ585="t",'BB-2024-Friday'!AO585,0),"")</f>
        <v/>
      </c>
      <c r="M583" s="119" t="str">
        <f>IF('BB-2024-Friday'!$AJ585&lt;&gt;"",IF('BB-2024-Friday'!$AJ585="t",'BB-2024-Friday'!AP585,0),"")</f>
        <v/>
      </c>
      <c r="N583" s="120" t="str">
        <f>IF('BB-2024-Friday'!$AJ585&lt;&gt;"",IF('BB-2024-Friday'!$AJ585="m",'BB-2024-Friday'!U585,0),"")</f>
        <v/>
      </c>
      <c r="O583" s="120" t="str">
        <f>IF('BB-2024-Friday'!$AJ585&lt;&gt;"",IF('BB-2024-Friday'!$AJ585="m",'BB-2024-Friday'!V585,0),"")</f>
        <v/>
      </c>
    </row>
    <row r="584" spans="1:15" x14ac:dyDescent="0.25">
      <c r="A584" t="str">
        <f>IF('BB-2024-Friday'!AJ586&lt;&gt;"",'BB-2024-Friday'!AJ586,"")</f>
        <v>f</v>
      </c>
      <c r="B584" t="str">
        <f>IF('BB-2024-Friday'!AJ586&lt;&gt;"",'BB-2024-Friday'!AR586,"")</f>
        <v>Power Lines</v>
      </c>
      <c r="C584" t="str">
        <f>IF('BB-2024-Friday'!AJ586="m","v","a")</f>
        <v>a</v>
      </c>
      <c r="D584" s="92">
        <f>IF('BB-2024-Friday'!AJ586&lt;&gt;"",'BB-2024-Friday'!AI586,"")</f>
        <v>196.45</v>
      </c>
      <c r="E584" s="119">
        <f>IF('BB-2024-Friday'!$AJ586&lt;&gt;"",IF('BB-2024-Friday'!$AJ586="t",0,'BB-2024-Friday'!AM586),"")</f>
        <v>43</v>
      </c>
      <c r="F584" s="119">
        <f>IF('BB-2024-Friday'!$AJ586&lt;&gt;"",IF('BB-2024-Friday'!$AJ586="t",0,'BB-2024-Friday'!AN586),"")</f>
        <v>51</v>
      </c>
      <c r="G584" s="119">
        <f>IF('BB-2024-Friday'!$AJ586&lt;&gt;"",IF('BB-2024-Friday'!$AJ586="t",0,'BB-2024-Friday'!AO586),"")</f>
        <v>59</v>
      </c>
      <c r="H584" s="119">
        <f>IF('BB-2024-Friday'!$AJ586&lt;&gt;"",IF('BB-2024-Friday'!$AJ586="t",0,'BB-2024-Friday'!AP586),"")</f>
        <v>66</v>
      </c>
      <c r="I584" s="119" t="str">
        <f>IF('BB-2024-Friday'!$AJ586&lt;&gt;"",IF('BB-2024-Friday'!$AJ586="t",0,'BB-2024-Friday'!AQ586),"")</f>
        <v>100</v>
      </c>
      <c r="J584" s="119">
        <f>IF('BB-2024-Friday'!$AJ586&lt;&gt;"",IF('BB-2024-Friday'!$AJ586="t",'BB-2024-Friday'!AM586,0),"")</f>
        <v>0</v>
      </c>
      <c r="K584" s="119">
        <f>IF('BB-2024-Friday'!$AJ586&lt;&gt;"",IF('BB-2024-Friday'!$AJ586="t",'BB-2024-Friday'!AN586,0),"")</f>
        <v>0</v>
      </c>
      <c r="L584" s="119">
        <f>IF('BB-2024-Friday'!$AJ586&lt;&gt;"",IF('BB-2024-Friday'!$AJ586="t",'BB-2024-Friday'!AO586,0),"")</f>
        <v>0</v>
      </c>
      <c r="M584" s="119">
        <f>IF('BB-2024-Friday'!$AJ586&lt;&gt;"",IF('BB-2024-Friday'!$AJ586="t",'BB-2024-Friday'!AP586,0),"")</f>
        <v>0</v>
      </c>
      <c r="N584" s="120">
        <f>IF('BB-2024-Friday'!$AJ586&lt;&gt;"",IF('BB-2024-Friday'!$AJ586="m",'BB-2024-Friday'!U586,0),"")</f>
        <v>0</v>
      </c>
      <c r="O584" s="120">
        <f>IF('BB-2024-Friday'!$AJ586&lt;&gt;"",IF('BB-2024-Friday'!$AJ586="m",'BB-2024-Friday'!V586,0),"")</f>
        <v>0</v>
      </c>
    </row>
    <row r="585" spans="1:15" x14ac:dyDescent="0.25">
      <c r="A585" t="str">
        <f>IF('BB-2024-Friday'!AJ587&lt;&gt;"",'BB-2024-Friday'!AJ587,"")</f>
        <v/>
      </c>
      <c r="B585" t="str">
        <f>IF('BB-2024-Friday'!AJ587&lt;&gt;"",'BB-2024-Friday'!AR587,"")</f>
        <v/>
      </c>
      <c r="C585" t="str">
        <f>IF('BB-2024-Friday'!AJ587="m","v","a")</f>
        <v>a</v>
      </c>
      <c r="D585" s="92" t="str">
        <f>IF('BB-2024-Friday'!AJ587&lt;&gt;"",'BB-2024-Friday'!AI587,"")</f>
        <v/>
      </c>
      <c r="E585" s="119" t="str">
        <f>IF('BB-2024-Friday'!$AJ587&lt;&gt;"",IF('BB-2024-Friday'!$AJ587="t",0,'BB-2024-Friday'!AM587),"")</f>
        <v/>
      </c>
      <c r="F585" s="119" t="str">
        <f>IF('BB-2024-Friday'!$AJ587&lt;&gt;"",IF('BB-2024-Friday'!$AJ587="t",0,'BB-2024-Friday'!AN587),"")</f>
        <v/>
      </c>
      <c r="G585" s="119" t="str">
        <f>IF('BB-2024-Friday'!$AJ587&lt;&gt;"",IF('BB-2024-Friday'!$AJ587="t",0,'BB-2024-Friday'!AO587),"")</f>
        <v/>
      </c>
      <c r="H585" s="119" t="str">
        <f>IF('BB-2024-Friday'!$AJ587&lt;&gt;"",IF('BB-2024-Friday'!$AJ587="t",0,'BB-2024-Friday'!AP587),"")</f>
        <v/>
      </c>
      <c r="I585" s="119" t="str">
        <f>IF('BB-2024-Friday'!$AJ587&lt;&gt;"",IF('BB-2024-Friday'!$AJ587="t",0,'BB-2024-Friday'!AQ587),"")</f>
        <v/>
      </c>
      <c r="J585" s="119" t="str">
        <f>IF('BB-2024-Friday'!$AJ587&lt;&gt;"",IF('BB-2024-Friday'!$AJ587="t",'BB-2024-Friday'!AM587,0),"")</f>
        <v/>
      </c>
      <c r="K585" s="119" t="str">
        <f>IF('BB-2024-Friday'!$AJ587&lt;&gt;"",IF('BB-2024-Friday'!$AJ587="t",'BB-2024-Friday'!AN587,0),"")</f>
        <v/>
      </c>
      <c r="L585" s="119" t="str">
        <f>IF('BB-2024-Friday'!$AJ587&lt;&gt;"",IF('BB-2024-Friday'!$AJ587="t",'BB-2024-Friday'!AO587,0),"")</f>
        <v/>
      </c>
      <c r="M585" s="119" t="str">
        <f>IF('BB-2024-Friday'!$AJ587&lt;&gt;"",IF('BB-2024-Friday'!$AJ587="t",'BB-2024-Friday'!AP587,0),"")</f>
        <v/>
      </c>
      <c r="N585" s="120" t="str">
        <f>IF('BB-2024-Friday'!$AJ587&lt;&gt;"",IF('BB-2024-Friday'!$AJ587="m",'BB-2024-Friday'!U587,0),"")</f>
        <v/>
      </c>
      <c r="O585" s="120" t="str">
        <f>IF('BB-2024-Friday'!$AJ587&lt;&gt;"",IF('BB-2024-Friday'!$AJ587="m",'BB-2024-Friday'!V587,0),"")</f>
        <v/>
      </c>
    </row>
    <row r="586" spans="1:15" x14ac:dyDescent="0.25">
      <c r="A586" t="str">
        <f>IF('BB-2024-Friday'!AJ588&lt;&gt;"",'BB-2024-Friday'!AJ588,"")</f>
        <v/>
      </c>
      <c r="B586" t="str">
        <f>IF('BB-2024-Friday'!AJ588&lt;&gt;"",'BB-2024-Friday'!AR588,"")</f>
        <v/>
      </c>
      <c r="C586" t="str">
        <f>IF('BB-2024-Friday'!AJ588="m","v","a")</f>
        <v>a</v>
      </c>
      <c r="D586" s="92" t="str">
        <f>IF('BB-2024-Friday'!AJ588&lt;&gt;"",'BB-2024-Friday'!AI588,"")</f>
        <v/>
      </c>
      <c r="E586" s="119" t="str">
        <f>IF('BB-2024-Friday'!$AJ588&lt;&gt;"",IF('BB-2024-Friday'!$AJ588="t",0,'BB-2024-Friday'!AM588),"")</f>
        <v/>
      </c>
      <c r="F586" s="119" t="str">
        <f>IF('BB-2024-Friday'!$AJ588&lt;&gt;"",IF('BB-2024-Friday'!$AJ588="t",0,'BB-2024-Friday'!AN588),"")</f>
        <v/>
      </c>
      <c r="G586" s="119" t="str">
        <f>IF('BB-2024-Friday'!$AJ588&lt;&gt;"",IF('BB-2024-Friday'!$AJ588="t",0,'BB-2024-Friday'!AO588),"")</f>
        <v/>
      </c>
      <c r="H586" s="119" t="str">
        <f>IF('BB-2024-Friday'!$AJ588&lt;&gt;"",IF('BB-2024-Friday'!$AJ588="t",0,'BB-2024-Friday'!AP588),"")</f>
        <v/>
      </c>
      <c r="I586" s="119" t="str">
        <f>IF('BB-2024-Friday'!$AJ588&lt;&gt;"",IF('BB-2024-Friday'!$AJ588="t",0,'BB-2024-Friday'!AQ588),"")</f>
        <v/>
      </c>
      <c r="J586" s="119" t="str">
        <f>IF('BB-2024-Friday'!$AJ588&lt;&gt;"",IF('BB-2024-Friday'!$AJ588="t",'BB-2024-Friday'!AM588,0),"")</f>
        <v/>
      </c>
      <c r="K586" s="119" t="str">
        <f>IF('BB-2024-Friday'!$AJ588&lt;&gt;"",IF('BB-2024-Friday'!$AJ588="t",'BB-2024-Friday'!AN588,0),"")</f>
        <v/>
      </c>
      <c r="L586" s="119" t="str">
        <f>IF('BB-2024-Friday'!$AJ588&lt;&gt;"",IF('BB-2024-Friday'!$AJ588="t",'BB-2024-Friday'!AO588,0),"")</f>
        <v/>
      </c>
      <c r="M586" s="119" t="str">
        <f>IF('BB-2024-Friday'!$AJ588&lt;&gt;"",IF('BB-2024-Friday'!$AJ588="t",'BB-2024-Friday'!AP588,0),"")</f>
        <v/>
      </c>
      <c r="N586" s="120" t="str">
        <f>IF('BB-2024-Friday'!$AJ588&lt;&gt;"",IF('BB-2024-Friday'!$AJ588="m",'BB-2024-Friday'!U588,0),"")</f>
        <v/>
      </c>
      <c r="O586" s="120" t="str">
        <f>IF('BB-2024-Friday'!$AJ588&lt;&gt;"",IF('BB-2024-Friday'!$AJ588="m",'BB-2024-Friday'!V588,0),"")</f>
        <v/>
      </c>
    </row>
    <row r="587" spans="1:15" x14ac:dyDescent="0.25">
      <c r="A587" t="str">
        <f>IF('BB-2024-Friday'!AJ589&lt;&gt;"",'BB-2024-Friday'!AJ589,"")</f>
        <v/>
      </c>
      <c r="B587" t="str">
        <f>IF('BB-2024-Friday'!AJ589&lt;&gt;"",'BB-2024-Friday'!AR589,"")</f>
        <v/>
      </c>
      <c r="C587" t="str">
        <f>IF('BB-2024-Friday'!AJ589="m","v","a")</f>
        <v>a</v>
      </c>
      <c r="D587" s="92" t="str">
        <f>IF('BB-2024-Friday'!AJ589&lt;&gt;"",'BB-2024-Friday'!AI589,"")</f>
        <v/>
      </c>
      <c r="E587" s="119" t="str">
        <f>IF('BB-2024-Friday'!$AJ589&lt;&gt;"",IF('BB-2024-Friday'!$AJ589="t",0,'BB-2024-Friday'!AM589),"")</f>
        <v/>
      </c>
      <c r="F587" s="119" t="str">
        <f>IF('BB-2024-Friday'!$AJ589&lt;&gt;"",IF('BB-2024-Friday'!$AJ589="t",0,'BB-2024-Friday'!AN589),"")</f>
        <v/>
      </c>
      <c r="G587" s="119" t="str">
        <f>IF('BB-2024-Friday'!$AJ589&lt;&gt;"",IF('BB-2024-Friday'!$AJ589="t",0,'BB-2024-Friday'!AO589),"")</f>
        <v/>
      </c>
      <c r="H587" s="119" t="str">
        <f>IF('BB-2024-Friday'!$AJ589&lt;&gt;"",IF('BB-2024-Friday'!$AJ589="t",0,'BB-2024-Friday'!AP589),"")</f>
        <v/>
      </c>
      <c r="I587" s="119" t="str">
        <f>IF('BB-2024-Friday'!$AJ589&lt;&gt;"",IF('BB-2024-Friday'!$AJ589="t",0,'BB-2024-Friday'!AQ589),"")</f>
        <v/>
      </c>
      <c r="J587" s="119" t="str">
        <f>IF('BB-2024-Friday'!$AJ589&lt;&gt;"",IF('BB-2024-Friday'!$AJ589="t",'BB-2024-Friday'!AM589,0),"")</f>
        <v/>
      </c>
      <c r="K587" s="119" t="str">
        <f>IF('BB-2024-Friday'!$AJ589&lt;&gt;"",IF('BB-2024-Friday'!$AJ589="t",'BB-2024-Friday'!AN589,0),"")</f>
        <v/>
      </c>
      <c r="L587" s="119" t="str">
        <f>IF('BB-2024-Friday'!$AJ589&lt;&gt;"",IF('BB-2024-Friday'!$AJ589="t",'BB-2024-Friday'!AO589,0),"")</f>
        <v/>
      </c>
      <c r="M587" s="119" t="str">
        <f>IF('BB-2024-Friday'!$AJ589&lt;&gt;"",IF('BB-2024-Friday'!$AJ589="t",'BB-2024-Friday'!AP589,0),"")</f>
        <v/>
      </c>
      <c r="N587" s="120" t="str">
        <f>IF('BB-2024-Friday'!$AJ589&lt;&gt;"",IF('BB-2024-Friday'!$AJ589="m",'BB-2024-Friday'!U589,0),"")</f>
        <v/>
      </c>
      <c r="O587" s="120" t="str">
        <f>IF('BB-2024-Friday'!$AJ589&lt;&gt;"",IF('BB-2024-Friday'!$AJ589="m",'BB-2024-Friday'!V589,0),"")</f>
        <v/>
      </c>
    </row>
    <row r="588" spans="1:15" x14ac:dyDescent="0.25">
      <c r="A588" t="str">
        <f>IF('BB-2024-Friday'!AJ590&lt;&gt;"",'BB-2024-Friday'!AJ590,"")</f>
        <v/>
      </c>
      <c r="B588" t="str">
        <f>IF('BB-2024-Friday'!AJ590&lt;&gt;"",'BB-2024-Friday'!AR590,"")</f>
        <v/>
      </c>
      <c r="C588" t="str">
        <f>IF('BB-2024-Friday'!AJ590="m","v","a")</f>
        <v>a</v>
      </c>
      <c r="D588" s="92" t="str">
        <f>IF('BB-2024-Friday'!AJ590&lt;&gt;"",'BB-2024-Friday'!AI590,"")</f>
        <v/>
      </c>
      <c r="E588" s="119" t="str">
        <f>IF('BB-2024-Friday'!$AJ590&lt;&gt;"",IF('BB-2024-Friday'!$AJ590="t",0,'BB-2024-Friday'!AM590),"")</f>
        <v/>
      </c>
      <c r="F588" s="119" t="str">
        <f>IF('BB-2024-Friday'!$AJ590&lt;&gt;"",IF('BB-2024-Friday'!$AJ590="t",0,'BB-2024-Friday'!AN590),"")</f>
        <v/>
      </c>
      <c r="G588" s="119" t="str">
        <f>IF('BB-2024-Friday'!$AJ590&lt;&gt;"",IF('BB-2024-Friday'!$AJ590="t",0,'BB-2024-Friday'!AO590),"")</f>
        <v/>
      </c>
      <c r="H588" s="119" t="str">
        <f>IF('BB-2024-Friday'!$AJ590&lt;&gt;"",IF('BB-2024-Friday'!$AJ590="t",0,'BB-2024-Friday'!AP590),"")</f>
        <v/>
      </c>
      <c r="I588" s="119" t="str">
        <f>IF('BB-2024-Friday'!$AJ590&lt;&gt;"",IF('BB-2024-Friday'!$AJ590="t",0,'BB-2024-Friday'!AQ590),"")</f>
        <v/>
      </c>
      <c r="J588" s="119" t="str">
        <f>IF('BB-2024-Friday'!$AJ590&lt;&gt;"",IF('BB-2024-Friday'!$AJ590="t",'BB-2024-Friday'!AM590,0),"")</f>
        <v/>
      </c>
      <c r="K588" s="119" t="str">
        <f>IF('BB-2024-Friday'!$AJ590&lt;&gt;"",IF('BB-2024-Friday'!$AJ590="t",'BB-2024-Friday'!AN590,0),"")</f>
        <v/>
      </c>
      <c r="L588" s="119" t="str">
        <f>IF('BB-2024-Friday'!$AJ590&lt;&gt;"",IF('BB-2024-Friday'!$AJ590="t",'BB-2024-Friday'!AO590,0),"")</f>
        <v/>
      </c>
      <c r="M588" s="119" t="str">
        <f>IF('BB-2024-Friday'!$AJ590&lt;&gt;"",IF('BB-2024-Friday'!$AJ590="t",'BB-2024-Friday'!AP590,0),"")</f>
        <v/>
      </c>
      <c r="N588" s="120" t="str">
        <f>IF('BB-2024-Friday'!$AJ590&lt;&gt;"",IF('BB-2024-Friday'!$AJ590="m",'BB-2024-Friday'!U590,0),"")</f>
        <v/>
      </c>
      <c r="O588" s="120" t="str">
        <f>IF('BB-2024-Friday'!$AJ590&lt;&gt;"",IF('BB-2024-Friday'!$AJ590="m",'BB-2024-Friday'!V590,0),"")</f>
        <v/>
      </c>
    </row>
    <row r="589" spans="1:15" x14ac:dyDescent="0.25">
      <c r="A589" t="str">
        <f>IF('BB-2024-Friday'!AJ591&lt;&gt;"",'BB-2024-Friday'!AJ591,"")</f>
        <v>f</v>
      </c>
      <c r="B589" t="str">
        <f>IF('BB-2024-Friday'!AJ591&lt;&gt;"",'BB-2024-Friday'!AR591,"")</f>
        <v>Power Lines</v>
      </c>
      <c r="C589" t="str">
        <f>IF('BB-2024-Friday'!AJ591="m","v","a")</f>
        <v>a</v>
      </c>
      <c r="D589" s="92">
        <f>IF('BB-2024-Friday'!AJ591&lt;&gt;"",'BB-2024-Friday'!AI591,"")</f>
        <v>198.41</v>
      </c>
      <c r="E589" s="119">
        <f>IF('BB-2024-Friday'!$AJ591&lt;&gt;"",IF('BB-2024-Friday'!$AJ591="t",0,'BB-2024-Friday'!AM591),"")</f>
        <v>50</v>
      </c>
      <c r="F589" s="119">
        <f>IF('BB-2024-Friday'!$AJ591&lt;&gt;"",IF('BB-2024-Friday'!$AJ591="t",0,'BB-2024-Friday'!AN591),"")</f>
        <v>60</v>
      </c>
      <c r="G589" s="119">
        <f>IF('BB-2024-Friday'!$AJ591&lt;&gt;"",IF('BB-2024-Friday'!$AJ591="t",0,'BB-2024-Friday'!AO591),"")</f>
        <v>70</v>
      </c>
      <c r="H589" s="119">
        <f>IF('BB-2024-Friday'!$AJ591&lt;&gt;"",IF('BB-2024-Friday'!$AJ591="t",0,'BB-2024-Friday'!AP591),"")</f>
        <v>80</v>
      </c>
      <c r="I589" s="119" t="str">
        <f>IF('BB-2024-Friday'!$AJ591&lt;&gt;"",IF('BB-2024-Friday'!$AJ591="t",0,'BB-2024-Friday'!AQ591),"")</f>
        <v>100</v>
      </c>
      <c r="J589" s="119">
        <f>IF('BB-2024-Friday'!$AJ591&lt;&gt;"",IF('BB-2024-Friday'!$AJ591="t",'BB-2024-Friday'!AM591,0),"")</f>
        <v>0</v>
      </c>
      <c r="K589" s="119">
        <f>IF('BB-2024-Friday'!$AJ591&lt;&gt;"",IF('BB-2024-Friday'!$AJ591="t",'BB-2024-Friday'!AN591,0),"")</f>
        <v>0</v>
      </c>
      <c r="L589" s="119">
        <f>IF('BB-2024-Friday'!$AJ591&lt;&gt;"",IF('BB-2024-Friday'!$AJ591="t",'BB-2024-Friday'!AO591,0),"")</f>
        <v>0</v>
      </c>
      <c r="M589" s="119">
        <f>IF('BB-2024-Friday'!$AJ591&lt;&gt;"",IF('BB-2024-Friday'!$AJ591="t",'BB-2024-Friday'!AP591,0),"")</f>
        <v>0</v>
      </c>
      <c r="N589" s="120">
        <f>IF('BB-2024-Friday'!$AJ591&lt;&gt;"",IF('BB-2024-Friday'!$AJ591="m",'BB-2024-Friday'!U591,0),"")</f>
        <v>0</v>
      </c>
      <c r="O589" s="120">
        <f>IF('BB-2024-Friday'!$AJ591&lt;&gt;"",IF('BB-2024-Friday'!$AJ591="m",'BB-2024-Friday'!V591,0),"")</f>
        <v>0</v>
      </c>
    </row>
    <row r="590" spans="1:15" x14ac:dyDescent="0.25">
      <c r="A590" t="str">
        <f>IF('BB-2024-Friday'!AJ592&lt;&gt;"",'BB-2024-Friday'!AJ592,"")</f>
        <v>m</v>
      </c>
      <c r="B590" t="str">
        <f>IF('BB-2024-Friday'!AJ592&lt;&gt;"",'BB-2024-Friday'!AR592,"")</f>
        <v>Control @ Fence post + 2 stays. 2 Dots on road.</v>
      </c>
      <c r="C590" t="str">
        <f>IF('BB-2024-Friday'!AJ592="m","v","a")</f>
        <v>v</v>
      </c>
      <c r="D590" s="92">
        <f>IF('BB-2024-Friday'!AJ592&lt;&gt;"",'BB-2024-Friday'!AI592,"")</f>
        <v>199.88</v>
      </c>
      <c r="E590" s="119">
        <f>IF('BB-2024-Friday'!$AJ592&lt;&gt;"",IF('BB-2024-Friday'!$AJ592="t",0,'BB-2024-Friday'!AM592),"")</f>
        <v>50</v>
      </c>
      <c r="F590" s="119">
        <f>IF('BB-2024-Friday'!$AJ592&lt;&gt;"",IF('BB-2024-Friday'!$AJ592="t",0,'BB-2024-Friday'!AN592),"")</f>
        <v>60</v>
      </c>
      <c r="G590" s="119">
        <f>IF('BB-2024-Friday'!$AJ592&lt;&gt;"",IF('BB-2024-Friday'!$AJ592="t",0,'BB-2024-Friday'!AO592),"")</f>
        <v>70</v>
      </c>
      <c r="H590" s="119">
        <f>IF('BB-2024-Friday'!$AJ592&lt;&gt;"",IF('BB-2024-Friday'!$AJ592="t",0,'BB-2024-Friday'!AP592),"")</f>
        <v>80</v>
      </c>
      <c r="I590" s="119" t="str">
        <f>IF('BB-2024-Friday'!$AJ592&lt;&gt;"",IF('BB-2024-Friday'!$AJ592="t",0,'BB-2024-Friday'!AQ592),"")</f>
        <v>100</v>
      </c>
      <c r="J590" s="119">
        <f>IF('BB-2024-Friday'!$AJ592&lt;&gt;"",IF('BB-2024-Friday'!$AJ592="t",'BB-2024-Friday'!AM592,0),"")</f>
        <v>0</v>
      </c>
      <c r="K590" s="119">
        <f>IF('BB-2024-Friday'!$AJ592&lt;&gt;"",IF('BB-2024-Friday'!$AJ592="t",'BB-2024-Friday'!AN592,0),"")</f>
        <v>0</v>
      </c>
      <c r="L590" s="119">
        <f>IF('BB-2024-Friday'!$AJ592&lt;&gt;"",IF('BB-2024-Friday'!$AJ592="t",'BB-2024-Friday'!AO592,0),"")</f>
        <v>0</v>
      </c>
      <c r="M590" s="119">
        <f>IF('BB-2024-Friday'!$AJ592&lt;&gt;"",IF('BB-2024-Friday'!$AJ592="t",'BB-2024-Friday'!AP592,0),"")</f>
        <v>0</v>
      </c>
      <c r="N590" s="120">
        <f>IF('BB-2024-Friday'!$AJ592&lt;&gt;"",IF('BB-2024-Friday'!$AJ592="m",'BB-2024-Friday'!U592,0),"")</f>
        <v>28.84562</v>
      </c>
      <c r="O590" s="120">
        <f>IF('BB-2024-Friday'!$AJ592&lt;&gt;"",IF('BB-2024-Friday'!$AJ592="m",'BB-2024-Friday'!V592,0),"")</f>
        <v>29.796209999999999</v>
      </c>
    </row>
    <row r="591" spans="1:15" x14ac:dyDescent="0.25">
      <c r="A591" t="str">
        <f>IF('BB-2024-Friday'!AJ593&lt;&gt;"",'BB-2024-Friday'!AJ593,"")</f>
        <v/>
      </c>
      <c r="B591" t="str">
        <f>IF('BB-2024-Friday'!AJ593&lt;&gt;"",'BB-2024-Friday'!AR593,"")</f>
        <v/>
      </c>
      <c r="C591" t="str">
        <f>IF('BB-2024-Friday'!AJ593="m","v","a")</f>
        <v>a</v>
      </c>
      <c r="D591" s="92" t="str">
        <f>IF('BB-2024-Friday'!AJ593&lt;&gt;"",'BB-2024-Friday'!AI593,"")</f>
        <v/>
      </c>
      <c r="E591" s="119" t="str">
        <f>IF('BB-2024-Friday'!$AJ593&lt;&gt;"",IF('BB-2024-Friday'!$AJ593="t",0,'BB-2024-Friday'!AM593),"")</f>
        <v/>
      </c>
      <c r="F591" s="119" t="str">
        <f>IF('BB-2024-Friday'!$AJ593&lt;&gt;"",IF('BB-2024-Friday'!$AJ593="t",0,'BB-2024-Friday'!AN593),"")</f>
        <v/>
      </c>
      <c r="G591" s="119" t="str">
        <f>IF('BB-2024-Friday'!$AJ593&lt;&gt;"",IF('BB-2024-Friday'!$AJ593="t",0,'BB-2024-Friday'!AO593),"")</f>
        <v/>
      </c>
      <c r="H591" s="119" t="str">
        <f>IF('BB-2024-Friday'!$AJ593&lt;&gt;"",IF('BB-2024-Friday'!$AJ593="t",0,'BB-2024-Friday'!AP593),"")</f>
        <v/>
      </c>
      <c r="I591" s="119" t="str">
        <f>IF('BB-2024-Friday'!$AJ593&lt;&gt;"",IF('BB-2024-Friday'!$AJ593="t",0,'BB-2024-Friday'!AQ593),"")</f>
        <v/>
      </c>
      <c r="J591" s="119" t="str">
        <f>IF('BB-2024-Friday'!$AJ593&lt;&gt;"",IF('BB-2024-Friday'!$AJ593="t",'BB-2024-Friday'!AM593,0),"")</f>
        <v/>
      </c>
      <c r="K591" s="119" t="str">
        <f>IF('BB-2024-Friday'!$AJ593&lt;&gt;"",IF('BB-2024-Friday'!$AJ593="t",'BB-2024-Friday'!AN593,0),"")</f>
        <v/>
      </c>
      <c r="L591" s="119" t="str">
        <f>IF('BB-2024-Friday'!$AJ593&lt;&gt;"",IF('BB-2024-Friday'!$AJ593="t",'BB-2024-Friday'!AO593,0),"")</f>
        <v/>
      </c>
      <c r="M591" s="119" t="str">
        <f>IF('BB-2024-Friday'!$AJ593&lt;&gt;"",IF('BB-2024-Friday'!$AJ593="t",'BB-2024-Friday'!AP593,0),"")</f>
        <v/>
      </c>
      <c r="N591" s="120" t="str">
        <f>IF('BB-2024-Friday'!$AJ593&lt;&gt;"",IF('BB-2024-Friday'!$AJ593="m",'BB-2024-Friday'!U593,0),"")</f>
        <v/>
      </c>
      <c r="O591" s="120" t="str">
        <f>IF('BB-2024-Friday'!$AJ593&lt;&gt;"",IF('BB-2024-Friday'!$AJ593="m",'BB-2024-Friday'!V593,0),"")</f>
        <v/>
      </c>
    </row>
    <row r="592" spans="1:15" x14ac:dyDescent="0.25">
      <c r="A592" t="str">
        <f>IF('BB-2024-Friday'!AJ594&lt;&gt;"",'BB-2024-Friday'!AJ594,"")</f>
        <v/>
      </c>
      <c r="B592" t="str">
        <f>IF('BB-2024-Friday'!AJ594&lt;&gt;"",'BB-2024-Friday'!AR594,"")</f>
        <v/>
      </c>
      <c r="C592" t="str">
        <f>IF('BB-2024-Friday'!AJ594="m","v","a")</f>
        <v>a</v>
      </c>
      <c r="D592" s="92" t="str">
        <f>IF('BB-2024-Friday'!AJ594&lt;&gt;"",'BB-2024-Friday'!AI594,"")</f>
        <v/>
      </c>
      <c r="E592" s="119" t="str">
        <f>IF('BB-2024-Friday'!$AJ594&lt;&gt;"",IF('BB-2024-Friday'!$AJ594="t",0,'BB-2024-Friday'!AM594),"")</f>
        <v/>
      </c>
      <c r="F592" s="119" t="str">
        <f>IF('BB-2024-Friday'!$AJ594&lt;&gt;"",IF('BB-2024-Friday'!$AJ594="t",0,'BB-2024-Friday'!AN594),"")</f>
        <v/>
      </c>
      <c r="G592" s="119" t="str">
        <f>IF('BB-2024-Friday'!$AJ594&lt;&gt;"",IF('BB-2024-Friday'!$AJ594="t",0,'BB-2024-Friday'!AO594),"")</f>
        <v/>
      </c>
      <c r="H592" s="119" t="str">
        <f>IF('BB-2024-Friday'!$AJ594&lt;&gt;"",IF('BB-2024-Friday'!$AJ594="t",0,'BB-2024-Friday'!AP594),"")</f>
        <v/>
      </c>
      <c r="I592" s="119" t="str">
        <f>IF('BB-2024-Friday'!$AJ594&lt;&gt;"",IF('BB-2024-Friday'!$AJ594="t",0,'BB-2024-Friday'!AQ594),"")</f>
        <v/>
      </c>
      <c r="J592" s="119" t="str">
        <f>IF('BB-2024-Friday'!$AJ594&lt;&gt;"",IF('BB-2024-Friday'!$AJ594="t",'BB-2024-Friday'!AM594,0),"")</f>
        <v/>
      </c>
      <c r="K592" s="119" t="str">
        <f>IF('BB-2024-Friday'!$AJ594&lt;&gt;"",IF('BB-2024-Friday'!$AJ594="t",'BB-2024-Friday'!AN594,0),"")</f>
        <v/>
      </c>
      <c r="L592" s="119" t="str">
        <f>IF('BB-2024-Friday'!$AJ594&lt;&gt;"",IF('BB-2024-Friday'!$AJ594="t",'BB-2024-Friday'!AO594,0),"")</f>
        <v/>
      </c>
      <c r="M592" s="119" t="str">
        <f>IF('BB-2024-Friday'!$AJ594&lt;&gt;"",IF('BB-2024-Friday'!$AJ594="t",'BB-2024-Friday'!AP594,0),"")</f>
        <v/>
      </c>
      <c r="N592" s="120" t="str">
        <f>IF('BB-2024-Friday'!$AJ594&lt;&gt;"",IF('BB-2024-Friday'!$AJ594="m",'BB-2024-Friday'!U594,0),"")</f>
        <v/>
      </c>
      <c r="O592" s="120" t="str">
        <f>IF('BB-2024-Friday'!$AJ594&lt;&gt;"",IF('BB-2024-Friday'!$AJ594="m",'BB-2024-Friday'!V594,0),"")</f>
        <v/>
      </c>
    </row>
    <row r="593" spans="1:15" x14ac:dyDescent="0.25">
      <c r="A593" t="str">
        <f>IF('BB-2024-Friday'!AJ595&lt;&gt;"",'BB-2024-Friday'!AJ595,"")</f>
        <v/>
      </c>
      <c r="B593" t="str">
        <f>IF('BB-2024-Friday'!AJ595&lt;&gt;"",'BB-2024-Friday'!AR595,"")</f>
        <v/>
      </c>
      <c r="C593" t="str">
        <f>IF('BB-2024-Friday'!AJ595="m","v","a")</f>
        <v>a</v>
      </c>
      <c r="D593" s="92" t="str">
        <f>IF('BB-2024-Friday'!AJ595&lt;&gt;"",'BB-2024-Friday'!AI595,"")</f>
        <v/>
      </c>
      <c r="E593" s="119" t="str">
        <f>IF('BB-2024-Friday'!$AJ595&lt;&gt;"",IF('BB-2024-Friday'!$AJ595="t",0,'BB-2024-Friday'!AM595),"")</f>
        <v/>
      </c>
      <c r="F593" s="119" t="str">
        <f>IF('BB-2024-Friday'!$AJ595&lt;&gt;"",IF('BB-2024-Friday'!$AJ595="t",0,'BB-2024-Friday'!AN595),"")</f>
        <v/>
      </c>
      <c r="G593" s="119" t="str">
        <f>IF('BB-2024-Friday'!$AJ595&lt;&gt;"",IF('BB-2024-Friday'!$AJ595="t",0,'BB-2024-Friday'!AO595),"")</f>
        <v/>
      </c>
      <c r="H593" s="119" t="str">
        <f>IF('BB-2024-Friday'!$AJ595&lt;&gt;"",IF('BB-2024-Friday'!$AJ595="t",0,'BB-2024-Friday'!AP595),"")</f>
        <v/>
      </c>
      <c r="I593" s="119" t="str">
        <f>IF('BB-2024-Friday'!$AJ595&lt;&gt;"",IF('BB-2024-Friday'!$AJ595="t",0,'BB-2024-Friday'!AQ595),"")</f>
        <v/>
      </c>
      <c r="J593" s="119" t="str">
        <f>IF('BB-2024-Friday'!$AJ595&lt;&gt;"",IF('BB-2024-Friday'!$AJ595="t",'BB-2024-Friday'!AM595,0),"")</f>
        <v/>
      </c>
      <c r="K593" s="119" t="str">
        <f>IF('BB-2024-Friday'!$AJ595&lt;&gt;"",IF('BB-2024-Friday'!$AJ595="t",'BB-2024-Friday'!AN595,0),"")</f>
        <v/>
      </c>
      <c r="L593" s="119" t="str">
        <f>IF('BB-2024-Friday'!$AJ595&lt;&gt;"",IF('BB-2024-Friday'!$AJ595="t",'BB-2024-Friday'!AO595,0),"")</f>
        <v/>
      </c>
      <c r="M593" s="119" t="str">
        <f>IF('BB-2024-Friday'!$AJ595&lt;&gt;"",IF('BB-2024-Friday'!$AJ595="t",'BB-2024-Friday'!AP595,0),"")</f>
        <v/>
      </c>
      <c r="N593" s="120" t="str">
        <f>IF('BB-2024-Friday'!$AJ595&lt;&gt;"",IF('BB-2024-Friday'!$AJ595="m",'BB-2024-Friday'!U595,0),"")</f>
        <v/>
      </c>
      <c r="O593" s="120" t="str">
        <f>IF('BB-2024-Friday'!$AJ595&lt;&gt;"",IF('BB-2024-Friday'!$AJ595="m",'BB-2024-Friday'!V595,0),"")</f>
        <v/>
      </c>
    </row>
    <row r="594" spans="1:15" x14ac:dyDescent="0.25">
      <c r="A594" t="str">
        <f>IF('BB-2024-Friday'!AJ596&lt;&gt;"",'BB-2024-Friday'!AJ596,"")</f>
        <v/>
      </c>
      <c r="B594" t="str">
        <f>IF('BB-2024-Friday'!AJ596&lt;&gt;"",'BB-2024-Friday'!AR596,"")</f>
        <v/>
      </c>
      <c r="C594" t="str">
        <f>IF('BB-2024-Friday'!AJ596="m","v","a")</f>
        <v>a</v>
      </c>
      <c r="D594" s="92" t="str">
        <f>IF('BB-2024-Friday'!AJ596&lt;&gt;"",'BB-2024-Friday'!AI596,"")</f>
        <v/>
      </c>
      <c r="E594" s="119" t="str">
        <f>IF('BB-2024-Friday'!$AJ596&lt;&gt;"",IF('BB-2024-Friday'!$AJ596="t",0,'BB-2024-Friday'!AM596),"")</f>
        <v/>
      </c>
      <c r="F594" s="119" t="str">
        <f>IF('BB-2024-Friday'!$AJ596&lt;&gt;"",IF('BB-2024-Friday'!$AJ596="t",0,'BB-2024-Friday'!AN596),"")</f>
        <v/>
      </c>
      <c r="G594" s="119" t="str">
        <f>IF('BB-2024-Friday'!$AJ596&lt;&gt;"",IF('BB-2024-Friday'!$AJ596="t",0,'BB-2024-Friday'!AO596),"")</f>
        <v/>
      </c>
      <c r="H594" s="119" t="str">
        <f>IF('BB-2024-Friday'!$AJ596&lt;&gt;"",IF('BB-2024-Friday'!$AJ596="t",0,'BB-2024-Friday'!AP596),"")</f>
        <v/>
      </c>
      <c r="I594" s="119" t="str">
        <f>IF('BB-2024-Friday'!$AJ596&lt;&gt;"",IF('BB-2024-Friday'!$AJ596="t",0,'BB-2024-Friday'!AQ596),"")</f>
        <v/>
      </c>
      <c r="J594" s="119" t="str">
        <f>IF('BB-2024-Friday'!$AJ596&lt;&gt;"",IF('BB-2024-Friday'!$AJ596="t",'BB-2024-Friday'!AM596,0),"")</f>
        <v/>
      </c>
      <c r="K594" s="119" t="str">
        <f>IF('BB-2024-Friday'!$AJ596&lt;&gt;"",IF('BB-2024-Friday'!$AJ596="t",'BB-2024-Friday'!AN596,0),"")</f>
        <v/>
      </c>
      <c r="L594" s="119" t="str">
        <f>IF('BB-2024-Friday'!$AJ596&lt;&gt;"",IF('BB-2024-Friday'!$AJ596="t",'BB-2024-Friday'!AO596,0),"")</f>
        <v/>
      </c>
      <c r="M594" s="119" t="str">
        <f>IF('BB-2024-Friday'!$AJ596&lt;&gt;"",IF('BB-2024-Friday'!$AJ596="t",'BB-2024-Friday'!AP596,0),"")</f>
        <v/>
      </c>
      <c r="N594" s="120" t="str">
        <f>IF('BB-2024-Friday'!$AJ596&lt;&gt;"",IF('BB-2024-Friday'!$AJ596="m",'BB-2024-Friday'!U596,0),"")</f>
        <v/>
      </c>
      <c r="O594" s="120" t="str">
        <f>IF('BB-2024-Friday'!$AJ596&lt;&gt;"",IF('BB-2024-Friday'!$AJ596="m",'BB-2024-Friday'!V596,0),"")</f>
        <v/>
      </c>
    </row>
    <row r="595" spans="1:15" x14ac:dyDescent="0.25">
      <c r="A595" t="str">
        <f>IF('BB-2024-Friday'!AJ597&lt;&gt;"",'BB-2024-Friday'!AJ597,"")</f>
        <v>m</v>
      </c>
      <c r="B595" t="str">
        <f>IF('BB-2024-Friday'!AJ597&lt;&gt;"",'BB-2024-Friday'!AR597,"")</f>
        <v>Control @ Fence post of farm stall fence. Dot on pole and road.</v>
      </c>
      <c r="C595" t="str">
        <f>IF('BB-2024-Friday'!AJ597="m","v","a")</f>
        <v>v</v>
      </c>
      <c r="D595" s="92">
        <f>IF('BB-2024-Friday'!AJ597&lt;&gt;"",'BB-2024-Friday'!AI597,"")</f>
        <v>204.81</v>
      </c>
      <c r="E595" s="119">
        <f>IF('BB-2024-Friday'!$AJ597&lt;&gt;"",IF('BB-2024-Friday'!$AJ597="t",0,'BB-2024-Friday'!AM597),"")</f>
        <v>50</v>
      </c>
      <c r="F595" s="119">
        <f>IF('BB-2024-Friday'!$AJ597&lt;&gt;"",IF('BB-2024-Friday'!$AJ597="t",0,'BB-2024-Friday'!AN597),"")</f>
        <v>60</v>
      </c>
      <c r="G595" s="119">
        <f>IF('BB-2024-Friday'!$AJ597&lt;&gt;"",IF('BB-2024-Friday'!$AJ597="t",0,'BB-2024-Friday'!AO597),"")</f>
        <v>70</v>
      </c>
      <c r="H595" s="119">
        <f>IF('BB-2024-Friday'!$AJ597&lt;&gt;"",IF('BB-2024-Friday'!$AJ597="t",0,'BB-2024-Friday'!AP597),"")</f>
        <v>80</v>
      </c>
      <c r="I595" s="119" t="str">
        <f>IF('BB-2024-Friday'!$AJ597&lt;&gt;"",IF('BB-2024-Friday'!$AJ597="t",0,'BB-2024-Friday'!AQ597),"")</f>
        <v>100</v>
      </c>
      <c r="J595" s="119">
        <f>IF('BB-2024-Friday'!$AJ597&lt;&gt;"",IF('BB-2024-Friday'!$AJ597="t",'BB-2024-Friday'!AM597,0),"")</f>
        <v>0</v>
      </c>
      <c r="K595" s="119">
        <f>IF('BB-2024-Friday'!$AJ597&lt;&gt;"",IF('BB-2024-Friday'!$AJ597="t",'BB-2024-Friday'!AN597,0),"")</f>
        <v>0</v>
      </c>
      <c r="L595" s="119">
        <f>IF('BB-2024-Friday'!$AJ597&lt;&gt;"",IF('BB-2024-Friday'!$AJ597="t",'BB-2024-Friday'!AO597,0),"")</f>
        <v>0</v>
      </c>
      <c r="M595" s="119">
        <f>IF('BB-2024-Friday'!$AJ597&lt;&gt;"",IF('BB-2024-Friday'!$AJ597="t",'BB-2024-Friday'!AP597,0),"")</f>
        <v>0</v>
      </c>
      <c r="N595" s="120">
        <f>IF('BB-2024-Friday'!$AJ597&lt;&gt;"",IF('BB-2024-Friday'!$AJ597="m",'BB-2024-Friday'!U597,0),"")</f>
        <v>28.807079999999999</v>
      </c>
      <c r="O595" s="120">
        <f>IF('BB-2024-Friday'!$AJ597&lt;&gt;"",IF('BB-2024-Friday'!$AJ597="m",'BB-2024-Friday'!V597,0),"")</f>
        <v>29.811520000000002</v>
      </c>
    </row>
    <row r="596" spans="1:15" x14ac:dyDescent="0.25">
      <c r="A596" t="str">
        <f>IF('BB-2024-Friday'!AJ598&lt;&gt;"",'BB-2024-Friday'!AJ598,"")</f>
        <v/>
      </c>
      <c r="B596" t="str">
        <f>IF('BB-2024-Friday'!AJ598&lt;&gt;"",'BB-2024-Friday'!AR598,"")</f>
        <v/>
      </c>
      <c r="C596" t="str">
        <f>IF('BB-2024-Friday'!AJ598="m","v","a")</f>
        <v>a</v>
      </c>
      <c r="D596" s="92" t="str">
        <f>IF('BB-2024-Friday'!AJ598&lt;&gt;"",'BB-2024-Friday'!AI598,"")</f>
        <v/>
      </c>
      <c r="E596" s="119" t="str">
        <f>IF('BB-2024-Friday'!$AJ598&lt;&gt;"",IF('BB-2024-Friday'!$AJ598="t",0,'BB-2024-Friday'!AM598),"")</f>
        <v/>
      </c>
      <c r="F596" s="119" t="str">
        <f>IF('BB-2024-Friday'!$AJ598&lt;&gt;"",IF('BB-2024-Friday'!$AJ598="t",0,'BB-2024-Friday'!AN598),"")</f>
        <v/>
      </c>
      <c r="G596" s="119" t="str">
        <f>IF('BB-2024-Friday'!$AJ598&lt;&gt;"",IF('BB-2024-Friday'!$AJ598="t",0,'BB-2024-Friday'!AO598),"")</f>
        <v/>
      </c>
      <c r="H596" s="119" t="str">
        <f>IF('BB-2024-Friday'!$AJ598&lt;&gt;"",IF('BB-2024-Friday'!$AJ598="t",0,'BB-2024-Friday'!AP598),"")</f>
        <v/>
      </c>
      <c r="I596" s="119" t="str">
        <f>IF('BB-2024-Friday'!$AJ598&lt;&gt;"",IF('BB-2024-Friday'!$AJ598="t",0,'BB-2024-Friday'!AQ598),"")</f>
        <v/>
      </c>
      <c r="J596" s="119" t="str">
        <f>IF('BB-2024-Friday'!$AJ598&lt;&gt;"",IF('BB-2024-Friday'!$AJ598="t",'BB-2024-Friday'!AM598,0),"")</f>
        <v/>
      </c>
      <c r="K596" s="119" t="str">
        <f>IF('BB-2024-Friday'!$AJ598&lt;&gt;"",IF('BB-2024-Friday'!$AJ598="t",'BB-2024-Friday'!AN598,0),"")</f>
        <v/>
      </c>
      <c r="L596" s="119" t="str">
        <f>IF('BB-2024-Friday'!$AJ598&lt;&gt;"",IF('BB-2024-Friday'!$AJ598="t",'BB-2024-Friday'!AO598,0),"")</f>
        <v/>
      </c>
      <c r="M596" s="119" t="str">
        <f>IF('BB-2024-Friday'!$AJ598&lt;&gt;"",IF('BB-2024-Friday'!$AJ598="t",'BB-2024-Friday'!AP598,0),"")</f>
        <v/>
      </c>
      <c r="N596" s="120" t="str">
        <f>IF('BB-2024-Friday'!$AJ598&lt;&gt;"",IF('BB-2024-Friday'!$AJ598="m",'BB-2024-Friday'!U598,0),"")</f>
        <v/>
      </c>
      <c r="O596" s="120" t="str">
        <f>IF('BB-2024-Friday'!$AJ598&lt;&gt;"",IF('BB-2024-Friday'!$AJ598="m",'BB-2024-Friday'!V598,0),"")</f>
        <v/>
      </c>
    </row>
    <row r="597" spans="1:15" x14ac:dyDescent="0.25">
      <c r="A597" t="str">
        <f>IF('BB-2024-Friday'!AJ599&lt;&gt;"",'BB-2024-Friday'!AJ599,"")</f>
        <v/>
      </c>
      <c r="B597" t="str">
        <f>IF('BB-2024-Friday'!AJ599&lt;&gt;"",'BB-2024-Friday'!AR599,"")</f>
        <v/>
      </c>
      <c r="C597" t="str">
        <f>IF('BB-2024-Friday'!AJ599="m","v","a")</f>
        <v>a</v>
      </c>
      <c r="D597" s="92" t="str">
        <f>IF('BB-2024-Friday'!AJ599&lt;&gt;"",'BB-2024-Friday'!AI599,"")</f>
        <v/>
      </c>
      <c r="E597" s="119" t="str">
        <f>IF('BB-2024-Friday'!$AJ599&lt;&gt;"",IF('BB-2024-Friday'!$AJ599="t",0,'BB-2024-Friday'!AM599),"")</f>
        <v/>
      </c>
      <c r="F597" s="119" t="str">
        <f>IF('BB-2024-Friday'!$AJ599&lt;&gt;"",IF('BB-2024-Friday'!$AJ599="t",0,'BB-2024-Friday'!AN599),"")</f>
        <v/>
      </c>
      <c r="G597" s="119" t="str">
        <f>IF('BB-2024-Friday'!$AJ599&lt;&gt;"",IF('BB-2024-Friday'!$AJ599="t",0,'BB-2024-Friday'!AO599),"")</f>
        <v/>
      </c>
      <c r="H597" s="119" t="str">
        <f>IF('BB-2024-Friday'!$AJ599&lt;&gt;"",IF('BB-2024-Friday'!$AJ599="t",0,'BB-2024-Friday'!AP599),"")</f>
        <v/>
      </c>
      <c r="I597" s="119" t="str">
        <f>IF('BB-2024-Friday'!$AJ599&lt;&gt;"",IF('BB-2024-Friday'!$AJ599="t",0,'BB-2024-Friday'!AQ599),"")</f>
        <v/>
      </c>
      <c r="J597" s="119" t="str">
        <f>IF('BB-2024-Friday'!$AJ599&lt;&gt;"",IF('BB-2024-Friday'!$AJ599="t",'BB-2024-Friday'!AM599,0),"")</f>
        <v/>
      </c>
      <c r="K597" s="119" t="str">
        <f>IF('BB-2024-Friday'!$AJ599&lt;&gt;"",IF('BB-2024-Friday'!$AJ599="t",'BB-2024-Friday'!AN599,0),"")</f>
        <v/>
      </c>
      <c r="L597" s="119" t="str">
        <f>IF('BB-2024-Friday'!$AJ599&lt;&gt;"",IF('BB-2024-Friday'!$AJ599="t",'BB-2024-Friday'!AO599,0),"")</f>
        <v/>
      </c>
      <c r="M597" s="119" t="str">
        <f>IF('BB-2024-Friday'!$AJ599&lt;&gt;"",IF('BB-2024-Friday'!$AJ599="t",'BB-2024-Friday'!AP599,0),"")</f>
        <v/>
      </c>
      <c r="N597" s="120" t="str">
        <f>IF('BB-2024-Friday'!$AJ599&lt;&gt;"",IF('BB-2024-Friday'!$AJ599="m",'BB-2024-Friday'!U599,0),"")</f>
        <v/>
      </c>
      <c r="O597" s="120" t="str">
        <f>IF('BB-2024-Friday'!$AJ599&lt;&gt;"",IF('BB-2024-Friday'!$AJ599="m",'BB-2024-Friday'!V599,0),"")</f>
        <v/>
      </c>
    </row>
    <row r="598" spans="1:15" x14ac:dyDescent="0.25">
      <c r="A598" t="str">
        <f>IF('BB-2024-Friday'!AJ600&lt;&gt;"",'BB-2024-Friday'!AJ600,"")</f>
        <v/>
      </c>
      <c r="B598" t="str">
        <f>IF('BB-2024-Friday'!AJ600&lt;&gt;"",'BB-2024-Friday'!AR600,"")</f>
        <v/>
      </c>
      <c r="C598" t="str">
        <f>IF('BB-2024-Friday'!AJ600="m","v","a")</f>
        <v>a</v>
      </c>
      <c r="D598" s="92" t="str">
        <f>IF('BB-2024-Friday'!AJ600&lt;&gt;"",'BB-2024-Friday'!AI600,"")</f>
        <v/>
      </c>
      <c r="E598" s="119" t="str">
        <f>IF('BB-2024-Friday'!$AJ600&lt;&gt;"",IF('BB-2024-Friday'!$AJ600="t",0,'BB-2024-Friday'!AM600),"")</f>
        <v/>
      </c>
      <c r="F598" s="119" t="str">
        <f>IF('BB-2024-Friday'!$AJ600&lt;&gt;"",IF('BB-2024-Friday'!$AJ600="t",0,'BB-2024-Friday'!AN600),"")</f>
        <v/>
      </c>
      <c r="G598" s="119" t="str">
        <f>IF('BB-2024-Friday'!$AJ600&lt;&gt;"",IF('BB-2024-Friday'!$AJ600="t",0,'BB-2024-Friday'!AO600),"")</f>
        <v/>
      </c>
      <c r="H598" s="119" t="str">
        <f>IF('BB-2024-Friday'!$AJ600&lt;&gt;"",IF('BB-2024-Friday'!$AJ600="t",0,'BB-2024-Friday'!AP600),"")</f>
        <v/>
      </c>
      <c r="I598" s="119" t="str">
        <f>IF('BB-2024-Friday'!$AJ600&lt;&gt;"",IF('BB-2024-Friday'!$AJ600="t",0,'BB-2024-Friday'!AQ600),"")</f>
        <v/>
      </c>
      <c r="J598" s="119" t="str">
        <f>IF('BB-2024-Friday'!$AJ600&lt;&gt;"",IF('BB-2024-Friday'!$AJ600="t",'BB-2024-Friday'!AM600,0),"")</f>
        <v/>
      </c>
      <c r="K598" s="119" t="str">
        <f>IF('BB-2024-Friday'!$AJ600&lt;&gt;"",IF('BB-2024-Friday'!$AJ600="t",'BB-2024-Friday'!AN600,0),"")</f>
        <v/>
      </c>
      <c r="L598" s="119" t="str">
        <f>IF('BB-2024-Friday'!$AJ600&lt;&gt;"",IF('BB-2024-Friday'!$AJ600="t",'BB-2024-Friday'!AO600,0),"")</f>
        <v/>
      </c>
      <c r="M598" s="119" t="str">
        <f>IF('BB-2024-Friday'!$AJ600&lt;&gt;"",IF('BB-2024-Friday'!$AJ600="t",'BB-2024-Friday'!AP600,0),"")</f>
        <v/>
      </c>
      <c r="N598" s="120" t="str">
        <f>IF('BB-2024-Friday'!$AJ600&lt;&gt;"",IF('BB-2024-Friday'!$AJ600="m",'BB-2024-Friday'!U600,0),"")</f>
        <v/>
      </c>
      <c r="O598" s="120" t="str">
        <f>IF('BB-2024-Friday'!$AJ600&lt;&gt;"",IF('BB-2024-Friday'!$AJ600="m",'BB-2024-Friday'!V600,0),"")</f>
        <v/>
      </c>
    </row>
    <row r="599" spans="1:15" x14ac:dyDescent="0.25">
      <c r="A599" t="str">
        <f>IF('BB-2024-Friday'!AJ601&lt;&gt;"",'BB-2024-Friday'!AJ601,"")</f>
        <v>m</v>
      </c>
      <c r="B599" t="str">
        <f>IF('BB-2024-Friday'!AJ601&lt;&gt;"",'BB-2024-Friday'!AR601,"")</f>
        <v>Control @ Steel fence post at exit of Clouston Cemetery layby. Dot on post and road.</v>
      </c>
      <c r="C599" t="str">
        <f>IF('BB-2024-Friday'!AJ601="m","v","a")</f>
        <v>v</v>
      </c>
      <c r="D599" s="92">
        <f>IF('BB-2024-Friday'!AJ601&lt;&gt;"",'BB-2024-Friday'!AI601,"")</f>
        <v>207.91</v>
      </c>
      <c r="E599" s="119">
        <f>IF('BB-2024-Friday'!$AJ601&lt;&gt;"",IF('BB-2024-Friday'!$AJ601="t",0,'BB-2024-Friday'!AM601),"")</f>
        <v>50</v>
      </c>
      <c r="F599" s="119">
        <f>IF('BB-2024-Friday'!$AJ601&lt;&gt;"",IF('BB-2024-Friday'!$AJ601="t",0,'BB-2024-Friday'!AN601),"")</f>
        <v>60</v>
      </c>
      <c r="G599" s="119">
        <f>IF('BB-2024-Friday'!$AJ601&lt;&gt;"",IF('BB-2024-Friday'!$AJ601="t",0,'BB-2024-Friday'!AO601),"")</f>
        <v>70</v>
      </c>
      <c r="H599" s="119">
        <f>IF('BB-2024-Friday'!$AJ601&lt;&gt;"",IF('BB-2024-Friday'!$AJ601="t",0,'BB-2024-Friday'!AP601),"")</f>
        <v>80</v>
      </c>
      <c r="I599" s="119" t="str">
        <f>IF('BB-2024-Friday'!$AJ601&lt;&gt;"",IF('BB-2024-Friday'!$AJ601="t",0,'BB-2024-Friday'!AQ601),"")</f>
        <v>100</v>
      </c>
      <c r="J599" s="119">
        <f>IF('BB-2024-Friday'!$AJ601&lt;&gt;"",IF('BB-2024-Friday'!$AJ601="t",'BB-2024-Friday'!AM601,0),"")</f>
        <v>0</v>
      </c>
      <c r="K599" s="119">
        <f>IF('BB-2024-Friday'!$AJ601&lt;&gt;"",IF('BB-2024-Friday'!$AJ601="t",'BB-2024-Friday'!AN601,0),"")</f>
        <v>0</v>
      </c>
      <c r="L599" s="119">
        <f>IF('BB-2024-Friday'!$AJ601&lt;&gt;"",IF('BB-2024-Friday'!$AJ601="t",'BB-2024-Friday'!AO601,0),"")</f>
        <v>0</v>
      </c>
      <c r="M599" s="119">
        <f>IF('BB-2024-Friday'!$AJ601&lt;&gt;"",IF('BB-2024-Friday'!$AJ601="t",'BB-2024-Friday'!AP601,0),"")</f>
        <v>0</v>
      </c>
      <c r="N599" s="120">
        <f>IF('BB-2024-Friday'!$AJ601&lt;&gt;"",IF('BB-2024-Friday'!$AJ601="m",'BB-2024-Friday'!U601,0),"")</f>
        <v>28.78031</v>
      </c>
      <c r="O599" s="120">
        <f>IF('BB-2024-Friday'!$AJ601&lt;&gt;"",IF('BB-2024-Friday'!$AJ601="m",'BB-2024-Friday'!V601,0),"")</f>
        <v>29.81204</v>
      </c>
    </row>
    <row r="600" spans="1:15" x14ac:dyDescent="0.25">
      <c r="A600" t="str">
        <f>IF('BB-2024-Friday'!AJ602&lt;&gt;"",'BB-2024-Friday'!AJ602,"")</f>
        <v/>
      </c>
      <c r="B600" t="str">
        <f>IF('BB-2024-Friday'!AJ602&lt;&gt;"",'BB-2024-Friday'!AR602,"")</f>
        <v/>
      </c>
      <c r="C600" t="str">
        <f>IF('BB-2024-Friday'!AJ602="m","v","a")</f>
        <v>a</v>
      </c>
      <c r="D600" s="92" t="str">
        <f>IF('BB-2024-Friday'!AJ602&lt;&gt;"",'BB-2024-Friday'!AI602,"")</f>
        <v/>
      </c>
      <c r="E600" s="119" t="str">
        <f>IF('BB-2024-Friday'!$AJ602&lt;&gt;"",IF('BB-2024-Friday'!$AJ602="t",0,'BB-2024-Friday'!AM602),"")</f>
        <v/>
      </c>
      <c r="F600" s="119" t="str">
        <f>IF('BB-2024-Friday'!$AJ602&lt;&gt;"",IF('BB-2024-Friday'!$AJ602="t",0,'BB-2024-Friday'!AN602),"")</f>
        <v/>
      </c>
      <c r="G600" s="119" t="str">
        <f>IF('BB-2024-Friday'!$AJ602&lt;&gt;"",IF('BB-2024-Friday'!$AJ602="t",0,'BB-2024-Friday'!AO602),"")</f>
        <v/>
      </c>
      <c r="H600" s="119" t="str">
        <f>IF('BB-2024-Friday'!$AJ602&lt;&gt;"",IF('BB-2024-Friday'!$AJ602="t",0,'BB-2024-Friday'!AP602),"")</f>
        <v/>
      </c>
      <c r="I600" s="119" t="str">
        <f>IF('BB-2024-Friday'!$AJ602&lt;&gt;"",IF('BB-2024-Friday'!$AJ602="t",0,'BB-2024-Friday'!AQ602),"")</f>
        <v/>
      </c>
      <c r="J600" s="119" t="str">
        <f>IF('BB-2024-Friday'!$AJ602&lt;&gt;"",IF('BB-2024-Friday'!$AJ602="t",'BB-2024-Friday'!AM602,0),"")</f>
        <v/>
      </c>
      <c r="K600" s="119" t="str">
        <f>IF('BB-2024-Friday'!$AJ602&lt;&gt;"",IF('BB-2024-Friday'!$AJ602="t",'BB-2024-Friday'!AN602,0),"")</f>
        <v/>
      </c>
      <c r="L600" s="119" t="str">
        <f>IF('BB-2024-Friday'!$AJ602&lt;&gt;"",IF('BB-2024-Friday'!$AJ602="t",'BB-2024-Friday'!AO602,0),"")</f>
        <v/>
      </c>
      <c r="M600" s="119" t="str">
        <f>IF('BB-2024-Friday'!$AJ602&lt;&gt;"",IF('BB-2024-Friday'!$AJ602="t",'BB-2024-Friday'!AP602,0),"")</f>
        <v/>
      </c>
      <c r="N600" s="120" t="str">
        <f>IF('BB-2024-Friday'!$AJ602&lt;&gt;"",IF('BB-2024-Friday'!$AJ602="m",'BB-2024-Friday'!U602,0),"")</f>
        <v/>
      </c>
      <c r="O600" s="120" t="str">
        <f>IF('BB-2024-Friday'!$AJ602&lt;&gt;"",IF('BB-2024-Friday'!$AJ602="m",'BB-2024-Friday'!V602,0),"")</f>
        <v/>
      </c>
    </row>
    <row r="601" spans="1:15" x14ac:dyDescent="0.25">
      <c r="A601" t="str">
        <f>IF('BB-2024-Friday'!AJ603&lt;&gt;"",'BB-2024-Friday'!AJ603,"")</f>
        <v/>
      </c>
      <c r="B601" t="str">
        <f>IF('BB-2024-Friday'!AJ603&lt;&gt;"",'BB-2024-Friday'!AR603,"")</f>
        <v/>
      </c>
      <c r="C601" t="str">
        <f>IF('BB-2024-Friday'!AJ603="m","v","a")</f>
        <v>a</v>
      </c>
      <c r="D601" s="92" t="str">
        <f>IF('BB-2024-Friday'!AJ603&lt;&gt;"",'BB-2024-Friday'!AI603,"")</f>
        <v/>
      </c>
      <c r="E601" s="119" t="str">
        <f>IF('BB-2024-Friday'!$AJ603&lt;&gt;"",IF('BB-2024-Friday'!$AJ603="t",0,'BB-2024-Friday'!AM603),"")</f>
        <v/>
      </c>
      <c r="F601" s="119" t="str">
        <f>IF('BB-2024-Friday'!$AJ603&lt;&gt;"",IF('BB-2024-Friday'!$AJ603="t",0,'BB-2024-Friday'!AN603),"")</f>
        <v/>
      </c>
      <c r="G601" s="119" t="str">
        <f>IF('BB-2024-Friday'!$AJ603&lt;&gt;"",IF('BB-2024-Friday'!$AJ603="t",0,'BB-2024-Friday'!AO603),"")</f>
        <v/>
      </c>
      <c r="H601" s="119" t="str">
        <f>IF('BB-2024-Friday'!$AJ603&lt;&gt;"",IF('BB-2024-Friday'!$AJ603="t",0,'BB-2024-Friday'!AP603),"")</f>
        <v/>
      </c>
      <c r="I601" s="119" t="str">
        <f>IF('BB-2024-Friday'!$AJ603&lt;&gt;"",IF('BB-2024-Friday'!$AJ603="t",0,'BB-2024-Friday'!AQ603),"")</f>
        <v/>
      </c>
      <c r="J601" s="119" t="str">
        <f>IF('BB-2024-Friday'!$AJ603&lt;&gt;"",IF('BB-2024-Friday'!$AJ603="t",'BB-2024-Friday'!AM603,0),"")</f>
        <v/>
      </c>
      <c r="K601" s="119" t="str">
        <f>IF('BB-2024-Friday'!$AJ603&lt;&gt;"",IF('BB-2024-Friday'!$AJ603="t",'BB-2024-Friday'!AN603,0),"")</f>
        <v/>
      </c>
      <c r="L601" s="119" t="str">
        <f>IF('BB-2024-Friday'!$AJ603&lt;&gt;"",IF('BB-2024-Friday'!$AJ603="t",'BB-2024-Friday'!AO603,0),"")</f>
        <v/>
      </c>
      <c r="M601" s="119" t="str">
        <f>IF('BB-2024-Friday'!$AJ603&lt;&gt;"",IF('BB-2024-Friday'!$AJ603="t",'BB-2024-Friday'!AP603,0),"")</f>
        <v/>
      </c>
      <c r="N601" s="120" t="str">
        <f>IF('BB-2024-Friday'!$AJ603&lt;&gt;"",IF('BB-2024-Friday'!$AJ603="m",'BB-2024-Friday'!U603,0),"")</f>
        <v/>
      </c>
      <c r="O601" s="120" t="str">
        <f>IF('BB-2024-Friday'!$AJ603&lt;&gt;"",IF('BB-2024-Friday'!$AJ603="m",'BB-2024-Friday'!V603,0),"")</f>
        <v/>
      </c>
    </row>
    <row r="602" spans="1:15" x14ac:dyDescent="0.25">
      <c r="A602" t="str">
        <f>IF('BB-2024-Friday'!AJ604&lt;&gt;"",'BB-2024-Friday'!AJ604,"")</f>
        <v/>
      </c>
      <c r="B602" t="str">
        <f>IF('BB-2024-Friday'!AJ604&lt;&gt;"",'BB-2024-Friday'!AR604,"")</f>
        <v/>
      </c>
      <c r="C602" t="str">
        <f>IF('BB-2024-Friday'!AJ604="m","v","a")</f>
        <v>a</v>
      </c>
      <c r="D602" s="92" t="str">
        <f>IF('BB-2024-Friday'!AJ604&lt;&gt;"",'BB-2024-Friday'!AI604,"")</f>
        <v/>
      </c>
      <c r="E602" s="119" t="str">
        <f>IF('BB-2024-Friday'!$AJ604&lt;&gt;"",IF('BB-2024-Friday'!$AJ604="t",0,'BB-2024-Friday'!AM604),"")</f>
        <v/>
      </c>
      <c r="F602" s="119" t="str">
        <f>IF('BB-2024-Friday'!$AJ604&lt;&gt;"",IF('BB-2024-Friday'!$AJ604="t",0,'BB-2024-Friday'!AN604),"")</f>
        <v/>
      </c>
      <c r="G602" s="119" t="str">
        <f>IF('BB-2024-Friday'!$AJ604&lt;&gt;"",IF('BB-2024-Friday'!$AJ604="t",0,'BB-2024-Friday'!AO604),"")</f>
        <v/>
      </c>
      <c r="H602" s="119" t="str">
        <f>IF('BB-2024-Friday'!$AJ604&lt;&gt;"",IF('BB-2024-Friday'!$AJ604="t",0,'BB-2024-Friday'!AP604),"")</f>
        <v/>
      </c>
      <c r="I602" s="119" t="str">
        <f>IF('BB-2024-Friday'!$AJ604&lt;&gt;"",IF('BB-2024-Friday'!$AJ604="t",0,'BB-2024-Friday'!AQ604),"")</f>
        <v/>
      </c>
      <c r="J602" s="119" t="str">
        <f>IF('BB-2024-Friday'!$AJ604&lt;&gt;"",IF('BB-2024-Friday'!$AJ604="t",'BB-2024-Friday'!AM604,0),"")</f>
        <v/>
      </c>
      <c r="K602" s="119" t="str">
        <f>IF('BB-2024-Friday'!$AJ604&lt;&gt;"",IF('BB-2024-Friday'!$AJ604="t",'BB-2024-Friday'!AN604,0),"")</f>
        <v/>
      </c>
      <c r="L602" s="119" t="str">
        <f>IF('BB-2024-Friday'!$AJ604&lt;&gt;"",IF('BB-2024-Friday'!$AJ604="t",'BB-2024-Friday'!AO604,0),"")</f>
        <v/>
      </c>
      <c r="M602" s="119" t="str">
        <f>IF('BB-2024-Friday'!$AJ604&lt;&gt;"",IF('BB-2024-Friday'!$AJ604="t",'BB-2024-Friday'!AP604,0),"")</f>
        <v/>
      </c>
      <c r="N602" s="120" t="str">
        <f>IF('BB-2024-Friday'!$AJ604&lt;&gt;"",IF('BB-2024-Friday'!$AJ604="m",'BB-2024-Friday'!U604,0),"")</f>
        <v/>
      </c>
      <c r="O602" s="120" t="str">
        <f>IF('BB-2024-Friday'!$AJ604&lt;&gt;"",IF('BB-2024-Friday'!$AJ604="m",'BB-2024-Friday'!V604,0),"")</f>
        <v/>
      </c>
    </row>
    <row r="603" spans="1:15" x14ac:dyDescent="0.25">
      <c r="A603" t="str">
        <f>IF('BB-2024-Friday'!AJ605&lt;&gt;"",'BB-2024-Friday'!AJ605,"")</f>
        <v/>
      </c>
      <c r="B603" t="str">
        <f>IF('BB-2024-Friday'!AJ605&lt;&gt;"",'BB-2024-Friday'!AR605,"")</f>
        <v/>
      </c>
      <c r="C603" t="str">
        <f>IF('BB-2024-Friday'!AJ605="m","v","a")</f>
        <v>a</v>
      </c>
      <c r="D603" s="92" t="str">
        <f>IF('BB-2024-Friday'!AJ605&lt;&gt;"",'BB-2024-Friday'!AI605,"")</f>
        <v/>
      </c>
      <c r="E603" s="119" t="str">
        <f>IF('BB-2024-Friday'!$AJ605&lt;&gt;"",IF('BB-2024-Friday'!$AJ605="t",0,'BB-2024-Friday'!AM605),"")</f>
        <v/>
      </c>
      <c r="F603" s="119" t="str">
        <f>IF('BB-2024-Friday'!$AJ605&lt;&gt;"",IF('BB-2024-Friday'!$AJ605="t",0,'BB-2024-Friday'!AN605),"")</f>
        <v/>
      </c>
      <c r="G603" s="119" t="str">
        <f>IF('BB-2024-Friday'!$AJ605&lt;&gt;"",IF('BB-2024-Friday'!$AJ605="t",0,'BB-2024-Friday'!AO605),"")</f>
        <v/>
      </c>
      <c r="H603" s="119" t="str">
        <f>IF('BB-2024-Friday'!$AJ605&lt;&gt;"",IF('BB-2024-Friday'!$AJ605="t",0,'BB-2024-Friday'!AP605),"")</f>
        <v/>
      </c>
      <c r="I603" s="119" t="str">
        <f>IF('BB-2024-Friday'!$AJ605&lt;&gt;"",IF('BB-2024-Friday'!$AJ605="t",0,'BB-2024-Friday'!AQ605),"")</f>
        <v/>
      </c>
      <c r="J603" s="119" t="str">
        <f>IF('BB-2024-Friday'!$AJ605&lt;&gt;"",IF('BB-2024-Friday'!$AJ605="t",'BB-2024-Friday'!AM605,0),"")</f>
        <v/>
      </c>
      <c r="K603" s="119" t="str">
        <f>IF('BB-2024-Friday'!$AJ605&lt;&gt;"",IF('BB-2024-Friday'!$AJ605="t",'BB-2024-Friday'!AN605,0),"")</f>
        <v/>
      </c>
      <c r="L603" s="119" t="str">
        <f>IF('BB-2024-Friday'!$AJ605&lt;&gt;"",IF('BB-2024-Friday'!$AJ605="t",'BB-2024-Friday'!AO605,0),"")</f>
        <v/>
      </c>
      <c r="M603" s="119" t="str">
        <f>IF('BB-2024-Friday'!$AJ605&lt;&gt;"",IF('BB-2024-Friday'!$AJ605="t",'BB-2024-Friday'!AP605,0),"")</f>
        <v/>
      </c>
      <c r="N603" s="120" t="str">
        <f>IF('BB-2024-Friday'!$AJ605&lt;&gt;"",IF('BB-2024-Friday'!$AJ605="m",'BB-2024-Friday'!U605,0),"")</f>
        <v/>
      </c>
      <c r="O603" s="120" t="str">
        <f>IF('BB-2024-Friday'!$AJ605&lt;&gt;"",IF('BB-2024-Friday'!$AJ605="m",'BB-2024-Friday'!V605,0),"")</f>
        <v/>
      </c>
    </row>
    <row r="604" spans="1:15" x14ac:dyDescent="0.25">
      <c r="A604" t="str">
        <f>IF('BB-2024-Friday'!AJ606&lt;&gt;"",'BB-2024-Friday'!AJ606,"")</f>
        <v/>
      </c>
      <c r="B604" t="str">
        <f>IF('BB-2024-Friday'!AJ606&lt;&gt;"",'BB-2024-Friday'!AR606,"")</f>
        <v/>
      </c>
      <c r="C604" t="str">
        <f>IF('BB-2024-Friday'!AJ606="m","v","a")</f>
        <v>a</v>
      </c>
      <c r="D604" s="92" t="str">
        <f>IF('BB-2024-Friday'!AJ606&lt;&gt;"",'BB-2024-Friday'!AI606,"")</f>
        <v/>
      </c>
      <c r="E604" s="119" t="str">
        <f>IF('BB-2024-Friday'!$AJ606&lt;&gt;"",IF('BB-2024-Friday'!$AJ606="t",0,'BB-2024-Friday'!AM606),"")</f>
        <v/>
      </c>
      <c r="F604" s="119" t="str">
        <f>IF('BB-2024-Friday'!$AJ606&lt;&gt;"",IF('BB-2024-Friday'!$AJ606="t",0,'BB-2024-Friday'!AN606),"")</f>
        <v/>
      </c>
      <c r="G604" s="119" t="str">
        <f>IF('BB-2024-Friday'!$AJ606&lt;&gt;"",IF('BB-2024-Friday'!$AJ606="t",0,'BB-2024-Friday'!AO606),"")</f>
        <v/>
      </c>
      <c r="H604" s="119" t="str">
        <f>IF('BB-2024-Friday'!$AJ606&lt;&gt;"",IF('BB-2024-Friday'!$AJ606="t",0,'BB-2024-Friday'!AP606),"")</f>
        <v/>
      </c>
      <c r="I604" s="119" t="str">
        <f>IF('BB-2024-Friday'!$AJ606&lt;&gt;"",IF('BB-2024-Friday'!$AJ606="t",0,'BB-2024-Friday'!AQ606),"")</f>
        <v/>
      </c>
      <c r="J604" s="119" t="str">
        <f>IF('BB-2024-Friday'!$AJ606&lt;&gt;"",IF('BB-2024-Friday'!$AJ606="t",'BB-2024-Friday'!AM606,0),"")</f>
        <v/>
      </c>
      <c r="K604" s="119" t="str">
        <f>IF('BB-2024-Friday'!$AJ606&lt;&gt;"",IF('BB-2024-Friday'!$AJ606="t",'BB-2024-Friday'!AN606,0),"")</f>
        <v/>
      </c>
      <c r="L604" s="119" t="str">
        <f>IF('BB-2024-Friday'!$AJ606&lt;&gt;"",IF('BB-2024-Friday'!$AJ606="t",'BB-2024-Friday'!AO606,0),"")</f>
        <v/>
      </c>
      <c r="M604" s="119" t="str">
        <f>IF('BB-2024-Friday'!$AJ606&lt;&gt;"",IF('BB-2024-Friday'!$AJ606="t",'BB-2024-Friday'!AP606,0),"")</f>
        <v/>
      </c>
      <c r="N604" s="120" t="str">
        <f>IF('BB-2024-Friday'!$AJ606&lt;&gt;"",IF('BB-2024-Friday'!$AJ606="m",'BB-2024-Friday'!U606,0),"")</f>
        <v/>
      </c>
      <c r="O604" s="120" t="str">
        <f>IF('BB-2024-Friday'!$AJ606&lt;&gt;"",IF('BB-2024-Friday'!$AJ606="m",'BB-2024-Friday'!V606,0),"")</f>
        <v/>
      </c>
    </row>
    <row r="605" spans="1:15" x14ac:dyDescent="0.25">
      <c r="A605" t="str">
        <f>IF('BB-2024-Friday'!AJ607&lt;&gt;"",'BB-2024-Friday'!AJ607,"")</f>
        <v/>
      </c>
      <c r="B605" t="str">
        <f>IF('BB-2024-Friday'!AJ607&lt;&gt;"",'BB-2024-Friday'!AR607,"")</f>
        <v/>
      </c>
      <c r="C605" t="str">
        <f>IF('BB-2024-Friday'!AJ607="m","v","a")</f>
        <v>a</v>
      </c>
      <c r="D605" s="92" t="str">
        <f>IF('BB-2024-Friday'!AJ607&lt;&gt;"",'BB-2024-Friday'!AI607,"")</f>
        <v/>
      </c>
      <c r="E605" s="119" t="str">
        <f>IF('BB-2024-Friday'!$AJ607&lt;&gt;"",IF('BB-2024-Friday'!$AJ607="t",0,'BB-2024-Friday'!AM607),"")</f>
        <v/>
      </c>
      <c r="F605" s="119" t="str">
        <f>IF('BB-2024-Friday'!$AJ607&lt;&gt;"",IF('BB-2024-Friday'!$AJ607="t",0,'BB-2024-Friday'!AN607),"")</f>
        <v/>
      </c>
      <c r="G605" s="119" t="str">
        <f>IF('BB-2024-Friday'!$AJ607&lt;&gt;"",IF('BB-2024-Friday'!$AJ607="t",0,'BB-2024-Friday'!AO607),"")</f>
        <v/>
      </c>
      <c r="H605" s="119" t="str">
        <f>IF('BB-2024-Friday'!$AJ607&lt;&gt;"",IF('BB-2024-Friday'!$AJ607="t",0,'BB-2024-Friday'!AP607),"")</f>
        <v/>
      </c>
      <c r="I605" s="119" t="str">
        <f>IF('BB-2024-Friday'!$AJ607&lt;&gt;"",IF('BB-2024-Friday'!$AJ607="t",0,'BB-2024-Friday'!AQ607),"")</f>
        <v/>
      </c>
      <c r="J605" s="119" t="str">
        <f>IF('BB-2024-Friday'!$AJ607&lt;&gt;"",IF('BB-2024-Friday'!$AJ607="t",'BB-2024-Friday'!AM607,0),"")</f>
        <v/>
      </c>
      <c r="K605" s="119" t="str">
        <f>IF('BB-2024-Friday'!$AJ607&lt;&gt;"",IF('BB-2024-Friday'!$AJ607="t",'BB-2024-Friday'!AN607,0),"")</f>
        <v/>
      </c>
      <c r="L605" s="119" t="str">
        <f>IF('BB-2024-Friday'!$AJ607&lt;&gt;"",IF('BB-2024-Friday'!$AJ607="t",'BB-2024-Friday'!AO607,0),"")</f>
        <v/>
      </c>
      <c r="M605" s="119" t="str">
        <f>IF('BB-2024-Friday'!$AJ607&lt;&gt;"",IF('BB-2024-Friday'!$AJ607="t",'BB-2024-Friday'!AP607,0),"")</f>
        <v/>
      </c>
      <c r="N605" s="120" t="str">
        <f>IF('BB-2024-Friday'!$AJ607&lt;&gt;"",IF('BB-2024-Friday'!$AJ607="m",'BB-2024-Friday'!U607,0),"")</f>
        <v/>
      </c>
      <c r="O605" s="120" t="str">
        <f>IF('BB-2024-Friday'!$AJ607&lt;&gt;"",IF('BB-2024-Friday'!$AJ607="m",'BB-2024-Friday'!V607,0),"")</f>
        <v/>
      </c>
    </row>
    <row r="606" spans="1:15" x14ac:dyDescent="0.25">
      <c r="A606" t="str">
        <f>IF('BB-2024-Friday'!AJ608&lt;&gt;"",'BB-2024-Friday'!AJ608,"")</f>
        <v/>
      </c>
      <c r="B606" t="str">
        <f>IF('BB-2024-Friday'!AJ608&lt;&gt;"",'BB-2024-Friday'!AR608,"")</f>
        <v/>
      </c>
      <c r="C606" t="str">
        <f>IF('BB-2024-Friday'!AJ608="m","v","a")</f>
        <v>a</v>
      </c>
      <c r="D606" s="92" t="str">
        <f>IF('BB-2024-Friday'!AJ608&lt;&gt;"",'BB-2024-Friday'!AI608,"")</f>
        <v/>
      </c>
      <c r="E606" s="119" t="str">
        <f>IF('BB-2024-Friday'!$AJ608&lt;&gt;"",IF('BB-2024-Friday'!$AJ608="t",0,'BB-2024-Friday'!AM608),"")</f>
        <v/>
      </c>
      <c r="F606" s="119" t="str">
        <f>IF('BB-2024-Friday'!$AJ608&lt;&gt;"",IF('BB-2024-Friday'!$AJ608="t",0,'BB-2024-Friday'!AN608),"")</f>
        <v/>
      </c>
      <c r="G606" s="119" t="str">
        <f>IF('BB-2024-Friday'!$AJ608&lt;&gt;"",IF('BB-2024-Friday'!$AJ608="t",0,'BB-2024-Friday'!AO608),"")</f>
        <v/>
      </c>
      <c r="H606" s="119" t="str">
        <f>IF('BB-2024-Friday'!$AJ608&lt;&gt;"",IF('BB-2024-Friday'!$AJ608="t",0,'BB-2024-Friday'!AP608),"")</f>
        <v/>
      </c>
      <c r="I606" s="119" t="str">
        <f>IF('BB-2024-Friday'!$AJ608&lt;&gt;"",IF('BB-2024-Friday'!$AJ608="t",0,'BB-2024-Friday'!AQ608),"")</f>
        <v/>
      </c>
      <c r="J606" s="119" t="str">
        <f>IF('BB-2024-Friday'!$AJ608&lt;&gt;"",IF('BB-2024-Friday'!$AJ608="t",'BB-2024-Friday'!AM608,0),"")</f>
        <v/>
      </c>
      <c r="K606" s="119" t="str">
        <f>IF('BB-2024-Friday'!$AJ608&lt;&gt;"",IF('BB-2024-Friday'!$AJ608="t",'BB-2024-Friday'!AN608,0),"")</f>
        <v/>
      </c>
      <c r="L606" s="119" t="str">
        <f>IF('BB-2024-Friday'!$AJ608&lt;&gt;"",IF('BB-2024-Friday'!$AJ608="t",'BB-2024-Friday'!AO608,0),"")</f>
        <v/>
      </c>
      <c r="M606" s="119" t="str">
        <f>IF('BB-2024-Friday'!$AJ608&lt;&gt;"",IF('BB-2024-Friday'!$AJ608="t",'BB-2024-Friday'!AP608,0),"")</f>
        <v/>
      </c>
      <c r="N606" s="120" t="str">
        <f>IF('BB-2024-Friday'!$AJ608&lt;&gt;"",IF('BB-2024-Friday'!$AJ608="m",'BB-2024-Friday'!U608,0),"")</f>
        <v/>
      </c>
      <c r="O606" s="120" t="str">
        <f>IF('BB-2024-Friday'!$AJ608&lt;&gt;"",IF('BB-2024-Friday'!$AJ608="m",'BB-2024-Friday'!V608,0),"")</f>
        <v/>
      </c>
    </row>
    <row r="607" spans="1:15" x14ac:dyDescent="0.25">
      <c r="A607" t="str">
        <f>IF('BB-2024-Friday'!AJ609&lt;&gt;"",'BB-2024-Friday'!AJ609,"")</f>
        <v/>
      </c>
      <c r="B607" t="str">
        <f>IF('BB-2024-Friday'!AJ609&lt;&gt;"",'BB-2024-Friday'!AR609,"")</f>
        <v/>
      </c>
      <c r="C607" t="str">
        <f>IF('BB-2024-Friday'!AJ609="m","v","a")</f>
        <v>a</v>
      </c>
      <c r="D607" s="92" t="str">
        <f>IF('BB-2024-Friday'!AJ609&lt;&gt;"",'BB-2024-Friday'!AI609,"")</f>
        <v/>
      </c>
      <c r="E607" s="119" t="str">
        <f>IF('BB-2024-Friday'!$AJ609&lt;&gt;"",IF('BB-2024-Friday'!$AJ609="t",0,'BB-2024-Friday'!AM609),"")</f>
        <v/>
      </c>
      <c r="F607" s="119" t="str">
        <f>IF('BB-2024-Friday'!$AJ609&lt;&gt;"",IF('BB-2024-Friday'!$AJ609="t",0,'BB-2024-Friday'!AN609),"")</f>
        <v/>
      </c>
      <c r="G607" s="119" t="str">
        <f>IF('BB-2024-Friday'!$AJ609&lt;&gt;"",IF('BB-2024-Friday'!$AJ609="t",0,'BB-2024-Friday'!AO609),"")</f>
        <v/>
      </c>
      <c r="H607" s="119" t="str">
        <f>IF('BB-2024-Friday'!$AJ609&lt;&gt;"",IF('BB-2024-Friday'!$AJ609="t",0,'BB-2024-Friday'!AP609),"")</f>
        <v/>
      </c>
      <c r="I607" s="119" t="str">
        <f>IF('BB-2024-Friday'!$AJ609&lt;&gt;"",IF('BB-2024-Friday'!$AJ609="t",0,'BB-2024-Friday'!AQ609),"")</f>
        <v/>
      </c>
      <c r="J607" s="119" t="str">
        <f>IF('BB-2024-Friday'!$AJ609&lt;&gt;"",IF('BB-2024-Friday'!$AJ609="t",'BB-2024-Friday'!AM609,0),"")</f>
        <v/>
      </c>
      <c r="K607" s="119" t="str">
        <f>IF('BB-2024-Friday'!$AJ609&lt;&gt;"",IF('BB-2024-Friday'!$AJ609="t",'BB-2024-Friday'!AN609,0),"")</f>
        <v/>
      </c>
      <c r="L607" s="119" t="str">
        <f>IF('BB-2024-Friday'!$AJ609&lt;&gt;"",IF('BB-2024-Friday'!$AJ609="t",'BB-2024-Friday'!AO609,0),"")</f>
        <v/>
      </c>
      <c r="M607" s="119" t="str">
        <f>IF('BB-2024-Friday'!$AJ609&lt;&gt;"",IF('BB-2024-Friday'!$AJ609="t",'BB-2024-Friday'!AP609,0),"")</f>
        <v/>
      </c>
      <c r="N607" s="120" t="str">
        <f>IF('BB-2024-Friday'!$AJ609&lt;&gt;"",IF('BB-2024-Friday'!$AJ609="m",'BB-2024-Friday'!U609,0),"")</f>
        <v/>
      </c>
      <c r="O607" s="120" t="str">
        <f>IF('BB-2024-Friday'!$AJ609&lt;&gt;"",IF('BB-2024-Friday'!$AJ609="m",'BB-2024-Friday'!V609,0),"")</f>
        <v/>
      </c>
    </row>
    <row r="608" spans="1:15" x14ac:dyDescent="0.25">
      <c r="A608" t="str">
        <f>IF('BB-2024-Friday'!AJ610&lt;&gt;"",'BB-2024-Friday'!AJ610,"")</f>
        <v/>
      </c>
      <c r="B608" t="str">
        <f>IF('BB-2024-Friday'!AJ610&lt;&gt;"",'BB-2024-Friday'!AR610,"")</f>
        <v/>
      </c>
      <c r="C608" t="str">
        <f>IF('BB-2024-Friday'!AJ610="m","v","a")</f>
        <v>a</v>
      </c>
      <c r="D608" s="92" t="str">
        <f>IF('BB-2024-Friday'!AJ610&lt;&gt;"",'BB-2024-Friday'!AI610,"")</f>
        <v/>
      </c>
      <c r="E608" s="119" t="str">
        <f>IF('BB-2024-Friday'!$AJ610&lt;&gt;"",IF('BB-2024-Friday'!$AJ610="t",0,'BB-2024-Friday'!AM610),"")</f>
        <v/>
      </c>
      <c r="F608" s="119" t="str">
        <f>IF('BB-2024-Friday'!$AJ610&lt;&gt;"",IF('BB-2024-Friday'!$AJ610="t",0,'BB-2024-Friday'!AN610),"")</f>
        <v/>
      </c>
      <c r="G608" s="119" t="str">
        <f>IF('BB-2024-Friday'!$AJ610&lt;&gt;"",IF('BB-2024-Friday'!$AJ610="t",0,'BB-2024-Friday'!AO610),"")</f>
        <v/>
      </c>
      <c r="H608" s="119" t="str">
        <f>IF('BB-2024-Friday'!$AJ610&lt;&gt;"",IF('BB-2024-Friday'!$AJ610="t",0,'BB-2024-Friday'!AP610),"")</f>
        <v/>
      </c>
      <c r="I608" s="119" t="str">
        <f>IF('BB-2024-Friday'!$AJ610&lt;&gt;"",IF('BB-2024-Friday'!$AJ610="t",0,'BB-2024-Friday'!AQ610),"")</f>
        <v/>
      </c>
      <c r="J608" s="119" t="str">
        <f>IF('BB-2024-Friday'!$AJ610&lt;&gt;"",IF('BB-2024-Friday'!$AJ610="t",'BB-2024-Friday'!AM610,0),"")</f>
        <v/>
      </c>
      <c r="K608" s="119" t="str">
        <f>IF('BB-2024-Friday'!$AJ610&lt;&gt;"",IF('BB-2024-Friday'!$AJ610="t",'BB-2024-Friday'!AN610,0),"")</f>
        <v/>
      </c>
      <c r="L608" s="119" t="str">
        <f>IF('BB-2024-Friday'!$AJ610&lt;&gt;"",IF('BB-2024-Friday'!$AJ610="t",'BB-2024-Friday'!AO610,0),"")</f>
        <v/>
      </c>
      <c r="M608" s="119" t="str">
        <f>IF('BB-2024-Friday'!$AJ610&lt;&gt;"",IF('BB-2024-Friday'!$AJ610="t",'BB-2024-Friday'!AP610,0),"")</f>
        <v/>
      </c>
      <c r="N608" s="120" t="str">
        <f>IF('BB-2024-Friday'!$AJ610&lt;&gt;"",IF('BB-2024-Friday'!$AJ610="m",'BB-2024-Friday'!U610,0),"")</f>
        <v/>
      </c>
      <c r="O608" s="120" t="str">
        <f>IF('BB-2024-Friday'!$AJ610&lt;&gt;"",IF('BB-2024-Friday'!$AJ610="m",'BB-2024-Friday'!V610,0),"")</f>
        <v/>
      </c>
    </row>
    <row r="609" spans="1:15" x14ac:dyDescent="0.25">
      <c r="A609" t="str">
        <f>IF('BB-2024-Friday'!AJ611&lt;&gt;"",'BB-2024-Friday'!AJ611,"")</f>
        <v/>
      </c>
      <c r="B609" t="str">
        <f>IF('BB-2024-Friday'!AJ611&lt;&gt;"",'BB-2024-Friday'!AR611,"")</f>
        <v/>
      </c>
      <c r="C609" t="str">
        <f>IF('BB-2024-Friday'!AJ611="m","v","a")</f>
        <v>a</v>
      </c>
      <c r="D609" s="92" t="str">
        <f>IF('BB-2024-Friday'!AJ611&lt;&gt;"",'BB-2024-Friday'!AI611,"")</f>
        <v/>
      </c>
      <c r="E609" s="119" t="str">
        <f>IF('BB-2024-Friday'!$AJ611&lt;&gt;"",IF('BB-2024-Friday'!$AJ611="t",0,'BB-2024-Friday'!AM611),"")</f>
        <v/>
      </c>
      <c r="F609" s="119" t="str">
        <f>IF('BB-2024-Friday'!$AJ611&lt;&gt;"",IF('BB-2024-Friday'!$AJ611="t",0,'BB-2024-Friday'!AN611),"")</f>
        <v/>
      </c>
      <c r="G609" s="119" t="str">
        <f>IF('BB-2024-Friday'!$AJ611&lt;&gt;"",IF('BB-2024-Friday'!$AJ611="t",0,'BB-2024-Friday'!AO611),"")</f>
        <v/>
      </c>
      <c r="H609" s="119" t="str">
        <f>IF('BB-2024-Friday'!$AJ611&lt;&gt;"",IF('BB-2024-Friday'!$AJ611="t",0,'BB-2024-Friday'!AP611),"")</f>
        <v/>
      </c>
      <c r="I609" s="119" t="str">
        <f>IF('BB-2024-Friday'!$AJ611&lt;&gt;"",IF('BB-2024-Friday'!$AJ611="t",0,'BB-2024-Friday'!AQ611),"")</f>
        <v/>
      </c>
      <c r="J609" s="119" t="str">
        <f>IF('BB-2024-Friday'!$AJ611&lt;&gt;"",IF('BB-2024-Friday'!$AJ611="t",'BB-2024-Friday'!AM611,0),"")</f>
        <v/>
      </c>
      <c r="K609" s="119" t="str">
        <f>IF('BB-2024-Friday'!$AJ611&lt;&gt;"",IF('BB-2024-Friday'!$AJ611="t",'BB-2024-Friday'!AN611,0),"")</f>
        <v/>
      </c>
      <c r="L609" s="119" t="str">
        <f>IF('BB-2024-Friday'!$AJ611&lt;&gt;"",IF('BB-2024-Friday'!$AJ611="t",'BB-2024-Friday'!AO611,0),"")</f>
        <v/>
      </c>
      <c r="M609" s="119" t="str">
        <f>IF('BB-2024-Friday'!$AJ611&lt;&gt;"",IF('BB-2024-Friday'!$AJ611="t",'BB-2024-Friday'!AP611,0),"")</f>
        <v/>
      </c>
      <c r="N609" s="120" t="str">
        <f>IF('BB-2024-Friday'!$AJ611&lt;&gt;"",IF('BB-2024-Friday'!$AJ611="m",'BB-2024-Friday'!U611,0),"")</f>
        <v/>
      </c>
      <c r="O609" s="120" t="str">
        <f>IF('BB-2024-Friday'!$AJ611&lt;&gt;"",IF('BB-2024-Friday'!$AJ611="m",'BB-2024-Friday'!V611,0),"")</f>
        <v/>
      </c>
    </row>
    <row r="610" spans="1:15" x14ac:dyDescent="0.25">
      <c r="A610" t="str">
        <f>IF('BB-2024-Friday'!AJ612&lt;&gt;"",'BB-2024-Friday'!AJ612,"")</f>
        <v/>
      </c>
      <c r="B610" t="str">
        <f>IF('BB-2024-Friday'!AJ612&lt;&gt;"",'BB-2024-Friday'!AR612,"")</f>
        <v/>
      </c>
      <c r="C610" t="str">
        <f>IF('BB-2024-Friday'!AJ612="m","v","a")</f>
        <v>a</v>
      </c>
      <c r="D610" s="92" t="str">
        <f>IF('BB-2024-Friday'!AJ612&lt;&gt;"",'BB-2024-Friday'!AI612,"")</f>
        <v/>
      </c>
      <c r="E610" s="119" t="str">
        <f>IF('BB-2024-Friday'!$AJ612&lt;&gt;"",IF('BB-2024-Friday'!$AJ612="t",0,'BB-2024-Friday'!AM612),"")</f>
        <v/>
      </c>
      <c r="F610" s="119" t="str">
        <f>IF('BB-2024-Friday'!$AJ612&lt;&gt;"",IF('BB-2024-Friday'!$AJ612="t",0,'BB-2024-Friday'!AN612),"")</f>
        <v/>
      </c>
      <c r="G610" s="119" t="str">
        <f>IF('BB-2024-Friday'!$AJ612&lt;&gt;"",IF('BB-2024-Friday'!$AJ612="t",0,'BB-2024-Friday'!AO612),"")</f>
        <v/>
      </c>
      <c r="H610" s="119" t="str">
        <f>IF('BB-2024-Friday'!$AJ612&lt;&gt;"",IF('BB-2024-Friday'!$AJ612="t",0,'BB-2024-Friday'!AP612),"")</f>
        <v/>
      </c>
      <c r="I610" s="119" t="str">
        <f>IF('BB-2024-Friday'!$AJ612&lt;&gt;"",IF('BB-2024-Friday'!$AJ612="t",0,'BB-2024-Friday'!AQ612),"")</f>
        <v/>
      </c>
      <c r="J610" s="119" t="str">
        <f>IF('BB-2024-Friday'!$AJ612&lt;&gt;"",IF('BB-2024-Friday'!$AJ612="t",'BB-2024-Friday'!AM612,0),"")</f>
        <v/>
      </c>
      <c r="K610" s="119" t="str">
        <f>IF('BB-2024-Friday'!$AJ612&lt;&gt;"",IF('BB-2024-Friday'!$AJ612="t",'BB-2024-Friday'!AN612,0),"")</f>
        <v/>
      </c>
      <c r="L610" s="119" t="str">
        <f>IF('BB-2024-Friday'!$AJ612&lt;&gt;"",IF('BB-2024-Friday'!$AJ612="t",'BB-2024-Friday'!AO612,0),"")</f>
        <v/>
      </c>
      <c r="M610" s="119" t="str">
        <f>IF('BB-2024-Friday'!$AJ612&lt;&gt;"",IF('BB-2024-Friday'!$AJ612="t",'BB-2024-Friday'!AP612,0),"")</f>
        <v/>
      </c>
      <c r="N610" s="120" t="str">
        <f>IF('BB-2024-Friday'!$AJ612&lt;&gt;"",IF('BB-2024-Friday'!$AJ612="m",'BB-2024-Friday'!U612,0),"")</f>
        <v/>
      </c>
      <c r="O610" s="120" t="str">
        <f>IF('BB-2024-Friday'!$AJ612&lt;&gt;"",IF('BB-2024-Friday'!$AJ612="m",'BB-2024-Friday'!V612,0),"")</f>
        <v/>
      </c>
    </row>
    <row r="611" spans="1:15" x14ac:dyDescent="0.25">
      <c r="A611" t="str">
        <f>IF('BB-2024-Friday'!AJ613&lt;&gt;"",'BB-2024-Friday'!AJ613,"")</f>
        <v/>
      </c>
      <c r="B611" t="str">
        <f>IF('BB-2024-Friday'!AJ613&lt;&gt;"",'BB-2024-Friday'!AR613,"")</f>
        <v/>
      </c>
      <c r="C611" t="str">
        <f>IF('BB-2024-Friday'!AJ613="m","v","a")</f>
        <v>a</v>
      </c>
      <c r="D611" s="92" t="str">
        <f>IF('BB-2024-Friday'!AJ613&lt;&gt;"",'BB-2024-Friday'!AI613,"")</f>
        <v/>
      </c>
      <c r="E611" s="119" t="str">
        <f>IF('BB-2024-Friday'!$AJ613&lt;&gt;"",IF('BB-2024-Friday'!$AJ613="t",0,'BB-2024-Friday'!AM613),"")</f>
        <v/>
      </c>
      <c r="F611" s="119" t="str">
        <f>IF('BB-2024-Friday'!$AJ613&lt;&gt;"",IF('BB-2024-Friday'!$AJ613="t",0,'BB-2024-Friday'!AN613),"")</f>
        <v/>
      </c>
      <c r="G611" s="119" t="str">
        <f>IF('BB-2024-Friday'!$AJ613&lt;&gt;"",IF('BB-2024-Friday'!$AJ613="t",0,'BB-2024-Friday'!AO613),"")</f>
        <v/>
      </c>
      <c r="H611" s="119" t="str">
        <f>IF('BB-2024-Friday'!$AJ613&lt;&gt;"",IF('BB-2024-Friday'!$AJ613="t",0,'BB-2024-Friday'!AP613),"")</f>
        <v/>
      </c>
      <c r="I611" s="119" t="str">
        <f>IF('BB-2024-Friday'!$AJ613&lt;&gt;"",IF('BB-2024-Friday'!$AJ613="t",0,'BB-2024-Friday'!AQ613),"")</f>
        <v/>
      </c>
      <c r="J611" s="119" t="str">
        <f>IF('BB-2024-Friday'!$AJ613&lt;&gt;"",IF('BB-2024-Friday'!$AJ613="t",'BB-2024-Friday'!AM613,0),"")</f>
        <v/>
      </c>
      <c r="K611" s="119" t="str">
        <f>IF('BB-2024-Friday'!$AJ613&lt;&gt;"",IF('BB-2024-Friday'!$AJ613="t",'BB-2024-Friday'!AN613,0),"")</f>
        <v/>
      </c>
      <c r="L611" s="119" t="str">
        <f>IF('BB-2024-Friday'!$AJ613&lt;&gt;"",IF('BB-2024-Friday'!$AJ613="t",'BB-2024-Friday'!AO613,0),"")</f>
        <v/>
      </c>
      <c r="M611" s="119" t="str">
        <f>IF('BB-2024-Friday'!$AJ613&lt;&gt;"",IF('BB-2024-Friday'!$AJ613="t",'BB-2024-Friday'!AP613,0),"")</f>
        <v/>
      </c>
      <c r="N611" s="120" t="str">
        <f>IF('BB-2024-Friday'!$AJ613&lt;&gt;"",IF('BB-2024-Friday'!$AJ613="m",'BB-2024-Friday'!U613,0),"")</f>
        <v/>
      </c>
      <c r="O611" s="120" t="str">
        <f>IF('BB-2024-Friday'!$AJ613&lt;&gt;"",IF('BB-2024-Friday'!$AJ613="m",'BB-2024-Friday'!V613,0),"")</f>
        <v/>
      </c>
    </row>
    <row r="612" spans="1:15" x14ac:dyDescent="0.25">
      <c r="A612" t="str">
        <f>IF('BB-2024-Friday'!AJ614&lt;&gt;"",'BB-2024-Friday'!AJ614,"")</f>
        <v>m</v>
      </c>
      <c r="B612" t="str">
        <f>IF('BB-2024-Friday'!AJ614&lt;&gt;"",'BB-2024-Friday'!AR614,"")</f>
        <v>Control @ Sign board R103 Ladysmith for people coming from Colenso. Dot on pole and road.</v>
      </c>
      <c r="C612" t="str">
        <f>IF('BB-2024-Friday'!AJ614="m","v","a")</f>
        <v>v</v>
      </c>
      <c r="D612" s="92">
        <f>IF('BB-2024-Friday'!AJ614&lt;&gt;"",'BB-2024-Friday'!AI614,"")</f>
        <v>212.94</v>
      </c>
      <c r="E612" s="119">
        <f>IF('BB-2024-Friday'!$AJ614&lt;&gt;"",IF('BB-2024-Friday'!$AJ614="t",0,'BB-2024-Friday'!AM614),"")</f>
        <v>50</v>
      </c>
      <c r="F612" s="119">
        <f>IF('BB-2024-Friday'!$AJ614&lt;&gt;"",IF('BB-2024-Friday'!$AJ614="t",0,'BB-2024-Friday'!AN614),"")</f>
        <v>60</v>
      </c>
      <c r="G612" s="119">
        <f>IF('BB-2024-Friday'!$AJ614&lt;&gt;"",IF('BB-2024-Friday'!$AJ614="t",0,'BB-2024-Friday'!AO614),"")</f>
        <v>70</v>
      </c>
      <c r="H612" s="119">
        <f>IF('BB-2024-Friday'!$AJ614&lt;&gt;"",IF('BB-2024-Friday'!$AJ614="t",0,'BB-2024-Friday'!AP614),"")</f>
        <v>80</v>
      </c>
      <c r="I612" s="119" t="str">
        <f>IF('BB-2024-Friday'!$AJ614&lt;&gt;"",IF('BB-2024-Friday'!$AJ614="t",0,'BB-2024-Friday'!AQ614),"")</f>
        <v>100</v>
      </c>
      <c r="J612" s="119">
        <f>IF('BB-2024-Friday'!$AJ614&lt;&gt;"",IF('BB-2024-Friday'!$AJ614="t",'BB-2024-Friday'!AM614,0),"")</f>
        <v>0</v>
      </c>
      <c r="K612" s="119">
        <f>IF('BB-2024-Friday'!$AJ614&lt;&gt;"",IF('BB-2024-Friday'!$AJ614="t",'BB-2024-Friday'!AN614,0),"")</f>
        <v>0</v>
      </c>
      <c r="L612" s="119">
        <f>IF('BB-2024-Friday'!$AJ614&lt;&gt;"",IF('BB-2024-Friday'!$AJ614="t",'BB-2024-Friday'!AO614,0),"")</f>
        <v>0</v>
      </c>
      <c r="M612" s="119">
        <f>IF('BB-2024-Friday'!$AJ614&lt;&gt;"",IF('BB-2024-Friday'!$AJ614="t",'BB-2024-Friday'!AP614,0),"")</f>
        <v>0</v>
      </c>
      <c r="N612" s="120">
        <f>IF('BB-2024-Friday'!$AJ614&lt;&gt;"",IF('BB-2024-Friday'!$AJ614="m",'BB-2024-Friday'!U614,0),"")</f>
        <v>28.737580000000001</v>
      </c>
      <c r="O612" s="120">
        <f>IF('BB-2024-Friday'!$AJ614&lt;&gt;"",IF('BB-2024-Friday'!$AJ614="m",'BB-2024-Friday'!V614,0),"")</f>
        <v>29.817170000000001</v>
      </c>
    </row>
    <row r="613" spans="1:15" x14ac:dyDescent="0.25">
      <c r="A613" t="str">
        <f>IF('BB-2024-Friday'!AJ615&lt;&gt;"",'BB-2024-Friday'!AJ615,"")</f>
        <v/>
      </c>
      <c r="B613" t="str">
        <f>IF('BB-2024-Friday'!AJ615&lt;&gt;"",'BB-2024-Friday'!AR615,"")</f>
        <v/>
      </c>
      <c r="C613" t="str">
        <f>IF('BB-2024-Friday'!AJ615="m","v","a")</f>
        <v>a</v>
      </c>
      <c r="D613" s="92" t="str">
        <f>IF('BB-2024-Friday'!AJ615&lt;&gt;"",'BB-2024-Friday'!AI615,"")</f>
        <v/>
      </c>
      <c r="E613" s="119" t="str">
        <f>IF('BB-2024-Friday'!$AJ615&lt;&gt;"",IF('BB-2024-Friday'!$AJ615="t",0,'BB-2024-Friday'!AM615),"")</f>
        <v/>
      </c>
      <c r="F613" s="119" t="str">
        <f>IF('BB-2024-Friday'!$AJ615&lt;&gt;"",IF('BB-2024-Friday'!$AJ615="t",0,'BB-2024-Friday'!AN615),"")</f>
        <v/>
      </c>
      <c r="G613" s="119" t="str">
        <f>IF('BB-2024-Friday'!$AJ615&lt;&gt;"",IF('BB-2024-Friday'!$AJ615="t",0,'BB-2024-Friday'!AO615),"")</f>
        <v/>
      </c>
      <c r="H613" s="119" t="str">
        <f>IF('BB-2024-Friday'!$AJ615&lt;&gt;"",IF('BB-2024-Friday'!$AJ615="t",0,'BB-2024-Friday'!AP615),"")</f>
        <v/>
      </c>
      <c r="I613" s="119" t="str">
        <f>IF('BB-2024-Friday'!$AJ615&lt;&gt;"",IF('BB-2024-Friday'!$AJ615="t",0,'BB-2024-Friday'!AQ615),"")</f>
        <v/>
      </c>
      <c r="J613" s="119" t="str">
        <f>IF('BB-2024-Friday'!$AJ615&lt;&gt;"",IF('BB-2024-Friday'!$AJ615="t",'BB-2024-Friday'!AM615,0),"")</f>
        <v/>
      </c>
      <c r="K613" s="119" t="str">
        <f>IF('BB-2024-Friday'!$AJ615&lt;&gt;"",IF('BB-2024-Friday'!$AJ615="t",'BB-2024-Friday'!AN615,0),"")</f>
        <v/>
      </c>
      <c r="L613" s="119" t="str">
        <f>IF('BB-2024-Friday'!$AJ615&lt;&gt;"",IF('BB-2024-Friday'!$AJ615="t",'BB-2024-Friday'!AO615,0),"")</f>
        <v/>
      </c>
      <c r="M613" s="119" t="str">
        <f>IF('BB-2024-Friday'!$AJ615&lt;&gt;"",IF('BB-2024-Friday'!$AJ615="t",'BB-2024-Friday'!AP615,0),"")</f>
        <v/>
      </c>
      <c r="N613" s="120" t="str">
        <f>IF('BB-2024-Friday'!$AJ615&lt;&gt;"",IF('BB-2024-Friday'!$AJ615="m",'BB-2024-Friday'!U615,0),"")</f>
        <v/>
      </c>
      <c r="O613" s="120" t="str">
        <f>IF('BB-2024-Friday'!$AJ615&lt;&gt;"",IF('BB-2024-Friday'!$AJ615="m",'BB-2024-Friday'!V615,0),"")</f>
        <v/>
      </c>
    </row>
    <row r="614" spans="1:15" x14ac:dyDescent="0.25">
      <c r="A614" t="str">
        <f>IF('BB-2024-Friday'!AJ616&lt;&gt;"",'BB-2024-Friday'!AJ616,"")</f>
        <v/>
      </c>
      <c r="B614" t="str">
        <f>IF('BB-2024-Friday'!AJ616&lt;&gt;"",'BB-2024-Friday'!AR616,"")</f>
        <v/>
      </c>
      <c r="C614" t="str">
        <f>IF('BB-2024-Friday'!AJ616="m","v","a")</f>
        <v>a</v>
      </c>
      <c r="D614" s="92" t="str">
        <f>IF('BB-2024-Friday'!AJ616&lt;&gt;"",'BB-2024-Friday'!AI616,"")</f>
        <v/>
      </c>
      <c r="E614" s="119" t="str">
        <f>IF('BB-2024-Friday'!$AJ616&lt;&gt;"",IF('BB-2024-Friday'!$AJ616="t",0,'BB-2024-Friday'!AM616),"")</f>
        <v/>
      </c>
      <c r="F614" s="119" t="str">
        <f>IF('BB-2024-Friday'!$AJ616&lt;&gt;"",IF('BB-2024-Friday'!$AJ616="t",0,'BB-2024-Friday'!AN616),"")</f>
        <v/>
      </c>
      <c r="G614" s="119" t="str">
        <f>IF('BB-2024-Friday'!$AJ616&lt;&gt;"",IF('BB-2024-Friday'!$AJ616="t",0,'BB-2024-Friday'!AO616),"")</f>
        <v/>
      </c>
      <c r="H614" s="119" t="str">
        <f>IF('BB-2024-Friday'!$AJ616&lt;&gt;"",IF('BB-2024-Friday'!$AJ616="t",0,'BB-2024-Friday'!AP616),"")</f>
        <v/>
      </c>
      <c r="I614" s="119" t="str">
        <f>IF('BB-2024-Friday'!$AJ616&lt;&gt;"",IF('BB-2024-Friday'!$AJ616="t",0,'BB-2024-Friday'!AQ616),"")</f>
        <v/>
      </c>
      <c r="J614" s="119" t="str">
        <f>IF('BB-2024-Friday'!$AJ616&lt;&gt;"",IF('BB-2024-Friday'!$AJ616="t",'BB-2024-Friday'!AM616,0),"")</f>
        <v/>
      </c>
      <c r="K614" s="119" t="str">
        <f>IF('BB-2024-Friday'!$AJ616&lt;&gt;"",IF('BB-2024-Friday'!$AJ616="t",'BB-2024-Friday'!AN616,0),"")</f>
        <v/>
      </c>
      <c r="L614" s="119" t="str">
        <f>IF('BB-2024-Friday'!$AJ616&lt;&gt;"",IF('BB-2024-Friday'!$AJ616="t",'BB-2024-Friday'!AO616,0),"")</f>
        <v/>
      </c>
      <c r="M614" s="119" t="str">
        <f>IF('BB-2024-Friday'!$AJ616&lt;&gt;"",IF('BB-2024-Friday'!$AJ616="t",'BB-2024-Friday'!AP616,0),"")</f>
        <v/>
      </c>
      <c r="N614" s="120" t="str">
        <f>IF('BB-2024-Friday'!$AJ616&lt;&gt;"",IF('BB-2024-Friday'!$AJ616="m",'BB-2024-Friday'!U616,0),"")</f>
        <v/>
      </c>
      <c r="O614" s="120" t="str">
        <f>IF('BB-2024-Friday'!$AJ616&lt;&gt;"",IF('BB-2024-Friday'!$AJ616="m",'BB-2024-Friday'!V616,0),"")</f>
        <v/>
      </c>
    </row>
    <row r="615" spans="1:15" x14ac:dyDescent="0.25">
      <c r="A615" t="str">
        <f>IF('BB-2024-Friday'!AJ617&lt;&gt;"",'BB-2024-Friday'!AJ617,"")</f>
        <v/>
      </c>
      <c r="B615" t="str">
        <f>IF('BB-2024-Friday'!AJ617&lt;&gt;"",'BB-2024-Friday'!AR617,"")</f>
        <v/>
      </c>
      <c r="C615" t="str">
        <f>IF('BB-2024-Friday'!AJ617="m","v","a")</f>
        <v>a</v>
      </c>
      <c r="D615" s="92" t="str">
        <f>IF('BB-2024-Friday'!AJ617&lt;&gt;"",'BB-2024-Friday'!AI617,"")</f>
        <v/>
      </c>
      <c r="E615" s="119" t="str">
        <f>IF('BB-2024-Friday'!$AJ617&lt;&gt;"",IF('BB-2024-Friday'!$AJ617="t",0,'BB-2024-Friday'!AM617),"")</f>
        <v/>
      </c>
      <c r="F615" s="119" t="str">
        <f>IF('BB-2024-Friday'!$AJ617&lt;&gt;"",IF('BB-2024-Friday'!$AJ617="t",0,'BB-2024-Friday'!AN617),"")</f>
        <v/>
      </c>
      <c r="G615" s="119" t="str">
        <f>IF('BB-2024-Friday'!$AJ617&lt;&gt;"",IF('BB-2024-Friday'!$AJ617="t",0,'BB-2024-Friday'!AO617),"")</f>
        <v/>
      </c>
      <c r="H615" s="119" t="str">
        <f>IF('BB-2024-Friday'!$AJ617&lt;&gt;"",IF('BB-2024-Friday'!$AJ617="t",0,'BB-2024-Friday'!AP617),"")</f>
        <v/>
      </c>
      <c r="I615" s="119" t="str">
        <f>IF('BB-2024-Friday'!$AJ617&lt;&gt;"",IF('BB-2024-Friday'!$AJ617="t",0,'BB-2024-Friday'!AQ617),"")</f>
        <v/>
      </c>
      <c r="J615" s="119" t="str">
        <f>IF('BB-2024-Friday'!$AJ617&lt;&gt;"",IF('BB-2024-Friday'!$AJ617="t",'BB-2024-Friday'!AM617,0),"")</f>
        <v/>
      </c>
      <c r="K615" s="119" t="str">
        <f>IF('BB-2024-Friday'!$AJ617&lt;&gt;"",IF('BB-2024-Friday'!$AJ617="t",'BB-2024-Friday'!AN617,0),"")</f>
        <v/>
      </c>
      <c r="L615" s="119" t="str">
        <f>IF('BB-2024-Friday'!$AJ617&lt;&gt;"",IF('BB-2024-Friday'!$AJ617="t",'BB-2024-Friday'!AO617,0),"")</f>
        <v/>
      </c>
      <c r="M615" s="119" t="str">
        <f>IF('BB-2024-Friday'!$AJ617&lt;&gt;"",IF('BB-2024-Friday'!$AJ617="t",'BB-2024-Friday'!AP617,0),"")</f>
        <v/>
      </c>
      <c r="N615" s="120" t="str">
        <f>IF('BB-2024-Friday'!$AJ617&lt;&gt;"",IF('BB-2024-Friday'!$AJ617="m",'BB-2024-Friday'!U617,0),"")</f>
        <v/>
      </c>
      <c r="O615" s="120" t="str">
        <f>IF('BB-2024-Friday'!$AJ617&lt;&gt;"",IF('BB-2024-Friday'!$AJ617="m",'BB-2024-Friday'!V617,0),"")</f>
        <v/>
      </c>
    </row>
    <row r="616" spans="1:15" x14ac:dyDescent="0.25">
      <c r="A616" t="str">
        <f>IF('BB-2024-Friday'!AJ618&lt;&gt;"",'BB-2024-Friday'!AJ618,"")</f>
        <v/>
      </c>
      <c r="B616" t="str">
        <f>IF('BB-2024-Friday'!AJ618&lt;&gt;"",'BB-2024-Friday'!AR618,"")</f>
        <v/>
      </c>
      <c r="C616" t="str">
        <f>IF('BB-2024-Friday'!AJ618="m","v","a")</f>
        <v>a</v>
      </c>
      <c r="D616" s="92" t="str">
        <f>IF('BB-2024-Friday'!AJ618&lt;&gt;"",'BB-2024-Friday'!AI618,"")</f>
        <v/>
      </c>
      <c r="E616" s="119" t="str">
        <f>IF('BB-2024-Friday'!$AJ618&lt;&gt;"",IF('BB-2024-Friday'!$AJ618="t",0,'BB-2024-Friday'!AM618),"")</f>
        <v/>
      </c>
      <c r="F616" s="119" t="str">
        <f>IF('BB-2024-Friday'!$AJ618&lt;&gt;"",IF('BB-2024-Friday'!$AJ618="t",0,'BB-2024-Friday'!AN618),"")</f>
        <v/>
      </c>
      <c r="G616" s="119" t="str">
        <f>IF('BB-2024-Friday'!$AJ618&lt;&gt;"",IF('BB-2024-Friday'!$AJ618="t",0,'BB-2024-Friday'!AO618),"")</f>
        <v/>
      </c>
      <c r="H616" s="119" t="str">
        <f>IF('BB-2024-Friday'!$AJ618&lt;&gt;"",IF('BB-2024-Friday'!$AJ618="t",0,'BB-2024-Friday'!AP618),"")</f>
        <v/>
      </c>
      <c r="I616" s="119" t="str">
        <f>IF('BB-2024-Friday'!$AJ618&lt;&gt;"",IF('BB-2024-Friday'!$AJ618="t",0,'BB-2024-Friday'!AQ618),"")</f>
        <v/>
      </c>
      <c r="J616" s="119" t="str">
        <f>IF('BB-2024-Friday'!$AJ618&lt;&gt;"",IF('BB-2024-Friday'!$AJ618="t",'BB-2024-Friday'!AM618,0),"")</f>
        <v/>
      </c>
      <c r="K616" s="119" t="str">
        <f>IF('BB-2024-Friday'!$AJ618&lt;&gt;"",IF('BB-2024-Friday'!$AJ618="t",'BB-2024-Friday'!AN618,0),"")</f>
        <v/>
      </c>
      <c r="L616" s="119" t="str">
        <f>IF('BB-2024-Friday'!$AJ618&lt;&gt;"",IF('BB-2024-Friday'!$AJ618="t",'BB-2024-Friday'!AO618,0),"")</f>
        <v/>
      </c>
      <c r="M616" s="119" t="str">
        <f>IF('BB-2024-Friday'!$AJ618&lt;&gt;"",IF('BB-2024-Friday'!$AJ618="t",'BB-2024-Friday'!AP618,0),"")</f>
        <v/>
      </c>
      <c r="N616" s="120" t="str">
        <f>IF('BB-2024-Friday'!$AJ618&lt;&gt;"",IF('BB-2024-Friday'!$AJ618="m",'BB-2024-Friday'!U618,0),"")</f>
        <v/>
      </c>
      <c r="O616" s="120" t="str">
        <f>IF('BB-2024-Friday'!$AJ618&lt;&gt;"",IF('BB-2024-Friday'!$AJ618="m",'BB-2024-Friday'!V618,0),"")</f>
        <v/>
      </c>
    </row>
    <row r="617" spans="1:15" x14ac:dyDescent="0.25">
      <c r="A617" t="str">
        <f>IF('BB-2024-Friday'!AJ619&lt;&gt;"",'BB-2024-Friday'!AJ619,"")</f>
        <v>u</v>
      </c>
      <c r="B617" t="str">
        <f>IF('BB-2024-Friday'!AJ619&lt;&gt;"",'BB-2024-Friday'!AR619,"")</f>
        <v>{Diagrammatic:- } Aditional Lane 500m</v>
      </c>
      <c r="C617" t="str">
        <f>IF('BB-2024-Friday'!AJ619="m","v","a")</f>
        <v>a</v>
      </c>
      <c r="D617" s="92">
        <f>IF('BB-2024-Friday'!AJ619&lt;&gt;"",'BB-2024-Friday'!AI619,"")</f>
        <v>216.17</v>
      </c>
      <c r="E617" s="119">
        <f>IF('BB-2024-Friday'!$AJ619&lt;&gt;"",IF('BB-2024-Friday'!$AJ619="t",0,'BB-2024-Friday'!AM619),"")</f>
        <v>44</v>
      </c>
      <c r="F617" s="119">
        <f>IF('BB-2024-Friday'!$AJ619&lt;&gt;"",IF('BB-2024-Friday'!$AJ619="t",0,'BB-2024-Friday'!AN619),"")</f>
        <v>53</v>
      </c>
      <c r="G617" s="119">
        <f>IF('BB-2024-Friday'!$AJ619&lt;&gt;"",IF('BB-2024-Friday'!$AJ619="t",0,'BB-2024-Friday'!AO619),"")</f>
        <v>64</v>
      </c>
      <c r="H617" s="119">
        <f>IF('BB-2024-Friday'!$AJ619&lt;&gt;"",IF('BB-2024-Friday'!$AJ619="t",0,'BB-2024-Friday'!AP619),"")</f>
        <v>74</v>
      </c>
      <c r="I617" s="119" t="str">
        <f>IF('BB-2024-Friday'!$AJ619&lt;&gt;"",IF('BB-2024-Friday'!$AJ619="t",0,'BB-2024-Friday'!AQ619),"")</f>
        <v>100</v>
      </c>
      <c r="J617" s="119">
        <f>IF('BB-2024-Friday'!$AJ619&lt;&gt;"",IF('BB-2024-Friday'!$AJ619="t",'BB-2024-Friday'!AM619,0),"")</f>
        <v>0</v>
      </c>
      <c r="K617" s="119">
        <f>IF('BB-2024-Friday'!$AJ619&lt;&gt;"",IF('BB-2024-Friday'!$AJ619="t",'BB-2024-Friday'!AN619,0),"")</f>
        <v>0</v>
      </c>
      <c r="L617" s="119">
        <f>IF('BB-2024-Friday'!$AJ619&lt;&gt;"",IF('BB-2024-Friday'!$AJ619="t",'BB-2024-Friday'!AO619,0),"")</f>
        <v>0</v>
      </c>
      <c r="M617" s="119">
        <f>IF('BB-2024-Friday'!$AJ619&lt;&gt;"",IF('BB-2024-Friday'!$AJ619="t",'BB-2024-Friday'!AP619,0),"")</f>
        <v>0</v>
      </c>
      <c r="N617" s="120">
        <f>IF('BB-2024-Friday'!$AJ619&lt;&gt;"",IF('BB-2024-Friday'!$AJ619="m",'BB-2024-Friday'!U619,0),"")</f>
        <v>0</v>
      </c>
      <c r="O617" s="120">
        <f>IF('BB-2024-Friday'!$AJ619&lt;&gt;"",IF('BB-2024-Friday'!$AJ619="m",'BB-2024-Friday'!V619,0),"")</f>
        <v>0</v>
      </c>
    </row>
    <row r="618" spans="1:15" x14ac:dyDescent="0.25">
      <c r="A618" t="str">
        <f>IF('BB-2024-Friday'!AJ620&lt;&gt;"",'BB-2024-Friday'!AJ620,"")</f>
        <v>m</v>
      </c>
      <c r="B618" t="str">
        <f>IF('BB-2024-Friday'!AJ620&lt;&gt;"",'BB-2024-Friday'!AR620,"")</f>
        <v>Control @ faded Keep Left Pass Right sign on opposite side of the road.</v>
      </c>
      <c r="C618" t="str">
        <f>IF('BB-2024-Friday'!AJ620="m","v","a")</f>
        <v>v</v>
      </c>
      <c r="D618" s="92">
        <f>IF('BB-2024-Friday'!AJ620&lt;&gt;"",'BB-2024-Friday'!AI620,"")</f>
        <v>216.82</v>
      </c>
      <c r="E618" s="119">
        <f>IF('BB-2024-Friday'!$AJ620&lt;&gt;"",IF('BB-2024-Friday'!$AJ620="t",0,'BB-2024-Friday'!AM620),"")</f>
        <v>44</v>
      </c>
      <c r="F618" s="119">
        <f>IF('BB-2024-Friday'!$AJ620&lt;&gt;"",IF('BB-2024-Friday'!$AJ620="t",0,'BB-2024-Friday'!AN620),"")</f>
        <v>53</v>
      </c>
      <c r="G618" s="119">
        <f>IF('BB-2024-Friday'!$AJ620&lt;&gt;"",IF('BB-2024-Friday'!$AJ620="t",0,'BB-2024-Friday'!AO620),"")</f>
        <v>64</v>
      </c>
      <c r="H618" s="119">
        <f>IF('BB-2024-Friday'!$AJ620&lt;&gt;"",IF('BB-2024-Friday'!$AJ620="t",0,'BB-2024-Friday'!AP620),"")</f>
        <v>74</v>
      </c>
      <c r="I618" s="119" t="str">
        <f>IF('BB-2024-Friday'!$AJ620&lt;&gt;"",IF('BB-2024-Friday'!$AJ620="t",0,'BB-2024-Friday'!AQ620),"")</f>
        <v>100</v>
      </c>
      <c r="J618" s="119">
        <f>IF('BB-2024-Friday'!$AJ620&lt;&gt;"",IF('BB-2024-Friday'!$AJ620="t",'BB-2024-Friday'!AM620,0),"")</f>
        <v>0</v>
      </c>
      <c r="K618" s="119">
        <f>IF('BB-2024-Friday'!$AJ620&lt;&gt;"",IF('BB-2024-Friday'!$AJ620="t",'BB-2024-Friday'!AN620,0),"")</f>
        <v>0</v>
      </c>
      <c r="L618" s="119">
        <f>IF('BB-2024-Friday'!$AJ620&lt;&gt;"",IF('BB-2024-Friday'!$AJ620="t",'BB-2024-Friday'!AO620,0),"")</f>
        <v>0</v>
      </c>
      <c r="M618" s="119">
        <f>IF('BB-2024-Friday'!$AJ620&lt;&gt;"",IF('BB-2024-Friday'!$AJ620="t",'BB-2024-Friday'!AP620,0),"")</f>
        <v>0</v>
      </c>
      <c r="N618" s="120">
        <f>IF('BB-2024-Friday'!$AJ620&lt;&gt;"",IF('BB-2024-Friday'!$AJ620="m",'BB-2024-Friday'!U620,0),"")</f>
        <v>28.710760000000001</v>
      </c>
      <c r="O618" s="120">
        <f>IF('BB-2024-Friday'!$AJ620&lt;&gt;"",IF('BB-2024-Friday'!$AJ620="m",'BB-2024-Friday'!V620,0),"")</f>
        <v>29.791229999999999</v>
      </c>
    </row>
    <row r="619" spans="1:15" x14ac:dyDescent="0.25">
      <c r="A619" t="str">
        <f>IF('BB-2024-Friday'!AJ621&lt;&gt;"",'BB-2024-Friday'!AJ621,"")</f>
        <v/>
      </c>
      <c r="B619" t="str">
        <f>IF('BB-2024-Friday'!AJ621&lt;&gt;"",'BB-2024-Friday'!AR621,"")</f>
        <v/>
      </c>
      <c r="C619" t="str">
        <f>IF('BB-2024-Friday'!AJ621="m","v","a")</f>
        <v>a</v>
      </c>
      <c r="D619" s="92" t="str">
        <f>IF('BB-2024-Friday'!AJ621&lt;&gt;"",'BB-2024-Friday'!AI621,"")</f>
        <v/>
      </c>
      <c r="E619" s="119" t="str">
        <f>IF('BB-2024-Friday'!$AJ621&lt;&gt;"",IF('BB-2024-Friday'!$AJ621="t",0,'BB-2024-Friday'!AM621),"")</f>
        <v/>
      </c>
      <c r="F619" s="119" t="str">
        <f>IF('BB-2024-Friday'!$AJ621&lt;&gt;"",IF('BB-2024-Friday'!$AJ621="t",0,'BB-2024-Friday'!AN621),"")</f>
        <v/>
      </c>
      <c r="G619" s="119" t="str">
        <f>IF('BB-2024-Friday'!$AJ621&lt;&gt;"",IF('BB-2024-Friday'!$AJ621="t",0,'BB-2024-Friday'!AO621),"")</f>
        <v/>
      </c>
      <c r="H619" s="119" t="str">
        <f>IF('BB-2024-Friday'!$AJ621&lt;&gt;"",IF('BB-2024-Friday'!$AJ621="t",0,'BB-2024-Friday'!AP621),"")</f>
        <v/>
      </c>
      <c r="I619" s="119" t="str">
        <f>IF('BB-2024-Friday'!$AJ621&lt;&gt;"",IF('BB-2024-Friday'!$AJ621="t",0,'BB-2024-Friday'!AQ621),"")</f>
        <v/>
      </c>
      <c r="J619" s="119" t="str">
        <f>IF('BB-2024-Friday'!$AJ621&lt;&gt;"",IF('BB-2024-Friday'!$AJ621="t",'BB-2024-Friday'!AM621,0),"")</f>
        <v/>
      </c>
      <c r="K619" s="119" t="str">
        <f>IF('BB-2024-Friday'!$AJ621&lt;&gt;"",IF('BB-2024-Friday'!$AJ621="t",'BB-2024-Friday'!AN621,0),"")</f>
        <v/>
      </c>
      <c r="L619" s="119" t="str">
        <f>IF('BB-2024-Friday'!$AJ621&lt;&gt;"",IF('BB-2024-Friday'!$AJ621="t",'BB-2024-Friday'!AO621,0),"")</f>
        <v/>
      </c>
      <c r="M619" s="119" t="str">
        <f>IF('BB-2024-Friday'!$AJ621&lt;&gt;"",IF('BB-2024-Friday'!$AJ621="t",'BB-2024-Friday'!AP621,0),"")</f>
        <v/>
      </c>
      <c r="N619" s="120" t="str">
        <f>IF('BB-2024-Friday'!$AJ621&lt;&gt;"",IF('BB-2024-Friday'!$AJ621="m",'BB-2024-Friday'!U621,0),"")</f>
        <v/>
      </c>
      <c r="O619" s="120" t="str">
        <f>IF('BB-2024-Friday'!$AJ621&lt;&gt;"",IF('BB-2024-Friday'!$AJ621="m",'BB-2024-Friday'!V621,0),"")</f>
        <v/>
      </c>
    </row>
    <row r="620" spans="1:15" x14ac:dyDescent="0.25">
      <c r="A620" t="str">
        <f>IF('BB-2024-Friday'!AJ622&lt;&gt;"",'BB-2024-Friday'!AJ622,"")</f>
        <v/>
      </c>
      <c r="B620" t="str">
        <f>IF('BB-2024-Friday'!AJ622&lt;&gt;"",'BB-2024-Friday'!AR622,"")</f>
        <v/>
      </c>
      <c r="C620" t="str">
        <f>IF('BB-2024-Friday'!AJ622="m","v","a")</f>
        <v>a</v>
      </c>
      <c r="D620" s="92" t="str">
        <f>IF('BB-2024-Friday'!AJ622&lt;&gt;"",'BB-2024-Friday'!AI622,"")</f>
        <v/>
      </c>
      <c r="E620" s="119" t="str">
        <f>IF('BB-2024-Friday'!$AJ622&lt;&gt;"",IF('BB-2024-Friday'!$AJ622="t",0,'BB-2024-Friday'!AM622),"")</f>
        <v/>
      </c>
      <c r="F620" s="119" t="str">
        <f>IF('BB-2024-Friday'!$AJ622&lt;&gt;"",IF('BB-2024-Friday'!$AJ622="t",0,'BB-2024-Friday'!AN622),"")</f>
        <v/>
      </c>
      <c r="G620" s="119" t="str">
        <f>IF('BB-2024-Friday'!$AJ622&lt;&gt;"",IF('BB-2024-Friday'!$AJ622="t",0,'BB-2024-Friday'!AO622),"")</f>
        <v/>
      </c>
      <c r="H620" s="119" t="str">
        <f>IF('BB-2024-Friday'!$AJ622&lt;&gt;"",IF('BB-2024-Friday'!$AJ622="t",0,'BB-2024-Friday'!AP622),"")</f>
        <v/>
      </c>
      <c r="I620" s="119" t="str">
        <f>IF('BB-2024-Friday'!$AJ622&lt;&gt;"",IF('BB-2024-Friday'!$AJ622="t",0,'BB-2024-Friday'!AQ622),"")</f>
        <v/>
      </c>
      <c r="J620" s="119" t="str">
        <f>IF('BB-2024-Friday'!$AJ622&lt;&gt;"",IF('BB-2024-Friday'!$AJ622="t",'BB-2024-Friday'!AM622,0),"")</f>
        <v/>
      </c>
      <c r="K620" s="119" t="str">
        <f>IF('BB-2024-Friday'!$AJ622&lt;&gt;"",IF('BB-2024-Friday'!$AJ622="t",'BB-2024-Friday'!AN622,0),"")</f>
        <v/>
      </c>
      <c r="L620" s="119" t="str">
        <f>IF('BB-2024-Friday'!$AJ622&lt;&gt;"",IF('BB-2024-Friday'!$AJ622="t",'BB-2024-Friday'!AO622,0),"")</f>
        <v/>
      </c>
      <c r="M620" s="119" t="str">
        <f>IF('BB-2024-Friday'!$AJ622&lt;&gt;"",IF('BB-2024-Friday'!$AJ622="t",'BB-2024-Friday'!AP622,0),"")</f>
        <v/>
      </c>
      <c r="N620" s="120" t="str">
        <f>IF('BB-2024-Friday'!$AJ622&lt;&gt;"",IF('BB-2024-Friday'!$AJ622="m",'BB-2024-Friday'!U622,0),"")</f>
        <v/>
      </c>
      <c r="O620" s="120" t="str">
        <f>IF('BB-2024-Friday'!$AJ622&lt;&gt;"",IF('BB-2024-Friday'!$AJ622="m",'BB-2024-Friday'!V622,0),"")</f>
        <v/>
      </c>
    </row>
    <row r="621" spans="1:15" x14ac:dyDescent="0.25">
      <c r="A621" t="str">
        <f>IF('BB-2024-Friday'!AJ623&lt;&gt;"",'BB-2024-Friday'!AJ623,"")</f>
        <v/>
      </c>
      <c r="B621" t="str">
        <f>IF('BB-2024-Friday'!AJ623&lt;&gt;"",'BB-2024-Friday'!AR623,"")</f>
        <v/>
      </c>
      <c r="C621" t="str">
        <f>IF('BB-2024-Friday'!AJ623="m","v","a")</f>
        <v>a</v>
      </c>
      <c r="D621" s="92" t="str">
        <f>IF('BB-2024-Friday'!AJ623&lt;&gt;"",'BB-2024-Friday'!AI623,"")</f>
        <v/>
      </c>
      <c r="E621" s="119" t="str">
        <f>IF('BB-2024-Friday'!$AJ623&lt;&gt;"",IF('BB-2024-Friday'!$AJ623="t",0,'BB-2024-Friday'!AM623),"")</f>
        <v/>
      </c>
      <c r="F621" s="119" t="str">
        <f>IF('BB-2024-Friday'!$AJ623&lt;&gt;"",IF('BB-2024-Friday'!$AJ623="t",0,'BB-2024-Friday'!AN623),"")</f>
        <v/>
      </c>
      <c r="G621" s="119" t="str">
        <f>IF('BB-2024-Friday'!$AJ623&lt;&gt;"",IF('BB-2024-Friday'!$AJ623="t",0,'BB-2024-Friday'!AO623),"")</f>
        <v/>
      </c>
      <c r="H621" s="119" t="str">
        <f>IF('BB-2024-Friday'!$AJ623&lt;&gt;"",IF('BB-2024-Friday'!$AJ623="t",0,'BB-2024-Friday'!AP623),"")</f>
        <v/>
      </c>
      <c r="I621" s="119" t="str">
        <f>IF('BB-2024-Friday'!$AJ623&lt;&gt;"",IF('BB-2024-Friday'!$AJ623="t",0,'BB-2024-Friday'!AQ623),"")</f>
        <v/>
      </c>
      <c r="J621" s="119" t="str">
        <f>IF('BB-2024-Friday'!$AJ623&lt;&gt;"",IF('BB-2024-Friday'!$AJ623="t",'BB-2024-Friday'!AM623,0),"")</f>
        <v/>
      </c>
      <c r="K621" s="119" t="str">
        <f>IF('BB-2024-Friday'!$AJ623&lt;&gt;"",IF('BB-2024-Friday'!$AJ623="t",'BB-2024-Friday'!AN623,0),"")</f>
        <v/>
      </c>
      <c r="L621" s="119" t="str">
        <f>IF('BB-2024-Friday'!$AJ623&lt;&gt;"",IF('BB-2024-Friday'!$AJ623="t",'BB-2024-Friday'!AO623,0),"")</f>
        <v/>
      </c>
      <c r="M621" s="119" t="str">
        <f>IF('BB-2024-Friday'!$AJ623&lt;&gt;"",IF('BB-2024-Friday'!$AJ623="t",'BB-2024-Friday'!AP623,0),"")</f>
        <v/>
      </c>
      <c r="N621" s="120" t="str">
        <f>IF('BB-2024-Friday'!$AJ623&lt;&gt;"",IF('BB-2024-Friday'!$AJ623="m",'BB-2024-Friday'!U623,0),"")</f>
        <v/>
      </c>
      <c r="O621" s="120" t="str">
        <f>IF('BB-2024-Friday'!$AJ623&lt;&gt;"",IF('BB-2024-Friday'!$AJ623="m",'BB-2024-Friday'!V623,0),"")</f>
        <v/>
      </c>
    </row>
    <row r="622" spans="1:15" x14ac:dyDescent="0.25">
      <c r="A622" t="str">
        <f>IF('BB-2024-Friday'!AJ624&lt;&gt;"",'BB-2024-Friday'!AJ624,"")</f>
        <v/>
      </c>
      <c r="B622" t="str">
        <f>IF('BB-2024-Friday'!AJ624&lt;&gt;"",'BB-2024-Friday'!AR624,"")</f>
        <v/>
      </c>
      <c r="C622" t="str">
        <f>IF('BB-2024-Friday'!AJ624="m","v","a")</f>
        <v>a</v>
      </c>
      <c r="D622" s="92" t="str">
        <f>IF('BB-2024-Friday'!AJ624&lt;&gt;"",'BB-2024-Friday'!AI624,"")</f>
        <v/>
      </c>
      <c r="E622" s="119" t="str">
        <f>IF('BB-2024-Friday'!$AJ624&lt;&gt;"",IF('BB-2024-Friday'!$AJ624="t",0,'BB-2024-Friday'!AM624),"")</f>
        <v/>
      </c>
      <c r="F622" s="119" t="str">
        <f>IF('BB-2024-Friday'!$AJ624&lt;&gt;"",IF('BB-2024-Friday'!$AJ624="t",0,'BB-2024-Friday'!AN624),"")</f>
        <v/>
      </c>
      <c r="G622" s="119" t="str">
        <f>IF('BB-2024-Friday'!$AJ624&lt;&gt;"",IF('BB-2024-Friday'!$AJ624="t",0,'BB-2024-Friday'!AO624),"")</f>
        <v/>
      </c>
      <c r="H622" s="119" t="str">
        <f>IF('BB-2024-Friday'!$AJ624&lt;&gt;"",IF('BB-2024-Friday'!$AJ624="t",0,'BB-2024-Friday'!AP624),"")</f>
        <v/>
      </c>
      <c r="I622" s="119" t="str">
        <f>IF('BB-2024-Friday'!$AJ624&lt;&gt;"",IF('BB-2024-Friday'!$AJ624="t",0,'BB-2024-Friday'!AQ624),"")</f>
        <v/>
      </c>
      <c r="J622" s="119" t="str">
        <f>IF('BB-2024-Friday'!$AJ624&lt;&gt;"",IF('BB-2024-Friday'!$AJ624="t",'BB-2024-Friday'!AM624,0),"")</f>
        <v/>
      </c>
      <c r="K622" s="119" t="str">
        <f>IF('BB-2024-Friday'!$AJ624&lt;&gt;"",IF('BB-2024-Friday'!$AJ624="t",'BB-2024-Friday'!AN624,0),"")</f>
        <v/>
      </c>
      <c r="L622" s="119" t="str">
        <f>IF('BB-2024-Friday'!$AJ624&lt;&gt;"",IF('BB-2024-Friday'!$AJ624="t",'BB-2024-Friday'!AO624,0),"")</f>
        <v/>
      </c>
      <c r="M622" s="119" t="str">
        <f>IF('BB-2024-Friday'!$AJ624&lt;&gt;"",IF('BB-2024-Friday'!$AJ624="t",'BB-2024-Friday'!AP624,0),"")</f>
        <v/>
      </c>
      <c r="N622" s="120" t="str">
        <f>IF('BB-2024-Friday'!$AJ624&lt;&gt;"",IF('BB-2024-Friday'!$AJ624="m",'BB-2024-Friday'!U624,0),"")</f>
        <v/>
      </c>
      <c r="O622" s="120" t="str">
        <f>IF('BB-2024-Friday'!$AJ624&lt;&gt;"",IF('BB-2024-Friday'!$AJ624="m",'BB-2024-Friday'!V624,0),"")</f>
        <v/>
      </c>
    </row>
    <row r="623" spans="1:15" x14ac:dyDescent="0.25">
      <c r="A623" t="str">
        <f>IF('BB-2024-Friday'!AJ625&lt;&gt;"",'BB-2024-Friday'!AJ625,"")</f>
        <v/>
      </c>
      <c r="B623" t="str">
        <f>IF('BB-2024-Friday'!AJ625&lt;&gt;"",'BB-2024-Friday'!AR625,"")</f>
        <v/>
      </c>
      <c r="C623" t="str">
        <f>IF('BB-2024-Friday'!AJ625="m","v","a")</f>
        <v>a</v>
      </c>
      <c r="D623" s="92" t="str">
        <f>IF('BB-2024-Friday'!AJ625&lt;&gt;"",'BB-2024-Friday'!AI625,"")</f>
        <v/>
      </c>
      <c r="E623" s="119" t="str">
        <f>IF('BB-2024-Friday'!$AJ625&lt;&gt;"",IF('BB-2024-Friday'!$AJ625="t",0,'BB-2024-Friday'!AM625),"")</f>
        <v/>
      </c>
      <c r="F623" s="119" t="str">
        <f>IF('BB-2024-Friday'!$AJ625&lt;&gt;"",IF('BB-2024-Friday'!$AJ625="t",0,'BB-2024-Friday'!AN625),"")</f>
        <v/>
      </c>
      <c r="G623" s="119" t="str">
        <f>IF('BB-2024-Friday'!$AJ625&lt;&gt;"",IF('BB-2024-Friday'!$AJ625="t",0,'BB-2024-Friday'!AO625),"")</f>
        <v/>
      </c>
      <c r="H623" s="119" t="str">
        <f>IF('BB-2024-Friday'!$AJ625&lt;&gt;"",IF('BB-2024-Friday'!$AJ625="t",0,'BB-2024-Friday'!AP625),"")</f>
        <v/>
      </c>
      <c r="I623" s="119" t="str">
        <f>IF('BB-2024-Friday'!$AJ625&lt;&gt;"",IF('BB-2024-Friday'!$AJ625="t",0,'BB-2024-Friday'!AQ625),"")</f>
        <v/>
      </c>
      <c r="J623" s="119" t="str">
        <f>IF('BB-2024-Friday'!$AJ625&lt;&gt;"",IF('BB-2024-Friday'!$AJ625="t",'BB-2024-Friday'!AM625,0),"")</f>
        <v/>
      </c>
      <c r="K623" s="119" t="str">
        <f>IF('BB-2024-Friday'!$AJ625&lt;&gt;"",IF('BB-2024-Friday'!$AJ625="t",'BB-2024-Friday'!AN625,0),"")</f>
        <v/>
      </c>
      <c r="L623" s="119" t="str">
        <f>IF('BB-2024-Friday'!$AJ625&lt;&gt;"",IF('BB-2024-Friday'!$AJ625="t",'BB-2024-Friday'!AO625,0),"")</f>
        <v/>
      </c>
      <c r="M623" s="119" t="str">
        <f>IF('BB-2024-Friday'!$AJ625&lt;&gt;"",IF('BB-2024-Friday'!$AJ625="t",'BB-2024-Friday'!AP625,0),"")</f>
        <v/>
      </c>
      <c r="N623" s="120" t="str">
        <f>IF('BB-2024-Friday'!$AJ625&lt;&gt;"",IF('BB-2024-Friday'!$AJ625="m",'BB-2024-Friday'!U625,0),"")</f>
        <v/>
      </c>
      <c r="O623" s="120" t="str">
        <f>IF('BB-2024-Friday'!$AJ625&lt;&gt;"",IF('BB-2024-Friday'!$AJ625="m",'BB-2024-Friday'!V625,0),"")</f>
        <v/>
      </c>
    </row>
    <row r="624" spans="1:15" x14ac:dyDescent="0.25">
      <c r="A624" t="str">
        <f>IF('BB-2024-Friday'!AJ626&lt;&gt;"",'BB-2024-Friday'!AJ626,"")</f>
        <v/>
      </c>
      <c r="B624" t="str">
        <f>IF('BB-2024-Friday'!AJ626&lt;&gt;"",'BB-2024-Friday'!AR626,"")</f>
        <v/>
      </c>
      <c r="C624" t="str">
        <f>IF('BB-2024-Friday'!AJ626="m","v","a")</f>
        <v>a</v>
      </c>
      <c r="D624" s="92" t="str">
        <f>IF('BB-2024-Friday'!AJ626&lt;&gt;"",'BB-2024-Friday'!AI626,"")</f>
        <v/>
      </c>
      <c r="E624" s="119" t="str">
        <f>IF('BB-2024-Friday'!$AJ626&lt;&gt;"",IF('BB-2024-Friday'!$AJ626="t",0,'BB-2024-Friday'!AM626),"")</f>
        <v/>
      </c>
      <c r="F624" s="119" t="str">
        <f>IF('BB-2024-Friday'!$AJ626&lt;&gt;"",IF('BB-2024-Friday'!$AJ626="t",0,'BB-2024-Friday'!AN626),"")</f>
        <v/>
      </c>
      <c r="G624" s="119" t="str">
        <f>IF('BB-2024-Friday'!$AJ626&lt;&gt;"",IF('BB-2024-Friday'!$AJ626="t",0,'BB-2024-Friday'!AO626),"")</f>
        <v/>
      </c>
      <c r="H624" s="119" t="str">
        <f>IF('BB-2024-Friday'!$AJ626&lt;&gt;"",IF('BB-2024-Friday'!$AJ626="t",0,'BB-2024-Friday'!AP626),"")</f>
        <v/>
      </c>
      <c r="I624" s="119" t="str">
        <f>IF('BB-2024-Friday'!$AJ626&lt;&gt;"",IF('BB-2024-Friday'!$AJ626="t",0,'BB-2024-Friday'!AQ626),"")</f>
        <v/>
      </c>
      <c r="J624" s="119" t="str">
        <f>IF('BB-2024-Friday'!$AJ626&lt;&gt;"",IF('BB-2024-Friday'!$AJ626="t",'BB-2024-Friday'!AM626,0),"")</f>
        <v/>
      </c>
      <c r="K624" s="119" t="str">
        <f>IF('BB-2024-Friday'!$AJ626&lt;&gt;"",IF('BB-2024-Friday'!$AJ626="t",'BB-2024-Friday'!AN626,0),"")</f>
        <v/>
      </c>
      <c r="L624" s="119" t="str">
        <f>IF('BB-2024-Friday'!$AJ626&lt;&gt;"",IF('BB-2024-Friday'!$AJ626="t",'BB-2024-Friday'!AO626,0),"")</f>
        <v/>
      </c>
      <c r="M624" s="119" t="str">
        <f>IF('BB-2024-Friday'!$AJ626&lt;&gt;"",IF('BB-2024-Friday'!$AJ626="t",'BB-2024-Friday'!AP626,0),"")</f>
        <v/>
      </c>
      <c r="N624" s="120" t="str">
        <f>IF('BB-2024-Friday'!$AJ626&lt;&gt;"",IF('BB-2024-Friday'!$AJ626="m",'BB-2024-Friday'!U626,0),"")</f>
        <v/>
      </c>
      <c r="O624" s="120" t="str">
        <f>IF('BB-2024-Friday'!$AJ626&lt;&gt;"",IF('BB-2024-Friday'!$AJ626="m",'BB-2024-Friday'!V626,0),"")</f>
        <v/>
      </c>
    </row>
    <row r="625" spans="1:15" x14ac:dyDescent="0.25">
      <c r="A625" t="str">
        <f>IF('BB-2024-Friday'!AJ627&lt;&gt;"",'BB-2024-Friday'!AJ627,"")</f>
        <v/>
      </c>
      <c r="B625" t="str">
        <f>IF('BB-2024-Friday'!AJ627&lt;&gt;"",'BB-2024-Friday'!AR627,"")</f>
        <v/>
      </c>
      <c r="C625" t="str">
        <f>IF('BB-2024-Friday'!AJ627="m","v","a")</f>
        <v>a</v>
      </c>
      <c r="D625" s="92" t="str">
        <f>IF('BB-2024-Friday'!AJ627&lt;&gt;"",'BB-2024-Friday'!AI627,"")</f>
        <v/>
      </c>
      <c r="E625" s="119" t="str">
        <f>IF('BB-2024-Friday'!$AJ627&lt;&gt;"",IF('BB-2024-Friday'!$AJ627="t",0,'BB-2024-Friday'!AM627),"")</f>
        <v/>
      </c>
      <c r="F625" s="119" t="str">
        <f>IF('BB-2024-Friday'!$AJ627&lt;&gt;"",IF('BB-2024-Friday'!$AJ627="t",0,'BB-2024-Friday'!AN627),"")</f>
        <v/>
      </c>
      <c r="G625" s="119" t="str">
        <f>IF('BB-2024-Friday'!$AJ627&lt;&gt;"",IF('BB-2024-Friday'!$AJ627="t",0,'BB-2024-Friday'!AO627),"")</f>
        <v/>
      </c>
      <c r="H625" s="119" t="str">
        <f>IF('BB-2024-Friday'!$AJ627&lt;&gt;"",IF('BB-2024-Friday'!$AJ627="t",0,'BB-2024-Friday'!AP627),"")</f>
        <v/>
      </c>
      <c r="I625" s="119" t="str">
        <f>IF('BB-2024-Friday'!$AJ627&lt;&gt;"",IF('BB-2024-Friday'!$AJ627="t",0,'BB-2024-Friday'!AQ627),"")</f>
        <v/>
      </c>
      <c r="J625" s="119" t="str">
        <f>IF('BB-2024-Friday'!$AJ627&lt;&gt;"",IF('BB-2024-Friday'!$AJ627="t",'BB-2024-Friday'!AM627,0),"")</f>
        <v/>
      </c>
      <c r="K625" s="119" t="str">
        <f>IF('BB-2024-Friday'!$AJ627&lt;&gt;"",IF('BB-2024-Friday'!$AJ627="t",'BB-2024-Friday'!AN627,0),"")</f>
        <v/>
      </c>
      <c r="L625" s="119" t="str">
        <f>IF('BB-2024-Friday'!$AJ627&lt;&gt;"",IF('BB-2024-Friday'!$AJ627="t",'BB-2024-Friday'!AO627,0),"")</f>
        <v/>
      </c>
      <c r="M625" s="119" t="str">
        <f>IF('BB-2024-Friday'!$AJ627&lt;&gt;"",IF('BB-2024-Friday'!$AJ627="t",'BB-2024-Friday'!AP627,0),"")</f>
        <v/>
      </c>
      <c r="N625" s="120" t="str">
        <f>IF('BB-2024-Friday'!$AJ627&lt;&gt;"",IF('BB-2024-Friday'!$AJ627="m",'BB-2024-Friday'!U627,0),"")</f>
        <v/>
      </c>
      <c r="O625" s="120" t="str">
        <f>IF('BB-2024-Friday'!$AJ627&lt;&gt;"",IF('BB-2024-Friday'!$AJ627="m",'BB-2024-Friday'!V627,0),"")</f>
        <v/>
      </c>
    </row>
    <row r="626" spans="1:15" x14ac:dyDescent="0.25">
      <c r="A626" t="str">
        <f>IF('BB-2024-Friday'!AJ628&lt;&gt;"",'BB-2024-Friday'!AJ628,"")</f>
        <v>m</v>
      </c>
      <c r="B626" t="str">
        <f>IF('BB-2024-Friday'!AJ628&lt;&gt;"",'BB-2024-Friday'!AR628,"")</f>
        <v>Control @ Green fence post with 2 stays. Dot on pole and road.</v>
      </c>
      <c r="C626" t="str">
        <f>IF('BB-2024-Friday'!AJ628="m","v","a")</f>
        <v>v</v>
      </c>
      <c r="D626" s="92">
        <f>IF('BB-2024-Friday'!AJ628&lt;&gt;"",'BB-2024-Friday'!AI628,"")</f>
        <v>223.32</v>
      </c>
      <c r="E626" s="119">
        <f>IF('BB-2024-Friday'!$AJ628&lt;&gt;"",IF('BB-2024-Friday'!$AJ628="t",0,'BB-2024-Friday'!AM628),"")</f>
        <v>44</v>
      </c>
      <c r="F626" s="119">
        <f>IF('BB-2024-Friday'!$AJ628&lt;&gt;"",IF('BB-2024-Friday'!$AJ628="t",0,'BB-2024-Friday'!AN628),"")</f>
        <v>53</v>
      </c>
      <c r="G626" s="119">
        <f>IF('BB-2024-Friday'!$AJ628&lt;&gt;"",IF('BB-2024-Friday'!$AJ628="t",0,'BB-2024-Friday'!AO628),"")</f>
        <v>64</v>
      </c>
      <c r="H626" s="119">
        <f>IF('BB-2024-Friday'!$AJ628&lt;&gt;"",IF('BB-2024-Friday'!$AJ628="t",0,'BB-2024-Friday'!AP628),"")</f>
        <v>74</v>
      </c>
      <c r="I626" s="119" t="str">
        <f>IF('BB-2024-Friday'!$AJ628&lt;&gt;"",IF('BB-2024-Friday'!$AJ628="t",0,'BB-2024-Friday'!AQ628),"")</f>
        <v>100</v>
      </c>
      <c r="J626" s="119">
        <f>IF('BB-2024-Friday'!$AJ628&lt;&gt;"",IF('BB-2024-Friday'!$AJ628="t",'BB-2024-Friday'!AM628,0),"")</f>
        <v>0</v>
      </c>
      <c r="K626" s="119">
        <f>IF('BB-2024-Friday'!$AJ628&lt;&gt;"",IF('BB-2024-Friday'!$AJ628="t",'BB-2024-Friday'!AN628,0),"")</f>
        <v>0</v>
      </c>
      <c r="L626" s="119">
        <f>IF('BB-2024-Friday'!$AJ628&lt;&gt;"",IF('BB-2024-Friday'!$AJ628="t",'BB-2024-Friday'!AO628,0),"")</f>
        <v>0</v>
      </c>
      <c r="M626" s="119">
        <f>IF('BB-2024-Friday'!$AJ628&lt;&gt;"",IF('BB-2024-Friday'!$AJ628="t",'BB-2024-Friday'!AP628,0),"")</f>
        <v>0</v>
      </c>
      <c r="N626" s="120">
        <f>IF('BB-2024-Friday'!$AJ628&lt;&gt;"",IF('BB-2024-Friday'!$AJ628="m",'BB-2024-Friday'!U628,0),"")</f>
        <v>28.67632</v>
      </c>
      <c r="O626" s="120">
        <f>IF('BB-2024-Friday'!$AJ628&lt;&gt;"",IF('BB-2024-Friday'!$AJ628="m",'BB-2024-Friday'!V628,0),"")</f>
        <v>29.740320000000001</v>
      </c>
    </row>
    <row r="627" spans="1:15" x14ac:dyDescent="0.25">
      <c r="A627" t="str">
        <f>IF('BB-2024-Friday'!AJ629&lt;&gt;"",'BB-2024-Friday'!AJ629,"")</f>
        <v>l</v>
      </c>
      <c r="B627" t="str">
        <f>IF('BB-2024-Friday'!AJ629&lt;&gt;"",'BB-2024-Friday'!AR629,"")</f>
        <v xml:space="preserve">Warning Speed Bumps. START of OPEN SECTION. Be carefull of unmarked speed bumps,rumble strips and stray animals </v>
      </c>
      <c r="C627" t="str">
        <f>IF('BB-2024-Friday'!AJ629="m","v","a")</f>
        <v>a</v>
      </c>
      <c r="D627" s="92">
        <f>IF('BB-2024-Friday'!AJ629&lt;&gt;"",'BB-2024-Friday'!AI629,"")</f>
        <v>223.46</v>
      </c>
      <c r="E627" s="119">
        <f>IF('BB-2024-Friday'!$AJ629&lt;&gt;"",IF('BB-2024-Friday'!$AJ629="t",0,'BB-2024-Friday'!AM629),"")</f>
        <v>35</v>
      </c>
      <c r="F627" s="119">
        <f>IF('BB-2024-Friday'!$AJ629&lt;&gt;"",IF('BB-2024-Friday'!$AJ629="t",0,'BB-2024-Friday'!AN629),"")</f>
        <v>40</v>
      </c>
      <c r="G627" s="119">
        <f>IF('BB-2024-Friday'!$AJ629&lt;&gt;"",IF('BB-2024-Friday'!$AJ629="t",0,'BB-2024-Friday'!AO629),"")</f>
        <v>45</v>
      </c>
      <c r="H627" s="119">
        <f>IF('BB-2024-Friday'!$AJ629&lt;&gt;"",IF('BB-2024-Friday'!$AJ629="t",0,'BB-2024-Friday'!AP629),"")</f>
        <v>50</v>
      </c>
      <c r="I627" s="119" t="str">
        <f>IF('BB-2024-Friday'!$AJ629&lt;&gt;"",IF('BB-2024-Friday'!$AJ629="t",0,'BB-2024-Friday'!AQ629),"")</f>
        <v>100</v>
      </c>
      <c r="J627" s="119">
        <f>IF('BB-2024-Friday'!$AJ629&lt;&gt;"",IF('BB-2024-Friday'!$AJ629="t",'BB-2024-Friday'!AM629,0),"")</f>
        <v>0</v>
      </c>
      <c r="K627" s="119">
        <f>IF('BB-2024-Friday'!$AJ629&lt;&gt;"",IF('BB-2024-Friday'!$AJ629="t",'BB-2024-Friday'!AN629,0),"")</f>
        <v>0</v>
      </c>
      <c r="L627" s="119">
        <f>IF('BB-2024-Friday'!$AJ629&lt;&gt;"",IF('BB-2024-Friday'!$AJ629="t",'BB-2024-Friday'!AO629,0),"")</f>
        <v>0</v>
      </c>
      <c r="M627" s="119">
        <f>IF('BB-2024-Friday'!$AJ629&lt;&gt;"",IF('BB-2024-Friday'!$AJ629="t",'BB-2024-Friday'!AP629,0),"")</f>
        <v>0</v>
      </c>
      <c r="N627" s="120">
        <f>IF('BB-2024-Friday'!$AJ629&lt;&gt;"",IF('BB-2024-Friday'!$AJ629="m",'BB-2024-Friday'!U629,0),"")</f>
        <v>0</v>
      </c>
      <c r="O627" s="120">
        <f>IF('BB-2024-Friday'!$AJ629&lt;&gt;"",IF('BB-2024-Friday'!$AJ629="m",'BB-2024-Friday'!V629,0),"")</f>
        <v>0</v>
      </c>
    </row>
    <row r="628" spans="1:15" x14ac:dyDescent="0.25">
      <c r="A628" t="str">
        <f>IF('BB-2024-Friday'!AJ630&lt;&gt;"",'BB-2024-Friday'!AJ630,"")</f>
        <v/>
      </c>
      <c r="B628" t="str">
        <f>IF('BB-2024-Friday'!AJ630&lt;&gt;"",'BB-2024-Friday'!AR630,"")</f>
        <v/>
      </c>
      <c r="C628" t="str">
        <f>IF('BB-2024-Friday'!AJ630="m","v","a")</f>
        <v>a</v>
      </c>
      <c r="D628" s="92" t="str">
        <f>IF('BB-2024-Friday'!AJ630&lt;&gt;"",'BB-2024-Friday'!AI630,"")</f>
        <v/>
      </c>
      <c r="E628" s="119" t="str">
        <f>IF('BB-2024-Friday'!$AJ630&lt;&gt;"",IF('BB-2024-Friday'!$AJ630="t",0,'BB-2024-Friday'!AM630),"")</f>
        <v/>
      </c>
      <c r="F628" s="119" t="str">
        <f>IF('BB-2024-Friday'!$AJ630&lt;&gt;"",IF('BB-2024-Friday'!$AJ630="t",0,'BB-2024-Friday'!AN630),"")</f>
        <v/>
      </c>
      <c r="G628" s="119" t="str">
        <f>IF('BB-2024-Friday'!$AJ630&lt;&gt;"",IF('BB-2024-Friday'!$AJ630="t",0,'BB-2024-Friday'!AO630),"")</f>
        <v/>
      </c>
      <c r="H628" s="119" t="str">
        <f>IF('BB-2024-Friday'!$AJ630&lt;&gt;"",IF('BB-2024-Friday'!$AJ630="t",0,'BB-2024-Friday'!AP630),"")</f>
        <v/>
      </c>
      <c r="I628" s="119" t="str">
        <f>IF('BB-2024-Friday'!$AJ630&lt;&gt;"",IF('BB-2024-Friday'!$AJ630="t",0,'BB-2024-Friday'!AQ630),"")</f>
        <v/>
      </c>
      <c r="J628" s="119" t="str">
        <f>IF('BB-2024-Friday'!$AJ630&lt;&gt;"",IF('BB-2024-Friday'!$AJ630="t",'BB-2024-Friday'!AM630,0),"")</f>
        <v/>
      </c>
      <c r="K628" s="119" t="str">
        <f>IF('BB-2024-Friday'!$AJ630&lt;&gt;"",IF('BB-2024-Friday'!$AJ630="t",'BB-2024-Friday'!AN630,0),"")</f>
        <v/>
      </c>
      <c r="L628" s="119" t="str">
        <f>IF('BB-2024-Friday'!$AJ630&lt;&gt;"",IF('BB-2024-Friday'!$AJ630="t",'BB-2024-Friday'!AO630,0),"")</f>
        <v/>
      </c>
      <c r="M628" s="119" t="str">
        <f>IF('BB-2024-Friday'!$AJ630&lt;&gt;"",IF('BB-2024-Friday'!$AJ630="t",'BB-2024-Friday'!AP630,0),"")</f>
        <v/>
      </c>
      <c r="N628" s="120" t="str">
        <f>IF('BB-2024-Friday'!$AJ630&lt;&gt;"",IF('BB-2024-Friday'!$AJ630="m",'BB-2024-Friday'!U630,0),"")</f>
        <v/>
      </c>
      <c r="O628" s="120" t="str">
        <f>IF('BB-2024-Friday'!$AJ630&lt;&gt;"",IF('BB-2024-Friday'!$AJ630="m",'BB-2024-Friday'!V630,0),"")</f>
        <v/>
      </c>
    </row>
    <row r="629" spans="1:15" x14ac:dyDescent="0.25">
      <c r="A629" t="str">
        <f>IF('BB-2024-Friday'!AJ631&lt;&gt;"",'BB-2024-Friday'!AJ631,"")</f>
        <v/>
      </c>
      <c r="B629" t="str">
        <f>IF('BB-2024-Friday'!AJ631&lt;&gt;"",'BB-2024-Friday'!AR631,"")</f>
        <v/>
      </c>
      <c r="C629" t="str">
        <f>IF('BB-2024-Friday'!AJ631="m","v","a")</f>
        <v>a</v>
      </c>
      <c r="D629" s="92" t="str">
        <f>IF('BB-2024-Friday'!AJ631&lt;&gt;"",'BB-2024-Friday'!AI631,"")</f>
        <v/>
      </c>
      <c r="E629" s="119" t="str">
        <f>IF('BB-2024-Friday'!$AJ631&lt;&gt;"",IF('BB-2024-Friday'!$AJ631="t",0,'BB-2024-Friday'!AM631),"")</f>
        <v/>
      </c>
      <c r="F629" s="119" t="str">
        <f>IF('BB-2024-Friday'!$AJ631&lt;&gt;"",IF('BB-2024-Friday'!$AJ631="t",0,'BB-2024-Friday'!AN631),"")</f>
        <v/>
      </c>
      <c r="G629" s="119" t="str">
        <f>IF('BB-2024-Friday'!$AJ631&lt;&gt;"",IF('BB-2024-Friday'!$AJ631="t",0,'BB-2024-Friday'!AO631),"")</f>
        <v/>
      </c>
      <c r="H629" s="119" t="str">
        <f>IF('BB-2024-Friday'!$AJ631&lt;&gt;"",IF('BB-2024-Friday'!$AJ631="t",0,'BB-2024-Friday'!AP631),"")</f>
        <v/>
      </c>
      <c r="I629" s="119" t="str">
        <f>IF('BB-2024-Friday'!$AJ631&lt;&gt;"",IF('BB-2024-Friday'!$AJ631="t",0,'BB-2024-Friday'!AQ631),"")</f>
        <v/>
      </c>
      <c r="J629" s="119" t="str">
        <f>IF('BB-2024-Friday'!$AJ631&lt;&gt;"",IF('BB-2024-Friday'!$AJ631="t",'BB-2024-Friday'!AM631,0),"")</f>
        <v/>
      </c>
      <c r="K629" s="119" t="str">
        <f>IF('BB-2024-Friday'!$AJ631&lt;&gt;"",IF('BB-2024-Friday'!$AJ631="t",'BB-2024-Friday'!AN631,0),"")</f>
        <v/>
      </c>
      <c r="L629" s="119" t="str">
        <f>IF('BB-2024-Friday'!$AJ631&lt;&gt;"",IF('BB-2024-Friday'!$AJ631="t",'BB-2024-Friday'!AO631,0),"")</f>
        <v/>
      </c>
      <c r="M629" s="119" t="str">
        <f>IF('BB-2024-Friday'!$AJ631&lt;&gt;"",IF('BB-2024-Friday'!$AJ631="t",'BB-2024-Friday'!AP631,0),"")</f>
        <v/>
      </c>
      <c r="N629" s="120" t="str">
        <f>IF('BB-2024-Friday'!$AJ631&lt;&gt;"",IF('BB-2024-Friday'!$AJ631="m",'BB-2024-Friday'!U631,0),"")</f>
        <v/>
      </c>
      <c r="O629" s="120" t="str">
        <f>IF('BB-2024-Friday'!$AJ631&lt;&gt;"",IF('BB-2024-Friday'!$AJ631="m",'BB-2024-Friday'!V631,0),"")</f>
        <v/>
      </c>
    </row>
    <row r="630" spans="1:15" x14ac:dyDescent="0.25">
      <c r="A630" t="str">
        <f>IF('BB-2024-Friday'!AJ632&lt;&gt;"",'BB-2024-Friday'!AJ632,"")</f>
        <v/>
      </c>
      <c r="B630" t="str">
        <f>IF('BB-2024-Friday'!AJ632&lt;&gt;"",'BB-2024-Friday'!AR632,"")</f>
        <v/>
      </c>
      <c r="C630" t="str">
        <f>IF('BB-2024-Friday'!AJ632="m","v","a")</f>
        <v>a</v>
      </c>
      <c r="D630" s="92" t="str">
        <f>IF('BB-2024-Friday'!AJ632&lt;&gt;"",'BB-2024-Friday'!AI632,"")</f>
        <v/>
      </c>
      <c r="E630" s="119" t="str">
        <f>IF('BB-2024-Friday'!$AJ632&lt;&gt;"",IF('BB-2024-Friday'!$AJ632="t",0,'BB-2024-Friday'!AM632),"")</f>
        <v/>
      </c>
      <c r="F630" s="119" t="str">
        <f>IF('BB-2024-Friday'!$AJ632&lt;&gt;"",IF('BB-2024-Friday'!$AJ632="t",0,'BB-2024-Friday'!AN632),"")</f>
        <v/>
      </c>
      <c r="G630" s="119" t="str">
        <f>IF('BB-2024-Friday'!$AJ632&lt;&gt;"",IF('BB-2024-Friday'!$AJ632="t",0,'BB-2024-Friday'!AO632),"")</f>
        <v/>
      </c>
      <c r="H630" s="119" t="str">
        <f>IF('BB-2024-Friday'!$AJ632&lt;&gt;"",IF('BB-2024-Friday'!$AJ632="t",0,'BB-2024-Friday'!AP632),"")</f>
        <v/>
      </c>
      <c r="I630" s="119" t="str">
        <f>IF('BB-2024-Friday'!$AJ632&lt;&gt;"",IF('BB-2024-Friday'!$AJ632="t",0,'BB-2024-Friday'!AQ632),"")</f>
        <v/>
      </c>
      <c r="J630" s="119" t="str">
        <f>IF('BB-2024-Friday'!$AJ632&lt;&gt;"",IF('BB-2024-Friday'!$AJ632="t",'BB-2024-Friday'!AM632,0),"")</f>
        <v/>
      </c>
      <c r="K630" s="119" t="str">
        <f>IF('BB-2024-Friday'!$AJ632&lt;&gt;"",IF('BB-2024-Friday'!$AJ632="t",'BB-2024-Friday'!AN632,0),"")</f>
        <v/>
      </c>
      <c r="L630" s="119" t="str">
        <f>IF('BB-2024-Friday'!$AJ632&lt;&gt;"",IF('BB-2024-Friday'!$AJ632="t",'BB-2024-Friday'!AO632,0),"")</f>
        <v/>
      </c>
      <c r="M630" s="119" t="str">
        <f>IF('BB-2024-Friday'!$AJ632&lt;&gt;"",IF('BB-2024-Friday'!$AJ632="t",'BB-2024-Friday'!AP632,0),"")</f>
        <v/>
      </c>
      <c r="N630" s="120" t="str">
        <f>IF('BB-2024-Friday'!$AJ632&lt;&gt;"",IF('BB-2024-Friday'!$AJ632="m",'BB-2024-Friday'!U632,0),"")</f>
        <v/>
      </c>
      <c r="O630" s="120" t="str">
        <f>IF('BB-2024-Friday'!$AJ632&lt;&gt;"",IF('BB-2024-Friday'!$AJ632="m",'BB-2024-Friday'!V632,0),"")</f>
        <v/>
      </c>
    </row>
    <row r="631" spans="1:15" x14ac:dyDescent="0.25">
      <c r="A631" t="str">
        <f>IF('BB-2024-Friday'!AJ633&lt;&gt;"",'BB-2024-Friday'!AJ633,"")</f>
        <v/>
      </c>
      <c r="B631" t="str">
        <f>IF('BB-2024-Friday'!AJ633&lt;&gt;"",'BB-2024-Friday'!AR633,"")</f>
        <v/>
      </c>
      <c r="C631" t="str">
        <f>IF('BB-2024-Friday'!AJ633="m","v","a")</f>
        <v>a</v>
      </c>
      <c r="D631" s="92" t="str">
        <f>IF('BB-2024-Friday'!AJ633&lt;&gt;"",'BB-2024-Friday'!AI633,"")</f>
        <v/>
      </c>
      <c r="E631" s="119" t="str">
        <f>IF('BB-2024-Friday'!$AJ633&lt;&gt;"",IF('BB-2024-Friday'!$AJ633="t",0,'BB-2024-Friday'!AM633),"")</f>
        <v/>
      </c>
      <c r="F631" s="119" t="str">
        <f>IF('BB-2024-Friday'!$AJ633&lt;&gt;"",IF('BB-2024-Friday'!$AJ633="t",0,'BB-2024-Friday'!AN633),"")</f>
        <v/>
      </c>
      <c r="G631" s="119" t="str">
        <f>IF('BB-2024-Friday'!$AJ633&lt;&gt;"",IF('BB-2024-Friday'!$AJ633="t",0,'BB-2024-Friday'!AO633),"")</f>
        <v/>
      </c>
      <c r="H631" s="119" t="str">
        <f>IF('BB-2024-Friday'!$AJ633&lt;&gt;"",IF('BB-2024-Friday'!$AJ633="t",0,'BB-2024-Friday'!AP633),"")</f>
        <v/>
      </c>
      <c r="I631" s="119" t="str">
        <f>IF('BB-2024-Friday'!$AJ633&lt;&gt;"",IF('BB-2024-Friday'!$AJ633="t",0,'BB-2024-Friday'!AQ633),"")</f>
        <v/>
      </c>
      <c r="J631" s="119" t="str">
        <f>IF('BB-2024-Friday'!$AJ633&lt;&gt;"",IF('BB-2024-Friday'!$AJ633="t",'BB-2024-Friday'!AM633,0),"")</f>
        <v/>
      </c>
      <c r="K631" s="119" t="str">
        <f>IF('BB-2024-Friday'!$AJ633&lt;&gt;"",IF('BB-2024-Friday'!$AJ633="t",'BB-2024-Friday'!AN633,0),"")</f>
        <v/>
      </c>
      <c r="L631" s="119" t="str">
        <f>IF('BB-2024-Friday'!$AJ633&lt;&gt;"",IF('BB-2024-Friday'!$AJ633="t",'BB-2024-Friday'!AO633,0),"")</f>
        <v/>
      </c>
      <c r="M631" s="119" t="str">
        <f>IF('BB-2024-Friday'!$AJ633&lt;&gt;"",IF('BB-2024-Friday'!$AJ633="t",'BB-2024-Friday'!AP633,0),"")</f>
        <v/>
      </c>
      <c r="N631" s="120" t="str">
        <f>IF('BB-2024-Friday'!$AJ633&lt;&gt;"",IF('BB-2024-Friday'!$AJ633="m",'BB-2024-Friday'!U633,0),"")</f>
        <v/>
      </c>
      <c r="O631" s="120" t="str">
        <f>IF('BB-2024-Friday'!$AJ633&lt;&gt;"",IF('BB-2024-Friday'!$AJ633="m",'BB-2024-Friday'!V633,0),"")</f>
        <v/>
      </c>
    </row>
    <row r="632" spans="1:15" x14ac:dyDescent="0.25">
      <c r="A632" t="str">
        <f>IF('BB-2024-Friday'!AJ634&lt;&gt;"",'BB-2024-Friday'!AJ634,"")</f>
        <v/>
      </c>
      <c r="B632" t="str">
        <f>IF('BB-2024-Friday'!AJ634&lt;&gt;"",'BB-2024-Friday'!AR634,"")</f>
        <v/>
      </c>
      <c r="C632" t="str">
        <f>IF('BB-2024-Friday'!AJ634="m","v","a")</f>
        <v>a</v>
      </c>
      <c r="D632" s="92" t="str">
        <f>IF('BB-2024-Friday'!AJ634&lt;&gt;"",'BB-2024-Friday'!AI634,"")</f>
        <v/>
      </c>
      <c r="E632" s="119" t="str">
        <f>IF('BB-2024-Friday'!$AJ634&lt;&gt;"",IF('BB-2024-Friday'!$AJ634="t",0,'BB-2024-Friday'!AM634),"")</f>
        <v/>
      </c>
      <c r="F632" s="119" t="str">
        <f>IF('BB-2024-Friday'!$AJ634&lt;&gt;"",IF('BB-2024-Friday'!$AJ634="t",0,'BB-2024-Friday'!AN634),"")</f>
        <v/>
      </c>
      <c r="G632" s="119" t="str">
        <f>IF('BB-2024-Friday'!$AJ634&lt;&gt;"",IF('BB-2024-Friday'!$AJ634="t",0,'BB-2024-Friday'!AO634),"")</f>
        <v/>
      </c>
      <c r="H632" s="119" t="str">
        <f>IF('BB-2024-Friday'!$AJ634&lt;&gt;"",IF('BB-2024-Friday'!$AJ634="t",0,'BB-2024-Friday'!AP634),"")</f>
        <v/>
      </c>
      <c r="I632" s="119" t="str">
        <f>IF('BB-2024-Friday'!$AJ634&lt;&gt;"",IF('BB-2024-Friday'!$AJ634="t",0,'BB-2024-Friday'!AQ634),"")</f>
        <v/>
      </c>
      <c r="J632" s="119" t="str">
        <f>IF('BB-2024-Friday'!$AJ634&lt;&gt;"",IF('BB-2024-Friday'!$AJ634="t",'BB-2024-Friday'!AM634,0),"")</f>
        <v/>
      </c>
      <c r="K632" s="119" t="str">
        <f>IF('BB-2024-Friday'!$AJ634&lt;&gt;"",IF('BB-2024-Friday'!$AJ634="t",'BB-2024-Friday'!AN634,0),"")</f>
        <v/>
      </c>
      <c r="L632" s="119" t="str">
        <f>IF('BB-2024-Friday'!$AJ634&lt;&gt;"",IF('BB-2024-Friday'!$AJ634="t",'BB-2024-Friday'!AO634,0),"")</f>
        <v/>
      </c>
      <c r="M632" s="119" t="str">
        <f>IF('BB-2024-Friday'!$AJ634&lt;&gt;"",IF('BB-2024-Friday'!$AJ634="t",'BB-2024-Friday'!AP634,0),"")</f>
        <v/>
      </c>
      <c r="N632" s="120" t="str">
        <f>IF('BB-2024-Friday'!$AJ634&lt;&gt;"",IF('BB-2024-Friday'!$AJ634="m",'BB-2024-Friday'!U634,0),"")</f>
        <v/>
      </c>
      <c r="O632" s="120" t="str">
        <f>IF('BB-2024-Friday'!$AJ634&lt;&gt;"",IF('BB-2024-Friday'!$AJ634="m",'BB-2024-Friday'!V634,0),"")</f>
        <v/>
      </c>
    </row>
    <row r="633" spans="1:15" x14ac:dyDescent="0.25">
      <c r="A633" t="str">
        <f>IF('BB-2024-Friday'!AJ635&lt;&gt;"",'BB-2024-Friday'!AJ635,"")</f>
        <v/>
      </c>
      <c r="B633" t="str">
        <f>IF('BB-2024-Friday'!AJ635&lt;&gt;"",'BB-2024-Friday'!AR635,"")</f>
        <v/>
      </c>
      <c r="C633" t="str">
        <f>IF('BB-2024-Friday'!AJ635="m","v","a")</f>
        <v>a</v>
      </c>
      <c r="D633" s="92" t="str">
        <f>IF('BB-2024-Friday'!AJ635&lt;&gt;"",'BB-2024-Friday'!AI635,"")</f>
        <v/>
      </c>
      <c r="E633" s="119" t="str">
        <f>IF('BB-2024-Friday'!$AJ635&lt;&gt;"",IF('BB-2024-Friday'!$AJ635="t",0,'BB-2024-Friday'!AM635),"")</f>
        <v/>
      </c>
      <c r="F633" s="119" t="str">
        <f>IF('BB-2024-Friday'!$AJ635&lt;&gt;"",IF('BB-2024-Friday'!$AJ635="t",0,'BB-2024-Friday'!AN635),"")</f>
        <v/>
      </c>
      <c r="G633" s="119" t="str">
        <f>IF('BB-2024-Friday'!$AJ635&lt;&gt;"",IF('BB-2024-Friday'!$AJ635="t",0,'BB-2024-Friday'!AO635),"")</f>
        <v/>
      </c>
      <c r="H633" s="119" t="str">
        <f>IF('BB-2024-Friday'!$AJ635&lt;&gt;"",IF('BB-2024-Friday'!$AJ635="t",0,'BB-2024-Friday'!AP635),"")</f>
        <v/>
      </c>
      <c r="I633" s="119" t="str">
        <f>IF('BB-2024-Friday'!$AJ635&lt;&gt;"",IF('BB-2024-Friday'!$AJ635="t",0,'BB-2024-Friday'!AQ635),"")</f>
        <v/>
      </c>
      <c r="J633" s="119" t="str">
        <f>IF('BB-2024-Friday'!$AJ635&lt;&gt;"",IF('BB-2024-Friday'!$AJ635="t",'BB-2024-Friday'!AM635,0),"")</f>
        <v/>
      </c>
      <c r="K633" s="119" t="str">
        <f>IF('BB-2024-Friday'!$AJ635&lt;&gt;"",IF('BB-2024-Friday'!$AJ635="t",'BB-2024-Friday'!AN635,0),"")</f>
        <v/>
      </c>
      <c r="L633" s="119" t="str">
        <f>IF('BB-2024-Friday'!$AJ635&lt;&gt;"",IF('BB-2024-Friday'!$AJ635="t",'BB-2024-Friday'!AO635,0),"")</f>
        <v/>
      </c>
      <c r="M633" s="119" t="str">
        <f>IF('BB-2024-Friday'!$AJ635&lt;&gt;"",IF('BB-2024-Friday'!$AJ635="t",'BB-2024-Friday'!AP635,0),"")</f>
        <v/>
      </c>
      <c r="N633" s="120" t="str">
        <f>IF('BB-2024-Friday'!$AJ635&lt;&gt;"",IF('BB-2024-Friday'!$AJ635="m",'BB-2024-Friday'!U635,0),"")</f>
        <v/>
      </c>
      <c r="O633" s="120" t="str">
        <f>IF('BB-2024-Friday'!$AJ635&lt;&gt;"",IF('BB-2024-Friday'!$AJ635="m",'BB-2024-Friday'!V635,0),"")</f>
        <v/>
      </c>
    </row>
    <row r="634" spans="1:15" x14ac:dyDescent="0.25">
      <c r="A634" t="str">
        <f>IF('BB-2024-Friday'!AJ636&lt;&gt;"",'BB-2024-Friday'!AJ636,"")</f>
        <v/>
      </c>
      <c r="B634" t="str">
        <f>IF('BB-2024-Friday'!AJ636&lt;&gt;"",'BB-2024-Friday'!AR636,"")</f>
        <v/>
      </c>
      <c r="C634" t="str">
        <f>IF('BB-2024-Friday'!AJ636="m","v","a")</f>
        <v>a</v>
      </c>
      <c r="D634" s="92" t="str">
        <f>IF('BB-2024-Friday'!AJ636&lt;&gt;"",'BB-2024-Friday'!AI636,"")</f>
        <v/>
      </c>
      <c r="E634" s="119" t="str">
        <f>IF('BB-2024-Friday'!$AJ636&lt;&gt;"",IF('BB-2024-Friday'!$AJ636="t",0,'BB-2024-Friday'!AM636),"")</f>
        <v/>
      </c>
      <c r="F634" s="119" t="str">
        <f>IF('BB-2024-Friday'!$AJ636&lt;&gt;"",IF('BB-2024-Friday'!$AJ636="t",0,'BB-2024-Friday'!AN636),"")</f>
        <v/>
      </c>
      <c r="G634" s="119" t="str">
        <f>IF('BB-2024-Friday'!$AJ636&lt;&gt;"",IF('BB-2024-Friday'!$AJ636="t",0,'BB-2024-Friday'!AO636),"")</f>
        <v/>
      </c>
      <c r="H634" s="119" t="str">
        <f>IF('BB-2024-Friday'!$AJ636&lt;&gt;"",IF('BB-2024-Friday'!$AJ636="t",0,'BB-2024-Friday'!AP636),"")</f>
        <v/>
      </c>
      <c r="I634" s="119" t="str">
        <f>IF('BB-2024-Friday'!$AJ636&lt;&gt;"",IF('BB-2024-Friday'!$AJ636="t",0,'BB-2024-Friday'!AQ636),"")</f>
        <v/>
      </c>
      <c r="J634" s="119" t="str">
        <f>IF('BB-2024-Friday'!$AJ636&lt;&gt;"",IF('BB-2024-Friday'!$AJ636="t",'BB-2024-Friday'!AM636,0),"")</f>
        <v/>
      </c>
      <c r="K634" s="119" t="str">
        <f>IF('BB-2024-Friday'!$AJ636&lt;&gt;"",IF('BB-2024-Friday'!$AJ636="t",'BB-2024-Friday'!AN636,0),"")</f>
        <v/>
      </c>
      <c r="L634" s="119" t="str">
        <f>IF('BB-2024-Friday'!$AJ636&lt;&gt;"",IF('BB-2024-Friday'!$AJ636="t",'BB-2024-Friday'!AO636,0),"")</f>
        <v/>
      </c>
      <c r="M634" s="119" t="str">
        <f>IF('BB-2024-Friday'!$AJ636&lt;&gt;"",IF('BB-2024-Friday'!$AJ636="t",'BB-2024-Friday'!AP636,0),"")</f>
        <v/>
      </c>
      <c r="N634" s="120" t="str">
        <f>IF('BB-2024-Friday'!$AJ636&lt;&gt;"",IF('BB-2024-Friday'!$AJ636="m",'BB-2024-Friday'!U636,0),"")</f>
        <v/>
      </c>
      <c r="O634" s="120" t="str">
        <f>IF('BB-2024-Friday'!$AJ636&lt;&gt;"",IF('BB-2024-Friday'!$AJ636="m",'BB-2024-Friday'!V636,0),"")</f>
        <v/>
      </c>
    </row>
    <row r="635" spans="1:15" x14ac:dyDescent="0.25">
      <c r="A635" t="str">
        <f>IF('BB-2024-Friday'!AJ637&lt;&gt;"",'BB-2024-Friday'!AJ637,"")</f>
        <v/>
      </c>
      <c r="B635" t="str">
        <f>IF('BB-2024-Friday'!AJ637&lt;&gt;"",'BB-2024-Friday'!AR637,"")</f>
        <v/>
      </c>
      <c r="C635" t="str">
        <f>IF('BB-2024-Friday'!AJ637="m","v","a")</f>
        <v>a</v>
      </c>
      <c r="D635" s="92" t="str">
        <f>IF('BB-2024-Friday'!AJ637&lt;&gt;"",'BB-2024-Friday'!AI637,"")</f>
        <v/>
      </c>
      <c r="E635" s="119" t="str">
        <f>IF('BB-2024-Friday'!$AJ637&lt;&gt;"",IF('BB-2024-Friday'!$AJ637="t",0,'BB-2024-Friday'!AM637),"")</f>
        <v/>
      </c>
      <c r="F635" s="119" t="str">
        <f>IF('BB-2024-Friday'!$AJ637&lt;&gt;"",IF('BB-2024-Friday'!$AJ637="t",0,'BB-2024-Friday'!AN637),"")</f>
        <v/>
      </c>
      <c r="G635" s="119" t="str">
        <f>IF('BB-2024-Friday'!$AJ637&lt;&gt;"",IF('BB-2024-Friday'!$AJ637="t",0,'BB-2024-Friday'!AO637),"")</f>
        <v/>
      </c>
      <c r="H635" s="119" t="str">
        <f>IF('BB-2024-Friday'!$AJ637&lt;&gt;"",IF('BB-2024-Friday'!$AJ637="t",0,'BB-2024-Friday'!AP637),"")</f>
        <v/>
      </c>
      <c r="I635" s="119" t="str">
        <f>IF('BB-2024-Friday'!$AJ637&lt;&gt;"",IF('BB-2024-Friday'!$AJ637="t",0,'BB-2024-Friday'!AQ637),"")</f>
        <v/>
      </c>
      <c r="J635" s="119" t="str">
        <f>IF('BB-2024-Friday'!$AJ637&lt;&gt;"",IF('BB-2024-Friday'!$AJ637="t",'BB-2024-Friday'!AM637,0),"")</f>
        <v/>
      </c>
      <c r="K635" s="119" t="str">
        <f>IF('BB-2024-Friday'!$AJ637&lt;&gt;"",IF('BB-2024-Friday'!$AJ637="t",'BB-2024-Friday'!AN637,0),"")</f>
        <v/>
      </c>
      <c r="L635" s="119" t="str">
        <f>IF('BB-2024-Friday'!$AJ637&lt;&gt;"",IF('BB-2024-Friday'!$AJ637="t",'BB-2024-Friday'!AO637,0),"")</f>
        <v/>
      </c>
      <c r="M635" s="119" t="str">
        <f>IF('BB-2024-Friday'!$AJ637&lt;&gt;"",IF('BB-2024-Friday'!$AJ637="t",'BB-2024-Friday'!AP637,0),"")</f>
        <v/>
      </c>
      <c r="N635" s="120" t="str">
        <f>IF('BB-2024-Friday'!$AJ637&lt;&gt;"",IF('BB-2024-Friday'!$AJ637="m",'BB-2024-Friday'!U637,0),"")</f>
        <v/>
      </c>
      <c r="O635" s="120" t="str">
        <f>IF('BB-2024-Friday'!$AJ637&lt;&gt;"",IF('BB-2024-Friday'!$AJ637="m",'BB-2024-Friday'!V637,0),"")</f>
        <v/>
      </c>
    </row>
    <row r="636" spans="1:15" x14ac:dyDescent="0.25">
      <c r="A636" t="str">
        <f>IF('BB-2024-Friday'!AJ638&lt;&gt;"",'BB-2024-Friday'!AJ638,"")</f>
        <v>d</v>
      </c>
      <c r="B636" t="str">
        <f>IF('BB-2024-Friday'!AJ638&lt;&gt;"",'BB-2024-Friday'!AR638,"")</f>
        <v>80 Speed limit. START of REGULARATY.  Stay on R103</v>
      </c>
      <c r="C636" t="str">
        <f>IF('BB-2024-Friday'!AJ638="m","v","a")</f>
        <v>a</v>
      </c>
      <c r="D636" s="92">
        <f>IF('BB-2024-Friday'!AJ638&lt;&gt;"",'BB-2024-Friday'!AI638,"")</f>
        <v>234.08</v>
      </c>
      <c r="E636" s="119">
        <f>IF('BB-2024-Friday'!$AJ638&lt;&gt;"",IF('BB-2024-Friday'!$AJ638="t",0,'BB-2024-Friday'!AM638),"")</f>
        <v>47</v>
      </c>
      <c r="F636" s="119">
        <f>IF('BB-2024-Friday'!$AJ638&lt;&gt;"",IF('BB-2024-Friday'!$AJ638="t",0,'BB-2024-Friday'!AN638),"")</f>
        <v>55</v>
      </c>
      <c r="G636" s="119">
        <f>IF('BB-2024-Friday'!$AJ638&lt;&gt;"",IF('BB-2024-Friday'!$AJ638="t",0,'BB-2024-Friday'!AO638),"")</f>
        <v>62</v>
      </c>
      <c r="H636" s="119">
        <f>IF('BB-2024-Friday'!$AJ638&lt;&gt;"",IF('BB-2024-Friday'!$AJ638="t",0,'BB-2024-Friday'!AP638),"")</f>
        <v>68</v>
      </c>
      <c r="I636" s="119" t="str">
        <f>IF('BB-2024-Friday'!$AJ638&lt;&gt;"",IF('BB-2024-Friday'!$AJ638="t",0,'BB-2024-Friday'!AQ638),"")</f>
        <v>80</v>
      </c>
      <c r="J636" s="119">
        <f>IF('BB-2024-Friday'!$AJ638&lt;&gt;"",IF('BB-2024-Friday'!$AJ638="t",'BB-2024-Friday'!AM638,0),"")</f>
        <v>0</v>
      </c>
      <c r="K636" s="119">
        <f>IF('BB-2024-Friday'!$AJ638&lt;&gt;"",IF('BB-2024-Friday'!$AJ638="t",'BB-2024-Friday'!AN638,0),"")</f>
        <v>0</v>
      </c>
      <c r="L636" s="119">
        <f>IF('BB-2024-Friday'!$AJ638&lt;&gt;"",IF('BB-2024-Friday'!$AJ638="t",'BB-2024-Friday'!AO638,0),"")</f>
        <v>0</v>
      </c>
      <c r="M636" s="119">
        <f>IF('BB-2024-Friday'!$AJ638&lt;&gt;"",IF('BB-2024-Friday'!$AJ638="t",'BB-2024-Friday'!AP638,0),"")</f>
        <v>0</v>
      </c>
      <c r="N636" s="120">
        <f>IF('BB-2024-Friday'!$AJ638&lt;&gt;"",IF('BB-2024-Friday'!$AJ638="m",'BB-2024-Friday'!U638,0),"")</f>
        <v>0</v>
      </c>
      <c r="O636" s="120">
        <f>IF('BB-2024-Friday'!$AJ638&lt;&gt;"",IF('BB-2024-Friday'!$AJ638="m",'BB-2024-Friday'!V638,0),"")</f>
        <v>0</v>
      </c>
    </row>
    <row r="637" spans="1:15" x14ac:dyDescent="0.25">
      <c r="A637" t="str">
        <f>IF('BB-2024-Friday'!AJ639&lt;&gt;"",'BB-2024-Friday'!AJ639,"")</f>
        <v/>
      </c>
      <c r="B637" t="str">
        <f>IF('BB-2024-Friday'!AJ639&lt;&gt;"",'BB-2024-Friday'!AR639,"")</f>
        <v/>
      </c>
      <c r="C637" t="str">
        <f>IF('BB-2024-Friday'!AJ639="m","v","a")</f>
        <v>a</v>
      </c>
      <c r="D637" s="92" t="str">
        <f>IF('BB-2024-Friday'!AJ639&lt;&gt;"",'BB-2024-Friday'!AI639,"")</f>
        <v/>
      </c>
      <c r="E637" s="119" t="str">
        <f>IF('BB-2024-Friday'!$AJ639&lt;&gt;"",IF('BB-2024-Friday'!$AJ639="t",0,'BB-2024-Friday'!AM639),"")</f>
        <v/>
      </c>
      <c r="F637" s="119" t="str">
        <f>IF('BB-2024-Friday'!$AJ639&lt;&gt;"",IF('BB-2024-Friday'!$AJ639="t",0,'BB-2024-Friday'!AN639),"")</f>
        <v/>
      </c>
      <c r="G637" s="119" t="str">
        <f>IF('BB-2024-Friday'!$AJ639&lt;&gt;"",IF('BB-2024-Friday'!$AJ639="t",0,'BB-2024-Friday'!AO639),"")</f>
        <v/>
      </c>
      <c r="H637" s="119" t="str">
        <f>IF('BB-2024-Friday'!$AJ639&lt;&gt;"",IF('BB-2024-Friday'!$AJ639="t",0,'BB-2024-Friday'!AP639),"")</f>
        <v/>
      </c>
      <c r="I637" s="119" t="str">
        <f>IF('BB-2024-Friday'!$AJ639&lt;&gt;"",IF('BB-2024-Friday'!$AJ639="t",0,'BB-2024-Friday'!AQ639),"")</f>
        <v/>
      </c>
      <c r="J637" s="119" t="str">
        <f>IF('BB-2024-Friday'!$AJ639&lt;&gt;"",IF('BB-2024-Friday'!$AJ639="t",'BB-2024-Friday'!AM639,0),"")</f>
        <v/>
      </c>
      <c r="K637" s="119" t="str">
        <f>IF('BB-2024-Friday'!$AJ639&lt;&gt;"",IF('BB-2024-Friday'!$AJ639="t",'BB-2024-Friday'!AN639,0),"")</f>
        <v/>
      </c>
      <c r="L637" s="119" t="str">
        <f>IF('BB-2024-Friday'!$AJ639&lt;&gt;"",IF('BB-2024-Friday'!$AJ639="t",'BB-2024-Friday'!AO639,0),"")</f>
        <v/>
      </c>
      <c r="M637" s="119" t="str">
        <f>IF('BB-2024-Friday'!$AJ639&lt;&gt;"",IF('BB-2024-Friday'!$AJ639="t",'BB-2024-Friday'!AP639,0),"")</f>
        <v/>
      </c>
      <c r="N637" s="120" t="str">
        <f>IF('BB-2024-Friday'!$AJ639&lt;&gt;"",IF('BB-2024-Friday'!$AJ639="m",'BB-2024-Friday'!U639,0),"")</f>
        <v/>
      </c>
      <c r="O637" s="120" t="str">
        <f>IF('BB-2024-Friday'!$AJ639&lt;&gt;"",IF('BB-2024-Friday'!$AJ639="m",'BB-2024-Friday'!V639,0),"")</f>
        <v/>
      </c>
    </row>
    <row r="638" spans="1:15" x14ac:dyDescent="0.25">
      <c r="A638" t="str">
        <f>IF('BB-2024-Friday'!AJ640&lt;&gt;"",'BB-2024-Friday'!AJ640,"")</f>
        <v/>
      </c>
      <c r="B638" t="str">
        <f>IF('BB-2024-Friday'!AJ640&lt;&gt;"",'BB-2024-Friday'!AR640,"")</f>
        <v/>
      </c>
      <c r="C638" t="str">
        <f>IF('BB-2024-Friday'!AJ640="m","v","a")</f>
        <v>a</v>
      </c>
      <c r="D638" s="92" t="str">
        <f>IF('BB-2024-Friday'!AJ640&lt;&gt;"",'BB-2024-Friday'!AI640,"")</f>
        <v/>
      </c>
      <c r="E638" s="119" t="str">
        <f>IF('BB-2024-Friday'!$AJ640&lt;&gt;"",IF('BB-2024-Friday'!$AJ640="t",0,'BB-2024-Friday'!AM640),"")</f>
        <v/>
      </c>
      <c r="F638" s="119" t="str">
        <f>IF('BB-2024-Friday'!$AJ640&lt;&gt;"",IF('BB-2024-Friday'!$AJ640="t",0,'BB-2024-Friday'!AN640),"")</f>
        <v/>
      </c>
      <c r="G638" s="119" t="str">
        <f>IF('BB-2024-Friday'!$AJ640&lt;&gt;"",IF('BB-2024-Friday'!$AJ640="t",0,'BB-2024-Friday'!AO640),"")</f>
        <v/>
      </c>
      <c r="H638" s="119" t="str">
        <f>IF('BB-2024-Friday'!$AJ640&lt;&gt;"",IF('BB-2024-Friday'!$AJ640="t",0,'BB-2024-Friday'!AP640),"")</f>
        <v/>
      </c>
      <c r="I638" s="119" t="str">
        <f>IF('BB-2024-Friday'!$AJ640&lt;&gt;"",IF('BB-2024-Friday'!$AJ640="t",0,'BB-2024-Friday'!AQ640),"")</f>
        <v/>
      </c>
      <c r="J638" s="119" t="str">
        <f>IF('BB-2024-Friday'!$AJ640&lt;&gt;"",IF('BB-2024-Friday'!$AJ640="t",'BB-2024-Friday'!AM640,0),"")</f>
        <v/>
      </c>
      <c r="K638" s="119" t="str">
        <f>IF('BB-2024-Friday'!$AJ640&lt;&gt;"",IF('BB-2024-Friday'!$AJ640="t",'BB-2024-Friday'!AN640,0),"")</f>
        <v/>
      </c>
      <c r="L638" s="119" t="str">
        <f>IF('BB-2024-Friday'!$AJ640&lt;&gt;"",IF('BB-2024-Friday'!$AJ640="t",'BB-2024-Friday'!AO640,0),"")</f>
        <v/>
      </c>
      <c r="M638" s="119" t="str">
        <f>IF('BB-2024-Friday'!$AJ640&lt;&gt;"",IF('BB-2024-Friday'!$AJ640="t",'BB-2024-Friday'!AP640,0),"")</f>
        <v/>
      </c>
      <c r="N638" s="120" t="str">
        <f>IF('BB-2024-Friday'!$AJ640&lt;&gt;"",IF('BB-2024-Friday'!$AJ640="m",'BB-2024-Friday'!U640,0),"")</f>
        <v/>
      </c>
      <c r="O638" s="120" t="str">
        <f>IF('BB-2024-Friday'!$AJ640&lt;&gt;"",IF('BB-2024-Friday'!$AJ640="m",'BB-2024-Friday'!V640,0),"")</f>
        <v/>
      </c>
    </row>
    <row r="639" spans="1:15" x14ac:dyDescent="0.25">
      <c r="A639" t="str">
        <f>IF('BB-2024-Friday'!AJ641&lt;&gt;"",'BB-2024-Friday'!AJ641,"")</f>
        <v/>
      </c>
      <c r="B639" t="str">
        <f>IF('BB-2024-Friday'!AJ641&lt;&gt;"",'BB-2024-Friday'!AR641,"")</f>
        <v/>
      </c>
      <c r="C639" t="str">
        <f>IF('BB-2024-Friday'!AJ641="m","v","a")</f>
        <v>a</v>
      </c>
      <c r="D639" s="92" t="str">
        <f>IF('BB-2024-Friday'!AJ641&lt;&gt;"",'BB-2024-Friday'!AI641,"")</f>
        <v/>
      </c>
      <c r="E639" s="119" t="str">
        <f>IF('BB-2024-Friday'!$AJ641&lt;&gt;"",IF('BB-2024-Friday'!$AJ641="t",0,'BB-2024-Friday'!AM641),"")</f>
        <v/>
      </c>
      <c r="F639" s="119" t="str">
        <f>IF('BB-2024-Friday'!$AJ641&lt;&gt;"",IF('BB-2024-Friday'!$AJ641="t",0,'BB-2024-Friday'!AN641),"")</f>
        <v/>
      </c>
      <c r="G639" s="119" t="str">
        <f>IF('BB-2024-Friday'!$AJ641&lt;&gt;"",IF('BB-2024-Friday'!$AJ641="t",0,'BB-2024-Friday'!AO641),"")</f>
        <v/>
      </c>
      <c r="H639" s="119" t="str">
        <f>IF('BB-2024-Friday'!$AJ641&lt;&gt;"",IF('BB-2024-Friday'!$AJ641="t",0,'BB-2024-Friday'!AP641),"")</f>
        <v/>
      </c>
      <c r="I639" s="119" t="str">
        <f>IF('BB-2024-Friday'!$AJ641&lt;&gt;"",IF('BB-2024-Friday'!$AJ641="t",0,'BB-2024-Friday'!AQ641),"")</f>
        <v/>
      </c>
      <c r="J639" s="119" t="str">
        <f>IF('BB-2024-Friday'!$AJ641&lt;&gt;"",IF('BB-2024-Friday'!$AJ641="t",'BB-2024-Friday'!AM641,0),"")</f>
        <v/>
      </c>
      <c r="K639" s="119" t="str">
        <f>IF('BB-2024-Friday'!$AJ641&lt;&gt;"",IF('BB-2024-Friday'!$AJ641="t",'BB-2024-Friday'!AN641,0),"")</f>
        <v/>
      </c>
      <c r="L639" s="119" t="str">
        <f>IF('BB-2024-Friday'!$AJ641&lt;&gt;"",IF('BB-2024-Friday'!$AJ641="t",'BB-2024-Friday'!AO641,0),"")</f>
        <v/>
      </c>
      <c r="M639" s="119" t="str">
        <f>IF('BB-2024-Friday'!$AJ641&lt;&gt;"",IF('BB-2024-Friday'!$AJ641="t",'BB-2024-Friday'!AP641,0),"")</f>
        <v/>
      </c>
      <c r="N639" s="120" t="str">
        <f>IF('BB-2024-Friday'!$AJ641&lt;&gt;"",IF('BB-2024-Friday'!$AJ641="m",'BB-2024-Friday'!U641,0),"")</f>
        <v/>
      </c>
      <c r="O639" s="120" t="str">
        <f>IF('BB-2024-Friday'!$AJ641&lt;&gt;"",IF('BB-2024-Friday'!$AJ641="m",'BB-2024-Friday'!V641,0),"")</f>
        <v/>
      </c>
    </row>
    <row r="640" spans="1:15" x14ac:dyDescent="0.25">
      <c r="A640" t="str">
        <f>IF('BB-2024-Friday'!AJ642&lt;&gt;"",'BB-2024-Friday'!AJ642,"")</f>
        <v/>
      </c>
      <c r="B640" t="str">
        <f>IF('BB-2024-Friday'!AJ642&lt;&gt;"",'BB-2024-Friday'!AR642,"")</f>
        <v/>
      </c>
      <c r="C640" t="str">
        <f>IF('BB-2024-Friday'!AJ642="m","v","a")</f>
        <v>a</v>
      </c>
      <c r="D640" s="92" t="str">
        <f>IF('BB-2024-Friday'!AJ642&lt;&gt;"",'BB-2024-Friday'!AI642,"")</f>
        <v/>
      </c>
      <c r="E640" s="119" t="str">
        <f>IF('BB-2024-Friday'!$AJ642&lt;&gt;"",IF('BB-2024-Friday'!$AJ642="t",0,'BB-2024-Friday'!AM642),"")</f>
        <v/>
      </c>
      <c r="F640" s="119" t="str">
        <f>IF('BB-2024-Friday'!$AJ642&lt;&gt;"",IF('BB-2024-Friday'!$AJ642="t",0,'BB-2024-Friday'!AN642),"")</f>
        <v/>
      </c>
      <c r="G640" s="119" t="str">
        <f>IF('BB-2024-Friday'!$AJ642&lt;&gt;"",IF('BB-2024-Friday'!$AJ642="t",0,'BB-2024-Friday'!AO642),"")</f>
        <v/>
      </c>
      <c r="H640" s="119" t="str">
        <f>IF('BB-2024-Friday'!$AJ642&lt;&gt;"",IF('BB-2024-Friday'!$AJ642="t",0,'BB-2024-Friday'!AP642),"")</f>
        <v/>
      </c>
      <c r="I640" s="119" t="str">
        <f>IF('BB-2024-Friday'!$AJ642&lt;&gt;"",IF('BB-2024-Friday'!$AJ642="t",0,'BB-2024-Friday'!AQ642),"")</f>
        <v/>
      </c>
      <c r="J640" s="119" t="str">
        <f>IF('BB-2024-Friday'!$AJ642&lt;&gt;"",IF('BB-2024-Friday'!$AJ642="t",'BB-2024-Friday'!AM642,0),"")</f>
        <v/>
      </c>
      <c r="K640" s="119" t="str">
        <f>IF('BB-2024-Friday'!$AJ642&lt;&gt;"",IF('BB-2024-Friday'!$AJ642="t",'BB-2024-Friday'!AN642,0),"")</f>
        <v/>
      </c>
      <c r="L640" s="119" t="str">
        <f>IF('BB-2024-Friday'!$AJ642&lt;&gt;"",IF('BB-2024-Friday'!$AJ642="t",'BB-2024-Friday'!AO642,0),"")</f>
        <v/>
      </c>
      <c r="M640" s="119" t="str">
        <f>IF('BB-2024-Friday'!$AJ642&lt;&gt;"",IF('BB-2024-Friday'!$AJ642="t",'BB-2024-Friday'!AP642,0),"")</f>
        <v/>
      </c>
      <c r="N640" s="120" t="str">
        <f>IF('BB-2024-Friday'!$AJ642&lt;&gt;"",IF('BB-2024-Friday'!$AJ642="m",'BB-2024-Friday'!U642,0),"")</f>
        <v/>
      </c>
      <c r="O640" s="120" t="str">
        <f>IF('BB-2024-Friday'!$AJ642&lt;&gt;"",IF('BB-2024-Friday'!$AJ642="m",'BB-2024-Friday'!V642,0),"")</f>
        <v/>
      </c>
    </row>
    <row r="641" spans="1:15" x14ac:dyDescent="0.25">
      <c r="A641" t="str">
        <f>IF('BB-2024-Friday'!AJ643&lt;&gt;"",'BB-2024-Friday'!AJ643,"")</f>
        <v/>
      </c>
      <c r="B641" t="str">
        <f>IF('BB-2024-Friday'!AJ643&lt;&gt;"",'BB-2024-Friday'!AR643,"")</f>
        <v/>
      </c>
      <c r="C641" t="str">
        <f>IF('BB-2024-Friday'!AJ643="m","v","a")</f>
        <v>a</v>
      </c>
      <c r="D641" s="92" t="str">
        <f>IF('BB-2024-Friday'!AJ643&lt;&gt;"",'BB-2024-Friday'!AI643,"")</f>
        <v/>
      </c>
      <c r="E641" s="119" t="str">
        <f>IF('BB-2024-Friday'!$AJ643&lt;&gt;"",IF('BB-2024-Friday'!$AJ643="t",0,'BB-2024-Friday'!AM643),"")</f>
        <v/>
      </c>
      <c r="F641" s="119" t="str">
        <f>IF('BB-2024-Friday'!$AJ643&lt;&gt;"",IF('BB-2024-Friday'!$AJ643="t",0,'BB-2024-Friday'!AN643),"")</f>
        <v/>
      </c>
      <c r="G641" s="119" t="str">
        <f>IF('BB-2024-Friday'!$AJ643&lt;&gt;"",IF('BB-2024-Friday'!$AJ643="t",0,'BB-2024-Friday'!AO643),"")</f>
        <v/>
      </c>
      <c r="H641" s="119" t="str">
        <f>IF('BB-2024-Friday'!$AJ643&lt;&gt;"",IF('BB-2024-Friday'!$AJ643="t",0,'BB-2024-Friday'!AP643),"")</f>
        <v/>
      </c>
      <c r="I641" s="119" t="str">
        <f>IF('BB-2024-Friday'!$AJ643&lt;&gt;"",IF('BB-2024-Friday'!$AJ643="t",0,'BB-2024-Friday'!AQ643),"")</f>
        <v/>
      </c>
      <c r="J641" s="119" t="str">
        <f>IF('BB-2024-Friday'!$AJ643&lt;&gt;"",IF('BB-2024-Friday'!$AJ643="t",'BB-2024-Friday'!AM643,0),"")</f>
        <v/>
      </c>
      <c r="K641" s="119" t="str">
        <f>IF('BB-2024-Friday'!$AJ643&lt;&gt;"",IF('BB-2024-Friday'!$AJ643="t",'BB-2024-Friday'!AN643,0),"")</f>
        <v/>
      </c>
      <c r="L641" s="119" t="str">
        <f>IF('BB-2024-Friday'!$AJ643&lt;&gt;"",IF('BB-2024-Friday'!$AJ643="t",'BB-2024-Friday'!AO643,0),"")</f>
        <v/>
      </c>
      <c r="M641" s="119" t="str">
        <f>IF('BB-2024-Friday'!$AJ643&lt;&gt;"",IF('BB-2024-Friday'!$AJ643="t",'BB-2024-Friday'!AP643,0),"")</f>
        <v/>
      </c>
      <c r="N641" s="120" t="str">
        <f>IF('BB-2024-Friday'!$AJ643&lt;&gt;"",IF('BB-2024-Friday'!$AJ643="m",'BB-2024-Friday'!U643,0),"")</f>
        <v/>
      </c>
      <c r="O641" s="120" t="str">
        <f>IF('BB-2024-Friday'!$AJ643&lt;&gt;"",IF('BB-2024-Friday'!$AJ643="m",'BB-2024-Friday'!V643,0),"")</f>
        <v/>
      </c>
    </row>
    <row r="642" spans="1:15" x14ac:dyDescent="0.25">
      <c r="A642" t="str">
        <f>IF('BB-2024-Friday'!AJ644&lt;&gt;"",'BB-2024-Friday'!AJ644,"")</f>
        <v/>
      </c>
      <c r="B642" t="str">
        <f>IF('BB-2024-Friday'!AJ644&lt;&gt;"",'BB-2024-Friday'!AR644,"")</f>
        <v/>
      </c>
      <c r="C642" t="str">
        <f>IF('BB-2024-Friday'!AJ644="m","v","a")</f>
        <v>a</v>
      </c>
      <c r="D642" s="92" t="str">
        <f>IF('BB-2024-Friday'!AJ644&lt;&gt;"",'BB-2024-Friday'!AI644,"")</f>
        <v/>
      </c>
      <c r="E642" s="119" t="str">
        <f>IF('BB-2024-Friday'!$AJ644&lt;&gt;"",IF('BB-2024-Friday'!$AJ644="t",0,'BB-2024-Friday'!AM644),"")</f>
        <v/>
      </c>
      <c r="F642" s="119" t="str">
        <f>IF('BB-2024-Friday'!$AJ644&lt;&gt;"",IF('BB-2024-Friday'!$AJ644="t",0,'BB-2024-Friday'!AN644),"")</f>
        <v/>
      </c>
      <c r="G642" s="119" t="str">
        <f>IF('BB-2024-Friday'!$AJ644&lt;&gt;"",IF('BB-2024-Friday'!$AJ644="t",0,'BB-2024-Friday'!AO644),"")</f>
        <v/>
      </c>
      <c r="H642" s="119" t="str">
        <f>IF('BB-2024-Friday'!$AJ644&lt;&gt;"",IF('BB-2024-Friday'!$AJ644="t",0,'BB-2024-Friday'!AP644),"")</f>
        <v/>
      </c>
      <c r="I642" s="119" t="str">
        <f>IF('BB-2024-Friday'!$AJ644&lt;&gt;"",IF('BB-2024-Friday'!$AJ644="t",0,'BB-2024-Friday'!AQ644),"")</f>
        <v/>
      </c>
      <c r="J642" s="119" t="str">
        <f>IF('BB-2024-Friday'!$AJ644&lt;&gt;"",IF('BB-2024-Friday'!$AJ644="t",'BB-2024-Friday'!AM644,0),"")</f>
        <v/>
      </c>
      <c r="K642" s="119" t="str">
        <f>IF('BB-2024-Friday'!$AJ644&lt;&gt;"",IF('BB-2024-Friday'!$AJ644="t",'BB-2024-Friday'!AN644,0),"")</f>
        <v/>
      </c>
      <c r="L642" s="119" t="str">
        <f>IF('BB-2024-Friday'!$AJ644&lt;&gt;"",IF('BB-2024-Friday'!$AJ644="t",'BB-2024-Friday'!AO644,0),"")</f>
        <v/>
      </c>
      <c r="M642" s="119" t="str">
        <f>IF('BB-2024-Friday'!$AJ644&lt;&gt;"",IF('BB-2024-Friday'!$AJ644="t",'BB-2024-Friday'!AP644,0),"")</f>
        <v/>
      </c>
      <c r="N642" s="120" t="str">
        <f>IF('BB-2024-Friday'!$AJ644&lt;&gt;"",IF('BB-2024-Friday'!$AJ644="m",'BB-2024-Friday'!U644,0),"")</f>
        <v/>
      </c>
      <c r="O642" s="120" t="str">
        <f>IF('BB-2024-Friday'!$AJ644&lt;&gt;"",IF('BB-2024-Friday'!$AJ644="m",'BB-2024-Friday'!V644,0),"")</f>
        <v/>
      </c>
    </row>
    <row r="643" spans="1:15" x14ac:dyDescent="0.25">
      <c r="A643" t="str">
        <f>IF('BB-2024-Friday'!AJ645&lt;&gt;"",'BB-2024-Friday'!AJ645,"")</f>
        <v/>
      </c>
      <c r="B643" t="str">
        <f>IF('BB-2024-Friday'!AJ645&lt;&gt;"",'BB-2024-Friday'!AR645,"")</f>
        <v/>
      </c>
      <c r="C643" t="str">
        <f>IF('BB-2024-Friday'!AJ645="m","v","a")</f>
        <v>a</v>
      </c>
      <c r="D643" s="92" t="str">
        <f>IF('BB-2024-Friday'!AJ645&lt;&gt;"",'BB-2024-Friday'!AI645,"")</f>
        <v/>
      </c>
      <c r="E643" s="119" t="str">
        <f>IF('BB-2024-Friday'!$AJ645&lt;&gt;"",IF('BB-2024-Friday'!$AJ645="t",0,'BB-2024-Friday'!AM645),"")</f>
        <v/>
      </c>
      <c r="F643" s="119" t="str">
        <f>IF('BB-2024-Friday'!$AJ645&lt;&gt;"",IF('BB-2024-Friday'!$AJ645="t",0,'BB-2024-Friday'!AN645),"")</f>
        <v/>
      </c>
      <c r="G643" s="119" t="str">
        <f>IF('BB-2024-Friday'!$AJ645&lt;&gt;"",IF('BB-2024-Friday'!$AJ645="t",0,'BB-2024-Friday'!AO645),"")</f>
        <v/>
      </c>
      <c r="H643" s="119" t="str">
        <f>IF('BB-2024-Friday'!$AJ645&lt;&gt;"",IF('BB-2024-Friday'!$AJ645="t",0,'BB-2024-Friday'!AP645),"")</f>
        <v/>
      </c>
      <c r="I643" s="119" t="str">
        <f>IF('BB-2024-Friday'!$AJ645&lt;&gt;"",IF('BB-2024-Friday'!$AJ645="t",0,'BB-2024-Friday'!AQ645),"")</f>
        <v/>
      </c>
      <c r="J643" s="119" t="str">
        <f>IF('BB-2024-Friday'!$AJ645&lt;&gt;"",IF('BB-2024-Friday'!$AJ645="t",'BB-2024-Friday'!AM645,0),"")</f>
        <v/>
      </c>
      <c r="K643" s="119" t="str">
        <f>IF('BB-2024-Friday'!$AJ645&lt;&gt;"",IF('BB-2024-Friday'!$AJ645="t",'BB-2024-Friday'!AN645,0),"")</f>
        <v/>
      </c>
      <c r="L643" s="119" t="str">
        <f>IF('BB-2024-Friday'!$AJ645&lt;&gt;"",IF('BB-2024-Friday'!$AJ645="t",'BB-2024-Friday'!AO645,0),"")</f>
        <v/>
      </c>
      <c r="M643" s="119" t="str">
        <f>IF('BB-2024-Friday'!$AJ645&lt;&gt;"",IF('BB-2024-Friday'!$AJ645="t",'BB-2024-Friday'!AP645,0),"")</f>
        <v/>
      </c>
      <c r="N643" s="120" t="str">
        <f>IF('BB-2024-Friday'!$AJ645&lt;&gt;"",IF('BB-2024-Friday'!$AJ645="m",'BB-2024-Friday'!U645,0),"")</f>
        <v/>
      </c>
      <c r="O643" s="120" t="str">
        <f>IF('BB-2024-Friday'!$AJ645&lt;&gt;"",IF('BB-2024-Friday'!$AJ645="m",'BB-2024-Friday'!V645,0),"")</f>
        <v/>
      </c>
    </row>
    <row r="644" spans="1:15" x14ac:dyDescent="0.25">
      <c r="A644" t="str">
        <f>IF('BB-2024-Friday'!AJ646&lt;&gt;"",'BB-2024-Friday'!AJ646,"")</f>
        <v>f</v>
      </c>
      <c r="B644" t="str">
        <f>IF('BB-2024-Friday'!AJ646&lt;&gt;"",'BB-2024-Friday'!AR646,"")</f>
        <v xml:space="preserve">100 Speed limit. </v>
      </c>
      <c r="C644" t="str">
        <f>IF('BB-2024-Friday'!AJ646="m","v","a")</f>
        <v>a</v>
      </c>
      <c r="D644" s="92">
        <f>IF('BB-2024-Friday'!AJ646&lt;&gt;"",'BB-2024-Friday'!AI646,"")</f>
        <v>237.17</v>
      </c>
      <c r="E644" s="119">
        <f>IF('BB-2024-Friday'!$AJ646&lt;&gt;"",IF('BB-2024-Friday'!$AJ646="t",0,'BB-2024-Friday'!AM646),"")</f>
        <v>49</v>
      </c>
      <c r="F644" s="119">
        <f>IF('BB-2024-Friday'!$AJ646&lt;&gt;"",IF('BB-2024-Friday'!$AJ646="t",0,'BB-2024-Friday'!AN646),"")</f>
        <v>58</v>
      </c>
      <c r="G644" s="119">
        <f>IF('BB-2024-Friday'!$AJ646&lt;&gt;"",IF('BB-2024-Friday'!$AJ646="t",0,'BB-2024-Friday'!AO646),"")</f>
        <v>69</v>
      </c>
      <c r="H644" s="119">
        <f>IF('BB-2024-Friday'!$AJ646&lt;&gt;"",IF('BB-2024-Friday'!$AJ646="t",0,'BB-2024-Friday'!AP646),"")</f>
        <v>78</v>
      </c>
      <c r="I644" s="119" t="str">
        <f>IF('BB-2024-Friday'!$AJ646&lt;&gt;"",IF('BB-2024-Friday'!$AJ646="t",0,'BB-2024-Friday'!AQ646),"")</f>
        <v>100</v>
      </c>
      <c r="J644" s="119">
        <f>IF('BB-2024-Friday'!$AJ646&lt;&gt;"",IF('BB-2024-Friday'!$AJ646="t",'BB-2024-Friday'!AM646,0),"")</f>
        <v>0</v>
      </c>
      <c r="K644" s="119">
        <f>IF('BB-2024-Friday'!$AJ646&lt;&gt;"",IF('BB-2024-Friday'!$AJ646="t",'BB-2024-Friday'!AN646,0),"")</f>
        <v>0</v>
      </c>
      <c r="L644" s="119">
        <f>IF('BB-2024-Friday'!$AJ646&lt;&gt;"",IF('BB-2024-Friday'!$AJ646="t",'BB-2024-Friday'!AO646,0),"")</f>
        <v>0</v>
      </c>
      <c r="M644" s="119">
        <f>IF('BB-2024-Friday'!$AJ646&lt;&gt;"",IF('BB-2024-Friday'!$AJ646="t",'BB-2024-Friday'!AP646,0),"")</f>
        <v>0</v>
      </c>
      <c r="N644" s="120">
        <f>IF('BB-2024-Friday'!$AJ646&lt;&gt;"",IF('BB-2024-Friday'!$AJ646="m",'BB-2024-Friday'!U646,0),"")</f>
        <v>0</v>
      </c>
      <c r="O644" s="120">
        <f>IF('BB-2024-Friday'!$AJ646&lt;&gt;"",IF('BB-2024-Friday'!$AJ646="m",'BB-2024-Friday'!V646,0),"")</f>
        <v>0</v>
      </c>
    </row>
    <row r="645" spans="1:15" x14ac:dyDescent="0.25">
      <c r="A645" t="str">
        <f>IF('BB-2024-Friday'!AJ647&lt;&gt;"",'BB-2024-Friday'!AJ647,"")</f>
        <v/>
      </c>
      <c r="B645" t="str">
        <f>IF('BB-2024-Friday'!AJ647&lt;&gt;"",'BB-2024-Friday'!AR647,"")</f>
        <v/>
      </c>
      <c r="C645" t="str">
        <f>IF('BB-2024-Friday'!AJ647="m","v","a")</f>
        <v>a</v>
      </c>
      <c r="D645" s="92" t="str">
        <f>IF('BB-2024-Friday'!AJ647&lt;&gt;"",'BB-2024-Friday'!AI647,"")</f>
        <v/>
      </c>
      <c r="E645" s="119" t="str">
        <f>IF('BB-2024-Friday'!$AJ647&lt;&gt;"",IF('BB-2024-Friday'!$AJ647="t",0,'BB-2024-Friday'!AM647),"")</f>
        <v/>
      </c>
      <c r="F645" s="119" t="str">
        <f>IF('BB-2024-Friday'!$AJ647&lt;&gt;"",IF('BB-2024-Friday'!$AJ647="t",0,'BB-2024-Friday'!AN647),"")</f>
        <v/>
      </c>
      <c r="G645" s="119" t="str">
        <f>IF('BB-2024-Friday'!$AJ647&lt;&gt;"",IF('BB-2024-Friday'!$AJ647="t",0,'BB-2024-Friday'!AO647),"")</f>
        <v/>
      </c>
      <c r="H645" s="119" t="str">
        <f>IF('BB-2024-Friday'!$AJ647&lt;&gt;"",IF('BB-2024-Friday'!$AJ647="t",0,'BB-2024-Friday'!AP647),"")</f>
        <v/>
      </c>
      <c r="I645" s="119" t="str">
        <f>IF('BB-2024-Friday'!$AJ647&lt;&gt;"",IF('BB-2024-Friday'!$AJ647="t",0,'BB-2024-Friday'!AQ647),"")</f>
        <v/>
      </c>
      <c r="J645" s="119" t="str">
        <f>IF('BB-2024-Friday'!$AJ647&lt;&gt;"",IF('BB-2024-Friday'!$AJ647="t",'BB-2024-Friday'!AM647,0),"")</f>
        <v/>
      </c>
      <c r="K645" s="119" t="str">
        <f>IF('BB-2024-Friday'!$AJ647&lt;&gt;"",IF('BB-2024-Friday'!$AJ647="t",'BB-2024-Friday'!AN647,0),"")</f>
        <v/>
      </c>
      <c r="L645" s="119" t="str">
        <f>IF('BB-2024-Friday'!$AJ647&lt;&gt;"",IF('BB-2024-Friday'!$AJ647="t",'BB-2024-Friday'!AO647,0),"")</f>
        <v/>
      </c>
      <c r="M645" s="119" t="str">
        <f>IF('BB-2024-Friday'!$AJ647&lt;&gt;"",IF('BB-2024-Friday'!$AJ647="t",'BB-2024-Friday'!AP647,0),"")</f>
        <v/>
      </c>
      <c r="N645" s="120" t="str">
        <f>IF('BB-2024-Friday'!$AJ647&lt;&gt;"",IF('BB-2024-Friday'!$AJ647="m",'BB-2024-Friday'!U647,0),"")</f>
        <v/>
      </c>
      <c r="O645" s="120" t="str">
        <f>IF('BB-2024-Friday'!$AJ647&lt;&gt;"",IF('BB-2024-Friday'!$AJ647="m",'BB-2024-Friday'!V647,0),"")</f>
        <v/>
      </c>
    </row>
    <row r="646" spans="1:15" x14ac:dyDescent="0.25">
      <c r="A646" t="str">
        <f>IF('BB-2024-Friday'!AJ648&lt;&gt;"",'BB-2024-Friday'!AJ648,"")</f>
        <v/>
      </c>
      <c r="B646" t="str">
        <f>IF('BB-2024-Friday'!AJ648&lt;&gt;"",'BB-2024-Friday'!AR648,"")</f>
        <v/>
      </c>
      <c r="C646" t="str">
        <f>IF('BB-2024-Friday'!AJ648="m","v","a")</f>
        <v>a</v>
      </c>
      <c r="D646" s="92" t="str">
        <f>IF('BB-2024-Friday'!AJ648&lt;&gt;"",'BB-2024-Friday'!AI648,"")</f>
        <v/>
      </c>
      <c r="E646" s="119" t="str">
        <f>IF('BB-2024-Friday'!$AJ648&lt;&gt;"",IF('BB-2024-Friday'!$AJ648="t",0,'BB-2024-Friday'!AM648),"")</f>
        <v/>
      </c>
      <c r="F646" s="119" t="str">
        <f>IF('BB-2024-Friday'!$AJ648&lt;&gt;"",IF('BB-2024-Friday'!$AJ648="t",0,'BB-2024-Friday'!AN648),"")</f>
        <v/>
      </c>
      <c r="G646" s="119" t="str">
        <f>IF('BB-2024-Friday'!$AJ648&lt;&gt;"",IF('BB-2024-Friday'!$AJ648="t",0,'BB-2024-Friday'!AO648),"")</f>
        <v/>
      </c>
      <c r="H646" s="119" t="str">
        <f>IF('BB-2024-Friday'!$AJ648&lt;&gt;"",IF('BB-2024-Friday'!$AJ648="t",0,'BB-2024-Friday'!AP648),"")</f>
        <v/>
      </c>
      <c r="I646" s="119" t="str">
        <f>IF('BB-2024-Friday'!$AJ648&lt;&gt;"",IF('BB-2024-Friday'!$AJ648="t",0,'BB-2024-Friday'!AQ648),"")</f>
        <v/>
      </c>
      <c r="J646" s="119" t="str">
        <f>IF('BB-2024-Friday'!$AJ648&lt;&gt;"",IF('BB-2024-Friday'!$AJ648="t",'BB-2024-Friday'!AM648,0),"")</f>
        <v/>
      </c>
      <c r="K646" s="119" t="str">
        <f>IF('BB-2024-Friday'!$AJ648&lt;&gt;"",IF('BB-2024-Friday'!$AJ648="t",'BB-2024-Friday'!AN648,0),"")</f>
        <v/>
      </c>
      <c r="L646" s="119" t="str">
        <f>IF('BB-2024-Friday'!$AJ648&lt;&gt;"",IF('BB-2024-Friday'!$AJ648="t",'BB-2024-Friday'!AO648,0),"")</f>
        <v/>
      </c>
      <c r="M646" s="119" t="str">
        <f>IF('BB-2024-Friday'!$AJ648&lt;&gt;"",IF('BB-2024-Friday'!$AJ648="t",'BB-2024-Friday'!AP648,0),"")</f>
        <v/>
      </c>
      <c r="N646" s="120" t="str">
        <f>IF('BB-2024-Friday'!$AJ648&lt;&gt;"",IF('BB-2024-Friday'!$AJ648="m",'BB-2024-Friday'!U648,0),"")</f>
        <v/>
      </c>
      <c r="O646" s="120" t="str">
        <f>IF('BB-2024-Friday'!$AJ648&lt;&gt;"",IF('BB-2024-Friday'!$AJ648="m",'BB-2024-Friday'!V648,0),"")</f>
        <v/>
      </c>
    </row>
    <row r="647" spans="1:15" x14ac:dyDescent="0.25">
      <c r="A647" t="str">
        <f>IF('BB-2024-Friday'!AJ649&lt;&gt;"",'BB-2024-Friday'!AJ649,"")</f>
        <v/>
      </c>
      <c r="B647" t="str">
        <f>IF('BB-2024-Friday'!AJ649&lt;&gt;"",'BB-2024-Friday'!AR649,"")</f>
        <v/>
      </c>
      <c r="C647" t="str">
        <f>IF('BB-2024-Friday'!AJ649="m","v","a")</f>
        <v>a</v>
      </c>
      <c r="D647" s="92" t="str">
        <f>IF('BB-2024-Friday'!AJ649&lt;&gt;"",'BB-2024-Friday'!AI649,"")</f>
        <v/>
      </c>
      <c r="E647" s="119" t="str">
        <f>IF('BB-2024-Friday'!$AJ649&lt;&gt;"",IF('BB-2024-Friday'!$AJ649="t",0,'BB-2024-Friday'!AM649),"")</f>
        <v/>
      </c>
      <c r="F647" s="119" t="str">
        <f>IF('BB-2024-Friday'!$AJ649&lt;&gt;"",IF('BB-2024-Friday'!$AJ649="t",0,'BB-2024-Friday'!AN649),"")</f>
        <v/>
      </c>
      <c r="G647" s="119" t="str">
        <f>IF('BB-2024-Friday'!$AJ649&lt;&gt;"",IF('BB-2024-Friday'!$AJ649="t",0,'BB-2024-Friday'!AO649),"")</f>
        <v/>
      </c>
      <c r="H647" s="119" t="str">
        <f>IF('BB-2024-Friday'!$AJ649&lt;&gt;"",IF('BB-2024-Friday'!$AJ649="t",0,'BB-2024-Friday'!AP649),"")</f>
        <v/>
      </c>
      <c r="I647" s="119" t="str">
        <f>IF('BB-2024-Friday'!$AJ649&lt;&gt;"",IF('BB-2024-Friday'!$AJ649="t",0,'BB-2024-Friday'!AQ649),"")</f>
        <v/>
      </c>
      <c r="J647" s="119" t="str">
        <f>IF('BB-2024-Friday'!$AJ649&lt;&gt;"",IF('BB-2024-Friday'!$AJ649="t",'BB-2024-Friday'!AM649,0),"")</f>
        <v/>
      </c>
      <c r="K647" s="119" t="str">
        <f>IF('BB-2024-Friday'!$AJ649&lt;&gt;"",IF('BB-2024-Friday'!$AJ649="t",'BB-2024-Friday'!AN649,0),"")</f>
        <v/>
      </c>
      <c r="L647" s="119" t="str">
        <f>IF('BB-2024-Friday'!$AJ649&lt;&gt;"",IF('BB-2024-Friday'!$AJ649="t",'BB-2024-Friday'!AO649,0),"")</f>
        <v/>
      </c>
      <c r="M647" s="119" t="str">
        <f>IF('BB-2024-Friday'!$AJ649&lt;&gt;"",IF('BB-2024-Friday'!$AJ649="t",'BB-2024-Friday'!AP649,0),"")</f>
        <v/>
      </c>
      <c r="N647" s="120" t="str">
        <f>IF('BB-2024-Friday'!$AJ649&lt;&gt;"",IF('BB-2024-Friday'!$AJ649="m",'BB-2024-Friday'!U649,0),"")</f>
        <v/>
      </c>
      <c r="O647" s="120" t="str">
        <f>IF('BB-2024-Friday'!$AJ649&lt;&gt;"",IF('BB-2024-Friday'!$AJ649="m",'BB-2024-Friday'!V649,0),"")</f>
        <v/>
      </c>
    </row>
    <row r="648" spans="1:15" x14ac:dyDescent="0.25">
      <c r="A648" t="str">
        <f>IF('BB-2024-Friday'!AJ650&lt;&gt;"",'BB-2024-Friday'!AJ650,"")</f>
        <v/>
      </c>
      <c r="B648" t="str">
        <f>IF('BB-2024-Friday'!AJ650&lt;&gt;"",'BB-2024-Friday'!AR650,"")</f>
        <v/>
      </c>
      <c r="C648" t="str">
        <f>IF('BB-2024-Friday'!AJ650="m","v","a")</f>
        <v>a</v>
      </c>
      <c r="D648" s="92" t="str">
        <f>IF('BB-2024-Friday'!AJ650&lt;&gt;"",'BB-2024-Friday'!AI650,"")</f>
        <v/>
      </c>
      <c r="E648" s="119" t="str">
        <f>IF('BB-2024-Friday'!$AJ650&lt;&gt;"",IF('BB-2024-Friday'!$AJ650="t",0,'BB-2024-Friday'!AM650),"")</f>
        <v/>
      </c>
      <c r="F648" s="119" t="str">
        <f>IF('BB-2024-Friday'!$AJ650&lt;&gt;"",IF('BB-2024-Friday'!$AJ650="t",0,'BB-2024-Friday'!AN650),"")</f>
        <v/>
      </c>
      <c r="G648" s="119" t="str">
        <f>IF('BB-2024-Friday'!$AJ650&lt;&gt;"",IF('BB-2024-Friday'!$AJ650="t",0,'BB-2024-Friday'!AO650),"")</f>
        <v/>
      </c>
      <c r="H648" s="119" t="str">
        <f>IF('BB-2024-Friday'!$AJ650&lt;&gt;"",IF('BB-2024-Friday'!$AJ650="t",0,'BB-2024-Friday'!AP650),"")</f>
        <v/>
      </c>
      <c r="I648" s="119" t="str">
        <f>IF('BB-2024-Friday'!$AJ650&lt;&gt;"",IF('BB-2024-Friday'!$AJ650="t",0,'BB-2024-Friday'!AQ650),"")</f>
        <v/>
      </c>
      <c r="J648" s="119" t="str">
        <f>IF('BB-2024-Friday'!$AJ650&lt;&gt;"",IF('BB-2024-Friday'!$AJ650="t",'BB-2024-Friday'!AM650,0),"")</f>
        <v/>
      </c>
      <c r="K648" s="119" t="str">
        <f>IF('BB-2024-Friday'!$AJ650&lt;&gt;"",IF('BB-2024-Friday'!$AJ650="t",'BB-2024-Friday'!AN650,0),"")</f>
        <v/>
      </c>
      <c r="L648" s="119" t="str">
        <f>IF('BB-2024-Friday'!$AJ650&lt;&gt;"",IF('BB-2024-Friday'!$AJ650="t",'BB-2024-Friday'!AO650,0),"")</f>
        <v/>
      </c>
      <c r="M648" s="119" t="str">
        <f>IF('BB-2024-Friday'!$AJ650&lt;&gt;"",IF('BB-2024-Friday'!$AJ650="t",'BB-2024-Friday'!AP650,0),"")</f>
        <v/>
      </c>
      <c r="N648" s="120" t="str">
        <f>IF('BB-2024-Friday'!$AJ650&lt;&gt;"",IF('BB-2024-Friday'!$AJ650="m",'BB-2024-Friday'!U650,0),"")</f>
        <v/>
      </c>
      <c r="O648" s="120" t="str">
        <f>IF('BB-2024-Friday'!$AJ650&lt;&gt;"",IF('BB-2024-Friday'!$AJ650="m",'BB-2024-Friday'!V650,0),"")</f>
        <v/>
      </c>
    </row>
    <row r="649" spans="1:15" x14ac:dyDescent="0.25">
      <c r="A649" t="str">
        <f>IF('BB-2024-Friday'!AJ651&lt;&gt;"",'BB-2024-Friday'!AJ651,"")</f>
        <v>m</v>
      </c>
      <c r="B649" t="str">
        <f>IF('BB-2024-Friday'!AJ651&lt;&gt;"",'BB-2024-Friday'!AR651,"")</f>
        <v>Control @ Start of amco barrier before bridge . And warning Stop. Dot on armco and road.</v>
      </c>
      <c r="C649" t="str">
        <f>IF('BB-2024-Friday'!AJ651="m","v","a")</f>
        <v>v</v>
      </c>
      <c r="D649" s="92">
        <f>IF('BB-2024-Friday'!AJ651&lt;&gt;"",'BB-2024-Friday'!AI651,"")</f>
        <v>238.28</v>
      </c>
      <c r="E649" s="119">
        <f>IF('BB-2024-Friday'!$AJ651&lt;&gt;"",IF('BB-2024-Friday'!$AJ651="t",0,'BB-2024-Friday'!AM651),"")</f>
        <v>49</v>
      </c>
      <c r="F649" s="119">
        <f>IF('BB-2024-Friday'!$AJ651&lt;&gt;"",IF('BB-2024-Friday'!$AJ651="t",0,'BB-2024-Friday'!AN651),"")</f>
        <v>58</v>
      </c>
      <c r="G649" s="119">
        <f>IF('BB-2024-Friday'!$AJ651&lt;&gt;"",IF('BB-2024-Friday'!$AJ651="t",0,'BB-2024-Friday'!AO651),"")</f>
        <v>69</v>
      </c>
      <c r="H649" s="119">
        <f>IF('BB-2024-Friday'!$AJ651&lt;&gt;"",IF('BB-2024-Friday'!$AJ651="t",0,'BB-2024-Friday'!AP651),"")</f>
        <v>78</v>
      </c>
      <c r="I649" s="119" t="str">
        <f>IF('BB-2024-Friday'!$AJ651&lt;&gt;"",IF('BB-2024-Friday'!$AJ651="t",0,'BB-2024-Friday'!AQ651),"")</f>
        <v>100</v>
      </c>
      <c r="J649" s="119">
        <f>IF('BB-2024-Friday'!$AJ651&lt;&gt;"",IF('BB-2024-Friday'!$AJ651="t",'BB-2024-Friday'!AM651,0),"")</f>
        <v>0</v>
      </c>
      <c r="K649" s="119">
        <f>IF('BB-2024-Friday'!$AJ651&lt;&gt;"",IF('BB-2024-Friday'!$AJ651="t",'BB-2024-Friday'!AN651,0),"")</f>
        <v>0</v>
      </c>
      <c r="L649" s="119">
        <f>IF('BB-2024-Friday'!$AJ651&lt;&gt;"",IF('BB-2024-Friday'!$AJ651="t",'BB-2024-Friday'!AO651,0),"")</f>
        <v>0</v>
      </c>
      <c r="M649" s="119">
        <f>IF('BB-2024-Friday'!$AJ651&lt;&gt;"",IF('BB-2024-Friday'!$AJ651="t",'BB-2024-Friday'!AP651,0),"")</f>
        <v>0</v>
      </c>
      <c r="N649" s="120">
        <f>IF('BB-2024-Friday'!$AJ651&lt;&gt;"",IF('BB-2024-Friday'!$AJ651="m",'BB-2024-Friday'!U651,0),"")</f>
        <v>28.55443</v>
      </c>
      <c r="O649" s="120">
        <f>IF('BB-2024-Friday'!$AJ651&lt;&gt;"",IF('BB-2024-Friday'!$AJ651="m",'BB-2024-Friday'!V651,0),"")</f>
        <v>29.747920000000001</v>
      </c>
    </row>
    <row r="650" spans="1:15" x14ac:dyDescent="0.25">
      <c r="A650" t="str">
        <f>IF('BB-2024-Friday'!AJ652&lt;&gt;"",'BB-2024-Friday'!AJ652,"")</f>
        <v/>
      </c>
      <c r="B650" t="str">
        <f>IF('BB-2024-Friday'!AJ652&lt;&gt;"",'BB-2024-Friday'!AR652,"")</f>
        <v/>
      </c>
      <c r="C650" t="str">
        <f>IF('BB-2024-Friday'!AJ652="m","v","a")</f>
        <v>a</v>
      </c>
      <c r="D650" s="92" t="str">
        <f>IF('BB-2024-Friday'!AJ652&lt;&gt;"",'BB-2024-Friday'!AI652,"")</f>
        <v/>
      </c>
      <c r="E650" s="119" t="str">
        <f>IF('BB-2024-Friday'!$AJ652&lt;&gt;"",IF('BB-2024-Friday'!$AJ652="t",0,'BB-2024-Friday'!AM652),"")</f>
        <v/>
      </c>
      <c r="F650" s="119" t="str">
        <f>IF('BB-2024-Friday'!$AJ652&lt;&gt;"",IF('BB-2024-Friday'!$AJ652="t",0,'BB-2024-Friday'!AN652),"")</f>
        <v/>
      </c>
      <c r="G650" s="119" t="str">
        <f>IF('BB-2024-Friday'!$AJ652&lt;&gt;"",IF('BB-2024-Friday'!$AJ652="t",0,'BB-2024-Friday'!AO652),"")</f>
        <v/>
      </c>
      <c r="H650" s="119" t="str">
        <f>IF('BB-2024-Friday'!$AJ652&lt;&gt;"",IF('BB-2024-Friday'!$AJ652="t",0,'BB-2024-Friday'!AP652),"")</f>
        <v/>
      </c>
      <c r="I650" s="119" t="str">
        <f>IF('BB-2024-Friday'!$AJ652&lt;&gt;"",IF('BB-2024-Friday'!$AJ652="t",0,'BB-2024-Friday'!AQ652),"")</f>
        <v/>
      </c>
      <c r="J650" s="119" t="str">
        <f>IF('BB-2024-Friday'!$AJ652&lt;&gt;"",IF('BB-2024-Friday'!$AJ652="t",'BB-2024-Friday'!AM652,0),"")</f>
        <v/>
      </c>
      <c r="K650" s="119" t="str">
        <f>IF('BB-2024-Friday'!$AJ652&lt;&gt;"",IF('BB-2024-Friday'!$AJ652="t",'BB-2024-Friday'!AN652,0),"")</f>
        <v/>
      </c>
      <c r="L650" s="119" t="str">
        <f>IF('BB-2024-Friday'!$AJ652&lt;&gt;"",IF('BB-2024-Friday'!$AJ652="t",'BB-2024-Friday'!AO652,0),"")</f>
        <v/>
      </c>
      <c r="M650" s="119" t="str">
        <f>IF('BB-2024-Friday'!$AJ652&lt;&gt;"",IF('BB-2024-Friday'!$AJ652="t",'BB-2024-Friday'!AP652,0),"")</f>
        <v/>
      </c>
      <c r="N650" s="120" t="str">
        <f>IF('BB-2024-Friday'!$AJ652&lt;&gt;"",IF('BB-2024-Friday'!$AJ652="m",'BB-2024-Friday'!U652,0),"")</f>
        <v/>
      </c>
      <c r="O650" s="120" t="str">
        <f>IF('BB-2024-Friday'!$AJ652&lt;&gt;"",IF('BB-2024-Friday'!$AJ652="m",'BB-2024-Friday'!V652,0),"")</f>
        <v/>
      </c>
    </row>
    <row r="651" spans="1:15" x14ac:dyDescent="0.25">
      <c r="A651" t="str">
        <f>IF('BB-2024-Friday'!AJ653&lt;&gt;"",'BB-2024-Friday'!AJ653,"")</f>
        <v/>
      </c>
      <c r="B651" t="str">
        <f>IF('BB-2024-Friday'!AJ653&lt;&gt;"",'BB-2024-Friday'!AR653,"")</f>
        <v/>
      </c>
      <c r="C651" t="str">
        <f>IF('BB-2024-Friday'!AJ653="m","v","a")</f>
        <v>a</v>
      </c>
      <c r="D651" s="92" t="str">
        <f>IF('BB-2024-Friday'!AJ653&lt;&gt;"",'BB-2024-Friday'!AI653,"")</f>
        <v/>
      </c>
      <c r="E651" s="119" t="str">
        <f>IF('BB-2024-Friday'!$AJ653&lt;&gt;"",IF('BB-2024-Friday'!$AJ653="t",0,'BB-2024-Friday'!AM653),"")</f>
        <v/>
      </c>
      <c r="F651" s="119" t="str">
        <f>IF('BB-2024-Friday'!$AJ653&lt;&gt;"",IF('BB-2024-Friday'!$AJ653="t",0,'BB-2024-Friday'!AN653),"")</f>
        <v/>
      </c>
      <c r="G651" s="119" t="str">
        <f>IF('BB-2024-Friday'!$AJ653&lt;&gt;"",IF('BB-2024-Friday'!$AJ653="t",0,'BB-2024-Friday'!AO653),"")</f>
        <v/>
      </c>
      <c r="H651" s="119" t="str">
        <f>IF('BB-2024-Friday'!$AJ653&lt;&gt;"",IF('BB-2024-Friday'!$AJ653="t",0,'BB-2024-Friday'!AP653),"")</f>
        <v/>
      </c>
      <c r="I651" s="119" t="str">
        <f>IF('BB-2024-Friday'!$AJ653&lt;&gt;"",IF('BB-2024-Friday'!$AJ653="t",0,'BB-2024-Friday'!AQ653),"")</f>
        <v/>
      </c>
      <c r="J651" s="119" t="str">
        <f>IF('BB-2024-Friday'!$AJ653&lt;&gt;"",IF('BB-2024-Friday'!$AJ653="t",'BB-2024-Friday'!AM653,0),"")</f>
        <v/>
      </c>
      <c r="K651" s="119" t="str">
        <f>IF('BB-2024-Friday'!$AJ653&lt;&gt;"",IF('BB-2024-Friday'!$AJ653="t",'BB-2024-Friday'!AN653,0),"")</f>
        <v/>
      </c>
      <c r="L651" s="119" t="str">
        <f>IF('BB-2024-Friday'!$AJ653&lt;&gt;"",IF('BB-2024-Friday'!$AJ653="t",'BB-2024-Friday'!AO653,0),"")</f>
        <v/>
      </c>
      <c r="M651" s="119" t="str">
        <f>IF('BB-2024-Friday'!$AJ653&lt;&gt;"",IF('BB-2024-Friday'!$AJ653="t",'BB-2024-Friday'!AP653,0),"")</f>
        <v/>
      </c>
      <c r="N651" s="120" t="str">
        <f>IF('BB-2024-Friday'!$AJ653&lt;&gt;"",IF('BB-2024-Friday'!$AJ653="m",'BB-2024-Friday'!U653,0),"")</f>
        <v/>
      </c>
      <c r="O651" s="120" t="str">
        <f>IF('BB-2024-Friday'!$AJ653&lt;&gt;"",IF('BB-2024-Friday'!$AJ653="m",'BB-2024-Friday'!V653,0),"")</f>
        <v/>
      </c>
    </row>
    <row r="652" spans="1:15" x14ac:dyDescent="0.25">
      <c r="A652" t="str">
        <f>IF('BB-2024-Friday'!AJ654&lt;&gt;"",'BB-2024-Friday'!AJ654,"")</f>
        <v/>
      </c>
      <c r="B652" t="str">
        <f>IF('BB-2024-Friday'!AJ654&lt;&gt;"",'BB-2024-Friday'!AR654,"")</f>
        <v/>
      </c>
      <c r="C652" t="str">
        <f>IF('BB-2024-Friday'!AJ654="m","v","a")</f>
        <v>a</v>
      </c>
      <c r="D652" s="92" t="str">
        <f>IF('BB-2024-Friday'!AJ654&lt;&gt;"",'BB-2024-Friday'!AI654,"")</f>
        <v/>
      </c>
      <c r="E652" s="119" t="str">
        <f>IF('BB-2024-Friday'!$AJ654&lt;&gt;"",IF('BB-2024-Friday'!$AJ654="t",0,'BB-2024-Friday'!AM654),"")</f>
        <v/>
      </c>
      <c r="F652" s="119" t="str">
        <f>IF('BB-2024-Friday'!$AJ654&lt;&gt;"",IF('BB-2024-Friday'!$AJ654="t",0,'BB-2024-Friday'!AN654),"")</f>
        <v/>
      </c>
      <c r="G652" s="119" t="str">
        <f>IF('BB-2024-Friday'!$AJ654&lt;&gt;"",IF('BB-2024-Friday'!$AJ654="t",0,'BB-2024-Friday'!AO654),"")</f>
        <v/>
      </c>
      <c r="H652" s="119" t="str">
        <f>IF('BB-2024-Friday'!$AJ654&lt;&gt;"",IF('BB-2024-Friday'!$AJ654="t",0,'BB-2024-Friday'!AP654),"")</f>
        <v/>
      </c>
      <c r="I652" s="119" t="str">
        <f>IF('BB-2024-Friday'!$AJ654&lt;&gt;"",IF('BB-2024-Friday'!$AJ654="t",0,'BB-2024-Friday'!AQ654),"")</f>
        <v/>
      </c>
      <c r="J652" s="119" t="str">
        <f>IF('BB-2024-Friday'!$AJ654&lt;&gt;"",IF('BB-2024-Friday'!$AJ654="t",'BB-2024-Friday'!AM654,0),"")</f>
        <v/>
      </c>
      <c r="K652" s="119" t="str">
        <f>IF('BB-2024-Friday'!$AJ654&lt;&gt;"",IF('BB-2024-Friday'!$AJ654="t",'BB-2024-Friday'!AN654,0),"")</f>
        <v/>
      </c>
      <c r="L652" s="119" t="str">
        <f>IF('BB-2024-Friday'!$AJ654&lt;&gt;"",IF('BB-2024-Friday'!$AJ654="t",'BB-2024-Friday'!AO654,0),"")</f>
        <v/>
      </c>
      <c r="M652" s="119" t="str">
        <f>IF('BB-2024-Friday'!$AJ654&lt;&gt;"",IF('BB-2024-Friday'!$AJ654="t",'BB-2024-Friday'!AP654,0),"")</f>
        <v/>
      </c>
      <c r="N652" s="120" t="str">
        <f>IF('BB-2024-Friday'!$AJ654&lt;&gt;"",IF('BB-2024-Friday'!$AJ654="m",'BB-2024-Friday'!U654,0),"")</f>
        <v/>
      </c>
      <c r="O652" s="120" t="str">
        <f>IF('BB-2024-Friday'!$AJ654&lt;&gt;"",IF('BB-2024-Friday'!$AJ654="m",'BB-2024-Friday'!V654,0),"")</f>
        <v/>
      </c>
    </row>
    <row r="653" spans="1:15" x14ac:dyDescent="0.25">
      <c r="A653" t="str">
        <f>IF('BB-2024-Friday'!AJ655&lt;&gt;"",'BB-2024-Friday'!AJ655,"")</f>
        <v>l</v>
      </c>
      <c r="B653" t="str">
        <f>IF('BB-2024-Friday'!AJ655&lt;&gt;"",'BB-2024-Friday'!AR655,"")</f>
        <v>60 Speed limit. START of OPEN SECTION</v>
      </c>
      <c r="C653" t="str">
        <f>IF('BB-2024-Friday'!AJ655="m","v","a")</f>
        <v>a</v>
      </c>
      <c r="D653" s="92">
        <f>IF('BB-2024-Friday'!AJ655&lt;&gt;"",'BB-2024-Friday'!AI655,"")</f>
        <v>238.83</v>
      </c>
      <c r="E653" s="119">
        <f>IF('BB-2024-Friday'!$AJ655&lt;&gt;"",IF('BB-2024-Friday'!$AJ655="t",0,'BB-2024-Friday'!AM655),"")</f>
        <v>35</v>
      </c>
      <c r="F653" s="119">
        <f>IF('BB-2024-Friday'!$AJ655&lt;&gt;"",IF('BB-2024-Friday'!$AJ655="t",0,'BB-2024-Friday'!AN655),"")</f>
        <v>40</v>
      </c>
      <c r="G653" s="119">
        <f>IF('BB-2024-Friday'!$AJ655&lt;&gt;"",IF('BB-2024-Friday'!$AJ655="t",0,'BB-2024-Friday'!AO655),"")</f>
        <v>45</v>
      </c>
      <c r="H653" s="119">
        <f>IF('BB-2024-Friday'!$AJ655&lt;&gt;"",IF('BB-2024-Friday'!$AJ655="t",0,'BB-2024-Friday'!AP655),"")</f>
        <v>50</v>
      </c>
      <c r="I653" s="119" t="str">
        <f>IF('BB-2024-Friday'!$AJ655&lt;&gt;"",IF('BB-2024-Friday'!$AJ655="t",0,'BB-2024-Friday'!AQ655),"")</f>
        <v>60</v>
      </c>
      <c r="J653" s="119">
        <f>IF('BB-2024-Friday'!$AJ655&lt;&gt;"",IF('BB-2024-Friday'!$AJ655="t",'BB-2024-Friday'!AM655,0),"")</f>
        <v>0</v>
      </c>
      <c r="K653" s="119">
        <f>IF('BB-2024-Friday'!$AJ655&lt;&gt;"",IF('BB-2024-Friday'!$AJ655="t",'BB-2024-Friday'!AN655,0),"")</f>
        <v>0</v>
      </c>
      <c r="L653" s="119">
        <f>IF('BB-2024-Friday'!$AJ655&lt;&gt;"",IF('BB-2024-Friday'!$AJ655="t",'BB-2024-Friday'!AO655,0),"")</f>
        <v>0</v>
      </c>
      <c r="M653" s="119">
        <f>IF('BB-2024-Friday'!$AJ655&lt;&gt;"",IF('BB-2024-Friday'!$AJ655="t",'BB-2024-Friday'!AP655,0),"")</f>
        <v>0</v>
      </c>
      <c r="N653" s="120">
        <f>IF('BB-2024-Friday'!$AJ655&lt;&gt;"",IF('BB-2024-Friday'!$AJ655="m",'BB-2024-Friday'!U655,0),"")</f>
        <v>0</v>
      </c>
      <c r="O653" s="120">
        <f>IF('BB-2024-Friday'!$AJ655&lt;&gt;"",IF('BB-2024-Friday'!$AJ655="m",'BB-2024-Friday'!V655,0),"")</f>
        <v>0</v>
      </c>
    </row>
    <row r="654" spans="1:15" x14ac:dyDescent="0.25">
      <c r="A654" t="str">
        <f>IF('BB-2024-Friday'!AJ656&lt;&gt;"",'BB-2024-Friday'!AJ656,"")</f>
        <v/>
      </c>
      <c r="B654" t="str">
        <f>IF('BB-2024-Friday'!AJ656&lt;&gt;"",'BB-2024-Friday'!AR656,"")</f>
        <v/>
      </c>
      <c r="C654" t="str">
        <f>IF('BB-2024-Friday'!AJ656="m","v","a")</f>
        <v>a</v>
      </c>
      <c r="D654" s="92" t="str">
        <f>IF('BB-2024-Friday'!AJ656&lt;&gt;"",'BB-2024-Friday'!AI656,"")</f>
        <v/>
      </c>
      <c r="E654" s="119" t="str">
        <f>IF('BB-2024-Friday'!$AJ656&lt;&gt;"",IF('BB-2024-Friday'!$AJ656="t",0,'BB-2024-Friday'!AM656),"")</f>
        <v/>
      </c>
      <c r="F654" s="119" t="str">
        <f>IF('BB-2024-Friday'!$AJ656&lt;&gt;"",IF('BB-2024-Friday'!$AJ656="t",0,'BB-2024-Friday'!AN656),"")</f>
        <v/>
      </c>
      <c r="G654" s="119" t="str">
        <f>IF('BB-2024-Friday'!$AJ656&lt;&gt;"",IF('BB-2024-Friday'!$AJ656="t",0,'BB-2024-Friday'!AO656),"")</f>
        <v/>
      </c>
      <c r="H654" s="119" t="str">
        <f>IF('BB-2024-Friday'!$AJ656&lt;&gt;"",IF('BB-2024-Friday'!$AJ656="t",0,'BB-2024-Friday'!AP656),"")</f>
        <v/>
      </c>
      <c r="I654" s="119" t="str">
        <f>IF('BB-2024-Friday'!$AJ656&lt;&gt;"",IF('BB-2024-Friday'!$AJ656="t",0,'BB-2024-Friday'!AQ656),"")</f>
        <v/>
      </c>
      <c r="J654" s="119" t="str">
        <f>IF('BB-2024-Friday'!$AJ656&lt;&gt;"",IF('BB-2024-Friday'!$AJ656="t",'BB-2024-Friday'!AM656,0),"")</f>
        <v/>
      </c>
      <c r="K654" s="119" t="str">
        <f>IF('BB-2024-Friday'!$AJ656&lt;&gt;"",IF('BB-2024-Friday'!$AJ656="t",'BB-2024-Friday'!AN656,0),"")</f>
        <v/>
      </c>
      <c r="L654" s="119" t="str">
        <f>IF('BB-2024-Friday'!$AJ656&lt;&gt;"",IF('BB-2024-Friday'!$AJ656="t",'BB-2024-Friday'!AO656,0),"")</f>
        <v/>
      </c>
      <c r="M654" s="119" t="str">
        <f>IF('BB-2024-Friday'!$AJ656&lt;&gt;"",IF('BB-2024-Friday'!$AJ656="t",'BB-2024-Friday'!AP656,0),"")</f>
        <v/>
      </c>
      <c r="N654" s="120" t="str">
        <f>IF('BB-2024-Friday'!$AJ656&lt;&gt;"",IF('BB-2024-Friday'!$AJ656="m",'BB-2024-Friday'!U656,0),"")</f>
        <v/>
      </c>
      <c r="O654" s="120" t="str">
        <f>IF('BB-2024-Friday'!$AJ656&lt;&gt;"",IF('BB-2024-Friday'!$AJ656="m",'BB-2024-Friday'!V656,0),"")</f>
        <v/>
      </c>
    </row>
    <row r="655" spans="1:15" x14ac:dyDescent="0.25">
      <c r="A655" t="str">
        <f>IF('BB-2024-Friday'!AJ657&lt;&gt;"",'BB-2024-Friday'!AJ657,"")</f>
        <v>l</v>
      </c>
      <c r="B655" t="str">
        <f>IF('BB-2024-Friday'!AJ657&lt;&gt;"",'BB-2024-Friday'!AR657,"")</f>
        <v>STOP T- Junction Turn Right This is Harrysmith Road</v>
      </c>
      <c r="C655" t="str">
        <f>IF('BB-2024-Friday'!AJ657="m","v","a")</f>
        <v>a</v>
      </c>
      <c r="D655" s="92">
        <f>IF('BB-2024-Friday'!AJ657&lt;&gt;"",'BB-2024-Friday'!AI657,"")</f>
        <v>239.33</v>
      </c>
      <c r="E655" s="119">
        <f>IF('BB-2024-Friday'!$AJ657&lt;&gt;"",IF('BB-2024-Friday'!$AJ657="t",0,'BB-2024-Friday'!AM657),"")</f>
        <v>35</v>
      </c>
      <c r="F655" s="119">
        <f>IF('BB-2024-Friday'!$AJ657&lt;&gt;"",IF('BB-2024-Friday'!$AJ657="t",0,'BB-2024-Friday'!AN657),"")</f>
        <v>40</v>
      </c>
      <c r="G655" s="119">
        <f>IF('BB-2024-Friday'!$AJ657&lt;&gt;"",IF('BB-2024-Friday'!$AJ657="t",0,'BB-2024-Friday'!AO657),"")</f>
        <v>45</v>
      </c>
      <c r="H655" s="119">
        <f>IF('BB-2024-Friday'!$AJ657&lt;&gt;"",IF('BB-2024-Friday'!$AJ657="t",0,'BB-2024-Friday'!AP657),"")</f>
        <v>50</v>
      </c>
      <c r="I655" s="119" t="str">
        <f>IF('BB-2024-Friday'!$AJ657&lt;&gt;"",IF('BB-2024-Friday'!$AJ657="t",0,'BB-2024-Friday'!AQ657),"")</f>
        <v>60</v>
      </c>
      <c r="J655" s="119">
        <f>IF('BB-2024-Friday'!$AJ657&lt;&gt;"",IF('BB-2024-Friday'!$AJ657="t",'BB-2024-Friday'!AM657,0),"")</f>
        <v>0</v>
      </c>
      <c r="K655" s="119">
        <f>IF('BB-2024-Friday'!$AJ657&lt;&gt;"",IF('BB-2024-Friday'!$AJ657="t",'BB-2024-Friday'!AN657,0),"")</f>
        <v>0</v>
      </c>
      <c r="L655" s="119">
        <f>IF('BB-2024-Friday'!$AJ657&lt;&gt;"",IF('BB-2024-Friday'!$AJ657="t",'BB-2024-Friday'!AO657,0),"")</f>
        <v>0</v>
      </c>
      <c r="M655" s="119">
        <f>IF('BB-2024-Friday'!$AJ657&lt;&gt;"",IF('BB-2024-Friday'!$AJ657="t",'BB-2024-Friday'!AP657,0),"")</f>
        <v>0</v>
      </c>
      <c r="N655" s="120">
        <f>IF('BB-2024-Friday'!$AJ657&lt;&gt;"",IF('BB-2024-Friday'!$AJ657="m",'BB-2024-Friday'!U657,0),"")</f>
        <v>0</v>
      </c>
      <c r="O655" s="120">
        <f>IF('BB-2024-Friday'!$AJ657&lt;&gt;"",IF('BB-2024-Friday'!$AJ657="m",'BB-2024-Friday'!V657,0),"")</f>
        <v>0</v>
      </c>
    </row>
    <row r="656" spans="1:15" x14ac:dyDescent="0.25">
      <c r="A656" t="str">
        <f>IF('BB-2024-Friday'!AJ658&lt;&gt;"",'BB-2024-Friday'!AJ658,"")</f>
        <v/>
      </c>
      <c r="B656" t="str">
        <f>IF('BB-2024-Friday'!AJ658&lt;&gt;"",'BB-2024-Friday'!AR658,"")</f>
        <v/>
      </c>
      <c r="C656" t="str">
        <f>IF('BB-2024-Friday'!AJ658="m","v","a")</f>
        <v>a</v>
      </c>
      <c r="D656" s="92" t="str">
        <f>IF('BB-2024-Friday'!AJ658&lt;&gt;"",'BB-2024-Friday'!AI658,"")</f>
        <v/>
      </c>
      <c r="E656" s="119" t="str">
        <f>IF('BB-2024-Friday'!$AJ658&lt;&gt;"",IF('BB-2024-Friday'!$AJ658="t",0,'BB-2024-Friday'!AM658),"")</f>
        <v/>
      </c>
      <c r="F656" s="119" t="str">
        <f>IF('BB-2024-Friday'!$AJ658&lt;&gt;"",IF('BB-2024-Friday'!$AJ658="t",0,'BB-2024-Friday'!AN658),"")</f>
        <v/>
      </c>
      <c r="G656" s="119" t="str">
        <f>IF('BB-2024-Friday'!$AJ658&lt;&gt;"",IF('BB-2024-Friday'!$AJ658="t",0,'BB-2024-Friday'!AO658),"")</f>
        <v/>
      </c>
      <c r="H656" s="119" t="str">
        <f>IF('BB-2024-Friday'!$AJ658&lt;&gt;"",IF('BB-2024-Friday'!$AJ658="t",0,'BB-2024-Friday'!AP658),"")</f>
        <v/>
      </c>
      <c r="I656" s="119" t="str">
        <f>IF('BB-2024-Friday'!$AJ658&lt;&gt;"",IF('BB-2024-Friday'!$AJ658="t",0,'BB-2024-Friday'!AQ658),"")</f>
        <v/>
      </c>
      <c r="J656" s="119" t="str">
        <f>IF('BB-2024-Friday'!$AJ658&lt;&gt;"",IF('BB-2024-Friday'!$AJ658="t",'BB-2024-Friday'!AM658,0),"")</f>
        <v/>
      </c>
      <c r="K656" s="119" t="str">
        <f>IF('BB-2024-Friday'!$AJ658&lt;&gt;"",IF('BB-2024-Friday'!$AJ658="t",'BB-2024-Friday'!AN658,0),"")</f>
        <v/>
      </c>
      <c r="L656" s="119" t="str">
        <f>IF('BB-2024-Friday'!$AJ658&lt;&gt;"",IF('BB-2024-Friday'!$AJ658="t",'BB-2024-Friday'!AO658,0),"")</f>
        <v/>
      </c>
      <c r="M656" s="119" t="str">
        <f>IF('BB-2024-Friday'!$AJ658&lt;&gt;"",IF('BB-2024-Friday'!$AJ658="t",'BB-2024-Friday'!AP658,0),"")</f>
        <v/>
      </c>
      <c r="N656" s="120" t="str">
        <f>IF('BB-2024-Friday'!$AJ658&lt;&gt;"",IF('BB-2024-Friday'!$AJ658="m",'BB-2024-Friday'!U658,0),"")</f>
        <v/>
      </c>
      <c r="O656" s="120" t="str">
        <f>IF('BB-2024-Friday'!$AJ658&lt;&gt;"",IF('BB-2024-Friday'!$AJ658="m",'BB-2024-Friday'!V658,0),"")</f>
        <v/>
      </c>
    </row>
    <row r="657" spans="1:15" x14ac:dyDescent="0.25">
      <c r="A657" t="str">
        <f>IF('BB-2024-Friday'!AJ659&lt;&gt;"",'BB-2024-Friday'!AJ659,"")</f>
        <v>l</v>
      </c>
      <c r="B657" t="str">
        <f>IF('BB-2024-Friday'!AJ659&lt;&gt;"",'BB-2024-Friday'!AR659,"")</f>
        <v>Warning Children .</v>
      </c>
      <c r="C657" t="str">
        <f>IF('BB-2024-Friday'!AJ659="m","v","a")</f>
        <v>a</v>
      </c>
      <c r="D657" s="92">
        <f>IF('BB-2024-Friday'!AJ659&lt;&gt;"",'BB-2024-Friday'!AI659,"")</f>
        <v>240.28</v>
      </c>
      <c r="E657" s="119">
        <f>IF('BB-2024-Friday'!$AJ659&lt;&gt;"",IF('BB-2024-Friday'!$AJ659="t",0,'BB-2024-Friday'!AM659),"")</f>
        <v>35</v>
      </c>
      <c r="F657" s="119">
        <f>IF('BB-2024-Friday'!$AJ659&lt;&gt;"",IF('BB-2024-Friday'!$AJ659="t",0,'BB-2024-Friday'!AN659),"")</f>
        <v>40</v>
      </c>
      <c r="G657" s="119">
        <f>IF('BB-2024-Friday'!$AJ659&lt;&gt;"",IF('BB-2024-Friday'!$AJ659="t",0,'BB-2024-Friday'!AO659),"")</f>
        <v>45</v>
      </c>
      <c r="H657" s="119">
        <f>IF('BB-2024-Friday'!$AJ659&lt;&gt;"",IF('BB-2024-Friday'!$AJ659="t",0,'BB-2024-Friday'!AP659),"")</f>
        <v>50</v>
      </c>
      <c r="I657" s="119" t="str">
        <f>IF('BB-2024-Friday'!$AJ659&lt;&gt;"",IF('BB-2024-Friday'!$AJ659="t",0,'BB-2024-Friday'!AQ659),"")</f>
        <v>60</v>
      </c>
      <c r="J657" s="119">
        <f>IF('BB-2024-Friday'!$AJ659&lt;&gt;"",IF('BB-2024-Friday'!$AJ659="t",'BB-2024-Friday'!AM659,0),"")</f>
        <v>0</v>
      </c>
      <c r="K657" s="119">
        <f>IF('BB-2024-Friday'!$AJ659&lt;&gt;"",IF('BB-2024-Friday'!$AJ659="t",'BB-2024-Friday'!AN659,0),"")</f>
        <v>0</v>
      </c>
      <c r="L657" s="119">
        <f>IF('BB-2024-Friday'!$AJ659&lt;&gt;"",IF('BB-2024-Friday'!$AJ659="t",'BB-2024-Friday'!AO659,0),"")</f>
        <v>0</v>
      </c>
      <c r="M657" s="119">
        <f>IF('BB-2024-Friday'!$AJ659&lt;&gt;"",IF('BB-2024-Friday'!$AJ659="t",'BB-2024-Friday'!AP659,0),"")</f>
        <v>0</v>
      </c>
      <c r="N657" s="120">
        <f>IF('BB-2024-Friday'!$AJ659&lt;&gt;"",IF('BB-2024-Friday'!$AJ659="m",'BB-2024-Friday'!U659,0),"")</f>
        <v>0</v>
      </c>
      <c r="O657" s="120">
        <f>IF('BB-2024-Friday'!$AJ659&lt;&gt;"",IF('BB-2024-Friday'!$AJ659="m",'BB-2024-Friday'!V659,0),"")</f>
        <v>0</v>
      </c>
    </row>
    <row r="658" spans="1:15" x14ac:dyDescent="0.25">
      <c r="A658" t="str">
        <f>IF('BB-2024-Friday'!AJ660&lt;&gt;"",'BB-2024-Friday'!AJ660,"")</f>
        <v/>
      </c>
      <c r="B658" t="str">
        <f>IF('BB-2024-Friday'!AJ660&lt;&gt;"",'BB-2024-Friday'!AR660,"")</f>
        <v/>
      </c>
      <c r="C658" t="str">
        <f>IF('BB-2024-Friday'!AJ660="m","v","a")</f>
        <v>a</v>
      </c>
      <c r="D658" s="92" t="str">
        <f>IF('BB-2024-Friday'!AJ660&lt;&gt;"",'BB-2024-Friday'!AI660,"")</f>
        <v/>
      </c>
      <c r="E658" s="119" t="str">
        <f>IF('BB-2024-Friday'!$AJ660&lt;&gt;"",IF('BB-2024-Friday'!$AJ660="t",0,'BB-2024-Friday'!AM660),"")</f>
        <v/>
      </c>
      <c r="F658" s="119" t="str">
        <f>IF('BB-2024-Friday'!$AJ660&lt;&gt;"",IF('BB-2024-Friday'!$AJ660="t",0,'BB-2024-Friday'!AN660),"")</f>
        <v/>
      </c>
      <c r="G658" s="119" t="str">
        <f>IF('BB-2024-Friday'!$AJ660&lt;&gt;"",IF('BB-2024-Friday'!$AJ660="t",0,'BB-2024-Friday'!AO660),"")</f>
        <v/>
      </c>
      <c r="H658" s="119" t="str">
        <f>IF('BB-2024-Friday'!$AJ660&lt;&gt;"",IF('BB-2024-Friday'!$AJ660="t",0,'BB-2024-Friday'!AP660),"")</f>
        <v/>
      </c>
      <c r="I658" s="119" t="str">
        <f>IF('BB-2024-Friday'!$AJ660&lt;&gt;"",IF('BB-2024-Friday'!$AJ660="t",0,'BB-2024-Friday'!AQ660),"")</f>
        <v/>
      </c>
      <c r="J658" s="119" t="str">
        <f>IF('BB-2024-Friday'!$AJ660&lt;&gt;"",IF('BB-2024-Friday'!$AJ660="t",'BB-2024-Friday'!AM660,0),"")</f>
        <v/>
      </c>
      <c r="K658" s="119" t="str">
        <f>IF('BB-2024-Friday'!$AJ660&lt;&gt;"",IF('BB-2024-Friday'!$AJ660="t",'BB-2024-Friday'!AN660,0),"")</f>
        <v/>
      </c>
      <c r="L658" s="119" t="str">
        <f>IF('BB-2024-Friday'!$AJ660&lt;&gt;"",IF('BB-2024-Friday'!$AJ660="t",'BB-2024-Friday'!AO660,0),"")</f>
        <v/>
      </c>
      <c r="M658" s="119" t="str">
        <f>IF('BB-2024-Friday'!$AJ660&lt;&gt;"",IF('BB-2024-Friday'!$AJ660="t",'BB-2024-Friday'!AP660,0),"")</f>
        <v/>
      </c>
      <c r="N658" s="120" t="str">
        <f>IF('BB-2024-Friday'!$AJ660&lt;&gt;"",IF('BB-2024-Friday'!$AJ660="m",'BB-2024-Friday'!U660,0),"")</f>
        <v/>
      </c>
      <c r="O658" s="120" t="str">
        <f>IF('BB-2024-Friday'!$AJ660&lt;&gt;"",IF('BB-2024-Friday'!$AJ660="m",'BB-2024-Friday'!V660,0),"")</f>
        <v/>
      </c>
    </row>
    <row r="659" spans="1:15" x14ac:dyDescent="0.25">
      <c r="A659" t="str">
        <f>IF('BB-2024-Friday'!AJ661&lt;&gt;"",'BB-2024-Friday'!AJ661,"")</f>
        <v/>
      </c>
      <c r="B659" t="str">
        <f>IF('BB-2024-Friday'!AJ661&lt;&gt;"",'BB-2024-Friday'!AR661,"")</f>
        <v/>
      </c>
      <c r="C659" t="str">
        <f>IF('BB-2024-Friday'!AJ661="m","v","a")</f>
        <v>a</v>
      </c>
      <c r="D659" s="92" t="str">
        <f>IF('BB-2024-Friday'!AJ661&lt;&gt;"",'BB-2024-Friday'!AI661,"")</f>
        <v/>
      </c>
      <c r="E659" s="119" t="str">
        <f>IF('BB-2024-Friday'!$AJ661&lt;&gt;"",IF('BB-2024-Friday'!$AJ661="t",0,'BB-2024-Friday'!AM661),"")</f>
        <v/>
      </c>
      <c r="F659" s="119" t="str">
        <f>IF('BB-2024-Friday'!$AJ661&lt;&gt;"",IF('BB-2024-Friday'!$AJ661="t",0,'BB-2024-Friday'!AN661),"")</f>
        <v/>
      </c>
      <c r="G659" s="119" t="str">
        <f>IF('BB-2024-Friday'!$AJ661&lt;&gt;"",IF('BB-2024-Friday'!$AJ661="t",0,'BB-2024-Friday'!AO661),"")</f>
        <v/>
      </c>
      <c r="H659" s="119" t="str">
        <f>IF('BB-2024-Friday'!$AJ661&lt;&gt;"",IF('BB-2024-Friday'!$AJ661="t",0,'BB-2024-Friday'!AP661),"")</f>
        <v/>
      </c>
      <c r="I659" s="119" t="str">
        <f>IF('BB-2024-Friday'!$AJ661&lt;&gt;"",IF('BB-2024-Friday'!$AJ661="t",0,'BB-2024-Friday'!AQ661),"")</f>
        <v/>
      </c>
      <c r="J659" s="119" t="str">
        <f>IF('BB-2024-Friday'!$AJ661&lt;&gt;"",IF('BB-2024-Friday'!$AJ661="t",'BB-2024-Friday'!AM661,0),"")</f>
        <v/>
      </c>
      <c r="K659" s="119" t="str">
        <f>IF('BB-2024-Friday'!$AJ661&lt;&gt;"",IF('BB-2024-Friday'!$AJ661="t",'BB-2024-Friday'!AN661,0),"")</f>
        <v/>
      </c>
      <c r="L659" s="119" t="str">
        <f>IF('BB-2024-Friday'!$AJ661&lt;&gt;"",IF('BB-2024-Friday'!$AJ661="t",'BB-2024-Friday'!AO661,0),"")</f>
        <v/>
      </c>
      <c r="M659" s="119" t="str">
        <f>IF('BB-2024-Friday'!$AJ661&lt;&gt;"",IF('BB-2024-Friday'!$AJ661="t",'BB-2024-Friday'!AP661,0),"")</f>
        <v/>
      </c>
      <c r="N659" s="120" t="str">
        <f>IF('BB-2024-Friday'!$AJ661&lt;&gt;"",IF('BB-2024-Friday'!$AJ661="m",'BB-2024-Friday'!U661,0),"")</f>
        <v/>
      </c>
      <c r="O659" s="120" t="str">
        <f>IF('BB-2024-Friday'!$AJ661&lt;&gt;"",IF('BB-2024-Friday'!$AJ661="m",'BB-2024-Friday'!V661,0),"")</f>
        <v/>
      </c>
    </row>
    <row r="660" spans="1:15" x14ac:dyDescent="0.25">
      <c r="A660" t="str">
        <f>IF('BB-2024-Friday'!AJ662&lt;&gt;"",'BB-2024-Friday'!AJ662,"")</f>
        <v/>
      </c>
      <c r="B660" t="str">
        <f>IF('BB-2024-Friday'!AJ662&lt;&gt;"",'BB-2024-Friday'!AR662,"")</f>
        <v/>
      </c>
      <c r="C660" t="str">
        <f>IF('BB-2024-Friday'!AJ662="m","v","a")</f>
        <v>a</v>
      </c>
      <c r="D660" s="92" t="str">
        <f>IF('BB-2024-Friday'!AJ662&lt;&gt;"",'BB-2024-Friday'!AI662,"")</f>
        <v/>
      </c>
      <c r="E660" s="119" t="str">
        <f>IF('BB-2024-Friday'!$AJ662&lt;&gt;"",IF('BB-2024-Friday'!$AJ662="t",0,'BB-2024-Friday'!AM662),"")</f>
        <v/>
      </c>
      <c r="F660" s="119" t="str">
        <f>IF('BB-2024-Friday'!$AJ662&lt;&gt;"",IF('BB-2024-Friday'!$AJ662="t",0,'BB-2024-Friday'!AN662),"")</f>
        <v/>
      </c>
      <c r="G660" s="119" t="str">
        <f>IF('BB-2024-Friday'!$AJ662&lt;&gt;"",IF('BB-2024-Friday'!$AJ662="t",0,'BB-2024-Friday'!AO662),"")</f>
        <v/>
      </c>
      <c r="H660" s="119" t="str">
        <f>IF('BB-2024-Friday'!$AJ662&lt;&gt;"",IF('BB-2024-Friday'!$AJ662="t",0,'BB-2024-Friday'!AP662),"")</f>
        <v/>
      </c>
      <c r="I660" s="119" t="str">
        <f>IF('BB-2024-Friday'!$AJ662&lt;&gt;"",IF('BB-2024-Friday'!$AJ662="t",0,'BB-2024-Friday'!AQ662),"")</f>
        <v/>
      </c>
      <c r="J660" s="119" t="str">
        <f>IF('BB-2024-Friday'!$AJ662&lt;&gt;"",IF('BB-2024-Friday'!$AJ662="t",'BB-2024-Friday'!AM662,0),"")</f>
        <v/>
      </c>
      <c r="K660" s="119" t="str">
        <f>IF('BB-2024-Friday'!$AJ662&lt;&gt;"",IF('BB-2024-Friday'!$AJ662="t",'BB-2024-Friday'!AN662,0),"")</f>
        <v/>
      </c>
      <c r="L660" s="119" t="str">
        <f>IF('BB-2024-Friday'!$AJ662&lt;&gt;"",IF('BB-2024-Friday'!$AJ662="t",'BB-2024-Friday'!AO662,0),"")</f>
        <v/>
      </c>
      <c r="M660" s="119" t="str">
        <f>IF('BB-2024-Friday'!$AJ662&lt;&gt;"",IF('BB-2024-Friday'!$AJ662="t",'BB-2024-Friday'!AP662,0),"")</f>
        <v/>
      </c>
      <c r="N660" s="120" t="str">
        <f>IF('BB-2024-Friday'!$AJ662&lt;&gt;"",IF('BB-2024-Friday'!$AJ662="m",'BB-2024-Friday'!U662,0),"")</f>
        <v/>
      </c>
      <c r="O660" s="120" t="str">
        <f>IF('BB-2024-Friday'!$AJ662&lt;&gt;"",IF('BB-2024-Friday'!$AJ662="m",'BB-2024-Friday'!V662,0),"")</f>
        <v/>
      </c>
    </row>
    <row r="661" spans="1:15" x14ac:dyDescent="0.25">
      <c r="A661" t="str">
        <f>IF('BB-2024-Friday'!AJ663&lt;&gt;"",'BB-2024-Friday'!AJ663,"")</f>
        <v>o</v>
      </c>
      <c r="B661" t="str">
        <f>IF('BB-2024-Friday'!AJ663&lt;&gt;"",'BB-2024-Friday'!AR663,"")</f>
        <v xml:space="preserve">Traffic light.  This is the Francis road/Harrismith road intersection.  Refuel at Caltex service station on the opposite LEFT corner.{Caltex service station  Zaheer 0721786780 Manager} </v>
      </c>
      <c r="C661" t="str">
        <f>IF('BB-2024-Friday'!AJ663="m","v","a")</f>
        <v>a</v>
      </c>
      <c r="D661" s="92">
        <f>IF('BB-2024-Friday'!AJ663&lt;&gt;"",'BB-2024-Friday'!AI663,"")</f>
        <v>241.49</v>
      </c>
      <c r="E661" s="119">
        <f>IF('BB-2024-Friday'!$AJ663&lt;&gt;"",IF('BB-2024-Friday'!$AJ663="t",0,'BB-2024-Friday'!AM663),"")</f>
        <v>0</v>
      </c>
      <c r="F661" s="119">
        <f>IF('BB-2024-Friday'!$AJ663&lt;&gt;"",IF('BB-2024-Friday'!$AJ663="t",0,'BB-2024-Friday'!AN663),"")</f>
        <v>0</v>
      </c>
      <c r="G661" s="119">
        <f>IF('BB-2024-Friday'!$AJ663&lt;&gt;"",IF('BB-2024-Friday'!$AJ663="t",0,'BB-2024-Friday'!AO663),"")</f>
        <v>0</v>
      </c>
      <c r="H661" s="119">
        <f>IF('BB-2024-Friday'!$AJ663&lt;&gt;"",IF('BB-2024-Friday'!$AJ663="t",0,'BB-2024-Friday'!AP663),"")</f>
        <v>0</v>
      </c>
      <c r="I661" s="119" t="str">
        <f>IF('BB-2024-Friday'!$AJ663&lt;&gt;"",IF('BB-2024-Friday'!$AJ663="t",0,'BB-2024-Friday'!AQ663),"")</f>
        <v>60</v>
      </c>
      <c r="J661" s="119">
        <f>IF('BB-2024-Friday'!$AJ663&lt;&gt;"",IF('BB-2024-Friday'!$AJ663="t",'BB-2024-Friday'!AM663,0),"")</f>
        <v>0</v>
      </c>
      <c r="K661" s="119">
        <f>IF('BB-2024-Friday'!$AJ663&lt;&gt;"",IF('BB-2024-Friday'!$AJ663="t",'BB-2024-Friday'!AN663,0),"")</f>
        <v>0</v>
      </c>
      <c r="L661" s="119">
        <f>IF('BB-2024-Friday'!$AJ663&lt;&gt;"",IF('BB-2024-Friday'!$AJ663="t",'BB-2024-Friday'!AO663,0),"")</f>
        <v>0</v>
      </c>
      <c r="M661" s="119">
        <f>IF('BB-2024-Friday'!$AJ663&lt;&gt;"",IF('BB-2024-Friday'!$AJ663="t",'BB-2024-Friday'!AP663,0),"")</f>
        <v>0</v>
      </c>
      <c r="N661" s="120">
        <f>IF('BB-2024-Friday'!$AJ663&lt;&gt;"",IF('BB-2024-Friday'!$AJ663="m",'BB-2024-Friday'!U663,0),"")</f>
        <v>0</v>
      </c>
      <c r="O661" s="120">
        <f>IF('BB-2024-Friday'!$AJ663&lt;&gt;"",IF('BB-2024-Friday'!$AJ663="m",'BB-2024-Friday'!V663,0),"")</f>
        <v>0</v>
      </c>
    </row>
    <row r="662" spans="1:15" x14ac:dyDescent="0.25">
      <c r="A662" t="str">
        <f>IF('BB-2024-Friday'!AJ664&lt;&gt;"",'BB-2024-Friday'!AJ664,"")</f>
        <v>t</v>
      </c>
      <c r="B662" t="str">
        <f>IF('BB-2024-Friday'!AJ664&lt;&gt;"",'BB-2024-Friday'!AR664,"")</f>
        <v xml:space="preserve">For this you have </v>
      </c>
      <c r="C662" t="str">
        <f>IF('BB-2024-Friday'!AJ664="m","v","a")</f>
        <v>a</v>
      </c>
      <c r="D662" s="92">
        <f>IF('BB-2024-Friday'!AJ664&lt;&gt;"",'BB-2024-Friday'!AI664,"")</f>
        <v>241.49</v>
      </c>
      <c r="E662" s="119">
        <f>IF('BB-2024-Friday'!$AJ664&lt;&gt;"",IF('BB-2024-Friday'!$AJ664="t",0,'BB-2024-Friday'!AM664),"")</f>
        <v>0</v>
      </c>
      <c r="F662" s="119">
        <f>IF('BB-2024-Friday'!$AJ664&lt;&gt;"",IF('BB-2024-Friday'!$AJ664="t",0,'BB-2024-Friday'!AN664),"")</f>
        <v>0</v>
      </c>
      <c r="G662" s="119">
        <f>IF('BB-2024-Friday'!$AJ664&lt;&gt;"",IF('BB-2024-Friday'!$AJ664="t",0,'BB-2024-Friday'!AO664),"")</f>
        <v>0</v>
      </c>
      <c r="H662" s="119">
        <f>IF('BB-2024-Friday'!$AJ664&lt;&gt;"",IF('BB-2024-Friday'!$AJ664="t",0,'BB-2024-Friday'!AP664),"")</f>
        <v>0</v>
      </c>
      <c r="I662" s="119">
        <f>IF('BB-2024-Friday'!$AJ664&lt;&gt;"",IF('BB-2024-Friday'!$AJ664="t",0,'BB-2024-Friday'!AQ664),"")</f>
        <v>0</v>
      </c>
      <c r="J662" s="119">
        <f>IF('BB-2024-Friday'!$AJ664&lt;&gt;"",IF('BB-2024-Friday'!$AJ664="t",'BB-2024-Friday'!AM664,0),"")</f>
        <v>10</v>
      </c>
      <c r="K662" s="119">
        <f>IF('BB-2024-Friday'!$AJ664&lt;&gt;"",IF('BB-2024-Friday'!$AJ664="t",'BB-2024-Friday'!AN664,0),"")</f>
        <v>15</v>
      </c>
      <c r="L662" s="119">
        <f>IF('BB-2024-Friday'!$AJ664&lt;&gt;"",IF('BB-2024-Friday'!$AJ664="t",'BB-2024-Friday'!AO664,0),"")</f>
        <v>15</v>
      </c>
      <c r="M662" s="119">
        <f>IF('BB-2024-Friday'!$AJ664&lt;&gt;"",IF('BB-2024-Friday'!$AJ664="t",'BB-2024-Friday'!AP664,0),"")</f>
        <v>20</v>
      </c>
      <c r="N662" s="120">
        <f>IF('BB-2024-Friday'!$AJ664&lt;&gt;"",IF('BB-2024-Friday'!$AJ664="m",'BB-2024-Friday'!U664,0),"")</f>
        <v>0</v>
      </c>
      <c r="O662" s="120">
        <f>IF('BB-2024-Friday'!$AJ664&lt;&gt;"",IF('BB-2024-Friday'!$AJ664="m",'BB-2024-Friday'!V664,0),"")</f>
        <v>0</v>
      </c>
    </row>
    <row r="663" spans="1:15" x14ac:dyDescent="0.25">
      <c r="A663" t="str">
        <f>IF('BB-2024-Friday'!AJ665&lt;&gt;"",'BB-2024-Friday'!AJ665,"")</f>
        <v>o</v>
      </c>
      <c r="B663" t="str">
        <f>IF('BB-2024-Friday'!AJ665&lt;&gt;"",'BB-2024-Friday'!AR665,"")</f>
        <v>After refueling  return to Francis road and Turn RIGHT into Francis road.</v>
      </c>
      <c r="C663" t="str">
        <f>IF('BB-2024-Friday'!AJ665="m","v","a")</f>
        <v>a</v>
      </c>
      <c r="D663" s="92">
        <f>IF('BB-2024-Friday'!AJ665&lt;&gt;"",'BB-2024-Friday'!AI665,"")</f>
        <v>241.49</v>
      </c>
      <c r="E663" s="119">
        <f>IF('BB-2024-Friday'!$AJ665&lt;&gt;"",IF('BB-2024-Friday'!$AJ665="t",0,'BB-2024-Friday'!AM665),"")</f>
        <v>30</v>
      </c>
      <c r="F663" s="119">
        <f>IF('BB-2024-Friday'!$AJ665&lt;&gt;"",IF('BB-2024-Friday'!$AJ665="t",0,'BB-2024-Friday'!AN665),"")</f>
        <v>30</v>
      </c>
      <c r="G663" s="119">
        <f>IF('BB-2024-Friday'!$AJ665&lt;&gt;"",IF('BB-2024-Friday'!$AJ665="t",0,'BB-2024-Friday'!AO665),"")</f>
        <v>30</v>
      </c>
      <c r="H663" s="119">
        <f>IF('BB-2024-Friday'!$AJ665&lt;&gt;"",IF('BB-2024-Friday'!$AJ665="t",0,'BB-2024-Friday'!AP665),"")</f>
        <v>30</v>
      </c>
      <c r="I663" s="119" t="str">
        <f>IF('BB-2024-Friday'!$AJ665&lt;&gt;"",IF('BB-2024-Friday'!$AJ665="t",0,'BB-2024-Friday'!AQ665),"")</f>
        <v>60</v>
      </c>
      <c r="J663" s="119">
        <f>IF('BB-2024-Friday'!$AJ665&lt;&gt;"",IF('BB-2024-Friday'!$AJ665="t",'BB-2024-Friday'!AM665,0),"")</f>
        <v>0</v>
      </c>
      <c r="K663" s="119">
        <f>IF('BB-2024-Friday'!$AJ665&lt;&gt;"",IF('BB-2024-Friday'!$AJ665="t",'BB-2024-Friday'!AN665,0),"")</f>
        <v>0</v>
      </c>
      <c r="L663" s="119">
        <f>IF('BB-2024-Friday'!$AJ665&lt;&gt;"",IF('BB-2024-Friday'!$AJ665="t",'BB-2024-Friday'!AO665,0),"")</f>
        <v>0</v>
      </c>
      <c r="M663" s="119">
        <f>IF('BB-2024-Friday'!$AJ665&lt;&gt;"",IF('BB-2024-Friday'!$AJ665="t",'BB-2024-Friday'!AP665,0),"")</f>
        <v>0</v>
      </c>
      <c r="N663" s="120">
        <f>IF('BB-2024-Friday'!$AJ665&lt;&gt;"",IF('BB-2024-Friday'!$AJ665="m",'BB-2024-Friday'!U665,0),"")</f>
        <v>0</v>
      </c>
      <c r="O663" s="120">
        <f>IF('BB-2024-Friday'!$AJ665&lt;&gt;"",IF('BB-2024-Friday'!$AJ665="m",'BB-2024-Friday'!V665,0),"")</f>
        <v>0</v>
      </c>
    </row>
    <row r="664" spans="1:15" x14ac:dyDescent="0.25">
      <c r="A664" t="str">
        <f>IF('BB-2024-Friday'!AJ666&lt;&gt;"",'BB-2024-Friday'!AJ666,"")</f>
        <v>o</v>
      </c>
      <c r="B664" t="str">
        <f>IF('BB-2024-Friday'!AJ666&lt;&gt;"",'BB-2024-Friday'!AR666,"")</f>
        <v>45 Speed limit.  Be carefull of speed bumps</v>
      </c>
      <c r="C664" t="str">
        <f>IF('BB-2024-Friday'!AJ666="m","v","a")</f>
        <v>a</v>
      </c>
      <c r="D664" s="92">
        <f>IF('BB-2024-Friday'!AJ666&lt;&gt;"",'BB-2024-Friday'!AI666,"")</f>
        <v>241.7</v>
      </c>
      <c r="E664" s="119">
        <f>IF('BB-2024-Friday'!$AJ666&lt;&gt;"",IF('BB-2024-Friday'!$AJ666="t",0,'BB-2024-Friday'!AM666),"")</f>
        <v>30</v>
      </c>
      <c r="F664" s="119">
        <f>IF('BB-2024-Friday'!$AJ666&lt;&gt;"",IF('BB-2024-Friday'!$AJ666="t",0,'BB-2024-Friday'!AN666),"")</f>
        <v>30</v>
      </c>
      <c r="G664" s="119">
        <f>IF('BB-2024-Friday'!$AJ666&lt;&gt;"",IF('BB-2024-Friday'!$AJ666="t",0,'BB-2024-Friday'!AO666),"")</f>
        <v>30</v>
      </c>
      <c r="H664" s="119">
        <f>IF('BB-2024-Friday'!$AJ666&lt;&gt;"",IF('BB-2024-Friday'!$AJ666="t",0,'BB-2024-Friday'!AP666),"")</f>
        <v>30</v>
      </c>
      <c r="I664" s="119" t="str">
        <f>IF('BB-2024-Friday'!$AJ666&lt;&gt;"",IF('BB-2024-Friday'!$AJ666="t",0,'BB-2024-Friday'!AQ666),"")</f>
        <v>45</v>
      </c>
      <c r="J664" s="119">
        <f>IF('BB-2024-Friday'!$AJ666&lt;&gt;"",IF('BB-2024-Friday'!$AJ666="t",'BB-2024-Friday'!AM666,0),"")</f>
        <v>0</v>
      </c>
      <c r="K664" s="119">
        <f>IF('BB-2024-Friday'!$AJ666&lt;&gt;"",IF('BB-2024-Friday'!$AJ666="t",'BB-2024-Friday'!AN666,0),"")</f>
        <v>0</v>
      </c>
      <c r="L664" s="119">
        <f>IF('BB-2024-Friday'!$AJ666&lt;&gt;"",IF('BB-2024-Friday'!$AJ666="t",'BB-2024-Friday'!AO666,0),"")</f>
        <v>0</v>
      </c>
      <c r="M664" s="119">
        <f>IF('BB-2024-Friday'!$AJ666&lt;&gt;"",IF('BB-2024-Friday'!$AJ666="t",'BB-2024-Friday'!AP666,0),"")</f>
        <v>0</v>
      </c>
      <c r="N664" s="120">
        <f>IF('BB-2024-Friday'!$AJ666&lt;&gt;"",IF('BB-2024-Friday'!$AJ666="m",'BB-2024-Friday'!U666,0),"")</f>
        <v>0</v>
      </c>
      <c r="O664" s="120">
        <f>IF('BB-2024-Friday'!$AJ666&lt;&gt;"",IF('BB-2024-Friday'!$AJ666="m",'BB-2024-Friday'!V666,0),"")</f>
        <v>0</v>
      </c>
    </row>
    <row r="665" spans="1:15" x14ac:dyDescent="0.25">
      <c r="A665" t="str">
        <f>IF('BB-2024-Friday'!AJ667&lt;&gt;"",'BB-2024-Friday'!AJ667,"")</f>
        <v/>
      </c>
      <c r="B665" t="str">
        <f>IF('BB-2024-Friday'!AJ667&lt;&gt;"",'BB-2024-Friday'!AR667,"")</f>
        <v/>
      </c>
      <c r="C665" t="str">
        <f>IF('BB-2024-Friday'!AJ667="m","v","a")</f>
        <v>a</v>
      </c>
      <c r="D665" s="92" t="str">
        <f>IF('BB-2024-Friday'!AJ667&lt;&gt;"",'BB-2024-Friday'!AI667,"")</f>
        <v/>
      </c>
      <c r="E665" s="119" t="str">
        <f>IF('BB-2024-Friday'!$AJ667&lt;&gt;"",IF('BB-2024-Friday'!$AJ667="t",0,'BB-2024-Friday'!AM667),"")</f>
        <v/>
      </c>
      <c r="F665" s="119" t="str">
        <f>IF('BB-2024-Friday'!$AJ667&lt;&gt;"",IF('BB-2024-Friday'!$AJ667="t",0,'BB-2024-Friday'!AN667),"")</f>
        <v/>
      </c>
      <c r="G665" s="119" t="str">
        <f>IF('BB-2024-Friday'!$AJ667&lt;&gt;"",IF('BB-2024-Friday'!$AJ667="t",0,'BB-2024-Friday'!AO667),"")</f>
        <v/>
      </c>
      <c r="H665" s="119" t="str">
        <f>IF('BB-2024-Friday'!$AJ667&lt;&gt;"",IF('BB-2024-Friday'!$AJ667="t",0,'BB-2024-Friday'!AP667),"")</f>
        <v/>
      </c>
      <c r="I665" s="119" t="str">
        <f>IF('BB-2024-Friday'!$AJ667&lt;&gt;"",IF('BB-2024-Friday'!$AJ667="t",0,'BB-2024-Friday'!AQ667),"")</f>
        <v/>
      </c>
      <c r="J665" s="119" t="str">
        <f>IF('BB-2024-Friday'!$AJ667&lt;&gt;"",IF('BB-2024-Friday'!$AJ667="t",'BB-2024-Friday'!AM667,0),"")</f>
        <v/>
      </c>
      <c r="K665" s="119" t="str">
        <f>IF('BB-2024-Friday'!$AJ667&lt;&gt;"",IF('BB-2024-Friday'!$AJ667="t",'BB-2024-Friday'!AN667,0),"")</f>
        <v/>
      </c>
      <c r="L665" s="119" t="str">
        <f>IF('BB-2024-Friday'!$AJ667&lt;&gt;"",IF('BB-2024-Friday'!$AJ667="t",'BB-2024-Friday'!AO667,0),"")</f>
        <v/>
      </c>
      <c r="M665" s="119" t="str">
        <f>IF('BB-2024-Friday'!$AJ667&lt;&gt;"",IF('BB-2024-Friday'!$AJ667="t",'BB-2024-Friday'!AP667,0),"")</f>
        <v/>
      </c>
      <c r="N665" s="120" t="str">
        <f>IF('BB-2024-Friday'!$AJ667&lt;&gt;"",IF('BB-2024-Friday'!$AJ667="m",'BB-2024-Friday'!U667,0),"")</f>
        <v/>
      </c>
      <c r="O665" s="120" t="str">
        <f>IF('BB-2024-Friday'!$AJ667&lt;&gt;"",IF('BB-2024-Friday'!$AJ667="m",'BB-2024-Friday'!V667,0),"")</f>
        <v/>
      </c>
    </row>
    <row r="666" spans="1:15" x14ac:dyDescent="0.25">
      <c r="A666" t="str">
        <f>IF('BB-2024-Friday'!AJ668&lt;&gt;"",'BB-2024-Friday'!AJ668,"")</f>
        <v>o</v>
      </c>
      <c r="B666" t="str">
        <f>IF('BB-2024-Friday'!AJ668&lt;&gt;"",'BB-2024-Friday'!AR668,"")</f>
        <v>Traffic light. Carry straight on. Be carefull of Speed bumps.</v>
      </c>
      <c r="C666" t="str">
        <f>IF('BB-2024-Friday'!AJ668="m","v","a")</f>
        <v>a</v>
      </c>
      <c r="D666" s="92">
        <f>IF('BB-2024-Friday'!AJ668&lt;&gt;"",'BB-2024-Friday'!AI668,"")</f>
        <v>242</v>
      </c>
      <c r="E666" s="119">
        <f>IF('BB-2024-Friday'!$AJ668&lt;&gt;"",IF('BB-2024-Friday'!$AJ668="t",0,'BB-2024-Friday'!AM668),"")</f>
        <v>30</v>
      </c>
      <c r="F666" s="119">
        <f>IF('BB-2024-Friday'!$AJ668&lt;&gt;"",IF('BB-2024-Friday'!$AJ668="t",0,'BB-2024-Friday'!AN668),"")</f>
        <v>30</v>
      </c>
      <c r="G666" s="119">
        <f>IF('BB-2024-Friday'!$AJ668&lt;&gt;"",IF('BB-2024-Friday'!$AJ668="t",0,'BB-2024-Friday'!AO668),"")</f>
        <v>30</v>
      </c>
      <c r="H666" s="119">
        <f>IF('BB-2024-Friday'!$AJ668&lt;&gt;"",IF('BB-2024-Friday'!$AJ668="t",0,'BB-2024-Friday'!AP668),"")</f>
        <v>30</v>
      </c>
      <c r="I666" s="119" t="str">
        <f>IF('BB-2024-Friday'!$AJ668&lt;&gt;"",IF('BB-2024-Friday'!$AJ668="t",0,'BB-2024-Friday'!AQ668),"")</f>
        <v>60</v>
      </c>
      <c r="J666" s="119">
        <f>IF('BB-2024-Friday'!$AJ668&lt;&gt;"",IF('BB-2024-Friday'!$AJ668="t",'BB-2024-Friday'!AM668,0),"")</f>
        <v>0</v>
      </c>
      <c r="K666" s="119">
        <f>IF('BB-2024-Friday'!$AJ668&lt;&gt;"",IF('BB-2024-Friday'!$AJ668="t",'BB-2024-Friday'!AN668,0),"")</f>
        <v>0</v>
      </c>
      <c r="L666" s="119">
        <f>IF('BB-2024-Friday'!$AJ668&lt;&gt;"",IF('BB-2024-Friday'!$AJ668="t",'BB-2024-Friday'!AO668,0),"")</f>
        <v>0</v>
      </c>
      <c r="M666" s="119">
        <f>IF('BB-2024-Friday'!$AJ668&lt;&gt;"",IF('BB-2024-Friday'!$AJ668="t",'BB-2024-Friday'!AP668,0),"")</f>
        <v>0</v>
      </c>
      <c r="N666" s="120">
        <f>IF('BB-2024-Friday'!$AJ668&lt;&gt;"",IF('BB-2024-Friday'!$AJ668="m",'BB-2024-Friday'!U668,0),"")</f>
        <v>0</v>
      </c>
      <c r="O666" s="120">
        <f>IF('BB-2024-Friday'!$AJ668&lt;&gt;"",IF('BB-2024-Friday'!$AJ668="m",'BB-2024-Friday'!V668,0),"")</f>
        <v>0</v>
      </c>
    </row>
    <row r="667" spans="1:15" x14ac:dyDescent="0.25">
      <c r="A667" t="str">
        <f>IF('BB-2024-Friday'!AJ669&lt;&gt;"",'BB-2024-Friday'!AJ669,"")</f>
        <v/>
      </c>
      <c r="B667" t="str">
        <f>IF('BB-2024-Friday'!AJ669&lt;&gt;"",'BB-2024-Friday'!AR669,"")</f>
        <v/>
      </c>
      <c r="C667" t="str">
        <f>IF('BB-2024-Friday'!AJ669="m","v","a")</f>
        <v>a</v>
      </c>
      <c r="D667" s="92" t="str">
        <f>IF('BB-2024-Friday'!AJ669&lt;&gt;"",'BB-2024-Friday'!AI669,"")</f>
        <v/>
      </c>
      <c r="E667" s="119" t="str">
        <f>IF('BB-2024-Friday'!$AJ669&lt;&gt;"",IF('BB-2024-Friday'!$AJ669="t",0,'BB-2024-Friday'!AM669),"")</f>
        <v/>
      </c>
      <c r="F667" s="119" t="str">
        <f>IF('BB-2024-Friday'!$AJ669&lt;&gt;"",IF('BB-2024-Friday'!$AJ669="t",0,'BB-2024-Friday'!AN669),"")</f>
        <v/>
      </c>
      <c r="G667" s="119" t="str">
        <f>IF('BB-2024-Friday'!$AJ669&lt;&gt;"",IF('BB-2024-Friday'!$AJ669="t",0,'BB-2024-Friday'!AO669),"")</f>
        <v/>
      </c>
      <c r="H667" s="119" t="str">
        <f>IF('BB-2024-Friday'!$AJ669&lt;&gt;"",IF('BB-2024-Friday'!$AJ669="t",0,'BB-2024-Friday'!AP669),"")</f>
        <v/>
      </c>
      <c r="I667" s="119" t="str">
        <f>IF('BB-2024-Friday'!$AJ669&lt;&gt;"",IF('BB-2024-Friday'!$AJ669="t",0,'BB-2024-Friday'!AQ669),"")</f>
        <v/>
      </c>
      <c r="J667" s="119" t="str">
        <f>IF('BB-2024-Friday'!$AJ669&lt;&gt;"",IF('BB-2024-Friday'!$AJ669="t",'BB-2024-Friday'!AM669,0),"")</f>
        <v/>
      </c>
      <c r="K667" s="119" t="str">
        <f>IF('BB-2024-Friday'!$AJ669&lt;&gt;"",IF('BB-2024-Friday'!$AJ669="t",'BB-2024-Friday'!AN669,0),"")</f>
        <v/>
      </c>
      <c r="L667" s="119" t="str">
        <f>IF('BB-2024-Friday'!$AJ669&lt;&gt;"",IF('BB-2024-Friday'!$AJ669="t",'BB-2024-Friday'!AO669,0),"")</f>
        <v/>
      </c>
      <c r="M667" s="119" t="str">
        <f>IF('BB-2024-Friday'!$AJ669&lt;&gt;"",IF('BB-2024-Friday'!$AJ669="t",'BB-2024-Friday'!AP669,0),"")</f>
        <v/>
      </c>
      <c r="N667" s="120" t="str">
        <f>IF('BB-2024-Friday'!$AJ669&lt;&gt;"",IF('BB-2024-Friday'!$AJ669="m",'BB-2024-Friday'!U669,0),"")</f>
        <v/>
      </c>
      <c r="O667" s="120" t="str">
        <f>IF('BB-2024-Friday'!$AJ669&lt;&gt;"",IF('BB-2024-Friday'!$AJ669="m",'BB-2024-Friday'!V669,0),"")</f>
        <v/>
      </c>
    </row>
    <row r="668" spans="1:15" x14ac:dyDescent="0.25">
      <c r="A668" t="str">
        <f>IF('BB-2024-Friday'!AJ670&lt;&gt;"",'BB-2024-Friday'!AJ670,"")</f>
        <v>o</v>
      </c>
      <c r="B668" t="str">
        <f>IF('BB-2024-Friday'!AJ670&lt;&gt;"",'BB-2024-Friday'!AR670,"")</f>
        <v>60 Speed limit. Move to Right hand Lane.</v>
      </c>
      <c r="C668" t="str">
        <f>IF('BB-2024-Friday'!AJ670="m","v","a")</f>
        <v>a</v>
      </c>
      <c r="D668" s="92">
        <f>IF('BB-2024-Friday'!AJ670&lt;&gt;"",'BB-2024-Friday'!AI670,"")</f>
        <v>242.57</v>
      </c>
      <c r="E668" s="119">
        <f>IF('BB-2024-Friday'!$AJ670&lt;&gt;"",IF('BB-2024-Friday'!$AJ670="t",0,'BB-2024-Friday'!AM670),"")</f>
        <v>30</v>
      </c>
      <c r="F668" s="119">
        <f>IF('BB-2024-Friday'!$AJ670&lt;&gt;"",IF('BB-2024-Friday'!$AJ670="t",0,'BB-2024-Friday'!AN670),"")</f>
        <v>30</v>
      </c>
      <c r="G668" s="119">
        <f>IF('BB-2024-Friday'!$AJ670&lt;&gt;"",IF('BB-2024-Friday'!$AJ670="t",0,'BB-2024-Friday'!AO670),"")</f>
        <v>30</v>
      </c>
      <c r="H668" s="119">
        <f>IF('BB-2024-Friday'!$AJ670&lt;&gt;"",IF('BB-2024-Friday'!$AJ670="t",0,'BB-2024-Friday'!AP670),"")</f>
        <v>30</v>
      </c>
      <c r="I668" s="119" t="str">
        <f>IF('BB-2024-Friday'!$AJ670&lt;&gt;"",IF('BB-2024-Friday'!$AJ670="t",0,'BB-2024-Friday'!AQ670),"")</f>
        <v>60</v>
      </c>
      <c r="J668" s="119">
        <f>IF('BB-2024-Friday'!$AJ670&lt;&gt;"",IF('BB-2024-Friday'!$AJ670="t",'BB-2024-Friday'!AM670,0),"")</f>
        <v>0</v>
      </c>
      <c r="K668" s="119">
        <f>IF('BB-2024-Friday'!$AJ670&lt;&gt;"",IF('BB-2024-Friday'!$AJ670="t",'BB-2024-Friday'!AN670,0),"")</f>
        <v>0</v>
      </c>
      <c r="L668" s="119">
        <f>IF('BB-2024-Friday'!$AJ670&lt;&gt;"",IF('BB-2024-Friday'!$AJ670="t",'BB-2024-Friday'!AO670,0),"")</f>
        <v>0</v>
      </c>
      <c r="M668" s="119">
        <f>IF('BB-2024-Friday'!$AJ670&lt;&gt;"",IF('BB-2024-Friday'!$AJ670="t",'BB-2024-Friday'!AP670,0),"")</f>
        <v>0</v>
      </c>
      <c r="N668" s="120">
        <f>IF('BB-2024-Friday'!$AJ670&lt;&gt;"",IF('BB-2024-Friday'!$AJ670="m",'BB-2024-Friday'!U670,0),"")</f>
        <v>0</v>
      </c>
      <c r="O668" s="120">
        <f>IF('BB-2024-Friday'!$AJ670&lt;&gt;"",IF('BB-2024-Friday'!$AJ670="m",'BB-2024-Friday'!V670,0),"")</f>
        <v>0</v>
      </c>
    </row>
    <row r="669" spans="1:15" x14ac:dyDescent="0.25">
      <c r="A669" t="str">
        <f>IF('BB-2024-Friday'!AJ671&lt;&gt;"",'BB-2024-Friday'!AJ671,"")</f>
        <v/>
      </c>
      <c r="B669" t="str">
        <f>IF('BB-2024-Friday'!AJ671&lt;&gt;"",'BB-2024-Friday'!AR671,"")</f>
        <v/>
      </c>
      <c r="C669" t="str">
        <f>IF('BB-2024-Friday'!AJ671="m","v","a")</f>
        <v>a</v>
      </c>
      <c r="D669" s="92" t="str">
        <f>IF('BB-2024-Friday'!AJ671&lt;&gt;"",'BB-2024-Friday'!AI671,"")</f>
        <v/>
      </c>
      <c r="E669" s="119" t="str">
        <f>IF('BB-2024-Friday'!$AJ671&lt;&gt;"",IF('BB-2024-Friday'!$AJ671="t",0,'BB-2024-Friday'!AM671),"")</f>
        <v/>
      </c>
      <c r="F669" s="119" t="str">
        <f>IF('BB-2024-Friday'!$AJ671&lt;&gt;"",IF('BB-2024-Friday'!$AJ671="t",0,'BB-2024-Friday'!AN671),"")</f>
        <v/>
      </c>
      <c r="G669" s="119" t="str">
        <f>IF('BB-2024-Friday'!$AJ671&lt;&gt;"",IF('BB-2024-Friday'!$AJ671="t",0,'BB-2024-Friday'!AO671),"")</f>
        <v/>
      </c>
      <c r="H669" s="119" t="str">
        <f>IF('BB-2024-Friday'!$AJ671&lt;&gt;"",IF('BB-2024-Friday'!$AJ671="t",0,'BB-2024-Friday'!AP671),"")</f>
        <v/>
      </c>
      <c r="I669" s="119" t="str">
        <f>IF('BB-2024-Friday'!$AJ671&lt;&gt;"",IF('BB-2024-Friday'!$AJ671="t",0,'BB-2024-Friday'!AQ671),"")</f>
        <v/>
      </c>
      <c r="J669" s="119" t="str">
        <f>IF('BB-2024-Friday'!$AJ671&lt;&gt;"",IF('BB-2024-Friday'!$AJ671="t",'BB-2024-Friday'!AM671,0),"")</f>
        <v/>
      </c>
      <c r="K669" s="119" t="str">
        <f>IF('BB-2024-Friday'!$AJ671&lt;&gt;"",IF('BB-2024-Friday'!$AJ671="t",'BB-2024-Friday'!AN671,0),"")</f>
        <v/>
      </c>
      <c r="L669" s="119" t="str">
        <f>IF('BB-2024-Friday'!$AJ671&lt;&gt;"",IF('BB-2024-Friday'!$AJ671="t",'BB-2024-Friday'!AO671,0),"")</f>
        <v/>
      </c>
      <c r="M669" s="119" t="str">
        <f>IF('BB-2024-Friday'!$AJ671&lt;&gt;"",IF('BB-2024-Friday'!$AJ671="t",'BB-2024-Friday'!AP671,0),"")</f>
        <v/>
      </c>
      <c r="N669" s="120" t="str">
        <f>IF('BB-2024-Friday'!$AJ671&lt;&gt;"",IF('BB-2024-Friday'!$AJ671="m",'BB-2024-Friday'!U671,0),"")</f>
        <v/>
      </c>
      <c r="O669" s="120" t="str">
        <f>IF('BB-2024-Friday'!$AJ671&lt;&gt;"",IF('BB-2024-Friday'!$AJ671="m",'BB-2024-Friday'!V671,0),"")</f>
        <v/>
      </c>
    </row>
    <row r="670" spans="1:15" x14ac:dyDescent="0.25">
      <c r="A670" t="str">
        <f>IF('BB-2024-Friday'!AJ672&lt;&gt;"",'BB-2024-Friday'!AJ672,"")</f>
        <v>o</v>
      </c>
      <c r="B670" t="str">
        <f>IF('BB-2024-Friday'!AJ672&lt;&gt;"",'BB-2024-Friday'!AR672,"")</f>
        <v>STOP T- Junction Turn RIGHT</v>
      </c>
      <c r="C670" t="str">
        <f>IF('BB-2024-Friday'!AJ672="m","v","a")</f>
        <v>a</v>
      </c>
      <c r="D670" s="92">
        <f>IF('BB-2024-Friday'!AJ672&lt;&gt;"",'BB-2024-Friday'!AI672,"")</f>
        <v>242.7</v>
      </c>
      <c r="E670" s="119">
        <f>IF('BB-2024-Friday'!$AJ672&lt;&gt;"",IF('BB-2024-Friday'!$AJ672="t",0,'BB-2024-Friday'!AM672),"")</f>
        <v>30</v>
      </c>
      <c r="F670" s="119">
        <f>IF('BB-2024-Friday'!$AJ672&lt;&gt;"",IF('BB-2024-Friday'!$AJ672="t",0,'BB-2024-Friday'!AN672),"")</f>
        <v>30</v>
      </c>
      <c r="G670" s="119">
        <f>IF('BB-2024-Friday'!$AJ672&lt;&gt;"",IF('BB-2024-Friday'!$AJ672="t",0,'BB-2024-Friday'!AO672),"")</f>
        <v>30</v>
      </c>
      <c r="H670" s="119">
        <f>IF('BB-2024-Friday'!$AJ672&lt;&gt;"",IF('BB-2024-Friday'!$AJ672="t",0,'BB-2024-Friday'!AP672),"")</f>
        <v>30</v>
      </c>
      <c r="I670" s="119" t="str">
        <f>IF('BB-2024-Friday'!$AJ672&lt;&gt;"",IF('BB-2024-Friday'!$AJ672="t",0,'BB-2024-Friday'!AQ672),"")</f>
        <v>60</v>
      </c>
      <c r="J670" s="119">
        <f>IF('BB-2024-Friday'!$AJ672&lt;&gt;"",IF('BB-2024-Friday'!$AJ672="t",'BB-2024-Friday'!AM672,0),"")</f>
        <v>0</v>
      </c>
      <c r="K670" s="119">
        <f>IF('BB-2024-Friday'!$AJ672&lt;&gt;"",IF('BB-2024-Friday'!$AJ672="t",'BB-2024-Friday'!AN672,0),"")</f>
        <v>0</v>
      </c>
      <c r="L670" s="119">
        <f>IF('BB-2024-Friday'!$AJ672&lt;&gt;"",IF('BB-2024-Friday'!$AJ672="t",'BB-2024-Friday'!AO672,0),"")</f>
        <v>0</v>
      </c>
      <c r="M670" s="119">
        <f>IF('BB-2024-Friday'!$AJ672&lt;&gt;"",IF('BB-2024-Friday'!$AJ672="t",'BB-2024-Friday'!AP672,0),"")</f>
        <v>0</v>
      </c>
      <c r="N670" s="120">
        <f>IF('BB-2024-Friday'!$AJ672&lt;&gt;"",IF('BB-2024-Friday'!$AJ672="m",'BB-2024-Friday'!U672,0),"")</f>
        <v>0</v>
      </c>
      <c r="O670" s="120">
        <f>IF('BB-2024-Friday'!$AJ672&lt;&gt;"",IF('BB-2024-Friday'!$AJ672="m",'BB-2024-Friday'!V672,0),"")</f>
        <v>0</v>
      </c>
    </row>
    <row r="671" spans="1:15" x14ac:dyDescent="0.25">
      <c r="A671" t="str">
        <f>IF('BB-2024-Friday'!AJ673&lt;&gt;"",'BB-2024-Friday'!AJ673,"")</f>
        <v/>
      </c>
      <c r="B671" t="str">
        <f>IF('BB-2024-Friday'!AJ673&lt;&gt;"",'BB-2024-Friday'!AR673,"")</f>
        <v/>
      </c>
      <c r="C671" t="str">
        <f>IF('BB-2024-Friday'!AJ673="m","v","a")</f>
        <v>a</v>
      </c>
      <c r="D671" s="92" t="str">
        <f>IF('BB-2024-Friday'!AJ673&lt;&gt;"",'BB-2024-Friday'!AI673,"")</f>
        <v/>
      </c>
      <c r="E671" s="119" t="str">
        <f>IF('BB-2024-Friday'!$AJ673&lt;&gt;"",IF('BB-2024-Friday'!$AJ673="t",0,'BB-2024-Friday'!AM673),"")</f>
        <v/>
      </c>
      <c r="F671" s="119" t="str">
        <f>IF('BB-2024-Friday'!$AJ673&lt;&gt;"",IF('BB-2024-Friday'!$AJ673="t",0,'BB-2024-Friday'!AN673),"")</f>
        <v/>
      </c>
      <c r="G671" s="119" t="str">
        <f>IF('BB-2024-Friday'!$AJ673&lt;&gt;"",IF('BB-2024-Friday'!$AJ673="t",0,'BB-2024-Friday'!AO673),"")</f>
        <v/>
      </c>
      <c r="H671" s="119" t="str">
        <f>IF('BB-2024-Friday'!$AJ673&lt;&gt;"",IF('BB-2024-Friday'!$AJ673="t",0,'BB-2024-Friday'!AP673),"")</f>
        <v/>
      </c>
      <c r="I671" s="119" t="str">
        <f>IF('BB-2024-Friday'!$AJ673&lt;&gt;"",IF('BB-2024-Friday'!$AJ673="t",0,'BB-2024-Friday'!AQ673),"")</f>
        <v/>
      </c>
      <c r="J671" s="119" t="str">
        <f>IF('BB-2024-Friday'!$AJ673&lt;&gt;"",IF('BB-2024-Friday'!$AJ673="t",'BB-2024-Friday'!AM673,0),"")</f>
        <v/>
      </c>
      <c r="K671" s="119" t="str">
        <f>IF('BB-2024-Friday'!$AJ673&lt;&gt;"",IF('BB-2024-Friday'!$AJ673="t",'BB-2024-Friday'!AN673,0),"")</f>
        <v/>
      </c>
      <c r="L671" s="119" t="str">
        <f>IF('BB-2024-Friday'!$AJ673&lt;&gt;"",IF('BB-2024-Friday'!$AJ673="t",'BB-2024-Friday'!AO673,0),"")</f>
        <v/>
      </c>
      <c r="M671" s="119" t="str">
        <f>IF('BB-2024-Friday'!$AJ673&lt;&gt;"",IF('BB-2024-Friday'!$AJ673="t",'BB-2024-Friday'!AP673,0),"")</f>
        <v/>
      </c>
      <c r="N671" s="120" t="str">
        <f>IF('BB-2024-Friday'!$AJ673&lt;&gt;"",IF('BB-2024-Friday'!$AJ673="m",'BB-2024-Friday'!U673,0),"")</f>
        <v/>
      </c>
      <c r="O671" s="120" t="str">
        <f>IF('BB-2024-Friday'!$AJ673&lt;&gt;"",IF('BB-2024-Friday'!$AJ673="m",'BB-2024-Friday'!V673,0),"")</f>
        <v/>
      </c>
    </row>
    <row r="672" spans="1:15" x14ac:dyDescent="0.25">
      <c r="A672" t="str">
        <f>IF('BB-2024-Friday'!AJ674&lt;&gt;"",'BB-2024-Friday'!AJ674,"")</f>
        <v/>
      </c>
      <c r="B672" t="str">
        <f>IF('BB-2024-Friday'!AJ674&lt;&gt;"",'BB-2024-Friday'!AR674,"")</f>
        <v/>
      </c>
      <c r="C672" t="str">
        <f>IF('BB-2024-Friday'!AJ674="m","v","a")</f>
        <v>a</v>
      </c>
      <c r="D672" s="92" t="str">
        <f>IF('BB-2024-Friday'!AJ674&lt;&gt;"",'BB-2024-Friday'!AI674,"")</f>
        <v/>
      </c>
      <c r="E672" s="119" t="str">
        <f>IF('BB-2024-Friday'!$AJ674&lt;&gt;"",IF('BB-2024-Friday'!$AJ674="t",0,'BB-2024-Friday'!AM674),"")</f>
        <v/>
      </c>
      <c r="F672" s="119" t="str">
        <f>IF('BB-2024-Friday'!$AJ674&lt;&gt;"",IF('BB-2024-Friday'!$AJ674="t",0,'BB-2024-Friday'!AN674),"")</f>
        <v/>
      </c>
      <c r="G672" s="119" t="str">
        <f>IF('BB-2024-Friday'!$AJ674&lt;&gt;"",IF('BB-2024-Friday'!$AJ674="t",0,'BB-2024-Friday'!AO674),"")</f>
        <v/>
      </c>
      <c r="H672" s="119" t="str">
        <f>IF('BB-2024-Friday'!$AJ674&lt;&gt;"",IF('BB-2024-Friday'!$AJ674="t",0,'BB-2024-Friday'!AP674),"")</f>
        <v/>
      </c>
      <c r="I672" s="119" t="str">
        <f>IF('BB-2024-Friday'!$AJ674&lt;&gt;"",IF('BB-2024-Friday'!$AJ674="t",0,'BB-2024-Friday'!AQ674),"")</f>
        <v/>
      </c>
      <c r="J672" s="119" t="str">
        <f>IF('BB-2024-Friday'!$AJ674&lt;&gt;"",IF('BB-2024-Friday'!$AJ674="t",'BB-2024-Friday'!AM674,0),"")</f>
        <v/>
      </c>
      <c r="K672" s="119" t="str">
        <f>IF('BB-2024-Friday'!$AJ674&lt;&gt;"",IF('BB-2024-Friday'!$AJ674="t",'BB-2024-Friday'!AN674,0),"")</f>
        <v/>
      </c>
      <c r="L672" s="119" t="str">
        <f>IF('BB-2024-Friday'!$AJ674&lt;&gt;"",IF('BB-2024-Friday'!$AJ674="t",'BB-2024-Friday'!AO674,0),"")</f>
        <v/>
      </c>
      <c r="M672" s="119" t="str">
        <f>IF('BB-2024-Friday'!$AJ674&lt;&gt;"",IF('BB-2024-Friday'!$AJ674="t",'BB-2024-Friday'!AP674,0),"")</f>
        <v/>
      </c>
      <c r="N672" s="120" t="str">
        <f>IF('BB-2024-Friday'!$AJ674&lt;&gt;"",IF('BB-2024-Friday'!$AJ674="m",'BB-2024-Friday'!U674,0),"")</f>
        <v/>
      </c>
      <c r="O672" s="120" t="str">
        <f>IF('BB-2024-Friday'!$AJ674&lt;&gt;"",IF('BB-2024-Friday'!$AJ674="m",'BB-2024-Friday'!V674,0),"")</f>
        <v/>
      </c>
    </row>
    <row r="673" spans="1:15" x14ac:dyDescent="0.25">
      <c r="A673" t="str">
        <f>IF('BB-2024-Friday'!AJ675&lt;&gt;"",'BB-2024-Friday'!AJ675,"")</f>
        <v>o</v>
      </c>
      <c r="B673" t="str">
        <f>IF('BB-2024-Friday'!AJ675&lt;&gt;"",'BB-2024-Friday'!AR675,"")</f>
        <v>Turn LEFT into Osward Rapson to Newcastle.</v>
      </c>
      <c r="C673" t="str">
        <f>IF('BB-2024-Friday'!AJ675="m","v","a")</f>
        <v>a</v>
      </c>
      <c r="D673" s="92">
        <f>IF('BB-2024-Friday'!AJ675&lt;&gt;"",'BB-2024-Friday'!AI675,"")</f>
        <v>243.28</v>
      </c>
      <c r="E673" s="119">
        <f>IF('BB-2024-Friday'!$AJ675&lt;&gt;"",IF('BB-2024-Friday'!$AJ675="t",0,'BB-2024-Friday'!AM675),"")</f>
        <v>30</v>
      </c>
      <c r="F673" s="119">
        <f>IF('BB-2024-Friday'!$AJ675&lt;&gt;"",IF('BB-2024-Friday'!$AJ675="t",0,'BB-2024-Friday'!AN675),"")</f>
        <v>30</v>
      </c>
      <c r="G673" s="119">
        <f>IF('BB-2024-Friday'!$AJ675&lt;&gt;"",IF('BB-2024-Friday'!$AJ675="t",0,'BB-2024-Friday'!AO675),"")</f>
        <v>30</v>
      </c>
      <c r="H673" s="119">
        <f>IF('BB-2024-Friday'!$AJ675&lt;&gt;"",IF('BB-2024-Friday'!$AJ675="t",0,'BB-2024-Friday'!AP675),"")</f>
        <v>30</v>
      </c>
      <c r="I673" s="119" t="str">
        <f>IF('BB-2024-Friday'!$AJ675&lt;&gt;"",IF('BB-2024-Friday'!$AJ675="t",0,'BB-2024-Friday'!AQ675),"")</f>
        <v>60</v>
      </c>
      <c r="J673" s="119">
        <f>IF('BB-2024-Friday'!$AJ675&lt;&gt;"",IF('BB-2024-Friday'!$AJ675="t",'BB-2024-Friday'!AM675,0),"")</f>
        <v>0</v>
      </c>
      <c r="K673" s="119">
        <f>IF('BB-2024-Friday'!$AJ675&lt;&gt;"",IF('BB-2024-Friday'!$AJ675="t",'BB-2024-Friday'!AN675,0),"")</f>
        <v>0</v>
      </c>
      <c r="L673" s="119">
        <f>IF('BB-2024-Friday'!$AJ675&lt;&gt;"",IF('BB-2024-Friday'!$AJ675="t",'BB-2024-Friday'!AO675,0),"")</f>
        <v>0</v>
      </c>
      <c r="M673" s="119">
        <f>IF('BB-2024-Friday'!$AJ675&lt;&gt;"",IF('BB-2024-Friday'!$AJ675="t",'BB-2024-Friday'!AP675,0),"")</f>
        <v>0</v>
      </c>
      <c r="N673" s="120">
        <f>IF('BB-2024-Friday'!$AJ675&lt;&gt;"",IF('BB-2024-Friday'!$AJ675="m",'BB-2024-Friday'!U675,0),"")</f>
        <v>0</v>
      </c>
      <c r="O673" s="120">
        <f>IF('BB-2024-Friday'!$AJ675&lt;&gt;"",IF('BB-2024-Friday'!$AJ675="m",'BB-2024-Friday'!V675,0),"")</f>
        <v>0</v>
      </c>
    </row>
    <row r="674" spans="1:15" x14ac:dyDescent="0.25">
      <c r="A674" t="str">
        <f>IF('BB-2024-Friday'!AJ676&lt;&gt;"",'BB-2024-Friday'!AJ676,"")</f>
        <v/>
      </c>
      <c r="B674" t="str">
        <f>IF('BB-2024-Friday'!AJ676&lt;&gt;"",'BB-2024-Friday'!AR676,"")</f>
        <v/>
      </c>
      <c r="C674" t="str">
        <f>IF('BB-2024-Friday'!AJ676="m","v","a")</f>
        <v>a</v>
      </c>
      <c r="D674" s="92" t="str">
        <f>IF('BB-2024-Friday'!AJ676&lt;&gt;"",'BB-2024-Friday'!AI676,"")</f>
        <v/>
      </c>
      <c r="E674" s="119" t="str">
        <f>IF('BB-2024-Friday'!$AJ676&lt;&gt;"",IF('BB-2024-Friday'!$AJ676="t",0,'BB-2024-Friday'!AM676),"")</f>
        <v/>
      </c>
      <c r="F674" s="119" t="str">
        <f>IF('BB-2024-Friday'!$AJ676&lt;&gt;"",IF('BB-2024-Friday'!$AJ676="t",0,'BB-2024-Friday'!AN676),"")</f>
        <v/>
      </c>
      <c r="G674" s="119" t="str">
        <f>IF('BB-2024-Friday'!$AJ676&lt;&gt;"",IF('BB-2024-Friday'!$AJ676="t",0,'BB-2024-Friday'!AO676),"")</f>
        <v/>
      </c>
      <c r="H674" s="119" t="str">
        <f>IF('BB-2024-Friday'!$AJ676&lt;&gt;"",IF('BB-2024-Friday'!$AJ676="t",0,'BB-2024-Friday'!AP676),"")</f>
        <v/>
      </c>
      <c r="I674" s="119" t="str">
        <f>IF('BB-2024-Friday'!$AJ676&lt;&gt;"",IF('BB-2024-Friday'!$AJ676="t",0,'BB-2024-Friday'!AQ676),"")</f>
        <v/>
      </c>
      <c r="J674" s="119" t="str">
        <f>IF('BB-2024-Friday'!$AJ676&lt;&gt;"",IF('BB-2024-Friday'!$AJ676="t",'BB-2024-Friday'!AM676,0),"")</f>
        <v/>
      </c>
      <c r="K674" s="119" t="str">
        <f>IF('BB-2024-Friday'!$AJ676&lt;&gt;"",IF('BB-2024-Friday'!$AJ676="t",'BB-2024-Friday'!AN676,0),"")</f>
        <v/>
      </c>
      <c r="L674" s="119" t="str">
        <f>IF('BB-2024-Friday'!$AJ676&lt;&gt;"",IF('BB-2024-Friday'!$AJ676="t",'BB-2024-Friday'!AO676,0),"")</f>
        <v/>
      </c>
      <c r="M674" s="119" t="str">
        <f>IF('BB-2024-Friday'!$AJ676&lt;&gt;"",IF('BB-2024-Friday'!$AJ676="t",'BB-2024-Friday'!AP676,0),"")</f>
        <v/>
      </c>
      <c r="N674" s="120" t="str">
        <f>IF('BB-2024-Friday'!$AJ676&lt;&gt;"",IF('BB-2024-Friday'!$AJ676="m",'BB-2024-Friday'!U676,0),"")</f>
        <v/>
      </c>
      <c r="O674" s="120" t="str">
        <f>IF('BB-2024-Friday'!$AJ676&lt;&gt;"",IF('BB-2024-Friday'!$AJ676="m",'BB-2024-Friday'!V676,0),"")</f>
        <v/>
      </c>
    </row>
    <row r="675" spans="1:15" x14ac:dyDescent="0.25">
      <c r="A675" t="str">
        <f>IF('BB-2024-Friday'!AJ677&lt;&gt;"",'BB-2024-Friday'!AJ677,"")</f>
        <v>o</v>
      </c>
      <c r="B675" t="str">
        <f>IF('BB-2024-Friday'!AJ677&lt;&gt;"",'BB-2024-Friday'!AR677,"")</f>
        <v>T- Junction Turn LEFT.</v>
      </c>
      <c r="C675" t="str">
        <f>IF('BB-2024-Friday'!AJ677="m","v","a")</f>
        <v>a</v>
      </c>
      <c r="D675" s="92">
        <f>IF('BB-2024-Friday'!AJ677&lt;&gt;"",'BB-2024-Friday'!AI677,"")</f>
        <v>243.56</v>
      </c>
      <c r="E675" s="119">
        <f>IF('BB-2024-Friday'!$AJ677&lt;&gt;"",IF('BB-2024-Friday'!$AJ677="t",0,'BB-2024-Friday'!AM677),"")</f>
        <v>30</v>
      </c>
      <c r="F675" s="119">
        <f>IF('BB-2024-Friday'!$AJ677&lt;&gt;"",IF('BB-2024-Friday'!$AJ677="t",0,'BB-2024-Friday'!AN677),"")</f>
        <v>30</v>
      </c>
      <c r="G675" s="119">
        <f>IF('BB-2024-Friday'!$AJ677&lt;&gt;"",IF('BB-2024-Friday'!$AJ677="t",0,'BB-2024-Friday'!AO677),"")</f>
        <v>30</v>
      </c>
      <c r="H675" s="119">
        <f>IF('BB-2024-Friday'!$AJ677&lt;&gt;"",IF('BB-2024-Friday'!$AJ677="t",0,'BB-2024-Friday'!AP677),"")</f>
        <v>30</v>
      </c>
      <c r="I675" s="119" t="str">
        <f>IF('BB-2024-Friday'!$AJ677&lt;&gt;"",IF('BB-2024-Friday'!$AJ677="t",0,'BB-2024-Friday'!AQ677),"")</f>
        <v>60</v>
      </c>
      <c r="J675" s="119">
        <f>IF('BB-2024-Friday'!$AJ677&lt;&gt;"",IF('BB-2024-Friday'!$AJ677="t",'BB-2024-Friday'!AM677,0),"")</f>
        <v>0</v>
      </c>
      <c r="K675" s="119">
        <f>IF('BB-2024-Friday'!$AJ677&lt;&gt;"",IF('BB-2024-Friday'!$AJ677="t",'BB-2024-Friday'!AN677,0),"")</f>
        <v>0</v>
      </c>
      <c r="L675" s="119">
        <f>IF('BB-2024-Friday'!$AJ677&lt;&gt;"",IF('BB-2024-Friday'!$AJ677="t",'BB-2024-Friday'!AO677,0),"")</f>
        <v>0</v>
      </c>
      <c r="M675" s="119">
        <f>IF('BB-2024-Friday'!$AJ677&lt;&gt;"",IF('BB-2024-Friday'!$AJ677="t",'BB-2024-Friday'!AP677,0),"")</f>
        <v>0</v>
      </c>
      <c r="N675" s="120">
        <f>IF('BB-2024-Friday'!$AJ677&lt;&gt;"",IF('BB-2024-Friday'!$AJ677="m",'BB-2024-Friday'!U677,0),"")</f>
        <v>0</v>
      </c>
      <c r="O675" s="120">
        <f>IF('BB-2024-Friday'!$AJ677&lt;&gt;"",IF('BB-2024-Friday'!$AJ677="m",'BB-2024-Friday'!V677,0),"")</f>
        <v>0</v>
      </c>
    </row>
    <row r="676" spans="1:15" x14ac:dyDescent="0.25">
      <c r="A676" t="str">
        <f>IF('BB-2024-Friday'!AJ678&lt;&gt;"",'BB-2024-Friday'!AJ678,"")</f>
        <v>o</v>
      </c>
      <c r="B676" t="str">
        <f>IF('BB-2024-Friday'!AJ678&lt;&gt;"",'BB-2024-Friday'!AR678,"")</f>
        <v>STOP.  Carry straight on.</v>
      </c>
      <c r="C676" t="str">
        <f>IF('BB-2024-Friday'!AJ678="m","v","a")</f>
        <v>a</v>
      </c>
      <c r="D676" s="92">
        <f>IF('BB-2024-Friday'!AJ678&lt;&gt;"",'BB-2024-Friday'!AI678,"")</f>
        <v>243.58</v>
      </c>
      <c r="E676" s="119">
        <f>IF('BB-2024-Friday'!$AJ678&lt;&gt;"",IF('BB-2024-Friday'!$AJ678="t",0,'BB-2024-Friday'!AM678),"")</f>
        <v>30</v>
      </c>
      <c r="F676" s="119">
        <f>IF('BB-2024-Friday'!$AJ678&lt;&gt;"",IF('BB-2024-Friday'!$AJ678="t",0,'BB-2024-Friday'!AN678),"")</f>
        <v>30</v>
      </c>
      <c r="G676" s="119">
        <f>IF('BB-2024-Friday'!$AJ678&lt;&gt;"",IF('BB-2024-Friday'!$AJ678="t",0,'BB-2024-Friday'!AO678),"")</f>
        <v>30</v>
      </c>
      <c r="H676" s="119">
        <f>IF('BB-2024-Friday'!$AJ678&lt;&gt;"",IF('BB-2024-Friday'!$AJ678="t",0,'BB-2024-Friday'!AP678),"")</f>
        <v>30</v>
      </c>
      <c r="I676" s="119" t="str">
        <f>IF('BB-2024-Friday'!$AJ678&lt;&gt;"",IF('BB-2024-Friday'!$AJ678="t",0,'BB-2024-Friday'!AQ678),"")</f>
        <v>60</v>
      </c>
      <c r="J676" s="119">
        <f>IF('BB-2024-Friday'!$AJ678&lt;&gt;"",IF('BB-2024-Friday'!$AJ678="t",'BB-2024-Friday'!AM678,0),"")</f>
        <v>0</v>
      </c>
      <c r="K676" s="119">
        <f>IF('BB-2024-Friday'!$AJ678&lt;&gt;"",IF('BB-2024-Friday'!$AJ678="t",'BB-2024-Friday'!AN678,0),"")</f>
        <v>0</v>
      </c>
      <c r="L676" s="119">
        <f>IF('BB-2024-Friday'!$AJ678&lt;&gt;"",IF('BB-2024-Friday'!$AJ678="t",'BB-2024-Friday'!AO678,0),"")</f>
        <v>0</v>
      </c>
      <c r="M676" s="119">
        <f>IF('BB-2024-Friday'!$AJ678&lt;&gt;"",IF('BB-2024-Friday'!$AJ678="t",'BB-2024-Friday'!AP678,0),"")</f>
        <v>0</v>
      </c>
      <c r="N676" s="120">
        <f>IF('BB-2024-Friday'!$AJ678&lt;&gt;"",IF('BB-2024-Friday'!$AJ678="m",'BB-2024-Friday'!U678,0),"")</f>
        <v>0</v>
      </c>
      <c r="O676" s="120">
        <f>IF('BB-2024-Friday'!$AJ678&lt;&gt;"",IF('BB-2024-Friday'!$AJ678="m",'BB-2024-Friday'!V678,0),"")</f>
        <v>0</v>
      </c>
    </row>
    <row r="677" spans="1:15" x14ac:dyDescent="0.25">
      <c r="A677" t="str">
        <f>IF('BB-2024-Friday'!AJ679&lt;&gt;"",'BB-2024-Friday'!AJ679,"")</f>
        <v>o</v>
      </c>
      <c r="B677" t="str">
        <f>IF('BB-2024-Friday'!AJ679&lt;&gt;"",'BB-2024-Friday'!AR679,"")</f>
        <v>Yield.  Traffic islands.  Carry Straight on.</v>
      </c>
      <c r="C677" t="str">
        <f>IF('BB-2024-Friday'!AJ679="m","v","a")</f>
        <v>a</v>
      </c>
      <c r="D677" s="92">
        <f>IF('BB-2024-Friday'!AJ679&lt;&gt;"",'BB-2024-Friday'!AI679,"")</f>
        <v>243.73</v>
      </c>
      <c r="E677" s="119">
        <f>IF('BB-2024-Friday'!$AJ679&lt;&gt;"",IF('BB-2024-Friday'!$AJ679="t",0,'BB-2024-Friday'!AM679),"")</f>
        <v>30</v>
      </c>
      <c r="F677" s="119">
        <f>IF('BB-2024-Friday'!$AJ679&lt;&gt;"",IF('BB-2024-Friday'!$AJ679="t",0,'BB-2024-Friday'!AN679),"")</f>
        <v>30</v>
      </c>
      <c r="G677" s="119">
        <f>IF('BB-2024-Friday'!$AJ679&lt;&gt;"",IF('BB-2024-Friday'!$AJ679="t",0,'BB-2024-Friday'!AO679),"")</f>
        <v>30</v>
      </c>
      <c r="H677" s="119">
        <f>IF('BB-2024-Friday'!$AJ679&lt;&gt;"",IF('BB-2024-Friday'!$AJ679="t",0,'BB-2024-Friday'!AP679),"")</f>
        <v>30</v>
      </c>
      <c r="I677" s="119" t="str">
        <f>IF('BB-2024-Friday'!$AJ679&lt;&gt;"",IF('BB-2024-Friday'!$AJ679="t",0,'BB-2024-Friday'!AQ679),"")</f>
        <v>60</v>
      </c>
      <c r="J677" s="119">
        <f>IF('BB-2024-Friday'!$AJ679&lt;&gt;"",IF('BB-2024-Friday'!$AJ679="t",'BB-2024-Friday'!AM679,0),"")</f>
        <v>0</v>
      </c>
      <c r="K677" s="119">
        <f>IF('BB-2024-Friday'!$AJ679&lt;&gt;"",IF('BB-2024-Friday'!$AJ679="t",'BB-2024-Friday'!AN679,0),"")</f>
        <v>0</v>
      </c>
      <c r="L677" s="119">
        <f>IF('BB-2024-Friday'!$AJ679&lt;&gt;"",IF('BB-2024-Friday'!$AJ679="t",'BB-2024-Friday'!AO679,0),"")</f>
        <v>0</v>
      </c>
      <c r="M677" s="119">
        <f>IF('BB-2024-Friday'!$AJ679&lt;&gt;"",IF('BB-2024-Friday'!$AJ679="t",'BB-2024-Friday'!AP679,0),"")</f>
        <v>0</v>
      </c>
      <c r="N677" s="120">
        <f>IF('BB-2024-Friday'!$AJ679&lt;&gt;"",IF('BB-2024-Friday'!$AJ679="m",'BB-2024-Friday'!U679,0),"")</f>
        <v>0</v>
      </c>
      <c r="O677" s="120">
        <f>IF('BB-2024-Friday'!$AJ679&lt;&gt;"",IF('BB-2024-Friday'!$AJ679="m",'BB-2024-Friday'!V679,0),"")</f>
        <v>0</v>
      </c>
    </row>
    <row r="678" spans="1:15" x14ac:dyDescent="0.25">
      <c r="A678" t="str">
        <f>IF('BB-2024-Friday'!AJ680&lt;&gt;"",'BB-2024-Friday'!AJ680,"")</f>
        <v>o</v>
      </c>
      <c r="B678" t="str">
        <f>IF('BB-2024-Friday'!AJ680&lt;&gt;"",'BB-2024-Friday'!AR680,"")</f>
        <v>{ Right} Department of Publicworks.  {Right} Department of Transport.      Move to Right Hand Lane.</v>
      </c>
      <c r="C678" t="str">
        <f>IF('BB-2024-Friday'!AJ680="m","v","a")</f>
        <v>a</v>
      </c>
      <c r="D678" s="92">
        <f>IF('BB-2024-Friday'!AJ680&lt;&gt;"",'BB-2024-Friday'!AI680,"")</f>
        <v>244.08</v>
      </c>
      <c r="E678" s="119">
        <f>IF('BB-2024-Friday'!$AJ680&lt;&gt;"",IF('BB-2024-Friday'!$AJ680="t",0,'BB-2024-Friday'!AM680),"")</f>
        <v>30</v>
      </c>
      <c r="F678" s="119">
        <f>IF('BB-2024-Friday'!$AJ680&lt;&gt;"",IF('BB-2024-Friday'!$AJ680="t",0,'BB-2024-Friday'!AN680),"")</f>
        <v>30</v>
      </c>
      <c r="G678" s="119">
        <f>IF('BB-2024-Friday'!$AJ680&lt;&gt;"",IF('BB-2024-Friday'!$AJ680="t",0,'BB-2024-Friday'!AO680),"")</f>
        <v>30</v>
      </c>
      <c r="H678" s="119">
        <f>IF('BB-2024-Friday'!$AJ680&lt;&gt;"",IF('BB-2024-Friday'!$AJ680="t",0,'BB-2024-Friday'!AP680),"")</f>
        <v>30</v>
      </c>
      <c r="I678" s="119" t="str">
        <f>IF('BB-2024-Friday'!$AJ680&lt;&gt;"",IF('BB-2024-Friday'!$AJ680="t",0,'BB-2024-Friday'!AQ680),"")</f>
        <v>60</v>
      </c>
      <c r="J678" s="119">
        <f>IF('BB-2024-Friday'!$AJ680&lt;&gt;"",IF('BB-2024-Friday'!$AJ680="t",'BB-2024-Friday'!AM680,0),"")</f>
        <v>0</v>
      </c>
      <c r="K678" s="119">
        <f>IF('BB-2024-Friday'!$AJ680&lt;&gt;"",IF('BB-2024-Friday'!$AJ680="t",'BB-2024-Friday'!AN680,0),"")</f>
        <v>0</v>
      </c>
      <c r="L678" s="119">
        <f>IF('BB-2024-Friday'!$AJ680&lt;&gt;"",IF('BB-2024-Friday'!$AJ680="t",'BB-2024-Friday'!AO680,0),"")</f>
        <v>0</v>
      </c>
      <c r="M678" s="119">
        <f>IF('BB-2024-Friday'!$AJ680&lt;&gt;"",IF('BB-2024-Friday'!$AJ680="t",'BB-2024-Friday'!AP680,0),"")</f>
        <v>0</v>
      </c>
      <c r="N678" s="120">
        <f>IF('BB-2024-Friday'!$AJ680&lt;&gt;"",IF('BB-2024-Friday'!$AJ680="m",'BB-2024-Friday'!U680,0),"")</f>
        <v>0</v>
      </c>
      <c r="O678" s="120">
        <f>IF('BB-2024-Friday'!$AJ680&lt;&gt;"",IF('BB-2024-Friday'!$AJ680="m",'BB-2024-Friday'!V680,0),"")</f>
        <v>0</v>
      </c>
    </row>
    <row r="679" spans="1:15" x14ac:dyDescent="0.25">
      <c r="A679" t="str">
        <f>IF('BB-2024-Friday'!AJ681&lt;&gt;"",'BB-2024-Friday'!AJ681,"")</f>
        <v/>
      </c>
      <c r="B679" t="str">
        <f>IF('BB-2024-Friday'!AJ681&lt;&gt;"",'BB-2024-Friday'!AR681,"")</f>
        <v/>
      </c>
      <c r="C679" t="str">
        <f>IF('BB-2024-Friday'!AJ681="m","v","a")</f>
        <v>a</v>
      </c>
      <c r="D679" s="92" t="str">
        <f>IF('BB-2024-Friday'!AJ681&lt;&gt;"",'BB-2024-Friday'!AI681,"")</f>
        <v/>
      </c>
      <c r="E679" s="119" t="str">
        <f>IF('BB-2024-Friday'!$AJ681&lt;&gt;"",IF('BB-2024-Friday'!$AJ681="t",0,'BB-2024-Friday'!AM681),"")</f>
        <v/>
      </c>
      <c r="F679" s="119" t="str">
        <f>IF('BB-2024-Friday'!$AJ681&lt;&gt;"",IF('BB-2024-Friday'!$AJ681="t",0,'BB-2024-Friday'!AN681),"")</f>
        <v/>
      </c>
      <c r="G679" s="119" t="str">
        <f>IF('BB-2024-Friday'!$AJ681&lt;&gt;"",IF('BB-2024-Friday'!$AJ681="t",0,'BB-2024-Friday'!AO681),"")</f>
        <v/>
      </c>
      <c r="H679" s="119" t="str">
        <f>IF('BB-2024-Friday'!$AJ681&lt;&gt;"",IF('BB-2024-Friday'!$AJ681="t",0,'BB-2024-Friday'!AP681),"")</f>
        <v/>
      </c>
      <c r="I679" s="119" t="str">
        <f>IF('BB-2024-Friday'!$AJ681&lt;&gt;"",IF('BB-2024-Friday'!$AJ681="t",0,'BB-2024-Friday'!AQ681),"")</f>
        <v/>
      </c>
      <c r="J679" s="119" t="str">
        <f>IF('BB-2024-Friday'!$AJ681&lt;&gt;"",IF('BB-2024-Friday'!$AJ681="t",'BB-2024-Friday'!AM681,0),"")</f>
        <v/>
      </c>
      <c r="K679" s="119" t="str">
        <f>IF('BB-2024-Friday'!$AJ681&lt;&gt;"",IF('BB-2024-Friday'!$AJ681="t",'BB-2024-Friday'!AN681,0),"")</f>
        <v/>
      </c>
      <c r="L679" s="119" t="str">
        <f>IF('BB-2024-Friday'!$AJ681&lt;&gt;"",IF('BB-2024-Friday'!$AJ681="t",'BB-2024-Friday'!AO681,0),"")</f>
        <v/>
      </c>
      <c r="M679" s="119" t="str">
        <f>IF('BB-2024-Friday'!$AJ681&lt;&gt;"",IF('BB-2024-Friday'!$AJ681="t",'BB-2024-Friday'!AP681,0),"")</f>
        <v/>
      </c>
      <c r="N679" s="120" t="str">
        <f>IF('BB-2024-Friday'!$AJ681&lt;&gt;"",IF('BB-2024-Friday'!$AJ681="m",'BB-2024-Friday'!U681,0),"")</f>
        <v/>
      </c>
      <c r="O679" s="120" t="str">
        <f>IF('BB-2024-Friday'!$AJ681&lt;&gt;"",IF('BB-2024-Friday'!$AJ681="m",'BB-2024-Friday'!V681,0),"")</f>
        <v/>
      </c>
    </row>
    <row r="680" spans="1:15" x14ac:dyDescent="0.25">
      <c r="A680" t="str">
        <f>IF('BB-2024-Friday'!AJ682&lt;&gt;"",'BB-2024-Friday'!AJ682,"")</f>
        <v>o</v>
      </c>
      <c r="B680" t="str">
        <f>IF('BB-2024-Friday'!AJ682&lt;&gt;"",'BB-2024-Friday'!AR682,"")</f>
        <v xml:space="preserve"> Turn RIGHT.  This is Fairclough road.</v>
      </c>
      <c r="C680" t="str">
        <f>IF('BB-2024-Friday'!AJ682="m","v","a")</f>
        <v>a</v>
      </c>
      <c r="D680" s="92">
        <f>IF('BB-2024-Friday'!AJ682&lt;&gt;"",'BB-2024-Friday'!AI682,"")</f>
        <v>244.14</v>
      </c>
      <c r="E680" s="119">
        <f>IF('BB-2024-Friday'!$AJ682&lt;&gt;"",IF('BB-2024-Friday'!$AJ682="t",0,'BB-2024-Friday'!AM682),"")</f>
        <v>30</v>
      </c>
      <c r="F680" s="119">
        <f>IF('BB-2024-Friday'!$AJ682&lt;&gt;"",IF('BB-2024-Friday'!$AJ682="t",0,'BB-2024-Friday'!AN682),"")</f>
        <v>30</v>
      </c>
      <c r="G680" s="119">
        <f>IF('BB-2024-Friday'!$AJ682&lt;&gt;"",IF('BB-2024-Friday'!$AJ682="t",0,'BB-2024-Friday'!AO682),"")</f>
        <v>30</v>
      </c>
      <c r="H680" s="119">
        <f>IF('BB-2024-Friday'!$AJ682&lt;&gt;"",IF('BB-2024-Friday'!$AJ682="t",0,'BB-2024-Friday'!AP682),"")</f>
        <v>30</v>
      </c>
      <c r="I680" s="119" t="str">
        <f>IF('BB-2024-Friday'!$AJ682&lt;&gt;"",IF('BB-2024-Friday'!$AJ682="t",0,'BB-2024-Friday'!AQ682),"")</f>
        <v>60</v>
      </c>
      <c r="J680" s="119">
        <f>IF('BB-2024-Friday'!$AJ682&lt;&gt;"",IF('BB-2024-Friday'!$AJ682="t",'BB-2024-Friday'!AM682,0),"")</f>
        <v>0</v>
      </c>
      <c r="K680" s="119">
        <f>IF('BB-2024-Friday'!$AJ682&lt;&gt;"",IF('BB-2024-Friday'!$AJ682="t",'BB-2024-Friday'!AN682,0),"")</f>
        <v>0</v>
      </c>
      <c r="L680" s="119">
        <f>IF('BB-2024-Friday'!$AJ682&lt;&gt;"",IF('BB-2024-Friday'!$AJ682="t",'BB-2024-Friday'!AO682,0),"")</f>
        <v>0</v>
      </c>
      <c r="M680" s="119">
        <f>IF('BB-2024-Friday'!$AJ682&lt;&gt;"",IF('BB-2024-Friday'!$AJ682="t",'BB-2024-Friday'!AP682,0),"")</f>
        <v>0</v>
      </c>
      <c r="N680" s="120">
        <f>IF('BB-2024-Friday'!$AJ682&lt;&gt;"",IF('BB-2024-Friday'!$AJ682="m",'BB-2024-Friday'!U682,0),"")</f>
        <v>0</v>
      </c>
      <c r="O680" s="120">
        <f>IF('BB-2024-Friday'!$AJ682&lt;&gt;"",IF('BB-2024-Friday'!$AJ682="m",'BB-2024-Friday'!V682,0),"")</f>
        <v>0</v>
      </c>
    </row>
    <row r="681" spans="1:15" x14ac:dyDescent="0.25">
      <c r="A681" t="str">
        <f>IF('BB-2024-Friday'!AJ683&lt;&gt;"",'BB-2024-Friday'!AJ683,"")</f>
        <v/>
      </c>
      <c r="B681" t="str">
        <f>IF('BB-2024-Friday'!AJ683&lt;&gt;"",'BB-2024-Friday'!AR683,"")</f>
        <v/>
      </c>
      <c r="C681" t="str">
        <f>IF('BB-2024-Friday'!AJ683="m","v","a")</f>
        <v>a</v>
      </c>
      <c r="D681" s="92" t="str">
        <f>IF('BB-2024-Friday'!AJ683&lt;&gt;"",'BB-2024-Friday'!AI683,"")</f>
        <v/>
      </c>
      <c r="E681" s="119" t="str">
        <f>IF('BB-2024-Friday'!$AJ683&lt;&gt;"",IF('BB-2024-Friday'!$AJ683="t",0,'BB-2024-Friday'!AM683),"")</f>
        <v/>
      </c>
      <c r="F681" s="119" t="str">
        <f>IF('BB-2024-Friday'!$AJ683&lt;&gt;"",IF('BB-2024-Friday'!$AJ683="t",0,'BB-2024-Friday'!AN683),"")</f>
        <v/>
      </c>
      <c r="G681" s="119" t="str">
        <f>IF('BB-2024-Friday'!$AJ683&lt;&gt;"",IF('BB-2024-Friday'!$AJ683="t",0,'BB-2024-Friday'!AO683),"")</f>
        <v/>
      </c>
      <c r="H681" s="119" t="str">
        <f>IF('BB-2024-Friday'!$AJ683&lt;&gt;"",IF('BB-2024-Friday'!$AJ683="t",0,'BB-2024-Friday'!AP683),"")</f>
        <v/>
      </c>
      <c r="I681" s="119" t="str">
        <f>IF('BB-2024-Friday'!$AJ683&lt;&gt;"",IF('BB-2024-Friday'!$AJ683="t",0,'BB-2024-Friday'!AQ683),"")</f>
        <v/>
      </c>
      <c r="J681" s="119" t="str">
        <f>IF('BB-2024-Friday'!$AJ683&lt;&gt;"",IF('BB-2024-Friday'!$AJ683="t",'BB-2024-Friday'!AM683,0),"")</f>
        <v/>
      </c>
      <c r="K681" s="119" t="str">
        <f>IF('BB-2024-Friday'!$AJ683&lt;&gt;"",IF('BB-2024-Friday'!$AJ683="t",'BB-2024-Friday'!AN683,0),"")</f>
        <v/>
      </c>
      <c r="L681" s="119" t="str">
        <f>IF('BB-2024-Friday'!$AJ683&lt;&gt;"",IF('BB-2024-Friday'!$AJ683="t",'BB-2024-Friday'!AO683,0),"")</f>
        <v/>
      </c>
      <c r="M681" s="119" t="str">
        <f>IF('BB-2024-Friday'!$AJ683&lt;&gt;"",IF('BB-2024-Friday'!$AJ683="t",'BB-2024-Friday'!AP683,0),"")</f>
        <v/>
      </c>
      <c r="N681" s="120" t="str">
        <f>IF('BB-2024-Friday'!$AJ683&lt;&gt;"",IF('BB-2024-Friday'!$AJ683="m",'BB-2024-Friday'!U683,0),"")</f>
        <v/>
      </c>
      <c r="O681" s="120" t="str">
        <f>IF('BB-2024-Friday'!$AJ683&lt;&gt;"",IF('BB-2024-Friday'!$AJ683="m",'BB-2024-Friday'!V683,0),"")</f>
        <v/>
      </c>
    </row>
    <row r="682" spans="1:15" x14ac:dyDescent="0.25">
      <c r="A682" t="str">
        <f>IF('BB-2024-Friday'!AJ684&lt;&gt;"",'BB-2024-Friday'!AJ684,"")</f>
        <v/>
      </c>
      <c r="B682" t="str">
        <f>IF('BB-2024-Friday'!AJ684&lt;&gt;"",'BB-2024-Friday'!AR684,"")</f>
        <v/>
      </c>
      <c r="C682" t="str">
        <f>IF('BB-2024-Friday'!AJ684="m","v","a")</f>
        <v>a</v>
      </c>
      <c r="D682" s="92" t="str">
        <f>IF('BB-2024-Friday'!AJ684&lt;&gt;"",'BB-2024-Friday'!AI684,"")</f>
        <v/>
      </c>
      <c r="E682" s="119" t="str">
        <f>IF('BB-2024-Friday'!$AJ684&lt;&gt;"",IF('BB-2024-Friday'!$AJ684="t",0,'BB-2024-Friday'!AM684),"")</f>
        <v/>
      </c>
      <c r="F682" s="119" t="str">
        <f>IF('BB-2024-Friday'!$AJ684&lt;&gt;"",IF('BB-2024-Friday'!$AJ684="t",0,'BB-2024-Friday'!AN684),"")</f>
        <v/>
      </c>
      <c r="G682" s="119" t="str">
        <f>IF('BB-2024-Friday'!$AJ684&lt;&gt;"",IF('BB-2024-Friday'!$AJ684="t",0,'BB-2024-Friday'!AO684),"")</f>
        <v/>
      </c>
      <c r="H682" s="119" t="str">
        <f>IF('BB-2024-Friday'!$AJ684&lt;&gt;"",IF('BB-2024-Friday'!$AJ684="t",0,'BB-2024-Friday'!AP684),"")</f>
        <v/>
      </c>
      <c r="I682" s="119" t="str">
        <f>IF('BB-2024-Friday'!$AJ684&lt;&gt;"",IF('BB-2024-Friday'!$AJ684="t",0,'BB-2024-Friday'!AQ684),"")</f>
        <v/>
      </c>
      <c r="J682" s="119" t="str">
        <f>IF('BB-2024-Friday'!$AJ684&lt;&gt;"",IF('BB-2024-Friday'!$AJ684="t",'BB-2024-Friday'!AM684,0),"")</f>
        <v/>
      </c>
      <c r="K682" s="119" t="str">
        <f>IF('BB-2024-Friday'!$AJ684&lt;&gt;"",IF('BB-2024-Friday'!$AJ684="t",'BB-2024-Friday'!AN684,0),"")</f>
        <v/>
      </c>
      <c r="L682" s="119" t="str">
        <f>IF('BB-2024-Friday'!$AJ684&lt;&gt;"",IF('BB-2024-Friday'!$AJ684="t",'BB-2024-Friday'!AO684,0),"")</f>
        <v/>
      </c>
      <c r="M682" s="119" t="str">
        <f>IF('BB-2024-Friday'!$AJ684&lt;&gt;"",IF('BB-2024-Friday'!$AJ684="t",'BB-2024-Friday'!AP684,0),"")</f>
        <v/>
      </c>
      <c r="N682" s="120" t="str">
        <f>IF('BB-2024-Friday'!$AJ684&lt;&gt;"",IF('BB-2024-Friday'!$AJ684="m",'BB-2024-Friday'!U684,0),"")</f>
        <v/>
      </c>
      <c r="O682" s="120" t="str">
        <f>IF('BB-2024-Friday'!$AJ684&lt;&gt;"",IF('BB-2024-Friday'!$AJ684="m",'BB-2024-Friday'!V684,0),"")</f>
        <v/>
      </c>
    </row>
    <row r="683" spans="1:15" x14ac:dyDescent="0.25">
      <c r="A683" t="str">
        <f>IF('BB-2024-Friday'!AJ685&lt;&gt;"",'BB-2024-Friday'!AJ685,"")</f>
        <v/>
      </c>
      <c r="B683" t="str">
        <f>IF('BB-2024-Friday'!AJ685&lt;&gt;"",'BB-2024-Friday'!AR685,"")</f>
        <v/>
      </c>
      <c r="C683" t="str">
        <f>IF('BB-2024-Friday'!AJ685="m","v","a")</f>
        <v>a</v>
      </c>
      <c r="D683" s="92" t="str">
        <f>IF('BB-2024-Friday'!AJ685&lt;&gt;"",'BB-2024-Friday'!AI685,"")</f>
        <v/>
      </c>
      <c r="E683" s="119" t="str">
        <f>IF('BB-2024-Friday'!$AJ685&lt;&gt;"",IF('BB-2024-Friday'!$AJ685="t",0,'BB-2024-Friday'!AM685),"")</f>
        <v/>
      </c>
      <c r="F683" s="119" t="str">
        <f>IF('BB-2024-Friday'!$AJ685&lt;&gt;"",IF('BB-2024-Friday'!$AJ685="t",0,'BB-2024-Friday'!AN685),"")</f>
        <v/>
      </c>
      <c r="G683" s="119" t="str">
        <f>IF('BB-2024-Friday'!$AJ685&lt;&gt;"",IF('BB-2024-Friday'!$AJ685="t",0,'BB-2024-Friday'!AO685),"")</f>
        <v/>
      </c>
      <c r="H683" s="119" t="str">
        <f>IF('BB-2024-Friday'!$AJ685&lt;&gt;"",IF('BB-2024-Friday'!$AJ685="t",0,'BB-2024-Friday'!AP685),"")</f>
        <v/>
      </c>
      <c r="I683" s="119" t="str">
        <f>IF('BB-2024-Friday'!$AJ685&lt;&gt;"",IF('BB-2024-Friday'!$AJ685="t",0,'BB-2024-Friday'!AQ685),"")</f>
        <v/>
      </c>
      <c r="J683" s="119" t="str">
        <f>IF('BB-2024-Friday'!$AJ685&lt;&gt;"",IF('BB-2024-Friday'!$AJ685="t",'BB-2024-Friday'!AM685,0),"")</f>
        <v/>
      </c>
      <c r="K683" s="119" t="str">
        <f>IF('BB-2024-Friday'!$AJ685&lt;&gt;"",IF('BB-2024-Friday'!$AJ685="t",'BB-2024-Friday'!AN685,0),"")</f>
        <v/>
      </c>
      <c r="L683" s="119" t="str">
        <f>IF('BB-2024-Friday'!$AJ685&lt;&gt;"",IF('BB-2024-Friday'!$AJ685="t",'BB-2024-Friday'!AO685,0),"")</f>
        <v/>
      </c>
      <c r="M683" s="119" t="str">
        <f>IF('BB-2024-Friday'!$AJ685&lt;&gt;"",IF('BB-2024-Friday'!$AJ685="t",'BB-2024-Friday'!AP685,0),"")</f>
        <v/>
      </c>
      <c r="N683" s="120" t="str">
        <f>IF('BB-2024-Friday'!$AJ685&lt;&gt;"",IF('BB-2024-Friday'!$AJ685="m",'BB-2024-Friday'!U685,0),"")</f>
        <v/>
      </c>
      <c r="O683" s="120" t="str">
        <f>IF('BB-2024-Friday'!$AJ685&lt;&gt;"",IF('BB-2024-Friday'!$AJ685="m",'BB-2024-Friday'!V685,0),"")</f>
        <v/>
      </c>
    </row>
    <row r="684" spans="1:15" x14ac:dyDescent="0.25">
      <c r="A684" t="str">
        <f>IF('BB-2024-Friday'!AJ686&lt;&gt;"",'BB-2024-Friday'!AJ686,"")</f>
        <v>o</v>
      </c>
      <c r="B684" t="str">
        <f>IF('BB-2024-Friday'!AJ686&lt;&gt;"",'BB-2024-Friday'!AR686,"")</f>
        <v>STOP (4 Way).  Turn RIGHT into Shepston Rd</v>
      </c>
      <c r="C684" t="str">
        <f>IF('BB-2024-Friday'!AJ686="m","v","a")</f>
        <v>a</v>
      </c>
      <c r="D684" s="92">
        <f>IF('BB-2024-Friday'!AJ686&lt;&gt;"",'BB-2024-Friday'!AI686,"")</f>
        <v>244.7</v>
      </c>
      <c r="E684" s="119">
        <f>IF('BB-2024-Friday'!$AJ686&lt;&gt;"",IF('BB-2024-Friday'!$AJ686="t",0,'BB-2024-Friday'!AM686),"")</f>
        <v>30</v>
      </c>
      <c r="F684" s="119">
        <f>IF('BB-2024-Friday'!$AJ686&lt;&gt;"",IF('BB-2024-Friday'!$AJ686="t",0,'BB-2024-Friday'!AN686),"")</f>
        <v>30</v>
      </c>
      <c r="G684" s="119">
        <f>IF('BB-2024-Friday'!$AJ686&lt;&gt;"",IF('BB-2024-Friday'!$AJ686="t",0,'BB-2024-Friday'!AO686),"")</f>
        <v>30</v>
      </c>
      <c r="H684" s="119">
        <f>IF('BB-2024-Friday'!$AJ686&lt;&gt;"",IF('BB-2024-Friday'!$AJ686="t",0,'BB-2024-Friday'!AP686),"")</f>
        <v>30</v>
      </c>
      <c r="I684" s="119" t="str">
        <f>IF('BB-2024-Friday'!$AJ686&lt;&gt;"",IF('BB-2024-Friday'!$AJ686="t",0,'BB-2024-Friday'!AQ686),"")</f>
        <v>60</v>
      </c>
      <c r="J684" s="119">
        <f>IF('BB-2024-Friday'!$AJ686&lt;&gt;"",IF('BB-2024-Friday'!$AJ686="t",'BB-2024-Friday'!AM686,0),"")</f>
        <v>0</v>
      </c>
      <c r="K684" s="119">
        <f>IF('BB-2024-Friday'!$AJ686&lt;&gt;"",IF('BB-2024-Friday'!$AJ686="t",'BB-2024-Friday'!AN686,0),"")</f>
        <v>0</v>
      </c>
      <c r="L684" s="119">
        <f>IF('BB-2024-Friday'!$AJ686&lt;&gt;"",IF('BB-2024-Friday'!$AJ686="t",'BB-2024-Friday'!AO686,0),"")</f>
        <v>0</v>
      </c>
      <c r="M684" s="119">
        <f>IF('BB-2024-Friday'!$AJ686&lt;&gt;"",IF('BB-2024-Friday'!$AJ686="t",'BB-2024-Friday'!AP686,0),"")</f>
        <v>0</v>
      </c>
      <c r="N684" s="120">
        <f>IF('BB-2024-Friday'!$AJ686&lt;&gt;"",IF('BB-2024-Friday'!$AJ686="m",'BB-2024-Friday'!U686,0),"")</f>
        <v>0</v>
      </c>
      <c r="O684" s="120">
        <f>IF('BB-2024-Friday'!$AJ686&lt;&gt;"",IF('BB-2024-Friday'!$AJ686="m",'BB-2024-Friday'!V686,0),"")</f>
        <v>0</v>
      </c>
    </row>
    <row r="685" spans="1:15" x14ac:dyDescent="0.25">
      <c r="A685" t="str">
        <f>IF('BB-2024-Friday'!AJ687&lt;&gt;"",'BB-2024-Friday'!AJ687,"")</f>
        <v/>
      </c>
      <c r="B685" t="str">
        <f>IF('BB-2024-Friday'!AJ687&lt;&gt;"",'BB-2024-Friday'!AR687,"")</f>
        <v/>
      </c>
      <c r="C685" t="str">
        <f>IF('BB-2024-Friday'!AJ687="m","v","a")</f>
        <v>a</v>
      </c>
      <c r="D685" s="92" t="str">
        <f>IF('BB-2024-Friday'!AJ687&lt;&gt;"",'BB-2024-Friday'!AI687,"")</f>
        <v/>
      </c>
      <c r="E685" s="119" t="str">
        <f>IF('BB-2024-Friday'!$AJ687&lt;&gt;"",IF('BB-2024-Friday'!$AJ687="t",0,'BB-2024-Friday'!AM687),"")</f>
        <v/>
      </c>
      <c r="F685" s="119" t="str">
        <f>IF('BB-2024-Friday'!$AJ687&lt;&gt;"",IF('BB-2024-Friday'!$AJ687="t",0,'BB-2024-Friday'!AN687),"")</f>
        <v/>
      </c>
      <c r="G685" s="119" t="str">
        <f>IF('BB-2024-Friday'!$AJ687&lt;&gt;"",IF('BB-2024-Friday'!$AJ687="t",0,'BB-2024-Friday'!AO687),"")</f>
        <v/>
      </c>
      <c r="H685" s="119" t="str">
        <f>IF('BB-2024-Friday'!$AJ687&lt;&gt;"",IF('BB-2024-Friday'!$AJ687="t",0,'BB-2024-Friday'!AP687),"")</f>
        <v/>
      </c>
      <c r="I685" s="119" t="str">
        <f>IF('BB-2024-Friday'!$AJ687&lt;&gt;"",IF('BB-2024-Friday'!$AJ687="t",0,'BB-2024-Friday'!AQ687),"")</f>
        <v/>
      </c>
      <c r="J685" s="119" t="str">
        <f>IF('BB-2024-Friday'!$AJ687&lt;&gt;"",IF('BB-2024-Friday'!$AJ687="t",'BB-2024-Friday'!AM687,0),"")</f>
        <v/>
      </c>
      <c r="K685" s="119" t="str">
        <f>IF('BB-2024-Friday'!$AJ687&lt;&gt;"",IF('BB-2024-Friday'!$AJ687="t",'BB-2024-Friday'!AN687,0),"")</f>
        <v/>
      </c>
      <c r="L685" s="119" t="str">
        <f>IF('BB-2024-Friday'!$AJ687&lt;&gt;"",IF('BB-2024-Friday'!$AJ687="t",'BB-2024-Friday'!AO687,0),"")</f>
        <v/>
      </c>
      <c r="M685" s="119" t="str">
        <f>IF('BB-2024-Friday'!$AJ687&lt;&gt;"",IF('BB-2024-Friday'!$AJ687="t",'BB-2024-Friday'!AP687,0),"")</f>
        <v/>
      </c>
      <c r="N685" s="120" t="str">
        <f>IF('BB-2024-Friday'!$AJ687&lt;&gt;"",IF('BB-2024-Friday'!$AJ687="m",'BB-2024-Friday'!U687,0),"")</f>
        <v/>
      </c>
      <c r="O685" s="120" t="str">
        <f>IF('BB-2024-Friday'!$AJ687&lt;&gt;"",IF('BB-2024-Friday'!$AJ687="m",'BB-2024-Friday'!V687,0),"")</f>
        <v/>
      </c>
    </row>
    <row r="686" spans="1:15" x14ac:dyDescent="0.25">
      <c r="A686" t="str">
        <f>IF('BB-2024-Friday'!AJ688&lt;&gt;"",'BB-2024-Friday'!AJ688,"")</f>
        <v/>
      </c>
      <c r="B686" t="str">
        <f>IF('BB-2024-Friday'!AJ688&lt;&gt;"",'BB-2024-Friday'!AR688,"")</f>
        <v/>
      </c>
      <c r="C686" t="str">
        <f>IF('BB-2024-Friday'!AJ688="m","v","a")</f>
        <v>a</v>
      </c>
      <c r="D686" s="92" t="str">
        <f>IF('BB-2024-Friday'!AJ688&lt;&gt;"",'BB-2024-Friday'!AI688,"")</f>
        <v/>
      </c>
      <c r="E686" s="119" t="str">
        <f>IF('BB-2024-Friday'!$AJ688&lt;&gt;"",IF('BB-2024-Friday'!$AJ688="t",0,'BB-2024-Friday'!AM688),"")</f>
        <v/>
      </c>
      <c r="F686" s="119" t="str">
        <f>IF('BB-2024-Friday'!$AJ688&lt;&gt;"",IF('BB-2024-Friday'!$AJ688="t",0,'BB-2024-Friday'!AN688),"")</f>
        <v/>
      </c>
      <c r="G686" s="119" t="str">
        <f>IF('BB-2024-Friday'!$AJ688&lt;&gt;"",IF('BB-2024-Friday'!$AJ688="t",0,'BB-2024-Friday'!AO688),"")</f>
        <v/>
      </c>
      <c r="H686" s="119" t="str">
        <f>IF('BB-2024-Friday'!$AJ688&lt;&gt;"",IF('BB-2024-Friday'!$AJ688="t",0,'BB-2024-Friday'!AP688),"")</f>
        <v/>
      </c>
      <c r="I686" s="119" t="str">
        <f>IF('BB-2024-Friday'!$AJ688&lt;&gt;"",IF('BB-2024-Friday'!$AJ688="t",0,'BB-2024-Friday'!AQ688),"")</f>
        <v/>
      </c>
      <c r="J686" s="119" t="str">
        <f>IF('BB-2024-Friday'!$AJ688&lt;&gt;"",IF('BB-2024-Friday'!$AJ688="t",'BB-2024-Friday'!AM688,0),"")</f>
        <v/>
      </c>
      <c r="K686" s="119" t="str">
        <f>IF('BB-2024-Friday'!$AJ688&lt;&gt;"",IF('BB-2024-Friday'!$AJ688="t",'BB-2024-Friday'!AN688,0),"")</f>
        <v/>
      </c>
      <c r="L686" s="119" t="str">
        <f>IF('BB-2024-Friday'!$AJ688&lt;&gt;"",IF('BB-2024-Friday'!$AJ688="t",'BB-2024-Friday'!AO688,0),"")</f>
        <v/>
      </c>
      <c r="M686" s="119" t="str">
        <f>IF('BB-2024-Friday'!$AJ688&lt;&gt;"",IF('BB-2024-Friday'!$AJ688="t",'BB-2024-Friday'!AP688,0),"")</f>
        <v/>
      </c>
      <c r="N686" s="120" t="str">
        <f>IF('BB-2024-Friday'!$AJ688&lt;&gt;"",IF('BB-2024-Friday'!$AJ688="m",'BB-2024-Friday'!U688,0),"")</f>
        <v/>
      </c>
      <c r="O686" s="120" t="str">
        <f>IF('BB-2024-Friday'!$AJ688&lt;&gt;"",IF('BB-2024-Friday'!$AJ688="m",'BB-2024-Friday'!V688,0),"")</f>
        <v/>
      </c>
    </row>
    <row r="687" spans="1:15" x14ac:dyDescent="0.25">
      <c r="A687" t="str">
        <f>IF('BB-2024-Friday'!AJ689&lt;&gt;"",'BB-2024-Friday'!AJ689,"")</f>
        <v/>
      </c>
      <c r="B687" t="str">
        <f>IF('BB-2024-Friday'!AJ689&lt;&gt;"",'BB-2024-Friday'!AR689,"")</f>
        <v/>
      </c>
      <c r="C687" t="str">
        <f>IF('BB-2024-Friday'!AJ689="m","v","a")</f>
        <v>a</v>
      </c>
      <c r="D687" s="92" t="str">
        <f>IF('BB-2024-Friday'!AJ689&lt;&gt;"",'BB-2024-Friday'!AI689,"")</f>
        <v/>
      </c>
      <c r="E687" s="119" t="str">
        <f>IF('BB-2024-Friday'!$AJ689&lt;&gt;"",IF('BB-2024-Friday'!$AJ689="t",0,'BB-2024-Friday'!AM689),"")</f>
        <v/>
      </c>
      <c r="F687" s="119" t="str">
        <f>IF('BB-2024-Friday'!$AJ689&lt;&gt;"",IF('BB-2024-Friday'!$AJ689="t",0,'BB-2024-Friday'!AN689),"")</f>
        <v/>
      </c>
      <c r="G687" s="119" t="str">
        <f>IF('BB-2024-Friday'!$AJ689&lt;&gt;"",IF('BB-2024-Friday'!$AJ689="t",0,'BB-2024-Friday'!AO689),"")</f>
        <v/>
      </c>
      <c r="H687" s="119" t="str">
        <f>IF('BB-2024-Friday'!$AJ689&lt;&gt;"",IF('BB-2024-Friday'!$AJ689="t",0,'BB-2024-Friday'!AP689),"")</f>
        <v/>
      </c>
      <c r="I687" s="119" t="str">
        <f>IF('BB-2024-Friday'!$AJ689&lt;&gt;"",IF('BB-2024-Friday'!$AJ689="t",0,'BB-2024-Friday'!AQ689),"")</f>
        <v/>
      </c>
      <c r="J687" s="119" t="str">
        <f>IF('BB-2024-Friday'!$AJ689&lt;&gt;"",IF('BB-2024-Friday'!$AJ689="t",'BB-2024-Friday'!AM689,0),"")</f>
        <v/>
      </c>
      <c r="K687" s="119" t="str">
        <f>IF('BB-2024-Friday'!$AJ689&lt;&gt;"",IF('BB-2024-Friday'!$AJ689="t",'BB-2024-Friday'!AN689,0),"")</f>
        <v/>
      </c>
      <c r="L687" s="119" t="str">
        <f>IF('BB-2024-Friday'!$AJ689&lt;&gt;"",IF('BB-2024-Friday'!$AJ689="t",'BB-2024-Friday'!AO689,0),"")</f>
        <v/>
      </c>
      <c r="M687" s="119" t="str">
        <f>IF('BB-2024-Friday'!$AJ689&lt;&gt;"",IF('BB-2024-Friday'!$AJ689="t",'BB-2024-Friday'!AP689,0),"")</f>
        <v/>
      </c>
      <c r="N687" s="120" t="str">
        <f>IF('BB-2024-Friday'!$AJ689&lt;&gt;"",IF('BB-2024-Friday'!$AJ689="m",'BB-2024-Friday'!U689,0),"")</f>
        <v/>
      </c>
      <c r="O687" s="120" t="str">
        <f>IF('BB-2024-Friday'!$AJ689&lt;&gt;"",IF('BB-2024-Friday'!$AJ689="m",'BB-2024-Friday'!V689,0),"")</f>
        <v/>
      </c>
    </row>
    <row r="688" spans="1:15" x14ac:dyDescent="0.25">
      <c r="A688" t="str">
        <f>IF('BB-2024-Friday'!AJ690&lt;&gt;"",'BB-2024-Friday'!AJ690,"")</f>
        <v>o</v>
      </c>
      <c r="B688" t="str">
        <f>IF('BB-2024-Friday'!AJ690&lt;&gt;"",'BB-2024-Friday'!AR690,"")</f>
        <v>Beware of BAD road surface.</v>
      </c>
      <c r="C688" t="str">
        <f>IF('BB-2024-Friday'!AJ690="m","v","a")</f>
        <v>a</v>
      </c>
      <c r="D688" s="92">
        <f>IF('BB-2024-Friday'!AJ690&lt;&gt;"",'BB-2024-Friday'!AI690,"")</f>
        <v>245.48</v>
      </c>
      <c r="E688" s="119">
        <f>IF('BB-2024-Friday'!$AJ690&lt;&gt;"",IF('BB-2024-Friday'!$AJ690="t",0,'BB-2024-Friday'!AM690),"")</f>
        <v>25</v>
      </c>
      <c r="F688" s="119">
        <f>IF('BB-2024-Friday'!$AJ690&lt;&gt;"",IF('BB-2024-Friday'!$AJ690="t",0,'BB-2024-Friday'!AN690),"")</f>
        <v>25</v>
      </c>
      <c r="G688" s="119">
        <f>IF('BB-2024-Friday'!$AJ690&lt;&gt;"",IF('BB-2024-Friday'!$AJ690="t",0,'BB-2024-Friday'!AO690),"")</f>
        <v>25</v>
      </c>
      <c r="H688" s="119">
        <f>IF('BB-2024-Friday'!$AJ690&lt;&gt;"",IF('BB-2024-Friday'!$AJ690="t",0,'BB-2024-Friday'!AP690),"")</f>
        <v>25</v>
      </c>
      <c r="I688" s="119" t="str">
        <f>IF('BB-2024-Friday'!$AJ690&lt;&gt;"",IF('BB-2024-Friday'!$AJ690="t",0,'BB-2024-Friday'!AQ690),"")</f>
        <v>60</v>
      </c>
      <c r="J688" s="119">
        <f>IF('BB-2024-Friday'!$AJ690&lt;&gt;"",IF('BB-2024-Friday'!$AJ690="t",'BB-2024-Friday'!AM690,0),"")</f>
        <v>0</v>
      </c>
      <c r="K688" s="119">
        <f>IF('BB-2024-Friday'!$AJ690&lt;&gt;"",IF('BB-2024-Friday'!$AJ690="t",'BB-2024-Friday'!AN690,0),"")</f>
        <v>0</v>
      </c>
      <c r="L688" s="119">
        <f>IF('BB-2024-Friday'!$AJ690&lt;&gt;"",IF('BB-2024-Friday'!$AJ690="t",'BB-2024-Friday'!AO690,0),"")</f>
        <v>0</v>
      </c>
      <c r="M688" s="119">
        <f>IF('BB-2024-Friday'!$AJ690&lt;&gt;"",IF('BB-2024-Friday'!$AJ690="t",'BB-2024-Friday'!AP690,0),"")</f>
        <v>0</v>
      </c>
      <c r="N688" s="120">
        <f>IF('BB-2024-Friday'!$AJ690&lt;&gt;"",IF('BB-2024-Friday'!$AJ690="m",'BB-2024-Friday'!U690,0),"")</f>
        <v>0</v>
      </c>
      <c r="O688" s="120">
        <f>IF('BB-2024-Friday'!$AJ690&lt;&gt;"",IF('BB-2024-Friday'!$AJ690="m",'BB-2024-Friday'!V690,0),"")</f>
        <v>0</v>
      </c>
    </row>
    <row r="689" spans="1:15" x14ac:dyDescent="0.25">
      <c r="A689" t="str">
        <f>IF('BB-2024-Friday'!AJ691&lt;&gt;"",'BB-2024-Friday'!AJ691,"")</f>
        <v>o</v>
      </c>
      <c r="B689" t="str">
        <f>IF('BB-2024-Friday'!AJ691&lt;&gt;"",'BB-2024-Friday'!AR691,"")</f>
        <v>N11 Ladysmith {Right}/{Left} N11 Newcastle</v>
      </c>
      <c r="C689" t="str">
        <f>IF('BB-2024-Friday'!AJ691="m","v","a")</f>
        <v>a</v>
      </c>
      <c r="D689" s="92">
        <f>IF('BB-2024-Friday'!AJ691&lt;&gt;"",'BB-2024-Friday'!AI691,"")</f>
        <v>245.95</v>
      </c>
      <c r="E689" s="119">
        <f>IF('BB-2024-Friday'!$AJ691&lt;&gt;"",IF('BB-2024-Friday'!$AJ691="t",0,'BB-2024-Friday'!AM691),"")</f>
        <v>30</v>
      </c>
      <c r="F689" s="119">
        <f>IF('BB-2024-Friday'!$AJ691&lt;&gt;"",IF('BB-2024-Friday'!$AJ691="t",0,'BB-2024-Friday'!AN691),"")</f>
        <v>30</v>
      </c>
      <c r="G689" s="119">
        <f>IF('BB-2024-Friday'!$AJ691&lt;&gt;"",IF('BB-2024-Friday'!$AJ691="t",0,'BB-2024-Friday'!AO691),"")</f>
        <v>30</v>
      </c>
      <c r="H689" s="119">
        <f>IF('BB-2024-Friday'!$AJ691&lt;&gt;"",IF('BB-2024-Friday'!$AJ691="t",0,'BB-2024-Friday'!AP691),"")</f>
        <v>30</v>
      </c>
      <c r="I689" s="119" t="str">
        <f>IF('BB-2024-Friday'!$AJ691&lt;&gt;"",IF('BB-2024-Friday'!$AJ691="t",0,'BB-2024-Friday'!AQ691),"")</f>
        <v>60</v>
      </c>
      <c r="J689" s="119">
        <f>IF('BB-2024-Friday'!$AJ691&lt;&gt;"",IF('BB-2024-Friday'!$AJ691="t",'BB-2024-Friday'!AM691,0),"")</f>
        <v>0</v>
      </c>
      <c r="K689" s="119">
        <f>IF('BB-2024-Friday'!$AJ691&lt;&gt;"",IF('BB-2024-Friday'!$AJ691="t",'BB-2024-Friday'!AN691,0),"")</f>
        <v>0</v>
      </c>
      <c r="L689" s="119">
        <f>IF('BB-2024-Friday'!$AJ691&lt;&gt;"",IF('BB-2024-Friday'!$AJ691="t",'BB-2024-Friday'!AO691,0),"")</f>
        <v>0</v>
      </c>
      <c r="M689" s="119">
        <f>IF('BB-2024-Friday'!$AJ691&lt;&gt;"",IF('BB-2024-Friday'!$AJ691="t",'BB-2024-Friday'!AP691,0),"")</f>
        <v>0</v>
      </c>
      <c r="N689" s="120">
        <f>IF('BB-2024-Friday'!$AJ691&lt;&gt;"",IF('BB-2024-Friday'!$AJ691="m",'BB-2024-Friday'!U691,0),"")</f>
        <v>0</v>
      </c>
      <c r="O689" s="120">
        <f>IF('BB-2024-Friday'!$AJ691&lt;&gt;"",IF('BB-2024-Friday'!$AJ691="m",'BB-2024-Friday'!V691,0),"")</f>
        <v>0</v>
      </c>
    </row>
    <row r="690" spans="1:15" x14ac:dyDescent="0.25">
      <c r="A690" t="str">
        <f>IF('BB-2024-Friday'!AJ692&lt;&gt;"",'BB-2024-Friday'!AJ692,"")</f>
        <v/>
      </c>
      <c r="B690" t="str">
        <f>IF('BB-2024-Friday'!AJ692&lt;&gt;"",'BB-2024-Friday'!AR692,"")</f>
        <v/>
      </c>
      <c r="C690" t="str">
        <f>IF('BB-2024-Friday'!AJ692="m","v","a")</f>
        <v>a</v>
      </c>
      <c r="D690" s="92" t="str">
        <f>IF('BB-2024-Friday'!AJ692&lt;&gt;"",'BB-2024-Friday'!AI692,"")</f>
        <v/>
      </c>
      <c r="E690" s="119" t="str">
        <f>IF('BB-2024-Friday'!$AJ692&lt;&gt;"",IF('BB-2024-Friday'!$AJ692="t",0,'BB-2024-Friday'!AM692),"")</f>
        <v/>
      </c>
      <c r="F690" s="119" t="str">
        <f>IF('BB-2024-Friday'!$AJ692&lt;&gt;"",IF('BB-2024-Friday'!$AJ692="t",0,'BB-2024-Friday'!AN692),"")</f>
        <v/>
      </c>
      <c r="G690" s="119" t="str">
        <f>IF('BB-2024-Friday'!$AJ692&lt;&gt;"",IF('BB-2024-Friday'!$AJ692="t",0,'BB-2024-Friday'!AO692),"")</f>
        <v/>
      </c>
      <c r="H690" s="119" t="str">
        <f>IF('BB-2024-Friday'!$AJ692&lt;&gt;"",IF('BB-2024-Friday'!$AJ692="t",0,'BB-2024-Friday'!AP692),"")</f>
        <v/>
      </c>
      <c r="I690" s="119" t="str">
        <f>IF('BB-2024-Friday'!$AJ692&lt;&gt;"",IF('BB-2024-Friday'!$AJ692="t",0,'BB-2024-Friday'!AQ692),"")</f>
        <v/>
      </c>
      <c r="J690" s="119" t="str">
        <f>IF('BB-2024-Friday'!$AJ692&lt;&gt;"",IF('BB-2024-Friday'!$AJ692="t",'BB-2024-Friday'!AM692,0),"")</f>
        <v/>
      </c>
      <c r="K690" s="119" t="str">
        <f>IF('BB-2024-Friday'!$AJ692&lt;&gt;"",IF('BB-2024-Friday'!$AJ692="t",'BB-2024-Friday'!AN692,0),"")</f>
        <v/>
      </c>
      <c r="L690" s="119" t="str">
        <f>IF('BB-2024-Friday'!$AJ692&lt;&gt;"",IF('BB-2024-Friday'!$AJ692="t",'BB-2024-Friday'!AO692,0),"")</f>
        <v/>
      </c>
      <c r="M690" s="119" t="str">
        <f>IF('BB-2024-Friday'!$AJ692&lt;&gt;"",IF('BB-2024-Friday'!$AJ692="t",'BB-2024-Friday'!AP692,0),"")</f>
        <v/>
      </c>
      <c r="N690" s="120" t="str">
        <f>IF('BB-2024-Friday'!$AJ692&lt;&gt;"",IF('BB-2024-Friday'!$AJ692="m",'BB-2024-Friday'!U692,0),"")</f>
        <v/>
      </c>
      <c r="O690" s="120" t="str">
        <f>IF('BB-2024-Friday'!$AJ692&lt;&gt;"",IF('BB-2024-Friday'!$AJ692="m",'BB-2024-Friday'!V692,0),"")</f>
        <v/>
      </c>
    </row>
    <row r="691" spans="1:15" x14ac:dyDescent="0.25">
      <c r="A691" t="str">
        <f>IF('BB-2024-Friday'!AJ693&lt;&gt;"",'BB-2024-Friday'!AJ693,"")</f>
        <v>o</v>
      </c>
      <c r="B691" t="str">
        <f>IF('BB-2024-Friday'!AJ693&lt;&gt;"",'BB-2024-Friday'!AR693,"")</f>
        <v>Traffic Light.  Turn LEFT on to the N11 to Newecastle.  Newcastle road.</v>
      </c>
      <c r="C691" t="str">
        <f>IF('BB-2024-Friday'!AJ693="m","v","a")</f>
        <v>a</v>
      </c>
      <c r="D691" s="92">
        <f>IF('BB-2024-Friday'!AJ693&lt;&gt;"",'BB-2024-Friday'!AI693,"")</f>
        <v>245.98</v>
      </c>
      <c r="E691" s="119">
        <f>IF('BB-2024-Friday'!$AJ693&lt;&gt;"",IF('BB-2024-Friday'!$AJ693="t",0,'BB-2024-Friday'!AM693),"")</f>
        <v>35</v>
      </c>
      <c r="F691" s="119">
        <f>IF('BB-2024-Friday'!$AJ693&lt;&gt;"",IF('BB-2024-Friday'!$AJ693="t",0,'BB-2024-Friday'!AN693),"")</f>
        <v>35</v>
      </c>
      <c r="G691" s="119">
        <f>IF('BB-2024-Friday'!$AJ693&lt;&gt;"",IF('BB-2024-Friday'!$AJ693="t",0,'BB-2024-Friday'!AO693),"")</f>
        <v>35</v>
      </c>
      <c r="H691" s="119">
        <f>IF('BB-2024-Friday'!$AJ693&lt;&gt;"",IF('BB-2024-Friday'!$AJ693="t",0,'BB-2024-Friday'!AP693),"")</f>
        <v>35</v>
      </c>
      <c r="I691" s="119" t="str">
        <f>IF('BB-2024-Friday'!$AJ693&lt;&gt;"",IF('BB-2024-Friday'!$AJ693="t",0,'BB-2024-Friday'!AQ693),"")</f>
        <v>60</v>
      </c>
      <c r="J691" s="119">
        <f>IF('BB-2024-Friday'!$AJ693&lt;&gt;"",IF('BB-2024-Friday'!$AJ693="t",'BB-2024-Friday'!AM693,0),"")</f>
        <v>0</v>
      </c>
      <c r="K691" s="119">
        <f>IF('BB-2024-Friday'!$AJ693&lt;&gt;"",IF('BB-2024-Friday'!$AJ693="t",'BB-2024-Friday'!AN693,0),"")</f>
        <v>0</v>
      </c>
      <c r="L691" s="119">
        <f>IF('BB-2024-Friday'!$AJ693&lt;&gt;"",IF('BB-2024-Friday'!$AJ693="t",'BB-2024-Friday'!AO693,0),"")</f>
        <v>0</v>
      </c>
      <c r="M691" s="119">
        <f>IF('BB-2024-Friday'!$AJ693&lt;&gt;"",IF('BB-2024-Friday'!$AJ693="t",'BB-2024-Friday'!AP693,0),"")</f>
        <v>0</v>
      </c>
      <c r="N691" s="120">
        <f>IF('BB-2024-Friday'!$AJ693&lt;&gt;"",IF('BB-2024-Friday'!$AJ693="m",'BB-2024-Friday'!U693,0),"")</f>
        <v>0</v>
      </c>
      <c r="O691" s="120">
        <f>IF('BB-2024-Friday'!$AJ693&lt;&gt;"",IF('BB-2024-Friday'!$AJ693="m",'BB-2024-Friday'!V693,0),"")</f>
        <v>0</v>
      </c>
    </row>
    <row r="692" spans="1:15" x14ac:dyDescent="0.25">
      <c r="A692" t="str">
        <f>IF('BB-2024-Friday'!AJ694&lt;&gt;"",'BB-2024-Friday'!AJ694,"")</f>
        <v>l</v>
      </c>
      <c r="B692" t="str">
        <f>IF('BB-2024-Friday'!AJ694&lt;&gt;"",'BB-2024-Friday'!AR694,"")</f>
        <v>N11 Newcastle 95.</v>
      </c>
      <c r="C692" t="str">
        <f>IF('BB-2024-Friday'!AJ694="m","v","a")</f>
        <v>a</v>
      </c>
      <c r="D692" s="92">
        <f>IF('BB-2024-Friday'!AJ694&lt;&gt;"",'BB-2024-Friday'!AI694,"")</f>
        <v>246.19</v>
      </c>
      <c r="E692" s="119">
        <f>IF('BB-2024-Friday'!$AJ694&lt;&gt;"",IF('BB-2024-Friday'!$AJ694="t",0,'BB-2024-Friday'!AM694),"")</f>
        <v>35</v>
      </c>
      <c r="F692" s="119">
        <f>IF('BB-2024-Friday'!$AJ694&lt;&gt;"",IF('BB-2024-Friday'!$AJ694="t",0,'BB-2024-Friday'!AN694),"")</f>
        <v>40</v>
      </c>
      <c r="G692" s="119">
        <f>IF('BB-2024-Friday'!$AJ694&lt;&gt;"",IF('BB-2024-Friday'!$AJ694="t",0,'BB-2024-Friday'!AO694),"")</f>
        <v>45</v>
      </c>
      <c r="H692" s="119">
        <f>IF('BB-2024-Friday'!$AJ694&lt;&gt;"",IF('BB-2024-Friday'!$AJ694="t",0,'BB-2024-Friday'!AP694),"")</f>
        <v>50</v>
      </c>
      <c r="I692" s="119" t="str">
        <f>IF('BB-2024-Friday'!$AJ694&lt;&gt;"",IF('BB-2024-Friday'!$AJ694="t",0,'BB-2024-Friday'!AQ694),"")</f>
        <v>60</v>
      </c>
      <c r="J692" s="119">
        <f>IF('BB-2024-Friday'!$AJ694&lt;&gt;"",IF('BB-2024-Friday'!$AJ694="t",'BB-2024-Friday'!AM694,0),"")</f>
        <v>0</v>
      </c>
      <c r="K692" s="119">
        <f>IF('BB-2024-Friday'!$AJ694&lt;&gt;"",IF('BB-2024-Friday'!$AJ694="t",'BB-2024-Friday'!AN694,0),"")</f>
        <v>0</v>
      </c>
      <c r="L692" s="119">
        <f>IF('BB-2024-Friday'!$AJ694&lt;&gt;"",IF('BB-2024-Friday'!$AJ694="t",'BB-2024-Friday'!AO694,0),"")</f>
        <v>0</v>
      </c>
      <c r="M692" s="119">
        <f>IF('BB-2024-Friday'!$AJ694&lt;&gt;"",IF('BB-2024-Friday'!$AJ694="t",'BB-2024-Friday'!AP694,0),"")</f>
        <v>0</v>
      </c>
      <c r="N692" s="120">
        <f>IF('BB-2024-Friday'!$AJ694&lt;&gt;"",IF('BB-2024-Friday'!$AJ694="m",'BB-2024-Friday'!U694,0),"")</f>
        <v>0</v>
      </c>
      <c r="O692" s="120">
        <f>IF('BB-2024-Friday'!$AJ694&lt;&gt;"",IF('BB-2024-Friday'!$AJ694="m",'BB-2024-Friday'!V694,0),"")</f>
        <v>0</v>
      </c>
    </row>
    <row r="693" spans="1:15" x14ac:dyDescent="0.25">
      <c r="A693" t="str">
        <f>IF('BB-2024-Friday'!AJ695&lt;&gt;"",'BB-2024-Friday'!AJ695,"")</f>
        <v/>
      </c>
      <c r="B693" t="str">
        <f>IF('BB-2024-Friday'!AJ695&lt;&gt;"",'BB-2024-Friday'!AR695,"")</f>
        <v/>
      </c>
      <c r="C693" t="str">
        <f>IF('BB-2024-Friday'!AJ695="m","v","a")</f>
        <v>a</v>
      </c>
      <c r="D693" s="92" t="str">
        <f>IF('BB-2024-Friday'!AJ695&lt;&gt;"",'BB-2024-Friday'!AI695,"")</f>
        <v/>
      </c>
      <c r="E693" s="119" t="str">
        <f>IF('BB-2024-Friday'!$AJ695&lt;&gt;"",IF('BB-2024-Friday'!$AJ695="t",0,'BB-2024-Friday'!AM695),"")</f>
        <v/>
      </c>
      <c r="F693" s="119" t="str">
        <f>IF('BB-2024-Friday'!$AJ695&lt;&gt;"",IF('BB-2024-Friday'!$AJ695="t",0,'BB-2024-Friday'!AN695),"")</f>
        <v/>
      </c>
      <c r="G693" s="119" t="str">
        <f>IF('BB-2024-Friday'!$AJ695&lt;&gt;"",IF('BB-2024-Friday'!$AJ695="t",0,'BB-2024-Friday'!AO695),"")</f>
        <v/>
      </c>
      <c r="H693" s="119" t="str">
        <f>IF('BB-2024-Friday'!$AJ695&lt;&gt;"",IF('BB-2024-Friday'!$AJ695="t",0,'BB-2024-Friday'!AP695),"")</f>
        <v/>
      </c>
      <c r="I693" s="119" t="str">
        <f>IF('BB-2024-Friday'!$AJ695&lt;&gt;"",IF('BB-2024-Friday'!$AJ695="t",0,'BB-2024-Friday'!AQ695),"")</f>
        <v/>
      </c>
      <c r="J693" s="119" t="str">
        <f>IF('BB-2024-Friday'!$AJ695&lt;&gt;"",IF('BB-2024-Friday'!$AJ695="t",'BB-2024-Friday'!AM695,0),"")</f>
        <v/>
      </c>
      <c r="K693" s="119" t="str">
        <f>IF('BB-2024-Friday'!$AJ695&lt;&gt;"",IF('BB-2024-Friday'!$AJ695="t",'BB-2024-Friday'!AN695,0),"")</f>
        <v/>
      </c>
      <c r="L693" s="119" t="str">
        <f>IF('BB-2024-Friday'!$AJ695&lt;&gt;"",IF('BB-2024-Friday'!$AJ695="t",'BB-2024-Friday'!AO695,0),"")</f>
        <v/>
      </c>
      <c r="M693" s="119" t="str">
        <f>IF('BB-2024-Friday'!$AJ695&lt;&gt;"",IF('BB-2024-Friday'!$AJ695="t",'BB-2024-Friday'!AP695,0),"")</f>
        <v/>
      </c>
      <c r="N693" s="120" t="str">
        <f>IF('BB-2024-Friday'!$AJ695&lt;&gt;"",IF('BB-2024-Friday'!$AJ695="m",'BB-2024-Friday'!U695,0),"")</f>
        <v/>
      </c>
      <c r="O693" s="120" t="str">
        <f>IF('BB-2024-Friday'!$AJ695&lt;&gt;"",IF('BB-2024-Friday'!$AJ695="m",'BB-2024-Friday'!V695,0),"")</f>
        <v/>
      </c>
    </row>
    <row r="694" spans="1:15" x14ac:dyDescent="0.25">
      <c r="A694" t="str">
        <f>IF('BB-2024-Friday'!AJ696&lt;&gt;"",'BB-2024-Friday'!AJ696,"")</f>
        <v/>
      </c>
      <c r="B694" t="str">
        <f>IF('BB-2024-Friday'!AJ696&lt;&gt;"",'BB-2024-Friday'!AR696,"")</f>
        <v/>
      </c>
      <c r="C694" t="str">
        <f>IF('BB-2024-Friday'!AJ696="m","v","a")</f>
        <v>a</v>
      </c>
      <c r="D694" s="92" t="str">
        <f>IF('BB-2024-Friday'!AJ696&lt;&gt;"",'BB-2024-Friday'!AI696,"")</f>
        <v/>
      </c>
      <c r="E694" s="119" t="str">
        <f>IF('BB-2024-Friday'!$AJ696&lt;&gt;"",IF('BB-2024-Friday'!$AJ696="t",0,'BB-2024-Friday'!AM696),"")</f>
        <v/>
      </c>
      <c r="F694" s="119" t="str">
        <f>IF('BB-2024-Friday'!$AJ696&lt;&gt;"",IF('BB-2024-Friday'!$AJ696="t",0,'BB-2024-Friday'!AN696),"")</f>
        <v/>
      </c>
      <c r="G694" s="119" t="str">
        <f>IF('BB-2024-Friday'!$AJ696&lt;&gt;"",IF('BB-2024-Friday'!$AJ696="t",0,'BB-2024-Friday'!AO696),"")</f>
        <v/>
      </c>
      <c r="H694" s="119" t="str">
        <f>IF('BB-2024-Friday'!$AJ696&lt;&gt;"",IF('BB-2024-Friday'!$AJ696="t",0,'BB-2024-Friday'!AP696),"")</f>
        <v/>
      </c>
      <c r="I694" s="119" t="str">
        <f>IF('BB-2024-Friday'!$AJ696&lt;&gt;"",IF('BB-2024-Friday'!$AJ696="t",0,'BB-2024-Friday'!AQ696),"")</f>
        <v/>
      </c>
      <c r="J694" s="119" t="str">
        <f>IF('BB-2024-Friday'!$AJ696&lt;&gt;"",IF('BB-2024-Friday'!$AJ696="t",'BB-2024-Friday'!AM696,0),"")</f>
        <v/>
      </c>
      <c r="K694" s="119" t="str">
        <f>IF('BB-2024-Friday'!$AJ696&lt;&gt;"",IF('BB-2024-Friday'!$AJ696="t",'BB-2024-Friday'!AN696,0),"")</f>
        <v/>
      </c>
      <c r="L694" s="119" t="str">
        <f>IF('BB-2024-Friday'!$AJ696&lt;&gt;"",IF('BB-2024-Friday'!$AJ696="t",'BB-2024-Friday'!AO696,0),"")</f>
        <v/>
      </c>
      <c r="M694" s="119" t="str">
        <f>IF('BB-2024-Friday'!$AJ696&lt;&gt;"",IF('BB-2024-Friday'!$AJ696="t",'BB-2024-Friday'!AP696,0),"")</f>
        <v/>
      </c>
      <c r="N694" s="120" t="str">
        <f>IF('BB-2024-Friday'!$AJ696&lt;&gt;"",IF('BB-2024-Friday'!$AJ696="m",'BB-2024-Friday'!U696,0),"")</f>
        <v/>
      </c>
      <c r="O694" s="120" t="str">
        <f>IF('BB-2024-Friday'!$AJ696&lt;&gt;"",IF('BB-2024-Friday'!$AJ696="m",'BB-2024-Friday'!V696,0),"")</f>
        <v/>
      </c>
    </row>
    <row r="695" spans="1:15" x14ac:dyDescent="0.25">
      <c r="A695" t="str">
        <f>IF('BB-2024-Friday'!AJ697&lt;&gt;"",'BB-2024-Friday'!AJ697,"")</f>
        <v/>
      </c>
      <c r="B695" t="str">
        <f>IF('BB-2024-Friday'!AJ697&lt;&gt;"",'BB-2024-Friday'!AR697,"")</f>
        <v/>
      </c>
      <c r="C695" t="str">
        <f>IF('BB-2024-Friday'!AJ697="m","v","a")</f>
        <v>a</v>
      </c>
      <c r="D695" s="92" t="str">
        <f>IF('BB-2024-Friday'!AJ697&lt;&gt;"",'BB-2024-Friday'!AI697,"")</f>
        <v/>
      </c>
      <c r="E695" s="119" t="str">
        <f>IF('BB-2024-Friday'!$AJ697&lt;&gt;"",IF('BB-2024-Friday'!$AJ697="t",0,'BB-2024-Friday'!AM697),"")</f>
        <v/>
      </c>
      <c r="F695" s="119" t="str">
        <f>IF('BB-2024-Friday'!$AJ697&lt;&gt;"",IF('BB-2024-Friday'!$AJ697="t",0,'BB-2024-Friday'!AN697),"")</f>
        <v/>
      </c>
      <c r="G695" s="119" t="str">
        <f>IF('BB-2024-Friday'!$AJ697&lt;&gt;"",IF('BB-2024-Friday'!$AJ697="t",0,'BB-2024-Friday'!AO697),"")</f>
        <v/>
      </c>
      <c r="H695" s="119" t="str">
        <f>IF('BB-2024-Friday'!$AJ697&lt;&gt;"",IF('BB-2024-Friday'!$AJ697="t",0,'BB-2024-Friday'!AP697),"")</f>
        <v/>
      </c>
      <c r="I695" s="119" t="str">
        <f>IF('BB-2024-Friday'!$AJ697&lt;&gt;"",IF('BB-2024-Friday'!$AJ697="t",0,'BB-2024-Friday'!AQ697),"")</f>
        <v/>
      </c>
      <c r="J695" s="119" t="str">
        <f>IF('BB-2024-Friday'!$AJ697&lt;&gt;"",IF('BB-2024-Friday'!$AJ697="t",'BB-2024-Friday'!AM697,0),"")</f>
        <v/>
      </c>
      <c r="K695" s="119" t="str">
        <f>IF('BB-2024-Friday'!$AJ697&lt;&gt;"",IF('BB-2024-Friday'!$AJ697="t",'BB-2024-Friday'!AN697,0),"")</f>
        <v/>
      </c>
      <c r="L695" s="119" t="str">
        <f>IF('BB-2024-Friday'!$AJ697&lt;&gt;"",IF('BB-2024-Friday'!$AJ697="t",'BB-2024-Friday'!AO697,0),"")</f>
        <v/>
      </c>
      <c r="M695" s="119" t="str">
        <f>IF('BB-2024-Friday'!$AJ697&lt;&gt;"",IF('BB-2024-Friday'!$AJ697="t",'BB-2024-Friday'!AP697,0),"")</f>
        <v/>
      </c>
      <c r="N695" s="120" t="str">
        <f>IF('BB-2024-Friday'!$AJ697&lt;&gt;"",IF('BB-2024-Friday'!$AJ697="m",'BB-2024-Friday'!U697,0),"")</f>
        <v/>
      </c>
      <c r="O695" s="120" t="str">
        <f>IF('BB-2024-Friday'!$AJ697&lt;&gt;"",IF('BB-2024-Friday'!$AJ697="m",'BB-2024-Friday'!V697,0),"")</f>
        <v/>
      </c>
    </row>
    <row r="696" spans="1:15" x14ac:dyDescent="0.25">
      <c r="A696" t="str">
        <f>IF('BB-2024-Friday'!AJ698&lt;&gt;"",'BB-2024-Friday'!AJ698,"")</f>
        <v/>
      </c>
      <c r="B696" t="str">
        <f>IF('BB-2024-Friday'!AJ698&lt;&gt;"",'BB-2024-Friday'!AR698,"")</f>
        <v/>
      </c>
      <c r="C696" t="str">
        <f>IF('BB-2024-Friday'!AJ698="m","v","a")</f>
        <v>a</v>
      </c>
      <c r="D696" s="92" t="str">
        <f>IF('BB-2024-Friday'!AJ698&lt;&gt;"",'BB-2024-Friday'!AI698,"")</f>
        <v/>
      </c>
      <c r="E696" s="119" t="str">
        <f>IF('BB-2024-Friday'!$AJ698&lt;&gt;"",IF('BB-2024-Friday'!$AJ698="t",0,'BB-2024-Friday'!AM698),"")</f>
        <v/>
      </c>
      <c r="F696" s="119" t="str">
        <f>IF('BB-2024-Friday'!$AJ698&lt;&gt;"",IF('BB-2024-Friday'!$AJ698="t",0,'BB-2024-Friday'!AN698),"")</f>
        <v/>
      </c>
      <c r="G696" s="119" t="str">
        <f>IF('BB-2024-Friday'!$AJ698&lt;&gt;"",IF('BB-2024-Friday'!$AJ698="t",0,'BB-2024-Friday'!AO698),"")</f>
        <v/>
      </c>
      <c r="H696" s="119" t="str">
        <f>IF('BB-2024-Friday'!$AJ698&lt;&gt;"",IF('BB-2024-Friday'!$AJ698="t",0,'BB-2024-Friday'!AP698),"")</f>
        <v/>
      </c>
      <c r="I696" s="119" t="str">
        <f>IF('BB-2024-Friday'!$AJ698&lt;&gt;"",IF('BB-2024-Friday'!$AJ698="t",0,'BB-2024-Friday'!AQ698),"")</f>
        <v/>
      </c>
      <c r="J696" s="119" t="str">
        <f>IF('BB-2024-Friday'!$AJ698&lt;&gt;"",IF('BB-2024-Friday'!$AJ698="t",'BB-2024-Friday'!AM698,0),"")</f>
        <v/>
      </c>
      <c r="K696" s="119" t="str">
        <f>IF('BB-2024-Friday'!$AJ698&lt;&gt;"",IF('BB-2024-Friday'!$AJ698="t",'BB-2024-Friday'!AN698,0),"")</f>
        <v/>
      </c>
      <c r="L696" s="119" t="str">
        <f>IF('BB-2024-Friday'!$AJ698&lt;&gt;"",IF('BB-2024-Friday'!$AJ698="t",'BB-2024-Friday'!AO698,0),"")</f>
        <v/>
      </c>
      <c r="M696" s="119" t="str">
        <f>IF('BB-2024-Friday'!$AJ698&lt;&gt;"",IF('BB-2024-Friday'!$AJ698="t",'BB-2024-Friday'!AP698,0),"")</f>
        <v/>
      </c>
      <c r="N696" s="120" t="str">
        <f>IF('BB-2024-Friday'!$AJ698&lt;&gt;"",IF('BB-2024-Friday'!$AJ698="m",'BB-2024-Friday'!U698,0),"")</f>
        <v/>
      </c>
      <c r="O696" s="120" t="str">
        <f>IF('BB-2024-Friday'!$AJ698&lt;&gt;"",IF('BB-2024-Friday'!$AJ698="m",'BB-2024-Friday'!V698,0),"")</f>
        <v/>
      </c>
    </row>
    <row r="697" spans="1:15" x14ac:dyDescent="0.25">
      <c r="A697" t="str">
        <f>IF('BB-2024-Friday'!AJ699&lt;&gt;"",'BB-2024-Friday'!AJ699,"")</f>
        <v/>
      </c>
      <c r="B697" t="str">
        <f>IF('BB-2024-Friday'!AJ699&lt;&gt;"",'BB-2024-Friday'!AR699,"")</f>
        <v/>
      </c>
      <c r="C697" t="str">
        <f>IF('BB-2024-Friday'!AJ699="m","v","a")</f>
        <v>a</v>
      </c>
      <c r="D697" s="92" t="str">
        <f>IF('BB-2024-Friday'!AJ699&lt;&gt;"",'BB-2024-Friday'!AI699,"")</f>
        <v/>
      </c>
      <c r="E697" s="119" t="str">
        <f>IF('BB-2024-Friday'!$AJ699&lt;&gt;"",IF('BB-2024-Friday'!$AJ699="t",0,'BB-2024-Friday'!AM699),"")</f>
        <v/>
      </c>
      <c r="F697" s="119" t="str">
        <f>IF('BB-2024-Friday'!$AJ699&lt;&gt;"",IF('BB-2024-Friday'!$AJ699="t",0,'BB-2024-Friday'!AN699),"")</f>
        <v/>
      </c>
      <c r="G697" s="119" t="str">
        <f>IF('BB-2024-Friday'!$AJ699&lt;&gt;"",IF('BB-2024-Friday'!$AJ699="t",0,'BB-2024-Friday'!AO699),"")</f>
        <v/>
      </c>
      <c r="H697" s="119" t="str">
        <f>IF('BB-2024-Friday'!$AJ699&lt;&gt;"",IF('BB-2024-Friday'!$AJ699="t",0,'BB-2024-Friday'!AP699),"")</f>
        <v/>
      </c>
      <c r="I697" s="119" t="str">
        <f>IF('BB-2024-Friday'!$AJ699&lt;&gt;"",IF('BB-2024-Friday'!$AJ699="t",0,'BB-2024-Friday'!AQ699),"")</f>
        <v/>
      </c>
      <c r="J697" s="119" t="str">
        <f>IF('BB-2024-Friday'!$AJ699&lt;&gt;"",IF('BB-2024-Friday'!$AJ699="t",'BB-2024-Friday'!AM699,0),"")</f>
        <v/>
      </c>
      <c r="K697" s="119" t="str">
        <f>IF('BB-2024-Friday'!$AJ699&lt;&gt;"",IF('BB-2024-Friday'!$AJ699="t",'BB-2024-Friday'!AN699,0),"")</f>
        <v/>
      </c>
      <c r="L697" s="119" t="str">
        <f>IF('BB-2024-Friday'!$AJ699&lt;&gt;"",IF('BB-2024-Friday'!$AJ699="t",'BB-2024-Friday'!AO699,0),"")</f>
        <v/>
      </c>
      <c r="M697" s="119" t="str">
        <f>IF('BB-2024-Friday'!$AJ699&lt;&gt;"",IF('BB-2024-Friday'!$AJ699="t",'BB-2024-Friday'!AP699,0),"")</f>
        <v/>
      </c>
      <c r="N697" s="120" t="str">
        <f>IF('BB-2024-Friday'!$AJ699&lt;&gt;"",IF('BB-2024-Friday'!$AJ699="m",'BB-2024-Friday'!U699,0),"")</f>
        <v/>
      </c>
      <c r="O697" s="120" t="str">
        <f>IF('BB-2024-Friday'!$AJ699&lt;&gt;"",IF('BB-2024-Friday'!$AJ699="m",'BB-2024-Friday'!V699,0),"")</f>
        <v/>
      </c>
    </row>
    <row r="698" spans="1:15" x14ac:dyDescent="0.25">
      <c r="A698" t="str">
        <f>IF('BB-2024-Friday'!AJ700&lt;&gt;"",'BB-2024-Friday'!AJ700,"")</f>
        <v/>
      </c>
      <c r="B698" t="str">
        <f>IF('BB-2024-Friday'!AJ700&lt;&gt;"",'BB-2024-Friday'!AR700,"")</f>
        <v/>
      </c>
      <c r="C698" t="str">
        <f>IF('BB-2024-Friday'!AJ700="m","v","a")</f>
        <v>a</v>
      </c>
      <c r="D698" s="92" t="str">
        <f>IF('BB-2024-Friday'!AJ700&lt;&gt;"",'BB-2024-Friday'!AI700,"")</f>
        <v/>
      </c>
      <c r="E698" s="119" t="str">
        <f>IF('BB-2024-Friday'!$AJ700&lt;&gt;"",IF('BB-2024-Friday'!$AJ700="t",0,'BB-2024-Friday'!AM700),"")</f>
        <v/>
      </c>
      <c r="F698" s="119" t="str">
        <f>IF('BB-2024-Friday'!$AJ700&lt;&gt;"",IF('BB-2024-Friday'!$AJ700="t",0,'BB-2024-Friday'!AN700),"")</f>
        <v/>
      </c>
      <c r="G698" s="119" t="str">
        <f>IF('BB-2024-Friday'!$AJ700&lt;&gt;"",IF('BB-2024-Friday'!$AJ700="t",0,'BB-2024-Friday'!AO700),"")</f>
        <v/>
      </c>
      <c r="H698" s="119" t="str">
        <f>IF('BB-2024-Friday'!$AJ700&lt;&gt;"",IF('BB-2024-Friday'!$AJ700="t",0,'BB-2024-Friday'!AP700),"")</f>
        <v/>
      </c>
      <c r="I698" s="119" t="str">
        <f>IF('BB-2024-Friday'!$AJ700&lt;&gt;"",IF('BB-2024-Friday'!$AJ700="t",0,'BB-2024-Friday'!AQ700),"")</f>
        <v/>
      </c>
      <c r="J698" s="119" t="str">
        <f>IF('BB-2024-Friday'!$AJ700&lt;&gt;"",IF('BB-2024-Friday'!$AJ700="t",'BB-2024-Friday'!AM700,0),"")</f>
        <v/>
      </c>
      <c r="K698" s="119" t="str">
        <f>IF('BB-2024-Friday'!$AJ700&lt;&gt;"",IF('BB-2024-Friday'!$AJ700="t",'BB-2024-Friday'!AN700,0),"")</f>
        <v/>
      </c>
      <c r="L698" s="119" t="str">
        <f>IF('BB-2024-Friday'!$AJ700&lt;&gt;"",IF('BB-2024-Friday'!$AJ700="t",'BB-2024-Friday'!AO700,0),"")</f>
        <v/>
      </c>
      <c r="M698" s="119" t="str">
        <f>IF('BB-2024-Friday'!$AJ700&lt;&gt;"",IF('BB-2024-Friday'!$AJ700="t",'BB-2024-Friday'!AP700,0),"")</f>
        <v/>
      </c>
      <c r="N698" s="120" t="str">
        <f>IF('BB-2024-Friday'!$AJ700&lt;&gt;"",IF('BB-2024-Friday'!$AJ700="m",'BB-2024-Friday'!U700,0),"")</f>
        <v/>
      </c>
      <c r="O698" s="120" t="str">
        <f>IF('BB-2024-Friday'!$AJ700&lt;&gt;"",IF('BB-2024-Friday'!$AJ700="m",'BB-2024-Friday'!V700,0),"")</f>
        <v/>
      </c>
    </row>
    <row r="699" spans="1:15" x14ac:dyDescent="0.25">
      <c r="A699" t="str">
        <f>IF('BB-2024-Friday'!AJ701&lt;&gt;"",'BB-2024-Friday'!AJ701,"")</f>
        <v/>
      </c>
      <c r="B699" t="str">
        <f>IF('BB-2024-Friday'!AJ701&lt;&gt;"",'BB-2024-Friday'!AR701,"")</f>
        <v/>
      </c>
      <c r="C699" t="str">
        <f>IF('BB-2024-Friday'!AJ701="m","v","a")</f>
        <v>a</v>
      </c>
      <c r="D699" s="92" t="str">
        <f>IF('BB-2024-Friday'!AJ701&lt;&gt;"",'BB-2024-Friday'!AI701,"")</f>
        <v/>
      </c>
      <c r="E699" s="119" t="str">
        <f>IF('BB-2024-Friday'!$AJ701&lt;&gt;"",IF('BB-2024-Friday'!$AJ701="t",0,'BB-2024-Friday'!AM701),"")</f>
        <v/>
      </c>
      <c r="F699" s="119" t="str">
        <f>IF('BB-2024-Friday'!$AJ701&lt;&gt;"",IF('BB-2024-Friday'!$AJ701="t",0,'BB-2024-Friday'!AN701),"")</f>
        <v/>
      </c>
      <c r="G699" s="119" t="str">
        <f>IF('BB-2024-Friday'!$AJ701&lt;&gt;"",IF('BB-2024-Friday'!$AJ701="t",0,'BB-2024-Friday'!AO701),"")</f>
        <v/>
      </c>
      <c r="H699" s="119" t="str">
        <f>IF('BB-2024-Friday'!$AJ701&lt;&gt;"",IF('BB-2024-Friday'!$AJ701="t",0,'BB-2024-Friday'!AP701),"")</f>
        <v/>
      </c>
      <c r="I699" s="119" t="str">
        <f>IF('BB-2024-Friday'!$AJ701&lt;&gt;"",IF('BB-2024-Friday'!$AJ701="t",0,'BB-2024-Friday'!AQ701),"")</f>
        <v/>
      </c>
      <c r="J699" s="119" t="str">
        <f>IF('BB-2024-Friday'!$AJ701&lt;&gt;"",IF('BB-2024-Friday'!$AJ701="t",'BB-2024-Friday'!AM701,0),"")</f>
        <v/>
      </c>
      <c r="K699" s="119" t="str">
        <f>IF('BB-2024-Friday'!$AJ701&lt;&gt;"",IF('BB-2024-Friday'!$AJ701="t",'BB-2024-Friday'!AN701,0),"")</f>
        <v/>
      </c>
      <c r="L699" s="119" t="str">
        <f>IF('BB-2024-Friday'!$AJ701&lt;&gt;"",IF('BB-2024-Friday'!$AJ701="t",'BB-2024-Friday'!AO701,0),"")</f>
        <v/>
      </c>
      <c r="M699" s="119" t="str">
        <f>IF('BB-2024-Friday'!$AJ701&lt;&gt;"",IF('BB-2024-Friday'!$AJ701="t",'BB-2024-Friday'!AP701,0),"")</f>
        <v/>
      </c>
      <c r="N699" s="120" t="str">
        <f>IF('BB-2024-Friday'!$AJ701&lt;&gt;"",IF('BB-2024-Friday'!$AJ701="m",'BB-2024-Friday'!U701,0),"")</f>
        <v/>
      </c>
      <c r="O699" s="120" t="str">
        <f>IF('BB-2024-Friday'!$AJ701&lt;&gt;"",IF('BB-2024-Friday'!$AJ701="m",'BB-2024-Friday'!V701,0),"")</f>
        <v/>
      </c>
    </row>
    <row r="700" spans="1:15" x14ac:dyDescent="0.25">
      <c r="A700" t="str">
        <f>IF('BB-2024-Friday'!AJ702&lt;&gt;"",'BB-2024-Friday'!AJ702,"")</f>
        <v/>
      </c>
      <c r="B700" t="str">
        <f>IF('BB-2024-Friday'!AJ702&lt;&gt;"",'BB-2024-Friday'!AR702,"")</f>
        <v/>
      </c>
      <c r="C700" t="str">
        <f>IF('BB-2024-Friday'!AJ702="m","v","a")</f>
        <v>a</v>
      </c>
      <c r="D700" s="92" t="str">
        <f>IF('BB-2024-Friday'!AJ702&lt;&gt;"",'BB-2024-Friday'!AI702,"")</f>
        <v/>
      </c>
      <c r="E700" s="119" t="str">
        <f>IF('BB-2024-Friday'!$AJ702&lt;&gt;"",IF('BB-2024-Friday'!$AJ702="t",0,'BB-2024-Friday'!AM702),"")</f>
        <v/>
      </c>
      <c r="F700" s="119" t="str">
        <f>IF('BB-2024-Friday'!$AJ702&lt;&gt;"",IF('BB-2024-Friday'!$AJ702="t",0,'BB-2024-Friday'!AN702),"")</f>
        <v/>
      </c>
      <c r="G700" s="119" t="str">
        <f>IF('BB-2024-Friday'!$AJ702&lt;&gt;"",IF('BB-2024-Friday'!$AJ702="t",0,'BB-2024-Friday'!AO702),"")</f>
        <v/>
      </c>
      <c r="H700" s="119" t="str">
        <f>IF('BB-2024-Friday'!$AJ702&lt;&gt;"",IF('BB-2024-Friday'!$AJ702="t",0,'BB-2024-Friday'!AP702),"")</f>
        <v/>
      </c>
      <c r="I700" s="119" t="str">
        <f>IF('BB-2024-Friday'!$AJ702&lt;&gt;"",IF('BB-2024-Friday'!$AJ702="t",0,'BB-2024-Friday'!AQ702),"")</f>
        <v/>
      </c>
      <c r="J700" s="119" t="str">
        <f>IF('BB-2024-Friday'!$AJ702&lt;&gt;"",IF('BB-2024-Friday'!$AJ702="t",'BB-2024-Friday'!AM702,0),"")</f>
        <v/>
      </c>
      <c r="K700" s="119" t="str">
        <f>IF('BB-2024-Friday'!$AJ702&lt;&gt;"",IF('BB-2024-Friday'!$AJ702="t",'BB-2024-Friday'!AN702,0),"")</f>
        <v/>
      </c>
      <c r="L700" s="119" t="str">
        <f>IF('BB-2024-Friday'!$AJ702&lt;&gt;"",IF('BB-2024-Friday'!$AJ702="t",'BB-2024-Friday'!AO702,0),"")</f>
        <v/>
      </c>
      <c r="M700" s="119" t="str">
        <f>IF('BB-2024-Friday'!$AJ702&lt;&gt;"",IF('BB-2024-Friday'!$AJ702="t",'BB-2024-Friday'!AP702,0),"")</f>
        <v/>
      </c>
      <c r="N700" s="120" t="str">
        <f>IF('BB-2024-Friday'!$AJ702&lt;&gt;"",IF('BB-2024-Friday'!$AJ702="m",'BB-2024-Friday'!U702,0),"")</f>
        <v/>
      </c>
      <c r="O700" s="120" t="str">
        <f>IF('BB-2024-Friday'!$AJ702&lt;&gt;"",IF('BB-2024-Friday'!$AJ702="m",'BB-2024-Friday'!V702,0),"")</f>
        <v/>
      </c>
    </row>
    <row r="701" spans="1:15" x14ac:dyDescent="0.25">
      <c r="A701" t="str">
        <f>IF('BB-2024-Friday'!AJ703&lt;&gt;"",'BB-2024-Friday'!AJ703,"")</f>
        <v/>
      </c>
      <c r="B701" t="str">
        <f>IF('BB-2024-Friday'!AJ703&lt;&gt;"",'BB-2024-Friday'!AR703,"")</f>
        <v/>
      </c>
      <c r="C701" t="str">
        <f>IF('BB-2024-Friday'!AJ703="m","v","a")</f>
        <v>a</v>
      </c>
      <c r="D701" s="92" t="str">
        <f>IF('BB-2024-Friday'!AJ703&lt;&gt;"",'BB-2024-Friday'!AI703,"")</f>
        <v/>
      </c>
      <c r="E701" s="119" t="str">
        <f>IF('BB-2024-Friday'!$AJ703&lt;&gt;"",IF('BB-2024-Friday'!$AJ703="t",0,'BB-2024-Friday'!AM703),"")</f>
        <v/>
      </c>
      <c r="F701" s="119" t="str">
        <f>IF('BB-2024-Friday'!$AJ703&lt;&gt;"",IF('BB-2024-Friday'!$AJ703="t",0,'BB-2024-Friday'!AN703),"")</f>
        <v/>
      </c>
      <c r="G701" s="119" t="str">
        <f>IF('BB-2024-Friday'!$AJ703&lt;&gt;"",IF('BB-2024-Friday'!$AJ703="t",0,'BB-2024-Friday'!AO703),"")</f>
        <v/>
      </c>
      <c r="H701" s="119" t="str">
        <f>IF('BB-2024-Friday'!$AJ703&lt;&gt;"",IF('BB-2024-Friday'!$AJ703="t",0,'BB-2024-Friday'!AP703),"")</f>
        <v/>
      </c>
      <c r="I701" s="119" t="str">
        <f>IF('BB-2024-Friday'!$AJ703&lt;&gt;"",IF('BB-2024-Friday'!$AJ703="t",0,'BB-2024-Friday'!AQ703),"")</f>
        <v/>
      </c>
      <c r="J701" s="119" t="str">
        <f>IF('BB-2024-Friday'!$AJ703&lt;&gt;"",IF('BB-2024-Friday'!$AJ703="t",'BB-2024-Friday'!AM703,0),"")</f>
        <v/>
      </c>
      <c r="K701" s="119" t="str">
        <f>IF('BB-2024-Friday'!$AJ703&lt;&gt;"",IF('BB-2024-Friday'!$AJ703="t",'BB-2024-Friday'!AN703,0),"")</f>
        <v/>
      </c>
      <c r="L701" s="119" t="str">
        <f>IF('BB-2024-Friday'!$AJ703&lt;&gt;"",IF('BB-2024-Friday'!$AJ703="t",'BB-2024-Friday'!AO703,0),"")</f>
        <v/>
      </c>
      <c r="M701" s="119" t="str">
        <f>IF('BB-2024-Friday'!$AJ703&lt;&gt;"",IF('BB-2024-Friday'!$AJ703="t",'BB-2024-Friday'!AP703,0),"")</f>
        <v/>
      </c>
      <c r="N701" s="120" t="str">
        <f>IF('BB-2024-Friday'!$AJ703&lt;&gt;"",IF('BB-2024-Friday'!$AJ703="m",'BB-2024-Friday'!U703,0),"")</f>
        <v/>
      </c>
      <c r="O701" s="120" t="str">
        <f>IF('BB-2024-Friday'!$AJ703&lt;&gt;"",IF('BB-2024-Friday'!$AJ703="m",'BB-2024-Friday'!V703,0),"")</f>
        <v/>
      </c>
    </row>
    <row r="702" spans="1:15" x14ac:dyDescent="0.25">
      <c r="A702" t="str">
        <f>IF('BB-2024-Friday'!AJ704&lt;&gt;"",'BB-2024-Friday'!AJ704,"")</f>
        <v/>
      </c>
      <c r="B702" t="str">
        <f>IF('BB-2024-Friday'!AJ704&lt;&gt;"",'BB-2024-Friday'!AR704,"")</f>
        <v/>
      </c>
      <c r="C702" t="str">
        <f>IF('BB-2024-Friday'!AJ704="m","v","a")</f>
        <v>a</v>
      </c>
      <c r="D702" s="92" t="str">
        <f>IF('BB-2024-Friday'!AJ704&lt;&gt;"",'BB-2024-Friday'!AI704,"")</f>
        <v/>
      </c>
      <c r="E702" s="119" t="str">
        <f>IF('BB-2024-Friday'!$AJ704&lt;&gt;"",IF('BB-2024-Friday'!$AJ704="t",0,'BB-2024-Friday'!AM704),"")</f>
        <v/>
      </c>
      <c r="F702" s="119" t="str">
        <f>IF('BB-2024-Friday'!$AJ704&lt;&gt;"",IF('BB-2024-Friday'!$AJ704="t",0,'BB-2024-Friday'!AN704),"")</f>
        <v/>
      </c>
      <c r="G702" s="119" t="str">
        <f>IF('BB-2024-Friday'!$AJ704&lt;&gt;"",IF('BB-2024-Friday'!$AJ704="t",0,'BB-2024-Friday'!AO704),"")</f>
        <v/>
      </c>
      <c r="H702" s="119" t="str">
        <f>IF('BB-2024-Friday'!$AJ704&lt;&gt;"",IF('BB-2024-Friday'!$AJ704="t",0,'BB-2024-Friday'!AP704),"")</f>
        <v/>
      </c>
      <c r="I702" s="119" t="str">
        <f>IF('BB-2024-Friday'!$AJ704&lt;&gt;"",IF('BB-2024-Friday'!$AJ704="t",0,'BB-2024-Friday'!AQ704),"")</f>
        <v/>
      </c>
      <c r="J702" s="119" t="str">
        <f>IF('BB-2024-Friday'!$AJ704&lt;&gt;"",IF('BB-2024-Friday'!$AJ704="t",'BB-2024-Friday'!AM704,0),"")</f>
        <v/>
      </c>
      <c r="K702" s="119" t="str">
        <f>IF('BB-2024-Friday'!$AJ704&lt;&gt;"",IF('BB-2024-Friday'!$AJ704="t",'BB-2024-Friday'!AN704,0),"")</f>
        <v/>
      </c>
      <c r="L702" s="119" t="str">
        <f>IF('BB-2024-Friday'!$AJ704&lt;&gt;"",IF('BB-2024-Friday'!$AJ704="t",'BB-2024-Friday'!AO704,0),"")</f>
        <v/>
      </c>
      <c r="M702" s="119" t="str">
        <f>IF('BB-2024-Friday'!$AJ704&lt;&gt;"",IF('BB-2024-Friday'!$AJ704="t",'BB-2024-Friday'!AP704,0),"")</f>
        <v/>
      </c>
      <c r="N702" s="120" t="str">
        <f>IF('BB-2024-Friday'!$AJ704&lt;&gt;"",IF('BB-2024-Friday'!$AJ704="m",'BB-2024-Friday'!U704,0),"")</f>
        <v/>
      </c>
      <c r="O702" s="120" t="str">
        <f>IF('BB-2024-Friday'!$AJ704&lt;&gt;"",IF('BB-2024-Friday'!$AJ704="m",'BB-2024-Friday'!V704,0),"")</f>
        <v/>
      </c>
    </row>
    <row r="703" spans="1:15" x14ac:dyDescent="0.25">
      <c r="A703" t="str">
        <f>IF('BB-2024-Friday'!AJ705&lt;&gt;"",'BB-2024-Friday'!AJ705,"")</f>
        <v/>
      </c>
      <c r="B703" t="str">
        <f>IF('BB-2024-Friday'!AJ705&lt;&gt;"",'BB-2024-Friday'!AR705,"")</f>
        <v/>
      </c>
      <c r="C703" t="str">
        <f>IF('BB-2024-Friday'!AJ705="m","v","a")</f>
        <v>a</v>
      </c>
      <c r="D703" s="92" t="str">
        <f>IF('BB-2024-Friday'!AJ705&lt;&gt;"",'BB-2024-Friday'!AI705,"")</f>
        <v/>
      </c>
      <c r="E703" s="119" t="str">
        <f>IF('BB-2024-Friday'!$AJ705&lt;&gt;"",IF('BB-2024-Friday'!$AJ705="t",0,'BB-2024-Friday'!AM705),"")</f>
        <v/>
      </c>
      <c r="F703" s="119" t="str">
        <f>IF('BB-2024-Friday'!$AJ705&lt;&gt;"",IF('BB-2024-Friday'!$AJ705="t",0,'BB-2024-Friday'!AN705),"")</f>
        <v/>
      </c>
      <c r="G703" s="119" t="str">
        <f>IF('BB-2024-Friday'!$AJ705&lt;&gt;"",IF('BB-2024-Friday'!$AJ705="t",0,'BB-2024-Friday'!AO705),"")</f>
        <v/>
      </c>
      <c r="H703" s="119" t="str">
        <f>IF('BB-2024-Friday'!$AJ705&lt;&gt;"",IF('BB-2024-Friday'!$AJ705="t",0,'BB-2024-Friday'!AP705),"")</f>
        <v/>
      </c>
      <c r="I703" s="119" t="str">
        <f>IF('BB-2024-Friday'!$AJ705&lt;&gt;"",IF('BB-2024-Friday'!$AJ705="t",0,'BB-2024-Friday'!AQ705),"")</f>
        <v/>
      </c>
      <c r="J703" s="119" t="str">
        <f>IF('BB-2024-Friday'!$AJ705&lt;&gt;"",IF('BB-2024-Friday'!$AJ705="t",'BB-2024-Friday'!AM705,0),"")</f>
        <v/>
      </c>
      <c r="K703" s="119" t="str">
        <f>IF('BB-2024-Friday'!$AJ705&lt;&gt;"",IF('BB-2024-Friday'!$AJ705="t",'BB-2024-Friday'!AN705,0),"")</f>
        <v/>
      </c>
      <c r="L703" s="119" t="str">
        <f>IF('BB-2024-Friday'!$AJ705&lt;&gt;"",IF('BB-2024-Friday'!$AJ705="t",'BB-2024-Friday'!AO705,0),"")</f>
        <v/>
      </c>
      <c r="M703" s="119" t="str">
        <f>IF('BB-2024-Friday'!$AJ705&lt;&gt;"",IF('BB-2024-Friday'!$AJ705="t",'BB-2024-Friday'!AP705,0),"")</f>
        <v/>
      </c>
      <c r="N703" s="120" t="str">
        <f>IF('BB-2024-Friday'!$AJ705&lt;&gt;"",IF('BB-2024-Friday'!$AJ705="m",'BB-2024-Friday'!U705,0),"")</f>
        <v/>
      </c>
      <c r="O703" s="120" t="str">
        <f>IF('BB-2024-Friday'!$AJ705&lt;&gt;"",IF('BB-2024-Friday'!$AJ705="m",'BB-2024-Friday'!V705,0),"")</f>
        <v/>
      </c>
    </row>
    <row r="704" spans="1:15" x14ac:dyDescent="0.25">
      <c r="A704" t="str">
        <f>IF('BB-2024-Friday'!AJ706&lt;&gt;"",'BB-2024-Friday'!AJ706,"")</f>
        <v>d</v>
      </c>
      <c r="B704" t="str">
        <f>IF('BB-2024-Friday'!AJ706&lt;&gt;"",'BB-2024-Friday'!AR706,"")</f>
        <v>Warning - Farm animals.</v>
      </c>
      <c r="C704" t="str">
        <f>IF('BB-2024-Friday'!AJ706="m","v","a")</f>
        <v>a</v>
      </c>
      <c r="D704" s="92">
        <f>IF('BB-2024-Friday'!AJ706&lt;&gt;"",'BB-2024-Friday'!AI706,"")</f>
        <v>249.01</v>
      </c>
      <c r="E704" s="119">
        <f>IF('BB-2024-Friday'!$AJ706&lt;&gt;"",IF('BB-2024-Friday'!$AJ706="t",0,'BB-2024-Friday'!AM706),"")</f>
        <v>40</v>
      </c>
      <c r="F704" s="119">
        <f>IF('BB-2024-Friday'!$AJ706&lt;&gt;"",IF('BB-2024-Friday'!$AJ706="t",0,'BB-2024-Friday'!AN706),"")</f>
        <v>45</v>
      </c>
      <c r="G704" s="119">
        <f>IF('BB-2024-Friday'!$AJ706&lt;&gt;"",IF('BB-2024-Friday'!$AJ706="t",0,'BB-2024-Friday'!AO706),"")</f>
        <v>50</v>
      </c>
      <c r="H704" s="119">
        <f>IF('BB-2024-Friday'!$AJ706&lt;&gt;"",IF('BB-2024-Friday'!$AJ706="t",0,'BB-2024-Friday'!AP706),"")</f>
        <v>54</v>
      </c>
      <c r="I704" s="119" t="str">
        <f>IF('BB-2024-Friday'!$AJ706&lt;&gt;"",IF('BB-2024-Friday'!$AJ706="t",0,'BB-2024-Friday'!AQ706),"")</f>
        <v>60</v>
      </c>
      <c r="J704" s="119">
        <f>IF('BB-2024-Friday'!$AJ706&lt;&gt;"",IF('BB-2024-Friday'!$AJ706="t",'BB-2024-Friday'!AM706,0),"")</f>
        <v>0</v>
      </c>
      <c r="K704" s="119">
        <f>IF('BB-2024-Friday'!$AJ706&lt;&gt;"",IF('BB-2024-Friday'!$AJ706="t",'BB-2024-Friday'!AN706,0),"")</f>
        <v>0</v>
      </c>
      <c r="L704" s="119">
        <f>IF('BB-2024-Friday'!$AJ706&lt;&gt;"",IF('BB-2024-Friday'!$AJ706="t",'BB-2024-Friday'!AO706,0),"")</f>
        <v>0</v>
      </c>
      <c r="M704" s="119">
        <f>IF('BB-2024-Friday'!$AJ706&lt;&gt;"",IF('BB-2024-Friday'!$AJ706="t",'BB-2024-Friday'!AP706,0),"")</f>
        <v>0</v>
      </c>
      <c r="N704" s="120">
        <f>IF('BB-2024-Friday'!$AJ706&lt;&gt;"",IF('BB-2024-Friday'!$AJ706="m",'BB-2024-Friday'!U706,0),"")</f>
        <v>0</v>
      </c>
      <c r="O704" s="120">
        <f>IF('BB-2024-Friday'!$AJ706&lt;&gt;"",IF('BB-2024-Friday'!$AJ706="m",'BB-2024-Friday'!V706,0),"")</f>
        <v>0</v>
      </c>
    </row>
    <row r="705" spans="1:15" x14ac:dyDescent="0.25">
      <c r="A705" t="str">
        <f>IF('BB-2024-Friday'!AJ707&lt;&gt;"",'BB-2024-Friday'!AJ707,"")</f>
        <v/>
      </c>
      <c r="B705" t="str">
        <f>IF('BB-2024-Friday'!AJ707&lt;&gt;"",'BB-2024-Friday'!AR707,"")</f>
        <v/>
      </c>
      <c r="C705" t="str">
        <f>IF('BB-2024-Friday'!AJ707="m","v","a")</f>
        <v>a</v>
      </c>
      <c r="D705" s="92" t="str">
        <f>IF('BB-2024-Friday'!AJ707&lt;&gt;"",'BB-2024-Friday'!AI707,"")</f>
        <v/>
      </c>
      <c r="E705" s="119" t="str">
        <f>IF('BB-2024-Friday'!$AJ707&lt;&gt;"",IF('BB-2024-Friday'!$AJ707="t",0,'BB-2024-Friday'!AM707),"")</f>
        <v/>
      </c>
      <c r="F705" s="119" t="str">
        <f>IF('BB-2024-Friday'!$AJ707&lt;&gt;"",IF('BB-2024-Friday'!$AJ707="t",0,'BB-2024-Friday'!AN707),"")</f>
        <v/>
      </c>
      <c r="G705" s="119" t="str">
        <f>IF('BB-2024-Friday'!$AJ707&lt;&gt;"",IF('BB-2024-Friday'!$AJ707="t",0,'BB-2024-Friday'!AO707),"")</f>
        <v/>
      </c>
      <c r="H705" s="119" t="str">
        <f>IF('BB-2024-Friday'!$AJ707&lt;&gt;"",IF('BB-2024-Friday'!$AJ707="t",0,'BB-2024-Friday'!AP707),"")</f>
        <v/>
      </c>
      <c r="I705" s="119" t="str">
        <f>IF('BB-2024-Friday'!$AJ707&lt;&gt;"",IF('BB-2024-Friday'!$AJ707="t",0,'BB-2024-Friday'!AQ707),"")</f>
        <v/>
      </c>
      <c r="J705" s="119" t="str">
        <f>IF('BB-2024-Friday'!$AJ707&lt;&gt;"",IF('BB-2024-Friday'!$AJ707="t",'BB-2024-Friday'!AM707,0),"")</f>
        <v/>
      </c>
      <c r="K705" s="119" t="str">
        <f>IF('BB-2024-Friday'!$AJ707&lt;&gt;"",IF('BB-2024-Friday'!$AJ707="t",'BB-2024-Friday'!AN707,0),"")</f>
        <v/>
      </c>
      <c r="L705" s="119" t="str">
        <f>IF('BB-2024-Friday'!$AJ707&lt;&gt;"",IF('BB-2024-Friday'!$AJ707="t",'BB-2024-Friday'!AO707,0),"")</f>
        <v/>
      </c>
      <c r="M705" s="119" t="str">
        <f>IF('BB-2024-Friday'!$AJ707&lt;&gt;"",IF('BB-2024-Friday'!$AJ707="t",'BB-2024-Friday'!AP707,0),"")</f>
        <v/>
      </c>
      <c r="N705" s="120" t="str">
        <f>IF('BB-2024-Friday'!$AJ707&lt;&gt;"",IF('BB-2024-Friday'!$AJ707="m",'BB-2024-Friday'!U707,0),"")</f>
        <v/>
      </c>
      <c r="O705" s="120" t="str">
        <f>IF('BB-2024-Friday'!$AJ707&lt;&gt;"",IF('BB-2024-Friday'!$AJ707="m",'BB-2024-Friday'!V707,0),"")</f>
        <v/>
      </c>
    </row>
    <row r="706" spans="1:15" x14ac:dyDescent="0.25">
      <c r="A706" t="str">
        <f>IF('BB-2024-Friday'!AJ708&lt;&gt;"",'BB-2024-Friday'!AJ708,"")</f>
        <v/>
      </c>
      <c r="B706" t="str">
        <f>IF('BB-2024-Friday'!AJ708&lt;&gt;"",'BB-2024-Friday'!AR708,"")</f>
        <v/>
      </c>
      <c r="C706" t="str">
        <f>IF('BB-2024-Friday'!AJ708="m","v","a")</f>
        <v>a</v>
      </c>
      <c r="D706" s="92" t="str">
        <f>IF('BB-2024-Friday'!AJ708&lt;&gt;"",'BB-2024-Friday'!AI708,"")</f>
        <v/>
      </c>
      <c r="E706" s="119" t="str">
        <f>IF('BB-2024-Friday'!$AJ708&lt;&gt;"",IF('BB-2024-Friday'!$AJ708="t",0,'BB-2024-Friday'!AM708),"")</f>
        <v/>
      </c>
      <c r="F706" s="119" t="str">
        <f>IF('BB-2024-Friday'!$AJ708&lt;&gt;"",IF('BB-2024-Friday'!$AJ708="t",0,'BB-2024-Friday'!AN708),"")</f>
        <v/>
      </c>
      <c r="G706" s="119" t="str">
        <f>IF('BB-2024-Friday'!$AJ708&lt;&gt;"",IF('BB-2024-Friday'!$AJ708="t",0,'BB-2024-Friday'!AO708),"")</f>
        <v/>
      </c>
      <c r="H706" s="119" t="str">
        <f>IF('BB-2024-Friday'!$AJ708&lt;&gt;"",IF('BB-2024-Friday'!$AJ708="t",0,'BB-2024-Friday'!AP708),"")</f>
        <v/>
      </c>
      <c r="I706" s="119" t="str">
        <f>IF('BB-2024-Friday'!$AJ708&lt;&gt;"",IF('BB-2024-Friday'!$AJ708="t",0,'BB-2024-Friday'!AQ708),"")</f>
        <v/>
      </c>
      <c r="J706" s="119" t="str">
        <f>IF('BB-2024-Friday'!$AJ708&lt;&gt;"",IF('BB-2024-Friday'!$AJ708="t",'BB-2024-Friday'!AM708,0),"")</f>
        <v/>
      </c>
      <c r="K706" s="119" t="str">
        <f>IF('BB-2024-Friday'!$AJ708&lt;&gt;"",IF('BB-2024-Friday'!$AJ708="t",'BB-2024-Friday'!AN708,0),"")</f>
        <v/>
      </c>
      <c r="L706" s="119" t="str">
        <f>IF('BB-2024-Friday'!$AJ708&lt;&gt;"",IF('BB-2024-Friday'!$AJ708="t",'BB-2024-Friday'!AO708,0),"")</f>
        <v/>
      </c>
      <c r="M706" s="119" t="str">
        <f>IF('BB-2024-Friday'!$AJ708&lt;&gt;"",IF('BB-2024-Friday'!$AJ708="t",'BB-2024-Friday'!AP708,0),"")</f>
        <v/>
      </c>
      <c r="N706" s="120" t="str">
        <f>IF('BB-2024-Friday'!$AJ708&lt;&gt;"",IF('BB-2024-Friday'!$AJ708="m",'BB-2024-Friday'!U708,0),"")</f>
        <v/>
      </c>
      <c r="O706" s="120" t="str">
        <f>IF('BB-2024-Friday'!$AJ708&lt;&gt;"",IF('BB-2024-Friday'!$AJ708="m",'BB-2024-Friday'!V708,0),"")</f>
        <v/>
      </c>
    </row>
    <row r="707" spans="1:15" x14ac:dyDescent="0.25">
      <c r="A707" t="str">
        <f>IF('BB-2024-Friday'!AJ709&lt;&gt;"",'BB-2024-Friday'!AJ709,"")</f>
        <v/>
      </c>
      <c r="B707" t="str">
        <f>IF('BB-2024-Friday'!AJ709&lt;&gt;"",'BB-2024-Friday'!AR709,"")</f>
        <v/>
      </c>
      <c r="C707" t="str">
        <f>IF('BB-2024-Friday'!AJ709="m","v","a")</f>
        <v>a</v>
      </c>
      <c r="D707" s="92" t="str">
        <f>IF('BB-2024-Friday'!AJ709&lt;&gt;"",'BB-2024-Friday'!AI709,"")</f>
        <v/>
      </c>
      <c r="E707" s="119" t="str">
        <f>IF('BB-2024-Friday'!$AJ709&lt;&gt;"",IF('BB-2024-Friday'!$AJ709="t",0,'BB-2024-Friday'!AM709),"")</f>
        <v/>
      </c>
      <c r="F707" s="119" t="str">
        <f>IF('BB-2024-Friday'!$AJ709&lt;&gt;"",IF('BB-2024-Friday'!$AJ709="t",0,'BB-2024-Friday'!AN709),"")</f>
        <v/>
      </c>
      <c r="G707" s="119" t="str">
        <f>IF('BB-2024-Friday'!$AJ709&lt;&gt;"",IF('BB-2024-Friday'!$AJ709="t",0,'BB-2024-Friday'!AO709),"")</f>
        <v/>
      </c>
      <c r="H707" s="119" t="str">
        <f>IF('BB-2024-Friday'!$AJ709&lt;&gt;"",IF('BB-2024-Friday'!$AJ709="t",0,'BB-2024-Friday'!AP709),"")</f>
        <v/>
      </c>
      <c r="I707" s="119" t="str">
        <f>IF('BB-2024-Friday'!$AJ709&lt;&gt;"",IF('BB-2024-Friday'!$AJ709="t",0,'BB-2024-Friday'!AQ709),"")</f>
        <v/>
      </c>
      <c r="J707" s="119" t="str">
        <f>IF('BB-2024-Friday'!$AJ709&lt;&gt;"",IF('BB-2024-Friday'!$AJ709="t",'BB-2024-Friday'!AM709,0),"")</f>
        <v/>
      </c>
      <c r="K707" s="119" t="str">
        <f>IF('BB-2024-Friday'!$AJ709&lt;&gt;"",IF('BB-2024-Friday'!$AJ709="t",'BB-2024-Friday'!AN709,0),"")</f>
        <v/>
      </c>
      <c r="L707" s="119" t="str">
        <f>IF('BB-2024-Friday'!$AJ709&lt;&gt;"",IF('BB-2024-Friday'!$AJ709="t",'BB-2024-Friday'!AO709,0),"")</f>
        <v/>
      </c>
      <c r="M707" s="119" t="str">
        <f>IF('BB-2024-Friday'!$AJ709&lt;&gt;"",IF('BB-2024-Friday'!$AJ709="t",'BB-2024-Friday'!AP709,0),"")</f>
        <v/>
      </c>
      <c r="N707" s="120" t="str">
        <f>IF('BB-2024-Friday'!$AJ709&lt;&gt;"",IF('BB-2024-Friday'!$AJ709="m",'BB-2024-Friday'!U709,0),"")</f>
        <v/>
      </c>
      <c r="O707" s="120" t="str">
        <f>IF('BB-2024-Friday'!$AJ709&lt;&gt;"",IF('BB-2024-Friday'!$AJ709="m",'BB-2024-Friday'!V709,0),"")</f>
        <v/>
      </c>
    </row>
    <row r="708" spans="1:15" x14ac:dyDescent="0.25">
      <c r="A708" t="str">
        <f>IF('BB-2024-Friday'!AJ710&lt;&gt;"",'BB-2024-Friday'!AJ710,"")</f>
        <v/>
      </c>
      <c r="B708" t="str">
        <f>IF('BB-2024-Friday'!AJ710&lt;&gt;"",'BB-2024-Friday'!AR710,"")</f>
        <v/>
      </c>
      <c r="C708" t="str">
        <f>IF('BB-2024-Friday'!AJ710="m","v","a")</f>
        <v>a</v>
      </c>
      <c r="D708" s="92" t="str">
        <f>IF('BB-2024-Friday'!AJ710&lt;&gt;"",'BB-2024-Friday'!AI710,"")</f>
        <v/>
      </c>
      <c r="E708" s="119" t="str">
        <f>IF('BB-2024-Friday'!$AJ710&lt;&gt;"",IF('BB-2024-Friday'!$AJ710="t",0,'BB-2024-Friday'!AM710),"")</f>
        <v/>
      </c>
      <c r="F708" s="119" t="str">
        <f>IF('BB-2024-Friday'!$AJ710&lt;&gt;"",IF('BB-2024-Friday'!$AJ710="t",0,'BB-2024-Friday'!AN710),"")</f>
        <v/>
      </c>
      <c r="G708" s="119" t="str">
        <f>IF('BB-2024-Friday'!$AJ710&lt;&gt;"",IF('BB-2024-Friday'!$AJ710="t",0,'BB-2024-Friday'!AO710),"")</f>
        <v/>
      </c>
      <c r="H708" s="119" t="str">
        <f>IF('BB-2024-Friday'!$AJ710&lt;&gt;"",IF('BB-2024-Friday'!$AJ710="t",0,'BB-2024-Friday'!AP710),"")</f>
        <v/>
      </c>
      <c r="I708" s="119" t="str">
        <f>IF('BB-2024-Friday'!$AJ710&lt;&gt;"",IF('BB-2024-Friday'!$AJ710="t",0,'BB-2024-Friday'!AQ710),"")</f>
        <v/>
      </c>
      <c r="J708" s="119" t="str">
        <f>IF('BB-2024-Friday'!$AJ710&lt;&gt;"",IF('BB-2024-Friday'!$AJ710="t",'BB-2024-Friday'!AM710,0),"")</f>
        <v/>
      </c>
      <c r="K708" s="119" t="str">
        <f>IF('BB-2024-Friday'!$AJ710&lt;&gt;"",IF('BB-2024-Friday'!$AJ710="t",'BB-2024-Friday'!AN710,0),"")</f>
        <v/>
      </c>
      <c r="L708" s="119" t="str">
        <f>IF('BB-2024-Friday'!$AJ710&lt;&gt;"",IF('BB-2024-Friday'!$AJ710="t",'BB-2024-Friday'!AO710,0),"")</f>
        <v/>
      </c>
      <c r="M708" s="119" t="str">
        <f>IF('BB-2024-Friday'!$AJ710&lt;&gt;"",IF('BB-2024-Friday'!$AJ710="t",'BB-2024-Friday'!AP710,0),"")</f>
        <v/>
      </c>
      <c r="N708" s="120" t="str">
        <f>IF('BB-2024-Friday'!$AJ710&lt;&gt;"",IF('BB-2024-Friday'!$AJ710="m",'BB-2024-Friday'!U710,0),"")</f>
        <v/>
      </c>
      <c r="O708" s="120" t="str">
        <f>IF('BB-2024-Friday'!$AJ710&lt;&gt;"",IF('BB-2024-Friday'!$AJ710="m",'BB-2024-Friday'!V710,0),"")</f>
        <v/>
      </c>
    </row>
    <row r="709" spans="1:15" x14ac:dyDescent="0.25">
      <c r="A709" t="str">
        <f>IF('BB-2024-Friday'!AJ711&lt;&gt;"",'BB-2024-Friday'!AJ711,"")</f>
        <v/>
      </c>
      <c r="B709" t="str">
        <f>IF('BB-2024-Friday'!AJ711&lt;&gt;"",'BB-2024-Friday'!AR711,"")</f>
        <v/>
      </c>
      <c r="C709" t="str">
        <f>IF('BB-2024-Friday'!AJ711="m","v","a")</f>
        <v>a</v>
      </c>
      <c r="D709" s="92" t="str">
        <f>IF('BB-2024-Friday'!AJ711&lt;&gt;"",'BB-2024-Friday'!AI711,"")</f>
        <v/>
      </c>
      <c r="E709" s="119" t="str">
        <f>IF('BB-2024-Friday'!$AJ711&lt;&gt;"",IF('BB-2024-Friday'!$AJ711="t",0,'BB-2024-Friday'!AM711),"")</f>
        <v/>
      </c>
      <c r="F709" s="119" t="str">
        <f>IF('BB-2024-Friday'!$AJ711&lt;&gt;"",IF('BB-2024-Friday'!$AJ711="t",0,'BB-2024-Friday'!AN711),"")</f>
        <v/>
      </c>
      <c r="G709" s="119" t="str">
        <f>IF('BB-2024-Friday'!$AJ711&lt;&gt;"",IF('BB-2024-Friday'!$AJ711="t",0,'BB-2024-Friday'!AO711),"")</f>
        <v/>
      </c>
      <c r="H709" s="119" t="str">
        <f>IF('BB-2024-Friday'!$AJ711&lt;&gt;"",IF('BB-2024-Friday'!$AJ711="t",0,'BB-2024-Friday'!AP711),"")</f>
        <v/>
      </c>
      <c r="I709" s="119" t="str">
        <f>IF('BB-2024-Friday'!$AJ711&lt;&gt;"",IF('BB-2024-Friday'!$AJ711="t",0,'BB-2024-Friday'!AQ711),"")</f>
        <v/>
      </c>
      <c r="J709" s="119" t="str">
        <f>IF('BB-2024-Friday'!$AJ711&lt;&gt;"",IF('BB-2024-Friday'!$AJ711="t",'BB-2024-Friday'!AM711,0),"")</f>
        <v/>
      </c>
      <c r="K709" s="119" t="str">
        <f>IF('BB-2024-Friday'!$AJ711&lt;&gt;"",IF('BB-2024-Friday'!$AJ711="t",'BB-2024-Friday'!AN711,0),"")</f>
        <v/>
      </c>
      <c r="L709" s="119" t="str">
        <f>IF('BB-2024-Friday'!$AJ711&lt;&gt;"",IF('BB-2024-Friday'!$AJ711="t",'BB-2024-Friday'!AO711,0),"")</f>
        <v/>
      </c>
      <c r="M709" s="119" t="str">
        <f>IF('BB-2024-Friday'!$AJ711&lt;&gt;"",IF('BB-2024-Friday'!$AJ711="t",'BB-2024-Friday'!AP711,0),"")</f>
        <v/>
      </c>
      <c r="N709" s="120" t="str">
        <f>IF('BB-2024-Friday'!$AJ711&lt;&gt;"",IF('BB-2024-Friday'!$AJ711="m",'BB-2024-Friday'!U711,0),"")</f>
        <v/>
      </c>
      <c r="O709" s="120" t="str">
        <f>IF('BB-2024-Friday'!$AJ711&lt;&gt;"",IF('BB-2024-Friday'!$AJ711="m",'BB-2024-Friday'!V711,0),"")</f>
        <v/>
      </c>
    </row>
    <row r="710" spans="1:15" x14ac:dyDescent="0.25">
      <c r="A710" t="str">
        <f>IF('BB-2024-Friday'!AJ712&lt;&gt;"",'BB-2024-Friday'!AJ712,"")</f>
        <v/>
      </c>
      <c r="B710" t="str">
        <f>IF('BB-2024-Friday'!AJ712&lt;&gt;"",'BB-2024-Friday'!AR712,"")</f>
        <v/>
      </c>
      <c r="C710" t="str">
        <f>IF('BB-2024-Friday'!AJ712="m","v","a")</f>
        <v>a</v>
      </c>
      <c r="D710" s="92" t="str">
        <f>IF('BB-2024-Friday'!AJ712&lt;&gt;"",'BB-2024-Friday'!AI712,"")</f>
        <v/>
      </c>
      <c r="E710" s="119" t="str">
        <f>IF('BB-2024-Friday'!$AJ712&lt;&gt;"",IF('BB-2024-Friday'!$AJ712="t",0,'BB-2024-Friday'!AM712),"")</f>
        <v/>
      </c>
      <c r="F710" s="119" t="str">
        <f>IF('BB-2024-Friday'!$AJ712&lt;&gt;"",IF('BB-2024-Friday'!$AJ712="t",0,'BB-2024-Friday'!AN712),"")</f>
        <v/>
      </c>
      <c r="G710" s="119" t="str">
        <f>IF('BB-2024-Friday'!$AJ712&lt;&gt;"",IF('BB-2024-Friday'!$AJ712="t",0,'BB-2024-Friday'!AO712),"")</f>
        <v/>
      </c>
      <c r="H710" s="119" t="str">
        <f>IF('BB-2024-Friday'!$AJ712&lt;&gt;"",IF('BB-2024-Friday'!$AJ712="t",0,'BB-2024-Friday'!AP712),"")</f>
        <v/>
      </c>
      <c r="I710" s="119" t="str">
        <f>IF('BB-2024-Friday'!$AJ712&lt;&gt;"",IF('BB-2024-Friday'!$AJ712="t",0,'BB-2024-Friday'!AQ712),"")</f>
        <v/>
      </c>
      <c r="J710" s="119" t="str">
        <f>IF('BB-2024-Friday'!$AJ712&lt;&gt;"",IF('BB-2024-Friday'!$AJ712="t",'BB-2024-Friday'!AM712,0),"")</f>
        <v/>
      </c>
      <c r="K710" s="119" t="str">
        <f>IF('BB-2024-Friday'!$AJ712&lt;&gt;"",IF('BB-2024-Friday'!$AJ712="t",'BB-2024-Friday'!AN712,0),"")</f>
        <v/>
      </c>
      <c r="L710" s="119" t="str">
        <f>IF('BB-2024-Friday'!$AJ712&lt;&gt;"",IF('BB-2024-Friday'!$AJ712="t",'BB-2024-Friday'!AO712,0),"")</f>
        <v/>
      </c>
      <c r="M710" s="119" t="str">
        <f>IF('BB-2024-Friday'!$AJ712&lt;&gt;"",IF('BB-2024-Friday'!$AJ712="t",'BB-2024-Friday'!AP712,0),"")</f>
        <v/>
      </c>
      <c r="N710" s="120" t="str">
        <f>IF('BB-2024-Friday'!$AJ712&lt;&gt;"",IF('BB-2024-Friday'!$AJ712="m",'BB-2024-Friday'!U712,0),"")</f>
        <v/>
      </c>
      <c r="O710" s="120" t="str">
        <f>IF('BB-2024-Friday'!$AJ712&lt;&gt;"",IF('BB-2024-Friday'!$AJ712="m",'BB-2024-Friday'!V712,0),"")</f>
        <v/>
      </c>
    </row>
    <row r="711" spans="1:15" x14ac:dyDescent="0.25">
      <c r="A711" t="str">
        <f>IF('BB-2024-Friday'!AJ713&lt;&gt;"",'BB-2024-Friday'!AJ713,"")</f>
        <v/>
      </c>
      <c r="B711" t="str">
        <f>IF('BB-2024-Friday'!AJ713&lt;&gt;"",'BB-2024-Friday'!AR713,"")</f>
        <v/>
      </c>
      <c r="C711" t="str">
        <f>IF('BB-2024-Friday'!AJ713="m","v","a")</f>
        <v>a</v>
      </c>
      <c r="D711" s="92" t="str">
        <f>IF('BB-2024-Friday'!AJ713&lt;&gt;"",'BB-2024-Friday'!AI713,"")</f>
        <v/>
      </c>
      <c r="E711" s="119" t="str">
        <f>IF('BB-2024-Friday'!$AJ713&lt;&gt;"",IF('BB-2024-Friday'!$AJ713="t",0,'BB-2024-Friday'!AM713),"")</f>
        <v/>
      </c>
      <c r="F711" s="119" t="str">
        <f>IF('BB-2024-Friday'!$AJ713&lt;&gt;"",IF('BB-2024-Friday'!$AJ713="t",0,'BB-2024-Friday'!AN713),"")</f>
        <v/>
      </c>
      <c r="G711" s="119" t="str">
        <f>IF('BB-2024-Friday'!$AJ713&lt;&gt;"",IF('BB-2024-Friday'!$AJ713="t",0,'BB-2024-Friday'!AO713),"")</f>
        <v/>
      </c>
      <c r="H711" s="119" t="str">
        <f>IF('BB-2024-Friday'!$AJ713&lt;&gt;"",IF('BB-2024-Friday'!$AJ713="t",0,'BB-2024-Friday'!AP713),"")</f>
        <v/>
      </c>
      <c r="I711" s="119" t="str">
        <f>IF('BB-2024-Friday'!$AJ713&lt;&gt;"",IF('BB-2024-Friday'!$AJ713="t",0,'BB-2024-Friday'!AQ713),"")</f>
        <v/>
      </c>
      <c r="J711" s="119" t="str">
        <f>IF('BB-2024-Friday'!$AJ713&lt;&gt;"",IF('BB-2024-Friday'!$AJ713="t",'BB-2024-Friday'!AM713,0),"")</f>
        <v/>
      </c>
      <c r="K711" s="119" t="str">
        <f>IF('BB-2024-Friday'!$AJ713&lt;&gt;"",IF('BB-2024-Friday'!$AJ713="t",'BB-2024-Friday'!AN713,0),"")</f>
        <v/>
      </c>
      <c r="L711" s="119" t="str">
        <f>IF('BB-2024-Friday'!$AJ713&lt;&gt;"",IF('BB-2024-Friday'!$AJ713="t",'BB-2024-Friday'!AO713,0),"")</f>
        <v/>
      </c>
      <c r="M711" s="119" t="str">
        <f>IF('BB-2024-Friday'!$AJ713&lt;&gt;"",IF('BB-2024-Friday'!$AJ713="t",'BB-2024-Friday'!AP713,0),"")</f>
        <v/>
      </c>
      <c r="N711" s="120" t="str">
        <f>IF('BB-2024-Friday'!$AJ713&lt;&gt;"",IF('BB-2024-Friday'!$AJ713="m",'BB-2024-Friday'!U713,0),"")</f>
        <v/>
      </c>
      <c r="O711" s="120" t="str">
        <f>IF('BB-2024-Friday'!$AJ713&lt;&gt;"",IF('BB-2024-Friday'!$AJ713="m",'BB-2024-Friday'!V713,0),"")</f>
        <v/>
      </c>
    </row>
    <row r="712" spans="1:15" x14ac:dyDescent="0.25">
      <c r="A712" t="str">
        <f>IF('BB-2024-Friday'!AJ714&lt;&gt;"",'BB-2024-Friday'!AJ714,"")</f>
        <v/>
      </c>
      <c r="B712" t="str">
        <f>IF('BB-2024-Friday'!AJ714&lt;&gt;"",'BB-2024-Friday'!AR714,"")</f>
        <v/>
      </c>
      <c r="C712" t="str">
        <f>IF('BB-2024-Friday'!AJ714="m","v","a")</f>
        <v>a</v>
      </c>
      <c r="D712" s="92" t="str">
        <f>IF('BB-2024-Friday'!AJ714&lt;&gt;"",'BB-2024-Friday'!AI714,"")</f>
        <v/>
      </c>
      <c r="E712" s="119" t="str">
        <f>IF('BB-2024-Friday'!$AJ714&lt;&gt;"",IF('BB-2024-Friday'!$AJ714="t",0,'BB-2024-Friday'!AM714),"")</f>
        <v/>
      </c>
      <c r="F712" s="119" t="str">
        <f>IF('BB-2024-Friday'!$AJ714&lt;&gt;"",IF('BB-2024-Friday'!$AJ714="t",0,'BB-2024-Friday'!AN714),"")</f>
        <v/>
      </c>
      <c r="G712" s="119" t="str">
        <f>IF('BB-2024-Friday'!$AJ714&lt;&gt;"",IF('BB-2024-Friday'!$AJ714="t",0,'BB-2024-Friday'!AO714),"")</f>
        <v/>
      </c>
      <c r="H712" s="119" t="str">
        <f>IF('BB-2024-Friday'!$AJ714&lt;&gt;"",IF('BB-2024-Friday'!$AJ714="t",0,'BB-2024-Friday'!AP714),"")</f>
        <v/>
      </c>
      <c r="I712" s="119" t="str">
        <f>IF('BB-2024-Friday'!$AJ714&lt;&gt;"",IF('BB-2024-Friday'!$AJ714="t",0,'BB-2024-Friday'!AQ714),"")</f>
        <v/>
      </c>
      <c r="J712" s="119" t="str">
        <f>IF('BB-2024-Friday'!$AJ714&lt;&gt;"",IF('BB-2024-Friday'!$AJ714="t",'BB-2024-Friday'!AM714,0),"")</f>
        <v/>
      </c>
      <c r="K712" s="119" t="str">
        <f>IF('BB-2024-Friday'!$AJ714&lt;&gt;"",IF('BB-2024-Friday'!$AJ714="t",'BB-2024-Friday'!AN714,0),"")</f>
        <v/>
      </c>
      <c r="L712" s="119" t="str">
        <f>IF('BB-2024-Friday'!$AJ714&lt;&gt;"",IF('BB-2024-Friday'!$AJ714="t",'BB-2024-Friday'!AO714,0),"")</f>
        <v/>
      </c>
      <c r="M712" s="119" t="str">
        <f>IF('BB-2024-Friday'!$AJ714&lt;&gt;"",IF('BB-2024-Friday'!$AJ714="t",'BB-2024-Friday'!AP714,0),"")</f>
        <v/>
      </c>
      <c r="N712" s="120" t="str">
        <f>IF('BB-2024-Friday'!$AJ714&lt;&gt;"",IF('BB-2024-Friday'!$AJ714="m",'BB-2024-Friday'!U714,0),"")</f>
        <v/>
      </c>
      <c r="O712" s="120" t="str">
        <f>IF('BB-2024-Friday'!$AJ714&lt;&gt;"",IF('BB-2024-Friday'!$AJ714="m",'BB-2024-Friday'!V714,0),"")</f>
        <v/>
      </c>
    </row>
    <row r="713" spans="1:15" x14ac:dyDescent="0.25">
      <c r="A713" t="str">
        <f>IF('BB-2024-Friday'!AJ715&lt;&gt;"",'BB-2024-Friday'!AJ715,"")</f>
        <v/>
      </c>
      <c r="B713" t="str">
        <f>IF('BB-2024-Friday'!AJ715&lt;&gt;"",'BB-2024-Friday'!AR715,"")</f>
        <v/>
      </c>
      <c r="C713" t="str">
        <f>IF('BB-2024-Friday'!AJ715="m","v","a")</f>
        <v>a</v>
      </c>
      <c r="D713" s="92" t="str">
        <f>IF('BB-2024-Friday'!AJ715&lt;&gt;"",'BB-2024-Friday'!AI715,"")</f>
        <v/>
      </c>
      <c r="E713" s="119" t="str">
        <f>IF('BB-2024-Friday'!$AJ715&lt;&gt;"",IF('BB-2024-Friday'!$AJ715="t",0,'BB-2024-Friday'!AM715),"")</f>
        <v/>
      </c>
      <c r="F713" s="119" t="str">
        <f>IF('BB-2024-Friday'!$AJ715&lt;&gt;"",IF('BB-2024-Friday'!$AJ715="t",0,'BB-2024-Friday'!AN715),"")</f>
        <v/>
      </c>
      <c r="G713" s="119" t="str">
        <f>IF('BB-2024-Friday'!$AJ715&lt;&gt;"",IF('BB-2024-Friday'!$AJ715="t",0,'BB-2024-Friday'!AO715),"")</f>
        <v/>
      </c>
      <c r="H713" s="119" t="str">
        <f>IF('BB-2024-Friday'!$AJ715&lt;&gt;"",IF('BB-2024-Friday'!$AJ715="t",0,'BB-2024-Friday'!AP715),"")</f>
        <v/>
      </c>
      <c r="I713" s="119" t="str">
        <f>IF('BB-2024-Friday'!$AJ715&lt;&gt;"",IF('BB-2024-Friday'!$AJ715="t",0,'BB-2024-Friday'!AQ715),"")</f>
        <v/>
      </c>
      <c r="J713" s="119" t="str">
        <f>IF('BB-2024-Friday'!$AJ715&lt;&gt;"",IF('BB-2024-Friday'!$AJ715="t",'BB-2024-Friday'!AM715,0),"")</f>
        <v/>
      </c>
      <c r="K713" s="119" t="str">
        <f>IF('BB-2024-Friday'!$AJ715&lt;&gt;"",IF('BB-2024-Friday'!$AJ715="t",'BB-2024-Friday'!AN715,0),"")</f>
        <v/>
      </c>
      <c r="L713" s="119" t="str">
        <f>IF('BB-2024-Friday'!$AJ715&lt;&gt;"",IF('BB-2024-Friday'!$AJ715="t",'BB-2024-Friday'!AO715,0),"")</f>
        <v/>
      </c>
      <c r="M713" s="119" t="str">
        <f>IF('BB-2024-Friday'!$AJ715&lt;&gt;"",IF('BB-2024-Friday'!$AJ715="t",'BB-2024-Friday'!AP715,0),"")</f>
        <v/>
      </c>
      <c r="N713" s="120" t="str">
        <f>IF('BB-2024-Friday'!$AJ715&lt;&gt;"",IF('BB-2024-Friday'!$AJ715="m",'BB-2024-Friday'!U715,0),"")</f>
        <v/>
      </c>
      <c r="O713" s="120" t="str">
        <f>IF('BB-2024-Friday'!$AJ715&lt;&gt;"",IF('BB-2024-Friday'!$AJ715="m",'BB-2024-Friday'!V715,0),"")</f>
        <v/>
      </c>
    </row>
    <row r="714" spans="1:15" x14ac:dyDescent="0.25">
      <c r="A714" t="str">
        <f>IF('BB-2024-Friday'!AJ716&lt;&gt;"",'BB-2024-Friday'!AJ716,"")</f>
        <v/>
      </c>
      <c r="B714" t="str">
        <f>IF('BB-2024-Friday'!AJ716&lt;&gt;"",'BB-2024-Friday'!AR716,"")</f>
        <v/>
      </c>
      <c r="C714" t="str">
        <f>IF('BB-2024-Friday'!AJ716="m","v","a")</f>
        <v>a</v>
      </c>
      <c r="D714" s="92" t="str">
        <f>IF('BB-2024-Friday'!AJ716&lt;&gt;"",'BB-2024-Friday'!AI716,"")</f>
        <v/>
      </c>
      <c r="E714" s="119" t="str">
        <f>IF('BB-2024-Friday'!$AJ716&lt;&gt;"",IF('BB-2024-Friday'!$AJ716="t",0,'BB-2024-Friday'!AM716),"")</f>
        <v/>
      </c>
      <c r="F714" s="119" t="str">
        <f>IF('BB-2024-Friday'!$AJ716&lt;&gt;"",IF('BB-2024-Friday'!$AJ716="t",0,'BB-2024-Friday'!AN716),"")</f>
        <v/>
      </c>
      <c r="G714" s="119" t="str">
        <f>IF('BB-2024-Friday'!$AJ716&lt;&gt;"",IF('BB-2024-Friday'!$AJ716="t",0,'BB-2024-Friday'!AO716),"")</f>
        <v/>
      </c>
      <c r="H714" s="119" t="str">
        <f>IF('BB-2024-Friday'!$AJ716&lt;&gt;"",IF('BB-2024-Friday'!$AJ716="t",0,'BB-2024-Friday'!AP716),"")</f>
        <v/>
      </c>
      <c r="I714" s="119" t="str">
        <f>IF('BB-2024-Friday'!$AJ716&lt;&gt;"",IF('BB-2024-Friday'!$AJ716="t",0,'BB-2024-Friday'!AQ716),"")</f>
        <v/>
      </c>
      <c r="J714" s="119" t="str">
        <f>IF('BB-2024-Friday'!$AJ716&lt;&gt;"",IF('BB-2024-Friday'!$AJ716="t",'BB-2024-Friday'!AM716,0),"")</f>
        <v/>
      </c>
      <c r="K714" s="119" t="str">
        <f>IF('BB-2024-Friday'!$AJ716&lt;&gt;"",IF('BB-2024-Friday'!$AJ716="t",'BB-2024-Friday'!AN716,0),"")</f>
        <v/>
      </c>
      <c r="L714" s="119" t="str">
        <f>IF('BB-2024-Friday'!$AJ716&lt;&gt;"",IF('BB-2024-Friday'!$AJ716="t",'BB-2024-Friday'!AO716,0),"")</f>
        <v/>
      </c>
      <c r="M714" s="119" t="str">
        <f>IF('BB-2024-Friday'!$AJ716&lt;&gt;"",IF('BB-2024-Friday'!$AJ716="t",'BB-2024-Friday'!AP716,0),"")</f>
        <v/>
      </c>
      <c r="N714" s="120" t="str">
        <f>IF('BB-2024-Friday'!$AJ716&lt;&gt;"",IF('BB-2024-Friday'!$AJ716="m",'BB-2024-Friday'!U716,0),"")</f>
        <v/>
      </c>
      <c r="O714" s="120" t="str">
        <f>IF('BB-2024-Friday'!$AJ716&lt;&gt;"",IF('BB-2024-Friday'!$AJ716="m",'BB-2024-Friday'!V716,0),"")</f>
        <v/>
      </c>
    </row>
    <row r="715" spans="1:15" x14ac:dyDescent="0.25">
      <c r="A715" t="str">
        <f>IF('BB-2024-Friday'!AJ717&lt;&gt;"",'BB-2024-Friday'!AJ717,"")</f>
        <v/>
      </c>
      <c r="B715" t="str">
        <f>IF('BB-2024-Friday'!AJ717&lt;&gt;"",'BB-2024-Friday'!AR717,"")</f>
        <v/>
      </c>
      <c r="C715" t="str">
        <f>IF('BB-2024-Friday'!AJ717="m","v","a")</f>
        <v>a</v>
      </c>
      <c r="D715" s="92" t="str">
        <f>IF('BB-2024-Friday'!AJ717&lt;&gt;"",'BB-2024-Friday'!AI717,"")</f>
        <v/>
      </c>
      <c r="E715" s="119" t="str">
        <f>IF('BB-2024-Friday'!$AJ717&lt;&gt;"",IF('BB-2024-Friday'!$AJ717="t",0,'BB-2024-Friday'!AM717),"")</f>
        <v/>
      </c>
      <c r="F715" s="119" t="str">
        <f>IF('BB-2024-Friday'!$AJ717&lt;&gt;"",IF('BB-2024-Friday'!$AJ717="t",0,'BB-2024-Friday'!AN717),"")</f>
        <v/>
      </c>
      <c r="G715" s="119" t="str">
        <f>IF('BB-2024-Friday'!$AJ717&lt;&gt;"",IF('BB-2024-Friday'!$AJ717="t",0,'BB-2024-Friday'!AO717),"")</f>
        <v/>
      </c>
      <c r="H715" s="119" t="str">
        <f>IF('BB-2024-Friday'!$AJ717&lt;&gt;"",IF('BB-2024-Friday'!$AJ717="t",0,'BB-2024-Friday'!AP717),"")</f>
        <v/>
      </c>
      <c r="I715" s="119" t="str">
        <f>IF('BB-2024-Friday'!$AJ717&lt;&gt;"",IF('BB-2024-Friday'!$AJ717="t",0,'BB-2024-Friday'!AQ717),"")</f>
        <v/>
      </c>
      <c r="J715" s="119" t="str">
        <f>IF('BB-2024-Friday'!$AJ717&lt;&gt;"",IF('BB-2024-Friday'!$AJ717="t",'BB-2024-Friday'!AM717,0),"")</f>
        <v/>
      </c>
      <c r="K715" s="119" t="str">
        <f>IF('BB-2024-Friday'!$AJ717&lt;&gt;"",IF('BB-2024-Friday'!$AJ717="t",'BB-2024-Friday'!AN717,0),"")</f>
        <v/>
      </c>
      <c r="L715" s="119" t="str">
        <f>IF('BB-2024-Friday'!$AJ717&lt;&gt;"",IF('BB-2024-Friday'!$AJ717="t",'BB-2024-Friday'!AO717,0),"")</f>
        <v/>
      </c>
      <c r="M715" s="119" t="str">
        <f>IF('BB-2024-Friday'!$AJ717&lt;&gt;"",IF('BB-2024-Friday'!$AJ717="t",'BB-2024-Friday'!AP717,0),"")</f>
        <v/>
      </c>
      <c r="N715" s="120" t="str">
        <f>IF('BB-2024-Friday'!$AJ717&lt;&gt;"",IF('BB-2024-Friday'!$AJ717="m",'BB-2024-Friday'!U717,0),"")</f>
        <v/>
      </c>
      <c r="O715" s="120" t="str">
        <f>IF('BB-2024-Friday'!$AJ717&lt;&gt;"",IF('BB-2024-Friday'!$AJ717="m",'BB-2024-Friday'!V717,0),"")</f>
        <v/>
      </c>
    </row>
    <row r="716" spans="1:15" x14ac:dyDescent="0.25">
      <c r="A716" t="str">
        <f>IF('BB-2024-Friday'!AJ718&lt;&gt;"",'BB-2024-Friday'!AJ718,"")</f>
        <v/>
      </c>
      <c r="B716" t="str">
        <f>IF('BB-2024-Friday'!AJ718&lt;&gt;"",'BB-2024-Friday'!AR718,"")</f>
        <v/>
      </c>
      <c r="C716" t="str">
        <f>IF('BB-2024-Friday'!AJ718="m","v","a")</f>
        <v>a</v>
      </c>
      <c r="D716" s="92" t="str">
        <f>IF('BB-2024-Friday'!AJ718&lt;&gt;"",'BB-2024-Friday'!AI718,"")</f>
        <v/>
      </c>
      <c r="E716" s="119" t="str">
        <f>IF('BB-2024-Friday'!$AJ718&lt;&gt;"",IF('BB-2024-Friday'!$AJ718="t",0,'BB-2024-Friday'!AM718),"")</f>
        <v/>
      </c>
      <c r="F716" s="119" t="str">
        <f>IF('BB-2024-Friday'!$AJ718&lt;&gt;"",IF('BB-2024-Friday'!$AJ718="t",0,'BB-2024-Friday'!AN718),"")</f>
        <v/>
      </c>
      <c r="G716" s="119" t="str">
        <f>IF('BB-2024-Friday'!$AJ718&lt;&gt;"",IF('BB-2024-Friday'!$AJ718="t",0,'BB-2024-Friday'!AO718),"")</f>
        <v/>
      </c>
      <c r="H716" s="119" t="str">
        <f>IF('BB-2024-Friday'!$AJ718&lt;&gt;"",IF('BB-2024-Friday'!$AJ718="t",0,'BB-2024-Friday'!AP718),"")</f>
        <v/>
      </c>
      <c r="I716" s="119" t="str">
        <f>IF('BB-2024-Friday'!$AJ718&lt;&gt;"",IF('BB-2024-Friday'!$AJ718="t",0,'BB-2024-Friday'!AQ718),"")</f>
        <v/>
      </c>
      <c r="J716" s="119" t="str">
        <f>IF('BB-2024-Friday'!$AJ718&lt;&gt;"",IF('BB-2024-Friday'!$AJ718="t",'BB-2024-Friday'!AM718,0),"")</f>
        <v/>
      </c>
      <c r="K716" s="119" t="str">
        <f>IF('BB-2024-Friday'!$AJ718&lt;&gt;"",IF('BB-2024-Friday'!$AJ718="t",'BB-2024-Friday'!AN718,0),"")</f>
        <v/>
      </c>
      <c r="L716" s="119" t="str">
        <f>IF('BB-2024-Friday'!$AJ718&lt;&gt;"",IF('BB-2024-Friday'!$AJ718="t",'BB-2024-Friday'!AO718,0),"")</f>
        <v/>
      </c>
      <c r="M716" s="119" t="str">
        <f>IF('BB-2024-Friday'!$AJ718&lt;&gt;"",IF('BB-2024-Friday'!$AJ718="t",'BB-2024-Friday'!AP718,0),"")</f>
        <v/>
      </c>
      <c r="N716" s="120" t="str">
        <f>IF('BB-2024-Friday'!$AJ718&lt;&gt;"",IF('BB-2024-Friday'!$AJ718="m",'BB-2024-Friday'!U718,0),"")</f>
        <v/>
      </c>
      <c r="O716" s="120" t="str">
        <f>IF('BB-2024-Friday'!$AJ718&lt;&gt;"",IF('BB-2024-Friday'!$AJ718="m",'BB-2024-Friday'!V718,0),"")</f>
        <v/>
      </c>
    </row>
    <row r="717" spans="1:15" x14ac:dyDescent="0.25">
      <c r="A717" t="str">
        <f>IF('BB-2024-Friday'!AJ719&lt;&gt;"",'BB-2024-Friday'!AJ719,"")</f>
        <v/>
      </c>
      <c r="B717" t="str">
        <f>IF('BB-2024-Friday'!AJ719&lt;&gt;"",'BB-2024-Friday'!AR719,"")</f>
        <v/>
      </c>
      <c r="C717" t="str">
        <f>IF('BB-2024-Friday'!AJ719="m","v","a")</f>
        <v>a</v>
      </c>
      <c r="D717" s="92" t="str">
        <f>IF('BB-2024-Friday'!AJ719&lt;&gt;"",'BB-2024-Friday'!AI719,"")</f>
        <v/>
      </c>
      <c r="E717" s="119" t="str">
        <f>IF('BB-2024-Friday'!$AJ719&lt;&gt;"",IF('BB-2024-Friday'!$AJ719="t",0,'BB-2024-Friday'!AM719),"")</f>
        <v/>
      </c>
      <c r="F717" s="119" t="str">
        <f>IF('BB-2024-Friday'!$AJ719&lt;&gt;"",IF('BB-2024-Friday'!$AJ719="t",0,'BB-2024-Friday'!AN719),"")</f>
        <v/>
      </c>
      <c r="G717" s="119" t="str">
        <f>IF('BB-2024-Friday'!$AJ719&lt;&gt;"",IF('BB-2024-Friday'!$AJ719="t",0,'BB-2024-Friday'!AO719),"")</f>
        <v/>
      </c>
      <c r="H717" s="119" t="str">
        <f>IF('BB-2024-Friday'!$AJ719&lt;&gt;"",IF('BB-2024-Friday'!$AJ719="t",0,'BB-2024-Friday'!AP719),"")</f>
        <v/>
      </c>
      <c r="I717" s="119" t="str">
        <f>IF('BB-2024-Friday'!$AJ719&lt;&gt;"",IF('BB-2024-Friday'!$AJ719="t",0,'BB-2024-Friday'!AQ719),"")</f>
        <v/>
      </c>
      <c r="J717" s="119" t="str">
        <f>IF('BB-2024-Friday'!$AJ719&lt;&gt;"",IF('BB-2024-Friday'!$AJ719="t",'BB-2024-Friday'!AM719,0),"")</f>
        <v/>
      </c>
      <c r="K717" s="119" t="str">
        <f>IF('BB-2024-Friday'!$AJ719&lt;&gt;"",IF('BB-2024-Friday'!$AJ719="t",'BB-2024-Friday'!AN719,0),"")</f>
        <v/>
      </c>
      <c r="L717" s="119" t="str">
        <f>IF('BB-2024-Friday'!$AJ719&lt;&gt;"",IF('BB-2024-Friday'!$AJ719="t",'BB-2024-Friday'!AO719,0),"")</f>
        <v/>
      </c>
      <c r="M717" s="119" t="str">
        <f>IF('BB-2024-Friday'!$AJ719&lt;&gt;"",IF('BB-2024-Friday'!$AJ719="t",'BB-2024-Friday'!AP719,0),"")</f>
        <v/>
      </c>
      <c r="N717" s="120" t="str">
        <f>IF('BB-2024-Friday'!$AJ719&lt;&gt;"",IF('BB-2024-Friday'!$AJ719="m",'BB-2024-Friday'!U719,0),"")</f>
        <v/>
      </c>
      <c r="O717" s="120" t="str">
        <f>IF('BB-2024-Friday'!$AJ719&lt;&gt;"",IF('BB-2024-Friday'!$AJ719="m",'BB-2024-Friday'!V719,0),"")</f>
        <v/>
      </c>
    </row>
    <row r="718" spans="1:15" x14ac:dyDescent="0.25">
      <c r="A718" t="str">
        <f>IF('BB-2024-Friday'!AJ720&lt;&gt;"",'BB-2024-Friday'!AJ720,"")</f>
        <v/>
      </c>
      <c r="B718" t="str">
        <f>IF('BB-2024-Friday'!AJ720&lt;&gt;"",'BB-2024-Friday'!AR720,"")</f>
        <v/>
      </c>
      <c r="C718" t="str">
        <f>IF('BB-2024-Friday'!AJ720="m","v","a")</f>
        <v>a</v>
      </c>
      <c r="D718" s="92" t="str">
        <f>IF('BB-2024-Friday'!AJ720&lt;&gt;"",'BB-2024-Friday'!AI720,"")</f>
        <v/>
      </c>
      <c r="E718" s="119" t="str">
        <f>IF('BB-2024-Friday'!$AJ720&lt;&gt;"",IF('BB-2024-Friday'!$AJ720="t",0,'BB-2024-Friday'!AM720),"")</f>
        <v/>
      </c>
      <c r="F718" s="119" t="str">
        <f>IF('BB-2024-Friday'!$AJ720&lt;&gt;"",IF('BB-2024-Friday'!$AJ720="t",0,'BB-2024-Friday'!AN720),"")</f>
        <v/>
      </c>
      <c r="G718" s="119" t="str">
        <f>IF('BB-2024-Friday'!$AJ720&lt;&gt;"",IF('BB-2024-Friday'!$AJ720="t",0,'BB-2024-Friday'!AO720),"")</f>
        <v/>
      </c>
      <c r="H718" s="119" t="str">
        <f>IF('BB-2024-Friday'!$AJ720&lt;&gt;"",IF('BB-2024-Friday'!$AJ720="t",0,'BB-2024-Friday'!AP720),"")</f>
        <v/>
      </c>
      <c r="I718" s="119" t="str">
        <f>IF('BB-2024-Friday'!$AJ720&lt;&gt;"",IF('BB-2024-Friday'!$AJ720="t",0,'BB-2024-Friday'!AQ720),"")</f>
        <v/>
      </c>
      <c r="J718" s="119" t="str">
        <f>IF('BB-2024-Friday'!$AJ720&lt;&gt;"",IF('BB-2024-Friday'!$AJ720="t",'BB-2024-Friday'!AM720,0),"")</f>
        <v/>
      </c>
      <c r="K718" s="119" t="str">
        <f>IF('BB-2024-Friday'!$AJ720&lt;&gt;"",IF('BB-2024-Friday'!$AJ720="t",'BB-2024-Friday'!AN720,0),"")</f>
        <v/>
      </c>
      <c r="L718" s="119" t="str">
        <f>IF('BB-2024-Friday'!$AJ720&lt;&gt;"",IF('BB-2024-Friday'!$AJ720="t",'BB-2024-Friday'!AO720,0),"")</f>
        <v/>
      </c>
      <c r="M718" s="119" t="str">
        <f>IF('BB-2024-Friday'!$AJ720&lt;&gt;"",IF('BB-2024-Friday'!$AJ720="t",'BB-2024-Friday'!AP720,0),"")</f>
        <v/>
      </c>
      <c r="N718" s="120" t="str">
        <f>IF('BB-2024-Friday'!$AJ720&lt;&gt;"",IF('BB-2024-Friday'!$AJ720="m",'BB-2024-Friday'!U720,0),"")</f>
        <v/>
      </c>
      <c r="O718" s="120" t="str">
        <f>IF('BB-2024-Friday'!$AJ720&lt;&gt;"",IF('BB-2024-Friday'!$AJ720="m",'BB-2024-Friday'!V720,0),"")</f>
        <v/>
      </c>
    </row>
    <row r="719" spans="1:15" x14ac:dyDescent="0.25">
      <c r="A719" t="str">
        <f>IF('BB-2024-Friday'!AJ721&lt;&gt;"",'BB-2024-Friday'!AJ721,"")</f>
        <v/>
      </c>
      <c r="B719" t="str">
        <f>IF('BB-2024-Friday'!AJ721&lt;&gt;"",'BB-2024-Friday'!AR721,"")</f>
        <v/>
      </c>
      <c r="C719" t="str">
        <f>IF('BB-2024-Friday'!AJ721="m","v","a")</f>
        <v>a</v>
      </c>
      <c r="D719" s="92" t="str">
        <f>IF('BB-2024-Friday'!AJ721&lt;&gt;"",'BB-2024-Friday'!AI721,"")</f>
        <v/>
      </c>
      <c r="E719" s="119" t="str">
        <f>IF('BB-2024-Friday'!$AJ721&lt;&gt;"",IF('BB-2024-Friday'!$AJ721="t",0,'BB-2024-Friday'!AM721),"")</f>
        <v/>
      </c>
      <c r="F719" s="119" t="str">
        <f>IF('BB-2024-Friday'!$AJ721&lt;&gt;"",IF('BB-2024-Friday'!$AJ721="t",0,'BB-2024-Friday'!AN721),"")</f>
        <v/>
      </c>
      <c r="G719" s="119" t="str">
        <f>IF('BB-2024-Friday'!$AJ721&lt;&gt;"",IF('BB-2024-Friday'!$AJ721="t",0,'BB-2024-Friday'!AO721),"")</f>
        <v/>
      </c>
      <c r="H719" s="119" t="str">
        <f>IF('BB-2024-Friday'!$AJ721&lt;&gt;"",IF('BB-2024-Friday'!$AJ721="t",0,'BB-2024-Friday'!AP721),"")</f>
        <v/>
      </c>
      <c r="I719" s="119" t="str">
        <f>IF('BB-2024-Friday'!$AJ721&lt;&gt;"",IF('BB-2024-Friday'!$AJ721="t",0,'BB-2024-Friday'!AQ721),"")</f>
        <v/>
      </c>
      <c r="J719" s="119" t="str">
        <f>IF('BB-2024-Friday'!$AJ721&lt;&gt;"",IF('BB-2024-Friday'!$AJ721="t",'BB-2024-Friday'!AM721,0),"")</f>
        <v/>
      </c>
      <c r="K719" s="119" t="str">
        <f>IF('BB-2024-Friday'!$AJ721&lt;&gt;"",IF('BB-2024-Friday'!$AJ721="t",'BB-2024-Friday'!AN721,0),"")</f>
        <v/>
      </c>
      <c r="L719" s="119" t="str">
        <f>IF('BB-2024-Friday'!$AJ721&lt;&gt;"",IF('BB-2024-Friday'!$AJ721="t",'BB-2024-Friday'!AO721,0),"")</f>
        <v/>
      </c>
      <c r="M719" s="119" t="str">
        <f>IF('BB-2024-Friday'!$AJ721&lt;&gt;"",IF('BB-2024-Friday'!$AJ721="t",'BB-2024-Friday'!AP721,0),"")</f>
        <v/>
      </c>
      <c r="N719" s="120" t="str">
        <f>IF('BB-2024-Friday'!$AJ721&lt;&gt;"",IF('BB-2024-Friday'!$AJ721="m",'BB-2024-Friday'!U721,0),"")</f>
        <v/>
      </c>
      <c r="O719" s="120" t="str">
        <f>IF('BB-2024-Friday'!$AJ721&lt;&gt;"",IF('BB-2024-Friday'!$AJ721="m",'BB-2024-Friday'!V721,0),"")</f>
        <v/>
      </c>
    </row>
    <row r="720" spans="1:15" x14ac:dyDescent="0.25">
      <c r="A720" t="str">
        <f>IF('BB-2024-Friday'!AJ722&lt;&gt;"",'BB-2024-Friday'!AJ722,"")</f>
        <v/>
      </c>
      <c r="B720" t="str">
        <f>IF('BB-2024-Friday'!AJ722&lt;&gt;"",'BB-2024-Friday'!AR722,"")</f>
        <v/>
      </c>
      <c r="C720" t="str">
        <f>IF('BB-2024-Friday'!AJ722="m","v","a")</f>
        <v>a</v>
      </c>
      <c r="D720" s="92" t="str">
        <f>IF('BB-2024-Friday'!AJ722&lt;&gt;"",'BB-2024-Friday'!AI722,"")</f>
        <v/>
      </c>
      <c r="E720" s="119" t="str">
        <f>IF('BB-2024-Friday'!$AJ722&lt;&gt;"",IF('BB-2024-Friday'!$AJ722="t",0,'BB-2024-Friday'!AM722),"")</f>
        <v/>
      </c>
      <c r="F720" s="119" t="str">
        <f>IF('BB-2024-Friday'!$AJ722&lt;&gt;"",IF('BB-2024-Friday'!$AJ722="t",0,'BB-2024-Friday'!AN722),"")</f>
        <v/>
      </c>
      <c r="G720" s="119" t="str">
        <f>IF('BB-2024-Friday'!$AJ722&lt;&gt;"",IF('BB-2024-Friday'!$AJ722="t",0,'BB-2024-Friday'!AO722),"")</f>
        <v/>
      </c>
      <c r="H720" s="119" t="str">
        <f>IF('BB-2024-Friday'!$AJ722&lt;&gt;"",IF('BB-2024-Friday'!$AJ722="t",0,'BB-2024-Friday'!AP722),"")</f>
        <v/>
      </c>
      <c r="I720" s="119" t="str">
        <f>IF('BB-2024-Friday'!$AJ722&lt;&gt;"",IF('BB-2024-Friday'!$AJ722="t",0,'BB-2024-Friday'!AQ722),"")</f>
        <v/>
      </c>
      <c r="J720" s="119" t="str">
        <f>IF('BB-2024-Friday'!$AJ722&lt;&gt;"",IF('BB-2024-Friday'!$AJ722="t",'BB-2024-Friday'!AM722,0),"")</f>
        <v/>
      </c>
      <c r="K720" s="119" t="str">
        <f>IF('BB-2024-Friday'!$AJ722&lt;&gt;"",IF('BB-2024-Friday'!$AJ722="t",'BB-2024-Friday'!AN722,0),"")</f>
        <v/>
      </c>
      <c r="L720" s="119" t="str">
        <f>IF('BB-2024-Friday'!$AJ722&lt;&gt;"",IF('BB-2024-Friday'!$AJ722="t",'BB-2024-Friday'!AO722,0),"")</f>
        <v/>
      </c>
      <c r="M720" s="119" t="str">
        <f>IF('BB-2024-Friday'!$AJ722&lt;&gt;"",IF('BB-2024-Friday'!$AJ722="t",'BB-2024-Friday'!AP722,0),"")</f>
        <v/>
      </c>
      <c r="N720" s="120" t="str">
        <f>IF('BB-2024-Friday'!$AJ722&lt;&gt;"",IF('BB-2024-Friday'!$AJ722="m",'BB-2024-Friday'!U722,0),"")</f>
        <v/>
      </c>
      <c r="O720" s="120" t="str">
        <f>IF('BB-2024-Friday'!$AJ722&lt;&gt;"",IF('BB-2024-Friday'!$AJ722="m",'BB-2024-Friday'!V722,0),"")</f>
        <v/>
      </c>
    </row>
    <row r="721" spans="1:15" x14ac:dyDescent="0.25">
      <c r="A721" t="str">
        <f>IF('BB-2024-Friday'!AJ723&lt;&gt;"",'BB-2024-Friday'!AJ723,"")</f>
        <v/>
      </c>
      <c r="B721" t="str">
        <f>IF('BB-2024-Friday'!AJ723&lt;&gt;"",'BB-2024-Friday'!AR723,"")</f>
        <v/>
      </c>
      <c r="C721" t="str">
        <f>IF('BB-2024-Friday'!AJ723="m","v","a")</f>
        <v>a</v>
      </c>
      <c r="D721" s="92" t="str">
        <f>IF('BB-2024-Friday'!AJ723&lt;&gt;"",'BB-2024-Friday'!AI723,"")</f>
        <v/>
      </c>
      <c r="E721" s="119" t="str">
        <f>IF('BB-2024-Friday'!$AJ723&lt;&gt;"",IF('BB-2024-Friday'!$AJ723="t",0,'BB-2024-Friday'!AM723),"")</f>
        <v/>
      </c>
      <c r="F721" s="119" t="str">
        <f>IF('BB-2024-Friday'!$AJ723&lt;&gt;"",IF('BB-2024-Friday'!$AJ723="t",0,'BB-2024-Friday'!AN723),"")</f>
        <v/>
      </c>
      <c r="G721" s="119" t="str">
        <f>IF('BB-2024-Friday'!$AJ723&lt;&gt;"",IF('BB-2024-Friday'!$AJ723="t",0,'BB-2024-Friday'!AO723),"")</f>
        <v/>
      </c>
      <c r="H721" s="119" t="str">
        <f>IF('BB-2024-Friday'!$AJ723&lt;&gt;"",IF('BB-2024-Friday'!$AJ723="t",0,'BB-2024-Friday'!AP723),"")</f>
        <v/>
      </c>
      <c r="I721" s="119" t="str">
        <f>IF('BB-2024-Friday'!$AJ723&lt;&gt;"",IF('BB-2024-Friday'!$AJ723="t",0,'BB-2024-Friday'!AQ723),"")</f>
        <v/>
      </c>
      <c r="J721" s="119" t="str">
        <f>IF('BB-2024-Friday'!$AJ723&lt;&gt;"",IF('BB-2024-Friday'!$AJ723="t",'BB-2024-Friday'!AM723,0),"")</f>
        <v/>
      </c>
      <c r="K721" s="119" t="str">
        <f>IF('BB-2024-Friday'!$AJ723&lt;&gt;"",IF('BB-2024-Friday'!$AJ723="t",'BB-2024-Friday'!AN723,0),"")</f>
        <v/>
      </c>
      <c r="L721" s="119" t="str">
        <f>IF('BB-2024-Friday'!$AJ723&lt;&gt;"",IF('BB-2024-Friday'!$AJ723="t",'BB-2024-Friday'!AO723,0),"")</f>
        <v/>
      </c>
      <c r="M721" s="119" t="str">
        <f>IF('BB-2024-Friday'!$AJ723&lt;&gt;"",IF('BB-2024-Friday'!$AJ723="t",'BB-2024-Friday'!AP723,0),"")</f>
        <v/>
      </c>
      <c r="N721" s="120" t="str">
        <f>IF('BB-2024-Friday'!$AJ723&lt;&gt;"",IF('BB-2024-Friday'!$AJ723="m",'BB-2024-Friday'!U723,0),"")</f>
        <v/>
      </c>
      <c r="O721" s="120" t="str">
        <f>IF('BB-2024-Friday'!$AJ723&lt;&gt;"",IF('BB-2024-Friday'!$AJ723="m",'BB-2024-Friday'!V723,0),"")</f>
        <v/>
      </c>
    </row>
    <row r="722" spans="1:15" x14ac:dyDescent="0.25">
      <c r="A722" t="str">
        <f>IF('BB-2024-Friday'!AJ724&lt;&gt;"",'BB-2024-Friday'!AJ724,"")</f>
        <v/>
      </c>
      <c r="B722" t="str">
        <f>IF('BB-2024-Friday'!AJ724&lt;&gt;"",'BB-2024-Friday'!AR724,"")</f>
        <v/>
      </c>
      <c r="C722" t="str">
        <f>IF('BB-2024-Friday'!AJ724="m","v","a")</f>
        <v>a</v>
      </c>
      <c r="D722" s="92" t="str">
        <f>IF('BB-2024-Friday'!AJ724&lt;&gt;"",'BB-2024-Friday'!AI724,"")</f>
        <v/>
      </c>
      <c r="E722" s="119" t="str">
        <f>IF('BB-2024-Friday'!$AJ724&lt;&gt;"",IF('BB-2024-Friday'!$AJ724="t",0,'BB-2024-Friday'!AM724),"")</f>
        <v/>
      </c>
      <c r="F722" s="119" t="str">
        <f>IF('BB-2024-Friday'!$AJ724&lt;&gt;"",IF('BB-2024-Friday'!$AJ724="t",0,'BB-2024-Friday'!AN724),"")</f>
        <v/>
      </c>
      <c r="G722" s="119" t="str">
        <f>IF('BB-2024-Friday'!$AJ724&lt;&gt;"",IF('BB-2024-Friday'!$AJ724="t",0,'BB-2024-Friday'!AO724),"")</f>
        <v/>
      </c>
      <c r="H722" s="119" t="str">
        <f>IF('BB-2024-Friday'!$AJ724&lt;&gt;"",IF('BB-2024-Friday'!$AJ724="t",0,'BB-2024-Friday'!AP724),"")</f>
        <v/>
      </c>
      <c r="I722" s="119" t="str">
        <f>IF('BB-2024-Friday'!$AJ724&lt;&gt;"",IF('BB-2024-Friday'!$AJ724="t",0,'BB-2024-Friday'!AQ724),"")</f>
        <v/>
      </c>
      <c r="J722" s="119" t="str">
        <f>IF('BB-2024-Friday'!$AJ724&lt;&gt;"",IF('BB-2024-Friday'!$AJ724="t",'BB-2024-Friday'!AM724,0),"")</f>
        <v/>
      </c>
      <c r="K722" s="119" t="str">
        <f>IF('BB-2024-Friday'!$AJ724&lt;&gt;"",IF('BB-2024-Friday'!$AJ724="t",'BB-2024-Friday'!AN724,0),"")</f>
        <v/>
      </c>
      <c r="L722" s="119" t="str">
        <f>IF('BB-2024-Friday'!$AJ724&lt;&gt;"",IF('BB-2024-Friday'!$AJ724="t",'BB-2024-Friday'!AO724,0),"")</f>
        <v/>
      </c>
      <c r="M722" s="119" t="str">
        <f>IF('BB-2024-Friday'!$AJ724&lt;&gt;"",IF('BB-2024-Friday'!$AJ724="t",'BB-2024-Friday'!AP724,0),"")</f>
        <v/>
      </c>
      <c r="N722" s="120" t="str">
        <f>IF('BB-2024-Friday'!$AJ724&lt;&gt;"",IF('BB-2024-Friday'!$AJ724="m",'BB-2024-Friday'!U724,0),"")</f>
        <v/>
      </c>
      <c r="O722" s="120" t="str">
        <f>IF('BB-2024-Friday'!$AJ724&lt;&gt;"",IF('BB-2024-Friday'!$AJ724="m",'BB-2024-Friday'!V724,0),"")</f>
        <v/>
      </c>
    </row>
    <row r="723" spans="1:15" x14ac:dyDescent="0.25">
      <c r="A723" t="str">
        <f>IF('BB-2024-Friday'!AJ725&lt;&gt;"",'BB-2024-Friday'!AJ725,"")</f>
        <v/>
      </c>
      <c r="B723" t="str">
        <f>IF('BB-2024-Friday'!AJ725&lt;&gt;"",'BB-2024-Friday'!AR725,"")</f>
        <v/>
      </c>
      <c r="C723" t="str">
        <f>IF('BB-2024-Friday'!AJ725="m","v","a")</f>
        <v>a</v>
      </c>
      <c r="D723" s="92" t="str">
        <f>IF('BB-2024-Friday'!AJ725&lt;&gt;"",'BB-2024-Friday'!AI725,"")</f>
        <v/>
      </c>
      <c r="E723" s="119" t="str">
        <f>IF('BB-2024-Friday'!$AJ725&lt;&gt;"",IF('BB-2024-Friday'!$AJ725="t",0,'BB-2024-Friday'!AM725),"")</f>
        <v/>
      </c>
      <c r="F723" s="119" t="str">
        <f>IF('BB-2024-Friday'!$AJ725&lt;&gt;"",IF('BB-2024-Friday'!$AJ725="t",0,'BB-2024-Friday'!AN725),"")</f>
        <v/>
      </c>
      <c r="G723" s="119" t="str">
        <f>IF('BB-2024-Friday'!$AJ725&lt;&gt;"",IF('BB-2024-Friday'!$AJ725="t",0,'BB-2024-Friday'!AO725),"")</f>
        <v/>
      </c>
      <c r="H723" s="119" t="str">
        <f>IF('BB-2024-Friday'!$AJ725&lt;&gt;"",IF('BB-2024-Friday'!$AJ725="t",0,'BB-2024-Friday'!AP725),"")</f>
        <v/>
      </c>
      <c r="I723" s="119" t="str">
        <f>IF('BB-2024-Friday'!$AJ725&lt;&gt;"",IF('BB-2024-Friday'!$AJ725="t",0,'BB-2024-Friday'!AQ725),"")</f>
        <v/>
      </c>
      <c r="J723" s="119" t="str">
        <f>IF('BB-2024-Friday'!$AJ725&lt;&gt;"",IF('BB-2024-Friday'!$AJ725="t",'BB-2024-Friday'!AM725,0),"")</f>
        <v/>
      </c>
      <c r="K723" s="119" t="str">
        <f>IF('BB-2024-Friday'!$AJ725&lt;&gt;"",IF('BB-2024-Friday'!$AJ725="t",'BB-2024-Friday'!AN725,0),"")</f>
        <v/>
      </c>
      <c r="L723" s="119" t="str">
        <f>IF('BB-2024-Friday'!$AJ725&lt;&gt;"",IF('BB-2024-Friday'!$AJ725="t",'BB-2024-Friday'!AO725,0),"")</f>
        <v/>
      </c>
      <c r="M723" s="119" t="str">
        <f>IF('BB-2024-Friday'!$AJ725&lt;&gt;"",IF('BB-2024-Friday'!$AJ725="t",'BB-2024-Friday'!AP725,0),"")</f>
        <v/>
      </c>
      <c r="N723" s="120" t="str">
        <f>IF('BB-2024-Friday'!$AJ725&lt;&gt;"",IF('BB-2024-Friday'!$AJ725="m",'BB-2024-Friday'!U725,0),"")</f>
        <v/>
      </c>
      <c r="O723" s="120" t="str">
        <f>IF('BB-2024-Friday'!$AJ725&lt;&gt;"",IF('BB-2024-Friday'!$AJ725="m",'BB-2024-Friday'!V725,0),"")</f>
        <v/>
      </c>
    </row>
    <row r="724" spans="1:15" x14ac:dyDescent="0.25">
      <c r="A724" t="str">
        <f>IF('BB-2024-Friday'!AJ726&lt;&gt;"",'BB-2024-Friday'!AJ726,"")</f>
        <v/>
      </c>
      <c r="B724" t="str">
        <f>IF('BB-2024-Friday'!AJ726&lt;&gt;"",'BB-2024-Friday'!AR726,"")</f>
        <v/>
      </c>
      <c r="C724" t="str">
        <f>IF('BB-2024-Friday'!AJ726="m","v","a")</f>
        <v>a</v>
      </c>
      <c r="D724" s="92" t="str">
        <f>IF('BB-2024-Friday'!AJ726&lt;&gt;"",'BB-2024-Friday'!AI726,"")</f>
        <v/>
      </c>
      <c r="E724" s="119" t="str">
        <f>IF('BB-2024-Friday'!$AJ726&lt;&gt;"",IF('BB-2024-Friday'!$AJ726="t",0,'BB-2024-Friday'!AM726),"")</f>
        <v/>
      </c>
      <c r="F724" s="119" t="str">
        <f>IF('BB-2024-Friday'!$AJ726&lt;&gt;"",IF('BB-2024-Friday'!$AJ726="t",0,'BB-2024-Friday'!AN726),"")</f>
        <v/>
      </c>
      <c r="G724" s="119" t="str">
        <f>IF('BB-2024-Friday'!$AJ726&lt;&gt;"",IF('BB-2024-Friday'!$AJ726="t",0,'BB-2024-Friday'!AO726),"")</f>
        <v/>
      </c>
      <c r="H724" s="119" t="str">
        <f>IF('BB-2024-Friday'!$AJ726&lt;&gt;"",IF('BB-2024-Friday'!$AJ726="t",0,'BB-2024-Friday'!AP726),"")</f>
        <v/>
      </c>
      <c r="I724" s="119" t="str">
        <f>IF('BB-2024-Friday'!$AJ726&lt;&gt;"",IF('BB-2024-Friday'!$AJ726="t",0,'BB-2024-Friday'!AQ726),"")</f>
        <v/>
      </c>
      <c r="J724" s="119" t="str">
        <f>IF('BB-2024-Friday'!$AJ726&lt;&gt;"",IF('BB-2024-Friday'!$AJ726="t",'BB-2024-Friday'!AM726,0),"")</f>
        <v/>
      </c>
      <c r="K724" s="119" t="str">
        <f>IF('BB-2024-Friday'!$AJ726&lt;&gt;"",IF('BB-2024-Friday'!$AJ726="t",'BB-2024-Friday'!AN726,0),"")</f>
        <v/>
      </c>
      <c r="L724" s="119" t="str">
        <f>IF('BB-2024-Friday'!$AJ726&lt;&gt;"",IF('BB-2024-Friday'!$AJ726="t",'BB-2024-Friday'!AO726,0),"")</f>
        <v/>
      </c>
      <c r="M724" s="119" t="str">
        <f>IF('BB-2024-Friday'!$AJ726&lt;&gt;"",IF('BB-2024-Friday'!$AJ726="t",'BB-2024-Friday'!AP726,0),"")</f>
        <v/>
      </c>
      <c r="N724" s="120" t="str">
        <f>IF('BB-2024-Friday'!$AJ726&lt;&gt;"",IF('BB-2024-Friday'!$AJ726="m",'BB-2024-Friday'!U726,0),"")</f>
        <v/>
      </c>
      <c r="O724" s="120" t="str">
        <f>IF('BB-2024-Friday'!$AJ726&lt;&gt;"",IF('BB-2024-Friday'!$AJ726="m",'BB-2024-Friday'!V726,0),"")</f>
        <v/>
      </c>
    </row>
    <row r="725" spans="1:15" x14ac:dyDescent="0.25">
      <c r="A725" t="str">
        <f>IF('BB-2024-Friday'!AJ727&lt;&gt;"",'BB-2024-Friday'!AJ727,"")</f>
        <v>d</v>
      </c>
      <c r="B725" t="str">
        <f>IF('BB-2024-Friday'!AJ727&lt;&gt;"",'BB-2024-Friday'!AR727,"")</f>
        <v>Warning - Combined Curves.{ 80 Speed limit - Covered}  {Max 72}</v>
      </c>
      <c r="C725" t="str">
        <f>IF('BB-2024-Friday'!AJ727="m","v","a")</f>
        <v>a</v>
      </c>
      <c r="D725" s="92">
        <f>IF('BB-2024-Friday'!AJ727&lt;&gt;"",'BB-2024-Friday'!AI727,"")</f>
        <v>254.79</v>
      </c>
      <c r="E725" s="119">
        <f>IF('BB-2024-Friday'!$AJ727&lt;&gt;"",IF('BB-2024-Friday'!$AJ727="t",0,'BB-2024-Friday'!AM727),"")</f>
        <v>39</v>
      </c>
      <c r="F725" s="119">
        <f>IF('BB-2024-Friday'!$AJ727&lt;&gt;"",IF('BB-2024-Friday'!$AJ727="t",0,'BB-2024-Friday'!AN727),"")</f>
        <v>44</v>
      </c>
      <c r="G725" s="119">
        <f>IF('BB-2024-Friday'!$AJ727&lt;&gt;"",IF('BB-2024-Friday'!$AJ727="t",0,'BB-2024-Friday'!AO727),"")</f>
        <v>49</v>
      </c>
      <c r="H725" s="119">
        <f>IF('BB-2024-Friday'!$AJ727&lt;&gt;"",IF('BB-2024-Friday'!$AJ727="t",0,'BB-2024-Friday'!AP727),"")</f>
        <v>52</v>
      </c>
      <c r="I725" s="119" t="str">
        <f>IF('BB-2024-Friday'!$AJ727&lt;&gt;"",IF('BB-2024-Friday'!$AJ727="t",0,'BB-2024-Friday'!AQ727),"")</f>
        <v>60</v>
      </c>
      <c r="J725" s="119">
        <f>IF('BB-2024-Friday'!$AJ727&lt;&gt;"",IF('BB-2024-Friday'!$AJ727="t",'BB-2024-Friday'!AM727,0),"")</f>
        <v>0</v>
      </c>
      <c r="K725" s="119">
        <f>IF('BB-2024-Friday'!$AJ727&lt;&gt;"",IF('BB-2024-Friday'!$AJ727="t",'BB-2024-Friday'!AN727,0),"")</f>
        <v>0</v>
      </c>
      <c r="L725" s="119">
        <f>IF('BB-2024-Friday'!$AJ727&lt;&gt;"",IF('BB-2024-Friday'!$AJ727="t",'BB-2024-Friday'!AO727,0),"")</f>
        <v>0</v>
      </c>
      <c r="M725" s="119">
        <f>IF('BB-2024-Friday'!$AJ727&lt;&gt;"",IF('BB-2024-Friday'!$AJ727="t",'BB-2024-Friday'!AP727,0),"")</f>
        <v>0</v>
      </c>
      <c r="N725" s="120">
        <f>IF('BB-2024-Friday'!$AJ727&lt;&gt;"",IF('BB-2024-Friday'!$AJ727="m",'BB-2024-Friday'!U727,0),"")</f>
        <v>0</v>
      </c>
      <c r="O725" s="120">
        <f>IF('BB-2024-Friday'!$AJ727&lt;&gt;"",IF('BB-2024-Friday'!$AJ727="m",'BB-2024-Friday'!V727,0),"")</f>
        <v>0</v>
      </c>
    </row>
    <row r="726" spans="1:15" x14ac:dyDescent="0.25">
      <c r="A726" t="str">
        <f>IF('BB-2024-Friday'!AJ728&lt;&gt;"",'BB-2024-Friday'!AJ728,"")</f>
        <v/>
      </c>
      <c r="B726" t="str">
        <f>IF('BB-2024-Friday'!AJ728&lt;&gt;"",'BB-2024-Friday'!AR728,"")</f>
        <v/>
      </c>
      <c r="C726" t="str">
        <f>IF('BB-2024-Friday'!AJ728="m","v","a")</f>
        <v>a</v>
      </c>
      <c r="D726" s="92" t="str">
        <f>IF('BB-2024-Friday'!AJ728&lt;&gt;"",'BB-2024-Friday'!AI728,"")</f>
        <v/>
      </c>
      <c r="E726" s="119" t="str">
        <f>IF('BB-2024-Friday'!$AJ728&lt;&gt;"",IF('BB-2024-Friday'!$AJ728="t",0,'BB-2024-Friday'!AM728),"")</f>
        <v/>
      </c>
      <c r="F726" s="119" t="str">
        <f>IF('BB-2024-Friday'!$AJ728&lt;&gt;"",IF('BB-2024-Friday'!$AJ728="t",0,'BB-2024-Friday'!AN728),"")</f>
        <v/>
      </c>
      <c r="G726" s="119" t="str">
        <f>IF('BB-2024-Friday'!$AJ728&lt;&gt;"",IF('BB-2024-Friday'!$AJ728="t",0,'BB-2024-Friday'!AO728),"")</f>
        <v/>
      </c>
      <c r="H726" s="119" t="str">
        <f>IF('BB-2024-Friday'!$AJ728&lt;&gt;"",IF('BB-2024-Friday'!$AJ728="t",0,'BB-2024-Friday'!AP728),"")</f>
        <v/>
      </c>
      <c r="I726" s="119" t="str">
        <f>IF('BB-2024-Friday'!$AJ728&lt;&gt;"",IF('BB-2024-Friday'!$AJ728="t",0,'BB-2024-Friday'!AQ728),"")</f>
        <v/>
      </c>
      <c r="J726" s="119" t="str">
        <f>IF('BB-2024-Friday'!$AJ728&lt;&gt;"",IF('BB-2024-Friday'!$AJ728="t",'BB-2024-Friday'!AM728,0),"")</f>
        <v/>
      </c>
      <c r="K726" s="119" t="str">
        <f>IF('BB-2024-Friday'!$AJ728&lt;&gt;"",IF('BB-2024-Friday'!$AJ728="t",'BB-2024-Friday'!AN728,0),"")</f>
        <v/>
      </c>
      <c r="L726" s="119" t="str">
        <f>IF('BB-2024-Friday'!$AJ728&lt;&gt;"",IF('BB-2024-Friday'!$AJ728="t",'BB-2024-Friday'!AO728,0),"")</f>
        <v/>
      </c>
      <c r="M726" s="119" t="str">
        <f>IF('BB-2024-Friday'!$AJ728&lt;&gt;"",IF('BB-2024-Friday'!$AJ728="t",'BB-2024-Friday'!AP728,0),"")</f>
        <v/>
      </c>
      <c r="N726" s="120" t="str">
        <f>IF('BB-2024-Friday'!$AJ728&lt;&gt;"",IF('BB-2024-Friday'!$AJ728="m",'BB-2024-Friday'!U728,0),"")</f>
        <v/>
      </c>
      <c r="O726" s="120" t="str">
        <f>IF('BB-2024-Friday'!$AJ728&lt;&gt;"",IF('BB-2024-Friday'!$AJ728="m",'BB-2024-Friday'!V728,0),"")</f>
        <v/>
      </c>
    </row>
    <row r="727" spans="1:15" x14ac:dyDescent="0.25">
      <c r="A727" t="str">
        <f>IF('BB-2024-Friday'!AJ729&lt;&gt;"",'BB-2024-Friday'!AJ729,"")</f>
        <v/>
      </c>
      <c r="B727" t="str">
        <f>IF('BB-2024-Friday'!AJ729&lt;&gt;"",'BB-2024-Friday'!AR729,"")</f>
        <v/>
      </c>
      <c r="C727" t="str">
        <f>IF('BB-2024-Friday'!AJ729="m","v","a")</f>
        <v>a</v>
      </c>
      <c r="D727" s="92" t="str">
        <f>IF('BB-2024-Friday'!AJ729&lt;&gt;"",'BB-2024-Friday'!AI729,"")</f>
        <v/>
      </c>
      <c r="E727" s="119" t="str">
        <f>IF('BB-2024-Friday'!$AJ729&lt;&gt;"",IF('BB-2024-Friday'!$AJ729="t",0,'BB-2024-Friday'!AM729),"")</f>
        <v/>
      </c>
      <c r="F727" s="119" t="str">
        <f>IF('BB-2024-Friday'!$AJ729&lt;&gt;"",IF('BB-2024-Friday'!$AJ729="t",0,'BB-2024-Friday'!AN729),"")</f>
        <v/>
      </c>
      <c r="G727" s="119" t="str">
        <f>IF('BB-2024-Friday'!$AJ729&lt;&gt;"",IF('BB-2024-Friday'!$AJ729="t",0,'BB-2024-Friday'!AO729),"")</f>
        <v/>
      </c>
      <c r="H727" s="119" t="str">
        <f>IF('BB-2024-Friday'!$AJ729&lt;&gt;"",IF('BB-2024-Friday'!$AJ729="t",0,'BB-2024-Friday'!AP729),"")</f>
        <v/>
      </c>
      <c r="I727" s="119" t="str">
        <f>IF('BB-2024-Friday'!$AJ729&lt;&gt;"",IF('BB-2024-Friday'!$AJ729="t",0,'BB-2024-Friday'!AQ729),"")</f>
        <v/>
      </c>
      <c r="J727" s="119" t="str">
        <f>IF('BB-2024-Friday'!$AJ729&lt;&gt;"",IF('BB-2024-Friday'!$AJ729="t",'BB-2024-Friday'!AM729,0),"")</f>
        <v/>
      </c>
      <c r="K727" s="119" t="str">
        <f>IF('BB-2024-Friday'!$AJ729&lt;&gt;"",IF('BB-2024-Friday'!$AJ729="t",'BB-2024-Friday'!AN729,0),"")</f>
        <v/>
      </c>
      <c r="L727" s="119" t="str">
        <f>IF('BB-2024-Friday'!$AJ729&lt;&gt;"",IF('BB-2024-Friday'!$AJ729="t",'BB-2024-Friday'!AO729,0),"")</f>
        <v/>
      </c>
      <c r="M727" s="119" t="str">
        <f>IF('BB-2024-Friday'!$AJ729&lt;&gt;"",IF('BB-2024-Friday'!$AJ729="t",'BB-2024-Friday'!AP729,0),"")</f>
        <v/>
      </c>
      <c r="N727" s="120" t="str">
        <f>IF('BB-2024-Friday'!$AJ729&lt;&gt;"",IF('BB-2024-Friday'!$AJ729="m",'BB-2024-Friday'!U729,0),"")</f>
        <v/>
      </c>
      <c r="O727" s="120" t="str">
        <f>IF('BB-2024-Friday'!$AJ729&lt;&gt;"",IF('BB-2024-Friday'!$AJ729="m",'BB-2024-Friday'!V729,0),"")</f>
        <v/>
      </c>
    </row>
    <row r="728" spans="1:15" x14ac:dyDescent="0.25">
      <c r="A728" t="str">
        <f>IF('BB-2024-Friday'!AJ730&lt;&gt;"",'BB-2024-Friday'!AJ730,"")</f>
        <v/>
      </c>
      <c r="B728" t="str">
        <f>IF('BB-2024-Friday'!AJ730&lt;&gt;"",'BB-2024-Friday'!AR730,"")</f>
        <v/>
      </c>
      <c r="C728" t="str">
        <f>IF('BB-2024-Friday'!AJ730="m","v","a")</f>
        <v>a</v>
      </c>
      <c r="D728" s="92" t="str">
        <f>IF('BB-2024-Friday'!AJ730&lt;&gt;"",'BB-2024-Friday'!AI730,"")</f>
        <v/>
      </c>
      <c r="E728" s="119" t="str">
        <f>IF('BB-2024-Friday'!$AJ730&lt;&gt;"",IF('BB-2024-Friday'!$AJ730="t",0,'BB-2024-Friday'!AM730),"")</f>
        <v/>
      </c>
      <c r="F728" s="119" t="str">
        <f>IF('BB-2024-Friday'!$AJ730&lt;&gt;"",IF('BB-2024-Friday'!$AJ730="t",0,'BB-2024-Friday'!AN730),"")</f>
        <v/>
      </c>
      <c r="G728" s="119" t="str">
        <f>IF('BB-2024-Friday'!$AJ730&lt;&gt;"",IF('BB-2024-Friday'!$AJ730="t",0,'BB-2024-Friday'!AO730),"")</f>
        <v/>
      </c>
      <c r="H728" s="119" t="str">
        <f>IF('BB-2024-Friday'!$AJ730&lt;&gt;"",IF('BB-2024-Friday'!$AJ730="t",0,'BB-2024-Friday'!AP730),"")</f>
        <v/>
      </c>
      <c r="I728" s="119" t="str">
        <f>IF('BB-2024-Friday'!$AJ730&lt;&gt;"",IF('BB-2024-Friday'!$AJ730="t",0,'BB-2024-Friday'!AQ730),"")</f>
        <v/>
      </c>
      <c r="J728" s="119" t="str">
        <f>IF('BB-2024-Friday'!$AJ730&lt;&gt;"",IF('BB-2024-Friday'!$AJ730="t",'BB-2024-Friday'!AM730,0),"")</f>
        <v/>
      </c>
      <c r="K728" s="119" t="str">
        <f>IF('BB-2024-Friday'!$AJ730&lt;&gt;"",IF('BB-2024-Friday'!$AJ730="t",'BB-2024-Friday'!AN730,0),"")</f>
        <v/>
      </c>
      <c r="L728" s="119" t="str">
        <f>IF('BB-2024-Friday'!$AJ730&lt;&gt;"",IF('BB-2024-Friday'!$AJ730="t",'BB-2024-Friday'!AO730,0),"")</f>
        <v/>
      </c>
      <c r="M728" s="119" t="str">
        <f>IF('BB-2024-Friday'!$AJ730&lt;&gt;"",IF('BB-2024-Friday'!$AJ730="t",'BB-2024-Friday'!AP730,0),"")</f>
        <v/>
      </c>
      <c r="N728" s="120" t="str">
        <f>IF('BB-2024-Friday'!$AJ730&lt;&gt;"",IF('BB-2024-Friday'!$AJ730="m",'BB-2024-Friday'!U730,0),"")</f>
        <v/>
      </c>
      <c r="O728" s="120" t="str">
        <f>IF('BB-2024-Friday'!$AJ730&lt;&gt;"",IF('BB-2024-Friday'!$AJ730="m",'BB-2024-Friday'!V730,0),"")</f>
        <v/>
      </c>
    </row>
    <row r="729" spans="1:15" x14ac:dyDescent="0.25">
      <c r="A729" t="str">
        <f>IF('BB-2024-Friday'!AJ731&lt;&gt;"",'BB-2024-Friday'!AJ731,"")</f>
        <v/>
      </c>
      <c r="B729" t="str">
        <f>IF('BB-2024-Friday'!AJ731&lt;&gt;"",'BB-2024-Friday'!AR731,"")</f>
        <v/>
      </c>
      <c r="C729" t="str">
        <f>IF('BB-2024-Friday'!AJ731="m","v","a")</f>
        <v>a</v>
      </c>
      <c r="D729" s="92" t="str">
        <f>IF('BB-2024-Friday'!AJ731&lt;&gt;"",'BB-2024-Friday'!AI731,"")</f>
        <v/>
      </c>
      <c r="E729" s="119" t="str">
        <f>IF('BB-2024-Friday'!$AJ731&lt;&gt;"",IF('BB-2024-Friday'!$AJ731="t",0,'BB-2024-Friday'!AM731),"")</f>
        <v/>
      </c>
      <c r="F729" s="119" t="str">
        <f>IF('BB-2024-Friday'!$AJ731&lt;&gt;"",IF('BB-2024-Friday'!$AJ731="t",0,'BB-2024-Friday'!AN731),"")</f>
        <v/>
      </c>
      <c r="G729" s="119" t="str">
        <f>IF('BB-2024-Friday'!$AJ731&lt;&gt;"",IF('BB-2024-Friday'!$AJ731="t",0,'BB-2024-Friday'!AO731),"")</f>
        <v/>
      </c>
      <c r="H729" s="119" t="str">
        <f>IF('BB-2024-Friday'!$AJ731&lt;&gt;"",IF('BB-2024-Friday'!$AJ731="t",0,'BB-2024-Friday'!AP731),"")</f>
        <v/>
      </c>
      <c r="I729" s="119" t="str">
        <f>IF('BB-2024-Friday'!$AJ731&lt;&gt;"",IF('BB-2024-Friday'!$AJ731="t",0,'BB-2024-Friday'!AQ731),"")</f>
        <v/>
      </c>
      <c r="J729" s="119" t="str">
        <f>IF('BB-2024-Friday'!$AJ731&lt;&gt;"",IF('BB-2024-Friday'!$AJ731="t",'BB-2024-Friday'!AM731,0),"")</f>
        <v/>
      </c>
      <c r="K729" s="119" t="str">
        <f>IF('BB-2024-Friday'!$AJ731&lt;&gt;"",IF('BB-2024-Friday'!$AJ731="t",'BB-2024-Friday'!AN731,0),"")</f>
        <v/>
      </c>
      <c r="L729" s="119" t="str">
        <f>IF('BB-2024-Friday'!$AJ731&lt;&gt;"",IF('BB-2024-Friday'!$AJ731="t",'BB-2024-Friday'!AO731,0),"")</f>
        <v/>
      </c>
      <c r="M729" s="119" t="str">
        <f>IF('BB-2024-Friday'!$AJ731&lt;&gt;"",IF('BB-2024-Friday'!$AJ731="t",'BB-2024-Friday'!AP731,0),"")</f>
        <v/>
      </c>
      <c r="N729" s="120" t="str">
        <f>IF('BB-2024-Friday'!$AJ731&lt;&gt;"",IF('BB-2024-Friday'!$AJ731="m",'BB-2024-Friday'!U731,0),"")</f>
        <v/>
      </c>
      <c r="O729" s="120" t="str">
        <f>IF('BB-2024-Friday'!$AJ731&lt;&gt;"",IF('BB-2024-Friday'!$AJ731="m",'BB-2024-Friday'!V731,0),"")</f>
        <v/>
      </c>
    </row>
    <row r="730" spans="1:15" x14ac:dyDescent="0.25">
      <c r="A730" t="str">
        <f>IF('BB-2024-Friday'!AJ732&lt;&gt;"",'BB-2024-Friday'!AJ732,"")</f>
        <v/>
      </c>
      <c r="B730" t="str">
        <f>IF('BB-2024-Friday'!AJ732&lt;&gt;"",'BB-2024-Friday'!AR732,"")</f>
        <v/>
      </c>
      <c r="C730" t="str">
        <f>IF('BB-2024-Friday'!AJ732="m","v","a")</f>
        <v>a</v>
      </c>
      <c r="D730" s="92" t="str">
        <f>IF('BB-2024-Friday'!AJ732&lt;&gt;"",'BB-2024-Friday'!AI732,"")</f>
        <v/>
      </c>
      <c r="E730" s="119" t="str">
        <f>IF('BB-2024-Friday'!$AJ732&lt;&gt;"",IF('BB-2024-Friday'!$AJ732="t",0,'BB-2024-Friday'!AM732),"")</f>
        <v/>
      </c>
      <c r="F730" s="119" t="str">
        <f>IF('BB-2024-Friday'!$AJ732&lt;&gt;"",IF('BB-2024-Friday'!$AJ732="t",0,'BB-2024-Friday'!AN732),"")</f>
        <v/>
      </c>
      <c r="G730" s="119" t="str">
        <f>IF('BB-2024-Friday'!$AJ732&lt;&gt;"",IF('BB-2024-Friday'!$AJ732="t",0,'BB-2024-Friday'!AO732),"")</f>
        <v/>
      </c>
      <c r="H730" s="119" t="str">
        <f>IF('BB-2024-Friday'!$AJ732&lt;&gt;"",IF('BB-2024-Friday'!$AJ732="t",0,'BB-2024-Friday'!AP732),"")</f>
        <v/>
      </c>
      <c r="I730" s="119" t="str">
        <f>IF('BB-2024-Friday'!$AJ732&lt;&gt;"",IF('BB-2024-Friday'!$AJ732="t",0,'BB-2024-Friday'!AQ732),"")</f>
        <v/>
      </c>
      <c r="J730" s="119" t="str">
        <f>IF('BB-2024-Friday'!$AJ732&lt;&gt;"",IF('BB-2024-Friday'!$AJ732="t",'BB-2024-Friday'!AM732,0),"")</f>
        <v/>
      </c>
      <c r="K730" s="119" t="str">
        <f>IF('BB-2024-Friday'!$AJ732&lt;&gt;"",IF('BB-2024-Friday'!$AJ732="t",'BB-2024-Friday'!AN732,0),"")</f>
        <v/>
      </c>
      <c r="L730" s="119" t="str">
        <f>IF('BB-2024-Friday'!$AJ732&lt;&gt;"",IF('BB-2024-Friday'!$AJ732="t",'BB-2024-Friday'!AO732,0),"")</f>
        <v/>
      </c>
      <c r="M730" s="119" t="str">
        <f>IF('BB-2024-Friday'!$AJ732&lt;&gt;"",IF('BB-2024-Friday'!$AJ732="t",'BB-2024-Friday'!AP732,0),"")</f>
        <v/>
      </c>
      <c r="N730" s="120" t="str">
        <f>IF('BB-2024-Friday'!$AJ732&lt;&gt;"",IF('BB-2024-Friday'!$AJ732="m",'BB-2024-Friday'!U732,0),"")</f>
        <v/>
      </c>
      <c r="O730" s="120" t="str">
        <f>IF('BB-2024-Friday'!$AJ732&lt;&gt;"",IF('BB-2024-Friday'!$AJ732="m",'BB-2024-Friday'!V732,0),"")</f>
        <v/>
      </c>
    </row>
    <row r="731" spans="1:15" x14ac:dyDescent="0.25">
      <c r="A731" t="str">
        <f>IF('BB-2024-Friday'!AJ733&lt;&gt;"",'BB-2024-Friday'!AJ733,"")</f>
        <v/>
      </c>
      <c r="B731" t="str">
        <f>IF('BB-2024-Friday'!AJ733&lt;&gt;"",'BB-2024-Friday'!AR733,"")</f>
        <v/>
      </c>
      <c r="C731" t="str">
        <f>IF('BB-2024-Friday'!AJ733="m","v","a")</f>
        <v>a</v>
      </c>
      <c r="D731" s="92" t="str">
        <f>IF('BB-2024-Friday'!AJ733&lt;&gt;"",'BB-2024-Friday'!AI733,"")</f>
        <v/>
      </c>
      <c r="E731" s="119" t="str">
        <f>IF('BB-2024-Friday'!$AJ733&lt;&gt;"",IF('BB-2024-Friday'!$AJ733="t",0,'BB-2024-Friday'!AM733),"")</f>
        <v/>
      </c>
      <c r="F731" s="119" t="str">
        <f>IF('BB-2024-Friday'!$AJ733&lt;&gt;"",IF('BB-2024-Friday'!$AJ733="t",0,'BB-2024-Friday'!AN733),"")</f>
        <v/>
      </c>
      <c r="G731" s="119" t="str">
        <f>IF('BB-2024-Friday'!$AJ733&lt;&gt;"",IF('BB-2024-Friday'!$AJ733="t",0,'BB-2024-Friday'!AO733),"")</f>
        <v/>
      </c>
      <c r="H731" s="119" t="str">
        <f>IF('BB-2024-Friday'!$AJ733&lt;&gt;"",IF('BB-2024-Friday'!$AJ733="t",0,'BB-2024-Friday'!AP733),"")</f>
        <v/>
      </c>
      <c r="I731" s="119" t="str">
        <f>IF('BB-2024-Friday'!$AJ733&lt;&gt;"",IF('BB-2024-Friday'!$AJ733="t",0,'BB-2024-Friday'!AQ733),"")</f>
        <v/>
      </c>
      <c r="J731" s="119" t="str">
        <f>IF('BB-2024-Friday'!$AJ733&lt;&gt;"",IF('BB-2024-Friday'!$AJ733="t",'BB-2024-Friday'!AM733,0),"")</f>
        <v/>
      </c>
      <c r="K731" s="119" t="str">
        <f>IF('BB-2024-Friday'!$AJ733&lt;&gt;"",IF('BB-2024-Friday'!$AJ733="t",'BB-2024-Friday'!AN733,0),"")</f>
        <v/>
      </c>
      <c r="L731" s="119" t="str">
        <f>IF('BB-2024-Friday'!$AJ733&lt;&gt;"",IF('BB-2024-Friday'!$AJ733="t",'BB-2024-Friday'!AO733,0),"")</f>
        <v/>
      </c>
      <c r="M731" s="119" t="str">
        <f>IF('BB-2024-Friday'!$AJ733&lt;&gt;"",IF('BB-2024-Friday'!$AJ733="t",'BB-2024-Friday'!AP733,0),"")</f>
        <v/>
      </c>
      <c r="N731" s="120" t="str">
        <f>IF('BB-2024-Friday'!$AJ733&lt;&gt;"",IF('BB-2024-Friday'!$AJ733="m",'BB-2024-Friday'!U733,0),"")</f>
        <v/>
      </c>
      <c r="O731" s="120" t="str">
        <f>IF('BB-2024-Friday'!$AJ733&lt;&gt;"",IF('BB-2024-Friday'!$AJ733="m",'BB-2024-Friday'!V733,0),"")</f>
        <v/>
      </c>
    </row>
    <row r="732" spans="1:15" x14ac:dyDescent="0.25">
      <c r="A732" t="str">
        <f>IF('BB-2024-Friday'!AJ734&lt;&gt;"",'BB-2024-Friday'!AJ734,"")</f>
        <v/>
      </c>
      <c r="B732" t="str">
        <f>IF('BB-2024-Friday'!AJ734&lt;&gt;"",'BB-2024-Friday'!AR734,"")</f>
        <v/>
      </c>
      <c r="C732" t="str">
        <f>IF('BB-2024-Friday'!AJ734="m","v","a")</f>
        <v>a</v>
      </c>
      <c r="D732" s="92" t="str">
        <f>IF('BB-2024-Friday'!AJ734&lt;&gt;"",'BB-2024-Friday'!AI734,"")</f>
        <v/>
      </c>
      <c r="E732" s="119" t="str">
        <f>IF('BB-2024-Friday'!$AJ734&lt;&gt;"",IF('BB-2024-Friday'!$AJ734="t",0,'BB-2024-Friday'!AM734),"")</f>
        <v/>
      </c>
      <c r="F732" s="119" t="str">
        <f>IF('BB-2024-Friday'!$AJ734&lt;&gt;"",IF('BB-2024-Friday'!$AJ734="t",0,'BB-2024-Friday'!AN734),"")</f>
        <v/>
      </c>
      <c r="G732" s="119" t="str">
        <f>IF('BB-2024-Friday'!$AJ734&lt;&gt;"",IF('BB-2024-Friday'!$AJ734="t",0,'BB-2024-Friday'!AO734),"")</f>
        <v/>
      </c>
      <c r="H732" s="119" t="str">
        <f>IF('BB-2024-Friday'!$AJ734&lt;&gt;"",IF('BB-2024-Friday'!$AJ734="t",0,'BB-2024-Friday'!AP734),"")</f>
        <v/>
      </c>
      <c r="I732" s="119" t="str">
        <f>IF('BB-2024-Friday'!$AJ734&lt;&gt;"",IF('BB-2024-Friday'!$AJ734="t",0,'BB-2024-Friday'!AQ734),"")</f>
        <v/>
      </c>
      <c r="J732" s="119" t="str">
        <f>IF('BB-2024-Friday'!$AJ734&lt;&gt;"",IF('BB-2024-Friday'!$AJ734="t",'BB-2024-Friday'!AM734,0),"")</f>
        <v/>
      </c>
      <c r="K732" s="119" t="str">
        <f>IF('BB-2024-Friday'!$AJ734&lt;&gt;"",IF('BB-2024-Friday'!$AJ734="t",'BB-2024-Friday'!AN734,0),"")</f>
        <v/>
      </c>
      <c r="L732" s="119" t="str">
        <f>IF('BB-2024-Friday'!$AJ734&lt;&gt;"",IF('BB-2024-Friday'!$AJ734="t",'BB-2024-Friday'!AO734,0),"")</f>
        <v/>
      </c>
      <c r="M732" s="119" t="str">
        <f>IF('BB-2024-Friday'!$AJ734&lt;&gt;"",IF('BB-2024-Friday'!$AJ734="t",'BB-2024-Friday'!AP734,0),"")</f>
        <v/>
      </c>
      <c r="N732" s="120" t="str">
        <f>IF('BB-2024-Friday'!$AJ734&lt;&gt;"",IF('BB-2024-Friday'!$AJ734="m",'BB-2024-Friday'!U734,0),"")</f>
        <v/>
      </c>
      <c r="O732" s="120" t="str">
        <f>IF('BB-2024-Friday'!$AJ734&lt;&gt;"",IF('BB-2024-Friday'!$AJ734="m",'BB-2024-Friday'!V734,0),"")</f>
        <v/>
      </c>
    </row>
    <row r="733" spans="1:15" x14ac:dyDescent="0.25">
      <c r="A733" t="str">
        <f>IF('BB-2024-Friday'!AJ735&lt;&gt;"",'BB-2024-Friday'!AJ735,"")</f>
        <v/>
      </c>
      <c r="B733" t="str">
        <f>IF('BB-2024-Friday'!AJ735&lt;&gt;"",'BB-2024-Friday'!AR735,"")</f>
        <v/>
      </c>
      <c r="C733" t="str">
        <f>IF('BB-2024-Friday'!AJ735="m","v","a")</f>
        <v>a</v>
      </c>
      <c r="D733" s="92" t="str">
        <f>IF('BB-2024-Friday'!AJ735&lt;&gt;"",'BB-2024-Friday'!AI735,"")</f>
        <v/>
      </c>
      <c r="E733" s="119" t="str">
        <f>IF('BB-2024-Friday'!$AJ735&lt;&gt;"",IF('BB-2024-Friday'!$AJ735="t",0,'BB-2024-Friday'!AM735),"")</f>
        <v/>
      </c>
      <c r="F733" s="119" t="str">
        <f>IF('BB-2024-Friday'!$AJ735&lt;&gt;"",IF('BB-2024-Friday'!$AJ735="t",0,'BB-2024-Friday'!AN735),"")</f>
        <v/>
      </c>
      <c r="G733" s="119" t="str">
        <f>IF('BB-2024-Friday'!$AJ735&lt;&gt;"",IF('BB-2024-Friday'!$AJ735="t",0,'BB-2024-Friday'!AO735),"")</f>
        <v/>
      </c>
      <c r="H733" s="119" t="str">
        <f>IF('BB-2024-Friday'!$AJ735&lt;&gt;"",IF('BB-2024-Friday'!$AJ735="t",0,'BB-2024-Friday'!AP735),"")</f>
        <v/>
      </c>
      <c r="I733" s="119" t="str">
        <f>IF('BB-2024-Friday'!$AJ735&lt;&gt;"",IF('BB-2024-Friday'!$AJ735="t",0,'BB-2024-Friday'!AQ735),"")</f>
        <v/>
      </c>
      <c r="J733" s="119" t="str">
        <f>IF('BB-2024-Friday'!$AJ735&lt;&gt;"",IF('BB-2024-Friday'!$AJ735="t",'BB-2024-Friday'!AM735,0),"")</f>
        <v/>
      </c>
      <c r="K733" s="119" t="str">
        <f>IF('BB-2024-Friday'!$AJ735&lt;&gt;"",IF('BB-2024-Friday'!$AJ735="t",'BB-2024-Friday'!AN735,0),"")</f>
        <v/>
      </c>
      <c r="L733" s="119" t="str">
        <f>IF('BB-2024-Friday'!$AJ735&lt;&gt;"",IF('BB-2024-Friday'!$AJ735="t",'BB-2024-Friday'!AO735,0),"")</f>
        <v/>
      </c>
      <c r="M733" s="119" t="str">
        <f>IF('BB-2024-Friday'!$AJ735&lt;&gt;"",IF('BB-2024-Friday'!$AJ735="t",'BB-2024-Friday'!AP735,0),"")</f>
        <v/>
      </c>
      <c r="N733" s="120" t="str">
        <f>IF('BB-2024-Friday'!$AJ735&lt;&gt;"",IF('BB-2024-Friday'!$AJ735="m",'BB-2024-Friday'!U735,0),"")</f>
        <v/>
      </c>
      <c r="O733" s="120" t="str">
        <f>IF('BB-2024-Friday'!$AJ735&lt;&gt;"",IF('BB-2024-Friday'!$AJ735="m",'BB-2024-Friday'!V735,0),"")</f>
        <v/>
      </c>
    </row>
    <row r="734" spans="1:15" x14ac:dyDescent="0.25">
      <c r="A734" t="str">
        <f>IF('BB-2024-Friday'!AJ736&lt;&gt;"",'BB-2024-Friday'!AJ736,"")</f>
        <v/>
      </c>
      <c r="B734" t="str">
        <f>IF('BB-2024-Friday'!AJ736&lt;&gt;"",'BB-2024-Friday'!AR736,"")</f>
        <v/>
      </c>
      <c r="C734" t="str">
        <f>IF('BB-2024-Friday'!AJ736="m","v","a")</f>
        <v>a</v>
      </c>
      <c r="D734" s="92" t="str">
        <f>IF('BB-2024-Friday'!AJ736&lt;&gt;"",'BB-2024-Friday'!AI736,"")</f>
        <v/>
      </c>
      <c r="E734" s="119" t="str">
        <f>IF('BB-2024-Friday'!$AJ736&lt;&gt;"",IF('BB-2024-Friday'!$AJ736="t",0,'BB-2024-Friday'!AM736),"")</f>
        <v/>
      </c>
      <c r="F734" s="119" t="str">
        <f>IF('BB-2024-Friday'!$AJ736&lt;&gt;"",IF('BB-2024-Friday'!$AJ736="t",0,'BB-2024-Friday'!AN736),"")</f>
        <v/>
      </c>
      <c r="G734" s="119" t="str">
        <f>IF('BB-2024-Friday'!$AJ736&lt;&gt;"",IF('BB-2024-Friday'!$AJ736="t",0,'BB-2024-Friday'!AO736),"")</f>
        <v/>
      </c>
      <c r="H734" s="119" t="str">
        <f>IF('BB-2024-Friday'!$AJ736&lt;&gt;"",IF('BB-2024-Friday'!$AJ736="t",0,'BB-2024-Friday'!AP736),"")</f>
        <v/>
      </c>
      <c r="I734" s="119" t="str">
        <f>IF('BB-2024-Friday'!$AJ736&lt;&gt;"",IF('BB-2024-Friday'!$AJ736="t",0,'BB-2024-Friday'!AQ736),"")</f>
        <v/>
      </c>
      <c r="J734" s="119" t="str">
        <f>IF('BB-2024-Friday'!$AJ736&lt;&gt;"",IF('BB-2024-Friday'!$AJ736="t",'BB-2024-Friday'!AM736,0),"")</f>
        <v/>
      </c>
      <c r="K734" s="119" t="str">
        <f>IF('BB-2024-Friday'!$AJ736&lt;&gt;"",IF('BB-2024-Friday'!$AJ736="t",'BB-2024-Friday'!AN736,0),"")</f>
        <v/>
      </c>
      <c r="L734" s="119" t="str">
        <f>IF('BB-2024-Friday'!$AJ736&lt;&gt;"",IF('BB-2024-Friday'!$AJ736="t",'BB-2024-Friday'!AO736,0),"")</f>
        <v/>
      </c>
      <c r="M734" s="119" t="str">
        <f>IF('BB-2024-Friday'!$AJ736&lt;&gt;"",IF('BB-2024-Friday'!$AJ736="t",'BB-2024-Friday'!AP736,0),"")</f>
        <v/>
      </c>
      <c r="N734" s="120" t="str">
        <f>IF('BB-2024-Friday'!$AJ736&lt;&gt;"",IF('BB-2024-Friday'!$AJ736="m",'BB-2024-Friday'!U736,0),"")</f>
        <v/>
      </c>
      <c r="O734" s="120" t="str">
        <f>IF('BB-2024-Friday'!$AJ736&lt;&gt;"",IF('BB-2024-Friday'!$AJ736="m",'BB-2024-Friday'!V736,0),"")</f>
        <v/>
      </c>
    </row>
    <row r="735" spans="1:15" x14ac:dyDescent="0.25">
      <c r="A735" t="str">
        <f>IF('BB-2024-Friday'!AJ737&lt;&gt;"",'BB-2024-Friday'!AJ737,"")</f>
        <v/>
      </c>
      <c r="B735" t="str">
        <f>IF('BB-2024-Friday'!AJ737&lt;&gt;"",'BB-2024-Friday'!AR737,"")</f>
        <v/>
      </c>
      <c r="C735" t="str">
        <f>IF('BB-2024-Friday'!AJ737="m","v","a")</f>
        <v>a</v>
      </c>
      <c r="D735" s="92" t="str">
        <f>IF('BB-2024-Friday'!AJ737&lt;&gt;"",'BB-2024-Friday'!AI737,"")</f>
        <v/>
      </c>
      <c r="E735" s="119" t="str">
        <f>IF('BB-2024-Friday'!$AJ737&lt;&gt;"",IF('BB-2024-Friday'!$AJ737="t",0,'BB-2024-Friday'!AM737),"")</f>
        <v/>
      </c>
      <c r="F735" s="119" t="str">
        <f>IF('BB-2024-Friday'!$AJ737&lt;&gt;"",IF('BB-2024-Friday'!$AJ737="t",0,'BB-2024-Friday'!AN737),"")</f>
        <v/>
      </c>
      <c r="G735" s="119" t="str">
        <f>IF('BB-2024-Friday'!$AJ737&lt;&gt;"",IF('BB-2024-Friday'!$AJ737="t",0,'BB-2024-Friday'!AO737),"")</f>
        <v/>
      </c>
      <c r="H735" s="119" t="str">
        <f>IF('BB-2024-Friday'!$AJ737&lt;&gt;"",IF('BB-2024-Friday'!$AJ737="t",0,'BB-2024-Friday'!AP737),"")</f>
        <v/>
      </c>
      <c r="I735" s="119" t="str">
        <f>IF('BB-2024-Friday'!$AJ737&lt;&gt;"",IF('BB-2024-Friday'!$AJ737="t",0,'BB-2024-Friday'!AQ737),"")</f>
        <v/>
      </c>
      <c r="J735" s="119" t="str">
        <f>IF('BB-2024-Friday'!$AJ737&lt;&gt;"",IF('BB-2024-Friday'!$AJ737="t",'BB-2024-Friday'!AM737,0),"")</f>
        <v/>
      </c>
      <c r="K735" s="119" t="str">
        <f>IF('BB-2024-Friday'!$AJ737&lt;&gt;"",IF('BB-2024-Friday'!$AJ737="t",'BB-2024-Friday'!AN737,0),"")</f>
        <v/>
      </c>
      <c r="L735" s="119" t="str">
        <f>IF('BB-2024-Friday'!$AJ737&lt;&gt;"",IF('BB-2024-Friday'!$AJ737="t",'BB-2024-Friday'!AO737,0),"")</f>
        <v/>
      </c>
      <c r="M735" s="119" t="str">
        <f>IF('BB-2024-Friday'!$AJ737&lt;&gt;"",IF('BB-2024-Friday'!$AJ737="t",'BB-2024-Friday'!AP737,0),"")</f>
        <v/>
      </c>
      <c r="N735" s="120" t="str">
        <f>IF('BB-2024-Friday'!$AJ737&lt;&gt;"",IF('BB-2024-Friday'!$AJ737="m",'BB-2024-Friday'!U737,0),"")</f>
        <v/>
      </c>
      <c r="O735" s="120" t="str">
        <f>IF('BB-2024-Friday'!$AJ737&lt;&gt;"",IF('BB-2024-Friday'!$AJ737="m",'BB-2024-Friday'!V737,0),"")</f>
        <v/>
      </c>
    </row>
    <row r="736" spans="1:15" x14ac:dyDescent="0.25">
      <c r="A736" t="str">
        <f>IF('BB-2024-Friday'!AJ738&lt;&gt;"",'BB-2024-Friday'!AJ738,"")</f>
        <v/>
      </c>
      <c r="B736" t="str">
        <f>IF('BB-2024-Friday'!AJ738&lt;&gt;"",'BB-2024-Friday'!AR738,"")</f>
        <v/>
      </c>
      <c r="C736" t="str">
        <f>IF('BB-2024-Friday'!AJ738="m","v","a")</f>
        <v>a</v>
      </c>
      <c r="D736" s="92" t="str">
        <f>IF('BB-2024-Friday'!AJ738&lt;&gt;"",'BB-2024-Friday'!AI738,"")</f>
        <v/>
      </c>
      <c r="E736" s="119" t="str">
        <f>IF('BB-2024-Friday'!$AJ738&lt;&gt;"",IF('BB-2024-Friday'!$AJ738="t",0,'BB-2024-Friday'!AM738),"")</f>
        <v/>
      </c>
      <c r="F736" s="119" t="str">
        <f>IF('BB-2024-Friday'!$AJ738&lt;&gt;"",IF('BB-2024-Friday'!$AJ738="t",0,'BB-2024-Friday'!AN738),"")</f>
        <v/>
      </c>
      <c r="G736" s="119" t="str">
        <f>IF('BB-2024-Friday'!$AJ738&lt;&gt;"",IF('BB-2024-Friday'!$AJ738="t",0,'BB-2024-Friday'!AO738),"")</f>
        <v/>
      </c>
      <c r="H736" s="119" t="str">
        <f>IF('BB-2024-Friday'!$AJ738&lt;&gt;"",IF('BB-2024-Friday'!$AJ738="t",0,'BB-2024-Friday'!AP738),"")</f>
        <v/>
      </c>
      <c r="I736" s="119" t="str">
        <f>IF('BB-2024-Friday'!$AJ738&lt;&gt;"",IF('BB-2024-Friday'!$AJ738="t",0,'BB-2024-Friday'!AQ738),"")</f>
        <v/>
      </c>
      <c r="J736" s="119" t="str">
        <f>IF('BB-2024-Friday'!$AJ738&lt;&gt;"",IF('BB-2024-Friday'!$AJ738="t",'BB-2024-Friday'!AM738,0),"")</f>
        <v/>
      </c>
      <c r="K736" s="119" t="str">
        <f>IF('BB-2024-Friday'!$AJ738&lt;&gt;"",IF('BB-2024-Friday'!$AJ738="t",'BB-2024-Friday'!AN738,0),"")</f>
        <v/>
      </c>
      <c r="L736" s="119" t="str">
        <f>IF('BB-2024-Friday'!$AJ738&lt;&gt;"",IF('BB-2024-Friday'!$AJ738="t",'BB-2024-Friday'!AO738,0),"")</f>
        <v/>
      </c>
      <c r="M736" s="119" t="str">
        <f>IF('BB-2024-Friday'!$AJ738&lt;&gt;"",IF('BB-2024-Friday'!$AJ738="t",'BB-2024-Friday'!AP738,0),"")</f>
        <v/>
      </c>
      <c r="N736" s="120" t="str">
        <f>IF('BB-2024-Friday'!$AJ738&lt;&gt;"",IF('BB-2024-Friday'!$AJ738="m",'BB-2024-Friday'!U738,0),"")</f>
        <v/>
      </c>
      <c r="O736" s="120" t="str">
        <f>IF('BB-2024-Friday'!$AJ738&lt;&gt;"",IF('BB-2024-Friday'!$AJ738="m",'BB-2024-Friday'!V738,0),"")</f>
        <v/>
      </c>
    </row>
    <row r="737" spans="1:15" x14ac:dyDescent="0.25">
      <c r="A737" t="str">
        <f>IF('BB-2024-Friday'!AJ739&lt;&gt;"",'BB-2024-Friday'!AJ739,"")</f>
        <v/>
      </c>
      <c r="B737" t="str">
        <f>IF('BB-2024-Friday'!AJ739&lt;&gt;"",'BB-2024-Friday'!AR739,"")</f>
        <v/>
      </c>
      <c r="C737" t="str">
        <f>IF('BB-2024-Friday'!AJ739="m","v","a")</f>
        <v>a</v>
      </c>
      <c r="D737" s="92" t="str">
        <f>IF('BB-2024-Friday'!AJ739&lt;&gt;"",'BB-2024-Friday'!AI739,"")</f>
        <v/>
      </c>
      <c r="E737" s="119" t="str">
        <f>IF('BB-2024-Friday'!$AJ739&lt;&gt;"",IF('BB-2024-Friday'!$AJ739="t",0,'BB-2024-Friday'!AM739),"")</f>
        <v/>
      </c>
      <c r="F737" s="119" t="str">
        <f>IF('BB-2024-Friday'!$AJ739&lt;&gt;"",IF('BB-2024-Friday'!$AJ739="t",0,'BB-2024-Friday'!AN739),"")</f>
        <v/>
      </c>
      <c r="G737" s="119" t="str">
        <f>IF('BB-2024-Friday'!$AJ739&lt;&gt;"",IF('BB-2024-Friday'!$AJ739="t",0,'BB-2024-Friday'!AO739),"")</f>
        <v/>
      </c>
      <c r="H737" s="119" t="str">
        <f>IF('BB-2024-Friday'!$AJ739&lt;&gt;"",IF('BB-2024-Friday'!$AJ739="t",0,'BB-2024-Friday'!AP739),"")</f>
        <v/>
      </c>
      <c r="I737" s="119" t="str">
        <f>IF('BB-2024-Friday'!$AJ739&lt;&gt;"",IF('BB-2024-Friday'!$AJ739="t",0,'BB-2024-Friday'!AQ739),"")</f>
        <v/>
      </c>
      <c r="J737" s="119" t="str">
        <f>IF('BB-2024-Friday'!$AJ739&lt;&gt;"",IF('BB-2024-Friday'!$AJ739="t",'BB-2024-Friday'!AM739,0),"")</f>
        <v/>
      </c>
      <c r="K737" s="119" t="str">
        <f>IF('BB-2024-Friday'!$AJ739&lt;&gt;"",IF('BB-2024-Friday'!$AJ739="t",'BB-2024-Friday'!AN739,0),"")</f>
        <v/>
      </c>
      <c r="L737" s="119" t="str">
        <f>IF('BB-2024-Friday'!$AJ739&lt;&gt;"",IF('BB-2024-Friday'!$AJ739="t",'BB-2024-Friday'!AO739,0),"")</f>
        <v/>
      </c>
      <c r="M737" s="119" t="str">
        <f>IF('BB-2024-Friday'!$AJ739&lt;&gt;"",IF('BB-2024-Friday'!$AJ739="t",'BB-2024-Friday'!AP739,0),"")</f>
        <v/>
      </c>
      <c r="N737" s="120" t="str">
        <f>IF('BB-2024-Friday'!$AJ739&lt;&gt;"",IF('BB-2024-Friday'!$AJ739="m",'BB-2024-Friday'!U739,0),"")</f>
        <v/>
      </c>
      <c r="O737" s="120" t="str">
        <f>IF('BB-2024-Friday'!$AJ739&lt;&gt;"",IF('BB-2024-Friday'!$AJ739="m",'BB-2024-Friday'!V739,0),"")</f>
        <v/>
      </c>
    </row>
    <row r="738" spans="1:15" x14ac:dyDescent="0.25">
      <c r="A738" t="str">
        <f>IF('BB-2024-Friday'!AJ740&lt;&gt;"",'BB-2024-Friday'!AJ740,"")</f>
        <v/>
      </c>
      <c r="B738" t="str">
        <f>IF('BB-2024-Friday'!AJ740&lt;&gt;"",'BB-2024-Friday'!AR740,"")</f>
        <v/>
      </c>
      <c r="C738" t="str">
        <f>IF('BB-2024-Friday'!AJ740="m","v","a")</f>
        <v>a</v>
      </c>
      <c r="D738" s="92" t="str">
        <f>IF('BB-2024-Friday'!AJ740&lt;&gt;"",'BB-2024-Friday'!AI740,"")</f>
        <v/>
      </c>
      <c r="E738" s="119" t="str">
        <f>IF('BB-2024-Friday'!$AJ740&lt;&gt;"",IF('BB-2024-Friday'!$AJ740="t",0,'BB-2024-Friday'!AM740),"")</f>
        <v/>
      </c>
      <c r="F738" s="119" t="str">
        <f>IF('BB-2024-Friday'!$AJ740&lt;&gt;"",IF('BB-2024-Friday'!$AJ740="t",0,'BB-2024-Friday'!AN740),"")</f>
        <v/>
      </c>
      <c r="G738" s="119" t="str">
        <f>IF('BB-2024-Friday'!$AJ740&lt;&gt;"",IF('BB-2024-Friday'!$AJ740="t",0,'BB-2024-Friday'!AO740),"")</f>
        <v/>
      </c>
      <c r="H738" s="119" t="str">
        <f>IF('BB-2024-Friday'!$AJ740&lt;&gt;"",IF('BB-2024-Friday'!$AJ740="t",0,'BB-2024-Friday'!AP740),"")</f>
        <v/>
      </c>
      <c r="I738" s="119" t="str">
        <f>IF('BB-2024-Friday'!$AJ740&lt;&gt;"",IF('BB-2024-Friday'!$AJ740="t",0,'BB-2024-Friday'!AQ740),"")</f>
        <v/>
      </c>
      <c r="J738" s="119" t="str">
        <f>IF('BB-2024-Friday'!$AJ740&lt;&gt;"",IF('BB-2024-Friday'!$AJ740="t",'BB-2024-Friday'!AM740,0),"")</f>
        <v/>
      </c>
      <c r="K738" s="119" t="str">
        <f>IF('BB-2024-Friday'!$AJ740&lt;&gt;"",IF('BB-2024-Friday'!$AJ740="t",'BB-2024-Friday'!AN740,0),"")</f>
        <v/>
      </c>
      <c r="L738" s="119" t="str">
        <f>IF('BB-2024-Friday'!$AJ740&lt;&gt;"",IF('BB-2024-Friday'!$AJ740="t",'BB-2024-Friday'!AO740,0),"")</f>
        <v/>
      </c>
      <c r="M738" s="119" t="str">
        <f>IF('BB-2024-Friday'!$AJ740&lt;&gt;"",IF('BB-2024-Friday'!$AJ740="t",'BB-2024-Friday'!AP740,0),"")</f>
        <v/>
      </c>
      <c r="N738" s="120" t="str">
        <f>IF('BB-2024-Friday'!$AJ740&lt;&gt;"",IF('BB-2024-Friday'!$AJ740="m",'BB-2024-Friday'!U740,0),"")</f>
        <v/>
      </c>
      <c r="O738" s="120" t="str">
        <f>IF('BB-2024-Friday'!$AJ740&lt;&gt;"",IF('BB-2024-Friday'!$AJ740="m",'BB-2024-Friday'!V740,0),"")</f>
        <v/>
      </c>
    </row>
    <row r="739" spans="1:15" x14ac:dyDescent="0.25">
      <c r="A739" t="str">
        <f>IF('BB-2024-Friday'!AJ741&lt;&gt;"",'BB-2024-Friday'!AJ741,"")</f>
        <v/>
      </c>
      <c r="B739" t="str">
        <f>IF('BB-2024-Friday'!AJ741&lt;&gt;"",'BB-2024-Friday'!AR741,"")</f>
        <v/>
      </c>
      <c r="C739" t="str">
        <f>IF('BB-2024-Friday'!AJ741="m","v","a")</f>
        <v>a</v>
      </c>
      <c r="D739" s="92" t="str">
        <f>IF('BB-2024-Friday'!AJ741&lt;&gt;"",'BB-2024-Friday'!AI741,"")</f>
        <v/>
      </c>
      <c r="E739" s="119" t="str">
        <f>IF('BB-2024-Friday'!$AJ741&lt;&gt;"",IF('BB-2024-Friday'!$AJ741="t",0,'BB-2024-Friday'!AM741),"")</f>
        <v/>
      </c>
      <c r="F739" s="119" t="str">
        <f>IF('BB-2024-Friday'!$AJ741&lt;&gt;"",IF('BB-2024-Friday'!$AJ741="t",0,'BB-2024-Friday'!AN741),"")</f>
        <v/>
      </c>
      <c r="G739" s="119" t="str">
        <f>IF('BB-2024-Friday'!$AJ741&lt;&gt;"",IF('BB-2024-Friday'!$AJ741="t",0,'BB-2024-Friday'!AO741),"")</f>
        <v/>
      </c>
      <c r="H739" s="119" t="str">
        <f>IF('BB-2024-Friday'!$AJ741&lt;&gt;"",IF('BB-2024-Friday'!$AJ741="t",0,'BB-2024-Friday'!AP741),"")</f>
        <v/>
      </c>
      <c r="I739" s="119" t="str">
        <f>IF('BB-2024-Friday'!$AJ741&lt;&gt;"",IF('BB-2024-Friday'!$AJ741="t",0,'BB-2024-Friday'!AQ741),"")</f>
        <v/>
      </c>
      <c r="J739" s="119" t="str">
        <f>IF('BB-2024-Friday'!$AJ741&lt;&gt;"",IF('BB-2024-Friday'!$AJ741="t",'BB-2024-Friday'!AM741,0),"")</f>
        <v/>
      </c>
      <c r="K739" s="119" t="str">
        <f>IF('BB-2024-Friday'!$AJ741&lt;&gt;"",IF('BB-2024-Friday'!$AJ741="t",'BB-2024-Friday'!AN741,0),"")</f>
        <v/>
      </c>
      <c r="L739" s="119" t="str">
        <f>IF('BB-2024-Friday'!$AJ741&lt;&gt;"",IF('BB-2024-Friday'!$AJ741="t",'BB-2024-Friday'!AO741,0),"")</f>
        <v/>
      </c>
      <c r="M739" s="119" t="str">
        <f>IF('BB-2024-Friday'!$AJ741&lt;&gt;"",IF('BB-2024-Friday'!$AJ741="t",'BB-2024-Friday'!AP741,0),"")</f>
        <v/>
      </c>
      <c r="N739" s="120" t="str">
        <f>IF('BB-2024-Friday'!$AJ741&lt;&gt;"",IF('BB-2024-Friday'!$AJ741="m",'BB-2024-Friday'!U741,0),"")</f>
        <v/>
      </c>
      <c r="O739" s="120" t="str">
        <f>IF('BB-2024-Friday'!$AJ741&lt;&gt;"",IF('BB-2024-Friday'!$AJ741="m",'BB-2024-Friday'!V741,0),"")</f>
        <v/>
      </c>
    </row>
    <row r="740" spans="1:15" x14ac:dyDescent="0.25">
      <c r="A740" t="str">
        <f>IF('BB-2024-Friday'!AJ742&lt;&gt;"",'BB-2024-Friday'!AJ742,"")</f>
        <v/>
      </c>
      <c r="B740" t="str">
        <f>IF('BB-2024-Friday'!AJ742&lt;&gt;"",'BB-2024-Friday'!AR742,"")</f>
        <v/>
      </c>
      <c r="C740" t="str">
        <f>IF('BB-2024-Friday'!AJ742="m","v","a")</f>
        <v>a</v>
      </c>
      <c r="D740" s="92" t="str">
        <f>IF('BB-2024-Friday'!AJ742&lt;&gt;"",'BB-2024-Friday'!AI742,"")</f>
        <v/>
      </c>
      <c r="E740" s="119" t="str">
        <f>IF('BB-2024-Friday'!$AJ742&lt;&gt;"",IF('BB-2024-Friday'!$AJ742="t",0,'BB-2024-Friday'!AM742),"")</f>
        <v/>
      </c>
      <c r="F740" s="119" t="str">
        <f>IF('BB-2024-Friday'!$AJ742&lt;&gt;"",IF('BB-2024-Friday'!$AJ742="t",0,'BB-2024-Friday'!AN742),"")</f>
        <v/>
      </c>
      <c r="G740" s="119" t="str">
        <f>IF('BB-2024-Friday'!$AJ742&lt;&gt;"",IF('BB-2024-Friday'!$AJ742="t",0,'BB-2024-Friday'!AO742),"")</f>
        <v/>
      </c>
      <c r="H740" s="119" t="str">
        <f>IF('BB-2024-Friday'!$AJ742&lt;&gt;"",IF('BB-2024-Friday'!$AJ742="t",0,'BB-2024-Friday'!AP742),"")</f>
        <v/>
      </c>
      <c r="I740" s="119" t="str">
        <f>IF('BB-2024-Friday'!$AJ742&lt;&gt;"",IF('BB-2024-Friday'!$AJ742="t",0,'BB-2024-Friday'!AQ742),"")</f>
        <v/>
      </c>
      <c r="J740" s="119" t="str">
        <f>IF('BB-2024-Friday'!$AJ742&lt;&gt;"",IF('BB-2024-Friday'!$AJ742="t",'BB-2024-Friday'!AM742,0),"")</f>
        <v/>
      </c>
      <c r="K740" s="119" t="str">
        <f>IF('BB-2024-Friday'!$AJ742&lt;&gt;"",IF('BB-2024-Friday'!$AJ742="t",'BB-2024-Friday'!AN742,0),"")</f>
        <v/>
      </c>
      <c r="L740" s="119" t="str">
        <f>IF('BB-2024-Friday'!$AJ742&lt;&gt;"",IF('BB-2024-Friday'!$AJ742="t",'BB-2024-Friday'!AO742,0),"")</f>
        <v/>
      </c>
      <c r="M740" s="119" t="str">
        <f>IF('BB-2024-Friday'!$AJ742&lt;&gt;"",IF('BB-2024-Friday'!$AJ742="t",'BB-2024-Friday'!AP742,0),"")</f>
        <v/>
      </c>
      <c r="N740" s="120" t="str">
        <f>IF('BB-2024-Friday'!$AJ742&lt;&gt;"",IF('BB-2024-Friday'!$AJ742="m",'BB-2024-Friday'!U742,0),"")</f>
        <v/>
      </c>
      <c r="O740" s="120" t="str">
        <f>IF('BB-2024-Friday'!$AJ742&lt;&gt;"",IF('BB-2024-Friday'!$AJ742="m",'BB-2024-Friday'!V742,0),"")</f>
        <v/>
      </c>
    </row>
    <row r="741" spans="1:15" x14ac:dyDescent="0.25">
      <c r="A741" t="str">
        <f>IF('BB-2024-Friday'!AJ743&lt;&gt;"",'BB-2024-Friday'!AJ743,"")</f>
        <v/>
      </c>
      <c r="B741" t="str">
        <f>IF('BB-2024-Friday'!AJ743&lt;&gt;"",'BB-2024-Friday'!AR743,"")</f>
        <v/>
      </c>
      <c r="C741" t="str">
        <f>IF('BB-2024-Friday'!AJ743="m","v","a")</f>
        <v>a</v>
      </c>
      <c r="D741" s="92" t="str">
        <f>IF('BB-2024-Friday'!AJ743&lt;&gt;"",'BB-2024-Friday'!AI743,"")</f>
        <v/>
      </c>
      <c r="E741" s="119" t="str">
        <f>IF('BB-2024-Friday'!$AJ743&lt;&gt;"",IF('BB-2024-Friday'!$AJ743="t",0,'BB-2024-Friday'!AM743),"")</f>
        <v/>
      </c>
      <c r="F741" s="119" t="str">
        <f>IF('BB-2024-Friday'!$AJ743&lt;&gt;"",IF('BB-2024-Friday'!$AJ743="t",0,'BB-2024-Friday'!AN743),"")</f>
        <v/>
      </c>
      <c r="G741" s="119" t="str">
        <f>IF('BB-2024-Friday'!$AJ743&lt;&gt;"",IF('BB-2024-Friday'!$AJ743="t",0,'BB-2024-Friday'!AO743),"")</f>
        <v/>
      </c>
      <c r="H741" s="119" t="str">
        <f>IF('BB-2024-Friday'!$AJ743&lt;&gt;"",IF('BB-2024-Friday'!$AJ743="t",0,'BB-2024-Friday'!AP743),"")</f>
        <v/>
      </c>
      <c r="I741" s="119" t="str">
        <f>IF('BB-2024-Friday'!$AJ743&lt;&gt;"",IF('BB-2024-Friday'!$AJ743="t",0,'BB-2024-Friday'!AQ743),"")</f>
        <v/>
      </c>
      <c r="J741" s="119" t="str">
        <f>IF('BB-2024-Friday'!$AJ743&lt;&gt;"",IF('BB-2024-Friday'!$AJ743="t",'BB-2024-Friday'!AM743,0),"")</f>
        <v/>
      </c>
      <c r="K741" s="119" t="str">
        <f>IF('BB-2024-Friday'!$AJ743&lt;&gt;"",IF('BB-2024-Friday'!$AJ743="t",'BB-2024-Friday'!AN743,0),"")</f>
        <v/>
      </c>
      <c r="L741" s="119" t="str">
        <f>IF('BB-2024-Friday'!$AJ743&lt;&gt;"",IF('BB-2024-Friday'!$AJ743="t",'BB-2024-Friday'!AO743,0),"")</f>
        <v/>
      </c>
      <c r="M741" s="119" t="str">
        <f>IF('BB-2024-Friday'!$AJ743&lt;&gt;"",IF('BB-2024-Friday'!$AJ743="t",'BB-2024-Friday'!AP743,0),"")</f>
        <v/>
      </c>
      <c r="N741" s="120" t="str">
        <f>IF('BB-2024-Friday'!$AJ743&lt;&gt;"",IF('BB-2024-Friday'!$AJ743="m",'BB-2024-Friday'!U743,0),"")</f>
        <v/>
      </c>
      <c r="O741" s="120" t="str">
        <f>IF('BB-2024-Friday'!$AJ743&lt;&gt;"",IF('BB-2024-Friday'!$AJ743="m",'BB-2024-Friday'!V743,0),"")</f>
        <v/>
      </c>
    </row>
    <row r="742" spans="1:15" x14ac:dyDescent="0.25">
      <c r="A742" t="str">
        <f>IF('BB-2024-Friday'!AJ744&lt;&gt;"",'BB-2024-Friday'!AJ744,"")</f>
        <v/>
      </c>
      <c r="B742" t="str">
        <f>IF('BB-2024-Friday'!AJ744&lt;&gt;"",'BB-2024-Friday'!AR744,"")</f>
        <v/>
      </c>
      <c r="C742" t="str">
        <f>IF('BB-2024-Friday'!AJ744="m","v","a")</f>
        <v>a</v>
      </c>
      <c r="D742" s="92" t="str">
        <f>IF('BB-2024-Friday'!AJ744&lt;&gt;"",'BB-2024-Friday'!AI744,"")</f>
        <v/>
      </c>
      <c r="E742" s="119" t="str">
        <f>IF('BB-2024-Friday'!$AJ744&lt;&gt;"",IF('BB-2024-Friday'!$AJ744="t",0,'BB-2024-Friday'!AM744),"")</f>
        <v/>
      </c>
      <c r="F742" s="119" t="str">
        <f>IF('BB-2024-Friday'!$AJ744&lt;&gt;"",IF('BB-2024-Friday'!$AJ744="t",0,'BB-2024-Friday'!AN744),"")</f>
        <v/>
      </c>
      <c r="G742" s="119" t="str">
        <f>IF('BB-2024-Friday'!$AJ744&lt;&gt;"",IF('BB-2024-Friday'!$AJ744="t",0,'BB-2024-Friday'!AO744),"")</f>
        <v/>
      </c>
      <c r="H742" s="119" t="str">
        <f>IF('BB-2024-Friday'!$AJ744&lt;&gt;"",IF('BB-2024-Friday'!$AJ744="t",0,'BB-2024-Friday'!AP744),"")</f>
        <v/>
      </c>
      <c r="I742" s="119" t="str">
        <f>IF('BB-2024-Friday'!$AJ744&lt;&gt;"",IF('BB-2024-Friday'!$AJ744="t",0,'BB-2024-Friday'!AQ744),"")</f>
        <v/>
      </c>
      <c r="J742" s="119" t="str">
        <f>IF('BB-2024-Friday'!$AJ744&lt;&gt;"",IF('BB-2024-Friday'!$AJ744="t",'BB-2024-Friday'!AM744,0),"")</f>
        <v/>
      </c>
      <c r="K742" s="119" t="str">
        <f>IF('BB-2024-Friday'!$AJ744&lt;&gt;"",IF('BB-2024-Friday'!$AJ744="t",'BB-2024-Friday'!AN744,0),"")</f>
        <v/>
      </c>
      <c r="L742" s="119" t="str">
        <f>IF('BB-2024-Friday'!$AJ744&lt;&gt;"",IF('BB-2024-Friday'!$AJ744="t",'BB-2024-Friday'!AO744,0),"")</f>
        <v/>
      </c>
      <c r="M742" s="119" t="str">
        <f>IF('BB-2024-Friday'!$AJ744&lt;&gt;"",IF('BB-2024-Friday'!$AJ744="t",'BB-2024-Friday'!AP744,0),"")</f>
        <v/>
      </c>
      <c r="N742" s="120" t="str">
        <f>IF('BB-2024-Friday'!$AJ744&lt;&gt;"",IF('BB-2024-Friday'!$AJ744="m",'BB-2024-Friday'!U744,0),"")</f>
        <v/>
      </c>
      <c r="O742" s="120" t="str">
        <f>IF('BB-2024-Friday'!$AJ744&lt;&gt;"",IF('BB-2024-Friday'!$AJ744="m",'BB-2024-Friday'!V744,0),"")</f>
        <v/>
      </c>
    </row>
    <row r="743" spans="1:15" x14ac:dyDescent="0.25">
      <c r="A743" t="str">
        <f>IF('BB-2024-Friday'!AJ745&lt;&gt;"",'BB-2024-Friday'!AJ745,"")</f>
        <v/>
      </c>
      <c r="B743" t="str">
        <f>IF('BB-2024-Friday'!AJ745&lt;&gt;"",'BB-2024-Friday'!AR745,"")</f>
        <v/>
      </c>
      <c r="C743" t="str">
        <f>IF('BB-2024-Friday'!AJ745="m","v","a")</f>
        <v>a</v>
      </c>
      <c r="D743" s="92" t="str">
        <f>IF('BB-2024-Friday'!AJ745&lt;&gt;"",'BB-2024-Friday'!AI745,"")</f>
        <v/>
      </c>
      <c r="E743" s="119" t="str">
        <f>IF('BB-2024-Friday'!$AJ745&lt;&gt;"",IF('BB-2024-Friday'!$AJ745="t",0,'BB-2024-Friday'!AM745),"")</f>
        <v/>
      </c>
      <c r="F743" s="119" t="str">
        <f>IF('BB-2024-Friday'!$AJ745&lt;&gt;"",IF('BB-2024-Friday'!$AJ745="t",0,'BB-2024-Friday'!AN745),"")</f>
        <v/>
      </c>
      <c r="G743" s="119" t="str">
        <f>IF('BB-2024-Friday'!$AJ745&lt;&gt;"",IF('BB-2024-Friday'!$AJ745="t",0,'BB-2024-Friday'!AO745),"")</f>
        <v/>
      </c>
      <c r="H743" s="119" t="str">
        <f>IF('BB-2024-Friday'!$AJ745&lt;&gt;"",IF('BB-2024-Friday'!$AJ745="t",0,'BB-2024-Friday'!AP745),"")</f>
        <v/>
      </c>
      <c r="I743" s="119" t="str">
        <f>IF('BB-2024-Friday'!$AJ745&lt;&gt;"",IF('BB-2024-Friday'!$AJ745="t",0,'BB-2024-Friday'!AQ745),"")</f>
        <v/>
      </c>
      <c r="J743" s="119" t="str">
        <f>IF('BB-2024-Friday'!$AJ745&lt;&gt;"",IF('BB-2024-Friday'!$AJ745="t",'BB-2024-Friday'!AM745,0),"")</f>
        <v/>
      </c>
      <c r="K743" s="119" t="str">
        <f>IF('BB-2024-Friday'!$AJ745&lt;&gt;"",IF('BB-2024-Friday'!$AJ745="t",'BB-2024-Friday'!AN745,0),"")</f>
        <v/>
      </c>
      <c r="L743" s="119" t="str">
        <f>IF('BB-2024-Friday'!$AJ745&lt;&gt;"",IF('BB-2024-Friday'!$AJ745="t",'BB-2024-Friday'!AO745,0),"")</f>
        <v/>
      </c>
      <c r="M743" s="119" t="str">
        <f>IF('BB-2024-Friday'!$AJ745&lt;&gt;"",IF('BB-2024-Friday'!$AJ745="t",'BB-2024-Friday'!AP745,0),"")</f>
        <v/>
      </c>
      <c r="N743" s="120" t="str">
        <f>IF('BB-2024-Friday'!$AJ745&lt;&gt;"",IF('BB-2024-Friday'!$AJ745="m",'BB-2024-Friday'!U745,0),"")</f>
        <v/>
      </c>
      <c r="O743" s="120" t="str">
        <f>IF('BB-2024-Friday'!$AJ745&lt;&gt;"",IF('BB-2024-Friday'!$AJ745="m",'BB-2024-Friday'!V745,0),"")</f>
        <v/>
      </c>
    </row>
    <row r="744" spans="1:15" x14ac:dyDescent="0.25">
      <c r="A744" t="str">
        <f>IF('BB-2024-Friday'!AJ746&lt;&gt;"",'BB-2024-Friday'!AJ746,"")</f>
        <v/>
      </c>
      <c r="B744" t="str">
        <f>IF('BB-2024-Friday'!AJ746&lt;&gt;"",'BB-2024-Friday'!AR746,"")</f>
        <v/>
      </c>
      <c r="C744" t="str">
        <f>IF('BB-2024-Friday'!AJ746="m","v","a")</f>
        <v>a</v>
      </c>
      <c r="D744" s="92" t="str">
        <f>IF('BB-2024-Friday'!AJ746&lt;&gt;"",'BB-2024-Friday'!AI746,"")</f>
        <v/>
      </c>
      <c r="E744" s="119" t="str">
        <f>IF('BB-2024-Friday'!$AJ746&lt;&gt;"",IF('BB-2024-Friday'!$AJ746="t",0,'BB-2024-Friday'!AM746),"")</f>
        <v/>
      </c>
      <c r="F744" s="119" t="str">
        <f>IF('BB-2024-Friday'!$AJ746&lt;&gt;"",IF('BB-2024-Friday'!$AJ746="t",0,'BB-2024-Friday'!AN746),"")</f>
        <v/>
      </c>
      <c r="G744" s="119" t="str">
        <f>IF('BB-2024-Friday'!$AJ746&lt;&gt;"",IF('BB-2024-Friday'!$AJ746="t",0,'BB-2024-Friday'!AO746),"")</f>
        <v/>
      </c>
      <c r="H744" s="119" t="str">
        <f>IF('BB-2024-Friday'!$AJ746&lt;&gt;"",IF('BB-2024-Friday'!$AJ746="t",0,'BB-2024-Friday'!AP746),"")</f>
        <v/>
      </c>
      <c r="I744" s="119" t="str">
        <f>IF('BB-2024-Friday'!$AJ746&lt;&gt;"",IF('BB-2024-Friday'!$AJ746="t",0,'BB-2024-Friday'!AQ746),"")</f>
        <v/>
      </c>
      <c r="J744" s="119" t="str">
        <f>IF('BB-2024-Friday'!$AJ746&lt;&gt;"",IF('BB-2024-Friday'!$AJ746="t",'BB-2024-Friday'!AM746,0),"")</f>
        <v/>
      </c>
      <c r="K744" s="119" t="str">
        <f>IF('BB-2024-Friday'!$AJ746&lt;&gt;"",IF('BB-2024-Friday'!$AJ746="t",'BB-2024-Friday'!AN746,0),"")</f>
        <v/>
      </c>
      <c r="L744" s="119" t="str">
        <f>IF('BB-2024-Friday'!$AJ746&lt;&gt;"",IF('BB-2024-Friday'!$AJ746="t",'BB-2024-Friday'!AO746,0),"")</f>
        <v/>
      </c>
      <c r="M744" s="119" t="str">
        <f>IF('BB-2024-Friday'!$AJ746&lt;&gt;"",IF('BB-2024-Friday'!$AJ746="t",'BB-2024-Friday'!AP746,0),"")</f>
        <v/>
      </c>
      <c r="N744" s="120" t="str">
        <f>IF('BB-2024-Friday'!$AJ746&lt;&gt;"",IF('BB-2024-Friday'!$AJ746="m",'BB-2024-Friday'!U746,0),"")</f>
        <v/>
      </c>
      <c r="O744" s="120" t="str">
        <f>IF('BB-2024-Friday'!$AJ746&lt;&gt;"",IF('BB-2024-Friday'!$AJ746="m",'BB-2024-Friday'!V746,0),"")</f>
        <v/>
      </c>
    </row>
    <row r="745" spans="1:15" x14ac:dyDescent="0.25">
      <c r="A745" t="str">
        <f>IF('BB-2024-Friday'!AJ747&lt;&gt;"",'BB-2024-Friday'!AJ747,"")</f>
        <v/>
      </c>
      <c r="B745" t="str">
        <f>IF('BB-2024-Friday'!AJ747&lt;&gt;"",'BB-2024-Friday'!AR747,"")</f>
        <v/>
      </c>
      <c r="C745" t="str">
        <f>IF('BB-2024-Friday'!AJ747="m","v","a")</f>
        <v>a</v>
      </c>
      <c r="D745" s="92" t="str">
        <f>IF('BB-2024-Friday'!AJ747&lt;&gt;"",'BB-2024-Friday'!AI747,"")</f>
        <v/>
      </c>
      <c r="E745" s="119" t="str">
        <f>IF('BB-2024-Friday'!$AJ747&lt;&gt;"",IF('BB-2024-Friday'!$AJ747="t",0,'BB-2024-Friday'!AM747),"")</f>
        <v/>
      </c>
      <c r="F745" s="119" t="str">
        <f>IF('BB-2024-Friday'!$AJ747&lt;&gt;"",IF('BB-2024-Friday'!$AJ747="t",0,'BB-2024-Friday'!AN747),"")</f>
        <v/>
      </c>
      <c r="G745" s="119" t="str">
        <f>IF('BB-2024-Friday'!$AJ747&lt;&gt;"",IF('BB-2024-Friday'!$AJ747="t",0,'BB-2024-Friday'!AO747),"")</f>
        <v/>
      </c>
      <c r="H745" s="119" t="str">
        <f>IF('BB-2024-Friday'!$AJ747&lt;&gt;"",IF('BB-2024-Friday'!$AJ747="t",0,'BB-2024-Friday'!AP747),"")</f>
        <v/>
      </c>
      <c r="I745" s="119" t="str">
        <f>IF('BB-2024-Friday'!$AJ747&lt;&gt;"",IF('BB-2024-Friday'!$AJ747="t",0,'BB-2024-Friday'!AQ747),"")</f>
        <v/>
      </c>
      <c r="J745" s="119" t="str">
        <f>IF('BB-2024-Friday'!$AJ747&lt;&gt;"",IF('BB-2024-Friday'!$AJ747="t",'BB-2024-Friday'!AM747,0),"")</f>
        <v/>
      </c>
      <c r="K745" s="119" t="str">
        <f>IF('BB-2024-Friday'!$AJ747&lt;&gt;"",IF('BB-2024-Friday'!$AJ747="t",'BB-2024-Friday'!AN747,0),"")</f>
        <v/>
      </c>
      <c r="L745" s="119" t="str">
        <f>IF('BB-2024-Friday'!$AJ747&lt;&gt;"",IF('BB-2024-Friday'!$AJ747="t",'BB-2024-Friday'!AO747,0),"")</f>
        <v/>
      </c>
      <c r="M745" s="119" t="str">
        <f>IF('BB-2024-Friday'!$AJ747&lt;&gt;"",IF('BB-2024-Friday'!$AJ747="t",'BB-2024-Friday'!AP747,0),"")</f>
        <v/>
      </c>
      <c r="N745" s="120" t="str">
        <f>IF('BB-2024-Friday'!$AJ747&lt;&gt;"",IF('BB-2024-Friday'!$AJ747="m",'BB-2024-Friday'!U747,0),"")</f>
        <v/>
      </c>
      <c r="O745" s="120" t="str">
        <f>IF('BB-2024-Friday'!$AJ747&lt;&gt;"",IF('BB-2024-Friday'!$AJ747="m",'BB-2024-Friday'!V747,0),"")</f>
        <v/>
      </c>
    </row>
    <row r="746" spans="1:15" x14ac:dyDescent="0.25">
      <c r="A746" t="str">
        <f>IF('BB-2024-Friday'!AJ748&lt;&gt;"",'BB-2024-Friday'!AJ748,"")</f>
        <v/>
      </c>
      <c r="B746" t="str">
        <f>IF('BB-2024-Friday'!AJ748&lt;&gt;"",'BB-2024-Friday'!AR748,"")</f>
        <v/>
      </c>
      <c r="C746" t="str">
        <f>IF('BB-2024-Friday'!AJ748="m","v","a")</f>
        <v>a</v>
      </c>
      <c r="D746" s="92" t="str">
        <f>IF('BB-2024-Friday'!AJ748&lt;&gt;"",'BB-2024-Friday'!AI748,"")</f>
        <v/>
      </c>
      <c r="E746" s="119" t="str">
        <f>IF('BB-2024-Friday'!$AJ748&lt;&gt;"",IF('BB-2024-Friday'!$AJ748="t",0,'BB-2024-Friday'!AM748),"")</f>
        <v/>
      </c>
      <c r="F746" s="119" t="str">
        <f>IF('BB-2024-Friday'!$AJ748&lt;&gt;"",IF('BB-2024-Friday'!$AJ748="t",0,'BB-2024-Friday'!AN748),"")</f>
        <v/>
      </c>
      <c r="G746" s="119" t="str">
        <f>IF('BB-2024-Friday'!$AJ748&lt;&gt;"",IF('BB-2024-Friday'!$AJ748="t",0,'BB-2024-Friday'!AO748),"")</f>
        <v/>
      </c>
      <c r="H746" s="119" t="str">
        <f>IF('BB-2024-Friday'!$AJ748&lt;&gt;"",IF('BB-2024-Friday'!$AJ748="t",0,'BB-2024-Friday'!AP748),"")</f>
        <v/>
      </c>
      <c r="I746" s="119" t="str">
        <f>IF('BB-2024-Friday'!$AJ748&lt;&gt;"",IF('BB-2024-Friday'!$AJ748="t",0,'BB-2024-Friday'!AQ748),"")</f>
        <v/>
      </c>
      <c r="J746" s="119" t="str">
        <f>IF('BB-2024-Friday'!$AJ748&lt;&gt;"",IF('BB-2024-Friday'!$AJ748="t",'BB-2024-Friday'!AM748,0),"")</f>
        <v/>
      </c>
      <c r="K746" s="119" t="str">
        <f>IF('BB-2024-Friday'!$AJ748&lt;&gt;"",IF('BB-2024-Friday'!$AJ748="t",'BB-2024-Friday'!AN748,0),"")</f>
        <v/>
      </c>
      <c r="L746" s="119" t="str">
        <f>IF('BB-2024-Friday'!$AJ748&lt;&gt;"",IF('BB-2024-Friday'!$AJ748="t",'BB-2024-Friday'!AO748,0),"")</f>
        <v/>
      </c>
      <c r="M746" s="119" t="str">
        <f>IF('BB-2024-Friday'!$AJ748&lt;&gt;"",IF('BB-2024-Friday'!$AJ748="t",'BB-2024-Friday'!AP748,0),"")</f>
        <v/>
      </c>
      <c r="N746" s="120" t="str">
        <f>IF('BB-2024-Friday'!$AJ748&lt;&gt;"",IF('BB-2024-Friday'!$AJ748="m",'BB-2024-Friday'!U748,0),"")</f>
        <v/>
      </c>
      <c r="O746" s="120" t="str">
        <f>IF('BB-2024-Friday'!$AJ748&lt;&gt;"",IF('BB-2024-Friday'!$AJ748="m",'BB-2024-Friday'!V748,0),"")</f>
        <v/>
      </c>
    </row>
    <row r="747" spans="1:15" x14ac:dyDescent="0.25">
      <c r="A747" t="str">
        <f>IF('BB-2024-Friday'!AJ749&lt;&gt;"",'BB-2024-Friday'!AJ749,"")</f>
        <v/>
      </c>
      <c r="B747" t="str">
        <f>IF('BB-2024-Friday'!AJ749&lt;&gt;"",'BB-2024-Friday'!AR749,"")</f>
        <v/>
      </c>
      <c r="C747" t="str">
        <f>IF('BB-2024-Friday'!AJ749="m","v","a")</f>
        <v>a</v>
      </c>
      <c r="D747" s="92" t="str">
        <f>IF('BB-2024-Friday'!AJ749&lt;&gt;"",'BB-2024-Friday'!AI749,"")</f>
        <v/>
      </c>
      <c r="E747" s="119" t="str">
        <f>IF('BB-2024-Friday'!$AJ749&lt;&gt;"",IF('BB-2024-Friday'!$AJ749="t",0,'BB-2024-Friday'!AM749),"")</f>
        <v/>
      </c>
      <c r="F747" s="119" t="str">
        <f>IF('BB-2024-Friday'!$AJ749&lt;&gt;"",IF('BB-2024-Friday'!$AJ749="t",0,'BB-2024-Friday'!AN749),"")</f>
        <v/>
      </c>
      <c r="G747" s="119" t="str">
        <f>IF('BB-2024-Friday'!$AJ749&lt;&gt;"",IF('BB-2024-Friday'!$AJ749="t",0,'BB-2024-Friday'!AO749),"")</f>
        <v/>
      </c>
      <c r="H747" s="119" t="str">
        <f>IF('BB-2024-Friday'!$AJ749&lt;&gt;"",IF('BB-2024-Friday'!$AJ749="t",0,'BB-2024-Friday'!AP749),"")</f>
        <v/>
      </c>
      <c r="I747" s="119" t="str">
        <f>IF('BB-2024-Friday'!$AJ749&lt;&gt;"",IF('BB-2024-Friday'!$AJ749="t",0,'BB-2024-Friday'!AQ749),"")</f>
        <v/>
      </c>
      <c r="J747" s="119" t="str">
        <f>IF('BB-2024-Friday'!$AJ749&lt;&gt;"",IF('BB-2024-Friday'!$AJ749="t",'BB-2024-Friday'!AM749,0),"")</f>
        <v/>
      </c>
      <c r="K747" s="119" t="str">
        <f>IF('BB-2024-Friday'!$AJ749&lt;&gt;"",IF('BB-2024-Friday'!$AJ749="t",'BB-2024-Friday'!AN749,0),"")</f>
        <v/>
      </c>
      <c r="L747" s="119" t="str">
        <f>IF('BB-2024-Friday'!$AJ749&lt;&gt;"",IF('BB-2024-Friday'!$AJ749="t",'BB-2024-Friday'!AO749,0),"")</f>
        <v/>
      </c>
      <c r="M747" s="119" t="str">
        <f>IF('BB-2024-Friday'!$AJ749&lt;&gt;"",IF('BB-2024-Friday'!$AJ749="t",'BB-2024-Friday'!AP749,0),"")</f>
        <v/>
      </c>
      <c r="N747" s="120" t="str">
        <f>IF('BB-2024-Friday'!$AJ749&lt;&gt;"",IF('BB-2024-Friday'!$AJ749="m",'BB-2024-Friday'!U749,0),"")</f>
        <v/>
      </c>
      <c r="O747" s="120" t="str">
        <f>IF('BB-2024-Friday'!$AJ749&lt;&gt;"",IF('BB-2024-Friday'!$AJ749="m",'BB-2024-Friday'!V749,0),"")</f>
        <v/>
      </c>
    </row>
    <row r="748" spans="1:15" x14ac:dyDescent="0.25">
      <c r="A748" t="str">
        <f>IF('BB-2024-Friday'!AJ750&lt;&gt;"",'BB-2024-Friday'!AJ750,"")</f>
        <v/>
      </c>
      <c r="B748" t="str">
        <f>IF('BB-2024-Friday'!AJ750&lt;&gt;"",'BB-2024-Friday'!AR750,"")</f>
        <v/>
      </c>
      <c r="C748" t="str">
        <f>IF('BB-2024-Friday'!AJ750="m","v","a")</f>
        <v>a</v>
      </c>
      <c r="D748" s="92" t="str">
        <f>IF('BB-2024-Friday'!AJ750&lt;&gt;"",'BB-2024-Friday'!AI750,"")</f>
        <v/>
      </c>
      <c r="E748" s="119" t="str">
        <f>IF('BB-2024-Friday'!$AJ750&lt;&gt;"",IF('BB-2024-Friday'!$AJ750="t",0,'BB-2024-Friday'!AM750),"")</f>
        <v/>
      </c>
      <c r="F748" s="119" t="str">
        <f>IF('BB-2024-Friday'!$AJ750&lt;&gt;"",IF('BB-2024-Friday'!$AJ750="t",0,'BB-2024-Friday'!AN750),"")</f>
        <v/>
      </c>
      <c r="G748" s="119" t="str">
        <f>IF('BB-2024-Friday'!$AJ750&lt;&gt;"",IF('BB-2024-Friday'!$AJ750="t",0,'BB-2024-Friday'!AO750),"")</f>
        <v/>
      </c>
      <c r="H748" s="119" t="str">
        <f>IF('BB-2024-Friday'!$AJ750&lt;&gt;"",IF('BB-2024-Friday'!$AJ750="t",0,'BB-2024-Friday'!AP750),"")</f>
        <v/>
      </c>
      <c r="I748" s="119" t="str">
        <f>IF('BB-2024-Friday'!$AJ750&lt;&gt;"",IF('BB-2024-Friday'!$AJ750="t",0,'BB-2024-Friday'!AQ750),"")</f>
        <v/>
      </c>
      <c r="J748" s="119" t="str">
        <f>IF('BB-2024-Friday'!$AJ750&lt;&gt;"",IF('BB-2024-Friday'!$AJ750="t",'BB-2024-Friday'!AM750,0),"")</f>
        <v/>
      </c>
      <c r="K748" s="119" t="str">
        <f>IF('BB-2024-Friday'!$AJ750&lt;&gt;"",IF('BB-2024-Friday'!$AJ750="t",'BB-2024-Friday'!AN750,0),"")</f>
        <v/>
      </c>
      <c r="L748" s="119" t="str">
        <f>IF('BB-2024-Friday'!$AJ750&lt;&gt;"",IF('BB-2024-Friday'!$AJ750="t",'BB-2024-Friday'!AO750,0),"")</f>
        <v/>
      </c>
      <c r="M748" s="119" t="str">
        <f>IF('BB-2024-Friday'!$AJ750&lt;&gt;"",IF('BB-2024-Friday'!$AJ750="t",'BB-2024-Friday'!AP750,0),"")</f>
        <v/>
      </c>
      <c r="N748" s="120" t="str">
        <f>IF('BB-2024-Friday'!$AJ750&lt;&gt;"",IF('BB-2024-Friday'!$AJ750="m",'BB-2024-Friday'!U750,0),"")</f>
        <v/>
      </c>
      <c r="O748" s="120" t="str">
        <f>IF('BB-2024-Friday'!$AJ750&lt;&gt;"",IF('BB-2024-Friday'!$AJ750="m",'BB-2024-Friday'!V750,0),"")</f>
        <v/>
      </c>
    </row>
    <row r="749" spans="1:15" x14ac:dyDescent="0.25">
      <c r="A749" t="str">
        <f>IF('BB-2024-Friday'!AJ751&lt;&gt;"",'BB-2024-Friday'!AJ751,"")</f>
        <v/>
      </c>
      <c r="B749" t="str">
        <f>IF('BB-2024-Friday'!AJ751&lt;&gt;"",'BB-2024-Friday'!AR751,"")</f>
        <v/>
      </c>
      <c r="C749" t="str">
        <f>IF('BB-2024-Friday'!AJ751="m","v","a")</f>
        <v>a</v>
      </c>
      <c r="D749" s="92" t="str">
        <f>IF('BB-2024-Friday'!AJ751&lt;&gt;"",'BB-2024-Friday'!AI751,"")</f>
        <v/>
      </c>
      <c r="E749" s="119" t="str">
        <f>IF('BB-2024-Friday'!$AJ751&lt;&gt;"",IF('BB-2024-Friday'!$AJ751="t",0,'BB-2024-Friday'!AM751),"")</f>
        <v/>
      </c>
      <c r="F749" s="119" t="str">
        <f>IF('BB-2024-Friday'!$AJ751&lt;&gt;"",IF('BB-2024-Friday'!$AJ751="t",0,'BB-2024-Friday'!AN751),"")</f>
        <v/>
      </c>
      <c r="G749" s="119" t="str">
        <f>IF('BB-2024-Friday'!$AJ751&lt;&gt;"",IF('BB-2024-Friday'!$AJ751="t",0,'BB-2024-Friday'!AO751),"")</f>
        <v/>
      </c>
      <c r="H749" s="119" t="str">
        <f>IF('BB-2024-Friday'!$AJ751&lt;&gt;"",IF('BB-2024-Friday'!$AJ751="t",0,'BB-2024-Friday'!AP751),"")</f>
        <v/>
      </c>
      <c r="I749" s="119" t="str">
        <f>IF('BB-2024-Friday'!$AJ751&lt;&gt;"",IF('BB-2024-Friday'!$AJ751="t",0,'BB-2024-Friday'!AQ751),"")</f>
        <v/>
      </c>
      <c r="J749" s="119" t="str">
        <f>IF('BB-2024-Friday'!$AJ751&lt;&gt;"",IF('BB-2024-Friday'!$AJ751="t",'BB-2024-Friday'!AM751,0),"")</f>
        <v/>
      </c>
      <c r="K749" s="119" t="str">
        <f>IF('BB-2024-Friday'!$AJ751&lt;&gt;"",IF('BB-2024-Friday'!$AJ751="t",'BB-2024-Friday'!AN751,0),"")</f>
        <v/>
      </c>
      <c r="L749" s="119" t="str">
        <f>IF('BB-2024-Friday'!$AJ751&lt;&gt;"",IF('BB-2024-Friday'!$AJ751="t",'BB-2024-Friday'!AO751,0),"")</f>
        <v/>
      </c>
      <c r="M749" s="119" t="str">
        <f>IF('BB-2024-Friday'!$AJ751&lt;&gt;"",IF('BB-2024-Friday'!$AJ751="t",'BB-2024-Friday'!AP751,0),"")</f>
        <v/>
      </c>
      <c r="N749" s="120" t="str">
        <f>IF('BB-2024-Friday'!$AJ751&lt;&gt;"",IF('BB-2024-Friday'!$AJ751="m",'BB-2024-Friday'!U751,0),"")</f>
        <v/>
      </c>
      <c r="O749" s="120" t="str">
        <f>IF('BB-2024-Friday'!$AJ751&lt;&gt;"",IF('BB-2024-Friday'!$AJ751="m",'BB-2024-Friday'!V751,0),"")</f>
        <v/>
      </c>
    </row>
    <row r="750" spans="1:15" x14ac:dyDescent="0.25">
      <c r="A750" t="str">
        <f>IF('BB-2024-Friday'!AJ752&lt;&gt;"",'BB-2024-Friday'!AJ752,"")</f>
        <v/>
      </c>
      <c r="B750" t="str">
        <f>IF('BB-2024-Friday'!AJ752&lt;&gt;"",'BB-2024-Friday'!AR752,"")</f>
        <v/>
      </c>
      <c r="C750" t="str">
        <f>IF('BB-2024-Friday'!AJ752="m","v","a")</f>
        <v>a</v>
      </c>
      <c r="D750" s="92" t="str">
        <f>IF('BB-2024-Friday'!AJ752&lt;&gt;"",'BB-2024-Friday'!AI752,"")</f>
        <v/>
      </c>
      <c r="E750" s="119" t="str">
        <f>IF('BB-2024-Friday'!$AJ752&lt;&gt;"",IF('BB-2024-Friday'!$AJ752="t",0,'BB-2024-Friday'!AM752),"")</f>
        <v/>
      </c>
      <c r="F750" s="119" t="str">
        <f>IF('BB-2024-Friday'!$AJ752&lt;&gt;"",IF('BB-2024-Friday'!$AJ752="t",0,'BB-2024-Friday'!AN752),"")</f>
        <v/>
      </c>
      <c r="G750" s="119" t="str">
        <f>IF('BB-2024-Friday'!$AJ752&lt;&gt;"",IF('BB-2024-Friday'!$AJ752="t",0,'BB-2024-Friday'!AO752),"")</f>
        <v/>
      </c>
      <c r="H750" s="119" t="str">
        <f>IF('BB-2024-Friday'!$AJ752&lt;&gt;"",IF('BB-2024-Friday'!$AJ752="t",0,'BB-2024-Friday'!AP752),"")</f>
        <v/>
      </c>
      <c r="I750" s="119" t="str">
        <f>IF('BB-2024-Friday'!$AJ752&lt;&gt;"",IF('BB-2024-Friday'!$AJ752="t",0,'BB-2024-Friday'!AQ752),"")</f>
        <v/>
      </c>
      <c r="J750" s="119" t="str">
        <f>IF('BB-2024-Friday'!$AJ752&lt;&gt;"",IF('BB-2024-Friday'!$AJ752="t",'BB-2024-Friday'!AM752,0),"")</f>
        <v/>
      </c>
      <c r="K750" s="119" t="str">
        <f>IF('BB-2024-Friday'!$AJ752&lt;&gt;"",IF('BB-2024-Friday'!$AJ752="t",'BB-2024-Friday'!AN752,0),"")</f>
        <v/>
      </c>
      <c r="L750" s="119" t="str">
        <f>IF('BB-2024-Friday'!$AJ752&lt;&gt;"",IF('BB-2024-Friday'!$AJ752="t",'BB-2024-Friday'!AO752,0),"")</f>
        <v/>
      </c>
      <c r="M750" s="119" t="str">
        <f>IF('BB-2024-Friday'!$AJ752&lt;&gt;"",IF('BB-2024-Friday'!$AJ752="t",'BB-2024-Friday'!AP752,0),"")</f>
        <v/>
      </c>
      <c r="N750" s="120" t="str">
        <f>IF('BB-2024-Friday'!$AJ752&lt;&gt;"",IF('BB-2024-Friday'!$AJ752="m",'BB-2024-Friday'!U752,0),"")</f>
        <v/>
      </c>
      <c r="O750" s="120" t="str">
        <f>IF('BB-2024-Friday'!$AJ752&lt;&gt;"",IF('BB-2024-Friday'!$AJ752="m",'BB-2024-Friday'!V752,0),"")</f>
        <v/>
      </c>
    </row>
    <row r="751" spans="1:15" x14ac:dyDescent="0.25">
      <c r="A751" t="str">
        <f>IF('BB-2024-Friday'!AJ753&lt;&gt;"",'BB-2024-Friday'!AJ753,"")</f>
        <v/>
      </c>
      <c r="B751" t="str">
        <f>IF('BB-2024-Friday'!AJ753&lt;&gt;"",'BB-2024-Friday'!AR753,"")</f>
        <v/>
      </c>
      <c r="C751" t="str">
        <f>IF('BB-2024-Friday'!AJ753="m","v","a")</f>
        <v>a</v>
      </c>
      <c r="D751" s="92" t="str">
        <f>IF('BB-2024-Friday'!AJ753&lt;&gt;"",'BB-2024-Friday'!AI753,"")</f>
        <v/>
      </c>
      <c r="E751" s="119" t="str">
        <f>IF('BB-2024-Friday'!$AJ753&lt;&gt;"",IF('BB-2024-Friday'!$AJ753="t",0,'BB-2024-Friday'!AM753),"")</f>
        <v/>
      </c>
      <c r="F751" s="119" t="str">
        <f>IF('BB-2024-Friday'!$AJ753&lt;&gt;"",IF('BB-2024-Friday'!$AJ753="t",0,'BB-2024-Friday'!AN753),"")</f>
        <v/>
      </c>
      <c r="G751" s="119" t="str">
        <f>IF('BB-2024-Friday'!$AJ753&lt;&gt;"",IF('BB-2024-Friday'!$AJ753="t",0,'BB-2024-Friday'!AO753),"")</f>
        <v/>
      </c>
      <c r="H751" s="119" t="str">
        <f>IF('BB-2024-Friday'!$AJ753&lt;&gt;"",IF('BB-2024-Friday'!$AJ753="t",0,'BB-2024-Friday'!AP753),"")</f>
        <v/>
      </c>
      <c r="I751" s="119" t="str">
        <f>IF('BB-2024-Friday'!$AJ753&lt;&gt;"",IF('BB-2024-Friday'!$AJ753="t",0,'BB-2024-Friday'!AQ753),"")</f>
        <v/>
      </c>
      <c r="J751" s="119" t="str">
        <f>IF('BB-2024-Friday'!$AJ753&lt;&gt;"",IF('BB-2024-Friday'!$AJ753="t",'BB-2024-Friday'!AM753,0),"")</f>
        <v/>
      </c>
      <c r="K751" s="119" t="str">
        <f>IF('BB-2024-Friday'!$AJ753&lt;&gt;"",IF('BB-2024-Friday'!$AJ753="t",'BB-2024-Friday'!AN753,0),"")</f>
        <v/>
      </c>
      <c r="L751" s="119" t="str">
        <f>IF('BB-2024-Friday'!$AJ753&lt;&gt;"",IF('BB-2024-Friday'!$AJ753="t",'BB-2024-Friday'!AO753,0),"")</f>
        <v/>
      </c>
      <c r="M751" s="119" t="str">
        <f>IF('BB-2024-Friday'!$AJ753&lt;&gt;"",IF('BB-2024-Friday'!$AJ753="t",'BB-2024-Friday'!AP753,0),"")</f>
        <v/>
      </c>
      <c r="N751" s="120" t="str">
        <f>IF('BB-2024-Friday'!$AJ753&lt;&gt;"",IF('BB-2024-Friday'!$AJ753="m",'BB-2024-Friday'!U753,0),"")</f>
        <v/>
      </c>
      <c r="O751" s="120" t="str">
        <f>IF('BB-2024-Friday'!$AJ753&lt;&gt;"",IF('BB-2024-Friday'!$AJ753="m",'BB-2024-Friday'!V753,0),"")</f>
        <v/>
      </c>
    </row>
    <row r="752" spans="1:15" x14ac:dyDescent="0.25">
      <c r="A752" t="str">
        <f>IF('BB-2024-Friday'!AJ754&lt;&gt;"",'BB-2024-Friday'!AJ754,"")</f>
        <v>d</v>
      </c>
      <c r="B752" t="str">
        <f>IF('BB-2024-Friday'!AJ754&lt;&gt;"",'BB-2024-Friday'!AR754,"")</f>
        <v>Overhead Lines.</v>
      </c>
      <c r="C752" t="str">
        <f>IF('BB-2024-Friday'!AJ754="m","v","a")</f>
        <v>a</v>
      </c>
      <c r="D752" s="92">
        <f>IF('BB-2024-Friday'!AJ754&lt;&gt;"",'BB-2024-Friday'!AI754,"")</f>
        <v>268.22000000000003</v>
      </c>
      <c r="E752" s="119">
        <f>IF('BB-2024-Friday'!$AJ754&lt;&gt;"",IF('BB-2024-Friday'!$AJ754="t",0,'BB-2024-Friday'!AM754),"")</f>
        <v>40</v>
      </c>
      <c r="F752" s="119">
        <f>IF('BB-2024-Friday'!$AJ754&lt;&gt;"",IF('BB-2024-Friday'!$AJ754="t",0,'BB-2024-Friday'!AN754),"")</f>
        <v>45</v>
      </c>
      <c r="G752" s="119">
        <f>IF('BB-2024-Friday'!$AJ754&lt;&gt;"",IF('BB-2024-Friday'!$AJ754="t",0,'BB-2024-Friday'!AO754),"")</f>
        <v>50</v>
      </c>
      <c r="H752" s="119">
        <f>IF('BB-2024-Friday'!$AJ754&lt;&gt;"",IF('BB-2024-Friday'!$AJ754="t",0,'BB-2024-Friday'!AP754),"")</f>
        <v>54</v>
      </c>
      <c r="I752" s="119" t="str">
        <f>IF('BB-2024-Friday'!$AJ754&lt;&gt;"",IF('BB-2024-Friday'!$AJ754="t",0,'BB-2024-Friday'!AQ754),"")</f>
        <v>60</v>
      </c>
      <c r="J752" s="119">
        <f>IF('BB-2024-Friday'!$AJ754&lt;&gt;"",IF('BB-2024-Friday'!$AJ754="t",'BB-2024-Friday'!AM754,0),"")</f>
        <v>0</v>
      </c>
      <c r="K752" s="119">
        <f>IF('BB-2024-Friday'!$AJ754&lt;&gt;"",IF('BB-2024-Friday'!$AJ754="t",'BB-2024-Friday'!AN754,0),"")</f>
        <v>0</v>
      </c>
      <c r="L752" s="119">
        <f>IF('BB-2024-Friday'!$AJ754&lt;&gt;"",IF('BB-2024-Friday'!$AJ754="t",'BB-2024-Friday'!AO754,0),"")</f>
        <v>0</v>
      </c>
      <c r="M752" s="119">
        <f>IF('BB-2024-Friday'!$AJ754&lt;&gt;"",IF('BB-2024-Friday'!$AJ754="t",'BB-2024-Friday'!AP754,0),"")</f>
        <v>0</v>
      </c>
      <c r="N752" s="120">
        <f>IF('BB-2024-Friday'!$AJ754&lt;&gt;"",IF('BB-2024-Friday'!$AJ754="m",'BB-2024-Friday'!U754,0),"")</f>
        <v>0</v>
      </c>
      <c r="O752" s="120">
        <f>IF('BB-2024-Friday'!$AJ754&lt;&gt;"",IF('BB-2024-Friday'!$AJ754="m",'BB-2024-Friday'!V754,0),"")</f>
        <v>0</v>
      </c>
    </row>
    <row r="753" spans="1:15" x14ac:dyDescent="0.25">
      <c r="A753" t="str">
        <f>IF('BB-2024-Friday'!AJ755&lt;&gt;"",'BB-2024-Friday'!AJ755,"")</f>
        <v/>
      </c>
      <c r="B753" t="str">
        <f>IF('BB-2024-Friday'!AJ755&lt;&gt;"",'BB-2024-Friday'!AR755,"")</f>
        <v/>
      </c>
      <c r="C753" t="str">
        <f>IF('BB-2024-Friday'!AJ755="m","v","a")</f>
        <v>a</v>
      </c>
      <c r="D753" s="92" t="str">
        <f>IF('BB-2024-Friday'!AJ755&lt;&gt;"",'BB-2024-Friday'!AI755,"")</f>
        <v/>
      </c>
      <c r="E753" s="119" t="str">
        <f>IF('BB-2024-Friday'!$AJ755&lt;&gt;"",IF('BB-2024-Friday'!$AJ755="t",0,'BB-2024-Friday'!AM755),"")</f>
        <v/>
      </c>
      <c r="F753" s="119" t="str">
        <f>IF('BB-2024-Friday'!$AJ755&lt;&gt;"",IF('BB-2024-Friday'!$AJ755="t",0,'BB-2024-Friday'!AN755),"")</f>
        <v/>
      </c>
      <c r="G753" s="119" t="str">
        <f>IF('BB-2024-Friday'!$AJ755&lt;&gt;"",IF('BB-2024-Friday'!$AJ755="t",0,'BB-2024-Friday'!AO755),"")</f>
        <v/>
      </c>
      <c r="H753" s="119" t="str">
        <f>IF('BB-2024-Friday'!$AJ755&lt;&gt;"",IF('BB-2024-Friday'!$AJ755="t",0,'BB-2024-Friday'!AP755),"")</f>
        <v/>
      </c>
      <c r="I753" s="119" t="str">
        <f>IF('BB-2024-Friday'!$AJ755&lt;&gt;"",IF('BB-2024-Friday'!$AJ755="t",0,'BB-2024-Friday'!AQ755),"")</f>
        <v/>
      </c>
      <c r="J753" s="119" t="str">
        <f>IF('BB-2024-Friday'!$AJ755&lt;&gt;"",IF('BB-2024-Friday'!$AJ755="t",'BB-2024-Friday'!AM755,0),"")</f>
        <v/>
      </c>
      <c r="K753" s="119" t="str">
        <f>IF('BB-2024-Friday'!$AJ755&lt;&gt;"",IF('BB-2024-Friday'!$AJ755="t",'BB-2024-Friday'!AN755,0),"")</f>
        <v/>
      </c>
      <c r="L753" s="119" t="str">
        <f>IF('BB-2024-Friday'!$AJ755&lt;&gt;"",IF('BB-2024-Friday'!$AJ755="t",'BB-2024-Friday'!AO755,0),"")</f>
        <v/>
      </c>
      <c r="M753" s="119" t="str">
        <f>IF('BB-2024-Friday'!$AJ755&lt;&gt;"",IF('BB-2024-Friday'!$AJ755="t",'BB-2024-Friday'!AP755,0),"")</f>
        <v/>
      </c>
      <c r="N753" s="120" t="str">
        <f>IF('BB-2024-Friday'!$AJ755&lt;&gt;"",IF('BB-2024-Friday'!$AJ755="m",'BB-2024-Friday'!U755,0),"")</f>
        <v/>
      </c>
      <c r="O753" s="120" t="str">
        <f>IF('BB-2024-Friday'!$AJ755&lt;&gt;"",IF('BB-2024-Friday'!$AJ755="m",'BB-2024-Friday'!V755,0),"")</f>
        <v/>
      </c>
    </row>
    <row r="754" spans="1:15" x14ac:dyDescent="0.25">
      <c r="A754" t="str">
        <f>IF('BB-2024-Friday'!AJ756&lt;&gt;"",'BB-2024-Friday'!AJ756,"")</f>
        <v/>
      </c>
      <c r="B754" t="str">
        <f>IF('BB-2024-Friday'!AJ756&lt;&gt;"",'BB-2024-Friday'!AR756,"")</f>
        <v/>
      </c>
      <c r="C754" t="str">
        <f>IF('BB-2024-Friday'!AJ756="m","v","a")</f>
        <v>a</v>
      </c>
      <c r="D754" s="92" t="str">
        <f>IF('BB-2024-Friday'!AJ756&lt;&gt;"",'BB-2024-Friday'!AI756,"")</f>
        <v/>
      </c>
      <c r="E754" s="119" t="str">
        <f>IF('BB-2024-Friday'!$AJ756&lt;&gt;"",IF('BB-2024-Friday'!$AJ756="t",0,'BB-2024-Friday'!AM756),"")</f>
        <v/>
      </c>
      <c r="F754" s="119" t="str">
        <f>IF('BB-2024-Friday'!$AJ756&lt;&gt;"",IF('BB-2024-Friday'!$AJ756="t",0,'BB-2024-Friday'!AN756),"")</f>
        <v/>
      </c>
      <c r="G754" s="119" t="str">
        <f>IF('BB-2024-Friday'!$AJ756&lt;&gt;"",IF('BB-2024-Friday'!$AJ756="t",0,'BB-2024-Friday'!AO756),"")</f>
        <v/>
      </c>
      <c r="H754" s="119" t="str">
        <f>IF('BB-2024-Friday'!$AJ756&lt;&gt;"",IF('BB-2024-Friday'!$AJ756="t",0,'BB-2024-Friday'!AP756),"")</f>
        <v/>
      </c>
      <c r="I754" s="119" t="str">
        <f>IF('BB-2024-Friday'!$AJ756&lt;&gt;"",IF('BB-2024-Friday'!$AJ756="t",0,'BB-2024-Friday'!AQ756),"")</f>
        <v/>
      </c>
      <c r="J754" s="119" t="str">
        <f>IF('BB-2024-Friday'!$AJ756&lt;&gt;"",IF('BB-2024-Friday'!$AJ756="t",'BB-2024-Friday'!AM756,0),"")</f>
        <v/>
      </c>
      <c r="K754" s="119" t="str">
        <f>IF('BB-2024-Friday'!$AJ756&lt;&gt;"",IF('BB-2024-Friday'!$AJ756="t",'BB-2024-Friday'!AN756,0),"")</f>
        <v/>
      </c>
      <c r="L754" s="119" t="str">
        <f>IF('BB-2024-Friday'!$AJ756&lt;&gt;"",IF('BB-2024-Friday'!$AJ756="t",'BB-2024-Friday'!AO756,0),"")</f>
        <v/>
      </c>
      <c r="M754" s="119" t="str">
        <f>IF('BB-2024-Friday'!$AJ756&lt;&gt;"",IF('BB-2024-Friday'!$AJ756="t",'BB-2024-Friday'!AP756,0),"")</f>
        <v/>
      </c>
      <c r="N754" s="120" t="str">
        <f>IF('BB-2024-Friday'!$AJ756&lt;&gt;"",IF('BB-2024-Friday'!$AJ756="m",'BB-2024-Friday'!U756,0),"")</f>
        <v/>
      </c>
      <c r="O754" s="120" t="str">
        <f>IF('BB-2024-Friday'!$AJ756&lt;&gt;"",IF('BB-2024-Friday'!$AJ756="m",'BB-2024-Friday'!V756,0),"")</f>
        <v/>
      </c>
    </row>
    <row r="755" spans="1:15" x14ac:dyDescent="0.25">
      <c r="A755" t="str">
        <f>IF('BB-2024-Friday'!AJ757&lt;&gt;"",'BB-2024-Friday'!AJ757,"")</f>
        <v/>
      </c>
      <c r="B755" t="str">
        <f>IF('BB-2024-Friday'!AJ757&lt;&gt;"",'BB-2024-Friday'!AR757,"")</f>
        <v/>
      </c>
      <c r="C755" t="str">
        <f>IF('BB-2024-Friday'!AJ757="m","v","a")</f>
        <v>a</v>
      </c>
      <c r="D755" s="92" t="str">
        <f>IF('BB-2024-Friday'!AJ757&lt;&gt;"",'BB-2024-Friday'!AI757,"")</f>
        <v/>
      </c>
      <c r="E755" s="119" t="str">
        <f>IF('BB-2024-Friday'!$AJ757&lt;&gt;"",IF('BB-2024-Friday'!$AJ757="t",0,'BB-2024-Friday'!AM757),"")</f>
        <v/>
      </c>
      <c r="F755" s="119" t="str">
        <f>IF('BB-2024-Friday'!$AJ757&lt;&gt;"",IF('BB-2024-Friday'!$AJ757="t",0,'BB-2024-Friday'!AN757),"")</f>
        <v/>
      </c>
      <c r="G755" s="119" t="str">
        <f>IF('BB-2024-Friday'!$AJ757&lt;&gt;"",IF('BB-2024-Friday'!$AJ757="t",0,'BB-2024-Friday'!AO757),"")</f>
        <v/>
      </c>
      <c r="H755" s="119" t="str">
        <f>IF('BB-2024-Friday'!$AJ757&lt;&gt;"",IF('BB-2024-Friday'!$AJ757="t",0,'BB-2024-Friday'!AP757),"")</f>
        <v/>
      </c>
      <c r="I755" s="119" t="str">
        <f>IF('BB-2024-Friday'!$AJ757&lt;&gt;"",IF('BB-2024-Friday'!$AJ757="t",0,'BB-2024-Friday'!AQ757),"")</f>
        <v/>
      </c>
      <c r="J755" s="119" t="str">
        <f>IF('BB-2024-Friday'!$AJ757&lt;&gt;"",IF('BB-2024-Friday'!$AJ757="t",'BB-2024-Friday'!AM757,0),"")</f>
        <v/>
      </c>
      <c r="K755" s="119" t="str">
        <f>IF('BB-2024-Friday'!$AJ757&lt;&gt;"",IF('BB-2024-Friday'!$AJ757="t",'BB-2024-Friday'!AN757,0),"")</f>
        <v/>
      </c>
      <c r="L755" s="119" t="str">
        <f>IF('BB-2024-Friday'!$AJ757&lt;&gt;"",IF('BB-2024-Friday'!$AJ757="t",'BB-2024-Friday'!AO757,0),"")</f>
        <v/>
      </c>
      <c r="M755" s="119" t="str">
        <f>IF('BB-2024-Friday'!$AJ757&lt;&gt;"",IF('BB-2024-Friday'!$AJ757="t",'BB-2024-Friday'!AP757,0),"")</f>
        <v/>
      </c>
      <c r="N755" s="120" t="str">
        <f>IF('BB-2024-Friday'!$AJ757&lt;&gt;"",IF('BB-2024-Friday'!$AJ757="m",'BB-2024-Friday'!U757,0),"")</f>
        <v/>
      </c>
      <c r="O755" s="120" t="str">
        <f>IF('BB-2024-Friday'!$AJ757&lt;&gt;"",IF('BB-2024-Friday'!$AJ757="m",'BB-2024-Friday'!V757,0),"")</f>
        <v/>
      </c>
    </row>
    <row r="756" spans="1:15" x14ac:dyDescent="0.25">
      <c r="A756" t="str">
        <f>IF('BB-2024-Friday'!AJ758&lt;&gt;"",'BB-2024-Friday'!AJ758,"")</f>
        <v/>
      </c>
      <c r="B756" t="str">
        <f>IF('BB-2024-Friday'!AJ758&lt;&gt;"",'BB-2024-Friday'!AR758,"")</f>
        <v/>
      </c>
      <c r="C756" t="str">
        <f>IF('BB-2024-Friday'!AJ758="m","v","a")</f>
        <v>a</v>
      </c>
      <c r="D756" s="92" t="str">
        <f>IF('BB-2024-Friday'!AJ758&lt;&gt;"",'BB-2024-Friday'!AI758,"")</f>
        <v/>
      </c>
      <c r="E756" s="119" t="str">
        <f>IF('BB-2024-Friday'!$AJ758&lt;&gt;"",IF('BB-2024-Friday'!$AJ758="t",0,'BB-2024-Friday'!AM758),"")</f>
        <v/>
      </c>
      <c r="F756" s="119" t="str">
        <f>IF('BB-2024-Friday'!$AJ758&lt;&gt;"",IF('BB-2024-Friday'!$AJ758="t",0,'BB-2024-Friday'!AN758),"")</f>
        <v/>
      </c>
      <c r="G756" s="119" t="str">
        <f>IF('BB-2024-Friday'!$AJ758&lt;&gt;"",IF('BB-2024-Friday'!$AJ758="t",0,'BB-2024-Friday'!AO758),"")</f>
        <v/>
      </c>
      <c r="H756" s="119" t="str">
        <f>IF('BB-2024-Friday'!$AJ758&lt;&gt;"",IF('BB-2024-Friday'!$AJ758="t",0,'BB-2024-Friday'!AP758),"")</f>
        <v/>
      </c>
      <c r="I756" s="119" t="str">
        <f>IF('BB-2024-Friday'!$AJ758&lt;&gt;"",IF('BB-2024-Friday'!$AJ758="t",0,'BB-2024-Friday'!AQ758),"")</f>
        <v/>
      </c>
      <c r="J756" s="119" t="str">
        <f>IF('BB-2024-Friday'!$AJ758&lt;&gt;"",IF('BB-2024-Friday'!$AJ758="t",'BB-2024-Friday'!AM758,0),"")</f>
        <v/>
      </c>
      <c r="K756" s="119" t="str">
        <f>IF('BB-2024-Friday'!$AJ758&lt;&gt;"",IF('BB-2024-Friday'!$AJ758="t",'BB-2024-Friday'!AN758,0),"")</f>
        <v/>
      </c>
      <c r="L756" s="119" t="str">
        <f>IF('BB-2024-Friday'!$AJ758&lt;&gt;"",IF('BB-2024-Friday'!$AJ758="t",'BB-2024-Friday'!AO758,0),"")</f>
        <v/>
      </c>
      <c r="M756" s="119" t="str">
        <f>IF('BB-2024-Friday'!$AJ758&lt;&gt;"",IF('BB-2024-Friday'!$AJ758="t",'BB-2024-Friday'!AP758,0),"")</f>
        <v/>
      </c>
      <c r="N756" s="120" t="str">
        <f>IF('BB-2024-Friday'!$AJ758&lt;&gt;"",IF('BB-2024-Friday'!$AJ758="m",'BB-2024-Friday'!U758,0),"")</f>
        <v/>
      </c>
      <c r="O756" s="120" t="str">
        <f>IF('BB-2024-Friday'!$AJ758&lt;&gt;"",IF('BB-2024-Friday'!$AJ758="m",'BB-2024-Friday'!V758,0),"")</f>
        <v/>
      </c>
    </row>
    <row r="757" spans="1:15" x14ac:dyDescent="0.25">
      <c r="A757" t="str">
        <f>IF('BB-2024-Friday'!AJ759&lt;&gt;"",'BB-2024-Friday'!AJ759,"")</f>
        <v/>
      </c>
      <c r="B757" t="str">
        <f>IF('BB-2024-Friday'!AJ759&lt;&gt;"",'BB-2024-Friday'!AR759,"")</f>
        <v/>
      </c>
      <c r="C757" t="str">
        <f>IF('BB-2024-Friday'!AJ759="m","v","a")</f>
        <v>a</v>
      </c>
      <c r="D757" s="92" t="str">
        <f>IF('BB-2024-Friday'!AJ759&lt;&gt;"",'BB-2024-Friday'!AI759,"")</f>
        <v/>
      </c>
      <c r="E757" s="119" t="str">
        <f>IF('BB-2024-Friday'!$AJ759&lt;&gt;"",IF('BB-2024-Friday'!$AJ759="t",0,'BB-2024-Friday'!AM759),"")</f>
        <v/>
      </c>
      <c r="F757" s="119" t="str">
        <f>IF('BB-2024-Friday'!$AJ759&lt;&gt;"",IF('BB-2024-Friday'!$AJ759="t",0,'BB-2024-Friday'!AN759),"")</f>
        <v/>
      </c>
      <c r="G757" s="119" t="str">
        <f>IF('BB-2024-Friday'!$AJ759&lt;&gt;"",IF('BB-2024-Friday'!$AJ759="t",0,'BB-2024-Friday'!AO759),"")</f>
        <v/>
      </c>
      <c r="H757" s="119" t="str">
        <f>IF('BB-2024-Friday'!$AJ759&lt;&gt;"",IF('BB-2024-Friday'!$AJ759="t",0,'BB-2024-Friday'!AP759),"")</f>
        <v/>
      </c>
      <c r="I757" s="119" t="str">
        <f>IF('BB-2024-Friday'!$AJ759&lt;&gt;"",IF('BB-2024-Friday'!$AJ759="t",0,'BB-2024-Friday'!AQ759),"")</f>
        <v/>
      </c>
      <c r="J757" s="119" t="str">
        <f>IF('BB-2024-Friday'!$AJ759&lt;&gt;"",IF('BB-2024-Friday'!$AJ759="t",'BB-2024-Friday'!AM759,0),"")</f>
        <v/>
      </c>
      <c r="K757" s="119" t="str">
        <f>IF('BB-2024-Friday'!$AJ759&lt;&gt;"",IF('BB-2024-Friday'!$AJ759="t",'BB-2024-Friday'!AN759,0),"")</f>
        <v/>
      </c>
      <c r="L757" s="119" t="str">
        <f>IF('BB-2024-Friday'!$AJ759&lt;&gt;"",IF('BB-2024-Friday'!$AJ759="t",'BB-2024-Friday'!AO759,0),"")</f>
        <v/>
      </c>
      <c r="M757" s="119" t="str">
        <f>IF('BB-2024-Friday'!$AJ759&lt;&gt;"",IF('BB-2024-Friday'!$AJ759="t",'BB-2024-Friday'!AP759,0),"")</f>
        <v/>
      </c>
      <c r="N757" s="120" t="str">
        <f>IF('BB-2024-Friday'!$AJ759&lt;&gt;"",IF('BB-2024-Friday'!$AJ759="m",'BB-2024-Friday'!U759,0),"")</f>
        <v/>
      </c>
      <c r="O757" s="120" t="str">
        <f>IF('BB-2024-Friday'!$AJ759&lt;&gt;"",IF('BB-2024-Friday'!$AJ759="m",'BB-2024-Friday'!V759,0),"")</f>
        <v/>
      </c>
    </row>
    <row r="758" spans="1:15" x14ac:dyDescent="0.25">
      <c r="A758" t="str">
        <f>IF('BB-2024-Friday'!AJ760&lt;&gt;"",'BB-2024-Friday'!AJ760,"")</f>
        <v/>
      </c>
      <c r="B758" t="str">
        <f>IF('BB-2024-Friday'!AJ760&lt;&gt;"",'BB-2024-Friday'!AR760,"")</f>
        <v/>
      </c>
      <c r="C758" t="str">
        <f>IF('BB-2024-Friday'!AJ760="m","v","a")</f>
        <v>a</v>
      </c>
      <c r="D758" s="92" t="str">
        <f>IF('BB-2024-Friday'!AJ760&lt;&gt;"",'BB-2024-Friday'!AI760,"")</f>
        <v/>
      </c>
      <c r="E758" s="119" t="str">
        <f>IF('BB-2024-Friday'!$AJ760&lt;&gt;"",IF('BB-2024-Friday'!$AJ760="t",0,'BB-2024-Friday'!AM760),"")</f>
        <v/>
      </c>
      <c r="F758" s="119" t="str">
        <f>IF('BB-2024-Friday'!$AJ760&lt;&gt;"",IF('BB-2024-Friday'!$AJ760="t",0,'BB-2024-Friday'!AN760),"")</f>
        <v/>
      </c>
      <c r="G758" s="119" t="str">
        <f>IF('BB-2024-Friday'!$AJ760&lt;&gt;"",IF('BB-2024-Friday'!$AJ760="t",0,'BB-2024-Friday'!AO760),"")</f>
        <v/>
      </c>
      <c r="H758" s="119" t="str">
        <f>IF('BB-2024-Friday'!$AJ760&lt;&gt;"",IF('BB-2024-Friday'!$AJ760="t",0,'BB-2024-Friday'!AP760),"")</f>
        <v/>
      </c>
      <c r="I758" s="119" t="str">
        <f>IF('BB-2024-Friday'!$AJ760&lt;&gt;"",IF('BB-2024-Friday'!$AJ760="t",0,'BB-2024-Friday'!AQ760),"")</f>
        <v/>
      </c>
      <c r="J758" s="119" t="str">
        <f>IF('BB-2024-Friday'!$AJ760&lt;&gt;"",IF('BB-2024-Friday'!$AJ760="t",'BB-2024-Friday'!AM760,0),"")</f>
        <v/>
      </c>
      <c r="K758" s="119" t="str">
        <f>IF('BB-2024-Friday'!$AJ760&lt;&gt;"",IF('BB-2024-Friday'!$AJ760="t",'BB-2024-Friday'!AN760,0),"")</f>
        <v/>
      </c>
      <c r="L758" s="119" t="str">
        <f>IF('BB-2024-Friday'!$AJ760&lt;&gt;"",IF('BB-2024-Friday'!$AJ760="t",'BB-2024-Friday'!AO760,0),"")</f>
        <v/>
      </c>
      <c r="M758" s="119" t="str">
        <f>IF('BB-2024-Friday'!$AJ760&lt;&gt;"",IF('BB-2024-Friday'!$AJ760="t",'BB-2024-Friday'!AP760,0),"")</f>
        <v/>
      </c>
      <c r="N758" s="120" t="str">
        <f>IF('BB-2024-Friday'!$AJ760&lt;&gt;"",IF('BB-2024-Friday'!$AJ760="m",'BB-2024-Friday'!U760,0),"")</f>
        <v/>
      </c>
      <c r="O758" s="120" t="str">
        <f>IF('BB-2024-Friday'!$AJ760&lt;&gt;"",IF('BB-2024-Friday'!$AJ760="m",'BB-2024-Friday'!V760,0),"")</f>
        <v/>
      </c>
    </row>
    <row r="759" spans="1:15" x14ac:dyDescent="0.25">
      <c r="A759" t="str">
        <f>IF('BB-2024-Friday'!AJ761&lt;&gt;"",'BB-2024-Friday'!AJ761,"")</f>
        <v/>
      </c>
      <c r="B759" t="str">
        <f>IF('BB-2024-Friday'!AJ761&lt;&gt;"",'BB-2024-Friday'!AR761,"")</f>
        <v/>
      </c>
      <c r="C759" t="str">
        <f>IF('BB-2024-Friday'!AJ761="m","v","a")</f>
        <v>a</v>
      </c>
      <c r="D759" s="92" t="str">
        <f>IF('BB-2024-Friday'!AJ761&lt;&gt;"",'BB-2024-Friday'!AI761,"")</f>
        <v/>
      </c>
      <c r="E759" s="119" t="str">
        <f>IF('BB-2024-Friday'!$AJ761&lt;&gt;"",IF('BB-2024-Friday'!$AJ761="t",0,'BB-2024-Friday'!AM761),"")</f>
        <v/>
      </c>
      <c r="F759" s="119" t="str">
        <f>IF('BB-2024-Friday'!$AJ761&lt;&gt;"",IF('BB-2024-Friday'!$AJ761="t",0,'BB-2024-Friday'!AN761),"")</f>
        <v/>
      </c>
      <c r="G759" s="119" t="str">
        <f>IF('BB-2024-Friday'!$AJ761&lt;&gt;"",IF('BB-2024-Friday'!$AJ761="t",0,'BB-2024-Friday'!AO761),"")</f>
        <v/>
      </c>
      <c r="H759" s="119" t="str">
        <f>IF('BB-2024-Friday'!$AJ761&lt;&gt;"",IF('BB-2024-Friday'!$AJ761="t",0,'BB-2024-Friday'!AP761),"")</f>
        <v/>
      </c>
      <c r="I759" s="119" t="str">
        <f>IF('BB-2024-Friday'!$AJ761&lt;&gt;"",IF('BB-2024-Friday'!$AJ761="t",0,'BB-2024-Friday'!AQ761),"")</f>
        <v/>
      </c>
      <c r="J759" s="119" t="str">
        <f>IF('BB-2024-Friday'!$AJ761&lt;&gt;"",IF('BB-2024-Friday'!$AJ761="t",'BB-2024-Friday'!AM761,0),"")</f>
        <v/>
      </c>
      <c r="K759" s="119" t="str">
        <f>IF('BB-2024-Friday'!$AJ761&lt;&gt;"",IF('BB-2024-Friday'!$AJ761="t",'BB-2024-Friday'!AN761,0),"")</f>
        <v/>
      </c>
      <c r="L759" s="119" t="str">
        <f>IF('BB-2024-Friday'!$AJ761&lt;&gt;"",IF('BB-2024-Friday'!$AJ761="t",'BB-2024-Friday'!AO761,0),"")</f>
        <v/>
      </c>
      <c r="M759" s="119" t="str">
        <f>IF('BB-2024-Friday'!$AJ761&lt;&gt;"",IF('BB-2024-Friday'!$AJ761="t",'BB-2024-Friday'!AP761,0),"")</f>
        <v/>
      </c>
      <c r="N759" s="120" t="str">
        <f>IF('BB-2024-Friday'!$AJ761&lt;&gt;"",IF('BB-2024-Friday'!$AJ761="m",'BB-2024-Friday'!U761,0),"")</f>
        <v/>
      </c>
      <c r="O759" s="120" t="str">
        <f>IF('BB-2024-Friday'!$AJ761&lt;&gt;"",IF('BB-2024-Friday'!$AJ761="m",'BB-2024-Friday'!V761,0),"")</f>
        <v/>
      </c>
    </row>
    <row r="760" spans="1:15" x14ac:dyDescent="0.25">
      <c r="A760" t="str">
        <f>IF('BB-2024-Friday'!AJ762&lt;&gt;"",'BB-2024-Friday'!AJ762,"")</f>
        <v/>
      </c>
      <c r="B760" t="str">
        <f>IF('BB-2024-Friday'!AJ762&lt;&gt;"",'BB-2024-Friday'!AR762,"")</f>
        <v/>
      </c>
      <c r="C760" t="str">
        <f>IF('BB-2024-Friday'!AJ762="m","v","a")</f>
        <v>a</v>
      </c>
      <c r="D760" s="92" t="str">
        <f>IF('BB-2024-Friday'!AJ762&lt;&gt;"",'BB-2024-Friday'!AI762,"")</f>
        <v/>
      </c>
      <c r="E760" s="119" t="str">
        <f>IF('BB-2024-Friday'!$AJ762&lt;&gt;"",IF('BB-2024-Friday'!$AJ762="t",0,'BB-2024-Friday'!AM762),"")</f>
        <v/>
      </c>
      <c r="F760" s="119" t="str">
        <f>IF('BB-2024-Friday'!$AJ762&lt;&gt;"",IF('BB-2024-Friday'!$AJ762="t",0,'BB-2024-Friday'!AN762),"")</f>
        <v/>
      </c>
      <c r="G760" s="119" t="str">
        <f>IF('BB-2024-Friday'!$AJ762&lt;&gt;"",IF('BB-2024-Friday'!$AJ762="t",0,'BB-2024-Friday'!AO762),"")</f>
        <v/>
      </c>
      <c r="H760" s="119" t="str">
        <f>IF('BB-2024-Friday'!$AJ762&lt;&gt;"",IF('BB-2024-Friday'!$AJ762="t",0,'BB-2024-Friday'!AP762),"")</f>
        <v/>
      </c>
      <c r="I760" s="119" t="str">
        <f>IF('BB-2024-Friday'!$AJ762&lt;&gt;"",IF('BB-2024-Friday'!$AJ762="t",0,'BB-2024-Friday'!AQ762),"")</f>
        <v/>
      </c>
      <c r="J760" s="119" t="str">
        <f>IF('BB-2024-Friday'!$AJ762&lt;&gt;"",IF('BB-2024-Friday'!$AJ762="t",'BB-2024-Friday'!AM762,0),"")</f>
        <v/>
      </c>
      <c r="K760" s="119" t="str">
        <f>IF('BB-2024-Friday'!$AJ762&lt;&gt;"",IF('BB-2024-Friday'!$AJ762="t",'BB-2024-Friday'!AN762,0),"")</f>
        <v/>
      </c>
      <c r="L760" s="119" t="str">
        <f>IF('BB-2024-Friday'!$AJ762&lt;&gt;"",IF('BB-2024-Friday'!$AJ762="t",'BB-2024-Friday'!AO762,0),"")</f>
        <v/>
      </c>
      <c r="M760" s="119" t="str">
        <f>IF('BB-2024-Friday'!$AJ762&lt;&gt;"",IF('BB-2024-Friday'!$AJ762="t",'BB-2024-Friday'!AP762,0),"")</f>
        <v/>
      </c>
      <c r="N760" s="120" t="str">
        <f>IF('BB-2024-Friday'!$AJ762&lt;&gt;"",IF('BB-2024-Friday'!$AJ762="m",'BB-2024-Friday'!U762,0),"")</f>
        <v/>
      </c>
      <c r="O760" s="120" t="str">
        <f>IF('BB-2024-Friday'!$AJ762&lt;&gt;"",IF('BB-2024-Friday'!$AJ762="m",'BB-2024-Friday'!V762,0),"")</f>
        <v/>
      </c>
    </row>
    <row r="761" spans="1:15" x14ac:dyDescent="0.25">
      <c r="A761" t="str">
        <f>IF('BB-2024-Friday'!AJ763&lt;&gt;"",'BB-2024-Friday'!AJ763,"")</f>
        <v/>
      </c>
      <c r="B761" t="str">
        <f>IF('BB-2024-Friday'!AJ763&lt;&gt;"",'BB-2024-Friday'!AR763,"")</f>
        <v/>
      </c>
      <c r="C761" t="str">
        <f>IF('BB-2024-Friday'!AJ763="m","v","a")</f>
        <v>a</v>
      </c>
      <c r="D761" s="92" t="str">
        <f>IF('BB-2024-Friday'!AJ763&lt;&gt;"",'BB-2024-Friday'!AI763,"")</f>
        <v/>
      </c>
      <c r="E761" s="119" t="str">
        <f>IF('BB-2024-Friday'!$AJ763&lt;&gt;"",IF('BB-2024-Friday'!$AJ763="t",0,'BB-2024-Friday'!AM763),"")</f>
        <v/>
      </c>
      <c r="F761" s="119" t="str">
        <f>IF('BB-2024-Friday'!$AJ763&lt;&gt;"",IF('BB-2024-Friday'!$AJ763="t",0,'BB-2024-Friday'!AN763),"")</f>
        <v/>
      </c>
      <c r="G761" s="119" t="str">
        <f>IF('BB-2024-Friday'!$AJ763&lt;&gt;"",IF('BB-2024-Friday'!$AJ763="t",0,'BB-2024-Friday'!AO763),"")</f>
        <v/>
      </c>
      <c r="H761" s="119" t="str">
        <f>IF('BB-2024-Friday'!$AJ763&lt;&gt;"",IF('BB-2024-Friday'!$AJ763="t",0,'BB-2024-Friday'!AP763),"")</f>
        <v/>
      </c>
      <c r="I761" s="119" t="str">
        <f>IF('BB-2024-Friday'!$AJ763&lt;&gt;"",IF('BB-2024-Friday'!$AJ763="t",0,'BB-2024-Friday'!AQ763),"")</f>
        <v/>
      </c>
      <c r="J761" s="119" t="str">
        <f>IF('BB-2024-Friday'!$AJ763&lt;&gt;"",IF('BB-2024-Friday'!$AJ763="t",'BB-2024-Friday'!AM763,0),"")</f>
        <v/>
      </c>
      <c r="K761" s="119" t="str">
        <f>IF('BB-2024-Friday'!$AJ763&lt;&gt;"",IF('BB-2024-Friday'!$AJ763="t",'BB-2024-Friday'!AN763,0),"")</f>
        <v/>
      </c>
      <c r="L761" s="119" t="str">
        <f>IF('BB-2024-Friday'!$AJ763&lt;&gt;"",IF('BB-2024-Friday'!$AJ763="t",'BB-2024-Friday'!AO763,0),"")</f>
        <v/>
      </c>
      <c r="M761" s="119" t="str">
        <f>IF('BB-2024-Friday'!$AJ763&lt;&gt;"",IF('BB-2024-Friday'!$AJ763="t",'BB-2024-Friday'!AP763,0),"")</f>
        <v/>
      </c>
      <c r="N761" s="120" t="str">
        <f>IF('BB-2024-Friday'!$AJ763&lt;&gt;"",IF('BB-2024-Friday'!$AJ763="m",'BB-2024-Friday'!U763,0),"")</f>
        <v/>
      </c>
      <c r="O761" s="120" t="str">
        <f>IF('BB-2024-Friday'!$AJ763&lt;&gt;"",IF('BB-2024-Friday'!$AJ763="m",'BB-2024-Friday'!V763,0),"")</f>
        <v/>
      </c>
    </row>
    <row r="762" spans="1:15" x14ac:dyDescent="0.25">
      <c r="A762" t="str">
        <f>IF('BB-2024-Friday'!AJ764&lt;&gt;"",'BB-2024-Friday'!AJ764,"")</f>
        <v>d</v>
      </c>
      <c r="B762" t="str">
        <f>IF('BB-2024-Friday'!AJ764&lt;&gt;"",'BB-2024-Friday'!AR764,"")</f>
        <v>Double Farm gate on Left.  Farm entrance on Right. SOR on road.  START of REGULARATY.{No shoulder}</v>
      </c>
      <c r="C762" t="str">
        <f>IF('BB-2024-Friday'!AJ764="m","v","a")</f>
        <v>a</v>
      </c>
      <c r="D762" s="92">
        <f>IF('BB-2024-Friday'!AJ764&lt;&gt;"",'BB-2024-Friday'!AI764,"")</f>
        <v>271.06</v>
      </c>
      <c r="E762" s="119">
        <f>IF('BB-2024-Friday'!$AJ764&lt;&gt;"",IF('BB-2024-Friday'!$AJ764="t",0,'BB-2024-Friday'!AM764),"")</f>
        <v>40</v>
      </c>
      <c r="F762" s="119">
        <f>IF('BB-2024-Friday'!$AJ764&lt;&gt;"",IF('BB-2024-Friday'!$AJ764="t",0,'BB-2024-Friday'!AN764),"")</f>
        <v>45</v>
      </c>
      <c r="G762" s="119">
        <f>IF('BB-2024-Friday'!$AJ764&lt;&gt;"",IF('BB-2024-Friday'!$AJ764="t",0,'BB-2024-Friday'!AO764),"")</f>
        <v>50</v>
      </c>
      <c r="H762" s="119">
        <f>IF('BB-2024-Friday'!$AJ764&lt;&gt;"",IF('BB-2024-Friday'!$AJ764="t",0,'BB-2024-Friday'!AP764),"")</f>
        <v>54</v>
      </c>
      <c r="I762" s="119" t="str">
        <f>IF('BB-2024-Friday'!$AJ764&lt;&gt;"",IF('BB-2024-Friday'!$AJ764="t",0,'BB-2024-Friday'!AQ764),"")</f>
        <v>60</v>
      </c>
      <c r="J762" s="119">
        <f>IF('BB-2024-Friday'!$AJ764&lt;&gt;"",IF('BB-2024-Friday'!$AJ764="t",'BB-2024-Friday'!AM764,0),"")</f>
        <v>0</v>
      </c>
      <c r="K762" s="119">
        <f>IF('BB-2024-Friday'!$AJ764&lt;&gt;"",IF('BB-2024-Friday'!$AJ764="t",'BB-2024-Friday'!AN764,0),"")</f>
        <v>0</v>
      </c>
      <c r="L762" s="119">
        <f>IF('BB-2024-Friday'!$AJ764&lt;&gt;"",IF('BB-2024-Friday'!$AJ764="t",'BB-2024-Friday'!AO764,0),"")</f>
        <v>0</v>
      </c>
      <c r="M762" s="119">
        <f>IF('BB-2024-Friday'!$AJ764&lt;&gt;"",IF('BB-2024-Friday'!$AJ764="t",'BB-2024-Friday'!AP764,0),"")</f>
        <v>0</v>
      </c>
      <c r="N762" s="120">
        <f>IF('BB-2024-Friday'!$AJ764&lt;&gt;"",IF('BB-2024-Friday'!$AJ764="m",'BB-2024-Friday'!U764,0),"")</f>
        <v>0</v>
      </c>
      <c r="O762" s="120">
        <f>IF('BB-2024-Friday'!$AJ764&lt;&gt;"",IF('BB-2024-Friday'!$AJ764="m",'BB-2024-Friday'!V764,0),"")</f>
        <v>0</v>
      </c>
    </row>
    <row r="763" spans="1:15" x14ac:dyDescent="0.25">
      <c r="A763" t="str">
        <f>IF('BB-2024-Friday'!AJ765&lt;&gt;"",'BB-2024-Friday'!AJ765,"")</f>
        <v/>
      </c>
      <c r="B763" t="str">
        <f>IF('BB-2024-Friday'!AJ765&lt;&gt;"",'BB-2024-Friday'!AR765,"")</f>
        <v/>
      </c>
      <c r="C763" t="str">
        <f>IF('BB-2024-Friday'!AJ765="m","v","a")</f>
        <v>a</v>
      </c>
      <c r="D763" s="92" t="str">
        <f>IF('BB-2024-Friday'!AJ765&lt;&gt;"",'BB-2024-Friday'!AI765,"")</f>
        <v/>
      </c>
      <c r="E763" s="119" t="str">
        <f>IF('BB-2024-Friday'!$AJ765&lt;&gt;"",IF('BB-2024-Friday'!$AJ765="t",0,'BB-2024-Friday'!AM765),"")</f>
        <v/>
      </c>
      <c r="F763" s="119" t="str">
        <f>IF('BB-2024-Friday'!$AJ765&lt;&gt;"",IF('BB-2024-Friday'!$AJ765="t",0,'BB-2024-Friday'!AN765),"")</f>
        <v/>
      </c>
      <c r="G763" s="119" t="str">
        <f>IF('BB-2024-Friday'!$AJ765&lt;&gt;"",IF('BB-2024-Friday'!$AJ765="t",0,'BB-2024-Friday'!AO765),"")</f>
        <v/>
      </c>
      <c r="H763" s="119" t="str">
        <f>IF('BB-2024-Friday'!$AJ765&lt;&gt;"",IF('BB-2024-Friday'!$AJ765="t",0,'BB-2024-Friday'!AP765),"")</f>
        <v/>
      </c>
      <c r="I763" s="119" t="str">
        <f>IF('BB-2024-Friday'!$AJ765&lt;&gt;"",IF('BB-2024-Friday'!$AJ765="t",0,'BB-2024-Friday'!AQ765),"")</f>
        <v/>
      </c>
      <c r="J763" s="119" t="str">
        <f>IF('BB-2024-Friday'!$AJ765&lt;&gt;"",IF('BB-2024-Friday'!$AJ765="t",'BB-2024-Friday'!AM765,0),"")</f>
        <v/>
      </c>
      <c r="K763" s="119" t="str">
        <f>IF('BB-2024-Friday'!$AJ765&lt;&gt;"",IF('BB-2024-Friday'!$AJ765="t",'BB-2024-Friday'!AN765,0),"")</f>
        <v/>
      </c>
      <c r="L763" s="119" t="str">
        <f>IF('BB-2024-Friday'!$AJ765&lt;&gt;"",IF('BB-2024-Friday'!$AJ765="t",'BB-2024-Friday'!AO765,0),"")</f>
        <v/>
      </c>
      <c r="M763" s="119" t="str">
        <f>IF('BB-2024-Friday'!$AJ765&lt;&gt;"",IF('BB-2024-Friday'!$AJ765="t",'BB-2024-Friday'!AP765,0),"")</f>
        <v/>
      </c>
      <c r="N763" s="120" t="str">
        <f>IF('BB-2024-Friday'!$AJ765&lt;&gt;"",IF('BB-2024-Friday'!$AJ765="m",'BB-2024-Friday'!U765,0),"")</f>
        <v/>
      </c>
      <c r="O763" s="120" t="str">
        <f>IF('BB-2024-Friday'!$AJ765&lt;&gt;"",IF('BB-2024-Friday'!$AJ765="m",'BB-2024-Friday'!V765,0),"")</f>
        <v/>
      </c>
    </row>
    <row r="764" spans="1:15" x14ac:dyDescent="0.25">
      <c r="A764" t="str">
        <f>IF('BB-2024-Friday'!AJ766&lt;&gt;"",'BB-2024-Friday'!AJ766,"")</f>
        <v/>
      </c>
      <c r="B764" t="str">
        <f>IF('BB-2024-Friday'!AJ766&lt;&gt;"",'BB-2024-Friday'!AR766,"")</f>
        <v/>
      </c>
      <c r="C764" t="str">
        <f>IF('BB-2024-Friday'!AJ766="m","v","a")</f>
        <v>a</v>
      </c>
      <c r="D764" s="92" t="str">
        <f>IF('BB-2024-Friday'!AJ766&lt;&gt;"",'BB-2024-Friday'!AI766,"")</f>
        <v/>
      </c>
      <c r="E764" s="119" t="str">
        <f>IF('BB-2024-Friday'!$AJ766&lt;&gt;"",IF('BB-2024-Friday'!$AJ766="t",0,'BB-2024-Friday'!AM766),"")</f>
        <v/>
      </c>
      <c r="F764" s="119" t="str">
        <f>IF('BB-2024-Friday'!$AJ766&lt;&gt;"",IF('BB-2024-Friday'!$AJ766="t",0,'BB-2024-Friday'!AN766),"")</f>
        <v/>
      </c>
      <c r="G764" s="119" t="str">
        <f>IF('BB-2024-Friday'!$AJ766&lt;&gt;"",IF('BB-2024-Friday'!$AJ766="t",0,'BB-2024-Friday'!AO766),"")</f>
        <v/>
      </c>
      <c r="H764" s="119" t="str">
        <f>IF('BB-2024-Friday'!$AJ766&lt;&gt;"",IF('BB-2024-Friday'!$AJ766="t",0,'BB-2024-Friday'!AP766),"")</f>
        <v/>
      </c>
      <c r="I764" s="119" t="str">
        <f>IF('BB-2024-Friday'!$AJ766&lt;&gt;"",IF('BB-2024-Friday'!$AJ766="t",0,'BB-2024-Friday'!AQ766),"")</f>
        <v/>
      </c>
      <c r="J764" s="119" t="str">
        <f>IF('BB-2024-Friday'!$AJ766&lt;&gt;"",IF('BB-2024-Friday'!$AJ766="t",'BB-2024-Friday'!AM766,0),"")</f>
        <v/>
      </c>
      <c r="K764" s="119" t="str">
        <f>IF('BB-2024-Friday'!$AJ766&lt;&gt;"",IF('BB-2024-Friday'!$AJ766="t",'BB-2024-Friday'!AN766,0),"")</f>
        <v/>
      </c>
      <c r="L764" s="119" t="str">
        <f>IF('BB-2024-Friday'!$AJ766&lt;&gt;"",IF('BB-2024-Friday'!$AJ766="t",'BB-2024-Friday'!AO766,0),"")</f>
        <v/>
      </c>
      <c r="M764" s="119" t="str">
        <f>IF('BB-2024-Friday'!$AJ766&lt;&gt;"",IF('BB-2024-Friday'!$AJ766="t",'BB-2024-Friday'!AP766,0),"")</f>
        <v/>
      </c>
      <c r="N764" s="120" t="str">
        <f>IF('BB-2024-Friday'!$AJ766&lt;&gt;"",IF('BB-2024-Friday'!$AJ766="m",'BB-2024-Friday'!U766,0),"")</f>
        <v/>
      </c>
      <c r="O764" s="120" t="str">
        <f>IF('BB-2024-Friday'!$AJ766&lt;&gt;"",IF('BB-2024-Friday'!$AJ766="m",'BB-2024-Friday'!V766,0),"")</f>
        <v/>
      </c>
    </row>
    <row r="765" spans="1:15" x14ac:dyDescent="0.25">
      <c r="A765" t="str">
        <f>IF('BB-2024-Friday'!AJ767&lt;&gt;"",'BB-2024-Friday'!AJ767,"")</f>
        <v/>
      </c>
      <c r="B765" t="str">
        <f>IF('BB-2024-Friday'!AJ767&lt;&gt;"",'BB-2024-Friday'!AR767,"")</f>
        <v/>
      </c>
      <c r="C765" t="str">
        <f>IF('BB-2024-Friday'!AJ767="m","v","a")</f>
        <v>a</v>
      </c>
      <c r="D765" s="92" t="str">
        <f>IF('BB-2024-Friday'!AJ767&lt;&gt;"",'BB-2024-Friday'!AI767,"")</f>
        <v/>
      </c>
      <c r="E765" s="119" t="str">
        <f>IF('BB-2024-Friday'!$AJ767&lt;&gt;"",IF('BB-2024-Friday'!$AJ767="t",0,'BB-2024-Friday'!AM767),"")</f>
        <v/>
      </c>
      <c r="F765" s="119" t="str">
        <f>IF('BB-2024-Friday'!$AJ767&lt;&gt;"",IF('BB-2024-Friday'!$AJ767="t",0,'BB-2024-Friday'!AN767),"")</f>
        <v/>
      </c>
      <c r="G765" s="119" t="str">
        <f>IF('BB-2024-Friday'!$AJ767&lt;&gt;"",IF('BB-2024-Friday'!$AJ767="t",0,'BB-2024-Friday'!AO767),"")</f>
        <v/>
      </c>
      <c r="H765" s="119" t="str">
        <f>IF('BB-2024-Friday'!$AJ767&lt;&gt;"",IF('BB-2024-Friday'!$AJ767="t",0,'BB-2024-Friday'!AP767),"")</f>
        <v/>
      </c>
      <c r="I765" s="119" t="str">
        <f>IF('BB-2024-Friday'!$AJ767&lt;&gt;"",IF('BB-2024-Friday'!$AJ767="t",0,'BB-2024-Friday'!AQ767),"")</f>
        <v/>
      </c>
      <c r="J765" s="119" t="str">
        <f>IF('BB-2024-Friday'!$AJ767&lt;&gt;"",IF('BB-2024-Friday'!$AJ767="t",'BB-2024-Friday'!AM767,0),"")</f>
        <v/>
      </c>
      <c r="K765" s="119" t="str">
        <f>IF('BB-2024-Friday'!$AJ767&lt;&gt;"",IF('BB-2024-Friday'!$AJ767="t",'BB-2024-Friday'!AN767,0),"")</f>
        <v/>
      </c>
      <c r="L765" s="119" t="str">
        <f>IF('BB-2024-Friday'!$AJ767&lt;&gt;"",IF('BB-2024-Friday'!$AJ767="t",'BB-2024-Friday'!AO767,0),"")</f>
        <v/>
      </c>
      <c r="M765" s="119" t="str">
        <f>IF('BB-2024-Friday'!$AJ767&lt;&gt;"",IF('BB-2024-Friday'!$AJ767="t",'BB-2024-Friday'!AP767,0),"")</f>
        <v/>
      </c>
      <c r="N765" s="120" t="str">
        <f>IF('BB-2024-Friday'!$AJ767&lt;&gt;"",IF('BB-2024-Friday'!$AJ767="m",'BB-2024-Friday'!U767,0),"")</f>
        <v/>
      </c>
      <c r="O765" s="120" t="str">
        <f>IF('BB-2024-Friday'!$AJ767&lt;&gt;"",IF('BB-2024-Friday'!$AJ767="m",'BB-2024-Friday'!V767,0),"")</f>
        <v/>
      </c>
    </row>
    <row r="766" spans="1:15" x14ac:dyDescent="0.25">
      <c r="A766" t="str">
        <f>IF('BB-2024-Friday'!AJ768&lt;&gt;"",'BB-2024-Friday'!AJ768,"")</f>
        <v/>
      </c>
      <c r="B766" t="str">
        <f>IF('BB-2024-Friday'!AJ768&lt;&gt;"",'BB-2024-Friday'!AR768,"")</f>
        <v/>
      </c>
      <c r="C766" t="str">
        <f>IF('BB-2024-Friday'!AJ768="m","v","a")</f>
        <v>a</v>
      </c>
      <c r="D766" s="92" t="str">
        <f>IF('BB-2024-Friday'!AJ768&lt;&gt;"",'BB-2024-Friday'!AI768,"")</f>
        <v/>
      </c>
      <c r="E766" s="119" t="str">
        <f>IF('BB-2024-Friday'!$AJ768&lt;&gt;"",IF('BB-2024-Friday'!$AJ768="t",0,'BB-2024-Friday'!AM768),"")</f>
        <v/>
      </c>
      <c r="F766" s="119" t="str">
        <f>IF('BB-2024-Friday'!$AJ768&lt;&gt;"",IF('BB-2024-Friday'!$AJ768="t",0,'BB-2024-Friday'!AN768),"")</f>
        <v/>
      </c>
      <c r="G766" s="119" t="str">
        <f>IF('BB-2024-Friday'!$AJ768&lt;&gt;"",IF('BB-2024-Friday'!$AJ768="t",0,'BB-2024-Friday'!AO768),"")</f>
        <v/>
      </c>
      <c r="H766" s="119" t="str">
        <f>IF('BB-2024-Friday'!$AJ768&lt;&gt;"",IF('BB-2024-Friday'!$AJ768="t",0,'BB-2024-Friday'!AP768),"")</f>
        <v/>
      </c>
      <c r="I766" s="119" t="str">
        <f>IF('BB-2024-Friday'!$AJ768&lt;&gt;"",IF('BB-2024-Friday'!$AJ768="t",0,'BB-2024-Friday'!AQ768),"")</f>
        <v/>
      </c>
      <c r="J766" s="119" t="str">
        <f>IF('BB-2024-Friday'!$AJ768&lt;&gt;"",IF('BB-2024-Friday'!$AJ768="t",'BB-2024-Friday'!AM768,0),"")</f>
        <v/>
      </c>
      <c r="K766" s="119" t="str">
        <f>IF('BB-2024-Friday'!$AJ768&lt;&gt;"",IF('BB-2024-Friday'!$AJ768="t",'BB-2024-Friday'!AN768,0),"")</f>
        <v/>
      </c>
      <c r="L766" s="119" t="str">
        <f>IF('BB-2024-Friday'!$AJ768&lt;&gt;"",IF('BB-2024-Friday'!$AJ768="t",'BB-2024-Friday'!AO768,0),"")</f>
        <v/>
      </c>
      <c r="M766" s="119" t="str">
        <f>IF('BB-2024-Friday'!$AJ768&lt;&gt;"",IF('BB-2024-Friday'!$AJ768="t",'BB-2024-Friday'!AP768,0),"")</f>
        <v/>
      </c>
      <c r="N766" s="120" t="str">
        <f>IF('BB-2024-Friday'!$AJ768&lt;&gt;"",IF('BB-2024-Friday'!$AJ768="m",'BB-2024-Friday'!U768,0),"")</f>
        <v/>
      </c>
      <c r="O766" s="120" t="str">
        <f>IF('BB-2024-Friday'!$AJ768&lt;&gt;"",IF('BB-2024-Friday'!$AJ768="m",'BB-2024-Friday'!V768,0),"")</f>
        <v/>
      </c>
    </row>
    <row r="767" spans="1:15" x14ac:dyDescent="0.25">
      <c r="A767" t="str">
        <f>IF('BB-2024-Friday'!AJ769&lt;&gt;"",'BB-2024-Friday'!AJ769,"")</f>
        <v>f</v>
      </c>
      <c r="B767" t="str">
        <f>IF('BB-2024-Friday'!AJ769&lt;&gt;"",'BB-2024-Friday'!AR769,"")</f>
        <v>100 Speed limit.  Constrution End Thank You.</v>
      </c>
      <c r="C767" t="str">
        <f>IF('BB-2024-Friday'!AJ769="m","v","a")</f>
        <v>a</v>
      </c>
      <c r="D767" s="92">
        <f>IF('BB-2024-Friday'!AJ769&lt;&gt;"",'BB-2024-Friday'!AI769,"")</f>
        <v>274.16000000000003</v>
      </c>
      <c r="E767" s="119">
        <f>IF('BB-2024-Friday'!$AJ769&lt;&gt;"",IF('BB-2024-Friday'!$AJ769="t",0,'BB-2024-Friday'!AM769),"")</f>
        <v>50</v>
      </c>
      <c r="F767" s="119">
        <f>IF('BB-2024-Friday'!$AJ769&lt;&gt;"",IF('BB-2024-Friday'!$AJ769="t",0,'BB-2024-Friday'!AN769),"")</f>
        <v>60</v>
      </c>
      <c r="G767" s="119">
        <f>IF('BB-2024-Friday'!$AJ769&lt;&gt;"",IF('BB-2024-Friday'!$AJ769="t",0,'BB-2024-Friday'!AO769),"")</f>
        <v>70</v>
      </c>
      <c r="H767" s="119">
        <f>IF('BB-2024-Friday'!$AJ769&lt;&gt;"",IF('BB-2024-Friday'!$AJ769="t",0,'BB-2024-Friday'!AP769),"")</f>
        <v>80</v>
      </c>
      <c r="I767" s="119" t="str">
        <f>IF('BB-2024-Friday'!$AJ769&lt;&gt;"",IF('BB-2024-Friday'!$AJ769="t",0,'BB-2024-Friday'!AQ769),"")</f>
        <v>100</v>
      </c>
      <c r="J767" s="119">
        <f>IF('BB-2024-Friday'!$AJ769&lt;&gt;"",IF('BB-2024-Friday'!$AJ769="t",'BB-2024-Friday'!AM769,0),"")</f>
        <v>0</v>
      </c>
      <c r="K767" s="119">
        <f>IF('BB-2024-Friday'!$AJ769&lt;&gt;"",IF('BB-2024-Friday'!$AJ769="t",'BB-2024-Friday'!AN769,0),"")</f>
        <v>0</v>
      </c>
      <c r="L767" s="119">
        <f>IF('BB-2024-Friday'!$AJ769&lt;&gt;"",IF('BB-2024-Friday'!$AJ769="t",'BB-2024-Friday'!AO769,0),"")</f>
        <v>0</v>
      </c>
      <c r="M767" s="119">
        <f>IF('BB-2024-Friday'!$AJ769&lt;&gt;"",IF('BB-2024-Friday'!$AJ769="t",'BB-2024-Friday'!AP769,0),"")</f>
        <v>0</v>
      </c>
      <c r="N767" s="120">
        <f>IF('BB-2024-Friday'!$AJ769&lt;&gt;"",IF('BB-2024-Friday'!$AJ769="m",'BB-2024-Friday'!U769,0),"")</f>
        <v>0</v>
      </c>
      <c r="O767" s="120">
        <f>IF('BB-2024-Friday'!$AJ769&lt;&gt;"",IF('BB-2024-Friday'!$AJ769="m",'BB-2024-Friday'!V769,0),"")</f>
        <v>0</v>
      </c>
    </row>
    <row r="768" spans="1:15" x14ac:dyDescent="0.25">
      <c r="A768" t="str">
        <f>IF('BB-2024-Friday'!AJ770&lt;&gt;"",'BB-2024-Friday'!AJ770,"")</f>
        <v/>
      </c>
      <c r="B768" t="str">
        <f>IF('BB-2024-Friday'!AJ770&lt;&gt;"",'BB-2024-Friday'!AR770,"")</f>
        <v/>
      </c>
      <c r="C768" t="str">
        <f>IF('BB-2024-Friday'!AJ770="m","v","a")</f>
        <v>a</v>
      </c>
      <c r="D768" s="92" t="str">
        <f>IF('BB-2024-Friday'!AJ770&lt;&gt;"",'BB-2024-Friday'!AI770,"")</f>
        <v/>
      </c>
      <c r="E768" s="119" t="str">
        <f>IF('BB-2024-Friday'!$AJ770&lt;&gt;"",IF('BB-2024-Friday'!$AJ770="t",0,'BB-2024-Friday'!AM770),"")</f>
        <v/>
      </c>
      <c r="F768" s="119" t="str">
        <f>IF('BB-2024-Friday'!$AJ770&lt;&gt;"",IF('BB-2024-Friday'!$AJ770="t",0,'BB-2024-Friday'!AN770),"")</f>
        <v/>
      </c>
      <c r="G768" s="119" t="str">
        <f>IF('BB-2024-Friday'!$AJ770&lt;&gt;"",IF('BB-2024-Friday'!$AJ770="t",0,'BB-2024-Friday'!AO770),"")</f>
        <v/>
      </c>
      <c r="H768" s="119" t="str">
        <f>IF('BB-2024-Friday'!$AJ770&lt;&gt;"",IF('BB-2024-Friday'!$AJ770="t",0,'BB-2024-Friday'!AP770),"")</f>
        <v/>
      </c>
      <c r="I768" s="119" t="str">
        <f>IF('BB-2024-Friday'!$AJ770&lt;&gt;"",IF('BB-2024-Friday'!$AJ770="t",0,'BB-2024-Friday'!AQ770),"")</f>
        <v/>
      </c>
      <c r="J768" s="119" t="str">
        <f>IF('BB-2024-Friday'!$AJ770&lt;&gt;"",IF('BB-2024-Friday'!$AJ770="t",'BB-2024-Friday'!AM770,0),"")</f>
        <v/>
      </c>
      <c r="K768" s="119" t="str">
        <f>IF('BB-2024-Friday'!$AJ770&lt;&gt;"",IF('BB-2024-Friday'!$AJ770="t",'BB-2024-Friday'!AN770,0),"")</f>
        <v/>
      </c>
      <c r="L768" s="119" t="str">
        <f>IF('BB-2024-Friday'!$AJ770&lt;&gt;"",IF('BB-2024-Friday'!$AJ770="t",'BB-2024-Friday'!AO770,0),"")</f>
        <v/>
      </c>
      <c r="M768" s="119" t="str">
        <f>IF('BB-2024-Friday'!$AJ770&lt;&gt;"",IF('BB-2024-Friday'!$AJ770="t",'BB-2024-Friday'!AP770,0),"")</f>
        <v/>
      </c>
      <c r="N768" s="120" t="str">
        <f>IF('BB-2024-Friday'!$AJ770&lt;&gt;"",IF('BB-2024-Friday'!$AJ770="m",'BB-2024-Friday'!U770,0),"")</f>
        <v/>
      </c>
      <c r="O768" s="120" t="str">
        <f>IF('BB-2024-Friday'!$AJ770&lt;&gt;"",IF('BB-2024-Friday'!$AJ770="m",'BB-2024-Friday'!V770,0),"")</f>
        <v/>
      </c>
    </row>
    <row r="769" spans="1:15" x14ac:dyDescent="0.25">
      <c r="A769" t="str">
        <f>IF('BB-2024-Friday'!AJ771&lt;&gt;"",'BB-2024-Friday'!AJ771,"")</f>
        <v/>
      </c>
      <c r="B769" t="str">
        <f>IF('BB-2024-Friday'!AJ771&lt;&gt;"",'BB-2024-Friday'!AR771,"")</f>
        <v/>
      </c>
      <c r="C769" t="str">
        <f>IF('BB-2024-Friday'!AJ771="m","v","a")</f>
        <v>a</v>
      </c>
      <c r="D769" s="92" t="str">
        <f>IF('BB-2024-Friday'!AJ771&lt;&gt;"",'BB-2024-Friday'!AI771,"")</f>
        <v/>
      </c>
      <c r="E769" s="119" t="str">
        <f>IF('BB-2024-Friday'!$AJ771&lt;&gt;"",IF('BB-2024-Friday'!$AJ771="t",0,'BB-2024-Friday'!AM771),"")</f>
        <v/>
      </c>
      <c r="F769" s="119" t="str">
        <f>IF('BB-2024-Friday'!$AJ771&lt;&gt;"",IF('BB-2024-Friday'!$AJ771="t",0,'BB-2024-Friday'!AN771),"")</f>
        <v/>
      </c>
      <c r="G769" s="119" t="str">
        <f>IF('BB-2024-Friday'!$AJ771&lt;&gt;"",IF('BB-2024-Friday'!$AJ771="t",0,'BB-2024-Friday'!AO771),"")</f>
        <v/>
      </c>
      <c r="H769" s="119" t="str">
        <f>IF('BB-2024-Friday'!$AJ771&lt;&gt;"",IF('BB-2024-Friday'!$AJ771="t",0,'BB-2024-Friday'!AP771),"")</f>
        <v/>
      </c>
      <c r="I769" s="119" t="str">
        <f>IF('BB-2024-Friday'!$AJ771&lt;&gt;"",IF('BB-2024-Friday'!$AJ771="t",0,'BB-2024-Friday'!AQ771),"")</f>
        <v/>
      </c>
      <c r="J769" s="119" t="str">
        <f>IF('BB-2024-Friday'!$AJ771&lt;&gt;"",IF('BB-2024-Friday'!$AJ771="t",'BB-2024-Friday'!AM771,0),"")</f>
        <v/>
      </c>
      <c r="K769" s="119" t="str">
        <f>IF('BB-2024-Friday'!$AJ771&lt;&gt;"",IF('BB-2024-Friday'!$AJ771="t",'BB-2024-Friday'!AN771,0),"")</f>
        <v/>
      </c>
      <c r="L769" s="119" t="str">
        <f>IF('BB-2024-Friday'!$AJ771&lt;&gt;"",IF('BB-2024-Friday'!$AJ771="t",'BB-2024-Friday'!AO771,0),"")</f>
        <v/>
      </c>
      <c r="M769" s="119" t="str">
        <f>IF('BB-2024-Friday'!$AJ771&lt;&gt;"",IF('BB-2024-Friday'!$AJ771="t",'BB-2024-Friday'!AP771,0),"")</f>
        <v/>
      </c>
      <c r="N769" s="120" t="str">
        <f>IF('BB-2024-Friday'!$AJ771&lt;&gt;"",IF('BB-2024-Friday'!$AJ771="m",'BB-2024-Friday'!U771,0),"")</f>
        <v/>
      </c>
      <c r="O769" s="120" t="str">
        <f>IF('BB-2024-Friday'!$AJ771&lt;&gt;"",IF('BB-2024-Friday'!$AJ771="m",'BB-2024-Friday'!V771,0),"")</f>
        <v/>
      </c>
    </row>
    <row r="770" spans="1:15" x14ac:dyDescent="0.25">
      <c r="A770" t="str">
        <f>IF('BB-2024-Friday'!AJ772&lt;&gt;"",'BB-2024-Friday'!AJ772,"")</f>
        <v/>
      </c>
      <c r="B770" t="str">
        <f>IF('BB-2024-Friday'!AJ772&lt;&gt;"",'BB-2024-Friday'!AR772,"")</f>
        <v/>
      </c>
      <c r="C770" t="str">
        <f>IF('BB-2024-Friday'!AJ772="m","v","a")</f>
        <v>a</v>
      </c>
      <c r="D770" s="92" t="str">
        <f>IF('BB-2024-Friday'!AJ772&lt;&gt;"",'BB-2024-Friday'!AI772,"")</f>
        <v/>
      </c>
      <c r="E770" s="119" t="str">
        <f>IF('BB-2024-Friday'!$AJ772&lt;&gt;"",IF('BB-2024-Friday'!$AJ772="t",0,'BB-2024-Friday'!AM772),"")</f>
        <v/>
      </c>
      <c r="F770" s="119" t="str">
        <f>IF('BB-2024-Friday'!$AJ772&lt;&gt;"",IF('BB-2024-Friday'!$AJ772="t",0,'BB-2024-Friday'!AN772),"")</f>
        <v/>
      </c>
      <c r="G770" s="119" t="str">
        <f>IF('BB-2024-Friday'!$AJ772&lt;&gt;"",IF('BB-2024-Friday'!$AJ772="t",0,'BB-2024-Friday'!AO772),"")</f>
        <v/>
      </c>
      <c r="H770" s="119" t="str">
        <f>IF('BB-2024-Friday'!$AJ772&lt;&gt;"",IF('BB-2024-Friday'!$AJ772="t",0,'BB-2024-Friday'!AP772),"")</f>
        <v/>
      </c>
      <c r="I770" s="119" t="str">
        <f>IF('BB-2024-Friday'!$AJ772&lt;&gt;"",IF('BB-2024-Friday'!$AJ772="t",0,'BB-2024-Friday'!AQ772),"")</f>
        <v/>
      </c>
      <c r="J770" s="119" t="str">
        <f>IF('BB-2024-Friday'!$AJ772&lt;&gt;"",IF('BB-2024-Friday'!$AJ772="t",'BB-2024-Friday'!AM772,0),"")</f>
        <v/>
      </c>
      <c r="K770" s="119" t="str">
        <f>IF('BB-2024-Friday'!$AJ772&lt;&gt;"",IF('BB-2024-Friday'!$AJ772="t",'BB-2024-Friday'!AN772,0),"")</f>
        <v/>
      </c>
      <c r="L770" s="119" t="str">
        <f>IF('BB-2024-Friday'!$AJ772&lt;&gt;"",IF('BB-2024-Friday'!$AJ772="t",'BB-2024-Friday'!AO772,0),"")</f>
        <v/>
      </c>
      <c r="M770" s="119" t="str">
        <f>IF('BB-2024-Friday'!$AJ772&lt;&gt;"",IF('BB-2024-Friday'!$AJ772="t",'BB-2024-Friday'!AP772,0),"")</f>
        <v/>
      </c>
      <c r="N770" s="120" t="str">
        <f>IF('BB-2024-Friday'!$AJ772&lt;&gt;"",IF('BB-2024-Friday'!$AJ772="m",'BB-2024-Friday'!U772,0),"")</f>
        <v/>
      </c>
      <c r="O770" s="120" t="str">
        <f>IF('BB-2024-Friday'!$AJ772&lt;&gt;"",IF('BB-2024-Friday'!$AJ772="m",'BB-2024-Friday'!V772,0),"")</f>
        <v/>
      </c>
    </row>
    <row r="771" spans="1:15" x14ac:dyDescent="0.25">
      <c r="A771" t="str">
        <f>IF('BB-2024-Friday'!AJ773&lt;&gt;"",'BB-2024-Friday'!AJ773,"")</f>
        <v>f</v>
      </c>
      <c r="B771" t="str">
        <f>IF('BB-2024-Friday'!AJ773&lt;&gt;"",'BB-2024-Friday'!AR773,"")</f>
        <v xml:space="preserve">80 Speed limit. </v>
      </c>
      <c r="C771" t="str">
        <f>IF('BB-2024-Friday'!AJ773="m","v","a")</f>
        <v>a</v>
      </c>
      <c r="D771" s="92">
        <f>IF('BB-2024-Friday'!AJ773&lt;&gt;"",'BB-2024-Friday'!AI773,"")</f>
        <v>275.23</v>
      </c>
      <c r="E771" s="119">
        <f>IF('BB-2024-Friday'!$AJ773&lt;&gt;"",IF('BB-2024-Friday'!$AJ773="t",0,'BB-2024-Friday'!AM773),"")</f>
        <v>42</v>
      </c>
      <c r="F771" s="119">
        <f>IF('BB-2024-Friday'!$AJ773&lt;&gt;"",IF('BB-2024-Friday'!$AJ773="t",0,'BB-2024-Friday'!AN773),"")</f>
        <v>49</v>
      </c>
      <c r="G771" s="119">
        <f>IF('BB-2024-Friday'!$AJ773&lt;&gt;"",IF('BB-2024-Friday'!$AJ773="t",0,'BB-2024-Friday'!AO773),"")</f>
        <v>57</v>
      </c>
      <c r="H771" s="119">
        <f>IF('BB-2024-Friday'!$AJ773&lt;&gt;"",IF('BB-2024-Friday'!$AJ773="t",0,'BB-2024-Friday'!AP773),"")</f>
        <v>64</v>
      </c>
      <c r="I771" s="119" t="str">
        <f>IF('BB-2024-Friday'!$AJ773&lt;&gt;"",IF('BB-2024-Friday'!$AJ773="t",0,'BB-2024-Friday'!AQ773),"")</f>
        <v>80</v>
      </c>
      <c r="J771" s="119">
        <f>IF('BB-2024-Friday'!$AJ773&lt;&gt;"",IF('BB-2024-Friday'!$AJ773="t",'BB-2024-Friday'!AM773,0),"")</f>
        <v>0</v>
      </c>
      <c r="K771" s="119">
        <f>IF('BB-2024-Friday'!$AJ773&lt;&gt;"",IF('BB-2024-Friday'!$AJ773="t",'BB-2024-Friday'!AN773,0),"")</f>
        <v>0</v>
      </c>
      <c r="L771" s="119">
        <f>IF('BB-2024-Friday'!$AJ773&lt;&gt;"",IF('BB-2024-Friday'!$AJ773="t",'BB-2024-Friday'!AO773,0),"")</f>
        <v>0</v>
      </c>
      <c r="M771" s="119">
        <f>IF('BB-2024-Friday'!$AJ773&lt;&gt;"",IF('BB-2024-Friday'!$AJ773="t",'BB-2024-Friday'!AP773,0),"")</f>
        <v>0</v>
      </c>
      <c r="N771" s="120">
        <f>IF('BB-2024-Friday'!$AJ773&lt;&gt;"",IF('BB-2024-Friday'!$AJ773="m",'BB-2024-Friday'!U773,0),"")</f>
        <v>0</v>
      </c>
      <c r="O771" s="120">
        <f>IF('BB-2024-Friday'!$AJ773&lt;&gt;"",IF('BB-2024-Friday'!$AJ773="m",'BB-2024-Friday'!V773,0),"")</f>
        <v>0</v>
      </c>
    </row>
    <row r="772" spans="1:15" x14ac:dyDescent="0.25">
      <c r="A772" t="str">
        <f>IF('BB-2024-Friday'!AJ774&lt;&gt;"",'BB-2024-Friday'!AJ774,"")</f>
        <v/>
      </c>
      <c r="B772" t="str">
        <f>IF('BB-2024-Friday'!AJ774&lt;&gt;"",'BB-2024-Friday'!AR774,"")</f>
        <v/>
      </c>
      <c r="C772" t="str">
        <f>IF('BB-2024-Friday'!AJ774="m","v","a")</f>
        <v>a</v>
      </c>
      <c r="D772" s="92" t="str">
        <f>IF('BB-2024-Friday'!AJ774&lt;&gt;"",'BB-2024-Friday'!AI774,"")</f>
        <v/>
      </c>
      <c r="E772" s="119" t="str">
        <f>IF('BB-2024-Friday'!$AJ774&lt;&gt;"",IF('BB-2024-Friday'!$AJ774="t",0,'BB-2024-Friday'!AM774),"")</f>
        <v/>
      </c>
      <c r="F772" s="119" t="str">
        <f>IF('BB-2024-Friday'!$AJ774&lt;&gt;"",IF('BB-2024-Friday'!$AJ774="t",0,'BB-2024-Friday'!AN774),"")</f>
        <v/>
      </c>
      <c r="G772" s="119" t="str">
        <f>IF('BB-2024-Friday'!$AJ774&lt;&gt;"",IF('BB-2024-Friday'!$AJ774="t",0,'BB-2024-Friday'!AO774),"")</f>
        <v/>
      </c>
      <c r="H772" s="119" t="str">
        <f>IF('BB-2024-Friday'!$AJ774&lt;&gt;"",IF('BB-2024-Friday'!$AJ774="t",0,'BB-2024-Friday'!AP774),"")</f>
        <v/>
      </c>
      <c r="I772" s="119" t="str">
        <f>IF('BB-2024-Friday'!$AJ774&lt;&gt;"",IF('BB-2024-Friday'!$AJ774="t",0,'BB-2024-Friday'!AQ774),"")</f>
        <v/>
      </c>
      <c r="J772" s="119" t="str">
        <f>IF('BB-2024-Friday'!$AJ774&lt;&gt;"",IF('BB-2024-Friday'!$AJ774="t",'BB-2024-Friday'!AM774,0),"")</f>
        <v/>
      </c>
      <c r="K772" s="119" t="str">
        <f>IF('BB-2024-Friday'!$AJ774&lt;&gt;"",IF('BB-2024-Friday'!$AJ774="t",'BB-2024-Friday'!AN774,0),"")</f>
        <v/>
      </c>
      <c r="L772" s="119" t="str">
        <f>IF('BB-2024-Friday'!$AJ774&lt;&gt;"",IF('BB-2024-Friday'!$AJ774="t",'BB-2024-Friday'!AO774,0),"")</f>
        <v/>
      </c>
      <c r="M772" s="119" t="str">
        <f>IF('BB-2024-Friday'!$AJ774&lt;&gt;"",IF('BB-2024-Friday'!$AJ774="t",'BB-2024-Friday'!AP774,0),"")</f>
        <v/>
      </c>
      <c r="N772" s="120" t="str">
        <f>IF('BB-2024-Friday'!$AJ774&lt;&gt;"",IF('BB-2024-Friday'!$AJ774="m",'BB-2024-Friday'!U774,0),"")</f>
        <v/>
      </c>
      <c r="O772" s="120" t="str">
        <f>IF('BB-2024-Friday'!$AJ774&lt;&gt;"",IF('BB-2024-Friday'!$AJ774="m",'BB-2024-Friday'!V774,0),"")</f>
        <v/>
      </c>
    </row>
    <row r="773" spans="1:15" x14ac:dyDescent="0.25">
      <c r="A773" t="str">
        <f>IF('BB-2024-Friday'!AJ775&lt;&gt;"",'BB-2024-Friday'!AJ775,"")</f>
        <v/>
      </c>
      <c r="B773" t="str">
        <f>IF('BB-2024-Friday'!AJ775&lt;&gt;"",'BB-2024-Friday'!AR775,"")</f>
        <v/>
      </c>
      <c r="C773" t="str">
        <f>IF('BB-2024-Friday'!AJ775="m","v","a")</f>
        <v>a</v>
      </c>
      <c r="D773" s="92" t="str">
        <f>IF('BB-2024-Friday'!AJ775&lt;&gt;"",'BB-2024-Friday'!AI775,"")</f>
        <v/>
      </c>
      <c r="E773" s="119" t="str">
        <f>IF('BB-2024-Friday'!$AJ775&lt;&gt;"",IF('BB-2024-Friday'!$AJ775="t",0,'BB-2024-Friday'!AM775),"")</f>
        <v/>
      </c>
      <c r="F773" s="119" t="str">
        <f>IF('BB-2024-Friday'!$AJ775&lt;&gt;"",IF('BB-2024-Friday'!$AJ775="t",0,'BB-2024-Friday'!AN775),"")</f>
        <v/>
      </c>
      <c r="G773" s="119" t="str">
        <f>IF('BB-2024-Friday'!$AJ775&lt;&gt;"",IF('BB-2024-Friday'!$AJ775="t",0,'BB-2024-Friday'!AO775),"")</f>
        <v/>
      </c>
      <c r="H773" s="119" t="str">
        <f>IF('BB-2024-Friday'!$AJ775&lt;&gt;"",IF('BB-2024-Friday'!$AJ775="t",0,'BB-2024-Friday'!AP775),"")</f>
        <v/>
      </c>
      <c r="I773" s="119" t="str">
        <f>IF('BB-2024-Friday'!$AJ775&lt;&gt;"",IF('BB-2024-Friday'!$AJ775="t",0,'BB-2024-Friday'!AQ775),"")</f>
        <v/>
      </c>
      <c r="J773" s="119" t="str">
        <f>IF('BB-2024-Friday'!$AJ775&lt;&gt;"",IF('BB-2024-Friday'!$AJ775="t",'BB-2024-Friday'!AM775,0),"")</f>
        <v/>
      </c>
      <c r="K773" s="119" t="str">
        <f>IF('BB-2024-Friday'!$AJ775&lt;&gt;"",IF('BB-2024-Friday'!$AJ775="t",'BB-2024-Friday'!AN775,0),"")</f>
        <v/>
      </c>
      <c r="L773" s="119" t="str">
        <f>IF('BB-2024-Friday'!$AJ775&lt;&gt;"",IF('BB-2024-Friday'!$AJ775="t",'BB-2024-Friday'!AO775,0),"")</f>
        <v/>
      </c>
      <c r="M773" s="119" t="str">
        <f>IF('BB-2024-Friday'!$AJ775&lt;&gt;"",IF('BB-2024-Friday'!$AJ775="t",'BB-2024-Friday'!AP775,0),"")</f>
        <v/>
      </c>
      <c r="N773" s="120" t="str">
        <f>IF('BB-2024-Friday'!$AJ775&lt;&gt;"",IF('BB-2024-Friday'!$AJ775="m",'BB-2024-Friday'!U775,0),"")</f>
        <v/>
      </c>
      <c r="O773" s="120" t="str">
        <f>IF('BB-2024-Friday'!$AJ775&lt;&gt;"",IF('BB-2024-Friday'!$AJ775="m",'BB-2024-Friday'!V775,0),"")</f>
        <v/>
      </c>
    </row>
    <row r="774" spans="1:15" x14ac:dyDescent="0.25">
      <c r="A774" t="str">
        <f>IF('BB-2024-Friday'!AJ776&lt;&gt;"",'BB-2024-Friday'!AJ776,"")</f>
        <v/>
      </c>
      <c r="B774" t="str">
        <f>IF('BB-2024-Friday'!AJ776&lt;&gt;"",'BB-2024-Friday'!AR776,"")</f>
        <v/>
      </c>
      <c r="C774" t="str">
        <f>IF('BB-2024-Friday'!AJ776="m","v","a")</f>
        <v>a</v>
      </c>
      <c r="D774" s="92" t="str">
        <f>IF('BB-2024-Friday'!AJ776&lt;&gt;"",'BB-2024-Friday'!AI776,"")</f>
        <v/>
      </c>
      <c r="E774" s="119" t="str">
        <f>IF('BB-2024-Friday'!$AJ776&lt;&gt;"",IF('BB-2024-Friday'!$AJ776="t",0,'BB-2024-Friday'!AM776),"")</f>
        <v/>
      </c>
      <c r="F774" s="119" t="str">
        <f>IF('BB-2024-Friday'!$AJ776&lt;&gt;"",IF('BB-2024-Friday'!$AJ776="t",0,'BB-2024-Friday'!AN776),"")</f>
        <v/>
      </c>
      <c r="G774" s="119" t="str">
        <f>IF('BB-2024-Friday'!$AJ776&lt;&gt;"",IF('BB-2024-Friday'!$AJ776="t",0,'BB-2024-Friday'!AO776),"")</f>
        <v/>
      </c>
      <c r="H774" s="119" t="str">
        <f>IF('BB-2024-Friday'!$AJ776&lt;&gt;"",IF('BB-2024-Friday'!$AJ776="t",0,'BB-2024-Friday'!AP776),"")</f>
        <v/>
      </c>
      <c r="I774" s="119" t="str">
        <f>IF('BB-2024-Friday'!$AJ776&lt;&gt;"",IF('BB-2024-Friday'!$AJ776="t",0,'BB-2024-Friday'!AQ776),"")</f>
        <v/>
      </c>
      <c r="J774" s="119" t="str">
        <f>IF('BB-2024-Friday'!$AJ776&lt;&gt;"",IF('BB-2024-Friday'!$AJ776="t",'BB-2024-Friday'!AM776,0),"")</f>
        <v/>
      </c>
      <c r="K774" s="119" t="str">
        <f>IF('BB-2024-Friday'!$AJ776&lt;&gt;"",IF('BB-2024-Friday'!$AJ776="t",'BB-2024-Friday'!AN776,0),"")</f>
        <v/>
      </c>
      <c r="L774" s="119" t="str">
        <f>IF('BB-2024-Friday'!$AJ776&lt;&gt;"",IF('BB-2024-Friday'!$AJ776="t",'BB-2024-Friday'!AO776,0),"")</f>
        <v/>
      </c>
      <c r="M774" s="119" t="str">
        <f>IF('BB-2024-Friday'!$AJ776&lt;&gt;"",IF('BB-2024-Friday'!$AJ776="t",'BB-2024-Friday'!AP776,0),"")</f>
        <v/>
      </c>
      <c r="N774" s="120" t="str">
        <f>IF('BB-2024-Friday'!$AJ776&lt;&gt;"",IF('BB-2024-Friday'!$AJ776="m",'BB-2024-Friday'!U776,0),"")</f>
        <v/>
      </c>
      <c r="O774" s="120" t="str">
        <f>IF('BB-2024-Friday'!$AJ776&lt;&gt;"",IF('BB-2024-Friday'!$AJ776="m",'BB-2024-Friday'!V776,0),"")</f>
        <v/>
      </c>
    </row>
    <row r="775" spans="1:15" x14ac:dyDescent="0.25">
      <c r="A775" t="str">
        <f>IF('BB-2024-Friday'!AJ777&lt;&gt;"",'BB-2024-Friday'!AJ777,"")</f>
        <v/>
      </c>
      <c r="B775" t="str">
        <f>IF('BB-2024-Friday'!AJ777&lt;&gt;"",'BB-2024-Friday'!AR777,"")</f>
        <v/>
      </c>
      <c r="C775" t="str">
        <f>IF('BB-2024-Friday'!AJ777="m","v","a")</f>
        <v>a</v>
      </c>
      <c r="D775" s="92" t="str">
        <f>IF('BB-2024-Friday'!AJ777&lt;&gt;"",'BB-2024-Friday'!AI777,"")</f>
        <v/>
      </c>
      <c r="E775" s="119" t="str">
        <f>IF('BB-2024-Friday'!$AJ777&lt;&gt;"",IF('BB-2024-Friday'!$AJ777="t",0,'BB-2024-Friday'!AM777),"")</f>
        <v/>
      </c>
      <c r="F775" s="119" t="str">
        <f>IF('BB-2024-Friday'!$AJ777&lt;&gt;"",IF('BB-2024-Friday'!$AJ777="t",0,'BB-2024-Friday'!AN777),"")</f>
        <v/>
      </c>
      <c r="G775" s="119" t="str">
        <f>IF('BB-2024-Friday'!$AJ777&lt;&gt;"",IF('BB-2024-Friday'!$AJ777="t",0,'BB-2024-Friday'!AO777),"")</f>
        <v/>
      </c>
      <c r="H775" s="119" t="str">
        <f>IF('BB-2024-Friday'!$AJ777&lt;&gt;"",IF('BB-2024-Friday'!$AJ777="t",0,'BB-2024-Friday'!AP777),"")</f>
        <v/>
      </c>
      <c r="I775" s="119" t="str">
        <f>IF('BB-2024-Friday'!$AJ777&lt;&gt;"",IF('BB-2024-Friday'!$AJ777="t",0,'BB-2024-Friday'!AQ777),"")</f>
        <v/>
      </c>
      <c r="J775" s="119" t="str">
        <f>IF('BB-2024-Friday'!$AJ777&lt;&gt;"",IF('BB-2024-Friday'!$AJ777="t",'BB-2024-Friday'!AM777,0),"")</f>
        <v/>
      </c>
      <c r="K775" s="119" t="str">
        <f>IF('BB-2024-Friday'!$AJ777&lt;&gt;"",IF('BB-2024-Friday'!$AJ777="t",'BB-2024-Friday'!AN777,0),"")</f>
        <v/>
      </c>
      <c r="L775" s="119" t="str">
        <f>IF('BB-2024-Friday'!$AJ777&lt;&gt;"",IF('BB-2024-Friday'!$AJ777="t",'BB-2024-Friday'!AO777,0),"")</f>
        <v/>
      </c>
      <c r="M775" s="119" t="str">
        <f>IF('BB-2024-Friday'!$AJ777&lt;&gt;"",IF('BB-2024-Friday'!$AJ777="t",'BB-2024-Friday'!AP777,0),"")</f>
        <v/>
      </c>
      <c r="N775" s="120" t="str">
        <f>IF('BB-2024-Friday'!$AJ777&lt;&gt;"",IF('BB-2024-Friday'!$AJ777="m",'BB-2024-Friday'!U777,0),"")</f>
        <v/>
      </c>
      <c r="O775" s="120" t="str">
        <f>IF('BB-2024-Friday'!$AJ777&lt;&gt;"",IF('BB-2024-Friday'!$AJ777="m",'BB-2024-Friday'!V777,0),"")</f>
        <v/>
      </c>
    </row>
    <row r="776" spans="1:15" x14ac:dyDescent="0.25">
      <c r="A776" t="str">
        <f>IF('BB-2024-Friday'!AJ778&lt;&gt;"",'BB-2024-Friday'!AJ778,"")</f>
        <v>m</v>
      </c>
      <c r="B776" t="str">
        <f>IF('BB-2024-Friday'!AJ778&lt;&gt;"",'BB-2024-Friday'!AR778,"")</f>
        <v xml:space="preserve">100 Speed limit. Control.  Dot on pole and road. </v>
      </c>
      <c r="C776" t="str">
        <f>IF('BB-2024-Friday'!AJ778="m","v","a")</f>
        <v>v</v>
      </c>
      <c r="D776" s="92">
        <f>IF('BB-2024-Friday'!AJ778&lt;&gt;"",'BB-2024-Friday'!AI778,"")</f>
        <v>277.14999999999998</v>
      </c>
      <c r="E776" s="119">
        <f>IF('BB-2024-Friday'!$AJ778&lt;&gt;"",IF('BB-2024-Friday'!$AJ778="t",0,'BB-2024-Friday'!AM778),"")</f>
        <v>42</v>
      </c>
      <c r="F776" s="119">
        <f>IF('BB-2024-Friday'!$AJ778&lt;&gt;"",IF('BB-2024-Friday'!$AJ778="t",0,'BB-2024-Friday'!AN778),"")</f>
        <v>49</v>
      </c>
      <c r="G776" s="119">
        <f>IF('BB-2024-Friday'!$AJ778&lt;&gt;"",IF('BB-2024-Friday'!$AJ778="t",0,'BB-2024-Friday'!AO778),"")</f>
        <v>57</v>
      </c>
      <c r="H776" s="119">
        <f>IF('BB-2024-Friday'!$AJ778&lt;&gt;"",IF('BB-2024-Friday'!$AJ778="t",0,'BB-2024-Friday'!AP778),"")</f>
        <v>64</v>
      </c>
      <c r="I776" s="119" t="str">
        <f>IF('BB-2024-Friday'!$AJ778&lt;&gt;"",IF('BB-2024-Friday'!$AJ778="t",0,'BB-2024-Friday'!AQ778),"")</f>
        <v>100</v>
      </c>
      <c r="J776" s="119">
        <f>IF('BB-2024-Friday'!$AJ778&lt;&gt;"",IF('BB-2024-Friday'!$AJ778="t",'BB-2024-Friday'!AM778,0),"")</f>
        <v>0</v>
      </c>
      <c r="K776" s="119">
        <f>IF('BB-2024-Friday'!$AJ778&lt;&gt;"",IF('BB-2024-Friday'!$AJ778="t",'BB-2024-Friday'!AN778,0),"")</f>
        <v>0</v>
      </c>
      <c r="L776" s="119">
        <f>IF('BB-2024-Friday'!$AJ778&lt;&gt;"",IF('BB-2024-Friday'!$AJ778="t",'BB-2024-Friday'!AO778,0),"")</f>
        <v>0</v>
      </c>
      <c r="M776" s="119">
        <f>IF('BB-2024-Friday'!$AJ778&lt;&gt;"",IF('BB-2024-Friday'!$AJ778="t",'BB-2024-Friday'!AP778,0),"")</f>
        <v>0</v>
      </c>
      <c r="N776" s="120">
        <f>IF('BB-2024-Friday'!$AJ778&lt;&gt;"",IF('BB-2024-Friday'!$AJ778="m",'BB-2024-Friday'!U778,0),"")</f>
        <v>28.31287</v>
      </c>
      <c r="O776" s="120">
        <f>IF('BB-2024-Friday'!$AJ778&lt;&gt;"",IF('BB-2024-Friday'!$AJ778="m",'BB-2024-Friday'!V778,0),"")</f>
        <v>29.975639999999999</v>
      </c>
    </row>
    <row r="777" spans="1:15" x14ac:dyDescent="0.25">
      <c r="A777" t="str">
        <f>IF('BB-2024-Friday'!AJ779&lt;&gt;"",'BB-2024-Friday'!AJ779,"")</f>
        <v/>
      </c>
      <c r="B777" t="str">
        <f>IF('BB-2024-Friday'!AJ779&lt;&gt;"",'BB-2024-Friday'!AR779,"")</f>
        <v/>
      </c>
      <c r="C777" t="str">
        <f>IF('BB-2024-Friday'!AJ779="m","v","a")</f>
        <v>a</v>
      </c>
      <c r="D777" s="92" t="str">
        <f>IF('BB-2024-Friday'!AJ779&lt;&gt;"",'BB-2024-Friday'!AI779,"")</f>
        <v/>
      </c>
      <c r="E777" s="119" t="str">
        <f>IF('BB-2024-Friday'!$AJ779&lt;&gt;"",IF('BB-2024-Friday'!$AJ779="t",0,'BB-2024-Friday'!AM779),"")</f>
        <v/>
      </c>
      <c r="F777" s="119" t="str">
        <f>IF('BB-2024-Friday'!$AJ779&lt;&gt;"",IF('BB-2024-Friday'!$AJ779="t",0,'BB-2024-Friday'!AN779),"")</f>
        <v/>
      </c>
      <c r="G777" s="119" t="str">
        <f>IF('BB-2024-Friday'!$AJ779&lt;&gt;"",IF('BB-2024-Friday'!$AJ779="t",0,'BB-2024-Friday'!AO779),"")</f>
        <v/>
      </c>
      <c r="H777" s="119" t="str">
        <f>IF('BB-2024-Friday'!$AJ779&lt;&gt;"",IF('BB-2024-Friday'!$AJ779="t",0,'BB-2024-Friday'!AP779),"")</f>
        <v/>
      </c>
      <c r="I777" s="119" t="str">
        <f>IF('BB-2024-Friday'!$AJ779&lt;&gt;"",IF('BB-2024-Friday'!$AJ779="t",0,'BB-2024-Friday'!AQ779),"")</f>
        <v/>
      </c>
      <c r="J777" s="119" t="str">
        <f>IF('BB-2024-Friday'!$AJ779&lt;&gt;"",IF('BB-2024-Friday'!$AJ779="t",'BB-2024-Friday'!AM779,0),"")</f>
        <v/>
      </c>
      <c r="K777" s="119" t="str">
        <f>IF('BB-2024-Friday'!$AJ779&lt;&gt;"",IF('BB-2024-Friday'!$AJ779="t",'BB-2024-Friday'!AN779,0),"")</f>
        <v/>
      </c>
      <c r="L777" s="119" t="str">
        <f>IF('BB-2024-Friday'!$AJ779&lt;&gt;"",IF('BB-2024-Friday'!$AJ779="t",'BB-2024-Friday'!AO779,0),"")</f>
        <v/>
      </c>
      <c r="M777" s="119" t="str">
        <f>IF('BB-2024-Friday'!$AJ779&lt;&gt;"",IF('BB-2024-Friday'!$AJ779="t",'BB-2024-Friday'!AP779,0),"")</f>
        <v/>
      </c>
      <c r="N777" s="120" t="str">
        <f>IF('BB-2024-Friday'!$AJ779&lt;&gt;"",IF('BB-2024-Friday'!$AJ779="m",'BB-2024-Friday'!U779,0),"")</f>
        <v/>
      </c>
      <c r="O777" s="120" t="str">
        <f>IF('BB-2024-Friday'!$AJ779&lt;&gt;"",IF('BB-2024-Friday'!$AJ779="m",'BB-2024-Friday'!V779,0),"")</f>
        <v/>
      </c>
    </row>
    <row r="778" spans="1:15" x14ac:dyDescent="0.25">
      <c r="A778" t="str">
        <f>IF('BB-2024-Friday'!AJ780&lt;&gt;"",'BB-2024-Friday'!AJ780,"")</f>
        <v/>
      </c>
      <c r="B778" t="str">
        <f>IF('BB-2024-Friday'!AJ780&lt;&gt;"",'BB-2024-Friday'!AR780,"")</f>
        <v/>
      </c>
      <c r="C778" t="str">
        <f>IF('BB-2024-Friday'!AJ780="m","v","a")</f>
        <v>a</v>
      </c>
      <c r="D778" s="92" t="str">
        <f>IF('BB-2024-Friday'!AJ780&lt;&gt;"",'BB-2024-Friday'!AI780,"")</f>
        <v/>
      </c>
      <c r="E778" s="119" t="str">
        <f>IF('BB-2024-Friday'!$AJ780&lt;&gt;"",IF('BB-2024-Friday'!$AJ780="t",0,'BB-2024-Friday'!AM780),"")</f>
        <v/>
      </c>
      <c r="F778" s="119" t="str">
        <f>IF('BB-2024-Friday'!$AJ780&lt;&gt;"",IF('BB-2024-Friday'!$AJ780="t",0,'BB-2024-Friday'!AN780),"")</f>
        <v/>
      </c>
      <c r="G778" s="119" t="str">
        <f>IF('BB-2024-Friday'!$AJ780&lt;&gt;"",IF('BB-2024-Friday'!$AJ780="t",0,'BB-2024-Friday'!AO780),"")</f>
        <v/>
      </c>
      <c r="H778" s="119" t="str">
        <f>IF('BB-2024-Friday'!$AJ780&lt;&gt;"",IF('BB-2024-Friday'!$AJ780="t",0,'BB-2024-Friday'!AP780),"")</f>
        <v/>
      </c>
      <c r="I778" s="119" t="str">
        <f>IF('BB-2024-Friday'!$AJ780&lt;&gt;"",IF('BB-2024-Friday'!$AJ780="t",0,'BB-2024-Friday'!AQ780),"")</f>
        <v/>
      </c>
      <c r="J778" s="119" t="str">
        <f>IF('BB-2024-Friday'!$AJ780&lt;&gt;"",IF('BB-2024-Friday'!$AJ780="t",'BB-2024-Friday'!AM780,0),"")</f>
        <v/>
      </c>
      <c r="K778" s="119" t="str">
        <f>IF('BB-2024-Friday'!$AJ780&lt;&gt;"",IF('BB-2024-Friday'!$AJ780="t",'BB-2024-Friday'!AN780,0),"")</f>
        <v/>
      </c>
      <c r="L778" s="119" t="str">
        <f>IF('BB-2024-Friday'!$AJ780&lt;&gt;"",IF('BB-2024-Friday'!$AJ780="t",'BB-2024-Friday'!AO780,0),"")</f>
        <v/>
      </c>
      <c r="M778" s="119" t="str">
        <f>IF('BB-2024-Friday'!$AJ780&lt;&gt;"",IF('BB-2024-Friday'!$AJ780="t",'BB-2024-Friday'!AP780,0),"")</f>
        <v/>
      </c>
      <c r="N778" s="120" t="str">
        <f>IF('BB-2024-Friday'!$AJ780&lt;&gt;"",IF('BB-2024-Friday'!$AJ780="m",'BB-2024-Friday'!U780,0),"")</f>
        <v/>
      </c>
      <c r="O778" s="120" t="str">
        <f>IF('BB-2024-Friday'!$AJ780&lt;&gt;"",IF('BB-2024-Friday'!$AJ780="m",'BB-2024-Friday'!V780,0),"")</f>
        <v/>
      </c>
    </row>
    <row r="779" spans="1:15" x14ac:dyDescent="0.25">
      <c r="A779" t="str">
        <f>IF('BB-2024-Friday'!AJ781&lt;&gt;"",'BB-2024-Friday'!AJ781,"")</f>
        <v>f</v>
      </c>
      <c r="B779" t="str">
        <f>IF('BB-2024-Friday'!AJ781&lt;&gt;"",'BB-2024-Friday'!AR781,"")</f>
        <v>Warning. Falling Rocks.</v>
      </c>
      <c r="C779" t="str">
        <f>IF('BB-2024-Friday'!AJ781="m","v","a")</f>
        <v>a</v>
      </c>
      <c r="D779" s="92">
        <f>IF('BB-2024-Friday'!AJ781&lt;&gt;"",'BB-2024-Friday'!AI781,"")</f>
        <v>279.3</v>
      </c>
      <c r="E779" s="119">
        <f>IF('BB-2024-Friday'!$AJ781&lt;&gt;"",IF('BB-2024-Friday'!$AJ781="t",0,'BB-2024-Friday'!AM781),"")</f>
        <v>50</v>
      </c>
      <c r="F779" s="119">
        <f>IF('BB-2024-Friday'!$AJ781&lt;&gt;"",IF('BB-2024-Friday'!$AJ781="t",0,'BB-2024-Friday'!AN781),"")</f>
        <v>60</v>
      </c>
      <c r="G779" s="119">
        <f>IF('BB-2024-Friday'!$AJ781&lt;&gt;"",IF('BB-2024-Friday'!$AJ781="t",0,'BB-2024-Friday'!AO781),"")</f>
        <v>70</v>
      </c>
      <c r="H779" s="119">
        <f>IF('BB-2024-Friday'!$AJ781&lt;&gt;"",IF('BB-2024-Friday'!$AJ781="t",0,'BB-2024-Friday'!AP781),"")</f>
        <v>80</v>
      </c>
      <c r="I779" s="119" t="str">
        <f>IF('BB-2024-Friday'!$AJ781&lt;&gt;"",IF('BB-2024-Friday'!$AJ781="t",0,'BB-2024-Friday'!AQ781),"")</f>
        <v>100</v>
      </c>
      <c r="J779" s="119">
        <f>IF('BB-2024-Friday'!$AJ781&lt;&gt;"",IF('BB-2024-Friday'!$AJ781="t",'BB-2024-Friday'!AM781,0),"")</f>
        <v>0</v>
      </c>
      <c r="K779" s="119">
        <f>IF('BB-2024-Friday'!$AJ781&lt;&gt;"",IF('BB-2024-Friday'!$AJ781="t",'BB-2024-Friday'!AN781,0),"")</f>
        <v>0</v>
      </c>
      <c r="L779" s="119">
        <f>IF('BB-2024-Friday'!$AJ781&lt;&gt;"",IF('BB-2024-Friday'!$AJ781="t",'BB-2024-Friday'!AO781,0),"")</f>
        <v>0</v>
      </c>
      <c r="M779" s="119">
        <f>IF('BB-2024-Friday'!$AJ781&lt;&gt;"",IF('BB-2024-Friday'!$AJ781="t",'BB-2024-Friday'!AP781,0),"")</f>
        <v>0</v>
      </c>
      <c r="N779" s="120">
        <f>IF('BB-2024-Friday'!$AJ781&lt;&gt;"",IF('BB-2024-Friday'!$AJ781="m",'BB-2024-Friday'!U781,0),"")</f>
        <v>0</v>
      </c>
      <c r="O779" s="120">
        <f>IF('BB-2024-Friday'!$AJ781&lt;&gt;"",IF('BB-2024-Friday'!$AJ781="m",'BB-2024-Friday'!V781,0),"")</f>
        <v>0</v>
      </c>
    </row>
    <row r="780" spans="1:15" x14ac:dyDescent="0.25">
      <c r="A780" t="str">
        <f>IF('BB-2024-Friday'!AJ782&lt;&gt;"",'BB-2024-Friday'!AJ782,"")</f>
        <v/>
      </c>
      <c r="B780" t="str">
        <f>IF('BB-2024-Friday'!AJ782&lt;&gt;"",'BB-2024-Friday'!AR782,"")</f>
        <v/>
      </c>
      <c r="C780" t="str">
        <f>IF('BB-2024-Friday'!AJ782="m","v","a")</f>
        <v>a</v>
      </c>
      <c r="D780" s="92" t="str">
        <f>IF('BB-2024-Friday'!AJ782&lt;&gt;"",'BB-2024-Friday'!AI782,"")</f>
        <v/>
      </c>
      <c r="E780" s="119" t="str">
        <f>IF('BB-2024-Friday'!$AJ782&lt;&gt;"",IF('BB-2024-Friday'!$AJ782="t",0,'BB-2024-Friday'!AM782),"")</f>
        <v/>
      </c>
      <c r="F780" s="119" t="str">
        <f>IF('BB-2024-Friday'!$AJ782&lt;&gt;"",IF('BB-2024-Friday'!$AJ782="t",0,'BB-2024-Friday'!AN782),"")</f>
        <v/>
      </c>
      <c r="G780" s="119" t="str">
        <f>IF('BB-2024-Friday'!$AJ782&lt;&gt;"",IF('BB-2024-Friday'!$AJ782="t",0,'BB-2024-Friday'!AO782),"")</f>
        <v/>
      </c>
      <c r="H780" s="119" t="str">
        <f>IF('BB-2024-Friday'!$AJ782&lt;&gt;"",IF('BB-2024-Friday'!$AJ782="t",0,'BB-2024-Friday'!AP782),"")</f>
        <v/>
      </c>
      <c r="I780" s="119" t="str">
        <f>IF('BB-2024-Friday'!$AJ782&lt;&gt;"",IF('BB-2024-Friday'!$AJ782="t",0,'BB-2024-Friday'!AQ782),"")</f>
        <v/>
      </c>
      <c r="J780" s="119" t="str">
        <f>IF('BB-2024-Friday'!$AJ782&lt;&gt;"",IF('BB-2024-Friday'!$AJ782="t",'BB-2024-Friday'!AM782,0),"")</f>
        <v/>
      </c>
      <c r="K780" s="119" t="str">
        <f>IF('BB-2024-Friday'!$AJ782&lt;&gt;"",IF('BB-2024-Friday'!$AJ782="t",'BB-2024-Friday'!AN782,0),"")</f>
        <v/>
      </c>
      <c r="L780" s="119" t="str">
        <f>IF('BB-2024-Friday'!$AJ782&lt;&gt;"",IF('BB-2024-Friday'!$AJ782="t",'BB-2024-Friday'!AO782,0),"")</f>
        <v/>
      </c>
      <c r="M780" s="119" t="str">
        <f>IF('BB-2024-Friday'!$AJ782&lt;&gt;"",IF('BB-2024-Friday'!$AJ782="t",'BB-2024-Friday'!AP782,0),"")</f>
        <v/>
      </c>
      <c r="N780" s="120" t="str">
        <f>IF('BB-2024-Friday'!$AJ782&lt;&gt;"",IF('BB-2024-Friday'!$AJ782="m",'BB-2024-Friday'!U782,0),"")</f>
        <v/>
      </c>
      <c r="O780" s="120" t="str">
        <f>IF('BB-2024-Friday'!$AJ782&lt;&gt;"",IF('BB-2024-Friday'!$AJ782="m",'BB-2024-Friday'!V782,0),"")</f>
        <v/>
      </c>
    </row>
    <row r="781" spans="1:15" x14ac:dyDescent="0.25">
      <c r="A781" t="str">
        <f>IF('BB-2024-Friday'!AJ783&lt;&gt;"",'BB-2024-Friday'!AJ783,"")</f>
        <v/>
      </c>
      <c r="B781" t="str">
        <f>IF('BB-2024-Friday'!AJ783&lt;&gt;"",'BB-2024-Friday'!AR783,"")</f>
        <v/>
      </c>
      <c r="C781" t="str">
        <f>IF('BB-2024-Friday'!AJ783="m","v","a")</f>
        <v>a</v>
      </c>
      <c r="D781" s="92" t="str">
        <f>IF('BB-2024-Friday'!AJ783&lt;&gt;"",'BB-2024-Friday'!AI783,"")</f>
        <v/>
      </c>
      <c r="E781" s="119" t="str">
        <f>IF('BB-2024-Friday'!$AJ783&lt;&gt;"",IF('BB-2024-Friday'!$AJ783="t",0,'BB-2024-Friday'!AM783),"")</f>
        <v/>
      </c>
      <c r="F781" s="119" t="str">
        <f>IF('BB-2024-Friday'!$AJ783&lt;&gt;"",IF('BB-2024-Friday'!$AJ783="t",0,'BB-2024-Friday'!AN783),"")</f>
        <v/>
      </c>
      <c r="G781" s="119" t="str">
        <f>IF('BB-2024-Friday'!$AJ783&lt;&gt;"",IF('BB-2024-Friday'!$AJ783="t",0,'BB-2024-Friday'!AO783),"")</f>
        <v/>
      </c>
      <c r="H781" s="119" t="str">
        <f>IF('BB-2024-Friday'!$AJ783&lt;&gt;"",IF('BB-2024-Friday'!$AJ783="t",0,'BB-2024-Friday'!AP783),"")</f>
        <v/>
      </c>
      <c r="I781" s="119" t="str">
        <f>IF('BB-2024-Friday'!$AJ783&lt;&gt;"",IF('BB-2024-Friday'!$AJ783="t",0,'BB-2024-Friday'!AQ783),"")</f>
        <v/>
      </c>
      <c r="J781" s="119" t="str">
        <f>IF('BB-2024-Friday'!$AJ783&lt;&gt;"",IF('BB-2024-Friday'!$AJ783="t",'BB-2024-Friday'!AM783,0),"")</f>
        <v/>
      </c>
      <c r="K781" s="119" t="str">
        <f>IF('BB-2024-Friday'!$AJ783&lt;&gt;"",IF('BB-2024-Friday'!$AJ783="t",'BB-2024-Friday'!AN783,0),"")</f>
        <v/>
      </c>
      <c r="L781" s="119" t="str">
        <f>IF('BB-2024-Friday'!$AJ783&lt;&gt;"",IF('BB-2024-Friday'!$AJ783="t",'BB-2024-Friday'!AO783,0),"")</f>
        <v/>
      </c>
      <c r="M781" s="119" t="str">
        <f>IF('BB-2024-Friday'!$AJ783&lt;&gt;"",IF('BB-2024-Friday'!$AJ783="t",'BB-2024-Friday'!AP783,0),"")</f>
        <v/>
      </c>
      <c r="N781" s="120" t="str">
        <f>IF('BB-2024-Friday'!$AJ783&lt;&gt;"",IF('BB-2024-Friday'!$AJ783="m",'BB-2024-Friday'!U783,0),"")</f>
        <v/>
      </c>
      <c r="O781" s="120" t="str">
        <f>IF('BB-2024-Friday'!$AJ783&lt;&gt;"",IF('BB-2024-Friday'!$AJ783="m",'BB-2024-Friday'!V783,0),"")</f>
        <v/>
      </c>
    </row>
    <row r="782" spans="1:15" x14ac:dyDescent="0.25">
      <c r="A782" t="str">
        <f>IF('BB-2024-Friday'!AJ784&lt;&gt;"",'BB-2024-Friday'!AJ784,"")</f>
        <v/>
      </c>
      <c r="B782" t="str">
        <f>IF('BB-2024-Friday'!AJ784&lt;&gt;"",'BB-2024-Friday'!AR784,"")</f>
        <v/>
      </c>
      <c r="C782" t="str">
        <f>IF('BB-2024-Friday'!AJ784="m","v","a")</f>
        <v>a</v>
      </c>
      <c r="D782" s="92" t="str">
        <f>IF('BB-2024-Friday'!AJ784&lt;&gt;"",'BB-2024-Friday'!AI784,"")</f>
        <v/>
      </c>
      <c r="E782" s="119" t="str">
        <f>IF('BB-2024-Friday'!$AJ784&lt;&gt;"",IF('BB-2024-Friday'!$AJ784="t",0,'BB-2024-Friday'!AM784),"")</f>
        <v/>
      </c>
      <c r="F782" s="119" t="str">
        <f>IF('BB-2024-Friday'!$AJ784&lt;&gt;"",IF('BB-2024-Friday'!$AJ784="t",0,'BB-2024-Friday'!AN784),"")</f>
        <v/>
      </c>
      <c r="G782" s="119" t="str">
        <f>IF('BB-2024-Friday'!$AJ784&lt;&gt;"",IF('BB-2024-Friday'!$AJ784="t",0,'BB-2024-Friday'!AO784),"")</f>
        <v/>
      </c>
      <c r="H782" s="119" t="str">
        <f>IF('BB-2024-Friday'!$AJ784&lt;&gt;"",IF('BB-2024-Friday'!$AJ784="t",0,'BB-2024-Friday'!AP784),"")</f>
        <v/>
      </c>
      <c r="I782" s="119" t="str">
        <f>IF('BB-2024-Friday'!$AJ784&lt;&gt;"",IF('BB-2024-Friday'!$AJ784="t",0,'BB-2024-Friday'!AQ784),"")</f>
        <v/>
      </c>
      <c r="J782" s="119" t="str">
        <f>IF('BB-2024-Friday'!$AJ784&lt;&gt;"",IF('BB-2024-Friday'!$AJ784="t",'BB-2024-Friday'!AM784,0),"")</f>
        <v/>
      </c>
      <c r="K782" s="119" t="str">
        <f>IF('BB-2024-Friday'!$AJ784&lt;&gt;"",IF('BB-2024-Friday'!$AJ784="t",'BB-2024-Friday'!AN784,0),"")</f>
        <v/>
      </c>
      <c r="L782" s="119" t="str">
        <f>IF('BB-2024-Friday'!$AJ784&lt;&gt;"",IF('BB-2024-Friday'!$AJ784="t",'BB-2024-Friday'!AO784,0),"")</f>
        <v/>
      </c>
      <c r="M782" s="119" t="str">
        <f>IF('BB-2024-Friday'!$AJ784&lt;&gt;"",IF('BB-2024-Friday'!$AJ784="t",'BB-2024-Friday'!AP784,0),"")</f>
        <v/>
      </c>
      <c r="N782" s="120" t="str">
        <f>IF('BB-2024-Friday'!$AJ784&lt;&gt;"",IF('BB-2024-Friday'!$AJ784="m",'BB-2024-Friday'!U784,0),"")</f>
        <v/>
      </c>
      <c r="O782" s="120" t="str">
        <f>IF('BB-2024-Friday'!$AJ784&lt;&gt;"",IF('BB-2024-Friday'!$AJ784="m",'BB-2024-Friday'!V784,0),"")</f>
        <v/>
      </c>
    </row>
    <row r="783" spans="1:15" x14ac:dyDescent="0.25">
      <c r="A783" t="str">
        <f>IF('BB-2024-Friday'!AJ785&lt;&gt;"",'BB-2024-Friday'!AJ785,"")</f>
        <v/>
      </c>
      <c r="B783" t="str">
        <f>IF('BB-2024-Friday'!AJ785&lt;&gt;"",'BB-2024-Friday'!AR785,"")</f>
        <v/>
      </c>
      <c r="C783" t="str">
        <f>IF('BB-2024-Friday'!AJ785="m","v","a")</f>
        <v>a</v>
      </c>
      <c r="D783" s="92" t="str">
        <f>IF('BB-2024-Friday'!AJ785&lt;&gt;"",'BB-2024-Friday'!AI785,"")</f>
        <v/>
      </c>
      <c r="E783" s="119" t="str">
        <f>IF('BB-2024-Friday'!$AJ785&lt;&gt;"",IF('BB-2024-Friday'!$AJ785="t",0,'BB-2024-Friday'!AM785),"")</f>
        <v/>
      </c>
      <c r="F783" s="119" t="str">
        <f>IF('BB-2024-Friday'!$AJ785&lt;&gt;"",IF('BB-2024-Friday'!$AJ785="t",0,'BB-2024-Friday'!AN785),"")</f>
        <v/>
      </c>
      <c r="G783" s="119" t="str">
        <f>IF('BB-2024-Friday'!$AJ785&lt;&gt;"",IF('BB-2024-Friday'!$AJ785="t",0,'BB-2024-Friday'!AO785),"")</f>
        <v/>
      </c>
      <c r="H783" s="119" t="str">
        <f>IF('BB-2024-Friday'!$AJ785&lt;&gt;"",IF('BB-2024-Friday'!$AJ785="t",0,'BB-2024-Friday'!AP785),"")</f>
        <v/>
      </c>
      <c r="I783" s="119" t="str">
        <f>IF('BB-2024-Friday'!$AJ785&lt;&gt;"",IF('BB-2024-Friday'!$AJ785="t",0,'BB-2024-Friday'!AQ785),"")</f>
        <v/>
      </c>
      <c r="J783" s="119" t="str">
        <f>IF('BB-2024-Friday'!$AJ785&lt;&gt;"",IF('BB-2024-Friday'!$AJ785="t",'BB-2024-Friday'!AM785,0),"")</f>
        <v/>
      </c>
      <c r="K783" s="119" t="str">
        <f>IF('BB-2024-Friday'!$AJ785&lt;&gt;"",IF('BB-2024-Friday'!$AJ785="t",'BB-2024-Friday'!AN785,0),"")</f>
        <v/>
      </c>
      <c r="L783" s="119" t="str">
        <f>IF('BB-2024-Friday'!$AJ785&lt;&gt;"",IF('BB-2024-Friday'!$AJ785="t",'BB-2024-Friday'!AO785,0),"")</f>
        <v/>
      </c>
      <c r="M783" s="119" t="str">
        <f>IF('BB-2024-Friday'!$AJ785&lt;&gt;"",IF('BB-2024-Friday'!$AJ785="t",'BB-2024-Friday'!AP785,0),"")</f>
        <v/>
      </c>
      <c r="N783" s="120" t="str">
        <f>IF('BB-2024-Friday'!$AJ785&lt;&gt;"",IF('BB-2024-Friday'!$AJ785="m",'BB-2024-Friday'!U785,0),"")</f>
        <v/>
      </c>
      <c r="O783" s="120" t="str">
        <f>IF('BB-2024-Friday'!$AJ785&lt;&gt;"",IF('BB-2024-Friday'!$AJ785="m",'BB-2024-Friday'!V785,0),"")</f>
        <v/>
      </c>
    </row>
    <row r="784" spans="1:15" x14ac:dyDescent="0.25">
      <c r="A784" t="str">
        <f>IF('BB-2024-Friday'!AJ786&lt;&gt;"",'BB-2024-Friday'!AJ786,"")</f>
        <v/>
      </c>
      <c r="B784" t="str">
        <f>IF('BB-2024-Friday'!AJ786&lt;&gt;"",'BB-2024-Friday'!AR786,"")</f>
        <v/>
      </c>
      <c r="C784" t="str">
        <f>IF('BB-2024-Friday'!AJ786="m","v","a")</f>
        <v>a</v>
      </c>
      <c r="D784" s="92" t="str">
        <f>IF('BB-2024-Friday'!AJ786&lt;&gt;"",'BB-2024-Friday'!AI786,"")</f>
        <v/>
      </c>
      <c r="E784" s="119" t="str">
        <f>IF('BB-2024-Friday'!$AJ786&lt;&gt;"",IF('BB-2024-Friday'!$AJ786="t",0,'BB-2024-Friday'!AM786),"")</f>
        <v/>
      </c>
      <c r="F784" s="119" t="str">
        <f>IF('BB-2024-Friday'!$AJ786&lt;&gt;"",IF('BB-2024-Friday'!$AJ786="t",0,'BB-2024-Friday'!AN786),"")</f>
        <v/>
      </c>
      <c r="G784" s="119" t="str">
        <f>IF('BB-2024-Friday'!$AJ786&lt;&gt;"",IF('BB-2024-Friday'!$AJ786="t",0,'BB-2024-Friday'!AO786),"")</f>
        <v/>
      </c>
      <c r="H784" s="119" t="str">
        <f>IF('BB-2024-Friday'!$AJ786&lt;&gt;"",IF('BB-2024-Friday'!$AJ786="t",0,'BB-2024-Friday'!AP786),"")</f>
        <v/>
      </c>
      <c r="I784" s="119" t="str">
        <f>IF('BB-2024-Friday'!$AJ786&lt;&gt;"",IF('BB-2024-Friday'!$AJ786="t",0,'BB-2024-Friday'!AQ786),"")</f>
        <v/>
      </c>
      <c r="J784" s="119" t="str">
        <f>IF('BB-2024-Friday'!$AJ786&lt;&gt;"",IF('BB-2024-Friday'!$AJ786="t",'BB-2024-Friday'!AM786,0),"")</f>
        <v/>
      </c>
      <c r="K784" s="119" t="str">
        <f>IF('BB-2024-Friday'!$AJ786&lt;&gt;"",IF('BB-2024-Friday'!$AJ786="t",'BB-2024-Friday'!AN786,0),"")</f>
        <v/>
      </c>
      <c r="L784" s="119" t="str">
        <f>IF('BB-2024-Friday'!$AJ786&lt;&gt;"",IF('BB-2024-Friday'!$AJ786="t",'BB-2024-Friday'!AO786,0),"")</f>
        <v/>
      </c>
      <c r="M784" s="119" t="str">
        <f>IF('BB-2024-Friday'!$AJ786&lt;&gt;"",IF('BB-2024-Friday'!$AJ786="t",'BB-2024-Friday'!AP786,0),"")</f>
        <v/>
      </c>
      <c r="N784" s="120" t="str">
        <f>IF('BB-2024-Friday'!$AJ786&lt;&gt;"",IF('BB-2024-Friday'!$AJ786="m",'BB-2024-Friday'!U786,0),"")</f>
        <v/>
      </c>
      <c r="O784" s="120" t="str">
        <f>IF('BB-2024-Friday'!$AJ786&lt;&gt;"",IF('BB-2024-Friday'!$AJ786="m",'BB-2024-Friday'!V786,0),"")</f>
        <v/>
      </c>
    </row>
    <row r="785" spans="1:15" x14ac:dyDescent="0.25">
      <c r="A785" t="str">
        <f>IF('BB-2024-Friday'!AJ787&lt;&gt;"",'BB-2024-Friday'!AJ787,"")</f>
        <v/>
      </c>
      <c r="B785" t="str">
        <f>IF('BB-2024-Friday'!AJ787&lt;&gt;"",'BB-2024-Friday'!AR787,"")</f>
        <v/>
      </c>
      <c r="C785" t="str">
        <f>IF('BB-2024-Friday'!AJ787="m","v","a")</f>
        <v>a</v>
      </c>
      <c r="D785" s="92" t="str">
        <f>IF('BB-2024-Friday'!AJ787&lt;&gt;"",'BB-2024-Friday'!AI787,"")</f>
        <v/>
      </c>
      <c r="E785" s="119" t="str">
        <f>IF('BB-2024-Friday'!$AJ787&lt;&gt;"",IF('BB-2024-Friday'!$AJ787="t",0,'BB-2024-Friday'!AM787),"")</f>
        <v/>
      </c>
      <c r="F785" s="119" t="str">
        <f>IF('BB-2024-Friday'!$AJ787&lt;&gt;"",IF('BB-2024-Friday'!$AJ787="t",0,'BB-2024-Friday'!AN787),"")</f>
        <v/>
      </c>
      <c r="G785" s="119" t="str">
        <f>IF('BB-2024-Friday'!$AJ787&lt;&gt;"",IF('BB-2024-Friday'!$AJ787="t",0,'BB-2024-Friday'!AO787),"")</f>
        <v/>
      </c>
      <c r="H785" s="119" t="str">
        <f>IF('BB-2024-Friday'!$AJ787&lt;&gt;"",IF('BB-2024-Friday'!$AJ787="t",0,'BB-2024-Friday'!AP787),"")</f>
        <v/>
      </c>
      <c r="I785" s="119" t="str">
        <f>IF('BB-2024-Friday'!$AJ787&lt;&gt;"",IF('BB-2024-Friday'!$AJ787="t",0,'BB-2024-Friday'!AQ787),"")</f>
        <v/>
      </c>
      <c r="J785" s="119" t="str">
        <f>IF('BB-2024-Friday'!$AJ787&lt;&gt;"",IF('BB-2024-Friday'!$AJ787="t",'BB-2024-Friday'!AM787,0),"")</f>
        <v/>
      </c>
      <c r="K785" s="119" t="str">
        <f>IF('BB-2024-Friday'!$AJ787&lt;&gt;"",IF('BB-2024-Friday'!$AJ787="t",'BB-2024-Friday'!AN787,0),"")</f>
        <v/>
      </c>
      <c r="L785" s="119" t="str">
        <f>IF('BB-2024-Friday'!$AJ787&lt;&gt;"",IF('BB-2024-Friday'!$AJ787="t",'BB-2024-Friday'!AO787,0),"")</f>
        <v/>
      </c>
      <c r="M785" s="119" t="str">
        <f>IF('BB-2024-Friday'!$AJ787&lt;&gt;"",IF('BB-2024-Friday'!$AJ787="t",'BB-2024-Friday'!AP787,0),"")</f>
        <v/>
      </c>
      <c r="N785" s="120" t="str">
        <f>IF('BB-2024-Friday'!$AJ787&lt;&gt;"",IF('BB-2024-Friday'!$AJ787="m",'BB-2024-Friday'!U787,0),"")</f>
        <v/>
      </c>
      <c r="O785" s="120" t="str">
        <f>IF('BB-2024-Friday'!$AJ787&lt;&gt;"",IF('BB-2024-Friday'!$AJ787="m",'BB-2024-Friday'!V787,0),"")</f>
        <v/>
      </c>
    </row>
    <row r="786" spans="1:15" x14ac:dyDescent="0.25">
      <c r="A786" t="str">
        <f>IF('BB-2024-Friday'!AJ788&lt;&gt;"",'BB-2024-Friday'!AJ788,"")</f>
        <v/>
      </c>
      <c r="B786" t="str">
        <f>IF('BB-2024-Friday'!AJ788&lt;&gt;"",'BB-2024-Friday'!AR788,"")</f>
        <v/>
      </c>
      <c r="C786" t="str">
        <f>IF('BB-2024-Friday'!AJ788="m","v","a")</f>
        <v>a</v>
      </c>
      <c r="D786" s="92" t="str">
        <f>IF('BB-2024-Friday'!AJ788&lt;&gt;"",'BB-2024-Friday'!AI788,"")</f>
        <v/>
      </c>
      <c r="E786" s="119" t="str">
        <f>IF('BB-2024-Friday'!$AJ788&lt;&gt;"",IF('BB-2024-Friday'!$AJ788="t",0,'BB-2024-Friday'!AM788),"")</f>
        <v/>
      </c>
      <c r="F786" s="119" t="str">
        <f>IF('BB-2024-Friday'!$AJ788&lt;&gt;"",IF('BB-2024-Friday'!$AJ788="t",0,'BB-2024-Friday'!AN788),"")</f>
        <v/>
      </c>
      <c r="G786" s="119" t="str">
        <f>IF('BB-2024-Friday'!$AJ788&lt;&gt;"",IF('BB-2024-Friday'!$AJ788="t",0,'BB-2024-Friday'!AO788),"")</f>
        <v/>
      </c>
      <c r="H786" s="119" t="str">
        <f>IF('BB-2024-Friday'!$AJ788&lt;&gt;"",IF('BB-2024-Friday'!$AJ788="t",0,'BB-2024-Friday'!AP788),"")</f>
        <v/>
      </c>
      <c r="I786" s="119" t="str">
        <f>IF('BB-2024-Friday'!$AJ788&lt;&gt;"",IF('BB-2024-Friday'!$AJ788="t",0,'BB-2024-Friday'!AQ788),"")</f>
        <v/>
      </c>
      <c r="J786" s="119" t="str">
        <f>IF('BB-2024-Friday'!$AJ788&lt;&gt;"",IF('BB-2024-Friday'!$AJ788="t",'BB-2024-Friday'!AM788,0),"")</f>
        <v/>
      </c>
      <c r="K786" s="119" t="str">
        <f>IF('BB-2024-Friday'!$AJ788&lt;&gt;"",IF('BB-2024-Friday'!$AJ788="t",'BB-2024-Friday'!AN788,0),"")</f>
        <v/>
      </c>
      <c r="L786" s="119" t="str">
        <f>IF('BB-2024-Friday'!$AJ788&lt;&gt;"",IF('BB-2024-Friday'!$AJ788="t",'BB-2024-Friday'!AO788,0),"")</f>
        <v/>
      </c>
      <c r="M786" s="119" t="str">
        <f>IF('BB-2024-Friday'!$AJ788&lt;&gt;"",IF('BB-2024-Friday'!$AJ788="t",'BB-2024-Friday'!AP788,0),"")</f>
        <v/>
      </c>
      <c r="N786" s="120" t="str">
        <f>IF('BB-2024-Friday'!$AJ788&lt;&gt;"",IF('BB-2024-Friday'!$AJ788="m",'BB-2024-Friday'!U788,0),"")</f>
        <v/>
      </c>
      <c r="O786" s="120" t="str">
        <f>IF('BB-2024-Friday'!$AJ788&lt;&gt;"",IF('BB-2024-Friday'!$AJ788="m",'BB-2024-Friday'!V788,0),"")</f>
        <v/>
      </c>
    </row>
    <row r="787" spans="1:15" x14ac:dyDescent="0.25">
      <c r="A787" t="str">
        <f>IF('BB-2024-Friday'!AJ789&lt;&gt;"",'BB-2024-Friday'!AJ789,"")</f>
        <v/>
      </c>
      <c r="B787" t="str">
        <f>IF('BB-2024-Friday'!AJ789&lt;&gt;"",'BB-2024-Friday'!AR789,"")</f>
        <v/>
      </c>
      <c r="C787" t="str">
        <f>IF('BB-2024-Friday'!AJ789="m","v","a")</f>
        <v>a</v>
      </c>
      <c r="D787" s="92" t="str">
        <f>IF('BB-2024-Friday'!AJ789&lt;&gt;"",'BB-2024-Friday'!AI789,"")</f>
        <v/>
      </c>
      <c r="E787" s="119" t="str">
        <f>IF('BB-2024-Friday'!$AJ789&lt;&gt;"",IF('BB-2024-Friday'!$AJ789="t",0,'BB-2024-Friday'!AM789),"")</f>
        <v/>
      </c>
      <c r="F787" s="119" t="str">
        <f>IF('BB-2024-Friday'!$AJ789&lt;&gt;"",IF('BB-2024-Friday'!$AJ789="t",0,'BB-2024-Friday'!AN789),"")</f>
        <v/>
      </c>
      <c r="G787" s="119" t="str">
        <f>IF('BB-2024-Friday'!$AJ789&lt;&gt;"",IF('BB-2024-Friday'!$AJ789="t",0,'BB-2024-Friday'!AO789),"")</f>
        <v/>
      </c>
      <c r="H787" s="119" t="str">
        <f>IF('BB-2024-Friday'!$AJ789&lt;&gt;"",IF('BB-2024-Friday'!$AJ789="t",0,'BB-2024-Friday'!AP789),"")</f>
        <v/>
      </c>
      <c r="I787" s="119" t="str">
        <f>IF('BB-2024-Friday'!$AJ789&lt;&gt;"",IF('BB-2024-Friday'!$AJ789="t",0,'BB-2024-Friday'!AQ789),"")</f>
        <v/>
      </c>
      <c r="J787" s="119" t="str">
        <f>IF('BB-2024-Friday'!$AJ789&lt;&gt;"",IF('BB-2024-Friday'!$AJ789="t",'BB-2024-Friday'!AM789,0),"")</f>
        <v/>
      </c>
      <c r="K787" s="119" t="str">
        <f>IF('BB-2024-Friday'!$AJ789&lt;&gt;"",IF('BB-2024-Friday'!$AJ789="t",'BB-2024-Friday'!AN789,0),"")</f>
        <v/>
      </c>
      <c r="L787" s="119" t="str">
        <f>IF('BB-2024-Friday'!$AJ789&lt;&gt;"",IF('BB-2024-Friday'!$AJ789="t",'BB-2024-Friday'!AO789,0),"")</f>
        <v/>
      </c>
      <c r="M787" s="119" t="str">
        <f>IF('BB-2024-Friday'!$AJ789&lt;&gt;"",IF('BB-2024-Friday'!$AJ789="t",'BB-2024-Friday'!AP789,0),"")</f>
        <v/>
      </c>
      <c r="N787" s="120" t="str">
        <f>IF('BB-2024-Friday'!$AJ789&lt;&gt;"",IF('BB-2024-Friday'!$AJ789="m",'BB-2024-Friday'!U789,0),"")</f>
        <v/>
      </c>
      <c r="O787" s="120" t="str">
        <f>IF('BB-2024-Friday'!$AJ789&lt;&gt;"",IF('BB-2024-Friday'!$AJ789="m",'BB-2024-Friday'!V789,0),"")</f>
        <v/>
      </c>
    </row>
    <row r="788" spans="1:15" x14ac:dyDescent="0.25">
      <c r="A788" t="str">
        <f>IF('BB-2024-Friday'!AJ790&lt;&gt;"",'BB-2024-Friday'!AJ790,"")</f>
        <v/>
      </c>
      <c r="B788" t="str">
        <f>IF('BB-2024-Friday'!AJ790&lt;&gt;"",'BB-2024-Friday'!AR790,"")</f>
        <v/>
      </c>
      <c r="C788" t="str">
        <f>IF('BB-2024-Friday'!AJ790="m","v","a")</f>
        <v>a</v>
      </c>
      <c r="D788" s="92" t="str">
        <f>IF('BB-2024-Friday'!AJ790&lt;&gt;"",'BB-2024-Friday'!AI790,"")</f>
        <v/>
      </c>
      <c r="E788" s="119" t="str">
        <f>IF('BB-2024-Friday'!$AJ790&lt;&gt;"",IF('BB-2024-Friday'!$AJ790="t",0,'BB-2024-Friday'!AM790),"")</f>
        <v/>
      </c>
      <c r="F788" s="119" t="str">
        <f>IF('BB-2024-Friday'!$AJ790&lt;&gt;"",IF('BB-2024-Friday'!$AJ790="t",0,'BB-2024-Friday'!AN790),"")</f>
        <v/>
      </c>
      <c r="G788" s="119" t="str">
        <f>IF('BB-2024-Friday'!$AJ790&lt;&gt;"",IF('BB-2024-Friday'!$AJ790="t",0,'BB-2024-Friday'!AO790),"")</f>
        <v/>
      </c>
      <c r="H788" s="119" t="str">
        <f>IF('BB-2024-Friday'!$AJ790&lt;&gt;"",IF('BB-2024-Friday'!$AJ790="t",0,'BB-2024-Friday'!AP790),"")</f>
        <v/>
      </c>
      <c r="I788" s="119" t="str">
        <f>IF('BB-2024-Friday'!$AJ790&lt;&gt;"",IF('BB-2024-Friday'!$AJ790="t",0,'BB-2024-Friday'!AQ790),"")</f>
        <v/>
      </c>
      <c r="J788" s="119" t="str">
        <f>IF('BB-2024-Friday'!$AJ790&lt;&gt;"",IF('BB-2024-Friday'!$AJ790="t",'BB-2024-Friday'!AM790,0),"")</f>
        <v/>
      </c>
      <c r="K788" s="119" t="str">
        <f>IF('BB-2024-Friday'!$AJ790&lt;&gt;"",IF('BB-2024-Friday'!$AJ790="t",'BB-2024-Friday'!AN790,0),"")</f>
        <v/>
      </c>
      <c r="L788" s="119" t="str">
        <f>IF('BB-2024-Friday'!$AJ790&lt;&gt;"",IF('BB-2024-Friday'!$AJ790="t",'BB-2024-Friday'!AO790,0),"")</f>
        <v/>
      </c>
      <c r="M788" s="119" t="str">
        <f>IF('BB-2024-Friday'!$AJ790&lt;&gt;"",IF('BB-2024-Friday'!$AJ790="t",'BB-2024-Friday'!AP790,0),"")</f>
        <v/>
      </c>
      <c r="N788" s="120" t="str">
        <f>IF('BB-2024-Friday'!$AJ790&lt;&gt;"",IF('BB-2024-Friday'!$AJ790="m",'BB-2024-Friday'!U790,0),"")</f>
        <v/>
      </c>
      <c r="O788" s="120" t="str">
        <f>IF('BB-2024-Friday'!$AJ790&lt;&gt;"",IF('BB-2024-Friday'!$AJ790="m",'BB-2024-Friday'!V790,0),"")</f>
        <v/>
      </c>
    </row>
    <row r="789" spans="1:15" x14ac:dyDescent="0.25">
      <c r="A789" t="str">
        <f>IF('BB-2024-Friday'!AJ791&lt;&gt;"",'BB-2024-Friday'!AJ791,"")</f>
        <v/>
      </c>
      <c r="B789" t="str">
        <f>IF('BB-2024-Friday'!AJ791&lt;&gt;"",'BB-2024-Friday'!AR791,"")</f>
        <v/>
      </c>
      <c r="C789" t="str">
        <f>IF('BB-2024-Friday'!AJ791="m","v","a")</f>
        <v>a</v>
      </c>
      <c r="D789" s="92" t="str">
        <f>IF('BB-2024-Friday'!AJ791&lt;&gt;"",'BB-2024-Friday'!AI791,"")</f>
        <v/>
      </c>
      <c r="E789" s="119" t="str">
        <f>IF('BB-2024-Friday'!$AJ791&lt;&gt;"",IF('BB-2024-Friday'!$AJ791="t",0,'BB-2024-Friday'!AM791),"")</f>
        <v/>
      </c>
      <c r="F789" s="119" t="str">
        <f>IF('BB-2024-Friday'!$AJ791&lt;&gt;"",IF('BB-2024-Friday'!$AJ791="t",0,'BB-2024-Friday'!AN791),"")</f>
        <v/>
      </c>
      <c r="G789" s="119" t="str">
        <f>IF('BB-2024-Friday'!$AJ791&lt;&gt;"",IF('BB-2024-Friday'!$AJ791="t",0,'BB-2024-Friday'!AO791),"")</f>
        <v/>
      </c>
      <c r="H789" s="119" t="str">
        <f>IF('BB-2024-Friday'!$AJ791&lt;&gt;"",IF('BB-2024-Friday'!$AJ791="t",0,'BB-2024-Friday'!AP791),"")</f>
        <v/>
      </c>
      <c r="I789" s="119" t="str">
        <f>IF('BB-2024-Friday'!$AJ791&lt;&gt;"",IF('BB-2024-Friday'!$AJ791="t",0,'BB-2024-Friday'!AQ791),"")</f>
        <v/>
      </c>
      <c r="J789" s="119" t="str">
        <f>IF('BB-2024-Friday'!$AJ791&lt;&gt;"",IF('BB-2024-Friday'!$AJ791="t",'BB-2024-Friday'!AM791,0),"")</f>
        <v/>
      </c>
      <c r="K789" s="119" t="str">
        <f>IF('BB-2024-Friday'!$AJ791&lt;&gt;"",IF('BB-2024-Friday'!$AJ791="t",'BB-2024-Friday'!AN791,0),"")</f>
        <v/>
      </c>
      <c r="L789" s="119" t="str">
        <f>IF('BB-2024-Friday'!$AJ791&lt;&gt;"",IF('BB-2024-Friday'!$AJ791="t",'BB-2024-Friday'!AO791,0),"")</f>
        <v/>
      </c>
      <c r="M789" s="119" t="str">
        <f>IF('BB-2024-Friday'!$AJ791&lt;&gt;"",IF('BB-2024-Friday'!$AJ791="t",'BB-2024-Friday'!AP791,0),"")</f>
        <v/>
      </c>
      <c r="N789" s="120" t="str">
        <f>IF('BB-2024-Friday'!$AJ791&lt;&gt;"",IF('BB-2024-Friday'!$AJ791="m",'BB-2024-Friday'!U791,0),"")</f>
        <v/>
      </c>
      <c r="O789" s="120" t="str">
        <f>IF('BB-2024-Friday'!$AJ791&lt;&gt;"",IF('BB-2024-Friday'!$AJ791="m",'BB-2024-Friday'!V791,0),"")</f>
        <v/>
      </c>
    </row>
    <row r="790" spans="1:15" x14ac:dyDescent="0.25">
      <c r="A790" t="str">
        <f>IF('BB-2024-Friday'!AJ792&lt;&gt;"",'BB-2024-Friday'!AJ792,"")</f>
        <v/>
      </c>
      <c r="B790" t="str">
        <f>IF('BB-2024-Friday'!AJ792&lt;&gt;"",'BB-2024-Friday'!AR792,"")</f>
        <v/>
      </c>
      <c r="C790" t="str">
        <f>IF('BB-2024-Friday'!AJ792="m","v","a")</f>
        <v>a</v>
      </c>
      <c r="D790" s="92" t="str">
        <f>IF('BB-2024-Friday'!AJ792&lt;&gt;"",'BB-2024-Friday'!AI792,"")</f>
        <v/>
      </c>
      <c r="E790" s="119" t="str">
        <f>IF('BB-2024-Friday'!$AJ792&lt;&gt;"",IF('BB-2024-Friday'!$AJ792="t",0,'BB-2024-Friday'!AM792),"")</f>
        <v/>
      </c>
      <c r="F790" s="119" t="str">
        <f>IF('BB-2024-Friday'!$AJ792&lt;&gt;"",IF('BB-2024-Friday'!$AJ792="t",0,'BB-2024-Friday'!AN792),"")</f>
        <v/>
      </c>
      <c r="G790" s="119" t="str">
        <f>IF('BB-2024-Friday'!$AJ792&lt;&gt;"",IF('BB-2024-Friday'!$AJ792="t",0,'BB-2024-Friday'!AO792),"")</f>
        <v/>
      </c>
      <c r="H790" s="119" t="str">
        <f>IF('BB-2024-Friday'!$AJ792&lt;&gt;"",IF('BB-2024-Friday'!$AJ792="t",0,'BB-2024-Friday'!AP792),"")</f>
        <v/>
      </c>
      <c r="I790" s="119" t="str">
        <f>IF('BB-2024-Friday'!$AJ792&lt;&gt;"",IF('BB-2024-Friday'!$AJ792="t",0,'BB-2024-Friday'!AQ792),"")</f>
        <v/>
      </c>
      <c r="J790" s="119" t="str">
        <f>IF('BB-2024-Friday'!$AJ792&lt;&gt;"",IF('BB-2024-Friday'!$AJ792="t",'BB-2024-Friday'!AM792,0),"")</f>
        <v/>
      </c>
      <c r="K790" s="119" t="str">
        <f>IF('BB-2024-Friday'!$AJ792&lt;&gt;"",IF('BB-2024-Friday'!$AJ792="t",'BB-2024-Friday'!AN792,0),"")</f>
        <v/>
      </c>
      <c r="L790" s="119" t="str">
        <f>IF('BB-2024-Friday'!$AJ792&lt;&gt;"",IF('BB-2024-Friday'!$AJ792="t",'BB-2024-Friday'!AO792,0),"")</f>
        <v/>
      </c>
      <c r="M790" s="119" t="str">
        <f>IF('BB-2024-Friday'!$AJ792&lt;&gt;"",IF('BB-2024-Friday'!$AJ792="t",'BB-2024-Friday'!AP792,0),"")</f>
        <v/>
      </c>
      <c r="N790" s="120" t="str">
        <f>IF('BB-2024-Friday'!$AJ792&lt;&gt;"",IF('BB-2024-Friday'!$AJ792="m",'BB-2024-Friday'!U792,0),"")</f>
        <v/>
      </c>
      <c r="O790" s="120" t="str">
        <f>IF('BB-2024-Friday'!$AJ792&lt;&gt;"",IF('BB-2024-Friday'!$AJ792="m",'BB-2024-Friday'!V792,0),"")</f>
        <v/>
      </c>
    </row>
    <row r="791" spans="1:15" x14ac:dyDescent="0.25">
      <c r="A791" t="str">
        <f>IF('BB-2024-Friday'!AJ793&lt;&gt;"",'BB-2024-Friday'!AJ793,"")</f>
        <v/>
      </c>
      <c r="B791" t="str">
        <f>IF('BB-2024-Friday'!AJ793&lt;&gt;"",'BB-2024-Friday'!AR793,"")</f>
        <v/>
      </c>
      <c r="C791" t="str">
        <f>IF('BB-2024-Friday'!AJ793="m","v","a")</f>
        <v>a</v>
      </c>
      <c r="D791" s="92" t="str">
        <f>IF('BB-2024-Friday'!AJ793&lt;&gt;"",'BB-2024-Friday'!AI793,"")</f>
        <v/>
      </c>
      <c r="E791" s="119" t="str">
        <f>IF('BB-2024-Friday'!$AJ793&lt;&gt;"",IF('BB-2024-Friday'!$AJ793="t",0,'BB-2024-Friday'!AM793),"")</f>
        <v/>
      </c>
      <c r="F791" s="119" t="str">
        <f>IF('BB-2024-Friday'!$AJ793&lt;&gt;"",IF('BB-2024-Friday'!$AJ793="t",0,'BB-2024-Friday'!AN793),"")</f>
        <v/>
      </c>
      <c r="G791" s="119" t="str">
        <f>IF('BB-2024-Friday'!$AJ793&lt;&gt;"",IF('BB-2024-Friday'!$AJ793="t",0,'BB-2024-Friday'!AO793),"")</f>
        <v/>
      </c>
      <c r="H791" s="119" t="str">
        <f>IF('BB-2024-Friday'!$AJ793&lt;&gt;"",IF('BB-2024-Friday'!$AJ793="t",0,'BB-2024-Friday'!AP793),"")</f>
        <v/>
      </c>
      <c r="I791" s="119" t="str">
        <f>IF('BB-2024-Friday'!$AJ793&lt;&gt;"",IF('BB-2024-Friday'!$AJ793="t",0,'BB-2024-Friday'!AQ793),"")</f>
        <v/>
      </c>
      <c r="J791" s="119" t="str">
        <f>IF('BB-2024-Friday'!$AJ793&lt;&gt;"",IF('BB-2024-Friday'!$AJ793="t",'BB-2024-Friday'!AM793,0),"")</f>
        <v/>
      </c>
      <c r="K791" s="119" t="str">
        <f>IF('BB-2024-Friday'!$AJ793&lt;&gt;"",IF('BB-2024-Friday'!$AJ793="t",'BB-2024-Friday'!AN793,0),"")</f>
        <v/>
      </c>
      <c r="L791" s="119" t="str">
        <f>IF('BB-2024-Friday'!$AJ793&lt;&gt;"",IF('BB-2024-Friday'!$AJ793="t",'BB-2024-Friday'!AO793,0),"")</f>
        <v/>
      </c>
      <c r="M791" s="119" t="str">
        <f>IF('BB-2024-Friday'!$AJ793&lt;&gt;"",IF('BB-2024-Friday'!$AJ793="t",'BB-2024-Friday'!AP793,0),"")</f>
        <v/>
      </c>
      <c r="N791" s="120" t="str">
        <f>IF('BB-2024-Friday'!$AJ793&lt;&gt;"",IF('BB-2024-Friday'!$AJ793="m",'BB-2024-Friday'!U793,0),"")</f>
        <v/>
      </c>
      <c r="O791" s="120" t="str">
        <f>IF('BB-2024-Friday'!$AJ793&lt;&gt;"",IF('BB-2024-Friday'!$AJ793="m",'BB-2024-Friday'!V793,0),"")</f>
        <v/>
      </c>
    </row>
    <row r="792" spans="1:15" x14ac:dyDescent="0.25">
      <c r="A792" t="str">
        <f>IF('BB-2024-Friday'!AJ794&lt;&gt;"",'BB-2024-Friday'!AJ794,"")</f>
        <v/>
      </c>
      <c r="B792" t="str">
        <f>IF('BB-2024-Friday'!AJ794&lt;&gt;"",'BB-2024-Friday'!AR794,"")</f>
        <v/>
      </c>
      <c r="C792" t="str">
        <f>IF('BB-2024-Friday'!AJ794="m","v","a")</f>
        <v>a</v>
      </c>
      <c r="D792" s="92" t="str">
        <f>IF('BB-2024-Friday'!AJ794&lt;&gt;"",'BB-2024-Friday'!AI794,"")</f>
        <v/>
      </c>
      <c r="E792" s="119" t="str">
        <f>IF('BB-2024-Friday'!$AJ794&lt;&gt;"",IF('BB-2024-Friday'!$AJ794="t",0,'BB-2024-Friday'!AM794),"")</f>
        <v/>
      </c>
      <c r="F792" s="119" t="str">
        <f>IF('BB-2024-Friday'!$AJ794&lt;&gt;"",IF('BB-2024-Friday'!$AJ794="t",0,'BB-2024-Friday'!AN794),"")</f>
        <v/>
      </c>
      <c r="G792" s="119" t="str">
        <f>IF('BB-2024-Friday'!$AJ794&lt;&gt;"",IF('BB-2024-Friday'!$AJ794="t",0,'BB-2024-Friday'!AO794),"")</f>
        <v/>
      </c>
      <c r="H792" s="119" t="str">
        <f>IF('BB-2024-Friday'!$AJ794&lt;&gt;"",IF('BB-2024-Friday'!$AJ794="t",0,'BB-2024-Friday'!AP794),"")</f>
        <v/>
      </c>
      <c r="I792" s="119" t="str">
        <f>IF('BB-2024-Friday'!$AJ794&lt;&gt;"",IF('BB-2024-Friday'!$AJ794="t",0,'BB-2024-Friday'!AQ794),"")</f>
        <v/>
      </c>
      <c r="J792" s="119" t="str">
        <f>IF('BB-2024-Friday'!$AJ794&lt;&gt;"",IF('BB-2024-Friday'!$AJ794="t",'BB-2024-Friday'!AM794,0),"")</f>
        <v/>
      </c>
      <c r="K792" s="119" t="str">
        <f>IF('BB-2024-Friday'!$AJ794&lt;&gt;"",IF('BB-2024-Friday'!$AJ794="t",'BB-2024-Friday'!AN794,0),"")</f>
        <v/>
      </c>
      <c r="L792" s="119" t="str">
        <f>IF('BB-2024-Friday'!$AJ794&lt;&gt;"",IF('BB-2024-Friday'!$AJ794="t",'BB-2024-Friday'!AO794,0),"")</f>
        <v/>
      </c>
      <c r="M792" s="119" t="str">
        <f>IF('BB-2024-Friday'!$AJ794&lt;&gt;"",IF('BB-2024-Friday'!$AJ794="t",'BB-2024-Friday'!AP794,0),"")</f>
        <v/>
      </c>
      <c r="N792" s="120" t="str">
        <f>IF('BB-2024-Friday'!$AJ794&lt;&gt;"",IF('BB-2024-Friday'!$AJ794="m",'BB-2024-Friday'!U794,0),"")</f>
        <v/>
      </c>
      <c r="O792" s="120" t="str">
        <f>IF('BB-2024-Friday'!$AJ794&lt;&gt;"",IF('BB-2024-Friday'!$AJ794="m",'BB-2024-Friday'!V794,0),"")</f>
        <v/>
      </c>
    </row>
    <row r="793" spans="1:15" x14ac:dyDescent="0.25">
      <c r="A793" t="str">
        <f>IF('BB-2024-Friday'!AJ795&lt;&gt;"",'BB-2024-Friday'!AJ795,"")</f>
        <v/>
      </c>
      <c r="B793" t="str">
        <f>IF('BB-2024-Friday'!AJ795&lt;&gt;"",'BB-2024-Friday'!AR795,"")</f>
        <v/>
      </c>
      <c r="C793" t="str">
        <f>IF('BB-2024-Friday'!AJ795="m","v","a")</f>
        <v>a</v>
      </c>
      <c r="D793" s="92" t="str">
        <f>IF('BB-2024-Friday'!AJ795&lt;&gt;"",'BB-2024-Friday'!AI795,"")</f>
        <v/>
      </c>
      <c r="E793" s="119" t="str">
        <f>IF('BB-2024-Friday'!$AJ795&lt;&gt;"",IF('BB-2024-Friday'!$AJ795="t",0,'BB-2024-Friday'!AM795),"")</f>
        <v/>
      </c>
      <c r="F793" s="119" t="str">
        <f>IF('BB-2024-Friday'!$AJ795&lt;&gt;"",IF('BB-2024-Friday'!$AJ795="t",0,'BB-2024-Friday'!AN795),"")</f>
        <v/>
      </c>
      <c r="G793" s="119" t="str">
        <f>IF('BB-2024-Friday'!$AJ795&lt;&gt;"",IF('BB-2024-Friday'!$AJ795="t",0,'BB-2024-Friday'!AO795),"")</f>
        <v/>
      </c>
      <c r="H793" s="119" t="str">
        <f>IF('BB-2024-Friday'!$AJ795&lt;&gt;"",IF('BB-2024-Friday'!$AJ795="t",0,'BB-2024-Friday'!AP795),"")</f>
        <v/>
      </c>
      <c r="I793" s="119" t="str">
        <f>IF('BB-2024-Friday'!$AJ795&lt;&gt;"",IF('BB-2024-Friday'!$AJ795="t",0,'BB-2024-Friday'!AQ795),"")</f>
        <v/>
      </c>
      <c r="J793" s="119" t="str">
        <f>IF('BB-2024-Friday'!$AJ795&lt;&gt;"",IF('BB-2024-Friday'!$AJ795="t",'BB-2024-Friday'!AM795,0),"")</f>
        <v/>
      </c>
      <c r="K793" s="119" t="str">
        <f>IF('BB-2024-Friday'!$AJ795&lt;&gt;"",IF('BB-2024-Friday'!$AJ795="t",'BB-2024-Friday'!AN795,0),"")</f>
        <v/>
      </c>
      <c r="L793" s="119" t="str">
        <f>IF('BB-2024-Friday'!$AJ795&lt;&gt;"",IF('BB-2024-Friday'!$AJ795="t",'BB-2024-Friday'!AO795,0),"")</f>
        <v/>
      </c>
      <c r="M793" s="119" t="str">
        <f>IF('BB-2024-Friday'!$AJ795&lt;&gt;"",IF('BB-2024-Friday'!$AJ795="t",'BB-2024-Friday'!AP795,0),"")</f>
        <v/>
      </c>
      <c r="N793" s="120" t="str">
        <f>IF('BB-2024-Friday'!$AJ795&lt;&gt;"",IF('BB-2024-Friday'!$AJ795="m",'BB-2024-Friday'!U795,0),"")</f>
        <v/>
      </c>
      <c r="O793" s="120" t="str">
        <f>IF('BB-2024-Friday'!$AJ795&lt;&gt;"",IF('BB-2024-Friday'!$AJ795="m",'BB-2024-Friday'!V795,0),"")</f>
        <v/>
      </c>
    </row>
    <row r="794" spans="1:15" x14ac:dyDescent="0.25">
      <c r="A794" t="str">
        <f>IF('BB-2024-Friday'!AJ796&lt;&gt;"",'BB-2024-Friday'!AJ796,"")</f>
        <v/>
      </c>
      <c r="B794" t="str">
        <f>IF('BB-2024-Friday'!AJ796&lt;&gt;"",'BB-2024-Friday'!AR796,"")</f>
        <v/>
      </c>
      <c r="C794" t="str">
        <f>IF('BB-2024-Friday'!AJ796="m","v","a")</f>
        <v>a</v>
      </c>
      <c r="D794" s="92" t="str">
        <f>IF('BB-2024-Friday'!AJ796&lt;&gt;"",'BB-2024-Friday'!AI796,"")</f>
        <v/>
      </c>
      <c r="E794" s="119" t="str">
        <f>IF('BB-2024-Friday'!$AJ796&lt;&gt;"",IF('BB-2024-Friday'!$AJ796="t",0,'BB-2024-Friday'!AM796),"")</f>
        <v/>
      </c>
      <c r="F794" s="119" t="str">
        <f>IF('BB-2024-Friday'!$AJ796&lt;&gt;"",IF('BB-2024-Friday'!$AJ796="t",0,'BB-2024-Friday'!AN796),"")</f>
        <v/>
      </c>
      <c r="G794" s="119" t="str">
        <f>IF('BB-2024-Friday'!$AJ796&lt;&gt;"",IF('BB-2024-Friday'!$AJ796="t",0,'BB-2024-Friday'!AO796),"")</f>
        <v/>
      </c>
      <c r="H794" s="119" t="str">
        <f>IF('BB-2024-Friday'!$AJ796&lt;&gt;"",IF('BB-2024-Friday'!$AJ796="t",0,'BB-2024-Friday'!AP796),"")</f>
        <v/>
      </c>
      <c r="I794" s="119" t="str">
        <f>IF('BB-2024-Friday'!$AJ796&lt;&gt;"",IF('BB-2024-Friday'!$AJ796="t",0,'BB-2024-Friday'!AQ796),"")</f>
        <v/>
      </c>
      <c r="J794" s="119" t="str">
        <f>IF('BB-2024-Friday'!$AJ796&lt;&gt;"",IF('BB-2024-Friday'!$AJ796="t",'BB-2024-Friday'!AM796,0),"")</f>
        <v/>
      </c>
      <c r="K794" s="119" t="str">
        <f>IF('BB-2024-Friday'!$AJ796&lt;&gt;"",IF('BB-2024-Friday'!$AJ796="t",'BB-2024-Friday'!AN796,0),"")</f>
        <v/>
      </c>
      <c r="L794" s="119" t="str">
        <f>IF('BB-2024-Friday'!$AJ796&lt;&gt;"",IF('BB-2024-Friday'!$AJ796="t",'BB-2024-Friday'!AO796,0),"")</f>
        <v/>
      </c>
      <c r="M794" s="119" t="str">
        <f>IF('BB-2024-Friday'!$AJ796&lt;&gt;"",IF('BB-2024-Friday'!$AJ796="t",'BB-2024-Friday'!AP796,0),"")</f>
        <v/>
      </c>
      <c r="N794" s="120" t="str">
        <f>IF('BB-2024-Friday'!$AJ796&lt;&gt;"",IF('BB-2024-Friday'!$AJ796="m",'BB-2024-Friday'!U796,0),"")</f>
        <v/>
      </c>
      <c r="O794" s="120" t="str">
        <f>IF('BB-2024-Friday'!$AJ796&lt;&gt;"",IF('BB-2024-Friday'!$AJ796="m",'BB-2024-Friday'!V796,0),"")</f>
        <v/>
      </c>
    </row>
    <row r="795" spans="1:15" x14ac:dyDescent="0.25">
      <c r="A795" t="str">
        <f>IF('BB-2024-Friday'!AJ797&lt;&gt;"",'BB-2024-Friday'!AJ797,"")</f>
        <v/>
      </c>
      <c r="B795" t="str">
        <f>IF('BB-2024-Friday'!AJ797&lt;&gt;"",'BB-2024-Friday'!AR797,"")</f>
        <v/>
      </c>
      <c r="C795" t="str">
        <f>IF('BB-2024-Friday'!AJ797="m","v","a")</f>
        <v>a</v>
      </c>
      <c r="D795" s="92" t="str">
        <f>IF('BB-2024-Friday'!AJ797&lt;&gt;"",'BB-2024-Friday'!AI797,"")</f>
        <v/>
      </c>
      <c r="E795" s="119" t="str">
        <f>IF('BB-2024-Friday'!$AJ797&lt;&gt;"",IF('BB-2024-Friday'!$AJ797="t",0,'BB-2024-Friday'!AM797),"")</f>
        <v/>
      </c>
      <c r="F795" s="119" t="str">
        <f>IF('BB-2024-Friday'!$AJ797&lt;&gt;"",IF('BB-2024-Friday'!$AJ797="t",0,'BB-2024-Friday'!AN797),"")</f>
        <v/>
      </c>
      <c r="G795" s="119" t="str">
        <f>IF('BB-2024-Friday'!$AJ797&lt;&gt;"",IF('BB-2024-Friday'!$AJ797="t",0,'BB-2024-Friday'!AO797),"")</f>
        <v/>
      </c>
      <c r="H795" s="119" t="str">
        <f>IF('BB-2024-Friday'!$AJ797&lt;&gt;"",IF('BB-2024-Friday'!$AJ797="t",0,'BB-2024-Friday'!AP797),"")</f>
        <v/>
      </c>
      <c r="I795" s="119" t="str">
        <f>IF('BB-2024-Friday'!$AJ797&lt;&gt;"",IF('BB-2024-Friday'!$AJ797="t",0,'BB-2024-Friday'!AQ797),"")</f>
        <v/>
      </c>
      <c r="J795" s="119" t="str">
        <f>IF('BB-2024-Friday'!$AJ797&lt;&gt;"",IF('BB-2024-Friday'!$AJ797="t",'BB-2024-Friday'!AM797,0),"")</f>
        <v/>
      </c>
      <c r="K795" s="119" t="str">
        <f>IF('BB-2024-Friday'!$AJ797&lt;&gt;"",IF('BB-2024-Friday'!$AJ797="t",'BB-2024-Friday'!AN797,0),"")</f>
        <v/>
      </c>
      <c r="L795" s="119" t="str">
        <f>IF('BB-2024-Friday'!$AJ797&lt;&gt;"",IF('BB-2024-Friday'!$AJ797="t",'BB-2024-Friday'!AO797,0),"")</f>
        <v/>
      </c>
      <c r="M795" s="119" t="str">
        <f>IF('BB-2024-Friday'!$AJ797&lt;&gt;"",IF('BB-2024-Friday'!$AJ797="t",'BB-2024-Friday'!AP797,0),"")</f>
        <v/>
      </c>
      <c r="N795" s="120" t="str">
        <f>IF('BB-2024-Friday'!$AJ797&lt;&gt;"",IF('BB-2024-Friday'!$AJ797="m",'BB-2024-Friday'!U797,0),"")</f>
        <v/>
      </c>
      <c r="O795" s="120" t="str">
        <f>IF('BB-2024-Friday'!$AJ797&lt;&gt;"",IF('BB-2024-Friday'!$AJ797="m",'BB-2024-Friday'!V797,0),"")</f>
        <v/>
      </c>
    </row>
    <row r="796" spans="1:15" x14ac:dyDescent="0.25">
      <c r="A796" t="str">
        <f>IF('BB-2024-Friday'!AJ798&lt;&gt;"",'BB-2024-Friday'!AJ798,"")</f>
        <v/>
      </c>
      <c r="B796" t="str">
        <f>IF('BB-2024-Friday'!AJ798&lt;&gt;"",'BB-2024-Friday'!AR798,"")</f>
        <v/>
      </c>
      <c r="C796" t="str">
        <f>IF('BB-2024-Friday'!AJ798="m","v","a")</f>
        <v>a</v>
      </c>
      <c r="D796" s="92" t="str">
        <f>IF('BB-2024-Friday'!AJ798&lt;&gt;"",'BB-2024-Friday'!AI798,"")</f>
        <v/>
      </c>
      <c r="E796" s="119" t="str">
        <f>IF('BB-2024-Friday'!$AJ798&lt;&gt;"",IF('BB-2024-Friday'!$AJ798="t",0,'BB-2024-Friday'!AM798),"")</f>
        <v/>
      </c>
      <c r="F796" s="119" t="str">
        <f>IF('BB-2024-Friday'!$AJ798&lt;&gt;"",IF('BB-2024-Friday'!$AJ798="t",0,'BB-2024-Friday'!AN798),"")</f>
        <v/>
      </c>
      <c r="G796" s="119" t="str">
        <f>IF('BB-2024-Friday'!$AJ798&lt;&gt;"",IF('BB-2024-Friday'!$AJ798="t",0,'BB-2024-Friday'!AO798),"")</f>
        <v/>
      </c>
      <c r="H796" s="119" t="str">
        <f>IF('BB-2024-Friday'!$AJ798&lt;&gt;"",IF('BB-2024-Friday'!$AJ798="t",0,'BB-2024-Friday'!AP798),"")</f>
        <v/>
      </c>
      <c r="I796" s="119" t="str">
        <f>IF('BB-2024-Friday'!$AJ798&lt;&gt;"",IF('BB-2024-Friday'!$AJ798="t",0,'BB-2024-Friday'!AQ798),"")</f>
        <v/>
      </c>
      <c r="J796" s="119" t="str">
        <f>IF('BB-2024-Friday'!$AJ798&lt;&gt;"",IF('BB-2024-Friday'!$AJ798="t",'BB-2024-Friday'!AM798,0),"")</f>
        <v/>
      </c>
      <c r="K796" s="119" t="str">
        <f>IF('BB-2024-Friday'!$AJ798&lt;&gt;"",IF('BB-2024-Friday'!$AJ798="t",'BB-2024-Friday'!AN798,0),"")</f>
        <v/>
      </c>
      <c r="L796" s="119" t="str">
        <f>IF('BB-2024-Friday'!$AJ798&lt;&gt;"",IF('BB-2024-Friday'!$AJ798="t",'BB-2024-Friday'!AO798,0),"")</f>
        <v/>
      </c>
      <c r="M796" s="119" t="str">
        <f>IF('BB-2024-Friday'!$AJ798&lt;&gt;"",IF('BB-2024-Friday'!$AJ798="t",'BB-2024-Friday'!AP798,0),"")</f>
        <v/>
      </c>
      <c r="N796" s="120" t="str">
        <f>IF('BB-2024-Friday'!$AJ798&lt;&gt;"",IF('BB-2024-Friday'!$AJ798="m",'BB-2024-Friday'!U798,0),"")</f>
        <v/>
      </c>
      <c r="O796" s="120" t="str">
        <f>IF('BB-2024-Friday'!$AJ798&lt;&gt;"",IF('BB-2024-Friday'!$AJ798="m",'BB-2024-Friday'!V798,0),"")</f>
        <v/>
      </c>
    </row>
    <row r="797" spans="1:15" x14ac:dyDescent="0.25">
      <c r="A797" t="str">
        <f>IF('BB-2024-Friday'!AJ799&lt;&gt;"",'BB-2024-Friday'!AJ799,"")</f>
        <v>m</v>
      </c>
      <c r="B797" t="str">
        <f>IF('BB-2024-Friday'!AJ799&lt;&gt;"",'BB-2024-Friday'!AR799,"")</f>
        <v>Control @ Larksend Farm. P&amp;A Cronje, D&amp;H Pinder. 30.  Ducktape on Fence Pole at Cross road.</v>
      </c>
      <c r="C797" t="str">
        <f>IF('BB-2024-Friday'!AJ799="m","v","a")</f>
        <v>v</v>
      </c>
      <c r="D797" s="92">
        <f>IF('BB-2024-Friday'!AJ799&lt;&gt;"",'BB-2024-Friday'!AI799,"")</f>
        <v>285.92</v>
      </c>
      <c r="E797" s="119">
        <f>IF('BB-2024-Friday'!$AJ799&lt;&gt;"",IF('BB-2024-Friday'!$AJ799="t",0,'BB-2024-Friday'!AM799),"")</f>
        <v>50</v>
      </c>
      <c r="F797" s="119">
        <f>IF('BB-2024-Friday'!$AJ799&lt;&gt;"",IF('BB-2024-Friday'!$AJ799="t",0,'BB-2024-Friday'!AN799),"")</f>
        <v>60</v>
      </c>
      <c r="G797" s="119">
        <f>IF('BB-2024-Friday'!$AJ799&lt;&gt;"",IF('BB-2024-Friday'!$AJ799="t",0,'BB-2024-Friday'!AO799),"")</f>
        <v>70</v>
      </c>
      <c r="H797" s="119">
        <f>IF('BB-2024-Friday'!$AJ799&lt;&gt;"",IF('BB-2024-Friday'!$AJ799="t",0,'BB-2024-Friday'!AP799),"")</f>
        <v>80</v>
      </c>
      <c r="I797" s="119" t="str">
        <f>IF('BB-2024-Friday'!$AJ799&lt;&gt;"",IF('BB-2024-Friday'!$AJ799="t",0,'BB-2024-Friday'!AQ799),"")</f>
        <v>100</v>
      </c>
      <c r="J797" s="119">
        <f>IF('BB-2024-Friday'!$AJ799&lt;&gt;"",IF('BB-2024-Friday'!$AJ799="t",'BB-2024-Friday'!AM799,0),"")</f>
        <v>0</v>
      </c>
      <c r="K797" s="119">
        <f>IF('BB-2024-Friday'!$AJ799&lt;&gt;"",IF('BB-2024-Friday'!$AJ799="t",'BB-2024-Friday'!AN799,0),"")</f>
        <v>0</v>
      </c>
      <c r="L797" s="119">
        <f>IF('BB-2024-Friday'!$AJ799&lt;&gt;"",IF('BB-2024-Friday'!$AJ799="t",'BB-2024-Friday'!AO799,0),"")</f>
        <v>0</v>
      </c>
      <c r="M797" s="119">
        <f>IF('BB-2024-Friday'!$AJ799&lt;&gt;"",IF('BB-2024-Friday'!$AJ799="t",'BB-2024-Friday'!AP799,0),"")</f>
        <v>0</v>
      </c>
      <c r="N797" s="120">
        <f>IF('BB-2024-Friday'!$AJ799&lt;&gt;"",IF('BB-2024-Friday'!$AJ799="m",'BB-2024-Friday'!U799,0),"")</f>
        <v>28.240469999999998</v>
      </c>
      <c r="O797" s="120">
        <f>IF('BB-2024-Friday'!$AJ799&lt;&gt;"",IF('BB-2024-Friday'!$AJ799="m",'BB-2024-Friday'!V799,0),"")</f>
        <v>29.963629999999998</v>
      </c>
    </row>
    <row r="798" spans="1:15" x14ac:dyDescent="0.25">
      <c r="A798" t="str">
        <f>IF('BB-2024-Friday'!AJ800&lt;&gt;"",'BB-2024-Friday'!AJ800,"")</f>
        <v/>
      </c>
      <c r="B798" t="str">
        <f>IF('BB-2024-Friday'!AJ800&lt;&gt;"",'BB-2024-Friday'!AR800,"")</f>
        <v/>
      </c>
      <c r="C798" t="str">
        <f>IF('BB-2024-Friday'!AJ800="m","v","a")</f>
        <v>a</v>
      </c>
      <c r="D798" s="92" t="str">
        <f>IF('BB-2024-Friday'!AJ800&lt;&gt;"",'BB-2024-Friday'!AI800,"")</f>
        <v/>
      </c>
      <c r="E798" s="119" t="str">
        <f>IF('BB-2024-Friday'!$AJ800&lt;&gt;"",IF('BB-2024-Friday'!$AJ800="t",0,'BB-2024-Friday'!AM800),"")</f>
        <v/>
      </c>
      <c r="F798" s="119" t="str">
        <f>IF('BB-2024-Friday'!$AJ800&lt;&gt;"",IF('BB-2024-Friday'!$AJ800="t",0,'BB-2024-Friday'!AN800),"")</f>
        <v/>
      </c>
      <c r="G798" s="119" t="str">
        <f>IF('BB-2024-Friday'!$AJ800&lt;&gt;"",IF('BB-2024-Friday'!$AJ800="t",0,'BB-2024-Friday'!AO800),"")</f>
        <v/>
      </c>
      <c r="H798" s="119" t="str">
        <f>IF('BB-2024-Friday'!$AJ800&lt;&gt;"",IF('BB-2024-Friday'!$AJ800="t",0,'BB-2024-Friday'!AP800),"")</f>
        <v/>
      </c>
      <c r="I798" s="119" t="str">
        <f>IF('BB-2024-Friday'!$AJ800&lt;&gt;"",IF('BB-2024-Friday'!$AJ800="t",0,'BB-2024-Friday'!AQ800),"")</f>
        <v/>
      </c>
      <c r="J798" s="119" t="str">
        <f>IF('BB-2024-Friday'!$AJ800&lt;&gt;"",IF('BB-2024-Friday'!$AJ800="t",'BB-2024-Friday'!AM800,0),"")</f>
        <v/>
      </c>
      <c r="K798" s="119" t="str">
        <f>IF('BB-2024-Friday'!$AJ800&lt;&gt;"",IF('BB-2024-Friday'!$AJ800="t",'BB-2024-Friday'!AN800,0),"")</f>
        <v/>
      </c>
      <c r="L798" s="119" t="str">
        <f>IF('BB-2024-Friday'!$AJ800&lt;&gt;"",IF('BB-2024-Friday'!$AJ800="t",'BB-2024-Friday'!AO800,0),"")</f>
        <v/>
      </c>
      <c r="M798" s="119" t="str">
        <f>IF('BB-2024-Friday'!$AJ800&lt;&gt;"",IF('BB-2024-Friday'!$AJ800="t",'BB-2024-Friday'!AP800,0),"")</f>
        <v/>
      </c>
      <c r="N798" s="120" t="str">
        <f>IF('BB-2024-Friday'!$AJ800&lt;&gt;"",IF('BB-2024-Friday'!$AJ800="m",'BB-2024-Friday'!U800,0),"")</f>
        <v/>
      </c>
      <c r="O798" s="120" t="str">
        <f>IF('BB-2024-Friday'!$AJ800&lt;&gt;"",IF('BB-2024-Friday'!$AJ800="m",'BB-2024-Friday'!V800,0),"")</f>
        <v/>
      </c>
    </row>
    <row r="799" spans="1:15" x14ac:dyDescent="0.25">
      <c r="A799" t="str">
        <f>IF('BB-2024-Friday'!AJ801&lt;&gt;"",'BB-2024-Friday'!AJ801,"")</f>
        <v/>
      </c>
      <c r="B799" t="str">
        <f>IF('BB-2024-Friday'!AJ801&lt;&gt;"",'BB-2024-Friday'!AR801,"")</f>
        <v/>
      </c>
      <c r="C799" t="str">
        <f>IF('BB-2024-Friday'!AJ801="m","v","a")</f>
        <v>a</v>
      </c>
      <c r="D799" s="92" t="str">
        <f>IF('BB-2024-Friday'!AJ801&lt;&gt;"",'BB-2024-Friday'!AI801,"")</f>
        <v/>
      </c>
      <c r="E799" s="119" t="str">
        <f>IF('BB-2024-Friday'!$AJ801&lt;&gt;"",IF('BB-2024-Friday'!$AJ801="t",0,'BB-2024-Friday'!AM801),"")</f>
        <v/>
      </c>
      <c r="F799" s="119" t="str">
        <f>IF('BB-2024-Friday'!$AJ801&lt;&gt;"",IF('BB-2024-Friday'!$AJ801="t",0,'BB-2024-Friday'!AN801),"")</f>
        <v/>
      </c>
      <c r="G799" s="119" t="str">
        <f>IF('BB-2024-Friday'!$AJ801&lt;&gt;"",IF('BB-2024-Friday'!$AJ801="t",0,'BB-2024-Friday'!AO801),"")</f>
        <v/>
      </c>
      <c r="H799" s="119" t="str">
        <f>IF('BB-2024-Friday'!$AJ801&lt;&gt;"",IF('BB-2024-Friday'!$AJ801="t",0,'BB-2024-Friday'!AP801),"")</f>
        <v/>
      </c>
      <c r="I799" s="119" t="str">
        <f>IF('BB-2024-Friday'!$AJ801&lt;&gt;"",IF('BB-2024-Friday'!$AJ801="t",0,'BB-2024-Friday'!AQ801),"")</f>
        <v/>
      </c>
      <c r="J799" s="119" t="str">
        <f>IF('BB-2024-Friday'!$AJ801&lt;&gt;"",IF('BB-2024-Friday'!$AJ801="t",'BB-2024-Friday'!AM801,0),"")</f>
        <v/>
      </c>
      <c r="K799" s="119" t="str">
        <f>IF('BB-2024-Friday'!$AJ801&lt;&gt;"",IF('BB-2024-Friday'!$AJ801="t",'BB-2024-Friday'!AN801,0),"")</f>
        <v/>
      </c>
      <c r="L799" s="119" t="str">
        <f>IF('BB-2024-Friday'!$AJ801&lt;&gt;"",IF('BB-2024-Friday'!$AJ801="t",'BB-2024-Friday'!AO801,0),"")</f>
        <v/>
      </c>
      <c r="M799" s="119" t="str">
        <f>IF('BB-2024-Friday'!$AJ801&lt;&gt;"",IF('BB-2024-Friday'!$AJ801="t",'BB-2024-Friday'!AP801,0),"")</f>
        <v/>
      </c>
      <c r="N799" s="120" t="str">
        <f>IF('BB-2024-Friday'!$AJ801&lt;&gt;"",IF('BB-2024-Friday'!$AJ801="m",'BB-2024-Friday'!U801,0),"")</f>
        <v/>
      </c>
      <c r="O799" s="120" t="str">
        <f>IF('BB-2024-Friday'!$AJ801&lt;&gt;"",IF('BB-2024-Friday'!$AJ801="m",'BB-2024-Friday'!V801,0),"")</f>
        <v/>
      </c>
    </row>
    <row r="800" spans="1:15" x14ac:dyDescent="0.25">
      <c r="A800" t="str">
        <f>IF('BB-2024-Friday'!AJ802&lt;&gt;"",'BB-2024-Friday'!AJ802,"")</f>
        <v/>
      </c>
      <c r="B800" t="str">
        <f>IF('BB-2024-Friday'!AJ802&lt;&gt;"",'BB-2024-Friday'!AR802,"")</f>
        <v/>
      </c>
      <c r="C800" t="str">
        <f>IF('BB-2024-Friday'!AJ802="m","v","a")</f>
        <v>a</v>
      </c>
      <c r="D800" s="92" t="str">
        <f>IF('BB-2024-Friday'!AJ802&lt;&gt;"",'BB-2024-Friday'!AI802,"")</f>
        <v/>
      </c>
      <c r="E800" s="119" t="str">
        <f>IF('BB-2024-Friday'!$AJ802&lt;&gt;"",IF('BB-2024-Friday'!$AJ802="t",0,'BB-2024-Friday'!AM802),"")</f>
        <v/>
      </c>
      <c r="F800" s="119" t="str">
        <f>IF('BB-2024-Friday'!$AJ802&lt;&gt;"",IF('BB-2024-Friday'!$AJ802="t",0,'BB-2024-Friday'!AN802),"")</f>
        <v/>
      </c>
      <c r="G800" s="119" t="str">
        <f>IF('BB-2024-Friday'!$AJ802&lt;&gt;"",IF('BB-2024-Friday'!$AJ802="t",0,'BB-2024-Friday'!AO802),"")</f>
        <v/>
      </c>
      <c r="H800" s="119" t="str">
        <f>IF('BB-2024-Friday'!$AJ802&lt;&gt;"",IF('BB-2024-Friday'!$AJ802="t",0,'BB-2024-Friday'!AP802),"")</f>
        <v/>
      </c>
      <c r="I800" s="119" t="str">
        <f>IF('BB-2024-Friday'!$AJ802&lt;&gt;"",IF('BB-2024-Friday'!$AJ802="t",0,'BB-2024-Friday'!AQ802),"")</f>
        <v/>
      </c>
      <c r="J800" s="119" t="str">
        <f>IF('BB-2024-Friday'!$AJ802&lt;&gt;"",IF('BB-2024-Friday'!$AJ802="t",'BB-2024-Friday'!AM802,0),"")</f>
        <v/>
      </c>
      <c r="K800" s="119" t="str">
        <f>IF('BB-2024-Friday'!$AJ802&lt;&gt;"",IF('BB-2024-Friday'!$AJ802="t",'BB-2024-Friday'!AN802,0),"")</f>
        <v/>
      </c>
      <c r="L800" s="119" t="str">
        <f>IF('BB-2024-Friday'!$AJ802&lt;&gt;"",IF('BB-2024-Friday'!$AJ802="t",'BB-2024-Friday'!AO802,0),"")</f>
        <v/>
      </c>
      <c r="M800" s="119" t="str">
        <f>IF('BB-2024-Friday'!$AJ802&lt;&gt;"",IF('BB-2024-Friday'!$AJ802="t",'BB-2024-Friday'!AP802,0),"")</f>
        <v/>
      </c>
      <c r="N800" s="120" t="str">
        <f>IF('BB-2024-Friday'!$AJ802&lt;&gt;"",IF('BB-2024-Friday'!$AJ802="m",'BB-2024-Friday'!U802,0),"")</f>
        <v/>
      </c>
      <c r="O800" s="120" t="str">
        <f>IF('BB-2024-Friday'!$AJ802&lt;&gt;"",IF('BB-2024-Friday'!$AJ802="m",'BB-2024-Friday'!V802,0),"")</f>
        <v/>
      </c>
    </row>
    <row r="801" spans="1:15" x14ac:dyDescent="0.25">
      <c r="A801" t="str">
        <f>IF('BB-2024-Friday'!AJ803&lt;&gt;"",'BB-2024-Friday'!AJ803,"")</f>
        <v/>
      </c>
      <c r="B801" t="str">
        <f>IF('BB-2024-Friday'!AJ803&lt;&gt;"",'BB-2024-Friday'!AR803,"")</f>
        <v/>
      </c>
      <c r="C801" t="str">
        <f>IF('BB-2024-Friday'!AJ803="m","v","a")</f>
        <v>a</v>
      </c>
      <c r="D801" s="92" t="str">
        <f>IF('BB-2024-Friday'!AJ803&lt;&gt;"",'BB-2024-Friday'!AI803,"")</f>
        <v/>
      </c>
      <c r="E801" s="119" t="str">
        <f>IF('BB-2024-Friday'!$AJ803&lt;&gt;"",IF('BB-2024-Friday'!$AJ803="t",0,'BB-2024-Friday'!AM803),"")</f>
        <v/>
      </c>
      <c r="F801" s="119" t="str">
        <f>IF('BB-2024-Friday'!$AJ803&lt;&gt;"",IF('BB-2024-Friday'!$AJ803="t",0,'BB-2024-Friday'!AN803),"")</f>
        <v/>
      </c>
      <c r="G801" s="119" t="str">
        <f>IF('BB-2024-Friday'!$AJ803&lt;&gt;"",IF('BB-2024-Friday'!$AJ803="t",0,'BB-2024-Friday'!AO803),"")</f>
        <v/>
      </c>
      <c r="H801" s="119" t="str">
        <f>IF('BB-2024-Friday'!$AJ803&lt;&gt;"",IF('BB-2024-Friday'!$AJ803="t",0,'BB-2024-Friday'!AP803),"")</f>
        <v/>
      </c>
      <c r="I801" s="119" t="str">
        <f>IF('BB-2024-Friday'!$AJ803&lt;&gt;"",IF('BB-2024-Friday'!$AJ803="t",0,'BB-2024-Friday'!AQ803),"")</f>
        <v/>
      </c>
      <c r="J801" s="119" t="str">
        <f>IF('BB-2024-Friday'!$AJ803&lt;&gt;"",IF('BB-2024-Friday'!$AJ803="t",'BB-2024-Friday'!AM803,0),"")</f>
        <v/>
      </c>
      <c r="K801" s="119" t="str">
        <f>IF('BB-2024-Friday'!$AJ803&lt;&gt;"",IF('BB-2024-Friday'!$AJ803="t",'BB-2024-Friday'!AN803,0),"")</f>
        <v/>
      </c>
      <c r="L801" s="119" t="str">
        <f>IF('BB-2024-Friday'!$AJ803&lt;&gt;"",IF('BB-2024-Friday'!$AJ803="t",'BB-2024-Friday'!AO803,0),"")</f>
        <v/>
      </c>
      <c r="M801" s="119" t="str">
        <f>IF('BB-2024-Friday'!$AJ803&lt;&gt;"",IF('BB-2024-Friday'!$AJ803="t",'BB-2024-Friday'!AP803,0),"")</f>
        <v/>
      </c>
      <c r="N801" s="120" t="str">
        <f>IF('BB-2024-Friday'!$AJ803&lt;&gt;"",IF('BB-2024-Friday'!$AJ803="m",'BB-2024-Friday'!U803,0),"")</f>
        <v/>
      </c>
      <c r="O801" s="120" t="str">
        <f>IF('BB-2024-Friday'!$AJ803&lt;&gt;"",IF('BB-2024-Friday'!$AJ803="m",'BB-2024-Friday'!V803,0),"")</f>
        <v/>
      </c>
    </row>
    <row r="802" spans="1:15" x14ac:dyDescent="0.25">
      <c r="A802" t="str">
        <f>IF('BB-2024-Friday'!AJ804&lt;&gt;"",'BB-2024-Friday'!AJ804,"")</f>
        <v/>
      </c>
      <c r="B802" t="str">
        <f>IF('BB-2024-Friday'!AJ804&lt;&gt;"",'BB-2024-Friday'!AR804,"")</f>
        <v/>
      </c>
      <c r="C802" t="str">
        <f>IF('BB-2024-Friday'!AJ804="m","v","a")</f>
        <v>a</v>
      </c>
      <c r="D802" s="92" t="str">
        <f>IF('BB-2024-Friday'!AJ804&lt;&gt;"",'BB-2024-Friday'!AI804,"")</f>
        <v/>
      </c>
      <c r="E802" s="119" t="str">
        <f>IF('BB-2024-Friday'!$AJ804&lt;&gt;"",IF('BB-2024-Friday'!$AJ804="t",0,'BB-2024-Friday'!AM804),"")</f>
        <v/>
      </c>
      <c r="F802" s="119" t="str">
        <f>IF('BB-2024-Friday'!$AJ804&lt;&gt;"",IF('BB-2024-Friday'!$AJ804="t",0,'BB-2024-Friday'!AN804),"")</f>
        <v/>
      </c>
      <c r="G802" s="119" t="str">
        <f>IF('BB-2024-Friday'!$AJ804&lt;&gt;"",IF('BB-2024-Friday'!$AJ804="t",0,'BB-2024-Friday'!AO804),"")</f>
        <v/>
      </c>
      <c r="H802" s="119" t="str">
        <f>IF('BB-2024-Friday'!$AJ804&lt;&gt;"",IF('BB-2024-Friday'!$AJ804="t",0,'BB-2024-Friday'!AP804),"")</f>
        <v/>
      </c>
      <c r="I802" s="119" t="str">
        <f>IF('BB-2024-Friday'!$AJ804&lt;&gt;"",IF('BB-2024-Friday'!$AJ804="t",0,'BB-2024-Friday'!AQ804),"")</f>
        <v/>
      </c>
      <c r="J802" s="119" t="str">
        <f>IF('BB-2024-Friday'!$AJ804&lt;&gt;"",IF('BB-2024-Friday'!$AJ804="t",'BB-2024-Friday'!AM804,0),"")</f>
        <v/>
      </c>
      <c r="K802" s="119" t="str">
        <f>IF('BB-2024-Friday'!$AJ804&lt;&gt;"",IF('BB-2024-Friday'!$AJ804="t",'BB-2024-Friday'!AN804,0),"")</f>
        <v/>
      </c>
      <c r="L802" s="119" t="str">
        <f>IF('BB-2024-Friday'!$AJ804&lt;&gt;"",IF('BB-2024-Friday'!$AJ804="t",'BB-2024-Friday'!AO804,0),"")</f>
        <v/>
      </c>
      <c r="M802" s="119" t="str">
        <f>IF('BB-2024-Friday'!$AJ804&lt;&gt;"",IF('BB-2024-Friday'!$AJ804="t",'BB-2024-Friday'!AP804,0),"")</f>
        <v/>
      </c>
      <c r="N802" s="120" t="str">
        <f>IF('BB-2024-Friday'!$AJ804&lt;&gt;"",IF('BB-2024-Friday'!$AJ804="m",'BB-2024-Friday'!U804,0),"")</f>
        <v/>
      </c>
      <c r="O802" s="120" t="str">
        <f>IF('BB-2024-Friday'!$AJ804&lt;&gt;"",IF('BB-2024-Friday'!$AJ804="m",'BB-2024-Friday'!V804,0),"")</f>
        <v/>
      </c>
    </row>
    <row r="803" spans="1:15" x14ac:dyDescent="0.25">
      <c r="A803" t="str">
        <f>IF('BB-2024-Friday'!AJ805&lt;&gt;"",'BB-2024-Friday'!AJ805,"")</f>
        <v>u</v>
      </c>
      <c r="B803" t="str">
        <f>IF('BB-2024-Friday'!AJ805&lt;&gt;"",'BB-2024-Friday'!AR805,"")</f>
        <v>Diagrammatic: Aditional Lane 250m.{More shoulder.}</v>
      </c>
      <c r="C803" t="str">
        <f>IF('BB-2024-Friday'!AJ805="m","v","a")</f>
        <v>a</v>
      </c>
      <c r="D803" s="92">
        <f>IF('BB-2024-Friday'!AJ805&lt;&gt;"",'BB-2024-Friday'!AI805,"")</f>
        <v>287.32</v>
      </c>
      <c r="E803" s="119">
        <f>IF('BB-2024-Friday'!$AJ805&lt;&gt;"",IF('BB-2024-Friday'!$AJ805="t",0,'BB-2024-Friday'!AM805),"")</f>
        <v>41</v>
      </c>
      <c r="F803" s="119">
        <f>IF('BB-2024-Friday'!$AJ805&lt;&gt;"",IF('BB-2024-Friday'!$AJ805="t",0,'BB-2024-Friday'!AN805),"")</f>
        <v>49</v>
      </c>
      <c r="G803" s="119">
        <f>IF('BB-2024-Friday'!$AJ805&lt;&gt;"",IF('BB-2024-Friday'!$AJ805="t",0,'BB-2024-Friday'!AO805),"")</f>
        <v>59</v>
      </c>
      <c r="H803" s="119">
        <f>IF('BB-2024-Friday'!$AJ805&lt;&gt;"",IF('BB-2024-Friday'!$AJ805="t",0,'BB-2024-Friday'!AP805),"")</f>
        <v>68</v>
      </c>
      <c r="I803" s="119" t="str">
        <f>IF('BB-2024-Friday'!$AJ805&lt;&gt;"",IF('BB-2024-Friday'!$AJ805="t",0,'BB-2024-Friday'!AQ805),"")</f>
        <v>100</v>
      </c>
      <c r="J803" s="119">
        <f>IF('BB-2024-Friday'!$AJ805&lt;&gt;"",IF('BB-2024-Friday'!$AJ805="t",'BB-2024-Friday'!AM805,0),"")</f>
        <v>0</v>
      </c>
      <c r="K803" s="119">
        <f>IF('BB-2024-Friday'!$AJ805&lt;&gt;"",IF('BB-2024-Friday'!$AJ805="t",'BB-2024-Friday'!AN805,0),"")</f>
        <v>0</v>
      </c>
      <c r="L803" s="119">
        <f>IF('BB-2024-Friday'!$AJ805&lt;&gt;"",IF('BB-2024-Friday'!$AJ805="t",'BB-2024-Friday'!AO805,0),"")</f>
        <v>0</v>
      </c>
      <c r="M803" s="119">
        <f>IF('BB-2024-Friday'!$AJ805&lt;&gt;"",IF('BB-2024-Friday'!$AJ805="t",'BB-2024-Friday'!AP805,0),"")</f>
        <v>0</v>
      </c>
      <c r="N803" s="120">
        <f>IF('BB-2024-Friday'!$AJ805&lt;&gt;"",IF('BB-2024-Friday'!$AJ805="m",'BB-2024-Friday'!U805,0),"")</f>
        <v>0</v>
      </c>
      <c r="O803" s="120">
        <f>IF('BB-2024-Friday'!$AJ805&lt;&gt;"",IF('BB-2024-Friday'!$AJ805="m",'BB-2024-Friday'!V805,0),"")</f>
        <v>0</v>
      </c>
    </row>
    <row r="804" spans="1:15" x14ac:dyDescent="0.25">
      <c r="A804" t="str">
        <f>IF('BB-2024-Friday'!AJ806&lt;&gt;"",'BB-2024-Friday'!AJ806,"")</f>
        <v/>
      </c>
      <c r="B804" t="str">
        <f>IF('BB-2024-Friday'!AJ806&lt;&gt;"",'BB-2024-Friday'!AR806,"")</f>
        <v/>
      </c>
      <c r="C804" t="str">
        <f>IF('BB-2024-Friday'!AJ806="m","v","a")</f>
        <v>a</v>
      </c>
      <c r="D804" s="92" t="str">
        <f>IF('BB-2024-Friday'!AJ806&lt;&gt;"",'BB-2024-Friday'!AI806,"")</f>
        <v/>
      </c>
      <c r="E804" s="119" t="str">
        <f>IF('BB-2024-Friday'!$AJ806&lt;&gt;"",IF('BB-2024-Friday'!$AJ806="t",0,'BB-2024-Friday'!AM806),"")</f>
        <v/>
      </c>
      <c r="F804" s="119" t="str">
        <f>IF('BB-2024-Friday'!$AJ806&lt;&gt;"",IF('BB-2024-Friday'!$AJ806="t",0,'BB-2024-Friday'!AN806),"")</f>
        <v/>
      </c>
      <c r="G804" s="119" t="str">
        <f>IF('BB-2024-Friday'!$AJ806&lt;&gt;"",IF('BB-2024-Friday'!$AJ806="t",0,'BB-2024-Friday'!AO806),"")</f>
        <v/>
      </c>
      <c r="H804" s="119" t="str">
        <f>IF('BB-2024-Friday'!$AJ806&lt;&gt;"",IF('BB-2024-Friday'!$AJ806="t",0,'BB-2024-Friday'!AP806),"")</f>
        <v/>
      </c>
      <c r="I804" s="119" t="str">
        <f>IF('BB-2024-Friday'!$AJ806&lt;&gt;"",IF('BB-2024-Friday'!$AJ806="t",0,'BB-2024-Friday'!AQ806),"")</f>
        <v/>
      </c>
      <c r="J804" s="119" t="str">
        <f>IF('BB-2024-Friday'!$AJ806&lt;&gt;"",IF('BB-2024-Friday'!$AJ806="t",'BB-2024-Friday'!AM806,0),"")</f>
        <v/>
      </c>
      <c r="K804" s="119" t="str">
        <f>IF('BB-2024-Friday'!$AJ806&lt;&gt;"",IF('BB-2024-Friday'!$AJ806="t",'BB-2024-Friday'!AN806,0),"")</f>
        <v/>
      </c>
      <c r="L804" s="119" t="str">
        <f>IF('BB-2024-Friday'!$AJ806&lt;&gt;"",IF('BB-2024-Friday'!$AJ806="t",'BB-2024-Friday'!AO806,0),"")</f>
        <v/>
      </c>
      <c r="M804" s="119" t="str">
        <f>IF('BB-2024-Friday'!$AJ806&lt;&gt;"",IF('BB-2024-Friday'!$AJ806="t",'BB-2024-Friday'!AP806,0),"")</f>
        <v/>
      </c>
      <c r="N804" s="120" t="str">
        <f>IF('BB-2024-Friday'!$AJ806&lt;&gt;"",IF('BB-2024-Friday'!$AJ806="m",'BB-2024-Friday'!U806,0),"")</f>
        <v/>
      </c>
      <c r="O804" s="120" t="str">
        <f>IF('BB-2024-Friday'!$AJ806&lt;&gt;"",IF('BB-2024-Friday'!$AJ806="m",'BB-2024-Friday'!V806,0),"")</f>
        <v/>
      </c>
    </row>
    <row r="805" spans="1:15" x14ac:dyDescent="0.25">
      <c r="A805" t="str">
        <f>IF('BB-2024-Friday'!AJ807&lt;&gt;"",'BB-2024-Friday'!AJ807,"")</f>
        <v/>
      </c>
      <c r="B805" t="str">
        <f>IF('BB-2024-Friday'!AJ807&lt;&gt;"",'BB-2024-Friday'!AR807,"")</f>
        <v/>
      </c>
      <c r="C805" t="str">
        <f>IF('BB-2024-Friday'!AJ807="m","v","a")</f>
        <v>a</v>
      </c>
      <c r="D805" s="92" t="str">
        <f>IF('BB-2024-Friday'!AJ807&lt;&gt;"",'BB-2024-Friday'!AI807,"")</f>
        <v/>
      </c>
      <c r="E805" s="119" t="str">
        <f>IF('BB-2024-Friday'!$AJ807&lt;&gt;"",IF('BB-2024-Friday'!$AJ807="t",0,'BB-2024-Friday'!AM807),"")</f>
        <v/>
      </c>
      <c r="F805" s="119" t="str">
        <f>IF('BB-2024-Friday'!$AJ807&lt;&gt;"",IF('BB-2024-Friday'!$AJ807="t",0,'BB-2024-Friday'!AN807),"")</f>
        <v/>
      </c>
      <c r="G805" s="119" t="str">
        <f>IF('BB-2024-Friday'!$AJ807&lt;&gt;"",IF('BB-2024-Friday'!$AJ807="t",0,'BB-2024-Friday'!AO807),"")</f>
        <v/>
      </c>
      <c r="H805" s="119" t="str">
        <f>IF('BB-2024-Friday'!$AJ807&lt;&gt;"",IF('BB-2024-Friday'!$AJ807="t",0,'BB-2024-Friday'!AP807),"")</f>
        <v/>
      </c>
      <c r="I805" s="119" t="str">
        <f>IF('BB-2024-Friday'!$AJ807&lt;&gt;"",IF('BB-2024-Friday'!$AJ807="t",0,'BB-2024-Friday'!AQ807),"")</f>
        <v/>
      </c>
      <c r="J805" s="119" t="str">
        <f>IF('BB-2024-Friday'!$AJ807&lt;&gt;"",IF('BB-2024-Friday'!$AJ807="t",'BB-2024-Friday'!AM807,0),"")</f>
        <v/>
      </c>
      <c r="K805" s="119" t="str">
        <f>IF('BB-2024-Friday'!$AJ807&lt;&gt;"",IF('BB-2024-Friday'!$AJ807="t",'BB-2024-Friday'!AN807,0),"")</f>
        <v/>
      </c>
      <c r="L805" s="119" t="str">
        <f>IF('BB-2024-Friday'!$AJ807&lt;&gt;"",IF('BB-2024-Friday'!$AJ807="t",'BB-2024-Friday'!AO807,0),"")</f>
        <v/>
      </c>
      <c r="M805" s="119" t="str">
        <f>IF('BB-2024-Friday'!$AJ807&lt;&gt;"",IF('BB-2024-Friday'!$AJ807="t",'BB-2024-Friday'!AP807,0),"")</f>
        <v/>
      </c>
      <c r="N805" s="120" t="str">
        <f>IF('BB-2024-Friday'!$AJ807&lt;&gt;"",IF('BB-2024-Friday'!$AJ807="m",'BB-2024-Friday'!U807,0),"")</f>
        <v/>
      </c>
      <c r="O805" s="120" t="str">
        <f>IF('BB-2024-Friday'!$AJ807&lt;&gt;"",IF('BB-2024-Friday'!$AJ807="m",'BB-2024-Friday'!V807,0),"")</f>
        <v/>
      </c>
    </row>
    <row r="806" spans="1:15" x14ac:dyDescent="0.25">
      <c r="A806" t="str">
        <f>IF('BB-2024-Friday'!AJ808&lt;&gt;"",'BB-2024-Friday'!AJ808,"")</f>
        <v/>
      </c>
      <c r="B806" t="str">
        <f>IF('BB-2024-Friday'!AJ808&lt;&gt;"",'BB-2024-Friday'!AR808,"")</f>
        <v/>
      </c>
      <c r="C806" t="str">
        <f>IF('BB-2024-Friday'!AJ808="m","v","a")</f>
        <v>a</v>
      </c>
      <c r="D806" s="92" t="str">
        <f>IF('BB-2024-Friday'!AJ808&lt;&gt;"",'BB-2024-Friday'!AI808,"")</f>
        <v/>
      </c>
      <c r="E806" s="119" t="str">
        <f>IF('BB-2024-Friday'!$AJ808&lt;&gt;"",IF('BB-2024-Friday'!$AJ808="t",0,'BB-2024-Friday'!AM808),"")</f>
        <v/>
      </c>
      <c r="F806" s="119" t="str">
        <f>IF('BB-2024-Friday'!$AJ808&lt;&gt;"",IF('BB-2024-Friday'!$AJ808="t",0,'BB-2024-Friday'!AN808),"")</f>
        <v/>
      </c>
      <c r="G806" s="119" t="str">
        <f>IF('BB-2024-Friday'!$AJ808&lt;&gt;"",IF('BB-2024-Friday'!$AJ808="t",0,'BB-2024-Friday'!AO808),"")</f>
        <v/>
      </c>
      <c r="H806" s="119" t="str">
        <f>IF('BB-2024-Friday'!$AJ808&lt;&gt;"",IF('BB-2024-Friday'!$AJ808="t",0,'BB-2024-Friday'!AP808),"")</f>
        <v/>
      </c>
      <c r="I806" s="119" t="str">
        <f>IF('BB-2024-Friday'!$AJ808&lt;&gt;"",IF('BB-2024-Friday'!$AJ808="t",0,'BB-2024-Friday'!AQ808),"")</f>
        <v/>
      </c>
      <c r="J806" s="119" t="str">
        <f>IF('BB-2024-Friday'!$AJ808&lt;&gt;"",IF('BB-2024-Friday'!$AJ808="t",'BB-2024-Friday'!AM808,0),"")</f>
        <v/>
      </c>
      <c r="K806" s="119" t="str">
        <f>IF('BB-2024-Friday'!$AJ808&lt;&gt;"",IF('BB-2024-Friday'!$AJ808="t",'BB-2024-Friday'!AN808,0),"")</f>
        <v/>
      </c>
      <c r="L806" s="119" t="str">
        <f>IF('BB-2024-Friday'!$AJ808&lt;&gt;"",IF('BB-2024-Friday'!$AJ808="t",'BB-2024-Friday'!AO808,0),"")</f>
        <v/>
      </c>
      <c r="M806" s="119" t="str">
        <f>IF('BB-2024-Friday'!$AJ808&lt;&gt;"",IF('BB-2024-Friday'!$AJ808="t",'BB-2024-Friday'!AP808,0),"")</f>
        <v/>
      </c>
      <c r="N806" s="120" t="str">
        <f>IF('BB-2024-Friday'!$AJ808&lt;&gt;"",IF('BB-2024-Friday'!$AJ808="m",'BB-2024-Friday'!U808,0),"")</f>
        <v/>
      </c>
      <c r="O806" s="120" t="str">
        <f>IF('BB-2024-Friday'!$AJ808&lt;&gt;"",IF('BB-2024-Friday'!$AJ808="m",'BB-2024-Friday'!V808,0),"")</f>
        <v/>
      </c>
    </row>
    <row r="807" spans="1:15" x14ac:dyDescent="0.25">
      <c r="A807" t="str">
        <f>IF('BB-2024-Friday'!AJ809&lt;&gt;"",'BB-2024-Friday'!AJ809,"")</f>
        <v/>
      </c>
      <c r="B807" t="str">
        <f>IF('BB-2024-Friday'!AJ809&lt;&gt;"",'BB-2024-Friday'!AR809,"")</f>
        <v/>
      </c>
      <c r="C807" t="str">
        <f>IF('BB-2024-Friday'!AJ809="m","v","a")</f>
        <v>a</v>
      </c>
      <c r="D807" s="92" t="str">
        <f>IF('BB-2024-Friday'!AJ809&lt;&gt;"",'BB-2024-Friday'!AI809,"")</f>
        <v/>
      </c>
      <c r="E807" s="119" t="str">
        <f>IF('BB-2024-Friday'!$AJ809&lt;&gt;"",IF('BB-2024-Friday'!$AJ809="t",0,'BB-2024-Friday'!AM809),"")</f>
        <v/>
      </c>
      <c r="F807" s="119" t="str">
        <f>IF('BB-2024-Friday'!$AJ809&lt;&gt;"",IF('BB-2024-Friday'!$AJ809="t",0,'BB-2024-Friday'!AN809),"")</f>
        <v/>
      </c>
      <c r="G807" s="119" t="str">
        <f>IF('BB-2024-Friday'!$AJ809&lt;&gt;"",IF('BB-2024-Friday'!$AJ809="t",0,'BB-2024-Friday'!AO809),"")</f>
        <v/>
      </c>
      <c r="H807" s="119" t="str">
        <f>IF('BB-2024-Friday'!$AJ809&lt;&gt;"",IF('BB-2024-Friday'!$AJ809="t",0,'BB-2024-Friday'!AP809),"")</f>
        <v/>
      </c>
      <c r="I807" s="119" t="str">
        <f>IF('BB-2024-Friday'!$AJ809&lt;&gt;"",IF('BB-2024-Friday'!$AJ809="t",0,'BB-2024-Friday'!AQ809),"")</f>
        <v/>
      </c>
      <c r="J807" s="119" t="str">
        <f>IF('BB-2024-Friday'!$AJ809&lt;&gt;"",IF('BB-2024-Friday'!$AJ809="t",'BB-2024-Friday'!AM809,0),"")</f>
        <v/>
      </c>
      <c r="K807" s="119" t="str">
        <f>IF('BB-2024-Friday'!$AJ809&lt;&gt;"",IF('BB-2024-Friday'!$AJ809="t",'BB-2024-Friday'!AN809,0),"")</f>
        <v/>
      </c>
      <c r="L807" s="119" t="str">
        <f>IF('BB-2024-Friday'!$AJ809&lt;&gt;"",IF('BB-2024-Friday'!$AJ809="t",'BB-2024-Friday'!AO809,0),"")</f>
        <v/>
      </c>
      <c r="M807" s="119" t="str">
        <f>IF('BB-2024-Friday'!$AJ809&lt;&gt;"",IF('BB-2024-Friday'!$AJ809="t",'BB-2024-Friday'!AP809,0),"")</f>
        <v/>
      </c>
      <c r="N807" s="120" t="str">
        <f>IF('BB-2024-Friday'!$AJ809&lt;&gt;"",IF('BB-2024-Friday'!$AJ809="m",'BB-2024-Friday'!U809,0),"")</f>
        <v/>
      </c>
      <c r="O807" s="120" t="str">
        <f>IF('BB-2024-Friday'!$AJ809&lt;&gt;"",IF('BB-2024-Friday'!$AJ809="m",'BB-2024-Friday'!V809,0),"")</f>
        <v/>
      </c>
    </row>
    <row r="808" spans="1:15" x14ac:dyDescent="0.25">
      <c r="A808" t="str">
        <f>IF('BB-2024-Friday'!AJ810&lt;&gt;"",'BB-2024-Friday'!AJ810,"")</f>
        <v/>
      </c>
      <c r="B808" t="str">
        <f>IF('BB-2024-Friday'!AJ810&lt;&gt;"",'BB-2024-Friday'!AR810,"")</f>
        <v/>
      </c>
      <c r="C808" t="str">
        <f>IF('BB-2024-Friday'!AJ810="m","v","a")</f>
        <v>a</v>
      </c>
      <c r="D808" s="92" t="str">
        <f>IF('BB-2024-Friday'!AJ810&lt;&gt;"",'BB-2024-Friday'!AI810,"")</f>
        <v/>
      </c>
      <c r="E808" s="119" t="str">
        <f>IF('BB-2024-Friday'!$AJ810&lt;&gt;"",IF('BB-2024-Friday'!$AJ810="t",0,'BB-2024-Friday'!AM810),"")</f>
        <v/>
      </c>
      <c r="F808" s="119" t="str">
        <f>IF('BB-2024-Friday'!$AJ810&lt;&gt;"",IF('BB-2024-Friday'!$AJ810="t",0,'BB-2024-Friday'!AN810),"")</f>
        <v/>
      </c>
      <c r="G808" s="119" t="str">
        <f>IF('BB-2024-Friday'!$AJ810&lt;&gt;"",IF('BB-2024-Friday'!$AJ810="t",0,'BB-2024-Friday'!AO810),"")</f>
        <v/>
      </c>
      <c r="H808" s="119" t="str">
        <f>IF('BB-2024-Friday'!$AJ810&lt;&gt;"",IF('BB-2024-Friday'!$AJ810="t",0,'BB-2024-Friday'!AP810),"")</f>
        <v/>
      </c>
      <c r="I808" s="119" t="str">
        <f>IF('BB-2024-Friday'!$AJ810&lt;&gt;"",IF('BB-2024-Friday'!$AJ810="t",0,'BB-2024-Friday'!AQ810),"")</f>
        <v/>
      </c>
      <c r="J808" s="119" t="str">
        <f>IF('BB-2024-Friday'!$AJ810&lt;&gt;"",IF('BB-2024-Friday'!$AJ810="t",'BB-2024-Friday'!AM810,0),"")</f>
        <v/>
      </c>
      <c r="K808" s="119" t="str">
        <f>IF('BB-2024-Friday'!$AJ810&lt;&gt;"",IF('BB-2024-Friday'!$AJ810="t",'BB-2024-Friday'!AN810,0),"")</f>
        <v/>
      </c>
      <c r="L808" s="119" t="str">
        <f>IF('BB-2024-Friday'!$AJ810&lt;&gt;"",IF('BB-2024-Friday'!$AJ810="t",'BB-2024-Friday'!AO810,0),"")</f>
        <v/>
      </c>
      <c r="M808" s="119" t="str">
        <f>IF('BB-2024-Friday'!$AJ810&lt;&gt;"",IF('BB-2024-Friday'!$AJ810="t",'BB-2024-Friday'!AP810,0),"")</f>
        <v/>
      </c>
      <c r="N808" s="120" t="str">
        <f>IF('BB-2024-Friday'!$AJ810&lt;&gt;"",IF('BB-2024-Friday'!$AJ810="m",'BB-2024-Friday'!U810,0),"")</f>
        <v/>
      </c>
      <c r="O808" s="120" t="str">
        <f>IF('BB-2024-Friday'!$AJ810&lt;&gt;"",IF('BB-2024-Friday'!$AJ810="m",'BB-2024-Friday'!V810,0),"")</f>
        <v/>
      </c>
    </row>
    <row r="809" spans="1:15" x14ac:dyDescent="0.25">
      <c r="A809" t="str">
        <f>IF('BB-2024-Friday'!AJ811&lt;&gt;"",'BB-2024-Friday'!AJ811,"")</f>
        <v/>
      </c>
      <c r="B809" t="str">
        <f>IF('BB-2024-Friday'!AJ811&lt;&gt;"",'BB-2024-Friday'!AR811,"")</f>
        <v/>
      </c>
      <c r="C809" t="str">
        <f>IF('BB-2024-Friday'!AJ811="m","v","a")</f>
        <v>a</v>
      </c>
      <c r="D809" s="92" t="str">
        <f>IF('BB-2024-Friday'!AJ811&lt;&gt;"",'BB-2024-Friday'!AI811,"")</f>
        <v/>
      </c>
      <c r="E809" s="119" t="str">
        <f>IF('BB-2024-Friday'!$AJ811&lt;&gt;"",IF('BB-2024-Friday'!$AJ811="t",0,'BB-2024-Friday'!AM811),"")</f>
        <v/>
      </c>
      <c r="F809" s="119" t="str">
        <f>IF('BB-2024-Friday'!$AJ811&lt;&gt;"",IF('BB-2024-Friday'!$AJ811="t",0,'BB-2024-Friday'!AN811),"")</f>
        <v/>
      </c>
      <c r="G809" s="119" t="str">
        <f>IF('BB-2024-Friday'!$AJ811&lt;&gt;"",IF('BB-2024-Friday'!$AJ811="t",0,'BB-2024-Friday'!AO811),"")</f>
        <v/>
      </c>
      <c r="H809" s="119" t="str">
        <f>IF('BB-2024-Friday'!$AJ811&lt;&gt;"",IF('BB-2024-Friday'!$AJ811="t",0,'BB-2024-Friday'!AP811),"")</f>
        <v/>
      </c>
      <c r="I809" s="119" t="str">
        <f>IF('BB-2024-Friday'!$AJ811&lt;&gt;"",IF('BB-2024-Friday'!$AJ811="t",0,'BB-2024-Friday'!AQ811),"")</f>
        <v/>
      </c>
      <c r="J809" s="119" t="str">
        <f>IF('BB-2024-Friday'!$AJ811&lt;&gt;"",IF('BB-2024-Friday'!$AJ811="t",'BB-2024-Friday'!AM811,0),"")</f>
        <v/>
      </c>
      <c r="K809" s="119" t="str">
        <f>IF('BB-2024-Friday'!$AJ811&lt;&gt;"",IF('BB-2024-Friday'!$AJ811="t",'BB-2024-Friday'!AN811,0),"")</f>
        <v/>
      </c>
      <c r="L809" s="119" t="str">
        <f>IF('BB-2024-Friday'!$AJ811&lt;&gt;"",IF('BB-2024-Friday'!$AJ811="t",'BB-2024-Friday'!AO811,0),"")</f>
        <v/>
      </c>
      <c r="M809" s="119" t="str">
        <f>IF('BB-2024-Friday'!$AJ811&lt;&gt;"",IF('BB-2024-Friday'!$AJ811="t",'BB-2024-Friday'!AP811,0),"")</f>
        <v/>
      </c>
      <c r="N809" s="120" t="str">
        <f>IF('BB-2024-Friday'!$AJ811&lt;&gt;"",IF('BB-2024-Friday'!$AJ811="m",'BB-2024-Friday'!U811,0),"")</f>
        <v/>
      </c>
      <c r="O809" s="120" t="str">
        <f>IF('BB-2024-Friday'!$AJ811&lt;&gt;"",IF('BB-2024-Friday'!$AJ811="m",'BB-2024-Friday'!V811,0),"")</f>
        <v/>
      </c>
    </row>
    <row r="810" spans="1:15" x14ac:dyDescent="0.25">
      <c r="A810" t="str">
        <f>IF('BB-2024-Friday'!AJ812&lt;&gt;"",'BB-2024-Friday'!AJ812,"")</f>
        <v/>
      </c>
      <c r="B810" t="str">
        <f>IF('BB-2024-Friday'!AJ812&lt;&gt;"",'BB-2024-Friday'!AR812,"")</f>
        <v/>
      </c>
      <c r="C810" t="str">
        <f>IF('BB-2024-Friday'!AJ812="m","v","a")</f>
        <v>a</v>
      </c>
      <c r="D810" s="92" t="str">
        <f>IF('BB-2024-Friday'!AJ812&lt;&gt;"",'BB-2024-Friday'!AI812,"")</f>
        <v/>
      </c>
      <c r="E810" s="119" t="str">
        <f>IF('BB-2024-Friday'!$AJ812&lt;&gt;"",IF('BB-2024-Friday'!$AJ812="t",0,'BB-2024-Friday'!AM812),"")</f>
        <v/>
      </c>
      <c r="F810" s="119" t="str">
        <f>IF('BB-2024-Friday'!$AJ812&lt;&gt;"",IF('BB-2024-Friday'!$AJ812="t",0,'BB-2024-Friday'!AN812),"")</f>
        <v/>
      </c>
      <c r="G810" s="119" t="str">
        <f>IF('BB-2024-Friday'!$AJ812&lt;&gt;"",IF('BB-2024-Friday'!$AJ812="t",0,'BB-2024-Friday'!AO812),"")</f>
        <v/>
      </c>
      <c r="H810" s="119" t="str">
        <f>IF('BB-2024-Friday'!$AJ812&lt;&gt;"",IF('BB-2024-Friday'!$AJ812="t",0,'BB-2024-Friday'!AP812),"")</f>
        <v/>
      </c>
      <c r="I810" s="119" t="str">
        <f>IF('BB-2024-Friday'!$AJ812&lt;&gt;"",IF('BB-2024-Friday'!$AJ812="t",0,'BB-2024-Friday'!AQ812),"")</f>
        <v/>
      </c>
      <c r="J810" s="119" t="str">
        <f>IF('BB-2024-Friday'!$AJ812&lt;&gt;"",IF('BB-2024-Friday'!$AJ812="t",'BB-2024-Friday'!AM812,0),"")</f>
        <v/>
      </c>
      <c r="K810" s="119" t="str">
        <f>IF('BB-2024-Friday'!$AJ812&lt;&gt;"",IF('BB-2024-Friday'!$AJ812="t",'BB-2024-Friday'!AN812,0),"")</f>
        <v/>
      </c>
      <c r="L810" s="119" t="str">
        <f>IF('BB-2024-Friday'!$AJ812&lt;&gt;"",IF('BB-2024-Friday'!$AJ812="t",'BB-2024-Friday'!AO812,0),"")</f>
        <v/>
      </c>
      <c r="M810" s="119" t="str">
        <f>IF('BB-2024-Friday'!$AJ812&lt;&gt;"",IF('BB-2024-Friday'!$AJ812="t",'BB-2024-Friday'!AP812,0),"")</f>
        <v/>
      </c>
      <c r="N810" s="120" t="str">
        <f>IF('BB-2024-Friday'!$AJ812&lt;&gt;"",IF('BB-2024-Friday'!$AJ812="m",'BB-2024-Friday'!U812,0),"")</f>
        <v/>
      </c>
      <c r="O810" s="120" t="str">
        <f>IF('BB-2024-Friday'!$AJ812&lt;&gt;"",IF('BB-2024-Friday'!$AJ812="m",'BB-2024-Friday'!V812,0),"")</f>
        <v/>
      </c>
    </row>
    <row r="811" spans="1:15" x14ac:dyDescent="0.25">
      <c r="A811" t="str">
        <f>IF('BB-2024-Friday'!AJ813&lt;&gt;"",'BB-2024-Friday'!AJ813,"")</f>
        <v/>
      </c>
      <c r="B811" t="str">
        <f>IF('BB-2024-Friday'!AJ813&lt;&gt;"",'BB-2024-Friday'!AR813,"")</f>
        <v/>
      </c>
      <c r="C811" t="str">
        <f>IF('BB-2024-Friday'!AJ813="m","v","a")</f>
        <v>a</v>
      </c>
      <c r="D811" s="92" t="str">
        <f>IF('BB-2024-Friday'!AJ813&lt;&gt;"",'BB-2024-Friday'!AI813,"")</f>
        <v/>
      </c>
      <c r="E811" s="119" t="str">
        <f>IF('BB-2024-Friday'!$AJ813&lt;&gt;"",IF('BB-2024-Friday'!$AJ813="t",0,'BB-2024-Friday'!AM813),"")</f>
        <v/>
      </c>
      <c r="F811" s="119" t="str">
        <f>IF('BB-2024-Friday'!$AJ813&lt;&gt;"",IF('BB-2024-Friday'!$AJ813="t",0,'BB-2024-Friday'!AN813),"")</f>
        <v/>
      </c>
      <c r="G811" s="119" t="str">
        <f>IF('BB-2024-Friday'!$AJ813&lt;&gt;"",IF('BB-2024-Friday'!$AJ813="t",0,'BB-2024-Friday'!AO813),"")</f>
        <v/>
      </c>
      <c r="H811" s="119" t="str">
        <f>IF('BB-2024-Friday'!$AJ813&lt;&gt;"",IF('BB-2024-Friday'!$AJ813="t",0,'BB-2024-Friday'!AP813),"")</f>
        <v/>
      </c>
      <c r="I811" s="119" t="str">
        <f>IF('BB-2024-Friday'!$AJ813&lt;&gt;"",IF('BB-2024-Friday'!$AJ813="t",0,'BB-2024-Friday'!AQ813),"")</f>
        <v/>
      </c>
      <c r="J811" s="119" t="str">
        <f>IF('BB-2024-Friday'!$AJ813&lt;&gt;"",IF('BB-2024-Friday'!$AJ813="t",'BB-2024-Friday'!AM813,0),"")</f>
        <v/>
      </c>
      <c r="K811" s="119" t="str">
        <f>IF('BB-2024-Friday'!$AJ813&lt;&gt;"",IF('BB-2024-Friday'!$AJ813="t",'BB-2024-Friday'!AN813,0),"")</f>
        <v/>
      </c>
      <c r="L811" s="119" t="str">
        <f>IF('BB-2024-Friday'!$AJ813&lt;&gt;"",IF('BB-2024-Friday'!$AJ813="t",'BB-2024-Friday'!AO813,0),"")</f>
        <v/>
      </c>
      <c r="M811" s="119" t="str">
        <f>IF('BB-2024-Friday'!$AJ813&lt;&gt;"",IF('BB-2024-Friday'!$AJ813="t",'BB-2024-Friday'!AP813,0),"")</f>
        <v/>
      </c>
      <c r="N811" s="120" t="str">
        <f>IF('BB-2024-Friday'!$AJ813&lt;&gt;"",IF('BB-2024-Friday'!$AJ813="m",'BB-2024-Friday'!U813,0),"")</f>
        <v/>
      </c>
      <c r="O811" s="120" t="str">
        <f>IF('BB-2024-Friday'!$AJ813&lt;&gt;"",IF('BB-2024-Friday'!$AJ813="m",'BB-2024-Friday'!V813,0),"")</f>
        <v/>
      </c>
    </row>
    <row r="812" spans="1:15" x14ac:dyDescent="0.25">
      <c r="A812" t="str">
        <f>IF('BB-2024-Friday'!AJ814&lt;&gt;"",'BB-2024-Friday'!AJ814,"")</f>
        <v/>
      </c>
      <c r="B812" t="str">
        <f>IF('BB-2024-Friday'!AJ814&lt;&gt;"",'BB-2024-Friday'!AR814,"")</f>
        <v/>
      </c>
      <c r="C812" t="str">
        <f>IF('BB-2024-Friday'!AJ814="m","v","a")</f>
        <v>a</v>
      </c>
      <c r="D812" s="92" t="str">
        <f>IF('BB-2024-Friday'!AJ814&lt;&gt;"",'BB-2024-Friday'!AI814,"")</f>
        <v/>
      </c>
      <c r="E812" s="119" t="str">
        <f>IF('BB-2024-Friday'!$AJ814&lt;&gt;"",IF('BB-2024-Friday'!$AJ814="t",0,'BB-2024-Friday'!AM814),"")</f>
        <v/>
      </c>
      <c r="F812" s="119" t="str">
        <f>IF('BB-2024-Friday'!$AJ814&lt;&gt;"",IF('BB-2024-Friday'!$AJ814="t",0,'BB-2024-Friday'!AN814),"")</f>
        <v/>
      </c>
      <c r="G812" s="119" t="str">
        <f>IF('BB-2024-Friday'!$AJ814&lt;&gt;"",IF('BB-2024-Friday'!$AJ814="t",0,'BB-2024-Friday'!AO814),"")</f>
        <v/>
      </c>
      <c r="H812" s="119" t="str">
        <f>IF('BB-2024-Friday'!$AJ814&lt;&gt;"",IF('BB-2024-Friday'!$AJ814="t",0,'BB-2024-Friday'!AP814),"")</f>
        <v/>
      </c>
      <c r="I812" s="119" t="str">
        <f>IF('BB-2024-Friday'!$AJ814&lt;&gt;"",IF('BB-2024-Friday'!$AJ814="t",0,'BB-2024-Friday'!AQ814),"")</f>
        <v/>
      </c>
      <c r="J812" s="119" t="str">
        <f>IF('BB-2024-Friday'!$AJ814&lt;&gt;"",IF('BB-2024-Friday'!$AJ814="t",'BB-2024-Friday'!AM814,0),"")</f>
        <v/>
      </c>
      <c r="K812" s="119" t="str">
        <f>IF('BB-2024-Friday'!$AJ814&lt;&gt;"",IF('BB-2024-Friday'!$AJ814="t",'BB-2024-Friday'!AN814,0),"")</f>
        <v/>
      </c>
      <c r="L812" s="119" t="str">
        <f>IF('BB-2024-Friday'!$AJ814&lt;&gt;"",IF('BB-2024-Friday'!$AJ814="t",'BB-2024-Friday'!AO814,0),"")</f>
        <v/>
      </c>
      <c r="M812" s="119" t="str">
        <f>IF('BB-2024-Friday'!$AJ814&lt;&gt;"",IF('BB-2024-Friday'!$AJ814="t",'BB-2024-Friday'!AP814,0),"")</f>
        <v/>
      </c>
      <c r="N812" s="120" t="str">
        <f>IF('BB-2024-Friday'!$AJ814&lt;&gt;"",IF('BB-2024-Friday'!$AJ814="m",'BB-2024-Friday'!U814,0),"")</f>
        <v/>
      </c>
      <c r="O812" s="120" t="str">
        <f>IF('BB-2024-Friday'!$AJ814&lt;&gt;"",IF('BB-2024-Friday'!$AJ814="m",'BB-2024-Friday'!V814,0),"")</f>
        <v/>
      </c>
    </row>
    <row r="813" spans="1:15" x14ac:dyDescent="0.25">
      <c r="A813" t="str">
        <f>IF('BB-2024-Friday'!AJ815&lt;&gt;"",'BB-2024-Friday'!AJ815,"")</f>
        <v>m</v>
      </c>
      <c r="B813" t="str">
        <f>IF('BB-2024-Friday'!AJ815&lt;&gt;"",'BB-2024-Friday'!AR815,"")</f>
        <v>Traffic Movement affected by obstruction 500m.  Dot on pole and Rd.</v>
      </c>
      <c r="C813" t="str">
        <f>IF('BB-2024-Friday'!AJ815="m","v","a")</f>
        <v>v</v>
      </c>
      <c r="D813" s="92">
        <f>IF('BB-2024-Friday'!AJ815&lt;&gt;"",'BB-2024-Friday'!AI815,"")</f>
        <v>292.08999999999997</v>
      </c>
      <c r="E813" s="119">
        <f>IF('BB-2024-Friday'!$AJ815&lt;&gt;"",IF('BB-2024-Friday'!$AJ815="t",0,'BB-2024-Friday'!AM815),"")</f>
        <v>41</v>
      </c>
      <c r="F813" s="119">
        <f>IF('BB-2024-Friday'!$AJ815&lt;&gt;"",IF('BB-2024-Friday'!$AJ815="t",0,'BB-2024-Friday'!AN815),"")</f>
        <v>49</v>
      </c>
      <c r="G813" s="119">
        <f>IF('BB-2024-Friday'!$AJ815&lt;&gt;"",IF('BB-2024-Friday'!$AJ815="t",0,'BB-2024-Friday'!AO815),"")</f>
        <v>59</v>
      </c>
      <c r="H813" s="119">
        <f>IF('BB-2024-Friday'!$AJ815&lt;&gt;"",IF('BB-2024-Friday'!$AJ815="t",0,'BB-2024-Friday'!AP815),"")</f>
        <v>68</v>
      </c>
      <c r="I813" s="119" t="str">
        <f>IF('BB-2024-Friday'!$AJ815&lt;&gt;"",IF('BB-2024-Friday'!$AJ815="t",0,'BB-2024-Friday'!AQ815),"")</f>
        <v>100</v>
      </c>
      <c r="J813" s="119">
        <f>IF('BB-2024-Friday'!$AJ815&lt;&gt;"",IF('BB-2024-Friday'!$AJ815="t",'BB-2024-Friday'!AM815,0),"")</f>
        <v>0</v>
      </c>
      <c r="K813" s="119">
        <f>IF('BB-2024-Friday'!$AJ815&lt;&gt;"",IF('BB-2024-Friday'!$AJ815="t",'BB-2024-Friday'!AN815,0),"")</f>
        <v>0</v>
      </c>
      <c r="L813" s="119">
        <f>IF('BB-2024-Friday'!$AJ815&lt;&gt;"",IF('BB-2024-Friday'!$AJ815="t",'BB-2024-Friday'!AO815,0),"")</f>
        <v>0</v>
      </c>
      <c r="M813" s="119">
        <f>IF('BB-2024-Friday'!$AJ815&lt;&gt;"",IF('BB-2024-Friday'!$AJ815="t",'BB-2024-Friday'!AP815,0),"")</f>
        <v>0</v>
      </c>
      <c r="N813" s="120">
        <f>IF('BB-2024-Friday'!$AJ815&lt;&gt;"",IF('BB-2024-Friday'!$AJ815="m",'BB-2024-Friday'!U815,0),"")</f>
        <v>28.18741</v>
      </c>
      <c r="O813" s="120">
        <f>IF('BB-2024-Friday'!$AJ815&lt;&gt;"",IF('BB-2024-Friday'!$AJ815="m",'BB-2024-Friday'!V815,0),"")</f>
        <v>29.962389999999999</v>
      </c>
    </row>
    <row r="814" spans="1:15" x14ac:dyDescent="0.25">
      <c r="A814" t="str">
        <f>IF('BB-2024-Friday'!AJ816&lt;&gt;"",'BB-2024-Friday'!AJ816,"")</f>
        <v/>
      </c>
      <c r="B814" t="str">
        <f>IF('BB-2024-Friday'!AJ816&lt;&gt;"",'BB-2024-Friday'!AR816,"")</f>
        <v/>
      </c>
      <c r="C814" t="str">
        <f>IF('BB-2024-Friday'!AJ816="m","v","a")</f>
        <v>a</v>
      </c>
      <c r="D814" s="92" t="str">
        <f>IF('BB-2024-Friday'!AJ816&lt;&gt;"",'BB-2024-Friday'!AI816,"")</f>
        <v/>
      </c>
      <c r="E814" s="119" t="str">
        <f>IF('BB-2024-Friday'!$AJ816&lt;&gt;"",IF('BB-2024-Friday'!$AJ816="t",0,'BB-2024-Friday'!AM816),"")</f>
        <v/>
      </c>
      <c r="F814" s="119" t="str">
        <f>IF('BB-2024-Friday'!$AJ816&lt;&gt;"",IF('BB-2024-Friday'!$AJ816="t",0,'BB-2024-Friday'!AN816),"")</f>
        <v/>
      </c>
      <c r="G814" s="119" t="str">
        <f>IF('BB-2024-Friday'!$AJ816&lt;&gt;"",IF('BB-2024-Friday'!$AJ816="t",0,'BB-2024-Friday'!AO816),"")</f>
        <v/>
      </c>
      <c r="H814" s="119" t="str">
        <f>IF('BB-2024-Friday'!$AJ816&lt;&gt;"",IF('BB-2024-Friday'!$AJ816="t",0,'BB-2024-Friday'!AP816),"")</f>
        <v/>
      </c>
      <c r="I814" s="119" t="str">
        <f>IF('BB-2024-Friday'!$AJ816&lt;&gt;"",IF('BB-2024-Friday'!$AJ816="t",0,'BB-2024-Friday'!AQ816),"")</f>
        <v/>
      </c>
      <c r="J814" s="119" t="str">
        <f>IF('BB-2024-Friday'!$AJ816&lt;&gt;"",IF('BB-2024-Friday'!$AJ816="t",'BB-2024-Friday'!AM816,0),"")</f>
        <v/>
      </c>
      <c r="K814" s="119" t="str">
        <f>IF('BB-2024-Friday'!$AJ816&lt;&gt;"",IF('BB-2024-Friday'!$AJ816="t",'BB-2024-Friday'!AN816,0),"")</f>
        <v/>
      </c>
      <c r="L814" s="119" t="str">
        <f>IF('BB-2024-Friday'!$AJ816&lt;&gt;"",IF('BB-2024-Friday'!$AJ816="t",'BB-2024-Friday'!AO816,0),"")</f>
        <v/>
      </c>
      <c r="M814" s="119" t="str">
        <f>IF('BB-2024-Friday'!$AJ816&lt;&gt;"",IF('BB-2024-Friday'!$AJ816="t",'BB-2024-Friday'!AP816,0),"")</f>
        <v/>
      </c>
      <c r="N814" s="120" t="str">
        <f>IF('BB-2024-Friday'!$AJ816&lt;&gt;"",IF('BB-2024-Friday'!$AJ816="m",'BB-2024-Friday'!U816,0),"")</f>
        <v/>
      </c>
      <c r="O814" s="120" t="str">
        <f>IF('BB-2024-Friday'!$AJ816&lt;&gt;"",IF('BB-2024-Friday'!$AJ816="m",'BB-2024-Friday'!V816,0),"")</f>
        <v/>
      </c>
    </row>
    <row r="815" spans="1:15" x14ac:dyDescent="0.25">
      <c r="A815" t="str">
        <f>IF('BB-2024-Friday'!AJ817&lt;&gt;"",'BB-2024-Friday'!AJ817,"")</f>
        <v/>
      </c>
      <c r="B815" t="str">
        <f>IF('BB-2024-Friday'!AJ817&lt;&gt;"",'BB-2024-Friday'!AR817,"")</f>
        <v/>
      </c>
      <c r="C815" t="str">
        <f>IF('BB-2024-Friday'!AJ817="m","v","a")</f>
        <v>a</v>
      </c>
      <c r="D815" s="92" t="str">
        <f>IF('BB-2024-Friday'!AJ817&lt;&gt;"",'BB-2024-Friday'!AI817,"")</f>
        <v/>
      </c>
      <c r="E815" s="119" t="str">
        <f>IF('BB-2024-Friday'!$AJ817&lt;&gt;"",IF('BB-2024-Friday'!$AJ817="t",0,'BB-2024-Friday'!AM817),"")</f>
        <v/>
      </c>
      <c r="F815" s="119" t="str">
        <f>IF('BB-2024-Friday'!$AJ817&lt;&gt;"",IF('BB-2024-Friday'!$AJ817="t",0,'BB-2024-Friday'!AN817),"")</f>
        <v/>
      </c>
      <c r="G815" s="119" t="str">
        <f>IF('BB-2024-Friday'!$AJ817&lt;&gt;"",IF('BB-2024-Friday'!$AJ817="t",0,'BB-2024-Friday'!AO817),"")</f>
        <v/>
      </c>
      <c r="H815" s="119" t="str">
        <f>IF('BB-2024-Friday'!$AJ817&lt;&gt;"",IF('BB-2024-Friday'!$AJ817="t",0,'BB-2024-Friday'!AP817),"")</f>
        <v/>
      </c>
      <c r="I815" s="119" t="str">
        <f>IF('BB-2024-Friday'!$AJ817&lt;&gt;"",IF('BB-2024-Friday'!$AJ817="t",0,'BB-2024-Friday'!AQ817),"")</f>
        <v/>
      </c>
      <c r="J815" s="119" t="str">
        <f>IF('BB-2024-Friday'!$AJ817&lt;&gt;"",IF('BB-2024-Friday'!$AJ817="t",'BB-2024-Friday'!AM817,0),"")</f>
        <v/>
      </c>
      <c r="K815" s="119" t="str">
        <f>IF('BB-2024-Friday'!$AJ817&lt;&gt;"",IF('BB-2024-Friday'!$AJ817="t",'BB-2024-Friday'!AN817,0),"")</f>
        <v/>
      </c>
      <c r="L815" s="119" t="str">
        <f>IF('BB-2024-Friday'!$AJ817&lt;&gt;"",IF('BB-2024-Friday'!$AJ817="t",'BB-2024-Friday'!AO817,0),"")</f>
        <v/>
      </c>
      <c r="M815" s="119" t="str">
        <f>IF('BB-2024-Friday'!$AJ817&lt;&gt;"",IF('BB-2024-Friday'!$AJ817="t",'BB-2024-Friday'!AP817,0),"")</f>
        <v/>
      </c>
      <c r="N815" s="120" t="str">
        <f>IF('BB-2024-Friday'!$AJ817&lt;&gt;"",IF('BB-2024-Friday'!$AJ817="m",'BB-2024-Friday'!U817,0),"")</f>
        <v/>
      </c>
      <c r="O815" s="120" t="str">
        <f>IF('BB-2024-Friday'!$AJ817&lt;&gt;"",IF('BB-2024-Friday'!$AJ817="m",'BB-2024-Friday'!V817,0),"")</f>
        <v/>
      </c>
    </row>
    <row r="816" spans="1:15" x14ac:dyDescent="0.25">
      <c r="A816" t="str">
        <f>IF('BB-2024-Friday'!AJ818&lt;&gt;"",'BB-2024-Friday'!AJ818,"")</f>
        <v/>
      </c>
      <c r="B816" t="str">
        <f>IF('BB-2024-Friday'!AJ818&lt;&gt;"",'BB-2024-Friday'!AR818,"")</f>
        <v/>
      </c>
      <c r="C816" t="str">
        <f>IF('BB-2024-Friday'!AJ818="m","v","a")</f>
        <v>a</v>
      </c>
      <c r="D816" s="92" t="str">
        <f>IF('BB-2024-Friday'!AJ818&lt;&gt;"",'BB-2024-Friday'!AI818,"")</f>
        <v/>
      </c>
      <c r="E816" s="119" t="str">
        <f>IF('BB-2024-Friday'!$AJ818&lt;&gt;"",IF('BB-2024-Friday'!$AJ818="t",0,'BB-2024-Friday'!AM818),"")</f>
        <v/>
      </c>
      <c r="F816" s="119" t="str">
        <f>IF('BB-2024-Friday'!$AJ818&lt;&gt;"",IF('BB-2024-Friday'!$AJ818="t",0,'BB-2024-Friday'!AN818),"")</f>
        <v/>
      </c>
      <c r="G816" s="119" t="str">
        <f>IF('BB-2024-Friday'!$AJ818&lt;&gt;"",IF('BB-2024-Friday'!$AJ818="t",0,'BB-2024-Friday'!AO818),"")</f>
        <v/>
      </c>
      <c r="H816" s="119" t="str">
        <f>IF('BB-2024-Friday'!$AJ818&lt;&gt;"",IF('BB-2024-Friday'!$AJ818="t",0,'BB-2024-Friday'!AP818),"")</f>
        <v/>
      </c>
      <c r="I816" s="119" t="str">
        <f>IF('BB-2024-Friday'!$AJ818&lt;&gt;"",IF('BB-2024-Friday'!$AJ818="t",0,'BB-2024-Friday'!AQ818),"")</f>
        <v/>
      </c>
      <c r="J816" s="119" t="str">
        <f>IF('BB-2024-Friday'!$AJ818&lt;&gt;"",IF('BB-2024-Friday'!$AJ818="t",'BB-2024-Friday'!AM818,0),"")</f>
        <v/>
      </c>
      <c r="K816" s="119" t="str">
        <f>IF('BB-2024-Friday'!$AJ818&lt;&gt;"",IF('BB-2024-Friday'!$AJ818="t",'BB-2024-Friday'!AN818,0),"")</f>
        <v/>
      </c>
      <c r="L816" s="119" t="str">
        <f>IF('BB-2024-Friday'!$AJ818&lt;&gt;"",IF('BB-2024-Friday'!$AJ818="t",'BB-2024-Friday'!AO818,0),"")</f>
        <v/>
      </c>
      <c r="M816" s="119" t="str">
        <f>IF('BB-2024-Friday'!$AJ818&lt;&gt;"",IF('BB-2024-Friday'!$AJ818="t",'BB-2024-Friday'!AP818,0),"")</f>
        <v/>
      </c>
      <c r="N816" s="120" t="str">
        <f>IF('BB-2024-Friday'!$AJ818&lt;&gt;"",IF('BB-2024-Friday'!$AJ818="m",'BB-2024-Friday'!U818,0),"")</f>
        <v/>
      </c>
      <c r="O816" s="120" t="str">
        <f>IF('BB-2024-Friday'!$AJ818&lt;&gt;"",IF('BB-2024-Friday'!$AJ818="m",'BB-2024-Friday'!V818,0),"")</f>
        <v/>
      </c>
    </row>
    <row r="817" spans="1:15" x14ac:dyDescent="0.25">
      <c r="A817" t="str">
        <f>IF('BB-2024-Friday'!AJ819&lt;&gt;"",'BB-2024-Friday'!AJ819,"")</f>
        <v/>
      </c>
      <c r="B817" t="str">
        <f>IF('BB-2024-Friday'!AJ819&lt;&gt;"",'BB-2024-Friday'!AR819,"")</f>
        <v/>
      </c>
      <c r="C817" t="str">
        <f>IF('BB-2024-Friday'!AJ819="m","v","a")</f>
        <v>a</v>
      </c>
      <c r="D817" s="92" t="str">
        <f>IF('BB-2024-Friday'!AJ819&lt;&gt;"",'BB-2024-Friday'!AI819,"")</f>
        <v/>
      </c>
      <c r="E817" s="119" t="str">
        <f>IF('BB-2024-Friday'!$AJ819&lt;&gt;"",IF('BB-2024-Friday'!$AJ819="t",0,'BB-2024-Friday'!AM819),"")</f>
        <v/>
      </c>
      <c r="F817" s="119" t="str">
        <f>IF('BB-2024-Friday'!$AJ819&lt;&gt;"",IF('BB-2024-Friday'!$AJ819="t",0,'BB-2024-Friday'!AN819),"")</f>
        <v/>
      </c>
      <c r="G817" s="119" t="str">
        <f>IF('BB-2024-Friday'!$AJ819&lt;&gt;"",IF('BB-2024-Friday'!$AJ819="t",0,'BB-2024-Friday'!AO819),"")</f>
        <v/>
      </c>
      <c r="H817" s="119" t="str">
        <f>IF('BB-2024-Friday'!$AJ819&lt;&gt;"",IF('BB-2024-Friday'!$AJ819="t",0,'BB-2024-Friday'!AP819),"")</f>
        <v/>
      </c>
      <c r="I817" s="119" t="str">
        <f>IF('BB-2024-Friday'!$AJ819&lt;&gt;"",IF('BB-2024-Friday'!$AJ819="t",0,'BB-2024-Friday'!AQ819),"")</f>
        <v/>
      </c>
      <c r="J817" s="119" t="str">
        <f>IF('BB-2024-Friday'!$AJ819&lt;&gt;"",IF('BB-2024-Friday'!$AJ819="t",'BB-2024-Friday'!AM819,0),"")</f>
        <v/>
      </c>
      <c r="K817" s="119" t="str">
        <f>IF('BB-2024-Friday'!$AJ819&lt;&gt;"",IF('BB-2024-Friday'!$AJ819="t",'BB-2024-Friday'!AN819,0),"")</f>
        <v/>
      </c>
      <c r="L817" s="119" t="str">
        <f>IF('BB-2024-Friday'!$AJ819&lt;&gt;"",IF('BB-2024-Friday'!$AJ819="t",'BB-2024-Friday'!AO819,0),"")</f>
        <v/>
      </c>
      <c r="M817" s="119" t="str">
        <f>IF('BB-2024-Friday'!$AJ819&lt;&gt;"",IF('BB-2024-Friday'!$AJ819="t",'BB-2024-Friday'!AP819,0),"")</f>
        <v/>
      </c>
      <c r="N817" s="120" t="str">
        <f>IF('BB-2024-Friday'!$AJ819&lt;&gt;"",IF('BB-2024-Friday'!$AJ819="m",'BB-2024-Friday'!U819,0),"")</f>
        <v/>
      </c>
      <c r="O817" s="120" t="str">
        <f>IF('BB-2024-Friday'!$AJ819&lt;&gt;"",IF('BB-2024-Friday'!$AJ819="m",'BB-2024-Friday'!V819,0),"")</f>
        <v/>
      </c>
    </row>
    <row r="818" spans="1:15" x14ac:dyDescent="0.25">
      <c r="A818" t="str">
        <f>IF('BB-2024-Friday'!AJ820&lt;&gt;"",'BB-2024-Friday'!AJ820,"")</f>
        <v/>
      </c>
      <c r="B818" t="str">
        <f>IF('BB-2024-Friday'!AJ820&lt;&gt;"",'BB-2024-Friday'!AR820,"")</f>
        <v/>
      </c>
      <c r="C818" t="str">
        <f>IF('BB-2024-Friday'!AJ820="m","v","a")</f>
        <v>a</v>
      </c>
      <c r="D818" s="92" t="str">
        <f>IF('BB-2024-Friday'!AJ820&lt;&gt;"",'BB-2024-Friday'!AI820,"")</f>
        <v/>
      </c>
      <c r="E818" s="119" t="str">
        <f>IF('BB-2024-Friday'!$AJ820&lt;&gt;"",IF('BB-2024-Friday'!$AJ820="t",0,'BB-2024-Friday'!AM820),"")</f>
        <v/>
      </c>
      <c r="F818" s="119" t="str">
        <f>IF('BB-2024-Friday'!$AJ820&lt;&gt;"",IF('BB-2024-Friday'!$AJ820="t",0,'BB-2024-Friday'!AN820),"")</f>
        <v/>
      </c>
      <c r="G818" s="119" t="str">
        <f>IF('BB-2024-Friday'!$AJ820&lt;&gt;"",IF('BB-2024-Friday'!$AJ820="t",0,'BB-2024-Friday'!AO820),"")</f>
        <v/>
      </c>
      <c r="H818" s="119" t="str">
        <f>IF('BB-2024-Friday'!$AJ820&lt;&gt;"",IF('BB-2024-Friday'!$AJ820="t",0,'BB-2024-Friday'!AP820),"")</f>
        <v/>
      </c>
      <c r="I818" s="119" t="str">
        <f>IF('BB-2024-Friday'!$AJ820&lt;&gt;"",IF('BB-2024-Friday'!$AJ820="t",0,'BB-2024-Friday'!AQ820),"")</f>
        <v/>
      </c>
      <c r="J818" s="119" t="str">
        <f>IF('BB-2024-Friday'!$AJ820&lt;&gt;"",IF('BB-2024-Friday'!$AJ820="t",'BB-2024-Friday'!AM820,0),"")</f>
        <v/>
      </c>
      <c r="K818" s="119" t="str">
        <f>IF('BB-2024-Friday'!$AJ820&lt;&gt;"",IF('BB-2024-Friday'!$AJ820="t",'BB-2024-Friday'!AN820,0),"")</f>
        <v/>
      </c>
      <c r="L818" s="119" t="str">
        <f>IF('BB-2024-Friday'!$AJ820&lt;&gt;"",IF('BB-2024-Friday'!$AJ820="t",'BB-2024-Friday'!AO820,0),"")</f>
        <v/>
      </c>
      <c r="M818" s="119" t="str">
        <f>IF('BB-2024-Friday'!$AJ820&lt;&gt;"",IF('BB-2024-Friday'!$AJ820="t",'BB-2024-Friday'!AP820,0),"")</f>
        <v/>
      </c>
      <c r="N818" s="120" t="str">
        <f>IF('BB-2024-Friday'!$AJ820&lt;&gt;"",IF('BB-2024-Friday'!$AJ820="m",'BB-2024-Friday'!U820,0),"")</f>
        <v/>
      </c>
      <c r="O818" s="120" t="str">
        <f>IF('BB-2024-Friday'!$AJ820&lt;&gt;"",IF('BB-2024-Friday'!$AJ820="m",'BB-2024-Friday'!V820,0),"")</f>
        <v/>
      </c>
    </row>
    <row r="819" spans="1:15" x14ac:dyDescent="0.25">
      <c r="A819" t="str">
        <f>IF('BB-2024-Friday'!AJ821&lt;&gt;"",'BB-2024-Friday'!AJ821,"")</f>
        <v/>
      </c>
      <c r="B819" t="str">
        <f>IF('BB-2024-Friday'!AJ821&lt;&gt;"",'BB-2024-Friday'!AR821,"")</f>
        <v/>
      </c>
      <c r="C819" t="str">
        <f>IF('BB-2024-Friday'!AJ821="m","v","a")</f>
        <v>a</v>
      </c>
      <c r="D819" s="92" t="str">
        <f>IF('BB-2024-Friday'!AJ821&lt;&gt;"",'BB-2024-Friday'!AI821,"")</f>
        <v/>
      </c>
      <c r="E819" s="119" t="str">
        <f>IF('BB-2024-Friday'!$AJ821&lt;&gt;"",IF('BB-2024-Friday'!$AJ821="t",0,'BB-2024-Friday'!AM821),"")</f>
        <v/>
      </c>
      <c r="F819" s="119" t="str">
        <f>IF('BB-2024-Friday'!$AJ821&lt;&gt;"",IF('BB-2024-Friday'!$AJ821="t",0,'BB-2024-Friday'!AN821),"")</f>
        <v/>
      </c>
      <c r="G819" s="119" t="str">
        <f>IF('BB-2024-Friday'!$AJ821&lt;&gt;"",IF('BB-2024-Friday'!$AJ821="t",0,'BB-2024-Friday'!AO821),"")</f>
        <v/>
      </c>
      <c r="H819" s="119" t="str">
        <f>IF('BB-2024-Friday'!$AJ821&lt;&gt;"",IF('BB-2024-Friday'!$AJ821="t",0,'BB-2024-Friday'!AP821),"")</f>
        <v/>
      </c>
      <c r="I819" s="119" t="str">
        <f>IF('BB-2024-Friday'!$AJ821&lt;&gt;"",IF('BB-2024-Friday'!$AJ821="t",0,'BB-2024-Friday'!AQ821),"")</f>
        <v/>
      </c>
      <c r="J819" s="119" t="str">
        <f>IF('BB-2024-Friday'!$AJ821&lt;&gt;"",IF('BB-2024-Friday'!$AJ821="t",'BB-2024-Friday'!AM821,0),"")</f>
        <v/>
      </c>
      <c r="K819" s="119" t="str">
        <f>IF('BB-2024-Friday'!$AJ821&lt;&gt;"",IF('BB-2024-Friday'!$AJ821="t",'BB-2024-Friday'!AN821,0),"")</f>
        <v/>
      </c>
      <c r="L819" s="119" t="str">
        <f>IF('BB-2024-Friday'!$AJ821&lt;&gt;"",IF('BB-2024-Friday'!$AJ821="t",'BB-2024-Friday'!AO821,0),"")</f>
        <v/>
      </c>
      <c r="M819" s="119" t="str">
        <f>IF('BB-2024-Friday'!$AJ821&lt;&gt;"",IF('BB-2024-Friday'!$AJ821="t",'BB-2024-Friday'!AP821,0),"")</f>
        <v/>
      </c>
      <c r="N819" s="120" t="str">
        <f>IF('BB-2024-Friday'!$AJ821&lt;&gt;"",IF('BB-2024-Friday'!$AJ821="m",'BB-2024-Friday'!U821,0),"")</f>
        <v/>
      </c>
      <c r="O819" s="120" t="str">
        <f>IF('BB-2024-Friday'!$AJ821&lt;&gt;"",IF('BB-2024-Friday'!$AJ821="m",'BB-2024-Friday'!V821,0),"")</f>
        <v/>
      </c>
    </row>
    <row r="820" spans="1:15" x14ac:dyDescent="0.25">
      <c r="A820" t="str">
        <f>IF('BB-2024-Friday'!AJ822&lt;&gt;"",'BB-2024-Friday'!AJ822,"")</f>
        <v/>
      </c>
      <c r="B820" t="str">
        <f>IF('BB-2024-Friday'!AJ822&lt;&gt;"",'BB-2024-Friday'!AR822,"")</f>
        <v/>
      </c>
      <c r="C820" t="str">
        <f>IF('BB-2024-Friday'!AJ822="m","v","a")</f>
        <v>a</v>
      </c>
      <c r="D820" s="92" t="str">
        <f>IF('BB-2024-Friday'!AJ822&lt;&gt;"",'BB-2024-Friday'!AI822,"")</f>
        <v/>
      </c>
      <c r="E820" s="119" t="str">
        <f>IF('BB-2024-Friday'!$AJ822&lt;&gt;"",IF('BB-2024-Friday'!$AJ822="t",0,'BB-2024-Friday'!AM822),"")</f>
        <v/>
      </c>
      <c r="F820" s="119" t="str">
        <f>IF('BB-2024-Friday'!$AJ822&lt;&gt;"",IF('BB-2024-Friday'!$AJ822="t",0,'BB-2024-Friday'!AN822),"")</f>
        <v/>
      </c>
      <c r="G820" s="119" t="str">
        <f>IF('BB-2024-Friday'!$AJ822&lt;&gt;"",IF('BB-2024-Friday'!$AJ822="t",0,'BB-2024-Friday'!AO822),"")</f>
        <v/>
      </c>
      <c r="H820" s="119" t="str">
        <f>IF('BB-2024-Friday'!$AJ822&lt;&gt;"",IF('BB-2024-Friday'!$AJ822="t",0,'BB-2024-Friday'!AP822),"")</f>
        <v/>
      </c>
      <c r="I820" s="119" t="str">
        <f>IF('BB-2024-Friday'!$AJ822&lt;&gt;"",IF('BB-2024-Friday'!$AJ822="t",0,'BB-2024-Friday'!AQ822),"")</f>
        <v/>
      </c>
      <c r="J820" s="119" t="str">
        <f>IF('BB-2024-Friday'!$AJ822&lt;&gt;"",IF('BB-2024-Friday'!$AJ822="t",'BB-2024-Friday'!AM822,0),"")</f>
        <v/>
      </c>
      <c r="K820" s="119" t="str">
        <f>IF('BB-2024-Friday'!$AJ822&lt;&gt;"",IF('BB-2024-Friday'!$AJ822="t",'BB-2024-Friday'!AN822,0),"")</f>
        <v/>
      </c>
      <c r="L820" s="119" t="str">
        <f>IF('BB-2024-Friday'!$AJ822&lt;&gt;"",IF('BB-2024-Friday'!$AJ822="t",'BB-2024-Friday'!AO822,0),"")</f>
        <v/>
      </c>
      <c r="M820" s="119" t="str">
        <f>IF('BB-2024-Friday'!$AJ822&lt;&gt;"",IF('BB-2024-Friday'!$AJ822="t",'BB-2024-Friday'!AP822,0),"")</f>
        <v/>
      </c>
      <c r="N820" s="120" t="str">
        <f>IF('BB-2024-Friday'!$AJ822&lt;&gt;"",IF('BB-2024-Friday'!$AJ822="m",'BB-2024-Friday'!U822,0),"")</f>
        <v/>
      </c>
      <c r="O820" s="120" t="str">
        <f>IF('BB-2024-Friday'!$AJ822&lt;&gt;"",IF('BB-2024-Friday'!$AJ822="m",'BB-2024-Friday'!V822,0),"")</f>
        <v/>
      </c>
    </row>
    <row r="821" spans="1:15" x14ac:dyDescent="0.25">
      <c r="A821" t="str">
        <f>IF('BB-2024-Friday'!AJ823&lt;&gt;"",'BB-2024-Friday'!AJ823,"")</f>
        <v/>
      </c>
      <c r="B821" t="str">
        <f>IF('BB-2024-Friday'!AJ823&lt;&gt;"",'BB-2024-Friday'!AR823,"")</f>
        <v/>
      </c>
      <c r="C821" t="str">
        <f>IF('BB-2024-Friday'!AJ823="m","v","a")</f>
        <v>a</v>
      </c>
      <c r="D821" s="92" t="str">
        <f>IF('BB-2024-Friday'!AJ823&lt;&gt;"",'BB-2024-Friday'!AI823,"")</f>
        <v/>
      </c>
      <c r="E821" s="119" t="str">
        <f>IF('BB-2024-Friday'!$AJ823&lt;&gt;"",IF('BB-2024-Friday'!$AJ823="t",0,'BB-2024-Friday'!AM823),"")</f>
        <v/>
      </c>
      <c r="F821" s="119" t="str">
        <f>IF('BB-2024-Friday'!$AJ823&lt;&gt;"",IF('BB-2024-Friday'!$AJ823="t",0,'BB-2024-Friday'!AN823),"")</f>
        <v/>
      </c>
      <c r="G821" s="119" t="str">
        <f>IF('BB-2024-Friday'!$AJ823&lt;&gt;"",IF('BB-2024-Friday'!$AJ823="t",0,'BB-2024-Friday'!AO823),"")</f>
        <v/>
      </c>
      <c r="H821" s="119" t="str">
        <f>IF('BB-2024-Friday'!$AJ823&lt;&gt;"",IF('BB-2024-Friday'!$AJ823="t",0,'BB-2024-Friday'!AP823),"")</f>
        <v/>
      </c>
      <c r="I821" s="119" t="str">
        <f>IF('BB-2024-Friday'!$AJ823&lt;&gt;"",IF('BB-2024-Friday'!$AJ823="t",0,'BB-2024-Friday'!AQ823),"")</f>
        <v/>
      </c>
      <c r="J821" s="119" t="str">
        <f>IF('BB-2024-Friday'!$AJ823&lt;&gt;"",IF('BB-2024-Friday'!$AJ823="t",'BB-2024-Friday'!AM823,0),"")</f>
        <v/>
      </c>
      <c r="K821" s="119" t="str">
        <f>IF('BB-2024-Friday'!$AJ823&lt;&gt;"",IF('BB-2024-Friday'!$AJ823="t",'BB-2024-Friday'!AN823,0),"")</f>
        <v/>
      </c>
      <c r="L821" s="119" t="str">
        <f>IF('BB-2024-Friday'!$AJ823&lt;&gt;"",IF('BB-2024-Friday'!$AJ823="t",'BB-2024-Friday'!AO823,0),"")</f>
        <v/>
      </c>
      <c r="M821" s="119" t="str">
        <f>IF('BB-2024-Friday'!$AJ823&lt;&gt;"",IF('BB-2024-Friday'!$AJ823="t",'BB-2024-Friday'!AP823,0),"")</f>
        <v/>
      </c>
      <c r="N821" s="120" t="str">
        <f>IF('BB-2024-Friday'!$AJ823&lt;&gt;"",IF('BB-2024-Friday'!$AJ823="m",'BB-2024-Friday'!U823,0),"")</f>
        <v/>
      </c>
      <c r="O821" s="120" t="str">
        <f>IF('BB-2024-Friday'!$AJ823&lt;&gt;"",IF('BB-2024-Friday'!$AJ823="m",'BB-2024-Friday'!V823,0),"")</f>
        <v/>
      </c>
    </row>
    <row r="822" spans="1:15" x14ac:dyDescent="0.25">
      <c r="A822" t="str">
        <f>IF('BB-2024-Friday'!AJ824&lt;&gt;"",'BB-2024-Friday'!AJ824,"")</f>
        <v/>
      </c>
      <c r="B822" t="str">
        <f>IF('BB-2024-Friday'!AJ824&lt;&gt;"",'BB-2024-Friday'!AR824,"")</f>
        <v/>
      </c>
      <c r="C822" t="str">
        <f>IF('BB-2024-Friday'!AJ824="m","v","a")</f>
        <v>a</v>
      </c>
      <c r="D822" s="92" t="str">
        <f>IF('BB-2024-Friday'!AJ824&lt;&gt;"",'BB-2024-Friday'!AI824,"")</f>
        <v/>
      </c>
      <c r="E822" s="119" t="str">
        <f>IF('BB-2024-Friday'!$AJ824&lt;&gt;"",IF('BB-2024-Friday'!$AJ824="t",0,'BB-2024-Friday'!AM824),"")</f>
        <v/>
      </c>
      <c r="F822" s="119" t="str">
        <f>IF('BB-2024-Friday'!$AJ824&lt;&gt;"",IF('BB-2024-Friday'!$AJ824="t",0,'BB-2024-Friday'!AN824),"")</f>
        <v/>
      </c>
      <c r="G822" s="119" t="str">
        <f>IF('BB-2024-Friday'!$AJ824&lt;&gt;"",IF('BB-2024-Friday'!$AJ824="t",0,'BB-2024-Friday'!AO824),"")</f>
        <v/>
      </c>
      <c r="H822" s="119" t="str">
        <f>IF('BB-2024-Friday'!$AJ824&lt;&gt;"",IF('BB-2024-Friday'!$AJ824="t",0,'BB-2024-Friday'!AP824),"")</f>
        <v/>
      </c>
      <c r="I822" s="119" t="str">
        <f>IF('BB-2024-Friday'!$AJ824&lt;&gt;"",IF('BB-2024-Friday'!$AJ824="t",0,'BB-2024-Friday'!AQ824),"")</f>
        <v/>
      </c>
      <c r="J822" s="119" t="str">
        <f>IF('BB-2024-Friday'!$AJ824&lt;&gt;"",IF('BB-2024-Friday'!$AJ824="t",'BB-2024-Friday'!AM824,0),"")</f>
        <v/>
      </c>
      <c r="K822" s="119" t="str">
        <f>IF('BB-2024-Friday'!$AJ824&lt;&gt;"",IF('BB-2024-Friday'!$AJ824="t",'BB-2024-Friday'!AN824,0),"")</f>
        <v/>
      </c>
      <c r="L822" s="119" t="str">
        <f>IF('BB-2024-Friday'!$AJ824&lt;&gt;"",IF('BB-2024-Friday'!$AJ824="t",'BB-2024-Friday'!AO824,0),"")</f>
        <v/>
      </c>
      <c r="M822" s="119" t="str">
        <f>IF('BB-2024-Friday'!$AJ824&lt;&gt;"",IF('BB-2024-Friday'!$AJ824="t",'BB-2024-Friday'!AP824,0),"")</f>
        <v/>
      </c>
      <c r="N822" s="120" t="str">
        <f>IF('BB-2024-Friday'!$AJ824&lt;&gt;"",IF('BB-2024-Friday'!$AJ824="m",'BB-2024-Friday'!U824,0),"")</f>
        <v/>
      </c>
      <c r="O822" s="120" t="str">
        <f>IF('BB-2024-Friday'!$AJ824&lt;&gt;"",IF('BB-2024-Friday'!$AJ824="m",'BB-2024-Friday'!V824,0),"")</f>
        <v/>
      </c>
    </row>
    <row r="823" spans="1:15" x14ac:dyDescent="0.25">
      <c r="A823" t="str">
        <f>IF('BB-2024-Friday'!AJ825&lt;&gt;"",'BB-2024-Friday'!AJ825,"")</f>
        <v/>
      </c>
      <c r="B823" t="str">
        <f>IF('BB-2024-Friday'!AJ825&lt;&gt;"",'BB-2024-Friday'!AR825,"")</f>
        <v/>
      </c>
      <c r="C823" t="str">
        <f>IF('BB-2024-Friday'!AJ825="m","v","a")</f>
        <v>a</v>
      </c>
      <c r="D823" s="92" t="str">
        <f>IF('BB-2024-Friday'!AJ825&lt;&gt;"",'BB-2024-Friday'!AI825,"")</f>
        <v/>
      </c>
      <c r="E823" s="119" t="str">
        <f>IF('BB-2024-Friday'!$AJ825&lt;&gt;"",IF('BB-2024-Friday'!$AJ825="t",0,'BB-2024-Friday'!AM825),"")</f>
        <v/>
      </c>
      <c r="F823" s="119" t="str">
        <f>IF('BB-2024-Friday'!$AJ825&lt;&gt;"",IF('BB-2024-Friday'!$AJ825="t",0,'BB-2024-Friday'!AN825),"")</f>
        <v/>
      </c>
      <c r="G823" s="119" t="str">
        <f>IF('BB-2024-Friday'!$AJ825&lt;&gt;"",IF('BB-2024-Friday'!$AJ825="t",0,'BB-2024-Friday'!AO825),"")</f>
        <v/>
      </c>
      <c r="H823" s="119" t="str">
        <f>IF('BB-2024-Friday'!$AJ825&lt;&gt;"",IF('BB-2024-Friday'!$AJ825="t",0,'BB-2024-Friday'!AP825),"")</f>
        <v/>
      </c>
      <c r="I823" s="119" t="str">
        <f>IF('BB-2024-Friday'!$AJ825&lt;&gt;"",IF('BB-2024-Friday'!$AJ825="t",0,'BB-2024-Friday'!AQ825),"")</f>
        <v/>
      </c>
      <c r="J823" s="119" t="str">
        <f>IF('BB-2024-Friday'!$AJ825&lt;&gt;"",IF('BB-2024-Friday'!$AJ825="t",'BB-2024-Friday'!AM825,0),"")</f>
        <v/>
      </c>
      <c r="K823" s="119" t="str">
        <f>IF('BB-2024-Friday'!$AJ825&lt;&gt;"",IF('BB-2024-Friday'!$AJ825="t",'BB-2024-Friday'!AN825,0),"")</f>
        <v/>
      </c>
      <c r="L823" s="119" t="str">
        <f>IF('BB-2024-Friday'!$AJ825&lt;&gt;"",IF('BB-2024-Friday'!$AJ825="t",'BB-2024-Friday'!AO825,0),"")</f>
        <v/>
      </c>
      <c r="M823" s="119" t="str">
        <f>IF('BB-2024-Friday'!$AJ825&lt;&gt;"",IF('BB-2024-Friday'!$AJ825="t",'BB-2024-Friday'!AP825,0),"")</f>
        <v/>
      </c>
      <c r="N823" s="120" t="str">
        <f>IF('BB-2024-Friday'!$AJ825&lt;&gt;"",IF('BB-2024-Friday'!$AJ825="m",'BB-2024-Friday'!U825,0),"")</f>
        <v/>
      </c>
      <c r="O823" s="120" t="str">
        <f>IF('BB-2024-Friday'!$AJ825&lt;&gt;"",IF('BB-2024-Friday'!$AJ825="m",'BB-2024-Friday'!V825,0),"")</f>
        <v/>
      </c>
    </row>
    <row r="824" spans="1:15" x14ac:dyDescent="0.25">
      <c r="A824" t="str">
        <f>IF('BB-2024-Friday'!AJ826&lt;&gt;"",'BB-2024-Friday'!AJ826,"")</f>
        <v/>
      </c>
      <c r="B824" t="str">
        <f>IF('BB-2024-Friday'!AJ826&lt;&gt;"",'BB-2024-Friday'!AR826,"")</f>
        <v/>
      </c>
      <c r="C824" t="str">
        <f>IF('BB-2024-Friday'!AJ826="m","v","a")</f>
        <v>a</v>
      </c>
      <c r="D824" s="92" t="str">
        <f>IF('BB-2024-Friday'!AJ826&lt;&gt;"",'BB-2024-Friday'!AI826,"")</f>
        <v/>
      </c>
      <c r="E824" s="119" t="str">
        <f>IF('BB-2024-Friday'!$AJ826&lt;&gt;"",IF('BB-2024-Friday'!$AJ826="t",0,'BB-2024-Friday'!AM826),"")</f>
        <v/>
      </c>
      <c r="F824" s="119" t="str">
        <f>IF('BB-2024-Friday'!$AJ826&lt;&gt;"",IF('BB-2024-Friday'!$AJ826="t",0,'BB-2024-Friday'!AN826),"")</f>
        <v/>
      </c>
      <c r="G824" s="119" t="str">
        <f>IF('BB-2024-Friday'!$AJ826&lt;&gt;"",IF('BB-2024-Friday'!$AJ826="t",0,'BB-2024-Friday'!AO826),"")</f>
        <v/>
      </c>
      <c r="H824" s="119" t="str">
        <f>IF('BB-2024-Friday'!$AJ826&lt;&gt;"",IF('BB-2024-Friday'!$AJ826="t",0,'BB-2024-Friday'!AP826),"")</f>
        <v/>
      </c>
      <c r="I824" s="119" t="str">
        <f>IF('BB-2024-Friday'!$AJ826&lt;&gt;"",IF('BB-2024-Friday'!$AJ826="t",0,'BB-2024-Friday'!AQ826),"")</f>
        <v/>
      </c>
      <c r="J824" s="119" t="str">
        <f>IF('BB-2024-Friday'!$AJ826&lt;&gt;"",IF('BB-2024-Friday'!$AJ826="t",'BB-2024-Friday'!AM826,0),"")</f>
        <v/>
      </c>
      <c r="K824" s="119" t="str">
        <f>IF('BB-2024-Friday'!$AJ826&lt;&gt;"",IF('BB-2024-Friday'!$AJ826="t",'BB-2024-Friday'!AN826,0),"")</f>
        <v/>
      </c>
      <c r="L824" s="119" t="str">
        <f>IF('BB-2024-Friday'!$AJ826&lt;&gt;"",IF('BB-2024-Friday'!$AJ826="t",'BB-2024-Friday'!AO826,0),"")</f>
        <v/>
      </c>
      <c r="M824" s="119" t="str">
        <f>IF('BB-2024-Friday'!$AJ826&lt;&gt;"",IF('BB-2024-Friday'!$AJ826="t",'BB-2024-Friday'!AP826,0),"")</f>
        <v/>
      </c>
      <c r="N824" s="120" t="str">
        <f>IF('BB-2024-Friday'!$AJ826&lt;&gt;"",IF('BB-2024-Friday'!$AJ826="m",'BB-2024-Friday'!U826,0),"")</f>
        <v/>
      </c>
      <c r="O824" s="120" t="str">
        <f>IF('BB-2024-Friday'!$AJ826&lt;&gt;"",IF('BB-2024-Friday'!$AJ826="m",'BB-2024-Friday'!V826,0),"")</f>
        <v/>
      </c>
    </row>
    <row r="825" spans="1:15" x14ac:dyDescent="0.25">
      <c r="A825" t="str">
        <f>IF('BB-2024-Friday'!AJ827&lt;&gt;"",'BB-2024-Friday'!AJ827,"")</f>
        <v/>
      </c>
      <c r="B825" t="str">
        <f>IF('BB-2024-Friday'!AJ827&lt;&gt;"",'BB-2024-Friday'!AR827,"")</f>
        <v/>
      </c>
      <c r="C825" t="str">
        <f>IF('BB-2024-Friday'!AJ827="m","v","a")</f>
        <v>a</v>
      </c>
      <c r="D825" s="92" t="str">
        <f>IF('BB-2024-Friday'!AJ827&lt;&gt;"",'BB-2024-Friday'!AI827,"")</f>
        <v/>
      </c>
      <c r="E825" s="119" t="str">
        <f>IF('BB-2024-Friday'!$AJ827&lt;&gt;"",IF('BB-2024-Friday'!$AJ827="t",0,'BB-2024-Friday'!AM827),"")</f>
        <v/>
      </c>
      <c r="F825" s="119" t="str">
        <f>IF('BB-2024-Friday'!$AJ827&lt;&gt;"",IF('BB-2024-Friday'!$AJ827="t",0,'BB-2024-Friday'!AN827),"")</f>
        <v/>
      </c>
      <c r="G825" s="119" t="str">
        <f>IF('BB-2024-Friday'!$AJ827&lt;&gt;"",IF('BB-2024-Friday'!$AJ827="t",0,'BB-2024-Friday'!AO827),"")</f>
        <v/>
      </c>
      <c r="H825" s="119" t="str">
        <f>IF('BB-2024-Friday'!$AJ827&lt;&gt;"",IF('BB-2024-Friday'!$AJ827="t",0,'BB-2024-Friday'!AP827),"")</f>
        <v/>
      </c>
      <c r="I825" s="119" t="str">
        <f>IF('BB-2024-Friday'!$AJ827&lt;&gt;"",IF('BB-2024-Friday'!$AJ827="t",0,'BB-2024-Friday'!AQ827),"")</f>
        <v/>
      </c>
      <c r="J825" s="119" t="str">
        <f>IF('BB-2024-Friday'!$AJ827&lt;&gt;"",IF('BB-2024-Friday'!$AJ827="t",'BB-2024-Friday'!AM827,0),"")</f>
        <v/>
      </c>
      <c r="K825" s="119" t="str">
        <f>IF('BB-2024-Friday'!$AJ827&lt;&gt;"",IF('BB-2024-Friday'!$AJ827="t",'BB-2024-Friday'!AN827,0),"")</f>
        <v/>
      </c>
      <c r="L825" s="119" t="str">
        <f>IF('BB-2024-Friday'!$AJ827&lt;&gt;"",IF('BB-2024-Friday'!$AJ827="t",'BB-2024-Friday'!AO827,0),"")</f>
        <v/>
      </c>
      <c r="M825" s="119" t="str">
        <f>IF('BB-2024-Friday'!$AJ827&lt;&gt;"",IF('BB-2024-Friday'!$AJ827="t",'BB-2024-Friday'!AP827,0),"")</f>
        <v/>
      </c>
      <c r="N825" s="120" t="str">
        <f>IF('BB-2024-Friday'!$AJ827&lt;&gt;"",IF('BB-2024-Friday'!$AJ827="m",'BB-2024-Friday'!U827,0),"")</f>
        <v/>
      </c>
      <c r="O825" s="120" t="str">
        <f>IF('BB-2024-Friday'!$AJ827&lt;&gt;"",IF('BB-2024-Friday'!$AJ827="m",'BB-2024-Friday'!V827,0),"")</f>
        <v/>
      </c>
    </row>
    <row r="826" spans="1:15" x14ac:dyDescent="0.25">
      <c r="A826" t="str">
        <f>IF('BB-2024-Friday'!AJ828&lt;&gt;"",'BB-2024-Friday'!AJ828,"")</f>
        <v/>
      </c>
      <c r="B826" t="str">
        <f>IF('BB-2024-Friday'!AJ828&lt;&gt;"",'BB-2024-Friday'!AR828,"")</f>
        <v/>
      </c>
      <c r="C826" t="str">
        <f>IF('BB-2024-Friday'!AJ828="m","v","a")</f>
        <v>a</v>
      </c>
      <c r="D826" s="92" t="str">
        <f>IF('BB-2024-Friday'!AJ828&lt;&gt;"",'BB-2024-Friday'!AI828,"")</f>
        <v/>
      </c>
      <c r="E826" s="119" t="str">
        <f>IF('BB-2024-Friday'!$AJ828&lt;&gt;"",IF('BB-2024-Friday'!$AJ828="t",0,'BB-2024-Friday'!AM828),"")</f>
        <v/>
      </c>
      <c r="F826" s="119" t="str">
        <f>IF('BB-2024-Friday'!$AJ828&lt;&gt;"",IF('BB-2024-Friday'!$AJ828="t",0,'BB-2024-Friday'!AN828),"")</f>
        <v/>
      </c>
      <c r="G826" s="119" t="str">
        <f>IF('BB-2024-Friday'!$AJ828&lt;&gt;"",IF('BB-2024-Friday'!$AJ828="t",0,'BB-2024-Friday'!AO828),"")</f>
        <v/>
      </c>
      <c r="H826" s="119" t="str">
        <f>IF('BB-2024-Friday'!$AJ828&lt;&gt;"",IF('BB-2024-Friday'!$AJ828="t",0,'BB-2024-Friday'!AP828),"")</f>
        <v/>
      </c>
      <c r="I826" s="119" t="str">
        <f>IF('BB-2024-Friday'!$AJ828&lt;&gt;"",IF('BB-2024-Friday'!$AJ828="t",0,'BB-2024-Friday'!AQ828),"")</f>
        <v/>
      </c>
      <c r="J826" s="119" t="str">
        <f>IF('BB-2024-Friday'!$AJ828&lt;&gt;"",IF('BB-2024-Friday'!$AJ828="t",'BB-2024-Friday'!AM828,0),"")</f>
        <v/>
      </c>
      <c r="K826" s="119" t="str">
        <f>IF('BB-2024-Friday'!$AJ828&lt;&gt;"",IF('BB-2024-Friday'!$AJ828="t",'BB-2024-Friday'!AN828,0),"")</f>
        <v/>
      </c>
      <c r="L826" s="119" t="str">
        <f>IF('BB-2024-Friday'!$AJ828&lt;&gt;"",IF('BB-2024-Friday'!$AJ828="t",'BB-2024-Friday'!AO828,0),"")</f>
        <v/>
      </c>
      <c r="M826" s="119" t="str">
        <f>IF('BB-2024-Friday'!$AJ828&lt;&gt;"",IF('BB-2024-Friday'!$AJ828="t",'BB-2024-Friday'!AP828,0),"")</f>
        <v/>
      </c>
      <c r="N826" s="120" t="str">
        <f>IF('BB-2024-Friday'!$AJ828&lt;&gt;"",IF('BB-2024-Friday'!$AJ828="m",'BB-2024-Friday'!U828,0),"")</f>
        <v/>
      </c>
      <c r="O826" s="120" t="str">
        <f>IF('BB-2024-Friday'!$AJ828&lt;&gt;"",IF('BB-2024-Friday'!$AJ828="m",'BB-2024-Friday'!V828,0),"")</f>
        <v/>
      </c>
    </row>
    <row r="827" spans="1:15" x14ac:dyDescent="0.25">
      <c r="A827" t="str">
        <f>IF('BB-2024-Friday'!AJ829&lt;&gt;"",'BB-2024-Friday'!AJ829,"")</f>
        <v>m</v>
      </c>
      <c r="B827" t="str">
        <f>IF('BB-2024-Friday'!AJ829&lt;&gt;"",'BB-2024-Friday'!AR829,"")</f>
        <v xml:space="preserve">Control @ 100 Speed limit. Dot on pole and rd. </v>
      </c>
      <c r="C827" t="str">
        <f>IF('BB-2024-Friday'!AJ829="m","v","a")</f>
        <v>v</v>
      </c>
      <c r="D827" s="92">
        <f>IF('BB-2024-Friday'!AJ829&lt;&gt;"",'BB-2024-Friday'!AI829,"")</f>
        <v>296.67</v>
      </c>
      <c r="E827" s="119">
        <f>IF('BB-2024-Friday'!$AJ829&lt;&gt;"",IF('BB-2024-Friday'!$AJ829="t",0,'BB-2024-Friday'!AM829),"")</f>
        <v>41</v>
      </c>
      <c r="F827" s="119">
        <f>IF('BB-2024-Friday'!$AJ829&lt;&gt;"",IF('BB-2024-Friday'!$AJ829="t",0,'BB-2024-Friday'!AN829),"")</f>
        <v>49</v>
      </c>
      <c r="G827" s="119">
        <f>IF('BB-2024-Friday'!$AJ829&lt;&gt;"",IF('BB-2024-Friday'!$AJ829="t",0,'BB-2024-Friday'!AO829),"")</f>
        <v>59</v>
      </c>
      <c r="H827" s="119">
        <f>IF('BB-2024-Friday'!$AJ829&lt;&gt;"",IF('BB-2024-Friday'!$AJ829="t",0,'BB-2024-Friday'!AP829),"")</f>
        <v>68</v>
      </c>
      <c r="I827" s="119" t="str">
        <f>IF('BB-2024-Friday'!$AJ829&lt;&gt;"",IF('BB-2024-Friday'!$AJ829="t",0,'BB-2024-Friday'!AQ829),"")</f>
        <v>100</v>
      </c>
      <c r="J827" s="119">
        <f>IF('BB-2024-Friday'!$AJ829&lt;&gt;"",IF('BB-2024-Friday'!$AJ829="t",'BB-2024-Friday'!AM829,0),"")</f>
        <v>0</v>
      </c>
      <c r="K827" s="119">
        <f>IF('BB-2024-Friday'!$AJ829&lt;&gt;"",IF('BB-2024-Friday'!$AJ829="t",'BB-2024-Friday'!AN829,0),"")</f>
        <v>0</v>
      </c>
      <c r="L827" s="119">
        <f>IF('BB-2024-Friday'!$AJ829&lt;&gt;"",IF('BB-2024-Friday'!$AJ829="t",'BB-2024-Friday'!AO829,0),"")</f>
        <v>0</v>
      </c>
      <c r="M827" s="119">
        <f>IF('BB-2024-Friday'!$AJ829&lt;&gt;"",IF('BB-2024-Friday'!$AJ829="t",'BB-2024-Friday'!AP829,0),"")</f>
        <v>0</v>
      </c>
      <c r="N827" s="120">
        <f>IF('BB-2024-Friday'!$AJ829&lt;&gt;"",IF('BB-2024-Friday'!$AJ829="m",'BB-2024-Friday'!U829,0),"")</f>
        <v>28.153379999999999</v>
      </c>
      <c r="O827" s="120">
        <f>IF('BB-2024-Friday'!$AJ829&lt;&gt;"",IF('BB-2024-Friday'!$AJ829="m",'BB-2024-Friday'!V829,0),"")</f>
        <v>29.969429999999999</v>
      </c>
    </row>
    <row r="828" spans="1:15" x14ac:dyDescent="0.25">
      <c r="A828" t="str">
        <f>IF('BB-2024-Friday'!AJ830&lt;&gt;"",'BB-2024-Friday'!AJ830,"")</f>
        <v/>
      </c>
      <c r="B828" t="str">
        <f>IF('BB-2024-Friday'!AJ830&lt;&gt;"",'BB-2024-Friday'!AR830,"")</f>
        <v/>
      </c>
      <c r="C828" t="str">
        <f>IF('BB-2024-Friday'!AJ830="m","v","a")</f>
        <v>a</v>
      </c>
      <c r="D828" s="92" t="str">
        <f>IF('BB-2024-Friday'!AJ830&lt;&gt;"",'BB-2024-Friday'!AI830,"")</f>
        <v/>
      </c>
      <c r="E828" s="119" t="str">
        <f>IF('BB-2024-Friday'!$AJ830&lt;&gt;"",IF('BB-2024-Friday'!$AJ830="t",0,'BB-2024-Friday'!AM830),"")</f>
        <v/>
      </c>
      <c r="F828" s="119" t="str">
        <f>IF('BB-2024-Friday'!$AJ830&lt;&gt;"",IF('BB-2024-Friday'!$AJ830="t",0,'BB-2024-Friday'!AN830),"")</f>
        <v/>
      </c>
      <c r="G828" s="119" t="str">
        <f>IF('BB-2024-Friday'!$AJ830&lt;&gt;"",IF('BB-2024-Friday'!$AJ830="t",0,'BB-2024-Friday'!AO830),"")</f>
        <v/>
      </c>
      <c r="H828" s="119" t="str">
        <f>IF('BB-2024-Friday'!$AJ830&lt;&gt;"",IF('BB-2024-Friday'!$AJ830="t",0,'BB-2024-Friday'!AP830),"")</f>
        <v/>
      </c>
      <c r="I828" s="119" t="str">
        <f>IF('BB-2024-Friday'!$AJ830&lt;&gt;"",IF('BB-2024-Friday'!$AJ830="t",0,'BB-2024-Friday'!AQ830),"")</f>
        <v/>
      </c>
      <c r="J828" s="119" t="str">
        <f>IF('BB-2024-Friday'!$AJ830&lt;&gt;"",IF('BB-2024-Friday'!$AJ830="t",'BB-2024-Friday'!AM830,0),"")</f>
        <v/>
      </c>
      <c r="K828" s="119" t="str">
        <f>IF('BB-2024-Friday'!$AJ830&lt;&gt;"",IF('BB-2024-Friday'!$AJ830="t",'BB-2024-Friday'!AN830,0),"")</f>
        <v/>
      </c>
      <c r="L828" s="119" t="str">
        <f>IF('BB-2024-Friday'!$AJ830&lt;&gt;"",IF('BB-2024-Friday'!$AJ830="t",'BB-2024-Friday'!AO830,0),"")</f>
        <v/>
      </c>
      <c r="M828" s="119" t="str">
        <f>IF('BB-2024-Friday'!$AJ830&lt;&gt;"",IF('BB-2024-Friday'!$AJ830="t",'BB-2024-Friday'!AP830,0),"")</f>
        <v/>
      </c>
      <c r="N828" s="120" t="str">
        <f>IF('BB-2024-Friday'!$AJ830&lt;&gt;"",IF('BB-2024-Friday'!$AJ830="m",'BB-2024-Friday'!U830,0),"")</f>
        <v/>
      </c>
      <c r="O828" s="120" t="str">
        <f>IF('BB-2024-Friday'!$AJ830&lt;&gt;"",IF('BB-2024-Friday'!$AJ830="m",'BB-2024-Friday'!V830,0),"")</f>
        <v/>
      </c>
    </row>
    <row r="829" spans="1:15" x14ac:dyDescent="0.25">
      <c r="A829" t="str">
        <f>IF('BB-2024-Friday'!AJ831&lt;&gt;"",'BB-2024-Friday'!AJ831,"")</f>
        <v>f</v>
      </c>
      <c r="B829" t="str">
        <f>IF('BB-2024-Friday'!AJ831&lt;&gt;"",'BB-2024-Friday'!AR831,"")</f>
        <v>Tree</v>
      </c>
      <c r="C829" t="str">
        <f>IF('BB-2024-Friday'!AJ831="m","v","a")</f>
        <v>a</v>
      </c>
      <c r="D829" s="92">
        <f>IF('BB-2024-Friday'!AJ831&lt;&gt;"",'BB-2024-Friday'!AI831,"")</f>
        <v>298.62</v>
      </c>
      <c r="E829" s="119">
        <f>IF('BB-2024-Friday'!$AJ831&lt;&gt;"",IF('BB-2024-Friday'!$AJ831="t",0,'BB-2024-Friday'!AM831),"")</f>
        <v>50</v>
      </c>
      <c r="F829" s="119">
        <f>IF('BB-2024-Friday'!$AJ831&lt;&gt;"",IF('BB-2024-Friday'!$AJ831="t",0,'BB-2024-Friday'!AN831),"")</f>
        <v>60</v>
      </c>
      <c r="G829" s="119">
        <f>IF('BB-2024-Friday'!$AJ831&lt;&gt;"",IF('BB-2024-Friday'!$AJ831="t",0,'BB-2024-Friday'!AO831),"")</f>
        <v>70</v>
      </c>
      <c r="H829" s="119">
        <f>IF('BB-2024-Friday'!$AJ831&lt;&gt;"",IF('BB-2024-Friday'!$AJ831="t",0,'BB-2024-Friday'!AP831),"")</f>
        <v>80</v>
      </c>
      <c r="I829" s="119" t="str">
        <f>IF('BB-2024-Friday'!$AJ831&lt;&gt;"",IF('BB-2024-Friday'!$AJ831="t",0,'BB-2024-Friday'!AQ831),"")</f>
        <v>100</v>
      </c>
      <c r="J829" s="119">
        <f>IF('BB-2024-Friday'!$AJ831&lt;&gt;"",IF('BB-2024-Friday'!$AJ831="t",'BB-2024-Friday'!AM831,0),"")</f>
        <v>0</v>
      </c>
      <c r="K829" s="119">
        <f>IF('BB-2024-Friday'!$AJ831&lt;&gt;"",IF('BB-2024-Friday'!$AJ831="t",'BB-2024-Friday'!AN831,0),"")</f>
        <v>0</v>
      </c>
      <c r="L829" s="119">
        <f>IF('BB-2024-Friday'!$AJ831&lt;&gt;"",IF('BB-2024-Friday'!$AJ831="t",'BB-2024-Friday'!AO831,0),"")</f>
        <v>0</v>
      </c>
      <c r="M829" s="119">
        <f>IF('BB-2024-Friday'!$AJ831&lt;&gt;"",IF('BB-2024-Friday'!$AJ831="t",'BB-2024-Friday'!AP831,0),"")</f>
        <v>0</v>
      </c>
      <c r="N829" s="120">
        <f>IF('BB-2024-Friday'!$AJ831&lt;&gt;"",IF('BB-2024-Friday'!$AJ831="m",'BB-2024-Friday'!U831,0),"")</f>
        <v>0</v>
      </c>
      <c r="O829" s="120">
        <f>IF('BB-2024-Friday'!$AJ831&lt;&gt;"",IF('BB-2024-Friday'!$AJ831="m",'BB-2024-Friday'!V831,0),"")</f>
        <v>0</v>
      </c>
    </row>
    <row r="830" spans="1:15" x14ac:dyDescent="0.25">
      <c r="A830" t="str">
        <f>IF('BB-2024-Friday'!AJ832&lt;&gt;"",'BB-2024-Friday'!AJ832,"")</f>
        <v/>
      </c>
      <c r="B830" t="str">
        <f>IF('BB-2024-Friday'!AJ832&lt;&gt;"",'BB-2024-Friday'!AR832,"")</f>
        <v/>
      </c>
      <c r="C830" t="str">
        <f>IF('BB-2024-Friday'!AJ832="m","v","a")</f>
        <v>a</v>
      </c>
      <c r="D830" s="92" t="str">
        <f>IF('BB-2024-Friday'!AJ832&lt;&gt;"",'BB-2024-Friday'!AI832,"")</f>
        <v/>
      </c>
      <c r="E830" s="119" t="str">
        <f>IF('BB-2024-Friday'!$AJ832&lt;&gt;"",IF('BB-2024-Friday'!$AJ832="t",0,'BB-2024-Friday'!AM832),"")</f>
        <v/>
      </c>
      <c r="F830" s="119" t="str">
        <f>IF('BB-2024-Friday'!$AJ832&lt;&gt;"",IF('BB-2024-Friday'!$AJ832="t",0,'BB-2024-Friday'!AN832),"")</f>
        <v/>
      </c>
      <c r="G830" s="119" t="str">
        <f>IF('BB-2024-Friday'!$AJ832&lt;&gt;"",IF('BB-2024-Friday'!$AJ832="t",0,'BB-2024-Friday'!AO832),"")</f>
        <v/>
      </c>
      <c r="H830" s="119" t="str">
        <f>IF('BB-2024-Friday'!$AJ832&lt;&gt;"",IF('BB-2024-Friday'!$AJ832="t",0,'BB-2024-Friday'!AP832),"")</f>
        <v/>
      </c>
      <c r="I830" s="119" t="str">
        <f>IF('BB-2024-Friday'!$AJ832&lt;&gt;"",IF('BB-2024-Friday'!$AJ832="t",0,'BB-2024-Friday'!AQ832),"")</f>
        <v/>
      </c>
      <c r="J830" s="119" t="str">
        <f>IF('BB-2024-Friday'!$AJ832&lt;&gt;"",IF('BB-2024-Friday'!$AJ832="t",'BB-2024-Friday'!AM832,0),"")</f>
        <v/>
      </c>
      <c r="K830" s="119" t="str">
        <f>IF('BB-2024-Friday'!$AJ832&lt;&gt;"",IF('BB-2024-Friday'!$AJ832="t",'BB-2024-Friday'!AN832,0),"")</f>
        <v/>
      </c>
      <c r="L830" s="119" t="str">
        <f>IF('BB-2024-Friday'!$AJ832&lt;&gt;"",IF('BB-2024-Friday'!$AJ832="t",'BB-2024-Friday'!AO832,0),"")</f>
        <v/>
      </c>
      <c r="M830" s="119" t="str">
        <f>IF('BB-2024-Friday'!$AJ832&lt;&gt;"",IF('BB-2024-Friday'!$AJ832="t",'BB-2024-Friday'!AP832,0),"")</f>
        <v/>
      </c>
      <c r="N830" s="120" t="str">
        <f>IF('BB-2024-Friday'!$AJ832&lt;&gt;"",IF('BB-2024-Friday'!$AJ832="m",'BB-2024-Friday'!U832,0),"")</f>
        <v/>
      </c>
      <c r="O830" s="120" t="str">
        <f>IF('BB-2024-Friday'!$AJ832&lt;&gt;"",IF('BB-2024-Friday'!$AJ832="m",'BB-2024-Friday'!V832,0),"")</f>
        <v/>
      </c>
    </row>
    <row r="831" spans="1:15" x14ac:dyDescent="0.25">
      <c r="A831" t="str">
        <f>IF('BB-2024-Friday'!AJ833&lt;&gt;"",'BB-2024-Friday'!AJ833,"")</f>
        <v>d</v>
      </c>
      <c r="B831" t="str">
        <f>IF('BB-2024-Friday'!AJ833&lt;&gt;"",'BB-2024-Friday'!AR833,"")</f>
        <v>Danger Plate at start of Amco Barrier</v>
      </c>
      <c r="C831" t="str">
        <f>IF('BB-2024-Friday'!AJ833="m","v","a")</f>
        <v>a</v>
      </c>
      <c r="D831" s="92">
        <f>IF('BB-2024-Friday'!AJ833&lt;&gt;"",'BB-2024-Friday'!AI833,"")</f>
        <v>298.88</v>
      </c>
      <c r="E831" s="119">
        <f>IF('BB-2024-Friday'!$AJ833&lt;&gt;"",IF('BB-2024-Friday'!$AJ833="t",0,'BB-2024-Friday'!AM833),"")</f>
        <v>40</v>
      </c>
      <c r="F831" s="119">
        <f>IF('BB-2024-Friday'!$AJ833&lt;&gt;"",IF('BB-2024-Friday'!$AJ833="t",0,'BB-2024-Friday'!AN833),"")</f>
        <v>45</v>
      </c>
      <c r="G831" s="119">
        <f>IF('BB-2024-Friday'!$AJ833&lt;&gt;"",IF('BB-2024-Friday'!$AJ833="t",0,'BB-2024-Friday'!AO833),"")</f>
        <v>50</v>
      </c>
      <c r="H831" s="119">
        <f>IF('BB-2024-Friday'!$AJ833&lt;&gt;"",IF('BB-2024-Friday'!$AJ833="t",0,'BB-2024-Friday'!AP833),"")</f>
        <v>54</v>
      </c>
      <c r="I831" s="119" t="str">
        <f>IF('BB-2024-Friday'!$AJ833&lt;&gt;"",IF('BB-2024-Friday'!$AJ833="t",0,'BB-2024-Friday'!AQ833),"")</f>
        <v>100</v>
      </c>
      <c r="J831" s="119">
        <f>IF('BB-2024-Friday'!$AJ833&lt;&gt;"",IF('BB-2024-Friday'!$AJ833="t",'BB-2024-Friday'!AM833,0),"")</f>
        <v>0</v>
      </c>
      <c r="K831" s="119">
        <f>IF('BB-2024-Friday'!$AJ833&lt;&gt;"",IF('BB-2024-Friday'!$AJ833="t",'BB-2024-Friday'!AN833,0),"")</f>
        <v>0</v>
      </c>
      <c r="L831" s="119">
        <f>IF('BB-2024-Friday'!$AJ833&lt;&gt;"",IF('BB-2024-Friday'!$AJ833="t",'BB-2024-Friday'!AO833,0),"")</f>
        <v>0</v>
      </c>
      <c r="M831" s="119">
        <f>IF('BB-2024-Friday'!$AJ833&lt;&gt;"",IF('BB-2024-Friday'!$AJ833="t",'BB-2024-Friday'!AP833,0),"")</f>
        <v>0</v>
      </c>
      <c r="N831" s="120">
        <f>IF('BB-2024-Friday'!$AJ833&lt;&gt;"",IF('BB-2024-Friday'!$AJ833="m",'BB-2024-Friday'!U833,0),"")</f>
        <v>0</v>
      </c>
      <c r="O831" s="120">
        <f>IF('BB-2024-Friday'!$AJ833&lt;&gt;"",IF('BB-2024-Friday'!$AJ833="m",'BB-2024-Friday'!V833,0),"")</f>
        <v>0</v>
      </c>
    </row>
    <row r="832" spans="1:15" x14ac:dyDescent="0.25">
      <c r="A832" t="str">
        <f>IF('BB-2024-Friday'!AJ834&lt;&gt;"",'BB-2024-Friday'!AJ834,"")</f>
        <v/>
      </c>
      <c r="B832" t="str">
        <f>IF('BB-2024-Friday'!AJ834&lt;&gt;"",'BB-2024-Friday'!AR834,"")</f>
        <v/>
      </c>
      <c r="C832" t="str">
        <f>IF('BB-2024-Friday'!AJ834="m","v","a")</f>
        <v>a</v>
      </c>
      <c r="D832" s="92" t="str">
        <f>IF('BB-2024-Friday'!AJ834&lt;&gt;"",'BB-2024-Friday'!AI834,"")</f>
        <v/>
      </c>
      <c r="E832" s="119" t="str">
        <f>IF('BB-2024-Friday'!$AJ834&lt;&gt;"",IF('BB-2024-Friday'!$AJ834="t",0,'BB-2024-Friday'!AM834),"")</f>
        <v/>
      </c>
      <c r="F832" s="119" t="str">
        <f>IF('BB-2024-Friday'!$AJ834&lt;&gt;"",IF('BB-2024-Friday'!$AJ834="t",0,'BB-2024-Friday'!AN834),"")</f>
        <v/>
      </c>
      <c r="G832" s="119" t="str">
        <f>IF('BB-2024-Friday'!$AJ834&lt;&gt;"",IF('BB-2024-Friday'!$AJ834="t",0,'BB-2024-Friday'!AO834),"")</f>
        <v/>
      </c>
      <c r="H832" s="119" t="str">
        <f>IF('BB-2024-Friday'!$AJ834&lt;&gt;"",IF('BB-2024-Friday'!$AJ834="t",0,'BB-2024-Friday'!AP834),"")</f>
        <v/>
      </c>
      <c r="I832" s="119" t="str">
        <f>IF('BB-2024-Friday'!$AJ834&lt;&gt;"",IF('BB-2024-Friday'!$AJ834="t",0,'BB-2024-Friday'!AQ834),"")</f>
        <v/>
      </c>
      <c r="J832" s="119" t="str">
        <f>IF('BB-2024-Friday'!$AJ834&lt;&gt;"",IF('BB-2024-Friday'!$AJ834="t",'BB-2024-Friday'!AM834,0),"")</f>
        <v/>
      </c>
      <c r="K832" s="119" t="str">
        <f>IF('BB-2024-Friday'!$AJ834&lt;&gt;"",IF('BB-2024-Friday'!$AJ834="t",'BB-2024-Friday'!AN834,0),"")</f>
        <v/>
      </c>
      <c r="L832" s="119" t="str">
        <f>IF('BB-2024-Friday'!$AJ834&lt;&gt;"",IF('BB-2024-Friday'!$AJ834="t",'BB-2024-Friday'!AO834,0),"")</f>
        <v/>
      </c>
      <c r="M832" s="119" t="str">
        <f>IF('BB-2024-Friday'!$AJ834&lt;&gt;"",IF('BB-2024-Friday'!$AJ834="t",'BB-2024-Friday'!AP834,0),"")</f>
        <v/>
      </c>
      <c r="N832" s="120" t="str">
        <f>IF('BB-2024-Friday'!$AJ834&lt;&gt;"",IF('BB-2024-Friday'!$AJ834="m",'BB-2024-Friday'!U834,0),"")</f>
        <v/>
      </c>
      <c r="O832" s="120" t="str">
        <f>IF('BB-2024-Friday'!$AJ834&lt;&gt;"",IF('BB-2024-Friday'!$AJ834="m",'BB-2024-Friday'!V834,0),"")</f>
        <v/>
      </c>
    </row>
    <row r="833" spans="1:15" x14ac:dyDescent="0.25">
      <c r="A833" t="str">
        <f>IF('BB-2024-Friday'!AJ835&lt;&gt;"",'BB-2024-Friday'!AJ835,"")</f>
        <v/>
      </c>
      <c r="B833" t="str">
        <f>IF('BB-2024-Friday'!AJ835&lt;&gt;"",'BB-2024-Friday'!AR835,"")</f>
        <v/>
      </c>
      <c r="C833" t="str">
        <f>IF('BB-2024-Friday'!AJ835="m","v","a")</f>
        <v>a</v>
      </c>
      <c r="D833" s="92" t="str">
        <f>IF('BB-2024-Friday'!AJ835&lt;&gt;"",'BB-2024-Friday'!AI835,"")</f>
        <v/>
      </c>
      <c r="E833" s="119" t="str">
        <f>IF('BB-2024-Friday'!$AJ835&lt;&gt;"",IF('BB-2024-Friday'!$AJ835="t",0,'BB-2024-Friday'!AM835),"")</f>
        <v/>
      </c>
      <c r="F833" s="119" t="str">
        <f>IF('BB-2024-Friday'!$AJ835&lt;&gt;"",IF('BB-2024-Friday'!$AJ835="t",0,'BB-2024-Friday'!AN835),"")</f>
        <v/>
      </c>
      <c r="G833" s="119" t="str">
        <f>IF('BB-2024-Friday'!$AJ835&lt;&gt;"",IF('BB-2024-Friday'!$AJ835="t",0,'BB-2024-Friday'!AO835),"")</f>
        <v/>
      </c>
      <c r="H833" s="119" t="str">
        <f>IF('BB-2024-Friday'!$AJ835&lt;&gt;"",IF('BB-2024-Friday'!$AJ835="t",0,'BB-2024-Friday'!AP835),"")</f>
        <v/>
      </c>
      <c r="I833" s="119" t="str">
        <f>IF('BB-2024-Friday'!$AJ835&lt;&gt;"",IF('BB-2024-Friday'!$AJ835="t",0,'BB-2024-Friday'!AQ835),"")</f>
        <v/>
      </c>
      <c r="J833" s="119" t="str">
        <f>IF('BB-2024-Friday'!$AJ835&lt;&gt;"",IF('BB-2024-Friday'!$AJ835="t",'BB-2024-Friday'!AM835,0),"")</f>
        <v/>
      </c>
      <c r="K833" s="119" t="str">
        <f>IF('BB-2024-Friday'!$AJ835&lt;&gt;"",IF('BB-2024-Friday'!$AJ835="t",'BB-2024-Friday'!AN835,0),"")</f>
        <v/>
      </c>
      <c r="L833" s="119" t="str">
        <f>IF('BB-2024-Friday'!$AJ835&lt;&gt;"",IF('BB-2024-Friday'!$AJ835="t",'BB-2024-Friday'!AO835,0),"")</f>
        <v/>
      </c>
      <c r="M833" s="119" t="str">
        <f>IF('BB-2024-Friday'!$AJ835&lt;&gt;"",IF('BB-2024-Friday'!$AJ835="t",'BB-2024-Friday'!AP835,0),"")</f>
        <v/>
      </c>
      <c r="N833" s="120" t="str">
        <f>IF('BB-2024-Friday'!$AJ835&lt;&gt;"",IF('BB-2024-Friday'!$AJ835="m",'BB-2024-Friday'!U835,0),"")</f>
        <v/>
      </c>
      <c r="O833" s="120" t="str">
        <f>IF('BB-2024-Friday'!$AJ835&lt;&gt;"",IF('BB-2024-Friday'!$AJ835="m",'BB-2024-Friday'!V835,0),"")</f>
        <v/>
      </c>
    </row>
    <row r="834" spans="1:15" x14ac:dyDescent="0.25">
      <c r="A834" t="str">
        <f>IF('BB-2024-Friday'!AJ836&lt;&gt;"",'BB-2024-Friday'!AJ836,"")</f>
        <v/>
      </c>
      <c r="B834" t="str">
        <f>IF('BB-2024-Friday'!AJ836&lt;&gt;"",'BB-2024-Friday'!AR836,"")</f>
        <v/>
      </c>
      <c r="C834" t="str">
        <f>IF('BB-2024-Friday'!AJ836="m","v","a")</f>
        <v>a</v>
      </c>
      <c r="D834" s="92" t="str">
        <f>IF('BB-2024-Friday'!AJ836&lt;&gt;"",'BB-2024-Friday'!AI836,"")</f>
        <v/>
      </c>
      <c r="E834" s="119" t="str">
        <f>IF('BB-2024-Friday'!$AJ836&lt;&gt;"",IF('BB-2024-Friday'!$AJ836="t",0,'BB-2024-Friday'!AM836),"")</f>
        <v/>
      </c>
      <c r="F834" s="119" t="str">
        <f>IF('BB-2024-Friday'!$AJ836&lt;&gt;"",IF('BB-2024-Friday'!$AJ836="t",0,'BB-2024-Friday'!AN836),"")</f>
        <v/>
      </c>
      <c r="G834" s="119" t="str">
        <f>IF('BB-2024-Friday'!$AJ836&lt;&gt;"",IF('BB-2024-Friday'!$AJ836="t",0,'BB-2024-Friday'!AO836),"")</f>
        <v/>
      </c>
      <c r="H834" s="119" t="str">
        <f>IF('BB-2024-Friday'!$AJ836&lt;&gt;"",IF('BB-2024-Friday'!$AJ836="t",0,'BB-2024-Friday'!AP836),"")</f>
        <v/>
      </c>
      <c r="I834" s="119" t="str">
        <f>IF('BB-2024-Friday'!$AJ836&lt;&gt;"",IF('BB-2024-Friday'!$AJ836="t",0,'BB-2024-Friday'!AQ836),"")</f>
        <v/>
      </c>
      <c r="J834" s="119" t="str">
        <f>IF('BB-2024-Friday'!$AJ836&lt;&gt;"",IF('BB-2024-Friday'!$AJ836="t",'BB-2024-Friday'!AM836,0),"")</f>
        <v/>
      </c>
      <c r="K834" s="119" t="str">
        <f>IF('BB-2024-Friday'!$AJ836&lt;&gt;"",IF('BB-2024-Friday'!$AJ836="t",'BB-2024-Friday'!AN836,0),"")</f>
        <v/>
      </c>
      <c r="L834" s="119" t="str">
        <f>IF('BB-2024-Friday'!$AJ836&lt;&gt;"",IF('BB-2024-Friday'!$AJ836="t",'BB-2024-Friday'!AO836,0),"")</f>
        <v/>
      </c>
      <c r="M834" s="119" t="str">
        <f>IF('BB-2024-Friday'!$AJ836&lt;&gt;"",IF('BB-2024-Friday'!$AJ836="t",'BB-2024-Friday'!AP836,0),"")</f>
        <v/>
      </c>
      <c r="N834" s="120" t="str">
        <f>IF('BB-2024-Friday'!$AJ836&lt;&gt;"",IF('BB-2024-Friday'!$AJ836="m",'BB-2024-Friday'!U836,0),"")</f>
        <v/>
      </c>
      <c r="O834" s="120" t="str">
        <f>IF('BB-2024-Friday'!$AJ836&lt;&gt;"",IF('BB-2024-Friday'!$AJ836="m",'BB-2024-Friday'!V836,0),"")</f>
        <v/>
      </c>
    </row>
    <row r="835" spans="1:15" x14ac:dyDescent="0.25">
      <c r="A835" t="str">
        <f>IF('BB-2024-Friday'!AJ837&lt;&gt;"",'BB-2024-Friday'!AJ837,"")</f>
        <v/>
      </c>
      <c r="B835" t="str">
        <f>IF('BB-2024-Friday'!AJ837&lt;&gt;"",'BB-2024-Friday'!AR837,"")</f>
        <v/>
      </c>
      <c r="C835" t="str">
        <f>IF('BB-2024-Friday'!AJ837="m","v","a")</f>
        <v>a</v>
      </c>
      <c r="D835" s="92" t="str">
        <f>IF('BB-2024-Friday'!AJ837&lt;&gt;"",'BB-2024-Friday'!AI837,"")</f>
        <v/>
      </c>
      <c r="E835" s="119" t="str">
        <f>IF('BB-2024-Friday'!$AJ837&lt;&gt;"",IF('BB-2024-Friday'!$AJ837="t",0,'BB-2024-Friday'!AM837),"")</f>
        <v/>
      </c>
      <c r="F835" s="119" t="str">
        <f>IF('BB-2024-Friday'!$AJ837&lt;&gt;"",IF('BB-2024-Friday'!$AJ837="t",0,'BB-2024-Friday'!AN837),"")</f>
        <v/>
      </c>
      <c r="G835" s="119" t="str">
        <f>IF('BB-2024-Friday'!$AJ837&lt;&gt;"",IF('BB-2024-Friday'!$AJ837="t",0,'BB-2024-Friday'!AO837),"")</f>
        <v/>
      </c>
      <c r="H835" s="119" t="str">
        <f>IF('BB-2024-Friday'!$AJ837&lt;&gt;"",IF('BB-2024-Friday'!$AJ837="t",0,'BB-2024-Friday'!AP837),"")</f>
        <v/>
      </c>
      <c r="I835" s="119" t="str">
        <f>IF('BB-2024-Friday'!$AJ837&lt;&gt;"",IF('BB-2024-Friday'!$AJ837="t",0,'BB-2024-Friday'!AQ837),"")</f>
        <v/>
      </c>
      <c r="J835" s="119" t="str">
        <f>IF('BB-2024-Friday'!$AJ837&lt;&gt;"",IF('BB-2024-Friday'!$AJ837="t",'BB-2024-Friday'!AM837,0),"")</f>
        <v/>
      </c>
      <c r="K835" s="119" t="str">
        <f>IF('BB-2024-Friday'!$AJ837&lt;&gt;"",IF('BB-2024-Friday'!$AJ837="t",'BB-2024-Friday'!AN837,0),"")</f>
        <v/>
      </c>
      <c r="L835" s="119" t="str">
        <f>IF('BB-2024-Friday'!$AJ837&lt;&gt;"",IF('BB-2024-Friday'!$AJ837="t",'BB-2024-Friday'!AO837,0),"")</f>
        <v/>
      </c>
      <c r="M835" s="119" t="str">
        <f>IF('BB-2024-Friday'!$AJ837&lt;&gt;"",IF('BB-2024-Friday'!$AJ837="t",'BB-2024-Friday'!AP837,0),"")</f>
        <v/>
      </c>
      <c r="N835" s="120" t="str">
        <f>IF('BB-2024-Friday'!$AJ837&lt;&gt;"",IF('BB-2024-Friday'!$AJ837="m",'BB-2024-Friday'!U837,0),"")</f>
        <v/>
      </c>
      <c r="O835" s="120" t="str">
        <f>IF('BB-2024-Friday'!$AJ837&lt;&gt;"",IF('BB-2024-Friday'!$AJ837="m",'BB-2024-Friday'!V837,0),"")</f>
        <v/>
      </c>
    </row>
    <row r="836" spans="1:15" x14ac:dyDescent="0.25">
      <c r="A836" t="str">
        <f>IF('BB-2024-Friday'!AJ838&lt;&gt;"",'BB-2024-Friday'!AJ838,"")</f>
        <v>f</v>
      </c>
      <c r="B836" t="str">
        <f>IF('BB-2024-Friday'!AJ838&lt;&gt;"",'BB-2024-Friday'!AR838,"")</f>
        <v>N11 Newcastle {Straight} / R68 Glencoe ,Dundee{ Right}.</v>
      </c>
      <c r="C836" t="str">
        <f>IF('BB-2024-Friday'!AJ838="m","v","a")</f>
        <v>a</v>
      </c>
      <c r="D836" s="92">
        <f>IF('BB-2024-Friday'!AJ838&lt;&gt;"",'BB-2024-Friday'!AI838,"")</f>
        <v>300.60000000000002</v>
      </c>
      <c r="E836" s="119">
        <f>IF('BB-2024-Friday'!$AJ838&lt;&gt;"",IF('BB-2024-Friday'!$AJ838="t",0,'BB-2024-Friday'!AM838),"")</f>
        <v>41</v>
      </c>
      <c r="F836" s="119">
        <f>IF('BB-2024-Friday'!$AJ838&lt;&gt;"",IF('BB-2024-Friday'!$AJ838="t",0,'BB-2024-Friday'!AN838),"")</f>
        <v>48</v>
      </c>
      <c r="G836" s="119">
        <f>IF('BB-2024-Friday'!$AJ838&lt;&gt;"",IF('BB-2024-Friday'!$AJ838="t",0,'BB-2024-Friday'!AO838),"")</f>
        <v>55</v>
      </c>
      <c r="H836" s="119">
        <f>IF('BB-2024-Friday'!$AJ838&lt;&gt;"",IF('BB-2024-Friday'!$AJ838="t",0,'BB-2024-Friday'!AP838),"")</f>
        <v>62</v>
      </c>
      <c r="I836" s="119" t="str">
        <f>IF('BB-2024-Friday'!$AJ838&lt;&gt;"",IF('BB-2024-Friday'!$AJ838="t",0,'BB-2024-Friday'!AQ838),"")</f>
        <v>100</v>
      </c>
      <c r="J836" s="119">
        <f>IF('BB-2024-Friday'!$AJ838&lt;&gt;"",IF('BB-2024-Friday'!$AJ838="t",'BB-2024-Friday'!AM838,0),"")</f>
        <v>0</v>
      </c>
      <c r="K836" s="119">
        <f>IF('BB-2024-Friday'!$AJ838&lt;&gt;"",IF('BB-2024-Friday'!$AJ838="t",'BB-2024-Friday'!AN838,0),"")</f>
        <v>0</v>
      </c>
      <c r="L836" s="119">
        <f>IF('BB-2024-Friday'!$AJ838&lt;&gt;"",IF('BB-2024-Friday'!$AJ838="t",'BB-2024-Friday'!AO838,0),"")</f>
        <v>0</v>
      </c>
      <c r="M836" s="119">
        <f>IF('BB-2024-Friday'!$AJ838&lt;&gt;"",IF('BB-2024-Friday'!$AJ838="t",'BB-2024-Friday'!AP838,0),"")</f>
        <v>0</v>
      </c>
      <c r="N836" s="120">
        <f>IF('BB-2024-Friday'!$AJ838&lt;&gt;"",IF('BB-2024-Friday'!$AJ838="m",'BB-2024-Friday'!U838,0),"")</f>
        <v>0</v>
      </c>
      <c r="O836" s="120">
        <f>IF('BB-2024-Friday'!$AJ838&lt;&gt;"",IF('BB-2024-Friday'!$AJ838="m",'BB-2024-Friday'!V838,0),"")</f>
        <v>0</v>
      </c>
    </row>
    <row r="837" spans="1:15" x14ac:dyDescent="0.25">
      <c r="A837" t="str">
        <f>IF('BB-2024-Friday'!AJ839&lt;&gt;"",'BB-2024-Friday'!AJ839,"")</f>
        <v/>
      </c>
      <c r="B837" t="str">
        <f>IF('BB-2024-Friday'!AJ839&lt;&gt;"",'BB-2024-Friday'!AR839,"")</f>
        <v/>
      </c>
      <c r="C837" t="str">
        <f>IF('BB-2024-Friday'!AJ839="m","v","a")</f>
        <v>a</v>
      </c>
      <c r="D837" s="92" t="str">
        <f>IF('BB-2024-Friday'!AJ839&lt;&gt;"",'BB-2024-Friday'!AI839,"")</f>
        <v/>
      </c>
      <c r="E837" s="119" t="str">
        <f>IF('BB-2024-Friday'!$AJ839&lt;&gt;"",IF('BB-2024-Friday'!$AJ839="t",0,'BB-2024-Friday'!AM839),"")</f>
        <v/>
      </c>
      <c r="F837" s="119" t="str">
        <f>IF('BB-2024-Friday'!$AJ839&lt;&gt;"",IF('BB-2024-Friday'!$AJ839="t",0,'BB-2024-Friday'!AN839),"")</f>
        <v/>
      </c>
      <c r="G837" s="119" t="str">
        <f>IF('BB-2024-Friday'!$AJ839&lt;&gt;"",IF('BB-2024-Friday'!$AJ839="t",0,'BB-2024-Friday'!AO839),"")</f>
        <v/>
      </c>
      <c r="H837" s="119" t="str">
        <f>IF('BB-2024-Friday'!$AJ839&lt;&gt;"",IF('BB-2024-Friday'!$AJ839="t",0,'BB-2024-Friday'!AP839),"")</f>
        <v/>
      </c>
      <c r="I837" s="119" t="str">
        <f>IF('BB-2024-Friday'!$AJ839&lt;&gt;"",IF('BB-2024-Friday'!$AJ839="t",0,'BB-2024-Friday'!AQ839),"")</f>
        <v/>
      </c>
      <c r="J837" s="119" t="str">
        <f>IF('BB-2024-Friday'!$AJ839&lt;&gt;"",IF('BB-2024-Friday'!$AJ839="t",'BB-2024-Friday'!AM839,0),"")</f>
        <v/>
      </c>
      <c r="K837" s="119" t="str">
        <f>IF('BB-2024-Friday'!$AJ839&lt;&gt;"",IF('BB-2024-Friday'!$AJ839="t",'BB-2024-Friday'!AN839,0),"")</f>
        <v/>
      </c>
      <c r="L837" s="119" t="str">
        <f>IF('BB-2024-Friday'!$AJ839&lt;&gt;"",IF('BB-2024-Friday'!$AJ839="t",'BB-2024-Friday'!AO839,0),"")</f>
        <v/>
      </c>
      <c r="M837" s="119" t="str">
        <f>IF('BB-2024-Friday'!$AJ839&lt;&gt;"",IF('BB-2024-Friday'!$AJ839="t",'BB-2024-Friday'!AP839,0),"")</f>
        <v/>
      </c>
      <c r="N837" s="120" t="str">
        <f>IF('BB-2024-Friday'!$AJ839&lt;&gt;"",IF('BB-2024-Friday'!$AJ839="m",'BB-2024-Friday'!U839,0),"")</f>
        <v/>
      </c>
      <c r="O837" s="120" t="str">
        <f>IF('BB-2024-Friday'!$AJ839&lt;&gt;"",IF('BB-2024-Friday'!$AJ839="m",'BB-2024-Friday'!V839,0),"")</f>
        <v/>
      </c>
    </row>
    <row r="838" spans="1:15" x14ac:dyDescent="0.25">
      <c r="A838" t="str">
        <f>IF('BB-2024-Friday'!AJ840&lt;&gt;"",'BB-2024-Friday'!AJ840,"")</f>
        <v/>
      </c>
      <c r="B838" t="str">
        <f>IF('BB-2024-Friday'!AJ840&lt;&gt;"",'BB-2024-Friday'!AR840,"")</f>
        <v/>
      </c>
      <c r="C838" t="str">
        <f>IF('BB-2024-Friday'!AJ840="m","v","a")</f>
        <v>a</v>
      </c>
      <c r="D838" s="92" t="str">
        <f>IF('BB-2024-Friday'!AJ840&lt;&gt;"",'BB-2024-Friday'!AI840,"")</f>
        <v/>
      </c>
      <c r="E838" s="119" t="str">
        <f>IF('BB-2024-Friday'!$AJ840&lt;&gt;"",IF('BB-2024-Friday'!$AJ840="t",0,'BB-2024-Friday'!AM840),"")</f>
        <v/>
      </c>
      <c r="F838" s="119" t="str">
        <f>IF('BB-2024-Friday'!$AJ840&lt;&gt;"",IF('BB-2024-Friday'!$AJ840="t",0,'BB-2024-Friday'!AN840),"")</f>
        <v/>
      </c>
      <c r="G838" s="119" t="str">
        <f>IF('BB-2024-Friday'!$AJ840&lt;&gt;"",IF('BB-2024-Friday'!$AJ840="t",0,'BB-2024-Friday'!AO840),"")</f>
        <v/>
      </c>
      <c r="H838" s="119" t="str">
        <f>IF('BB-2024-Friday'!$AJ840&lt;&gt;"",IF('BB-2024-Friday'!$AJ840="t",0,'BB-2024-Friday'!AP840),"")</f>
        <v/>
      </c>
      <c r="I838" s="119" t="str">
        <f>IF('BB-2024-Friday'!$AJ840&lt;&gt;"",IF('BB-2024-Friday'!$AJ840="t",0,'BB-2024-Friday'!AQ840),"")</f>
        <v/>
      </c>
      <c r="J838" s="119" t="str">
        <f>IF('BB-2024-Friday'!$AJ840&lt;&gt;"",IF('BB-2024-Friday'!$AJ840="t",'BB-2024-Friday'!AM840,0),"")</f>
        <v/>
      </c>
      <c r="K838" s="119" t="str">
        <f>IF('BB-2024-Friday'!$AJ840&lt;&gt;"",IF('BB-2024-Friday'!$AJ840="t",'BB-2024-Friday'!AN840,0),"")</f>
        <v/>
      </c>
      <c r="L838" s="119" t="str">
        <f>IF('BB-2024-Friday'!$AJ840&lt;&gt;"",IF('BB-2024-Friday'!$AJ840="t",'BB-2024-Friday'!AO840,0),"")</f>
        <v/>
      </c>
      <c r="M838" s="119" t="str">
        <f>IF('BB-2024-Friday'!$AJ840&lt;&gt;"",IF('BB-2024-Friday'!$AJ840="t",'BB-2024-Friday'!AP840,0),"")</f>
        <v/>
      </c>
      <c r="N838" s="120" t="str">
        <f>IF('BB-2024-Friday'!$AJ840&lt;&gt;"",IF('BB-2024-Friday'!$AJ840="m",'BB-2024-Friday'!U840,0),"")</f>
        <v/>
      </c>
      <c r="O838" s="120" t="str">
        <f>IF('BB-2024-Friday'!$AJ840&lt;&gt;"",IF('BB-2024-Friday'!$AJ840="m",'BB-2024-Friday'!V840,0),"")</f>
        <v/>
      </c>
    </row>
    <row r="839" spans="1:15" x14ac:dyDescent="0.25">
      <c r="A839" t="str">
        <f>IF('BB-2024-Friday'!AJ841&lt;&gt;"",'BB-2024-Friday'!AJ841,"")</f>
        <v/>
      </c>
      <c r="B839" t="str">
        <f>IF('BB-2024-Friday'!AJ841&lt;&gt;"",'BB-2024-Friday'!AR841,"")</f>
        <v/>
      </c>
      <c r="C839" t="str">
        <f>IF('BB-2024-Friday'!AJ841="m","v","a")</f>
        <v>a</v>
      </c>
      <c r="D839" s="92" t="str">
        <f>IF('BB-2024-Friday'!AJ841&lt;&gt;"",'BB-2024-Friday'!AI841,"")</f>
        <v/>
      </c>
      <c r="E839" s="119" t="str">
        <f>IF('BB-2024-Friday'!$AJ841&lt;&gt;"",IF('BB-2024-Friday'!$AJ841="t",0,'BB-2024-Friday'!AM841),"")</f>
        <v/>
      </c>
      <c r="F839" s="119" t="str">
        <f>IF('BB-2024-Friday'!$AJ841&lt;&gt;"",IF('BB-2024-Friday'!$AJ841="t",0,'BB-2024-Friday'!AN841),"")</f>
        <v/>
      </c>
      <c r="G839" s="119" t="str">
        <f>IF('BB-2024-Friday'!$AJ841&lt;&gt;"",IF('BB-2024-Friday'!$AJ841="t",0,'BB-2024-Friday'!AO841),"")</f>
        <v/>
      </c>
      <c r="H839" s="119" t="str">
        <f>IF('BB-2024-Friday'!$AJ841&lt;&gt;"",IF('BB-2024-Friday'!$AJ841="t",0,'BB-2024-Friday'!AP841),"")</f>
        <v/>
      </c>
      <c r="I839" s="119" t="str">
        <f>IF('BB-2024-Friday'!$AJ841&lt;&gt;"",IF('BB-2024-Friday'!$AJ841="t",0,'BB-2024-Friday'!AQ841),"")</f>
        <v/>
      </c>
      <c r="J839" s="119" t="str">
        <f>IF('BB-2024-Friday'!$AJ841&lt;&gt;"",IF('BB-2024-Friday'!$AJ841="t",'BB-2024-Friday'!AM841,0),"")</f>
        <v/>
      </c>
      <c r="K839" s="119" t="str">
        <f>IF('BB-2024-Friday'!$AJ841&lt;&gt;"",IF('BB-2024-Friday'!$AJ841="t",'BB-2024-Friday'!AN841,0),"")</f>
        <v/>
      </c>
      <c r="L839" s="119" t="str">
        <f>IF('BB-2024-Friday'!$AJ841&lt;&gt;"",IF('BB-2024-Friday'!$AJ841="t",'BB-2024-Friday'!AO841,0),"")</f>
        <v/>
      </c>
      <c r="M839" s="119" t="str">
        <f>IF('BB-2024-Friday'!$AJ841&lt;&gt;"",IF('BB-2024-Friday'!$AJ841="t",'BB-2024-Friday'!AP841,0),"")</f>
        <v/>
      </c>
      <c r="N839" s="120" t="str">
        <f>IF('BB-2024-Friday'!$AJ841&lt;&gt;"",IF('BB-2024-Friday'!$AJ841="m",'BB-2024-Friday'!U841,0),"")</f>
        <v/>
      </c>
      <c r="O839" s="120" t="str">
        <f>IF('BB-2024-Friday'!$AJ841&lt;&gt;"",IF('BB-2024-Friday'!$AJ841="m",'BB-2024-Friday'!V841,0),"")</f>
        <v/>
      </c>
    </row>
    <row r="840" spans="1:15" x14ac:dyDescent="0.25">
      <c r="A840" t="str">
        <f>IF('BB-2024-Friday'!AJ842&lt;&gt;"",'BB-2024-Friday'!AJ842,"")</f>
        <v/>
      </c>
      <c r="B840" t="str">
        <f>IF('BB-2024-Friday'!AJ842&lt;&gt;"",'BB-2024-Friday'!AR842,"")</f>
        <v/>
      </c>
      <c r="C840" t="str">
        <f>IF('BB-2024-Friday'!AJ842="m","v","a")</f>
        <v>a</v>
      </c>
      <c r="D840" s="92" t="str">
        <f>IF('BB-2024-Friday'!AJ842&lt;&gt;"",'BB-2024-Friday'!AI842,"")</f>
        <v/>
      </c>
      <c r="E840" s="119" t="str">
        <f>IF('BB-2024-Friday'!$AJ842&lt;&gt;"",IF('BB-2024-Friday'!$AJ842="t",0,'BB-2024-Friday'!AM842),"")</f>
        <v/>
      </c>
      <c r="F840" s="119" t="str">
        <f>IF('BB-2024-Friday'!$AJ842&lt;&gt;"",IF('BB-2024-Friday'!$AJ842="t",0,'BB-2024-Friday'!AN842),"")</f>
        <v/>
      </c>
      <c r="G840" s="119" t="str">
        <f>IF('BB-2024-Friday'!$AJ842&lt;&gt;"",IF('BB-2024-Friday'!$AJ842="t",0,'BB-2024-Friday'!AO842),"")</f>
        <v/>
      </c>
      <c r="H840" s="119" t="str">
        <f>IF('BB-2024-Friday'!$AJ842&lt;&gt;"",IF('BB-2024-Friday'!$AJ842="t",0,'BB-2024-Friday'!AP842),"")</f>
        <v/>
      </c>
      <c r="I840" s="119" t="str">
        <f>IF('BB-2024-Friday'!$AJ842&lt;&gt;"",IF('BB-2024-Friday'!$AJ842="t",0,'BB-2024-Friday'!AQ842),"")</f>
        <v/>
      </c>
      <c r="J840" s="119" t="str">
        <f>IF('BB-2024-Friday'!$AJ842&lt;&gt;"",IF('BB-2024-Friday'!$AJ842="t",'BB-2024-Friday'!AM842,0),"")</f>
        <v/>
      </c>
      <c r="K840" s="119" t="str">
        <f>IF('BB-2024-Friday'!$AJ842&lt;&gt;"",IF('BB-2024-Friday'!$AJ842="t",'BB-2024-Friday'!AN842,0),"")</f>
        <v/>
      </c>
      <c r="L840" s="119" t="str">
        <f>IF('BB-2024-Friday'!$AJ842&lt;&gt;"",IF('BB-2024-Friday'!$AJ842="t",'BB-2024-Friday'!AO842,0),"")</f>
        <v/>
      </c>
      <c r="M840" s="119" t="str">
        <f>IF('BB-2024-Friday'!$AJ842&lt;&gt;"",IF('BB-2024-Friday'!$AJ842="t",'BB-2024-Friday'!AP842,0),"")</f>
        <v/>
      </c>
      <c r="N840" s="120" t="str">
        <f>IF('BB-2024-Friday'!$AJ842&lt;&gt;"",IF('BB-2024-Friday'!$AJ842="m",'BB-2024-Friday'!U842,0),"")</f>
        <v/>
      </c>
      <c r="O840" s="120" t="str">
        <f>IF('BB-2024-Friday'!$AJ842&lt;&gt;"",IF('BB-2024-Friday'!$AJ842="m",'BB-2024-Friday'!V842,0),"")</f>
        <v/>
      </c>
    </row>
    <row r="841" spans="1:15" x14ac:dyDescent="0.25">
      <c r="A841" t="str">
        <f>IF('BB-2024-Friday'!AJ843&lt;&gt;"",'BB-2024-Friday'!AJ843,"")</f>
        <v/>
      </c>
      <c r="B841" t="str">
        <f>IF('BB-2024-Friday'!AJ843&lt;&gt;"",'BB-2024-Friday'!AR843,"")</f>
        <v/>
      </c>
      <c r="C841" t="str">
        <f>IF('BB-2024-Friday'!AJ843="m","v","a")</f>
        <v>a</v>
      </c>
      <c r="D841" s="92" t="str">
        <f>IF('BB-2024-Friday'!AJ843&lt;&gt;"",'BB-2024-Friday'!AI843,"")</f>
        <v/>
      </c>
      <c r="E841" s="119" t="str">
        <f>IF('BB-2024-Friday'!$AJ843&lt;&gt;"",IF('BB-2024-Friday'!$AJ843="t",0,'BB-2024-Friday'!AM843),"")</f>
        <v/>
      </c>
      <c r="F841" s="119" t="str">
        <f>IF('BB-2024-Friday'!$AJ843&lt;&gt;"",IF('BB-2024-Friday'!$AJ843="t",0,'BB-2024-Friday'!AN843),"")</f>
        <v/>
      </c>
      <c r="G841" s="119" t="str">
        <f>IF('BB-2024-Friday'!$AJ843&lt;&gt;"",IF('BB-2024-Friday'!$AJ843="t",0,'BB-2024-Friday'!AO843),"")</f>
        <v/>
      </c>
      <c r="H841" s="119" t="str">
        <f>IF('BB-2024-Friday'!$AJ843&lt;&gt;"",IF('BB-2024-Friday'!$AJ843="t",0,'BB-2024-Friday'!AP843),"")</f>
        <v/>
      </c>
      <c r="I841" s="119" t="str">
        <f>IF('BB-2024-Friday'!$AJ843&lt;&gt;"",IF('BB-2024-Friday'!$AJ843="t",0,'BB-2024-Friday'!AQ843),"")</f>
        <v/>
      </c>
      <c r="J841" s="119" t="str">
        <f>IF('BB-2024-Friday'!$AJ843&lt;&gt;"",IF('BB-2024-Friday'!$AJ843="t",'BB-2024-Friday'!AM843,0),"")</f>
        <v/>
      </c>
      <c r="K841" s="119" t="str">
        <f>IF('BB-2024-Friday'!$AJ843&lt;&gt;"",IF('BB-2024-Friday'!$AJ843="t",'BB-2024-Friday'!AN843,0),"")</f>
        <v/>
      </c>
      <c r="L841" s="119" t="str">
        <f>IF('BB-2024-Friday'!$AJ843&lt;&gt;"",IF('BB-2024-Friday'!$AJ843="t",'BB-2024-Friday'!AO843,0),"")</f>
        <v/>
      </c>
      <c r="M841" s="119" t="str">
        <f>IF('BB-2024-Friday'!$AJ843&lt;&gt;"",IF('BB-2024-Friday'!$AJ843="t",'BB-2024-Friday'!AP843,0),"")</f>
        <v/>
      </c>
      <c r="N841" s="120" t="str">
        <f>IF('BB-2024-Friday'!$AJ843&lt;&gt;"",IF('BB-2024-Friday'!$AJ843="m",'BB-2024-Friday'!U843,0),"")</f>
        <v/>
      </c>
      <c r="O841" s="120" t="str">
        <f>IF('BB-2024-Friday'!$AJ843&lt;&gt;"",IF('BB-2024-Friday'!$AJ843="m",'BB-2024-Friday'!V843,0),"")</f>
        <v/>
      </c>
    </row>
    <row r="842" spans="1:15" x14ac:dyDescent="0.25">
      <c r="A842" t="str">
        <f>IF('BB-2024-Friday'!AJ844&lt;&gt;"",'BB-2024-Friday'!AJ844,"")</f>
        <v/>
      </c>
      <c r="B842" t="str">
        <f>IF('BB-2024-Friday'!AJ844&lt;&gt;"",'BB-2024-Friday'!AR844,"")</f>
        <v/>
      </c>
      <c r="C842" t="str">
        <f>IF('BB-2024-Friday'!AJ844="m","v","a")</f>
        <v>a</v>
      </c>
      <c r="D842" s="92" t="str">
        <f>IF('BB-2024-Friday'!AJ844&lt;&gt;"",'BB-2024-Friday'!AI844,"")</f>
        <v/>
      </c>
      <c r="E842" s="119" t="str">
        <f>IF('BB-2024-Friday'!$AJ844&lt;&gt;"",IF('BB-2024-Friday'!$AJ844="t",0,'BB-2024-Friday'!AM844),"")</f>
        <v/>
      </c>
      <c r="F842" s="119" t="str">
        <f>IF('BB-2024-Friday'!$AJ844&lt;&gt;"",IF('BB-2024-Friday'!$AJ844="t",0,'BB-2024-Friday'!AN844),"")</f>
        <v/>
      </c>
      <c r="G842" s="119" t="str">
        <f>IF('BB-2024-Friday'!$AJ844&lt;&gt;"",IF('BB-2024-Friday'!$AJ844="t",0,'BB-2024-Friday'!AO844),"")</f>
        <v/>
      </c>
      <c r="H842" s="119" t="str">
        <f>IF('BB-2024-Friday'!$AJ844&lt;&gt;"",IF('BB-2024-Friday'!$AJ844="t",0,'BB-2024-Friday'!AP844),"")</f>
        <v/>
      </c>
      <c r="I842" s="119" t="str">
        <f>IF('BB-2024-Friday'!$AJ844&lt;&gt;"",IF('BB-2024-Friday'!$AJ844="t",0,'BB-2024-Friday'!AQ844),"")</f>
        <v/>
      </c>
      <c r="J842" s="119" t="str">
        <f>IF('BB-2024-Friday'!$AJ844&lt;&gt;"",IF('BB-2024-Friday'!$AJ844="t",'BB-2024-Friday'!AM844,0),"")</f>
        <v/>
      </c>
      <c r="K842" s="119" t="str">
        <f>IF('BB-2024-Friday'!$AJ844&lt;&gt;"",IF('BB-2024-Friday'!$AJ844="t",'BB-2024-Friday'!AN844,0),"")</f>
        <v/>
      </c>
      <c r="L842" s="119" t="str">
        <f>IF('BB-2024-Friday'!$AJ844&lt;&gt;"",IF('BB-2024-Friday'!$AJ844="t",'BB-2024-Friday'!AO844,0),"")</f>
        <v/>
      </c>
      <c r="M842" s="119" t="str">
        <f>IF('BB-2024-Friday'!$AJ844&lt;&gt;"",IF('BB-2024-Friday'!$AJ844="t",'BB-2024-Friday'!AP844,0),"")</f>
        <v/>
      </c>
      <c r="N842" s="120" t="str">
        <f>IF('BB-2024-Friday'!$AJ844&lt;&gt;"",IF('BB-2024-Friday'!$AJ844="m",'BB-2024-Friday'!U844,0),"")</f>
        <v/>
      </c>
      <c r="O842" s="120" t="str">
        <f>IF('BB-2024-Friday'!$AJ844&lt;&gt;"",IF('BB-2024-Friday'!$AJ844="m",'BB-2024-Friday'!V844,0),"")</f>
        <v/>
      </c>
    </row>
    <row r="843" spans="1:15" x14ac:dyDescent="0.25">
      <c r="A843" t="str">
        <f>IF('BB-2024-Friday'!AJ846&lt;&gt;"",'BB-2024-Friday'!AJ846,"")</f>
        <v>f</v>
      </c>
      <c r="B843" t="str">
        <f>IF('BB-2024-Friday'!AJ846&lt;&gt;"",'BB-2024-Friday'!AR846,"")</f>
        <v>Warning - Reduced  Visibility .  No over taking.</v>
      </c>
      <c r="C843" t="str">
        <f>IF('BB-2024-Friday'!AJ846="m","v","a")</f>
        <v>a</v>
      </c>
      <c r="D843" s="92">
        <f>IF('BB-2024-Friday'!AJ846&lt;&gt;"",'BB-2024-Friday'!AI846,"")</f>
        <v>302.64</v>
      </c>
      <c r="E843" s="119">
        <f>IF('BB-2024-Friday'!$AJ846&lt;&gt;"",IF('BB-2024-Friday'!$AJ846="t",0,'BB-2024-Friday'!AM846),"")</f>
        <v>50</v>
      </c>
      <c r="F843" s="119">
        <f>IF('BB-2024-Friday'!$AJ846&lt;&gt;"",IF('BB-2024-Friday'!$AJ846="t",0,'BB-2024-Friday'!AN846),"")</f>
        <v>60</v>
      </c>
      <c r="G843" s="119">
        <f>IF('BB-2024-Friday'!$AJ846&lt;&gt;"",IF('BB-2024-Friday'!$AJ846="t",0,'BB-2024-Friday'!AO846),"")</f>
        <v>70</v>
      </c>
      <c r="H843" s="119">
        <f>IF('BB-2024-Friday'!$AJ846&lt;&gt;"",IF('BB-2024-Friday'!$AJ846="t",0,'BB-2024-Friday'!AP846),"")</f>
        <v>80</v>
      </c>
      <c r="I843" s="119" t="str">
        <f>IF('BB-2024-Friday'!$AJ846&lt;&gt;"",IF('BB-2024-Friday'!$AJ846="t",0,'BB-2024-Friday'!AQ846),"")</f>
        <v>100</v>
      </c>
      <c r="J843" s="119">
        <f>IF('BB-2024-Friday'!$AJ846&lt;&gt;"",IF('BB-2024-Friday'!$AJ846="t",'BB-2024-Friday'!AM846,0),"")</f>
        <v>0</v>
      </c>
      <c r="K843" s="119">
        <f>IF('BB-2024-Friday'!$AJ846&lt;&gt;"",IF('BB-2024-Friday'!$AJ846="t",'BB-2024-Friday'!AN846,0),"")</f>
        <v>0</v>
      </c>
      <c r="L843" s="119">
        <f>IF('BB-2024-Friday'!$AJ846&lt;&gt;"",IF('BB-2024-Friday'!$AJ846="t",'BB-2024-Friday'!AO846,0),"")</f>
        <v>0</v>
      </c>
      <c r="M843" s="119">
        <f>IF('BB-2024-Friday'!$AJ846&lt;&gt;"",IF('BB-2024-Friday'!$AJ846="t",'BB-2024-Friday'!AP846,0),"")</f>
        <v>0</v>
      </c>
      <c r="N843" s="120">
        <f>IF('BB-2024-Friday'!$AJ846&lt;&gt;"",IF('BB-2024-Friday'!$AJ846="m",'BB-2024-Friday'!U846,0),"")</f>
        <v>0</v>
      </c>
      <c r="O843" s="120">
        <f>IF('BB-2024-Friday'!$AJ846&lt;&gt;"",IF('BB-2024-Friday'!$AJ846="m",'BB-2024-Friday'!V846,0),"")</f>
        <v>0</v>
      </c>
    </row>
    <row r="844" spans="1:15" x14ac:dyDescent="0.25">
      <c r="A844" t="str">
        <f>IF('BB-2024-Friday'!AJ847&lt;&gt;"",'BB-2024-Friday'!AJ847,"")</f>
        <v/>
      </c>
      <c r="B844" t="str">
        <f>IF('BB-2024-Friday'!AJ847&lt;&gt;"",'BB-2024-Friday'!AR847,"")</f>
        <v/>
      </c>
      <c r="C844" t="str">
        <f>IF('BB-2024-Friday'!AJ847="m","v","a")</f>
        <v>a</v>
      </c>
      <c r="D844" s="92" t="str">
        <f>IF('BB-2024-Friday'!AJ847&lt;&gt;"",'BB-2024-Friday'!AI847,"")</f>
        <v/>
      </c>
      <c r="E844" s="119" t="str">
        <f>IF('BB-2024-Friday'!$AJ847&lt;&gt;"",IF('BB-2024-Friday'!$AJ847="t",0,'BB-2024-Friday'!AM847),"")</f>
        <v/>
      </c>
      <c r="F844" s="119" t="str">
        <f>IF('BB-2024-Friday'!$AJ847&lt;&gt;"",IF('BB-2024-Friday'!$AJ847="t",0,'BB-2024-Friday'!AN847),"")</f>
        <v/>
      </c>
      <c r="G844" s="119" t="str">
        <f>IF('BB-2024-Friday'!$AJ847&lt;&gt;"",IF('BB-2024-Friday'!$AJ847="t",0,'BB-2024-Friday'!AO847),"")</f>
        <v/>
      </c>
      <c r="H844" s="119" t="str">
        <f>IF('BB-2024-Friday'!$AJ847&lt;&gt;"",IF('BB-2024-Friday'!$AJ847="t",0,'BB-2024-Friday'!AP847),"")</f>
        <v/>
      </c>
      <c r="I844" s="119" t="str">
        <f>IF('BB-2024-Friday'!$AJ847&lt;&gt;"",IF('BB-2024-Friday'!$AJ847="t",0,'BB-2024-Friday'!AQ847),"")</f>
        <v/>
      </c>
      <c r="J844" s="119" t="str">
        <f>IF('BB-2024-Friday'!$AJ847&lt;&gt;"",IF('BB-2024-Friday'!$AJ847="t",'BB-2024-Friday'!AM847,0),"")</f>
        <v/>
      </c>
      <c r="K844" s="119" t="str">
        <f>IF('BB-2024-Friday'!$AJ847&lt;&gt;"",IF('BB-2024-Friday'!$AJ847="t",'BB-2024-Friday'!AN847,0),"")</f>
        <v/>
      </c>
      <c r="L844" s="119" t="str">
        <f>IF('BB-2024-Friday'!$AJ847&lt;&gt;"",IF('BB-2024-Friday'!$AJ847="t",'BB-2024-Friday'!AO847,0),"")</f>
        <v/>
      </c>
      <c r="M844" s="119" t="str">
        <f>IF('BB-2024-Friday'!$AJ847&lt;&gt;"",IF('BB-2024-Friday'!$AJ847="t",'BB-2024-Friday'!AP847,0),"")</f>
        <v/>
      </c>
      <c r="N844" s="120" t="str">
        <f>IF('BB-2024-Friday'!$AJ847&lt;&gt;"",IF('BB-2024-Friday'!$AJ847="m",'BB-2024-Friday'!U847,0),"")</f>
        <v/>
      </c>
      <c r="O844" s="120" t="str">
        <f>IF('BB-2024-Friday'!$AJ847&lt;&gt;"",IF('BB-2024-Friday'!$AJ847="m",'BB-2024-Friday'!V847,0),"")</f>
        <v/>
      </c>
    </row>
    <row r="845" spans="1:15" x14ac:dyDescent="0.25">
      <c r="A845" t="str">
        <f>IF('BB-2024-Friday'!AJ848&lt;&gt;"",'BB-2024-Friday'!AJ848,"")</f>
        <v/>
      </c>
      <c r="B845" t="str">
        <f>IF('BB-2024-Friday'!AJ848&lt;&gt;"",'BB-2024-Friday'!AR848,"")</f>
        <v/>
      </c>
      <c r="C845" t="str">
        <f>IF('BB-2024-Friday'!AJ848="m","v","a")</f>
        <v>a</v>
      </c>
      <c r="D845" s="92" t="str">
        <f>IF('BB-2024-Friday'!AJ848&lt;&gt;"",'BB-2024-Friday'!AI848,"")</f>
        <v/>
      </c>
      <c r="E845" s="119" t="str">
        <f>IF('BB-2024-Friday'!$AJ848&lt;&gt;"",IF('BB-2024-Friday'!$AJ848="t",0,'BB-2024-Friday'!AM848),"")</f>
        <v/>
      </c>
      <c r="F845" s="119" t="str">
        <f>IF('BB-2024-Friday'!$AJ848&lt;&gt;"",IF('BB-2024-Friday'!$AJ848="t",0,'BB-2024-Friday'!AN848),"")</f>
        <v/>
      </c>
      <c r="G845" s="119" t="str">
        <f>IF('BB-2024-Friday'!$AJ848&lt;&gt;"",IF('BB-2024-Friday'!$AJ848="t",0,'BB-2024-Friday'!AO848),"")</f>
        <v/>
      </c>
      <c r="H845" s="119" t="str">
        <f>IF('BB-2024-Friday'!$AJ848&lt;&gt;"",IF('BB-2024-Friday'!$AJ848="t",0,'BB-2024-Friday'!AP848),"")</f>
        <v/>
      </c>
      <c r="I845" s="119" t="str">
        <f>IF('BB-2024-Friday'!$AJ848&lt;&gt;"",IF('BB-2024-Friday'!$AJ848="t",0,'BB-2024-Friday'!AQ848),"")</f>
        <v/>
      </c>
      <c r="J845" s="119" t="str">
        <f>IF('BB-2024-Friday'!$AJ848&lt;&gt;"",IF('BB-2024-Friday'!$AJ848="t",'BB-2024-Friday'!AM848,0),"")</f>
        <v/>
      </c>
      <c r="K845" s="119" t="str">
        <f>IF('BB-2024-Friday'!$AJ848&lt;&gt;"",IF('BB-2024-Friday'!$AJ848="t",'BB-2024-Friday'!AN848,0),"")</f>
        <v/>
      </c>
      <c r="L845" s="119" t="str">
        <f>IF('BB-2024-Friday'!$AJ848&lt;&gt;"",IF('BB-2024-Friday'!$AJ848="t",'BB-2024-Friday'!AO848,0),"")</f>
        <v/>
      </c>
      <c r="M845" s="119" t="str">
        <f>IF('BB-2024-Friday'!$AJ848&lt;&gt;"",IF('BB-2024-Friday'!$AJ848="t",'BB-2024-Friday'!AP848,0),"")</f>
        <v/>
      </c>
      <c r="N845" s="120" t="str">
        <f>IF('BB-2024-Friday'!$AJ848&lt;&gt;"",IF('BB-2024-Friday'!$AJ848="m",'BB-2024-Friday'!U848,0),"")</f>
        <v/>
      </c>
      <c r="O845" s="120" t="str">
        <f>IF('BB-2024-Friday'!$AJ848&lt;&gt;"",IF('BB-2024-Friday'!$AJ848="m",'BB-2024-Friday'!V848,0),"")</f>
        <v/>
      </c>
    </row>
    <row r="846" spans="1:15" x14ac:dyDescent="0.25">
      <c r="A846" t="str">
        <f>IF('BB-2024-Friday'!AJ849&lt;&gt;"",'BB-2024-Friday'!AJ849,"")</f>
        <v/>
      </c>
      <c r="B846" t="str">
        <f>IF('BB-2024-Friday'!AJ849&lt;&gt;"",'BB-2024-Friday'!AR849,"")</f>
        <v/>
      </c>
      <c r="C846" t="str">
        <f>IF('BB-2024-Friday'!AJ849="m","v","a")</f>
        <v>a</v>
      </c>
      <c r="D846" s="92" t="str">
        <f>IF('BB-2024-Friday'!AJ849&lt;&gt;"",'BB-2024-Friday'!AI849,"")</f>
        <v/>
      </c>
      <c r="E846" s="119" t="str">
        <f>IF('BB-2024-Friday'!$AJ849&lt;&gt;"",IF('BB-2024-Friday'!$AJ849="t",0,'BB-2024-Friday'!AM849),"")</f>
        <v/>
      </c>
      <c r="F846" s="119" t="str">
        <f>IF('BB-2024-Friday'!$AJ849&lt;&gt;"",IF('BB-2024-Friday'!$AJ849="t",0,'BB-2024-Friday'!AN849),"")</f>
        <v/>
      </c>
      <c r="G846" s="119" t="str">
        <f>IF('BB-2024-Friday'!$AJ849&lt;&gt;"",IF('BB-2024-Friday'!$AJ849="t",0,'BB-2024-Friday'!AO849),"")</f>
        <v/>
      </c>
      <c r="H846" s="119" t="str">
        <f>IF('BB-2024-Friday'!$AJ849&lt;&gt;"",IF('BB-2024-Friday'!$AJ849="t",0,'BB-2024-Friday'!AP849),"")</f>
        <v/>
      </c>
      <c r="I846" s="119" t="str">
        <f>IF('BB-2024-Friday'!$AJ849&lt;&gt;"",IF('BB-2024-Friday'!$AJ849="t",0,'BB-2024-Friday'!AQ849),"")</f>
        <v/>
      </c>
      <c r="J846" s="119" t="str">
        <f>IF('BB-2024-Friday'!$AJ849&lt;&gt;"",IF('BB-2024-Friday'!$AJ849="t",'BB-2024-Friday'!AM849,0),"")</f>
        <v/>
      </c>
      <c r="K846" s="119" t="str">
        <f>IF('BB-2024-Friday'!$AJ849&lt;&gt;"",IF('BB-2024-Friday'!$AJ849="t",'BB-2024-Friday'!AN849,0),"")</f>
        <v/>
      </c>
      <c r="L846" s="119" t="str">
        <f>IF('BB-2024-Friday'!$AJ849&lt;&gt;"",IF('BB-2024-Friday'!$AJ849="t",'BB-2024-Friday'!AO849,0),"")</f>
        <v/>
      </c>
      <c r="M846" s="119" t="str">
        <f>IF('BB-2024-Friday'!$AJ849&lt;&gt;"",IF('BB-2024-Friday'!$AJ849="t",'BB-2024-Friday'!AP849,0),"")</f>
        <v/>
      </c>
      <c r="N846" s="120" t="str">
        <f>IF('BB-2024-Friday'!$AJ849&lt;&gt;"",IF('BB-2024-Friday'!$AJ849="m",'BB-2024-Friday'!U849,0),"")</f>
        <v/>
      </c>
      <c r="O846" s="120" t="str">
        <f>IF('BB-2024-Friday'!$AJ849&lt;&gt;"",IF('BB-2024-Friday'!$AJ849="m",'BB-2024-Friday'!V849,0),"")</f>
        <v/>
      </c>
    </row>
    <row r="847" spans="1:15" x14ac:dyDescent="0.25">
      <c r="A847" t="str">
        <f>IF('BB-2024-Friday'!AJ850&lt;&gt;"",'BB-2024-Friday'!AJ850,"")</f>
        <v/>
      </c>
      <c r="B847" t="str">
        <f>IF('BB-2024-Friday'!AJ850&lt;&gt;"",'BB-2024-Friday'!AR850,"")</f>
        <v/>
      </c>
      <c r="C847" t="str">
        <f>IF('BB-2024-Friday'!AJ850="m","v","a")</f>
        <v>a</v>
      </c>
      <c r="D847" s="92" t="str">
        <f>IF('BB-2024-Friday'!AJ850&lt;&gt;"",'BB-2024-Friday'!AI850,"")</f>
        <v/>
      </c>
      <c r="E847" s="119" t="str">
        <f>IF('BB-2024-Friday'!$AJ850&lt;&gt;"",IF('BB-2024-Friday'!$AJ850="t",0,'BB-2024-Friday'!AM850),"")</f>
        <v/>
      </c>
      <c r="F847" s="119" t="str">
        <f>IF('BB-2024-Friday'!$AJ850&lt;&gt;"",IF('BB-2024-Friday'!$AJ850="t",0,'BB-2024-Friday'!AN850),"")</f>
        <v/>
      </c>
      <c r="G847" s="119" t="str">
        <f>IF('BB-2024-Friday'!$AJ850&lt;&gt;"",IF('BB-2024-Friday'!$AJ850="t",0,'BB-2024-Friday'!AO850),"")</f>
        <v/>
      </c>
      <c r="H847" s="119" t="str">
        <f>IF('BB-2024-Friday'!$AJ850&lt;&gt;"",IF('BB-2024-Friday'!$AJ850="t",0,'BB-2024-Friday'!AP850),"")</f>
        <v/>
      </c>
      <c r="I847" s="119" t="str">
        <f>IF('BB-2024-Friday'!$AJ850&lt;&gt;"",IF('BB-2024-Friday'!$AJ850="t",0,'BB-2024-Friday'!AQ850),"")</f>
        <v/>
      </c>
      <c r="J847" s="119" t="str">
        <f>IF('BB-2024-Friday'!$AJ850&lt;&gt;"",IF('BB-2024-Friday'!$AJ850="t",'BB-2024-Friday'!AM850,0),"")</f>
        <v/>
      </c>
      <c r="K847" s="119" t="str">
        <f>IF('BB-2024-Friday'!$AJ850&lt;&gt;"",IF('BB-2024-Friday'!$AJ850="t",'BB-2024-Friday'!AN850,0),"")</f>
        <v/>
      </c>
      <c r="L847" s="119" t="str">
        <f>IF('BB-2024-Friday'!$AJ850&lt;&gt;"",IF('BB-2024-Friday'!$AJ850="t",'BB-2024-Friday'!AO850,0),"")</f>
        <v/>
      </c>
      <c r="M847" s="119" t="str">
        <f>IF('BB-2024-Friday'!$AJ850&lt;&gt;"",IF('BB-2024-Friday'!$AJ850="t",'BB-2024-Friday'!AP850,0),"")</f>
        <v/>
      </c>
      <c r="N847" s="120" t="str">
        <f>IF('BB-2024-Friday'!$AJ850&lt;&gt;"",IF('BB-2024-Friday'!$AJ850="m",'BB-2024-Friday'!U850,0),"")</f>
        <v/>
      </c>
      <c r="O847" s="120" t="str">
        <f>IF('BB-2024-Friday'!$AJ850&lt;&gt;"",IF('BB-2024-Friday'!$AJ850="m",'BB-2024-Friday'!V850,0),"")</f>
        <v/>
      </c>
    </row>
    <row r="848" spans="1:15" x14ac:dyDescent="0.25">
      <c r="A848" t="str">
        <f>IF('BB-2024-Friday'!AJ851&lt;&gt;"",'BB-2024-Friday'!AJ851,"")</f>
        <v/>
      </c>
      <c r="B848" t="str">
        <f>IF('BB-2024-Friday'!AJ851&lt;&gt;"",'BB-2024-Friday'!AR851,"")</f>
        <v/>
      </c>
      <c r="C848" t="str">
        <f>IF('BB-2024-Friday'!AJ851="m","v","a")</f>
        <v>a</v>
      </c>
      <c r="D848" s="92" t="str">
        <f>IF('BB-2024-Friday'!AJ851&lt;&gt;"",'BB-2024-Friday'!AI851,"")</f>
        <v/>
      </c>
      <c r="E848" s="119" t="str">
        <f>IF('BB-2024-Friday'!$AJ851&lt;&gt;"",IF('BB-2024-Friday'!$AJ851="t",0,'BB-2024-Friday'!AM851),"")</f>
        <v/>
      </c>
      <c r="F848" s="119" t="str">
        <f>IF('BB-2024-Friday'!$AJ851&lt;&gt;"",IF('BB-2024-Friday'!$AJ851="t",0,'BB-2024-Friday'!AN851),"")</f>
        <v/>
      </c>
      <c r="G848" s="119" t="str">
        <f>IF('BB-2024-Friday'!$AJ851&lt;&gt;"",IF('BB-2024-Friday'!$AJ851="t",0,'BB-2024-Friday'!AO851),"")</f>
        <v/>
      </c>
      <c r="H848" s="119" t="str">
        <f>IF('BB-2024-Friday'!$AJ851&lt;&gt;"",IF('BB-2024-Friday'!$AJ851="t",0,'BB-2024-Friday'!AP851),"")</f>
        <v/>
      </c>
      <c r="I848" s="119" t="str">
        <f>IF('BB-2024-Friday'!$AJ851&lt;&gt;"",IF('BB-2024-Friday'!$AJ851="t",0,'BB-2024-Friday'!AQ851),"")</f>
        <v/>
      </c>
      <c r="J848" s="119" t="str">
        <f>IF('BB-2024-Friday'!$AJ851&lt;&gt;"",IF('BB-2024-Friday'!$AJ851="t",'BB-2024-Friday'!AM851,0),"")</f>
        <v/>
      </c>
      <c r="K848" s="119" t="str">
        <f>IF('BB-2024-Friday'!$AJ851&lt;&gt;"",IF('BB-2024-Friday'!$AJ851="t",'BB-2024-Friday'!AN851,0),"")</f>
        <v/>
      </c>
      <c r="L848" s="119" t="str">
        <f>IF('BB-2024-Friday'!$AJ851&lt;&gt;"",IF('BB-2024-Friday'!$AJ851="t",'BB-2024-Friday'!AO851,0),"")</f>
        <v/>
      </c>
      <c r="M848" s="119" t="str">
        <f>IF('BB-2024-Friday'!$AJ851&lt;&gt;"",IF('BB-2024-Friday'!$AJ851="t",'BB-2024-Friday'!AP851,0),"")</f>
        <v/>
      </c>
      <c r="N848" s="120" t="str">
        <f>IF('BB-2024-Friday'!$AJ851&lt;&gt;"",IF('BB-2024-Friday'!$AJ851="m",'BB-2024-Friday'!U851,0),"")</f>
        <v/>
      </c>
      <c r="O848" s="120" t="str">
        <f>IF('BB-2024-Friday'!$AJ851&lt;&gt;"",IF('BB-2024-Friday'!$AJ851="m",'BB-2024-Friday'!V851,0),"")</f>
        <v/>
      </c>
    </row>
    <row r="849" spans="1:15" x14ac:dyDescent="0.25">
      <c r="A849" t="str">
        <f>IF('BB-2024-Friday'!AJ852&lt;&gt;"",'BB-2024-Friday'!AJ852,"")</f>
        <v>m</v>
      </c>
      <c r="B849" t="str">
        <f>IF('BB-2024-Friday'!AJ852&lt;&gt;"",'BB-2024-Friday'!AR852,"")</f>
        <v>Control @ Danger plate at start of Armco Barrier. Dot on pole and rd.</v>
      </c>
      <c r="C849" t="str">
        <f>IF('BB-2024-Friday'!AJ852="m","v","a")</f>
        <v>v</v>
      </c>
      <c r="D849" s="92">
        <f>IF('BB-2024-Friday'!AJ852&lt;&gt;"",'BB-2024-Friday'!AI852,"")</f>
        <v>307.14999999999998</v>
      </c>
      <c r="E849" s="119">
        <f>IF('BB-2024-Friday'!$AJ852&lt;&gt;"",IF('BB-2024-Friday'!$AJ852="t",0,'BB-2024-Friday'!AM852),"")</f>
        <v>50</v>
      </c>
      <c r="F849" s="119">
        <f>IF('BB-2024-Friday'!$AJ852&lt;&gt;"",IF('BB-2024-Friday'!$AJ852="t",0,'BB-2024-Friday'!AN852),"")</f>
        <v>60</v>
      </c>
      <c r="G849" s="119">
        <f>IF('BB-2024-Friday'!$AJ852&lt;&gt;"",IF('BB-2024-Friday'!$AJ852="t",0,'BB-2024-Friday'!AO852),"")</f>
        <v>70</v>
      </c>
      <c r="H849" s="119">
        <f>IF('BB-2024-Friday'!$AJ852&lt;&gt;"",IF('BB-2024-Friday'!$AJ852="t",0,'BB-2024-Friday'!AP852),"")</f>
        <v>80</v>
      </c>
      <c r="I849" s="119" t="str">
        <f>IF('BB-2024-Friday'!$AJ852&lt;&gt;"",IF('BB-2024-Friday'!$AJ852="t",0,'BB-2024-Friday'!AQ852),"")</f>
        <v>100</v>
      </c>
      <c r="J849" s="119">
        <f>IF('BB-2024-Friday'!$AJ852&lt;&gt;"",IF('BB-2024-Friday'!$AJ852="t",'BB-2024-Friday'!AM852,0),"")</f>
        <v>0</v>
      </c>
      <c r="K849" s="119">
        <f>IF('BB-2024-Friday'!$AJ852&lt;&gt;"",IF('BB-2024-Friday'!$AJ852="t",'BB-2024-Friday'!AN852,0),"")</f>
        <v>0</v>
      </c>
      <c r="L849" s="119">
        <f>IF('BB-2024-Friday'!$AJ852&lt;&gt;"",IF('BB-2024-Friday'!$AJ852="t",'BB-2024-Friday'!AO852,0),"")</f>
        <v>0</v>
      </c>
      <c r="M849" s="119">
        <f>IF('BB-2024-Friday'!$AJ852&lt;&gt;"",IF('BB-2024-Friday'!$AJ852="t",'BB-2024-Friday'!AP852,0),"")</f>
        <v>0</v>
      </c>
      <c r="N849" s="120">
        <f>IF('BB-2024-Friday'!$AJ852&lt;&gt;"",IF('BB-2024-Friday'!$AJ852="m",'BB-2024-Friday'!U852,0),"")</f>
        <v>28.061579999999999</v>
      </c>
      <c r="O849" s="120">
        <f>IF('BB-2024-Friday'!$AJ852&lt;&gt;"",IF('BB-2024-Friday'!$AJ852="m",'BB-2024-Friday'!V852,0),"")</f>
        <v>29.977650000000001</v>
      </c>
    </row>
    <row r="850" spans="1:15" x14ac:dyDescent="0.25">
      <c r="A850" t="str">
        <f>IF('BB-2024-Friday'!AJ853&lt;&gt;"",'BB-2024-Friday'!AJ853,"")</f>
        <v/>
      </c>
      <c r="B850" t="str">
        <f>IF('BB-2024-Friday'!AJ853&lt;&gt;"",'BB-2024-Friday'!AR853,"")</f>
        <v/>
      </c>
      <c r="C850" t="str">
        <f>IF('BB-2024-Friday'!AJ853="m","v","a")</f>
        <v>a</v>
      </c>
      <c r="D850" s="92" t="str">
        <f>IF('BB-2024-Friday'!AJ853&lt;&gt;"",'BB-2024-Friday'!AI853,"")</f>
        <v/>
      </c>
      <c r="E850" s="119" t="str">
        <f>IF('BB-2024-Friday'!$AJ853&lt;&gt;"",IF('BB-2024-Friday'!$AJ853="t",0,'BB-2024-Friday'!AM853),"")</f>
        <v/>
      </c>
      <c r="F850" s="119" t="str">
        <f>IF('BB-2024-Friday'!$AJ853&lt;&gt;"",IF('BB-2024-Friday'!$AJ853="t",0,'BB-2024-Friday'!AN853),"")</f>
        <v/>
      </c>
      <c r="G850" s="119" t="str">
        <f>IF('BB-2024-Friday'!$AJ853&lt;&gt;"",IF('BB-2024-Friday'!$AJ853="t",0,'BB-2024-Friday'!AO853),"")</f>
        <v/>
      </c>
      <c r="H850" s="119" t="str">
        <f>IF('BB-2024-Friday'!$AJ853&lt;&gt;"",IF('BB-2024-Friday'!$AJ853="t",0,'BB-2024-Friday'!AP853),"")</f>
        <v/>
      </c>
      <c r="I850" s="119" t="str">
        <f>IF('BB-2024-Friday'!$AJ853&lt;&gt;"",IF('BB-2024-Friday'!$AJ853="t",0,'BB-2024-Friday'!AQ853),"")</f>
        <v/>
      </c>
      <c r="J850" s="119" t="str">
        <f>IF('BB-2024-Friday'!$AJ853&lt;&gt;"",IF('BB-2024-Friday'!$AJ853="t",'BB-2024-Friday'!AM853,0),"")</f>
        <v/>
      </c>
      <c r="K850" s="119" t="str">
        <f>IF('BB-2024-Friday'!$AJ853&lt;&gt;"",IF('BB-2024-Friday'!$AJ853="t",'BB-2024-Friday'!AN853,0),"")</f>
        <v/>
      </c>
      <c r="L850" s="119" t="str">
        <f>IF('BB-2024-Friday'!$AJ853&lt;&gt;"",IF('BB-2024-Friday'!$AJ853="t",'BB-2024-Friday'!AO853,0),"")</f>
        <v/>
      </c>
      <c r="M850" s="119" t="str">
        <f>IF('BB-2024-Friday'!$AJ853&lt;&gt;"",IF('BB-2024-Friday'!$AJ853="t",'BB-2024-Friday'!AP853,0),"")</f>
        <v/>
      </c>
      <c r="N850" s="120" t="str">
        <f>IF('BB-2024-Friday'!$AJ853&lt;&gt;"",IF('BB-2024-Friday'!$AJ853="m",'BB-2024-Friday'!U853,0),"")</f>
        <v/>
      </c>
      <c r="O850" s="120" t="str">
        <f>IF('BB-2024-Friday'!$AJ853&lt;&gt;"",IF('BB-2024-Friday'!$AJ853="m",'BB-2024-Friday'!V853,0),"")</f>
        <v/>
      </c>
    </row>
    <row r="851" spans="1:15" x14ac:dyDescent="0.25">
      <c r="A851" t="str">
        <f>IF('BB-2024-Friday'!AJ854&lt;&gt;"",'BB-2024-Friday'!AJ854,"")</f>
        <v>u</v>
      </c>
      <c r="B851" t="str">
        <f>IF('BB-2024-Friday'!AJ854&lt;&gt;"",'BB-2024-Friday'!AR854,"")</f>
        <v>Bridge.</v>
      </c>
      <c r="C851" t="str">
        <f>IF('BB-2024-Friday'!AJ854="m","v","a")</f>
        <v>a</v>
      </c>
      <c r="D851" s="92">
        <f>IF('BB-2024-Friday'!AJ854&lt;&gt;"",'BB-2024-Friday'!AI854,"")</f>
        <v>307.38</v>
      </c>
      <c r="E851" s="119">
        <f>IF('BB-2024-Friday'!$AJ854&lt;&gt;"",IF('BB-2024-Friday'!$AJ854="t",0,'BB-2024-Friday'!AM854),"")</f>
        <v>42</v>
      </c>
      <c r="F851" s="119">
        <f>IF('BB-2024-Friday'!$AJ854&lt;&gt;"",IF('BB-2024-Friday'!$AJ854="t",0,'BB-2024-Friday'!AN854),"")</f>
        <v>51</v>
      </c>
      <c r="G851" s="119">
        <f>IF('BB-2024-Friday'!$AJ854&lt;&gt;"",IF('BB-2024-Friday'!$AJ854="t",0,'BB-2024-Friday'!AO854),"")</f>
        <v>60</v>
      </c>
      <c r="H851" s="119">
        <f>IF('BB-2024-Friday'!$AJ854&lt;&gt;"",IF('BB-2024-Friday'!$AJ854="t",0,'BB-2024-Friday'!AP854),"")</f>
        <v>70</v>
      </c>
      <c r="I851" s="119" t="str">
        <f>IF('BB-2024-Friday'!$AJ854&lt;&gt;"",IF('BB-2024-Friday'!$AJ854="t",0,'BB-2024-Friday'!AQ854),"")</f>
        <v>100</v>
      </c>
      <c r="J851" s="119">
        <f>IF('BB-2024-Friday'!$AJ854&lt;&gt;"",IF('BB-2024-Friday'!$AJ854="t",'BB-2024-Friday'!AM854,0),"")</f>
        <v>0</v>
      </c>
      <c r="K851" s="119">
        <f>IF('BB-2024-Friday'!$AJ854&lt;&gt;"",IF('BB-2024-Friday'!$AJ854="t",'BB-2024-Friday'!AN854,0),"")</f>
        <v>0</v>
      </c>
      <c r="L851" s="119">
        <f>IF('BB-2024-Friday'!$AJ854&lt;&gt;"",IF('BB-2024-Friday'!$AJ854="t",'BB-2024-Friday'!AO854,0),"")</f>
        <v>0</v>
      </c>
      <c r="M851" s="119">
        <f>IF('BB-2024-Friday'!$AJ854&lt;&gt;"",IF('BB-2024-Friday'!$AJ854="t",'BB-2024-Friday'!AP854,0),"")</f>
        <v>0</v>
      </c>
      <c r="N851" s="120">
        <f>IF('BB-2024-Friday'!$AJ854&lt;&gt;"",IF('BB-2024-Friday'!$AJ854="m",'BB-2024-Friday'!U854,0),"")</f>
        <v>0</v>
      </c>
      <c r="O851" s="120">
        <f>IF('BB-2024-Friday'!$AJ854&lt;&gt;"",IF('BB-2024-Friday'!$AJ854="m",'BB-2024-Friday'!V854,0),"")</f>
        <v>0</v>
      </c>
    </row>
    <row r="852" spans="1:15" x14ac:dyDescent="0.25">
      <c r="A852" t="str">
        <f>IF('BB-2024-Friday'!AJ855&lt;&gt;"",'BB-2024-Friday'!AJ855,"")</f>
        <v/>
      </c>
      <c r="B852" t="str">
        <f>IF('BB-2024-Friday'!AJ855&lt;&gt;"",'BB-2024-Friday'!AR855,"")</f>
        <v/>
      </c>
      <c r="C852" t="str">
        <f>IF('BB-2024-Friday'!AJ855="m","v","a")</f>
        <v>a</v>
      </c>
      <c r="D852" s="92" t="str">
        <f>IF('BB-2024-Friday'!AJ855&lt;&gt;"",'BB-2024-Friday'!AI855,"")</f>
        <v/>
      </c>
      <c r="E852" s="119" t="str">
        <f>IF('BB-2024-Friday'!$AJ855&lt;&gt;"",IF('BB-2024-Friday'!$AJ855="t",0,'BB-2024-Friday'!AM855),"")</f>
        <v/>
      </c>
      <c r="F852" s="119" t="str">
        <f>IF('BB-2024-Friday'!$AJ855&lt;&gt;"",IF('BB-2024-Friday'!$AJ855="t",0,'BB-2024-Friday'!AN855),"")</f>
        <v/>
      </c>
      <c r="G852" s="119" t="str">
        <f>IF('BB-2024-Friday'!$AJ855&lt;&gt;"",IF('BB-2024-Friday'!$AJ855="t",0,'BB-2024-Friday'!AO855),"")</f>
        <v/>
      </c>
      <c r="H852" s="119" t="str">
        <f>IF('BB-2024-Friday'!$AJ855&lt;&gt;"",IF('BB-2024-Friday'!$AJ855="t",0,'BB-2024-Friday'!AP855),"")</f>
        <v/>
      </c>
      <c r="I852" s="119" t="str">
        <f>IF('BB-2024-Friday'!$AJ855&lt;&gt;"",IF('BB-2024-Friday'!$AJ855="t",0,'BB-2024-Friday'!AQ855),"")</f>
        <v/>
      </c>
      <c r="J852" s="119" t="str">
        <f>IF('BB-2024-Friday'!$AJ855&lt;&gt;"",IF('BB-2024-Friday'!$AJ855="t",'BB-2024-Friday'!AM855,0),"")</f>
        <v/>
      </c>
      <c r="K852" s="119" t="str">
        <f>IF('BB-2024-Friday'!$AJ855&lt;&gt;"",IF('BB-2024-Friday'!$AJ855="t",'BB-2024-Friday'!AN855,0),"")</f>
        <v/>
      </c>
      <c r="L852" s="119" t="str">
        <f>IF('BB-2024-Friday'!$AJ855&lt;&gt;"",IF('BB-2024-Friday'!$AJ855="t",'BB-2024-Friday'!AO855,0),"")</f>
        <v/>
      </c>
      <c r="M852" s="119" t="str">
        <f>IF('BB-2024-Friday'!$AJ855&lt;&gt;"",IF('BB-2024-Friday'!$AJ855="t",'BB-2024-Friday'!AP855,0),"")</f>
        <v/>
      </c>
      <c r="N852" s="120" t="str">
        <f>IF('BB-2024-Friday'!$AJ855&lt;&gt;"",IF('BB-2024-Friday'!$AJ855="m",'BB-2024-Friday'!U855,0),"")</f>
        <v/>
      </c>
      <c r="O852" s="120" t="str">
        <f>IF('BB-2024-Friday'!$AJ855&lt;&gt;"",IF('BB-2024-Friday'!$AJ855="m",'BB-2024-Friday'!V855,0),"")</f>
        <v/>
      </c>
    </row>
    <row r="853" spans="1:15" x14ac:dyDescent="0.25">
      <c r="A853" t="str">
        <f>IF('BB-2024-Friday'!AJ856&lt;&gt;"",'BB-2024-Friday'!AJ856,"")</f>
        <v/>
      </c>
      <c r="B853" t="str">
        <f>IF('BB-2024-Friday'!AJ856&lt;&gt;"",'BB-2024-Friday'!AR856,"")</f>
        <v/>
      </c>
      <c r="C853" t="str">
        <f>IF('BB-2024-Friday'!AJ856="m","v","a")</f>
        <v>a</v>
      </c>
      <c r="D853" s="92" t="str">
        <f>IF('BB-2024-Friday'!AJ856&lt;&gt;"",'BB-2024-Friday'!AI856,"")</f>
        <v/>
      </c>
      <c r="E853" s="119" t="str">
        <f>IF('BB-2024-Friday'!$AJ856&lt;&gt;"",IF('BB-2024-Friday'!$AJ856="t",0,'BB-2024-Friday'!AM856),"")</f>
        <v/>
      </c>
      <c r="F853" s="119" t="str">
        <f>IF('BB-2024-Friday'!$AJ856&lt;&gt;"",IF('BB-2024-Friday'!$AJ856="t",0,'BB-2024-Friday'!AN856),"")</f>
        <v/>
      </c>
      <c r="G853" s="119" t="str">
        <f>IF('BB-2024-Friday'!$AJ856&lt;&gt;"",IF('BB-2024-Friday'!$AJ856="t",0,'BB-2024-Friday'!AO856),"")</f>
        <v/>
      </c>
      <c r="H853" s="119" t="str">
        <f>IF('BB-2024-Friday'!$AJ856&lt;&gt;"",IF('BB-2024-Friday'!$AJ856="t",0,'BB-2024-Friday'!AP856),"")</f>
        <v/>
      </c>
      <c r="I853" s="119" t="str">
        <f>IF('BB-2024-Friday'!$AJ856&lt;&gt;"",IF('BB-2024-Friday'!$AJ856="t",0,'BB-2024-Friday'!AQ856),"")</f>
        <v/>
      </c>
      <c r="J853" s="119" t="str">
        <f>IF('BB-2024-Friday'!$AJ856&lt;&gt;"",IF('BB-2024-Friday'!$AJ856="t",'BB-2024-Friday'!AM856,0),"")</f>
        <v/>
      </c>
      <c r="K853" s="119" t="str">
        <f>IF('BB-2024-Friday'!$AJ856&lt;&gt;"",IF('BB-2024-Friday'!$AJ856="t",'BB-2024-Friday'!AN856,0),"")</f>
        <v/>
      </c>
      <c r="L853" s="119" t="str">
        <f>IF('BB-2024-Friday'!$AJ856&lt;&gt;"",IF('BB-2024-Friday'!$AJ856="t",'BB-2024-Friday'!AO856,0),"")</f>
        <v/>
      </c>
      <c r="M853" s="119" t="str">
        <f>IF('BB-2024-Friday'!$AJ856&lt;&gt;"",IF('BB-2024-Friday'!$AJ856="t",'BB-2024-Friday'!AP856,0),"")</f>
        <v/>
      </c>
      <c r="N853" s="120" t="str">
        <f>IF('BB-2024-Friday'!$AJ856&lt;&gt;"",IF('BB-2024-Friday'!$AJ856="m",'BB-2024-Friday'!U856,0),"")</f>
        <v/>
      </c>
      <c r="O853" s="120" t="str">
        <f>IF('BB-2024-Friday'!$AJ856&lt;&gt;"",IF('BB-2024-Friday'!$AJ856="m",'BB-2024-Friday'!V856,0),"")</f>
        <v/>
      </c>
    </row>
    <row r="854" spans="1:15" x14ac:dyDescent="0.25">
      <c r="A854" t="str">
        <f>IF('BB-2024-Friday'!AJ857&lt;&gt;"",'BB-2024-Friday'!AJ857,"")</f>
        <v/>
      </c>
      <c r="B854" t="str">
        <f>IF('BB-2024-Friday'!AJ857&lt;&gt;"",'BB-2024-Friday'!AR857,"")</f>
        <v/>
      </c>
      <c r="C854" t="str">
        <f>IF('BB-2024-Friday'!AJ857="m","v","a")</f>
        <v>a</v>
      </c>
      <c r="D854" s="92" t="str">
        <f>IF('BB-2024-Friday'!AJ857&lt;&gt;"",'BB-2024-Friday'!AI857,"")</f>
        <v/>
      </c>
      <c r="E854" s="119" t="str">
        <f>IF('BB-2024-Friday'!$AJ857&lt;&gt;"",IF('BB-2024-Friday'!$AJ857="t",0,'BB-2024-Friday'!AM857),"")</f>
        <v/>
      </c>
      <c r="F854" s="119" t="str">
        <f>IF('BB-2024-Friday'!$AJ857&lt;&gt;"",IF('BB-2024-Friday'!$AJ857="t",0,'BB-2024-Friday'!AN857),"")</f>
        <v/>
      </c>
      <c r="G854" s="119" t="str">
        <f>IF('BB-2024-Friday'!$AJ857&lt;&gt;"",IF('BB-2024-Friday'!$AJ857="t",0,'BB-2024-Friday'!AO857),"")</f>
        <v/>
      </c>
      <c r="H854" s="119" t="str">
        <f>IF('BB-2024-Friday'!$AJ857&lt;&gt;"",IF('BB-2024-Friday'!$AJ857="t",0,'BB-2024-Friday'!AP857),"")</f>
        <v/>
      </c>
      <c r="I854" s="119" t="str">
        <f>IF('BB-2024-Friday'!$AJ857&lt;&gt;"",IF('BB-2024-Friday'!$AJ857="t",0,'BB-2024-Friday'!AQ857),"")</f>
        <v/>
      </c>
      <c r="J854" s="119" t="str">
        <f>IF('BB-2024-Friday'!$AJ857&lt;&gt;"",IF('BB-2024-Friday'!$AJ857="t",'BB-2024-Friday'!AM857,0),"")</f>
        <v/>
      </c>
      <c r="K854" s="119" t="str">
        <f>IF('BB-2024-Friday'!$AJ857&lt;&gt;"",IF('BB-2024-Friday'!$AJ857="t",'BB-2024-Friday'!AN857,0),"")</f>
        <v/>
      </c>
      <c r="L854" s="119" t="str">
        <f>IF('BB-2024-Friday'!$AJ857&lt;&gt;"",IF('BB-2024-Friday'!$AJ857="t",'BB-2024-Friday'!AO857,0),"")</f>
        <v/>
      </c>
      <c r="M854" s="119" t="str">
        <f>IF('BB-2024-Friday'!$AJ857&lt;&gt;"",IF('BB-2024-Friday'!$AJ857="t",'BB-2024-Friday'!AP857,0),"")</f>
        <v/>
      </c>
      <c r="N854" s="120" t="str">
        <f>IF('BB-2024-Friday'!$AJ857&lt;&gt;"",IF('BB-2024-Friday'!$AJ857="m",'BB-2024-Friday'!U857,0),"")</f>
        <v/>
      </c>
      <c r="O854" s="120" t="str">
        <f>IF('BB-2024-Friday'!$AJ857&lt;&gt;"",IF('BB-2024-Friday'!$AJ857="m",'BB-2024-Friday'!V857,0),"")</f>
        <v/>
      </c>
    </row>
    <row r="855" spans="1:15" x14ac:dyDescent="0.25">
      <c r="A855" t="str">
        <f>IF('BB-2024-Friday'!AJ858&lt;&gt;"",'BB-2024-Friday'!AJ858,"")</f>
        <v/>
      </c>
      <c r="B855" t="str">
        <f>IF('BB-2024-Friday'!AJ858&lt;&gt;"",'BB-2024-Friday'!AR858,"")</f>
        <v/>
      </c>
      <c r="C855" t="str">
        <f>IF('BB-2024-Friday'!AJ858="m","v","a")</f>
        <v>a</v>
      </c>
      <c r="D855" s="92" t="str">
        <f>IF('BB-2024-Friday'!AJ858&lt;&gt;"",'BB-2024-Friday'!AI858,"")</f>
        <v/>
      </c>
      <c r="E855" s="119" t="str">
        <f>IF('BB-2024-Friday'!$AJ858&lt;&gt;"",IF('BB-2024-Friday'!$AJ858="t",0,'BB-2024-Friday'!AM858),"")</f>
        <v/>
      </c>
      <c r="F855" s="119" t="str">
        <f>IF('BB-2024-Friday'!$AJ858&lt;&gt;"",IF('BB-2024-Friday'!$AJ858="t",0,'BB-2024-Friday'!AN858),"")</f>
        <v/>
      </c>
      <c r="G855" s="119" t="str">
        <f>IF('BB-2024-Friday'!$AJ858&lt;&gt;"",IF('BB-2024-Friday'!$AJ858="t",0,'BB-2024-Friday'!AO858),"")</f>
        <v/>
      </c>
      <c r="H855" s="119" t="str">
        <f>IF('BB-2024-Friday'!$AJ858&lt;&gt;"",IF('BB-2024-Friday'!$AJ858="t",0,'BB-2024-Friday'!AP858),"")</f>
        <v/>
      </c>
      <c r="I855" s="119" t="str">
        <f>IF('BB-2024-Friday'!$AJ858&lt;&gt;"",IF('BB-2024-Friday'!$AJ858="t",0,'BB-2024-Friday'!AQ858),"")</f>
        <v/>
      </c>
      <c r="J855" s="119" t="str">
        <f>IF('BB-2024-Friday'!$AJ858&lt;&gt;"",IF('BB-2024-Friday'!$AJ858="t",'BB-2024-Friday'!AM858,0),"")</f>
        <v/>
      </c>
      <c r="K855" s="119" t="str">
        <f>IF('BB-2024-Friday'!$AJ858&lt;&gt;"",IF('BB-2024-Friday'!$AJ858="t",'BB-2024-Friday'!AN858,0),"")</f>
        <v/>
      </c>
      <c r="L855" s="119" t="str">
        <f>IF('BB-2024-Friday'!$AJ858&lt;&gt;"",IF('BB-2024-Friday'!$AJ858="t",'BB-2024-Friday'!AO858,0),"")</f>
        <v/>
      </c>
      <c r="M855" s="119" t="str">
        <f>IF('BB-2024-Friday'!$AJ858&lt;&gt;"",IF('BB-2024-Friday'!$AJ858="t",'BB-2024-Friday'!AP858,0),"")</f>
        <v/>
      </c>
      <c r="N855" s="120" t="str">
        <f>IF('BB-2024-Friday'!$AJ858&lt;&gt;"",IF('BB-2024-Friday'!$AJ858="m",'BB-2024-Friday'!U858,0),"")</f>
        <v/>
      </c>
      <c r="O855" s="120" t="str">
        <f>IF('BB-2024-Friday'!$AJ858&lt;&gt;"",IF('BB-2024-Friday'!$AJ858="m",'BB-2024-Friday'!V858,0),"")</f>
        <v/>
      </c>
    </row>
    <row r="856" spans="1:15" x14ac:dyDescent="0.25">
      <c r="A856" t="str">
        <f>IF('BB-2024-Friday'!AJ859&lt;&gt;"",'BB-2024-Friday'!AJ859,"")</f>
        <v/>
      </c>
      <c r="B856" t="str">
        <f>IF('BB-2024-Friday'!AJ859&lt;&gt;"",'BB-2024-Friday'!AR859,"")</f>
        <v/>
      </c>
      <c r="C856" t="str">
        <f>IF('BB-2024-Friday'!AJ859="m","v","a")</f>
        <v>a</v>
      </c>
      <c r="D856" s="92" t="str">
        <f>IF('BB-2024-Friday'!AJ859&lt;&gt;"",'BB-2024-Friday'!AI859,"")</f>
        <v/>
      </c>
      <c r="E856" s="119" t="str">
        <f>IF('BB-2024-Friday'!$AJ859&lt;&gt;"",IF('BB-2024-Friday'!$AJ859="t",0,'BB-2024-Friday'!AM859),"")</f>
        <v/>
      </c>
      <c r="F856" s="119" t="str">
        <f>IF('BB-2024-Friday'!$AJ859&lt;&gt;"",IF('BB-2024-Friday'!$AJ859="t",0,'BB-2024-Friday'!AN859),"")</f>
        <v/>
      </c>
      <c r="G856" s="119" t="str">
        <f>IF('BB-2024-Friday'!$AJ859&lt;&gt;"",IF('BB-2024-Friday'!$AJ859="t",0,'BB-2024-Friday'!AO859),"")</f>
        <v/>
      </c>
      <c r="H856" s="119" t="str">
        <f>IF('BB-2024-Friday'!$AJ859&lt;&gt;"",IF('BB-2024-Friday'!$AJ859="t",0,'BB-2024-Friday'!AP859),"")</f>
        <v/>
      </c>
      <c r="I856" s="119" t="str">
        <f>IF('BB-2024-Friday'!$AJ859&lt;&gt;"",IF('BB-2024-Friday'!$AJ859="t",0,'BB-2024-Friday'!AQ859),"")</f>
        <v/>
      </c>
      <c r="J856" s="119" t="str">
        <f>IF('BB-2024-Friday'!$AJ859&lt;&gt;"",IF('BB-2024-Friday'!$AJ859="t",'BB-2024-Friday'!AM859,0),"")</f>
        <v/>
      </c>
      <c r="K856" s="119" t="str">
        <f>IF('BB-2024-Friday'!$AJ859&lt;&gt;"",IF('BB-2024-Friday'!$AJ859="t",'BB-2024-Friday'!AN859,0),"")</f>
        <v/>
      </c>
      <c r="L856" s="119" t="str">
        <f>IF('BB-2024-Friday'!$AJ859&lt;&gt;"",IF('BB-2024-Friday'!$AJ859="t",'BB-2024-Friday'!AO859,0),"")</f>
        <v/>
      </c>
      <c r="M856" s="119" t="str">
        <f>IF('BB-2024-Friday'!$AJ859&lt;&gt;"",IF('BB-2024-Friday'!$AJ859="t",'BB-2024-Friday'!AP859,0),"")</f>
        <v/>
      </c>
      <c r="N856" s="120" t="str">
        <f>IF('BB-2024-Friday'!$AJ859&lt;&gt;"",IF('BB-2024-Friday'!$AJ859="m",'BB-2024-Friday'!U859,0),"")</f>
        <v/>
      </c>
      <c r="O856" s="120" t="str">
        <f>IF('BB-2024-Friday'!$AJ859&lt;&gt;"",IF('BB-2024-Friday'!$AJ859="m",'BB-2024-Friday'!V859,0),"")</f>
        <v/>
      </c>
    </row>
    <row r="857" spans="1:15" x14ac:dyDescent="0.25">
      <c r="A857" t="str">
        <f>IF('BB-2024-Friday'!AJ860&lt;&gt;"",'BB-2024-Friday'!AJ860,"")</f>
        <v/>
      </c>
      <c r="B857" t="str">
        <f>IF('BB-2024-Friday'!AJ860&lt;&gt;"",'BB-2024-Friday'!AR860,"")</f>
        <v/>
      </c>
      <c r="C857" t="str">
        <f>IF('BB-2024-Friday'!AJ860="m","v","a")</f>
        <v>a</v>
      </c>
      <c r="D857" s="92" t="str">
        <f>IF('BB-2024-Friday'!AJ860&lt;&gt;"",'BB-2024-Friday'!AI860,"")</f>
        <v/>
      </c>
      <c r="E857" s="119" t="str">
        <f>IF('BB-2024-Friday'!$AJ860&lt;&gt;"",IF('BB-2024-Friday'!$AJ860="t",0,'BB-2024-Friday'!AM860),"")</f>
        <v/>
      </c>
      <c r="F857" s="119" t="str">
        <f>IF('BB-2024-Friday'!$AJ860&lt;&gt;"",IF('BB-2024-Friday'!$AJ860="t",0,'BB-2024-Friday'!AN860),"")</f>
        <v/>
      </c>
      <c r="G857" s="119" t="str">
        <f>IF('BB-2024-Friday'!$AJ860&lt;&gt;"",IF('BB-2024-Friday'!$AJ860="t",0,'BB-2024-Friday'!AO860),"")</f>
        <v/>
      </c>
      <c r="H857" s="119" t="str">
        <f>IF('BB-2024-Friday'!$AJ860&lt;&gt;"",IF('BB-2024-Friday'!$AJ860="t",0,'BB-2024-Friday'!AP860),"")</f>
        <v/>
      </c>
      <c r="I857" s="119" t="str">
        <f>IF('BB-2024-Friday'!$AJ860&lt;&gt;"",IF('BB-2024-Friday'!$AJ860="t",0,'BB-2024-Friday'!AQ860),"")</f>
        <v/>
      </c>
      <c r="J857" s="119" t="str">
        <f>IF('BB-2024-Friday'!$AJ860&lt;&gt;"",IF('BB-2024-Friday'!$AJ860="t",'BB-2024-Friday'!AM860,0),"")</f>
        <v/>
      </c>
      <c r="K857" s="119" t="str">
        <f>IF('BB-2024-Friday'!$AJ860&lt;&gt;"",IF('BB-2024-Friday'!$AJ860="t",'BB-2024-Friday'!AN860,0),"")</f>
        <v/>
      </c>
      <c r="L857" s="119" t="str">
        <f>IF('BB-2024-Friday'!$AJ860&lt;&gt;"",IF('BB-2024-Friday'!$AJ860="t",'BB-2024-Friday'!AO860,0),"")</f>
        <v/>
      </c>
      <c r="M857" s="119" t="str">
        <f>IF('BB-2024-Friday'!$AJ860&lt;&gt;"",IF('BB-2024-Friday'!$AJ860="t",'BB-2024-Friday'!AP860,0),"")</f>
        <v/>
      </c>
      <c r="N857" s="120" t="str">
        <f>IF('BB-2024-Friday'!$AJ860&lt;&gt;"",IF('BB-2024-Friday'!$AJ860="m",'BB-2024-Friday'!U860,0),"")</f>
        <v/>
      </c>
      <c r="O857" s="120" t="str">
        <f>IF('BB-2024-Friday'!$AJ860&lt;&gt;"",IF('BB-2024-Friday'!$AJ860="m",'BB-2024-Friday'!V860,0),"")</f>
        <v/>
      </c>
    </row>
    <row r="858" spans="1:15" x14ac:dyDescent="0.25">
      <c r="A858" t="str">
        <f>IF('BB-2024-Friday'!AJ861&lt;&gt;"",'BB-2024-Friday'!AJ861,"")</f>
        <v/>
      </c>
      <c r="B858" t="str">
        <f>IF('BB-2024-Friday'!AJ861&lt;&gt;"",'BB-2024-Friday'!AR861,"")</f>
        <v/>
      </c>
      <c r="C858" t="str">
        <f>IF('BB-2024-Friday'!AJ861="m","v","a")</f>
        <v>a</v>
      </c>
      <c r="D858" s="92" t="str">
        <f>IF('BB-2024-Friday'!AJ861&lt;&gt;"",'BB-2024-Friday'!AI861,"")</f>
        <v/>
      </c>
      <c r="E858" s="119" t="str">
        <f>IF('BB-2024-Friday'!$AJ861&lt;&gt;"",IF('BB-2024-Friday'!$AJ861="t",0,'BB-2024-Friday'!AM861),"")</f>
        <v/>
      </c>
      <c r="F858" s="119" t="str">
        <f>IF('BB-2024-Friday'!$AJ861&lt;&gt;"",IF('BB-2024-Friday'!$AJ861="t",0,'BB-2024-Friday'!AN861),"")</f>
        <v/>
      </c>
      <c r="G858" s="119" t="str">
        <f>IF('BB-2024-Friday'!$AJ861&lt;&gt;"",IF('BB-2024-Friday'!$AJ861="t",0,'BB-2024-Friday'!AO861),"")</f>
        <v/>
      </c>
      <c r="H858" s="119" t="str">
        <f>IF('BB-2024-Friday'!$AJ861&lt;&gt;"",IF('BB-2024-Friday'!$AJ861="t",0,'BB-2024-Friday'!AP861),"")</f>
        <v/>
      </c>
      <c r="I858" s="119" t="str">
        <f>IF('BB-2024-Friday'!$AJ861&lt;&gt;"",IF('BB-2024-Friday'!$AJ861="t",0,'BB-2024-Friday'!AQ861),"")</f>
        <v/>
      </c>
      <c r="J858" s="119" t="str">
        <f>IF('BB-2024-Friday'!$AJ861&lt;&gt;"",IF('BB-2024-Friday'!$AJ861="t",'BB-2024-Friday'!AM861,0),"")</f>
        <v/>
      </c>
      <c r="K858" s="119" t="str">
        <f>IF('BB-2024-Friday'!$AJ861&lt;&gt;"",IF('BB-2024-Friday'!$AJ861="t",'BB-2024-Friday'!AN861,0),"")</f>
        <v/>
      </c>
      <c r="L858" s="119" t="str">
        <f>IF('BB-2024-Friday'!$AJ861&lt;&gt;"",IF('BB-2024-Friday'!$AJ861="t",'BB-2024-Friday'!AO861,0),"")</f>
        <v/>
      </c>
      <c r="M858" s="119" t="str">
        <f>IF('BB-2024-Friday'!$AJ861&lt;&gt;"",IF('BB-2024-Friday'!$AJ861="t",'BB-2024-Friday'!AP861,0),"")</f>
        <v/>
      </c>
      <c r="N858" s="120" t="str">
        <f>IF('BB-2024-Friday'!$AJ861&lt;&gt;"",IF('BB-2024-Friday'!$AJ861="m",'BB-2024-Friday'!U861,0),"")</f>
        <v/>
      </c>
      <c r="O858" s="120" t="str">
        <f>IF('BB-2024-Friday'!$AJ861&lt;&gt;"",IF('BB-2024-Friday'!$AJ861="m",'BB-2024-Friday'!V861,0),"")</f>
        <v/>
      </c>
    </row>
    <row r="859" spans="1:15" x14ac:dyDescent="0.25">
      <c r="A859" t="str">
        <f>IF('BB-2024-Friday'!AJ862&lt;&gt;"",'BB-2024-Friday'!AJ862,"")</f>
        <v/>
      </c>
      <c r="B859" t="str">
        <f>IF('BB-2024-Friday'!AJ862&lt;&gt;"",'BB-2024-Friday'!AR862,"")</f>
        <v/>
      </c>
      <c r="C859" t="str">
        <f>IF('BB-2024-Friday'!AJ862="m","v","a")</f>
        <v>a</v>
      </c>
      <c r="D859" s="92" t="str">
        <f>IF('BB-2024-Friday'!AJ862&lt;&gt;"",'BB-2024-Friday'!AI862,"")</f>
        <v/>
      </c>
      <c r="E859" s="119" t="str">
        <f>IF('BB-2024-Friday'!$AJ862&lt;&gt;"",IF('BB-2024-Friday'!$AJ862="t",0,'BB-2024-Friday'!AM862),"")</f>
        <v/>
      </c>
      <c r="F859" s="119" t="str">
        <f>IF('BB-2024-Friday'!$AJ862&lt;&gt;"",IF('BB-2024-Friday'!$AJ862="t",0,'BB-2024-Friday'!AN862),"")</f>
        <v/>
      </c>
      <c r="G859" s="119" t="str">
        <f>IF('BB-2024-Friday'!$AJ862&lt;&gt;"",IF('BB-2024-Friday'!$AJ862="t",0,'BB-2024-Friday'!AO862),"")</f>
        <v/>
      </c>
      <c r="H859" s="119" t="str">
        <f>IF('BB-2024-Friday'!$AJ862&lt;&gt;"",IF('BB-2024-Friday'!$AJ862="t",0,'BB-2024-Friday'!AP862),"")</f>
        <v/>
      </c>
      <c r="I859" s="119" t="str">
        <f>IF('BB-2024-Friday'!$AJ862&lt;&gt;"",IF('BB-2024-Friday'!$AJ862="t",0,'BB-2024-Friday'!AQ862),"")</f>
        <v/>
      </c>
      <c r="J859" s="119" t="str">
        <f>IF('BB-2024-Friday'!$AJ862&lt;&gt;"",IF('BB-2024-Friday'!$AJ862="t",'BB-2024-Friday'!AM862,0),"")</f>
        <v/>
      </c>
      <c r="K859" s="119" t="str">
        <f>IF('BB-2024-Friday'!$AJ862&lt;&gt;"",IF('BB-2024-Friday'!$AJ862="t",'BB-2024-Friday'!AN862,0),"")</f>
        <v/>
      </c>
      <c r="L859" s="119" t="str">
        <f>IF('BB-2024-Friday'!$AJ862&lt;&gt;"",IF('BB-2024-Friday'!$AJ862="t",'BB-2024-Friday'!AO862,0),"")</f>
        <v/>
      </c>
      <c r="M859" s="119" t="str">
        <f>IF('BB-2024-Friday'!$AJ862&lt;&gt;"",IF('BB-2024-Friday'!$AJ862="t",'BB-2024-Friday'!AP862,0),"")</f>
        <v/>
      </c>
      <c r="N859" s="120" t="str">
        <f>IF('BB-2024-Friday'!$AJ862&lt;&gt;"",IF('BB-2024-Friday'!$AJ862="m",'BB-2024-Friday'!U862,0),"")</f>
        <v/>
      </c>
      <c r="O859" s="120" t="str">
        <f>IF('BB-2024-Friday'!$AJ862&lt;&gt;"",IF('BB-2024-Friday'!$AJ862="m",'BB-2024-Friday'!V862,0),"")</f>
        <v/>
      </c>
    </row>
    <row r="860" spans="1:15" x14ac:dyDescent="0.25">
      <c r="A860" t="str">
        <f>IF('BB-2024-Friday'!AJ863&lt;&gt;"",'BB-2024-Friday'!AJ863,"")</f>
        <v/>
      </c>
      <c r="B860" t="str">
        <f>IF('BB-2024-Friday'!AJ863&lt;&gt;"",'BB-2024-Friday'!AR863,"")</f>
        <v/>
      </c>
      <c r="C860" t="str">
        <f>IF('BB-2024-Friday'!AJ863="m","v","a")</f>
        <v>a</v>
      </c>
      <c r="D860" s="92" t="str">
        <f>IF('BB-2024-Friday'!AJ863&lt;&gt;"",'BB-2024-Friday'!AI863,"")</f>
        <v/>
      </c>
      <c r="E860" s="119" t="str">
        <f>IF('BB-2024-Friday'!$AJ863&lt;&gt;"",IF('BB-2024-Friday'!$AJ863="t",0,'BB-2024-Friday'!AM863),"")</f>
        <v/>
      </c>
      <c r="F860" s="119" t="str">
        <f>IF('BB-2024-Friday'!$AJ863&lt;&gt;"",IF('BB-2024-Friday'!$AJ863="t",0,'BB-2024-Friday'!AN863),"")</f>
        <v/>
      </c>
      <c r="G860" s="119" t="str">
        <f>IF('BB-2024-Friday'!$AJ863&lt;&gt;"",IF('BB-2024-Friday'!$AJ863="t",0,'BB-2024-Friday'!AO863),"")</f>
        <v/>
      </c>
      <c r="H860" s="119" t="str">
        <f>IF('BB-2024-Friday'!$AJ863&lt;&gt;"",IF('BB-2024-Friday'!$AJ863="t",0,'BB-2024-Friday'!AP863),"")</f>
        <v/>
      </c>
      <c r="I860" s="119" t="str">
        <f>IF('BB-2024-Friday'!$AJ863&lt;&gt;"",IF('BB-2024-Friday'!$AJ863="t",0,'BB-2024-Friday'!AQ863),"")</f>
        <v/>
      </c>
      <c r="J860" s="119" t="str">
        <f>IF('BB-2024-Friday'!$AJ863&lt;&gt;"",IF('BB-2024-Friday'!$AJ863="t",'BB-2024-Friday'!AM863,0),"")</f>
        <v/>
      </c>
      <c r="K860" s="119" t="str">
        <f>IF('BB-2024-Friday'!$AJ863&lt;&gt;"",IF('BB-2024-Friday'!$AJ863="t",'BB-2024-Friday'!AN863,0),"")</f>
        <v/>
      </c>
      <c r="L860" s="119" t="str">
        <f>IF('BB-2024-Friday'!$AJ863&lt;&gt;"",IF('BB-2024-Friday'!$AJ863="t",'BB-2024-Friday'!AO863,0),"")</f>
        <v/>
      </c>
      <c r="M860" s="119" t="str">
        <f>IF('BB-2024-Friday'!$AJ863&lt;&gt;"",IF('BB-2024-Friday'!$AJ863="t",'BB-2024-Friday'!AP863,0),"")</f>
        <v/>
      </c>
      <c r="N860" s="120" t="str">
        <f>IF('BB-2024-Friday'!$AJ863&lt;&gt;"",IF('BB-2024-Friday'!$AJ863="m",'BB-2024-Friday'!U863,0),"")</f>
        <v/>
      </c>
      <c r="O860" s="120" t="str">
        <f>IF('BB-2024-Friday'!$AJ863&lt;&gt;"",IF('BB-2024-Friday'!$AJ863="m",'BB-2024-Friday'!V863,0),"")</f>
        <v/>
      </c>
    </row>
    <row r="861" spans="1:15" x14ac:dyDescent="0.25">
      <c r="A861" t="str">
        <f>IF('BB-2024-Friday'!AJ864&lt;&gt;"",'BB-2024-Friday'!AJ864,"")</f>
        <v/>
      </c>
      <c r="B861" t="str">
        <f>IF('BB-2024-Friday'!AJ864&lt;&gt;"",'BB-2024-Friday'!AR864,"")</f>
        <v/>
      </c>
      <c r="C861" t="str">
        <f>IF('BB-2024-Friday'!AJ864="m","v","a")</f>
        <v>a</v>
      </c>
      <c r="D861" s="92" t="str">
        <f>IF('BB-2024-Friday'!AJ864&lt;&gt;"",'BB-2024-Friday'!AI864,"")</f>
        <v/>
      </c>
      <c r="E861" s="119" t="str">
        <f>IF('BB-2024-Friday'!$AJ864&lt;&gt;"",IF('BB-2024-Friday'!$AJ864="t",0,'BB-2024-Friday'!AM864),"")</f>
        <v/>
      </c>
      <c r="F861" s="119" t="str">
        <f>IF('BB-2024-Friday'!$AJ864&lt;&gt;"",IF('BB-2024-Friday'!$AJ864="t",0,'BB-2024-Friday'!AN864),"")</f>
        <v/>
      </c>
      <c r="G861" s="119" t="str">
        <f>IF('BB-2024-Friday'!$AJ864&lt;&gt;"",IF('BB-2024-Friday'!$AJ864="t",0,'BB-2024-Friday'!AO864),"")</f>
        <v/>
      </c>
      <c r="H861" s="119" t="str">
        <f>IF('BB-2024-Friday'!$AJ864&lt;&gt;"",IF('BB-2024-Friday'!$AJ864="t",0,'BB-2024-Friday'!AP864),"")</f>
        <v/>
      </c>
      <c r="I861" s="119" t="str">
        <f>IF('BB-2024-Friday'!$AJ864&lt;&gt;"",IF('BB-2024-Friday'!$AJ864="t",0,'BB-2024-Friday'!AQ864),"")</f>
        <v/>
      </c>
      <c r="J861" s="119" t="str">
        <f>IF('BB-2024-Friday'!$AJ864&lt;&gt;"",IF('BB-2024-Friday'!$AJ864="t",'BB-2024-Friday'!AM864,0),"")</f>
        <v/>
      </c>
      <c r="K861" s="119" t="str">
        <f>IF('BB-2024-Friday'!$AJ864&lt;&gt;"",IF('BB-2024-Friday'!$AJ864="t",'BB-2024-Friday'!AN864,0),"")</f>
        <v/>
      </c>
      <c r="L861" s="119" t="str">
        <f>IF('BB-2024-Friday'!$AJ864&lt;&gt;"",IF('BB-2024-Friday'!$AJ864="t",'BB-2024-Friday'!AO864,0),"")</f>
        <v/>
      </c>
      <c r="M861" s="119" t="str">
        <f>IF('BB-2024-Friday'!$AJ864&lt;&gt;"",IF('BB-2024-Friday'!$AJ864="t",'BB-2024-Friday'!AP864,0),"")</f>
        <v/>
      </c>
      <c r="N861" s="120" t="str">
        <f>IF('BB-2024-Friday'!$AJ864&lt;&gt;"",IF('BB-2024-Friday'!$AJ864="m",'BB-2024-Friday'!U864,0),"")</f>
        <v/>
      </c>
      <c r="O861" s="120" t="str">
        <f>IF('BB-2024-Friday'!$AJ864&lt;&gt;"",IF('BB-2024-Friday'!$AJ864="m",'BB-2024-Friday'!V864,0),"")</f>
        <v/>
      </c>
    </row>
    <row r="862" spans="1:15" x14ac:dyDescent="0.25">
      <c r="A862" t="str">
        <f>IF('BB-2024-Friday'!AJ865&lt;&gt;"",'BB-2024-Friday'!AJ865,"")</f>
        <v/>
      </c>
      <c r="B862" t="str">
        <f>IF('BB-2024-Friday'!AJ865&lt;&gt;"",'BB-2024-Friday'!AR865,"")</f>
        <v/>
      </c>
      <c r="C862" t="str">
        <f>IF('BB-2024-Friday'!AJ865="m","v","a")</f>
        <v>a</v>
      </c>
      <c r="D862" s="92" t="str">
        <f>IF('BB-2024-Friday'!AJ865&lt;&gt;"",'BB-2024-Friday'!AI865,"")</f>
        <v/>
      </c>
      <c r="E862" s="119" t="str">
        <f>IF('BB-2024-Friday'!$AJ865&lt;&gt;"",IF('BB-2024-Friday'!$AJ865="t",0,'BB-2024-Friday'!AM865),"")</f>
        <v/>
      </c>
      <c r="F862" s="119" t="str">
        <f>IF('BB-2024-Friday'!$AJ865&lt;&gt;"",IF('BB-2024-Friday'!$AJ865="t",0,'BB-2024-Friday'!AN865),"")</f>
        <v/>
      </c>
      <c r="G862" s="119" t="str">
        <f>IF('BB-2024-Friday'!$AJ865&lt;&gt;"",IF('BB-2024-Friday'!$AJ865="t",0,'BB-2024-Friday'!AO865),"")</f>
        <v/>
      </c>
      <c r="H862" s="119" t="str">
        <f>IF('BB-2024-Friday'!$AJ865&lt;&gt;"",IF('BB-2024-Friday'!$AJ865="t",0,'BB-2024-Friday'!AP865),"")</f>
        <v/>
      </c>
      <c r="I862" s="119" t="str">
        <f>IF('BB-2024-Friday'!$AJ865&lt;&gt;"",IF('BB-2024-Friday'!$AJ865="t",0,'BB-2024-Friday'!AQ865),"")</f>
        <v/>
      </c>
      <c r="J862" s="119" t="str">
        <f>IF('BB-2024-Friday'!$AJ865&lt;&gt;"",IF('BB-2024-Friday'!$AJ865="t",'BB-2024-Friday'!AM865,0),"")</f>
        <v/>
      </c>
      <c r="K862" s="119" t="str">
        <f>IF('BB-2024-Friday'!$AJ865&lt;&gt;"",IF('BB-2024-Friday'!$AJ865="t",'BB-2024-Friday'!AN865,0),"")</f>
        <v/>
      </c>
      <c r="L862" s="119" t="str">
        <f>IF('BB-2024-Friday'!$AJ865&lt;&gt;"",IF('BB-2024-Friday'!$AJ865="t",'BB-2024-Friday'!AO865,0),"")</f>
        <v/>
      </c>
      <c r="M862" s="119" t="str">
        <f>IF('BB-2024-Friday'!$AJ865&lt;&gt;"",IF('BB-2024-Friday'!$AJ865="t",'BB-2024-Friday'!AP865,0),"")</f>
        <v/>
      </c>
      <c r="N862" s="120" t="str">
        <f>IF('BB-2024-Friday'!$AJ865&lt;&gt;"",IF('BB-2024-Friday'!$AJ865="m",'BB-2024-Friday'!U865,0),"")</f>
        <v/>
      </c>
      <c r="O862" s="120" t="str">
        <f>IF('BB-2024-Friday'!$AJ865&lt;&gt;"",IF('BB-2024-Friday'!$AJ865="m",'BB-2024-Friday'!V865,0),"")</f>
        <v/>
      </c>
    </row>
    <row r="863" spans="1:15" x14ac:dyDescent="0.25">
      <c r="A863" t="str">
        <f>IF('BB-2024-Friday'!AJ866&lt;&gt;"",'BB-2024-Friday'!AJ866,"")</f>
        <v/>
      </c>
      <c r="B863" t="str">
        <f>IF('BB-2024-Friday'!AJ866&lt;&gt;"",'BB-2024-Friday'!AR866,"")</f>
        <v/>
      </c>
      <c r="C863" t="str">
        <f>IF('BB-2024-Friday'!AJ866="m","v","a")</f>
        <v>a</v>
      </c>
      <c r="D863" s="92" t="str">
        <f>IF('BB-2024-Friday'!AJ866&lt;&gt;"",'BB-2024-Friday'!AI866,"")</f>
        <v/>
      </c>
      <c r="E863" s="119" t="str">
        <f>IF('BB-2024-Friday'!$AJ866&lt;&gt;"",IF('BB-2024-Friday'!$AJ866="t",0,'BB-2024-Friday'!AM866),"")</f>
        <v/>
      </c>
      <c r="F863" s="119" t="str">
        <f>IF('BB-2024-Friday'!$AJ866&lt;&gt;"",IF('BB-2024-Friday'!$AJ866="t",0,'BB-2024-Friday'!AN866),"")</f>
        <v/>
      </c>
      <c r="G863" s="119" t="str">
        <f>IF('BB-2024-Friday'!$AJ866&lt;&gt;"",IF('BB-2024-Friday'!$AJ866="t",0,'BB-2024-Friday'!AO866),"")</f>
        <v/>
      </c>
      <c r="H863" s="119" t="str">
        <f>IF('BB-2024-Friday'!$AJ866&lt;&gt;"",IF('BB-2024-Friday'!$AJ866="t",0,'BB-2024-Friday'!AP866),"")</f>
        <v/>
      </c>
      <c r="I863" s="119" t="str">
        <f>IF('BB-2024-Friday'!$AJ866&lt;&gt;"",IF('BB-2024-Friday'!$AJ866="t",0,'BB-2024-Friday'!AQ866),"")</f>
        <v/>
      </c>
      <c r="J863" s="119" t="str">
        <f>IF('BB-2024-Friday'!$AJ866&lt;&gt;"",IF('BB-2024-Friday'!$AJ866="t",'BB-2024-Friday'!AM866,0),"")</f>
        <v/>
      </c>
      <c r="K863" s="119" t="str">
        <f>IF('BB-2024-Friday'!$AJ866&lt;&gt;"",IF('BB-2024-Friday'!$AJ866="t",'BB-2024-Friday'!AN866,0),"")</f>
        <v/>
      </c>
      <c r="L863" s="119" t="str">
        <f>IF('BB-2024-Friday'!$AJ866&lt;&gt;"",IF('BB-2024-Friday'!$AJ866="t",'BB-2024-Friday'!AO866,0),"")</f>
        <v/>
      </c>
      <c r="M863" s="119" t="str">
        <f>IF('BB-2024-Friday'!$AJ866&lt;&gt;"",IF('BB-2024-Friday'!$AJ866="t",'BB-2024-Friday'!AP866,0),"")</f>
        <v/>
      </c>
      <c r="N863" s="120" t="str">
        <f>IF('BB-2024-Friday'!$AJ866&lt;&gt;"",IF('BB-2024-Friday'!$AJ866="m",'BB-2024-Friday'!U866,0),"")</f>
        <v/>
      </c>
      <c r="O863" s="120" t="str">
        <f>IF('BB-2024-Friday'!$AJ866&lt;&gt;"",IF('BB-2024-Friday'!$AJ866="m",'BB-2024-Friday'!V866,0),"")</f>
        <v/>
      </c>
    </row>
    <row r="864" spans="1:15" x14ac:dyDescent="0.25">
      <c r="A864" t="str">
        <f>IF('BB-2024-Friday'!AJ867&lt;&gt;"",'BB-2024-Friday'!AJ867,"")</f>
        <v/>
      </c>
      <c r="B864" t="str">
        <f>IF('BB-2024-Friday'!AJ867&lt;&gt;"",'BB-2024-Friday'!AR867,"")</f>
        <v/>
      </c>
      <c r="C864" t="str">
        <f>IF('BB-2024-Friday'!AJ867="m","v","a")</f>
        <v>a</v>
      </c>
      <c r="D864" s="92" t="str">
        <f>IF('BB-2024-Friday'!AJ867&lt;&gt;"",'BB-2024-Friday'!AI867,"")</f>
        <v/>
      </c>
      <c r="E864" s="119" t="str">
        <f>IF('BB-2024-Friday'!$AJ867&lt;&gt;"",IF('BB-2024-Friday'!$AJ867="t",0,'BB-2024-Friday'!AM867),"")</f>
        <v/>
      </c>
      <c r="F864" s="119" t="str">
        <f>IF('BB-2024-Friday'!$AJ867&lt;&gt;"",IF('BB-2024-Friday'!$AJ867="t",0,'BB-2024-Friday'!AN867),"")</f>
        <v/>
      </c>
      <c r="G864" s="119" t="str">
        <f>IF('BB-2024-Friday'!$AJ867&lt;&gt;"",IF('BB-2024-Friday'!$AJ867="t",0,'BB-2024-Friday'!AO867),"")</f>
        <v/>
      </c>
      <c r="H864" s="119" t="str">
        <f>IF('BB-2024-Friday'!$AJ867&lt;&gt;"",IF('BB-2024-Friday'!$AJ867="t",0,'BB-2024-Friday'!AP867),"")</f>
        <v/>
      </c>
      <c r="I864" s="119" t="str">
        <f>IF('BB-2024-Friday'!$AJ867&lt;&gt;"",IF('BB-2024-Friday'!$AJ867="t",0,'BB-2024-Friday'!AQ867),"")</f>
        <v/>
      </c>
      <c r="J864" s="119" t="str">
        <f>IF('BB-2024-Friday'!$AJ867&lt;&gt;"",IF('BB-2024-Friday'!$AJ867="t",'BB-2024-Friday'!AM867,0),"")</f>
        <v/>
      </c>
      <c r="K864" s="119" t="str">
        <f>IF('BB-2024-Friday'!$AJ867&lt;&gt;"",IF('BB-2024-Friday'!$AJ867="t",'BB-2024-Friday'!AN867,0),"")</f>
        <v/>
      </c>
      <c r="L864" s="119" t="str">
        <f>IF('BB-2024-Friday'!$AJ867&lt;&gt;"",IF('BB-2024-Friday'!$AJ867="t",'BB-2024-Friday'!AO867,0),"")</f>
        <v/>
      </c>
      <c r="M864" s="119" t="str">
        <f>IF('BB-2024-Friday'!$AJ867&lt;&gt;"",IF('BB-2024-Friday'!$AJ867="t",'BB-2024-Friday'!AP867,0),"")</f>
        <v/>
      </c>
      <c r="N864" s="120" t="str">
        <f>IF('BB-2024-Friday'!$AJ867&lt;&gt;"",IF('BB-2024-Friday'!$AJ867="m",'BB-2024-Friday'!U867,0),"")</f>
        <v/>
      </c>
      <c r="O864" s="120" t="str">
        <f>IF('BB-2024-Friday'!$AJ867&lt;&gt;"",IF('BB-2024-Friday'!$AJ867="m",'BB-2024-Friday'!V867,0),"")</f>
        <v/>
      </c>
    </row>
    <row r="865" spans="1:15" x14ac:dyDescent="0.25">
      <c r="A865" t="str">
        <f>IF('BB-2024-Friday'!AJ868&lt;&gt;"",'BB-2024-Friday'!AJ868,"")</f>
        <v/>
      </c>
      <c r="B865" t="str">
        <f>IF('BB-2024-Friday'!AJ868&lt;&gt;"",'BB-2024-Friday'!AR868,"")</f>
        <v/>
      </c>
      <c r="C865" t="str">
        <f>IF('BB-2024-Friday'!AJ868="m","v","a")</f>
        <v>a</v>
      </c>
      <c r="D865" s="92" t="str">
        <f>IF('BB-2024-Friday'!AJ868&lt;&gt;"",'BB-2024-Friday'!AI868,"")</f>
        <v/>
      </c>
      <c r="E865" s="119" t="str">
        <f>IF('BB-2024-Friday'!$AJ868&lt;&gt;"",IF('BB-2024-Friday'!$AJ868="t",0,'BB-2024-Friday'!AM868),"")</f>
        <v/>
      </c>
      <c r="F865" s="119" t="str">
        <f>IF('BB-2024-Friday'!$AJ868&lt;&gt;"",IF('BB-2024-Friday'!$AJ868="t",0,'BB-2024-Friday'!AN868),"")</f>
        <v/>
      </c>
      <c r="G865" s="119" t="str">
        <f>IF('BB-2024-Friday'!$AJ868&lt;&gt;"",IF('BB-2024-Friday'!$AJ868="t",0,'BB-2024-Friday'!AO868),"")</f>
        <v/>
      </c>
      <c r="H865" s="119" t="str">
        <f>IF('BB-2024-Friday'!$AJ868&lt;&gt;"",IF('BB-2024-Friday'!$AJ868="t",0,'BB-2024-Friday'!AP868),"")</f>
        <v/>
      </c>
      <c r="I865" s="119" t="str">
        <f>IF('BB-2024-Friday'!$AJ868&lt;&gt;"",IF('BB-2024-Friday'!$AJ868="t",0,'BB-2024-Friday'!AQ868),"")</f>
        <v/>
      </c>
      <c r="J865" s="119" t="str">
        <f>IF('BB-2024-Friday'!$AJ868&lt;&gt;"",IF('BB-2024-Friday'!$AJ868="t",'BB-2024-Friday'!AM868,0),"")</f>
        <v/>
      </c>
      <c r="K865" s="119" t="str">
        <f>IF('BB-2024-Friday'!$AJ868&lt;&gt;"",IF('BB-2024-Friday'!$AJ868="t",'BB-2024-Friday'!AN868,0),"")</f>
        <v/>
      </c>
      <c r="L865" s="119" t="str">
        <f>IF('BB-2024-Friday'!$AJ868&lt;&gt;"",IF('BB-2024-Friday'!$AJ868="t",'BB-2024-Friday'!AO868,0),"")</f>
        <v/>
      </c>
      <c r="M865" s="119" t="str">
        <f>IF('BB-2024-Friday'!$AJ868&lt;&gt;"",IF('BB-2024-Friday'!$AJ868="t",'BB-2024-Friday'!AP868,0),"")</f>
        <v/>
      </c>
      <c r="N865" s="120" t="str">
        <f>IF('BB-2024-Friday'!$AJ868&lt;&gt;"",IF('BB-2024-Friday'!$AJ868="m",'BB-2024-Friday'!U868,0),"")</f>
        <v/>
      </c>
      <c r="O865" s="120" t="str">
        <f>IF('BB-2024-Friday'!$AJ868&lt;&gt;"",IF('BB-2024-Friday'!$AJ868="m",'BB-2024-Friday'!V868,0),"")</f>
        <v/>
      </c>
    </row>
    <row r="866" spans="1:15" x14ac:dyDescent="0.25">
      <c r="A866" t="str">
        <f>IF('BB-2024-Friday'!AJ869&lt;&gt;"",'BB-2024-Friday'!AJ869,"")</f>
        <v/>
      </c>
      <c r="B866" t="str">
        <f>IF('BB-2024-Friday'!AJ869&lt;&gt;"",'BB-2024-Friday'!AR869,"")</f>
        <v/>
      </c>
      <c r="C866" t="str">
        <f>IF('BB-2024-Friday'!AJ869="m","v","a")</f>
        <v>a</v>
      </c>
      <c r="D866" s="92" t="str">
        <f>IF('BB-2024-Friday'!AJ869&lt;&gt;"",'BB-2024-Friday'!AI869,"")</f>
        <v/>
      </c>
      <c r="E866" s="119" t="str">
        <f>IF('BB-2024-Friday'!$AJ869&lt;&gt;"",IF('BB-2024-Friday'!$AJ869="t",0,'BB-2024-Friday'!AM869),"")</f>
        <v/>
      </c>
      <c r="F866" s="119" t="str">
        <f>IF('BB-2024-Friday'!$AJ869&lt;&gt;"",IF('BB-2024-Friday'!$AJ869="t",0,'BB-2024-Friday'!AN869),"")</f>
        <v/>
      </c>
      <c r="G866" s="119" t="str">
        <f>IF('BB-2024-Friday'!$AJ869&lt;&gt;"",IF('BB-2024-Friday'!$AJ869="t",0,'BB-2024-Friday'!AO869),"")</f>
        <v/>
      </c>
      <c r="H866" s="119" t="str">
        <f>IF('BB-2024-Friday'!$AJ869&lt;&gt;"",IF('BB-2024-Friday'!$AJ869="t",0,'BB-2024-Friday'!AP869),"")</f>
        <v/>
      </c>
      <c r="I866" s="119" t="str">
        <f>IF('BB-2024-Friday'!$AJ869&lt;&gt;"",IF('BB-2024-Friday'!$AJ869="t",0,'BB-2024-Friday'!AQ869),"")</f>
        <v/>
      </c>
      <c r="J866" s="119" t="str">
        <f>IF('BB-2024-Friday'!$AJ869&lt;&gt;"",IF('BB-2024-Friday'!$AJ869="t",'BB-2024-Friday'!AM869,0),"")</f>
        <v/>
      </c>
      <c r="K866" s="119" t="str">
        <f>IF('BB-2024-Friday'!$AJ869&lt;&gt;"",IF('BB-2024-Friday'!$AJ869="t",'BB-2024-Friday'!AN869,0),"")</f>
        <v/>
      </c>
      <c r="L866" s="119" t="str">
        <f>IF('BB-2024-Friday'!$AJ869&lt;&gt;"",IF('BB-2024-Friday'!$AJ869="t",'BB-2024-Friday'!AO869,0),"")</f>
        <v/>
      </c>
      <c r="M866" s="119" t="str">
        <f>IF('BB-2024-Friday'!$AJ869&lt;&gt;"",IF('BB-2024-Friday'!$AJ869="t",'BB-2024-Friday'!AP869,0),"")</f>
        <v/>
      </c>
      <c r="N866" s="120" t="str">
        <f>IF('BB-2024-Friday'!$AJ869&lt;&gt;"",IF('BB-2024-Friday'!$AJ869="m",'BB-2024-Friday'!U869,0),"")</f>
        <v/>
      </c>
      <c r="O866" s="120" t="str">
        <f>IF('BB-2024-Friday'!$AJ869&lt;&gt;"",IF('BB-2024-Friday'!$AJ869="m",'BB-2024-Friday'!V869,0),"")</f>
        <v/>
      </c>
    </row>
    <row r="867" spans="1:15" x14ac:dyDescent="0.25">
      <c r="A867" t="str">
        <f>IF('BB-2024-Friday'!AJ870&lt;&gt;"",'BB-2024-Friday'!AJ870,"")</f>
        <v/>
      </c>
      <c r="B867" t="str">
        <f>IF('BB-2024-Friday'!AJ870&lt;&gt;"",'BB-2024-Friday'!AR870,"")</f>
        <v/>
      </c>
      <c r="C867" t="str">
        <f>IF('BB-2024-Friday'!AJ870="m","v","a")</f>
        <v>a</v>
      </c>
      <c r="D867" s="92" t="str">
        <f>IF('BB-2024-Friday'!AJ870&lt;&gt;"",'BB-2024-Friday'!AI870,"")</f>
        <v/>
      </c>
      <c r="E867" s="119" t="str">
        <f>IF('BB-2024-Friday'!$AJ870&lt;&gt;"",IF('BB-2024-Friday'!$AJ870="t",0,'BB-2024-Friday'!AM870),"")</f>
        <v/>
      </c>
      <c r="F867" s="119" t="str">
        <f>IF('BB-2024-Friday'!$AJ870&lt;&gt;"",IF('BB-2024-Friday'!$AJ870="t",0,'BB-2024-Friday'!AN870),"")</f>
        <v/>
      </c>
      <c r="G867" s="119" t="str">
        <f>IF('BB-2024-Friday'!$AJ870&lt;&gt;"",IF('BB-2024-Friday'!$AJ870="t",0,'BB-2024-Friday'!AO870),"")</f>
        <v/>
      </c>
      <c r="H867" s="119" t="str">
        <f>IF('BB-2024-Friday'!$AJ870&lt;&gt;"",IF('BB-2024-Friday'!$AJ870="t",0,'BB-2024-Friday'!AP870),"")</f>
        <v/>
      </c>
      <c r="I867" s="119" t="str">
        <f>IF('BB-2024-Friday'!$AJ870&lt;&gt;"",IF('BB-2024-Friday'!$AJ870="t",0,'BB-2024-Friday'!AQ870),"")</f>
        <v/>
      </c>
      <c r="J867" s="119" t="str">
        <f>IF('BB-2024-Friday'!$AJ870&lt;&gt;"",IF('BB-2024-Friday'!$AJ870="t",'BB-2024-Friday'!AM870,0),"")</f>
        <v/>
      </c>
      <c r="K867" s="119" t="str">
        <f>IF('BB-2024-Friday'!$AJ870&lt;&gt;"",IF('BB-2024-Friday'!$AJ870="t",'BB-2024-Friday'!AN870,0),"")</f>
        <v/>
      </c>
      <c r="L867" s="119" t="str">
        <f>IF('BB-2024-Friday'!$AJ870&lt;&gt;"",IF('BB-2024-Friday'!$AJ870="t",'BB-2024-Friday'!AO870,0),"")</f>
        <v/>
      </c>
      <c r="M867" s="119" t="str">
        <f>IF('BB-2024-Friday'!$AJ870&lt;&gt;"",IF('BB-2024-Friday'!$AJ870="t",'BB-2024-Friday'!AP870,0),"")</f>
        <v/>
      </c>
      <c r="N867" s="120" t="str">
        <f>IF('BB-2024-Friday'!$AJ870&lt;&gt;"",IF('BB-2024-Friday'!$AJ870="m",'BB-2024-Friday'!U870,0),"")</f>
        <v/>
      </c>
      <c r="O867" s="120" t="str">
        <f>IF('BB-2024-Friday'!$AJ870&lt;&gt;"",IF('BB-2024-Friday'!$AJ870="m",'BB-2024-Friday'!V870,0),"")</f>
        <v/>
      </c>
    </row>
    <row r="868" spans="1:15" x14ac:dyDescent="0.25">
      <c r="A868" t="str">
        <f>IF('BB-2024-Friday'!AJ871&lt;&gt;"",'BB-2024-Friday'!AJ871,"")</f>
        <v/>
      </c>
      <c r="B868" t="str">
        <f>IF('BB-2024-Friday'!AJ871&lt;&gt;"",'BB-2024-Friday'!AR871,"")</f>
        <v/>
      </c>
      <c r="C868" t="str">
        <f>IF('BB-2024-Friday'!AJ871="m","v","a")</f>
        <v>a</v>
      </c>
      <c r="D868" s="92" t="str">
        <f>IF('BB-2024-Friday'!AJ871&lt;&gt;"",'BB-2024-Friday'!AI871,"")</f>
        <v/>
      </c>
      <c r="E868" s="119" t="str">
        <f>IF('BB-2024-Friday'!$AJ871&lt;&gt;"",IF('BB-2024-Friday'!$AJ871="t",0,'BB-2024-Friday'!AM871),"")</f>
        <v/>
      </c>
      <c r="F868" s="119" t="str">
        <f>IF('BB-2024-Friday'!$AJ871&lt;&gt;"",IF('BB-2024-Friday'!$AJ871="t",0,'BB-2024-Friday'!AN871),"")</f>
        <v/>
      </c>
      <c r="G868" s="119" t="str">
        <f>IF('BB-2024-Friday'!$AJ871&lt;&gt;"",IF('BB-2024-Friday'!$AJ871="t",0,'BB-2024-Friday'!AO871),"")</f>
        <v/>
      </c>
      <c r="H868" s="119" t="str">
        <f>IF('BB-2024-Friday'!$AJ871&lt;&gt;"",IF('BB-2024-Friday'!$AJ871="t",0,'BB-2024-Friday'!AP871),"")</f>
        <v/>
      </c>
      <c r="I868" s="119" t="str">
        <f>IF('BB-2024-Friday'!$AJ871&lt;&gt;"",IF('BB-2024-Friday'!$AJ871="t",0,'BB-2024-Friday'!AQ871),"")</f>
        <v/>
      </c>
      <c r="J868" s="119" t="str">
        <f>IF('BB-2024-Friday'!$AJ871&lt;&gt;"",IF('BB-2024-Friday'!$AJ871="t",'BB-2024-Friday'!AM871,0),"")</f>
        <v/>
      </c>
      <c r="K868" s="119" t="str">
        <f>IF('BB-2024-Friday'!$AJ871&lt;&gt;"",IF('BB-2024-Friday'!$AJ871="t",'BB-2024-Friday'!AN871,0),"")</f>
        <v/>
      </c>
      <c r="L868" s="119" t="str">
        <f>IF('BB-2024-Friday'!$AJ871&lt;&gt;"",IF('BB-2024-Friday'!$AJ871="t",'BB-2024-Friday'!AO871,0),"")</f>
        <v/>
      </c>
      <c r="M868" s="119" t="str">
        <f>IF('BB-2024-Friday'!$AJ871&lt;&gt;"",IF('BB-2024-Friday'!$AJ871="t",'BB-2024-Friday'!AP871,0),"")</f>
        <v/>
      </c>
      <c r="N868" s="120" t="str">
        <f>IF('BB-2024-Friday'!$AJ871&lt;&gt;"",IF('BB-2024-Friday'!$AJ871="m",'BB-2024-Friday'!U871,0),"")</f>
        <v/>
      </c>
      <c r="O868" s="120" t="str">
        <f>IF('BB-2024-Friday'!$AJ871&lt;&gt;"",IF('BB-2024-Friday'!$AJ871="m",'BB-2024-Friday'!V871,0),"")</f>
        <v/>
      </c>
    </row>
    <row r="869" spans="1:15" x14ac:dyDescent="0.25">
      <c r="A869" t="str">
        <f>IF('BB-2024-Friday'!AJ872&lt;&gt;"",'BB-2024-Friday'!AJ872,"")</f>
        <v/>
      </c>
      <c r="B869" t="str">
        <f>IF('BB-2024-Friday'!AJ872&lt;&gt;"",'BB-2024-Friday'!AR872,"")</f>
        <v/>
      </c>
      <c r="C869" t="str">
        <f>IF('BB-2024-Friday'!AJ872="m","v","a")</f>
        <v>a</v>
      </c>
      <c r="D869" s="92" t="str">
        <f>IF('BB-2024-Friday'!AJ872&lt;&gt;"",'BB-2024-Friday'!AI872,"")</f>
        <v/>
      </c>
      <c r="E869" s="119" t="str">
        <f>IF('BB-2024-Friday'!$AJ872&lt;&gt;"",IF('BB-2024-Friday'!$AJ872="t",0,'BB-2024-Friday'!AM872),"")</f>
        <v/>
      </c>
      <c r="F869" s="119" t="str">
        <f>IF('BB-2024-Friday'!$AJ872&lt;&gt;"",IF('BB-2024-Friday'!$AJ872="t",0,'BB-2024-Friday'!AN872),"")</f>
        <v/>
      </c>
      <c r="G869" s="119" t="str">
        <f>IF('BB-2024-Friday'!$AJ872&lt;&gt;"",IF('BB-2024-Friday'!$AJ872="t",0,'BB-2024-Friday'!AO872),"")</f>
        <v/>
      </c>
      <c r="H869" s="119" t="str">
        <f>IF('BB-2024-Friday'!$AJ872&lt;&gt;"",IF('BB-2024-Friday'!$AJ872="t",0,'BB-2024-Friday'!AP872),"")</f>
        <v/>
      </c>
      <c r="I869" s="119" t="str">
        <f>IF('BB-2024-Friday'!$AJ872&lt;&gt;"",IF('BB-2024-Friday'!$AJ872="t",0,'BB-2024-Friday'!AQ872),"")</f>
        <v/>
      </c>
      <c r="J869" s="119" t="str">
        <f>IF('BB-2024-Friday'!$AJ872&lt;&gt;"",IF('BB-2024-Friday'!$AJ872="t",'BB-2024-Friday'!AM872,0),"")</f>
        <v/>
      </c>
      <c r="K869" s="119" t="str">
        <f>IF('BB-2024-Friday'!$AJ872&lt;&gt;"",IF('BB-2024-Friday'!$AJ872="t",'BB-2024-Friday'!AN872,0),"")</f>
        <v/>
      </c>
      <c r="L869" s="119" t="str">
        <f>IF('BB-2024-Friday'!$AJ872&lt;&gt;"",IF('BB-2024-Friday'!$AJ872="t",'BB-2024-Friday'!AO872,0),"")</f>
        <v/>
      </c>
      <c r="M869" s="119" t="str">
        <f>IF('BB-2024-Friday'!$AJ872&lt;&gt;"",IF('BB-2024-Friday'!$AJ872="t",'BB-2024-Friday'!AP872,0),"")</f>
        <v/>
      </c>
      <c r="N869" s="120" t="str">
        <f>IF('BB-2024-Friday'!$AJ872&lt;&gt;"",IF('BB-2024-Friday'!$AJ872="m",'BB-2024-Friday'!U872,0),"")</f>
        <v/>
      </c>
      <c r="O869" s="120" t="str">
        <f>IF('BB-2024-Friday'!$AJ872&lt;&gt;"",IF('BB-2024-Friday'!$AJ872="m",'BB-2024-Friday'!V872,0),"")</f>
        <v/>
      </c>
    </row>
    <row r="870" spans="1:15" x14ac:dyDescent="0.25">
      <c r="A870" t="str">
        <f>IF('BB-2024-Friday'!AJ873&lt;&gt;"",'BB-2024-Friday'!AJ873,"")</f>
        <v/>
      </c>
      <c r="B870" t="str">
        <f>IF('BB-2024-Friday'!AJ873&lt;&gt;"",'BB-2024-Friday'!AR873,"")</f>
        <v/>
      </c>
      <c r="C870" t="str">
        <f>IF('BB-2024-Friday'!AJ873="m","v","a")</f>
        <v>a</v>
      </c>
      <c r="D870" s="92" t="str">
        <f>IF('BB-2024-Friday'!AJ873&lt;&gt;"",'BB-2024-Friday'!AI873,"")</f>
        <v/>
      </c>
      <c r="E870" s="119" t="str">
        <f>IF('BB-2024-Friday'!$AJ873&lt;&gt;"",IF('BB-2024-Friday'!$AJ873="t",0,'BB-2024-Friday'!AM873),"")</f>
        <v/>
      </c>
      <c r="F870" s="119" t="str">
        <f>IF('BB-2024-Friday'!$AJ873&lt;&gt;"",IF('BB-2024-Friday'!$AJ873="t",0,'BB-2024-Friday'!AN873),"")</f>
        <v/>
      </c>
      <c r="G870" s="119" t="str">
        <f>IF('BB-2024-Friday'!$AJ873&lt;&gt;"",IF('BB-2024-Friday'!$AJ873="t",0,'BB-2024-Friday'!AO873),"")</f>
        <v/>
      </c>
      <c r="H870" s="119" t="str">
        <f>IF('BB-2024-Friday'!$AJ873&lt;&gt;"",IF('BB-2024-Friday'!$AJ873="t",0,'BB-2024-Friday'!AP873),"")</f>
        <v/>
      </c>
      <c r="I870" s="119" t="str">
        <f>IF('BB-2024-Friday'!$AJ873&lt;&gt;"",IF('BB-2024-Friday'!$AJ873="t",0,'BB-2024-Friday'!AQ873),"")</f>
        <v/>
      </c>
      <c r="J870" s="119" t="str">
        <f>IF('BB-2024-Friday'!$AJ873&lt;&gt;"",IF('BB-2024-Friday'!$AJ873="t",'BB-2024-Friday'!AM873,0),"")</f>
        <v/>
      </c>
      <c r="K870" s="119" t="str">
        <f>IF('BB-2024-Friday'!$AJ873&lt;&gt;"",IF('BB-2024-Friday'!$AJ873="t",'BB-2024-Friday'!AN873,0),"")</f>
        <v/>
      </c>
      <c r="L870" s="119" t="str">
        <f>IF('BB-2024-Friday'!$AJ873&lt;&gt;"",IF('BB-2024-Friday'!$AJ873="t",'BB-2024-Friday'!AO873,0),"")</f>
        <v/>
      </c>
      <c r="M870" s="119" t="str">
        <f>IF('BB-2024-Friday'!$AJ873&lt;&gt;"",IF('BB-2024-Friday'!$AJ873="t",'BB-2024-Friday'!AP873,0),"")</f>
        <v/>
      </c>
      <c r="N870" s="120" t="str">
        <f>IF('BB-2024-Friday'!$AJ873&lt;&gt;"",IF('BB-2024-Friday'!$AJ873="m",'BB-2024-Friday'!U873,0),"")</f>
        <v/>
      </c>
      <c r="O870" s="120" t="str">
        <f>IF('BB-2024-Friday'!$AJ873&lt;&gt;"",IF('BB-2024-Friday'!$AJ873="m",'BB-2024-Friday'!V873,0),"")</f>
        <v/>
      </c>
    </row>
    <row r="871" spans="1:15" x14ac:dyDescent="0.25">
      <c r="A871" t="str">
        <f>IF('BB-2024-Friday'!AJ874&lt;&gt;"",'BB-2024-Friday'!AJ874,"")</f>
        <v>m</v>
      </c>
      <c r="B871" t="str">
        <f>IF('BB-2024-Friday'!AJ874&lt;&gt;"",'BB-2024-Friday'!AR874,"")</f>
        <v>Control @ .  Traffic Movement affected by obstruction 250m . Dot on pole and rd.</v>
      </c>
      <c r="C871" t="str">
        <f>IF('BB-2024-Friday'!AJ874="m","v","a")</f>
        <v>v</v>
      </c>
      <c r="D871" s="92">
        <f>IF('BB-2024-Friday'!AJ874&lt;&gt;"",'BB-2024-Friday'!AI874,"")</f>
        <v>313.39</v>
      </c>
      <c r="E871" s="119">
        <f>IF('BB-2024-Friday'!$AJ874&lt;&gt;"",IF('BB-2024-Friday'!$AJ874="t",0,'BB-2024-Friday'!AM874),"")</f>
        <v>42</v>
      </c>
      <c r="F871" s="119">
        <f>IF('BB-2024-Friday'!$AJ874&lt;&gt;"",IF('BB-2024-Friday'!$AJ874="t",0,'BB-2024-Friday'!AN874),"")</f>
        <v>51</v>
      </c>
      <c r="G871" s="119">
        <f>IF('BB-2024-Friday'!$AJ874&lt;&gt;"",IF('BB-2024-Friday'!$AJ874="t",0,'BB-2024-Friday'!AO874),"")</f>
        <v>60</v>
      </c>
      <c r="H871" s="119">
        <f>IF('BB-2024-Friday'!$AJ874&lt;&gt;"",IF('BB-2024-Friday'!$AJ874="t",0,'BB-2024-Friday'!AP874),"")</f>
        <v>70</v>
      </c>
      <c r="I871" s="119" t="str">
        <f>IF('BB-2024-Friday'!$AJ874&lt;&gt;"",IF('BB-2024-Friday'!$AJ874="t",0,'BB-2024-Friday'!AQ874),"")</f>
        <v>100</v>
      </c>
      <c r="J871" s="119">
        <f>IF('BB-2024-Friday'!$AJ874&lt;&gt;"",IF('BB-2024-Friday'!$AJ874="t",'BB-2024-Friday'!AM874,0),"")</f>
        <v>0</v>
      </c>
      <c r="K871" s="119">
        <f>IF('BB-2024-Friday'!$AJ874&lt;&gt;"",IF('BB-2024-Friday'!$AJ874="t",'BB-2024-Friday'!AN874,0),"")</f>
        <v>0</v>
      </c>
      <c r="L871" s="119">
        <f>IF('BB-2024-Friday'!$AJ874&lt;&gt;"",IF('BB-2024-Friday'!$AJ874="t",'BB-2024-Friday'!AO874,0),"")</f>
        <v>0</v>
      </c>
      <c r="M871" s="119">
        <f>IF('BB-2024-Friday'!$AJ874&lt;&gt;"",IF('BB-2024-Friday'!$AJ874="t",'BB-2024-Friday'!AP874,0),"")</f>
        <v>0</v>
      </c>
      <c r="N871" s="120">
        <f>IF('BB-2024-Friday'!$AJ874&lt;&gt;"",IF('BB-2024-Friday'!$AJ874="m",'BB-2024-Friday'!U874,0),"")</f>
        <v>28.006530000000001</v>
      </c>
      <c r="O871" s="120">
        <f>IF('BB-2024-Friday'!$AJ874&lt;&gt;"",IF('BB-2024-Friday'!$AJ874="m",'BB-2024-Friday'!V874,0),"")</f>
        <v>29.973009999999999</v>
      </c>
    </row>
    <row r="872" spans="1:15" x14ac:dyDescent="0.25">
      <c r="A872" t="str">
        <f>IF('BB-2024-Friday'!AJ875&lt;&gt;"",'BB-2024-Friday'!AJ875,"")</f>
        <v/>
      </c>
      <c r="B872" t="str">
        <f>IF('BB-2024-Friday'!AJ875&lt;&gt;"",'BB-2024-Friday'!AR875,"")</f>
        <v/>
      </c>
      <c r="C872" t="str">
        <f>IF('BB-2024-Friday'!AJ875="m","v","a")</f>
        <v>a</v>
      </c>
      <c r="D872" s="92" t="str">
        <f>IF('BB-2024-Friday'!AJ875&lt;&gt;"",'BB-2024-Friday'!AI875,"")</f>
        <v/>
      </c>
      <c r="E872" s="119" t="str">
        <f>IF('BB-2024-Friday'!$AJ875&lt;&gt;"",IF('BB-2024-Friday'!$AJ875="t",0,'BB-2024-Friday'!AM875),"")</f>
        <v/>
      </c>
      <c r="F872" s="119" t="str">
        <f>IF('BB-2024-Friday'!$AJ875&lt;&gt;"",IF('BB-2024-Friday'!$AJ875="t",0,'BB-2024-Friday'!AN875),"")</f>
        <v/>
      </c>
      <c r="G872" s="119" t="str">
        <f>IF('BB-2024-Friday'!$AJ875&lt;&gt;"",IF('BB-2024-Friday'!$AJ875="t",0,'BB-2024-Friday'!AO875),"")</f>
        <v/>
      </c>
      <c r="H872" s="119" t="str">
        <f>IF('BB-2024-Friday'!$AJ875&lt;&gt;"",IF('BB-2024-Friday'!$AJ875="t",0,'BB-2024-Friday'!AP875),"")</f>
        <v/>
      </c>
      <c r="I872" s="119" t="str">
        <f>IF('BB-2024-Friday'!$AJ875&lt;&gt;"",IF('BB-2024-Friday'!$AJ875="t",0,'BB-2024-Friday'!AQ875),"")</f>
        <v/>
      </c>
      <c r="J872" s="119" t="str">
        <f>IF('BB-2024-Friday'!$AJ875&lt;&gt;"",IF('BB-2024-Friday'!$AJ875="t",'BB-2024-Friday'!AM875,0),"")</f>
        <v/>
      </c>
      <c r="K872" s="119" t="str">
        <f>IF('BB-2024-Friday'!$AJ875&lt;&gt;"",IF('BB-2024-Friday'!$AJ875="t",'BB-2024-Friday'!AN875,0),"")</f>
        <v/>
      </c>
      <c r="L872" s="119" t="str">
        <f>IF('BB-2024-Friday'!$AJ875&lt;&gt;"",IF('BB-2024-Friday'!$AJ875="t",'BB-2024-Friday'!AO875,0),"")</f>
        <v/>
      </c>
      <c r="M872" s="119" t="str">
        <f>IF('BB-2024-Friday'!$AJ875&lt;&gt;"",IF('BB-2024-Friday'!$AJ875="t",'BB-2024-Friday'!AP875,0),"")</f>
        <v/>
      </c>
      <c r="N872" s="120" t="str">
        <f>IF('BB-2024-Friday'!$AJ875&lt;&gt;"",IF('BB-2024-Friday'!$AJ875="m",'BB-2024-Friday'!U875,0),"")</f>
        <v/>
      </c>
      <c r="O872" s="120" t="str">
        <f>IF('BB-2024-Friday'!$AJ875&lt;&gt;"",IF('BB-2024-Friday'!$AJ875="m",'BB-2024-Friday'!V875,0),"")</f>
        <v/>
      </c>
    </row>
    <row r="873" spans="1:15" x14ac:dyDescent="0.25">
      <c r="A873" t="str">
        <f>IF('BB-2024-Friday'!AJ876&lt;&gt;"",'BB-2024-Friday'!AJ876,"")</f>
        <v/>
      </c>
      <c r="B873" t="str">
        <f>IF('BB-2024-Friday'!AJ876&lt;&gt;"",'BB-2024-Friday'!AR876,"")</f>
        <v/>
      </c>
      <c r="C873" t="str">
        <f>IF('BB-2024-Friday'!AJ876="m","v","a")</f>
        <v>a</v>
      </c>
      <c r="D873" s="92" t="str">
        <f>IF('BB-2024-Friday'!AJ876&lt;&gt;"",'BB-2024-Friday'!AI876,"")</f>
        <v/>
      </c>
      <c r="E873" s="119" t="str">
        <f>IF('BB-2024-Friday'!$AJ876&lt;&gt;"",IF('BB-2024-Friday'!$AJ876="t",0,'BB-2024-Friday'!AM876),"")</f>
        <v/>
      </c>
      <c r="F873" s="119" t="str">
        <f>IF('BB-2024-Friday'!$AJ876&lt;&gt;"",IF('BB-2024-Friday'!$AJ876="t",0,'BB-2024-Friday'!AN876),"")</f>
        <v/>
      </c>
      <c r="G873" s="119" t="str">
        <f>IF('BB-2024-Friday'!$AJ876&lt;&gt;"",IF('BB-2024-Friday'!$AJ876="t",0,'BB-2024-Friday'!AO876),"")</f>
        <v/>
      </c>
      <c r="H873" s="119" t="str">
        <f>IF('BB-2024-Friday'!$AJ876&lt;&gt;"",IF('BB-2024-Friday'!$AJ876="t",0,'BB-2024-Friday'!AP876),"")</f>
        <v/>
      </c>
      <c r="I873" s="119" t="str">
        <f>IF('BB-2024-Friday'!$AJ876&lt;&gt;"",IF('BB-2024-Friday'!$AJ876="t",0,'BB-2024-Friday'!AQ876),"")</f>
        <v/>
      </c>
      <c r="J873" s="119" t="str">
        <f>IF('BB-2024-Friday'!$AJ876&lt;&gt;"",IF('BB-2024-Friday'!$AJ876="t",'BB-2024-Friday'!AM876,0),"")</f>
        <v/>
      </c>
      <c r="K873" s="119" t="str">
        <f>IF('BB-2024-Friday'!$AJ876&lt;&gt;"",IF('BB-2024-Friday'!$AJ876="t",'BB-2024-Friday'!AN876,0),"")</f>
        <v/>
      </c>
      <c r="L873" s="119" t="str">
        <f>IF('BB-2024-Friday'!$AJ876&lt;&gt;"",IF('BB-2024-Friday'!$AJ876="t",'BB-2024-Friday'!AO876,0),"")</f>
        <v/>
      </c>
      <c r="M873" s="119" t="str">
        <f>IF('BB-2024-Friday'!$AJ876&lt;&gt;"",IF('BB-2024-Friday'!$AJ876="t",'BB-2024-Friday'!AP876,0),"")</f>
        <v/>
      </c>
      <c r="N873" s="120" t="str">
        <f>IF('BB-2024-Friday'!$AJ876&lt;&gt;"",IF('BB-2024-Friday'!$AJ876="m",'BB-2024-Friday'!U876,0),"")</f>
        <v/>
      </c>
      <c r="O873" s="120" t="str">
        <f>IF('BB-2024-Friday'!$AJ876&lt;&gt;"",IF('BB-2024-Friday'!$AJ876="m",'BB-2024-Friday'!V876,0),"")</f>
        <v/>
      </c>
    </row>
    <row r="874" spans="1:15" x14ac:dyDescent="0.25">
      <c r="A874" t="str">
        <f>IF('BB-2024-Friday'!AJ877&lt;&gt;"",'BB-2024-Friday'!AJ877,"")</f>
        <v>f</v>
      </c>
      <c r="B874" t="str">
        <f>IF('BB-2024-Friday'!AJ877&lt;&gt;"",'BB-2024-Friday'!AR877,"")</f>
        <v>Overhead wires</v>
      </c>
      <c r="C874" t="str">
        <f>IF('BB-2024-Friday'!AJ877="m","v","a")</f>
        <v>a</v>
      </c>
      <c r="D874" s="92">
        <f>IF('BB-2024-Friday'!AJ877&lt;&gt;"",'BB-2024-Friday'!AI877,"")</f>
        <v>314.54000000000002</v>
      </c>
      <c r="E874" s="119">
        <f>IF('BB-2024-Friday'!$AJ877&lt;&gt;"",IF('BB-2024-Friday'!$AJ877="t",0,'BB-2024-Friday'!AM877),"")</f>
        <v>49</v>
      </c>
      <c r="F874" s="119">
        <f>IF('BB-2024-Friday'!$AJ877&lt;&gt;"",IF('BB-2024-Friday'!$AJ877="t",0,'BB-2024-Friday'!AN877),"")</f>
        <v>58</v>
      </c>
      <c r="G874" s="119">
        <f>IF('BB-2024-Friday'!$AJ877&lt;&gt;"",IF('BB-2024-Friday'!$AJ877="t",0,'BB-2024-Friday'!AO877),"")</f>
        <v>69</v>
      </c>
      <c r="H874" s="119">
        <f>IF('BB-2024-Friday'!$AJ877&lt;&gt;"",IF('BB-2024-Friday'!$AJ877="t",0,'BB-2024-Friday'!AP877),"")</f>
        <v>78</v>
      </c>
      <c r="I874" s="119" t="str">
        <f>IF('BB-2024-Friday'!$AJ877&lt;&gt;"",IF('BB-2024-Friday'!$AJ877="t",0,'BB-2024-Friday'!AQ877),"")</f>
        <v>100</v>
      </c>
      <c r="J874" s="119">
        <f>IF('BB-2024-Friday'!$AJ877&lt;&gt;"",IF('BB-2024-Friday'!$AJ877="t",'BB-2024-Friday'!AM877,0),"")</f>
        <v>0</v>
      </c>
      <c r="K874" s="119">
        <f>IF('BB-2024-Friday'!$AJ877&lt;&gt;"",IF('BB-2024-Friday'!$AJ877="t",'BB-2024-Friday'!AN877,0),"")</f>
        <v>0</v>
      </c>
      <c r="L874" s="119">
        <f>IF('BB-2024-Friday'!$AJ877&lt;&gt;"",IF('BB-2024-Friday'!$AJ877="t",'BB-2024-Friday'!AO877,0),"")</f>
        <v>0</v>
      </c>
      <c r="M874" s="119">
        <f>IF('BB-2024-Friday'!$AJ877&lt;&gt;"",IF('BB-2024-Friday'!$AJ877="t",'BB-2024-Friday'!AP877,0),"")</f>
        <v>0</v>
      </c>
      <c r="N874" s="120">
        <f>IF('BB-2024-Friday'!$AJ877&lt;&gt;"",IF('BB-2024-Friday'!$AJ877="m",'BB-2024-Friday'!U877,0),"")</f>
        <v>0</v>
      </c>
      <c r="O874" s="120">
        <f>IF('BB-2024-Friday'!$AJ877&lt;&gt;"",IF('BB-2024-Friday'!$AJ877="m",'BB-2024-Friday'!V877,0),"")</f>
        <v>0</v>
      </c>
    </row>
    <row r="875" spans="1:15" x14ac:dyDescent="0.25">
      <c r="A875" t="str">
        <f>IF('BB-2024-Friday'!AJ878&lt;&gt;"",'BB-2024-Friday'!AJ878,"")</f>
        <v/>
      </c>
      <c r="B875" t="str">
        <f>IF('BB-2024-Friday'!AJ878&lt;&gt;"",'BB-2024-Friday'!AR878,"")</f>
        <v/>
      </c>
      <c r="C875" t="str">
        <f>IF('BB-2024-Friday'!AJ878="m","v","a")</f>
        <v>a</v>
      </c>
      <c r="D875" s="92" t="str">
        <f>IF('BB-2024-Friday'!AJ878&lt;&gt;"",'BB-2024-Friday'!AI878,"")</f>
        <v/>
      </c>
      <c r="E875" s="119" t="str">
        <f>IF('BB-2024-Friday'!$AJ878&lt;&gt;"",IF('BB-2024-Friday'!$AJ878="t",0,'BB-2024-Friday'!AM878),"")</f>
        <v/>
      </c>
      <c r="F875" s="119" t="str">
        <f>IF('BB-2024-Friday'!$AJ878&lt;&gt;"",IF('BB-2024-Friday'!$AJ878="t",0,'BB-2024-Friday'!AN878),"")</f>
        <v/>
      </c>
      <c r="G875" s="119" t="str">
        <f>IF('BB-2024-Friday'!$AJ878&lt;&gt;"",IF('BB-2024-Friday'!$AJ878="t",0,'BB-2024-Friday'!AO878),"")</f>
        <v/>
      </c>
      <c r="H875" s="119" t="str">
        <f>IF('BB-2024-Friday'!$AJ878&lt;&gt;"",IF('BB-2024-Friday'!$AJ878="t",0,'BB-2024-Friday'!AP878),"")</f>
        <v/>
      </c>
      <c r="I875" s="119" t="str">
        <f>IF('BB-2024-Friday'!$AJ878&lt;&gt;"",IF('BB-2024-Friday'!$AJ878="t",0,'BB-2024-Friday'!AQ878),"")</f>
        <v/>
      </c>
      <c r="J875" s="119" t="str">
        <f>IF('BB-2024-Friday'!$AJ878&lt;&gt;"",IF('BB-2024-Friday'!$AJ878="t",'BB-2024-Friday'!AM878,0),"")</f>
        <v/>
      </c>
      <c r="K875" s="119" t="str">
        <f>IF('BB-2024-Friday'!$AJ878&lt;&gt;"",IF('BB-2024-Friday'!$AJ878="t",'BB-2024-Friday'!AN878,0),"")</f>
        <v/>
      </c>
      <c r="L875" s="119" t="str">
        <f>IF('BB-2024-Friday'!$AJ878&lt;&gt;"",IF('BB-2024-Friday'!$AJ878="t",'BB-2024-Friday'!AO878,0),"")</f>
        <v/>
      </c>
      <c r="M875" s="119" t="str">
        <f>IF('BB-2024-Friday'!$AJ878&lt;&gt;"",IF('BB-2024-Friday'!$AJ878="t",'BB-2024-Friday'!AP878,0),"")</f>
        <v/>
      </c>
      <c r="N875" s="120" t="str">
        <f>IF('BB-2024-Friday'!$AJ878&lt;&gt;"",IF('BB-2024-Friday'!$AJ878="m",'BB-2024-Friday'!U878,0),"")</f>
        <v/>
      </c>
      <c r="O875" s="120" t="str">
        <f>IF('BB-2024-Friday'!$AJ878&lt;&gt;"",IF('BB-2024-Friday'!$AJ878="m",'BB-2024-Friday'!V878,0),"")</f>
        <v/>
      </c>
    </row>
    <row r="876" spans="1:15" x14ac:dyDescent="0.25">
      <c r="A876" t="str">
        <f>IF('BB-2024-Friday'!AJ879&lt;&gt;"",'BB-2024-Friday'!AJ879,"")</f>
        <v/>
      </c>
      <c r="B876" t="str">
        <f>IF('BB-2024-Friday'!AJ879&lt;&gt;"",'BB-2024-Friday'!AR879,"")</f>
        <v/>
      </c>
      <c r="C876" t="str">
        <f>IF('BB-2024-Friday'!AJ879="m","v","a")</f>
        <v>a</v>
      </c>
      <c r="D876" s="92" t="str">
        <f>IF('BB-2024-Friday'!AJ879&lt;&gt;"",'BB-2024-Friday'!AI879,"")</f>
        <v/>
      </c>
      <c r="E876" s="119" t="str">
        <f>IF('BB-2024-Friday'!$AJ879&lt;&gt;"",IF('BB-2024-Friday'!$AJ879="t",0,'BB-2024-Friday'!AM879),"")</f>
        <v/>
      </c>
      <c r="F876" s="119" t="str">
        <f>IF('BB-2024-Friday'!$AJ879&lt;&gt;"",IF('BB-2024-Friday'!$AJ879="t",0,'BB-2024-Friday'!AN879),"")</f>
        <v/>
      </c>
      <c r="G876" s="119" t="str">
        <f>IF('BB-2024-Friday'!$AJ879&lt;&gt;"",IF('BB-2024-Friday'!$AJ879="t",0,'BB-2024-Friday'!AO879),"")</f>
        <v/>
      </c>
      <c r="H876" s="119" t="str">
        <f>IF('BB-2024-Friday'!$AJ879&lt;&gt;"",IF('BB-2024-Friday'!$AJ879="t",0,'BB-2024-Friday'!AP879),"")</f>
        <v/>
      </c>
      <c r="I876" s="119" t="str">
        <f>IF('BB-2024-Friday'!$AJ879&lt;&gt;"",IF('BB-2024-Friday'!$AJ879="t",0,'BB-2024-Friday'!AQ879),"")</f>
        <v/>
      </c>
      <c r="J876" s="119" t="str">
        <f>IF('BB-2024-Friday'!$AJ879&lt;&gt;"",IF('BB-2024-Friday'!$AJ879="t",'BB-2024-Friday'!AM879,0),"")</f>
        <v/>
      </c>
      <c r="K876" s="119" t="str">
        <f>IF('BB-2024-Friday'!$AJ879&lt;&gt;"",IF('BB-2024-Friday'!$AJ879="t",'BB-2024-Friday'!AN879,0),"")</f>
        <v/>
      </c>
      <c r="L876" s="119" t="str">
        <f>IF('BB-2024-Friday'!$AJ879&lt;&gt;"",IF('BB-2024-Friday'!$AJ879="t",'BB-2024-Friday'!AO879,0),"")</f>
        <v/>
      </c>
      <c r="M876" s="119" t="str">
        <f>IF('BB-2024-Friday'!$AJ879&lt;&gt;"",IF('BB-2024-Friday'!$AJ879="t",'BB-2024-Friday'!AP879,0),"")</f>
        <v/>
      </c>
      <c r="N876" s="120" t="str">
        <f>IF('BB-2024-Friday'!$AJ879&lt;&gt;"",IF('BB-2024-Friday'!$AJ879="m",'BB-2024-Friday'!U879,0),"")</f>
        <v/>
      </c>
      <c r="O876" s="120" t="str">
        <f>IF('BB-2024-Friday'!$AJ879&lt;&gt;"",IF('BB-2024-Friday'!$AJ879="m",'BB-2024-Friday'!V879,0),"")</f>
        <v/>
      </c>
    </row>
    <row r="877" spans="1:15" x14ac:dyDescent="0.25">
      <c r="A877" t="str">
        <f>IF('BB-2024-Friday'!AJ880&lt;&gt;"",'BB-2024-Friday'!AJ880,"")</f>
        <v/>
      </c>
      <c r="B877" t="str">
        <f>IF('BB-2024-Friday'!AJ880&lt;&gt;"",'BB-2024-Friday'!AR880,"")</f>
        <v/>
      </c>
      <c r="C877" t="str">
        <f>IF('BB-2024-Friday'!AJ880="m","v","a")</f>
        <v>a</v>
      </c>
      <c r="D877" s="92" t="str">
        <f>IF('BB-2024-Friday'!AJ880&lt;&gt;"",'BB-2024-Friday'!AI880,"")</f>
        <v/>
      </c>
      <c r="E877" s="119" t="str">
        <f>IF('BB-2024-Friday'!$AJ880&lt;&gt;"",IF('BB-2024-Friday'!$AJ880="t",0,'BB-2024-Friday'!AM880),"")</f>
        <v/>
      </c>
      <c r="F877" s="119" t="str">
        <f>IF('BB-2024-Friday'!$AJ880&lt;&gt;"",IF('BB-2024-Friday'!$AJ880="t",0,'BB-2024-Friday'!AN880),"")</f>
        <v/>
      </c>
      <c r="G877" s="119" t="str">
        <f>IF('BB-2024-Friday'!$AJ880&lt;&gt;"",IF('BB-2024-Friday'!$AJ880="t",0,'BB-2024-Friday'!AO880),"")</f>
        <v/>
      </c>
      <c r="H877" s="119" t="str">
        <f>IF('BB-2024-Friday'!$AJ880&lt;&gt;"",IF('BB-2024-Friday'!$AJ880="t",0,'BB-2024-Friday'!AP880),"")</f>
        <v/>
      </c>
      <c r="I877" s="119" t="str">
        <f>IF('BB-2024-Friday'!$AJ880&lt;&gt;"",IF('BB-2024-Friday'!$AJ880="t",0,'BB-2024-Friday'!AQ880),"")</f>
        <v/>
      </c>
      <c r="J877" s="119" t="str">
        <f>IF('BB-2024-Friday'!$AJ880&lt;&gt;"",IF('BB-2024-Friday'!$AJ880="t",'BB-2024-Friday'!AM880,0),"")</f>
        <v/>
      </c>
      <c r="K877" s="119" t="str">
        <f>IF('BB-2024-Friday'!$AJ880&lt;&gt;"",IF('BB-2024-Friday'!$AJ880="t",'BB-2024-Friday'!AN880,0),"")</f>
        <v/>
      </c>
      <c r="L877" s="119" t="str">
        <f>IF('BB-2024-Friday'!$AJ880&lt;&gt;"",IF('BB-2024-Friday'!$AJ880="t",'BB-2024-Friday'!AO880,0),"")</f>
        <v/>
      </c>
      <c r="M877" s="119" t="str">
        <f>IF('BB-2024-Friday'!$AJ880&lt;&gt;"",IF('BB-2024-Friday'!$AJ880="t",'BB-2024-Friday'!AP880,0),"")</f>
        <v/>
      </c>
      <c r="N877" s="120" t="str">
        <f>IF('BB-2024-Friday'!$AJ880&lt;&gt;"",IF('BB-2024-Friday'!$AJ880="m",'BB-2024-Friday'!U880,0),"")</f>
        <v/>
      </c>
      <c r="O877" s="120" t="str">
        <f>IF('BB-2024-Friday'!$AJ880&lt;&gt;"",IF('BB-2024-Friday'!$AJ880="m",'BB-2024-Friday'!V880,0),"")</f>
        <v/>
      </c>
    </row>
    <row r="878" spans="1:15" x14ac:dyDescent="0.25">
      <c r="A878" t="str">
        <f>IF('BB-2024-Friday'!AJ881&lt;&gt;"",'BB-2024-Friday'!AJ881,"")</f>
        <v/>
      </c>
      <c r="B878" t="str">
        <f>IF('BB-2024-Friday'!AJ881&lt;&gt;"",'BB-2024-Friday'!AR881,"")</f>
        <v/>
      </c>
      <c r="C878" t="str">
        <f>IF('BB-2024-Friday'!AJ881="m","v","a")</f>
        <v>a</v>
      </c>
      <c r="D878" s="92" t="str">
        <f>IF('BB-2024-Friday'!AJ881&lt;&gt;"",'BB-2024-Friday'!AI881,"")</f>
        <v/>
      </c>
      <c r="E878" s="119" t="str">
        <f>IF('BB-2024-Friday'!$AJ881&lt;&gt;"",IF('BB-2024-Friday'!$AJ881="t",0,'BB-2024-Friday'!AM881),"")</f>
        <v/>
      </c>
      <c r="F878" s="119" t="str">
        <f>IF('BB-2024-Friday'!$AJ881&lt;&gt;"",IF('BB-2024-Friday'!$AJ881="t",0,'BB-2024-Friday'!AN881),"")</f>
        <v/>
      </c>
      <c r="G878" s="119" t="str">
        <f>IF('BB-2024-Friday'!$AJ881&lt;&gt;"",IF('BB-2024-Friday'!$AJ881="t",0,'BB-2024-Friday'!AO881),"")</f>
        <v/>
      </c>
      <c r="H878" s="119" t="str">
        <f>IF('BB-2024-Friday'!$AJ881&lt;&gt;"",IF('BB-2024-Friday'!$AJ881="t",0,'BB-2024-Friday'!AP881),"")</f>
        <v/>
      </c>
      <c r="I878" s="119" t="str">
        <f>IF('BB-2024-Friday'!$AJ881&lt;&gt;"",IF('BB-2024-Friday'!$AJ881="t",0,'BB-2024-Friday'!AQ881),"")</f>
        <v/>
      </c>
      <c r="J878" s="119" t="str">
        <f>IF('BB-2024-Friday'!$AJ881&lt;&gt;"",IF('BB-2024-Friday'!$AJ881="t",'BB-2024-Friday'!AM881,0),"")</f>
        <v/>
      </c>
      <c r="K878" s="119" t="str">
        <f>IF('BB-2024-Friday'!$AJ881&lt;&gt;"",IF('BB-2024-Friday'!$AJ881="t",'BB-2024-Friday'!AN881,0),"")</f>
        <v/>
      </c>
      <c r="L878" s="119" t="str">
        <f>IF('BB-2024-Friday'!$AJ881&lt;&gt;"",IF('BB-2024-Friday'!$AJ881="t",'BB-2024-Friday'!AO881,0),"")</f>
        <v/>
      </c>
      <c r="M878" s="119" t="str">
        <f>IF('BB-2024-Friday'!$AJ881&lt;&gt;"",IF('BB-2024-Friday'!$AJ881="t",'BB-2024-Friday'!AP881,0),"")</f>
        <v/>
      </c>
      <c r="N878" s="120" t="str">
        <f>IF('BB-2024-Friday'!$AJ881&lt;&gt;"",IF('BB-2024-Friday'!$AJ881="m",'BB-2024-Friday'!U881,0),"")</f>
        <v/>
      </c>
      <c r="O878" s="120" t="str">
        <f>IF('BB-2024-Friday'!$AJ881&lt;&gt;"",IF('BB-2024-Friday'!$AJ881="m",'BB-2024-Friday'!V881,0),"")</f>
        <v/>
      </c>
    </row>
    <row r="879" spans="1:15" x14ac:dyDescent="0.25">
      <c r="A879" t="str">
        <f>IF('BB-2024-Friday'!AJ882&lt;&gt;"",'BB-2024-Friday'!AJ882,"")</f>
        <v/>
      </c>
      <c r="B879" t="str">
        <f>IF('BB-2024-Friday'!AJ882&lt;&gt;"",'BB-2024-Friday'!AR882,"")</f>
        <v/>
      </c>
      <c r="C879" t="str">
        <f>IF('BB-2024-Friday'!AJ882="m","v","a")</f>
        <v>a</v>
      </c>
      <c r="D879" s="92" t="str">
        <f>IF('BB-2024-Friday'!AJ882&lt;&gt;"",'BB-2024-Friday'!AI882,"")</f>
        <v/>
      </c>
      <c r="E879" s="119" t="str">
        <f>IF('BB-2024-Friday'!$AJ882&lt;&gt;"",IF('BB-2024-Friday'!$AJ882="t",0,'BB-2024-Friday'!AM882),"")</f>
        <v/>
      </c>
      <c r="F879" s="119" t="str">
        <f>IF('BB-2024-Friday'!$AJ882&lt;&gt;"",IF('BB-2024-Friday'!$AJ882="t",0,'BB-2024-Friday'!AN882),"")</f>
        <v/>
      </c>
      <c r="G879" s="119" t="str">
        <f>IF('BB-2024-Friday'!$AJ882&lt;&gt;"",IF('BB-2024-Friday'!$AJ882="t",0,'BB-2024-Friday'!AO882),"")</f>
        <v/>
      </c>
      <c r="H879" s="119" t="str">
        <f>IF('BB-2024-Friday'!$AJ882&lt;&gt;"",IF('BB-2024-Friday'!$AJ882="t",0,'BB-2024-Friday'!AP882),"")</f>
        <v/>
      </c>
      <c r="I879" s="119" t="str">
        <f>IF('BB-2024-Friday'!$AJ882&lt;&gt;"",IF('BB-2024-Friday'!$AJ882="t",0,'BB-2024-Friday'!AQ882),"")</f>
        <v/>
      </c>
      <c r="J879" s="119" t="str">
        <f>IF('BB-2024-Friday'!$AJ882&lt;&gt;"",IF('BB-2024-Friday'!$AJ882="t",'BB-2024-Friday'!AM882,0),"")</f>
        <v/>
      </c>
      <c r="K879" s="119" t="str">
        <f>IF('BB-2024-Friday'!$AJ882&lt;&gt;"",IF('BB-2024-Friday'!$AJ882="t",'BB-2024-Friday'!AN882,0),"")</f>
        <v/>
      </c>
      <c r="L879" s="119" t="str">
        <f>IF('BB-2024-Friday'!$AJ882&lt;&gt;"",IF('BB-2024-Friday'!$AJ882="t",'BB-2024-Friday'!AO882,0),"")</f>
        <v/>
      </c>
      <c r="M879" s="119" t="str">
        <f>IF('BB-2024-Friday'!$AJ882&lt;&gt;"",IF('BB-2024-Friday'!$AJ882="t",'BB-2024-Friday'!AP882,0),"")</f>
        <v/>
      </c>
      <c r="N879" s="120" t="str">
        <f>IF('BB-2024-Friday'!$AJ882&lt;&gt;"",IF('BB-2024-Friday'!$AJ882="m",'BB-2024-Friday'!U882,0),"")</f>
        <v/>
      </c>
      <c r="O879" s="120" t="str">
        <f>IF('BB-2024-Friday'!$AJ882&lt;&gt;"",IF('BB-2024-Friday'!$AJ882="m",'BB-2024-Friday'!V882,0),"")</f>
        <v/>
      </c>
    </row>
    <row r="880" spans="1:15" x14ac:dyDescent="0.25">
      <c r="A880" t="str">
        <f>IF('BB-2024-Friday'!AJ883&lt;&gt;"",'BB-2024-Friday'!AJ883,"")</f>
        <v>m</v>
      </c>
      <c r="B880" t="str">
        <f>IF('BB-2024-Friday'!AJ883&lt;&gt;"",'BB-2024-Friday'!AR883,"")</f>
        <v>Control @ 100 Speed limit.  Dot on pole and rd.</v>
      </c>
      <c r="C880" t="str">
        <f>IF('BB-2024-Friday'!AJ883="m","v","a")</f>
        <v>v</v>
      </c>
      <c r="D880" s="92">
        <f>IF('BB-2024-Friday'!AJ883&lt;&gt;"",'BB-2024-Friday'!AI883,"")</f>
        <v>317.58999999999997</v>
      </c>
      <c r="E880" s="119">
        <f>IF('BB-2024-Friday'!$AJ883&lt;&gt;"",IF('BB-2024-Friday'!$AJ883="t",0,'BB-2024-Friday'!AM883),"")</f>
        <v>49</v>
      </c>
      <c r="F880" s="119">
        <f>IF('BB-2024-Friday'!$AJ883&lt;&gt;"",IF('BB-2024-Friday'!$AJ883="t",0,'BB-2024-Friday'!AN883),"")</f>
        <v>58</v>
      </c>
      <c r="G880" s="119">
        <f>IF('BB-2024-Friday'!$AJ883&lt;&gt;"",IF('BB-2024-Friday'!$AJ883="t",0,'BB-2024-Friday'!AO883),"")</f>
        <v>69</v>
      </c>
      <c r="H880" s="119">
        <f>IF('BB-2024-Friday'!$AJ883&lt;&gt;"",IF('BB-2024-Friday'!$AJ883="t",0,'BB-2024-Friday'!AP883),"")</f>
        <v>78</v>
      </c>
      <c r="I880" s="119" t="str">
        <f>IF('BB-2024-Friday'!$AJ883&lt;&gt;"",IF('BB-2024-Friday'!$AJ883="t",0,'BB-2024-Friday'!AQ883),"")</f>
        <v>100</v>
      </c>
      <c r="J880" s="119">
        <f>IF('BB-2024-Friday'!$AJ883&lt;&gt;"",IF('BB-2024-Friday'!$AJ883="t",'BB-2024-Friday'!AM883,0),"")</f>
        <v>0</v>
      </c>
      <c r="K880" s="119">
        <f>IF('BB-2024-Friday'!$AJ883&lt;&gt;"",IF('BB-2024-Friday'!$AJ883="t",'BB-2024-Friday'!AN883,0),"")</f>
        <v>0</v>
      </c>
      <c r="L880" s="119">
        <f>IF('BB-2024-Friday'!$AJ883&lt;&gt;"",IF('BB-2024-Friday'!$AJ883="t",'BB-2024-Friday'!AO883,0),"")</f>
        <v>0</v>
      </c>
      <c r="M880" s="119">
        <f>IF('BB-2024-Friday'!$AJ883&lt;&gt;"",IF('BB-2024-Friday'!$AJ883="t",'BB-2024-Friday'!AP883,0),"")</f>
        <v>0</v>
      </c>
      <c r="N880" s="120">
        <f>IF('BB-2024-Friday'!$AJ883&lt;&gt;"",IF('BB-2024-Friday'!$AJ883="m",'BB-2024-Friday'!U883,0),"")</f>
        <v>27.971609999999998</v>
      </c>
      <c r="O880" s="120">
        <f>IF('BB-2024-Friday'!$AJ883&lt;&gt;"",IF('BB-2024-Friday'!$AJ883="m",'BB-2024-Friday'!V883,0),"")</f>
        <v>29.96405</v>
      </c>
    </row>
    <row r="881" spans="1:15" x14ac:dyDescent="0.25">
      <c r="A881" t="str">
        <f>IF('BB-2024-Friday'!AJ884&lt;&gt;"",'BB-2024-Friday'!AJ884,"")</f>
        <v/>
      </c>
      <c r="B881" t="str">
        <f>IF('BB-2024-Friday'!AJ884&lt;&gt;"",'BB-2024-Friday'!AR884,"")</f>
        <v/>
      </c>
      <c r="C881" t="str">
        <f>IF('BB-2024-Friday'!AJ884="m","v","a")</f>
        <v>a</v>
      </c>
      <c r="D881" s="92" t="str">
        <f>IF('BB-2024-Friday'!AJ884&lt;&gt;"",'BB-2024-Friday'!AI884,"")</f>
        <v/>
      </c>
      <c r="E881" s="119" t="str">
        <f>IF('BB-2024-Friday'!$AJ884&lt;&gt;"",IF('BB-2024-Friday'!$AJ884="t",0,'BB-2024-Friday'!AM884),"")</f>
        <v/>
      </c>
      <c r="F881" s="119" t="str">
        <f>IF('BB-2024-Friday'!$AJ884&lt;&gt;"",IF('BB-2024-Friday'!$AJ884="t",0,'BB-2024-Friday'!AN884),"")</f>
        <v/>
      </c>
      <c r="G881" s="119" t="str">
        <f>IF('BB-2024-Friday'!$AJ884&lt;&gt;"",IF('BB-2024-Friday'!$AJ884="t",0,'BB-2024-Friday'!AO884),"")</f>
        <v/>
      </c>
      <c r="H881" s="119" t="str">
        <f>IF('BB-2024-Friday'!$AJ884&lt;&gt;"",IF('BB-2024-Friday'!$AJ884="t",0,'BB-2024-Friday'!AP884),"")</f>
        <v/>
      </c>
      <c r="I881" s="119" t="str">
        <f>IF('BB-2024-Friday'!$AJ884&lt;&gt;"",IF('BB-2024-Friday'!$AJ884="t",0,'BB-2024-Friday'!AQ884),"")</f>
        <v/>
      </c>
      <c r="J881" s="119" t="str">
        <f>IF('BB-2024-Friday'!$AJ884&lt;&gt;"",IF('BB-2024-Friday'!$AJ884="t",'BB-2024-Friday'!AM884,0),"")</f>
        <v/>
      </c>
      <c r="K881" s="119" t="str">
        <f>IF('BB-2024-Friday'!$AJ884&lt;&gt;"",IF('BB-2024-Friday'!$AJ884="t",'BB-2024-Friday'!AN884,0),"")</f>
        <v/>
      </c>
      <c r="L881" s="119" t="str">
        <f>IF('BB-2024-Friday'!$AJ884&lt;&gt;"",IF('BB-2024-Friday'!$AJ884="t",'BB-2024-Friday'!AO884,0),"")</f>
        <v/>
      </c>
      <c r="M881" s="119" t="str">
        <f>IF('BB-2024-Friday'!$AJ884&lt;&gt;"",IF('BB-2024-Friday'!$AJ884="t",'BB-2024-Friday'!AP884,0),"")</f>
        <v/>
      </c>
      <c r="N881" s="120" t="str">
        <f>IF('BB-2024-Friday'!$AJ884&lt;&gt;"",IF('BB-2024-Friday'!$AJ884="m",'BB-2024-Friday'!U884,0),"")</f>
        <v/>
      </c>
      <c r="O881" s="120" t="str">
        <f>IF('BB-2024-Friday'!$AJ884&lt;&gt;"",IF('BB-2024-Friday'!$AJ884="m",'BB-2024-Friday'!V884,0),"")</f>
        <v/>
      </c>
    </row>
    <row r="882" spans="1:15" x14ac:dyDescent="0.25">
      <c r="A882" t="str">
        <f>IF('BB-2024-Friday'!AJ885&lt;&gt;"",'BB-2024-Friday'!AJ885,"")</f>
        <v/>
      </c>
      <c r="B882" t="str">
        <f>IF('BB-2024-Friday'!AJ885&lt;&gt;"",'BB-2024-Friday'!AR885,"")</f>
        <v/>
      </c>
      <c r="C882" t="str">
        <f>IF('BB-2024-Friday'!AJ885="m","v","a")</f>
        <v>a</v>
      </c>
      <c r="D882" s="92" t="str">
        <f>IF('BB-2024-Friday'!AJ885&lt;&gt;"",'BB-2024-Friday'!AI885,"")</f>
        <v/>
      </c>
      <c r="E882" s="119" t="str">
        <f>IF('BB-2024-Friday'!$AJ885&lt;&gt;"",IF('BB-2024-Friday'!$AJ885="t",0,'BB-2024-Friday'!AM885),"")</f>
        <v/>
      </c>
      <c r="F882" s="119" t="str">
        <f>IF('BB-2024-Friday'!$AJ885&lt;&gt;"",IF('BB-2024-Friday'!$AJ885="t",0,'BB-2024-Friday'!AN885),"")</f>
        <v/>
      </c>
      <c r="G882" s="119" t="str">
        <f>IF('BB-2024-Friday'!$AJ885&lt;&gt;"",IF('BB-2024-Friday'!$AJ885="t",0,'BB-2024-Friday'!AO885),"")</f>
        <v/>
      </c>
      <c r="H882" s="119" t="str">
        <f>IF('BB-2024-Friday'!$AJ885&lt;&gt;"",IF('BB-2024-Friday'!$AJ885="t",0,'BB-2024-Friday'!AP885),"")</f>
        <v/>
      </c>
      <c r="I882" s="119" t="str">
        <f>IF('BB-2024-Friday'!$AJ885&lt;&gt;"",IF('BB-2024-Friday'!$AJ885="t",0,'BB-2024-Friday'!AQ885),"")</f>
        <v/>
      </c>
      <c r="J882" s="119" t="str">
        <f>IF('BB-2024-Friday'!$AJ885&lt;&gt;"",IF('BB-2024-Friday'!$AJ885="t",'BB-2024-Friday'!AM885,0),"")</f>
        <v/>
      </c>
      <c r="K882" s="119" t="str">
        <f>IF('BB-2024-Friday'!$AJ885&lt;&gt;"",IF('BB-2024-Friday'!$AJ885="t",'BB-2024-Friday'!AN885,0),"")</f>
        <v/>
      </c>
      <c r="L882" s="119" t="str">
        <f>IF('BB-2024-Friday'!$AJ885&lt;&gt;"",IF('BB-2024-Friday'!$AJ885="t",'BB-2024-Friday'!AO885,0),"")</f>
        <v/>
      </c>
      <c r="M882" s="119" t="str">
        <f>IF('BB-2024-Friday'!$AJ885&lt;&gt;"",IF('BB-2024-Friday'!$AJ885="t",'BB-2024-Friday'!AP885,0),"")</f>
        <v/>
      </c>
      <c r="N882" s="120" t="str">
        <f>IF('BB-2024-Friday'!$AJ885&lt;&gt;"",IF('BB-2024-Friday'!$AJ885="m",'BB-2024-Friday'!U885,0),"")</f>
        <v/>
      </c>
      <c r="O882" s="120" t="str">
        <f>IF('BB-2024-Friday'!$AJ885&lt;&gt;"",IF('BB-2024-Friday'!$AJ885="m",'BB-2024-Friday'!V885,0),"")</f>
        <v/>
      </c>
    </row>
    <row r="883" spans="1:15" x14ac:dyDescent="0.25">
      <c r="A883" t="str">
        <f>IF('BB-2024-Friday'!AJ886&lt;&gt;"",'BB-2024-Friday'!AJ886,"")</f>
        <v/>
      </c>
      <c r="B883" t="str">
        <f>IF('BB-2024-Friday'!AJ886&lt;&gt;"",'BB-2024-Friday'!AR886,"")</f>
        <v/>
      </c>
      <c r="C883" t="str">
        <f>IF('BB-2024-Friday'!AJ886="m","v","a")</f>
        <v>a</v>
      </c>
      <c r="D883" s="92" t="str">
        <f>IF('BB-2024-Friday'!AJ886&lt;&gt;"",'BB-2024-Friday'!AI886,"")</f>
        <v/>
      </c>
      <c r="E883" s="119" t="str">
        <f>IF('BB-2024-Friday'!$AJ886&lt;&gt;"",IF('BB-2024-Friday'!$AJ886="t",0,'BB-2024-Friday'!AM886),"")</f>
        <v/>
      </c>
      <c r="F883" s="119" t="str">
        <f>IF('BB-2024-Friday'!$AJ886&lt;&gt;"",IF('BB-2024-Friday'!$AJ886="t",0,'BB-2024-Friday'!AN886),"")</f>
        <v/>
      </c>
      <c r="G883" s="119" t="str">
        <f>IF('BB-2024-Friday'!$AJ886&lt;&gt;"",IF('BB-2024-Friday'!$AJ886="t",0,'BB-2024-Friday'!AO886),"")</f>
        <v/>
      </c>
      <c r="H883" s="119" t="str">
        <f>IF('BB-2024-Friday'!$AJ886&lt;&gt;"",IF('BB-2024-Friday'!$AJ886="t",0,'BB-2024-Friday'!AP886),"")</f>
        <v/>
      </c>
      <c r="I883" s="119" t="str">
        <f>IF('BB-2024-Friday'!$AJ886&lt;&gt;"",IF('BB-2024-Friday'!$AJ886="t",0,'BB-2024-Friday'!AQ886),"")</f>
        <v/>
      </c>
      <c r="J883" s="119" t="str">
        <f>IF('BB-2024-Friday'!$AJ886&lt;&gt;"",IF('BB-2024-Friday'!$AJ886="t",'BB-2024-Friday'!AM886,0),"")</f>
        <v/>
      </c>
      <c r="K883" s="119" t="str">
        <f>IF('BB-2024-Friday'!$AJ886&lt;&gt;"",IF('BB-2024-Friday'!$AJ886="t",'BB-2024-Friday'!AN886,0),"")</f>
        <v/>
      </c>
      <c r="L883" s="119" t="str">
        <f>IF('BB-2024-Friday'!$AJ886&lt;&gt;"",IF('BB-2024-Friday'!$AJ886="t",'BB-2024-Friday'!AO886,0),"")</f>
        <v/>
      </c>
      <c r="M883" s="119" t="str">
        <f>IF('BB-2024-Friday'!$AJ886&lt;&gt;"",IF('BB-2024-Friday'!$AJ886="t",'BB-2024-Friday'!AP886,0),"")</f>
        <v/>
      </c>
      <c r="N883" s="120" t="str">
        <f>IF('BB-2024-Friday'!$AJ886&lt;&gt;"",IF('BB-2024-Friday'!$AJ886="m",'BB-2024-Friday'!U886,0),"")</f>
        <v/>
      </c>
      <c r="O883" s="120" t="str">
        <f>IF('BB-2024-Friday'!$AJ886&lt;&gt;"",IF('BB-2024-Friday'!$AJ886="m",'BB-2024-Friday'!V886,0),"")</f>
        <v/>
      </c>
    </row>
    <row r="884" spans="1:15" x14ac:dyDescent="0.25">
      <c r="A884" t="str">
        <f>IF('BB-2024-Friday'!AJ887&lt;&gt;"",'BB-2024-Friday'!AJ887,"")</f>
        <v/>
      </c>
      <c r="B884" t="str">
        <f>IF('BB-2024-Friday'!AJ887&lt;&gt;"",'BB-2024-Friday'!AR887,"")</f>
        <v/>
      </c>
      <c r="C884" t="str">
        <f>IF('BB-2024-Friday'!AJ887="m","v","a")</f>
        <v>a</v>
      </c>
      <c r="D884" s="92" t="str">
        <f>IF('BB-2024-Friday'!AJ887&lt;&gt;"",'BB-2024-Friday'!AI887,"")</f>
        <v/>
      </c>
      <c r="E884" s="119" t="str">
        <f>IF('BB-2024-Friday'!$AJ887&lt;&gt;"",IF('BB-2024-Friday'!$AJ887="t",0,'BB-2024-Friday'!AM887),"")</f>
        <v/>
      </c>
      <c r="F884" s="119" t="str">
        <f>IF('BB-2024-Friday'!$AJ887&lt;&gt;"",IF('BB-2024-Friday'!$AJ887="t",0,'BB-2024-Friday'!AN887),"")</f>
        <v/>
      </c>
      <c r="G884" s="119" t="str">
        <f>IF('BB-2024-Friday'!$AJ887&lt;&gt;"",IF('BB-2024-Friday'!$AJ887="t",0,'BB-2024-Friday'!AO887),"")</f>
        <v/>
      </c>
      <c r="H884" s="119" t="str">
        <f>IF('BB-2024-Friday'!$AJ887&lt;&gt;"",IF('BB-2024-Friday'!$AJ887="t",0,'BB-2024-Friday'!AP887),"")</f>
        <v/>
      </c>
      <c r="I884" s="119" t="str">
        <f>IF('BB-2024-Friday'!$AJ887&lt;&gt;"",IF('BB-2024-Friday'!$AJ887="t",0,'BB-2024-Friday'!AQ887),"")</f>
        <v/>
      </c>
      <c r="J884" s="119" t="str">
        <f>IF('BB-2024-Friday'!$AJ887&lt;&gt;"",IF('BB-2024-Friday'!$AJ887="t",'BB-2024-Friday'!AM887,0),"")</f>
        <v/>
      </c>
      <c r="K884" s="119" t="str">
        <f>IF('BB-2024-Friday'!$AJ887&lt;&gt;"",IF('BB-2024-Friday'!$AJ887="t",'BB-2024-Friday'!AN887,0),"")</f>
        <v/>
      </c>
      <c r="L884" s="119" t="str">
        <f>IF('BB-2024-Friday'!$AJ887&lt;&gt;"",IF('BB-2024-Friday'!$AJ887="t",'BB-2024-Friday'!AO887,0),"")</f>
        <v/>
      </c>
      <c r="M884" s="119" t="str">
        <f>IF('BB-2024-Friday'!$AJ887&lt;&gt;"",IF('BB-2024-Friday'!$AJ887="t",'BB-2024-Friday'!AP887,0),"")</f>
        <v/>
      </c>
      <c r="N884" s="120" t="str">
        <f>IF('BB-2024-Friday'!$AJ887&lt;&gt;"",IF('BB-2024-Friday'!$AJ887="m",'BB-2024-Friday'!U887,0),"")</f>
        <v/>
      </c>
      <c r="O884" s="120" t="str">
        <f>IF('BB-2024-Friday'!$AJ887&lt;&gt;"",IF('BB-2024-Friday'!$AJ887="m",'BB-2024-Friday'!V887,0),"")</f>
        <v/>
      </c>
    </row>
    <row r="885" spans="1:15" x14ac:dyDescent="0.25">
      <c r="A885" t="str">
        <f>IF('BB-2024-Friday'!AJ888&lt;&gt;"",'BB-2024-Friday'!AJ888,"")</f>
        <v/>
      </c>
      <c r="B885" t="str">
        <f>IF('BB-2024-Friday'!AJ888&lt;&gt;"",'BB-2024-Friday'!AR888,"")</f>
        <v/>
      </c>
      <c r="C885" t="str">
        <f>IF('BB-2024-Friday'!AJ888="m","v","a")</f>
        <v>a</v>
      </c>
      <c r="D885" s="92" t="str">
        <f>IF('BB-2024-Friday'!AJ888&lt;&gt;"",'BB-2024-Friday'!AI888,"")</f>
        <v/>
      </c>
      <c r="E885" s="119" t="str">
        <f>IF('BB-2024-Friday'!$AJ888&lt;&gt;"",IF('BB-2024-Friday'!$AJ888="t",0,'BB-2024-Friday'!AM888),"")</f>
        <v/>
      </c>
      <c r="F885" s="119" t="str">
        <f>IF('BB-2024-Friday'!$AJ888&lt;&gt;"",IF('BB-2024-Friday'!$AJ888="t",0,'BB-2024-Friday'!AN888),"")</f>
        <v/>
      </c>
      <c r="G885" s="119" t="str">
        <f>IF('BB-2024-Friday'!$AJ888&lt;&gt;"",IF('BB-2024-Friday'!$AJ888="t",0,'BB-2024-Friday'!AO888),"")</f>
        <v/>
      </c>
      <c r="H885" s="119" t="str">
        <f>IF('BB-2024-Friday'!$AJ888&lt;&gt;"",IF('BB-2024-Friday'!$AJ888="t",0,'BB-2024-Friday'!AP888),"")</f>
        <v/>
      </c>
      <c r="I885" s="119" t="str">
        <f>IF('BB-2024-Friday'!$AJ888&lt;&gt;"",IF('BB-2024-Friday'!$AJ888="t",0,'BB-2024-Friday'!AQ888),"")</f>
        <v/>
      </c>
      <c r="J885" s="119" t="str">
        <f>IF('BB-2024-Friday'!$AJ888&lt;&gt;"",IF('BB-2024-Friday'!$AJ888="t",'BB-2024-Friday'!AM888,0),"")</f>
        <v/>
      </c>
      <c r="K885" s="119" t="str">
        <f>IF('BB-2024-Friday'!$AJ888&lt;&gt;"",IF('BB-2024-Friday'!$AJ888="t",'BB-2024-Friday'!AN888,0),"")</f>
        <v/>
      </c>
      <c r="L885" s="119" t="str">
        <f>IF('BB-2024-Friday'!$AJ888&lt;&gt;"",IF('BB-2024-Friday'!$AJ888="t",'BB-2024-Friday'!AO888,0),"")</f>
        <v/>
      </c>
      <c r="M885" s="119" t="str">
        <f>IF('BB-2024-Friday'!$AJ888&lt;&gt;"",IF('BB-2024-Friday'!$AJ888="t",'BB-2024-Friday'!AP888,0),"")</f>
        <v/>
      </c>
      <c r="N885" s="120" t="str">
        <f>IF('BB-2024-Friday'!$AJ888&lt;&gt;"",IF('BB-2024-Friday'!$AJ888="m",'BB-2024-Friday'!U888,0),"")</f>
        <v/>
      </c>
      <c r="O885" s="120" t="str">
        <f>IF('BB-2024-Friday'!$AJ888&lt;&gt;"",IF('BB-2024-Friday'!$AJ888="m",'BB-2024-Friday'!V888,0),"")</f>
        <v/>
      </c>
    </row>
    <row r="886" spans="1:15" x14ac:dyDescent="0.25">
      <c r="A886" t="str">
        <f>IF('BB-2024-Friday'!AJ889&lt;&gt;"",'BB-2024-Friday'!AJ889,"")</f>
        <v/>
      </c>
      <c r="B886" t="str">
        <f>IF('BB-2024-Friday'!AJ889&lt;&gt;"",'BB-2024-Friday'!AR889,"")</f>
        <v/>
      </c>
      <c r="C886" t="str">
        <f>IF('BB-2024-Friday'!AJ889="m","v","a")</f>
        <v>a</v>
      </c>
      <c r="D886" s="92" t="str">
        <f>IF('BB-2024-Friday'!AJ889&lt;&gt;"",'BB-2024-Friday'!AI889,"")</f>
        <v/>
      </c>
      <c r="E886" s="119" t="str">
        <f>IF('BB-2024-Friday'!$AJ889&lt;&gt;"",IF('BB-2024-Friday'!$AJ889="t",0,'BB-2024-Friday'!AM889),"")</f>
        <v/>
      </c>
      <c r="F886" s="119" t="str">
        <f>IF('BB-2024-Friday'!$AJ889&lt;&gt;"",IF('BB-2024-Friday'!$AJ889="t",0,'BB-2024-Friday'!AN889),"")</f>
        <v/>
      </c>
      <c r="G886" s="119" t="str">
        <f>IF('BB-2024-Friday'!$AJ889&lt;&gt;"",IF('BB-2024-Friday'!$AJ889="t",0,'BB-2024-Friday'!AO889),"")</f>
        <v/>
      </c>
      <c r="H886" s="119" t="str">
        <f>IF('BB-2024-Friday'!$AJ889&lt;&gt;"",IF('BB-2024-Friday'!$AJ889="t",0,'BB-2024-Friday'!AP889),"")</f>
        <v/>
      </c>
      <c r="I886" s="119" t="str">
        <f>IF('BB-2024-Friday'!$AJ889&lt;&gt;"",IF('BB-2024-Friday'!$AJ889="t",0,'BB-2024-Friday'!AQ889),"")</f>
        <v/>
      </c>
      <c r="J886" s="119" t="str">
        <f>IF('BB-2024-Friday'!$AJ889&lt;&gt;"",IF('BB-2024-Friday'!$AJ889="t",'BB-2024-Friday'!AM889,0),"")</f>
        <v/>
      </c>
      <c r="K886" s="119" t="str">
        <f>IF('BB-2024-Friday'!$AJ889&lt;&gt;"",IF('BB-2024-Friday'!$AJ889="t",'BB-2024-Friday'!AN889,0),"")</f>
        <v/>
      </c>
      <c r="L886" s="119" t="str">
        <f>IF('BB-2024-Friday'!$AJ889&lt;&gt;"",IF('BB-2024-Friday'!$AJ889="t",'BB-2024-Friday'!AO889,0),"")</f>
        <v/>
      </c>
      <c r="M886" s="119" t="str">
        <f>IF('BB-2024-Friday'!$AJ889&lt;&gt;"",IF('BB-2024-Friday'!$AJ889="t",'BB-2024-Friday'!AP889,0),"")</f>
        <v/>
      </c>
      <c r="N886" s="120" t="str">
        <f>IF('BB-2024-Friday'!$AJ889&lt;&gt;"",IF('BB-2024-Friday'!$AJ889="m",'BB-2024-Friday'!U889,0),"")</f>
        <v/>
      </c>
      <c r="O886" s="120" t="str">
        <f>IF('BB-2024-Friday'!$AJ889&lt;&gt;"",IF('BB-2024-Friday'!$AJ889="m",'BB-2024-Friday'!V889,0),"")</f>
        <v/>
      </c>
    </row>
    <row r="887" spans="1:15" x14ac:dyDescent="0.25">
      <c r="A887" t="str">
        <f>IF('BB-2024-Friday'!AJ890&lt;&gt;"",'BB-2024-Friday'!AJ890,"")</f>
        <v/>
      </c>
      <c r="B887" t="str">
        <f>IF('BB-2024-Friday'!AJ890&lt;&gt;"",'BB-2024-Friday'!AR890,"")</f>
        <v/>
      </c>
      <c r="C887" t="str">
        <f>IF('BB-2024-Friday'!AJ890="m","v","a")</f>
        <v>a</v>
      </c>
      <c r="D887" s="92" t="str">
        <f>IF('BB-2024-Friday'!AJ890&lt;&gt;"",'BB-2024-Friday'!AI890,"")</f>
        <v/>
      </c>
      <c r="E887" s="119" t="str">
        <f>IF('BB-2024-Friday'!$AJ890&lt;&gt;"",IF('BB-2024-Friday'!$AJ890="t",0,'BB-2024-Friday'!AM890),"")</f>
        <v/>
      </c>
      <c r="F887" s="119" t="str">
        <f>IF('BB-2024-Friday'!$AJ890&lt;&gt;"",IF('BB-2024-Friday'!$AJ890="t",0,'BB-2024-Friday'!AN890),"")</f>
        <v/>
      </c>
      <c r="G887" s="119" t="str">
        <f>IF('BB-2024-Friday'!$AJ890&lt;&gt;"",IF('BB-2024-Friday'!$AJ890="t",0,'BB-2024-Friday'!AO890),"")</f>
        <v/>
      </c>
      <c r="H887" s="119" t="str">
        <f>IF('BB-2024-Friday'!$AJ890&lt;&gt;"",IF('BB-2024-Friday'!$AJ890="t",0,'BB-2024-Friday'!AP890),"")</f>
        <v/>
      </c>
      <c r="I887" s="119" t="str">
        <f>IF('BB-2024-Friday'!$AJ890&lt;&gt;"",IF('BB-2024-Friday'!$AJ890="t",0,'BB-2024-Friday'!AQ890),"")</f>
        <v/>
      </c>
      <c r="J887" s="119" t="str">
        <f>IF('BB-2024-Friday'!$AJ890&lt;&gt;"",IF('BB-2024-Friday'!$AJ890="t",'BB-2024-Friday'!AM890,0),"")</f>
        <v/>
      </c>
      <c r="K887" s="119" t="str">
        <f>IF('BB-2024-Friday'!$AJ890&lt;&gt;"",IF('BB-2024-Friday'!$AJ890="t",'BB-2024-Friday'!AN890,0),"")</f>
        <v/>
      </c>
      <c r="L887" s="119" t="str">
        <f>IF('BB-2024-Friday'!$AJ890&lt;&gt;"",IF('BB-2024-Friday'!$AJ890="t",'BB-2024-Friday'!AO890,0),"")</f>
        <v/>
      </c>
      <c r="M887" s="119" t="str">
        <f>IF('BB-2024-Friday'!$AJ890&lt;&gt;"",IF('BB-2024-Friday'!$AJ890="t",'BB-2024-Friday'!AP890,0),"")</f>
        <v/>
      </c>
      <c r="N887" s="120" t="str">
        <f>IF('BB-2024-Friday'!$AJ890&lt;&gt;"",IF('BB-2024-Friday'!$AJ890="m",'BB-2024-Friday'!U890,0),"")</f>
        <v/>
      </c>
      <c r="O887" s="120" t="str">
        <f>IF('BB-2024-Friday'!$AJ890&lt;&gt;"",IF('BB-2024-Friday'!$AJ890="m",'BB-2024-Friday'!V890,0),"")</f>
        <v/>
      </c>
    </row>
    <row r="888" spans="1:15" x14ac:dyDescent="0.25">
      <c r="A888" t="str">
        <f>IF('BB-2024-Friday'!AJ891&lt;&gt;"",'BB-2024-Friday'!AJ891,"")</f>
        <v/>
      </c>
      <c r="B888" t="str">
        <f>IF('BB-2024-Friday'!AJ891&lt;&gt;"",'BB-2024-Friday'!AR891,"")</f>
        <v/>
      </c>
      <c r="C888" t="str">
        <f>IF('BB-2024-Friday'!AJ891="m","v","a")</f>
        <v>a</v>
      </c>
      <c r="D888" s="92" t="str">
        <f>IF('BB-2024-Friday'!AJ891&lt;&gt;"",'BB-2024-Friday'!AI891,"")</f>
        <v/>
      </c>
      <c r="E888" s="119" t="str">
        <f>IF('BB-2024-Friday'!$AJ891&lt;&gt;"",IF('BB-2024-Friday'!$AJ891="t",0,'BB-2024-Friday'!AM891),"")</f>
        <v/>
      </c>
      <c r="F888" s="119" t="str">
        <f>IF('BB-2024-Friday'!$AJ891&lt;&gt;"",IF('BB-2024-Friday'!$AJ891="t",0,'BB-2024-Friday'!AN891),"")</f>
        <v/>
      </c>
      <c r="G888" s="119" t="str">
        <f>IF('BB-2024-Friday'!$AJ891&lt;&gt;"",IF('BB-2024-Friday'!$AJ891="t",0,'BB-2024-Friday'!AO891),"")</f>
        <v/>
      </c>
      <c r="H888" s="119" t="str">
        <f>IF('BB-2024-Friday'!$AJ891&lt;&gt;"",IF('BB-2024-Friday'!$AJ891="t",0,'BB-2024-Friday'!AP891),"")</f>
        <v/>
      </c>
      <c r="I888" s="119" t="str">
        <f>IF('BB-2024-Friday'!$AJ891&lt;&gt;"",IF('BB-2024-Friday'!$AJ891="t",0,'BB-2024-Friday'!AQ891),"")</f>
        <v/>
      </c>
      <c r="J888" s="119" t="str">
        <f>IF('BB-2024-Friday'!$AJ891&lt;&gt;"",IF('BB-2024-Friday'!$AJ891="t",'BB-2024-Friday'!AM891,0),"")</f>
        <v/>
      </c>
      <c r="K888" s="119" t="str">
        <f>IF('BB-2024-Friday'!$AJ891&lt;&gt;"",IF('BB-2024-Friday'!$AJ891="t",'BB-2024-Friday'!AN891,0),"")</f>
        <v/>
      </c>
      <c r="L888" s="119" t="str">
        <f>IF('BB-2024-Friday'!$AJ891&lt;&gt;"",IF('BB-2024-Friday'!$AJ891="t",'BB-2024-Friday'!AO891,0),"")</f>
        <v/>
      </c>
      <c r="M888" s="119" t="str">
        <f>IF('BB-2024-Friday'!$AJ891&lt;&gt;"",IF('BB-2024-Friday'!$AJ891="t",'BB-2024-Friday'!AP891,0),"")</f>
        <v/>
      </c>
      <c r="N888" s="120" t="str">
        <f>IF('BB-2024-Friday'!$AJ891&lt;&gt;"",IF('BB-2024-Friday'!$AJ891="m",'BB-2024-Friday'!U891,0),"")</f>
        <v/>
      </c>
      <c r="O888" s="120" t="str">
        <f>IF('BB-2024-Friday'!$AJ891&lt;&gt;"",IF('BB-2024-Friday'!$AJ891="m",'BB-2024-Friday'!V891,0),"")</f>
        <v/>
      </c>
    </row>
    <row r="889" spans="1:15" x14ac:dyDescent="0.25">
      <c r="A889" t="str">
        <f>IF('BB-2024-Friday'!AJ892&lt;&gt;"",'BB-2024-Friday'!AJ892,"")</f>
        <v/>
      </c>
      <c r="B889" t="str">
        <f>IF('BB-2024-Friday'!AJ892&lt;&gt;"",'BB-2024-Friday'!AR892,"")</f>
        <v/>
      </c>
      <c r="C889" t="str">
        <f>IF('BB-2024-Friday'!AJ892="m","v","a")</f>
        <v>a</v>
      </c>
      <c r="D889" s="92" t="str">
        <f>IF('BB-2024-Friday'!AJ892&lt;&gt;"",'BB-2024-Friday'!AI892,"")</f>
        <v/>
      </c>
      <c r="E889" s="119" t="str">
        <f>IF('BB-2024-Friday'!$AJ892&lt;&gt;"",IF('BB-2024-Friday'!$AJ892="t",0,'BB-2024-Friday'!AM892),"")</f>
        <v/>
      </c>
      <c r="F889" s="119" t="str">
        <f>IF('BB-2024-Friday'!$AJ892&lt;&gt;"",IF('BB-2024-Friday'!$AJ892="t",0,'BB-2024-Friday'!AN892),"")</f>
        <v/>
      </c>
      <c r="G889" s="119" t="str">
        <f>IF('BB-2024-Friday'!$AJ892&lt;&gt;"",IF('BB-2024-Friday'!$AJ892="t",0,'BB-2024-Friday'!AO892),"")</f>
        <v/>
      </c>
      <c r="H889" s="119" t="str">
        <f>IF('BB-2024-Friday'!$AJ892&lt;&gt;"",IF('BB-2024-Friday'!$AJ892="t",0,'BB-2024-Friday'!AP892),"")</f>
        <v/>
      </c>
      <c r="I889" s="119" t="str">
        <f>IF('BB-2024-Friday'!$AJ892&lt;&gt;"",IF('BB-2024-Friday'!$AJ892="t",0,'BB-2024-Friday'!AQ892),"")</f>
        <v/>
      </c>
      <c r="J889" s="119" t="str">
        <f>IF('BB-2024-Friday'!$AJ892&lt;&gt;"",IF('BB-2024-Friday'!$AJ892="t",'BB-2024-Friday'!AM892,0),"")</f>
        <v/>
      </c>
      <c r="K889" s="119" t="str">
        <f>IF('BB-2024-Friday'!$AJ892&lt;&gt;"",IF('BB-2024-Friday'!$AJ892="t",'BB-2024-Friday'!AN892,0),"")</f>
        <v/>
      </c>
      <c r="L889" s="119" t="str">
        <f>IF('BB-2024-Friday'!$AJ892&lt;&gt;"",IF('BB-2024-Friday'!$AJ892="t",'BB-2024-Friday'!AO892,0),"")</f>
        <v/>
      </c>
      <c r="M889" s="119" t="str">
        <f>IF('BB-2024-Friday'!$AJ892&lt;&gt;"",IF('BB-2024-Friday'!$AJ892="t",'BB-2024-Friday'!AP892,0),"")</f>
        <v/>
      </c>
      <c r="N889" s="120" t="str">
        <f>IF('BB-2024-Friday'!$AJ892&lt;&gt;"",IF('BB-2024-Friday'!$AJ892="m",'BB-2024-Friday'!U892,0),"")</f>
        <v/>
      </c>
      <c r="O889" s="120" t="str">
        <f>IF('BB-2024-Friday'!$AJ892&lt;&gt;"",IF('BB-2024-Friday'!$AJ892="m",'BB-2024-Friday'!V892,0),"")</f>
        <v/>
      </c>
    </row>
    <row r="890" spans="1:15" x14ac:dyDescent="0.25">
      <c r="A890" t="str">
        <f>IF('BB-2024-Friday'!AJ893&lt;&gt;"",'BB-2024-Friday'!AJ893,"")</f>
        <v/>
      </c>
      <c r="B890" t="str">
        <f>IF('BB-2024-Friday'!AJ893&lt;&gt;"",'BB-2024-Friday'!AR893,"")</f>
        <v/>
      </c>
      <c r="C890" t="str">
        <f>IF('BB-2024-Friday'!AJ893="m","v","a")</f>
        <v>a</v>
      </c>
      <c r="D890" s="92" t="str">
        <f>IF('BB-2024-Friday'!AJ893&lt;&gt;"",'BB-2024-Friday'!AI893,"")</f>
        <v/>
      </c>
      <c r="E890" s="119" t="str">
        <f>IF('BB-2024-Friday'!$AJ893&lt;&gt;"",IF('BB-2024-Friday'!$AJ893="t",0,'BB-2024-Friday'!AM893),"")</f>
        <v/>
      </c>
      <c r="F890" s="119" t="str">
        <f>IF('BB-2024-Friday'!$AJ893&lt;&gt;"",IF('BB-2024-Friday'!$AJ893="t",0,'BB-2024-Friday'!AN893),"")</f>
        <v/>
      </c>
      <c r="G890" s="119" t="str">
        <f>IF('BB-2024-Friday'!$AJ893&lt;&gt;"",IF('BB-2024-Friday'!$AJ893="t",0,'BB-2024-Friday'!AO893),"")</f>
        <v/>
      </c>
      <c r="H890" s="119" t="str">
        <f>IF('BB-2024-Friday'!$AJ893&lt;&gt;"",IF('BB-2024-Friday'!$AJ893="t",0,'BB-2024-Friday'!AP893),"")</f>
        <v/>
      </c>
      <c r="I890" s="119" t="str">
        <f>IF('BB-2024-Friday'!$AJ893&lt;&gt;"",IF('BB-2024-Friday'!$AJ893="t",0,'BB-2024-Friday'!AQ893),"")</f>
        <v/>
      </c>
      <c r="J890" s="119" t="str">
        <f>IF('BB-2024-Friday'!$AJ893&lt;&gt;"",IF('BB-2024-Friday'!$AJ893="t",'BB-2024-Friday'!AM893,0),"")</f>
        <v/>
      </c>
      <c r="K890" s="119" t="str">
        <f>IF('BB-2024-Friday'!$AJ893&lt;&gt;"",IF('BB-2024-Friday'!$AJ893="t",'BB-2024-Friday'!AN893,0),"")</f>
        <v/>
      </c>
      <c r="L890" s="119" t="str">
        <f>IF('BB-2024-Friday'!$AJ893&lt;&gt;"",IF('BB-2024-Friday'!$AJ893="t",'BB-2024-Friday'!AO893,0),"")</f>
        <v/>
      </c>
      <c r="M890" s="119" t="str">
        <f>IF('BB-2024-Friday'!$AJ893&lt;&gt;"",IF('BB-2024-Friday'!$AJ893="t",'BB-2024-Friday'!AP893,0),"")</f>
        <v/>
      </c>
      <c r="N890" s="120" t="str">
        <f>IF('BB-2024-Friday'!$AJ893&lt;&gt;"",IF('BB-2024-Friday'!$AJ893="m",'BB-2024-Friday'!U893,0),"")</f>
        <v/>
      </c>
      <c r="O890" s="120" t="str">
        <f>IF('BB-2024-Friday'!$AJ893&lt;&gt;"",IF('BB-2024-Friday'!$AJ893="m",'BB-2024-Friday'!V893,0),"")</f>
        <v/>
      </c>
    </row>
    <row r="891" spans="1:15" x14ac:dyDescent="0.25">
      <c r="A891" t="str">
        <f>IF('BB-2024-Friday'!AJ894&lt;&gt;"",'BB-2024-Friday'!AJ894,"")</f>
        <v/>
      </c>
      <c r="B891" t="str">
        <f>IF('BB-2024-Friday'!AJ894&lt;&gt;"",'BB-2024-Friday'!AR894,"")</f>
        <v/>
      </c>
      <c r="C891" t="str">
        <f>IF('BB-2024-Friday'!AJ894="m","v","a")</f>
        <v>a</v>
      </c>
      <c r="D891" s="92" t="str">
        <f>IF('BB-2024-Friday'!AJ894&lt;&gt;"",'BB-2024-Friday'!AI894,"")</f>
        <v/>
      </c>
      <c r="E891" s="119" t="str">
        <f>IF('BB-2024-Friday'!$AJ894&lt;&gt;"",IF('BB-2024-Friday'!$AJ894="t",0,'BB-2024-Friday'!AM894),"")</f>
        <v/>
      </c>
      <c r="F891" s="119" t="str">
        <f>IF('BB-2024-Friday'!$AJ894&lt;&gt;"",IF('BB-2024-Friday'!$AJ894="t",0,'BB-2024-Friday'!AN894),"")</f>
        <v/>
      </c>
      <c r="G891" s="119" t="str">
        <f>IF('BB-2024-Friday'!$AJ894&lt;&gt;"",IF('BB-2024-Friday'!$AJ894="t",0,'BB-2024-Friday'!AO894),"")</f>
        <v/>
      </c>
      <c r="H891" s="119" t="str">
        <f>IF('BB-2024-Friday'!$AJ894&lt;&gt;"",IF('BB-2024-Friday'!$AJ894="t",0,'BB-2024-Friday'!AP894),"")</f>
        <v/>
      </c>
      <c r="I891" s="119" t="str">
        <f>IF('BB-2024-Friday'!$AJ894&lt;&gt;"",IF('BB-2024-Friday'!$AJ894="t",0,'BB-2024-Friday'!AQ894),"")</f>
        <v/>
      </c>
      <c r="J891" s="119" t="str">
        <f>IF('BB-2024-Friday'!$AJ894&lt;&gt;"",IF('BB-2024-Friday'!$AJ894="t",'BB-2024-Friday'!AM894,0),"")</f>
        <v/>
      </c>
      <c r="K891" s="119" t="str">
        <f>IF('BB-2024-Friday'!$AJ894&lt;&gt;"",IF('BB-2024-Friday'!$AJ894="t",'BB-2024-Friday'!AN894,0),"")</f>
        <v/>
      </c>
      <c r="L891" s="119" t="str">
        <f>IF('BB-2024-Friday'!$AJ894&lt;&gt;"",IF('BB-2024-Friday'!$AJ894="t",'BB-2024-Friday'!AO894,0),"")</f>
        <v/>
      </c>
      <c r="M891" s="119" t="str">
        <f>IF('BB-2024-Friday'!$AJ894&lt;&gt;"",IF('BB-2024-Friday'!$AJ894="t",'BB-2024-Friday'!AP894,0),"")</f>
        <v/>
      </c>
      <c r="N891" s="120" t="str">
        <f>IF('BB-2024-Friday'!$AJ894&lt;&gt;"",IF('BB-2024-Friday'!$AJ894="m",'BB-2024-Friday'!U894,0),"")</f>
        <v/>
      </c>
      <c r="O891" s="120" t="str">
        <f>IF('BB-2024-Friday'!$AJ894&lt;&gt;"",IF('BB-2024-Friday'!$AJ894="m",'BB-2024-Friday'!V894,0),"")</f>
        <v/>
      </c>
    </row>
    <row r="892" spans="1:15" x14ac:dyDescent="0.25">
      <c r="A892" t="str">
        <f>IF('BB-2024-Friday'!AJ895&lt;&gt;"",'BB-2024-Friday'!AJ895,"")</f>
        <v/>
      </c>
      <c r="B892" t="str">
        <f>IF('BB-2024-Friday'!AJ895&lt;&gt;"",'BB-2024-Friday'!AR895,"")</f>
        <v/>
      </c>
      <c r="C892" t="str">
        <f>IF('BB-2024-Friday'!AJ895="m","v","a")</f>
        <v>a</v>
      </c>
      <c r="D892" s="92" t="str">
        <f>IF('BB-2024-Friday'!AJ895&lt;&gt;"",'BB-2024-Friday'!AI895,"")</f>
        <v/>
      </c>
      <c r="E892" s="119" t="str">
        <f>IF('BB-2024-Friday'!$AJ895&lt;&gt;"",IF('BB-2024-Friday'!$AJ895="t",0,'BB-2024-Friday'!AM895),"")</f>
        <v/>
      </c>
      <c r="F892" s="119" t="str">
        <f>IF('BB-2024-Friday'!$AJ895&lt;&gt;"",IF('BB-2024-Friday'!$AJ895="t",0,'BB-2024-Friday'!AN895),"")</f>
        <v/>
      </c>
      <c r="G892" s="119" t="str">
        <f>IF('BB-2024-Friday'!$AJ895&lt;&gt;"",IF('BB-2024-Friday'!$AJ895="t",0,'BB-2024-Friday'!AO895),"")</f>
        <v/>
      </c>
      <c r="H892" s="119" t="str">
        <f>IF('BB-2024-Friday'!$AJ895&lt;&gt;"",IF('BB-2024-Friday'!$AJ895="t",0,'BB-2024-Friday'!AP895),"")</f>
        <v/>
      </c>
      <c r="I892" s="119" t="str">
        <f>IF('BB-2024-Friday'!$AJ895&lt;&gt;"",IF('BB-2024-Friday'!$AJ895="t",0,'BB-2024-Friday'!AQ895),"")</f>
        <v/>
      </c>
      <c r="J892" s="119" t="str">
        <f>IF('BB-2024-Friday'!$AJ895&lt;&gt;"",IF('BB-2024-Friday'!$AJ895="t",'BB-2024-Friday'!AM895,0),"")</f>
        <v/>
      </c>
      <c r="K892" s="119" t="str">
        <f>IF('BB-2024-Friday'!$AJ895&lt;&gt;"",IF('BB-2024-Friday'!$AJ895="t",'BB-2024-Friday'!AN895,0),"")</f>
        <v/>
      </c>
      <c r="L892" s="119" t="str">
        <f>IF('BB-2024-Friday'!$AJ895&lt;&gt;"",IF('BB-2024-Friday'!$AJ895="t",'BB-2024-Friday'!AO895,0),"")</f>
        <v/>
      </c>
      <c r="M892" s="119" t="str">
        <f>IF('BB-2024-Friday'!$AJ895&lt;&gt;"",IF('BB-2024-Friday'!$AJ895="t",'BB-2024-Friday'!AP895,0),"")</f>
        <v/>
      </c>
      <c r="N892" s="120" t="str">
        <f>IF('BB-2024-Friday'!$AJ895&lt;&gt;"",IF('BB-2024-Friday'!$AJ895="m",'BB-2024-Friday'!U895,0),"")</f>
        <v/>
      </c>
      <c r="O892" s="120" t="str">
        <f>IF('BB-2024-Friday'!$AJ895&lt;&gt;"",IF('BB-2024-Friday'!$AJ895="m",'BB-2024-Friday'!V895,0),"")</f>
        <v/>
      </c>
    </row>
    <row r="893" spans="1:15" x14ac:dyDescent="0.25">
      <c r="A893" t="str">
        <f>IF('BB-2024-Friday'!AJ896&lt;&gt;"",'BB-2024-Friday'!AJ896,"")</f>
        <v>m</v>
      </c>
      <c r="B893" t="str">
        <f>IF('BB-2024-Friday'!AJ896&lt;&gt;"",'BB-2024-Friday'!AR896,"")</f>
        <v>Diagramatic sign:  Additional lane.  350m.  Control.  Dot on pole and Rd.</v>
      </c>
      <c r="C893" t="str">
        <f>IF('BB-2024-Friday'!AJ896="m","v","a")</f>
        <v>v</v>
      </c>
      <c r="D893" s="92">
        <f>IF('BB-2024-Friday'!AJ896&lt;&gt;"",'BB-2024-Friday'!AI896,"")</f>
        <v>323.3</v>
      </c>
      <c r="E893" s="119">
        <f>IF('BB-2024-Friday'!$AJ896&lt;&gt;"",IF('BB-2024-Friday'!$AJ896="t",0,'BB-2024-Friday'!AM896),"")</f>
        <v>49</v>
      </c>
      <c r="F893" s="119">
        <f>IF('BB-2024-Friday'!$AJ896&lt;&gt;"",IF('BB-2024-Friday'!$AJ896="t",0,'BB-2024-Friday'!AN896),"")</f>
        <v>58</v>
      </c>
      <c r="G893" s="119">
        <f>IF('BB-2024-Friday'!$AJ896&lt;&gt;"",IF('BB-2024-Friday'!$AJ896="t",0,'BB-2024-Friday'!AO896),"")</f>
        <v>69</v>
      </c>
      <c r="H893" s="119">
        <f>IF('BB-2024-Friday'!$AJ896&lt;&gt;"",IF('BB-2024-Friday'!$AJ896="t",0,'BB-2024-Friday'!AP896),"")</f>
        <v>78</v>
      </c>
      <c r="I893" s="119" t="str">
        <f>IF('BB-2024-Friday'!$AJ896&lt;&gt;"",IF('BB-2024-Friday'!$AJ896="t",0,'BB-2024-Friday'!AQ896),"")</f>
        <v>100</v>
      </c>
      <c r="J893" s="119">
        <f>IF('BB-2024-Friday'!$AJ896&lt;&gt;"",IF('BB-2024-Friday'!$AJ896="t",'BB-2024-Friday'!AM896,0),"")</f>
        <v>0</v>
      </c>
      <c r="K893" s="119">
        <f>IF('BB-2024-Friday'!$AJ896&lt;&gt;"",IF('BB-2024-Friday'!$AJ896="t",'BB-2024-Friday'!AN896,0),"")</f>
        <v>0</v>
      </c>
      <c r="L893" s="119">
        <f>IF('BB-2024-Friday'!$AJ896&lt;&gt;"",IF('BB-2024-Friday'!$AJ896="t",'BB-2024-Friday'!AO896,0),"")</f>
        <v>0</v>
      </c>
      <c r="M893" s="119">
        <f>IF('BB-2024-Friday'!$AJ896&lt;&gt;"",IF('BB-2024-Friday'!$AJ896="t",'BB-2024-Friday'!AP896,0),"")</f>
        <v>0</v>
      </c>
      <c r="N893" s="120">
        <f>IF('BB-2024-Friday'!$AJ896&lt;&gt;"",IF('BB-2024-Friday'!$AJ896="m",'BB-2024-Friday'!U896,0),"")</f>
        <v>27.92231</v>
      </c>
      <c r="O893" s="120">
        <f>IF('BB-2024-Friday'!$AJ896&lt;&gt;"",IF('BB-2024-Friday'!$AJ896="m",'BB-2024-Friday'!V896,0),"")</f>
        <v>29.973120000000002</v>
      </c>
    </row>
    <row r="894" spans="1:15" x14ac:dyDescent="0.25">
      <c r="A894" t="str">
        <f>IF('BB-2024-Friday'!AJ897&lt;&gt;"",'BB-2024-Friday'!AJ897,"")</f>
        <v/>
      </c>
      <c r="B894" t="str">
        <f>IF('BB-2024-Friday'!AJ897&lt;&gt;"",'BB-2024-Friday'!AR897,"")</f>
        <v/>
      </c>
      <c r="C894" t="str">
        <f>IF('BB-2024-Friday'!AJ897="m","v","a")</f>
        <v>a</v>
      </c>
      <c r="D894" s="92" t="str">
        <f>IF('BB-2024-Friday'!AJ897&lt;&gt;"",'BB-2024-Friday'!AI897,"")</f>
        <v/>
      </c>
      <c r="E894" s="119" t="str">
        <f>IF('BB-2024-Friday'!$AJ897&lt;&gt;"",IF('BB-2024-Friday'!$AJ897="t",0,'BB-2024-Friday'!AM897),"")</f>
        <v/>
      </c>
      <c r="F894" s="119" t="str">
        <f>IF('BB-2024-Friday'!$AJ897&lt;&gt;"",IF('BB-2024-Friday'!$AJ897="t",0,'BB-2024-Friday'!AN897),"")</f>
        <v/>
      </c>
      <c r="G894" s="119" t="str">
        <f>IF('BB-2024-Friday'!$AJ897&lt;&gt;"",IF('BB-2024-Friday'!$AJ897="t",0,'BB-2024-Friday'!AO897),"")</f>
        <v/>
      </c>
      <c r="H894" s="119" t="str">
        <f>IF('BB-2024-Friday'!$AJ897&lt;&gt;"",IF('BB-2024-Friday'!$AJ897="t",0,'BB-2024-Friday'!AP897),"")</f>
        <v/>
      </c>
      <c r="I894" s="119" t="str">
        <f>IF('BB-2024-Friday'!$AJ897&lt;&gt;"",IF('BB-2024-Friday'!$AJ897="t",0,'BB-2024-Friday'!AQ897),"")</f>
        <v/>
      </c>
      <c r="J894" s="119" t="str">
        <f>IF('BB-2024-Friday'!$AJ897&lt;&gt;"",IF('BB-2024-Friday'!$AJ897="t",'BB-2024-Friday'!AM897,0),"")</f>
        <v/>
      </c>
      <c r="K894" s="119" t="str">
        <f>IF('BB-2024-Friday'!$AJ897&lt;&gt;"",IF('BB-2024-Friday'!$AJ897="t",'BB-2024-Friday'!AN897,0),"")</f>
        <v/>
      </c>
      <c r="L894" s="119" t="str">
        <f>IF('BB-2024-Friday'!$AJ897&lt;&gt;"",IF('BB-2024-Friday'!$AJ897="t",'BB-2024-Friday'!AO897,0),"")</f>
        <v/>
      </c>
      <c r="M894" s="119" t="str">
        <f>IF('BB-2024-Friday'!$AJ897&lt;&gt;"",IF('BB-2024-Friday'!$AJ897="t",'BB-2024-Friday'!AP897,0),"")</f>
        <v/>
      </c>
      <c r="N894" s="120" t="str">
        <f>IF('BB-2024-Friday'!$AJ897&lt;&gt;"",IF('BB-2024-Friday'!$AJ897="m",'BB-2024-Friday'!U897,0),"")</f>
        <v/>
      </c>
      <c r="O894" s="120" t="str">
        <f>IF('BB-2024-Friday'!$AJ897&lt;&gt;"",IF('BB-2024-Friday'!$AJ897="m",'BB-2024-Friday'!V897,0),"")</f>
        <v/>
      </c>
    </row>
    <row r="895" spans="1:15" x14ac:dyDescent="0.25">
      <c r="A895" t="str">
        <f>IF('BB-2024-Friday'!AJ898&lt;&gt;"",'BB-2024-Friday'!AJ898,"")</f>
        <v/>
      </c>
      <c r="B895" t="str">
        <f>IF('BB-2024-Friday'!AJ898&lt;&gt;"",'BB-2024-Friday'!AR898,"")</f>
        <v/>
      </c>
      <c r="C895" t="str">
        <f>IF('BB-2024-Friday'!AJ898="m","v","a")</f>
        <v>a</v>
      </c>
      <c r="D895" s="92" t="str">
        <f>IF('BB-2024-Friday'!AJ898&lt;&gt;"",'BB-2024-Friday'!AI898,"")</f>
        <v/>
      </c>
      <c r="E895" s="119" t="str">
        <f>IF('BB-2024-Friday'!$AJ898&lt;&gt;"",IF('BB-2024-Friday'!$AJ898="t",0,'BB-2024-Friday'!AM898),"")</f>
        <v/>
      </c>
      <c r="F895" s="119" t="str">
        <f>IF('BB-2024-Friday'!$AJ898&lt;&gt;"",IF('BB-2024-Friday'!$AJ898="t",0,'BB-2024-Friday'!AN898),"")</f>
        <v/>
      </c>
      <c r="G895" s="119" t="str">
        <f>IF('BB-2024-Friday'!$AJ898&lt;&gt;"",IF('BB-2024-Friday'!$AJ898="t",0,'BB-2024-Friday'!AO898),"")</f>
        <v/>
      </c>
      <c r="H895" s="119" t="str">
        <f>IF('BB-2024-Friday'!$AJ898&lt;&gt;"",IF('BB-2024-Friday'!$AJ898="t",0,'BB-2024-Friday'!AP898),"")</f>
        <v/>
      </c>
      <c r="I895" s="119" t="str">
        <f>IF('BB-2024-Friday'!$AJ898&lt;&gt;"",IF('BB-2024-Friday'!$AJ898="t",0,'BB-2024-Friday'!AQ898),"")</f>
        <v/>
      </c>
      <c r="J895" s="119" t="str">
        <f>IF('BB-2024-Friday'!$AJ898&lt;&gt;"",IF('BB-2024-Friday'!$AJ898="t",'BB-2024-Friday'!AM898,0),"")</f>
        <v/>
      </c>
      <c r="K895" s="119" t="str">
        <f>IF('BB-2024-Friday'!$AJ898&lt;&gt;"",IF('BB-2024-Friday'!$AJ898="t",'BB-2024-Friday'!AN898,0),"")</f>
        <v/>
      </c>
      <c r="L895" s="119" t="str">
        <f>IF('BB-2024-Friday'!$AJ898&lt;&gt;"",IF('BB-2024-Friday'!$AJ898="t",'BB-2024-Friday'!AO898,0),"")</f>
        <v/>
      </c>
      <c r="M895" s="119" t="str">
        <f>IF('BB-2024-Friday'!$AJ898&lt;&gt;"",IF('BB-2024-Friday'!$AJ898="t",'BB-2024-Friday'!AP898,0),"")</f>
        <v/>
      </c>
      <c r="N895" s="120" t="str">
        <f>IF('BB-2024-Friday'!$AJ898&lt;&gt;"",IF('BB-2024-Friday'!$AJ898="m",'BB-2024-Friday'!U898,0),"")</f>
        <v/>
      </c>
      <c r="O895" s="120" t="str">
        <f>IF('BB-2024-Friday'!$AJ898&lt;&gt;"",IF('BB-2024-Friday'!$AJ898="m",'BB-2024-Friday'!V898,0),"")</f>
        <v/>
      </c>
    </row>
    <row r="896" spans="1:15" x14ac:dyDescent="0.25">
      <c r="A896" t="str">
        <f>IF('BB-2024-Friday'!AJ899&lt;&gt;"",'BB-2024-Friday'!AJ899,"")</f>
        <v/>
      </c>
      <c r="B896" t="str">
        <f>IF('BB-2024-Friday'!AJ899&lt;&gt;"",'BB-2024-Friday'!AR899,"")</f>
        <v/>
      </c>
      <c r="C896" t="str">
        <f>IF('BB-2024-Friday'!AJ899="m","v","a")</f>
        <v>a</v>
      </c>
      <c r="D896" s="92" t="str">
        <f>IF('BB-2024-Friday'!AJ899&lt;&gt;"",'BB-2024-Friday'!AI899,"")</f>
        <v/>
      </c>
      <c r="E896" s="119" t="str">
        <f>IF('BB-2024-Friday'!$AJ899&lt;&gt;"",IF('BB-2024-Friday'!$AJ899="t",0,'BB-2024-Friday'!AM899),"")</f>
        <v/>
      </c>
      <c r="F896" s="119" t="str">
        <f>IF('BB-2024-Friday'!$AJ899&lt;&gt;"",IF('BB-2024-Friday'!$AJ899="t",0,'BB-2024-Friday'!AN899),"")</f>
        <v/>
      </c>
      <c r="G896" s="119" t="str">
        <f>IF('BB-2024-Friday'!$AJ899&lt;&gt;"",IF('BB-2024-Friday'!$AJ899="t",0,'BB-2024-Friday'!AO899),"")</f>
        <v/>
      </c>
      <c r="H896" s="119" t="str">
        <f>IF('BB-2024-Friday'!$AJ899&lt;&gt;"",IF('BB-2024-Friday'!$AJ899="t",0,'BB-2024-Friday'!AP899),"")</f>
        <v/>
      </c>
      <c r="I896" s="119" t="str">
        <f>IF('BB-2024-Friday'!$AJ899&lt;&gt;"",IF('BB-2024-Friday'!$AJ899="t",0,'BB-2024-Friday'!AQ899),"")</f>
        <v/>
      </c>
      <c r="J896" s="119" t="str">
        <f>IF('BB-2024-Friday'!$AJ899&lt;&gt;"",IF('BB-2024-Friday'!$AJ899="t",'BB-2024-Friday'!AM899,0),"")</f>
        <v/>
      </c>
      <c r="K896" s="119" t="str">
        <f>IF('BB-2024-Friday'!$AJ899&lt;&gt;"",IF('BB-2024-Friday'!$AJ899="t",'BB-2024-Friday'!AN899,0),"")</f>
        <v/>
      </c>
      <c r="L896" s="119" t="str">
        <f>IF('BB-2024-Friday'!$AJ899&lt;&gt;"",IF('BB-2024-Friday'!$AJ899="t",'BB-2024-Friday'!AO899,0),"")</f>
        <v/>
      </c>
      <c r="M896" s="119" t="str">
        <f>IF('BB-2024-Friday'!$AJ899&lt;&gt;"",IF('BB-2024-Friday'!$AJ899="t",'BB-2024-Friday'!AP899,0),"")</f>
        <v/>
      </c>
      <c r="N896" s="120" t="str">
        <f>IF('BB-2024-Friday'!$AJ899&lt;&gt;"",IF('BB-2024-Friday'!$AJ899="m",'BB-2024-Friday'!U899,0),"")</f>
        <v/>
      </c>
      <c r="O896" s="120" t="str">
        <f>IF('BB-2024-Friday'!$AJ899&lt;&gt;"",IF('BB-2024-Friday'!$AJ899="m",'BB-2024-Friday'!V899,0),"")</f>
        <v/>
      </c>
    </row>
    <row r="897" spans="1:15" x14ac:dyDescent="0.25">
      <c r="A897" t="str">
        <f>IF('BB-2024-Friday'!AJ900&lt;&gt;"",'BB-2024-Friday'!AJ900,"")</f>
        <v>f</v>
      </c>
      <c r="B897" t="str">
        <f>IF('BB-2024-Friday'!AJ900&lt;&gt;"",'BB-2024-Friday'!AR900,"")</f>
        <v>{Diagrammatic:-}No Trucks in Right hand Lane. For 2,1 Km.</v>
      </c>
      <c r="C897" t="str">
        <f>IF('BB-2024-Friday'!AJ900="m","v","a")</f>
        <v>a</v>
      </c>
      <c r="D897" s="92">
        <f>IF('BB-2024-Friday'!AJ900&lt;&gt;"",'BB-2024-Friday'!AI900,"")</f>
        <v>323.7</v>
      </c>
      <c r="E897" s="119">
        <f>IF('BB-2024-Friday'!$AJ900&lt;&gt;"",IF('BB-2024-Friday'!$AJ900="t",0,'BB-2024-Friday'!AM900),"")</f>
        <v>48</v>
      </c>
      <c r="F897" s="119">
        <f>IF('BB-2024-Friday'!$AJ900&lt;&gt;"",IF('BB-2024-Friday'!$AJ900="t",0,'BB-2024-Friday'!AN900),"")</f>
        <v>57</v>
      </c>
      <c r="G897" s="119">
        <f>IF('BB-2024-Friday'!$AJ900&lt;&gt;"",IF('BB-2024-Friday'!$AJ900="t",0,'BB-2024-Friday'!AO900),"")</f>
        <v>67</v>
      </c>
      <c r="H897" s="119">
        <f>IF('BB-2024-Friday'!$AJ900&lt;&gt;"",IF('BB-2024-Friday'!$AJ900="t",0,'BB-2024-Friday'!AP900),"")</f>
        <v>76</v>
      </c>
      <c r="I897" s="119" t="str">
        <f>IF('BB-2024-Friday'!$AJ900&lt;&gt;"",IF('BB-2024-Friday'!$AJ900="t",0,'BB-2024-Friday'!AQ900),"")</f>
        <v>100</v>
      </c>
      <c r="J897" s="119">
        <f>IF('BB-2024-Friday'!$AJ900&lt;&gt;"",IF('BB-2024-Friday'!$AJ900="t",'BB-2024-Friday'!AM900,0),"")</f>
        <v>0</v>
      </c>
      <c r="K897" s="119">
        <f>IF('BB-2024-Friday'!$AJ900&lt;&gt;"",IF('BB-2024-Friday'!$AJ900="t",'BB-2024-Friday'!AN900,0),"")</f>
        <v>0</v>
      </c>
      <c r="L897" s="119">
        <f>IF('BB-2024-Friday'!$AJ900&lt;&gt;"",IF('BB-2024-Friday'!$AJ900="t",'BB-2024-Friday'!AO900,0),"")</f>
        <v>0</v>
      </c>
      <c r="M897" s="119">
        <f>IF('BB-2024-Friday'!$AJ900&lt;&gt;"",IF('BB-2024-Friday'!$AJ900="t",'BB-2024-Friday'!AP900,0),"")</f>
        <v>0</v>
      </c>
      <c r="N897" s="120">
        <f>IF('BB-2024-Friday'!$AJ900&lt;&gt;"",IF('BB-2024-Friday'!$AJ900="m",'BB-2024-Friday'!U900,0),"")</f>
        <v>0</v>
      </c>
      <c r="O897" s="120">
        <f>IF('BB-2024-Friday'!$AJ900&lt;&gt;"",IF('BB-2024-Friday'!$AJ900="m",'BB-2024-Friday'!V900,0),"")</f>
        <v>0</v>
      </c>
    </row>
    <row r="898" spans="1:15" x14ac:dyDescent="0.25">
      <c r="A898" t="str">
        <f>IF('BB-2024-Friday'!AJ901&lt;&gt;"",'BB-2024-Friday'!AJ901,"")</f>
        <v/>
      </c>
      <c r="B898" t="str">
        <f>IF('BB-2024-Friday'!AJ901&lt;&gt;"",'BB-2024-Friday'!AR901,"")</f>
        <v/>
      </c>
      <c r="C898" t="str">
        <f>IF('BB-2024-Friday'!AJ901="m","v","a")</f>
        <v>a</v>
      </c>
      <c r="D898" s="92" t="str">
        <f>IF('BB-2024-Friday'!AJ901&lt;&gt;"",'BB-2024-Friday'!AI901,"")</f>
        <v/>
      </c>
      <c r="E898" s="119" t="str">
        <f>IF('BB-2024-Friday'!$AJ901&lt;&gt;"",IF('BB-2024-Friday'!$AJ901="t",0,'BB-2024-Friday'!AM901),"")</f>
        <v/>
      </c>
      <c r="F898" s="119" t="str">
        <f>IF('BB-2024-Friday'!$AJ901&lt;&gt;"",IF('BB-2024-Friday'!$AJ901="t",0,'BB-2024-Friday'!AN901),"")</f>
        <v/>
      </c>
      <c r="G898" s="119" t="str">
        <f>IF('BB-2024-Friday'!$AJ901&lt;&gt;"",IF('BB-2024-Friday'!$AJ901="t",0,'BB-2024-Friday'!AO901),"")</f>
        <v/>
      </c>
      <c r="H898" s="119" t="str">
        <f>IF('BB-2024-Friday'!$AJ901&lt;&gt;"",IF('BB-2024-Friday'!$AJ901="t",0,'BB-2024-Friday'!AP901),"")</f>
        <v/>
      </c>
      <c r="I898" s="119" t="str">
        <f>IF('BB-2024-Friday'!$AJ901&lt;&gt;"",IF('BB-2024-Friday'!$AJ901="t",0,'BB-2024-Friday'!AQ901),"")</f>
        <v/>
      </c>
      <c r="J898" s="119" t="str">
        <f>IF('BB-2024-Friday'!$AJ901&lt;&gt;"",IF('BB-2024-Friday'!$AJ901="t",'BB-2024-Friday'!AM901,0),"")</f>
        <v/>
      </c>
      <c r="K898" s="119" t="str">
        <f>IF('BB-2024-Friday'!$AJ901&lt;&gt;"",IF('BB-2024-Friday'!$AJ901="t",'BB-2024-Friday'!AN901,0),"")</f>
        <v/>
      </c>
      <c r="L898" s="119" t="str">
        <f>IF('BB-2024-Friday'!$AJ901&lt;&gt;"",IF('BB-2024-Friday'!$AJ901="t",'BB-2024-Friday'!AO901,0),"")</f>
        <v/>
      </c>
      <c r="M898" s="119" t="str">
        <f>IF('BB-2024-Friday'!$AJ901&lt;&gt;"",IF('BB-2024-Friday'!$AJ901="t",'BB-2024-Friday'!AP901,0),"")</f>
        <v/>
      </c>
      <c r="N898" s="120" t="str">
        <f>IF('BB-2024-Friday'!$AJ901&lt;&gt;"",IF('BB-2024-Friday'!$AJ901="m",'BB-2024-Friday'!U901,0),"")</f>
        <v/>
      </c>
      <c r="O898" s="120" t="str">
        <f>IF('BB-2024-Friday'!$AJ901&lt;&gt;"",IF('BB-2024-Friday'!$AJ901="m",'BB-2024-Friday'!V901,0),"")</f>
        <v/>
      </c>
    </row>
    <row r="899" spans="1:15" x14ac:dyDescent="0.25">
      <c r="A899" t="str">
        <f>IF('BB-2024-Friday'!AJ902&lt;&gt;"",'BB-2024-Friday'!AJ902,"")</f>
        <v/>
      </c>
      <c r="B899" t="str">
        <f>IF('BB-2024-Friday'!AJ902&lt;&gt;"",'BB-2024-Friday'!AR902,"")</f>
        <v/>
      </c>
      <c r="C899" t="str">
        <f>IF('BB-2024-Friday'!AJ902="m","v","a")</f>
        <v>a</v>
      </c>
      <c r="D899" s="92" t="str">
        <f>IF('BB-2024-Friday'!AJ902&lt;&gt;"",'BB-2024-Friday'!AI902,"")</f>
        <v/>
      </c>
      <c r="E899" s="119" t="str">
        <f>IF('BB-2024-Friday'!$AJ902&lt;&gt;"",IF('BB-2024-Friday'!$AJ902="t",0,'BB-2024-Friday'!AM902),"")</f>
        <v/>
      </c>
      <c r="F899" s="119" t="str">
        <f>IF('BB-2024-Friday'!$AJ902&lt;&gt;"",IF('BB-2024-Friday'!$AJ902="t",0,'BB-2024-Friday'!AN902),"")</f>
        <v/>
      </c>
      <c r="G899" s="119" t="str">
        <f>IF('BB-2024-Friday'!$AJ902&lt;&gt;"",IF('BB-2024-Friday'!$AJ902="t",0,'BB-2024-Friday'!AO902),"")</f>
        <v/>
      </c>
      <c r="H899" s="119" t="str">
        <f>IF('BB-2024-Friday'!$AJ902&lt;&gt;"",IF('BB-2024-Friday'!$AJ902="t",0,'BB-2024-Friday'!AP902),"")</f>
        <v/>
      </c>
      <c r="I899" s="119" t="str">
        <f>IF('BB-2024-Friday'!$AJ902&lt;&gt;"",IF('BB-2024-Friday'!$AJ902="t",0,'BB-2024-Friday'!AQ902),"")</f>
        <v/>
      </c>
      <c r="J899" s="119" t="str">
        <f>IF('BB-2024-Friday'!$AJ902&lt;&gt;"",IF('BB-2024-Friday'!$AJ902="t",'BB-2024-Friday'!AM902,0),"")</f>
        <v/>
      </c>
      <c r="K899" s="119" t="str">
        <f>IF('BB-2024-Friday'!$AJ902&lt;&gt;"",IF('BB-2024-Friday'!$AJ902="t",'BB-2024-Friday'!AN902,0),"")</f>
        <v/>
      </c>
      <c r="L899" s="119" t="str">
        <f>IF('BB-2024-Friday'!$AJ902&lt;&gt;"",IF('BB-2024-Friday'!$AJ902="t",'BB-2024-Friday'!AO902,0),"")</f>
        <v/>
      </c>
      <c r="M899" s="119" t="str">
        <f>IF('BB-2024-Friday'!$AJ902&lt;&gt;"",IF('BB-2024-Friday'!$AJ902="t",'BB-2024-Friday'!AP902,0),"")</f>
        <v/>
      </c>
      <c r="N899" s="120" t="str">
        <f>IF('BB-2024-Friday'!$AJ902&lt;&gt;"",IF('BB-2024-Friday'!$AJ902="m",'BB-2024-Friday'!U902,0),"")</f>
        <v/>
      </c>
      <c r="O899" s="120" t="str">
        <f>IF('BB-2024-Friday'!$AJ902&lt;&gt;"",IF('BB-2024-Friday'!$AJ902="m",'BB-2024-Friday'!V902,0),"")</f>
        <v/>
      </c>
    </row>
    <row r="900" spans="1:15" x14ac:dyDescent="0.25">
      <c r="A900" t="str">
        <f>IF('BB-2024-Friday'!AJ903&lt;&gt;"",'BB-2024-Friday'!AJ903,"")</f>
        <v/>
      </c>
      <c r="B900" t="str">
        <f>IF('BB-2024-Friday'!AJ903&lt;&gt;"",'BB-2024-Friday'!AR903,"")</f>
        <v/>
      </c>
      <c r="C900" t="str">
        <f>IF('BB-2024-Friday'!AJ903="m","v","a")</f>
        <v>a</v>
      </c>
      <c r="D900" s="92" t="str">
        <f>IF('BB-2024-Friday'!AJ903&lt;&gt;"",'BB-2024-Friday'!AI903,"")</f>
        <v/>
      </c>
      <c r="E900" s="119" t="str">
        <f>IF('BB-2024-Friday'!$AJ903&lt;&gt;"",IF('BB-2024-Friday'!$AJ903="t",0,'BB-2024-Friday'!AM903),"")</f>
        <v/>
      </c>
      <c r="F900" s="119" t="str">
        <f>IF('BB-2024-Friday'!$AJ903&lt;&gt;"",IF('BB-2024-Friday'!$AJ903="t",0,'BB-2024-Friday'!AN903),"")</f>
        <v/>
      </c>
      <c r="G900" s="119" t="str">
        <f>IF('BB-2024-Friday'!$AJ903&lt;&gt;"",IF('BB-2024-Friday'!$AJ903="t",0,'BB-2024-Friday'!AO903),"")</f>
        <v/>
      </c>
      <c r="H900" s="119" t="str">
        <f>IF('BB-2024-Friday'!$AJ903&lt;&gt;"",IF('BB-2024-Friday'!$AJ903="t",0,'BB-2024-Friday'!AP903),"")</f>
        <v/>
      </c>
      <c r="I900" s="119" t="str">
        <f>IF('BB-2024-Friday'!$AJ903&lt;&gt;"",IF('BB-2024-Friday'!$AJ903="t",0,'BB-2024-Friday'!AQ903),"")</f>
        <v/>
      </c>
      <c r="J900" s="119" t="str">
        <f>IF('BB-2024-Friday'!$AJ903&lt;&gt;"",IF('BB-2024-Friday'!$AJ903="t",'BB-2024-Friday'!AM903,0),"")</f>
        <v/>
      </c>
      <c r="K900" s="119" t="str">
        <f>IF('BB-2024-Friday'!$AJ903&lt;&gt;"",IF('BB-2024-Friday'!$AJ903="t",'BB-2024-Friday'!AN903,0),"")</f>
        <v/>
      </c>
      <c r="L900" s="119" t="str">
        <f>IF('BB-2024-Friday'!$AJ903&lt;&gt;"",IF('BB-2024-Friday'!$AJ903="t",'BB-2024-Friday'!AO903,0),"")</f>
        <v/>
      </c>
      <c r="M900" s="119" t="str">
        <f>IF('BB-2024-Friday'!$AJ903&lt;&gt;"",IF('BB-2024-Friday'!$AJ903="t",'BB-2024-Friday'!AP903,0),"")</f>
        <v/>
      </c>
      <c r="N900" s="120" t="str">
        <f>IF('BB-2024-Friday'!$AJ903&lt;&gt;"",IF('BB-2024-Friday'!$AJ903="m",'BB-2024-Friday'!U903,0),"")</f>
        <v/>
      </c>
      <c r="O900" s="120" t="str">
        <f>IF('BB-2024-Friday'!$AJ903&lt;&gt;"",IF('BB-2024-Friday'!$AJ903="m",'BB-2024-Friday'!V903,0),"")</f>
        <v/>
      </c>
    </row>
    <row r="901" spans="1:15" x14ac:dyDescent="0.25">
      <c r="A901" t="str">
        <f>IF('BB-2024-Friday'!AJ904&lt;&gt;"",'BB-2024-Friday'!AJ904,"")</f>
        <v/>
      </c>
      <c r="B901" t="str">
        <f>IF('BB-2024-Friday'!AJ904&lt;&gt;"",'BB-2024-Friday'!AR904,"")</f>
        <v/>
      </c>
      <c r="C901" t="str">
        <f>IF('BB-2024-Friday'!AJ904="m","v","a")</f>
        <v>a</v>
      </c>
      <c r="D901" s="92" t="str">
        <f>IF('BB-2024-Friday'!AJ904&lt;&gt;"",'BB-2024-Friday'!AI904,"")</f>
        <v/>
      </c>
      <c r="E901" s="119" t="str">
        <f>IF('BB-2024-Friday'!$AJ904&lt;&gt;"",IF('BB-2024-Friday'!$AJ904="t",0,'BB-2024-Friday'!AM904),"")</f>
        <v/>
      </c>
      <c r="F901" s="119" t="str">
        <f>IF('BB-2024-Friday'!$AJ904&lt;&gt;"",IF('BB-2024-Friday'!$AJ904="t",0,'BB-2024-Friday'!AN904),"")</f>
        <v/>
      </c>
      <c r="G901" s="119" t="str">
        <f>IF('BB-2024-Friday'!$AJ904&lt;&gt;"",IF('BB-2024-Friday'!$AJ904="t",0,'BB-2024-Friday'!AO904),"")</f>
        <v/>
      </c>
      <c r="H901" s="119" t="str">
        <f>IF('BB-2024-Friday'!$AJ904&lt;&gt;"",IF('BB-2024-Friday'!$AJ904="t",0,'BB-2024-Friday'!AP904),"")</f>
        <v/>
      </c>
      <c r="I901" s="119" t="str">
        <f>IF('BB-2024-Friday'!$AJ904&lt;&gt;"",IF('BB-2024-Friday'!$AJ904="t",0,'BB-2024-Friday'!AQ904),"")</f>
        <v/>
      </c>
      <c r="J901" s="119" t="str">
        <f>IF('BB-2024-Friday'!$AJ904&lt;&gt;"",IF('BB-2024-Friday'!$AJ904="t",'BB-2024-Friday'!AM904,0),"")</f>
        <v/>
      </c>
      <c r="K901" s="119" t="str">
        <f>IF('BB-2024-Friday'!$AJ904&lt;&gt;"",IF('BB-2024-Friday'!$AJ904="t",'BB-2024-Friday'!AN904,0),"")</f>
        <v/>
      </c>
      <c r="L901" s="119" t="str">
        <f>IF('BB-2024-Friday'!$AJ904&lt;&gt;"",IF('BB-2024-Friday'!$AJ904="t",'BB-2024-Friday'!AO904,0),"")</f>
        <v/>
      </c>
      <c r="M901" s="119" t="str">
        <f>IF('BB-2024-Friday'!$AJ904&lt;&gt;"",IF('BB-2024-Friday'!$AJ904="t",'BB-2024-Friday'!AP904,0),"")</f>
        <v/>
      </c>
      <c r="N901" s="120" t="str">
        <f>IF('BB-2024-Friday'!$AJ904&lt;&gt;"",IF('BB-2024-Friday'!$AJ904="m",'BB-2024-Friday'!U904,0),"")</f>
        <v/>
      </c>
      <c r="O901" s="120" t="str">
        <f>IF('BB-2024-Friday'!$AJ904&lt;&gt;"",IF('BB-2024-Friday'!$AJ904="m",'BB-2024-Friday'!V904,0),"")</f>
        <v/>
      </c>
    </row>
    <row r="902" spans="1:15" x14ac:dyDescent="0.25">
      <c r="A902" t="str">
        <f>IF('BB-2024-Friday'!AJ905&lt;&gt;"",'BB-2024-Friday'!AJ905,"")</f>
        <v/>
      </c>
      <c r="B902" t="str">
        <f>IF('BB-2024-Friday'!AJ905&lt;&gt;"",'BB-2024-Friday'!AR905,"")</f>
        <v/>
      </c>
      <c r="C902" t="str">
        <f>IF('BB-2024-Friday'!AJ905="m","v","a")</f>
        <v>a</v>
      </c>
      <c r="D902" s="92" t="str">
        <f>IF('BB-2024-Friday'!AJ905&lt;&gt;"",'BB-2024-Friday'!AI905,"")</f>
        <v/>
      </c>
      <c r="E902" s="119" t="str">
        <f>IF('BB-2024-Friday'!$AJ905&lt;&gt;"",IF('BB-2024-Friday'!$AJ905="t",0,'BB-2024-Friday'!AM905),"")</f>
        <v/>
      </c>
      <c r="F902" s="119" t="str">
        <f>IF('BB-2024-Friday'!$AJ905&lt;&gt;"",IF('BB-2024-Friday'!$AJ905="t",0,'BB-2024-Friday'!AN905),"")</f>
        <v/>
      </c>
      <c r="G902" s="119" t="str">
        <f>IF('BB-2024-Friday'!$AJ905&lt;&gt;"",IF('BB-2024-Friday'!$AJ905="t",0,'BB-2024-Friday'!AO905),"")</f>
        <v/>
      </c>
      <c r="H902" s="119" t="str">
        <f>IF('BB-2024-Friday'!$AJ905&lt;&gt;"",IF('BB-2024-Friday'!$AJ905="t",0,'BB-2024-Friday'!AP905),"")</f>
        <v/>
      </c>
      <c r="I902" s="119" t="str">
        <f>IF('BB-2024-Friday'!$AJ905&lt;&gt;"",IF('BB-2024-Friday'!$AJ905="t",0,'BB-2024-Friday'!AQ905),"")</f>
        <v/>
      </c>
      <c r="J902" s="119" t="str">
        <f>IF('BB-2024-Friday'!$AJ905&lt;&gt;"",IF('BB-2024-Friday'!$AJ905="t",'BB-2024-Friday'!AM905,0),"")</f>
        <v/>
      </c>
      <c r="K902" s="119" t="str">
        <f>IF('BB-2024-Friday'!$AJ905&lt;&gt;"",IF('BB-2024-Friday'!$AJ905="t",'BB-2024-Friday'!AN905,0),"")</f>
        <v/>
      </c>
      <c r="L902" s="119" t="str">
        <f>IF('BB-2024-Friday'!$AJ905&lt;&gt;"",IF('BB-2024-Friday'!$AJ905="t",'BB-2024-Friday'!AO905,0),"")</f>
        <v/>
      </c>
      <c r="M902" s="119" t="str">
        <f>IF('BB-2024-Friday'!$AJ905&lt;&gt;"",IF('BB-2024-Friday'!$AJ905="t",'BB-2024-Friday'!AP905,0),"")</f>
        <v/>
      </c>
      <c r="N902" s="120" t="str">
        <f>IF('BB-2024-Friday'!$AJ905&lt;&gt;"",IF('BB-2024-Friday'!$AJ905="m",'BB-2024-Friday'!U905,0),"")</f>
        <v/>
      </c>
      <c r="O902" s="120" t="str">
        <f>IF('BB-2024-Friday'!$AJ905&lt;&gt;"",IF('BB-2024-Friday'!$AJ905="m",'BB-2024-Friday'!V905,0),"")</f>
        <v/>
      </c>
    </row>
    <row r="903" spans="1:15" x14ac:dyDescent="0.25">
      <c r="A903" t="str">
        <f>IF('BB-2024-Friday'!AJ906&lt;&gt;"",'BB-2024-Friday'!AJ906,"")</f>
        <v/>
      </c>
      <c r="B903" t="str">
        <f>IF('BB-2024-Friday'!AJ906&lt;&gt;"",'BB-2024-Friday'!AR906,"")</f>
        <v/>
      </c>
      <c r="C903" t="str">
        <f>IF('BB-2024-Friday'!AJ906="m","v","a")</f>
        <v>a</v>
      </c>
      <c r="D903" s="92" t="str">
        <f>IF('BB-2024-Friday'!AJ906&lt;&gt;"",'BB-2024-Friday'!AI906,"")</f>
        <v/>
      </c>
      <c r="E903" s="119" t="str">
        <f>IF('BB-2024-Friday'!$AJ906&lt;&gt;"",IF('BB-2024-Friday'!$AJ906="t",0,'BB-2024-Friday'!AM906),"")</f>
        <v/>
      </c>
      <c r="F903" s="119" t="str">
        <f>IF('BB-2024-Friday'!$AJ906&lt;&gt;"",IF('BB-2024-Friday'!$AJ906="t",0,'BB-2024-Friday'!AN906),"")</f>
        <v/>
      </c>
      <c r="G903" s="119" t="str">
        <f>IF('BB-2024-Friday'!$AJ906&lt;&gt;"",IF('BB-2024-Friday'!$AJ906="t",0,'BB-2024-Friday'!AO906),"")</f>
        <v/>
      </c>
      <c r="H903" s="119" t="str">
        <f>IF('BB-2024-Friday'!$AJ906&lt;&gt;"",IF('BB-2024-Friday'!$AJ906="t",0,'BB-2024-Friday'!AP906),"")</f>
        <v/>
      </c>
      <c r="I903" s="119" t="str">
        <f>IF('BB-2024-Friday'!$AJ906&lt;&gt;"",IF('BB-2024-Friday'!$AJ906="t",0,'BB-2024-Friday'!AQ906),"")</f>
        <v/>
      </c>
      <c r="J903" s="119" t="str">
        <f>IF('BB-2024-Friday'!$AJ906&lt;&gt;"",IF('BB-2024-Friday'!$AJ906="t",'BB-2024-Friday'!AM906,0),"")</f>
        <v/>
      </c>
      <c r="K903" s="119" t="str">
        <f>IF('BB-2024-Friday'!$AJ906&lt;&gt;"",IF('BB-2024-Friday'!$AJ906="t",'BB-2024-Friday'!AN906,0),"")</f>
        <v/>
      </c>
      <c r="L903" s="119" t="str">
        <f>IF('BB-2024-Friday'!$AJ906&lt;&gt;"",IF('BB-2024-Friday'!$AJ906="t",'BB-2024-Friday'!AO906,0),"")</f>
        <v/>
      </c>
      <c r="M903" s="119" t="str">
        <f>IF('BB-2024-Friday'!$AJ906&lt;&gt;"",IF('BB-2024-Friday'!$AJ906="t",'BB-2024-Friday'!AP906,0),"")</f>
        <v/>
      </c>
      <c r="N903" s="120" t="str">
        <f>IF('BB-2024-Friday'!$AJ906&lt;&gt;"",IF('BB-2024-Friday'!$AJ906="m",'BB-2024-Friday'!U906,0),"")</f>
        <v/>
      </c>
      <c r="O903" s="120" t="str">
        <f>IF('BB-2024-Friday'!$AJ906&lt;&gt;"",IF('BB-2024-Friday'!$AJ906="m",'BB-2024-Friday'!V906,0),"")</f>
        <v/>
      </c>
    </row>
    <row r="904" spans="1:15" x14ac:dyDescent="0.25">
      <c r="A904" t="str">
        <f>IF('BB-2024-Friday'!AJ907&lt;&gt;"",'BB-2024-Friday'!AJ907,"")</f>
        <v/>
      </c>
      <c r="B904" t="str">
        <f>IF('BB-2024-Friday'!AJ907&lt;&gt;"",'BB-2024-Friday'!AR907,"")</f>
        <v/>
      </c>
      <c r="C904" t="str">
        <f>IF('BB-2024-Friday'!AJ907="m","v","a")</f>
        <v>a</v>
      </c>
      <c r="D904" s="92" t="str">
        <f>IF('BB-2024-Friday'!AJ907&lt;&gt;"",'BB-2024-Friday'!AI907,"")</f>
        <v/>
      </c>
      <c r="E904" s="119" t="str">
        <f>IF('BB-2024-Friday'!$AJ907&lt;&gt;"",IF('BB-2024-Friday'!$AJ907="t",0,'BB-2024-Friday'!AM907),"")</f>
        <v/>
      </c>
      <c r="F904" s="119" t="str">
        <f>IF('BB-2024-Friday'!$AJ907&lt;&gt;"",IF('BB-2024-Friday'!$AJ907="t",0,'BB-2024-Friday'!AN907),"")</f>
        <v/>
      </c>
      <c r="G904" s="119" t="str">
        <f>IF('BB-2024-Friday'!$AJ907&lt;&gt;"",IF('BB-2024-Friday'!$AJ907="t",0,'BB-2024-Friday'!AO907),"")</f>
        <v/>
      </c>
      <c r="H904" s="119" t="str">
        <f>IF('BB-2024-Friday'!$AJ907&lt;&gt;"",IF('BB-2024-Friday'!$AJ907="t",0,'BB-2024-Friday'!AP907),"")</f>
        <v/>
      </c>
      <c r="I904" s="119" t="str">
        <f>IF('BB-2024-Friday'!$AJ907&lt;&gt;"",IF('BB-2024-Friday'!$AJ907="t",0,'BB-2024-Friday'!AQ907),"")</f>
        <v/>
      </c>
      <c r="J904" s="119" t="str">
        <f>IF('BB-2024-Friday'!$AJ907&lt;&gt;"",IF('BB-2024-Friday'!$AJ907="t",'BB-2024-Friday'!AM907,0),"")</f>
        <v/>
      </c>
      <c r="K904" s="119" t="str">
        <f>IF('BB-2024-Friday'!$AJ907&lt;&gt;"",IF('BB-2024-Friday'!$AJ907="t",'BB-2024-Friday'!AN907,0),"")</f>
        <v/>
      </c>
      <c r="L904" s="119" t="str">
        <f>IF('BB-2024-Friday'!$AJ907&lt;&gt;"",IF('BB-2024-Friday'!$AJ907="t",'BB-2024-Friday'!AO907,0),"")</f>
        <v/>
      </c>
      <c r="M904" s="119" t="str">
        <f>IF('BB-2024-Friday'!$AJ907&lt;&gt;"",IF('BB-2024-Friday'!$AJ907="t",'BB-2024-Friday'!AP907,0),"")</f>
        <v/>
      </c>
      <c r="N904" s="120" t="str">
        <f>IF('BB-2024-Friday'!$AJ907&lt;&gt;"",IF('BB-2024-Friday'!$AJ907="m",'BB-2024-Friday'!U907,0),"")</f>
        <v/>
      </c>
      <c r="O904" s="120" t="str">
        <f>IF('BB-2024-Friday'!$AJ907&lt;&gt;"",IF('BB-2024-Friday'!$AJ907="m",'BB-2024-Friday'!V907,0),"")</f>
        <v/>
      </c>
    </row>
    <row r="905" spans="1:15" x14ac:dyDescent="0.25">
      <c r="A905" t="str">
        <f>IF('BB-2024-Friday'!AJ908&lt;&gt;"",'BB-2024-Friday'!AJ908,"")</f>
        <v/>
      </c>
      <c r="B905" t="str">
        <f>IF('BB-2024-Friday'!AJ908&lt;&gt;"",'BB-2024-Friday'!AR908,"")</f>
        <v/>
      </c>
      <c r="C905" t="str">
        <f>IF('BB-2024-Friday'!AJ908="m","v","a")</f>
        <v>a</v>
      </c>
      <c r="D905" s="92" t="str">
        <f>IF('BB-2024-Friday'!AJ908&lt;&gt;"",'BB-2024-Friday'!AI908,"")</f>
        <v/>
      </c>
      <c r="E905" s="119" t="str">
        <f>IF('BB-2024-Friday'!$AJ908&lt;&gt;"",IF('BB-2024-Friday'!$AJ908="t",0,'BB-2024-Friday'!AM908),"")</f>
        <v/>
      </c>
      <c r="F905" s="119" t="str">
        <f>IF('BB-2024-Friday'!$AJ908&lt;&gt;"",IF('BB-2024-Friday'!$AJ908="t",0,'BB-2024-Friday'!AN908),"")</f>
        <v/>
      </c>
      <c r="G905" s="119" t="str">
        <f>IF('BB-2024-Friday'!$AJ908&lt;&gt;"",IF('BB-2024-Friday'!$AJ908="t",0,'BB-2024-Friday'!AO908),"")</f>
        <v/>
      </c>
      <c r="H905" s="119" t="str">
        <f>IF('BB-2024-Friday'!$AJ908&lt;&gt;"",IF('BB-2024-Friday'!$AJ908="t",0,'BB-2024-Friday'!AP908),"")</f>
        <v/>
      </c>
      <c r="I905" s="119" t="str">
        <f>IF('BB-2024-Friday'!$AJ908&lt;&gt;"",IF('BB-2024-Friday'!$AJ908="t",0,'BB-2024-Friday'!AQ908),"")</f>
        <v/>
      </c>
      <c r="J905" s="119" t="str">
        <f>IF('BB-2024-Friday'!$AJ908&lt;&gt;"",IF('BB-2024-Friday'!$AJ908="t",'BB-2024-Friday'!AM908,0),"")</f>
        <v/>
      </c>
      <c r="K905" s="119" t="str">
        <f>IF('BB-2024-Friday'!$AJ908&lt;&gt;"",IF('BB-2024-Friday'!$AJ908="t",'BB-2024-Friday'!AN908,0),"")</f>
        <v/>
      </c>
      <c r="L905" s="119" t="str">
        <f>IF('BB-2024-Friday'!$AJ908&lt;&gt;"",IF('BB-2024-Friday'!$AJ908="t",'BB-2024-Friday'!AO908,0),"")</f>
        <v/>
      </c>
      <c r="M905" s="119" t="str">
        <f>IF('BB-2024-Friday'!$AJ908&lt;&gt;"",IF('BB-2024-Friday'!$AJ908="t",'BB-2024-Friday'!AP908,0),"")</f>
        <v/>
      </c>
      <c r="N905" s="120" t="str">
        <f>IF('BB-2024-Friday'!$AJ908&lt;&gt;"",IF('BB-2024-Friday'!$AJ908="m",'BB-2024-Friday'!U908,0),"")</f>
        <v/>
      </c>
      <c r="O905" s="120" t="str">
        <f>IF('BB-2024-Friday'!$AJ908&lt;&gt;"",IF('BB-2024-Friday'!$AJ908="m",'BB-2024-Friday'!V908,0),"")</f>
        <v/>
      </c>
    </row>
    <row r="906" spans="1:15" x14ac:dyDescent="0.25">
      <c r="A906" t="str">
        <f>IF('BB-2024-Friday'!AJ909&lt;&gt;"",'BB-2024-Friday'!AJ909,"")</f>
        <v>f</v>
      </c>
      <c r="B906" t="str">
        <f>IF('BB-2024-Friday'!AJ909&lt;&gt;"",'BB-2024-Friday'!AR909,"")</f>
        <v xml:space="preserve">80  Speed limit. </v>
      </c>
      <c r="C906" t="str">
        <f>IF('BB-2024-Friday'!AJ909="m","v","a")</f>
        <v>a</v>
      </c>
      <c r="D906" s="92">
        <f>IF('BB-2024-Friday'!AJ909&lt;&gt;"",'BB-2024-Friday'!AI909,"")</f>
        <v>325.94</v>
      </c>
      <c r="E906" s="119">
        <f>IF('BB-2024-Friday'!$AJ909&lt;&gt;"",IF('BB-2024-Friday'!$AJ909="t",0,'BB-2024-Friday'!AM909),"")</f>
        <v>46</v>
      </c>
      <c r="F906" s="119">
        <f>IF('BB-2024-Friday'!$AJ909&lt;&gt;"",IF('BB-2024-Friday'!$AJ909="t",0,'BB-2024-Friday'!AN909),"")</f>
        <v>55</v>
      </c>
      <c r="G906" s="119">
        <f>IF('BB-2024-Friday'!$AJ909&lt;&gt;"",IF('BB-2024-Friday'!$AJ909="t",0,'BB-2024-Friday'!AO909),"")</f>
        <v>64</v>
      </c>
      <c r="H906" s="119">
        <f>IF('BB-2024-Friday'!$AJ909&lt;&gt;"",IF('BB-2024-Friday'!$AJ909="t",0,'BB-2024-Friday'!AP909),"")</f>
        <v>72</v>
      </c>
      <c r="I906" s="119" t="str">
        <f>IF('BB-2024-Friday'!$AJ909&lt;&gt;"",IF('BB-2024-Friday'!$AJ909="t",0,'BB-2024-Friday'!AQ909),"")</f>
        <v>80</v>
      </c>
      <c r="J906" s="119">
        <f>IF('BB-2024-Friday'!$AJ909&lt;&gt;"",IF('BB-2024-Friday'!$AJ909="t",'BB-2024-Friday'!AM909,0),"")</f>
        <v>0</v>
      </c>
      <c r="K906" s="119">
        <f>IF('BB-2024-Friday'!$AJ909&lt;&gt;"",IF('BB-2024-Friday'!$AJ909="t",'BB-2024-Friday'!AN909,0),"")</f>
        <v>0</v>
      </c>
      <c r="L906" s="119">
        <f>IF('BB-2024-Friday'!$AJ909&lt;&gt;"",IF('BB-2024-Friday'!$AJ909="t",'BB-2024-Friday'!AO909,0),"")</f>
        <v>0</v>
      </c>
      <c r="M906" s="119">
        <f>IF('BB-2024-Friday'!$AJ909&lt;&gt;"",IF('BB-2024-Friday'!$AJ909="t",'BB-2024-Friday'!AP909,0),"")</f>
        <v>0</v>
      </c>
      <c r="N906" s="120">
        <f>IF('BB-2024-Friday'!$AJ909&lt;&gt;"",IF('BB-2024-Friday'!$AJ909="m",'BB-2024-Friday'!U909,0),"")</f>
        <v>0</v>
      </c>
      <c r="O906" s="120">
        <f>IF('BB-2024-Friday'!$AJ909&lt;&gt;"",IF('BB-2024-Friday'!$AJ909="m",'BB-2024-Friday'!V909,0),"")</f>
        <v>0</v>
      </c>
    </row>
    <row r="907" spans="1:15" x14ac:dyDescent="0.25">
      <c r="A907" t="str">
        <f>IF('BB-2024-Friday'!AJ910&lt;&gt;"",'BB-2024-Friday'!AJ910,"")</f>
        <v/>
      </c>
      <c r="B907" t="str">
        <f>IF('BB-2024-Friday'!AJ910&lt;&gt;"",'BB-2024-Friday'!AR910,"")</f>
        <v/>
      </c>
      <c r="C907" t="str">
        <f>IF('BB-2024-Friday'!AJ910="m","v","a")</f>
        <v>a</v>
      </c>
      <c r="D907" s="92" t="str">
        <f>IF('BB-2024-Friday'!AJ910&lt;&gt;"",'BB-2024-Friday'!AI910,"")</f>
        <v/>
      </c>
      <c r="E907" s="119" t="str">
        <f>IF('BB-2024-Friday'!$AJ910&lt;&gt;"",IF('BB-2024-Friday'!$AJ910="t",0,'BB-2024-Friday'!AM910),"")</f>
        <v/>
      </c>
      <c r="F907" s="119" t="str">
        <f>IF('BB-2024-Friday'!$AJ910&lt;&gt;"",IF('BB-2024-Friday'!$AJ910="t",0,'BB-2024-Friday'!AN910),"")</f>
        <v/>
      </c>
      <c r="G907" s="119" t="str">
        <f>IF('BB-2024-Friday'!$AJ910&lt;&gt;"",IF('BB-2024-Friday'!$AJ910="t",0,'BB-2024-Friday'!AO910),"")</f>
        <v/>
      </c>
      <c r="H907" s="119" t="str">
        <f>IF('BB-2024-Friday'!$AJ910&lt;&gt;"",IF('BB-2024-Friday'!$AJ910="t",0,'BB-2024-Friday'!AP910),"")</f>
        <v/>
      </c>
      <c r="I907" s="119" t="str">
        <f>IF('BB-2024-Friday'!$AJ910&lt;&gt;"",IF('BB-2024-Friday'!$AJ910="t",0,'BB-2024-Friday'!AQ910),"")</f>
        <v/>
      </c>
      <c r="J907" s="119" t="str">
        <f>IF('BB-2024-Friday'!$AJ910&lt;&gt;"",IF('BB-2024-Friday'!$AJ910="t",'BB-2024-Friday'!AM910,0),"")</f>
        <v/>
      </c>
      <c r="K907" s="119" t="str">
        <f>IF('BB-2024-Friday'!$AJ910&lt;&gt;"",IF('BB-2024-Friday'!$AJ910="t",'BB-2024-Friday'!AN910,0),"")</f>
        <v/>
      </c>
      <c r="L907" s="119" t="str">
        <f>IF('BB-2024-Friday'!$AJ910&lt;&gt;"",IF('BB-2024-Friday'!$AJ910="t",'BB-2024-Friday'!AO910,0),"")</f>
        <v/>
      </c>
      <c r="M907" s="119" t="str">
        <f>IF('BB-2024-Friday'!$AJ910&lt;&gt;"",IF('BB-2024-Friday'!$AJ910="t",'BB-2024-Friday'!AP910,0),"")</f>
        <v/>
      </c>
      <c r="N907" s="120" t="str">
        <f>IF('BB-2024-Friday'!$AJ910&lt;&gt;"",IF('BB-2024-Friday'!$AJ910="m",'BB-2024-Friday'!U910,0),"")</f>
        <v/>
      </c>
      <c r="O907" s="120" t="str">
        <f>IF('BB-2024-Friday'!$AJ910&lt;&gt;"",IF('BB-2024-Friday'!$AJ910="m",'BB-2024-Friday'!V910,0),"")</f>
        <v/>
      </c>
    </row>
    <row r="908" spans="1:15" x14ac:dyDescent="0.25">
      <c r="A908" t="str">
        <f>IF('BB-2024-Friday'!AJ911&lt;&gt;"",'BB-2024-Friday'!AJ911,"")</f>
        <v/>
      </c>
      <c r="B908" t="str">
        <f>IF('BB-2024-Friday'!AJ911&lt;&gt;"",'BB-2024-Friday'!AR911,"")</f>
        <v/>
      </c>
      <c r="C908" t="str">
        <f>IF('BB-2024-Friday'!AJ911="m","v","a")</f>
        <v>a</v>
      </c>
      <c r="D908" s="92" t="str">
        <f>IF('BB-2024-Friday'!AJ911&lt;&gt;"",'BB-2024-Friday'!AI911,"")</f>
        <v/>
      </c>
      <c r="E908" s="119" t="str">
        <f>IF('BB-2024-Friday'!$AJ911&lt;&gt;"",IF('BB-2024-Friday'!$AJ911="t",0,'BB-2024-Friday'!AM911),"")</f>
        <v/>
      </c>
      <c r="F908" s="119" t="str">
        <f>IF('BB-2024-Friday'!$AJ911&lt;&gt;"",IF('BB-2024-Friday'!$AJ911="t",0,'BB-2024-Friday'!AN911),"")</f>
        <v/>
      </c>
      <c r="G908" s="119" t="str">
        <f>IF('BB-2024-Friday'!$AJ911&lt;&gt;"",IF('BB-2024-Friday'!$AJ911="t",0,'BB-2024-Friday'!AO911),"")</f>
        <v/>
      </c>
      <c r="H908" s="119" t="str">
        <f>IF('BB-2024-Friday'!$AJ911&lt;&gt;"",IF('BB-2024-Friday'!$AJ911="t",0,'BB-2024-Friday'!AP911),"")</f>
        <v/>
      </c>
      <c r="I908" s="119" t="str">
        <f>IF('BB-2024-Friday'!$AJ911&lt;&gt;"",IF('BB-2024-Friday'!$AJ911="t",0,'BB-2024-Friday'!AQ911),"")</f>
        <v/>
      </c>
      <c r="J908" s="119" t="str">
        <f>IF('BB-2024-Friday'!$AJ911&lt;&gt;"",IF('BB-2024-Friday'!$AJ911="t",'BB-2024-Friday'!AM911,0),"")</f>
        <v/>
      </c>
      <c r="K908" s="119" t="str">
        <f>IF('BB-2024-Friday'!$AJ911&lt;&gt;"",IF('BB-2024-Friday'!$AJ911="t",'BB-2024-Friday'!AN911,0),"")</f>
        <v/>
      </c>
      <c r="L908" s="119" t="str">
        <f>IF('BB-2024-Friday'!$AJ911&lt;&gt;"",IF('BB-2024-Friday'!$AJ911="t",'BB-2024-Friday'!AO911,0),"")</f>
        <v/>
      </c>
      <c r="M908" s="119" t="str">
        <f>IF('BB-2024-Friday'!$AJ911&lt;&gt;"",IF('BB-2024-Friday'!$AJ911="t",'BB-2024-Friday'!AP911,0),"")</f>
        <v/>
      </c>
      <c r="N908" s="120" t="str">
        <f>IF('BB-2024-Friday'!$AJ911&lt;&gt;"",IF('BB-2024-Friday'!$AJ911="m",'BB-2024-Friday'!U911,0),"")</f>
        <v/>
      </c>
      <c r="O908" s="120" t="str">
        <f>IF('BB-2024-Friday'!$AJ911&lt;&gt;"",IF('BB-2024-Friday'!$AJ911="m",'BB-2024-Friday'!V911,0),"")</f>
        <v/>
      </c>
    </row>
    <row r="909" spans="1:15" x14ac:dyDescent="0.25">
      <c r="A909" t="str">
        <f>IF('BB-2024-Friday'!AJ912&lt;&gt;"",'BB-2024-Friday'!AJ912,"")</f>
        <v/>
      </c>
      <c r="B909" t="str">
        <f>IF('BB-2024-Friday'!AJ912&lt;&gt;"",'BB-2024-Friday'!AR912,"")</f>
        <v/>
      </c>
      <c r="C909" t="str">
        <f>IF('BB-2024-Friday'!AJ912="m","v","a")</f>
        <v>a</v>
      </c>
      <c r="D909" s="92" t="str">
        <f>IF('BB-2024-Friday'!AJ912&lt;&gt;"",'BB-2024-Friday'!AI912,"")</f>
        <v/>
      </c>
      <c r="E909" s="119" t="str">
        <f>IF('BB-2024-Friday'!$AJ912&lt;&gt;"",IF('BB-2024-Friday'!$AJ912="t",0,'BB-2024-Friday'!AM912),"")</f>
        <v/>
      </c>
      <c r="F909" s="119" t="str">
        <f>IF('BB-2024-Friday'!$AJ912&lt;&gt;"",IF('BB-2024-Friday'!$AJ912="t",0,'BB-2024-Friday'!AN912),"")</f>
        <v/>
      </c>
      <c r="G909" s="119" t="str">
        <f>IF('BB-2024-Friday'!$AJ912&lt;&gt;"",IF('BB-2024-Friday'!$AJ912="t",0,'BB-2024-Friday'!AO912),"")</f>
        <v/>
      </c>
      <c r="H909" s="119" t="str">
        <f>IF('BB-2024-Friday'!$AJ912&lt;&gt;"",IF('BB-2024-Friday'!$AJ912="t",0,'BB-2024-Friday'!AP912),"")</f>
        <v/>
      </c>
      <c r="I909" s="119" t="str">
        <f>IF('BB-2024-Friday'!$AJ912&lt;&gt;"",IF('BB-2024-Friday'!$AJ912="t",0,'BB-2024-Friday'!AQ912),"")</f>
        <v/>
      </c>
      <c r="J909" s="119" t="str">
        <f>IF('BB-2024-Friday'!$AJ912&lt;&gt;"",IF('BB-2024-Friday'!$AJ912="t",'BB-2024-Friday'!AM912,0),"")</f>
        <v/>
      </c>
      <c r="K909" s="119" t="str">
        <f>IF('BB-2024-Friday'!$AJ912&lt;&gt;"",IF('BB-2024-Friday'!$AJ912="t",'BB-2024-Friday'!AN912,0),"")</f>
        <v/>
      </c>
      <c r="L909" s="119" t="str">
        <f>IF('BB-2024-Friday'!$AJ912&lt;&gt;"",IF('BB-2024-Friday'!$AJ912="t",'BB-2024-Friday'!AO912,0),"")</f>
        <v/>
      </c>
      <c r="M909" s="119" t="str">
        <f>IF('BB-2024-Friday'!$AJ912&lt;&gt;"",IF('BB-2024-Friday'!$AJ912="t",'BB-2024-Friday'!AP912,0),"")</f>
        <v/>
      </c>
      <c r="N909" s="120" t="str">
        <f>IF('BB-2024-Friday'!$AJ912&lt;&gt;"",IF('BB-2024-Friday'!$AJ912="m",'BB-2024-Friday'!U912,0),"")</f>
        <v/>
      </c>
      <c r="O909" s="120" t="str">
        <f>IF('BB-2024-Friday'!$AJ912&lt;&gt;"",IF('BB-2024-Friday'!$AJ912="m",'BB-2024-Friday'!V912,0),"")</f>
        <v/>
      </c>
    </row>
    <row r="910" spans="1:15" x14ac:dyDescent="0.25">
      <c r="A910" t="str">
        <f>IF('BB-2024-Friday'!AJ913&lt;&gt;"",'BB-2024-Friday'!AJ913,"")</f>
        <v/>
      </c>
      <c r="B910" t="str">
        <f>IF('BB-2024-Friday'!AJ913&lt;&gt;"",'BB-2024-Friday'!AR913,"")</f>
        <v/>
      </c>
      <c r="C910" t="str">
        <f>IF('BB-2024-Friday'!AJ913="m","v","a")</f>
        <v>a</v>
      </c>
      <c r="D910" s="92" t="str">
        <f>IF('BB-2024-Friday'!AJ913&lt;&gt;"",'BB-2024-Friday'!AI913,"")</f>
        <v/>
      </c>
      <c r="E910" s="119" t="str">
        <f>IF('BB-2024-Friday'!$AJ913&lt;&gt;"",IF('BB-2024-Friday'!$AJ913="t",0,'BB-2024-Friday'!AM913),"")</f>
        <v/>
      </c>
      <c r="F910" s="119" t="str">
        <f>IF('BB-2024-Friday'!$AJ913&lt;&gt;"",IF('BB-2024-Friday'!$AJ913="t",0,'BB-2024-Friday'!AN913),"")</f>
        <v/>
      </c>
      <c r="G910" s="119" t="str">
        <f>IF('BB-2024-Friday'!$AJ913&lt;&gt;"",IF('BB-2024-Friday'!$AJ913="t",0,'BB-2024-Friday'!AO913),"")</f>
        <v/>
      </c>
      <c r="H910" s="119" t="str">
        <f>IF('BB-2024-Friday'!$AJ913&lt;&gt;"",IF('BB-2024-Friday'!$AJ913="t",0,'BB-2024-Friday'!AP913),"")</f>
        <v/>
      </c>
      <c r="I910" s="119" t="str">
        <f>IF('BB-2024-Friday'!$AJ913&lt;&gt;"",IF('BB-2024-Friday'!$AJ913="t",0,'BB-2024-Friday'!AQ913),"")</f>
        <v/>
      </c>
      <c r="J910" s="119" t="str">
        <f>IF('BB-2024-Friday'!$AJ913&lt;&gt;"",IF('BB-2024-Friday'!$AJ913="t",'BB-2024-Friday'!AM913,0),"")</f>
        <v/>
      </c>
      <c r="K910" s="119" t="str">
        <f>IF('BB-2024-Friday'!$AJ913&lt;&gt;"",IF('BB-2024-Friday'!$AJ913="t",'BB-2024-Friday'!AN913,0),"")</f>
        <v/>
      </c>
      <c r="L910" s="119" t="str">
        <f>IF('BB-2024-Friday'!$AJ913&lt;&gt;"",IF('BB-2024-Friday'!$AJ913="t",'BB-2024-Friday'!AO913,0),"")</f>
        <v/>
      </c>
      <c r="M910" s="119" t="str">
        <f>IF('BB-2024-Friday'!$AJ913&lt;&gt;"",IF('BB-2024-Friday'!$AJ913="t",'BB-2024-Friday'!AP913,0),"")</f>
        <v/>
      </c>
      <c r="N910" s="120" t="str">
        <f>IF('BB-2024-Friday'!$AJ913&lt;&gt;"",IF('BB-2024-Friday'!$AJ913="m",'BB-2024-Friday'!U913,0),"")</f>
        <v/>
      </c>
      <c r="O910" s="120" t="str">
        <f>IF('BB-2024-Friday'!$AJ913&lt;&gt;"",IF('BB-2024-Friday'!$AJ913="m",'BB-2024-Friday'!V913,0),"")</f>
        <v/>
      </c>
    </row>
    <row r="911" spans="1:15" x14ac:dyDescent="0.25">
      <c r="A911" t="str">
        <f>IF('BB-2024-Friday'!AJ914&lt;&gt;"",'BB-2024-Friday'!AJ914,"")</f>
        <v/>
      </c>
      <c r="B911" t="str">
        <f>IF('BB-2024-Friday'!AJ914&lt;&gt;"",'BB-2024-Friday'!AR914,"")</f>
        <v/>
      </c>
      <c r="C911" t="str">
        <f>IF('BB-2024-Friday'!AJ914="m","v","a")</f>
        <v>a</v>
      </c>
      <c r="D911" s="92" t="str">
        <f>IF('BB-2024-Friday'!AJ914&lt;&gt;"",'BB-2024-Friday'!AI914,"")</f>
        <v/>
      </c>
      <c r="E911" s="119" t="str">
        <f>IF('BB-2024-Friday'!$AJ914&lt;&gt;"",IF('BB-2024-Friday'!$AJ914="t",0,'BB-2024-Friday'!AM914),"")</f>
        <v/>
      </c>
      <c r="F911" s="119" t="str">
        <f>IF('BB-2024-Friday'!$AJ914&lt;&gt;"",IF('BB-2024-Friday'!$AJ914="t",0,'BB-2024-Friday'!AN914),"")</f>
        <v/>
      </c>
      <c r="G911" s="119" t="str">
        <f>IF('BB-2024-Friday'!$AJ914&lt;&gt;"",IF('BB-2024-Friday'!$AJ914="t",0,'BB-2024-Friday'!AO914),"")</f>
        <v/>
      </c>
      <c r="H911" s="119" t="str">
        <f>IF('BB-2024-Friday'!$AJ914&lt;&gt;"",IF('BB-2024-Friday'!$AJ914="t",0,'BB-2024-Friday'!AP914),"")</f>
        <v/>
      </c>
      <c r="I911" s="119" t="str">
        <f>IF('BB-2024-Friday'!$AJ914&lt;&gt;"",IF('BB-2024-Friday'!$AJ914="t",0,'BB-2024-Friday'!AQ914),"")</f>
        <v/>
      </c>
      <c r="J911" s="119" t="str">
        <f>IF('BB-2024-Friday'!$AJ914&lt;&gt;"",IF('BB-2024-Friday'!$AJ914="t",'BB-2024-Friday'!AM914,0),"")</f>
        <v/>
      </c>
      <c r="K911" s="119" t="str">
        <f>IF('BB-2024-Friday'!$AJ914&lt;&gt;"",IF('BB-2024-Friday'!$AJ914="t",'BB-2024-Friday'!AN914,0),"")</f>
        <v/>
      </c>
      <c r="L911" s="119" t="str">
        <f>IF('BB-2024-Friday'!$AJ914&lt;&gt;"",IF('BB-2024-Friday'!$AJ914="t",'BB-2024-Friday'!AO914,0),"")</f>
        <v/>
      </c>
      <c r="M911" s="119" t="str">
        <f>IF('BB-2024-Friday'!$AJ914&lt;&gt;"",IF('BB-2024-Friday'!$AJ914="t",'BB-2024-Friday'!AP914,0),"")</f>
        <v/>
      </c>
      <c r="N911" s="120" t="str">
        <f>IF('BB-2024-Friday'!$AJ914&lt;&gt;"",IF('BB-2024-Friday'!$AJ914="m",'BB-2024-Friday'!U914,0),"")</f>
        <v/>
      </c>
      <c r="O911" s="120" t="str">
        <f>IF('BB-2024-Friday'!$AJ914&lt;&gt;"",IF('BB-2024-Friday'!$AJ914="m",'BB-2024-Friday'!V914,0),"")</f>
        <v/>
      </c>
    </row>
    <row r="912" spans="1:15" x14ac:dyDescent="0.25">
      <c r="A912" t="str">
        <f>IF('BB-2024-Friday'!AJ915&lt;&gt;"",'BB-2024-Friday'!AJ915,"")</f>
        <v/>
      </c>
      <c r="B912" t="str">
        <f>IF('BB-2024-Friday'!AJ915&lt;&gt;"",'BB-2024-Friday'!AR915,"")</f>
        <v/>
      </c>
      <c r="C912" t="str">
        <f>IF('BB-2024-Friday'!AJ915="m","v","a")</f>
        <v>a</v>
      </c>
      <c r="D912" s="92" t="str">
        <f>IF('BB-2024-Friday'!AJ915&lt;&gt;"",'BB-2024-Friday'!AI915,"")</f>
        <v/>
      </c>
      <c r="E912" s="119" t="str">
        <f>IF('BB-2024-Friday'!$AJ915&lt;&gt;"",IF('BB-2024-Friday'!$AJ915="t",0,'BB-2024-Friday'!AM915),"")</f>
        <v/>
      </c>
      <c r="F912" s="119" t="str">
        <f>IF('BB-2024-Friday'!$AJ915&lt;&gt;"",IF('BB-2024-Friday'!$AJ915="t",0,'BB-2024-Friday'!AN915),"")</f>
        <v/>
      </c>
      <c r="G912" s="119" t="str">
        <f>IF('BB-2024-Friday'!$AJ915&lt;&gt;"",IF('BB-2024-Friday'!$AJ915="t",0,'BB-2024-Friday'!AO915),"")</f>
        <v/>
      </c>
      <c r="H912" s="119" t="str">
        <f>IF('BB-2024-Friday'!$AJ915&lt;&gt;"",IF('BB-2024-Friday'!$AJ915="t",0,'BB-2024-Friday'!AP915),"")</f>
        <v/>
      </c>
      <c r="I912" s="119" t="str">
        <f>IF('BB-2024-Friday'!$AJ915&lt;&gt;"",IF('BB-2024-Friday'!$AJ915="t",0,'BB-2024-Friday'!AQ915),"")</f>
        <v/>
      </c>
      <c r="J912" s="119" t="str">
        <f>IF('BB-2024-Friday'!$AJ915&lt;&gt;"",IF('BB-2024-Friday'!$AJ915="t",'BB-2024-Friday'!AM915,0),"")</f>
        <v/>
      </c>
      <c r="K912" s="119" t="str">
        <f>IF('BB-2024-Friday'!$AJ915&lt;&gt;"",IF('BB-2024-Friday'!$AJ915="t",'BB-2024-Friday'!AN915,0),"")</f>
        <v/>
      </c>
      <c r="L912" s="119" t="str">
        <f>IF('BB-2024-Friday'!$AJ915&lt;&gt;"",IF('BB-2024-Friday'!$AJ915="t",'BB-2024-Friday'!AO915,0),"")</f>
        <v/>
      </c>
      <c r="M912" s="119" t="str">
        <f>IF('BB-2024-Friday'!$AJ915&lt;&gt;"",IF('BB-2024-Friday'!$AJ915="t",'BB-2024-Friday'!AP915,0),"")</f>
        <v/>
      </c>
      <c r="N912" s="120" t="str">
        <f>IF('BB-2024-Friday'!$AJ915&lt;&gt;"",IF('BB-2024-Friday'!$AJ915="m",'BB-2024-Friday'!U915,0),"")</f>
        <v/>
      </c>
      <c r="O912" s="120" t="str">
        <f>IF('BB-2024-Friday'!$AJ915&lt;&gt;"",IF('BB-2024-Friday'!$AJ915="m",'BB-2024-Friday'!V915,0),"")</f>
        <v/>
      </c>
    </row>
    <row r="913" spans="1:15" x14ac:dyDescent="0.25">
      <c r="A913" t="str">
        <f>IF('BB-2024-Friday'!AJ916&lt;&gt;"",'BB-2024-Friday'!AJ916,"")</f>
        <v/>
      </c>
      <c r="B913" t="str">
        <f>IF('BB-2024-Friday'!AJ916&lt;&gt;"",'BB-2024-Friday'!AR916,"")</f>
        <v/>
      </c>
      <c r="C913" t="str">
        <f>IF('BB-2024-Friday'!AJ916="m","v","a")</f>
        <v>a</v>
      </c>
      <c r="D913" s="92" t="str">
        <f>IF('BB-2024-Friday'!AJ916&lt;&gt;"",'BB-2024-Friday'!AI916,"")</f>
        <v/>
      </c>
      <c r="E913" s="119" t="str">
        <f>IF('BB-2024-Friday'!$AJ916&lt;&gt;"",IF('BB-2024-Friday'!$AJ916="t",0,'BB-2024-Friday'!AM916),"")</f>
        <v/>
      </c>
      <c r="F913" s="119" t="str">
        <f>IF('BB-2024-Friday'!$AJ916&lt;&gt;"",IF('BB-2024-Friday'!$AJ916="t",0,'BB-2024-Friday'!AN916),"")</f>
        <v/>
      </c>
      <c r="G913" s="119" t="str">
        <f>IF('BB-2024-Friday'!$AJ916&lt;&gt;"",IF('BB-2024-Friday'!$AJ916="t",0,'BB-2024-Friday'!AO916),"")</f>
        <v/>
      </c>
      <c r="H913" s="119" t="str">
        <f>IF('BB-2024-Friday'!$AJ916&lt;&gt;"",IF('BB-2024-Friday'!$AJ916="t",0,'BB-2024-Friday'!AP916),"")</f>
        <v/>
      </c>
      <c r="I913" s="119" t="str">
        <f>IF('BB-2024-Friday'!$AJ916&lt;&gt;"",IF('BB-2024-Friday'!$AJ916="t",0,'BB-2024-Friday'!AQ916),"")</f>
        <v/>
      </c>
      <c r="J913" s="119" t="str">
        <f>IF('BB-2024-Friday'!$AJ916&lt;&gt;"",IF('BB-2024-Friday'!$AJ916="t",'BB-2024-Friday'!AM916,0),"")</f>
        <v/>
      </c>
      <c r="K913" s="119" t="str">
        <f>IF('BB-2024-Friday'!$AJ916&lt;&gt;"",IF('BB-2024-Friday'!$AJ916="t",'BB-2024-Friday'!AN916,0),"")</f>
        <v/>
      </c>
      <c r="L913" s="119" t="str">
        <f>IF('BB-2024-Friday'!$AJ916&lt;&gt;"",IF('BB-2024-Friday'!$AJ916="t",'BB-2024-Friday'!AO916,0),"")</f>
        <v/>
      </c>
      <c r="M913" s="119" t="str">
        <f>IF('BB-2024-Friday'!$AJ916&lt;&gt;"",IF('BB-2024-Friday'!$AJ916="t",'BB-2024-Friday'!AP916,0),"")</f>
        <v/>
      </c>
      <c r="N913" s="120" t="str">
        <f>IF('BB-2024-Friday'!$AJ916&lt;&gt;"",IF('BB-2024-Friday'!$AJ916="m",'BB-2024-Friday'!U916,0),"")</f>
        <v/>
      </c>
      <c r="O913" s="120" t="str">
        <f>IF('BB-2024-Friday'!$AJ916&lt;&gt;"",IF('BB-2024-Friday'!$AJ916="m",'BB-2024-Friday'!V916,0),"")</f>
        <v/>
      </c>
    </row>
    <row r="914" spans="1:15" x14ac:dyDescent="0.25">
      <c r="A914" t="str">
        <f>IF('BB-2024-Friday'!AJ917&lt;&gt;"",'BB-2024-Friday'!AJ917,"")</f>
        <v>m</v>
      </c>
      <c r="B914" t="str">
        <f>IF('BB-2024-Friday'!AJ917&lt;&gt;"",'BB-2024-Friday'!AR917,"")</f>
        <v>Diagrammatic sign:  Traffic movement effected by obstruction. Control. Dot on pole and road.</v>
      </c>
      <c r="C914" t="str">
        <f>IF('BB-2024-Friday'!AJ917="m","v","a")</f>
        <v>v</v>
      </c>
      <c r="D914" s="92">
        <f>IF('BB-2024-Friday'!AJ917&lt;&gt;"",'BB-2024-Friday'!AI917,"")</f>
        <v>328.42</v>
      </c>
      <c r="E914" s="119">
        <f>IF('BB-2024-Friday'!$AJ917&lt;&gt;"",IF('BB-2024-Friday'!$AJ917="t",0,'BB-2024-Friday'!AM917),"")</f>
        <v>46</v>
      </c>
      <c r="F914" s="119">
        <f>IF('BB-2024-Friday'!$AJ917&lt;&gt;"",IF('BB-2024-Friday'!$AJ917="t",0,'BB-2024-Friday'!AN917),"")</f>
        <v>55</v>
      </c>
      <c r="G914" s="119">
        <f>IF('BB-2024-Friday'!$AJ917&lt;&gt;"",IF('BB-2024-Friday'!$AJ917="t",0,'BB-2024-Friday'!AO917),"")</f>
        <v>64</v>
      </c>
      <c r="H914" s="119">
        <f>IF('BB-2024-Friday'!$AJ917&lt;&gt;"",IF('BB-2024-Friday'!$AJ917="t",0,'BB-2024-Friday'!AP917),"")</f>
        <v>72</v>
      </c>
      <c r="I914" s="119">
        <f>IF('BB-2024-Friday'!$AJ917&lt;&gt;"",IF('BB-2024-Friday'!$AJ917="t",0,'BB-2024-Friday'!AQ917),"")</f>
        <v>100</v>
      </c>
      <c r="J914" s="119">
        <f>IF('BB-2024-Friday'!$AJ917&lt;&gt;"",IF('BB-2024-Friday'!$AJ917="t",'BB-2024-Friday'!AM917,0),"")</f>
        <v>0</v>
      </c>
      <c r="K914" s="119">
        <f>IF('BB-2024-Friday'!$AJ917&lt;&gt;"",IF('BB-2024-Friday'!$AJ917="t",'BB-2024-Friday'!AN917,0),"")</f>
        <v>0</v>
      </c>
      <c r="L914" s="119">
        <f>IF('BB-2024-Friday'!$AJ917&lt;&gt;"",IF('BB-2024-Friday'!$AJ917="t",'BB-2024-Friday'!AO917,0),"")</f>
        <v>0</v>
      </c>
      <c r="M914" s="119">
        <f>IF('BB-2024-Friday'!$AJ917&lt;&gt;"",IF('BB-2024-Friday'!$AJ917="t",'BB-2024-Friday'!AP917,0),"")</f>
        <v>0</v>
      </c>
      <c r="N914" s="120">
        <f>IF('BB-2024-Friday'!$AJ917&lt;&gt;"",IF('BB-2024-Friday'!$AJ917="m",'BB-2024-Friday'!U917,0),"")</f>
        <v>27.87754</v>
      </c>
      <c r="O914" s="120">
        <f>IF('BB-2024-Friday'!$AJ917&lt;&gt;"",IF('BB-2024-Friday'!$AJ917="m",'BB-2024-Friday'!V917,0),"")</f>
        <v>29.963899999999999</v>
      </c>
    </row>
    <row r="915" spans="1:15" x14ac:dyDescent="0.25">
      <c r="A915" t="str">
        <f>IF('BB-2024-Friday'!AJ918&lt;&gt;"",'BB-2024-Friday'!AJ918,"")</f>
        <v/>
      </c>
      <c r="B915" t="str">
        <f>IF('BB-2024-Friday'!AJ918&lt;&gt;"",'BB-2024-Friday'!AR918,"")</f>
        <v/>
      </c>
      <c r="C915" t="str">
        <f>IF('BB-2024-Friday'!AJ918="m","v","a")</f>
        <v>a</v>
      </c>
      <c r="D915" s="92" t="str">
        <f>IF('BB-2024-Friday'!AJ918&lt;&gt;"",'BB-2024-Friday'!AI918,"")</f>
        <v/>
      </c>
      <c r="E915" s="119" t="str">
        <f>IF('BB-2024-Friday'!$AJ918&lt;&gt;"",IF('BB-2024-Friday'!$AJ918="t",0,'BB-2024-Friday'!AM918),"")</f>
        <v/>
      </c>
      <c r="F915" s="119" t="str">
        <f>IF('BB-2024-Friday'!$AJ918&lt;&gt;"",IF('BB-2024-Friday'!$AJ918="t",0,'BB-2024-Friday'!AN918),"")</f>
        <v/>
      </c>
      <c r="G915" s="119" t="str">
        <f>IF('BB-2024-Friday'!$AJ918&lt;&gt;"",IF('BB-2024-Friday'!$AJ918="t",0,'BB-2024-Friday'!AO918),"")</f>
        <v/>
      </c>
      <c r="H915" s="119" t="str">
        <f>IF('BB-2024-Friday'!$AJ918&lt;&gt;"",IF('BB-2024-Friday'!$AJ918="t",0,'BB-2024-Friday'!AP918),"")</f>
        <v/>
      </c>
      <c r="I915" s="119" t="str">
        <f>IF('BB-2024-Friday'!$AJ918&lt;&gt;"",IF('BB-2024-Friday'!$AJ918="t",0,'BB-2024-Friday'!AQ918),"")</f>
        <v/>
      </c>
      <c r="J915" s="119" t="str">
        <f>IF('BB-2024-Friday'!$AJ918&lt;&gt;"",IF('BB-2024-Friday'!$AJ918="t",'BB-2024-Friday'!AM918,0),"")</f>
        <v/>
      </c>
      <c r="K915" s="119" t="str">
        <f>IF('BB-2024-Friday'!$AJ918&lt;&gt;"",IF('BB-2024-Friday'!$AJ918="t",'BB-2024-Friday'!AN918,0),"")</f>
        <v/>
      </c>
      <c r="L915" s="119" t="str">
        <f>IF('BB-2024-Friday'!$AJ918&lt;&gt;"",IF('BB-2024-Friday'!$AJ918="t",'BB-2024-Friday'!AO918,0),"")</f>
        <v/>
      </c>
      <c r="M915" s="119" t="str">
        <f>IF('BB-2024-Friday'!$AJ918&lt;&gt;"",IF('BB-2024-Friday'!$AJ918="t",'BB-2024-Friday'!AP918,0),"")</f>
        <v/>
      </c>
      <c r="N915" s="120" t="str">
        <f>IF('BB-2024-Friday'!$AJ918&lt;&gt;"",IF('BB-2024-Friday'!$AJ918="m",'BB-2024-Friday'!U918,0),"")</f>
        <v/>
      </c>
      <c r="O915" s="120" t="str">
        <f>IF('BB-2024-Friday'!$AJ918&lt;&gt;"",IF('BB-2024-Friday'!$AJ918="m",'BB-2024-Friday'!V918,0),"")</f>
        <v/>
      </c>
    </row>
    <row r="916" spans="1:15" x14ac:dyDescent="0.25">
      <c r="A916" t="str">
        <f>IF('BB-2024-Friday'!AJ919&lt;&gt;"",'BB-2024-Friday'!AJ919,"")</f>
        <v/>
      </c>
      <c r="B916" t="str">
        <f>IF('BB-2024-Friday'!AJ919&lt;&gt;"",'BB-2024-Friday'!AR919,"")</f>
        <v/>
      </c>
      <c r="C916" t="str">
        <f>IF('BB-2024-Friday'!AJ919="m","v","a")</f>
        <v>a</v>
      </c>
      <c r="D916" s="92" t="str">
        <f>IF('BB-2024-Friday'!AJ919&lt;&gt;"",'BB-2024-Friday'!AI919,"")</f>
        <v/>
      </c>
      <c r="E916" s="119" t="str">
        <f>IF('BB-2024-Friday'!$AJ919&lt;&gt;"",IF('BB-2024-Friday'!$AJ919="t",0,'BB-2024-Friday'!AM919),"")</f>
        <v/>
      </c>
      <c r="F916" s="119" t="str">
        <f>IF('BB-2024-Friday'!$AJ919&lt;&gt;"",IF('BB-2024-Friday'!$AJ919="t",0,'BB-2024-Friday'!AN919),"")</f>
        <v/>
      </c>
      <c r="G916" s="119" t="str">
        <f>IF('BB-2024-Friday'!$AJ919&lt;&gt;"",IF('BB-2024-Friday'!$AJ919="t",0,'BB-2024-Friday'!AO919),"")</f>
        <v/>
      </c>
      <c r="H916" s="119" t="str">
        <f>IF('BB-2024-Friday'!$AJ919&lt;&gt;"",IF('BB-2024-Friday'!$AJ919="t",0,'BB-2024-Friday'!AP919),"")</f>
        <v/>
      </c>
      <c r="I916" s="119" t="str">
        <f>IF('BB-2024-Friday'!$AJ919&lt;&gt;"",IF('BB-2024-Friday'!$AJ919="t",0,'BB-2024-Friday'!AQ919),"")</f>
        <v/>
      </c>
      <c r="J916" s="119" t="str">
        <f>IF('BB-2024-Friday'!$AJ919&lt;&gt;"",IF('BB-2024-Friday'!$AJ919="t",'BB-2024-Friday'!AM919,0),"")</f>
        <v/>
      </c>
      <c r="K916" s="119" t="str">
        <f>IF('BB-2024-Friday'!$AJ919&lt;&gt;"",IF('BB-2024-Friday'!$AJ919="t",'BB-2024-Friday'!AN919,0),"")</f>
        <v/>
      </c>
      <c r="L916" s="119" t="str">
        <f>IF('BB-2024-Friday'!$AJ919&lt;&gt;"",IF('BB-2024-Friday'!$AJ919="t",'BB-2024-Friday'!AO919,0),"")</f>
        <v/>
      </c>
      <c r="M916" s="119" t="str">
        <f>IF('BB-2024-Friday'!$AJ919&lt;&gt;"",IF('BB-2024-Friday'!$AJ919="t",'BB-2024-Friday'!AP919,0),"")</f>
        <v/>
      </c>
      <c r="N916" s="120" t="str">
        <f>IF('BB-2024-Friday'!$AJ919&lt;&gt;"",IF('BB-2024-Friday'!$AJ919="m",'BB-2024-Friday'!U919,0),"")</f>
        <v/>
      </c>
      <c r="O916" s="120" t="str">
        <f>IF('BB-2024-Friday'!$AJ919&lt;&gt;"",IF('BB-2024-Friday'!$AJ919="m",'BB-2024-Friday'!V919,0),"")</f>
        <v/>
      </c>
    </row>
    <row r="917" spans="1:15" x14ac:dyDescent="0.25">
      <c r="A917" t="str">
        <f>IF('BB-2024-Friday'!AJ920&lt;&gt;"",'BB-2024-Friday'!AJ920,"")</f>
        <v/>
      </c>
      <c r="B917" t="str">
        <f>IF('BB-2024-Friday'!AJ920&lt;&gt;"",'BB-2024-Friday'!AR920,"")</f>
        <v/>
      </c>
      <c r="C917" t="str">
        <f>IF('BB-2024-Friday'!AJ920="m","v","a")</f>
        <v>a</v>
      </c>
      <c r="D917" s="92" t="str">
        <f>IF('BB-2024-Friday'!AJ920&lt;&gt;"",'BB-2024-Friday'!AI920,"")</f>
        <v/>
      </c>
      <c r="E917" s="119" t="str">
        <f>IF('BB-2024-Friday'!$AJ920&lt;&gt;"",IF('BB-2024-Friday'!$AJ920="t",0,'BB-2024-Friday'!AM920),"")</f>
        <v/>
      </c>
      <c r="F917" s="119" t="str">
        <f>IF('BB-2024-Friday'!$AJ920&lt;&gt;"",IF('BB-2024-Friday'!$AJ920="t",0,'BB-2024-Friday'!AN920),"")</f>
        <v/>
      </c>
      <c r="G917" s="119" t="str">
        <f>IF('BB-2024-Friday'!$AJ920&lt;&gt;"",IF('BB-2024-Friday'!$AJ920="t",0,'BB-2024-Friday'!AO920),"")</f>
        <v/>
      </c>
      <c r="H917" s="119" t="str">
        <f>IF('BB-2024-Friday'!$AJ920&lt;&gt;"",IF('BB-2024-Friday'!$AJ920="t",0,'BB-2024-Friday'!AP920),"")</f>
        <v/>
      </c>
      <c r="I917" s="119" t="str">
        <f>IF('BB-2024-Friday'!$AJ920&lt;&gt;"",IF('BB-2024-Friday'!$AJ920="t",0,'BB-2024-Friday'!AQ920),"")</f>
        <v/>
      </c>
      <c r="J917" s="119" t="str">
        <f>IF('BB-2024-Friday'!$AJ920&lt;&gt;"",IF('BB-2024-Friday'!$AJ920="t",'BB-2024-Friday'!AM920,0),"")</f>
        <v/>
      </c>
      <c r="K917" s="119" t="str">
        <f>IF('BB-2024-Friday'!$AJ920&lt;&gt;"",IF('BB-2024-Friday'!$AJ920="t",'BB-2024-Friday'!AN920,0),"")</f>
        <v/>
      </c>
      <c r="L917" s="119" t="str">
        <f>IF('BB-2024-Friday'!$AJ920&lt;&gt;"",IF('BB-2024-Friday'!$AJ920="t",'BB-2024-Friday'!AO920,0),"")</f>
        <v/>
      </c>
      <c r="M917" s="119" t="str">
        <f>IF('BB-2024-Friday'!$AJ920&lt;&gt;"",IF('BB-2024-Friday'!$AJ920="t",'BB-2024-Friday'!AP920,0),"")</f>
        <v/>
      </c>
      <c r="N917" s="120" t="str">
        <f>IF('BB-2024-Friday'!$AJ920&lt;&gt;"",IF('BB-2024-Friday'!$AJ920="m",'BB-2024-Friday'!U920,0),"")</f>
        <v/>
      </c>
      <c r="O917" s="120" t="str">
        <f>IF('BB-2024-Friday'!$AJ920&lt;&gt;"",IF('BB-2024-Friday'!$AJ920="m",'BB-2024-Friday'!V920,0),"")</f>
        <v/>
      </c>
    </row>
    <row r="918" spans="1:15" x14ac:dyDescent="0.25">
      <c r="A918" t="str">
        <f>IF('BB-2024-Friday'!AJ921&lt;&gt;"",'BB-2024-Friday'!AJ921,"")</f>
        <v/>
      </c>
      <c r="B918" t="str">
        <f>IF('BB-2024-Friday'!AJ921&lt;&gt;"",'BB-2024-Friday'!AR921,"")</f>
        <v/>
      </c>
      <c r="C918" t="str">
        <f>IF('BB-2024-Friday'!AJ921="m","v","a")</f>
        <v>a</v>
      </c>
      <c r="D918" s="92" t="str">
        <f>IF('BB-2024-Friday'!AJ921&lt;&gt;"",'BB-2024-Friday'!AI921,"")</f>
        <v/>
      </c>
      <c r="E918" s="119" t="str">
        <f>IF('BB-2024-Friday'!$AJ921&lt;&gt;"",IF('BB-2024-Friday'!$AJ921="t",0,'BB-2024-Friday'!AM921),"")</f>
        <v/>
      </c>
      <c r="F918" s="119" t="str">
        <f>IF('BB-2024-Friday'!$AJ921&lt;&gt;"",IF('BB-2024-Friday'!$AJ921="t",0,'BB-2024-Friday'!AN921),"")</f>
        <v/>
      </c>
      <c r="G918" s="119" t="str">
        <f>IF('BB-2024-Friday'!$AJ921&lt;&gt;"",IF('BB-2024-Friday'!$AJ921="t",0,'BB-2024-Friday'!AO921),"")</f>
        <v/>
      </c>
      <c r="H918" s="119" t="str">
        <f>IF('BB-2024-Friday'!$AJ921&lt;&gt;"",IF('BB-2024-Friday'!$AJ921="t",0,'BB-2024-Friday'!AP921),"")</f>
        <v/>
      </c>
      <c r="I918" s="119" t="str">
        <f>IF('BB-2024-Friday'!$AJ921&lt;&gt;"",IF('BB-2024-Friday'!$AJ921="t",0,'BB-2024-Friday'!AQ921),"")</f>
        <v/>
      </c>
      <c r="J918" s="119" t="str">
        <f>IF('BB-2024-Friday'!$AJ921&lt;&gt;"",IF('BB-2024-Friday'!$AJ921="t",'BB-2024-Friday'!AM921,0),"")</f>
        <v/>
      </c>
      <c r="K918" s="119" t="str">
        <f>IF('BB-2024-Friday'!$AJ921&lt;&gt;"",IF('BB-2024-Friday'!$AJ921="t",'BB-2024-Friday'!AN921,0),"")</f>
        <v/>
      </c>
      <c r="L918" s="119" t="str">
        <f>IF('BB-2024-Friday'!$AJ921&lt;&gt;"",IF('BB-2024-Friday'!$AJ921="t",'BB-2024-Friday'!AO921,0),"")</f>
        <v/>
      </c>
      <c r="M918" s="119" t="str">
        <f>IF('BB-2024-Friday'!$AJ921&lt;&gt;"",IF('BB-2024-Friday'!$AJ921="t",'BB-2024-Friday'!AP921,0),"")</f>
        <v/>
      </c>
      <c r="N918" s="120" t="str">
        <f>IF('BB-2024-Friday'!$AJ921&lt;&gt;"",IF('BB-2024-Friday'!$AJ921="m",'BB-2024-Friday'!U921,0),"")</f>
        <v/>
      </c>
      <c r="O918" s="120" t="str">
        <f>IF('BB-2024-Friday'!$AJ921&lt;&gt;"",IF('BB-2024-Friday'!$AJ921="m",'BB-2024-Friday'!V921,0),"")</f>
        <v/>
      </c>
    </row>
    <row r="919" spans="1:15" x14ac:dyDescent="0.25">
      <c r="A919" t="str">
        <f>IF('BB-2024-Friday'!AJ922&lt;&gt;"",'BB-2024-Friday'!AJ922,"")</f>
        <v/>
      </c>
      <c r="B919" t="str">
        <f>IF('BB-2024-Friday'!AJ922&lt;&gt;"",'BB-2024-Friday'!AR922,"")</f>
        <v/>
      </c>
      <c r="C919" t="str">
        <f>IF('BB-2024-Friday'!AJ922="m","v","a")</f>
        <v>a</v>
      </c>
      <c r="D919" s="92" t="str">
        <f>IF('BB-2024-Friday'!AJ922&lt;&gt;"",'BB-2024-Friday'!AI922,"")</f>
        <v/>
      </c>
      <c r="E919" s="119" t="str">
        <f>IF('BB-2024-Friday'!$AJ922&lt;&gt;"",IF('BB-2024-Friday'!$AJ922="t",0,'BB-2024-Friday'!AM922),"")</f>
        <v/>
      </c>
      <c r="F919" s="119" t="str">
        <f>IF('BB-2024-Friday'!$AJ922&lt;&gt;"",IF('BB-2024-Friday'!$AJ922="t",0,'BB-2024-Friday'!AN922),"")</f>
        <v/>
      </c>
      <c r="G919" s="119" t="str">
        <f>IF('BB-2024-Friday'!$AJ922&lt;&gt;"",IF('BB-2024-Friday'!$AJ922="t",0,'BB-2024-Friday'!AO922),"")</f>
        <v/>
      </c>
      <c r="H919" s="119" t="str">
        <f>IF('BB-2024-Friday'!$AJ922&lt;&gt;"",IF('BB-2024-Friday'!$AJ922="t",0,'BB-2024-Friday'!AP922),"")</f>
        <v/>
      </c>
      <c r="I919" s="119" t="str">
        <f>IF('BB-2024-Friday'!$AJ922&lt;&gt;"",IF('BB-2024-Friday'!$AJ922="t",0,'BB-2024-Friday'!AQ922),"")</f>
        <v/>
      </c>
      <c r="J919" s="119" t="str">
        <f>IF('BB-2024-Friday'!$AJ922&lt;&gt;"",IF('BB-2024-Friday'!$AJ922="t",'BB-2024-Friday'!AM922,0),"")</f>
        <v/>
      </c>
      <c r="K919" s="119" t="str">
        <f>IF('BB-2024-Friday'!$AJ922&lt;&gt;"",IF('BB-2024-Friday'!$AJ922="t",'BB-2024-Friday'!AN922,0),"")</f>
        <v/>
      </c>
      <c r="L919" s="119" t="str">
        <f>IF('BB-2024-Friday'!$AJ922&lt;&gt;"",IF('BB-2024-Friday'!$AJ922="t",'BB-2024-Friday'!AO922,0),"")</f>
        <v/>
      </c>
      <c r="M919" s="119" t="str">
        <f>IF('BB-2024-Friday'!$AJ922&lt;&gt;"",IF('BB-2024-Friday'!$AJ922="t",'BB-2024-Friday'!AP922,0),"")</f>
        <v/>
      </c>
      <c r="N919" s="120" t="str">
        <f>IF('BB-2024-Friday'!$AJ922&lt;&gt;"",IF('BB-2024-Friday'!$AJ922="m",'BB-2024-Friday'!U922,0),"")</f>
        <v/>
      </c>
      <c r="O919" s="120" t="str">
        <f>IF('BB-2024-Friday'!$AJ922&lt;&gt;"",IF('BB-2024-Friday'!$AJ922="m",'BB-2024-Friday'!V922,0),"")</f>
        <v/>
      </c>
    </row>
    <row r="920" spans="1:15" x14ac:dyDescent="0.25">
      <c r="A920" t="str">
        <f>IF('BB-2024-Friday'!AJ923&lt;&gt;"",'BB-2024-Friday'!AJ923,"")</f>
        <v/>
      </c>
      <c r="B920" t="str">
        <f>IF('BB-2024-Friday'!AJ923&lt;&gt;"",'BB-2024-Friday'!AR923,"")</f>
        <v/>
      </c>
      <c r="C920" t="str">
        <f>IF('BB-2024-Friday'!AJ923="m","v","a")</f>
        <v>a</v>
      </c>
      <c r="D920" s="92" t="str">
        <f>IF('BB-2024-Friday'!AJ923&lt;&gt;"",'BB-2024-Friday'!AI923,"")</f>
        <v/>
      </c>
      <c r="E920" s="119" t="str">
        <f>IF('BB-2024-Friday'!$AJ923&lt;&gt;"",IF('BB-2024-Friday'!$AJ923="t",0,'BB-2024-Friday'!AM923),"")</f>
        <v/>
      </c>
      <c r="F920" s="119" t="str">
        <f>IF('BB-2024-Friday'!$AJ923&lt;&gt;"",IF('BB-2024-Friday'!$AJ923="t",0,'BB-2024-Friday'!AN923),"")</f>
        <v/>
      </c>
      <c r="G920" s="119" t="str">
        <f>IF('BB-2024-Friday'!$AJ923&lt;&gt;"",IF('BB-2024-Friday'!$AJ923="t",0,'BB-2024-Friday'!AO923),"")</f>
        <v/>
      </c>
      <c r="H920" s="119" t="str">
        <f>IF('BB-2024-Friday'!$AJ923&lt;&gt;"",IF('BB-2024-Friday'!$AJ923="t",0,'BB-2024-Friday'!AP923),"")</f>
        <v/>
      </c>
      <c r="I920" s="119" t="str">
        <f>IF('BB-2024-Friday'!$AJ923&lt;&gt;"",IF('BB-2024-Friday'!$AJ923="t",0,'BB-2024-Friday'!AQ923),"")</f>
        <v/>
      </c>
      <c r="J920" s="119" t="str">
        <f>IF('BB-2024-Friday'!$AJ923&lt;&gt;"",IF('BB-2024-Friday'!$AJ923="t",'BB-2024-Friday'!AM923,0),"")</f>
        <v/>
      </c>
      <c r="K920" s="119" t="str">
        <f>IF('BB-2024-Friday'!$AJ923&lt;&gt;"",IF('BB-2024-Friday'!$AJ923="t",'BB-2024-Friday'!AN923,0),"")</f>
        <v/>
      </c>
      <c r="L920" s="119" t="str">
        <f>IF('BB-2024-Friday'!$AJ923&lt;&gt;"",IF('BB-2024-Friday'!$AJ923="t",'BB-2024-Friday'!AO923,0),"")</f>
        <v/>
      </c>
      <c r="M920" s="119" t="str">
        <f>IF('BB-2024-Friday'!$AJ923&lt;&gt;"",IF('BB-2024-Friday'!$AJ923="t",'BB-2024-Friday'!AP923,0),"")</f>
        <v/>
      </c>
      <c r="N920" s="120" t="str">
        <f>IF('BB-2024-Friday'!$AJ923&lt;&gt;"",IF('BB-2024-Friday'!$AJ923="m",'BB-2024-Friday'!U923,0),"")</f>
        <v/>
      </c>
      <c r="O920" s="120" t="str">
        <f>IF('BB-2024-Friday'!$AJ923&lt;&gt;"",IF('BB-2024-Friday'!$AJ923="m",'BB-2024-Friday'!V923,0),"")</f>
        <v/>
      </c>
    </row>
    <row r="921" spans="1:15" x14ac:dyDescent="0.25">
      <c r="A921" t="str">
        <f>IF('BB-2024-Friday'!AJ924&lt;&gt;"",'BB-2024-Friday'!AJ924,"")</f>
        <v/>
      </c>
      <c r="B921" t="str">
        <f>IF('BB-2024-Friday'!AJ924&lt;&gt;"",'BB-2024-Friday'!AR924,"")</f>
        <v/>
      </c>
      <c r="C921" t="str">
        <f>IF('BB-2024-Friday'!AJ924="m","v","a")</f>
        <v>a</v>
      </c>
      <c r="D921" s="92" t="str">
        <f>IF('BB-2024-Friday'!AJ924&lt;&gt;"",'BB-2024-Friday'!AI924,"")</f>
        <v/>
      </c>
      <c r="E921" s="119" t="str">
        <f>IF('BB-2024-Friday'!$AJ924&lt;&gt;"",IF('BB-2024-Friday'!$AJ924="t",0,'BB-2024-Friday'!AM924),"")</f>
        <v/>
      </c>
      <c r="F921" s="119" t="str">
        <f>IF('BB-2024-Friday'!$AJ924&lt;&gt;"",IF('BB-2024-Friday'!$AJ924="t",0,'BB-2024-Friday'!AN924),"")</f>
        <v/>
      </c>
      <c r="G921" s="119" t="str">
        <f>IF('BB-2024-Friday'!$AJ924&lt;&gt;"",IF('BB-2024-Friday'!$AJ924="t",0,'BB-2024-Friday'!AO924),"")</f>
        <v/>
      </c>
      <c r="H921" s="119" t="str">
        <f>IF('BB-2024-Friday'!$AJ924&lt;&gt;"",IF('BB-2024-Friday'!$AJ924="t",0,'BB-2024-Friday'!AP924),"")</f>
        <v/>
      </c>
      <c r="I921" s="119" t="str">
        <f>IF('BB-2024-Friday'!$AJ924&lt;&gt;"",IF('BB-2024-Friday'!$AJ924="t",0,'BB-2024-Friday'!AQ924),"")</f>
        <v/>
      </c>
      <c r="J921" s="119" t="str">
        <f>IF('BB-2024-Friday'!$AJ924&lt;&gt;"",IF('BB-2024-Friday'!$AJ924="t",'BB-2024-Friday'!AM924,0),"")</f>
        <v/>
      </c>
      <c r="K921" s="119" t="str">
        <f>IF('BB-2024-Friday'!$AJ924&lt;&gt;"",IF('BB-2024-Friday'!$AJ924="t",'BB-2024-Friday'!AN924,0),"")</f>
        <v/>
      </c>
      <c r="L921" s="119" t="str">
        <f>IF('BB-2024-Friday'!$AJ924&lt;&gt;"",IF('BB-2024-Friday'!$AJ924="t",'BB-2024-Friday'!AO924,0),"")</f>
        <v/>
      </c>
      <c r="M921" s="119" t="str">
        <f>IF('BB-2024-Friday'!$AJ924&lt;&gt;"",IF('BB-2024-Friday'!$AJ924="t",'BB-2024-Friday'!AP924,0),"")</f>
        <v/>
      </c>
      <c r="N921" s="120" t="str">
        <f>IF('BB-2024-Friday'!$AJ924&lt;&gt;"",IF('BB-2024-Friday'!$AJ924="m",'BB-2024-Friday'!U924,0),"")</f>
        <v/>
      </c>
      <c r="O921" s="120" t="str">
        <f>IF('BB-2024-Friday'!$AJ924&lt;&gt;"",IF('BB-2024-Friday'!$AJ924="m",'BB-2024-Friday'!V924,0),"")</f>
        <v/>
      </c>
    </row>
    <row r="922" spans="1:15" x14ac:dyDescent="0.25">
      <c r="A922" t="str">
        <f>IF('BB-2024-Friday'!AJ925&lt;&gt;"",'BB-2024-Friday'!AJ925,"")</f>
        <v/>
      </c>
      <c r="B922" t="str">
        <f>IF('BB-2024-Friday'!AJ925&lt;&gt;"",'BB-2024-Friday'!AR925,"")</f>
        <v/>
      </c>
      <c r="C922" t="str">
        <f>IF('BB-2024-Friday'!AJ925="m","v","a")</f>
        <v>a</v>
      </c>
      <c r="D922" s="92" t="str">
        <f>IF('BB-2024-Friday'!AJ925&lt;&gt;"",'BB-2024-Friday'!AI925,"")</f>
        <v/>
      </c>
      <c r="E922" s="119" t="str">
        <f>IF('BB-2024-Friday'!$AJ925&lt;&gt;"",IF('BB-2024-Friday'!$AJ925="t",0,'BB-2024-Friday'!AM925),"")</f>
        <v/>
      </c>
      <c r="F922" s="119" t="str">
        <f>IF('BB-2024-Friday'!$AJ925&lt;&gt;"",IF('BB-2024-Friday'!$AJ925="t",0,'BB-2024-Friday'!AN925),"")</f>
        <v/>
      </c>
      <c r="G922" s="119" t="str">
        <f>IF('BB-2024-Friday'!$AJ925&lt;&gt;"",IF('BB-2024-Friday'!$AJ925="t",0,'BB-2024-Friday'!AO925),"")</f>
        <v/>
      </c>
      <c r="H922" s="119" t="str">
        <f>IF('BB-2024-Friday'!$AJ925&lt;&gt;"",IF('BB-2024-Friday'!$AJ925="t",0,'BB-2024-Friday'!AP925),"")</f>
        <v/>
      </c>
      <c r="I922" s="119" t="str">
        <f>IF('BB-2024-Friday'!$AJ925&lt;&gt;"",IF('BB-2024-Friday'!$AJ925="t",0,'BB-2024-Friday'!AQ925),"")</f>
        <v/>
      </c>
      <c r="J922" s="119" t="str">
        <f>IF('BB-2024-Friday'!$AJ925&lt;&gt;"",IF('BB-2024-Friday'!$AJ925="t",'BB-2024-Friday'!AM925,0),"")</f>
        <v/>
      </c>
      <c r="K922" s="119" t="str">
        <f>IF('BB-2024-Friday'!$AJ925&lt;&gt;"",IF('BB-2024-Friday'!$AJ925="t",'BB-2024-Friday'!AN925,0),"")</f>
        <v/>
      </c>
      <c r="L922" s="119" t="str">
        <f>IF('BB-2024-Friday'!$AJ925&lt;&gt;"",IF('BB-2024-Friday'!$AJ925="t",'BB-2024-Friday'!AO925,0),"")</f>
        <v/>
      </c>
      <c r="M922" s="119" t="str">
        <f>IF('BB-2024-Friday'!$AJ925&lt;&gt;"",IF('BB-2024-Friday'!$AJ925="t",'BB-2024-Friday'!AP925,0),"")</f>
        <v/>
      </c>
      <c r="N922" s="120" t="str">
        <f>IF('BB-2024-Friday'!$AJ925&lt;&gt;"",IF('BB-2024-Friday'!$AJ925="m",'BB-2024-Friday'!U925,0),"")</f>
        <v/>
      </c>
      <c r="O922" s="120" t="str">
        <f>IF('BB-2024-Friday'!$AJ925&lt;&gt;"",IF('BB-2024-Friday'!$AJ925="m",'BB-2024-Friday'!V925,0),"")</f>
        <v/>
      </c>
    </row>
    <row r="923" spans="1:15" x14ac:dyDescent="0.25">
      <c r="A923" t="str">
        <f>IF('BB-2024-Friday'!AJ926&lt;&gt;"",'BB-2024-Friday'!AJ926,"")</f>
        <v/>
      </c>
      <c r="B923" t="str">
        <f>IF('BB-2024-Friday'!AJ926&lt;&gt;"",'BB-2024-Friday'!AR926,"")</f>
        <v/>
      </c>
      <c r="C923" t="str">
        <f>IF('BB-2024-Friday'!AJ926="m","v","a")</f>
        <v>a</v>
      </c>
      <c r="D923" s="92" t="str">
        <f>IF('BB-2024-Friday'!AJ926&lt;&gt;"",'BB-2024-Friday'!AI926,"")</f>
        <v/>
      </c>
      <c r="E923" s="119" t="str">
        <f>IF('BB-2024-Friday'!$AJ926&lt;&gt;"",IF('BB-2024-Friday'!$AJ926="t",0,'BB-2024-Friday'!AM926),"")</f>
        <v/>
      </c>
      <c r="F923" s="119" t="str">
        <f>IF('BB-2024-Friday'!$AJ926&lt;&gt;"",IF('BB-2024-Friday'!$AJ926="t",0,'BB-2024-Friday'!AN926),"")</f>
        <v/>
      </c>
      <c r="G923" s="119" t="str">
        <f>IF('BB-2024-Friday'!$AJ926&lt;&gt;"",IF('BB-2024-Friday'!$AJ926="t",0,'BB-2024-Friday'!AO926),"")</f>
        <v/>
      </c>
      <c r="H923" s="119" t="str">
        <f>IF('BB-2024-Friday'!$AJ926&lt;&gt;"",IF('BB-2024-Friday'!$AJ926="t",0,'BB-2024-Friday'!AP926),"")</f>
        <v/>
      </c>
      <c r="I923" s="119" t="str">
        <f>IF('BB-2024-Friday'!$AJ926&lt;&gt;"",IF('BB-2024-Friday'!$AJ926="t",0,'BB-2024-Friday'!AQ926),"")</f>
        <v/>
      </c>
      <c r="J923" s="119" t="str">
        <f>IF('BB-2024-Friday'!$AJ926&lt;&gt;"",IF('BB-2024-Friday'!$AJ926="t",'BB-2024-Friday'!AM926,0),"")</f>
        <v/>
      </c>
      <c r="K923" s="119" t="str">
        <f>IF('BB-2024-Friday'!$AJ926&lt;&gt;"",IF('BB-2024-Friday'!$AJ926="t",'BB-2024-Friday'!AN926,0),"")</f>
        <v/>
      </c>
      <c r="L923" s="119" t="str">
        <f>IF('BB-2024-Friday'!$AJ926&lt;&gt;"",IF('BB-2024-Friday'!$AJ926="t",'BB-2024-Friday'!AO926,0),"")</f>
        <v/>
      </c>
      <c r="M923" s="119" t="str">
        <f>IF('BB-2024-Friday'!$AJ926&lt;&gt;"",IF('BB-2024-Friday'!$AJ926="t",'BB-2024-Friday'!AP926,0),"")</f>
        <v/>
      </c>
      <c r="N923" s="120" t="str">
        <f>IF('BB-2024-Friday'!$AJ926&lt;&gt;"",IF('BB-2024-Friday'!$AJ926="m",'BB-2024-Friday'!U926,0),"")</f>
        <v/>
      </c>
      <c r="O923" s="120" t="str">
        <f>IF('BB-2024-Friday'!$AJ926&lt;&gt;"",IF('BB-2024-Friday'!$AJ926="m",'BB-2024-Friday'!V926,0),"")</f>
        <v/>
      </c>
    </row>
    <row r="924" spans="1:15" x14ac:dyDescent="0.25">
      <c r="A924" t="str">
        <f>IF('BB-2024-Friday'!AJ927&lt;&gt;"",'BB-2024-Friday'!AJ927,"")</f>
        <v/>
      </c>
      <c r="B924" t="str">
        <f>IF('BB-2024-Friday'!AJ927&lt;&gt;"",'BB-2024-Friday'!AR927,"")</f>
        <v/>
      </c>
      <c r="C924" t="str">
        <f>IF('BB-2024-Friday'!AJ927="m","v","a")</f>
        <v>a</v>
      </c>
      <c r="D924" s="92" t="str">
        <f>IF('BB-2024-Friday'!AJ927&lt;&gt;"",'BB-2024-Friday'!AI927,"")</f>
        <v/>
      </c>
      <c r="E924" s="119" t="str">
        <f>IF('BB-2024-Friday'!$AJ927&lt;&gt;"",IF('BB-2024-Friday'!$AJ927="t",0,'BB-2024-Friday'!AM927),"")</f>
        <v/>
      </c>
      <c r="F924" s="119" t="str">
        <f>IF('BB-2024-Friday'!$AJ927&lt;&gt;"",IF('BB-2024-Friday'!$AJ927="t",0,'BB-2024-Friday'!AN927),"")</f>
        <v/>
      </c>
      <c r="G924" s="119" t="str">
        <f>IF('BB-2024-Friday'!$AJ927&lt;&gt;"",IF('BB-2024-Friday'!$AJ927="t",0,'BB-2024-Friday'!AO927),"")</f>
        <v/>
      </c>
      <c r="H924" s="119" t="str">
        <f>IF('BB-2024-Friday'!$AJ927&lt;&gt;"",IF('BB-2024-Friday'!$AJ927="t",0,'BB-2024-Friday'!AP927),"")</f>
        <v/>
      </c>
      <c r="I924" s="119" t="str">
        <f>IF('BB-2024-Friday'!$AJ927&lt;&gt;"",IF('BB-2024-Friday'!$AJ927="t",0,'BB-2024-Friday'!AQ927),"")</f>
        <v/>
      </c>
      <c r="J924" s="119" t="str">
        <f>IF('BB-2024-Friday'!$AJ927&lt;&gt;"",IF('BB-2024-Friday'!$AJ927="t",'BB-2024-Friday'!AM927,0),"")</f>
        <v/>
      </c>
      <c r="K924" s="119" t="str">
        <f>IF('BB-2024-Friday'!$AJ927&lt;&gt;"",IF('BB-2024-Friday'!$AJ927="t",'BB-2024-Friday'!AN927,0),"")</f>
        <v/>
      </c>
      <c r="L924" s="119" t="str">
        <f>IF('BB-2024-Friday'!$AJ927&lt;&gt;"",IF('BB-2024-Friday'!$AJ927="t",'BB-2024-Friday'!AO927,0),"")</f>
        <v/>
      </c>
      <c r="M924" s="119" t="str">
        <f>IF('BB-2024-Friday'!$AJ927&lt;&gt;"",IF('BB-2024-Friday'!$AJ927="t",'BB-2024-Friday'!AP927,0),"")</f>
        <v/>
      </c>
      <c r="N924" s="120" t="str">
        <f>IF('BB-2024-Friday'!$AJ927&lt;&gt;"",IF('BB-2024-Friday'!$AJ927="m",'BB-2024-Friday'!U927,0),"")</f>
        <v/>
      </c>
      <c r="O924" s="120" t="str">
        <f>IF('BB-2024-Friday'!$AJ927&lt;&gt;"",IF('BB-2024-Friday'!$AJ927="m",'BB-2024-Friday'!V927,0),"")</f>
        <v/>
      </c>
    </row>
    <row r="925" spans="1:15" x14ac:dyDescent="0.25">
      <c r="A925" t="str">
        <f>IF('BB-2024-Friday'!AJ928&lt;&gt;"",'BB-2024-Friday'!AJ928,"")</f>
        <v/>
      </c>
      <c r="B925" t="str">
        <f>IF('BB-2024-Friday'!AJ928&lt;&gt;"",'BB-2024-Friday'!AR928,"")</f>
        <v/>
      </c>
      <c r="C925" t="str">
        <f>IF('BB-2024-Friday'!AJ928="m","v","a")</f>
        <v>a</v>
      </c>
      <c r="D925" s="92" t="str">
        <f>IF('BB-2024-Friday'!AJ928&lt;&gt;"",'BB-2024-Friday'!AI928,"")</f>
        <v/>
      </c>
      <c r="E925" s="119" t="str">
        <f>IF('BB-2024-Friday'!$AJ928&lt;&gt;"",IF('BB-2024-Friday'!$AJ928="t",0,'BB-2024-Friday'!AM928),"")</f>
        <v/>
      </c>
      <c r="F925" s="119" t="str">
        <f>IF('BB-2024-Friday'!$AJ928&lt;&gt;"",IF('BB-2024-Friday'!$AJ928="t",0,'BB-2024-Friday'!AN928),"")</f>
        <v/>
      </c>
      <c r="G925" s="119" t="str">
        <f>IF('BB-2024-Friday'!$AJ928&lt;&gt;"",IF('BB-2024-Friday'!$AJ928="t",0,'BB-2024-Friday'!AO928),"")</f>
        <v/>
      </c>
      <c r="H925" s="119" t="str">
        <f>IF('BB-2024-Friday'!$AJ928&lt;&gt;"",IF('BB-2024-Friday'!$AJ928="t",0,'BB-2024-Friday'!AP928),"")</f>
        <v/>
      </c>
      <c r="I925" s="119" t="str">
        <f>IF('BB-2024-Friday'!$AJ928&lt;&gt;"",IF('BB-2024-Friday'!$AJ928="t",0,'BB-2024-Friday'!AQ928),"")</f>
        <v/>
      </c>
      <c r="J925" s="119" t="str">
        <f>IF('BB-2024-Friday'!$AJ928&lt;&gt;"",IF('BB-2024-Friday'!$AJ928="t",'BB-2024-Friday'!AM928,0),"")</f>
        <v/>
      </c>
      <c r="K925" s="119" t="str">
        <f>IF('BB-2024-Friday'!$AJ928&lt;&gt;"",IF('BB-2024-Friday'!$AJ928="t",'BB-2024-Friday'!AN928,0),"")</f>
        <v/>
      </c>
      <c r="L925" s="119" t="str">
        <f>IF('BB-2024-Friday'!$AJ928&lt;&gt;"",IF('BB-2024-Friday'!$AJ928="t",'BB-2024-Friday'!AO928,0),"")</f>
        <v/>
      </c>
      <c r="M925" s="119" t="str">
        <f>IF('BB-2024-Friday'!$AJ928&lt;&gt;"",IF('BB-2024-Friday'!$AJ928="t",'BB-2024-Friday'!AP928,0),"")</f>
        <v/>
      </c>
      <c r="N925" s="120" t="str">
        <f>IF('BB-2024-Friday'!$AJ928&lt;&gt;"",IF('BB-2024-Friday'!$AJ928="m",'BB-2024-Friday'!U928,0),"")</f>
        <v/>
      </c>
      <c r="O925" s="120" t="str">
        <f>IF('BB-2024-Friday'!$AJ928&lt;&gt;"",IF('BB-2024-Friday'!$AJ928="m",'BB-2024-Friday'!V928,0),"")</f>
        <v/>
      </c>
    </row>
    <row r="926" spans="1:15" x14ac:dyDescent="0.25">
      <c r="A926" t="str">
        <f>IF('BB-2024-Friday'!AJ929&lt;&gt;"",'BB-2024-Friday'!AJ929,"")</f>
        <v/>
      </c>
      <c r="B926" t="str">
        <f>IF('BB-2024-Friday'!AJ929&lt;&gt;"",'BB-2024-Friday'!AR929,"")</f>
        <v/>
      </c>
      <c r="C926" t="str">
        <f>IF('BB-2024-Friday'!AJ929="m","v","a")</f>
        <v>a</v>
      </c>
      <c r="D926" s="92" t="str">
        <f>IF('BB-2024-Friday'!AJ929&lt;&gt;"",'BB-2024-Friday'!AI929,"")</f>
        <v/>
      </c>
      <c r="E926" s="119" t="str">
        <f>IF('BB-2024-Friday'!$AJ929&lt;&gt;"",IF('BB-2024-Friday'!$AJ929="t",0,'BB-2024-Friday'!AM929),"")</f>
        <v/>
      </c>
      <c r="F926" s="119" t="str">
        <f>IF('BB-2024-Friday'!$AJ929&lt;&gt;"",IF('BB-2024-Friday'!$AJ929="t",0,'BB-2024-Friday'!AN929),"")</f>
        <v/>
      </c>
      <c r="G926" s="119" t="str">
        <f>IF('BB-2024-Friday'!$AJ929&lt;&gt;"",IF('BB-2024-Friday'!$AJ929="t",0,'BB-2024-Friday'!AO929),"")</f>
        <v/>
      </c>
      <c r="H926" s="119" t="str">
        <f>IF('BB-2024-Friday'!$AJ929&lt;&gt;"",IF('BB-2024-Friday'!$AJ929="t",0,'BB-2024-Friday'!AP929),"")</f>
        <v/>
      </c>
      <c r="I926" s="119" t="str">
        <f>IF('BB-2024-Friday'!$AJ929&lt;&gt;"",IF('BB-2024-Friday'!$AJ929="t",0,'BB-2024-Friday'!AQ929),"")</f>
        <v/>
      </c>
      <c r="J926" s="119" t="str">
        <f>IF('BB-2024-Friday'!$AJ929&lt;&gt;"",IF('BB-2024-Friday'!$AJ929="t",'BB-2024-Friday'!AM929,0),"")</f>
        <v/>
      </c>
      <c r="K926" s="119" t="str">
        <f>IF('BB-2024-Friday'!$AJ929&lt;&gt;"",IF('BB-2024-Friday'!$AJ929="t",'BB-2024-Friday'!AN929,0),"")</f>
        <v/>
      </c>
      <c r="L926" s="119" t="str">
        <f>IF('BB-2024-Friday'!$AJ929&lt;&gt;"",IF('BB-2024-Friday'!$AJ929="t",'BB-2024-Friday'!AO929,0),"")</f>
        <v/>
      </c>
      <c r="M926" s="119" t="str">
        <f>IF('BB-2024-Friday'!$AJ929&lt;&gt;"",IF('BB-2024-Friday'!$AJ929="t",'BB-2024-Friday'!AP929,0),"")</f>
        <v/>
      </c>
      <c r="N926" s="120" t="str">
        <f>IF('BB-2024-Friday'!$AJ929&lt;&gt;"",IF('BB-2024-Friday'!$AJ929="m",'BB-2024-Friday'!U929,0),"")</f>
        <v/>
      </c>
      <c r="O926" s="120" t="str">
        <f>IF('BB-2024-Friday'!$AJ929&lt;&gt;"",IF('BB-2024-Friday'!$AJ929="m",'BB-2024-Friday'!V929,0),"")</f>
        <v/>
      </c>
    </row>
    <row r="927" spans="1:15" x14ac:dyDescent="0.25">
      <c r="A927" t="str">
        <f>IF('BB-2024-Friday'!AJ930&lt;&gt;"",'BB-2024-Friday'!AJ930,"")</f>
        <v/>
      </c>
      <c r="B927" t="str">
        <f>IF('BB-2024-Friday'!AJ930&lt;&gt;"",'BB-2024-Friday'!AR930,"")</f>
        <v/>
      </c>
      <c r="C927" t="str">
        <f>IF('BB-2024-Friday'!AJ930="m","v","a")</f>
        <v>a</v>
      </c>
      <c r="D927" s="92" t="str">
        <f>IF('BB-2024-Friday'!AJ930&lt;&gt;"",'BB-2024-Friday'!AI930,"")</f>
        <v/>
      </c>
      <c r="E927" s="119" t="str">
        <f>IF('BB-2024-Friday'!$AJ930&lt;&gt;"",IF('BB-2024-Friday'!$AJ930="t",0,'BB-2024-Friday'!AM930),"")</f>
        <v/>
      </c>
      <c r="F927" s="119" t="str">
        <f>IF('BB-2024-Friday'!$AJ930&lt;&gt;"",IF('BB-2024-Friday'!$AJ930="t",0,'BB-2024-Friday'!AN930),"")</f>
        <v/>
      </c>
      <c r="G927" s="119" t="str">
        <f>IF('BB-2024-Friday'!$AJ930&lt;&gt;"",IF('BB-2024-Friday'!$AJ930="t",0,'BB-2024-Friday'!AO930),"")</f>
        <v/>
      </c>
      <c r="H927" s="119" t="str">
        <f>IF('BB-2024-Friday'!$AJ930&lt;&gt;"",IF('BB-2024-Friday'!$AJ930="t",0,'BB-2024-Friday'!AP930),"")</f>
        <v/>
      </c>
      <c r="I927" s="119" t="str">
        <f>IF('BB-2024-Friday'!$AJ930&lt;&gt;"",IF('BB-2024-Friday'!$AJ930="t",0,'BB-2024-Friday'!AQ930),"")</f>
        <v/>
      </c>
      <c r="J927" s="119" t="str">
        <f>IF('BB-2024-Friday'!$AJ930&lt;&gt;"",IF('BB-2024-Friday'!$AJ930="t",'BB-2024-Friday'!AM930,0),"")</f>
        <v/>
      </c>
      <c r="K927" s="119" t="str">
        <f>IF('BB-2024-Friday'!$AJ930&lt;&gt;"",IF('BB-2024-Friday'!$AJ930="t",'BB-2024-Friday'!AN930,0),"")</f>
        <v/>
      </c>
      <c r="L927" s="119" t="str">
        <f>IF('BB-2024-Friday'!$AJ930&lt;&gt;"",IF('BB-2024-Friday'!$AJ930="t",'BB-2024-Friday'!AO930,0),"")</f>
        <v/>
      </c>
      <c r="M927" s="119" t="str">
        <f>IF('BB-2024-Friday'!$AJ930&lt;&gt;"",IF('BB-2024-Friday'!$AJ930="t",'BB-2024-Friday'!AP930,0),"")</f>
        <v/>
      </c>
      <c r="N927" s="120" t="str">
        <f>IF('BB-2024-Friday'!$AJ930&lt;&gt;"",IF('BB-2024-Friday'!$AJ930="m",'BB-2024-Friday'!U930,0),"")</f>
        <v/>
      </c>
      <c r="O927" s="120" t="str">
        <f>IF('BB-2024-Friday'!$AJ930&lt;&gt;"",IF('BB-2024-Friday'!$AJ930="m",'BB-2024-Friday'!V930,0),"")</f>
        <v/>
      </c>
    </row>
    <row r="928" spans="1:15" x14ac:dyDescent="0.25">
      <c r="A928" t="str">
        <f>IF('BB-2024-Friday'!AJ931&lt;&gt;"",'BB-2024-Friday'!AJ931,"")</f>
        <v/>
      </c>
      <c r="B928" t="str">
        <f>IF('BB-2024-Friday'!AJ931&lt;&gt;"",'BB-2024-Friday'!AR931,"")</f>
        <v/>
      </c>
      <c r="C928" t="str">
        <f>IF('BB-2024-Friday'!AJ931="m","v","a")</f>
        <v>a</v>
      </c>
      <c r="D928" s="92" t="str">
        <f>IF('BB-2024-Friday'!AJ931&lt;&gt;"",'BB-2024-Friday'!AI931,"")</f>
        <v/>
      </c>
      <c r="E928" s="119" t="str">
        <f>IF('BB-2024-Friday'!$AJ931&lt;&gt;"",IF('BB-2024-Friday'!$AJ931="t",0,'BB-2024-Friday'!AM931),"")</f>
        <v/>
      </c>
      <c r="F928" s="119" t="str">
        <f>IF('BB-2024-Friday'!$AJ931&lt;&gt;"",IF('BB-2024-Friday'!$AJ931="t",0,'BB-2024-Friday'!AN931),"")</f>
        <v/>
      </c>
      <c r="G928" s="119" t="str">
        <f>IF('BB-2024-Friday'!$AJ931&lt;&gt;"",IF('BB-2024-Friday'!$AJ931="t",0,'BB-2024-Friday'!AO931),"")</f>
        <v/>
      </c>
      <c r="H928" s="119" t="str">
        <f>IF('BB-2024-Friday'!$AJ931&lt;&gt;"",IF('BB-2024-Friday'!$AJ931="t",0,'BB-2024-Friday'!AP931),"")</f>
        <v/>
      </c>
      <c r="I928" s="119" t="str">
        <f>IF('BB-2024-Friday'!$AJ931&lt;&gt;"",IF('BB-2024-Friday'!$AJ931="t",0,'BB-2024-Friday'!AQ931),"")</f>
        <v/>
      </c>
      <c r="J928" s="119" t="str">
        <f>IF('BB-2024-Friday'!$AJ931&lt;&gt;"",IF('BB-2024-Friday'!$AJ931="t",'BB-2024-Friday'!AM931,0),"")</f>
        <v/>
      </c>
      <c r="K928" s="119" t="str">
        <f>IF('BB-2024-Friday'!$AJ931&lt;&gt;"",IF('BB-2024-Friday'!$AJ931="t",'BB-2024-Friday'!AN931,0),"")</f>
        <v/>
      </c>
      <c r="L928" s="119" t="str">
        <f>IF('BB-2024-Friday'!$AJ931&lt;&gt;"",IF('BB-2024-Friday'!$AJ931="t",'BB-2024-Friday'!AO931,0),"")</f>
        <v/>
      </c>
      <c r="M928" s="119" t="str">
        <f>IF('BB-2024-Friday'!$AJ931&lt;&gt;"",IF('BB-2024-Friday'!$AJ931="t",'BB-2024-Friday'!AP931,0),"")</f>
        <v/>
      </c>
      <c r="N928" s="120" t="str">
        <f>IF('BB-2024-Friday'!$AJ931&lt;&gt;"",IF('BB-2024-Friday'!$AJ931="m",'BB-2024-Friday'!U931,0),"")</f>
        <v/>
      </c>
      <c r="O928" s="120" t="str">
        <f>IF('BB-2024-Friday'!$AJ931&lt;&gt;"",IF('BB-2024-Friday'!$AJ931="m",'BB-2024-Friday'!V931,0),"")</f>
        <v/>
      </c>
    </row>
    <row r="929" spans="1:15" x14ac:dyDescent="0.25">
      <c r="A929" t="str">
        <f>IF('BB-2024-Friday'!AJ932&lt;&gt;"",'BB-2024-Friday'!AJ932,"")</f>
        <v/>
      </c>
      <c r="B929" t="str">
        <f>IF('BB-2024-Friday'!AJ932&lt;&gt;"",'BB-2024-Friday'!AR932,"")</f>
        <v/>
      </c>
      <c r="C929" t="str">
        <f>IF('BB-2024-Friday'!AJ932="m","v","a")</f>
        <v>a</v>
      </c>
      <c r="D929" s="92" t="str">
        <f>IF('BB-2024-Friday'!AJ932&lt;&gt;"",'BB-2024-Friday'!AI932,"")</f>
        <v/>
      </c>
      <c r="E929" s="119" t="str">
        <f>IF('BB-2024-Friday'!$AJ932&lt;&gt;"",IF('BB-2024-Friday'!$AJ932="t",0,'BB-2024-Friday'!AM932),"")</f>
        <v/>
      </c>
      <c r="F929" s="119" t="str">
        <f>IF('BB-2024-Friday'!$AJ932&lt;&gt;"",IF('BB-2024-Friday'!$AJ932="t",0,'BB-2024-Friday'!AN932),"")</f>
        <v/>
      </c>
      <c r="G929" s="119" t="str">
        <f>IF('BB-2024-Friday'!$AJ932&lt;&gt;"",IF('BB-2024-Friday'!$AJ932="t",0,'BB-2024-Friday'!AO932),"")</f>
        <v/>
      </c>
      <c r="H929" s="119" t="str">
        <f>IF('BB-2024-Friday'!$AJ932&lt;&gt;"",IF('BB-2024-Friday'!$AJ932="t",0,'BB-2024-Friday'!AP932),"")</f>
        <v/>
      </c>
      <c r="I929" s="119" t="str">
        <f>IF('BB-2024-Friday'!$AJ932&lt;&gt;"",IF('BB-2024-Friday'!$AJ932="t",0,'BB-2024-Friday'!AQ932),"")</f>
        <v/>
      </c>
      <c r="J929" s="119" t="str">
        <f>IF('BB-2024-Friday'!$AJ932&lt;&gt;"",IF('BB-2024-Friday'!$AJ932="t",'BB-2024-Friday'!AM932,0),"")</f>
        <v/>
      </c>
      <c r="K929" s="119" t="str">
        <f>IF('BB-2024-Friday'!$AJ932&lt;&gt;"",IF('BB-2024-Friday'!$AJ932="t",'BB-2024-Friday'!AN932,0),"")</f>
        <v/>
      </c>
      <c r="L929" s="119" t="str">
        <f>IF('BB-2024-Friday'!$AJ932&lt;&gt;"",IF('BB-2024-Friday'!$AJ932="t",'BB-2024-Friday'!AO932,0),"")</f>
        <v/>
      </c>
      <c r="M929" s="119" t="str">
        <f>IF('BB-2024-Friday'!$AJ932&lt;&gt;"",IF('BB-2024-Friday'!$AJ932="t",'BB-2024-Friday'!AP932,0),"")</f>
        <v/>
      </c>
      <c r="N929" s="120" t="str">
        <f>IF('BB-2024-Friday'!$AJ932&lt;&gt;"",IF('BB-2024-Friday'!$AJ932="m",'BB-2024-Friday'!U932,0),"")</f>
        <v/>
      </c>
      <c r="O929" s="120" t="str">
        <f>IF('BB-2024-Friday'!$AJ932&lt;&gt;"",IF('BB-2024-Friday'!$AJ932="m",'BB-2024-Friday'!V932,0),"")</f>
        <v/>
      </c>
    </row>
    <row r="930" spans="1:15" x14ac:dyDescent="0.25">
      <c r="A930" t="str">
        <f>IF('BB-2024-Friday'!AJ933&lt;&gt;"",'BB-2024-Friday'!AJ933,"")</f>
        <v>m</v>
      </c>
      <c r="B930" t="str">
        <f>IF('BB-2024-Friday'!AJ933&lt;&gt;"",'BB-2024-Friday'!AR933,"")</f>
        <v>Diagramatic sign:  Warning - Reduced visibility.  No overtaking.  Dot on pole and edge of tar.</v>
      </c>
      <c r="C930" t="str">
        <f>IF('BB-2024-Friday'!AJ933="m","v","a")</f>
        <v>v</v>
      </c>
      <c r="D930" s="92">
        <f>IF('BB-2024-Friday'!AJ933&lt;&gt;"",'BB-2024-Friday'!AI933,"")</f>
        <v>333.4</v>
      </c>
      <c r="E930" s="119">
        <f>IF('BB-2024-Friday'!$AJ933&lt;&gt;"",IF('BB-2024-Friday'!$AJ933="t",0,'BB-2024-Friday'!AM933),"")</f>
        <v>46</v>
      </c>
      <c r="F930" s="119">
        <f>IF('BB-2024-Friday'!$AJ933&lt;&gt;"",IF('BB-2024-Friday'!$AJ933="t",0,'BB-2024-Friday'!AN933),"")</f>
        <v>55</v>
      </c>
      <c r="G930" s="119">
        <f>IF('BB-2024-Friday'!$AJ933&lt;&gt;"",IF('BB-2024-Friday'!$AJ933="t",0,'BB-2024-Friday'!AO933),"")</f>
        <v>64</v>
      </c>
      <c r="H930" s="119">
        <f>IF('BB-2024-Friday'!$AJ933&lt;&gt;"",IF('BB-2024-Friday'!$AJ933="t",0,'BB-2024-Friday'!AP933),"")</f>
        <v>72</v>
      </c>
      <c r="I930" s="119">
        <f>IF('BB-2024-Friday'!$AJ933&lt;&gt;"",IF('BB-2024-Friday'!$AJ933="t",0,'BB-2024-Friday'!AQ933),"")</f>
        <v>100</v>
      </c>
      <c r="J930" s="119">
        <f>IF('BB-2024-Friday'!$AJ933&lt;&gt;"",IF('BB-2024-Friday'!$AJ933="t",'BB-2024-Friday'!AM933,0),"")</f>
        <v>0</v>
      </c>
      <c r="K930" s="119">
        <f>IF('BB-2024-Friday'!$AJ933&lt;&gt;"",IF('BB-2024-Friday'!$AJ933="t",'BB-2024-Friday'!AN933,0),"")</f>
        <v>0</v>
      </c>
      <c r="L930" s="119">
        <f>IF('BB-2024-Friday'!$AJ933&lt;&gt;"",IF('BB-2024-Friday'!$AJ933="t",'BB-2024-Friday'!AO933,0),"")</f>
        <v>0</v>
      </c>
      <c r="M930" s="119">
        <f>IF('BB-2024-Friday'!$AJ933&lt;&gt;"",IF('BB-2024-Friday'!$AJ933="t",'BB-2024-Friday'!AP933,0),"")</f>
        <v>0</v>
      </c>
      <c r="N930" s="120">
        <f>IF('BB-2024-Friday'!$AJ933&lt;&gt;"",IF('BB-2024-Friday'!$AJ933="m",'BB-2024-Friday'!U933,0),"")</f>
        <v>27.83287</v>
      </c>
      <c r="O930" s="120">
        <f>IF('BB-2024-Friday'!$AJ933&lt;&gt;"",IF('BB-2024-Friday'!$AJ933="m",'BB-2024-Friday'!V933,0),"")</f>
        <v>29.960529999999999</v>
      </c>
    </row>
    <row r="931" spans="1:15" x14ac:dyDescent="0.25">
      <c r="A931" t="str">
        <f>IF('BB-2024-Friday'!AJ934&lt;&gt;"",'BB-2024-Friday'!AJ934,"")</f>
        <v/>
      </c>
      <c r="B931" t="str">
        <f>IF('BB-2024-Friday'!AJ934&lt;&gt;"",'BB-2024-Friday'!AR934,"")</f>
        <v/>
      </c>
      <c r="C931" t="str">
        <f>IF('BB-2024-Friday'!AJ934="m","v","a")</f>
        <v>a</v>
      </c>
      <c r="D931" s="92" t="str">
        <f>IF('BB-2024-Friday'!AJ934&lt;&gt;"",'BB-2024-Friday'!AI934,"")</f>
        <v/>
      </c>
      <c r="E931" s="119" t="str">
        <f>IF('BB-2024-Friday'!$AJ934&lt;&gt;"",IF('BB-2024-Friday'!$AJ934="t",0,'BB-2024-Friday'!AM934),"")</f>
        <v/>
      </c>
      <c r="F931" s="119" t="str">
        <f>IF('BB-2024-Friday'!$AJ934&lt;&gt;"",IF('BB-2024-Friday'!$AJ934="t",0,'BB-2024-Friday'!AN934),"")</f>
        <v/>
      </c>
      <c r="G931" s="119" t="str">
        <f>IF('BB-2024-Friday'!$AJ934&lt;&gt;"",IF('BB-2024-Friday'!$AJ934="t",0,'BB-2024-Friday'!AO934),"")</f>
        <v/>
      </c>
      <c r="H931" s="119" t="str">
        <f>IF('BB-2024-Friday'!$AJ934&lt;&gt;"",IF('BB-2024-Friday'!$AJ934="t",0,'BB-2024-Friday'!AP934),"")</f>
        <v/>
      </c>
      <c r="I931" s="119" t="str">
        <f>IF('BB-2024-Friday'!$AJ934&lt;&gt;"",IF('BB-2024-Friday'!$AJ934="t",0,'BB-2024-Friday'!AQ934),"")</f>
        <v/>
      </c>
      <c r="J931" s="119" t="str">
        <f>IF('BB-2024-Friday'!$AJ934&lt;&gt;"",IF('BB-2024-Friday'!$AJ934="t",'BB-2024-Friday'!AM934,0),"")</f>
        <v/>
      </c>
      <c r="K931" s="119" t="str">
        <f>IF('BB-2024-Friday'!$AJ934&lt;&gt;"",IF('BB-2024-Friday'!$AJ934="t",'BB-2024-Friday'!AN934,0),"")</f>
        <v/>
      </c>
      <c r="L931" s="119" t="str">
        <f>IF('BB-2024-Friday'!$AJ934&lt;&gt;"",IF('BB-2024-Friday'!$AJ934="t",'BB-2024-Friday'!AO934,0),"")</f>
        <v/>
      </c>
      <c r="M931" s="119" t="str">
        <f>IF('BB-2024-Friday'!$AJ934&lt;&gt;"",IF('BB-2024-Friday'!$AJ934="t",'BB-2024-Friday'!AP934,0),"")</f>
        <v/>
      </c>
      <c r="N931" s="120" t="str">
        <f>IF('BB-2024-Friday'!$AJ934&lt;&gt;"",IF('BB-2024-Friday'!$AJ934="m",'BB-2024-Friday'!U934,0),"")</f>
        <v/>
      </c>
      <c r="O931" s="120" t="str">
        <f>IF('BB-2024-Friday'!$AJ934&lt;&gt;"",IF('BB-2024-Friday'!$AJ934="m",'BB-2024-Friday'!V934,0),"")</f>
        <v/>
      </c>
    </row>
    <row r="932" spans="1:15" x14ac:dyDescent="0.25">
      <c r="A932" t="str">
        <f>IF('BB-2024-Friday'!AJ935&lt;&gt;"",'BB-2024-Friday'!AJ935,"")</f>
        <v/>
      </c>
      <c r="B932" t="str">
        <f>IF('BB-2024-Friday'!AJ935&lt;&gt;"",'BB-2024-Friday'!AR935,"")</f>
        <v/>
      </c>
      <c r="C932" t="str">
        <f>IF('BB-2024-Friday'!AJ935="m","v","a")</f>
        <v>a</v>
      </c>
      <c r="D932" s="92" t="str">
        <f>IF('BB-2024-Friday'!AJ935&lt;&gt;"",'BB-2024-Friday'!AI935,"")</f>
        <v/>
      </c>
      <c r="E932" s="119" t="str">
        <f>IF('BB-2024-Friday'!$AJ935&lt;&gt;"",IF('BB-2024-Friday'!$AJ935="t",0,'BB-2024-Friday'!AM935),"")</f>
        <v/>
      </c>
      <c r="F932" s="119" t="str">
        <f>IF('BB-2024-Friday'!$AJ935&lt;&gt;"",IF('BB-2024-Friday'!$AJ935="t",0,'BB-2024-Friday'!AN935),"")</f>
        <v/>
      </c>
      <c r="G932" s="119" t="str">
        <f>IF('BB-2024-Friday'!$AJ935&lt;&gt;"",IF('BB-2024-Friday'!$AJ935="t",0,'BB-2024-Friday'!AO935),"")</f>
        <v/>
      </c>
      <c r="H932" s="119" t="str">
        <f>IF('BB-2024-Friday'!$AJ935&lt;&gt;"",IF('BB-2024-Friday'!$AJ935="t",0,'BB-2024-Friday'!AP935),"")</f>
        <v/>
      </c>
      <c r="I932" s="119" t="str">
        <f>IF('BB-2024-Friday'!$AJ935&lt;&gt;"",IF('BB-2024-Friday'!$AJ935="t",0,'BB-2024-Friday'!AQ935),"")</f>
        <v/>
      </c>
      <c r="J932" s="119" t="str">
        <f>IF('BB-2024-Friday'!$AJ935&lt;&gt;"",IF('BB-2024-Friday'!$AJ935="t",'BB-2024-Friday'!AM935,0),"")</f>
        <v/>
      </c>
      <c r="K932" s="119" t="str">
        <f>IF('BB-2024-Friday'!$AJ935&lt;&gt;"",IF('BB-2024-Friday'!$AJ935="t",'BB-2024-Friday'!AN935,0),"")</f>
        <v/>
      </c>
      <c r="L932" s="119" t="str">
        <f>IF('BB-2024-Friday'!$AJ935&lt;&gt;"",IF('BB-2024-Friday'!$AJ935="t",'BB-2024-Friday'!AO935,0),"")</f>
        <v/>
      </c>
      <c r="M932" s="119" t="str">
        <f>IF('BB-2024-Friday'!$AJ935&lt;&gt;"",IF('BB-2024-Friday'!$AJ935="t",'BB-2024-Friday'!AP935,0),"")</f>
        <v/>
      </c>
      <c r="N932" s="120" t="str">
        <f>IF('BB-2024-Friday'!$AJ935&lt;&gt;"",IF('BB-2024-Friday'!$AJ935="m",'BB-2024-Friday'!U935,0),"")</f>
        <v/>
      </c>
      <c r="O932" s="120" t="str">
        <f>IF('BB-2024-Friday'!$AJ935&lt;&gt;"",IF('BB-2024-Friday'!$AJ935="m",'BB-2024-Friday'!V935,0),"")</f>
        <v/>
      </c>
    </row>
    <row r="933" spans="1:15" x14ac:dyDescent="0.25">
      <c r="A933" t="str">
        <f>IF('BB-2024-Friday'!AJ936&lt;&gt;"",'BB-2024-Friday'!AJ936,"")</f>
        <v/>
      </c>
      <c r="B933" t="str">
        <f>IF('BB-2024-Friday'!AJ936&lt;&gt;"",'BB-2024-Friday'!AR936,"")</f>
        <v/>
      </c>
      <c r="C933" t="str">
        <f>IF('BB-2024-Friday'!AJ936="m","v","a")</f>
        <v>a</v>
      </c>
      <c r="D933" s="92" t="str">
        <f>IF('BB-2024-Friday'!AJ936&lt;&gt;"",'BB-2024-Friday'!AI936,"")</f>
        <v/>
      </c>
      <c r="E933" s="119" t="str">
        <f>IF('BB-2024-Friday'!$AJ936&lt;&gt;"",IF('BB-2024-Friday'!$AJ936="t",0,'BB-2024-Friday'!AM936),"")</f>
        <v/>
      </c>
      <c r="F933" s="119" t="str">
        <f>IF('BB-2024-Friday'!$AJ936&lt;&gt;"",IF('BB-2024-Friday'!$AJ936="t",0,'BB-2024-Friday'!AN936),"")</f>
        <v/>
      </c>
      <c r="G933" s="119" t="str">
        <f>IF('BB-2024-Friday'!$AJ936&lt;&gt;"",IF('BB-2024-Friday'!$AJ936="t",0,'BB-2024-Friday'!AO936),"")</f>
        <v/>
      </c>
      <c r="H933" s="119" t="str">
        <f>IF('BB-2024-Friday'!$AJ936&lt;&gt;"",IF('BB-2024-Friday'!$AJ936="t",0,'BB-2024-Friday'!AP936),"")</f>
        <v/>
      </c>
      <c r="I933" s="119" t="str">
        <f>IF('BB-2024-Friday'!$AJ936&lt;&gt;"",IF('BB-2024-Friday'!$AJ936="t",0,'BB-2024-Friday'!AQ936),"")</f>
        <v/>
      </c>
      <c r="J933" s="119" t="str">
        <f>IF('BB-2024-Friday'!$AJ936&lt;&gt;"",IF('BB-2024-Friday'!$AJ936="t",'BB-2024-Friday'!AM936,0),"")</f>
        <v/>
      </c>
      <c r="K933" s="119" t="str">
        <f>IF('BB-2024-Friday'!$AJ936&lt;&gt;"",IF('BB-2024-Friday'!$AJ936="t",'BB-2024-Friday'!AN936,0),"")</f>
        <v/>
      </c>
      <c r="L933" s="119" t="str">
        <f>IF('BB-2024-Friday'!$AJ936&lt;&gt;"",IF('BB-2024-Friday'!$AJ936="t",'BB-2024-Friday'!AO936,0),"")</f>
        <v/>
      </c>
      <c r="M933" s="119" t="str">
        <f>IF('BB-2024-Friday'!$AJ936&lt;&gt;"",IF('BB-2024-Friday'!$AJ936="t",'BB-2024-Friday'!AP936,0),"")</f>
        <v/>
      </c>
      <c r="N933" s="120" t="str">
        <f>IF('BB-2024-Friday'!$AJ936&lt;&gt;"",IF('BB-2024-Friday'!$AJ936="m",'BB-2024-Friday'!U936,0),"")</f>
        <v/>
      </c>
      <c r="O933" s="120" t="str">
        <f>IF('BB-2024-Friday'!$AJ936&lt;&gt;"",IF('BB-2024-Friday'!$AJ936="m",'BB-2024-Friday'!V936,0),"")</f>
        <v/>
      </c>
    </row>
    <row r="934" spans="1:15" x14ac:dyDescent="0.25">
      <c r="A934" t="str">
        <f>IF('BB-2024-Friday'!AJ937&lt;&gt;"",'BB-2024-Friday'!AJ937,"")</f>
        <v/>
      </c>
      <c r="B934" t="str">
        <f>IF('BB-2024-Friday'!AJ937&lt;&gt;"",'BB-2024-Friday'!AR937,"")</f>
        <v/>
      </c>
      <c r="C934" t="str">
        <f>IF('BB-2024-Friday'!AJ937="m","v","a")</f>
        <v>a</v>
      </c>
      <c r="D934" s="92" t="str">
        <f>IF('BB-2024-Friday'!AJ937&lt;&gt;"",'BB-2024-Friday'!AI937,"")</f>
        <v/>
      </c>
      <c r="E934" s="119" t="str">
        <f>IF('BB-2024-Friday'!$AJ937&lt;&gt;"",IF('BB-2024-Friday'!$AJ937="t",0,'BB-2024-Friday'!AM937),"")</f>
        <v/>
      </c>
      <c r="F934" s="119" t="str">
        <f>IF('BB-2024-Friday'!$AJ937&lt;&gt;"",IF('BB-2024-Friday'!$AJ937="t",0,'BB-2024-Friday'!AN937),"")</f>
        <v/>
      </c>
      <c r="G934" s="119" t="str">
        <f>IF('BB-2024-Friday'!$AJ937&lt;&gt;"",IF('BB-2024-Friday'!$AJ937="t",0,'BB-2024-Friday'!AO937),"")</f>
        <v/>
      </c>
      <c r="H934" s="119" t="str">
        <f>IF('BB-2024-Friday'!$AJ937&lt;&gt;"",IF('BB-2024-Friday'!$AJ937="t",0,'BB-2024-Friday'!AP937),"")</f>
        <v/>
      </c>
      <c r="I934" s="119" t="str">
        <f>IF('BB-2024-Friday'!$AJ937&lt;&gt;"",IF('BB-2024-Friday'!$AJ937="t",0,'BB-2024-Friday'!AQ937),"")</f>
        <v/>
      </c>
      <c r="J934" s="119" t="str">
        <f>IF('BB-2024-Friday'!$AJ937&lt;&gt;"",IF('BB-2024-Friday'!$AJ937="t",'BB-2024-Friday'!AM937,0),"")</f>
        <v/>
      </c>
      <c r="K934" s="119" t="str">
        <f>IF('BB-2024-Friday'!$AJ937&lt;&gt;"",IF('BB-2024-Friday'!$AJ937="t",'BB-2024-Friday'!AN937,0),"")</f>
        <v/>
      </c>
      <c r="L934" s="119" t="str">
        <f>IF('BB-2024-Friday'!$AJ937&lt;&gt;"",IF('BB-2024-Friday'!$AJ937="t",'BB-2024-Friday'!AO937,0),"")</f>
        <v/>
      </c>
      <c r="M934" s="119" t="str">
        <f>IF('BB-2024-Friday'!$AJ937&lt;&gt;"",IF('BB-2024-Friday'!$AJ937="t",'BB-2024-Friday'!AP937,0),"")</f>
        <v/>
      </c>
      <c r="N934" s="120" t="str">
        <f>IF('BB-2024-Friday'!$AJ937&lt;&gt;"",IF('BB-2024-Friday'!$AJ937="m",'BB-2024-Friday'!U937,0),"")</f>
        <v/>
      </c>
      <c r="O934" s="120" t="str">
        <f>IF('BB-2024-Friday'!$AJ937&lt;&gt;"",IF('BB-2024-Friday'!$AJ937="m",'BB-2024-Friday'!V937,0),"")</f>
        <v/>
      </c>
    </row>
    <row r="935" spans="1:15" x14ac:dyDescent="0.25">
      <c r="A935" t="str">
        <f>IF('BB-2024-Friday'!AJ938&lt;&gt;"",'BB-2024-Friday'!AJ938,"")</f>
        <v>u</v>
      </c>
      <c r="B935" t="str">
        <f>IF('BB-2024-Friday'!AJ938&lt;&gt;"",'BB-2024-Friday'!AR938,"")</f>
        <v xml:space="preserve"> Warning - Side road junction{ right}.  Beware of bumpy road.</v>
      </c>
      <c r="C935" t="str">
        <f>IF('BB-2024-Friday'!AJ938="m","v","a")</f>
        <v>a</v>
      </c>
      <c r="D935" s="92">
        <f>IF('BB-2024-Friday'!AJ938&lt;&gt;"",'BB-2024-Friday'!AI938,"")</f>
        <v>335</v>
      </c>
      <c r="E935" s="119">
        <f>IF('BB-2024-Friday'!$AJ938&lt;&gt;"",IF('BB-2024-Friday'!$AJ938="t",0,'BB-2024-Friday'!AM938),"")</f>
        <v>40</v>
      </c>
      <c r="F935" s="119">
        <f>IF('BB-2024-Friday'!$AJ938&lt;&gt;"",IF('BB-2024-Friday'!$AJ938="t",0,'BB-2024-Friday'!AN938),"")</f>
        <v>48</v>
      </c>
      <c r="G935" s="119">
        <f>IF('BB-2024-Friday'!$AJ938&lt;&gt;"",IF('BB-2024-Friday'!$AJ938="t",0,'BB-2024-Friday'!AO938),"")</f>
        <v>57</v>
      </c>
      <c r="H935" s="119">
        <f>IF('BB-2024-Friday'!$AJ938&lt;&gt;"",IF('BB-2024-Friday'!$AJ938="t",0,'BB-2024-Friday'!AP938),"")</f>
        <v>66</v>
      </c>
      <c r="I935" s="119">
        <f>IF('BB-2024-Friday'!$AJ938&lt;&gt;"",IF('BB-2024-Friday'!$AJ938="t",0,'BB-2024-Friday'!AQ938),"")</f>
        <v>100</v>
      </c>
      <c r="J935" s="119">
        <f>IF('BB-2024-Friday'!$AJ938&lt;&gt;"",IF('BB-2024-Friday'!$AJ938="t",'BB-2024-Friday'!AM938,0),"")</f>
        <v>0</v>
      </c>
      <c r="K935" s="119">
        <f>IF('BB-2024-Friday'!$AJ938&lt;&gt;"",IF('BB-2024-Friday'!$AJ938="t",'BB-2024-Friday'!AN938,0),"")</f>
        <v>0</v>
      </c>
      <c r="L935" s="119">
        <f>IF('BB-2024-Friday'!$AJ938&lt;&gt;"",IF('BB-2024-Friday'!$AJ938="t",'BB-2024-Friday'!AO938,0),"")</f>
        <v>0</v>
      </c>
      <c r="M935" s="119">
        <f>IF('BB-2024-Friday'!$AJ938&lt;&gt;"",IF('BB-2024-Friday'!$AJ938="t",'BB-2024-Friday'!AP938,0),"")</f>
        <v>0</v>
      </c>
      <c r="N935" s="120">
        <f>IF('BB-2024-Friday'!$AJ938&lt;&gt;"",IF('BB-2024-Friday'!$AJ938="m",'BB-2024-Friday'!U938,0),"")</f>
        <v>0</v>
      </c>
      <c r="O935" s="120">
        <f>IF('BB-2024-Friday'!$AJ938&lt;&gt;"",IF('BB-2024-Friday'!$AJ938="m",'BB-2024-Friday'!V938,0),"")</f>
        <v>0</v>
      </c>
    </row>
    <row r="936" spans="1:15" x14ac:dyDescent="0.25">
      <c r="A936" t="str">
        <f>IF('BB-2024-Friday'!AJ939&lt;&gt;"",'BB-2024-Friday'!AJ939,"")</f>
        <v/>
      </c>
      <c r="B936" t="str">
        <f>IF('BB-2024-Friday'!AJ939&lt;&gt;"",'BB-2024-Friday'!AR939,"")</f>
        <v/>
      </c>
      <c r="C936" t="str">
        <f>IF('BB-2024-Friday'!AJ939="m","v","a")</f>
        <v>a</v>
      </c>
      <c r="D936" s="92" t="str">
        <f>IF('BB-2024-Friday'!AJ939&lt;&gt;"",'BB-2024-Friday'!AI939,"")</f>
        <v/>
      </c>
      <c r="E936" s="119" t="str">
        <f>IF('BB-2024-Friday'!$AJ939&lt;&gt;"",IF('BB-2024-Friday'!$AJ939="t",0,'BB-2024-Friday'!AM939),"")</f>
        <v/>
      </c>
      <c r="F936" s="119" t="str">
        <f>IF('BB-2024-Friday'!$AJ939&lt;&gt;"",IF('BB-2024-Friday'!$AJ939="t",0,'BB-2024-Friday'!AN939),"")</f>
        <v/>
      </c>
      <c r="G936" s="119" t="str">
        <f>IF('BB-2024-Friday'!$AJ939&lt;&gt;"",IF('BB-2024-Friday'!$AJ939="t",0,'BB-2024-Friday'!AO939),"")</f>
        <v/>
      </c>
      <c r="H936" s="119" t="str">
        <f>IF('BB-2024-Friday'!$AJ939&lt;&gt;"",IF('BB-2024-Friday'!$AJ939="t",0,'BB-2024-Friday'!AP939),"")</f>
        <v/>
      </c>
      <c r="I936" s="119" t="str">
        <f>IF('BB-2024-Friday'!$AJ939&lt;&gt;"",IF('BB-2024-Friday'!$AJ939="t",0,'BB-2024-Friday'!AQ939),"")</f>
        <v/>
      </c>
      <c r="J936" s="119" t="str">
        <f>IF('BB-2024-Friday'!$AJ939&lt;&gt;"",IF('BB-2024-Friday'!$AJ939="t",'BB-2024-Friday'!AM939,0),"")</f>
        <v/>
      </c>
      <c r="K936" s="119" t="str">
        <f>IF('BB-2024-Friday'!$AJ939&lt;&gt;"",IF('BB-2024-Friday'!$AJ939="t",'BB-2024-Friday'!AN939,0),"")</f>
        <v/>
      </c>
      <c r="L936" s="119" t="str">
        <f>IF('BB-2024-Friday'!$AJ939&lt;&gt;"",IF('BB-2024-Friday'!$AJ939="t",'BB-2024-Friday'!AO939,0),"")</f>
        <v/>
      </c>
      <c r="M936" s="119" t="str">
        <f>IF('BB-2024-Friday'!$AJ939&lt;&gt;"",IF('BB-2024-Friday'!$AJ939="t",'BB-2024-Friday'!AP939,0),"")</f>
        <v/>
      </c>
      <c r="N936" s="120" t="str">
        <f>IF('BB-2024-Friday'!$AJ939&lt;&gt;"",IF('BB-2024-Friday'!$AJ939="m",'BB-2024-Friday'!U939,0),"")</f>
        <v/>
      </c>
      <c r="O936" s="120" t="str">
        <f>IF('BB-2024-Friday'!$AJ939&lt;&gt;"",IF('BB-2024-Friday'!$AJ939="m",'BB-2024-Friday'!V939,0),"")</f>
        <v/>
      </c>
    </row>
    <row r="937" spans="1:15" x14ac:dyDescent="0.25">
      <c r="A937" t="str">
        <f>IF('BB-2024-Friday'!AJ940&lt;&gt;"",'BB-2024-Friday'!AJ940,"")</f>
        <v/>
      </c>
      <c r="B937" t="str">
        <f>IF('BB-2024-Friday'!AJ940&lt;&gt;"",'BB-2024-Friday'!AR940,"")</f>
        <v/>
      </c>
      <c r="C937" t="str">
        <f>IF('BB-2024-Friday'!AJ940="m","v","a")</f>
        <v>a</v>
      </c>
      <c r="D937" s="92" t="str">
        <f>IF('BB-2024-Friday'!AJ940&lt;&gt;"",'BB-2024-Friday'!AI940,"")</f>
        <v/>
      </c>
      <c r="E937" s="119" t="str">
        <f>IF('BB-2024-Friday'!$AJ940&lt;&gt;"",IF('BB-2024-Friday'!$AJ940="t",0,'BB-2024-Friday'!AM940),"")</f>
        <v/>
      </c>
      <c r="F937" s="119" t="str">
        <f>IF('BB-2024-Friday'!$AJ940&lt;&gt;"",IF('BB-2024-Friday'!$AJ940="t",0,'BB-2024-Friday'!AN940),"")</f>
        <v/>
      </c>
      <c r="G937" s="119" t="str">
        <f>IF('BB-2024-Friday'!$AJ940&lt;&gt;"",IF('BB-2024-Friday'!$AJ940="t",0,'BB-2024-Friday'!AO940),"")</f>
        <v/>
      </c>
      <c r="H937" s="119" t="str">
        <f>IF('BB-2024-Friday'!$AJ940&lt;&gt;"",IF('BB-2024-Friday'!$AJ940="t",0,'BB-2024-Friday'!AP940),"")</f>
        <v/>
      </c>
      <c r="I937" s="119" t="str">
        <f>IF('BB-2024-Friday'!$AJ940&lt;&gt;"",IF('BB-2024-Friday'!$AJ940="t",0,'BB-2024-Friday'!AQ940),"")</f>
        <v/>
      </c>
      <c r="J937" s="119" t="str">
        <f>IF('BB-2024-Friday'!$AJ940&lt;&gt;"",IF('BB-2024-Friday'!$AJ940="t",'BB-2024-Friday'!AM940,0),"")</f>
        <v/>
      </c>
      <c r="K937" s="119" t="str">
        <f>IF('BB-2024-Friday'!$AJ940&lt;&gt;"",IF('BB-2024-Friday'!$AJ940="t",'BB-2024-Friday'!AN940,0),"")</f>
        <v/>
      </c>
      <c r="L937" s="119" t="str">
        <f>IF('BB-2024-Friday'!$AJ940&lt;&gt;"",IF('BB-2024-Friday'!$AJ940="t",'BB-2024-Friday'!AO940,0),"")</f>
        <v/>
      </c>
      <c r="M937" s="119" t="str">
        <f>IF('BB-2024-Friday'!$AJ940&lt;&gt;"",IF('BB-2024-Friday'!$AJ940="t",'BB-2024-Friday'!AP940,0),"")</f>
        <v/>
      </c>
      <c r="N937" s="120" t="str">
        <f>IF('BB-2024-Friday'!$AJ940&lt;&gt;"",IF('BB-2024-Friday'!$AJ940="m",'BB-2024-Friday'!U940,0),"")</f>
        <v/>
      </c>
      <c r="O937" s="120" t="str">
        <f>IF('BB-2024-Friday'!$AJ940&lt;&gt;"",IF('BB-2024-Friday'!$AJ940="m",'BB-2024-Friday'!V940,0),"")</f>
        <v/>
      </c>
    </row>
    <row r="938" spans="1:15" x14ac:dyDescent="0.25">
      <c r="A938" t="str">
        <f>IF('BB-2024-Friday'!AJ941&lt;&gt;"",'BB-2024-Friday'!AJ941,"")</f>
        <v/>
      </c>
      <c r="B938" t="str">
        <f>IF('BB-2024-Friday'!AJ941&lt;&gt;"",'BB-2024-Friday'!AR941,"")</f>
        <v/>
      </c>
      <c r="C938" t="str">
        <f>IF('BB-2024-Friday'!AJ941="m","v","a")</f>
        <v>a</v>
      </c>
      <c r="D938" s="92" t="str">
        <f>IF('BB-2024-Friday'!AJ941&lt;&gt;"",'BB-2024-Friday'!AI941,"")</f>
        <v/>
      </c>
      <c r="E938" s="119" t="str">
        <f>IF('BB-2024-Friday'!$AJ941&lt;&gt;"",IF('BB-2024-Friday'!$AJ941="t",0,'BB-2024-Friday'!AM941),"")</f>
        <v/>
      </c>
      <c r="F938" s="119" t="str">
        <f>IF('BB-2024-Friday'!$AJ941&lt;&gt;"",IF('BB-2024-Friday'!$AJ941="t",0,'BB-2024-Friday'!AN941),"")</f>
        <v/>
      </c>
      <c r="G938" s="119" t="str">
        <f>IF('BB-2024-Friday'!$AJ941&lt;&gt;"",IF('BB-2024-Friday'!$AJ941="t",0,'BB-2024-Friday'!AO941),"")</f>
        <v/>
      </c>
      <c r="H938" s="119" t="str">
        <f>IF('BB-2024-Friday'!$AJ941&lt;&gt;"",IF('BB-2024-Friday'!$AJ941="t",0,'BB-2024-Friday'!AP941),"")</f>
        <v/>
      </c>
      <c r="I938" s="119" t="str">
        <f>IF('BB-2024-Friday'!$AJ941&lt;&gt;"",IF('BB-2024-Friday'!$AJ941="t",0,'BB-2024-Friday'!AQ941),"")</f>
        <v/>
      </c>
      <c r="J938" s="119" t="str">
        <f>IF('BB-2024-Friday'!$AJ941&lt;&gt;"",IF('BB-2024-Friday'!$AJ941="t",'BB-2024-Friday'!AM941,0),"")</f>
        <v/>
      </c>
      <c r="K938" s="119" t="str">
        <f>IF('BB-2024-Friday'!$AJ941&lt;&gt;"",IF('BB-2024-Friday'!$AJ941="t",'BB-2024-Friday'!AN941,0),"")</f>
        <v/>
      </c>
      <c r="L938" s="119" t="str">
        <f>IF('BB-2024-Friday'!$AJ941&lt;&gt;"",IF('BB-2024-Friday'!$AJ941="t",'BB-2024-Friday'!AO941,0),"")</f>
        <v/>
      </c>
      <c r="M938" s="119" t="str">
        <f>IF('BB-2024-Friday'!$AJ941&lt;&gt;"",IF('BB-2024-Friday'!$AJ941="t",'BB-2024-Friday'!AP941,0),"")</f>
        <v/>
      </c>
      <c r="N938" s="120" t="str">
        <f>IF('BB-2024-Friday'!$AJ941&lt;&gt;"",IF('BB-2024-Friday'!$AJ941="m",'BB-2024-Friday'!U941,0),"")</f>
        <v/>
      </c>
      <c r="O938" s="120" t="str">
        <f>IF('BB-2024-Friday'!$AJ941&lt;&gt;"",IF('BB-2024-Friday'!$AJ941="m",'BB-2024-Friday'!V941,0),"")</f>
        <v/>
      </c>
    </row>
    <row r="939" spans="1:15" x14ac:dyDescent="0.25">
      <c r="A939" t="str">
        <f>IF('BB-2024-Friday'!AJ942&lt;&gt;"",'BB-2024-Friday'!AJ942,"")</f>
        <v/>
      </c>
      <c r="B939" t="str">
        <f>IF('BB-2024-Friday'!AJ942&lt;&gt;"",'BB-2024-Friday'!AR942,"")</f>
        <v/>
      </c>
      <c r="C939" t="str">
        <f>IF('BB-2024-Friday'!AJ942="m","v","a")</f>
        <v>a</v>
      </c>
      <c r="D939" s="92" t="str">
        <f>IF('BB-2024-Friday'!AJ942&lt;&gt;"",'BB-2024-Friday'!AI942,"")</f>
        <v/>
      </c>
      <c r="E939" s="119" t="str">
        <f>IF('BB-2024-Friday'!$AJ942&lt;&gt;"",IF('BB-2024-Friday'!$AJ942="t",0,'BB-2024-Friday'!AM942),"")</f>
        <v/>
      </c>
      <c r="F939" s="119" t="str">
        <f>IF('BB-2024-Friday'!$AJ942&lt;&gt;"",IF('BB-2024-Friday'!$AJ942="t",0,'BB-2024-Friday'!AN942),"")</f>
        <v/>
      </c>
      <c r="G939" s="119" t="str">
        <f>IF('BB-2024-Friday'!$AJ942&lt;&gt;"",IF('BB-2024-Friday'!$AJ942="t",0,'BB-2024-Friday'!AO942),"")</f>
        <v/>
      </c>
      <c r="H939" s="119" t="str">
        <f>IF('BB-2024-Friday'!$AJ942&lt;&gt;"",IF('BB-2024-Friday'!$AJ942="t",0,'BB-2024-Friday'!AP942),"")</f>
        <v/>
      </c>
      <c r="I939" s="119" t="str">
        <f>IF('BB-2024-Friday'!$AJ942&lt;&gt;"",IF('BB-2024-Friday'!$AJ942="t",0,'BB-2024-Friday'!AQ942),"")</f>
        <v/>
      </c>
      <c r="J939" s="119" t="str">
        <f>IF('BB-2024-Friday'!$AJ942&lt;&gt;"",IF('BB-2024-Friday'!$AJ942="t",'BB-2024-Friday'!AM942,0),"")</f>
        <v/>
      </c>
      <c r="K939" s="119" t="str">
        <f>IF('BB-2024-Friday'!$AJ942&lt;&gt;"",IF('BB-2024-Friday'!$AJ942="t",'BB-2024-Friday'!AN942,0),"")</f>
        <v/>
      </c>
      <c r="L939" s="119" t="str">
        <f>IF('BB-2024-Friday'!$AJ942&lt;&gt;"",IF('BB-2024-Friday'!$AJ942="t",'BB-2024-Friday'!AO942,0),"")</f>
        <v/>
      </c>
      <c r="M939" s="119" t="str">
        <f>IF('BB-2024-Friday'!$AJ942&lt;&gt;"",IF('BB-2024-Friday'!$AJ942="t",'BB-2024-Friday'!AP942,0),"")</f>
        <v/>
      </c>
      <c r="N939" s="120" t="str">
        <f>IF('BB-2024-Friday'!$AJ942&lt;&gt;"",IF('BB-2024-Friday'!$AJ942="m",'BB-2024-Friday'!U942,0),"")</f>
        <v/>
      </c>
      <c r="O939" s="120" t="str">
        <f>IF('BB-2024-Friday'!$AJ942&lt;&gt;"",IF('BB-2024-Friday'!$AJ942="m",'BB-2024-Friday'!V942,0),"")</f>
        <v/>
      </c>
    </row>
    <row r="940" spans="1:15" x14ac:dyDescent="0.25">
      <c r="A940" t="str">
        <f>IF('BB-2024-Friday'!AJ943&lt;&gt;"",'BB-2024-Friday'!AJ943,"")</f>
        <v/>
      </c>
      <c r="B940" t="str">
        <f>IF('BB-2024-Friday'!AJ943&lt;&gt;"",'BB-2024-Friday'!AR943,"")</f>
        <v/>
      </c>
      <c r="C940" t="str">
        <f>IF('BB-2024-Friday'!AJ943="m","v","a")</f>
        <v>a</v>
      </c>
      <c r="D940" s="92" t="str">
        <f>IF('BB-2024-Friday'!AJ943&lt;&gt;"",'BB-2024-Friday'!AI943,"")</f>
        <v/>
      </c>
      <c r="E940" s="119" t="str">
        <f>IF('BB-2024-Friday'!$AJ943&lt;&gt;"",IF('BB-2024-Friday'!$AJ943="t",0,'BB-2024-Friday'!AM943),"")</f>
        <v/>
      </c>
      <c r="F940" s="119" t="str">
        <f>IF('BB-2024-Friday'!$AJ943&lt;&gt;"",IF('BB-2024-Friday'!$AJ943="t",0,'BB-2024-Friday'!AN943),"")</f>
        <v/>
      </c>
      <c r="G940" s="119" t="str">
        <f>IF('BB-2024-Friday'!$AJ943&lt;&gt;"",IF('BB-2024-Friday'!$AJ943="t",0,'BB-2024-Friday'!AO943),"")</f>
        <v/>
      </c>
      <c r="H940" s="119" t="str">
        <f>IF('BB-2024-Friday'!$AJ943&lt;&gt;"",IF('BB-2024-Friday'!$AJ943="t",0,'BB-2024-Friday'!AP943),"")</f>
        <v/>
      </c>
      <c r="I940" s="119" t="str">
        <f>IF('BB-2024-Friday'!$AJ943&lt;&gt;"",IF('BB-2024-Friday'!$AJ943="t",0,'BB-2024-Friday'!AQ943),"")</f>
        <v/>
      </c>
      <c r="J940" s="119" t="str">
        <f>IF('BB-2024-Friday'!$AJ943&lt;&gt;"",IF('BB-2024-Friday'!$AJ943="t",'BB-2024-Friday'!AM943,0),"")</f>
        <v/>
      </c>
      <c r="K940" s="119" t="str">
        <f>IF('BB-2024-Friday'!$AJ943&lt;&gt;"",IF('BB-2024-Friday'!$AJ943="t",'BB-2024-Friday'!AN943,0),"")</f>
        <v/>
      </c>
      <c r="L940" s="119" t="str">
        <f>IF('BB-2024-Friday'!$AJ943&lt;&gt;"",IF('BB-2024-Friday'!$AJ943="t",'BB-2024-Friday'!AO943,0),"")</f>
        <v/>
      </c>
      <c r="M940" s="119" t="str">
        <f>IF('BB-2024-Friday'!$AJ943&lt;&gt;"",IF('BB-2024-Friday'!$AJ943="t",'BB-2024-Friday'!AP943,0),"")</f>
        <v/>
      </c>
      <c r="N940" s="120" t="str">
        <f>IF('BB-2024-Friday'!$AJ943&lt;&gt;"",IF('BB-2024-Friday'!$AJ943="m",'BB-2024-Friday'!U943,0),"")</f>
        <v/>
      </c>
      <c r="O940" s="120" t="str">
        <f>IF('BB-2024-Friday'!$AJ943&lt;&gt;"",IF('BB-2024-Friday'!$AJ943="m",'BB-2024-Friday'!V943,0),"")</f>
        <v/>
      </c>
    </row>
    <row r="941" spans="1:15" x14ac:dyDescent="0.25">
      <c r="A941" t="str">
        <f>IF('BB-2024-Friday'!AJ944&lt;&gt;"",'BB-2024-Friday'!AJ944,"")</f>
        <v/>
      </c>
      <c r="B941" t="str">
        <f>IF('BB-2024-Friday'!AJ944&lt;&gt;"",'BB-2024-Friday'!AR944,"")</f>
        <v/>
      </c>
      <c r="C941" t="str">
        <f>IF('BB-2024-Friday'!AJ944="m","v","a")</f>
        <v>a</v>
      </c>
      <c r="D941" s="92" t="str">
        <f>IF('BB-2024-Friday'!AJ944&lt;&gt;"",'BB-2024-Friday'!AI944,"")</f>
        <v/>
      </c>
      <c r="E941" s="119" t="str">
        <f>IF('BB-2024-Friday'!$AJ944&lt;&gt;"",IF('BB-2024-Friday'!$AJ944="t",0,'BB-2024-Friday'!AM944),"")</f>
        <v/>
      </c>
      <c r="F941" s="119" t="str">
        <f>IF('BB-2024-Friday'!$AJ944&lt;&gt;"",IF('BB-2024-Friday'!$AJ944="t",0,'BB-2024-Friday'!AN944),"")</f>
        <v/>
      </c>
      <c r="G941" s="119" t="str">
        <f>IF('BB-2024-Friday'!$AJ944&lt;&gt;"",IF('BB-2024-Friday'!$AJ944="t",0,'BB-2024-Friday'!AO944),"")</f>
        <v/>
      </c>
      <c r="H941" s="119" t="str">
        <f>IF('BB-2024-Friday'!$AJ944&lt;&gt;"",IF('BB-2024-Friday'!$AJ944="t",0,'BB-2024-Friday'!AP944),"")</f>
        <v/>
      </c>
      <c r="I941" s="119" t="str">
        <f>IF('BB-2024-Friday'!$AJ944&lt;&gt;"",IF('BB-2024-Friday'!$AJ944="t",0,'BB-2024-Friday'!AQ944),"")</f>
        <v/>
      </c>
      <c r="J941" s="119" t="str">
        <f>IF('BB-2024-Friday'!$AJ944&lt;&gt;"",IF('BB-2024-Friday'!$AJ944="t",'BB-2024-Friday'!AM944,0),"")</f>
        <v/>
      </c>
      <c r="K941" s="119" t="str">
        <f>IF('BB-2024-Friday'!$AJ944&lt;&gt;"",IF('BB-2024-Friday'!$AJ944="t",'BB-2024-Friday'!AN944,0),"")</f>
        <v/>
      </c>
      <c r="L941" s="119" t="str">
        <f>IF('BB-2024-Friday'!$AJ944&lt;&gt;"",IF('BB-2024-Friday'!$AJ944="t",'BB-2024-Friday'!AO944,0),"")</f>
        <v/>
      </c>
      <c r="M941" s="119" t="str">
        <f>IF('BB-2024-Friday'!$AJ944&lt;&gt;"",IF('BB-2024-Friday'!$AJ944="t",'BB-2024-Friday'!AP944,0),"")</f>
        <v/>
      </c>
      <c r="N941" s="120" t="str">
        <f>IF('BB-2024-Friday'!$AJ944&lt;&gt;"",IF('BB-2024-Friday'!$AJ944="m",'BB-2024-Friday'!U944,0),"")</f>
        <v/>
      </c>
      <c r="O941" s="120" t="str">
        <f>IF('BB-2024-Friday'!$AJ944&lt;&gt;"",IF('BB-2024-Friday'!$AJ944="m",'BB-2024-Friday'!V944,0),"")</f>
        <v/>
      </c>
    </row>
    <row r="942" spans="1:15" x14ac:dyDescent="0.25">
      <c r="A942" t="str">
        <f>IF('BB-2024-Friday'!AJ945&lt;&gt;"",'BB-2024-Friday'!AJ945,"")</f>
        <v/>
      </c>
      <c r="B942" t="str">
        <f>IF('BB-2024-Friday'!AJ945&lt;&gt;"",'BB-2024-Friday'!AR945,"")</f>
        <v/>
      </c>
      <c r="C942" t="str">
        <f>IF('BB-2024-Friday'!AJ945="m","v","a")</f>
        <v>a</v>
      </c>
      <c r="D942" s="92" t="str">
        <f>IF('BB-2024-Friday'!AJ945&lt;&gt;"",'BB-2024-Friday'!AI945,"")</f>
        <v/>
      </c>
      <c r="E942" s="119" t="str">
        <f>IF('BB-2024-Friday'!$AJ945&lt;&gt;"",IF('BB-2024-Friday'!$AJ945="t",0,'BB-2024-Friday'!AM945),"")</f>
        <v/>
      </c>
      <c r="F942" s="119" t="str">
        <f>IF('BB-2024-Friday'!$AJ945&lt;&gt;"",IF('BB-2024-Friday'!$AJ945="t",0,'BB-2024-Friday'!AN945),"")</f>
        <v/>
      </c>
      <c r="G942" s="119" t="str">
        <f>IF('BB-2024-Friday'!$AJ945&lt;&gt;"",IF('BB-2024-Friday'!$AJ945="t",0,'BB-2024-Friday'!AO945),"")</f>
        <v/>
      </c>
      <c r="H942" s="119" t="str">
        <f>IF('BB-2024-Friday'!$AJ945&lt;&gt;"",IF('BB-2024-Friday'!$AJ945="t",0,'BB-2024-Friday'!AP945),"")</f>
        <v/>
      </c>
      <c r="I942" s="119" t="str">
        <f>IF('BB-2024-Friday'!$AJ945&lt;&gt;"",IF('BB-2024-Friday'!$AJ945="t",0,'BB-2024-Friday'!AQ945),"")</f>
        <v/>
      </c>
      <c r="J942" s="119" t="str">
        <f>IF('BB-2024-Friday'!$AJ945&lt;&gt;"",IF('BB-2024-Friday'!$AJ945="t",'BB-2024-Friday'!AM945,0),"")</f>
        <v/>
      </c>
      <c r="K942" s="119" t="str">
        <f>IF('BB-2024-Friday'!$AJ945&lt;&gt;"",IF('BB-2024-Friday'!$AJ945="t",'BB-2024-Friday'!AN945,0),"")</f>
        <v/>
      </c>
      <c r="L942" s="119" t="str">
        <f>IF('BB-2024-Friday'!$AJ945&lt;&gt;"",IF('BB-2024-Friday'!$AJ945="t",'BB-2024-Friday'!AO945,0),"")</f>
        <v/>
      </c>
      <c r="M942" s="119" t="str">
        <f>IF('BB-2024-Friday'!$AJ945&lt;&gt;"",IF('BB-2024-Friday'!$AJ945="t",'BB-2024-Friday'!AP945,0),"")</f>
        <v/>
      </c>
      <c r="N942" s="120" t="str">
        <f>IF('BB-2024-Friday'!$AJ945&lt;&gt;"",IF('BB-2024-Friday'!$AJ945="m",'BB-2024-Friday'!U945,0),"")</f>
        <v/>
      </c>
      <c r="O942" s="120" t="str">
        <f>IF('BB-2024-Friday'!$AJ945&lt;&gt;"",IF('BB-2024-Friday'!$AJ945="m",'BB-2024-Friday'!V945,0),"")</f>
        <v/>
      </c>
    </row>
    <row r="943" spans="1:15" x14ac:dyDescent="0.25">
      <c r="A943" t="str">
        <f>IF('BB-2024-Friday'!AJ946&lt;&gt;"",'BB-2024-Friday'!AJ946,"")</f>
        <v>m</v>
      </c>
      <c r="B943" t="str">
        <f>IF('BB-2024-Friday'!AJ946&lt;&gt;"",'BB-2024-Friday'!AR946,"")</f>
        <v>Control @ 50,4 km plate - opposite die Padstal. Dot on pole and yellow line.</v>
      </c>
      <c r="C943" t="str">
        <f>IF('BB-2024-Friday'!AJ946="m","v","a")</f>
        <v>v</v>
      </c>
      <c r="D943" s="92">
        <f>IF('BB-2024-Friday'!AJ946&lt;&gt;"",'BB-2024-Friday'!AI946,"")</f>
        <v>337.25</v>
      </c>
      <c r="E943" s="119">
        <f>IF('BB-2024-Friday'!$AJ946&lt;&gt;"",IF('BB-2024-Friday'!$AJ946="t",0,'BB-2024-Friday'!AM946),"")</f>
        <v>40</v>
      </c>
      <c r="F943" s="119">
        <f>IF('BB-2024-Friday'!$AJ946&lt;&gt;"",IF('BB-2024-Friday'!$AJ946="t",0,'BB-2024-Friday'!AN946),"")</f>
        <v>48</v>
      </c>
      <c r="G943" s="119">
        <f>IF('BB-2024-Friday'!$AJ946&lt;&gt;"",IF('BB-2024-Friday'!$AJ946="t",0,'BB-2024-Friday'!AO946),"")</f>
        <v>57</v>
      </c>
      <c r="H943" s="119">
        <f>IF('BB-2024-Friday'!$AJ946&lt;&gt;"",IF('BB-2024-Friday'!$AJ946="t",0,'BB-2024-Friday'!AP946),"")</f>
        <v>66</v>
      </c>
      <c r="I943" s="119" t="str">
        <f>IF('BB-2024-Friday'!$AJ946&lt;&gt;"",IF('BB-2024-Friday'!$AJ946="t",0,'BB-2024-Friday'!AQ946),"")</f>
        <v>80</v>
      </c>
      <c r="J943" s="119">
        <f>IF('BB-2024-Friday'!$AJ946&lt;&gt;"",IF('BB-2024-Friday'!$AJ946="t",'BB-2024-Friday'!AM946,0),"")</f>
        <v>0</v>
      </c>
      <c r="K943" s="119">
        <f>IF('BB-2024-Friday'!$AJ946&lt;&gt;"",IF('BB-2024-Friday'!$AJ946="t",'BB-2024-Friday'!AN946,0),"")</f>
        <v>0</v>
      </c>
      <c r="L943" s="119">
        <f>IF('BB-2024-Friday'!$AJ946&lt;&gt;"",IF('BB-2024-Friday'!$AJ946="t",'BB-2024-Friday'!AO946,0),"")</f>
        <v>0</v>
      </c>
      <c r="M943" s="119">
        <f>IF('BB-2024-Friday'!$AJ946&lt;&gt;"",IF('BB-2024-Friday'!$AJ946="t",'BB-2024-Friday'!AP946,0),"")</f>
        <v>0</v>
      </c>
      <c r="N943" s="120">
        <f>IF('BB-2024-Friday'!$AJ946&lt;&gt;"",IF('BB-2024-Friday'!$AJ946="m",'BB-2024-Friday'!U946,0),"")</f>
        <v>27.7989</v>
      </c>
      <c r="O943" s="120">
        <f>IF('BB-2024-Friday'!$AJ946&lt;&gt;"",IF('BB-2024-Friday'!$AJ946="m",'BB-2024-Friday'!V946,0),"")</f>
        <v>29.95627</v>
      </c>
    </row>
    <row r="944" spans="1:15" x14ac:dyDescent="0.25">
      <c r="A944" t="str">
        <f>IF('BB-2024-Friday'!AJ947&lt;&gt;"",'BB-2024-Friday'!AJ947,"")</f>
        <v/>
      </c>
      <c r="B944" t="str">
        <f>IF('BB-2024-Friday'!AJ947&lt;&gt;"",'BB-2024-Friday'!AR947,"")</f>
        <v/>
      </c>
      <c r="C944" t="str">
        <f>IF('BB-2024-Friday'!AJ947="m","v","a")</f>
        <v>a</v>
      </c>
      <c r="D944" s="92" t="str">
        <f>IF('BB-2024-Friday'!AJ947&lt;&gt;"",'BB-2024-Friday'!AI947,"")</f>
        <v/>
      </c>
      <c r="E944" s="119" t="str">
        <f>IF('BB-2024-Friday'!$AJ947&lt;&gt;"",IF('BB-2024-Friday'!$AJ947="t",0,'BB-2024-Friday'!AM947),"")</f>
        <v/>
      </c>
      <c r="F944" s="119" t="str">
        <f>IF('BB-2024-Friday'!$AJ947&lt;&gt;"",IF('BB-2024-Friday'!$AJ947="t",0,'BB-2024-Friday'!AN947),"")</f>
        <v/>
      </c>
      <c r="G944" s="119" t="str">
        <f>IF('BB-2024-Friday'!$AJ947&lt;&gt;"",IF('BB-2024-Friday'!$AJ947="t",0,'BB-2024-Friday'!AO947),"")</f>
        <v/>
      </c>
      <c r="H944" s="119" t="str">
        <f>IF('BB-2024-Friday'!$AJ947&lt;&gt;"",IF('BB-2024-Friday'!$AJ947="t",0,'BB-2024-Friday'!AP947),"")</f>
        <v/>
      </c>
      <c r="I944" s="119" t="str">
        <f>IF('BB-2024-Friday'!$AJ947&lt;&gt;"",IF('BB-2024-Friday'!$AJ947="t",0,'BB-2024-Friday'!AQ947),"")</f>
        <v/>
      </c>
      <c r="J944" s="119" t="str">
        <f>IF('BB-2024-Friday'!$AJ947&lt;&gt;"",IF('BB-2024-Friday'!$AJ947="t",'BB-2024-Friday'!AM947,0),"")</f>
        <v/>
      </c>
      <c r="K944" s="119" t="str">
        <f>IF('BB-2024-Friday'!$AJ947&lt;&gt;"",IF('BB-2024-Friday'!$AJ947="t",'BB-2024-Friday'!AN947,0),"")</f>
        <v/>
      </c>
      <c r="L944" s="119" t="str">
        <f>IF('BB-2024-Friday'!$AJ947&lt;&gt;"",IF('BB-2024-Friday'!$AJ947="t",'BB-2024-Friday'!AO947,0),"")</f>
        <v/>
      </c>
      <c r="M944" s="119" t="str">
        <f>IF('BB-2024-Friday'!$AJ947&lt;&gt;"",IF('BB-2024-Friday'!$AJ947="t",'BB-2024-Friday'!AP947,0),"")</f>
        <v/>
      </c>
      <c r="N944" s="120" t="str">
        <f>IF('BB-2024-Friday'!$AJ947&lt;&gt;"",IF('BB-2024-Friday'!$AJ947="m",'BB-2024-Friday'!U947,0),"")</f>
        <v/>
      </c>
      <c r="O944" s="120" t="str">
        <f>IF('BB-2024-Friday'!$AJ947&lt;&gt;"",IF('BB-2024-Friday'!$AJ947="m",'BB-2024-Friday'!V947,0),"")</f>
        <v/>
      </c>
    </row>
    <row r="945" spans="1:15" x14ac:dyDescent="0.25">
      <c r="A945" t="str">
        <f>IF('BB-2024-Friday'!AJ948&lt;&gt;"",'BB-2024-Friday'!AJ948,"")</f>
        <v/>
      </c>
      <c r="B945" t="str">
        <f>IF('BB-2024-Friday'!AJ948&lt;&gt;"",'BB-2024-Friday'!AR948,"")</f>
        <v/>
      </c>
      <c r="C945" t="str">
        <f>IF('BB-2024-Friday'!AJ948="m","v","a")</f>
        <v>a</v>
      </c>
      <c r="D945" s="92" t="str">
        <f>IF('BB-2024-Friday'!AJ948&lt;&gt;"",'BB-2024-Friday'!AI948,"")</f>
        <v/>
      </c>
      <c r="E945" s="119" t="str">
        <f>IF('BB-2024-Friday'!$AJ948&lt;&gt;"",IF('BB-2024-Friday'!$AJ948="t",0,'BB-2024-Friday'!AM948),"")</f>
        <v/>
      </c>
      <c r="F945" s="119" t="str">
        <f>IF('BB-2024-Friday'!$AJ948&lt;&gt;"",IF('BB-2024-Friday'!$AJ948="t",0,'BB-2024-Friday'!AN948),"")</f>
        <v/>
      </c>
      <c r="G945" s="119" t="str">
        <f>IF('BB-2024-Friday'!$AJ948&lt;&gt;"",IF('BB-2024-Friday'!$AJ948="t",0,'BB-2024-Friday'!AO948),"")</f>
        <v/>
      </c>
      <c r="H945" s="119" t="str">
        <f>IF('BB-2024-Friday'!$AJ948&lt;&gt;"",IF('BB-2024-Friday'!$AJ948="t",0,'BB-2024-Friday'!AP948),"")</f>
        <v/>
      </c>
      <c r="I945" s="119" t="str">
        <f>IF('BB-2024-Friday'!$AJ948&lt;&gt;"",IF('BB-2024-Friday'!$AJ948="t",0,'BB-2024-Friday'!AQ948),"")</f>
        <v/>
      </c>
      <c r="J945" s="119" t="str">
        <f>IF('BB-2024-Friday'!$AJ948&lt;&gt;"",IF('BB-2024-Friday'!$AJ948="t",'BB-2024-Friday'!AM948,0),"")</f>
        <v/>
      </c>
      <c r="K945" s="119" t="str">
        <f>IF('BB-2024-Friday'!$AJ948&lt;&gt;"",IF('BB-2024-Friday'!$AJ948="t",'BB-2024-Friday'!AN948,0),"")</f>
        <v/>
      </c>
      <c r="L945" s="119" t="str">
        <f>IF('BB-2024-Friday'!$AJ948&lt;&gt;"",IF('BB-2024-Friday'!$AJ948="t",'BB-2024-Friday'!AO948,0),"")</f>
        <v/>
      </c>
      <c r="M945" s="119" t="str">
        <f>IF('BB-2024-Friday'!$AJ948&lt;&gt;"",IF('BB-2024-Friday'!$AJ948="t",'BB-2024-Friday'!AP948,0),"")</f>
        <v/>
      </c>
      <c r="N945" s="120" t="str">
        <f>IF('BB-2024-Friday'!$AJ948&lt;&gt;"",IF('BB-2024-Friday'!$AJ948="m",'BB-2024-Friday'!U948,0),"")</f>
        <v/>
      </c>
      <c r="O945" s="120" t="str">
        <f>IF('BB-2024-Friday'!$AJ948&lt;&gt;"",IF('BB-2024-Friday'!$AJ948="m",'BB-2024-Friday'!V948,0),"")</f>
        <v/>
      </c>
    </row>
    <row r="946" spans="1:15" x14ac:dyDescent="0.25">
      <c r="A946" t="str">
        <f>IF('BB-2024-Friday'!AJ949&lt;&gt;"",'BB-2024-Friday'!AJ949,"")</f>
        <v/>
      </c>
      <c r="B946" t="str">
        <f>IF('BB-2024-Friday'!AJ949&lt;&gt;"",'BB-2024-Friday'!AR949,"")</f>
        <v/>
      </c>
      <c r="C946" t="str">
        <f>IF('BB-2024-Friday'!AJ949="m","v","a")</f>
        <v>a</v>
      </c>
      <c r="D946" s="92" t="str">
        <f>IF('BB-2024-Friday'!AJ949&lt;&gt;"",'BB-2024-Friday'!AI949,"")</f>
        <v/>
      </c>
      <c r="E946" s="119" t="str">
        <f>IF('BB-2024-Friday'!$AJ949&lt;&gt;"",IF('BB-2024-Friday'!$AJ949="t",0,'BB-2024-Friday'!AM949),"")</f>
        <v/>
      </c>
      <c r="F946" s="119" t="str">
        <f>IF('BB-2024-Friday'!$AJ949&lt;&gt;"",IF('BB-2024-Friday'!$AJ949="t",0,'BB-2024-Friday'!AN949),"")</f>
        <v/>
      </c>
      <c r="G946" s="119" t="str">
        <f>IF('BB-2024-Friday'!$AJ949&lt;&gt;"",IF('BB-2024-Friday'!$AJ949="t",0,'BB-2024-Friday'!AO949),"")</f>
        <v/>
      </c>
      <c r="H946" s="119" t="str">
        <f>IF('BB-2024-Friday'!$AJ949&lt;&gt;"",IF('BB-2024-Friday'!$AJ949="t",0,'BB-2024-Friday'!AP949),"")</f>
        <v/>
      </c>
      <c r="I946" s="119" t="str">
        <f>IF('BB-2024-Friday'!$AJ949&lt;&gt;"",IF('BB-2024-Friday'!$AJ949="t",0,'BB-2024-Friday'!AQ949),"")</f>
        <v/>
      </c>
      <c r="J946" s="119" t="str">
        <f>IF('BB-2024-Friday'!$AJ949&lt;&gt;"",IF('BB-2024-Friday'!$AJ949="t",'BB-2024-Friday'!AM949,0),"")</f>
        <v/>
      </c>
      <c r="K946" s="119" t="str">
        <f>IF('BB-2024-Friday'!$AJ949&lt;&gt;"",IF('BB-2024-Friday'!$AJ949="t",'BB-2024-Friday'!AN949,0),"")</f>
        <v/>
      </c>
      <c r="L946" s="119" t="str">
        <f>IF('BB-2024-Friday'!$AJ949&lt;&gt;"",IF('BB-2024-Friday'!$AJ949="t",'BB-2024-Friday'!AO949,0),"")</f>
        <v/>
      </c>
      <c r="M946" s="119" t="str">
        <f>IF('BB-2024-Friday'!$AJ949&lt;&gt;"",IF('BB-2024-Friday'!$AJ949="t",'BB-2024-Friday'!AP949,0),"")</f>
        <v/>
      </c>
      <c r="N946" s="120" t="str">
        <f>IF('BB-2024-Friday'!$AJ949&lt;&gt;"",IF('BB-2024-Friday'!$AJ949="m",'BB-2024-Friday'!U949,0),"")</f>
        <v/>
      </c>
      <c r="O946" s="120" t="str">
        <f>IF('BB-2024-Friday'!$AJ949&lt;&gt;"",IF('BB-2024-Friday'!$AJ949="m",'BB-2024-Friday'!V949,0),"")</f>
        <v/>
      </c>
    </row>
    <row r="947" spans="1:15" x14ac:dyDescent="0.25">
      <c r="A947" t="str">
        <f>IF('BB-2024-Friday'!AJ950&lt;&gt;"",'BB-2024-Friday'!AJ950,"")</f>
        <v>l</v>
      </c>
      <c r="B947" t="str">
        <f>IF('BB-2024-Friday'!AJ950&lt;&gt;"",'BB-2024-Friday'!AR950,"")</f>
        <v>Newcastle. START OPEN SECTION.</v>
      </c>
      <c r="C947" t="str">
        <f>IF('BB-2024-Friday'!AJ950="m","v","a")</f>
        <v>a</v>
      </c>
      <c r="D947" s="92">
        <f>IF('BB-2024-Friday'!AJ950&lt;&gt;"",'BB-2024-Friday'!AI950,"")</f>
        <v>338.32</v>
      </c>
      <c r="E947" s="119">
        <f>IF('BB-2024-Friday'!$AJ950&lt;&gt;"",IF('BB-2024-Friday'!$AJ950="t",0,'BB-2024-Friday'!AM950),"")</f>
        <v>35</v>
      </c>
      <c r="F947" s="119">
        <f>IF('BB-2024-Friday'!$AJ950&lt;&gt;"",IF('BB-2024-Friday'!$AJ950="t",0,'BB-2024-Friday'!AN950),"")</f>
        <v>40</v>
      </c>
      <c r="G947" s="119">
        <f>IF('BB-2024-Friday'!$AJ950&lt;&gt;"",IF('BB-2024-Friday'!$AJ950="t",0,'BB-2024-Friday'!AO950),"")</f>
        <v>45</v>
      </c>
      <c r="H947" s="119">
        <f>IF('BB-2024-Friday'!$AJ950&lt;&gt;"",IF('BB-2024-Friday'!$AJ950="t",0,'BB-2024-Friday'!AP950),"")</f>
        <v>50</v>
      </c>
      <c r="I947" s="119" t="str">
        <f>IF('BB-2024-Friday'!$AJ950&lt;&gt;"",IF('BB-2024-Friday'!$AJ950="t",0,'BB-2024-Friday'!AQ950),"")</f>
        <v>80</v>
      </c>
      <c r="J947" s="119">
        <f>IF('BB-2024-Friday'!$AJ950&lt;&gt;"",IF('BB-2024-Friday'!$AJ950="t",'BB-2024-Friday'!AM950,0),"")</f>
        <v>0</v>
      </c>
      <c r="K947" s="119">
        <f>IF('BB-2024-Friday'!$AJ950&lt;&gt;"",IF('BB-2024-Friday'!$AJ950="t",'BB-2024-Friday'!AN950,0),"")</f>
        <v>0</v>
      </c>
      <c r="L947" s="119">
        <f>IF('BB-2024-Friday'!$AJ950&lt;&gt;"",IF('BB-2024-Friday'!$AJ950="t",'BB-2024-Friday'!AO950,0),"")</f>
        <v>0</v>
      </c>
      <c r="M947" s="119">
        <f>IF('BB-2024-Friday'!$AJ950&lt;&gt;"",IF('BB-2024-Friday'!$AJ950="t",'BB-2024-Friday'!AP950,0),"")</f>
        <v>0</v>
      </c>
      <c r="N947" s="120">
        <f>IF('BB-2024-Friday'!$AJ950&lt;&gt;"",IF('BB-2024-Friday'!$AJ950="m",'BB-2024-Friday'!U950,0),"")</f>
        <v>0</v>
      </c>
      <c r="O947" s="120">
        <f>IF('BB-2024-Friday'!$AJ950&lt;&gt;"",IF('BB-2024-Friday'!$AJ950="m",'BB-2024-Friday'!V950,0),"")</f>
        <v>0</v>
      </c>
    </row>
    <row r="948" spans="1:15" x14ac:dyDescent="0.25">
      <c r="A948" t="str">
        <f>IF('BB-2024-Friday'!AJ951&lt;&gt;"",'BB-2024-Friday'!AJ951,"")</f>
        <v/>
      </c>
      <c r="B948" t="str">
        <f>IF('BB-2024-Friday'!AJ951&lt;&gt;"",'BB-2024-Friday'!AR951,"")</f>
        <v/>
      </c>
      <c r="C948" t="str">
        <f>IF('BB-2024-Friday'!AJ951="m","v","a")</f>
        <v>a</v>
      </c>
      <c r="D948" s="92" t="str">
        <f>IF('BB-2024-Friday'!AJ951&lt;&gt;"",'BB-2024-Friday'!AI951,"")</f>
        <v/>
      </c>
      <c r="E948" s="119" t="str">
        <f>IF('BB-2024-Friday'!$AJ951&lt;&gt;"",IF('BB-2024-Friday'!$AJ951="t",0,'BB-2024-Friday'!AM951),"")</f>
        <v/>
      </c>
      <c r="F948" s="119" t="str">
        <f>IF('BB-2024-Friday'!$AJ951&lt;&gt;"",IF('BB-2024-Friday'!$AJ951="t",0,'BB-2024-Friday'!AN951),"")</f>
        <v/>
      </c>
      <c r="G948" s="119" t="str">
        <f>IF('BB-2024-Friday'!$AJ951&lt;&gt;"",IF('BB-2024-Friday'!$AJ951="t",0,'BB-2024-Friday'!AO951),"")</f>
        <v/>
      </c>
      <c r="H948" s="119" t="str">
        <f>IF('BB-2024-Friday'!$AJ951&lt;&gt;"",IF('BB-2024-Friday'!$AJ951="t",0,'BB-2024-Friday'!AP951),"")</f>
        <v/>
      </c>
      <c r="I948" s="119" t="str">
        <f>IF('BB-2024-Friday'!$AJ951&lt;&gt;"",IF('BB-2024-Friday'!$AJ951="t",0,'BB-2024-Friday'!AQ951),"")</f>
        <v/>
      </c>
      <c r="J948" s="119" t="str">
        <f>IF('BB-2024-Friday'!$AJ951&lt;&gt;"",IF('BB-2024-Friday'!$AJ951="t",'BB-2024-Friday'!AM951,0),"")</f>
        <v/>
      </c>
      <c r="K948" s="119" t="str">
        <f>IF('BB-2024-Friday'!$AJ951&lt;&gt;"",IF('BB-2024-Friday'!$AJ951="t",'BB-2024-Friday'!AN951,0),"")</f>
        <v/>
      </c>
      <c r="L948" s="119" t="str">
        <f>IF('BB-2024-Friday'!$AJ951&lt;&gt;"",IF('BB-2024-Friday'!$AJ951="t",'BB-2024-Friday'!AO951,0),"")</f>
        <v/>
      </c>
      <c r="M948" s="119" t="str">
        <f>IF('BB-2024-Friday'!$AJ951&lt;&gt;"",IF('BB-2024-Friday'!$AJ951="t",'BB-2024-Friday'!AP951,0),"")</f>
        <v/>
      </c>
      <c r="N948" s="120" t="str">
        <f>IF('BB-2024-Friday'!$AJ951&lt;&gt;"",IF('BB-2024-Friday'!$AJ951="m",'BB-2024-Friday'!U951,0),"")</f>
        <v/>
      </c>
      <c r="O948" s="120" t="str">
        <f>IF('BB-2024-Friday'!$AJ951&lt;&gt;"",IF('BB-2024-Friday'!$AJ951="m",'BB-2024-Friday'!V951,0),"")</f>
        <v/>
      </c>
    </row>
    <row r="949" spans="1:15" x14ac:dyDescent="0.25">
      <c r="A949" t="str">
        <f>IF('BB-2024-Friday'!AJ952&lt;&gt;"",'BB-2024-Friday'!AJ952,"")</f>
        <v/>
      </c>
      <c r="B949" t="str">
        <f>IF('BB-2024-Friday'!AJ952&lt;&gt;"",'BB-2024-Friday'!AR952,"")</f>
        <v/>
      </c>
      <c r="C949" t="str">
        <f>IF('BB-2024-Friday'!AJ952="m","v","a")</f>
        <v>a</v>
      </c>
      <c r="D949" s="92" t="str">
        <f>IF('BB-2024-Friday'!AJ952&lt;&gt;"",'BB-2024-Friday'!AI952,"")</f>
        <v/>
      </c>
      <c r="E949" s="119" t="str">
        <f>IF('BB-2024-Friday'!$AJ952&lt;&gt;"",IF('BB-2024-Friday'!$AJ952="t",0,'BB-2024-Friday'!AM952),"")</f>
        <v/>
      </c>
      <c r="F949" s="119" t="str">
        <f>IF('BB-2024-Friday'!$AJ952&lt;&gt;"",IF('BB-2024-Friday'!$AJ952="t",0,'BB-2024-Friday'!AN952),"")</f>
        <v/>
      </c>
      <c r="G949" s="119" t="str">
        <f>IF('BB-2024-Friday'!$AJ952&lt;&gt;"",IF('BB-2024-Friday'!$AJ952="t",0,'BB-2024-Friday'!AO952),"")</f>
        <v/>
      </c>
      <c r="H949" s="119" t="str">
        <f>IF('BB-2024-Friday'!$AJ952&lt;&gt;"",IF('BB-2024-Friday'!$AJ952="t",0,'BB-2024-Friday'!AP952),"")</f>
        <v/>
      </c>
      <c r="I949" s="119" t="str">
        <f>IF('BB-2024-Friday'!$AJ952&lt;&gt;"",IF('BB-2024-Friday'!$AJ952="t",0,'BB-2024-Friday'!AQ952),"")</f>
        <v/>
      </c>
      <c r="J949" s="119" t="str">
        <f>IF('BB-2024-Friday'!$AJ952&lt;&gt;"",IF('BB-2024-Friday'!$AJ952="t",'BB-2024-Friday'!AM952,0),"")</f>
        <v/>
      </c>
      <c r="K949" s="119" t="str">
        <f>IF('BB-2024-Friday'!$AJ952&lt;&gt;"",IF('BB-2024-Friday'!$AJ952="t",'BB-2024-Friday'!AN952,0),"")</f>
        <v/>
      </c>
      <c r="L949" s="119" t="str">
        <f>IF('BB-2024-Friday'!$AJ952&lt;&gt;"",IF('BB-2024-Friday'!$AJ952="t",'BB-2024-Friday'!AO952,0),"")</f>
        <v/>
      </c>
      <c r="M949" s="119" t="str">
        <f>IF('BB-2024-Friday'!$AJ952&lt;&gt;"",IF('BB-2024-Friday'!$AJ952="t",'BB-2024-Friday'!AP952,0),"")</f>
        <v/>
      </c>
      <c r="N949" s="120" t="str">
        <f>IF('BB-2024-Friday'!$AJ952&lt;&gt;"",IF('BB-2024-Friday'!$AJ952="m",'BB-2024-Friday'!U952,0),"")</f>
        <v/>
      </c>
      <c r="O949" s="120" t="str">
        <f>IF('BB-2024-Friday'!$AJ952&lt;&gt;"",IF('BB-2024-Friday'!$AJ952="m",'BB-2024-Friday'!V952,0),"")</f>
        <v/>
      </c>
    </row>
    <row r="950" spans="1:15" x14ac:dyDescent="0.25">
      <c r="A950" t="str">
        <f>IF('BB-2024-Friday'!AJ953&lt;&gt;"",'BB-2024-Friday'!AJ953,"")</f>
        <v/>
      </c>
      <c r="B950" t="str">
        <f>IF('BB-2024-Friday'!AJ953&lt;&gt;"",'BB-2024-Friday'!AR953,"")</f>
        <v/>
      </c>
      <c r="C950" t="str">
        <f>IF('BB-2024-Friday'!AJ953="m","v","a")</f>
        <v>a</v>
      </c>
      <c r="D950" s="92" t="str">
        <f>IF('BB-2024-Friday'!AJ953&lt;&gt;"",'BB-2024-Friday'!AI953,"")</f>
        <v/>
      </c>
      <c r="E950" s="119" t="str">
        <f>IF('BB-2024-Friday'!$AJ953&lt;&gt;"",IF('BB-2024-Friday'!$AJ953="t",0,'BB-2024-Friday'!AM953),"")</f>
        <v/>
      </c>
      <c r="F950" s="119" t="str">
        <f>IF('BB-2024-Friday'!$AJ953&lt;&gt;"",IF('BB-2024-Friday'!$AJ953="t",0,'BB-2024-Friday'!AN953),"")</f>
        <v/>
      </c>
      <c r="G950" s="119" t="str">
        <f>IF('BB-2024-Friday'!$AJ953&lt;&gt;"",IF('BB-2024-Friday'!$AJ953="t",0,'BB-2024-Friday'!AO953),"")</f>
        <v/>
      </c>
      <c r="H950" s="119" t="str">
        <f>IF('BB-2024-Friday'!$AJ953&lt;&gt;"",IF('BB-2024-Friday'!$AJ953="t",0,'BB-2024-Friday'!AP953),"")</f>
        <v/>
      </c>
      <c r="I950" s="119" t="str">
        <f>IF('BB-2024-Friday'!$AJ953&lt;&gt;"",IF('BB-2024-Friday'!$AJ953="t",0,'BB-2024-Friday'!AQ953),"")</f>
        <v/>
      </c>
      <c r="J950" s="119" t="str">
        <f>IF('BB-2024-Friday'!$AJ953&lt;&gt;"",IF('BB-2024-Friday'!$AJ953="t",'BB-2024-Friday'!AM953,0),"")</f>
        <v/>
      </c>
      <c r="K950" s="119" t="str">
        <f>IF('BB-2024-Friday'!$AJ953&lt;&gt;"",IF('BB-2024-Friday'!$AJ953="t",'BB-2024-Friday'!AN953,0),"")</f>
        <v/>
      </c>
      <c r="L950" s="119" t="str">
        <f>IF('BB-2024-Friday'!$AJ953&lt;&gt;"",IF('BB-2024-Friday'!$AJ953="t",'BB-2024-Friday'!AO953,0),"")</f>
        <v/>
      </c>
      <c r="M950" s="119" t="str">
        <f>IF('BB-2024-Friday'!$AJ953&lt;&gt;"",IF('BB-2024-Friday'!$AJ953="t",'BB-2024-Friday'!AP953,0),"")</f>
        <v/>
      </c>
      <c r="N950" s="120" t="str">
        <f>IF('BB-2024-Friday'!$AJ953&lt;&gt;"",IF('BB-2024-Friday'!$AJ953="m",'BB-2024-Friday'!U953,0),"")</f>
        <v/>
      </c>
      <c r="O950" s="120" t="str">
        <f>IF('BB-2024-Friday'!$AJ953&lt;&gt;"",IF('BB-2024-Friday'!$AJ953="m",'BB-2024-Friday'!V953,0),"")</f>
        <v/>
      </c>
    </row>
    <row r="951" spans="1:15" x14ac:dyDescent="0.25">
      <c r="A951" t="str">
        <f>IF('BB-2024-Friday'!AJ954&lt;&gt;"",'BB-2024-Friday'!AJ954,"")</f>
        <v>o</v>
      </c>
      <c r="B951" t="str">
        <f>IF('BB-2024-Friday'!AJ954&lt;&gt;"",'BB-2024-Friday'!AR954,"")</f>
        <v>Allen street.{ Right} [Centre]Newcastle, (R34) Vrede.</v>
      </c>
      <c r="C951" t="str">
        <f>IF('BB-2024-Friday'!AJ954="m","v","a")</f>
        <v>a</v>
      </c>
      <c r="D951" s="92">
        <f>IF('BB-2024-Friday'!AJ954&lt;&gt;"",'BB-2024-Friday'!AI954,"")</f>
        <v>338.78</v>
      </c>
      <c r="E951" s="119">
        <f>IF('BB-2024-Friday'!$AJ954&lt;&gt;"",IF('BB-2024-Friday'!$AJ954="t",0,'BB-2024-Friday'!AM954),"")</f>
        <v>30</v>
      </c>
      <c r="F951" s="119">
        <f>IF('BB-2024-Friday'!$AJ954&lt;&gt;"",IF('BB-2024-Friday'!$AJ954="t",0,'BB-2024-Friday'!AN954),"")</f>
        <v>30</v>
      </c>
      <c r="G951" s="119">
        <f>IF('BB-2024-Friday'!$AJ954&lt;&gt;"",IF('BB-2024-Friday'!$AJ954="t",0,'BB-2024-Friday'!AO954),"")</f>
        <v>30</v>
      </c>
      <c r="H951" s="119">
        <f>IF('BB-2024-Friday'!$AJ954&lt;&gt;"",IF('BB-2024-Friday'!$AJ954="t",0,'BB-2024-Friday'!AP954),"")</f>
        <v>30</v>
      </c>
      <c r="I951" s="119" t="str">
        <f>IF('BB-2024-Friday'!$AJ954&lt;&gt;"",IF('BB-2024-Friday'!$AJ954="t",0,'BB-2024-Friday'!AQ954),"")</f>
        <v>80</v>
      </c>
      <c r="J951" s="119">
        <f>IF('BB-2024-Friday'!$AJ954&lt;&gt;"",IF('BB-2024-Friday'!$AJ954="t",'BB-2024-Friday'!AM954,0),"")</f>
        <v>0</v>
      </c>
      <c r="K951" s="119">
        <f>IF('BB-2024-Friday'!$AJ954&lt;&gt;"",IF('BB-2024-Friday'!$AJ954="t",'BB-2024-Friday'!AN954,0),"")</f>
        <v>0</v>
      </c>
      <c r="L951" s="119">
        <f>IF('BB-2024-Friday'!$AJ954&lt;&gt;"",IF('BB-2024-Friday'!$AJ954="t",'BB-2024-Friday'!AO954,0),"")</f>
        <v>0</v>
      </c>
      <c r="M951" s="119">
        <f>IF('BB-2024-Friday'!$AJ954&lt;&gt;"",IF('BB-2024-Friday'!$AJ954="t",'BB-2024-Friday'!AP954,0),"")</f>
        <v>0</v>
      </c>
      <c r="N951" s="120">
        <f>IF('BB-2024-Friday'!$AJ954&lt;&gt;"",IF('BB-2024-Friday'!$AJ954="m",'BB-2024-Friday'!U954,0),"")</f>
        <v>0</v>
      </c>
      <c r="O951" s="120">
        <f>IF('BB-2024-Friday'!$AJ954&lt;&gt;"",IF('BB-2024-Friday'!$AJ954="m",'BB-2024-Friday'!V954,0),"")</f>
        <v>0</v>
      </c>
    </row>
    <row r="952" spans="1:15" x14ac:dyDescent="0.25">
      <c r="A952" t="str">
        <f>IF('BB-2024-Friday'!AJ955&lt;&gt;"",'BB-2024-Friday'!AJ955,"")</f>
        <v>o</v>
      </c>
      <c r="B952" t="str">
        <f>IF('BB-2024-Friday'!AJ955&lt;&gt;"",'BB-2024-Friday'!AR955,"")</f>
        <v>Bear Left to Newcastle.</v>
      </c>
      <c r="C952" t="str">
        <f>IF('BB-2024-Friday'!AJ955="m","v","a")</f>
        <v>a</v>
      </c>
      <c r="D952" s="92">
        <f>IF('BB-2024-Friday'!AJ955&lt;&gt;"",'BB-2024-Friday'!AI955,"")</f>
        <v>338.94</v>
      </c>
      <c r="E952" s="119">
        <f>IF('BB-2024-Friday'!$AJ955&lt;&gt;"",IF('BB-2024-Friday'!$AJ955="t",0,'BB-2024-Friday'!AM955),"")</f>
        <v>30</v>
      </c>
      <c r="F952" s="119">
        <f>IF('BB-2024-Friday'!$AJ955&lt;&gt;"",IF('BB-2024-Friday'!$AJ955="t",0,'BB-2024-Friday'!AN955),"")</f>
        <v>30</v>
      </c>
      <c r="G952" s="119">
        <f>IF('BB-2024-Friday'!$AJ955&lt;&gt;"",IF('BB-2024-Friday'!$AJ955="t",0,'BB-2024-Friday'!AO955),"")</f>
        <v>30</v>
      </c>
      <c r="H952" s="119">
        <f>IF('BB-2024-Friday'!$AJ955&lt;&gt;"",IF('BB-2024-Friday'!$AJ955="t",0,'BB-2024-Friday'!AP955),"")</f>
        <v>30</v>
      </c>
      <c r="I952" s="119" t="str">
        <f>IF('BB-2024-Friday'!$AJ955&lt;&gt;"",IF('BB-2024-Friday'!$AJ955="t",0,'BB-2024-Friday'!AQ955),"")</f>
        <v>80</v>
      </c>
      <c r="J952" s="119">
        <f>IF('BB-2024-Friday'!$AJ955&lt;&gt;"",IF('BB-2024-Friday'!$AJ955="t",'BB-2024-Friday'!AM955,0),"")</f>
        <v>0</v>
      </c>
      <c r="K952" s="119">
        <f>IF('BB-2024-Friday'!$AJ955&lt;&gt;"",IF('BB-2024-Friday'!$AJ955="t",'BB-2024-Friday'!AN955,0),"")</f>
        <v>0</v>
      </c>
      <c r="L952" s="119">
        <f>IF('BB-2024-Friday'!$AJ955&lt;&gt;"",IF('BB-2024-Friday'!$AJ955="t",'BB-2024-Friday'!AO955,0),"")</f>
        <v>0</v>
      </c>
      <c r="M952" s="119">
        <f>IF('BB-2024-Friday'!$AJ955&lt;&gt;"",IF('BB-2024-Friday'!$AJ955="t",'BB-2024-Friday'!AP955,0),"")</f>
        <v>0</v>
      </c>
      <c r="N952" s="120">
        <f>IF('BB-2024-Friday'!$AJ955&lt;&gt;"",IF('BB-2024-Friday'!$AJ955="m",'BB-2024-Friday'!U955,0),"")</f>
        <v>0</v>
      </c>
      <c r="O952" s="120">
        <f>IF('BB-2024-Friday'!$AJ955&lt;&gt;"",IF('BB-2024-Friday'!$AJ955="m",'BB-2024-Friday'!V955,0),"")</f>
        <v>0</v>
      </c>
    </row>
    <row r="953" spans="1:15" x14ac:dyDescent="0.25">
      <c r="A953" t="str">
        <f>IF('BB-2024-Friday'!AJ956&lt;&gt;"",'BB-2024-Friday'!AJ956,"")</f>
        <v/>
      </c>
      <c r="B953" t="str">
        <f>IF('BB-2024-Friday'!AJ956&lt;&gt;"",'BB-2024-Friday'!AR956,"")</f>
        <v/>
      </c>
      <c r="C953" t="str">
        <f>IF('BB-2024-Friday'!AJ956="m","v","a")</f>
        <v>a</v>
      </c>
      <c r="D953" s="92" t="str">
        <f>IF('BB-2024-Friday'!AJ956&lt;&gt;"",'BB-2024-Friday'!AI956,"")</f>
        <v/>
      </c>
      <c r="E953" s="119" t="str">
        <f>IF('BB-2024-Friday'!$AJ956&lt;&gt;"",IF('BB-2024-Friday'!$AJ956="t",0,'BB-2024-Friday'!AM956),"")</f>
        <v/>
      </c>
      <c r="F953" s="119" t="str">
        <f>IF('BB-2024-Friday'!$AJ956&lt;&gt;"",IF('BB-2024-Friday'!$AJ956="t",0,'BB-2024-Friday'!AN956),"")</f>
        <v/>
      </c>
      <c r="G953" s="119" t="str">
        <f>IF('BB-2024-Friday'!$AJ956&lt;&gt;"",IF('BB-2024-Friday'!$AJ956="t",0,'BB-2024-Friday'!AO956),"")</f>
        <v/>
      </c>
      <c r="H953" s="119" t="str">
        <f>IF('BB-2024-Friday'!$AJ956&lt;&gt;"",IF('BB-2024-Friday'!$AJ956="t",0,'BB-2024-Friday'!AP956),"")</f>
        <v/>
      </c>
      <c r="I953" s="119" t="str">
        <f>IF('BB-2024-Friday'!$AJ956&lt;&gt;"",IF('BB-2024-Friday'!$AJ956="t",0,'BB-2024-Friday'!AQ956),"")</f>
        <v/>
      </c>
      <c r="J953" s="119" t="str">
        <f>IF('BB-2024-Friday'!$AJ956&lt;&gt;"",IF('BB-2024-Friday'!$AJ956="t",'BB-2024-Friday'!AM956,0),"")</f>
        <v/>
      </c>
      <c r="K953" s="119" t="str">
        <f>IF('BB-2024-Friday'!$AJ956&lt;&gt;"",IF('BB-2024-Friday'!$AJ956="t",'BB-2024-Friday'!AN956,0),"")</f>
        <v/>
      </c>
      <c r="L953" s="119" t="str">
        <f>IF('BB-2024-Friday'!$AJ956&lt;&gt;"",IF('BB-2024-Friday'!$AJ956="t",'BB-2024-Friday'!AO956,0),"")</f>
        <v/>
      </c>
      <c r="M953" s="119" t="str">
        <f>IF('BB-2024-Friday'!$AJ956&lt;&gt;"",IF('BB-2024-Friday'!$AJ956="t",'BB-2024-Friday'!AP956,0),"")</f>
        <v/>
      </c>
      <c r="N953" s="120" t="str">
        <f>IF('BB-2024-Friday'!$AJ956&lt;&gt;"",IF('BB-2024-Friday'!$AJ956="m",'BB-2024-Friday'!U956,0),"")</f>
        <v/>
      </c>
      <c r="O953" s="120" t="str">
        <f>IF('BB-2024-Friday'!$AJ956&lt;&gt;"",IF('BB-2024-Friday'!$AJ956="m",'BB-2024-Friday'!V956,0),"")</f>
        <v/>
      </c>
    </row>
    <row r="954" spans="1:15" x14ac:dyDescent="0.25">
      <c r="A954" t="str">
        <f>IF('BB-2024-Friday'!AJ957&lt;&gt;"",'BB-2024-Friday'!AJ957,"")</f>
        <v>o</v>
      </c>
      <c r="B954" t="str">
        <f>IF('BB-2024-Friday'!AJ957&lt;&gt;"",'BB-2024-Friday'!AR957,"")</f>
        <v>Yield Join Allen street</v>
      </c>
      <c r="C954" t="str">
        <f>IF('BB-2024-Friday'!AJ957="m","v","a")</f>
        <v>a</v>
      </c>
      <c r="D954" s="92">
        <f>IF('BB-2024-Friday'!AJ957&lt;&gt;"",'BB-2024-Friday'!AI957,"")</f>
        <v>339.04</v>
      </c>
      <c r="E954" s="119">
        <f>IF('BB-2024-Friday'!$AJ957&lt;&gt;"",IF('BB-2024-Friday'!$AJ957="t",0,'BB-2024-Friday'!AM957),"")</f>
        <v>30</v>
      </c>
      <c r="F954" s="119">
        <f>IF('BB-2024-Friday'!$AJ957&lt;&gt;"",IF('BB-2024-Friday'!$AJ957="t",0,'BB-2024-Friday'!AN957),"")</f>
        <v>30</v>
      </c>
      <c r="G954" s="119">
        <f>IF('BB-2024-Friday'!$AJ957&lt;&gt;"",IF('BB-2024-Friday'!$AJ957="t",0,'BB-2024-Friday'!AO957),"")</f>
        <v>30</v>
      </c>
      <c r="H954" s="119">
        <f>IF('BB-2024-Friday'!$AJ957&lt;&gt;"",IF('BB-2024-Friday'!$AJ957="t",0,'BB-2024-Friday'!AP957),"")</f>
        <v>30</v>
      </c>
      <c r="I954" s="119" t="str">
        <f>IF('BB-2024-Friday'!$AJ957&lt;&gt;"",IF('BB-2024-Friday'!$AJ957="t",0,'BB-2024-Friday'!AQ957),"")</f>
        <v>80</v>
      </c>
      <c r="J954" s="119">
        <f>IF('BB-2024-Friday'!$AJ957&lt;&gt;"",IF('BB-2024-Friday'!$AJ957="t",'BB-2024-Friday'!AM957,0),"")</f>
        <v>0</v>
      </c>
      <c r="K954" s="119">
        <f>IF('BB-2024-Friday'!$AJ957&lt;&gt;"",IF('BB-2024-Friday'!$AJ957="t",'BB-2024-Friday'!AN957,0),"")</f>
        <v>0</v>
      </c>
      <c r="L954" s="119">
        <f>IF('BB-2024-Friday'!$AJ957&lt;&gt;"",IF('BB-2024-Friday'!$AJ957="t",'BB-2024-Friday'!AO957,0),"")</f>
        <v>0</v>
      </c>
      <c r="M954" s="119">
        <f>IF('BB-2024-Friday'!$AJ957&lt;&gt;"",IF('BB-2024-Friday'!$AJ957="t",'BB-2024-Friday'!AP957,0),"")</f>
        <v>0</v>
      </c>
      <c r="N954" s="120">
        <f>IF('BB-2024-Friday'!$AJ957&lt;&gt;"",IF('BB-2024-Friday'!$AJ957="m",'BB-2024-Friday'!U957,0),"")</f>
        <v>0</v>
      </c>
      <c r="O954" s="120">
        <f>IF('BB-2024-Friday'!$AJ957&lt;&gt;"",IF('BB-2024-Friday'!$AJ957="m",'BB-2024-Friday'!V957,0),"")</f>
        <v>0</v>
      </c>
    </row>
    <row r="955" spans="1:15" x14ac:dyDescent="0.25">
      <c r="A955" t="str">
        <f>IF('BB-2024-Friday'!AJ958&lt;&gt;"",'BB-2024-Friday'!AJ958,"")</f>
        <v/>
      </c>
      <c r="B955" t="str">
        <f>IF('BB-2024-Friday'!AJ958&lt;&gt;"",'BB-2024-Friday'!AR958,"")</f>
        <v/>
      </c>
      <c r="C955" t="str">
        <f>IF('BB-2024-Friday'!AJ958="m","v","a")</f>
        <v>a</v>
      </c>
      <c r="D955" s="92" t="str">
        <f>IF('BB-2024-Friday'!AJ958&lt;&gt;"",'BB-2024-Friday'!AI958,"")</f>
        <v/>
      </c>
      <c r="E955" s="119" t="str">
        <f>IF('BB-2024-Friday'!$AJ958&lt;&gt;"",IF('BB-2024-Friday'!$AJ958="t",0,'BB-2024-Friday'!AM958),"")</f>
        <v/>
      </c>
      <c r="F955" s="119" t="str">
        <f>IF('BB-2024-Friday'!$AJ958&lt;&gt;"",IF('BB-2024-Friday'!$AJ958="t",0,'BB-2024-Friday'!AN958),"")</f>
        <v/>
      </c>
      <c r="G955" s="119" t="str">
        <f>IF('BB-2024-Friday'!$AJ958&lt;&gt;"",IF('BB-2024-Friday'!$AJ958="t",0,'BB-2024-Friday'!AO958),"")</f>
        <v/>
      </c>
      <c r="H955" s="119" t="str">
        <f>IF('BB-2024-Friday'!$AJ958&lt;&gt;"",IF('BB-2024-Friday'!$AJ958="t",0,'BB-2024-Friday'!AP958),"")</f>
        <v/>
      </c>
      <c r="I955" s="119" t="str">
        <f>IF('BB-2024-Friday'!$AJ958&lt;&gt;"",IF('BB-2024-Friday'!$AJ958="t",0,'BB-2024-Friday'!AQ958),"")</f>
        <v/>
      </c>
      <c r="J955" s="119" t="str">
        <f>IF('BB-2024-Friday'!$AJ958&lt;&gt;"",IF('BB-2024-Friday'!$AJ958="t",'BB-2024-Friday'!AM958,0),"")</f>
        <v/>
      </c>
      <c r="K955" s="119" t="str">
        <f>IF('BB-2024-Friday'!$AJ958&lt;&gt;"",IF('BB-2024-Friday'!$AJ958="t",'BB-2024-Friday'!AN958,0),"")</f>
        <v/>
      </c>
      <c r="L955" s="119" t="str">
        <f>IF('BB-2024-Friday'!$AJ958&lt;&gt;"",IF('BB-2024-Friday'!$AJ958="t",'BB-2024-Friday'!AO958,0),"")</f>
        <v/>
      </c>
      <c r="M955" s="119" t="str">
        <f>IF('BB-2024-Friday'!$AJ958&lt;&gt;"",IF('BB-2024-Friday'!$AJ958="t",'BB-2024-Friday'!AP958,0),"")</f>
        <v/>
      </c>
      <c r="N955" s="120" t="str">
        <f>IF('BB-2024-Friday'!$AJ958&lt;&gt;"",IF('BB-2024-Friday'!$AJ958="m",'BB-2024-Friday'!U958,0),"")</f>
        <v/>
      </c>
      <c r="O955" s="120" t="str">
        <f>IF('BB-2024-Friday'!$AJ958&lt;&gt;"",IF('BB-2024-Friday'!$AJ958="m",'BB-2024-Friday'!V958,0),"")</f>
        <v/>
      </c>
    </row>
    <row r="956" spans="1:15" x14ac:dyDescent="0.25">
      <c r="A956" t="str">
        <f>IF('BB-2024-Friday'!AJ959&lt;&gt;"",'BB-2024-Friday'!AJ959,"")</f>
        <v>o</v>
      </c>
      <c r="B956" t="str">
        <f>IF('BB-2024-Friday'!AJ959&lt;&gt;"",'BB-2024-Friday'!AR959,"")</f>
        <v>Traffic Light.  Carry straight on.</v>
      </c>
      <c r="C956" t="str">
        <f>IF('BB-2024-Friday'!AJ959="m","v","a")</f>
        <v>a</v>
      </c>
      <c r="D956" s="92">
        <f>IF('BB-2024-Friday'!AJ959&lt;&gt;"",'BB-2024-Friday'!AI959,"")</f>
        <v>339.56</v>
      </c>
      <c r="E956" s="119">
        <f>IF('BB-2024-Friday'!$AJ959&lt;&gt;"",IF('BB-2024-Friday'!$AJ959="t",0,'BB-2024-Friday'!AM959),"")</f>
        <v>30</v>
      </c>
      <c r="F956" s="119">
        <f>IF('BB-2024-Friday'!$AJ959&lt;&gt;"",IF('BB-2024-Friday'!$AJ959="t",0,'BB-2024-Friday'!AN959),"")</f>
        <v>30</v>
      </c>
      <c r="G956" s="119">
        <f>IF('BB-2024-Friday'!$AJ959&lt;&gt;"",IF('BB-2024-Friday'!$AJ959="t",0,'BB-2024-Friday'!AO959),"")</f>
        <v>30</v>
      </c>
      <c r="H956" s="119">
        <f>IF('BB-2024-Friday'!$AJ959&lt;&gt;"",IF('BB-2024-Friday'!$AJ959="t",0,'BB-2024-Friday'!AP959),"")</f>
        <v>30</v>
      </c>
      <c r="I956" s="119" t="str">
        <f>IF('BB-2024-Friday'!$AJ959&lt;&gt;"",IF('BB-2024-Friday'!$AJ959="t",0,'BB-2024-Friday'!AQ959),"")</f>
        <v>60</v>
      </c>
      <c r="J956" s="119">
        <f>IF('BB-2024-Friday'!$AJ959&lt;&gt;"",IF('BB-2024-Friday'!$AJ959="t",'BB-2024-Friday'!AM959,0),"")</f>
        <v>0</v>
      </c>
      <c r="K956" s="119">
        <f>IF('BB-2024-Friday'!$AJ959&lt;&gt;"",IF('BB-2024-Friday'!$AJ959="t",'BB-2024-Friday'!AN959,0),"")</f>
        <v>0</v>
      </c>
      <c r="L956" s="119">
        <f>IF('BB-2024-Friday'!$AJ959&lt;&gt;"",IF('BB-2024-Friday'!$AJ959="t",'BB-2024-Friday'!AO959,0),"")</f>
        <v>0</v>
      </c>
      <c r="M956" s="119">
        <f>IF('BB-2024-Friday'!$AJ959&lt;&gt;"",IF('BB-2024-Friday'!$AJ959="t",'BB-2024-Friday'!AP959,0),"")</f>
        <v>0</v>
      </c>
      <c r="N956" s="120">
        <f>IF('BB-2024-Friday'!$AJ959&lt;&gt;"",IF('BB-2024-Friday'!$AJ959="m",'BB-2024-Friday'!U959,0),"")</f>
        <v>0</v>
      </c>
      <c r="O956" s="120">
        <f>IF('BB-2024-Friday'!$AJ959&lt;&gt;"",IF('BB-2024-Friday'!$AJ959="m",'BB-2024-Friday'!V959,0),"")</f>
        <v>0</v>
      </c>
    </row>
    <row r="957" spans="1:15" x14ac:dyDescent="0.25">
      <c r="A957" t="str">
        <f>IF('BB-2024-Friday'!AJ960&lt;&gt;"",'BB-2024-Friday'!AJ960,"")</f>
        <v>o</v>
      </c>
      <c r="B957" t="str">
        <f>IF('BB-2024-Friday'!AJ960&lt;&gt;"",'BB-2024-Friday'!AR960,"")</f>
        <v>Traffic light Carry straight on.</v>
      </c>
      <c r="C957" t="str">
        <f>IF('BB-2024-Friday'!AJ960="m","v","a")</f>
        <v>a</v>
      </c>
      <c r="D957" s="92">
        <f>IF('BB-2024-Friday'!AJ960&lt;&gt;"",'BB-2024-Friday'!AI960,"")</f>
        <v>339.81</v>
      </c>
      <c r="E957" s="119">
        <f>IF('BB-2024-Friday'!$AJ960&lt;&gt;"",IF('BB-2024-Friday'!$AJ960="t",0,'BB-2024-Friday'!AM960),"")</f>
        <v>30</v>
      </c>
      <c r="F957" s="119">
        <f>IF('BB-2024-Friday'!$AJ960&lt;&gt;"",IF('BB-2024-Friday'!$AJ960="t",0,'BB-2024-Friday'!AN960),"")</f>
        <v>30</v>
      </c>
      <c r="G957" s="119">
        <f>IF('BB-2024-Friday'!$AJ960&lt;&gt;"",IF('BB-2024-Friday'!$AJ960="t",0,'BB-2024-Friday'!AO960),"")</f>
        <v>30</v>
      </c>
      <c r="H957" s="119">
        <f>IF('BB-2024-Friday'!$AJ960&lt;&gt;"",IF('BB-2024-Friday'!$AJ960="t",0,'BB-2024-Friday'!AP960),"")</f>
        <v>30</v>
      </c>
      <c r="I957" s="119" t="str">
        <f>IF('BB-2024-Friday'!$AJ960&lt;&gt;"",IF('BB-2024-Friday'!$AJ960="t",0,'BB-2024-Friday'!AQ960),"")</f>
        <v>60</v>
      </c>
      <c r="J957" s="119">
        <f>IF('BB-2024-Friday'!$AJ960&lt;&gt;"",IF('BB-2024-Friday'!$AJ960="t",'BB-2024-Friday'!AM960,0),"")</f>
        <v>0</v>
      </c>
      <c r="K957" s="119">
        <f>IF('BB-2024-Friday'!$AJ960&lt;&gt;"",IF('BB-2024-Friday'!$AJ960="t",'BB-2024-Friday'!AN960,0),"")</f>
        <v>0</v>
      </c>
      <c r="L957" s="119">
        <f>IF('BB-2024-Friday'!$AJ960&lt;&gt;"",IF('BB-2024-Friday'!$AJ960="t",'BB-2024-Friday'!AO960,0),"")</f>
        <v>0</v>
      </c>
      <c r="M957" s="119">
        <f>IF('BB-2024-Friday'!$AJ960&lt;&gt;"",IF('BB-2024-Friday'!$AJ960="t",'BB-2024-Friday'!AP960,0),"")</f>
        <v>0</v>
      </c>
      <c r="N957" s="120">
        <f>IF('BB-2024-Friday'!$AJ960&lt;&gt;"",IF('BB-2024-Friday'!$AJ960="m",'BB-2024-Friday'!U960,0),"")</f>
        <v>0</v>
      </c>
      <c r="O957" s="120">
        <f>IF('BB-2024-Friday'!$AJ960&lt;&gt;"",IF('BB-2024-Friday'!$AJ960="m",'BB-2024-Friday'!V960,0),"")</f>
        <v>0</v>
      </c>
    </row>
    <row r="958" spans="1:15" x14ac:dyDescent="0.25">
      <c r="A958" t="str">
        <f>IF('BB-2024-Friday'!AJ961&lt;&gt;"",'BB-2024-Friday'!AJ961,"")</f>
        <v>o</v>
      </c>
      <c r="B958" t="str">
        <f>IF('BB-2024-Friday'!AJ961&lt;&gt;"",'BB-2024-Friday'!AR961,"")</f>
        <v>Traffic light Carry straight on.</v>
      </c>
      <c r="C958" t="str">
        <f>IF('BB-2024-Friday'!AJ961="m","v","a")</f>
        <v>a</v>
      </c>
      <c r="D958" s="92">
        <f>IF('BB-2024-Friday'!AJ961&lt;&gt;"",'BB-2024-Friday'!AI961,"")</f>
        <v>340.13</v>
      </c>
      <c r="E958" s="119">
        <f>IF('BB-2024-Friday'!$AJ961&lt;&gt;"",IF('BB-2024-Friday'!$AJ961="t",0,'BB-2024-Friday'!AM961),"")</f>
        <v>30</v>
      </c>
      <c r="F958" s="119">
        <f>IF('BB-2024-Friday'!$AJ961&lt;&gt;"",IF('BB-2024-Friday'!$AJ961="t",0,'BB-2024-Friday'!AN961),"")</f>
        <v>30</v>
      </c>
      <c r="G958" s="119">
        <f>IF('BB-2024-Friday'!$AJ961&lt;&gt;"",IF('BB-2024-Friday'!$AJ961="t",0,'BB-2024-Friday'!AO961),"")</f>
        <v>30</v>
      </c>
      <c r="H958" s="119">
        <f>IF('BB-2024-Friday'!$AJ961&lt;&gt;"",IF('BB-2024-Friday'!$AJ961="t",0,'BB-2024-Friday'!AP961),"")</f>
        <v>30</v>
      </c>
      <c r="I958" s="119" t="str">
        <f>IF('BB-2024-Friday'!$AJ961&lt;&gt;"",IF('BB-2024-Friday'!$AJ961="t",0,'BB-2024-Friday'!AQ961),"")</f>
        <v>60</v>
      </c>
      <c r="J958" s="119">
        <f>IF('BB-2024-Friday'!$AJ961&lt;&gt;"",IF('BB-2024-Friday'!$AJ961="t",'BB-2024-Friday'!AM961,0),"")</f>
        <v>0</v>
      </c>
      <c r="K958" s="119">
        <f>IF('BB-2024-Friday'!$AJ961&lt;&gt;"",IF('BB-2024-Friday'!$AJ961="t",'BB-2024-Friday'!AN961,0),"")</f>
        <v>0</v>
      </c>
      <c r="L958" s="119">
        <f>IF('BB-2024-Friday'!$AJ961&lt;&gt;"",IF('BB-2024-Friday'!$AJ961="t",'BB-2024-Friday'!AO961,0),"")</f>
        <v>0</v>
      </c>
      <c r="M958" s="119">
        <f>IF('BB-2024-Friday'!$AJ961&lt;&gt;"",IF('BB-2024-Friday'!$AJ961="t",'BB-2024-Friday'!AP961,0),"")</f>
        <v>0</v>
      </c>
      <c r="N958" s="120">
        <f>IF('BB-2024-Friday'!$AJ961&lt;&gt;"",IF('BB-2024-Friday'!$AJ961="m",'BB-2024-Friday'!U961,0),"")</f>
        <v>0</v>
      </c>
      <c r="O958" s="120">
        <f>IF('BB-2024-Friday'!$AJ961&lt;&gt;"",IF('BB-2024-Friday'!$AJ961="m",'BB-2024-Friday'!V961,0),"")</f>
        <v>0</v>
      </c>
    </row>
    <row r="959" spans="1:15" x14ac:dyDescent="0.25">
      <c r="A959" t="str">
        <f>IF('BB-2024-Friday'!AJ962&lt;&gt;"",'BB-2024-Friday'!AJ962,"")</f>
        <v/>
      </c>
      <c r="B959" t="str">
        <f>IF('BB-2024-Friday'!AJ962&lt;&gt;"",'BB-2024-Friday'!AR962,"")</f>
        <v/>
      </c>
      <c r="C959" t="str">
        <f>IF('BB-2024-Friday'!AJ962="m","v","a")</f>
        <v>a</v>
      </c>
      <c r="D959" s="92" t="str">
        <f>IF('BB-2024-Friday'!AJ962&lt;&gt;"",'BB-2024-Friday'!AI962,"")</f>
        <v/>
      </c>
      <c r="E959" s="119" t="str">
        <f>IF('BB-2024-Friday'!$AJ962&lt;&gt;"",IF('BB-2024-Friday'!$AJ962="t",0,'BB-2024-Friday'!AM962),"")</f>
        <v/>
      </c>
      <c r="F959" s="119" t="str">
        <f>IF('BB-2024-Friday'!$AJ962&lt;&gt;"",IF('BB-2024-Friday'!$AJ962="t",0,'BB-2024-Friday'!AN962),"")</f>
        <v/>
      </c>
      <c r="G959" s="119" t="str">
        <f>IF('BB-2024-Friday'!$AJ962&lt;&gt;"",IF('BB-2024-Friday'!$AJ962="t",0,'BB-2024-Friday'!AO962),"")</f>
        <v/>
      </c>
      <c r="H959" s="119" t="str">
        <f>IF('BB-2024-Friday'!$AJ962&lt;&gt;"",IF('BB-2024-Friday'!$AJ962="t",0,'BB-2024-Friday'!AP962),"")</f>
        <v/>
      </c>
      <c r="I959" s="119" t="str">
        <f>IF('BB-2024-Friday'!$AJ962&lt;&gt;"",IF('BB-2024-Friday'!$AJ962="t",0,'BB-2024-Friday'!AQ962),"")</f>
        <v/>
      </c>
      <c r="J959" s="119" t="str">
        <f>IF('BB-2024-Friday'!$AJ962&lt;&gt;"",IF('BB-2024-Friday'!$AJ962="t",'BB-2024-Friday'!AM962,0),"")</f>
        <v/>
      </c>
      <c r="K959" s="119" t="str">
        <f>IF('BB-2024-Friday'!$AJ962&lt;&gt;"",IF('BB-2024-Friday'!$AJ962="t",'BB-2024-Friday'!AN962,0),"")</f>
        <v/>
      </c>
      <c r="L959" s="119" t="str">
        <f>IF('BB-2024-Friday'!$AJ962&lt;&gt;"",IF('BB-2024-Friday'!$AJ962="t",'BB-2024-Friday'!AO962,0),"")</f>
        <v/>
      </c>
      <c r="M959" s="119" t="str">
        <f>IF('BB-2024-Friday'!$AJ962&lt;&gt;"",IF('BB-2024-Friday'!$AJ962="t",'BB-2024-Friday'!AP962,0),"")</f>
        <v/>
      </c>
      <c r="N959" s="120" t="str">
        <f>IF('BB-2024-Friday'!$AJ962&lt;&gt;"",IF('BB-2024-Friday'!$AJ962="m",'BB-2024-Friday'!U962,0),"")</f>
        <v/>
      </c>
      <c r="O959" s="120" t="str">
        <f>IF('BB-2024-Friday'!$AJ962&lt;&gt;"",IF('BB-2024-Friday'!$AJ962="m",'BB-2024-Friday'!V962,0),"")</f>
        <v/>
      </c>
    </row>
    <row r="960" spans="1:15" x14ac:dyDescent="0.25">
      <c r="A960" t="str">
        <f>IF('BB-2024-Friday'!AJ963&lt;&gt;"",'BB-2024-Friday'!AJ963,"")</f>
        <v>o</v>
      </c>
      <c r="B960" t="str">
        <f>IF('BB-2024-Friday'!AJ963&lt;&gt;"",'BB-2024-Friday'!AR963,"")</f>
        <v xml:space="preserve"> Warning - Gentle curve {Left}. Move to right hand Lane.</v>
      </c>
      <c r="C960" t="str">
        <f>IF('BB-2024-Friday'!AJ963="m","v","a")</f>
        <v>a</v>
      </c>
      <c r="D960" s="92">
        <f>IF('BB-2024-Friday'!AJ963&lt;&gt;"",'BB-2024-Friday'!AI963,"")</f>
        <v>340.82</v>
      </c>
      <c r="E960" s="119">
        <f>IF('BB-2024-Friday'!$AJ963&lt;&gt;"",IF('BB-2024-Friday'!$AJ963="t",0,'BB-2024-Friday'!AM963),"")</f>
        <v>30</v>
      </c>
      <c r="F960" s="119">
        <f>IF('BB-2024-Friday'!$AJ963&lt;&gt;"",IF('BB-2024-Friday'!$AJ963="t",0,'BB-2024-Friday'!AN963),"")</f>
        <v>30</v>
      </c>
      <c r="G960" s="119">
        <f>IF('BB-2024-Friday'!$AJ963&lt;&gt;"",IF('BB-2024-Friday'!$AJ963="t",0,'BB-2024-Friday'!AO963),"")</f>
        <v>30</v>
      </c>
      <c r="H960" s="119">
        <f>IF('BB-2024-Friday'!$AJ963&lt;&gt;"",IF('BB-2024-Friday'!$AJ963="t",0,'BB-2024-Friday'!AP963),"")</f>
        <v>30</v>
      </c>
      <c r="I960" s="119" t="str">
        <f>IF('BB-2024-Friday'!$AJ963&lt;&gt;"",IF('BB-2024-Friday'!$AJ963="t",0,'BB-2024-Friday'!AQ963),"")</f>
        <v>60</v>
      </c>
      <c r="J960" s="119">
        <f>IF('BB-2024-Friday'!$AJ963&lt;&gt;"",IF('BB-2024-Friday'!$AJ963="t",'BB-2024-Friday'!AM963,0),"")</f>
        <v>0</v>
      </c>
      <c r="K960" s="119">
        <f>IF('BB-2024-Friday'!$AJ963&lt;&gt;"",IF('BB-2024-Friday'!$AJ963="t",'BB-2024-Friday'!AN963,0),"")</f>
        <v>0</v>
      </c>
      <c r="L960" s="119">
        <f>IF('BB-2024-Friday'!$AJ963&lt;&gt;"",IF('BB-2024-Friday'!$AJ963="t",'BB-2024-Friday'!AO963,0),"")</f>
        <v>0</v>
      </c>
      <c r="M960" s="119">
        <f>IF('BB-2024-Friday'!$AJ963&lt;&gt;"",IF('BB-2024-Friday'!$AJ963="t",'BB-2024-Friday'!AP963,0),"")</f>
        <v>0</v>
      </c>
      <c r="N960" s="120">
        <f>IF('BB-2024-Friday'!$AJ963&lt;&gt;"",IF('BB-2024-Friday'!$AJ963="m",'BB-2024-Friday'!U963,0),"")</f>
        <v>0</v>
      </c>
      <c r="O960" s="120">
        <f>IF('BB-2024-Friday'!$AJ963&lt;&gt;"",IF('BB-2024-Friday'!$AJ963="m",'BB-2024-Friday'!V963,0),"")</f>
        <v>0</v>
      </c>
    </row>
    <row r="961" spans="1:15" x14ac:dyDescent="0.25">
      <c r="A961" t="str">
        <f>IF('BB-2024-Friday'!AJ964&lt;&gt;"",'BB-2024-Friday'!AJ964,"")</f>
        <v>o</v>
      </c>
      <c r="B961" t="str">
        <f>IF('BB-2024-Friday'!AJ964&lt;&gt;"",'BB-2024-Friday'!AR964,"")</f>
        <v>Traffic light. Turn RIGHT into Albert Wessels Dr { BMW on Left.}</v>
      </c>
      <c r="C961" t="str">
        <f>IF('BB-2024-Friday'!AJ964="m","v","a")</f>
        <v>a</v>
      </c>
      <c r="D961" s="92">
        <f>IF('BB-2024-Friday'!AJ964&lt;&gt;"",'BB-2024-Friday'!AI964,"")</f>
        <v>341.17</v>
      </c>
      <c r="E961" s="119">
        <f>IF('BB-2024-Friday'!$AJ964&lt;&gt;"",IF('BB-2024-Friday'!$AJ964="t",0,'BB-2024-Friday'!AM964),"")</f>
        <v>30</v>
      </c>
      <c r="F961" s="119">
        <f>IF('BB-2024-Friday'!$AJ964&lt;&gt;"",IF('BB-2024-Friday'!$AJ964="t",0,'BB-2024-Friday'!AN964),"")</f>
        <v>30</v>
      </c>
      <c r="G961" s="119">
        <f>IF('BB-2024-Friday'!$AJ964&lt;&gt;"",IF('BB-2024-Friday'!$AJ964="t",0,'BB-2024-Friday'!AO964),"")</f>
        <v>30</v>
      </c>
      <c r="H961" s="119">
        <f>IF('BB-2024-Friday'!$AJ964&lt;&gt;"",IF('BB-2024-Friday'!$AJ964="t",0,'BB-2024-Friday'!AP964),"")</f>
        <v>30</v>
      </c>
      <c r="I961" s="119" t="str">
        <f>IF('BB-2024-Friday'!$AJ964&lt;&gt;"",IF('BB-2024-Friday'!$AJ964="t",0,'BB-2024-Friday'!AQ964),"")</f>
        <v>60</v>
      </c>
      <c r="J961" s="119">
        <f>IF('BB-2024-Friday'!$AJ964&lt;&gt;"",IF('BB-2024-Friday'!$AJ964="t",'BB-2024-Friday'!AM964,0),"")</f>
        <v>0</v>
      </c>
      <c r="K961" s="119">
        <f>IF('BB-2024-Friday'!$AJ964&lt;&gt;"",IF('BB-2024-Friday'!$AJ964="t",'BB-2024-Friday'!AN964,0),"")</f>
        <v>0</v>
      </c>
      <c r="L961" s="119">
        <f>IF('BB-2024-Friday'!$AJ964&lt;&gt;"",IF('BB-2024-Friday'!$AJ964="t",'BB-2024-Friday'!AO964,0),"")</f>
        <v>0</v>
      </c>
      <c r="M961" s="119">
        <f>IF('BB-2024-Friday'!$AJ964&lt;&gt;"",IF('BB-2024-Friday'!$AJ964="t",'BB-2024-Friday'!AP964,0),"")</f>
        <v>0</v>
      </c>
      <c r="N961" s="120">
        <f>IF('BB-2024-Friday'!$AJ964&lt;&gt;"",IF('BB-2024-Friday'!$AJ964="m",'BB-2024-Friday'!U964,0),"")</f>
        <v>0</v>
      </c>
      <c r="O961" s="120">
        <f>IF('BB-2024-Friday'!$AJ964&lt;&gt;"",IF('BB-2024-Friday'!$AJ964="m",'BB-2024-Friday'!V964,0),"")</f>
        <v>0</v>
      </c>
    </row>
    <row r="962" spans="1:15" x14ac:dyDescent="0.25">
      <c r="A962" t="str">
        <f>IF('BB-2024-Friday'!AJ965&lt;&gt;"",'BB-2024-Friday'!AJ965,"")</f>
        <v>o</v>
      </c>
      <c r="B962" t="str">
        <f>IF('BB-2024-Friday'!AJ965&lt;&gt;"",'BB-2024-Friday'!AR965,"")</f>
        <v>Bear Left Before Traffic light.</v>
      </c>
      <c r="C962" t="str">
        <f>IF('BB-2024-Friday'!AJ965="m","v","a")</f>
        <v>a</v>
      </c>
      <c r="D962" s="92">
        <f>IF('BB-2024-Friday'!AJ965&lt;&gt;"",'BB-2024-Friday'!AI965,"")</f>
        <v>341.55</v>
      </c>
      <c r="E962" s="119">
        <f>IF('BB-2024-Friday'!$AJ965&lt;&gt;"",IF('BB-2024-Friday'!$AJ965="t",0,'BB-2024-Friday'!AM965),"")</f>
        <v>30</v>
      </c>
      <c r="F962" s="119">
        <f>IF('BB-2024-Friday'!$AJ965&lt;&gt;"",IF('BB-2024-Friday'!$AJ965="t",0,'BB-2024-Friday'!AN965),"")</f>
        <v>30</v>
      </c>
      <c r="G962" s="119">
        <f>IF('BB-2024-Friday'!$AJ965&lt;&gt;"",IF('BB-2024-Friday'!$AJ965="t",0,'BB-2024-Friday'!AO965),"")</f>
        <v>30</v>
      </c>
      <c r="H962" s="119">
        <f>IF('BB-2024-Friday'!$AJ965&lt;&gt;"",IF('BB-2024-Friday'!$AJ965="t",0,'BB-2024-Friday'!AP965),"")</f>
        <v>30</v>
      </c>
      <c r="I962" s="119" t="str">
        <f>IF('BB-2024-Friday'!$AJ965&lt;&gt;"",IF('BB-2024-Friday'!$AJ965="t",0,'BB-2024-Friday'!AQ965),"")</f>
        <v>60</v>
      </c>
      <c r="J962" s="119">
        <f>IF('BB-2024-Friday'!$AJ965&lt;&gt;"",IF('BB-2024-Friday'!$AJ965="t",'BB-2024-Friday'!AM965,0),"")</f>
        <v>0</v>
      </c>
      <c r="K962" s="119">
        <f>IF('BB-2024-Friday'!$AJ965&lt;&gt;"",IF('BB-2024-Friday'!$AJ965="t",'BB-2024-Friday'!AN965,0),"")</f>
        <v>0</v>
      </c>
      <c r="L962" s="119">
        <f>IF('BB-2024-Friday'!$AJ965&lt;&gt;"",IF('BB-2024-Friday'!$AJ965="t",'BB-2024-Friday'!AO965,0),"")</f>
        <v>0</v>
      </c>
      <c r="M962" s="119">
        <f>IF('BB-2024-Friday'!$AJ965&lt;&gt;"",IF('BB-2024-Friday'!$AJ965="t",'BB-2024-Friday'!AP965,0),"")</f>
        <v>0</v>
      </c>
      <c r="N962" s="120">
        <f>IF('BB-2024-Friday'!$AJ965&lt;&gt;"",IF('BB-2024-Friday'!$AJ965="m",'BB-2024-Friday'!U965,0),"")</f>
        <v>0</v>
      </c>
      <c r="O962" s="120">
        <f>IF('BB-2024-Friday'!$AJ965&lt;&gt;"",IF('BB-2024-Friday'!$AJ965="m",'BB-2024-Friday'!V965,0),"")</f>
        <v>0</v>
      </c>
    </row>
    <row r="963" spans="1:15" x14ac:dyDescent="0.25">
      <c r="A963" t="str">
        <f>IF('BB-2024-Friday'!AJ966&lt;&gt;"",'BB-2024-Friday'!AJ966,"")</f>
        <v>o</v>
      </c>
      <c r="B963" t="str">
        <f>IF('BB-2024-Friday'!AJ966&lt;&gt;"",'BB-2024-Friday'!AR966,"")</f>
        <v>Yield.  Turn LEFT (this is Hardwick).</v>
      </c>
      <c r="C963" t="str">
        <f>IF('BB-2024-Friday'!AJ966="m","v","a")</f>
        <v>a</v>
      </c>
      <c r="D963" s="92">
        <f>IF('BB-2024-Friday'!AJ966&lt;&gt;"",'BB-2024-Friday'!AI966,"")</f>
        <v>341.58</v>
      </c>
      <c r="E963" s="119">
        <f>IF('BB-2024-Friday'!$AJ966&lt;&gt;"",IF('BB-2024-Friday'!$AJ966="t",0,'BB-2024-Friday'!AM966),"")</f>
        <v>30</v>
      </c>
      <c r="F963" s="119">
        <f>IF('BB-2024-Friday'!$AJ966&lt;&gt;"",IF('BB-2024-Friday'!$AJ966="t",0,'BB-2024-Friday'!AN966),"")</f>
        <v>30</v>
      </c>
      <c r="G963" s="119">
        <f>IF('BB-2024-Friday'!$AJ966&lt;&gt;"",IF('BB-2024-Friday'!$AJ966="t",0,'BB-2024-Friday'!AO966),"")</f>
        <v>30</v>
      </c>
      <c r="H963" s="119">
        <f>IF('BB-2024-Friday'!$AJ966&lt;&gt;"",IF('BB-2024-Friday'!$AJ966="t",0,'BB-2024-Friday'!AP966),"")</f>
        <v>30</v>
      </c>
      <c r="I963" s="119" t="str">
        <f>IF('BB-2024-Friday'!$AJ966&lt;&gt;"",IF('BB-2024-Friday'!$AJ966="t",0,'BB-2024-Friday'!AQ966),"")</f>
        <v>60</v>
      </c>
      <c r="J963" s="119">
        <f>IF('BB-2024-Friday'!$AJ966&lt;&gt;"",IF('BB-2024-Friday'!$AJ966="t",'BB-2024-Friday'!AM966,0),"")</f>
        <v>0</v>
      </c>
      <c r="K963" s="119">
        <f>IF('BB-2024-Friday'!$AJ966&lt;&gt;"",IF('BB-2024-Friday'!$AJ966="t",'BB-2024-Friday'!AN966,0),"")</f>
        <v>0</v>
      </c>
      <c r="L963" s="119">
        <f>IF('BB-2024-Friday'!$AJ966&lt;&gt;"",IF('BB-2024-Friday'!$AJ966="t",'BB-2024-Friday'!AO966,0),"")</f>
        <v>0</v>
      </c>
      <c r="M963" s="119">
        <f>IF('BB-2024-Friday'!$AJ966&lt;&gt;"",IF('BB-2024-Friday'!$AJ966="t",'BB-2024-Friday'!AP966,0),"")</f>
        <v>0</v>
      </c>
      <c r="N963" s="120">
        <f>IF('BB-2024-Friday'!$AJ966&lt;&gt;"",IF('BB-2024-Friday'!$AJ966="m",'BB-2024-Friday'!U966,0),"")</f>
        <v>0</v>
      </c>
      <c r="O963" s="120">
        <f>IF('BB-2024-Friday'!$AJ966&lt;&gt;"",IF('BB-2024-Friday'!$AJ966="m",'BB-2024-Friday'!V966,0),"")</f>
        <v>0</v>
      </c>
    </row>
    <row r="964" spans="1:15" x14ac:dyDescent="0.25">
      <c r="A964" t="str">
        <f>IF('BB-2024-Friday'!AJ967&lt;&gt;"",'BB-2024-Friday'!AJ967,"")</f>
        <v/>
      </c>
      <c r="B964" t="str">
        <f>IF('BB-2024-Friday'!AJ967&lt;&gt;"",'BB-2024-Friday'!AR967,"")</f>
        <v/>
      </c>
      <c r="C964" t="str">
        <f>IF('BB-2024-Friday'!AJ967="m","v","a")</f>
        <v>a</v>
      </c>
      <c r="D964" s="92" t="str">
        <f>IF('BB-2024-Friday'!AJ967&lt;&gt;"",'BB-2024-Friday'!AI967,"")</f>
        <v/>
      </c>
      <c r="E964" s="119" t="str">
        <f>IF('BB-2024-Friday'!$AJ967&lt;&gt;"",IF('BB-2024-Friday'!$AJ967="t",0,'BB-2024-Friday'!AM967),"")</f>
        <v/>
      </c>
      <c r="F964" s="119" t="str">
        <f>IF('BB-2024-Friday'!$AJ967&lt;&gt;"",IF('BB-2024-Friday'!$AJ967="t",0,'BB-2024-Friday'!AN967),"")</f>
        <v/>
      </c>
      <c r="G964" s="119" t="str">
        <f>IF('BB-2024-Friday'!$AJ967&lt;&gt;"",IF('BB-2024-Friday'!$AJ967="t",0,'BB-2024-Friday'!AO967),"")</f>
        <v/>
      </c>
      <c r="H964" s="119" t="str">
        <f>IF('BB-2024-Friday'!$AJ967&lt;&gt;"",IF('BB-2024-Friday'!$AJ967="t",0,'BB-2024-Friday'!AP967),"")</f>
        <v/>
      </c>
      <c r="I964" s="119" t="str">
        <f>IF('BB-2024-Friday'!$AJ967&lt;&gt;"",IF('BB-2024-Friday'!$AJ967="t",0,'BB-2024-Friday'!AQ967),"")</f>
        <v/>
      </c>
      <c r="J964" s="119" t="str">
        <f>IF('BB-2024-Friday'!$AJ967&lt;&gt;"",IF('BB-2024-Friday'!$AJ967="t",'BB-2024-Friday'!AM967,0),"")</f>
        <v/>
      </c>
      <c r="K964" s="119" t="str">
        <f>IF('BB-2024-Friday'!$AJ967&lt;&gt;"",IF('BB-2024-Friday'!$AJ967="t",'BB-2024-Friday'!AN967,0),"")</f>
        <v/>
      </c>
      <c r="L964" s="119" t="str">
        <f>IF('BB-2024-Friday'!$AJ967&lt;&gt;"",IF('BB-2024-Friday'!$AJ967="t",'BB-2024-Friday'!AO967,0),"")</f>
        <v/>
      </c>
      <c r="M964" s="119" t="str">
        <f>IF('BB-2024-Friday'!$AJ967&lt;&gt;"",IF('BB-2024-Friday'!$AJ967="t",'BB-2024-Friday'!AP967,0),"")</f>
        <v/>
      </c>
      <c r="N964" s="120" t="str">
        <f>IF('BB-2024-Friday'!$AJ967&lt;&gt;"",IF('BB-2024-Friday'!$AJ967="m",'BB-2024-Friday'!U967,0),"")</f>
        <v/>
      </c>
      <c r="O964" s="120" t="str">
        <f>IF('BB-2024-Friday'!$AJ967&lt;&gt;"",IF('BB-2024-Friday'!$AJ967="m",'BB-2024-Friday'!V967,0),"")</f>
        <v/>
      </c>
    </row>
    <row r="965" spans="1:15" x14ac:dyDescent="0.25">
      <c r="A965" t="str">
        <f>IF('BB-2024-Friday'!AJ968&lt;&gt;"",'BB-2024-Friday'!AJ968,"")</f>
        <v/>
      </c>
      <c r="B965" t="str">
        <f>IF('BB-2024-Friday'!AJ968&lt;&gt;"",'BB-2024-Friday'!AR968,"")</f>
        <v/>
      </c>
      <c r="C965" t="str">
        <f>IF('BB-2024-Friday'!AJ968="m","v","a")</f>
        <v>a</v>
      </c>
      <c r="D965" s="92" t="str">
        <f>IF('BB-2024-Friday'!AJ968&lt;&gt;"",'BB-2024-Friday'!AI968,"")</f>
        <v/>
      </c>
      <c r="E965" s="119" t="str">
        <f>IF('BB-2024-Friday'!$AJ968&lt;&gt;"",IF('BB-2024-Friday'!$AJ968="t",0,'BB-2024-Friday'!AM968),"")</f>
        <v/>
      </c>
      <c r="F965" s="119" t="str">
        <f>IF('BB-2024-Friday'!$AJ968&lt;&gt;"",IF('BB-2024-Friday'!$AJ968="t",0,'BB-2024-Friday'!AN968),"")</f>
        <v/>
      </c>
      <c r="G965" s="119" t="str">
        <f>IF('BB-2024-Friday'!$AJ968&lt;&gt;"",IF('BB-2024-Friday'!$AJ968="t",0,'BB-2024-Friday'!AO968),"")</f>
        <v/>
      </c>
      <c r="H965" s="119" t="str">
        <f>IF('BB-2024-Friday'!$AJ968&lt;&gt;"",IF('BB-2024-Friday'!$AJ968="t",0,'BB-2024-Friday'!AP968),"")</f>
        <v/>
      </c>
      <c r="I965" s="119" t="str">
        <f>IF('BB-2024-Friday'!$AJ968&lt;&gt;"",IF('BB-2024-Friday'!$AJ968="t",0,'BB-2024-Friday'!AQ968),"")</f>
        <v/>
      </c>
      <c r="J965" s="119" t="str">
        <f>IF('BB-2024-Friday'!$AJ968&lt;&gt;"",IF('BB-2024-Friday'!$AJ968="t",'BB-2024-Friday'!AM968,0),"")</f>
        <v/>
      </c>
      <c r="K965" s="119" t="str">
        <f>IF('BB-2024-Friday'!$AJ968&lt;&gt;"",IF('BB-2024-Friday'!$AJ968="t",'BB-2024-Friday'!AN968,0),"")</f>
        <v/>
      </c>
      <c r="L965" s="119" t="str">
        <f>IF('BB-2024-Friday'!$AJ968&lt;&gt;"",IF('BB-2024-Friday'!$AJ968="t",'BB-2024-Friday'!AO968,0),"")</f>
        <v/>
      </c>
      <c r="M965" s="119" t="str">
        <f>IF('BB-2024-Friday'!$AJ968&lt;&gt;"",IF('BB-2024-Friday'!$AJ968="t",'BB-2024-Friday'!AP968,0),"")</f>
        <v/>
      </c>
      <c r="N965" s="120" t="str">
        <f>IF('BB-2024-Friday'!$AJ968&lt;&gt;"",IF('BB-2024-Friday'!$AJ968="m",'BB-2024-Friday'!U968,0),"")</f>
        <v/>
      </c>
      <c r="O965" s="120" t="str">
        <f>IF('BB-2024-Friday'!$AJ968&lt;&gt;"",IF('BB-2024-Friday'!$AJ968="m",'BB-2024-Friday'!V968,0),"")</f>
        <v/>
      </c>
    </row>
    <row r="966" spans="1:15" x14ac:dyDescent="0.25">
      <c r="A966" t="str">
        <f>IF('BB-2024-Friday'!AJ969&lt;&gt;"",'BB-2024-Friday'!AJ969,"")</f>
        <v>o</v>
      </c>
      <c r="B966" t="str">
        <f>IF('BB-2024-Friday'!AJ969&lt;&gt;"",'BB-2024-Friday'!AR969,"")</f>
        <v>Traffic light. Carry straight on through 3 more traffic lights.</v>
      </c>
      <c r="C966" t="str">
        <f>IF('BB-2024-Friday'!AJ969="m","v","a")</f>
        <v>a</v>
      </c>
      <c r="D966" s="92">
        <f>IF('BB-2024-Friday'!AJ969&lt;&gt;"",'BB-2024-Friday'!AI969,"")</f>
        <v>342.45</v>
      </c>
      <c r="E966" s="119">
        <f>IF('BB-2024-Friday'!$AJ969&lt;&gt;"",IF('BB-2024-Friday'!$AJ969="t",0,'BB-2024-Friday'!AM969),"")</f>
        <v>30</v>
      </c>
      <c r="F966" s="119">
        <f>IF('BB-2024-Friday'!$AJ969&lt;&gt;"",IF('BB-2024-Friday'!$AJ969="t",0,'BB-2024-Friday'!AN969),"")</f>
        <v>30</v>
      </c>
      <c r="G966" s="119">
        <f>IF('BB-2024-Friday'!$AJ969&lt;&gt;"",IF('BB-2024-Friday'!$AJ969="t",0,'BB-2024-Friday'!AO969),"")</f>
        <v>30</v>
      </c>
      <c r="H966" s="119">
        <f>IF('BB-2024-Friday'!$AJ969&lt;&gt;"",IF('BB-2024-Friday'!$AJ969="t",0,'BB-2024-Friday'!AP969),"")</f>
        <v>30</v>
      </c>
      <c r="I966" s="119" t="str">
        <f>IF('BB-2024-Friday'!$AJ969&lt;&gt;"",IF('BB-2024-Friday'!$AJ969="t",0,'BB-2024-Friday'!AQ969),"")</f>
        <v>60</v>
      </c>
      <c r="J966" s="119">
        <f>IF('BB-2024-Friday'!$AJ969&lt;&gt;"",IF('BB-2024-Friday'!$AJ969="t",'BB-2024-Friday'!AM969,0),"")</f>
        <v>0</v>
      </c>
      <c r="K966" s="119">
        <f>IF('BB-2024-Friday'!$AJ969&lt;&gt;"",IF('BB-2024-Friday'!$AJ969="t",'BB-2024-Friday'!AN969,0),"")</f>
        <v>0</v>
      </c>
      <c r="L966" s="119">
        <f>IF('BB-2024-Friday'!$AJ969&lt;&gt;"",IF('BB-2024-Friday'!$AJ969="t",'BB-2024-Friday'!AO969,0),"")</f>
        <v>0</v>
      </c>
      <c r="M966" s="119">
        <f>IF('BB-2024-Friday'!$AJ969&lt;&gt;"",IF('BB-2024-Friday'!$AJ969="t",'BB-2024-Friday'!AP969,0),"")</f>
        <v>0</v>
      </c>
      <c r="N966" s="120">
        <f>IF('BB-2024-Friday'!$AJ969&lt;&gt;"",IF('BB-2024-Friday'!$AJ969="m",'BB-2024-Friday'!U969,0),"")</f>
        <v>0</v>
      </c>
      <c r="O966" s="120">
        <f>IF('BB-2024-Friday'!$AJ969&lt;&gt;"",IF('BB-2024-Friday'!$AJ969="m",'BB-2024-Friday'!V969,0),"")</f>
        <v>0</v>
      </c>
    </row>
    <row r="967" spans="1:15" x14ac:dyDescent="0.25">
      <c r="A967" t="str">
        <f>IF('BB-2024-Friday'!AJ970&lt;&gt;"",'BB-2024-Friday'!AJ970,"")</f>
        <v/>
      </c>
      <c r="B967" t="str">
        <f>IF('BB-2024-Friday'!AJ970&lt;&gt;"",'BB-2024-Friday'!AR970,"")</f>
        <v/>
      </c>
      <c r="C967" t="str">
        <f>IF('BB-2024-Friday'!AJ970="m","v","a")</f>
        <v>a</v>
      </c>
      <c r="D967" s="92" t="str">
        <f>IF('BB-2024-Friday'!AJ970&lt;&gt;"",'BB-2024-Friday'!AI970,"")</f>
        <v/>
      </c>
      <c r="E967" s="119" t="str">
        <f>IF('BB-2024-Friday'!$AJ970&lt;&gt;"",IF('BB-2024-Friday'!$AJ970="t",0,'BB-2024-Friday'!AM970),"")</f>
        <v/>
      </c>
      <c r="F967" s="119" t="str">
        <f>IF('BB-2024-Friday'!$AJ970&lt;&gt;"",IF('BB-2024-Friday'!$AJ970="t",0,'BB-2024-Friday'!AN970),"")</f>
        <v/>
      </c>
      <c r="G967" s="119" t="str">
        <f>IF('BB-2024-Friday'!$AJ970&lt;&gt;"",IF('BB-2024-Friday'!$AJ970="t",0,'BB-2024-Friday'!AO970),"")</f>
        <v/>
      </c>
      <c r="H967" s="119" t="str">
        <f>IF('BB-2024-Friday'!$AJ970&lt;&gt;"",IF('BB-2024-Friday'!$AJ970="t",0,'BB-2024-Friday'!AP970),"")</f>
        <v/>
      </c>
      <c r="I967" s="119" t="str">
        <f>IF('BB-2024-Friday'!$AJ970&lt;&gt;"",IF('BB-2024-Friday'!$AJ970="t",0,'BB-2024-Friday'!AQ970),"")</f>
        <v/>
      </c>
      <c r="J967" s="119" t="str">
        <f>IF('BB-2024-Friday'!$AJ970&lt;&gt;"",IF('BB-2024-Friday'!$AJ970="t",'BB-2024-Friday'!AM970,0),"")</f>
        <v/>
      </c>
      <c r="K967" s="119" t="str">
        <f>IF('BB-2024-Friday'!$AJ970&lt;&gt;"",IF('BB-2024-Friday'!$AJ970="t",'BB-2024-Friday'!AN970,0),"")</f>
        <v/>
      </c>
      <c r="L967" s="119" t="str">
        <f>IF('BB-2024-Friday'!$AJ970&lt;&gt;"",IF('BB-2024-Friday'!$AJ970="t",'BB-2024-Friday'!AO970,0),"")</f>
        <v/>
      </c>
      <c r="M967" s="119" t="str">
        <f>IF('BB-2024-Friday'!$AJ970&lt;&gt;"",IF('BB-2024-Friday'!$AJ970="t",'BB-2024-Friday'!AP970,0),"")</f>
        <v/>
      </c>
      <c r="N967" s="120" t="str">
        <f>IF('BB-2024-Friday'!$AJ970&lt;&gt;"",IF('BB-2024-Friday'!$AJ970="m",'BB-2024-Friday'!U970,0),"")</f>
        <v/>
      </c>
      <c r="O967" s="120" t="str">
        <f>IF('BB-2024-Friday'!$AJ970&lt;&gt;"",IF('BB-2024-Friday'!$AJ970="m",'BB-2024-Friday'!V970,0),"")</f>
        <v/>
      </c>
    </row>
    <row r="968" spans="1:15" x14ac:dyDescent="0.25">
      <c r="A968" t="str">
        <f>IF('BB-2024-Friday'!AJ971&lt;&gt;"",'BB-2024-Friday'!AJ971,"")</f>
        <v/>
      </c>
      <c r="B968" t="str">
        <f>IF('BB-2024-Friday'!AJ971&lt;&gt;"",'BB-2024-Friday'!AR971,"")</f>
        <v/>
      </c>
      <c r="C968" t="str">
        <f>IF('BB-2024-Friday'!AJ971="m","v","a")</f>
        <v>a</v>
      </c>
      <c r="D968" s="92" t="str">
        <f>IF('BB-2024-Friday'!AJ971&lt;&gt;"",'BB-2024-Friday'!AI971,"")</f>
        <v/>
      </c>
      <c r="E968" s="119" t="str">
        <f>IF('BB-2024-Friday'!$AJ971&lt;&gt;"",IF('BB-2024-Friday'!$AJ971="t",0,'BB-2024-Friday'!AM971),"")</f>
        <v/>
      </c>
      <c r="F968" s="119" t="str">
        <f>IF('BB-2024-Friday'!$AJ971&lt;&gt;"",IF('BB-2024-Friday'!$AJ971="t",0,'BB-2024-Friday'!AN971),"")</f>
        <v/>
      </c>
      <c r="G968" s="119" t="str">
        <f>IF('BB-2024-Friday'!$AJ971&lt;&gt;"",IF('BB-2024-Friday'!$AJ971="t",0,'BB-2024-Friday'!AO971),"")</f>
        <v/>
      </c>
      <c r="H968" s="119" t="str">
        <f>IF('BB-2024-Friday'!$AJ971&lt;&gt;"",IF('BB-2024-Friday'!$AJ971="t",0,'BB-2024-Friday'!AP971),"")</f>
        <v/>
      </c>
      <c r="I968" s="119" t="str">
        <f>IF('BB-2024-Friday'!$AJ971&lt;&gt;"",IF('BB-2024-Friday'!$AJ971="t",0,'BB-2024-Friday'!AQ971),"")</f>
        <v/>
      </c>
      <c r="J968" s="119" t="str">
        <f>IF('BB-2024-Friday'!$AJ971&lt;&gt;"",IF('BB-2024-Friday'!$AJ971="t",'BB-2024-Friday'!AM971,0),"")</f>
        <v/>
      </c>
      <c r="K968" s="119" t="str">
        <f>IF('BB-2024-Friday'!$AJ971&lt;&gt;"",IF('BB-2024-Friday'!$AJ971="t",'BB-2024-Friday'!AN971,0),"")</f>
        <v/>
      </c>
      <c r="L968" s="119" t="str">
        <f>IF('BB-2024-Friday'!$AJ971&lt;&gt;"",IF('BB-2024-Friday'!$AJ971="t",'BB-2024-Friday'!AO971,0),"")</f>
        <v/>
      </c>
      <c r="M968" s="119" t="str">
        <f>IF('BB-2024-Friday'!$AJ971&lt;&gt;"",IF('BB-2024-Friday'!$AJ971="t",'BB-2024-Friday'!AP971,0),"")</f>
        <v/>
      </c>
      <c r="N968" s="120" t="str">
        <f>IF('BB-2024-Friday'!$AJ971&lt;&gt;"",IF('BB-2024-Friday'!$AJ971="m",'BB-2024-Friday'!U971,0),"")</f>
        <v/>
      </c>
      <c r="O968" s="120" t="str">
        <f>IF('BB-2024-Friday'!$AJ971&lt;&gt;"",IF('BB-2024-Friday'!$AJ971="m",'BB-2024-Friday'!V971,0),"")</f>
        <v/>
      </c>
    </row>
    <row r="969" spans="1:15" x14ac:dyDescent="0.25">
      <c r="A969" t="str">
        <f>IF('BB-2024-Friday'!AJ972&lt;&gt;"",'BB-2024-Friday'!AJ972,"")</f>
        <v/>
      </c>
      <c r="B969" t="str">
        <f>IF('BB-2024-Friday'!AJ972&lt;&gt;"",'BB-2024-Friday'!AR972,"")</f>
        <v/>
      </c>
      <c r="C969" t="str">
        <f>IF('BB-2024-Friday'!AJ972="m","v","a")</f>
        <v>a</v>
      </c>
      <c r="D969" s="92" t="str">
        <f>IF('BB-2024-Friday'!AJ972&lt;&gt;"",'BB-2024-Friday'!AI972,"")</f>
        <v/>
      </c>
      <c r="E969" s="119" t="str">
        <f>IF('BB-2024-Friday'!$AJ972&lt;&gt;"",IF('BB-2024-Friday'!$AJ972="t",0,'BB-2024-Friday'!AM972),"")</f>
        <v/>
      </c>
      <c r="F969" s="119" t="str">
        <f>IF('BB-2024-Friday'!$AJ972&lt;&gt;"",IF('BB-2024-Friday'!$AJ972="t",0,'BB-2024-Friday'!AN972),"")</f>
        <v/>
      </c>
      <c r="G969" s="119" t="str">
        <f>IF('BB-2024-Friday'!$AJ972&lt;&gt;"",IF('BB-2024-Friday'!$AJ972="t",0,'BB-2024-Friday'!AO972),"")</f>
        <v/>
      </c>
      <c r="H969" s="119" t="str">
        <f>IF('BB-2024-Friday'!$AJ972&lt;&gt;"",IF('BB-2024-Friday'!$AJ972="t",0,'BB-2024-Friday'!AP972),"")</f>
        <v/>
      </c>
      <c r="I969" s="119" t="str">
        <f>IF('BB-2024-Friday'!$AJ972&lt;&gt;"",IF('BB-2024-Friday'!$AJ972="t",0,'BB-2024-Friday'!AQ972),"")</f>
        <v/>
      </c>
      <c r="J969" s="119" t="str">
        <f>IF('BB-2024-Friday'!$AJ972&lt;&gt;"",IF('BB-2024-Friday'!$AJ972="t",'BB-2024-Friday'!AM972,0),"")</f>
        <v/>
      </c>
      <c r="K969" s="119" t="str">
        <f>IF('BB-2024-Friday'!$AJ972&lt;&gt;"",IF('BB-2024-Friday'!$AJ972="t",'BB-2024-Friday'!AN972,0),"")</f>
        <v/>
      </c>
      <c r="L969" s="119" t="str">
        <f>IF('BB-2024-Friday'!$AJ972&lt;&gt;"",IF('BB-2024-Friday'!$AJ972="t",'BB-2024-Friday'!AO972,0),"")</f>
        <v/>
      </c>
      <c r="M969" s="119" t="str">
        <f>IF('BB-2024-Friday'!$AJ972&lt;&gt;"",IF('BB-2024-Friday'!$AJ972="t",'BB-2024-Friday'!AP972,0),"")</f>
        <v/>
      </c>
      <c r="N969" s="120" t="str">
        <f>IF('BB-2024-Friday'!$AJ972&lt;&gt;"",IF('BB-2024-Friday'!$AJ972="m",'BB-2024-Friday'!U972,0),"")</f>
        <v/>
      </c>
      <c r="O969" s="120" t="str">
        <f>IF('BB-2024-Friday'!$AJ972&lt;&gt;"",IF('BB-2024-Friday'!$AJ972="m",'BB-2024-Friday'!V972,0),"")</f>
        <v/>
      </c>
    </row>
    <row r="970" spans="1:15" x14ac:dyDescent="0.25">
      <c r="A970" t="str">
        <f>IF('BB-2024-Friday'!AJ973&lt;&gt;"",'BB-2024-Friday'!AJ973,"")</f>
        <v>o</v>
      </c>
      <c r="B970" t="str">
        <f>IF('BB-2024-Friday'!AJ973&lt;&gt;"",'BB-2024-Friday'!AR973,"")</f>
        <v>Traffic light. Carry straight on.</v>
      </c>
      <c r="C970" t="str">
        <f>IF('BB-2024-Friday'!AJ973="m","v","a")</f>
        <v>a</v>
      </c>
      <c r="D970" s="92">
        <f>IF('BB-2024-Friday'!AJ973&lt;&gt;"",'BB-2024-Friday'!AI973,"")</f>
        <v>344.35</v>
      </c>
      <c r="E970" s="119">
        <f>IF('BB-2024-Friday'!$AJ973&lt;&gt;"",IF('BB-2024-Friday'!$AJ973="t",0,'BB-2024-Friday'!AM973),"")</f>
        <v>20</v>
      </c>
      <c r="F970" s="119">
        <f>IF('BB-2024-Friday'!$AJ973&lt;&gt;"",IF('BB-2024-Friday'!$AJ973="t",0,'BB-2024-Friday'!AN973),"")</f>
        <v>20</v>
      </c>
      <c r="G970" s="119">
        <f>IF('BB-2024-Friday'!$AJ973&lt;&gt;"",IF('BB-2024-Friday'!$AJ973="t",0,'BB-2024-Friday'!AO973),"")</f>
        <v>20</v>
      </c>
      <c r="H970" s="119">
        <f>IF('BB-2024-Friday'!$AJ973&lt;&gt;"",IF('BB-2024-Friday'!$AJ973="t",0,'BB-2024-Friday'!AP973),"")</f>
        <v>20</v>
      </c>
      <c r="I970" s="119" t="str">
        <f>IF('BB-2024-Friday'!$AJ973&lt;&gt;"",IF('BB-2024-Friday'!$AJ973="t",0,'BB-2024-Friday'!AQ973),"")</f>
        <v>60</v>
      </c>
      <c r="J970" s="119">
        <f>IF('BB-2024-Friday'!$AJ973&lt;&gt;"",IF('BB-2024-Friday'!$AJ973="t",'BB-2024-Friday'!AM973,0),"")</f>
        <v>0</v>
      </c>
      <c r="K970" s="119">
        <f>IF('BB-2024-Friday'!$AJ973&lt;&gt;"",IF('BB-2024-Friday'!$AJ973="t",'BB-2024-Friday'!AN973,0),"")</f>
        <v>0</v>
      </c>
      <c r="L970" s="119">
        <f>IF('BB-2024-Friday'!$AJ973&lt;&gt;"",IF('BB-2024-Friday'!$AJ973="t",'BB-2024-Friday'!AO973,0),"")</f>
        <v>0</v>
      </c>
      <c r="M970" s="119">
        <f>IF('BB-2024-Friday'!$AJ973&lt;&gt;"",IF('BB-2024-Friday'!$AJ973="t",'BB-2024-Friday'!AP973,0),"")</f>
        <v>0</v>
      </c>
      <c r="N970" s="120">
        <f>IF('BB-2024-Friday'!$AJ973&lt;&gt;"",IF('BB-2024-Friday'!$AJ973="m",'BB-2024-Friday'!U973,0),"")</f>
        <v>0</v>
      </c>
      <c r="O970" s="120">
        <f>IF('BB-2024-Friday'!$AJ973&lt;&gt;"",IF('BB-2024-Friday'!$AJ973="m",'BB-2024-Friday'!V973,0),"")</f>
        <v>0</v>
      </c>
    </row>
    <row r="971" spans="1:15" x14ac:dyDescent="0.25">
      <c r="A971" t="str">
        <f>IF('BB-2024-Friday'!AJ974&lt;&gt;"",'BB-2024-Friday'!AJ974,"")</f>
        <v>o</v>
      </c>
      <c r="B971" t="str">
        <f>IF('BB-2024-Friday'!AJ974&lt;&gt;"",'BB-2024-Friday'!AR974,"")</f>
        <v>Traffic Light. Carry straight on.</v>
      </c>
      <c r="C971" t="str">
        <f>IF('BB-2024-Friday'!AJ974="m","v","a")</f>
        <v>a</v>
      </c>
      <c r="D971" s="92">
        <f>IF('BB-2024-Friday'!AJ974&lt;&gt;"",'BB-2024-Friday'!AI974,"")</f>
        <v>344.48</v>
      </c>
      <c r="E971" s="119">
        <f>IF('BB-2024-Friday'!$AJ974&lt;&gt;"",IF('BB-2024-Friday'!$AJ974="t",0,'BB-2024-Friday'!AM974),"")</f>
        <v>20</v>
      </c>
      <c r="F971" s="119">
        <f>IF('BB-2024-Friday'!$AJ974&lt;&gt;"",IF('BB-2024-Friday'!$AJ974="t",0,'BB-2024-Friday'!AN974),"")</f>
        <v>20</v>
      </c>
      <c r="G971" s="119">
        <f>IF('BB-2024-Friday'!$AJ974&lt;&gt;"",IF('BB-2024-Friday'!$AJ974="t",0,'BB-2024-Friday'!AO974),"")</f>
        <v>20</v>
      </c>
      <c r="H971" s="119">
        <f>IF('BB-2024-Friday'!$AJ974&lt;&gt;"",IF('BB-2024-Friday'!$AJ974="t",0,'BB-2024-Friday'!AP974),"")</f>
        <v>20</v>
      </c>
      <c r="I971" s="119" t="str">
        <f>IF('BB-2024-Friday'!$AJ974&lt;&gt;"",IF('BB-2024-Friday'!$AJ974="t",0,'BB-2024-Friday'!AQ974),"")</f>
        <v>60</v>
      </c>
      <c r="J971" s="119">
        <f>IF('BB-2024-Friday'!$AJ974&lt;&gt;"",IF('BB-2024-Friday'!$AJ974="t",'BB-2024-Friday'!AM974,0),"")</f>
        <v>0</v>
      </c>
      <c r="K971" s="119">
        <f>IF('BB-2024-Friday'!$AJ974&lt;&gt;"",IF('BB-2024-Friday'!$AJ974="t",'BB-2024-Friday'!AN974,0),"")</f>
        <v>0</v>
      </c>
      <c r="L971" s="119">
        <f>IF('BB-2024-Friday'!$AJ974&lt;&gt;"",IF('BB-2024-Friday'!$AJ974="t",'BB-2024-Friday'!AO974,0),"")</f>
        <v>0</v>
      </c>
      <c r="M971" s="119">
        <f>IF('BB-2024-Friday'!$AJ974&lt;&gt;"",IF('BB-2024-Friday'!$AJ974="t",'BB-2024-Friday'!AP974,0),"")</f>
        <v>0</v>
      </c>
      <c r="N971" s="120">
        <f>IF('BB-2024-Friday'!$AJ974&lt;&gt;"",IF('BB-2024-Friday'!$AJ974="m",'BB-2024-Friday'!U974,0),"")</f>
        <v>0</v>
      </c>
      <c r="O971" s="120">
        <f>IF('BB-2024-Friday'!$AJ974&lt;&gt;"",IF('BB-2024-Friday'!$AJ974="m",'BB-2024-Friday'!V974,0),"")</f>
        <v>0</v>
      </c>
    </row>
    <row r="972" spans="1:15" x14ac:dyDescent="0.25">
      <c r="A972" t="str">
        <f>IF('BB-2024-Friday'!AJ975&lt;&gt;"",'BB-2024-Friday'!AJ975,"")</f>
        <v>o</v>
      </c>
      <c r="B972" t="str">
        <f>IF('BB-2024-Friday'!AJ975&lt;&gt;"",'BB-2024-Friday'!AR975,"")</f>
        <v>Turn LEFT into Majuba Lodge.</v>
      </c>
      <c r="C972" t="str">
        <f>IF('BB-2024-Friday'!AJ975="m","v","a")</f>
        <v>a</v>
      </c>
      <c r="D972" s="92">
        <f>IF('BB-2024-Friday'!AJ975&lt;&gt;"",'BB-2024-Friday'!AI975,"")</f>
        <v>344.65</v>
      </c>
      <c r="E972" s="119">
        <f>IF('BB-2024-Friday'!$AJ975&lt;&gt;"",IF('BB-2024-Friday'!$AJ975="t",0,'BB-2024-Friday'!AM975),"")</f>
        <v>20</v>
      </c>
      <c r="F972" s="119">
        <f>IF('BB-2024-Friday'!$AJ975&lt;&gt;"",IF('BB-2024-Friday'!$AJ975="t",0,'BB-2024-Friday'!AN975),"")</f>
        <v>20</v>
      </c>
      <c r="G972" s="119">
        <f>IF('BB-2024-Friday'!$AJ975&lt;&gt;"",IF('BB-2024-Friday'!$AJ975="t",0,'BB-2024-Friday'!AO975),"")</f>
        <v>20</v>
      </c>
      <c r="H972" s="119">
        <f>IF('BB-2024-Friday'!$AJ975&lt;&gt;"",IF('BB-2024-Friday'!$AJ975="t",0,'BB-2024-Friday'!AP975),"")</f>
        <v>20</v>
      </c>
      <c r="I972" s="119" t="str">
        <f>IF('BB-2024-Friday'!$AJ975&lt;&gt;"",IF('BB-2024-Friday'!$AJ975="t",0,'BB-2024-Friday'!AQ975),"")</f>
        <v>60</v>
      </c>
      <c r="J972" s="119">
        <f>IF('BB-2024-Friday'!$AJ975&lt;&gt;"",IF('BB-2024-Friday'!$AJ975="t",'BB-2024-Friday'!AM975,0),"")</f>
        <v>0</v>
      </c>
      <c r="K972" s="119">
        <f>IF('BB-2024-Friday'!$AJ975&lt;&gt;"",IF('BB-2024-Friday'!$AJ975="t",'BB-2024-Friday'!AN975,0),"")</f>
        <v>0</v>
      </c>
      <c r="L972" s="119">
        <f>IF('BB-2024-Friday'!$AJ975&lt;&gt;"",IF('BB-2024-Friday'!$AJ975="t",'BB-2024-Friday'!AO975,0),"")</f>
        <v>0</v>
      </c>
      <c r="M972" s="119">
        <f>IF('BB-2024-Friday'!$AJ975&lt;&gt;"",IF('BB-2024-Friday'!$AJ975="t",'BB-2024-Friday'!AP975,0),"")</f>
        <v>0</v>
      </c>
      <c r="N972" s="120">
        <f>IF('BB-2024-Friday'!$AJ975&lt;&gt;"",IF('BB-2024-Friday'!$AJ975="m",'BB-2024-Friday'!U975,0),"")</f>
        <v>0</v>
      </c>
      <c r="O972" s="120">
        <f>IF('BB-2024-Friday'!$AJ975&lt;&gt;"",IF('BB-2024-Friday'!$AJ975="m",'BB-2024-Friday'!V975,0),"")</f>
        <v>0</v>
      </c>
    </row>
    <row r="973" spans="1:15" x14ac:dyDescent="0.25">
      <c r="A973" t="str">
        <f>IF('BB-2024-Friday'!AJ976&lt;&gt;"",'BB-2024-Friday'!AJ976,"")</f>
        <v>o</v>
      </c>
      <c r="B973" t="str">
        <f>IF('BB-2024-Friday'!AJ976&lt;&gt;"",'BB-2024-Friday'!AR976,"")</f>
        <v>Gate.  Bear LEFT.</v>
      </c>
      <c r="C973" t="str">
        <f>IF('BB-2024-Friday'!AJ976="m","v","a")</f>
        <v>a</v>
      </c>
      <c r="D973" s="92">
        <f>IF('BB-2024-Friday'!AJ976&lt;&gt;"",'BB-2024-Friday'!AI976,"")</f>
        <v>344.67</v>
      </c>
      <c r="E973" s="119">
        <f>IF('BB-2024-Friday'!$AJ976&lt;&gt;"",IF('BB-2024-Friday'!$AJ976="t",0,'BB-2024-Friday'!AM976),"")</f>
        <v>20</v>
      </c>
      <c r="F973" s="119">
        <f>IF('BB-2024-Friday'!$AJ976&lt;&gt;"",IF('BB-2024-Friday'!$AJ976="t",0,'BB-2024-Friday'!AN976),"")</f>
        <v>20</v>
      </c>
      <c r="G973" s="119">
        <f>IF('BB-2024-Friday'!$AJ976&lt;&gt;"",IF('BB-2024-Friday'!$AJ976="t",0,'BB-2024-Friday'!AO976),"")</f>
        <v>20</v>
      </c>
      <c r="H973" s="119">
        <f>IF('BB-2024-Friday'!$AJ976&lt;&gt;"",IF('BB-2024-Friday'!$AJ976="t",0,'BB-2024-Friday'!AP976),"")</f>
        <v>20</v>
      </c>
      <c r="I973" s="119" t="str">
        <f>IF('BB-2024-Friday'!$AJ976&lt;&gt;"",IF('BB-2024-Friday'!$AJ976="t",0,'BB-2024-Friday'!AQ976),"")</f>
        <v>60</v>
      </c>
      <c r="J973" s="119">
        <f>IF('BB-2024-Friday'!$AJ976&lt;&gt;"",IF('BB-2024-Friday'!$AJ976="t",'BB-2024-Friday'!AM976,0),"")</f>
        <v>0</v>
      </c>
      <c r="K973" s="119">
        <f>IF('BB-2024-Friday'!$AJ976&lt;&gt;"",IF('BB-2024-Friday'!$AJ976="t",'BB-2024-Friday'!AN976,0),"")</f>
        <v>0</v>
      </c>
      <c r="L973" s="119">
        <f>IF('BB-2024-Friday'!$AJ976&lt;&gt;"",IF('BB-2024-Friday'!$AJ976="t",'BB-2024-Friday'!AO976,0),"")</f>
        <v>0</v>
      </c>
      <c r="M973" s="119">
        <f>IF('BB-2024-Friday'!$AJ976&lt;&gt;"",IF('BB-2024-Friday'!$AJ976="t",'BB-2024-Friday'!AP976,0),"")</f>
        <v>0</v>
      </c>
      <c r="N973" s="120">
        <f>IF('BB-2024-Friday'!$AJ976&lt;&gt;"",IF('BB-2024-Friday'!$AJ976="m",'BB-2024-Friday'!U976,0),"")</f>
        <v>0</v>
      </c>
      <c r="O973" s="120">
        <f>IF('BB-2024-Friday'!$AJ976&lt;&gt;"",IF('BB-2024-Friday'!$AJ976="m",'BB-2024-Friday'!V976,0),"")</f>
        <v>0</v>
      </c>
    </row>
    <row r="974" spans="1:15" x14ac:dyDescent="0.25">
      <c r="A974" t="str">
        <f>IF('BB-2024-Friday'!AJ977&lt;&gt;"",'BB-2024-Friday'!AJ977,"")</f>
        <v>o</v>
      </c>
      <c r="B974" t="str">
        <f>IF('BB-2024-Friday'!AJ977&lt;&gt;"",'BB-2024-Friday'!AR977,"")</f>
        <v>FINAL OPEN CONTROL.  STOP under Reception Portal of Majuba Lodge. Continue and Park. You have 10 Minutes to hand in your Logger to the scorer.</v>
      </c>
      <c r="C974" t="str">
        <f>IF('BB-2024-Friday'!AJ977="m","v","a")</f>
        <v>a</v>
      </c>
      <c r="D974" s="92">
        <f>IF('BB-2024-Friday'!AJ977&lt;&gt;"",'BB-2024-Friday'!AI977,"")</f>
        <v>344.69</v>
      </c>
      <c r="E974" s="119">
        <f>IF('BB-2024-Friday'!$AJ977&lt;&gt;"",IF('BB-2024-Friday'!$AJ977="t",0,'BB-2024-Friday'!AM977),"")</f>
        <v>0</v>
      </c>
      <c r="F974" s="119">
        <f>IF('BB-2024-Friday'!$AJ977&lt;&gt;"",IF('BB-2024-Friday'!$AJ977="t",0,'BB-2024-Friday'!AN977),"")</f>
        <v>0</v>
      </c>
      <c r="G974" s="119">
        <f>IF('BB-2024-Friday'!$AJ977&lt;&gt;"",IF('BB-2024-Friday'!$AJ977="t",0,'BB-2024-Friday'!AO977),"")</f>
        <v>0</v>
      </c>
      <c r="H974" s="119">
        <f>IF('BB-2024-Friday'!$AJ977&lt;&gt;"",IF('BB-2024-Friday'!$AJ977="t",0,'BB-2024-Friday'!AP977),"")</f>
        <v>0</v>
      </c>
      <c r="I974" s="119" t="str">
        <f>IF('BB-2024-Friday'!$AJ977&lt;&gt;"",IF('BB-2024-Friday'!$AJ977="t",0,'BB-2024-Friday'!AQ977),"")</f>
        <v>60</v>
      </c>
      <c r="J974" s="119">
        <f>IF('BB-2024-Friday'!$AJ977&lt;&gt;"",IF('BB-2024-Friday'!$AJ977="t",'BB-2024-Friday'!AM977,0),"")</f>
        <v>0</v>
      </c>
      <c r="K974" s="119">
        <f>IF('BB-2024-Friday'!$AJ977&lt;&gt;"",IF('BB-2024-Friday'!$AJ977="t",'BB-2024-Friday'!AN977,0),"")</f>
        <v>0</v>
      </c>
      <c r="L974" s="119">
        <f>IF('BB-2024-Friday'!$AJ977&lt;&gt;"",IF('BB-2024-Friday'!$AJ977="t",'BB-2024-Friday'!AO977,0),"")</f>
        <v>0</v>
      </c>
      <c r="M974" s="119">
        <f>IF('BB-2024-Friday'!$AJ977&lt;&gt;"",IF('BB-2024-Friday'!$AJ977="t",'BB-2024-Friday'!AP977,0),"")</f>
        <v>0</v>
      </c>
      <c r="N974" s="120">
        <f>IF('BB-2024-Friday'!$AJ977&lt;&gt;"",IF('BB-2024-Friday'!$AJ977="m",'BB-2024-Friday'!U977,0),"")</f>
        <v>0</v>
      </c>
      <c r="O974" s="120">
        <f>IF('BB-2024-Friday'!$AJ977&lt;&gt;"",IF('BB-2024-Friday'!$AJ977="m",'BB-2024-Friday'!V977,0),"")</f>
        <v>0</v>
      </c>
    </row>
    <row r="975" spans="1:15" x14ac:dyDescent="0.25">
      <c r="A975" t="str">
        <f>IF('BB-2024-Friday'!AJ978&lt;&gt;"",'BB-2024-Friday'!AJ978,"")</f>
        <v/>
      </c>
      <c r="B975" t="str">
        <f>IF('BB-2024-Friday'!AJ978&lt;&gt;"",'BB-2024-Friday'!AR978,"")</f>
        <v/>
      </c>
      <c r="C975" t="str">
        <f>IF('BB-2024-Friday'!AJ978="m","v","a")</f>
        <v>a</v>
      </c>
      <c r="D975" s="92" t="str">
        <f>IF('BB-2024-Friday'!AJ978&lt;&gt;"",'BB-2024-Friday'!AI978,"")</f>
        <v/>
      </c>
      <c r="E975" s="119" t="str">
        <f>IF('BB-2024-Friday'!$AJ978&lt;&gt;"",IF('BB-2024-Friday'!$AJ978="t",0,'BB-2024-Friday'!AM978),"")</f>
        <v/>
      </c>
      <c r="F975" s="119" t="str">
        <f>IF('BB-2024-Friday'!$AJ978&lt;&gt;"",IF('BB-2024-Friday'!$AJ978="t",0,'BB-2024-Friday'!AN978),"")</f>
        <v/>
      </c>
      <c r="G975" s="119" t="str">
        <f>IF('BB-2024-Friday'!$AJ978&lt;&gt;"",IF('BB-2024-Friday'!$AJ978="t",0,'BB-2024-Friday'!AO978),"")</f>
        <v/>
      </c>
      <c r="H975" s="119" t="str">
        <f>IF('BB-2024-Friday'!$AJ978&lt;&gt;"",IF('BB-2024-Friday'!$AJ978="t",0,'BB-2024-Friday'!AP978),"")</f>
        <v/>
      </c>
      <c r="I975" s="119" t="str">
        <f>IF('BB-2024-Friday'!$AJ978&lt;&gt;"",IF('BB-2024-Friday'!$AJ978="t",0,'BB-2024-Friday'!AQ978),"")</f>
        <v/>
      </c>
      <c r="J975" s="119" t="str">
        <f>IF('BB-2024-Friday'!$AJ978&lt;&gt;"",IF('BB-2024-Friday'!$AJ978="t",'BB-2024-Friday'!AM978,0),"")</f>
        <v/>
      </c>
      <c r="K975" s="119" t="str">
        <f>IF('BB-2024-Friday'!$AJ978&lt;&gt;"",IF('BB-2024-Friday'!$AJ978="t",'BB-2024-Friday'!AN978,0),"")</f>
        <v/>
      </c>
      <c r="L975" s="119" t="str">
        <f>IF('BB-2024-Friday'!$AJ978&lt;&gt;"",IF('BB-2024-Friday'!$AJ978="t",'BB-2024-Friday'!AO978,0),"")</f>
        <v/>
      </c>
      <c r="M975" s="119" t="str">
        <f>IF('BB-2024-Friday'!$AJ978&lt;&gt;"",IF('BB-2024-Friday'!$AJ978="t",'BB-2024-Friday'!AP978,0),"")</f>
        <v/>
      </c>
      <c r="N975" s="120" t="str">
        <f>IF('BB-2024-Friday'!$AJ978&lt;&gt;"",IF('BB-2024-Friday'!$AJ978="m",'BB-2024-Friday'!U978,0),"")</f>
        <v/>
      </c>
      <c r="O975" s="120" t="str">
        <f>IF('BB-2024-Friday'!$AJ978&lt;&gt;"",IF('BB-2024-Friday'!$AJ978="m",'BB-2024-Friday'!V978,0),"")</f>
        <v/>
      </c>
    </row>
    <row r="976" spans="1:15" x14ac:dyDescent="0.25">
      <c r="A976" t="str">
        <f>IF('BB-2024-Friday'!AJ979&lt;&gt;"",'BB-2024-Friday'!AJ979,"")</f>
        <v/>
      </c>
      <c r="B976" t="str">
        <f>IF('BB-2024-Friday'!AJ979&lt;&gt;"",'BB-2024-Friday'!AR979,"")</f>
        <v/>
      </c>
      <c r="C976" t="str">
        <f>IF('BB-2024-Friday'!AJ979="m","v","a")</f>
        <v>a</v>
      </c>
      <c r="D976" s="92" t="str">
        <f>IF('BB-2024-Friday'!AJ979&lt;&gt;"",'BB-2024-Friday'!AI979,"")</f>
        <v/>
      </c>
      <c r="E976" s="119" t="str">
        <f>IF('BB-2024-Friday'!$AJ979&lt;&gt;"",IF('BB-2024-Friday'!$AJ979="t",0,'BB-2024-Friday'!AM979),"")</f>
        <v/>
      </c>
      <c r="F976" s="119" t="str">
        <f>IF('BB-2024-Friday'!$AJ979&lt;&gt;"",IF('BB-2024-Friday'!$AJ979="t",0,'BB-2024-Friday'!AN979),"")</f>
        <v/>
      </c>
      <c r="G976" s="119" t="str">
        <f>IF('BB-2024-Friday'!$AJ979&lt;&gt;"",IF('BB-2024-Friday'!$AJ979="t",0,'BB-2024-Friday'!AO979),"")</f>
        <v/>
      </c>
      <c r="H976" s="119" t="str">
        <f>IF('BB-2024-Friday'!$AJ979&lt;&gt;"",IF('BB-2024-Friday'!$AJ979="t",0,'BB-2024-Friday'!AP979),"")</f>
        <v/>
      </c>
      <c r="I976" s="119" t="str">
        <f>IF('BB-2024-Friday'!$AJ979&lt;&gt;"",IF('BB-2024-Friday'!$AJ979="t",0,'BB-2024-Friday'!AQ979),"")</f>
        <v/>
      </c>
      <c r="J976" s="119" t="str">
        <f>IF('BB-2024-Friday'!$AJ979&lt;&gt;"",IF('BB-2024-Friday'!$AJ979="t",'BB-2024-Friday'!AM979,0),"")</f>
        <v/>
      </c>
      <c r="K976" s="119" t="str">
        <f>IF('BB-2024-Friday'!$AJ979&lt;&gt;"",IF('BB-2024-Friday'!$AJ979="t",'BB-2024-Friday'!AN979,0),"")</f>
        <v/>
      </c>
      <c r="L976" s="119" t="str">
        <f>IF('BB-2024-Friday'!$AJ979&lt;&gt;"",IF('BB-2024-Friday'!$AJ979="t",'BB-2024-Friday'!AO979,0),"")</f>
        <v/>
      </c>
      <c r="M976" s="119" t="str">
        <f>IF('BB-2024-Friday'!$AJ979&lt;&gt;"",IF('BB-2024-Friday'!$AJ979="t",'BB-2024-Friday'!AP979,0),"")</f>
        <v/>
      </c>
      <c r="N976" s="120" t="str">
        <f>IF('BB-2024-Friday'!$AJ979&lt;&gt;"",IF('BB-2024-Friday'!$AJ979="m",'BB-2024-Friday'!U979,0),"")</f>
        <v/>
      </c>
      <c r="O976" s="120" t="str">
        <f>IF('BB-2024-Friday'!$AJ979&lt;&gt;"",IF('BB-2024-Friday'!$AJ979="m",'BB-2024-Friday'!V979,0),"")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7070-04AB-4634-903D-CE89A5142463}">
  <dimension ref="A1:O976"/>
  <sheetViews>
    <sheetView topLeftCell="A771" workbookViewId="0">
      <selection activeCell="F867" sqref="F867"/>
    </sheetView>
  </sheetViews>
  <sheetFormatPr defaultRowHeight="15" x14ac:dyDescent="0.25"/>
  <cols>
    <col min="1" max="1" width="5.42578125" customWidth="1"/>
    <col min="2" max="2" width="68.7109375" bestFit="1" customWidth="1"/>
    <col min="3" max="3" width="5.7109375" bestFit="1" customWidth="1"/>
    <col min="5" max="7" width="9.28515625" bestFit="1" customWidth="1"/>
    <col min="8" max="8" width="9.5703125" bestFit="1" customWidth="1"/>
    <col min="9" max="9" width="5.85546875" bestFit="1" customWidth="1"/>
  </cols>
  <sheetData>
    <row r="1" spans="1:15" x14ac:dyDescent="0.25">
      <c r="A1" t="s">
        <v>1655</v>
      </c>
      <c r="B1" t="s">
        <v>1656</v>
      </c>
      <c r="C1" t="s">
        <v>1657</v>
      </c>
      <c r="D1" t="s">
        <v>1658</v>
      </c>
      <c r="E1" t="s">
        <v>1659</v>
      </c>
      <c r="F1" t="s">
        <v>1660</v>
      </c>
      <c r="G1" t="s">
        <v>1661</v>
      </c>
      <c r="H1" t="s">
        <v>1662</v>
      </c>
      <c r="I1" t="s">
        <v>1663</v>
      </c>
      <c r="J1" t="s">
        <v>1664</v>
      </c>
      <c r="K1" t="s">
        <v>1665</v>
      </c>
      <c r="L1" t="s">
        <v>1666</v>
      </c>
      <c r="M1" t="s">
        <v>1667</v>
      </c>
      <c r="N1" t="s">
        <v>638</v>
      </c>
      <c r="O1" t="s">
        <v>639</v>
      </c>
    </row>
    <row r="2" spans="1:15" x14ac:dyDescent="0.25">
      <c r="A2" t="str">
        <f>IF('BB-2024-Saturday'!AJ4&lt;&gt;"",'BB-2024-Saturday'!AJ4,"")</f>
        <v>o</v>
      </c>
      <c r="B2" t="str">
        <f>IF('BB-2024-Saturday'!AJ4&lt;&gt;"",'BB-2024-Saturday'!AR4,"")</f>
        <v>Start under the portal at Newcastle Inn Entrance.  Start of OPEN SECTION.   Bear right and continue around parking lot to Traffic light at Hotel exit.</v>
      </c>
      <c r="C2" t="str">
        <f>IF('BB-2024-Saturday'!AJ4="m","v","a")</f>
        <v>a</v>
      </c>
      <c r="D2" s="92">
        <f>IF('BB-2024-Saturday'!AJ4&lt;&gt;"",'BB-2024-Saturday'!AI4,"")</f>
        <v>0</v>
      </c>
      <c r="E2" s="119">
        <f>IF('BB-2024-Saturday'!$AJ4&lt;&gt;"",IF('BB-2024-Saturday'!$AJ4="t",0,'BB-2024-Saturday'!AM4),"")</f>
        <v>20</v>
      </c>
      <c r="F2" s="119">
        <f>IF('BB-2024-Saturday'!$AJ4&lt;&gt;"",IF('BB-2024-Saturday'!$AJ4="t",0,'BB-2024-Saturday'!AN4),"")</f>
        <v>20</v>
      </c>
      <c r="G2" s="119">
        <f>IF('BB-2024-Saturday'!$AJ4&lt;&gt;"",IF('BB-2024-Saturday'!$AJ4="t",0,'BB-2024-Saturday'!AO4),"")</f>
        <v>20</v>
      </c>
      <c r="H2" s="119">
        <f>IF('BB-2024-Saturday'!$AJ4&lt;&gt;"",IF('BB-2024-Saturday'!$AJ4="t",0,'BB-2024-Saturday'!AP4),"")</f>
        <v>20</v>
      </c>
      <c r="I2" s="119">
        <f>IF('BB-2024-Saturday'!$AJ4&lt;&gt;"",IF('BB-2024-Saturday'!$AJ4="t",0,'BB-2024-Saturday'!AQ4),"")</f>
        <v>60</v>
      </c>
      <c r="J2" s="119">
        <f>IF('BB-2024-Saturday'!$AJ4&lt;&gt;"",IF('BB-2024-Saturday'!$AJ4="t",'BB-2024-Saturday'!AM4,0),"")</f>
        <v>0</v>
      </c>
      <c r="K2" s="119">
        <f>IF('BB-2024-Saturday'!$AJ4&lt;&gt;"",IF('BB-2024-Saturday'!$AJ4="t",'BB-2024-Saturday'!AN4,0),"")</f>
        <v>0</v>
      </c>
      <c r="L2" s="119">
        <f>IF('BB-2024-Saturday'!$AJ4&lt;&gt;"",IF('BB-2024-Saturday'!$AJ4="t",'BB-2024-Saturday'!AO4,0),"")</f>
        <v>0</v>
      </c>
      <c r="M2" s="119">
        <f>IF('BB-2024-Saturday'!$AJ4&lt;&gt;"",IF('BB-2024-Saturday'!$AJ4="t",'BB-2024-Saturday'!AP4,0),"")</f>
        <v>0</v>
      </c>
      <c r="N2" s="120">
        <f>IF('BB-2024-Saturday'!$AJ4&lt;&gt;"",IF('BB-2024-Saturday'!$AJ4="m",'BB-2024-Saturday'!U4,0),"")</f>
        <v>0</v>
      </c>
      <c r="O2" s="120">
        <f>IF('BB-2024-Saturday'!$AJ4&lt;&gt;"",IF('BB-2024-Saturday'!$AJ4="m",'BB-2024-Saturday'!V4,0),"")</f>
        <v>0</v>
      </c>
    </row>
    <row r="3" spans="1:15" x14ac:dyDescent="0.25">
      <c r="A3" t="str">
        <f>IF('BB-2024-Saturday'!AJ5&lt;&gt;"",'BB-2024-Saturday'!AJ5,"")</f>
        <v>o</v>
      </c>
      <c r="B3" t="str">
        <f>IF('BB-2024-Saturday'!AJ5&lt;&gt;"",'BB-2024-Saturday'!AR5,"")</f>
        <v>Traffic light. Turn LEFT into Victoria st.</v>
      </c>
      <c r="C3" t="str">
        <f>IF('BB-2024-Saturday'!AJ5="m","v","a")</f>
        <v>a</v>
      </c>
      <c r="D3" s="92">
        <f>IF('BB-2024-Saturday'!AJ5&lt;&gt;"",'BB-2024-Saturday'!AI5,"")</f>
        <v>0.22</v>
      </c>
      <c r="E3" s="119">
        <f>IF('BB-2024-Saturday'!$AJ5&lt;&gt;"",IF('BB-2024-Saturday'!$AJ5="t",0,'BB-2024-Saturday'!AM5),"")</f>
        <v>20</v>
      </c>
      <c r="F3" s="119">
        <f>IF('BB-2024-Saturday'!$AJ5&lt;&gt;"",IF('BB-2024-Saturday'!$AJ5="t",0,'BB-2024-Saturday'!AN5),"")</f>
        <v>20</v>
      </c>
      <c r="G3" s="119">
        <f>IF('BB-2024-Saturday'!$AJ5&lt;&gt;"",IF('BB-2024-Saturday'!$AJ5="t",0,'BB-2024-Saturday'!AO5),"")</f>
        <v>20</v>
      </c>
      <c r="H3" s="119">
        <f>IF('BB-2024-Saturday'!$AJ5&lt;&gt;"",IF('BB-2024-Saturday'!$AJ5="t",0,'BB-2024-Saturday'!AP5),"")</f>
        <v>20</v>
      </c>
      <c r="I3" s="119">
        <f>IF('BB-2024-Saturday'!$AJ5&lt;&gt;"",IF('BB-2024-Saturday'!$AJ5="t",0,'BB-2024-Saturday'!AQ5),"")</f>
        <v>60</v>
      </c>
      <c r="J3" s="119">
        <f>IF('BB-2024-Saturday'!$AJ5&lt;&gt;"",IF('BB-2024-Saturday'!$AJ5="t",'BB-2024-Saturday'!AM5,0),"")</f>
        <v>0</v>
      </c>
      <c r="K3" s="119">
        <f>IF('BB-2024-Saturday'!$AJ5&lt;&gt;"",IF('BB-2024-Saturday'!$AJ5="t",'BB-2024-Saturday'!AN5,0),"")</f>
        <v>0</v>
      </c>
      <c r="L3" s="119">
        <f>IF('BB-2024-Saturday'!$AJ5&lt;&gt;"",IF('BB-2024-Saturday'!$AJ5="t",'BB-2024-Saturday'!AO5,0),"")</f>
        <v>0</v>
      </c>
      <c r="M3" s="119">
        <f>IF('BB-2024-Saturday'!$AJ5&lt;&gt;"",IF('BB-2024-Saturday'!$AJ5="t",'BB-2024-Saturday'!AP5,0),"")</f>
        <v>0</v>
      </c>
      <c r="N3" s="120">
        <f>IF('BB-2024-Saturday'!$AJ5&lt;&gt;"",IF('BB-2024-Saturday'!$AJ5="m",'BB-2024-Saturday'!U5,0),"")</f>
        <v>0</v>
      </c>
      <c r="O3" s="120">
        <f>IF('BB-2024-Saturday'!$AJ5&lt;&gt;"",IF('BB-2024-Saturday'!$AJ5="m",'BB-2024-Saturday'!V5,0),"")</f>
        <v>0</v>
      </c>
    </row>
    <row r="4" spans="1:15" x14ac:dyDescent="0.25">
      <c r="A4" t="str">
        <f>IF('BB-2024-Saturday'!AJ6&lt;&gt;"",'BB-2024-Saturday'!AJ6,"")</f>
        <v>o</v>
      </c>
      <c r="B4" t="str">
        <f>IF('BB-2024-Saturday'!AJ6&lt;&gt;"",'BB-2024-Saturday'!AR6,"")</f>
        <v>Bear LEFT before Traffic light.</v>
      </c>
      <c r="C4" t="str">
        <f>IF('BB-2024-Saturday'!AJ6="m","v","a")</f>
        <v>a</v>
      </c>
      <c r="D4" s="92">
        <f>IF('BB-2024-Saturday'!AJ6&lt;&gt;"",'BB-2024-Saturday'!AI6,"")</f>
        <v>0.3</v>
      </c>
      <c r="E4" s="119">
        <f>IF('BB-2024-Saturday'!$AJ6&lt;&gt;"",IF('BB-2024-Saturday'!$AJ6="t",0,'BB-2024-Saturday'!AM6),"")</f>
        <v>20</v>
      </c>
      <c r="F4" s="119">
        <f>IF('BB-2024-Saturday'!$AJ6&lt;&gt;"",IF('BB-2024-Saturday'!$AJ6="t",0,'BB-2024-Saturday'!AN6),"")</f>
        <v>20</v>
      </c>
      <c r="G4" s="119">
        <f>IF('BB-2024-Saturday'!$AJ6&lt;&gt;"",IF('BB-2024-Saturday'!$AJ6="t",0,'BB-2024-Saturday'!AO6),"")</f>
        <v>20</v>
      </c>
      <c r="H4" s="119">
        <f>IF('BB-2024-Saturday'!$AJ6&lt;&gt;"",IF('BB-2024-Saturday'!$AJ6="t",0,'BB-2024-Saturday'!AP6),"")</f>
        <v>20</v>
      </c>
      <c r="I4" s="119">
        <f>IF('BB-2024-Saturday'!$AJ6&lt;&gt;"",IF('BB-2024-Saturday'!$AJ6="t",0,'BB-2024-Saturday'!AQ6),"")</f>
        <v>60</v>
      </c>
      <c r="J4" s="119">
        <f>IF('BB-2024-Saturday'!$AJ6&lt;&gt;"",IF('BB-2024-Saturday'!$AJ6="t",'BB-2024-Saturday'!AM6,0),"")</f>
        <v>0</v>
      </c>
      <c r="K4" s="119">
        <f>IF('BB-2024-Saturday'!$AJ6&lt;&gt;"",IF('BB-2024-Saturday'!$AJ6="t",'BB-2024-Saturday'!AN6,0),"")</f>
        <v>0</v>
      </c>
      <c r="L4" s="119">
        <f>IF('BB-2024-Saturday'!$AJ6&lt;&gt;"",IF('BB-2024-Saturday'!$AJ6="t",'BB-2024-Saturday'!AO6,0),"")</f>
        <v>0</v>
      </c>
      <c r="M4" s="119">
        <f>IF('BB-2024-Saturday'!$AJ6&lt;&gt;"",IF('BB-2024-Saturday'!$AJ6="t",'BB-2024-Saturday'!AP6,0),"")</f>
        <v>0</v>
      </c>
      <c r="N4" s="120">
        <f>IF('BB-2024-Saturday'!$AJ6&lt;&gt;"",IF('BB-2024-Saturday'!$AJ6="m",'BB-2024-Saturday'!U6,0),"")</f>
        <v>0</v>
      </c>
      <c r="O4" s="120">
        <f>IF('BB-2024-Saturday'!$AJ6&lt;&gt;"",IF('BB-2024-Saturday'!$AJ6="m",'BB-2024-Saturday'!V6,0),"")</f>
        <v>0</v>
      </c>
    </row>
    <row r="5" spans="1:15" x14ac:dyDescent="0.25">
      <c r="A5" t="str">
        <f>IF('BB-2024-Saturday'!AJ7&lt;&gt;"",'BB-2024-Saturday'!AJ7,"")</f>
        <v/>
      </c>
      <c r="B5" t="str">
        <f>IF('BB-2024-Saturday'!AJ7&lt;&gt;"",'BB-2024-Saturday'!AR7,"")</f>
        <v/>
      </c>
      <c r="C5" t="str">
        <f>IF('BB-2024-Saturday'!AJ7="m","v","a")</f>
        <v>a</v>
      </c>
      <c r="D5" s="92" t="str">
        <f>IF('BB-2024-Saturday'!AJ7&lt;&gt;"",'BB-2024-Saturday'!AI7,"")</f>
        <v/>
      </c>
      <c r="E5" s="119" t="str">
        <f>IF('BB-2024-Saturday'!$AJ7&lt;&gt;"",IF('BB-2024-Saturday'!$AJ7="t",0,'BB-2024-Saturday'!AM7),"")</f>
        <v/>
      </c>
      <c r="F5" s="119" t="str">
        <f>IF('BB-2024-Saturday'!$AJ7&lt;&gt;"",IF('BB-2024-Saturday'!$AJ7="t",0,'BB-2024-Saturday'!AN7),"")</f>
        <v/>
      </c>
      <c r="G5" s="119" t="str">
        <f>IF('BB-2024-Saturday'!$AJ7&lt;&gt;"",IF('BB-2024-Saturday'!$AJ7="t",0,'BB-2024-Saturday'!AO7),"")</f>
        <v/>
      </c>
      <c r="H5" s="119" t="str">
        <f>IF('BB-2024-Saturday'!$AJ7&lt;&gt;"",IF('BB-2024-Saturday'!$AJ7="t",0,'BB-2024-Saturday'!AP7),"")</f>
        <v/>
      </c>
      <c r="I5" s="119" t="str">
        <f>IF('BB-2024-Saturday'!$AJ7&lt;&gt;"",IF('BB-2024-Saturday'!$AJ7="t",0,'BB-2024-Saturday'!AQ7),"")</f>
        <v/>
      </c>
      <c r="J5" s="119" t="str">
        <f>IF('BB-2024-Saturday'!$AJ7&lt;&gt;"",IF('BB-2024-Saturday'!$AJ7="t",'BB-2024-Saturday'!AM7,0),"")</f>
        <v/>
      </c>
      <c r="K5" s="119" t="str">
        <f>IF('BB-2024-Saturday'!$AJ7&lt;&gt;"",IF('BB-2024-Saturday'!$AJ7="t",'BB-2024-Saturday'!AN7,0),"")</f>
        <v/>
      </c>
      <c r="L5" s="119" t="str">
        <f>IF('BB-2024-Saturday'!$AJ7&lt;&gt;"",IF('BB-2024-Saturday'!$AJ7="t",'BB-2024-Saturday'!AO7,0),"")</f>
        <v/>
      </c>
      <c r="M5" s="119" t="str">
        <f>IF('BB-2024-Saturday'!$AJ7&lt;&gt;"",IF('BB-2024-Saturday'!$AJ7="t",'BB-2024-Saturday'!AP7,0),"")</f>
        <v/>
      </c>
      <c r="N5" s="120" t="str">
        <f>IF('BB-2024-Saturday'!$AJ7&lt;&gt;"",IF('BB-2024-Saturday'!$AJ7="m",'BB-2024-Saturday'!U7,0),"")</f>
        <v/>
      </c>
      <c r="O5" s="120" t="str">
        <f>IF('BB-2024-Saturday'!$AJ7&lt;&gt;"",IF('BB-2024-Saturday'!$AJ7="m",'BB-2024-Saturday'!V7,0),"")</f>
        <v/>
      </c>
    </row>
    <row r="6" spans="1:15" x14ac:dyDescent="0.25">
      <c r="A6" t="str">
        <f>IF('BB-2024-Saturday'!AJ8&lt;&gt;"",'BB-2024-Saturday'!AJ8,"")</f>
        <v>o</v>
      </c>
      <c r="B6" t="str">
        <f>IF('BB-2024-Saturday'!AJ8&lt;&gt;"",'BB-2024-Saturday'!AR8,"")</f>
        <v>Yield, Join Allan st.</v>
      </c>
      <c r="C6" t="str">
        <f>IF('BB-2024-Saturday'!AJ8="m","v","a")</f>
        <v>a</v>
      </c>
      <c r="D6" s="92">
        <f>IF('BB-2024-Saturday'!AJ8&lt;&gt;"",'BB-2024-Saturday'!AI8,"")</f>
        <v>0.33</v>
      </c>
      <c r="E6" s="119">
        <f>IF('BB-2024-Saturday'!$AJ8&lt;&gt;"",IF('BB-2024-Saturday'!$AJ8="t",0,'BB-2024-Saturday'!AM8),"")</f>
        <v>20</v>
      </c>
      <c r="F6" s="119">
        <f>IF('BB-2024-Saturday'!$AJ8&lt;&gt;"",IF('BB-2024-Saturday'!$AJ8="t",0,'BB-2024-Saturday'!AN8),"")</f>
        <v>20</v>
      </c>
      <c r="G6" s="119">
        <f>IF('BB-2024-Saturday'!$AJ8&lt;&gt;"",IF('BB-2024-Saturday'!$AJ8="t",0,'BB-2024-Saturday'!AO8),"")</f>
        <v>20</v>
      </c>
      <c r="H6" s="119">
        <f>IF('BB-2024-Saturday'!$AJ8&lt;&gt;"",IF('BB-2024-Saturday'!$AJ8="t",0,'BB-2024-Saturday'!AP8),"")</f>
        <v>20</v>
      </c>
      <c r="I6" s="119">
        <f>IF('BB-2024-Saturday'!$AJ8&lt;&gt;"",IF('BB-2024-Saturday'!$AJ8="t",0,'BB-2024-Saturday'!AQ8),"")</f>
        <v>60</v>
      </c>
      <c r="J6" s="119">
        <f>IF('BB-2024-Saturday'!$AJ8&lt;&gt;"",IF('BB-2024-Saturday'!$AJ8="t",'BB-2024-Saturday'!AM8,0),"")</f>
        <v>0</v>
      </c>
      <c r="K6" s="119">
        <f>IF('BB-2024-Saturday'!$AJ8&lt;&gt;"",IF('BB-2024-Saturday'!$AJ8="t",'BB-2024-Saturday'!AN8,0),"")</f>
        <v>0</v>
      </c>
      <c r="L6" s="119">
        <f>IF('BB-2024-Saturday'!$AJ8&lt;&gt;"",IF('BB-2024-Saturday'!$AJ8="t",'BB-2024-Saturday'!AO8,0),"")</f>
        <v>0</v>
      </c>
      <c r="M6" s="119">
        <f>IF('BB-2024-Saturday'!$AJ8&lt;&gt;"",IF('BB-2024-Saturday'!$AJ8="t",'BB-2024-Saturday'!AP8,0),"")</f>
        <v>0</v>
      </c>
      <c r="N6" s="120">
        <f>IF('BB-2024-Saturday'!$AJ8&lt;&gt;"",IF('BB-2024-Saturday'!$AJ8="m",'BB-2024-Saturday'!U8,0),"")</f>
        <v>0</v>
      </c>
      <c r="O6" s="120">
        <f>IF('BB-2024-Saturday'!$AJ8&lt;&gt;"",IF('BB-2024-Saturday'!$AJ8="m",'BB-2024-Saturday'!V8,0),"")</f>
        <v>0</v>
      </c>
    </row>
    <row r="7" spans="1:15" x14ac:dyDescent="0.25">
      <c r="A7" t="str">
        <f>IF('BB-2024-Saturday'!AJ9&lt;&gt;"",'BB-2024-Saturday'!AJ9,"")</f>
        <v>o</v>
      </c>
      <c r="B7" t="str">
        <f>IF('BB-2024-Saturday'!AJ9&lt;&gt;"",'BB-2024-Saturday'!AR9,"")</f>
        <v>70 Speed limit.  [Camera]</v>
      </c>
      <c r="C7" t="str">
        <f>IF('BB-2024-Saturday'!AJ9="m","v","a")</f>
        <v>a</v>
      </c>
      <c r="D7" s="92">
        <f>IF('BB-2024-Saturday'!AJ9&lt;&gt;"",'BB-2024-Saturday'!AI9,"")</f>
        <v>0.4</v>
      </c>
      <c r="E7" s="119">
        <f>IF('BB-2024-Saturday'!$AJ9&lt;&gt;"",IF('BB-2024-Saturday'!$AJ9="t",0,'BB-2024-Saturday'!AM9),"")</f>
        <v>30</v>
      </c>
      <c r="F7" s="119">
        <f>IF('BB-2024-Saturday'!$AJ9&lt;&gt;"",IF('BB-2024-Saturday'!$AJ9="t",0,'BB-2024-Saturday'!AN9),"")</f>
        <v>30</v>
      </c>
      <c r="G7" s="119">
        <f>IF('BB-2024-Saturday'!$AJ9&lt;&gt;"",IF('BB-2024-Saturday'!$AJ9="t",0,'BB-2024-Saturday'!AO9),"")</f>
        <v>30</v>
      </c>
      <c r="H7" s="119">
        <f>IF('BB-2024-Saturday'!$AJ9&lt;&gt;"",IF('BB-2024-Saturday'!$AJ9="t",0,'BB-2024-Saturday'!AP9),"")</f>
        <v>30</v>
      </c>
      <c r="I7" s="119">
        <f>IF('BB-2024-Saturday'!$AJ9&lt;&gt;"",IF('BB-2024-Saturday'!$AJ9="t",0,'BB-2024-Saturday'!AQ9),"")</f>
        <v>70</v>
      </c>
      <c r="J7" s="119">
        <f>IF('BB-2024-Saturday'!$AJ9&lt;&gt;"",IF('BB-2024-Saturday'!$AJ9="t",'BB-2024-Saturday'!AM9,0),"")</f>
        <v>0</v>
      </c>
      <c r="K7" s="119">
        <f>IF('BB-2024-Saturday'!$AJ9&lt;&gt;"",IF('BB-2024-Saturday'!$AJ9="t",'BB-2024-Saturday'!AN9,0),"")</f>
        <v>0</v>
      </c>
      <c r="L7" s="119">
        <f>IF('BB-2024-Saturday'!$AJ9&lt;&gt;"",IF('BB-2024-Saturday'!$AJ9="t",'BB-2024-Saturday'!AO9,0),"")</f>
        <v>0</v>
      </c>
      <c r="M7" s="119">
        <f>IF('BB-2024-Saturday'!$AJ9&lt;&gt;"",IF('BB-2024-Saturday'!$AJ9="t",'BB-2024-Saturday'!AP9,0),"")</f>
        <v>0</v>
      </c>
      <c r="N7" s="120">
        <f>IF('BB-2024-Saturday'!$AJ9&lt;&gt;"",IF('BB-2024-Saturday'!$AJ9="m",'BB-2024-Saturday'!U9,0),"")</f>
        <v>0</v>
      </c>
      <c r="O7" s="120">
        <f>IF('BB-2024-Saturday'!$AJ9&lt;&gt;"",IF('BB-2024-Saturday'!$AJ9="m",'BB-2024-Saturday'!V9,0),"")</f>
        <v>0</v>
      </c>
    </row>
    <row r="8" spans="1:15" x14ac:dyDescent="0.25">
      <c r="A8" t="str">
        <f>IF('BB-2024-Saturday'!AJ10&lt;&gt;"",'BB-2024-Saturday'!AJ10,"")</f>
        <v>o</v>
      </c>
      <c r="B8" t="str">
        <f>IF('BB-2024-Saturday'!AJ10&lt;&gt;"",'BB-2024-Saturday'!AR10,"")</f>
        <v>Traffic light.  Carry straight on.</v>
      </c>
      <c r="C8" t="str">
        <f>IF('BB-2024-Saturday'!AJ10="m","v","a")</f>
        <v>a</v>
      </c>
      <c r="D8" s="92">
        <f>IF('BB-2024-Saturday'!AJ10&lt;&gt;"",'BB-2024-Saturday'!AI10,"")</f>
        <v>1.71</v>
      </c>
      <c r="E8" s="119">
        <f>IF('BB-2024-Saturday'!$AJ10&lt;&gt;"",IF('BB-2024-Saturday'!$AJ10="t",0,'BB-2024-Saturday'!AM10),"")</f>
        <v>30</v>
      </c>
      <c r="F8" s="119">
        <f>IF('BB-2024-Saturday'!$AJ10&lt;&gt;"",IF('BB-2024-Saturday'!$AJ10="t",0,'BB-2024-Saturday'!AN10),"")</f>
        <v>30</v>
      </c>
      <c r="G8" s="119">
        <f>IF('BB-2024-Saturday'!$AJ10&lt;&gt;"",IF('BB-2024-Saturday'!$AJ10="t",0,'BB-2024-Saturday'!AO10),"")</f>
        <v>30</v>
      </c>
      <c r="H8" s="119">
        <f>IF('BB-2024-Saturday'!$AJ10&lt;&gt;"",IF('BB-2024-Saturday'!$AJ10="t",0,'BB-2024-Saturday'!AP10),"")</f>
        <v>30</v>
      </c>
      <c r="I8" s="119">
        <f>IF('BB-2024-Saturday'!$AJ10&lt;&gt;"",IF('BB-2024-Saturday'!$AJ10="t",0,'BB-2024-Saturday'!AQ10),"")</f>
        <v>70</v>
      </c>
      <c r="J8" s="119">
        <f>IF('BB-2024-Saturday'!$AJ10&lt;&gt;"",IF('BB-2024-Saturday'!$AJ10="t",'BB-2024-Saturday'!AM10,0),"")</f>
        <v>0</v>
      </c>
      <c r="K8" s="119">
        <f>IF('BB-2024-Saturday'!$AJ10&lt;&gt;"",IF('BB-2024-Saturday'!$AJ10="t",'BB-2024-Saturday'!AN10,0),"")</f>
        <v>0</v>
      </c>
      <c r="L8" s="119">
        <f>IF('BB-2024-Saturday'!$AJ10&lt;&gt;"",IF('BB-2024-Saturday'!$AJ10="t",'BB-2024-Saturday'!AO10,0),"")</f>
        <v>0</v>
      </c>
      <c r="M8" s="119">
        <f>IF('BB-2024-Saturday'!$AJ10&lt;&gt;"",IF('BB-2024-Saturday'!$AJ10="t",'BB-2024-Saturday'!AP10,0),"")</f>
        <v>0</v>
      </c>
      <c r="N8" s="120">
        <f>IF('BB-2024-Saturday'!$AJ10&lt;&gt;"",IF('BB-2024-Saturday'!$AJ10="m",'BB-2024-Saturday'!U10,0),"")</f>
        <v>0</v>
      </c>
      <c r="O8" s="120">
        <f>IF('BB-2024-Saturday'!$AJ10&lt;&gt;"",IF('BB-2024-Saturday'!$AJ10="m",'BB-2024-Saturday'!V10,0),"")</f>
        <v>0</v>
      </c>
    </row>
    <row r="9" spans="1:15" x14ac:dyDescent="0.25">
      <c r="A9" t="str">
        <f>IF('BB-2024-Saturday'!AJ11&lt;&gt;"",'BB-2024-Saturday'!AJ11,"")</f>
        <v>o</v>
      </c>
      <c r="B9" t="str">
        <f>IF('BB-2024-Saturday'!AJ11&lt;&gt;"",'BB-2024-Saturday'!AR11,"")</f>
        <v>70 Speed limit.</v>
      </c>
      <c r="C9" t="str">
        <f>IF('BB-2024-Saturday'!AJ11="m","v","a")</f>
        <v>a</v>
      </c>
      <c r="D9" s="92">
        <f>IF('BB-2024-Saturday'!AJ11&lt;&gt;"",'BB-2024-Saturday'!AI11,"")</f>
        <v>2.38</v>
      </c>
      <c r="E9" s="119">
        <f>IF('BB-2024-Saturday'!$AJ11&lt;&gt;"",IF('BB-2024-Saturday'!$AJ11="t",0,'BB-2024-Saturday'!AM11),"")</f>
        <v>35</v>
      </c>
      <c r="F9" s="119">
        <f>IF('BB-2024-Saturday'!$AJ11&lt;&gt;"",IF('BB-2024-Saturday'!$AJ11="t",0,'BB-2024-Saturday'!AN11),"")</f>
        <v>35</v>
      </c>
      <c r="G9" s="119">
        <f>IF('BB-2024-Saturday'!$AJ11&lt;&gt;"",IF('BB-2024-Saturday'!$AJ11="t",0,'BB-2024-Saturday'!AO11),"")</f>
        <v>35</v>
      </c>
      <c r="H9" s="119">
        <f>IF('BB-2024-Saturday'!$AJ11&lt;&gt;"",IF('BB-2024-Saturday'!$AJ11="t",0,'BB-2024-Saturday'!AP11),"")</f>
        <v>35</v>
      </c>
      <c r="I9" s="119">
        <f>IF('BB-2024-Saturday'!$AJ11&lt;&gt;"",IF('BB-2024-Saturday'!$AJ11="t",0,'BB-2024-Saturday'!AQ11),"")</f>
        <v>70</v>
      </c>
      <c r="J9" s="119">
        <f>IF('BB-2024-Saturday'!$AJ11&lt;&gt;"",IF('BB-2024-Saturday'!$AJ11="t",'BB-2024-Saturday'!AM11,0),"")</f>
        <v>0</v>
      </c>
      <c r="K9" s="119">
        <f>IF('BB-2024-Saturday'!$AJ11&lt;&gt;"",IF('BB-2024-Saturday'!$AJ11="t",'BB-2024-Saturday'!AN11,0),"")</f>
        <v>0</v>
      </c>
      <c r="L9" s="119">
        <f>IF('BB-2024-Saturday'!$AJ11&lt;&gt;"",IF('BB-2024-Saturday'!$AJ11="t",'BB-2024-Saturday'!AO11,0),"")</f>
        <v>0</v>
      </c>
      <c r="M9" s="119">
        <f>IF('BB-2024-Saturday'!$AJ11&lt;&gt;"",IF('BB-2024-Saturday'!$AJ11="t",'BB-2024-Saturday'!AP11,0),"")</f>
        <v>0</v>
      </c>
      <c r="N9" s="120">
        <f>IF('BB-2024-Saturday'!$AJ11&lt;&gt;"",IF('BB-2024-Saturday'!$AJ11="m",'BB-2024-Saturday'!U11,0),"")</f>
        <v>0</v>
      </c>
      <c r="O9" s="120">
        <f>IF('BB-2024-Saturday'!$AJ11&lt;&gt;"",IF('BB-2024-Saturday'!$AJ11="m",'BB-2024-Saturday'!V11,0),"")</f>
        <v>0</v>
      </c>
    </row>
    <row r="10" spans="1:15" x14ac:dyDescent="0.25">
      <c r="A10" t="str">
        <f>IF('BB-2024-Saturday'!AJ12&lt;&gt;"",'BB-2024-Saturday'!AJ12,"")</f>
        <v>d</v>
      </c>
      <c r="B10" t="str">
        <f>IF('BB-2024-Saturday'!AJ12&lt;&gt;"",'BB-2024-Saturday'!AR12,"")</f>
        <v>Traffic light.  Carry straight on.</v>
      </c>
      <c r="C10" t="str">
        <f>IF('BB-2024-Saturday'!AJ12="m","v","a")</f>
        <v>a</v>
      </c>
      <c r="D10" s="92">
        <f>IF('BB-2024-Saturday'!AJ12&lt;&gt;"",'BB-2024-Saturday'!AI12,"")</f>
        <v>3.12</v>
      </c>
      <c r="E10" s="119">
        <f>IF('BB-2024-Saturday'!$AJ12&lt;&gt;"",IF('BB-2024-Saturday'!$AJ12="t",0,'BB-2024-Saturday'!AM12),"")</f>
        <v>35</v>
      </c>
      <c r="F10" s="119">
        <f>IF('BB-2024-Saturday'!$AJ12&lt;&gt;"",IF('BB-2024-Saturday'!$AJ12="t",0,'BB-2024-Saturday'!AN12),"")</f>
        <v>39</v>
      </c>
      <c r="G10" s="119">
        <f>IF('BB-2024-Saturday'!$AJ12&lt;&gt;"",IF('BB-2024-Saturday'!$AJ12="t",0,'BB-2024-Saturday'!AO12),"")</f>
        <v>42</v>
      </c>
      <c r="H10" s="119">
        <f>IF('BB-2024-Saturday'!$AJ12&lt;&gt;"",IF('BB-2024-Saturday'!$AJ12="t",0,'BB-2024-Saturday'!AP12),"")</f>
        <v>45</v>
      </c>
      <c r="I10" s="119">
        <f>IF('BB-2024-Saturday'!$AJ12&lt;&gt;"",IF('BB-2024-Saturday'!$AJ12="t",0,'BB-2024-Saturday'!AQ12),"")</f>
        <v>70</v>
      </c>
      <c r="J10" s="119">
        <f>IF('BB-2024-Saturday'!$AJ12&lt;&gt;"",IF('BB-2024-Saturday'!$AJ12="t",'BB-2024-Saturday'!AM12,0),"")</f>
        <v>0</v>
      </c>
      <c r="K10" s="119">
        <f>IF('BB-2024-Saturday'!$AJ12&lt;&gt;"",IF('BB-2024-Saturday'!$AJ12="t",'BB-2024-Saturday'!AN12,0),"")</f>
        <v>0</v>
      </c>
      <c r="L10" s="119">
        <f>IF('BB-2024-Saturday'!$AJ12&lt;&gt;"",IF('BB-2024-Saturday'!$AJ12="t",'BB-2024-Saturday'!AO12,0),"")</f>
        <v>0</v>
      </c>
      <c r="M10" s="119">
        <f>IF('BB-2024-Saturday'!$AJ12&lt;&gt;"",IF('BB-2024-Saturday'!$AJ12="t",'BB-2024-Saturday'!AP12,0),"")</f>
        <v>0</v>
      </c>
      <c r="N10" s="120">
        <f>IF('BB-2024-Saturday'!$AJ12&lt;&gt;"",IF('BB-2024-Saturday'!$AJ12="m",'BB-2024-Saturday'!U12,0),"")</f>
        <v>0</v>
      </c>
      <c r="O10" s="120">
        <f>IF('BB-2024-Saturday'!$AJ12&lt;&gt;"",IF('BB-2024-Saturday'!$AJ12="m",'BB-2024-Saturday'!V12,0),"")</f>
        <v>0</v>
      </c>
    </row>
    <row r="11" spans="1:15" x14ac:dyDescent="0.25">
      <c r="A11" t="str">
        <f>IF('BB-2024-Saturday'!AJ13&lt;&gt;"",'BB-2024-Saturday'!AJ13,"")</f>
        <v/>
      </c>
      <c r="B11" t="str">
        <f>IF('BB-2024-Saturday'!AJ13&lt;&gt;"",'BB-2024-Saturday'!AR13,"")</f>
        <v/>
      </c>
      <c r="C11" t="str">
        <f>IF('BB-2024-Saturday'!AJ13="m","v","a")</f>
        <v>a</v>
      </c>
      <c r="D11" s="92" t="str">
        <f>IF('BB-2024-Saturday'!AJ13&lt;&gt;"",'BB-2024-Saturday'!AI13,"")</f>
        <v/>
      </c>
      <c r="E11" s="119" t="str">
        <f>IF('BB-2024-Saturday'!$AJ13&lt;&gt;"",IF('BB-2024-Saturday'!$AJ13="t",0,'BB-2024-Saturday'!AM13),"")</f>
        <v/>
      </c>
      <c r="F11" s="119" t="str">
        <f>IF('BB-2024-Saturday'!$AJ13&lt;&gt;"",IF('BB-2024-Saturday'!$AJ13="t",0,'BB-2024-Saturday'!AN13),"")</f>
        <v/>
      </c>
      <c r="G11" s="119" t="str">
        <f>IF('BB-2024-Saturday'!$AJ13&lt;&gt;"",IF('BB-2024-Saturday'!$AJ13="t",0,'BB-2024-Saturday'!AO13),"")</f>
        <v/>
      </c>
      <c r="H11" s="119" t="str">
        <f>IF('BB-2024-Saturday'!$AJ13&lt;&gt;"",IF('BB-2024-Saturday'!$AJ13="t",0,'BB-2024-Saturday'!AP13),"")</f>
        <v/>
      </c>
      <c r="I11" s="119" t="str">
        <f>IF('BB-2024-Saturday'!$AJ13&lt;&gt;"",IF('BB-2024-Saturday'!$AJ13="t",0,'BB-2024-Saturday'!AQ13),"")</f>
        <v/>
      </c>
      <c r="J11" s="119" t="str">
        <f>IF('BB-2024-Saturday'!$AJ13&lt;&gt;"",IF('BB-2024-Saturday'!$AJ13="t",'BB-2024-Saturday'!AM13,0),"")</f>
        <v/>
      </c>
      <c r="K11" s="119" t="str">
        <f>IF('BB-2024-Saturday'!$AJ13&lt;&gt;"",IF('BB-2024-Saturday'!$AJ13="t",'BB-2024-Saturday'!AN13,0),"")</f>
        <v/>
      </c>
      <c r="L11" s="119" t="str">
        <f>IF('BB-2024-Saturday'!$AJ13&lt;&gt;"",IF('BB-2024-Saturday'!$AJ13="t",'BB-2024-Saturday'!AO13,0),"")</f>
        <v/>
      </c>
      <c r="M11" s="119" t="str">
        <f>IF('BB-2024-Saturday'!$AJ13&lt;&gt;"",IF('BB-2024-Saturday'!$AJ13="t",'BB-2024-Saturday'!AP13,0),"")</f>
        <v/>
      </c>
      <c r="N11" s="120" t="str">
        <f>IF('BB-2024-Saturday'!$AJ13&lt;&gt;"",IF('BB-2024-Saturday'!$AJ13="m",'BB-2024-Saturday'!U13,0),"")</f>
        <v/>
      </c>
      <c r="O11" s="120" t="str">
        <f>IF('BB-2024-Saturday'!$AJ13&lt;&gt;"",IF('BB-2024-Saturday'!$AJ13="m",'BB-2024-Saturday'!V13,0),"")</f>
        <v/>
      </c>
    </row>
    <row r="12" spans="1:15" x14ac:dyDescent="0.25">
      <c r="A12" t="str">
        <f>IF('BB-2024-Saturday'!AJ14&lt;&gt;"",'BB-2024-Saturday'!AJ14,"")</f>
        <v/>
      </c>
      <c r="B12" t="str">
        <f>IF('BB-2024-Saturday'!AJ14&lt;&gt;"",'BB-2024-Saturday'!AR14,"")</f>
        <v/>
      </c>
      <c r="C12" t="str">
        <f>IF('BB-2024-Saturday'!AJ14="m","v","a")</f>
        <v>a</v>
      </c>
      <c r="D12" s="92" t="str">
        <f>IF('BB-2024-Saturday'!AJ14&lt;&gt;"",'BB-2024-Saturday'!AI14,"")</f>
        <v/>
      </c>
      <c r="E12" s="119" t="str">
        <f>IF('BB-2024-Saturday'!$AJ14&lt;&gt;"",IF('BB-2024-Saturday'!$AJ14="t",0,'BB-2024-Saturday'!AM14),"")</f>
        <v/>
      </c>
      <c r="F12" s="119" t="str">
        <f>IF('BB-2024-Saturday'!$AJ14&lt;&gt;"",IF('BB-2024-Saturday'!$AJ14="t",0,'BB-2024-Saturday'!AN14),"")</f>
        <v/>
      </c>
      <c r="G12" s="119" t="str">
        <f>IF('BB-2024-Saturday'!$AJ14&lt;&gt;"",IF('BB-2024-Saturday'!$AJ14="t",0,'BB-2024-Saturday'!AO14),"")</f>
        <v/>
      </c>
      <c r="H12" s="119" t="str">
        <f>IF('BB-2024-Saturday'!$AJ14&lt;&gt;"",IF('BB-2024-Saturday'!$AJ14="t",0,'BB-2024-Saturday'!AP14),"")</f>
        <v/>
      </c>
      <c r="I12" s="119" t="str">
        <f>IF('BB-2024-Saturday'!$AJ14&lt;&gt;"",IF('BB-2024-Saturday'!$AJ14="t",0,'BB-2024-Saturday'!AQ14),"")</f>
        <v/>
      </c>
      <c r="J12" s="119" t="str">
        <f>IF('BB-2024-Saturday'!$AJ14&lt;&gt;"",IF('BB-2024-Saturday'!$AJ14="t",'BB-2024-Saturday'!AM14,0),"")</f>
        <v/>
      </c>
      <c r="K12" s="119" t="str">
        <f>IF('BB-2024-Saturday'!$AJ14&lt;&gt;"",IF('BB-2024-Saturday'!$AJ14="t",'BB-2024-Saturday'!AN14,0),"")</f>
        <v/>
      </c>
      <c r="L12" s="119" t="str">
        <f>IF('BB-2024-Saturday'!$AJ14&lt;&gt;"",IF('BB-2024-Saturday'!$AJ14="t",'BB-2024-Saturday'!AO14,0),"")</f>
        <v/>
      </c>
      <c r="M12" s="119" t="str">
        <f>IF('BB-2024-Saturday'!$AJ14&lt;&gt;"",IF('BB-2024-Saturday'!$AJ14="t",'BB-2024-Saturday'!AP14,0),"")</f>
        <v/>
      </c>
      <c r="N12" s="120" t="str">
        <f>IF('BB-2024-Saturday'!$AJ14&lt;&gt;"",IF('BB-2024-Saturday'!$AJ14="m",'BB-2024-Saturday'!U14,0),"")</f>
        <v/>
      </c>
      <c r="O12" s="120" t="str">
        <f>IF('BB-2024-Saturday'!$AJ14&lt;&gt;"",IF('BB-2024-Saturday'!$AJ14="m",'BB-2024-Saturday'!V14,0),"")</f>
        <v/>
      </c>
    </row>
    <row r="13" spans="1:15" x14ac:dyDescent="0.25">
      <c r="A13" t="str">
        <f>IF('BB-2024-Saturday'!AJ15&lt;&gt;"",'BB-2024-Saturday'!AJ15,"")</f>
        <v/>
      </c>
      <c r="B13" t="str">
        <f>IF('BB-2024-Saturday'!AJ15&lt;&gt;"",'BB-2024-Saturday'!AR15,"")</f>
        <v/>
      </c>
      <c r="C13" t="str">
        <f>IF('BB-2024-Saturday'!AJ15="m","v","a")</f>
        <v>a</v>
      </c>
      <c r="D13" s="92" t="str">
        <f>IF('BB-2024-Saturday'!AJ15&lt;&gt;"",'BB-2024-Saturday'!AI15,"")</f>
        <v/>
      </c>
      <c r="E13" s="119" t="str">
        <f>IF('BB-2024-Saturday'!$AJ15&lt;&gt;"",IF('BB-2024-Saturday'!$AJ15="t",0,'BB-2024-Saturday'!AM15),"")</f>
        <v/>
      </c>
      <c r="F13" s="119" t="str">
        <f>IF('BB-2024-Saturday'!$AJ15&lt;&gt;"",IF('BB-2024-Saturday'!$AJ15="t",0,'BB-2024-Saturday'!AN15),"")</f>
        <v/>
      </c>
      <c r="G13" s="119" t="str">
        <f>IF('BB-2024-Saturday'!$AJ15&lt;&gt;"",IF('BB-2024-Saturday'!$AJ15="t",0,'BB-2024-Saturday'!AO15),"")</f>
        <v/>
      </c>
      <c r="H13" s="119" t="str">
        <f>IF('BB-2024-Saturday'!$AJ15&lt;&gt;"",IF('BB-2024-Saturday'!$AJ15="t",0,'BB-2024-Saturday'!AP15),"")</f>
        <v/>
      </c>
      <c r="I13" s="119" t="str">
        <f>IF('BB-2024-Saturday'!$AJ15&lt;&gt;"",IF('BB-2024-Saturday'!$AJ15="t",0,'BB-2024-Saturday'!AQ15),"")</f>
        <v/>
      </c>
      <c r="J13" s="119" t="str">
        <f>IF('BB-2024-Saturday'!$AJ15&lt;&gt;"",IF('BB-2024-Saturday'!$AJ15="t",'BB-2024-Saturday'!AM15,0),"")</f>
        <v/>
      </c>
      <c r="K13" s="119" t="str">
        <f>IF('BB-2024-Saturday'!$AJ15&lt;&gt;"",IF('BB-2024-Saturday'!$AJ15="t",'BB-2024-Saturday'!AN15,0),"")</f>
        <v/>
      </c>
      <c r="L13" s="119" t="str">
        <f>IF('BB-2024-Saturday'!$AJ15&lt;&gt;"",IF('BB-2024-Saturday'!$AJ15="t",'BB-2024-Saturday'!AO15,0),"")</f>
        <v/>
      </c>
      <c r="M13" s="119" t="str">
        <f>IF('BB-2024-Saturday'!$AJ15&lt;&gt;"",IF('BB-2024-Saturday'!$AJ15="t",'BB-2024-Saturday'!AP15,0),"")</f>
        <v/>
      </c>
      <c r="N13" s="120" t="str">
        <f>IF('BB-2024-Saturday'!$AJ15&lt;&gt;"",IF('BB-2024-Saturday'!$AJ15="m",'BB-2024-Saturday'!U15,0),"")</f>
        <v/>
      </c>
      <c r="O13" s="120" t="str">
        <f>IF('BB-2024-Saturday'!$AJ15&lt;&gt;"",IF('BB-2024-Saturday'!$AJ15="m",'BB-2024-Saturday'!V15,0),"")</f>
        <v/>
      </c>
    </row>
    <row r="14" spans="1:15" x14ac:dyDescent="0.25">
      <c r="A14" t="str">
        <f>IF('BB-2024-Saturday'!AJ16&lt;&gt;"",'BB-2024-Saturday'!AJ16,"")</f>
        <v/>
      </c>
      <c r="B14" t="str">
        <f>IF('BB-2024-Saturday'!AJ16&lt;&gt;"",'BB-2024-Saturday'!AR16,"")</f>
        <v/>
      </c>
      <c r="C14" t="str">
        <f>IF('BB-2024-Saturday'!AJ16="m","v","a")</f>
        <v>a</v>
      </c>
      <c r="D14" s="92" t="str">
        <f>IF('BB-2024-Saturday'!AJ16&lt;&gt;"",'BB-2024-Saturday'!AI16,"")</f>
        <v/>
      </c>
      <c r="E14" s="119" t="str">
        <f>IF('BB-2024-Saturday'!$AJ16&lt;&gt;"",IF('BB-2024-Saturday'!$AJ16="t",0,'BB-2024-Saturday'!AM16),"")</f>
        <v/>
      </c>
      <c r="F14" s="119" t="str">
        <f>IF('BB-2024-Saturday'!$AJ16&lt;&gt;"",IF('BB-2024-Saturday'!$AJ16="t",0,'BB-2024-Saturday'!AN16),"")</f>
        <v/>
      </c>
      <c r="G14" s="119" t="str">
        <f>IF('BB-2024-Saturday'!$AJ16&lt;&gt;"",IF('BB-2024-Saturday'!$AJ16="t",0,'BB-2024-Saturday'!AO16),"")</f>
        <v/>
      </c>
      <c r="H14" s="119" t="str">
        <f>IF('BB-2024-Saturday'!$AJ16&lt;&gt;"",IF('BB-2024-Saturday'!$AJ16="t",0,'BB-2024-Saturday'!AP16),"")</f>
        <v/>
      </c>
      <c r="I14" s="119" t="str">
        <f>IF('BB-2024-Saturday'!$AJ16&lt;&gt;"",IF('BB-2024-Saturday'!$AJ16="t",0,'BB-2024-Saturday'!AQ16),"")</f>
        <v/>
      </c>
      <c r="J14" s="119" t="str">
        <f>IF('BB-2024-Saturday'!$AJ16&lt;&gt;"",IF('BB-2024-Saturday'!$AJ16="t",'BB-2024-Saturday'!AM16,0),"")</f>
        <v/>
      </c>
      <c r="K14" s="119" t="str">
        <f>IF('BB-2024-Saturday'!$AJ16&lt;&gt;"",IF('BB-2024-Saturday'!$AJ16="t",'BB-2024-Saturday'!AN16,0),"")</f>
        <v/>
      </c>
      <c r="L14" s="119" t="str">
        <f>IF('BB-2024-Saturday'!$AJ16&lt;&gt;"",IF('BB-2024-Saturday'!$AJ16="t",'BB-2024-Saturday'!AO16,0),"")</f>
        <v/>
      </c>
      <c r="M14" s="119" t="str">
        <f>IF('BB-2024-Saturday'!$AJ16&lt;&gt;"",IF('BB-2024-Saturday'!$AJ16="t",'BB-2024-Saturday'!AP16,0),"")</f>
        <v/>
      </c>
      <c r="N14" s="120" t="str">
        <f>IF('BB-2024-Saturday'!$AJ16&lt;&gt;"",IF('BB-2024-Saturday'!$AJ16="m",'BB-2024-Saturday'!U16,0),"")</f>
        <v/>
      </c>
      <c r="O14" s="120" t="str">
        <f>IF('BB-2024-Saturday'!$AJ16&lt;&gt;"",IF('BB-2024-Saturday'!$AJ16="m",'BB-2024-Saturday'!V16,0),"")</f>
        <v/>
      </c>
    </row>
    <row r="15" spans="1:15" x14ac:dyDescent="0.25">
      <c r="A15" t="str">
        <f>IF('BB-2024-Saturday'!AJ17&lt;&gt;"",'BB-2024-Saturday'!AJ17,"")</f>
        <v>o</v>
      </c>
      <c r="B15" t="str">
        <f>IF('BB-2024-Saturday'!AJ17&lt;&gt;"",'BB-2024-Saturday'!AR17,"")</f>
        <v>Warning - Sharp curve {Right}.  Be careful of possible gravel on road.</v>
      </c>
      <c r="C15" t="str">
        <f>IF('BB-2024-Saturday'!AJ17="m","v","a")</f>
        <v>a</v>
      </c>
      <c r="D15" s="92">
        <f>IF('BB-2024-Saturday'!AJ17&lt;&gt;"",'BB-2024-Saturday'!AI17,"")</f>
        <v>5.36</v>
      </c>
      <c r="E15" s="119">
        <f>IF('BB-2024-Saturday'!$AJ17&lt;&gt;"",IF('BB-2024-Saturday'!$AJ17="t",0,'BB-2024-Saturday'!AM17),"")</f>
        <v>30</v>
      </c>
      <c r="F15" s="119">
        <f>IF('BB-2024-Saturday'!$AJ17&lt;&gt;"",IF('BB-2024-Saturday'!$AJ17="t",0,'BB-2024-Saturday'!AN17),"")</f>
        <v>30</v>
      </c>
      <c r="G15" s="119">
        <f>IF('BB-2024-Saturday'!$AJ17&lt;&gt;"",IF('BB-2024-Saturday'!$AJ17="t",0,'BB-2024-Saturday'!AO17),"")</f>
        <v>30</v>
      </c>
      <c r="H15" s="119">
        <f>IF('BB-2024-Saturday'!$AJ17&lt;&gt;"",IF('BB-2024-Saturday'!$AJ17="t",0,'BB-2024-Saturday'!AP17),"")</f>
        <v>30</v>
      </c>
      <c r="I15" s="119">
        <f>IF('BB-2024-Saturday'!$AJ17&lt;&gt;"",IF('BB-2024-Saturday'!$AJ17="t",0,'BB-2024-Saturday'!AQ17),"")</f>
        <v>80</v>
      </c>
      <c r="J15" s="119">
        <f>IF('BB-2024-Saturday'!$AJ17&lt;&gt;"",IF('BB-2024-Saturday'!$AJ17="t",'BB-2024-Saturday'!AM17,0),"")</f>
        <v>0</v>
      </c>
      <c r="K15" s="119">
        <f>IF('BB-2024-Saturday'!$AJ17&lt;&gt;"",IF('BB-2024-Saturday'!$AJ17="t",'BB-2024-Saturday'!AN17,0),"")</f>
        <v>0</v>
      </c>
      <c r="L15" s="119">
        <f>IF('BB-2024-Saturday'!$AJ17&lt;&gt;"",IF('BB-2024-Saturday'!$AJ17="t",'BB-2024-Saturday'!AO17,0),"")</f>
        <v>0</v>
      </c>
      <c r="M15" s="119">
        <f>IF('BB-2024-Saturday'!$AJ17&lt;&gt;"",IF('BB-2024-Saturday'!$AJ17="t",'BB-2024-Saturday'!AP17,0),"")</f>
        <v>0</v>
      </c>
      <c r="N15" s="120">
        <f>IF('BB-2024-Saturday'!$AJ17&lt;&gt;"",IF('BB-2024-Saturday'!$AJ17="m",'BB-2024-Saturday'!U17,0),"")</f>
        <v>0</v>
      </c>
      <c r="O15" s="120">
        <f>IF('BB-2024-Saturday'!$AJ17&lt;&gt;"",IF('BB-2024-Saturday'!$AJ17="m",'BB-2024-Saturday'!V17,0),"")</f>
        <v>0</v>
      </c>
    </row>
    <row r="16" spans="1:15" x14ac:dyDescent="0.25">
      <c r="A16" t="str">
        <f>IF('BB-2024-Saturday'!AJ18&lt;&gt;"",'BB-2024-Saturday'!AJ18,"")</f>
        <v>o</v>
      </c>
      <c r="B16" t="str">
        <f>IF('BB-2024-Saturday'!AJ18&lt;&gt;"",'BB-2024-Saturday'!AR18,"")</f>
        <v>Turn LEFT to R34 Utrecht, N11 Volksrust</v>
      </c>
      <c r="C16" t="str">
        <f>IF('BB-2024-Saturday'!AJ18="m","v","a")</f>
        <v>a</v>
      </c>
      <c r="D16" s="92">
        <f>IF('BB-2024-Saturday'!AJ18&lt;&gt;"",'BB-2024-Saturday'!AI18,"")</f>
        <v>5.86</v>
      </c>
      <c r="E16" s="119">
        <f>IF('BB-2024-Saturday'!$AJ18&lt;&gt;"",IF('BB-2024-Saturday'!$AJ18="t",0,'BB-2024-Saturday'!AM18),"")</f>
        <v>30</v>
      </c>
      <c r="F16" s="119">
        <f>IF('BB-2024-Saturday'!$AJ18&lt;&gt;"",IF('BB-2024-Saturday'!$AJ18="t",0,'BB-2024-Saturday'!AN18),"")</f>
        <v>30</v>
      </c>
      <c r="G16" s="119">
        <f>IF('BB-2024-Saturday'!$AJ18&lt;&gt;"",IF('BB-2024-Saturday'!$AJ18="t",0,'BB-2024-Saturday'!AO18),"")</f>
        <v>30</v>
      </c>
      <c r="H16" s="119">
        <f>IF('BB-2024-Saturday'!$AJ18&lt;&gt;"",IF('BB-2024-Saturday'!$AJ18="t",0,'BB-2024-Saturday'!AP18),"")</f>
        <v>30</v>
      </c>
      <c r="I16" s="119">
        <f>IF('BB-2024-Saturday'!$AJ18&lt;&gt;"",IF('BB-2024-Saturday'!$AJ18="t",0,'BB-2024-Saturday'!AQ18),"")</f>
        <v>80</v>
      </c>
      <c r="J16" s="119">
        <f>IF('BB-2024-Saturday'!$AJ18&lt;&gt;"",IF('BB-2024-Saturday'!$AJ18="t",'BB-2024-Saturday'!AM18,0),"")</f>
        <v>0</v>
      </c>
      <c r="K16" s="119">
        <f>IF('BB-2024-Saturday'!$AJ18&lt;&gt;"",IF('BB-2024-Saturday'!$AJ18="t",'BB-2024-Saturday'!AN18,0),"")</f>
        <v>0</v>
      </c>
      <c r="L16" s="119">
        <f>IF('BB-2024-Saturday'!$AJ18&lt;&gt;"",IF('BB-2024-Saturday'!$AJ18="t",'BB-2024-Saturday'!AO18,0),"")</f>
        <v>0</v>
      </c>
      <c r="M16" s="119">
        <f>IF('BB-2024-Saturday'!$AJ18&lt;&gt;"",IF('BB-2024-Saturday'!$AJ18="t",'BB-2024-Saturday'!AP18,0),"")</f>
        <v>0</v>
      </c>
      <c r="N16" s="120">
        <f>IF('BB-2024-Saturday'!$AJ18&lt;&gt;"",IF('BB-2024-Saturday'!$AJ18="m",'BB-2024-Saturday'!U18,0),"")</f>
        <v>0</v>
      </c>
      <c r="O16" s="120">
        <f>IF('BB-2024-Saturday'!$AJ18&lt;&gt;"",IF('BB-2024-Saturday'!$AJ18="m",'BB-2024-Saturday'!V18,0),"")</f>
        <v>0</v>
      </c>
    </row>
    <row r="17" spans="1:15" x14ac:dyDescent="0.25">
      <c r="A17" t="str">
        <f>IF('BB-2024-Saturday'!AJ19&lt;&gt;"",'BB-2024-Saturday'!AJ19,"")</f>
        <v>d</v>
      </c>
      <c r="B17" t="str">
        <f>IF('BB-2024-Saturday'!AJ19&lt;&gt;"",'BB-2024-Saturday'!AR19,"")</f>
        <v>Danger Plate at Start of Armco barrier.  START of REGULARITY.  SoR on road.</v>
      </c>
      <c r="C17" t="str">
        <f>IF('BB-2024-Saturday'!AJ19="m","v","a")</f>
        <v>a</v>
      </c>
      <c r="D17" s="92">
        <f>IF('BB-2024-Saturday'!AJ19&lt;&gt;"",'BB-2024-Saturday'!AI19,"")</f>
        <v>6.36</v>
      </c>
      <c r="E17" s="119">
        <f>IF('BB-2024-Saturday'!$AJ19&lt;&gt;"",IF('BB-2024-Saturday'!$AJ19="t",0,'BB-2024-Saturday'!AM19),"")</f>
        <v>48</v>
      </c>
      <c r="F17" s="119">
        <f>IF('BB-2024-Saturday'!$AJ19&lt;&gt;"",IF('BB-2024-Saturday'!$AJ19="t",0,'BB-2024-Saturday'!AN19),"")</f>
        <v>56</v>
      </c>
      <c r="G17" s="119">
        <f>IF('BB-2024-Saturday'!$AJ19&lt;&gt;"",IF('BB-2024-Saturday'!$AJ19="t",0,'BB-2024-Saturday'!AO19),"")</f>
        <v>64</v>
      </c>
      <c r="H17" s="119">
        <f>IF('BB-2024-Saturday'!$AJ19&lt;&gt;"",IF('BB-2024-Saturday'!$AJ19="t",0,'BB-2024-Saturday'!AP19),"")</f>
        <v>70</v>
      </c>
      <c r="I17" s="119">
        <f>IF('BB-2024-Saturday'!$AJ19&lt;&gt;"",IF('BB-2024-Saturday'!$AJ19="t",0,'BB-2024-Saturday'!AQ19),"")</f>
        <v>80</v>
      </c>
      <c r="J17" s="119">
        <f>IF('BB-2024-Saturday'!$AJ19&lt;&gt;"",IF('BB-2024-Saturday'!$AJ19="t",'BB-2024-Saturday'!AM19,0),"")</f>
        <v>0</v>
      </c>
      <c r="K17" s="119">
        <f>IF('BB-2024-Saturday'!$AJ19&lt;&gt;"",IF('BB-2024-Saturday'!$AJ19="t",'BB-2024-Saturday'!AN19,0),"")</f>
        <v>0</v>
      </c>
      <c r="L17" s="119">
        <f>IF('BB-2024-Saturday'!$AJ19&lt;&gt;"",IF('BB-2024-Saturday'!$AJ19="t",'BB-2024-Saturday'!AO19,0),"")</f>
        <v>0</v>
      </c>
      <c r="M17" s="119">
        <f>IF('BB-2024-Saturday'!$AJ19&lt;&gt;"",IF('BB-2024-Saturday'!$AJ19="t",'BB-2024-Saturday'!AP19,0),"")</f>
        <v>0</v>
      </c>
      <c r="N17" s="120">
        <f>IF('BB-2024-Saturday'!$AJ19&lt;&gt;"",IF('BB-2024-Saturday'!$AJ19="m",'BB-2024-Saturday'!U19,0),"")</f>
        <v>0</v>
      </c>
      <c r="O17" s="120">
        <f>IF('BB-2024-Saturday'!$AJ19&lt;&gt;"",IF('BB-2024-Saturday'!$AJ19="m",'BB-2024-Saturday'!V19,0),"")</f>
        <v>0</v>
      </c>
    </row>
    <row r="18" spans="1:15" x14ac:dyDescent="0.25">
      <c r="A18" t="str">
        <f>IF('BB-2024-Saturday'!AJ20&lt;&gt;"",'BB-2024-Saturday'!AJ20,"")</f>
        <v/>
      </c>
      <c r="B18" t="str">
        <f>IF('BB-2024-Saturday'!AJ20&lt;&gt;"",'BB-2024-Saturday'!AR20,"")</f>
        <v/>
      </c>
      <c r="C18" t="str">
        <f>IF('BB-2024-Saturday'!AJ20="m","v","a")</f>
        <v>a</v>
      </c>
      <c r="D18" s="92" t="str">
        <f>IF('BB-2024-Saturday'!AJ20&lt;&gt;"",'BB-2024-Saturday'!AI20,"")</f>
        <v/>
      </c>
      <c r="E18" s="119" t="str">
        <f>IF('BB-2024-Saturday'!$AJ20&lt;&gt;"",IF('BB-2024-Saturday'!$AJ20="t",0,'BB-2024-Saturday'!AM20),"")</f>
        <v/>
      </c>
      <c r="F18" s="119" t="str">
        <f>IF('BB-2024-Saturday'!$AJ20&lt;&gt;"",IF('BB-2024-Saturday'!$AJ20="t",0,'BB-2024-Saturday'!AN20),"")</f>
        <v/>
      </c>
      <c r="G18" s="119" t="str">
        <f>IF('BB-2024-Saturday'!$AJ20&lt;&gt;"",IF('BB-2024-Saturday'!$AJ20="t",0,'BB-2024-Saturday'!AO20),"")</f>
        <v/>
      </c>
      <c r="H18" s="119" t="str">
        <f>IF('BB-2024-Saturday'!$AJ20&lt;&gt;"",IF('BB-2024-Saturday'!$AJ20="t",0,'BB-2024-Saturday'!AP20),"")</f>
        <v/>
      </c>
      <c r="I18" s="119" t="str">
        <f>IF('BB-2024-Saturday'!$AJ20&lt;&gt;"",IF('BB-2024-Saturday'!$AJ20="t",0,'BB-2024-Saturday'!AQ20),"")</f>
        <v/>
      </c>
      <c r="J18" s="119" t="str">
        <f>IF('BB-2024-Saturday'!$AJ20&lt;&gt;"",IF('BB-2024-Saturday'!$AJ20="t",'BB-2024-Saturday'!AM20,0),"")</f>
        <v/>
      </c>
      <c r="K18" s="119" t="str">
        <f>IF('BB-2024-Saturday'!$AJ20&lt;&gt;"",IF('BB-2024-Saturday'!$AJ20="t",'BB-2024-Saturday'!AN20,0),"")</f>
        <v/>
      </c>
      <c r="L18" s="119" t="str">
        <f>IF('BB-2024-Saturday'!$AJ20&lt;&gt;"",IF('BB-2024-Saturday'!$AJ20="t",'BB-2024-Saturday'!AO20,0),"")</f>
        <v/>
      </c>
      <c r="M18" s="119" t="str">
        <f>IF('BB-2024-Saturday'!$AJ20&lt;&gt;"",IF('BB-2024-Saturday'!$AJ20="t",'BB-2024-Saturday'!AP20,0),"")</f>
        <v/>
      </c>
      <c r="N18" s="120" t="str">
        <f>IF('BB-2024-Saturday'!$AJ20&lt;&gt;"",IF('BB-2024-Saturday'!$AJ20="m",'BB-2024-Saturday'!U20,0),"")</f>
        <v/>
      </c>
      <c r="O18" s="120" t="str">
        <f>IF('BB-2024-Saturday'!$AJ20&lt;&gt;"",IF('BB-2024-Saturday'!$AJ20="m",'BB-2024-Saturday'!V20,0),"")</f>
        <v/>
      </c>
    </row>
    <row r="19" spans="1:15" x14ac:dyDescent="0.25">
      <c r="A19" t="str">
        <f>IF('BB-2024-Saturday'!AJ21&lt;&gt;"",'BB-2024-Saturday'!AJ21,"")</f>
        <v/>
      </c>
      <c r="B19" t="str">
        <f>IF('BB-2024-Saturday'!AJ21&lt;&gt;"",'BB-2024-Saturday'!AR21,"")</f>
        <v/>
      </c>
      <c r="C19" t="str">
        <f>IF('BB-2024-Saturday'!AJ21="m","v","a")</f>
        <v>a</v>
      </c>
      <c r="D19" s="92" t="str">
        <f>IF('BB-2024-Saturday'!AJ21&lt;&gt;"",'BB-2024-Saturday'!AI21,"")</f>
        <v/>
      </c>
      <c r="E19" s="119" t="str">
        <f>IF('BB-2024-Saturday'!$AJ21&lt;&gt;"",IF('BB-2024-Saturday'!$AJ21="t",0,'BB-2024-Saturday'!AM21),"")</f>
        <v/>
      </c>
      <c r="F19" s="119" t="str">
        <f>IF('BB-2024-Saturday'!$AJ21&lt;&gt;"",IF('BB-2024-Saturday'!$AJ21="t",0,'BB-2024-Saturday'!AN21),"")</f>
        <v/>
      </c>
      <c r="G19" s="119" t="str">
        <f>IF('BB-2024-Saturday'!$AJ21&lt;&gt;"",IF('BB-2024-Saturday'!$AJ21="t",0,'BB-2024-Saturday'!AO21),"")</f>
        <v/>
      </c>
      <c r="H19" s="119" t="str">
        <f>IF('BB-2024-Saturday'!$AJ21&lt;&gt;"",IF('BB-2024-Saturday'!$AJ21="t",0,'BB-2024-Saturday'!AP21),"")</f>
        <v/>
      </c>
      <c r="I19" s="119" t="str">
        <f>IF('BB-2024-Saturday'!$AJ21&lt;&gt;"",IF('BB-2024-Saturday'!$AJ21="t",0,'BB-2024-Saturday'!AQ21),"")</f>
        <v/>
      </c>
      <c r="J19" s="119" t="str">
        <f>IF('BB-2024-Saturday'!$AJ21&lt;&gt;"",IF('BB-2024-Saturday'!$AJ21="t",'BB-2024-Saturday'!AM21,0),"")</f>
        <v/>
      </c>
      <c r="K19" s="119" t="str">
        <f>IF('BB-2024-Saturday'!$AJ21&lt;&gt;"",IF('BB-2024-Saturday'!$AJ21="t",'BB-2024-Saturday'!AN21,0),"")</f>
        <v/>
      </c>
      <c r="L19" s="119" t="str">
        <f>IF('BB-2024-Saturday'!$AJ21&lt;&gt;"",IF('BB-2024-Saturday'!$AJ21="t",'BB-2024-Saturday'!AO21,0),"")</f>
        <v/>
      </c>
      <c r="M19" s="119" t="str">
        <f>IF('BB-2024-Saturday'!$AJ21&lt;&gt;"",IF('BB-2024-Saturday'!$AJ21="t",'BB-2024-Saturday'!AP21,0),"")</f>
        <v/>
      </c>
      <c r="N19" s="120" t="str">
        <f>IF('BB-2024-Saturday'!$AJ21&lt;&gt;"",IF('BB-2024-Saturday'!$AJ21="m",'BB-2024-Saturday'!U21,0),"")</f>
        <v/>
      </c>
      <c r="O19" s="120" t="str">
        <f>IF('BB-2024-Saturday'!$AJ21&lt;&gt;"",IF('BB-2024-Saturday'!$AJ21="m",'BB-2024-Saturday'!V21,0),"")</f>
        <v/>
      </c>
    </row>
    <row r="20" spans="1:15" x14ac:dyDescent="0.25">
      <c r="A20" t="str">
        <f>IF('BB-2024-Saturday'!AJ22&lt;&gt;"",'BB-2024-Saturday'!AJ22,"")</f>
        <v/>
      </c>
      <c r="B20" t="str">
        <f>IF('BB-2024-Saturday'!AJ22&lt;&gt;"",'BB-2024-Saturday'!AR22,"")</f>
        <v/>
      </c>
      <c r="C20" t="str">
        <f>IF('BB-2024-Saturday'!AJ22="m","v","a")</f>
        <v>a</v>
      </c>
      <c r="D20" s="92" t="str">
        <f>IF('BB-2024-Saturday'!AJ22&lt;&gt;"",'BB-2024-Saturday'!AI22,"")</f>
        <v/>
      </c>
      <c r="E20" s="119" t="str">
        <f>IF('BB-2024-Saturday'!$AJ22&lt;&gt;"",IF('BB-2024-Saturday'!$AJ22="t",0,'BB-2024-Saturday'!AM22),"")</f>
        <v/>
      </c>
      <c r="F20" s="119" t="str">
        <f>IF('BB-2024-Saturday'!$AJ22&lt;&gt;"",IF('BB-2024-Saturday'!$AJ22="t",0,'BB-2024-Saturday'!AN22),"")</f>
        <v/>
      </c>
      <c r="G20" s="119" t="str">
        <f>IF('BB-2024-Saturday'!$AJ22&lt;&gt;"",IF('BB-2024-Saturday'!$AJ22="t",0,'BB-2024-Saturday'!AO22),"")</f>
        <v/>
      </c>
      <c r="H20" s="119" t="str">
        <f>IF('BB-2024-Saturday'!$AJ22&lt;&gt;"",IF('BB-2024-Saturday'!$AJ22="t",0,'BB-2024-Saturday'!AP22),"")</f>
        <v/>
      </c>
      <c r="I20" s="119" t="str">
        <f>IF('BB-2024-Saturday'!$AJ22&lt;&gt;"",IF('BB-2024-Saturday'!$AJ22="t",0,'BB-2024-Saturday'!AQ22),"")</f>
        <v/>
      </c>
      <c r="J20" s="119" t="str">
        <f>IF('BB-2024-Saturday'!$AJ22&lt;&gt;"",IF('BB-2024-Saturday'!$AJ22="t",'BB-2024-Saturday'!AM22,0),"")</f>
        <v/>
      </c>
      <c r="K20" s="119" t="str">
        <f>IF('BB-2024-Saturday'!$AJ22&lt;&gt;"",IF('BB-2024-Saturday'!$AJ22="t",'BB-2024-Saturday'!AN22,0),"")</f>
        <v/>
      </c>
      <c r="L20" s="119" t="str">
        <f>IF('BB-2024-Saturday'!$AJ22&lt;&gt;"",IF('BB-2024-Saturday'!$AJ22="t",'BB-2024-Saturday'!AO22,0),"")</f>
        <v/>
      </c>
      <c r="M20" s="119" t="str">
        <f>IF('BB-2024-Saturday'!$AJ22&lt;&gt;"",IF('BB-2024-Saturday'!$AJ22="t",'BB-2024-Saturday'!AP22,0),"")</f>
        <v/>
      </c>
      <c r="N20" s="120" t="str">
        <f>IF('BB-2024-Saturday'!$AJ22&lt;&gt;"",IF('BB-2024-Saturday'!$AJ22="m",'BB-2024-Saturday'!U22,0),"")</f>
        <v/>
      </c>
      <c r="O20" s="120" t="str">
        <f>IF('BB-2024-Saturday'!$AJ22&lt;&gt;"",IF('BB-2024-Saturday'!$AJ22="m",'BB-2024-Saturday'!V22,0),"")</f>
        <v/>
      </c>
    </row>
    <row r="21" spans="1:15" x14ac:dyDescent="0.25">
      <c r="A21" t="str">
        <f>IF('BB-2024-Saturday'!AJ23&lt;&gt;"",'BB-2024-Saturday'!AJ23,"")</f>
        <v/>
      </c>
      <c r="B21" t="str">
        <f>IF('BB-2024-Saturday'!AJ23&lt;&gt;"",'BB-2024-Saturday'!AR23,"")</f>
        <v/>
      </c>
      <c r="C21" t="str">
        <f>IF('BB-2024-Saturday'!AJ23="m","v","a")</f>
        <v>a</v>
      </c>
      <c r="D21" s="92" t="str">
        <f>IF('BB-2024-Saturday'!AJ23&lt;&gt;"",'BB-2024-Saturday'!AI23,"")</f>
        <v/>
      </c>
      <c r="E21" s="119" t="str">
        <f>IF('BB-2024-Saturday'!$AJ23&lt;&gt;"",IF('BB-2024-Saturday'!$AJ23="t",0,'BB-2024-Saturday'!AM23),"")</f>
        <v/>
      </c>
      <c r="F21" s="119" t="str">
        <f>IF('BB-2024-Saturday'!$AJ23&lt;&gt;"",IF('BB-2024-Saturday'!$AJ23="t",0,'BB-2024-Saturday'!AN23),"")</f>
        <v/>
      </c>
      <c r="G21" s="119" t="str">
        <f>IF('BB-2024-Saturday'!$AJ23&lt;&gt;"",IF('BB-2024-Saturday'!$AJ23="t",0,'BB-2024-Saturday'!AO23),"")</f>
        <v/>
      </c>
      <c r="H21" s="119" t="str">
        <f>IF('BB-2024-Saturday'!$AJ23&lt;&gt;"",IF('BB-2024-Saturday'!$AJ23="t",0,'BB-2024-Saturday'!AP23),"")</f>
        <v/>
      </c>
      <c r="I21" s="119" t="str">
        <f>IF('BB-2024-Saturday'!$AJ23&lt;&gt;"",IF('BB-2024-Saturday'!$AJ23="t",0,'BB-2024-Saturday'!AQ23),"")</f>
        <v/>
      </c>
      <c r="J21" s="119" t="str">
        <f>IF('BB-2024-Saturday'!$AJ23&lt;&gt;"",IF('BB-2024-Saturday'!$AJ23="t",'BB-2024-Saturday'!AM23,0),"")</f>
        <v/>
      </c>
      <c r="K21" s="119" t="str">
        <f>IF('BB-2024-Saturday'!$AJ23&lt;&gt;"",IF('BB-2024-Saturday'!$AJ23="t",'BB-2024-Saturday'!AN23,0),"")</f>
        <v/>
      </c>
      <c r="L21" s="119" t="str">
        <f>IF('BB-2024-Saturday'!$AJ23&lt;&gt;"",IF('BB-2024-Saturday'!$AJ23="t",'BB-2024-Saturday'!AO23,0),"")</f>
        <v/>
      </c>
      <c r="M21" s="119" t="str">
        <f>IF('BB-2024-Saturday'!$AJ23&lt;&gt;"",IF('BB-2024-Saturday'!$AJ23="t",'BB-2024-Saturday'!AP23,0),"")</f>
        <v/>
      </c>
      <c r="N21" s="120" t="str">
        <f>IF('BB-2024-Saturday'!$AJ23&lt;&gt;"",IF('BB-2024-Saturday'!$AJ23="m",'BB-2024-Saturday'!U23,0),"")</f>
        <v/>
      </c>
      <c r="O21" s="120" t="str">
        <f>IF('BB-2024-Saturday'!$AJ23&lt;&gt;"",IF('BB-2024-Saturday'!$AJ23="m",'BB-2024-Saturday'!V23,0),"")</f>
        <v/>
      </c>
    </row>
    <row r="22" spans="1:15" x14ac:dyDescent="0.25">
      <c r="A22" t="str">
        <f>IF('BB-2024-Saturday'!AJ24&lt;&gt;"",'BB-2024-Saturday'!AJ24,"")</f>
        <v/>
      </c>
      <c r="B22" t="str">
        <f>IF('BB-2024-Saturday'!AJ24&lt;&gt;"",'BB-2024-Saturday'!AR24,"")</f>
        <v/>
      </c>
      <c r="C22" t="str">
        <f>IF('BB-2024-Saturday'!AJ24="m","v","a")</f>
        <v>a</v>
      </c>
      <c r="D22" s="92" t="str">
        <f>IF('BB-2024-Saturday'!AJ24&lt;&gt;"",'BB-2024-Saturday'!AI24,"")</f>
        <v/>
      </c>
      <c r="E22" s="119" t="str">
        <f>IF('BB-2024-Saturday'!$AJ24&lt;&gt;"",IF('BB-2024-Saturday'!$AJ24="t",0,'BB-2024-Saturday'!AM24),"")</f>
        <v/>
      </c>
      <c r="F22" s="119" t="str">
        <f>IF('BB-2024-Saturday'!$AJ24&lt;&gt;"",IF('BB-2024-Saturday'!$AJ24="t",0,'BB-2024-Saturday'!AN24),"")</f>
        <v/>
      </c>
      <c r="G22" s="119" t="str">
        <f>IF('BB-2024-Saturday'!$AJ24&lt;&gt;"",IF('BB-2024-Saturday'!$AJ24="t",0,'BB-2024-Saturday'!AO24),"")</f>
        <v/>
      </c>
      <c r="H22" s="119" t="str">
        <f>IF('BB-2024-Saturday'!$AJ24&lt;&gt;"",IF('BB-2024-Saturday'!$AJ24="t",0,'BB-2024-Saturday'!AP24),"")</f>
        <v/>
      </c>
      <c r="I22" s="119" t="str">
        <f>IF('BB-2024-Saturday'!$AJ24&lt;&gt;"",IF('BB-2024-Saturday'!$AJ24="t",0,'BB-2024-Saturday'!AQ24),"")</f>
        <v/>
      </c>
      <c r="J22" s="119" t="str">
        <f>IF('BB-2024-Saturday'!$AJ24&lt;&gt;"",IF('BB-2024-Saturday'!$AJ24="t",'BB-2024-Saturday'!AM24,0),"")</f>
        <v/>
      </c>
      <c r="K22" s="119" t="str">
        <f>IF('BB-2024-Saturday'!$AJ24&lt;&gt;"",IF('BB-2024-Saturday'!$AJ24="t",'BB-2024-Saturday'!AN24,0),"")</f>
        <v/>
      </c>
      <c r="L22" s="119" t="str">
        <f>IF('BB-2024-Saturday'!$AJ24&lt;&gt;"",IF('BB-2024-Saturday'!$AJ24="t",'BB-2024-Saturday'!AO24,0),"")</f>
        <v/>
      </c>
      <c r="M22" s="119" t="str">
        <f>IF('BB-2024-Saturday'!$AJ24&lt;&gt;"",IF('BB-2024-Saturday'!$AJ24="t",'BB-2024-Saturday'!AP24,0),"")</f>
        <v/>
      </c>
      <c r="N22" s="120" t="str">
        <f>IF('BB-2024-Saturday'!$AJ24&lt;&gt;"",IF('BB-2024-Saturday'!$AJ24="m",'BB-2024-Saturday'!U24,0),"")</f>
        <v/>
      </c>
      <c r="O22" s="120" t="str">
        <f>IF('BB-2024-Saturday'!$AJ24&lt;&gt;"",IF('BB-2024-Saturday'!$AJ24="m",'BB-2024-Saturday'!V24,0),"")</f>
        <v/>
      </c>
    </row>
    <row r="23" spans="1:15" x14ac:dyDescent="0.25">
      <c r="A23" t="str">
        <f>IF('BB-2024-Saturday'!AJ25&lt;&gt;"",'BB-2024-Saturday'!AJ25,"")</f>
        <v/>
      </c>
      <c r="B23" t="str">
        <f>IF('BB-2024-Saturday'!AJ25&lt;&gt;"",'BB-2024-Saturday'!AR25,"")</f>
        <v/>
      </c>
      <c r="C23" t="str">
        <f>IF('BB-2024-Saturday'!AJ25="m","v","a")</f>
        <v>a</v>
      </c>
      <c r="D23" s="92" t="str">
        <f>IF('BB-2024-Saturday'!AJ25&lt;&gt;"",'BB-2024-Saturday'!AI25,"")</f>
        <v/>
      </c>
      <c r="E23" s="119" t="str">
        <f>IF('BB-2024-Saturday'!$AJ25&lt;&gt;"",IF('BB-2024-Saturday'!$AJ25="t",0,'BB-2024-Saturday'!AM25),"")</f>
        <v/>
      </c>
      <c r="F23" s="119" t="str">
        <f>IF('BB-2024-Saturday'!$AJ25&lt;&gt;"",IF('BB-2024-Saturday'!$AJ25="t",0,'BB-2024-Saturday'!AN25),"")</f>
        <v/>
      </c>
      <c r="G23" s="119" t="str">
        <f>IF('BB-2024-Saturday'!$AJ25&lt;&gt;"",IF('BB-2024-Saturday'!$AJ25="t",0,'BB-2024-Saturday'!AO25),"")</f>
        <v/>
      </c>
      <c r="H23" s="119" t="str">
        <f>IF('BB-2024-Saturday'!$AJ25&lt;&gt;"",IF('BB-2024-Saturday'!$AJ25="t",0,'BB-2024-Saturday'!AP25),"")</f>
        <v/>
      </c>
      <c r="I23" s="119" t="str">
        <f>IF('BB-2024-Saturday'!$AJ25&lt;&gt;"",IF('BB-2024-Saturday'!$AJ25="t",0,'BB-2024-Saturday'!AQ25),"")</f>
        <v/>
      </c>
      <c r="J23" s="119" t="str">
        <f>IF('BB-2024-Saturday'!$AJ25&lt;&gt;"",IF('BB-2024-Saturday'!$AJ25="t",'BB-2024-Saturday'!AM25,0),"")</f>
        <v/>
      </c>
      <c r="K23" s="119" t="str">
        <f>IF('BB-2024-Saturday'!$AJ25&lt;&gt;"",IF('BB-2024-Saturday'!$AJ25="t",'BB-2024-Saturday'!AN25,0),"")</f>
        <v/>
      </c>
      <c r="L23" s="119" t="str">
        <f>IF('BB-2024-Saturday'!$AJ25&lt;&gt;"",IF('BB-2024-Saturday'!$AJ25="t",'BB-2024-Saturday'!AO25,0),"")</f>
        <v/>
      </c>
      <c r="M23" s="119" t="str">
        <f>IF('BB-2024-Saturday'!$AJ25&lt;&gt;"",IF('BB-2024-Saturday'!$AJ25="t",'BB-2024-Saturday'!AP25,0),"")</f>
        <v/>
      </c>
      <c r="N23" s="120" t="str">
        <f>IF('BB-2024-Saturday'!$AJ25&lt;&gt;"",IF('BB-2024-Saturday'!$AJ25="m",'BB-2024-Saturday'!U25,0),"")</f>
        <v/>
      </c>
      <c r="O23" s="120" t="str">
        <f>IF('BB-2024-Saturday'!$AJ25&lt;&gt;"",IF('BB-2024-Saturday'!$AJ25="m",'BB-2024-Saturday'!V25,0),"")</f>
        <v/>
      </c>
    </row>
    <row r="24" spans="1:15" x14ac:dyDescent="0.25">
      <c r="A24" t="str">
        <f>IF('BB-2024-Saturday'!AJ26&lt;&gt;"",'BB-2024-Saturday'!AJ26,"")</f>
        <v/>
      </c>
      <c r="B24" t="str">
        <f>IF('BB-2024-Saturday'!AJ26&lt;&gt;"",'BB-2024-Saturday'!AR26,"")</f>
        <v/>
      </c>
      <c r="C24" t="str">
        <f>IF('BB-2024-Saturday'!AJ26="m","v","a")</f>
        <v>a</v>
      </c>
      <c r="D24" s="92" t="str">
        <f>IF('BB-2024-Saturday'!AJ26&lt;&gt;"",'BB-2024-Saturday'!AI26,"")</f>
        <v/>
      </c>
      <c r="E24" s="119" t="str">
        <f>IF('BB-2024-Saturday'!$AJ26&lt;&gt;"",IF('BB-2024-Saturday'!$AJ26="t",0,'BB-2024-Saturday'!AM26),"")</f>
        <v/>
      </c>
      <c r="F24" s="119" t="str">
        <f>IF('BB-2024-Saturday'!$AJ26&lt;&gt;"",IF('BB-2024-Saturday'!$AJ26="t",0,'BB-2024-Saturday'!AN26),"")</f>
        <v/>
      </c>
      <c r="G24" s="119" t="str">
        <f>IF('BB-2024-Saturday'!$AJ26&lt;&gt;"",IF('BB-2024-Saturday'!$AJ26="t",0,'BB-2024-Saturday'!AO26),"")</f>
        <v/>
      </c>
      <c r="H24" s="119" t="str">
        <f>IF('BB-2024-Saturday'!$AJ26&lt;&gt;"",IF('BB-2024-Saturday'!$AJ26="t",0,'BB-2024-Saturday'!AP26),"")</f>
        <v/>
      </c>
      <c r="I24" s="119" t="str">
        <f>IF('BB-2024-Saturday'!$AJ26&lt;&gt;"",IF('BB-2024-Saturday'!$AJ26="t",0,'BB-2024-Saturday'!AQ26),"")</f>
        <v/>
      </c>
      <c r="J24" s="119" t="str">
        <f>IF('BB-2024-Saturday'!$AJ26&lt;&gt;"",IF('BB-2024-Saturday'!$AJ26="t",'BB-2024-Saturday'!AM26,0),"")</f>
        <v/>
      </c>
      <c r="K24" s="119" t="str">
        <f>IF('BB-2024-Saturday'!$AJ26&lt;&gt;"",IF('BB-2024-Saturday'!$AJ26="t",'BB-2024-Saturday'!AN26,0),"")</f>
        <v/>
      </c>
      <c r="L24" s="119" t="str">
        <f>IF('BB-2024-Saturday'!$AJ26&lt;&gt;"",IF('BB-2024-Saturday'!$AJ26="t",'BB-2024-Saturday'!AO26,0),"")</f>
        <v/>
      </c>
      <c r="M24" s="119" t="str">
        <f>IF('BB-2024-Saturday'!$AJ26&lt;&gt;"",IF('BB-2024-Saturday'!$AJ26="t",'BB-2024-Saturday'!AP26,0),"")</f>
        <v/>
      </c>
      <c r="N24" s="120" t="str">
        <f>IF('BB-2024-Saturday'!$AJ26&lt;&gt;"",IF('BB-2024-Saturday'!$AJ26="m",'BB-2024-Saturday'!U26,0),"")</f>
        <v/>
      </c>
      <c r="O24" s="120" t="str">
        <f>IF('BB-2024-Saturday'!$AJ26&lt;&gt;"",IF('BB-2024-Saturday'!$AJ26="m",'BB-2024-Saturday'!V26,0),"")</f>
        <v/>
      </c>
    </row>
    <row r="25" spans="1:15" x14ac:dyDescent="0.25">
      <c r="A25" t="str">
        <f>IF('BB-2024-Saturday'!AJ27&lt;&gt;"",'BB-2024-Saturday'!AJ27,"")</f>
        <v>m</v>
      </c>
      <c r="B25" t="str">
        <f>IF('BB-2024-Saturday'!AJ27&lt;&gt;"",'BB-2024-Saturday'!AR27,"")</f>
        <v>Control.  Telephone pole before culvert before farm entrance. Dot on pole and mark on road.</v>
      </c>
      <c r="C25" t="str">
        <f>IF('BB-2024-Saturday'!AJ27="m","v","a")</f>
        <v>v</v>
      </c>
      <c r="D25" s="92">
        <f>IF('BB-2024-Saturday'!AJ27&lt;&gt;"",'BB-2024-Saturday'!AI27,"")</f>
        <v>11.26</v>
      </c>
      <c r="E25" s="119">
        <f>IF('BB-2024-Saturday'!$AJ27&lt;&gt;"",IF('BB-2024-Saturday'!$AJ27="t",0,'BB-2024-Saturday'!AM27),"")</f>
        <v>48</v>
      </c>
      <c r="F25" s="119">
        <f>IF('BB-2024-Saturday'!$AJ27&lt;&gt;"",IF('BB-2024-Saturday'!$AJ27="t",0,'BB-2024-Saturday'!AN27),"")</f>
        <v>56</v>
      </c>
      <c r="G25" s="119">
        <f>IF('BB-2024-Saturday'!$AJ27&lt;&gt;"",IF('BB-2024-Saturday'!$AJ27="t",0,'BB-2024-Saturday'!AO27),"")</f>
        <v>64</v>
      </c>
      <c r="H25" s="119">
        <f>IF('BB-2024-Saturday'!$AJ27&lt;&gt;"",IF('BB-2024-Saturday'!$AJ27="t",0,'BB-2024-Saturday'!AP27),"")</f>
        <v>70</v>
      </c>
      <c r="I25" s="119">
        <f>IF('BB-2024-Saturday'!$AJ27&lt;&gt;"",IF('BB-2024-Saturday'!$AJ27="t",0,'BB-2024-Saturday'!AQ27),"")</f>
        <v>100</v>
      </c>
      <c r="J25" s="119">
        <f>IF('BB-2024-Saturday'!$AJ27&lt;&gt;"",IF('BB-2024-Saturday'!$AJ27="t",'BB-2024-Saturday'!AM27,0),"")</f>
        <v>0</v>
      </c>
      <c r="K25" s="119">
        <f>IF('BB-2024-Saturday'!$AJ27&lt;&gt;"",IF('BB-2024-Saturday'!$AJ27="t",'BB-2024-Saturday'!AN27,0),"")</f>
        <v>0</v>
      </c>
      <c r="L25" s="119">
        <f>IF('BB-2024-Saturday'!$AJ27&lt;&gt;"",IF('BB-2024-Saturday'!$AJ27="t",'BB-2024-Saturday'!AO27,0),"")</f>
        <v>0</v>
      </c>
      <c r="M25" s="119">
        <f>IF('BB-2024-Saturday'!$AJ27&lt;&gt;"",IF('BB-2024-Saturday'!$AJ27="t",'BB-2024-Saturday'!AP27,0),"")</f>
        <v>0</v>
      </c>
      <c r="N25" s="120">
        <f>IF('BB-2024-Saturday'!$AJ27&lt;&gt;"",IF('BB-2024-Saturday'!$AJ27="m",'BB-2024-Saturday'!U27,0),"")</f>
        <v>27.660070000000001</v>
      </c>
      <c r="O25" s="120">
        <f>IF('BB-2024-Saturday'!$AJ27&lt;&gt;"",IF('BB-2024-Saturday'!$AJ27="m",'BB-2024-Saturday'!V27,0),"")</f>
        <v>29.966159999999999</v>
      </c>
    </row>
    <row r="26" spans="1:15" x14ac:dyDescent="0.25">
      <c r="A26" t="str">
        <f>IF('BB-2024-Saturday'!AJ28&lt;&gt;"",'BB-2024-Saturday'!AJ28,"")</f>
        <v/>
      </c>
      <c r="B26" t="str">
        <f>IF('BB-2024-Saturday'!AJ28&lt;&gt;"",'BB-2024-Saturday'!AR28,"")</f>
        <v/>
      </c>
      <c r="C26" t="str">
        <f>IF('BB-2024-Saturday'!AJ28="m","v","a")</f>
        <v>a</v>
      </c>
      <c r="D26" s="92" t="str">
        <f>IF('BB-2024-Saturday'!AJ28&lt;&gt;"",'BB-2024-Saturday'!AI28,"")</f>
        <v/>
      </c>
      <c r="E26" s="119" t="str">
        <f>IF('BB-2024-Saturday'!$AJ28&lt;&gt;"",IF('BB-2024-Saturday'!$AJ28="t",0,'BB-2024-Saturday'!AM28),"")</f>
        <v/>
      </c>
      <c r="F26" s="119" t="str">
        <f>IF('BB-2024-Saturday'!$AJ28&lt;&gt;"",IF('BB-2024-Saturday'!$AJ28="t",0,'BB-2024-Saturday'!AN28),"")</f>
        <v/>
      </c>
      <c r="G26" s="119" t="str">
        <f>IF('BB-2024-Saturday'!$AJ28&lt;&gt;"",IF('BB-2024-Saturday'!$AJ28="t",0,'BB-2024-Saturday'!AO28),"")</f>
        <v/>
      </c>
      <c r="H26" s="119" t="str">
        <f>IF('BB-2024-Saturday'!$AJ28&lt;&gt;"",IF('BB-2024-Saturday'!$AJ28="t",0,'BB-2024-Saturday'!AP28),"")</f>
        <v/>
      </c>
      <c r="I26" s="119" t="str">
        <f>IF('BB-2024-Saturday'!$AJ28&lt;&gt;"",IF('BB-2024-Saturday'!$AJ28="t",0,'BB-2024-Saturday'!AQ28),"")</f>
        <v/>
      </c>
      <c r="J26" s="119" t="str">
        <f>IF('BB-2024-Saturday'!$AJ28&lt;&gt;"",IF('BB-2024-Saturday'!$AJ28="t",'BB-2024-Saturday'!AM28,0),"")</f>
        <v/>
      </c>
      <c r="K26" s="119" t="str">
        <f>IF('BB-2024-Saturday'!$AJ28&lt;&gt;"",IF('BB-2024-Saturday'!$AJ28="t",'BB-2024-Saturday'!AN28,0),"")</f>
        <v/>
      </c>
      <c r="L26" s="119" t="str">
        <f>IF('BB-2024-Saturday'!$AJ28&lt;&gt;"",IF('BB-2024-Saturday'!$AJ28="t",'BB-2024-Saturday'!AO28,0),"")</f>
        <v/>
      </c>
      <c r="M26" s="119" t="str">
        <f>IF('BB-2024-Saturday'!$AJ28&lt;&gt;"",IF('BB-2024-Saturday'!$AJ28="t",'BB-2024-Saturday'!AP28,0),"")</f>
        <v/>
      </c>
      <c r="N26" s="120" t="str">
        <f>IF('BB-2024-Saturday'!$AJ28&lt;&gt;"",IF('BB-2024-Saturday'!$AJ28="m",'BB-2024-Saturday'!U28,0),"")</f>
        <v/>
      </c>
      <c r="O26" s="120" t="str">
        <f>IF('BB-2024-Saturday'!$AJ28&lt;&gt;"",IF('BB-2024-Saturday'!$AJ28="m",'BB-2024-Saturday'!V28,0),"")</f>
        <v/>
      </c>
    </row>
    <row r="27" spans="1:15" x14ac:dyDescent="0.25">
      <c r="A27" t="str">
        <f>IF('BB-2024-Saturday'!AJ29&lt;&gt;"",'BB-2024-Saturday'!AJ29,"")</f>
        <v/>
      </c>
      <c r="B27" t="str">
        <f>IF('BB-2024-Saturday'!AJ29&lt;&gt;"",'BB-2024-Saturday'!AR29,"")</f>
        <v/>
      </c>
      <c r="C27" t="str">
        <f>IF('BB-2024-Saturday'!AJ29="m","v","a")</f>
        <v>a</v>
      </c>
      <c r="D27" s="92" t="str">
        <f>IF('BB-2024-Saturday'!AJ29&lt;&gt;"",'BB-2024-Saturday'!AI29,"")</f>
        <v/>
      </c>
      <c r="E27" s="119" t="str">
        <f>IF('BB-2024-Saturday'!$AJ29&lt;&gt;"",IF('BB-2024-Saturday'!$AJ29="t",0,'BB-2024-Saturday'!AM29),"")</f>
        <v/>
      </c>
      <c r="F27" s="119" t="str">
        <f>IF('BB-2024-Saturday'!$AJ29&lt;&gt;"",IF('BB-2024-Saturday'!$AJ29="t",0,'BB-2024-Saturday'!AN29),"")</f>
        <v/>
      </c>
      <c r="G27" s="119" t="str">
        <f>IF('BB-2024-Saturday'!$AJ29&lt;&gt;"",IF('BB-2024-Saturday'!$AJ29="t",0,'BB-2024-Saturday'!AO29),"")</f>
        <v/>
      </c>
      <c r="H27" s="119" t="str">
        <f>IF('BB-2024-Saturday'!$AJ29&lt;&gt;"",IF('BB-2024-Saturday'!$AJ29="t",0,'BB-2024-Saturday'!AP29),"")</f>
        <v/>
      </c>
      <c r="I27" s="119" t="str">
        <f>IF('BB-2024-Saturday'!$AJ29&lt;&gt;"",IF('BB-2024-Saturday'!$AJ29="t",0,'BB-2024-Saturday'!AQ29),"")</f>
        <v/>
      </c>
      <c r="J27" s="119" t="str">
        <f>IF('BB-2024-Saturday'!$AJ29&lt;&gt;"",IF('BB-2024-Saturday'!$AJ29="t",'BB-2024-Saturday'!AM29,0),"")</f>
        <v/>
      </c>
      <c r="K27" s="119" t="str">
        <f>IF('BB-2024-Saturday'!$AJ29&lt;&gt;"",IF('BB-2024-Saturday'!$AJ29="t",'BB-2024-Saturday'!AN29,0),"")</f>
        <v/>
      </c>
      <c r="L27" s="119" t="str">
        <f>IF('BB-2024-Saturday'!$AJ29&lt;&gt;"",IF('BB-2024-Saturday'!$AJ29="t",'BB-2024-Saturday'!AO29,0),"")</f>
        <v/>
      </c>
      <c r="M27" s="119" t="str">
        <f>IF('BB-2024-Saturday'!$AJ29&lt;&gt;"",IF('BB-2024-Saturday'!$AJ29="t",'BB-2024-Saturday'!AP29,0),"")</f>
        <v/>
      </c>
      <c r="N27" s="120" t="str">
        <f>IF('BB-2024-Saturday'!$AJ29&lt;&gt;"",IF('BB-2024-Saturday'!$AJ29="m",'BB-2024-Saturday'!U29,0),"")</f>
        <v/>
      </c>
      <c r="O27" s="120" t="str">
        <f>IF('BB-2024-Saturday'!$AJ29&lt;&gt;"",IF('BB-2024-Saturday'!$AJ29="m",'BB-2024-Saturday'!V29,0),"")</f>
        <v/>
      </c>
    </row>
    <row r="28" spans="1:15" x14ac:dyDescent="0.25">
      <c r="A28" t="str">
        <f>IF('BB-2024-Saturday'!AJ30&lt;&gt;"",'BB-2024-Saturday'!AJ30,"")</f>
        <v/>
      </c>
      <c r="B28" t="str">
        <f>IF('BB-2024-Saturday'!AJ30&lt;&gt;"",'BB-2024-Saturday'!AR30,"")</f>
        <v/>
      </c>
      <c r="C28" t="str">
        <f>IF('BB-2024-Saturday'!AJ30="m","v","a")</f>
        <v>a</v>
      </c>
      <c r="D28" s="92" t="str">
        <f>IF('BB-2024-Saturday'!AJ30&lt;&gt;"",'BB-2024-Saturday'!AI30,"")</f>
        <v/>
      </c>
      <c r="E28" s="119" t="str">
        <f>IF('BB-2024-Saturday'!$AJ30&lt;&gt;"",IF('BB-2024-Saturday'!$AJ30="t",0,'BB-2024-Saturday'!AM30),"")</f>
        <v/>
      </c>
      <c r="F28" s="119" t="str">
        <f>IF('BB-2024-Saturday'!$AJ30&lt;&gt;"",IF('BB-2024-Saturday'!$AJ30="t",0,'BB-2024-Saturday'!AN30),"")</f>
        <v/>
      </c>
      <c r="G28" s="119" t="str">
        <f>IF('BB-2024-Saturday'!$AJ30&lt;&gt;"",IF('BB-2024-Saturday'!$AJ30="t",0,'BB-2024-Saturday'!AO30),"")</f>
        <v/>
      </c>
      <c r="H28" s="119" t="str">
        <f>IF('BB-2024-Saturday'!$AJ30&lt;&gt;"",IF('BB-2024-Saturday'!$AJ30="t",0,'BB-2024-Saturday'!AP30),"")</f>
        <v/>
      </c>
      <c r="I28" s="119" t="str">
        <f>IF('BB-2024-Saturday'!$AJ30&lt;&gt;"",IF('BB-2024-Saturday'!$AJ30="t",0,'BB-2024-Saturday'!AQ30),"")</f>
        <v/>
      </c>
      <c r="J28" s="119" t="str">
        <f>IF('BB-2024-Saturday'!$AJ30&lt;&gt;"",IF('BB-2024-Saturday'!$AJ30="t",'BB-2024-Saturday'!AM30,0),"")</f>
        <v/>
      </c>
      <c r="K28" s="119" t="str">
        <f>IF('BB-2024-Saturday'!$AJ30&lt;&gt;"",IF('BB-2024-Saturday'!$AJ30="t",'BB-2024-Saturday'!AN30,0),"")</f>
        <v/>
      </c>
      <c r="L28" s="119" t="str">
        <f>IF('BB-2024-Saturday'!$AJ30&lt;&gt;"",IF('BB-2024-Saturday'!$AJ30="t",'BB-2024-Saturday'!AO30,0),"")</f>
        <v/>
      </c>
      <c r="M28" s="119" t="str">
        <f>IF('BB-2024-Saturday'!$AJ30&lt;&gt;"",IF('BB-2024-Saturday'!$AJ30="t",'BB-2024-Saturday'!AP30,0),"")</f>
        <v/>
      </c>
      <c r="N28" s="120" t="str">
        <f>IF('BB-2024-Saturday'!$AJ30&lt;&gt;"",IF('BB-2024-Saturday'!$AJ30="m",'BB-2024-Saturday'!U30,0),"")</f>
        <v/>
      </c>
      <c r="O28" s="120" t="str">
        <f>IF('BB-2024-Saturday'!$AJ30&lt;&gt;"",IF('BB-2024-Saturday'!$AJ30="m",'BB-2024-Saturday'!V30,0),"")</f>
        <v/>
      </c>
    </row>
    <row r="29" spans="1:15" x14ac:dyDescent="0.25">
      <c r="A29" t="str">
        <f>IF('BB-2024-Saturday'!AJ31&lt;&gt;"",'BB-2024-Saturday'!AJ31,"")</f>
        <v/>
      </c>
      <c r="B29" t="str">
        <f>IF('BB-2024-Saturday'!AJ31&lt;&gt;"",'BB-2024-Saturday'!AR31,"")</f>
        <v/>
      </c>
      <c r="C29" t="str">
        <f>IF('BB-2024-Saturday'!AJ31="m","v","a")</f>
        <v>a</v>
      </c>
      <c r="D29" s="92" t="str">
        <f>IF('BB-2024-Saturday'!AJ31&lt;&gt;"",'BB-2024-Saturday'!AI31,"")</f>
        <v/>
      </c>
      <c r="E29" s="119" t="str">
        <f>IF('BB-2024-Saturday'!$AJ31&lt;&gt;"",IF('BB-2024-Saturday'!$AJ31="t",0,'BB-2024-Saturday'!AM31),"")</f>
        <v/>
      </c>
      <c r="F29" s="119" t="str">
        <f>IF('BB-2024-Saturday'!$AJ31&lt;&gt;"",IF('BB-2024-Saturday'!$AJ31="t",0,'BB-2024-Saturday'!AN31),"")</f>
        <v/>
      </c>
      <c r="G29" s="119" t="str">
        <f>IF('BB-2024-Saturday'!$AJ31&lt;&gt;"",IF('BB-2024-Saturday'!$AJ31="t",0,'BB-2024-Saturday'!AO31),"")</f>
        <v/>
      </c>
      <c r="H29" s="119" t="str">
        <f>IF('BB-2024-Saturday'!$AJ31&lt;&gt;"",IF('BB-2024-Saturday'!$AJ31="t",0,'BB-2024-Saturday'!AP31),"")</f>
        <v/>
      </c>
      <c r="I29" s="119" t="str">
        <f>IF('BB-2024-Saturday'!$AJ31&lt;&gt;"",IF('BB-2024-Saturday'!$AJ31="t",0,'BB-2024-Saturday'!AQ31),"")</f>
        <v/>
      </c>
      <c r="J29" s="119" t="str">
        <f>IF('BB-2024-Saturday'!$AJ31&lt;&gt;"",IF('BB-2024-Saturday'!$AJ31="t",'BB-2024-Saturday'!AM31,0),"")</f>
        <v/>
      </c>
      <c r="K29" s="119" t="str">
        <f>IF('BB-2024-Saturday'!$AJ31&lt;&gt;"",IF('BB-2024-Saturday'!$AJ31="t",'BB-2024-Saturday'!AN31,0),"")</f>
        <v/>
      </c>
      <c r="L29" s="119" t="str">
        <f>IF('BB-2024-Saturday'!$AJ31&lt;&gt;"",IF('BB-2024-Saturday'!$AJ31="t",'BB-2024-Saturday'!AO31,0),"")</f>
        <v/>
      </c>
      <c r="M29" s="119" t="str">
        <f>IF('BB-2024-Saturday'!$AJ31&lt;&gt;"",IF('BB-2024-Saturday'!$AJ31="t",'BB-2024-Saturday'!AP31,0),"")</f>
        <v/>
      </c>
      <c r="N29" s="120" t="str">
        <f>IF('BB-2024-Saturday'!$AJ31&lt;&gt;"",IF('BB-2024-Saturday'!$AJ31="m",'BB-2024-Saturday'!U31,0),"")</f>
        <v/>
      </c>
      <c r="O29" s="120" t="str">
        <f>IF('BB-2024-Saturday'!$AJ31&lt;&gt;"",IF('BB-2024-Saturday'!$AJ31="m",'BB-2024-Saturday'!V31,0),"")</f>
        <v/>
      </c>
    </row>
    <row r="30" spans="1:15" x14ac:dyDescent="0.25">
      <c r="A30" t="str">
        <f>IF('BB-2024-Saturday'!AJ32&lt;&gt;"",'BB-2024-Saturday'!AJ32,"")</f>
        <v/>
      </c>
      <c r="B30" t="str">
        <f>IF('BB-2024-Saturday'!AJ32&lt;&gt;"",'BB-2024-Saturday'!AR32,"")</f>
        <v/>
      </c>
      <c r="C30" t="str">
        <f>IF('BB-2024-Saturday'!AJ32="m","v","a")</f>
        <v>a</v>
      </c>
      <c r="D30" s="92" t="str">
        <f>IF('BB-2024-Saturday'!AJ32&lt;&gt;"",'BB-2024-Saturday'!AI32,"")</f>
        <v/>
      </c>
      <c r="E30" s="119" t="str">
        <f>IF('BB-2024-Saturday'!$AJ32&lt;&gt;"",IF('BB-2024-Saturday'!$AJ32="t",0,'BB-2024-Saturday'!AM32),"")</f>
        <v/>
      </c>
      <c r="F30" s="119" t="str">
        <f>IF('BB-2024-Saturday'!$AJ32&lt;&gt;"",IF('BB-2024-Saturday'!$AJ32="t",0,'BB-2024-Saturday'!AN32),"")</f>
        <v/>
      </c>
      <c r="G30" s="119" t="str">
        <f>IF('BB-2024-Saturday'!$AJ32&lt;&gt;"",IF('BB-2024-Saturday'!$AJ32="t",0,'BB-2024-Saturday'!AO32),"")</f>
        <v/>
      </c>
      <c r="H30" s="119" t="str">
        <f>IF('BB-2024-Saturday'!$AJ32&lt;&gt;"",IF('BB-2024-Saturday'!$AJ32="t",0,'BB-2024-Saturday'!AP32),"")</f>
        <v/>
      </c>
      <c r="I30" s="119" t="str">
        <f>IF('BB-2024-Saturday'!$AJ32&lt;&gt;"",IF('BB-2024-Saturday'!$AJ32="t",0,'BB-2024-Saturday'!AQ32),"")</f>
        <v/>
      </c>
      <c r="J30" s="119" t="str">
        <f>IF('BB-2024-Saturday'!$AJ32&lt;&gt;"",IF('BB-2024-Saturday'!$AJ32="t",'BB-2024-Saturday'!AM32,0),"")</f>
        <v/>
      </c>
      <c r="K30" s="119" t="str">
        <f>IF('BB-2024-Saturday'!$AJ32&lt;&gt;"",IF('BB-2024-Saturday'!$AJ32="t",'BB-2024-Saturday'!AN32,0),"")</f>
        <v/>
      </c>
      <c r="L30" s="119" t="str">
        <f>IF('BB-2024-Saturday'!$AJ32&lt;&gt;"",IF('BB-2024-Saturday'!$AJ32="t",'BB-2024-Saturday'!AO32,0),"")</f>
        <v/>
      </c>
      <c r="M30" s="119" t="str">
        <f>IF('BB-2024-Saturday'!$AJ32&lt;&gt;"",IF('BB-2024-Saturday'!$AJ32="t",'BB-2024-Saturday'!AP32,0),"")</f>
        <v/>
      </c>
      <c r="N30" s="120" t="str">
        <f>IF('BB-2024-Saturday'!$AJ32&lt;&gt;"",IF('BB-2024-Saturday'!$AJ32="m",'BB-2024-Saturday'!U32,0),"")</f>
        <v/>
      </c>
      <c r="O30" s="120" t="str">
        <f>IF('BB-2024-Saturday'!$AJ32&lt;&gt;"",IF('BB-2024-Saturday'!$AJ32="m",'BB-2024-Saturday'!V32,0),"")</f>
        <v/>
      </c>
    </row>
    <row r="31" spans="1:15" x14ac:dyDescent="0.25">
      <c r="A31" t="str">
        <f>IF('BB-2024-Saturday'!AJ33&lt;&gt;"",'BB-2024-Saturday'!AJ33,"")</f>
        <v/>
      </c>
      <c r="B31" t="str">
        <f>IF('BB-2024-Saturday'!AJ33&lt;&gt;"",'BB-2024-Saturday'!AR33,"")</f>
        <v/>
      </c>
      <c r="C31" t="str">
        <f>IF('BB-2024-Saturday'!AJ33="m","v","a")</f>
        <v>a</v>
      </c>
      <c r="D31" s="92" t="str">
        <f>IF('BB-2024-Saturday'!AJ33&lt;&gt;"",'BB-2024-Saturday'!AI33,"")</f>
        <v/>
      </c>
      <c r="E31" s="119" t="str">
        <f>IF('BB-2024-Saturday'!$AJ33&lt;&gt;"",IF('BB-2024-Saturday'!$AJ33="t",0,'BB-2024-Saturday'!AM33),"")</f>
        <v/>
      </c>
      <c r="F31" s="119" t="str">
        <f>IF('BB-2024-Saturday'!$AJ33&lt;&gt;"",IF('BB-2024-Saturday'!$AJ33="t",0,'BB-2024-Saturday'!AN33),"")</f>
        <v/>
      </c>
      <c r="G31" s="119" t="str">
        <f>IF('BB-2024-Saturday'!$AJ33&lt;&gt;"",IF('BB-2024-Saturday'!$AJ33="t",0,'BB-2024-Saturday'!AO33),"")</f>
        <v/>
      </c>
      <c r="H31" s="119" t="str">
        <f>IF('BB-2024-Saturday'!$AJ33&lt;&gt;"",IF('BB-2024-Saturday'!$AJ33="t",0,'BB-2024-Saturday'!AP33),"")</f>
        <v/>
      </c>
      <c r="I31" s="119" t="str">
        <f>IF('BB-2024-Saturday'!$AJ33&lt;&gt;"",IF('BB-2024-Saturday'!$AJ33="t",0,'BB-2024-Saturday'!AQ33),"")</f>
        <v/>
      </c>
      <c r="J31" s="119" t="str">
        <f>IF('BB-2024-Saturday'!$AJ33&lt;&gt;"",IF('BB-2024-Saturday'!$AJ33="t",'BB-2024-Saturday'!AM33,0),"")</f>
        <v/>
      </c>
      <c r="K31" s="119" t="str">
        <f>IF('BB-2024-Saturday'!$AJ33&lt;&gt;"",IF('BB-2024-Saturday'!$AJ33="t",'BB-2024-Saturday'!AN33,0),"")</f>
        <v/>
      </c>
      <c r="L31" s="119" t="str">
        <f>IF('BB-2024-Saturday'!$AJ33&lt;&gt;"",IF('BB-2024-Saturday'!$AJ33="t",'BB-2024-Saturday'!AO33,0),"")</f>
        <v/>
      </c>
      <c r="M31" s="119" t="str">
        <f>IF('BB-2024-Saturday'!$AJ33&lt;&gt;"",IF('BB-2024-Saturday'!$AJ33="t",'BB-2024-Saturday'!AP33,0),"")</f>
        <v/>
      </c>
      <c r="N31" s="120" t="str">
        <f>IF('BB-2024-Saturday'!$AJ33&lt;&gt;"",IF('BB-2024-Saturday'!$AJ33="m",'BB-2024-Saturday'!U33,0),"")</f>
        <v/>
      </c>
      <c r="O31" s="120" t="str">
        <f>IF('BB-2024-Saturday'!$AJ33&lt;&gt;"",IF('BB-2024-Saturday'!$AJ33="m",'BB-2024-Saturday'!V33,0),"")</f>
        <v/>
      </c>
    </row>
    <row r="32" spans="1:15" x14ac:dyDescent="0.25">
      <c r="A32" t="str">
        <f>IF('BB-2024-Saturday'!AJ34&lt;&gt;"",'BB-2024-Saturday'!AJ34,"")</f>
        <v/>
      </c>
      <c r="B32" t="str">
        <f>IF('BB-2024-Saturday'!AJ34&lt;&gt;"",'BB-2024-Saturday'!AR34,"")</f>
        <v/>
      </c>
      <c r="C32" t="str">
        <f>IF('BB-2024-Saturday'!AJ34="m","v","a")</f>
        <v>a</v>
      </c>
      <c r="D32" s="92" t="str">
        <f>IF('BB-2024-Saturday'!AJ34&lt;&gt;"",'BB-2024-Saturday'!AI34,"")</f>
        <v/>
      </c>
      <c r="E32" s="119" t="str">
        <f>IF('BB-2024-Saturday'!$AJ34&lt;&gt;"",IF('BB-2024-Saturday'!$AJ34="t",0,'BB-2024-Saturday'!AM34),"")</f>
        <v/>
      </c>
      <c r="F32" s="119" t="str">
        <f>IF('BB-2024-Saturday'!$AJ34&lt;&gt;"",IF('BB-2024-Saturday'!$AJ34="t",0,'BB-2024-Saturday'!AN34),"")</f>
        <v/>
      </c>
      <c r="G32" s="119" t="str">
        <f>IF('BB-2024-Saturday'!$AJ34&lt;&gt;"",IF('BB-2024-Saturday'!$AJ34="t",0,'BB-2024-Saturday'!AO34),"")</f>
        <v/>
      </c>
      <c r="H32" s="119" t="str">
        <f>IF('BB-2024-Saturday'!$AJ34&lt;&gt;"",IF('BB-2024-Saturday'!$AJ34="t",0,'BB-2024-Saturday'!AP34),"")</f>
        <v/>
      </c>
      <c r="I32" s="119" t="str">
        <f>IF('BB-2024-Saturday'!$AJ34&lt;&gt;"",IF('BB-2024-Saturday'!$AJ34="t",0,'BB-2024-Saturday'!AQ34),"")</f>
        <v/>
      </c>
      <c r="J32" s="119" t="str">
        <f>IF('BB-2024-Saturday'!$AJ34&lt;&gt;"",IF('BB-2024-Saturday'!$AJ34="t",'BB-2024-Saturday'!AM34,0),"")</f>
        <v/>
      </c>
      <c r="K32" s="119" t="str">
        <f>IF('BB-2024-Saturday'!$AJ34&lt;&gt;"",IF('BB-2024-Saturday'!$AJ34="t",'BB-2024-Saturday'!AN34,0),"")</f>
        <v/>
      </c>
      <c r="L32" s="119" t="str">
        <f>IF('BB-2024-Saturday'!$AJ34&lt;&gt;"",IF('BB-2024-Saturday'!$AJ34="t",'BB-2024-Saturday'!AO34,0),"")</f>
        <v/>
      </c>
      <c r="M32" s="119" t="str">
        <f>IF('BB-2024-Saturday'!$AJ34&lt;&gt;"",IF('BB-2024-Saturday'!$AJ34="t",'BB-2024-Saturday'!AP34,0),"")</f>
        <v/>
      </c>
      <c r="N32" s="120" t="str">
        <f>IF('BB-2024-Saturday'!$AJ34&lt;&gt;"",IF('BB-2024-Saturday'!$AJ34="m",'BB-2024-Saturday'!U34,0),"")</f>
        <v/>
      </c>
      <c r="O32" s="120" t="str">
        <f>IF('BB-2024-Saturday'!$AJ34&lt;&gt;"",IF('BB-2024-Saturday'!$AJ34="m",'BB-2024-Saturday'!V34,0),"")</f>
        <v/>
      </c>
    </row>
    <row r="33" spans="1:15" x14ac:dyDescent="0.25">
      <c r="A33" t="str">
        <f>IF('BB-2024-Saturday'!AJ35&lt;&gt;"",'BB-2024-Saturday'!AJ35,"")</f>
        <v/>
      </c>
      <c r="B33" t="str">
        <f>IF('BB-2024-Saturday'!AJ35&lt;&gt;"",'BB-2024-Saturday'!AR35,"")</f>
        <v/>
      </c>
      <c r="C33" t="str">
        <f>IF('BB-2024-Saturday'!AJ35="m","v","a")</f>
        <v>a</v>
      </c>
      <c r="D33" s="92" t="str">
        <f>IF('BB-2024-Saturday'!AJ35&lt;&gt;"",'BB-2024-Saturday'!AI35,"")</f>
        <v/>
      </c>
      <c r="E33" s="119" t="str">
        <f>IF('BB-2024-Saturday'!$AJ35&lt;&gt;"",IF('BB-2024-Saturday'!$AJ35="t",0,'BB-2024-Saturday'!AM35),"")</f>
        <v/>
      </c>
      <c r="F33" s="119" t="str">
        <f>IF('BB-2024-Saturday'!$AJ35&lt;&gt;"",IF('BB-2024-Saturday'!$AJ35="t",0,'BB-2024-Saturday'!AN35),"")</f>
        <v/>
      </c>
      <c r="G33" s="119" t="str">
        <f>IF('BB-2024-Saturday'!$AJ35&lt;&gt;"",IF('BB-2024-Saturday'!$AJ35="t",0,'BB-2024-Saturday'!AO35),"")</f>
        <v/>
      </c>
      <c r="H33" s="119" t="str">
        <f>IF('BB-2024-Saturday'!$AJ35&lt;&gt;"",IF('BB-2024-Saturday'!$AJ35="t",0,'BB-2024-Saturday'!AP35),"")</f>
        <v/>
      </c>
      <c r="I33" s="119" t="str">
        <f>IF('BB-2024-Saturday'!$AJ35&lt;&gt;"",IF('BB-2024-Saturday'!$AJ35="t",0,'BB-2024-Saturday'!AQ35),"")</f>
        <v/>
      </c>
      <c r="J33" s="119" t="str">
        <f>IF('BB-2024-Saturday'!$AJ35&lt;&gt;"",IF('BB-2024-Saturday'!$AJ35="t",'BB-2024-Saturday'!AM35,0),"")</f>
        <v/>
      </c>
      <c r="K33" s="119" t="str">
        <f>IF('BB-2024-Saturday'!$AJ35&lt;&gt;"",IF('BB-2024-Saturday'!$AJ35="t",'BB-2024-Saturday'!AN35,0),"")</f>
        <v/>
      </c>
      <c r="L33" s="119" t="str">
        <f>IF('BB-2024-Saturday'!$AJ35&lt;&gt;"",IF('BB-2024-Saturday'!$AJ35="t",'BB-2024-Saturday'!AO35,0),"")</f>
        <v/>
      </c>
      <c r="M33" s="119" t="str">
        <f>IF('BB-2024-Saturday'!$AJ35&lt;&gt;"",IF('BB-2024-Saturday'!$AJ35="t",'BB-2024-Saturday'!AP35,0),"")</f>
        <v/>
      </c>
      <c r="N33" s="120" t="str">
        <f>IF('BB-2024-Saturday'!$AJ35&lt;&gt;"",IF('BB-2024-Saturday'!$AJ35="m",'BB-2024-Saturday'!U35,0),"")</f>
        <v/>
      </c>
      <c r="O33" s="120" t="str">
        <f>IF('BB-2024-Saturday'!$AJ35&lt;&gt;"",IF('BB-2024-Saturday'!$AJ35="m",'BB-2024-Saturday'!V35,0),"")</f>
        <v/>
      </c>
    </row>
    <row r="34" spans="1:15" x14ac:dyDescent="0.25">
      <c r="A34" t="str">
        <f>IF('BB-2024-Saturday'!AJ36&lt;&gt;"",'BB-2024-Saturday'!AJ36,"")</f>
        <v/>
      </c>
      <c r="B34" t="str">
        <f>IF('BB-2024-Saturday'!AJ36&lt;&gt;"",'BB-2024-Saturday'!AR36,"")</f>
        <v/>
      </c>
      <c r="C34" t="str">
        <f>IF('BB-2024-Saturday'!AJ36="m","v","a")</f>
        <v>a</v>
      </c>
      <c r="D34" s="92" t="str">
        <f>IF('BB-2024-Saturday'!AJ36&lt;&gt;"",'BB-2024-Saturday'!AI36,"")</f>
        <v/>
      </c>
      <c r="E34" s="119" t="str">
        <f>IF('BB-2024-Saturday'!$AJ36&lt;&gt;"",IF('BB-2024-Saturday'!$AJ36="t",0,'BB-2024-Saturday'!AM36),"")</f>
        <v/>
      </c>
      <c r="F34" s="119" t="str">
        <f>IF('BB-2024-Saturday'!$AJ36&lt;&gt;"",IF('BB-2024-Saturday'!$AJ36="t",0,'BB-2024-Saturday'!AN36),"")</f>
        <v/>
      </c>
      <c r="G34" s="119" t="str">
        <f>IF('BB-2024-Saturday'!$AJ36&lt;&gt;"",IF('BB-2024-Saturday'!$AJ36="t",0,'BB-2024-Saturday'!AO36),"")</f>
        <v/>
      </c>
      <c r="H34" s="119" t="str">
        <f>IF('BB-2024-Saturday'!$AJ36&lt;&gt;"",IF('BB-2024-Saturday'!$AJ36="t",0,'BB-2024-Saturday'!AP36),"")</f>
        <v/>
      </c>
      <c r="I34" s="119" t="str">
        <f>IF('BB-2024-Saturday'!$AJ36&lt;&gt;"",IF('BB-2024-Saturday'!$AJ36="t",0,'BB-2024-Saturday'!AQ36),"")</f>
        <v/>
      </c>
      <c r="J34" s="119" t="str">
        <f>IF('BB-2024-Saturday'!$AJ36&lt;&gt;"",IF('BB-2024-Saturday'!$AJ36="t",'BB-2024-Saturday'!AM36,0),"")</f>
        <v/>
      </c>
      <c r="K34" s="119" t="str">
        <f>IF('BB-2024-Saturday'!$AJ36&lt;&gt;"",IF('BB-2024-Saturday'!$AJ36="t",'BB-2024-Saturday'!AN36,0),"")</f>
        <v/>
      </c>
      <c r="L34" s="119" t="str">
        <f>IF('BB-2024-Saturday'!$AJ36&lt;&gt;"",IF('BB-2024-Saturday'!$AJ36="t",'BB-2024-Saturday'!AO36,0),"")</f>
        <v/>
      </c>
      <c r="M34" s="119" t="str">
        <f>IF('BB-2024-Saturday'!$AJ36&lt;&gt;"",IF('BB-2024-Saturday'!$AJ36="t",'BB-2024-Saturday'!AP36,0),"")</f>
        <v/>
      </c>
      <c r="N34" s="120" t="str">
        <f>IF('BB-2024-Saturday'!$AJ36&lt;&gt;"",IF('BB-2024-Saturday'!$AJ36="m",'BB-2024-Saturday'!U36,0),"")</f>
        <v/>
      </c>
      <c r="O34" s="120" t="str">
        <f>IF('BB-2024-Saturday'!$AJ36&lt;&gt;"",IF('BB-2024-Saturday'!$AJ36="m",'BB-2024-Saturday'!V36,0),"")</f>
        <v/>
      </c>
    </row>
    <row r="35" spans="1:15" x14ac:dyDescent="0.25">
      <c r="A35" t="str">
        <f>IF('BB-2024-Saturday'!AJ37&lt;&gt;"",'BB-2024-Saturday'!AJ37,"")</f>
        <v/>
      </c>
      <c r="B35" t="str">
        <f>IF('BB-2024-Saturday'!AJ37&lt;&gt;"",'BB-2024-Saturday'!AR37,"")</f>
        <v/>
      </c>
      <c r="C35" t="str">
        <f>IF('BB-2024-Saturday'!AJ37="m","v","a")</f>
        <v>a</v>
      </c>
      <c r="D35" s="92" t="str">
        <f>IF('BB-2024-Saturday'!AJ37&lt;&gt;"",'BB-2024-Saturday'!AI37,"")</f>
        <v/>
      </c>
      <c r="E35" s="119" t="str">
        <f>IF('BB-2024-Saturday'!$AJ37&lt;&gt;"",IF('BB-2024-Saturday'!$AJ37="t",0,'BB-2024-Saturday'!AM37),"")</f>
        <v/>
      </c>
      <c r="F35" s="119" t="str">
        <f>IF('BB-2024-Saturday'!$AJ37&lt;&gt;"",IF('BB-2024-Saturday'!$AJ37="t",0,'BB-2024-Saturday'!AN37),"")</f>
        <v/>
      </c>
      <c r="G35" s="119" t="str">
        <f>IF('BB-2024-Saturday'!$AJ37&lt;&gt;"",IF('BB-2024-Saturday'!$AJ37="t",0,'BB-2024-Saturday'!AO37),"")</f>
        <v/>
      </c>
      <c r="H35" s="119" t="str">
        <f>IF('BB-2024-Saturday'!$AJ37&lt;&gt;"",IF('BB-2024-Saturday'!$AJ37="t",0,'BB-2024-Saturday'!AP37),"")</f>
        <v/>
      </c>
      <c r="I35" s="119" t="str">
        <f>IF('BB-2024-Saturday'!$AJ37&lt;&gt;"",IF('BB-2024-Saturday'!$AJ37="t",0,'BB-2024-Saturday'!AQ37),"")</f>
        <v/>
      </c>
      <c r="J35" s="119" t="str">
        <f>IF('BB-2024-Saturday'!$AJ37&lt;&gt;"",IF('BB-2024-Saturday'!$AJ37="t",'BB-2024-Saturday'!AM37,0),"")</f>
        <v/>
      </c>
      <c r="K35" s="119" t="str">
        <f>IF('BB-2024-Saturday'!$AJ37&lt;&gt;"",IF('BB-2024-Saturday'!$AJ37="t",'BB-2024-Saturday'!AN37,0),"")</f>
        <v/>
      </c>
      <c r="L35" s="119" t="str">
        <f>IF('BB-2024-Saturday'!$AJ37&lt;&gt;"",IF('BB-2024-Saturday'!$AJ37="t",'BB-2024-Saturday'!AO37,0),"")</f>
        <v/>
      </c>
      <c r="M35" s="119" t="str">
        <f>IF('BB-2024-Saturday'!$AJ37&lt;&gt;"",IF('BB-2024-Saturday'!$AJ37="t",'BB-2024-Saturday'!AP37,0),"")</f>
        <v/>
      </c>
      <c r="N35" s="120" t="str">
        <f>IF('BB-2024-Saturday'!$AJ37&lt;&gt;"",IF('BB-2024-Saturday'!$AJ37="m",'BB-2024-Saturday'!U37,0),"")</f>
        <v/>
      </c>
      <c r="O35" s="120" t="str">
        <f>IF('BB-2024-Saturday'!$AJ37&lt;&gt;"",IF('BB-2024-Saturday'!$AJ37="m",'BB-2024-Saturday'!V37,0),"")</f>
        <v/>
      </c>
    </row>
    <row r="36" spans="1:15" x14ac:dyDescent="0.25">
      <c r="A36" t="str">
        <f>IF('BB-2024-Saturday'!AJ38&lt;&gt;"",'BB-2024-Saturday'!AJ38,"")</f>
        <v/>
      </c>
      <c r="B36" t="str">
        <f>IF('BB-2024-Saturday'!AJ38&lt;&gt;"",'BB-2024-Saturday'!AR38,"")</f>
        <v/>
      </c>
      <c r="C36" t="str">
        <f>IF('BB-2024-Saturday'!AJ38="m","v","a")</f>
        <v>a</v>
      </c>
      <c r="D36" s="92" t="str">
        <f>IF('BB-2024-Saturday'!AJ38&lt;&gt;"",'BB-2024-Saturday'!AI38,"")</f>
        <v/>
      </c>
      <c r="E36" s="119" t="str">
        <f>IF('BB-2024-Saturday'!$AJ38&lt;&gt;"",IF('BB-2024-Saturday'!$AJ38="t",0,'BB-2024-Saturday'!AM38),"")</f>
        <v/>
      </c>
      <c r="F36" s="119" t="str">
        <f>IF('BB-2024-Saturday'!$AJ38&lt;&gt;"",IF('BB-2024-Saturday'!$AJ38="t",0,'BB-2024-Saturday'!AN38),"")</f>
        <v/>
      </c>
      <c r="G36" s="119" t="str">
        <f>IF('BB-2024-Saturday'!$AJ38&lt;&gt;"",IF('BB-2024-Saturday'!$AJ38="t",0,'BB-2024-Saturday'!AO38),"")</f>
        <v/>
      </c>
      <c r="H36" s="119" t="str">
        <f>IF('BB-2024-Saturday'!$AJ38&lt;&gt;"",IF('BB-2024-Saturday'!$AJ38="t",0,'BB-2024-Saturday'!AP38),"")</f>
        <v/>
      </c>
      <c r="I36" s="119" t="str">
        <f>IF('BB-2024-Saturday'!$AJ38&lt;&gt;"",IF('BB-2024-Saturday'!$AJ38="t",0,'BB-2024-Saturday'!AQ38),"")</f>
        <v/>
      </c>
      <c r="J36" s="119" t="str">
        <f>IF('BB-2024-Saturday'!$AJ38&lt;&gt;"",IF('BB-2024-Saturday'!$AJ38="t",'BB-2024-Saturday'!AM38,0),"")</f>
        <v/>
      </c>
      <c r="K36" s="119" t="str">
        <f>IF('BB-2024-Saturday'!$AJ38&lt;&gt;"",IF('BB-2024-Saturday'!$AJ38="t",'BB-2024-Saturday'!AN38,0),"")</f>
        <v/>
      </c>
      <c r="L36" s="119" t="str">
        <f>IF('BB-2024-Saturday'!$AJ38&lt;&gt;"",IF('BB-2024-Saturday'!$AJ38="t",'BB-2024-Saturday'!AO38,0),"")</f>
        <v/>
      </c>
      <c r="M36" s="119" t="str">
        <f>IF('BB-2024-Saturday'!$AJ38&lt;&gt;"",IF('BB-2024-Saturday'!$AJ38="t",'BB-2024-Saturday'!AP38,0),"")</f>
        <v/>
      </c>
      <c r="N36" s="120" t="str">
        <f>IF('BB-2024-Saturday'!$AJ38&lt;&gt;"",IF('BB-2024-Saturday'!$AJ38="m",'BB-2024-Saturday'!U38,0),"")</f>
        <v/>
      </c>
      <c r="O36" s="120" t="str">
        <f>IF('BB-2024-Saturday'!$AJ38&lt;&gt;"",IF('BB-2024-Saturday'!$AJ38="m",'BB-2024-Saturday'!V38,0),"")</f>
        <v/>
      </c>
    </row>
    <row r="37" spans="1:15" x14ac:dyDescent="0.25">
      <c r="A37" t="str">
        <f>IF('BB-2024-Saturday'!AJ39&lt;&gt;"",'BB-2024-Saturday'!AJ39,"")</f>
        <v/>
      </c>
      <c r="B37" t="str">
        <f>IF('BB-2024-Saturday'!AJ39&lt;&gt;"",'BB-2024-Saturday'!AR39,"")</f>
        <v/>
      </c>
      <c r="C37" t="str">
        <f>IF('BB-2024-Saturday'!AJ39="m","v","a")</f>
        <v>a</v>
      </c>
      <c r="D37" s="92" t="str">
        <f>IF('BB-2024-Saturday'!AJ39&lt;&gt;"",'BB-2024-Saturday'!AI39,"")</f>
        <v/>
      </c>
      <c r="E37" s="119" t="str">
        <f>IF('BB-2024-Saturday'!$AJ39&lt;&gt;"",IF('BB-2024-Saturday'!$AJ39="t",0,'BB-2024-Saturday'!AM39),"")</f>
        <v/>
      </c>
      <c r="F37" s="119" t="str">
        <f>IF('BB-2024-Saturday'!$AJ39&lt;&gt;"",IF('BB-2024-Saturday'!$AJ39="t",0,'BB-2024-Saturday'!AN39),"")</f>
        <v/>
      </c>
      <c r="G37" s="119" t="str">
        <f>IF('BB-2024-Saturday'!$AJ39&lt;&gt;"",IF('BB-2024-Saturday'!$AJ39="t",0,'BB-2024-Saturday'!AO39),"")</f>
        <v/>
      </c>
      <c r="H37" s="119" t="str">
        <f>IF('BB-2024-Saturday'!$AJ39&lt;&gt;"",IF('BB-2024-Saturday'!$AJ39="t",0,'BB-2024-Saturday'!AP39),"")</f>
        <v/>
      </c>
      <c r="I37" s="119" t="str">
        <f>IF('BB-2024-Saturday'!$AJ39&lt;&gt;"",IF('BB-2024-Saturday'!$AJ39="t",0,'BB-2024-Saturday'!AQ39),"")</f>
        <v/>
      </c>
      <c r="J37" s="119" t="str">
        <f>IF('BB-2024-Saturday'!$AJ39&lt;&gt;"",IF('BB-2024-Saturday'!$AJ39="t",'BB-2024-Saturday'!AM39,0),"")</f>
        <v/>
      </c>
      <c r="K37" s="119" t="str">
        <f>IF('BB-2024-Saturday'!$AJ39&lt;&gt;"",IF('BB-2024-Saturday'!$AJ39="t",'BB-2024-Saturday'!AN39,0),"")</f>
        <v/>
      </c>
      <c r="L37" s="119" t="str">
        <f>IF('BB-2024-Saturday'!$AJ39&lt;&gt;"",IF('BB-2024-Saturday'!$AJ39="t",'BB-2024-Saturday'!AO39,0),"")</f>
        <v/>
      </c>
      <c r="M37" s="119" t="str">
        <f>IF('BB-2024-Saturday'!$AJ39&lt;&gt;"",IF('BB-2024-Saturday'!$AJ39="t",'BB-2024-Saturday'!AP39,0),"")</f>
        <v/>
      </c>
      <c r="N37" s="120" t="str">
        <f>IF('BB-2024-Saturday'!$AJ39&lt;&gt;"",IF('BB-2024-Saturday'!$AJ39="m",'BB-2024-Saturday'!U39,0),"")</f>
        <v/>
      </c>
      <c r="O37" s="120" t="str">
        <f>IF('BB-2024-Saturday'!$AJ39&lt;&gt;"",IF('BB-2024-Saturday'!$AJ39="m",'BB-2024-Saturday'!V39,0),"")</f>
        <v/>
      </c>
    </row>
    <row r="38" spans="1:15" x14ac:dyDescent="0.25">
      <c r="A38" t="str">
        <f>IF('BB-2024-Saturday'!AJ40&lt;&gt;"",'BB-2024-Saturday'!AJ40,"")</f>
        <v/>
      </c>
      <c r="B38" t="str">
        <f>IF('BB-2024-Saturday'!AJ40&lt;&gt;"",'BB-2024-Saturday'!AR40,"")</f>
        <v/>
      </c>
      <c r="C38" t="str">
        <f>IF('BB-2024-Saturday'!AJ40="m","v","a")</f>
        <v>a</v>
      </c>
      <c r="D38" s="92" t="str">
        <f>IF('BB-2024-Saturday'!AJ40&lt;&gt;"",'BB-2024-Saturday'!AI40,"")</f>
        <v/>
      </c>
      <c r="E38" s="119" t="str">
        <f>IF('BB-2024-Saturday'!$AJ40&lt;&gt;"",IF('BB-2024-Saturday'!$AJ40="t",0,'BB-2024-Saturday'!AM40),"")</f>
        <v/>
      </c>
      <c r="F38" s="119" t="str">
        <f>IF('BB-2024-Saturday'!$AJ40&lt;&gt;"",IF('BB-2024-Saturday'!$AJ40="t",0,'BB-2024-Saturday'!AN40),"")</f>
        <v/>
      </c>
      <c r="G38" s="119" t="str">
        <f>IF('BB-2024-Saturday'!$AJ40&lt;&gt;"",IF('BB-2024-Saturday'!$AJ40="t",0,'BB-2024-Saturday'!AO40),"")</f>
        <v/>
      </c>
      <c r="H38" s="119" t="str">
        <f>IF('BB-2024-Saturday'!$AJ40&lt;&gt;"",IF('BB-2024-Saturday'!$AJ40="t",0,'BB-2024-Saturday'!AP40),"")</f>
        <v/>
      </c>
      <c r="I38" s="119" t="str">
        <f>IF('BB-2024-Saturday'!$AJ40&lt;&gt;"",IF('BB-2024-Saturday'!$AJ40="t",0,'BB-2024-Saturday'!AQ40),"")</f>
        <v/>
      </c>
      <c r="J38" s="119" t="str">
        <f>IF('BB-2024-Saturday'!$AJ40&lt;&gt;"",IF('BB-2024-Saturday'!$AJ40="t",'BB-2024-Saturday'!AM40,0),"")</f>
        <v/>
      </c>
      <c r="K38" s="119" t="str">
        <f>IF('BB-2024-Saturday'!$AJ40&lt;&gt;"",IF('BB-2024-Saturday'!$AJ40="t",'BB-2024-Saturday'!AN40,0),"")</f>
        <v/>
      </c>
      <c r="L38" s="119" t="str">
        <f>IF('BB-2024-Saturday'!$AJ40&lt;&gt;"",IF('BB-2024-Saturday'!$AJ40="t",'BB-2024-Saturday'!AO40,0),"")</f>
        <v/>
      </c>
      <c r="M38" s="119" t="str">
        <f>IF('BB-2024-Saturday'!$AJ40&lt;&gt;"",IF('BB-2024-Saturday'!$AJ40="t",'BB-2024-Saturday'!AP40,0),"")</f>
        <v/>
      </c>
      <c r="N38" s="120" t="str">
        <f>IF('BB-2024-Saturday'!$AJ40&lt;&gt;"",IF('BB-2024-Saturday'!$AJ40="m",'BB-2024-Saturday'!U40,0),"")</f>
        <v/>
      </c>
      <c r="O38" s="120" t="str">
        <f>IF('BB-2024-Saturday'!$AJ40&lt;&gt;"",IF('BB-2024-Saturday'!$AJ40="m",'BB-2024-Saturday'!V40,0),"")</f>
        <v/>
      </c>
    </row>
    <row r="39" spans="1:15" x14ac:dyDescent="0.25">
      <c r="A39" t="str">
        <f>IF('BB-2024-Saturday'!AJ41&lt;&gt;"",'BB-2024-Saturday'!AJ41,"")</f>
        <v/>
      </c>
      <c r="B39" t="str">
        <f>IF('BB-2024-Saturday'!AJ41&lt;&gt;"",'BB-2024-Saturday'!AR41,"")</f>
        <v/>
      </c>
      <c r="C39" t="str">
        <f>IF('BB-2024-Saturday'!AJ41="m","v","a")</f>
        <v>a</v>
      </c>
      <c r="D39" s="92" t="str">
        <f>IF('BB-2024-Saturday'!AJ41&lt;&gt;"",'BB-2024-Saturday'!AI41,"")</f>
        <v/>
      </c>
      <c r="E39" s="119" t="str">
        <f>IF('BB-2024-Saturday'!$AJ41&lt;&gt;"",IF('BB-2024-Saturday'!$AJ41="t",0,'BB-2024-Saturday'!AM41),"")</f>
        <v/>
      </c>
      <c r="F39" s="119" t="str">
        <f>IF('BB-2024-Saturday'!$AJ41&lt;&gt;"",IF('BB-2024-Saturday'!$AJ41="t",0,'BB-2024-Saturday'!AN41),"")</f>
        <v/>
      </c>
      <c r="G39" s="119" t="str">
        <f>IF('BB-2024-Saturday'!$AJ41&lt;&gt;"",IF('BB-2024-Saturday'!$AJ41="t",0,'BB-2024-Saturday'!AO41),"")</f>
        <v/>
      </c>
      <c r="H39" s="119" t="str">
        <f>IF('BB-2024-Saturday'!$AJ41&lt;&gt;"",IF('BB-2024-Saturday'!$AJ41="t",0,'BB-2024-Saturday'!AP41),"")</f>
        <v/>
      </c>
      <c r="I39" s="119" t="str">
        <f>IF('BB-2024-Saturday'!$AJ41&lt;&gt;"",IF('BB-2024-Saturday'!$AJ41="t",0,'BB-2024-Saturday'!AQ41),"")</f>
        <v/>
      </c>
      <c r="J39" s="119" t="str">
        <f>IF('BB-2024-Saturday'!$AJ41&lt;&gt;"",IF('BB-2024-Saturday'!$AJ41="t",'BB-2024-Saturday'!AM41,0),"")</f>
        <v/>
      </c>
      <c r="K39" s="119" t="str">
        <f>IF('BB-2024-Saturday'!$AJ41&lt;&gt;"",IF('BB-2024-Saturday'!$AJ41="t",'BB-2024-Saturday'!AN41,0),"")</f>
        <v/>
      </c>
      <c r="L39" s="119" t="str">
        <f>IF('BB-2024-Saturday'!$AJ41&lt;&gt;"",IF('BB-2024-Saturday'!$AJ41="t",'BB-2024-Saturday'!AO41,0),"")</f>
        <v/>
      </c>
      <c r="M39" s="119" t="str">
        <f>IF('BB-2024-Saturday'!$AJ41&lt;&gt;"",IF('BB-2024-Saturday'!$AJ41="t",'BB-2024-Saturday'!AP41,0),"")</f>
        <v/>
      </c>
      <c r="N39" s="120" t="str">
        <f>IF('BB-2024-Saturday'!$AJ41&lt;&gt;"",IF('BB-2024-Saturday'!$AJ41="m",'BB-2024-Saturday'!U41,0),"")</f>
        <v/>
      </c>
      <c r="O39" s="120" t="str">
        <f>IF('BB-2024-Saturday'!$AJ41&lt;&gt;"",IF('BB-2024-Saturday'!$AJ41="m",'BB-2024-Saturday'!V41,0),"")</f>
        <v/>
      </c>
    </row>
    <row r="40" spans="1:15" x14ac:dyDescent="0.25">
      <c r="A40" t="str">
        <f>IF('BB-2024-Saturday'!AJ42&lt;&gt;"",'BB-2024-Saturday'!AJ42,"")</f>
        <v/>
      </c>
      <c r="B40" t="str">
        <f>IF('BB-2024-Saturday'!AJ42&lt;&gt;"",'BB-2024-Saturday'!AR42,"")</f>
        <v/>
      </c>
      <c r="C40" t="str">
        <f>IF('BB-2024-Saturday'!AJ42="m","v","a")</f>
        <v>a</v>
      </c>
      <c r="D40" s="92" t="str">
        <f>IF('BB-2024-Saturday'!AJ42&lt;&gt;"",'BB-2024-Saturday'!AI42,"")</f>
        <v/>
      </c>
      <c r="E40" s="119" t="str">
        <f>IF('BB-2024-Saturday'!$AJ42&lt;&gt;"",IF('BB-2024-Saturday'!$AJ42="t",0,'BB-2024-Saturday'!AM42),"")</f>
        <v/>
      </c>
      <c r="F40" s="119" t="str">
        <f>IF('BB-2024-Saturday'!$AJ42&lt;&gt;"",IF('BB-2024-Saturday'!$AJ42="t",0,'BB-2024-Saturday'!AN42),"")</f>
        <v/>
      </c>
      <c r="G40" s="119" t="str">
        <f>IF('BB-2024-Saturday'!$AJ42&lt;&gt;"",IF('BB-2024-Saturday'!$AJ42="t",0,'BB-2024-Saturday'!AO42),"")</f>
        <v/>
      </c>
      <c r="H40" s="119" t="str">
        <f>IF('BB-2024-Saturday'!$AJ42&lt;&gt;"",IF('BB-2024-Saturday'!$AJ42="t",0,'BB-2024-Saturday'!AP42),"")</f>
        <v/>
      </c>
      <c r="I40" s="119" t="str">
        <f>IF('BB-2024-Saturday'!$AJ42&lt;&gt;"",IF('BB-2024-Saturday'!$AJ42="t",0,'BB-2024-Saturday'!AQ42),"")</f>
        <v/>
      </c>
      <c r="J40" s="119" t="str">
        <f>IF('BB-2024-Saturday'!$AJ42&lt;&gt;"",IF('BB-2024-Saturday'!$AJ42="t",'BB-2024-Saturday'!AM42,0),"")</f>
        <v/>
      </c>
      <c r="K40" s="119" t="str">
        <f>IF('BB-2024-Saturday'!$AJ42&lt;&gt;"",IF('BB-2024-Saturday'!$AJ42="t",'BB-2024-Saturday'!AN42,0),"")</f>
        <v/>
      </c>
      <c r="L40" s="119" t="str">
        <f>IF('BB-2024-Saturday'!$AJ42&lt;&gt;"",IF('BB-2024-Saturday'!$AJ42="t",'BB-2024-Saturday'!AO42,0),"")</f>
        <v/>
      </c>
      <c r="M40" s="119" t="str">
        <f>IF('BB-2024-Saturday'!$AJ42&lt;&gt;"",IF('BB-2024-Saturday'!$AJ42="t",'BB-2024-Saturday'!AP42,0),"")</f>
        <v/>
      </c>
      <c r="N40" s="120" t="str">
        <f>IF('BB-2024-Saturday'!$AJ42&lt;&gt;"",IF('BB-2024-Saturday'!$AJ42="m",'BB-2024-Saturday'!U42,0),"")</f>
        <v/>
      </c>
      <c r="O40" s="120" t="str">
        <f>IF('BB-2024-Saturday'!$AJ42&lt;&gt;"",IF('BB-2024-Saturday'!$AJ42="m",'BB-2024-Saturday'!V42,0),"")</f>
        <v/>
      </c>
    </row>
    <row r="41" spans="1:15" x14ac:dyDescent="0.25">
      <c r="A41" t="str">
        <f>IF('BB-2024-Saturday'!AJ43&lt;&gt;"",'BB-2024-Saturday'!AJ43,"")</f>
        <v/>
      </c>
      <c r="B41" t="str">
        <f>IF('BB-2024-Saturday'!AJ43&lt;&gt;"",'BB-2024-Saturday'!AR43,"")</f>
        <v/>
      </c>
      <c r="C41" t="str">
        <f>IF('BB-2024-Saturday'!AJ43="m","v","a")</f>
        <v>a</v>
      </c>
      <c r="D41" s="92" t="str">
        <f>IF('BB-2024-Saturday'!AJ43&lt;&gt;"",'BB-2024-Saturday'!AI43,"")</f>
        <v/>
      </c>
      <c r="E41" s="119" t="str">
        <f>IF('BB-2024-Saturday'!$AJ43&lt;&gt;"",IF('BB-2024-Saturday'!$AJ43="t",0,'BB-2024-Saturday'!AM43),"")</f>
        <v/>
      </c>
      <c r="F41" s="119" t="str">
        <f>IF('BB-2024-Saturday'!$AJ43&lt;&gt;"",IF('BB-2024-Saturday'!$AJ43="t",0,'BB-2024-Saturday'!AN43),"")</f>
        <v/>
      </c>
      <c r="G41" s="119" t="str">
        <f>IF('BB-2024-Saturday'!$AJ43&lt;&gt;"",IF('BB-2024-Saturday'!$AJ43="t",0,'BB-2024-Saturday'!AO43),"")</f>
        <v/>
      </c>
      <c r="H41" s="119" t="str">
        <f>IF('BB-2024-Saturday'!$AJ43&lt;&gt;"",IF('BB-2024-Saturday'!$AJ43="t",0,'BB-2024-Saturday'!AP43),"")</f>
        <v/>
      </c>
      <c r="I41" s="119" t="str">
        <f>IF('BB-2024-Saturday'!$AJ43&lt;&gt;"",IF('BB-2024-Saturday'!$AJ43="t",0,'BB-2024-Saturday'!AQ43),"")</f>
        <v/>
      </c>
      <c r="J41" s="119" t="str">
        <f>IF('BB-2024-Saturday'!$AJ43&lt;&gt;"",IF('BB-2024-Saturday'!$AJ43="t",'BB-2024-Saturday'!AM43,0),"")</f>
        <v/>
      </c>
      <c r="K41" s="119" t="str">
        <f>IF('BB-2024-Saturday'!$AJ43&lt;&gt;"",IF('BB-2024-Saturday'!$AJ43="t",'BB-2024-Saturday'!AN43,0),"")</f>
        <v/>
      </c>
      <c r="L41" s="119" t="str">
        <f>IF('BB-2024-Saturday'!$AJ43&lt;&gt;"",IF('BB-2024-Saturday'!$AJ43="t",'BB-2024-Saturday'!AO43,0),"")</f>
        <v/>
      </c>
      <c r="M41" s="119" t="str">
        <f>IF('BB-2024-Saturday'!$AJ43&lt;&gt;"",IF('BB-2024-Saturday'!$AJ43="t",'BB-2024-Saturday'!AP43,0),"")</f>
        <v/>
      </c>
      <c r="N41" s="120" t="str">
        <f>IF('BB-2024-Saturday'!$AJ43&lt;&gt;"",IF('BB-2024-Saturday'!$AJ43="m",'BB-2024-Saturday'!U43,0),"")</f>
        <v/>
      </c>
      <c r="O41" s="120" t="str">
        <f>IF('BB-2024-Saturday'!$AJ43&lt;&gt;"",IF('BB-2024-Saturday'!$AJ43="m",'BB-2024-Saturday'!V43,0),"")</f>
        <v/>
      </c>
    </row>
    <row r="42" spans="1:15" x14ac:dyDescent="0.25">
      <c r="A42" t="str">
        <f>IF('BB-2024-Saturday'!AJ44&lt;&gt;"",'BB-2024-Saturday'!AJ44,"")</f>
        <v/>
      </c>
      <c r="B42" t="str">
        <f>IF('BB-2024-Saturday'!AJ44&lt;&gt;"",'BB-2024-Saturday'!AR44,"")</f>
        <v/>
      </c>
      <c r="C42" t="str">
        <f>IF('BB-2024-Saturday'!AJ44="m","v","a")</f>
        <v>a</v>
      </c>
      <c r="D42" s="92" t="str">
        <f>IF('BB-2024-Saturday'!AJ44&lt;&gt;"",'BB-2024-Saturday'!AI44,"")</f>
        <v/>
      </c>
      <c r="E42" s="119" t="str">
        <f>IF('BB-2024-Saturday'!$AJ44&lt;&gt;"",IF('BB-2024-Saturday'!$AJ44="t",0,'BB-2024-Saturday'!AM44),"")</f>
        <v/>
      </c>
      <c r="F42" s="119" t="str">
        <f>IF('BB-2024-Saturday'!$AJ44&lt;&gt;"",IF('BB-2024-Saturday'!$AJ44="t",0,'BB-2024-Saturday'!AN44),"")</f>
        <v/>
      </c>
      <c r="G42" s="119" t="str">
        <f>IF('BB-2024-Saturday'!$AJ44&lt;&gt;"",IF('BB-2024-Saturday'!$AJ44="t",0,'BB-2024-Saturday'!AO44),"")</f>
        <v/>
      </c>
      <c r="H42" s="119" t="str">
        <f>IF('BB-2024-Saturday'!$AJ44&lt;&gt;"",IF('BB-2024-Saturday'!$AJ44="t",0,'BB-2024-Saturday'!AP44),"")</f>
        <v/>
      </c>
      <c r="I42" s="119" t="str">
        <f>IF('BB-2024-Saturday'!$AJ44&lt;&gt;"",IF('BB-2024-Saturday'!$AJ44="t",0,'BB-2024-Saturday'!AQ44),"")</f>
        <v/>
      </c>
      <c r="J42" s="119" t="str">
        <f>IF('BB-2024-Saturday'!$AJ44&lt;&gt;"",IF('BB-2024-Saturday'!$AJ44="t",'BB-2024-Saturday'!AM44,0),"")</f>
        <v/>
      </c>
      <c r="K42" s="119" t="str">
        <f>IF('BB-2024-Saturday'!$AJ44&lt;&gt;"",IF('BB-2024-Saturday'!$AJ44="t",'BB-2024-Saturday'!AN44,0),"")</f>
        <v/>
      </c>
      <c r="L42" s="119" t="str">
        <f>IF('BB-2024-Saturday'!$AJ44&lt;&gt;"",IF('BB-2024-Saturday'!$AJ44="t",'BB-2024-Saturday'!AO44,0),"")</f>
        <v/>
      </c>
      <c r="M42" s="119" t="str">
        <f>IF('BB-2024-Saturday'!$AJ44&lt;&gt;"",IF('BB-2024-Saturday'!$AJ44="t",'BB-2024-Saturday'!AP44,0),"")</f>
        <v/>
      </c>
      <c r="N42" s="120" t="str">
        <f>IF('BB-2024-Saturday'!$AJ44&lt;&gt;"",IF('BB-2024-Saturday'!$AJ44="m",'BB-2024-Saturday'!U44,0),"")</f>
        <v/>
      </c>
      <c r="O42" s="120" t="str">
        <f>IF('BB-2024-Saturday'!$AJ44&lt;&gt;"",IF('BB-2024-Saturday'!$AJ44="m",'BB-2024-Saturday'!V44,0),"")</f>
        <v/>
      </c>
    </row>
    <row r="43" spans="1:15" x14ac:dyDescent="0.25">
      <c r="A43" t="str">
        <f>IF('BB-2024-Saturday'!AJ45&lt;&gt;"",'BB-2024-Saturday'!AJ45,"")</f>
        <v/>
      </c>
      <c r="B43" t="str">
        <f>IF('BB-2024-Saturday'!AJ45&lt;&gt;"",'BB-2024-Saturday'!AR45,"")</f>
        <v/>
      </c>
      <c r="C43" t="str">
        <f>IF('BB-2024-Saturday'!AJ45="m","v","a")</f>
        <v>a</v>
      </c>
      <c r="D43" s="92" t="str">
        <f>IF('BB-2024-Saturday'!AJ45&lt;&gt;"",'BB-2024-Saturday'!AI45,"")</f>
        <v/>
      </c>
      <c r="E43" s="119" t="str">
        <f>IF('BB-2024-Saturday'!$AJ45&lt;&gt;"",IF('BB-2024-Saturday'!$AJ45="t",0,'BB-2024-Saturday'!AM45),"")</f>
        <v/>
      </c>
      <c r="F43" s="119" t="str">
        <f>IF('BB-2024-Saturday'!$AJ45&lt;&gt;"",IF('BB-2024-Saturday'!$AJ45="t",0,'BB-2024-Saturday'!AN45),"")</f>
        <v/>
      </c>
      <c r="G43" s="119" t="str">
        <f>IF('BB-2024-Saturday'!$AJ45&lt;&gt;"",IF('BB-2024-Saturday'!$AJ45="t",0,'BB-2024-Saturday'!AO45),"")</f>
        <v/>
      </c>
      <c r="H43" s="119" t="str">
        <f>IF('BB-2024-Saturday'!$AJ45&lt;&gt;"",IF('BB-2024-Saturday'!$AJ45="t",0,'BB-2024-Saturday'!AP45),"")</f>
        <v/>
      </c>
      <c r="I43" s="119" t="str">
        <f>IF('BB-2024-Saturday'!$AJ45&lt;&gt;"",IF('BB-2024-Saturday'!$AJ45="t",0,'BB-2024-Saturday'!AQ45),"")</f>
        <v/>
      </c>
      <c r="J43" s="119" t="str">
        <f>IF('BB-2024-Saturday'!$AJ45&lt;&gt;"",IF('BB-2024-Saturday'!$AJ45="t",'BB-2024-Saturday'!AM45,0),"")</f>
        <v/>
      </c>
      <c r="K43" s="119" t="str">
        <f>IF('BB-2024-Saturday'!$AJ45&lt;&gt;"",IF('BB-2024-Saturday'!$AJ45="t",'BB-2024-Saturday'!AN45,0),"")</f>
        <v/>
      </c>
      <c r="L43" s="119" t="str">
        <f>IF('BB-2024-Saturday'!$AJ45&lt;&gt;"",IF('BB-2024-Saturday'!$AJ45="t",'BB-2024-Saturday'!AO45,0),"")</f>
        <v/>
      </c>
      <c r="M43" s="119" t="str">
        <f>IF('BB-2024-Saturday'!$AJ45&lt;&gt;"",IF('BB-2024-Saturday'!$AJ45="t",'BB-2024-Saturday'!AP45,0),"")</f>
        <v/>
      </c>
      <c r="N43" s="120" t="str">
        <f>IF('BB-2024-Saturday'!$AJ45&lt;&gt;"",IF('BB-2024-Saturday'!$AJ45="m",'BB-2024-Saturday'!U45,0),"")</f>
        <v/>
      </c>
      <c r="O43" s="120" t="str">
        <f>IF('BB-2024-Saturday'!$AJ45&lt;&gt;"",IF('BB-2024-Saturday'!$AJ45="m",'BB-2024-Saturday'!V45,0),"")</f>
        <v/>
      </c>
    </row>
    <row r="44" spans="1:15" x14ac:dyDescent="0.25">
      <c r="A44" t="str">
        <f>IF('BB-2024-Saturday'!AJ46&lt;&gt;"",'BB-2024-Saturday'!AJ46,"")</f>
        <v/>
      </c>
      <c r="B44" t="str">
        <f>IF('BB-2024-Saturday'!AJ46&lt;&gt;"",'BB-2024-Saturday'!AR46,"")</f>
        <v/>
      </c>
      <c r="C44" t="str">
        <f>IF('BB-2024-Saturday'!AJ46="m","v","a")</f>
        <v>a</v>
      </c>
      <c r="D44" s="92" t="str">
        <f>IF('BB-2024-Saturday'!AJ46&lt;&gt;"",'BB-2024-Saturday'!AI46,"")</f>
        <v/>
      </c>
      <c r="E44" s="119" t="str">
        <f>IF('BB-2024-Saturday'!$AJ46&lt;&gt;"",IF('BB-2024-Saturday'!$AJ46="t",0,'BB-2024-Saturday'!AM46),"")</f>
        <v/>
      </c>
      <c r="F44" s="119" t="str">
        <f>IF('BB-2024-Saturday'!$AJ46&lt;&gt;"",IF('BB-2024-Saturday'!$AJ46="t",0,'BB-2024-Saturday'!AN46),"")</f>
        <v/>
      </c>
      <c r="G44" s="119" t="str">
        <f>IF('BB-2024-Saturday'!$AJ46&lt;&gt;"",IF('BB-2024-Saturday'!$AJ46="t",0,'BB-2024-Saturday'!AO46),"")</f>
        <v/>
      </c>
      <c r="H44" s="119" t="str">
        <f>IF('BB-2024-Saturday'!$AJ46&lt;&gt;"",IF('BB-2024-Saturday'!$AJ46="t",0,'BB-2024-Saturday'!AP46),"")</f>
        <v/>
      </c>
      <c r="I44" s="119" t="str">
        <f>IF('BB-2024-Saturday'!$AJ46&lt;&gt;"",IF('BB-2024-Saturday'!$AJ46="t",0,'BB-2024-Saturday'!AQ46),"")</f>
        <v/>
      </c>
      <c r="J44" s="119" t="str">
        <f>IF('BB-2024-Saturday'!$AJ46&lt;&gt;"",IF('BB-2024-Saturday'!$AJ46="t",'BB-2024-Saturday'!AM46,0),"")</f>
        <v/>
      </c>
      <c r="K44" s="119" t="str">
        <f>IF('BB-2024-Saturday'!$AJ46&lt;&gt;"",IF('BB-2024-Saturday'!$AJ46="t",'BB-2024-Saturday'!AN46,0),"")</f>
        <v/>
      </c>
      <c r="L44" s="119" t="str">
        <f>IF('BB-2024-Saturday'!$AJ46&lt;&gt;"",IF('BB-2024-Saturday'!$AJ46="t",'BB-2024-Saturday'!AO46,0),"")</f>
        <v/>
      </c>
      <c r="M44" s="119" t="str">
        <f>IF('BB-2024-Saturday'!$AJ46&lt;&gt;"",IF('BB-2024-Saturday'!$AJ46="t",'BB-2024-Saturday'!AP46,0),"")</f>
        <v/>
      </c>
      <c r="N44" s="120" t="str">
        <f>IF('BB-2024-Saturday'!$AJ46&lt;&gt;"",IF('BB-2024-Saturday'!$AJ46="m",'BB-2024-Saturday'!U46,0),"")</f>
        <v/>
      </c>
      <c r="O44" s="120" t="str">
        <f>IF('BB-2024-Saturday'!$AJ46&lt;&gt;"",IF('BB-2024-Saturday'!$AJ46="m",'BB-2024-Saturday'!V46,0),"")</f>
        <v/>
      </c>
    </row>
    <row r="45" spans="1:15" x14ac:dyDescent="0.25">
      <c r="A45" t="str">
        <f>IF('BB-2024-Saturday'!AJ47&lt;&gt;"",'BB-2024-Saturday'!AJ47,"")</f>
        <v/>
      </c>
      <c r="B45" t="str">
        <f>IF('BB-2024-Saturday'!AJ47&lt;&gt;"",'BB-2024-Saturday'!AR47,"")</f>
        <v/>
      </c>
      <c r="C45" t="str">
        <f>IF('BB-2024-Saturday'!AJ47="m","v","a")</f>
        <v>a</v>
      </c>
      <c r="D45" s="92" t="str">
        <f>IF('BB-2024-Saturday'!AJ47&lt;&gt;"",'BB-2024-Saturday'!AI47,"")</f>
        <v/>
      </c>
      <c r="E45" s="119" t="str">
        <f>IF('BB-2024-Saturday'!$AJ47&lt;&gt;"",IF('BB-2024-Saturday'!$AJ47="t",0,'BB-2024-Saturday'!AM47),"")</f>
        <v/>
      </c>
      <c r="F45" s="119" t="str">
        <f>IF('BB-2024-Saturday'!$AJ47&lt;&gt;"",IF('BB-2024-Saturday'!$AJ47="t",0,'BB-2024-Saturday'!AN47),"")</f>
        <v/>
      </c>
      <c r="G45" s="119" t="str">
        <f>IF('BB-2024-Saturday'!$AJ47&lt;&gt;"",IF('BB-2024-Saturday'!$AJ47="t",0,'BB-2024-Saturday'!AO47),"")</f>
        <v/>
      </c>
      <c r="H45" s="119" t="str">
        <f>IF('BB-2024-Saturday'!$AJ47&lt;&gt;"",IF('BB-2024-Saturday'!$AJ47="t",0,'BB-2024-Saturday'!AP47),"")</f>
        <v/>
      </c>
      <c r="I45" s="119" t="str">
        <f>IF('BB-2024-Saturday'!$AJ47&lt;&gt;"",IF('BB-2024-Saturday'!$AJ47="t",0,'BB-2024-Saturday'!AQ47),"")</f>
        <v/>
      </c>
      <c r="J45" s="119" t="str">
        <f>IF('BB-2024-Saturday'!$AJ47&lt;&gt;"",IF('BB-2024-Saturday'!$AJ47="t",'BB-2024-Saturday'!AM47,0),"")</f>
        <v/>
      </c>
      <c r="K45" s="119" t="str">
        <f>IF('BB-2024-Saturday'!$AJ47&lt;&gt;"",IF('BB-2024-Saturday'!$AJ47="t",'BB-2024-Saturday'!AN47,0),"")</f>
        <v/>
      </c>
      <c r="L45" s="119" t="str">
        <f>IF('BB-2024-Saturday'!$AJ47&lt;&gt;"",IF('BB-2024-Saturday'!$AJ47="t",'BB-2024-Saturday'!AO47,0),"")</f>
        <v/>
      </c>
      <c r="M45" s="119" t="str">
        <f>IF('BB-2024-Saturday'!$AJ47&lt;&gt;"",IF('BB-2024-Saturday'!$AJ47="t",'BB-2024-Saturday'!AP47,0),"")</f>
        <v/>
      </c>
      <c r="N45" s="120" t="str">
        <f>IF('BB-2024-Saturday'!$AJ47&lt;&gt;"",IF('BB-2024-Saturday'!$AJ47="m",'BB-2024-Saturday'!U47,0),"")</f>
        <v/>
      </c>
      <c r="O45" s="120" t="str">
        <f>IF('BB-2024-Saturday'!$AJ47&lt;&gt;"",IF('BB-2024-Saturday'!$AJ47="m",'BB-2024-Saturday'!V47,0),"")</f>
        <v/>
      </c>
    </row>
    <row r="46" spans="1:15" x14ac:dyDescent="0.25">
      <c r="A46" t="str">
        <f>IF('BB-2024-Saturday'!AJ48&lt;&gt;"",'BB-2024-Saturday'!AJ48,"")</f>
        <v/>
      </c>
      <c r="B46" t="str">
        <f>IF('BB-2024-Saturday'!AJ48&lt;&gt;"",'BB-2024-Saturday'!AR48,"")</f>
        <v/>
      </c>
      <c r="C46" t="str">
        <f>IF('BB-2024-Saturday'!AJ48="m","v","a")</f>
        <v>a</v>
      </c>
      <c r="D46" s="92" t="str">
        <f>IF('BB-2024-Saturday'!AJ48&lt;&gt;"",'BB-2024-Saturday'!AI48,"")</f>
        <v/>
      </c>
      <c r="E46" s="119" t="str">
        <f>IF('BB-2024-Saturday'!$AJ48&lt;&gt;"",IF('BB-2024-Saturday'!$AJ48="t",0,'BB-2024-Saturday'!AM48),"")</f>
        <v/>
      </c>
      <c r="F46" s="119" t="str">
        <f>IF('BB-2024-Saturday'!$AJ48&lt;&gt;"",IF('BB-2024-Saturday'!$AJ48="t",0,'BB-2024-Saturday'!AN48),"")</f>
        <v/>
      </c>
      <c r="G46" s="119" t="str">
        <f>IF('BB-2024-Saturday'!$AJ48&lt;&gt;"",IF('BB-2024-Saturday'!$AJ48="t",0,'BB-2024-Saturday'!AO48),"")</f>
        <v/>
      </c>
      <c r="H46" s="119" t="str">
        <f>IF('BB-2024-Saturday'!$AJ48&lt;&gt;"",IF('BB-2024-Saturday'!$AJ48="t",0,'BB-2024-Saturday'!AP48),"")</f>
        <v/>
      </c>
      <c r="I46" s="119" t="str">
        <f>IF('BB-2024-Saturday'!$AJ48&lt;&gt;"",IF('BB-2024-Saturday'!$AJ48="t",0,'BB-2024-Saturday'!AQ48),"")</f>
        <v/>
      </c>
      <c r="J46" s="119" t="str">
        <f>IF('BB-2024-Saturday'!$AJ48&lt;&gt;"",IF('BB-2024-Saturday'!$AJ48="t",'BB-2024-Saturday'!AM48,0),"")</f>
        <v/>
      </c>
      <c r="K46" s="119" t="str">
        <f>IF('BB-2024-Saturday'!$AJ48&lt;&gt;"",IF('BB-2024-Saturday'!$AJ48="t",'BB-2024-Saturday'!AN48,0),"")</f>
        <v/>
      </c>
      <c r="L46" s="119" t="str">
        <f>IF('BB-2024-Saturday'!$AJ48&lt;&gt;"",IF('BB-2024-Saturday'!$AJ48="t",'BB-2024-Saturday'!AO48,0),"")</f>
        <v/>
      </c>
      <c r="M46" s="119" t="str">
        <f>IF('BB-2024-Saturday'!$AJ48&lt;&gt;"",IF('BB-2024-Saturday'!$AJ48="t",'BB-2024-Saturday'!AP48,0),"")</f>
        <v/>
      </c>
      <c r="N46" s="120" t="str">
        <f>IF('BB-2024-Saturday'!$AJ48&lt;&gt;"",IF('BB-2024-Saturday'!$AJ48="m",'BB-2024-Saturday'!U48,0),"")</f>
        <v/>
      </c>
      <c r="O46" s="120" t="str">
        <f>IF('BB-2024-Saturday'!$AJ48&lt;&gt;"",IF('BB-2024-Saturday'!$AJ48="m",'BB-2024-Saturday'!V48,0),"")</f>
        <v/>
      </c>
    </row>
    <row r="47" spans="1:15" x14ac:dyDescent="0.25">
      <c r="A47" t="str">
        <f>IF('BB-2024-Saturday'!AJ49&lt;&gt;"",'BB-2024-Saturday'!AJ49,"")</f>
        <v/>
      </c>
      <c r="B47" t="str">
        <f>IF('BB-2024-Saturday'!AJ49&lt;&gt;"",'BB-2024-Saturday'!AR49,"")</f>
        <v/>
      </c>
      <c r="C47" t="str">
        <f>IF('BB-2024-Saturday'!AJ49="m","v","a")</f>
        <v>a</v>
      </c>
      <c r="D47" s="92" t="str">
        <f>IF('BB-2024-Saturday'!AJ49&lt;&gt;"",'BB-2024-Saturday'!AI49,"")</f>
        <v/>
      </c>
      <c r="E47" s="119" t="str">
        <f>IF('BB-2024-Saturday'!$AJ49&lt;&gt;"",IF('BB-2024-Saturday'!$AJ49="t",0,'BB-2024-Saturday'!AM49),"")</f>
        <v/>
      </c>
      <c r="F47" s="119" t="str">
        <f>IF('BB-2024-Saturday'!$AJ49&lt;&gt;"",IF('BB-2024-Saturday'!$AJ49="t",0,'BB-2024-Saturday'!AN49),"")</f>
        <v/>
      </c>
      <c r="G47" s="119" t="str">
        <f>IF('BB-2024-Saturday'!$AJ49&lt;&gt;"",IF('BB-2024-Saturday'!$AJ49="t",0,'BB-2024-Saturday'!AO49),"")</f>
        <v/>
      </c>
      <c r="H47" s="119" t="str">
        <f>IF('BB-2024-Saturday'!$AJ49&lt;&gt;"",IF('BB-2024-Saturday'!$AJ49="t",0,'BB-2024-Saturday'!AP49),"")</f>
        <v/>
      </c>
      <c r="I47" s="119" t="str">
        <f>IF('BB-2024-Saturday'!$AJ49&lt;&gt;"",IF('BB-2024-Saturday'!$AJ49="t",0,'BB-2024-Saturday'!AQ49),"")</f>
        <v/>
      </c>
      <c r="J47" s="119" t="str">
        <f>IF('BB-2024-Saturday'!$AJ49&lt;&gt;"",IF('BB-2024-Saturday'!$AJ49="t",'BB-2024-Saturday'!AM49,0),"")</f>
        <v/>
      </c>
      <c r="K47" s="119" t="str">
        <f>IF('BB-2024-Saturday'!$AJ49&lt;&gt;"",IF('BB-2024-Saturday'!$AJ49="t",'BB-2024-Saturday'!AN49,0),"")</f>
        <v/>
      </c>
      <c r="L47" s="119" t="str">
        <f>IF('BB-2024-Saturday'!$AJ49&lt;&gt;"",IF('BB-2024-Saturday'!$AJ49="t",'BB-2024-Saturday'!AO49,0),"")</f>
        <v/>
      </c>
      <c r="M47" s="119" t="str">
        <f>IF('BB-2024-Saturday'!$AJ49&lt;&gt;"",IF('BB-2024-Saturday'!$AJ49="t",'BB-2024-Saturday'!AP49,0),"")</f>
        <v/>
      </c>
      <c r="N47" s="120" t="str">
        <f>IF('BB-2024-Saturday'!$AJ49&lt;&gt;"",IF('BB-2024-Saturday'!$AJ49="m",'BB-2024-Saturday'!U49,0),"")</f>
        <v/>
      </c>
      <c r="O47" s="120" t="str">
        <f>IF('BB-2024-Saturday'!$AJ49&lt;&gt;"",IF('BB-2024-Saturday'!$AJ49="m",'BB-2024-Saturday'!V49,0),"")</f>
        <v/>
      </c>
    </row>
    <row r="48" spans="1:15" x14ac:dyDescent="0.25">
      <c r="A48" t="str">
        <f>IF('BB-2024-Saturday'!AJ50&lt;&gt;"",'BB-2024-Saturday'!AJ50,"")</f>
        <v/>
      </c>
      <c r="B48" t="str">
        <f>IF('BB-2024-Saturday'!AJ50&lt;&gt;"",'BB-2024-Saturday'!AR50,"")</f>
        <v/>
      </c>
      <c r="C48" t="str">
        <f>IF('BB-2024-Saturday'!AJ50="m","v","a")</f>
        <v>a</v>
      </c>
      <c r="D48" s="92" t="str">
        <f>IF('BB-2024-Saturday'!AJ50&lt;&gt;"",'BB-2024-Saturday'!AI50,"")</f>
        <v/>
      </c>
      <c r="E48" s="119" t="str">
        <f>IF('BB-2024-Saturday'!$AJ50&lt;&gt;"",IF('BB-2024-Saturday'!$AJ50="t",0,'BB-2024-Saturday'!AM50),"")</f>
        <v/>
      </c>
      <c r="F48" s="119" t="str">
        <f>IF('BB-2024-Saturday'!$AJ50&lt;&gt;"",IF('BB-2024-Saturday'!$AJ50="t",0,'BB-2024-Saturday'!AN50),"")</f>
        <v/>
      </c>
      <c r="G48" s="119" t="str">
        <f>IF('BB-2024-Saturday'!$AJ50&lt;&gt;"",IF('BB-2024-Saturday'!$AJ50="t",0,'BB-2024-Saturday'!AO50),"")</f>
        <v/>
      </c>
      <c r="H48" s="119" t="str">
        <f>IF('BB-2024-Saturday'!$AJ50&lt;&gt;"",IF('BB-2024-Saturday'!$AJ50="t",0,'BB-2024-Saturday'!AP50),"")</f>
        <v/>
      </c>
      <c r="I48" s="119" t="str">
        <f>IF('BB-2024-Saturday'!$AJ50&lt;&gt;"",IF('BB-2024-Saturday'!$AJ50="t",0,'BB-2024-Saturday'!AQ50),"")</f>
        <v/>
      </c>
      <c r="J48" s="119" t="str">
        <f>IF('BB-2024-Saturday'!$AJ50&lt;&gt;"",IF('BB-2024-Saturday'!$AJ50="t",'BB-2024-Saturday'!AM50,0),"")</f>
        <v/>
      </c>
      <c r="K48" s="119" t="str">
        <f>IF('BB-2024-Saturday'!$AJ50&lt;&gt;"",IF('BB-2024-Saturday'!$AJ50="t",'BB-2024-Saturday'!AN50,0),"")</f>
        <v/>
      </c>
      <c r="L48" s="119" t="str">
        <f>IF('BB-2024-Saturday'!$AJ50&lt;&gt;"",IF('BB-2024-Saturday'!$AJ50="t",'BB-2024-Saturday'!AO50,0),"")</f>
        <v/>
      </c>
      <c r="M48" s="119" t="str">
        <f>IF('BB-2024-Saturday'!$AJ50&lt;&gt;"",IF('BB-2024-Saturday'!$AJ50="t",'BB-2024-Saturday'!AP50,0),"")</f>
        <v/>
      </c>
      <c r="N48" s="120" t="str">
        <f>IF('BB-2024-Saturday'!$AJ50&lt;&gt;"",IF('BB-2024-Saturday'!$AJ50="m",'BB-2024-Saturday'!U50,0),"")</f>
        <v/>
      </c>
      <c r="O48" s="120" t="str">
        <f>IF('BB-2024-Saturday'!$AJ50&lt;&gt;"",IF('BB-2024-Saturday'!$AJ50="m",'BB-2024-Saturday'!V50,0),"")</f>
        <v/>
      </c>
    </row>
    <row r="49" spans="1:15" x14ac:dyDescent="0.25">
      <c r="A49" t="str">
        <f>IF('BB-2024-Saturday'!AJ51&lt;&gt;"",'BB-2024-Saturday'!AJ51,"")</f>
        <v/>
      </c>
      <c r="B49" t="str">
        <f>IF('BB-2024-Saturday'!AJ51&lt;&gt;"",'BB-2024-Saturday'!AR51,"")</f>
        <v/>
      </c>
      <c r="C49" t="str">
        <f>IF('BB-2024-Saturday'!AJ51="m","v","a")</f>
        <v>a</v>
      </c>
      <c r="D49" s="92" t="str">
        <f>IF('BB-2024-Saturday'!AJ51&lt;&gt;"",'BB-2024-Saturday'!AI51,"")</f>
        <v/>
      </c>
      <c r="E49" s="119" t="str">
        <f>IF('BB-2024-Saturday'!$AJ51&lt;&gt;"",IF('BB-2024-Saturday'!$AJ51="t",0,'BB-2024-Saturday'!AM51),"")</f>
        <v/>
      </c>
      <c r="F49" s="119" t="str">
        <f>IF('BB-2024-Saturday'!$AJ51&lt;&gt;"",IF('BB-2024-Saturday'!$AJ51="t",0,'BB-2024-Saturday'!AN51),"")</f>
        <v/>
      </c>
      <c r="G49" s="119" t="str">
        <f>IF('BB-2024-Saturday'!$AJ51&lt;&gt;"",IF('BB-2024-Saturday'!$AJ51="t",0,'BB-2024-Saturday'!AO51),"")</f>
        <v/>
      </c>
      <c r="H49" s="119" t="str">
        <f>IF('BB-2024-Saturday'!$AJ51&lt;&gt;"",IF('BB-2024-Saturday'!$AJ51="t",0,'BB-2024-Saturday'!AP51),"")</f>
        <v/>
      </c>
      <c r="I49" s="119" t="str">
        <f>IF('BB-2024-Saturday'!$AJ51&lt;&gt;"",IF('BB-2024-Saturday'!$AJ51="t",0,'BB-2024-Saturday'!AQ51),"")</f>
        <v/>
      </c>
      <c r="J49" s="119" t="str">
        <f>IF('BB-2024-Saturday'!$AJ51&lt;&gt;"",IF('BB-2024-Saturday'!$AJ51="t",'BB-2024-Saturday'!AM51,0),"")</f>
        <v/>
      </c>
      <c r="K49" s="119" t="str">
        <f>IF('BB-2024-Saturday'!$AJ51&lt;&gt;"",IF('BB-2024-Saturday'!$AJ51="t",'BB-2024-Saturday'!AN51,0),"")</f>
        <v/>
      </c>
      <c r="L49" s="119" t="str">
        <f>IF('BB-2024-Saturday'!$AJ51&lt;&gt;"",IF('BB-2024-Saturday'!$AJ51="t",'BB-2024-Saturday'!AO51,0),"")</f>
        <v/>
      </c>
      <c r="M49" s="119" t="str">
        <f>IF('BB-2024-Saturday'!$AJ51&lt;&gt;"",IF('BB-2024-Saturday'!$AJ51="t",'BB-2024-Saturday'!AP51,0),"")</f>
        <v/>
      </c>
      <c r="N49" s="120" t="str">
        <f>IF('BB-2024-Saturday'!$AJ51&lt;&gt;"",IF('BB-2024-Saturday'!$AJ51="m",'BB-2024-Saturday'!U51,0),"")</f>
        <v/>
      </c>
      <c r="O49" s="120" t="str">
        <f>IF('BB-2024-Saturday'!$AJ51&lt;&gt;"",IF('BB-2024-Saturday'!$AJ51="m",'BB-2024-Saturday'!V51,0),"")</f>
        <v/>
      </c>
    </row>
    <row r="50" spans="1:15" x14ac:dyDescent="0.25">
      <c r="A50" t="str">
        <f>IF('BB-2024-Saturday'!AJ52&lt;&gt;"",'BB-2024-Saturday'!AJ52,"")</f>
        <v/>
      </c>
      <c r="B50" t="str">
        <f>IF('BB-2024-Saturday'!AJ52&lt;&gt;"",'BB-2024-Saturday'!AR52,"")</f>
        <v/>
      </c>
      <c r="C50" t="str">
        <f>IF('BB-2024-Saturday'!AJ52="m","v","a")</f>
        <v>a</v>
      </c>
      <c r="D50" s="92" t="str">
        <f>IF('BB-2024-Saturday'!AJ52&lt;&gt;"",'BB-2024-Saturday'!AI52,"")</f>
        <v/>
      </c>
      <c r="E50" s="119" t="str">
        <f>IF('BB-2024-Saturday'!$AJ52&lt;&gt;"",IF('BB-2024-Saturday'!$AJ52="t",0,'BB-2024-Saturday'!AM52),"")</f>
        <v/>
      </c>
      <c r="F50" s="119" t="str">
        <f>IF('BB-2024-Saturday'!$AJ52&lt;&gt;"",IF('BB-2024-Saturday'!$AJ52="t",0,'BB-2024-Saturday'!AN52),"")</f>
        <v/>
      </c>
      <c r="G50" s="119" t="str">
        <f>IF('BB-2024-Saturday'!$AJ52&lt;&gt;"",IF('BB-2024-Saturday'!$AJ52="t",0,'BB-2024-Saturday'!AO52),"")</f>
        <v/>
      </c>
      <c r="H50" s="119" t="str">
        <f>IF('BB-2024-Saturday'!$AJ52&lt;&gt;"",IF('BB-2024-Saturday'!$AJ52="t",0,'BB-2024-Saturday'!AP52),"")</f>
        <v/>
      </c>
      <c r="I50" s="119" t="str">
        <f>IF('BB-2024-Saturday'!$AJ52&lt;&gt;"",IF('BB-2024-Saturday'!$AJ52="t",0,'BB-2024-Saturday'!AQ52),"")</f>
        <v/>
      </c>
      <c r="J50" s="119" t="str">
        <f>IF('BB-2024-Saturday'!$AJ52&lt;&gt;"",IF('BB-2024-Saturday'!$AJ52="t",'BB-2024-Saturday'!AM52,0),"")</f>
        <v/>
      </c>
      <c r="K50" s="119" t="str">
        <f>IF('BB-2024-Saturday'!$AJ52&lt;&gt;"",IF('BB-2024-Saturday'!$AJ52="t",'BB-2024-Saturday'!AN52,0),"")</f>
        <v/>
      </c>
      <c r="L50" s="119" t="str">
        <f>IF('BB-2024-Saturday'!$AJ52&lt;&gt;"",IF('BB-2024-Saturday'!$AJ52="t",'BB-2024-Saturday'!AO52,0),"")</f>
        <v/>
      </c>
      <c r="M50" s="119" t="str">
        <f>IF('BB-2024-Saturday'!$AJ52&lt;&gt;"",IF('BB-2024-Saturday'!$AJ52="t",'BB-2024-Saturday'!AP52,0),"")</f>
        <v/>
      </c>
      <c r="N50" s="120" t="str">
        <f>IF('BB-2024-Saturday'!$AJ52&lt;&gt;"",IF('BB-2024-Saturday'!$AJ52="m",'BB-2024-Saturday'!U52,0),"")</f>
        <v/>
      </c>
      <c r="O50" s="120" t="str">
        <f>IF('BB-2024-Saturday'!$AJ52&lt;&gt;"",IF('BB-2024-Saturday'!$AJ52="m",'BB-2024-Saturday'!V52,0),"")</f>
        <v/>
      </c>
    </row>
    <row r="51" spans="1:15" x14ac:dyDescent="0.25">
      <c r="A51" t="str">
        <f>IF('BB-2024-Saturday'!AJ53&lt;&gt;"",'BB-2024-Saturday'!AJ53,"")</f>
        <v/>
      </c>
      <c r="B51" t="str">
        <f>IF('BB-2024-Saturday'!AJ53&lt;&gt;"",'BB-2024-Saturday'!AR53,"")</f>
        <v/>
      </c>
      <c r="C51" t="str">
        <f>IF('BB-2024-Saturday'!AJ53="m","v","a")</f>
        <v>a</v>
      </c>
      <c r="D51" s="92" t="str">
        <f>IF('BB-2024-Saturday'!AJ53&lt;&gt;"",'BB-2024-Saturday'!AI53,"")</f>
        <v/>
      </c>
      <c r="E51" s="119" t="str">
        <f>IF('BB-2024-Saturday'!$AJ53&lt;&gt;"",IF('BB-2024-Saturday'!$AJ53="t",0,'BB-2024-Saturday'!AM53),"")</f>
        <v/>
      </c>
      <c r="F51" s="119" t="str">
        <f>IF('BB-2024-Saturday'!$AJ53&lt;&gt;"",IF('BB-2024-Saturday'!$AJ53="t",0,'BB-2024-Saturday'!AN53),"")</f>
        <v/>
      </c>
      <c r="G51" s="119" t="str">
        <f>IF('BB-2024-Saturday'!$AJ53&lt;&gt;"",IF('BB-2024-Saturday'!$AJ53="t",0,'BB-2024-Saturday'!AO53),"")</f>
        <v/>
      </c>
      <c r="H51" s="119" t="str">
        <f>IF('BB-2024-Saturday'!$AJ53&lt;&gt;"",IF('BB-2024-Saturday'!$AJ53="t",0,'BB-2024-Saturday'!AP53),"")</f>
        <v/>
      </c>
      <c r="I51" s="119" t="str">
        <f>IF('BB-2024-Saturday'!$AJ53&lt;&gt;"",IF('BB-2024-Saturday'!$AJ53="t",0,'BB-2024-Saturday'!AQ53),"")</f>
        <v/>
      </c>
      <c r="J51" s="119" t="str">
        <f>IF('BB-2024-Saturday'!$AJ53&lt;&gt;"",IF('BB-2024-Saturday'!$AJ53="t",'BB-2024-Saturday'!AM53,0),"")</f>
        <v/>
      </c>
      <c r="K51" s="119" t="str">
        <f>IF('BB-2024-Saturday'!$AJ53&lt;&gt;"",IF('BB-2024-Saturday'!$AJ53="t",'BB-2024-Saturday'!AN53,0),"")</f>
        <v/>
      </c>
      <c r="L51" s="119" t="str">
        <f>IF('BB-2024-Saturday'!$AJ53&lt;&gt;"",IF('BB-2024-Saturday'!$AJ53="t",'BB-2024-Saturday'!AO53,0),"")</f>
        <v/>
      </c>
      <c r="M51" s="119" t="str">
        <f>IF('BB-2024-Saturday'!$AJ53&lt;&gt;"",IF('BB-2024-Saturday'!$AJ53="t",'BB-2024-Saturday'!AP53,0),"")</f>
        <v/>
      </c>
      <c r="N51" s="120" t="str">
        <f>IF('BB-2024-Saturday'!$AJ53&lt;&gt;"",IF('BB-2024-Saturday'!$AJ53="m",'BB-2024-Saturday'!U53,0),"")</f>
        <v/>
      </c>
      <c r="O51" s="120" t="str">
        <f>IF('BB-2024-Saturday'!$AJ53&lt;&gt;"",IF('BB-2024-Saturday'!$AJ53="m",'BB-2024-Saturday'!V53,0),"")</f>
        <v/>
      </c>
    </row>
    <row r="52" spans="1:15" x14ac:dyDescent="0.25">
      <c r="A52" t="str">
        <f>IF('BB-2024-Saturday'!AJ54&lt;&gt;"",'BB-2024-Saturday'!AJ54,"")</f>
        <v/>
      </c>
      <c r="B52" t="str">
        <f>IF('BB-2024-Saturday'!AJ54&lt;&gt;"",'BB-2024-Saturday'!AR54,"")</f>
        <v/>
      </c>
      <c r="C52" t="str">
        <f>IF('BB-2024-Saturday'!AJ54="m","v","a")</f>
        <v>a</v>
      </c>
      <c r="D52" s="92" t="str">
        <f>IF('BB-2024-Saturday'!AJ54&lt;&gt;"",'BB-2024-Saturday'!AI54,"")</f>
        <v/>
      </c>
      <c r="E52" s="119" t="str">
        <f>IF('BB-2024-Saturday'!$AJ54&lt;&gt;"",IF('BB-2024-Saturday'!$AJ54="t",0,'BB-2024-Saturday'!AM54),"")</f>
        <v/>
      </c>
      <c r="F52" s="119" t="str">
        <f>IF('BB-2024-Saturday'!$AJ54&lt;&gt;"",IF('BB-2024-Saturday'!$AJ54="t",0,'BB-2024-Saturday'!AN54),"")</f>
        <v/>
      </c>
      <c r="G52" s="119" t="str">
        <f>IF('BB-2024-Saturday'!$AJ54&lt;&gt;"",IF('BB-2024-Saturday'!$AJ54="t",0,'BB-2024-Saturday'!AO54),"")</f>
        <v/>
      </c>
      <c r="H52" s="119" t="str">
        <f>IF('BB-2024-Saturday'!$AJ54&lt;&gt;"",IF('BB-2024-Saturday'!$AJ54="t",0,'BB-2024-Saturday'!AP54),"")</f>
        <v/>
      </c>
      <c r="I52" s="119" t="str">
        <f>IF('BB-2024-Saturday'!$AJ54&lt;&gt;"",IF('BB-2024-Saturday'!$AJ54="t",0,'BB-2024-Saturday'!AQ54),"")</f>
        <v/>
      </c>
      <c r="J52" s="119" t="str">
        <f>IF('BB-2024-Saturday'!$AJ54&lt;&gt;"",IF('BB-2024-Saturday'!$AJ54="t",'BB-2024-Saturday'!AM54,0),"")</f>
        <v/>
      </c>
      <c r="K52" s="119" t="str">
        <f>IF('BB-2024-Saturday'!$AJ54&lt;&gt;"",IF('BB-2024-Saturday'!$AJ54="t",'BB-2024-Saturday'!AN54,0),"")</f>
        <v/>
      </c>
      <c r="L52" s="119" t="str">
        <f>IF('BB-2024-Saturday'!$AJ54&lt;&gt;"",IF('BB-2024-Saturday'!$AJ54="t",'BB-2024-Saturday'!AO54,0),"")</f>
        <v/>
      </c>
      <c r="M52" s="119" t="str">
        <f>IF('BB-2024-Saturday'!$AJ54&lt;&gt;"",IF('BB-2024-Saturday'!$AJ54="t",'BB-2024-Saturday'!AP54,0),"")</f>
        <v/>
      </c>
      <c r="N52" s="120" t="str">
        <f>IF('BB-2024-Saturday'!$AJ54&lt;&gt;"",IF('BB-2024-Saturday'!$AJ54="m",'BB-2024-Saturday'!U54,0),"")</f>
        <v/>
      </c>
      <c r="O52" s="120" t="str">
        <f>IF('BB-2024-Saturday'!$AJ54&lt;&gt;"",IF('BB-2024-Saturday'!$AJ54="m",'BB-2024-Saturday'!V54,0),"")</f>
        <v/>
      </c>
    </row>
    <row r="53" spans="1:15" x14ac:dyDescent="0.25">
      <c r="A53" t="str">
        <f>IF('BB-2024-Saturday'!AJ55&lt;&gt;"",'BB-2024-Saturday'!AJ55,"")</f>
        <v>m</v>
      </c>
      <c r="B53" t="str">
        <f>IF('BB-2024-Saturday'!AJ55&lt;&gt;"",'BB-2024-Saturday'!AR55,"")</f>
        <v>Control.  Warning -  Two way traffic.  At sign past Eucalyptus tree.  Woodcraft stall on right.  Dot on pole, mark on road.</v>
      </c>
      <c r="C53" t="str">
        <f>IF('BB-2024-Saturday'!AJ55="m","v","a")</f>
        <v>v</v>
      </c>
      <c r="D53" s="92">
        <f>IF('BB-2024-Saturday'!AJ55&lt;&gt;"",'BB-2024-Saturday'!AI55,"")</f>
        <v>17.579999999999998</v>
      </c>
      <c r="E53" s="119">
        <f>IF('BB-2024-Saturday'!$AJ55&lt;&gt;"",IF('BB-2024-Saturday'!$AJ55="t",0,'BB-2024-Saturday'!AM55),"")</f>
        <v>48</v>
      </c>
      <c r="F53" s="119">
        <f>IF('BB-2024-Saturday'!$AJ55&lt;&gt;"",IF('BB-2024-Saturday'!$AJ55="t",0,'BB-2024-Saturday'!AN55),"")</f>
        <v>56</v>
      </c>
      <c r="G53" s="119">
        <f>IF('BB-2024-Saturday'!$AJ55&lt;&gt;"",IF('BB-2024-Saturday'!$AJ55="t",0,'BB-2024-Saturday'!AO55),"")</f>
        <v>64</v>
      </c>
      <c r="H53" s="119">
        <f>IF('BB-2024-Saturday'!$AJ55&lt;&gt;"",IF('BB-2024-Saturday'!$AJ55="t",0,'BB-2024-Saturday'!AP55),"")</f>
        <v>70</v>
      </c>
      <c r="I53" s="119">
        <f>IF('BB-2024-Saturday'!$AJ55&lt;&gt;"",IF('BB-2024-Saturday'!$AJ55="t",0,'BB-2024-Saturday'!AQ55),"")</f>
        <v>100</v>
      </c>
      <c r="J53" s="119">
        <f>IF('BB-2024-Saturday'!$AJ55&lt;&gt;"",IF('BB-2024-Saturday'!$AJ55="t",'BB-2024-Saturday'!AM55,0),"")</f>
        <v>0</v>
      </c>
      <c r="K53" s="119">
        <f>IF('BB-2024-Saturday'!$AJ55&lt;&gt;"",IF('BB-2024-Saturday'!$AJ55="t",'BB-2024-Saturday'!AN55,0),"")</f>
        <v>0</v>
      </c>
      <c r="L53" s="119">
        <f>IF('BB-2024-Saturday'!$AJ55&lt;&gt;"",IF('BB-2024-Saturday'!$AJ55="t",'BB-2024-Saturday'!AO55,0),"")</f>
        <v>0</v>
      </c>
      <c r="M53" s="119">
        <f>IF('BB-2024-Saturday'!$AJ55&lt;&gt;"",IF('BB-2024-Saturday'!$AJ55="t",'BB-2024-Saturday'!AP55,0),"")</f>
        <v>0</v>
      </c>
      <c r="N53" s="120">
        <f>IF('BB-2024-Saturday'!$AJ55&lt;&gt;"",IF('BB-2024-Saturday'!$AJ55="m",'BB-2024-Saturday'!U55,0),"")</f>
        <v>27.610430000000001</v>
      </c>
      <c r="O53" s="120">
        <f>IF('BB-2024-Saturday'!$AJ55&lt;&gt;"",IF('BB-2024-Saturday'!$AJ55="m",'BB-2024-Saturday'!V55,0),"")</f>
        <v>29.94089</v>
      </c>
    </row>
    <row r="54" spans="1:15" x14ac:dyDescent="0.25">
      <c r="A54" t="str">
        <f>IF('BB-2024-Saturday'!AJ56&lt;&gt;"",'BB-2024-Saturday'!AJ56,"")</f>
        <v/>
      </c>
      <c r="B54" t="str">
        <f>IF('BB-2024-Saturday'!AJ56&lt;&gt;"",'BB-2024-Saturday'!AR56,"")</f>
        <v/>
      </c>
      <c r="C54" t="str">
        <f>IF('BB-2024-Saturday'!AJ56="m","v","a")</f>
        <v>a</v>
      </c>
      <c r="D54" s="92" t="str">
        <f>IF('BB-2024-Saturday'!AJ56&lt;&gt;"",'BB-2024-Saturday'!AI56,"")</f>
        <v/>
      </c>
      <c r="E54" s="119" t="str">
        <f>IF('BB-2024-Saturday'!$AJ56&lt;&gt;"",IF('BB-2024-Saturday'!$AJ56="t",0,'BB-2024-Saturday'!AM56),"")</f>
        <v/>
      </c>
      <c r="F54" s="119" t="str">
        <f>IF('BB-2024-Saturday'!$AJ56&lt;&gt;"",IF('BB-2024-Saturday'!$AJ56="t",0,'BB-2024-Saturday'!AN56),"")</f>
        <v/>
      </c>
      <c r="G54" s="119" t="str">
        <f>IF('BB-2024-Saturday'!$AJ56&lt;&gt;"",IF('BB-2024-Saturday'!$AJ56="t",0,'BB-2024-Saturday'!AO56),"")</f>
        <v/>
      </c>
      <c r="H54" s="119" t="str">
        <f>IF('BB-2024-Saturday'!$AJ56&lt;&gt;"",IF('BB-2024-Saturday'!$AJ56="t",0,'BB-2024-Saturday'!AP56),"")</f>
        <v/>
      </c>
      <c r="I54" s="119" t="str">
        <f>IF('BB-2024-Saturday'!$AJ56&lt;&gt;"",IF('BB-2024-Saturday'!$AJ56="t",0,'BB-2024-Saturday'!AQ56),"")</f>
        <v/>
      </c>
      <c r="J54" s="119" t="str">
        <f>IF('BB-2024-Saturday'!$AJ56&lt;&gt;"",IF('BB-2024-Saturday'!$AJ56="t",'BB-2024-Saturday'!AM56,0),"")</f>
        <v/>
      </c>
      <c r="K54" s="119" t="str">
        <f>IF('BB-2024-Saturday'!$AJ56&lt;&gt;"",IF('BB-2024-Saturday'!$AJ56="t",'BB-2024-Saturday'!AN56,0),"")</f>
        <v/>
      </c>
      <c r="L54" s="119" t="str">
        <f>IF('BB-2024-Saturday'!$AJ56&lt;&gt;"",IF('BB-2024-Saturday'!$AJ56="t",'BB-2024-Saturday'!AO56,0),"")</f>
        <v/>
      </c>
      <c r="M54" s="119" t="str">
        <f>IF('BB-2024-Saturday'!$AJ56&lt;&gt;"",IF('BB-2024-Saturday'!$AJ56="t",'BB-2024-Saturday'!AP56,0),"")</f>
        <v/>
      </c>
      <c r="N54" s="120" t="str">
        <f>IF('BB-2024-Saturday'!$AJ56&lt;&gt;"",IF('BB-2024-Saturday'!$AJ56="m",'BB-2024-Saturday'!U56,0),"")</f>
        <v/>
      </c>
      <c r="O54" s="120" t="str">
        <f>IF('BB-2024-Saturday'!$AJ56&lt;&gt;"",IF('BB-2024-Saturday'!$AJ56="m",'BB-2024-Saturday'!V56,0),"")</f>
        <v/>
      </c>
    </row>
    <row r="55" spans="1:15" x14ac:dyDescent="0.25">
      <c r="A55" t="str">
        <f>IF('BB-2024-Saturday'!AJ57&lt;&gt;"",'BB-2024-Saturday'!AJ57,"")</f>
        <v/>
      </c>
      <c r="B55" t="str">
        <f>IF('BB-2024-Saturday'!AJ57&lt;&gt;"",'BB-2024-Saturday'!AR57,"")</f>
        <v/>
      </c>
      <c r="C55" t="str">
        <f>IF('BB-2024-Saturday'!AJ57="m","v","a")</f>
        <v>a</v>
      </c>
      <c r="D55" s="92" t="str">
        <f>IF('BB-2024-Saturday'!AJ57&lt;&gt;"",'BB-2024-Saturday'!AI57,"")</f>
        <v/>
      </c>
      <c r="E55" s="119" t="str">
        <f>IF('BB-2024-Saturday'!$AJ57&lt;&gt;"",IF('BB-2024-Saturday'!$AJ57="t",0,'BB-2024-Saturday'!AM57),"")</f>
        <v/>
      </c>
      <c r="F55" s="119" t="str">
        <f>IF('BB-2024-Saturday'!$AJ57&lt;&gt;"",IF('BB-2024-Saturday'!$AJ57="t",0,'BB-2024-Saturday'!AN57),"")</f>
        <v/>
      </c>
      <c r="G55" s="119" t="str">
        <f>IF('BB-2024-Saturday'!$AJ57&lt;&gt;"",IF('BB-2024-Saturday'!$AJ57="t",0,'BB-2024-Saturday'!AO57),"")</f>
        <v/>
      </c>
      <c r="H55" s="119" t="str">
        <f>IF('BB-2024-Saturday'!$AJ57&lt;&gt;"",IF('BB-2024-Saturday'!$AJ57="t",0,'BB-2024-Saturday'!AP57),"")</f>
        <v/>
      </c>
      <c r="I55" s="119" t="str">
        <f>IF('BB-2024-Saturday'!$AJ57&lt;&gt;"",IF('BB-2024-Saturday'!$AJ57="t",0,'BB-2024-Saturday'!AQ57),"")</f>
        <v/>
      </c>
      <c r="J55" s="119" t="str">
        <f>IF('BB-2024-Saturday'!$AJ57&lt;&gt;"",IF('BB-2024-Saturday'!$AJ57="t",'BB-2024-Saturday'!AM57,0),"")</f>
        <v/>
      </c>
      <c r="K55" s="119" t="str">
        <f>IF('BB-2024-Saturday'!$AJ57&lt;&gt;"",IF('BB-2024-Saturday'!$AJ57="t",'BB-2024-Saturday'!AN57,0),"")</f>
        <v/>
      </c>
      <c r="L55" s="119" t="str">
        <f>IF('BB-2024-Saturday'!$AJ57&lt;&gt;"",IF('BB-2024-Saturday'!$AJ57="t",'BB-2024-Saturday'!AO57,0),"")</f>
        <v/>
      </c>
      <c r="M55" s="119" t="str">
        <f>IF('BB-2024-Saturday'!$AJ57&lt;&gt;"",IF('BB-2024-Saturday'!$AJ57="t",'BB-2024-Saturday'!AP57,0),"")</f>
        <v/>
      </c>
      <c r="N55" s="120" t="str">
        <f>IF('BB-2024-Saturday'!$AJ57&lt;&gt;"",IF('BB-2024-Saturday'!$AJ57="m",'BB-2024-Saturday'!U57,0),"")</f>
        <v/>
      </c>
      <c r="O55" s="120" t="str">
        <f>IF('BB-2024-Saturday'!$AJ57&lt;&gt;"",IF('BB-2024-Saturday'!$AJ57="m",'BB-2024-Saturday'!V57,0),"")</f>
        <v/>
      </c>
    </row>
    <row r="56" spans="1:15" x14ac:dyDescent="0.25">
      <c r="A56" t="str">
        <f>IF('BB-2024-Saturday'!AJ58&lt;&gt;"",'BB-2024-Saturday'!AJ58,"")</f>
        <v/>
      </c>
      <c r="B56" t="str">
        <f>IF('BB-2024-Saturday'!AJ58&lt;&gt;"",'BB-2024-Saturday'!AR58,"")</f>
        <v/>
      </c>
      <c r="C56" t="str">
        <f>IF('BB-2024-Saturday'!AJ58="m","v","a")</f>
        <v>a</v>
      </c>
      <c r="D56" s="92" t="str">
        <f>IF('BB-2024-Saturday'!AJ58&lt;&gt;"",'BB-2024-Saturday'!AI58,"")</f>
        <v/>
      </c>
      <c r="E56" s="119" t="str">
        <f>IF('BB-2024-Saturday'!$AJ58&lt;&gt;"",IF('BB-2024-Saturday'!$AJ58="t",0,'BB-2024-Saturday'!AM58),"")</f>
        <v/>
      </c>
      <c r="F56" s="119" t="str">
        <f>IF('BB-2024-Saturday'!$AJ58&lt;&gt;"",IF('BB-2024-Saturday'!$AJ58="t",0,'BB-2024-Saturday'!AN58),"")</f>
        <v/>
      </c>
      <c r="G56" s="119" t="str">
        <f>IF('BB-2024-Saturday'!$AJ58&lt;&gt;"",IF('BB-2024-Saturday'!$AJ58="t",0,'BB-2024-Saturday'!AO58),"")</f>
        <v/>
      </c>
      <c r="H56" s="119" t="str">
        <f>IF('BB-2024-Saturday'!$AJ58&lt;&gt;"",IF('BB-2024-Saturday'!$AJ58="t",0,'BB-2024-Saturday'!AP58),"")</f>
        <v/>
      </c>
      <c r="I56" s="119" t="str">
        <f>IF('BB-2024-Saturday'!$AJ58&lt;&gt;"",IF('BB-2024-Saturday'!$AJ58="t",0,'BB-2024-Saturday'!AQ58),"")</f>
        <v/>
      </c>
      <c r="J56" s="119" t="str">
        <f>IF('BB-2024-Saturday'!$AJ58&lt;&gt;"",IF('BB-2024-Saturday'!$AJ58="t",'BB-2024-Saturday'!AM58,0),"")</f>
        <v/>
      </c>
      <c r="K56" s="119" t="str">
        <f>IF('BB-2024-Saturday'!$AJ58&lt;&gt;"",IF('BB-2024-Saturday'!$AJ58="t",'BB-2024-Saturday'!AN58,0),"")</f>
        <v/>
      </c>
      <c r="L56" s="119" t="str">
        <f>IF('BB-2024-Saturday'!$AJ58&lt;&gt;"",IF('BB-2024-Saturday'!$AJ58="t",'BB-2024-Saturday'!AO58,0),"")</f>
        <v/>
      </c>
      <c r="M56" s="119" t="str">
        <f>IF('BB-2024-Saturday'!$AJ58&lt;&gt;"",IF('BB-2024-Saturday'!$AJ58="t",'BB-2024-Saturday'!AP58,0),"")</f>
        <v/>
      </c>
      <c r="N56" s="120" t="str">
        <f>IF('BB-2024-Saturday'!$AJ58&lt;&gt;"",IF('BB-2024-Saturday'!$AJ58="m",'BB-2024-Saturday'!U58,0),"")</f>
        <v/>
      </c>
      <c r="O56" s="120" t="str">
        <f>IF('BB-2024-Saturday'!$AJ58&lt;&gt;"",IF('BB-2024-Saturday'!$AJ58="m",'BB-2024-Saturday'!V58,0),"")</f>
        <v/>
      </c>
    </row>
    <row r="57" spans="1:15" x14ac:dyDescent="0.25">
      <c r="A57" t="str">
        <f>IF('BB-2024-Saturday'!AJ59&lt;&gt;"",'BB-2024-Saturday'!AJ59,"")</f>
        <v/>
      </c>
      <c r="B57" t="str">
        <f>IF('BB-2024-Saturday'!AJ59&lt;&gt;"",'BB-2024-Saturday'!AR59,"")</f>
        <v/>
      </c>
      <c r="C57" t="str">
        <f>IF('BB-2024-Saturday'!AJ59="m","v","a")</f>
        <v>a</v>
      </c>
      <c r="D57" s="92" t="str">
        <f>IF('BB-2024-Saturday'!AJ59&lt;&gt;"",'BB-2024-Saturday'!AI59,"")</f>
        <v/>
      </c>
      <c r="E57" s="119" t="str">
        <f>IF('BB-2024-Saturday'!$AJ59&lt;&gt;"",IF('BB-2024-Saturday'!$AJ59="t",0,'BB-2024-Saturday'!AM59),"")</f>
        <v/>
      </c>
      <c r="F57" s="119" t="str">
        <f>IF('BB-2024-Saturday'!$AJ59&lt;&gt;"",IF('BB-2024-Saturday'!$AJ59="t",0,'BB-2024-Saturday'!AN59),"")</f>
        <v/>
      </c>
      <c r="G57" s="119" t="str">
        <f>IF('BB-2024-Saturday'!$AJ59&lt;&gt;"",IF('BB-2024-Saturday'!$AJ59="t",0,'BB-2024-Saturday'!AO59),"")</f>
        <v/>
      </c>
      <c r="H57" s="119" t="str">
        <f>IF('BB-2024-Saturday'!$AJ59&lt;&gt;"",IF('BB-2024-Saturday'!$AJ59="t",0,'BB-2024-Saturday'!AP59),"")</f>
        <v/>
      </c>
      <c r="I57" s="119" t="str">
        <f>IF('BB-2024-Saturday'!$AJ59&lt;&gt;"",IF('BB-2024-Saturday'!$AJ59="t",0,'BB-2024-Saturday'!AQ59),"")</f>
        <v/>
      </c>
      <c r="J57" s="119" t="str">
        <f>IF('BB-2024-Saturday'!$AJ59&lt;&gt;"",IF('BB-2024-Saturday'!$AJ59="t",'BB-2024-Saturday'!AM59,0),"")</f>
        <v/>
      </c>
      <c r="K57" s="119" t="str">
        <f>IF('BB-2024-Saturday'!$AJ59&lt;&gt;"",IF('BB-2024-Saturday'!$AJ59="t",'BB-2024-Saturday'!AN59,0),"")</f>
        <v/>
      </c>
      <c r="L57" s="119" t="str">
        <f>IF('BB-2024-Saturday'!$AJ59&lt;&gt;"",IF('BB-2024-Saturday'!$AJ59="t",'BB-2024-Saturday'!AO59,0),"")</f>
        <v/>
      </c>
      <c r="M57" s="119" t="str">
        <f>IF('BB-2024-Saturday'!$AJ59&lt;&gt;"",IF('BB-2024-Saturday'!$AJ59="t",'BB-2024-Saturday'!AP59,0),"")</f>
        <v/>
      </c>
      <c r="N57" s="120" t="str">
        <f>IF('BB-2024-Saturday'!$AJ59&lt;&gt;"",IF('BB-2024-Saturday'!$AJ59="m",'BB-2024-Saturday'!U59,0),"")</f>
        <v/>
      </c>
      <c r="O57" s="120" t="str">
        <f>IF('BB-2024-Saturday'!$AJ59&lt;&gt;"",IF('BB-2024-Saturday'!$AJ59="m",'BB-2024-Saturday'!V59,0),"")</f>
        <v/>
      </c>
    </row>
    <row r="58" spans="1:15" x14ac:dyDescent="0.25">
      <c r="A58" t="str">
        <f>IF('BB-2024-Saturday'!AJ60&lt;&gt;"",'BB-2024-Saturday'!AJ60,"")</f>
        <v/>
      </c>
      <c r="B58" t="str">
        <f>IF('BB-2024-Saturday'!AJ60&lt;&gt;"",'BB-2024-Saturday'!AR60,"")</f>
        <v/>
      </c>
      <c r="C58" t="str">
        <f>IF('BB-2024-Saturday'!AJ60="m","v","a")</f>
        <v>a</v>
      </c>
      <c r="D58" s="92" t="str">
        <f>IF('BB-2024-Saturday'!AJ60&lt;&gt;"",'BB-2024-Saturday'!AI60,"")</f>
        <v/>
      </c>
      <c r="E58" s="119" t="str">
        <f>IF('BB-2024-Saturday'!$AJ60&lt;&gt;"",IF('BB-2024-Saturday'!$AJ60="t",0,'BB-2024-Saturday'!AM60),"")</f>
        <v/>
      </c>
      <c r="F58" s="119" t="str">
        <f>IF('BB-2024-Saturday'!$AJ60&lt;&gt;"",IF('BB-2024-Saturday'!$AJ60="t",0,'BB-2024-Saturday'!AN60),"")</f>
        <v/>
      </c>
      <c r="G58" s="119" t="str">
        <f>IF('BB-2024-Saturday'!$AJ60&lt;&gt;"",IF('BB-2024-Saturday'!$AJ60="t",0,'BB-2024-Saturday'!AO60),"")</f>
        <v/>
      </c>
      <c r="H58" s="119" t="str">
        <f>IF('BB-2024-Saturday'!$AJ60&lt;&gt;"",IF('BB-2024-Saturday'!$AJ60="t",0,'BB-2024-Saturday'!AP60),"")</f>
        <v/>
      </c>
      <c r="I58" s="119" t="str">
        <f>IF('BB-2024-Saturday'!$AJ60&lt;&gt;"",IF('BB-2024-Saturday'!$AJ60="t",0,'BB-2024-Saturday'!AQ60),"")</f>
        <v/>
      </c>
      <c r="J58" s="119" t="str">
        <f>IF('BB-2024-Saturday'!$AJ60&lt;&gt;"",IF('BB-2024-Saturday'!$AJ60="t",'BB-2024-Saturday'!AM60,0),"")</f>
        <v/>
      </c>
      <c r="K58" s="119" t="str">
        <f>IF('BB-2024-Saturday'!$AJ60&lt;&gt;"",IF('BB-2024-Saturday'!$AJ60="t",'BB-2024-Saturday'!AN60,0),"")</f>
        <v/>
      </c>
      <c r="L58" s="119" t="str">
        <f>IF('BB-2024-Saturday'!$AJ60&lt;&gt;"",IF('BB-2024-Saturday'!$AJ60="t",'BB-2024-Saturday'!AO60,0),"")</f>
        <v/>
      </c>
      <c r="M58" s="119" t="str">
        <f>IF('BB-2024-Saturday'!$AJ60&lt;&gt;"",IF('BB-2024-Saturday'!$AJ60="t",'BB-2024-Saturday'!AP60,0),"")</f>
        <v/>
      </c>
      <c r="N58" s="120" t="str">
        <f>IF('BB-2024-Saturday'!$AJ60&lt;&gt;"",IF('BB-2024-Saturday'!$AJ60="m",'BB-2024-Saturday'!U60,0),"")</f>
        <v/>
      </c>
      <c r="O58" s="120" t="str">
        <f>IF('BB-2024-Saturday'!$AJ60&lt;&gt;"",IF('BB-2024-Saturday'!$AJ60="m",'BB-2024-Saturday'!V60,0),"")</f>
        <v/>
      </c>
    </row>
    <row r="59" spans="1:15" x14ac:dyDescent="0.25">
      <c r="A59" t="str">
        <f>IF('BB-2024-Saturday'!AJ61&lt;&gt;"",'BB-2024-Saturday'!AJ61,"")</f>
        <v/>
      </c>
      <c r="B59" t="str">
        <f>IF('BB-2024-Saturday'!AJ61&lt;&gt;"",'BB-2024-Saturday'!AR61,"")</f>
        <v/>
      </c>
      <c r="C59" t="str">
        <f>IF('BB-2024-Saturday'!AJ61="m","v","a")</f>
        <v>a</v>
      </c>
      <c r="D59" s="92" t="str">
        <f>IF('BB-2024-Saturday'!AJ61&lt;&gt;"",'BB-2024-Saturday'!AI61,"")</f>
        <v/>
      </c>
      <c r="E59" s="119" t="str">
        <f>IF('BB-2024-Saturday'!$AJ61&lt;&gt;"",IF('BB-2024-Saturday'!$AJ61="t",0,'BB-2024-Saturday'!AM61),"")</f>
        <v/>
      </c>
      <c r="F59" s="119" t="str">
        <f>IF('BB-2024-Saturday'!$AJ61&lt;&gt;"",IF('BB-2024-Saturday'!$AJ61="t",0,'BB-2024-Saturday'!AN61),"")</f>
        <v/>
      </c>
      <c r="G59" s="119" t="str">
        <f>IF('BB-2024-Saturday'!$AJ61&lt;&gt;"",IF('BB-2024-Saturday'!$AJ61="t",0,'BB-2024-Saturday'!AO61),"")</f>
        <v/>
      </c>
      <c r="H59" s="119" t="str">
        <f>IF('BB-2024-Saturday'!$AJ61&lt;&gt;"",IF('BB-2024-Saturday'!$AJ61="t",0,'BB-2024-Saturday'!AP61),"")</f>
        <v/>
      </c>
      <c r="I59" s="119" t="str">
        <f>IF('BB-2024-Saturday'!$AJ61&lt;&gt;"",IF('BB-2024-Saturday'!$AJ61="t",0,'BB-2024-Saturday'!AQ61),"")</f>
        <v/>
      </c>
      <c r="J59" s="119" t="str">
        <f>IF('BB-2024-Saturday'!$AJ61&lt;&gt;"",IF('BB-2024-Saturday'!$AJ61="t",'BB-2024-Saturday'!AM61,0),"")</f>
        <v/>
      </c>
      <c r="K59" s="119" t="str">
        <f>IF('BB-2024-Saturday'!$AJ61&lt;&gt;"",IF('BB-2024-Saturday'!$AJ61="t",'BB-2024-Saturday'!AN61,0),"")</f>
        <v/>
      </c>
      <c r="L59" s="119" t="str">
        <f>IF('BB-2024-Saturday'!$AJ61&lt;&gt;"",IF('BB-2024-Saturday'!$AJ61="t",'BB-2024-Saturday'!AO61,0),"")</f>
        <v/>
      </c>
      <c r="M59" s="119" t="str">
        <f>IF('BB-2024-Saturday'!$AJ61&lt;&gt;"",IF('BB-2024-Saturday'!$AJ61="t",'BB-2024-Saturday'!AP61,0),"")</f>
        <v/>
      </c>
      <c r="N59" s="120" t="str">
        <f>IF('BB-2024-Saturday'!$AJ61&lt;&gt;"",IF('BB-2024-Saturday'!$AJ61="m",'BB-2024-Saturday'!U61,0),"")</f>
        <v/>
      </c>
      <c r="O59" s="120" t="str">
        <f>IF('BB-2024-Saturday'!$AJ61&lt;&gt;"",IF('BB-2024-Saturday'!$AJ61="m",'BB-2024-Saturday'!V61,0),"")</f>
        <v/>
      </c>
    </row>
    <row r="60" spans="1:15" x14ac:dyDescent="0.25">
      <c r="A60" t="str">
        <f>IF('BB-2024-Saturday'!AJ62&lt;&gt;"",'BB-2024-Saturday'!AJ62,"")</f>
        <v/>
      </c>
      <c r="B60" t="str">
        <f>IF('BB-2024-Saturday'!AJ62&lt;&gt;"",'BB-2024-Saturday'!AR62,"")</f>
        <v/>
      </c>
      <c r="C60" t="str">
        <f>IF('BB-2024-Saturday'!AJ62="m","v","a")</f>
        <v>a</v>
      </c>
      <c r="D60" s="92" t="str">
        <f>IF('BB-2024-Saturday'!AJ62&lt;&gt;"",'BB-2024-Saturday'!AI62,"")</f>
        <v/>
      </c>
      <c r="E60" s="119" t="str">
        <f>IF('BB-2024-Saturday'!$AJ62&lt;&gt;"",IF('BB-2024-Saturday'!$AJ62="t",0,'BB-2024-Saturday'!AM62),"")</f>
        <v/>
      </c>
      <c r="F60" s="119" t="str">
        <f>IF('BB-2024-Saturday'!$AJ62&lt;&gt;"",IF('BB-2024-Saturday'!$AJ62="t",0,'BB-2024-Saturday'!AN62),"")</f>
        <v/>
      </c>
      <c r="G60" s="119" t="str">
        <f>IF('BB-2024-Saturday'!$AJ62&lt;&gt;"",IF('BB-2024-Saturday'!$AJ62="t",0,'BB-2024-Saturday'!AO62),"")</f>
        <v/>
      </c>
      <c r="H60" s="119" t="str">
        <f>IF('BB-2024-Saturday'!$AJ62&lt;&gt;"",IF('BB-2024-Saturday'!$AJ62="t",0,'BB-2024-Saturday'!AP62),"")</f>
        <v/>
      </c>
      <c r="I60" s="119" t="str">
        <f>IF('BB-2024-Saturday'!$AJ62&lt;&gt;"",IF('BB-2024-Saturday'!$AJ62="t",0,'BB-2024-Saturday'!AQ62),"")</f>
        <v/>
      </c>
      <c r="J60" s="119" t="str">
        <f>IF('BB-2024-Saturday'!$AJ62&lt;&gt;"",IF('BB-2024-Saturday'!$AJ62="t",'BB-2024-Saturday'!AM62,0),"")</f>
        <v/>
      </c>
      <c r="K60" s="119" t="str">
        <f>IF('BB-2024-Saturday'!$AJ62&lt;&gt;"",IF('BB-2024-Saturday'!$AJ62="t",'BB-2024-Saturday'!AN62,0),"")</f>
        <v/>
      </c>
      <c r="L60" s="119" t="str">
        <f>IF('BB-2024-Saturday'!$AJ62&lt;&gt;"",IF('BB-2024-Saturday'!$AJ62="t",'BB-2024-Saturday'!AO62,0),"")</f>
        <v/>
      </c>
      <c r="M60" s="119" t="str">
        <f>IF('BB-2024-Saturday'!$AJ62&lt;&gt;"",IF('BB-2024-Saturday'!$AJ62="t",'BB-2024-Saturday'!AP62,0),"")</f>
        <v/>
      </c>
      <c r="N60" s="120" t="str">
        <f>IF('BB-2024-Saturday'!$AJ62&lt;&gt;"",IF('BB-2024-Saturday'!$AJ62="m",'BB-2024-Saturday'!U62,0),"")</f>
        <v/>
      </c>
      <c r="O60" s="120" t="str">
        <f>IF('BB-2024-Saturday'!$AJ62&lt;&gt;"",IF('BB-2024-Saturday'!$AJ62="m",'BB-2024-Saturday'!V62,0),"")</f>
        <v/>
      </c>
    </row>
    <row r="61" spans="1:15" x14ac:dyDescent="0.25">
      <c r="A61" t="str">
        <f>IF('BB-2024-Saturday'!AJ63&lt;&gt;"",'BB-2024-Saturday'!AJ63,"")</f>
        <v/>
      </c>
      <c r="B61" t="str">
        <f>IF('BB-2024-Saturday'!AJ63&lt;&gt;"",'BB-2024-Saturday'!AR63,"")</f>
        <v/>
      </c>
      <c r="C61" t="str">
        <f>IF('BB-2024-Saturday'!AJ63="m","v","a")</f>
        <v>a</v>
      </c>
      <c r="D61" s="92" t="str">
        <f>IF('BB-2024-Saturday'!AJ63&lt;&gt;"",'BB-2024-Saturday'!AI63,"")</f>
        <v/>
      </c>
      <c r="E61" s="119" t="str">
        <f>IF('BB-2024-Saturday'!$AJ63&lt;&gt;"",IF('BB-2024-Saturday'!$AJ63="t",0,'BB-2024-Saturday'!AM63),"")</f>
        <v/>
      </c>
      <c r="F61" s="119" t="str">
        <f>IF('BB-2024-Saturday'!$AJ63&lt;&gt;"",IF('BB-2024-Saturday'!$AJ63="t",0,'BB-2024-Saturday'!AN63),"")</f>
        <v/>
      </c>
      <c r="G61" s="119" t="str">
        <f>IF('BB-2024-Saturday'!$AJ63&lt;&gt;"",IF('BB-2024-Saturday'!$AJ63="t",0,'BB-2024-Saturday'!AO63),"")</f>
        <v/>
      </c>
      <c r="H61" s="119" t="str">
        <f>IF('BB-2024-Saturday'!$AJ63&lt;&gt;"",IF('BB-2024-Saturday'!$AJ63="t",0,'BB-2024-Saturday'!AP63),"")</f>
        <v/>
      </c>
      <c r="I61" s="119" t="str">
        <f>IF('BB-2024-Saturday'!$AJ63&lt;&gt;"",IF('BB-2024-Saturday'!$AJ63="t",0,'BB-2024-Saturday'!AQ63),"")</f>
        <v/>
      </c>
      <c r="J61" s="119" t="str">
        <f>IF('BB-2024-Saturday'!$AJ63&lt;&gt;"",IF('BB-2024-Saturday'!$AJ63="t",'BB-2024-Saturday'!AM63,0),"")</f>
        <v/>
      </c>
      <c r="K61" s="119" t="str">
        <f>IF('BB-2024-Saturday'!$AJ63&lt;&gt;"",IF('BB-2024-Saturday'!$AJ63="t",'BB-2024-Saturday'!AN63,0),"")</f>
        <v/>
      </c>
      <c r="L61" s="119" t="str">
        <f>IF('BB-2024-Saturday'!$AJ63&lt;&gt;"",IF('BB-2024-Saturday'!$AJ63="t",'BB-2024-Saturday'!AO63,0),"")</f>
        <v/>
      </c>
      <c r="M61" s="119" t="str">
        <f>IF('BB-2024-Saturday'!$AJ63&lt;&gt;"",IF('BB-2024-Saturday'!$AJ63="t",'BB-2024-Saturday'!AP63,0),"")</f>
        <v/>
      </c>
      <c r="N61" s="120" t="str">
        <f>IF('BB-2024-Saturday'!$AJ63&lt;&gt;"",IF('BB-2024-Saturday'!$AJ63="m",'BB-2024-Saturday'!U63,0),"")</f>
        <v/>
      </c>
      <c r="O61" s="120" t="str">
        <f>IF('BB-2024-Saturday'!$AJ63&lt;&gt;"",IF('BB-2024-Saturday'!$AJ63="m",'BB-2024-Saturday'!V63,0),"")</f>
        <v/>
      </c>
    </row>
    <row r="62" spans="1:15" x14ac:dyDescent="0.25">
      <c r="A62" t="str">
        <f>IF('BB-2024-Saturday'!AJ64&lt;&gt;"",'BB-2024-Saturday'!AJ64,"")</f>
        <v/>
      </c>
      <c r="B62" t="str">
        <f>IF('BB-2024-Saturday'!AJ64&lt;&gt;"",'BB-2024-Saturday'!AR64,"")</f>
        <v/>
      </c>
      <c r="C62" t="str">
        <f>IF('BB-2024-Saturday'!AJ64="m","v","a")</f>
        <v>a</v>
      </c>
      <c r="D62" s="92" t="str">
        <f>IF('BB-2024-Saturday'!AJ64&lt;&gt;"",'BB-2024-Saturday'!AI64,"")</f>
        <v/>
      </c>
      <c r="E62" s="119" t="str">
        <f>IF('BB-2024-Saturday'!$AJ64&lt;&gt;"",IF('BB-2024-Saturday'!$AJ64="t",0,'BB-2024-Saturday'!AM64),"")</f>
        <v/>
      </c>
      <c r="F62" s="119" t="str">
        <f>IF('BB-2024-Saturday'!$AJ64&lt;&gt;"",IF('BB-2024-Saturday'!$AJ64="t",0,'BB-2024-Saturday'!AN64),"")</f>
        <v/>
      </c>
      <c r="G62" s="119" t="str">
        <f>IF('BB-2024-Saturday'!$AJ64&lt;&gt;"",IF('BB-2024-Saturday'!$AJ64="t",0,'BB-2024-Saturday'!AO64),"")</f>
        <v/>
      </c>
      <c r="H62" s="119" t="str">
        <f>IF('BB-2024-Saturday'!$AJ64&lt;&gt;"",IF('BB-2024-Saturday'!$AJ64="t",0,'BB-2024-Saturday'!AP64),"")</f>
        <v/>
      </c>
      <c r="I62" s="119" t="str">
        <f>IF('BB-2024-Saturday'!$AJ64&lt;&gt;"",IF('BB-2024-Saturday'!$AJ64="t",0,'BB-2024-Saturday'!AQ64),"")</f>
        <v/>
      </c>
      <c r="J62" s="119" t="str">
        <f>IF('BB-2024-Saturday'!$AJ64&lt;&gt;"",IF('BB-2024-Saturday'!$AJ64="t",'BB-2024-Saturday'!AM64,0),"")</f>
        <v/>
      </c>
      <c r="K62" s="119" t="str">
        <f>IF('BB-2024-Saturday'!$AJ64&lt;&gt;"",IF('BB-2024-Saturday'!$AJ64="t",'BB-2024-Saturday'!AN64,0),"")</f>
        <v/>
      </c>
      <c r="L62" s="119" t="str">
        <f>IF('BB-2024-Saturday'!$AJ64&lt;&gt;"",IF('BB-2024-Saturday'!$AJ64="t",'BB-2024-Saturday'!AO64,0),"")</f>
        <v/>
      </c>
      <c r="M62" s="119" t="str">
        <f>IF('BB-2024-Saturday'!$AJ64&lt;&gt;"",IF('BB-2024-Saturday'!$AJ64="t",'BB-2024-Saturday'!AP64,0),"")</f>
        <v/>
      </c>
      <c r="N62" s="120" t="str">
        <f>IF('BB-2024-Saturday'!$AJ64&lt;&gt;"",IF('BB-2024-Saturday'!$AJ64="m",'BB-2024-Saturday'!U64,0),"")</f>
        <v/>
      </c>
      <c r="O62" s="120" t="str">
        <f>IF('BB-2024-Saturday'!$AJ64&lt;&gt;"",IF('BB-2024-Saturday'!$AJ64="m",'BB-2024-Saturday'!V64,0),"")</f>
        <v/>
      </c>
    </row>
    <row r="63" spans="1:15" x14ac:dyDescent="0.25">
      <c r="A63" t="str">
        <f>IF('BB-2024-Saturday'!AJ65&lt;&gt;"",'BB-2024-Saturday'!AJ65,"")</f>
        <v/>
      </c>
      <c r="B63" t="str">
        <f>IF('BB-2024-Saturday'!AJ65&lt;&gt;"",'BB-2024-Saturday'!AR65,"")</f>
        <v/>
      </c>
      <c r="C63" t="str">
        <f>IF('BB-2024-Saturday'!AJ65="m","v","a")</f>
        <v>a</v>
      </c>
      <c r="D63" s="92" t="str">
        <f>IF('BB-2024-Saturday'!AJ65&lt;&gt;"",'BB-2024-Saturday'!AI65,"")</f>
        <v/>
      </c>
      <c r="E63" s="119" t="str">
        <f>IF('BB-2024-Saturday'!$AJ65&lt;&gt;"",IF('BB-2024-Saturday'!$AJ65="t",0,'BB-2024-Saturday'!AM65),"")</f>
        <v/>
      </c>
      <c r="F63" s="119" t="str">
        <f>IF('BB-2024-Saturday'!$AJ65&lt;&gt;"",IF('BB-2024-Saturday'!$AJ65="t",0,'BB-2024-Saturday'!AN65),"")</f>
        <v/>
      </c>
      <c r="G63" s="119" t="str">
        <f>IF('BB-2024-Saturday'!$AJ65&lt;&gt;"",IF('BB-2024-Saturday'!$AJ65="t",0,'BB-2024-Saturday'!AO65),"")</f>
        <v/>
      </c>
      <c r="H63" s="119" t="str">
        <f>IF('BB-2024-Saturday'!$AJ65&lt;&gt;"",IF('BB-2024-Saturday'!$AJ65="t",0,'BB-2024-Saturday'!AP65),"")</f>
        <v/>
      </c>
      <c r="I63" s="119" t="str">
        <f>IF('BB-2024-Saturday'!$AJ65&lt;&gt;"",IF('BB-2024-Saturday'!$AJ65="t",0,'BB-2024-Saturday'!AQ65),"")</f>
        <v/>
      </c>
      <c r="J63" s="119" t="str">
        <f>IF('BB-2024-Saturday'!$AJ65&lt;&gt;"",IF('BB-2024-Saturday'!$AJ65="t",'BB-2024-Saturday'!AM65,0),"")</f>
        <v/>
      </c>
      <c r="K63" s="119" t="str">
        <f>IF('BB-2024-Saturday'!$AJ65&lt;&gt;"",IF('BB-2024-Saturday'!$AJ65="t",'BB-2024-Saturday'!AN65,0),"")</f>
        <v/>
      </c>
      <c r="L63" s="119" t="str">
        <f>IF('BB-2024-Saturday'!$AJ65&lt;&gt;"",IF('BB-2024-Saturday'!$AJ65="t",'BB-2024-Saturday'!AO65,0),"")</f>
        <v/>
      </c>
      <c r="M63" s="119" t="str">
        <f>IF('BB-2024-Saturday'!$AJ65&lt;&gt;"",IF('BB-2024-Saturday'!$AJ65="t",'BB-2024-Saturday'!AP65,0),"")</f>
        <v/>
      </c>
      <c r="N63" s="120" t="str">
        <f>IF('BB-2024-Saturday'!$AJ65&lt;&gt;"",IF('BB-2024-Saturday'!$AJ65="m",'BB-2024-Saturday'!U65,0),"")</f>
        <v/>
      </c>
      <c r="O63" s="120" t="str">
        <f>IF('BB-2024-Saturday'!$AJ65&lt;&gt;"",IF('BB-2024-Saturday'!$AJ65="m",'BB-2024-Saturday'!V65,0),"")</f>
        <v/>
      </c>
    </row>
    <row r="64" spans="1:15" x14ac:dyDescent="0.25">
      <c r="A64" t="str">
        <f>IF('BB-2024-Saturday'!AJ66&lt;&gt;"",'BB-2024-Saturday'!AJ66,"")</f>
        <v/>
      </c>
      <c r="B64" t="str">
        <f>IF('BB-2024-Saturday'!AJ66&lt;&gt;"",'BB-2024-Saturday'!AR66,"")</f>
        <v/>
      </c>
      <c r="C64" t="str">
        <f>IF('BB-2024-Saturday'!AJ66="m","v","a")</f>
        <v>a</v>
      </c>
      <c r="D64" s="92" t="str">
        <f>IF('BB-2024-Saturday'!AJ66&lt;&gt;"",'BB-2024-Saturday'!AI66,"")</f>
        <v/>
      </c>
      <c r="E64" s="119" t="str">
        <f>IF('BB-2024-Saturday'!$AJ66&lt;&gt;"",IF('BB-2024-Saturday'!$AJ66="t",0,'BB-2024-Saturday'!AM66),"")</f>
        <v/>
      </c>
      <c r="F64" s="119" t="str">
        <f>IF('BB-2024-Saturday'!$AJ66&lt;&gt;"",IF('BB-2024-Saturday'!$AJ66="t",0,'BB-2024-Saturday'!AN66),"")</f>
        <v/>
      </c>
      <c r="G64" s="119" t="str">
        <f>IF('BB-2024-Saturday'!$AJ66&lt;&gt;"",IF('BB-2024-Saturday'!$AJ66="t",0,'BB-2024-Saturday'!AO66),"")</f>
        <v/>
      </c>
      <c r="H64" s="119" t="str">
        <f>IF('BB-2024-Saturday'!$AJ66&lt;&gt;"",IF('BB-2024-Saturday'!$AJ66="t",0,'BB-2024-Saturday'!AP66),"")</f>
        <v/>
      </c>
      <c r="I64" s="119" t="str">
        <f>IF('BB-2024-Saturday'!$AJ66&lt;&gt;"",IF('BB-2024-Saturday'!$AJ66="t",0,'BB-2024-Saturday'!AQ66),"")</f>
        <v/>
      </c>
      <c r="J64" s="119" t="str">
        <f>IF('BB-2024-Saturday'!$AJ66&lt;&gt;"",IF('BB-2024-Saturday'!$AJ66="t",'BB-2024-Saturday'!AM66,0),"")</f>
        <v/>
      </c>
      <c r="K64" s="119" t="str">
        <f>IF('BB-2024-Saturday'!$AJ66&lt;&gt;"",IF('BB-2024-Saturday'!$AJ66="t",'BB-2024-Saturday'!AN66,0),"")</f>
        <v/>
      </c>
      <c r="L64" s="119" t="str">
        <f>IF('BB-2024-Saturday'!$AJ66&lt;&gt;"",IF('BB-2024-Saturday'!$AJ66="t",'BB-2024-Saturday'!AO66,0),"")</f>
        <v/>
      </c>
      <c r="M64" s="119" t="str">
        <f>IF('BB-2024-Saturday'!$AJ66&lt;&gt;"",IF('BB-2024-Saturday'!$AJ66="t",'BB-2024-Saturday'!AP66,0),"")</f>
        <v/>
      </c>
      <c r="N64" s="120" t="str">
        <f>IF('BB-2024-Saturday'!$AJ66&lt;&gt;"",IF('BB-2024-Saturday'!$AJ66="m",'BB-2024-Saturday'!U66,0),"")</f>
        <v/>
      </c>
      <c r="O64" s="120" t="str">
        <f>IF('BB-2024-Saturday'!$AJ66&lt;&gt;"",IF('BB-2024-Saturday'!$AJ66="m",'BB-2024-Saturday'!V66,0),"")</f>
        <v/>
      </c>
    </row>
    <row r="65" spans="1:15" x14ac:dyDescent="0.25">
      <c r="A65" t="str">
        <f>IF('BB-2024-Saturday'!AJ67&lt;&gt;"",'BB-2024-Saturday'!AJ67,"")</f>
        <v/>
      </c>
      <c r="B65" t="str">
        <f>IF('BB-2024-Saturday'!AJ67&lt;&gt;"",'BB-2024-Saturday'!AR67,"")</f>
        <v/>
      </c>
      <c r="C65" t="str">
        <f>IF('BB-2024-Saturday'!AJ67="m","v","a")</f>
        <v>a</v>
      </c>
      <c r="D65" s="92" t="str">
        <f>IF('BB-2024-Saturday'!AJ67&lt;&gt;"",'BB-2024-Saturday'!AI67,"")</f>
        <v/>
      </c>
      <c r="E65" s="119" t="str">
        <f>IF('BB-2024-Saturday'!$AJ67&lt;&gt;"",IF('BB-2024-Saturday'!$AJ67="t",0,'BB-2024-Saturday'!AM67),"")</f>
        <v/>
      </c>
      <c r="F65" s="119" t="str">
        <f>IF('BB-2024-Saturday'!$AJ67&lt;&gt;"",IF('BB-2024-Saturday'!$AJ67="t",0,'BB-2024-Saturday'!AN67),"")</f>
        <v/>
      </c>
      <c r="G65" s="119" t="str">
        <f>IF('BB-2024-Saturday'!$AJ67&lt;&gt;"",IF('BB-2024-Saturday'!$AJ67="t",0,'BB-2024-Saturday'!AO67),"")</f>
        <v/>
      </c>
      <c r="H65" s="119" t="str">
        <f>IF('BB-2024-Saturday'!$AJ67&lt;&gt;"",IF('BB-2024-Saturday'!$AJ67="t",0,'BB-2024-Saturday'!AP67),"")</f>
        <v/>
      </c>
      <c r="I65" s="119" t="str">
        <f>IF('BB-2024-Saturday'!$AJ67&lt;&gt;"",IF('BB-2024-Saturday'!$AJ67="t",0,'BB-2024-Saturday'!AQ67),"")</f>
        <v/>
      </c>
      <c r="J65" s="119" t="str">
        <f>IF('BB-2024-Saturday'!$AJ67&lt;&gt;"",IF('BB-2024-Saturday'!$AJ67="t",'BB-2024-Saturday'!AM67,0),"")</f>
        <v/>
      </c>
      <c r="K65" s="119" t="str">
        <f>IF('BB-2024-Saturday'!$AJ67&lt;&gt;"",IF('BB-2024-Saturday'!$AJ67="t",'BB-2024-Saturday'!AN67,0),"")</f>
        <v/>
      </c>
      <c r="L65" s="119" t="str">
        <f>IF('BB-2024-Saturday'!$AJ67&lt;&gt;"",IF('BB-2024-Saturday'!$AJ67="t",'BB-2024-Saturday'!AO67,0),"")</f>
        <v/>
      </c>
      <c r="M65" s="119" t="str">
        <f>IF('BB-2024-Saturday'!$AJ67&lt;&gt;"",IF('BB-2024-Saturday'!$AJ67="t",'BB-2024-Saturday'!AP67,0),"")</f>
        <v/>
      </c>
      <c r="N65" s="120" t="str">
        <f>IF('BB-2024-Saturday'!$AJ67&lt;&gt;"",IF('BB-2024-Saturday'!$AJ67="m",'BB-2024-Saturday'!U67,0),"")</f>
        <v/>
      </c>
      <c r="O65" s="120" t="str">
        <f>IF('BB-2024-Saturday'!$AJ67&lt;&gt;"",IF('BB-2024-Saturday'!$AJ67="m",'BB-2024-Saturday'!V67,0),"")</f>
        <v/>
      </c>
    </row>
    <row r="66" spans="1:15" x14ac:dyDescent="0.25">
      <c r="A66" t="str">
        <f>IF('BB-2024-Saturday'!AJ68&lt;&gt;"",'BB-2024-Saturday'!AJ68,"")</f>
        <v/>
      </c>
      <c r="B66" t="str">
        <f>IF('BB-2024-Saturday'!AJ68&lt;&gt;"",'BB-2024-Saturday'!AR68,"")</f>
        <v/>
      </c>
      <c r="C66" t="str">
        <f>IF('BB-2024-Saturday'!AJ68="m","v","a")</f>
        <v>a</v>
      </c>
      <c r="D66" s="92" t="str">
        <f>IF('BB-2024-Saturday'!AJ68&lt;&gt;"",'BB-2024-Saturday'!AI68,"")</f>
        <v/>
      </c>
      <c r="E66" s="119" t="str">
        <f>IF('BB-2024-Saturday'!$AJ68&lt;&gt;"",IF('BB-2024-Saturday'!$AJ68="t",0,'BB-2024-Saturday'!AM68),"")</f>
        <v/>
      </c>
      <c r="F66" s="119" t="str">
        <f>IF('BB-2024-Saturday'!$AJ68&lt;&gt;"",IF('BB-2024-Saturday'!$AJ68="t",0,'BB-2024-Saturday'!AN68),"")</f>
        <v/>
      </c>
      <c r="G66" s="119" t="str">
        <f>IF('BB-2024-Saturday'!$AJ68&lt;&gt;"",IF('BB-2024-Saturday'!$AJ68="t",0,'BB-2024-Saturday'!AO68),"")</f>
        <v/>
      </c>
      <c r="H66" s="119" t="str">
        <f>IF('BB-2024-Saturday'!$AJ68&lt;&gt;"",IF('BB-2024-Saturday'!$AJ68="t",0,'BB-2024-Saturday'!AP68),"")</f>
        <v/>
      </c>
      <c r="I66" s="119" t="str">
        <f>IF('BB-2024-Saturday'!$AJ68&lt;&gt;"",IF('BB-2024-Saturday'!$AJ68="t",0,'BB-2024-Saturday'!AQ68),"")</f>
        <v/>
      </c>
      <c r="J66" s="119" t="str">
        <f>IF('BB-2024-Saturday'!$AJ68&lt;&gt;"",IF('BB-2024-Saturday'!$AJ68="t",'BB-2024-Saturday'!AM68,0),"")</f>
        <v/>
      </c>
      <c r="K66" s="119" t="str">
        <f>IF('BB-2024-Saturday'!$AJ68&lt;&gt;"",IF('BB-2024-Saturday'!$AJ68="t",'BB-2024-Saturday'!AN68,0),"")</f>
        <v/>
      </c>
      <c r="L66" s="119" t="str">
        <f>IF('BB-2024-Saturday'!$AJ68&lt;&gt;"",IF('BB-2024-Saturday'!$AJ68="t",'BB-2024-Saturday'!AO68,0),"")</f>
        <v/>
      </c>
      <c r="M66" s="119" t="str">
        <f>IF('BB-2024-Saturday'!$AJ68&lt;&gt;"",IF('BB-2024-Saturday'!$AJ68="t",'BB-2024-Saturday'!AP68,0),"")</f>
        <v/>
      </c>
      <c r="N66" s="120" t="str">
        <f>IF('BB-2024-Saturday'!$AJ68&lt;&gt;"",IF('BB-2024-Saturday'!$AJ68="m",'BB-2024-Saturday'!U68,0),"")</f>
        <v/>
      </c>
      <c r="O66" s="120" t="str">
        <f>IF('BB-2024-Saturday'!$AJ68&lt;&gt;"",IF('BB-2024-Saturday'!$AJ68="m",'BB-2024-Saturday'!V68,0),"")</f>
        <v/>
      </c>
    </row>
    <row r="67" spans="1:15" x14ac:dyDescent="0.25">
      <c r="A67" t="str">
        <f>IF('BB-2024-Saturday'!AJ69&lt;&gt;"",'BB-2024-Saturday'!AJ69,"")</f>
        <v/>
      </c>
      <c r="B67" t="str">
        <f>IF('BB-2024-Saturday'!AJ69&lt;&gt;"",'BB-2024-Saturday'!AR69,"")</f>
        <v/>
      </c>
      <c r="C67" t="str">
        <f>IF('BB-2024-Saturday'!AJ69="m","v","a")</f>
        <v>a</v>
      </c>
      <c r="D67" s="92" t="str">
        <f>IF('BB-2024-Saturday'!AJ69&lt;&gt;"",'BB-2024-Saturday'!AI69,"")</f>
        <v/>
      </c>
      <c r="E67" s="119" t="str">
        <f>IF('BB-2024-Saturday'!$AJ69&lt;&gt;"",IF('BB-2024-Saturday'!$AJ69="t",0,'BB-2024-Saturday'!AM69),"")</f>
        <v/>
      </c>
      <c r="F67" s="119" t="str">
        <f>IF('BB-2024-Saturday'!$AJ69&lt;&gt;"",IF('BB-2024-Saturday'!$AJ69="t",0,'BB-2024-Saturday'!AN69),"")</f>
        <v/>
      </c>
      <c r="G67" s="119" t="str">
        <f>IF('BB-2024-Saturday'!$AJ69&lt;&gt;"",IF('BB-2024-Saturday'!$AJ69="t",0,'BB-2024-Saturday'!AO69),"")</f>
        <v/>
      </c>
      <c r="H67" s="119" t="str">
        <f>IF('BB-2024-Saturday'!$AJ69&lt;&gt;"",IF('BB-2024-Saturday'!$AJ69="t",0,'BB-2024-Saturday'!AP69),"")</f>
        <v/>
      </c>
      <c r="I67" s="119" t="str">
        <f>IF('BB-2024-Saturday'!$AJ69&lt;&gt;"",IF('BB-2024-Saturday'!$AJ69="t",0,'BB-2024-Saturday'!AQ69),"")</f>
        <v/>
      </c>
      <c r="J67" s="119" t="str">
        <f>IF('BB-2024-Saturday'!$AJ69&lt;&gt;"",IF('BB-2024-Saturday'!$AJ69="t",'BB-2024-Saturday'!AM69,0),"")</f>
        <v/>
      </c>
      <c r="K67" s="119" t="str">
        <f>IF('BB-2024-Saturday'!$AJ69&lt;&gt;"",IF('BB-2024-Saturday'!$AJ69="t",'BB-2024-Saturday'!AN69,0),"")</f>
        <v/>
      </c>
      <c r="L67" s="119" t="str">
        <f>IF('BB-2024-Saturday'!$AJ69&lt;&gt;"",IF('BB-2024-Saturday'!$AJ69="t",'BB-2024-Saturday'!AO69,0),"")</f>
        <v/>
      </c>
      <c r="M67" s="119" t="str">
        <f>IF('BB-2024-Saturday'!$AJ69&lt;&gt;"",IF('BB-2024-Saturday'!$AJ69="t",'BB-2024-Saturday'!AP69,0),"")</f>
        <v/>
      </c>
      <c r="N67" s="120" t="str">
        <f>IF('BB-2024-Saturday'!$AJ69&lt;&gt;"",IF('BB-2024-Saturday'!$AJ69="m",'BB-2024-Saturday'!U69,0),"")</f>
        <v/>
      </c>
      <c r="O67" s="120" t="str">
        <f>IF('BB-2024-Saturday'!$AJ69&lt;&gt;"",IF('BB-2024-Saturday'!$AJ69="m",'BB-2024-Saturday'!V69,0),"")</f>
        <v/>
      </c>
    </row>
    <row r="68" spans="1:15" x14ac:dyDescent="0.25">
      <c r="A68" t="str">
        <f>IF('BB-2024-Saturday'!AJ70&lt;&gt;"",'BB-2024-Saturday'!AJ70,"")</f>
        <v/>
      </c>
      <c r="B68" t="str">
        <f>IF('BB-2024-Saturday'!AJ70&lt;&gt;"",'BB-2024-Saturday'!AR70,"")</f>
        <v/>
      </c>
      <c r="C68" t="str">
        <f>IF('BB-2024-Saturday'!AJ70="m","v","a")</f>
        <v>a</v>
      </c>
      <c r="D68" s="92" t="str">
        <f>IF('BB-2024-Saturday'!AJ70&lt;&gt;"",'BB-2024-Saturday'!AI70,"")</f>
        <v/>
      </c>
      <c r="E68" s="119" t="str">
        <f>IF('BB-2024-Saturday'!$AJ70&lt;&gt;"",IF('BB-2024-Saturday'!$AJ70="t",0,'BB-2024-Saturday'!AM70),"")</f>
        <v/>
      </c>
      <c r="F68" s="119" t="str">
        <f>IF('BB-2024-Saturday'!$AJ70&lt;&gt;"",IF('BB-2024-Saturday'!$AJ70="t",0,'BB-2024-Saturday'!AN70),"")</f>
        <v/>
      </c>
      <c r="G68" s="119" t="str">
        <f>IF('BB-2024-Saturday'!$AJ70&lt;&gt;"",IF('BB-2024-Saturday'!$AJ70="t",0,'BB-2024-Saturday'!AO70),"")</f>
        <v/>
      </c>
      <c r="H68" s="119" t="str">
        <f>IF('BB-2024-Saturday'!$AJ70&lt;&gt;"",IF('BB-2024-Saturday'!$AJ70="t",0,'BB-2024-Saturday'!AP70),"")</f>
        <v/>
      </c>
      <c r="I68" s="119" t="str">
        <f>IF('BB-2024-Saturday'!$AJ70&lt;&gt;"",IF('BB-2024-Saturday'!$AJ70="t",0,'BB-2024-Saturday'!AQ70),"")</f>
        <v/>
      </c>
      <c r="J68" s="119" t="str">
        <f>IF('BB-2024-Saturday'!$AJ70&lt;&gt;"",IF('BB-2024-Saturday'!$AJ70="t",'BB-2024-Saturday'!AM70,0),"")</f>
        <v/>
      </c>
      <c r="K68" s="119" t="str">
        <f>IF('BB-2024-Saturday'!$AJ70&lt;&gt;"",IF('BB-2024-Saturday'!$AJ70="t",'BB-2024-Saturday'!AN70,0),"")</f>
        <v/>
      </c>
      <c r="L68" s="119" t="str">
        <f>IF('BB-2024-Saturday'!$AJ70&lt;&gt;"",IF('BB-2024-Saturday'!$AJ70="t",'BB-2024-Saturday'!AO70,0),"")</f>
        <v/>
      </c>
      <c r="M68" s="119" t="str">
        <f>IF('BB-2024-Saturday'!$AJ70&lt;&gt;"",IF('BB-2024-Saturday'!$AJ70="t",'BB-2024-Saturday'!AP70,0),"")</f>
        <v/>
      </c>
      <c r="N68" s="120" t="str">
        <f>IF('BB-2024-Saturday'!$AJ70&lt;&gt;"",IF('BB-2024-Saturday'!$AJ70="m",'BB-2024-Saturday'!U70,0),"")</f>
        <v/>
      </c>
      <c r="O68" s="120" t="str">
        <f>IF('BB-2024-Saturday'!$AJ70&lt;&gt;"",IF('BB-2024-Saturday'!$AJ70="m",'BB-2024-Saturday'!V70,0),"")</f>
        <v/>
      </c>
    </row>
    <row r="69" spans="1:15" x14ac:dyDescent="0.25">
      <c r="A69" t="str">
        <f>IF('BB-2024-Saturday'!AJ71&lt;&gt;"",'BB-2024-Saturday'!AJ71,"")</f>
        <v/>
      </c>
      <c r="B69" t="str">
        <f>IF('BB-2024-Saturday'!AJ71&lt;&gt;"",'BB-2024-Saturday'!AR71,"")</f>
        <v/>
      </c>
      <c r="C69" t="str">
        <f>IF('BB-2024-Saturday'!AJ71="m","v","a")</f>
        <v>a</v>
      </c>
      <c r="D69" s="92" t="str">
        <f>IF('BB-2024-Saturday'!AJ71&lt;&gt;"",'BB-2024-Saturday'!AI71,"")</f>
        <v/>
      </c>
      <c r="E69" s="119" t="str">
        <f>IF('BB-2024-Saturday'!$AJ71&lt;&gt;"",IF('BB-2024-Saturday'!$AJ71="t",0,'BB-2024-Saturday'!AM71),"")</f>
        <v/>
      </c>
      <c r="F69" s="119" t="str">
        <f>IF('BB-2024-Saturday'!$AJ71&lt;&gt;"",IF('BB-2024-Saturday'!$AJ71="t",0,'BB-2024-Saturday'!AN71),"")</f>
        <v/>
      </c>
      <c r="G69" s="119" t="str">
        <f>IF('BB-2024-Saturday'!$AJ71&lt;&gt;"",IF('BB-2024-Saturday'!$AJ71="t",0,'BB-2024-Saturday'!AO71),"")</f>
        <v/>
      </c>
      <c r="H69" s="119" t="str">
        <f>IF('BB-2024-Saturday'!$AJ71&lt;&gt;"",IF('BB-2024-Saturday'!$AJ71="t",0,'BB-2024-Saturday'!AP71),"")</f>
        <v/>
      </c>
      <c r="I69" s="119" t="str">
        <f>IF('BB-2024-Saturday'!$AJ71&lt;&gt;"",IF('BB-2024-Saturday'!$AJ71="t",0,'BB-2024-Saturday'!AQ71),"")</f>
        <v/>
      </c>
      <c r="J69" s="119" t="str">
        <f>IF('BB-2024-Saturday'!$AJ71&lt;&gt;"",IF('BB-2024-Saturday'!$AJ71="t",'BB-2024-Saturday'!AM71,0),"")</f>
        <v/>
      </c>
      <c r="K69" s="119" t="str">
        <f>IF('BB-2024-Saturday'!$AJ71&lt;&gt;"",IF('BB-2024-Saturday'!$AJ71="t",'BB-2024-Saturday'!AN71,0),"")</f>
        <v/>
      </c>
      <c r="L69" s="119" t="str">
        <f>IF('BB-2024-Saturday'!$AJ71&lt;&gt;"",IF('BB-2024-Saturday'!$AJ71="t",'BB-2024-Saturday'!AO71,0),"")</f>
        <v/>
      </c>
      <c r="M69" s="119" t="str">
        <f>IF('BB-2024-Saturday'!$AJ71&lt;&gt;"",IF('BB-2024-Saturday'!$AJ71="t",'BB-2024-Saturday'!AP71,0),"")</f>
        <v/>
      </c>
      <c r="N69" s="120" t="str">
        <f>IF('BB-2024-Saturday'!$AJ71&lt;&gt;"",IF('BB-2024-Saturday'!$AJ71="m",'BB-2024-Saturday'!U71,0),"")</f>
        <v/>
      </c>
      <c r="O69" s="120" t="str">
        <f>IF('BB-2024-Saturday'!$AJ71&lt;&gt;"",IF('BB-2024-Saturday'!$AJ71="m",'BB-2024-Saturday'!V71,0),"")</f>
        <v/>
      </c>
    </row>
    <row r="70" spans="1:15" x14ac:dyDescent="0.25">
      <c r="A70" t="str">
        <f>IF('BB-2024-Saturday'!AJ72&lt;&gt;"",'BB-2024-Saturday'!AJ72,"")</f>
        <v/>
      </c>
      <c r="B70" t="str">
        <f>IF('BB-2024-Saturday'!AJ72&lt;&gt;"",'BB-2024-Saturday'!AR72,"")</f>
        <v/>
      </c>
      <c r="C70" t="str">
        <f>IF('BB-2024-Saturday'!AJ72="m","v","a")</f>
        <v>a</v>
      </c>
      <c r="D70" s="92" t="str">
        <f>IF('BB-2024-Saturday'!AJ72&lt;&gt;"",'BB-2024-Saturday'!AI72,"")</f>
        <v/>
      </c>
      <c r="E70" s="119" t="str">
        <f>IF('BB-2024-Saturday'!$AJ72&lt;&gt;"",IF('BB-2024-Saturday'!$AJ72="t",0,'BB-2024-Saturday'!AM72),"")</f>
        <v/>
      </c>
      <c r="F70" s="119" t="str">
        <f>IF('BB-2024-Saturday'!$AJ72&lt;&gt;"",IF('BB-2024-Saturday'!$AJ72="t",0,'BB-2024-Saturday'!AN72),"")</f>
        <v/>
      </c>
      <c r="G70" s="119" t="str">
        <f>IF('BB-2024-Saturday'!$AJ72&lt;&gt;"",IF('BB-2024-Saturday'!$AJ72="t",0,'BB-2024-Saturday'!AO72),"")</f>
        <v/>
      </c>
      <c r="H70" s="119" t="str">
        <f>IF('BB-2024-Saturday'!$AJ72&lt;&gt;"",IF('BB-2024-Saturday'!$AJ72="t",0,'BB-2024-Saturday'!AP72),"")</f>
        <v/>
      </c>
      <c r="I70" s="119" t="str">
        <f>IF('BB-2024-Saturday'!$AJ72&lt;&gt;"",IF('BB-2024-Saturday'!$AJ72="t",0,'BB-2024-Saturday'!AQ72),"")</f>
        <v/>
      </c>
      <c r="J70" s="119" t="str">
        <f>IF('BB-2024-Saturday'!$AJ72&lt;&gt;"",IF('BB-2024-Saturday'!$AJ72="t",'BB-2024-Saturday'!AM72,0),"")</f>
        <v/>
      </c>
      <c r="K70" s="119" t="str">
        <f>IF('BB-2024-Saturday'!$AJ72&lt;&gt;"",IF('BB-2024-Saturday'!$AJ72="t",'BB-2024-Saturday'!AN72,0),"")</f>
        <v/>
      </c>
      <c r="L70" s="119" t="str">
        <f>IF('BB-2024-Saturday'!$AJ72&lt;&gt;"",IF('BB-2024-Saturday'!$AJ72="t",'BB-2024-Saturday'!AO72,0),"")</f>
        <v/>
      </c>
      <c r="M70" s="119" t="str">
        <f>IF('BB-2024-Saturday'!$AJ72&lt;&gt;"",IF('BB-2024-Saturday'!$AJ72="t",'BB-2024-Saturday'!AP72,0),"")</f>
        <v/>
      </c>
      <c r="N70" s="120" t="str">
        <f>IF('BB-2024-Saturday'!$AJ72&lt;&gt;"",IF('BB-2024-Saturday'!$AJ72="m",'BB-2024-Saturday'!U72,0),"")</f>
        <v/>
      </c>
      <c r="O70" s="120" t="str">
        <f>IF('BB-2024-Saturday'!$AJ72&lt;&gt;"",IF('BB-2024-Saturday'!$AJ72="m",'BB-2024-Saturday'!V72,0),"")</f>
        <v/>
      </c>
    </row>
    <row r="71" spans="1:15" x14ac:dyDescent="0.25">
      <c r="A71" t="str">
        <f>IF('BB-2024-Saturday'!AJ73&lt;&gt;"",'BB-2024-Saturday'!AJ73,"")</f>
        <v/>
      </c>
      <c r="B71" t="str">
        <f>IF('BB-2024-Saturday'!AJ73&lt;&gt;"",'BB-2024-Saturday'!AR73,"")</f>
        <v/>
      </c>
      <c r="C71" t="str">
        <f>IF('BB-2024-Saturday'!AJ73="m","v","a")</f>
        <v>a</v>
      </c>
      <c r="D71" s="92" t="str">
        <f>IF('BB-2024-Saturday'!AJ73&lt;&gt;"",'BB-2024-Saturday'!AI73,"")</f>
        <v/>
      </c>
      <c r="E71" s="119" t="str">
        <f>IF('BB-2024-Saturday'!$AJ73&lt;&gt;"",IF('BB-2024-Saturday'!$AJ73="t",0,'BB-2024-Saturday'!AM73),"")</f>
        <v/>
      </c>
      <c r="F71" s="119" t="str">
        <f>IF('BB-2024-Saturday'!$AJ73&lt;&gt;"",IF('BB-2024-Saturday'!$AJ73="t",0,'BB-2024-Saturday'!AN73),"")</f>
        <v/>
      </c>
      <c r="G71" s="119" t="str">
        <f>IF('BB-2024-Saturday'!$AJ73&lt;&gt;"",IF('BB-2024-Saturday'!$AJ73="t",0,'BB-2024-Saturday'!AO73),"")</f>
        <v/>
      </c>
      <c r="H71" s="119" t="str">
        <f>IF('BB-2024-Saturday'!$AJ73&lt;&gt;"",IF('BB-2024-Saturday'!$AJ73="t",0,'BB-2024-Saturday'!AP73),"")</f>
        <v/>
      </c>
      <c r="I71" s="119" t="str">
        <f>IF('BB-2024-Saturday'!$AJ73&lt;&gt;"",IF('BB-2024-Saturday'!$AJ73="t",0,'BB-2024-Saturday'!AQ73),"")</f>
        <v/>
      </c>
      <c r="J71" s="119" t="str">
        <f>IF('BB-2024-Saturday'!$AJ73&lt;&gt;"",IF('BB-2024-Saturday'!$AJ73="t",'BB-2024-Saturday'!AM73,0),"")</f>
        <v/>
      </c>
      <c r="K71" s="119" t="str">
        <f>IF('BB-2024-Saturday'!$AJ73&lt;&gt;"",IF('BB-2024-Saturday'!$AJ73="t",'BB-2024-Saturday'!AN73,0),"")</f>
        <v/>
      </c>
      <c r="L71" s="119" t="str">
        <f>IF('BB-2024-Saturday'!$AJ73&lt;&gt;"",IF('BB-2024-Saturday'!$AJ73="t",'BB-2024-Saturday'!AO73,0),"")</f>
        <v/>
      </c>
      <c r="M71" s="119" t="str">
        <f>IF('BB-2024-Saturday'!$AJ73&lt;&gt;"",IF('BB-2024-Saturday'!$AJ73="t",'BB-2024-Saturday'!AP73,0),"")</f>
        <v/>
      </c>
      <c r="N71" s="120" t="str">
        <f>IF('BB-2024-Saturday'!$AJ73&lt;&gt;"",IF('BB-2024-Saturday'!$AJ73="m",'BB-2024-Saturday'!U73,0),"")</f>
        <v/>
      </c>
      <c r="O71" s="120" t="str">
        <f>IF('BB-2024-Saturday'!$AJ73&lt;&gt;"",IF('BB-2024-Saturday'!$AJ73="m",'BB-2024-Saturday'!V73,0),"")</f>
        <v/>
      </c>
    </row>
    <row r="72" spans="1:15" x14ac:dyDescent="0.25">
      <c r="A72" t="str">
        <f>IF('BB-2024-Saturday'!AJ74&lt;&gt;"",'BB-2024-Saturday'!AJ74,"")</f>
        <v/>
      </c>
      <c r="B72" t="str">
        <f>IF('BB-2024-Saturday'!AJ74&lt;&gt;"",'BB-2024-Saturday'!AR74,"")</f>
        <v/>
      </c>
      <c r="C72" t="str">
        <f>IF('BB-2024-Saturday'!AJ74="m","v","a")</f>
        <v>a</v>
      </c>
      <c r="D72" s="92" t="str">
        <f>IF('BB-2024-Saturday'!AJ74&lt;&gt;"",'BB-2024-Saturday'!AI74,"")</f>
        <v/>
      </c>
      <c r="E72" s="119" t="str">
        <f>IF('BB-2024-Saturday'!$AJ74&lt;&gt;"",IF('BB-2024-Saturday'!$AJ74="t",0,'BB-2024-Saturday'!AM74),"")</f>
        <v/>
      </c>
      <c r="F72" s="119" t="str">
        <f>IF('BB-2024-Saturday'!$AJ74&lt;&gt;"",IF('BB-2024-Saturday'!$AJ74="t",0,'BB-2024-Saturday'!AN74),"")</f>
        <v/>
      </c>
      <c r="G72" s="119" t="str">
        <f>IF('BB-2024-Saturday'!$AJ74&lt;&gt;"",IF('BB-2024-Saturday'!$AJ74="t",0,'BB-2024-Saturday'!AO74),"")</f>
        <v/>
      </c>
      <c r="H72" s="119" t="str">
        <f>IF('BB-2024-Saturday'!$AJ74&lt;&gt;"",IF('BB-2024-Saturday'!$AJ74="t",0,'BB-2024-Saturday'!AP74),"")</f>
        <v/>
      </c>
      <c r="I72" s="119" t="str">
        <f>IF('BB-2024-Saturday'!$AJ74&lt;&gt;"",IF('BB-2024-Saturday'!$AJ74="t",0,'BB-2024-Saturday'!AQ74),"")</f>
        <v/>
      </c>
      <c r="J72" s="119" t="str">
        <f>IF('BB-2024-Saturday'!$AJ74&lt;&gt;"",IF('BB-2024-Saturday'!$AJ74="t",'BB-2024-Saturday'!AM74,0),"")</f>
        <v/>
      </c>
      <c r="K72" s="119" t="str">
        <f>IF('BB-2024-Saturday'!$AJ74&lt;&gt;"",IF('BB-2024-Saturday'!$AJ74="t",'BB-2024-Saturday'!AN74,0),"")</f>
        <v/>
      </c>
      <c r="L72" s="119" t="str">
        <f>IF('BB-2024-Saturday'!$AJ74&lt;&gt;"",IF('BB-2024-Saturday'!$AJ74="t",'BB-2024-Saturday'!AO74,0),"")</f>
        <v/>
      </c>
      <c r="M72" s="119" t="str">
        <f>IF('BB-2024-Saturday'!$AJ74&lt;&gt;"",IF('BB-2024-Saturday'!$AJ74="t",'BB-2024-Saturday'!AP74,0),"")</f>
        <v/>
      </c>
      <c r="N72" s="120" t="str">
        <f>IF('BB-2024-Saturday'!$AJ74&lt;&gt;"",IF('BB-2024-Saturday'!$AJ74="m",'BB-2024-Saturday'!U74,0),"")</f>
        <v/>
      </c>
      <c r="O72" s="120" t="str">
        <f>IF('BB-2024-Saturday'!$AJ74&lt;&gt;"",IF('BB-2024-Saturday'!$AJ74="m",'BB-2024-Saturday'!V74,0),"")</f>
        <v/>
      </c>
    </row>
    <row r="73" spans="1:15" x14ac:dyDescent="0.25">
      <c r="A73" t="str">
        <f>IF('BB-2024-Saturday'!AJ75&lt;&gt;"",'BB-2024-Saturday'!AJ75,"")</f>
        <v>m</v>
      </c>
      <c r="B73" t="str">
        <f>IF('BB-2024-Saturday'!AJ75&lt;&gt;"",'BB-2024-Saturday'!AR75,"")</f>
        <v>Control at 100 Speed limit. Dot on pole, mark on road.</v>
      </c>
      <c r="C73" t="str">
        <f>IF('BB-2024-Saturday'!AJ75="m","v","a")</f>
        <v>v</v>
      </c>
      <c r="D73" s="92">
        <f>IF('BB-2024-Saturday'!AJ75&lt;&gt;"",'BB-2024-Saturday'!AI75,"")</f>
        <v>23.25</v>
      </c>
      <c r="E73" s="119">
        <f>IF('BB-2024-Saturday'!$AJ75&lt;&gt;"",IF('BB-2024-Saturday'!$AJ75="t",0,'BB-2024-Saturday'!AM75),"")</f>
        <v>48</v>
      </c>
      <c r="F73" s="119">
        <f>IF('BB-2024-Saturday'!$AJ75&lt;&gt;"",IF('BB-2024-Saturday'!$AJ75="t",0,'BB-2024-Saturday'!AN75),"")</f>
        <v>56</v>
      </c>
      <c r="G73" s="119">
        <f>IF('BB-2024-Saturday'!$AJ75&lt;&gt;"",IF('BB-2024-Saturday'!$AJ75="t",0,'BB-2024-Saturday'!AO75),"")</f>
        <v>64</v>
      </c>
      <c r="H73" s="119">
        <f>IF('BB-2024-Saturday'!$AJ75&lt;&gt;"",IF('BB-2024-Saturday'!$AJ75="t",0,'BB-2024-Saturday'!AP75),"")</f>
        <v>70</v>
      </c>
      <c r="I73" s="119">
        <f>IF('BB-2024-Saturday'!$AJ75&lt;&gt;"",IF('BB-2024-Saturday'!$AJ75="t",0,'BB-2024-Saturday'!AQ75),"")</f>
        <v>100</v>
      </c>
      <c r="J73" s="119">
        <f>IF('BB-2024-Saturday'!$AJ75&lt;&gt;"",IF('BB-2024-Saturday'!$AJ75="t",'BB-2024-Saturday'!AM75,0),"")</f>
        <v>0</v>
      </c>
      <c r="K73" s="119">
        <f>IF('BB-2024-Saturday'!$AJ75&lt;&gt;"",IF('BB-2024-Saturday'!$AJ75="t",'BB-2024-Saturday'!AN75,0),"")</f>
        <v>0</v>
      </c>
      <c r="L73" s="119">
        <f>IF('BB-2024-Saturday'!$AJ75&lt;&gt;"",IF('BB-2024-Saturday'!$AJ75="t",'BB-2024-Saturday'!AO75,0),"")</f>
        <v>0</v>
      </c>
      <c r="M73" s="119">
        <f>IF('BB-2024-Saturday'!$AJ75&lt;&gt;"",IF('BB-2024-Saturday'!$AJ75="t",'BB-2024-Saturday'!AP75,0),"")</f>
        <v>0</v>
      </c>
      <c r="N73" s="120">
        <f>IF('BB-2024-Saturday'!$AJ75&lt;&gt;"",IF('BB-2024-Saturday'!$AJ75="m",'BB-2024-Saturday'!U75,0),"")</f>
        <v>27.57573</v>
      </c>
      <c r="O73" s="120">
        <f>IF('BB-2024-Saturday'!$AJ75&lt;&gt;"",IF('BB-2024-Saturday'!$AJ75="m",'BB-2024-Saturday'!V75,0),"")</f>
        <v>29.90034</v>
      </c>
    </row>
    <row r="74" spans="1:15" x14ac:dyDescent="0.25">
      <c r="A74" t="str">
        <f>IF('BB-2024-Saturday'!AJ76&lt;&gt;"",'BB-2024-Saturday'!AJ76,"")</f>
        <v/>
      </c>
      <c r="B74" t="str">
        <f>IF('BB-2024-Saturday'!AJ76&lt;&gt;"",'BB-2024-Saturday'!AR76,"")</f>
        <v/>
      </c>
      <c r="C74" t="str">
        <f>IF('BB-2024-Saturday'!AJ76="m","v","a")</f>
        <v>a</v>
      </c>
      <c r="D74" s="92" t="str">
        <f>IF('BB-2024-Saturday'!AJ76&lt;&gt;"",'BB-2024-Saturday'!AI76,"")</f>
        <v/>
      </c>
      <c r="E74" s="119" t="str">
        <f>IF('BB-2024-Saturday'!$AJ76&lt;&gt;"",IF('BB-2024-Saturday'!$AJ76="t",0,'BB-2024-Saturday'!AM76),"")</f>
        <v/>
      </c>
      <c r="F74" s="119" t="str">
        <f>IF('BB-2024-Saturday'!$AJ76&lt;&gt;"",IF('BB-2024-Saturday'!$AJ76="t",0,'BB-2024-Saturday'!AN76),"")</f>
        <v/>
      </c>
      <c r="G74" s="119" t="str">
        <f>IF('BB-2024-Saturday'!$AJ76&lt;&gt;"",IF('BB-2024-Saturday'!$AJ76="t",0,'BB-2024-Saturday'!AO76),"")</f>
        <v/>
      </c>
      <c r="H74" s="119" t="str">
        <f>IF('BB-2024-Saturday'!$AJ76&lt;&gt;"",IF('BB-2024-Saturday'!$AJ76="t",0,'BB-2024-Saturday'!AP76),"")</f>
        <v/>
      </c>
      <c r="I74" s="119" t="str">
        <f>IF('BB-2024-Saturday'!$AJ76&lt;&gt;"",IF('BB-2024-Saturday'!$AJ76="t",0,'BB-2024-Saturday'!AQ76),"")</f>
        <v/>
      </c>
      <c r="J74" s="119" t="str">
        <f>IF('BB-2024-Saturday'!$AJ76&lt;&gt;"",IF('BB-2024-Saturday'!$AJ76="t",'BB-2024-Saturday'!AM76,0),"")</f>
        <v/>
      </c>
      <c r="K74" s="119" t="str">
        <f>IF('BB-2024-Saturday'!$AJ76&lt;&gt;"",IF('BB-2024-Saturday'!$AJ76="t",'BB-2024-Saturday'!AN76,0),"")</f>
        <v/>
      </c>
      <c r="L74" s="119" t="str">
        <f>IF('BB-2024-Saturday'!$AJ76&lt;&gt;"",IF('BB-2024-Saturday'!$AJ76="t",'BB-2024-Saturday'!AO76,0),"")</f>
        <v/>
      </c>
      <c r="M74" s="119" t="str">
        <f>IF('BB-2024-Saturday'!$AJ76&lt;&gt;"",IF('BB-2024-Saturday'!$AJ76="t",'BB-2024-Saturday'!AP76,0),"")</f>
        <v/>
      </c>
      <c r="N74" s="120" t="str">
        <f>IF('BB-2024-Saturday'!$AJ76&lt;&gt;"",IF('BB-2024-Saturday'!$AJ76="m",'BB-2024-Saturday'!U76,0),"")</f>
        <v/>
      </c>
      <c r="O74" s="120" t="str">
        <f>IF('BB-2024-Saturday'!$AJ76&lt;&gt;"",IF('BB-2024-Saturday'!$AJ76="m",'BB-2024-Saturday'!V76,0),"")</f>
        <v/>
      </c>
    </row>
    <row r="75" spans="1:15" x14ac:dyDescent="0.25">
      <c r="A75" t="str">
        <f>IF('BB-2024-Saturday'!AJ77&lt;&gt;"",'BB-2024-Saturday'!AJ77,"")</f>
        <v/>
      </c>
      <c r="B75" t="str">
        <f>IF('BB-2024-Saturday'!AJ77&lt;&gt;"",'BB-2024-Saturday'!AR77,"")</f>
        <v/>
      </c>
      <c r="C75" t="str">
        <f>IF('BB-2024-Saturday'!AJ77="m","v","a")</f>
        <v>a</v>
      </c>
      <c r="D75" s="92" t="str">
        <f>IF('BB-2024-Saturday'!AJ77&lt;&gt;"",'BB-2024-Saturday'!AI77,"")</f>
        <v/>
      </c>
      <c r="E75" s="119" t="str">
        <f>IF('BB-2024-Saturday'!$AJ77&lt;&gt;"",IF('BB-2024-Saturday'!$AJ77="t",0,'BB-2024-Saturday'!AM77),"")</f>
        <v/>
      </c>
      <c r="F75" s="119" t="str">
        <f>IF('BB-2024-Saturday'!$AJ77&lt;&gt;"",IF('BB-2024-Saturday'!$AJ77="t",0,'BB-2024-Saturday'!AN77),"")</f>
        <v/>
      </c>
      <c r="G75" s="119" t="str">
        <f>IF('BB-2024-Saturday'!$AJ77&lt;&gt;"",IF('BB-2024-Saturday'!$AJ77="t",0,'BB-2024-Saturday'!AO77),"")</f>
        <v/>
      </c>
      <c r="H75" s="119" t="str">
        <f>IF('BB-2024-Saturday'!$AJ77&lt;&gt;"",IF('BB-2024-Saturday'!$AJ77="t",0,'BB-2024-Saturday'!AP77),"")</f>
        <v/>
      </c>
      <c r="I75" s="119" t="str">
        <f>IF('BB-2024-Saturday'!$AJ77&lt;&gt;"",IF('BB-2024-Saturday'!$AJ77="t",0,'BB-2024-Saturday'!AQ77),"")</f>
        <v/>
      </c>
      <c r="J75" s="119" t="str">
        <f>IF('BB-2024-Saturday'!$AJ77&lt;&gt;"",IF('BB-2024-Saturday'!$AJ77="t",'BB-2024-Saturday'!AM77,0),"")</f>
        <v/>
      </c>
      <c r="K75" s="119" t="str">
        <f>IF('BB-2024-Saturday'!$AJ77&lt;&gt;"",IF('BB-2024-Saturday'!$AJ77="t",'BB-2024-Saturday'!AN77,0),"")</f>
        <v/>
      </c>
      <c r="L75" s="119" t="str">
        <f>IF('BB-2024-Saturday'!$AJ77&lt;&gt;"",IF('BB-2024-Saturday'!$AJ77="t",'BB-2024-Saturday'!AO77,0),"")</f>
        <v/>
      </c>
      <c r="M75" s="119" t="str">
        <f>IF('BB-2024-Saturday'!$AJ77&lt;&gt;"",IF('BB-2024-Saturday'!$AJ77="t",'BB-2024-Saturday'!AP77,0),"")</f>
        <v/>
      </c>
      <c r="N75" s="120" t="str">
        <f>IF('BB-2024-Saturday'!$AJ77&lt;&gt;"",IF('BB-2024-Saturday'!$AJ77="m",'BB-2024-Saturday'!U77,0),"")</f>
        <v/>
      </c>
      <c r="O75" s="120" t="str">
        <f>IF('BB-2024-Saturday'!$AJ77&lt;&gt;"",IF('BB-2024-Saturday'!$AJ77="m",'BB-2024-Saturday'!V77,0),"")</f>
        <v/>
      </c>
    </row>
    <row r="76" spans="1:15" x14ac:dyDescent="0.25">
      <c r="A76" t="str">
        <f>IF('BB-2024-Saturday'!AJ78&lt;&gt;"",'BB-2024-Saturday'!AJ78,"")</f>
        <v/>
      </c>
      <c r="B76" t="str">
        <f>IF('BB-2024-Saturday'!AJ78&lt;&gt;"",'BB-2024-Saturday'!AR78,"")</f>
        <v/>
      </c>
      <c r="C76" t="str">
        <f>IF('BB-2024-Saturday'!AJ78="m","v","a")</f>
        <v>a</v>
      </c>
      <c r="D76" s="92" t="str">
        <f>IF('BB-2024-Saturday'!AJ78&lt;&gt;"",'BB-2024-Saturday'!AI78,"")</f>
        <v/>
      </c>
      <c r="E76" s="119" t="str">
        <f>IF('BB-2024-Saturday'!$AJ78&lt;&gt;"",IF('BB-2024-Saturday'!$AJ78="t",0,'BB-2024-Saturday'!AM78),"")</f>
        <v/>
      </c>
      <c r="F76" s="119" t="str">
        <f>IF('BB-2024-Saturday'!$AJ78&lt;&gt;"",IF('BB-2024-Saturday'!$AJ78="t",0,'BB-2024-Saturday'!AN78),"")</f>
        <v/>
      </c>
      <c r="G76" s="119" t="str">
        <f>IF('BB-2024-Saturday'!$AJ78&lt;&gt;"",IF('BB-2024-Saturday'!$AJ78="t",0,'BB-2024-Saturday'!AO78),"")</f>
        <v/>
      </c>
      <c r="H76" s="119" t="str">
        <f>IF('BB-2024-Saturday'!$AJ78&lt;&gt;"",IF('BB-2024-Saturday'!$AJ78="t",0,'BB-2024-Saturday'!AP78),"")</f>
        <v/>
      </c>
      <c r="I76" s="119" t="str">
        <f>IF('BB-2024-Saturday'!$AJ78&lt;&gt;"",IF('BB-2024-Saturday'!$AJ78="t",0,'BB-2024-Saturday'!AQ78),"")</f>
        <v/>
      </c>
      <c r="J76" s="119" t="str">
        <f>IF('BB-2024-Saturday'!$AJ78&lt;&gt;"",IF('BB-2024-Saturday'!$AJ78="t",'BB-2024-Saturday'!AM78,0),"")</f>
        <v/>
      </c>
      <c r="K76" s="119" t="str">
        <f>IF('BB-2024-Saturday'!$AJ78&lt;&gt;"",IF('BB-2024-Saturday'!$AJ78="t",'BB-2024-Saturday'!AN78,0),"")</f>
        <v/>
      </c>
      <c r="L76" s="119" t="str">
        <f>IF('BB-2024-Saturday'!$AJ78&lt;&gt;"",IF('BB-2024-Saturday'!$AJ78="t",'BB-2024-Saturday'!AO78,0),"")</f>
        <v/>
      </c>
      <c r="M76" s="119" t="str">
        <f>IF('BB-2024-Saturday'!$AJ78&lt;&gt;"",IF('BB-2024-Saturday'!$AJ78="t",'BB-2024-Saturday'!AP78,0),"")</f>
        <v/>
      </c>
      <c r="N76" s="120" t="str">
        <f>IF('BB-2024-Saturday'!$AJ78&lt;&gt;"",IF('BB-2024-Saturday'!$AJ78="m",'BB-2024-Saturday'!U78,0),"")</f>
        <v/>
      </c>
      <c r="O76" s="120" t="str">
        <f>IF('BB-2024-Saturday'!$AJ78&lt;&gt;"",IF('BB-2024-Saturday'!$AJ78="m",'BB-2024-Saturday'!V78,0),"")</f>
        <v/>
      </c>
    </row>
    <row r="77" spans="1:15" x14ac:dyDescent="0.25">
      <c r="A77" t="str">
        <f>IF('BB-2024-Saturday'!AJ79&lt;&gt;"",'BB-2024-Saturday'!AJ79,"")</f>
        <v>u</v>
      </c>
      <c r="B77" t="str">
        <f>IF('BB-2024-Saturday'!AJ79&lt;&gt;"",'BB-2024-Saturday'!AR79,"")</f>
        <v>Combination Sign:  Warning - General Warning, Warning -  Combined curves.  For 15 km.{  Beware of several rumble strips ahead.  Rumble strips removed 2024}</v>
      </c>
      <c r="C77" t="str">
        <f>IF('BB-2024-Saturday'!AJ79="m","v","a")</f>
        <v>a</v>
      </c>
      <c r="D77" s="92">
        <f>IF('BB-2024-Saturday'!AJ79&lt;&gt;"",'BB-2024-Saturday'!AI79,"")</f>
        <v>24.3</v>
      </c>
      <c r="E77" s="119">
        <f>IF('BB-2024-Saturday'!$AJ79&lt;&gt;"",IF('BB-2024-Saturday'!$AJ79="t",0,'BB-2024-Saturday'!AM79),"")</f>
        <v>36</v>
      </c>
      <c r="F77" s="119">
        <f>IF('BB-2024-Saturday'!$AJ79&lt;&gt;"",IF('BB-2024-Saturday'!$AJ79="t",0,'BB-2024-Saturday'!AN79),"")</f>
        <v>43</v>
      </c>
      <c r="G77" s="119">
        <f>IF('BB-2024-Saturday'!$AJ79&lt;&gt;"",IF('BB-2024-Saturday'!$AJ79="t",0,'BB-2024-Saturday'!AO79),"")</f>
        <v>50</v>
      </c>
      <c r="H77" s="119">
        <f>IF('BB-2024-Saturday'!$AJ79&lt;&gt;"",IF('BB-2024-Saturday'!$AJ79="t",0,'BB-2024-Saturday'!AP79),"")</f>
        <v>58</v>
      </c>
      <c r="I77" s="119">
        <f>IF('BB-2024-Saturday'!$AJ79&lt;&gt;"",IF('BB-2024-Saturday'!$AJ79="t",0,'BB-2024-Saturday'!AQ79),"")</f>
        <v>80</v>
      </c>
      <c r="J77" s="119">
        <f>IF('BB-2024-Saturday'!$AJ79&lt;&gt;"",IF('BB-2024-Saturday'!$AJ79="t",'BB-2024-Saturday'!AM79,0),"")</f>
        <v>0</v>
      </c>
      <c r="K77" s="119">
        <f>IF('BB-2024-Saturday'!$AJ79&lt;&gt;"",IF('BB-2024-Saturday'!$AJ79="t",'BB-2024-Saturday'!AN79,0),"")</f>
        <v>0</v>
      </c>
      <c r="L77" s="119">
        <f>IF('BB-2024-Saturday'!$AJ79&lt;&gt;"",IF('BB-2024-Saturday'!$AJ79="t",'BB-2024-Saturday'!AO79,0),"")</f>
        <v>0</v>
      </c>
      <c r="M77" s="119">
        <f>IF('BB-2024-Saturday'!$AJ79&lt;&gt;"",IF('BB-2024-Saturday'!$AJ79="t",'BB-2024-Saturday'!AP79,0),"")</f>
        <v>0</v>
      </c>
      <c r="N77" s="120">
        <f>IF('BB-2024-Saturday'!$AJ79&lt;&gt;"",IF('BB-2024-Saturday'!$AJ79="m",'BB-2024-Saturday'!U79,0),"")</f>
        <v>0</v>
      </c>
      <c r="O77" s="120">
        <f>IF('BB-2024-Saturday'!$AJ79&lt;&gt;"",IF('BB-2024-Saturday'!$AJ79="m",'BB-2024-Saturday'!V79,0),"")</f>
        <v>0</v>
      </c>
    </row>
    <row r="78" spans="1:15" x14ac:dyDescent="0.25">
      <c r="A78" t="str">
        <f>IF('BB-2024-Saturday'!AJ80&lt;&gt;"",'BB-2024-Saturday'!AJ80,"")</f>
        <v/>
      </c>
      <c r="B78" t="str">
        <f>IF('BB-2024-Saturday'!AJ80&lt;&gt;"",'BB-2024-Saturday'!AR80,"")</f>
        <v/>
      </c>
      <c r="C78" t="str">
        <f>IF('BB-2024-Saturday'!AJ80="m","v","a")</f>
        <v>a</v>
      </c>
      <c r="D78" s="92" t="str">
        <f>IF('BB-2024-Saturday'!AJ80&lt;&gt;"",'BB-2024-Saturday'!AI80,"")</f>
        <v/>
      </c>
      <c r="E78" s="119" t="str">
        <f>IF('BB-2024-Saturday'!$AJ80&lt;&gt;"",IF('BB-2024-Saturday'!$AJ80="t",0,'BB-2024-Saturday'!AM80),"")</f>
        <v/>
      </c>
      <c r="F78" s="119" t="str">
        <f>IF('BB-2024-Saturday'!$AJ80&lt;&gt;"",IF('BB-2024-Saturday'!$AJ80="t",0,'BB-2024-Saturday'!AN80),"")</f>
        <v/>
      </c>
      <c r="G78" s="119" t="str">
        <f>IF('BB-2024-Saturday'!$AJ80&lt;&gt;"",IF('BB-2024-Saturday'!$AJ80="t",0,'BB-2024-Saturday'!AO80),"")</f>
        <v/>
      </c>
      <c r="H78" s="119" t="str">
        <f>IF('BB-2024-Saturday'!$AJ80&lt;&gt;"",IF('BB-2024-Saturday'!$AJ80="t",0,'BB-2024-Saturday'!AP80),"")</f>
        <v/>
      </c>
      <c r="I78" s="119" t="str">
        <f>IF('BB-2024-Saturday'!$AJ80&lt;&gt;"",IF('BB-2024-Saturday'!$AJ80="t",0,'BB-2024-Saturday'!AQ80),"")</f>
        <v/>
      </c>
      <c r="J78" s="119" t="str">
        <f>IF('BB-2024-Saturday'!$AJ80&lt;&gt;"",IF('BB-2024-Saturday'!$AJ80="t",'BB-2024-Saturday'!AM80,0),"")</f>
        <v/>
      </c>
      <c r="K78" s="119" t="str">
        <f>IF('BB-2024-Saturday'!$AJ80&lt;&gt;"",IF('BB-2024-Saturday'!$AJ80="t",'BB-2024-Saturday'!AN80,0),"")</f>
        <v/>
      </c>
      <c r="L78" s="119" t="str">
        <f>IF('BB-2024-Saturday'!$AJ80&lt;&gt;"",IF('BB-2024-Saturday'!$AJ80="t",'BB-2024-Saturday'!AO80,0),"")</f>
        <v/>
      </c>
      <c r="M78" s="119" t="str">
        <f>IF('BB-2024-Saturday'!$AJ80&lt;&gt;"",IF('BB-2024-Saturday'!$AJ80="t",'BB-2024-Saturday'!AP80,0),"")</f>
        <v/>
      </c>
      <c r="N78" s="120" t="str">
        <f>IF('BB-2024-Saturday'!$AJ80&lt;&gt;"",IF('BB-2024-Saturday'!$AJ80="m",'BB-2024-Saturday'!U80,0),"")</f>
        <v/>
      </c>
      <c r="O78" s="120" t="str">
        <f>IF('BB-2024-Saturday'!$AJ80&lt;&gt;"",IF('BB-2024-Saturday'!$AJ80="m",'BB-2024-Saturday'!V80,0),"")</f>
        <v/>
      </c>
    </row>
    <row r="79" spans="1:15" x14ac:dyDescent="0.25">
      <c r="A79" t="str">
        <f>IF('BB-2024-Saturday'!AJ81&lt;&gt;"",'BB-2024-Saturday'!AJ81,"")</f>
        <v/>
      </c>
      <c r="B79" t="str">
        <f>IF('BB-2024-Saturday'!AJ81&lt;&gt;"",'BB-2024-Saturday'!AR81,"")</f>
        <v/>
      </c>
      <c r="C79" t="str">
        <f>IF('BB-2024-Saturday'!AJ81="m","v","a")</f>
        <v>a</v>
      </c>
      <c r="D79" s="92" t="str">
        <f>IF('BB-2024-Saturday'!AJ81&lt;&gt;"",'BB-2024-Saturday'!AI81,"")</f>
        <v/>
      </c>
      <c r="E79" s="119" t="str">
        <f>IF('BB-2024-Saturday'!$AJ81&lt;&gt;"",IF('BB-2024-Saturday'!$AJ81="t",0,'BB-2024-Saturday'!AM81),"")</f>
        <v/>
      </c>
      <c r="F79" s="119" t="str">
        <f>IF('BB-2024-Saturday'!$AJ81&lt;&gt;"",IF('BB-2024-Saturday'!$AJ81="t",0,'BB-2024-Saturday'!AN81),"")</f>
        <v/>
      </c>
      <c r="G79" s="119" t="str">
        <f>IF('BB-2024-Saturday'!$AJ81&lt;&gt;"",IF('BB-2024-Saturday'!$AJ81="t",0,'BB-2024-Saturday'!AO81),"")</f>
        <v/>
      </c>
      <c r="H79" s="119" t="str">
        <f>IF('BB-2024-Saturday'!$AJ81&lt;&gt;"",IF('BB-2024-Saturday'!$AJ81="t",0,'BB-2024-Saturday'!AP81),"")</f>
        <v/>
      </c>
      <c r="I79" s="119" t="str">
        <f>IF('BB-2024-Saturday'!$AJ81&lt;&gt;"",IF('BB-2024-Saturday'!$AJ81="t",0,'BB-2024-Saturday'!AQ81),"")</f>
        <v/>
      </c>
      <c r="J79" s="119" t="str">
        <f>IF('BB-2024-Saturday'!$AJ81&lt;&gt;"",IF('BB-2024-Saturday'!$AJ81="t",'BB-2024-Saturday'!AM81,0),"")</f>
        <v/>
      </c>
      <c r="K79" s="119" t="str">
        <f>IF('BB-2024-Saturday'!$AJ81&lt;&gt;"",IF('BB-2024-Saturday'!$AJ81="t",'BB-2024-Saturday'!AN81,0),"")</f>
        <v/>
      </c>
      <c r="L79" s="119" t="str">
        <f>IF('BB-2024-Saturday'!$AJ81&lt;&gt;"",IF('BB-2024-Saturday'!$AJ81="t",'BB-2024-Saturday'!AO81,0),"")</f>
        <v/>
      </c>
      <c r="M79" s="119" t="str">
        <f>IF('BB-2024-Saturday'!$AJ81&lt;&gt;"",IF('BB-2024-Saturday'!$AJ81="t",'BB-2024-Saturday'!AP81,0),"")</f>
        <v/>
      </c>
      <c r="N79" s="120" t="str">
        <f>IF('BB-2024-Saturday'!$AJ81&lt;&gt;"",IF('BB-2024-Saturday'!$AJ81="m",'BB-2024-Saturday'!U81,0),"")</f>
        <v/>
      </c>
      <c r="O79" s="120" t="str">
        <f>IF('BB-2024-Saturday'!$AJ81&lt;&gt;"",IF('BB-2024-Saturday'!$AJ81="m",'BB-2024-Saturday'!V81,0),"")</f>
        <v/>
      </c>
    </row>
    <row r="80" spans="1:15" x14ac:dyDescent="0.25">
      <c r="A80" t="str">
        <f>IF('BB-2024-Saturday'!AJ82&lt;&gt;"",'BB-2024-Saturday'!AJ82,"")</f>
        <v/>
      </c>
      <c r="B80" t="str">
        <f>IF('BB-2024-Saturday'!AJ82&lt;&gt;"",'BB-2024-Saturday'!AR82,"")</f>
        <v/>
      </c>
      <c r="C80" t="str">
        <f>IF('BB-2024-Saturday'!AJ82="m","v","a")</f>
        <v>a</v>
      </c>
      <c r="D80" s="92" t="str">
        <f>IF('BB-2024-Saturday'!AJ82&lt;&gt;"",'BB-2024-Saturday'!AI82,"")</f>
        <v/>
      </c>
      <c r="E80" s="119" t="str">
        <f>IF('BB-2024-Saturday'!$AJ82&lt;&gt;"",IF('BB-2024-Saturday'!$AJ82="t",0,'BB-2024-Saturday'!AM82),"")</f>
        <v/>
      </c>
      <c r="F80" s="119" t="str">
        <f>IF('BB-2024-Saturday'!$AJ82&lt;&gt;"",IF('BB-2024-Saturday'!$AJ82="t",0,'BB-2024-Saturday'!AN82),"")</f>
        <v/>
      </c>
      <c r="G80" s="119" t="str">
        <f>IF('BB-2024-Saturday'!$AJ82&lt;&gt;"",IF('BB-2024-Saturday'!$AJ82="t",0,'BB-2024-Saturday'!AO82),"")</f>
        <v/>
      </c>
      <c r="H80" s="119" t="str">
        <f>IF('BB-2024-Saturday'!$AJ82&lt;&gt;"",IF('BB-2024-Saturday'!$AJ82="t",0,'BB-2024-Saturday'!AP82),"")</f>
        <v/>
      </c>
      <c r="I80" s="119" t="str">
        <f>IF('BB-2024-Saturday'!$AJ82&lt;&gt;"",IF('BB-2024-Saturday'!$AJ82="t",0,'BB-2024-Saturday'!AQ82),"")</f>
        <v/>
      </c>
      <c r="J80" s="119" t="str">
        <f>IF('BB-2024-Saturday'!$AJ82&lt;&gt;"",IF('BB-2024-Saturday'!$AJ82="t",'BB-2024-Saturday'!AM82,0),"")</f>
        <v/>
      </c>
      <c r="K80" s="119" t="str">
        <f>IF('BB-2024-Saturday'!$AJ82&lt;&gt;"",IF('BB-2024-Saturday'!$AJ82="t",'BB-2024-Saturday'!AN82,0),"")</f>
        <v/>
      </c>
      <c r="L80" s="119" t="str">
        <f>IF('BB-2024-Saturday'!$AJ82&lt;&gt;"",IF('BB-2024-Saturday'!$AJ82="t",'BB-2024-Saturday'!AO82,0),"")</f>
        <v/>
      </c>
      <c r="M80" s="119" t="str">
        <f>IF('BB-2024-Saturday'!$AJ82&lt;&gt;"",IF('BB-2024-Saturday'!$AJ82="t",'BB-2024-Saturday'!AP82,0),"")</f>
        <v/>
      </c>
      <c r="N80" s="120" t="str">
        <f>IF('BB-2024-Saturday'!$AJ82&lt;&gt;"",IF('BB-2024-Saturday'!$AJ82="m",'BB-2024-Saturday'!U82,0),"")</f>
        <v/>
      </c>
      <c r="O80" s="120" t="str">
        <f>IF('BB-2024-Saturday'!$AJ82&lt;&gt;"",IF('BB-2024-Saturday'!$AJ82="m",'BB-2024-Saturday'!V82,0),"")</f>
        <v/>
      </c>
    </row>
    <row r="81" spans="1:15" x14ac:dyDescent="0.25">
      <c r="A81" t="str">
        <f>IF('BB-2024-Saturday'!AJ83&lt;&gt;"",'BB-2024-Saturday'!AJ83,"")</f>
        <v/>
      </c>
      <c r="B81" t="str">
        <f>IF('BB-2024-Saturday'!AJ83&lt;&gt;"",'BB-2024-Saturday'!AR83,"")</f>
        <v/>
      </c>
      <c r="C81" t="str">
        <f>IF('BB-2024-Saturday'!AJ83="m","v","a")</f>
        <v>a</v>
      </c>
      <c r="D81" s="92" t="str">
        <f>IF('BB-2024-Saturday'!AJ83&lt;&gt;"",'BB-2024-Saturday'!AI83,"")</f>
        <v/>
      </c>
      <c r="E81" s="119" t="str">
        <f>IF('BB-2024-Saturday'!$AJ83&lt;&gt;"",IF('BB-2024-Saturday'!$AJ83="t",0,'BB-2024-Saturday'!AM83),"")</f>
        <v/>
      </c>
      <c r="F81" s="119" t="str">
        <f>IF('BB-2024-Saturday'!$AJ83&lt;&gt;"",IF('BB-2024-Saturday'!$AJ83="t",0,'BB-2024-Saturday'!AN83),"")</f>
        <v/>
      </c>
      <c r="G81" s="119" t="str">
        <f>IF('BB-2024-Saturday'!$AJ83&lt;&gt;"",IF('BB-2024-Saturday'!$AJ83="t",0,'BB-2024-Saturday'!AO83),"")</f>
        <v/>
      </c>
      <c r="H81" s="119" t="str">
        <f>IF('BB-2024-Saturday'!$AJ83&lt;&gt;"",IF('BB-2024-Saturday'!$AJ83="t",0,'BB-2024-Saturday'!AP83),"")</f>
        <v/>
      </c>
      <c r="I81" s="119" t="str">
        <f>IF('BB-2024-Saturday'!$AJ83&lt;&gt;"",IF('BB-2024-Saturday'!$AJ83="t",0,'BB-2024-Saturday'!AQ83),"")</f>
        <v/>
      </c>
      <c r="J81" s="119" t="str">
        <f>IF('BB-2024-Saturday'!$AJ83&lt;&gt;"",IF('BB-2024-Saturday'!$AJ83="t",'BB-2024-Saturday'!AM83,0),"")</f>
        <v/>
      </c>
      <c r="K81" s="119" t="str">
        <f>IF('BB-2024-Saturday'!$AJ83&lt;&gt;"",IF('BB-2024-Saturday'!$AJ83="t",'BB-2024-Saturday'!AN83,0),"")</f>
        <v/>
      </c>
      <c r="L81" s="119" t="str">
        <f>IF('BB-2024-Saturday'!$AJ83&lt;&gt;"",IF('BB-2024-Saturday'!$AJ83="t",'BB-2024-Saturday'!AO83,0),"")</f>
        <v/>
      </c>
      <c r="M81" s="119" t="str">
        <f>IF('BB-2024-Saturday'!$AJ83&lt;&gt;"",IF('BB-2024-Saturday'!$AJ83="t",'BB-2024-Saturday'!AP83,0),"")</f>
        <v/>
      </c>
      <c r="N81" s="120" t="str">
        <f>IF('BB-2024-Saturday'!$AJ83&lt;&gt;"",IF('BB-2024-Saturday'!$AJ83="m",'BB-2024-Saturday'!U83,0),"")</f>
        <v/>
      </c>
      <c r="O81" s="120" t="str">
        <f>IF('BB-2024-Saturday'!$AJ83&lt;&gt;"",IF('BB-2024-Saturday'!$AJ83="m",'BB-2024-Saturday'!V83,0),"")</f>
        <v/>
      </c>
    </row>
    <row r="82" spans="1:15" x14ac:dyDescent="0.25">
      <c r="A82" t="str">
        <f>IF('BB-2024-Saturday'!AJ84&lt;&gt;"",'BB-2024-Saturday'!AJ84,"")</f>
        <v/>
      </c>
      <c r="B82" t="str">
        <f>IF('BB-2024-Saturday'!AJ84&lt;&gt;"",'BB-2024-Saturday'!AR84,"")</f>
        <v/>
      </c>
      <c r="C82" t="str">
        <f>IF('BB-2024-Saturday'!AJ84="m","v","a")</f>
        <v>a</v>
      </c>
      <c r="D82" s="92" t="str">
        <f>IF('BB-2024-Saturday'!AJ84&lt;&gt;"",'BB-2024-Saturday'!AI84,"")</f>
        <v/>
      </c>
      <c r="E82" s="119" t="str">
        <f>IF('BB-2024-Saturday'!$AJ84&lt;&gt;"",IF('BB-2024-Saturday'!$AJ84="t",0,'BB-2024-Saturday'!AM84),"")</f>
        <v/>
      </c>
      <c r="F82" s="119" t="str">
        <f>IF('BB-2024-Saturday'!$AJ84&lt;&gt;"",IF('BB-2024-Saturday'!$AJ84="t",0,'BB-2024-Saturday'!AN84),"")</f>
        <v/>
      </c>
      <c r="G82" s="119" t="str">
        <f>IF('BB-2024-Saturday'!$AJ84&lt;&gt;"",IF('BB-2024-Saturday'!$AJ84="t",0,'BB-2024-Saturday'!AO84),"")</f>
        <v/>
      </c>
      <c r="H82" s="119" t="str">
        <f>IF('BB-2024-Saturday'!$AJ84&lt;&gt;"",IF('BB-2024-Saturday'!$AJ84="t",0,'BB-2024-Saturday'!AP84),"")</f>
        <v/>
      </c>
      <c r="I82" s="119" t="str">
        <f>IF('BB-2024-Saturday'!$AJ84&lt;&gt;"",IF('BB-2024-Saturday'!$AJ84="t",0,'BB-2024-Saturday'!AQ84),"")</f>
        <v/>
      </c>
      <c r="J82" s="119" t="str">
        <f>IF('BB-2024-Saturday'!$AJ84&lt;&gt;"",IF('BB-2024-Saturday'!$AJ84="t",'BB-2024-Saturday'!AM84,0),"")</f>
        <v/>
      </c>
      <c r="K82" s="119" t="str">
        <f>IF('BB-2024-Saturday'!$AJ84&lt;&gt;"",IF('BB-2024-Saturday'!$AJ84="t",'BB-2024-Saturday'!AN84,0),"")</f>
        <v/>
      </c>
      <c r="L82" s="119" t="str">
        <f>IF('BB-2024-Saturday'!$AJ84&lt;&gt;"",IF('BB-2024-Saturday'!$AJ84="t",'BB-2024-Saturday'!AO84,0),"")</f>
        <v/>
      </c>
      <c r="M82" s="119" t="str">
        <f>IF('BB-2024-Saturday'!$AJ84&lt;&gt;"",IF('BB-2024-Saturday'!$AJ84="t",'BB-2024-Saturday'!AP84,0),"")</f>
        <v/>
      </c>
      <c r="N82" s="120" t="str">
        <f>IF('BB-2024-Saturday'!$AJ84&lt;&gt;"",IF('BB-2024-Saturday'!$AJ84="m",'BB-2024-Saturday'!U84,0),"")</f>
        <v/>
      </c>
      <c r="O82" s="120" t="str">
        <f>IF('BB-2024-Saturday'!$AJ84&lt;&gt;"",IF('BB-2024-Saturday'!$AJ84="m",'BB-2024-Saturday'!V84,0),"")</f>
        <v/>
      </c>
    </row>
    <row r="83" spans="1:15" x14ac:dyDescent="0.25">
      <c r="A83" t="str">
        <f>IF('BB-2024-Saturday'!AJ85&lt;&gt;"",'BB-2024-Saturday'!AJ85,"")</f>
        <v/>
      </c>
      <c r="B83" t="str">
        <f>IF('BB-2024-Saturday'!AJ85&lt;&gt;"",'BB-2024-Saturday'!AR85,"")</f>
        <v/>
      </c>
      <c r="C83" t="str">
        <f>IF('BB-2024-Saturday'!AJ85="m","v","a")</f>
        <v>a</v>
      </c>
      <c r="D83" s="92" t="str">
        <f>IF('BB-2024-Saturday'!AJ85&lt;&gt;"",'BB-2024-Saturday'!AI85,"")</f>
        <v/>
      </c>
      <c r="E83" s="119" t="str">
        <f>IF('BB-2024-Saturday'!$AJ85&lt;&gt;"",IF('BB-2024-Saturday'!$AJ85="t",0,'BB-2024-Saturday'!AM85),"")</f>
        <v/>
      </c>
      <c r="F83" s="119" t="str">
        <f>IF('BB-2024-Saturday'!$AJ85&lt;&gt;"",IF('BB-2024-Saturday'!$AJ85="t",0,'BB-2024-Saturday'!AN85),"")</f>
        <v/>
      </c>
      <c r="G83" s="119" t="str">
        <f>IF('BB-2024-Saturday'!$AJ85&lt;&gt;"",IF('BB-2024-Saturday'!$AJ85="t",0,'BB-2024-Saturday'!AO85),"")</f>
        <v/>
      </c>
      <c r="H83" s="119" t="str">
        <f>IF('BB-2024-Saturday'!$AJ85&lt;&gt;"",IF('BB-2024-Saturday'!$AJ85="t",0,'BB-2024-Saturday'!AP85),"")</f>
        <v/>
      </c>
      <c r="I83" s="119" t="str">
        <f>IF('BB-2024-Saturday'!$AJ85&lt;&gt;"",IF('BB-2024-Saturday'!$AJ85="t",0,'BB-2024-Saturday'!AQ85),"")</f>
        <v/>
      </c>
      <c r="J83" s="119" t="str">
        <f>IF('BB-2024-Saturday'!$AJ85&lt;&gt;"",IF('BB-2024-Saturday'!$AJ85="t",'BB-2024-Saturday'!AM85,0),"")</f>
        <v/>
      </c>
      <c r="K83" s="119" t="str">
        <f>IF('BB-2024-Saturday'!$AJ85&lt;&gt;"",IF('BB-2024-Saturday'!$AJ85="t",'BB-2024-Saturday'!AN85,0),"")</f>
        <v/>
      </c>
      <c r="L83" s="119" t="str">
        <f>IF('BB-2024-Saturday'!$AJ85&lt;&gt;"",IF('BB-2024-Saturday'!$AJ85="t",'BB-2024-Saturday'!AO85,0),"")</f>
        <v/>
      </c>
      <c r="M83" s="119" t="str">
        <f>IF('BB-2024-Saturday'!$AJ85&lt;&gt;"",IF('BB-2024-Saturday'!$AJ85="t",'BB-2024-Saturday'!AP85,0),"")</f>
        <v/>
      </c>
      <c r="N83" s="120" t="str">
        <f>IF('BB-2024-Saturday'!$AJ85&lt;&gt;"",IF('BB-2024-Saturday'!$AJ85="m",'BB-2024-Saturday'!U85,0),"")</f>
        <v/>
      </c>
      <c r="O83" s="120" t="str">
        <f>IF('BB-2024-Saturday'!$AJ85&lt;&gt;"",IF('BB-2024-Saturday'!$AJ85="m",'BB-2024-Saturday'!V85,0),"")</f>
        <v/>
      </c>
    </row>
    <row r="84" spans="1:15" x14ac:dyDescent="0.25">
      <c r="A84" t="str">
        <f>IF('BB-2024-Saturday'!AJ86&lt;&gt;"",'BB-2024-Saturday'!AJ86,"")</f>
        <v/>
      </c>
      <c r="B84" t="str">
        <f>IF('BB-2024-Saturday'!AJ86&lt;&gt;"",'BB-2024-Saturday'!AR86,"")</f>
        <v/>
      </c>
      <c r="C84" t="str">
        <f>IF('BB-2024-Saturday'!AJ86="m","v","a")</f>
        <v>a</v>
      </c>
      <c r="D84" s="92" t="str">
        <f>IF('BB-2024-Saturday'!AJ86&lt;&gt;"",'BB-2024-Saturday'!AI86,"")</f>
        <v/>
      </c>
      <c r="E84" s="119" t="str">
        <f>IF('BB-2024-Saturday'!$AJ86&lt;&gt;"",IF('BB-2024-Saturday'!$AJ86="t",0,'BB-2024-Saturday'!AM86),"")</f>
        <v/>
      </c>
      <c r="F84" s="119" t="str">
        <f>IF('BB-2024-Saturday'!$AJ86&lt;&gt;"",IF('BB-2024-Saturday'!$AJ86="t",0,'BB-2024-Saturday'!AN86),"")</f>
        <v/>
      </c>
      <c r="G84" s="119" t="str">
        <f>IF('BB-2024-Saturday'!$AJ86&lt;&gt;"",IF('BB-2024-Saturday'!$AJ86="t",0,'BB-2024-Saturday'!AO86),"")</f>
        <v/>
      </c>
      <c r="H84" s="119" t="str">
        <f>IF('BB-2024-Saturday'!$AJ86&lt;&gt;"",IF('BB-2024-Saturday'!$AJ86="t",0,'BB-2024-Saturday'!AP86),"")</f>
        <v/>
      </c>
      <c r="I84" s="119" t="str">
        <f>IF('BB-2024-Saturday'!$AJ86&lt;&gt;"",IF('BB-2024-Saturday'!$AJ86="t",0,'BB-2024-Saturday'!AQ86),"")</f>
        <v/>
      </c>
      <c r="J84" s="119" t="str">
        <f>IF('BB-2024-Saturday'!$AJ86&lt;&gt;"",IF('BB-2024-Saturday'!$AJ86="t",'BB-2024-Saturday'!AM86,0),"")</f>
        <v/>
      </c>
      <c r="K84" s="119" t="str">
        <f>IF('BB-2024-Saturday'!$AJ86&lt;&gt;"",IF('BB-2024-Saturday'!$AJ86="t",'BB-2024-Saturday'!AN86,0),"")</f>
        <v/>
      </c>
      <c r="L84" s="119" t="str">
        <f>IF('BB-2024-Saturday'!$AJ86&lt;&gt;"",IF('BB-2024-Saturday'!$AJ86="t",'BB-2024-Saturday'!AO86,0),"")</f>
        <v/>
      </c>
      <c r="M84" s="119" t="str">
        <f>IF('BB-2024-Saturday'!$AJ86&lt;&gt;"",IF('BB-2024-Saturday'!$AJ86="t",'BB-2024-Saturday'!AP86,0),"")</f>
        <v/>
      </c>
      <c r="N84" s="120" t="str">
        <f>IF('BB-2024-Saturday'!$AJ86&lt;&gt;"",IF('BB-2024-Saturday'!$AJ86="m",'BB-2024-Saturday'!U86,0),"")</f>
        <v/>
      </c>
      <c r="O84" s="120" t="str">
        <f>IF('BB-2024-Saturday'!$AJ86&lt;&gt;"",IF('BB-2024-Saturday'!$AJ86="m",'BB-2024-Saturday'!V86,0),"")</f>
        <v/>
      </c>
    </row>
    <row r="85" spans="1:15" x14ac:dyDescent="0.25">
      <c r="A85" t="str">
        <f>IF('BB-2024-Saturday'!AJ87&lt;&gt;"",'BB-2024-Saturday'!AJ87,"")</f>
        <v/>
      </c>
      <c r="B85" t="str">
        <f>IF('BB-2024-Saturday'!AJ87&lt;&gt;"",'BB-2024-Saturday'!AR87,"")</f>
        <v/>
      </c>
      <c r="C85" t="str">
        <f>IF('BB-2024-Saturday'!AJ87="m","v","a")</f>
        <v>a</v>
      </c>
      <c r="D85" s="92" t="str">
        <f>IF('BB-2024-Saturday'!AJ87&lt;&gt;"",'BB-2024-Saturday'!AI87,"")</f>
        <v/>
      </c>
      <c r="E85" s="119" t="str">
        <f>IF('BB-2024-Saturday'!$AJ87&lt;&gt;"",IF('BB-2024-Saturday'!$AJ87="t",0,'BB-2024-Saturday'!AM87),"")</f>
        <v/>
      </c>
      <c r="F85" s="119" t="str">
        <f>IF('BB-2024-Saturday'!$AJ87&lt;&gt;"",IF('BB-2024-Saturday'!$AJ87="t",0,'BB-2024-Saturday'!AN87),"")</f>
        <v/>
      </c>
      <c r="G85" s="119" t="str">
        <f>IF('BB-2024-Saturday'!$AJ87&lt;&gt;"",IF('BB-2024-Saturday'!$AJ87="t",0,'BB-2024-Saturday'!AO87),"")</f>
        <v/>
      </c>
      <c r="H85" s="119" t="str">
        <f>IF('BB-2024-Saturday'!$AJ87&lt;&gt;"",IF('BB-2024-Saturday'!$AJ87="t",0,'BB-2024-Saturday'!AP87),"")</f>
        <v/>
      </c>
      <c r="I85" s="119" t="str">
        <f>IF('BB-2024-Saturday'!$AJ87&lt;&gt;"",IF('BB-2024-Saturday'!$AJ87="t",0,'BB-2024-Saturday'!AQ87),"")</f>
        <v/>
      </c>
      <c r="J85" s="119" t="str">
        <f>IF('BB-2024-Saturday'!$AJ87&lt;&gt;"",IF('BB-2024-Saturday'!$AJ87="t",'BB-2024-Saturday'!AM87,0),"")</f>
        <v/>
      </c>
      <c r="K85" s="119" t="str">
        <f>IF('BB-2024-Saturday'!$AJ87&lt;&gt;"",IF('BB-2024-Saturday'!$AJ87="t",'BB-2024-Saturday'!AN87,0),"")</f>
        <v/>
      </c>
      <c r="L85" s="119" t="str">
        <f>IF('BB-2024-Saturday'!$AJ87&lt;&gt;"",IF('BB-2024-Saturday'!$AJ87="t",'BB-2024-Saturday'!AO87,0),"")</f>
        <v/>
      </c>
      <c r="M85" s="119" t="str">
        <f>IF('BB-2024-Saturday'!$AJ87&lt;&gt;"",IF('BB-2024-Saturday'!$AJ87="t",'BB-2024-Saturday'!AP87,0),"")</f>
        <v/>
      </c>
      <c r="N85" s="120" t="str">
        <f>IF('BB-2024-Saturday'!$AJ87&lt;&gt;"",IF('BB-2024-Saturday'!$AJ87="m",'BB-2024-Saturday'!U87,0),"")</f>
        <v/>
      </c>
      <c r="O85" s="120" t="str">
        <f>IF('BB-2024-Saturday'!$AJ87&lt;&gt;"",IF('BB-2024-Saturday'!$AJ87="m",'BB-2024-Saturday'!V87,0),"")</f>
        <v/>
      </c>
    </row>
    <row r="86" spans="1:15" x14ac:dyDescent="0.25">
      <c r="A86" t="str">
        <f>IF('BB-2024-Saturday'!AJ88&lt;&gt;"",'BB-2024-Saturday'!AJ88,"")</f>
        <v/>
      </c>
      <c r="B86" t="str">
        <f>IF('BB-2024-Saturday'!AJ88&lt;&gt;"",'BB-2024-Saturday'!AR88,"")</f>
        <v/>
      </c>
      <c r="C86" t="str">
        <f>IF('BB-2024-Saturday'!AJ88="m","v","a")</f>
        <v>a</v>
      </c>
      <c r="D86" s="92" t="str">
        <f>IF('BB-2024-Saturday'!AJ88&lt;&gt;"",'BB-2024-Saturday'!AI88,"")</f>
        <v/>
      </c>
      <c r="E86" s="119" t="str">
        <f>IF('BB-2024-Saturday'!$AJ88&lt;&gt;"",IF('BB-2024-Saturday'!$AJ88="t",0,'BB-2024-Saturday'!AM88),"")</f>
        <v/>
      </c>
      <c r="F86" s="119" t="str">
        <f>IF('BB-2024-Saturday'!$AJ88&lt;&gt;"",IF('BB-2024-Saturday'!$AJ88="t",0,'BB-2024-Saturday'!AN88),"")</f>
        <v/>
      </c>
      <c r="G86" s="119" t="str">
        <f>IF('BB-2024-Saturday'!$AJ88&lt;&gt;"",IF('BB-2024-Saturday'!$AJ88="t",0,'BB-2024-Saturday'!AO88),"")</f>
        <v/>
      </c>
      <c r="H86" s="119" t="str">
        <f>IF('BB-2024-Saturday'!$AJ88&lt;&gt;"",IF('BB-2024-Saturday'!$AJ88="t",0,'BB-2024-Saturday'!AP88),"")</f>
        <v/>
      </c>
      <c r="I86" s="119" t="str">
        <f>IF('BB-2024-Saturday'!$AJ88&lt;&gt;"",IF('BB-2024-Saturday'!$AJ88="t",0,'BB-2024-Saturday'!AQ88),"")</f>
        <v/>
      </c>
      <c r="J86" s="119" t="str">
        <f>IF('BB-2024-Saturday'!$AJ88&lt;&gt;"",IF('BB-2024-Saturday'!$AJ88="t",'BB-2024-Saturday'!AM88,0),"")</f>
        <v/>
      </c>
      <c r="K86" s="119" t="str">
        <f>IF('BB-2024-Saturday'!$AJ88&lt;&gt;"",IF('BB-2024-Saturday'!$AJ88="t",'BB-2024-Saturday'!AN88,0),"")</f>
        <v/>
      </c>
      <c r="L86" s="119" t="str">
        <f>IF('BB-2024-Saturday'!$AJ88&lt;&gt;"",IF('BB-2024-Saturday'!$AJ88="t",'BB-2024-Saturday'!AO88,0),"")</f>
        <v/>
      </c>
      <c r="M86" s="119" t="str">
        <f>IF('BB-2024-Saturday'!$AJ88&lt;&gt;"",IF('BB-2024-Saturday'!$AJ88="t",'BB-2024-Saturday'!AP88,0),"")</f>
        <v/>
      </c>
      <c r="N86" s="120" t="str">
        <f>IF('BB-2024-Saturday'!$AJ88&lt;&gt;"",IF('BB-2024-Saturday'!$AJ88="m",'BB-2024-Saturday'!U88,0),"")</f>
        <v/>
      </c>
      <c r="O86" s="120" t="str">
        <f>IF('BB-2024-Saturday'!$AJ88&lt;&gt;"",IF('BB-2024-Saturday'!$AJ88="m",'BB-2024-Saturday'!V88,0),"")</f>
        <v/>
      </c>
    </row>
    <row r="87" spans="1:15" x14ac:dyDescent="0.25">
      <c r="A87" t="str">
        <f>IF('BB-2024-Saturday'!AJ89&lt;&gt;"",'BB-2024-Saturday'!AJ89,"")</f>
        <v/>
      </c>
      <c r="B87" t="str">
        <f>IF('BB-2024-Saturday'!AJ89&lt;&gt;"",'BB-2024-Saturday'!AR89,"")</f>
        <v/>
      </c>
      <c r="C87" t="str">
        <f>IF('BB-2024-Saturday'!AJ89="m","v","a")</f>
        <v>a</v>
      </c>
      <c r="D87" s="92" t="str">
        <f>IF('BB-2024-Saturday'!AJ89&lt;&gt;"",'BB-2024-Saturday'!AI89,"")</f>
        <v/>
      </c>
      <c r="E87" s="119" t="str">
        <f>IF('BB-2024-Saturday'!$AJ89&lt;&gt;"",IF('BB-2024-Saturday'!$AJ89="t",0,'BB-2024-Saturday'!AM89),"")</f>
        <v/>
      </c>
      <c r="F87" s="119" t="str">
        <f>IF('BB-2024-Saturday'!$AJ89&lt;&gt;"",IF('BB-2024-Saturday'!$AJ89="t",0,'BB-2024-Saturday'!AN89),"")</f>
        <v/>
      </c>
      <c r="G87" s="119" t="str">
        <f>IF('BB-2024-Saturday'!$AJ89&lt;&gt;"",IF('BB-2024-Saturday'!$AJ89="t",0,'BB-2024-Saturday'!AO89),"")</f>
        <v/>
      </c>
      <c r="H87" s="119" t="str">
        <f>IF('BB-2024-Saturday'!$AJ89&lt;&gt;"",IF('BB-2024-Saturday'!$AJ89="t",0,'BB-2024-Saturday'!AP89),"")</f>
        <v/>
      </c>
      <c r="I87" s="119" t="str">
        <f>IF('BB-2024-Saturday'!$AJ89&lt;&gt;"",IF('BB-2024-Saturday'!$AJ89="t",0,'BB-2024-Saturday'!AQ89),"")</f>
        <v/>
      </c>
      <c r="J87" s="119" t="str">
        <f>IF('BB-2024-Saturday'!$AJ89&lt;&gt;"",IF('BB-2024-Saturday'!$AJ89="t",'BB-2024-Saturday'!AM89,0),"")</f>
        <v/>
      </c>
      <c r="K87" s="119" t="str">
        <f>IF('BB-2024-Saturday'!$AJ89&lt;&gt;"",IF('BB-2024-Saturday'!$AJ89="t",'BB-2024-Saturday'!AN89,0),"")</f>
        <v/>
      </c>
      <c r="L87" s="119" t="str">
        <f>IF('BB-2024-Saturday'!$AJ89&lt;&gt;"",IF('BB-2024-Saturday'!$AJ89="t",'BB-2024-Saturday'!AO89,0),"")</f>
        <v/>
      </c>
      <c r="M87" s="119" t="str">
        <f>IF('BB-2024-Saturday'!$AJ89&lt;&gt;"",IF('BB-2024-Saturday'!$AJ89="t",'BB-2024-Saturday'!AP89,0),"")</f>
        <v/>
      </c>
      <c r="N87" s="120" t="str">
        <f>IF('BB-2024-Saturday'!$AJ89&lt;&gt;"",IF('BB-2024-Saturday'!$AJ89="m",'BB-2024-Saturday'!U89,0),"")</f>
        <v/>
      </c>
      <c r="O87" s="120" t="str">
        <f>IF('BB-2024-Saturday'!$AJ89&lt;&gt;"",IF('BB-2024-Saturday'!$AJ89="m",'BB-2024-Saturday'!V89,0),"")</f>
        <v/>
      </c>
    </row>
    <row r="88" spans="1:15" x14ac:dyDescent="0.25">
      <c r="A88" t="str">
        <f>IF('BB-2024-Saturday'!AJ90&lt;&gt;"",'BB-2024-Saturday'!AJ90,"")</f>
        <v/>
      </c>
      <c r="B88" t="str">
        <f>IF('BB-2024-Saturday'!AJ90&lt;&gt;"",'BB-2024-Saturday'!AR90,"")</f>
        <v/>
      </c>
      <c r="C88" t="str">
        <f>IF('BB-2024-Saturday'!AJ90="m","v","a")</f>
        <v>a</v>
      </c>
      <c r="D88" s="92" t="str">
        <f>IF('BB-2024-Saturday'!AJ90&lt;&gt;"",'BB-2024-Saturday'!AI90,"")</f>
        <v/>
      </c>
      <c r="E88" s="119" t="str">
        <f>IF('BB-2024-Saturday'!$AJ90&lt;&gt;"",IF('BB-2024-Saturday'!$AJ90="t",0,'BB-2024-Saturday'!AM90),"")</f>
        <v/>
      </c>
      <c r="F88" s="119" t="str">
        <f>IF('BB-2024-Saturday'!$AJ90&lt;&gt;"",IF('BB-2024-Saturday'!$AJ90="t",0,'BB-2024-Saturday'!AN90),"")</f>
        <v/>
      </c>
      <c r="G88" s="119" t="str">
        <f>IF('BB-2024-Saturday'!$AJ90&lt;&gt;"",IF('BB-2024-Saturday'!$AJ90="t",0,'BB-2024-Saturday'!AO90),"")</f>
        <v/>
      </c>
      <c r="H88" s="119" t="str">
        <f>IF('BB-2024-Saturday'!$AJ90&lt;&gt;"",IF('BB-2024-Saturday'!$AJ90="t",0,'BB-2024-Saturday'!AP90),"")</f>
        <v/>
      </c>
      <c r="I88" s="119" t="str">
        <f>IF('BB-2024-Saturday'!$AJ90&lt;&gt;"",IF('BB-2024-Saturday'!$AJ90="t",0,'BB-2024-Saturday'!AQ90),"")</f>
        <v/>
      </c>
      <c r="J88" s="119" t="str">
        <f>IF('BB-2024-Saturday'!$AJ90&lt;&gt;"",IF('BB-2024-Saturday'!$AJ90="t",'BB-2024-Saturday'!AM90,0),"")</f>
        <v/>
      </c>
      <c r="K88" s="119" t="str">
        <f>IF('BB-2024-Saturday'!$AJ90&lt;&gt;"",IF('BB-2024-Saturday'!$AJ90="t",'BB-2024-Saturday'!AN90,0),"")</f>
        <v/>
      </c>
      <c r="L88" s="119" t="str">
        <f>IF('BB-2024-Saturday'!$AJ90&lt;&gt;"",IF('BB-2024-Saturday'!$AJ90="t",'BB-2024-Saturday'!AO90,0),"")</f>
        <v/>
      </c>
      <c r="M88" s="119" t="str">
        <f>IF('BB-2024-Saturday'!$AJ90&lt;&gt;"",IF('BB-2024-Saturday'!$AJ90="t",'BB-2024-Saturday'!AP90,0),"")</f>
        <v/>
      </c>
      <c r="N88" s="120" t="str">
        <f>IF('BB-2024-Saturday'!$AJ90&lt;&gt;"",IF('BB-2024-Saturday'!$AJ90="m",'BB-2024-Saturday'!U90,0),"")</f>
        <v/>
      </c>
      <c r="O88" s="120" t="str">
        <f>IF('BB-2024-Saturday'!$AJ90&lt;&gt;"",IF('BB-2024-Saturday'!$AJ90="m",'BB-2024-Saturday'!V90,0),"")</f>
        <v/>
      </c>
    </row>
    <row r="89" spans="1:15" x14ac:dyDescent="0.25">
      <c r="A89" t="str">
        <f>IF('BB-2024-Saturday'!AJ91&lt;&gt;"",'BB-2024-Saturday'!AJ91,"")</f>
        <v/>
      </c>
      <c r="B89" t="str">
        <f>IF('BB-2024-Saturday'!AJ91&lt;&gt;"",'BB-2024-Saturday'!AR91,"")</f>
        <v/>
      </c>
      <c r="C89" t="str">
        <f>IF('BB-2024-Saturday'!AJ91="m","v","a")</f>
        <v>a</v>
      </c>
      <c r="D89" s="92" t="str">
        <f>IF('BB-2024-Saturday'!AJ91&lt;&gt;"",'BB-2024-Saturday'!AI91,"")</f>
        <v/>
      </c>
      <c r="E89" s="119" t="str">
        <f>IF('BB-2024-Saturday'!$AJ91&lt;&gt;"",IF('BB-2024-Saturday'!$AJ91="t",0,'BB-2024-Saturday'!AM91),"")</f>
        <v/>
      </c>
      <c r="F89" s="119" t="str">
        <f>IF('BB-2024-Saturday'!$AJ91&lt;&gt;"",IF('BB-2024-Saturday'!$AJ91="t",0,'BB-2024-Saturday'!AN91),"")</f>
        <v/>
      </c>
      <c r="G89" s="119" t="str">
        <f>IF('BB-2024-Saturday'!$AJ91&lt;&gt;"",IF('BB-2024-Saturday'!$AJ91="t",0,'BB-2024-Saturday'!AO91),"")</f>
        <v/>
      </c>
      <c r="H89" s="119" t="str">
        <f>IF('BB-2024-Saturday'!$AJ91&lt;&gt;"",IF('BB-2024-Saturday'!$AJ91="t",0,'BB-2024-Saturday'!AP91),"")</f>
        <v/>
      </c>
      <c r="I89" s="119" t="str">
        <f>IF('BB-2024-Saturday'!$AJ91&lt;&gt;"",IF('BB-2024-Saturday'!$AJ91="t",0,'BB-2024-Saturday'!AQ91),"")</f>
        <v/>
      </c>
      <c r="J89" s="119" t="str">
        <f>IF('BB-2024-Saturday'!$AJ91&lt;&gt;"",IF('BB-2024-Saturday'!$AJ91="t",'BB-2024-Saturday'!AM91,0),"")</f>
        <v/>
      </c>
      <c r="K89" s="119" t="str">
        <f>IF('BB-2024-Saturday'!$AJ91&lt;&gt;"",IF('BB-2024-Saturday'!$AJ91="t",'BB-2024-Saturday'!AN91,0),"")</f>
        <v/>
      </c>
      <c r="L89" s="119" t="str">
        <f>IF('BB-2024-Saturday'!$AJ91&lt;&gt;"",IF('BB-2024-Saturday'!$AJ91="t",'BB-2024-Saturday'!AO91,0),"")</f>
        <v/>
      </c>
      <c r="M89" s="119" t="str">
        <f>IF('BB-2024-Saturday'!$AJ91&lt;&gt;"",IF('BB-2024-Saturday'!$AJ91="t",'BB-2024-Saturday'!AP91,0),"")</f>
        <v/>
      </c>
      <c r="N89" s="120" t="str">
        <f>IF('BB-2024-Saturday'!$AJ91&lt;&gt;"",IF('BB-2024-Saturday'!$AJ91="m",'BB-2024-Saturday'!U91,0),"")</f>
        <v/>
      </c>
      <c r="O89" s="120" t="str">
        <f>IF('BB-2024-Saturday'!$AJ91&lt;&gt;"",IF('BB-2024-Saturday'!$AJ91="m",'BB-2024-Saturday'!V91,0),"")</f>
        <v/>
      </c>
    </row>
    <row r="90" spans="1:15" x14ac:dyDescent="0.25">
      <c r="A90" t="str">
        <f>IF('BB-2024-Saturday'!AJ92&lt;&gt;"",'BB-2024-Saturday'!AJ92,"")</f>
        <v/>
      </c>
      <c r="B90" t="str">
        <f>IF('BB-2024-Saturday'!AJ92&lt;&gt;"",'BB-2024-Saturday'!AR92,"")</f>
        <v/>
      </c>
      <c r="C90" t="str">
        <f>IF('BB-2024-Saturday'!AJ92="m","v","a")</f>
        <v>a</v>
      </c>
      <c r="D90" s="92" t="str">
        <f>IF('BB-2024-Saturday'!AJ92&lt;&gt;"",'BB-2024-Saturday'!AI92,"")</f>
        <v/>
      </c>
      <c r="E90" s="119" t="str">
        <f>IF('BB-2024-Saturday'!$AJ92&lt;&gt;"",IF('BB-2024-Saturday'!$AJ92="t",0,'BB-2024-Saturday'!AM92),"")</f>
        <v/>
      </c>
      <c r="F90" s="119" t="str">
        <f>IF('BB-2024-Saturday'!$AJ92&lt;&gt;"",IF('BB-2024-Saturday'!$AJ92="t",0,'BB-2024-Saturday'!AN92),"")</f>
        <v/>
      </c>
      <c r="G90" s="119" t="str">
        <f>IF('BB-2024-Saturday'!$AJ92&lt;&gt;"",IF('BB-2024-Saturday'!$AJ92="t",0,'BB-2024-Saturday'!AO92),"")</f>
        <v/>
      </c>
      <c r="H90" s="119" t="str">
        <f>IF('BB-2024-Saturday'!$AJ92&lt;&gt;"",IF('BB-2024-Saturday'!$AJ92="t",0,'BB-2024-Saturday'!AP92),"")</f>
        <v/>
      </c>
      <c r="I90" s="119" t="str">
        <f>IF('BB-2024-Saturday'!$AJ92&lt;&gt;"",IF('BB-2024-Saturday'!$AJ92="t",0,'BB-2024-Saturday'!AQ92),"")</f>
        <v/>
      </c>
      <c r="J90" s="119" t="str">
        <f>IF('BB-2024-Saturday'!$AJ92&lt;&gt;"",IF('BB-2024-Saturday'!$AJ92="t",'BB-2024-Saturday'!AM92,0),"")</f>
        <v/>
      </c>
      <c r="K90" s="119" t="str">
        <f>IF('BB-2024-Saturday'!$AJ92&lt;&gt;"",IF('BB-2024-Saturday'!$AJ92="t",'BB-2024-Saturday'!AN92,0),"")</f>
        <v/>
      </c>
      <c r="L90" s="119" t="str">
        <f>IF('BB-2024-Saturday'!$AJ92&lt;&gt;"",IF('BB-2024-Saturday'!$AJ92="t",'BB-2024-Saturday'!AO92,0),"")</f>
        <v/>
      </c>
      <c r="M90" s="119" t="str">
        <f>IF('BB-2024-Saturday'!$AJ92&lt;&gt;"",IF('BB-2024-Saturday'!$AJ92="t",'BB-2024-Saturday'!AP92,0),"")</f>
        <v/>
      </c>
      <c r="N90" s="120" t="str">
        <f>IF('BB-2024-Saturday'!$AJ92&lt;&gt;"",IF('BB-2024-Saturday'!$AJ92="m",'BB-2024-Saturday'!U92,0),"")</f>
        <v/>
      </c>
      <c r="O90" s="120" t="str">
        <f>IF('BB-2024-Saturday'!$AJ92&lt;&gt;"",IF('BB-2024-Saturday'!$AJ92="m",'BB-2024-Saturday'!V92,0),"")</f>
        <v/>
      </c>
    </row>
    <row r="91" spans="1:15" x14ac:dyDescent="0.25">
      <c r="A91" t="str">
        <f>IF('BB-2024-Saturday'!AJ93&lt;&gt;"",'BB-2024-Saturday'!AJ93,"")</f>
        <v/>
      </c>
      <c r="B91" t="str">
        <f>IF('BB-2024-Saturday'!AJ93&lt;&gt;"",'BB-2024-Saturday'!AR93,"")</f>
        <v/>
      </c>
      <c r="C91" t="str">
        <f>IF('BB-2024-Saturday'!AJ93="m","v","a")</f>
        <v>a</v>
      </c>
      <c r="D91" s="92" t="str">
        <f>IF('BB-2024-Saturday'!AJ93&lt;&gt;"",'BB-2024-Saturday'!AI93,"")</f>
        <v/>
      </c>
      <c r="E91" s="119" t="str">
        <f>IF('BB-2024-Saturday'!$AJ93&lt;&gt;"",IF('BB-2024-Saturday'!$AJ93="t",0,'BB-2024-Saturday'!AM93),"")</f>
        <v/>
      </c>
      <c r="F91" s="119" t="str">
        <f>IF('BB-2024-Saturday'!$AJ93&lt;&gt;"",IF('BB-2024-Saturday'!$AJ93="t",0,'BB-2024-Saturday'!AN93),"")</f>
        <v/>
      </c>
      <c r="G91" s="119" t="str">
        <f>IF('BB-2024-Saturday'!$AJ93&lt;&gt;"",IF('BB-2024-Saturday'!$AJ93="t",0,'BB-2024-Saturday'!AO93),"")</f>
        <v/>
      </c>
      <c r="H91" s="119" t="str">
        <f>IF('BB-2024-Saturday'!$AJ93&lt;&gt;"",IF('BB-2024-Saturday'!$AJ93="t",0,'BB-2024-Saturday'!AP93),"")</f>
        <v/>
      </c>
      <c r="I91" s="119" t="str">
        <f>IF('BB-2024-Saturday'!$AJ93&lt;&gt;"",IF('BB-2024-Saturday'!$AJ93="t",0,'BB-2024-Saturday'!AQ93),"")</f>
        <v/>
      </c>
      <c r="J91" s="119" t="str">
        <f>IF('BB-2024-Saturday'!$AJ93&lt;&gt;"",IF('BB-2024-Saturday'!$AJ93="t",'BB-2024-Saturday'!AM93,0),"")</f>
        <v/>
      </c>
      <c r="K91" s="119" t="str">
        <f>IF('BB-2024-Saturday'!$AJ93&lt;&gt;"",IF('BB-2024-Saturday'!$AJ93="t",'BB-2024-Saturday'!AN93,0),"")</f>
        <v/>
      </c>
      <c r="L91" s="119" t="str">
        <f>IF('BB-2024-Saturday'!$AJ93&lt;&gt;"",IF('BB-2024-Saturday'!$AJ93="t",'BB-2024-Saturday'!AO93,0),"")</f>
        <v/>
      </c>
      <c r="M91" s="119" t="str">
        <f>IF('BB-2024-Saturday'!$AJ93&lt;&gt;"",IF('BB-2024-Saturday'!$AJ93="t",'BB-2024-Saturday'!AP93,0),"")</f>
        <v/>
      </c>
      <c r="N91" s="120" t="str">
        <f>IF('BB-2024-Saturday'!$AJ93&lt;&gt;"",IF('BB-2024-Saturday'!$AJ93="m",'BB-2024-Saturday'!U93,0),"")</f>
        <v/>
      </c>
      <c r="O91" s="120" t="str">
        <f>IF('BB-2024-Saturday'!$AJ93&lt;&gt;"",IF('BB-2024-Saturday'!$AJ93="m",'BB-2024-Saturday'!V93,0),"")</f>
        <v/>
      </c>
    </row>
    <row r="92" spans="1:15" x14ac:dyDescent="0.25">
      <c r="A92" t="str">
        <f>IF('BB-2024-Saturday'!AJ94&lt;&gt;"",'BB-2024-Saturday'!AJ94,"")</f>
        <v/>
      </c>
      <c r="B92" t="str">
        <f>IF('BB-2024-Saturday'!AJ94&lt;&gt;"",'BB-2024-Saturday'!AR94,"")</f>
        <v/>
      </c>
      <c r="C92" t="str">
        <f>IF('BB-2024-Saturday'!AJ94="m","v","a")</f>
        <v>a</v>
      </c>
      <c r="D92" s="92" t="str">
        <f>IF('BB-2024-Saturday'!AJ94&lt;&gt;"",'BB-2024-Saturday'!AI94,"")</f>
        <v/>
      </c>
      <c r="E92" s="119" t="str">
        <f>IF('BB-2024-Saturday'!$AJ94&lt;&gt;"",IF('BB-2024-Saturday'!$AJ94="t",0,'BB-2024-Saturday'!AM94),"")</f>
        <v/>
      </c>
      <c r="F92" s="119" t="str">
        <f>IF('BB-2024-Saturday'!$AJ94&lt;&gt;"",IF('BB-2024-Saturday'!$AJ94="t",0,'BB-2024-Saturday'!AN94),"")</f>
        <v/>
      </c>
      <c r="G92" s="119" t="str">
        <f>IF('BB-2024-Saturday'!$AJ94&lt;&gt;"",IF('BB-2024-Saturday'!$AJ94="t",0,'BB-2024-Saturday'!AO94),"")</f>
        <v/>
      </c>
      <c r="H92" s="119" t="str">
        <f>IF('BB-2024-Saturday'!$AJ94&lt;&gt;"",IF('BB-2024-Saturday'!$AJ94="t",0,'BB-2024-Saturday'!AP94),"")</f>
        <v/>
      </c>
      <c r="I92" s="119" t="str">
        <f>IF('BB-2024-Saturday'!$AJ94&lt;&gt;"",IF('BB-2024-Saturday'!$AJ94="t",0,'BB-2024-Saturday'!AQ94),"")</f>
        <v/>
      </c>
      <c r="J92" s="119" t="str">
        <f>IF('BB-2024-Saturday'!$AJ94&lt;&gt;"",IF('BB-2024-Saturday'!$AJ94="t",'BB-2024-Saturday'!AM94,0),"")</f>
        <v/>
      </c>
      <c r="K92" s="119" t="str">
        <f>IF('BB-2024-Saturday'!$AJ94&lt;&gt;"",IF('BB-2024-Saturday'!$AJ94="t",'BB-2024-Saturday'!AN94,0),"")</f>
        <v/>
      </c>
      <c r="L92" s="119" t="str">
        <f>IF('BB-2024-Saturday'!$AJ94&lt;&gt;"",IF('BB-2024-Saturday'!$AJ94="t",'BB-2024-Saturday'!AO94,0),"")</f>
        <v/>
      </c>
      <c r="M92" s="119" t="str">
        <f>IF('BB-2024-Saturday'!$AJ94&lt;&gt;"",IF('BB-2024-Saturday'!$AJ94="t",'BB-2024-Saturday'!AP94,0),"")</f>
        <v/>
      </c>
      <c r="N92" s="120" t="str">
        <f>IF('BB-2024-Saturday'!$AJ94&lt;&gt;"",IF('BB-2024-Saturday'!$AJ94="m",'BB-2024-Saturday'!U94,0),"")</f>
        <v/>
      </c>
      <c r="O92" s="120" t="str">
        <f>IF('BB-2024-Saturday'!$AJ94&lt;&gt;"",IF('BB-2024-Saturday'!$AJ94="m",'BB-2024-Saturday'!V94,0),"")</f>
        <v/>
      </c>
    </row>
    <row r="93" spans="1:15" x14ac:dyDescent="0.25">
      <c r="A93" t="str">
        <f>IF('BB-2024-Saturday'!AJ95&lt;&gt;"",'BB-2024-Saturday'!AJ95,"")</f>
        <v/>
      </c>
      <c r="B93" t="str">
        <f>IF('BB-2024-Saturday'!AJ95&lt;&gt;"",'BB-2024-Saturday'!AR95,"")</f>
        <v/>
      </c>
      <c r="C93" t="str">
        <f>IF('BB-2024-Saturday'!AJ95="m","v","a")</f>
        <v>a</v>
      </c>
      <c r="D93" s="92" t="str">
        <f>IF('BB-2024-Saturday'!AJ95&lt;&gt;"",'BB-2024-Saturday'!AI95,"")</f>
        <v/>
      </c>
      <c r="E93" s="119" t="str">
        <f>IF('BB-2024-Saturday'!$AJ95&lt;&gt;"",IF('BB-2024-Saturday'!$AJ95="t",0,'BB-2024-Saturday'!AM95),"")</f>
        <v/>
      </c>
      <c r="F93" s="119" t="str">
        <f>IF('BB-2024-Saturday'!$AJ95&lt;&gt;"",IF('BB-2024-Saturday'!$AJ95="t",0,'BB-2024-Saturday'!AN95),"")</f>
        <v/>
      </c>
      <c r="G93" s="119" t="str">
        <f>IF('BB-2024-Saturday'!$AJ95&lt;&gt;"",IF('BB-2024-Saturday'!$AJ95="t",0,'BB-2024-Saturday'!AO95),"")</f>
        <v/>
      </c>
      <c r="H93" s="119" t="str">
        <f>IF('BB-2024-Saturday'!$AJ95&lt;&gt;"",IF('BB-2024-Saturday'!$AJ95="t",0,'BB-2024-Saturday'!AP95),"")</f>
        <v/>
      </c>
      <c r="I93" s="119" t="str">
        <f>IF('BB-2024-Saturday'!$AJ95&lt;&gt;"",IF('BB-2024-Saturday'!$AJ95="t",0,'BB-2024-Saturday'!AQ95),"")</f>
        <v/>
      </c>
      <c r="J93" s="119" t="str">
        <f>IF('BB-2024-Saturday'!$AJ95&lt;&gt;"",IF('BB-2024-Saturday'!$AJ95="t",'BB-2024-Saturday'!AM95,0),"")</f>
        <v/>
      </c>
      <c r="K93" s="119" t="str">
        <f>IF('BB-2024-Saturday'!$AJ95&lt;&gt;"",IF('BB-2024-Saturday'!$AJ95="t",'BB-2024-Saturday'!AN95,0),"")</f>
        <v/>
      </c>
      <c r="L93" s="119" t="str">
        <f>IF('BB-2024-Saturday'!$AJ95&lt;&gt;"",IF('BB-2024-Saturday'!$AJ95="t",'BB-2024-Saturday'!AO95,0),"")</f>
        <v/>
      </c>
      <c r="M93" s="119" t="str">
        <f>IF('BB-2024-Saturday'!$AJ95&lt;&gt;"",IF('BB-2024-Saturday'!$AJ95="t",'BB-2024-Saturday'!AP95,0),"")</f>
        <v/>
      </c>
      <c r="N93" s="120" t="str">
        <f>IF('BB-2024-Saturday'!$AJ95&lt;&gt;"",IF('BB-2024-Saturday'!$AJ95="m",'BB-2024-Saturday'!U95,0),"")</f>
        <v/>
      </c>
      <c r="O93" s="120" t="str">
        <f>IF('BB-2024-Saturday'!$AJ95&lt;&gt;"",IF('BB-2024-Saturday'!$AJ95="m",'BB-2024-Saturday'!V95,0),"")</f>
        <v/>
      </c>
    </row>
    <row r="94" spans="1:15" x14ac:dyDescent="0.25">
      <c r="A94" t="str">
        <f>IF('BB-2024-Saturday'!AJ96&lt;&gt;"",'BB-2024-Saturday'!AJ96,"")</f>
        <v/>
      </c>
      <c r="B94" t="str">
        <f>IF('BB-2024-Saturday'!AJ96&lt;&gt;"",'BB-2024-Saturday'!AR96,"")</f>
        <v/>
      </c>
      <c r="C94" t="str">
        <f>IF('BB-2024-Saturday'!AJ96="m","v","a")</f>
        <v>a</v>
      </c>
      <c r="D94" s="92" t="str">
        <f>IF('BB-2024-Saturday'!AJ96&lt;&gt;"",'BB-2024-Saturday'!AI96,"")</f>
        <v/>
      </c>
      <c r="E94" s="119" t="str">
        <f>IF('BB-2024-Saturday'!$AJ96&lt;&gt;"",IF('BB-2024-Saturday'!$AJ96="t",0,'BB-2024-Saturday'!AM96),"")</f>
        <v/>
      </c>
      <c r="F94" s="119" t="str">
        <f>IF('BB-2024-Saturday'!$AJ96&lt;&gt;"",IF('BB-2024-Saturday'!$AJ96="t",0,'BB-2024-Saturday'!AN96),"")</f>
        <v/>
      </c>
      <c r="G94" s="119" t="str">
        <f>IF('BB-2024-Saturday'!$AJ96&lt;&gt;"",IF('BB-2024-Saturday'!$AJ96="t",0,'BB-2024-Saturday'!AO96),"")</f>
        <v/>
      </c>
      <c r="H94" s="119" t="str">
        <f>IF('BB-2024-Saturday'!$AJ96&lt;&gt;"",IF('BB-2024-Saturday'!$AJ96="t",0,'BB-2024-Saturday'!AP96),"")</f>
        <v/>
      </c>
      <c r="I94" s="119" t="str">
        <f>IF('BB-2024-Saturday'!$AJ96&lt;&gt;"",IF('BB-2024-Saturday'!$AJ96="t",0,'BB-2024-Saturday'!AQ96),"")</f>
        <v/>
      </c>
      <c r="J94" s="119" t="str">
        <f>IF('BB-2024-Saturday'!$AJ96&lt;&gt;"",IF('BB-2024-Saturday'!$AJ96="t",'BB-2024-Saturday'!AM96,0),"")</f>
        <v/>
      </c>
      <c r="K94" s="119" t="str">
        <f>IF('BB-2024-Saturday'!$AJ96&lt;&gt;"",IF('BB-2024-Saturday'!$AJ96="t",'BB-2024-Saturday'!AN96,0),"")</f>
        <v/>
      </c>
      <c r="L94" s="119" t="str">
        <f>IF('BB-2024-Saturday'!$AJ96&lt;&gt;"",IF('BB-2024-Saturday'!$AJ96="t",'BB-2024-Saturday'!AO96,0),"")</f>
        <v/>
      </c>
      <c r="M94" s="119" t="str">
        <f>IF('BB-2024-Saturday'!$AJ96&lt;&gt;"",IF('BB-2024-Saturday'!$AJ96="t",'BB-2024-Saturday'!AP96,0),"")</f>
        <v/>
      </c>
      <c r="N94" s="120" t="str">
        <f>IF('BB-2024-Saturday'!$AJ96&lt;&gt;"",IF('BB-2024-Saturday'!$AJ96="m",'BB-2024-Saturday'!U96,0),"")</f>
        <v/>
      </c>
      <c r="O94" s="120" t="str">
        <f>IF('BB-2024-Saturday'!$AJ96&lt;&gt;"",IF('BB-2024-Saturday'!$AJ96="m",'BB-2024-Saturday'!V96,0),"")</f>
        <v/>
      </c>
    </row>
    <row r="95" spans="1:15" x14ac:dyDescent="0.25">
      <c r="A95" t="str">
        <f>IF('BB-2024-Saturday'!AJ97&lt;&gt;"",'BB-2024-Saturday'!AJ97,"")</f>
        <v/>
      </c>
      <c r="B95" t="str">
        <f>IF('BB-2024-Saturday'!AJ97&lt;&gt;"",'BB-2024-Saturday'!AR97,"")</f>
        <v/>
      </c>
      <c r="C95" t="str">
        <f>IF('BB-2024-Saturday'!AJ97="m","v","a")</f>
        <v>a</v>
      </c>
      <c r="D95" s="92" t="str">
        <f>IF('BB-2024-Saturday'!AJ97&lt;&gt;"",'BB-2024-Saturday'!AI97,"")</f>
        <v/>
      </c>
      <c r="E95" s="119" t="str">
        <f>IF('BB-2024-Saturday'!$AJ97&lt;&gt;"",IF('BB-2024-Saturday'!$AJ97="t",0,'BB-2024-Saturday'!AM97),"")</f>
        <v/>
      </c>
      <c r="F95" s="119" t="str">
        <f>IF('BB-2024-Saturday'!$AJ97&lt;&gt;"",IF('BB-2024-Saturday'!$AJ97="t",0,'BB-2024-Saturday'!AN97),"")</f>
        <v/>
      </c>
      <c r="G95" s="119" t="str">
        <f>IF('BB-2024-Saturday'!$AJ97&lt;&gt;"",IF('BB-2024-Saturday'!$AJ97="t",0,'BB-2024-Saturday'!AO97),"")</f>
        <v/>
      </c>
      <c r="H95" s="119" t="str">
        <f>IF('BB-2024-Saturday'!$AJ97&lt;&gt;"",IF('BB-2024-Saturday'!$AJ97="t",0,'BB-2024-Saturday'!AP97),"")</f>
        <v/>
      </c>
      <c r="I95" s="119" t="str">
        <f>IF('BB-2024-Saturday'!$AJ97&lt;&gt;"",IF('BB-2024-Saturday'!$AJ97="t",0,'BB-2024-Saturday'!AQ97),"")</f>
        <v/>
      </c>
      <c r="J95" s="119" t="str">
        <f>IF('BB-2024-Saturday'!$AJ97&lt;&gt;"",IF('BB-2024-Saturday'!$AJ97="t",'BB-2024-Saturday'!AM97,0),"")</f>
        <v/>
      </c>
      <c r="K95" s="119" t="str">
        <f>IF('BB-2024-Saturday'!$AJ97&lt;&gt;"",IF('BB-2024-Saturday'!$AJ97="t",'BB-2024-Saturday'!AN97,0),"")</f>
        <v/>
      </c>
      <c r="L95" s="119" t="str">
        <f>IF('BB-2024-Saturday'!$AJ97&lt;&gt;"",IF('BB-2024-Saturday'!$AJ97="t",'BB-2024-Saturday'!AO97,0),"")</f>
        <v/>
      </c>
      <c r="M95" s="119" t="str">
        <f>IF('BB-2024-Saturday'!$AJ97&lt;&gt;"",IF('BB-2024-Saturday'!$AJ97="t",'BB-2024-Saturday'!AP97,0),"")</f>
        <v/>
      </c>
      <c r="N95" s="120" t="str">
        <f>IF('BB-2024-Saturday'!$AJ97&lt;&gt;"",IF('BB-2024-Saturday'!$AJ97="m",'BB-2024-Saturday'!U97,0),"")</f>
        <v/>
      </c>
      <c r="O95" s="120" t="str">
        <f>IF('BB-2024-Saturday'!$AJ97&lt;&gt;"",IF('BB-2024-Saturday'!$AJ97="m",'BB-2024-Saturday'!V97,0),"")</f>
        <v/>
      </c>
    </row>
    <row r="96" spans="1:15" x14ac:dyDescent="0.25">
      <c r="A96" t="str">
        <f>IF('BB-2024-Saturday'!AJ98&lt;&gt;"",'BB-2024-Saturday'!AJ98,"")</f>
        <v/>
      </c>
      <c r="B96" t="str">
        <f>IF('BB-2024-Saturday'!AJ98&lt;&gt;"",'BB-2024-Saturday'!AR98,"")</f>
        <v/>
      </c>
      <c r="C96" t="str">
        <f>IF('BB-2024-Saturday'!AJ98="m","v","a")</f>
        <v>a</v>
      </c>
      <c r="D96" s="92" t="str">
        <f>IF('BB-2024-Saturday'!AJ98&lt;&gt;"",'BB-2024-Saturday'!AI98,"")</f>
        <v/>
      </c>
      <c r="E96" s="119" t="str">
        <f>IF('BB-2024-Saturday'!$AJ98&lt;&gt;"",IF('BB-2024-Saturday'!$AJ98="t",0,'BB-2024-Saturday'!AM98),"")</f>
        <v/>
      </c>
      <c r="F96" s="119" t="str">
        <f>IF('BB-2024-Saturday'!$AJ98&lt;&gt;"",IF('BB-2024-Saturday'!$AJ98="t",0,'BB-2024-Saturday'!AN98),"")</f>
        <v/>
      </c>
      <c r="G96" s="119" t="str">
        <f>IF('BB-2024-Saturday'!$AJ98&lt;&gt;"",IF('BB-2024-Saturday'!$AJ98="t",0,'BB-2024-Saturday'!AO98),"")</f>
        <v/>
      </c>
      <c r="H96" s="119" t="str">
        <f>IF('BB-2024-Saturday'!$AJ98&lt;&gt;"",IF('BB-2024-Saturday'!$AJ98="t",0,'BB-2024-Saturday'!AP98),"")</f>
        <v/>
      </c>
      <c r="I96" s="119" t="str">
        <f>IF('BB-2024-Saturday'!$AJ98&lt;&gt;"",IF('BB-2024-Saturday'!$AJ98="t",0,'BB-2024-Saturday'!AQ98),"")</f>
        <v/>
      </c>
      <c r="J96" s="119" t="str">
        <f>IF('BB-2024-Saturday'!$AJ98&lt;&gt;"",IF('BB-2024-Saturday'!$AJ98="t",'BB-2024-Saturday'!AM98,0),"")</f>
        <v/>
      </c>
      <c r="K96" s="119" t="str">
        <f>IF('BB-2024-Saturday'!$AJ98&lt;&gt;"",IF('BB-2024-Saturday'!$AJ98="t",'BB-2024-Saturday'!AN98,0),"")</f>
        <v/>
      </c>
      <c r="L96" s="119" t="str">
        <f>IF('BB-2024-Saturday'!$AJ98&lt;&gt;"",IF('BB-2024-Saturday'!$AJ98="t",'BB-2024-Saturday'!AO98,0),"")</f>
        <v/>
      </c>
      <c r="M96" s="119" t="str">
        <f>IF('BB-2024-Saturday'!$AJ98&lt;&gt;"",IF('BB-2024-Saturday'!$AJ98="t",'BB-2024-Saturday'!AP98,0),"")</f>
        <v/>
      </c>
      <c r="N96" s="120" t="str">
        <f>IF('BB-2024-Saturday'!$AJ98&lt;&gt;"",IF('BB-2024-Saturday'!$AJ98="m",'BB-2024-Saturday'!U98,0),"")</f>
        <v/>
      </c>
      <c r="O96" s="120" t="str">
        <f>IF('BB-2024-Saturday'!$AJ98&lt;&gt;"",IF('BB-2024-Saturday'!$AJ98="m",'BB-2024-Saturday'!V98,0),"")</f>
        <v/>
      </c>
    </row>
    <row r="97" spans="1:15" x14ac:dyDescent="0.25">
      <c r="A97" t="str">
        <f>IF('BB-2024-Saturday'!AJ99&lt;&gt;"",'BB-2024-Saturday'!AJ99,"")</f>
        <v/>
      </c>
      <c r="B97" t="str">
        <f>IF('BB-2024-Saturday'!AJ99&lt;&gt;"",'BB-2024-Saturday'!AR99,"")</f>
        <v/>
      </c>
      <c r="C97" t="str">
        <f>IF('BB-2024-Saturday'!AJ99="m","v","a")</f>
        <v>a</v>
      </c>
      <c r="D97" s="92" t="str">
        <f>IF('BB-2024-Saturday'!AJ99&lt;&gt;"",'BB-2024-Saturday'!AI99,"")</f>
        <v/>
      </c>
      <c r="E97" s="119" t="str">
        <f>IF('BB-2024-Saturday'!$AJ99&lt;&gt;"",IF('BB-2024-Saturday'!$AJ99="t",0,'BB-2024-Saturday'!AM99),"")</f>
        <v/>
      </c>
      <c r="F97" s="119" t="str">
        <f>IF('BB-2024-Saturday'!$AJ99&lt;&gt;"",IF('BB-2024-Saturday'!$AJ99="t",0,'BB-2024-Saturday'!AN99),"")</f>
        <v/>
      </c>
      <c r="G97" s="119" t="str">
        <f>IF('BB-2024-Saturday'!$AJ99&lt;&gt;"",IF('BB-2024-Saturday'!$AJ99="t",0,'BB-2024-Saturday'!AO99),"")</f>
        <v/>
      </c>
      <c r="H97" s="119" t="str">
        <f>IF('BB-2024-Saturday'!$AJ99&lt;&gt;"",IF('BB-2024-Saturday'!$AJ99="t",0,'BB-2024-Saturday'!AP99),"")</f>
        <v/>
      </c>
      <c r="I97" s="119" t="str">
        <f>IF('BB-2024-Saturday'!$AJ99&lt;&gt;"",IF('BB-2024-Saturday'!$AJ99="t",0,'BB-2024-Saturday'!AQ99),"")</f>
        <v/>
      </c>
      <c r="J97" s="119" t="str">
        <f>IF('BB-2024-Saturday'!$AJ99&lt;&gt;"",IF('BB-2024-Saturday'!$AJ99="t",'BB-2024-Saturday'!AM99,0),"")</f>
        <v/>
      </c>
      <c r="K97" s="119" t="str">
        <f>IF('BB-2024-Saturday'!$AJ99&lt;&gt;"",IF('BB-2024-Saturday'!$AJ99="t",'BB-2024-Saturday'!AN99,0),"")</f>
        <v/>
      </c>
      <c r="L97" s="119" t="str">
        <f>IF('BB-2024-Saturday'!$AJ99&lt;&gt;"",IF('BB-2024-Saturday'!$AJ99="t",'BB-2024-Saturday'!AO99,0),"")</f>
        <v/>
      </c>
      <c r="M97" s="119" t="str">
        <f>IF('BB-2024-Saturday'!$AJ99&lt;&gt;"",IF('BB-2024-Saturday'!$AJ99="t",'BB-2024-Saturday'!AP99,0),"")</f>
        <v/>
      </c>
      <c r="N97" s="120" t="str">
        <f>IF('BB-2024-Saturday'!$AJ99&lt;&gt;"",IF('BB-2024-Saturday'!$AJ99="m",'BB-2024-Saturday'!U99,0),"")</f>
        <v/>
      </c>
      <c r="O97" s="120" t="str">
        <f>IF('BB-2024-Saturday'!$AJ99&lt;&gt;"",IF('BB-2024-Saturday'!$AJ99="m",'BB-2024-Saturday'!V99,0),"")</f>
        <v/>
      </c>
    </row>
    <row r="98" spans="1:15" x14ac:dyDescent="0.25">
      <c r="A98" t="str">
        <f>IF('BB-2024-Saturday'!AJ100&lt;&gt;"",'BB-2024-Saturday'!AJ100,"")</f>
        <v/>
      </c>
      <c r="B98" t="str">
        <f>IF('BB-2024-Saturday'!AJ100&lt;&gt;"",'BB-2024-Saturday'!AR100,"")</f>
        <v/>
      </c>
      <c r="C98" t="str">
        <f>IF('BB-2024-Saturday'!AJ100="m","v","a")</f>
        <v>a</v>
      </c>
      <c r="D98" s="92" t="str">
        <f>IF('BB-2024-Saturday'!AJ100&lt;&gt;"",'BB-2024-Saturday'!AI100,"")</f>
        <v/>
      </c>
      <c r="E98" s="119" t="str">
        <f>IF('BB-2024-Saturday'!$AJ100&lt;&gt;"",IF('BB-2024-Saturday'!$AJ100="t",0,'BB-2024-Saturday'!AM100),"")</f>
        <v/>
      </c>
      <c r="F98" s="119" t="str">
        <f>IF('BB-2024-Saturday'!$AJ100&lt;&gt;"",IF('BB-2024-Saturday'!$AJ100="t",0,'BB-2024-Saturday'!AN100),"")</f>
        <v/>
      </c>
      <c r="G98" s="119" t="str">
        <f>IF('BB-2024-Saturday'!$AJ100&lt;&gt;"",IF('BB-2024-Saturday'!$AJ100="t",0,'BB-2024-Saturday'!AO100),"")</f>
        <v/>
      </c>
      <c r="H98" s="119" t="str">
        <f>IF('BB-2024-Saturday'!$AJ100&lt;&gt;"",IF('BB-2024-Saturday'!$AJ100="t",0,'BB-2024-Saturday'!AP100),"")</f>
        <v/>
      </c>
      <c r="I98" s="119" t="str">
        <f>IF('BB-2024-Saturday'!$AJ100&lt;&gt;"",IF('BB-2024-Saturday'!$AJ100="t",0,'BB-2024-Saturday'!AQ100),"")</f>
        <v/>
      </c>
      <c r="J98" s="119" t="str">
        <f>IF('BB-2024-Saturday'!$AJ100&lt;&gt;"",IF('BB-2024-Saturday'!$AJ100="t",'BB-2024-Saturday'!AM100,0),"")</f>
        <v/>
      </c>
      <c r="K98" s="119" t="str">
        <f>IF('BB-2024-Saturday'!$AJ100&lt;&gt;"",IF('BB-2024-Saturday'!$AJ100="t",'BB-2024-Saturday'!AN100,0),"")</f>
        <v/>
      </c>
      <c r="L98" s="119" t="str">
        <f>IF('BB-2024-Saturday'!$AJ100&lt;&gt;"",IF('BB-2024-Saturday'!$AJ100="t",'BB-2024-Saturday'!AO100,0),"")</f>
        <v/>
      </c>
      <c r="M98" s="119" t="str">
        <f>IF('BB-2024-Saturday'!$AJ100&lt;&gt;"",IF('BB-2024-Saturday'!$AJ100="t",'BB-2024-Saturday'!AP100,0),"")</f>
        <v/>
      </c>
      <c r="N98" s="120" t="str">
        <f>IF('BB-2024-Saturday'!$AJ100&lt;&gt;"",IF('BB-2024-Saturday'!$AJ100="m",'BB-2024-Saturday'!U100,0),"")</f>
        <v/>
      </c>
      <c r="O98" s="120" t="str">
        <f>IF('BB-2024-Saturday'!$AJ100&lt;&gt;"",IF('BB-2024-Saturday'!$AJ100="m",'BB-2024-Saturday'!V100,0),"")</f>
        <v/>
      </c>
    </row>
    <row r="99" spans="1:15" x14ac:dyDescent="0.25">
      <c r="A99" t="str">
        <f>IF('BB-2024-Saturday'!AJ101&lt;&gt;"",'BB-2024-Saturday'!AJ101,"")</f>
        <v/>
      </c>
      <c r="B99" t="str">
        <f>IF('BB-2024-Saturday'!AJ101&lt;&gt;"",'BB-2024-Saturday'!AR101,"")</f>
        <v/>
      </c>
      <c r="C99" t="str">
        <f>IF('BB-2024-Saturday'!AJ101="m","v","a")</f>
        <v>a</v>
      </c>
      <c r="D99" s="92" t="str">
        <f>IF('BB-2024-Saturday'!AJ101&lt;&gt;"",'BB-2024-Saturday'!AI101,"")</f>
        <v/>
      </c>
      <c r="E99" s="119" t="str">
        <f>IF('BB-2024-Saturday'!$AJ101&lt;&gt;"",IF('BB-2024-Saturday'!$AJ101="t",0,'BB-2024-Saturday'!AM101),"")</f>
        <v/>
      </c>
      <c r="F99" s="119" t="str">
        <f>IF('BB-2024-Saturday'!$AJ101&lt;&gt;"",IF('BB-2024-Saturday'!$AJ101="t",0,'BB-2024-Saturday'!AN101),"")</f>
        <v/>
      </c>
      <c r="G99" s="119" t="str">
        <f>IF('BB-2024-Saturday'!$AJ101&lt;&gt;"",IF('BB-2024-Saturday'!$AJ101="t",0,'BB-2024-Saturday'!AO101),"")</f>
        <v/>
      </c>
      <c r="H99" s="119" t="str">
        <f>IF('BB-2024-Saturday'!$AJ101&lt;&gt;"",IF('BB-2024-Saturday'!$AJ101="t",0,'BB-2024-Saturday'!AP101),"")</f>
        <v/>
      </c>
      <c r="I99" s="119" t="str">
        <f>IF('BB-2024-Saturday'!$AJ101&lt;&gt;"",IF('BB-2024-Saturday'!$AJ101="t",0,'BB-2024-Saturday'!AQ101),"")</f>
        <v/>
      </c>
      <c r="J99" s="119" t="str">
        <f>IF('BB-2024-Saturday'!$AJ101&lt;&gt;"",IF('BB-2024-Saturday'!$AJ101="t",'BB-2024-Saturday'!AM101,0),"")</f>
        <v/>
      </c>
      <c r="K99" s="119" t="str">
        <f>IF('BB-2024-Saturday'!$AJ101&lt;&gt;"",IF('BB-2024-Saturday'!$AJ101="t",'BB-2024-Saturday'!AN101,0),"")</f>
        <v/>
      </c>
      <c r="L99" s="119" t="str">
        <f>IF('BB-2024-Saturday'!$AJ101&lt;&gt;"",IF('BB-2024-Saturday'!$AJ101="t",'BB-2024-Saturday'!AO101,0),"")</f>
        <v/>
      </c>
      <c r="M99" s="119" t="str">
        <f>IF('BB-2024-Saturday'!$AJ101&lt;&gt;"",IF('BB-2024-Saturday'!$AJ101="t",'BB-2024-Saturday'!AP101,0),"")</f>
        <v/>
      </c>
      <c r="N99" s="120" t="str">
        <f>IF('BB-2024-Saturday'!$AJ101&lt;&gt;"",IF('BB-2024-Saturday'!$AJ101="m",'BB-2024-Saturday'!U101,0),"")</f>
        <v/>
      </c>
      <c r="O99" s="120" t="str">
        <f>IF('BB-2024-Saturday'!$AJ101&lt;&gt;"",IF('BB-2024-Saturday'!$AJ101="m",'BB-2024-Saturday'!V101,0),"")</f>
        <v/>
      </c>
    </row>
    <row r="100" spans="1:15" x14ac:dyDescent="0.25">
      <c r="A100" t="str">
        <f>IF('BB-2024-Saturday'!AJ102&lt;&gt;"",'BB-2024-Saturday'!AJ102,"")</f>
        <v/>
      </c>
      <c r="B100" t="str">
        <f>IF('BB-2024-Saturday'!AJ102&lt;&gt;"",'BB-2024-Saturday'!AR102,"")</f>
        <v/>
      </c>
      <c r="C100" t="str">
        <f>IF('BB-2024-Saturday'!AJ102="m","v","a")</f>
        <v>a</v>
      </c>
      <c r="D100" s="92" t="str">
        <f>IF('BB-2024-Saturday'!AJ102&lt;&gt;"",'BB-2024-Saturday'!AI102,"")</f>
        <v/>
      </c>
      <c r="E100" s="119" t="str">
        <f>IF('BB-2024-Saturday'!$AJ102&lt;&gt;"",IF('BB-2024-Saturday'!$AJ102="t",0,'BB-2024-Saturday'!AM102),"")</f>
        <v/>
      </c>
      <c r="F100" s="119" t="str">
        <f>IF('BB-2024-Saturday'!$AJ102&lt;&gt;"",IF('BB-2024-Saturday'!$AJ102="t",0,'BB-2024-Saturday'!AN102),"")</f>
        <v/>
      </c>
      <c r="G100" s="119" t="str">
        <f>IF('BB-2024-Saturday'!$AJ102&lt;&gt;"",IF('BB-2024-Saturday'!$AJ102="t",0,'BB-2024-Saturday'!AO102),"")</f>
        <v/>
      </c>
      <c r="H100" s="119" t="str">
        <f>IF('BB-2024-Saturday'!$AJ102&lt;&gt;"",IF('BB-2024-Saturday'!$AJ102="t",0,'BB-2024-Saturday'!AP102),"")</f>
        <v/>
      </c>
      <c r="I100" s="119" t="str">
        <f>IF('BB-2024-Saturday'!$AJ102&lt;&gt;"",IF('BB-2024-Saturday'!$AJ102="t",0,'BB-2024-Saturday'!AQ102),"")</f>
        <v/>
      </c>
      <c r="J100" s="119" t="str">
        <f>IF('BB-2024-Saturday'!$AJ102&lt;&gt;"",IF('BB-2024-Saturday'!$AJ102="t",'BB-2024-Saturday'!AM102,0),"")</f>
        <v/>
      </c>
      <c r="K100" s="119" t="str">
        <f>IF('BB-2024-Saturday'!$AJ102&lt;&gt;"",IF('BB-2024-Saturday'!$AJ102="t",'BB-2024-Saturday'!AN102,0),"")</f>
        <v/>
      </c>
      <c r="L100" s="119" t="str">
        <f>IF('BB-2024-Saturday'!$AJ102&lt;&gt;"",IF('BB-2024-Saturday'!$AJ102="t",'BB-2024-Saturday'!AO102,0),"")</f>
        <v/>
      </c>
      <c r="M100" s="119" t="str">
        <f>IF('BB-2024-Saturday'!$AJ102&lt;&gt;"",IF('BB-2024-Saturday'!$AJ102="t",'BB-2024-Saturday'!AP102,0),"")</f>
        <v/>
      </c>
      <c r="N100" s="120" t="str">
        <f>IF('BB-2024-Saturday'!$AJ102&lt;&gt;"",IF('BB-2024-Saturday'!$AJ102="m",'BB-2024-Saturday'!U102,0),"")</f>
        <v/>
      </c>
      <c r="O100" s="120" t="str">
        <f>IF('BB-2024-Saturday'!$AJ102&lt;&gt;"",IF('BB-2024-Saturday'!$AJ102="m",'BB-2024-Saturday'!V102,0),"")</f>
        <v/>
      </c>
    </row>
    <row r="101" spans="1:15" x14ac:dyDescent="0.25">
      <c r="A101" t="str">
        <f>IF('BB-2024-Saturday'!AJ103&lt;&gt;"",'BB-2024-Saturday'!AJ103,"")</f>
        <v/>
      </c>
      <c r="B101" t="str">
        <f>IF('BB-2024-Saturday'!AJ103&lt;&gt;"",'BB-2024-Saturday'!AR103,"")</f>
        <v/>
      </c>
      <c r="C101" t="str">
        <f>IF('BB-2024-Saturday'!AJ103="m","v","a")</f>
        <v>a</v>
      </c>
      <c r="D101" s="92" t="str">
        <f>IF('BB-2024-Saturday'!AJ103&lt;&gt;"",'BB-2024-Saturday'!AI103,"")</f>
        <v/>
      </c>
      <c r="E101" s="119" t="str">
        <f>IF('BB-2024-Saturday'!$AJ103&lt;&gt;"",IF('BB-2024-Saturday'!$AJ103="t",0,'BB-2024-Saturday'!AM103),"")</f>
        <v/>
      </c>
      <c r="F101" s="119" t="str">
        <f>IF('BB-2024-Saturday'!$AJ103&lt;&gt;"",IF('BB-2024-Saturday'!$AJ103="t",0,'BB-2024-Saturday'!AN103),"")</f>
        <v/>
      </c>
      <c r="G101" s="119" t="str">
        <f>IF('BB-2024-Saturday'!$AJ103&lt;&gt;"",IF('BB-2024-Saturday'!$AJ103="t",0,'BB-2024-Saturday'!AO103),"")</f>
        <v/>
      </c>
      <c r="H101" s="119" t="str">
        <f>IF('BB-2024-Saturday'!$AJ103&lt;&gt;"",IF('BB-2024-Saturday'!$AJ103="t",0,'BB-2024-Saturday'!AP103),"")</f>
        <v/>
      </c>
      <c r="I101" s="119" t="str">
        <f>IF('BB-2024-Saturday'!$AJ103&lt;&gt;"",IF('BB-2024-Saturday'!$AJ103="t",0,'BB-2024-Saturday'!AQ103),"")</f>
        <v/>
      </c>
      <c r="J101" s="119" t="str">
        <f>IF('BB-2024-Saturday'!$AJ103&lt;&gt;"",IF('BB-2024-Saturday'!$AJ103="t",'BB-2024-Saturday'!AM103,0),"")</f>
        <v/>
      </c>
      <c r="K101" s="119" t="str">
        <f>IF('BB-2024-Saturday'!$AJ103&lt;&gt;"",IF('BB-2024-Saturday'!$AJ103="t",'BB-2024-Saturday'!AN103,0),"")</f>
        <v/>
      </c>
      <c r="L101" s="119" t="str">
        <f>IF('BB-2024-Saturday'!$AJ103&lt;&gt;"",IF('BB-2024-Saturday'!$AJ103="t",'BB-2024-Saturday'!AO103,0),"")</f>
        <v/>
      </c>
      <c r="M101" s="119" t="str">
        <f>IF('BB-2024-Saturday'!$AJ103&lt;&gt;"",IF('BB-2024-Saturday'!$AJ103="t",'BB-2024-Saturday'!AP103,0),"")</f>
        <v/>
      </c>
      <c r="N101" s="120" t="str">
        <f>IF('BB-2024-Saturday'!$AJ103&lt;&gt;"",IF('BB-2024-Saturday'!$AJ103="m",'BB-2024-Saturday'!U103,0),"")</f>
        <v/>
      </c>
      <c r="O101" s="120" t="str">
        <f>IF('BB-2024-Saturday'!$AJ103&lt;&gt;"",IF('BB-2024-Saturday'!$AJ103="m",'BB-2024-Saturday'!V103,0),"")</f>
        <v/>
      </c>
    </row>
    <row r="102" spans="1:15" x14ac:dyDescent="0.25">
      <c r="A102" t="str">
        <f>IF('BB-2024-Saturday'!AJ104&lt;&gt;"",'BB-2024-Saturday'!AJ104,"")</f>
        <v/>
      </c>
      <c r="B102" t="str">
        <f>IF('BB-2024-Saturday'!AJ104&lt;&gt;"",'BB-2024-Saturday'!AR104,"")</f>
        <v/>
      </c>
      <c r="C102" t="str">
        <f>IF('BB-2024-Saturday'!AJ104="m","v","a")</f>
        <v>a</v>
      </c>
      <c r="D102" s="92" t="str">
        <f>IF('BB-2024-Saturday'!AJ104&lt;&gt;"",'BB-2024-Saturday'!AI104,"")</f>
        <v/>
      </c>
      <c r="E102" s="119" t="str">
        <f>IF('BB-2024-Saturday'!$AJ104&lt;&gt;"",IF('BB-2024-Saturday'!$AJ104="t",0,'BB-2024-Saturday'!AM104),"")</f>
        <v/>
      </c>
      <c r="F102" s="119" t="str">
        <f>IF('BB-2024-Saturday'!$AJ104&lt;&gt;"",IF('BB-2024-Saturday'!$AJ104="t",0,'BB-2024-Saturday'!AN104),"")</f>
        <v/>
      </c>
      <c r="G102" s="119" t="str">
        <f>IF('BB-2024-Saturday'!$AJ104&lt;&gt;"",IF('BB-2024-Saturday'!$AJ104="t",0,'BB-2024-Saturday'!AO104),"")</f>
        <v/>
      </c>
      <c r="H102" s="119" t="str">
        <f>IF('BB-2024-Saturday'!$AJ104&lt;&gt;"",IF('BB-2024-Saturday'!$AJ104="t",0,'BB-2024-Saturday'!AP104),"")</f>
        <v/>
      </c>
      <c r="I102" s="119" t="str">
        <f>IF('BB-2024-Saturday'!$AJ104&lt;&gt;"",IF('BB-2024-Saturday'!$AJ104="t",0,'BB-2024-Saturday'!AQ104),"")</f>
        <v/>
      </c>
      <c r="J102" s="119" t="str">
        <f>IF('BB-2024-Saturday'!$AJ104&lt;&gt;"",IF('BB-2024-Saturday'!$AJ104="t",'BB-2024-Saturday'!AM104,0),"")</f>
        <v/>
      </c>
      <c r="K102" s="119" t="str">
        <f>IF('BB-2024-Saturday'!$AJ104&lt;&gt;"",IF('BB-2024-Saturday'!$AJ104="t",'BB-2024-Saturday'!AN104,0),"")</f>
        <v/>
      </c>
      <c r="L102" s="119" t="str">
        <f>IF('BB-2024-Saturday'!$AJ104&lt;&gt;"",IF('BB-2024-Saturday'!$AJ104="t",'BB-2024-Saturday'!AO104,0),"")</f>
        <v/>
      </c>
      <c r="M102" s="119" t="str">
        <f>IF('BB-2024-Saturday'!$AJ104&lt;&gt;"",IF('BB-2024-Saturday'!$AJ104="t",'BB-2024-Saturday'!AP104,0),"")</f>
        <v/>
      </c>
      <c r="N102" s="120" t="str">
        <f>IF('BB-2024-Saturday'!$AJ104&lt;&gt;"",IF('BB-2024-Saturday'!$AJ104="m",'BB-2024-Saturday'!U104,0),"")</f>
        <v/>
      </c>
      <c r="O102" s="120" t="str">
        <f>IF('BB-2024-Saturday'!$AJ104&lt;&gt;"",IF('BB-2024-Saturday'!$AJ104="m",'BB-2024-Saturday'!V104,0),"")</f>
        <v/>
      </c>
    </row>
    <row r="103" spans="1:15" x14ac:dyDescent="0.25">
      <c r="A103" t="str">
        <f>IF('BB-2024-Saturday'!AJ105&lt;&gt;"",'BB-2024-Saturday'!AJ105,"")</f>
        <v/>
      </c>
      <c r="B103" t="str">
        <f>IF('BB-2024-Saturday'!AJ105&lt;&gt;"",'BB-2024-Saturday'!AR105,"")</f>
        <v/>
      </c>
      <c r="C103" t="str">
        <f>IF('BB-2024-Saturday'!AJ105="m","v","a")</f>
        <v>a</v>
      </c>
      <c r="D103" s="92" t="str">
        <f>IF('BB-2024-Saturday'!AJ105&lt;&gt;"",'BB-2024-Saturday'!AI105,"")</f>
        <v/>
      </c>
      <c r="E103" s="119" t="str">
        <f>IF('BB-2024-Saturday'!$AJ105&lt;&gt;"",IF('BB-2024-Saturday'!$AJ105="t",0,'BB-2024-Saturday'!AM105),"")</f>
        <v/>
      </c>
      <c r="F103" s="119" t="str">
        <f>IF('BB-2024-Saturday'!$AJ105&lt;&gt;"",IF('BB-2024-Saturday'!$AJ105="t",0,'BB-2024-Saturday'!AN105),"")</f>
        <v/>
      </c>
      <c r="G103" s="119" t="str">
        <f>IF('BB-2024-Saturday'!$AJ105&lt;&gt;"",IF('BB-2024-Saturday'!$AJ105="t",0,'BB-2024-Saturday'!AO105),"")</f>
        <v/>
      </c>
      <c r="H103" s="119" t="str">
        <f>IF('BB-2024-Saturday'!$AJ105&lt;&gt;"",IF('BB-2024-Saturday'!$AJ105="t",0,'BB-2024-Saturday'!AP105),"")</f>
        <v/>
      </c>
      <c r="I103" s="119" t="str">
        <f>IF('BB-2024-Saturday'!$AJ105&lt;&gt;"",IF('BB-2024-Saturday'!$AJ105="t",0,'BB-2024-Saturday'!AQ105),"")</f>
        <v/>
      </c>
      <c r="J103" s="119" t="str">
        <f>IF('BB-2024-Saturday'!$AJ105&lt;&gt;"",IF('BB-2024-Saturday'!$AJ105="t",'BB-2024-Saturday'!AM105,0),"")</f>
        <v/>
      </c>
      <c r="K103" s="119" t="str">
        <f>IF('BB-2024-Saturday'!$AJ105&lt;&gt;"",IF('BB-2024-Saturday'!$AJ105="t",'BB-2024-Saturday'!AN105,0),"")</f>
        <v/>
      </c>
      <c r="L103" s="119" t="str">
        <f>IF('BB-2024-Saturday'!$AJ105&lt;&gt;"",IF('BB-2024-Saturday'!$AJ105="t",'BB-2024-Saturday'!AO105,0),"")</f>
        <v/>
      </c>
      <c r="M103" s="119" t="str">
        <f>IF('BB-2024-Saturday'!$AJ105&lt;&gt;"",IF('BB-2024-Saturday'!$AJ105="t",'BB-2024-Saturday'!AP105,0),"")</f>
        <v/>
      </c>
      <c r="N103" s="120" t="str">
        <f>IF('BB-2024-Saturday'!$AJ105&lt;&gt;"",IF('BB-2024-Saturday'!$AJ105="m",'BB-2024-Saturday'!U105,0),"")</f>
        <v/>
      </c>
      <c r="O103" s="120" t="str">
        <f>IF('BB-2024-Saturday'!$AJ105&lt;&gt;"",IF('BB-2024-Saturday'!$AJ105="m",'BB-2024-Saturday'!V105,0),"")</f>
        <v/>
      </c>
    </row>
    <row r="104" spans="1:15" x14ac:dyDescent="0.25">
      <c r="A104" t="str">
        <f>IF('BB-2024-Saturday'!AJ106&lt;&gt;"",'BB-2024-Saturday'!AJ106,"")</f>
        <v/>
      </c>
      <c r="B104" t="str">
        <f>IF('BB-2024-Saturday'!AJ106&lt;&gt;"",'BB-2024-Saturday'!AR106,"")</f>
        <v/>
      </c>
      <c r="C104" t="str">
        <f>IF('BB-2024-Saturday'!AJ106="m","v","a")</f>
        <v>a</v>
      </c>
      <c r="D104" s="92" t="str">
        <f>IF('BB-2024-Saturday'!AJ106&lt;&gt;"",'BB-2024-Saturday'!AI106,"")</f>
        <v/>
      </c>
      <c r="E104" s="119" t="str">
        <f>IF('BB-2024-Saturday'!$AJ106&lt;&gt;"",IF('BB-2024-Saturday'!$AJ106="t",0,'BB-2024-Saturday'!AM106),"")</f>
        <v/>
      </c>
      <c r="F104" s="119" t="str">
        <f>IF('BB-2024-Saturday'!$AJ106&lt;&gt;"",IF('BB-2024-Saturday'!$AJ106="t",0,'BB-2024-Saturday'!AN106),"")</f>
        <v/>
      </c>
      <c r="G104" s="119" t="str">
        <f>IF('BB-2024-Saturday'!$AJ106&lt;&gt;"",IF('BB-2024-Saturday'!$AJ106="t",0,'BB-2024-Saturday'!AO106),"")</f>
        <v/>
      </c>
      <c r="H104" s="119" t="str">
        <f>IF('BB-2024-Saturday'!$AJ106&lt;&gt;"",IF('BB-2024-Saturday'!$AJ106="t",0,'BB-2024-Saturday'!AP106),"")</f>
        <v/>
      </c>
      <c r="I104" s="119" t="str">
        <f>IF('BB-2024-Saturday'!$AJ106&lt;&gt;"",IF('BB-2024-Saturday'!$AJ106="t",0,'BB-2024-Saturday'!AQ106),"")</f>
        <v/>
      </c>
      <c r="J104" s="119" t="str">
        <f>IF('BB-2024-Saturday'!$AJ106&lt;&gt;"",IF('BB-2024-Saturday'!$AJ106="t",'BB-2024-Saturday'!AM106,0),"")</f>
        <v/>
      </c>
      <c r="K104" s="119" t="str">
        <f>IF('BB-2024-Saturday'!$AJ106&lt;&gt;"",IF('BB-2024-Saturday'!$AJ106="t",'BB-2024-Saturday'!AN106,0),"")</f>
        <v/>
      </c>
      <c r="L104" s="119" t="str">
        <f>IF('BB-2024-Saturday'!$AJ106&lt;&gt;"",IF('BB-2024-Saturday'!$AJ106="t",'BB-2024-Saturday'!AO106,0),"")</f>
        <v/>
      </c>
      <c r="M104" s="119" t="str">
        <f>IF('BB-2024-Saturday'!$AJ106&lt;&gt;"",IF('BB-2024-Saturday'!$AJ106="t",'BB-2024-Saturday'!AP106,0),"")</f>
        <v/>
      </c>
      <c r="N104" s="120" t="str">
        <f>IF('BB-2024-Saturday'!$AJ106&lt;&gt;"",IF('BB-2024-Saturday'!$AJ106="m",'BB-2024-Saturday'!U106,0),"")</f>
        <v/>
      </c>
      <c r="O104" s="120" t="str">
        <f>IF('BB-2024-Saturday'!$AJ106&lt;&gt;"",IF('BB-2024-Saturday'!$AJ106="m",'BB-2024-Saturday'!V106,0),"")</f>
        <v/>
      </c>
    </row>
    <row r="105" spans="1:15" x14ac:dyDescent="0.25">
      <c r="A105" t="str">
        <f>IF('BB-2024-Saturday'!AJ107&lt;&gt;"",'BB-2024-Saturday'!AJ107,"")</f>
        <v/>
      </c>
      <c r="B105" t="str">
        <f>IF('BB-2024-Saturday'!AJ107&lt;&gt;"",'BB-2024-Saturday'!AR107,"")</f>
        <v/>
      </c>
      <c r="C105" t="str">
        <f>IF('BB-2024-Saturday'!AJ107="m","v","a")</f>
        <v>a</v>
      </c>
      <c r="D105" s="92" t="str">
        <f>IF('BB-2024-Saturday'!AJ107&lt;&gt;"",'BB-2024-Saturday'!AI107,"")</f>
        <v/>
      </c>
      <c r="E105" s="119" t="str">
        <f>IF('BB-2024-Saturday'!$AJ107&lt;&gt;"",IF('BB-2024-Saturday'!$AJ107="t",0,'BB-2024-Saturday'!AM107),"")</f>
        <v/>
      </c>
      <c r="F105" s="119" t="str">
        <f>IF('BB-2024-Saturday'!$AJ107&lt;&gt;"",IF('BB-2024-Saturday'!$AJ107="t",0,'BB-2024-Saturday'!AN107),"")</f>
        <v/>
      </c>
      <c r="G105" s="119" t="str">
        <f>IF('BB-2024-Saturday'!$AJ107&lt;&gt;"",IF('BB-2024-Saturday'!$AJ107="t",0,'BB-2024-Saturday'!AO107),"")</f>
        <v/>
      </c>
      <c r="H105" s="119" t="str">
        <f>IF('BB-2024-Saturday'!$AJ107&lt;&gt;"",IF('BB-2024-Saturday'!$AJ107="t",0,'BB-2024-Saturday'!AP107),"")</f>
        <v/>
      </c>
      <c r="I105" s="119" t="str">
        <f>IF('BB-2024-Saturday'!$AJ107&lt;&gt;"",IF('BB-2024-Saturday'!$AJ107="t",0,'BB-2024-Saturday'!AQ107),"")</f>
        <v/>
      </c>
      <c r="J105" s="119" t="str">
        <f>IF('BB-2024-Saturday'!$AJ107&lt;&gt;"",IF('BB-2024-Saturday'!$AJ107="t",'BB-2024-Saturday'!AM107,0),"")</f>
        <v/>
      </c>
      <c r="K105" s="119" t="str">
        <f>IF('BB-2024-Saturday'!$AJ107&lt;&gt;"",IF('BB-2024-Saturday'!$AJ107="t",'BB-2024-Saturday'!AN107,0),"")</f>
        <v/>
      </c>
      <c r="L105" s="119" t="str">
        <f>IF('BB-2024-Saturday'!$AJ107&lt;&gt;"",IF('BB-2024-Saturday'!$AJ107="t",'BB-2024-Saturday'!AO107,0),"")</f>
        <v/>
      </c>
      <c r="M105" s="119" t="str">
        <f>IF('BB-2024-Saturday'!$AJ107&lt;&gt;"",IF('BB-2024-Saturday'!$AJ107="t",'BB-2024-Saturday'!AP107,0),"")</f>
        <v/>
      </c>
      <c r="N105" s="120" t="str">
        <f>IF('BB-2024-Saturday'!$AJ107&lt;&gt;"",IF('BB-2024-Saturday'!$AJ107="m",'BB-2024-Saturday'!U107,0),"")</f>
        <v/>
      </c>
      <c r="O105" s="120" t="str">
        <f>IF('BB-2024-Saturday'!$AJ107&lt;&gt;"",IF('BB-2024-Saturday'!$AJ107="m",'BB-2024-Saturday'!V107,0),"")</f>
        <v/>
      </c>
    </row>
    <row r="106" spans="1:15" x14ac:dyDescent="0.25">
      <c r="A106" t="str">
        <f>IF('BB-2024-Saturday'!AJ108&lt;&gt;"",'BB-2024-Saturday'!AJ108,"")</f>
        <v>m</v>
      </c>
      <c r="B106" t="str">
        <f>IF('BB-2024-Saturday'!AJ108&lt;&gt;"",'BB-2024-Saturday'!AR108,"")</f>
        <v>Control at plinth &amp; control box before farm shop entrance with culvert and thick gate posts.  Dot on box and yellow line.</v>
      </c>
      <c r="C106" t="str">
        <f>IF('BB-2024-Saturday'!AJ108="m","v","a")</f>
        <v>v</v>
      </c>
      <c r="D106" s="92">
        <f>IF('BB-2024-Saturday'!AJ108&lt;&gt;"",'BB-2024-Saturday'!AI108,"")</f>
        <v>30.94</v>
      </c>
      <c r="E106" s="119">
        <f>IF('BB-2024-Saturday'!$AJ108&lt;&gt;"",IF('BB-2024-Saturday'!$AJ108="t",0,'BB-2024-Saturday'!AM108),"")</f>
        <v>36</v>
      </c>
      <c r="F106" s="119">
        <f>IF('BB-2024-Saturday'!$AJ108&lt;&gt;"",IF('BB-2024-Saturday'!$AJ108="t",0,'BB-2024-Saturday'!AN108),"")</f>
        <v>43</v>
      </c>
      <c r="G106" s="119">
        <f>IF('BB-2024-Saturday'!$AJ108&lt;&gt;"",IF('BB-2024-Saturday'!$AJ108="t",0,'BB-2024-Saturday'!AO108),"")</f>
        <v>50</v>
      </c>
      <c r="H106" s="119">
        <f>IF('BB-2024-Saturday'!$AJ108&lt;&gt;"",IF('BB-2024-Saturday'!$AJ108="t",0,'BB-2024-Saturday'!AP108),"")</f>
        <v>58</v>
      </c>
      <c r="I106" s="119">
        <f>IF('BB-2024-Saturday'!$AJ108&lt;&gt;"",IF('BB-2024-Saturday'!$AJ108="t",0,'BB-2024-Saturday'!AQ108),"")</f>
        <v>80</v>
      </c>
      <c r="J106" s="119">
        <f>IF('BB-2024-Saturday'!$AJ108&lt;&gt;"",IF('BB-2024-Saturday'!$AJ108="t",'BB-2024-Saturday'!AM108,0),"")</f>
        <v>0</v>
      </c>
      <c r="K106" s="119">
        <f>IF('BB-2024-Saturday'!$AJ108&lt;&gt;"",IF('BB-2024-Saturday'!$AJ108="t",'BB-2024-Saturday'!AN108,0),"")</f>
        <v>0</v>
      </c>
      <c r="L106" s="119">
        <f>IF('BB-2024-Saturday'!$AJ108&lt;&gt;"",IF('BB-2024-Saturday'!$AJ108="t",'BB-2024-Saturday'!AO108,0),"")</f>
        <v>0</v>
      </c>
      <c r="M106" s="119">
        <f>IF('BB-2024-Saturday'!$AJ108&lt;&gt;"",IF('BB-2024-Saturday'!$AJ108="t",'BB-2024-Saturday'!AP108,0),"")</f>
        <v>0</v>
      </c>
      <c r="N106" s="120">
        <f>IF('BB-2024-Saturday'!$AJ108&lt;&gt;"",IF('BB-2024-Saturday'!$AJ108="m",'BB-2024-Saturday'!U108,0),"")</f>
        <v>27.52571</v>
      </c>
      <c r="O106" s="120">
        <f>IF('BB-2024-Saturday'!$AJ108&lt;&gt;"",IF('BB-2024-Saturday'!$AJ108="m",'BB-2024-Saturday'!V108,0),"")</f>
        <v>29.86346</v>
      </c>
    </row>
    <row r="107" spans="1:15" x14ac:dyDescent="0.25">
      <c r="A107" t="str">
        <f>IF('BB-2024-Saturday'!AJ109&lt;&gt;"",'BB-2024-Saturday'!AJ109,"")</f>
        <v/>
      </c>
      <c r="B107" t="str">
        <f>IF('BB-2024-Saturday'!AJ109&lt;&gt;"",'BB-2024-Saturday'!AR109,"")</f>
        <v/>
      </c>
      <c r="C107" t="str">
        <f>IF('BB-2024-Saturday'!AJ109="m","v","a")</f>
        <v>a</v>
      </c>
      <c r="D107" s="92" t="str">
        <f>IF('BB-2024-Saturday'!AJ109&lt;&gt;"",'BB-2024-Saturday'!AI109,"")</f>
        <v/>
      </c>
      <c r="E107" s="119" t="str">
        <f>IF('BB-2024-Saturday'!$AJ109&lt;&gt;"",IF('BB-2024-Saturday'!$AJ109="t",0,'BB-2024-Saturday'!AM109),"")</f>
        <v/>
      </c>
      <c r="F107" s="119" t="str">
        <f>IF('BB-2024-Saturday'!$AJ109&lt;&gt;"",IF('BB-2024-Saturday'!$AJ109="t",0,'BB-2024-Saturday'!AN109),"")</f>
        <v/>
      </c>
      <c r="G107" s="119" t="str">
        <f>IF('BB-2024-Saturday'!$AJ109&lt;&gt;"",IF('BB-2024-Saturday'!$AJ109="t",0,'BB-2024-Saturday'!AO109),"")</f>
        <v/>
      </c>
      <c r="H107" s="119" t="str">
        <f>IF('BB-2024-Saturday'!$AJ109&lt;&gt;"",IF('BB-2024-Saturday'!$AJ109="t",0,'BB-2024-Saturday'!AP109),"")</f>
        <v/>
      </c>
      <c r="I107" s="119" t="str">
        <f>IF('BB-2024-Saturday'!$AJ109&lt;&gt;"",IF('BB-2024-Saturday'!$AJ109="t",0,'BB-2024-Saturday'!AQ109),"")</f>
        <v/>
      </c>
      <c r="J107" s="119" t="str">
        <f>IF('BB-2024-Saturday'!$AJ109&lt;&gt;"",IF('BB-2024-Saturday'!$AJ109="t",'BB-2024-Saturday'!AM109,0),"")</f>
        <v/>
      </c>
      <c r="K107" s="119" t="str">
        <f>IF('BB-2024-Saturday'!$AJ109&lt;&gt;"",IF('BB-2024-Saturday'!$AJ109="t",'BB-2024-Saturday'!AN109,0),"")</f>
        <v/>
      </c>
      <c r="L107" s="119" t="str">
        <f>IF('BB-2024-Saturday'!$AJ109&lt;&gt;"",IF('BB-2024-Saturday'!$AJ109="t",'BB-2024-Saturday'!AO109,0),"")</f>
        <v/>
      </c>
      <c r="M107" s="119" t="str">
        <f>IF('BB-2024-Saturday'!$AJ109&lt;&gt;"",IF('BB-2024-Saturday'!$AJ109="t",'BB-2024-Saturday'!AP109,0),"")</f>
        <v/>
      </c>
      <c r="N107" s="120" t="str">
        <f>IF('BB-2024-Saturday'!$AJ109&lt;&gt;"",IF('BB-2024-Saturday'!$AJ109="m",'BB-2024-Saturday'!U109,0),"")</f>
        <v/>
      </c>
      <c r="O107" s="120" t="str">
        <f>IF('BB-2024-Saturday'!$AJ109&lt;&gt;"",IF('BB-2024-Saturday'!$AJ109="m",'BB-2024-Saturday'!V109,0),"")</f>
        <v/>
      </c>
    </row>
    <row r="108" spans="1:15" x14ac:dyDescent="0.25">
      <c r="A108" t="str">
        <f>IF('BB-2024-Saturday'!AJ110&lt;&gt;"",'BB-2024-Saturday'!AJ110,"")</f>
        <v>u</v>
      </c>
      <c r="B108" t="str">
        <f>IF('BB-2024-Saturday'!AJ110&lt;&gt;"",'BB-2024-Saturday'!AR110,"")</f>
        <v>80 Speed limit.  Start of OPEN SECTION</v>
      </c>
      <c r="C108" t="str">
        <f>IF('BB-2024-Saturday'!AJ110="m","v","a")</f>
        <v>a</v>
      </c>
      <c r="D108" s="92">
        <f>IF('BB-2024-Saturday'!AJ110&lt;&gt;"",'BB-2024-Saturday'!AI110,"")</f>
        <v>32.35</v>
      </c>
      <c r="E108" s="119">
        <f>IF('BB-2024-Saturday'!$AJ110&lt;&gt;"",IF('BB-2024-Saturday'!$AJ110="t",0,'BB-2024-Saturday'!AM110),"")</f>
        <v>36</v>
      </c>
      <c r="F108" s="119">
        <f>IF('BB-2024-Saturday'!$AJ110&lt;&gt;"",IF('BB-2024-Saturday'!$AJ110="t",0,'BB-2024-Saturday'!AN110),"")</f>
        <v>43</v>
      </c>
      <c r="G108" s="119">
        <f>IF('BB-2024-Saturday'!$AJ110&lt;&gt;"",IF('BB-2024-Saturday'!$AJ110="t",0,'BB-2024-Saturday'!AO110),"")</f>
        <v>50</v>
      </c>
      <c r="H108" s="119">
        <f>IF('BB-2024-Saturday'!$AJ110&lt;&gt;"",IF('BB-2024-Saturday'!$AJ110="t",0,'BB-2024-Saturday'!AP110),"")</f>
        <v>58</v>
      </c>
      <c r="I108" s="119">
        <f>IF('BB-2024-Saturday'!$AJ110&lt;&gt;"",IF('BB-2024-Saturday'!$AJ110="t",0,'BB-2024-Saturday'!AQ110),"")</f>
        <v>80</v>
      </c>
      <c r="J108" s="119">
        <f>IF('BB-2024-Saturday'!$AJ110&lt;&gt;"",IF('BB-2024-Saturday'!$AJ110="t",'BB-2024-Saturday'!AM110,0),"")</f>
        <v>0</v>
      </c>
      <c r="K108" s="119">
        <f>IF('BB-2024-Saturday'!$AJ110&lt;&gt;"",IF('BB-2024-Saturday'!$AJ110="t",'BB-2024-Saturday'!AN110,0),"")</f>
        <v>0</v>
      </c>
      <c r="L108" s="119">
        <f>IF('BB-2024-Saturday'!$AJ110&lt;&gt;"",IF('BB-2024-Saturday'!$AJ110="t",'BB-2024-Saturday'!AO110,0),"")</f>
        <v>0</v>
      </c>
      <c r="M108" s="119">
        <f>IF('BB-2024-Saturday'!$AJ110&lt;&gt;"",IF('BB-2024-Saturday'!$AJ110="t",'BB-2024-Saturday'!AP110,0),"")</f>
        <v>0</v>
      </c>
      <c r="N108" s="120">
        <f>IF('BB-2024-Saturday'!$AJ110&lt;&gt;"",IF('BB-2024-Saturday'!$AJ110="m",'BB-2024-Saturday'!U110,0),"")</f>
        <v>0</v>
      </c>
      <c r="O108" s="120">
        <f>IF('BB-2024-Saturday'!$AJ110&lt;&gt;"",IF('BB-2024-Saturday'!$AJ110="m",'BB-2024-Saturday'!V110,0),"")</f>
        <v>0</v>
      </c>
    </row>
    <row r="109" spans="1:15" x14ac:dyDescent="0.25">
      <c r="A109" t="str">
        <f>IF('BB-2024-Saturday'!AJ111&lt;&gt;"",'BB-2024-Saturday'!AJ111,"")</f>
        <v/>
      </c>
      <c r="B109" t="str">
        <f>IF('BB-2024-Saturday'!AJ111&lt;&gt;"",'BB-2024-Saturday'!AR111,"")</f>
        <v/>
      </c>
      <c r="C109" t="str">
        <f>IF('BB-2024-Saturday'!AJ111="m","v","a")</f>
        <v>a</v>
      </c>
      <c r="D109" s="92" t="str">
        <f>IF('BB-2024-Saturday'!AJ111&lt;&gt;"",'BB-2024-Saturday'!AI111,"")</f>
        <v/>
      </c>
      <c r="E109" s="119" t="str">
        <f>IF('BB-2024-Saturday'!$AJ111&lt;&gt;"",IF('BB-2024-Saturday'!$AJ111="t",0,'BB-2024-Saturday'!AM111),"")</f>
        <v/>
      </c>
      <c r="F109" s="119" t="str">
        <f>IF('BB-2024-Saturday'!$AJ111&lt;&gt;"",IF('BB-2024-Saturday'!$AJ111="t",0,'BB-2024-Saturday'!AN111),"")</f>
        <v/>
      </c>
      <c r="G109" s="119" t="str">
        <f>IF('BB-2024-Saturday'!$AJ111&lt;&gt;"",IF('BB-2024-Saturday'!$AJ111="t",0,'BB-2024-Saturday'!AO111),"")</f>
        <v/>
      </c>
      <c r="H109" s="119" t="str">
        <f>IF('BB-2024-Saturday'!$AJ111&lt;&gt;"",IF('BB-2024-Saturday'!$AJ111="t",0,'BB-2024-Saturday'!AP111),"")</f>
        <v/>
      </c>
      <c r="I109" s="119" t="str">
        <f>IF('BB-2024-Saturday'!$AJ111&lt;&gt;"",IF('BB-2024-Saturday'!$AJ111="t",0,'BB-2024-Saturday'!AQ111),"")</f>
        <v/>
      </c>
      <c r="J109" s="119" t="str">
        <f>IF('BB-2024-Saturday'!$AJ111&lt;&gt;"",IF('BB-2024-Saturday'!$AJ111="t",'BB-2024-Saturday'!AM111,0),"")</f>
        <v/>
      </c>
      <c r="K109" s="119" t="str">
        <f>IF('BB-2024-Saturday'!$AJ111&lt;&gt;"",IF('BB-2024-Saturday'!$AJ111="t",'BB-2024-Saturday'!AN111,0),"")</f>
        <v/>
      </c>
      <c r="L109" s="119" t="str">
        <f>IF('BB-2024-Saturday'!$AJ111&lt;&gt;"",IF('BB-2024-Saturday'!$AJ111="t",'BB-2024-Saturday'!AO111,0),"")</f>
        <v/>
      </c>
      <c r="M109" s="119" t="str">
        <f>IF('BB-2024-Saturday'!$AJ111&lt;&gt;"",IF('BB-2024-Saturday'!$AJ111="t",'BB-2024-Saturday'!AP111,0),"")</f>
        <v/>
      </c>
      <c r="N109" s="120" t="str">
        <f>IF('BB-2024-Saturday'!$AJ111&lt;&gt;"",IF('BB-2024-Saturday'!$AJ111="m",'BB-2024-Saturday'!U111,0),"")</f>
        <v/>
      </c>
      <c r="O109" s="120" t="str">
        <f>IF('BB-2024-Saturday'!$AJ111&lt;&gt;"",IF('BB-2024-Saturday'!$AJ111="m",'BB-2024-Saturday'!V111,0),"")</f>
        <v/>
      </c>
    </row>
    <row r="110" spans="1:15" x14ac:dyDescent="0.25">
      <c r="A110" t="str">
        <f>IF('BB-2024-Saturday'!AJ112&lt;&gt;"",'BB-2024-Saturday'!AJ112,"")</f>
        <v/>
      </c>
      <c r="B110" t="str">
        <f>IF('BB-2024-Saturday'!AJ112&lt;&gt;"",'BB-2024-Saturday'!AR112,"")</f>
        <v/>
      </c>
      <c r="C110" t="str">
        <f>IF('BB-2024-Saturday'!AJ112="m","v","a")</f>
        <v>a</v>
      </c>
      <c r="D110" s="92" t="str">
        <f>IF('BB-2024-Saturday'!AJ112&lt;&gt;"",'BB-2024-Saturday'!AI112,"")</f>
        <v/>
      </c>
      <c r="E110" s="119" t="str">
        <f>IF('BB-2024-Saturday'!$AJ112&lt;&gt;"",IF('BB-2024-Saturday'!$AJ112="t",0,'BB-2024-Saturday'!AM112),"")</f>
        <v/>
      </c>
      <c r="F110" s="119" t="str">
        <f>IF('BB-2024-Saturday'!$AJ112&lt;&gt;"",IF('BB-2024-Saturday'!$AJ112="t",0,'BB-2024-Saturday'!AN112),"")</f>
        <v/>
      </c>
      <c r="G110" s="119" t="str">
        <f>IF('BB-2024-Saturday'!$AJ112&lt;&gt;"",IF('BB-2024-Saturday'!$AJ112="t",0,'BB-2024-Saturday'!AO112),"")</f>
        <v/>
      </c>
      <c r="H110" s="119" t="str">
        <f>IF('BB-2024-Saturday'!$AJ112&lt;&gt;"",IF('BB-2024-Saturday'!$AJ112="t",0,'BB-2024-Saturday'!AP112),"")</f>
        <v/>
      </c>
      <c r="I110" s="119" t="str">
        <f>IF('BB-2024-Saturday'!$AJ112&lt;&gt;"",IF('BB-2024-Saturday'!$AJ112="t",0,'BB-2024-Saturday'!AQ112),"")</f>
        <v/>
      </c>
      <c r="J110" s="119" t="str">
        <f>IF('BB-2024-Saturday'!$AJ112&lt;&gt;"",IF('BB-2024-Saturday'!$AJ112="t",'BB-2024-Saturday'!AM112,0),"")</f>
        <v/>
      </c>
      <c r="K110" s="119" t="str">
        <f>IF('BB-2024-Saturday'!$AJ112&lt;&gt;"",IF('BB-2024-Saturday'!$AJ112="t",'BB-2024-Saturday'!AN112,0),"")</f>
        <v/>
      </c>
      <c r="L110" s="119" t="str">
        <f>IF('BB-2024-Saturday'!$AJ112&lt;&gt;"",IF('BB-2024-Saturday'!$AJ112="t",'BB-2024-Saturday'!AO112,0),"")</f>
        <v/>
      </c>
      <c r="M110" s="119" t="str">
        <f>IF('BB-2024-Saturday'!$AJ112&lt;&gt;"",IF('BB-2024-Saturday'!$AJ112="t",'BB-2024-Saturday'!AP112,0),"")</f>
        <v/>
      </c>
      <c r="N110" s="120" t="str">
        <f>IF('BB-2024-Saturday'!$AJ112&lt;&gt;"",IF('BB-2024-Saturday'!$AJ112="m",'BB-2024-Saturday'!U112,0),"")</f>
        <v/>
      </c>
      <c r="O110" s="120" t="str">
        <f>IF('BB-2024-Saturday'!$AJ112&lt;&gt;"",IF('BB-2024-Saturday'!$AJ112="m",'BB-2024-Saturday'!V112,0),"")</f>
        <v/>
      </c>
    </row>
    <row r="111" spans="1:15" x14ac:dyDescent="0.25">
      <c r="A111" t="str">
        <f>IF('BB-2024-Saturday'!AJ113&lt;&gt;"",'BB-2024-Saturday'!AJ113,"")</f>
        <v/>
      </c>
      <c r="B111" t="str">
        <f>IF('BB-2024-Saturday'!AJ113&lt;&gt;"",'BB-2024-Saturday'!AR113,"")</f>
        <v/>
      </c>
      <c r="C111" t="str">
        <f>IF('BB-2024-Saturday'!AJ113="m","v","a")</f>
        <v>a</v>
      </c>
      <c r="D111" s="92" t="str">
        <f>IF('BB-2024-Saturday'!AJ113&lt;&gt;"",'BB-2024-Saturday'!AI113,"")</f>
        <v/>
      </c>
      <c r="E111" s="119" t="str">
        <f>IF('BB-2024-Saturday'!$AJ113&lt;&gt;"",IF('BB-2024-Saturday'!$AJ113="t",0,'BB-2024-Saturday'!AM113),"")</f>
        <v/>
      </c>
      <c r="F111" s="119" t="str">
        <f>IF('BB-2024-Saturday'!$AJ113&lt;&gt;"",IF('BB-2024-Saturday'!$AJ113="t",0,'BB-2024-Saturday'!AN113),"")</f>
        <v/>
      </c>
      <c r="G111" s="119" t="str">
        <f>IF('BB-2024-Saturday'!$AJ113&lt;&gt;"",IF('BB-2024-Saturday'!$AJ113="t",0,'BB-2024-Saturday'!AO113),"")</f>
        <v/>
      </c>
      <c r="H111" s="119" t="str">
        <f>IF('BB-2024-Saturday'!$AJ113&lt;&gt;"",IF('BB-2024-Saturday'!$AJ113="t",0,'BB-2024-Saturday'!AP113),"")</f>
        <v/>
      </c>
      <c r="I111" s="119" t="str">
        <f>IF('BB-2024-Saturday'!$AJ113&lt;&gt;"",IF('BB-2024-Saturday'!$AJ113="t",0,'BB-2024-Saturday'!AQ113),"")</f>
        <v/>
      </c>
      <c r="J111" s="119" t="str">
        <f>IF('BB-2024-Saturday'!$AJ113&lt;&gt;"",IF('BB-2024-Saturday'!$AJ113="t",'BB-2024-Saturday'!AM113,0),"")</f>
        <v/>
      </c>
      <c r="K111" s="119" t="str">
        <f>IF('BB-2024-Saturday'!$AJ113&lt;&gt;"",IF('BB-2024-Saturday'!$AJ113="t",'BB-2024-Saturday'!AN113,0),"")</f>
        <v/>
      </c>
      <c r="L111" s="119" t="str">
        <f>IF('BB-2024-Saturday'!$AJ113&lt;&gt;"",IF('BB-2024-Saturday'!$AJ113="t",'BB-2024-Saturday'!AO113,0),"")</f>
        <v/>
      </c>
      <c r="M111" s="119" t="str">
        <f>IF('BB-2024-Saturday'!$AJ113&lt;&gt;"",IF('BB-2024-Saturday'!$AJ113="t",'BB-2024-Saturday'!AP113,0),"")</f>
        <v/>
      </c>
      <c r="N111" s="120" t="str">
        <f>IF('BB-2024-Saturday'!$AJ113&lt;&gt;"",IF('BB-2024-Saturday'!$AJ113="m",'BB-2024-Saturday'!U113,0),"")</f>
        <v/>
      </c>
      <c r="O111" s="120" t="str">
        <f>IF('BB-2024-Saturday'!$AJ113&lt;&gt;"",IF('BB-2024-Saturday'!$AJ113="m",'BB-2024-Saturday'!V113,0),"")</f>
        <v/>
      </c>
    </row>
    <row r="112" spans="1:15" x14ac:dyDescent="0.25">
      <c r="A112" t="str">
        <f>IF('BB-2024-Saturday'!AJ114&lt;&gt;"",'BB-2024-Saturday'!AJ114,"")</f>
        <v/>
      </c>
      <c r="B112" t="str">
        <f>IF('BB-2024-Saturday'!AJ114&lt;&gt;"",'BB-2024-Saturday'!AR114,"")</f>
        <v/>
      </c>
      <c r="C112" t="str">
        <f>IF('BB-2024-Saturday'!AJ114="m","v","a")</f>
        <v>a</v>
      </c>
      <c r="D112" s="92" t="str">
        <f>IF('BB-2024-Saturday'!AJ114&lt;&gt;"",'BB-2024-Saturday'!AI114,"")</f>
        <v/>
      </c>
      <c r="E112" s="119" t="str">
        <f>IF('BB-2024-Saturday'!$AJ114&lt;&gt;"",IF('BB-2024-Saturday'!$AJ114="t",0,'BB-2024-Saturday'!AM114),"")</f>
        <v/>
      </c>
      <c r="F112" s="119" t="str">
        <f>IF('BB-2024-Saturday'!$AJ114&lt;&gt;"",IF('BB-2024-Saturday'!$AJ114="t",0,'BB-2024-Saturday'!AN114),"")</f>
        <v/>
      </c>
      <c r="G112" s="119" t="str">
        <f>IF('BB-2024-Saturday'!$AJ114&lt;&gt;"",IF('BB-2024-Saturday'!$AJ114="t",0,'BB-2024-Saturday'!AO114),"")</f>
        <v/>
      </c>
      <c r="H112" s="119" t="str">
        <f>IF('BB-2024-Saturday'!$AJ114&lt;&gt;"",IF('BB-2024-Saturday'!$AJ114="t",0,'BB-2024-Saturday'!AP114),"")</f>
        <v/>
      </c>
      <c r="I112" s="119" t="str">
        <f>IF('BB-2024-Saturday'!$AJ114&lt;&gt;"",IF('BB-2024-Saturday'!$AJ114="t",0,'BB-2024-Saturday'!AQ114),"")</f>
        <v/>
      </c>
      <c r="J112" s="119" t="str">
        <f>IF('BB-2024-Saturday'!$AJ114&lt;&gt;"",IF('BB-2024-Saturday'!$AJ114="t",'BB-2024-Saturday'!AM114,0),"")</f>
        <v/>
      </c>
      <c r="K112" s="119" t="str">
        <f>IF('BB-2024-Saturday'!$AJ114&lt;&gt;"",IF('BB-2024-Saturday'!$AJ114="t",'BB-2024-Saturday'!AN114,0),"")</f>
        <v/>
      </c>
      <c r="L112" s="119" t="str">
        <f>IF('BB-2024-Saturday'!$AJ114&lt;&gt;"",IF('BB-2024-Saturday'!$AJ114="t",'BB-2024-Saturday'!AO114,0),"")</f>
        <v/>
      </c>
      <c r="M112" s="119" t="str">
        <f>IF('BB-2024-Saturday'!$AJ114&lt;&gt;"",IF('BB-2024-Saturday'!$AJ114="t",'BB-2024-Saturday'!AP114,0),"")</f>
        <v/>
      </c>
      <c r="N112" s="120" t="str">
        <f>IF('BB-2024-Saturday'!$AJ114&lt;&gt;"",IF('BB-2024-Saturday'!$AJ114="m",'BB-2024-Saturday'!U114,0),"")</f>
        <v/>
      </c>
      <c r="O112" s="120" t="str">
        <f>IF('BB-2024-Saturday'!$AJ114&lt;&gt;"",IF('BB-2024-Saturday'!$AJ114="m",'BB-2024-Saturday'!V114,0),"")</f>
        <v/>
      </c>
    </row>
    <row r="113" spans="1:15" x14ac:dyDescent="0.25">
      <c r="A113" t="str">
        <f>IF('BB-2024-Saturday'!AJ115&lt;&gt;"",'BB-2024-Saturday'!AJ115,"")</f>
        <v/>
      </c>
      <c r="B113" t="str">
        <f>IF('BB-2024-Saturday'!AJ115&lt;&gt;"",'BB-2024-Saturday'!AR115,"")</f>
        <v/>
      </c>
      <c r="C113" t="str">
        <f>IF('BB-2024-Saturday'!AJ115="m","v","a")</f>
        <v>a</v>
      </c>
      <c r="D113" s="92" t="str">
        <f>IF('BB-2024-Saturday'!AJ115&lt;&gt;"",'BB-2024-Saturday'!AI115,"")</f>
        <v/>
      </c>
      <c r="E113" s="119" t="str">
        <f>IF('BB-2024-Saturday'!$AJ115&lt;&gt;"",IF('BB-2024-Saturday'!$AJ115="t",0,'BB-2024-Saturday'!AM115),"")</f>
        <v/>
      </c>
      <c r="F113" s="119" t="str">
        <f>IF('BB-2024-Saturday'!$AJ115&lt;&gt;"",IF('BB-2024-Saturday'!$AJ115="t",0,'BB-2024-Saturday'!AN115),"")</f>
        <v/>
      </c>
      <c r="G113" s="119" t="str">
        <f>IF('BB-2024-Saturday'!$AJ115&lt;&gt;"",IF('BB-2024-Saturday'!$AJ115="t",0,'BB-2024-Saturday'!AO115),"")</f>
        <v/>
      </c>
      <c r="H113" s="119" t="str">
        <f>IF('BB-2024-Saturday'!$AJ115&lt;&gt;"",IF('BB-2024-Saturday'!$AJ115="t",0,'BB-2024-Saturday'!AP115),"")</f>
        <v/>
      </c>
      <c r="I113" s="119" t="str">
        <f>IF('BB-2024-Saturday'!$AJ115&lt;&gt;"",IF('BB-2024-Saturday'!$AJ115="t",0,'BB-2024-Saturday'!AQ115),"")</f>
        <v/>
      </c>
      <c r="J113" s="119" t="str">
        <f>IF('BB-2024-Saturday'!$AJ115&lt;&gt;"",IF('BB-2024-Saturday'!$AJ115="t",'BB-2024-Saturday'!AM115,0),"")</f>
        <v/>
      </c>
      <c r="K113" s="119" t="str">
        <f>IF('BB-2024-Saturday'!$AJ115&lt;&gt;"",IF('BB-2024-Saturday'!$AJ115="t",'BB-2024-Saturday'!AN115,0),"")</f>
        <v/>
      </c>
      <c r="L113" s="119" t="str">
        <f>IF('BB-2024-Saturday'!$AJ115&lt;&gt;"",IF('BB-2024-Saturday'!$AJ115="t",'BB-2024-Saturday'!AO115,0),"")</f>
        <v/>
      </c>
      <c r="M113" s="119" t="str">
        <f>IF('BB-2024-Saturday'!$AJ115&lt;&gt;"",IF('BB-2024-Saturday'!$AJ115="t",'BB-2024-Saturday'!AP115,0),"")</f>
        <v/>
      </c>
      <c r="N113" s="120" t="str">
        <f>IF('BB-2024-Saturday'!$AJ115&lt;&gt;"",IF('BB-2024-Saturday'!$AJ115="m",'BB-2024-Saturday'!U115,0),"")</f>
        <v/>
      </c>
      <c r="O113" s="120" t="str">
        <f>IF('BB-2024-Saturday'!$AJ115&lt;&gt;"",IF('BB-2024-Saturday'!$AJ115="m",'BB-2024-Saturday'!V115,0),"")</f>
        <v/>
      </c>
    </row>
    <row r="114" spans="1:15" x14ac:dyDescent="0.25">
      <c r="A114" t="str">
        <f>IF('BB-2024-Saturday'!AJ116&lt;&gt;"",'BB-2024-Saturday'!AJ116,"")</f>
        <v/>
      </c>
      <c r="B114" t="str">
        <f>IF('BB-2024-Saturday'!AJ116&lt;&gt;"",'BB-2024-Saturday'!AR116,"")</f>
        <v/>
      </c>
      <c r="C114" t="str">
        <f>IF('BB-2024-Saturday'!AJ116="m","v","a")</f>
        <v>a</v>
      </c>
      <c r="D114" s="92" t="str">
        <f>IF('BB-2024-Saturday'!AJ116&lt;&gt;"",'BB-2024-Saturday'!AI116,"")</f>
        <v/>
      </c>
      <c r="E114" s="119" t="str">
        <f>IF('BB-2024-Saturday'!$AJ116&lt;&gt;"",IF('BB-2024-Saturday'!$AJ116="t",0,'BB-2024-Saturday'!AM116),"")</f>
        <v/>
      </c>
      <c r="F114" s="119" t="str">
        <f>IF('BB-2024-Saturday'!$AJ116&lt;&gt;"",IF('BB-2024-Saturday'!$AJ116="t",0,'BB-2024-Saturday'!AN116),"")</f>
        <v/>
      </c>
      <c r="G114" s="119" t="str">
        <f>IF('BB-2024-Saturday'!$AJ116&lt;&gt;"",IF('BB-2024-Saturday'!$AJ116="t",0,'BB-2024-Saturday'!AO116),"")</f>
        <v/>
      </c>
      <c r="H114" s="119" t="str">
        <f>IF('BB-2024-Saturday'!$AJ116&lt;&gt;"",IF('BB-2024-Saturday'!$AJ116="t",0,'BB-2024-Saturday'!AP116),"")</f>
        <v/>
      </c>
      <c r="I114" s="119" t="str">
        <f>IF('BB-2024-Saturday'!$AJ116&lt;&gt;"",IF('BB-2024-Saturday'!$AJ116="t",0,'BB-2024-Saturday'!AQ116),"")</f>
        <v/>
      </c>
      <c r="J114" s="119" t="str">
        <f>IF('BB-2024-Saturday'!$AJ116&lt;&gt;"",IF('BB-2024-Saturday'!$AJ116="t",'BB-2024-Saturday'!AM116,0),"")</f>
        <v/>
      </c>
      <c r="K114" s="119" t="str">
        <f>IF('BB-2024-Saturday'!$AJ116&lt;&gt;"",IF('BB-2024-Saturday'!$AJ116="t",'BB-2024-Saturday'!AN116,0),"")</f>
        <v/>
      </c>
      <c r="L114" s="119" t="str">
        <f>IF('BB-2024-Saturday'!$AJ116&lt;&gt;"",IF('BB-2024-Saturday'!$AJ116="t",'BB-2024-Saturday'!AO116,0),"")</f>
        <v/>
      </c>
      <c r="M114" s="119" t="str">
        <f>IF('BB-2024-Saturday'!$AJ116&lt;&gt;"",IF('BB-2024-Saturday'!$AJ116="t",'BB-2024-Saturday'!AP116,0),"")</f>
        <v/>
      </c>
      <c r="N114" s="120" t="str">
        <f>IF('BB-2024-Saturday'!$AJ116&lt;&gt;"",IF('BB-2024-Saturday'!$AJ116="m",'BB-2024-Saturday'!U116,0),"")</f>
        <v/>
      </c>
      <c r="O114" s="120" t="str">
        <f>IF('BB-2024-Saturday'!$AJ116&lt;&gt;"",IF('BB-2024-Saturday'!$AJ116="m",'BB-2024-Saturday'!V116,0),"")</f>
        <v/>
      </c>
    </row>
    <row r="115" spans="1:15" x14ac:dyDescent="0.25">
      <c r="A115" t="str">
        <f>IF('BB-2024-Saturday'!AJ117&lt;&gt;"",'BB-2024-Saturday'!AJ117,"")</f>
        <v/>
      </c>
      <c r="B115" t="str">
        <f>IF('BB-2024-Saturday'!AJ117&lt;&gt;"",'BB-2024-Saturday'!AR117,"")</f>
        <v/>
      </c>
      <c r="C115" t="str">
        <f>IF('BB-2024-Saturday'!AJ117="m","v","a")</f>
        <v>a</v>
      </c>
      <c r="D115" s="92" t="str">
        <f>IF('BB-2024-Saturday'!AJ117&lt;&gt;"",'BB-2024-Saturday'!AI117,"")</f>
        <v/>
      </c>
      <c r="E115" s="119" t="str">
        <f>IF('BB-2024-Saturday'!$AJ117&lt;&gt;"",IF('BB-2024-Saturday'!$AJ117="t",0,'BB-2024-Saturday'!AM117),"")</f>
        <v/>
      </c>
      <c r="F115" s="119" t="str">
        <f>IF('BB-2024-Saturday'!$AJ117&lt;&gt;"",IF('BB-2024-Saturday'!$AJ117="t",0,'BB-2024-Saturday'!AN117),"")</f>
        <v/>
      </c>
      <c r="G115" s="119" t="str">
        <f>IF('BB-2024-Saturday'!$AJ117&lt;&gt;"",IF('BB-2024-Saturday'!$AJ117="t",0,'BB-2024-Saturday'!AO117),"")</f>
        <v/>
      </c>
      <c r="H115" s="119" t="str">
        <f>IF('BB-2024-Saturday'!$AJ117&lt;&gt;"",IF('BB-2024-Saturday'!$AJ117="t",0,'BB-2024-Saturday'!AP117),"")</f>
        <v/>
      </c>
      <c r="I115" s="119" t="str">
        <f>IF('BB-2024-Saturday'!$AJ117&lt;&gt;"",IF('BB-2024-Saturday'!$AJ117="t",0,'BB-2024-Saturday'!AQ117),"")</f>
        <v/>
      </c>
      <c r="J115" s="119" t="str">
        <f>IF('BB-2024-Saturday'!$AJ117&lt;&gt;"",IF('BB-2024-Saturday'!$AJ117="t",'BB-2024-Saturday'!AM117,0),"")</f>
        <v/>
      </c>
      <c r="K115" s="119" t="str">
        <f>IF('BB-2024-Saturday'!$AJ117&lt;&gt;"",IF('BB-2024-Saturday'!$AJ117="t",'BB-2024-Saturday'!AN117,0),"")</f>
        <v/>
      </c>
      <c r="L115" s="119" t="str">
        <f>IF('BB-2024-Saturday'!$AJ117&lt;&gt;"",IF('BB-2024-Saturday'!$AJ117="t",'BB-2024-Saturday'!AO117,0),"")</f>
        <v/>
      </c>
      <c r="M115" s="119" t="str">
        <f>IF('BB-2024-Saturday'!$AJ117&lt;&gt;"",IF('BB-2024-Saturday'!$AJ117="t",'BB-2024-Saturday'!AP117,0),"")</f>
        <v/>
      </c>
      <c r="N115" s="120" t="str">
        <f>IF('BB-2024-Saturday'!$AJ117&lt;&gt;"",IF('BB-2024-Saturday'!$AJ117="m",'BB-2024-Saturday'!U117,0),"")</f>
        <v/>
      </c>
      <c r="O115" s="120" t="str">
        <f>IF('BB-2024-Saturday'!$AJ117&lt;&gt;"",IF('BB-2024-Saturday'!$AJ117="m",'BB-2024-Saturday'!V117,0),"")</f>
        <v/>
      </c>
    </row>
    <row r="116" spans="1:15" x14ac:dyDescent="0.25">
      <c r="A116" t="str">
        <f>IF('BB-2024-Saturday'!AJ118&lt;&gt;"",'BB-2024-Saturday'!AJ118,"")</f>
        <v/>
      </c>
      <c r="B116" t="str">
        <f>IF('BB-2024-Saturday'!AJ118&lt;&gt;"",'BB-2024-Saturday'!AR118,"")</f>
        <v/>
      </c>
      <c r="C116" t="str">
        <f>IF('BB-2024-Saturday'!AJ118="m","v","a")</f>
        <v>a</v>
      </c>
      <c r="D116" s="92" t="str">
        <f>IF('BB-2024-Saturday'!AJ118&lt;&gt;"",'BB-2024-Saturday'!AI118,"")</f>
        <v/>
      </c>
      <c r="E116" s="119" t="str">
        <f>IF('BB-2024-Saturday'!$AJ118&lt;&gt;"",IF('BB-2024-Saturday'!$AJ118="t",0,'BB-2024-Saturday'!AM118),"")</f>
        <v/>
      </c>
      <c r="F116" s="119" t="str">
        <f>IF('BB-2024-Saturday'!$AJ118&lt;&gt;"",IF('BB-2024-Saturday'!$AJ118="t",0,'BB-2024-Saturday'!AN118),"")</f>
        <v/>
      </c>
      <c r="G116" s="119" t="str">
        <f>IF('BB-2024-Saturday'!$AJ118&lt;&gt;"",IF('BB-2024-Saturday'!$AJ118="t",0,'BB-2024-Saturday'!AO118),"")</f>
        <v/>
      </c>
      <c r="H116" s="119" t="str">
        <f>IF('BB-2024-Saturday'!$AJ118&lt;&gt;"",IF('BB-2024-Saturday'!$AJ118="t",0,'BB-2024-Saturday'!AP118),"")</f>
        <v/>
      </c>
      <c r="I116" s="119" t="str">
        <f>IF('BB-2024-Saturday'!$AJ118&lt;&gt;"",IF('BB-2024-Saturday'!$AJ118="t",0,'BB-2024-Saturday'!AQ118),"")</f>
        <v/>
      </c>
      <c r="J116" s="119" t="str">
        <f>IF('BB-2024-Saturday'!$AJ118&lt;&gt;"",IF('BB-2024-Saturday'!$AJ118="t",'BB-2024-Saturday'!AM118,0),"")</f>
        <v/>
      </c>
      <c r="K116" s="119" t="str">
        <f>IF('BB-2024-Saturday'!$AJ118&lt;&gt;"",IF('BB-2024-Saturday'!$AJ118="t",'BB-2024-Saturday'!AN118,0),"")</f>
        <v/>
      </c>
      <c r="L116" s="119" t="str">
        <f>IF('BB-2024-Saturday'!$AJ118&lt;&gt;"",IF('BB-2024-Saturday'!$AJ118="t",'BB-2024-Saturday'!AO118,0),"")</f>
        <v/>
      </c>
      <c r="M116" s="119" t="str">
        <f>IF('BB-2024-Saturday'!$AJ118&lt;&gt;"",IF('BB-2024-Saturday'!$AJ118="t",'BB-2024-Saturday'!AP118,0),"")</f>
        <v/>
      </c>
      <c r="N116" s="120" t="str">
        <f>IF('BB-2024-Saturday'!$AJ118&lt;&gt;"",IF('BB-2024-Saturday'!$AJ118="m",'BB-2024-Saturday'!U118,0),"")</f>
        <v/>
      </c>
      <c r="O116" s="120" t="str">
        <f>IF('BB-2024-Saturday'!$AJ118&lt;&gt;"",IF('BB-2024-Saturday'!$AJ118="m",'BB-2024-Saturday'!V118,0),"")</f>
        <v/>
      </c>
    </row>
    <row r="117" spans="1:15" x14ac:dyDescent="0.25">
      <c r="A117" t="str">
        <f>IF('BB-2024-Saturday'!AJ119&lt;&gt;"",'BB-2024-Saturday'!AJ119,"")</f>
        <v/>
      </c>
      <c r="B117" t="str">
        <f>IF('BB-2024-Saturday'!AJ119&lt;&gt;"",'BB-2024-Saturday'!AR119,"")</f>
        <v/>
      </c>
      <c r="C117" t="str">
        <f>IF('BB-2024-Saturday'!AJ119="m","v","a")</f>
        <v>a</v>
      </c>
      <c r="D117" s="92" t="str">
        <f>IF('BB-2024-Saturday'!AJ119&lt;&gt;"",'BB-2024-Saturday'!AI119,"")</f>
        <v/>
      </c>
      <c r="E117" s="119" t="str">
        <f>IF('BB-2024-Saturday'!$AJ119&lt;&gt;"",IF('BB-2024-Saturday'!$AJ119="t",0,'BB-2024-Saturday'!AM119),"")</f>
        <v/>
      </c>
      <c r="F117" s="119" t="str">
        <f>IF('BB-2024-Saturday'!$AJ119&lt;&gt;"",IF('BB-2024-Saturday'!$AJ119="t",0,'BB-2024-Saturday'!AN119),"")</f>
        <v/>
      </c>
      <c r="G117" s="119" t="str">
        <f>IF('BB-2024-Saturday'!$AJ119&lt;&gt;"",IF('BB-2024-Saturday'!$AJ119="t",0,'BB-2024-Saturday'!AO119),"")</f>
        <v/>
      </c>
      <c r="H117" s="119" t="str">
        <f>IF('BB-2024-Saturday'!$AJ119&lt;&gt;"",IF('BB-2024-Saturday'!$AJ119="t",0,'BB-2024-Saturday'!AP119),"")</f>
        <v/>
      </c>
      <c r="I117" s="119" t="str">
        <f>IF('BB-2024-Saturday'!$AJ119&lt;&gt;"",IF('BB-2024-Saturday'!$AJ119="t",0,'BB-2024-Saturday'!AQ119),"")</f>
        <v/>
      </c>
      <c r="J117" s="119" t="str">
        <f>IF('BB-2024-Saturday'!$AJ119&lt;&gt;"",IF('BB-2024-Saturday'!$AJ119="t",'BB-2024-Saturday'!AM119,0),"")</f>
        <v/>
      </c>
      <c r="K117" s="119" t="str">
        <f>IF('BB-2024-Saturday'!$AJ119&lt;&gt;"",IF('BB-2024-Saturday'!$AJ119="t",'BB-2024-Saturday'!AN119,0),"")</f>
        <v/>
      </c>
      <c r="L117" s="119" t="str">
        <f>IF('BB-2024-Saturday'!$AJ119&lt;&gt;"",IF('BB-2024-Saturday'!$AJ119="t",'BB-2024-Saturday'!AO119,0),"")</f>
        <v/>
      </c>
      <c r="M117" s="119" t="str">
        <f>IF('BB-2024-Saturday'!$AJ119&lt;&gt;"",IF('BB-2024-Saturday'!$AJ119="t",'BB-2024-Saturday'!AP119,0),"")</f>
        <v/>
      </c>
      <c r="N117" s="120" t="str">
        <f>IF('BB-2024-Saturday'!$AJ119&lt;&gt;"",IF('BB-2024-Saturday'!$AJ119="m",'BB-2024-Saturday'!U119,0),"")</f>
        <v/>
      </c>
      <c r="O117" s="120" t="str">
        <f>IF('BB-2024-Saturday'!$AJ119&lt;&gt;"",IF('BB-2024-Saturday'!$AJ119="m",'BB-2024-Saturday'!V119,0),"")</f>
        <v/>
      </c>
    </row>
    <row r="118" spans="1:15" x14ac:dyDescent="0.25">
      <c r="A118" t="str">
        <f>IF('BB-2024-Saturday'!AJ120&lt;&gt;"",'BB-2024-Saturday'!AJ120,"")</f>
        <v/>
      </c>
      <c r="B118" t="str">
        <f>IF('BB-2024-Saturday'!AJ120&lt;&gt;"",'BB-2024-Saturday'!AR120,"")</f>
        <v/>
      </c>
      <c r="C118" t="str">
        <f>IF('BB-2024-Saturday'!AJ120="m","v","a")</f>
        <v>a</v>
      </c>
      <c r="D118" s="92" t="str">
        <f>IF('BB-2024-Saturday'!AJ120&lt;&gt;"",'BB-2024-Saturday'!AI120,"")</f>
        <v/>
      </c>
      <c r="E118" s="119" t="str">
        <f>IF('BB-2024-Saturday'!$AJ120&lt;&gt;"",IF('BB-2024-Saturday'!$AJ120="t",0,'BB-2024-Saturday'!AM120),"")</f>
        <v/>
      </c>
      <c r="F118" s="119" t="str">
        <f>IF('BB-2024-Saturday'!$AJ120&lt;&gt;"",IF('BB-2024-Saturday'!$AJ120="t",0,'BB-2024-Saturday'!AN120),"")</f>
        <v/>
      </c>
      <c r="G118" s="119" t="str">
        <f>IF('BB-2024-Saturday'!$AJ120&lt;&gt;"",IF('BB-2024-Saturday'!$AJ120="t",0,'BB-2024-Saturday'!AO120),"")</f>
        <v/>
      </c>
      <c r="H118" s="119" t="str">
        <f>IF('BB-2024-Saturday'!$AJ120&lt;&gt;"",IF('BB-2024-Saturday'!$AJ120="t",0,'BB-2024-Saturday'!AP120),"")</f>
        <v/>
      </c>
      <c r="I118" s="119" t="str">
        <f>IF('BB-2024-Saturday'!$AJ120&lt;&gt;"",IF('BB-2024-Saturday'!$AJ120="t",0,'BB-2024-Saturday'!AQ120),"")</f>
        <v/>
      </c>
      <c r="J118" s="119" t="str">
        <f>IF('BB-2024-Saturday'!$AJ120&lt;&gt;"",IF('BB-2024-Saturday'!$AJ120="t",'BB-2024-Saturday'!AM120,0),"")</f>
        <v/>
      </c>
      <c r="K118" s="119" t="str">
        <f>IF('BB-2024-Saturday'!$AJ120&lt;&gt;"",IF('BB-2024-Saturday'!$AJ120="t",'BB-2024-Saturday'!AN120,0),"")</f>
        <v/>
      </c>
      <c r="L118" s="119" t="str">
        <f>IF('BB-2024-Saturday'!$AJ120&lt;&gt;"",IF('BB-2024-Saturday'!$AJ120="t",'BB-2024-Saturday'!AO120,0),"")</f>
        <v/>
      </c>
      <c r="M118" s="119" t="str">
        <f>IF('BB-2024-Saturday'!$AJ120&lt;&gt;"",IF('BB-2024-Saturday'!$AJ120="t",'BB-2024-Saturday'!AP120,0),"")</f>
        <v/>
      </c>
      <c r="N118" s="120" t="str">
        <f>IF('BB-2024-Saturday'!$AJ120&lt;&gt;"",IF('BB-2024-Saturday'!$AJ120="m",'BB-2024-Saturday'!U120,0),"")</f>
        <v/>
      </c>
      <c r="O118" s="120" t="str">
        <f>IF('BB-2024-Saturday'!$AJ120&lt;&gt;"",IF('BB-2024-Saturday'!$AJ120="m",'BB-2024-Saturday'!V120,0),"")</f>
        <v/>
      </c>
    </row>
    <row r="119" spans="1:15" x14ac:dyDescent="0.25">
      <c r="A119" t="str">
        <f>IF('BB-2024-Saturday'!AJ121&lt;&gt;"",'BB-2024-Saturday'!AJ121,"")</f>
        <v/>
      </c>
      <c r="B119" t="str">
        <f>IF('BB-2024-Saturday'!AJ121&lt;&gt;"",'BB-2024-Saturday'!AR121,"")</f>
        <v/>
      </c>
      <c r="C119" t="str">
        <f>IF('BB-2024-Saturday'!AJ121="m","v","a")</f>
        <v>a</v>
      </c>
      <c r="D119" s="92" t="str">
        <f>IF('BB-2024-Saturday'!AJ121&lt;&gt;"",'BB-2024-Saturday'!AI121,"")</f>
        <v/>
      </c>
      <c r="E119" s="119" t="str">
        <f>IF('BB-2024-Saturday'!$AJ121&lt;&gt;"",IF('BB-2024-Saturday'!$AJ121="t",0,'BB-2024-Saturday'!AM121),"")</f>
        <v/>
      </c>
      <c r="F119" s="119" t="str">
        <f>IF('BB-2024-Saturday'!$AJ121&lt;&gt;"",IF('BB-2024-Saturday'!$AJ121="t",0,'BB-2024-Saturday'!AN121),"")</f>
        <v/>
      </c>
      <c r="G119" s="119" t="str">
        <f>IF('BB-2024-Saturday'!$AJ121&lt;&gt;"",IF('BB-2024-Saturday'!$AJ121="t",0,'BB-2024-Saturday'!AO121),"")</f>
        <v/>
      </c>
      <c r="H119" s="119" t="str">
        <f>IF('BB-2024-Saturday'!$AJ121&lt;&gt;"",IF('BB-2024-Saturday'!$AJ121="t",0,'BB-2024-Saturday'!AP121),"")</f>
        <v/>
      </c>
      <c r="I119" s="119" t="str">
        <f>IF('BB-2024-Saturday'!$AJ121&lt;&gt;"",IF('BB-2024-Saturday'!$AJ121="t",0,'BB-2024-Saturday'!AQ121),"")</f>
        <v/>
      </c>
      <c r="J119" s="119" t="str">
        <f>IF('BB-2024-Saturday'!$AJ121&lt;&gt;"",IF('BB-2024-Saturday'!$AJ121="t",'BB-2024-Saturday'!AM121,0),"")</f>
        <v/>
      </c>
      <c r="K119" s="119" t="str">
        <f>IF('BB-2024-Saturday'!$AJ121&lt;&gt;"",IF('BB-2024-Saturday'!$AJ121="t",'BB-2024-Saturday'!AN121,0),"")</f>
        <v/>
      </c>
      <c r="L119" s="119" t="str">
        <f>IF('BB-2024-Saturday'!$AJ121&lt;&gt;"",IF('BB-2024-Saturday'!$AJ121="t",'BB-2024-Saturday'!AO121,0),"")</f>
        <v/>
      </c>
      <c r="M119" s="119" t="str">
        <f>IF('BB-2024-Saturday'!$AJ121&lt;&gt;"",IF('BB-2024-Saturday'!$AJ121="t",'BB-2024-Saturday'!AP121,0),"")</f>
        <v/>
      </c>
      <c r="N119" s="120" t="str">
        <f>IF('BB-2024-Saturday'!$AJ121&lt;&gt;"",IF('BB-2024-Saturday'!$AJ121="m",'BB-2024-Saturday'!U121,0),"")</f>
        <v/>
      </c>
      <c r="O119" s="120" t="str">
        <f>IF('BB-2024-Saturday'!$AJ121&lt;&gt;"",IF('BB-2024-Saturday'!$AJ121="m",'BB-2024-Saturday'!V121,0),"")</f>
        <v/>
      </c>
    </row>
    <row r="120" spans="1:15" x14ac:dyDescent="0.25">
      <c r="A120" t="str">
        <f>IF('BB-2024-Saturday'!AJ122&lt;&gt;"",'BB-2024-Saturday'!AJ122,"")</f>
        <v/>
      </c>
      <c r="B120" t="str">
        <f>IF('BB-2024-Saturday'!AJ122&lt;&gt;"",'BB-2024-Saturday'!AR122,"")</f>
        <v/>
      </c>
      <c r="C120" t="str">
        <f>IF('BB-2024-Saturday'!AJ122="m","v","a")</f>
        <v>a</v>
      </c>
      <c r="D120" s="92" t="str">
        <f>IF('BB-2024-Saturday'!AJ122&lt;&gt;"",'BB-2024-Saturday'!AI122,"")</f>
        <v/>
      </c>
      <c r="E120" s="119" t="str">
        <f>IF('BB-2024-Saturday'!$AJ122&lt;&gt;"",IF('BB-2024-Saturday'!$AJ122="t",0,'BB-2024-Saturday'!AM122),"")</f>
        <v/>
      </c>
      <c r="F120" s="119" t="str">
        <f>IF('BB-2024-Saturday'!$AJ122&lt;&gt;"",IF('BB-2024-Saturday'!$AJ122="t",0,'BB-2024-Saturday'!AN122),"")</f>
        <v/>
      </c>
      <c r="G120" s="119" t="str">
        <f>IF('BB-2024-Saturday'!$AJ122&lt;&gt;"",IF('BB-2024-Saturday'!$AJ122="t",0,'BB-2024-Saturday'!AO122),"")</f>
        <v/>
      </c>
      <c r="H120" s="119" t="str">
        <f>IF('BB-2024-Saturday'!$AJ122&lt;&gt;"",IF('BB-2024-Saturday'!$AJ122="t",0,'BB-2024-Saturday'!AP122),"")</f>
        <v/>
      </c>
      <c r="I120" s="119" t="str">
        <f>IF('BB-2024-Saturday'!$AJ122&lt;&gt;"",IF('BB-2024-Saturday'!$AJ122="t",0,'BB-2024-Saturday'!AQ122),"")</f>
        <v/>
      </c>
      <c r="J120" s="119" t="str">
        <f>IF('BB-2024-Saturday'!$AJ122&lt;&gt;"",IF('BB-2024-Saturday'!$AJ122="t",'BB-2024-Saturday'!AM122,0),"")</f>
        <v/>
      </c>
      <c r="K120" s="119" t="str">
        <f>IF('BB-2024-Saturday'!$AJ122&lt;&gt;"",IF('BB-2024-Saturday'!$AJ122="t",'BB-2024-Saturday'!AN122,0),"")</f>
        <v/>
      </c>
      <c r="L120" s="119" t="str">
        <f>IF('BB-2024-Saturday'!$AJ122&lt;&gt;"",IF('BB-2024-Saturday'!$AJ122="t",'BB-2024-Saturday'!AO122,0),"")</f>
        <v/>
      </c>
      <c r="M120" s="119" t="str">
        <f>IF('BB-2024-Saturday'!$AJ122&lt;&gt;"",IF('BB-2024-Saturday'!$AJ122="t",'BB-2024-Saturday'!AP122,0),"")</f>
        <v/>
      </c>
      <c r="N120" s="120" t="str">
        <f>IF('BB-2024-Saturday'!$AJ122&lt;&gt;"",IF('BB-2024-Saturday'!$AJ122="m",'BB-2024-Saturday'!U122,0),"")</f>
        <v/>
      </c>
      <c r="O120" s="120" t="str">
        <f>IF('BB-2024-Saturday'!$AJ122&lt;&gt;"",IF('BB-2024-Saturday'!$AJ122="m",'BB-2024-Saturday'!V122,0),"")</f>
        <v/>
      </c>
    </row>
    <row r="121" spans="1:15" x14ac:dyDescent="0.25">
      <c r="A121" t="str">
        <f>IF('BB-2024-Saturday'!AJ123&lt;&gt;"",'BB-2024-Saturday'!AJ123,"")</f>
        <v/>
      </c>
      <c r="B121" t="str">
        <f>IF('BB-2024-Saturday'!AJ123&lt;&gt;"",'BB-2024-Saturday'!AR123,"")</f>
        <v/>
      </c>
      <c r="C121" t="str">
        <f>IF('BB-2024-Saturday'!AJ123="m","v","a")</f>
        <v>a</v>
      </c>
      <c r="D121" s="92" t="str">
        <f>IF('BB-2024-Saturday'!AJ123&lt;&gt;"",'BB-2024-Saturday'!AI123,"")</f>
        <v/>
      </c>
      <c r="E121" s="119" t="str">
        <f>IF('BB-2024-Saturday'!$AJ123&lt;&gt;"",IF('BB-2024-Saturday'!$AJ123="t",0,'BB-2024-Saturday'!AM123),"")</f>
        <v/>
      </c>
      <c r="F121" s="119" t="str">
        <f>IF('BB-2024-Saturday'!$AJ123&lt;&gt;"",IF('BB-2024-Saturday'!$AJ123="t",0,'BB-2024-Saturday'!AN123),"")</f>
        <v/>
      </c>
      <c r="G121" s="119" t="str">
        <f>IF('BB-2024-Saturday'!$AJ123&lt;&gt;"",IF('BB-2024-Saturday'!$AJ123="t",0,'BB-2024-Saturday'!AO123),"")</f>
        <v/>
      </c>
      <c r="H121" s="119" t="str">
        <f>IF('BB-2024-Saturday'!$AJ123&lt;&gt;"",IF('BB-2024-Saturday'!$AJ123="t",0,'BB-2024-Saturday'!AP123),"")</f>
        <v/>
      </c>
      <c r="I121" s="119" t="str">
        <f>IF('BB-2024-Saturday'!$AJ123&lt;&gt;"",IF('BB-2024-Saturday'!$AJ123="t",0,'BB-2024-Saturday'!AQ123),"")</f>
        <v/>
      </c>
      <c r="J121" s="119" t="str">
        <f>IF('BB-2024-Saturday'!$AJ123&lt;&gt;"",IF('BB-2024-Saturday'!$AJ123="t",'BB-2024-Saturday'!AM123,0),"")</f>
        <v/>
      </c>
      <c r="K121" s="119" t="str">
        <f>IF('BB-2024-Saturday'!$AJ123&lt;&gt;"",IF('BB-2024-Saturday'!$AJ123="t",'BB-2024-Saturday'!AN123,0),"")</f>
        <v/>
      </c>
      <c r="L121" s="119" t="str">
        <f>IF('BB-2024-Saturday'!$AJ123&lt;&gt;"",IF('BB-2024-Saturday'!$AJ123="t",'BB-2024-Saturday'!AO123,0),"")</f>
        <v/>
      </c>
      <c r="M121" s="119" t="str">
        <f>IF('BB-2024-Saturday'!$AJ123&lt;&gt;"",IF('BB-2024-Saturday'!$AJ123="t",'BB-2024-Saturday'!AP123,0),"")</f>
        <v/>
      </c>
      <c r="N121" s="120" t="str">
        <f>IF('BB-2024-Saturday'!$AJ123&lt;&gt;"",IF('BB-2024-Saturday'!$AJ123="m",'BB-2024-Saturday'!U123,0),"")</f>
        <v/>
      </c>
      <c r="O121" s="120" t="str">
        <f>IF('BB-2024-Saturday'!$AJ123&lt;&gt;"",IF('BB-2024-Saturday'!$AJ123="m",'BB-2024-Saturday'!V123,0),"")</f>
        <v/>
      </c>
    </row>
    <row r="122" spans="1:15" x14ac:dyDescent="0.25">
      <c r="A122" t="str">
        <f>IF('BB-2024-Saturday'!AJ124&lt;&gt;"",'BB-2024-Saturday'!AJ124,"")</f>
        <v/>
      </c>
      <c r="B122" t="str">
        <f>IF('BB-2024-Saturday'!AJ124&lt;&gt;"",'BB-2024-Saturday'!AR124,"")</f>
        <v/>
      </c>
      <c r="C122" t="str">
        <f>IF('BB-2024-Saturday'!AJ124="m","v","a")</f>
        <v>a</v>
      </c>
      <c r="D122" s="92" t="str">
        <f>IF('BB-2024-Saturday'!AJ124&lt;&gt;"",'BB-2024-Saturday'!AI124,"")</f>
        <v/>
      </c>
      <c r="E122" s="119" t="str">
        <f>IF('BB-2024-Saturday'!$AJ124&lt;&gt;"",IF('BB-2024-Saturday'!$AJ124="t",0,'BB-2024-Saturday'!AM124),"")</f>
        <v/>
      </c>
      <c r="F122" s="119" t="str">
        <f>IF('BB-2024-Saturday'!$AJ124&lt;&gt;"",IF('BB-2024-Saturday'!$AJ124="t",0,'BB-2024-Saturday'!AN124),"")</f>
        <v/>
      </c>
      <c r="G122" s="119" t="str">
        <f>IF('BB-2024-Saturday'!$AJ124&lt;&gt;"",IF('BB-2024-Saturday'!$AJ124="t",0,'BB-2024-Saturday'!AO124),"")</f>
        <v/>
      </c>
      <c r="H122" s="119" t="str">
        <f>IF('BB-2024-Saturday'!$AJ124&lt;&gt;"",IF('BB-2024-Saturday'!$AJ124="t",0,'BB-2024-Saturday'!AP124),"")</f>
        <v/>
      </c>
      <c r="I122" s="119" t="str">
        <f>IF('BB-2024-Saturday'!$AJ124&lt;&gt;"",IF('BB-2024-Saturday'!$AJ124="t",0,'BB-2024-Saturday'!AQ124),"")</f>
        <v/>
      </c>
      <c r="J122" s="119" t="str">
        <f>IF('BB-2024-Saturday'!$AJ124&lt;&gt;"",IF('BB-2024-Saturday'!$AJ124="t",'BB-2024-Saturday'!AM124,0),"")</f>
        <v/>
      </c>
      <c r="K122" s="119" t="str">
        <f>IF('BB-2024-Saturday'!$AJ124&lt;&gt;"",IF('BB-2024-Saturday'!$AJ124="t",'BB-2024-Saturday'!AN124,0),"")</f>
        <v/>
      </c>
      <c r="L122" s="119" t="str">
        <f>IF('BB-2024-Saturday'!$AJ124&lt;&gt;"",IF('BB-2024-Saturday'!$AJ124="t",'BB-2024-Saturday'!AO124,0),"")</f>
        <v/>
      </c>
      <c r="M122" s="119" t="str">
        <f>IF('BB-2024-Saturday'!$AJ124&lt;&gt;"",IF('BB-2024-Saturday'!$AJ124="t",'BB-2024-Saturday'!AP124,0),"")</f>
        <v/>
      </c>
      <c r="N122" s="120" t="str">
        <f>IF('BB-2024-Saturday'!$AJ124&lt;&gt;"",IF('BB-2024-Saturday'!$AJ124="m",'BB-2024-Saturday'!U124,0),"")</f>
        <v/>
      </c>
      <c r="O122" s="120" t="str">
        <f>IF('BB-2024-Saturday'!$AJ124&lt;&gt;"",IF('BB-2024-Saturday'!$AJ124="m",'BB-2024-Saturday'!V124,0),"")</f>
        <v/>
      </c>
    </row>
    <row r="123" spans="1:15" x14ac:dyDescent="0.25">
      <c r="A123" t="str">
        <f>IF('BB-2024-Saturday'!AJ125&lt;&gt;"",'BB-2024-Saturday'!AJ125,"")</f>
        <v/>
      </c>
      <c r="B123" t="str">
        <f>IF('BB-2024-Saturday'!AJ125&lt;&gt;"",'BB-2024-Saturday'!AR125,"")</f>
        <v/>
      </c>
      <c r="C123" t="str">
        <f>IF('BB-2024-Saturday'!AJ125="m","v","a")</f>
        <v>a</v>
      </c>
      <c r="D123" s="92" t="str">
        <f>IF('BB-2024-Saturday'!AJ125&lt;&gt;"",'BB-2024-Saturday'!AI125,"")</f>
        <v/>
      </c>
      <c r="E123" s="119" t="str">
        <f>IF('BB-2024-Saturday'!$AJ125&lt;&gt;"",IF('BB-2024-Saturday'!$AJ125="t",0,'BB-2024-Saturday'!AM125),"")</f>
        <v/>
      </c>
      <c r="F123" s="119" t="str">
        <f>IF('BB-2024-Saturday'!$AJ125&lt;&gt;"",IF('BB-2024-Saturday'!$AJ125="t",0,'BB-2024-Saturday'!AN125),"")</f>
        <v/>
      </c>
      <c r="G123" s="119" t="str">
        <f>IF('BB-2024-Saturday'!$AJ125&lt;&gt;"",IF('BB-2024-Saturday'!$AJ125="t",0,'BB-2024-Saturday'!AO125),"")</f>
        <v/>
      </c>
      <c r="H123" s="119" t="str">
        <f>IF('BB-2024-Saturday'!$AJ125&lt;&gt;"",IF('BB-2024-Saturday'!$AJ125="t",0,'BB-2024-Saturday'!AP125),"")</f>
        <v/>
      </c>
      <c r="I123" s="119" t="str">
        <f>IF('BB-2024-Saturday'!$AJ125&lt;&gt;"",IF('BB-2024-Saturday'!$AJ125="t",0,'BB-2024-Saturday'!AQ125),"")</f>
        <v/>
      </c>
      <c r="J123" s="119" t="str">
        <f>IF('BB-2024-Saturday'!$AJ125&lt;&gt;"",IF('BB-2024-Saturday'!$AJ125="t",'BB-2024-Saturday'!AM125,0),"")</f>
        <v/>
      </c>
      <c r="K123" s="119" t="str">
        <f>IF('BB-2024-Saturday'!$AJ125&lt;&gt;"",IF('BB-2024-Saturday'!$AJ125="t",'BB-2024-Saturday'!AN125,0),"")</f>
        <v/>
      </c>
      <c r="L123" s="119" t="str">
        <f>IF('BB-2024-Saturday'!$AJ125&lt;&gt;"",IF('BB-2024-Saturday'!$AJ125="t",'BB-2024-Saturday'!AO125,0),"")</f>
        <v/>
      </c>
      <c r="M123" s="119" t="str">
        <f>IF('BB-2024-Saturday'!$AJ125&lt;&gt;"",IF('BB-2024-Saturday'!$AJ125="t",'BB-2024-Saturday'!AP125,0),"")</f>
        <v/>
      </c>
      <c r="N123" s="120" t="str">
        <f>IF('BB-2024-Saturday'!$AJ125&lt;&gt;"",IF('BB-2024-Saturday'!$AJ125="m",'BB-2024-Saturday'!U125,0),"")</f>
        <v/>
      </c>
      <c r="O123" s="120" t="str">
        <f>IF('BB-2024-Saturday'!$AJ125&lt;&gt;"",IF('BB-2024-Saturday'!$AJ125="m",'BB-2024-Saturday'!V125,0),"")</f>
        <v/>
      </c>
    </row>
    <row r="124" spans="1:15" x14ac:dyDescent="0.25">
      <c r="A124" t="str">
        <f>IF('BB-2024-Saturday'!AJ126&lt;&gt;"",'BB-2024-Saturday'!AJ126,"")</f>
        <v/>
      </c>
      <c r="B124" t="str">
        <f>IF('BB-2024-Saturday'!AJ126&lt;&gt;"",'BB-2024-Saturday'!AR126,"")</f>
        <v/>
      </c>
      <c r="C124" t="str">
        <f>IF('BB-2024-Saturday'!AJ126="m","v","a")</f>
        <v>a</v>
      </c>
      <c r="D124" s="92" t="str">
        <f>IF('BB-2024-Saturday'!AJ126&lt;&gt;"",'BB-2024-Saturday'!AI126,"")</f>
        <v/>
      </c>
      <c r="E124" s="119" t="str">
        <f>IF('BB-2024-Saturday'!$AJ126&lt;&gt;"",IF('BB-2024-Saturday'!$AJ126="t",0,'BB-2024-Saturday'!AM126),"")</f>
        <v/>
      </c>
      <c r="F124" s="119" t="str">
        <f>IF('BB-2024-Saturday'!$AJ126&lt;&gt;"",IF('BB-2024-Saturday'!$AJ126="t",0,'BB-2024-Saturday'!AN126),"")</f>
        <v/>
      </c>
      <c r="G124" s="119" t="str">
        <f>IF('BB-2024-Saturday'!$AJ126&lt;&gt;"",IF('BB-2024-Saturday'!$AJ126="t",0,'BB-2024-Saturday'!AO126),"")</f>
        <v/>
      </c>
      <c r="H124" s="119" t="str">
        <f>IF('BB-2024-Saturday'!$AJ126&lt;&gt;"",IF('BB-2024-Saturday'!$AJ126="t",0,'BB-2024-Saturday'!AP126),"")</f>
        <v/>
      </c>
      <c r="I124" s="119" t="str">
        <f>IF('BB-2024-Saturday'!$AJ126&lt;&gt;"",IF('BB-2024-Saturday'!$AJ126="t",0,'BB-2024-Saturday'!AQ126),"")</f>
        <v/>
      </c>
      <c r="J124" s="119" t="str">
        <f>IF('BB-2024-Saturday'!$AJ126&lt;&gt;"",IF('BB-2024-Saturday'!$AJ126="t",'BB-2024-Saturday'!AM126,0),"")</f>
        <v/>
      </c>
      <c r="K124" s="119" t="str">
        <f>IF('BB-2024-Saturday'!$AJ126&lt;&gt;"",IF('BB-2024-Saturday'!$AJ126="t",'BB-2024-Saturday'!AN126,0),"")</f>
        <v/>
      </c>
      <c r="L124" s="119" t="str">
        <f>IF('BB-2024-Saturday'!$AJ126&lt;&gt;"",IF('BB-2024-Saturday'!$AJ126="t",'BB-2024-Saturday'!AO126,0),"")</f>
        <v/>
      </c>
      <c r="M124" s="119" t="str">
        <f>IF('BB-2024-Saturday'!$AJ126&lt;&gt;"",IF('BB-2024-Saturday'!$AJ126="t",'BB-2024-Saturday'!AP126,0),"")</f>
        <v/>
      </c>
      <c r="N124" s="120" t="str">
        <f>IF('BB-2024-Saturday'!$AJ126&lt;&gt;"",IF('BB-2024-Saturday'!$AJ126="m",'BB-2024-Saturday'!U126,0),"")</f>
        <v/>
      </c>
      <c r="O124" s="120" t="str">
        <f>IF('BB-2024-Saturday'!$AJ126&lt;&gt;"",IF('BB-2024-Saturday'!$AJ126="m",'BB-2024-Saturday'!V126,0),"")</f>
        <v/>
      </c>
    </row>
    <row r="125" spans="1:15" x14ac:dyDescent="0.25">
      <c r="A125" t="str">
        <f>IF('BB-2024-Saturday'!AJ127&lt;&gt;"",'BB-2024-Saturday'!AJ127,"")</f>
        <v/>
      </c>
      <c r="B125" t="str">
        <f>IF('BB-2024-Saturday'!AJ127&lt;&gt;"",'BB-2024-Saturday'!AR127,"")</f>
        <v/>
      </c>
      <c r="C125" t="str">
        <f>IF('BB-2024-Saturday'!AJ127="m","v","a")</f>
        <v>a</v>
      </c>
      <c r="D125" s="92" t="str">
        <f>IF('BB-2024-Saturday'!AJ127&lt;&gt;"",'BB-2024-Saturday'!AI127,"")</f>
        <v/>
      </c>
      <c r="E125" s="119" t="str">
        <f>IF('BB-2024-Saturday'!$AJ127&lt;&gt;"",IF('BB-2024-Saturday'!$AJ127="t",0,'BB-2024-Saturday'!AM127),"")</f>
        <v/>
      </c>
      <c r="F125" s="119" t="str">
        <f>IF('BB-2024-Saturday'!$AJ127&lt;&gt;"",IF('BB-2024-Saturday'!$AJ127="t",0,'BB-2024-Saturday'!AN127),"")</f>
        <v/>
      </c>
      <c r="G125" s="119" t="str">
        <f>IF('BB-2024-Saturday'!$AJ127&lt;&gt;"",IF('BB-2024-Saturday'!$AJ127="t",0,'BB-2024-Saturday'!AO127),"")</f>
        <v/>
      </c>
      <c r="H125" s="119" t="str">
        <f>IF('BB-2024-Saturday'!$AJ127&lt;&gt;"",IF('BB-2024-Saturday'!$AJ127="t",0,'BB-2024-Saturday'!AP127),"")</f>
        <v/>
      </c>
      <c r="I125" s="119" t="str">
        <f>IF('BB-2024-Saturday'!$AJ127&lt;&gt;"",IF('BB-2024-Saturday'!$AJ127="t",0,'BB-2024-Saturday'!AQ127),"")</f>
        <v/>
      </c>
      <c r="J125" s="119" t="str">
        <f>IF('BB-2024-Saturday'!$AJ127&lt;&gt;"",IF('BB-2024-Saturday'!$AJ127="t",'BB-2024-Saturday'!AM127,0),"")</f>
        <v/>
      </c>
      <c r="K125" s="119" t="str">
        <f>IF('BB-2024-Saturday'!$AJ127&lt;&gt;"",IF('BB-2024-Saturday'!$AJ127="t",'BB-2024-Saturday'!AN127,0),"")</f>
        <v/>
      </c>
      <c r="L125" s="119" t="str">
        <f>IF('BB-2024-Saturday'!$AJ127&lt;&gt;"",IF('BB-2024-Saturday'!$AJ127="t",'BB-2024-Saturday'!AO127,0),"")</f>
        <v/>
      </c>
      <c r="M125" s="119" t="str">
        <f>IF('BB-2024-Saturday'!$AJ127&lt;&gt;"",IF('BB-2024-Saturday'!$AJ127="t",'BB-2024-Saturday'!AP127,0),"")</f>
        <v/>
      </c>
      <c r="N125" s="120" t="str">
        <f>IF('BB-2024-Saturday'!$AJ127&lt;&gt;"",IF('BB-2024-Saturday'!$AJ127="m",'BB-2024-Saturday'!U127,0),"")</f>
        <v/>
      </c>
      <c r="O125" s="120" t="str">
        <f>IF('BB-2024-Saturday'!$AJ127&lt;&gt;"",IF('BB-2024-Saturday'!$AJ127="m",'BB-2024-Saturday'!V127,0),"")</f>
        <v/>
      </c>
    </row>
    <row r="126" spans="1:15" x14ac:dyDescent="0.25">
      <c r="A126" t="str">
        <f>IF('BB-2024-Saturday'!AJ128&lt;&gt;"",'BB-2024-Saturday'!AJ128,"")</f>
        <v/>
      </c>
      <c r="B126" t="str">
        <f>IF('BB-2024-Saturday'!AJ128&lt;&gt;"",'BB-2024-Saturday'!AR128,"")</f>
        <v/>
      </c>
      <c r="C126" t="str">
        <f>IF('BB-2024-Saturday'!AJ128="m","v","a")</f>
        <v>a</v>
      </c>
      <c r="D126" s="92" t="str">
        <f>IF('BB-2024-Saturday'!AJ128&lt;&gt;"",'BB-2024-Saturday'!AI128,"")</f>
        <v/>
      </c>
      <c r="E126" s="119" t="str">
        <f>IF('BB-2024-Saturday'!$AJ128&lt;&gt;"",IF('BB-2024-Saturday'!$AJ128="t",0,'BB-2024-Saturday'!AM128),"")</f>
        <v/>
      </c>
      <c r="F126" s="119" t="str">
        <f>IF('BB-2024-Saturday'!$AJ128&lt;&gt;"",IF('BB-2024-Saturday'!$AJ128="t",0,'BB-2024-Saturday'!AN128),"")</f>
        <v/>
      </c>
      <c r="G126" s="119" t="str">
        <f>IF('BB-2024-Saturday'!$AJ128&lt;&gt;"",IF('BB-2024-Saturday'!$AJ128="t",0,'BB-2024-Saturday'!AO128),"")</f>
        <v/>
      </c>
      <c r="H126" s="119" t="str">
        <f>IF('BB-2024-Saturday'!$AJ128&lt;&gt;"",IF('BB-2024-Saturday'!$AJ128="t",0,'BB-2024-Saturday'!AP128),"")</f>
        <v/>
      </c>
      <c r="I126" s="119" t="str">
        <f>IF('BB-2024-Saturday'!$AJ128&lt;&gt;"",IF('BB-2024-Saturday'!$AJ128="t",0,'BB-2024-Saturday'!AQ128),"")</f>
        <v/>
      </c>
      <c r="J126" s="119" t="str">
        <f>IF('BB-2024-Saturday'!$AJ128&lt;&gt;"",IF('BB-2024-Saturday'!$AJ128="t",'BB-2024-Saturday'!AM128,0),"")</f>
        <v/>
      </c>
      <c r="K126" s="119" t="str">
        <f>IF('BB-2024-Saturday'!$AJ128&lt;&gt;"",IF('BB-2024-Saturday'!$AJ128="t",'BB-2024-Saturday'!AN128,0),"")</f>
        <v/>
      </c>
      <c r="L126" s="119" t="str">
        <f>IF('BB-2024-Saturday'!$AJ128&lt;&gt;"",IF('BB-2024-Saturday'!$AJ128="t",'BB-2024-Saturday'!AO128,0),"")</f>
        <v/>
      </c>
      <c r="M126" s="119" t="str">
        <f>IF('BB-2024-Saturday'!$AJ128&lt;&gt;"",IF('BB-2024-Saturday'!$AJ128="t",'BB-2024-Saturday'!AP128,0),"")</f>
        <v/>
      </c>
      <c r="N126" s="120" t="str">
        <f>IF('BB-2024-Saturday'!$AJ128&lt;&gt;"",IF('BB-2024-Saturday'!$AJ128="m",'BB-2024-Saturday'!U128,0),"")</f>
        <v/>
      </c>
      <c r="O126" s="120" t="str">
        <f>IF('BB-2024-Saturday'!$AJ128&lt;&gt;"",IF('BB-2024-Saturday'!$AJ128="m",'BB-2024-Saturday'!V128,0),"")</f>
        <v/>
      </c>
    </row>
    <row r="127" spans="1:15" x14ac:dyDescent="0.25">
      <c r="A127" t="str">
        <f>IF('BB-2024-Saturday'!AJ129&lt;&gt;"",'BB-2024-Saturday'!AJ129,"")</f>
        <v/>
      </c>
      <c r="B127" t="str">
        <f>IF('BB-2024-Saturday'!AJ129&lt;&gt;"",'BB-2024-Saturday'!AR129,"")</f>
        <v/>
      </c>
      <c r="C127" t="str">
        <f>IF('BB-2024-Saturday'!AJ129="m","v","a")</f>
        <v>a</v>
      </c>
      <c r="D127" s="92" t="str">
        <f>IF('BB-2024-Saturday'!AJ129&lt;&gt;"",'BB-2024-Saturday'!AI129,"")</f>
        <v/>
      </c>
      <c r="E127" s="119" t="str">
        <f>IF('BB-2024-Saturday'!$AJ129&lt;&gt;"",IF('BB-2024-Saturday'!$AJ129="t",0,'BB-2024-Saturday'!AM129),"")</f>
        <v/>
      </c>
      <c r="F127" s="119" t="str">
        <f>IF('BB-2024-Saturday'!$AJ129&lt;&gt;"",IF('BB-2024-Saturday'!$AJ129="t",0,'BB-2024-Saturday'!AN129),"")</f>
        <v/>
      </c>
      <c r="G127" s="119" t="str">
        <f>IF('BB-2024-Saturday'!$AJ129&lt;&gt;"",IF('BB-2024-Saturday'!$AJ129="t",0,'BB-2024-Saturday'!AO129),"")</f>
        <v/>
      </c>
      <c r="H127" s="119" t="str">
        <f>IF('BB-2024-Saturday'!$AJ129&lt;&gt;"",IF('BB-2024-Saturday'!$AJ129="t",0,'BB-2024-Saturday'!AP129),"")</f>
        <v/>
      </c>
      <c r="I127" s="119" t="str">
        <f>IF('BB-2024-Saturday'!$AJ129&lt;&gt;"",IF('BB-2024-Saturday'!$AJ129="t",0,'BB-2024-Saturday'!AQ129),"")</f>
        <v/>
      </c>
      <c r="J127" s="119" t="str">
        <f>IF('BB-2024-Saturday'!$AJ129&lt;&gt;"",IF('BB-2024-Saturday'!$AJ129="t",'BB-2024-Saturday'!AM129,0),"")</f>
        <v/>
      </c>
      <c r="K127" s="119" t="str">
        <f>IF('BB-2024-Saturday'!$AJ129&lt;&gt;"",IF('BB-2024-Saturday'!$AJ129="t",'BB-2024-Saturday'!AN129,0),"")</f>
        <v/>
      </c>
      <c r="L127" s="119" t="str">
        <f>IF('BB-2024-Saturday'!$AJ129&lt;&gt;"",IF('BB-2024-Saturday'!$AJ129="t",'BB-2024-Saturday'!AO129,0),"")</f>
        <v/>
      </c>
      <c r="M127" s="119" t="str">
        <f>IF('BB-2024-Saturday'!$AJ129&lt;&gt;"",IF('BB-2024-Saturday'!$AJ129="t",'BB-2024-Saturday'!AP129,0),"")</f>
        <v/>
      </c>
      <c r="N127" s="120" t="str">
        <f>IF('BB-2024-Saturday'!$AJ129&lt;&gt;"",IF('BB-2024-Saturday'!$AJ129="m",'BB-2024-Saturday'!U129,0),"")</f>
        <v/>
      </c>
      <c r="O127" s="120" t="str">
        <f>IF('BB-2024-Saturday'!$AJ129&lt;&gt;"",IF('BB-2024-Saturday'!$AJ129="m",'BB-2024-Saturday'!V129,0),"")</f>
        <v/>
      </c>
    </row>
    <row r="128" spans="1:15" x14ac:dyDescent="0.25">
      <c r="A128" t="str">
        <f>IF('BB-2024-Saturday'!AJ130&lt;&gt;"",'BB-2024-Saturday'!AJ130,"")</f>
        <v/>
      </c>
      <c r="B128" t="str">
        <f>IF('BB-2024-Saturday'!AJ130&lt;&gt;"",'BB-2024-Saturday'!AR130,"")</f>
        <v/>
      </c>
      <c r="C128" t="str">
        <f>IF('BB-2024-Saturday'!AJ130="m","v","a")</f>
        <v>a</v>
      </c>
      <c r="D128" s="92" t="str">
        <f>IF('BB-2024-Saturday'!AJ130&lt;&gt;"",'BB-2024-Saturday'!AI130,"")</f>
        <v/>
      </c>
      <c r="E128" s="119" t="str">
        <f>IF('BB-2024-Saturday'!$AJ130&lt;&gt;"",IF('BB-2024-Saturday'!$AJ130="t",0,'BB-2024-Saturday'!AM130),"")</f>
        <v/>
      </c>
      <c r="F128" s="119" t="str">
        <f>IF('BB-2024-Saturday'!$AJ130&lt;&gt;"",IF('BB-2024-Saturday'!$AJ130="t",0,'BB-2024-Saturday'!AN130),"")</f>
        <v/>
      </c>
      <c r="G128" s="119" t="str">
        <f>IF('BB-2024-Saturday'!$AJ130&lt;&gt;"",IF('BB-2024-Saturday'!$AJ130="t",0,'BB-2024-Saturday'!AO130),"")</f>
        <v/>
      </c>
      <c r="H128" s="119" t="str">
        <f>IF('BB-2024-Saturday'!$AJ130&lt;&gt;"",IF('BB-2024-Saturday'!$AJ130="t",0,'BB-2024-Saturday'!AP130),"")</f>
        <v/>
      </c>
      <c r="I128" s="119" t="str">
        <f>IF('BB-2024-Saturday'!$AJ130&lt;&gt;"",IF('BB-2024-Saturday'!$AJ130="t",0,'BB-2024-Saturday'!AQ130),"")</f>
        <v/>
      </c>
      <c r="J128" s="119" t="str">
        <f>IF('BB-2024-Saturday'!$AJ130&lt;&gt;"",IF('BB-2024-Saturday'!$AJ130="t",'BB-2024-Saturday'!AM130,0),"")</f>
        <v/>
      </c>
      <c r="K128" s="119" t="str">
        <f>IF('BB-2024-Saturday'!$AJ130&lt;&gt;"",IF('BB-2024-Saturday'!$AJ130="t",'BB-2024-Saturday'!AN130,0),"")</f>
        <v/>
      </c>
      <c r="L128" s="119" t="str">
        <f>IF('BB-2024-Saturday'!$AJ130&lt;&gt;"",IF('BB-2024-Saturday'!$AJ130="t",'BB-2024-Saturday'!AO130,0),"")</f>
        <v/>
      </c>
      <c r="M128" s="119" t="str">
        <f>IF('BB-2024-Saturday'!$AJ130&lt;&gt;"",IF('BB-2024-Saturday'!$AJ130="t",'BB-2024-Saturday'!AP130,0),"")</f>
        <v/>
      </c>
      <c r="N128" s="120" t="str">
        <f>IF('BB-2024-Saturday'!$AJ130&lt;&gt;"",IF('BB-2024-Saturday'!$AJ130="m",'BB-2024-Saturday'!U130,0),"")</f>
        <v/>
      </c>
      <c r="O128" s="120" t="str">
        <f>IF('BB-2024-Saturday'!$AJ130&lt;&gt;"",IF('BB-2024-Saturday'!$AJ130="m",'BB-2024-Saturday'!V130,0),"")</f>
        <v/>
      </c>
    </row>
    <row r="129" spans="1:15" x14ac:dyDescent="0.25">
      <c r="A129" t="str">
        <f>IF('BB-2024-Saturday'!AJ131&lt;&gt;"",'BB-2024-Saturday'!AJ131,"")</f>
        <v/>
      </c>
      <c r="B129" t="str">
        <f>IF('BB-2024-Saturday'!AJ131&lt;&gt;"",'BB-2024-Saturday'!AR131,"")</f>
        <v/>
      </c>
      <c r="C129" t="str">
        <f>IF('BB-2024-Saturday'!AJ131="m","v","a")</f>
        <v>a</v>
      </c>
      <c r="D129" s="92" t="str">
        <f>IF('BB-2024-Saturday'!AJ131&lt;&gt;"",'BB-2024-Saturday'!AI131,"")</f>
        <v/>
      </c>
      <c r="E129" s="119" t="str">
        <f>IF('BB-2024-Saturday'!$AJ131&lt;&gt;"",IF('BB-2024-Saturday'!$AJ131="t",0,'BB-2024-Saturday'!AM131),"")</f>
        <v/>
      </c>
      <c r="F129" s="119" t="str">
        <f>IF('BB-2024-Saturday'!$AJ131&lt;&gt;"",IF('BB-2024-Saturday'!$AJ131="t",0,'BB-2024-Saturday'!AN131),"")</f>
        <v/>
      </c>
      <c r="G129" s="119" t="str">
        <f>IF('BB-2024-Saturday'!$AJ131&lt;&gt;"",IF('BB-2024-Saturday'!$AJ131="t",0,'BB-2024-Saturday'!AO131),"")</f>
        <v/>
      </c>
      <c r="H129" s="119" t="str">
        <f>IF('BB-2024-Saturday'!$AJ131&lt;&gt;"",IF('BB-2024-Saturday'!$AJ131="t",0,'BB-2024-Saturday'!AP131),"")</f>
        <v/>
      </c>
      <c r="I129" s="119" t="str">
        <f>IF('BB-2024-Saturday'!$AJ131&lt;&gt;"",IF('BB-2024-Saturday'!$AJ131="t",0,'BB-2024-Saturday'!AQ131),"")</f>
        <v/>
      </c>
      <c r="J129" s="119" t="str">
        <f>IF('BB-2024-Saturday'!$AJ131&lt;&gt;"",IF('BB-2024-Saturday'!$AJ131="t",'BB-2024-Saturday'!AM131,0),"")</f>
        <v/>
      </c>
      <c r="K129" s="119" t="str">
        <f>IF('BB-2024-Saturday'!$AJ131&lt;&gt;"",IF('BB-2024-Saturday'!$AJ131="t",'BB-2024-Saturday'!AN131,0),"")</f>
        <v/>
      </c>
      <c r="L129" s="119" t="str">
        <f>IF('BB-2024-Saturday'!$AJ131&lt;&gt;"",IF('BB-2024-Saturday'!$AJ131="t",'BB-2024-Saturday'!AO131,0),"")</f>
        <v/>
      </c>
      <c r="M129" s="119" t="str">
        <f>IF('BB-2024-Saturday'!$AJ131&lt;&gt;"",IF('BB-2024-Saturday'!$AJ131="t",'BB-2024-Saturday'!AP131,0),"")</f>
        <v/>
      </c>
      <c r="N129" s="120" t="str">
        <f>IF('BB-2024-Saturday'!$AJ131&lt;&gt;"",IF('BB-2024-Saturday'!$AJ131="m",'BB-2024-Saturday'!U131,0),"")</f>
        <v/>
      </c>
      <c r="O129" s="120" t="str">
        <f>IF('BB-2024-Saturday'!$AJ131&lt;&gt;"",IF('BB-2024-Saturday'!$AJ131="m",'BB-2024-Saturday'!V131,0),"")</f>
        <v/>
      </c>
    </row>
    <row r="130" spans="1:15" x14ac:dyDescent="0.25">
      <c r="A130" t="str">
        <f>IF('BB-2024-Saturday'!AJ132&lt;&gt;"",'BB-2024-Saturday'!AJ132,"")</f>
        <v/>
      </c>
      <c r="B130" t="str">
        <f>IF('BB-2024-Saturday'!AJ132&lt;&gt;"",'BB-2024-Saturday'!AR132,"")</f>
        <v/>
      </c>
      <c r="C130" t="str">
        <f>IF('BB-2024-Saturday'!AJ132="m","v","a")</f>
        <v>a</v>
      </c>
      <c r="D130" s="92" t="str">
        <f>IF('BB-2024-Saturday'!AJ132&lt;&gt;"",'BB-2024-Saturday'!AI132,"")</f>
        <v/>
      </c>
      <c r="E130" s="119" t="str">
        <f>IF('BB-2024-Saturday'!$AJ132&lt;&gt;"",IF('BB-2024-Saturday'!$AJ132="t",0,'BB-2024-Saturday'!AM132),"")</f>
        <v/>
      </c>
      <c r="F130" s="119" t="str">
        <f>IF('BB-2024-Saturday'!$AJ132&lt;&gt;"",IF('BB-2024-Saturday'!$AJ132="t",0,'BB-2024-Saturday'!AN132),"")</f>
        <v/>
      </c>
      <c r="G130" s="119" t="str">
        <f>IF('BB-2024-Saturday'!$AJ132&lt;&gt;"",IF('BB-2024-Saturday'!$AJ132="t",0,'BB-2024-Saturday'!AO132),"")</f>
        <v/>
      </c>
      <c r="H130" s="119" t="str">
        <f>IF('BB-2024-Saturday'!$AJ132&lt;&gt;"",IF('BB-2024-Saturday'!$AJ132="t",0,'BB-2024-Saturday'!AP132),"")</f>
        <v/>
      </c>
      <c r="I130" s="119" t="str">
        <f>IF('BB-2024-Saturday'!$AJ132&lt;&gt;"",IF('BB-2024-Saturday'!$AJ132="t",0,'BB-2024-Saturday'!AQ132),"")</f>
        <v/>
      </c>
      <c r="J130" s="119" t="str">
        <f>IF('BB-2024-Saturday'!$AJ132&lt;&gt;"",IF('BB-2024-Saturday'!$AJ132="t",'BB-2024-Saturday'!AM132,0),"")</f>
        <v/>
      </c>
      <c r="K130" s="119" t="str">
        <f>IF('BB-2024-Saturday'!$AJ132&lt;&gt;"",IF('BB-2024-Saturday'!$AJ132="t",'BB-2024-Saturday'!AN132,0),"")</f>
        <v/>
      </c>
      <c r="L130" s="119" t="str">
        <f>IF('BB-2024-Saturday'!$AJ132&lt;&gt;"",IF('BB-2024-Saturday'!$AJ132="t",'BB-2024-Saturday'!AO132,0),"")</f>
        <v/>
      </c>
      <c r="M130" s="119" t="str">
        <f>IF('BB-2024-Saturday'!$AJ132&lt;&gt;"",IF('BB-2024-Saturday'!$AJ132="t",'BB-2024-Saturday'!AP132,0),"")</f>
        <v/>
      </c>
      <c r="N130" s="120" t="str">
        <f>IF('BB-2024-Saturday'!$AJ132&lt;&gt;"",IF('BB-2024-Saturday'!$AJ132="m",'BB-2024-Saturday'!U132,0),"")</f>
        <v/>
      </c>
      <c r="O130" s="120" t="str">
        <f>IF('BB-2024-Saturday'!$AJ132&lt;&gt;"",IF('BB-2024-Saturday'!$AJ132="m",'BB-2024-Saturday'!V132,0),"")</f>
        <v/>
      </c>
    </row>
    <row r="131" spans="1:15" x14ac:dyDescent="0.25">
      <c r="A131" t="str">
        <f>IF('BB-2024-Saturday'!AJ133&lt;&gt;"",'BB-2024-Saturday'!AJ133,"")</f>
        <v/>
      </c>
      <c r="B131" t="str">
        <f>IF('BB-2024-Saturday'!AJ133&lt;&gt;"",'BB-2024-Saturday'!AR133,"")</f>
        <v/>
      </c>
      <c r="C131" t="str">
        <f>IF('BB-2024-Saturday'!AJ133="m","v","a")</f>
        <v>a</v>
      </c>
      <c r="D131" s="92" t="str">
        <f>IF('BB-2024-Saturday'!AJ133&lt;&gt;"",'BB-2024-Saturday'!AI133,"")</f>
        <v/>
      </c>
      <c r="E131" s="119" t="str">
        <f>IF('BB-2024-Saturday'!$AJ133&lt;&gt;"",IF('BB-2024-Saturday'!$AJ133="t",0,'BB-2024-Saturday'!AM133),"")</f>
        <v/>
      </c>
      <c r="F131" s="119" t="str">
        <f>IF('BB-2024-Saturday'!$AJ133&lt;&gt;"",IF('BB-2024-Saturday'!$AJ133="t",0,'BB-2024-Saturday'!AN133),"")</f>
        <v/>
      </c>
      <c r="G131" s="119" t="str">
        <f>IF('BB-2024-Saturday'!$AJ133&lt;&gt;"",IF('BB-2024-Saturday'!$AJ133="t",0,'BB-2024-Saturday'!AO133),"")</f>
        <v/>
      </c>
      <c r="H131" s="119" t="str">
        <f>IF('BB-2024-Saturday'!$AJ133&lt;&gt;"",IF('BB-2024-Saturday'!$AJ133="t",0,'BB-2024-Saturday'!AP133),"")</f>
        <v/>
      </c>
      <c r="I131" s="119" t="str">
        <f>IF('BB-2024-Saturday'!$AJ133&lt;&gt;"",IF('BB-2024-Saturday'!$AJ133="t",0,'BB-2024-Saturday'!AQ133),"")</f>
        <v/>
      </c>
      <c r="J131" s="119" t="str">
        <f>IF('BB-2024-Saturday'!$AJ133&lt;&gt;"",IF('BB-2024-Saturday'!$AJ133="t",'BB-2024-Saturday'!AM133,0),"")</f>
        <v/>
      </c>
      <c r="K131" s="119" t="str">
        <f>IF('BB-2024-Saturday'!$AJ133&lt;&gt;"",IF('BB-2024-Saturday'!$AJ133="t",'BB-2024-Saturday'!AN133,0),"")</f>
        <v/>
      </c>
      <c r="L131" s="119" t="str">
        <f>IF('BB-2024-Saturday'!$AJ133&lt;&gt;"",IF('BB-2024-Saturday'!$AJ133="t",'BB-2024-Saturday'!AO133,0),"")</f>
        <v/>
      </c>
      <c r="M131" s="119" t="str">
        <f>IF('BB-2024-Saturday'!$AJ133&lt;&gt;"",IF('BB-2024-Saturday'!$AJ133="t",'BB-2024-Saturday'!AP133,0),"")</f>
        <v/>
      </c>
      <c r="N131" s="120" t="str">
        <f>IF('BB-2024-Saturday'!$AJ133&lt;&gt;"",IF('BB-2024-Saturday'!$AJ133="m",'BB-2024-Saturday'!U133,0),"")</f>
        <v/>
      </c>
      <c r="O131" s="120" t="str">
        <f>IF('BB-2024-Saturday'!$AJ133&lt;&gt;"",IF('BB-2024-Saturday'!$AJ133="m",'BB-2024-Saturday'!V133,0),"")</f>
        <v/>
      </c>
    </row>
    <row r="132" spans="1:15" x14ac:dyDescent="0.25">
      <c r="A132" t="str">
        <f>IF('BB-2024-Saturday'!AJ134&lt;&gt;"",'BB-2024-Saturday'!AJ134,"")</f>
        <v/>
      </c>
      <c r="B132" t="str">
        <f>IF('BB-2024-Saturday'!AJ134&lt;&gt;"",'BB-2024-Saturday'!AR134,"")</f>
        <v/>
      </c>
      <c r="C132" t="str">
        <f>IF('BB-2024-Saturday'!AJ134="m","v","a")</f>
        <v>a</v>
      </c>
      <c r="D132" s="92" t="str">
        <f>IF('BB-2024-Saturday'!AJ134&lt;&gt;"",'BB-2024-Saturday'!AI134,"")</f>
        <v/>
      </c>
      <c r="E132" s="119" t="str">
        <f>IF('BB-2024-Saturday'!$AJ134&lt;&gt;"",IF('BB-2024-Saturday'!$AJ134="t",0,'BB-2024-Saturday'!AM134),"")</f>
        <v/>
      </c>
      <c r="F132" s="119" t="str">
        <f>IF('BB-2024-Saturday'!$AJ134&lt;&gt;"",IF('BB-2024-Saturday'!$AJ134="t",0,'BB-2024-Saturday'!AN134),"")</f>
        <v/>
      </c>
      <c r="G132" s="119" t="str">
        <f>IF('BB-2024-Saturday'!$AJ134&lt;&gt;"",IF('BB-2024-Saturday'!$AJ134="t",0,'BB-2024-Saturday'!AO134),"")</f>
        <v/>
      </c>
      <c r="H132" s="119" t="str">
        <f>IF('BB-2024-Saturday'!$AJ134&lt;&gt;"",IF('BB-2024-Saturday'!$AJ134="t",0,'BB-2024-Saturday'!AP134),"")</f>
        <v/>
      </c>
      <c r="I132" s="119" t="str">
        <f>IF('BB-2024-Saturday'!$AJ134&lt;&gt;"",IF('BB-2024-Saturday'!$AJ134="t",0,'BB-2024-Saturday'!AQ134),"")</f>
        <v/>
      </c>
      <c r="J132" s="119" t="str">
        <f>IF('BB-2024-Saturday'!$AJ134&lt;&gt;"",IF('BB-2024-Saturday'!$AJ134="t",'BB-2024-Saturday'!AM134,0),"")</f>
        <v/>
      </c>
      <c r="K132" s="119" t="str">
        <f>IF('BB-2024-Saturday'!$AJ134&lt;&gt;"",IF('BB-2024-Saturday'!$AJ134="t",'BB-2024-Saturday'!AN134,0),"")</f>
        <v/>
      </c>
      <c r="L132" s="119" t="str">
        <f>IF('BB-2024-Saturday'!$AJ134&lt;&gt;"",IF('BB-2024-Saturday'!$AJ134="t",'BB-2024-Saturday'!AO134,0),"")</f>
        <v/>
      </c>
      <c r="M132" s="119" t="str">
        <f>IF('BB-2024-Saturday'!$AJ134&lt;&gt;"",IF('BB-2024-Saturday'!$AJ134="t",'BB-2024-Saturday'!AP134,0),"")</f>
        <v/>
      </c>
      <c r="N132" s="120" t="str">
        <f>IF('BB-2024-Saturday'!$AJ134&lt;&gt;"",IF('BB-2024-Saturday'!$AJ134="m",'BB-2024-Saturday'!U134,0),"")</f>
        <v/>
      </c>
      <c r="O132" s="120" t="str">
        <f>IF('BB-2024-Saturday'!$AJ134&lt;&gt;"",IF('BB-2024-Saturday'!$AJ134="m",'BB-2024-Saturday'!V134,0),"")</f>
        <v/>
      </c>
    </row>
    <row r="133" spans="1:15" x14ac:dyDescent="0.25">
      <c r="A133" t="str">
        <f>IF('BB-2024-Saturday'!AJ135&lt;&gt;"",'BB-2024-Saturday'!AJ135,"")</f>
        <v/>
      </c>
      <c r="B133" t="str">
        <f>IF('BB-2024-Saturday'!AJ135&lt;&gt;"",'BB-2024-Saturday'!AR135,"")</f>
        <v/>
      </c>
      <c r="C133" t="str">
        <f>IF('BB-2024-Saturday'!AJ135="m","v","a")</f>
        <v>a</v>
      </c>
      <c r="D133" s="92" t="str">
        <f>IF('BB-2024-Saturday'!AJ135&lt;&gt;"",'BB-2024-Saturday'!AI135,"")</f>
        <v/>
      </c>
      <c r="E133" s="119" t="str">
        <f>IF('BB-2024-Saturday'!$AJ135&lt;&gt;"",IF('BB-2024-Saturday'!$AJ135="t",0,'BB-2024-Saturday'!AM135),"")</f>
        <v/>
      </c>
      <c r="F133" s="119" t="str">
        <f>IF('BB-2024-Saturday'!$AJ135&lt;&gt;"",IF('BB-2024-Saturday'!$AJ135="t",0,'BB-2024-Saturday'!AN135),"")</f>
        <v/>
      </c>
      <c r="G133" s="119" t="str">
        <f>IF('BB-2024-Saturday'!$AJ135&lt;&gt;"",IF('BB-2024-Saturday'!$AJ135="t",0,'BB-2024-Saturday'!AO135),"")</f>
        <v/>
      </c>
      <c r="H133" s="119" t="str">
        <f>IF('BB-2024-Saturday'!$AJ135&lt;&gt;"",IF('BB-2024-Saturday'!$AJ135="t",0,'BB-2024-Saturday'!AP135),"")</f>
        <v/>
      </c>
      <c r="I133" s="119" t="str">
        <f>IF('BB-2024-Saturday'!$AJ135&lt;&gt;"",IF('BB-2024-Saturday'!$AJ135="t",0,'BB-2024-Saturday'!AQ135),"")</f>
        <v/>
      </c>
      <c r="J133" s="119" t="str">
        <f>IF('BB-2024-Saturday'!$AJ135&lt;&gt;"",IF('BB-2024-Saturday'!$AJ135="t",'BB-2024-Saturday'!AM135,0),"")</f>
        <v/>
      </c>
      <c r="K133" s="119" t="str">
        <f>IF('BB-2024-Saturday'!$AJ135&lt;&gt;"",IF('BB-2024-Saturday'!$AJ135="t",'BB-2024-Saturday'!AN135,0),"")</f>
        <v/>
      </c>
      <c r="L133" s="119" t="str">
        <f>IF('BB-2024-Saturday'!$AJ135&lt;&gt;"",IF('BB-2024-Saturday'!$AJ135="t",'BB-2024-Saturday'!AO135,0),"")</f>
        <v/>
      </c>
      <c r="M133" s="119" t="str">
        <f>IF('BB-2024-Saturday'!$AJ135&lt;&gt;"",IF('BB-2024-Saturday'!$AJ135="t",'BB-2024-Saturday'!AP135,0),"")</f>
        <v/>
      </c>
      <c r="N133" s="120" t="str">
        <f>IF('BB-2024-Saturday'!$AJ135&lt;&gt;"",IF('BB-2024-Saturday'!$AJ135="m",'BB-2024-Saturday'!U135,0),"")</f>
        <v/>
      </c>
      <c r="O133" s="120" t="str">
        <f>IF('BB-2024-Saturday'!$AJ135&lt;&gt;"",IF('BB-2024-Saturday'!$AJ135="m",'BB-2024-Saturday'!V135,0),"")</f>
        <v/>
      </c>
    </row>
    <row r="134" spans="1:15" x14ac:dyDescent="0.25">
      <c r="A134" t="str">
        <f>IF('BB-2024-Saturday'!AJ136&lt;&gt;"",'BB-2024-Saturday'!AJ136,"")</f>
        <v/>
      </c>
      <c r="B134" t="str">
        <f>IF('BB-2024-Saturday'!AJ136&lt;&gt;"",'BB-2024-Saturday'!AR136,"")</f>
        <v/>
      </c>
      <c r="C134" t="str">
        <f>IF('BB-2024-Saturday'!AJ136="m","v","a")</f>
        <v>a</v>
      </c>
      <c r="D134" s="92" t="str">
        <f>IF('BB-2024-Saturday'!AJ136&lt;&gt;"",'BB-2024-Saturday'!AI136,"")</f>
        <v/>
      </c>
      <c r="E134" s="119" t="str">
        <f>IF('BB-2024-Saturday'!$AJ136&lt;&gt;"",IF('BB-2024-Saturday'!$AJ136="t",0,'BB-2024-Saturday'!AM136),"")</f>
        <v/>
      </c>
      <c r="F134" s="119" t="str">
        <f>IF('BB-2024-Saturday'!$AJ136&lt;&gt;"",IF('BB-2024-Saturday'!$AJ136="t",0,'BB-2024-Saturday'!AN136),"")</f>
        <v/>
      </c>
      <c r="G134" s="119" t="str">
        <f>IF('BB-2024-Saturday'!$AJ136&lt;&gt;"",IF('BB-2024-Saturday'!$AJ136="t",0,'BB-2024-Saturday'!AO136),"")</f>
        <v/>
      </c>
      <c r="H134" s="119" t="str">
        <f>IF('BB-2024-Saturday'!$AJ136&lt;&gt;"",IF('BB-2024-Saturday'!$AJ136="t",0,'BB-2024-Saturday'!AP136),"")</f>
        <v/>
      </c>
      <c r="I134" s="119" t="str">
        <f>IF('BB-2024-Saturday'!$AJ136&lt;&gt;"",IF('BB-2024-Saturday'!$AJ136="t",0,'BB-2024-Saturday'!AQ136),"")</f>
        <v/>
      </c>
      <c r="J134" s="119" t="str">
        <f>IF('BB-2024-Saturday'!$AJ136&lt;&gt;"",IF('BB-2024-Saturday'!$AJ136="t",'BB-2024-Saturday'!AM136,0),"")</f>
        <v/>
      </c>
      <c r="K134" s="119" t="str">
        <f>IF('BB-2024-Saturday'!$AJ136&lt;&gt;"",IF('BB-2024-Saturday'!$AJ136="t",'BB-2024-Saturday'!AN136,0),"")</f>
        <v/>
      </c>
      <c r="L134" s="119" t="str">
        <f>IF('BB-2024-Saturday'!$AJ136&lt;&gt;"",IF('BB-2024-Saturday'!$AJ136="t",'BB-2024-Saturday'!AO136,0),"")</f>
        <v/>
      </c>
      <c r="M134" s="119" t="str">
        <f>IF('BB-2024-Saturday'!$AJ136&lt;&gt;"",IF('BB-2024-Saturday'!$AJ136="t",'BB-2024-Saturday'!AP136,0),"")</f>
        <v/>
      </c>
      <c r="N134" s="120" t="str">
        <f>IF('BB-2024-Saturday'!$AJ136&lt;&gt;"",IF('BB-2024-Saturday'!$AJ136="m",'BB-2024-Saturday'!U136,0),"")</f>
        <v/>
      </c>
      <c r="O134" s="120" t="str">
        <f>IF('BB-2024-Saturday'!$AJ136&lt;&gt;"",IF('BB-2024-Saturday'!$AJ136="m",'BB-2024-Saturday'!V136,0),"")</f>
        <v/>
      </c>
    </row>
    <row r="135" spans="1:15" x14ac:dyDescent="0.25">
      <c r="A135" t="str">
        <f>IF('BB-2024-Saturday'!AJ137&lt;&gt;"",'BB-2024-Saturday'!AJ137,"")</f>
        <v/>
      </c>
      <c r="B135" t="str">
        <f>IF('BB-2024-Saturday'!AJ137&lt;&gt;"",'BB-2024-Saturday'!AR137,"")</f>
        <v/>
      </c>
      <c r="C135" t="str">
        <f>IF('BB-2024-Saturday'!AJ137="m","v","a")</f>
        <v>a</v>
      </c>
      <c r="D135" s="92" t="str">
        <f>IF('BB-2024-Saturday'!AJ137&lt;&gt;"",'BB-2024-Saturday'!AI137,"")</f>
        <v/>
      </c>
      <c r="E135" s="119" t="str">
        <f>IF('BB-2024-Saturday'!$AJ137&lt;&gt;"",IF('BB-2024-Saturday'!$AJ137="t",0,'BB-2024-Saturday'!AM137),"")</f>
        <v/>
      </c>
      <c r="F135" s="119" t="str">
        <f>IF('BB-2024-Saturday'!$AJ137&lt;&gt;"",IF('BB-2024-Saturday'!$AJ137="t",0,'BB-2024-Saturday'!AN137),"")</f>
        <v/>
      </c>
      <c r="G135" s="119" t="str">
        <f>IF('BB-2024-Saturday'!$AJ137&lt;&gt;"",IF('BB-2024-Saturday'!$AJ137="t",0,'BB-2024-Saturday'!AO137),"")</f>
        <v/>
      </c>
      <c r="H135" s="119" t="str">
        <f>IF('BB-2024-Saturday'!$AJ137&lt;&gt;"",IF('BB-2024-Saturday'!$AJ137="t",0,'BB-2024-Saturday'!AP137),"")</f>
        <v/>
      </c>
      <c r="I135" s="119" t="str">
        <f>IF('BB-2024-Saturday'!$AJ137&lt;&gt;"",IF('BB-2024-Saturday'!$AJ137="t",0,'BB-2024-Saturday'!AQ137),"")</f>
        <v/>
      </c>
      <c r="J135" s="119" t="str">
        <f>IF('BB-2024-Saturday'!$AJ137&lt;&gt;"",IF('BB-2024-Saturday'!$AJ137="t",'BB-2024-Saturday'!AM137,0),"")</f>
        <v/>
      </c>
      <c r="K135" s="119" t="str">
        <f>IF('BB-2024-Saturday'!$AJ137&lt;&gt;"",IF('BB-2024-Saturday'!$AJ137="t",'BB-2024-Saturday'!AN137,0),"")</f>
        <v/>
      </c>
      <c r="L135" s="119" t="str">
        <f>IF('BB-2024-Saturday'!$AJ137&lt;&gt;"",IF('BB-2024-Saturday'!$AJ137="t",'BB-2024-Saturday'!AO137,0),"")</f>
        <v/>
      </c>
      <c r="M135" s="119" t="str">
        <f>IF('BB-2024-Saturday'!$AJ137&lt;&gt;"",IF('BB-2024-Saturday'!$AJ137="t",'BB-2024-Saturday'!AP137,0),"")</f>
        <v/>
      </c>
      <c r="N135" s="120" t="str">
        <f>IF('BB-2024-Saturday'!$AJ137&lt;&gt;"",IF('BB-2024-Saturday'!$AJ137="m",'BB-2024-Saturday'!U137,0),"")</f>
        <v/>
      </c>
      <c r="O135" s="120" t="str">
        <f>IF('BB-2024-Saturday'!$AJ137&lt;&gt;"",IF('BB-2024-Saturday'!$AJ137="m",'BB-2024-Saturday'!V137,0),"")</f>
        <v/>
      </c>
    </row>
    <row r="136" spans="1:15" x14ac:dyDescent="0.25">
      <c r="A136" t="str">
        <f>IF('BB-2024-Saturday'!AJ138&lt;&gt;"",'BB-2024-Saturday'!AJ138,"")</f>
        <v/>
      </c>
      <c r="B136" t="str">
        <f>IF('BB-2024-Saturday'!AJ138&lt;&gt;"",'BB-2024-Saturday'!AR138,"")</f>
        <v/>
      </c>
      <c r="C136" t="str">
        <f>IF('BB-2024-Saturday'!AJ138="m","v","a")</f>
        <v>a</v>
      </c>
      <c r="D136" s="92" t="str">
        <f>IF('BB-2024-Saturday'!AJ138&lt;&gt;"",'BB-2024-Saturday'!AI138,"")</f>
        <v/>
      </c>
      <c r="E136" s="119" t="str">
        <f>IF('BB-2024-Saturday'!$AJ138&lt;&gt;"",IF('BB-2024-Saturday'!$AJ138="t",0,'BB-2024-Saturday'!AM138),"")</f>
        <v/>
      </c>
      <c r="F136" s="119" t="str">
        <f>IF('BB-2024-Saturday'!$AJ138&lt;&gt;"",IF('BB-2024-Saturday'!$AJ138="t",0,'BB-2024-Saturday'!AN138),"")</f>
        <v/>
      </c>
      <c r="G136" s="119" t="str">
        <f>IF('BB-2024-Saturday'!$AJ138&lt;&gt;"",IF('BB-2024-Saturday'!$AJ138="t",0,'BB-2024-Saturday'!AO138),"")</f>
        <v/>
      </c>
      <c r="H136" s="119" t="str">
        <f>IF('BB-2024-Saturday'!$AJ138&lt;&gt;"",IF('BB-2024-Saturday'!$AJ138="t",0,'BB-2024-Saturday'!AP138),"")</f>
        <v/>
      </c>
      <c r="I136" s="119" t="str">
        <f>IF('BB-2024-Saturday'!$AJ138&lt;&gt;"",IF('BB-2024-Saturday'!$AJ138="t",0,'BB-2024-Saturday'!AQ138),"")</f>
        <v/>
      </c>
      <c r="J136" s="119" t="str">
        <f>IF('BB-2024-Saturday'!$AJ138&lt;&gt;"",IF('BB-2024-Saturday'!$AJ138="t",'BB-2024-Saturday'!AM138,0),"")</f>
        <v/>
      </c>
      <c r="K136" s="119" t="str">
        <f>IF('BB-2024-Saturday'!$AJ138&lt;&gt;"",IF('BB-2024-Saturday'!$AJ138="t",'BB-2024-Saturday'!AN138,0),"")</f>
        <v/>
      </c>
      <c r="L136" s="119" t="str">
        <f>IF('BB-2024-Saturday'!$AJ138&lt;&gt;"",IF('BB-2024-Saturday'!$AJ138="t",'BB-2024-Saturday'!AO138,0),"")</f>
        <v/>
      </c>
      <c r="M136" s="119" t="str">
        <f>IF('BB-2024-Saturday'!$AJ138&lt;&gt;"",IF('BB-2024-Saturday'!$AJ138="t",'BB-2024-Saturday'!AP138,0),"")</f>
        <v/>
      </c>
      <c r="N136" s="120" t="str">
        <f>IF('BB-2024-Saturday'!$AJ138&lt;&gt;"",IF('BB-2024-Saturday'!$AJ138="m",'BB-2024-Saturday'!U138,0),"")</f>
        <v/>
      </c>
      <c r="O136" s="120" t="str">
        <f>IF('BB-2024-Saturday'!$AJ138&lt;&gt;"",IF('BB-2024-Saturday'!$AJ138="m",'BB-2024-Saturday'!V138,0),"")</f>
        <v/>
      </c>
    </row>
    <row r="137" spans="1:15" x14ac:dyDescent="0.25">
      <c r="A137" t="str">
        <f>IF('BB-2024-Saturday'!AJ139&lt;&gt;"",'BB-2024-Saturday'!AJ139,"")</f>
        <v/>
      </c>
      <c r="B137" t="str">
        <f>IF('BB-2024-Saturday'!AJ139&lt;&gt;"",'BB-2024-Saturday'!AR139,"")</f>
        <v/>
      </c>
      <c r="C137" t="str">
        <f>IF('BB-2024-Saturday'!AJ139="m","v","a")</f>
        <v>a</v>
      </c>
      <c r="D137" s="92" t="str">
        <f>IF('BB-2024-Saturday'!AJ139&lt;&gt;"",'BB-2024-Saturday'!AI139,"")</f>
        <v/>
      </c>
      <c r="E137" s="119" t="str">
        <f>IF('BB-2024-Saturday'!$AJ139&lt;&gt;"",IF('BB-2024-Saturday'!$AJ139="t",0,'BB-2024-Saturday'!AM139),"")</f>
        <v/>
      </c>
      <c r="F137" s="119" t="str">
        <f>IF('BB-2024-Saturday'!$AJ139&lt;&gt;"",IF('BB-2024-Saturday'!$AJ139="t",0,'BB-2024-Saturday'!AN139),"")</f>
        <v/>
      </c>
      <c r="G137" s="119" t="str">
        <f>IF('BB-2024-Saturday'!$AJ139&lt;&gt;"",IF('BB-2024-Saturday'!$AJ139="t",0,'BB-2024-Saturday'!AO139),"")</f>
        <v/>
      </c>
      <c r="H137" s="119" t="str">
        <f>IF('BB-2024-Saturday'!$AJ139&lt;&gt;"",IF('BB-2024-Saturday'!$AJ139="t",0,'BB-2024-Saturday'!AP139),"")</f>
        <v/>
      </c>
      <c r="I137" s="119" t="str">
        <f>IF('BB-2024-Saturday'!$AJ139&lt;&gt;"",IF('BB-2024-Saturday'!$AJ139="t",0,'BB-2024-Saturday'!AQ139),"")</f>
        <v/>
      </c>
      <c r="J137" s="119" t="str">
        <f>IF('BB-2024-Saturday'!$AJ139&lt;&gt;"",IF('BB-2024-Saturday'!$AJ139="t",'BB-2024-Saturday'!AM139,0),"")</f>
        <v/>
      </c>
      <c r="K137" s="119" t="str">
        <f>IF('BB-2024-Saturday'!$AJ139&lt;&gt;"",IF('BB-2024-Saturday'!$AJ139="t",'BB-2024-Saturday'!AN139,0),"")</f>
        <v/>
      </c>
      <c r="L137" s="119" t="str">
        <f>IF('BB-2024-Saturday'!$AJ139&lt;&gt;"",IF('BB-2024-Saturday'!$AJ139="t",'BB-2024-Saturday'!AO139,0),"")</f>
        <v/>
      </c>
      <c r="M137" s="119" t="str">
        <f>IF('BB-2024-Saturday'!$AJ139&lt;&gt;"",IF('BB-2024-Saturday'!$AJ139="t",'BB-2024-Saturday'!AP139,0),"")</f>
        <v/>
      </c>
      <c r="N137" s="120" t="str">
        <f>IF('BB-2024-Saturday'!$AJ139&lt;&gt;"",IF('BB-2024-Saturday'!$AJ139="m",'BB-2024-Saturday'!U139,0),"")</f>
        <v/>
      </c>
      <c r="O137" s="120" t="str">
        <f>IF('BB-2024-Saturday'!$AJ139&lt;&gt;"",IF('BB-2024-Saturday'!$AJ139="m",'BB-2024-Saturday'!V139,0),"")</f>
        <v/>
      </c>
    </row>
    <row r="138" spans="1:15" x14ac:dyDescent="0.25">
      <c r="A138" t="str">
        <f>IF('BB-2024-Saturday'!AJ140&lt;&gt;"",'BB-2024-Saturday'!AJ140,"")</f>
        <v/>
      </c>
      <c r="B138" t="str">
        <f>IF('BB-2024-Saturday'!AJ140&lt;&gt;"",'BB-2024-Saturday'!AR140,"")</f>
        <v/>
      </c>
      <c r="C138" t="str">
        <f>IF('BB-2024-Saturday'!AJ140="m","v","a")</f>
        <v>a</v>
      </c>
      <c r="D138" s="92" t="str">
        <f>IF('BB-2024-Saturday'!AJ140&lt;&gt;"",'BB-2024-Saturday'!AI140,"")</f>
        <v/>
      </c>
      <c r="E138" s="119" t="str">
        <f>IF('BB-2024-Saturday'!$AJ140&lt;&gt;"",IF('BB-2024-Saturday'!$AJ140="t",0,'BB-2024-Saturday'!AM140),"")</f>
        <v/>
      </c>
      <c r="F138" s="119" t="str">
        <f>IF('BB-2024-Saturday'!$AJ140&lt;&gt;"",IF('BB-2024-Saturday'!$AJ140="t",0,'BB-2024-Saturday'!AN140),"")</f>
        <v/>
      </c>
      <c r="G138" s="119" t="str">
        <f>IF('BB-2024-Saturday'!$AJ140&lt;&gt;"",IF('BB-2024-Saturday'!$AJ140="t",0,'BB-2024-Saturday'!AO140),"")</f>
        <v/>
      </c>
      <c r="H138" s="119" t="str">
        <f>IF('BB-2024-Saturday'!$AJ140&lt;&gt;"",IF('BB-2024-Saturday'!$AJ140="t",0,'BB-2024-Saturday'!AP140),"")</f>
        <v/>
      </c>
      <c r="I138" s="119" t="str">
        <f>IF('BB-2024-Saturday'!$AJ140&lt;&gt;"",IF('BB-2024-Saturday'!$AJ140="t",0,'BB-2024-Saturday'!AQ140),"")</f>
        <v/>
      </c>
      <c r="J138" s="119" t="str">
        <f>IF('BB-2024-Saturday'!$AJ140&lt;&gt;"",IF('BB-2024-Saturday'!$AJ140="t",'BB-2024-Saturday'!AM140,0),"")</f>
        <v/>
      </c>
      <c r="K138" s="119" t="str">
        <f>IF('BB-2024-Saturday'!$AJ140&lt;&gt;"",IF('BB-2024-Saturday'!$AJ140="t",'BB-2024-Saturday'!AN140,0),"")</f>
        <v/>
      </c>
      <c r="L138" s="119" t="str">
        <f>IF('BB-2024-Saturday'!$AJ140&lt;&gt;"",IF('BB-2024-Saturday'!$AJ140="t",'BB-2024-Saturday'!AO140,0),"")</f>
        <v/>
      </c>
      <c r="M138" s="119" t="str">
        <f>IF('BB-2024-Saturday'!$AJ140&lt;&gt;"",IF('BB-2024-Saturday'!$AJ140="t",'BB-2024-Saturday'!AP140,0),"")</f>
        <v/>
      </c>
      <c r="N138" s="120" t="str">
        <f>IF('BB-2024-Saturday'!$AJ140&lt;&gt;"",IF('BB-2024-Saturday'!$AJ140="m",'BB-2024-Saturday'!U140,0),"")</f>
        <v/>
      </c>
      <c r="O138" s="120" t="str">
        <f>IF('BB-2024-Saturday'!$AJ140&lt;&gt;"",IF('BB-2024-Saturday'!$AJ140="m",'BB-2024-Saturday'!V140,0),"")</f>
        <v/>
      </c>
    </row>
    <row r="139" spans="1:15" x14ac:dyDescent="0.25">
      <c r="A139" t="str">
        <f>IF('BB-2024-Saturday'!AJ141&lt;&gt;"",'BB-2024-Saturday'!AJ141,"")</f>
        <v/>
      </c>
      <c r="B139" t="str">
        <f>IF('BB-2024-Saturday'!AJ141&lt;&gt;"",'BB-2024-Saturday'!AR141,"")</f>
        <v/>
      </c>
      <c r="C139" t="str">
        <f>IF('BB-2024-Saturday'!AJ141="m","v","a")</f>
        <v>a</v>
      </c>
      <c r="D139" s="92" t="str">
        <f>IF('BB-2024-Saturday'!AJ141&lt;&gt;"",'BB-2024-Saturday'!AI141,"")</f>
        <v/>
      </c>
      <c r="E139" s="119" t="str">
        <f>IF('BB-2024-Saturday'!$AJ141&lt;&gt;"",IF('BB-2024-Saturday'!$AJ141="t",0,'BB-2024-Saturday'!AM141),"")</f>
        <v/>
      </c>
      <c r="F139" s="119" t="str">
        <f>IF('BB-2024-Saturday'!$AJ141&lt;&gt;"",IF('BB-2024-Saturday'!$AJ141="t",0,'BB-2024-Saturday'!AN141),"")</f>
        <v/>
      </c>
      <c r="G139" s="119" t="str">
        <f>IF('BB-2024-Saturday'!$AJ141&lt;&gt;"",IF('BB-2024-Saturday'!$AJ141="t",0,'BB-2024-Saturday'!AO141),"")</f>
        <v/>
      </c>
      <c r="H139" s="119" t="str">
        <f>IF('BB-2024-Saturday'!$AJ141&lt;&gt;"",IF('BB-2024-Saturday'!$AJ141="t",0,'BB-2024-Saturday'!AP141),"")</f>
        <v/>
      </c>
      <c r="I139" s="119" t="str">
        <f>IF('BB-2024-Saturday'!$AJ141&lt;&gt;"",IF('BB-2024-Saturday'!$AJ141="t",0,'BB-2024-Saturday'!AQ141),"")</f>
        <v/>
      </c>
      <c r="J139" s="119" t="str">
        <f>IF('BB-2024-Saturday'!$AJ141&lt;&gt;"",IF('BB-2024-Saturday'!$AJ141="t",'BB-2024-Saturday'!AM141,0),"")</f>
        <v/>
      </c>
      <c r="K139" s="119" t="str">
        <f>IF('BB-2024-Saturday'!$AJ141&lt;&gt;"",IF('BB-2024-Saturday'!$AJ141="t",'BB-2024-Saturday'!AN141,0),"")</f>
        <v/>
      </c>
      <c r="L139" s="119" t="str">
        <f>IF('BB-2024-Saturday'!$AJ141&lt;&gt;"",IF('BB-2024-Saturday'!$AJ141="t",'BB-2024-Saturday'!AO141,0),"")</f>
        <v/>
      </c>
      <c r="M139" s="119" t="str">
        <f>IF('BB-2024-Saturday'!$AJ141&lt;&gt;"",IF('BB-2024-Saturday'!$AJ141="t",'BB-2024-Saturday'!AP141,0),"")</f>
        <v/>
      </c>
      <c r="N139" s="120" t="str">
        <f>IF('BB-2024-Saturday'!$AJ141&lt;&gt;"",IF('BB-2024-Saturday'!$AJ141="m",'BB-2024-Saturday'!U141,0),"")</f>
        <v/>
      </c>
      <c r="O139" s="120" t="str">
        <f>IF('BB-2024-Saturday'!$AJ141&lt;&gt;"",IF('BB-2024-Saturday'!$AJ141="m",'BB-2024-Saturday'!V141,0),"")</f>
        <v/>
      </c>
    </row>
    <row r="140" spans="1:15" x14ac:dyDescent="0.25">
      <c r="A140" t="str">
        <f>IF('BB-2024-Saturday'!AJ142&lt;&gt;"",'BB-2024-Saturday'!AJ142,"")</f>
        <v/>
      </c>
      <c r="B140" t="str">
        <f>IF('BB-2024-Saturday'!AJ142&lt;&gt;"",'BB-2024-Saturday'!AR142,"")</f>
        <v/>
      </c>
      <c r="C140" t="str">
        <f>IF('BB-2024-Saturday'!AJ142="m","v","a")</f>
        <v>a</v>
      </c>
      <c r="D140" s="92" t="str">
        <f>IF('BB-2024-Saturday'!AJ142&lt;&gt;"",'BB-2024-Saturday'!AI142,"")</f>
        <v/>
      </c>
      <c r="E140" s="119" t="str">
        <f>IF('BB-2024-Saturday'!$AJ142&lt;&gt;"",IF('BB-2024-Saturday'!$AJ142="t",0,'BB-2024-Saturday'!AM142),"")</f>
        <v/>
      </c>
      <c r="F140" s="119" t="str">
        <f>IF('BB-2024-Saturday'!$AJ142&lt;&gt;"",IF('BB-2024-Saturday'!$AJ142="t",0,'BB-2024-Saturday'!AN142),"")</f>
        <v/>
      </c>
      <c r="G140" s="119" t="str">
        <f>IF('BB-2024-Saturday'!$AJ142&lt;&gt;"",IF('BB-2024-Saturday'!$AJ142="t",0,'BB-2024-Saturday'!AO142),"")</f>
        <v/>
      </c>
      <c r="H140" s="119" t="str">
        <f>IF('BB-2024-Saturday'!$AJ142&lt;&gt;"",IF('BB-2024-Saturday'!$AJ142="t",0,'BB-2024-Saturday'!AP142),"")</f>
        <v/>
      </c>
      <c r="I140" s="119" t="str">
        <f>IF('BB-2024-Saturday'!$AJ142&lt;&gt;"",IF('BB-2024-Saturday'!$AJ142="t",0,'BB-2024-Saturday'!AQ142),"")</f>
        <v/>
      </c>
      <c r="J140" s="119" t="str">
        <f>IF('BB-2024-Saturday'!$AJ142&lt;&gt;"",IF('BB-2024-Saturday'!$AJ142="t",'BB-2024-Saturday'!AM142,0),"")</f>
        <v/>
      </c>
      <c r="K140" s="119" t="str">
        <f>IF('BB-2024-Saturday'!$AJ142&lt;&gt;"",IF('BB-2024-Saturday'!$AJ142="t",'BB-2024-Saturday'!AN142,0),"")</f>
        <v/>
      </c>
      <c r="L140" s="119" t="str">
        <f>IF('BB-2024-Saturday'!$AJ142&lt;&gt;"",IF('BB-2024-Saturday'!$AJ142="t",'BB-2024-Saturday'!AO142,0),"")</f>
        <v/>
      </c>
      <c r="M140" s="119" t="str">
        <f>IF('BB-2024-Saturday'!$AJ142&lt;&gt;"",IF('BB-2024-Saturday'!$AJ142="t",'BB-2024-Saturday'!AP142,0),"")</f>
        <v/>
      </c>
      <c r="N140" s="120" t="str">
        <f>IF('BB-2024-Saturday'!$AJ142&lt;&gt;"",IF('BB-2024-Saturday'!$AJ142="m",'BB-2024-Saturday'!U142,0),"")</f>
        <v/>
      </c>
      <c r="O140" s="120" t="str">
        <f>IF('BB-2024-Saturday'!$AJ142&lt;&gt;"",IF('BB-2024-Saturday'!$AJ142="m",'BB-2024-Saturday'!V142,0),"")</f>
        <v/>
      </c>
    </row>
    <row r="141" spans="1:15" x14ac:dyDescent="0.25">
      <c r="A141" t="str">
        <f>IF('BB-2024-Saturday'!AJ143&lt;&gt;"",'BB-2024-Saturday'!AJ143,"")</f>
        <v/>
      </c>
      <c r="B141" t="str">
        <f>IF('BB-2024-Saturday'!AJ143&lt;&gt;"",'BB-2024-Saturday'!AR143,"")</f>
        <v/>
      </c>
      <c r="C141" t="str">
        <f>IF('BB-2024-Saturday'!AJ143="m","v","a")</f>
        <v>a</v>
      </c>
      <c r="D141" s="92" t="str">
        <f>IF('BB-2024-Saturday'!AJ143&lt;&gt;"",'BB-2024-Saturday'!AI143,"")</f>
        <v/>
      </c>
      <c r="E141" s="119" t="str">
        <f>IF('BB-2024-Saturday'!$AJ143&lt;&gt;"",IF('BB-2024-Saturday'!$AJ143="t",0,'BB-2024-Saturday'!AM143),"")</f>
        <v/>
      </c>
      <c r="F141" s="119" t="str">
        <f>IF('BB-2024-Saturday'!$AJ143&lt;&gt;"",IF('BB-2024-Saturday'!$AJ143="t",0,'BB-2024-Saturday'!AN143),"")</f>
        <v/>
      </c>
      <c r="G141" s="119" t="str">
        <f>IF('BB-2024-Saturday'!$AJ143&lt;&gt;"",IF('BB-2024-Saturday'!$AJ143="t",0,'BB-2024-Saturday'!AO143),"")</f>
        <v/>
      </c>
      <c r="H141" s="119" t="str">
        <f>IF('BB-2024-Saturday'!$AJ143&lt;&gt;"",IF('BB-2024-Saturday'!$AJ143="t",0,'BB-2024-Saturday'!AP143),"")</f>
        <v/>
      </c>
      <c r="I141" s="119" t="str">
        <f>IF('BB-2024-Saturday'!$AJ143&lt;&gt;"",IF('BB-2024-Saturday'!$AJ143="t",0,'BB-2024-Saturday'!AQ143),"")</f>
        <v/>
      </c>
      <c r="J141" s="119" t="str">
        <f>IF('BB-2024-Saturday'!$AJ143&lt;&gt;"",IF('BB-2024-Saturday'!$AJ143="t",'BB-2024-Saturday'!AM143,0),"")</f>
        <v/>
      </c>
      <c r="K141" s="119" t="str">
        <f>IF('BB-2024-Saturday'!$AJ143&lt;&gt;"",IF('BB-2024-Saturday'!$AJ143="t",'BB-2024-Saturday'!AN143,0),"")</f>
        <v/>
      </c>
      <c r="L141" s="119" t="str">
        <f>IF('BB-2024-Saturday'!$AJ143&lt;&gt;"",IF('BB-2024-Saturday'!$AJ143="t",'BB-2024-Saturday'!AO143,0),"")</f>
        <v/>
      </c>
      <c r="M141" s="119" t="str">
        <f>IF('BB-2024-Saturday'!$AJ143&lt;&gt;"",IF('BB-2024-Saturday'!$AJ143="t",'BB-2024-Saturday'!AP143,0),"")</f>
        <v/>
      </c>
      <c r="N141" s="120" t="str">
        <f>IF('BB-2024-Saturday'!$AJ143&lt;&gt;"",IF('BB-2024-Saturday'!$AJ143="m",'BB-2024-Saturday'!U143,0),"")</f>
        <v/>
      </c>
      <c r="O141" s="120" t="str">
        <f>IF('BB-2024-Saturday'!$AJ143&lt;&gt;"",IF('BB-2024-Saturday'!$AJ143="m",'BB-2024-Saturday'!V143,0),"")</f>
        <v/>
      </c>
    </row>
    <row r="142" spans="1:15" x14ac:dyDescent="0.25">
      <c r="A142" t="str">
        <f>IF('BB-2024-Saturday'!AJ144&lt;&gt;"",'BB-2024-Saturday'!AJ144,"")</f>
        <v/>
      </c>
      <c r="B142" t="str">
        <f>IF('BB-2024-Saturday'!AJ144&lt;&gt;"",'BB-2024-Saturday'!AR144,"")</f>
        <v/>
      </c>
      <c r="C142" t="str">
        <f>IF('BB-2024-Saturday'!AJ144="m","v","a")</f>
        <v>a</v>
      </c>
      <c r="D142" s="92" t="str">
        <f>IF('BB-2024-Saturday'!AJ144&lt;&gt;"",'BB-2024-Saturday'!AI144,"")</f>
        <v/>
      </c>
      <c r="E142" s="119" t="str">
        <f>IF('BB-2024-Saturday'!$AJ144&lt;&gt;"",IF('BB-2024-Saturday'!$AJ144="t",0,'BB-2024-Saturday'!AM144),"")</f>
        <v/>
      </c>
      <c r="F142" s="119" t="str">
        <f>IF('BB-2024-Saturday'!$AJ144&lt;&gt;"",IF('BB-2024-Saturday'!$AJ144="t",0,'BB-2024-Saturday'!AN144),"")</f>
        <v/>
      </c>
      <c r="G142" s="119" t="str">
        <f>IF('BB-2024-Saturday'!$AJ144&lt;&gt;"",IF('BB-2024-Saturday'!$AJ144="t",0,'BB-2024-Saturday'!AO144),"")</f>
        <v/>
      </c>
      <c r="H142" s="119" t="str">
        <f>IF('BB-2024-Saturday'!$AJ144&lt;&gt;"",IF('BB-2024-Saturday'!$AJ144="t",0,'BB-2024-Saturday'!AP144),"")</f>
        <v/>
      </c>
      <c r="I142" s="119" t="str">
        <f>IF('BB-2024-Saturday'!$AJ144&lt;&gt;"",IF('BB-2024-Saturday'!$AJ144="t",0,'BB-2024-Saturday'!AQ144),"")</f>
        <v/>
      </c>
      <c r="J142" s="119" t="str">
        <f>IF('BB-2024-Saturday'!$AJ144&lt;&gt;"",IF('BB-2024-Saturday'!$AJ144="t",'BB-2024-Saturday'!AM144,0),"")</f>
        <v/>
      </c>
      <c r="K142" s="119" t="str">
        <f>IF('BB-2024-Saturday'!$AJ144&lt;&gt;"",IF('BB-2024-Saturday'!$AJ144="t",'BB-2024-Saturday'!AN144,0),"")</f>
        <v/>
      </c>
      <c r="L142" s="119" t="str">
        <f>IF('BB-2024-Saturday'!$AJ144&lt;&gt;"",IF('BB-2024-Saturday'!$AJ144="t",'BB-2024-Saturday'!AO144,0),"")</f>
        <v/>
      </c>
      <c r="M142" s="119" t="str">
        <f>IF('BB-2024-Saturday'!$AJ144&lt;&gt;"",IF('BB-2024-Saturday'!$AJ144="t",'BB-2024-Saturday'!AP144,0),"")</f>
        <v/>
      </c>
      <c r="N142" s="120" t="str">
        <f>IF('BB-2024-Saturday'!$AJ144&lt;&gt;"",IF('BB-2024-Saturday'!$AJ144="m",'BB-2024-Saturday'!U144,0),"")</f>
        <v/>
      </c>
      <c r="O142" s="120" t="str">
        <f>IF('BB-2024-Saturday'!$AJ144&lt;&gt;"",IF('BB-2024-Saturday'!$AJ144="m",'BB-2024-Saturday'!V144,0),"")</f>
        <v/>
      </c>
    </row>
    <row r="143" spans="1:15" x14ac:dyDescent="0.25">
      <c r="A143" t="str">
        <f>IF('BB-2024-Saturday'!AJ145&lt;&gt;"",'BB-2024-Saturday'!AJ145,"")</f>
        <v/>
      </c>
      <c r="B143" t="str">
        <f>IF('BB-2024-Saturday'!AJ145&lt;&gt;"",'BB-2024-Saturday'!AR145,"")</f>
        <v/>
      </c>
      <c r="C143" t="str">
        <f>IF('BB-2024-Saturday'!AJ145="m","v","a")</f>
        <v>a</v>
      </c>
      <c r="D143" s="92" t="str">
        <f>IF('BB-2024-Saturday'!AJ145&lt;&gt;"",'BB-2024-Saturday'!AI145,"")</f>
        <v/>
      </c>
      <c r="E143" s="119" t="str">
        <f>IF('BB-2024-Saturday'!$AJ145&lt;&gt;"",IF('BB-2024-Saturday'!$AJ145="t",0,'BB-2024-Saturday'!AM145),"")</f>
        <v/>
      </c>
      <c r="F143" s="119" t="str">
        <f>IF('BB-2024-Saturday'!$AJ145&lt;&gt;"",IF('BB-2024-Saturday'!$AJ145="t",0,'BB-2024-Saturday'!AN145),"")</f>
        <v/>
      </c>
      <c r="G143" s="119" t="str">
        <f>IF('BB-2024-Saturday'!$AJ145&lt;&gt;"",IF('BB-2024-Saturday'!$AJ145="t",0,'BB-2024-Saturday'!AO145),"")</f>
        <v/>
      </c>
      <c r="H143" s="119" t="str">
        <f>IF('BB-2024-Saturday'!$AJ145&lt;&gt;"",IF('BB-2024-Saturday'!$AJ145="t",0,'BB-2024-Saturday'!AP145),"")</f>
        <v/>
      </c>
      <c r="I143" s="119" t="str">
        <f>IF('BB-2024-Saturday'!$AJ145&lt;&gt;"",IF('BB-2024-Saturday'!$AJ145="t",0,'BB-2024-Saturday'!AQ145),"")</f>
        <v/>
      </c>
      <c r="J143" s="119" t="str">
        <f>IF('BB-2024-Saturday'!$AJ145&lt;&gt;"",IF('BB-2024-Saturday'!$AJ145="t",'BB-2024-Saturday'!AM145,0),"")</f>
        <v/>
      </c>
      <c r="K143" s="119" t="str">
        <f>IF('BB-2024-Saturday'!$AJ145&lt;&gt;"",IF('BB-2024-Saturday'!$AJ145="t",'BB-2024-Saturday'!AN145,0),"")</f>
        <v/>
      </c>
      <c r="L143" s="119" t="str">
        <f>IF('BB-2024-Saturday'!$AJ145&lt;&gt;"",IF('BB-2024-Saturday'!$AJ145="t",'BB-2024-Saturday'!AO145,0),"")</f>
        <v/>
      </c>
      <c r="M143" s="119" t="str">
        <f>IF('BB-2024-Saturday'!$AJ145&lt;&gt;"",IF('BB-2024-Saturday'!$AJ145="t",'BB-2024-Saturday'!AP145,0),"")</f>
        <v/>
      </c>
      <c r="N143" s="120" t="str">
        <f>IF('BB-2024-Saturday'!$AJ145&lt;&gt;"",IF('BB-2024-Saturday'!$AJ145="m",'BB-2024-Saturday'!U145,0),"")</f>
        <v/>
      </c>
      <c r="O143" s="120" t="str">
        <f>IF('BB-2024-Saturday'!$AJ145&lt;&gt;"",IF('BB-2024-Saturday'!$AJ145="m",'BB-2024-Saturday'!V145,0),"")</f>
        <v/>
      </c>
    </row>
    <row r="144" spans="1:15" x14ac:dyDescent="0.25">
      <c r="A144" t="str">
        <f>IF('BB-2024-Saturday'!AJ146&lt;&gt;"",'BB-2024-Saturday'!AJ146,"")</f>
        <v/>
      </c>
      <c r="B144" t="str">
        <f>IF('BB-2024-Saturday'!AJ146&lt;&gt;"",'BB-2024-Saturday'!AR146,"")</f>
        <v/>
      </c>
      <c r="C144" t="str">
        <f>IF('BB-2024-Saturday'!AJ146="m","v","a")</f>
        <v>a</v>
      </c>
      <c r="D144" s="92" t="str">
        <f>IF('BB-2024-Saturday'!AJ146&lt;&gt;"",'BB-2024-Saturday'!AI146,"")</f>
        <v/>
      </c>
      <c r="E144" s="119" t="str">
        <f>IF('BB-2024-Saturday'!$AJ146&lt;&gt;"",IF('BB-2024-Saturday'!$AJ146="t",0,'BB-2024-Saturday'!AM146),"")</f>
        <v/>
      </c>
      <c r="F144" s="119" t="str">
        <f>IF('BB-2024-Saturday'!$AJ146&lt;&gt;"",IF('BB-2024-Saturday'!$AJ146="t",0,'BB-2024-Saturday'!AN146),"")</f>
        <v/>
      </c>
      <c r="G144" s="119" t="str">
        <f>IF('BB-2024-Saturday'!$AJ146&lt;&gt;"",IF('BB-2024-Saturday'!$AJ146="t",0,'BB-2024-Saturday'!AO146),"")</f>
        <v/>
      </c>
      <c r="H144" s="119" t="str">
        <f>IF('BB-2024-Saturday'!$AJ146&lt;&gt;"",IF('BB-2024-Saturday'!$AJ146="t",0,'BB-2024-Saturday'!AP146),"")</f>
        <v/>
      </c>
      <c r="I144" s="119" t="str">
        <f>IF('BB-2024-Saturday'!$AJ146&lt;&gt;"",IF('BB-2024-Saturday'!$AJ146="t",0,'BB-2024-Saturday'!AQ146),"")</f>
        <v/>
      </c>
      <c r="J144" s="119" t="str">
        <f>IF('BB-2024-Saturday'!$AJ146&lt;&gt;"",IF('BB-2024-Saturday'!$AJ146="t",'BB-2024-Saturday'!AM146,0),"")</f>
        <v/>
      </c>
      <c r="K144" s="119" t="str">
        <f>IF('BB-2024-Saturday'!$AJ146&lt;&gt;"",IF('BB-2024-Saturday'!$AJ146="t",'BB-2024-Saturday'!AN146,0),"")</f>
        <v/>
      </c>
      <c r="L144" s="119" t="str">
        <f>IF('BB-2024-Saturday'!$AJ146&lt;&gt;"",IF('BB-2024-Saturday'!$AJ146="t",'BB-2024-Saturday'!AO146,0),"")</f>
        <v/>
      </c>
      <c r="M144" s="119" t="str">
        <f>IF('BB-2024-Saturday'!$AJ146&lt;&gt;"",IF('BB-2024-Saturday'!$AJ146="t",'BB-2024-Saturday'!AP146,0),"")</f>
        <v/>
      </c>
      <c r="N144" s="120" t="str">
        <f>IF('BB-2024-Saturday'!$AJ146&lt;&gt;"",IF('BB-2024-Saturday'!$AJ146="m",'BB-2024-Saturday'!U146,0),"")</f>
        <v/>
      </c>
      <c r="O144" s="120" t="str">
        <f>IF('BB-2024-Saturday'!$AJ146&lt;&gt;"",IF('BB-2024-Saturday'!$AJ146="m",'BB-2024-Saturday'!V146,0),"")</f>
        <v/>
      </c>
    </row>
    <row r="145" spans="1:15" x14ac:dyDescent="0.25">
      <c r="A145" t="str">
        <f>IF('BB-2024-Saturday'!AJ147&lt;&gt;"",'BB-2024-Saturday'!AJ147,"")</f>
        <v/>
      </c>
      <c r="B145" t="str">
        <f>IF('BB-2024-Saturday'!AJ147&lt;&gt;"",'BB-2024-Saturday'!AR147,"")</f>
        <v/>
      </c>
      <c r="C145" t="str">
        <f>IF('BB-2024-Saturday'!AJ147="m","v","a")</f>
        <v>a</v>
      </c>
      <c r="D145" s="92" t="str">
        <f>IF('BB-2024-Saturday'!AJ147&lt;&gt;"",'BB-2024-Saturday'!AI147,"")</f>
        <v/>
      </c>
      <c r="E145" s="119" t="str">
        <f>IF('BB-2024-Saturday'!$AJ147&lt;&gt;"",IF('BB-2024-Saturday'!$AJ147="t",0,'BB-2024-Saturday'!AM147),"")</f>
        <v/>
      </c>
      <c r="F145" s="119" t="str">
        <f>IF('BB-2024-Saturday'!$AJ147&lt;&gt;"",IF('BB-2024-Saturday'!$AJ147="t",0,'BB-2024-Saturday'!AN147),"")</f>
        <v/>
      </c>
      <c r="G145" s="119" t="str">
        <f>IF('BB-2024-Saturday'!$AJ147&lt;&gt;"",IF('BB-2024-Saturday'!$AJ147="t",0,'BB-2024-Saturday'!AO147),"")</f>
        <v/>
      </c>
      <c r="H145" s="119" t="str">
        <f>IF('BB-2024-Saturday'!$AJ147&lt;&gt;"",IF('BB-2024-Saturday'!$AJ147="t",0,'BB-2024-Saturday'!AP147),"")</f>
        <v/>
      </c>
      <c r="I145" s="119" t="str">
        <f>IF('BB-2024-Saturday'!$AJ147&lt;&gt;"",IF('BB-2024-Saturday'!$AJ147="t",0,'BB-2024-Saturday'!AQ147),"")</f>
        <v/>
      </c>
      <c r="J145" s="119" t="str">
        <f>IF('BB-2024-Saturday'!$AJ147&lt;&gt;"",IF('BB-2024-Saturday'!$AJ147="t",'BB-2024-Saturday'!AM147,0),"")</f>
        <v/>
      </c>
      <c r="K145" s="119" t="str">
        <f>IF('BB-2024-Saturday'!$AJ147&lt;&gt;"",IF('BB-2024-Saturday'!$AJ147="t",'BB-2024-Saturday'!AN147,0),"")</f>
        <v/>
      </c>
      <c r="L145" s="119" t="str">
        <f>IF('BB-2024-Saturday'!$AJ147&lt;&gt;"",IF('BB-2024-Saturday'!$AJ147="t",'BB-2024-Saturday'!AO147,0),"")</f>
        <v/>
      </c>
      <c r="M145" s="119" t="str">
        <f>IF('BB-2024-Saturday'!$AJ147&lt;&gt;"",IF('BB-2024-Saturday'!$AJ147="t",'BB-2024-Saturday'!AP147,0),"")</f>
        <v/>
      </c>
      <c r="N145" s="120" t="str">
        <f>IF('BB-2024-Saturday'!$AJ147&lt;&gt;"",IF('BB-2024-Saturday'!$AJ147="m",'BB-2024-Saturday'!U147,0),"")</f>
        <v/>
      </c>
      <c r="O145" s="120" t="str">
        <f>IF('BB-2024-Saturday'!$AJ147&lt;&gt;"",IF('BB-2024-Saturday'!$AJ147="m",'BB-2024-Saturday'!V147,0),"")</f>
        <v/>
      </c>
    </row>
    <row r="146" spans="1:15" x14ac:dyDescent="0.25">
      <c r="A146" t="str">
        <f>IF('BB-2024-Saturday'!AJ148&lt;&gt;"",'BB-2024-Saturday'!AJ148,"")</f>
        <v/>
      </c>
      <c r="B146" t="str">
        <f>IF('BB-2024-Saturday'!AJ148&lt;&gt;"",'BB-2024-Saturday'!AR148,"")</f>
        <v/>
      </c>
      <c r="C146" t="str">
        <f>IF('BB-2024-Saturday'!AJ148="m","v","a")</f>
        <v>a</v>
      </c>
      <c r="D146" s="92" t="str">
        <f>IF('BB-2024-Saturday'!AJ148&lt;&gt;"",'BB-2024-Saturday'!AI148,"")</f>
        <v/>
      </c>
      <c r="E146" s="119" t="str">
        <f>IF('BB-2024-Saturday'!$AJ148&lt;&gt;"",IF('BB-2024-Saturday'!$AJ148="t",0,'BB-2024-Saturday'!AM148),"")</f>
        <v/>
      </c>
      <c r="F146" s="119" t="str">
        <f>IF('BB-2024-Saturday'!$AJ148&lt;&gt;"",IF('BB-2024-Saturday'!$AJ148="t",0,'BB-2024-Saturday'!AN148),"")</f>
        <v/>
      </c>
      <c r="G146" s="119" t="str">
        <f>IF('BB-2024-Saturday'!$AJ148&lt;&gt;"",IF('BB-2024-Saturday'!$AJ148="t",0,'BB-2024-Saturday'!AO148),"")</f>
        <v/>
      </c>
      <c r="H146" s="119" t="str">
        <f>IF('BB-2024-Saturday'!$AJ148&lt;&gt;"",IF('BB-2024-Saturday'!$AJ148="t",0,'BB-2024-Saturday'!AP148),"")</f>
        <v/>
      </c>
      <c r="I146" s="119" t="str">
        <f>IF('BB-2024-Saturday'!$AJ148&lt;&gt;"",IF('BB-2024-Saturday'!$AJ148="t",0,'BB-2024-Saturday'!AQ148),"")</f>
        <v/>
      </c>
      <c r="J146" s="119" t="str">
        <f>IF('BB-2024-Saturday'!$AJ148&lt;&gt;"",IF('BB-2024-Saturday'!$AJ148="t",'BB-2024-Saturday'!AM148,0),"")</f>
        <v/>
      </c>
      <c r="K146" s="119" t="str">
        <f>IF('BB-2024-Saturday'!$AJ148&lt;&gt;"",IF('BB-2024-Saturday'!$AJ148="t",'BB-2024-Saturday'!AN148,0),"")</f>
        <v/>
      </c>
      <c r="L146" s="119" t="str">
        <f>IF('BB-2024-Saturday'!$AJ148&lt;&gt;"",IF('BB-2024-Saturday'!$AJ148="t",'BB-2024-Saturday'!AO148,0),"")</f>
        <v/>
      </c>
      <c r="M146" s="119" t="str">
        <f>IF('BB-2024-Saturday'!$AJ148&lt;&gt;"",IF('BB-2024-Saturday'!$AJ148="t",'BB-2024-Saturday'!AP148,0),"")</f>
        <v/>
      </c>
      <c r="N146" s="120" t="str">
        <f>IF('BB-2024-Saturday'!$AJ148&lt;&gt;"",IF('BB-2024-Saturday'!$AJ148="m",'BB-2024-Saturday'!U148,0),"")</f>
        <v/>
      </c>
      <c r="O146" s="120" t="str">
        <f>IF('BB-2024-Saturday'!$AJ148&lt;&gt;"",IF('BB-2024-Saturday'!$AJ148="m",'BB-2024-Saturday'!V148,0),"")</f>
        <v/>
      </c>
    </row>
    <row r="147" spans="1:15" x14ac:dyDescent="0.25">
      <c r="A147" t="str">
        <f>IF('BB-2024-Saturday'!AJ149&lt;&gt;"",'BB-2024-Saturday'!AJ149,"")</f>
        <v/>
      </c>
      <c r="B147" t="str">
        <f>IF('BB-2024-Saturday'!AJ149&lt;&gt;"",'BB-2024-Saturday'!AR149,"")</f>
        <v/>
      </c>
      <c r="C147" t="str">
        <f>IF('BB-2024-Saturday'!AJ149="m","v","a")</f>
        <v>a</v>
      </c>
      <c r="D147" s="92" t="str">
        <f>IF('BB-2024-Saturday'!AJ149&lt;&gt;"",'BB-2024-Saturday'!AI149,"")</f>
        <v/>
      </c>
      <c r="E147" s="119" t="str">
        <f>IF('BB-2024-Saturday'!$AJ149&lt;&gt;"",IF('BB-2024-Saturday'!$AJ149="t",0,'BB-2024-Saturday'!AM149),"")</f>
        <v/>
      </c>
      <c r="F147" s="119" t="str">
        <f>IF('BB-2024-Saturday'!$AJ149&lt;&gt;"",IF('BB-2024-Saturday'!$AJ149="t",0,'BB-2024-Saturday'!AN149),"")</f>
        <v/>
      </c>
      <c r="G147" s="119" t="str">
        <f>IF('BB-2024-Saturday'!$AJ149&lt;&gt;"",IF('BB-2024-Saturday'!$AJ149="t",0,'BB-2024-Saturday'!AO149),"")</f>
        <v/>
      </c>
      <c r="H147" s="119" t="str">
        <f>IF('BB-2024-Saturday'!$AJ149&lt;&gt;"",IF('BB-2024-Saturday'!$AJ149="t",0,'BB-2024-Saturday'!AP149),"")</f>
        <v/>
      </c>
      <c r="I147" s="119" t="str">
        <f>IF('BB-2024-Saturday'!$AJ149&lt;&gt;"",IF('BB-2024-Saturday'!$AJ149="t",0,'BB-2024-Saturday'!AQ149),"")</f>
        <v/>
      </c>
      <c r="J147" s="119" t="str">
        <f>IF('BB-2024-Saturday'!$AJ149&lt;&gt;"",IF('BB-2024-Saturday'!$AJ149="t",'BB-2024-Saturday'!AM149,0),"")</f>
        <v/>
      </c>
      <c r="K147" s="119" t="str">
        <f>IF('BB-2024-Saturday'!$AJ149&lt;&gt;"",IF('BB-2024-Saturday'!$AJ149="t",'BB-2024-Saturday'!AN149,0),"")</f>
        <v/>
      </c>
      <c r="L147" s="119" t="str">
        <f>IF('BB-2024-Saturday'!$AJ149&lt;&gt;"",IF('BB-2024-Saturday'!$AJ149="t",'BB-2024-Saturday'!AO149,0),"")</f>
        <v/>
      </c>
      <c r="M147" s="119" t="str">
        <f>IF('BB-2024-Saturday'!$AJ149&lt;&gt;"",IF('BB-2024-Saturday'!$AJ149="t",'BB-2024-Saturday'!AP149,0),"")</f>
        <v/>
      </c>
      <c r="N147" s="120" t="str">
        <f>IF('BB-2024-Saturday'!$AJ149&lt;&gt;"",IF('BB-2024-Saturday'!$AJ149="m",'BB-2024-Saturday'!U149,0),"")</f>
        <v/>
      </c>
      <c r="O147" s="120" t="str">
        <f>IF('BB-2024-Saturday'!$AJ149&lt;&gt;"",IF('BB-2024-Saturday'!$AJ149="m",'BB-2024-Saturday'!V149,0),"")</f>
        <v/>
      </c>
    </row>
    <row r="148" spans="1:15" x14ac:dyDescent="0.25">
      <c r="A148" t="str">
        <f>IF('BB-2024-Saturday'!AJ150&lt;&gt;"",'BB-2024-Saturday'!AJ150,"")</f>
        <v/>
      </c>
      <c r="B148" t="str">
        <f>IF('BB-2024-Saturday'!AJ150&lt;&gt;"",'BB-2024-Saturday'!AR150,"")</f>
        <v/>
      </c>
      <c r="C148" t="str">
        <f>IF('BB-2024-Saturday'!AJ150="m","v","a")</f>
        <v>a</v>
      </c>
      <c r="D148" s="92" t="str">
        <f>IF('BB-2024-Saturday'!AJ150&lt;&gt;"",'BB-2024-Saturday'!AI150,"")</f>
        <v/>
      </c>
      <c r="E148" s="119" t="str">
        <f>IF('BB-2024-Saturday'!$AJ150&lt;&gt;"",IF('BB-2024-Saturday'!$AJ150="t",0,'BB-2024-Saturday'!AM150),"")</f>
        <v/>
      </c>
      <c r="F148" s="119" t="str">
        <f>IF('BB-2024-Saturday'!$AJ150&lt;&gt;"",IF('BB-2024-Saturday'!$AJ150="t",0,'BB-2024-Saturday'!AN150),"")</f>
        <v/>
      </c>
      <c r="G148" s="119" t="str">
        <f>IF('BB-2024-Saturday'!$AJ150&lt;&gt;"",IF('BB-2024-Saturday'!$AJ150="t",0,'BB-2024-Saturday'!AO150),"")</f>
        <v/>
      </c>
      <c r="H148" s="119" t="str">
        <f>IF('BB-2024-Saturday'!$AJ150&lt;&gt;"",IF('BB-2024-Saturday'!$AJ150="t",0,'BB-2024-Saturday'!AP150),"")</f>
        <v/>
      </c>
      <c r="I148" s="119" t="str">
        <f>IF('BB-2024-Saturday'!$AJ150&lt;&gt;"",IF('BB-2024-Saturday'!$AJ150="t",0,'BB-2024-Saturday'!AQ150),"")</f>
        <v/>
      </c>
      <c r="J148" s="119" t="str">
        <f>IF('BB-2024-Saturday'!$AJ150&lt;&gt;"",IF('BB-2024-Saturday'!$AJ150="t",'BB-2024-Saturday'!AM150,0),"")</f>
        <v/>
      </c>
      <c r="K148" s="119" t="str">
        <f>IF('BB-2024-Saturday'!$AJ150&lt;&gt;"",IF('BB-2024-Saturday'!$AJ150="t",'BB-2024-Saturday'!AN150,0),"")</f>
        <v/>
      </c>
      <c r="L148" s="119" t="str">
        <f>IF('BB-2024-Saturday'!$AJ150&lt;&gt;"",IF('BB-2024-Saturday'!$AJ150="t",'BB-2024-Saturday'!AO150,0),"")</f>
        <v/>
      </c>
      <c r="M148" s="119" t="str">
        <f>IF('BB-2024-Saturday'!$AJ150&lt;&gt;"",IF('BB-2024-Saturday'!$AJ150="t",'BB-2024-Saturday'!AP150,0),"")</f>
        <v/>
      </c>
      <c r="N148" s="120" t="str">
        <f>IF('BB-2024-Saturday'!$AJ150&lt;&gt;"",IF('BB-2024-Saturday'!$AJ150="m",'BB-2024-Saturday'!U150,0),"")</f>
        <v/>
      </c>
      <c r="O148" s="120" t="str">
        <f>IF('BB-2024-Saturday'!$AJ150&lt;&gt;"",IF('BB-2024-Saturday'!$AJ150="m",'BB-2024-Saturday'!V150,0),"")</f>
        <v/>
      </c>
    </row>
    <row r="149" spans="1:15" x14ac:dyDescent="0.25">
      <c r="A149" t="str">
        <f>IF('BB-2024-Saturday'!AJ151&lt;&gt;"",'BB-2024-Saturday'!AJ151,"")</f>
        <v/>
      </c>
      <c r="B149" t="str">
        <f>IF('BB-2024-Saturday'!AJ151&lt;&gt;"",'BB-2024-Saturday'!AR151,"")</f>
        <v/>
      </c>
      <c r="C149" t="str">
        <f>IF('BB-2024-Saturday'!AJ151="m","v","a")</f>
        <v>a</v>
      </c>
      <c r="D149" s="92" t="str">
        <f>IF('BB-2024-Saturday'!AJ151&lt;&gt;"",'BB-2024-Saturday'!AI151,"")</f>
        <v/>
      </c>
      <c r="E149" s="119" t="str">
        <f>IF('BB-2024-Saturday'!$AJ151&lt;&gt;"",IF('BB-2024-Saturday'!$AJ151="t",0,'BB-2024-Saturday'!AM151),"")</f>
        <v/>
      </c>
      <c r="F149" s="119" t="str">
        <f>IF('BB-2024-Saturday'!$AJ151&lt;&gt;"",IF('BB-2024-Saturday'!$AJ151="t",0,'BB-2024-Saturday'!AN151),"")</f>
        <v/>
      </c>
      <c r="G149" s="119" t="str">
        <f>IF('BB-2024-Saturday'!$AJ151&lt;&gt;"",IF('BB-2024-Saturday'!$AJ151="t",0,'BB-2024-Saturday'!AO151),"")</f>
        <v/>
      </c>
      <c r="H149" s="119" t="str">
        <f>IF('BB-2024-Saturday'!$AJ151&lt;&gt;"",IF('BB-2024-Saturday'!$AJ151="t",0,'BB-2024-Saturday'!AP151),"")</f>
        <v/>
      </c>
      <c r="I149" s="119" t="str">
        <f>IF('BB-2024-Saturday'!$AJ151&lt;&gt;"",IF('BB-2024-Saturday'!$AJ151="t",0,'BB-2024-Saturday'!AQ151),"")</f>
        <v/>
      </c>
      <c r="J149" s="119" t="str">
        <f>IF('BB-2024-Saturday'!$AJ151&lt;&gt;"",IF('BB-2024-Saturday'!$AJ151="t",'BB-2024-Saturday'!AM151,0),"")</f>
        <v/>
      </c>
      <c r="K149" s="119" t="str">
        <f>IF('BB-2024-Saturday'!$AJ151&lt;&gt;"",IF('BB-2024-Saturday'!$AJ151="t",'BB-2024-Saturday'!AN151,0),"")</f>
        <v/>
      </c>
      <c r="L149" s="119" t="str">
        <f>IF('BB-2024-Saturday'!$AJ151&lt;&gt;"",IF('BB-2024-Saturday'!$AJ151="t",'BB-2024-Saturday'!AO151,0),"")</f>
        <v/>
      </c>
      <c r="M149" s="119" t="str">
        <f>IF('BB-2024-Saturday'!$AJ151&lt;&gt;"",IF('BB-2024-Saturday'!$AJ151="t",'BB-2024-Saturday'!AP151,0),"")</f>
        <v/>
      </c>
      <c r="N149" s="120" t="str">
        <f>IF('BB-2024-Saturday'!$AJ151&lt;&gt;"",IF('BB-2024-Saturday'!$AJ151="m",'BB-2024-Saturday'!U151,0),"")</f>
        <v/>
      </c>
      <c r="O149" s="120" t="str">
        <f>IF('BB-2024-Saturday'!$AJ151&lt;&gt;"",IF('BB-2024-Saturday'!$AJ151="m",'BB-2024-Saturday'!V151,0),"")</f>
        <v/>
      </c>
    </row>
    <row r="150" spans="1:15" x14ac:dyDescent="0.25">
      <c r="A150" t="str">
        <f>IF('BB-2024-Saturday'!AJ152&lt;&gt;"",'BB-2024-Saturday'!AJ152,"")</f>
        <v/>
      </c>
      <c r="B150" t="str">
        <f>IF('BB-2024-Saturday'!AJ152&lt;&gt;"",'BB-2024-Saturday'!AR152,"")</f>
        <v/>
      </c>
      <c r="C150" t="str">
        <f>IF('BB-2024-Saturday'!AJ152="m","v","a")</f>
        <v>a</v>
      </c>
      <c r="D150" s="92" t="str">
        <f>IF('BB-2024-Saturday'!AJ152&lt;&gt;"",'BB-2024-Saturday'!AI152,"")</f>
        <v/>
      </c>
      <c r="E150" s="119" t="str">
        <f>IF('BB-2024-Saturday'!$AJ152&lt;&gt;"",IF('BB-2024-Saturday'!$AJ152="t",0,'BB-2024-Saturday'!AM152),"")</f>
        <v/>
      </c>
      <c r="F150" s="119" t="str">
        <f>IF('BB-2024-Saturday'!$AJ152&lt;&gt;"",IF('BB-2024-Saturday'!$AJ152="t",0,'BB-2024-Saturday'!AN152),"")</f>
        <v/>
      </c>
      <c r="G150" s="119" t="str">
        <f>IF('BB-2024-Saturday'!$AJ152&lt;&gt;"",IF('BB-2024-Saturday'!$AJ152="t",0,'BB-2024-Saturday'!AO152),"")</f>
        <v/>
      </c>
      <c r="H150" s="119" t="str">
        <f>IF('BB-2024-Saturday'!$AJ152&lt;&gt;"",IF('BB-2024-Saturday'!$AJ152="t",0,'BB-2024-Saturday'!AP152),"")</f>
        <v/>
      </c>
      <c r="I150" s="119" t="str">
        <f>IF('BB-2024-Saturday'!$AJ152&lt;&gt;"",IF('BB-2024-Saturday'!$AJ152="t",0,'BB-2024-Saturday'!AQ152),"")</f>
        <v/>
      </c>
      <c r="J150" s="119" t="str">
        <f>IF('BB-2024-Saturday'!$AJ152&lt;&gt;"",IF('BB-2024-Saturday'!$AJ152="t",'BB-2024-Saturday'!AM152,0),"")</f>
        <v/>
      </c>
      <c r="K150" s="119" t="str">
        <f>IF('BB-2024-Saturday'!$AJ152&lt;&gt;"",IF('BB-2024-Saturday'!$AJ152="t",'BB-2024-Saturday'!AN152,0),"")</f>
        <v/>
      </c>
      <c r="L150" s="119" t="str">
        <f>IF('BB-2024-Saturday'!$AJ152&lt;&gt;"",IF('BB-2024-Saturday'!$AJ152="t",'BB-2024-Saturday'!AO152,0),"")</f>
        <v/>
      </c>
      <c r="M150" s="119" t="str">
        <f>IF('BB-2024-Saturday'!$AJ152&lt;&gt;"",IF('BB-2024-Saturday'!$AJ152="t",'BB-2024-Saturday'!AP152,0),"")</f>
        <v/>
      </c>
      <c r="N150" s="120" t="str">
        <f>IF('BB-2024-Saturday'!$AJ152&lt;&gt;"",IF('BB-2024-Saturday'!$AJ152="m",'BB-2024-Saturday'!U152,0),"")</f>
        <v/>
      </c>
      <c r="O150" s="120" t="str">
        <f>IF('BB-2024-Saturday'!$AJ152&lt;&gt;"",IF('BB-2024-Saturday'!$AJ152="m",'BB-2024-Saturday'!V152,0),"")</f>
        <v/>
      </c>
    </row>
    <row r="151" spans="1:15" x14ac:dyDescent="0.25">
      <c r="A151" t="str">
        <f>IF('BB-2024-Saturday'!AJ153&lt;&gt;"",'BB-2024-Saturday'!AJ153,"")</f>
        <v>d</v>
      </c>
      <c r="B151" t="str">
        <f>IF('BB-2024-Saturday'!AJ153&lt;&gt;"",'BB-2024-Saturday'!AR153,"")</f>
        <v>Overhead power lines.   {Max speed D = 54}</v>
      </c>
      <c r="C151" t="str">
        <f>IF('BB-2024-Saturday'!AJ153="m","v","a")</f>
        <v>a</v>
      </c>
      <c r="D151" s="92">
        <f>IF('BB-2024-Saturday'!AJ153&lt;&gt;"",'BB-2024-Saturday'!AI153,"")</f>
        <v>41.74</v>
      </c>
      <c r="E151" s="119">
        <f>IF('BB-2024-Saturday'!$AJ153&lt;&gt;"",IF('BB-2024-Saturday'!$AJ153="t",0,'BB-2024-Saturday'!AM153),"")</f>
        <v>40</v>
      </c>
      <c r="F151" s="119">
        <f>IF('BB-2024-Saturday'!$AJ153&lt;&gt;"",IF('BB-2024-Saturday'!$AJ153="t",0,'BB-2024-Saturday'!AN153),"")</f>
        <v>45</v>
      </c>
      <c r="G151" s="119">
        <f>IF('BB-2024-Saturday'!$AJ153&lt;&gt;"",IF('BB-2024-Saturday'!$AJ153="t",0,'BB-2024-Saturday'!AO153),"")</f>
        <v>50</v>
      </c>
      <c r="H151" s="119">
        <f>IF('BB-2024-Saturday'!$AJ153&lt;&gt;"",IF('BB-2024-Saturday'!$AJ153="t",0,'BB-2024-Saturday'!AP153),"")</f>
        <v>54</v>
      </c>
      <c r="I151" s="119">
        <f>IF('BB-2024-Saturday'!$AJ153&lt;&gt;"",IF('BB-2024-Saturday'!$AJ153="t",0,'BB-2024-Saturday'!AQ153),"")</f>
        <v>60</v>
      </c>
      <c r="J151" s="119">
        <f>IF('BB-2024-Saturday'!$AJ153&lt;&gt;"",IF('BB-2024-Saturday'!$AJ153="t",'BB-2024-Saturday'!AM153,0),"")</f>
        <v>0</v>
      </c>
      <c r="K151" s="119">
        <f>IF('BB-2024-Saturday'!$AJ153&lt;&gt;"",IF('BB-2024-Saturday'!$AJ153="t",'BB-2024-Saturday'!AN153,0),"")</f>
        <v>0</v>
      </c>
      <c r="L151" s="119">
        <f>IF('BB-2024-Saturday'!$AJ153&lt;&gt;"",IF('BB-2024-Saturday'!$AJ153="t",'BB-2024-Saturday'!AO153,0),"")</f>
        <v>0</v>
      </c>
      <c r="M151" s="119">
        <f>IF('BB-2024-Saturday'!$AJ153&lt;&gt;"",IF('BB-2024-Saturday'!$AJ153="t",'BB-2024-Saturday'!AP153,0),"")</f>
        <v>0</v>
      </c>
      <c r="N151" s="120">
        <f>IF('BB-2024-Saturday'!$AJ153&lt;&gt;"",IF('BB-2024-Saturday'!$AJ153="m",'BB-2024-Saturday'!U153,0),"")</f>
        <v>0</v>
      </c>
      <c r="O151" s="120">
        <f>IF('BB-2024-Saturday'!$AJ153&lt;&gt;"",IF('BB-2024-Saturday'!$AJ153="m",'BB-2024-Saturday'!V153,0),"")</f>
        <v>0</v>
      </c>
    </row>
    <row r="152" spans="1:15" x14ac:dyDescent="0.25">
      <c r="A152" t="str">
        <f>IF('BB-2024-Saturday'!AJ154&lt;&gt;"",'BB-2024-Saturday'!AJ154,"")</f>
        <v/>
      </c>
      <c r="B152" t="str">
        <f>IF('BB-2024-Saturday'!AJ154&lt;&gt;"",'BB-2024-Saturday'!AR154,"")</f>
        <v/>
      </c>
      <c r="C152" t="str">
        <f>IF('BB-2024-Saturday'!AJ154="m","v","a")</f>
        <v>a</v>
      </c>
      <c r="D152" s="92" t="str">
        <f>IF('BB-2024-Saturday'!AJ154&lt;&gt;"",'BB-2024-Saturday'!AI154,"")</f>
        <v/>
      </c>
      <c r="E152" s="119" t="str">
        <f>IF('BB-2024-Saturday'!$AJ154&lt;&gt;"",IF('BB-2024-Saturday'!$AJ154="t",0,'BB-2024-Saturday'!AM154),"")</f>
        <v/>
      </c>
      <c r="F152" s="119" t="str">
        <f>IF('BB-2024-Saturday'!$AJ154&lt;&gt;"",IF('BB-2024-Saturday'!$AJ154="t",0,'BB-2024-Saturday'!AN154),"")</f>
        <v/>
      </c>
      <c r="G152" s="119" t="str">
        <f>IF('BB-2024-Saturday'!$AJ154&lt;&gt;"",IF('BB-2024-Saturday'!$AJ154="t",0,'BB-2024-Saturday'!AO154),"")</f>
        <v/>
      </c>
      <c r="H152" s="119" t="str">
        <f>IF('BB-2024-Saturday'!$AJ154&lt;&gt;"",IF('BB-2024-Saturday'!$AJ154="t",0,'BB-2024-Saturday'!AP154),"")</f>
        <v/>
      </c>
      <c r="I152" s="119" t="str">
        <f>IF('BB-2024-Saturday'!$AJ154&lt;&gt;"",IF('BB-2024-Saturday'!$AJ154="t",0,'BB-2024-Saturday'!AQ154),"")</f>
        <v/>
      </c>
      <c r="J152" s="119" t="str">
        <f>IF('BB-2024-Saturday'!$AJ154&lt;&gt;"",IF('BB-2024-Saturday'!$AJ154="t",'BB-2024-Saturday'!AM154,0),"")</f>
        <v/>
      </c>
      <c r="K152" s="119" t="str">
        <f>IF('BB-2024-Saturday'!$AJ154&lt;&gt;"",IF('BB-2024-Saturday'!$AJ154="t",'BB-2024-Saturday'!AN154,0),"")</f>
        <v/>
      </c>
      <c r="L152" s="119" t="str">
        <f>IF('BB-2024-Saturday'!$AJ154&lt;&gt;"",IF('BB-2024-Saturday'!$AJ154="t",'BB-2024-Saturday'!AO154,0),"")</f>
        <v/>
      </c>
      <c r="M152" s="119" t="str">
        <f>IF('BB-2024-Saturday'!$AJ154&lt;&gt;"",IF('BB-2024-Saturday'!$AJ154="t",'BB-2024-Saturday'!AP154,0),"")</f>
        <v/>
      </c>
      <c r="N152" s="120" t="str">
        <f>IF('BB-2024-Saturday'!$AJ154&lt;&gt;"",IF('BB-2024-Saturday'!$AJ154="m",'BB-2024-Saturday'!U154,0),"")</f>
        <v/>
      </c>
      <c r="O152" s="120" t="str">
        <f>IF('BB-2024-Saturday'!$AJ154&lt;&gt;"",IF('BB-2024-Saturday'!$AJ154="m",'BB-2024-Saturday'!V154,0),"")</f>
        <v/>
      </c>
    </row>
    <row r="153" spans="1:15" x14ac:dyDescent="0.25">
      <c r="A153" t="str">
        <f>IF('BB-2024-Saturday'!AJ155&lt;&gt;"",'BB-2024-Saturday'!AJ155,"")</f>
        <v/>
      </c>
      <c r="B153" t="str">
        <f>IF('BB-2024-Saturday'!AJ155&lt;&gt;"",'BB-2024-Saturday'!AR155,"")</f>
        <v/>
      </c>
      <c r="C153" t="str">
        <f>IF('BB-2024-Saturday'!AJ155="m","v","a")</f>
        <v>a</v>
      </c>
      <c r="D153" s="92" t="str">
        <f>IF('BB-2024-Saturday'!AJ155&lt;&gt;"",'BB-2024-Saturday'!AI155,"")</f>
        <v/>
      </c>
      <c r="E153" s="119" t="str">
        <f>IF('BB-2024-Saturday'!$AJ155&lt;&gt;"",IF('BB-2024-Saturday'!$AJ155="t",0,'BB-2024-Saturday'!AM155),"")</f>
        <v/>
      </c>
      <c r="F153" s="119" t="str">
        <f>IF('BB-2024-Saturday'!$AJ155&lt;&gt;"",IF('BB-2024-Saturday'!$AJ155="t",0,'BB-2024-Saturday'!AN155),"")</f>
        <v/>
      </c>
      <c r="G153" s="119" t="str">
        <f>IF('BB-2024-Saturday'!$AJ155&lt;&gt;"",IF('BB-2024-Saturday'!$AJ155="t",0,'BB-2024-Saturday'!AO155),"")</f>
        <v/>
      </c>
      <c r="H153" s="119" t="str">
        <f>IF('BB-2024-Saturday'!$AJ155&lt;&gt;"",IF('BB-2024-Saturday'!$AJ155="t",0,'BB-2024-Saturday'!AP155),"")</f>
        <v/>
      </c>
      <c r="I153" s="119" t="str">
        <f>IF('BB-2024-Saturday'!$AJ155&lt;&gt;"",IF('BB-2024-Saturday'!$AJ155="t",0,'BB-2024-Saturday'!AQ155),"")</f>
        <v/>
      </c>
      <c r="J153" s="119" t="str">
        <f>IF('BB-2024-Saturday'!$AJ155&lt;&gt;"",IF('BB-2024-Saturday'!$AJ155="t",'BB-2024-Saturday'!AM155,0),"")</f>
        <v/>
      </c>
      <c r="K153" s="119" t="str">
        <f>IF('BB-2024-Saturday'!$AJ155&lt;&gt;"",IF('BB-2024-Saturday'!$AJ155="t",'BB-2024-Saturday'!AN155,0),"")</f>
        <v/>
      </c>
      <c r="L153" s="119" t="str">
        <f>IF('BB-2024-Saturday'!$AJ155&lt;&gt;"",IF('BB-2024-Saturday'!$AJ155="t",'BB-2024-Saturday'!AO155,0),"")</f>
        <v/>
      </c>
      <c r="M153" s="119" t="str">
        <f>IF('BB-2024-Saturday'!$AJ155&lt;&gt;"",IF('BB-2024-Saturday'!$AJ155="t",'BB-2024-Saturday'!AP155,0),"")</f>
        <v/>
      </c>
      <c r="N153" s="120" t="str">
        <f>IF('BB-2024-Saturday'!$AJ155&lt;&gt;"",IF('BB-2024-Saturday'!$AJ155="m",'BB-2024-Saturday'!U155,0),"")</f>
        <v/>
      </c>
      <c r="O153" s="120" t="str">
        <f>IF('BB-2024-Saturday'!$AJ155&lt;&gt;"",IF('BB-2024-Saturday'!$AJ155="m",'BB-2024-Saturday'!V155,0),"")</f>
        <v/>
      </c>
    </row>
    <row r="154" spans="1:15" x14ac:dyDescent="0.25">
      <c r="A154" t="str">
        <f>IF('BB-2024-Saturday'!AJ156&lt;&gt;"",'BB-2024-Saturday'!AJ156,"")</f>
        <v/>
      </c>
      <c r="B154" t="str">
        <f>IF('BB-2024-Saturday'!AJ156&lt;&gt;"",'BB-2024-Saturday'!AR156,"")</f>
        <v/>
      </c>
      <c r="C154" t="str">
        <f>IF('BB-2024-Saturday'!AJ156="m","v","a")</f>
        <v>a</v>
      </c>
      <c r="D154" s="92" t="str">
        <f>IF('BB-2024-Saturday'!AJ156&lt;&gt;"",'BB-2024-Saturday'!AI156,"")</f>
        <v/>
      </c>
      <c r="E154" s="119" t="str">
        <f>IF('BB-2024-Saturday'!$AJ156&lt;&gt;"",IF('BB-2024-Saturday'!$AJ156="t",0,'BB-2024-Saturday'!AM156),"")</f>
        <v/>
      </c>
      <c r="F154" s="119" t="str">
        <f>IF('BB-2024-Saturday'!$AJ156&lt;&gt;"",IF('BB-2024-Saturday'!$AJ156="t",0,'BB-2024-Saturday'!AN156),"")</f>
        <v/>
      </c>
      <c r="G154" s="119" t="str">
        <f>IF('BB-2024-Saturday'!$AJ156&lt;&gt;"",IF('BB-2024-Saturday'!$AJ156="t",0,'BB-2024-Saturday'!AO156),"")</f>
        <v/>
      </c>
      <c r="H154" s="119" t="str">
        <f>IF('BB-2024-Saturday'!$AJ156&lt;&gt;"",IF('BB-2024-Saturday'!$AJ156="t",0,'BB-2024-Saturday'!AP156),"")</f>
        <v/>
      </c>
      <c r="I154" s="119" t="str">
        <f>IF('BB-2024-Saturday'!$AJ156&lt;&gt;"",IF('BB-2024-Saturday'!$AJ156="t",0,'BB-2024-Saturday'!AQ156),"")</f>
        <v/>
      </c>
      <c r="J154" s="119" t="str">
        <f>IF('BB-2024-Saturday'!$AJ156&lt;&gt;"",IF('BB-2024-Saturday'!$AJ156="t",'BB-2024-Saturday'!AM156,0),"")</f>
        <v/>
      </c>
      <c r="K154" s="119" t="str">
        <f>IF('BB-2024-Saturday'!$AJ156&lt;&gt;"",IF('BB-2024-Saturday'!$AJ156="t",'BB-2024-Saturday'!AN156,0),"")</f>
        <v/>
      </c>
      <c r="L154" s="119" t="str">
        <f>IF('BB-2024-Saturday'!$AJ156&lt;&gt;"",IF('BB-2024-Saturday'!$AJ156="t",'BB-2024-Saturday'!AO156,0),"")</f>
        <v/>
      </c>
      <c r="M154" s="119" t="str">
        <f>IF('BB-2024-Saturday'!$AJ156&lt;&gt;"",IF('BB-2024-Saturday'!$AJ156="t",'BB-2024-Saturday'!AP156,0),"")</f>
        <v/>
      </c>
      <c r="N154" s="120" t="str">
        <f>IF('BB-2024-Saturday'!$AJ156&lt;&gt;"",IF('BB-2024-Saturday'!$AJ156="m",'BB-2024-Saturday'!U156,0),"")</f>
        <v/>
      </c>
      <c r="O154" s="120" t="str">
        <f>IF('BB-2024-Saturday'!$AJ156&lt;&gt;"",IF('BB-2024-Saturday'!$AJ156="m",'BB-2024-Saturday'!V156,0),"")</f>
        <v/>
      </c>
    </row>
    <row r="155" spans="1:15" x14ac:dyDescent="0.25">
      <c r="A155" t="str">
        <f>IF('BB-2024-Saturday'!AJ157&lt;&gt;"",'BB-2024-Saturday'!AJ157,"")</f>
        <v/>
      </c>
      <c r="B155" t="str">
        <f>IF('BB-2024-Saturday'!AJ157&lt;&gt;"",'BB-2024-Saturday'!AR157,"")</f>
        <v/>
      </c>
      <c r="C155" t="str">
        <f>IF('BB-2024-Saturday'!AJ157="m","v","a")</f>
        <v>a</v>
      </c>
      <c r="D155" s="92" t="str">
        <f>IF('BB-2024-Saturday'!AJ157&lt;&gt;"",'BB-2024-Saturday'!AI157,"")</f>
        <v/>
      </c>
      <c r="E155" s="119" t="str">
        <f>IF('BB-2024-Saturday'!$AJ157&lt;&gt;"",IF('BB-2024-Saturday'!$AJ157="t",0,'BB-2024-Saturday'!AM157),"")</f>
        <v/>
      </c>
      <c r="F155" s="119" t="str">
        <f>IF('BB-2024-Saturday'!$AJ157&lt;&gt;"",IF('BB-2024-Saturday'!$AJ157="t",0,'BB-2024-Saturday'!AN157),"")</f>
        <v/>
      </c>
      <c r="G155" s="119" t="str">
        <f>IF('BB-2024-Saturday'!$AJ157&lt;&gt;"",IF('BB-2024-Saturday'!$AJ157="t",0,'BB-2024-Saturday'!AO157),"")</f>
        <v/>
      </c>
      <c r="H155" s="119" t="str">
        <f>IF('BB-2024-Saturday'!$AJ157&lt;&gt;"",IF('BB-2024-Saturday'!$AJ157="t",0,'BB-2024-Saturday'!AP157),"")</f>
        <v/>
      </c>
      <c r="I155" s="119" t="str">
        <f>IF('BB-2024-Saturday'!$AJ157&lt;&gt;"",IF('BB-2024-Saturday'!$AJ157="t",0,'BB-2024-Saturday'!AQ157),"")</f>
        <v/>
      </c>
      <c r="J155" s="119" t="str">
        <f>IF('BB-2024-Saturday'!$AJ157&lt;&gt;"",IF('BB-2024-Saturday'!$AJ157="t",'BB-2024-Saturday'!AM157,0),"")</f>
        <v/>
      </c>
      <c r="K155" s="119" t="str">
        <f>IF('BB-2024-Saturday'!$AJ157&lt;&gt;"",IF('BB-2024-Saturday'!$AJ157="t",'BB-2024-Saturday'!AN157,0),"")</f>
        <v/>
      </c>
      <c r="L155" s="119" t="str">
        <f>IF('BB-2024-Saturday'!$AJ157&lt;&gt;"",IF('BB-2024-Saturday'!$AJ157="t",'BB-2024-Saturday'!AO157,0),"")</f>
        <v/>
      </c>
      <c r="M155" s="119" t="str">
        <f>IF('BB-2024-Saturday'!$AJ157&lt;&gt;"",IF('BB-2024-Saturday'!$AJ157="t",'BB-2024-Saturday'!AP157,0),"")</f>
        <v/>
      </c>
      <c r="N155" s="120" t="str">
        <f>IF('BB-2024-Saturday'!$AJ157&lt;&gt;"",IF('BB-2024-Saturday'!$AJ157="m",'BB-2024-Saturday'!U157,0),"")</f>
        <v/>
      </c>
      <c r="O155" s="120" t="str">
        <f>IF('BB-2024-Saturday'!$AJ157&lt;&gt;"",IF('BB-2024-Saturday'!$AJ157="m",'BB-2024-Saturday'!V157,0),"")</f>
        <v/>
      </c>
    </row>
    <row r="156" spans="1:15" x14ac:dyDescent="0.25">
      <c r="A156" t="str">
        <f>IF('BB-2024-Saturday'!AJ158&lt;&gt;"",'BB-2024-Saturday'!AJ158,"")</f>
        <v>l</v>
      </c>
      <c r="B156" t="str">
        <f>IF('BB-2024-Saturday'!AJ158&lt;&gt;"",'BB-2024-Saturday'!AR158,"")</f>
        <v>Kwaggasnek.  [Historic battlefield] Amajuba.  START of REGULARITY.</v>
      </c>
      <c r="C156" t="str">
        <f>IF('BB-2024-Saturday'!AJ158="m","v","a")</f>
        <v>a</v>
      </c>
      <c r="D156" s="92">
        <f>IF('BB-2024-Saturday'!AJ158&lt;&gt;"",'BB-2024-Saturday'!AI158,"")</f>
        <v>42.26</v>
      </c>
      <c r="E156" s="119">
        <f>IF('BB-2024-Saturday'!$AJ158&lt;&gt;"",IF('BB-2024-Saturday'!$AJ158="t",0,'BB-2024-Saturday'!AM158),"")</f>
        <v>35</v>
      </c>
      <c r="F156" s="119">
        <f>IF('BB-2024-Saturday'!$AJ158&lt;&gt;"",IF('BB-2024-Saturday'!$AJ158="t",0,'BB-2024-Saturday'!AN158),"")</f>
        <v>40</v>
      </c>
      <c r="G156" s="119">
        <f>IF('BB-2024-Saturday'!$AJ158&lt;&gt;"",IF('BB-2024-Saturday'!$AJ158="t",0,'BB-2024-Saturday'!AO158),"")</f>
        <v>45</v>
      </c>
      <c r="H156" s="119">
        <f>IF('BB-2024-Saturday'!$AJ158&lt;&gt;"",IF('BB-2024-Saturday'!$AJ158="t",0,'BB-2024-Saturday'!AP158),"")</f>
        <v>50</v>
      </c>
      <c r="I156" s="119">
        <f>IF('BB-2024-Saturday'!$AJ158&lt;&gt;"",IF('BB-2024-Saturday'!$AJ158="t",0,'BB-2024-Saturday'!AQ158),"")</f>
        <v>60</v>
      </c>
      <c r="J156" s="119">
        <f>IF('BB-2024-Saturday'!$AJ158&lt;&gt;"",IF('BB-2024-Saturday'!$AJ158="t",'BB-2024-Saturday'!AM158,0),"")</f>
        <v>0</v>
      </c>
      <c r="K156" s="119">
        <f>IF('BB-2024-Saturday'!$AJ158&lt;&gt;"",IF('BB-2024-Saturday'!$AJ158="t",'BB-2024-Saturday'!AN158,0),"")</f>
        <v>0</v>
      </c>
      <c r="L156" s="119">
        <f>IF('BB-2024-Saturday'!$AJ158&lt;&gt;"",IF('BB-2024-Saturday'!$AJ158="t",'BB-2024-Saturday'!AO158,0),"")</f>
        <v>0</v>
      </c>
      <c r="M156" s="119">
        <f>IF('BB-2024-Saturday'!$AJ158&lt;&gt;"",IF('BB-2024-Saturday'!$AJ158="t",'BB-2024-Saturday'!AP158,0),"")</f>
        <v>0</v>
      </c>
      <c r="N156" s="120">
        <f>IF('BB-2024-Saturday'!$AJ158&lt;&gt;"",IF('BB-2024-Saturday'!$AJ158="m",'BB-2024-Saturday'!U158,0),"")</f>
        <v>0</v>
      </c>
      <c r="O156" s="120">
        <f>IF('BB-2024-Saturday'!$AJ158&lt;&gt;"",IF('BB-2024-Saturday'!$AJ158="m",'BB-2024-Saturday'!V158,0),"")</f>
        <v>0</v>
      </c>
    </row>
    <row r="157" spans="1:15" x14ac:dyDescent="0.25">
      <c r="A157" t="str">
        <f>IF('BB-2024-Saturday'!AJ159&lt;&gt;"",'BB-2024-Saturday'!AJ159,"")</f>
        <v>f</v>
      </c>
      <c r="B157" t="str">
        <f>IF('BB-2024-Saturday'!AJ159&lt;&gt;"",'BB-2024-Saturday'!AR159,"")</f>
        <v>100 Speed limit.  Be careful of free roaming farm animals.</v>
      </c>
      <c r="C157" t="str">
        <f>IF('BB-2024-Saturday'!AJ159="m","v","a")</f>
        <v>a</v>
      </c>
      <c r="D157" s="92">
        <f>IF('BB-2024-Saturday'!AJ159&lt;&gt;"",'BB-2024-Saturday'!AI159,"")</f>
        <v>42.45</v>
      </c>
      <c r="E157" s="119">
        <f>IF('BB-2024-Saturday'!$AJ159&lt;&gt;"",IF('BB-2024-Saturday'!$AJ159="t",0,'BB-2024-Saturday'!AM159),"")</f>
        <v>49</v>
      </c>
      <c r="F157" s="119">
        <f>IF('BB-2024-Saturday'!$AJ159&lt;&gt;"",IF('BB-2024-Saturday'!$AJ159="t",0,'BB-2024-Saturday'!AN159),"")</f>
        <v>58</v>
      </c>
      <c r="G157" s="119">
        <f>IF('BB-2024-Saturday'!$AJ159&lt;&gt;"",IF('BB-2024-Saturday'!$AJ159="t",0,'BB-2024-Saturday'!AO159),"")</f>
        <v>69</v>
      </c>
      <c r="H157" s="119">
        <f>IF('BB-2024-Saturday'!$AJ159&lt;&gt;"",IF('BB-2024-Saturday'!$AJ159="t",0,'BB-2024-Saturday'!AP159),"")</f>
        <v>78</v>
      </c>
      <c r="I157" s="119">
        <f>IF('BB-2024-Saturday'!$AJ159&lt;&gt;"",IF('BB-2024-Saturday'!$AJ159="t",0,'BB-2024-Saturday'!AQ159),"")</f>
        <v>100</v>
      </c>
      <c r="J157" s="119">
        <f>IF('BB-2024-Saturday'!$AJ159&lt;&gt;"",IF('BB-2024-Saturday'!$AJ159="t",'BB-2024-Saturday'!AM159,0),"")</f>
        <v>0</v>
      </c>
      <c r="K157" s="119">
        <f>IF('BB-2024-Saturday'!$AJ159&lt;&gt;"",IF('BB-2024-Saturday'!$AJ159="t",'BB-2024-Saturday'!AN159,0),"")</f>
        <v>0</v>
      </c>
      <c r="L157" s="119">
        <f>IF('BB-2024-Saturday'!$AJ159&lt;&gt;"",IF('BB-2024-Saturday'!$AJ159="t",'BB-2024-Saturday'!AO159,0),"")</f>
        <v>0</v>
      </c>
      <c r="M157" s="119">
        <f>IF('BB-2024-Saturday'!$AJ159&lt;&gt;"",IF('BB-2024-Saturday'!$AJ159="t",'BB-2024-Saturday'!AP159,0),"")</f>
        <v>0</v>
      </c>
      <c r="N157" s="120">
        <f>IF('BB-2024-Saturday'!$AJ159&lt;&gt;"",IF('BB-2024-Saturday'!$AJ159="m",'BB-2024-Saturday'!U159,0),"")</f>
        <v>0</v>
      </c>
      <c r="O157" s="120">
        <f>IF('BB-2024-Saturday'!$AJ159&lt;&gt;"",IF('BB-2024-Saturday'!$AJ159="m",'BB-2024-Saturday'!V159,0),"")</f>
        <v>0</v>
      </c>
    </row>
    <row r="158" spans="1:15" x14ac:dyDescent="0.25">
      <c r="A158" t="str">
        <f>IF('BB-2024-Saturday'!AJ160&lt;&gt;"",'BB-2024-Saturday'!AJ160,"")</f>
        <v/>
      </c>
      <c r="B158" t="str">
        <f>IF('BB-2024-Saturday'!AJ160&lt;&gt;"",'BB-2024-Saturday'!AR160,"")</f>
        <v/>
      </c>
      <c r="C158" t="str">
        <f>IF('BB-2024-Saturday'!AJ160="m","v","a")</f>
        <v>a</v>
      </c>
      <c r="D158" s="92" t="str">
        <f>IF('BB-2024-Saturday'!AJ160&lt;&gt;"",'BB-2024-Saturday'!AI160,"")</f>
        <v/>
      </c>
      <c r="E158" s="119" t="str">
        <f>IF('BB-2024-Saturday'!$AJ160&lt;&gt;"",IF('BB-2024-Saturday'!$AJ160="t",0,'BB-2024-Saturday'!AM160),"")</f>
        <v/>
      </c>
      <c r="F158" s="119" t="str">
        <f>IF('BB-2024-Saturday'!$AJ160&lt;&gt;"",IF('BB-2024-Saturday'!$AJ160="t",0,'BB-2024-Saturday'!AN160),"")</f>
        <v/>
      </c>
      <c r="G158" s="119" t="str">
        <f>IF('BB-2024-Saturday'!$AJ160&lt;&gt;"",IF('BB-2024-Saturday'!$AJ160="t",0,'BB-2024-Saturday'!AO160),"")</f>
        <v/>
      </c>
      <c r="H158" s="119" t="str">
        <f>IF('BB-2024-Saturday'!$AJ160&lt;&gt;"",IF('BB-2024-Saturday'!$AJ160="t",0,'BB-2024-Saturday'!AP160),"")</f>
        <v/>
      </c>
      <c r="I158" s="119" t="str">
        <f>IF('BB-2024-Saturday'!$AJ160&lt;&gt;"",IF('BB-2024-Saturday'!$AJ160="t",0,'BB-2024-Saturday'!AQ160),"")</f>
        <v/>
      </c>
      <c r="J158" s="119" t="str">
        <f>IF('BB-2024-Saturday'!$AJ160&lt;&gt;"",IF('BB-2024-Saturday'!$AJ160="t",'BB-2024-Saturday'!AM160,0),"")</f>
        <v/>
      </c>
      <c r="K158" s="119" t="str">
        <f>IF('BB-2024-Saturday'!$AJ160&lt;&gt;"",IF('BB-2024-Saturday'!$AJ160="t",'BB-2024-Saturday'!AN160,0),"")</f>
        <v/>
      </c>
      <c r="L158" s="119" t="str">
        <f>IF('BB-2024-Saturday'!$AJ160&lt;&gt;"",IF('BB-2024-Saturday'!$AJ160="t",'BB-2024-Saturday'!AO160,0),"")</f>
        <v/>
      </c>
      <c r="M158" s="119" t="str">
        <f>IF('BB-2024-Saturday'!$AJ160&lt;&gt;"",IF('BB-2024-Saturday'!$AJ160="t",'BB-2024-Saturday'!AP160,0),"")</f>
        <v/>
      </c>
      <c r="N158" s="120" t="str">
        <f>IF('BB-2024-Saturday'!$AJ160&lt;&gt;"",IF('BB-2024-Saturday'!$AJ160="m",'BB-2024-Saturday'!U160,0),"")</f>
        <v/>
      </c>
      <c r="O158" s="120" t="str">
        <f>IF('BB-2024-Saturday'!$AJ160&lt;&gt;"",IF('BB-2024-Saturday'!$AJ160="m",'BB-2024-Saturday'!V160,0),"")</f>
        <v/>
      </c>
    </row>
    <row r="159" spans="1:15" x14ac:dyDescent="0.25">
      <c r="A159" t="str">
        <f>IF('BB-2024-Saturday'!AJ161&lt;&gt;"",'BB-2024-Saturday'!AJ161,"")</f>
        <v/>
      </c>
      <c r="B159" t="str">
        <f>IF('BB-2024-Saturday'!AJ161&lt;&gt;"",'BB-2024-Saturday'!AR161,"")</f>
        <v/>
      </c>
      <c r="C159" t="str">
        <f>IF('BB-2024-Saturday'!AJ161="m","v","a")</f>
        <v>a</v>
      </c>
      <c r="D159" s="92" t="str">
        <f>IF('BB-2024-Saturday'!AJ161&lt;&gt;"",'BB-2024-Saturday'!AI161,"")</f>
        <v/>
      </c>
      <c r="E159" s="119" t="str">
        <f>IF('BB-2024-Saturday'!$AJ161&lt;&gt;"",IF('BB-2024-Saturday'!$AJ161="t",0,'BB-2024-Saturday'!AM161),"")</f>
        <v/>
      </c>
      <c r="F159" s="119" t="str">
        <f>IF('BB-2024-Saturday'!$AJ161&lt;&gt;"",IF('BB-2024-Saturday'!$AJ161="t",0,'BB-2024-Saturday'!AN161),"")</f>
        <v/>
      </c>
      <c r="G159" s="119" t="str">
        <f>IF('BB-2024-Saturday'!$AJ161&lt;&gt;"",IF('BB-2024-Saturday'!$AJ161="t",0,'BB-2024-Saturday'!AO161),"")</f>
        <v/>
      </c>
      <c r="H159" s="119" t="str">
        <f>IF('BB-2024-Saturday'!$AJ161&lt;&gt;"",IF('BB-2024-Saturday'!$AJ161="t",0,'BB-2024-Saturday'!AP161),"")</f>
        <v/>
      </c>
      <c r="I159" s="119" t="str">
        <f>IF('BB-2024-Saturday'!$AJ161&lt;&gt;"",IF('BB-2024-Saturday'!$AJ161="t",0,'BB-2024-Saturday'!AQ161),"")</f>
        <v/>
      </c>
      <c r="J159" s="119" t="str">
        <f>IF('BB-2024-Saturday'!$AJ161&lt;&gt;"",IF('BB-2024-Saturday'!$AJ161="t",'BB-2024-Saturday'!AM161,0),"")</f>
        <v/>
      </c>
      <c r="K159" s="119" t="str">
        <f>IF('BB-2024-Saturday'!$AJ161&lt;&gt;"",IF('BB-2024-Saturday'!$AJ161="t",'BB-2024-Saturday'!AN161,0),"")</f>
        <v/>
      </c>
      <c r="L159" s="119" t="str">
        <f>IF('BB-2024-Saturday'!$AJ161&lt;&gt;"",IF('BB-2024-Saturday'!$AJ161="t",'BB-2024-Saturday'!AO161,0),"")</f>
        <v/>
      </c>
      <c r="M159" s="119" t="str">
        <f>IF('BB-2024-Saturday'!$AJ161&lt;&gt;"",IF('BB-2024-Saturday'!$AJ161="t",'BB-2024-Saturday'!AP161,0),"")</f>
        <v/>
      </c>
      <c r="N159" s="120" t="str">
        <f>IF('BB-2024-Saturday'!$AJ161&lt;&gt;"",IF('BB-2024-Saturday'!$AJ161="m",'BB-2024-Saturday'!U161,0),"")</f>
        <v/>
      </c>
      <c r="O159" s="120" t="str">
        <f>IF('BB-2024-Saturday'!$AJ161&lt;&gt;"",IF('BB-2024-Saturday'!$AJ161="m",'BB-2024-Saturday'!V161,0),"")</f>
        <v/>
      </c>
    </row>
    <row r="160" spans="1:15" x14ac:dyDescent="0.25">
      <c r="A160" t="str">
        <f>IF('BB-2024-Saturday'!AJ162&lt;&gt;"",'BB-2024-Saturday'!AJ162,"")</f>
        <v/>
      </c>
      <c r="B160" t="str">
        <f>IF('BB-2024-Saturday'!AJ162&lt;&gt;"",'BB-2024-Saturday'!AR162,"")</f>
        <v/>
      </c>
      <c r="C160" t="str">
        <f>IF('BB-2024-Saturday'!AJ162="m","v","a")</f>
        <v>a</v>
      </c>
      <c r="D160" s="92" t="str">
        <f>IF('BB-2024-Saturday'!AJ162&lt;&gt;"",'BB-2024-Saturday'!AI162,"")</f>
        <v/>
      </c>
      <c r="E160" s="119" t="str">
        <f>IF('BB-2024-Saturday'!$AJ162&lt;&gt;"",IF('BB-2024-Saturday'!$AJ162="t",0,'BB-2024-Saturday'!AM162),"")</f>
        <v/>
      </c>
      <c r="F160" s="119" t="str">
        <f>IF('BB-2024-Saturday'!$AJ162&lt;&gt;"",IF('BB-2024-Saturday'!$AJ162="t",0,'BB-2024-Saturday'!AN162),"")</f>
        <v/>
      </c>
      <c r="G160" s="119" t="str">
        <f>IF('BB-2024-Saturday'!$AJ162&lt;&gt;"",IF('BB-2024-Saturday'!$AJ162="t",0,'BB-2024-Saturday'!AO162),"")</f>
        <v/>
      </c>
      <c r="H160" s="119" t="str">
        <f>IF('BB-2024-Saturday'!$AJ162&lt;&gt;"",IF('BB-2024-Saturday'!$AJ162="t",0,'BB-2024-Saturday'!AP162),"")</f>
        <v/>
      </c>
      <c r="I160" s="119" t="str">
        <f>IF('BB-2024-Saturday'!$AJ162&lt;&gt;"",IF('BB-2024-Saturday'!$AJ162="t",0,'BB-2024-Saturday'!AQ162),"")</f>
        <v/>
      </c>
      <c r="J160" s="119" t="str">
        <f>IF('BB-2024-Saturday'!$AJ162&lt;&gt;"",IF('BB-2024-Saturday'!$AJ162="t",'BB-2024-Saturday'!AM162,0),"")</f>
        <v/>
      </c>
      <c r="K160" s="119" t="str">
        <f>IF('BB-2024-Saturday'!$AJ162&lt;&gt;"",IF('BB-2024-Saturday'!$AJ162="t",'BB-2024-Saturday'!AN162,0),"")</f>
        <v/>
      </c>
      <c r="L160" s="119" t="str">
        <f>IF('BB-2024-Saturday'!$AJ162&lt;&gt;"",IF('BB-2024-Saturday'!$AJ162="t",'BB-2024-Saturday'!AO162,0),"")</f>
        <v/>
      </c>
      <c r="M160" s="119" t="str">
        <f>IF('BB-2024-Saturday'!$AJ162&lt;&gt;"",IF('BB-2024-Saturday'!$AJ162="t",'BB-2024-Saturday'!AP162,0),"")</f>
        <v/>
      </c>
      <c r="N160" s="120" t="str">
        <f>IF('BB-2024-Saturday'!$AJ162&lt;&gt;"",IF('BB-2024-Saturday'!$AJ162="m",'BB-2024-Saturday'!U162,0),"")</f>
        <v/>
      </c>
      <c r="O160" s="120" t="str">
        <f>IF('BB-2024-Saturday'!$AJ162&lt;&gt;"",IF('BB-2024-Saturday'!$AJ162="m",'BB-2024-Saturday'!V162,0),"")</f>
        <v/>
      </c>
    </row>
    <row r="161" spans="1:15" x14ac:dyDescent="0.25">
      <c r="A161" t="str">
        <f>IF('BB-2024-Saturday'!AJ163&lt;&gt;"",'BB-2024-Saturday'!AJ163,"")</f>
        <v/>
      </c>
      <c r="B161" t="str">
        <f>IF('BB-2024-Saturday'!AJ163&lt;&gt;"",'BB-2024-Saturday'!AR163,"")</f>
        <v/>
      </c>
      <c r="C161" t="str">
        <f>IF('BB-2024-Saturday'!AJ163="m","v","a")</f>
        <v>a</v>
      </c>
      <c r="D161" s="92" t="str">
        <f>IF('BB-2024-Saturday'!AJ163&lt;&gt;"",'BB-2024-Saturday'!AI163,"")</f>
        <v/>
      </c>
      <c r="E161" s="119" t="str">
        <f>IF('BB-2024-Saturday'!$AJ163&lt;&gt;"",IF('BB-2024-Saturday'!$AJ163="t",0,'BB-2024-Saturday'!AM163),"")</f>
        <v/>
      </c>
      <c r="F161" s="119" t="str">
        <f>IF('BB-2024-Saturday'!$AJ163&lt;&gt;"",IF('BB-2024-Saturday'!$AJ163="t",0,'BB-2024-Saturday'!AN163),"")</f>
        <v/>
      </c>
      <c r="G161" s="119" t="str">
        <f>IF('BB-2024-Saturday'!$AJ163&lt;&gt;"",IF('BB-2024-Saturday'!$AJ163="t",0,'BB-2024-Saturday'!AO163),"")</f>
        <v/>
      </c>
      <c r="H161" s="119" t="str">
        <f>IF('BB-2024-Saturday'!$AJ163&lt;&gt;"",IF('BB-2024-Saturday'!$AJ163="t",0,'BB-2024-Saturday'!AP163),"")</f>
        <v/>
      </c>
      <c r="I161" s="119" t="str">
        <f>IF('BB-2024-Saturday'!$AJ163&lt;&gt;"",IF('BB-2024-Saturday'!$AJ163="t",0,'BB-2024-Saturday'!AQ163),"")</f>
        <v/>
      </c>
      <c r="J161" s="119" t="str">
        <f>IF('BB-2024-Saturday'!$AJ163&lt;&gt;"",IF('BB-2024-Saturday'!$AJ163="t",'BB-2024-Saturday'!AM163,0),"")</f>
        <v/>
      </c>
      <c r="K161" s="119" t="str">
        <f>IF('BB-2024-Saturday'!$AJ163&lt;&gt;"",IF('BB-2024-Saturday'!$AJ163="t",'BB-2024-Saturday'!AN163,0),"")</f>
        <v/>
      </c>
      <c r="L161" s="119" t="str">
        <f>IF('BB-2024-Saturday'!$AJ163&lt;&gt;"",IF('BB-2024-Saturday'!$AJ163="t",'BB-2024-Saturday'!AO163,0),"")</f>
        <v/>
      </c>
      <c r="M161" s="119" t="str">
        <f>IF('BB-2024-Saturday'!$AJ163&lt;&gt;"",IF('BB-2024-Saturday'!$AJ163="t",'BB-2024-Saturday'!AP163,0),"")</f>
        <v/>
      </c>
      <c r="N161" s="120" t="str">
        <f>IF('BB-2024-Saturday'!$AJ163&lt;&gt;"",IF('BB-2024-Saturday'!$AJ163="m",'BB-2024-Saturday'!U163,0),"")</f>
        <v/>
      </c>
      <c r="O161" s="120" t="str">
        <f>IF('BB-2024-Saturday'!$AJ163&lt;&gt;"",IF('BB-2024-Saturday'!$AJ163="m",'BB-2024-Saturday'!V163,0),"")</f>
        <v/>
      </c>
    </row>
    <row r="162" spans="1:15" x14ac:dyDescent="0.25">
      <c r="A162" t="str">
        <f>IF('BB-2024-Saturday'!AJ164&lt;&gt;"",'BB-2024-Saturday'!AJ164,"")</f>
        <v/>
      </c>
      <c r="B162" t="str">
        <f>IF('BB-2024-Saturday'!AJ164&lt;&gt;"",'BB-2024-Saturday'!AR164,"")</f>
        <v/>
      </c>
      <c r="C162" t="str">
        <f>IF('BB-2024-Saturday'!AJ164="m","v","a")</f>
        <v>a</v>
      </c>
      <c r="D162" s="92" t="str">
        <f>IF('BB-2024-Saturday'!AJ164&lt;&gt;"",'BB-2024-Saturday'!AI164,"")</f>
        <v/>
      </c>
      <c r="E162" s="119" t="str">
        <f>IF('BB-2024-Saturday'!$AJ164&lt;&gt;"",IF('BB-2024-Saturday'!$AJ164="t",0,'BB-2024-Saturday'!AM164),"")</f>
        <v/>
      </c>
      <c r="F162" s="119" t="str">
        <f>IF('BB-2024-Saturday'!$AJ164&lt;&gt;"",IF('BB-2024-Saturday'!$AJ164="t",0,'BB-2024-Saturday'!AN164),"")</f>
        <v/>
      </c>
      <c r="G162" s="119" t="str">
        <f>IF('BB-2024-Saturday'!$AJ164&lt;&gt;"",IF('BB-2024-Saturday'!$AJ164="t",0,'BB-2024-Saturday'!AO164),"")</f>
        <v/>
      </c>
      <c r="H162" s="119" t="str">
        <f>IF('BB-2024-Saturday'!$AJ164&lt;&gt;"",IF('BB-2024-Saturday'!$AJ164="t",0,'BB-2024-Saturday'!AP164),"")</f>
        <v/>
      </c>
      <c r="I162" s="119" t="str">
        <f>IF('BB-2024-Saturday'!$AJ164&lt;&gt;"",IF('BB-2024-Saturday'!$AJ164="t",0,'BB-2024-Saturday'!AQ164),"")</f>
        <v/>
      </c>
      <c r="J162" s="119" t="str">
        <f>IF('BB-2024-Saturday'!$AJ164&lt;&gt;"",IF('BB-2024-Saturday'!$AJ164="t",'BB-2024-Saturday'!AM164,0),"")</f>
        <v/>
      </c>
      <c r="K162" s="119" t="str">
        <f>IF('BB-2024-Saturday'!$AJ164&lt;&gt;"",IF('BB-2024-Saturday'!$AJ164="t",'BB-2024-Saturday'!AN164,0),"")</f>
        <v/>
      </c>
      <c r="L162" s="119" t="str">
        <f>IF('BB-2024-Saturday'!$AJ164&lt;&gt;"",IF('BB-2024-Saturday'!$AJ164="t",'BB-2024-Saturday'!AO164,0),"")</f>
        <v/>
      </c>
      <c r="M162" s="119" t="str">
        <f>IF('BB-2024-Saturday'!$AJ164&lt;&gt;"",IF('BB-2024-Saturday'!$AJ164="t",'BB-2024-Saturday'!AP164,0),"")</f>
        <v/>
      </c>
      <c r="N162" s="120" t="str">
        <f>IF('BB-2024-Saturday'!$AJ164&lt;&gt;"",IF('BB-2024-Saturday'!$AJ164="m",'BB-2024-Saturday'!U164,0),"")</f>
        <v/>
      </c>
      <c r="O162" s="120" t="str">
        <f>IF('BB-2024-Saturday'!$AJ164&lt;&gt;"",IF('BB-2024-Saturday'!$AJ164="m",'BB-2024-Saturday'!V164,0),"")</f>
        <v/>
      </c>
    </row>
    <row r="163" spans="1:15" x14ac:dyDescent="0.25">
      <c r="A163" t="str">
        <f>IF('BB-2024-Saturday'!AJ165&lt;&gt;"",'BB-2024-Saturday'!AJ165,"")</f>
        <v/>
      </c>
      <c r="B163" t="str">
        <f>IF('BB-2024-Saturday'!AJ165&lt;&gt;"",'BB-2024-Saturday'!AR165,"")</f>
        <v/>
      </c>
      <c r="C163" t="str">
        <f>IF('BB-2024-Saturday'!AJ165="m","v","a")</f>
        <v>a</v>
      </c>
      <c r="D163" s="92" t="str">
        <f>IF('BB-2024-Saturday'!AJ165&lt;&gt;"",'BB-2024-Saturday'!AI165,"")</f>
        <v/>
      </c>
      <c r="E163" s="119" t="str">
        <f>IF('BB-2024-Saturday'!$AJ165&lt;&gt;"",IF('BB-2024-Saturday'!$AJ165="t",0,'BB-2024-Saturday'!AM165),"")</f>
        <v/>
      </c>
      <c r="F163" s="119" t="str">
        <f>IF('BB-2024-Saturday'!$AJ165&lt;&gt;"",IF('BB-2024-Saturday'!$AJ165="t",0,'BB-2024-Saturday'!AN165),"")</f>
        <v/>
      </c>
      <c r="G163" s="119" t="str">
        <f>IF('BB-2024-Saturday'!$AJ165&lt;&gt;"",IF('BB-2024-Saturday'!$AJ165="t",0,'BB-2024-Saturday'!AO165),"")</f>
        <v/>
      </c>
      <c r="H163" s="119" t="str">
        <f>IF('BB-2024-Saturday'!$AJ165&lt;&gt;"",IF('BB-2024-Saturday'!$AJ165="t",0,'BB-2024-Saturday'!AP165),"")</f>
        <v/>
      </c>
      <c r="I163" s="119" t="str">
        <f>IF('BB-2024-Saturday'!$AJ165&lt;&gt;"",IF('BB-2024-Saturday'!$AJ165="t",0,'BB-2024-Saturday'!AQ165),"")</f>
        <v/>
      </c>
      <c r="J163" s="119" t="str">
        <f>IF('BB-2024-Saturday'!$AJ165&lt;&gt;"",IF('BB-2024-Saturday'!$AJ165="t",'BB-2024-Saturday'!AM165,0),"")</f>
        <v/>
      </c>
      <c r="K163" s="119" t="str">
        <f>IF('BB-2024-Saturday'!$AJ165&lt;&gt;"",IF('BB-2024-Saturday'!$AJ165="t",'BB-2024-Saturday'!AN165,0),"")</f>
        <v/>
      </c>
      <c r="L163" s="119" t="str">
        <f>IF('BB-2024-Saturday'!$AJ165&lt;&gt;"",IF('BB-2024-Saturday'!$AJ165="t",'BB-2024-Saturday'!AO165,0),"")</f>
        <v/>
      </c>
      <c r="M163" s="119" t="str">
        <f>IF('BB-2024-Saturday'!$AJ165&lt;&gt;"",IF('BB-2024-Saturday'!$AJ165="t",'BB-2024-Saturday'!AP165,0),"")</f>
        <v/>
      </c>
      <c r="N163" s="120" t="str">
        <f>IF('BB-2024-Saturday'!$AJ165&lt;&gt;"",IF('BB-2024-Saturday'!$AJ165="m",'BB-2024-Saturday'!U165,0),"")</f>
        <v/>
      </c>
      <c r="O163" s="120" t="str">
        <f>IF('BB-2024-Saturday'!$AJ165&lt;&gt;"",IF('BB-2024-Saturday'!$AJ165="m",'BB-2024-Saturday'!V165,0),"")</f>
        <v/>
      </c>
    </row>
    <row r="164" spans="1:15" x14ac:dyDescent="0.25">
      <c r="A164" t="str">
        <f>IF('BB-2024-Saturday'!AJ166&lt;&gt;"",'BB-2024-Saturday'!AJ166,"")</f>
        <v/>
      </c>
      <c r="B164" t="str">
        <f>IF('BB-2024-Saturday'!AJ166&lt;&gt;"",'BB-2024-Saturday'!AR166,"")</f>
        <v/>
      </c>
      <c r="C164" t="str">
        <f>IF('BB-2024-Saturday'!AJ166="m","v","a")</f>
        <v>a</v>
      </c>
      <c r="D164" s="92" t="str">
        <f>IF('BB-2024-Saturday'!AJ166&lt;&gt;"",'BB-2024-Saturday'!AI166,"")</f>
        <v/>
      </c>
      <c r="E164" s="119" t="str">
        <f>IF('BB-2024-Saturday'!$AJ166&lt;&gt;"",IF('BB-2024-Saturday'!$AJ166="t",0,'BB-2024-Saturday'!AM166),"")</f>
        <v/>
      </c>
      <c r="F164" s="119" t="str">
        <f>IF('BB-2024-Saturday'!$AJ166&lt;&gt;"",IF('BB-2024-Saturday'!$AJ166="t",0,'BB-2024-Saturday'!AN166),"")</f>
        <v/>
      </c>
      <c r="G164" s="119" t="str">
        <f>IF('BB-2024-Saturday'!$AJ166&lt;&gt;"",IF('BB-2024-Saturday'!$AJ166="t",0,'BB-2024-Saturday'!AO166),"")</f>
        <v/>
      </c>
      <c r="H164" s="119" t="str">
        <f>IF('BB-2024-Saturday'!$AJ166&lt;&gt;"",IF('BB-2024-Saturday'!$AJ166="t",0,'BB-2024-Saturday'!AP166),"")</f>
        <v/>
      </c>
      <c r="I164" s="119" t="str">
        <f>IF('BB-2024-Saturday'!$AJ166&lt;&gt;"",IF('BB-2024-Saturday'!$AJ166="t",0,'BB-2024-Saturday'!AQ166),"")</f>
        <v/>
      </c>
      <c r="J164" s="119" t="str">
        <f>IF('BB-2024-Saturday'!$AJ166&lt;&gt;"",IF('BB-2024-Saturday'!$AJ166="t",'BB-2024-Saturday'!AM166,0),"")</f>
        <v/>
      </c>
      <c r="K164" s="119" t="str">
        <f>IF('BB-2024-Saturday'!$AJ166&lt;&gt;"",IF('BB-2024-Saturday'!$AJ166="t",'BB-2024-Saturday'!AN166,0),"")</f>
        <v/>
      </c>
      <c r="L164" s="119" t="str">
        <f>IF('BB-2024-Saturday'!$AJ166&lt;&gt;"",IF('BB-2024-Saturday'!$AJ166="t",'BB-2024-Saturday'!AO166,0),"")</f>
        <v/>
      </c>
      <c r="M164" s="119" t="str">
        <f>IF('BB-2024-Saturday'!$AJ166&lt;&gt;"",IF('BB-2024-Saturday'!$AJ166="t",'BB-2024-Saturday'!AP166,0),"")</f>
        <v/>
      </c>
      <c r="N164" s="120" t="str">
        <f>IF('BB-2024-Saturday'!$AJ166&lt;&gt;"",IF('BB-2024-Saturday'!$AJ166="m",'BB-2024-Saturday'!U166,0),"")</f>
        <v/>
      </c>
      <c r="O164" s="120" t="str">
        <f>IF('BB-2024-Saturday'!$AJ166&lt;&gt;"",IF('BB-2024-Saturday'!$AJ166="m",'BB-2024-Saturday'!V166,0),"")</f>
        <v/>
      </c>
    </row>
    <row r="165" spans="1:15" x14ac:dyDescent="0.25">
      <c r="A165" t="str">
        <f>IF('BB-2024-Saturday'!AJ167&lt;&gt;"",'BB-2024-Saturday'!AJ167,"")</f>
        <v/>
      </c>
      <c r="B165" t="str">
        <f>IF('BB-2024-Saturday'!AJ167&lt;&gt;"",'BB-2024-Saturday'!AR167,"")</f>
        <v/>
      </c>
      <c r="C165" t="str">
        <f>IF('BB-2024-Saturday'!AJ167="m","v","a")</f>
        <v>a</v>
      </c>
      <c r="D165" s="92" t="str">
        <f>IF('BB-2024-Saturday'!AJ167&lt;&gt;"",'BB-2024-Saturday'!AI167,"")</f>
        <v/>
      </c>
      <c r="E165" s="119" t="str">
        <f>IF('BB-2024-Saturday'!$AJ167&lt;&gt;"",IF('BB-2024-Saturday'!$AJ167="t",0,'BB-2024-Saturday'!AM167),"")</f>
        <v/>
      </c>
      <c r="F165" s="119" t="str">
        <f>IF('BB-2024-Saturday'!$AJ167&lt;&gt;"",IF('BB-2024-Saturday'!$AJ167="t",0,'BB-2024-Saturday'!AN167),"")</f>
        <v/>
      </c>
      <c r="G165" s="119" t="str">
        <f>IF('BB-2024-Saturday'!$AJ167&lt;&gt;"",IF('BB-2024-Saturday'!$AJ167="t",0,'BB-2024-Saturday'!AO167),"")</f>
        <v/>
      </c>
      <c r="H165" s="119" t="str">
        <f>IF('BB-2024-Saturday'!$AJ167&lt;&gt;"",IF('BB-2024-Saturday'!$AJ167="t",0,'BB-2024-Saturday'!AP167),"")</f>
        <v/>
      </c>
      <c r="I165" s="119" t="str">
        <f>IF('BB-2024-Saturday'!$AJ167&lt;&gt;"",IF('BB-2024-Saturday'!$AJ167="t",0,'BB-2024-Saturday'!AQ167),"")</f>
        <v/>
      </c>
      <c r="J165" s="119" t="str">
        <f>IF('BB-2024-Saturday'!$AJ167&lt;&gt;"",IF('BB-2024-Saturday'!$AJ167="t",'BB-2024-Saturday'!AM167,0),"")</f>
        <v/>
      </c>
      <c r="K165" s="119" t="str">
        <f>IF('BB-2024-Saturday'!$AJ167&lt;&gt;"",IF('BB-2024-Saturday'!$AJ167="t",'BB-2024-Saturday'!AN167,0),"")</f>
        <v/>
      </c>
      <c r="L165" s="119" t="str">
        <f>IF('BB-2024-Saturday'!$AJ167&lt;&gt;"",IF('BB-2024-Saturday'!$AJ167="t",'BB-2024-Saturday'!AO167,0),"")</f>
        <v/>
      </c>
      <c r="M165" s="119" t="str">
        <f>IF('BB-2024-Saturday'!$AJ167&lt;&gt;"",IF('BB-2024-Saturday'!$AJ167="t",'BB-2024-Saturday'!AP167,0),"")</f>
        <v/>
      </c>
      <c r="N165" s="120" t="str">
        <f>IF('BB-2024-Saturday'!$AJ167&lt;&gt;"",IF('BB-2024-Saturday'!$AJ167="m",'BB-2024-Saturday'!U167,0),"")</f>
        <v/>
      </c>
      <c r="O165" s="120" t="str">
        <f>IF('BB-2024-Saturday'!$AJ167&lt;&gt;"",IF('BB-2024-Saturday'!$AJ167="m",'BB-2024-Saturday'!V167,0),"")</f>
        <v/>
      </c>
    </row>
    <row r="166" spans="1:15" x14ac:dyDescent="0.25">
      <c r="A166" t="str">
        <f>IF('BB-2024-Saturday'!AJ168&lt;&gt;"",'BB-2024-Saturday'!AJ168,"")</f>
        <v/>
      </c>
      <c r="B166" t="str">
        <f>IF('BB-2024-Saturday'!AJ168&lt;&gt;"",'BB-2024-Saturday'!AR168,"")</f>
        <v/>
      </c>
      <c r="C166" t="str">
        <f>IF('BB-2024-Saturday'!AJ168="m","v","a")</f>
        <v>a</v>
      </c>
      <c r="D166" s="92" t="str">
        <f>IF('BB-2024-Saturday'!AJ168&lt;&gt;"",'BB-2024-Saturday'!AI168,"")</f>
        <v/>
      </c>
      <c r="E166" s="119" t="str">
        <f>IF('BB-2024-Saturday'!$AJ168&lt;&gt;"",IF('BB-2024-Saturday'!$AJ168="t",0,'BB-2024-Saturday'!AM168),"")</f>
        <v/>
      </c>
      <c r="F166" s="119" t="str">
        <f>IF('BB-2024-Saturday'!$AJ168&lt;&gt;"",IF('BB-2024-Saturday'!$AJ168="t",0,'BB-2024-Saturday'!AN168),"")</f>
        <v/>
      </c>
      <c r="G166" s="119" t="str">
        <f>IF('BB-2024-Saturday'!$AJ168&lt;&gt;"",IF('BB-2024-Saturday'!$AJ168="t",0,'BB-2024-Saturday'!AO168),"")</f>
        <v/>
      </c>
      <c r="H166" s="119" t="str">
        <f>IF('BB-2024-Saturday'!$AJ168&lt;&gt;"",IF('BB-2024-Saturday'!$AJ168="t",0,'BB-2024-Saturday'!AP168),"")</f>
        <v/>
      </c>
      <c r="I166" s="119" t="str">
        <f>IF('BB-2024-Saturday'!$AJ168&lt;&gt;"",IF('BB-2024-Saturday'!$AJ168="t",0,'BB-2024-Saturday'!AQ168),"")</f>
        <v/>
      </c>
      <c r="J166" s="119" t="str">
        <f>IF('BB-2024-Saturday'!$AJ168&lt;&gt;"",IF('BB-2024-Saturday'!$AJ168="t",'BB-2024-Saturday'!AM168,0),"")</f>
        <v/>
      </c>
      <c r="K166" s="119" t="str">
        <f>IF('BB-2024-Saturday'!$AJ168&lt;&gt;"",IF('BB-2024-Saturday'!$AJ168="t",'BB-2024-Saturday'!AN168,0),"")</f>
        <v/>
      </c>
      <c r="L166" s="119" t="str">
        <f>IF('BB-2024-Saturday'!$AJ168&lt;&gt;"",IF('BB-2024-Saturday'!$AJ168="t",'BB-2024-Saturday'!AO168,0),"")</f>
        <v/>
      </c>
      <c r="M166" s="119" t="str">
        <f>IF('BB-2024-Saturday'!$AJ168&lt;&gt;"",IF('BB-2024-Saturday'!$AJ168="t",'BB-2024-Saturday'!AP168,0),"")</f>
        <v/>
      </c>
      <c r="N166" s="120" t="str">
        <f>IF('BB-2024-Saturday'!$AJ168&lt;&gt;"",IF('BB-2024-Saturday'!$AJ168="m",'BB-2024-Saturday'!U168,0),"")</f>
        <v/>
      </c>
      <c r="O166" s="120" t="str">
        <f>IF('BB-2024-Saturday'!$AJ168&lt;&gt;"",IF('BB-2024-Saturday'!$AJ168="m",'BB-2024-Saturday'!V168,0),"")</f>
        <v/>
      </c>
    </row>
    <row r="167" spans="1:15" x14ac:dyDescent="0.25">
      <c r="A167" t="str">
        <f>IF('BB-2024-Saturday'!AJ169&lt;&gt;"",'BB-2024-Saturday'!AJ169,"")</f>
        <v>m</v>
      </c>
      <c r="B167" t="str">
        <f>IF('BB-2024-Saturday'!AJ169&lt;&gt;"",'BB-2024-Saturday'!AR169,"")</f>
        <v>Control @ danger plate before [Clinic] Clinic 1 km Charlestown - in sight of 43,0 km plate.</v>
      </c>
      <c r="C167" t="str">
        <f>IF('BB-2024-Saturday'!AJ169="m","v","a")</f>
        <v>v</v>
      </c>
      <c r="D167" s="92">
        <f>IF('BB-2024-Saturday'!AJ169&lt;&gt;"",'BB-2024-Saturday'!AI169,"")</f>
        <v>45.64</v>
      </c>
      <c r="E167" s="119">
        <f>IF('BB-2024-Saturday'!$AJ169&lt;&gt;"",IF('BB-2024-Saturday'!$AJ169="t",0,'BB-2024-Saturday'!AM169),"")</f>
        <v>49</v>
      </c>
      <c r="F167" s="119">
        <f>IF('BB-2024-Saturday'!$AJ169&lt;&gt;"",IF('BB-2024-Saturday'!$AJ169="t",0,'BB-2024-Saturday'!AN169),"")</f>
        <v>58</v>
      </c>
      <c r="G167" s="119">
        <f>IF('BB-2024-Saturday'!$AJ169&lt;&gt;"",IF('BB-2024-Saturday'!$AJ169="t",0,'BB-2024-Saturday'!AO169),"")</f>
        <v>69</v>
      </c>
      <c r="H167" s="119">
        <f>IF('BB-2024-Saturday'!$AJ169&lt;&gt;"",IF('BB-2024-Saturday'!$AJ169="t",0,'BB-2024-Saturday'!AP169),"")</f>
        <v>78</v>
      </c>
      <c r="I167" s="119">
        <f>IF('BB-2024-Saturday'!$AJ169&lt;&gt;"",IF('BB-2024-Saturday'!$AJ169="t",0,'BB-2024-Saturday'!AQ169),"")</f>
        <v>100</v>
      </c>
      <c r="J167" s="119">
        <f>IF('BB-2024-Saturday'!$AJ169&lt;&gt;"",IF('BB-2024-Saturday'!$AJ169="t",'BB-2024-Saturday'!AM169,0),"")</f>
        <v>0</v>
      </c>
      <c r="K167" s="119">
        <f>IF('BB-2024-Saturday'!$AJ169&lt;&gt;"",IF('BB-2024-Saturday'!$AJ169="t",'BB-2024-Saturday'!AN169,0),"")</f>
        <v>0</v>
      </c>
      <c r="L167" s="119">
        <f>IF('BB-2024-Saturday'!$AJ169&lt;&gt;"",IF('BB-2024-Saturday'!$AJ169="t",'BB-2024-Saturday'!AO169,0),"")</f>
        <v>0</v>
      </c>
      <c r="M167" s="119">
        <f>IF('BB-2024-Saturday'!$AJ169&lt;&gt;"",IF('BB-2024-Saturday'!$AJ169="t",'BB-2024-Saturday'!AP169,0),"")</f>
        <v>0</v>
      </c>
      <c r="N167" s="120">
        <f>IF('BB-2024-Saturday'!$AJ169&lt;&gt;"",IF('BB-2024-Saturday'!$AJ169="m",'BB-2024-Saturday'!U169,0),"")</f>
        <v>27.417079999999999</v>
      </c>
      <c r="O167" s="120">
        <f>IF('BB-2024-Saturday'!$AJ169&lt;&gt;"",IF('BB-2024-Saturday'!$AJ169="m",'BB-2024-Saturday'!V169,0),"")</f>
        <v>29.869119999999999</v>
      </c>
    </row>
    <row r="168" spans="1:15" x14ac:dyDescent="0.25">
      <c r="A168" t="str">
        <f>IF('BB-2024-Saturday'!AJ170&lt;&gt;"",'BB-2024-Saturday'!AJ170,"")</f>
        <v/>
      </c>
      <c r="B168" t="str">
        <f>IF('BB-2024-Saturday'!AJ170&lt;&gt;"",'BB-2024-Saturday'!AR170,"")</f>
        <v/>
      </c>
      <c r="C168" t="str">
        <f>IF('BB-2024-Saturday'!AJ170="m","v","a")</f>
        <v>a</v>
      </c>
      <c r="D168" s="92" t="str">
        <f>IF('BB-2024-Saturday'!AJ170&lt;&gt;"",'BB-2024-Saturday'!AI170,"")</f>
        <v/>
      </c>
      <c r="E168" s="119" t="str">
        <f>IF('BB-2024-Saturday'!$AJ170&lt;&gt;"",IF('BB-2024-Saturday'!$AJ170="t",0,'BB-2024-Saturday'!AM170),"")</f>
        <v/>
      </c>
      <c r="F168" s="119" t="str">
        <f>IF('BB-2024-Saturday'!$AJ170&lt;&gt;"",IF('BB-2024-Saturday'!$AJ170="t",0,'BB-2024-Saturday'!AN170),"")</f>
        <v/>
      </c>
      <c r="G168" s="119" t="str">
        <f>IF('BB-2024-Saturday'!$AJ170&lt;&gt;"",IF('BB-2024-Saturday'!$AJ170="t",0,'BB-2024-Saturday'!AO170),"")</f>
        <v/>
      </c>
      <c r="H168" s="119" t="str">
        <f>IF('BB-2024-Saturday'!$AJ170&lt;&gt;"",IF('BB-2024-Saturday'!$AJ170="t",0,'BB-2024-Saturday'!AP170),"")</f>
        <v/>
      </c>
      <c r="I168" s="119" t="str">
        <f>IF('BB-2024-Saturday'!$AJ170&lt;&gt;"",IF('BB-2024-Saturday'!$AJ170="t",0,'BB-2024-Saturday'!AQ170),"")</f>
        <v/>
      </c>
      <c r="J168" s="119" t="str">
        <f>IF('BB-2024-Saturday'!$AJ170&lt;&gt;"",IF('BB-2024-Saturday'!$AJ170="t",'BB-2024-Saturday'!AM170,0),"")</f>
        <v/>
      </c>
      <c r="K168" s="119" t="str">
        <f>IF('BB-2024-Saturday'!$AJ170&lt;&gt;"",IF('BB-2024-Saturday'!$AJ170="t",'BB-2024-Saturday'!AN170,0),"")</f>
        <v/>
      </c>
      <c r="L168" s="119" t="str">
        <f>IF('BB-2024-Saturday'!$AJ170&lt;&gt;"",IF('BB-2024-Saturday'!$AJ170="t",'BB-2024-Saturday'!AO170,0),"")</f>
        <v/>
      </c>
      <c r="M168" s="119" t="str">
        <f>IF('BB-2024-Saturday'!$AJ170&lt;&gt;"",IF('BB-2024-Saturday'!$AJ170="t",'BB-2024-Saturday'!AP170,0),"")</f>
        <v/>
      </c>
      <c r="N168" s="120" t="str">
        <f>IF('BB-2024-Saturday'!$AJ170&lt;&gt;"",IF('BB-2024-Saturday'!$AJ170="m",'BB-2024-Saturday'!U170,0),"")</f>
        <v/>
      </c>
      <c r="O168" s="120" t="str">
        <f>IF('BB-2024-Saturday'!$AJ170&lt;&gt;"",IF('BB-2024-Saturday'!$AJ170="m",'BB-2024-Saturday'!V170,0),"")</f>
        <v/>
      </c>
    </row>
    <row r="169" spans="1:15" x14ac:dyDescent="0.25">
      <c r="A169" t="str">
        <f>IF('BB-2024-Saturday'!AJ171&lt;&gt;"",'BB-2024-Saturday'!AJ171,"")</f>
        <v/>
      </c>
      <c r="B169" t="str">
        <f>IF('BB-2024-Saturday'!AJ171&lt;&gt;"",'BB-2024-Saturday'!AR171,"")</f>
        <v/>
      </c>
      <c r="C169" t="str">
        <f>IF('BB-2024-Saturday'!AJ171="m","v","a")</f>
        <v>a</v>
      </c>
      <c r="D169" s="92" t="str">
        <f>IF('BB-2024-Saturday'!AJ171&lt;&gt;"",'BB-2024-Saturday'!AI171,"")</f>
        <v/>
      </c>
      <c r="E169" s="119" t="str">
        <f>IF('BB-2024-Saturday'!$AJ171&lt;&gt;"",IF('BB-2024-Saturday'!$AJ171="t",0,'BB-2024-Saturday'!AM171),"")</f>
        <v/>
      </c>
      <c r="F169" s="119" t="str">
        <f>IF('BB-2024-Saturday'!$AJ171&lt;&gt;"",IF('BB-2024-Saturday'!$AJ171="t",0,'BB-2024-Saturday'!AN171),"")</f>
        <v/>
      </c>
      <c r="G169" s="119" t="str">
        <f>IF('BB-2024-Saturday'!$AJ171&lt;&gt;"",IF('BB-2024-Saturday'!$AJ171="t",0,'BB-2024-Saturday'!AO171),"")</f>
        <v/>
      </c>
      <c r="H169" s="119" t="str">
        <f>IF('BB-2024-Saturday'!$AJ171&lt;&gt;"",IF('BB-2024-Saturday'!$AJ171="t",0,'BB-2024-Saturday'!AP171),"")</f>
        <v/>
      </c>
      <c r="I169" s="119" t="str">
        <f>IF('BB-2024-Saturday'!$AJ171&lt;&gt;"",IF('BB-2024-Saturday'!$AJ171="t",0,'BB-2024-Saturday'!AQ171),"")</f>
        <v/>
      </c>
      <c r="J169" s="119" t="str">
        <f>IF('BB-2024-Saturday'!$AJ171&lt;&gt;"",IF('BB-2024-Saturday'!$AJ171="t",'BB-2024-Saturday'!AM171,0),"")</f>
        <v/>
      </c>
      <c r="K169" s="119" t="str">
        <f>IF('BB-2024-Saturday'!$AJ171&lt;&gt;"",IF('BB-2024-Saturday'!$AJ171="t",'BB-2024-Saturday'!AN171,0),"")</f>
        <v/>
      </c>
      <c r="L169" s="119" t="str">
        <f>IF('BB-2024-Saturday'!$AJ171&lt;&gt;"",IF('BB-2024-Saturday'!$AJ171="t",'BB-2024-Saturday'!AO171,0),"")</f>
        <v/>
      </c>
      <c r="M169" s="119" t="str">
        <f>IF('BB-2024-Saturday'!$AJ171&lt;&gt;"",IF('BB-2024-Saturday'!$AJ171="t",'BB-2024-Saturday'!AP171,0),"")</f>
        <v/>
      </c>
      <c r="N169" s="120" t="str">
        <f>IF('BB-2024-Saturday'!$AJ171&lt;&gt;"",IF('BB-2024-Saturday'!$AJ171="m",'BB-2024-Saturday'!U171,0),"")</f>
        <v/>
      </c>
      <c r="O169" s="120" t="str">
        <f>IF('BB-2024-Saturday'!$AJ171&lt;&gt;"",IF('BB-2024-Saturday'!$AJ171="m",'BB-2024-Saturday'!V171,0),"")</f>
        <v/>
      </c>
    </row>
    <row r="170" spans="1:15" x14ac:dyDescent="0.25">
      <c r="A170" t="str">
        <f>IF('BB-2024-Saturday'!AJ172&lt;&gt;"",'BB-2024-Saturday'!AJ172,"")</f>
        <v/>
      </c>
      <c r="B170" t="str">
        <f>IF('BB-2024-Saturday'!AJ172&lt;&gt;"",'BB-2024-Saturday'!AR172,"")</f>
        <v/>
      </c>
      <c r="C170" t="str">
        <f>IF('BB-2024-Saturday'!AJ172="m","v","a")</f>
        <v>a</v>
      </c>
      <c r="D170" s="92" t="str">
        <f>IF('BB-2024-Saturday'!AJ172&lt;&gt;"",'BB-2024-Saturday'!AI172,"")</f>
        <v/>
      </c>
      <c r="E170" s="119" t="str">
        <f>IF('BB-2024-Saturday'!$AJ172&lt;&gt;"",IF('BB-2024-Saturday'!$AJ172="t",0,'BB-2024-Saturday'!AM172),"")</f>
        <v/>
      </c>
      <c r="F170" s="119" t="str">
        <f>IF('BB-2024-Saturday'!$AJ172&lt;&gt;"",IF('BB-2024-Saturday'!$AJ172="t",0,'BB-2024-Saturday'!AN172),"")</f>
        <v/>
      </c>
      <c r="G170" s="119" t="str">
        <f>IF('BB-2024-Saturday'!$AJ172&lt;&gt;"",IF('BB-2024-Saturday'!$AJ172="t",0,'BB-2024-Saturday'!AO172),"")</f>
        <v/>
      </c>
      <c r="H170" s="119" t="str">
        <f>IF('BB-2024-Saturday'!$AJ172&lt;&gt;"",IF('BB-2024-Saturday'!$AJ172="t",0,'BB-2024-Saturday'!AP172),"")</f>
        <v/>
      </c>
      <c r="I170" s="119" t="str">
        <f>IF('BB-2024-Saturday'!$AJ172&lt;&gt;"",IF('BB-2024-Saturday'!$AJ172="t",0,'BB-2024-Saturday'!AQ172),"")</f>
        <v/>
      </c>
      <c r="J170" s="119" t="str">
        <f>IF('BB-2024-Saturday'!$AJ172&lt;&gt;"",IF('BB-2024-Saturday'!$AJ172="t",'BB-2024-Saturday'!AM172,0),"")</f>
        <v/>
      </c>
      <c r="K170" s="119" t="str">
        <f>IF('BB-2024-Saturday'!$AJ172&lt;&gt;"",IF('BB-2024-Saturday'!$AJ172="t",'BB-2024-Saturday'!AN172,0),"")</f>
        <v/>
      </c>
      <c r="L170" s="119" t="str">
        <f>IF('BB-2024-Saturday'!$AJ172&lt;&gt;"",IF('BB-2024-Saturday'!$AJ172="t",'BB-2024-Saturday'!AO172,0),"")</f>
        <v/>
      </c>
      <c r="M170" s="119" t="str">
        <f>IF('BB-2024-Saturday'!$AJ172&lt;&gt;"",IF('BB-2024-Saturday'!$AJ172="t",'BB-2024-Saturday'!AP172,0),"")</f>
        <v/>
      </c>
      <c r="N170" s="120" t="str">
        <f>IF('BB-2024-Saturday'!$AJ172&lt;&gt;"",IF('BB-2024-Saturday'!$AJ172="m",'BB-2024-Saturday'!U172,0),"")</f>
        <v/>
      </c>
      <c r="O170" s="120" t="str">
        <f>IF('BB-2024-Saturday'!$AJ172&lt;&gt;"",IF('BB-2024-Saturday'!$AJ172="m",'BB-2024-Saturday'!V172,0),"")</f>
        <v/>
      </c>
    </row>
    <row r="171" spans="1:15" x14ac:dyDescent="0.25">
      <c r="A171" t="str">
        <f>IF('BB-2024-Saturday'!AJ173&lt;&gt;"",'BB-2024-Saturday'!AJ173,"")</f>
        <v/>
      </c>
      <c r="B171" t="str">
        <f>IF('BB-2024-Saturday'!AJ173&lt;&gt;"",'BB-2024-Saturday'!AR173,"")</f>
        <v/>
      </c>
      <c r="C171" t="str">
        <f>IF('BB-2024-Saturday'!AJ173="m","v","a")</f>
        <v>a</v>
      </c>
      <c r="D171" s="92" t="str">
        <f>IF('BB-2024-Saturday'!AJ173&lt;&gt;"",'BB-2024-Saturday'!AI173,"")</f>
        <v/>
      </c>
      <c r="E171" s="119" t="str">
        <f>IF('BB-2024-Saturday'!$AJ173&lt;&gt;"",IF('BB-2024-Saturday'!$AJ173="t",0,'BB-2024-Saturday'!AM173),"")</f>
        <v/>
      </c>
      <c r="F171" s="119" t="str">
        <f>IF('BB-2024-Saturday'!$AJ173&lt;&gt;"",IF('BB-2024-Saturday'!$AJ173="t",0,'BB-2024-Saturday'!AN173),"")</f>
        <v/>
      </c>
      <c r="G171" s="119" t="str">
        <f>IF('BB-2024-Saturday'!$AJ173&lt;&gt;"",IF('BB-2024-Saturday'!$AJ173="t",0,'BB-2024-Saturday'!AO173),"")</f>
        <v/>
      </c>
      <c r="H171" s="119" t="str">
        <f>IF('BB-2024-Saturday'!$AJ173&lt;&gt;"",IF('BB-2024-Saturday'!$AJ173="t",0,'BB-2024-Saturday'!AP173),"")</f>
        <v/>
      </c>
      <c r="I171" s="119" t="str">
        <f>IF('BB-2024-Saturday'!$AJ173&lt;&gt;"",IF('BB-2024-Saturday'!$AJ173="t",0,'BB-2024-Saturday'!AQ173),"")</f>
        <v/>
      </c>
      <c r="J171" s="119" t="str">
        <f>IF('BB-2024-Saturday'!$AJ173&lt;&gt;"",IF('BB-2024-Saturday'!$AJ173="t",'BB-2024-Saturday'!AM173,0),"")</f>
        <v/>
      </c>
      <c r="K171" s="119" t="str">
        <f>IF('BB-2024-Saturday'!$AJ173&lt;&gt;"",IF('BB-2024-Saturday'!$AJ173="t",'BB-2024-Saturday'!AN173,0),"")</f>
        <v/>
      </c>
      <c r="L171" s="119" t="str">
        <f>IF('BB-2024-Saturday'!$AJ173&lt;&gt;"",IF('BB-2024-Saturday'!$AJ173="t",'BB-2024-Saturday'!AO173,0),"")</f>
        <v/>
      </c>
      <c r="M171" s="119" t="str">
        <f>IF('BB-2024-Saturday'!$AJ173&lt;&gt;"",IF('BB-2024-Saturday'!$AJ173="t",'BB-2024-Saturday'!AP173,0),"")</f>
        <v/>
      </c>
      <c r="N171" s="120" t="str">
        <f>IF('BB-2024-Saturday'!$AJ173&lt;&gt;"",IF('BB-2024-Saturday'!$AJ173="m",'BB-2024-Saturday'!U173,0),"")</f>
        <v/>
      </c>
      <c r="O171" s="120" t="str">
        <f>IF('BB-2024-Saturday'!$AJ173&lt;&gt;"",IF('BB-2024-Saturday'!$AJ173="m",'BB-2024-Saturday'!V173,0),"")</f>
        <v/>
      </c>
    </row>
    <row r="172" spans="1:15" x14ac:dyDescent="0.25">
      <c r="A172" t="str">
        <f>IF('BB-2024-Saturday'!AJ174&lt;&gt;"",'BB-2024-Saturday'!AJ174,"")</f>
        <v/>
      </c>
      <c r="B172" t="str">
        <f>IF('BB-2024-Saturday'!AJ174&lt;&gt;"",'BB-2024-Saturday'!AR174,"")</f>
        <v/>
      </c>
      <c r="C172" t="str">
        <f>IF('BB-2024-Saturday'!AJ174="m","v","a")</f>
        <v>a</v>
      </c>
      <c r="D172" s="92" t="str">
        <f>IF('BB-2024-Saturday'!AJ174&lt;&gt;"",'BB-2024-Saturday'!AI174,"")</f>
        <v/>
      </c>
      <c r="E172" s="119" t="str">
        <f>IF('BB-2024-Saturday'!$AJ174&lt;&gt;"",IF('BB-2024-Saturday'!$AJ174="t",0,'BB-2024-Saturday'!AM174),"")</f>
        <v/>
      </c>
      <c r="F172" s="119" t="str">
        <f>IF('BB-2024-Saturday'!$AJ174&lt;&gt;"",IF('BB-2024-Saturday'!$AJ174="t",0,'BB-2024-Saturday'!AN174),"")</f>
        <v/>
      </c>
      <c r="G172" s="119" t="str">
        <f>IF('BB-2024-Saturday'!$AJ174&lt;&gt;"",IF('BB-2024-Saturday'!$AJ174="t",0,'BB-2024-Saturday'!AO174),"")</f>
        <v/>
      </c>
      <c r="H172" s="119" t="str">
        <f>IF('BB-2024-Saturday'!$AJ174&lt;&gt;"",IF('BB-2024-Saturday'!$AJ174="t",0,'BB-2024-Saturday'!AP174),"")</f>
        <v/>
      </c>
      <c r="I172" s="119" t="str">
        <f>IF('BB-2024-Saturday'!$AJ174&lt;&gt;"",IF('BB-2024-Saturday'!$AJ174="t",0,'BB-2024-Saturday'!AQ174),"")</f>
        <v/>
      </c>
      <c r="J172" s="119" t="str">
        <f>IF('BB-2024-Saturday'!$AJ174&lt;&gt;"",IF('BB-2024-Saturday'!$AJ174="t",'BB-2024-Saturday'!AM174,0),"")</f>
        <v/>
      </c>
      <c r="K172" s="119" t="str">
        <f>IF('BB-2024-Saturday'!$AJ174&lt;&gt;"",IF('BB-2024-Saturday'!$AJ174="t",'BB-2024-Saturday'!AN174,0),"")</f>
        <v/>
      </c>
      <c r="L172" s="119" t="str">
        <f>IF('BB-2024-Saturday'!$AJ174&lt;&gt;"",IF('BB-2024-Saturday'!$AJ174="t",'BB-2024-Saturday'!AO174,0),"")</f>
        <v/>
      </c>
      <c r="M172" s="119" t="str">
        <f>IF('BB-2024-Saturday'!$AJ174&lt;&gt;"",IF('BB-2024-Saturday'!$AJ174="t",'BB-2024-Saturday'!AP174,0),"")</f>
        <v/>
      </c>
      <c r="N172" s="120" t="str">
        <f>IF('BB-2024-Saturday'!$AJ174&lt;&gt;"",IF('BB-2024-Saturday'!$AJ174="m",'BB-2024-Saturday'!U174,0),"")</f>
        <v/>
      </c>
      <c r="O172" s="120" t="str">
        <f>IF('BB-2024-Saturday'!$AJ174&lt;&gt;"",IF('BB-2024-Saturday'!$AJ174="m",'BB-2024-Saturday'!V174,0),"")</f>
        <v/>
      </c>
    </row>
    <row r="173" spans="1:15" x14ac:dyDescent="0.25">
      <c r="A173" t="str">
        <f>IF('BB-2024-Saturday'!AJ175&lt;&gt;"",'BB-2024-Saturday'!AJ175,"")</f>
        <v/>
      </c>
      <c r="B173" t="str">
        <f>IF('BB-2024-Saturday'!AJ175&lt;&gt;"",'BB-2024-Saturday'!AR175,"")</f>
        <v/>
      </c>
      <c r="C173" t="str">
        <f>IF('BB-2024-Saturday'!AJ175="m","v","a")</f>
        <v>a</v>
      </c>
      <c r="D173" s="92" t="str">
        <f>IF('BB-2024-Saturday'!AJ175&lt;&gt;"",'BB-2024-Saturday'!AI175,"")</f>
        <v/>
      </c>
      <c r="E173" s="119" t="str">
        <f>IF('BB-2024-Saturday'!$AJ175&lt;&gt;"",IF('BB-2024-Saturday'!$AJ175="t",0,'BB-2024-Saturday'!AM175),"")</f>
        <v/>
      </c>
      <c r="F173" s="119" t="str">
        <f>IF('BB-2024-Saturday'!$AJ175&lt;&gt;"",IF('BB-2024-Saturday'!$AJ175="t",0,'BB-2024-Saturday'!AN175),"")</f>
        <v/>
      </c>
      <c r="G173" s="119" t="str">
        <f>IF('BB-2024-Saturday'!$AJ175&lt;&gt;"",IF('BB-2024-Saturday'!$AJ175="t",0,'BB-2024-Saturday'!AO175),"")</f>
        <v/>
      </c>
      <c r="H173" s="119" t="str">
        <f>IF('BB-2024-Saturday'!$AJ175&lt;&gt;"",IF('BB-2024-Saturday'!$AJ175="t",0,'BB-2024-Saturday'!AP175),"")</f>
        <v/>
      </c>
      <c r="I173" s="119" t="str">
        <f>IF('BB-2024-Saturday'!$AJ175&lt;&gt;"",IF('BB-2024-Saturday'!$AJ175="t",0,'BB-2024-Saturday'!AQ175),"")</f>
        <v/>
      </c>
      <c r="J173" s="119" t="str">
        <f>IF('BB-2024-Saturday'!$AJ175&lt;&gt;"",IF('BB-2024-Saturday'!$AJ175="t",'BB-2024-Saturday'!AM175,0),"")</f>
        <v/>
      </c>
      <c r="K173" s="119" t="str">
        <f>IF('BB-2024-Saturday'!$AJ175&lt;&gt;"",IF('BB-2024-Saturday'!$AJ175="t",'BB-2024-Saturday'!AN175,0),"")</f>
        <v/>
      </c>
      <c r="L173" s="119" t="str">
        <f>IF('BB-2024-Saturday'!$AJ175&lt;&gt;"",IF('BB-2024-Saturday'!$AJ175="t",'BB-2024-Saturday'!AO175,0),"")</f>
        <v/>
      </c>
      <c r="M173" s="119" t="str">
        <f>IF('BB-2024-Saturday'!$AJ175&lt;&gt;"",IF('BB-2024-Saturday'!$AJ175="t",'BB-2024-Saturday'!AP175,0),"")</f>
        <v/>
      </c>
      <c r="N173" s="120" t="str">
        <f>IF('BB-2024-Saturday'!$AJ175&lt;&gt;"",IF('BB-2024-Saturday'!$AJ175="m",'BB-2024-Saturday'!U175,0),"")</f>
        <v/>
      </c>
      <c r="O173" s="120" t="str">
        <f>IF('BB-2024-Saturday'!$AJ175&lt;&gt;"",IF('BB-2024-Saturday'!$AJ175="m",'BB-2024-Saturday'!V175,0),"")</f>
        <v/>
      </c>
    </row>
    <row r="174" spans="1:15" x14ac:dyDescent="0.25">
      <c r="A174" t="str">
        <f>IF('BB-2024-Saturday'!AJ176&lt;&gt;"",'BB-2024-Saturday'!AJ176,"")</f>
        <v/>
      </c>
      <c r="B174" t="str">
        <f>IF('BB-2024-Saturday'!AJ176&lt;&gt;"",'BB-2024-Saturday'!AR176,"")</f>
        <v/>
      </c>
      <c r="C174" t="str">
        <f>IF('BB-2024-Saturday'!AJ176="m","v","a")</f>
        <v>a</v>
      </c>
      <c r="D174" s="92" t="str">
        <f>IF('BB-2024-Saturday'!AJ176&lt;&gt;"",'BB-2024-Saturday'!AI176,"")</f>
        <v/>
      </c>
      <c r="E174" s="119" t="str">
        <f>IF('BB-2024-Saturday'!$AJ176&lt;&gt;"",IF('BB-2024-Saturday'!$AJ176="t",0,'BB-2024-Saturday'!AM176),"")</f>
        <v/>
      </c>
      <c r="F174" s="119" t="str">
        <f>IF('BB-2024-Saturday'!$AJ176&lt;&gt;"",IF('BB-2024-Saturday'!$AJ176="t",0,'BB-2024-Saturday'!AN176),"")</f>
        <v/>
      </c>
      <c r="G174" s="119" t="str">
        <f>IF('BB-2024-Saturday'!$AJ176&lt;&gt;"",IF('BB-2024-Saturday'!$AJ176="t",0,'BB-2024-Saturday'!AO176),"")</f>
        <v/>
      </c>
      <c r="H174" s="119" t="str">
        <f>IF('BB-2024-Saturday'!$AJ176&lt;&gt;"",IF('BB-2024-Saturday'!$AJ176="t",0,'BB-2024-Saturday'!AP176),"")</f>
        <v/>
      </c>
      <c r="I174" s="119" t="str">
        <f>IF('BB-2024-Saturday'!$AJ176&lt;&gt;"",IF('BB-2024-Saturday'!$AJ176="t",0,'BB-2024-Saturday'!AQ176),"")</f>
        <v/>
      </c>
      <c r="J174" s="119" t="str">
        <f>IF('BB-2024-Saturday'!$AJ176&lt;&gt;"",IF('BB-2024-Saturday'!$AJ176="t",'BB-2024-Saturday'!AM176,0),"")</f>
        <v/>
      </c>
      <c r="K174" s="119" t="str">
        <f>IF('BB-2024-Saturday'!$AJ176&lt;&gt;"",IF('BB-2024-Saturday'!$AJ176="t",'BB-2024-Saturday'!AN176,0),"")</f>
        <v/>
      </c>
      <c r="L174" s="119" t="str">
        <f>IF('BB-2024-Saturday'!$AJ176&lt;&gt;"",IF('BB-2024-Saturday'!$AJ176="t",'BB-2024-Saturday'!AO176,0),"")</f>
        <v/>
      </c>
      <c r="M174" s="119" t="str">
        <f>IF('BB-2024-Saturday'!$AJ176&lt;&gt;"",IF('BB-2024-Saturday'!$AJ176="t",'BB-2024-Saturday'!AP176,0),"")</f>
        <v/>
      </c>
      <c r="N174" s="120" t="str">
        <f>IF('BB-2024-Saturday'!$AJ176&lt;&gt;"",IF('BB-2024-Saturday'!$AJ176="m",'BB-2024-Saturday'!U176,0),"")</f>
        <v/>
      </c>
      <c r="O174" s="120" t="str">
        <f>IF('BB-2024-Saturday'!$AJ176&lt;&gt;"",IF('BB-2024-Saturday'!$AJ176="m",'BB-2024-Saturday'!V176,0),"")</f>
        <v/>
      </c>
    </row>
    <row r="175" spans="1:15" x14ac:dyDescent="0.25">
      <c r="A175" t="str">
        <f>IF('BB-2024-Saturday'!AJ177&lt;&gt;"",'BB-2024-Saturday'!AJ177,"")</f>
        <v/>
      </c>
      <c r="B175" t="str">
        <f>IF('BB-2024-Saturday'!AJ177&lt;&gt;"",'BB-2024-Saturday'!AR177,"")</f>
        <v/>
      </c>
      <c r="C175" t="str">
        <f>IF('BB-2024-Saturday'!AJ177="m","v","a")</f>
        <v>a</v>
      </c>
      <c r="D175" s="92" t="str">
        <f>IF('BB-2024-Saturday'!AJ177&lt;&gt;"",'BB-2024-Saturday'!AI177,"")</f>
        <v/>
      </c>
      <c r="E175" s="119" t="str">
        <f>IF('BB-2024-Saturday'!$AJ177&lt;&gt;"",IF('BB-2024-Saturday'!$AJ177="t",0,'BB-2024-Saturday'!AM177),"")</f>
        <v/>
      </c>
      <c r="F175" s="119" t="str">
        <f>IF('BB-2024-Saturday'!$AJ177&lt;&gt;"",IF('BB-2024-Saturday'!$AJ177="t",0,'BB-2024-Saturday'!AN177),"")</f>
        <v/>
      </c>
      <c r="G175" s="119" t="str">
        <f>IF('BB-2024-Saturday'!$AJ177&lt;&gt;"",IF('BB-2024-Saturday'!$AJ177="t",0,'BB-2024-Saturday'!AO177),"")</f>
        <v/>
      </c>
      <c r="H175" s="119" t="str">
        <f>IF('BB-2024-Saturday'!$AJ177&lt;&gt;"",IF('BB-2024-Saturday'!$AJ177="t",0,'BB-2024-Saturday'!AP177),"")</f>
        <v/>
      </c>
      <c r="I175" s="119" t="str">
        <f>IF('BB-2024-Saturday'!$AJ177&lt;&gt;"",IF('BB-2024-Saturday'!$AJ177="t",0,'BB-2024-Saturday'!AQ177),"")</f>
        <v/>
      </c>
      <c r="J175" s="119" t="str">
        <f>IF('BB-2024-Saturday'!$AJ177&lt;&gt;"",IF('BB-2024-Saturday'!$AJ177="t",'BB-2024-Saturday'!AM177,0),"")</f>
        <v/>
      </c>
      <c r="K175" s="119" t="str">
        <f>IF('BB-2024-Saturday'!$AJ177&lt;&gt;"",IF('BB-2024-Saturday'!$AJ177="t",'BB-2024-Saturday'!AN177,0),"")</f>
        <v/>
      </c>
      <c r="L175" s="119" t="str">
        <f>IF('BB-2024-Saturday'!$AJ177&lt;&gt;"",IF('BB-2024-Saturday'!$AJ177="t",'BB-2024-Saturday'!AO177,0),"")</f>
        <v/>
      </c>
      <c r="M175" s="119" t="str">
        <f>IF('BB-2024-Saturday'!$AJ177&lt;&gt;"",IF('BB-2024-Saturday'!$AJ177="t",'BB-2024-Saturday'!AP177,0),"")</f>
        <v/>
      </c>
      <c r="N175" s="120" t="str">
        <f>IF('BB-2024-Saturday'!$AJ177&lt;&gt;"",IF('BB-2024-Saturday'!$AJ177="m",'BB-2024-Saturday'!U177,0),"")</f>
        <v/>
      </c>
      <c r="O175" s="120" t="str">
        <f>IF('BB-2024-Saturday'!$AJ177&lt;&gt;"",IF('BB-2024-Saturday'!$AJ177="m",'BB-2024-Saturday'!V177,0),"")</f>
        <v/>
      </c>
    </row>
    <row r="176" spans="1:15" x14ac:dyDescent="0.25">
      <c r="A176" t="str">
        <f>IF('BB-2024-Saturday'!AJ178&lt;&gt;"",'BB-2024-Saturday'!AJ178,"")</f>
        <v/>
      </c>
      <c r="B176" t="str">
        <f>IF('BB-2024-Saturday'!AJ178&lt;&gt;"",'BB-2024-Saturday'!AR178,"")</f>
        <v/>
      </c>
      <c r="C176" t="str">
        <f>IF('BB-2024-Saturday'!AJ178="m","v","a")</f>
        <v>a</v>
      </c>
      <c r="D176" s="92" t="str">
        <f>IF('BB-2024-Saturday'!AJ178&lt;&gt;"",'BB-2024-Saturday'!AI178,"")</f>
        <v/>
      </c>
      <c r="E176" s="119" t="str">
        <f>IF('BB-2024-Saturday'!$AJ178&lt;&gt;"",IF('BB-2024-Saturday'!$AJ178="t",0,'BB-2024-Saturday'!AM178),"")</f>
        <v/>
      </c>
      <c r="F176" s="119" t="str">
        <f>IF('BB-2024-Saturday'!$AJ178&lt;&gt;"",IF('BB-2024-Saturday'!$AJ178="t",0,'BB-2024-Saturday'!AN178),"")</f>
        <v/>
      </c>
      <c r="G176" s="119" t="str">
        <f>IF('BB-2024-Saturday'!$AJ178&lt;&gt;"",IF('BB-2024-Saturday'!$AJ178="t",0,'BB-2024-Saturday'!AO178),"")</f>
        <v/>
      </c>
      <c r="H176" s="119" t="str">
        <f>IF('BB-2024-Saturday'!$AJ178&lt;&gt;"",IF('BB-2024-Saturday'!$AJ178="t",0,'BB-2024-Saturday'!AP178),"")</f>
        <v/>
      </c>
      <c r="I176" s="119" t="str">
        <f>IF('BB-2024-Saturday'!$AJ178&lt;&gt;"",IF('BB-2024-Saturday'!$AJ178="t",0,'BB-2024-Saturday'!AQ178),"")</f>
        <v/>
      </c>
      <c r="J176" s="119" t="str">
        <f>IF('BB-2024-Saturday'!$AJ178&lt;&gt;"",IF('BB-2024-Saturday'!$AJ178="t",'BB-2024-Saturday'!AM178,0),"")</f>
        <v/>
      </c>
      <c r="K176" s="119" t="str">
        <f>IF('BB-2024-Saturday'!$AJ178&lt;&gt;"",IF('BB-2024-Saturday'!$AJ178="t",'BB-2024-Saturday'!AN178,0),"")</f>
        <v/>
      </c>
      <c r="L176" s="119" t="str">
        <f>IF('BB-2024-Saturday'!$AJ178&lt;&gt;"",IF('BB-2024-Saturday'!$AJ178="t",'BB-2024-Saturday'!AO178,0),"")</f>
        <v/>
      </c>
      <c r="M176" s="119" t="str">
        <f>IF('BB-2024-Saturday'!$AJ178&lt;&gt;"",IF('BB-2024-Saturday'!$AJ178="t",'BB-2024-Saturday'!AP178,0),"")</f>
        <v/>
      </c>
      <c r="N176" s="120" t="str">
        <f>IF('BB-2024-Saturday'!$AJ178&lt;&gt;"",IF('BB-2024-Saturday'!$AJ178="m",'BB-2024-Saturday'!U178,0),"")</f>
        <v/>
      </c>
      <c r="O176" s="120" t="str">
        <f>IF('BB-2024-Saturday'!$AJ178&lt;&gt;"",IF('BB-2024-Saturday'!$AJ178="m",'BB-2024-Saturday'!V178,0),"")</f>
        <v/>
      </c>
    </row>
    <row r="177" spans="1:15" x14ac:dyDescent="0.25">
      <c r="A177" t="str">
        <f>IF('BB-2024-Saturday'!AJ179&lt;&gt;"",'BB-2024-Saturday'!AJ179,"")</f>
        <v/>
      </c>
      <c r="B177" t="str">
        <f>IF('BB-2024-Saturday'!AJ179&lt;&gt;"",'BB-2024-Saturday'!AR179,"")</f>
        <v/>
      </c>
      <c r="C177" t="str">
        <f>IF('BB-2024-Saturday'!AJ179="m","v","a")</f>
        <v>a</v>
      </c>
      <c r="D177" s="92" t="str">
        <f>IF('BB-2024-Saturday'!AJ179&lt;&gt;"",'BB-2024-Saturday'!AI179,"")</f>
        <v/>
      </c>
      <c r="E177" s="119" t="str">
        <f>IF('BB-2024-Saturday'!$AJ179&lt;&gt;"",IF('BB-2024-Saturday'!$AJ179="t",0,'BB-2024-Saturday'!AM179),"")</f>
        <v/>
      </c>
      <c r="F177" s="119" t="str">
        <f>IF('BB-2024-Saturday'!$AJ179&lt;&gt;"",IF('BB-2024-Saturday'!$AJ179="t",0,'BB-2024-Saturday'!AN179),"")</f>
        <v/>
      </c>
      <c r="G177" s="119" t="str">
        <f>IF('BB-2024-Saturday'!$AJ179&lt;&gt;"",IF('BB-2024-Saturday'!$AJ179="t",0,'BB-2024-Saturday'!AO179),"")</f>
        <v/>
      </c>
      <c r="H177" s="119" t="str">
        <f>IF('BB-2024-Saturday'!$AJ179&lt;&gt;"",IF('BB-2024-Saturday'!$AJ179="t",0,'BB-2024-Saturday'!AP179),"")</f>
        <v/>
      </c>
      <c r="I177" s="119" t="str">
        <f>IF('BB-2024-Saturday'!$AJ179&lt;&gt;"",IF('BB-2024-Saturday'!$AJ179="t",0,'BB-2024-Saturday'!AQ179),"")</f>
        <v/>
      </c>
      <c r="J177" s="119" t="str">
        <f>IF('BB-2024-Saturday'!$AJ179&lt;&gt;"",IF('BB-2024-Saturday'!$AJ179="t",'BB-2024-Saturday'!AM179,0),"")</f>
        <v/>
      </c>
      <c r="K177" s="119" t="str">
        <f>IF('BB-2024-Saturday'!$AJ179&lt;&gt;"",IF('BB-2024-Saturday'!$AJ179="t",'BB-2024-Saturday'!AN179,0),"")</f>
        <v/>
      </c>
      <c r="L177" s="119" t="str">
        <f>IF('BB-2024-Saturday'!$AJ179&lt;&gt;"",IF('BB-2024-Saturday'!$AJ179="t",'BB-2024-Saturday'!AO179,0),"")</f>
        <v/>
      </c>
      <c r="M177" s="119" t="str">
        <f>IF('BB-2024-Saturday'!$AJ179&lt;&gt;"",IF('BB-2024-Saturday'!$AJ179="t",'BB-2024-Saturday'!AP179,0),"")</f>
        <v/>
      </c>
      <c r="N177" s="120" t="str">
        <f>IF('BB-2024-Saturday'!$AJ179&lt;&gt;"",IF('BB-2024-Saturday'!$AJ179="m",'BB-2024-Saturday'!U179,0),"")</f>
        <v/>
      </c>
      <c r="O177" s="120" t="str">
        <f>IF('BB-2024-Saturday'!$AJ179&lt;&gt;"",IF('BB-2024-Saturday'!$AJ179="m",'BB-2024-Saturday'!V179,0),"")</f>
        <v/>
      </c>
    </row>
    <row r="178" spans="1:15" x14ac:dyDescent="0.25">
      <c r="A178" t="str">
        <f>IF('BB-2024-Saturday'!AJ180&lt;&gt;"",'BB-2024-Saturday'!AJ180,"")</f>
        <v/>
      </c>
      <c r="B178" t="str">
        <f>IF('BB-2024-Saturday'!AJ180&lt;&gt;"",'BB-2024-Saturday'!AR180,"")</f>
        <v/>
      </c>
      <c r="C178" t="str">
        <f>IF('BB-2024-Saturday'!AJ180="m","v","a")</f>
        <v>a</v>
      </c>
      <c r="D178" s="92" t="str">
        <f>IF('BB-2024-Saturday'!AJ180&lt;&gt;"",'BB-2024-Saturday'!AI180,"")</f>
        <v/>
      </c>
      <c r="E178" s="119" t="str">
        <f>IF('BB-2024-Saturday'!$AJ180&lt;&gt;"",IF('BB-2024-Saturday'!$AJ180="t",0,'BB-2024-Saturday'!AM180),"")</f>
        <v/>
      </c>
      <c r="F178" s="119" t="str">
        <f>IF('BB-2024-Saturday'!$AJ180&lt;&gt;"",IF('BB-2024-Saturday'!$AJ180="t",0,'BB-2024-Saturday'!AN180),"")</f>
        <v/>
      </c>
      <c r="G178" s="119" t="str">
        <f>IF('BB-2024-Saturday'!$AJ180&lt;&gt;"",IF('BB-2024-Saturday'!$AJ180="t",0,'BB-2024-Saturday'!AO180),"")</f>
        <v/>
      </c>
      <c r="H178" s="119" t="str">
        <f>IF('BB-2024-Saturday'!$AJ180&lt;&gt;"",IF('BB-2024-Saturday'!$AJ180="t",0,'BB-2024-Saturday'!AP180),"")</f>
        <v/>
      </c>
      <c r="I178" s="119" t="str">
        <f>IF('BB-2024-Saturday'!$AJ180&lt;&gt;"",IF('BB-2024-Saturday'!$AJ180="t",0,'BB-2024-Saturday'!AQ180),"")</f>
        <v/>
      </c>
      <c r="J178" s="119" t="str">
        <f>IF('BB-2024-Saturday'!$AJ180&lt;&gt;"",IF('BB-2024-Saturday'!$AJ180="t",'BB-2024-Saturday'!AM180,0),"")</f>
        <v/>
      </c>
      <c r="K178" s="119" t="str">
        <f>IF('BB-2024-Saturday'!$AJ180&lt;&gt;"",IF('BB-2024-Saturday'!$AJ180="t",'BB-2024-Saturday'!AN180,0),"")</f>
        <v/>
      </c>
      <c r="L178" s="119" t="str">
        <f>IF('BB-2024-Saturday'!$AJ180&lt;&gt;"",IF('BB-2024-Saturday'!$AJ180="t",'BB-2024-Saturday'!AO180,0),"")</f>
        <v/>
      </c>
      <c r="M178" s="119" t="str">
        <f>IF('BB-2024-Saturday'!$AJ180&lt;&gt;"",IF('BB-2024-Saturday'!$AJ180="t",'BB-2024-Saturday'!AP180,0),"")</f>
        <v/>
      </c>
      <c r="N178" s="120" t="str">
        <f>IF('BB-2024-Saturday'!$AJ180&lt;&gt;"",IF('BB-2024-Saturday'!$AJ180="m",'BB-2024-Saturday'!U180,0),"")</f>
        <v/>
      </c>
      <c r="O178" s="120" t="str">
        <f>IF('BB-2024-Saturday'!$AJ180&lt;&gt;"",IF('BB-2024-Saturday'!$AJ180="m",'BB-2024-Saturday'!V180,0),"")</f>
        <v/>
      </c>
    </row>
    <row r="179" spans="1:15" x14ac:dyDescent="0.25">
      <c r="A179" t="str">
        <f>IF('BB-2024-Saturday'!AJ181&lt;&gt;"",'BB-2024-Saturday'!AJ181,"")</f>
        <v/>
      </c>
      <c r="B179" t="str">
        <f>IF('BB-2024-Saturday'!AJ181&lt;&gt;"",'BB-2024-Saturday'!AR181,"")</f>
        <v/>
      </c>
      <c r="C179" t="str">
        <f>IF('BB-2024-Saturday'!AJ181="m","v","a")</f>
        <v>a</v>
      </c>
      <c r="D179" s="92" t="str">
        <f>IF('BB-2024-Saturday'!AJ181&lt;&gt;"",'BB-2024-Saturday'!AI181,"")</f>
        <v/>
      </c>
      <c r="E179" s="119" t="str">
        <f>IF('BB-2024-Saturday'!$AJ181&lt;&gt;"",IF('BB-2024-Saturday'!$AJ181="t",0,'BB-2024-Saturday'!AM181),"")</f>
        <v/>
      </c>
      <c r="F179" s="119" t="str">
        <f>IF('BB-2024-Saturday'!$AJ181&lt;&gt;"",IF('BB-2024-Saturday'!$AJ181="t",0,'BB-2024-Saturday'!AN181),"")</f>
        <v/>
      </c>
      <c r="G179" s="119" t="str">
        <f>IF('BB-2024-Saturday'!$AJ181&lt;&gt;"",IF('BB-2024-Saturday'!$AJ181="t",0,'BB-2024-Saturday'!AO181),"")</f>
        <v/>
      </c>
      <c r="H179" s="119" t="str">
        <f>IF('BB-2024-Saturday'!$AJ181&lt;&gt;"",IF('BB-2024-Saturday'!$AJ181="t",0,'BB-2024-Saturday'!AP181),"")</f>
        <v/>
      </c>
      <c r="I179" s="119" t="str">
        <f>IF('BB-2024-Saturday'!$AJ181&lt;&gt;"",IF('BB-2024-Saturday'!$AJ181="t",0,'BB-2024-Saturday'!AQ181),"")</f>
        <v/>
      </c>
      <c r="J179" s="119" t="str">
        <f>IF('BB-2024-Saturday'!$AJ181&lt;&gt;"",IF('BB-2024-Saturday'!$AJ181="t",'BB-2024-Saturday'!AM181,0),"")</f>
        <v/>
      </c>
      <c r="K179" s="119" t="str">
        <f>IF('BB-2024-Saturday'!$AJ181&lt;&gt;"",IF('BB-2024-Saturday'!$AJ181="t",'BB-2024-Saturday'!AN181,0),"")</f>
        <v/>
      </c>
      <c r="L179" s="119" t="str">
        <f>IF('BB-2024-Saturday'!$AJ181&lt;&gt;"",IF('BB-2024-Saturday'!$AJ181="t",'BB-2024-Saturday'!AO181,0),"")</f>
        <v/>
      </c>
      <c r="M179" s="119" t="str">
        <f>IF('BB-2024-Saturday'!$AJ181&lt;&gt;"",IF('BB-2024-Saturday'!$AJ181="t",'BB-2024-Saturday'!AP181,0),"")</f>
        <v/>
      </c>
      <c r="N179" s="120" t="str">
        <f>IF('BB-2024-Saturday'!$AJ181&lt;&gt;"",IF('BB-2024-Saturday'!$AJ181="m",'BB-2024-Saturday'!U181,0),"")</f>
        <v/>
      </c>
      <c r="O179" s="120" t="str">
        <f>IF('BB-2024-Saturday'!$AJ181&lt;&gt;"",IF('BB-2024-Saturday'!$AJ181="m",'BB-2024-Saturday'!V181,0),"")</f>
        <v/>
      </c>
    </row>
    <row r="180" spans="1:15" x14ac:dyDescent="0.25">
      <c r="A180" t="str">
        <f>IF('BB-2024-Saturday'!AJ182&lt;&gt;"",'BB-2024-Saturday'!AJ182,"")</f>
        <v/>
      </c>
      <c r="B180" t="str">
        <f>IF('BB-2024-Saturday'!AJ182&lt;&gt;"",'BB-2024-Saturday'!AR182,"")</f>
        <v/>
      </c>
      <c r="C180" t="str">
        <f>IF('BB-2024-Saturday'!AJ182="m","v","a")</f>
        <v>a</v>
      </c>
      <c r="D180" s="92" t="str">
        <f>IF('BB-2024-Saturday'!AJ182&lt;&gt;"",'BB-2024-Saturday'!AI182,"")</f>
        <v/>
      </c>
      <c r="E180" s="119" t="str">
        <f>IF('BB-2024-Saturday'!$AJ182&lt;&gt;"",IF('BB-2024-Saturday'!$AJ182="t",0,'BB-2024-Saturday'!AM182),"")</f>
        <v/>
      </c>
      <c r="F180" s="119" t="str">
        <f>IF('BB-2024-Saturday'!$AJ182&lt;&gt;"",IF('BB-2024-Saturday'!$AJ182="t",0,'BB-2024-Saturday'!AN182),"")</f>
        <v/>
      </c>
      <c r="G180" s="119" t="str">
        <f>IF('BB-2024-Saturday'!$AJ182&lt;&gt;"",IF('BB-2024-Saturday'!$AJ182="t",0,'BB-2024-Saturday'!AO182),"")</f>
        <v/>
      </c>
      <c r="H180" s="119" t="str">
        <f>IF('BB-2024-Saturday'!$AJ182&lt;&gt;"",IF('BB-2024-Saturday'!$AJ182="t",0,'BB-2024-Saturday'!AP182),"")</f>
        <v/>
      </c>
      <c r="I180" s="119" t="str">
        <f>IF('BB-2024-Saturday'!$AJ182&lt;&gt;"",IF('BB-2024-Saturday'!$AJ182="t",0,'BB-2024-Saturday'!AQ182),"")</f>
        <v/>
      </c>
      <c r="J180" s="119" t="str">
        <f>IF('BB-2024-Saturday'!$AJ182&lt;&gt;"",IF('BB-2024-Saturday'!$AJ182="t",'BB-2024-Saturday'!AM182,0),"")</f>
        <v/>
      </c>
      <c r="K180" s="119" t="str">
        <f>IF('BB-2024-Saturday'!$AJ182&lt;&gt;"",IF('BB-2024-Saturday'!$AJ182="t",'BB-2024-Saturday'!AN182,0),"")</f>
        <v/>
      </c>
      <c r="L180" s="119" t="str">
        <f>IF('BB-2024-Saturday'!$AJ182&lt;&gt;"",IF('BB-2024-Saturday'!$AJ182="t",'BB-2024-Saturday'!AO182,0),"")</f>
        <v/>
      </c>
      <c r="M180" s="119" t="str">
        <f>IF('BB-2024-Saturday'!$AJ182&lt;&gt;"",IF('BB-2024-Saturday'!$AJ182="t",'BB-2024-Saturday'!AP182,0),"")</f>
        <v/>
      </c>
      <c r="N180" s="120" t="str">
        <f>IF('BB-2024-Saturday'!$AJ182&lt;&gt;"",IF('BB-2024-Saturday'!$AJ182="m",'BB-2024-Saturday'!U182,0),"")</f>
        <v/>
      </c>
      <c r="O180" s="120" t="str">
        <f>IF('BB-2024-Saturday'!$AJ182&lt;&gt;"",IF('BB-2024-Saturday'!$AJ182="m",'BB-2024-Saturday'!V182,0),"")</f>
        <v/>
      </c>
    </row>
    <row r="181" spans="1:15" x14ac:dyDescent="0.25">
      <c r="A181" t="str">
        <f>IF('BB-2024-Saturday'!AJ183&lt;&gt;"",'BB-2024-Saturday'!AJ183,"")</f>
        <v/>
      </c>
      <c r="B181" t="str">
        <f>IF('BB-2024-Saturday'!AJ183&lt;&gt;"",'BB-2024-Saturday'!AR183,"")</f>
        <v/>
      </c>
      <c r="C181" t="str">
        <f>IF('BB-2024-Saturday'!AJ183="m","v","a")</f>
        <v>a</v>
      </c>
      <c r="D181" s="92" t="str">
        <f>IF('BB-2024-Saturday'!AJ183&lt;&gt;"",'BB-2024-Saturday'!AI183,"")</f>
        <v/>
      </c>
      <c r="E181" s="119" t="str">
        <f>IF('BB-2024-Saturday'!$AJ183&lt;&gt;"",IF('BB-2024-Saturday'!$AJ183="t",0,'BB-2024-Saturday'!AM183),"")</f>
        <v/>
      </c>
      <c r="F181" s="119" t="str">
        <f>IF('BB-2024-Saturday'!$AJ183&lt;&gt;"",IF('BB-2024-Saturday'!$AJ183="t",0,'BB-2024-Saturday'!AN183),"")</f>
        <v/>
      </c>
      <c r="G181" s="119" t="str">
        <f>IF('BB-2024-Saturday'!$AJ183&lt;&gt;"",IF('BB-2024-Saturday'!$AJ183="t",0,'BB-2024-Saturday'!AO183),"")</f>
        <v/>
      </c>
      <c r="H181" s="119" t="str">
        <f>IF('BB-2024-Saturday'!$AJ183&lt;&gt;"",IF('BB-2024-Saturday'!$AJ183="t",0,'BB-2024-Saturday'!AP183),"")</f>
        <v/>
      </c>
      <c r="I181" s="119" t="str">
        <f>IF('BB-2024-Saturday'!$AJ183&lt;&gt;"",IF('BB-2024-Saturday'!$AJ183="t",0,'BB-2024-Saturday'!AQ183),"")</f>
        <v/>
      </c>
      <c r="J181" s="119" t="str">
        <f>IF('BB-2024-Saturday'!$AJ183&lt;&gt;"",IF('BB-2024-Saturday'!$AJ183="t",'BB-2024-Saturday'!AM183,0),"")</f>
        <v/>
      </c>
      <c r="K181" s="119" t="str">
        <f>IF('BB-2024-Saturday'!$AJ183&lt;&gt;"",IF('BB-2024-Saturday'!$AJ183="t",'BB-2024-Saturday'!AN183,0),"")</f>
        <v/>
      </c>
      <c r="L181" s="119" t="str">
        <f>IF('BB-2024-Saturday'!$AJ183&lt;&gt;"",IF('BB-2024-Saturday'!$AJ183="t",'BB-2024-Saturday'!AO183,0),"")</f>
        <v/>
      </c>
      <c r="M181" s="119" t="str">
        <f>IF('BB-2024-Saturday'!$AJ183&lt;&gt;"",IF('BB-2024-Saturday'!$AJ183="t",'BB-2024-Saturday'!AP183,0),"")</f>
        <v/>
      </c>
      <c r="N181" s="120" t="str">
        <f>IF('BB-2024-Saturday'!$AJ183&lt;&gt;"",IF('BB-2024-Saturday'!$AJ183="m",'BB-2024-Saturday'!U183,0),"")</f>
        <v/>
      </c>
      <c r="O181" s="120" t="str">
        <f>IF('BB-2024-Saturday'!$AJ183&lt;&gt;"",IF('BB-2024-Saturday'!$AJ183="m",'BB-2024-Saturday'!V183,0),"")</f>
        <v/>
      </c>
    </row>
    <row r="182" spans="1:15" x14ac:dyDescent="0.25">
      <c r="A182" t="str">
        <f>IF('BB-2024-Saturday'!AJ184&lt;&gt;"",'BB-2024-Saturday'!AJ184,"")</f>
        <v/>
      </c>
      <c r="B182" t="str">
        <f>IF('BB-2024-Saturday'!AJ184&lt;&gt;"",'BB-2024-Saturday'!AR184,"")</f>
        <v/>
      </c>
      <c r="C182" t="str">
        <f>IF('BB-2024-Saturday'!AJ184="m","v","a")</f>
        <v>a</v>
      </c>
      <c r="D182" s="92" t="str">
        <f>IF('BB-2024-Saturday'!AJ184&lt;&gt;"",'BB-2024-Saturday'!AI184,"")</f>
        <v/>
      </c>
      <c r="E182" s="119" t="str">
        <f>IF('BB-2024-Saturday'!$AJ184&lt;&gt;"",IF('BB-2024-Saturday'!$AJ184="t",0,'BB-2024-Saturday'!AM184),"")</f>
        <v/>
      </c>
      <c r="F182" s="119" t="str">
        <f>IF('BB-2024-Saturday'!$AJ184&lt;&gt;"",IF('BB-2024-Saturday'!$AJ184="t",0,'BB-2024-Saturday'!AN184),"")</f>
        <v/>
      </c>
      <c r="G182" s="119" t="str">
        <f>IF('BB-2024-Saturday'!$AJ184&lt;&gt;"",IF('BB-2024-Saturday'!$AJ184="t",0,'BB-2024-Saturday'!AO184),"")</f>
        <v/>
      </c>
      <c r="H182" s="119" t="str">
        <f>IF('BB-2024-Saturday'!$AJ184&lt;&gt;"",IF('BB-2024-Saturday'!$AJ184="t",0,'BB-2024-Saturday'!AP184),"")</f>
        <v/>
      </c>
      <c r="I182" s="119" t="str">
        <f>IF('BB-2024-Saturday'!$AJ184&lt;&gt;"",IF('BB-2024-Saturday'!$AJ184="t",0,'BB-2024-Saturday'!AQ184),"")</f>
        <v/>
      </c>
      <c r="J182" s="119" t="str">
        <f>IF('BB-2024-Saturday'!$AJ184&lt;&gt;"",IF('BB-2024-Saturday'!$AJ184="t",'BB-2024-Saturday'!AM184,0),"")</f>
        <v/>
      </c>
      <c r="K182" s="119" t="str">
        <f>IF('BB-2024-Saturday'!$AJ184&lt;&gt;"",IF('BB-2024-Saturday'!$AJ184="t",'BB-2024-Saturday'!AN184,0),"")</f>
        <v/>
      </c>
      <c r="L182" s="119" t="str">
        <f>IF('BB-2024-Saturday'!$AJ184&lt;&gt;"",IF('BB-2024-Saturday'!$AJ184="t",'BB-2024-Saturday'!AO184,0),"")</f>
        <v/>
      </c>
      <c r="M182" s="119" t="str">
        <f>IF('BB-2024-Saturday'!$AJ184&lt;&gt;"",IF('BB-2024-Saturday'!$AJ184="t",'BB-2024-Saturday'!AP184,0),"")</f>
        <v/>
      </c>
      <c r="N182" s="120" t="str">
        <f>IF('BB-2024-Saturday'!$AJ184&lt;&gt;"",IF('BB-2024-Saturday'!$AJ184="m",'BB-2024-Saturday'!U184,0),"")</f>
        <v/>
      </c>
      <c r="O182" s="120" t="str">
        <f>IF('BB-2024-Saturday'!$AJ184&lt;&gt;"",IF('BB-2024-Saturday'!$AJ184="m",'BB-2024-Saturday'!V184,0),"")</f>
        <v/>
      </c>
    </row>
    <row r="183" spans="1:15" x14ac:dyDescent="0.25">
      <c r="A183" t="str">
        <f>IF('BB-2024-Saturday'!AJ185&lt;&gt;"",'BB-2024-Saturday'!AJ185,"")</f>
        <v>m</v>
      </c>
      <c r="B183" t="str">
        <f>IF('BB-2024-Saturday'!AJ185&lt;&gt;"",'BB-2024-Saturday'!AR185,"")</f>
        <v>Control @ N11 Volksrust 1 km. Dot on pole mark on road.</v>
      </c>
      <c r="C183" t="str">
        <f>IF('BB-2024-Saturday'!AJ185="m","v","a")</f>
        <v>v</v>
      </c>
      <c r="D183" s="92">
        <f>IF('BB-2024-Saturday'!AJ185&lt;&gt;"",'BB-2024-Saturday'!AI185,"")</f>
        <v>49.91</v>
      </c>
      <c r="E183" s="119">
        <f>IF('BB-2024-Saturday'!$AJ185&lt;&gt;"",IF('BB-2024-Saturday'!$AJ185="t",0,'BB-2024-Saturday'!AM185),"")</f>
        <v>49</v>
      </c>
      <c r="F183" s="119">
        <f>IF('BB-2024-Saturday'!$AJ185&lt;&gt;"",IF('BB-2024-Saturday'!$AJ185="t",0,'BB-2024-Saturday'!AN185),"")</f>
        <v>58</v>
      </c>
      <c r="G183" s="119">
        <f>IF('BB-2024-Saturday'!$AJ185&lt;&gt;"",IF('BB-2024-Saturday'!$AJ185="t",0,'BB-2024-Saturday'!AO185),"")</f>
        <v>69</v>
      </c>
      <c r="H183" s="119">
        <f>IF('BB-2024-Saturday'!$AJ185&lt;&gt;"",IF('BB-2024-Saturday'!$AJ185="t",0,'BB-2024-Saturday'!AP185),"")</f>
        <v>78</v>
      </c>
      <c r="I183" s="119">
        <f>IF('BB-2024-Saturday'!$AJ185&lt;&gt;"",IF('BB-2024-Saturday'!$AJ185="t",0,'BB-2024-Saturday'!AQ185),"")</f>
        <v>100</v>
      </c>
      <c r="J183" s="119">
        <f>IF('BB-2024-Saturday'!$AJ185&lt;&gt;"",IF('BB-2024-Saturday'!$AJ185="t",'BB-2024-Saturday'!AM185,0),"")</f>
        <v>0</v>
      </c>
      <c r="K183" s="119">
        <f>IF('BB-2024-Saturday'!$AJ185&lt;&gt;"",IF('BB-2024-Saturday'!$AJ185="t",'BB-2024-Saturday'!AN185,0),"")</f>
        <v>0</v>
      </c>
      <c r="L183" s="119">
        <f>IF('BB-2024-Saturday'!$AJ185&lt;&gt;"",IF('BB-2024-Saturday'!$AJ185="t",'BB-2024-Saturday'!AO185,0),"")</f>
        <v>0</v>
      </c>
      <c r="M183" s="119">
        <f>IF('BB-2024-Saturday'!$AJ185&lt;&gt;"",IF('BB-2024-Saturday'!$AJ185="t",'BB-2024-Saturday'!AP185,0),"")</f>
        <v>0</v>
      </c>
      <c r="N183" s="120">
        <f>IF('BB-2024-Saturday'!$AJ185&lt;&gt;"",IF('BB-2024-Saturday'!$AJ185="m",'BB-2024-Saturday'!U185,0),"")</f>
        <v>27.38138</v>
      </c>
      <c r="O183" s="120">
        <f>IF('BB-2024-Saturday'!$AJ185&lt;&gt;"",IF('BB-2024-Saturday'!$AJ185="m",'BB-2024-Saturday'!V185,0),"")</f>
        <v>29.881679999999999</v>
      </c>
    </row>
    <row r="184" spans="1:15" x14ac:dyDescent="0.25">
      <c r="A184" t="str">
        <f>IF('BB-2024-Saturday'!AJ186&lt;&gt;"",'BB-2024-Saturday'!AJ186,"")</f>
        <v>o</v>
      </c>
      <c r="B184" t="str">
        <f>IF('BB-2024-Saturday'!AJ186&lt;&gt;"",'BB-2024-Saturday'!AR186,"")</f>
        <v>Dry Stream [River].  START of OPEN SECTION.</v>
      </c>
      <c r="C184" t="str">
        <f>IF('BB-2024-Saturday'!AJ186="m","v","a")</f>
        <v>a</v>
      </c>
      <c r="D184" s="92">
        <f>IF('BB-2024-Saturday'!AJ186&lt;&gt;"",'BB-2024-Saturday'!AI186,"")</f>
        <v>50.49</v>
      </c>
      <c r="E184" s="119">
        <f>IF('BB-2024-Saturday'!$AJ186&lt;&gt;"",IF('BB-2024-Saturday'!$AJ186="t",0,'BB-2024-Saturday'!AM186),"")</f>
        <v>30</v>
      </c>
      <c r="F184" s="119">
        <f>IF('BB-2024-Saturday'!$AJ186&lt;&gt;"",IF('BB-2024-Saturday'!$AJ186="t",0,'BB-2024-Saturday'!AN186),"")</f>
        <v>30</v>
      </c>
      <c r="G184" s="119">
        <f>IF('BB-2024-Saturday'!$AJ186&lt;&gt;"",IF('BB-2024-Saturday'!$AJ186="t",0,'BB-2024-Saturday'!AO186),"")</f>
        <v>30</v>
      </c>
      <c r="H184" s="119">
        <f>IF('BB-2024-Saturday'!$AJ186&lt;&gt;"",IF('BB-2024-Saturday'!$AJ186="t",0,'BB-2024-Saturday'!AP186),"")</f>
        <v>30</v>
      </c>
      <c r="I184" s="119">
        <f>IF('BB-2024-Saturday'!$AJ186&lt;&gt;"",IF('BB-2024-Saturday'!$AJ186="t",0,'BB-2024-Saturday'!AQ186),"")</f>
        <v>100</v>
      </c>
      <c r="J184" s="119">
        <f>IF('BB-2024-Saturday'!$AJ186&lt;&gt;"",IF('BB-2024-Saturday'!$AJ186="t",'BB-2024-Saturday'!AM186,0),"")</f>
        <v>0</v>
      </c>
      <c r="K184" s="119">
        <f>IF('BB-2024-Saturday'!$AJ186&lt;&gt;"",IF('BB-2024-Saturday'!$AJ186="t",'BB-2024-Saturday'!AN186,0),"")</f>
        <v>0</v>
      </c>
      <c r="L184" s="119">
        <f>IF('BB-2024-Saturday'!$AJ186&lt;&gt;"",IF('BB-2024-Saturday'!$AJ186="t",'BB-2024-Saturday'!AO186,0),"")</f>
        <v>0</v>
      </c>
      <c r="M184" s="119">
        <f>IF('BB-2024-Saturday'!$AJ186&lt;&gt;"",IF('BB-2024-Saturday'!$AJ186="t",'BB-2024-Saturday'!AP186,0),"")</f>
        <v>0</v>
      </c>
      <c r="N184" s="120">
        <f>IF('BB-2024-Saturday'!$AJ186&lt;&gt;"",IF('BB-2024-Saturday'!$AJ186="m",'BB-2024-Saturday'!U186,0),"")</f>
        <v>0</v>
      </c>
      <c r="O184" s="120">
        <f>IF('BB-2024-Saturday'!$AJ186&lt;&gt;"",IF('BB-2024-Saturday'!$AJ186="m",'BB-2024-Saturday'!V186,0),"")</f>
        <v>0</v>
      </c>
    </row>
    <row r="185" spans="1:15" x14ac:dyDescent="0.25">
      <c r="A185" t="str">
        <f>IF('BB-2024-Saturday'!AJ187&lt;&gt;"",'BB-2024-Saturday'!AJ187,"")</f>
        <v/>
      </c>
      <c r="B185" t="str">
        <f>IF('BB-2024-Saturday'!AJ187&lt;&gt;"",'BB-2024-Saturday'!AR187,"")</f>
        <v/>
      </c>
      <c r="C185" t="str">
        <f>IF('BB-2024-Saturday'!AJ187="m","v","a")</f>
        <v>a</v>
      </c>
      <c r="D185" s="92" t="str">
        <f>IF('BB-2024-Saturday'!AJ187&lt;&gt;"",'BB-2024-Saturday'!AI187,"")</f>
        <v/>
      </c>
      <c r="E185" s="119" t="str">
        <f>IF('BB-2024-Saturday'!$AJ187&lt;&gt;"",IF('BB-2024-Saturday'!$AJ187="t",0,'BB-2024-Saturday'!AM187),"")</f>
        <v/>
      </c>
      <c r="F185" s="119" t="str">
        <f>IF('BB-2024-Saturday'!$AJ187&lt;&gt;"",IF('BB-2024-Saturday'!$AJ187="t",0,'BB-2024-Saturday'!AN187),"")</f>
        <v/>
      </c>
      <c r="G185" s="119" t="str">
        <f>IF('BB-2024-Saturday'!$AJ187&lt;&gt;"",IF('BB-2024-Saturday'!$AJ187="t",0,'BB-2024-Saturday'!AO187),"")</f>
        <v/>
      </c>
      <c r="H185" s="119" t="str">
        <f>IF('BB-2024-Saturday'!$AJ187&lt;&gt;"",IF('BB-2024-Saturday'!$AJ187="t",0,'BB-2024-Saturday'!AP187),"")</f>
        <v/>
      </c>
      <c r="I185" s="119" t="str">
        <f>IF('BB-2024-Saturday'!$AJ187&lt;&gt;"",IF('BB-2024-Saturday'!$AJ187="t",0,'BB-2024-Saturday'!AQ187),"")</f>
        <v/>
      </c>
      <c r="J185" s="119" t="str">
        <f>IF('BB-2024-Saturday'!$AJ187&lt;&gt;"",IF('BB-2024-Saturday'!$AJ187="t",'BB-2024-Saturday'!AM187,0),"")</f>
        <v/>
      </c>
      <c r="K185" s="119" t="str">
        <f>IF('BB-2024-Saturday'!$AJ187&lt;&gt;"",IF('BB-2024-Saturday'!$AJ187="t",'BB-2024-Saturday'!AN187,0),"")</f>
        <v/>
      </c>
      <c r="L185" s="119" t="str">
        <f>IF('BB-2024-Saturday'!$AJ187&lt;&gt;"",IF('BB-2024-Saturday'!$AJ187="t",'BB-2024-Saturday'!AO187,0),"")</f>
        <v/>
      </c>
      <c r="M185" s="119" t="str">
        <f>IF('BB-2024-Saturday'!$AJ187&lt;&gt;"",IF('BB-2024-Saturday'!$AJ187="t",'BB-2024-Saturday'!AP187,0),"")</f>
        <v/>
      </c>
      <c r="N185" s="120" t="str">
        <f>IF('BB-2024-Saturday'!$AJ187&lt;&gt;"",IF('BB-2024-Saturday'!$AJ187="m",'BB-2024-Saturday'!U187,0),"")</f>
        <v/>
      </c>
      <c r="O185" s="120" t="str">
        <f>IF('BB-2024-Saturday'!$AJ187&lt;&gt;"",IF('BB-2024-Saturday'!$AJ187="m",'BB-2024-Saturday'!V187,0),"")</f>
        <v/>
      </c>
    </row>
    <row r="186" spans="1:15" x14ac:dyDescent="0.25">
      <c r="A186" t="str">
        <f>IF('BB-2024-Saturday'!AJ188&lt;&gt;"",'BB-2024-Saturday'!AJ188,"")</f>
        <v/>
      </c>
      <c r="B186" t="str">
        <f>IF('BB-2024-Saturday'!AJ188&lt;&gt;"",'BB-2024-Saturday'!AR188,"")</f>
        <v/>
      </c>
      <c r="C186" t="str">
        <f>IF('BB-2024-Saturday'!AJ188="m","v","a")</f>
        <v>a</v>
      </c>
      <c r="D186" s="92" t="str">
        <f>IF('BB-2024-Saturday'!AJ188&lt;&gt;"",'BB-2024-Saturday'!AI188,"")</f>
        <v/>
      </c>
      <c r="E186" s="119" t="str">
        <f>IF('BB-2024-Saturday'!$AJ188&lt;&gt;"",IF('BB-2024-Saturday'!$AJ188="t",0,'BB-2024-Saturday'!AM188),"")</f>
        <v/>
      </c>
      <c r="F186" s="119" t="str">
        <f>IF('BB-2024-Saturday'!$AJ188&lt;&gt;"",IF('BB-2024-Saturday'!$AJ188="t",0,'BB-2024-Saturday'!AN188),"")</f>
        <v/>
      </c>
      <c r="G186" s="119" t="str">
        <f>IF('BB-2024-Saturday'!$AJ188&lt;&gt;"",IF('BB-2024-Saturday'!$AJ188="t",0,'BB-2024-Saturday'!AO188),"")</f>
        <v/>
      </c>
      <c r="H186" s="119" t="str">
        <f>IF('BB-2024-Saturday'!$AJ188&lt;&gt;"",IF('BB-2024-Saturday'!$AJ188="t",0,'BB-2024-Saturday'!AP188),"")</f>
        <v/>
      </c>
      <c r="I186" s="119" t="str">
        <f>IF('BB-2024-Saturday'!$AJ188&lt;&gt;"",IF('BB-2024-Saturday'!$AJ188="t",0,'BB-2024-Saturday'!AQ188),"")</f>
        <v/>
      </c>
      <c r="J186" s="119" t="str">
        <f>IF('BB-2024-Saturday'!$AJ188&lt;&gt;"",IF('BB-2024-Saturday'!$AJ188="t",'BB-2024-Saturday'!AM188,0),"")</f>
        <v/>
      </c>
      <c r="K186" s="119" t="str">
        <f>IF('BB-2024-Saturday'!$AJ188&lt;&gt;"",IF('BB-2024-Saturday'!$AJ188="t",'BB-2024-Saturday'!AN188,0),"")</f>
        <v/>
      </c>
      <c r="L186" s="119" t="str">
        <f>IF('BB-2024-Saturday'!$AJ188&lt;&gt;"",IF('BB-2024-Saturday'!$AJ188="t",'BB-2024-Saturday'!AO188,0),"")</f>
        <v/>
      </c>
      <c r="M186" s="119" t="str">
        <f>IF('BB-2024-Saturday'!$AJ188&lt;&gt;"",IF('BB-2024-Saturday'!$AJ188="t",'BB-2024-Saturday'!AP188,0),"")</f>
        <v/>
      </c>
      <c r="N186" s="120" t="str">
        <f>IF('BB-2024-Saturday'!$AJ188&lt;&gt;"",IF('BB-2024-Saturday'!$AJ188="m",'BB-2024-Saturday'!U188,0),"")</f>
        <v/>
      </c>
      <c r="O186" s="120" t="str">
        <f>IF('BB-2024-Saturday'!$AJ188&lt;&gt;"",IF('BB-2024-Saturday'!$AJ188="m",'BB-2024-Saturday'!V188,0),"")</f>
        <v/>
      </c>
    </row>
    <row r="187" spans="1:15" x14ac:dyDescent="0.25">
      <c r="A187" t="str">
        <f>IF('BB-2024-Saturday'!AJ189&lt;&gt;"",'BB-2024-Saturday'!AJ189,"")</f>
        <v/>
      </c>
      <c r="B187" t="str">
        <f>IF('BB-2024-Saturday'!AJ189&lt;&gt;"",'BB-2024-Saturday'!AR189,"")</f>
        <v/>
      </c>
      <c r="C187" t="str">
        <f>IF('BB-2024-Saturday'!AJ189="m","v","a")</f>
        <v>a</v>
      </c>
      <c r="D187" s="92" t="str">
        <f>IF('BB-2024-Saturday'!AJ189&lt;&gt;"",'BB-2024-Saturday'!AI189,"")</f>
        <v/>
      </c>
      <c r="E187" s="119" t="str">
        <f>IF('BB-2024-Saturday'!$AJ189&lt;&gt;"",IF('BB-2024-Saturday'!$AJ189="t",0,'BB-2024-Saturday'!AM189),"")</f>
        <v/>
      </c>
      <c r="F187" s="119" t="str">
        <f>IF('BB-2024-Saturday'!$AJ189&lt;&gt;"",IF('BB-2024-Saturday'!$AJ189="t",0,'BB-2024-Saturday'!AN189),"")</f>
        <v/>
      </c>
      <c r="G187" s="119" t="str">
        <f>IF('BB-2024-Saturday'!$AJ189&lt;&gt;"",IF('BB-2024-Saturday'!$AJ189="t",0,'BB-2024-Saturday'!AO189),"")</f>
        <v/>
      </c>
      <c r="H187" s="119" t="str">
        <f>IF('BB-2024-Saturday'!$AJ189&lt;&gt;"",IF('BB-2024-Saturday'!$AJ189="t",0,'BB-2024-Saturday'!AP189),"")</f>
        <v/>
      </c>
      <c r="I187" s="119" t="str">
        <f>IF('BB-2024-Saturday'!$AJ189&lt;&gt;"",IF('BB-2024-Saturday'!$AJ189="t",0,'BB-2024-Saturday'!AQ189),"")</f>
        <v/>
      </c>
      <c r="J187" s="119" t="str">
        <f>IF('BB-2024-Saturday'!$AJ189&lt;&gt;"",IF('BB-2024-Saturday'!$AJ189="t",'BB-2024-Saturday'!AM189,0),"")</f>
        <v/>
      </c>
      <c r="K187" s="119" t="str">
        <f>IF('BB-2024-Saturday'!$AJ189&lt;&gt;"",IF('BB-2024-Saturday'!$AJ189="t",'BB-2024-Saturday'!AN189,0),"")</f>
        <v/>
      </c>
      <c r="L187" s="119" t="str">
        <f>IF('BB-2024-Saturday'!$AJ189&lt;&gt;"",IF('BB-2024-Saturday'!$AJ189="t",'BB-2024-Saturday'!AO189,0),"")</f>
        <v/>
      </c>
      <c r="M187" s="119" t="str">
        <f>IF('BB-2024-Saturday'!$AJ189&lt;&gt;"",IF('BB-2024-Saturday'!$AJ189="t",'BB-2024-Saturday'!AP189,0),"")</f>
        <v/>
      </c>
      <c r="N187" s="120" t="str">
        <f>IF('BB-2024-Saturday'!$AJ189&lt;&gt;"",IF('BB-2024-Saturday'!$AJ189="m",'BB-2024-Saturday'!U189,0),"")</f>
        <v/>
      </c>
      <c r="O187" s="120" t="str">
        <f>IF('BB-2024-Saturday'!$AJ189&lt;&gt;"",IF('BB-2024-Saturday'!$AJ189="m",'BB-2024-Saturday'!V189,0),"")</f>
        <v/>
      </c>
    </row>
    <row r="188" spans="1:15" x14ac:dyDescent="0.25">
      <c r="A188" t="str">
        <f>IF('BB-2024-Saturday'!AJ190&lt;&gt;"",'BB-2024-Saturday'!AJ190,"")</f>
        <v>o</v>
      </c>
      <c r="B188" t="str">
        <f>IF('BB-2024-Saturday'!AJ190&lt;&gt;"",'BB-2024-Saturday'!AR190,"")</f>
        <v>Traffic light.  Carry straight on. Engen service station on opposite corner</v>
      </c>
      <c r="C188" t="str">
        <f>IF('BB-2024-Saturday'!AJ190="m","v","a")</f>
        <v>a</v>
      </c>
      <c r="D188" s="92">
        <f>IF('BB-2024-Saturday'!AJ190&lt;&gt;"",'BB-2024-Saturday'!AI190,"")</f>
        <v>51.17</v>
      </c>
      <c r="E188" s="119">
        <f>IF('BB-2024-Saturday'!$AJ190&lt;&gt;"",IF('BB-2024-Saturday'!$AJ190="t",0,'BB-2024-Saturday'!AM190),"")</f>
        <v>30</v>
      </c>
      <c r="F188" s="119">
        <f>IF('BB-2024-Saturday'!$AJ190&lt;&gt;"",IF('BB-2024-Saturday'!$AJ190="t",0,'BB-2024-Saturday'!AN190),"")</f>
        <v>30</v>
      </c>
      <c r="G188" s="119">
        <f>IF('BB-2024-Saturday'!$AJ190&lt;&gt;"",IF('BB-2024-Saturday'!$AJ190="t",0,'BB-2024-Saturday'!AO190),"")</f>
        <v>30</v>
      </c>
      <c r="H188" s="119">
        <f>IF('BB-2024-Saturday'!$AJ190&lt;&gt;"",IF('BB-2024-Saturday'!$AJ190="t",0,'BB-2024-Saturday'!AP190),"")</f>
        <v>30</v>
      </c>
      <c r="I188" s="119">
        <f>IF('BB-2024-Saturday'!$AJ190&lt;&gt;"",IF('BB-2024-Saturday'!$AJ190="t",0,'BB-2024-Saturday'!AQ190),"")</f>
        <v>60</v>
      </c>
      <c r="J188" s="119">
        <f>IF('BB-2024-Saturday'!$AJ190&lt;&gt;"",IF('BB-2024-Saturday'!$AJ190="t",'BB-2024-Saturday'!AM190,0),"")</f>
        <v>0</v>
      </c>
      <c r="K188" s="119">
        <f>IF('BB-2024-Saturday'!$AJ190&lt;&gt;"",IF('BB-2024-Saturday'!$AJ190="t",'BB-2024-Saturday'!AN190,0),"")</f>
        <v>0</v>
      </c>
      <c r="L188" s="119">
        <f>IF('BB-2024-Saturday'!$AJ190&lt;&gt;"",IF('BB-2024-Saturday'!$AJ190="t",'BB-2024-Saturday'!AO190,0),"")</f>
        <v>0</v>
      </c>
      <c r="M188" s="119">
        <f>IF('BB-2024-Saturday'!$AJ190&lt;&gt;"",IF('BB-2024-Saturday'!$AJ190="t",'BB-2024-Saturday'!AP190,0),"")</f>
        <v>0</v>
      </c>
      <c r="N188" s="120">
        <f>IF('BB-2024-Saturday'!$AJ190&lt;&gt;"",IF('BB-2024-Saturday'!$AJ190="m",'BB-2024-Saturday'!U190,0),"")</f>
        <v>0</v>
      </c>
      <c r="O188" s="120">
        <f>IF('BB-2024-Saturday'!$AJ190&lt;&gt;"",IF('BB-2024-Saturday'!$AJ190="m",'BB-2024-Saturday'!V190,0),"")</f>
        <v>0</v>
      </c>
    </row>
    <row r="189" spans="1:15" x14ac:dyDescent="0.25">
      <c r="A189" t="str">
        <f>IF('BB-2024-Saturday'!AJ191&lt;&gt;"",'BB-2024-Saturday'!AJ191,"")</f>
        <v>o</v>
      </c>
      <c r="B189" t="str">
        <f>IF('BB-2024-Saturday'!AJ191&lt;&gt;"",'BB-2024-Saturday'!AR191,"")</f>
        <v>Traffic light.  Carry straight on.</v>
      </c>
      <c r="C189" t="str">
        <f>IF('BB-2024-Saturday'!AJ191="m","v","a")</f>
        <v>a</v>
      </c>
      <c r="D189" s="92">
        <f>IF('BB-2024-Saturday'!AJ191&lt;&gt;"",'BB-2024-Saturday'!AI191,"")</f>
        <v>51.32</v>
      </c>
      <c r="E189" s="119">
        <f>IF('BB-2024-Saturday'!$AJ191&lt;&gt;"",IF('BB-2024-Saturday'!$AJ191="t",0,'BB-2024-Saturday'!AM191),"")</f>
        <v>30</v>
      </c>
      <c r="F189" s="119">
        <f>IF('BB-2024-Saturday'!$AJ191&lt;&gt;"",IF('BB-2024-Saturday'!$AJ191="t",0,'BB-2024-Saturday'!AN191),"")</f>
        <v>30</v>
      </c>
      <c r="G189" s="119">
        <f>IF('BB-2024-Saturday'!$AJ191&lt;&gt;"",IF('BB-2024-Saturday'!$AJ191="t",0,'BB-2024-Saturday'!AO191),"")</f>
        <v>30</v>
      </c>
      <c r="H189" s="119">
        <f>IF('BB-2024-Saturday'!$AJ191&lt;&gt;"",IF('BB-2024-Saturday'!$AJ191="t",0,'BB-2024-Saturday'!AP191),"")</f>
        <v>30</v>
      </c>
      <c r="I189" s="119">
        <f>IF('BB-2024-Saturday'!$AJ191&lt;&gt;"",IF('BB-2024-Saturday'!$AJ191="t",0,'BB-2024-Saturday'!AQ191),"")</f>
        <v>60</v>
      </c>
      <c r="J189" s="119">
        <f>IF('BB-2024-Saturday'!$AJ191&lt;&gt;"",IF('BB-2024-Saturday'!$AJ191="t",'BB-2024-Saturday'!AM191,0),"")</f>
        <v>0</v>
      </c>
      <c r="K189" s="119">
        <f>IF('BB-2024-Saturday'!$AJ191&lt;&gt;"",IF('BB-2024-Saturday'!$AJ191="t",'BB-2024-Saturday'!AN191,0),"")</f>
        <v>0</v>
      </c>
      <c r="L189" s="119">
        <f>IF('BB-2024-Saturday'!$AJ191&lt;&gt;"",IF('BB-2024-Saturday'!$AJ191="t",'BB-2024-Saturday'!AO191,0),"")</f>
        <v>0</v>
      </c>
      <c r="M189" s="119">
        <f>IF('BB-2024-Saturday'!$AJ191&lt;&gt;"",IF('BB-2024-Saturday'!$AJ191="t",'BB-2024-Saturday'!AP191,0),"")</f>
        <v>0</v>
      </c>
      <c r="N189" s="120">
        <f>IF('BB-2024-Saturday'!$AJ191&lt;&gt;"",IF('BB-2024-Saturday'!$AJ191="m",'BB-2024-Saturday'!U191,0),"")</f>
        <v>0</v>
      </c>
      <c r="O189" s="120">
        <f>IF('BB-2024-Saturday'!$AJ191&lt;&gt;"",IF('BB-2024-Saturday'!$AJ191="m",'BB-2024-Saturday'!V191,0),"")</f>
        <v>0</v>
      </c>
    </row>
    <row r="190" spans="1:15" x14ac:dyDescent="0.25">
      <c r="A190" t="str">
        <f>IF('BB-2024-Saturday'!AJ192&lt;&gt;"",'BB-2024-Saturday'!AJ192,"")</f>
        <v>o</v>
      </c>
      <c r="B190" t="str">
        <f>IF('BB-2024-Saturday'!AJ192&lt;&gt;"",'BB-2024-Saturday'!AR192,"")</f>
        <v>Traffic light Turn Left into Adelaide Tambo st.  (Engen service station on near right hand corner.).</v>
      </c>
      <c r="C190" t="str">
        <f>IF('BB-2024-Saturday'!AJ192="m","v","a")</f>
        <v>a</v>
      </c>
      <c r="D190" s="92">
        <f>IF('BB-2024-Saturday'!AJ192&lt;&gt;"",'BB-2024-Saturday'!AI192,"")</f>
        <v>51.47</v>
      </c>
      <c r="E190" s="119">
        <f>IF('BB-2024-Saturday'!$AJ192&lt;&gt;"",IF('BB-2024-Saturday'!$AJ192="t",0,'BB-2024-Saturday'!AM192),"")</f>
        <v>30</v>
      </c>
      <c r="F190" s="119">
        <f>IF('BB-2024-Saturday'!$AJ192&lt;&gt;"",IF('BB-2024-Saturday'!$AJ192="t",0,'BB-2024-Saturday'!AN192),"")</f>
        <v>30</v>
      </c>
      <c r="G190" s="119">
        <f>IF('BB-2024-Saturday'!$AJ192&lt;&gt;"",IF('BB-2024-Saturday'!$AJ192="t",0,'BB-2024-Saturday'!AO192),"")</f>
        <v>30</v>
      </c>
      <c r="H190" s="119">
        <f>IF('BB-2024-Saturday'!$AJ192&lt;&gt;"",IF('BB-2024-Saturday'!$AJ192="t",0,'BB-2024-Saturday'!AP192),"")</f>
        <v>30</v>
      </c>
      <c r="I190" s="119">
        <f>IF('BB-2024-Saturday'!$AJ192&lt;&gt;"",IF('BB-2024-Saturday'!$AJ192="t",0,'BB-2024-Saturday'!AQ192),"")</f>
        <v>60</v>
      </c>
      <c r="J190" s="119">
        <f>IF('BB-2024-Saturday'!$AJ192&lt;&gt;"",IF('BB-2024-Saturday'!$AJ192="t",'BB-2024-Saturday'!AM192,0),"")</f>
        <v>0</v>
      </c>
      <c r="K190" s="119">
        <f>IF('BB-2024-Saturday'!$AJ192&lt;&gt;"",IF('BB-2024-Saturday'!$AJ192="t",'BB-2024-Saturday'!AN192,0),"")</f>
        <v>0</v>
      </c>
      <c r="L190" s="119">
        <f>IF('BB-2024-Saturday'!$AJ192&lt;&gt;"",IF('BB-2024-Saturday'!$AJ192="t",'BB-2024-Saturday'!AO192,0),"")</f>
        <v>0</v>
      </c>
      <c r="M190" s="119">
        <f>IF('BB-2024-Saturday'!$AJ192&lt;&gt;"",IF('BB-2024-Saturday'!$AJ192="t",'BB-2024-Saturday'!AP192,0),"")</f>
        <v>0</v>
      </c>
      <c r="N190" s="120">
        <f>IF('BB-2024-Saturday'!$AJ192&lt;&gt;"",IF('BB-2024-Saturday'!$AJ192="m",'BB-2024-Saturday'!U192,0),"")</f>
        <v>0</v>
      </c>
      <c r="O190" s="120">
        <f>IF('BB-2024-Saturday'!$AJ192&lt;&gt;"",IF('BB-2024-Saturday'!$AJ192="m",'BB-2024-Saturday'!V192,0),"")</f>
        <v>0</v>
      </c>
    </row>
    <row r="191" spans="1:15" x14ac:dyDescent="0.25">
      <c r="A191" t="str">
        <f>IF('BB-2024-Saturday'!AJ193&lt;&gt;"",'BB-2024-Saturday'!AJ193,"")</f>
        <v/>
      </c>
      <c r="B191" t="str">
        <f>IF('BB-2024-Saturday'!AJ193&lt;&gt;"",'BB-2024-Saturday'!AR193,"")</f>
        <v/>
      </c>
      <c r="C191" t="str">
        <f>IF('BB-2024-Saturday'!AJ193="m","v","a")</f>
        <v>a</v>
      </c>
      <c r="D191" s="92" t="str">
        <f>IF('BB-2024-Saturday'!AJ193&lt;&gt;"",'BB-2024-Saturday'!AI193,"")</f>
        <v/>
      </c>
      <c r="E191" s="119" t="str">
        <f>IF('BB-2024-Saturday'!$AJ193&lt;&gt;"",IF('BB-2024-Saturday'!$AJ193="t",0,'BB-2024-Saturday'!AM193),"")</f>
        <v/>
      </c>
      <c r="F191" s="119" t="str">
        <f>IF('BB-2024-Saturday'!$AJ193&lt;&gt;"",IF('BB-2024-Saturday'!$AJ193="t",0,'BB-2024-Saturday'!AN193),"")</f>
        <v/>
      </c>
      <c r="G191" s="119" t="str">
        <f>IF('BB-2024-Saturday'!$AJ193&lt;&gt;"",IF('BB-2024-Saturday'!$AJ193="t",0,'BB-2024-Saturday'!AO193),"")</f>
        <v/>
      </c>
      <c r="H191" s="119" t="str">
        <f>IF('BB-2024-Saturday'!$AJ193&lt;&gt;"",IF('BB-2024-Saturday'!$AJ193="t",0,'BB-2024-Saturday'!AP193),"")</f>
        <v/>
      </c>
      <c r="I191" s="119" t="str">
        <f>IF('BB-2024-Saturday'!$AJ193&lt;&gt;"",IF('BB-2024-Saturday'!$AJ193="t",0,'BB-2024-Saturday'!AQ193),"")</f>
        <v/>
      </c>
      <c r="J191" s="119" t="str">
        <f>IF('BB-2024-Saturday'!$AJ193&lt;&gt;"",IF('BB-2024-Saturday'!$AJ193="t",'BB-2024-Saturday'!AM193,0),"")</f>
        <v/>
      </c>
      <c r="K191" s="119" t="str">
        <f>IF('BB-2024-Saturday'!$AJ193&lt;&gt;"",IF('BB-2024-Saturday'!$AJ193="t",'BB-2024-Saturday'!AN193,0),"")</f>
        <v/>
      </c>
      <c r="L191" s="119" t="str">
        <f>IF('BB-2024-Saturday'!$AJ193&lt;&gt;"",IF('BB-2024-Saturday'!$AJ193="t",'BB-2024-Saturday'!AO193,0),"")</f>
        <v/>
      </c>
      <c r="M191" s="119" t="str">
        <f>IF('BB-2024-Saturday'!$AJ193&lt;&gt;"",IF('BB-2024-Saturday'!$AJ193="t",'BB-2024-Saturday'!AP193,0),"")</f>
        <v/>
      </c>
      <c r="N191" s="120" t="str">
        <f>IF('BB-2024-Saturday'!$AJ193&lt;&gt;"",IF('BB-2024-Saturday'!$AJ193="m",'BB-2024-Saturday'!U193,0),"")</f>
        <v/>
      </c>
      <c r="O191" s="120" t="str">
        <f>IF('BB-2024-Saturday'!$AJ193&lt;&gt;"",IF('BB-2024-Saturday'!$AJ193="m",'BB-2024-Saturday'!V193,0),"")</f>
        <v/>
      </c>
    </row>
    <row r="192" spans="1:15" x14ac:dyDescent="0.25">
      <c r="A192" t="str">
        <f>IF('BB-2024-Saturday'!AJ195&lt;&gt;"",'BB-2024-Saturday'!AJ195,"")</f>
        <v>o</v>
      </c>
      <c r="B192" t="str">
        <f>IF('BB-2024-Saturday'!AJ195&lt;&gt;"",'BB-2024-Saturday'!AR195,"")</f>
        <v>Traffic light.  Carry straight on. Move to Right hand lane.</v>
      </c>
      <c r="C192" t="str">
        <f>IF('BB-2024-Saturday'!AJ195="m","v","a")</f>
        <v>a</v>
      </c>
      <c r="D192" s="92">
        <f>IF('BB-2024-Saturday'!AJ195&lt;&gt;"",'BB-2024-Saturday'!AI195,"")</f>
        <v>52.01</v>
      </c>
      <c r="E192" s="119">
        <f>IF('BB-2024-Saturday'!$AJ195&lt;&gt;"",IF('BB-2024-Saturday'!$AJ195="t",0,'BB-2024-Saturday'!AM195),"")</f>
        <v>30</v>
      </c>
      <c r="F192" s="119">
        <f>IF('BB-2024-Saturday'!$AJ195&lt;&gt;"",IF('BB-2024-Saturday'!$AJ195="t",0,'BB-2024-Saturday'!AN195),"")</f>
        <v>30</v>
      </c>
      <c r="G192" s="119">
        <f>IF('BB-2024-Saturday'!$AJ195&lt;&gt;"",IF('BB-2024-Saturday'!$AJ195="t",0,'BB-2024-Saturday'!AO195),"")</f>
        <v>30</v>
      </c>
      <c r="H192" s="119">
        <f>IF('BB-2024-Saturday'!$AJ195&lt;&gt;"",IF('BB-2024-Saturday'!$AJ195="t",0,'BB-2024-Saturday'!AP195),"")</f>
        <v>30</v>
      </c>
      <c r="I192" s="119">
        <f>IF('BB-2024-Saturday'!$AJ195&lt;&gt;"",IF('BB-2024-Saturday'!$AJ195="t",0,'BB-2024-Saturday'!AQ195),"")</f>
        <v>60</v>
      </c>
      <c r="J192" s="119">
        <f>IF('BB-2024-Saturday'!$AJ195&lt;&gt;"",IF('BB-2024-Saturday'!$AJ195="t",'BB-2024-Saturday'!AM195,0),"")</f>
        <v>0</v>
      </c>
      <c r="K192" s="119">
        <f>IF('BB-2024-Saturday'!$AJ195&lt;&gt;"",IF('BB-2024-Saturday'!$AJ195="t",'BB-2024-Saturday'!AN195,0),"")</f>
        <v>0</v>
      </c>
      <c r="L192" s="119">
        <f>IF('BB-2024-Saturday'!$AJ195&lt;&gt;"",IF('BB-2024-Saturday'!$AJ195="t",'BB-2024-Saturday'!AO195,0),"")</f>
        <v>0</v>
      </c>
      <c r="M192" s="119">
        <f>IF('BB-2024-Saturday'!$AJ195&lt;&gt;"",IF('BB-2024-Saturday'!$AJ195="t",'BB-2024-Saturday'!AP195,0),"")</f>
        <v>0</v>
      </c>
      <c r="N192" s="120">
        <f>IF('BB-2024-Saturday'!$AJ195&lt;&gt;"",IF('BB-2024-Saturday'!$AJ195="m",'BB-2024-Saturday'!U195,0),"")</f>
        <v>0</v>
      </c>
      <c r="O192" s="120">
        <f>IF('BB-2024-Saturday'!$AJ195&lt;&gt;"",IF('BB-2024-Saturday'!$AJ195="m",'BB-2024-Saturday'!V195,0),"")</f>
        <v>0</v>
      </c>
    </row>
    <row r="193" spans="1:15" x14ac:dyDescent="0.25">
      <c r="A193" t="str">
        <f>IF('BB-2024-Saturday'!AJ196&lt;&gt;"",'BB-2024-Saturday'!AJ196,"")</f>
        <v>o</v>
      </c>
      <c r="B193" t="str">
        <f>IF('BB-2024-Saturday'!AJ196&lt;&gt;"",'BB-2024-Saturday'!AR196,"")</f>
        <v>Turn Right (before traffic light) into Sasol  Amajuba Service Station. This is your refuel stop. {Ashraf Moola 082 555 8551}</v>
      </c>
      <c r="C193" t="str">
        <f>IF('BB-2024-Saturday'!AJ196="m","v","a")</f>
        <v>a</v>
      </c>
      <c r="D193" s="92">
        <f>IF('BB-2024-Saturday'!AJ196&lt;&gt;"",'BB-2024-Saturday'!AI196,"")</f>
        <v>52.54</v>
      </c>
      <c r="E193" s="119">
        <f>IF('BB-2024-Saturday'!$AJ196&lt;&gt;"",IF('BB-2024-Saturday'!$AJ196="t",0,'BB-2024-Saturday'!AM196),"")</f>
        <v>0</v>
      </c>
      <c r="F193" s="119">
        <f>IF('BB-2024-Saturday'!$AJ196&lt;&gt;"",IF('BB-2024-Saturday'!$AJ196="t",0,'BB-2024-Saturday'!AN196),"")</f>
        <v>0</v>
      </c>
      <c r="G193" s="119">
        <f>IF('BB-2024-Saturday'!$AJ196&lt;&gt;"",IF('BB-2024-Saturday'!$AJ196="t",0,'BB-2024-Saturday'!AO196),"")</f>
        <v>0</v>
      </c>
      <c r="H193" s="119">
        <f>IF('BB-2024-Saturday'!$AJ196&lt;&gt;"",IF('BB-2024-Saturday'!$AJ196="t",0,'BB-2024-Saturday'!AP196),"")</f>
        <v>0</v>
      </c>
      <c r="I193" s="119">
        <f>IF('BB-2024-Saturday'!$AJ196&lt;&gt;"",IF('BB-2024-Saturday'!$AJ196="t",0,'BB-2024-Saturday'!AQ196),"")</f>
        <v>60</v>
      </c>
      <c r="J193" s="119">
        <f>IF('BB-2024-Saturday'!$AJ196&lt;&gt;"",IF('BB-2024-Saturday'!$AJ196="t",'BB-2024-Saturday'!AM196,0),"")</f>
        <v>0</v>
      </c>
      <c r="K193" s="119">
        <f>IF('BB-2024-Saturday'!$AJ196&lt;&gt;"",IF('BB-2024-Saturday'!$AJ196="t",'BB-2024-Saturday'!AN196,0),"")</f>
        <v>0</v>
      </c>
      <c r="L193" s="119">
        <f>IF('BB-2024-Saturday'!$AJ196&lt;&gt;"",IF('BB-2024-Saturday'!$AJ196="t",'BB-2024-Saturday'!AO196,0),"")</f>
        <v>0</v>
      </c>
      <c r="M193" s="119">
        <f>IF('BB-2024-Saturday'!$AJ196&lt;&gt;"",IF('BB-2024-Saturday'!$AJ196="t",'BB-2024-Saturday'!AP196,0),"")</f>
        <v>0</v>
      </c>
      <c r="N193" s="120">
        <f>IF('BB-2024-Saturday'!$AJ196&lt;&gt;"",IF('BB-2024-Saturday'!$AJ196="m",'BB-2024-Saturday'!U196,0),"")</f>
        <v>0</v>
      </c>
      <c r="O193" s="120">
        <f>IF('BB-2024-Saturday'!$AJ196&lt;&gt;"",IF('BB-2024-Saturday'!$AJ196="m",'BB-2024-Saturday'!V196,0),"")</f>
        <v>0</v>
      </c>
    </row>
    <row r="194" spans="1:15" x14ac:dyDescent="0.25">
      <c r="A194" t="str">
        <f>IF('BB-2024-Saturday'!AJ197&lt;&gt;"",'BB-2024-Saturday'!AJ197,"")</f>
        <v>t</v>
      </c>
      <c r="B194" t="str">
        <f>IF('BB-2024-Saturday'!AJ197&lt;&gt;"",'BB-2024-Saturday'!AR197,"")</f>
        <v xml:space="preserve">For refuelling you have - </v>
      </c>
      <c r="C194" t="str">
        <f>IF('BB-2024-Saturday'!AJ197="m","v","a")</f>
        <v>a</v>
      </c>
      <c r="D194" s="92">
        <f>IF('BB-2024-Saturday'!AJ197&lt;&gt;"",'BB-2024-Saturday'!AI197,"")</f>
        <v>52.54</v>
      </c>
      <c r="E194" s="119">
        <f>IF('BB-2024-Saturday'!$AJ197&lt;&gt;"",IF('BB-2024-Saturday'!$AJ197="t",0,'BB-2024-Saturday'!AM197),"")</f>
        <v>0</v>
      </c>
      <c r="F194" s="119">
        <f>IF('BB-2024-Saturday'!$AJ197&lt;&gt;"",IF('BB-2024-Saturday'!$AJ197="t",0,'BB-2024-Saturday'!AN197),"")</f>
        <v>0</v>
      </c>
      <c r="G194" s="119">
        <f>IF('BB-2024-Saturday'!$AJ197&lt;&gt;"",IF('BB-2024-Saturday'!$AJ197="t",0,'BB-2024-Saturday'!AO197),"")</f>
        <v>0</v>
      </c>
      <c r="H194" s="119">
        <f>IF('BB-2024-Saturday'!$AJ197&lt;&gt;"",IF('BB-2024-Saturday'!$AJ197="t",0,'BB-2024-Saturday'!AP197),"")</f>
        <v>0</v>
      </c>
      <c r="I194" s="119">
        <f>IF('BB-2024-Saturday'!$AJ197&lt;&gt;"",IF('BB-2024-Saturday'!$AJ197="t",0,'BB-2024-Saturday'!AQ197),"")</f>
        <v>0</v>
      </c>
      <c r="J194" s="119">
        <f>IF('BB-2024-Saturday'!$AJ197&lt;&gt;"",IF('BB-2024-Saturday'!$AJ197="t",'BB-2024-Saturday'!AM197,0),"")</f>
        <v>15</v>
      </c>
      <c r="K194" s="119">
        <f>IF('BB-2024-Saturday'!$AJ197&lt;&gt;"",IF('BB-2024-Saturday'!$AJ197="t",'BB-2024-Saturday'!AN197,0),"")</f>
        <v>20</v>
      </c>
      <c r="L194" s="119">
        <f>IF('BB-2024-Saturday'!$AJ197&lt;&gt;"",IF('BB-2024-Saturday'!$AJ197="t",'BB-2024-Saturday'!AO197,0),"")</f>
        <v>20</v>
      </c>
      <c r="M194" s="119">
        <f>IF('BB-2024-Saturday'!$AJ197&lt;&gt;"",IF('BB-2024-Saturday'!$AJ197="t",'BB-2024-Saturday'!AP197,0),"")</f>
        <v>25</v>
      </c>
      <c r="N194" s="120">
        <f>IF('BB-2024-Saturday'!$AJ197&lt;&gt;"",IF('BB-2024-Saturday'!$AJ197="m",'BB-2024-Saturday'!U197,0),"")</f>
        <v>0</v>
      </c>
      <c r="O194" s="120">
        <f>IF('BB-2024-Saturday'!$AJ197&lt;&gt;"",IF('BB-2024-Saturday'!$AJ197="m",'BB-2024-Saturday'!V197,0),"")</f>
        <v>0</v>
      </c>
    </row>
    <row r="195" spans="1:15" x14ac:dyDescent="0.25">
      <c r="A195" t="str">
        <f>IF('BB-2024-Saturday'!AJ198&lt;&gt;"",'BB-2024-Saturday'!AJ198,"")</f>
        <v>o</v>
      </c>
      <c r="B195" t="str">
        <f>IF('BB-2024-Saturday'!AJ198&lt;&gt;"",'BB-2024-Saturday'!AR198,"")</f>
        <v>After refuelling turn RIGHT into Govan Mbeki st. to continue on the R23 direction Standerton.  (As if you turned Right at the traffic light.)</v>
      </c>
      <c r="C195" t="str">
        <f>IF('BB-2024-Saturday'!AJ198="m","v","a")</f>
        <v>a</v>
      </c>
      <c r="D195" s="92">
        <f>IF('BB-2024-Saturday'!AJ198&lt;&gt;"",'BB-2024-Saturday'!AI198,"")</f>
        <v>52.54</v>
      </c>
      <c r="E195" s="119">
        <f>IF('BB-2024-Saturday'!$AJ198&lt;&gt;"",IF('BB-2024-Saturday'!$AJ198="t",0,'BB-2024-Saturday'!AM198),"")</f>
        <v>35</v>
      </c>
      <c r="F195" s="119">
        <f>IF('BB-2024-Saturday'!$AJ198&lt;&gt;"",IF('BB-2024-Saturday'!$AJ198="t",0,'BB-2024-Saturday'!AN198),"")</f>
        <v>35</v>
      </c>
      <c r="G195" s="119">
        <f>IF('BB-2024-Saturday'!$AJ198&lt;&gt;"",IF('BB-2024-Saturday'!$AJ198="t",0,'BB-2024-Saturday'!AO198),"")</f>
        <v>35</v>
      </c>
      <c r="H195" s="119">
        <f>IF('BB-2024-Saturday'!$AJ198&lt;&gt;"",IF('BB-2024-Saturday'!$AJ198="t",0,'BB-2024-Saturday'!AP198),"")</f>
        <v>35</v>
      </c>
      <c r="I195" s="119">
        <f>IF('BB-2024-Saturday'!$AJ198&lt;&gt;"",IF('BB-2024-Saturday'!$AJ198="t",0,'BB-2024-Saturday'!AQ198),"")</f>
        <v>60</v>
      </c>
      <c r="J195" s="119">
        <f>IF('BB-2024-Saturday'!$AJ198&lt;&gt;"",IF('BB-2024-Saturday'!$AJ198="t",'BB-2024-Saturday'!AM198,0),"")</f>
        <v>0</v>
      </c>
      <c r="K195" s="119">
        <f>IF('BB-2024-Saturday'!$AJ198&lt;&gt;"",IF('BB-2024-Saturday'!$AJ198="t",'BB-2024-Saturday'!AN198,0),"")</f>
        <v>0</v>
      </c>
      <c r="L195" s="119">
        <f>IF('BB-2024-Saturday'!$AJ198&lt;&gt;"",IF('BB-2024-Saturday'!$AJ198="t",'BB-2024-Saturday'!AO198,0),"")</f>
        <v>0</v>
      </c>
      <c r="M195" s="119">
        <f>IF('BB-2024-Saturday'!$AJ198&lt;&gt;"",IF('BB-2024-Saturday'!$AJ198="t",'BB-2024-Saturday'!AP198,0),"")</f>
        <v>0</v>
      </c>
      <c r="N195" s="120">
        <f>IF('BB-2024-Saturday'!$AJ198&lt;&gt;"",IF('BB-2024-Saturday'!$AJ198="m",'BB-2024-Saturday'!U198,0),"")</f>
        <v>0</v>
      </c>
      <c r="O195" s="120">
        <f>IF('BB-2024-Saturday'!$AJ198&lt;&gt;"",IF('BB-2024-Saturday'!$AJ198="m",'BB-2024-Saturday'!V198,0),"")</f>
        <v>0</v>
      </c>
    </row>
    <row r="196" spans="1:15" x14ac:dyDescent="0.25">
      <c r="A196" t="str">
        <f>IF('BB-2024-Saturday'!AJ199&lt;&gt;"",'BB-2024-Saturday'!AJ199,"")</f>
        <v/>
      </c>
      <c r="B196" t="str">
        <f>IF('BB-2024-Saturday'!AJ199&lt;&gt;"",'BB-2024-Saturday'!AR199,"")</f>
        <v/>
      </c>
      <c r="C196" t="str">
        <f>IF('BB-2024-Saturday'!AJ199="m","v","a")</f>
        <v>a</v>
      </c>
      <c r="D196" s="92" t="str">
        <f>IF('BB-2024-Saturday'!AJ199&lt;&gt;"",'BB-2024-Saturday'!AI199,"")</f>
        <v/>
      </c>
      <c r="E196" s="119" t="str">
        <f>IF('BB-2024-Saturday'!$AJ199&lt;&gt;"",IF('BB-2024-Saturday'!$AJ199="t",0,'BB-2024-Saturday'!AM199),"")</f>
        <v/>
      </c>
      <c r="F196" s="119" t="str">
        <f>IF('BB-2024-Saturday'!$AJ199&lt;&gt;"",IF('BB-2024-Saturday'!$AJ199="t",0,'BB-2024-Saturday'!AN199),"")</f>
        <v/>
      </c>
      <c r="G196" s="119" t="str">
        <f>IF('BB-2024-Saturday'!$AJ199&lt;&gt;"",IF('BB-2024-Saturday'!$AJ199="t",0,'BB-2024-Saturday'!AO199),"")</f>
        <v/>
      </c>
      <c r="H196" s="119" t="str">
        <f>IF('BB-2024-Saturday'!$AJ199&lt;&gt;"",IF('BB-2024-Saturday'!$AJ199="t",0,'BB-2024-Saturday'!AP199),"")</f>
        <v/>
      </c>
      <c r="I196" s="119" t="str">
        <f>IF('BB-2024-Saturday'!$AJ199&lt;&gt;"",IF('BB-2024-Saturday'!$AJ199="t",0,'BB-2024-Saturday'!AQ199),"")</f>
        <v/>
      </c>
      <c r="J196" s="119" t="str">
        <f>IF('BB-2024-Saturday'!$AJ199&lt;&gt;"",IF('BB-2024-Saturday'!$AJ199="t",'BB-2024-Saturday'!AM199,0),"")</f>
        <v/>
      </c>
      <c r="K196" s="119" t="str">
        <f>IF('BB-2024-Saturday'!$AJ199&lt;&gt;"",IF('BB-2024-Saturday'!$AJ199="t",'BB-2024-Saturday'!AN199,0),"")</f>
        <v/>
      </c>
      <c r="L196" s="119" t="str">
        <f>IF('BB-2024-Saturday'!$AJ199&lt;&gt;"",IF('BB-2024-Saturday'!$AJ199="t",'BB-2024-Saturday'!AO199,0),"")</f>
        <v/>
      </c>
      <c r="M196" s="119" t="str">
        <f>IF('BB-2024-Saturday'!$AJ199&lt;&gt;"",IF('BB-2024-Saturday'!$AJ199="t",'BB-2024-Saturday'!AP199,0),"")</f>
        <v/>
      </c>
      <c r="N196" s="120" t="str">
        <f>IF('BB-2024-Saturday'!$AJ199&lt;&gt;"",IF('BB-2024-Saturday'!$AJ199="m",'BB-2024-Saturday'!U199,0),"")</f>
        <v/>
      </c>
      <c r="O196" s="120" t="str">
        <f>IF('BB-2024-Saturday'!$AJ199&lt;&gt;"",IF('BB-2024-Saturday'!$AJ199="m",'BB-2024-Saturday'!V199,0),"")</f>
        <v/>
      </c>
    </row>
    <row r="197" spans="1:15" x14ac:dyDescent="0.25">
      <c r="A197" t="str">
        <f>IF('BB-2024-Saturday'!AJ200&lt;&gt;"",'BB-2024-Saturday'!AJ200,"")</f>
        <v/>
      </c>
      <c r="B197" t="str">
        <f>IF('BB-2024-Saturday'!AJ200&lt;&gt;"",'BB-2024-Saturday'!AR200,"")</f>
        <v/>
      </c>
      <c r="C197" t="str">
        <f>IF('BB-2024-Saturday'!AJ200="m","v","a")</f>
        <v>a</v>
      </c>
      <c r="D197" s="92" t="str">
        <f>IF('BB-2024-Saturday'!AJ200&lt;&gt;"",'BB-2024-Saturday'!AI200,"")</f>
        <v/>
      </c>
      <c r="E197" s="119" t="str">
        <f>IF('BB-2024-Saturday'!$AJ200&lt;&gt;"",IF('BB-2024-Saturday'!$AJ200="t",0,'BB-2024-Saturday'!AM200),"")</f>
        <v/>
      </c>
      <c r="F197" s="119" t="str">
        <f>IF('BB-2024-Saturday'!$AJ200&lt;&gt;"",IF('BB-2024-Saturday'!$AJ200="t",0,'BB-2024-Saturday'!AN200),"")</f>
        <v/>
      </c>
      <c r="G197" s="119" t="str">
        <f>IF('BB-2024-Saturday'!$AJ200&lt;&gt;"",IF('BB-2024-Saturday'!$AJ200="t",0,'BB-2024-Saturday'!AO200),"")</f>
        <v/>
      </c>
      <c r="H197" s="119" t="str">
        <f>IF('BB-2024-Saturday'!$AJ200&lt;&gt;"",IF('BB-2024-Saturday'!$AJ200="t",0,'BB-2024-Saturday'!AP200),"")</f>
        <v/>
      </c>
      <c r="I197" s="119" t="str">
        <f>IF('BB-2024-Saturday'!$AJ200&lt;&gt;"",IF('BB-2024-Saturday'!$AJ200="t",0,'BB-2024-Saturday'!AQ200),"")</f>
        <v/>
      </c>
      <c r="J197" s="119" t="str">
        <f>IF('BB-2024-Saturday'!$AJ200&lt;&gt;"",IF('BB-2024-Saturday'!$AJ200="t",'BB-2024-Saturday'!AM200,0),"")</f>
        <v/>
      </c>
      <c r="K197" s="119" t="str">
        <f>IF('BB-2024-Saturday'!$AJ200&lt;&gt;"",IF('BB-2024-Saturday'!$AJ200="t",'BB-2024-Saturday'!AN200,0),"")</f>
        <v/>
      </c>
      <c r="L197" s="119" t="str">
        <f>IF('BB-2024-Saturday'!$AJ200&lt;&gt;"",IF('BB-2024-Saturday'!$AJ200="t",'BB-2024-Saturday'!AO200,0),"")</f>
        <v/>
      </c>
      <c r="M197" s="119" t="str">
        <f>IF('BB-2024-Saturday'!$AJ200&lt;&gt;"",IF('BB-2024-Saturday'!$AJ200="t",'BB-2024-Saturday'!AP200,0),"")</f>
        <v/>
      </c>
      <c r="N197" s="120" t="str">
        <f>IF('BB-2024-Saturday'!$AJ200&lt;&gt;"",IF('BB-2024-Saturday'!$AJ200="m",'BB-2024-Saturday'!U200,0),"")</f>
        <v/>
      </c>
      <c r="O197" s="120" t="str">
        <f>IF('BB-2024-Saturday'!$AJ200&lt;&gt;"",IF('BB-2024-Saturday'!$AJ200="m",'BB-2024-Saturday'!V200,0),"")</f>
        <v/>
      </c>
    </row>
    <row r="198" spans="1:15" x14ac:dyDescent="0.25">
      <c r="A198" t="str">
        <f>IF('BB-2024-Saturday'!AJ201&lt;&gt;"",'BB-2024-Saturday'!AJ201,"")</f>
        <v/>
      </c>
      <c r="B198" t="str">
        <f>IF('BB-2024-Saturday'!AJ201&lt;&gt;"",'BB-2024-Saturday'!AR201,"")</f>
        <v/>
      </c>
      <c r="C198" t="str">
        <f>IF('BB-2024-Saturday'!AJ201="m","v","a")</f>
        <v>a</v>
      </c>
      <c r="D198" s="92" t="str">
        <f>IF('BB-2024-Saturday'!AJ201&lt;&gt;"",'BB-2024-Saturday'!AI201,"")</f>
        <v/>
      </c>
      <c r="E198" s="119" t="str">
        <f>IF('BB-2024-Saturday'!$AJ201&lt;&gt;"",IF('BB-2024-Saturday'!$AJ201="t",0,'BB-2024-Saturday'!AM201),"")</f>
        <v/>
      </c>
      <c r="F198" s="119" t="str">
        <f>IF('BB-2024-Saturday'!$AJ201&lt;&gt;"",IF('BB-2024-Saturday'!$AJ201="t",0,'BB-2024-Saturday'!AN201),"")</f>
        <v/>
      </c>
      <c r="G198" s="119" t="str">
        <f>IF('BB-2024-Saturday'!$AJ201&lt;&gt;"",IF('BB-2024-Saturday'!$AJ201="t",0,'BB-2024-Saturday'!AO201),"")</f>
        <v/>
      </c>
      <c r="H198" s="119" t="str">
        <f>IF('BB-2024-Saturday'!$AJ201&lt;&gt;"",IF('BB-2024-Saturday'!$AJ201="t",0,'BB-2024-Saturday'!AP201),"")</f>
        <v/>
      </c>
      <c r="I198" s="119" t="str">
        <f>IF('BB-2024-Saturday'!$AJ201&lt;&gt;"",IF('BB-2024-Saturday'!$AJ201="t",0,'BB-2024-Saturday'!AQ201),"")</f>
        <v/>
      </c>
      <c r="J198" s="119" t="str">
        <f>IF('BB-2024-Saturday'!$AJ201&lt;&gt;"",IF('BB-2024-Saturday'!$AJ201="t",'BB-2024-Saturday'!AM201,0),"")</f>
        <v/>
      </c>
      <c r="K198" s="119" t="str">
        <f>IF('BB-2024-Saturday'!$AJ201&lt;&gt;"",IF('BB-2024-Saturday'!$AJ201="t",'BB-2024-Saturday'!AN201,0),"")</f>
        <v/>
      </c>
      <c r="L198" s="119" t="str">
        <f>IF('BB-2024-Saturday'!$AJ201&lt;&gt;"",IF('BB-2024-Saturday'!$AJ201="t",'BB-2024-Saturday'!AO201,0),"")</f>
        <v/>
      </c>
      <c r="M198" s="119" t="str">
        <f>IF('BB-2024-Saturday'!$AJ201&lt;&gt;"",IF('BB-2024-Saturday'!$AJ201="t",'BB-2024-Saturday'!AP201,0),"")</f>
        <v/>
      </c>
      <c r="N198" s="120" t="str">
        <f>IF('BB-2024-Saturday'!$AJ201&lt;&gt;"",IF('BB-2024-Saturday'!$AJ201="m",'BB-2024-Saturday'!U201,0),"")</f>
        <v/>
      </c>
      <c r="O198" s="120" t="str">
        <f>IF('BB-2024-Saturday'!$AJ201&lt;&gt;"",IF('BB-2024-Saturday'!$AJ201="m",'BB-2024-Saturday'!V201,0),"")</f>
        <v/>
      </c>
    </row>
    <row r="199" spans="1:15" x14ac:dyDescent="0.25">
      <c r="A199" t="str">
        <f>IF('BB-2024-Saturday'!AJ202&lt;&gt;"",'BB-2024-Saturday'!AJ202,"")</f>
        <v/>
      </c>
      <c r="B199" t="str">
        <f>IF('BB-2024-Saturday'!AJ202&lt;&gt;"",'BB-2024-Saturday'!AR202,"")</f>
        <v/>
      </c>
      <c r="C199" t="str">
        <f>IF('BB-2024-Saturday'!AJ202="m","v","a")</f>
        <v>a</v>
      </c>
      <c r="D199" s="92" t="str">
        <f>IF('BB-2024-Saturday'!AJ202&lt;&gt;"",'BB-2024-Saturday'!AI202,"")</f>
        <v/>
      </c>
      <c r="E199" s="119" t="str">
        <f>IF('BB-2024-Saturday'!$AJ202&lt;&gt;"",IF('BB-2024-Saturday'!$AJ202="t",0,'BB-2024-Saturday'!AM202),"")</f>
        <v/>
      </c>
      <c r="F199" s="119" t="str">
        <f>IF('BB-2024-Saturday'!$AJ202&lt;&gt;"",IF('BB-2024-Saturday'!$AJ202="t",0,'BB-2024-Saturday'!AN202),"")</f>
        <v/>
      </c>
      <c r="G199" s="119" t="str">
        <f>IF('BB-2024-Saturday'!$AJ202&lt;&gt;"",IF('BB-2024-Saturday'!$AJ202="t",0,'BB-2024-Saturday'!AO202),"")</f>
        <v/>
      </c>
      <c r="H199" s="119" t="str">
        <f>IF('BB-2024-Saturday'!$AJ202&lt;&gt;"",IF('BB-2024-Saturday'!$AJ202="t",0,'BB-2024-Saturday'!AP202),"")</f>
        <v/>
      </c>
      <c r="I199" s="119" t="str">
        <f>IF('BB-2024-Saturday'!$AJ202&lt;&gt;"",IF('BB-2024-Saturday'!$AJ202="t",0,'BB-2024-Saturday'!AQ202),"")</f>
        <v/>
      </c>
      <c r="J199" s="119" t="str">
        <f>IF('BB-2024-Saturday'!$AJ202&lt;&gt;"",IF('BB-2024-Saturday'!$AJ202="t",'BB-2024-Saturday'!AM202,0),"")</f>
        <v/>
      </c>
      <c r="K199" s="119" t="str">
        <f>IF('BB-2024-Saturday'!$AJ202&lt;&gt;"",IF('BB-2024-Saturday'!$AJ202="t",'BB-2024-Saturday'!AN202,0),"")</f>
        <v/>
      </c>
      <c r="L199" s="119" t="str">
        <f>IF('BB-2024-Saturday'!$AJ202&lt;&gt;"",IF('BB-2024-Saturday'!$AJ202="t",'BB-2024-Saturday'!AO202,0),"")</f>
        <v/>
      </c>
      <c r="M199" s="119" t="str">
        <f>IF('BB-2024-Saturday'!$AJ202&lt;&gt;"",IF('BB-2024-Saturday'!$AJ202="t",'BB-2024-Saturday'!AP202,0),"")</f>
        <v/>
      </c>
      <c r="N199" s="120" t="str">
        <f>IF('BB-2024-Saturday'!$AJ202&lt;&gt;"",IF('BB-2024-Saturday'!$AJ202="m",'BB-2024-Saturday'!U202,0),"")</f>
        <v/>
      </c>
      <c r="O199" s="120" t="str">
        <f>IF('BB-2024-Saturday'!$AJ202&lt;&gt;"",IF('BB-2024-Saturday'!$AJ202="m",'BB-2024-Saturday'!V202,0),"")</f>
        <v/>
      </c>
    </row>
    <row r="200" spans="1:15" x14ac:dyDescent="0.25">
      <c r="A200" t="str">
        <f>IF('BB-2024-Saturday'!AJ203&lt;&gt;"",'BB-2024-Saturday'!AJ203,"")</f>
        <v/>
      </c>
      <c r="B200" t="str">
        <f>IF('BB-2024-Saturday'!AJ203&lt;&gt;"",'BB-2024-Saturday'!AR203,"")</f>
        <v/>
      </c>
      <c r="C200" t="str">
        <f>IF('BB-2024-Saturday'!AJ203="m","v","a")</f>
        <v>a</v>
      </c>
      <c r="D200" s="92" t="str">
        <f>IF('BB-2024-Saturday'!AJ203&lt;&gt;"",'BB-2024-Saturday'!AI203,"")</f>
        <v/>
      </c>
      <c r="E200" s="119" t="str">
        <f>IF('BB-2024-Saturday'!$AJ203&lt;&gt;"",IF('BB-2024-Saturday'!$AJ203="t",0,'BB-2024-Saturday'!AM203),"")</f>
        <v/>
      </c>
      <c r="F200" s="119" t="str">
        <f>IF('BB-2024-Saturday'!$AJ203&lt;&gt;"",IF('BB-2024-Saturday'!$AJ203="t",0,'BB-2024-Saturday'!AN203),"")</f>
        <v/>
      </c>
      <c r="G200" s="119" t="str">
        <f>IF('BB-2024-Saturday'!$AJ203&lt;&gt;"",IF('BB-2024-Saturday'!$AJ203="t",0,'BB-2024-Saturday'!AO203),"")</f>
        <v/>
      </c>
      <c r="H200" s="119" t="str">
        <f>IF('BB-2024-Saturday'!$AJ203&lt;&gt;"",IF('BB-2024-Saturday'!$AJ203="t",0,'BB-2024-Saturday'!AP203),"")</f>
        <v/>
      </c>
      <c r="I200" s="119" t="str">
        <f>IF('BB-2024-Saturday'!$AJ203&lt;&gt;"",IF('BB-2024-Saturday'!$AJ203="t",0,'BB-2024-Saturday'!AQ203),"")</f>
        <v/>
      </c>
      <c r="J200" s="119" t="str">
        <f>IF('BB-2024-Saturday'!$AJ203&lt;&gt;"",IF('BB-2024-Saturday'!$AJ203="t",'BB-2024-Saturday'!AM203,0),"")</f>
        <v/>
      </c>
      <c r="K200" s="119" t="str">
        <f>IF('BB-2024-Saturday'!$AJ203&lt;&gt;"",IF('BB-2024-Saturday'!$AJ203="t",'BB-2024-Saturday'!AN203,0),"")</f>
        <v/>
      </c>
      <c r="L200" s="119" t="str">
        <f>IF('BB-2024-Saturday'!$AJ203&lt;&gt;"",IF('BB-2024-Saturday'!$AJ203="t",'BB-2024-Saturday'!AO203,0),"")</f>
        <v/>
      </c>
      <c r="M200" s="119" t="str">
        <f>IF('BB-2024-Saturday'!$AJ203&lt;&gt;"",IF('BB-2024-Saturday'!$AJ203="t",'BB-2024-Saturday'!AP203,0),"")</f>
        <v/>
      </c>
      <c r="N200" s="120" t="str">
        <f>IF('BB-2024-Saturday'!$AJ203&lt;&gt;"",IF('BB-2024-Saturday'!$AJ203="m",'BB-2024-Saturday'!U203,0),"")</f>
        <v/>
      </c>
      <c r="O200" s="120" t="str">
        <f>IF('BB-2024-Saturday'!$AJ203&lt;&gt;"",IF('BB-2024-Saturday'!$AJ203="m",'BB-2024-Saturday'!V203,0),"")</f>
        <v/>
      </c>
    </row>
    <row r="201" spans="1:15" x14ac:dyDescent="0.25">
      <c r="A201" t="str">
        <f>IF('BB-2024-Saturday'!AJ204&lt;&gt;"",'BB-2024-Saturday'!AJ204,"")</f>
        <v>l</v>
      </c>
      <c r="B201" t="str">
        <f>IF('BB-2024-Saturday'!AJ204&lt;&gt;"",'BB-2024-Saturday'!AR204,"")</f>
        <v>Warning Children.  Children.</v>
      </c>
      <c r="C201" t="str">
        <f>IF('BB-2024-Saturday'!AJ204="m","v","a")</f>
        <v>a</v>
      </c>
      <c r="D201" s="92">
        <f>IF('BB-2024-Saturday'!AJ204&lt;&gt;"",'BB-2024-Saturday'!AI204,"")</f>
        <v>52.8</v>
      </c>
      <c r="E201" s="119">
        <f>IF('BB-2024-Saturday'!$AJ204&lt;&gt;"",IF('BB-2024-Saturday'!$AJ204="t",0,'BB-2024-Saturday'!AM204),"")</f>
        <v>35</v>
      </c>
      <c r="F201" s="119">
        <f>IF('BB-2024-Saturday'!$AJ204&lt;&gt;"",IF('BB-2024-Saturday'!$AJ204="t",0,'BB-2024-Saturday'!AN204),"")</f>
        <v>40</v>
      </c>
      <c r="G201" s="119">
        <f>IF('BB-2024-Saturday'!$AJ204&lt;&gt;"",IF('BB-2024-Saturday'!$AJ204="t",0,'BB-2024-Saturday'!AO204),"")</f>
        <v>45</v>
      </c>
      <c r="H201" s="119">
        <f>IF('BB-2024-Saturday'!$AJ204&lt;&gt;"",IF('BB-2024-Saturday'!$AJ204="t",0,'BB-2024-Saturday'!AP204),"")</f>
        <v>50</v>
      </c>
      <c r="I201" s="119">
        <f>IF('BB-2024-Saturday'!$AJ204&lt;&gt;"",IF('BB-2024-Saturday'!$AJ204="t",0,'BB-2024-Saturday'!AQ204),"")</f>
        <v>60</v>
      </c>
      <c r="J201" s="119">
        <f>IF('BB-2024-Saturday'!$AJ204&lt;&gt;"",IF('BB-2024-Saturday'!$AJ204="t",'BB-2024-Saturday'!AM204,0),"")</f>
        <v>0</v>
      </c>
      <c r="K201" s="119">
        <f>IF('BB-2024-Saturday'!$AJ204&lt;&gt;"",IF('BB-2024-Saturday'!$AJ204="t",'BB-2024-Saturday'!AN204,0),"")</f>
        <v>0</v>
      </c>
      <c r="L201" s="119">
        <f>IF('BB-2024-Saturday'!$AJ204&lt;&gt;"",IF('BB-2024-Saturday'!$AJ204="t",'BB-2024-Saturday'!AO204,0),"")</f>
        <v>0</v>
      </c>
      <c r="M201" s="119">
        <f>IF('BB-2024-Saturday'!$AJ204&lt;&gt;"",IF('BB-2024-Saturday'!$AJ204="t",'BB-2024-Saturday'!AP204,0),"")</f>
        <v>0</v>
      </c>
      <c r="N201" s="120">
        <f>IF('BB-2024-Saturday'!$AJ204&lt;&gt;"",IF('BB-2024-Saturday'!$AJ204="m",'BB-2024-Saturday'!U204,0),"")</f>
        <v>0</v>
      </c>
      <c r="O201" s="120">
        <f>IF('BB-2024-Saturday'!$AJ204&lt;&gt;"",IF('BB-2024-Saturday'!$AJ204="m",'BB-2024-Saturday'!V204,0),"")</f>
        <v>0</v>
      </c>
    </row>
    <row r="202" spans="1:15" x14ac:dyDescent="0.25">
      <c r="A202" t="str">
        <f>IF('BB-2024-Saturday'!AJ205&lt;&gt;"",'BB-2024-Saturday'!AJ205,"")</f>
        <v/>
      </c>
      <c r="B202" t="str">
        <f>IF('BB-2024-Saturday'!AJ205&lt;&gt;"",'BB-2024-Saturday'!AR205,"")</f>
        <v/>
      </c>
      <c r="C202" t="str">
        <f>IF('BB-2024-Saturday'!AJ205="m","v","a")</f>
        <v>a</v>
      </c>
      <c r="D202" s="92" t="str">
        <f>IF('BB-2024-Saturday'!AJ205&lt;&gt;"",'BB-2024-Saturday'!AI205,"")</f>
        <v/>
      </c>
      <c r="E202" s="119" t="str">
        <f>IF('BB-2024-Saturday'!$AJ205&lt;&gt;"",IF('BB-2024-Saturday'!$AJ205="t",0,'BB-2024-Saturday'!AM205),"")</f>
        <v/>
      </c>
      <c r="F202" s="119" t="str">
        <f>IF('BB-2024-Saturday'!$AJ205&lt;&gt;"",IF('BB-2024-Saturday'!$AJ205="t",0,'BB-2024-Saturday'!AN205),"")</f>
        <v/>
      </c>
      <c r="G202" s="119" t="str">
        <f>IF('BB-2024-Saturday'!$AJ205&lt;&gt;"",IF('BB-2024-Saturday'!$AJ205="t",0,'BB-2024-Saturday'!AO205),"")</f>
        <v/>
      </c>
      <c r="H202" s="119" t="str">
        <f>IF('BB-2024-Saturday'!$AJ205&lt;&gt;"",IF('BB-2024-Saturday'!$AJ205="t",0,'BB-2024-Saturday'!AP205),"")</f>
        <v/>
      </c>
      <c r="I202" s="119" t="str">
        <f>IF('BB-2024-Saturday'!$AJ205&lt;&gt;"",IF('BB-2024-Saturday'!$AJ205="t",0,'BB-2024-Saturday'!AQ205),"")</f>
        <v/>
      </c>
      <c r="J202" s="119" t="str">
        <f>IF('BB-2024-Saturday'!$AJ205&lt;&gt;"",IF('BB-2024-Saturday'!$AJ205="t",'BB-2024-Saturday'!AM205,0),"")</f>
        <v/>
      </c>
      <c r="K202" s="119" t="str">
        <f>IF('BB-2024-Saturday'!$AJ205&lt;&gt;"",IF('BB-2024-Saturday'!$AJ205="t",'BB-2024-Saturday'!AN205,0),"")</f>
        <v/>
      </c>
      <c r="L202" s="119" t="str">
        <f>IF('BB-2024-Saturday'!$AJ205&lt;&gt;"",IF('BB-2024-Saturday'!$AJ205="t",'BB-2024-Saturday'!AO205,0),"")</f>
        <v/>
      </c>
      <c r="M202" s="119" t="str">
        <f>IF('BB-2024-Saturday'!$AJ205&lt;&gt;"",IF('BB-2024-Saturday'!$AJ205="t",'BB-2024-Saturday'!AP205,0),"")</f>
        <v/>
      </c>
      <c r="N202" s="120" t="str">
        <f>IF('BB-2024-Saturday'!$AJ205&lt;&gt;"",IF('BB-2024-Saturday'!$AJ205="m",'BB-2024-Saturday'!U205,0),"")</f>
        <v/>
      </c>
      <c r="O202" s="120" t="str">
        <f>IF('BB-2024-Saturday'!$AJ205&lt;&gt;"",IF('BB-2024-Saturday'!$AJ205="m",'BB-2024-Saturday'!V205,0),"")</f>
        <v/>
      </c>
    </row>
    <row r="203" spans="1:15" x14ac:dyDescent="0.25">
      <c r="A203" t="str">
        <f>IF('BB-2024-Saturday'!AJ206&lt;&gt;"",'BB-2024-Saturday'!AJ206,"")</f>
        <v/>
      </c>
      <c r="B203" t="str">
        <f>IF('BB-2024-Saturday'!AJ206&lt;&gt;"",'BB-2024-Saturday'!AR206,"")</f>
        <v/>
      </c>
      <c r="C203" t="str">
        <f>IF('BB-2024-Saturday'!AJ206="m","v","a")</f>
        <v>a</v>
      </c>
      <c r="D203" s="92" t="str">
        <f>IF('BB-2024-Saturday'!AJ206&lt;&gt;"",'BB-2024-Saturday'!AI206,"")</f>
        <v/>
      </c>
      <c r="E203" s="119" t="str">
        <f>IF('BB-2024-Saturday'!$AJ206&lt;&gt;"",IF('BB-2024-Saturday'!$AJ206="t",0,'BB-2024-Saturday'!AM206),"")</f>
        <v/>
      </c>
      <c r="F203" s="119" t="str">
        <f>IF('BB-2024-Saturday'!$AJ206&lt;&gt;"",IF('BB-2024-Saturday'!$AJ206="t",0,'BB-2024-Saturday'!AN206),"")</f>
        <v/>
      </c>
      <c r="G203" s="119" t="str">
        <f>IF('BB-2024-Saturday'!$AJ206&lt;&gt;"",IF('BB-2024-Saturday'!$AJ206="t",0,'BB-2024-Saturday'!AO206),"")</f>
        <v/>
      </c>
      <c r="H203" s="119" t="str">
        <f>IF('BB-2024-Saturday'!$AJ206&lt;&gt;"",IF('BB-2024-Saturday'!$AJ206="t",0,'BB-2024-Saturday'!AP206),"")</f>
        <v/>
      </c>
      <c r="I203" s="119" t="str">
        <f>IF('BB-2024-Saturday'!$AJ206&lt;&gt;"",IF('BB-2024-Saturday'!$AJ206="t",0,'BB-2024-Saturday'!AQ206),"")</f>
        <v/>
      </c>
      <c r="J203" s="119" t="str">
        <f>IF('BB-2024-Saturday'!$AJ206&lt;&gt;"",IF('BB-2024-Saturday'!$AJ206="t",'BB-2024-Saturday'!AM206,0),"")</f>
        <v/>
      </c>
      <c r="K203" s="119" t="str">
        <f>IF('BB-2024-Saturday'!$AJ206&lt;&gt;"",IF('BB-2024-Saturday'!$AJ206="t",'BB-2024-Saturday'!AN206,0),"")</f>
        <v/>
      </c>
      <c r="L203" s="119" t="str">
        <f>IF('BB-2024-Saturday'!$AJ206&lt;&gt;"",IF('BB-2024-Saturday'!$AJ206="t",'BB-2024-Saturday'!AO206,0),"")</f>
        <v/>
      </c>
      <c r="M203" s="119" t="str">
        <f>IF('BB-2024-Saturday'!$AJ206&lt;&gt;"",IF('BB-2024-Saturday'!$AJ206="t",'BB-2024-Saturday'!AP206,0),"")</f>
        <v/>
      </c>
      <c r="N203" s="120" t="str">
        <f>IF('BB-2024-Saturday'!$AJ206&lt;&gt;"",IF('BB-2024-Saturday'!$AJ206="m",'BB-2024-Saturday'!U206,0),"")</f>
        <v/>
      </c>
      <c r="O203" s="120" t="str">
        <f>IF('BB-2024-Saturday'!$AJ206&lt;&gt;"",IF('BB-2024-Saturday'!$AJ206="m",'BB-2024-Saturday'!V206,0),"")</f>
        <v/>
      </c>
    </row>
    <row r="204" spans="1:15" x14ac:dyDescent="0.25">
      <c r="A204" t="str">
        <f>IF('BB-2024-Saturday'!AJ207&lt;&gt;"",'BB-2024-Saturday'!AJ207,"")</f>
        <v/>
      </c>
      <c r="B204" t="str">
        <f>IF('BB-2024-Saturday'!AJ207&lt;&gt;"",'BB-2024-Saturday'!AR207,"")</f>
        <v/>
      </c>
      <c r="C204" t="str">
        <f>IF('BB-2024-Saturday'!AJ207="m","v","a")</f>
        <v>a</v>
      </c>
      <c r="D204" s="92" t="str">
        <f>IF('BB-2024-Saturday'!AJ207&lt;&gt;"",'BB-2024-Saturday'!AI207,"")</f>
        <v/>
      </c>
      <c r="E204" s="119" t="str">
        <f>IF('BB-2024-Saturday'!$AJ207&lt;&gt;"",IF('BB-2024-Saturday'!$AJ207="t",0,'BB-2024-Saturday'!AM207),"")</f>
        <v/>
      </c>
      <c r="F204" s="119" t="str">
        <f>IF('BB-2024-Saturday'!$AJ207&lt;&gt;"",IF('BB-2024-Saturday'!$AJ207="t",0,'BB-2024-Saturday'!AN207),"")</f>
        <v/>
      </c>
      <c r="G204" s="119" t="str">
        <f>IF('BB-2024-Saturday'!$AJ207&lt;&gt;"",IF('BB-2024-Saturday'!$AJ207="t",0,'BB-2024-Saturday'!AO207),"")</f>
        <v/>
      </c>
      <c r="H204" s="119" t="str">
        <f>IF('BB-2024-Saturday'!$AJ207&lt;&gt;"",IF('BB-2024-Saturday'!$AJ207="t",0,'BB-2024-Saturday'!AP207),"")</f>
        <v/>
      </c>
      <c r="I204" s="119" t="str">
        <f>IF('BB-2024-Saturday'!$AJ207&lt;&gt;"",IF('BB-2024-Saturday'!$AJ207="t",0,'BB-2024-Saturday'!AQ207),"")</f>
        <v/>
      </c>
      <c r="J204" s="119" t="str">
        <f>IF('BB-2024-Saturday'!$AJ207&lt;&gt;"",IF('BB-2024-Saturday'!$AJ207="t",'BB-2024-Saturday'!AM207,0),"")</f>
        <v/>
      </c>
      <c r="K204" s="119" t="str">
        <f>IF('BB-2024-Saturday'!$AJ207&lt;&gt;"",IF('BB-2024-Saturday'!$AJ207="t",'BB-2024-Saturday'!AN207,0),"")</f>
        <v/>
      </c>
      <c r="L204" s="119" t="str">
        <f>IF('BB-2024-Saturday'!$AJ207&lt;&gt;"",IF('BB-2024-Saturday'!$AJ207="t",'BB-2024-Saturday'!AO207,0),"")</f>
        <v/>
      </c>
      <c r="M204" s="119" t="str">
        <f>IF('BB-2024-Saturday'!$AJ207&lt;&gt;"",IF('BB-2024-Saturday'!$AJ207="t",'BB-2024-Saturday'!AP207,0),"")</f>
        <v/>
      </c>
      <c r="N204" s="120" t="str">
        <f>IF('BB-2024-Saturday'!$AJ207&lt;&gt;"",IF('BB-2024-Saturday'!$AJ207="m",'BB-2024-Saturday'!U207,0),"")</f>
        <v/>
      </c>
      <c r="O204" s="120" t="str">
        <f>IF('BB-2024-Saturday'!$AJ207&lt;&gt;"",IF('BB-2024-Saturday'!$AJ207="m",'BB-2024-Saturday'!V207,0),"")</f>
        <v/>
      </c>
    </row>
    <row r="205" spans="1:15" x14ac:dyDescent="0.25">
      <c r="A205" t="str">
        <f>IF('BB-2024-Saturday'!AJ208&lt;&gt;"",'BB-2024-Saturday'!AJ208,"")</f>
        <v/>
      </c>
      <c r="B205" t="str">
        <f>IF('BB-2024-Saturday'!AJ208&lt;&gt;"",'BB-2024-Saturday'!AR208,"")</f>
        <v/>
      </c>
      <c r="C205" t="str">
        <f>IF('BB-2024-Saturday'!AJ208="m","v","a")</f>
        <v>a</v>
      </c>
      <c r="D205" s="92" t="str">
        <f>IF('BB-2024-Saturday'!AJ208&lt;&gt;"",'BB-2024-Saturday'!AI208,"")</f>
        <v/>
      </c>
      <c r="E205" s="119" t="str">
        <f>IF('BB-2024-Saturday'!$AJ208&lt;&gt;"",IF('BB-2024-Saturday'!$AJ208="t",0,'BB-2024-Saturday'!AM208),"")</f>
        <v/>
      </c>
      <c r="F205" s="119" t="str">
        <f>IF('BB-2024-Saturday'!$AJ208&lt;&gt;"",IF('BB-2024-Saturday'!$AJ208="t",0,'BB-2024-Saturday'!AN208),"")</f>
        <v/>
      </c>
      <c r="G205" s="119" t="str">
        <f>IF('BB-2024-Saturday'!$AJ208&lt;&gt;"",IF('BB-2024-Saturday'!$AJ208="t",0,'BB-2024-Saturday'!AO208),"")</f>
        <v/>
      </c>
      <c r="H205" s="119" t="str">
        <f>IF('BB-2024-Saturday'!$AJ208&lt;&gt;"",IF('BB-2024-Saturday'!$AJ208="t",0,'BB-2024-Saturday'!AP208),"")</f>
        <v/>
      </c>
      <c r="I205" s="119" t="str">
        <f>IF('BB-2024-Saturday'!$AJ208&lt;&gt;"",IF('BB-2024-Saturday'!$AJ208="t",0,'BB-2024-Saturday'!AQ208),"")</f>
        <v/>
      </c>
      <c r="J205" s="119" t="str">
        <f>IF('BB-2024-Saturday'!$AJ208&lt;&gt;"",IF('BB-2024-Saturday'!$AJ208="t",'BB-2024-Saturday'!AM208,0),"")</f>
        <v/>
      </c>
      <c r="K205" s="119" t="str">
        <f>IF('BB-2024-Saturday'!$AJ208&lt;&gt;"",IF('BB-2024-Saturday'!$AJ208="t",'BB-2024-Saturday'!AN208,0),"")</f>
        <v/>
      </c>
      <c r="L205" s="119" t="str">
        <f>IF('BB-2024-Saturday'!$AJ208&lt;&gt;"",IF('BB-2024-Saturday'!$AJ208="t",'BB-2024-Saturday'!AO208,0),"")</f>
        <v/>
      </c>
      <c r="M205" s="119" t="str">
        <f>IF('BB-2024-Saturday'!$AJ208&lt;&gt;"",IF('BB-2024-Saturday'!$AJ208="t",'BB-2024-Saturday'!AP208,0),"")</f>
        <v/>
      </c>
      <c r="N205" s="120" t="str">
        <f>IF('BB-2024-Saturday'!$AJ208&lt;&gt;"",IF('BB-2024-Saturday'!$AJ208="m",'BB-2024-Saturday'!U208,0),"")</f>
        <v/>
      </c>
      <c r="O205" s="120" t="str">
        <f>IF('BB-2024-Saturday'!$AJ208&lt;&gt;"",IF('BB-2024-Saturday'!$AJ208="m",'BB-2024-Saturday'!V208,0),"")</f>
        <v/>
      </c>
    </row>
    <row r="206" spans="1:15" x14ac:dyDescent="0.25">
      <c r="A206" t="str">
        <f>IF('BB-2024-Saturday'!AJ209&lt;&gt;"",'BB-2024-Saturday'!AJ209,"")</f>
        <v/>
      </c>
      <c r="B206" t="str">
        <f>IF('BB-2024-Saturday'!AJ209&lt;&gt;"",'BB-2024-Saturday'!AR209,"")</f>
        <v/>
      </c>
      <c r="C206" t="str">
        <f>IF('BB-2024-Saturday'!AJ209="m","v","a")</f>
        <v>a</v>
      </c>
      <c r="D206" s="92" t="str">
        <f>IF('BB-2024-Saturday'!AJ209&lt;&gt;"",'BB-2024-Saturday'!AI209,"")</f>
        <v/>
      </c>
      <c r="E206" s="119" t="str">
        <f>IF('BB-2024-Saturday'!$AJ209&lt;&gt;"",IF('BB-2024-Saturday'!$AJ209="t",0,'BB-2024-Saturday'!AM209),"")</f>
        <v/>
      </c>
      <c r="F206" s="119" t="str">
        <f>IF('BB-2024-Saturday'!$AJ209&lt;&gt;"",IF('BB-2024-Saturday'!$AJ209="t",0,'BB-2024-Saturday'!AN209),"")</f>
        <v/>
      </c>
      <c r="G206" s="119" t="str">
        <f>IF('BB-2024-Saturday'!$AJ209&lt;&gt;"",IF('BB-2024-Saturday'!$AJ209="t",0,'BB-2024-Saturday'!AO209),"")</f>
        <v/>
      </c>
      <c r="H206" s="119" t="str">
        <f>IF('BB-2024-Saturday'!$AJ209&lt;&gt;"",IF('BB-2024-Saturday'!$AJ209="t",0,'BB-2024-Saturday'!AP209),"")</f>
        <v/>
      </c>
      <c r="I206" s="119" t="str">
        <f>IF('BB-2024-Saturday'!$AJ209&lt;&gt;"",IF('BB-2024-Saturday'!$AJ209="t",0,'BB-2024-Saturday'!AQ209),"")</f>
        <v/>
      </c>
      <c r="J206" s="119" t="str">
        <f>IF('BB-2024-Saturday'!$AJ209&lt;&gt;"",IF('BB-2024-Saturday'!$AJ209="t",'BB-2024-Saturday'!AM209,0),"")</f>
        <v/>
      </c>
      <c r="K206" s="119" t="str">
        <f>IF('BB-2024-Saturday'!$AJ209&lt;&gt;"",IF('BB-2024-Saturday'!$AJ209="t",'BB-2024-Saturday'!AN209,0),"")</f>
        <v/>
      </c>
      <c r="L206" s="119" t="str">
        <f>IF('BB-2024-Saturday'!$AJ209&lt;&gt;"",IF('BB-2024-Saturday'!$AJ209="t",'BB-2024-Saturday'!AO209,0),"")</f>
        <v/>
      </c>
      <c r="M206" s="119" t="str">
        <f>IF('BB-2024-Saturday'!$AJ209&lt;&gt;"",IF('BB-2024-Saturday'!$AJ209="t",'BB-2024-Saturday'!AP209,0),"")</f>
        <v/>
      </c>
      <c r="N206" s="120" t="str">
        <f>IF('BB-2024-Saturday'!$AJ209&lt;&gt;"",IF('BB-2024-Saturday'!$AJ209="m",'BB-2024-Saturday'!U209,0),"")</f>
        <v/>
      </c>
      <c r="O206" s="120" t="str">
        <f>IF('BB-2024-Saturday'!$AJ209&lt;&gt;"",IF('BB-2024-Saturday'!$AJ209="m",'BB-2024-Saturday'!V209,0),"")</f>
        <v/>
      </c>
    </row>
    <row r="207" spans="1:15" x14ac:dyDescent="0.25">
      <c r="A207" t="str">
        <f>IF('BB-2024-Saturday'!AJ210&lt;&gt;"",'BB-2024-Saturday'!AJ210,"")</f>
        <v/>
      </c>
      <c r="B207" t="str">
        <f>IF('BB-2024-Saturday'!AJ210&lt;&gt;"",'BB-2024-Saturday'!AR210,"")</f>
        <v/>
      </c>
      <c r="C207" t="str">
        <f>IF('BB-2024-Saturday'!AJ210="m","v","a")</f>
        <v>a</v>
      </c>
      <c r="D207" s="92" t="str">
        <f>IF('BB-2024-Saturday'!AJ210&lt;&gt;"",'BB-2024-Saturday'!AI210,"")</f>
        <v/>
      </c>
      <c r="E207" s="119" t="str">
        <f>IF('BB-2024-Saturday'!$AJ210&lt;&gt;"",IF('BB-2024-Saturday'!$AJ210="t",0,'BB-2024-Saturday'!AM210),"")</f>
        <v/>
      </c>
      <c r="F207" s="119" t="str">
        <f>IF('BB-2024-Saturday'!$AJ210&lt;&gt;"",IF('BB-2024-Saturday'!$AJ210="t",0,'BB-2024-Saturday'!AN210),"")</f>
        <v/>
      </c>
      <c r="G207" s="119" t="str">
        <f>IF('BB-2024-Saturday'!$AJ210&lt;&gt;"",IF('BB-2024-Saturday'!$AJ210="t",0,'BB-2024-Saturday'!AO210),"")</f>
        <v/>
      </c>
      <c r="H207" s="119" t="str">
        <f>IF('BB-2024-Saturday'!$AJ210&lt;&gt;"",IF('BB-2024-Saturday'!$AJ210="t",0,'BB-2024-Saturday'!AP210),"")</f>
        <v/>
      </c>
      <c r="I207" s="119" t="str">
        <f>IF('BB-2024-Saturday'!$AJ210&lt;&gt;"",IF('BB-2024-Saturday'!$AJ210="t",0,'BB-2024-Saturday'!AQ210),"")</f>
        <v/>
      </c>
      <c r="J207" s="119" t="str">
        <f>IF('BB-2024-Saturday'!$AJ210&lt;&gt;"",IF('BB-2024-Saturday'!$AJ210="t",'BB-2024-Saturday'!AM210,0),"")</f>
        <v/>
      </c>
      <c r="K207" s="119" t="str">
        <f>IF('BB-2024-Saturday'!$AJ210&lt;&gt;"",IF('BB-2024-Saturday'!$AJ210="t",'BB-2024-Saturday'!AN210,0),"")</f>
        <v/>
      </c>
      <c r="L207" s="119" t="str">
        <f>IF('BB-2024-Saturday'!$AJ210&lt;&gt;"",IF('BB-2024-Saturday'!$AJ210="t",'BB-2024-Saturday'!AO210,0),"")</f>
        <v/>
      </c>
      <c r="M207" s="119" t="str">
        <f>IF('BB-2024-Saturday'!$AJ210&lt;&gt;"",IF('BB-2024-Saturday'!$AJ210="t",'BB-2024-Saturday'!AP210,0),"")</f>
        <v/>
      </c>
      <c r="N207" s="120" t="str">
        <f>IF('BB-2024-Saturday'!$AJ210&lt;&gt;"",IF('BB-2024-Saturday'!$AJ210="m",'BB-2024-Saturday'!U210,0),"")</f>
        <v/>
      </c>
      <c r="O207" s="120" t="str">
        <f>IF('BB-2024-Saturday'!$AJ210&lt;&gt;"",IF('BB-2024-Saturday'!$AJ210="m",'BB-2024-Saturday'!V210,0),"")</f>
        <v/>
      </c>
    </row>
    <row r="208" spans="1:15" x14ac:dyDescent="0.25">
      <c r="A208" t="str">
        <f>IF('BB-2024-Saturday'!AJ211&lt;&gt;"",'BB-2024-Saturday'!AJ211,"")</f>
        <v/>
      </c>
      <c r="B208" t="str">
        <f>IF('BB-2024-Saturday'!AJ211&lt;&gt;"",'BB-2024-Saturday'!AR211,"")</f>
        <v/>
      </c>
      <c r="C208" t="str">
        <f>IF('BB-2024-Saturday'!AJ211="m","v","a")</f>
        <v>a</v>
      </c>
      <c r="D208" s="92" t="str">
        <f>IF('BB-2024-Saturday'!AJ211&lt;&gt;"",'BB-2024-Saturday'!AI211,"")</f>
        <v/>
      </c>
      <c r="E208" s="119" t="str">
        <f>IF('BB-2024-Saturday'!$AJ211&lt;&gt;"",IF('BB-2024-Saturday'!$AJ211="t",0,'BB-2024-Saturday'!AM211),"")</f>
        <v/>
      </c>
      <c r="F208" s="119" t="str">
        <f>IF('BB-2024-Saturday'!$AJ211&lt;&gt;"",IF('BB-2024-Saturday'!$AJ211="t",0,'BB-2024-Saturday'!AN211),"")</f>
        <v/>
      </c>
      <c r="G208" s="119" t="str">
        <f>IF('BB-2024-Saturday'!$AJ211&lt;&gt;"",IF('BB-2024-Saturday'!$AJ211="t",0,'BB-2024-Saturday'!AO211),"")</f>
        <v/>
      </c>
      <c r="H208" s="119" t="str">
        <f>IF('BB-2024-Saturday'!$AJ211&lt;&gt;"",IF('BB-2024-Saturday'!$AJ211="t",0,'BB-2024-Saturday'!AP211),"")</f>
        <v/>
      </c>
      <c r="I208" s="119" t="str">
        <f>IF('BB-2024-Saturday'!$AJ211&lt;&gt;"",IF('BB-2024-Saturday'!$AJ211="t",0,'BB-2024-Saturday'!AQ211),"")</f>
        <v/>
      </c>
      <c r="J208" s="119" t="str">
        <f>IF('BB-2024-Saturday'!$AJ211&lt;&gt;"",IF('BB-2024-Saturday'!$AJ211="t",'BB-2024-Saturday'!AM211,0),"")</f>
        <v/>
      </c>
      <c r="K208" s="119" t="str">
        <f>IF('BB-2024-Saturday'!$AJ211&lt;&gt;"",IF('BB-2024-Saturday'!$AJ211="t",'BB-2024-Saturday'!AN211,0),"")</f>
        <v/>
      </c>
      <c r="L208" s="119" t="str">
        <f>IF('BB-2024-Saturday'!$AJ211&lt;&gt;"",IF('BB-2024-Saturday'!$AJ211="t",'BB-2024-Saturday'!AO211,0),"")</f>
        <v/>
      </c>
      <c r="M208" s="119" t="str">
        <f>IF('BB-2024-Saturday'!$AJ211&lt;&gt;"",IF('BB-2024-Saturday'!$AJ211="t",'BB-2024-Saturday'!AP211,0),"")</f>
        <v/>
      </c>
      <c r="N208" s="120" t="str">
        <f>IF('BB-2024-Saturday'!$AJ211&lt;&gt;"",IF('BB-2024-Saturday'!$AJ211="m",'BB-2024-Saturday'!U211,0),"")</f>
        <v/>
      </c>
      <c r="O208" s="120" t="str">
        <f>IF('BB-2024-Saturday'!$AJ211&lt;&gt;"",IF('BB-2024-Saturday'!$AJ211="m",'BB-2024-Saturday'!V211,0),"")</f>
        <v/>
      </c>
    </row>
    <row r="209" spans="1:15" x14ac:dyDescent="0.25">
      <c r="A209" t="str">
        <f>IF('BB-2024-Saturday'!AJ212&lt;&gt;"",'BB-2024-Saturday'!AJ212,"")</f>
        <v/>
      </c>
      <c r="B209" t="str">
        <f>IF('BB-2024-Saturday'!AJ212&lt;&gt;"",'BB-2024-Saturday'!AR212,"")</f>
        <v/>
      </c>
      <c r="C209" t="str">
        <f>IF('BB-2024-Saturday'!AJ212="m","v","a")</f>
        <v>a</v>
      </c>
      <c r="D209" s="92" t="str">
        <f>IF('BB-2024-Saturday'!AJ212&lt;&gt;"",'BB-2024-Saturday'!AI212,"")</f>
        <v/>
      </c>
      <c r="E209" s="119" t="str">
        <f>IF('BB-2024-Saturday'!$AJ212&lt;&gt;"",IF('BB-2024-Saturday'!$AJ212="t",0,'BB-2024-Saturday'!AM212),"")</f>
        <v/>
      </c>
      <c r="F209" s="119" t="str">
        <f>IF('BB-2024-Saturday'!$AJ212&lt;&gt;"",IF('BB-2024-Saturday'!$AJ212="t",0,'BB-2024-Saturday'!AN212),"")</f>
        <v/>
      </c>
      <c r="G209" s="119" t="str">
        <f>IF('BB-2024-Saturday'!$AJ212&lt;&gt;"",IF('BB-2024-Saturday'!$AJ212="t",0,'BB-2024-Saturday'!AO212),"")</f>
        <v/>
      </c>
      <c r="H209" s="119" t="str">
        <f>IF('BB-2024-Saturday'!$AJ212&lt;&gt;"",IF('BB-2024-Saturday'!$AJ212="t",0,'BB-2024-Saturday'!AP212),"")</f>
        <v/>
      </c>
      <c r="I209" s="119" t="str">
        <f>IF('BB-2024-Saturday'!$AJ212&lt;&gt;"",IF('BB-2024-Saturday'!$AJ212="t",0,'BB-2024-Saturday'!AQ212),"")</f>
        <v/>
      </c>
      <c r="J209" s="119" t="str">
        <f>IF('BB-2024-Saturday'!$AJ212&lt;&gt;"",IF('BB-2024-Saturday'!$AJ212="t",'BB-2024-Saturday'!AM212,0),"")</f>
        <v/>
      </c>
      <c r="K209" s="119" t="str">
        <f>IF('BB-2024-Saturday'!$AJ212&lt;&gt;"",IF('BB-2024-Saturday'!$AJ212="t",'BB-2024-Saturday'!AN212,0),"")</f>
        <v/>
      </c>
      <c r="L209" s="119" t="str">
        <f>IF('BB-2024-Saturday'!$AJ212&lt;&gt;"",IF('BB-2024-Saturday'!$AJ212="t",'BB-2024-Saturday'!AO212,0),"")</f>
        <v/>
      </c>
      <c r="M209" s="119" t="str">
        <f>IF('BB-2024-Saturday'!$AJ212&lt;&gt;"",IF('BB-2024-Saturday'!$AJ212="t",'BB-2024-Saturday'!AP212,0),"")</f>
        <v/>
      </c>
      <c r="N209" s="120" t="str">
        <f>IF('BB-2024-Saturday'!$AJ212&lt;&gt;"",IF('BB-2024-Saturday'!$AJ212="m",'BB-2024-Saturday'!U212,0),"")</f>
        <v/>
      </c>
      <c r="O209" s="120" t="str">
        <f>IF('BB-2024-Saturday'!$AJ212&lt;&gt;"",IF('BB-2024-Saturday'!$AJ212="m",'BB-2024-Saturday'!V212,0),"")</f>
        <v/>
      </c>
    </row>
    <row r="210" spans="1:15" x14ac:dyDescent="0.25">
      <c r="A210" t="str">
        <f>IF('BB-2024-Saturday'!AJ213&lt;&gt;"",'BB-2024-Saturday'!AJ213,"")</f>
        <v>f</v>
      </c>
      <c r="B210" t="str">
        <f>IF('BB-2024-Saturday'!AJ213&lt;&gt;"",'BB-2024-Saturday'!AR213,"")</f>
        <v>Danger Plate at Start of Armco barrier.  Two Eucalyptus trees.  Before Culvert under road.  START of REGULARITY.  SoR on road. {Just past 3,4 km plate.}</v>
      </c>
      <c r="C210" t="str">
        <f>IF('BB-2024-Saturday'!AJ213="m","v","a")</f>
        <v>a</v>
      </c>
      <c r="D210" s="92">
        <f>IF('BB-2024-Saturday'!AJ213&lt;&gt;"",'BB-2024-Saturday'!AI213,"")</f>
        <v>54.92</v>
      </c>
      <c r="E210" s="119">
        <f>IF('BB-2024-Saturday'!$AJ213&lt;&gt;"",IF('BB-2024-Saturday'!$AJ213="t",0,'BB-2024-Saturday'!AM213),"")</f>
        <v>36</v>
      </c>
      <c r="F210" s="119">
        <f>IF('BB-2024-Saturday'!$AJ213&lt;&gt;"",IF('BB-2024-Saturday'!$AJ213="t",0,'BB-2024-Saturday'!AN213),"")</f>
        <v>41</v>
      </c>
      <c r="G210" s="119">
        <f>IF('BB-2024-Saturday'!$AJ213&lt;&gt;"",IF('BB-2024-Saturday'!$AJ213="t",0,'BB-2024-Saturday'!AO213),"")</f>
        <v>47</v>
      </c>
      <c r="H210" s="119">
        <f>IF('BB-2024-Saturday'!$AJ213&lt;&gt;"",IF('BB-2024-Saturday'!$AJ213="t",0,'BB-2024-Saturday'!AP213),"")</f>
        <v>52</v>
      </c>
      <c r="I210" s="119">
        <f>IF('BB-2024-Saturday'!$AJ213&lt;&gt;"",IF('BB-2024-Saturday'!$AJ213="t",0,'BB-2024-Saturday'!AQ213),"")</f>
        <v>120</v>
      </c>
      <c r="J210" s="119">
        <f>IF('BB-2024-Saturday'!$AJ213&lt;&gt;"",IF('BB-2024-Saturday'!$AJ213="t",'BB-2024-Saturday'!AM213,0),"")</f>
        <v>0</v>
      </c>
      <c r="K210" s="119">
        <f>IF('BB-2024-Saturday'!$AJ213&lt;&gt;"",IF('BB-2024-Saturday'!$AJ213="t",'BB-2024-Saturday'!AN213,0),"")</f>
        <v>0</v>
      </c>
      <c r="L210" s="119">
        <f>IF('BB-2024-Saturday'!$AJ213&lt;&gt;"",IF('BB-2024-Saturday'!$AJ213="t",'BB-2024-Saturday'!AO213,0),"")</f>
        <v>0</v>
      </c>
      <c r="M210" s="119">
        <f>IF('BB-2024-Saturday'!$AJ213&lt;&gt;"",IF('BB-2024-Saturday'!$AJ213="t",'BB-2024-Saturday'!AP213,0),"")</f>
        <v>0</v>
      </c>
      <c r="N210" s="120">
        <f>IF('BB-2024-Saturday'!$AJ213&lt;&gt;"",IF('BB-2024-Saturday'!$AJ213="m",'BB-2024-Saturday'!U213,0),"")</f>
        <v>0</v>
      </c>
      <c r="O210" s="120">
        <f>IF('BB-2024-Saturday'!$AJ213&lt;&gt;"",IF('BB-2024-Saturday'!$AJ213="m",'BB-2024-Saturday'!V213,0),"")</f>
        <v>0</v>
      </c>
    </row>
    <row r="211" spans="1:15" x14ac:dyDescent="0.25">
      <c r="A211" t="str">
        <f>IF('BB-2024-Saturday'!AJ214&lt;&gt;"",'BB-2024-Saturday'!AJ214,"")</f>
        <v/>
      </c>
      <c r="B211" t="str">
        <f>IF('BB-2024-Saturday'!AJ214&lt;&gt;"",'BB-2024-Saturday'!AR214,"")</f>
        <v/>
      </c>
      <c r="C211" t="str">
        <f>IF('BB-2024-Saturday'!AJ214="m","v","a")</f>
        <v>a</v>
      </c>
      <c r="D211" s="92" t="str">
        <f>IF('BB-2024-Saturday'!AJ214&lt;&gt;"",'BB-2024-Saturday'!AI214,"")</f>
        <v/>
      </c>
      <c r="E211" s="119" t="str">
        <f>IF('BB-2024-Saturday'!$AJ214&lt;&gt;"",IF('BB-2024-Saturday'!$AJ214="t",0,'BB-2024-Saturday'!AM214),"")</f>
        <v/>
      </c>
      <c r="F211" s="119" t="str">
        <f>IF('BB-2024-Saturday'!$AJ214&lt;&gt;"",IF('BB-2024-Saturday'!$AJ214="t",0,'BB-2024-Saturday'!AN214),"")</f>
        <v/>
      </c>
      <c r="G211" s="119" t="str">
        <f>IF('BB-2024-Saturday'!$AJ214&lt;&gt;"",IF('BB-2024-Saturday'!$AJ214="t",0,'BB-2024-Saturday'!AO214),"")</f>
        <v/>
      </c>
      <c r="H211" s="119" t="str">
        <f>IF('BB-2024-Saturday'!$AJ214&lt;&gt;"",IF('BB-2024-Saturday'!$AJ214="t",0,'BB-2024-Saturday'!AP214),"")</f>
        <v/>
      </c>
      <c r="I211" s="119" t="str">
        <f>IF('BB-2024-Saturday'!$AJ214&lt;&gt;"",IF('BB-2024-Saturday'!$AJ214="t",0,'BB-2024-Saturday'!AQ214),"")</f>
        <v/>
      </c>
      <c r="J211" s="119" t="str">
        <f>IF('BB-2024-Saturday'!$AJ214&lt;&gt;"",IF('BB-2024-Saturday'!$AJ214="t",'BB-2024-Saturday'!AM214,0),"")</f>
        <v/>
      </c>
      <c r="K211" s="119" t="str">
        <f>IF('BB-2024-Saturday'!$AJ214&lt;&gt;"",IF('BB-2024-Saturday'!$AJ214="t",'BB-2024-Saturday'!AN214,0),"")</f>
        <v/>
      </c>
      <c r="L211" s="119" t="str">
        <f>IF('BB-2024-Saturday'!$AJ214&lt;&gt;"",IF('BB-2024-Saturday'!$AJ214="t",'BB-2024-Saturday'!AO214,0),"")</f>
        <v/>
      </c>
      <c r="M211" s="119" t="str">
        <f>IF('BB-2024-Saturday'!$AJ214&lt;&gt;"",IF('BB-2024-Saturday'!$AJ214="t",'BB-2024-Saturday'!AP214,0),"")</f>
        <v/>
      </c>
      <c r="N211" s="120" t="str">
        <f>IF('BB-2024-Saturday'!$AJ214&lt;&gt;"",IF('BB-2024-Saturday'!$AJ214="m",'BB-2024-Saturday'!U214,0),"")</f>
        <v/>
      </c>
      <c r="O211" s="120" t="str">
        <f>IF('BB-2024-Saturday'!$AJ214&lt;&gt;"",IF('BB-2024-Saturday'!$AJ214="m",'BB-2024-Saturday'!V214,0),"")</f>
        <v/>
      </c>
    </row>
    <row r="212" spans="1:15" x14ac:dyDescent="0.25">
      <c r="A212" t="str">
        <f>IF('BB-2024-Saturday'!AJ215&lt;&gt;"",'BB-2024-Saturday'!AJ215,"")</f>
        <v/>
      </c>
      <c r="B212" t="str">
        <f>IF('BB-2024-Saturday'!AJ215&lt;&gt;"",'BB-2024-Saturday'!AR215,"")</f>
        <v/>
      </c>
      <c r="C212" t="str">
        <f>IF('BB-2024-Saturday'!AJ215="m","v","a")</f>
        <v>a</v>
      </c>
      <c r="D212" s="92" t="str">
        <f>IF('BB-2024-Saturday'!AJ215&lt;&gt;"",'BB-2024-Saturday'!AI215,"")</f>
        <v/>
      </c>
      <c r="E212" s="119" t="str">
        <f>IF('BB-2024-Saturday'!$AJ215&lt;&gt;"",IF('BB-2024-Saturday'!$AJ215="t",0,'BB-2024-Saturday'!AM215),"")</f>
        <v/>
      </c>
      <c r="F212" s="119" t="str">
        <f>IF('BB-2024-Saturday'!$AJ215&lt;&gt;"",IF('BB-2024-Saturday'!$AJ215="t",0,'BB-2024-Saturday'!AN215),"")</f>
        <v/>
      </c>
      <c r="G212" s="119" t="str">
        <f>IF('BB-2024-Saturday'!$AJ215&lt;&gt;"",IF('BB-2024-Saturday'!$AJ215="t",0,'BB-2024-Saturday'!AO215),"")</f>
        <v/>
      </c>
      <c r="H212" s="119" t="str">
        <f>IF('BB-2024-Saturday'!$AJ215&lt;&gt;"",IF('BB-2024-Saturday'!$AJ215="t",0,'BB-2024-Saturday'!AP215),"")</f>
        <v/>
      </c>
      <c r="I212" s="119" t="str">
        <f>IF('BB-2024-Saturday'!$AJ215&lt;&gt;"",IF('BB-2024-Saturday'!$AJ215="t",0,'BB-2024-Saturday'!AQ215),"")</f>
        <v/>
      </c>
      <c r="J212" s="119" t="str">
        <f>IF('BB-2024-Saturday'!$AJ215&lt;&gt;"",IF('BB-2024-Saturday'!$AJ215="t",'BB-2024-Saturday'!AM215,0),"")</f>
        <v/>
      </c>
      <c r="K212" s="119" t="str">
        <f>IF('BB-2024-Saturday'!$AJ215&lt;&gt;"",IF('BB-2024-Saturday'!$AJ215="t",'BB-2024-Saturday'!AN215,0),"")</f>
        <v/>
      </c>
      <c r="L212" s="119" t="str">
        <f>IF('BB-2024-Saturday'!$AJ215&lt;&gt;"",IF('BB-2024-Saturday'!$AJ215="t",'BB-2024-Saturday'!AO215,0),"")</f>
        <v/>
      </c>
      <c r="M212" s="119" t="str">
        <f>IF('BB-2024-Saturday'!$AJ215&lt;&gt;"",IF('BB-2024-Saturday'!$AJ215="t",'BB-2024-Saturday'!AP215,0),"")</f>
        <v/>
      </c>
      <c r="N212" s="120" t="str">
        <f>IF('BB-2024-Saturday'!$AJ215&lt;&gt;"",IF('BB-2024-Saturday'!$AJ215="m",'BB-2024-Saturday'!U215,0),"")</f>
        <v/>
      </c>
      <c r="O212" s="120" t="str">
        <f>IF('BB-2024-Saturday'!$AJ215&lt;&gt;"",IF('BB-2024-Saturday'!$AJ215="m",'BB-2024-Saturday'!V215,0),"")</f>
        <v/>
      </c>
    </row>
    <row r="213" spans="1:15" x14ac:dyDescent="0.25">
      <c r="A213" t="str">
        <f>IF('BB-2024-Saturday'!AJ216&lt;&gt;"",'BB-2024-Saturday'!AJ216,"")</f>
        <v>f</v>
      </c>
      <c r="B213" t="str">
        <f>IF('BB-2024-Saturday'!AJ216&lt;&gt;"",'BB-2024-Saturday'!AR216,"")</f>
        <v>Overhead wires.</v>
      </c>
      <c r="C213" t="str">
        <f>IF('BB-2024-Saturday'!AJ216="m","v","a")</f>
        <v>a</v>
      </c>
      <c r="D213" s="92">
        <f>IF('BB-2024-Saturday'!AJ216&lt;&gt;"",'BB-2024-Saturday'!AI216,"")</f>
        <v>55.65</v>
      </c>
      <c r="E213" s="119">
        <f>IF('BB-2024-Saturday'!$AJ216&lt;&gt;"",IF('BB-2024-Saturday'!$AJ216="t",0,'BB-2024-Saturday'!AM216),"")</f>
        <v>48</v>
      </c>
      <c r="F213" s="119">
        <f>IF('BB-2024-Saturday'!$AJ216&lt;&gt;"",IF('BB-2024-Saturday'!$AJ216="t",0,'BB-2024-Saturday'!AN216),"")</f>
        <v>57</v>
      </c>
      <c r="G213" s="119">
        <f>IF('BB-2024-Saturday'!$AJ216&lt;&gt;"",IF('BB-2024-Saturday'!$AJ216="t",0,'BB-2024-Saturday'!AO216),"")</f>
        <v>67</v>
      </c>
      <c r="H213" s="119">
        <f>IF('BB-2024-Saturday'!$AJ216&lt;&gt;"",IF('BB-2024-Saturday'!$AJ216="t",0,'BB-2024-Saturday'!AP216),"")</f>
        <v>76</v>
      </c>
      <c r="I213" s="119">
        <f>IF('BB-2024-Saturday'!$AJ216&lt;&gt;"",IF('BB-2024-Saturday'!$AJ216="t",0,'BB-2024-Saturday'!AQ216),"")</f>
        <v>120</v>
      </c>
      <c r="J213" s="119">
        <f>IF('BB-2024-Saturday'!$AJ216&lt;&gt;"",IF('BB-2024-Saturday'!$AJ216="t",'BB-2024-Saturday'!AM216,0),"")</f>
        <v>0</v>
      </c>
      <c r="K213" s="119">
        <f>IF('BB-2024-Saturday'!$AJ216&lt;&gt;"",IF('BB-2024-Saturday'!$AJ216="t",'BB-2024-Saturday'!AN216,0),"")</f>
        <v>0</v>
      </c>
      <c r="L213" s="119">
        <f>IF('BB-2024-Saturday'!$AJ216&lt;&gt;"",IF('BB-2024-Saturday'!$AJ216="t",'BB-2024-Saturday'!AO216,0),"")</f>
        <v>0</v>
      </c>
      <c r="M213" s="119">
        <f>IF('BB-2024-Saturday'!$AJ216&lt;&gt;"",IF('BB-2024-Saturday'!$AJ216="t",'BB-2024-Saturday'!AP216,0),"")</f>
        <v>0</v>
      </c>
      <c r="N213" s="120">
        <f>IF('BB-2024-Saturday'!$AJ216&lt;&gt;"",IF('BB-2024-Saturday'!$AJ216="m",'BB-2024-Saturday'!U216,0),"")</f>
        <v>0</v>
      </c>
      <c r="O213" s="120">
        <f>IF('BB-2024-Saturday'!$AJ216&lt;&gt;"",IF('BB-2024-Saturday'!$AJ216="m",'BB-2024-Saturday'!V216,0),"")</f>
        <v>0</v>
      </c>
    </row>
    <row r="214" spans="1:15" x14ac:dyDescent="0.25">
      <c r="A214" t="str">
        <f>IF('BB-2024-Saturday'!AJ217&lt;&gt;"",'BB-2024-Saturday'!AJ217,"")</f>
        <v/>
      </c>
      <c r="B214" t="str">
        <f>IF('BB-2024-Saturday'!AJ217&lt;&gt;"",'BB-2024-Saturday'!AR217,"")</f>
        <v/>
      </c>
      <c r="C214" t="str">
        <f>IF('BB-2024-Saturday'!AJ217="m","v","a")</f>
        <v>a</v>
      </c>
      <c r="D214" s="92" t="str">
        <f>IF('BB-2024-Saturday'!AJ217&lt;&gt;"",'BB-2024-Saturday'!AI217,"")</f>
        <v/>
      </c>
      <c r="E214" s="119" t="str">
        <f>IF('BB-2024-Saturday'!$AJ217&lt;&gt;"",IF('BB-2024-Saturday'!$AJ217="t",0,'BB-2024-Saturday'!AM217),"")</f>
        <v/>
      </c>
      <c r="F214" s="119" t="str">
        <f>IF('BB-2024-Saturday'!$AJ217&lt;&gt;"",IF('BB-2024-Saturday'!$AJ217="t",0,'BB-2024-Saturday'!AN217),"")</f>
        <v/>
      </c>
      <c r="G214" s="119" t="str">
        <f>IF('BB-2024-Saturday'!$AJ217&lt;&gt;"",IF('BB-2024-Saturday'!$AJ217="t",0,'BB-2024-Saturday'!AO217),"")</f>
        <v/>
      </c>
      <c r="H214" s="119" t="str">
        <f>IF('BB-2024-Saturday'!$AJ217&lt;&gt;"",IF('BB-2024-Saturday'!$AJ217="t",0,'BB-2024-Saturday'!AP217),"")</f>
        <v/>
      </c>
      <c r="I214" s="119" t="str">
        <f>IF('BB-2024-Saturday'!$AJ217&lt;&gt;"",IF('BB-2024-Saturday'!$AJ217="t",0,'BB-2024-Saturday'!AQ217),"")</f>
        <v/>
      </c>
      <c r="J214" s="119" t="str">
        <f>IF('BB-2024-Saturday'!$AJ217&lt;&gt;"",IF('BB-2024-Saturday'!$AJ217="t",'BB-2024-Saturday'!AM217,0),"")</f>
        <v/>
      </c>
      <c r="K214" s="119" t="str">
        <f>IF('BB-2024-Saturday'!$AJ217&lt;&gt;"",IF('BB-2024-Saturday'!$AJ217="t",'BB-2024-Saturday'!AN217,0),"")</f>
        <v/>
      </c>
      <c r="L214" s="119" t="str">
        <f>IF('BB-2024-Saturday'!$AJ217&lt;&gt;"",IF('BB-2024-Saturday'!$AJ217="t",'BB-2024-Saturday'!AO217,0),"")</f>
        <v/>
      </c>
      <c r="M214" s="119" t="str">
        <f>IF('BB-2024-Saturday'!$AJ217&lt;&gt;"",IF('BB-2024-Saturday'!$AJ217="t",'BB-2024-Saturday'!AP217,0),"")</f>
        <v/>
      </c>
      <c r="N214" s="120" t="str">
        <f>IF('BB-2024-Saturday'!$AJ217&lt;&gt;"",IF('BB-2024-Saturday'!$AJ217="m",'BB-2024-Saturday'!U217,0),"")</f>
        <v/>
      </c>
      <c r="O214" s="120" t="str">
        <f>IF('BB-2024-Saturday'!$AJ217&lt;&gt;"",IF('BB-2024-Saturday'!$AJ217="m",'BB-2024-Saturday'!V217,0),"")</f>
        <v/>
      </c>
    </row>
    <row r="215" spans="1:15" x14ac:dyDescent="0.25">
      <c r="A215" t="str">
        <f>IF('BB-2024-Saturday'!AJ218&lt;&gt;"",'BB-2024-Saturday'!AJ218,"")</f>
        <v/>
      </c>
      <c r="B215" t="str">
        <f>IF('BB-2024-Saturday'!AJ218&lt;&gt;"",'BB-2024-Saturday'!AR218,"")</f>
        <v/>
      </c>
      <c r="C215" t="str">
        <f>IF('BB-2024-Saturday'!AJ218="m","v","a")</f>
        <v>a</v>
      </c>
      <c r="D215" s="92" t="str">
        <f>IF('BB-2024-Saturday'!AJ218&lt;&gt;"",'BB-2024-Saturday'!AI218,"")</f>
        <v/>
      </c>
      <c r="E215" s="119" t="str">
        <f>IF('BB-2024-Saturday'!$AJ218&lt;&gt;"",IF('BB-2024-Saturday'!$AJ218="t",0,'BB-2024-Saturday'!AM218),"")</f>
        <v/>
      </c>
      <c r="F215" s="119" t="str">
        <f>IF('BB-2024-Saturday'!$AJ218&lt;&gt;"",IF('BB-2024-Saturday'!$AJ218="t",0,'BB-2024-Saturday'!AN218),"")</f>
        <v/>
      </c>
      <c r="G215" s="119" t="str">
        <f>IF('BB-2024-Saturday'!$AJ218&lt;&gt;"",IF('BB-2024-Saturday'!$AJ218="t",0,'BB-2024-Saturday'!AO218),"")</f>
        <v/>
      </c>
      <c r="H215" s="119" t="str">
        <f>IF('BB-2024-Saturday'!$AJ218&lt;&gt;"",IF('BB-2024-Saturday'!$AJ218="t",0,'BB-2024-Saturday'!AP218),"")</f>
        <v/>
      </c>
      <c r="I215" s="119" t="str">
        <f>IF('BB-2024-Saturday'!$AJ218&lt;&gt;"",IF('BB-2024-Saturday'!$AJ218="t",0,'BB-2024-Saturday'!AQ218),"")</f>
        <v/>
      </c>
      <c r="J215" s="119" t="str">
        <f>IF('BB-2024-Saturday'!$AJ218&lt;&gt;"",IF('BB-2024-Saturday'!$AJ218="t",'BB-2024-Saturday'!AM218,0),"")</f>
        <v/>
      </c>
      <c r="K215" s="119" t="str">
        <f>IF('BB-2024-Saturday'!$AJ218&lt;&gt;"",IF('BB-2024-Saturday'!$AJ218="t",'BB-2024-Saturday'!AN218,0),"")</f>
        <v/>
      </c>
      <c r="L215" s="119" t="str">
        <f>IF('BB-2024-Saturday'!$AJ218&lt;&gt;"",IF('BB-2024-Saturday'!$AJ218="t",'BB-2024-Saturday'!AO218,0),"")</f>
        <v/>
      </c>
      <c r="M215" s="119" t="str">
        <f>IF('BB-2024-Saturday'!$AJ218&lt;&gt;"",IF('BB-2024-Saturday'!$AJ218="t",'BB-2024-Saturday'!AP218,0),"")</f>
        <v/>
      </c>
      <c r="N215" s="120" t="str">
        <f>IF('BB-2024-Saturday'!$AJ218&lt;&gt;"",IF('BB-2024-Saturday'!$AJ218="m",'BB-2024-Saturday'!U218,0),"")</f>
        <v/>
      </c>
      <c r="O215" s="120" t="str">
        <f>IF('BB-2024-Saturday'!$AJ218&lt;&gt;"",IF('BB-2024-Saturday'!$AJ218="m",'BB-2024-Saturday'!V218,0),"")</f>
        <v/>
      </c>
    </row>
    <row r="216" spans="1:15" x14ac:dyDescent="0.25">
      <c r="A216" t="str">
        <f>IF('BB-2024-Saturday'!AJ219&lt;&gt;"",'BB-2024-Saturday'!AJ219,"")</f>
        <v/>
      </c>
      <c r="B216" t="str">
        <f>IF('BB-2024-Saturday'!AJ219&lt;&gt;"",'BB-2024-Saturday'!AR219,"")</f>
        <v/>
      </c>
      <c r="C216" t="str">
        <f>IF('BB-2024-Saturday'!AJ219="m","v","a")</f>
        <v>a</v>
      </c>
      <c r="D216" s="92" t="str">
        <f>IF('BB-2024-Saturday'!AJ219&lt;&gt;"",'BB-2024-Saturday'!AI219,"")</f>
        <v/>
      </c>
      <c r="E216" s="119" t="str">
        <f>IF('BB-2024-Saturday'!$AJ219&lt;&gt;"",IF('BB-2024-Saturday'!$AJ219="t",0,'BB-2024-Saturday'!AM219),"")</f>
        <v/>
      </c>
      <c r="F216" s="119" t="str">
        <f>IF('BB-2024-Saturday'!$AJ219&lt;&gt;"",IF('BB-2024-Saturday'!$AJ219="t",0,'BB-2024-Saturday'!AN219),"")</f>
        <v/>
      </c>
      <c r="G216" s="119" t="str">
        <f>IF('BB-2024-Saturday'!$AJ219&lt;&gt;"",IF('BB-2024-Saturday'!$AJ219="t",0,'BB-2024-Saturday'!AO219),"")</f>
        <v/>
      </c>
      <c r="H216" s="119" t="str">
        <f>IF('BB-2024-Saturday'!$AJ219&lt;&gt;"",IF('BB-2024-Saturday'!$AJ219="t",0,'BB-2024-Saturday'!AP219),"")</f>
        <v/>
      </c>
      <c r="I216" s="119" t="str">
        <f>IF('BB-2024-Saturday'!$AJ219&lt;&gt;"",IF('BB-2024-Saturday'!$AJ219="t",0,'BB-2024-Saturday'!AQ219),"")</f>
        <v/>
      </c>
      <c r="J216" s="119" t="str">
        <f>IF('BB-2024-Saturday'!$AJ219&lt;&gt;"",IF('BB-2024-Saturday'!$AJ219="t",'BB-2024-Saturday'!AM219,0),"")</f>
        <v/>
      </c>
      <c r="K216" s="119" t="str">
        <f>IF('BB-2024-Saturday'!$AJ219&lt;&gt;"",IF('BB-2024-Saturday'!$AJ219="t",'BB-2024-Saturday'!AN219,0),"")</f>
        <v/>
      </c>
      <c r="L216" s="119" t="str">
        <f>IF('BB-2024-Saturday'!$AJ219&lt;&gt;"",IF('BB-2024-Saturday'!$AJ219="t",'BB-2024-Saturday'!AO219,0),"")</f>
        <v/>
      </c>
      <c r="M216" s="119" t="str">
        <f>IF('BB-2024-Saturday'!$AJ219&lt;&gt;"",IF('BB-2024-Saturday'!$AJ219="t",'BB-2024-Saturday'!AP219,0),"")</f>
        <v/>
      </c>
      <c r="N216" s="120" t="str">
        <f>IF('BB-2024-Saturday'!$AJ219&lt;&gt;"",IF('BB-2024-Saturday'!$AJ219="m",'BB-2024-Saturday'!U219,0),"")</f>
        <v/>
      </c>
      <c r="O216" s="120" t="str">
        <f>IF('BB-2024-Saturday'!$AJ219&lt;&gt;"",IF('BB-2024-Saturday'!$AJ219="m",'BB-2024-Saturday'!V219,0),"")</f>
        <v/>
      </c>
    </row>
    <row r="217" spans="1:15" x14ac:dyDescent="0.25">
      <c r="A217" t="str">
        <f>IF('BB-2024-Saturday'!AJ220&lt;&gt;"",'BB-2024-Saturday'!AJ220,"")</f>
        <v/>
      </c>
      <c r="B217" t="str">
        <f>IF('BB-2024-Saturday'!AJ220&lt;&gt;"",'BB-2024-Saturday'!AR220,"")</f>
        <v/>
      </c>
      <c r="C217" t="str">
        <f>IF('BB-2024-Saturday'!AJ220="m","v","a")</f>
        <v>a</v>
      </c>
      <c r="D217" s="92" t="str">
        <f>IF('BB-2024-Saturday'!AJ220&lt;&gt;"",'BB-2024-Saturday'!AI220,"")</f>
        <v/>
      </c>
      <c r="E217" s="119" t="str">
        <f>IF('BB-2024-Saturday'!$AJ220&lt;&gt;"",IF('BB-2024-Saturday'!$AJ220="t",0,'BB-2024-Saturday'!AM220),"")</f>
        <v/>
      </c>
      <c r="F217" s="119" t="str">
        <f>IF('BB-2024-Saturday'!$AJ220&lt;&gt;"",IF('BB-2024-Saturday'!$AJ220="t",0,'BB-2024-Saturday'!AN220),"")</f>
        <v/>
      </c>
      <c r="G217" s="119" t="str">
        <f>IF('BB-2024-Saturday'!$AJ220&lt;&gt;"",IF('BB-2024-Saturday'!$AJ220="t",0,'BB-2024-Saturday'!AO220),"")</f>
        <v/>
      </c>
      <c r="H217" s="119" t="str">
        <f>IF('BB-2024-Saturday'!$AJ220&lt;&gt;"",IF('BB-2024-Saturday'!$AJ220="t",0,'BB-2024-Saturday'!AP220),"")</f>
        <v/>
      </c>
      <c r="I217" s="119" t="str">
        <f>IF('BB-2024-Saturday'!$AJ220&lt;&gt;"",IF('BB-2024-Saturday'!$AJ220="t",0,'BB-2024-Saturday'!AQ220),"")</f>
        <v/>
      </c>
      <c r="J217" s="119" t="str">
        <f>IF('BB-2024-Saturday'!$AJ220&lt;&gt;"",IF('BB-2024-Saturday'!$AJ220="t",'BB-2024-Saturday'!AM220,0),"")</f>
        <v/>
      </c>
      <c r="K217" s="119" t="str">
        <f>IF('BB-2024-Saturday'!$AJ220&lt;&gt;"",IF('BB-2024-Saturday'!$AJ220="t",'BB-2024-Saturday'!AN220,0),"")</f>
        <v/>
      </c>
      <c r="L217" s="119" t="str">
        <f>IF('BB-2024-Saturday'!$AJ220&lt;&gt;"",IF('BB-2024-Saturday'!$AJ220="t",'BB-2024-Saturday'!AO220,0),"")</f>
        <v/>
      </c>
      <c r="M217" s="119" t="str">
        <f>IF('BB-2024-Saturday'!$AJ220&lt;&gt;"",IF('BB-2024-Saturday'!$AJ220="t",'BB-2024-Saturday'!AP220,0),"")</f>
        <v/>
      </c>
      <c r="N217" s="120" t="str">
        <f>IF('BB-2024-Saturday'!$AJ220&lt;&gt;"",IF('BB-2024-Saturday'!$AJ220="m",'BB-2024-Saturday'!U220,0),"")</f>
        <v/>
      </c>
      <c r="O217" s="120" t="str">
        <f>IF('BB-2024-Saturday'!$AJ220&lt;&gt;"",IF('BB-2024-Saturday'!$AJ220="m",'BB-2024-Saturday'!V220,0),"")</f>
        <v/>
      </c>
    </row>
    <row r="218" spans="1:15" x14ac:dyDescent="0.25">
      <c r="A218" t="str">
        <f>IF('BB-2024-Saturday'!AJ221&lt;&gt;"",'BB-2024-Saturday'!AJ221,"")</f>
        <v/>
      </c>
      <c r="B218" t="str">
        <f>IF('BB-2024-Saturday'!AJ221&lt;&gt;"",'BB-2024-Saturday'!AR221,"")</f>
        <v/>
      </c>
      <c r="C218" t="str">
        <f>IF('BB-2024-Saturday'!AJ221="m","v","a")</f>
        <v>a</v>
      </c>
      <c r="D218" s="92" t="str">
        <f>IF('BB-2024-Saturday'!AJ221&lt;&gt;"",'BB-2024-Saturday'!AI221,"")</f>
        <v/>
      </c>
      <c r="E218" s="119" t="str">
        <f>IF('BB-2024-Saturday'!$AJ221&lt;&gt;"",IF('BB-2024-Saturday'!$AJ221="t",0,'BB-2024-Saturday'!AM221),"")</f>
        <v/>
      </c>
      <c r="F218" s="119" t="str">
        <f>IF('BB-2024-Saturday'!$AJ221&lt;&gt;"",IF('BB-2024-Saturday'!$AJ221="t",0,'BB-2024-Saturday'!AN221),"")</f>
        <v/>
      </c>
      <c r="G218" s="119" t="str">
        <f>IF('BB-2024-Saturday'!$AJ221&lt;&gt;"",IF('BB-2024-Saturday'!$AJ221="t",0,'BB-2024-Saturday'!AO221),"")</f>
        <v/>
      </c>
      <c r="H218" s="119" t="str">
        <f>IF('BB-2024-Saturday'!$AJ221&lt;&gt;"",IF('BB-2024-Saturday'!$AJ221="t",0,'BB-2024-Saturday'!AP221),"")</f>
        <v/>
      </c>
      <c r="I218" s="119" t="str">
        <f>IF('BB-2024-Saturday'!$AJ221&lt;&gt;"",IF('BB-2024-Saturday'!$AJ221="t",0,'BB-2024-Saturday'!AQ221),"")</f>
        <v/>
      </c>
      <c r="J218" s="119" t="str">
        <f>IF('BB-2024-Saturday'!$AJ221&lt;&gt;"",IF('BB-2024-Saturday'!$AJ221="t",'BB-2024-Saturday'!AM221,0),"")</f>
        <v/>
      </c>
      <c r="K218" s="119" t="str">
        <f>IF('BB-2024-Saturday'!$AJ221&lt;&gt;"",IF('BB-2024-Saturday'!$AJ221="t",'BB-2024-Saturday'!AN221,0),"")</f>
        <v/>
      </c>
      <c r="L218" s="119" t="str">
        <f>IF('BB-2024-Saturday'!$AJ221&lt;&gt;"",IF('BB-2024-Saturday'!$AJ221="t",'BB-2024-Saturday'!AO221,0),"")</f>
        <v/>
      </c>
      <c r="M218" s="119" t="str">
        <f>IF('BB-2024-Saturday'!$AJ221&lt;&gt;"",IF('BB-2024-Saturday'!$AJ221="t",'BB-2024-Saturday'!AP221,0),"")</f>
        <v/>
      </c>
      <c r="N218" s="120" t="str">
        <f>IF('BB-2024-Saturday'!$AJ221&lt;&gt;"",IF('BB-2024-Saturday'!$AJ221="m",'BB-2024-Saturday'!U221,0),"")</f>
        <v/>
      </c>
      <c r="O218" s="120" t="str">
        <f>IF('BB-2024-Saturday'!$AJ221&lt;&gt;"",IF('BB-2024-Saturday'!$AJ221="m",'BB-2024-Saturday'!V221,0),"")</f>
        <v/>
      </c>
    </row>
    <row r="219" spans="1:15" x14ac:dyDescent="0.25">
      <c r="A219" t="str">
        <f>IF('BB-2024-Saturday'!AJ222&lt;&gt;"",'BB-2024-Saturday'!AJ222,"")</f>
        <v/>
      </c>
      <c r="B219" t="str">
        <f>IF('BB-2024-Saturday'!AJ222&lt;&gt;"",'BB-2024-Saturday'!AR222,"")</f>
        <v/>
      </c>
      <c r="C219" t="str">
        <f>IF('BB-2024-Saturday'!AJ222="m","v","a")</f>
        <v>a</v>
      </c>
      <c r="D219" s="92" t="str">
        <f>IF('BB-2024-Saturday'!AJ222&lt;&gt;"",'BB-2024-Saturday'!AI222,"")</f>
        <v/>
      </c>
      <c r="E219" s="119" t="str">
        <f>IF('BB-2024-Saturday'!$AJ222&lt;&gt;"",IF('BB-2024-Saturday'!$AJ222="t",0,'BB-2024-Saturday'!AM222),"")</f>
        <v/>
      </c>
      <c r="F219" s="119" t="str">
        <f>IF('BB-2024-Saturday'!$AJ222&lt;&gt;"",IF('BB-2024-Saturday'!$AJ222="t",0,'BB-2024-Saturday'!AN222),"")</f>
        <v/>
      </c>
      <c r="G219" s="119" t="str">
        <f>IF('BB-2024-Saturday'!$AJ222&lt;&gt;"",IF('BB-2024-Saturday'!$AJ222="t",0,'BB-2024-Saturday'!AO222),"")</f>
        <v/>
      </c>
      <c r="H219" s="119" t="str">
        <f>IF('BB-2024-Saturday'!$AJ222&lt;&gt;"",IF('BB-2024-Saturday'!$AJ222="t",0,'BB-2024-Saturday'!AP222),"")</f>
        <v/>
      </c>
      <c r="I219" s="119" t="str">
        <f>IF('BB-2024-Saturday'!$AJ222&lt;&gt;"",IF('BB-2024-Saturday'!$AJ222="t",0,'BB-2024-Saturday'!AQ222),"")</f>
        <v/>
      </c>
      <c r="J219" s="119" t="str">
        <f>IF('BB-2024-Saturday'!$AJ222&lt;&gt;"",IF('BB-2024-Saturday'!$AJ222="t",'BB-2024-Saturday'!AM222,0),"")</f>
        <v/>
      </c>
      <c r="K219" s="119" t="str">
        <f>IF('BB-2024-Saturday'!$AJ222&lt;&gt;"",IF('BB-2024-Saturday'!$AJ222="t",'BB-2024-Saturday'!AN222,0),"")</f>
        <v/>
      </c>
      <c r="L219" s="119" t="str">
        <f>IF('BB-2024-Saturday'!$AJ222&lt;&gt;"",IF('BB-2024-Saturday'!$AJ222="t",'BB-2024-Saturday'!AO222,0),"")</f>
        <v/>
      </c>
      <c r="M219" s="119" t="str">
        <f>IF('BB-2024-Saturday'!$AJ222&lt;&gt;"",IF('BB-2024-Saturday'!$AJ222="t",'BB-2024-Saturday'!AP222,0),"")</f>
        <v/>
      </c>
      <c r="N219" s="120" t="str">
        <f>IF('BB-2024-Saturday'!$AJ222&lt;&gt;"",IF('BB-2024-Saturday'!$AJ222="m",'BB-2024-Saturday'!U222,0),"")</f>
        <v/>
      </c>
      <c r="O219" s="120" t="str">
        <f>IF('BB-2024-Saturday'!$AJ222&lt;&gt;"",IF('BB-2024-Saturday'!$AJ222="m",'BB-2024-Saturday'!V222,0),"")</f>
        <v/>
      </c>
    </row>
    <row r="220" spans="1:15" x14ac:dyDescent="0.25">
      <c r="A220" t="str">
        <f>IF('BB-2024-Saturday'!AJ223&lt;&gt;"",'BB-2024-Saturday'!AJ223,"")</f>
        <v/>
      </c>
      <c r="B220" t="str">
        <f>IF('BB-2024-Saturday'!AJ223&lt;&gt;"",'BB-2024-Saturday'!AR223,"")</f>
        <v/>
      </c>
      <c r="C220" t="str">
        <f>IF('BB-2024-Saturday'!AJ223="m","v","a")</f>
        <v>a</v>
      </c>
      <c r="D220" s="92" t="str">
        <f>IF('BB-2024-Saturday'!AJ223&lt;&gt;"",'BB-2024-Saturday'!AI223,"")</f>
        <v/>
      </c>
      <c r="E220" s="119" t="str">
        <f>IF('BB-2024-Saturday'!$AJ223&lt;&gt;"",IF('BB-2024-Saturday'!$AJ223="t",0,'BB-2024-Saturday'!AM223),"")</f>
        <v/>
      </c>
      <c r="F220" s="119" t="str">
        <f>IF('BB-2024-Saturday'!$AJ223&lt;&gt;"",IF('BB-2024-Saturday'!$AJ223="t",0,'BB-2024-Saturday'!AN223),"")</f>
        <v/>
      </c>
      <c r="G220" s="119" t="str">
        <f>IF('BB-2024-Saturday'!$AJ223&lt;&gt;"",IF('BB-2024-Saturday'!$AJ223="t",0,'BB-2024-Saturday'!AO223),"")</f>
        <v/>
      </c>
      <c r="H220" s="119" t="str">
        <f>IF('BB-2024-Saturday'!$AJ223&lt;&gt;"",IF('BB-2024-Saturday'!$AJ223="t",0,'BB-2024-Saturday'!AP223),"")</f>
        <v/>
      </c>
      <c r="I220" s="119" t="str">
        <f>IF('BB-2024-Saturday'!$AJ223&lt;&gt;"",IF('BB-2024-Saturday'!$AJ223="t",0,'BB-2024-Saturday'!AQ223),"")</f>
        <v/>
      </c>
      <c r="J220" s="119" t="str">
        <f>IF('BB-2024-Saturday'!$AJ223&lt;&gt;"",IF('BB-2024-Saturday'!$AJ223="t",'BB-2024-Saturday'!AM223,0),"")</f>
        <v/>
      </c>
      <c r="K220" s="119" t="str">
        <f>IF('BB-2024-Saturday'!$AJ223&lt;&gt;"",IF('BB-2024-Saturday'!$AJ223="t",'BB-2024-Saturday'!AN223,0),"")</f>
        <v/>
      </c>
      <c r="L220" s="119" t="str">
        <f>IF('BB-2024-Saturday'!$AJ223&lt;&gt;"",IF('BB-2024-Saturday'!$AJ223="t",'BB-2024-Saturday'!AO223,0),"")</f>
        <v/>
      </c>
      <c r="M220" s="119" t="str">
        <f>IF('BB-2024-Saturday'!$AJ223&lt;&gt;"",IF('BB-2024-Saturday'!$AJ223="t",'BB-2024-Saturday'!AP223,0),"")</f>
        <v/>
      </c>
      <c r="N220" s="120" t="str">
        <f>IF('BB-2024-Saturday'!$AJ223&lt;&gt;"",IF('BB-2024-Saturday'!$AJ223="m",'BB-2024-Saturday'!U223,0),"")</f>
        <v/>
      </c>
      <c r="O220" s="120" t="str">
        <f>IF('BB-2024-Saturday'!$AJ223&lt;&gt;"",IF('BB-2024-Saturday'!$AJ223="m",'BB-2024-Saturday'!V223,0),"")</f>
        <v/>
      </c>
    </row>
    <row r="221" spans="1:15" x14ac:dyDescent="0.25">
      <c r="A221" t="str">
        <f>IF('BB-2024-Saturday'!AJ224&lt;&gt;"",'BB-2024-Saturday'!AJ224,"")</f>
        <v/>
      </c>
      <c r="B221" t="str">
        <f>IF('BB-2024-Saturday'!AJ224&lt;&gt;"",'BB-2024-Saturday'!AR224,"")</f>
        <v/>
      </c>
      <c r="C221" t="str">
        <f>IF('BB-2024-Saturday'!AJ224="m","v","a")</f>
        <v>a</v>
      </c>
      <c r="D221" s="92" t="str">
        <f>IF('BB-2024-Saturday'!AJ224&lt;&gt;"",'BB-2024-Saturday'!AI224,"")</f>
        <v/>
      </c>
      <c r="E221" s="119" t="str">
        <f>IF('BB-2024-Saturday'!$AJ224&lt;&gt;"",IF('BB-2024-Saturday'!$AJ224="t",0,'BB-2024-Saturday'!AM224),"")</f>
        <v/>
      </c>
      <c r="F221" s="119" t="str">
        <f>IF('BB-2024-Saturday'!$AJ224&lt;&gt;"",IF('BB-2024-Saturday'!$AJ224="t",0,'BB-2024-Saturday'!AN224),"")</f>
        <v/>
      </c>
      <c r="G221" s="119" t="str">
        <f>IF('BB-2024-Saturday'!$AJ224&lt;&gt;"",IF('BB-2024-Saturday'!$AJ224="t",0,'BB-2024-Saturday'!AO224),"")</f>
        <v/>
      </c>
      <c r="H221" s="119" t="str">
        <f>IF('BB-2024-Saturday'!$AJ224&lt;&gt;"",IF('BB-2024-Saturday'!$AJ224="t",0,'BB-2024-Saturday'!AP224),"")</f>
        <v/>
      </c>
      <c r="I221" s="119" t="str">
        <f>IF('BB-2024-Saturday'!$AJ224&lt;&gt;"",IF('BB-2024-Saturday'!$AJ224="t",0,'BB-2024-Saturday'!AQ224),"")</f>
        <v/>
      </c>
      <c r="J221" s="119" t="str">
        <f>IF('BB-2024-Saturday'!$AJ224&lt;&gt;"",IF('BB-2024-Saturday'!$AJ224="t",'BB-2024-Saturday'!AM224,0),"")</f>
        <v/>
      </c>
      <c r="K221" s="119" t="str">
        <f>IF('BB-2024-Saturday'!$AJ224&lt;&gt;"",IF('BB-2024-Saturday'!$AJ224="t",'BB-2024-Saturday'!AN224,0),"")</f>
        <v/>
      </c>
      <c r="L221" s="119" t="str">
        <f>IF('BB-2024-Saturday'!$AJ224&lt;&gt;"",IF('BB-2024-Saturday'!$AJ224="t",'BB-2024-Saturday'!AO224,0),"")</f>
        <v/>
      </c>
      <c r="M221" s="119" t="str">
        <f>IF('BB-2024-Saturday'!$AJ224&lt;&gt;"",IF('BB-2024-Saturday'!$AJ224="t",'BB-2024-Saturday'!AP224,0),"")</f>
        <v/>
      </c>
      <c r="N221" s="120" t="str">
        <f>IF('BB-2024-Saturday'!$AJ224&lt;&gt;"",IF('BB-2024-Saturday'!$AJ224="m",'BB-2024-Saturday'!U224,0),"")</f>
        <v/>
      </c>
      <c r="O221" s="120" t="str">
        <f>IF('BB-2024-Saturday'!$AJ224&lt;&gt;"",IF('BB-2024-Saturday'!$AJ224="m",'BB-2024-Saturday'!V224,0),"")</f>
        <v/>
      </c>
    </row>
    <row r="222" spans="1:15" x14ac:dyDescent="0.25">
      <c r="A222" t="str">
        <f>IF('BB-2024-Saturday'!AJ225&lt;&gt;"",'BB-2024-Saturday'!AJ225,"")</f>
        <v/>
      </c>
      <c r="B222" t="str">
        <f>IF('BB-2024-Saturday'!AJ225&lt;&gt;"",'BB-2024-Saturday'!AR225,"")</f>
        <v/>
      </c>
      <c r="C222" t="str">
        <f>IF('BB-2024-Saturday'!AJ225="m","v","a")</f>
        <v>a</v>
      </c>
      <c r="D222" s="92" t="str">
        <f>IF('BB-2024-Saturday'!AJ225&lt;&gt;"",'BB-2024-Saturday'!AI225,"")</f>
        <v/>
      </c>
      <c r="E222" s="119" t="str">
        <f>IF('BB-2024-Saturday'!$AJ225&lt;&gt;"",IF('BB-2024-Saturday'!$AJ225="t",0,'BB-2024-Saturday'!AM225),"")</f>
        <v/>
      </c>
      <c r="F222" s="119" t="str">
        <f>IF('BB-2024-Saturday'!$AJ225&lt;&gt;"",IF('BB-2024-Saturday'!$AJ225="t",0,'BB-2024-Saturday'!AN225),"")</f>
        <v/>
      </c>
      <c r="G222" s="119" t="str">
        <f>IF('BB-2024-Saturday'!$AJ225&lt;&gt;"",IF('BB-2024-Saturday'!$AJ225="t",0,'BB-2024-Saturday'!AO225),"")</f>
        <v/>
      </c>
      <c r="H222" s="119" t="str">
        <f>IF('BB-2024-Saturday'!$AJ225&lt;&gt;"",IF('BB-2024-Saturday'!$AJ225="t",0,'BB-2024-Saturday'!AP225),"")</f>
        <v/>
      </c>
      <c r="I222" s="119" t="str">
        <f>IF('BB-2024-Saturday'!$AJ225&lt;&gt;"",IF('BB-2024-Saturday'!$AJ225="t",0,'BB-2024-Saturday'!AQ225),"")</f>
        <v/>
      </c>
      <c r="J222" s="119" t="str">
        <f>IF('BB-2024-Saturday'!$AJ225&lt;&gt;"",IF('BB-2024-Saturday'!$AJ225="t",'BB-2024-Saturday'!AM225,0),"")</f>
        <v/>
      </c>
      <c r="K222" s="119" t="str">
        <f>IF('BB-2024-Saturday'!$AJ225&lt;&gt;"",IF('BB-2024-Saturday'!$AJ225="t",'BB-2024-Saturday'!AN225,0),"")</f>
        <v/>
      </c>
      <c r="L222" s="119" t="str">
        <f>IF('BB-2024-Saturday'!$AJ225&lt;&gt;"",IF('BB-2024-Saturday'!$AJ225="t",'BB-2024-Saturday'!AO225,0),"")</f>
        <v/>
      </c>
      <c r="M222" s="119" t="str">
        <f>IF('BB-2024-Saturday'!$AJ225&lt;&gt;"",IF('BB-2024-Saturday'!$AJ225="t",'BB-2024-Saturday'!AP225,0),"")</f>
        <v/>
      </c>
      <c r="N222" s="120" t="str">
        <f>IF('BB-2024-Saturday'!$AJ225&lt;&gt;"",IF('BB-2024-Saturday'!$AJ225="m",'BB-2024-Saturday'!U225,0),"")</f>
        <v/>
      </c>
      <c r="O222" s="120" t="str">
        <f>IF('BB-2024-Saturday'!$AJ225&lt;&gt;"",IF('BB-2024-Saturday'!$AJ225="m",'BB-2024-Saturday'!V225,0),"")</f>
        <v/>
      </c>
    </row>
    <row r="223" spans="1:15" x14ac:dyDescent="0.25">
      <c r="A223" t="str">
        <f>IF('BB-2024-Saturday'!AJ226&lt;&gt;"",'BB-2024-Saturday'!AJ226,"")</f>
        <v/>
      </c>
      <c r="B223" t="str">
        <f>IF('BB-2024-Saturday'!AJ226&lt;&gt;"",'BB-2024-Saturday'!AR226,"")</f>
        <v/>
      </c>
      <c r="C223" t="str">
        <f>IF('BB-2024-Saturday'!AJ226="m","v","a")</f>
        <v>a</v>
      </c>
      <c r="D223" s="92" t="str">
        <f>IF('BB-2024-Saturday'!AJ226&lt;&gt;"",'BB-2024-Saturday'!AI226,"")</f>
        <v/>
      </c>
      <c r="E223" s="119" t="str">
        <f>IF('BB-2024-Saturday'!$AJ226&lt;&gt;"",IF('BB-2024-Saturday'!$AJ226="t",0,'BB-2024-Saturday'!AM226),"")</f>
        <v/>
      </c>
      <c r="F223" s="119" t="str">
        <f>IF('BB-2024-Saturday'!$AJ226&lt;&gt;"",IF('BB-2024-Saturday'!$AJ226="t",0,'BB-2024-Saturday'!AN226),"")</f>
        <v/>
      </c>
      <c r="G223" s="119" t="str">
        <f>IF('BB-2024-Saturday'!$AJ226&lt;&gt;"",IF('BB-2024-Saturday'!$AJ226="t",0,'BB-2024-Saturday'!AO226),"")</f>
        <v/>
      </c>
      <c r="H223" s="119" t="str">
        <f>IF('BB-2024-Saturday'!$AJ226&lt;&gt;"",IF('BB-2024-Saturday'!$AJ226="t",0,'BB-2024-Saturday'!AP226),"")</f>
        <v/>
      </c>
      <c r="I223" s="119" t="str">
        <f>IF('BB-2024-Saturday'!$AJ226&lt;&gt;"",IF('BB-2024-Saturday'!$AJ226="t",0,'BB-2024-Saturday'!AQ226),"")</f>
        <v/>
      </c>
      <c r="J223" s="119" t="str">
        <f>IF('BB-2024-Saturday'!$AJ226&lt;&gt;"",IF('BB-2024-Saturday'!$AJ226="t",'BB-2024-Saturday'!AM226,0),"")</f>
        <v/>
      </c>
      <c r="K223" s="119" t="str">
        <f>IF('BB-2024-Saturday'!$AJ226&lt;&gt;"",IF('BB-2024-Saturday'!$AJ226="t",'BB-2024-Saturday'!AN226,0),"")</f>
        <v/>
      </c>
      <c r="L223" s="119" t="str">
        <f>IF('BB-2024-Saturday'!$AJ226&lt;&gt;"",IF('BB-2024-Saturday'!$AJ226="t",'BB-2024-Saturday'!AO226,0),"")</f>
        <v/>
      </c>
      <c r="M223" s="119" t="str">
        <f>IF('BB-2024-Saturday'!$AJ226&lt;&gt;"",IF('BB-2024-Saturday'!$AJ226="t",'BB-2024-Saturday'!AP226,0),"")</f>
        <v/>
      </c>
      <c r="N223" s="120" t="str">
        <f>IF('BB-2024-Saturday'!$AJ226&lt;&gt;"",IF('BB-2024-Saturday'!$AJ226="m",'BB-2024-Saturday'!U226,0),"")</f>
        <v/>
      </c>
      <c r="O223" s="120" t="str">
        <f>IF('BB-2024-Saturday'!$AJ226&lt;&gt;"",IF('BB-2024-Saturday'!$AJ226="m",'BB-2024-Saturday'!V226,0),"")</f>
        <v/>
      </c>
    </row>
    <row r="224" spans="1:15" x14ac:dyDescent="0.25">
      <c r="A224" t="str">
        <f>IF('BB-2024-Saturday'!AJ227&lt;&gt;"",'BB-2024-Saturday'!AJ227,"")</f>
        <v/>
      </c>
      <c r="B224" t="str">
        <f>IF('BB-2024-Saturday'!AJ227&lt;&gt;"",'BB-2024-Saturday'!AR227,"")</f>
        <v/>
      </c>
      <c r="C224" t="str">
        <f>IF('BB-2024-Saturday'!AJ227="m","v","a")</f>
        <v>a</v>
      </c>
      <c r="D224" s="92" t="str">
        <f>IF('BB-2024-Saturday'!AJ227&lt;&gt;"",'BB-2024-Saturday'!AI227,"")</f>
        <v/>
      </c>
      <c r="E224" s="119" t="str">
        <f>IF('BB-2024-Saturday'!$AJ227&lt;&gt;"",IF('BB-2024-Saturday'!$AJ227="t",0,'BB-2024-Saturday'!AM227),"")</f>
        <v/>
      </c>
      <c r="F224" s="119" t="str">
        <f>IF('BB-2024-Saturday'!$AJ227&lt;&gt;"",IF('BB-2024-Saturday'!$AJ227="t",0,'BB-2024-Saturday'!AN227),"")</f>
        <v/>
      </c>
      <c r="G224" s="119" t="str">
        <f>IF('BB-2024-Saturday'!$AJ227&lt;&gt;"",IF('BB-2024-Saturday'!$AJ227="t",0,'BB-2024-Saturday'!AO227),"")</f>
        <v/>
      </c>
      <c r="H224" s="119" t="str">
        <f>IF('BB-2024-Saturday'!$AJ227&lt;&gt;"",IF('BB-2024-Saturday'!$AJ227="t",0,'BB-2024-Saturday'!AP227),"")</f>
        <v/>
      </c>
      <c r="I224" s="119" t="str">
        <f>IF('BB-2024-Saturday'!$AJ227&lt;&gt;"",IF('BB-2024-Saturday'!$AJ227="t",0,'BB-2024-Saturday'!AQ227),"")</f>
        <v/>
      </c>
      <c r="J224" s="119" t="str">
        <f>IF('BB-2024-Saturday'!$AJ227&lt;&gt;"",IF('BB-2024-Saturday'!$AJ227="t",'BB-2024-Saturday'!AM227,0),"")</f>
        <v/>
      </c>
      <c r="K224" s="119" t="str">
        <f>IF('BB-2024-Saturday'!$AJ227&lt;&gt;"",IF('BB-2024-Saturday'!$AJ227="t",'BB-2024-Saturday'!AN227,0),"")</f>
        <v/>
      </c>
      <c r="L224" s="119" t="str">
        <f>IF('BB-2024-Saturday'!$AJ227&lt;&gt;"",IF('BB-2024-Saturday'!$AJ227="t",'BB-2024-Saturday'!AO227,0),"")</f>
        <v/>
      </c>
      <c r="M224" s="119" t="str">
        <f>IF('BB-2024-Saturday'!$AJ227&lt;&gt;"",IF('BB-2024-Saturday'!$AJ227="t",'BB-2024-Saturday'!AP227,0),"")</f>
        <v/>
      </c>
      <c r="N224" s="120" t="str">
        <f>IF('BB-2024-Saturday'!$AJ227&lt;&gt;"",IF('BB-2024-Saturday'!$AJ227="m",'BB-2024-Saturday'!U227,0),"")</f>
        <v/>
      </c>
      <c r="O224" s="120" t="str">
        <f>IF('BB-2024-Saturday'!$AJ227&lt;&gt;"",IF('BB-2024-Saturday'!$AJ227="m",'BB-2024-Saturday'!V227,0),"")</f>
        <v/>
      </c>
    </row>
    <row r="225" spans="1:15" x14ac:dyDescent="0.25">
      <c r="A225" t="str">
        <f>IF('BB-2024-Saturday'!AJ228&lt;&gt;"",'BB-2024-Saturday'!AJ228,"")</f>
        <v/>
      </c>
      <c r="B225" t="str">
        <f>IF('BB-2024-Saturday'!AJ228&lt;&gt;"",'BB-2024-Saturday'!AR228,"")</f>
        <v/>
      </c>
      <c r="C225" t="str">
        <f>IF('BB-2024-Saturday'!AJ228="m","v","a")</f>
        <v>a</v>
      </c>
      <c r="D225" s="92" t="str">
        <f>IF('BB-2024-Saturday'!AJ228&lt;&gt;"",'BB-2024-Saturday'!AI228,"")</f>
        <v/>
      </c>
      <c r="E225" s="119" t="str">
        <f>IF('BB-2024-Saturday'!$AJ228&lt;&gt;"",IF('BB-2024-Saturday'!$AJ228="t",0,'BB-2024-Saturday'!AM228),"")</f>
        <v/>
      </c>
      <c r="F225" s="119" t="str">
        <f>IF('BB-2024-Saturday'!$AJ228&lt;&gt;"",IF('BB-2024-Saturday'!$AJ228="t",0,'BB-2024-Saturday'!AN228),"")</f>
        <v/>
      </c>
      <c r="G225" s="119" t="str">
        <f>IF('BB-2024-Saturday'!$AJ228&lt;&gt;"",IF('BB-2024-Saturday'!$AJ228="t",0,'BB-2024-Saturday'!AO228),"")</f>
        <v/>
      </c>
      <c r="H225" s="119" t="str">
        <f>IF('BB-2024-Saturday'!$AJ228&lt;&gt;"",IF('BB-2024-Saturday'!$AJ228="t",0,'BB-2024-Saturday'!AP228),"")</f>
        <v/>
      </c>
      <c r="I225" s="119" t="str">
        <f>IF('BB-2024-Saturday'!$AJ228&lt;&gt;"",IF('BB-2024-Saturday'!$AJ228="t",0,'BB-2024-Saturday'!AQ228),"")</f>
        <v/>
      </c>
      <c r="J225" s="119" t="str">
        <f>IF('BB-2024-Saturday'!$AJ228&lt;&gt;"",IF('BB-2024-Saturday'!$AJ228="t",'BB-2024-Saturday'!AM228,0),"")</f>
        <v/>
      </c>
      <c r="K225" s="119" t="str">
        <f>IF('BB-2024-Saturday'!$AJ228&lt;&gt;"",IF('BB-2024-Saturday'!$AJ228="t",'BB-2024-Saturday'!AN228,0),"")</f>
        <v/>
      </c>
      <c r="L225" s="119" t="str">
        <f>IF('BB-2024-Saturday'!$AJ228&lt;&gt;"",IF('BB-2024-Saturday'!$AJ228="t",'BB-2024-Saturday'!AO228,0),"")</f>
        <v/>
      </c>
      <c r="M225" s="119" t="str">
        <f>IF('BB-2024-Saturday'!$AJ228&lt;&gt;"",IF('BB-2024-Saturday'!$AJ228="t",'BB-2024-Saturday'!AP228,0),"")</f>
        <v/>
      </c>
      <c r="N225" s="120" t="str">
        <f>IF('BB-2024-Saturday'!$AJ228&lt;&gt;"",IF('BB-2024-Saturday'!$AJ228="m",'BB-2024-Saturday'!U228,0),"")</f>
        <v/>
      </c>
      <c r="O225" s="120" t="str">
        <f>IF('BB-2024-Saturday'!$AJ228&lt;&gt;"",IF('BB-2024-Saturday'!$AJ228="m",'BB-2024-Saturday'!V228,0),"")</f>
        <v/>
      </c>
    </row>
    <row r="226" spans="1:15" x14ac:dyDescent="0.25">
      <c r="A226" t="str">
        <f>IF('BB-2024-Saturday'!AJ229&lt;&gt;"",'BB-2024-Saturday'!AJ229,"")</f>
        <v/>
      </c>
      <c r="B226" t="str">
        <f>IF('BB-2024-Saturday'!AJ229&lt;&gt;"",'BB-2024-Saturday'!AR229,"")</f>
        <v/>
      </c>
      <c r="C226" t="str">
        <f>IF('BB-2024-Saturday'!AJ229="m","v","a")</f>
        <v>a</v>
      </c>
      <c r="D226" s="92" t="str">
        <f>IF('BB-2024-Saturday'!AJ229&lt;&gt;"",'BB-2024-Saturday'!AI229,"")</f>
        <v/>
      </c>
      <c r="E226" s="119" t="str">
        <f>IF('BB-2024-Saturday'!$AJ229&lt;&gt;"",IF('BB-2024-Saturday'!$AJ229="t",0,'BB-2024-Saturday'!AM229),"")</f>
        <v/>
      </c>
      <c r="F226" s="119" t="str">
        <f>IF('BB-2024-Saturday'!$AJ229&lt;&gt;"",IF('BB-2024-Saturday'!$AJ229="t",0,'BB-2024-Saturday'!AN229),"")</f>
        <v/>
      </c>
      <c r="G226" s="119" t="str">
        <f>IF('BB-2024-Saturday'!$AJ229&lt;&gt;"",IF('BB-2024-Saturday'!$AJ229="t",0,'BB-2024-Saturday'!AO229),"")</f>
        <v/>
      </c>
      <c r="H226" s="119" t="str">
        <f>IF('BB-2024-Saturday'!$AJ229&lt;&gt;"",IF('BB-2024-Saturday'!$AJ229="t",0,'BB-2024-Saturday'!AP229),"")</f>
        <v/>
      </c>
      <c r="I226" s="119" t="str">
        <f>IF('BB-2024-Saturday'!$AJ229&lt;&gt;"",IF('BB-2024-Saturday'!$AJ229="t",0,'BB-2024-Saturday'!AQ229),"")</f>
        <v/>
      </c>
      <c r="J226" s="119" t="str">
        <f>IF('BB-2024-Saturday'!$AJ229&lt;&gt;"",IF('BB-2024-Saturday'!$AJ229="t",'BB-2024-Saturday'!AM229,0),"")</f>
        <v/>
      </c>
      <c r="K226" s="119" t="str">
        <f>IF('BB-2024-Saturday'!$AJ229&lt;&gt;"",IF('BB-2024-Saturday'!$AJ229="t",'BB-2024-Saturday'!AN229,0),"")</f>
        <v/>
      </c>
      <c r="L226" s="119" t="str">
        <f>IF('BB-2024-Saturday'!$AJ229&lt;&gt;"",IF('BB-2024-Saturday'!$AJ229="t",'BB-2024-Saturday'!AO229,0),"")</f>
        <v/>
      </c>
      <c r="M226" s="119" t="str">
        <f>IF('BB-2024-Saturday'!$AJ229&lt;&gt;"",IF('BB-2024-Saturday'!$AJ229="t",'BB-2024-Saturday'!AP229,0),"")</f>
        <v/>
      </c>
      <c r="N226" s="120" t="str">
        <f>IF('BB-2024-Saturday'!$AJ229&lt;&gt;"",IF('BB-2024-Saturday'!$AJ229="m",'BB-2024-Saturday'!U229,0),"")</f>
        <v/>
      </c>
      <c r="O226" s="120" t="str">
        <f>IF('BB-2024-Saturday'!$AJ229&lt;&gt;"",IF('BB-2024-Saturday'!$AJ229="m",'BB-2024-Saturday'!V229,0),"")</f>
        <v/>
      </c>
    </row>
    <row r="227" spans="1:15" x14ac:dyDescent="0.25">
      <c r="A227" t="str">
        <f>IF('BB-2024-Saturday'!AJ230&lt;&gt;"",'BB-2024-Saturday'!AJ230,"")</f>
        <v>m</v>
      </c>
      <c r="B227" t="str">
        <f>IF('BB-2024-Saturday'!AJ230&lt;&gt;"",'BB-2024-Saturday'!AR230,"")</f>
        <v>Control @ farm, gate with railway sleepers as fence post.  Dot on sleeper stay pole and mark on rd.  Before 9,4 km plate.</v>
      </c>
      <c r="C227" t="str">
        <f>IF('BB-2024-Saturday'!AJ230="m","v","a")</f>
        <v>v</v>
      </c>
      <c r="D227" s="92">
        <f>IF('BB-2024-Saturday'!AJ230&lt;&gt;"",'BB-2024-Saturday'!AI230,"")</f>
        <v>60.86</v>
      </c>
      <c r="E227" s="119">
        <f>IF('BB-2024-Saturday'!$AJ230&lt;&gt;"",IF('BB-2024-Saturday'!$AJ230="t",0,'BB-2024-Saturday'!AM230),"")</f>
        <v>48</v>
      </c>
      <c r="F227" s="119">
        <f>IF('BB-2024-Saturday'!$AJ230&lt;&gt;"",IF('BB-2024-Saturday'!$AJ230="t",0,'BB-2024-Saturday'!AN230),"")</f>
        <v>57</v>
      </c>
      <c r="G227" s="119">
        <f>IF('BB-2024-Saturday'!$AJ230&lt;&gt;"",IF('BB-2024-Saturday'!$AJ230="t",0,'BB-2024-Saturday'!AO230),"")</f>
        <v>67</v>
      </c>
      <c r="H227" s="119">
        <f>IF('BB-2024-Saturday'!$AJ230&lt;&gt;"",IF('BB-2024-Saturday'!$AJ230="t",0,'BB-2024-Saturday'!AP230),"")</f>
        <v>76</v>
      </c>
      <c r="I227" s="119">
        <f>IF('BB-2024-Saturday'!$AJ230&lt;&gt;"",IF('BB-2024-Saturday'!$AJ230="t",0,'BB-2024-Saturday'!AQ230),"")</f>
        <v>120</v>
      </c>
      <c r="J227" s="119">
        <f>IF('BB-2024-Saturday'!$AJ230&lt;&gt;"",IF('BB-2024-Saturday'!$AJ230="t",'BB-2024-Saturday'!AM230,0),"")</f>
        <v>0</v>
      </c>
      <c r="K227" s="119">
        <f>IF('BB-2024-Saturday'!$AJ230&lt;&gt;"",IF('BB-2024-Saturday'!$AJ230="t",'BB-2024-Saturday'!AN230,0),"")</f>
        <v>0</v>
      </c>
      <c r="L227" s="119">
        <f>IF('BB-2024-Saturday'!$AJ230&lt;&gt;"",IF('BB-2024-Saturday'!$AJ230="t",'BB-2024-Saturday'!AO230,0),"")</f>
        <v>0</v>
      </c>
      <c r="M227" s="119">
        <f>IF('BB-2024-Saturday'!$AJ230&lt;&gt;"",IF('BB-2024-Saturday'!$AJ230="t",'BB-2024-Saturday'!AP230,0),"")</f>
        <v>0</v>
      </c>
      <c r="N227" s="120">
        <f>IF('BB-2024-Saturday'!$AJ230&lt;&gt;"",IF('BB-2024-Saturday'!$AJ230="m",'BB-2024-Saturday'!U230,0),"")</f>
        <v>27.31223</v>
      </c>
      <c r="O227" s="120">
        <f>IF('BB-2024-Saturday'!$AJ230&lt;&gt;"",IF('BB-2024-Saturday'!$AJ230="m",'BB-2024-Saturday'!V230,0),"")</f>
        <v>29.824190000000002</v>
      </c>
    </row>
    <row r="228" spans="1:15" x14ac:dyDescent="0.25">
      <c r="A228" t="str">
        <f>IF('BB-2024-Saturday'!AJ231&lt;&gt;"",'BB-2024-Saturday'!AJ231,"")</f>
        <v/>
      </c>
      <c r="B228" t="str">
        <f>IF('BB-2024-Saturday'!AJ231&lt;&gt;"",'BB-2024-Saturday'!AR231,"")</f>
        <v/>
      </c>
      <c r="C228" t="str">
        <f>IF('BB-2024-Saturday'!AJ231="m","v","a")</f>
        <v>a</v>
      </c>
      <c r="D228" s="92" t="str">
        <f>IF('BB-2024-Saturday'!AJ231&lt;&gt;"",'BB-2024-Saturday'!AI231,"")</f>
        <v/>
      </c>
      <c r="E228" s="119" t="str">
        <f>IF('BB-2024-Saturday'!$AJ231&lt;&gt;"",IF('BB-2024-Saturday'!$AJ231="t",0,'BB-2024-Saturday'!AM231),"")</f>
        <v/>
      </c>
      <c r="F228" s="119" t="str">
        <f>IF('BB-2024-Saturday'!$AJ231&lt;&gt;"",IF('BB-2024-Saturday'!$AJ231="t",0,'BB-2024-Saturday'!AN231),"")</f>
        <v/>
      </c>
      <c r="G228" s="119" t="str">
        <f>IF('BB-2024-Saturday'!$AJ231&lt;&gt;"",IF('BB-2024-Saturday'!$AJ231="t",0,'BB-2024-Saturday'!AO231),"")</f>
        <v/>
      </c>
      <c r="H228" s="119" t="str">
        <f>IF('BB-2024-Saturday'!$AJ231&lt;&gt;"",IF('BB-2024-Saturday'!$AJ231="t",0,'BB-2024-Saturday'!AP231),"")</f>
        <v/>
      </c>
      <c r="I228" s="119" t="str">
        <f>IF('BB-2024-Saturday'!$AJ231&lt;&gt;"",IF('BB-2024-Saturday'!$AJ231="t",0,'BB-2024-Saturday'!AQ231),"")</f>
        <v/>
      </c>
      <c r="J228" s="119" t="str">
        <f>IF('BB-2024-Saturday'!$AJ231&lt;&gt;"",IF('BB-2024-Saturday'!$AJ231="t",'BB-2024-Saturday'!AM231,0),"")</f>
        <v/>
      </c>
      <c r="K228" s="119" t="str">
        <f>IF('BB-2024-Saturday'!$AJ231&lt;&gt;"",IF('BB-2024-Saturday'!$AJ231="t",'BB-2024-Saturday'!AN231,0),"")</f>
        <v/>
      </c>
      <c r="L228" s="119" t="str">
        <f>IF('BB-2024-Saturday'!$AJ231&lt;&gt;"",IF('BB-2024-Saturday'!$AJ231="t",'BB-2024-Saturday'!AO231,0),"")</f>
        <v/>
      </c>
      <c r="M228" s="119" t="str">
        <f>IF('BB-2024-Saturday'!$AJ231&lt;&gt;"",IF('BB-2024-Saturday'!$AJ231="t",'BB-2024-Saturday'!AP231,0),"")</f>
        <v/>
      </c>
      <c r="N228" s="120" t="str">
        <f>IF('BB-2024-Saturday'!$AJ231&lt;&gt;"",IF('BB-2024-Saturday'!$AJ231="m",'BB-2024-Saturday'!U231,0),"")</f>
        <v/>
      </c>
      <c r="O228" s="120" t="str">
        <f>IF('BB-2024-Saturday'!$AJ231&lt;&gt;"",IF('BB-2024-Saturday'!$AJ231="m",'BB-2024-Saturday'!V231,0),"")</f>
        <v/>
      </c>
    </row>
    <row r="229" spans="1:15" x14ac:dyDescent="0.25">
      <c r="A229" t="str">
        <f>IF('BB-2024-Saturday'!AJ232&lt;&gt;"",'BB-2024-Saturday'!AJ232,"")</f>
        <v/>
      </c>
      <c r="B229" t="str">
        <f>IF('BB-2024-Saturday'!AJ232&lt;&gt;"",'BB-2024-Saturday'!AR232,"")</f>
        <v/>
      </c>
      <c r="C229" t="str">
        <f>IF('BB-2024-Saturday'!AJ232="m","v","a")</f>
        <v>a</v>
      </c>
      <c r="D229" s="92" t="str">
        <f>IF('BB-2024-Saturday'!AJ232&lt;&gt;"",'BB-2024-Saturday'!AI232,"")</f>
        <v/>
      </c>
      <c r="E229" s="119" t="str">
        <f>IF('BB-2024-Saturday'!$AJ232&lt;&gt;"",IF('BB-2024-Saturday'!$AJ232="t",0,'BB-2024-Saturday'!AM232),"")</f>
        <v/>
      </c>
      <c r="F229" s="119" t="str">
        <f>IF('BB-2024-Saturday'!$AJ232&lt;&gt;"",IF('BB-2024-Saturday'!$AJ232="t",0,'BB-2024-Saturday'!AN232),"")</f>
        <v/>
      </c>
      <c r="G229" s="119" t="str">
        <f>IF('BB-2024-Saturday'!$AJ232&lt;&gt;"",IF('BB-2024-Saturday'!$AJ232="t",0,'BB-2024-Saturday'!AO232),"")</f>
        <v/>
      </c>
      <c r="H229" s="119" t="str">
        <f>IF('BB-2024-Saturday'!$AJ232&lt;&gt;"",IF('BB-2024-Saturday'!$AJ232="t",0,'BB-2024-Saturday'!AP232),"")</f>
        <v/>
      </c>
      <c r="I229" s="119" t="str">
        <f>IF('BB-2024-Saturday'!$AJ232&lt;&gt;"",IF('BB-2024-Saturday'!$AJ232="t",0,'BB-2024-Saturday'!AQ232),"")</f>
        <v/>
      </c>
      <c r="J229" s="119" t="str">
        <f>IF('BB-2024-Saturday'!$AJ232&lt;&gt;"",IF('BB-2024-Saturday'!$AJ232="t",'BB-2024-Saturday'!AM232,0),"")</f>
        <v/>
      </c>
      <c r="K229" s="119" t="str">
        <f>IF('BB-2024-Saturday'!$AJ232&lt;&gt;"",IF('BB-2024-Saturday'!$AJ232="t",'BB-2024-Saturday'!AN232,0),"")</f>
        <v/>
      </c>
      <c r="L229" s="119" t="str">
        <f>IF('BB-2024-Saturday'!$AJ232&lt;&gt;"",IF('BB-2024-Saturday'!$AJ232="t",'BB-2024-Saturday'!AO232,0),"")</f>
        <v/>
      </c>
      <c r="M229" s="119" t="str">
        <f>IF('BB-2024-Saturday'!$AJ232&lt;&gt;"",IF('BB-2024-Saturday'!$AJ232="t",'BB-2024-Saturday'!AP232,0),"")</f>
        <v/>
      </c>
      <c r="N229" s="120" t="str">
        <f>IF('BB-2024-Saturday'!$AJ232&lt;&gt;"",IF('BB-2024-Saturday'!$AJ232="m",'BB-2024-Saturday'!U232,0),"")</f>
        <v/>
      </c>
      <c r="O229" s="120" t="str">
        <f>IF('BB-2024-Saturday'!$AJ232&lt;&gt;"",IF('BB-2024-Saturday'!$AJ232="m",'BB-2024-Saturday'!V232,0),"")</f>
        <v/>
      </c>
    </row>
    <row r="230" spans="1:15" x14ac:dyDescent="0.25">
      <c r="A230" t="str">
        <f>IF('BB-2024-Saturday'!AJ233&lt;&gt;"",'BB-2024-Saturday'!AJ233,"")</f>
        <v/>
      </c>
      <c r="B230" t="str">
        <f>IF('BB-2024-Saturday'!AJ233&lt;&gt;"",'BB-2024-Saturday'!AR233,"")</f>
        <v/>
      </c>
      <c r="C230" t="str">
        <f>IF('BB-2024-Saturday'!AJ233="m","v","a")</f>
        <v>a</v>
      </c>
      <c r="D230" s="92" t="str">
        <f>IF('BB-2024-Saturday'!AJ233&lt;&gt;"",'BB-2024-Saturday'!AI233,"")</f>
        <v/>
      </c>
      <c r="E230" s="119" t="str">
        <f>IF('BB-2024-Saturday'!$AJ233&lt;&gt;"",IF('BB-2024-Saturday'!$AJ233="t",0,'BB-2024-Saturday'!AM233),"")</f>
        <v/>
      </c>
      <c r="F230" s="119" t="str">
        <f>IF('BB-2024-Saturday'!$AJ233&lt;&gt;"",IF('BB-2024-Saturday'!$AJ233="t",0,'BB-2024-Saturday'!AN233),"")</f>
        <v/>
      </c>
      <c r="G230" s="119" t="str">
        <f>IF('BB-2024-Saturday'!$AJ233&lt;&gt;"",IF('BB-2024-Saturday'!$AJ233="t",0,'BB-2024-Saturday'!AO233),"")</f>
        <v/>
      </c>
      <c r="H230" s="119" t="str">
        <f>IF('BB-2024-Saturday'!$AJ233&lt;&gt;"",IF('BB-2024-Saturday'!$AJ233="t",0,'BB-2024-Saturday'!AP233),"")</f>
        <v/>
      </c>
      <c r="I230" s="119" t="str">
        <f>IF('BB-2024-Saturday'!$AJ233&lt;&gt;"",IF('BB-2024-Saturday'!$AJ233="t",0,'BB-2024-Saturday'!AQ233),"")</f>
        <v/>
      </c>
      <c r="J230" s="119" t="str">
        <f>IF('BB-2024-Saturday'!$AJ233&lt;&gt;"",IF('BB-2024-Saturday'!$AJ233="t",'BB-2024-Saturday'!AM233,0),"")</f>
        <v/>
      </c>
      <c r="K230" s="119" t="str">
        <f>IF('BB-2024-Saturday'!$AJ233&lt;&gt;"",IF('BB-2024-Saturday'!$AJ233="t",'BB-2024-Saturday'!AN233,0),"")</f>
        <v/>
      </c>
      <c r="L230" s="119" t="str">
        <f>IF('BB-2024-Saturday'!$AJ233&lt;&gt;"",IF('BB-2024-Saturday'!$AJ233="t",'BB-2024-Saturday'!AO233,0),"")</f>
        <v/>
      </c>
      <c r="M230" s="119" t="str">
        <f>IF('BB-2024-Saturday'!$AJ233&lt;&gt;"",IF('BB-2024-Saturday'!$AJ233="t",'BB-2024-Saturday'!AP233,0),"")</f>
        <v/>
      </c>
      <c r="N230" s="120" t="str">
        <f>IF('BB-2024-Saturday'!$AJ233&lt;&gt;"",IF('BB-2024-Saturday'!$AJ233="m",'BB-2024-Saturday'!U233,0),"")</f>
        <v/>
      </c>
      <c r="O230" s="120" t="str">
        <f>IF('BB-2024-Saturday'!$AJ233&lt;&gt;"",IF('BB-2024-Saturday'!$AJ233="m",'BB-2024-Saturday'!V233,0),"")</f>
        <v/>
      </c>
    </row>
    <row r="231" spans="1:15" x14ac:dyDescent="0.25">
      <c r="A231" t="str">
        <f>IF('BB-2024-Saturday'!AJ234&lt;&gt;"",'BB-2024-Saturday'!AJ234,"")</f>
        <v/>
      </c>
      <c r="B231" t="str">
        <f>IF('BB-2024-Saturday'!AJ234&lt;&gt;"",'BB-2024-Saturday'!AR234,"")</f>
        <v/>
      </c>
      <c r="C231" t="str">
        <f>IF('BB-2024-Saturday'!AJ234="m","v","a")</f>
        <v>a</v>
      </c>
      <c r="D231" s="92" t="str">
        <f>IF('BB-2024-Saturday'!AJ234&lt;&gt;"",'BB-2024-Saturday'!AI234,"")</f>
        <v/>
      </c>
      <c r="E231" s="119" t="str">
        <f>IF('BB-2024-Saturday'!$AJ234&lt;&gt;"",IF('BB-2024-Saturday'!$AJ234="t",0,'BB-2024-Saturday'!AM234),"")</f>
        <v/>
      </c>
      <c r="F231" s="119" t="str">
        <f>IF('BB-2024-Saturday'!$AJ234&lt;&gt;"",IF('BB-2024-Saturday'!$AJ234="t",0,'BB-2024-Saturday'!AN234),"")</f>
        <v/>
      </c>
      <c r="G231" s="119" t="str">
        <f>IF('BB-2024-Saturday'!$AJ234&lt;&gt;"",IF('BB-2024-Saturday'!$AJ234="t",0,'BB-2024-Saturday'!AO234),"")</f>
        <v/>
      </c>
      <c r="H231" s="119" t="str">
        <f>IF('BB-2024-Saturday'!$AJ234&lt;&gt;"",IF('BB-2024-Saturday'!$AJ234="t",0,'BB-2024-Saturday'!AP234),"")</f>
        <v/>
      </c>
      <c r="I231" s="119" t="str">
        <f>IF('BB-2024-Saturday'!$AJ234&lt;&gt;"",IF('BB-2024-Saturday'!$AJ234="t",0,'BB-2024-Saturday'!AQ234),"")</f>
        <v/>
      </c>
      <c r="J231" s="119" t="str">
        <f>IF('BB-2024-Saturday'!$AJ234&lt;&gt;"",IF('BB-2024-Saturday'!$AJ234="t",'BB-2024-Saturday'!AM234,0),"")</f>
        <v/>
      </c>
      <c r="K231" s="119" t="str">
        <f>IF('BB-2024-Saturday'!$AJ234&lt;&gt;"",IF('BB-2024-Saturday'!$AJ234="t",'BB-2024-Saturday'!AN234,0),"")</f>
        <v/>
      </c>
      <c r="L231" s="119" t="str">
        <f>IF('BB-2024-Saturday'!$AJ234&lt;&gt;"",IF('BB-2024-Saturday'!$AJ234="t",'BB-2024-Saturday'!AO234,0),"")</f>
        <v/>
      </c>
      <c r="M231" s="119" t="str">
        <f>IF('BB-2024-Saturday'!$AJ234&lt;&gt;"",IF('BB-2024-Saturday'!$AJ234="t",'BB-2024-Saturday'!AP234,0),"")</f>
        <v/>
      </c>
      <c r="N231" s="120" t="str">
        <f>IF('BB-2024-Saturday'!$AJ234&lt;&gt;"",IF('BB-2024-Saturday'!$AJ234="m",'BB-2024-Saturday'!U234,0),"")</f>
        <v/>
      </c>
      <c r="O231" s="120" t="str">
        <f>IF('BB-2024-Saturday'!$AJ234&lt;&gt;"",IF('BB-2024-Saturday'!$AJ234="m",'BB-2024-Saturday'!V234,0),"")</f>
        <v/>
      </c>
    </row>
    <row r="232" spans="1:15" x14ac:dyDescent="0.25">
      <c r="A232" t="str">
        <f>IF('BB-2024-Saturday'!AJ235&lt;&gt;"",'BB-2024-Saturday'!AJ235,"")</f>
        <v/>
      </c>
      <c r="B232" t="str">
        <f>IF('BB-2024-Saturday'!AJ235&lt;&gt;"",'BB-2024-Saturday'!AR235,"")</f>
        <v/>
      </c>
      <c r="C232" t="str">
        <f>IF('BB-2024-Saturday'!AJ235="m","v","a")</f>
        <v>a</v>
      </c>
      <c r="D232" s="92" t="str">
        <f>IF('BB-2024-Saturday'!AJ235&lt;&gt;"",'BB-2024-Saturday'!AI235,"")</f>
        <v/>
      </c>
      <c r="E232" s="119" t="str">
        <f>IF('BB-2024-Saturday'!$AJ235&lt;&gt;"",IF('BB-2024-Saturday'!$AJ235="t",0,'BB-2024-Saturday'!AM235),"")</f>
        <v/>
      </c>
      <c r="F232" s="119" t="str">
        <f>IF('BB-2024-Saturday'!$AJ235&lt;&gt;"",IF('BB-2024-Saturday'!$AJ235="t",0,'BB-2024-Saturday'!AN235),"")</f>
        <v/>
      </c>
      <c r="G232" s="119" t="str">
        <f>IF('BB-2024-Saturday'!$AJ235&lt;&gt;"",IF('BB-2024-Saturday'!$AJ235="t",0,'BB-2024-Saturday'!AO235),"")</f>
        <v/>
      </c>
      <c r="H232" s="119" t="str">
        <f>IF('BB-2024-Saturday'!$AJ235&lt;&gt;"",IF('BB-2024-Saturday'!$AJ235="t",0,'BB-2024-Saturday'!AP235),"")</f>
        <v/>
      </c>
      <c r="I232" s="119" t="str">
        <f>IF('BB-2024-Saturday'!$AJ235&lt;&gt;"",IF('BB-2024-Saturday'!$AJ235="t",0,'BB-2024-Saturday'!AQ235),"")</f>
        <v/>
      </c>
      <c r="J232" s="119" t="str">
        <f>IF('BB-2024-Saturday'!$AJ235&lt;&gt;"",IF('BB-2024-Saturday'!$AJ235="t",'BB-2024-Saturday'!AM235,0),"")</f>
        <v/>
      </c>
      <c r="K232" s="119" t="str">
        <f>IF('BB-2024-Saturday'!$AJ235&lt;&gt;"",IF('BB-2024-Saturday'!$AJ235="t",'BB-2024-Saturday'!AN235,0),"")</f>
        <v/>
      </c>
      <c r="L232" s="119" t="str">
        <f>IF('BB-2024-Saturday'!$AJ235&lt;&gt;"",IF('BB-2024-Saturday'!$AJ235="t",'BB-2024-Saturday'!AO235,0),"")</f>
        <v/>
      </c>
      <c r="M232" s="119" t="str">
        <f>IF('BB-2024-Saturday'!$AJ235&lt;&gt;"",IF('BB-2024-Saturday'!$AJ235="t",'BB-2024-Saturday'!AP235,0),"")</f>
        <v/>
      </c>
      <c r="N232" s="120" t="str">
        <f>IF('BB-2024-Saturday'!$AJ235&lt;&gt;"",IF('BB-2024-Saturday'!$AJ235="m",'BB-2024-Saturday'!U235,0),"")</f>
        <v/>
      </c>
      <c r="O232" s="120" t="str">
        <f>IF('BB-2024-Saturday'!$AJ235&lt;&gt;"",IF('BB-2024-Saturday'!$AJ235="m",'BB-2024-Saturday'!V235,0),"")</f>
        <v/>
      </c>
    </row>
    <row r="233" spans="1:15" x14ac:dyDescent="0.25">
      <c r="A233" t="str">
        <f>IF('BB-2024-Saturday'!AJ236&lt;&gt;"",'BB-2024-Saturday'!AJ236,"")</f>
        <v/>
      </c>
      <c r="B233" t="str">
        <f>IF('BB-2024-Saturday'!AJ236&lt;&gt;"",'BB-2024-Saturday'!AR236,"")</f>
        <v/>
      </c>
      <c r="C233" t="str">
        <f>IF('BB-2024-Saturday'!AJ236="m","v","a")</f>
        <v>a</v>
      </c>
      <c r="D233" s="92" t="str">
        <f>IF('BB-2024-Saturday'!AJ236&lt;&gt;"",'BB-2024-Saturday'!AI236,"")</f>
        <v/>
      </c>
      <c r="E233" s="119" t="str">
        <f>IF('BB-2024-Saturday'!$AJ236&lt;&gt;"",IF('BB-2024-Saturday'!$AJ236="t",0,'BB-2024-Saturday'!AM236),"")</f>
        <v/>
      </c>
      <c r="F233" s="119" t="str">
        <f>IF('BB-2024-Saturday'!$AJ236&lt;&gt;"",IF('BB-2024-Saturday'!$AJ236="t",0,'BB-2024-Saturday'!AN236),"")</f>
        <v/>
      </c>
      <c r="G233" s="119" t="str">
        <f>IF('BB-2024-Saturday'!$AJ236&lt;&gt;"",IF('BB-2024-Saturday'!$AJ236="t",0,'BB-2024-Saturday'!AO236),"")</f>
        <v/>
      </c>
      <c r="H233" s="119" t="str">
        <f>IF('BB-2024-Saturday'!$AJ236&lt;&gt;"",IF('BB-2024-Saturday'!$AJ236="t",0,'BB-2024-Saturday'!AP236),"")</f>
        <v/>
      </c>
      <c r="I233" s="119" t="str">
        <f>IF('BB-2024-Saturday'!$AJ236&lt;&gt;"",IF('BB-2024-Saturday'!$AJ236="t",0,'BB-2024-Saturday'!AQ236),"")</f>
        <v/>
      </c>
      <c r="J233" s="119" t="str">
        <f>IF('BB-2024-Saturday'!$AJ236&lt;&gt;"",IF('BB-2024-Saturday'!$AJ236="t",'BB-2024-Saturday'!AM236,0),"")</f>
        <v/>
      </c>
      <c r="K233" s="119" t="str">
        <f>IF('BB-2024-Saturday'!$AJ236&lt;&gt;"",IF('BB-2024-Saturday'!$AJ236="t",'BB-2024-Saturday'!AN236,0),"")</f>
        <v/>
      </c>
      <c r="L233" s="119" t="str">
        <f>IF('BB-2024-Saturday'!$AJ236&lt;&gt;"",IF('BB-2024-Saturday'!$AJ236="t",'BB-2024-Saturday'!AO236,0),"")</f>
        <v/>
      </c>
      <c r="M233" s="119" t="str">
        <f>IF('BB-2024-Saturday'!$AJ236&lt;&gt;"",IF('BB-2024-Saturday'!$AJ236="t",'BB-2024-Saturday'!AP236,0),"")</f>
        <v/>
      </c>
      <c r="N233" s="120" t="str">
        <f>IF('BB-2024-Saturday'!$AJ236&lt;&gt;"",IF('BB-2024-Saturday'!$AJ236="m",'BB-2024-Saturday'!U236,0),"")</f>
        <v/>
      </c>
      <c r="O233" s="120" t="str">
        <f>IF('BB-2024-Saturday'!$AJ236&lt;&gt;"",IF('BB-2024-Saturday'!$AJ236="m",'BB-2024-Saturday'!V236,0),"")</f>
        <v/>
      </c>
    </row>
    <row r="234" spans="1:15" x14ac:dyDescent="0.25">
      <c r="A234" t="str">
        <f>IF('BB-2024-Saturday'!AJ237&lt;&gt;"",'BB-2024-Saturday'!AJ237,"")</f>
        <v/>
      </c>
      <c r="B234" t="str">
        <f>IF('BB-2024-Saturday'!AJ237&lt;&gt;"",'BB-2024-Saturday'!AR237,"")</f>
        <v/>
      </c>
      <c r="C234" t="str">
        <f>IF('BB-2024-Saturday'!AJ237="m","v","a")</f>
        <v>a</v>
      </c>
      <c r="D234" s="92" t="str">
        <f>IF('BB-2024-Saturday'!AJ237&lt;&gt;"",'BB-2024-Saturday'!AI237,"")</f>
        <v/>
      </c>
      <c r="E234" s="119" t="str">
        <f>IF('BB-2024-Saturday'!$AJ237&lt;&gt;"",IF('BB-2024-Saturday'!$AJ237="t",0,'BB-2024-Saturday'!AM237),"")</f>
        <v/>
      </c>
      <c r="F234" s="119" t="str">
        <f>IF('BB-2024-Saturday'!$AJ237&lt;&gt;"",IF('BB-2024-Saturday'!$AJ237="t",0,'BB-2024-Saturday'!AN237),"")</f>
        <v/>
      </c>
      <c r="G234" s="119" t="str">
        <f>IF('BB-2024-Saturday'!$AJ237&lt;&gt;"",IF('BB-2024-Saturday'!$AJ237="t",0,'BB-2024-Saturday'!AO237),"")</f>
        <v/>
      </c>
      <c r="H234" s="119" t="str">
        <f>IF('BB-2024-Saturday'!$AJ237&lt;&gt;"",IF('BB-2024-Saturday'!$AJ237="t",0,'BB-2024-Saturday'!AP237),"")</f>
        <v/>
      </c>
      <c r="I234" s="119" t="str">
        <f>IF('BB-2024-Saturday'!$AJ237&lt;&gt;"",IF('BB-2024-Saturday'!$AJ237="t",0,'BB-2024-Saturday'!AQ237),"")</f>
        <v/>
      </c>
      <c r="J234" s="119" t="str">
        <f>IF('BB-2024-Saturday'!$AJ237&lt;&gt;"",IF('BB-2024-Saturday'!$AJ237="t",'BB-2024-Saturday'!AM237,0),"")</f>
        <v/>
      </c>
      <c r="K234" s="119" t="str">
        <f>IF('BB-2024-Saturday'!$AJ237&lt;&gt;"",IF('BB-2024-Saturday'!$AJ237="t",'BB-2024-Saturday'!AN237,0),"")</f>
        <v/>
      </c>
      <c r="L234" s="119" t="str">
        <f>IF('BB-2024-Saturday'!$AJ237&lt;&gt;"",IF('BB-2024-Saturday'!$AJ237="t",'BB-2024-Saturday'!AO237,0),"")</f>
        <v/>
      </c>
      <c r="M234" s="119" t="str">
        <f>IF('BB-2024-Saturday'!$AJ237&lt;&gt;"",IF('BB-2024-Saturday'!$AJ237="t",'BB-2024-Saturday'!AP237,0),"")</f>
        <v/>
      </c>
      <c r="N234" s="120" t="str">
        <f>IF('BB-2024-Saturday'!$AJ237&lt;&gt;"",IF('BB-2024-Saturday'!$AJ237="m",'BB-2024-Saturday'!U237,0),"")</f>
        <v/>
      </c>
      <c r="O234" s="120" t="str">
        <f>IF('BB-2024-Saturday'!$AJ237&lt;&gt;"",IF('BB-2024-Saturday'!$AJ237="m",'BB-2024-Saturday'!V237,0),"")</f>
        <v/>
      </c>
    </row>
    <row r="235" spans="1:15" x14ac:dyDescent="0.25">
      <c r="A235" t="str">
        <f>IF('BB-2024-Saturday'!AJ238&lt;&gt;"",'BB-2024-Saturday'!AJ238,"")</f>
        <v/>
      </c>
      <c r="B235" t="str">
        <f>IF('BB-2024-Saturday'!AJ238&lt;&gt;"",'BB-2024-Saturday'!AR238,"")</f>
        <v/>
      </c>
      <c r="C235" t="str">
        <f>IF('BB-2024-Saturday'!AJ238="m","v","a")</f>
        <v>a</v>
      </c>
      <c r="D235" s="92" t="str">
        <f>IF('BB-2024-Saturday'!AJ238&lt;&gt;"",'BB-2024-Saturday'!AI238,"")</f>
        <v/>
      </c>
      <c r="E235" s="119" t="str">
        <f>IF('BB-2024-Saturday'!$AJ238&lt;&gt;"",IF('BB-2024-Saturday'!$AJ238="t",0,'BB-2024-Saturday'!AM238),"")</f>
        <v/>
      </c>
      <c r="F235" s="119" t="str">
        <f>IF('BB-2024-Saturday'!$AJ238&lt;&gt;"",IF('BB-2024-Saturday'!$AJ238="t",0,'BB-2024-Saturday'!AN238),"")</f>
        <v/>
      </c>
      <c r="G235" s="119" t="str">
        <f>IF('BB-2024-Saturday'!$AJ238&lt;&gt;"",IF('BB-2024-Saturday'!$AJ238="t",0,'BB-2024-Saturday'!AO238),"")</f>
        <v/>
      </c>
      <c r="H235" s="119" t="str">
        <f>IF('BB-2024-Saturday'!$AJ238&lt;&gt;"",IF('BB-2024-Saturday'!$AJ238="t",0,'BB-2024-Saturday'!AP238),"")</f>
        <v/>
      </c>
      <c r="I235" s="119" t="str">
        <f>IF('BB-2024-Saturday'!$AJ238&lt;&gt;"",IF('BB-2024-Saturday'!$AJ238="t",0,'BB-2024-Saturday'!AQ238),"")</f>
        <v/>
      </c>
      <c r="J235" s="119" t="str">
        <f>IF('BB-2024-Saturday'!$AJ238&lt;&gt;"",IF('BB-2024-Saturday'!$AJ238="t",'BB-2024-Saturday'!AM238,0),"")</f>
        <v/>
      </c>
      <c r="K235" s="119" t="str">
        <f>IF('BB-2024-Saturday'!$AJ238&lt;&gt;"",IF('BB-2024-Saturday'!$AJ238="t",'BB-2024-Saturday'!AN238,0),"")</f>
        <v/>
      </c>
      <c r="L235" s="119" t="str">
        <f>IF('BB-2024-Saturday'!$AJ238&lt;&gt;"",IF('BB-2024-Saturday'!$AJ238="t",'BB-2024-Saturday'!AO238,0),"")</f>
        <v/>
      </c>
      <c r="M235" s="119" t="str">
        <f>IF('BB-2024-Saturday'!$AJ238&lt;&gt;"",IF('BB-2024-Saturday'!$AJ238="t",'BB-2024-Saturday'!AP238,0),"")</f>
        <v/>
      </c>
      <c r="N235" s="120" t="str">
        <f>IF('BB-2024-Saturday'!$AJ238&lt;&gt;"",IF('BB-2024-Saturday'!$AJ238="m",'BB-2024-Saturday'!U238,0),"")</f>
        <v/>
      </c>
      <c r="O235" s="120" t="str">
        <f>IF('BB-2024-Saturday'!$AJ238&lt;&gt;"",IF('BB-2024-Saturday'!$AJ238="m",'BB-2024-Saturday'!V238,0),"")</f>
        <v/>
      </c>
    </row>
    <row r="236" spans="1:15" x14ac:dyDescent="0.25">
      <c r="A236" t="str">
        <f>IF('BB-2024-Saturday'!AJ239&lt;&gt;"",'BB-2024-Saturday'!AJ239,"")</f>
        <v/>
      </c>
      <c r="B236" t="str">
        <f>IF('BB-2024-Saturday'!AJ239&lt;&gt;"",'BB-2024-Saturday'!AR239,"")</f>
        <v/>
      </c>
      <c r="C236" t="str">
        <f>IF('BB-2024-Saturday'!AJ239="m","v","a")</f>
        <v>a</v>
      </c>
      <c r="D236" s="92" t="str">
        <f>IF('BB-2024-Saturday'!AJ239&lt;&gt;"",'BB-2024-Saturday'!AI239,"")</f>
        <v/>
      </c>
      <c r="E236" s="119" t="str">
        <f>IF('BB-2024-Saturday'!$AJ239&lt;&gt;"",IF('BB-2024-Saturday'!$AJ239="t",0,'BB-2024-Saturday'!AM239),"")</f>
        <v/>
      </c>
      <c r="F236" s="119" t="str">
        <f>IF('BB-2024-Saturday'!$AJ239&lt;&gt;"",IF('BB-2024-Saturday'!$AJ239="t",0,'BB-2024-Saturday'!AN239),"")</f>
        <v/>
      </c>
      <c r="G236" s="119" t="str">
        <f>IF('BB-2024-Saturday'!$AJ239&lt;&gt;"",IF('BB-2024-Saturday'!$AJ239="t",0,'BB-2024-Saturday'!AO239),"")</f>
        <v/>
      </c>
      <c r="H236" s="119" t="str">
        <f>IF('BB-2024-Saturday'!$AJ239&lt;&gt;"",IF('BB-2024-Saturday'!$AJ239="t",0,'BB-2024-Saturday'!AP239),"")</f>
        <v/>
      </c>
      <c r="I236" s="119" t="str">
        <f>IF('BB-2024-Saturday'!$AJ239&lt;&gt;"",IF('BB-2024-Saturday'!$AJ239="t",0,'BB-2024-Saturday'!AQ239),"")</f>
        <v/>
      </c>
      <c r="J236" s="119" t="str">
        <f>IF('BB-2024-Saturday'!$AJ239&lt;&gt;"",IF('BB-2024-Saturday'!$AJ239="t",'BB-2024-Saturday'!AM239,0),"")</f>
        <v/>
      </c>
      <c r="K236" s="119" t="str">
        <f>IF('BB-2024-Saturday'!$AJ239&lt;&gt;"",IF('BB-2024-Saturday'!$AJ239="t",'BB-2024-Saturday'!AN239,0),"")</f>
        <v/>
      </c>
      <c r="L236" s="119" t="str">
        <f>IF('BB-2024-Saturday'!$AJ239&lt;&gt;"",IF('BB-2024-Saturday'!$AJ239="t",'BB-2024-Saturday'!AO239,0),"")</f>
        <v/>
      </c>
      <c r="M236" s="119" t="str">
        <f>IF('BB-2024-Saturday'!$AJ239&lt;&gt;"",IF('BB-2024-Saturday'!$AJ239="t",'BB-2024-Saturday'!AP239,0),"")</f>
        <v/>
      </c>
      <c r="N236" s="120" t="str">
        <f>IF('BB-2024-Saturday'!$AJ239&lt;&gt;"",IF('BB-2024-Saturday'!$AJ239="m",'BB-2024-Saturday'!U239,0),"")</f>
        <v/>
      </c>
      <c r="O236" s="120" t="str">
        <f>IF('BB-2024-Saturday'!$AJ239&lt;&gt;"",IF('BB-2024-Saturday'!$AJ239="m",'BB-2024-Saturday'!V239,0),"")</f>
        <v/>
      </c>
    </row>
    <row r="237" spans="1:15" x14ac:dyDescent="0.25">
      <c r="A237" t="str">
        <f>IF('BB-2024-Saturday'!AJ240&lt;&gt;"",'BB-2024-Saturday'!AJ240,"")</f>
        <v/>
      </c>
      <c r="B237" t="str">
        <f>IF('BB-2024-Saturday'!AJ240&lt;&gt;"",'BB-2024-Saturday'!AR240,"")</f>
        <v/>
      </c>
      <c r="C237" t="str">
        <f>IF('BB-2024-Saturday'!AJ240="m","v","a")</f>
        <v>a</v>
      </c>
      <c r="D237" s="92" t="str">
        <f>IF('BB-2024-Saturday'!AJ240&lt;&gt;"",'BB-2024-Saturday'!AI240,"")</f>
        <v/>
      </c>
      <c r="E237" s="119" t="str">
        <f>IF('BB-2024-Saturday'!$AJ240&lt;&gt;"",IF('BB-2024-Saturday'!$AJ240="t",0,'BB-2024-Saturday'!AM240),"")</f>
        <v/>
      </c>
      <c r="F237" s="119" t="str">
        <f>IF('BB-2024-Saturday'!$AJ240&lt;&gt;"",IF('BB-2024-Saturday'!$AJ240="t",0,'BB-2024-Saturday'!AN240),"")</f>
        <v/>
      </c>
      <c r="G237" s="119" t="str">
        <f>IF('BB-2024-Saturday'!$AJ240&lt;&gt;"",IF('BB-2024-Saturday'!$AJ240="t",0,'BB-2024-Saturday'!AO240),"")</f>
        <v/>
      </c>
      <c r="H237" s="119" t="str">
        <f>IF('BB-2024-Saturday'!$AJ240&lt;&gt;"",IF('BB-2024-Saturday'!$AJ240="t",0,'BB-2024-Saturday'!AP240),"")</f>
        <v/>
      </c>
      <c r="I237" s="119" t="str">
        <f>IF('BB-2024-Saturday'!$AJ240&lt;&gt;"",IF('BB-2024-Saturday'!$AJ240="t",0,'BB-2024-Saturday'!AQ240),"")</f>
        <v/>
      </c>
      <c r="J237" s="119" t="str">
        <f>IF('BB-2024-Saturday'!$AJ240&lt;&gt;"",IF('BB-2024-Saturday'!$AJ240="t",'BB-2024-Saturday'!AM240,0),"")</f>
        <v/>
      </c>
      <c r="K237" s="119" t="str">
        <f>IF('BB-2024-Saturday'!$AJ240&lt;&gt;"",IF('BB-2024-Saturday'!$AJ240="t",'BB-2024-Saturday'!AN240,0),"")</f>
        <v/>
      </c>
      <c r="L237" s="119" t="str">
        <f>IF('BB-2024-Saturday'!$AJ240&lt;&gt;"",IF('BB-2024-Saturday'!$AJ240="t",'BB-2024-Saturday'!AO240,0),"")</f>
        <v/>
      </c>
      <c r="M237" s="119" t="str">
        <f>IF('BB-2024-Saturday'!$AJ240&lt;&gt;"",IF('BB-2024-Saturday'!$AJ240="t",'BB-2024-Saturday'!AP240,0),"")</f>
        <v/>
      </c>
      <c r="N237" s="120" t="str">
        <f>IF('BB-2024-Saturday'!$AJ240&lt;&gt;"",IF('BB-2024-Saturday'!$AJ240="m",'BB-2024-Saturday'!U240,0),"")</f>
        <v/>
      </c>
      <c r="O237" s="120" t="str">
        <f>IF('BB-2024-Saturday'!$AJ240&lt;&gt;"",IF('BB-2024-Saturday'!$AJ240="m",'BB-2024-Saturday'!V240,0),"")</f>
        <v/>
      </c>
    </row>
    <row r="238" spans="1:15" x14ac:dyDescent="0.25">
      <c r="A238" t="str">
        <f>IF('BB-2024-Saturday'!AJ241&lt;&gt;"",'BB-2024-Saturday'!AJ241,"")</f>
        <v/>
      </c>
      <c r="B238" t="str">
        <f>IF('BB-2024-Saturday'!AJ241&lt;&gt;"",'BB-2024-Saturday'!AR241,"")</f>
        <v/>
      </c>
      <c r="C238" t="str">
        <f>IF('BB-2024-Saturday'!AJ241="m","v","a")</f>
        <v>a</v>
      </c>
      <c r="D238" s="92" t="str">
        <f>IF('BB-2024-Saturday'!AJ241&lt;&gt;"",'BB-2024-Saturday'!AI241,"")</f>
        <v/>
      </c>
      <c r="E238" s="119" t="str">
        <f>IF('BB-2024-Saturday'!$AJ241&lt;&gt;"",IF('BB-2024-Saturday'!$AJ241="t",0,'BB-2024-Saturday'!AM241),"")</f>
        <v/>
      </c>
      <c r="F238" s="119" t="str">
        <f>IF('BB-2024-Saturday'!$AJ241&lt;&gt;"",IF('BB-2024-Saturday'!$AJ241="t",0,'BB-2024-Saturday'!AN241),"")</f>
        <v/>
      </c>
      <c r="G238" s="119" t="str">
        <f>IF('BB-2024-Saturday'!$AJ241&lt;&gt;"",IF('BB-2024-Saturday'!$AJ241="t",0,'BB-2024-Saturday'!AO241),"")</f>
        <v/>
      </c>
      <c r="H238" s="119" t="str">
        <f>IF('BB-2024-Saturday'!$AJ241&lt;&gt;"",IF('BB-2024-Saturday'!$AJ241="t",0,'BB-2024-Saturday'!AP241),"")</f>
        <v/>
      </c>
      <c r="I238" s="119" t="str">
        <f>IF('BB-2024-Saturday'!$AJ241&lt;&gt;"",IF('BB-2024-Saturday'!$AJ241="t",0,'BB-2024-Saturday'!AQ241),"")</f>
        <v/>
      </c>
      <c r="J238" s="119" t="str">
        <f>IF('BB-2024-Saturday'!$AJ241&lt;&gt;"",IF('BB-2024-Saturday'!$AJ241="t",'BB-2024-Saturday'!AM241,0),"")</f>
        <v/>
      </c>
      <c r="K238" s="119" t="str">
        <f>IF('BB-2024-Saturday'!$AJ241&lt;&gt;"",IF('BB-2024-Saturday'!$AJ241="t",'BB-2024-Saturday'!AN241,0),"")</f>
        <v/>
      </c>
      <c r="L238" s="119" t="str">
        <f>IF('BB-2024-Saturday'!$AJ241&lt;&gt;"",IF('BB-2024-Saturday'!$AJ241="t",'BB-2024-Saturday'!AO241,0),"")</f>
        <v/>
      </c>
      <c r="M238" s="119" t="str">
        <f>IF('BB-2024-Saturday'!$AJ241&lt;&gt;"",IF('BB-2024-Saturday'!$AJ241="t",'BB-2024-Saturday'!AP241,0),"")</f>
        <v/>
      </c>
      <c r="N238" s="120" t="str">
        <f>IF('BB-2024-Saturday'!$AJ241&lt;&gt;"",IF('BB-2024-Saturday'!$AJ241="m",'BB-2024-Saturday'!U241,0),"")</f>
        <v/>
      </c>
      <c r="O238" s="120" t="str">
        <f>IF('BB-2024-Saturday'!$AJ241&lt;&gt;"",IF('BB-2024-Saturday'!$AJ241="m",'BB-2024-Saturday'!V241,0),"")</f>
        <v/>
      </c>
    </row>
    <row r="239" spans="1:15" x14ac:dyDescent="0.25">
      <c r="A239" t="str">
        <f>IF('BB-2024-Saturday'!AJ242&lt;&gt;"",'BB-2024-Saturday'!AJ242,"")</f>
        <v>m</v>
      </c>
      <c r="B239" t="str">
        <f>IF('BB-2024-Saturday'!AJ242&lt;&gt;"",'BB-2024-Saturday'!AR242,"")</f>
        <v>Control @ [Sanral] SA National Roads Agency Limited Routine maintenance. / [Telephone] 082 380 5364.  Dot on pole and yellow line.</v>
      </c>
      <c r="C239" t="str">
        <f>IF('BB-2024-Saturday'!AJ242="m","v","a")</f>
        <v>v</v>
      </c>
      <c r="D239" s="92">
        <f>IF('BB-2024-Saturday'!AJ242&lt;&gt;"",'BB-2024-Saturday'!AI242,"")</f>
        <v>65.680000000000007</v>
      </c>
      <c r="E239" s="119">
        <f>IF('BB-2024-Saturday'!$AJ242&lt;&gt;"",IF('BB-2024-Saturday'!$AJ242="t",0,'BB-2024-Saturday'!AM242),"")</f>
        <v>48</v>
      </c>
      <c r="F239" s="119">
        <f>IF('BB-2024-Saturday'!$AJ242&lt;&gt;"",IF('BB-2024-Saturday'!$AJ242="t",0,'BB-2024-Saturday'!AN242),"")</f>
        <v>57</v>
      </c>
      <c r="G239" s="119">
        <f>IF('BB-2024-Saturday'!$AJ242&lt;&gt;"",IF('BB-2024-Saturday'!$AJ242="t",0,'BB-2024-Saturday'!AO242),"")</f>
        <v>67</v>
      </c>
      <c r="H239" s="119">
        <f>IF('BB-2024-Saturday'!$AJ242&lt;&gt;"",IF('BB-2024-Saturday'!$AJ242="t",0,'BB-2024-Saturday'!AP242),"")</f>
        <v>76</v>
      </c>
      <c r="I239" s="119">
        <f>IF('BB-2024-Saturday'!$AJ242&lt;&gt;"",IF('BB-2024-Saturday'!$AJ242="t",0,'BB-2024-Saturday'!AQ242),"")</f>
        <v>120</v>
      </c>
      <c r="J239" s="119">
        <f>IF('BB-2024-Saturday'!$AJ242&lt;&gt;"",IF('BB-2024-Saturday'!$AJ242="t",'BB-2024-Saturday'!AM242,0),"")</f>
        <v>0</v>
      </c>
      <c r="K239" s="119">
        <f>IF('BB-2024-Saturday'!$AJ242&lt;&gt;"",IF('BB-2024-Saturday'!$AJ242="t",'BB-2024-Saturday'!AN242,0),"")</f>
        <v>0</v>
      </c>
      <c r="L239" s="119">
        <f>IF('BB-2024-Saturday'!$AJ242&lt;&gt;"",IF('BB-2024-Saturday'!$AJ242="t",'BB-2024-Saturday'!AO242,0),"")</f>
        <v>0</v>
      </c>
      <c r="M239" s="119">
        <f>IF('BB-2024-Saturday'!$AJ242&lt;&gt;"",IF('BB-2024-Saturday'!$AJ242="t",'BB-2024-Saturday'!AP242,0),"")</f>
        <v>0</v>
      </c>
      <c r="N239" s="120">
        <f>IF('BB-2024-Saturday'!$AJ242&lt;&gt;"",IF('BB-2024-Saturday'!$AJ242="m",'BB-2024-Saturday'!U242,0),"")</f>
        <v>27.280529999999999</v>
      </c>
      <c r="O239" s="120">
        <f>IF('BB-2024-Saturday'!$AJ242&lt;&gt;"",IF('BB-2024-Saturday'!$AJ242="m",'BB-2024-Saturday'!V242,0),"")</f>
        <v>29.791149999999998</v>
      </c>
    </row>
    <row r="240" spans="1:15" x14ac:dyDescent="0.25">
      <c r="A240" t="str">
        <f>IF('BB-2024-Saturday'!AJ243&lt;&gt;"",'BB-2024-Saturday'!AJ243,"")</f>
        <v/>
      </c>
      <c r="B240" t="str">
        <f>IF('BB-2024-Saturday'!AJ243&lt;&gt;"",'BB-2024-Saturday'!AR243,"")</f>
        <v/>
      </c>
      <c r="C240" t="str">
        <f>IF('BB-2024-Saturday'!AJ243="m","v","a")</f>
        <v>a</v>
      </c>
      <c r="D240" s="92" t="str">
        <f>IF('BB-2024-Saturday'!AJ243&lt;&gt;"",'BB-2024-Saturday'!AI243,"")</f>
        <v/>
      </c>
      <c r="E240" s="119" t="str">
        <f>IF('BB-2024-Saturday'!$AJ243&lt;&gt;"",IF('BB-2024-Saturday'!$AJ243="t",0,'BB-2024-Saturday'!AM243),"")</f>
        <v/>
      </c>
      <c r="F240" s="119" t="str">
        <f>IF('BB-2024-Saturday'!$AJ243&lt;&gt;"",IF('BB-2024-Saturday'!$AJ243="t",0,'BB-2024-Saturday'!AN243),"")</f>
        <v/>
      </c>
      <c r="G240" s="119" t="str">
        <f>IF('BB-2024-Saturday'!$AJ243&lt;&gt;"",IF('BB-2024-Saturday'!$AJ243="t",0,'BB-2024-Saturday'!AO243),"")</f>
        <v/>
      </c>
      <c r="H240" s="119" t="str">
        <f>IF('BB-2024-Saturday'!$AJ243&lt;&gt;"",IF('BB-2024-Saturday'!$AJ243="t",0,'BB-2024-Saturday'!AP243),"")</f>
        <v/>
      </c>
      <c r="I240" s="119" t="str">
        <f>IF('BB-2024-Saturday'!$AJ243&lt;&gt;"",IF('BB-2024-Saturday'!$AJ243="t",0,'BB-2024-Saturday'!AQ243),"")</f>
        <v/>
      </c>
      <c r="J240" s="119" t="str">
        <f>IF('BB-2024-Saturday'!$AJ243&lt;&gt;"",IF('BB-2024-Saturday'!$AJ243="t",'BB-2024-Saturday'!AM243,0),"")</f>
        <v/>
      </c>
      <c r="K240" s="119" t="str">
        <f>IF('BB-2024-Saturday'!$AJ243&lt;&gt;"",IF('BB-2024-Saturday'!$AJ243="t",'BB-2024-Saturday'!AN243,0),"")</f>
        <v/>
      </c>
      <c r="L240" s="119" t="str">
        <f>IF('BB-2024-Saturday'!$AJ243&lt;&gt;"",IF('BB-2024-Saturday'!$AJ243="t",'BB-2024-Saturday'!AO243,0),"")</f>
        <v/>
      </c>
      <c r="M240" s="119" t="str">
        <f>IF('BB-2024-Saturday'!$AJ243&lt;&gt;"",IF('BB-2024-Saturday'!$AJ243="t",'BB-2024-Saturday'!AP243,0),"")</f>
        <v/>
      </c>
      <c r="N240" s="120" t="str">
        <f>IF('BB-2024-Saturday'!$AJ243&lt;&gt;"",IF('BB-2024-Saturday'!$AJ243="m",'BB-2024-Saturday'!U243,0),"")</f>
        <v/>
      </c>
      <c r="O240" s="120" t="str">
        <f>IF('BB-2024-Saturday'!$AJ243&lt;&gt;"",IF('BB-2024-Saturday'!$AJ243="m",'BB-2024-Saturday'!V243,0),"")</f>
        <v/>
      </c>
    </row>
    <row r="241" spans="1:15" x14ac:dyDescent="0.25">
      <c r="A241" t="str">
        <f>IF('BB-2024-Saturday'!AJ244&lt;&gt;"",'BB-2024-Saturday'!AJ244,"")</f>
        <v/>
      </c>
      <c r="B241" t="str">
        <f>IF('BB-2024-Saturday'!AJ244&lt;&gt;"",'BB-2024-Saturday'!AR244,"")</f>
        <v/>
      </c>
      <c r="C241" t="str">
        <f>IF('BB-2024-Saturday'!AJ244="m","v","a")</f>
        <v>a</v>
      </c>
      <c r="D241" s="92" t="str">
        <f>IF('BB-2024-Saturday'!AJ244&lt;&gt;"",'BB-2024-Saturday'!AI244,"")</f>
        <v/>
      </c>
      <c r="E241" s="119" t="str">
        <f>IF('BB-2024-Saturday'!$AJ244&lt;&gt;"",IF('BB-2024-Saturday'!$AJ244="t",0,'BB-2024-Saturday'!AM244),"")</f>
        <v/>
      </c>
      <c r="F241" s="119" t="str">
        <f>IF('BB-2024-Saturday'!$AJ244&lt;&gt;"",IF('BB-2024-Saturday'!$AJ244="t",0,'BB-2024-Saturday'!AN244),"")</f>
        <v/>
      </c>
      <c r="G241" s="119" t="str">
        <f>IF('BB-2024-Saturday'!$AJ244&lt;&gt;"",IF('BB-2024-Saturday'!$AJ244="t",0,'BB-2024-Saturday'!AO244),"")</f>
        <v/>
      </c>
      <c r="H241" s="119" t="str">
        <f>IF('BB-2024-Saturday'!$AJ244&lt;&gt;"",IF('BB-2024-Saturday'!$AJ244="t",0,'BB-2024-Saturday'!AP244),"")</f>
        <v/>
      </c>
      <c r="I241" s="119" t="str">
        <f>IF('BB-2024-Saturday'!$AJ244&lt;&gt;"",IF('BB-2024-Saturday'!$AJ244="t",0,'BB-2024-Saturday'!AQ244),"")</f>
        <v/>
      </c>
      <c r="J241" s="119" t="str">
        <f>IF('BB-2024-Saturday'!$AJ244&lt;&gt;"",IF('BB-2024-Saturday'!$AJ244="t",'BB-2024-Saturday'!AM244,0),"")</f>
        <v/>
      </c>
      <c r="K241" s="119" t="str">
        <f>IF('BB-2024-Saturday'!$AJ244&lt;&gt;"",IF('BB-2024-Saturday'!$AJ244="t",'BB-2024-Saturday'!AN244,0),"")</f>
        <v/>
      </c>
      <c r="L241" s="119" t="str">
        <f>IF('BB-2024-Saturday'!$AJ244&lt;&gt;"",IF('BB-2024-Saturday'!$AJ244="t",'BB-2024-Saturday'!AO244,0),"")</f>
        <v/>
      </c>
      <c r="M241" s="119" t="str">
        <f>IF('BB-2024-Saturday'!$AJ244&lt;&gt;"",IF('BB-2024-Saturday'!$AJ244="t",'BB-2024-Saturday'!AP244,0),"")</f>
        <v/>
      </c>
      <c r="N241" s="120" t="str">
        <f>IF('BB-2024-Saturday'!$AJ244&lt;&gt;"",IF('BB-2024-Saturday'!$AJ244="m",'BB-2024-Saturday'!U244,0),"")</f>
        <v/>
      </c>
      <c r="O241" s="120" t="str">
        <f>IF('BB-2024-Saturday'!$AJ244&lt;&gt;"",IF('BB-2024-Saturday'!$AJ244="m",'BB-2024-Saturday'!V244,0),"")</f>
        <v/>
      </c>
    </row>
    <row r="242" spans="1:15" x14ac:dyDescent="0.25">
      <c r="A242" t="str">
        <f>IF('BB-2024-Saturday'!AJ245&lt;&gt;"",'BB-2024-Saturday'!AJ245,"")</f>
        <v/>
      </c>
      <c r="B242" t="str">
        <f>IF('BB-2024-Saturday'!AJ245&lt;&gt;"",'BB-2024-Saturday'!AR245,"")</f>
        <v/>
      </c>
      <c r="C242" t="str">
        <f>IF('BB-2024-Saturday'!AJ245="m","v","a")</f>
        <v>a</v>
      </c>
      <c r="D242" s="92" t="str">
        <f>IF('BB-2024-Saturday'!AJ245&lt;&gt;"",'BB-2024-Saturday'!AI245,"")</f>
        <v/>
      </c>
      <c r="E242" s="119" t="str">
        <f>IF('BB-2024-Saturday'!$AJ245&lt;&gt;"",IF('BB-2024-Saturday'!$AJ245="t",0,'BB-2024-Saturday'!AM245),"")</f>
        <v/>
      </c>
      <c r="F242" s="119" t="str">
        <f>IF('BB-2024-Saturday'!$AJ245&lt;&gt;"",IF('BB-2024-Saturday'!$AJ245="t",0,'BB-2024-Saturday'!AN245),"")</f>
        <v/>
      </c>
      <c r="G242" s="119" t="str">
        <f>IF('BB-2024-Saturday'!$AJ245&lt;&gt;"",IF('BB-2024-Saturday'!$AJ245="t",0,'BB-2024-Saturday'!AO245),"")</f>
        <v/>
      </c>
      <c r="H242" s="119" t="str">
        <f>IF('BB-2024-Saturday'!$AJ245&lt;&gt;"",IF('BB-2024-Saturday'!$AJ245="t",0,'BB-2024-Saturday'!AP245),"")</f>
        <v/>
      </c>
      <c r="I242" s="119" t="str">
        <f>IF('BB-2024-Saturday'!$AJ245&lt;&gt;"",IF('BB-2024-Saturday'!$AJ245="t",0,'BB-2024-Saturday'!AQ245),"")</f>
        <v/>
      </c>
      <c r="J242" s="119" t="str">
        <f>IF('BB-2024-Saturday'!$AJ245&lt;&gt;"",IF('BB-2024-Saturday'!$AJ245="t",'BB-2024-Saturday'!AM245,0),"")</f>
        <v/>
      </c>
      <c r="K242" s="119" t="str">
        <f>IF('BB-2024-Saturday'!$AJ245&lt;&gt;"",IF('BB-2024-Saturday'!$AJ245="t",'BB-2024-Saturday'!AN245,0),"")</f>
        <v/>
      </c>
      <c r="L242" s="119" t="str">
        <f>IF('BB-2024-Saturday'!$AJ245&lt;&gt;"",IF('BB-2024-Saturday'!$AJ245="t",'BB-2024-Saturday'!AO245,0),"")</f>
        <v/>
      </c>
      <c r="M242" s="119" t="str">
        <f>IF('BB-2024-Saturday'!$AJ245&lt;&gt;"",IF('BB-2024-Saturday'!$AJ245="t",'BB-2024-Saturday'!AP245,0),"")</f>
        <v/>
      </c>
      <c r="N242" s="120" t="str">
        <f>IF('BB-2024-Saturday'!$AJ245&lt;&gt;"",IF('BB-2024-Saturday'!$AJ245="m",'BB-2024-Saturday'!U245,0),"")</f>
        <v/>
      </c>
      <c r="O242" s="120" t="str">
        <f>IF('BB-2024-Saturday'!$AJ245&lt;&gt;"",IF('BB-2024-Saturday'!$AJ245="m",'BB-2024-Saturday'!V245,0),"")</f>
        <v/>
      </c>
    </row>
    <row r="243" spans="1:15" x14ac:dyDescent="0.25">
      <c r="A243" t="str">
        <f>IF('BB-2024-Saturday'!AJ246&lt;&gt;"",'BB-2024-Saturday'!AJ246,"")</f>
        <v/>
      </c>
      <c r="B243" t="str">
        <f>IF('BB-2024-Saturday'!AJ246&lt;&gt;"",'BB-2024-Saturday'!AR246,"")</f>
        <v/>
      </c>
      <c r="C243" t="str">
        <f>IF('BB-2024-Saturday'!AJ246="m","v","a")</f>
        <v>a</v>
      </c>
      <c r="D243" s="92" t="str">
        <f>IF('BB-2024-Saturday'!AJ246&lt;&gt;"",'BB-2024-Saturday'!AI246,"")</f>
        <v/>
      </c>
      <c r="E243" s="119" t="str">
        <f>IF('BB-2024-Saturday'!$AJ246&lt;&gt;"",IF('BB-2024-Saturday'!$AJ246="t",0,'BB-2024-Saturday'!AM246),"")</f>
        <v/>
      </c>
      <c r="F243" s="119" t="str">
        <f>IF('BB-2024-Saturday'!$AJ246&lt;&gt;"",IF('BB-2024-Saturday'!$AJ246="t",0,'BB-2024-Saturday'!AN246),"")</f>
        <v/>
      </c>
      <c r="G243" s="119" t="str">
        <f>IF('BB-2024-Saturday'!$AJ246&lt;&gt;"",IF('BB-2024-Saturday'!$AJ246="t",0,'BB-2024-Saturday'!AO246),"")</f>
        <v/>
      </c>
      <c r="H243" s="119" t="str">
        <f>IF('BB-2024-Saturday'!$AJ246&lt;&gt;"",IF('BB-2024-Saturday'!$AJ246="t",0,'BB-2024-Saturday'!AP246),"")</f>
        <v/>
      </c>
      <c r="I243" s="119" t="str">
        <f>IF('BB-2024-Saturday'!$AJ246&lt;&gt;"",IF('BB-2024-Saturday'!$AJ246="t",0,'BB-2024-Saturday'!AQ246),"")</f>
        <v/>
      </c>
      <c r="J243" s="119" t="str">
        <f>IF('BB-2024-Saturday'!$AJ246&lt;&gt;"",IF('BB-2024-Saturday'!$AJ246="t",'BB-2024-Saturday'!AM246,0),"")</f>
        <v/>
      </c>
      <c r="K243" s="119" t="str">
        <f>IF('BB-2024-Saturday'!$AJ246&lt;&gt;"",IF('BB-2024-Saturday'!$AJ246="t",'BB-2024-Saturday'!AN246,0),"")</f>
        <v/>
      </c>
      <c r="L243" s="119" t="str">
        <f>IF('BB-2024-Saturday'!$AJ246&lt;&gt;"",IF('BB-2024-Saturday'!$AJ246="t",'BB-2024-Saturday'!AO246,0),"")</f>
        <v/>
      </c>
      <c r="M243" s="119" t="str">
        <f>IF('BB-2024-Saturday'!$AJ246&lt;&gt;"",IF('BB-2024-Saturday'!$AJ246="t",'BB-2024-Saturday'!AP246,0),"")</f>
        <v/>
      </c>
      <c r="N243" s="120" t="str">
        <f>IF('BB-2024-Saturday'!$AJ246&lt;&gt;"",IF('BB-2024-Saturday'!$AJ246="m",'BB-2024-Saturday'!U246,0),"")</f>
        <v/>
      </c>
      <c r="O243" s="120" t="str">
        <f>IF('BB-2024-Saturday'!$AJ246&lt;&gt;"",IF('BB-2024-Saturday'!$AJ246="m",'BB-2024-Saturday'!V246,0),"")</f>
        <v/>
      </c>
    </row>
    <row r="244" spans="1:15" x14ac:dyDescent="0.25">
      <c r="A244" t="str">
        <f>IF('BB-2024-Saturday'!AJ247&lt;&gt;"",'BB-2024-Saturday'!AJ247,"")</f>
        <v/>
      </c>
      <c r="B244" t="str">
        <f>IF('BB-2024-Saturday'!AJ247&lt;&gt;"",'BB-2024-Saturday'!AR247,"")</f>
        <v/>
      </c>
      <c r="C244" t="str">
        <f>IF('BB-2024-Saturday'!AJ247="m","v","a")</f>
        <v>a</v>
      </c>
      <c r="D244" s="92" t="str">
        <f>IF('BB-2024-Saturday'!AJ247&lt;&gt;"",'BB-2024-Saturday'!AI247,"")</f>
        <v/>
      </c>
      <c r="E244" s="119" t="str">
        <f>IF('BB-2024-Saturday'!$AJ247&lt;&gt;"",IF('BB-2024-Saturday'!$AJ247="t",0,'BB-2024-Saturday'!AM247),"")</f>
        <v/>
      </c>
      <c r="F244" s="119" t="str">
        <f>IF('BB-2024-Saturday'!$AJ247&lt;&gt;"",IF('BB-2024-Saturday'!$AJ247="t",0,'BB-2024-Saturday'!AN247),"")</f>
        <v/>
      </c>
      <c r="G244" s="119" t="str">
        <f>IF('BB-2024-Saturday'!$AJ247&lt;&gt;"",IF('BB-2024-Saturday'!$AJ247="t",0,'BB-2024-Saturday'!AO247),"")</f>
        <v/>
      </c>
      <c r="H244" s="119" t="str">
        <f>IF('BB-2024-Saturday'!$AJ247&lt;&gt;"",IF('BB-2024-Saturday'!$AJ247="t",0,'BB-2024-Saturday'!AP247),"")</f>
        <v/>
      </c>
      <c r="I244" s="119" t="str">
        <f>IF('BB-2024-Saturday'!$AJ247&lt;&gt;"",IF('BB-2024-Saturday'!$AJ247="t",0,'BB-2024-Saturday'!AQ247),"")</f>
        <v/>
      </c>
      <c r="J244" s="119" t="str">
        <f>IF('BB-2024-Saturday'!$AJ247&lt;&gt;"",IF('BB-2024-Saturday'!$AJ247="t",'BB-2024-Saturday'!AM247,0),"")</f>
        <v/>
      </c>
      <c r="K244" s="119" t="str">
        <f>IF('BB-2024-Saturday'!$AJ247&lt;&gt;"",IF('BB-2024-Saturday'!$AJ247="t",'BB-2024-Saturday'!AN247,0),"")</f>
        <v/>
      </c>
      <c r="L244" s="119" t="str">
        <f>IF('BB-2024-Saturday'!$AJ247&lt;&gt;"",IF('BB-2024-Saturday'!$AJ247="t",'BB-2024-Saturday'!AO247,0),"")</f>
        <v/>
      </c>
      <c r="M244" s="119" t="str">
        <f>IF('BB-2024-Saturday'!$AJ247&lt;&gt;"",IF('BB-2024-Saturday'!$AJ247="t",'BB-2024-Saturday'!AP247,0),"")</f>
        <v/>
      </c>
      <c r="N244" s="120" t="str">
        <f>IF('BB-2024-Saturday'!$AJ247&lt;&gt;"",IF('BB-2024-Saturday'!$AJ247="m",'BB-2024-Saturday'!U247,0),"")</f>
        <v/>
      </c>
      <c r="O244" s="120" t="str">
        <f>IF('BB-2024-Saturday'!$AJ247&lt;&gt;"",IF('BB-2024-Saturday'!$AJ247="m",'BB-2024-Saturday'!V247,0),"")</f>
        <v/>
      </c>
    </row>
    <row r="245" spans="1:15" x14ac:dyDescent="0.25">
      <c r="A245" t="str">
        <f>IF('BB-2024-Saturday'!AJ248&lt;&gt;"",'BB-2024-Saturday'!AJ248,"")</f>
        <v/>
      </c>
      <c r="B245" t="str">
        <f>IF('BB-2024-Saturday'!AJ248&lt;&gt;"",'BB-2024-Saturday'!AR248,"")</f>
        <v/>
      </c>
      <c r="C245" t="str">
        <f>IF('BB-2024-Saturday'!AJ248="m","v","a")</f>
        <v>a</v>
      </c>
      <c r="D245" s="92" t="str">
        <f>IF('BB-2024-Saturday'!AJ248&lt;&gt;"",'BB-2024-Saturday'!AI248,"")</f>
        <v/>
      </c>
      <c r="E245" s="119" t="str">
        <f>IF('BB-2024-Saturday'!$AJ248&lt;&gt;"",IF('BB-2024-Saturday'!$AJ248="t",0,'BB-2024-Saturday'!AM248),"")</f>
        <v/>
      </c>
      <c r="F245" s="119" t="str">
        <f>IF('BB-2024-Saturday'!$AJ248&lt;&gt;"",IF('BB-2024-Saturday'!$AJ248="t",0,'BB-2024-Saturday'!AN248),"")</f>
        <v/>
      </c>
      <c r="G245" s="119" t="str">
        <f>IF('BB-2024-Saturday'!$AJ248&lt;&gt;"",IF('BB-2024-Saturday'!$AJ248="t",0,'BB-2024-Saturday'!AO248),"")</f>
        <v/>
      </c>
      <c r="H245" s="119" t="str">
        <f>IF('BB-2024-Saturday'!$AJ248&lt;&gt;"",IF('BB-2024-Saturday'!$AJ248="t",0,'BB-2024-Saturday'!AP248),"")</f>
        <v/>
      </c>
      <c r="I245" s="119" t="str">
        <f>IF('BB-2024-Saturday'!$AJ248&lt;&gt;"",IF('BB-2024-Saturday'!$AJ248="t",0,'BB-2024-Saturday'!AQ248),"")</f>
        <v/>
      </c>
      <c r="J245" s="119" t="str">
        <f>IF('BB-2024-Saturday'!$AJ248&lt;&gt;"",IF('BB-2024-Saturday'!$AJ248="t",'BB-2024-Saturday'!AM248,0),"")</f>
        <v/>
      </c>
      <c r="K245" s="119" t="str">
        <f>IF('BB-2024-Saturday'!$AJ248&lt;&gt;"",IF('BB-2024-Saturday'!$AJ248="t",'BB-2024-Saturday'!AN248,0),"")</f>
        <v/>
      </c>
      <c r="L245" s="119" t="str">
        <f>IF('BB-2024-Saturday'!$AJ248&lt;&gt;"",IF('BB-2024-Saturday'!$AJ248="t",'BB-2024-Saturday'!AO248,0),"")</f>
        <v/>
      </c>
      <c r="M245" s="119" t="str">
        <f>IF('BB-2024-Saturday'!$AJ248&lt;&gt;"",IF('BB-2024-Saturday'!$AJ248="t",'BB-2024-Saturday'!AP248,0),"")</f>
        <v/>
      </c>
      <c r="N245" s="120" t="str">
        <f>IF('BB-2024-Saturday'!$AJ248&lt;&gt;"",IF('BB-2024-Saturday'!$AJ248="m",'BB-2024-Saturday'!U248,0),"")</f>
        <v/>
      </c>
      <c r="O245" s="120" t="str">
        <f>IF('BB-2024-Saturday'!$AJ248&lt;&gt;"",IF('BB-2024-Saturday'!$AJ248="m",'BB-2024-Saturday'!V248,0),"")</f>
        <v/>
      </c>
    </row>
    <row r="246" spans="1:15" x14ac:dyDescent="0.25">
      <c r="A246" t="str">
        <f>IF('BB-2024-Saturday'!AJ249&lt;&gt;"",'BB-2024-Saturday'!AJ249,"")</f>
        <v/>
      </c>
      <c r="B246" t="str">
        <f>IF('BB-2024-Saturday'!AJ249&lt;&gt;"",'BB-2024-Saturday'!AR249,"")</f>
        <v/>
      </c>
      <c r="C246" t="str">
        <f>IF('BB-2024-Saturday'!AJ249="m","v","a")</f>
        <v>a</v>
      </c>
      <c r="D246" s="92" t="str">
        <f>IF('BB-2024-Saturday'!AJ249&lt;&gt;"",'BB-2024-Saturday'!AI249,"")</f>
        <v/>
      </c>
      <c r="E246" s="119" t="str">
        <f>IF('BB-2024-Saturday'!$AJ249&lt;&gt;"",IF('BB-2024-Saturday'!$AJ249="t",0,'BB-2024-Saturday'!AM249),"")</f>
        <v/>
      </c>
      <c r="F246" s="119" t="str">
        <f>IF('BB-2024-Saturday'!$AJ249&lt;&gt;"",IF('BB-2024-Saturday'!$AJ249="t",0,'BB-2024-Saturday'!AN249),"")</f>
        <v/>
      </c>
      <c r="G246" s="119" t="str">
        <f>IF('BB-2024-Saturday'!$AJ249&lt;&gt;"",IF('BB-2024-Saturday'!$AJ249="t",0,'BB-2024-Saturday'!AO249),"")</f>
        <v/>
      </c>
      <c r="H246" s="119" t="str">
        <f>IF('BB-2024-Saturday'!$AJ249&lt;&gt;"",IF('BB-2024-Saturday'!$AJ249="t",0,'BB-2024-Saturday'!AP249),"")</f>
        <v/>
      </c>
      <c r="I246" s="119" t="str">
        <f>IF('BB-2024-Saturday'!$AJ249&lt;&gt;"",IF('BB-2024-Saturday'!$AJ249="t",0,'BB-2024-Saturday'!AQ249),"")</f>
        <v/>
      </c>
      <c r="J246" s="119" t="str">
        <f>IF('BB-2024-Saturday'!$AJ249&lt;&gt;"",IF('BB-2024-Saturday'!$AJ249="t",'BB-2024-Saturday'!AM249,0),"")</f>
        <v/>
      </c>
      <c r="K246" s="119" t="str">
        <f>IF('BB-2024-Saturday'!$AJ249&lt;&gt;"",IF('BB-2024-Saturday'!$AJ249="t",'BB-2024-Saturday'!AN249,0),"")</f>
        <v/>
      </c>
      <c r="L246" s="119" t="str">
        <f>IF('BB-2024-Saturday'!$AJ249&lt;&gt;"",IF('BB-2024-Saturday'!$AJ249="t",'BB-2024-Saturday'!AO249,0),"")</f>
        <v/>
      </c>
      <c r="M246" s="119" t="str">
        <f>IF('BB-2024-Saturday'!$AJ249&lt;&gt;"",IF('BB-2024-Saturday'!$AJ249="t",'BB-2024-Saturday'!AP249,0),"")</f>
        <v/>
      </c>
      <c r="N246" s="120" t="str">
        <f>IF('BB-2024-Saturday'!$AJ249&lt;&gt;"",IF('BB-2024-Saturday'!$AJ249="m",'BB-2024-Saturday'!U249,0),"")</f>
        <v/>
      </c>
      <c r="O246" s="120" t="str">
        <f>IF('BB-2024-Saturday'!$AJ249&lt;&gt;"",IF('BB-2024-Saturday'!$AJ249="m",'BB-2024-Saturday'!V249,0),"")</f>
        <v/>
      </c>
    </row>
    <row r="247" spans="1:15" x14ac:dyDescent="0.25">
      <c r="A247" t="str">
        <f>IF('BB-2024-Saturday'!AJ250&lt;&gt;"",'BB-2024-Saturday'!AJ250,"")</f>
        <v/>
      </c>
      <c r="B247" t="str">
        <f>IF('BB-2024-Saturday'!AJ250&lt;&gt;"",'BB-2024-Saturday'!AR250,"")</f>
        <v/>
      </c>
      <c r="C247" t="str">
        <f>IF('BB-2024-Saturday'!AJ250="m","v","a")</f>
        <v>a</v>
      </c>
      <c r="D247" s="92" t="str">
        <f>IF('BB-2024-Saturday'!AJ250&lt;&gt;"",'BB-2024-Saturday'!AI250,"")</f>
        <v/>
      </c>
      <c r="E247" s="119" t="str">
        <f>IF('BB-2024-Saturday'!$AJ250&lt;&gt;"",IF('BB-2024-Saturday'!$AJ250="t",0,'BB-2024-Saturday'!AM250),"")</f>
        <v/>
      </c>
      <c r="F247" s="119" t="str">
        <f>IF('BB-2024-Saturday'!$AJ250&lt;&gt;"",IF('BB-2024-Saturday'!$AJ250="t",0,'BB-2024-Saturday'!AN250),"")</f>
        <v/>
      </c>
      <c r="G247" s="119" t="str">
        <f>IF('BB-2024-Saturday'!$AJ250&lt;&gt;"",IF('BB-2024-Saturday'!$AJ250="t",0,'BB-2024-Saturday'!AO250),"")</f>
        <v/>
      </c>
      <c r="H247" s="119" t="str">
        <f>IF('BB-2024-Saturday'!$AJ250&lt;&gt;"",IF('BB-2024-Saturday'!$AJ250="t",0,'BB-2024-Saturday'!AP250),"")</f>
        <v/>
      </c>
      <c r="I247" s="119" t="str">
        <f>IF('BB-2024-Saturday'!$AJ250&lt;&gt;"",IF('BB-2024-Saturday'!$AJ250="t",0,'BB-2024-Saturday'!AQ250),"")</f>
        <v/>
      </c>
      <c r="J247" s="119" t="str">
        <f>IF('BB-2024-Saturday'!$AJ250&lt;&gt;"",IF('BB-2024-Saturday'!$AJ250="t",'BB-2024-Saturday'!AM250,0),"")</f>
        <v/>
      </c>
      <c r="K247" s="119" t="str">
        <f>IF('BB-2024-Saturday'!$AJ250&lt;&gt;"",IF('BB-2024-Saturday'!$AJ250="t",'BB-2024-Saturday'!AN250,0),"")</f>
        <v/>
      </c>
      <c r="L247" s="119" t="str">
        <f>IF('BB-2024-Saturday'!$AJ250&lt;&gt;"",IF('BB-2024-Saturday'!$AJ250="t",'BB-2024-Saturday'!AO250,0),"")</f>
        <v/>
      </c>
      <c r="M247" s="119" t="str">
        <f>IF('BB-2024-Saturday'!$AJ250&lt;&gt;"",IF('BB-2024-Saturday'!$AJ250="t",'BB-2024-Saturday'!AP250,0),"")</f>
        <v/>
      </c>
      <c r="N247" s="120" t="str">
        <f>IF('BB-2024-Saturday'!$AJ250&lt;&gt;"",IF('BB-2024-Saturday'!$AJ250="m",'BB-2024-Saturday'!U250,0),"")</f>
        <v/>
      </c>
      <c r="O247" s="120" t="str">
        <f>IF('BB-2024-Saturday'!$AJ250&lt;&gt;"",IF('BB-2024-Saturday'!$AJ250="m",'BB-2024-Saturday'!V250,0),"")</f>
        <v/>
      </c>
    </row>
    <row r="248" spans="1:15" x14ac:dyDescent="0.25">
      <c r="A248" t="str">
        <f>IF('BB-2024-Saturday'!AJ251&lt;&gt;"",'BB-2024-Saturday'!AJ251,"")</f>
        <v/>
      </c>
      <c r="B248" t="str">
        <f>IF('BB-2024-Saturday'!AJ251&lt;&gt;"",'BB-2024-Saturday'!AR251,"")</f>
        <v/>
      </c>
      <c r="C248" t="str">
        <f>IF('BB-2024-Saturday'!AJ251="m","v","a")</f>
        <v>a</v>
      </c>
      <c r="D248" s="92" t="str">
        <f>IF('BB-2024-Saturday'!AJ251&lt;&gt;"",'BB-2024-Saturday'!AI251,"")</f>
        <v/>
      </c>
      <c r="E248" s="119" t="str">
        <f>IF('BB-2024-Saturday'!$AJ251&lt;&gt;"",IF('BB-2024-Saturday'!$AJ251="t",0,'BB-2024-Saturday'!AM251),"")</f>
        <v/>
      </c>
      <c r="F248" s="119" t="str">
        <f>IF('BB-2024-Saturday'!$AJ251&lt;&gt;"",IF('BB-2024-Saturday'!$AJ251="t",0,'BB-2024-Saturday'!AN251),"")</f>
        <v/>
      </c>
      <c r="G248" s="119" t="str">
        <f>IF('BB-2024-Saturday'!$AJ251&lt;&gt;"",IF('BB-2024-Saturday'!$AJ251="t",0,'BB-2024-Saturday'!AO251),"")</f>
        <v/>
      </c>
      <c r="H248" s="119" t="str">
        <f>IF('BB-2024-Saturday'!$AJ251&lt;&gt;"",IF('BB-2024-Saturday'!$AJ251="t",0,'BB-2024-Saturday'!AP251),"")</f>
        <v/>
      </c>
      <c r="I248" s="119" t="str">
        <f>IF('BB-2024-Saturday'!$AJ251&lt;&gt;"",IF('BB-2024-Saturday'!$AJ251="t",0,'BB-2024-Saturday'!AQ251),"")</f>
        <v/>
      </c>
      <c r="J248" s="119" t="str">
        <f>IF('BB-2024-Saturday'!$AJ251&lt;&gt;"",IF('BB-2024-Saturday'!$AJ251="t",'BB-2024-Saturday'!AM251,0),"")</f>
        <v/>
      </c>
      <c r="K248" s="119" t="str">
        <f>IF('BB-2024-Saturday'!$AJ251&lt;&gt;"",IF('BB-2024-Saturday'!$AJ251="t",'BB-2024-Saturday'!AN251,0),"")</f>
        <v/>
      </c>
      <c r="L248" s="119" t="str">
        <f>IF('BB-2024-Saturday'!$AJ251&lt;&gt;"",IF('BB-2024-Saturday'!$AJ251="t",'BB-2024-Saturday'!AO251,0),"")</f>
        <v/>
      </c>
      <c r="M248" s="119" t="str">
        <f>IF('BB-2024-Saturday'!$AJ251&lt;&gt;"",IF('BB-2024-Saturday'!$AJ251="t",'BB-2024-Saturday'!AP251,0),"")</f>
        <v/>
      </c>
      <c r="N248" s="120" t="str">
        <f>IF('BB-2024-Saturday'!$AJ251&lt;&gt;"",IF('BB-2024-Saturday'!$AJ251="m",'BB-2024-Saturday'!U251,0),"")</f>
        <v/>
      </c>
      <c r="O248" s="120" t="str">
        <f>IF('BB-2024-Saturday'!$AJ251&lt;&gt;"",IF('BB-2024-Saturday'!$AJ251="m",'BB-2024-Saturday'!V251,0),"")</f>
        <v/>
      </c>
    </row>
    <row r="249" spans="1:15" x14ac:dyDescent="0.25">
      <c r="A249" t="str">
        <f>IF('BB-2024-Saturday'!AJ252&lt;&gt;"",'BB-2024-Saturday'!AJ252,"")</f>
        <v/>
      </c>
      <c r="B249" t="str">
        <f>IF('BB-2024-Saturday'!AJ252&lt;&gt;"",'BB-2024-Saturday'!AR252,"")</f>
        <v/>
      </c>
      <c r="C249" t="str">
        <f>IF('BB-2024-Saturday'!AJ252="m","v","a")</f>
        <v>a</v>
      </c>
      <c r="D249" s="92" t="str">
        <f>IF('BB-2024-Saturday'!AJ252&lt;&gt;"",'BB-2024-Saturday'!AI252,"")</f>
        <v/>
      </c>
      <c r="E249" s="119" t="str">
        <f>IF('BB-2024-Saturday'!$AJ252&lt;&gt;"",IF('BB-2024-Saturday'!$AJ252="t",0,'BB-2024-Saturday'!AM252),"")</f>
        <v/>
      </c>
      <c r="F249" s="119" t="str">
        <f>IF('BB-2024-Saturday'!$AJ252&lt;&gt;"",IF('BB-2024-Saturday'!$AJ252="t",0,'BB-2024-Saturday'!AN252),"")</f>
        <v/>
      </c>
      <c r="G249" s="119" t="str">
        <f>IF('BB-2024-Saturday'!$AJ252&lt;&gt;"",IF('BB-2024-Saturday'!$AJ252="t",0,'BB-2024-Saturday'!AO252),"")</f>
        <v/>
      </c>
      <c r="H249" s="119" t="str">
        <f>IF('BB-2024-Saturday'!$AJ252&lt;&gt;"",IF('BB-2024-Saturday'!$AJ252="t",0,'BB-2024-Saturday'!AP252),"")</f>
        <v/>
      </c>
      <c r="I249" s="119" t="str">
        <f>IF('BB-2024-Saturday'!$AJ252&lt;&gt;"",IF('BB-2024-Saturday'!$AJ252="t",0,'BB-2024-Saturday'!AQ252),"")</f>
        <v/>
      </c>
      <c r="J249" s="119" t="str">
        <f>IF('BB-2024-Saturday'!$AJ252&lt;&gt;"",IF('BB-2024-Saturday'!$AJ252="t",'BB-2024-Saturday'!AM252,0),"")</f>
        <v/>
      </c>
      <c r="K249" s="119" t="str">
        <f>IF('BB-2024-Saturday'!$AJ252&lt;&gt;"",IF('BB-2024-Saturday'!$AJ252="t",'BB-2024-Saturday'!AN252,0),"")</f>
        <v/>
      </c>
      <c r="L249" s="119" t="str">
        <f>IF('BB-2024-Saturday'!$AJ252&lt;&gt;"",IF('BB-2024-Saturday'!$AJ252="t",'BB-2024-Saturday'!AO252,0),"")</f>
        <v/>
      </c>
      <c r="M249" s="119" t="str">
        <f>IF('BB-2024-Saturday'!$AJ252&lt;&gt;"",IF('BB-2024-Saturday'!$AJ252="t",'BB-2024-Saturday'!AP252,0),"")</f>
        <v/>
      </c>
      <c r="N249" s="120" t="str">
        <f>IF('BB-2024-Saturday'!$AJ252&lt;&gt;"",IF('BB-2024-Saturday'!$AJ252="m",'BB-2024-Saturday'!U252,0),"")</f>
        <v/>
      </c>
      <c r="O249" s="120" t="str">
        <f>IF('BB-2024-Saturday'!$AJ252&lt;&gt;"",IF('BB-2024-Saturday'!$AJ252="m",'BB-2024-Saturday'!V252,0),"")</f>
        <v/>
      </c>
    </row>
    <row r="250" spans="1:15" x14ac:dyDescent="0.25">
      <c r="A250" t="str">
        <f>IF('BB-2024-Saturday'!AJ253&lt;&gt;"",'BB-2024-Saturday'!AJ253,"")</f>
        <v/>
      </c>
      <c r="B250" t="str">
        <f>IF('BB-2024-Saturday'!AJ253&lt;&gt;"",'BB-2024-Saturday'!AR253,"")</f>
        <v/>
      </c>
      <c r="C250" t="str">
        <f>IF('BB-2024-Saturday'!AJ253="m","v","a")</f>
        <v>a</v>
      </c>
      <c r="D250" s="92" t="str">
        <f>IF('BB-2024-Saturday'!AJ253&lt;&gt;"",'BB-2024-Saturday'!AI253,"")</f>
        <v/>
      </c>
      <c r="E250" s="119" t="str">
        <f>IF('BB-2024-Saturday'!$AJ253&lt;&gt;"",IF('BB-2024-Saturday'!$AJ253="t",0,'BB-2024-Saturday'!AM253),"")</f>
        <v/>
      </c>
      <c r="F250" s="119" t="str">
        <f>IF('BB-2024-Saturday'!$AJ253&lt;&gt;"",IF('BB-2024-Saturday'!$AJ253="t",0,'BB-2024-Saturday'!AN253),"")</f>
        <v/>
      </c>
      <c r="G250" s="119" t="str">
        <f>IF('BB-2024-Saturday'!$AJ253&lt;&gt;"",IF('BB-2024-Saturday'!$AJ253="t",0,'BB-2024-Saturday'!AO253),"")</f>
        <v/>
      </c>
      <c r="H250" s="119" t="str">
        <f>IF('BB-2024-Saturday'!$AJ253&lt;&gt;"",IF('BB-2024-Saturday'!$AJ253="t",0,'BB-2024-Saturday'!AP253),"")</f>
        <v/>
      </c>
      <c r="I250" s="119" t="str">
        <f>IF('BB-2024-Saturday'!$AJ253&lt;&gt;"",IF('BB-2024-Saturday'!$AJ253="t",0,'BB-2024-Saturday'!AQ253),"")</f>
        <v/>
      </c>
      <c r="J250" s="119" t="str">
        <f>IF('BB-2024-Saturday'!$AJ253&lt;&gt;"",IF('BB-2024-Saturday'!$AJ253="t",'BB-2024-Saturday'!AM253,0),"")</f>
        <v/>
      </c>
      <c r="K250" s="119" t="str">
        <f>IF('BB-2024-Saturday'!$AJ253&lt;&gt;"",IF('BB-2024-Saturday'!$AJ253="t",'BB-2024-Saturday'!AN253,0),"")</f>
        <v/>
      </c>
      <c r="L250" s="119" t="str">
        <f>IF('BB-2024-Saturday'!$AJ253&lt;&gt;"",IF('BB-2024-Saturday'!$AJ253="t",'BB-2024-Saturday'!AO253,0),"")</f>
        <v/>
      </c>
      <c r="M250" s="119" t="str">
        <f>IF('BB-2024-Saturday'!$AJ253&lt;&gt;"",IF('BB-2024-Saturday'!$AJ253="t",'BB-2024-Saturday'!AP253,0),"")</f>
        <v/>
      </c>
      <c r="N250" s="120" t="str">
        <f>IF('BB-2024-Saturday'!$AJ253&lt;&gt;"",IF('BB-2024-Saturday'!$AJ253="m",'BB-2024-Saturday'!U253,0),"")</f>
        <v/>
      </c>
      <c r="O250" s="120" t="str">
        <f>IF('BB-2024-Saturday'!$AJ253&lt;&gt;"",IF('BB-2024-Saturday'!$AJ253="m",'BB-2024-Saturday'!V253,0),"")</f>
        <v/>
      </c>
    </row>
    <row r="251" spans="1:15" x14ac:dyDescent="0.25">
      <c r="A251" t="str">
        <f>IF('BB-2024-Saturday'!AJ254&lt;&gt;"",'BB-2024-Saturday'!AJ254,"")</f>
        <v>m</v>
      </c>
      <c r="B251" t="str">
        <f>IF('BB-2024-Saturday'!AJ254&lt;&gt;"",'BB-2024-Saturday'!AR254,"")</f>
        <v>Control @ Danger plate (for opposing traffic) 20m before 18,0 km plate.  Dot on danger plate pole &amp; yellow line.</v>
      </c>
      <c r="C251" t="str">
        <f>IF('BB-2024-Saturday'!AJ254="m","v","a")</f>
        <v>v</v>
      </c>
      <c r="D251" s="92">
        <f>IF('BB-2024-Saturday'!AJ254&lt;&gt;"",'BB-2024-Saturday'!AI254,"")</f>
        <v>69.5</v>
      </c>
      <c r="E251" s="119">
        <f>IF('BB-2024-Saturday'!$AJ254&lt;&gt;"",IF('BB-2024-Saturday'!$AJ254="t",0,'BB-2024-Saturday'!AM254),"")</f>
        <v>48</v>
      </c>
      <c r="F251" s="119">
        <f>IF('BB-2024-Saturday'!$AJ254&lt;&gt;"",IF('BB-2024-Saturday'!$AJ254="t",0,'BB-2024-Saturday'!AN254),"")</f>
        <v>57</v>
      </c>
      <c r="G251" s="119">
        <f>IF('BB-2024-Saturday'!$AJ254&lt;&gt;"",IF('BB-2024-Saturday'!$AJ254="t",0,'BB-2024-Saturday'!AO254),"")</f>
        <v>67</v>
      </c>
      <c r="H251" s="119">
        <f>IF('BB-2024-Saturday'!$AJ254&lt;&gt;"",IF('BB-2024-Saturday'!$AJ254="t",0,'BB-2024-Saturday'!AP254),"")</f>
        <v>76</v>
      </c>
      <c r="I251" s="119">
        <f>IF('BB-2024-Saturday'!$AJ254&lt;&gt;"",IF('BB-2024-Saturday'!$AJ254="t",0,'BB-2024-Saturday'!AQ254),"")</f>
        <v>120</v>
      </c>
      <c r="J251" s="119">
        <f>IF('BB-2024-Saturday'!$AJ254&lt;&gt;"",IF('BB-2024-Saturday'!$AJ254="t",'BB-2024-Saturday'!AM254,0),"")</f>
        <v>0</v>
      </c>
      <c r="K251" s="119">
        <f>IF('BB-2024-Saturday'!$AJ254&lt;&gt;"",IF('BB-2024-Saturday'!$AJ254="t",'BB-2024-Saturday'!AN254,0),"")</f>
        <v>0</v>
      </c>
      <c r="L251" s="119">
        <f>IF('BB-2024-Saturday'!$AJ254&lt;&gt;"",IF('BB-2024-Saturday'!$AJ254="t",'BB-2024-Saturday'!AO254,0),"")</f>
        <v>0</v>
      </c>
      <c r="M251" s="119">
        <f>IF('BB-2024-Saturday'!$AJ254&lt;&gt;"",IF('BB-2024-Saturday'!$AJ254="t",'BB-2024-Saturday'!AP254,0),"")</f>
        <v>0</v>
      </c>
      <c r="N251" s="120">
        <f>IF('BB-2024-Saturday'!$AJ254&lt;&gt;"",IF('BB-2024-Saturday'!$AJ254="m",'BB-2024-Saturday'!U254,0),"")</f>
        <v>27.253440000000001</v>
      </c>
      <c r="O251" s="120">
        <f>IF('BB-2024-Saturday'!$AJ254&lt;&gt;"",IF('BB-2024-Saturday'!$AJ254="m",'BB-2024-Saturday'!V254,0),"")</f>
        <v>29.768799999999999</v>
      </c>
    </row>
    <row r="252" spans="1:15" x14ac:dyDescent="0.25">
      <c r="A252" t="str">
        <f>IF('BB-2024-Saturday'!AJ255&lt;&gt;"",'BB-2024-Saturday'!AJ255,"")</f>
        <v/>
      </c>
      <c r="B252" t="str">
        <f>IF('BB-2024-Saturday'!AJ255&lt;&gt;"",'BB-2024-Saturday'!AR255,"")</f>
        <v/>
      </c>
      <c r="C252" t="str">
        <f>IF('BB-2024-Saturday'!AJ255="m","v","a")</f>
        <v>a</v>
      </c>
      <c r="D252" s="92" t="str">
        <f>IF('BB-2024-Saturday'!AJ255&lt;&gt;"",'BB-2024-Saturday'!AI255,"")</f>
        <v/>
      </c>
      <c r="E252" s="119" t="str">
        <f>IF('BB-2024-Saturday'!$AJ255&lt;&gt;"",IF('BB-2024-Saturday'!$AJ255="t",0,'BB-2024-Saturday'!AM255),"")</f>
        <v/>
      </c>
      <c r="F252" s="119" t="str">
        <f>IF('BB-2024-Saturday'!$AJ255&lt;&gt;"",IF('BB-2024-Saturday'!$AJ255="t",0,'BB-2024-Saturday'!AN255),"")</f>
        <v/>
      </c>
      <c r="G252" s="119" t="str">
        <f>IF('BB-2024-Saturday'!$AJ255&lt;&gt;"",IF('BB-2024-Saturday'!$AJ255="t",0,'BB-2024-Saturday'!AO255),"")</f>
        <v/>
      </c>
      <c r="H252" s="119" t="str">
        <f>IF('BB-2024-Saturday'!$AJ255&lt;&gt;"",IF('BB-2024-Saturday'!$AJ255="t",0,'BB-2024-Saturday'!AP255),"")</f>
        <v/>
      </c>
      <c r="I252" s="119" t="str">
        <f>IF('BB-2024-Saturday'!$AJ255&lt;&gt;"",IF('BB-2024-Saturday'!$AJ255="t",0,'BB-2024-Saturday'!AQ255),"")</f>
        <v/>
      </c>
      <c r="J252" s="119" t="str">
        <f>IF('BB-2024-Saturday'!$AJ255&lt;&gt;"",IF('BB-2024-Saturday'!$AJ255="t",'BB-2024-Saturday'!AM255,0),"")</f>
        <v/>
      </c>
      <c r="K252" s="119" t="str">
        <f>IF('BB-2024-Saturday'!$AJ255&lt;&gt;"",IF('BB-2024-Saturday'!$AJ255="t",'BB-2024-Saturday'!AN255,0),"")</f>
        <v/>
      </c>
      <c r="L252" s="119" t="str">
        <f>IF('BB-2024-Saturday'!$AJ255&lt;&gt;"",IF('BB-2024-Saturday'!$AJ255="t",'BB-2024-Saturday'!AO255,0),"")</f>
        <v/>
      </c>
      <c r="M252" s="119" t="str">
        <f>IF('BB-2024-Saturday'!$AJ255&lt;&gt;"",IF('BB-2024-Saturday'!$AJ255="t",'BB-2024-Saturday'!AP255,0),"")</f>
        <v/>
      </c>
      <c r="N252" s="120" t="str">
        <f>IF('BB-2024-Saturday'!$AJ255&lt;&gt;"",IF('BB-2024-Saturday'!$AJ255="m",'BB-2024-Saturday'!U255,0),"")</f>
        <v/>
      </c>
      <c r="O252" s="120" t="str">
        <f>IF('BB-2024-Saturday'!$AJ255&lt;&gt;"",IF('BB-2024-Saturday'!$AJ255="m",'BB-2024-Saturday'!V255,0),"")</f>
        <v/>
      </c>
    </row>
    <row r="253" spans="1:15" x14ac:dyDescent="0.25">
      <c r="A253" t="str">
        <f>IF('BB-2024-Saturday'!AJ256&lt;&gt;"",'BB-2024-Saturday'!AJ256,"")</f>
        <v/>
      </c>
      <c r="B253" t="str">
        <f>IF('BB-2024-Saturday'!AJ256&lt;&gt;"",'BB-2024-Saturday'!AR256,"")</f>
        <v/>
      </c>
      <c r="C253" t="str">
        <f>IF('BB-2024-Saturday'!AJ256="m","v","a")</f>
        <v>a</v>
      </c>
      <c r="D253" s="92" t="str">
        <f>IF('BB-2024-Saturday'!AJ256&lt;&gt;"",'BB-2024-Saturday'!AI256,"")</f>
        <v/>
      </c>
      <c r="E253" s="119" t="str">
        <f>IF('BB-2024-Saturday'!$AJ256&lt;&gt;"",IF('BB-2024-Saturday'!$AJ256="t",0,'BB-2024-Saturday'!AM256),"")</f>
        <v/>
      </c>
      <c r="F253" s="119" t="str">
        <f>IF('BB-2024-Saturday'!$AJ256&lt;&gt;"",IF('BB-2024-Saturday'!$AJ256="t",0,'BB-2024-Saturday'!AN256),"")</f>
        <v/>
      </c>
      <c r="G253" s="119" t="str">
        <f>IF('BB-2024-Saturday'!$AJ256&lt;&gt;"",IF('BB-2024-Saturday'!$AJ256="t",0,'BB-2024-Saturday'!AO256),"")</f>
        <v/>
      </c>
      <c r="H253" s="119" t="str">
        <f>IF('BB-2024-Saturday'!$AJ256&lt;&gt;"",IF('BB-2024-Saturday'!$AJ256="t",0,'BB-2024-Saturday'!AP256),"")</f>
        <v/>
      </c>
      <c r="I253" s="119" t="str">
        <f>IF('BB-2024-Saturday'!$AJ256&lt;&gt;"",IF('BB-2024-Saturday'!$AJ256="t",0,'BB-2024-Saturday'!AQ256),"")</f>
        <v/>
      </c>
      <c r="J253" s="119" t="str">
        <f>IF('BB-2024-Saturday'!$AJ256&lt;&gt;"",IF('BB-2024-Saturday'!$AJ256="t",'BB-2024-Saturday'!AM256,0),"")</f>
        <v/>
      </c>
      <c r="K253" s="119" t="str">
        <f>IF('BB-2024-Saturday'!$AJ256&lt;&gt;"",IF('BB-2024-Saturday'!$AJ256="t",'BB-2024-Saturday'!AN256,0),"")</f>
        <v/>
      </c>
      <c r="L253" s="119" t="str">
        <f>IF('BB-2024-Saturday'!$AJ256&lt;&gt;"",IF('BB-2024-Saturday'!$AJ256="t",'BB-2024-Saturday'!AO256,0),"")</f>
        <v/>
      </c>
      <c r="M253" s="119" t="str">
        <f>IF('BB-2024-Saturday'!$AJ256&lt;&gt;"",IF('BB-2024-Saturday'!$AJ256="t",'BB-2024-Saturday'!AP256,0),"")</f>
        <v/>
      </c>
      <c r="N253" s="120" t="str">
        <f>IF('BB-2024-Saturday'!$AJ256&lt;&gt;"",IF('BB-2024-Saturday'!$AJ256="m",'BB-2024-Saturday'!U256,0),"")</f>
        <v/>
      </c>
      <c r="O253" s="120" t="str">
        <f>IF('BB-2024-Saturday'!$AJ256&lt;&gt;"",IF('BB-2024-Saturday'!$AJ256="m",'BB-2024-Saturday'!V256,0),"")</f>
        <v/>
      </c>
    </row>
    <row r="254" spans="1:15" x14ac:dyDescent="0.25">
      <c r="A254" t="str">
        <f>IF('BB-2024-Saturday'!AJ257&lt;&gt;"",'BB-2024-Saturday'!AJ257,"")</f>
        <v>d</v>
      </c>
      <c r="B254" t="str">
        <f>IF('BB-2024-Saturday'!AJ257&lt;&gt;"",'BB-2024-Saturday'!AR257,"")</f>
        <v>Bridge.  1742.</v>
      </c>
      <c r="C254" t="str">
        <f>IF('BB-2024-Saturday'!AJ257="m","v","a")</f>
        <v>a</v>
      </c>
      <c r="D254" s="92">
        <f>IF('BB-2024-Saturday'!AJ257&lt;&gt;"",'BB-2024-Saturday'!AI257,"")</f>
        <v>70.11</v>
      </c>
      <c r="E254" s="119">
        <f>IF('BB-2024-Saturday'!$AJ257&lt;&gt;"",IF('BB-2024-Saturday'!$AJ257="t",0,'BB-2024-Saturday'!AM257),"")</f>
        <v>40</v>
      </c>
      <c r="F254" s="119">
        <f>IF('BB-2024-Saturday'!$AJ257&lt;&gt;"",IF('BB-2024-Saturday'!$AJ257="t",0,'BB-2024-Saturday'!AN257),"")</f>
        <v>45</v>
      </c>
      <c r="G254" s="119">
        <f>IF('BB-2024-Saturday'!$AJ257&lt;&gt;"",IF('BB-2024-Saturday'!$AJ257="t",0,'BB-2024-Saturday'!AO257),"")</f>
        <v>50</v>
      </c>
      <c r="H254" s="119">
        <f>IF('BB-2024-Saturday'!$AJ257&lt;&gt;"",IF('BB-2024-Saturday'!$AJ257="t",0,'BB-2024-Saturday'!AP257),"")</f>
        <v>54</v>
      </c>
      <c r="I254" s="119">
        <f>IF('BB-2024-Saturday'!$AJ257&lt;&gt;"",IF('BB-2024-Saturday'!$AJ257="t",0,'BB-2024-Saturday'!AQ257),"")</f>
        <v>120</v>
      </c>
      <c r="J254" s="119">
        <f>IF('BB-2024-Saturday'!$AJ257&lt;&gt;"",IF('BB-2024-Saturday'!$AJ257="t",'BB-2024-Saturday'!AM257,0),"")</f>
        <v>0</v>
      </c>
      <c r="K254" s="119">
        <f>IF('BB-2024-Saturday'!$AJ257&lt;&gt;"",IF('BB-2024-Saturday'!$AJ257="t",'BB-2024-Saturday'!AN257,0),"")</f>
        <v>0</v>
      </c>
      <c r="L254" s="119">
        <f>IF('BB-2024-Saturday'!$AJ257&lt;&gt;"",IF('BB-2024-Saturday'!$AJ257="t",'BB-2024-Saturday'!AO257,0),"")</f>
        <v>0</v>
      </c>
      <c r="M254" s="119">
        <f>IF('BB-2024-Saturday'!$AJ257&lt;&gt;"",IF('BB-2024-Saturday'!$AJ257="t",'BB-2024-Saturday'!AP257,0),"")</f>
        <v>0</v>
      </c>
      <c r="N254" s="120">
        <f>IF('BB-2024-Saturday'!$AJ257&lt;&gt;"",IF('BB-2024-Saturday'!$AJ257="m",'BB-2024-Saturday'!U257,0),"")</f>
        <v>0</v>
      </c>
      <c r="O254" s="120">
        <f>IF('BB-2024-Saturday'!$AJ257&lt;&gt;"",IF('BB-2024-Saturday'!$AJ257="m",'BB-2024-Saturday'!V257,0),"")</f>
        <v>0</v>
      </c>
    </row>
    <row r="255" spans="1:15" x14ac:dyDescent="0.25">
      <c r="A255" t="str">
        <f>IF('BB-2024-Saturday'!AJ258&lt;&gt;"",'BB-2024-Saturday'!AJ258,"")</f>
        <v/>
      </c>
      <c r="B255" t="str">
        <f>IF('BB-2024-Saturday'!AJ258&lt;&gt;"",'BB-2024-Saturday'!AR258,"")</f>
        <v/>
      </c>
      <c r="C255" t="str">
        <f>IF('BB-2024-Saturday'!AJ258="m","v","a")</f>
        <v>a</v>
      </c>
      <c r="D255" s="92" t="str">
        <f>IF('BB-2024-Saturday'!AJ258&lt;&gt;"",'BB-2024-Saturday'!AI258,"")</f>
        <v/>
      </c>
      <c r="E255" s="119" t="str">
        <f>IF('BB-2024-Saturday'!$AJ258&lt;&gt;"",IF('BB-2024-Saturday'!$AJ258="t",0,'BB-2024-Saturday'!AM258),"")</f>
        <v/>
      </c>
      <c r="F255" s="119" t="str">
        <f>IF('BB-2024-Saturday'!$AJ258&lt;&gt;"",IF('BB-2024-Saturday'!$AJ258="t",0,'BB-2024-Saturday'!AN258),"")</f>
        <v/>
      </c>
      <c r="G255" s="119" t="str">
        <f>IF('BB-2024-Saturday'!$AJ258&lt;&gt;"",IF('BB-2024-Saturday'!$AJ258="t",0,'BB-2024-Saturday'!AO258),"")</f>
        <v/>
      </c>
      <c r="H255" s="119" t="str">
        <f>IF('BB-2024-Saturday'!$AJ258&lt;&gt;"",IF('BB-2024-Saturday'!$AJ258="t",0,'BB-2024-Saturday'!AP258),"")</f>
        <v/>
      </c>
      <c r="I255" s="119" t="str">
        <f>IF('BB-2024-Saturday'!$AJ258&lt;&gt;"",IF('BB-2024-Saturday'!$AJ258="t",0,'BB-2024-Saturday'!AQ258),"")</f>
        <v/>
      </c>
      <c r="J255" s="119" t="str">
        <f>IF('BB-2024-Saturday'!$AJ258&lt;&gt;"",IF('BB-2024-Saturday'!$AJ258="t",'BB-2024-Saturday'!AM258,0),"")</f>
        <v/>
      </c>
      <c r="K255" s="119" t="str">
        <f>IF('BB-2024-Saturday'!$AJ258&lt;&gt;"",IF('BB-2024-Saturday'!$AJ258="t",'BB-2024-Saturday'!AN258,0),"")</f>
        <v/>
      </c>
      <c r="L255" s="119" t="str">
        <f>IF('BB-2024-Saturday'!$AJ258&lt;&gt;"",IF('BB-2024-Saturday'!$AJ258="t",'BB-2024-Saturday'!AO258,0),"")</f>
        <v/>
      </c>
      <c r="M255" s="119" t="str">
        <f>IF('BB-2024-Saturday'!$AJ258&lt;&gt;"",IF('BB-2024-Saturday'!$AJ258="t",'BB-2024-Saturday'!AP258,0),"")</f>
        <v/>
      </c>
      <c r="N255" s="120" t="str">
        <f>IF('BB-2024-Saturday'!$AJ258&lt;&gt;"",IF('BB-2024-Saturday'!$AJ258="m",'BB-2024-Saturday'!U258,0),"")</f>
        <v/>
      </c>
      <c r="O255" s="120" t="str">
        <f>IF('BB-2024-Saturday'!$AJ258&lt;&gt;"",IF('BB-2024-Saturday'!$AJ258="m",'BB-2024-Saturday'!V258,0),"")</f>
        <v/>
      </c>
    </row>
    <row r="256" spans="1:15" x14ac:dyDescent="0.25">
      <c r="A256" t="str">
        <f>IF('BB-2024-Saturday'!AJ259&lt;&gt;"",'BB-2024-Saturday'!AJ259,"")</f>
        <v/>
      </c>
      <c r="B256" t="str">
        <f>IF('BB-2024-Saturday'!AJ259&lt;&gt;"",'BB-2024-Saturday'!AR259,"")</f>
        <v/>
      </c>
      <c r="C256" t="str">
        <f>IF('BB-2024-Saturday'!AJ259="m","v","a")</f>
        <v>a</v>
      </c>
      <c r="D256" s="92" t="str">
        <f>IF('BB-2024-Saturday'!AJ259&lt;&gt;"",'BB-2024-Saturday'!AI259,"")</f>
        <v/>
      </c>
      <c r="E256" s="119" t="str">
        <f>IF('BB-2024-Saturday'!$AJ259&lt;&gt;"",IF('BB-2024-Saturday'!$AJ259="t",0,'BB-2024-Saturday'!AM259),"")</f>
        <v/>
      </c>
      <c r="F256" s="119" t="str">
        <f>IF('BB-2024-Saturday'!$AJ259&lt;&gt;"",IF('BB-2024-Saturday'!$AJ259="t",0,'BB-2024-Saturday'!AN259),"")</f>
        <v/>
      </c>
      <c r="G256" s="119" t="str">
        <f>IF('BB-2024-Saturday'!$AJ259&lt;&gt;"",IF('BB-2024-Saturday'!$AJ259="t",0,'BB-2024-Saturday'!AO259),"")</f>
        <v/>
      </c>
      <c r="H256" s="119" t="str">
        <f>IF('BB-2024-Saturday'!$AJ259&lt;&gt;"",IF('BB-2024-Saturday'!$AJ259="t",0,'BB-2024-Saturday'!AP259),"")</f>
        <v/>
      </c>
      <c r="I256" s="119" t="str">
        <f>IF('BB-2024-Saturday'!$AJ259&lt;&gt;"",IF('BB-2024-Saturday'!$AJ259="t",0,'BB-2024-Saturday'!AQ259),"")</f>
        <v/>
      </c>
      <c r="J256" s="119" t="str">
        <f>IF('BB-2024-Saturday'!$AJ259&lt;&gt;"",IF('BB-2024-Saturday'!$AJ259="t",'BB-2024-Saturday'!AM259,0),"")</f>
        <v/>
      </c>
      <c r="K256" s="119" t="str">
        <f>IF('BB-2024-Saturday'!$AJ259&lt;&gt;"",IF('BB-2024-Saturday'!$AJ259="t",'BB-2024-Saturday'!AN259,0),"")</f>
        <v/>
      </c>
      <c r="L256" s="119" t="str">
        <f>IF('BB-2024-Saturday'!$AJ259&lt;&gt;"",IF('BB-2024-Saturday'!$AJ259="t",'BB-2024-Saturday'!AO259,0),"")</f>
        <v/>
      </c>
      <c r="M256" s="119" t="str">
        <f>IF('BB-2024-Saturday'!$AJ259&lt;&gt;"",IF('BB-2024-Saturday'!$AJ259="t",'BB-2024-Saturday'!AP259,0),"")</f>
        <v/>
      </c>
      <c r="N256" s="120" t="str">
        <f>IF('BB-2024-Saturday'!$AJ259&lt;&gt;"",IF('BB-2024-Saturday'!$AJ259="m",'BB-2024-Saturday'!U259,0),"")</f>
        <v/>
      </c>
      <c r="O256" s="120" t="str">
        <f>IF('BB-2024-Saturday'!$AJ259&lt;&gt;"",IF('BB-2024-Saturday'!$AJ259="m",'BB-2024-Saturday'!V259,0),"")</f>
        <v/>
      </c>
    </row>
    <row r="257" spans="1:15" x14ac:dyDescent="0.25">
      <c r="A257" t="str">
        <f>IF('BB-2024-Saturday'!AJ260&lt;&gt;"",'BB-2024-Saturday'!AJ260,"")</f>
        <v/>
      </c>
      <c r="B257" t="str">
        <f>IF('BB-2024-Saturday'!AJ260&lt;&gt;"",'BB-2024-Saturday'!AR260,"")</f>
        <v/>
      </c>
      <c r="C257" t="str">
        <f>IF('BB-2024-Saturday'!AJ260="m","v","a")</f>
        <v>a</v>
      </c>
      <c r="D257" s="92" t="str">
        <f>IF('BB-2024-Saturday'!AJ260&lt;&gt;"",'BB-2024-Saturday'!AI260,"")</f>
        <v/>
      </c>
      <c r="E257" s="119" t="str">
        <f>IF('BB-2024-Saturday'!$AJ260&lt;&gt;"",IF('BB-2024-Saturday'!$AJ260="t",0,'BB-2024-Saturday'!AM260),"")</f>
        <v/>
      </c>
      <c r="F257" s="119" t="str">
        <f>IF('BB-2024-Saturday'!$AJ260&lt;&gt;"",IF('BB-2024-Saturday'!$AJ260="t",0,'BB-2024-Saturday'!AN260),"")</f>
        <v/>
      </c>
      <c r="G257" s="119" t="str">
        <f>IF('BB-2024-Saturday'!$AJ260&lt;&gt;"",IF('BB-2024-Saturday'!$AJ260="t",0,'BB-2024-Saturday'!AO260),"")</f>
        <v/>
      </c>
      <c r="H257" s="119" t="str">
        <f>IF('BB-2024-Saturday'!$AJ260&lt;&gt;"",IF('BB-2024-Saturday'!$AJ260="t",0,'BB-2024-Saturday'!AP260),"")</f>
        <v/>
      </c>
      <c r="I257" s="119" t="str">
        <f>IF('BB-2024-Saturday'!$AJ260&lt;&gt;"",IF('BB-2024-Saturday'!$AJ260="t",0,'BB-2024-Saturday'!AQ260),"")</f>
        <v/>
      </c>
      <c r="J257" s="119" t="str">
        <f>IF('BB-2024-Saturday'!$AJ260&lt;&gt;"",IF('BB-2024-Saturday'!$AJ260="t",'BB-2024-Saturday'!AM260,0),"")</f>
        <v/>
      </c>
      <c r="K257" s="119" t="str">
        <f>IF('BB-2024-Saturday'!$AJ260&lt;&gt;"",IF('BB-2024-Saturday'!$AJ260="t",'BB-2024-Saturday'!AN260,0),"")</f>
        <v/>
      </c>
      <c r="L257" s="119" t="str">
        <f>IF('BB-2024-Saturday'!$AJ260&lt;&gt;"",IF('BB-2024-Saturday'!$AJ260="t",'BB-2024-Saturday'!AO260,0),"")</f>
        <v/>
      </c>
      <c r="M257" s="119" t="str">
        <f>IF('BB-2024-Saturday'!$AJ260&lt;&gt;"",IF('BB-2024-Saturday'!$AJ260="t",'BB-2024-Saturday'!AP260,0),"")</f>
        <v/>
      </c>
      <c r="N257" s="120" t="str">
        <f>IF('BB-2024-Saturday'!$AJ260&lt;&gt;"",IF('BB-2024-Saturday'!$AJ260="m",'BB-2024-Saturday'!U260,0),"")</f>
        <v/>
      </c>
      <c r="O257" s="120" t="str">
        <f>IF('BB-2024-Saturday'!$AJ260&lt;&gt;"",IF('BB-2024-Saturday'!$AJ260="m",'BB-2024-Saturday'!V260,0),"")</f>
        <v/>
      </c>
    </row>
    <row r="258" spans="1:15" x14ac:dyDescent="0.25">
      <c r="A258" t="str">
        <f>IF('BB-2024-Saturday'!AJ261&lt;&gt;"",'BB-2024-Saturday'!AJ261,"")</f>
        <v/>
      </c>
      <c r="B258" t="str">
        <f>IF('BB-2024-Saturday'!AJ261&lt;&gt;"",'BB-2024-Saturday'!AR261,"")</f>
        <v/>
      </c>
      <c r="C258" t="str">
        <f>IF('BB-2024-Saturday'!AJ261="m","v","a")</f>
        <v>a</v>
      </c>
      <c r="D258" s="92" t="str">
        <f>IF('BB-2024-Saturday'!AJ261&lt;&gt;"",'BB-2024-Saturday'!AI261,"")</f>
        <v/>
      </c>
      <c r="E258" s="119" t="str">
        <f>IF('BB-2024-Saturday'!$AJ261&lt;&gt;"",IF('BB-2024-Saturday'!$AJ261="t",0,'BB-2024-Saturday'!AM261),"")</f>
        <v/>
      </c>
      <c r="F258" s="119" t="str">
        <f>IF('BB-2024-Saturday'!$AJ261&lt;&gt;"",IF('BB-2024-Saturday'!$AJ261="t",0,'BB-2024-Saturday'!AN261),"")</f>
        <v/>
      </c>
      <c r="G258" s="119" t="str">
        <f>IF('BB-2024-Saturday'!$AJ261&lt;&gt;"",IF('BB-2024-Saturday'!$AJ261="t",0,'BB-2024-Saturday'!AO261),"")</f>
        <v/>
      </c>
      <c r="H258" s="119" t="str">
        <f>IF('BB-2024-Saturday'!$AJ261&lt;&gt;"",IF('BB-2024-Saturday'!$AJ261="t",0,'BB-2024-Saturday'!AP261),"")</f>
        <v/>
      </c>
      <c r="I258" s="119" t="str">
        <f>IF('BB-2024-Saturday'!$AJ261&lt;&gt;"",IF('BB-2024-Saturday'!$AJ261="t",0,'BB-2024-Saturday'!AQ261),"")</f>
        <v/>
      </c>
      <c r="J258" s="119" t="str">
        <f>IF('BB-2024-Saturday'!$AJ261&lt;&gt;"",IF('BB-2024-Saturday'!$AJ261="t",'BB-2024-Saturday'!AM261,0),"")</f>
        <v/>
      </c>
      <c r="K258" s="119" t="str">
        <f>IF('BB-2024-Saturday'!$AJ261&lt;&gt;"",IF('BB-2024-Saturday'!$AJ261="t",'BB-2024-Saturday'!AN261,0),"")</f>
        <v/>
      </c>
      <c r="L258" s="119" t="str">
        <f>IF('BB-2024-Saturday'!$AJ261&lt;&gt;"",IF('BB-2024-Saturday'!$AJ261="t",'BB-2024-Saturday'!AO261,0),"")</f>
        <v/>
      </c>
      <c r="M258" s="119" t="str">
        <f>IF('BB-2024-Saturday'!$AJ261&lt;&gt;"",IF('BB-2024-Saturday'!$AJ261="t",'BB-2024-Saturday'!AP261,0),"")</f>
        <v/>
      </c>
      <c r="N258" s="120" t="str">
        <f>IF('BB-2024-Saturday'!$AJ261&lt;&gt;"",IF('BB-2024-Saturday'!$AJ261="m",'BB-2024-Saturday'!U261,0),"")</f>
        <v/>
      </c>
      <c r="O258" s="120" t="str">
        <f>IF('BB-2024-Saturday'!$AJ261&lt;&gt;"",IF('BB-2024-Saturday'!$AJ261="m",'BB-2024-Saturday'!V261,0),"")</f>
        <v/>
      </c>
    </row>
    <row r="259" spans="1:15" x14ac:dyDescent="0.25">
      <c r="A259" t="str">
        <f>IF('BB-2024-Saturday'!AJ262&lt;&gt;"",'BB-2024-Saturday'!AJ262,"")</f>
        <v/>
      </c>
      <c r="B259" t="str">
        <f>IF('BB-2024-Saturday'!AJ262&lt;&gt;"",'BB-2024-Saturday'!AR262,"")</f>
        <v/>
      </c>
      <c r="C259" t="str">
        <f>IF('BB-2024-Saturday'!AJ262="m","v","a")</f>
        <v>a</v>
      </c>
      <c r="D259" s="92" t="str">
        <f>IF('BB-2024-Saturday'!AJ262&lt;&gt;"",'BB-2024-Saturday'!AI262,"")</f>
        <v/>
      </c>
      <c r="E259" s="119" t="str">
        <f>IF('BB-2024-Saturday'!$AJ262&lt;&gt;"",IF('BB-2024-Saturday'!$AJ262="t",0,'BB-2024-Saturday'!AM262),"")</f>
        <v/>
      </c>
      <c r="F259" s="119" t="str">
        <f>IF('BB-2024-Saturday'!$AJ262&lt;&gt;"",IF('BB-2024-Saturday'!$AJ262="t",0,'BB-2024-Saturday'!AN262),"")</f>
        <v/>
      </c>
      <c r="G259" s="119" t="str">
        <f>IF('BB-2024-Saturday'!$AJ262&lt;&gt;"",IF('BB-2024-Saturday'!$AJ262="t",0,'BB-2024-Saturday'!AO262),"")</f>
        <v/>
      </c>
      <c r="H259" s="119" t="str">
        <f>IF('BB-2024-Saturday'!$AJ262&lt;&gt;"",IF('BB-2024-Saturday'!$AJ262="t",0,'BB-2024-Saturday'!AP262),"")</f>
        <v/>
      </c>
      <c r="I259" s="119" t="str">
        <f>IF('BB-2024-Saturday'!$AJ262&lt;&gt;"",IF('BB-2024-Saturday'!$AJ262="t",0,'BB-2024-Saturday'!AQ262),"")</f>
        <v/>
      </c>
      <c r="J259" s="119" t="str">
        <f>IF('BB-2024-Saturday'!$AJ262&lt;&gt;"",IF('BB-2024-Saturday'!$AJ262="t",'BB-2024-Saturday'!AM262,0),"")</f>
        <v/>
      </c>
      <c r="K259" s="119" t="str">
        <f>IF('BB-2024-Saturday'!$AJ262&lt;&gt;"",IF('BB-2024-Saturday'!$AJ262="t",'BB-2024-Saturday'!AN262,0),"")</f>
        <v/>
      </c>
      <c r="L259" s="119" t="str">
        <f>IF('BB-2024-Saturday'!$AJ262&lt;&gt;"",IF('BB-2024-Saturday'!$AJ262="t",'BB-2024-Saturday'!AO262,0),"")</f>
        <v/>
      </c>
      <c r="M259" s="119" t="str">
        <f>IF('BB-2024-Saturday'!$AJ262&lt;&gt;"",IF('BB-2024-Saturday'!$AJ262="t",'BB-2024-Saturday'!AP262,0),"")</f>
        <v/>
      </c>
      <c r="N259" s="120" t="str">
        <f>IF('BB-2024-Saturday'!$AJ262&lt;&gt;"",IF('BB-2024-Saturday'!$AJ262="m",'BB-2024-Saturday'!U262,0),"")</f>
        <v/>
      </c>
      <c r="O259" s="120" t="str">
        <f>IF('BB-2024-Saturday'!$AJ262&lt;&gt;"",IF('BB-2024-Saturday'!$AJ262="m",'BB-2024-Saturday'!V262,0),"")</f>
        <v/>
      </c>
    </row>
    <row r="260" spans="1:15" x14ac:dyDescent="0.25">
      <c r="A260" t="str">
        <f>IF('BB-2024-Saturday'!AJ263&lt;&gt;"",'BB-2024-Saturday'!AJ263,"")</f>
        <v/>
      </c>
      <c r="B260" t="str">
        <f>IF('BB-2024-Saturday'!AJ263&lt;&gt;"",'BB-2024-Saturday'!AR263,"")</f>
        <v/>
      </c>
      <c r="C260" t="str">
        <f>IF('BB-2024-Saturday'!AJ263="m","v","a")</f>
        <v>a</v>
      </c>
      <c r="D260" s="92" t="str">
        <f>IF('BB-2024-Saturday'!AJ263&lt;&gt;"",'BB-2024-Saturday'!AI263,"")</f>
        <v/>
      </c>
      <c r="E260" s="119" t="str">
        <f>IF('BB-2024-Saturday'!$AJ263&lt;&gt;"",IF('BB-2024-Saturday'!$AJ263="t",0,'BB-2024-Saturday'!AM263),"")</f>
        <v/>
      </c>
      <c r="F260" s="119" t="str">
        <f>IF('BB-2024-Saturday'!$AJ263&lt;&gt;"",IF('BB-2024-Saturday'!$AJ263="t",0,'BB-2024-Saturday'!AN263),"")</f>
        <v/>
      </c>
      <c r="G260" s="119" t="str">
        <f>IF('BB-2024-Saturday'!$AJ263&lt;&gt;"",IF('BB-2024-Saturday'!$AJ263="t",0,'BB-2024-Saturday'!AO263),"")</f>
        <v/>
      </c>
      <c r="H260" s="119" t="str">
        <f>IF('BB-2024-Saturday'!$AJ263&lt;&gt;"",IF('BB-2024-Saturday'!$AJ263="t",0,'BB-2024-Saturday'!AP263),"")</f>
        <v/>
      </c>
      <c r="I260" s="119" t="str">
        <f>IF('BB-2024-Saturday'!$AJ263&lt;&gt;"",IF('BB-2024-Saturday'!$AJ263="t",0,'BB-2024-Saturday'!AQ263),"")</f>
        <v/>
      </c>
      <c r="J260" s="119" t="str">
        <f>IF('BB-2024-Saturday'!$AJ263&lt;&gt;"",IF('BB-2024-Saturday'!$AJ263="t",'BB-2024-Saturday'!AM263,0),"")</f>
        <v/>
      </c>
      <c r="K260" s="119" t="str">
        <f>IF('BB-2024-Saturday'!$AJ263&lt;&gt;"",IF('BB-2024-Saturday'!$AJ263="t",'BB-2024-Saturday'!AN263,0),"")</f>
        <v/>
      </c>
      <c r="L260" s="119" t="str">
        <f>IF('BB-2024-Saturday'!$AJ263&lt;&gt;"",IF('BB-2024-Saturday'!$AJ263="t",'BB-2024-Saturday'!AO263,0),"")</f>
        <v/>
      </c>
      <c r="M260" s="119" t="str">
        <f>IF('BB-2024-Saturday'!$AJ263&lt;&gt;"",IF('BB-2024-Saturday'!$AJ263="t",'BB-2024-Saturday'!AP263,0),"")</f>
        <v/>
      </c>
      <c r="N260" s="120" t="str">
        <f>IF('BB-2024-Saturday'!$AJ263&lt;&gt;"",IF('BB-2024-Saturday'!$AJ263="m",'BB-2024-Saturday'!U263,0),"")</f>
        <v/>
      </c>
      <c r="O260" s="120" t="str">
        <f>IF('BB-2024-Saturday'!$AJ263&lt;&gt;"",IF('BB-2024-Saturday'!$AJ263="m",'BB-2024-Saturday'!V263,0),"")</f>
        <v/>
      </c>
    </row>
    <row r="261" spans="1:15" x14ac:dyDescent="0.25">
      <c r="A261" t="str">
        <f>IF('BB-2024-Saturday'!AJ264&lt;&gt;"",'BB-2024-Saturday'!AJ264,"")</f>
        <v/>
      </c>
      <c r="B261" t="str">
        <f>IF('BB-2024-Saturday'!AJ264&lt;&gt;"",'BB-2024-Saturday'!AR264,"")</f>
        <v/>
      </c>
      <c r="C261" t="str">
        <f>IF('BB-2024-Saturday'!AJ264="m","v","a")</f>
        <v>a</v>
      </c>
      <c r="D261" s="92" t="str">
        <f>IF('BB-2024-Saturday'!AJ264&lt;&gt;"",'BB-2024-Saturday'!AI264,"")</f>
        <v/>
      </c>
      <c r="E261" s="119" t="str">
        <f>IF('BB-2024-Saturday'!$AJ264&lt;&gt;"",IF('BB-2024-Saturday'!$AJ264="t",0,'BB-2024-Saturday'!AM264),"")</f>
        <v/>
      </c>
      <c r="F261" s="119" t="str">
        <f>IF('BB-2024-Saturday'!$AJ264&lt;&gt;"",IF('BB-2024-Saturday'!$AJ264="t",0,'BB-2024-Saturday'!AN264),"")</f>
        <v/>
      </c>
      <c r="G261" s="119" t="str">
        <f>IF('BB-2024-Saturday'!$AJ264&lt;&gt;"",IF('BB-2024-Saturday'!$AJ264="t",0,'BB-2024-Saturday'!AO264),"")</f>
        <v/>
      </c>
      <c r="H261" s="119" t="str">
        <f>IF('BB-2024-Saturday'!$AJ264&lt;&gt;"",IF('BB-2024-Saturday'!$AJ264="t",0,'BB-2024-Saturday'!AP264),"")</f>
        <v/>
      </c>
      <c r="I261" s="119" t="str">
        <f>IF('BB-2024-Saturday'!$AJ264&lt;&gt;"",IF('BB-2024-Saturday'!$AJ264="t",0,'BB-2024-Saturday'!AQ264),"")</f>
        <v/>
      </c>
      <c r="J261" s="119" t="str">
        <f>IF('BB-2024-Saturday'!$AJ264&lt;&gt;"",IF('BB-2024-Saturday'!$AJ264="t",'BB-2024-Saturday'!AM264,0),"")</f>
        <v/>
      </c>
      <c r="K261" s="119" t="str">
        <f>IF('BB-2024-Saturday'!$AJ264&lt;&gt;"",IF('BB-2024-Saturday'!$AJ264="t",'BB-2024-Saturday'!AN264,0),"")</f>
        <v/>
      </c>
      <c r="L261" s="119" t="str">
        <f>IF('BB-2024-Saturday'!$AJ264&lt;&gt;"",IF('BB-2024-Saturday'!$AJ264="t",'BB-2024-Saturday'!AO264,0),"")</f>
        <v/>
      </c>
      <c r="M261" s="119" t="str">
        <f>IF('BB-2024-Saturday'!$AJ264&lt;&gt;"",IF('BB-2024-Saturday'!$AJ264="t",'BB-2024-Saturday'!AP264,0),"")</f>
        <v/>
      </c>
      <c r="N261" s="120" t="str">
        <f>IF('BB-2024-Saturday'!$AJ264&lt;&gt;"",IF('BB-2024-Saturday'!$AJ264="m",'BB-2024-Saturday'!U264,0),"")</f>
        <v/>
      </c>
      <c r="O261" s="120" t="str">
        <f>IF('BB-2024-Saturday'!$AJ264&lt;&gt;"",IF('BB-2024-Saturday'!$AJ264="m",'BB-2024-Saturday'!V264,0),"")</f>
        <v/>
      </c>
    </row>
    <row r="262" spans="1:15" x14ac:dyDescent="0.25">
      <c r="A262" t="str">
        <f>IF('BB-2024-Saturday'!AJ265&lt;&gt;"",'BB-2024-Saturday'!AJ265,"")</f>
        <v/>
      </c>
      <c r="B262" t="str">
        <f>IF('BB-2024-Saturday'!AJ265&lt;&gt;"",'BB-2024-Saturday'!AR265,"")</f>
        <v/>
      </c>
      <c r="C262" t="str">
        <f>IF('BB-2024-Saturday'!AJ265="m","v","a")</f>
        <v>a</v>
      </c>
      <c r="D262" s="92" t="str">
        <f>IF('BB-2024-Saturday'!AJ265&lt;&gt;"",'BB-2024-Saturday'!AI265,"")</f>
        <v/>
      </c>
      <c r="E262" s="119" t="str">
        <f>IF('BB-2024-Saturday'!$AJ265&lt;&gt;"",IF('BB-2024-Saturday'!$AJ265="t",0,'BB-2024-Saturday'!AM265),"")</f>
        <v/>
      </c>
      <c r="F262" s="119" t="str">
        <f>IF('BB-2024-Saturday'!$AJ265&lt;&gt;"",IF('BB-2024-Saturday'!$AJ265="t",0,'BB-2024-Saturday'!AN265),"")</f>
        <v/>
      </c>
      <c r="G262" s="119" t="str">
        <f>IF('BB-2024-Saturday'!$AJ265&lt;&gt;"",IF('BB-2024-Saturday'!$AJ265="t",0,'BB-2024-Saturday'!AO265),"")</f>
        <v/>
      </c>
      <c r="H262" s="119" t="str">
        <f>IF('BB-2024-Saturday'!$AJ265&lt;&gt;"",IF('BB-2024-Saturday'!$AJ265="t",0,'BB-2024-Saturday'!AP265),"")</f>
        <v/>
      </c>
      <c r="I262" s="119" t="str">
        <f>IF('BB-2024-Saturday'!$AJ265&lt;&gt;"",IF('BB-2024-Saturday'!$AJ265="t",0,'BB-2024-Saturday'!AQ265),"")</f>
        <v/>
      </c>
      <c r="J262" s="119" t="str">
        <f>IF('BB-2024-Saturday'!$AJ265&lt;&gt;"",IF('BB-2024-Saturday'!$AJ265="t",'BB-2024-Saturday'!AM265,0),"")</f>
        <v/>
      </c>
      <c r="K262" s="119" t="str">
        <f>IF('BB-2024-Saturday'!$AJ265&lt;&gt;"",IF('BB-2024-Saturday'!$AJ265="t",'BB-2024-Saturday'!AN265,0),"")</f>
        <v/>
      </c>
      <c r="L262" s="119" t="str">
        <f>IF('BB-2024-Saturday'!$AJ265&lt;&gt;"",IF('BB-2024-Saturday'!$AJ265="t",'BB-2024-Saturday'!AO265,0),"")</f>
        <v/>
      </c>
      <c r="M262" s="119" t="str">
        <f>IF('BB-2024-Saturday'!$AJ265&lt;&gt;"",IF('BB-2024-Saturday'!$AJ265="t",'BB-2024-Saturday'!AP265,0),"")</f>
        <v/>
      </c>
      <c r="N262" s="120" t="str">
        <f>IF('BB-2024-Saturday'!$AJ265&lt;&gt;"",IF('BB-2024-Saturday'!$AJ265="m",'BB-2024-Saturday'!U265,0),"")</f>
        <v/>
      </c>
      <c r="O262" s="120" t="str">
        <f>IF('BB-2024-Saturday'!$AJ265&lt;&gt;"",IF('BB-2024-Saturday'!$AJ265="m",'BB-2024-Saturday'!V265,0),"")</f>
        <v/>
      </c>
    </row>
    <row r="263" spans="1:15" x14ac:dyDescent="0.25">
      <c r="A263" t="str">
        <f>IF('BB-2024-Saturday'!AJ266&lt;&gt;"",'BB-2024-Saturday'!AJ266,"")</f>
        <v/>
      </c>
      <c r="B263" t="str">
        <f>IF('BB-2024-Saturday'!AJ266&lt;&gt;"",'BB-2024-Saturday'!AR266,"")</f>
        <v/>
      </c>
      <c r="C263" t="str">
        <f>IF('BB-2024-Saturday'!AJ266="m","v","a")</f>
        <v>a</v>
      </c>
      <c r="D263" s="92" t="str">
        <f>IF('BB-2024-Saturday'!AJ266&lt;&gt;"",'BB-2024-Saturday'!AI266,"")</f>
        <v/>
      </c>
      <c r="E263" s="119" t="str">
        <f>IF('BB-2024-Saturday'!$AJ266&lt;&gt;"",IF('BB-2024-Saturday'!$AJ266="t",0,'BB-2024-Saturday'!AM266),"")</f>
        <v/>
      </c>
      <c r="F263" s="119" t="str">
        <f>IF('BB-2024-Saturday'!$AJ266&lt;&gt;"",IF('BB-2024-Saturday'!$AJ266="t",0,'BB-2024-Saturday'!AN266),"")</f>
        <v/>
      </c>
      <c r="G263" s="119" t="str">
        <f>IF('BB-2024-Saturday'!$AJ266&lt;&gt;"",IF('BB-2024-Saturday'!$AJ266="t",0,'BB-2024-Saturday'!AO266),"")</f>
        <v/>
      </c>
      <c r="H263" s="119" t="str">
        <f>IF('BB-2024-Saturday'!$AJ266&lt;&gt;"",IF('BB-2024-Saturday'!$AJ266="t",0,'BB-2024-Saturday'!AP266),"")</f>
        <v/>
      </c>
      <c r="I263" s="119" t="str">
        <f>IF('BB-2024-Saturday'!$AJ266&lt;&gt;"",IF('BB-2024-Saturday'!$AJ266="t",0,'BB-2024-Saturday'!AQ266),"")</f>
        <v/>
      </c>
      <c r="J263" s="119" t="str">
        <f>IF('BB-2024-Saturday'!$AJ266&lt;&gt;"",IF('BB-2024-Saturday'!$AJ266="t",'BB-2024-Saturday'!AM266,0),"")</f>
        <v/>
      </c>
      <c r="K263" s="119" t="str">
        <f>IF('BB-2024-Saturday'!$AJ266&lt;&gt;"",IF('BB-2024-Saturday'!$AJ266="t",'BB-2024-Saturday'!AN266,0),"")</f>
        <v/>
      </c>
      <c r="L263" s="119" t="str">
        <f>IF('BB-2024-Saturday'!$AJ266&lt;&gt;"",IF('BB-2024-Saturday'!$AJ266="t",'BB-2024-Saturday'!AO266,0),"")</f>
        <v/>
      </c>
      <c r="M263" s="119" t="str">
        <f>IF('BB-2024-Saturday'!$AJ266&lt;&gt;"",IF('BB-2024-Saturday'!$AJ266="t",'BB-2024-Saturday'!AP266,0),"")</f>
        <v/>
      </c>
      <c r="N263" s="120" t="str">
        <f>IF('BB-2024-Saturday'!$AJ266&lt;&gt;"",IF('BB-2024-Saturday'!$AJ266="m",'BB-2024-Saturday'!U266,0),"")</f>
        <v/>
      </c>
      <c r="O263" s="120" t="str">
        <f>IF('BB-2024-Saturday'!$AJ266&lt;&gt;"",IF('BB-2024-Saturday'!$AJ266="m",'BB-2024-Saturday'!V266,0),"")</f>
        <v/>
      </c>
    </row>
    <row r="264" spans="1:15" x14ac:dyDescent="0.25">
      <c r="A264" t="str">
        <f>IF('BB-2024-Saturday'!AJ267&lt;&gt;"",'BB-2024-Saturday'!AJ267,"")</f>
        <v/>
      </c>
      <c r="B264" t="str">
        <f>IF('BB-2024-Saturday'!AJ267&lt;&gt;"",'BB-2024-Saturday'!AR267,"")</f>
        <v/>
      </c>
      <c r="C264" t="str">
        <f>IF('BB-2024-Saturday'!AJ267="m","v","a")</f>
        <v>a</v>
      </c>
      <c r="D264" s="92" t="str">
        <f>IF('BB-2024-Saturday'!AJ267&lt;&gt;"",'BB-2024-Saturday'!AI267,"")</f>
        <v/>
      </c>
      <c r="E264" s="119" t="str">
        <f>IF('BB-2024-Saturday'!$AJ267&lt;&gt;"",IF('BB-2024-Saturday'!$AJ267="t",0,'BB-2024-Saturday'!AM267),"")</f>
        <v/>
      </c>
      <c r="F264" s="119" t="str">
        <f>IF('BB-2024-Saturday'!$AJ267&lt;&gt;"",IF('BB-2024-Saturday'!$AJ267="t",0,'BB-2024-Saturday'!AN267),"")</f>
        <v/>
      </c>
      <c r="G264" s="119" t="str">
        <f>IF('BB-2024-Saturday'!$AJ267&lt;&gt;"",IF('BB-2024-Saturday'!$AJ267="t",0,'BB-2024-Saturday'!AO267),"")</f>
        <v/>
      </c>
      <c r="H264" s="119" t="str">
        <f>IF('BB-2024-Saturday'!$AJ267&lt;&gt;"",IF('BB-2024-Saturday'!$AJ267="t",0,'BB-2024-Saturday'!AP267),"")</f>
        <v/>
      </c>
      <c r="I264" s="119" t="str">
        <f>IF('BB-2024-Saturday'!$AJ267&lt;&gt;"",IF('BB-2024-Saturday'!$AJ267="t",0,'BB-2024-Saturday'!AQ267),"")</f>
        <v/>
      </c>
      <c r="J264" s="119" t="str">
        <f>IF('BB-2024-Saturday'!$AJ267&lt;&gt;"",IF('BB-2024-Saturday'!$AJ267="t",'BB-2024-Saturday'!AM267,0),"")</f>
        <v/>
      </c>
      <c r="K264" s="119" t="str">
        <f>IF('BB-2024-Saturday'!$AJ267&lt;&gt;"",IF('BB-2024-Saturday'!$AJ267="t",'BB-2024-Saturday'!AN267,0),"")</f>
        <v/>
      </c>
      <c r="L264" s="119" t="str">
        <f>IF('BB-2024-Saturday'!$AJ267&lt;&gt;"",IF('BB-2024-Saturday'!$AJ267="t",'BB-2024-Saturday'!AO267,0),"")</f>
        <v/>
      </c>
      <c r="M264" s="119" t="str">
        <f>IF('BB-2024-Saturday'!$AJ267&lt;&gt;"",IF('BB-2024-Saturday'!$AJ267="t",'BB-2024-Saturday'!AP267,0),"")</f>
        <v/>
      </c>
      <c r="N264" s="120" t="str">
        <f>IF('BB-2024-Saturday'!$AJ267&lt;&gt;"",IF('BB-2024-Saturday'!$AJ267="m",'BB-2024-Saturday'!U267,0),"")</f>
        <v/>
      </c>
      <c r="O264" s="120" t="str">
        <f>IF('BB-2024-Saturday'!$AJ267&lt;&gt;"",IF('BB-2024-Saturday'!$AJ267="m",'BB-2024-Saturday'!V267,0),"")</f>
        <v/>
      </c>
    </row>
    <row r="265" spans="1:15" x14ac:dyDescent="0.25">
      <c r="A265" t="str">
        <f>IF('BB-2024-Saturday'!AJ268&lt;&gt;"",'BB-2024-Saturday'!AJ268,"")</f>
        <v/>
      </c>
      <c r="B265" t="str">
        <f>IF('BB-2024-Saturday'!AJ268&lt;&gt;"",'BB-2024-Saturday'!AR268,"")</f>
        <v/>
      </c>
      <c r="C265" t="str">
        <f>IF('BB-2024-Saturday'!AJ268="m","v","a")</f>
        <v>a</v>
      </c>
      <c r="D265" s="92" t="str">
        <f>IF('BB-2024-Saturday'!AJ268&lt;&gt;"",'BB-2024-Saturday'!AI268,"")</f>
        <v/>
      </c>
      <c r="E265" s="119" t="str">
        <f>IF('BB-2024-Saturday'!$AJ268&lt;&gt;"",IF('BB-2024-Saturday'!$AJ268="t",0,'BB-2024-Saturday'!AM268),"")</f>
        <v/>
      </c>
      <c r="F265" s="119" t="str">
        <f>IF('BB-2024-Saturday'!$AJ268&lt;&gt;"",IF('BB-2024-Saturday'!$AJ268="t",0,'BB-2024-Saturday'!AN268),"")</f>
        <v/>
      </c>
      <c r="G265" s="119" t="str">
        <f>IF('BB-2024-Saturday'!$AJ268&lt;&gt;"",IF('BB-2024-Saturday'!$AJ268="t",0,'BB-2024-Saturday'!AO268),"")</f>
        <v/>
      </c>
      <c r="H265" s="119" t="str">
        <f>IF('BB-2024-Saturday'!$AJ268&lt;&gt;"",IF('BB-2024-Saturday'!$AJ268="t",0,'BB-2024-Saturday'!AP268),"")</f>
        <v/>
      </c>
      <c r="I265" s="119" t="str">
        <f>IF('BB-2024-Saturday'!$AJ268&lt;&gt;"",IF('BB-2024-Saturday'!$AJ268="t",0,'BB-2024-Saturday'!AQ268),"")</f>
        <v/>
      </c>
      <c r="J265" s="119" t="str">
        <f>IF('BB-2024-Saturday'!$AJ268&lt;&gt;"",IF('BB-2024-Saturday'!$AJ268="t",'BB-2024-Saturday'!AM268,0),"")</f>
        <v/>
      </c>
      <c r="K265" s="119" t="str">
        <f>IF('BB-2024-Saturday'!$AJ268&lt;&gt;"",IF('BB-2024-Saturday'!$AJ268="t",'BB-2024-Saturday'!AN268,0),"")</f>
        <v/>
      </c>
      <c r="L265" s="119" t="str">
        <f>IF('BB-2024-Saturday'!$AJ268&lt;&gt;"",IF('BB-2024-Saturday'!$AJ268="t",'BB-2024-Saturday'!AO268,0),"")</f>
        <v/>
      </c>
      <c r="M265" s="119" t="str">
        <f>IF('BB-2024-Saturday'!$AJ268&lt;&gt;"",IF('BB-2024-Saturday'!$AJ268="t",'BB-2024-Saturday'!AP268,0),"")</f>
        <v/>
      </c>
      <c r="N265" s="120" t="str">
        <f>IF('BB-2024-Saturday'!$AJ268&lt;&gt;"",IF('BB-2024-Saturday'!$AJ268="m",'BB-2024-Saturday'!U268,0),"")</f>
        <v/>
      </c>
      <c r="O265" s="120" t="str">
        <f>IF('BB-2024-Saturday'!$AJ268&lt;&gt;"",IF('BB-2024-Saturday'!$AJ268="m",'BB-2024-Saturday'!V268,0),"")</f>
        <v/>
      </c>
    </row>
    <row r="266" spans="1:15" x14ac:dyDescent="0.25">
      <c r="A266" t="str">
        <f>IF('BB-2024-Saturday'!AJ269&lt;&gt;"",'BB-2024-Saturday'!AJ269,"")</f>
        <v>m</v>
      </c>
      <c r="B266" t="str">
        <f>IF('BB-2024-Saturday'!AJ269&lt;&gt;"",'BB-2024-Saturday'!AR269,"")</f>
        <v>Control @ 120 Speed limit.  Dot on yellow line and pole.</v>
      </c>
      <c r="C266" t="str">
        <f>IF('BB-2024-Saturday'!AJ269="m","v","a")</f>
        <v>v</v>
      </c>
      <c r="D266" s="92">
        <f>IF('BB-2024-Saturday'!AJ269&lt;&gt;"",'BB-2024-Saturday'!AI269,"")</f>
        <v>73.010000000000005</v>
      </c>
      <c r="E266" s="119">
        <f>IF('BB-2024-Saturday'!$AJ269&lt;&gt;"",IF('BB-2024-Saturday'!$AJ269="t",0,'BB-2024-Saturday'!AM269),"")</f>
        <v>40</v>
      </c>
      <c r="F266" s="119">
        <f>IF('BB-2024-Saturday'!$AJ269&lt;&gt;"",IF('BB-2024-Saturday'!$AJ269="t",0,'BB-2024-Saturday'!AN269),"")</f>
        <v>45</v>
      </c>
      <c r="G266" s="119">
        <f>IF('BB-2024-Saturday'!$AJ269&lt;&gt;"",IF('BB-2024-Saturday'!$AJ269="t",0,'BB-2024-Saturday'!AO269),"")</f>
        <v>50</v>
      </c>
      <c r="H266" s="119">
        <f>IF('BB-2024-Saturday'!$AJ269&lt;&gt;"",IF('BB-2024-Saturday'!$AJ269="t",0,'BB-2024-Saturday'!AP269),"")</f>
        <v>54</v>
      </c>
      <c r="I266" s="119">
        <f>IF('BB-2024-Saturday'!$AJ269&lt;&gt;"",IF('BB-2024-Saturday'!$AJ269="t",0,'BB-2024-Saturday'!AQ269),"")</f>
        <v>60</v>
      </c>
      <c r="J266" s="119">
        <f>IF('BB-2024-Saturday'!$AJ269&lt;&gt;"",IF('BB-2024-Saturday'!$AJ269="t",'BB-2024-Saturday'!AM269,0),"")</f>
        <v>0</v>
      </c>
      <c r="K266" s="119">
        <f>IF('BB-2024-Saturday'!$AJ269&lt;&gt;"",IF('BB-2024-Saturday'!$AJ269="t",'BB-2024-Saturday'!AN269,0),"")</f>
        <v>0</v>
      </c>
      <c r="L266" s="119">
        <f>IF('BB-2024-Saturday'!$AJ269&lt;&gt;"",IF('BB-2024-Saturday'!$AJ269="t",'BB-2024-Saturday'!AO269,0),"")</f>
        <v>0</v>
      </c>
      <c r="M266" s="119">
        <f>IF('BB-2024-Saturday'!$AJ269&lt;&gt;"",IF('BB-2024-Saturday'!$AJ269="t",'BB-2024-Saturday'!AP269,0),"")</f>
        <v>0</v>
      </c>
      <c r="N266" s="120">
        <f>IF('BB-2024-Saturday'!$AJ269&lt;&gt;"",IF('BB-2024-Saturday'!$AJ269="m",'BB-2024-Saturday'!U269,0),"")</f>
        <v>27.236070000000002</v>
      </c>
      <c r="O266" s="120">
        <f>IF('BB-2024-Saturday'!$AJ269&lt;&gt;"",IF('BB-2024-Saturday'!$AJ269="m",'BB-2024-Saturday'!V269,0),"")</f>
        <v>29.739820000000002</v>
      </c>
    </row>
    <row r="267" spans="1:15" x14ac:dyDescent="0.25">
      <c r="A267" t="str">
        <f>IF('BB-2024-Saturday'!AJ270&lt;&gt;"",'BB-2024-Saturday'!AJ270,"")</f>
        <v/>
      </c>
      <c r="B267" t="str">
        <f>IF('BB-2024-Saturday'!AJ270&lt;&gt;"",'BB-2024-Saturday'!AR270,"")</f>
        <v/>
      </c>
      <c r="C267" t="str">
        <f>IF('BB-2024-Saturday'!AJ270="m","v","a")</f>
        <v>a</v>
      </c>
      <c r="D267" s="92" t="str">
        <f>IF('BB-2024-Saturday'!AJ270&lt;&gt;"",'BB-2024-Saturday'!AI270,"")</f>
        <v/>
      </c>
      <c r="E267" s="119" t="str">
        <f>IF('BB-2024-Saturday'!$AJ270&lt;&gt;"",IF('BB-2024-Saturday'!$AJ270="t",0,'BB-2024-Saturday'!AM270),"")</f>
        <v/>
      </c>
      <c r="F267" s="119" t="str">
        <f>IF('BB-2024-Saturday'!$AJ270&lt;&gt;"",IF('BB-2024-Saturday'!$AJ270="t",0,'BB-2024-Saturday'!AN270),"")</f>
        <v/>
      </c>
      <c r="G267" s="119" t="str">
        <f>IF('BB-2024-Saturday'!$AJ270&lt;&gt;"",IF('BB-2024-Saturday'!$AJ270="t",0,'BB-2024-Saturday'!AO270),"")</f>
        <v/>
      </c>
      <c r="H267" s="119" t="str">
        <f>IF('BB-2024-Saturday'!$AJ270&lt;&gt;"",IF('BB-2024-Saturday'!$AJ270="t",0,'BB-2024-Saturday'!AP270),"")</f>
        <v/>
      </c>
      <c r="I267" s="119" t="str">
        <f>IF('BB-2024-Saturday'!$AJ270&lt;&gt;"",IF('BB-2024-Saturday'!$AJ270="t",0,'BB-2024-Saturday'!AQ270),"")</f>
        <v/>
      </c>
      <c r="J267" s="119" t="str">
        <f>IF('BB-2024-Saturday'!$AJ270&lt;&gt;"",IF('BB-2024-Saturday'!$AJ270="t",'BB-2024-Saturday'!AM270,0),"")</f>
        <v/>
      </c>
      <c r="K267" s="119" t="str">
        <f>IF('BB-2024-Saturday'!$AJ270&lt;&gt;"",IF('BB-2024-Saturday'!$AJ270="t",'BB-2024-Saturday'!AN270,0),"")</f>
        <v/>
      </c>
      <c r="L267" s="119" t="str">
        <f>IF('BB-2024-Saturday'!$AJ270&lt;&gt;"",IF('BB-2024-Saturday'!$AJ270="t",'BB-2024-Saturday'!AO270,0),"")</f>
        <v/>
      </c>
      <c r="M267" s="119" t="str">
        <f>IF('BB-2024-Saturday'!$AJ270&lt;&gt;"",IF('BB-2024-Saturday'!$AJ270="t",'BB-2024-Saturday'!AP270,0),"")</f>
        <v/>
      </c>
      <c r="N267" s="120" t="str">
        <f>IF('BB-2024-Saturday'!$AJ270&lt;&gt;"",IF('BB-2024-Saturday'!$AJ270="m",'BB-2024-Saturday'!U270,0),"")</f>
        <v/>
      </c>
      <c r="O267" s="120" t="str">
        <f>IF('BB-2024-Saturday'!$AJ270&lt;&gt;"",IF('BB-2024-Saturday'!$AJ270="m",'BB-2024-Saturday'!V270,0),"")</f>
        <v/>
      </c>
    </row>
    <row r="268" spans="1:15" x14ac:dyDescent="0.25">
      <c r="A268" t="str">
        <f>IF('BB-2024-Saturday'!AJ271&lt;&gt;"",'BB-2024-Saturday'!AJ271,"")</f>
        <v/>
      </c>
      <c r="B268" t="str">
        <f>IF('BB-2024-Saturday'!AJ271&lt;&gt;"",'BB-2024-Saturday'!AR271,"")</f>
        <v/>
      </c>
      <c r="C268" t="str">
        <f>IF('BB-2024-Saturday'!AJ271="m","v","a")</f>
        <v>a</v>
      </c>
      <c r="D268" s="92" t="str">
        <f>IF('BB-2024-Saturday'!AJ271&lt;&gt;"",'BB-2024-Saturday'!AI271,"")</f>
        <v/>
      </c>
      <c r="E268" s="119" t="str">
        <f>IF('BB-2024-Saturday'!$AJ271&lt;&gt;"",IF('BB-2024-Saturday'!$AJ271="t",0,'BB-2024-Saturday'!AM271),"")</f>
        <v/>
      </c>
      <c r="F268" s="119" t="str">
        <f>IF('BB-2024-Saturday'!$AJ271&lt;&gt;"",IF('BB-2024-Saturday'!$AJ271="t",0,'BB-2024-Saturday'!AN271),"")</f>
        <v/>
      </c>
      <c r="G268" s="119" t="str">
        <f>IF('BB-2024-Saturday'!$AJ271&lt;&gt;"",IF('BB-2024-Saturday'!$AJ271="t",0,'BB-2024-Saturday'!AO271),"")</f>
        <v/>
      </c>
      <c r="H268" s="119" t="str">
        <f>IF('BB-2024-Saturday'!$AJ271&lt;&gt;"",IF('BB-2024-Saturday'!$AJ271="t",0,'BB-2024-Saturday'!AP271),"")</f>
        <v/>
      </c>
      <c r="I268" s="119" t="str">
        <f>IF('BB-2024-Saturday'!$AJ271&lt;&gt;"",IF('BB-2024-Saturday'!$AJ271="t",0,'BB-2024-Saturday'!AQ271),"")</f>
        <v/>
      </c>
      <c r="J268" s="119" t="str">
        <f>IF('BB-2024-Saturday'!$AJ271&lt;&gt;"",IF('BB-2024-Saturday'!$AJ271="t",'BB-2024-Saturday'!AM271,0),"")</f>
        <v/>
      </c>
      <c r="K268" s="119" t="str">
        <f>IF('BB-2024-Saturday'!$AJ271&lt;&gt;"",IF('BB-2024-Saturday'!$AJ271="t",'BB-2024-Saturday'!AN271,0),"")</f>
        <v/>
      </c>
      <c r="L268" s="119" t="str">
        <f>IF('BB-2024-Saturday'!$AJ271&lt;&gt;"",IF('BB-2024-Saturday'!$AJ271="t",'BB-2024-Saturday'!AO271,0),"")</f>
        <v/>
      </c>
      <c r="M268" s="119" t="str">
        <f>IF('BB-2024-Saturday'!$AJ271&lt;&gt;"",IF('BB-2024-Saturday'!$AJ271="t",'BB-2024-Saturday'!AP271,0),"")</f>
        <v/>
      </c>
      <c r="N268" s="120" t="str">
        <f>IF('BB-2024-Saturday'!$AJ271&lt;&gt;"",IF('BB-2024-Saturday'!$AJ271="m",'BB-2024-Saturday'!U271,0),"")</f>
        <v/>
      </c>
      <c r="O268" s="120" t="str">
        <f>IF('BB-2024-Saturday'!$AJ271&lt;&gt;"",IF('BB-2024-Saturday'!$AJ271="m",'BB-2024-Saturday'!V271,0),"")</f>
        <v/>
      </c>
    </row>
    <row r="269" spans="1:15" x14ac:dyDescent="0.25">
      <c r="A269" t="str">
        <f>IF('BB-2024-Saturday'!AJ272&lt;&gt;"",'BB-2024-Saturday'!AJ272,"")</f>
        <v/>
      </c>
      <c r="B269" t="str">
        <f>IF('BB-2024-Saturday'!AJ272&lt;&gt;"",'BB-2024-Saturday'!AR272,"")</f>
        <v/>
      </c>
      <c r="C269" t="str">
        <f>IF('BB-2024-Saturday'!AJ272="m","v","a")</f>
        <v>a</v>
      </c>
      <c r="D269" s="92" t="str">
        <f>IF('BB-2024-Saturday'!AJ272&lt;&gt;"",'BB-2024-Saturday'!AI272,"")</f>
        <v/>
      </c>
      <c r="E269" s="119" t="str">
        <f>IF('BB-2024-Saturday'!$AJ272&lt;&gt;"",IF('BB-2024-Saturday'!$AJ272="t",0,'BB-2024-Saturday'!AM272),"")</f>
        <v/>
      </c>
      <c r="F269" s="119" t="str">
        <f>IF('BB-2024-Saturday'!$AJ272&lt;&gt;"",IF('BB-2024-Saturday'!$AJ272="t",0,'BB-2024-Saturday'!AN272),"")</f>
        <v/>
      </c>
      <c r="G269" s="119" t="str">
        <f>IF('BB-2024-Saturday'!$AJ272&lt;&gt;"",IF('BB-2024-Saturday'!$AJ272="t",0,'BB-2024-Saturday'!AO272),"")</f>
        <v/>
      </c>
      <c r="H269" s="119" t="str">
        <f>IF('BB-2024-Saturday'!$AJ272&lt;&gt;"",IF('BB-2024-Saturday'!$AJ272="t",0,'BB-2024-Saturday'!AP272),"")</f>
        <v/>
      </c>
      <c r="I269" s="119" t="str">
        <f>IF('BB-2024-Saturday'!$AJ272&lt;&gt;"",IF('BB-2024-Saturday'!$AJ272="t",0,'BB-2024-Saturday'!AQ272),"")</f>
        <v/>
      </c>
      <c r="J269" s="119" t="str">
        <f>IF('BB-2024-Saturday'!$AJ272&lt;&gt;"",IF('BB-2024-Saturday'!$AJ272="t",'BB-2024-Saturday'!AM272,0),"")</f>
        <v/>
      </c>
      <c r="K269" s="119" t="str">
        <f>IF('BB-2024-Saturday'!$AJ272&lt;&gt;"",IF('BB-2024-Saturday'!$AJ272="t",'BB-2024-Saturday'!AN272,0),"")</f>
        <v/>
      </c>
      <c r="L269" s="119" t="str">
        <f>IF('BB-2024-Saturday'!$AJ272&lt;&gt;"",IF('BB-2024-Saturday'!$AJ272="t",'BB-2024-Saturday'!AO272,0),"")</f>
        <v/>
      </c>
      <c r="M269" s="119" t="str">
        <f>IF('BB-2024-Saturday'!$AJ272&lt;&gt;"",IF('BB-2024-Saturday'!$AJ272="t",'BB-2024-Saturday'!AP272,0),"")</f>
        <v/>
      </c>
      <c r="N269" s="120" t="str">
        <f>IF('BB-2024-Saturday'!$AJ272&lt;&gt;"",IF('BB-2024-Saturday'!$AJ272="m",'BB-2024-Saturday'!U272,0),"")</f>
        <v/>
      </c>
      <c r="O269" s="120" t="str">
        <f>IF('BB-2024-Saturday'!$AJ272&lt;&gt;"",IF('BB-2024-Saturday'!$AJ272="m",'BB-2024-Saturday'!V272,0),"")</f>
        <v/>
      </c>
    </row>
    <row r="270" spans="1:15" x14ac:dyDescent="0.25">
      <c r="A270" t="str">
        <f>IF('BB-2024-Saturday'!AJ273&lt;&gt;"",'BB-2024-Saturday'!AJ273,"")</f>
        <v/>
      </c>
      <c r="B270" t="str">
        <f>IF('BB-2024-Saturday'!AJ273&lt;&gt;"",'BB-2024-Saturday'!AR273,"")</f>
        <v/>
      </c>
      <c r="C270" t="str">
        <f>IF('BB-2024-Saturday'!AJ273="m","v","a")</f>
        <v>a</v>
      </c>
      <c r="D270" s="92" t="str">
        <f>IF('BB-2024-Saturday'!AJ273&lt;&gt;"",'BB-2024-Saturday'!AI273,"")</f>
        <v/>
      </c>
      <c r="E270" s="119" t="str">
        <f>IF('BB-2024-Saturday'!$AJ273&lt;&gt;"",IF('BB-2024-Saturday'!$AJ273="t",0,'BB-2024-Saturday'!AM273),"")</f>
        <v/>
      </c>
      <c r="F270" s="119" t="str">
        <f>IF('BB-2024-Saturday'!$AJ273&lt;&gt;"",IF('BB-2024-Saturday'!$AJ273="t",0,'BB-2024-Saturday'!AN273),"")</f>
        <v/>
      </c>
      <c r="G270" s="119" t="str">
        <f>IF('BB-2024-Saturday'!$AJ273&lt;&gt;"",IF('BB-2024-Saturday'!$AJ273="t",0,'BB-2024-Saturday'!AO273),"")</f>
        <v/>
      </c>
      <c r="H270" s="119" t="str">
        <f>IF('BB-2024-Saturday'!$AJ273&lt;&gt;"",IF('BB-2024-Saturday'!$AJ273="t",0,'BB-2024-Saturday'!AP273),"")</f>
        <v/>
      </c>
      <c r="I270" s="119" t="str">
        <f>IF('BB-2024-Saturday'!$AJ273&lt;&gt;"",IF('BB-2024-Saturday'!$AJ273="t",0,'BB-2024-Saturday'!AQ273),"")</f>
        <v/>
      </c>
      <c r="J270" s="119" t="str">
        <f>IF('BB-2024-Saturday'!$AJ273&lt;&gt;"",IF('BB-2024-Saturday'!$AJ273="t",'BB-2024-Saturday'!AM273,0),"")</f>
        <v/>
      </c>
      <c r="K270" s="119" t="str">
        <f>IF('BB-2024-Saturday'!$AJ273&lt;&gt;"",IF('BB-2024-Saturday'!$AJ273="t",'BB-2024-Saturday'!AN273,0),"")</f>
        <v/>
      </c>
      <c r="L270" s="119" t="str">
        <f>IF('BB-2024-Saturday'!$AJ273&lt;&gt;"",IF('BB-2024-Saturday'!$AJ273="t",'BB-2024-Saturday'!AO273,0),"")</f>
        <v/>
      </c>
      <c r="M270" s="119" t="str">
        <f>IF('BB-2024-Saturday'!$AJ273&lt;&gt;"",IF('BB-2024-Saturday'!$AJ273="t",'BB-2024-Saturday'!AP273,0),"")</f>
        <v/>
      </c>
      <c r="N270" s="120" t="str">
        <f>IF('BB-2024-Saturday'!$AJ273&lt;&gt;"",IF('BB-2024-Saturday'!$AJ273="m",'BB-2024-Saturday'!U273,0),"")</f>
        <v/>
      </c>
      <c r="O270" s="120" t="str">
        <f>IF('BB-2024-Saturday'!$AJ273&lt;&gt;"",IF('BB-2024-Saturday'!$AJ273="m",'BB-2024-Saturday'!V273,0),"")</f>
        <v/>
      </c>
    </row>
    <row r="271" spans="1:15" x14ac:dyDescent="0.25">
      <c r="A271" t="str">
        <f>IF('BB-2024-Saturday'!AJ274&lt;&gt;"",'BB-2024-Saturday'!AJ274,"")</f>
        <v/>
      </c>
      <c r="B271" t="str">
        <f>IF('BB-2024-Saturday'!AJ274&lt;&gt;"",'BB-2024-Saturday'!AR274,"")</f>
        <v/>
      </c>
      <c r="C271" t="str">
        <f>IF('BB-2024-Saturday'!AJ274="m","v","a")</f>
        <v>a</v>
      </c>
      <c r="D271" s="92" t="str">
        <f>IF('BB-2024-Saturday'!AJ274&lt;&gt;"",'BB-2024-Saturday'!AI274,"")</f>
        <v/>
      </c>
      <c r="E271" s="119" t="str">
        <f>IF('BB-2024-Saturday'!$AJ274&lt;&gt;"",IF('BB-2024-Saturday'!$AJ274="t",0,'BB-2024-Saturday'!AM274),"")</f>
        <v/>
      </c>
      <c r="F271" s="119" t="str">
        <f>IF('BB-2024-Saturday'!$AJ274&lt;&gt;"",IF('BB-2024-Saturday'!$AJ274="t",0,'BB-2024-Saturday'!AN274),"")</f>
        <v/>
      </c>
      <c r="G271" s="119" t="str">
        <f>IF('BB-2024-Saturday'!$AJ274&lt;&gt;"",IF('BB-2024-Saturday'!$AJ274="t",0,'BB-2024-Saturday'!AO274),"")</f>
        <v/>
      </c>
      <c r="H271" s="119" t="str">
        <f>IF('BB-2024-Saturday'!$AJ274&lt;&gt;"",IF('BB-2024-Saturday'!$AJ274="t",0,'BB-2024-Saturday'!AP274),"")</f>
        <v/>
      </c>
      <c r="I271" s="119" t="str">
        <f>IF('BB-2024-Saturday'!$AJ274&lt;&gt;"",IF('BB-2024-Saturday'!$AJ274="t",0,'BB-2024-Saturday'!AQ274),"")</f>
        <v/>
      </c>
      <c r="J271" s="119" t="str">
        <f>IF('BB-2024-Saturday'!$AJ274&lt;&gt;"",IF('BB-2024-Saturday'!$AJ274="t",'BB-2024-Saturday'!AM274,0),"")</f>
        <v/>
      </c>
      <c r="K271" s="119" t="str">
        <f>IF('BB-2024-Saturday'!$AJ274&lt;&gt;"",IF('BB-2024-Saturday'!$AJ274="t",'BB-2024-Saturday'!AN274,0),"")</f>
        <v/>
      </c>
      <c r="L271" s="119" t="str">
        <f>IF('BB-2024-Saturday'!$AJ274&lt;&gt;"",IF('BB-2024-Saturday'!$AJ274="t",'BB-2024-Saturday'!AO274,0),"")</f>
        <v/>
      </c>
      <c r="M271" s="119" t="str">
        <f>IF('BB-2024-Saturday'!$AJ274&lt;&gt;"",IF('BB-2024-Saturday'!$AJ274="t",'BB-2024-Saturday'!AP274,0),"")</f>
        <v/>
      </c>
      <c r="N271" s="120" t="str">
        <f>IF('BB-2024-Saturday'!$AJ274&lt;&gt;"",IF('BB-2024-Saturday'!$AJ274="m",'BB-2024-Saturday'!U274,0),"")</f>
        <v/>
      </c>
      <c r="O271" s="120" t="str">
        <f>IF('BB-2024-Saturday'!$AJ274&lt;&gt;"",IF('BB-2024-Saturday'!$AJ274="m",'BB-2024-Saturday'!V274,0),"")</f>
        <v/>
      </c>
    </row>
    <row r="272" spans="1:15" x14ac:dyDescent="0.25">
      <c r="A272" t="str">
        <f>IF('BB-2024-Saturday'!AJ275&lt;&gt;"",'BB-2024-Saturday'!AJ275,"")</f>
        <v/>
      </c>
      <c r="B272" t="str">
        <f>IF('BB-2024-Saturday'!AJ275&lt;&gt;"",'BB-2024-Saturday'!AR275,"")</f>
        <v/>
      </c>
      <c r="C272" t="str">
        <f>IF('BB-2024-Saturday'!AJ275="m","v","a")</f>
        <v>a</v>
      </c>
      <c r="D272" s="92" t="str">
        <f>IF('BB-2024-Saturday'!AJ275&lt;&gt;"",'BB-2024-Saturday'!AI275,"")</f>
        <v/>
      </c>
      <c r="E272" s="119" t="str">
        <f>IF('BB-2024-Saturday'!$AJ275&lt;&gt;"",IF('BB-2024-Saturday'!$AJ275="t",0,'BB-2024-Saturday'!AM275),"")</f>
        <v/>
      </c>
      <c r="F272" s="119" t="str">
        <f>IF('BB-2024-Saturday'!$AJ275&lt;&gt;"",IF('BB-2024-Saturday'!$AJ275="t",0,'BB-2024-Saturday'!AN275),"")</f>
        <v/>
      </c>
      <c r="G272" s="119" t="str">
        <f>IF('BB-2024-Saturday'!$AJ275&lt;&gt;"",IF('BB-2024-Saturday'!$AJ275="t",0,'BB-2024-Saturday'!AO275),"")</f>
        <v/>
      </c>
      <c r="H272" s="119" t="str">
        <f>IF('BB-2024-Saturday'!$AJ275&lt;&gt;"",IF('BB-2024-Saturday'!$AJ275="t",0,'BB-2024-Saturday'!AP275),"")</f>
        <v/>
      </c>
      <c r="I272" s="119" t="str">
        <f>IF('BB-2024-Saturday'!$AJ275&lt;&gt;"",IF('BB-2024-Saturday'!$AJ275="t",0,'BB-2024-Saturday'!AQ275),"")</f>
        <v/>
      </c>
      <c r="J272" s="119" t="str">
        <f>IF('BB-2024-Saturday'!$AJ275&lt;&gt;"",IF('BB-2024-Saturday'!$AJ275="t",'BB-2024-Saturday'!AM275,0),"")</f>
        <v/>
      </c>
      <c r="K272" s="119" t="str">
        <f>IF('BB-2024-Saturday'!$AJ275&lt;&gt;"",IF('BB-2024-Saturday'!$AJ275="t",'BB-2024-Saturday'!AN275,0),"")</f>
        <v/>
      </c>
      <c r="L272" s="119" t="str">
        <f>IF('BB-2024-Saturday'!$AJ275&lt;&gt;"",IF('BB-2024-Saturday'!$AJ275="t",'BB-2024-Saturday'!AO275,0),"")</f>
        <v/>
      </c>
      <c r="M272" s="119" t="str">
        <f>IF('BB-2024-Saturday'!$AJ275&lt;&gt;"",IF('BB-2024-Saturday'!$AJ275="t",'BB-2024-Saturday'!AP275,0),"")</f>
        <v/>
      </c>
      <c r="N272" s="120" t="str">
        <f>IF('BB-2024-Saturday'!$AJ275&lt;&gt;"",IF('BB-2024-Saturday'!$AJ275="m",'BB-2024-Saturday'!U275,0),"")</f>
        <v/>
      </c>
      <c r="O272" s="120" t="str">
        <f>IF('BB-2024-Saturday'!$AJ275&lt;&gt;"",IF('BB-2024-Saturday'!$AJ275="m",'BB-2024-Saturday'!V275,0),"")</f>
        <v/>
      </c>
    </row>
    <row r="273" spans="1:15" x14ac:dyDescent="0.25">
      <c r="A273" t="str">
        <f>IF('BB-2024-Saturday'!AJ276&lt;&gt;"",'BB-2024-Saturday'!AJ276,"")</f>
        <v>f</v>
      </c>
      <c r="B273" t="str">
        <f>IF('BB-2024-Saturday'!AJ276&lt;&gt;"",'BB-2024-Saturday'!AR276,"")</f>
        <v>Overhead power lines.</v>
      </c>
      <c r="C273" t="str">
        <f>IF('BB-2024-Saturday'!AJ276="m","v","a")</f>
        <v>a</v>
      </c>
      <c r="D273" s="92">
        <f>IF('BB-2024-Saturday'!AJ276&lt;&gt;"",'BB-2024-Saturday'!AI276,"")</f>
        <v>74.8</v>
      </c>
      <c r="E273" s="119">
        <f>IF('BB-2024-Saturday'!$AJ276&lt;&gt;"",IF('BB-2024-Saturday'!$AJ276="t",0,'BB-2024-Saturday'!AM276),"")</f>
        <v>47</v>
      </c>
      <c r="F273" s="119">
        <f>IF('BB-2024-Saturday'!$AJ276&lt;&gt;"",IF('BB-2024-Saturday'!$AJ276="t",0,'BB-2024-Saturday'!AN276),"")</f>
        <v>56</v>
      </c>
      <c r="G273" s="119">
        <f>IF('BB-2024-Saturday'!$AJ276&lt;&gt;"",IF('BB-2024-Saturday'!$AJ276="t",0,'BB-2024-Saturday'!AO276),"")</f>
        <v>65</v>
      </c>
      <c r="H273" s="119">
        <f>IF('BB-2024-Saturday'!$AJ276&lt;&gt;"",IF('BB-2024-Saturday'!$AJ276="t",0,'BB-2024-Saturday'!AP276),"")</f>
        <v>74</v>
      </c>
      <c r="I273" s="119">
        <f>IF('BB-2024-Saturday'!$AJ276&lt;&gt;"",IF('BB-2024-Saturday'!$AJ276="t",0,'BB-2024-Saturday'!AQ276),"")</f>
        <v>120</v>
      </c>
      <c r="J273" s="119">
        <f>IF('BB-2024-Saturday'!$AJ276&lt;&gt;"",IF('BB-2024-Saturday'!$AJ276="t",'BB-2024-Saturday'!AM276,0),"")</f>
        <v>0</v>
      </c>
      <c r="K273" s="119">
        <f>IF('BB-2024-Saturday'!$AJ276&lt;&gt;"",IF('BB-2024-Saturday'!$AJ276="t",'BB-2024-Saturday'!AN276,0),"")</f>
        <v>0</v>
      </c>
      <c r="L273" s="119">
        <f>IF('BB-2024-Saturday'!$AJ276&lt;&gt;"",IF('BB-2024-Saturday'!$AJ276="t",'BB-2024-Saturday'!AO276,0),"")</f>
        <v>0</v>
      </c>
      <c r="M273" s="119">
        <f>IF('BB-2024-Saturday'!$AJ276&lt;&gt;"",IF('BB-2024-Saturday'!$AJ276="t",'BB-2024-Saturday'!AP276,0),"")</f>
        <v>0</v>
      </c>
      <c r="N273" s="120">
        <f>IF('BB-2024-Saturday'!$AJ276&lt;&gt;"",IF('BB-2024-Saturday'!$AJ276="m",'BB-2024-Saturday'!U276,0),"")</f>
        <v>0</v>
      </c>
      <c r="O273" s="120">
        <f>IF('BB-2024-Saturday'!$AJ276&lt;&gt;"",IF('BB-2024-Saturday'!$AJ276="m",'BB-2024-Saturday'!V276,0),"")</f>
        <v>0</v>
      </c>
    </row>
    <row r="274" spans="1:15" x14ac:dyDescent="0.25">
      <c r="A274" t="str">
        <f>IF('BB-2024-Saturday'!AJ277&lt;&gt;"",'BB-2024-Saturday'!AJ277,"")</f>
        <v/>
      </c>
      <c r="B274" t="str">
        <f>IF('BB-2024-Saturday'!AJ277&lt;&gt;"",'BB-2024-Saturday'!AR277,"")</f>
        <v/>
      </c>
      <c r="C274" t="str">
        <f>IF('BB-2024-Saturday'!AJ277="m","v","a")</f>
        <v>a</v>
      </c>
      <c r="D274" s="92" t="str">
        <f>IF('BB-2024-Saturday'!AJ277&lt;&gt;"",'BB-2024-Saturday'!AI277,"")</f>
        <v/>
      </c>
      <c r="E274" s="119" t="str">
        <f>IF('BB-2024-Saturday'!$AJ277&lt;&gt;"",IF('BB-2024-Saturday'!$AJ277="t",0,'BB-2024-Saturday'!AM277),"")</f>
        <v/>
      </c>
      <c r="F274" s="119" t="str">
        <f>IF('BB-2024-Saturday'!$AJ277&lt;&gt;"",IF('BB-2024-Saturday'!$AJ277="t",0,'BB-2024-Saturday'!AN277),"")</f>
        <v/>
      </c>
      <c r="G274" s="119" t="str">
        <f>IF('BB-2024-Saturday'!$AJ277&lt;&gt;"",IF('BB-2024-Saturday'!$AJ277="t",0,'BB-2024-Saturday'!AO277),"")</f>
        <v/>
      </c>
      <c r="H274" s="119" t="str">
        <f>IF('BB-2024-Saturday'!$AJ277&lt;&gt;"",IF('BB-2024-Saturday'!$AJ277="t",0,'BB-2024-Saturday'!AP277),"")</f>
        <v/>
      </c>
      <c r="I274" s="119" t="str">
        <f>IF('BB-2024-Saturday'!$AJ277&lt;&gt;"",IF('BB-2024-Saturday'!$AJ277="t",0,'BB-2024-Saturday'!AQ277),"")</f>
        <v/>
      </c>
      <c r="J274" s="119" t="str">
        <f>IF('BB-2024-Saturday'!$AJ277&lt;&gt;"",IF('BB-2024-Saturday'!$AJ277="t",'BB-2024-Saturday'!AM277,0),"")</f>
        <v/>
      </c>
      <c r="K274" s="119" t="str">
        <f>IF('BB-2024-Saturday'!$AJ277&lt;&gt;"",IF('BB-2024-Saturday'!$AJ277="t",'BB-2024-Saturday'!AN277,0),"")</f>
        <v/>
      </c>
      <c r="L274" s="119" t="str">
        <f>IF('BB-2024-Saturday'!$AJ277&lt;&gt;"",IF('BB-2024-Saturday'!$AJ277="t",'BB-2024-Saturday'!AO277,0),"")</f>
        <v/>
      </c>
      <c r="M274" s="119" t="str">
        <f>IF('BB-2024-Saturday'!$AJ277&lt;&gt;"",IF('BB-2024-Saturday'!$AJ277="t",'BB-2024-Saturday'!AP277,0),"")</f>
        <v/>
      </c>
      <c r="N274" s="120" t="str">
        <f>IF('BB-2024-Saturday'!$AJ277&lt;&gt;"",IF('BB-2024-Saturday'!$AJ277="m",'BB-2024-Saturday'!U277,0),"")</f>
        <v/>
      </c>
      <c r="O274" s="120" t="str">
        <f>IF('BB-2024-Saturday'!$AJ277&lt;&gt;"",IF('BB-2024-Saturday'!$AJ277="m",'BB-2024-Saturday'!V277,0),"")</f>
        <v/>
      </c>
    </row>
    <row r="275" spans="1:15" x14ac:dyDescent="0.25">
      <c r="A275" t="str">
        <f>IF('BB-2024-Saturday'!AJ278&lt;&gt;"",'BB-2024-Saturday'!AJ278,"")</f>
        <v/>
      </c>
      <c r="B275" t="str">
        <f>IF('BB-2024-Saturday'!AJ278&lt;&gt;"",'BB-2024-Saturday'!AR278,"")</f>
        <v/>
      </c>
      <c r="C275" t="str">
        <f>IF('BB-2024-Saturday'!AJ278="m","v","a")</f>
        <v>a</v>
      </c>
      <c r="D275" s="92" t="str">
        <f>IF('BB-2024-Saturday'!AJ278&lt;&gt;"",'BB-2024-Saturday'!AI278,"")</f>
        <v/>
      </c>
      <c r="E275" s="119" t="str">
        <f>IF('BB-2024-Saturday'!$AJ278&lt;&gt;"",IF('BB-2024-Saturday'!$AJ278="t",0,'BB-2024-Saturday'!AM278),"")</f>
        <v/>
      </c>
      <c r="F275" s="119" t="str">
        <f>IF('BB-2024-Saturday'!$AJ278&lt;&gt;"",IF('BB-2024-Saturday'!$AJ278="t",0,'BB-2024-Saturday'!AN278),"")</f>
        <v/>
      </c>
      <c r="G275" s="119" t="str">
        <f>IF('BB-2024-Saturday'!$AJ278&lt;&gt;"",IF('BB-2024-Saturday'!$AJ278="t",0,'BB-2024-Saturday'!AO278),"")</f>
        <v/>
      </c>
      <c r="H275" s="119" t="str">
        <f>IF('BB-2024-Saturday'!$AJ278&lt;&gt;"",IF('BB-2024-Saturday'!$AJ278="t",0,'BB-2024-Saturday'!AP278),"")</f>
        <v/>
      </c>
      <c r="I275" s="119" t="str">
        <f>IF('BB-2024-Saturday'!$AJ278&lt;&gt;"",IF('BB-2024-Saturday'!$AJ278="t",0,'BB-2024-Saturday'!AQ278),"")</f>
        <v/>
      </c>
      <c r="J275" s="119" t="str">
        <f>IF('BB-2024-Saturday'!$AJ278&lt;&gt;"",IF('BB-2024-Saturday'!$AJ278="t",'BB-2024-Saturday'!AM278,0),"")</f>
        <v/>
      </c>
      <c r="K275" s="119" t="str">
        <f>IF('BB-2024-Saturday'!$AJ278&lt;&gt;"",IF('BB-2024-Saturday'!$AJ278="t",'BB-2024-Saturday'!AN278,0),"")</f>
        <v/>
      </c>
      <c r="L275" s="119" t="str">
        <f>IF('BB-2024-Saturday'!$AJ278&lt;&gt;"",IF('BB-2024-Saturday'!$AJ278="t",'BB-2024-Saturday'!AO278,0),"")</f>
        <v/>
      </c>
      <c r="M275" s="119" t="str">
        <f>IF('BB-2024-Saturday'!$AJ278&lt;&gt;"",IF('BB-2024-Saturday'!$AJ278="t",'BB-2024-Saturday'!AP278,0),"")</f>
        <v/>
      </c>
      <c r="N275" s="120" t="str">
        <f>IF('BB-2024-Saturday'!$AJ278&lt;&gt;"",IF('BB-2024-Saturday'!$AJ278="m",'BB-2024-Saturday'!U278,0),"")</f>
        <v/>
      </c>
      <c r="O275" s="120" t="str">
        <f>IF('BB-2024-Saturday'!$AJ278&lt;&gt;"",IF('BB-2024-Saturday'!$AJ278="m",'BB-2024-Saturday'!V278,0),"")</f>
        <v/>
      </c>
    </row>
    <row r="276" spans="1:15" x14ac:dyDescent="0.25">
      <c r="A276" t="str">
        <f>IF('BB-2024-Saturday'!AJ279&lt;&gt;"",'BB-2024-Saturday'!AJ279,"")</f>
        <v/>
      </c>
      <c r="B276" t="str">
        <f>IF('BB-2024-Saturday'!AJ279&lt;&gt;"",'BB-2024-Saturday'!AR279,"")</f>
        <v/>
      </c>
      <c r="C276" t="str">
        <f>IF('BB-2024-Saturday'!AJ279="m","v","a")</f>
        <v>a</v>
      </c>
      <c r="D276" s="92" t="str">
        <f>IF('BB-2024-Saturday'!AJ279&lt;&gt;"",'BB-2024-Saturday'!AI279,"")</f>
        <v/>
      </c>
      <c r="E276" s="119" t="str">
        <f>IF('BB-2024-Saturday'!$AJ279&lt;&gt;"",IF('BB-2024-Saturday'!$AJ279="t",0,'BB-2024-Saturday'!AM279),"")</f>
        <v/>
      </c>
      <c r="F276" s="119" t="str">
        <f>IF('BB-2024-Saturday'!$AJ279&lt;&gt;"",IF('BB-2024-Saturday'!$AJ279="t",0,'BB-2024-Saturday'!AN279),"")</f>
        <v/>
      </c>
      <c r="G276" s="119" t="str">
        <f>IF('BB-2024-Saturday'!$AJ279&lt;&gt;"",IF('BB-2024-Saturday'!$AJ279="t",0,'BB-2024-Saturday'!AO279),"")</f>
        <v/>
      </c>
      <c r="H276" s="119" t="str">
        <f>IF('BB-2024-Saturday'!$AJ279&lt;&gt;"",IF('BB-2024-Saturday'!$AJ279="t",0,'BB-2024-Saturday'!AP279),"")</f>
        <v/>
      </c>
      <c r="I276" s="119" t="str">
        <f>IF('BB-2024-Saturday'!$AJ279&lt;&gt;"",IF('BB-2024-Saturday'!$AJ279="t",0,'BB-2024-Saturday'!AQ279),"")</f>
        <v/>
      </c>
      <c r="J276" s="119" t="str">
        <f>IF('BB-2024-Saturday'!$AJ279&lt;&gt;"",IF('BB-2024-Saturday'!$AJ279="t",'BB-2024-Saturday'!AM279,0),"")</f>
        <v/>
      </c>
      <c r="K276" s="119" t="str">
        <f>IF('BB-2024-Saturday'!$AJ279&lt;&gt;"",IF('BB-2024-Saturday'!$AJ279="t",'BB-2024-Saturday'!AN279,0),"")</f>
        <v/>
      </c>
      <c r="L276" s="119" t="str">
        <f>IF('BB-2024-Saturday'!$AJ279&lt;&gt;"",IF('BB-2024-Saturday'!$AJ279="t",'BB-2024-Saturday'!AO279,0),"")</f>
        <v/>
      </c>
      <c r="M276" s="119" t="str">
        <f>IF('BB-2024-Saturday'!$AJ279&lt;&gt;"",IF('BB-2024-Saturday'!$AJ279="t",'BB-2024-Saturday'!AP279,0),"")</f>
        <v/>
      </c>
      <c r="N276" s="120" t="str">
        <f>IF('BB-2024-Saturday'!$AJ279&lt;&gt;"",IF('BB-2024-Saturday'!$AJ279="m",'BB-2024-Saturday'!U279,0),"")</f>
        <v/>
      </c>
      <c r="O276" s="120" t="str">
        <f>IF('BB-2024-Saturday'!$AJ279&lt;&gt;"",IF('BB-2024-Saturday'!$AJ279="m",'BB-2024-Saturday'!V279,0),"")</f>
        <v/>
      </c>
    </row>
    <row r="277" spans="1:15" x14ac:dyDescent="0.25">
      <c r="A277" t="str">
        <f>IF('BB-2024-Saturday'!AJ280&lt;&gt;"",'BB-2024-Saturday'!AJ280,"")</f>
        <v/>
      </c>
      <c r="B277" t="str">
        <f>IF('BB-2024-Saturday'!AJ280&lt;&gt;"",'BB-2024-Saturday'!AR280,"")</f>
        <v/>
      </c>
      <c r="C277" t="str">
        <f>IF('BB-2024-Saturday'!AJ280="m","v","a")</f>
        <v>a</v>
      </c>
      <c r="D277" s="92" t="str">
        <f>IF('BB-2024-Saturday'!AJ280&lt;&gt;"",'BB-2024-Saturday'!AI280,"")</f>
        <v/>
      </c>
      <c r="E277" s="119" t="str">
        <f>IF('BB-2024-Saturday'!$AJ280&lt;&gt;"",IF('BB-2024-Saturday'!$AJ280="t",0,'BB-2024-Saturday'!AM280),"")</f>
        <v/>
      </c>
      <c r="F277" s="119" t="str">
        <f>IF('BB-2024-Saturday'!$AJ280&lt;&gt;"",IF('BB-2024-Saturday'!$AJ280="t",0,'BB-2024-Saturday'!AN280),"")</f>
        <v/>
      </c>
      <c r="G277" s="119" t="str">
        <f>IF('BB-2024-Saturday'!$AJ280&lt;&gt;"",IF('BB-2024-Saturday'!$AJ280="t",0,'BB-2024-Saturday'!AO280),"")</f>
        <v/>
      </c>
      <c r="H277" s="119" t="str">
        <f>IF('BB-2024-Saturday'!$AJ280&lt;&gt;"",IF('BB-2024-Saturday'!$AJ280="t",0,'BB-2024-Saturday'!AP280),"")</f>
        <v/>
      </c>
      <c r="I277" s="119" t="str">
        <f>IF('BB-2024-Saturday'!$AJ280&lt;&gt;"",IF('BB-2024-Saturday'!$AJ280="t",0,'BB-2024-Saturday'!AQ280),"")</f>
        <v/>
      </c>
      <c r="J277" s="119" t="str">
        <f>IF('BB-2024-Saturday'!$AJ280&lt;&gt;"",IF('BB-2024-Saturday'!$AJ280="t",'BB-2024-Saturday'!AM280,0),"")</f>
        <v/>
      </c>
      <c r="K277" s="119" t="str">
        <f>IF('BB-2024-Saturday'!$AJ280&lt;&gt;"",IF('BB-2024-Saturday'!$AJ280="t",'BB-2024-Saturday'!AN280,0),"")</f>
        <v/>
      </c>
      <c r="L277" s="119" t="str">
        <f>IF('BB-2024-Saturday'!$AJ280&lt;&gt;"",IF('BB-2024-Saturday'!$AJ280="t",'BB-2024-Saturday'!AO280,0),"")</f>
        <v/>
      </c>
      <c r="M277" s="119" t="str">
        <f>IF('BB-2024-Saturday'!$AJ280&lt;&gt;"",IF('BB-2024-Saturday'!$AJ280="t",'BB-2024-Saturday'!AP280,0),"")</f>
        <v/>
      </c>
      <c r="N277" s="120" t="str">
        <f>IF('BB-2024-Saturday'!$AJ280&lt;&gt;"",IF('BB-2024-Saturday'!$AJ280="m",'BB-2024-Saturday'!U280,0),"")</f>
        <v/>
      </c>
      <c r="O277" s="120" t="str">
        <f>IF('BB-2024-Saturday'!$AJ280&lt;&gt;"",IF('BB-2024-Saturday'!$AJ280="m",'BB-2024-Saturday'!V280,0),"")</f>
        <v/>
      </c>
    </row>
    <row r="278" spans="1:15" x14ac:dyDescent="0.25">
      <c r="A278" t="str">
        <f>IF('BB-2024-Saturday'!AJ281&lt;&gt;"",'BB-2024-Saturday'!AJ281,"")</f>
        <v/>
      </c>
      <c r="B278" t="str">
        <f>IF('BB-2024-Saturday'!AJ281&lt;&gt;"",'BB-2024-Saturday'!AR281,"")</f>
        <v/>
      </c>
      <c r="C278" t="str">
        <f>IF('BB-2024-Saturday'!AJ281="m","v","a")</f>
        <v>a</v>
      </c>
      <c r="D278" s="92" t="str">
        <f>IF('BB-2024-Saturday'!AJ281&lt;&gt;"",'BB-2024-Saturday'!AI281,"")</f>
        <v/>
      </c>
      <c r="E278" s="119" t="str">
        <f>IF('BB-2024-Saturday'!$AJ281&lt;&gt;"",IF('BB-2024-Saturday'!$AJ281="t",0,'BB-2024-Saturday'!AM281),"")</f>
        <v/>
      </c>
      <c r="F278" s="119" t="str">
        <f>IF('BB-2024-Saturday'!$AJ281&lt;&gt;"",IF('BB-2024-Saturday'!$AJ281="t",0,'BB-2024-Saturday'!AN281),"")</f>
        <v/>
      </c>
      <c r="G278" s="119" t="str">
        <f>IF('BB-2024-Saturday'!$AJ281&lt;&gt;"",IF('BB-2024-Saturday'!$AJ281="t",0,'BB-2024-Saturday'!AO281),"")</f>
        <v/>
      </c>
      <c r="H278" s="119" t="str">
        <f>IF('BB-2024-Saturday'!$AJ281&lt;&gt;"",IF('BB-2024-Saturday'!$AJ281="t",0,'BB-2024-Saturday'!AP281),"")</f>
        <v/>
      </c>
      <c r="I278" s="119" t="str">
        <f>IF('BB-2024-Saturday'!$AJ281&lt;&gt;"",IF('BB-2024-Saturday'!$AJ281="t",0,'BB-2024-Saturday'!AQ281),"")</f>
        <v/>
      </c>
      <c r="J278" s="119" t="str">
        <f>IF('BB-2024-Saturday'!$AJ281&lt;&gt;"",IF('BB-2024-Saturday'!$AJ281="t",'BB-2024-Saturday'!AM281,0),"")</f>
        <v/>
      </c>
      <c r="K278" s="119" t="str">
        <f>IF('BB-2024-Saturday'!$AJ281&lt;&gt;"",IF('BB-2024-Saturday'!$AJ281="t",'BB-2024-Saturday'!AN281,0),"")</f>
        <v/>
      </c>
      <c r="L278" s="119" t="str">
        <f>IF('BB-2024-Saturday'!$AJ281&lt;&gt;"",IF('BB-2024-Saturday'!$AJ281="t",'BB-2024-Saturday'!AO281,0),"")</f>
        <v/>
      </c>
      <c r="M278" s="119" t="str">
        <f>IF('BB-2024-Saturday'!$AJ281&lt;&gt;"",IF('BB-2024-Saturday'!$AJ281="t",'BB-2024-Saturday'!AP281,0),"")</f>
        <v/>
      </c>
      <c r="N278" s="120" t="str">
        <f>IF('BB-2024-Saturday'!$AJ281&lt;&gt;"",IF('BB-2024-Saturday'!$AJ281="m",'BB-2024-Saturday'!U281,0),"")</f>
        <v/>
      </c>
      <c r="O278" s="120" t="str">
        <f>IF('BB-2024-Saturday'!$AJ281&lt;&gt;"",IF('BB-2024-Saturday'!$AJ281="m",'BB-2024-Saturday'!V281,0),"")</f>
        <v/>
      </c>
    </row>
    <row r="279" spans="1:15" x14ac:dyDescent="0.25">
      <c r="A279" t="str">
        <f>IF('BB-2024-Saturday'!AJ282&lt;&gt;"",'BB-2024-Saturday'!AJ282,"")</f>
        <v/>
      </c>
      <c r="B279" t="str">
        <f>IF('BB-2024-Saturday'!AJ282&lt;&gt;"",'BB-2024-Saturday'!AR282,"")</f>
        <v/>
      </c>
      <c r="C279" t="str">
        <f>IF('BB-2024-Saturday'!AJ282="m","v","a")</f>
        <v>a</v>
      </c>
      <c r="D279" s="92" t="str">
        <f>IF('BB-2024-Saturday'!AJ282&lt;&gt;"",'BB-2024-Saturday'!AI282,"")</f>
        <v/>
      </c>
      <c r="E279" s="119" t="str">
        <f>IF('BB-2024-Saturday'!$AJ282&lt;&gt;"",IF('BB-2024-Saturday'!$AJ282="t",0,'BB-2024-Saturday'!AM282),"")</f>
        <v/>
      </c>
      <c r="F279" s="119" t="str">
        <f>IF('BB-2024-Saturday'!$AJ282&lt;&gt;"",IF('BB-2024-Saturday'!$AJ282="t",0,'BB-2024-Saturday'!AN282),"")</f>
        <v/>
      </c>
      <c r="G279" s="119" t="str">
        <f>IF('BB-2024-Saturday'!$AJ282&lt;&gt;"",IF('BB-2024-Saturday'!$AJ282="t",0,'BB-2024-Saturday'!AO282),"")</f>
        <v/>
      </c>
      <c r="H279" s="119" t="str">
        <f>IF('BB-2024-Saturday'!$AJ282&lt;&gt;"",IF('BB-2024-Saturday'!$AJ282="t",0,'BB-2024-Saturday'!AP282),"")</f>
        <v/>
      </c>
      <c r="I279" s="119" t="str">
        <f>IF('BB-2024-Saturday'!$AJ282&lt;&gt;"",IF('BB-2024-Saturday'!$AJ282="t",0,'BB-2024-Saturday'!AQ282),"")</f>
        <v/>
      </c>
      <c r="J279" s="119" t="str">
        <f>IF('BB-2024-Saturday'!$AJ282&lt;&gt;"",IF('BB-2024-Saturday'!$AJ282="t",'BB-2024-Saturday'!AM282,0),"")</f>
        <v/>
      </c>
      <c r="K279" s="119" t="str">
        <f>IF('BB-2024-Saturday'!$AJ282&lt;&gt;"",IF('BB-2024-Saturday'!$AJ282="t",'BB-2024-Saturday'!AN282,0),"")</f>
        <v/>
      </c>
      <c r="L279" s="119" t="str">
        <f>IF('BB-2024-Saturday'!$AJ282&lt;&gt;"",IF('BB-2024-Saturday'!$AJ282="t",'BB-2024-Saturday'!AO282,0),"")</f>
        <v/>
      </c>
      <c r="M279" s="119" t="str">
        <f>IF('BB-2024-Saturday'!$AJ282&lt;&gt;"",IF('BB-2024-Saturday'!$AJ282="t",'BB-2024-Saturday'!AP282,0),"")</f>
        <v/>
      </c>
      <c r="N279" s="120" t="str">
        <f>IF('BB-2024-Saturday'!$AJ282&lt;&gt;"",IF('BB-2024-Saturday'!$AJ282="m",'BB-2024-Saturday'!U282,0),"")</f>
        <v/>
      </c>
      <c r="O279" s="120" t="str">
        <f>IF('BB-2024-Saturday'!$AJ282&lt;&gt;"",IF('BB-2024-Saturday'!$AJ282="m",'BB-2024-Saturday'!V282,0),"")</f>
        <v/>
      </c>
    </row>
    <row r="280" spans="1:15" x14ac:dyDescent="0.25">
      <c r="A280" t="str">
        <f>IF('BB-2024-Saturday'!AJ283&lt;&gt;"",'BB-2024-Saturday'!AJ283,"")</f>
        <v/>
      </c>
      <c r="B280" t="str">
        <f>IF('BB-2024-Saturday'!AJ283&lt;&gt;"",'BB-2024-Saturday'!AR283,"")</f>
        <v/>
      </c>
      <c r="C280" t="str">
        <f>IF('BB-2024-Saturday'!AJ283="m","v","a")</f>
        <v>a</v>
      </c>
      <c r="D280" s="92" t="str">
        <f>IF('BB-2024-Saturday'!AJ283&lt;&gt;"",'BB-2024-Saturday'!AI283,"")</f>
        <v/>
      </c>
      <c r="E280" s="119" t="str">
        <f>IF('BB-2024-Saturday'!$AJ283&lt;&gt;"",IF('BB-2024-Saturday'!$AJ283="t",0,'BB-2024-Saturday'!AM283),"")</f>
        <v/>
      </c>
      <c r="F280" s="119" t="str">
        <f>IF('BB-2024-Saturday'!$AJ283&lt;&gt;"",IF('BB-2024-Saturday'!$AJ283="t",0,'BB-2024-Saturday'!AN283),"")</f>
        <v/>
      </c>
      <c r="G280" s="119" t="str">
        <f>IF('BB-2024-Saturday'!$AJ283&lt;&gt;"",IF('BB-2024-Saturday'!$AJ283="t",0,'BB-2024-Saturday'!AO283),"")</f>
        <v/>
      </c>
      <c r="H280" s="119" t="str">
        <f>IF('BB-2024-Saturday'!$AJ283&lt;&gt;"",IF('BB-2024-Saturday'!$AJ283="t",0,'BB-2024-Saturday'!AP283),"")</f>
        <v/>
      </c>
      <c r="I280" s="119" t="str">
        <f>IF('BB-2024-Saturday'!$AJ283&lt;&gt;"",IF('BB-2024-Saturday'!$AJ283="t",0,'BB-2024-Saturday'!AQ283),"")</f>
        <v/>
      </c>
      <c r="J280" s="119" t="str">
        <f>IF('BB-2024-Saturday'!$AJ283&lt;&gt;"",IF('BB-2024-Saturday'!$AJ283="t",'BB-2024-Saturday'!AM283,0),"")</f>
        <v/>
      </c>
      <c r="K280" s="119" t="str">
        <f>IF('BB-2024-Saturday'!$AJ283&lt;&gt;"",IF('BB-2024-Saturday'!$AJ283="t",'BB-2024-Saturday'!AN283,0),"")</f>
        <v/>
      </c>
      <c r="L280" s="119" t="str">
        <f>IF('BB-2024-Saturday'!$AJ283&lt;&gt;"",IF('BB-2024-Saturday'!$AJ283="t",'BB-2024-Saturday'!AO283,0),"")</f>
        <v/>
      </c>
      <c r="M280" s="119" t="str">
        <f>IF('BB-2024-Saturday'!$AJ283&lt;&gt;"",IF('BB-2024-Saturday'!$AJ283="t",'BB-2024-Saturday'!AP283,0),"")</f>
        <v/>
      </c>
      <c r="N280" s="120" t="str">
        <f>IF('BB-2024-Saturday'!$AJ283&lt;&gt;"",IF('BB-2024-Saturday'!$AJ283="m",'BB-2024-Saturday'!U283,0),"")</f>
        <v/>
      </c>
      <c r="O280" s="120" t="str">
        <f>IF('BB-2024-Saturday'!$AJ283&lt;&gt;"",IF('BB-2024-Saturday'!$AJ283="m",'BB-2024-Saturday'!V283,0),"")</f>
        <v/>
      </c>
    </row>
    <row r="281" spans="1:15" x14ac:dyDescent="0.25">
      <c r="A281" t="str">
        <f>IF('BB-2024-Saturday'!AJ284&lt;&gt;"",'BB-2024-Saturday'!AJ284,"")</f>
        <v/>
      </c>
      <c r="B281" t="str">
        <f>IF('BB-2024-Saturday'!AJ284&lt;&gt;"",'BB-2024-Saturday'!AR284,"")</f>
        <v/>
      </c>
      <c r="C281" t="str">
        <f>IF('BB-2024-Saturday'!AJ284="m","v","a")</f>
        <v>a</v>
      </c>
      <c r="D281" s="92" t="str">
        <f>IF('BB-2024-Saturday'!AJ284&lt;&gt;"",'BB-2024-Saturday'!AI284,"")</f>
        <v/>
      </c>
      <c r="E281" s="119" t="str">
        <f>IF('BB-2024-Saturday'!$AJ284&lt;&gt;"",IF('BB-2024-Saturday'!$AJ284="t",0,'BB-2024-Saturday'!AM284),"")</f>
        <v/>
      </c>
      <c r="F281" s="119" t="str">
        <f>IF('BB-2024-Saturday'!$AJ284&lt;&gt;"",IF('BB-2024-Saturday'!$AJ284="t",0,'BB-2024-Saturday'!AN284),"")</f>
        <v/>
      </c>
      <c r="G281" s="119" t="str">
        <f>IF('BB-2024-Saturday'!$AJ284&lt;&gt;"",IF('BB-2024-Saturday'!$AJ284="t",0,'BB-2024-Saturday'!AO284),"")</f>
        <v/>
      </c>
      <c r="H281" s="119" t="str">
        <f>IF('BB-2024-Saturday'!$AJ284&lt;&gt;"",IF('BB-2024-Saturday'!$AJ284="t",0,'BB-2024-Saturday'!AP284),"")</f>
        <v/>
      </c>
      <c r="I281" s="119" t="str">
        <f>IF('BB-2024-Saturday'!$AJ284&lt;&gt;"",IF('BB-2024-Saturday'!$AJ284="t",0,'BB-2024-Saturday'!AQ284),"")</f>
        <v/>
      </c>
      <c r="J281" s="119" t="str">
        <f>IF('BB-2024-Saturday'!$AJ284&lt;&gt;"",IF('BB-2024-Saturday'!$AJ284="t",'BB-2024-Saturday'!AM284,0),"")</f>
        <v/>
      </c>
      <c r="K281" s="119" t="str">
        <f>IF('BB-2024-Saturday'!$AJ284&lt;&gt;"",IF('BB-2024-Saturday'!$AJ284="t",'BB-2024-Saturday'!AN284,0),"")</f>
        <v/>
      </c>
      <c r="L281" s="119" t="str">
        <f>IF('BB-2024-Saturday'!$AJ284&lt;&gt;"",IF('BB-2024-Saturday'!$AJ284="t",'BB-2024-Saturday'!AO284,0),"")</f>
        <v/>
      </c>
      <c r="M281" s="119" t="str">
        <f>IF('BB-2024-Saturday'!$AJ284&lt;&gt;"",IF('BB-2024-Saturday'!$AJ284="t",'BB-2024-Saturday'!AP284,0),"")</f>
        <v/>
      </c>
      <c r="N281" s="120" t="str">
        <f>IF('BB-2024-Saturday'!$AJ284&lt;&gt;"",IF('BB-2024-Saturday'!$AJ284="m",'BB-2024-Saturday'!U284,0),"")</f>
        <v/>
      </c>
      <c r="O281" s="120" t="str">
        <f>IF('BB-2024-Saturday'!$AJ284&lt;&gt;"",IF('BB-2024-Saturday'!$AJ284="m",'BB-2024-Saturday'!V284,0),"")</f>
        <v/>
      </c>
    </row>
    <row r="282" spans="1:15" x14ac:dyDescent="0.25">
      <c r="A282" t="str">
        <f>IF('BB-2024-Saturday'!AJ285&lt;&gt;"",'BB-2024-Saturday'!AJ285,"")</f>
        <v>m</v>
      </c>
      <c r="B282" t="str">
        <f>IF('BB-2024-Saturday'!AJ285&lt;&gt;"",'BB-2024-Saturday'!AR285,"")</f>
        <v>Control @ [Police] Police 10 km.  Dot on pole and mark on road.</v>
      </c>
      <c r="C282" t="str">
        <f>IF('BB-2024-Saturday'!AJ285="m","v","a")</f>
        <v>v</v>
      </c>
      <c r="D282" s="92">
        <f>IF('BB-2024-Saturday'!AJ285&lt;&gt;"",'BB-2024-Saturday'!AI285,"")</f>
        <v>77.680000000000007</v>
      </c>
      <c r="E282" s="119">
        <f>IF('BB-2024-Saturday'!$AJ285&lt;&gt;"",IF('BB-2024-Saturday'!$AJ285="t",0,'BB-2024-Saturday'!AM285),"")</f>
        <v>47</v>
      </c>
      <c r="F282" s="119">
        <f>IF('BB-2024-Saturday'!$AJ285&lt;&gt;"",IF('BB-2024-Saturday'!$AJ285="t",0,'BB-2024-Saturday'!AN285),"")</f>
        <v>56</v>
      </c>
      <c r="G282" s="119">
        <f>IF('BB-2024-Saturday'!$AJ285&lt;&gt;"",IF('BB-2024-Saturday'!$AJ285="t",0,'BB-2024-Saturday'!AO285),"")</f>
        <v>65</v>
      </c>
      <c r="H282" s="119">
        <f>IF('BB-2024-Saturday'!$AJ285&lt;&gt;"",IF('BB-2024-Saturday'!$AJ285="t",0,'BB-2024-Saturday'!AP285),"")</f>
        <v>74</v>
      </c>
      <c r="I282" s="119">
        <f>IF('BB-2024-Saturday'!$AJ285&lt;&gt;"",IF('BB-2024-Saturday'!$AJ285="t",0,'BB-2024-Saturday'!AQ285),"")</f>
        <v>120</v>
      </c>
      <c r="J282" s="119">
        <f>IF('BB-2024-Saturday'!$AJ285&lt;&gt;"",IF('BB-2024-Saturday'!$AJ285="t",'BB-2024-Saturday'!AM285,0),"")</f>
        <v>0</v>
      </c>
      <c r="K282" s="119">
        <f>IF('BB-2024-Saturday'!$AJ285&lt;&gt;"",IF('BB-2024-Saturday'!$AJ285="t",'BB-2024-Saturday'!AN285,0),"")</f>
        <v>0</v>
      </c>
      <c r="L282" s="119">
        <f>IF('BB-2024-Saturday'!$AJ285&lt;&gt;"",IF('BB-2024-Saturday'!$AJ285="t",'BB-2024-Saturday'!AO285,0),"")</f>
        <v>0</v>
      </c>
      <c r="M282" s="119">
        <f>IF('BB-2024-Saturday'!$AJ285&lt;&gt;"",IF('BB-2024-Saturday'!$AJ285="t",'BB-2024-Saturday'!AP285,0),"")</f>
        <v>0</v>
      </c>
      <c r="N282" s="120">
        <f>IF('BB-2024-Saturday'!$AJ285&lt;&gt;"",IF('BB-2024-Saturday'!$AJ285="m",'BB-2024-Saturday'!U285,0),"")</f>
        <v>27.214099999999998</v>
      </c>
      <c r="O282" s="120">
        <f>IF('BB-2024-Saturday'!$AJ285&lt;&gt;"",IF('BB-2024-Saturday'!$AJ285="m",'BB-2024-Saturday'!V285,0),"")</f>
        <v>29.699780000000001</v>
      </c>
    </row>
    <row r="283" spans="1:15" x14ac:dyDescent="0.25">
      <c r="A283" t="str">
        <f>IF('BB-2024-Saturday'!AJ286&lt;&gt;"",'BB-2024-Saturday'!AJ286,"")</f>
        <v/>
      </c>
      <c r="B283" t="str">
        <f>IF('BB-2024-Saturday'!AJ286&lt;&gt;"",'BB-2024-Saturday'!AR286,"")</f>
        <v/>
      </c>
      <c r="C283" t="str">
        <f>IF('BB-2024-Saturday'!AJ286="m","v","a")</f>
        <v>a</v>
      </c>
      <c r="D283" s="92" t="str">
        <f>IF('BB-2024-Saturday'!AJ286&lt;&gt;"",'BB-2024-Saturday'!AI286,"")</f>
        <v/>
      </c>
      <c r="E283" s="119" t="str">
        <f>IF('BB-2024-Saturday'!$AJ286&lt;&gt;"",IF('BB-2024-Saturday'!$AJ286="t",0,'BB-2024-Saturday'!AM286),"")</f>
        <v/>
      </c>
      <c r="F283" s="119" t="str">
        <f>IF('BB-2024-Saturday'!$AJ286&lt;&gt;"",IF('BB-2024-Saturday'!$AJ286="t",0,'BB-2024-Saturday'!AN286),"")</f>
        <v/>
      </c>
      <c r="G283" s="119" t="str">
        <f>IF('BB-2024-Saturday'!$AJ286&lt;&gt;"",IF('BB-2024-Saturday'!$AJ286="t",0,'BB-2024-Saturday'!AO286),"")</f>
        <v/>
      </c>
      <c r="H283" s="119" t="str">
        <f>IF('BB-2024-Saturday'!$AJ286&lt;&gt;"",IF('BB-2024-Saturday'!$AJ286="t",0,'BB-2024-Saturday'!AP286),"")</f>
        <v/>
      </c>
      <c r="I283" s="119" t="str">
        <f>IF('BB-2024-Saturday'!$AJ286&lt;&gt;"",IF('BB-2024-Saturday'!$AJ286="t",0,'BB-2024-Saturday'!AQ286),"")</f>
        <v/>
      </c>
      <c r="J283" s="119" t="str">
        <f>IF('BB-2024-Saturday'!$AJ286&lt;&gt;"",IF('BB-2024-Saturday'!$AJ286="t",'BB-2024-Saturday'!AM286,0),"")</f>
        <v/>
      </c>
      <c r="K283" s="119" t="str">
        <f>IF('BB-2024-Saturday'!$AJ286&lt;&gt;"",IF('BB-2024-Saturday'!$AJ286="t",'BB-2024-Saturday'!AN286,0),"")</f>
        <v/>
      </c>
      <c r="L283" s="119" t="str">
        <f>IF('BB-2024-Saturday'!$AJ286&lt;&gt;"",IF('BB-2024-Saturday'!$AJ286="t",'BB-2024-Saturday'!AO286,0),"")</f>
        <v/>
      </c>
      <c r="M283" s="119" t="str">
        <f>IF('BB-2024-Saturday'!$AJ286&lt;&gt;"",IF('BB-2024-Saturday'!$AJ286="t",'BB-2024-Saturday'!AP286,0),"")</f>
        <v/>
      </c>
      <c r="N283" s="120" t="str">
        <f>IF('BB-2024-Saturday'!$AJ286&lt;&gt;"",IF('BB-2024-Saturday'!$AJ286="m",'BB-2024-Saturday'!U286,0),"")</f>
        <v/>
      </c>
      <c r="O283" s="120" t="str">
        <f>IF('BB-2024-Saturday'!$AJ286&lt;&gt;"",IF('BB-2024-Saturday'!$AJ286="m",'BB-2024-Saturday'!V286,0),"")</f>
        <v/>
      </c>
    </row>
    <row r="284" spans="1:15" x14ac:dyDescent="0.25">
      <c r="A284" t="str">
        <f>IF('BB-2024-Saturday'!AJ287&lt;&gt;"",'BB-2024-Saturday'!AJ287,"")</f>
        <v/>
      </c>
      <c r="B284" t="str">
        <f>IF('BB-2024-Saturday'!AJ287&lt;&gt;"",'BB-2024-Saturday'!AR287,"")</f>
        <v/>
      </c>
      <c r="C284" t="str">
        <f>IF('BB-2024-Saturday'!AJ287="m","v","a")</f>
        <v>a</v>
      </c>
      <c r="D284" s="92" t="str">
        <f>IF('BB-2024-Saturday'!AJ287&lt;&gt;"",'BB-2024-Saturday'!AI287,"")</f>
        <v/>
      </c>
      <c r="E284" s="119" t="str">
        <f>IF('BB-2024-Saturday'!$AJ287&lt;&gt;"",IF('BB-2024-Saturday'!$AJ287="t",0,'BB-2024-Saturday'!AM287),"")</f>
        <v/>
      </c>
      <c r="F284" s="119" t="str">
        <f>IF('BB-2024-Saturday'!$AJ287&lt;&gt;"",IF('BB-2024-Saturday'!$AJ287="t",0,'BB-2024-Saturday'!AN287),"")</f>
        <v/>
      </c>
      <c r="G284" s="119" t="str">
        <f>IF('BB-2024-Saturday'!$AJ287&lt;&gt;"",IF('BB-2024-Saturday'!$AJ287="t",0,'BB-2024-Saturday'!AO287),"")</f>
        <v/>
      </c>
      <c r="H284" s="119" t="str">
        <f>IF('BB-2024-Saturday'!$AJ287&lt;&gt;"",IF('BB-2024-Saturday'!$AJ287="t",0,'BB-2024-Saturday'!AP287),"")</f>
        <v/>
      </c>
      <c r="I284" s="119" t="str">
        <f>IF('BB-2024-Saturday'!$AJ287&lt;&gt;"",IF('BB-2024-Saturday'!$AJ287="t",0,'BB-2024-Saturday'!AQ287),"")</f>
        <v/>
      </c>
      <c r="J284" s="119" t="str">
        <f>IF('BB-2024-Saturday'!$AJ287&lt;&gt;"",IF('BB-2024-Saturday'!$AJ287="t",'BB-2024-Saturday'!AM287,0),"")</f>
        <v/>
      </c>
      <c r="K284" s="119" t="str">
        <f>IF('BB-2024-Saturday'!$AJ287&lt;&gt;"",IF('BB-2024-Saturday'!$AJ287="t",'BB-2024-Saturday'!AN287,0),"")</f>
        <v/>
      </c>
      <c r="L284" s="119" t="str">
        <f>IF('BB-2024-Saturday'!$AJ287&lt;&gt;"",IF('BB-2024-Saturday'!$AJ287="t",'BB-2024-Saturday'!AO287,0),"")</f>
        <v/>
      </c>
      <c r="M284" s="119" t="str">
        <f>IF('BB-2024-Saturday'!$AJ287&lt;&gt;"",IF('BB-2024-Saturday'!$AJ287="t",'BB-2024-Saturday'!AP287,0),"")</f>
        <v/>
      </c>
      <c r="N284" s="120" t="str">
        <f>IF('BB-2024-Saturday'!$AJ287&lt;&gt;"",IF('BB-2024-Saturday'!$AJ287="m",'BB-2024-Saturday'!U287,0),"")</f>
        <v/>
      </c>
      <c r="O284" s="120" t="str">
        <f>IF('BB-2024-Saturday'!$AJ287&lt;&gt;"",IF('BB-2024-Saturday'!$AJ287="m",'BB-2024-Saturday'!V287,0),"")</f>
        <v/>
      </c>
    </row>
    <row r="285" spans="1:15" x14ac:dyDescent="0.25">
      <c r="A285" t="str">
        <f>IF('BB-2024-Saturday'!AJ288&lt;&gt;"",'BB-2024-Saturday'!AJ288,"")</f>
        <v/>
      </c>
      <c r="B285" t="str">
        <f>IF('BB-2024-Saturday'!AJ288&lt;&gt;"",'BB-2024-Saturday'!AR288,"")</f>
        <v/>
      </c>
      <c r="C285" t="str">
        <f>IF('BB-2024-Saturday'!AJ288="m","v","a")</f>
        <v>a</v>
      </c>
      <c r="D285" s="92" t="str">
        <f>IF('BB-2024-Saturday'!AJ288&lt;&gt;"",'BB-2024-Saturday'!AI288,"")</f>
        <v/>
      </c>
      <c r="E285" s="119" t="str">
        <f>IF('BB-2024-Saturday'!$AJ288&lt;&gt;"",IF('BB-2024-Saturday'!$AJ288="t",0,'BB-2024-Saturday'!AM288),"")</f>
        <v/>
      </c>
      <c r="F285" s="119" t="str">
        <f>IF('BB-2024-Saturday'!$AJ288&lt;&gt;"",IF('BB-2024-Saturday'!$AJ288="t",0,'BB-2024-Saturday'!AN288),"")</f>
        <v/>
      </c>
      <c r="G285" s="119" t="str">
        <f>IF('BB-2024-Saturday'!$AJ288&lt;&gt;"",IF('BB-2024-Saturday'!$AJ288="t",0,'BB-2024-Saturday'!AO288),"")</f>
        <v/>
      </c>
      <c r="H285" s="119" t="str">
        <f>IF('BB-2024-Saturday'!$AJ288&lt;&gt;"",IF('BB-2024-Saturday'!$AJ288="t",0,'BB-2024-Saturday'!AP288),"")</f>
        <v/>
      </c>
      <c r="I285" s="119" t="str">
        <f>IF('BB-2024-Saturday'!$AJ288&lt;&gt;"",IF('BB-2024-Saturday'!$AJ288="t",0,'BB-2024-Saturday'!AQ288),"")</f>
        <v/>
      </c>
      <c r="J285" s="119" t="str">
        <f>IF('BB-2024-Saturday'!$AJ288&lt;&gt;"",IF('BB-2024-Saturday'!$AJ288="t",'BB-2024-Saturday'!AM288,0),"")</f>
        <v/>
      </c>
      <c r="K285" s="119" t="str">
        <f>IF('BB-2024-Saturday'!$AJ288&lt;&gt;"",IF('BB-2024-Saturday'!$AJ288="t",'BB-2024-Saturday'!AN288,0),"")</f>
        <v/>
      </c>
      <c r="L285" s="119" t="str">
        <f>IF('BB-2024-Saturday'!$AJ288&lt;&gt;"",IF('BB-2024-Saturday'!$AJ288="t",'BB-2024-Saturday'!AO288,0),"")</f>
        <v/>
      </c>
      <c r="M285" s="119" t="str">
        <f>IF('BB-2024-Saturday'!$AJ288&lt;&gt;"",IF('BB-2024-Saturday'!$AJ288="t",'BB-2024-Saturday'!AP288,0),"")</f>
        <v/>
      </c>
      <c r="N285" s="120" t="str">
        <f>IF('BB-2024-Saturday'!$AJ288&lt;&gt;"",IF('BB-2024-Saturday'!$AJ288="m",'BB-2024-Saturday'!U288,0),"")</f>
        <v/>
      </c>
      <c r="O285" s="120" t="str">
        <f>IF('BB-2024-Saturday'!$AJ288&lt;&gt;"",IF('BB-2024-Saturday'!$AJ288="m",'BB-2024-Saturday'!V288,0),"")</f>
        <v/>
      </c>
    </row>
    <row r="286" spans="1:15" x14ac:dyDescent="0.25">
      <c r="A286" t="str">
        <f>IF('BB-2024-Saturday'!AJ289&lt;&gt;"",'BB-2024-Saturday'!AJ289,"")</f>
        <v/>
      </c>
      <c r="B286" t="str">
        <f>IF('BB-2024-Saturday'!AJ289&lt;&gt;"",'BB-2024-Saturday'!AR289,"")</f>
        <v/>
      </c>
      <c r="C286" t="str">
        <f>IF('BB-2024-Saturday'!AJ289="m","v","a")</f>
        <v>a</v>
      </c>
      <c r="D286" s="92" t="str">
        <f>IF('BB-2024-Saturday'!AJ289&lt;&gt;"",'BB-2024-Saturday'!AI289,"")</f>
        <v/>
      </c>
      <c r="E286" s="119" t="str">
        <f>IF('BB-2024-Saturday'!$AJ289&lt;&gt;"",IF('BB-2024-Saturday'!$AJ289="t",0,'BB-2024-Saturday'!AM289),"")</f>
        <v/>
      </c>
      <c r="F286" s="119" t="str">
        <f>IF('BB-2024-Saturday'!$AJ289&lt;&gt;"",IF('BB-2024-Saturday'!$AJ289="t",0,'BB-2024-Saturday'!AN289),"")</f>
        <v/>
      </c>
      <c r="G286" s="119" t="str">
        <f>IF('BB-2024-Saturday'!$AJ289&lt;&gt;"",IF('BB-2024-Saturday'!$AJ289="t",0,'BB-2024-Saturday'!AO289),"")</f>
        <v/>
      </c>
      <c r="H286" s="119" t="str">
        <f>IF('BB-2024-Saturday'!$AJ289&lt;&gt;"",IF('BB-2024-Saturday'!$AJ289="t",0,'BB-2024-Saturday'!AP289),"")</f>
        <v/>
      </c>
      <c r="I286" s="119" t="str">
        <f>IF('BB-2024-Saturday'!$AJ289&lt;&gt;"",IF('BB-2024-Saturday'!$AJ289="t",0,'BB-2024-Saturday'!AQ289),"")</f>
        <v/>
      </c>
      <c r="J286" s="119" t="str">
        <f>IF('BB-2024-Saturday'!$AJ289&lt;&gt;"",IF('BB-2024-Saturday'!$AJ289="t",'BB-2024-Saturday'!AM289,0),"")</f>
        <v/>
      </c>
      <c r="K286" s="119" t="str">
        <f>IF('BB-2024-Saturday'!$AJ289&lt;&gt;"",IF('BB-2024-Saturday'!$AJ289="t",'BB-2024-Saturday'!AN289,0),"")</f>
        <v/>
      </c>
      <c r="L286" s="119" t="str">
        <f>IF('BB-2024-Saturday'!$AJ289&lt;&gt;"",IF('BB-2024-Saturday'!$AJ289="t",'BB-2024-Saturday'!AO289,0),"")</f>
        <v/>
      </c>
      <c r="M286" s="119" t="str">
        <f>IF('BB-2024-Saturday'!$AJ289&lt;&gt;"",IF('BB-2024-Saturday'!$AJ289="t",'BB-2024-Saturday'!AP289,0),"")</f>
        <v/>
      </c>
      <c r="N286" s="120" t="str">
        <f>IF('BB-2024-Saturday'!$AJ289&lt;&gt;"",IF('BB-2024-Saturday'!$AJ289="m",'BB-2024-Saturday'!U289,0),"")</f>
        <v/>
      </c>
      <c r="O286" s="120" t="str">
        <f>IF('BB-2024-Saturday'!$AJ289&lt;&gt;"",IF('BB-2024-Saturday'!$AJ289="m",'BB-2024-Saturday'!V289,0),"")</f>
        <v/>
      </c>
    </row>
    <row r="287" spans="1:15" x14ac:dyDescent="0.25">
      <c r="A287" t="str">
        <f>IF('BB-2024-Saturday'!AJ290&lt;&gt;"",'BB-2024-Saturday'!AJ290,"")</f>
        <v>u</v>
      </c>
      <c r="B287" t="str">
        <f>IF('BB-2024-Saturday'!AJ290&lt;&gt;"",'BB-2024-Saturday'!AR290,"")</f>
        <v>R23 Standerton / Streepfontein.</v>
      </c>
      <c r="C287" t="str">
        <f>IF('BB-2024-Saturday'!AJ290="m","v","a")</f>
        <v>a</v>
      </c>
      <c r="D287" s="92">
        <f>IF('BB-2024-Saturday'!AJ290&lt;&gt;"",'BB-2024-Saturday'!AI290,"")</f>
        <v>78.849999999999994</v>
      </c>
      <c r="E287" s="119">
        <f>IF('BB-2024-Saturday'!$AJ290&lt;&gt;"",IF('BB-2024-Saturday'!$AJ290="t",0,'BB-2024-Saturday'!AM290),"")</f>
        <v>42</v>
      </c>
      <c r="F287" s="119">
        <f>IF('BB-2024-Saturday'!$AJ290&lt;&gt;"",IF('BB-2024-Saturday'!$AJ290="t",0,'BB-2024-Saturday'!AN290),"")</f>
        <v>51</v>
      </c>
      <c r="G287" s="119">
        <f>IF('BB-2024-Saturday'!$AJ290&lt;&gt;"",IF('BB-2024-Saturday'!$AJ290="t",0,'BB-2024-Saturday'!AO290),"")</f>
        <v>60</v>
      </c>
      <c r="H287" s="119">
        <f>IF('BB-2024-Saturday'!$AJ290&lt;&gt;"",IF('BB-2024-Saturday'!$AJ290="t",0,'BB-2024-Saturday'!AP290),"")</f>
        <v>70</v>
      </c>
      <c r="I287" s="119">
        <f>IF('BB-2024-Saturday'!$AJ290&lt;&gt;"",IF('BB-2024-Saturday'!$AJ290="t",0,'BB-2024-Saturday'!AQ290),"")</f>
        <v>120</v>
      </c>
      <c r="J287" s="119">
        <f>IF('BB-2024-Saturday'!$AJ290&lt;&gt;"",IF('BB-2024-Saturday'!$AJ290="t",'BB-2024-Saturday'!AM290,0),"")</f>
        <v>0</v>
      </c>
      <c r="K287" s="119">
        <f>IF('BB-2024-Saturday'!$AJ290&lt;&gt;"",IF('BB-2024-Saturday'!$AJ290="t",'BB-2024-Saturday'!AN290,0),"")</f>
        <v>0</v>
      </c>
      <c r="L287" s="119">
        <f>IF('BB-2024-Saturday'!$AJ290&lt;&gt;"",IF('BB-2024-Saturday'!$AJ290="t",'BB-2024-Saturday'!AO290,0),"")</f>
        <v>0</v>
      </c>
      <c r="M287" s="119">
        <f>IF('BB-2024-Saturday'!$AJ290&lt;&gt;"",IF('BB-2024-Saturday'!$AJ290="t",'BB-2024-Saturday'!AP290,0),"")</f>
        <v>0</v>
      </c>
      <c r="N287" s="120">
        <f>IF('BB-2024-Saturday'!$AJ290&lt;&gt;"",IF('BB-2024-Saturday'!$AJ290="m",'BB-2024-Saturday'!U290,0),"")</f>
        <v>0</v>
      </c>
      <c r="O287" s="120">
        <f>IF('BB-2024-Saturday'!$AJ290&lt;&gt;"",IF('BB-2024-Saturday'!$AJ290="m",'BB-2024-Saturday'!V290,0),"")</f>
        <v>0</v>
      </c>
    </row>
    <row r="288" spans="1:15" x14ac:dyDescent="0.25">
      <c r="A288" t="str">
        <f>IF('BB-2024-Saturday'!AJ291&lt;&gt;"",'BB-2024-Saturday'!AJ291,"")</f>
        <v/>
      </c>
      <c r="B288" t="str">
        <f>IF('BB-2024-Saturday'!AJ291&lt;&gt;"",'BB-2024-Saturday'!AR291,"")</f>
        <v/>
      </c>
      <c r="C288" t="str">
        <f>IF('BB-2024-Saturday'!AJ291="m","v","a")</f>
        <v>a</v>
      </c>
      <c r="D288" s="92" t="str">
        <f>IF('BB-2024-Saturday'!AJ291&lt;&gt;"",'BB-2024-Saturday'!AI291,"")</f>
        <v/>
      </c>
      <c r="E288" s="119" t="str">
        <f>IF('BB-2024-Saturday'!$AJ291&lt;&gt;"",IF('BB-2024-Saturday'!$AJ291="t",0,'BB-2024-Saturday'!AM291),"")</f>
        <v/>
      </c>
      <c r="F288" s="119" t="str">
        <f>IF('BB-2024-Saturday'!$AJ291&lt;&gt;"",IF('BB-2024-Saturday'!$AJ291="t",0,'BB-2024-Saturday'!AN291),"")</f>
        <v/>
      </c>
      <c r="G288" s="119" t="str">
        <f>IF('BB-2024-Saturday'!$AJ291&lt;&gt;"",IF('BB-2024-Saturday'!$AJ291="t",0,'BB-2024-Saturday'!AO291),"")</f>
        <v/>
      </c>
      <c r="H288" s="119" t="str">
        <f>IF('BB-2024-Saturday'!$AJ291&lt;&gt;"",IF('BB-2024-Saturday'!$AJ291="t",0,'BB-2024-Saturday'!AP291),"")</f>
        <v/>
      </c>
      <c r="I288" s="119" t="str">
        <f>IF('BB-2024-Saturday'!$AJ291&lt;&gt;"",IF('BB-2024-Saturday'!$AJ291="t",0,'BB-2024-Saturday'!AQ291),"")</f>
        <v/>
      </c>
      <c r="J288" s="119" t="str">
        <f>IF('BB-2024-Saturday'!$AJ291&lt;&gt;"",IF('BB-2024-Saturday'!$AJ291="t",'BB-2024-Saturday'!AM291,0),"")</f>
        <v/>
      </c>
      <c r="K288" s="119" t="str">
        <f>IF('BB-2024-Saturday'!$AJ291&lt;&gt;"",IF('BB-2024-Saturday'!$AJ291="t",'BB-2024-Saturday'!AN291,0),"")</f>
        <v/>
      </c>
      <c r="L288" s="119" t="str">
        <f>IF('BB-2024-Saturday'!$AJ291&lt;&gt;"",IF('BB-2024-Saturday'!$AJ291="t",'BB-2024-Saturday'!AO291,0),"")</f>
        <v/>
      </c>
      <c r="M288" s="119" t="str">
        <f>IF('BB-2024-Saturday'!$AJ291&lt;&gt;"",IF('BB-2024-Saturday'!$AJ291="t",'BB-2024-Saturday'!AP291,0),"")</f>
        <v/>
      </c>
      <c r="N288" s="120" t="str">
        <f>IF('BB-2024-Saturday'!$AJ291&lt;&gt;"",IF('BB-2024-Saturday'!$AJ291="m",'BB-2024-Saturday'!U291,0),"")</f>
        <v/>
      </c>
      <c r="O288" s="120" t="str">
        <f>IF('BB-2024-Saturday'!$AJ291&lt;&gt;"",IF('BB-2024-Saturday'!$AJ291="m",'BB-2024-Saturday'!V291,0),"")</f>
        <v/>
      </c>
    </row>
    <row r="289" spans="1:15" x14ac:dyDescent="0.25">
      <c r="A289" t="str">
        <f>IF('BB-2024-Saturday'!AJ292&lt;&gt;"",'BB-2024-Saturday'!AJ292,"")</f>
        <v/>
      </c>
      <c r="B289" t="str">
        <f>IF('BB-2024-Saturday'!AJ292&lt;&gt;"",'BB-2024-Saturday'!AR292,"")</f>
        <v/>
      </c>
      <c r="C289" t="str">
        <f>IF('BB-2024-Saturday'!AJ292="m","v","a")</f>
        <v>a</v>
      </c>
      <c r="D289" s="92" t="str">
        <f>IF('BB-2024-Saturday'!AJ292&lt;&gt;"",'BB-2024-Saturday'!AI292,"")</f>
        <v/>
      </c>
      <c r="E289" s="119" t="str">
        <f>IF('BB-2024-Saturday'!$AJ292&lt;&gt;"",IF('BB-2024-Saturday'!$AJ292="t",0,'BB-2024-Saturday'!AM292),"")</f>
        <v/>
      </c>
      <c r="F289" s="119" t="str">
        <f>IF('BB-2024-Saturday'!$AJ292&lt;&gt;"",IF('BB-2024-Saturday'!$AJ292="t",0,'BB-2024-Saturday'!AN292),"")</f>
        <v/>
      </c>
      <c r="G289" s="119" t="str">
        <f>IF('BB-2024-Saturday'!$AJ292&lt;&gt;"",IF('BB-2024-Saturday'!$AJ292="t",0,'BB-2024-Saturday'!AO292),"")</f>
        <v/>
      </c>
      <c r="H289" s="119" t="str">
        <f>IF('BB-2024-Saturday'!$AJ292&lt;&gt;"",IF('BB-2024-Saturday'!$AJ292="t",0,'BB-2024-Saturday'!AP292),"")</f>
        <v/>
      </c>
      <c r="I289" s="119" t="str">
        <f>IF('BB-2024-Saturday'!$AJ292&lt;&gt;"",IF('BB-2024-Saturday'!$AJ292="t",0,'BB-2024-Saturday'!AQ292),"")</f>
        <v/>
      </c>
      <c r="J289" s="119" t="str">
        <f>IF('BB-2024-Saturday'!$AJ292&lt;&gt;"",IF('BB-2024-Saturday'!$AJ292="t",'BB-2024-Saturday'!AM292,0),"")</f>
        <v/>
      </c>
      <c r="K289" s="119" t="str">
        <f>IF('BB-2024-Saturday'!$AJ292&lt;&gt;"",IF('BB-2024-Saturday'!$AJ292="t",'BB-2024-Saturday'!AN292,0),"")</f>
        <v/>
      </c>
      <c r="L289" s="119" t="str">
        <f>IF('BB-2024-Saturday'!$AJ292&lt;&gt;"",IF('BB-2024-Saturday'!$AJ292="t",'BB-2024-Saturday'!AO292,0),"")</f>
        <v/>
      </c>
      <c r="M289" s="119" t="str">
        <f>IF('BB-2024-Saturday'!$AJ292&lt;&gt;"",IF('BB-2024-Saturday'!$AJ292="t",'BB-2024-Saturday'!AP292,0),"")</f>
        <v/>
      </c>
      <c r="N289" s="120" t="str">
        <f>IF('BB-2024-Saturday'!$AJ292&lt;&gt;"",IF('BB-2024-Saturday'!$AJ292="m",'BB-2024-Saturday'!U292,0),"")</f>
        <v/>
      </c>
      <c r="O289" s="120" t="str">
        <f>IF('BB-2024-Saturday'!$AJ292&lt;&gt;"",IF('BB-2024-Saturday'!$AJ292="m",'BB-2024-Saturday'!V292,0),"")</f>
        <v/>
      </c>
    </row>
    <row r="290" spans="1:15" x14ac:dyDescent="0.25">
      <c r="A290" t="str">
        <f>IF('BB-2024-Saturday'!AJ293&lt;&gt;"",'BB-2024-Saturday'!AJ293,"")</f>
        <v/>
      </c>
      <c r="B290" t="str">
        <f>IF('BB-2024-Saturday'!AJ293&lt;&gt;"",'BB-2024-Saturday'!AR293,"")</f>
        <v/>
      </c>
      <c r="C290" t="str">
        <f>IF('BB-2024-Saturday'!AJ293="m","v","a")</f>
        <v>a</v>
      </c>
      <c r="D290" s="92" t="str">
        <f>IF('BB-2024-Saturday'!AJ293&lt;&gt;"",'BB-2024-Saturday'!AI293,"")</f>
        <v/>
      </c>
      <c r="E290" s="119" t="str">
        <f>IF('BB-2024-Saturday'!$AJ293&lt;&gt;"",IF('BB-2024-Saturday'!$AJ293="t",0,'BB-2024-Saturday'!AM293),"")</f>
        <v/>
      </c>
      <c r="F290" s="119" t="str">
        <f>IF('BB-2024-Saturday'!$AJ293&lt;&gt;"",IF('BB-2024-Saturday'!$AJ293="t",0,'BB-2024-Saturday'!AN293),"")</f>
        <v/>
      </c>
      <c r="G290" s="119" t="str">
        <f>IF('BB-2024-Saturday'!$AJ293&lt;&gt;"",IF('BB-2024-Saturday'!$AJ293="t",0,'BB-2024-Saturday'!AO293),"")</f>
        <v/>
      </c>
      <c r="H290" s="119" t="str">
        <f>IF('BB-2024-Saturday'!$AJ293&lt;&gt;"",IF('BB-2024-Saturday'!$AJ293="t",0,'BB-2024-Saturday'!AP293),"")</f>
        <v/>
      </c>
      <c r="I290" s="119" t="str">
        <f>IF('BB-2024-Saturday'!$AJ293&lt;&gt;"",IF('BB-2024-Saturday'!$AJ293="t",0,'BB-2024-Saturday'!AQ293),"")</f>
        <v/>
      </c>
      <c r="J290" s="119" t="str">
        <f>IF('BB-2024-Saturday'!$AJ293&lt;&gt;"",IF('BB-2024-Saturday'!$AJ293="t",'BB-2024-Saturday'!AM293,0),"")</f>
        <v/>
      </c>
      <c r="K290" s="119" t="str">
        <f>IF('BB-2024-Saturday'!$AJ293&lt;&gt;"",IF('BB-2024-Saturday'!$AJ293="t",'BB-2024-Saturday'!AN293,0),"")</f>
        <v/>
      </c>
      <c r="L290" s="119" t="str">
        <f>IF('BB-2024-Saturday'!$AJ293&lt;&gt;"",IF('BB-2024-Saturday'!$AJ293="t",'BB-2024-Saturday'!AO293,0),"")</f>
        <v/>
      </c>
      <c r="M290" s="119" t="str">
        <f>IF('BB-2024-Saturday'!$AJ293&lt;&gt;"",IF('BB-2024-Saturday'!$AJ293="t",'BB-2024-Saturday'!AP293,0),"")</f>
        <v/>
      </c>
      <c r="N290" s="120" t="str">
        <f>IF('BB-2024-Saturday'!$AJ293&lt;&gt;"",IF('BB-2024-Saturday'!$AJ293="m",'BB-2024-Saturday'!U293,0),"")</f>
        <v/>
      </c>
      <c r="O290" s="120" t="str">
        <f>IF('BB-2024-Saturday'!$AJ293&lt;&gt;"",IF('BB-2024-Saturday'!$AJ293="m",'BB-2024-Saturday'!V293,0),"")</f>
        <v/>
      </c>
    </row>
    <row r="291" spans="1:15" x14ac:dyDescent="0.25">
      <c r="A291" t="str">
        <f>IF('BB-2024-Saturday'!AJ294&lt;&gt;"",'BB-2024-Saturday'!AJ294,"")</f>
        <v>f</v>
      </c>
      <c r="B291" t="str">
        <f>IF('BB-2024-Saturday'!AJ294&lt;&gt;"",'BB-2024-Saturday'!AR294,"")</f>
        <v>Warning - Gentle curve.</v>
      </c>
      <c r="C291" t="str">
        <f>IF('BB-2024-Saturday'!AJ294="m","v","a")</f>
        <v>a</v>
      </c>
      <c r="D291" s="92">
        <f>IF('BB-2024-Saturday'!AJ294&lt;&gt;"",'BB-2024-Saturday'!AI294,"")</f>
        <v>79.61</v>
      </c>
      <c r="E291" s="119">
        <f>IF('BB-2024-Saturday'!$AJ294&lt;&gt;"",IF('BB-2024-Saturday'!$AJ294="t",0,'BB-2024-Saturday'!AM294),"")</f>
        <v>47</v>
      </c>
      <c r="F291" s="119">
        <f>IF('BB-2024-Saturday'!$AJ294&lt;&gt;"",IF('BB-2024-Saturday'!$AJ294="t",0,'BB-2024-Saturday'!AN294),"")</f>
        <v>56</v>
      </c>
      <c r="G291" s="119">
        <f>IF('BB-2024-Saturday'!$AJ294&lt;&gt;"",IF('BB-2024-Saturday'!$AJ294="t",0,'BB-2024-Saturday'!AO294),"")</f>
        <v>65</v>
      </c>
      <c r="H291" s="119">
        <f>IF('BB-2024-Saturday'!$AJ294&lt;&gt;"",IF('BB-2024-Saturday'!$AJ294="t",0,'BB-2024-Saturday'!AP294),"")</f>
        <v>74</v>
      </c>
      <c r="I291" s="119">
        <f>IF('BB-2024-Saturday'!$AJ294&lt;&gt;"",IF('BB-2024-Saturday'!$AJ294="t",0,'BB-2024-Saturday'!AQ294),"")</f>
        <v>120</v>
      </c>
      <c r="J291" s="119">
        <f>IF('BB-2024-Saturday'!$AJ294&lt;&gt;"",IF('BB-2024-Saturday'!$AJ294="t",'BB-2024-Saturday'!AM294,0),"")</f>
        <v>0</v>
      </c>
      <c r="K291" s="119">
        <f>IF('BB-2024-Saturday'!$AJ294&lt;&gt;"",IF('BB-2024-Saturday'!$AJ294="t",'BB-2024-Saturday'!AN294,0),"")</f>
        <v>0</v>
      </c>
      <c r="L291" s="119">
        <f>IF('BB-2024-Saturday'!$AJ294&lt;&gt;"",IF('BB-2024-Saturday'!$AJ294="t",'BB-2024-Saturday'!AO294,0),"")</f>
        <v>0</v>
      </c>
      <c r="M291" s="119">
        <f>IF('BB-2024-Saturday'!$AJ294&lt;&gt;"",IF('BB-2024-Saturday'!$AJ294="t",'BB-2024-Saturday'!AP294,0),"")</f>
        <v>0</v>
      </c>
      <c r="N291" s="120">
        <f>IF('BB-2024-Saturday'!$AJ294&lt;&gt;"",IF('BB-2024-Saturday'!$AJ294="m",'BB-2024-Saturday'!U294,0),"")</f>
        <v>0</v>
      </c>
      <c r="O291" s="120">
        <f>IF('BB-2024-Saturday'!$AJ294&lt;&gt;"",IF('BB-2024-Saturday'!$AJ294="m",'BB-2024-Saturday'!V294,0),"")</f>
        <v>0</v>
      </c>
    </row>
    <row r="292" spans="1:15" x14ac:dyDescent="0.25">
      <c r="A292" t="str">
        <f>IF('BB-2024-Saturday'!AJ295&lt;&gt;"",'BB-2024-Saturday'!AJ295,"")</f>
        <v/>
      </c>
      <c r="B292" t="str">
        <f>IF('BB-2024-Saturday'!AJ295&lt;&gt;"",'BB-2024-Saturday'!AR295,"")</f>
        <v/>
      </c>
      <c r="C292" t="str">
        <f>IF('BB-2024-Saturday'!AJ295="m","v","a")</f>
        <v>a</v>
      </c>
      <c r="D292" s="92" t="str">
        <f>IF('BB-2024-Saturday'!AJ295&lt;&gt;"",'BB-2024-Saturday'!AI295,"")</f>
        <v/>
      </c>
      <c r="E292" s="119" t="str">
        <f>IF('BB-2024-Saturday'!$AJ295&lt;&gt;"",IF('BB-2024-Saturday'!$AJ295="t",0,'BB-2024-Saturday'!AM295),"")</f>
        <v/>
      </c>
      <c r="F292" s="119" t="str">
        <f>IF('BB-2024-Saturday'!$AJ295&lt;&gt;"",IF('BB-2024-Saturday'!$AJ295="t",0,'BB-2024-Saturday'!AN295),"")</f>
        <v/>
      </c>
      <c r="G292" s="119" t="str">
        <f>IF('BB-2024-Saturday'!$AJ295&lt;&gt;"",IF('BB-2024-Saturday'!$AJ295="t",0,'BB-2024-Saturday'!AO295),"")</f>
        <v/>
      </c>
      <c r="H292" s="119" t="str">
        <f>IF('BB-2024-Saturday'!$AJ295&lt;&gt;"",IF('BB-2024-Saturday'!$AJ295="t",0,'BB-2024-Saturday'!AP295),"")</f>
        <v/>
      </c>
      <c r="I292" s="119" t="str">
        <f>IF('BB-2024-Saturday'!$AJ295&lt;&gt;"",IF('BB-2024-Saturday'!$AJ295="t",0,'BB-2024-Saturday'!AQ295),"")</f>
        <v/>
      </c>
      <c r="J292" s="119" t="str">
        <f>IF('BB-2024-Saturday'!$AJ295&lt;&gt;"",IF('BB-2024-Saturday'!$AJ295="t",'BB-2024-Saturday'!AM295,0),"")</f>
        <v/>
      </c>
      <c r="K292" s="119" t="str">
        <f>IF('BB-2024-Saturday'!$AJ295&lt;&gt;"",IF('BB-2024-Saturday'!$AJ295="t",'BB-2024-Saturday'!AN295,0),"")</f>
        <v/>
      </c>
      <c r="L292" s="119" t="str">
        <f>IF('BB-2024-Saturday'!$AJ295&lt;&gt;"",IF('BB-2024-Saturday'!$AJ295="t",'BB-2024-Saturday'!AO295,0),"")</f>
        <v/>
      </c>
      <c r="M292" s="119" t="str">
        <f>IF('BB-2024-Saturday'!$AJ295&lt;&gt;"",IF('BB-2024-Saturday'!$AJ295="t",'BB-2024-Saturday'!AP295,0),"")</f>
        <v/>
      </c>
      <c r="N292" s="120" t="str">
        <f>IF('BB-2024-Saturday'!$AJ295&lt;&gt;"",IF('BB-2024-Saturday'!$AJ295="m",'BB-2024-Saturday'!U295,0),"")</f>
        <v/>
      </c>
      <c r="O292" s="120" t="str">
        <f>IF('BB-2024-Saturday'!$AJ295&lt;&gt;"",IF('BB-2024-Saturday'!$AJ295="m",'BB-2024-Saturday'!V295,0),"")</f>
        <v/>
      </c>
    </row>
    <row r="293" spans="1:15" x14ac:dyDescent="0.25">
      <c r="A293" t="str">
        <f>IF('BB-2024-Saturday'!AJ296&lt;&gt;"",'BB-2024-Saturday'!AJ296,"")</f>
        <v/>
      </c>
      <c r="B293" t="str">
        <f>IF('BB-2024-Saturday'!AJ296&lt;&gt;"",'BB-2024-Saturday'!AR296,"")</f>
        <v/>
      </c>
      <c r="C293" t="str">
        <f>IF('BB-2024-Saturday'!AJ296="m","v","a")</f>
        <v>a</v>
      </c>
      <c r="D293" s="92" t="str">
        <f>IF('BB-2024-Saturday'!AJ296&lt;&gt;"",'BB-2024-Saturday'!AI296,"")</f>
        <v/>
      </c>
      <c r="E293" s="119" t="str">
        <f>IF('BB-2024-Saturday'!$AJ296&lt;&gt;"",IF('BB-2024-Saturday'!$AJ296="t",0,'BB-2024-Saturday'!AM296),"")</f>
        <v/>
      </c>
      <c r="F293" s="119" t="str">
        <f>IF('BB-2024-Saturday'!$AJ296&lt;&gt;"",IF('BB-2024-Saturday'!$AJ296="t",0,'BB-2024-Saturday'!AN296),"")</f>
        <v/>
      </c>
      <c r="G293" s="119" t="str">
        <f>IF('BB-2024-Saturday'!$AJ296&lt;&gt;"",IF('BB-2024-Saturday'!$AJ296="t",0,'BB-2024-Saturday'!AO296),"")</f>
        <v/>
      </c>
      <c r="H293" s="119" t="str">
        <f>IF('BB-2024-Saturday'!$AJ296&lt;&gt;"",IF('BB-2024-Saturday'!$AJ296="t",0,'BB-2024-Saturday'!AP296),"")</f>
        <v/>
      </c>
      <c r="I293" s="119" t="str">
        <f>IF('BB-2024-Saturday'!$AJ296&lt;&gt;"",IF('BB-2024-Saturday'!$AJ296="t",0,'BB-2024-Saturday'!AQ296),"")</f>
        <v/>
      </c>
      <c r="J293" s="119" t="str">
        <f>IF('BB-2024-Saturday'!$AJ296&lt;&gt;"",IF('BB-2024-Saturday'!$AJ296="t",'BB-2024-Saturday'!AM296,0),"")</f>
        <v/>
      </c>
      <c r="K293" s="119" t="str">
        <f>IF('BB-2024-Saturday'!$AJ296&lt;&gt;"",IF('BB-2024-Saturday'!$AJ296="t",'BB-2024-Saturday'!AN296,0),"")</f>
        <v/>
      </c>
      <c r="L293" s="119" t="str">
        <f>IF('BB-2024-Saturday'!$AJ296&lt;&gt;"",IF('BB-2024-Saturday'!$AJ296="t",'BB-2024-Saturday'!AO296,0),"")</f>
        <v/>
      </c>
      <c r="M293" s="119" t="str">
        <f>IF('BB-2024-Saturday'!$AJ296&lt;&gt;"",IF('BB-2024-Saturday'!$AJ296="t",'BB-2024-Saturday'!AP296,0),"")</f>
        <v/>
      </c>
      <c r="N293" s="120" t="str">
        <f>IF('BB-2024-Saturday'!$AJ296&lt;&gt;"",IF('BB-2024-Saturday'!$AJ296="m",'BB-2024-Saturday'!U296,0),"")</f>
        <v/>
      </c>
      <c r="O293" s="120" t="str">
        <f>IF('BB-2024-Saturday'!$AJ296&lt;&gt;"",IF('BB-2024-Saturday'!$AJ296="m",'BB-2024-Saturday'!V296,0),"")</f>
        <v/>
      </c>
    </row>
    <row r="294" spans="1:15" x14ac:dyDescent="0.25">
      <c r="A294" t="str">
        <f>IF('BB-2024-Saturday'!AJ297&lt;&gt;"",'BB-2024-Saturday'!AJ297,"")</f>
        <v/>
      </c>
      <c r="B294" t="str">
        <f>IF('BB-2024-Saturday'!AJ297&lt;&gt;"",'BB-2024-Saturday'!AR297,"")</f>
        <v/>
      </c>
      <c r="C294" t="str">
        <f>IF('BB-2024-Saturday'!AJ297="m","v","a")</f>
        <v>a</v>
      </c>
      <c r="D294" s="92" t="str">
        <f>IF('BB-2024-Saturday'!AJ297&lt;&gt;"",'BB-2024-Saturday'!AI297,"")</f>
        <v/>
      </c>
      <c r="E294" s="119" t="str">
        <f>IF('BB-2024-Saturday'!$AJ297&lt;&gt;"",IF('BB-2024-Saturday'!$AJ297="t",0,'BB-2024-Saturday'!AM297),"")</f>
        <v/>
      </c>
      <c r="F294" s="119" t="str">
        <f>IF('BB-2024-Saturday'!$AJ297&lt;&gt;"",IF('BB-2024-Saturday'!$AJ297="t",0,'BB-2024-Saturday'!AN297),"")</f>
        <v/>
      </c>
      <c r="G294" s="119" t="str">
        <f>IF('BB-2024-Saturday'!$AJ297&lt;&gt;"",IF('BB-2024-Saturday'!$AJ297="t",0,'BB-2024-Saturday'!AO297),"")</f>
        <v/>
      </c>
      <c r="H294" s="119" t="str">
        <f>IF('BB-2024-Saturday'!$AJ297&lt;&gt;"",IF('BB-2024-Saturday'!$AJ297="t",0,'BB-2024-Saturday'!AP297),"")</f>
        <v/>
      </c>
      <c r="I294" s="119" t="str">
        <f>IF('BB-2024-Saturday'!$AJ297&lt;&gt;"",IF('BB-2024-Saturday'!$AJ297="t",0,'BB-2024-Saturday'!AQ297),"")</f>
        <v/>
      </c>
      <c r="J294" s="119" t="str">
        <f>IF('BB-2024-Saturday'!$AJ297&lt;&gt;"",IF('BB-2024-Saturday'!$AJ297="t",'BB-2024-Saturday'!AM297,0),"")</f>
        <v/>
      </c>
      <c r="K294" s="119" t="str">
        <f>IF('BB-2024-Saturday'!$AJ297&lt;&gt;"",IF('BB-2024-Saturday'!$AJ297="t",'BB-2024-Saturday'!AN297,0),"")</f>
        <v/>
      </c>
      <c r="L294" s="119" t="str">
        <f>IF('BB-2024-Saturday'!$AJ297&lt;&gt;"",IF('BB-2024-Saturday'!$AJ297="t",'BB-2024-Saturday'!AO297,0),"")</f>
        <v/>
      </c>
      <c r="M294" s="119" t="str">
        <f>IF('BB-2024-Saturday'!$AJ297&lt;&gt;"",IF('BB-2024-Saturday'!$AJ297="t",'BB-2024-Saturday'!AP297,0),"")</f>
        <v/>
      </c>
      <c r="N294" s="120" t="str">
        <f>IF('BB-2024-Saturday'!$AJ297&lt;&gt;"",IF('BB-2024-Saturday'!$AJ297="m",'BB-2024-Saturday'!U297,0),"")</f>
        <v/>
      </c>
      <c r="O294" s="120" t="str">
        <f>IF('BB-2024-Saturday'!$AJ297&lt;&gt;"",IF('BB-2024-Saturday'!$AJ297="m",'BB-2024-Saturday'!V297,0),"")</f>
        <v/>
      </c>
    </row>
    <row r="295" spans="1:15" x14ac:dyDescent="0.25">
      <c r="A295" t="str">
        <f>IF('BB-2024-Saturday'!AJ298&lt;&gt;"",'BB-2024-Saturday'!AJ298,"")</f>
        <v/>
      </c>
      <c r="B295" t="str">
        <f>IF('BB-2024-Saturday'!AJ298&lt;&gt;"",'BB-2024-Saturday'!AR298,"")</f>
        <v/>
      </c>
      <c r="C295" t="str">
        <f>IF('BB-2024-Saturday'!AJ298="m","v","a")</f>
        <v>a</v>
      </c>
      <c r="D295" s="92" t="str">
        <f>IF('BB-2024-Saturday'!AJ298&lt;&gt;"",'BB-2024-Saturday'!AI298,"")</f>
        <v/>
      </c>
      <c r="E295" s="119" t="str">
        <f>IF('BB-2024-Saturday'!$AJ298&lt;&gt;"",IF('BB-2024-Saturday'!$AJ298="t",0,'BB-2024-Saturday'!AM298),"")</f>
        <v/>
      </c>
      <c r="F295" s="119" t="str">
        <f>IF('BB-2024-Saturday'!$AJ298&lt;&gt;"",IF('BB-2024-Saturday'!$AJ298="t",0,'BB-2024-Saturday'!AN298),"")</f>
        <v/>
      </c>
      <c r="G295" s="119" t="str">
        <f>IF('BB-2024-Saturday'!$AJ298&lt;&gt;"",IF('BB-2024-Saturday'!$AJ298="t",0,'BB-2024-Saturday'!AO298),"")</f>
        <v/>
      </c>
      <c r="H295" s="119" t="str">
        <f>IF('BB-2024-Saturday'!$AJ298&lt;&gt;"",IF('BB-2024-Saturday'!$AJ298="t",0,'BB-2024-Saturday'!AP298),"")</f>
        <v/>
      </c>
      <c r="I295" s="119" t="str">
        <f>IF('BB-2024-Saturday'!$AJ298&lt;&gt;"",IF('BB-2024-Saturday'!$AJ298="t",0,'BB-2024-Saturday'!AQ298),"")</f>
        <v/>
      </c>
      <c r="J295" s="119" t="str">
        <f>IF('BB-2024-Saturday'!$AJ298&lt;&gt;"",IF('BB-2024-Saturday'!$AJ298="t",'BB-2024-Saturday'!AM298,0),"")</f>
        <v/>
      </c>
      <c r="K295" s="119" t="str">
        <f>IF('BB-2024-Saturday'!$AJ298&lt;&gt;"",IF('BB-2024-Saturday'!$AJ298="t",'BB-2024-Saturday'!AN298,0),"")</f>
        <v/>
      </c>
      <c r="L295" s="119" t="str">
        <f>IF('BB-2024-Saturday'!$AJ298&lt;&gt;"",IF('BB-2024-Saturday'!$AJ298="t",'BB-2024-Saturday'!AO298,0),"")</f>
        <v/>
      </c>
      <c r="M295" s="119" t="str">
        <f>IF('BB-2024-Saturday'!$AJ298&lt;&gt;"",IF('BB-2024-Saturday'!$AJ298="t",'BB-2024-Saturday'!AP298,0),"")</f>
        <v/>
      </c>
      <c r="N295" s="120" t="str">
        <f>IF('BB-2024-Saturday'!$AJ298&lt;&gt;"",IF('BB-2024-Saturday'!$AJ298="m",'BB-2024-Saturday'!U298,0),"")</f>
        <v/>
      </c>
      <c r="O295" s="120" t="str">
        <f>IF('BB-2024-Saturday'!$AJ298&lt;&gt;"",IF('BB-2024-Saturday'!$AJ298="m",'BB-2024-Saturday'!V298,0),"")</f>
        <v/>
      </c>
    </row>
    <row r="296" spans="1:15" x14ac:dyDescent="0.25">
      <c r="A296" t="str">
        <f>IF('BB-2024-Saturday'!AJ299&lt;&gt;"",'BB-2024-Saturday'!AJ299,"")</f>
        <v/>
      </c>
      <c r="B296" t="str">
        <f>IF('BB-2024-Saturday'!AJ299&lt;&gt;"",'BB-2024-Saturday'!AR299,"")</f>
        <v/>
      </c>
      <c r="C296" t="str">
        <f>IF('BB-2024-Saturday'!AJ299="m","v","a")</f>
        <v>a</v>
      </c>
      <c r="D296" s="92" t="str">
        <f>IF('BB-2024-Saturday'!AJ299&lt;&gt;"",'BB-2024-Saturday'!AI299,"")</f>
        <v/>
      </c>
      <c r="E296" s="119" t="str">
        <f>IF('BB-2024-Saturday'!$AJ299&lt;&gt;"",IF('BB-2024-Saturday'!$AJ299="t",0,'BB-2024-Saturday'!AM299),"")</f>
        <v/>
      </c>
      <c r="F296" s="119" t="str">
        <f>IF('BB-2024-Saturday'!$AJ299&lt;&gt;"",IF('BB-2024-Saturday'!$AJ299="t",0,'BB-2024-Saturday'!AN299),"")</f>
        <v/>
      </c>
      <c r="G296" s="119" t="str">
        <f>IF('BB-2024-Saturday'!$AJ299&lt;&gt;"",IF('BB-2024-Saturday'!$AJ299="t",0,'BB-2024-Saturday'!AO299),"")</f>
        <v/>
      </c>
      <c r="H296" s="119" t="str">
        <f>IF('BB-2024-Saturday'!$AJ299&lt;&gt;"",IF('BB-2024-Saturday'!$AJ299="t",0,'BB-2024-Saturday'!AP299),"")</f>
        <v/>
      </c>
      <c r="I296" s="119" t="str">
        <f>IF('BB-2024-Saturday'!$AJ299&lt;&gt;"",IF('BB-2024-Saturday'!$AJ299="t",0,'BB-2024-Saturday'!AQ299),"")</f>
        <v/>
      </c>
      <c r="J296" s="119" t="str">
        <f>IF('BB-2024-Saturday'!$AJ299&lt;&gt;"",IF('BB-2024-Saturday'!$AJ299="t",'BB-2024-Saturday'!AM299,0),"")</f>
        <v/>
      </c>
      <c r="K296" s="119" t="str">
        <f>IF('BB-2024-Saturday'!$AJ299&lt;&gt;"",IF('BB-2024-Saturday'!$AJ299="t",'BB-2024-Saturday'!AN299,0),"")</f>
        <v/>
      </c>
      <c r="L296" s="119" t="str">
        <f>IF('BB-2024-Saturday'!$AJ299&lt;&gt;"",IF('BB-2024-Saturday'!$AJ299="t",'BB-2024-Saturday'!AO299,0),"")</f>
        <v/>
      </c>
      <c r="M296" s="119" t="str">
        <f>IF('BB-2024-Saturday'!$AJ299&lt;&gt;"",IF('BB-2024-Saturday'!$AJ299="t",'BB-2024-Saturday'!AP299,0),"")</f>
        <v/>
      </c>
      <c r="N296" s="120" t="str">
        <f>IF('BB-2024-Saturday'!$AJ299&lt;&gt;"",IF('BB-2024-Saturday'!$AJ299="m",'BB-2024-Saturday'!U299,0),"")</f>
        <v/>
      </c>
      <c r="O296" s="120" t="str">
        <f>IF('BB-2024-Saturday'!$AJ299&lt;&gt;"",IF('BB-2024-Saturday'!$AJ299="m",'BB-2024-Saturday'!V299,0),"")</f>
        <v/>
      </c>
    </row>
    <row r="297" spans="1:15" x14ac:dyDescent="0.25">
      <c r="A297" t="str">
        <f>IF('BB-2024-Saturday'!AJ300&lt;&gt;"",'BB-2024-Saturday'!AJ300,"")</f>
        <v/>
      </c>
      <c r="B297" t="str">
        <f>IF('BB-2024-Saturday'!AJ300&lt;&gt;"",'BB-2024-Saturday'!AR300,"")</f>
        <v/>
      </c>
      <c r="C297" t="str">
        <f>IF('BB-2024-Saturday'!AJ300="m","v","a")</f>
        <v>a</v>
      </c>
      <c r="D297" s="92" t="str">
        <f>IF('BB-2024-Saturday'!AJ300&lt;&gt;"",'BB-2024-Saturday'!AI300,"")</f>
        <v/>
      </c>
      <c r="E297" s="119" t="str">
        <f>IF('BB-2024-Saturday'!$AJ300&lt;&gt;"",IF('BB-2024-Saturday'!$AJ300="t",0,'BB-2024-Saturday'!AM300),"")</f>
        <v/>
      </c>
      <c r="F297" s="119" t="str">
        <f>IF('BB-2024-Saturday'!$AJ300&lt;&gt;"",IF('BB-2024-Saturday'!$AJ300="t",0,'BB-2024-Saturday'!AN300),"")</f>
        <v/>
      </c>
      <c r="G297" s="119" t="str">
        <f>IF('BB-2024-Saturday'!$AJ300&lt;&gt;"",IF('BB-2024-Saturday'!$AJ300="t",0,'BB-2024-Saturday'!AO300),"")</f>
        <v/>
      </c>
      <c r="H297" s="119" t="str">
        <f>IF('BB-2024-Saturday'!$AJ300&lt;&gt;"",IF('BB-2024-Saturday'!$AJ300="t",0,'BB-2024-Saturday'!AP300),"")</f>
        <v/>
      </c>
      <c r="I297" s="119" t="str">
        <f>IF('BB-2024-Saturday'!$AJ300&lt;&gt;"",IF('BB-2024-Saturday'!$AJ300="t",0,'BB-2024-Saturday'!AQ300),"")</f>
        <v/>
      </c>
      <c r="J297" s="119" t="str">
        <f>IF('BB-2024-Saturday'!$AJ300&lt;&gt;"",IF('BB-2024-Saturday'!$AJ300="t",'BB-2024-Saturday'!AM300,0),"")</f>
        <v/>
      </c>
      <c r="K297" s="119" t="str">
        <f>IF('BB-2024-Saturday'!$AJ300&lt;&gt;"",IF('BB-2024-Saturday'!$AJ300="t",'BB-2024-Saturday'!AN300,0),"")</f>
        <v/>
      </c>
      <c r="L297" s="119" t="str">
        <f>IF('BB-2024-Saturday'!$AJ300&lt;&gt;"",IF('BB-2024-Saturday'!$AJ300="t",'BB-2024-Saturday'!AO300,0),"")</f>
        <v/>
      </c>
      <c r="M297" s="119" t="str">
        <f>IF('BB-2024-Saturday'!$AJ300&lt;&gt;"",IF('BB-2024-Saturday'!$AJ300="t",'BB-2024-Saturday'!AP300,0),"")</f>
        <v/>
      </c>
      <c r="N297" s="120" t="str">
        <f>IF('BB-2024-Saturday'!$AJ300&lt;&gt;"",IF('BB-2024-Saturday'!$AJ300="m",'BB-2024-Saturday'!U300,0),"")</f>
        <v/>
      </c>
      <c r="O297" s="120" t="str">
        <f>IF('BB-2024-Saturday'!$AJ300&lt;&gt;"",IF('BB-2024-Saturday'!$AJ300="m",'BB-2024-Saturday'!V300,0),"")</f>
        <v/>
      </c>
    </row>
    <row r="298" spans="1:15" x14ac:dyDescent="0.25">
      <c r="A298" t="str">
        <f>IF('BB-2024-Saturday'!AJ301&lt;&gt;"",'BB-2024-Saturday'!AJ301,"")</f>
        <v/>
      </c>
      <c r="B298" t="str">
        <f>IF('BB-2024-Saturday'!AJ301&lt;&gt;"",'BB-2024-Saturday'!AR301,"")</f>
        <v/>
      </c>
      <c r="C298" t="str">
        <f>IF('BB-2024-Saturday'!AJ301="m","v","a")</f>
        <v>a</v>
      </c>
      <c r="D298" s="92" t="str">
        <f>IF('BB-2024-Saturday'!AJ301&lt;&gt;"",'BB-2024-Saturday'!AI301,"")</f>
        <v/>
      </c>
      <c r="E298" s="119" t="str">
        <f>IF('BB-2024-Saturday'!$AJ301&lt;&gt;"",IF('BB-2024-Saturday'!$AJ301="t",0,'BB-2024-Saturday'!AM301),"")</f>
        <v/>
      </c>
      <c r="F298" s="119" t="str">
        <f>IF('BB-2024-Saturday'!$AJ301&lt;&gt;"",IF('BB-2024-Saturday'!$AJ301="t",0,'BB-2024-Saturday'!AN301),"")</f>
        <v/>
      </c>
      <c r="G298" s="119" t="str">
        <f>IF('BB-2024-Saturday'!$AJ301&lt;&gt;"",IF('BB-2024-Saturday'!$AJ301="t",0,'BB-2024-Saturday'!AO301),"")</f>
        <v/>
      </c>
      <c r="H298" s="119" t="str">
        <f>IF('BB-2024-Saturday'!$AJ301&lt;&gt;"",IF('BB-2024-Saturday'!$AJ301="t",0,'BB-2024-Saturday'!AP301),"")</f>
        <v/>
      </c>
      <c r="I298" s="119" t="str">
        <f>IF('BB-2024-Saturday'!$AJ301&lt;&gt;"",IF('BB-2024-Saturday'!$AJ301="t",0,'BB-2024-Saturday'!AQ301),"")</f>
        <v/>
      </c>
      <c r="J298" s="119" t="str">
        <f>IF('BB-2024-Saturday'!$AJ301&lt;&gt;"",IF('BB-2024-Saturday'!$AJ301="t",'BB-2024-Saturday'!AM301,0),"")</f>
        <v/>
      </c>
      <c r="K298" s="119" t="str">
        <f>IF('BB-2024-Saturday'!$AJ301&lt;&gt;"",IF('BB-2024-Saturday'!$AJ301="t",'BB-2024-Saturday'!AN301,0),"")</f>
        <v/>
      </c>
      <c r="L298" s="119" t="str">
        <f>IF('BB-2024-Saturday'!$AJ301&lt;&gt;"",IF('BB-2024-Saturday'!$AJ301="t",'BB-2024-Saturday'!AO301,0),"")</f>
        <v/>
      </c>
      <c r="M298" s="119" t="str">
        <f>IF('BB-2024-Saturday'!$AJ301&lt;&gt;"",IF('BB-2024-Saturday'!$AJ301="t",'BB-2024-Saturday'!AP301,0),"")</f>
        <v/>
      </c>
      <c r="N298" s="120" t="str">
        <f>IF('BB-2024-Saturday'!$AJ301&lt;&gt;"",IF('BB-2024-Saturday'!$AJ301="m",'BB-2024-Saturday'!U301,0),"")</f>
        <v/>
      </c>
      <c r="O298" s="120" t="str">
        <f>IF('BB-2024-Saturday'!$AJ301&lt;&gt;"",IF('BB-2024-Saturday'!$AJ301="m",'BB-2024-Saturday'!V301,0),"")</f>
        <v/>
      </c>
    </row>
    <row r="299" spans="1:15" x14ac:dyDescent="0.25">
      <c r="A299" t="str">
        <f>IF('BB-2024-Saturday'!AJ302&lt;&gt;"",'BB-2024-Saturday'!AJ302,"")</f>
        <v>m</v>
      </c>
      <c r="B299" t="str">
        <f>IF('BB-2024-Saturday'!AJ302&lt;&gt;"",'BB-2024-Saturday'!AR302,"")</f>
        <v>Control @ Warning - Gentle Curve.  31,0 km plate.  Dot on pole - mark on road.</v>
      </c>
      <c r="C299" t="str">
        <f>IF('BB-2024-Saturday'!AJ302="m","v","a")</f>
        <v>v</v>
      </c>
      <c r="D299" s="92">
        <f>IF('BB-2024-Saturday'!AJ302&lt;&gt;"",'BB-2024-Saturday'!AI302,"")</f>
        <v>82.53</v>
      </c>
      <c r="E299" s="119">
        <f>IF('BB-2024-Saturday'!$AJ302&lt;&gt;"",IF('BB-2024-Saturday'!$AJ302="t",0,'BB-2024-Saturday'!AM302),"")</f>
        <v>47</v>
      </c>
      <c r="F299" s="119">
        <f>IF('BB-2024-Saturday'!$AJ302&lt;&gt;"",IF('BB-2024-Saturday'!$AJ302="t",0,'BB-2024-Saturday'!AN302),"")</f>
        <v>56</v>
      </c>
      <c r="G299" s="119">
        <f>IF('BB-2024-Saturday'!$AJ302&lt;&gt;"",IF('BB-2024-Saturday'!$AJ302="t",0,'BB-2024-Saturday'!AO302),"")</f>
        <v>65</v>
      </c>
      <c r="H299" s="119">
        <f>IF('BB-2024-Saturday'!$AJ302&lt;&gt;"",IF('BB-2024-Saturday'!$AJ302="t",0,'BB-2024-Saturday'!AP302),"")</f>
        <v>74</v>
      </c>
      <c r="I299" s="119">
        <f>IF('BB-2024-Saturday'!$AJ302&lt;&gt;"",IF('BB-2024-Saturday'!$AJ302="t",0,'BB-2024-Saturday'!AQ302),"")</f>
        <v>120</v>
      </c>
      <c r="J299" s="119">
        <f>IF('BB-2024-Saturday'!$AJ302&lt;&gt;"",IF('BB-2024-Saturday'!$AJ302="t",'BB-2024-Saturday'!AM302,0),"")</f>
        <v>0</v>
      </c>
      <c r="K299" s="119">
        <f>IF('BB-2024-Saturday'!$AJ302&lt;&gt;"",IF('BB-2024-Saturday'!$AJ302="t",'BB-2024-Saturday'!AN302,0),"")</f>
        <v>0</v>
      </c>
      <c r="L299" s="119">
        <f>IF('BB-2024-Saturday'!$AJ302&lt;&gt;"",IF('BB-2024-Saturday'!$AJ302="t",'BB-2024-Saturday'!AO302,0),"")</f>
        <v>0</v>
      </c>
      <c r="M299" s="119">
        <f>IF('BB-2024-Saturday'!$AJ302&lt;&gt;"",IF('BB-2024-Saturday'!$AJ302="t",'BB-2024-Saturday'!AP302,0),"")</f>
        <v>0</v>
      </c>
      <c r="N299" s="120">
        <f>IF('BB-2024-Saturday'!$AJ302&lt;&gt;"",IF('BB-2024-Saturday'!$AJ302="m",'BB-2024-Saturday'!U302,0),"")</f>
        <v>27.18826</v>
      </c>
      <c r="O299" s="120">
        <f>IF('BB-2024-Saturday'!$AJ302&lt;&gt;"",IF('BB-2024-Saturday'!$AJ302="m",'BB-2024-Saturday'!V302,0),"")</f>
        <v>29.66131</v>
      </c>
    </row>
    <row r="300" spans="1:15" x14ac:dyDescent="0.25">
      <c r="A300" t="str">
        <f>IF('BB-2024-Saturday'!AJ303&lt;&gt;"",'BB-2024-Saturday'!AJ303,"")</f>
        <v/>
      </c>
      <c r="B300" t="str">
        <f>IF('BB-2024-Saturday'!AJ303&lt;&gt;"",'BB-2024-Saturday'!AR303,"")</f>
        <v/>
      </c>
      <c r="C300" t="str">
        <f>IF('BB-2024-Saturday'!AJ303="m","v","a")</f>
        <v>a</v>
      </c>
      <c r="D300" s="92" t="str">
        <f>IF('BB-2024-Saturday'!AJ303&lt;&gt;"",'BB-2024-Saturday'!AI303,"")</f>
        <v/>
      </c>
      <c r="E300" s="119" t="str">
        <f>IF('BB-2024-Saturday'!$AJ303&lt;&gt;"",IF('BB-2024-Saturday'!$AJ303="t",0,'BB-2024-Saturday'!AM303),"")</f>
        <v/>
      </c>
      <c r="F300" s="119" t="str">
        <f>IF('BB-2024-Saturday'!$AJ303&lt;&gt;"",IF('BB-2024-Saturday'!$AJ303="t",0,'BB-2024-Saturday'!AN303),"")</f>
        <v/>
      </c>
      <c r="G300" s="119" t="str">
        <f>IF('BB-2024-Saturday'!$AJ303&lt;&gt;"",IF('BB-2024-Saturday'!$AJ303="t",0,'BB-2024-Saturday'!AO303),"")</f>
        <v/>
      </c>
      <c r="H300" s="119" t="str">
        <f>IF('BB-2024-Saturday'!$AJ303&lt;&gt;"",IF('BB-2024-Saturday'!$AJ303="t",0,'BB-2024-Saturday'!AP303),"")</f>
        <v/>
      </c>
      <c r="I300" s="119" t="str">
        <f>IF('BB-2024-Saturday'!$AJ303&lt;&gt;"",IF('BB-2024-Saturday'!$AJ303="t",0,'BB-2024-Saturday'!AQ303),"")</f>
        <v/>
      </c>
      <c r="J300" s="119" t="str">
        <f>IF('BB-2024-Saturday'!$AJ303&lt;&gt;"",IF('BB-2024-Saturday'!$AJ303="t",'BB-2024-Saturday'!AM303,0),"")</f>
        <v/>
      </c>
      <c r="K300" s="119" t="str">
        <f>IF('BB-2024-Saturday'!$AJ303&lt;&gt;"",IF('BB-2024-Saturday'!$AJ303="t",'BB-2024-Saturday'!AN303,0),"")</f>
        <v/>
      </c>
      <c r="L300" s="119" t="str">
        <f>IF('BB-2024-Saturday'!$AJ303&lt;&gt;"",IF('BB-2024-Saturday'!$AJ303="t",'BB-2024-Saturday'!AO303,0),"")</f>
        <v/>
      </c>
      <c r="M300" s="119" t="str">
        <f>IF('BB-2024-Saturday'!$AJ303&lt;&gt;"",IF('BB-2024-Saturday'!$AJ303="t",'BB-2024-Saturday'!AP303,0),"")</f>
        <v/>
      </c>
      <c r="N300" s="120" t="str">
        <f>IF('BB-2024-Saturday'!$AJ303&lt;&gt;"",IF('BB-2024-Saturday'!$AJ303="m",'BB-2024-Saturday'!U303,0),"")</f>
        <v/>
      </c>
      <c r="O300" s="120" t="str">
        <f>IF('BB-2024-Saturday'!$AJ303&lt;&gt;"",IF('BB-2024-Saturday'!$AJ303="m",'BB-2024-Saturday'!V303,0),"")</f>
        <v/>
      </c>
    </row>
    <row r="301" spans="1:15" x14ac:dyDescent="0.25">
      <c r="A301" t="str">
        <f>IF('BB-2024-Saturday'!AJ304&lt;&gt;"",'BB-2024-Saturday'!AJ304,"")</f>
        <v/>
      </c>
      <c r="B301" t="str">
        <f>IF('BB-2024-Saturday'!AJ304&lt;&gt;"",'BB-2024-Saturday'!AR304,"")</f>
        <v/>
      </c>
      <c r="C301" t="str">
        <f>IF('BB-2024-Saturday'!AJ304="m","v","a")</f>
        <v>a</v>
      </c>
      <c r="D301" s="92" t="str">
        <f>IF('BB-2024-Saturday'!AJ304&lt;&gt;"",'BB-2024-Saturday'!AI304,"")</f>
        <v/>
      </c>
      <c r="E301" s="119" t="str">
        <f>IF('BB-2024-Saturday'!$AJ304&lt;&gt;"",IF('BB-2024-Saturday'!$AJ304="t",0,'BB-2024-Saturday'!AM304),"")</f>
        <v/>
      </c>
      <c r="F301" s="119" t="str">
        <f>IF('BB-2024-Saturday'!$AJ304&lt;&gt;"",IF('BB-2024-Saturday'!$AJ304="t",0,'BB-2024-Saturday'!AN304),"")</f>
        <v/>
      </c>
      <c r="G301" s="119" t="str">
        <f>IF('BB-2024-Saturday'!$AJ304&lt;&gt;"",IF('BB-2024-Saturday'!$AJ304="t",0,'BB-2024-Saturday'!AO304),"")</f>
        <v/>
      </c>
      <c r="H301" s="119" t="str">
        <f>IF('BB-2024-Saturday'!$AJ304&lt;&gt;"",IF('BB-2024-Saturday'!$AJ304="t",0,'BB-2024-Saturday'!AP304),"")</f>
        <v/>
      </c>
      <c r="I301" s="119" t="str">
        <f>IF('BB-2024-Saturday'!$AJ304&lt;&gt;"",IF('BB-2024-Saturday'!$AJ304="t",0,'BB-2024-Saturday'!AQ304),"")</f>
        <v/>
      </c>
      <c r="J301" s="119" t="str">
        <f>IF('BB-2024-Saturday'!$AJ304&lt;&gt;"",IF('BB-2024-Saturday'!$AJ304="t",'BB-2024-Saturday'!AM304,0),"")</f>
        <v/>
      </c>
      <c r="K301" s="119" t="str">
        <f>IF('BB-2024-Saturday'!$AJ304&lt;&gt;"",IF('BB-2024-Saturday'!$AJ304="t",'BB-2024-Saturday'!AN304,0),"")</f>
        <v/>
      </c>
      <c r="L301" s="119" t="str">
        <f>IF('BB-2024-Saturday'!$AJ304&lt;&gt;"",IF('BB-2024-Saturday'!$AJ304="t",'BB-2024-Saturday'!AO304,0),"")</f>
        <v/>
      </c>
      <c r="M301" s="119" t="str">
        <f>IF('BB-2024-Saturday'!$AJ304&lt;&gt;"",IF('BB-2024-Saturday'!$AJ304="t",'BB-2024-Saturday'!AP304,0),"")</f>
        <v/>
      </c>
      <c r="N301" s="120" t="str">
        <f>IF('BB-2024-Saturday'!$AJ304&lt;&gt;"",IF('BB-2024-Saturday'!$AJ304="m",'BB-2024-Saturday'!U304,0),"")</f>
        <v/>
      </c>
      <c r="O301" s="120" t="str">
        <f>IF('BB-2024-Saturday'!$AJ304&lt;&gt;"",IF('BB-2024-Saturday'!$AJ304="m",'BB-2024-Saturday'!V304,0),"")</f>
        <v/>
      </c>
    </row>
    <row r="302" spans="1:15" x14ac:dyDescent="0.25">
      <c r="A302" t="str">
        <f>IF('BB-2024-Saturday'!AJ305&lt;&gt;"",'BB-2024-Saturday'!AJ305,"")</f>
        <v/>
      </c>
      <c r="B302" t="str">
        <f>IF('BB-2024-Saturday'!AJ305&lt;&gt;"",'BB-2024-Saturday'!AR305,"")</f>
        <v/>
      </c>
      <c r="C302" t="str">
        <f>IF('BB-2024-Saturday'!AJ305="m","v","a")</f>
        <v>a</v>
      </c>
      <c r="D302" s="92" t="str">
        <f>IF('BB-2024-Saturday'!AJ305&lt;&gt;"",'BB-2024-Saturday'!AI305,"")</f>
        <v/>
      </c>
      <c r="E302" s="119" t="str">
        <f>IF('BB-2024-Saturday'!$AJ305&lt;&gt;"",IF('BB-2024-Saturday'!$AJ305="t",0,'BB-2024-Saturday'!AM305),"")</f>
        <v/>
      </c>
      <c r="F302" s="119" t="str">
        <f>IF('BB-2024-Saturday'!$AJ305&lt;&gt;"",IF('BB-2024-Saturday'!$AJ305="t",0,'BB-2024-Saturday'!AN305),"")</f>
        <v/>
      </c>
      <c r="G302" s="119" t="str">
        <f>IF('BB-2024-Saturday'!$AJ305&lt;&gt;"",IF('BB-2024-Saturday'!$AJ305="t",0,'BB-2024-Saturday'!AO305),"")</f>
        <v/>
      </c>
      <c r="H302" s="119" t="str">
        <f>IF('BB-2024-Saturday'!$AJ305&lt;&gt;"",IF('BB-2024-Saturday'!$AJ305="t",0,'BB-2024-Saturday'!AP305),"")</f>
        <v/>
      </c>
      <c r="I302" s="119" t="str">
        <f>IF('BB-2024-Saturday'!$AJ305&lt;&gt;"",IF('BB-2024-Saturday'!$AJ305="t",0,'BB-2024-Saturday'!AQ305),"")</f>
        <v/>
      </c>
      <c r="J302" s="119" t="str">
        <f>IF('BB-2024-Saturday'!$AJ305&lt;&gt;"",IF('BB-2024-Saturday'!$AJ305="t",'BB-2024-Saturday'!AM305,0),"")</f>
        <v/>
      </c>
      <c r="K302" s="119" t="str">
        <f>IF('BB-2024-Saturday'!$AJ305&lt;&gt;"",IF('BB-2024-Saturday'!$AJ305="t",'BB-2024-Saturday'!AN305,0),"")</f>
        <v/>
      </c>
      <c r="L302" s="119" t="str">
        <f>IF('BB-2024-Saturday'!$AJ305&lt;&gt;"",IF('BB-2024-Saturday'!$AJ305="t",'BB-2024-Saturday'!AO305,0),"")</f>
        <v/>
      </c>
      <c r="M302" s="119" t="str">
        <f>IF('BB-2024-Saturday'!$AJ305&lt;&gt;"",IF('BB-2024-Saturday'!$AJ305="t",'BB-2024-Saturday'!AP305,0),"")</f>
        <v/>
      </c>
      <c r="N302" s="120" t="str">
        <f>IF('BB-2024-Saturday'!$AJ305&lt;&gt;"",IF('BB-2024-Saturday'!$AJ305="m",'BB-2024-Saturday'!U305,0),"")</f>
        <v/>
      </c>
      <c r="O302" s="120" t="str">
        <f>IF('BB-2024-Saturday'!$AJ305&lt;&gt;"",IF('BB-2024-Saturday'!$AJ305="m",'BB-2024-Saturday'!V305,0),"")</f>
        <v/>
      </c>
    </row>
    <row r="303" spans="1:15" x14ac:dyDescent="0.25">
      <c r="A303" t="str">
        <f>IF('BB-2024-Saturday'!AJ306&lt;&gt;"",'BB-2024-Saturday'!AJ306,"")</f>
        <v/>
      </c>
      <c r="B303" t="str">
        <f>IF('BB-2024-Saturday'!AJ306&lt;&gt;"",'BB-2024-Saturday'!AR306,"")</f>
        <v/>
      </c>
      <c r="C303" t="str">
        <f>IF('BB-2024-Saturday'!AJ306="m","v","a")</f>
        <v>a</v>
      </c>
      <c r="D303" s="92" t="str">
        <f>IF('BB-2024-Saturday'!AJ306&lt;&gt;"",'BB-2024-Saturday'!AI306,"")</f>
        <v/>
      </c>
      <c r="E303" s="119" t="str">
        <f>IF('BB-2024-Saturday'!$AJ306&lt;&gt;"",IF('BB-2024-Saturday'!$AJ306="t",0,'BB-2024-Saturday'!AM306),"")</f>
        <v/>
      </c>
      <c r="F303" s="119" t="str">
        <f>IF('BB-2024-Saturday'!$AJ306&lt;&gt;"",IF('BB-2024-Saturday'!$AJ306="t",0,'BB-2024-Saturday'!AN306),"")</f>
        <v/>
      </c>
      <c r="G303" s="119" t="str">
        <f>IF('BB-2024-Saturday'!$AJ306&lt;&gt;"",IF('BB-2024-Saturday'!$AJ306="t",0,'BB-2024-Saturday'!AO306),"")</f>
        <v/>
      </c>
      <c r="H303" s="119" t="str">
        <f>IF('BB-2024-Saturday'!$AJ306&lt;&gt;"",IF('BB-2024-Saturday'!$AJ306="t",0,'BB-2024-Saturday'!AP306),"")</f>
        <v/>
      </c>
      <c r="I303" s="119" t="str">
        <f>IF('BB-2024-Saturday'!$AJ306&lt;&gt;"",IF('BB-2024-Saturday'!$AJ306="t",0,'BB-2024-Saturday'!AQ306),"")</f>
        <v/>
      </c>
      <c r="J303" s="119" t="str">
        <f>IF('BB-2024-Saturday'!$AJ306&lt;&gt;"",IF('BB-2024-Saturday'!$AJ306="t",'BB-2024-Saturday'!AM306,0),"")</f>
        <v/>
      </c>
      <c r="K303" s="119" t="str">
        <f>IF('BB-2024-Saturday'!$AJ306&lt;&gt;"",IF('BB-2024-Saturday'!$AJ306="t",'BB-2024-Saturday'!AN306,0),"")</f>
        <v/>
      </c>
      <c r="L303" s="119" t="str">
        <f>IF('BB-2024-Saturday'!$AJ306&lt;&gt;"",IF('BB-2024-Saturday'!$AJ306="t",'BB-2024-Saturday'!AO306,0),"")</f>
        <v/>
      </c>
      <c r="M303" s="119" t="str">
        <f>IF('BB-2024-Saturday'!$AJ306&lt;&gt;"",IF('BB-2024-Saturday'!$AJ306="t",'BB-2024-Saturday'!AP306,0),"")</f>
        <v/>
      </c>
      <c r="N303" s="120" t="str">
        <f>IF('BB-2024-Saturday'!$AJ306&lt;&gt;"",IF('BB-2024-Saturday'!$AJ306="m",'BB-2024-Saturday'!U306,0),"")</f>
        <v/>
      </c>
      <c r="O303" s="120" t="str">
        <f>IF('BB-2024-Saturday'!$AJ306&lt;&gt;"",IF('BB-2024-Saturday'!$AJ306="m",'BB-2024-Saturday'!V306,0),"")</f>
        <v/>
      </c>
    </row>
    <row r="304" spans="1:15" x14ac:dyDescent="0.25">
      <c r="A304" t="str">
        <f>IF('BB-2024-Saturday'!AJ307&lt;&gt;"",'BB-2024-Saturday'!AJ307,"")</f>
        <v/>
      </c>
      <c r="B304" t="str">
        <f>IF('BB-2024-Saturday'!AJ307&lt;&gt;"",'BB-2024-Saturday'!AR307,"")</f>
        <v/>
      </c>
      <c r="C304" t="str">
        <f>IF('BB-2024-Saturday'!AJ307="m","v","a")</f>
        <v>a</v>
      </c>
      <c r="D304" s="92" t="str">
        <f>IF('BB-2024-Saturday'!AJ307&lt;&gt;"",'BB-2024-Saturday'!AI307,"")</f>
        <v/>
      </c>
      <c r="E304" s="119" t="str">
        <f>IF('BB-2024-Saturday'!$AJ307&lt;&gt;"",IF('BB-2024-Saturday'!$AJ307="t",0,'BB-2024-Saturday'!AM307),"")</f>
        <v/>
      </c>
      <c r="F304" s="119" t="str">
        <f>IF('BB-2024-Saturday'!$AJ307&lt;&gt;"",IF('BB-2024-Saturday'!$AJ307="t",0,'BB-2024-Saturday'!AN307),"")</f>
        <v/>
      </c>
      <c r="G304" s="119" t="str">
        <f>IF('BB-2024-Saturday'!$AJ307&lt;&gt;"",IF('BB-2024-Saturday'!$AJ307="t",0,'BB-2024-Saturday'!AO307),"")</f>
        <v/>
      </c>
      <c r="H304" s="119" t="str">
        <f>IF('BB-2024-Saturday'!$AJ307&lt;&gt;"",IF('BB-2024-Saturday'!$AJ307="t",0,'BB-2024-Saturday'!AP307),"")</f>
        <v/>
      </c>
      <c r="I304" s="119" t="str">
        <f>IF('BB-2024-Saturday'!$AJ307&lt;&gt;"",IF('BB-2024-Saturday'!$AJ307="t",0,'BB-2024-Saturday'!AQ307),"")</f>
        <v/>
      </c>
      <c r="J304" s="119" t="str">
        <f>IF('BB-2024-Saturday'!$AJ307&lt;&gt;"",IF('BB-2024-Saturday'!$AJ307="t",'BB-2024-Saturday'!AM307,0),"")</f>
        <v/>
      </c>
      <c r="K304" s="119" t="str">
        <f>IF('BB-2024-Saturday'!$AJ307&lt;&gt;"",IF('BB-2024-Saturday'!$AJ307="t",'BB-2024-Saturday'!AN307,0),"")</f>
        <v/>
      </c>
      <c r="L304" s="119" t="str">
        <f>IF('BB-2024-Saturday'!$AJ307&lt;&gt;"",IF('BB-2024-Saturday'!$AJ307="t",'BB-2024-Saturday'!AO307,0),"")</f>
        <v/>
      </c>
      <c r="M304" s="119" t="str">
        <f>IF('BB-2024-Saturday'!$AJ307&lt;&gt;"",IF('BB-2024-Saturday'!$AJ307="t",'BB-2024-Saturday'!AP307,0),"")</f>
        <v/>
      </c>
      <c r="N304" s="120" t="str">
        <f>IF('BB-2024-Saturday'!$AJ307&lt;&gt;"",IF('BB-2024-Saturday'!$AJ307="m",'BB-2024-Saturday'!U307,0),"")</f>
        <v/>
      </c>
      <c r="O304" s="120" t="str">
        <f>IF('BB-2024-Saturday'!$AJ307&lt;&gt;"",IF('BB-2024-Saturday'!$AJ307="m",'BB-2024-Saturday'!V307,0),"")</f>
        <v/>
      </c>
    </row>
    <row r="305" spans="1:15" x14ac:dyDescent="0.25">
      <c r="A305" t="str">
        <f>IF('BB-2024-Saturday'!AJ308&lt;&gt;"",'BB-2024-Saturday'!AJ308,"")</f>
        <v/>
      </c>
      <c r="B305" t="str">
        <f>IF('BB-2024-Saturday'!AJ308&lt;&gt;"",'BB-2024-Saturday'!AR308,"")</f>
        <v/>
      </c>
      <c r="C305" t="str">
        <f>IF('BB-2024-Saturday'!AJ308="m","v","a")</f>
        <v>a</v>
      </c>
      <c r="D305" s="92" t="str">
        <f>IF('BB-2024-Saturday'!AJ308&lt;&gt;"",'BB-2024-Saturday'!AI308,"")</f>
        <v/>
      </c>
      <c r="E305" s="119" t="str">
        <f>IF('BB-2024-Saturday'!$AJ308&lt;&gt;"",IF('BB-2024-Saturday'!$AJ308="t",0,'BB-2024-Saturday'!AM308),"")</f>
        <v/>
      </c>
      <c r="F305" s="119" t="str">
        <f>IF('BB-2024-Saturday'!$AJ308&lt;&gt;"",IF('BB-2024-Saturday'!$AJ308="t",0,'BB-2024-Saturday'!AN308),"")</f>
        <v/>
      </c>
      <c r="G305" s="119" t="str">
        <f>IF('BB-2024-Saturday'!$AJ308&lt;&gt;"",IF('BB-2024-Saturday'!$AJ308="t",0,'BB-2024-Saturday'!AO308),"")</f>
        <v/>
      </c>
      <c r="H305" s="119" t="str">
        <f>IF('BB-2024-Saturday'!$AJ308&lt;&gt;"",IF('BB-2024-Saturday'!$AJ308="t",0,'BB-2024-Saturday'!AP308),"")</f>
        <v/>
      </c>
      <c r="I305" s="119" t="str">
        <f>IF('BB-2024-Saturday'!$AJ308&lt;&gt;"",IF('BB-2024-Saturday'!$AJ308="t",0,'BB-2024-Saturday'!AQ308),"")</f>
        <v/>
      </c>
      <c r="J305" s="119" t="str">
        <f>IF('BB-2024-Saturday'!$AJ308&lt;&gt;"",IF('BB-2024-Saturday'!$AJ308="t",'BB-2024-Saturday'!AM308,0),"")</f>
        <v/>
      </c>
      <c r="K305" s="119" t="str">
        <f>IF('BB-2024-Saturday'!$AJ308&lt;&gt;"",IF('BB-2024-Saturday'!$AJ308="t",'BB-2024-Saturday'!AN308,0),"")</f>
        <v/>
      </c>
      <c r="L305" s="119" t="str">
        <f>IF('BB-2024-Saturday'!$AJ308&lt;&gt;"",IF('BB-2024-Saturday'!$AJ308="t",'BB-2024-Saturday'!AO308,0),"")</f>
        <v/>
      </c>
      <c r="M305" s="119" t="str">
        <f>IF('BB-2024-Saturday'!$AJ308&lt;&gt;"",IF('BB-2024-Saturday'!$AJ308="t",'BB-2024-Saturday'!AP308,0),"")</f>
        <v/>
      </c>
      <c r="N305" s="120" t="str">
        <f>IF('BB-2024-Saturday'!$AJ308&lt;&gt;"",IF('BB-2024-Saturday'!$AJ308="m",'BB-2024-Saturday'!U308,0),"")</f>
        <v/>
      </c>
      <c r="O305" s="120" t="str">
        <f>IF('BB-2024-Saturday'!$AJ308&lt;&gt;"",IF('BB-2024-Saturday'!$AJ308="m",'BB-2024-Saturday'!V308,0),"")</f>
        <v/>
      </c>
    </row>
    <row r="306" spans="1:15" x14ac:dyDescent="0.25">
      <c r="A306" t="str">
        <f>IF('BB-2024-Saturday'!AJ309&lt;&gt;"",'BB-2024-Saturday'!AJ309,"")</f>
        <v>d</v>
      </c>
      <c r="B306" t="str">
        <f>IF('BB-2024-Saturday'!AJ309&lt;&gt;"",'BB-2024-Saturday'!AR309,"")</f>
        <v>Warning - Farm animals.</v>
      </c>
      <c r="C306" t="str">
        <f>IF('BB-2024-Saturday'!AJ309="m","v","a")</f>
        <v>a</v>
      </c>
      <c r="D306" s="92">
        <f>IF('BB-2024-Saturday'!AJ309&lt;&gt;"",'BB-2024-Saturday'!AI309,"")</f>
        <v>84.54</v>
      </c>
      <c r="E306" s="119">
        <f>IF('BB-2024-Saturday'!$AJ309&lt;&gt;"",IF('BB-2024-Saturday'!$AJ309="t",0,'BB-2024-Saturday'!AM309),"")</f>
        <v>46</v>
      </c>
      <c r="F306" s="119">
        <f>IF('BB-2024-Saturday'!$AJ309&lt;&gt;"",IF('BB-2024-Saturday'!$AJ309="t",0,'BB-2024-Saturday'!AN309),"")</f>
        <v>53</v>
      </c>
      <c r="G306" s="119">
        <f>IF('BB-2024-Saturday'!$AJ309&lt;&gt;"",IF('BB-2024-Saturday'!$AJ309="t",0,'BB-2024-Saturday'!AO309),"")</f>
        <v>60</v>
      </c>
      <c r="H306" s="119">
        <f>IF('BB-2024-Saturday'!$AJ309&lt;&gt;"",IF('BB-2024-Saturday'!$AJ309="t",0,'BB-2024-Saturday'!AP309),"")</f>
        <v>66</v>
      </c>
      <c r="I306" s="119">
        <f>IF('BB-2024-Saturday'!$AJ309&lt;&gt;"",IF('BB-2024-Saturday'!$AJ309="t",0,'BB-2024-Saturday'!AQ309),"")</f>
        <v>120</v>
      </c>
      <c r="J306" s="119">
        <f>IF('BB-2024-Saturday'!$AJ309&lt;&gt;"",IF('BB-2024-Saturday'!$AJ309="t",'BB-2024-Saturday'!AM309,0),"")</f>
        <v>0</v>
      </c>
      <c r="K306" s="119">
        <f>IF('BB-2024-Saturday'!$AJ309&lt;&gt;"",IF('BB-2024-Saturday'!$AJ309="t",'BB-2024-Saturday'!AN309,0),"")</f>
        <v>0</v>
      </c>
      <c r="L306" s="119">
        <f>IF('BB-2024-Saturday'!$AJ309&lt;&gt;"",IF('BB-2024-Saturday'!$AJ309="t",'BB-2024-Saturday'!AO309,0),"")</f>
        <v>0</v>
      </c>
      <c r="M306" s="119">
        <f>IF('BB-2024-Saturday'!$AJ309&lt;&gt;"",IF('BB-2024-Saturday'!$AJ309="t",'BB-2024-Saturday'!AP309,0),"")</f>
        <v>0</v>
      </c>
      <c r="N306" s="120">
        <f>IF('BB-2024-Saturday'!$AJ309&lt;&gt;"",IF('BB-2024-Saturday'!$AJ309="m",'BB-2024-Saturday'!U309,0),"")</f>
        <v>0</v>
      </c>
      <c r="O306" s="120">
        <f>IF('BB-2024-Saturday'!$AJ309&lt;&gt;"",IF('BB-2024-Saturday'!$AJ309="m",'BB-2024-Saturday'!V309,0),"")</f>
        <v>0</v>
      </c>
    </row>
    <row r="307" spans="1:15" x14ac:dyDescent="0.25">
      <c r="A307" t="str">
        <f>IF('BB-2024-Saturday'!AJ310&lt;&gt;"",'BB-2024-Saturday'!AJ310,"")</f>
        <v/>
      </c>
      <c r="B307" t="str">
        <f>IF('BB-2024-Saturday'!AJ310&lt;&gt;"",'BB-2024-Saturday'!AR310,"")</f>
        <v/>
      </c>
      <c r="C307" t="str">
        <f>IF('BB-2024-Saturday'!AJ310="m","v","a")</f>
        <v>a</v>
      </c>
      <c r="D307" s="92" t="str">
        <f>IF('BB-2024-Saturday'!AJ310&lt;&gt;"",'BB-2024-Saturday'!AI310,"")</f>
        <v/>
      </c>
      <c r="E307" s="119" t="str">
        <f>IF('BB-2024-Saturday'!$AJ310&lt;&gt;"",IF('BB-2024-Saturday'!$AJ310="t",0,'BB-2024-Saturday'!AM310),"")</f>
        <v/>
      </c>
      <c r="F307" s="119" t="str">
        <f>IF('BB-2024-Saturday'!$AJ310&lt;&gt;"",IF('BB-2024-Saturday'!$AJ310="t",0,'BB-2024-Saturday'!AN310),"")</f>
        <v/>
      </c>
      <c r="G307" s="119" t="str">
        <f>IF('BB-2024-Saturday'!$AJ310&lt;&gt;"",IF('BB-2024-Saturday'!$AJ310="t",0,'BB-2024-Saturday'!AO310),"")</f>
        <v/>
      </c>
      <c r="H307" s="119" t="str">
        <f>IF('BB-2024-Saturday'!$AJ310&lt;&gt;"",IF('BB-2024-Saturday'!$AJ310="t",0,'BB-2024-Saturday'!AP310),"")</f>
        <v/>
      </c>
      <c r="I307" s="119" t="str">
        <f>IF('BB-2024-Saturday'!$AJ310&lt;&gt;"",IF('BB-2024-Saturday'!$AJ310="t",0,'BB-2024-Saturday'!AQ310),"")</f>
        <v/>
      </c>
      <c r="J307" s="119" t="str">
        <f>IF('BB-2024-Saturday'!$AJ310&lt;&gt;"",IF('BB-2024-Saturday'!$AJ310="t",'BB-2024-Saturday'!AM310,0),"")</f>
        <v/>
      </c>
      <c r="K307" s="119" t="str">
        <f>IF('BB-2024-Saturday'!$AJ310&lt;&gt;"",IF('BB-2024-Saturday'!$AJ310="t",'BB-2024-Saturday'!AN310,0),"")</f>
        <v/>
      </c>
      <c r="L307" s="119" t="str">
        <f>IF('BB-2024-Saturday'!$AJ310&lt;&gt;"",IF('BB-2024-Saturday'!$AJ310="t",'BB-2024-Saturday'!AO310,0),"")</f>
        <v/>
      </c>
      <c r="M307" s="119" t="str">
        <f>IF('BB-2024-Saturday'!$AJ310&lt;&gt;"",IF('BB-2024-Saturday'!$AJ310="t",'BB-2024-Saturday'!AP310,0),"")</f>
        <v/>
      </c>
      <c r="N307" s="120" t="str">
        <f>IF('BB-2024-Saturday'!$AJ310&lt;&gt;"",IF('BB-2024-Saturday'!$AJ310="m",'BB-2024-Saturday'!U310,0),"")</f>
        <v/>
      </c>
      <c r="O307" s="120" t="str">
        <f>IF('BB-2024-Saturday'!$AJ310&lt;&gt;"",IF('BB-2024-Saturday'!$AJ310="m",'BB-2024-Saturday'!V310,0),"")</f>
        <v/>
      </c>
    </row>
    <row r="308" spans="1:15" x14ac:dyDescent="0.25">
      <c r="A308" t="str">
        <f>IF('BB-2024-Saturday'!AJ311&lt;&gt;"",'BB-2024-Saturday'!AJ311,"")</f>
        <v/>
      </c>
      <c r="B308" t="str">
        <f>IF('BB-2024-Saturday'!AJ311&lt;&gt;"",'BB-2024-Saturday'!AR311,"")</f>
        <v/>
      </c>
      <c r="C308" t="str">
        <f>IF('BB-2024-Saturday'!AJ311="m","v","a")</f>
        <v>a</v>
      </c>
      <c r="D308" s="92" t="str">
        <f>IF('BB-2024-Saturday'!AJ311&lt;&gt;"",'BB-2024-Saturday'!AI311,"")</f>
        <v/>
      </c>
      <c r="E308" s="119" t="str">
        <f>IF('BB-2024-Saturday'!$AJ311&lt;&gt;"",IF('BB-2024-Saturday'!$AJ311="t",0,'BB-2024-Saturday'!AM311),"")</f>
        <v/>
      </c>
      <c r="F308" s="119" t="str">
        <f>IF('BB-2024-Saturday'!$AJ311&lt;&gt;"",IF('BB-2024-Saturday'!$AJ311="t",0,'BB-2024-Saturday'!AN311),"")</f>
        <v/>
      </c>
      <c r="G308" s="119" t="str">
        <f>IF('BB-2024-Saturday'!$AJ311&lt;&gt;"",IF('BB-2024-Saturday'!$AJ311="t",0,'BB-2024-Saturday'!AO311),"")</f>
        <v/>
      </c>
      <c r="H308" s="119" t="str">
        <f>IF('BB-2024-Saturday'!$AJ311&lt;&gt;"",IF('BB-2024-Saturday'!$AJ311="t",0,'BB-2024-Saturday'!AP311),"")</f>
        <v/>
      </c>
      <c r="I308" s="119" t="str">
        <f>IF('BB-2024-Saturday'!$AJ311&lt;&gt;"",IF('BB-2024-Saturday'!$AJ311="t",0,'BB-2024-Saturday'!AQ311),"")</f>
        <v/>
      </c>
      <c r="J308" s="119" t="str">
        <f>IF('BB-2024-Saturday'!$AJ311&lt;&gt;"",IF('BB-2024-Saturday'!$AJ311="t",'BB-2024-Saturday'!AM311,0),"")</f>
        <v/>
      </c>
      <c r="K308" s="119" t="str">
        <f>IF('BB-2024-Saturday'!$AJ311&lt;&gt;"",IF('BB-2024-Saturday'!$AJ311="t",'BB-2024-Saturday'!AN311,0),"")</f>
        <v/>
      </c>
      <c r="L308" s="119" t="str">
        <f>IF('BB-2024-Saturday'!$AJ311&lt;&gt;"",IF('BB-2024-Saturday'!$AJ311="t",'BB-2024-Saturday'!AO311,0),"")</f>
        <v/>
      </c>
      <c r="M308" s="119" t="str">
        <f>IF('BB-2024-Saturday'!$AJ311&lt;&gt;"",IF('BB-2024-Saturday'!$AJ311="t",'BB-2024-Saturday'!AP311,0),"")</f>
        <v/>
      </c>
      <c r="N308" s="120" t="str">
        <f>IF('BB-2024-Saturday'!$AJ311&lt;&gt;"",IF('BB-2024-Saturday'!$AJ311="m",'BB-2024-Saturday'!U311,0),"")</f>
        <v/>
      </c>
      <c r="O308" s="120" t="str">
        <f>IF('BB-2024-Saturday'!$AJ311&lt;&gt;"",IF('BB-2024-Saturday'!$AJ311="m",'BB-2024-Saturday'!V311,0),"")</f>
        <v/>
      </c>
    </row>
    <row r="309" spans="1:15" x14ac:dyDescent="0.25">
      <c r="A309" t="str">
        <f>IF('BB-2024-Saturday'!AJ312&lt;&gt;"",'BB-2024-Saturday'!AJ312,"")</f>
        <v/>
      </c>
      <c r="B309" t="str">
        <f>IF('BB-2024-Saturday'!AJ312&lt;&gt;"",'BB-2024-Saturday'!AR312,"")</f>
        <v/>
      </c>
      <c r="C309" t="str">
        <f>IF('BB-2024-Saturday'!AJ312="m","v","a")</f>
        <v>a</v>
      </c>
      <c r="D309" s="92" t="str">
        <f>IF('BB-2024-Saturday'!AJ312&lt;&gt;"",'BB-2024-Saturday'!AI312,"")</f>
        <v/>
      </c>
      <c r="E309" s="119" t="str">
        <f>IF('BB-2024-Saturday'!$AJ312&lt;&gt;"",IF('BB-2024-Saturday'!$AJ312="t",0,'BB-2024-Saturday'!AM312),"")</f>
        <v/>
      </c>
      <c r="F309" s="119" t="str">
        <f>IF('BB-2024-Saturday'!$AJ312&lt;&gt;"",IF('BB-2024-Saturday'!$AJ312="t",0,'BB-2024-Saturday'!AN312),"")</f>
        <v/>
      </c>
      <c r="G309" s="119" t="str">
        <f>IF('BB-2024-Saturday'!$AJ312&lt;&gt;"",IF('BB-2024-Saturday'!$AJ312="t",0,'BB-2024-Saturday'!AO312),"")</f>
        <v/>
      </c>
      <c r="H309" s="119" t="str">
        <f>IF('BB-2024-Saturday'!$AJ312&lt;&gt;"",IF('BB-2024-Saturday'!$AJ312="t",0,'BB-2024-Saturday'!AP312),"")</f>
        <v/>
      </c>
      <c r="I309" s="119" t="str">
        <f>IF('BB-2024-Saturday'!$AJ312&lt;&gt;"",IF('BB-2024-Saturday'!$AJ312="t",0,'BB-2024-Saturday'!AQ312),"")</f>
        <v/>
      </c>
      <c r="J309" s="119" t="str">
        <f>IF('BB-2024-Saturday'!$AJ312&lt;&gt;"",IF('BB-2024-Saturday'!$AJ312="t",'BB-2024-Saturday'!AM312,0),"")</f>
        <v/>
      </c>
      <c r="K309" s="119" t="str">
        <f>IF('BB-2024-Saturday'!$AJ312&lt;&gt;"",IF('BB-2024-Saturday'!$AJ312="t",'BB-2024-Saturday'!AN312,0),"")</f>
        <v/>
      </c>
      <c r="L309" s="119" t="str">
        <f>IF('BB-2024-Saturday'!$AJ312&lt;&gt;"",IF('BB-2024-Saturday'!$AJ312="t",'BB-2024-Saturday'!AO312,0),"")</f>
        <v/>
      </c>
      <c r="M309" s="119" t="str">
        <f>IF('BB-2024-Saturday'!$AJ312&lt;&gt;"",IF('BB-2024-Saturday'!$AJ312="t",'BB-2024-Saturday'!AP312,0),"")</f>
        <v/>
      </c>
      <c r="N309" s="120" t="str">
        <f>IF('BB-2024-Saturday'!$AJ312&lt;&gt;"",IF('BB-2024-Saturday'!$AJ312="m",'BB-2024-Saturday'!U312,0),"")</f>
        <v/>
      </c>
      <c r="O309" s="120" t="str">
        <f>IF('BB-2024-Saturday'!$AJ312&lt;&gt;"",IF('BB-2024-Saturday'!$AJ312="m",'BB-2024-Saturday'!V312,0),"")</f>
        <v/>
      </c>
    </row>
    <row r="310" spans="1:15" x14ac:dyDescent="0.25">
      <c r="A310" t="str">
        <f>IF('BB-2024-Saturday'!AJ313&lt;&gt;"",'BB-2024-Saturday'!AJ313,"")</f>
        <v/>
      </c>
      <c r="B310" t="str">
        <f>IF('BB-2024-Saturday'!AJ313&lt;&gt;"",'BB-2024-Saturday'!AR313,"")</f>
        <v/>
      </c>
      <c r="C310" t="str">
        <f>IF('BB-2024-Saturday'!AJ313="m","v","a")</f>
        <v>a</v>
      </c>
      <c r="D310" s="92" t="str">
        <f>IF('BB-2024-Saturday'!AJ313&lt;&gt;"",'BB-2024-Saturday'!AI313,"")</f>
        <v/>
      </c>
      <c r="E310" s="119" t="str">
        <f>IF('BB-2024-Saturday'!$AJ313&lt;&gt;"",IF('BB-2024-Saturday'!$AJ313="t",0,'BB-2024-Saturday'!AM313),"")</f>
        <v/>
      </c>
      <c r="F310" s="119" t="str">
        <f>IF('BB-2024-Saturday'!$AJ313&lt;&gt;"",IF('BB-2024-Saturday'!$AJ313="t",0,'BB-2024-Saturday'!AN313),"")</f>
        <v/>
      </c>
      <c r="G310" s="119" t="str">
        <f>IF('BB-2024-Saturday'!$AJ313&lt;&gt;"",IF('BB-2024-Saturday'!$AJ313="t",0,'BB-2024-Saturday'!AO313),"")</f>
        <v/>
      </c>
      <c r="H310" s="119" t="str">
        <f>IF('BB-2024-Saturday'!$AJ313&lt;&gt;"",IF('BB-2024-Saturday'!$AJ313="t",0,'BB-2024-Saturday'!AP313),"")</f>
        <v/>
      </c>
      <c r="I310" s="119" t="str">
        <f>IF('BB-2024-Saturday'!$AJ313&lt;&gt;"",IF('BB-2024-Saturday'!$AJ313="t",0,'BB-2024-Saturday'!AQ313),"")</f>
        <v/>
      </c>
      <c r="J310" s="119" t="str">
        <f>IF('BB-2024-Saturday'!$AJ313&lt;&gt;"",IF('BB-2024-Saturday'!$AJ313="t",'BB-2024-Saturday'!AM313,0),"")</f>
        <v/>
      </c>
      <c r="K310" s="119" t="str">
        <f>IF('BB-2024-Saturday'!$AJ313&lt;&gt;"",IF('BB-2024-Saturday'!$AJ313="t",'BB-2024-Saturday'!AN313,0),"")</f>
        <v/>
      </c>
      <c r="L310" s="119" t="str">
        <f>IF('BB-2024-Saturday'!$AJ313&lt;&gt;"",IF('BB-2024-Saturday'!$AJ313="t",'BB-2024-Saturday'!AO313,0),"")</f>
        <v/>
      </c>
      <c r="M310" s="119" t="str">
        <f>IF('BB-2024-Saturday'!$AJ313&lt;&gt;"",IF('BB-2024-Saturday'!$AJ313="t",'BB-2024-Saturday'!AP313,0),"")</f>
        <v/>
      </c>
      <c r="N310" s="120" t="str">
        <f>IF('BB-2024-Saturday'!$AJ313&lt;&gt;"",IF('BB-2024-Saturday'!$AJ313="m",'BB-2024-Saturday'!U313,0),"")</f>
        <v/>
      </c>
      <c r="O310" s="120" t="str">
        <f>IF('BB-2024-Saturday'!$AJ313&lt;&gt;"",IF('BB-2024-Saturday'!$AJ313="m",'BB-2024-Saturday'!V313,0),"")</f>
        <v/>
      </c>
    </row>
    <row r="311" spans="1:15" x14ac:dyDescent="0.25">
      <c r="A311" t="str">
        <f>IF('BB-2024-Saturday'!AJ314&lt;&gt;"",'BB-2024-Saturday'!AJ314,"")</f>
        <v/>
      </c>
      <c r="B311" t="str">
        <f>IF('BB-2024-Saturday'!AJ314&lt;&gt;"",'BB-2024-Saturday'!AR314,"")</f>
        <v/>
      </c>
      <c r="C311" t="str">
        <f>IF('BB-2024-Saturday'!AJ314="m","v","a")</f>
        <v>a</v>
      </c>
      <c r="D311" s="92" t="str">
        <f>IF('BB-2024-Saturday'!AJ314&lt;&gt;"",'BB-2024-Saturday'!AI314,"")</f>
        <v/>
      </c>
      <c r="E311" s="119" t="str">
        <f>IF('BB-2024-Saturday'!$AJ314&lt;&gt;"",IF('BB-2024-Saturday'!$AJ314="t",0,'BB-2024-Saturday'!AM314),"")</f>
        <v/>
      </c>
      <c r="F311" s="119" t="str">
        <f>IF('BB-2024-Saturday'!$AJ314&lt;&gt;"",IF('BB-2024-Saturday'!$AJ314="t",0,'BB-2024-Saturday'!AN314),"")</f>
        <v/>
      </c>
      <c r="G311" s="119" t="str">
        <f>IF('BB-2024-Saturday'!$AJ314&lt;&gt;"",IF('BB-2024-Saturday'!$AJ314="t",0,'BB-2024-Saturday'!AO314),"")</f>
        <v/>
      </c>
      <c r="H311" s="119" t="str">
        <f>IF('BB-2024-Saturday'!$AJ314&lt;&gt;"",IF('BB-2024-Saturday'!$AJ314="t",0,'BB-2024-Saturday'!AP314),"")</f>
        <v/>
      </c>
      <c r="I311" s="119" t="str">
        <f>IF('BB-2024-Saturday'!$AJ314&lt;&gt;"",IF('BB-2024-Saturday'!$AJ314="t",0,'BB-2024-Saturday'!AQ314),"")</f>
        <v/>
      </c>
      <c r="J311" s="119" t="str">
        <f>IF('BB-2024-Saturday'!$AJ314&lt;&gt;"",IF('BB-2024-Saturday'!$AJ314="t",'BB-2024-Saturday'!AM314,0),"")</f>
        <v/>
      </c>
      <c r="K311" s="119" t="str">
        <f>IF('BB-2024-Saturday'!$AJ314&lt;&gt;"",IF('BB-2024-Saturday'!$AJ314="t",'BB-2024-Saturday'!AN314,0),"")</f>
        <v/>
      </c>
      <c r="L311" s="119" t="str">
        <f>IF('BB-2024-Saturday'!$AJ314&lt;&gt;"",IF('BB-2024-Saturday'!$AJ314="t",'BB-2024-Saturday'!AO314,0),"")</f>
        <v/>
      </c>
      <c r="M311" s="119" t="str">
        <f>IF('BB-2024-Saturday'!$AJ314&lt;&gt;"",IF('BB-2024-Saturday'!$AJ314="t",'BB-2024-Saturday'!AP314,0),"")</f>
        <v/>
      </c>
      <c r="N311" s="120" t="str">
        <f>IF('BB-2024-Saturday'!$AJ314&lt;&gt;"",IF('BB-2024-Saturday'!$AJ314="m",'BB-2024-Saturday'!U314,0),"")</f>
        <v/>
      </c>
      <c r="O311" s="120" t="str">
        <f>IF('BB-2024-Saturday'!$AJ314&lt;&gt;"",IF('BB-2024-Saturday'!$AJ314="m",'BB-2024-Saturday'!V314,0),"")</f>
        <v/>
      </c>
    </row>
    <row r="312" spans="1:15" x14ac:dyDescent="0.25">
      <c r="A312" t="str">
        <f>IF('BB-2024-Saturday'!AJ315&lt;&gt;"",'BB-2024-Saturday'!AJ315,"")</f>
        <v/>
      </c>
      <c r="B312" t="str">
        <f>IF('BB-2024-Saturday'!AJ315&lt;&gt;"",'BB-2024-Saturday'!AR315,"")</f>
        <v/>
      </c>
      <c r="C312" t="str">
        <f>IF('BB-2024-Saturday'!AJ315="m","v","a")</f>
        <v>a</v>
      </c>
      <c r="D312" s="92" t="str">
        <f>IF('BB-2024-Saturday'!AJ315&lt;&gt;"",'BB-2024-Saturday'!AI315,"")</f>
        <v/>
      </c>
      <c r="E312" s="119" t="str">
        <f>IF('BB-2024-Saturday'!$AJ315&lt;&gt;"",IF('BB-2024-Saturday'!$AJ315="t",0,'BB-2024-Saturday'!AM315),"")</f>
        <v/>
      </c>
      <c r="F312" s="119" t="str">
        <f>IF('BB-2024-Saturday'!$AJ315&lt;&gt;"",IF('BB-2024-Saturday'!$AJ315="t",0,'BB-2024-Saturday'!AN315),"")</f>
        <v/>
      </c>
      <c r="G312" s="119" t="str">
        <f>IF('BB-2024-Saturday'!$AJ315&lt;&gt;"",IF('BB-2024-Saturday'!$AJ315="t",0,'BB-2024-Saturday'!AO315),"")</f>
        <v/>
      </c>
      <c r="H312" s="119" t="str">
        <f>IF('BB-2024-Saturday'!$AJ315&lt;&gt;"",IF('BB-2024-Saturday'!$AJ315="t",0,'BB-2024-Saturday'!AP315),"")</f>
        <v/>
      </c>
      <c r="I312" s="119" t="str">
        <f>IF('BB-2024-Saturday'!$AJ315&lt;&gt;"",IF('BB-2024-Saturday'!$AJ315="t",0,'BB-2024-Saturday'!AQ315),"")</f>
        <v/>
      </c>
      <c r="J312" s="119" t="str">
        <f>IF('BB-2024-Saturday'!$AJ315&lt;&gt;"",IF('BB-2024-Saturday'!$AJ315="t",'BB-2024-Saturday'!AM315,0),"")</f>
        <v/>
      </c>
      <c r="K312" s="119" t="str">
        <f>IF('BB-2024-Saturday'!$AJ315&lt;&gt;"",IF('BB-2024-Saturday'!$AJ315="t",'BB-2024-Saturday'!AN315,0),"")</f>
        <v/>
      </c>
      <c r="L312" s="119" t="str">
        <f>IF('BB-2024-Saturday'!$AJ315&lt;&gt;"",IF('BB-2024-Saturday'!$AJ315="t",'BB-2024-Saturday'!AO315,0),"")</f>
        <v/>
      </c>
      <c r="M312" s="119" t="str">
        <f>IF('BB-2024-Saturday'!$AJ315&lt;&gt;"",IF('BB-2024-Saturday'!$AJ315="t",'BB-2024-Saturday'!AP315,0),"")</f>
        <v/>
      </c>
      <c r="N312" s="120" t="str">
        <f>IF('BB-2024-Saturday'!$AJ315&lt;&gt;"",IF('BB-2024-Saturday'!$AJ315="m",'BB-2024-Saturday'!U315,0),"")</f>
        <v/>
      </c>
      <c r="O312" s="120" t="str">
        <f>IF('BB-2024-Saturday'!$AJ315&lt;&gt;"",IF('BB-2024-Saturday'!$AJ315="m",'BB-2024-Saturday'!V315,0),"")</f>
        <v/>
      </c>
    </row>
    <row r="313" spans="1:15" x14ac:dyDescent="0.25">
      <c r="A313" t="str">
        <f>IF('BB-2024-Saturday'!AJ316&lt;&gt;"",'BB-2024-Saturday'!AJ316,"")</f>
        <v/>
      </c>
      <c r="B313" t="str">
        <f>IF('BB-2024-Saturday'!AJ316&lt;&gt;"",'BB-2024-Saturday'!AR316,"")</f>
        <v/>
      </c>
      <c r="C313" t="str">
        <f>IF('BB-2024-Saturday'!AJ316="m","v","a")</f>
        <v>a</v>
      </c>
      <c r="D313" s="92" t="str">
        <f>IF('BB-2024-Saturday'!AJ316&lt;&gt;"",'BB-2024-Saturday'!AI316,"")</f>
        <v/>
      </c>
      <c r="E313" s="119" t="str">
        <f>IF('BB-2024-Saturday'!$AJ316&lt;&gt;"",IF('BB-2024-Saturday'!$AJ316="t",0,'BB-2024-Saturday'!AM316),"")</f>
        <v/>
      </c>
      <c r="F313" s="119" t="str">
        <f>IF('BB-2024-Saturday'!$AJ316&lt;&gt;"",IF('BB-2024-Saturday'!$AJ316="t",0,'BB-2024-Saturday'!AN316),"")</f>
        <v/>
      </c>
      <c r="G313" s="119" t="str">
        <f>IF('BB-2024-Saturday'!$AJ316&lt;&gt;"",IF('BB-2024-Saturday'!$AJ316="t",0,'BB-2024-Saturday'!AO316),"")</f>
        <v/>
      </c>
      <c r="H313" s="119" t="str">
        <f>IF('BB-2024-Saturday'!$AJ316&lt;&gt;"",IF('BB-2024-Saturday'!$AJ316="t",0,'BB-2024-Saturday'!AP316),"")</f>
        <v/>
      </c>
      <c r="I313" s="119" t="str">
        <f>IF('BB-2024-Saturday'!$AJ316&lt;&gt;"",IF('BB-2024-Saturday'!$AJ316="t",0,'BB-2024-Saturday'!AQ316),"")</f>
        <v/>
      </c>
      <c r="J313" s="119" t="str">
        <f>IF('BB-2024-Saturday'!$AJ316&lt;&gt;"",IF('BB-2024-Saturday'!$AJ316="t",'BB-2024-Saturday'!AM316,0),"")</f>
        <v/>
      </c>
      <c r="K313" s="119" t="str">
        <f>IF('BB-2024-Saturday'!$AJ316&lt;&gt;"",IF('BB-2024-Saturday'!$AJ316="t",'BB-2024-Saturday'!AN316,0),"")</f>
        <v/>
      </c>
      <c r="L313" s="119" t="str">
        <f>IF('BB-2024-Saturday'!$AJ316&lt;&gt;"",IF('BB-2024-Saturday'!$AJ316="t",'BB-2024-Saturday'!AO316,0),"")</f>
        <v/>
      </c>
      <c r="M313" s="119" t="str">
        <f>IF('BB-2024-Saturday'!$AJ316&lt;&gt;"",IF('BB-2024-Saturday'!$AJ316="t",'BB-2024-Saturday'!AP316,0),"")</f>
        <v/>
      </c>
      <c r="N313" s="120" t="str">
        <f>IF('BB-2024-Saturday'!$AJ316&lt;&gt;"",IF('BB-2024-Saturday'!$AJ316="m",'BB-2024-Saturday'!U316,0),"")</f>
        <v/>
      </c>
      <c r="O313" s="120" t="str">
        <f>IF('BB-2024-Saturday'!$AJ316&lt;&gt;"",IF('BB-2024-Saturday'!$AJ316="m",'BB-2024-Saturday'!V316,0),"")</f>
        <v/>
      </c>
    </row>
    <row r="314" spans="1:15" x14ac:dyDescent="0.25">
      <c r="A314" t="str">
        <f>IF('BB-2024-Saturday'!AJ317&lt;&gt;"",'BB-2024-Saturday'!AJ317,"")</f>
        <v/>
      </c>
      <c r="B314" t="str">
        <f>IF('BB-2024-Saturday'!AJ317&lt;&gt;"",'BB-2024-Saturday'!AR317,"")</f>
        <v/>
      </c>
      <c r="C314" t="str">
        <f>IF('BB-2024-Saturday'!AJ317="m","v","a")</f>
        <v>a</v>
      </c>
      <c r="D314" s="92" t="str">
        <f>IF('BB-2024-Saturday'!AJ317&lt;&gt;"",'BB-2024-Saturday'!AI317,"")</f>
        <v/>
      </c>
      <c r="E314" s="119" t="str">
        <f>IF('BB-2024-Saturday'!$AJ317&lt;&gt;"",IF('BB-2024-Saturday'!$AJ317="t",0,'BB-2024-Saturday'!AM317),"")</f>
        <v/>
      </c>
      <c r="F314" s="119" t="str">
        <f>IF('BB-2024-Saturday'!$AJ317&lt;&gt;"",IF('BB-2024-Saturday'!$AJ317="t",0,'BB-2024-Saturday'!AN317),"")</f>
        <v/>
      </c>
      <c r="G314" s="119" t="str">
        <f>IF('BB-2024-Saturday'!$AJ317&lt;&gt;"",IF('BB-2024-Saturday'!$AJ317="t",0,'BB-2024-Saturday'!AO317),"")</f>
        <v/>
      </c>
      <c r="H314" s="119" t="str">
        <f>IF('BB-2024-Saturday'!$AJ317&lt;&gt;"",IF('BB-2024-Saturday'!$AJ317="t",0,'BB-2024-Saturday'!AP317),"")</f>
        <v/>
      </c>
      <c r="I314" s="119" t="str">
        <f>IF('BB-2024-Saturday'!$AJ317&lt;&gt;"",IF('BB-2024-Saturday'!$AJ317="t",0,'BB-2024-Saturday'!AQ317),"")</f>
        <v/>
      </c>
      <c r="J314" s="119" t="str">
        <f>IF('BB-2024-Saturday'!$AJ317&lt;&gt;"",IF('BB-2024-Saturday'!$AJ317="t",'BB-2024-Saturday'!AM317,0),"")</f>
        <v/>
      </c>
      <c r="K314" s="119" t="str">
        <f>IF('BB-2024-Saturday'!$AJ317&lt;&gt;"",IF('BB-2024-Saturday'!$AJ317="t",'BB-2024-Saturday'!AN317,0),"")</f>
        <v/>
      </c>
      <c r="L314" s="119" t="str">
        <f>IF('BB-2024-Saturday'!$AJ317&lt;&gt;"",IF('BB-2024-Saturday'!$AJ317="t",'BB-2024-Saturday'!AO317,0),"")</f>
        <v/>
      </c>
      <c r="M314" s="119" t="str">
        <f>IF('BB-2024-Saturday'!$AJ317&lt;&gt;"",IF('BB-2024-Saturday'!$AJ317="t",'BB-2024-Saturday'!AP317,0),"")</f>
        <v/>
      </c>
      <c r="N314" s="120" t="str">
        <f>IF('BB-2024-Saturday'!$AJ317&lt;&gt;"",IF('BB-2024-Saturday'!$AJ317="m",'BB-2024-Saturday'!U317,0),"")</f>
        <v/>
      </c>
      <c r="O314" s="120" t="str">
        <f>IF('BB-2024-Saturday'!$AJ317&lt;&gt;"",IF('BB-2024-Saturday'!$AJ317="m",'BB-2024-Saturday'!V317,0),"")</f>
        <v/>
      </c>
    </row>
    <row r="315" spans="1:15" x14ac:dyDescent="0.25">
      <c r="A315" t="str">
        <f>IF('BB-2024-Saturday'!AJ318&lt;&gt;"",'BB-2024-Saturday'!AJ318,"")</f>
        <v/>
      </c>
      <c r="B315" t="str">
        <f>IF('BB-2024-Saturday'!AJ318&lt;&gt;"",'BB-2024-Saturday'!AR318,"")</f>
        <v/>
      </c>
      <c r="C315" t="str">
        <f>IF('BB-2024-Saturday'!AJ318="m","v","a")</f>
        <v>a</v>
      </c>
      <c r="D315" s="92" t="str">
        <f>IF('BB-2024-Saturday'!AJ318&lt;&gt;"",'BB-2024-Saturday'!AI318,"")</f>
        <v/>
      </c>
      <c r="E315" s="119" t="str">
        <f>IF('BB-2024-Saturday'!$AJ318&lt;&gt;"",IF('BB-2024-Saturday'!$AJ318="t",0,'BB-2024-Saturday'!AM318),"")</f>
        <v/>
      </c>
      <c r="F315" s="119" t="str">
        <f>IF('BB-2024-Saturday'!$AJ318&lt;&gt;"",IF('BB-2024-Saturday'!$AJ318="t",0,'BB-2024-Saturday'!AN318),"")</f>
        <v/>
      </c>
      <c r="G315" s="119" t="str">
        <f>IF('BB-2024-Saturday'!$AJ318&lt;&gt;"",IF('BB-2024-Saturday'!$AJ318="t",0,'BB-2024-Saturday'!AO318),"")</f>
        <v/>
      </c>
      <c r="H315" s="119" t="str">
        <f>IF('BB-2024-Saturday'!$AJ318&lt;&gt;"",IF('BB-2024-Saturday'!$AJ318="t",0,'BB-2024-Saturday'!AP318),"")</f>
        <v/>
      </c>
      <c r="I315" s="119" t="str">
        <f>IF('BB-2024-Saturday'!$AJ318&lt;&gt;"",IF('BB-2024-Saturday'!$AJ318="t",0,'BB-2024-Saturday'!AQ318),"")</f>
        <v/>
      </c>
      <c r="J315" s="119" t="str">
        <f>IF('BB-2024-Saturday'!$AJ318&lt;&gt;"",IF('BB-2024-Saturday'!$AJ318="t",'BB-2024-Saturday'!AM318,0),"")</f>
        <v/>
      </c>
      <c r="K315" s="119" t="str">
        <f>IF('BB-2024-Saturday'!$AJ318&lt;&gt;"",IF('BB-2024-Saturday'!$AJ318="t",'BB-2024-Saturday'!AN318,0),"")</f>
        <v/>
      </c>
      <c r="L315" s="119" t="str">
        <f>IF('BB-2024-Saturday'!$AJ318&lt;&gt;"",IF('BB-2024-Saturday'!$AJ318="t",'BB-2024-Saturday'!AO318,0),"")</f>
        <v/>
      </c>
      <c r="M315" s="119" t="str">
        <f>IF('BB-2024-Saturday'!$AJ318&lt;&gt;"",IF('BB-2024-Saturday'!$AJ318="t",'BB-2024-Saturday'!AP318,0),"")</f>
        <v/>
      </c>
      <c r="N315" s="120" t="str">
        <f>IF('BB-2024-Saturday'!$AJ318&lt;&gt;"",IF('BB-2024-Saturday'!$AJ318="m",'BB-2024-Saturday'!U318,0),"")</f>
        <v/>
      </c>
      <c r="O315" s="120" t="str">
        <f>IF('BB-2024-Saturday'!$AJ318&lt;&gt;"",IF('BB-2024-Saturday'!$AJ318="m",'BB-2024-Saturday'!V318,0),"")</f>
        <v/>
      </c>
    </row>
    <row r="316" spans="1:15" x14ac:dyDescent="0.25">
      <c r="A316" t="str">
        <f>IF('BB-2024-Saturday'!AJ319&lt;&gt;"",'BB-2024-Saturday'!AJ319,"")</f>
        <v/>
      </c>
      <c r="B316" t="str">
        <f>IF('BB-2024-Saturday'!AJ319&lt;&gt;"",'BB-2024-Saturday'!AR319,"")</f>
        <v/>
      </c>
      <c r="C316" t="str">
        <f>IF('BB-2024-Saturday'!AJ319="m","v","a")</f>
        <v>a</v>
      </c>
      <c r="D316" s="92" t="str">
        <f>IF('BB-2024-Saturday'!AJ319&lt;&gt;"",'BB-2024-Saturday'!AI319,"")</f>
        <v/>
      </c>
      <c r="E316" s="119" t="str">
        <f>IF('BB-2024-Saturday'!$AJ319&lt;&gt;"",IF('BB-2024-Saturday'!$AJ319="t",0,'BB-2024-Saturday'!AM319),"")</f>
        <v/>
      </c>
      <c r="F316" s="119" t="str">
        <f>IF('BB-2024-Saturday'!$AJ319&lt;&gt;"",IF('BB-2024-Saturday'!$AJ319="t",0,'BB-2024-Saturday'!AN319),"")</f>
        <v/>
      </c>
      <c r="G316" s="119" t="str">
        <f>IF('BB-2024-Saturday'!$AJ319&lt;&gt;"",IF('BB-2024-Saturday'!$AJ319="t",0,'BB-2024-Saturday'!AO319),"")</f>
        <v/>
      </c>
      <c r="H316" s="119" t="str">
        <f>IF('BB-2024-Saturday'!$AJ319&lt;&gt;"",IF('BB-2024-Saturday'!$AJ319="t",0,'BB-2024-Saturday'!AP319),"")</f>
        <v/>
      </c>
      <c r="I316" s="119" t="str">
        <f>IF('BB-2024-Saturday'!$AJ319&lt;&gt;"",IF('BB-2024-Saturday'!$AJ319="t",0,'BB-2024-Saturday'!AQ319),"")</f>
        <v/>
      </c>
      <c r="J316" s="119" t="str">
        <f>IF('BB-2024-Saturday'!$AJ319&lt;&gt;"",IF('BB-2024-Saturday'!$AJ319="t",'BB-2024-Saturday'!AM319,0),"")</f>
        <v/>
      </c>
      <c r="K316" s="119" t="str">
        <f>IF('BB-2024-Saturday'!$AJ319&lt;&gt;"",IF('BB-2024-Saturday'!$AJ319="t",'BB-2024-Saturday'!AN319,0),"")</f>
        <v/>
      </c>
      <c r="L316" s="119" t="str">
        <f>IF('BB-2024-Saturday'!$AJ319&lt;&gt;"",IF('BB-2024-Saturday'!$AJ319="t",'BB-2024-Saturday'!AO319,0),"")</f>
        <v/>
      </c>
      <c r="M316" s="119" t="str">
        <f>IF('BB-2024-Saturday'!$AJ319&lt;&gt;"",IF('BB-2024-Saturday'!$AJ319="t",'BB-2024-Saturday'!AP319,0),"")</f>
        <v/>
      </c>
      <c r="N316" s="120" t="str">
        <f>IF('BB-2024-Saturday'!$AJ319&lt;&gt;"",IF('BB-2024-Saturday'!$AJ319="m",'BB-2024-Saturday'!U319,0),"")</f>
        <v/>
      </c>
      <c r="O316" s="120" t="str">
        <f>IF('BB-2024-Saturday'!$AJ319&lt;&gt;"",IF('BB-2024-Saturday'!$AJ319="m",'BB-2024-Saturday'!V319,0),"")</f>
        <v/>
      </c>
    </row>
    <row r="317" spans="1:15" x14ac:dyDescent="0.25">
      <c r="A317" t="str">
        <f>IF('BB-2024-Saturday'!AJ320&lt;&gt;"",'BB-2024-Saturday'!AJ320,"")</f>
        <v/>
      </c>
      <c r="B317" t="str">
        <f>IF('BB-2024-Saturday'!AJ320&lt;&gt;"",'BB-2024-Saturday'!AR320,"")</f>
        <v/>
      </c>
      <c r="C317" t="str">
        <f>IF('BB-2024-Saturday'!AJ320="m","v","a")</f>
        <v>a</v>
      </c>
      <c r="D317" s="92" t="str">
        <f>IF('BB-2024-Saturday'!AJ320&lt;&gt;"",'BB-2024-Saturday'!AI320,"")</f>
        <v/>
      </c>
      <c r="E317" s="119" t="str">
        <f>IF('BB-2024-Saturday'!$AJ320&lt;&gt;"",IF('BB-2024-Saturday'!$AJ320="t",0,'BB-2024-Saturday'!AM320),"")</f>
        <v/>
      </c>
      <c r="F317" s="119" t="str">
        <f>IF('BB-2024-Saturday'!$AJ320&lt;&gt;"",IF('BB-2024-Saturday'!$AJ320="t",0,'BB-2024-Saturday'!AN320),"")</f>
        <v/>
      </c>
      <c r="G317" s="119" t="str">
        <f>IF('BB-2024-Saturday'!$AJ320&lt;&gt;"",IF('BB-2024-Saturday'!$AJ320="t",0,'BB-2024-Saturday'!AO320),"")</f>
        <v/>
      </c>
      <c r="H317" s="119" t="str">
        <f>IF('BB-2024-Saturday'!$AJ320&lt;&gt;"",IF('BB-2024-Saturday'!$AJ320="t",0,'BB-2024-Saturday'!AP320),"")</f>
        <v/>
      </c>
      <c r="I317" s="119" t="str">
        <f>IF('BB-2024-Saturday'!$AJ320&lt;&gt;"",IF('BB-2024-Saturday'!$AJ320="t",0,'BB-2024-Saturday'!AQ320),"")</f>
        <v/>
      </c>
      <c r="J317" s="119" t="str">
        <f>IF('BB-2024-Saturday'!$AJ320&lt;&gt;"",IF('BB-2024-Saturday'!$AJ320="t",'BB-2024-Saturday'!AM320,0),"")</f>
        <v/>
      </c>
      <c r="K317" s="119" t="str">
        <f>IF('BB-2024-Saturday'!$AJ320&lt;&gt;"",IF('BB-2024-Saturday'!$AJ320="t",'BB-2024-Saturday'!AN320,0),"")</f>
        <v/>
      </c>
      <c r="L317" s="119" t="str">
        <f>IF('BB-2024-Saturday'!$AJ320&lt;&gt;"",IF('BB-2024-Saturday'!$AJ320="t",'BB-2024-Saturday'!AO320,0),"")</f>
        <v/>
      </c>
      <c r="M317" s="119" t="str">
        <f>IF('BB-2024-Saturday'!$AJ320&lt;&gt;"",IF('BB-2024-Saturday'!$AJ320="t",'BB-2024-Saturday'!AP320,0),"")</f>
        <v/>
      </c>
      <c r="N317" s="120" t="str">
        <f>IF('BB-2024-Saturday'!$AJ320&lt;&gt;"",IF('BB-2024-Saturday'!$AJ320="m",'BB-2024-Saturday'!U320,0),"")</f>
        <v/>
      </c>
      <c r="O317" s="120" t="str">
        <f>IF('BB-2024-Saturday'!$AJ320&lt;&gt;"",IF('BB-2024-Saturday'!$AJ320="m",'BB-2024-Saturday'!V320,0),"")</f>
        <v/>
      </c>
    </row>
    <row r="318" spans="1:15" x14ac:dyDescent="0.25">
      <c r="A318" t="str">
        <f>IF('BB-2024-Saturday'!AJ321&lt;&gt;"",'BB-2024-Saturday'!AJ321,"")</f>
        <v/>
      </c>
      <c r="B318" t="str">
        <f>IF('BB-2024-Saturday'!AJ321&lt;&gt;"",'BB-2024-Saturday'!AR321,"")</f>
        <v/>
      </c>
      <c r="C318" t="str">
        <f>IF('BB-2024-Saturday'!AJ321="m","v","a")</f>
        <v>a</v>
      </c>
      <c r="D318" s="92" t="str">
        <f>IF('BB-2024-Saturday'!AJ321&lt;&gt;"",'BB-2024-Saturday'!AI321,"")</f>
        <v/>
      </c>
      <c r="E318" s="119" t="str">
        <f>IF('BB-2024-Saturday'!$AJ321&lt;&gt;"",IF('BB-2024-Saturday'!$AJ321="t",0,'BB-2024-Saturday'!AM321),"")</f>
        <v/>
      </c>
      <c r="F318" s="119" t="str">
        <f>IF('BB-2024-Saturday'!$AJ321&lt;&gt;"",IF('BB-2024-Saturday'!$AJ321="t",0,'BB-2024-Saturday'!AN321),"")</f>
        <v/>
      </c>
      <c r="G318" s="119" t="str">
        <f>IF('BB-2024-Saturday'!$AJ321&lt;&gt;"",IF('BB-2024-Saturday'!$AJ321="t",0,'BB-2024-Saturday'!AO321),"")</f>
        <v/>
      </c>
      <c r="H318" s="119" t="str">
        <f>IF('BB-2024-Saturday'!$AJ321&lt;&gt;"",IF('BB-2024-Saturday'!$AJ321="t",0,'BB-2024-Saturday'!AP321),"")</f>
        <v/>
      </c>
      <c r="I318" s="119" t="str">
        <f>IF('BB-2024-Saturday'!$AJ321&lt;&gt;"",IF('BB-2024-Saturday'!$AJ321="t",0,'BB-2024-Saturday'!AQ321),"")</f>
        <v/>
      </c>
      <c r="J318" s="119" t="str">
        <f>IF('BB-2024-Saturday'!$AJ321&lt;&gt;"",IF('BB-2024-Saturday'!$AJ321="t",'BB-2024-Saturday'!AM321,0),"")</f>
        <v/>
      </c>
      <c r="K318" s="119" t="str">
        <f>IF('BB-2024-Saturday'!$AJ321&lt;&gt;"",IF('BB-2024-Saturday'!$AJ321="t",'BB-2024-Saturday'!AN321,0),"")</f>
        <v/>
      </c>
      <c r="L318" s="119" t="str">
        <f>IF('BB-2024-Saturday'!$AJ321&lt;&gt;"",IF('BB-2024-Saturday'!$AJ321="t",'BB-2024-Saturday'!AO321,0),"")</f>
        <v/>
      </c>
      <c r="M318" s="119" t="str">
        <f>IF('BB-2024-Saturday'!$AJ321&lt;&gt;"",IF('BB-2024-Saturday'!$AJ321="t",'BB-2024-Saturday'!AP321,0),"")</f>
        <v/>
      </c>
      <c r="N318" s="120" t="str">
        <f>IF('BB-2024-Saturday'!$AJ321&lt;&gt;"",IF('BB-2024-Saturday'!$AJ321="m",'BB-2024-Saturday'!U321,0),"")</f>
        <v/>
      </c>
      <c r="O318" s="120" t="str">
        <f>IF('BB-2024-Saturday'!$AJ321&lt;&gt;"",IF('BB-2024-Saturday'!$AJ321="m",'BB-2024-Saturday'!V321,0),"")</f>
        <v/>
      </c>
    </row>
    <row r="319" spans="1:15" x14ac:dyDescent="0.25">
      <c r="A319" t="str">
        <f>IF('BB-2024-Saturday'!AJ322&lt;&gt;"",'BB-2024-Saturday'!AJ322,"")</f>
        <v/>
      </c>
      <c r="B319" t="str">
        <f>IF('BB-2024-Saturday'!AJ322&lt;&gt;"",'BB-2024-Saturday'!AR322,"")</f>
        <v/>
      </c>
      <c r="C319" t="str">
        <f>IF('BB-2024-Saturday'!AJ322="m","v","a")</f>
        <v>a</v>
      </c>
      <c r="D319" s="92" t="str">
        <f>IF('BB-2024-Saturday'!AJ322&lt;&gt;"",'BB-2024-Saturday'!AI322,"")</f>
        <v/>
      </c>
      <c r="E319" s="119" t="str">
        <f>IF('BB-2024-Saturday'!$AJ322&lt;&gt;"",IF('BB-2024-Saturday'!$AJ322="t",0,'BB-2024-Saturday'!AM322),"")</f>
        <v/>
      </c>
      <c r="F319" s="119" t="str">
        <f>IF('BB-2024-Saturday'!$AJ322&lt;&gt;"",IF('BB-2024-Saturday'!$AJ322="t",0,'BB-2024-Saturday'!AN322),"")</f>
        <v/>
      </c>
      <c r="G319" s="119" t="str">
        <f>IF('BB-2024-Saturday'!$AJ322&lt;&gt;"",IF('BB-2024-Saturday'!$AJ322="t",0,'BB-2024-Saturday'!AO322),"")</f>
        <v/>
      </c>
      <c r="H319" s="119" t="str">
        <f>IF('BB-2024-Saturday'!$AJ322&lt;&gt;"",IF('BB-2024-Saturday'!$AJ322="t",0,'BB-2024-Saturday'!AP322),"")</f>
        <v/>
      </c>
      <c r="I319" s="119" t="str">
        <f>IF('BB-2024-Saturday'!$AJ322&lt;&gt;"",IF('BB-2024-Saturday'!$AJ322="t",0,'BB-2024-Saturday'!AQ322),"")</f>
        <v/>
      </c>
      <c r="J319" s="119" t="str">
        <f>IF('BB-2024-Saturday'!$AJ322&lt;&gt;"",IF('BB-2024-Saturday'!$AJ322="t",'BB-2024-Saturday'!AM322,0),"")</f>
        <v/>
      </c>
      <c r="K319" s="119" t="str">
        <f>IF('BB-2024-Saturday'!$AJ322&lt;&gt;"",IF('BB-2024-Saturday'!$AJ322="t",'BB-2024-Saturday'!AN322,0),"")</f>
        <v/>
      </c>
      <c r="L319" s="119" t="str">
        <f>IF('BB-2024-Saturday'!$AJ322&lt;&gt;"",IF('BB-2024-Saturday'!$AJ322="t",'BB-2024-Saturday'!AO322,0),"")</f>
        <v/>
      </c>
      <c r="M319" s="119" t="str">
        <f>IF('BB-2024-Saturday'!$AJ322&lt;&gt;"",IF('BB-2024-Saturday'!$AJ322="t",'BB-2024-Saturday'!AP322,0),"")</f>
        <v/>
      </c>
      <c r="N319" s="120" t="str">
        <f>IF('BB-2024-Saturday'!$AJ322&lt;&gt;"",IF('BB-2024-Saturday'!$AJ322="m",'BB-2024-Saturday'!U322,0),"")</f>
        <v/>
      </c>
      <c r="O319" s="120" t="str">
        <f>IF('BB-2024-Saturday'!$AJ322&lt;&gt;"",IF('BB-2024-Saturday'!$AJ322="m",'BB-2024-Saturday'!V322,0),"")</f>
        <v/>
      </c>
    </row>
    <row r="320" spans="1:15" x14ac:dyDescent="0.25">
      <c r="A320" t="str">
        <f>IF('BB-2024-Saturday'!AJ323&lt;&gt;"",'BB-2024-Saturday'!AJ323,"")</f>
        <v/>
      </c>
      <c r="B320" t="str">
        <f>IF('BB-2024-Saturday'!AJ323&lt;&gt;"",'BB-2024-Saturday'!AR323,"")</f>
        <v/>
      </c>
      <c r="C320" t="str">
        <f>IF('BB-2024-Saturday'!AJ323="m","v","a")</f>
        <v>a</v>
      </c>
      <c r="D320" s="92" t="str">
        <f>IF('BB-2024-Saturday'!AJ323&lt;&gt;"",'BB-2024-Saturday'!AI323,"")</f>
        <v/>
      </c>
      <c r="E320" s="119" t="str">
        <f>IF('BB-2024-Saturday'!$AJ323&lt;&gt;"",IF('BB-2024-Saturday'!$AJ323="t",0,'BB-2024-Saturday'!AM323),"")</f>
        <v/>
      </c>
      <c r="F320" s="119" t="str">
        <f>IF('BB-2024-Saturday'!$AJ323&lt;&gt;"",IF('BB-2024-Saturday'!$AJ323="t",0,'BB-2024-Saturday'!AN323),"")</f>
        <v/>
      </c>
      <c r="G320" s="119" t="str">
        <f>IF('BB-2024-Saturday'!$AJ323&lt;&gt;"",IF('BB-2024-Saturday'!$AJ323="t",0,'BB-2024-Saturday'!AO323),"")</f>
        <v/>
      </c>
      <c r="H320" s="119" t="str">
        <f>IF('BB-2024-Saturday'!$AJ323&lt;&gt;"",IF('BB-2024-Saturday'!$AJ323="t",0,'BB-2024-Saturday'!AP323),"")</f>
        <v/>
      </c>
      <c r="I320" s="119" t="str">
        <f>IF('BB-2024-Saturday'!$AJ323&lt;&gt;"",IF('BB-2024-Saturday'!$AJ323="t",0,'BB-2024-Saturday'!AQ323),"")</f>
        <v/>
      </c>
      <c r="J320" s="119" t="str">
        <f>IF('BB-2024-Saturday'!$AJ323&lt;&gt;"",IF('BB-2024-Saturday'!$AJ323="t",'BB-2024-Saturday'!AM323,0),"")</f>
        <v/>
      </c>
      <c r="K320" s="119" t="str">
        <f>IF('BB-2024-Saturday'!$AJ323&lt;&gt;"",IF('BB-2024-Saturday'!$AJ323="t",'BB-2024-Saturday'!AN323,0),"")</f>
        <v/>
      </c>
      <c r="L320" s="119" t="str">
        <f>IF('BB-2024-Saturday'!$AJ323&lt;&gt;"",IF('BB-2024-Saturday'!$AJ323="t",'BB-2024-Saturday'!AO323,0),"")</f>
        <v/>
      </c>
      <c r="M320" s="119" t="str">
        <f>IF('BB-2024-Saturday'!$AJ323&lt;&gt;"",IF('BB-2024-Saturday'!$AJ323="t",'BB-2024-Saturday'!AP323,0),"")</f>
        <v/>
      </c>
      <c r="N320" s="120" t="str">
        <f>IF('BB-2024-Saturday'!$AJ323&lt;&gt;"",IF('BB-2024-Saturday'!$AJ323="m",'BB-2024-Saturday'!U323,0),"")</f>
        <v/>
      </c>
      <c r="O320" s="120" t="str">
        <f>IF('BB-2024-Saturday'!$AJ323&lt;&gt;"",IF('BB-2024-Saturday'!$AJ323="m",'BB-2024-Saturday'!V323,0),"")</f>
        <v/>
      </c>
    </row>
    <row r="321" spans="1:15" x14ac:dyDescent="0.25">
      <c r="A321" t="str">
        <f>IF('BB-2024-Saturday'!AJ324&lt;&gt;"",'BB-2024-Saturday'!AJ324,"")</f>
        <v/>
      </c>
      <c r="B321" t="str">
        <f>IF('BB-2024-Saturday'!AJ324&lt;&gt;"",'BB-2024-Saturday'!AR324,"")</f>
        <v/>
      </c>
      <c r="C321" t="str">
        <f>IF('BB-2024-Saturday'!AJ324="m","v","a")</f>
        <v>a</v>
      </c>
      <c r="D321" s="92" t="str">
        <f>IF('BB-2024-Saturday'!AJ324&lt;&gt;"",'BB-2024-Saturday'!AI324,"")</f>
        <v/>
      </c>
      <c r="E321" s="119" t="str">
        <f>IF('BB-2024-Saturday'!$AJ324&lt;&gt;"",IF('BB-2024-Saturday'!$AJ324="t",0,'BB-2024-Saturday'!AM324),"")</f>
        <v/>
      </c>
      <c r="F321" s="119" t="str">
        <f>IF('BB-2024-Saturday'!$AJ324&lt;&gt;"",IF('BB-2024-Saturday'!$AJ324="t",0,'BB-2024-Saturday'!AN324),"")</f>
        <v/>
      </c>
      <c r="G321" s="119" t="str">
        <f>IF('BB-2024-Saturday'!$AJ324&lt;&gt;"",IF('BB-2024-Saturday'!$AJ324="t",0,'BB-2024-Saturday'!AO324),"")</f>
        <v/>
      </c>
      <c r="H321" s="119" t="str">
        <f>IF('BB-2024-Saturday'!$AJ324&lt;&gt;"",IF('BB-2024-Saturday'!$AJ324="t",0,'BB-2024-Saturday'!AP324),"")</f>
        <v/>
      </c>
      <c r="I321" s="119" t="str">
        <f>IF('BB-2024-Saturday'!$AJ324&lt;&gt;"",IF('BB-2024-Saturday'!$AJ324="t",0,'BB-2024-Saturday'!AQ324),"")</f>
        <v/>
      </c>
      <c r="J321" s="119" t="str">
        <f>IF('BB-2024-Saturday'!$AJ324&lt;&gt;"",IF('BB-2024-Saturday'!$AJ324="t",'BB-2024-Saturday'!AM324,0),"")</f>
        <v/>
      </c>
      <c r="K321" s="119" t="str">
        <f>IF('BB-2024-Saturday'!$AJ324&lt;&gt;"",IF('BB-2024-Saturday'!$AJ324="t",'BB-2024-Saturday'!AN324,0),"")</f>
        <v/>
      </c>
      <c r="L321" s="119" t="str">
        <f>IF('BB-2024-Saturday'!$AJ324&lt;&gt;"",IF('BB-2024-Saturday'!$AJ324="t",'BB-2024-Saturday'!AO324,0),"")</f>
        <v/>
      </c>
      <c r="M321" s="119" t="str">
        <f>IF('BB-2024-Saturday'!$AJ324&lt;&gt;"",IF('BB-2024-Saturday'!$AJ324="t",'BB-2024-Saturday'!AP324,0),"")</f>
        <v/>
      </c>
      <c r="N321" s="120" t="str">
        <f>IF('BB-2024-Saturday'!$AJ324&lt;&gt;"",IF('BB-2024-Saturday'!$AJ324="m",'BB-2024-Saturday'!U324,0),"")</f>
        <v/>
      </c>
      <c r="O321" s="120" t="str">
        <f>IF('BB-2024-Saturday'!$AJ324&lt;&gt;"",IF('BB-2024-Saturday'!$AJ324="m",'BB-2024-Saturday'!V324,0),"")</f>
        <v/>
      </c>
    </row>
    <row r="322" spans="1:15" x14ac:dyDescent="0.25">
      <c r="A322" t="str">
        <f>IF('BB-2024-Saturday'!AJ325&lt;&gt;"",'BB-2024-Saturday'!AJ325,"")</f>
        <v/>
      </c>
      <c r="B322" t="str">
        <f>IF('BB-2024-Saturday'!AJ325&lt;&gt;"",'BB-2024-Saturday'!AR325,"")</f>
        <v/>
      </c>
      <c r="C322" t="str">
        <f>IF('BB-2024-Saturday'!AJ325="m","v","a")</f>
        <v>a</v>
      </c>
      <c r="D322" s="92" t="str">
        <f>IF('BB-2024-Saturday'!AJ325&lt;&gt;"",'BB-2024-Saturday'!AI325,"")</f>
        <v/>
      </c>
      <c r="E322" s="119" t="str">
        <f>IF('BB-2024-Saturday'!$AJ325&lt;&gt;"",IF('BB-2024-Saturday'!$AJ325="t",0,'BB-2024-Saturday'!AM325),"")</f>
        <v/>
      </c>
      <c r="F322" s="119" t="str">
        <f>IF('BB-2024-Saturday'!$AJ325&lt;&gt;"",IF('BB-2024-Saturday'!$AJ325="t",0,'BB-2024-Saturday'!AN325),"")</f>
        <v/>
      </c>
      <c r="G322" s="119" t="str">
        <f>IF('BB-2024-Saturday'!$AJ325&lt;&gt;"",IF('BB-2024-Saturday'!$AJ325="t",0,'BB-2024-Saturday'!AO325),"")</f>
        <v/>
      </c>
      <c r="H322" s="119" t="str">
        <f>IF('BB-2024-Saturday'!$AJ325&lt;&gt;"",IF('BB-2024-Saturday'!$AJ325="t",0,'BB-2024-Saturday'!AP325),"")</f>
        <v/>
      </c>
      <c r="I322" s="119" t="str">
        <f>IF('BB-2024-Saturday'!$AJ325&lt;&gt;"",IF('BB-2024-Saturday'!$AJ325="t",0,'BB-2024-Saturday'!AQ325),"")</f>
        <v/>
      </c>
      <c r="J322" s="119" t="str">
        <f>IF('BB-2024-Saturday'!$AJ325&lt;&gt;"",IF('BB-2024-Saturday'!$AJ325="t",'BB-2024-Saturday'!AM325,0),"")</f>
        <v/>
      </c>
      <c r="K322" s="119" t="str">
        <f>IF('BB-2024-Saturday'!$AJ325&lt;&gt;"",IF('BB-2024-Saturday'!$AJ325="t",'BB-2024-Saturday'!AN325,0),"")</f>
        <v/>
      </c>
      <c r="L322" s="119" t="str">
        <f>IF('BB-2024-Saturday'!$AJ325&lt;&gt;"",IF('BB-2024-Saturday'!$AJ325="t",'BB-2024-Saturday'!AO325,0),"")</f>
        <v/>
      </c>
      <c r="M322" s="119" t="str">
        <f>IF('BB-2024-Saturday'!$AJ325&lt;&gt;"",IF('BB-2024-Saturday'!$AJ325="t",'BB-2024-Saturday'!AP325,0),"")</f>
        <v/>
      </c>
      <c r="N322" s="120" t="str">
        <f>IF('BB-2024-Saturday'!$AJ325&lt;&gt;"",IF('BB-2024-Saturday'!$AJ325="m",'BB-2024-Saturday'!U325,0),"")</f>
        <v/>
      </c>
      <c r="O322" s="120" t="str">
        <f>IF('BB-2024-Saturday'!$AJ325&lt;&gt;"",IF('BB-2024-Saturday'!$AJ325="m",'BB-2024-Saturday'!V325,0),"")</f>
        <v/>
      </c>
    </row>
    <row r="323" spans="1:15" x14ac:dyDescent="0.25">
      <c r="A323" t="str">
        <f>IF('BB-2024-Saturday'!AJ326&lt;&gt;"",'BB-2024-Saturday'!AJ326,"")</f>
        <v/>
      </c>
      <c r="B323" t="str">
        <f>IF('BB-2024-Saturday'!AJ326&lt;&gt;"",'BB-2024-Saturday'!AR326,"")</f>
        <v/>
      </c>
      <c r="C323" t="str">
        <f>IF('BB-2024-Saturday'!AJ326="m","v","a")</f>
        <v>a</v>
      </c>
      <c r="D323" s="92" t="str">
        <f>IF('BB-2024-Saturday'!AJ326&lt;&gt;"",'BB-2024-Saturday'!AI326,"")</f>
        <v/>
      </c>
      <c r="E323" s="119" t="str">
        <f>IF('BB-2024-Saturday'!$AJ326&lt;&gt;"",IF('BB-2024-Saturday'!$AJ326="t",0,'BB-2024-Saturday'!AM326),"")</f>
        <v/>
      </c>
      <c r="F323" s="119" t="str">
        <f>IF('BB-2024-Saturday'!$AJ326&lt;&gt;"",IF('BB-2024-Saturday'!$AJ326="t",0,'BB-2024-Saturday'!AN326),"")</f>
        <v/>
      </c>
      <c r="G323" s="119" t="str">
        <f>IF('BB-2024-Saturday'!$AJ326&lt;&gt;"",IF('BB-2024-Saturday'!$AJ326="t",0,'BB-2024-Saturday'!AO326),"")</f>
        <v/>
      </c>
      <c r="H323" s="119" t="str">
        <f>IF('BB-2024-Saturday'!$AJ326&lt;&gt;"",IF('BB-2024-Saturday'!$AJ326="t",0,'BB-2024-Saturday'!AP326),"")</f>
        <v/>
      </c>
      <c r="I323" s="119" t="str">
        <f>IF('BB-2024-Saturday'!$AJ326&lt;&gt;"",IF('BB-2024-Saturday'!$AJ326="t",0,'BB-2024-Saturday'!AQ326),"")</f>
        <v/>
      </c>
      <c r="J323" s="119" t="str">
        <f>IF('BB-2024-Saturday'!$AJ326&lt;&gt;"",IF('BB-2024-Saturday'!$AJ326="t",'BB-2024-Saturday'!AM326,0),"")</f>
        <v/>
      </c>
      <c r="K323" s="119" t="str">
        <f>IF('BB-2024-Saturday'!$AJ326&lt;&gt;"",IF('BB-2024-Saturday'!$AJ326="t",'BB-2024-Saturday'!AN326,0),"")</f>
        <v/>
      </c>
      <c r="L323" s="119" t="str">
        <f>IF('BB-2024-Saturday'!$AJ326&lt;&gt;"",IF('BB-2024-Saturday'!$AJ326="t",'BB-2024-Saturday'!AO326,0),"")</f>
        <v/>
      </c>
      <c r="M323" s="119" t="str">
        <f>IF('BB-2024-Saturday'!$AJ326&lt;&gt;"",IF('BB-2024-Saturday'!$AJ326="t",'BB-2024-Saturday'!AP326,0),"")</f>
        <v/>
      </c>
      <c r="N323" s="120" t="str">
        <f>IF('BB-2024-Saturday'!$AJ326&lt;&gt;"",IF('BB-2024-Saturday'!$AJ326="m",'BB-2024-Saturday'!U326,0),"")</f>
        <v/>
      </c>
      <c r="O323" s="120" t="str">
        <f>IF('BB-2024-Saturday'!$AJ326&lt;&gt;"",IF('BB-2024-Saturday'!$AJ326="m",'BB-2024-Saturday'!V326,0),"")</f>
        <v/>
      </c>
    </row>
    <row r="324" spans="1:15" x14ac:dyDescent="0.25">
      <c r="A324" t="str">
        <f>IF('BB-2024-Saturday'!AJ327&lt;&gt;"",'BB-2024-Saturday'!AJ327,"")</f>
        <v/>
      </c>
      <c r="B324" t="str">
        <f>IF('BB-2024-Saturday'!AJ327&lt;&gt;"",'BB-2024-Saturday'!AR327,"")</f>
        <v/>
      </c>
      <c r="C324" t="str">
        <f>IF('BB-2024-Saturday'!AJ327="m","v","a")</f>
        <v>a</v>
      </c>
      <c r="D324" s="92" t="str">
        <f>IF('BB-2024-Saturday'!AJ327&lt;&gt;"",'BB-2024-Saturday'!AI327,"")</f>
        <v/>
      </c>
      <c r="E324" s="119" t="str">
        <f>IF('BB-2024-Saturday'!$AJ327&lt;&gt;"",IF('BB-2024-Saturday'!$AJ327="t",0,'BB-2024-Saturday'!AM327),"")</f>
        <v/>
      </c>
      <c r="F324" s="119" t="str">
        <f>IF('BB-2024-Saturday'!$AJ327&lt;&gt;"",IF('BB-2024-Saturday'!$AJ327="t",0,'BB-2024-Saturday'!AN327),"")</f>
        <v/>
      </c>
      <c r="G324" s="119" t="str">
        <f>IF('BB-2024-Saturday'!$AJ327&lt;&gt;"",IF('BB-2024-Saturday'!$AJ327="t",0,'BB-2024-Saturday'!AO327),"")</f>
        <v/>
      </c>
      <c r="H324" s="119" t="str">
        <f>IF('BB-2024-Saturday'!$AJ327&lt;&gt;"",IF('BB-2024-Saturday'!$AJ327="t",0,'BB-2024-Saturday'!AP327),"")</f>
        <v/>
      </c>
      <c r="I324" s="119" t="str">
        <f>IF('BB-2024-Saturday'!$AJ327&lt;&gt;"",IF('BB-2024-Saturday'!$AJ327="t",0,'BB-2024-Saturday'!AQ327),"")</f>
        <v/>
      </c>
      <c r="J324" s="119" t="str">
        <f>IF('BB-2024-Saturday'!$AJ327&lt;&gt;"",IF('BB-2024-Saturday'!$AJ327="t",'BB-2024-Saturday'!AM327,0),"")</f>
        <v/>
      </c>
      <c r="K324" s="119" t="str">
        <f>IF('BB-2024-Saturday'!$AJ327&lt;&gt;"",IF('BB-2024-Saturday'!$AJ327="t",'BB-2024-Saturday'!AN327,0),"")</f>
        <v/>
      </c>
      <c r="L324" s="119" t="str">
        <f>IF('BB-2024-Saturday'!$AJ327&lt;&gt;"",IF('BB-2024-Saturday'!$AJ327="t",'BB-2024-Saturday'!AO327,0),"")</f>
        <v/>
      </c>
      <c r="M324" s="119" t="str">
        <f>IF('BB-2024-Saturday'!$AJ327&lt;&gt;"",IF('BB-2024-Saturday'!$AJ327="t",'BB-2024-Saturday'!AP327,0),"")</f>
        <v/>
      </c>
      <c r="N324" s="120" t="str">
        <f>IF('BB-2024-Saturday'!$AJ327&lt;&gt;"",IF('BB-2024-Saturday'!$AJ327="m",'BB-2024-Saturday'!U327,0),"")</f>
        <v/>
      </c>
      <c r="O324" s="120" t="str">
        <f>IF('BB-2024-Saturday'!$AJ327&lt;&gt;"",IF('BB-2024-Saturday'!$AJ327="m",'BB-2024-Saturday'!V327,0),"")</f>
        <v/>
      </c>
    </row>
    <row r="325" spans="1:15" x14ac:dyDescent="0.25">
      <c r="A325" t="str">
        <f>IF('BB-2024-Saturday'!AJ328&lt;&gt;"",'BB-2024-Saturday'!AJ328,"")</f>
        <v/>
      </c>
      <c r="B325" t="str">
        <f>IF('BB-2024-Saturday'!AJ328&lt;&gt;"",'BB-2024-Saturday'!AR328,"")</f>
        <v/>
      </c>
      <c r="C325" t="str">
        <f>IF('BB-2024-Saturday'!AJ328="m","v","a")</f>
        <v>a</v>
      </c>
      <c r="D325" s="92" t="str">
        <f>IF('BB-2024-Saturday'!AJ328&lt;&gt;"",'BB-2024-Saturday'!AI328,"")</f>
        <v/>
      </c>
      <c r="E325" s="119" t="str">
        <f>IF('BB-2024-Saturday'!$AJ328&lt;&gt;"",IF('BB-2024-Saturday'!$AJ328="t",0,'BB-2024-Saturday'!AM328),"")</f>
        <v/>
      </c>
      <c r="F325" s="119" t="str">
        <f>IF('BB-2024-Saturday'!$AJ328&lt;&gt;"",IF('BB-2024-Saturday'!$AJ328="t",0,'BB-2024-Saturday'!AN328),"")</f>
        <v/>
      </c>
      <c r="G325" s="119" t="str">
        <f>IF('BB-2024-Saturday'!$AJ328&lt;&gt;"",IF('BB-2024-Saturday'!$AJ328="t",0,'BB-2024-Saturday'!AO328),"")</f>
        <v/>
      </c>
      <c r="H325" s="119" t="str">
        <f>IF('BB-2024-Saturday'!$AJ328&lt;&gt;"",IF('BB-2024-Saturday'!$AJ328="t",0,'BB-2024-Saturday'!AP328),"")</f>
        <v/>
      </c>
      <c r="I325" s="119" t="str">
        <f>IF('BB-2024-Saturday'!$AJ328&lt;&gt;"",IF('BB-2024-Saturday'!$AJ328="t",0,'BB-2024-Saturday'!AQ328),"")</f>
        <v/>
      </c>
      <c r="J325" s="119" t="str">
        <f>IF('BB-2024-Saturday'!$AJ328&lt;&gt;"",IF('BB-2024-Saturday'!$AJ328="t",'BB-2024-Saturday'!AM328,0),"")</f>
        <v/>
      </c>
      <c r="K325" s="119" t="str">
        <f>IF('BB-2024-Saturday'!$AJ328&lt;&gt;"",IF('BB-2024-Saturday'!$AJ328="t",'BB-2024-Saturday'!AN328,0),"")</f>
        <v/>
      </c>
      <c r="L325" s="119" t="str">
        <f>IF('BB-2024-Saturday'!$AJ328&lt;&gt;"",IF('BB-2024-Saturday'!$AJ328="t",'BB-2024-Saturday'!AO328,0),"")</f>
        <v/>
      </c>
      <c r="M325" s="119" t="str">
        <f>IF('BB-2024-Saturday'!$AJ328&lt;&gt;"",IF('BB-2024-Saturday'!$AJ328="t",'BB-2024-Saturday'!AP328,0),"")</f>
        <v/>
      </c>
      <c r="N325" s="120" t="str">
        <f>IF('BB-2024-Saturday'!$AJ328&lt;&gt;"",IF('BB-2024-Saturday'!$AJ328="m",'BB-2024-Saturday'!U328,0),"")</f>
        <v/>
      </c>
      <c r="O325" s="120" t="str">
        <f>IF('BB-2024-Saturday'!$AJ328&lt;&gt;"",IF('BB-2024-Saturday'!$AJ328="m",'BB-2024-Saturday'!V328,0),"")</f>
        <v/>
      </c>
    </row>
    <row r="326" spans="1:15" x14ac:dyDescent="0.25">
      <c r="A326" t="str">
        <f>IF('BB-2024-Saturday'!AJ329&lt;&gt;"",'BB-2024-Saturday'!AJ329,"")</f>
        <v>d</v>
      </c>
      <c r="B326" t="str">
        <f>IF('BB-2024-Saturday'!AJ329&lt;&gt;"",'BB-2024-Saturday'!AR329,"")</f>
        <v>R23 Standerton {Straight}/ Perdekop, Amersfoort {right}.{  From here the road is bumpy and no shoulder.}</v>
      </c>
      <c r="C326" t="str">
        <f>IF('BB-2024-Saturday'!AJ329="m","v","a")</f>
        <v>a</v>
      </c>
      <c r="D326" s="92">
        <f>IF('BB-2024-Saturday'!AJ329&lt;&gt;"",'BB-2024-Saturday'!AI329,"")</f>
        <v>87.93</v>
      </c>
      <c r="E326" s="119">
        <f>IF('BB-2024-Saturday'!$AJ329&lt;&gt;"",IF('BB-2024-Saturday'!$AJ329="t",0,'BB-2024-Saturday'!AM329),"")</f>
        <v>44</v>
      </c>
      <c r="F326" s="119">
        <f>IF('BB-2024-Saturday'!$AJ329&lt;&gt;"",IF('BB-2024-Saturday'!$AJ329="t",0,'BB-2024-Saturday'!AN329),"")</f>
        <v>51</v>
      </c>
      <c r="G326" s="119">
        <f>IF('BB-2024-Saturday'!$AJ329&lt;&gt;"",IF('BB-2024-Saturday'!$AJ329="t",0,'BB-2024-Saturday'!AO329),"")</f>
        <v>57</v>
      </c>
      <c r="H326" s="119">
        <f>IF('BB-2024-Saturday'!$AJ329&lt;&gt;"",IF('BB-2024-Saturday'!$AJ329="t",0,'BB-2024-Saturday'!AP329),"")</f>
        <v>62</v>
      </c>
      <c r="I326" s="119">
        <f>IF('BB-2024-Saturday'!$AJ329&lt;&gt;"",IF('BB-2024-Saturday'!$AJ329="t",0,'BB-2024-Saturday'!AQ329),"")</f>
        <v>80</v>
      </c>
      <c r="J326" s="119">
        <f>IF('BB-2024-Saturday'!$AJ329&lt;&gt;"",IF('BB-2024-Saturday'!$AJ329="t",'BB-2024-Saturday'!AM329,0),"")</f>
        <v>0</v>
      </c>
      <c r="K326" s="119">
        <f>IF('BB-2024-Saturday'!$AJ329&lt;&gt;"",IF('BB-2024-Saturday'!$AJ329="t",'BB-2024-Saturday'!AN329,0),"")</f>
        <v>0</v>
      </c>
      <c r="L326" s="119">
        <f>IF('BB-2024-Saturday'!$AJ329&lt;&gt;"",IF('BB-2024-Saturday'!$AJ329="t",'BB-2024-Saturday'!AO329,0),"")</f>
        <v>0</v>
      </c>
      <c r="M326" s="119">
        <f>IF('BB-2024-Saturday'!$AJ329&lt;&gt;"",IF('BB-2024-Saturday'!$AJ329="t",'BB-2024-Saturday'!AP329,0),"")</f>
        <v>0</v>
      </c>
      <c r="N326" s="120">
        <f>IF('BB-2024-Saturday'!$AJ329&lt;&gt;"",IF('BB-2024-Saturday'!$AJ329="m",'BB-2024-Saturday'!U329,0),"")</f>
        <v>0</v>
      </c>
      <c r="O326" s="120">
        <f>IF('BB-2024-Saturday'!$AJ329&lt;&gt;"",IF('BB-2024-Saturday'!$AJ329="m",'BB-2024-Saturday'!V329,0),"")</f>
        <v>0</v>
      </c>
    </row>
    <row r="327" spans="1:15" x14ac:dyDescent="0.25">
      <c r="A327" t="str">
        <f>IF('BB-2024-Saturday'!AJ330&lt;&gt;"",'BB-2024-Saturday'!AJ330,"")</f>
        <v/>
      </c>
      <c r="B327" t="str">
        <f>IF('BB-2024-Saturday'!AJ330&lt;&gt;"",'BB-2024-Saturday'!AR330,"")</f>
        <v/>
      </c>
      <c r="C327" t="str">
        <f>IF('BB-2024-Saturday'!AJ330="m","v","a")</f>
        <v>a</v>
      </c>
      <c r="D327" s="92" t="str">
        <f>IF('BB-2024-Saturday'!AJ330&lt;&gt;"",'BB-2024-Saturday'!AI330,"")</f>
        <v/>
      </c>
      <c r="E327" s="119" t="str">
        <f>IF('BB-2024-Saturday'!$AJ330&lt;&gt;"",IF('BB-2024-Saturday'!$AJ330="t",0,'BB-2024-Saturday'!AM330),"")</f>
        <v/>
      </c>
      <c r="F327" s="119" t="str">
        <f>IF('BB-2024-Saturday'!$AJ330&lt;&gt;"",IF('BB-2024-Saturday'!$AJ330="t",0,'BB-2024-Saturday'!AN330),"")</f>
        <v/>
      </c>
      <c r="G327" s="119" t="str">
        <f>IF('BB-2024-Saturday'!$AJ330&lt;&gt;"",IF('BB-2024-Saturday'!$AJ330="t",0,'BB-2024-Saturday'!AO330),"")</f>
        <v/>
      </c>
      <c r="H327" s="119" t="str">
        <f>IF('BB-2024-Saturday'!$AJ330&lt;&gt;"",IF('BB-2024-Saturday'!$AJ330="t",0,'BB-2024-Saturday'!AP330),"")</f>
        <v/>
      </c>
      <c r="I327" s="119" t="str">
        <f>IF('BB-2024-Saturday'!$AJ330&lt;&gt;"",IF('BB-2024-Saturday'!$AJ330="t",0,'BB-2024-Saturday'!AQ330),"")</f>
        <v/>
      </c>
      <c r="J327" s="119" t="str">
        <f>IF('BB-2024-Saturday'!$AJ330&lt;&gt;"",IF('BB-2024-Saturday'!$AJ330="t",'BB-2024-Saturday'!AM330,0),"")</f>
        <v/>
      </c>
      <c r="K327" s="119" t="str">
        <f>IF('BB-2024-Saturday'!$AJ330&lt;&gt;"",IF('BB-2024-Saturday'!$AJ330="t",'BB-2024-Saturday'!AN330,0),"")</f>
        <v/>
      </c>
      <c r="L327" s="119" t="str">
        <f>IF('BB-2024-Saturday'!$AJ330&lt;&gt;"",IF('BB-2024-Saturday'!$AJ330="t",'BB-2024-Saturday'!AO330,0),"")</f>
        <v/>
      </c>
      <c r="M327" s="119" t="str">
        <f>IF('BB-2024-Saturday'!$AJ330&lt;&gt;"",IF('BB-2024-Saturday'!$AJ330="t",'BB-2024-Saturday'!AP330,0),"")</f>
        <v/>
      </c>
      <c r="N327" s="120" t="str">
        <f>IF('BB-2024-Saturday'!$AJ330&lt;&gt;"",IF('BB-2024-Saturday'!$AJ330="m",'BB-2024-Saturday'!U330,0),"")</f>
        <v/>
      </c>
      <c r="O327" s="120" t="str">
        <f>IF('BB-2024-Saturday'!$AJ330&lt;&gt;"",IF('BB-2024-Saturday'!$AJ330="m",'BB-2024-Saturday'!V330,0),"")</f>
        <v/>
      </c>
    </row>
    <row r="328" spans="1:15" x14ac:dyDescent="0.25">
      <c r="A328" t="str">
        <f>IF('BB-2024-Saturday'!AJ331&lt;&gt;"",'BB-2024-Saturday'!AJ331,"")</f>
        <v/>
      </c>
      <c r="B328" t="str">
        <f>IF('BB-2024-Saturday'!AJ331&lt;&gt;"",'BB-2024-Saturday'!AR331,"")</f>
        <v/>
      </c>
      <c r="C328" t="str">
        <f>IF('BB-2024-Saturday'!AJ331="m","v","a")</f>
        <v>a</v>
      </c>
      <c r="D328" s="92" t="str">
        <f>IF('BB-2024-Saturday'!AJ331&lt;&gt;"",'BB-2024-Saturday'!AI331,"")</f>
        <v/>
      </c>
      <c r="E328" s="119" t="str">
        <f>IF('BB-2024-Saturday'!$AJ331&lt;&gt;"",IF('BB-2024-Saturday'!$AJ331="t",0,'BB-2024-Saturday'!AM331),"")</f>
        <v/>
      </c>
      <c r="F328" s="119" t="str">
        <f>IF('BB-2024-Saturday'!$AJ331&lt;&gt;"",IF('BB-2024-Saturday'!$AJ331="t",0,'BB-2024-Saturday'!AN331),"")</f>
        <v/>
      </c>
      <c r="G328" s="119" t="str">
        <f>IF('BB-2024-Saturday'!$AJ331&lt;&gt;"",IF('BB-2024-Saturday'!$AJ331="t",0,'BB-2024-Saturday'!AO331),"")</f>
        <v/>
      </c>
      <c r="H328" s="119" t="str">
        <f>IF('BB-2024-Saturday'!$AJ331&lt;&gt;"",IF('BB-2024-Saturday'!$AJ331="t",0,'BB-2024-Saturday'!AP331),"")</f>
        <v/>
      </c>
      <c r="I328" s="119" t="str">
        <f>IF('BB-2024-Saturday'!$AJ331&lt;&gt;"",IF('BB-2024-Saturday'!$AJ331="t",0,'BB-2024-Saturday'!AQ331),"")</f>
        <v/>
      </c>
      <c r="J328" s="119" t="str">
        <f>IF('BB-2024-Saturday'!$AJ331&lt;&gt;"",IF('BB-2024-Saturday'!$AJ331="t",'BB-2024-Saturday'!AM331,0),"")</f>
        <v/>
      </c>
      <c r="K328" s="119" t="str">
        <f>IF('BB-2024-Saturday'!$AJ331&lt;&gt;"",IF('BB-2024-Saturday'!$AJ331="t",'BB-2024-Saturday'!AN331,0),"")</f>
        <v/>
      </c>
      <c r="L328" s="119" t="str">
        <f>IF('BB-2024-Saturday'!$AJ331&lt;&gt;"",IF('BB-2024-Saturday'!$AJ331="t",'BB-2024-Saturday'!AO331,0),"")</f>
        <v/>
      </c>
      <c r="M328" s="119" t="str">
        <f>IF('BB-2024-Saturday'!$AJ331&lt;&gt;"",IF('BB-2024-Saturday'!$AJ331="t",'BB-2024-Saturday'!AP331,0),"")</f>
        <v/>
      </c>
      <c r="N328" s="120" t="str">
        <f>IF('BB-2024-Saturday'!$AJ331&lt;&gt;"",IF('BB-2024-Saturday'!$AJ331="m",'BB-2024-Saturday'!U331,0),"")</f>
        <v/>
      </c>
      <c r="O328" s="120" t="str">
        <f>IF('BB-2024-Saturday'!$AJ331&lt;&gt;"",IF('BB-2024-Saturday'!$AJ331="m",'BB-2024-Saturday'!V331,0),"")</f>
        <v/>
      </c>
    </row>
    <row r="329" spans="1:15" x14ac:dyDescent="0.25">
      <c r="A329" t="str">
        <f>IF('BB-2024-Saturday'!AJ332&lt;&gt;"",'BB-2024-Saturday'!AJ332,"")</f>
        <v/>
      </c>
      <c r="B329" t="str">
        <f>IF('BB-2024-Saturday'!AJ332&lt;&gt;"",'BB-2024-Saturday'!AR332,"")</f>
        <v/>
      </c>
      <c r="C329" t="str">
        <f>IF('BB-2024-Saturday'!AJ332="m","v","a")</f>
        <v>a</v>
      </c>
      <c r="D329" s="92" t="str">
        <f>IF('BB-2024-Saturday'!AJ332&lt;&gt;"",'BB-2024-Saturday'!AI332,"")</f>
        <v/>
      </c>
      <c r="E329" s="119" t="str">
        <f>IF('BB-2024-Saturday'!$AJ332&lt;&gt;"",IF('BB-2024-Saturday'!$AJ332="t",0,'BB-2024-Saturday'!AM332),"")</f>
        <v/>
      </c>
      <c r="F329" s="119" t="str">
        <f>IF('BB-2024-Saturday'!$AJ332&lt;&gt;"",IF('BB-2024-Saturday'!$AJ332="t",0,'BB-2024-Saturday'!AN332),"")</f>
        <v/>
      </c>
      <c r="G329" s="119" t="str">
        <f>IF('BB-2024-Saturday'!$AJ332&lt;&gt;"",IF('BB-2024-Saturday'!$AJ332="t",0,'BB-2024-Saturday'!AO332),"")</f>
        <v/>
      </c>
      <c r="H329" s="119" t="str">
        <f>IF('BB-2024-Saturday'!$AJ332&lt;&gt;"",IF('BB-2024-Saturday'!$AJ332="t",0,'BB-2024-Saturday'!AP332),"")</f>
        <v/>
      </c>
      <c r="I329" s="119" t="str">
        <f>IF('BB-2024-Saturday'!$AJ332&lt;&gt;"",IF('BB-2024-Saturday'!$AJ332="t",0,'BB-2024-Saturday'!AQ332),"")</f>
        <v/>
      </c>
      <c r="J329" s="119" t="str">
        <f>IF('BB-2024-Saturday'!$AJ332&lt;&gt;"",IF('BB-2024-Saturday'!$AJ332="t",'BB-2024-Saturday'!AM332,0),"")</f>
        <v/>
      </c>
      <c r="K329" s="119" t="str">
        <f>IF('BB-2024-Saturday'!$AJ332&lt;&gt;"",IF('BB-2024-Saturday'!$AJ332="t",'BB-2024-Saturday'!AN332,0),"")</f>
        <v/>
      </c>
      <c r="L329" s="119" t="str">
        <f>IF('BB-2024-Saturday'!$AJ332&lt;&gt;"",IF('BB-2024-Saturday'!$AJ332="t",'BB-2024-Saturday'!AO332,0),"")</f>
        <v/>
      </c>
      <c r="M329" s="119" t="str">
        <f>IF('BB-2024-Saturday'!$AJ332&lt;&gt;"",IF('BB-2024-Saturday'!$AJ332="t",'BB-2024-Saturday'!AP332,0),"")</f>
        <v/>
      </c>
      <c r="N329" s="120" t="str">
        <f>IF('BB-2024-Saturday'!$AJ332&lt;&gt;"",IF('BB-2024-Saturday'!$AJ332="m",'BB-2024-Saturday'!U332,0),"")</f>
        <v/>
      </c>
      <c r="O329" s="120" t="str">
        <f>IF('BB-2024-Saturday'!$AJ332&lt;&gt;"",IF('BB-2024-Saturday'!$AJ332="m",'BB-2024-Saturday'!V332,0),"")</f>
        <v/>
      </c>
    </row>
    <row r="330" spans="1:15" x14ac:dyDescent="0.25">
      <c r="A330" t="str">
        <f>IF('BB-2024-Saturday'!AJ333&lt;&gt;"",'BB-2024-Saturday'!AJ333,"")</f>
        <v>m</v>
      </c>
      <c r="B330" t="str">
        <f>IF('BB-2024-Saturday'!AJ333&lt;&gt;"",'BB-2024-Saturday'!AR333,"")</f>
        <v>Control @ R23 Standerton 42. Control Dot on pole &amp; mark on road.</v>
      </c>
      <c r="C330" t="str">
        <f>IF('BB-2024-Saturday'!AJ333="m","v","a")</f>
        <v>v</v>
      </c>
      <c r="D330" s="92">
        <f>IF('BB-2024-Saturday'!AJ333&lt;&gt;"",'BB-2024-Saturday'!AI333,"")</f>
        <v>88.34</v>
      </c>
      <c r="E330" s="119">
        <f>IF('BB-2024-Saturday'!$AJ333&lt;&gt;"",IF('BB-2024-Saturday'!$AJ333="t",0,'BB-2024-Saturday'!AM333),"")</f>
        <v>44</v>
      </c>
      <c r="F330" s="119">
        <f>IF('BB-2024-Saturday'!$AJ333&lt;&gt;"",IF('BB-2024-Saturday'!$AJ333="t",0,'BB-2024-Saturday'!AN333),"")</f>
        <v>51</v>
      </c>
      <c r="G330" s="119">
        <f>IF('BB-2024-Saturday'!$AJ333&lt;&gt;"",IF('BB-2024-Saturday'!$AJ333="t",0,'BB-2024-Saturday'!AO333),"")</f>
        <v>57</v>
      </c>
      <c r="H330" s="119">
        <f>IF('BB-2024-Saturday'!$AJ333&lt;&gt;"",IF('BB-2024-Saturday'!$AJ333="t",0,'BB-2024-Saturday'!AP333),"")</f>
        <v>62</v>
      </c>
      <c r="I330" s="119">
        <f>IF('BB-2024-Saturday'!$AJ333&lt;&gt;"",IF('BB-2024-Saturday'!$AJ333="t",0,'BB-2024-Saturday'!AQ333),"")</f>
        <v>80</v>
      </c>
      <c r="J330" s="119">
        <f>IF('BB-2024-Saturday'!$AJ333&lt;&gt;"",IF('BB-2024-Saturday'!$AJ333="t",'BB-2024-Saturday'!AM333,0),"")</f>
        <v>0</v>
      </c>
      <c r="K330" s="119">
        <f>IF('BB-2024-Saturday'!$AJ333&lt;&gt;"",IF('BB-2024-Saturday'!$AJ333="t",'BB-2024-Saturday'!AN333,0),"")</f>
        <v>0</v>
      </c>
      <c r="L330" s="119">
        <f>IF('BB-2024-Saturday'!$AJ333&lt;&gt;"",IF('BB-2024-Saturday'!$AJ333="t",'BB-2024-Saturday'!AO333,0),"")</f>
        <v>0</v>
      </c>
      <c r="M330" s="119">
        <f>IF('BB-2024-Saturday'!$AJ333&lt;&gt;"",IF('BB-2024-Saturday'!$AJ333="t",'BB-2024-Saturday'!AP333,0),"")</f>
        <v>0</v>
      </c>
      <c r="N330" s="120">
        <f>IF('BB-2024-Saturday'!$AJ333&lt;&gt;"",IF('BB-2024-Saturday'!$AJ333="m",'BB-2024-Saturday'!U333,0),"")</f>
        <v>27.16245</v>
      </c>
      <c r="O330" s="120">
        <f>IF('BB-2024-Saturday'!$AJ333&lt;&gt;"",IF('BB-2024-Saturday'!$AJ333="m",'BB-2024-Saturday'!V333,0),"")</f>
        <v>29.611879999999999</v>
      </c>
    </row>
    <row r="331" spans="1:15" x14ac:dyDescent="0.25">
      <c r="A331" t="str">
        <f>IF('BB-2024-Saturday'!AJ334&lt;&gt;"",'BB-2024-Saturday'!AJ334,"")</f>
        <v/>
      </c>
      <c r="B331" t="str">
        <f>IF('BB-2024-Saturday'!AJ334&lt;&gt;"",'BB-2024-Saturday'!AR334,"")</f>
        <v/>
      </c>
      <c r="C331" t="str">
        <f>IF('BB-2024-Saturday'!AJ334="m","v","a")</f>
        <v>a</v>
      </c>
      <c r="D331" s="92" t="str">
        <f>IF('BB-2024-Saturday'!AJ334&lt;&gt;"",'BB-2024-Saturday'!AI334,"")</f>
        <v/>
      </c>
      <c r="E331" s="119" t="str">
        <f>IF('BB-2024-Saturday'!$AJ334&lt;&gt;"",IF('BB-2024-Saturday'!$AJ334="t",0,'BB-2024-Saturday'!AM334),"")</f>
        <v/>
      </c>
      <c r="F331" s="119" t="str">
        <f>IF('BB-2024-Saturday'!$AJ334&lt;&gt;"",IF('BB-2024-Saturday'!$AJ334="t",0,'BB-2024-Saturday'!AN334),"")</f>
        <v/>
      </c>
      <c r="G331" s="119" t="str">
        <f>IF('BB-2024-Saturday'!$AJ334&lt;&gt;"",IF('BB-2024-Saturday'!$AJ334="t",0,'BB-2024-Saturday'!AO334),"")</f>
        <v/>
      </c>
      <c r="H331" s="119" t="str">
        <f>IF('BB-2024-Saturday'!$AJ334&lt;&gt;"",IF('BB-2024-Saturday'!$AJ334="t",0,'BB-2024-Saturday'!AP334),"")</f>
        <v/>
      </c>
      <c r="I331" s="119" t="str">
        <f>IF('BB-2024-Saturday'!$AJ334&lt;&gt;"",IF('BB-2024-Saturday'!$AJ334="t",0,'BB-2024-Saturday'!AQ334),"")</f>
        <v/>
      </c>
      <c r="J331" s="119" t="str">
        <f>IF('BB-2024-Saturday'!$AJ334&lt;&gt;"",IF('BB-2024-Saturday'!$AJ334="t",'BB-2024-Saturday'!AM334,0),"")</f>
        <v/>
      </c>
      <c r="K331" s="119" t="str">
        <f>IF('BB-2024-Saturday'!$AJ334&lt;&gt;"",IF('BB-2024-Saturday'!$AJ334="t",'BB-2024-Saturday'!AN334,0),"")</f>
        <v/>
      </c>
      <c r="L331" s="119" t="str">
        <f>IF('BB-2024-Saturday'!$AJ334&lt;&gt;"",IF('BB-2024-Saturday'!$AJ334="t",'BB-2024-Saturday'!AO334,0),"")</f>
        <v/>
      </c>
      <c r="M331" s="119" t="str">
        <f>IF('BB-2024-Saturday'!$AJ334&lt;&gt;"",IF('BB-2024-Saturday'!$AJ334="t",'BB-2024-Saturday'!AP334,0),"")</f>
        <v/>
      </c>
      <c r="N331" s="120" t="str">
        <f>IF('BB-2024-Saturday'!$AJ334&lt;&gt;"",IF('BB-2024-Saturday'!$AJ334="m",'BB-2024-Saturday'!U334,0),"")</f>
        <v/>
      </c>
      <c r="O331" s="120" t="str">
        <f>IF('BB-2024-Saturday'!$AJ334&lt;&gt;"",IF('BB-2024-Saturday'!$AJ334="m",'BB-2024-Saturday'!V334,0),"")</f>
        <v/>
      </c>
    </row>
    <row r="332" spans="1:15" x14ac:dyDescent="0.25">
      <c r="A332" t="str">
        <f>IF('BB-2024-Saturday'!AJ335&lt;&gt;"",'BB-2024-Saturday'!AJ335,"")</f>
        <v/>
      </c>
      <c r="B332" t="str">
        <f>IF('BB-2024-Saturday'!AJ335&lt;&gt;"",'BB-2024-Saturday'!AR335,"")</f>
        <v/>
      </c>
      <c r="C332" t="str">
        <f>IF('BB-2024-Saturday'!AJ335="m","v","a")</f>
        <v>a</v>
      </c>
      <c r="D332" s="92" t="str">
        <f>IF('BB-2024-Saturday'!AJ335&lt;&gt;"",'BB-2024-Saturday'!AI335,"")</f>
        <v/>
      </c>
      <c r="E332" s="119" t="str">
        <f>IF('BB-2024-Saturday'!$AJ335&lt;&gt;"",IF('BB-2024-Saturday'!$AJ335="t",0,'BB-2024-Saturday'!AM335),"")</f>
        <v/>
      </c>
      <c r="F332" s="119" t="str">
        <f>IF('BB-2024-Saturday'!$AJ335&lt;&gt;"",IF('BB-2024-Saturday'!$AJ335="t",0,'BB-2024-Saturday'!AN335),"")</f>
        <v/>
      </c>
      <c r="G332" s="119" t="str">
        <f>IF('BB-2024-Saturday'!$AJ335&lt;&gt;"",IF('BB-2024-Saturday'!$AJ335="t",0,'BB-2024-Saturday'!AO335),"")</f>
        <v/>
      </c>
      <c r="H332" s="119" t="str">
        <f>IF('BB-2024-Saturday'!$AJ335&lt;&gt;"",IF('BB-2024-Saturday'!$AJ335="t",0,'BB-2024-Saturday'!AP335),"")</f>
        <v/>
      </c>
      <c r="I332" s="119" t="str">
        <f>IF('BB-2024-Saturday'!$AJ335&lt;&gt;"",IF('BB-2024-Saturday'!$AJ335="t",0,'BB-2024-Saturday'!AQ335),"")</f>
        <v/>
      </c>
      <c r="J332" s="119" t="str">
        <f>IF('BB-2024-Saturday'!$AJ335&lt;&gt;"",IF('BB-2024-Saturday'!$AJ335="t",'BB-2024-Saturday'!AM335,0),"")</f>
        <v/>
      </c>
      <c r="K332" s="119" t="str">
        <f>IF('BB-2024-Saturday'!$AJ335&lt;&gt;"",IF('BB-2024-Saturday'!$AJ335="t",'BB-2024-Saturday'!AN335,0),"")</f>
        <v/>
      </c>
      <c r="L332" s="119" t="str">
        <f>IF('BB-2024-Saturday'!$AJ335&lt;&gt;"",IF('BB-2024-Saturday'!$AJ335="t",'BB-2024-Saturday'!AO335,0),"")</f>
        <v/>
      </c>
      <c r="M332" s="119" t="str">
        <f>IF('BB-2024-Saturday'!$AJ335&lt;&gt;"",IF('BB-2024-Saturday'!$AJ335="t",'BB-2024-Saturday'!AP335,0),"")</f>
        <v/>
      </c>
      <c r="N332" s="120" t="str">
        <f>IF('BB-2024-Saturday'!$AJ335&lt;&gt;"",IF('BB-2024-Saturday'!$AJ335="m",'BB-2024-Saturday'!U335,0),"")</f>
        <v/>
      </c>
      <c r="O332" s="120" t="str">
        <f>IF('BB-2024-Saturday'!$AJ335&lt;&gt;"",IF('BB-2024-Saturday'!$AJ335="m",'BB-2024-Saturday'!V335,0),"")</f>
        <v/>
      </c>
    </row>
    <row r="333" spans="1:15" x14ac:dyDescent="0.25">
      <c r="A333" t="str">
        <f>IF('BB-2024-Saturday'!AJ336&lt;&gt;"",'BB-2024-Saturday'!AJ336,"")</f>
        <v/>
      </c>
      <c r="B333" t="str">
        <f>IF('BB-2024-Saturday'!AJ336&lt;&gt;"",'BB-2024-Saturday'!AR336,"")</f>
        <v/>
      </c>
      <c r="C333" t="str">
        <f>IF('BB-2024-Saturday'!AJ336="m","v","a")</f>
        <v>a</v>
      </c>
      <c r="D333" s="92" t="str">
        <f>IF('BB-2024-Saturday'!AJ336&lt;&gt;"",'BB-2024-Saturday'!AI336,"")</f>
        <v/>
      </c>
      <c r="E333" s="119" t="str">
        <f>IF('BB-2024-Saturday'!$AJ336&lt;&gt;"",IF('BB-2024-Saturday'!$AJ336="t",0,'BB-2024-Saturday'!AM336),"")</f>
        <v/>
      </c>
      <c r="F333" s="119" t="str">
        <f>IF('BB-2024-Saturday'!$AJ336&lt;&gt;"",IF('BB-2024-Saturday'!$AJ336="t",0,'BB-2024-Saturday'!AN336),"")</f>
        <v/>
      </c>
      <c r="G333" s="119" t="str">
        <f>IF('BB-2024-Saturday'!$AJ336&lt;&gt;"",IF('BB-2024-Saturday'!$AJ336="t",0,'BB-2024-Saturday'!AO336),"")</f>
        <v/>
      </c>
      <c r="H333" s="119" t="str">
        <f>IF('BB-2024-Saturday'!$AJ336&lt;&gt;"",IF('BB-2024-Saturday'!$AJ336="t",0,'BB-2024-Saturday'!AP336),"")</f>
        <v/>
      </c>
      <c r="I333" s="119" t="str">
        <f>IF('BB-2024-Saturday'!$AJ336&lt;&gt;"",IF('BB-2024-Saturday'!$AJ336="t",0,'BB-2024-Saturday'!AQ336),"")</f>
        <v/>
      </c>
      <c r="J333" s="119" t="str">
        <f>IF('BB-2024-Saturday'!$AJ336&lt;&gt;"",IF('BB-2024-Saturday'!$AJ336="t",'BB-2024-Saturday'!AM336,0),"")</f>
        <v/>
      </c>
      <c r="K333" s="119" t="str">
        <f>IF('BB-2024-Saturday'!$AJ336&lt;&gt;"",IF('BB-2024-Saturday'!$AJ336="t",'BB-2024-Saturday'!AN336,0),"")</f>
        <v/>
      </c>
      <c r="L333" s="119" t="str">
        <f>IF('BB-2024-Saturday'!$AJ336&lt;&gt;"",IF('BB-2024-Saturday'!$AJ336="t",'BB-2024-Saturday'!AO336,0),"")</f>
        <v/>
      </c>
      <c r="M333" s="119" t="str">
        <f>IF('BB-2024-Saturday'!$AJ336&lt;&gt;"",IF('BB-2024-Saturday'!$AJ336="t",'BB-2024-Saturday'!AP336,0),"")</f>
        <v/>
      </c>
      <c r="N333" s="120" t="str">
        <f>IF('BB-2024-Saturday'!$AJ336&lt;&gt;"",IF('BB-2024-Saturday'!$AJ336="m",'BB-2024-Saturday'!U336,0),"")</f>
        <v/>
      </c>
      <c r="O333" s="120" t="str">
        <f>IF('BB-2024-Saturday'!$AJ336&lt;&gt;"",IF('BB-2024-Saturday'!$AJ336="m",'BB-2024-Saturday'!V336,0),"")</f>
        <v/>
      </c>
    </row>
    <row r="334" spans="1:15" x14ac:dyDescent="0.25">
      <c r="A334" t="str">
        <f>IF('BB-2024-Saturday'!AJ337&lt;&gt;"",'BB-2024-Saturday'!AJ337,"")</f>
        <v/>
      </c>
      <c r="B334" t="str">
        <f>IF('BB-2024-Saturday'!AJ337&lt;&gt;"",'BB-2024-Saturday'!AR337,"")</f>
        <v/>
      </c>
      <c r="C334" t="str">
        <f>IF('BB-2024-Saturday'!AJ337="m","v","a")</f>
        <v>a</v>
      </c>
      <c r="D334" s="92" t="str">
        <f>IF('BB-2024-Saturday'!AJ337&lt;&gt;"",'BB-2024-Saturday'!AI337,"")</f>
        <v/>
      </c>
      <c r="E334" s="119" t="str">
        <f>IF('BB-2024-Saturday'!$AJ337&lt;&gt;"",IF('BB-2024-Saturday'!$AJ337="t",0,'BB-2024-Saturday'!AM337),"")</f>
        <v/>
      </c>
      <c r="F334" s="119" t="str">
        <f>IF('BB-2024-Saturday'!$AJ337&lt;&gt;"",IF('BB-2024-Saturday'!$AJ337="t",0,'BB-2024-Saturday'!AN337),"")</f>
        <v/>
      </c>
      <c r="G334" s="119" t="str">
        <f>IF('BB-2024-Saturday'!$AJ337&lt;&gt;"",IF('BB-2024-Saturday'!$AJ337="t",0,'BB-2024-Saturday'!AO337),"")</f>
        <v/>
      </c>
      <c r="H334" s="119" t="str">
        <f>IF('BB-2024-Saturday'!$AJ337&lt;&gt;"",IF('BB-2024-Saturday'!$AJ337="t",0,'BB-2024-Saturday'!AP337),"")</f>
        <v/>
      </c>
      <c r="I334" s="119" t="str">
        <f>IF('BB-2024-Saturday'!$AJ337&lt;&gt;"",IF('BB-2024-Saturday'!$AJ337="t",0,'BB-2024-Saturday'!AQ337),"")</f>
        <v/>
      </c>
      <c r="J334" s="119" t="str">
        <f>IF('BB-2024-Saturday'!$AJ337&lt;&gt;"",IF('BB-2024-Saturday'!$AJ337="t",'BB-2024-Saturday'!AM337,0),"")</f>
        <v/>
      </c>
      <c r="K334" s="119" t="str">
        <f>IF('BB-2024-Saturday'!$AJ337&lt;&gt;"",IF('BB-2024-Saturday'!$AJ337="t",'BB-2024-Saturday'!AN337,0),"")</f>
        <v/>
      </c>
      <c r="L334" s="119" t="str">
        <f>IF('BB-2024-Saturday'!$AJ337&lt;&gt;"",IF('BB-2024-Saturday'!$AJ337="t",'BB-2024-Saturday'!AO337,0),"")</f>
        <v/>
      </c>
      <c r="M334" s="119" t="str">
        <f>IF('BB-2024-Saturday'!$AJ337&lt;&gt;"",IF('BB-2024-Saturday'!$AJ337="t",'BB-2024-Saturday'!AP337,0),"")</f>
        <v/>
      </c>
      <c r="N334" s="120" t="str">
        <f>IF('BB-2024-Saturday'!$AJ337&lt;&gt;"",IF('BB-2024-Saturday'!$AJ337="m",'BB-2024-Saturday'!U337,0),"")</f>
        <v/>
      </c>
      <c r="O334" s="120" t="str">
        <f>IF('BB-2024-Saturday'!$AJ337&lt;&gt;"",IF('BB-2024-Saturday'!$AJ337="m",'BB-2024-Saturday'!V337,0),"")</f>
        <v/>
      </c>
    </row>
    <row r="335" spans="1:15" x14ac:dyDescent="0.25">
      <c r="A335" t="str">
        <f>IF('BB-2024-Saturday'!AJ338&lt;&gt;"",'BB-2024-Saturday'!AJ338,"")</f>
        <v/>
      </c>
      <c r="B335" t="str">
        <f>IF('BB-2024-Saturday'!AJ338&lt;&gt;"",'BB-2024-Saturday'!AR338,"")</f>
        <v/>
      </c>
      <c r="C335" t="str">
        <f>IF('BB-2024-Saturday'!AJ338="m","v","a")</f>
        <v>a</v>
      </c>
      <c r="D335" s="92" t="str">
        <f>IF('BB-2024-Saturday'!AJ338&lt;&gt;"",'BB-2024-Saturday'!AI338,"")</f>
        <v/>
      </c>
      <c r="E335" s="119" t="str">
        <f>IF('BB-2024-Saturday'!$AJ338&lt;&gt;"",IF('BB-2024-Saturday'!$AJ338="t",0,'BB-2024-Saturday'!AM338),"")</f>
        <v/>
      </c>
      <c r="F335" s="119" t="str">
        <f>IF('BB-2024-Saturday'!$AJ338&lt;&gt;"",IF('BB-2024-Saturday'!$AJ338="t",0,'BB-2024-Saturday'!AN338),"")</f>
        <v/>
      </c>
      <c r="G335" s="119" t="str">
        <f>IF('BB-2024-Saturday'!$AJ338&lt;&gt;"",IF('BB-2024-Saturday'!$AJ338="t",0,'BB-2024-Saturday'!AO338),"")</f>
        <v/>
      </c>
      <c r="H335" s="119" t="str">
        <f>IF('BB-2024-Saturday'!$AJ338&lt;&gt;"",IF('BB-2024-Saturday'!$AJ338="t",0,'BB-2024-Saturday'!AP338),"")</f>
        <v/>
      </c>
      <c r="I335" s="119" t="str">
        <f>IF('BB-2024-Saturday'!$AJ338&lt;&gt;"",IF('BB-2024-Saturday'!$AJ338="t",0,'BB-2024-Saturday'!AQ338),"")</f>
        <v/>
      </c>
      <c r="J335" s="119" t="str">
        <f>IF('BB-2024-Saturday'!$AJ338&lt;&gt;"",IF('BB-2024-Saturday'!$AJ338="t",'BB-2024-Saturday'!AM338,0),"")</f>
        <v/>
      </c>
      <c r="K335" s="119" t="str">
        <f>IF('BB-2024-Saturday'!$AJ338&lt;&gt;"",IF('BB-2024-Saturday'!$AJ338="t",'BB-2024-Saturday'!AN338,0),"")</f>
        <v/>
      </c>
      <c r="L335" s="119" t="str">
        <f>IF('BB-2024-Saturday'!$AJ338&lt;&gt;"",IF('BB-2024-Saturday'!$AJ338="t",'BB-2024-Saturday'!AO338,0),"")</f>
        <v/>
      </c>
      <c r="M335" s="119" t="str">
        <f>IF('BB-2024-Saturday'!$AJ338&lt;&gt;"",IF('BB-2024-Saturday'!$AJ338="t",'BB-2024-Saturday'!AP338,0),"")</f>
        <v/>
      </c>
      <c r="N335" s="120" t="str">
        <f>IF('BB-2024-Saturday'!$AJ338&lt;&gt;"",IF('BB-2024-Saturday'!$AJ338="m",'BB-2024-Saturday'!U338,0),"")</f>
        <v/>
      </c>
      <c r="O335" s="120" t="str">
        <f>IF('BB-2024-Saturday'!$AJ338&lt;&gt;"",IF('BB-2024-Saturday'!$AJ338="m",'BB-2024-Saturday'!V338,0),"")</f>
        <v/>
      </c>
    </row>
    <row r="336" spans="1:15" x14ac:dyDescent="0.25">
      <c r="A336" t="str">
        <f>IF('BB-2024-Saturday'!AJ339&lt;&gt;"",'BB-2024-Saturday'!AJ339,"")</f>
        <v/>
      </c>
      <c r="B336" t="str">
        <f>IF('BB-2024-Saturday'!AJ339&lt;&gt;"",'BB-2024-Saturday'!AR339,"")</f>
        <v/>
      </c>
      <c r="C336" t="str">
        <f>IF('BB-2024-Saturday'!AJ339="m","v","a")</f>
        <v>a</v>
      </c>
      <c r="D336" s="92" t="str">
        <f>IF('BB-2024-Saturday'!AJ339&lt;&gt;"",'BB-2024-Saturday'!AI339,"")</f>
        <v/>
      </c>
      <c r="E336" s="119" t="str">
        <f>IF('BB-2024-Saturday'!$AJ339&lt;&gt;"",IF('BB-2024-Saturday'!$AJ339="t",0,'BB-2024-Saturday'!AM339),"")</f>
        <v/>
      </c>
      <c r="F336" s="119" t="str">
        <f>IF('BB-2024-Saturday'!$AJ339&lt;&gt;"",IF('BB-2024-Saturday'!$AJ339="t",0,'BB-2024-Saturday'!AN339),"")</f>
        <v/>
      </c>
      <c r="G336" s="119" t="str">
        <f>IF('BB-2024-Saturday'!$AJ339&lt;&gt;"",IF('BB-2024-Saturday'!$AJ339="t",0,'BB-2024-Saturday'!AO339),"")</f>
        <v/>
      </c>
      <c r="H336" s="119" t="str">
        <f>IF('BB-2024-Saturday'!$AJ339&lt;&gt;"",IF('BB-2024-Saturday'!$AJ339="t",0,'BB-2024-Saturday'!AP339),"")</f>
        <v/>
      </c>
      <c r="I336" s="119" t="str">
        <f>IF('BB-2024-Saturday'!$AJ339&lt;&gt;"",IF('BB-2024-Saturday'!$AJ339="t",0,'BB-2024-Saturday'!AQ339),"")</f>
        <v/>
      </c>
      <c r="J336" s="119" t="str">
        <f>IF('BB-2024-Saturday'!$AJ339&lt;&gt;"",IF('BB-2024-Saturday'!$AJ339="t",'BB-2024-Saturday'!AM339,0),"")</f>
        <v/>
      </c>
      <c r="K336" s="119" t="str">
        <f>IF('BB-2024-Saturday'!$AJ339&lt;&gt;"",IF('BB-2024-Saturday'!$AJ339="t",'BB-2024-Saturday'!AN339,0),"")</f>
        <v/>
      </c>
      <c r="L336" s="119" t="str">
        <f>IF('BB-2024-Saturday'!$AJ339&lt;&gt;"",IF('BB-2024-Saturday'!$AJ339="t",'BB-2024-Saturday'!AO339,0),"")</f>
        <v/>
      </c>
      <c r="M336" s="119" t="str">
        <f>IF('BB-2024-Saturday'!$AJ339&lt;&gt;"",IF('BB-2024-Saturday'!$AJ339="t",'BB-2024-Saturday'!AP339,0),"")</f>
        <v/>
      </c>
      <c r="N336" s="120" t="str">
        <f>IF('BB-2024-Saturday'!$AJ339&lt;&gt;"",IF('BB-2024-Saturday'!$AJ339="m",'BB-2024-Saturday'!U339,0),"")</f>
        <v/>
      </c>
      <c r="O336" s="120" t="str">
        <f>IF('BB-2024-Saturday'!$AJ339&lt;&gt;"",IF('BB-2024-Saturday'!$AJ339="m",'BB-2024-Saturday'!V339,0),"")</f>
        <v/>
      </c>
    </row>
    <row r="337" spans="1:15" x14ac:dyDescent="0.25">
      <c r="A337" t="str">
        <f>IF('BB-2024-Saturday'!AJ340&lt;&gt;"",'BB-2024-Saturday'!AJ340,"")</f>
        <v/>
      </c>
      <c r="B337" t="str">
        <f>IF('BB-2024-Saturday'!AJ340&lt;&gt;"",'BB-2024-Saturday'!AR340,"")</f>
        <v/>
      </c>
      <c r="C337" t="str">
        <f>IF('BB-2024-Saturday'!AJ340="m","v","a")</f>
        <v>a</v>
      </c>
      <c r="D337" s="92" t="str">
        <f>IF('BB-2024-Saturday'!AJ340&lt;&gt;"",'BB-2024-Saturday'!AI340,"")</f>
        <v/>
      </c>
      <c r="E337" s="119" t="str">
        <f>IF('BB-2024-Saturday'!$AJ340&lt;&gt;"",IF('BB-2024-Saturday'!$AJ340="t",0,'BB-2024-Saturday'!AM340),"")</f>
        <v/>
      </c>
      <c r="F337" s="119" t="str">
        <f>IF('BB-2024-Saturday'!$AJ340&lt;&gt;"",IF('BB-2024-Saturday'!$AJ340="t",0,'BB-2024-Saturday'!AN340),"")</f>
        <v/>
      </c>
      <c r="G337" s="119" t="str">
        <f>IF('BB-2024-Saturday'!$AJ340&lt;&gt;"",IF('BB-2024-Saturday'!$AJ340="t",0,'BB-2024-Saturday'!AO340),"")</f>
        <v/>
      </c>
      <c r="H337" s="119" t="str">
        <f>IF('BB-2024-Saturday'!$AJ340&lt;&gt;"",IF('BB-2024-Saturday'!$AJ340="t",0,'BB-2024-Saturday'!AP340),"")</f>
        <v/>
      </c>
      <c r="I337" s="119" t="str">
        <f>IF('BB-2024-Saturday'!$AJ340&lt;&gt;"",IF('BB-2024-Saturday'!$AJ340="t",0,'BB-2024-Saturday'!AQ340),"")</f>
        <v/>
      </c>
      <c r="J337" s="119" t="str">
        <f>IF('BB-2024-Saturday'!$AJ340&lt;&gt;"",IF('BB-2024-Saturday'!$AJ340="t",'BB-2024-Saturday'!AM340,0),"")</f>
        <v/>
      </c>
      <c r="K337" s="119" t="str">
        <f>IF('BB-2024-Saturday'!$AJ340&lt;&gt;"",IF('BB-2024-Saturday'!$AJ340="t",'BB-2024-Saturday'!AN340,0),"")</f>
        <v/>
      </c>
      <c r="L337" s="119" t="str">
        <f>IF('BB-2024-Saturday'!$AJ340&lt;&gt;"",IF('BB-2024-Saturday'!$AJ340="t",'BB-2024-Saturday'!AO340,0),"")</f>
        <v/>
      </c>
      <c r="M337" s="119" t="str">
        <f>IF('BB-2024-Saturday'!$AJ340&lt;&gt;"",IF('BB-2024-Saturday'!$AJ340="t",'BB-2024-Saturday'!AP340,0),"")</f>
        <v/>
      </c>
      <c r="N337" s="120" t="str">
        <f>IF('BB-2024-Saturday'!$AJ340&lt;&gt;"",IF('BB-2024-Saturday'!$AJ340="m",'BB-2024-Saturday'!U340,0),"")</f>
        <v/>
      </c>
      <c r="O337" s="120" t="str">
        <f>IF('BB-2024-Saturday'!$AJ340&lt;&gt;"",IF('BB-2024-Saturday'!$AJ340="m",'BB-2024-Saturday'!V340,0),"")</f>
        <v/>
      </c>
    </row>
    <row r="338" spans="1:15" x14ac:dyDescent="0.25">
      <c r="A338" t="str">
        <f>IF('BB-2024-Saturday'!AJ341&lt;&gt;"",'BB-2024-Saturday'!AJ341,"")</f>
        <v/>
      </c>
      <c r="B338" t="str">
        <f>IF('BB-2024-Saturday'!AJ341&lt;&gt;"",'BB-2024-Saturday'!AR341,"")</f>
        <v/>
      </c>
      <c r="C338" t="str">
        <f>IF('BB-2024-Saturday'!AJ341="m","v","a")</f>
        <v>a</v>
      </c>
      <c r="D338" s="92" t="str">
        <f>IF('BB-2024-Saturday'!AJ341&lt;&gt;"",'BB-2024-Saturday'!AI341,"")</f>
        <v/>
      </c>
      <c r="E338" s="119" t="str">
        <f>IF('BB-2024-Saturday'!$AJ341&lt;&gt;"",IF('BB-2024-Saturday'!$AJ341="t",0,'BB-2024-Saturday'!AM341),"")</f>
        <v/>
      </c>
      <c r="F338" s="119" t="str">
        <f>IF('BB-2024-Saturday'!$AJ341&lt;&gt;"",IF('BB-2024-Saturday'!$AJ341="t",0,'BB-2024-Saturday'!AN341),"")</f>
        <v/>
      </c>
      <c r="G338" s="119" t="str">
        <f>IF('BB-2024-Saturday'!$AJ341&lt;&gt;"",IF('BB-2024-Saturday'!$AJ341="t",0,'BB-2024-Saturday'!AO341),"")</f>
        <v/>
      </c>
      <c r="H338" s="119" t="str">
        <f>IF('BB-2024-Saturday'!$AJ341&lt;&gt;"",IF('BB-2024-Saturday'!$AJ341="t",0,'BB-2024-Saturday'!AP341),"")</f>
        <v/>
      </c>
      <c r="I338" s="119" t="str">
        <f>IF('BB-2024-Saturday'!$AJ341&lt;&gt;"",IF('BB-2024-Saturday'!$AJ341="t",0,'BB-2024-Saturday'!AQ341),"")</f>
        <v/>
      </c>
      <c r="J338" s="119" t="str">
        <f>IF('BB-2024-Saturday'!$AJ341&lt;&gt;"",IF('BB-2024-Saturday'!$AJ341="t",'BB-2024-Saturday'!AM341,0),"")</f>
        <v/>
      </c>
      <c r="K338" s="119" t="str">
        <f>IF('BB-2024-Saturday'!$AJ341&lt;&gt;"",IF('BB-2024-Saturday'!$AJ341="t",'BB-2024-Saturday'!AN341,0),"")</f>
        <v/>
      </c>
      <c r="L338" s="119" t="str">
        <f>IF('BB-2024-Saturday'!$AJ341&lt;&gt;"",IF('BB-2024-Saturday'!$AJ341="t",'BB-2024-Saturday'!AO341,0),"")</f>
        <v/>
      </c>
      <c r="M338" s="119" t="str">
        <f>IF('BB-2024-Saturday'!$AJ341&lt;&gt;"",IF('BB-2024-Saturday'!$AJ341="t",'BB-2024-Saturday'!AP341,0),"")</f>
        <v/>
      </c>
      <c r="N338" s="120" t="str">
        <f>IF('BB-2024-Saturday'!$AJ341&lt;&gt;"",IF('BB-2024-Saturday'!$AJ341="m",'BB-2024-Saturday'!U341,0),"")</f>
        <v/>
      </c>
      <c r="O338" s="120" t="str">
        <f>IF('BB-2024-Saturday'!$AJ341&lt;&gt;"",IF('BB-2024-Saturday'!$AJ341="m",'BB-2024-Saturday'!V341,0),"")</f>
        <v/>
      </c>
    </row>
    <row r="339" spans="1:15" x14ac:dyDescent="0.25">
      <c r="A339" t="str">
        <f>IF('BB-2024-Saturday'!AJ342&lt;&gt;"",'BB-2024-Saturday'!AJ342,"")</f>
        <v/>
      </c>
      <c r="B339" t="str">
        <f>IF('BB-2024-Saturday'!AJ342&lt;&gt;"",'BB-2024-Saturday'!AR342,"")</f>
        <v/>
      </c>
      <c r="C339" t="str">
        <f>IF('BB-2024-Saturday'!AJ342="m","v","a")</f>
        <v>a</v>
      </c>
      <c r="D339" s="92" t="str">
        <f>IF('BB-2024-Saturday'!AJ342&lt;&gt;"",'BB-2024-Saturday'!AI342,"")</f>
        <v/>
      </c>
      <c r="E339" s="119" t="str">
        <f>IF('BB-2024-Saturday'!$AJ342&lt;&gt;"",IF('BB-2024-Saturday'!$AJ342="t",0,'BB-2024-Saturday'!AM342),"")</f>
        <v/>
      </c>
      <c r="F339" s="119" t="str">
        <f>IF('BB-2024-Saturday'!$AJ342&lt;&gt;"",IF('BB-2024-Saturday'!$AJ342="t",0,'BB-2024-Saturday'!AN342),"")</f>
        <v/>
      </c>
      <c r="G339" s="119" t="str">
        <f>IF('BB-2024-Saturday'!$AJ342&lt;&gt;"",IF('BB-2024-Saturday'!$AJ342="t",0,'BB-2024-Saturday'!AO342),"")</f>
        <v/>
      </c>
      <c r="H339" s="119" t="str">
        <f>IF('BB-2024-Saturday'!$AJ342&lt;&gt;"",IF('BB-2024-Saturday'!$AJ342="t",0,'BB-2024-Saturday'!AP342),"")</f>
        <v/>
      </c>
      <c r="I339" s="119" t="str">
        <f>IF('BB-2024-Saturday'!$AJ342&lt;&gt;"",IF('BB-2024-Saturday'!$AJ342="t",0,'BB-2024-Saturday'!AQ342),"")</f>
        <v/>
      </c>
      <c r="J339" s="119" t="str">
        <f>IF('BB-2024-Saturday'!$AJ342&lt;&gt;"",IF('BB-2024-Saturday'!$AJ342="t",'BB-2024-Saturday'!AM342,0),"")</f>
        <v/>
      </c>
      <c r="K339" s="119" t="str">
        <f>IF('BB-2024-Saturday'!$AJ342&lt;&gt;"",IF('BB-2024-Saturday'!$AJ342="t",'BB-2024-Saturday'!AN342,0),"")</f>
        <v/>
      </c>
      <c r="L339" s="119" t="str">
        <f>IF('BB-2024-Saturday'!$AJ342&lt;&gt;"",IF('BB-2024-Saturday'!$AJ342="t",'BB-2024-Saturday'!AO342,0),"")</f>
        <v/>
      </c>
      <c r="M339" s="119" t="str">
        <f>IF('BB-2024-Saturday'!$AJ342&lt;&gt;"",IF('BB-2024-Saturday'!$AJ342="t",'BB-2024-Saturday'!AP342,0),"")</f>
        <v/>
      </c>
      <c r="N339" s="120" t="str">
        <f>IF('BB-2024-Saturday'!$AJ342&lt;&gt;"",IF('BB-2024-Saturday'!$AJ342="m",'BB-2024-Saturday'!U342,0),"")</f>
        <v/>
      </c>
      <c r="O339" s="120" t="str">
        <f>IF('BB-2024-Saturday'!$AJ342&lt;&gt;"",IF('BB-2024-Saturday'!$AJ342="m",'BB-2024-Saturday'!V342,0),"")</f>
        <v/>
      </c>
    </row>
    <row r="340" spans="1:15" x14ac:dyDescent="0.25">
      <c r="A340" t="str">
        <f>IF('BB-2024-Saturday'!AJ343&lt;&gt;"",'BB-2024-Saturday'!AJ343,"")</f>
        <v/>
      </c>
      <c r="B340" t="str">
        <f>IF('BB-2024-Saturday'!AJ343&lt;&gt;"",'BB-2024-Saturday'!AR343,"")</f>
        <v/>
      </c>
      <c r="C340" t="str">
        <f>IF('BB-2024-Saturday'!AJ343="m","v","a")</f>
        <v>a</v>
      </c>
      <c r="D340" s="92" t="str">
        <f>IF('BB-2024-Saturday'!AJ343&lt;&gt;"",'BB-2024-Saturday'!AI343,"")</f>
        <v/>
      </c>
      <c r="E340" s="119" t="str">
        <f>IF('BB-2024-Saturday'!$AJ343&lt;&gt;"",IF('BB-2024-Saturday'!$AJ343="t",0,'BB-2024-Saturday'!AM343),"")</f>
        <v/>
      </c>
      <c r="F340" s="119" t="str">
        <f>IF('BB-2024-Saturday'!$AJ343&lt;&gt;"",IF('BB-2024-Saturday'!$AJ343="t",0,'BB-2024-Saturday'!AN343),"")</f>
        <v/>
      </c>
      <c r="G340" s="119" t="str">
        <f>IF('BB-2024-Saturday'!$AJ343&lt;&gt;"",IF('BB-2024-Saturday'!$AJ343="t",0,'BB-2024-Saturday'!AO343),"")</f>
        <v/>
      </c>
      <c r="H340" s="119" t="str">
        <f>IF('BB-2024-Saturday'!$AJ343&lt;&gt;"",IF('BB-2024-Saturday'!$AJ343="t",0,'BB-2024-Saturday'!AP343),"")</f>
        <v/>
      </c>
      <c r="I340" s="119" t="str">
        <f>IF('BB-2024-Saturday'!$AJ343&lt;&gt;"",IF('BB-2024-Saturday'!$AJ343="t",0,'BB-2024-Saturday'!AQ343),"")</f>
        <v/>
      </c>
      <c r="J340" s="119" t="str">
        <f>IF('BB-2024-Saturday'!$AJ343&lt;&gt;"",IF('BB-2024-Saturday'!$AJ343="t",'BB-2024-Saturday'!AM343,0),"")</f>
        <v/>
      </c>
      <c r="K340" s="119" t="str">
        <f>IF('BB-2024-Saturday'!$AJ343&lt;&gt;"",IF('BB-2024-Saturday'!$AJ343="t",'BB-2024-Saturday'!AN343,0),"")</f>
        <v/>
      </c>
      <c r="L340" s="119" t="str">
        <f>IF('BB-2024-Saturday'!$AJ343&lt;&gt;"",IF('BB-2024-Saturday'!$AJ343="t",'BB-2024-Saturday'!AO343,0),"")</f>
        <v/>
      </c>
      <c r="M340" s="119" t="str">
        <f>IF('BB-2024-Saturday'!$AJ343&lt;&gt;"",IF('BB-2024-Saturday'!$AJ343="t",'BB-2024-Saturday'!AP343,0),"")</f>
        <v/>
      </c>
      <c r="N340" s="120" t="str">
        <f>IF('BB-2024-Saturday'!$AJ343&lt;&gt;"",IF('BB-2024-Saturday'!$AJ343="m",'BB-2024-Saturday'!U343,0),"")</f>
        <v/>
      </c>
      <c r="O340" s="120" t="str">
        <f>IF('BB-2024-Saturday'!$AJ343&lt;&gt;"",IF('BB-2024-Saturday'!$AJ343="m",'BB-2024-Saturday'!V343,0),"")</f>
        <v/>
      </c>
    </row>
    <row r="341" spans="1:15" x14ac:dyDescent="0.25">
      <c r="A341" t="str">
        <f>IF('BB-2024-Saturday'!AJ344&lt;&gt;"",'BB-2024-Saturday'!AJ344,"")</f>
        <v/>
      </c>
      <c r="B341" t="str">
        <f>IF('BB-2024-Saturday'!AJ344&lt;&gt;"",'BB-2024-Saturday'!AR344,"")</f>
        <v/>
      </c>
      <c r="C341" t="str">
        <f>IF('BB-2024-Saturday'!AJ344="m","v","a")</f>
        <v>a</v>
      </c>
      <c r="D341" s="92" t="str">
        <f>IF('BB-2024-Saturday'!AJ344&lt;&gt;"",'BB-2024-Saturday'!AI344,"")</f>
        <v/>
      </c>
      <c r="E341" s="119" t="str">
        <f>IF('BB-2024-Saturday'!$AJ344&lt;&gt;"",IF('BB-2024-Saturday'!$AJ344="t",0,'BB-2024-Saturday'!AM344),"")</f>
        <v/>
      </c>
      <c r="F341" s="119" t="str">
        <f>IF('BB-2024-Saturday'!$AJ344&lt;&gt;"",IF('BB-2024-Saturday'!$AJ344="t",0,'BB-2024-Saturday'!AN344),"")</f>
        <v/>
      </c>
      <c r="G341" s="119" t="str">
        <f>IF('BB-2024-Saturday'!$AJ344&lt;&gt;"",IF('BB-2024-Saturday'!$AJ344="t",0,'BB-2024-Saturday'!AO344),"")</f>
        <v/>
      </c>
      <c r="H341" s="119" t="str">
        <f>IF('BB-2024-Saturday'!$AJ344&lt;&gt;"",IF('BB-2024-Saturday'!$AJ344="t",0,'BB-2024-Saturday'!AP344),"")</f>
        <v/>
      </c>
      <c r="I341" s="119" t="str">
        <f>IF('BB-2024-Saturday'!$AJ344&lt;&gt;"",IF('BB-2024-Saturday'!$AJ344="t",0,'BB-2024-Saturday'!AQ344),"")</f>
        <v/>
      </c>
      <c r="J341" s="119" t="str">
        <f>IF('BB-2024-Saturday'!$AJ344&lt;&gt;"",IF('BB-2024-Saturday'!$AJ344="t",'BB-2024-Saturday'!AM344,0),"")</f>
        <v/>
      </c>
      <c r="K341" s="119" t="str">
        <f>IF('BB-2024-Saturday'!$AJ344&lt;&gt;"",IF('BB-2024-Saturday'!$AJ344="t",'BB-2024-Saturday'!AN344,0),"")</f>
        <v/>
      </c>
      <c r="L341" s="119" t="str">
        <f>IF('BB-2024-Saturday'!$AJ344&lt;&gt;"",IF('BB-2024-Saturday'!$AJ344="t",'BB-2024-Saturday'!AO344,0),"")</f>
        <v/>
      </c>
      <c r="M341" s="119" t="str">
        <f>IF('BB-2024-Saturday'!$AJ344&lt;&gt;"",IF('BB-2024-Saturday'!$AJ344="t",'BB-2024-Saturday'!AP344,0),"")</f>
        <v/>
      </c>
      <c r="N341" s="120" t="str">
        <f>IF('BB-2024-Saturday'!$AJ344&lt;&gt;"",IF('BB-2024-Saturday'!$AJ344="m",'BB-2024-Saturday'!U344,0),"")</f>
        <v/>
      </c>
      <c r="O341" s="120" t="str">
        <f>IF('BB-2024-Saturday'!$AJ344&lt;&gt;"",IF('BB-2024-Saturday'!$AJ344="m",'BB-2024-Saturday'!V344,0),"")</f>
        <v/>
      </c>
    </row>
    <row r="342" spans="1:15" x14ac:dyDescent="0.25">
      <c r="A342" t="str">
        <f>IF('BB-2024-Saturday'!AJ345&lt;&gt;"",'BB-2024-Saturday'!AJ345,"")</f>
        <v>m</v>
      </c>
      <c r="B342" t="str">
        <f>IF('BB-2024-Saturday'!AJ345&lt;&gt;"",'BB-2024-Saturday'!AR345,"")</f>
        <v>Control @ LEKWA municipality.  Dot on pole and road.</v>
      </c>
      <c r="C342" t="str">
        <f>IF('BB-2024-Saturday'!AJ345="m","v","a")</f>
        <v>v</v>
      </c>
      <c r="D342" s="92">
        <f>IF('BB-2024-Saturday'!AJ345&lt;&gt;"",'BB-2024-Saturday'!AI345,"")</f>
        <v>93.72</v>
      </c>
      <c r="E342" s="119">
        <f>IF('BB-2024-Saturday'!$AJ345&lt;&gt;"",IF('BB-2024-Saturday'!$AJ345="t",0,'BB-2024-Saturday'!AM345),"")</f>
        <v>44</v>
      </c>
      <c r="F342" s="119">
        <f>IF('BB-2024-Saturday'!$AJ345&lt;&gt;"",IF('BB-2024-Saturday'!$AJ345="t",0,'BB-2024-Saturday'!AN345),"")</f>
        <v>51</v>
      </c>
      <c r="G342" s="119">
        <f>IF('BB-2024-Saturday'!$AJ345&lt;&gt;"",IF('BB-2024-Saturday'!$AJ345="t",0,'BB-2024-Saturday'!AO345),"")</f>
        <v>57</v>
      </c>
      <c r="H342" s="119">
        <f>IF('BB-2024-Saturday'!$AJ345&lt;&gt;"",IF('BB-2024-Saturday'!$AJ345="t",0,'BB-2024-Saturday'!AP345),"")</f>
        <v>62</v>
      </c>
      <c r="I342" s="119">
        <f>IF('BB-2024-Saturday'!$AJ345&lt;&gt;"",IF('BB-2024-Saturday'!$AJ345="t",0,'BB-2024-Saturday'!AQ345),"")</f>
        <v>120</v>
      </c>
      <c r="J342" s="119">
        <f>IF('BB-2024-Saturday'!$AJ345&lt;&gt;"",IF('BB-2024-Saturday'!$AJ345="t",'BB-2024-Saturday'!AM345,0),"")</f>
        <v>0</v>
      </c>
      <c r="K342" s="119">
        <f>IF('BB-2024-Saturday'!$AJ345&lt;&gt;"",IF('BB-2024-Saturday'!$AJ345="t",'BB-2024-Saturday'!AN345,0),"")</f>
        <v>0</v>
      </c>
      <c r="L342" s="119">
        <f>IF('BB-2024-Saturday'!$AJ345&lt;&gt;"",IF('BB-2024-Saturday'!$AJ345="t",'BB-2024-Saturday'!AO345,0),"")</f>
        <v>0</v>
      </c>
      <c r="M342" s="119">
        <f>IF('BB-2024-Saturday'!$AJ345&lt;&gt;"",IF('BB-2024-Saturday'!$AJ345="t",'BB-2024-Saturday'!AP345,0),"")</f>
        <v>0</v>
      </c>
      <c r="N342" s="120">
        <f>IF('BB-2024-Saturday'!$AJ345&lt;&gt;"",IF('BB-2024-Saturday'!$AJ345="m",'BB-2024-Saturday'!U345,0),"")</f>
        <v>27.150400000000001</v>
      </c>
      <c r="O342" s="120">
        <f>IF('BB-2024-Saturday'!$AJ345&lt;&gt;"",IF('BB-2024-Saturday'!$AJ345="m",'BB-2024-Saturday'!V345,0),"")</f>
        <v>29.559760000000001</v>
      </c>
    </row>
    <row r="343" spans="1:15" x14ac:dyDescent="0.25">
      <c r="A343" t="str">
        <f>IF('BB-2024-Saturday'!AJ346&lt;&gt;"",'BB-2024-Saturday'!AJ346,"")</f>
        <v/>
      </c>
      <c r="B343" t="str">
        <f>IF('BB-2024-Saturday'!AJ346&lt;&gt;"",'BB-2024-Saturday'!AR346,"")</f>
        <v/>
      </c>
      <c r="C343" t="str">
        <f>IF('BB-2024-Saturday'!AJ346="m","v","a")</f>
        <v>a</v>
      </c>
      <c r="D343" s="92" t="str">
        <f>IF('BB-2024-Saturday'!AJ346&lt;&gt;"",'BB-2024-Saturday'!AI346,"")</f>
        <v/>
      </c>
      <c r="E343" s="119" t="str">
        <f>IF('BB-2024-Saturday'!$AJ346&lt;&gt;"",IF('BB-2024-Saturday'!$AJ346="t",0,'BB-2024-Saturday'!AM346),"")</f>
        <v/>
      </c>
      <c r="F343" s="119" t="str">
        <f>IF('BB-2024-Saturday'!$AJ346&lt;&gt;"",IF('BB-2024-Saturday'!$AJ346="t",0,'BB-2024-Saturday'!AN346),"")</f>
        <v/>
      </c>
      <c r="G343" s="119" t="str">
        <f>IF('BB-2024-Saturday'!$AJ346&lt;&gt;"",IF('BB-2024-Saturday'!$AJ346="t",0,'BB-2024-Saturday'!AO346),"")</f>
        <v/>
      </c>
      <c r="H343" s="119" t="str">
        <f>IF('BB-2024-Saturday'!$AJ346&lt;&gt;"",IF('BB-2024-Saturday'!$AJ346="t",0,'BB-2024-Saturday'!AP346),"")</f>
        <v/>
      </c>
      <c r="I343" s="119" t="str">
        <f>IF('BB-2024-Saturday'!$AJ346&lt;&gt;"",IF('BB-2024-Saturday'!$AJ346="t",0,'BB-2024-Saturday'!AQ346),"")</f>
        <v/>
      </c>
      <c r="J343" s="119" t="str">
        <f>IF('BB-2024-Saturday'!$AJ346&lt;&gt;"",IF('BB-2024-Saturday'!$AJ346="t",'BB-2024-Saturday'!AM346,0),"")</f>
        <v/>
      </c>
      <c r="K343" s="119" t="str">
        <f>IF('BB-2024-Saturday'!$AJ346&lt;&gt;"",IF('BB-2024-Saturday'!$AJ346="t",'BB-2024-Saturday'!AN346,0),"")</f>
        <v/>
      </c>
      <c r="L343" s="119" t="str">
        <f>IF('BB-2024-Saturday'!$AJ346&lt;&gt;"",IF('BB-2024-Saturday'!$AJ346="t",'BB-2024-Saturday'!AO346,0),"")</f>
        <v/>
      </c>
      <c r="M343" s="119" t="str">
        <f>IF('BB-2024-Saturday'!$AJ346&lt;&gt;"",IF('BB-2024-Saturday'!$AJ346="t",'BB-2024-Saturday'!AP346,0),"")</f>
        <v/>
      </c>
      <c r="N343" s="120" t="str">
        <f>IF('BB-2024-Saturday'!$AJ346&lt;&gt;"",IF('BB-2024-Saturday'!$AJ346="m",'BB-2024-Saturday'!U346,0),"")</f>
        <v/>
      </c>
      <c r="O343" s="120" t="str">
        <f>IF('BB-2024-Saturday'!$AJ346&lt;&gt;"",IF('BB-2024-Saturday'!$AJ346="m",'BB-2024-Saturday'!V346,0),"")</f>
        <v/>
      </c>
    </row>
    <row r="344" spans="1:15" x14ac:dyDescent="0.25">
      <c r="A344" t="str">
        <f>IF('BB-2024-Saturday'!AJ347&lt;&gt;"",'BB-2024-Saturday'!AJ347,"")</f>
        <v/>
      </c>
      <c r="B344" t="str">
        <f>IF('BB-2024-Saturday'!AJ347&lt;&gt;"",'BB-2024-Saturday'!AR347,"")</f>
        <v/>
      </c>
      <c r="C344" t="str">
        <f>IF('BB-2024-Saturday'!AJ347="m","v","a")</f>
        <v>a</v>
      </c>
      <c r="D344" s="92" t="str">
        <f>IF('BB-2024-Saturday'!AJ347&lt;&gt;"",'BB-2024-Saturday'!AI347,"")</f>
        <v/>
      </c>
      <c r="E344" s="119" t="str">
        <f>IF('BB-2024-Saturday'!$AJ347&lt;&gt;"",IF('BB-2024-Saturday'!$AJ347="t",0,'BB-2024-Saturday'!AM347),"")</f>
        <v/>
      </c>
      <c r="F344" s="119" t="str">
        <f>IF('BB-2024-Saturday'!$AJ347&lt;&gt;"",IF('BB-2024-Saturday'!$AJ347="t",0,'BB-2024-Saturday'!AN347),"")</f>
        <v/>
      </c>
      <c r="G344" s="119" t="str">
        <f>IF('BB-2024-Saturday'!$AJ347&lt;&gt;"",IF('BB-2024-Saturday'!$AJ347="t",0,'BB-2024-Saturday'!AO347),"")</f>
        <v/>
      </c>
      <c r="H344" s="119" t="str">
        <f>IF('BB-2024-Saturday'!$AJ347&lt;&gt;"",IF('BB-2024-Saturday'!$AJ347="t",0,'BB-2024-Saturday'!AP347),"")</f>
        <v/>
      </c>
      <c r="I344" s="119" t="str">
        <f>IF('BB-2024-Saturday'!$AJ347&lt;&gt;"",IF('BB-2024-Saturday'!$AJ347="t",0,'BB-2024-Saturday'!AQ347),"")</f>
        <v/>
      </c>
      <c r="J344" s="119" t="str">
        <f>IF('BB-2024-Saturday'!$AJ347&lt;&gt;"",IF('BB-2024-Saturday'!$AJ347="t",'BB-2024-Saturday'!AM347,0),"")</f>
        <v/>
      </c>
      <c r="K344" s="119" t="str">
        <f>IF('BB-2024-Saturday'!$AJ347&lt;&gt;"",IF('BB-2024-Saturday'!$AJ347="t",'BB-2024-Saturday'!AN347,0),"")</f>
        <v/>
      </c>
      <c r="L344" s="119" t="str">
        <f>IF('BB-2024-Saturday'!$AJ347&lt;&gt;"",IF('BB-2024-Saturday'!$AJ347="t",'BB-2024-Saturday'!AO347,0),"")</f>
        <v/>
      </c>
      <c r="M344" s="119" t="str">
        <f>IF('BB-2024-Saturday'!$AJ347&lt;&gt;"",IF('BB-2024-Saturday'!$AJ347="t",'BB-2024-Saturday'!AP347,0),"")</f>
        <v/>
      </c>
      <c r="N344" s="120" t="str">
        <f>IF('BB-2024-Saturday'!$AJ347&lt;&gt;"",IF('BB-2024-Saturday'!$AJ347="m",'BB-2024-Saturday'!U347,0),"")</f>
        <v/>
      </c>
      <c r="O344" s="120" t="str">
        <f>IF('BB-2024-Saturday'!$AJ347&lt;&gt;"",IF('BB-2024-Saturday'!$AJ347="m",'BB-2024-Saturday'!V347,0),"")</f>
        <v/>
      </c>
    </row>
    <row r="345" spans="1:15" x14ac:dyDescent="0.25">
      <c r="A345" t="str">
        <f>IF('BB-2024-Saturday'!AJ348&lt;&gt;"",'BB-2024-Saturday'!AJ348,"")</f>
        <v/>
      </c>
      <c r="B345" t="str">
        <f>IF('BB-2024-Saturday'!AJ348&lt;&gt;"",'BB-2024-Saturday'!AR348,"")</f>
        <v/>
      </c>
      <c r="C345" t="str">
        <f>IF('BB-2024-Saturday'!AJ348="m","v","a")</f>
        <v>a</v>
      </c>
      <c r="D345" s="92" t="str">
        <f>IF('BB-2024-Saturday'!AJ348&lt;&gt;"",'BB-2024-Saturday'!AI348,"")</f>
        <v/>
      </c>
      <c r="E345" s="119" t="str">
        <f>IF('BB-2024-Saturday'!$AJ348&lt;&gt;"",IF('BB-2024-Saturday'!$AJ348="t",0,'BB-2024-Saturday'!AM348),"")</f>
        <v/>
      </c>
      <c r="F345" s="119" t="str">
        <f>IF('BB-2024-Saturday'!$AJ348&lt;&gt;"",IF('BB-2024-Saturday'!$AJ348="t",0,'BB-2024-Saturday'!AN348),"")</f>
        <v/>
      </c>
      <c r="G345" s="119" t="str">
        <f>IF('BB-2024-Saturday'!$AJ348&lt;&gt;"",IF('BB-2024-Saturday'!$AJ348="t",0,'BB-2024-Saturday'!AO348),"")</f>
        <v/>
      </c>
      <c r="H345" s="119" t="str">
        <f>IF('BB-2024-Saturday'!$AJ348&lt;&gt;"",IF('BB-2024-Saturday'!$AJ348="t",0,'BB-2024-Saturday'!AP348),"")</f>
        <v/>
      </c>
      <c r="I345" s="119" t="str">
        <f>IF('BB-2024-Saturday'!$AJ348&lt;&gt;"",IF('BB-2024-Saturday'!$AJ348="t",0,'BB-2024-Saturday'!AQ348),"")</f>
        <v/>
      </c>
      <c r="J345" s="119" t="str">
        <f>IF('BB-2024-Saturday'!$AJ348&lt;&gt;"",IF('BB-2024-Saturday'!$AJ348="t",'BB-2024-Saturday'!AM348,0),"")</f>
        <v/>
      </c>
      <c r="K345" s="119" t="str">
        <f>IF('BB-2024-Saturday'!$AJ348&lt;&gt;"",IF('BB-2024-Saturday'!$AJ348="t",'BB-2024-Saturday'!AN348,0),"")</f>
        <v/>
      </c>
      <c r="L345" s="119" t="str">
        <f>IF('BB-2024-Saturday'!$AJ348&lt;&gt;"",IF('BB-2024-Saturday'!$AJ348="t",'BB-2024-Saturday'!AO348,0),"")</f>
        <v/>
      </c>
      <c r="M345" s="119" t="str">
        <f>IF('BB-2024-Saturday'!$AJ348&lt;&gt;"",IF('BB-2024-Saturday'!$AJ348="t",'BB-2024-Saturday'!AP348,0),"")</f>
        <v/>
      </c>
      <c r="N345" s="120" t="str">
        <f>IF('BB-2024-Saturday'!$AJ348&lt;&gt;"",IF('BB-2024-Saturday'!$AJ348="m",'BB-2024-Saturday'!U348,0),"")</f>
        <v/>
      </c>
      <c r="O345" s="120" t="str">
        <f>IF('BB-2024-Saturday'!$AJ348&lt;&gt;"",IF('BB-2024-Saturday'!$AJ348="m",'BB-2024-Saturday'!V348,0),"")</f>
        <v/>
      </c>
    </row>
    <row r="346" spans="1:15" x14ac:dyDescent="0.25">
      <c r="A346" t="str">
        <f>IF('BB-2024-Saturday'!AJ349&lt;&gt;"",'BB-2024-Saturday'!AJ349,"")</f>
        <v/>
      </c>
      <c r="B346" t="str">
        <f>IF('BB-2024-Saturday'!AJ349&lt;&gt;"",'BB-2024-Saturday'!AR349,"")</f>
        <v/>
      </c>
      <c r="C346" t="str">
        <f>IF('BB-2024-Saturday'!AJ349="m","v","a")</f>
        <v>a</v>
      </c>
      <c r="D346" s="92" t="str">
        <f>IF('BB-2024-Saturday'!AJ349&lt;&gt;"",'BB-2024-Saturday'!AI349,"")</f>
        <v/>
      </c>
      <c r="E346" s="119" t="str">
        <f>IF('BB-2024-Saturday'!$AJ349&lt;&gt;"",IF('BB-2024-Saturday'!$AJ349="t",0,'BB-2024-Saturday'!AM349),"")</f>
        <v/>
      </c>
      <c r="F346" s="119" t="str">
        <f>IF('BB-2024-Saturday'!$AJ349&lt;&gt;"",IF('BB-2024-Saturday'!$AJ349="t",0,'BB-2024-Saturday'!AN349),"")</f>
        <v/>
      </c>
      <c r="G346" s="119" t="str">
        <f>IF('BB-2024-Saturday'!$AJ349&lt;&gt;"",IF('BB-2024-Saturday'!$AJ349="t",0,'BB-2024-Saturday'!AO349),"")</f>
        <v/>
      </c>
      <c r="H346" s="119" t="str">
        <f>IF('BB-2024-Saturday'!$AJ349&lt;&gt;"",IF('BB-2024-Saturday'!$AJ349="t",0,'BB-2024-Saturday'!AP349),"")</f>
        <v/>
      </c>
      <c r="I346" s="119" t="str">
        <f>IF('BB-2024-Saturday'!$AJ349&lt;&gt;"",IF('BB-2024-Saturday'!$AJ349="t",0,'BB-2024-Saturday'!AQ349),"")</f>
        <v/>
      </c>
      <c r="J346" s="119" t="str">
        <f>IF('BB-2024-Saturday'!$AJ349&lt;&gt;"",IF('BB-2024-Saturday'!$AJ349="t",'BB-2024-Saturday'!AM349,0),"")</f>
        <v/>
      </c>
      <c r="K346" s="119" t="str">
        <f>IF('BB-2024-Saturday'!$AJ349&lt;&gt;"",IF('BB-2024-Saturday'!$AJ349="t",'BB-2024-Saturday'!AN349,0),"")</f>
        <v/>
      </c>
      <c r="L346" s="119" t="str">
        <f>IF('BB-2024-Saturday'!$AJ349&lt;&gt;"",IF('BB-2024-Saturday'!$AJ349="t",'BB-2024-Saturday'!AO349,0),"")</f>
        <v/>
      </c>
      <c r="M346" s="119" t="str">
        <f>IF('BB-2024-Saturday'!$AJ349&lt;&gt;"",IF('BB-2024-Saturday'!$AJ349="t",'BB-2024-Saturday'!AP349,0),"")</f>
        <v/>
      </c>
      <c r="N346" s="120" t="str">
        <f>IF('BB-2024-Saturday'!$AJ349&lt;&gt;"",IF('BB-2024-Saturday'!$AJ349="m",'BB-2024-Saturday'!U349,0),"")</f>
        <v/>
      </c>
      <c r="O346" s="120" t="str">
        <f>IF('BB-2024-Saturday'!$AJ349&lt;&gt;"",IF('BB-2024-Saturday'!$AJ349="m",'BB-2024-Saturday'!V349,0),"")</f>
        <v/>
      </c>
    </row>
    <row r="347" spans="1:15" x14ac:dyDescent="0.25">
      <c r="A347" t="str">
        <f>IF('BB-2024-Saturday'!AJ350&lt;&gt;"",'BB-2024-Saturday'!AJ350,"")</f>
        <v/>
      </c>
      <c r="B347" t="str">
        <f>IF('BB-2024-Saturday'!AJ350&lt;&gt;"",'BB-2024-Saturday'!AR350,"")</f>
        <v/>
      </c>
      <c r="C347" t="str">
        <f>IF('BB-2024-Saturday'!AJ350="m","v","a")</f>
        <v>a</v>
      </c>
      <c r="D347" s="92" t="str">
        <f>IF('BB-2024-Saturday'!AJ350&lt;&gt;"",'BB-2024-Saturday'!AI350,"")</f>
        <v/>
      </c>
      <c r="E347" s="119" t="str">
        <f>IF('BB-2024-Saturday'!$AJ350&lt;&gt;"",IF('BB-2024-Saturday'!$AJ350="t",0,'BB-2024-Saturday'!AM350),"")</f>
        <v/>
      </c>
      <c r="F347" s="119" t="str">
        <f>IF('BB-2024-Saturday'!$AJ350&lt;&gt;"",IF('BB-2024-Saturday'!$AJ350="t",0,'BB-2024-Saturday'!AN350),"")</f>
        <v/>
      </c>
      <c r="G347" s="119" t="str">
        <f>IF('BB-2024-Saturday'!$AJ350&lt;&gt;"",IF('BB-2024-Saturday'!$AJ350="t",0,'BB-2024-Saturday'!AO350),"")</f>
        <v/>
      </c>
      <c r="H347" s="119" t="str">
        <f>IF('BB-2024-Saturday'!$AJ350&lt;&gt;"",IF('BB-2024-Saturday'!$AJ350="t",0,'BB-2024-Saturday'!AP350),"")</f>
        <v/>
      </c>
      <c r="I347" s="119" t="str">
        <f>IF('BB-2024-Saturday'!$AJ350&lt;&gt;"",IF('BB-2024-Saturday'!$AJ350="t",0,'BB-2024-Saturday'!AQ350),"")</f>
        <v/>
      </c>
      <c r="J347" s="119" t="str">
        <f>IF('BB-2024-Saturday'!$AJ350&lt;&gt;"",IF('BB-2024-Saturday'!$AJ350="t",'BB-2024-Saturday'!AM350,0),"")</f>
        <v/>
      </c>
      <c r="K347" s="119" t="str">
        <f>IF('BB-2024-Saturday'!$AJ350&lt;&gt;"",IF('BB-2024-Saturday'!$AJ350="t",'BB-2024-Saturday'!AN350,0),"")</f>
        <v/>
      </c>
      <c r="L347" s="119" t="str">
        <f>IF('BB-2024-Saturday'!$AJ350&lt;&gt;"",IF('BB-2024-Saturday'!$AJ350="t",'BB-2024-Saturday'!AO350,0),"")</f>
        <v/>
      </c>
      <c r="M347" s="119" t="str">
        <f>IF('BB-2024-Saturday'!$AJ350&lt;&gt;"",IF('BB-2024-Saturday'!$AJ350="t",'BB-2024-Saturday'!AP350,0),"")</f>
        <v/>
      </c>
      <c r="N347" s="120" t="str">
        <f>IF('BB-2024-Saturday'!$AJ350&lt;&gt;"",IF('BB-2024-Saturday'!$AJ350="m",'BB-2024-Saturday'!U350,0),"")</f>
        <v/>
      </c>
      <c r="O347" s="120" t="str">
        <f>IF('BB-2024-Saturday'!$AJ350&lt;&gt;"",IF('BB-2024-Saturday'!$AJ350="m",'BB-2024-Saturday'!V350,0),"")</f>
        <v/>
      </c>
    </row>
    <row r="348" spans="1:15" x14ac:dyDescent="0.25">
      <c r="A348" t="str">
        <f>IF('BB-2024-Saturday'!AJ351&lt;&gt;"",'BB-2024-Saturday'!AJ351,"")</f>
        <v/>
      </c>
      <c r="B348" t="str">
        <f>IF('BB-2024-Saturday'!AJ351&lt;&gt;"",'BB-2024-Saturday'!AR351,"")</f>
        <v/>
      </c>
      <c r="C348" t="str">
        <f>IF('BB-2024-Saturday'!AJ351="m","v","a")</f>
        <v>a</v>
      </c>
      <c r="D348" s="92" t="str">
        <f>IF('BB-2024-Saturday'!AJ351&lt;&gt;"",'BB-2024-Saturday'!AI351,"")</f>
        <v/>
      </c>
      <c r="E348" s="119" t="str">
        <f>IF('BB-2024-Saturday'!$AJ351&lt;&gt;"",IF('BB-2024-Saturday'!$AJ351="t",0,'BB-2024-Saturday'!AM351),"")</f>
        <v/>
      </c>
      <c r="F348" s="119" t="str">
        <f>IF('BB-2024-Saturday'!$AJ351&lt;&gt;"",IF('BB-2024-Saturday'!$AJ351="t",0,'BB-2024-Saturday'!AN351),"")</f>
        <v/>
      </c>
      <c r="G348" s="119" t="str">
        <f>IF('BB-2024-Saturday'!$AJ351&lt;&gt;"",IF('BB-2024-Saturday'!$AJ351="t",0,'BB-2024-Saturday'!AO351),"")</f>
        <v/>
      </c>
      <c r="H348" s="119" t="str">
        <f>IF('BB-2024-Saturday'!$AJ351&lt;&gt;"",IF('BB-2024-Saturday'!$AJ351="t",0,'BB-2024-Saturday'!AP351),"")</f>
        <v/>
      </c>
      <c r="I348" s="119" t="str">
        <f>IF('BB-2024-Saturday'!$AJ351&lt;&gt;"",IF('BB-2024-Saturday'!$AJ351="t",0,'BB-2024-Saturday'!AQ351),"")</f>
        <v/>
      </c>
      <c r="J348" s="119" t="str">
        <f>IF('BB-2024-Saturday'!$AJ351&lt;&gt;"",IF('BB-2024-Saturday'!$AJ351="t",'BB-2024-Saturday'!AM351,0),"")</f>
        <v/>
      </c>
      <c r="K348" s="119" t="str">
        <f>IF('BB-2024-Saturday'!$AJ351&lt;&gt;"",IF('BB-2024-Saturday'!$AJ351="t",'BB-2024-Saturday'!AN351,0),"")</f>
        <v/>
      </c>
      <c r="L348" s="119" t="str">
        <f>IF('BB-2024-Saturday'!$AJ351&lt;&gt;"",IF('BB-2024-Saturday'!$AJ351="t",'BB-2024-Saturday'!AO351,0),"")</f>
        <v/>
      </c>
      <c r="M348" s="119" t="str">
        <f>IF('BB-2024-Saturday'!$AJ351&lt;&gt;"",IF('BB-2024-Saturday'!$AJ351="t",'BB-2024-Saturday'!AP351,0),"")</f>
        <v/>
      </c>
      <c r="N348" s="120" t="str">
        <f>IF('BB-2024-Saturday'!$AJ351&lt;&gt;"",IF('BB-2024-Saturday'!$AJ351="m",'BB-2024-Saturday'!U351,0),"")</f>
        <v/>
      </c>
      <c r="O348" s="120" t="str">
        <f>IF('BB-2024-Saturday'!$AJ351&lt;&gt;"",IF('BB-2024-Saturday'!$AJ351="m",'BB-2024-Saturday'!V351,0),"")</f>
        <v/>
      </c>
    </row>
    <row r="349" spans="1:15" x14ac:dyDescent="0.25">
      <c r="A349" t="str">
        <f>IF('BB-2024-Saturday'!AJ352&lt;&gt;"",'BB-2024-Saturday'!AJ352,"")</f>
        <v/>
      </c>
      <c r="B349" t="str">
        <f>IF('BB-2024-Saturday'!AJ352&lt;&gt;"",'BB-2024-Saturday'!AR352,"")</f>
        <v/>
      </c>
      <c r="C349" t="str">
        <f>IF('BB-2024-Saturday'!AJ352="m","v","a")</f>
        <v>a</v>
      </c>
      <c r="D349" s="92" t="str">
        <f>IF('BB-2024-Saturday'!AJ352&lt;&gt;"",'BB-2024-Saturday'!AI352,"")</f>
        <v/>
      </c>
      <c r="E349" s="119" t="str">
        <f>IF('BB-2024-Saturday'!$AJ352&lt;&gt;"",IF('BB-2024-Saturday'!$AJ352="t",0,'BB-2024-Saturday'!AM352),"")</f>
        <v/>
      </c>
      <c r="F349" s="119" t="str">
        <f>IF('BB-2024-Saturday'!$AJ352&lt;&gt;"",IF('BB-2024-Saturday'!$AJ352="t",0,'BB-2024-Saturday'!AN352),"")</f>
        <v/>
      </c>
      <c r="G349" s="119" t="str">
        <f>IF('BB-2024-Saturday'!$AJ352&lt;&gt;"",IF('BB-2024-Saturday'!$AJ352="t",0,'BB-2024-Saturday'!AO352),"")</f>
        <v/>
      </c>
      <c r="H349" s="119" t="str">
        <f>IF('BB-2024-Saturday'!$AJ352&lt;&gt;"",IF('BB-2024-Saturday'!$AJ352="t",0,'BB-2024-Saturday'!AP352),"")</f>
        <v/>
      </c>
      <c r="I349" s="119" t="str">
        <f>IF('BB-2024-Saturday'!$AJ352&lt;&gt;"",IF('BB-2024-Saturday'!$AJ352="t",0,'BB-2024-Saturday'!AQ352),"")</f>
        <v/>
      </c>
      <c r="J349" s="119" t="str">
        <f>IF('BB-2024-Saturday'!$AJ352&lt;&gt;"",IF('BB-2024-Saturday'!$AJ352="t",'BB-2024-Saturday'!AM352,0),"")</f>
        <v/>
      </c>
      <c r="K349" s="119" t="str">
        <f>IF('BB-2024-Saturday'!$AJ352&lt;&gt;"",IF('BB-2024-Saturday'!$AJ352="t",'BB-2024-Saturday'!AN352,0),"")</f>
        <v/>
      </c>
      <c r="L349" s="119" t="str">
        <f>IF('BB-2024-Saturday'!$AJ352&lt;&gt;"",IF('BB-2024-Saturday'!$AJ352="t",'BB-2024-Saturday'!AO352,0),"")</f>
        <v/>
      </c>
      <c r="M349" s="119" t="str">
        <f>IF('BB-2024-Saturday'!$AJ352&lt;&gt;"",IF('BB-2024-Saturday'!$AJ352="t",'BB-2024-Saturday'!AP352,0),"")</f>
        <v/>
      </c>
      <c r="N349" s="120" t="str">
        <f>IF('BB-2024-Saturday'!$AJ352&lt;&gt;"",IF('BB-2024-Saturday'!$AJ352="m",'BB-2024-Saturday'!U352,0),"")</f>
        <v/>
      </c>
      <c r="O349" s="120" t="str">
        <f>IF('BB-2024-Saturday'!$AJ352&lt;&gt;"",IF('BB-2024-Saturday'!$AJ352="m",'BB-2024-Saturday'!V352,0),"")</f>
        <v/>
      </c>
    </row>
    <row r="350" spans="1:15" x14ac:dyDescent="0.25">
      <c r="A350" t="str">
        <f>IF('BB-2024-Saturday'!AJ353&lt;&gt;"",'BB-2024-Saturday'!AJ353,"")</f>
        <v/>
      </c>
      <c r="B350" t="str">
        <f>IF('BB-2024-Saturday'!AJ353&lt;&gt;"",'BB-2024-Saturday'!AR353,"")</f>
        <v/>
      </c>
      <c r="C350" t="str">
        <f>IF('BB-2024-Saturday'!AJ353="m","v","a")</f>
        <v>a</v>
      </c>
      <c r="D350" s="92" t="str">
        <f>IF('BB-2024-Saturday'!AJ353&lt;&gt;"",'BB-2024-Saturday'!AI353,"")</f>
        <v/>
      </c>
      <c r="E350" s="119" t="str">
        <f>IF('BB-2024-Saturday'!$AJ353&lt;&gt;"",IF('BB-2024-Saturday'!$AJ353="t",0,'BB-2024-Saturday'!AM353),"")</f>
        <v/>
      </c>
      <c r="F350" s="119" t="str">
        <f>IF('BB-2024-Saturday'!$AJ353&lt;&gt;"",IF('BB-2024-Saturday'!$AJ353="t",0,'BB-2024-Saturday'!AN353),"")</f>
        <v/>
      </c>
      <c r="G350" s="119" t="str">
        <f>IF('BB-2024-Saturday'!$AJ353&lt;&gt;"",IF('BB-2024-Saturday'!$AJ353="t",0,'BB-2024-Saturday'!AO353),"")</f>
        <v/>
      </c>
      <c r="H350" s="119" t="str">
        <f>IF('BB-2024-Saturday'!$AJ353&lt;&gt;"",IF('BB-2024-Saturday'!$AJ353="t",0,'BB-2024-Saturday'!AP353),"")</f>
        <v/>
      </c>
      <c r="I350" s="119" t="str">
        <f>IF('BB-2024-Saturday'!$AJ353&lt;&gt;"",IF('BB-2024-Saturday'!$AJ353="t",0,'BB-2024-Saturday'!AQ353),"")</f>
        <v/>
      </c>
      <c r="J350" s="119" t="str">
        <f>IF('BB-2024-Saturday'!$AJ353&lt;&gt;"",IF('BB-2024-Saturday'!$AJ353="t",'BB-2024-Saturday'!AM353,0),"")</f>
        <v/>
      </c>
      <c r="K350" s="119" t="str">
        <f>IF('BB-2024-Saturday'!$AJ353&lt;&gt;"",IF('BB-2024-Saturday'!$AJ353="t",'BB-2024-Saturday'!AN353,0),"")</f>
        <v/>
      </c>
      <c r="L350" s="119" t="str">
        <f>IF('BB-2024-Saturday'!$AJ353&lt;&gt;"",IF('BB-2024-Saturday'!$AJ353="t",'BB-2024-Saturday'!AO353,0),"")</f>
        <v/>
      </c>
      <c r="M350" s="119" t="str">
        <f>IF('BB-2024-Saturday'!$AJ353&lt;&gt;"",IF('BB-2024-Saturday'!$AJ353="t",'BB-2024-Saturday'!AP353,0),"")</f>
        <v/>
      </c>
      <c r="N350" s="120" t="str">
        <f>IF('BB-2024-Saturday'!$AJ353&lt;&gt;"",IF('BB-2024-Saturday'!$AJ353="m",'BB-2024-Saturday'!U353,0),"")</f>
        <v/>
      </c>
      <c r="O350" s="120" t="str">
        <f>IF('BB-2024-Saturday'!$AJ353&lt;&gt;"",IF('BB-2024-Saturday'!$AJ353="m",'BB-2024-Saturday'!V353,0),"")</f>
        <v/>
      </c>
    </row>
    <row r="351" spans="1:15" x14ac:dyDescent="0.25">
      <c r="A351" t="str">
        <f>IF('BB-2024-Saturday'!AJ354&lt;&gt;"",'BB-2024-Saturday'!AJ354,"")</f>
        <v>m</v>
      </c>
      <c r="B351" t="str">
        <f>IF('BB-2024-Saturday'!AJ354&lt;&gt;"",'BB-2024-Saturday'!AR354,"")</f>
        <v>Control @ 47,4 km plate - dot on pole &amp; side of road.</v>
      </c>
      <c r="C351" t="str">
        <f>IF('BB-2024-Saturday'!AJ354="m","v","a")</f>
        <v>v</v>
      </c>
      <c r="D351" s="92">
        <f>IF('BB-2024-Saturday'!AJ354&lt;&gt;"",'BB-2024-Saturday'!AI354,"")</f>
        <v>98.91</v>
      </c>
      <c r="E351" s="119">
        <f>IF('BB-2024-Saturday'!$AJ354&lt;&gt;"",IF('BB-2024-Saturday'!$AJ354="t",0,'BB-2024-Saturday'!AM354),"")</f>
        <v>44</v>
      </c>
      <c r="F351" s="119">
        <f>IF('BB-2024-Saturday'!$AJ354&lt;&gt;"",IF('BB-2024-Saturday'!$AJ354="t",0,'BB-2024-Saturday'!AN354),"")</f>
        <v>51</v>
      </c>
      <c r="G351" s="119">
        <f>IF('BB-2024-Saturday'!$AJ354&lt;&gt;"",IF('BB-2024-Saturday'!$AJ354="t",0,'BB-2024-Saturday'!AO354),"")</f>
        <v>57</v>
      </c>
      <c r="H351" s="119">
        <f>IF('BB-2024-Saturday'!$AJ354&lt;&gt;"",IF('BB-2024-Saturday'!$AJ354="t",0,'BB-2024-Saturday'!AP354),"")</f>
        <v>62</v>
      </c>
      <c r="I351" s="119">
        <f>IF('BB-2024-Saturday'!$AJ354&lt;&gt;"",IF('BB-2024-Saturday'!$AJ354="t",0,'BB-2024-Saturday'!AQ354),"")</f>
        <v>120</v>
      </c>
      <c r="J351" s="119">
        <f>IF('BB-2024-Saturday'!$AJ354&lt;&gt;"",IF('BB-2024-Saturday'!$AJ354="t",'BB-2024-Saturday'!AM354,0),"")</f>
        <v>0</v>
      </c>
      <c r="K351" s="119">
        <f>IF('BB-2024-Saturday'!$AJ354&lt;&gt;"",IF('BB-2024-Saturday'!$AJ354="t",'BB-2024-Saturday'!AN354,0),"")</f>
        <v>0</v>
      </c>
      <c r="L351" s="119">
        <f>IF('BB-2024-Saturday'!$AJ354&lt;&gt;"",IF('BB-2024-Saturday'!$AJ354="t",'BB-2024-Saturday'!AO354,0),"")</f>
        <v>0</v>
      </c>
      <c r="M351" s="119">
        <f>IF('BB-2024-Saturday'!$AJ354&lt;&gt;"",IF('BB-2024-Saturday'!$AJ354="t",'BB-2024-Saturday'!AP354,0),"")</f>
        <v>0</v>
      </c>
      <c r="N351" s="120">
        <f>IF('BB-2024-Saturday'!$AJ354&lt;&gt;"",IF('BB-2024-Saturday'!$AJ354="m",'BB-2024-Saturday'!U354,0),"")</f>
        <v>27.137619999999998</v>
      </c>
      <c r="O351" s="120">
        <f>IF('BB-2024-Saturday'!$AJ354&lt;&gt;"",IF('BB-2024-Saturday'!$AJ354="m",'BB-2024-Saturday'!V354,0),"")</f>
        <v>29.50938</v>
      </c>
    </row>
    <row r="352" spans="1:15" x14ac:dyDescent="0.25">
      <c r="A352" t="str">
        <f>IF('BB-2024-Saturday'!AJ355&lt;&gt;"",'BB-2024-Saturday'!AJ355,"")</f>
        <v/>
      </c>
      <c r="B352" t="str">
        <f>IF('BB-2024-Saturday'!AJ355&lt;&gt;"",'BB-2024-Saturday'!AR355,"")</f>
        <v/>
      </c>
      <c r="C352" t="str">
        <f>IF('BB-2024-Saturday'!AJ355="m","v","a")</f>
        <v>a</v>
      </c>
      <c r="D352" s="92" t="str">
        <f>IF('BB-2024-Saturday'!AJ355&lt;&gt;"",'BB-2024-Saturday'!AI355,"")</f>
        <v/>
      </c>
      <c r="E352" s="119" t="str">
        <f>IF('BB-2024-Saturday'!$AJ355&lt;&gt;"",IF('BB-2024-Saturday'!$AJ355="t",0,'BB-2024-Saturday'!AM355),"")</f>
        <v/>
      </c>
      <c r="F352" s="119" t="str">
        <f>IF('BB-2024-Saturday'!$AJ355&lt;&gt;"",IF('BB-2024-Saturday'!$AJ355="t",0,'BB-2024-Saturday'!AN355),"")</f>
        <v/>
      </c>
      <c r="G352" s="119" t="str">
        <f>IF('BB-2024-Saturday'!$AJ355&lt;&gt;"",IF('BB-2024-Saturday'!$AJ355="t",0,'BB-2024-Saturday'!AO355),"")</f>
        <v/>
      </c>
      <c r="H352" s="119" t="str">
        <f>IF('BB-2024-Saturday'!$AJ355&lt;&gt;"",IF('BB-2024-Saturday'!$AJ355="t",0,'BB-2024-Saturday'!AP355),"")</f>
        <v/>
      </c>
      <c r="I352" s="119" t="str">
        <f>IF('BB-2024-Saturday'!$AJ355&lt;&gt;"",IF('BB-2024-Saturday'!$AJ355="t",0,'BB-2024-Saturday'!AQ355),"")</f>
        <v/>
      </c>
      <c r="J352" s="119" t="str">
        <f>IF('BB-2024-Saturday'!$AJ355&lt;&gt;"",IF('BB-2024-Saturday'!$AJ355="t",'BB-2024-Saturday'!AM355,0),"")</f>
        <v/>
      </c>
      <c r="K352" s="119" t="str">
        <f>IF('BB-2024-Saturday'!$AJ355&lt;&gt;"",IF('BB-2024-Saturday'!$AJ355="t",'BB-2024-Saturday'!AN355,0),"")</f>
        <v/>
      </c>
      <c r="L352" s="119" t="str">
        <f>IF('BB-2024-Saturday'!$AJ355&lt;&gt;"",IF('BB-2024-Saturday'!$AJ355="t",'BB-2024-Saturday'!AO355,0),"")</f>
        <v/>
      </c>
      <c r="M352" s="119" t="str">
        <f>IF('BB-2024-Saturday'!$AJ355&lt;&gt;"",IF('BB-2024-Saturday'!$AJ355="t",'BB-2024-Saturday'!AP355,0),"")</f>
        <v/>
      </c>
      <c r="N352" s="120" t="str">
        <f>IF('BB-2024-Saturday'!$AJ355&lt;&gt;"",IF('BB-2024-Saturday'!$AJ355="m",'BB-2024-Saturday'!U355,0),"")</f>
        <v/>
      </c>
      <c r="O352" s="120" t="str">
        <f>IF('BB-2024-Saturday'!$AJ355&lt;&gt;"",IF('BB-2024-Saturday'!$AJ355="m",'BB-2024-Saturday'!V355,0),"")</f>
        <v/>
      </c>
    </row>
    <row r="353" spans="1:15" x14ac:dyDescent="0.25">
      <c r="A353" t="str">
        <f>IF('BB-2024-Saturday'!AJ356&lt;&gt;"",'BB-2024-Saturday'!AJ356,"")</f>
        <v/>
      </c>
      <c r="B353" t="str">
        <f>IF('BB-2024-Saturday'!AJ356&lt;&gt;"",'BB-2024-Saturday'!AR356,"")</f>
        <v/>
      </c>
      <c r="C353" t="str">
        <f>IF('BB-2024-Saturday'!AJ356="m","v","a")</f>
        <v>a</v>
      </c>
      <c r="D353" s="92" t="str">
        <f>IF('BB-2024-Saturday'!AJ356&lt;&gt;"",'BB-2024-Saturday'!AI356,"")</f>
        <v/>
      </c>
      <c r="E353" s="119" t="str">
        <f>IF('BB-2024-Saturday'!$AJ356&lt;&gt;"",IF('BB-2024-Saturday'!$AJ356="t",0,'BB-2024-Saturday'!AM356),"")</f>
        <v/>
      </c>
      <c r="F353" s="119" t="str">
        <f>IF('BB-2024-Saturday'!$AJ356&lt;&gt;"",IF('BB-2024-Saturday'!$AJ356="t",0,'BB-2024-Saturday'!AN356),"")</f>
        <v/>
      </c>
      <c r="G353" s="119" t="str">
        <f>IF('BB-2024-Saturday'!$AJ356&lt;&gt;"",IF('BB-2024-Saturday'!$AJ356="t",0,'BB-2024-Saturday'!AO356),"")</f>
        <v/>
      </c>
      <c r="H353" s="119" t="str">
        <f>IF('BB-2024-Saturday'!$AJ356&lt;&gt;"",IF('BB-2024-Saturday'!$AJ356="t",0,'BB-2024-Saturday'!AP356),"")</f>
        <v/>
      </c>
      <c r="I353" s="119" t="str">
        <f>IF('BB-2024-Saturday'!$AJ356&lt;&gt;"",IF('BB-2024-Saturday'!$AJ356="t",0,'BB-2024-Saturday'!AQ356),"")</f>
        <v/>
      </c>
      <c r="J353" s="119" t="str">
        <f>IF('BB-2024-Saturday'!$AJ356&lt;&gt;"",IF('BB-2024-Saturday'!$AJ356="t",'BB-2024-Saturday'!AM356,0),"")</f>
        <v/>
      </c>
      <c r="K353" s="119" t="str">
        <f>IF('BB-2024-Saturday'!$AJ356&lt;&gt;"",IF('BB-2024-Saturday'!$AJ356="t",'BB-2024-Saturday'!AN356,0),"")</f>
        <v/>
      </c>
      <c r="L353" s="119" t="str">
        <f>IF('BB-2024-Saturday'!$AJ356&lt;&gt;"",IF('BB-2024-Saturday'!$AJ356="t",'BB-2024-Saturday'!AO356,0),"")</f>
        <v/>
      </c>
      <c r="M353" s="119" t="str">
        <f>IF('BB-2024-Saturday'!$AJ356&lt;&gt;"",IF('BB-2024-Saturday'!$AJ356="t",'BB-2024-Saturday'!AP356,0),"")</f>
        <v/>
      </c>
      <c r="N353" s="120" t="str">
        <f>IF('BB-2024-Saturday'!$AJ356&lt;&gt;"",IF('BB-2024-Saturday'!$AJ356="m",'BB-2024-Saturday'!U356,0),"")</f>
        <v/>
      </c>
      <c r="O353" s="120" t="str">
        <f>IF('BB-2024-Saturday'!$AJ356&lt;&gt;"",IF('BB-2024-Saturday'!$AJ356="m",'BB-2024-Saturday'!V356,0),"")</f>
        <v/>
      </c>
    </row>
    <row r="354" spans="1:15" x14ac:dyDescent="0.25">
      <c r="A354" t="str">
        <f>IF('BB-2024-Saturday'!AJ357&lt;&gt;"",'BB-2024-Saturday'!AJ357,"")</f>
        <v/>
      </c>
      <c r="B354" t="str">
        <f>IF('BB-2024-Saturday'!AJ357&lt;&gt;"",'BB-2024-Saturday'!AR357,"")</f>
        <v/>
      </c>
      <c r="C354" t="str">
        <f>IF('BB-2024-Saturday'!AJ357="m","v","a")</f>
        <v>a</v>
      </c>
      <c r="D354" s="92" t="str">
        <f>IF('BB-2024-Saturday'!AJ357&lt;&gt;"",'BB-2024-Saturday'!AI357,"")</f>
        <v/>
      </c>
      <c r="E354" s="119" t="str">
        <f>IF('BB-2024-Saturday'!$AJ357&lt;&gt;"",IF('BB-2024-Saturday'!$AJ357="t",0,'BB-2024-Saturday'!AM357),"")</f>
        <v/>
      </c>
      <c r="F354" s="119" t="str">
        <f>IF('BB-2024-Saturday'!$AJ357&lt;&gt;"",IF('BB-2024-Saturday'!$AJ357="t",0,'BB-2024-Saturday'!AN357),"")</f>
        <v/>
      </c>
      <c r="G354" s="119" t="str">
        <f>IF('BB-2024-Saturday'!$AJ357&lt;&gt;"",IF('BB-2024-Saturday'!$AJ357="t",0,'BB-2024-Saturday'!AO357),"")</f>
        <v/>
      </c>
      <c r="H354" s="119" t="str">
        <f>IF('BB-2024-Saturday'!$AJ357&lt;&gt;"",IF('BB-2024-Saturday'!$AJ357="t",0,'BB-2024-Saturday'!AP357),"")</f>
        <v/>
      </c>
      <c r="I354" s="119" t="str">
        <f>IF('BB-2024-Saturday'!$AJ357&lt;&gt;"",IF('BB-2024-Saturday'!$AJ357="t",0,'BB-2024-Saturday'!AQ357),"")</f>
        <v/>
      </c>
      <c r="J354" s="119" t="str">
        <f>IF('BB-2024-Saturday'!$AJ357&lt;&gt;"",IF('BB-2024-Saturday'!$AJ357="t",'BB-2024-Saturday'!AM357,0),"")</f>
        <v/>
      </c>
      <c r="K354" s="119" t="str">
        <f>IF('BB-2024-Saturday'!$AJ357&lt;&gt;"",IF('BB-2024-Saturday'!$AJ357="t",'BB-2024-Saturday'!AN357,0),"")</f>
        <v/>
      </c>
      <c r="L354" s="119" t="str">
        <f>IF('BB-2024-Saturday'!$AJ357&lt;&gt;"",IF('BB-2024-Saturday'!$AJ357="t",'BB-2024-Saturday'!AO357,0),"")</f>
        <v/>
      </c>
      <c r="M354" s="119" t="str">
        <f>IF('BB-2024-Saturday'!$AJ357&lt;&gt;"",IF('BB-2024-Saturday'!$AJ357="t",'BB-2024-Saturday'!AP357,0),"")</f>
        <v/>
      </c>
      <c r="N354" s="120" t="str">
        <f>IF('BB-2024-Saturday'!$AJ357&lt;&gt;"",IF('BB-2024-Saturday'!$AJ357="m",'BB-2024-Saturday'!U357,0),"")</f>
        <v/>
      </c>
      <c r="O354" s="120" t="str">
        <f>IF('BB-2024-Saturday'!$AJ357&lt;&gt;"",IF('BB-2024-Saturday'!$AJ357="m",'BB-2024-Saturday'!V357,0),"")</f>
        <v/>
      </c>
    </row>
    <row r="355" spans="1:15" x14ac:dyDescent="0.25">
      <c r="A355" t="str">
        <f>IF('BB-2024-Saturday'!AJ358&lt;&gt;"",'BB-2024-Saturday'!AJ358,"")</f>
        <v/>
      </c>
      <c r="B355" t="str">
        <f>IF('BB-2024-Saturday'!AJ358&lt;&gt;"",'BB-2024-Saturday'!AR358,"")</f>
        <v/>
      </c>
      <c r="C355" t="str">
        <f>IF('BB-2024-Saturday'!AJ358="m","v","a")</f>
        <v>a</v>
      </c>
      <c r="D355" s="92" t="str">
        <f>IF('BB-2024-Saturday'!AJ358&lt;&gt;"",'BB-2024-Saturday'!AI358,"")</f>
        <v/>
      </c>
      <c r="E355" s="119" t="str">
        <f>IF('BB-2024-Saturday'!$AJ358&lt;&gt;"",IF('BB-2024-Saturday'!$AJ358="t",0,'BB-2024-Saturday'!AM358),"")</f>
        <v/>
      </c>
      <c r="F355" s="119" t="str">
        <f>IF('BB-2024-Saturday'!$AJ358&lt;&gt;"",IF('BB-2024-Saturday'!$AJ358="t",0,'BB-2024-Saturday'!AN358),"")</f>
        <v/>
      </c>
      <c r="G355" s="119" t="str">
        <f>IF('BB-2024-Saturday'!$AJ358&lt;&gt;"",IF('BB-2024-Saturday'!$AJ358="t",0,'BB-2024-Saturday'!AO358),"")</f>
        <v/>
      </c>
      <c r="H355" s="119" t="str">
        <f>IF('BB-2024-Saturday'!$AJ358&lt;&gt;"",IF('BB-2024-Saturday'!$AJ358="t",0,'BB-2024-Saturday'!AP358),"")</f>
        <v/>
      </c>
      <c r="I355" s="119" t="str">
        <f>IF('BB-2024-Saturday'!$AJ358&lt;&gt;"",IF('BB-2024-Saturday'!$AJ358="t",0,'BB-2024-Saturday'!AQ358),"")</f>
        <v/>
      </c>
      <c r="J355" s="119" t="str">
        <f>IF('BB-2024-Saturday'!$AJ358&lt;&gt;"",IF('BB-2024-Saturday'!$AJ358="t",'BB-2024-Saturday'!AM358,0),"")</f>
        <v/>
      </c>
      <c r="K355" s="119" t="str">
        <f>IF('BB-2024-Saturday'!$AJ358&lt;&gt;"",IF('BB-2024-Saturday'!$AJ358="t",'BB-2024-Saturday'!AN358,0),"")</f>
        <v/>
      </c>
      <c r="L355" s="119" t="str">
        <f>IF('BB-2024-Saturday'!$AJ358&lt;&gt;"",IF('BB-2024-Saturday'!$AJ358="t",'BB-2024-Saturday'!AO358,0),"")</f>
        <v/>
      </c>
      <c r="M355" s="119" t="str">
        <f>IF('BB-2024-Saturday'!$AJ358&lt;&gt;"",IF('BB-2024-Saturday'!$AJ358="t",'BB-2024-Saturday'!AP358,0),"")</f>
        <v/>
      </c>
      <c r="N355" s="120" t="str">
        <f>IF('BB-2024-Saturday'!$AJ358&lt;&gt;"",IF('BB-2024-Saturday'!$AJ358="m",'BB-2024-Saturday'!U358,0),"")</f>
        <v/>
      </c>
      <c r="O355" s="120" t="str">
        <f>IF('BB-2024-Saturday'!$AJ358&lt;&gt;"",IF('BB-2024-Saturday'!$AJ358="m",'BB-2024-Saturday'!V358,0),"")</f>
        <v/>
      </c>
    </row>
    <row r="356" spans="1:15" x14ac:dyDescent="0.25">
      <c r="A356" t="str">
        <f>IF('BB-2024-Saturday'!AJ359&lt;&gt;"",'BB-2024-Saturday'!AJ359,"")</f>
        <v/>
      </c>
      <c r="B356" t="str">
        <f>IF('BB-2024-Saturday'!AJ359&lt;&gt;"",'BB-2024-Saturday'!AR359,"")</f>
        <v/>
      </c>
      <c r="C356" t="str">
        <f>IF('BB-2024-Saturday'!AJ359="m","v","a")</f>
        <v>a</v>
      </c>
      <c r="D356" s="92" t="str">
        <f>IF('BB-2024-Saturday'!AJ359&lt;&gt;"",'BB-2024-Saturday'!AI359,"")</f>
        <v/>
      </c>
      <c r="E356" s="119" t="str">
        <f>IF('BB-2024-Saturday'!$AJ359&lt;&gt;"",IF('BB-2024-Saturday'!$AJ359="t",0,'BB-2024-Saturday'!AM359),"")</f>
        <v/>
      </c>
      <c r="F356" s="119" t="str">
        <f>IF('BB-2024-Saturday'!$AJ359&lt;&gt;"",IF('BB-2024-Saturday'!$AJ359="t",0,'BB-2024-Saturday'!AN359),"")</f>
        <v/>
      </c>
      <c r="G356" s="119" t="str">
        <f>IF('BB-2024-Saturday'!$AJ359&lt;&gt;"",IF('BB-2024-Saturday'!$AJ359="t",0,'BB-2024-Saturday'!AO359),"")</f>
        <v/>
      </c>
      <c r="H356" s="119" t="str">
        <f>IF('BB-2024-Saturday'!$AJ359&lt;&gt;"",IF('BB-2024-Saturday'!$AJ359="t",0,'BB-2024-Saturday'!AP359),"")</f>
        <v/>
      </c>
      <c r="I356" s="119" t="str">
        <f>IF('BB-2024-Saturday'!$AJ359&lt;&gt;"",IF('BB-2024-Saturday'!$AJ359="t",0,'BB-2024-Saturday'!AQ359),"")</f>
        <v/>
      </c>
      <c r="J356" s="119" t="str">
        <f>IF('BB-2024-Saturday'!$AJ359&lt;&gt;"",IF('BB-2024-Saturday'!$AJ359="t",'BB-2024-Saturday'!AM359,0),"")</f>
        <v/>
      </c>
      <c r="K356" s="119" t="str">
        <f>IF('BB-2024-Saturday'!$AJ359&lt;&gt;"",IF('BB-2024-Saturday'!$AJ359="t",'BB-2024-Saturday'!AN359,0),"")</f>
        <v/>
      </c>
      <c r="L356" s="119" t="str">
        <f>IF('BB-2024-Saturday'!$AJ359&lt;&gt;"",IF('BB-2024-Saturday'!$AJ359="t",'BB-2024-Saturday'!AO359,0),"")</f>
        <v/>
      </c>
      <c r="M356" s="119" t="str">
        <f>IF('BB-2024-Saturday'!$AJ359&lt;&gt;"",IF('BB-2024-Saturday'!$AJ359="t",'BB-2024-Saturday'!AP359,0),"")</f>
        <v/>
      </c>
      <c r="N356" s="120" t="str">
        <f>IF('BB-2024-Saturday'!$AJ359&lt;&gt;"",IF('BB-2024-Saturday'!$AJ359="m",'BB-2024-Saturday'!U359,0),"")</f>
        <v/>
      </c>
      <c r="O356" s="120" t="str">
        <f>IF('BB-2024-Saturday'!$AJ359&lt;&gt;"",IF('BB-2024-Saturday'!$AJ359="m",'BB-2024-Saturday'!V359,0),"")</f>
        <v/>
      </c>
    </row>
    <row r="357" spans="1:15" x14ac:dyDescent="0.25">
      <c r="A357" t="str">
        <f>IF('BB-2024-Saturday'!AJ360&lt;&gt;"",'BB-2024-Saturday'!AJ360,"")</f>
        <v/>
      </c>
      <c r="B357" t="str">
        <f>IF('BB-2024-Saturday'!AJ360&lt;&gt;"",'BB-2024-Saturday'!AR360,"")</f>
        <v/>
      </c>
      <c r="C357" t="str">
        <f>IF('BB-2024-Saturday'!AJ360="m","v","a")</f>
        <v>a</v>
      </c>
      <c r="D357" s="92" t="str">
        <f>IF('BB-2024-Saturday'!AJ360&lt;&gt;"",'BB-2024-Saturday'!AI360,"")</f>
        <v/>
      </c>
      <c r="E357" s="119" t="str">
        <f>IF('BB-2024-Saturday'!$AJ360&lt;&gt;"",IF('BB-2024-Saturday'!$AJ360="t",0,'BB-2024-Saturday'!AM360),"")</f>
        <v/>
      </c>
      <c r="F357" s="119" t="str">
        <f>IF('BB-2024-Saturday'!$AJ360&lt;&gt;"",IF('BB-2024-Saturday'!$AJ360="t",0,'BB-2024-Saturday'!AN360),"")</f>
        <v/>
      </c>
      <c r="G357" s="119" t="str">
        <f>IF('BB-2024-Saturday'!$AJ360&lt;&gt;"",IF('BB-2024-Saturday'!$AJ360="t",0,'BB-2024-Saturday'!AO360),"")</f>
        <v/>
      </c>
      <c r="H357" s="119" t="str">
        <f>IF('BB-2024-Saturday'!$AJ360&lt;&gt;"",IF('BB-2024-Saturday'!$AJ360="t",0,'BB-2024-Saturday'!AP360),"")</f>
        <v/>
      </c>
      <c r="I357" s="119" t="str">
        <f>IF('BB-2024-Saturday'!$AJ360&lt;&gt;"",IF('BB-2024-Saturday'!$AJ360="t",0,'BB-2024-Saturday'!AQ360),"")</f>
        <v/>
      </c>
      <c r="J357" s="119" t="str">
        <f>IF('BB-2024-Saturday'!$AJ360&lt;&gt;"",IF('BB-2024-Saturday'!$AJ360="t",'BB-2024-Saturday'!AM360,0),"")</f>
        <v/>
      </c>
      <c r="K357" s="119" t="str">
        <f>IF('BB-2024-Saturday'!$AJ360&lt;&gt;"",IF('BB-2024-Saturday'!$AJ360="t",'BB-2024-Saturday'!AN360,0),"")</f>
        <v/>
      </c>
      <c r="L357" s="119" t="str">
        <f>IF('BB-2024-Saturday'!$AJ360&lt;&gt;"",IF('BB-2024-Saturday'!$AJ360="t",'BB-2024-Saturday'!AO360,0),"")</f>
        <v/>
      </c>
      <c r="M357" s="119" t="str">
        <f>IF('BB-2024-Saturday'!$AJ360&lt;&gt;"",IF('BB-2024-Saturday'!$AJ360="t",'BB-2024-Saturday'!AP360,0),"")</f>
        <v/>
      </c>
      <c r="N357" s="120" t="str">
        <f>IF('BB-2024-Saturday'!$AJ360&lt;&gt;"",IF('BB-2024-Saturday'!$AJ360="m",'BB-2024-Saturday'!U360,0),"")</f>
        <v/>
      </c>
      <c r="O357" s="120" t="str">
        <f>IF('BB-2024-Saturday'!$AJ360&lt;&gt;"",IF('BB-2024-Saturday'!$AJ360="m",'BB-2024-Saturday'!V360,0),"")</f>
        <v/>
      </c>
    </row>
    <row r="358" spans="1:15" x14ac:dyDescent="0.25">
      <c r="A358" t="str">
        <f>IF('BB-2024-Saturday'!AJ361&lt;&gt;"",'BB-2024-Saturday'!AJ361,"")</f>
        <v/>
      </c>
      <c r="B358" t="str">
        <f>IF('BB-2024-Saturday'!AJ361&lt;&gt;"",'BB-2024-Saturday'!AR361,"")</f>
        <v/>
      </c>
      <c r="C358" t="str">
        <f>IF('BB-2024-Saturday'!AJ361="m","v","a")</f>
        <v>a</v>
      </c>
      <c r="D358" s="92" t="str">
        <f>IF('BB-2024-Saturday'!AJ361&lt;&gt;"",'BB-2024-Saturday'!AI361,"")</f>
        <v/>
      </c>
      <c r="E358" s="119" t="str">
        <f>IF('BB-2024-Saturday'!$AJ361&lt;&gt;"",IF('BB-2024-Saturday'!$AJ361="t",0,'BB-2024-Saturday'!AM361),"")</f>
        <v/>
      </c>
      <c r="F358" s="119" t="str">
        <f>IF('BB-2024-Saturday'!$AJ361&lt;&gt;"",IF('BB-2024-Saturday'!$AJ361="t",0,'BB-2024-Saturday'!AN361),"")</f>
        <v/>
      </c>
      <c r="G358" s="119" t="str">
        <f>IF('BB-2024-Saturday'!$AJ361&lt;&gt;"",IF('BB-2024-Saturday'!$AJ361="t",0,'BB-2024-Saturday'!AO361),"")</f>
        <v/>
      </c>
      <c r="H358" s="119" t="str">
        <f>IF('BB-2024-Saturday'!$AJ361&lt;&gt;"",IF('BB-2024-Saturday'!$AJ361="t",0,'BB-2024-Saturday'!AP361),"")</f>
        <v/>
      </c>
      <c r="I358" s="119" t="str">
        <f>IF('BB-2024-Saturday'!$AJ361&lt;&gt;"",IF('BB-2024-Saturday'!$AJ361="t",0,'BB-2024-Saturday'!AQ361),"")</f>
        <v/>
      </c>
      <c r="J358" s="119" t="str">
        <f>IF('BB-2024-Saturday'!$AJ361&lt;&gt;"",IF('BB-2024-Saturday'!$AJ361="t",'BB-2024-Saturday'!AM361,0),"")</f>
        <v/>
      </c>
      <c r="K358" s="119" t="str">
        <f>IF('BB-2024-Saturday'!$AJ361&lt;&gt;"",IF('BB-2024-Saturday'!$AJ361="t",'BB-2024-Saturday'!AN361,0),"")</f>
        <v/>
      </c>
      <c r="L358" s="119" t="str">
        <f>IF('BB-2024-Saturday'!$AJ361&lt;&gt;"",IF('BB-2024-Saturday'!$AJ361="t",'BB-2024-Saturday'!AO361,0),"")</f>
        <v/>
      </c>
      <c r="M358" s="119" t="str">
        <f>IF('BB-2024-Saturday'!$AJ361&lt;&gt;"",IF('BB-2024-Saturday'!$AJ361="t",'BB-2024-Saturday'!AP361,0),"")</f>
        <v/>
      </c>
      <c r="N358" s="120" t="str">
        <f>IF('BB-2024-Saturday'!$AJ361&lt;&gt;"",IF('BB-2024-Saturday'!$AJ361="m",'BB-2024-Saturday'!U361,0),"")</f>
        <v/>
      </c>
      <c r="O358" s="120" t="str">
        <f>IF('BB-2024-Saturday'!$AJ361&lt;&gt;"",IF('BB-2024-Saturday'!$AJ361="m",'BB-2024-Saturday'!V361,0),"")</f>
        <v/>
      </c>
    </row>
    <row r="359" spans="1:15" x14ac:dyDescent="0.25">
      <c r="A359" t="str">
        <f>IF('BB-2024-Saturday'!AJ362&lt;&gt;"",'BB-2024-Saturday'!AJ362,"")</f>
        <v/>
      </c>
      <c r="B359" t="str">
        <f>IF('BB-2024-Saturday'!AJ362&lt;&gt;"",'BB-2024-Saturday'!AR362,"")</f>
        <v/>
      </c>
      <c r="C359" t="str">
        <f>IF('BB-2024-Saturday'!AJ362="m","v","a")</f>
        <v>a</v>
      </c>
      <c r="D359" s="92" t="str">
        <f>IF('BB-2024-Saturday'!AJ362&lt;&gt;"",'BB-2024-Saturday'!AI362,"")</f>
        <v/>
      </c>
      <c r="E359" s="119" t="str">
        <f>IF('BB-2024-Saturday'!$AJ362&lt;&gt;"",IF('BB-2024-Saturday'!$AJ362="t",0,'BB-2024-Saturday'!AM362),"")</f>
        <v/>
      </c>
      <c r="F359" s="119" t="str">
        <f>IF('BB-2024-Saturday'!$AJ362&lt;&gt;"",IF('BB-2024-Saturday'!$AJ362="t",0,'BB-2024-Saturday'!AN362),"")</f>
        <v/>
      </c>
      <c r="G359" s="119" t="str">
        <f>IF('BB-2024-Saturday'!$AJ362&lt;&gt;"",IF('BB-2024-Saturday'!$AJ362="t",0,'BB-2024-Saturday'!AO362),"")</f>
        <v/>
      </c>
      <c r="H359" s="119" t="str">
        <f>IF('BB-2024-Saturday'!$AJ362&lt;&gt;"",IF('BB-2024-Saturday'!$AJ362="t",0,'BB-2024-Saturday'!AP362),"")</f>
        <v/>
      </c>
      <c r="I359" s="119" t="str">
        <f>IF('BB-2024-Saturday'!$AJ362&lt;&gt;"",IF('BB-2024-Saturday'!$AJ362="t",0,'BB-2024-Saturday'!AQ362),"")</f>
        <v/>
      </c>
      <c r="J359" s="119" t="str">
        <f>IF('BB-2024-Saturday'!$AJ362&lt;&gt;"",IF('BB-2024-Saturday'!$AJ362="t",'BB-2024-Saturday'!AM362,0),"")</f>
        <v/>
      </c>
      <c r="K359" s="119" t="str">
        <f>IF('BB-2024-Saturday'!$AJ362&lt;&gt;"",IF('BB-2024-Saturday'!$AJ362="t",'BB-2024-Saturday'!AN362,0),"")</f>
        <v/>
      </c>
      <c r="L359" s="119" t="str">
        <f>IF('BB-2024-Saturday'!$AJ362&lt;&gt;"",IF('BB-2024-Saturday'!$AJ362="t",'BB-2024-Saturday'!AO362,0),"")</f>
        <v/>
      </c>
      <c r="M359" s="119" t="str">
        <f>IF('BB-2024-Saturday'!$AJ362&lt;&gt;"",IF('BB-2024-Saturday'!$AJ362="t",'BB-2024-Saturday'!AP362,0),"")</f>
        <v/>
      </c>
      <c r="N359" s="120" t="str">
        <f>IF('BB-2024-Saturday'!$AJ362&lt;&gt;"",IF('BB-2024-Saturday'!$AJ362="m",'BB-2024-Saturday'!U362,0),"")</f>
        <v/>
      </c>
      <c r="O359" s="120" t="str">
        <f>IF('BB-2024-Saturday'!$AJ362&lt;&gt;"",IF('BB-2024-Saturday'!$AJ362="m",'BB-2024-Saturday'!V362,0),"")</f>
        <v/>
      </c>
    </row>
    <row r="360" spans="1:15" x14ac:dyDescent="0.25">
      <c r="A360" t="str">
        <f>IF('BB-2024-Saturday'!AJ363&lt;&gt;"",'BB-2024-Saturday'!AJ363,"")</f>
        <v/>
      </c>
      <c r="B360" t="str">
        <f>IF('BB-2024-Saturday'!AJ363&lt;&gt;"",'BB-2024-Saturday'!AR363,"")</f>
        <v/>
      </c>
      <c r="C360" t="str">
        <f>IF('BB-2024-Saturday'!AJ363="m","v","a")</f>
        <v>a</v>
      </c>
      <c r="D360" s="92" t="str">
        <f>IF('BB-2024-Saturday'!AJ363&lt;&gt;"",'BB-2024-Saturday'!AI363,"")</f>
        <v/>
      </c>
      <c r="E360" s="119" t="str">
        <f>IF('BB-2024-Saturday'!$AJ363&lt;&gt;"",IF('BB-2024-Saturday'!$AJ363="t",0,'BB-2024-Saturday'!AM363),"")</f>
        <v/>
      </c>
      <c r="F360" s="119" t="str">
        <f>IF('BB-2024-Saturday'!$AJ363&lt;&gt;"",IF('BB-2024-Saturday'!$AJ363="t",0,'BB-2024-Saturday'!AN363),"")</f>
        <v/>
      </c>
      <c r="G360" s="119" t="str">
        <f>IF('BB-2024-Saturday'!$AJ363&lt;&gt;"",IF('BB-2024-Saturday'!$AJ363="t",0,'BB-2024-Saturday'!AO363),"")</f>
        <v/>
      </c>
      <c r="H360" s="119" t="str">
        <f>IF('BB-2024-Saturday'!$AJ363&lt;&gt;"",IF('BB-2024-Saturday'!$AJ363="t",0,'BB-2024-Saturday'!AP363),"")</f>
        <v/>
      </c>
      <c r="I360" s="119" t="str">
        <f>IF('BB-2024-Saturday'!$AJ363&lt;&gt;"",IF('BB-2024-Saturday'!$AJ363="t",0,'BB-2024-Saturday'!AQ363),"")</f>
        <v/>
      </c>
      <c r="J360" s="119" t="str">
        <f>IF('BB-2024-Saturday'!$AJ363&lt;&gt;"",IF('BB-2024-Saturday'!$AJ363="t",'BB-2024-Saturday'!AM363,0),"")</f>
        <v/>
      </c>
      <c r="K360" s="119" t="str">
        <f>IF('BB-2024-Saturday'!$AJ363&lt;&gt;"",IF('BB-2024-Saturday'!$AJ363="t",'BB-2024-Saturday'!AN363,0),"")</f>
        <v/>
      </c>
      <c r="L360" s="119" t="str">
        <f>IF('BB-2024-Saturday'!$AJ363&lt;&gt;"",IF('BB-2024-Saturday'!$AJ363="t",'BB-2024-Saturday'!AO363,0),"")</f>
        <v/>
      </c>
      <c r="M360" s="119" t="str">
        <f>IF('BB-2024-Saturday'!$AJ363&lt;&gt;"",IF('BB-2024-Saturday'!$AJ363="t",'BB-2024-Saturday'!AP363,0),"")</f>
        <v/>
      </c>
      <c r="N360" s="120" t="str">
        <f>IF('BB-2024-Saturday'!$AJ363&lt;&gt;"",IF('BB-2024-Saturday'!$AJ363="m",'BB-2024-Saturday'!U363,0),"")</f>
        <v/>
      </c>
      <c r="O360" s="120" t="str">
        <f>IF('BB-2024-Saturday'!$AJ363&lt;&gt;"",IF('BB-2024-Saturday'!$AJ363="m",'BB-2024-Saturday'!V363,0),"")</f>
        <v/>
      </c>
    </row>
    <row r="361" spans="1:15" x14ac:dyDescent="0.25">
      <c r="A361" t="str">
        <f>IF('BB-2024-Saturday'!AJ364&lt;&gt;"",'BB-2024-Saturday'!AJ364,"")</f>
        <v/>
      </c>
      <c r="B361" t="str">
        <f>IF('BB-2024-Saturday'!AJ364&lt;&gt;"",'BB-2024-Saturday'!AR364,"")</f>
        <v/>
      </c>
      <c r="C361" t="str">
        <f>IF('BB-2024-Saturday'!AJ364="m","v","a")</f>
        <v>a</v>
      </c>
      <c r="D361" s="92" t="str">
        <f>IF('BB-2024-Saturday'!AJ364&lt;&gt;"",'BB-2024-Saturday'!AI364,"")</f>
        <v/>
      </c>
      <c r="E361" s="119" t="str">
        <f>IF('BB-2024-Saturday'!$AJ364&lt;&gt;"",IF('BB-2024-Saturday'!$AJ364="t",0,'BB-2024-Saturday'!AM364),"")</f>
        <v/>
      </c>
      <c r="F361" s="119" t="str">
        <f>IF('BB-2024-Saturday'!$AJ364&lt;&gt;"",IF('BB-2024-Saturday'!$AJ364="t",0,'BB-2024-Saturday'!AN364),"")</f>
        <v/>
      </c>
      <c r="G361" s="119" t="str">
        <f>IF('BB-2024-Saturday'!$AJ364&lt;&gt;"",IF('BB-2024-Saturday'!$AJ364="t",0,'BB-2024-Saturday'!AO364),"")</f>
        <v/>
      </c>
      <c r="H361" s="119" t="str">
        <f>IF('BB-2024-Saturday'!$AJ364&lt;&gt;"",IF('BB-2024-Saturday'!$AJ364="t",0,'BB-2024-Saturday'!AP364),"")</f>
        <v/>
      </c>
      <c r="I361" s="119" t="str">
        <f>IF('BB-2024-Saturday'!$AJ364&lt;&gt;"",IF('BB-2024-Saturday'!$AJ364="t",0,'BB-2024-Saturday'!AQ364),"")</f>
        <v/>
      </c>
      <c r="J361" s="119" t="str">
        <f>IF('BB-2024-Saturday'!$AJ364&lt;&gt;"",IF('BB-2024-Saturday'!$AJ364="t",'BB-2024-Saturday'!AM364,0),"")</f>
        <v/>
      </c>
      <c r="K361" s="119" t="str">
        <f>IF('BB-2024-Saturday'!$AJ364&lt;&gt;"",IF('BB-2024-Saturday'!$AJ364="t",'BB-2024-Saturday'!AN364,0),"")</f>
        <v/>
      </c>
      <c r="L361" s="119" t="str">
        <f>IF('BB-2024-Saturday'!$AJ364&lt;&gt;"",IF('BB-2024-Saturday'!$AJ364="t",'BB-2024-Saturday'!AO364,0),"")</f>
        <v/>
      </c>
      <c r="M361" s="119" t="str">
        <f>IF('BB-2024-Saturday'!$AJ364&lt;&gt;"",IF('BB-2024-Saturday'!$AJ364="t",'BB-2024-Saturday'!AP364,0),"")</f>
        <v/>
      </c>
      <c r="N361" s="120" t="str">
        <f>IF('BB-2024-Saturday'!$AJ364&lt;&gt;"",IF('BB-2024-Saturday'!$AJ364="m",'BB-2024-Saturday'!U364,0),"")</f>
        <v/>
      </c>
      <c r="O361" s="120" t="str">
        <f>IF('BB-2024-Saturday'!$AJ364&lt;&gt;"",IF('BB-2024-Saturday'!$AJ364="m",'BB-2024-Saturday'!V364,0),"")</f>
        <v/>
      </c>
    </row>
    <row r="362" spans="1:15" x14ac:dyDescent="0.25">
      <c r="A362" t="str">
        <f>IF('BB-2024-Saturday'!AJ365&lt;&gt;"",'BB-2024-Saturday'!AJ365,"")</f>
        <v/>
      </c>
      <c r="B362" t="str">
        <f>IF('BB-2024-Saturday'!AJ365&lt;&gt;"",'BB-2024-Saturday'!AR365,"")</f>
        <v/>
      </c>
      <c r="C362" t="str">
        <f>IF('BB-2024-Saturday'!AJ365="m","v","a")</f>
        <v>a</v>
      </c>
      <c r="D362" s="92" t="str">
        <f>IF('BB-2024-Saturday'!AJ365&lt;&gt;"",'BB-2024-Saturday'!AI365,"")</f>
        <v/>
      </c>
      <c r="E362" s="119" t="str">
        <f>IF('BB-2024-Saturday'!$AJ365&lt;&gt;"",IF('BB-2024-Saturday'!$AJ365="t",0,'BB-2024-Saturday'!AM365),"")</f>
        <v/>
      </c>
      <c r="F362" s="119" t="str">
        <f>IF('BB-2024-Saturday'!$AJ365&lt;&gt;"",IF('BB-2024-Saturday'!$AJ365="t",0,'BB-2024-Saturday'!AN365),"")</f>
        <v/>
      </c>
      <c r="G362" s="119" t="str">
        <f>IF('BB-2024-Saturday'!$AJ365&lt;&gt;"",IF('BB-2024-Saturday'!$AJ365="t",0,'BB-2024-Saturday'!AO365),"")</f>
        <v/>
      </c>
      <c r="H362" s="119" t="str">
        <f>IF('BB-2024-Saturday'!$AJ365&lt;&gt;"",IF('BB-2024-Saturday'!$AJ365="t",0,'BB-2024-Saturday'!AP365),"")</f>
        <v/>
      </c>
      <c r="I362" s="119" t="str">
        <f>IF('BB-2024-Saturday'!$AJ365&lt;&gt;"",IF('BB-2024-Saturday'!$AJ365="t",0,'BB-2024-Saturday'!AQ365),"")</f>
        <v/>
      </c>
      <c r="J362" s="119" t="str">
        <f>IF('BB-2024-Saturday'!$AJ365&lt;&gt;"",IF('BB-2024-Saturday'!$AJ365="t",'BB-2024-Saturday'!AM365,0),"")</f>
        <v/>
      </c>
      <c r="K362" s="119" t="str">
        <f>IF('BB-2024-Saturday'!$AJ365&lt;&gt;"",IF('BB-2024-Saturday'!$AJ365="t",'BB-2024-Saturday'!AN365,0),"")</f>
        <v/>
      </c>
      <c r="L362" s="119" t="str">
        <f>IF('BB-2024-Saturday'!$AJ365&lt;&gt;"",IF('BB-2024-Saturday'!$AJ365="t",'BB-2024-Saturday'!AO365,0),"")</f>
        <v/>
      </c>
      <c r="M362" s="119" t="str">
        <f>IF('BB-2024-Saturday'!$AJ365&lt;&gt;"",IF('BB-2024-Saturday'!$AJ365="t",'BB-2024-Saturday'!AP365,0),"")</f>
        <v/>
      </c>
      <c r="N362" s="120" t="str">
        <f>IF('BB-2024-Saturday'!$AJ365&lt;&gt;"",IF('BB-2024-Saturday'!$AJ365="m",'BB-2024-Saturday'!U365,0),"")</f>
        <v/>
      </c>
      <c r="O362" s="120" t="str">
        <f>IF('BB-2024-Saturday'!$AJ365&lt;&gt;"",IF('BB-2024-Saturday'!$AJ365="m",'BB-2024-Saturday'!V365,0),"")</f>
        <v/>
      </c>
    </row>
    <row r="363" spans="1:15" x14ac:dyDescent="0.25">
      <c r="A363" t="str">
        <f>IF('BB-2024-Saturday'!AJ366&lt;&gt;"",'BB-2024-Saturday'!AJ366,"")</f>
        <v/>
      </c>
      <c r="B363" t="str">
        <f>IF('BB-2024-Saturday'!AJ366&lt;&gt;"",'BB-2024-Saturday'!AR366,"")</f>
        <v/>
      </c>
      <c r="C363" t="str">
        <f>IF('BB-2024-Saturday'!AJ366="m","v","a")</f>
        <v>a</v>
      </c>
      <c r="D363" s="92" t="str">
        <f>IF('BB-2024-Saturday'!AJ366&lt;&gt;"",'BB-2024-Saturday'!AI366,"")</f>
        <v/>
      </c>
      <c r="E363" s="119" t="str">
        <f>IF('BB-2024-Saturday'!$AJ366&lt;&gt;"",IF('BB-2024-Saturday'!$AJ366="t",0,'BB-2024-Saturday'!AM366),"")</f>
        <v/>
      </c>
      <c r="F363" s="119" t="str">
        <f>IF('BB-2024-Saturday'!$AJ366&lt;&gt;"",IF('BB-2024-Saturday'!$AJ366="t",0,'BB-2024-Saturday'!AN366),"")</f>
        <v/>
      </c>
      <c r="G363" s="119" t="str">
        <f>IF('BB-2024-Saturday'!$AJ366&lt;&gt;"",IF('BB-2024-Saturday'!$AJ366="t",0,'BB-2024-Saturday'!AO366),"")</f>
        <v/>
      </c>
      <c r="H363" s="119" t="str">
        <f>IF('BB-2024-Saturday'!$AJ366&lt;&gt;"",IF('BB-2024-Saturday'!$AJ366="t",0,'BB-2024-Saturday'!AP366),"")</f>
        <v/>
      </c>
      <c r="I363" s="119" t="str">
        <f>IF('BB-2024-Saturday'!$AJ366&lt;&gt;"",IF('BB-2024-Saturday'!$AJ366="t",0,'BB-2024-Saturday'!AQ366),"")</f>
        <v/>
      </c>
      <c r="J363" s="119" t="str">
        <f>IF('BB-2024-Saturday'!$AJ366&lt;&gt;"",IF('BB-2024-Saturday'!$AJ366="t",'BB-2024-Saturday'!AM366,0),"")</f>
        <v/>
      </c>
      <c r="K363" s="119" t="str">
        <f>IF('BB-2024-Saturday'!$AJ366&lt;&gt;"",IF('BB-2024-Saturday'!$AJ366="t",'BB-2024-Saturday'!AN366,0),"")</f>
        <v/>
      </c>
      <c r="L363" s="119" t="str">
        <f>IF('BB-2024-Saturday'!$AJ366&lt;&gt;"",IF('BB-2024-Saturday'!$AJ366="t",'BB-2024-Saturday'!AO366,0),"")</f>
        <v/>
      </c>
      <c r="M363" s="119" t="str">
        <f>IF('BB-2024-Saturday'!$AJ366&lt;&gt;"",IF('BB-2024-Saturday'!$AJ366="t",'BB-2024-Saturday'!AP366,0),"")</f>
        <v/>
      </c>
      <c r="N363" s="120" t="str">
        <f>IF('BB-2024-Saturday'!$AJ366&lt;&gt;"",IF('BB-2024-Saturday'!$AJ366="m",'BB-2024-Saturday'!U366,0),"")</f>
        <v/>
      </c>
      <c r="O363" s="120" t="str">
        <f>IF('BB-2024-Saturday'!$AJ366&lt;&gt;"",IF('BB-2024-Saturday'!$AJ366="m",'BB-2024-Saturday'!V366,0),"")</f>
        <v/>
      </c>
    </row>
    <row r="364" spans="1:15" x14ac:dyDescent="0.25">
      <c r="A364" t="str">
        <f>IF('BB-2024-Saturday'!AJ367&lt;&gt;"",'BB-2024-Saturday'!AJ367,"")</f>
        <v/>
      </c>
      <c r="B364" t="str">
        <f>IF('BB-2024-Saturday'!AJ367&lt;&gt;"",'BB-2024-Saturday'!AR367,"")</f>
        <v/>
      </c>
      <c r="C364" t="str">
        <f>IF('BB-2024-Saturday'!AJ367="m","v","a")</f>
        <v>a</v>
      </c>
      <c r="D364" s="92" t="str">
        <f>IF('BB-2024-Saturday'!AJ367&lt;&gt;"",'BB-2024-Saturday'!AI367,"")</f>
        <v/>
      </c>
      <c r="E364" s="119" t="str">
        <f>IF('BB-2024-Saturday'!$AJ367&lt;&gt;"",IF('BB-2024-Saturday'!$AJ367="t",0,'BB-2024-Saturday'!AM367),"")</f>
        <v/>
      </c>
      <c r="F364" s="119" t="str">
        <f>IF('BB-2024-Saturday'!$AJ367&lt;&gt;"",IF('BB-2024-Saturday'!$AJ367="t",0,'BB-2024-Saturday'!AN367),"")</f>
        <v/>
      </c>
      <c r="G364" s="119" t="str">
        <f>IF('BB-2024-Saturday'!$AJ367&lt;&gt;"",IF('BB-2024-Saturday'!$AJ367="t",0,'BB-2024-Saturday'!AO367),"")</f>
        <v/>
      </c>
      <c r="H364" s="119" t="str">
        <f>IF('BB-2024-Saturday'!$AJ367&lt;&gt;"",IF('BB-2024-Saturday'!$AJ367="t",0,'BB-2024-Saturday'!AP367),"")</f>
        <v/>
      </c>
      <c r="I364" s="119" t="str">
        <f>IF('BB-2024-Saturday'!$AJ367&lt;&gt;"",IF('BB-2024-Saturday'!$AJ367="t",0,'BB-2024-Saturday'!AQ367),"")</f>
        <v/>
      </c>
      <c r="J364" s="119" t="str">
        <f>IF('BB-2024-Saturday'!$AJ367&lt;&gt;"",IF('BB-2024-Saturday'!$AJ367="t",'BB-2024-Saturday'!AM367,0),"")</f>
        <v/>
      </c>
      <c r="K364" s="119" t="str">
        <f>IF('BB-2024-Saturday'!$AJ367&lt;&gt;"",IF('BB-2024-Saturday'!$AJ367="t",'BB-2024-Saturday'!AN367,0),"")</f>
        <v/>
      </c>
      <c r="L364" s="119" t="str">
        <f>IF('BB-2024-Saturday'!$AJ367&lt;&gt;"",IF('BB-2024-Saturday'!$AJ367="t",'BB-2024-Saturday'!AO367,0),"")</f>
        <v/>
      </c>
      <c r="M364" s="119" t="str">
        <f>IF('BB-2024-Saturday'!$AJ367&lt;&gt;"",IF('BB-2024-Saturday'!$AJ367="t",'BB-2024-Saturday'!AP367,0),"")</f>
        <v/>
      </c>
      <c r="N364" s="120" t="str">
        <f>IF('BB-2024-Saturday'!$AJ367&lt;&gt;"",IF('BB-2024-Saturday'!$AJ367="m",'BB-2024-Saturday'!U367,0),"")</f>
        <v/>
      </c>
      <c r="O364" s="120" t="str">
        <f>IF('BB-2024-Saturday'!$AJ367&lt;&gt;"",IF('BB-2024-Saturday'!$AJ367="m",'BB-2024-Saturday'!V367,0),"")</f>
        <v/>
      </c>
    </row>
    <row r="365" spans="1:15" x14ac:dyDescent="0.25">
      <c r="A365" t="str">
        <f>IF('BB-2024-Saturday'!AJ368&lt;&gt;"",'BB-2024-Saturday'!AJ368,"")</f>
        <v>m</v>
      </c>
      <c r="B365" t="str">
        <f>IF('BB-2024-Saturday'!AJ368&lt;&gt;"",'BB-2024-Saturday'!AR368,"")</f>
        <v xml:space="preserve">80 Speed limit. Control @ Just past 53,4 km plate. Dot on pole and   road. </v>
      </c>
      <c r="C365" t="str">
        <f>IF('BB-2024-Saturday'!AJ368="m","v","a")</f>
        <v>v</v>
      </c>
      <c r="D365" s="92">
        <f>IF('BB-2024-Saturday'!AJ368&lt;&gt;"",'BB-2024-Saturday'!AI368,"")</f>
        <v>104.93</v>
      </c>
      <c r="E365" s="119">
        <f>IF('BB-2024-Saturday'!$AJ368&lt;&gt;"",IF('BB-2024-Saturday'!$AJ368="t",0,'BB-2024-Saturday'!AM368),"")</f>
        <v>44</v>
      </c>
      <c r="F365" s="119">
        <f>IF('BB-2024-Saturday'!$AJ368&lt;&gt;"",IF('BB-2024-Saturday'!$AJ368="t",0,'BB-2024-Saturday'!AN368),"")</f>
        <v>51</v>
      </c>
      <c r="G365" s="119">
        <f>IF('BB-2024-Saturday'!$AJ368&lt;&gt;"",IF('BB-2024-Saturday'!$AJ368="t",0,'BB-2024-Saturday'!AO368),"")</f>
        <v>57</v>
      </c>
      <c r="H365" s="119">
        <f>IF('BB-2024-Saturday'!$AJ368&lt;&gt;"",IF('BB-2024-Saturday'!$AJ368="t",0,'BB-2024-Saturday'!AP368),"")</f>
        <v>62</v>
      </c>
      <c r="I365" s="119">
        <f>IF('BB-2024-Saturday'!$AJ368&lt;&gt;"",IF('BB-2024-Saturday'!$AJ368="t",0,'BB-2024-Saturday'!AQ368),"")</f>
        <v>80</v>
      </c>
      <c r="J365" s="119">
        <f>IF('BB-2024-Saturday'!$AJ368&lt;&gt;"",IF('BB-2024-Saturday'!$AJ368="t",'BB-2024-Saturday'!AM368,0),"")</f>
        <v>0</v>
      </c>
      <c r="K365" s="119">
        <f>IF('BB-2024-Saturday'!$AJ368&lt;&gt;"",IF('BB-2024-Saturday'!$AJ368="t",'BB-2024-Saturday'!AN368,0),"")</f>
        <v>0</v>
      </c>
      <c r="L365" s="119">
        <f>IF('BB-2024-Saturday'!$AJ368&lt;&gt;"",IF('BB-2024-Saturday'!$AJ368="t",'BB-2024-Saturday'!AO368,0),"")</f>
        <v>0</v>
      </c>
      <c r="M365" s="119">
        <f>IF('BB-2024-Saturday'!$AJ368&lt;&gt;"",IF('BB-2024-Saturday'!$AJ368="t",'BB-2024-Saturday'!AP368,0),"")</f>
        <v>0</v>
      </c>
      <c r="N365" s="120">
        <f>IF('BB-2024-Saturday'!$AJ368&lt;&gt;"",IF('BB-2024-Saturday'!$AJ368="m",'BB-2024-Saturday'!U368,0),"")</f>
        <v>27.107600000000001</v>
      </c>
      <c r="O365" s="120">
        <f>IF('BB-2024-Saturday'!$AJ368&lt;&gt;"",IF('BB-2024-Saturday'!$AJ368="m",'BB-2024-Saturday'!V368,0),"")</f>
        <v>29.459350000000001</v>
      </c>
    </row>
    <row r="366" spans="1:15" x14ac:dyDescent="0.25">
      <c r="A366" t="str">
        <f>IF('BB-2024-Saturday'!AJ369&lt;&gt;"",'BB-2024-Saturday'!AJ369,"")</f>
        <v/>
      </c>
      <c r="B366" t="str">
        <f>IF('BB-2024-Saturday'!AJ369&lt;&gt;"",'BB-2024-Saturday'!AR369,"")</f>
        <v/>
      </c>
      <c r="C366" t="str">
        <f>IF('BB-2024-Saturday'!AJ369="m","v","a")</f>
        <v>a</v>
      </c>
      <c r="D366" s="92" t="str">
        <f>IF('BB-2024-Saturday'!AJ369&lt;&gt;"",'BB-2024-Saturday'!AI369,"")</f>
        <v/>
      </c>
      <c r="E366" s="119" t="str">
        <f>IF('BB-2024-Saturday'!$AJ369&lt;&gt;"",IF('BB-2024-Saturday'!$AJ369="t",0,'BB-2024-Saturday'!AM369),"")</f>
        <v/>
      </c>
      <c r="F366" s="119" t="str">
        <f>IF('BB-2024-Saturday'!$AJ369&lt;&gt;"",IF('BB-2024-Saturday'!$AJ369="t",0,'BB-2024-Saturday'!AN369),"")</f>
        <v/>
      </c>
      <c r="G366" s="119" t="str">
        <f>IF('BB-2024-Saturday'!$AJ369&lt;&gt;"",IF('BB-2024-Saturday'!$AJ369="t",0,'BB-2024-Saturday'!AO369),"")</f>
        <v/>
      </c>
      <c r="H366" s="119" t="str">
        <f>IF('BB-2024-Saturday'!$AJ369&lt;&gt;"",IF('BB-2024-Saturday'!$AJ369="t",0,'BB-2024-Saturday'!AP369),"")</f>
        <v/>
      </c>
      <c r="I366" s="119" t="str">
        <f>IF('BB-2024-Saturday'!$AJ369&lt;&gt;"",IF('BB-2024-Saturday'!$AJ369="t",0,'BB-2024-Saturday'!AQ369),"")</f>
        <v/>
      </c>
      <c r="J366" s="119" t="str">
        <f>IF('BB-2024-Saturday'!$AJ369&lt;&gt;"",IF('BB-2024-Saturday'!$AJ369="t",'BB-2024-Saturday'!AM369,0),"")</f>
        <v/>
      </c>
      <c r="K366" s="119" t="str">
        <f>IF('BB-2024-Saturday'!$AJ369&lt;&gt;"",IF('BB-2024-Saturday'!$AJ369="t",'BB-2024-Saturday'!AN369,0),"")</f>
        <v/>
      </c>
      <c r="L366" s="119" t="str">
        <f>IF('BB-2024-Saturday'!$AJ369&lt;&gt;"",IF('BB-2024-Saturday'!$AJ369="t",'BB-2024-Saturday'!AO369,0),"")</f>
        <v/>
      </c>
      <c r="M366" s="119" t="str">
        <f>IF('BB-2024-Saturday'!$AJ369&lt;&gt;"",IF('BB-2024-Saturday'!$AJ369="t",'BB-2024-Saturday'!AP369,0),"")</f>
        <v/>
      </c>
      <c r="N366" s="120" t="str">
        <f>IF('BB-2024-Saturday'!$AJ369&lt;&gt;"",IF('BB-2024-Saturday'!$AJ369="m",'BB-2024-Saturday'!U369,0),"")</f>
        <v/>
      </c>
      <c r="O366" s="120" t="str">
        <f>IF('BB-2024-Saturday'!$AJ369&lt;&gt;"",IF('BB-2024-Saturday'!$AJ369="m",'BB-2024-Saturday'!V369,0),"")</f>
        <v/>
      </c>
    </row>
    <row r="367" spans="1:15" x14ac:dyDescent="0.25">
      <c r="A367" t="str">
        <f>IF('BB-2024-Saturday'!AJ370&lt;&gt;"",'BB-2024-Saturday'!AJ370,"")</f>
        <v/>
      </c>
      <c r="B367" t="str">
        <f>IF('BB-2024-Saturday'!AJ370&lt;&gt;"",'BB-2024-Saturday'!AR370,"")</f>
        <v/>
      </c>
      <c r="C367" t="str">
        <f>IF('BB-2024-Saturday'!AJ370="m","v","a")</f>
        <v>a</v>
      </c>
      <c r="D367" s="92" t="str">
        <f>IF('BB-2024-Saturday'!AJ370&lt;&gt;"",'BB-2024-Saturday'!AI370,"")</f>
        <v/>
      </c>
      <c r="E367" s="119" t="str">
        <f>IF('BB-2024-Saturday'!$AJ370&lt;&gt;"",IF('BB-2024-Saturday'!$AJ370="t",0,'BB-2024-Saturday'!AM370),"")</f>
        <v/>
      </c>
      <c r="F367" s="119" t="str">
        <f>IF('BB-2024-Saturday'!$AJ370&lt;&gt;"",IF('BB-2024-Saturday'!$AJ370="t",0,'BB-2024-Saturday'!AN370),"")</f>
        <v/>
      </c>
      <c r="G367" s="119" t="str">
        <f>IF('BB-2024-Saturday'!$AJ370&lt;&gt;"",IF('BB-2024-Saturday'!$AJ370="t",0,'BB-2024-Saturday'!AO370),"")</f>
        <v/>
      </c>
      <c r="H367" s="119" t="str">
        <f>IF('BB-2024-Saturday'!$AJ370&lt;&gt;"",IF('BB-2024-Saturday'!$AJ370="t",0,'BB-2024-Saturday'!AP370),"")</f>
        <v/>
      </c>
      <c r="I367" s="119" t="str">
        <f>IF('BB-2024-Saturday'!$AJ370&lt;&gt;"",IF('BB-2024-Saturday'!$AJ370="t",0,'BB-2024-Saturday'!AQ370),"")</f>
        <v/>
      </c>
      <c r="J367" s="119" t="str">
        <f>IF('BB-2024-Saturday'!$AJ370&lt;&gt;"",IF('BB-2024-Saturday'!$AJ370="t",'BB-2024-Saturday'!AM370,0),"")</f>
        <v/>
      </c>
      <c r="K367" s="119" t="str">
        <f>IF('BB-2024-Saturday'!$AJ370&lt;&gt;"",IF('BB-2024-Saturday'!$AJ370="t",'BB-2024-Saturday'!AN370,0),"")</f>
        <v/>
      </c>
      <c r="L367" s="119" t="str">
        <f>IF('BB-2024-Saturday'!$AJ370&lt;&gt;"",IF('BB-2024-Saturday'!$AJ370="t",'BB-2024-Saturday'!AO370,0),"")</f>
        <v/>
      </c>
      <c r="M367" s="119" t="str">
        <f>IF('BB-2024-Saturday'!$AJ370&lt;&gt;"",IF('BB-2024-Saturday'!$AJ370="t",'BB-2024-Saturday'!AP370,0),"")</f>
        <v/>
      </c>
      <c r="N367" s="120" t="str">
        <f>IF('BB-2024-Saturday'!$AJ370&lt;&gt;"",IF('BB-2024-Saturday'!$AJ370="m",'BB-2024-Saturday'!U370,0),"")</f>
        <v/>
      </c>
      <c r="O367" s="120" t="str">
        <f>IF('BB-2024-Saturday'!$AJ370&lt;&gt;"",IF('BB-2024-Saturday'!$AJ370="m",'BB-2024-Saturday'!V370,0),"")</f>
        <v/>
      </c>
    </row>
    <row r="368" spans="1:15" x14ac:dyDescent="0.25">
      <c r="A368" t="str">
        <f>IF('BB-2024-Saturday'!AJ371&lt;&gt;"",'BB-2024-Saturday'!AJ371,"")</f>
        <v/>
      </c>
      <c r="B368" t="str">
        <f>IF('BB-2024-Saturday'!AJ371&lt;&gt;"",'BB-2024-Saturday'!AR371,"")</f>
        <v/>
      </c>
      <c r="C368" t="str">
        <f>IF('BB-2024-Saturday'!AJ371="m","v","a")</f>
        <v>a</v>
      </c>
      <c r="D368" s="92" t="str">
        <f>IF('BB-2024-Saturday'!AJ371&lt;&gt;"",'BB-2024-Saturday'!AI371,"")</f>
        <v/>
      </c>
      <c r="E368" s="119" t="str">
        <f>IF('BB-2024-Saturday'!$AJ371&lt;&gt;"",IF('BB-2024-Saturday'!$AJ371="t",0,'BB-2024-Saturday'!AM371),"")</f>
        <v/>
      </c>
      <c r="F368" s="119" t="str">
        <f>IF('BB-2024-Saturday'!$AJ371&lt;&gt;"",IF('BB-2024-Saturday'!$AJ371="t",0,'BB-2024-Saturday'!AN371),"")</f>
        <v/>
      </c>
      <c r="G368" s="119" t="str">
        <f>IF('BB-2024-Saturday'!$AJ371&lt;&gt;"",IF('BB-2024-Saturday'!$AJ371="t",0,'BB-2024-Saturday'!AO371),"")</f>
        <v/>
      </c>
      <c r="H368" s="119" t="str">
        <f>IF('BB-2024-Saturday'!$AJ371&lt;&gt;"",IF('BB-2024-Saturday'!$AJ371="t",0,'BB-2024-Saturday'!AP371),"")</f>
        <v/>
      </c>
      <c r="I368" s="119" t="str">
        <f>IF('BB-2024-Saturday'!$AJ371&lt;&gt;"",IF('BB-2024-Saturday'!$AJ371="t",0,'BB-2024-Saturday'!AQ371),"")</f>
        <v/>
      </c>
      <c r="J368" s="119" t="str">
        <f>IF('BB-2024-Saturday'!$AJ371&lt;&gt;"",IF('BB-2024-Saturday'!$AJ371="t",'BB-2024-Saturday'!AM371,0),"")</f>
        <v/>
      </c>
      <c r="K368" s="119" t="str">
        <f>IF('BB-2024-Saturday'!$AJ371&lt;&gt;"",IF('BB-2024-Saturday'!$AJ371="t",'BB-2024-Saturday'!AN371,0),"")</f>
        <v/>
      </c>
      <c r="L368" s="119" t="str">
        <f>IF('BB-2024-Saturday'!$AJ371&lt;&gt;"",IF('BB-2024-Saturday'!$AJ371="t",'BB-2024-Saturday'!AO371,0),"")</f>
        <v/>
      </c>
      <c r="M368" s="119" t="str">
        <f>IF('BB-2024-Saturday'!$AJ371&lt;&gt;"",IF('BB-2024-Saturday'!$AJ371="t",'BB-2024-Saturday'!AP371,0),"")</f>
        <v/>
      </c>
      <c r="N368" s="120" t="str">
        <f>IF('BB-2024-Saturday'!$AJ371&lt;&gt;"",IF('BB-2024-Saturday'!$AJ371="m",'BB-2024-Saturday'!U371,0),"")</f>
        <v/>
      </c>
      <c r="O368" s="120" t="str">
        <f>IF('BB-2024-Saturday'!$AJ371&lt;&gt;"",IF('BB-2024-Saturday'!$AJ371="m",'BB-2024-Saturday'!V371,0),"")</f>
        <v/>
      </c>
    </row>
    <row r="369" spans="1:15" x14ac:dyDescent="0.25">
      <c r="A369" t="str">
        <f>IF('BB-2024-Saturday'!AJ372&lt;&gt;"",'BB-2024-Saturday'!AJ372,"")</f>
        <v/>
      </c>
      <c r="B369" t="str">
        <f>IF('BB-2024-Saturday'!AJ372&lt;&gt;"",'BB-2024-Saturday'!AR372,"")</f>
        <v/>
      </c>
      <c r="C369" t="str">
        <f>IF('BB-2024-Saturday'!AJ372="m","v","a")</f>
        <v>a</v>
      </c>
      <c r="D369" s="92" t="str">
        <f>IF('BB-2024-Saturday'!AJ372&lt;&gt;"",'BB-2024-Saturday'!AI372,"")</f>
        <v/>
      </c>
      <c r="E369" s="119" t="str">
        <f>IF('BB-2024-Saturday'!$AJ372&lt;&gt;"",IF('BB-2024-Saturday'!$AJ372="t",0,'BB-2024-Saturday'!AM372),"")</f>
        <v/>
      </c>
      <c r="F369" s="119" t="str">
        <f>IF('BB-2024-Saturday'!$AJ372&lt;&gt;"",IF('BB-2024-Saturday'!$AJ372="t",0,'BB-2024-Saturday'!AN372),"")</f>
        <v/>
      </c>
      <c r="G369" s="119" t="str">
        <f>IF('BB-2024-Saturday'!$AJ372&lt;&gt;"",IF('BB-2024-Saturday'!$AJ372="t",0,'BB-2024-Saturday'!AO372),"")</f>
        <v/>
      </c>
      <c r="H369" s="119" t="str">
        <f>IF('BB-2024-Saturday'!$AJ372&lt;&gt;"",IF('BB-2024-Saturday'!$AJ372="t",0,'BB-2024-Saturday'!AP372),"")</f>
        <v/>
      </c>
      <c r="I369" s="119" t="str">
        <f>IF('BB-2024-Saturday'!$AJ372&lt;&gt;"",IF('BB-2024-Saturday'!$AJ372="t",0,'BB-2024-Saturday'!AQ372),"")</f>
        <v/>
      </c>
      <c r="J369" s="119" t="str">
        <f>IF('BB-2024-Saturday'!$AJ372&lt;&gt;"",IF('BB-2024-Saturday'!$AJ372="t",'BB-2024-Saturday'!AM372,0),"")</f>
        <v/>
      </c>
      <c r="K369" s="119" t="str">
        <f>IF('BB-2024-Saturday'!$AJ372&lt;&gt;"",IF('BB-2024-Saturday'!$AJ372="t",'BB-2024-Saturday'!AN372,0),"")</f>
        <v/>
      </c>
      <c r="L369" s="119" t="str">
        <f>IF('BB-2024-Saturday'!$AJ372&lt;&gt;"",IF('BB-2024-Saturday'!$AJ372="t",'BB-2024-Saturday'!AO372,0),"")</f>
        <v/>
      </c>
      <c r="M369" s="119" t="str">
        <f>IF('BB-2024-Saturday'!$AJ372&lt;&gt;"",IF('BB-2024-Saturday'!$AJ372="t",'BB-2024-Saturday'!AP372,0),"")</f>
        <v/>
      </c>
      <c r="N369" s="120" t="str">
        <f>IF('BB-2024-Saturday'!$AJ372&lt;&gt;"",IF('BB-2024-Saturday'!$AJ372="m",'BB-2024-Saturday'!U372,0),"")</f>
        <v/>
      </c>
      <c r="O369" s="120" t="str">
        <f>IF('BB-2024-Saturday'!$AJ372&lt;&gt;"",IF('BB-2024-Saturday'!$AJ372="m",'BB-2024-Saturday'!V372,0),"")</f>
        <v/>
      </c>
    </row>
    <row r="370" spans="1:15" x14ac:dyDescent="0.25">
      <c r="A370" t="str">
        <f>IF('BB-2024-Saturday'!AJ373&lt;&gt;"",'BB-2024-Saturday'!AJ373,"")</f>
        <v/>
      </c>
      <c r="B370" t="str">
        <f>IF('BB-2024-Saturday'!AJ373&lt;&gt;"",'BB-2024-Saturday'!AR373,"")</f>
        <v/>
      </c>
      <c r="C370" t="str">
        <f>IF('BB-2024-Saturday'!AJ373="m","v","a")</f>
        <v>a</v>
      </c>
      <c r="D370" s="92" t="str">
        <f>IF('BB-2024-Saturday'!AJ373&lt;&gt;"",'BB-2024-Saturday'!AI373,"")</f>
        <v/>
      </c>
      <c r="E370" s="119" t="str">
        <f>IF('BB-2024-Saturday'!$AJ373&lt;&gt;"",IF('BB-2024-Saturday'!$AJ373="t",0,'BB-2024-Saturday'!AM373),"")</f>
        <v/>
      </c>
      <c r="F370" s="119" t="str">
        <f>IF('BB-2024-Saturday'!$AJ373&lt;&gt;"",IF('BB-2024-Saturday'!$AJ373="t",0,'BB-2024-Saturday'!AN373),"")</f>
        <v/>
      </c>
      <c r="G370" s="119" t="str">
        <f>IF('BB-2024-Saturday'!$AJ373&lt;&gt;"",IF('BB-2024-Saturday'!$AJ373="t",0,'BB-2024-Saturday'!AO373),"")</f>
        <v/>
      </c>
      <c r="H370" s="119" t="str">
        <f>IF('BB-2024-Saturday'!$AJ373&lt;&gt;"",IF('BB-2024-Saturday'!$AJ373="t",0,'BB-2024-Saturday'!AP373),"")</f>
        <v/>
      </c>
      <c r="I370" s="119" t="str">
        <f>IF('BB-2024-Saturday'!$AJ373&lt;&gt;"",IF('BB-2024-Saturday'!$AJ373="t",0,'BB-2024-Saturday'!AQ373),"")</f>
        <v/>
      </c>
      <c r="J370" s="119" t="str">
        <f>IF('BB-2024-Saturday'!$AJ373&lt;&gt;"",IF('BB-2024-Saturday'!$AJ373="t",'BB-2024-Saturday'!AM373,0),"")</f>
        <v/>
      </c>
      <c r="K370" s="119" t="str">
        <f>IF('BB-2024-Saturday'!$AJ373&lt;&gt;"",IF('BB-2024-Saturday'!$AJ373="t",'BB-2024-Saturday'!AN373,0),"")</f>
        <v/>
      </c>
      <c r="L370" s="119" t="str">
        <f>IF('BB-2024-Saturday'!$AJ373&lt;&gt;"",IF('BB-2024-Saturday'!$AJ373="t",'BB-2024-Saturday'!AO373,0),"")</f>
        <v/>
      </c>
      <c r="M370" s="119" t="str">
        <f>IF('BB-2024-Saturday'!$AJ373&lt;&gt;"",IF('BB-2024-Saturday'!$AJ373="t",'BB-2024-Saturday'!AP373,0),"")</f>
        <v/>
      </c>
      <c r="N370" s="120" t="str">
        <f>IF('BB-2024-Saturday'!$AJ373&lt;&gt;"",IF('BB-2024-Saturday'!$AJ373="m",'BB-2024-Saturday'!U373,0),"")</f>
        <v/>
      </c>
      <c r="O370" s="120" t="str">
        <f>IF('BB-2024-Saturday'!$AJ373&lt;&gt;"",IF('BB-2024-Saturday'!$AJ373="m",'BB-2024-Saturday'!V373,0),"")</f>
        <v/>
      </c>
    </row>
    <row r="371" spans="1:15" x14ac:dyDescent="0.25">
      <c r="A371" t="str">
        <f>IF('BB-2024-Saturday'!AJ374&lt;&gt;"",'BB-2024-Saturday'!AJ374,"")</f>
        <v/>
      </c>
      <c r="B371" t="str">
        <f>IF('BB-2024-Saturday'!AJ374&lt;&gt;"",'BB-2024-Saturday'!AR374,"")</f>
        <v/>
      </c>
      <c r="C371" t="str">
        <f>IF('BB-2024-Saturday'!AJ374="m","v","a")</f>
        <v>a</v>
      </c>
      <c r="D371" s="92" t="str">
        <f>IF('BB-2024-Saturday'!AJ374&lt;&gt;"",'BB-2024-Saturday'!AI374,"")</f>
        <v/>
      </c>
      <c r="E371" s="119" t="str">
        <f>IF('BB-2024-Saturday'!$AJ374&lt;&gt;"",IF('BB-2024-Saturday'!$AJ374="t",0,'BB-2024-Saturday'!AM374),"")</f>
        <v/>
      </c>
      <c r="F371" s="119" t="str">
        <f>IF('BB-2024-Saturday'!$AJ374&lt;&gt;"",IF('BB-2024-Saturday'!$AJ374="t",0,'BB-2024-Saturday'!AN374),"")</f>
        <v/>
      </c>
      <c r="G371" s="119" t="str">
        <f>IF('BB-2024-Saturday'!$AJ374&lt;&gt;"",IF('BB-2024-Saturday'!$AJ374="t",0,'BB-2024-Saturday'!AO374),"")</f>
        <v/>
      </c>
      <c r="H371" s="119" t="str">
        <f>IF('BB-2024-Saturday'!$AJ374&lt;&gt;"",IF('BB-2024-Saturday'!$AJ374="t",0,'BB-2024-Saturday'!AP374),"")</f>
        <v/>
      </c>
      <c r="I371" s="119" t="str">
        <f>IF('BB-2024-Saturday'!$AJ374&lt;&gt;"",IF('BB-2024-Saturday'!$AJ374="t",0,'BB-2024-Saturday'!AQ374),"")</f>
        <v/>
      </c>
      <c r="J371" s="119" t="str">
        <f>IF('BB-2024-Saturday'!$AJ374&lt;&gt;"",IF('BB-2024-Saturday'!$AJ374="t",'BB-2024-Saturday'!AM374,0),"")</f>
        <v/>
      </c>
      <c r="K371" s="119" t="str">
        <f>IF('BB-2024-Saturday'!$AJ374&lt;&gt;"",IF('BB-2024-Saturday'!$AJ374="t",'BB-2024-Saturday'!AN374,0),"")</f>
        <v/>
      </c>
      <c r="L371" s="119" t="str">
        <f>IF('BB-2024-Saturday'!$AJ374&lt;&gt;"",IF('BB-2024-Saturday'!$AJ374="t",'BB-2024-Saturday'!AO374,0),"")</f>
        <v/>
      </c>
      <c r="M371" s="119" t="str">
        <f>IF('BB-2024-Saturday'!$AJ374&lt;&gt;"",IF('BB-2024-Saturday'!$AJ374="t",'BB-2024-Saturday'!AP374,0),"")</f>
        <v/>
      </c>
      <c r="N371" s="120" t="str">
        <f>IF('BB-2024-Saturday'!$AJ374&lt;&gt;"",IF('BB-2024-Saturday'!$AJ374="m",'BB-2024-Saturday'!U374,0),"")</f>
        <v/>
      </c>
      <c r="O371" s="120" t="str">
        <f>IF('BB-2024-Saturday'!$AJ374&lt;&gt;"",IF('BB-2024-Saturday'!$AJ374="m",'BB-2024-Saturday'!V374,0),"")</f>
        <v/>
      </c>
    </row>
    <row r="372" spans="1:15" x14ac:dyDescent="0.25">
      <c r="A372" t="str">
        <f>IF('BB-2024-Saturday'!AJ375&lt;&gt;"",'BB-2024-Saturday'!AJ375,"")</f>
        <v/>
      </c>
      <c r="B372" t="str">
        <f>IF('BB-2024-Saturday'!AJ375&lt;&gt;"",'BB-2024-Saturday'!AR375,"")</f>
        <v/>
      </c>
      <c r="C372" t="str">
        <f>IF('BB-2024-Saturday'!AJ375="m","v","a")</f>
        <v>a</v>
      </c>
      <c r="D372" s="92" t="str">
        <f>IF('BB-2024-Saturday'!AJ375&lt;&gt;"",'BB-2024-Saturday'!AI375,"")</f>
        <v/>
      </c>
      <c r="E372" s="119" t="str">
        <f>IF('BB-2024-Saturday'!$AJ375&lt;&gt;"",IF('BB-2024-Saturday'!$AJ375="t",0,'BB-2024-Saturday'!AM375),"")</f>
        <v/>
      </c>
      <c r="F372" s="119" t="str">
        <f>IF('BB-2024-Saturday'!$AJ375&lt;&gt;"",IF('BB-2024-Saturday'!$AJ375="t",0,'BB-2024-Saturday'!AN375),"")</f>
        <v/>
      </c>
      <c r="G372" s="119" t="str">
        <f>IF('BB-2024-Saturday'!$AJ375&lt;&gt;"",IF('BB-2024-Saturday'!$AJ375="t",0,'BB-2024-Saturday'!AO375),"")</f>
        <v/>
      </c>
      <c r="H372" s="119" t="str">
        <f>IF('BB-2024-Saturday'!$AJ375&lt;&gt;"",IF('BB-2024-Saturday'!$AJ375="t",0,'BB-2024-Saturday'!AP375),"")</f>
        <v/>
      </c>
      <c r="I372" s="119" t="str">
        <f>IF('BB-2024-Saturday'!$AJ375&lt;&gt;"",IF('BB-2024-Saturday'!$AJ375="t",0,'BB-2024-Saturday'!AQ375),"")</f>
        <v/>
      </c>
      <c r="J372" s="119" t="str">
        <f>IF('BB-2024-Saturday'!$AJ375&lt;&gt;"",IF('BB-2024-Saturday'!$AJ375="t",'BB-2024-Saturday'!AM375,0),"")</f>
        <v/>
      </c>
      <c r="K372" s="119" t="str">
        <f>IF('BB-2024-Saturday'!$AJ375&lt;&gt;"",IF('BB-2024-Saturday'!$AJ375="t",'BB-2024-Saturday'!AN375,0),"")</f>
        <v/>
      </c>
      <c r="L372" s="119" t="str">
        <f>IF('BB-2024-Saturday'!$AJ375&lt;&gt;"",IF('BB-2024-Saturday'!$AJ375="t",'BB-2024-Saturday'!AO375,0),"")</f>
        <v/>
      </c>
      <c r="M372" s="119" t="str">
        <f>IF('BB-2024-Saturday'!$AJ375&lt;&gt;"",IF('BB-2024-Saturday'!$AJ375="t",'BB-2024-Saturday'!AP375,0),"")</f>
        <v/>
      </c>
      <c r="N372" s="120" t="str">
        <f>IF('BB-2024-Saturday'!$AJ375&lt;&gt;"",IF('BB-2024-Saturday'!$AJ375="m",'BB-2024-Saturday'!U375,0),"")</f>
        <v/>
      </c>
      <c r="O372" s="120" t="str">
        <f>IF('BB-2024-Saturday'!$AJ375&lt;&gt;"",IF('BB-2024-Saturday'!$AJ375="m",'BB-2024-Saturday'!V375,0),"")</f>
        <v/>
      </c>
    </row>
    <row r="373" spans="1:15" x14ac:dyDescent="0.25">
      <c r="A373" t="str">
        <f>IF('BB-2024-Saturday'!AJ376&lt;&gt;"",'BB-2024-Saturday'!AJ376,"")</f>
        <v>f</v>
      </c>
      <c r="B373" t="str">
        <f>IF('BB-2024-Saturday'!AJ376&lt;&gt;"",'BB-2024-Saturday'!AR376,"")</f>
        <v>Warning - Gentle curve{ left}.{Road is good from here - and good shoulder.}</v>
      </c>
      <c r="C373" t="str">
        <f>IF('BB-2024-Saturday'!AJ376="m","v","a")</f>
        <v>a</v>
      </c>
      <c r="D373" s="92">
        <f>IF('BB-2024-Saturday'!AJ376&lt;&gt;"",'BB-2024-Saturday'!AI376,"")</f>
        <v>107.23</v>
      </c>
      <c r="E373" s="119">
        <f>IF('BB-2024-Saturday'!$AJ376&lt;&gt;"",IF('BB-2024-Saturday'!$AJ376="t",0,'BB-2024-Saturday'!AM376),"")</f>
        <v>50</v>
      </c>
      <c r="F373" s="119">
        <f>IF('BB-2024-Saturday'!$AJ376&lt;&gt;"",IF('BB-2024-Saturday'!$AJ376="t",0,'BB-2024-Saturday'!AN376),"")</f>
        <v>60</v>
      </c>
      <c r="G373" s="119">
        <f>IF('BB-2024-Saturday'!$AJ376&lt;&gt;"",IF('BB-2024-Saturday'!$AJ376="t",0,'BB-2024-Saturday'!AO376),"")</f>
        <v>70</v>
      </c>
      <c r="H373" s="119">
        <f>IF('BB-2024-Saturday'!$AJ376&lt;&gt;"",IF('BB-2024-Saturday'!$AJ376="t",0,'BB-2024-Saturday'!AP376),"")</f>
        <v>80</v>
      </c>
      <c r="I373" s="119">
        <f>IF('BB-2024-Saturday'!$AJ376&lt;&gt;"",IF('BB-2024-Saturday'!$AJ376="t",0,'BB-2024-Saturday'!AQ376),"")</f>
        <v>80</v>
      </c>
      <c r="J373" s="119">
        <f>IF('BB-2024-Saturday'!$AJ376&lt;&gt;"",IF('BB-2024-Saturday'!$AJ376="t",'BB-2024-Saturday'!AM376,0),"")</f>
        <v>0</v>
      </c>
      <c r="K373" s="119">
        <f>IF('BB-2024-Saturday'!$AJ376&lt;&gt;"",IF('BB-2024-Saturday'!$AJ376="t",'BB-2024-Saturday'!AN376,0),"")</f>
        <v>0</v>
      </c>
      <c r="L373" s="119">
        <f>IF('BB-2024-Saturday'!$AJ376&lt;&gt;"",IF('BB-2024-Saturday'!$AJ376="t",'BB-2024-Saturday'!AO376,0),"")</f>
        <v>0</v>
      </c>
      <c r="M373" s="119">
        <f>IF('BB-2024-Saturday'!$AJ376&lt;&gt;"",IF('BB-2024-Saturday'!$AJ376="t",'BB-2024-Saturday'!AP376,0),"")</f>
        <v>0</v>
      </c>
      <c r="N373" s="120">
        <f>IF('BB-2024-Saturday'!$AJ376&lt;&gt;"",IF('BB-2024-Saturday'!$AJ376="m",'BB-2024-Saturday'!U376,0),"")</f>
        <v>0</v>
      </c>
      <c r="O373" s="120">
        <f>IF('BB-2024-Saturday'!$AJ376&lt;&gt;"",IF('BB-2024-Saturday'!$AJ376="m",'BB-2024-Saturday'!V376,0),"")</f>
        <v>0</v>
      </c>
    </row>
    <row r="374" spans="1:15" x14ac:dyDescent="0.25">
      <c r="A374" t="str">
        <f>IF('BB-2024-Saturday'!AJ377&lt;&gt;"",'BB-2024-Saturday'!AJ377,"")</f>
        <v/>
      </c>
      <c r="B374" t="str">
        <f>IF('BB-2024-Saturday'!AJ377&lt;&gt;"",'BB-2024-Saturday'!AR377,"")</f>
        <v/>
      </c>
      <c r="C374" t="str">
        <f>IF('BB-2024-Saturday'!AJ377="m","v","a")</f>
        <v>a</v>
      </c>
      <c r="D374" s="92" t="str">
        <f>IF('BB-2024-Saturday'!AJ377&lt;&gt;"",'BB-2024-Saturday'!AI377,"")</f>
        <v/>
      </c>
      <c r="E374" s="119" t="str">
        <f>IF('BB-2024-Saturday'!$AJ377&lt;&gt;"",IF('BB-2024-Saturday'!$AJ377="t",0,'BB-2024-Saturday'!AM377),"")</f>
        <v/>
      </c>
      <c r="F374" s="119" t="str">
        <f>IF('BB-2024-Saturday'!$AJ377&lt;&gt;"",IF('BB-2024-Saturday'!$AJ377="t",0,'BB-2024-Saturday'!AN377),"")</f>
        <v/>
      </c>
      <c r="G374" s="119" t="str">
        <f>IF('BB-2024-Saturday'!$AJ377&lt;&gt;"",IF('BB-2024-Saturday'!$AJ377="t",0,'BB-2024-Saturday'!AO377),"")</f>
        <v/>
      </c>
      <c r="H374" s="119" t="str">
        <f>IF('BB-2024-Saturday'!$AJ377&lt;&gt;"",IF('BB-2024-Saturday'!$AJ377="t",0,'BB-2024-Saturday'!AP377),"")</f>
        <v/>
      </c>
      <c r="I374" s="119" t="str">
        <f>IF('BB-2024-Saturday'!$AJ377&lt;&gt;"",IF('BB-2024-Saturday'!$AJ377="t",0,'BB-2024-Saturday'!AQ377),"")</f>
        <v/>
      </c>
      <c r="J374" s="119" t="str">
        <f>IF('BB-2024-Saturday'!$AJ377&lt;&gt;"",IF('BB-2024-Saturday'!$AJ377="t",'BB-2024-Saturday'!AM377,0),"")</f>
        <v/>
      </c>
      <c r="K374" s="119" t="str">
        <f>IF('BB-2024-Saturday'!$AJ377&lt;&gt;"",IF('BB-2024-Saturday'!$AJ377="t",'BB-2024-Saturday'!AN377,0),"")</f>
        <v/>
      </c>
      <c r="L374" s="119" t="str">
        <f>IF('BB-2024-Saturday'!$AJ377&lt;&gt;"",IF('BB-2024-Saturday'!$AJ377="t",'BB-2024-Saturday'!AO377,0),"")</f>
        <v/>
      </c>
      <c r="M374" s="119" t="str">
        <f>IF('BB-2024-Saturday'!$AJ377&lt;&gt;"",IF('BB-2024-Saturday'!$AJ377="t",'BB-2024-Saturday'!AP377,0),"")</f>
        <v/>
      </c>
      <c r="N374" s="120" t="str">
        <f>IF('BB-2024-Saturday'!$AJ377&lt;&gt;"",IF('BB-2024-Saturday'!$AJ377="m",'BB-2024-Saturday'!U377,0),"")</f>
        <v/>
      </c>
      <c r="O374" s="120" t="str">
        <f>IF('BB-2024-Saturday'!$AJ377&lt;&gt;"",IF('BB-2024-Saturday'!$AJ377="m",'BB-2024-Saturday'!V377,0),"")</f>
        <v/>
      </c>
    </row>
    <row r="375" spans="1:15" x14ac:dyDescent="0.25">
      <c r="A375" t="str">
        <f>IF('BB-2024-Saturday'!AJ378&lt;&gt;"",'BB-2024-Saturday'!AJ378,"")</f>
        <v/>
      </c>
      <c r="B375" t="str">
        <f>IF('BB-2024-Saturday'!AJ378&lt;&gt;"",'BB-2024-Saturday'!AR378,"")</f>
        <v/>
      </c>
      <c r="C375" t="str">
        <f>IF('BB-2024-Saturday'!AJ378="m","v","a")</f>
        <v>a</v>
      </c>
      <c r="D375" s="92" t="str">
        <f>IF('BB-2024-Saturday'!AJ378&lt;&gt;"",'BB-2024-Saturday'!AI378,"")</f>
        <v/>
      </c>
      <c r="E375" s="119" t="str">
        <f>IF('BB-2024-Saturday'!$AJ378&lt;&gt;"",IF('BB-2024-Saturday'!$AJ378="t",0,'BB-2024-Saturday'!AM378),"")</f>
        <v/>
      </c>
      <c r="F375" s="119" t="str">
        <f>IF('BB-2024-Saturday'!$AJ378&lt;&gt;"",IF('BB-2024-Saturday'!$AJ378="t",0,'BB-2024-Saturday'!AN378),"")</f>
        <v/>
      </c>
      <c r="G375" s="119" t="str">
        <f>IF('BB-2024-Saturday'!$AJ378&lt;&gt;"",IF('BB-2024-Saturday'!$AJ378="t",0,'BB-2024-Saturday'!AO378),"")</f>
        <v/>
      </c>
      <c r="H375" s="119" t="str">
        <f>IF('BB-2024-Saturday'!$AJ378&lt;&gt;"",IF('BB-2024-Saturday'!$AJ378="t",0,'BB-2024-Saturday'!AP378),"")</f>
        <v/>
      </c>
      <c r="I375" s="119" t="str">
        <f>IF('BB-2024-Saturday'!$AJ378&lt;&gt;"",IF('BB-2024-Saturday'!$AJ378="t",0,'BB-2024-Saturday'!AQ378),"")</f>
        <v/>
      </c>
      <c r="J375" s="119" t="str">
        <f>IF('BB-2024-Saturday'!$AJ378&lt;&gt;"",IF('BB-2024-Saturday'!$AJ378="t",'BB-2024-Saturday'!AM378,0),"")</f>
        <v/>
      </c>
      <c r="K375" s="119" t="str">
        <f>IF('BB-2024-Saturday'!$AJ378&lt;&gt;"",IF('BB-2024-Saturday'!$AJ378="t",'BB-2024-Saturday'!AN378,0),"")</f>
        <v/>
      </c>
      <c r="L375" s="119" t="str">
        <f>IF('BB-2024-Saturday'!$AJ378&lt;&gt;"",IF('BB-2024-Saturday'!$AJ378="t",'BB-2024-Saturday'!AO378,0),"")</f>
        <v/>
      </c>
      <c r="M375" s="119" t="str">
        <f>IF('BB-2024-Saturday'!$AJ378&lt;&gt;"",IF('BB-2024-Saturday'!$AJ378="t",'BB-2024-Saturday'!AP378,0),"")</f>
        <v/>
      </c>
      <c r="N375" s="120" t="str">
        <f>IF('BB-2024-Saturday'!$AJ378&lt;&gt;"",IF('BB-2024-Saturday'!$AJ378="m",'BB-2024-Saturday'!U378,0),"")</f>
        <v/>
      </c>
      <c r="O375" s="120" t="str">
        <f>IF('BB-2024-Saturday'!$AJ378&lt;&gt;"",IF('BB-2024-Saturday'!$AJ378="m",'BB-2024-Saturday'!V378,0),"")</f>
        <v/>
      </c>
    </row>
    <row r="376" spans="1:15" x14ac:dyDescent="0.25">
      <c r="A376" t="str">
        <f>IF('BB-2024-Saturday'!AJ379&lt;&gt;"",'BB-2024-Saturday'!AJ379,"")</f>
        <v>m</v>
      </c>
      <c r="B376" t="str">
        <f>IF('BB-2024-Saturday'!AJ379&lt;&gt;"",'BB-2024-Saturday'!AR379,"")</f>
        <v>Control @ R23 Standerton 20.  Dot on pole and side of road.</v>
      </c>
      <c r="C376" t="str">
        <f>IF('BB-2024-Saturday'!AJ379="m","v","a")</f>
        <v>v</v>
      </c>
      <c r="D376" s="92">
        <f>IF('BB-2024-Saturday'!AJ379&lt;&gt;"",'BB-2024-Saturday'!AI379,"")</f>
        <v>109.34</v>
      </c>
      <c r="E376" s="119">
        <f>IF('BB-2024-Saturday'!$AJ379&lt;&gt;"",IF('BB-2024-Saturday'!$AJ379="t",0,'BB-2024-Saturday'!AM379),"")</f>
        <v>50</v>
      </c>
      <c r="F376" s="119">
        <f>IF('BB-2024-Saturday'!$AJ379&lt;&gt;"",IF('BB-2024-Saturday'!$AJ379="t",0,'BB-2024-Saturday'!AN379),"")</f>
        <v>60</v>
      </c>
      <c r="G376" s="119">
        <f>IF('BB-2024-Saturday'!$AJ379&lt;&gt;"",IF('BB-2024-Saturday'!$AJ379="t",0,'BB-2024-Saturday'!AO379),"")</f>
        <v>70</v>
      </c>
      <c r="H376" s="119">
        <f>IF('BB-2024-Saturday'!$AJ379&lt;&gt;"",IF('BB-2024-Saturday'!$AJ379="t",0,'BB-2024-Saturday'!AP379),"")</f>
        <v>80</v>
      </c>
      <c r="I376" s="119">
        <f>IF('BB-2024-Saturday'!$AJ379&lt;&gt;"",IF('BB-2024-Saturday'!$AJ379="t",0,'BB-2024-Saturday'!AQ379),"")</f>
        <v>80</v>
      </c>
      <c r="J376" s="119">
        <f>IF('BB-2024-Saturday'!$AJ379&lt;&gt;"",IF('BB-2024-Saturday'!$AJ379="t",'BB-2024-Saturday'!AM379,0),"")</f>
        <v>0</v>
      </c>
      <c r="K376" s="119">
        <f>IF('BB-2024-Saturday'!$AJ379&lt;&gt;"",IF('BB-2024-Saturday'!$AJ379="t",'BB-2024-Saturday'!AN379,0),"")</f>
        <v>0</v>
      </c>
      <c r="L376" s="119">
        <f>IF('BB-2024-Saturday'!$AJ379&lt;&gt;"",IF('BB-2024-Saturday'!$AJ379="t",'BB-2024-Saturday'!AO379,0),"")</f>
        <v>0</v>
      </c>
      <c r="M376" s="119">
        <f>IF('BB-2024-Saturday'!$AJ379&lt;&gt;"",IF('BB-2024-Saturday'!$AJ379="t",'BB-2024-Saturday'!AP379,0),"")</f>
        <v>0</v>
      </c>
      <c r="N376" s="120">
        <f>IF('BB-2024-Saturday'!$AJ379&lt;&gt;"",IF('BB-2024-Saturday'!$AJ379="m",'BB-2024-Saturday'!U379,0),"")</f>
        <v>27.075489999999999</v>
      </c>
      <c r="O376" s="120">
        <f>IF('BB-2024-Saturday'!$AJ379&lt;&gt;"",IF('BB-2024-Saturday'!$AJ379="m",'BB-2024-Saturday'!V379,0),"")</f>
        <v>29.43356</v>
      </c>
    </row>
    <row r="377" spans="1:15" x14ac:dyDescent="0.25">
      <c r="A377" t="str">
        <f>IF('BB-2024-Saturday'!AJ380&lt;&gt;"",'BB-2024-Saturday'!AJ380,"")</f>
        <v/>
      </c>
      <c r="B377" t="str">
        <f>IF('BB-2024-Saturday'!AJ380&lt;&gt;"",'BB-2024-Saturday'!AR380,"")</f>
        <v/>
      </c>
      <c r="C377" t="str">
        <f>IF('BB-2024-Saturday'!AJ380="m","v","a")</f>
        <v>a</v>
      </c>
      <c r="D377" s="92" t="str">
        <f>IF('BB-2024-Saturday'!AJ380&lt;&gt;"",'BB-2024-Saturday'!AI380,"")</f>
        <v/>
      </c>
      <c r="E377" s="119" t="str">
        <f>IF('BB-2024-Saturday'!$AJ380&lt;&gt;"",IF('BB-2024-Saturday'!$AJ380="t",0,'BB-2024-Saturday'!AM380),"")</f>
        <v/>
      </c>
      <c r="F377" s="119" t="str">
        <f>IF('BB-2024-Saturday'!$AJ380&lt;&gt;"",IF('BB-2024-Saturday'!$AJ380="t",0,'BB-2024-Saturday'!AN380),"")</f>
        <v/>
      </c>
      <c r="G377" s="119" t="str">
        <f>IF('BB-2024-Saturday'!$AJ380&lt;&gt;"",IF('BB-2024-Saturday'!$AJ380="t",0,'BB-2024-Saturday'!AO380),"")</f>
        <v/>
      </c>
      <c r="H377" s="119" t="str">
        <f>IF('BB-2024-Saturday'!$AJ380&lt;&gt;"",IF('BB-2024-Saturday'!$AJ380="t",0,'BB-2024-Saturday'!AP380),"")</f>
        <v/>
      </c>
      <c r="I377" s="119" t="str">
        <f>IF('BB-2024-Saturday'!$AJ380&lt;&gt;"",IF('BB-2024-Saturday'!$AJ380="t",0,'BB-2024-Saturday'!AQ380),"")</f>
        <v/>
      </c>
      <c r="J377" s="119" t="str">
        <f>IF('BB-2024-Saturday'!$AJ380&lt;&gt;"",IF('BB-2024-Saturday'!$AJ380="t",'BB-2024-Saturday'!AM380,0),"")</f>
        <v/>
      </c>
      <c r="K377" s="119" t="str">
        <f>IF('BB-2024-Saturday'!$AJ380&lt;&gt;"",IF('BB-2024-Saturday'!$AJ380="t",'BB-2024-Saturday'!AN380,0),"")</f>
        <v/>
      </c>
      <c r="L377" s="119" t="str">
        <f>IF('BB-2024-Saturday'!$AJ380&lt;&gt;"",IF('BB-2024-Saturday'!$AJ380="t",'BB-2024-Saturday'!AO380,0),"")</f>
        <v/>
      </c>
      <c r="M377" s="119" t="str">
        <f>IF('BB-2024-Saturday'!$AJ380&lt;&gt;"",IF('BB-2024-Saturday'!$AJ380="t",'BB-2024-Saturday'!AP380,0),"")</f>
        <v/>
      </c>
      <c r="N377" s="120" t="str">
        <f>IF('BB-2024-Saturday'!$AJ380&lt;&gt;"",IF('BB-2024-Saturday'!$AJ380="m",'BB-2024-Saturday'!U380,0),"")</f>
        <v/>
      </c>
      <c r="O377" s="120" t="str">
        <f>IF('BB-2024-Saturday'!$AJ380&lt;&gt;"",IF('BB-2024-Saturday'!$AJ380="m",'BB-2024-Saturday'!V380,0),"")</f>
        <v/>
      </c>
    </row>
    <row r="378" spans="1:15" x14ac:dyDescent="0.25">
      <c r="A378" t="str">
        <f>IF('BB-2024-Saturday'!AJ381&lt;&gt;"",'BB-2024-Saturday'!AJ381,"")</f>
        <v/>
      </c>
      <c r="B378" t="str">
        <f>IF('BB-2024-Saturday'!AJ381&lt;&gt;"",'BB-2024-Saturday'!AR381,"")</f>
        <v/>
      </c>
      <c r="C378" t="str">
        <f>IF('BB-2024-Saturday'!AJ381="m","v","a")</f>
        <v>a</v>
      </c>
      <c r="D378" s="92" t="str">
        <f>IF('BB-2024-Saturday'!AJ381&lt;&gt;"",'BB-2024-Saturday'!AI381,"")</f>
        <v/>
      </c>
      <c r="E378" s="119" t="str">
        <f>IF('BB-2024-Saturday'!$AJ381&lt;&gt;"",IF('BB-2024-Saturday'!$AJ381="t",0,'BB-2024-Saturday'!AM381),"")</f>
        <v/>
      </c>
      <c r="F378" s="119" t="str">
        <f>IF('BB-2024-Saturday'!$AJ381&lt;&gt;"",IF('BB-2024-Saturday'!$AJ381="t",0,'BB-2024-Saturday'!AN381),"")</f>
        <v/>
      </c>
      <c r="G378" s="119" t="str">
        <f>IF('BB-2024-Saturday'!$AJ381&lt;&gt;"",IF('BB-2024-Saturday'!$AJ381="t",0,'BB-2024-Saturday'!AO381),"")</f>
        <v/>
      </c>
      <c r="H378" s="119" t="str">
        <f>IF('BB-2024-Saturday'!$AJ381&lt;&gt;"",IF('BB-2024-Saturday'!$AJ381="t",0,'BB-2024-Saturday'!AP381),"")</f>
        <v/>
      </c>
      <c r="I378" s="119" t="str">
        <f>IF('BB-2024-Saturday'!$AJ381&lt;&gt;"",IF('BB-2024-Saturday'!$AJ381="t",0,'BB-2024-Saturday'!AQ381),"")</f>
        <v/>
      </c>
      <c r="J378" s="119" t="str">
        <f>IF('BB-2024-Saturday'!$AJ381&lt;&gt;"",IF('BB-2024-Saturday'!$AJ381="t",'BB-2024-Saturday'!AM381,0),"")</f>
        <v/>
      </c>
      <c r="K378" s="119" t="str">
        <f>IF('BB-2024-Saturday'!$AJ381&lt;&gt;"",IF('BB-2024-Saturday'!$AJ381="t",'BB-2024-Saturday'!AN381,0),"")</f>
        <v/>
      </c>
      <c r="L378" s="119" t="str">
        <f>IF('BB-2024-Saturday'!$AJ381&lt;&gt;"",IF('BB-2024-Saturday'!$AJ381="t",'BB-2024-Saturday'!AO381,0),"")</f>
        <v/>
      </c>
      <c r="M378" s="119" t="str">
        <f>IF('BB-2024-Saturday'!$AJ381&lt;&gt;"",IF('BB-2024-Saturday'!$AJ381="t",'BB-2024-Saturday'!AP381,0),"")</f>
        <v/>
      </c>
      <c r="N378" s="120" t="str">
        <f>IF('BB-2024-Saturday'!$AJ381&lt;&gt;"",IF('BB-2024-Saturday'!$AJ381="m",'BB-2024-Saturday'!U381,0),"")</f>
        <v/>
      </c>
      <c r="O378" s="120" t="str">
        <f>IF('BB-2024-Saturday'!$AJ381&lt;&gt;"",IF('BB-2024-Saturday'!$AJ381="m",'BB-2024-Saturday'!V381,0),"")</f>
        <v/>
      </c>
    </row>
    <row r="379" spans="1:15" x14ac:dyDescent="0.25">
      <c r="A379" t="str">
        <f>IF('BB-2024-Saturday'!AJ382&lt;&gt;"",'BB-2024-Saturday'!AJ382,"")</f>
        <v/>
      </c>
      <c r="B379" t="str">
        <f>IF('BB-2024-Saturday'!AJ382&lt;&gt;"",'BB-2024-Saturday'!AR382,"")</f>
        <v/>
      </c>
      <c r="C379" t="str">
        <f>IF('BB-2024-Saturday'!AJ382="m","v","a")</f>
        <v>a</v>
      </c>
      <c r="D379" s="92" t="str">
        <f>IF('BB-2024-Saturday'!AJ382&lt;&gt;"",'BB-2024-Saturday'!AI382,"")</f>
        <v/>
      </c>
      <c r="E379" s="119" t="str">
        <f>IF('BB-2024-Saturday'!$AJ382&lt;&gt;"",IF('BB-2024-Saturday'!$AJ382="t",0,'BB-2024-Saturday'!AM382),"")</f>
        <v/>
      </c>
      <c r="F379" s="119" t="str">
        <f>IF('BB-2024-Saturday'!$AJ382&lt;&gt;"",IF('BB-2024-Saturday'!$AJ382="t",0,'BB-2024-Saturday'!AN382),"")</f>
        <v/>
      </c>
      <c r="G379" s="119" t="str">
        <f>IF('BB-2024-Saturday'!$AJ382&lt;&gt;"",IF('BB-2024-Saturday'!$AJ382="t",0,'BB-2024-Saturday'!AO382),"")</f>
        <v/>
      </c>
      <c r="H379" s="119" t="str">
        <f>IF('BB-2024-Saturday'!$AJ382&lt;&gt;"",IF('BB-2024-Saturday'!$AJ382="t",0,'BB-2024-Saturday'!AP382),"")</f>
        <v/>
      </c>
      <c r="I379" s="119" t="str">
        <f>IF('BB-2024-Saturday'!$AJ382&lt;&gt;"",IF('BB-2024-Saturday'!$AJ382="t",0,'BB-2024-Saturday'!AQ382),"")</f>
        <v/>
      </c>
      <c r="J379" s="119" t="str">
        <f>IF('BB-2024-Saturday'!$AJ382&lt;&gt;"",IF('BB-2024-Saturday'!$AJ382="t",'BB-2024-Saturday'!AM382,0),"")</f>
        <v/>
      </c>
      <c r="K379" s="119" t="str">
        <f>IF('BB-2024-Saturday'!$AJ382&lt;&gt;"",IF('BB-2024-Saturday'!$AJ382="t",'BB-2024-Saturday'!AN382,0),"")</f>
        <v/>
      </c>
      <c r="L379" s="119" t="str">
        <f>IF('BB-2024-Saturday'!$AJ382&lt;&gt;"",IF('BB-2024-Saturday'!$AJ382="t",'BB-2024-Saturday'!AO382,0),"")</f>
        <v/>
      </c>
      <c r="M379" s="119" t="str">
        <f>IF('BB-2024-Saturday'!$AJ382&lt;&gt;"",IF('BB-2024-Saturday'!$AJ382="t",'BB-2024-Saturday'!AP382,0),"")</f>
        <v/>
      </c>
      <c r="N379" s="120" t="str">
        <f>IF('BB-2024-Saturday'!$AJ382&lt;&gt;"",IF('BB-2024-Saturday'!$AJ382="m",'BB-2024-Saturday'!U382,0),"")</f>
        <v/>
      </c>
      <c r="O379" s="120" t="str">
        <f>IF('BB-2024-Saturday'!$AJ382&lt;&gt;"",IF('BB-2024-Saturday'!$AJ382="m",'BB-2024-Saturday'!V382,0),"")</f>
        <v/>
      </c>
    </row>
    <row r="380" spans="1:15" x14ac:dyDescent="0.25">
      <c r="A380" t="str">
        <f>IF('BB-2024-Saturday'!AJ383&lt;&gt;"",'BB-2024-Saturday'!AJ383,"")</f>
        <v/>
      </c>
      <c r="B380" t="str">
        <f>IF('BB-2024-Saturday'!AJ383&lt;&gt;"",'BB-2024-Saturday'!AR383,"")</f>
        <v/>
      </c>
      <c r="C380" t="str">
        <f>IF('BB-2024-Saturday'!AJ383="m","v","a")</f>
        <v>a</v>
      </c>
      <c r="D380" s="92" t="str">
        <f>IF('BB-2024-Saturday'!AJ383&lt;&gt;"",'BB-2024-Saturday'!AI383,"")</f>
        <v/>
      </c>
      <c r="E380" s="119" t="str">
        <f>IF('BB-2024-Saturday'!$AJ383&lt;&gt;"",IF('BB-2024-Saturday'!$AJ383="t",0,'BB-2024-Saturday'!AM383),"")</f>
        <v/>
      </c>
      <c r="F380" s="119" t="str">
        <f>IF('BB-2024-Saturday'!$AJ383&lt;&gt;"",IF('BB-2024-Saturday'!$AJ383="t",0,'BB-2024-Saturday'!AN383),"")</f>
        <v/>
      </c>
      <c r="G380" s="119" t="str">
        <f>IF('BB-2024-Saturday'!$AJ383&lt;&gt;"",IF('BB-2024-Saturday'!$AJ383="t",0,'BB-2024-Saturday'!AO383),"")</f>
        <v/>
      </c>
      <c r="H380" s="119" t="str">
        <f>IF('BB-2024-Saturday'!$AJ383&lt;&gt;"",IF('BB-2024-Saturday'!$AJ383="t",0,'BB-2024-Saturday'!AP383),"")</f>
        <v/>
      </c>
      <c r="I380" s="119" t="str">
        <f>IF('BB-2024-Saturday'!$AJ383&lt;&gt;"",IF('BB-2024-Saturday'!$AJ383="t",0,'BB-2024-Saturday'!AQ383),"")</f>
        <v/>
      </c>
      <c r="J380" s="119" t="str">
        <f>IF('BB-2024-Saturday'!$AJ383&lt;&gt;"",IF('BB-2024-Saturday'!$AJ383="t",'BB-2024-Saturday'!AM383,0),"")</f>
        <v/>
      </c>
      <c r="K380" s="119" t="str">
        <f>IF('BB-2024-Saturday'!$AJ383&lt;&gt;"",IF('BB-2024-Saturday'!$AJ383="t",'BB-2024-Saturday'!AN383,0),"")</f>
        <v/>
      </c>
      <c r="L380" s="119" t="str">
        <f>IF('BB-2024-Saturday'!$AJ383&lt;&gt;"",IF('BB-2024-Saturday'!$AJ383="t",'BB-2024-Saturday'!AO383,0),"")</f>
        <v/>
      </c>
      <c r="M380" s="119" t="str">
        <f>IF('BB-2024-Saturday'!$AJ383&lt;&gt;"",IF('BB-2024-Saturday'!$AJ383="t",'BB-2024-Saturday'!AP383,0),"")</f>
        <v/>
      </c>
      <c r="N380" s="120" t="str">
        <f>IF('BB-2024-Saturday'!$AJ383&lt;&gt;"",IF('BB-2024-Saturday'!$AJ383="m",'BB-2024-Saturday'!U383,0),"")</f>
        <v/>
      </c>
      <c r="O380" s="120" t="str">
        <f>IF('BB-2024-Saturday'!$AJ383&lt;&gt;"",IF('BB-2024-Saturday'!$AJ383="m",'BB-2024-Saturday'!V383,0),"")</f>
        <v/>
      </c>
    </row>
    <row r="381" spans="1:15" x14ac:dyDescent="0.25">
      <c r="A381" t="str">
        <f>IF('BB-2024-Saturday'!AJ384&lt;&gt;"",'BB-2024-Saturday'!AJ384,"")</f>
        <v/>
      </c>
      <c r="B381" t="str">
        <f>IF('BB-2024-Saturday'!AJ384&lt;&gt;"",'BB-2024-Saturday'!AR384,"")</f>
        <v/>
      </c>
      <c r="C381" t="str">
        <f>IF('BB-2024-Saturday'!AJ384="m","v","a")</f>
        <v>a</v>
      </c>
      <c r="D381" s="92" t="str">
        <f>IF('BB-2024-Saturday'!AJ384&lt;&gt;"",'BB-2024-Saturday'!AI384,"")</f>
        <v/>
      </c>
      <c r="E381" s="119" t="str">
        <f>IF('BB-2024-Saturday'!$AJ384&lt;&gt;"",IF('BB-2024-Saturday'!$AJ384="t",0,'BB-2024-Saturday'!AM384),"")</f>
        <v/>
      </c>
      <c r="F381" s="119" t="str">
        <f>IF('BB-2024-Saturday'!$AJ384&lt;&gt;"",IF('BB-2024-Saturday'!$AJ384="t",0,'BB-2024-Saturday'!AN384),"")</f>
        <v/>
      </c>
      <c r="G381" s="119" t="str">
        <f>IF('BB-2024-Saturday'!$AJ384&lt;&gt;"",IF('BB-2024-Saturday'!$AJ384="t",0,'BB-2024-Saturday'!AO384),"")</f>
        <v/>
      </c>
      <c r="H381" s="119" t="str">
        <f>IF('BB-2024-Saturday'!$AJ384&lt;&gt;"",IF('BB-2024-Saturday'!$AJ384="t",0,'BB-2024-Saturday'!AP384),"")</f>
        <v/>
      </c>
      <c r="I381" s="119" t="str">
        <f>IF('BB-2024-Saturday'!$AJ384&lt;&gt;"",IF('BB-2024-Saturday'!$AJ384="t",0,'BB-2024-Saturday'!AQ384),"")</f>
        <v/>
      </c>
      <c r="J381" s="119" t="str">
        <f>IF('BB-2024-Saturday'!$AJ384&lt;&gt;"",IF('BB-2024-Saturday'!$AJ384="t",'BB-2024-Saturday'!AM384,0),"")</f>
        <v/>
      </c>
      <c r="K381" s="119" t="str">
        <f>IF('BB-2024-Saturday'!$AJ384&lt;&gt;"",IF('BB-2024-Saturday'!$AJ384="t",'BB-2024-Saturday'!AN384,0),"")</f>
        <v/>
      </c>
      <c r="L381" s="119" t="str">
        <f>IF('BB-2024-Saturday'!$AJ384&lt;&gt;"",IF('BB-2024-Saturday'!$AJ384="t",'BB-2024-Saturday'!AO384,0),"")</f>
        <v/>
      </c>
      <c r="M381" s="119" t="str">
        <f>IF('BB-2024-Saturday'!$AJ384&lt;&gt;"",IF('BB-2024-Saturday'!$AJ384="t",'BB-2024-Saturday'!AP384,0),"")</f>
        <v/>
      </c>
      <c r="N381" s="120" t="str">
        <f>IF('BB-2024-Saturday'!$AJ384&lt;&gt;"",IF('BB-2024-Saturday'!$AJ384="m",'BB-2024-Saturday'!U384,0),"")</f>
        <v/>
      </c>
      <c r="O381" s="120" t="str">
        <f>IF('BB-2024-Saturday'!$AJ384&lt;&gt;"",IF('BB-2024-Saturday'!$AJ384="m",'BB-2024-Saturday'!V384,0),"")</f>
        <v/>
      </c>
    </row>
    <row r="382" spans="1:15" x14ac:dyDescent="0.25">
      <c r="A382" t="str">
        <f>IF('BB-2024-Saturday'!AJ385&lt;&gt;"",'BB-2024-Saturday'!AJ385,"")</f>
        <v/>
      </c>
      <c r="B382" t="str">
        <f>IF('BB-2024-Saturday'!AJ385&lt;&gt;"",'BB-2024-Saturday'!AR385,"")</f>
        <v/>
      </c>
      <c r="C382" t="str">
        <f>IF('BB-2024-Saturday'!AJ385="m","v","a")</f>
        <v>a</v>
      </c>
      <c r="D382" s="92" t="str">
        <f>IF('BB-2024-Saturday'!AJ385&lt;&gt;"",'BB-2024-Saturday'!AI385,"")</f>
        <v/>
      </c>
      <c r="E382" s="119" t="str">
        <f>IF('BB-2024-Saturday'!$AJ385&lt;&gt;"",IF('BB-2024-Saturday'!$AJ385="t",0,'BB-2024-Saturday'!AM385),"")</f>
        <v/>
      </c>
      <c r="F382" s="119" t="str">
        <f>IF('BB-2024-Saturday'!$AJ385&lt;&gt;"",IF('BB-2024-Saturday'!$AJ385="t",0,'BB-2024-Saturday'!AN385),"")</f>
        <v/>
      </c>
      <c r="G382" s="119" t="str">
        <f>IF('BB-2024-Saturday'!$AJ385&lt;&gt;"",IF('BB-2024-Saturday'!$AJ385="t",0,'BB-2024-Saturday'!AO385),"")</f>
        <v/>
      </c>
      <c r="H382" s="119" t="str">
        <f>IF('BB-2024-Saturday'!$AJ385&lt;&gt;"",IF('BB-2024-Saturday'!$AJ385="t",0,'BB-2024-Saturday'!AP385),"")</f>
        <v/>
      </c>
      <c r="I382" s="119" t="str">
        <f>IF('BB-2024-Saturday'!$AJ385&lt;&gt;"",IF('BB-2024-Saturday'!$AJ385="t",0,'BB-2024-Saturday'!AQ385),"")</f>
        <v/>
      </c>
      <c r="J382" s="119" t="str">
        <f>IF('BB-2024-Saturday'!$AJ385&lt;&gt;"",IF('BB-2024-Saturday'!$AJ385="t",'BB-2024-Saturday'!AM385,0),"")</f>
        <v/>
      </c>
      <c r="K382" s="119" t="str">
        <f>IF('BB-2024-Saturday'!$AJ385&lt;&gt;"",IF('BB-2024-Saturday'!$AJ385="t",'BB-2024-Saturday'!AN385,0),"")</f>
        <v/>
      </c>
      <c r="L382" s="119" t="str">
        <f>IF('BB-2024-Saturday'!$AJ385&lt;&gt;"",IF('BB-2024-Saturday'!$AJ385="t",'BB-2024-Saturday'!AO385,0),"")</f>
        <v/>
      </c>
      <c r="M382" s="119" t="str">
        <f>IF('BB-2024-Saturday'!$AJ385&lt;&gt;"",IF('BB-2024-Saturday'!$AJ385="t",'BB-2024-Saturday'!AP385,0),"")</f>
        <v/>
      </c>
      <c r="N382" s="120" t="str">
        <f>IF('BB-2024-Saturday'!$AJ385&lt;&gt;"",IF('BB-2024-Saturday'!$AJ385="m",'BB-2024-Saturday'!U385,0),"")</f>
        <v/>
      </c>
      <c r="O382" s="120" t="str">
        <f>IF('BB-2024-Saturday'!$AJ385&lt;&gt;"",IF('BB-2024-Saturday'!$AJ385="m",'BB-2024-Saturday'!V385,0),"")</f>
        <v/>
      </c>
    </row>
    <row r="383" spans="1:15" x14ac:dyDescent="0.25">
      <c r="A383" t="str">
        <f>IF('BB-2024-Saturday'!AJ386&lt;&gt;"",'BB-2024-Saturday'!AJ386,"")</f>
        <v/>
      </c>
      <c r="B383" t="str">
        <f>IF('BB-2024-Saturday'!AJ386&lt;&gt;"",'BB-2024-Saturday'!AR386,"")</f>
        <v/>
      </c>
      <c r="C383" t="str">
        <f>IF('BB-2024-Saturday'!AJ386="m","v","a")</f>
        <v>a</v>
      </c>
      <c r="D383" s="92" t="str">
        <f>IF('BB-2024-Saturday'!AJ386&lt;&gt;"",'BB-2024-Saturday'!AI386,"")</f>
        <v/>
      </c>
      <c r="E383" s="119" t="str">
        <f>IF('BB-2024-Saturday'!$AJ386&lt;&gt;"",IF('BB-2024-Saturday'!$AJ386="t",0,'BB-2024-Saturday'!AM386),"")</f>
        <v/>
      </c>
      <c r="F383" s="119" t="str">
        <f>IF('BB-2024-Saturday'!$AJ386&lt;&gt;"",IF('BB-2024-Saturday'!$AJ386="t",0,'BB-2024-Saturday'!AN386),"")</f>
        <v/>
      </c>
      <c r="G383" s="119" t="str">
        <f>IF('BB-2024-Saturday'!$AJ386&lt;&gt;"",IF('BB-2024-Saturday'!$AJ386="t",0,'BB-2024-Saturday'!AO386),"")</f>
        <v/>
      </c>
      <c r="H383" s="119" t="str">
        <f>IF('BB-2024-Saturday'!$AJ386&lt;&gt;"",IF('BB-2024-Saturday'!$AJ386="t",0,'BB-2024-Saturday'!AP386),"")</f>
        <v/>
      </c>
      <c r="I383" s="119" t="str">
        <f>IF('BB-2024-Saturday'!$AJ386&lt;&gt;"",IF('BB-2024-Saturday'!$AJ386="t",0,'BB-2024-Saturday'!AQ386),"")</f>
        <v/>
      </c>
      <c r="J383" s="119" t="str">
        <f>IF('BB-2024-Saturday'!$AJ386&lt;&gt;"",IF('BB-2024-Saturday'!$AJ386="t",'BB-2024-Saturday'!AM386,0),"")</f>
        <v/>
      </c>
      <c r="K383" s="119" t="str">
        <f>IF('BB-2024-Saturday'!$AJ386&lt;&gt;"",IF('BB-2024-Saturday'!$AJ386="t",'BB-2024-Saturday'!AN386,0),"")</f>
        <v/>
      </c>
      <c r="L383" s="119" t="str">
        <f>IF('BB-2024-Saturday'!$AJ386&lt;&gt;"",IF('BB-2024-Saturday'!$AJ386="t",'BB-2024-Saturday'!AO386,0),"")</f>
        <v/>
      </c>
      <c r="M383" s="119" t="str">
        <f>IF('BB-2024-Saturday'!$AJ386&lt;&gt;"",IF('BB-2024-Saturday'!$AJ386="t",'BB-2024-Saturday'!AP386,0),"")</f>
        <v/>
      </c>
      <c r="N383" s="120" t="str">
        <f>IF('BB-2024-Saturday'!$AJ386&lt;&gt;"",IF('BB-2024-Saturday'!$AJ386="m",'BB-2024-Saturday'!U386,0),"")</f>
        <v/>
      </c>
      <c r="O383" s="120" t="str">
        <f>IF('BB-2024-Saturday'!$AJ386&lt;&gt;"",IF('BB-2024-Saturday'!$AJ386="m",'BB-2024-Saturday'!V386,0),"")</f>
        <v/>
      </c>
    </row>
    <row r="384" spans="1:15" x14ac:dyDescent="0.25">
      <c r="A384" t="str">
        <f>IF('BB-2024-Saturday'!AJ387&lt;&gt;"",'BB-2024-Saturday'!AJ387,"")</f>
        <v/>
      </c>
      <c r="B384" t="str">
        <f>IF('BB-2024-Saturday'!AJ387&lt;&gt;"",'BB-2024-Saturday'!AR387,"")</f>
        <v/>
      </c>
      <c r="C384" t="str">
        <f>IF('BB-2024-Saturday'!AJ387="m","v","a")</f>
        <v>a</v>
      </c>
      <c r="D384" s="92" t="str">
        <f>IF('BB-2024-Saturday'!AJ387&lt;&gt;"",'BB-2024-Saturday'!AI387,"")</f>
        <v/>
      </c>
      <c r="E384" s="119" t="str">
        <f>IF('BB-2024-Saturday'!$AJ387&lt;&gt;"",IF('BB-2024-Saturday'!$AJ387="t",0,'BB-2024-Saturday'!AM387),"")</f>
        <v/>
      </c>
      <c r="F384" s="119" t="str">
        <f>IF('BB-2024-Saturday'!$AJ387&lt;&gt;"",IF('BB-2024-Saturday'!$AJ387="t",0,'BB-2024-Saturday'!AN387),"")</f>
        <v/>
      </c>
      <c r="G384" s="119" t="str">
        <f>IF('BB-2024-Saturday'!$AJ387&lt;&gt;"",IF('BB-2024-Saturday'!$AJ387="t",0,'BB-2024-Saturday'!AO387),"")</f>
        <v/>
      </c>
      <c r="H384" s="119" t="str">
        <f>IF('BB-2024-Saturday'!$AJ387&lt;&gt;"",IF('BB-2024-Saturday'!$AJ387="t",0,'BB-2024-Saturday'!AP387),"")</f>
        <v/>
      </c>
      <c r="I384" s="119" t="str">
        <f>IF('BB-2024-Saturday'!$AJ387&lt;&gt;"",IF('BB-2024-Saturday'!$AJ387="t",0,'BB-2024-Saturday'!AQ387),"")</f>
        <v/>
      </c>
      <c r="J384" s="119" t="str">
        <f>IF('BB-2024-Saturday'!$AJ387&lt;&gt;"",IF('BB-2024-Saturday'!$AJ387="t",'BB-2024-Saturday'!AM387,0),"")</f>
        <v/>
      </c>
      <c r="K384" s="119" t="str">
        <f>IF('BB-2024-Saturday'!$AJ387&lt;&gt;"",IF('BB-2024-Saturday'!$AJ387="t",'BB-2024-Saturday'!AN387,0),"")</f>
        <v/>
      </c>
      <c r="L384" s="119" t="str">
        <f>IF('BB-2024-Saturday'!$AJ387&lt;&gt;"",IF('BB-2024-Saturday'!$AJ387="t",'BB-2024-Saturday'!AO387,0),"")</f>
        <v/>
      </c>
      <c r="M384" s="119" t="str">
        <f>IF('BB-2024-Saturday'!$AJ387&lt;&gt;"",IF('BB-2024-Saturday'!$AJ387="t",'BB-2024-Saturday'!AP387,0),"")</f>
        <v/>
      </c>
      <c r="N384" s="120" t="str">
        <f>IF('BB-2024-Saturday'!$AJ387&lt;&gt;"",IF('BB-2024-Saturday'!$AJ387="m",'BB-2024-Saturday'!U387,0),"")</f>
        <v/>
      </c>
      <c r="O384" s="120" t="str">
        <f>IF('BB-2024-Saturday'!$AJ387&lt;&gt;"",IF('BB-2024-Saturday'!$AJ387="m",'BB-2024-Saturday'!V387,0),"")</f>
        <v/>
      </c>
    </row>
    <row r="385" spans="1:15" x14ac:dyDescent="0.25">
      <c r="A385" t="str">
        <f>IF('BB-2024-Saturday'!AJ388&lt;&gt;"",'BB-2024-Saturday'!AJ388,"")</f>
        <v/>
      </c>
      <c r="B385" t="str">
        <f>IF('BB-2024-Saturday'!AJ388&lt;&gt;"",'BB-2024-Saturday'!AR388,"")</f>
        <v/>
      </c>
      <c r="C385" t="str">
        <f>IF('BB-2024-Saturday'!AJ388="m","v","a")</f>
        <v>a</v>
      </c>
      <c r="D385" s="92" t="str">
        <f>IF('BB-2024-Saturday'!AJ388&lt;&gt;"",'BB-2024-Saturday'!AI388,"")</f>
        <v/>
      </c>
      <c r="E385" s="119" t="str">
        <f>IF('BB-2024-Saturday'!$AJ388&lt;&gt;"",IF('BB-2024-Saturday'!$AJ388="t",0,'BB-2024-Saturday'!AM388),"")</f>
        <v/>
      </c>
      <c r="F385" s="119" t="str">
        <f>IF('BB-2024-Saturday'!$AJ388&lt;&gt;"",IF('BB-2024-Saturday'!$AJ388="t",0,'BB-2024-Saturday'!AN388),"")</f>
        <v/>
      </c>
      <c r="G385" s="119" t="str">
        <f>IF('BB-2024-Saturday'!$AJ388&lt;&gt;"",IF('BB-2024-Saturday'!$AJ388="t",0,'BB-2024-Saturday'!AO388),"")</f>
        <v/>
      </c>
      <c r="H385" s="119" t="str">
        <f>IF('BB-2024-Saturday'!$AJ388&lt;&gt;"",IF('BB-2024-Saturday'!$AJ388="t",0,'BB-2024-Saturday'!AP388),"")</f>
        <v/>
      </c>
      <c r="I385" s="119" t="str">
        <f>IF('BB-2024-Saturday'!$AJ388&lt;&gt;"",IF('BB-2024-Saturday'!$AJ388="t",0,'BB-2024-Saturday'!AQ388),"")</f>
        <v/>
      </c>
      <c r="J385" s="119" t="str">
        <f>IF('BB-2024-Saturday'!$AJ388&lt;&gt;"",IF('BB-2024-Saturday'!$AJ388="t",'BB-2024-Saturday'!AM388,0),"")</f>
        <v/>
      </c>
      <c r="K385" s="119" t="str">
        <f>IF('BB-2024-Saturday'!$AJ388&lt;&gt;"",IF('BB-2024-Saturday'!$AJ388="t",'BB-2024-Saturday'!AN388,0),"")</f>
        <v/>
      </c>
      <c r="L385" s="119" t="str">
        <f>IF('BB-2024-Saturday'!$AJ388&lt;&gt;"",IF('BB-2024-Saturday'!$AJ388="t",'BB-2024-Saturday'!AO388,0),"")</f>
        <v/>
      </c>
      <c r="M385" s="119" t="str">
        <f>IF('BB-2024-Saturday'!$AJ388&lt;&gt;"",IF('BB-2024-Saturday'!$AJ388="t",'BB-2024-Saturday'!AP388,0),"")</f>
        <v/>
      </c>
      <c r="N385" s="120" t="str">
        <f>IF('BB-2024-Saturday'!$AJ388&lt;&gt;"",IF('BB-2024-Saturday'!$AJ388="m",'BB-2024-Saturday'!U388,0),"")</f>
        <v/>
      </c>
      <c r="O385" s="120" t="str">
        <f>IF('BB-2024-Saturday'!$AJ388&lt;&gt;"",IF('BB-2024-Saturday'!$AJ388="m",'BB-2024-Saturday'!V388,0),"")</f>
        <v/>
      </c>
    </row>
    <row r="386" spans="1:15" x14ac:dyDescent="0.25">
      <c r="A386" t="str">
        <f>IF('BB-2024-Saturday'!AJ389&lt;&gt;"",'BB-2024-Saturday'!AJ389,"")</f>
        <v/>
      </c>
      <c r="B386" t="str">
        <f>IF('BB-2024-Saturday'!AJ389&lt;&gt;"",'BB-2024-Saturday'!AR389,"")</f>
        <v/>
      </c>
      <c r="C386" t="str">
        <f>IF('BB-2024-Saturday'!AJ389="m","v","a")</f>
        <v>a</v>
      </c>
      <c r="D386" s="92" t="str">
        <f>IF('BB-2024-Saturday'!AJ389&lt;&gt;"",'BB-2024-Saturday'!AI389,"")</f>
        <v/>
      </c>
      <c r="E386" s="119" t="str">
        <f>IF('BB-2024-Saturday'!$AJ389&lt;&gt;"",IF('BB-2024-Saturday'!$AJ389="t",0,'BB-2024-Saturday'!AM389),"")</f>
        <v/>
      </c>
      <c r="F386" s="119" t="str">
        <f>IF('BB-2024-Saturday'!$AJ389&lt;&gt;"",IF('BB-2024-Saturday'!$AJ389="t",0,'BB-2024-Saturday'!AN389),"")</f>
        <v/>
      </c>
      <c r="G386" s="119" t="str">
        <f>IF('BB-2024-Saturday'!$AJ389&lt;&gt;"",IF('BB-2024-Saturday'!$AJ389="t",0,'BB-2024-Saturday'!AO389),"")</f>
        <v/>
      </c>
      <c r="H386" s="119" t="str">
        <f>IF('BB-2024-Saturday'!$AJ389&lt;&gt;"",IF('BB-2024-Saturday'!$AJ389="t",0,'BB-2024-Saturday'!AP389),"")</f>
        <v/>
      </c>
      <c r="I386" s="119" t="str">
        <f>IF('BB-2024-Saturday'!$AJ389&lt;&gt;"",IF('BB-2024-Saturday'!$AJ389="t",0,'BB-2024-Saturday'!AQ389),"")</f>
        <v/>
      </c>
      <c r="J386" s="119" t="str">
        <f>IF('BB-2024-Saturday'!$AJ389&lt;&gt;"",IF('BB-2024-Saturday'!$AJ389="t",'BB-2024-Saturday'!AM389,0),"")</f>
        <v/>
      </c>
      <c r="K386" s="119" t="str">
        <f>IF('BB-2024-Saturday'!$AJ389&lt;&gt;"",IF('BB-2024-Saturday'!$AJ389="t",'BB-2024-Saturday'!AN389,0),"")</f>
        <v/>
      </c>
      <c r="L386" s="119" t="str">
        <f>IF('BB-2024-Saturday'!$AJ389&lt;&gt;"",IF('BB-2024-Saturday'!$AJ389="t",'BB-2024-Saturday'!AO389,0),"")</f>
        <v/>
      </c>
      <c r="M386" s="119" t="str">
        <f>IF('BB-2024-Saturday'!$AJ389&lt;&gt;"",IF('BB-2024-Saturday'!$AJ389="t",'BB-2024-Saturday'!AP389,0),"")</f>
        <v/>
      </c>
      <c r="N386" s="120" t="str">
        <f>IF('BB-2024-Saturday'!$AJ389&lt;&gt;"",IF('BB-2024-Saturday'!$AJ389="m",'BB-2024-Saturday'!U389,0),"")</f>
        <v/>
      </c>
      <c r="O386" s="120" t="str">
        <f>IF('BB-2024-Saturday'!$AJ389&lt;&gt;"",IF('BB-2024-Saturday'!$AJ389="m",'BB-2024-Saturday'!V389,0),"")</f>
        <v/>
      </c>
    </row>
    <row r="387" spans="1:15" x14ac:dyDescent="0.25">
      <c r="A387" t="str">
        <f>IF('BB-2024-Saturday'!AJ390&lt;&gt;"",'BB-2024-Saturday'!AJ390,"")</f>
        <v/>
      </c>
      <c r="B387" t="str">
        <f>IF('BB-2024-Saturday'!AJ390&lt;&gt;"",'BB-2024-Saturday'!AR390,"")</f>
        <v/>
      </c>
      <c r="C387" t="str">
        <f>IF('BB-2024-Saturday'!AJ390="m","v","a")</f>
        <v>a</v>
      </c>
      <c r="D387" s="92" t="str">
        <f>IF('BB-2024-Saturday'!AJ390&lt;&gt;"",'BB-2024-Saturday'!AI390,"")</f>
        <v/>
      </c>
      <c r="E387" s="119" t="str">
        <f>IF('BB-2024-Saturday'!$AJ390&lt;&gt;"",IF('BB-2024-Saturday'!$AJ390="t",0,'BB-2024-Saturday'!AM390),"")</f>
        <v/>
      </c>
      <c r="F387" s="119" t="str">
        <f>IF('BB-2024-Saturday'!$AJ390&lt;&gt;"",IF('BB-2024-Saturday'!$AJ390="t",0,'BB-2024-Saturday'!AN390),"")</f>
        <v/>
      </c>
      <c r="G387" s="119" t="str">
        <f>IF('BB-2024-Saturday'!$AJ390&lt;&gt;"",IF('BB-2024-Saturday'!$AJ390="t",0,'BB-2024-Saturday'!AO390),"")</f>
        <v/>
      </c>
      <c r="H387" s="119" t="str">
        <f>IF('BB-2024-Saturday'!$AJ390&lt;&gt;"",IF('BB-2024-Saturday'!$AJ390="t",0,'BB-2024-Saturday'!AP390),"")</f>
        <v/>
      </c>
      <c r="I387" s="119" t="str">
        <f>IF('BB-2024-Saturday'!$AJ390&lt;&gt;"",IF('BB-2024-Saturday'!$AJ390="t",0,'BB-2024-Saturday'!AQ390),"")</f>
        <v/>
      </c>
      <c r="J387" s="119" t="str">
        <f>IF('BB-2024-Saturday'!$AJ390&lt;&gt;"",IF('BB-2024-Saturday'!$AJ390="t",'BB-2024-Saturday'!AM390,0),"")</f>
        <v/>
      </c>
      <c r="K387" s="119" t="str">
        <f>IF('BB-2024-Saturday'!$AJ390&lt;&gt;"",IF('BB-2024-Saturday'!$AJ390="t",'BB-2024-Saturday'!AN390,0),"")</f>
        <v/>
      </c>
      <c r="L387" s="119" t="str">
        <f>IF('BB-2024-Saturday'!$AJ390&lt;&gt;"",IF('BB-2024-Saturday'!$AJ390="t",'BB-2024-Saturday'!AO390,0),"")</f>
        <v/>
      </c>
      <c r="M387" s="119" t="str">
        <f>IF('BB-2024-Saturday'!$AJ390&lt;&gt;"",IF('BB-2024-Saturday'!$AJ390="t",'BB-2024-Saturday'!AP390,0),"")</f>
        <v/>
      </c>
      <c r="N387" s="120" t="str">
        <f>IF('BB-2024-Saturday'!$AJ390&lt;&gt;"",IF('BB-2024-Saturday'!$AJ390="m",'BB-2024-Saturday'!U390,0),"")</f>
        <v/>
      </c>
      <c r="O387" s="120" t="str">
        <f>IF('BB-2024-Saturday'!$AJ390&lt;&gt;"",IF('BB-2024-Saturday'!$AJ390="m",'BB-2024-Saturday'!V390,0),"")</f>
        <v/>
      </c>
    </row>
    <row r="388" spans="1:15" x14ac:dyDescent="0.25">
      <c r="A388" t="str">
        <f>IF('BB-2024-Saturday'!AJ391&lt;&gt;"",'BB-2024-Saturday'!AJ391,"")</f>
        <v/>
      </c>
      <c r="B388" t="str">
        <f>IF('BB-2024-Saturday'!AJ391&lt;&gt;"",'BB-2024-Saturday'!AR391,"")</f>
        <v/>
      </c>
      <c r="C388" t="str">
        <f>IF('BB-2024-Saturday'!AJ391="m","v","a")</f>
        <v>a</v>
      </c>
      <c r="D388" s="92" t="str">
        <f>IF('BB-2024-Saturday'!AJ391&lt;&gt;"",'BB-2024-Saturday'!AI391,"")</f>
        <v/>
      </c>
      <c r="E388" s="119" t="str">
        <f>IF('BB-2024-Saturday'!$AJ391&lt;&gt;"",IF('BB-2024-Saturday'!$AJ391="t",0,'BB-2024-Saturday'!AM391),"")</f>
        <v/>
      </c>
      <c r="F388" s="119" t="str">
        <f>IF('BB-2024-Saturday'!$AJ391&lt;&gt;"",IF('BB-2024-Saturday'!$AJ391="t",0,'BB-2024-Saturday'!AN391),"")</f>
        <v/>
      </c>
      <c r="G388" s="119" t="str">
        <f>IF('BB-2024-Saturday'!$AJ391&lt;&gt;"",IF('BB-2024-Saturday'!$AJ391="t",0,'BB-2024-Saturday'!AO391),"")</f>
        <v/>
      </c>
      <c r="H388" s="119" t="str">
        <f>IF('BB-2024-Saturday'!$AJ391&lt;&gt;"",IF('BB-2024-Saturday'!$AJ391="t",0,'BB-2024-Saturday'!AP391),"")</f>
        <v/>
      </c>
      <c r="I388" s="119" t="str">
        <f>IF('BB-2024-Saturday'!$AJ391&lt;&gt;"",IF('BB-2024-Saturday'!$AJ391="t",0,'BB-2024-Saturday'!AQ391),"")</f>
        <v/>
      </c>
      <c r="J388" s="119" t="str">
        <f>IF('BB-2024-Saturday'!$AJ391&lt;&gt;"",IF('BB-2024-Saturday'!$AJ391="t",'BB-2024-Saturday'!AM391,0),"")</f>
        <v/>
      </c>
      <c r="K388" s="119" t="str">
        <f>IF('BB-2024-Saturday'!$AJ391&lt;&gt;"",IF('BB-2024-Saturday'!$AJ391="t",'BB-2024-Saturday'!AN391,0),"")</f>
        <v/>
      </c>
      <c r="L388" s="119" t="str">
        <f>IF('BB-2024-Saturday'!$AJ391&lt;&gt;"",IF('BB-2024-Saturday'!$AJ391="t",'BB-2024-Saturday'!AO391,0),"")</f>
        <v/>
      </c>
      <c r="M388" s="119" t="str">
        <f>IF('BB-2024-Saturday'!$AJ391&lt;&gt;"",IF('BB-2024-Saturday'!$AJ391="t",'BB-2024-Saturday'!AP391,0),"")</f>
        <v/>
      </c>
      <c r="N388" s="120" t="str">
        <f>IF('BB-2024-Saturday'!$AJ391&lt;&gt;"",IF('BB-2024-Saturday'!$AJ391="m",'BB-2024-Saturday'!U391,0),"")</f>
        <v/>
      </c>
      <c r="O388" s="120" t="str">
        <f>IF('BB-2024-Saturday'!$AJ391&lt;&gt;"",IF('BB-2024-Saturday'!$AJ391="m",'BB-2024-Saturday'!V391,0),"")</f>
        <v/>
      </c>
    </row>
    <row r="389" spans="1:15" x14ac:dyDescent="0.25">
      <c r="A389" t="str">
        <f>IF('BB-2024-Saturday'!AJ392&lt;&gt;"",'BB-2024-Saturday'!AJ392,"")</f>
        <v/>
      </c>
      <c r="B389" t="str">
        <f>IF('BB-2024-Saturday'!AJ392&lt;&gt;"",'BB-2024-Saturday'!AR392,"")</f>
        <v/>
      </c>
      <c r="C389" t="str">
        <f>IF('BB-2024-Saturday'!AJ392="m","v","a")</f>
        <v>a</v>
      </c>
      <c r="D389" s="92" t="str">
        <f>IF('BB-2024-Saturday'!AJ392&lt;&gt;"",'BB-2024-Saturday'!AI392,"")</f>
        <v/>
      </c>
      <c r="E389" s="119" t="str">
        <f>IF('BB-2024-Saturday'!$AJ392&lt;&gt;"",IF('BB-2024-Saturday'!$AJ392="t",0,'BB-2024-Saturday'!AM392),"")</f>
        <v/>
      </c>
      <c r="F389" s="119" t="str">
        <f>IF('BB-2024-Saturday'!$AJ392&lt;&gt;"",IF('BB-2024-Saturday'!$AJ392="t",0,'BB-2024-Saturday'!AN392),"")</f>
        <v/>
      </c>
      <c r="G389" s="119" t="str">
        <f>IF('BB-2024-Saturday'!$AJ392&lt;&gt;"",IF('BB-2024-Saturday'!$AJ392="t",0,'BB-2024-Saturday'!AO392),"")</f>
        <v/>
      </c>
      <c r="H389" s="119" t="str">
        <f>IF('BB-2024-Saturday'!$AJ392&lt;&gt;"",IF('BB-2024-Saturday'!$AJ392="t",0,'BB-2024-Saturday'!AP392),"")</f>
        <v/>
      </c>
      <c r="I389" s="119" t="str">
        <f>IF('BB-2024-Saturday'!$AJ392&lt;&gt;"",IF('BB-2024-Saturday'!$AJ392="t",0,'BB-2024-Saturday'!AQ392),"")</f>
        <v/>
      </c>
      <c r="J389" s="119" t="str">
        <f>IF('BB-2024-Saturday'!$AJ392&lt;&gt;"",IF('BB-2024-Saturday'!$AJ392="t",'BB-2024-Saturday'!AM392,0),"")</f>
        <v/>
      </c>
      <c r="K389" s="119" t="str">
        <f>IF('BB-2024-Saturday'!$AJ392&lt;&gt;"",IF('BB-2024-Saturday'!$AJ392="t",'BB-2024-Saturday'!AN392,0),"")</f>
        <v/>
      </c>
      <c r="L389" s="119" t="str">
        <f>IF('BB-2024-Saturday'!$AJ392&lt;&gt;"",IF('BB-2024-Saturday'!$AJ392="t",'BB-2024-Saturday'!AO392,0),"")</f>
        <v/>
      </c>
      <c r="M389" s="119" t="str">
        <f>IF('BB-2024-Saturday'!$AJ392&lt;&gt;"",IF('BB-2024-Saturday'!$AJ392="t",'BB-2024-Saturday'!AP392,0),"")</f>
        <v/>
      </c>
      <c r="N389" s="120" t="str">
        <f>IF('BB-2024-Saturday'!$AJ392&lt;&gt;"",IF('BB-2024-Saturday'!$AJ392="m",'BB-2024-Saturday'!U392,0),"")</f>
        <v/>
      </c>
      <c r="O389" s="120" t="str">
        <f>IF('BB-2024-Saturday'!$AJ392&lt;&gt;"",IF('BB-2024-Saturday'!$AJ392="m",'BB-2024-Saturday'!V392,0),"")</f>
        <v/>
      </c>
    </row>
    <row r="390" spans="1:15" x14ac:dyDescent="0.25">
      <c r="A390" t="str">
        <f>IF('BB-2024-Saturday'!AJ393&lt;&gt;"",'BB-2024-Saturday'!AJ393,"")</f>
        <v/>
      </c>
      <c r="B390" t="str">
        <f>IF('BB-2024-Saturday'!AJ393&lt;&gt;"",'BB-2024-Saturday'!AR393,"")</f>
        <v/>
      </c>
      <c r="C390" t="str">
        <f>IF('BB-2024-Saturday'!AJ393="m","v","a")</f>
        <v>a</v>
      </c>
      <c r="D390" s="92" t="str">
        <f>IF('BB-2024-Saturday'!AJ393&lt;&gt;"",'BB-2024-Saturday'!AI393,"")</f>
        <v/>
      </c>
      <c r="E390" s="119" t="str">
        <f>IF('BB-2024-Saturday'!$AJ393&lt;&gt;"",IF('BB-2024-Saturday'!$AJ393="t",0,'BB-2024-Saturday'!AM393),"")</f>
        <v/>
      </c>
      <c r="F390" s="119" t="str">
        <f>IF('BB-2024-Saturday'!$AJ393&lt;&gt;"",IF('BB-2024-Saturday'!$AJ393="t",0,'BB-2024-Saturday'!AN393),"")</f>
        <v/>
      </c>
      <c r="G390" s="119" t="str">
        <f>IF('BB-2024-Saturday'!$AJ393&lt;&gt;"",IF('BB-2024-Saturday'!$AJ393="t",0,'BB-2024-Saturday'!AO393),"")</f>
        <v/>
      </c>
      <c r="H390" s="119" t="str">
        <f>IF('BB-2024-Saturday'!$AJ393&lt;&gt;"",IF('BB-2024-Saturday'!$AJ393="t",0,'BB-2024-Saturday'!AP393),"")</f>
        <v/>
      </c>
      <c r="I390" s="119" t="str">
        <f>IF('BB-2024-Saturday'!$AJ393&lt;&gt;"",IF('BB-2024-Saturday'!$AJ393="t",0,'BB-2024-Saturday'!AQ393),"")</f>
        <v/>
      </c>
      <c r="J390" s="119" t="str">
        <f>IF('BB-2024-Saturday'!$AJ393&lt;&gt;"",IF('BB-2024-Saturday'!$AJ393="t",'BB-2024-Saturday'!AM393,0),"")</f>
        <v/>
      </c>
      <c r="K390" s="119" t="str">
        <f>IF('BB-2024-Saturday'!$AJ393&lt;&gt;"",IF('BB-2024-Saturday'!$AJ393="t",'BB-2024-Saturday'!AN393,0),"")</f>
        <v/>
      </c>
      <c r="L390" s="119" t="str">
        <f>IF('BB-2024-Saturday'!$AJ393&lt;&gt;"",IF('BB-2024-Saturday'!$AJ393="t",'BB-2024-Saturday'!AO393,0),"")</f>
        <v/>
      </c>
      <c r="M390" s="119" t="str">
        <f>IF('BB-2024-Saturday'!$AJ393&lt;&gt;"",IF('BB-2024-Saturday'!$AJ393="t",'BB-2024-Saturday'!AP393,0),"")</f>
        <v/>
      </c>
      <c r="N390" s="120" t="str">
        <f>IF('BB-2024-Saturday'!$AJ393&lt;&gt;"",IF('BB-2024-Saturday'!$AJ393="m",'BB-2024-Saturday'!U393,0),"")</f>
        <v/>
      </c>
      <c r="O390" s="120" t="str">
        <f>IF('BB-2024-Saturday'!$AJ393&lt;&gt;"",IF('BB-2024-Saturday'!$AJ393="m",'BB-2024-Saturday'!V393,0),"")</f>
        <v/>
      </c>
    </row>
    <row r="391" spans="1:15" x14ac:dyDescent="0.25">
      <c r="A391" t="str">
        <f>IF('BB-2024-Saturday'!AJ394&lt;&gt;"",'BB-2024-Saturday'!AJ394,"")</f>
        <v/>
      </c>
      <c r="B391" t="str">
        <f>IF('BB-2024-Saturday'!AJ394&lt;&gt;"",'BB-2024-Saturday'!AR394,"")</f>
        <v/>
      </c>
      <c r="C391" t="str">
        <f>IF('BB-2024-Saturday'!AJ394="m","v","a")</f>
        <v>a</v>
      </c>
      <c r="D391" s="92" t="str">
        <f>IF('BB-2024-Saturday'!AJ394&lt;&gt;"",'BB-2024-Saturday'!AI394,"")</f>
        <v/>
      </c>
      <c r="E391" s="119" t="str">
        <f>IF('BB-2024-Saturday'!$AJ394&lt;&gt;"",IF('BB-2024-Saturday'!$AJ394="t",0,'BB-2024-Saturday'!AM394),"")</f>
        <v/>
      </c>
      <c r="F391" s="119" t="str">
        <f>IF('BB-2024-Saturday'!$AJ394&lt;&gt;"",IF('BB-2024-Saturday'!$AJ394="t",0,'BB-2024-Saturday'!AN394),"")</f>
        <v/>
      </c>
      <c r="G391" s="119" t="str">
        <f>IF('BB-2024-Saturday'!$AJ394&lt;&gt;"",IF('BB-2024-Saturday'!$AJ394="t",0,'BB-2024-Saturday'!AO394),"")</f>
        <v/>
      </c>
      <c r="H391" s="119" t="str">
        <f>IF('BB-2024-Saturday'!$AJ394&lt;&gt;"",IF('BB-2024-Saturday'!$AJ394="t",0,'BB-2024-Saturday'!AP394),"")</f>
        <v/>
      </c>
      <c r="I391" s="119" t="str">
        <f>IF('BB-2024-Saturday'!$AJ394&lt;&gt;"",IF('BB-2024-Saturday'!$AJ394="t",0,'BB-2024-Saturday'!AQ394),"")</f>
        <v/>
      </c>
      <c r="J391" s="119" t="str">
        <f>IF('BB-2024-Saturday'!$AJ394&lt;&gt;"",IF('BB-2024-Saturday'!$AJ394="t",'BB-2024-Saturday'!AM394,0),"")</f>
        <v/>
      </c>
      <c r="K391" s="119" t="str">
        <f>IF('BB-2024-Saturday'!$AJ394&lt;&gt;"",IF('BB-2024-Saturday'!$AJ394="t",'BB-2024-Saturday'!AN394,0),"")</f>
        <v/>
      </c>
      <c r="L391" s="119" t="str">
        <f>IF('BB-2024-Saturday'!$AJ394&lt;&gt;"",IF('BB-2024-Saturday'!$AJ394="t",'BB-2024-Saturday'!AO394,0),"")</f>
        <v/>
      </c>
      <c r="M391" s="119" t="str">
        <f>IF('BB-2024-Saturday'!$AJ394&lt;&gt;"",IF('BB-2024-Saturday'!$AJ394="t",'BB-2024-Saturday'!AP394,0),"")</f>
        <v/>
      </c>
      <c r="N391" s="120" t="str">
        <f>IF('BB-2024-Saturday'!$AJ394&lt;&gt;"",IF('BB-2024-Saturday'!$AJ394="m",'BB-2024-Saturday'!U394,0),"")</f>
        <v/>
      </c>
      <c r="O391" s="120" t="str">
        <f>IF('BB-2024-Saturday'!$AJ394&lt;&gt;"",IF('BB-2024-Saturday'!$AJ394="m",'BB-2024-Saturday'!V394,0),"")</f>
        <v/>
      </c>
    </row>
    <row r="392" spans="1:15" x14ac:dyDescent="0.25">
      <c r="A392" t="str">
        <f>IF('BB-2024-Saturday'!AJ395&lt;&gt;"",'BB-2024-Saturday'!AJ395,"")</f>
        <v/>
      </c>
      <c r="B392" t="str">
        <f>IF('BB-2024-Saturday'!AJ395&lt;&gt;"",'BB-2024-Saturday'!AR395,"")</f>
        <v/>
      </c>
      <c r="C392" t="str">
        <f>IF('BB-2024-Saturday'!AJ395="m","v","a")</f>
        <v>a</v>
      </c>
      <c r="D392" s="92" t="str">
        <f>IF('BB-2024-Saturday'!AJ395&lt;&gt;"",'BB-2024-Saturday'!AI395,"")</f>
        <v/>
      </c>
      <c r="E392" s="119" t="str">
        <f>IF('BB-2024-Saturday'!$AJ395&lt;&gt;"",IF('BB-2024-Saturday'!$AJ395="t",0,'BB-2024-Saturday'!AM395),"")</f>
        <v/>
      </c>
      <c r="F392" s="119" t="str">
        <f>IF('BB-2024-Saturday'!$AJ395&lt;&gt;"",IF('BB-2024-Saturday'!$AJ395="t",0,'BB-2024-Saturday'!AN395),"")</f>
        <v/>
      </c>
      <c r="G392" s="119" t="str">
        <f>IF('BB-2024-Saturday'!$AJ395&lt;&gt;"",IF('BB-2024-Saturday'!$AJ395="t",0,'BB-2024-Saturday'!AO395),"")</f>
        <v/>
      </c>
      <c r="H392" s="119" t="str">
        <f>IF('BB-2024-Saturday'!$AJ395&lt;&gt;"",IF('BB-2024-Saturday'!$AJ395="t",0,'BB-2024-Saturday'!AP395),"")</f>
        <v/>
      </c>
      <c r="I392" s="119" t="str">
        <f>IF('BB-2024-Saturday'!$AJ395&lt;&gt;"",IF('BB-2024-Saturday'!$AJ395="t",0,'BB-2024-Saturday'!AQ395),"")</f>
        <v/>
      </c>
      <c r="J392" s="119" t="str">
        <f>IF('BB-2024-Saturday'!$AJ395&lt;&gt;"",IF('BB-2024-Saturday'!$AJ395="t",'BB-2024-Saturday'!AM395,0),"")</f>
        <v/>
      </c>
      <c r="K392" s="119" t="str">
        <f>IF('BB-2024-Saturday'!$AJ395&lt;&gt;"",IF('BB-2024-Saturday'!$AJ395="t",'BB-2024-Saturday'!AN395,0),"")</f>
        <v/>
      </c>
      <c r="L392" s="119" t="str">
        <f>IF('BB-2024-Saturday'!$AJ395&lt;&gt;"",IF('BB-2024-Saturday'!$AJ395="t",'BB-2024-Saturday'!AO395,0),"")</f>
        <v/>
      </c>
      <c r="M392" s="119" t="str">
        <f>IF('BB-2024-Saturday'!$AJ395&lt;&gt;"",IF('BB-2024-Saturday'!$AJ395="t",'BB-2024-Saturday'!AP395,0),"")</f>
        <v/>
      </c>
      <c r="N392" s="120" t="str">
        <f>IF('BB-2024-Saturday'!$AJ395&lt;&gt;"",IF('BB-2024-Saturday'!$AJ395="m",'BB-2024-Saturday'!U395,0),"")</f>
        <v/>
      </c>
      <c r="O392" s="120" t="str">
        <f>IF('BB-2024-Saturday'!$AJ395&lt;&gt;"",IF('BB-2024-Saturday'!$AJ395="m",'BB-2024-Saturday'!V395,0),"")</f>
        <v/>
      </c>
    </row>
    <row r="393" spans="1:15" x14ac:dyDescent="0.25">
      <c r="A393" t="str">
        <f>IF('BB-2024-Saturday'!AJ396&lt;&gt;"",'BB-2024-Saturday'!AJ396,"")</f>
        <v/>
      </c>
      <c r="B393" t="str">
        <f>IF('BB-2024-Saturday'!AJ396&lt;&gt;"",'BB-2024-Saturday'!AR396,"")</f>
        <v/>
      </c>
      <c r="C393" t="str">
        <f>IF('BB-2024-Saturday'!AJ396="m","v","a")</f>
        <v>a</v>
      </c>
      <c r="D393" s="92" t="str">
        <f>IF('BB-2024-Saturday'!AJ396&lt;&gt;"",'BB-2024-Saturday'!AI396,"")</f>
        <v/>
      </c>
      <c r="E393" s="119" t="str">
        <f>IF('BB-2024-Saturday'!$AJ396&lt;&gt;"",IF('BB-2024-Saturday'!$AJ396="t",0,'BB-2024-Saturday'!AM396),"")</f>
        <v/>
      </c>
      <c r="F393" s="119" t="str">
        <f>IF('BB-2024-Saturday'!$AJ396&lt;&gt;"",IF('BB-2024-Saturday'!$AJ396="t",0,'BB-2024-Saturday'!AN396),"")</f>
        <v/>
      </c>
      <c r="G393" s="119" t="str">
        <f>IF('BB-2024-Saturday'!$AJ396&lt;&gt;"",IF('BB-2024-Saturday'!$AJ396="t",0,'BB-2024-Saturday'!AO396),"")</f>
        <v/>
      </c>
      <c r="H393" s="119" t="str">
        <f>IF('BB-2024-Saturday'!$AJ396&lt;&gt;"",IF('BB-2024-Saturday'!$AJ396="t",0,'BB-2024-Saturday'!AP396),"")</f>
        <v/>
      </c>
      <c r="I393" s="119" t="str">
        <f>IF('BB-2024-Saturday'!$AJ396&lt;&gt;"",IF('BB-2024-Saturday'!$AJ396="t",0,'BB-2024-Saturday'!AQ396),"")</f>
        <v/>
      </c>
      <c r="J393" s="119" t="str">
        <f>IF('BB-2024-Saturday'!$AJ396&lt;&gt;"",IF('BB-2024-Saturday'!$AJ396="t",'BB-2024-Saturday'!AM396,0),"")</f>
        <v/>
      </c>
      <c r="K393" s="119" t="str">
        <f>IF('BB-2024-Saturday'!$AJ396&lt;&gt;"",IF('BB-2024-Saturday'!$AJ396="t",'BB-2024-Saturday'!AN396,0),"")</f>
        <v/>
      </c>
      <c r="L393" s="119" t="str">
        <f>IF('BB-2024-Saturday'!$AJ396&lt;&gt;"",IF('BB-2024-Saturday'!$AJ396="t",'BB-2024-Saturday'!AO396,0),"")</f>
        <v/>
      </c>
      <c r="M393" s="119" t="str">
        <f>IF('BB-2024-Saturday'!$AJ396&lt;&gt;"",IF('BB-2024-Saturday'!$AJ396="t",'BB-2024-Saturday'!AP396,0),"")</f>
        <v/>
      </c>
      <c r="N393" s="120" t="str">
        <f>IF('BB-2024-Saturday'!$AJ396&lt;&gt;"",IF('BB-2024-Saturday'!$AJ396="m",'BB-2024-Saturday'!U396,0),"")</f>
        <v/>
      </c>
      <c r="O393" s="120" t="str">
        <f>IF('BB-2024-Saturday'!$AJ396&lt;&gt;"",IF('BB-2024-Saturday'!$AJ396="m",'BB-2024-Saturday'!V396,0),"")</f>
        <v/>
      </c>
    </row>
    <row r="394" spans="1:15" x14ac:dyDescent="0.25">
      <c r="A394" t="str">
        <f>IF('BB-2024-Saturday'!AJ397&lt;&gt;"",'BB-2024-Saturday'!AJ397,"")</f>
        <v/>
      </c>
      <c r="B394" t="str">
        <f>IF('BB-2024-Saturday'!AJ397&lt;&gt;"",'BB-2024-Saturday'!AR397,"")</f>
        <v/>
      </c>
      <c r="C394" t="str">
        <f>IF('BB-2024-Saturday'!AJ397="m","v","a")</f>
        <v>a</v>
      </c>
      <c r="D394" s="92" t="str">
        <f>IF('BB-2024-Saturday'!AJ397&lt;&gt;"",'BB-2024-Saturday'!AI397,"")</f>
        <v/>
      </c>
      <c r="E394" s="119" t="str">
        <f>IF('BB-2024-Saturday'!$AJ397&lt;&gt;"",IF('BB-2024-Saturday'!$AJ397="t",0,'BB-2024-Saturday'!AM397),"")</f>
        <v/>
      </c>
      <c r="F394" s="119" t="str">
        <f>IF('BB-2024-Saturday'!$AJ397&lt;&gt;"",IF('BB-2024-Saturday'!$AJ397="t",0,'BB-2024-Saturday'!AN397),"")</f>
        <v/>
      </c>
      <c r="G394" s="119" t="str">
        <f>IF('BB-2024-Saturday'!$AJ397&lt;&gt;"",IF('BB-2024-Saturday'!$AJ397="t",0,'BB-2024-Saturday'!AO397),"")</f>
        <v/>
      </c>
      <c r="H394" s="119" t="str">
        <f>IF('BB-2024-Saturday'!$AJ397&lt;&gt;"",IF('BB-2024-Saturday'!$AJ397="t",0,'BB-2024-Saturday'!AP397),"")</f>
        <v/>
      </c>
      <c r="I394" s="119" t="str">
        <f>IF('BB-2024-Saturday'!$AJ397&lt;&gt;"",IF('BB-2024-Saturday'!$AJ397="t",0,'BB-2024-Saturday'!AQ397),"")</f>
        <v/>
      </c>
      <c r="J394" s="119" t="str">
        <f>IF('BB-2024-Saturday'!$AJ397&lt;&gt;"",IF('BB-2024-Saturday'!$AJ397="t",'BB-2024-Saturday'!AM397,0),"")</f>
        <v/>
      </c>
      <c r="K394" s="119" t="str">
        <f>IF('BB-2024-Saturday'!$AJ397&lt;&gt;"",IF('BB-2024-Saturday'!$AJ397="t",'BB-2024-Saturday'!AN397,0),"")</f>
        <v/>
      </c>
      <c r="L394" s="119" t="str">
        <f>IF('BB-2024-Saturday'!$AJ397&lt;&gt;"",IF('BB-2024-Saturday'!$AJ397="t",'BB-2024-Saturday'!AO397,0),"")</f>
        <v/>
      </c>
      <c r="M394" s="119" t="str">
        <f>IF('BB-2024-Saturday'!$AJ397&lt;&gt;"",IF('BB-2024-Saturday'!$AJ397="t",'BB-2024-Saturday'!AP397,0),"")</f>
        <v/>
      </c>
      <c r="N394" s="120" t="str">
        <f>IF('BB-2024-Saturday'!$AJ397&lt;&gt;"",IF('BB-2024-Saturday'!$AJ397="m",'BB-2024-Saturday'!U397,0),"")</f>
        <v/>
      </c>
      <c r="O394" s="120" t="str">
        <f>IF('BB-2024-Saturday'!$AJ397&lt;&gt;"",IF('BB-2024-Saturday'!$AJ397="m",'BB-2024-Saturday'!V397,0),"")</f>
        <v/>
      </c>
    </row>
    <row r="395" spans="1:15" x14ac:dyDescent="0.25">
      <c r="A395" t="str">
        <f>IF('BB-2024-Saturday'!AJ398&lt;&gt;"",'BB-2024-Saturday'!AJ398,"")</f>
        <v/>
      </c>
      <c r="B395" t="str">
        <f>IF('BB-2024-Saturday'!AJ398&lt;&gt;"",'BB-2024-Saturday'!AR398,"")</f>
        <v/>
      </c>
      <c r="C395" t="str">
        <f>IF('BB-2024-Saturday'!AJ398="m","v","a")</f>
        <v>a</v>
      </c>
      <c r="D395" s="92" t="str">
        <f>IF('BB-2024-Saturday'!AJ398&lt;&gt;"",'BB-2024-Saturday'!AI398,"")</f>
        <v/>
      </c>
      <c r="E395" s="119" t="str">
        <f>IF('BB-2024-Saturday'!$AJ398&lt;&gt;"",IF('BB-2024-Saturday'!$AJ398="t",0,'BB-2024-Saturday'!AM398),"")</f>
        <v/>
      </c>
      <c r="F395" s="119" t="str">
        <f>IF('BB-2024-Saturday'!$AJ398&lt;&gt;"",IF('BB-2024-Saturday'!$AJ398="t",0,'BB-2024-Saturday'!AN398),"")</f>
        <v/>
      </c>
      <c r="G395" s="119" t="str">
        <f>IF('BB-2024-Saturday'!$AJ398&lt;&gt;"",IF('BB-2024-Saturday'!$AJ398="t",0,'BB-2024-Saturday'!AO398),"")</f>
        <v/>
      </c>
      <c r="H395" s="119" t="str">
        <f>IF('BB-2024-Saturday'!$AJ398&lt;&gt;"",IF('BB-2024-Saturday'!$AJ398="t",0,'BB-2024-Saturday'!AP398),"")</f>
        <v/>
      </c>
      <c r="I395" s="119" t="str">
        <f>IF('BB-2024-Saturday'!$AJ398&lt;&gt;"",IF('BB-2024-Saturday'!$AJ398="t",0,'BB-2024-Saturday'!AQ398),"")</f>
        <v/>
      </c>
      <c r="J395" s="119" t="str">
        <f>IF('BB-2024-Saturday'!$AJ398&lt;&gt;"",IF('BB-2024-Saturday'!$AJ398="t",'BB-2024-Saturday'!AM398,0),"")</f>
        <v/>
      </c>
      <c r="K395" s="119" t="str">
        <f>IF('BB-2024-Saturday'!$AJ398&lt;&gt;"",IF('BB-2024-Saturday'!$AJ398="t",'BB-2024-Saturday'!AN398,0),"")</f>
        <v/>
      </c>
      <c r="L395" s="119" t="str">
        <f>IF('BB-2024-Saturday'!$AJ398&lt;&gt;"",IF('BB-2024-Saturday'!$AJ398="t",'BB-2024-Saturday'!AO398,0),"")</f>
        <v/>
      </c>
      <c r="M395" s="119" t="str">
        <f>IF('BB-2024-Saturday'!$AJ398&lt;&gt;"",IF('BB-2024-Saturday'!$AJ398="t",'BB-2024-Saturday'!AP398,0),"")</f>
        <v/>
      </c>
      <c r="N395" s="120" t="str">
        <f>IF('BB-2024-Saturday'!$AJ398&lt;&gt;"",IF('BB-2024-Saturday'!$AJ398="m",'BB-2024-Saturday'!U398,0),"")</f>
        <v/>
      </c>
      <c r="O395" s="120" t="str">
        <f>IF('BB-2024-Saturday'!$AJ398&lt;&gt;"",IF('BB-2024-Saturday'!$AJ398="m",'BB-2024-Saturday'!V398,0),"")</f>
        <v/>
      </c>
    </row>
    <row r="396" spans="1:15" x14ac:dyDescent="0.25">
      <c r="A396" t="str">
        <f>IF('BB-2024-Saturday'!AJ399&lt;&gt;"",'BB-2024-Saturday'!AJ399,"")</f>
        <v>m</v>
      </c>
      <c r="B396" t="str">
        <f>IF('BB-2024-Saturday'!AJ399&lt;&gt;"",'BB-2024-Saturday'!AR399,"")</f>
        <v>Danger plate at start of Armco barrier.  Control. Dot on pole &amp; road.</v>
      </c>
      <c r="C396" t="str">
        <f>IF('BB-2024-Saturday'!AJ399="m","v","a")</f>
        <v>v</v>
      </c>
      <c r="D396" s="92">
        <f>IF('BB-2024-Saturday'!AJ399&lt;&gt;"",'BB-2024-Saturday'!AI399,"")</f>
        <v>113.9</v>
      </c>
      <c r="E396" s="119">
        <f>IF('BB-2024-Saturday'!$AJ399&lt;&gt;"",IF('BB-2024-Saturday'!$AJ399="t",0,'BB-2024-Saturday'!AM399),"")</f>
        <v>50</v>
      </c>
      <c r="F396" s="119">
        <f>IF('BB-2024-Saturday'!$AJ399&lt;&gt;"",IF('BB-2024-Saturday'!$AJ399="t",0,'BB-2024-Saturday'!AN399),"")</f>
        <v>60</v>
      </c>
      <c r="G396" s="119">
        <f>IF('BB-2024-Saturday'!$AJ399&lt;&gt;"",IF('BB-2024-Saturday'!$AJ399="t",0,'BB-2024-Saturday'!AO399),"")</f>
        <v>70</v>
      </c>
      <c r="H396" s="119">
        <f>IF('BB-2024-Saturday'!$AJ399&lt;&gt;"",IF('BB-2024-Saturday'!$AJ399="t",0,'BB-2024-Saturday'!AP399),"")</f>
        <v>80</v>
      </c>
      <c r="I396" s="119">
        <f>IF('BB-2024-Saturday'!$AJ399&lt;&gt;"",IF('BB-2024-Saturday'!$AJ399="t",0,'BB-2024-Saturday'!AQ399),"")</f>
        <v>80</v>
      </c>
      <c r="J396" s="119">
        <f>IF('BB-2024-Saturday'!$AJ399&lt;&gt;"",IF('BB-2024-Saturday'!$AJ399="t",'BB-2024-Saturday'!AM399,0),"")</f>
        <v>0</v>
      </c>
      <c r="K396" s="119">
        <f>IF('BB-2024-Saturday'!$AJ399&lt;&gt;"",IF('BB-2024-Saturday'!$AJ399="t",'BB-2024-Saturday'!AN399,0),"")</f>
        <v>0</v>
      </c>
      <c r="L396" s="119">
        <f>IF('BB-2024-Saturday'!$AJ399&lt;&gt;"",IF('BB-2024-Saturday'!$AJ399="t",'BB-2024-Saturday'!AO399,0),"")</f>
        <v>0</v>
      </c>
      <c r="M396" s="119">
        <f>IF('BB-2024-Saturday'!$AJ399&lt;&gt;"",IF('BB-2024-Saturday'!$AJ399="t",'BB-2024-Saturday'!AP399,0),"")</f>
        <v>0</v>
      </c>
      <c r="N396" s="120">
        <f>IF('BB-2024-Saturday'!$AJ399&lt;&gt;"",IF('BB-2024-Saturday'!$AJ399="m",'BB-2024-Saturday'!U399,0),"")</f>
        <v>27.05349</v>
      </c>
      <c r="O396" s="120">
        <f>IF('BB-2024-Saturday'!$AJ399&lt;&gt;"",IF('BB-2024-Saturday'!$AJ399="m",'BB-2024-Saturday'!V399,0),"")</f>
        <v>29.395160000000001</v>
      </c>
    </row>
    <row r="397" spans="1:15" x14ac:dyDescent="0.25">
      <c r="A397" t="str">
        <f>IF('BB-2024-Saturday'!AJ400&lt;&gt;"",'BB-2024-Saturday'!AJ400,"")</f>
        <v>f</v>
      </c>
      <c r="B397" t="str">
        <f>IF('BB-2024-Saturday'!AJ400&lt;&gt;"",'BB-2024-Saturday'!AR400,"")</f>
        <v>{Diagrammatic Sign:  }Traffic movement effected by obstruction.  250m</v>
      </c>
      <c r="C397" t="str">
        <f>IF('BB-2024-Saturday'!AJ400="m","v","a")</f>
        <v>a</v>
      </c>
      <c r="D397" s="92">
        <f>IF('BB-2024-Saturday'!AJ400&lt;&gt;"",'BB-2024-Saturday'!AI400,"")</f>
        <v>114.47</v>
      </c>
      <c r="E397" s="119">
        <f>IF('BB-2024-Saturday'!$AJ400&lt;&gt;"",IF('BB-2024-Saturday'!$AJ400="t",0,'BB-2024-Saturday'!AM400),"")</f>
        <v>46</v>
      </c>
      <c r="F397" s="119">
        <f>IF('BB-2024-Saturday'!$AJ400&lt;&gt;"",IF('BB-2024-Saturday'!$AJ400="t",0,'BB-2024-Saturday'!AN400),"")</f>
        <v>55</v>
      </c>
      <c r="G397" s="119">
        <f>IF('BB-2024-Saturday'!$AJ400&lt;&gt;"",IF('BB-2024-Saturday'!$AJ400="t",0,'BB-2024-Saturday'!AO400),"")</f>
        <v>64</v>
      </c>
      <c r="H397" s="119">
        <f>IF('BB-2024-Saturday'!$AJ400&lt;&gt;"",IF('BB-2024-Saturday'!$AJ400="t",0,'BB-2024-Saturday'!AP400),"")</f>
        <v>72</v>
      </c>
      <c r="I397" s="119">
        <f>IF('BB-2024-Saturday'!$AJ400&lt;&gt;"",IF('BB-2024-Saturday'!$AJ400="t",0,'BB-2024-Saturday'!AQ400),"")</f>
        <v>80</v>
      </c>
      <c r="J397" s="119">
        <f>IF('BB-2024-Saturday'!$AJ400&lt;&gt;"",IF('BB-2024-Saturday'!$AJ400="t",'BB-2024-Saturday'!AM400,0),"")</f>
        <v>0</v>
      </c>
      <c r="K397" s="119">
        <f>IF('BB-2024-Saturday'!$AJ400&lt;&gt;"",IF('BB-2024-Saturday'!$AJ400="t",'BB-2024-Saturday'!AN400,0),"")</f>
        <v>0</v>
      </c>
      <c r="L397" s="119">
        <f>IF('BB-2024-Saturday'!$AJ400&lt;&gt;"",IF('BB-2024-Saturday'!$AJ400="t",'BB-2024-Saturday'!AO400,0),"")</f>
        <v>0</v>
      </c>
      <c r="M397" s="119">
        <f>IF('BB-2024-Saturday'!$AJ400&lt;&gt;"",IF('BB-2024-Saturday'!$AJ400="t",'BB-2024-Saturday'!AP400,0),"")</f>
        <v>0</v>
      </c>
      <c r="N397" s="120">
        <f>IF('BB-2024-Saturday'!$AJ400&lt;&gt;"",IF('BB-2024-Saturday'!$AJ400="m",'BB-2024-Saturday'!U400,0),"")</f>
        <v>0</v>
      </c>
      <c r="O397" s="120">
        <f>IF('BB-2024-Saturday'!$AJ400&lt;&gt;"",IF('BB-2024-Saturday'!$AJ400="m",'BB-2024-Saturday'!V400,0),"")</f>
        <v>0</v>
      </c>
    </row>
    <row r="398" spans="1:15" x14ac:dyDescent="0.25">
      <c r="A398" t="str">
        <f>IF('BB-2024-Saturday'!AJ401&lt;&gt;"",'BB-2024-Saturday'!AJ401,"")</f>
        <v/>
      </c>
      <c r="B398" t="str">
        <f>IF('BB-2024-Saturday'!AJ401&lt;&gt;"",'BB-2024-Saturday'!AR401,"")</f>
        <v/>
      </c>
      <c r="C398" t="str">
        <f>IF('BB-2024-Saturday'!AJ401="m","v","a")</f>
        <v>a</v>
      </c>
      <c r="D398" s="92" t="str">
        <f>IF('BB-2024-Saturday'!AJ401&lt;&gt;"",'BB-2024-Saturday'!AI401,"")</f>
        <v/>
      </c>
      <c r="E398" s="119" t="str">
        <f>IF('BB-2024-Saturday'!$AJ401&lt;&gt;"",IF('BB-2024-Saturday'!$AJ401="t",0,'BB-2024-Saturday'!AM401),"")</f>
        <v/>
      </c>
      <c r="F398" s="119" t="str">
        <f>IF('BB-2024-Saturday'!$AJ401&lt;&gt;"",IF('BB-2024-Saturday'!$AJ401="t",0,'BB-2024-Saturday'!AN401),"")</f>
        <v/>
      </c>
      <c r="G398" s="119" t="str">
        <f>IF('BB-2024-Saturday'!$AJ401&lt;&gt;"",IF('BB-2024-Saturday'!$AJ401="t",0,'BB-2024-Saturday'!AO401),"")</f>
        <v/>
      </c>
      <c r="H398" s="119" t="str">
        <f>IF('BB-2024-Saturday'!$AJ401&lt;&gt;"",IF('BB-2024-Saturday'!$AJ401="t",0,'BB-2024-Saturday'!AP401),"")</f>
        <v/>
      </c>
      <c r="I398" s="119" t="str">
        <f>IF('BB-2024-Saturday'!$AJ401&lt;&gt;"",IF('BB-2024-Saturday'!$AJ401="t",0,'BB-2024-Saturday'!AQ401),"")</f>
        <v/>
      </c>
      <c r="J398" s="119" t="str">
        <f>IF('BB-2024-Saturday'!$AJ401&lt;&gt;"",IF('BB-2024-Saturday'!$AJ401="t",'BB-2024-Saturday'!AM401,0),"")</f>
        <v/>
      </c>
      <c r="K398" s="119" t="str">
        <f>IF('BB-2024-Saturday'!$AJ401&lt;&gt;"",IF('BB-2024-Saturday'!$AJ401="t",'BB-2024-Saturday'!AN401,0),"")</f>
        <v/>
      </c>
      <c r="L398" s="119" t="str">
        <f>IF('BB-2024-Saturday'!$AJ401&lt;&gt;"",IF('BB-2024-Saturday'!$AJ401="t",'BB-2024-Saturday'!AO401,0),"")</f>
        <v/>
      </c>
      <c r="M398" s="119" t="str">
        <f>IF('BB-2024-Saturday'!$AJ401&lt;&gt;"",IF('BB-2024-Saturday'!$AJ401="t",'BB-2024-Saturday'!AP401,0),"")</f>
        <v/>
      </c>
      <c r="N398" s="120" t="str">
        <f>IF('BB-2024-Saturday'!$AJ401&lt;&gt;"",IF('BB-2024-Saturday'!$AJ401="m",'BB-2024-Saturday'!U401,0),"")</f>
        <v/>
      </c>
      <c r="O398" s="120" t="str">
        <f>IF('BB-2024-Saturday'!$AJ401&lt;&gt;"",IF('BB-2024-Saturday'!$AJ401="m",'BB-2024-Saturday'!V401,0),"")</f>
        <v/>
      </c>
    </row>
    <row r="399" spans="1:15" x14ac:dyDescent="0.25">
      <c r="A399" t="str">
        <f>IF('BB-2024-Saturday'!AJ402&lt;&gt;"",'BB-2024-Saturday'!AJ402,"")</f>
        <v/>
      </c>
      <c r="B399" t="str">
        <f>IF('BB-2024-Saturday'!AJ402&lt;&gt;"",'BB-2024-Saturday'!AR402,"")</f>
        <v/>
      </c>
      <c r="C399" t="str">
        <f>IF('BB-2024-Saturday'!AJ402="m","v","a")</f>
        <v>a</v>
      </c>
      <c r="D399" s="92" t="str">
        <f>IF('BB-2024-Saturday'!AJ402&lt;&gt;"",'BB-2024-Saturday'!AI402,"")</f>
        <v/>
      </c>
      <c r="E399" s="119" t="str">
        <f>IF('BB-2024-Saturday'!$AJ402&lt;&gt;"",IF('BB-2024-Saturday'!$AJ402="t",0,'BB-2024-Saturday'!AM402),"")</f>
        <v/>
      </c>
      <c r="F399" s="119" t="str">
        <f>IF('BB-2024-Saturday'!$AJ402&lt;&gt;"",IF('BB-2024-Saturday'!$AJ402="t",0,'BB-2024-Saturday'!AN402),"")</f>
        <v/>
      </c>
      <c r="G399" s="119" t="str">
        <f>IF('BB-2024-Saturday'!$AJ402&lt;&gt;"",IF('BB-2024-Saturday'!$AJ402="t",0,'BB-2024-Saturday'!AO402),"")</f>
        <v/>
      </c>
      <c r="H399" s="119" t="str">
        <f>IF('BB-2024-Saturday'!$AJ402&lt;&gt;"",IF('BB-2024-Saturday'!$AJ402="t",0,'BB-2024-Saturday'!AP402),"")</f>
        <v/>
      </c>
      <c r="I399" s="119" t="str">
        <f>IF('BB-2024-Saturday'!$AJ402&lt;&gt;"",IF('BB-2024-Saturday'!$AJ402="t",0,'BB-2024-Saturday'!AQ402),"")</f>
        <v/>
      </c>
      <c r="J399" s="119" t="str">
        <f>IF('BB-2024-Saturday'!$AJ402&lt;&gt;"",IF('BB-2024-Saturday'!$AJ402="t",'BB-2024-Saturday'!AM402,0),"")</f>
        <v/>
      </c>
      <c r="K399" s="119" t="str">
        <f>IF('BB-2024-Saturday'!$AJ402&lt;&gt;"",IF('BB-2024-Saturday'!$AJ402="t",'BB-2024-Saturday'!AN402,0),"")</f>
        <v/>
      </c>
      <c r="L399" s="119" t="str">
        <f>IF('BB-2024-Saturday'!$AJ402&lt;&gt;"",IF('BB-2024-Saturday'!$AJ402="t",'BB-2024-Saturday'!AO402,0),"")</f>
        <v/>
      </c>
      <c r="M399" s="119" t="str">
        <f>IF('BB-2024-Saturday'!$AJ402&lt;&gt;"",IF('BB-2024-Saturday'!$AJ402="t",'BB-2024-Saturday'!AP402,0),"")</f>
        <v/>
      </c>
      <c r="N399" s="120" t="str">
        <f>IF('BB-2024-Saturday'!$AJ402&lt;&gt;"",IF('BB-2024-Saturday'!$AJ402="m",'BB-2024-Saturday'!U402,0),"")</f>
        <v/>
      </c>
      <c r="O399" s="120" t="str">
        <f>IF('BB-2024-Saturday'!$AJ402&lt;&gt;"",IF('BB-2024-Saturday'!$AJ402="m",'BB-2024-Saturday'!V402,0),"")</f>
        <v/>
      </c>
    </row>
    <row r="400" spans="1:15" x14ac:dyDescent="0.25">
      <c r="A400" t="str">
        <f>IF('BB-2024-Saturday'!AJ403&lt;&gt;"",'BB-2024-Saturday'!AJ403,"")</f>
        <v/>
      </c>
      <c r="B400" t="str">
        <f>IF('BB-2024-Saturday'!AJ403&lt;&gt;"",'BB-2024-Saturday'!AR403,"")</f>
        <v/>
      </c>
      <c r="C400" t="str">
        <f>IF('BB-2024-Saturday'!AJ403="m","v","a")</f>
        <v>a</v>
      </c>
      <c r="D400" s="92" t="str">
        <f>IF('BB-2024-Saturday'!AJ403&lt;&gt;"",'BB-2024-Saturday'!AI403,"")</f>
        <v/>
      </c>
      <c r="E400" s="119" t="str">
        <f>IF('BB-2024-Saturday'!$AJ403&lt;&gt;"",IF('BB-2024-Saturday'!$AJ403="t",0,'BB-2024-Saturday'!AM403),"")</f>
        <v/>
      </c>
      <c r="F400" s="119" t="str">
        <f>IF('BB-2024-Saturday'!$AJ403&lt;&gt;"",IF('BB-2024-Saturday'!$AJ403="t",0,'BB-2024-Saturday'!AN403),"")</f>
        <v/>
      </c>
      <c r="G400" s="119" t="str">
        <f>IF('BB-2024-Saturday'!$AJ403&lt;&gt;"",IF('BB-2024-Saturday'!$AJ403="t",0,'BB-2024-Saturday'!AO403),"")</f>
        <v/>
      </c>
      <c r="H400" s="119" t="str">
        <f>IF('BB-2024-Saturday'!$AJ403&lt;&gt;"",IF('BB-2024-Saturday'!$AJ403="t",0,'BB-2024-Saturday'!AP403),"")</f>
        <v/>
      </c>
      <c r="I400" s="119" t="str">
        <f>IF('BB-2024-Saturday'!$AJ403&lt;&gt;"",IF('BB-2024-Saturday'!$AJ403="t",0,'BB-2024-Saturday'!AQ403),"")</f>
        <v/>
      </c>
      <c r="J400" s="119" t="str">
        <f>IF('BB-2024-Saturday'!$AJ403&lt;&gt;"",IF('BB-2024-Saturday'!$AJ403="t",'BB-2024-Saturday'!AM403,0),"")</f>
        <v/>
      </c>
      <c r="K400" s="119" t="str">
        <f>IF('BB-2024-Saturday'!$AJ403&lt;&gt;"",IF('BB-2024-Saturday'!$AJ403="t",'BB-2024-Saturday'!AN403,0),"")</f>
        <v/>
      </c>
      <c r="L400" s="119" t="str">
        <f>IF('BB-2024-Saturday'!$AJ403&lt;&gt;"",IF('BB-2024-Saturday'!$AJ403="t",'BB-2024-Saturday'!AO403,0),"")</f>
        <v/>
      </c>
      <c r="M400" s="119" t="str">
        <f>IF('BB-2024-Saturday'!$AJ403&lt;&gt;"",IF('BB-2024-Saturday'!$AJ403="t",'BB-2024-Saturday'!AP403,0),"")</f>
        <v/>
      </c>
      <c r="N400" s="120" t="str">
        <f>IF('BB-2024-Saturday'!$AJ403&lt;&gt;"",IF('BB-2024-Saturday'!$AJ403="m",'BB-2024-Saturday'!U403,0),"")</f>
        <v/>
      </c>
      <c r="O400" s="120" t="str">
        <f>IF('BB-2024-Saturday'!$AJ403&lt;&gt;"",IF('BB-2024-Saturday'!$AJ403="m",'BB-2024-Saturday'!V403,0),"")</f>
        <v/>
      </c>
    </row>
    <row r="401" spans="1:15" x14ac:dyDescent="0.25">
      <c r="A401" t="str">
        <f>IF('BB-2024-Saturday'!AJ404&lt;&gt;"",'BB-2024-Saturday'!AJ404,"")</f>
        <v/>
      </c>
      <c r="B401" t="str">
        <f>IF('BB-2024-Saturday'!AJ404&lt;&gt;"",'BB-2024-Saturday'!AR404,"")</f>
        <v/>
      </c>
      <c r="C401" t="str">
        <f>IF('BB-2024-Saturday'!AJ404="m","v","a")</f>
        <v>a</v>
      </c>
      <c r="D401" s="92" t="str">
        <f>IF('BB-2024-Saturday'!AJ404&lt;&gt;"",'BB-2024-Saturday'!AI404,"")</f>
        <v/>
      </c>
      <c r="E401" s="119" t="str">
        <f>IF('BB-2024-Saturday'!$AJ404&lt;&gt;"",IF('BB-2024-Saturday'!$AJ404="t",0,'BB-2024-Saturday'!AM404),"")</f>
        <v/>
      </c>
      <c r="F401" s="119" t="str">
        <f>IF('BB-2024-Saturday'!$AJ404&lt;&gt;"",IF('BB-2024-Saturday'!$AJ404="t",0,'BB-2024-Saturday'!AN404),"")</f>
        <v/>
      </c>
      <c r="G401" s="119" t="str">
        <f>IF('BB-2024-Saturday'!$AJ404&lt;&gt;"",IF('BB-2024-Saturday'!$AJ404="t",0,'BB-2024-Saturday'!AO404),"")</f>
        <v/>
      </c>
      <c r="H401" s="119" t="str">
        <f>IF('BB-2024-Saturday'!$AJ404&lt;&gt;"",IF('BB-2024-Saturday'!$AJ404="t",0,'BB-2024-Saturday'!AP404),"")</f>
        <v/>
      </c>
      <c r="I401" s="119" t="str">
        <f>IF('BB-2024-Saturday'!$AJ404&lt;&gt;"",IF('BB-2024-Saturday'!$AJ404="t",0,'BB-2024-Saturday'!AQ404),"")</f>
        <v/>
      </c>
      <c r="J401" s="119" t="str">
        <f>IF('BB-2024-Saturday'!$AJ404&lt;&gt;"",IF('BB-2024-Saturday'!$AJ404="t",'BB-2024-Saturday'!AM404,0),"")</f>
        <v/>
      </c>
      <c r="K401" s="119" t="str">
        <f>IF('BB-2024-Saturday'!$AJ404&lt;&gt;"",IF('BB-2024-Saturday'!$AJ404="t",'BB-2024-Saturday'!AN404,0),"")</f>
        <v/>
      </c>
      <c r="L401" s="119" t="str">
        <f>IF('BB-2024-Saturday'!$AJ404&lt;&gt;"",IF('BB-2024-Saturday'!$AJ404="t",'BB-2024-Saturday'!AO404,0),"")</f>
        <v/>
      </c>
      <c r="M401" s="119" t="str">
        <f>IF('BB-2024-Saturday'!$AJ404&lt;&gt;"",IF('BB-2024-Saturday'!$AJ404="t",'BB-2024-Saturday'!AP404,0),"")</f>
        <v/>
      </c>
      <c r="N401" s="120" t="str">
        <f>IF('BB-2024-Saturday'!$AJ404&lt;&gt;"",IF('BB-2024-Saturday'!$AJ404="m",'BB-2024-Saturday'!U404,0),"")</f>
        <v/>
      </c>
      <c r="O401" s="120" t="str">
        <f>IF('BB-2024-Saturday'!$AJ404&lt;&gt;"",IF('BB-2024-Saturday'!$AJ404="m",'BB-2024-Saturday'!V404,0),"")</f>
        <v/>
      </c>
    </row>
    <row r="402" spans="1:15" x14ac:dyDescent="0.25">
      <c r="A402" t="str">
        <f>IF('BB-2024-Saturday'!AJ405&lt;&gt;"",'BB-2024-Saturday'!AJ405,"")</f>
        <v/>
      </c>
      <c r="B402" t="str">
        <f>IF('BB-2024-Saturday'!AJ405&lt;&gt;"",'BB-2024-Saturday'!AR405,"")</f>
        <v/>
      </c>
      <c r="C402" t="str">
        <f>IF('BB-2024-Saturday'!AJ405="m","v","a")</f>
        <v>a</v>
      </c>
      <c r="D402" s="92" t="str">
        <f>IF('BB-2024-Saturday'!AJ405&lt;&gt;"",'BB-2024-Saturday'!AI405,"")</f>
        <v/>
      </c>
      <c r="E402" s="119" t="str">
        <f>IF('BB-2024-Saturday'!$AJ405&lt;&gt;"",IF('BB-2024-Saturday'!$AJ405="t",0,'BB-2024-Saturday'!AM405),"")</f>
        <v/>
      </c>
      <c r="F402" s="119" t="str">
        <f>IF('BB-2024-Saturday'!$AJ405&lt;&gt;"",IF('BB-2024-Saturday'!$AJ405="t",0,'BB-2024-Saturday'!AN405),"")</f>
        <v/>
      </c>
      <c r="G402" s="119" t="str">
        <f>IF('BB-2024-Saturday'!$AJ405&lt;&gt;"",IF('BB-2024-Saturday'!$AJ405="t",0,'BB-2024-Saturday'!AO405),"")</f>
        <v/>
      </c>
      <c r="H402" s="119" t="str">
        <f>IF('BB-2024-Saturday'!$AJ405&lt;&gt;"",IF('BB-2024-Saturday'!$AJ405="t",0,'BB-2024-Saturday'!AP405),"")</f>
        <v/>
      </c>
      <c r="I402" s="119" t="str">
        <f>IF('BB-2024-Saturday'!$AJ405&lt;&gt;"",IF('BB-2024-Saturday'!$AJ405="t",0,'BB-2024-Saturday'!AQ405),"")</f>
        <v/>
      </c>
      <c r="J402" s="119" t="str">
        <f>IF('BB-2024-Saturday'!$AJ405&lt;&gt;"",IF('BB-2024-Saturday'!$AJ405="t",'BB-2024-Saturday'!AM405,0),"")</f>
        <v/>
      </c>
      <c r="K402" s="119" t="str">
        <f>IF('BB-2024-Saturday'!$AJ405&lt;&gt;"",IF('BB-2024-Saturday'!$AJ405="t",'BB-2024-Saturday'!AN405,0),"")</f>
        <v/>
      </c>
      <c r="L402" s="119" t="str">
        <f>IF('BB-2024-Saturday'!$AJ405&lt;&gt;"",IF('BB-2024-Saturday'!$AJ405="t",'BB-2024-Saturday'!AO405,0),"")</f>
        <v/>
      </c>
      <c r="M402" s="119" t="str">
        <f>IF('BB-2024-Saturday'!$AJ405&lt;&gt;"",IF('BB-2024-Saturday'!$AJ405="t",'BB-2024-Saturday'!AP405,0),"")</f>
        <v/>
      </c>
      <c r="N402" s="120" t="str">
        <f>IF('BB-2024-Saturday'!$AJ405&lt;&gt;"",IF('BB-2024-Saturday'!$AJ405="m",'BB-2024-Saturday'!U405,0),"")</f>
        <v/>
      </c>
      <c r="O402" s="120" t="str">
        <f>IF('BB-2024-Saturday'!$AJ405&lt;&gt;"",IF('BB-2024-Saturday'!$AJ405="m",'BB-2024-Saturday'!V405,0),"")</f>
        <v/>
      </c>
    </row>
    <row r="403" spans="1:15" x14ac:dyDescent="0.25">
      <c r="A403" t="str">
        <f>IF('BB-2024-Saturday'!AJ406&lt;&gt;"",'BB-2024-Saturday'!AJ406,"")</f>
        <v/>
      </c>
      <c r="B403" t="str">
        <f>IF('BB-2024-Saturday'!AJ406&lt;&gt;"",'BB-2024-Saturday'!AR406,"")</f>
        <v/>
      </c>
      <c r="C403" t="str">
        <f>IF('BB-2024-Saturday'!AJ406="m","v","a")</f>
        <v>a</v>
      </c>
      <c r="D403" s="92" t="str">
        <f>IF('BB-2024-Saturday'!AJ406&lt;&gt;"",'BB-2024-Saturday'!AI406,"")</f>
        <v/>
      </c>
      <c r="E403" s="119" t="str">
        <f>IF('BB-2024-Saturday'!$AJ406&lt;&gt;"",IF('BB-2024-Saturday'!$AJ406="t",0,'BB-2024-Saturday'!AM406),"")</f>
        <v/>
      </c>
      <c r="F403" s="119" t="str">
        <f>IF('BB-2024-Saturday'!$AJ406&lt;&gt;"",IF('BB-2024-Saturday'!$AJ406="t",0,'BB-2024-Saturday'!AN406),"")</f>
        <v/>
      </c>
      <c r="G403" s="119" t="str">
        <f>IF('BB-2024-Saturday'!$AJ406&lt;&gt;"",IF('BB-2024-Saturday'!$AJ406="t",0,'BB-2024-Saturday'!AO406),"")</f>
        <v/>
      </c>
      <c r="H403" s="119" t="str">
        <f>IF('BB-2024-Saturday'!$AJ406&lt;&gt;"",IF('BB-2024-Saturday'!$AJ406="t",0,'BB-2024-Saturday'!AP406),"")</f>
        <v/>
      </c>
      <c r="I403" s="119" t="str">
        <f>IF('BB-2024-Saturday'!$AJ406&lt;&gt;"",IF('BB-2024-Saturday'!$AJ406="t",0,'BB-2024-Saturday'!AQ406),"")</f>
        <v/>
      </c>
      <c r="J403" s="119" t="str">
        <f>IF('BB-2024-Saturday'!$AJ406&lt;&gt;"",IF('BB-2024-Saturday'!$AJ406="t",'BB-2024-Saturday'!AM406,0),"")</f>
        <v/>
      </c>
      <c r="K403" s="119" t="str">
        <f>IF('BB-2024-Saturday'!$AJ406&lt;&gt;"",IF('BB-2024-Saturday'!$AJ406="t",'BB-2024-Saturday'!AN406,0),"")</f>
        <v/>
      </c>
      <c r="L403" s="119" t="str">
        <f>IF('BB-2024-Saturday'!$AJ406&lt;&gt;"",IF('BB-2024-Saturday'!$AJ406="t",'BB-2024-Saturday'!AO406,0),"")</f>
        <v/>
      </c>
      <c r="M403" s="119" t="str">
        <f>IF('BB-2024-Saturday'!$AJ406&lt;&gt;"",IF('BB-2024-Saturday'!$AJ406="t",'BB-2024-Saturday'!AP406,0),"")</f>
        <v/>
      </c>
      <c r="N403" s="120" t="str">
        <f>IF('BB-2024-Saturday'!$AJ406&lt;&gt;"",IF('BB-2024-Saturday'!$AJ406="m",'BB-2024-Saturday'!U406,0),"")</f>
        <v/>
      </c>
      <c r="O403" s="120" t="str">
        <f>IF('BB-2024-Saturday'!$AJ406&lt;&gt;"",IF('BB-2024-Saturday'!$AJ406="m",'BB-2024-Saturday'!V406,0),"")</f>
        <v/>
      </c>
    </row>
    <row r="404" spans="1:15" x14ac:dyDescent="0.25">
      <c r="A404" t="str">
        <f>IF('BB-2024-Saturday'!AJ407&lt;&gt;"",'BB-2024-Saturday'!AJ407,"")</f>
        <v/>
      </c>
      <c r="B404" t="str">
        <f>IF('BB-2024-Saturday'!AJ407&lt;&gt;"",'BB-2024-Saturday'!AR407,"")</f>
        <v/>
      </c>
      <c r="C404" t="str">
        <f>IF('BB-2024-Saturday'!AJ407="m","v","a")</f>
        <v>a</v>
      </c>
      <c r="D404" s="92" t="str">
        <f>IF('BB-2024-Saturday'!AJ407&lt;&gt;"",'BB-2024-Saturday'!AI407,"")</f>
        <v/>
      </c>
      <c r="E404" s="119" t="str">
        <f>IF('BB-2024-Saturday'!$AJ407&lt;&gt;"",IF('BB-2024-Saturday'!$AJ407="t",0,'BB-2024-Saturday'!AM407),"")</f>
        <v/>
      </c>
      <c r="F404" s="119" t="str">
        <f>IF('BB-2024-Saturday'!$AJ407&lt;&gt;"",IF('BB-2024-Saturday'!$AJ407="t",0,'BB-2024-Saturday'!AN407),"")</f>
        <v/>
      </c>
      <c r="G404" s="119" t="str">
        <f>IF('BB-2024-Saturday'!$AJ407&lt;&gt;"",IF('BB-2024-Saturday'!$AJ407="t",0,'BB-2024-Saturday'!AO407),"")</f>
        <v/>
      </c>
      <c r="H404" s="119" t="str">
        <f>IF('BB-2024-Saturday'!$AJ407&lt;&gt;"",IF('BB-2024-Saturday'!$AJ407="t",0,'BB-2024-Saturday'!AP407),"")</f>
        <v/>
      </c>
      <c r="I404" s="119" t="str">
        <f>IF('BB-2024-Saturday'!$AJ407&lt;&gt;"",IF('BB-2024-Saturday'!$AJ407="t",0,'BB-2024-Saturday'!AQ407),"")</f>
        <v/>
      </c>
      <c r="J404" s="119" t="str">
        <f>IF('BB-2024-Saturday'!$AJ407&lt;&gt;"",IF('BB-2024-Saturday'!$AJ407="t",'BB-2024-Saturday'!AM407,0),"")</f>
        <v/>
      </c>
      <c r="K404" s="119" t="str">
        <f>IF('BB-2024-Saturday'!$AJ407&lt;&gt;"",IF('BB-2024-Saturday'!$AJ407="t",'BB-2024-Saturday'!AN407,0),"")</f>
        <v/>
      </c>
      <c r="L404" s="119" t="str">
        <f>IF('BB-2024-Saturday'!$AJ407&lt;&gt;"",IF('BB-2024-Saturday'!$AJ407="t",'BB-2024-Saturday'!AO407,0),"")</f>
        <v/>
      </c>
      <c r="M404" s="119" t="str">
        <f>IF('BB-2024-Saturday'!$AJ407&lt;&gt;"",IF('BB-2024-Saturday'!$AJ407="t",'BB-2024-Saturday'!AP407,0),"")</f>
        <v/>
      </c>
      <c r="N404" s="120" t="str">
        <f>IF('BB-2024-Saturday'!$AJ407&lt;&gt;"",IF('BB-2024-Saturday'!$AJ407="m",'BB-2024-Saturday'!U407,0),"")</f>
        <v/>
      </c>
      <c r="O404" s="120" t="str">
        <f>IF('BB-2024-Saturday'!$AJ407&lt;&gt;"",IF('BB-2024-Saturday'!$AJ407="m",'BB-2024-Saturday'!V407,0),"")</f>
        <v/>
      </c>
    </row>
    <row r="405" spans="1:15" x14ac:dyDescent="0.25">
      <c r="A405" t="str">
        <f>IF('BB-2024-Saturday'!AJ408&lt;&gt;"",'BB-2024-Saturday'!AJ408,"")</f>
        <v/>
      </c>
      <c r="B405" t="str">
        <f>IF('BB-2024-Saturday'!AJ408&lt;&gt;"",'BB-2024-Saturday'!AR408,"")</f>
        <v/>
      </c>
      <c r="C405" t="str">
        <f>IF('BB-2024-Saturday'!AJ408="m","v","a")</f>
        <v>a</v>
      </c>
      <c r="D405" s="92" t="str">
        <f>IF('BB-2024-Saturday'!AJ408&lt;&gt;"",'BB-2024-Saturday'!AI408,"")</f>
        <v/>
      </c>
      <c r="E405" s="119" t="str">
        <f>IF('BB-2024-Saturday'!$AJ408&lt;&gt;"",IF('BB-2024-Saturday'!$AJ408="t",0,'BB-2024-Saturday'!AM408),"")</f>
        <v/>
      </c>
      <c r="F405" s="119" t="str">
        <f>IF('BB-2024-Saturday'!$AJ408&lt;&gt;"",IF('BB-2024-Saturday'!$AJ408="t",0,'BB-2024-Saturday'!AN408),"")</f>
        <v/>
      </c>
      <c r="G405" s="119" t="str">
        <f>IF('BB-2024-Saturday'!$AJ408&lt;&gt;"",IF('BB-2024-Saturday'!$AJ408="t",0,'BB-2024-Saturday'!AO408),"")</f>
        <v/>
      </c>
      <c r="H405" s="119" t="str">
        <f>IF('BB-2024-Saturday'!$AJ408&lt;&gt;"",IF('BB-2024-Saturday'!$AJ408="t",0,'BB-2024-Saturday'!AP408),"")</f>
        <v/>
      </c>
      <c r="I405" s="119" t="str">
        <f>IF('BB-2024-Saturday'!$AJ408&lt;&gt;"",IF('BB-2024-Saturday'!$AJ408="t",0,'BB-2024-Saturday'!AQ408),"")</f>
        <v/>
      </c>
      <c r="J405" s="119" t="str">
        <f>IF('BB-2024-Saturday'!$AJ408&lt;&gt;"",IF('BB-2024-Saturday'!$AJ408="t",'BB-2024-Saturday'!AM408,0),"")</f>
        <v/>
      </c>
      <c r="K405" s="119" t="str">
        <f>IF('BB-2024-Saturday'!$AJ408&lt;&gt;"",IF('BB-2024-Saturday'!$AJ408="t",'BB-2024-Saturday'!AN408,0),"")</f>
        <v/>
      </c>
      <c r="L405" s="119" t="str">
        <f>IF('BB-2024-Saturday'!$AJ408&lt;&gt;"",IF('BB-2024-Saturday'!$AJ408="t",'BB-2024-Saturday'!AO408,0),"")</f>
        <v/>
      </c>
      <c r="M405" s="119" t="str">
        <f>IF('BB-2024-Saturday'!$AJ408&lt;&gt;"",IF('BB-2024-Saturday'!$AJ408="t",'BB-2024-Saturday'!AP408,0),"")</f>
        <v/>
      </c>
      <c r="N405" s="120" t="str">
        <f>IF('BB-2024-Saturday'!$AJ408&lt;&gt;"",IF('BB-2024-Saturday'!$AJ408="m",'BB-2024-Saturday'!U408,0),"")</f>
        <v/>
      </c>
      <c r="O405" s="120" t="str">
        <f>IF('BB-2024-Saturday'!$AJ408&lt;&gt;"",IF('BB-2024-Saturday'!$AJ408="m",'BB-2024-Saturday'!V408,0),"")</f>
        <v/>
      </c>
    </row>
    <row r="406" spans="1:15" x14ac:dyDescent="0.25">
      <c r="A406" t="str">
        <f>IF('BB-2024-Saturday'!AJ409&lt;&gt;"",'BB-2024-Saturday'!AJ409,"")</f>
        <v/>
      </c>
      <c r="B406" t="str">
        <f>IF('BB-2024-Saturday'!AJ409&lt;&gt;"",'BB-2024-Saturday'!AR409,"")</f>
        <v/>
      </c>
      <c r="C406" t="str">
        <f>IF('BB-2024-Saturday'!AJ409="m","v","a")</f>
        <v>a</v>
      </c>
      <c r="D406" s="92" t="str">
        <f>IF('BB-2024-Saturday'!AJ409&lt;&gt;"",'BB-2024-Saturday'!AI409,"")</f>
        <v/>
      </c>
      <c r="E406" s="119" t="str">
        <f>IF('BB-2024-Saturday'!$AJ409&lt;&gt;"",IF('BB-2024-Saturday'!$AJ409="t",0,'BB-2024-Saturday'!AM409),"")</f>
        <v/>
      </c>
      <c r="F406" s="119" t="str">
        <f>IF('BB-2024-Saturday'!$AJ409&lt;&gt;"",IF('BB-2024-Saturday'!$AJ409="t",0,'BB-2024-Saturday'!AN409),"")</f>
        <v/>
      </c>
      <c r="G406" s="119" t="str">
        <f>IF('BB-2024-Saturday'!$AJ409&lt;&gt;"",IF('BB-2024-Saturday'!$AJ409="t",0,'BB-2024-Saturday'!AO409),"")</f>
        <v/>
      </c>
      <c r="H406" s="119" t="str">
        <f>IF('BB-2024-Saturday'!$AJ409&lt;&gt;"",IF('BB-2024-Saturday'!$AJ409="t",0,'BB-2024-Saturday'!AP409),"")</f>
        <v/>
      </c>
      <c r="I406" s="119" t="str">
        <f>IF('BB-2024-Saturday'!$AJ409&lt;&gt;"",IF('BB-2024-Saturday'!$AJ409="t",0,'BB-2024-Saturday'!AQ409),"")</f>
        <v/>
      </c>
      <c r="J406" s="119" t="str">
        <f>IF('BB-2024-Saturday'!$AJ409&lt;&gt;"",IF('BB-2024-Saturday'!$AJ409="t",'BB-2024-Saturday'!AM409,0),"")</f>
        <v/>
      </c>
      <c r="K406" s="119" t="str">
        <f>IF('BB-2024-Saturday'!$AJ409&lt;&gt;"",IF('BB-2024-Saturday'!$AJ409="t",'BB-2024-Saturday'!AN409,0),"")</f>
        <v/>
      </c>
      <c r="L406" s="119" t="str">
        <f>IF('BB-2024-Saturday'!$AJ409&lt;&gt;"",IF('BB-2024-Saturday'!$AJ409="t",'BB-2024-Saturday'!AO409,0),"")</f>
        <v/>
      </c>
      <c r="M406" s="119" t="str">
        <f>IF('BB-2024-Saturday'!$AJ409&lt;&gt;"",IF('BB-2024-Saturday'!$AJ409="t",'BB-2024-Saturday'!AP409,0),"")</f>
        <v/>
      </c>
      <c r="N406" s="120" t="str">
        <f>IF('BB-2024-Saturday'!$AJ409&lt;&gt;"",IF('BB-2024-Saturday'!$AJ409="m",'BB-2024-Saturday'!U409,0),"")</f>
        <v/>
      </c>
      <c r="O406" s="120" t="str">
        <f>IF('BB-2024-Saturday'!$AJ409&lt;&gt;"",IF('BB-2024-Saturday'!$AJ409="m",'BB-2024-Saturday'!V409,0),"")</f>
        <v/>
      </c>
    </row>
    <row r="407" spans="1:15" x14ac:dyDescent="0.25">
      <c r="A407" t="str">
        <f>IF('BB-2024-Saturday'!AJ410&lt;&gt;"",'BB-2024-Saturday'!AJ410,"")</f>
        <v/>
      </c>
      <c r="B407" t="str">
        <f>IF('BB-2024-Saturday'!AJ410&lt;&gt;"",'BB-2024-Saturday'!AR410,"")</f>
        <v/>
      </c>
      <c r="C407" t="str">
        <f>IF('BB-2024-Saturday'!AJ410="m","v","a")</f>
        <v>a</v>
      </c>
      <c r="D407" s="92" t="str">
        <f>IF('BB-2024-Saturday'!AJ410&lt;&gt;"",'BB-2024-Saturday'!AI410,"")</f>
        <v/>
      </c>
      <c r="E407" s="119" t="str">
        <f>IF('BB-2024-Saturday'!$AJ410&lt;&gt;"",IF('BB-2024-Saturday'!$AJ410="t",0,'BB-2024-Saturday'!AM410),"")</f>
        <v/>
      </c>
      <c r="F407" s="119" t="str">
        <f>IF('BB-2024-Saturday'!$AJ410&lt;&gt;"",IF('BB-2024-Saturday'!$AJ410="t",0,'BB-2024-Saturday'!AN410),"")</f>
        <v/>
      </c>
      <c r="G407" s="119" t="str">
        <f>IF('BB-2024-Saturday'!$AJ410&lt;&gt;"",IF('BB-2024-Saturday'!$AJ410="t",0,'BB-2024-Saturday'!AO410),"")</f>
        <v/>
      </c>
      <c r="H407" s="119" t="str">
        <f>IF('BB-2024-Saturday'!$AJ410&lt;&gt;"",IF('BB-2024-Saturday'!$AJ410="t",0,'BB-2024-Saturday'!AP410),"")</f>
        <v/>
      </c>
      <c r="I407" s="119" t="str">
        <f>IF('BB-2024-Saturday'!$AJ410&lt;&gt;"",IF('BB-2024-Saturday'!$AJ410="t",0,'BB-2024-Saturday'!AQ410),"")</f>
        <v/>
      </c>
      <c r="J407" s="119" t="str">
        <f>IF('BB-2024-Saturday'!$AJ410&lt;&gt;"",IF('BB-2024-Saturday'!$AJ410="t",'BB-2024-Saturday'!AM410,0),"")</f>
        <v/>
      </c>
      <c r="K407" s="119" t="str">
        <f>IF('BB-2024-Saturday'!$AJ410&lt;&gt;"",IF('BB-2024-Saturday'!$AJ410="t",'BB-2024-Saturday'!AN410,0),"")</f>
        <v/>
      </c>
      <c r="L407" s="119" t="str">
        <f>IF('BB-2024-Saturday'!$AJ410&lt;&gt;"",IF('BB-2024-Saturday'!$AJ410="t",'BB-2024-Saturday'!AO410,0),"")</f>
        <v/>
      </c>
      <c r="M407" s="119" t="str">
        <f>IF('BB-2024-Saturday'!$AJ410&lt;&gt;"",IF('BB-2024-Saturday'!$AJ410="t",'BB-2024-Saturday'!AP410,0),"")</f>
        <v/>
      </c>
      <c r="N407" s="120" t="str">
        <f>IF('BB-2024-Saturday'!$AJ410&lt;&gt;"",IF('BB-2024-Saturday'!$AJ410="m",'BB-2024-Saturday'!U410,0),"")</f>
        <v/>
      </c>
      <c r="O407" s="120" t="str">
        <f>IF('BB-2024-Saturday'!$AJ410&lt;&gt;"",IF('BB-2024-Saturday'!$AJ410="m",'BB-2024-Saturday'!V410,0),"")</f>
        <v/>
      </c>
    </row>
    <row r="408" spans="1:15" x14ac:dyDescent="0.25">
      <c r="A408" t="str">
        <f>IF('BB-2024-Saturday'!AJ411&lt;&gt;"",'BB-2024-Saturday'!AJ411,"")</f>
        <v/>
      </c>
      <c r="B408" t="str">
        <f>IF('BB-2024-Saturday'!AJ411&lt;&gt;"",'BB-2024-Saturday'!AR411,"")</f>
        <v/>
      </c>
      <c r="C408" t="str">
        <f>IF('BB-2024-Saturday'!AJ411="m","v","a")</f>
        <v>a</v>
      </c>
      <c r="D408" s="92" t="str">
        <f>IF('BB-2024-Saturday'!AJ411&lt;&gt;"",'BB-2024-Saturday'!AI411,"")</f>
        <v/>
      </c>
      <c r="E408" s="119" t="str">
        <f>IF('BB-2024-Saturday'!$AJ411&lt;&gt;"",IF('BB-2024-Saturday'!$AJ411="t",0,'BB-2024-Saturday'!AM411),"")</f>
        <v/>
      </c>
      <c r="F408" s="119" t="str">
        <f>IF('BB-2024-Saturday'!$AJ411&lt;&gt;"",IF('BB-2024-Saturday'!$AJ411="t",0,'BB-2024-Saturday'!AN411),"")</f>
        <v/>
      </c>
      <c r="G408" s="119" t="str">
        <f>IF('BB-2024-Saturday'!$AJ411&lt;&gt;"",IF('BB-2024-Saturday'!$AJ411="t",0,'BB-2024-Saturday'!AO411),"")</f>
        <v/>
      </c>
      <c r="H408" s="119" t="str">
        <f>IF('BB-2024-Saturday'!$AJ411&lt;&gt;"",IF('BB-2024-Saturday'!$AJ411="t",0,'BB-2024-Saturday'!AP411),"")</f>
        <v/>
      </c>
      <c r="I408" s="119" t="str">
        <f>IF('BB-2024-Saturday'!$AJ411&lt;&gt;"",IF('BB-2024-Saturday'!$AJ411="t",0,'BB-2024-Saturday'!AQ411),"")</f>
        <v/>
      </c>
      <c r="J408" s="119" t="str">
        <f>IF('BB-2024-Saturday'!$AJ411&lt;&gt;"",IF('BB-2024-Saturday'!$AJ411="t",'BB-2024-Saturday'!AM411,0),"")</f>
        <v/>
      </c>
      <c r="K408" s="119" t="str">
        <f>IF('BB-2024-Saturday'!$AJ411&lt;&gt;"",IF('BB-2024-Saturday'!$AJ411="t",'BB-2024-Saturday'!AN411,0),"")</f>
        <v/>
      </c>
      <c r="L408" s="119" t="str">
        <f>IF('BB-2024-Saturday'!$AJ411&lt;&gt;"",IF('BB-2024-Saturday'!$AJ411="t",'BB-2024-Saturday'!AO411,0),"")</f>
        <v/>
      </c>
      <c r="M408" s="119" t="str">
        <f>IF('BB-2024-Saturday'!$AJ411&lt;&gt;"",IF('BB-2024-Saturday'!$AJ411="t",'BB-2024-Saturday'!AP411,0),"")</f>
        <v/>
      </c>
      <c r="N408" s="120" t="str">
        <f>IF('BB-2024-Saturday'!$AJ411&lt;&gt;"",IF('BB-2024-Saturday'!$AJ411="m",'BB-2024-Saturday'!U411,0),"")</f>
        <v/>
      </c>
      <c r="O408" s="120" t="str">
        <f>IF('BB-2024-Saturday'!$AJ411&lt;&gt;"",IF('BB-2024-Saturday'!$AJ411="m",'BB-2024-Saturday'!V411,0),"")</f>
        <v/>
      </c>
    </row>
    <row r="409" spans="1:15" x14ac:dyDescent="0.25">
      <c r="A409" t="str">
        <f>IF('BB-2024-Saturday'!AJ412&lt;&gt;"",'BB-2024-Saturday'!AJ412,"")</f>
        <v>m</v>
      </c>
      <c r="B409" t="str">
        <f>IF('BB-2024-Saturday'!AJ412&lt;&gt;"",'BB-2024-Saturday'!AR412,"")</f>
        <v>Control @ R23 Standerton { straight} / Wolwespruit right.  Dot on pole line on road.</v>
      </c>
      <c r="C409" t="str">
        <f>IF('BB-2024-Saturday'!AJ412="m","v","a")</f>
        <v>v</v>
      </c>
      <c r="D409" s="92">
        <f>IF('BB-2024-Saturday'!AJ412&lt;&gt;"",'BB-2024-Saturday'!AI412,"")</f>
        <v>117.95</v>
      </c>
      <c r="E409" s="119">
        <f>IF('BB-2024-Saturday'!$AJ412&lt;&gt;"",IF('BB-2024-Saturday'!$AJ412="t",0,'BB-2024-Saturday'!AM412),"")</f>
        <v>46</v>
      </c>
      <c r="F409" s="119">
        <f>IF('BB-2024-Saturday'!$AJ412&lt;&gt;"",IF('BB-2024-Saturday'!$AJ412="t",0,'BB-2024-Saturday'!AN412),"")</f>
        <v>55</v>
      </c>
      <c r="G409" s="119">
        <f>IF('BB-2024-Saturday'!$AJ412&lt;&gt;"",IF('BB-2024-Saturday'!$AJ412="t",0,'BB-2024-Saturday'!AO412),"")</f>
        <v>64</v>
      </c>
      <c r="H409" s="119">
        <f>IF('BB-2024-Saturday'!$AJ412&lt;&gt;"",IF('BB-2024-Saturday'!$AJ412="t",0,'BB-2024-Saturday'!AP412),"")</f>
        <v>72</v>
      </c>
      <c r="I409" s="119">
        <f>IF('BB-2024-Saturday'!$AJ412&lt;&gt;"",IF('BB-2024-Saturday'!$AJ412="t",0,'BB-2024-Saturday'!AQ412),"")</f>
        <v>100</v>
      </c>
      <c r="J409" s="119">
        <f>IF('BB-2024-Saturday'!$AJ412&lt;&gt;"",IF('BB-2024-Saturday'!$AJ412="t",'BB-2024-Saturday'!AM412,0),"")</f>
        <v>0</v>
      </c>
      <c r="K409" s="119">
        <f>IF('BB-2024-Saturday'!$AJ412&lt;&gt;"",IF('BB-2024-Saturday'!$AJ412="t",'BB-2024-Saturday'!AN412,0),"")</f>
        <v>0</v>
      </c>
      <c r="L409" s="119">
        <f>IF('BB-2024-Saturday'!$AJ412&lt;&gt;"",IF('BB-2024-Saturday'!$AJ412="t",'BB-2024-Saturday'!AO412,0),"")</f>
        <v>0</v>
      </c>
      <c r="M409" s="119">
        <f>IF('BB-2024-Saturday'!$AJ412&lt;&gt;"",IF('BB-2024-Saturday'!$AJ412="t",'BB-2024-Saturday'!AP412,0),"")</f>
        <v>0</v>
      </c>
      <c r="N409" s="120">
        <f>IF('BB-2024-Saturday'!$AJ412&lt;&gt;"",IF('BB-2024-Saturday'!$AJ412="m",'BB-2024-Saturday'!U412,0),"")</f>
        <v>27.033249999999999</v>
      </c>
      <c r="O409" s="120">
        <f>IF('BB-2024-Saturday'!$AJ412&lt;&gt;"",IF('BB-2024-Saturday'!$AJ412="m",'BB-2024-Saturday'!V412,0),"")</f>
        <v>29.361969999999999</v>
      </c>
    </row>
    <row r="410" spans="1:15" x14ac:dyDescent="0.25">
      <c r="A410" t="str">
        <f>IF('BB-2024-Saturday'!AJ413&lt;&gt;"",'BB-2024-Saturday'!AJ413,"")</f>
        <v/>
      </c>
      <c r="B410" t="str">
        <f>IF('BB-2024-Saturday'!AJ413&lt;&gt;"",'BB-2024-Saturday'!AR413,"")</f>
        <v/>
      </c>
      <c r="C410" t="str">
        <f>IF('BB-2024-Saturday'!AJ413="m","v","a")</f>
        <v>a</v>
      </c>
      <c r="D410" s="92" t="str">
        <f>IF('BB-2024-Saturday'!AJ413&lt;&gt;"",'BB-2024-Saturday'!AI413,"")</f>
        <v/>
      </c>
      <c r="E410" s="119" t="str">
        <f>IF('BB-2024-Saturday'!$AJ413&lt;&gt;"",IF('BB-2024-Saturday'!$AJ413="t",0,'BB-2024-Saturday'!AM413),"")</f>
        <v/>
      </c>
      <c r="F410" s="119" t="str">
        <f>IF('BB-2024-Saturday'!$AJ413&lt;&gt;"",IF('BB-2024-Saturday'!$AJ413="t",0,'BB-2024-Saturday'!AN413),"")</f>
        <v/>
      </c>
      <c r="G410" s="119" t="str">
        <f>IF('BB-2024-Saturday'!$AJ413&lt;&gt;"",IF('BB-2024-Saturday'!$AJ413="t",0,'BB-2024-Saturday'!AO413),"")</f>
        <v/>
      </c>
      <c r="H410" s="119" t="str">
        <f>IF('BB-2024-Saturday'!$AJ413&lt;&gt;"",IF('BB-2024-Saturday'!$AJ413="t",0,'BB-2024-Saturday'!AP413),"")</f>
        <v/>
      </c>
      <c r="I410" s="119" t="str">
        <f>IF('BB-2024-Saturday'!$AJ413&lt;&gt;"",IF('BB-2024-Saturday'!$AJ413="t",0,'BB-2024-Saturday'!AQ413),"")</f>
        <v/>
      </c>
      <c r="J410" s="119" t="str">
        <f>IF('BB-2024-Saturday'!$AJ413&lt;&gt;"",IF('BB-2024-Saturday'!$AJ413="t",'BB-2024-Saturday'!AM413,0),"")</f>
        <v/>
      </c>
      <c r="K410" s="119" t="str">
        <f>IF('BB-2024-Saturday'!$AJ413&lt;&gt;"",IF('BB-2024-Saturday'!$AJ413="t",'BB-2024-Saturday'!AN413,0),"")</f>
        <v/>
      </c>
      <c r="L410" s="119" t="str">
        <f>IF('BB-2024-Saturday'!$AJ413&lt;&gt;"",IF('BB-2024-Saturday'!$AJ413="t",'BB-2024-Saturday'!AO413,0),"")</f>
        <v/>
      </c>
      <c r="M410" s="119" t="str">
        <f>IF('BB-2024-Saturday'!$AJ413&lt;&gt;"",IF('BB-2024-Saturday'!$AJ413="t",'BB-2024-Saturday'!AP413,0),"")</f>
        <v/>
      </c>
      <c r="N410" s="120" t="str">
        <f>IF('BB-2024-Saturday'!$AJ413&lt;&gt;"",IF('BB-2024-Saturday'!$AJ413="m",'BB-2024-Saturday'!U413,0),"")</f>
        <v/>
      </c>
      <c r="O410" s="120" t="str">
        <f>IF('BB-2024-Saturday'!$AJ413&lt;&gt;"",IF('BB-2024-Saturday'!$AJ413="m",'BB-2024-Saturday'!V413,0),"")</f>
        <v/>
      </c>
    </row>
    <row r="411" spans="1:15" x14ac:dyDescent="0.25">
      <c r="A411" t="str">
        <f>IF('BB-2024-Saturday'!AJ414&lt;&gt;"",'BB-2024-Saturday'!AJ414,"")</f>
        <v>f</v>
      </c>
      <c r="B411" t="str">
        <f>IF('BB-2024-Saturday'!AJ414&lt;&gt;"",'BB-2024-Saturday'!AR414,"")</f>
        <v>Wolwespruit{ right}.{At  Overhead power line.}</v>
      </c>
      <c r="C411" t="str">
        <f>IF('BB-2024-Saturday'!AJ414="m","v","a")</f>
        <v>a</v>
      </c>
      <c r="D411" s="92">
        <f>IF('BB-2024-Saturday'!AJ414&lt;&gt;"",'BB-2024-Saturday'!AI414,"")</f>
        <v>118.36</v>
      </c>
      <c r="E411" s="119">
        <f>IF('BB-2024-Saturday'!$AJ414&lt;&gt;"",IF('BB-2024-Saturday'!$AJ414="t",0,'BB-2024-Saturday'!AM414),"")</f>
        <v>50</v>
      </c>
      <c r="F411" s="119">
        <f>IF('BB-2024-Saturday'!$AJ414&lt;&gt;"",IF('BB-2024-Saturday'!$AJ414="t",0,'BB-2024-Saturday'!AN414),"")</f>
        <v>60</v>
      </c>
      <c r="G411" s="119">
        <f>IF('BB-2024-Saturday'!$AJ414&lt;&gt;"",IF('BB-2024-Saturday'!$AJ414="t",0,'BB-2024-Saturday'!AO414),"")</f>
        <v>70</v>
      </c>
      <c r="H411" s="119">
        <f>IF('BB-2024-Saturday'!$AJ414&lt;&gt;"",IF('BB-2024-Saturday'!$AJ414="t",0,'BB-2024-Saturday'!AP414),"")</f>
        <v>80</v>
      </c>
      <c r="I411" s="119">
        <f>IF('BB-2024-Saturday'!$AJ414&lt;&gt;"",IF('BB-2024-Saturday'!$AJ414="t",0,'BB-2024-Saturday'!AQ414),"")</f>
        <v>100</v>
      </c>
      <c r="J411" s="119">
        <f>IF('BB-2024-Saturday'!$AJ414&lt;&gt;"",IF('BB-2024-Saturday'!$AJ414="t",'BB-2024-Saturday'!AM414,0),"")</f>
        <v>0</v>
      </c>
      <c r="K411" s="119">
        <f>IF('BB-2024-Saturday'!$AJ414&lt;&gt;"",IF('BB-2024-Saturday'!$AJ414="t",'BB-2024-Saturday'!AN414,0),"")</f>
        <v>0</v>
      </c>
      <c r="L411" s="119">
        <f>IF('BB-2024-Saturday'!$AJ414&lt;&gt;"",IF('BB-2024-Saturday'!$AJ414="t",'BB-2024-Saturday'!AO414,0),"")</f>
        <v>0</v>
      </c>
      <c r="M411" s="119">
        <f>IF('BB-2024-Saturday'!$AJ414&lt;&gt;"",IF('BB-2024-Saturday'!$AJ414="t",'BB-2024-Saturday'!AP414,0),"")</f>
        <v>0</v>
      </c>
      <c r="N411" s="120">
        <f>IF('BB-2024-Saturday'!$AJ414&lt;&gt;"",IF('BB-2024-Saturday'!$AJ414="m",'BB-2024-Saturday'!U414,0),"")</f>
        <v>0</v>
      </c>
      <c r="O411" s="120">
        <f>IF('BB-2024-Saturday'!$AJ414&lt;&gt;"",IF('BB-2024-Saturday'!$AJ414="m",'BB-2024-Saturday'!V414,0),"")</f>
        <v>0</v>
      </c>
    </row>
    <row r="412" spans="1:15" x14ac:dyDescent="0.25">
      <c r="A412" t="str">
        <f>IF('BB-2024-Saturday'!AJ415&lt;&gt;"",'BB-2024-Saturday'!AJ415,"")</f>
        <v/>
      </c>
      <c r="B412" t="str">
        <f>IF('BB-2024-Saturday'!AJ415&lt;&gt;"",'BB-2024-Saturday'!AR415,"")</f>
        <v/>
      </c>
      <c r="C412" t="str">
        <f>IF('BB-2024-Saturday'!AJ415="m","v","a")</f>
        <v>a</v>
      </c>
      <c r="D412" s="92" t="str">
        <f>IF('BB-2024-Saturday'!AJ415&lt;&gt;"",'BB-2024-Saturday'!AI415,"")</f>
        <v/>
      </c>
      <c r="E412" s="119" t="str">
        <f>IF('BB-2024-Saturday'!$AJ415&lt;&gt;"",IF('BB-2024-Saturday'!$AJ415="t",0,'BB-2024-Saturday'!AM415),"")</f>
        <v/>
      </c>
      <c r="F412" s="119" t="str">
        <f>IF('BB-2024-Saturday'!$AJ415&lt;&gt;"",IF('BB-2024-Saturday'!$AJ415="t",0,'BB-2024-Saturday'!AN415),"")</f>
        <v/>
      </c>
      <c r="G412" s="119" t="str">
        <f>IF('BB-2024-Saturday'!$AJ415&lt;&gt;"",IF('BB-2024-Saturday'!$AJ415="t",0,'BB-2024-Saturday'!AO415),"")</f>
        <v/>
      </c>
      <c r="H412" s="119" t="str">
        <f>IF('BB-2024-Saturday'!$AJ415&lt;&gt;"",IF('BB-2024-Saturday'!$AJ415="t",0,'BB-2024-Saturday'!AP415),"")</f>
        <v/>
      </c>
      <c r="I412" s="119" t="str">
        <f>IF('BB-2024-Saturday'!$AJ415&lt;&gt;"",IF('BB-2024-Saturday'!$AJ415="t",0,'BB-2024-Saturday'!AQ415),"")</f>
        <v/>
      </c>
      <c r="J412" s="119" t="str">
        <f>IF('BB-2024-Saturday'!$AJ415&lt;&gt;"",IF('BB-2024-Saturday'!$AJ415="t",'BB-2024-Saturday'!AM415,0),"")</f>
        <v/>
      </c>
      <c r="K412" s="119" t="str">
        <f>IF('BB-2024-Saturday'!$AJ415&lt;&gt;"",IF('BB-2024-Saturday'!$AJ415="t",'BB-2024-Saturday'!AN415,0),"")</f>
        <v/>
      </c>
      <c r="L412" s="119" t="str">
        <f>IF('BB-2024-Saturday'!$AJ415&lt;&gt;"",IF('BB-2024-Saturday'!$AJ415="t",'BB-2024-Saturday'!AO415,0),"")</f>
        <v/>
      </c>
      <c r="M412" s="119" t="str">
        <f>IF('BB-2024-Saturday'!$AJ415&lt;&gt;"",IF('BB-2024-Saturday'!$AJ415="t",'BB-2024-Saturday'!AP415,0),"")</f>
        <v/>
      </c>
      <c r="N412" s="120" t="str">
        <f>IF('BB-2024-Saturday'!$AJ415&lt;&gt;"",IF('BB-2024-Saturday'!$AJ415="m",'BB-2024-Saturday'!U415,0),"")</f>
        <v/>
      </c>
      <c r="O412" s="120" t="str">
        <f>IF('BB-2024-Saturday'!$AJ415&lt;&gt;"",IF('BB-2024-Saturday'!$AJ415="m",'BB-2024-Saturday'!V415,0),"")</f>
        <v/>
      </c>
    </row>
    <row r="413" spans="1:15" x14ac:dyDescent="0.25">
      <c r="A413" t="str">
        <f>IF('BB-2024-Saturday'!AJ416&lt;&gt;"",'BB-2024-Saturday'!AJ416,"")</f>
        <v/>
      </c>
      <c r="B413" t="str">
        <f>IF('BB-2024-Saturday'!AJ416&lt;&gt;"",'BB-2024-Saturday'!AR416,"")</f>
        <v/>
      </c>
      <c r="C413" t="str">
        <f>IF('BB-2024-Saturday'!AJ416="m","v","a")</f>
        <v>a</v>
      </c>
      <c r="D413" s="92" t="str">
        <f>IF('BB-2024-Saturday'!AJ416&lt;&gt;"",'BB-2024-Saturday'!AI416,"")</f>
        <v/>
      </c>
      <c r="E413" s="119" t="str">
        <f>IF('BB-2024-Saturday'!$AJ416&lt;&gt;"",IF('BB-2024-Saturday'!$AJ416="t",0,'BB-2024-Saturday'!AM416),"")</f>
        <v/>
      </c>
      <c r="F413" s="119" t="str">
        <f>IF('BB-2024-Saturday'!$AJ416&lt;&gt;"",IF('BB-2024-Saturday'!$AJ416="t",0,'BB-2024-Saturday'!AN416),"")</f>
        <v/>
      </c>
      <c r="G413" s="119" t="str">
        <f>IF('BB-2024-Saturday'!$AJ416&lt;&gt;"",IF('BB-2024-Saturday'!$AJ416="t",0,'BB-2024-Saturday'!AO416),"")</f>
        <v/>
      </c>
      <c r="H413" s="119" t="str">
        <f>IF('BB-2024-Saturday'!$AJ416&lt;&gt;"",IF('BB-2024-Saturday'!$AJ416="t",0,'BB-2024-Saturday'!AP416),"")</f>
        <v/>
      </c>
      <c r="I413" s="119" t="str">
        <f>IF('BB-2024-Saturday'!$AJ416&lt;&gt;"",IF('BB-2024-Saturday'!$AJ416="t",0,'BB-2024-Saturday'!AQ416),"")</f>
        <v/>
      </c>
      <c r="J413" s="119" t="str">
        <f>IF('BB-2024-Saturday'!$AJ416&lt;&gt;"",IF('BB-2024-Saturday'!$AJ416="t",'BB-2024-Saturday'!AM416,0),"")</f>
        <v/>
      </c>
      <c r="K413" s="119" t="str">
        <f>IF('BB-2024-Saturday'!$AJ416&lt;&gt;"",IF('BB-2024-Saturday'!$AJ416="t",'BB-2024-Saturday'!AN416,0),"")</f>
        <v/>
      </c>
      <c r="L413" s="119" t="str">
        <f>IF('BB-2024-Saturday'!$AJ416&lt;&gt;"",IF('BB-2024-Saturday'!$AJ416="t",'BB-2024-Saturday'!AO416,0),"")</f>
        <v/>
      </c>
      <c r="M413" s="119" t="str">
        <f>IF('BB-2024-Saturday'!$AJ416&lt;&gt;"",IF('BB-2024-Saturday'!$AJ416="t",'BB-2024-Saturday'!AP416,0),"")</f>
        <v/>
      </c>
      <c r="N413" s="120" t="str">
        <f>IF('BB-2024-Saturday'!$AJ416&lt;&gt;"",IF('BB-2024-Saturday'!$AJ416="m",'BB-2024-Saturday'!U416,0),"")</f>
        <v/>
      </c>
      <c r="O413" s="120" t="str">
        <f>IF('BB-2024-Saturday'!$AJ416&lt;&gt;"",IF('BB-2024-Saturday'!$AJ416="m",'BB-2024-Saturday'!V416,0),"")</f>
        <v/>
      </c>
    </row>
    <row r="414" spans="1:15" x14ac:dyDescent="0.25">
      <c r="A414" t="str">
        <f>IF('BB-2024-Saturday'!AJ417&lt;&gt;"",'BB-2024-Saturday'!AJ417,"")</f>
        <v/>
      </c>
      <c r="B414" t="str">
        <f>IF('BB-2024-Saturday'!AJ417&lt;&gt;"",'BB-2024-Saturday'!AR417,"")</f>
        <v/>
      </c>
      <c r="C414" t="str">
        <f>IF('BB-2024-Saturday'!AJ417="m","v","a")</f>
        <v>a</v>
      </c>
      <c r="D414" s="92" t="str">
        <f>IF('BB-2024-Saturday'!AJ417&lt;&gt;"",'BB-2024-Saturday'!AI417,"")</f>
        <v/>
      </c>
      <c r="E414" s="119" t="str">
        <f>IF('BB-2024-Saturday'!$AJ417&lt;&gt;"",IF('BB-2024-Saturday'!$AJ417="t",0,'BB-2024-Saturday'!AM417),"")</f>
        <v/>
      </c>
      <c r="F414" s="119" t="str">
        <f>IF('BB-2024-Saturday'!$AJ417&lt;&gt;"",IF('BB-2024-Saturday'!$AJ417="t",0,'BB-2024-Saturday'!AN417),"")</f>
        <v/>
      </c>
      <c r="G414" s="119" t="str">
        <f>IF('BB-2024-Saturday'!$AJ417&lt;&gt;"",IF('BB-2024-Saturday'!$AJ417="t",0,'BB-2024-Saturday'!AO417),"")</f>
        <v/>
      </c>
      <c r="H414" s="119" t="str">
        <f>IF('BB-2024-Saturday'!$AJ417&lt;&gt;"",IF('BB-2024-Saturday'!$AJ417="t",0,'BB-2024-Saturday'!AP417),"")</f>
        <v/>
      </c>
      <c r="I414" s="119" t="str">
        <f>IF('BB-2024-Saturday'!$AJ417&lt;&gt;"",IF('BB-2024-Saturday'!$AJ417="t",0,'BB-2024-Saturday'!AQ417),"")</f>
        <v/>
      </c>
      <c r="J414" s="119" t="str">
        <f>IF('BB-2024-Saturday'!$AJ417&lt;&gt;"",IF('BB-2024-Saturday'!$AJ417="t",'BB-2024-Saturday'!AM417,0),"")</f>
        <v/>
      </c>
      <c r="K414" s="119" t="str">
        <f>IF('BB-2024-Saturday'!$AJ417&lt;&gt;"",IF('BB-2024-Saturday'!$AJ417="t",'BB-2024-Saturday'!AN417,0),"")</f>
        <v/>
      </c>
      <c r="L414" s="119" t="str">
        <f>IF('BB-2024-Saturday'!$AJ417&lt;&gt;"",IF('BB-2024-Saturday'!$AJ417="t",'BB-2024-Saturday'!AO417,0),"")</f>
        <v/>
      </c>
      <c r="M414" s="119" t="str">
        <f>IF('BB-2024-Saturday'!$AJ417&lt;&gt;"",IF('BB-2024-Saturday'!$AJ417="t",'BB-2024-Saturday'!AP417,0),"")</f>
        <v/>
      </c>
      <c r="N414" s="120" t="str">
        <f>IF('BB-2024-Saturday'!$AJ417&lt;&gt;"",IF('BB-2024-Saturday'!$AJ417="m",'BB-2024-Saturday'!U417,0),"")</f>
        <v/>
      </c>
      <c r="O414" s="120" t="str">
        <f>IF('BB-2024-Saturday'!$AJ417&lt;&gt;"",IF('BB-2024-Saturday'!$AJ417="m",'BB-2024-Saturday'!V417,0),"")</f>
        <v/>
      </c>
    </row>
    <row r="415" spans="1:15" x14ac:dyDescent="0.25">
      <c r="A415" t="str">
        <f>IF('BB-2024-Saturday'!AJ418&lt;&gt;"",'BB-2024-Saturday'!AJ418,"")</f>
        <v/>
      </c>
      <c r="B415" t="str">
        <f>IF('BB-2024-Saturday'!AJ418&lt;&gt;"",'BB-2024-Saturday'!AR418,"")</f>
        <v/>
      </c>
      <c r="C415" t="str">
        <f>IF('BB-2024-Saturday'!AJ418="m","v","a")</f>
        <v>a</v>
      </c>
      <c r="D415" s="92" t="str">
        <f>IF('BB-2024-Saturday'!AJ418&lt;&gt;"",'BB-2024-Saturday'!AI418,"")</f>
        <v/>
      </c>
      <c r="E415" s="119" t="str">
        <f>IF('BB-2024-Saturday'!$AJ418&lt;&gt;"",IF('BB-2024-Saturday'!$AJ418="t",0,'BB-2024-Saturday'!AM418),"")</f>
        <v/>
      </c>
      <c r="F415" s="119" t="str">
        <f>IF('BB-2024-Saturday'!$AJ418&lt;&gt;"",IF('BB-2024-Saturday'!$AJ418="t",0,'BB-2024-Saturday'!AN418),"")</f>
        <v/>
      </c>
      <c r="G415" s="119" t="str">
        <f>IF('BB-2024-Saturday'!$AJ418&lt;&gt;"",IF('BB-2024-Saturday'!$AJ418="t",0,'BB-2024-Saturday'!AO418),"")</f>
        <v/>
      </c>
      <c r="H415" s="119" t="str">
        <f>IF('BB-2024-Saturday'!$AJ418&lt;&gt;"",IF('BB-2024-Saturday'!$AJ418="t",0,'BB-2024-Saturday'!AP418),"")</f>
        <v/>
      </c>
      <c r="I415" s="119" t="str">
        <f>IF('BB-2024-Saturday'!$AJ418&lt;&gt;"",IF('BB-2024-Saturday'!$AJ418="t",0,'BB-2024-Saturday'!AQ418),"")</f>
        <v/>
      </c>
      <c r="J415" s="119" t="str">
        <f>IF('BB-2024-Saturday'!$AJ418&lt;&gt;"",IF('BB-2024-Saturday'!$AJ418="t",'BB-2024-Saturday'!AM418,0),"")</f>
        <v/>
      </c>
      <c r="K415" s="119" t="str">
        <f>IF('BB-2024-Saturday'!$AJ418&lt;&gt;"",IF('BB-2024-Saturday'!$AJ418="t",'BB-2024-Saturday'!AN418,0),"")</f>
        <v/>
      </c>
      <c r="L415" s="119" t="str">
        <f>IF('BB-2024-Saturday'!$AJ418&lt;&gt;"",IF('BB-2024-Saturday'!$AJ418="t",'BB-2024-Saturday'!AO418,0),"")</f>
        <v/>
      </c>
      <c r="M415" s="119" t="str">
        <f>IF('BB-2024-Saturday'!$AJ418&lt;&gt;"",IF('BB-2024-Saturday'!$AJ418="t",'BB-2024-Saturday'!AP418,0),"")</f>
        <v/>
      </c>
      <c r="N415" s="120" t="str">
        <f>IF('BB-2024-Saturday'!$AJ418&lt;&gt;"",IF('BB-2024-Saturday'!$AJ418="m",'BB-2024-Saturday'!U418,0),"")</f>
        <v/>
      </c>
      <c r="O415" s="120" t="str">
        <f>IF('BB-2024-Saturday'!$AJ418&lt;&gt;"",IF('BB-2024-Saturday'!$AJ418="m",'BB-2024-Saturday'!V418,0),"")</f>
        <v/>
      </c>
    </row>
    <row r="416" spans="1:15" x14ac:dyDescent="0.25">
      <c r="A416" t="str">
        <f>IF('BB-2024-Saturday'!AJ419&lt;&gt;"",'BB-2024-Saturday'!AJ419,"")</f>
        <v/>
      </c>
      <c r="B416" t="str">
        <f>IF('BB-2024-Saturday'!AJ419&lt;&gt;"",'BB-2024-Saturday'!AR419,"")</f>
        <v/>
      </c>
      <c r="C416" t="str">
        <f>IF('BB-2024-Saturday'!AJ419="m","v","a")</f>
        <v>a</v>
      </c>
      <c r="D416" s="92" t="str">
        <f>IF('BB-2024-Saturday'!AJ419&lt;&gt;"",'BB-2024-Saturday'!AI419,"")</f>
        <v/>
      </c>
      <c r="E416" s="119" t="str">
        <f>IF('BB-2024-Saturday'!$AJ419&lt;&gt;"",IF('BB-2024-Saturday'!$AJ419="t",0,'BB-2024-Saturday'!AM419),"")</f>
        <v/>
      </c>
      <c r="F416" s="119" t="str">
        <f>IF('BB-2024-Saturday'!$AJ419&lt;&gt;"",IF('BB-2024-Saturday'!$AJ419="t",0,'BB-2024-Saturday'!AN419),"")</f>
        <v/>
      </c>
      <c r="G416" s="119" t="str">
        <f>IF('BB-2024-Saturday'!$AJ419&lt;&gt;"",IF('BB-2024-Saturday'!$AJ419="t",0,'BB-2024-Saturday'!AO419),"")</f>
        <v/>
      </c>
      <c r="H416" s="119" t="str">
        <f>IF('BB-2024-Saturday'!$AJ419&lt;&gt;"",IF('BB-2024-Saturday'!$AJ419="t",0,'BB-2024-Saturday'!AP419),"")</f>
        <v/>
      </c>
      <c r="I416" s="119" t="str">
        <f>IF('BB-2024-Saturday'!$AJ419&lt;&gt;"",IF('BB-2024-Saturday'!$AJ419="t",0,'BB-2024-Saturday'!AQ419),"")</f>
        <v/>
      </c>
      <c r="J416" s="119" t="str">
        <f>IF('BB-2024-Saturday'!$AJ419&lt;&gt;"",IF('BB-2024-Saturday'!$AJ419="t",'BB-2024-Saturday'!AM419,0),"")</f>
        <v/>
      </c>
      <c r="K416" s="119" t="str">
        <f>IF('BB-2024-Saturday'!$AJ419&lt;&gt;"",IF('BB-2024-Saturday'!$AJ419="t",'BB-2024-Saturday'!AN419,0),"")</f>
        <v/>
      </c>
      <c r="L416" s="119" t="str">
        <f>IF('BB-2024-Saturday'!$AJ419&lt;&gt;"",IF('BB-2024-Saturday'!$AJ419="t",'BB-2024-Saturday'!AO419,0),"")</f>
        <v/>
      </c>
      <c r="M416" s="119" t="str">
        <f>IF('BB-2024-Saturday'!$AJ419&lt;&gt;"",IF('BB-2024-Saturday'!$AJ419="t",'BB-2024-Saturday'!AP419,0),"")</f>
        <v/>
      </c>
      <c r="N416" s="120" t="str">
        <f>IF('BB-2024-Saturday'!$AJ419&lt;&gt;"",IF('BB-2024-Saturday'!$AJ419="m",'BB-2024-Saturday'!U419,0),"")</f>
        <v/>
      </c>
      <c r="O416" s="120" t="str">
        <f>IF('BB-2024-Saturday'!$AJ419&lt;&gt;"",IF('BB-2024-Saturday'!$AJ419="m",'BB-2024-Saturday'!V419,0),"")</f>
        <v/>
      </c>
    </row>
    <row r="417" spans="1:15" x14ac:dyDescent="0.25">
      <c r="A417" t="str">
        <f>IF('BB-2024-Saturday'!AJ420&lt;&gt;"",'BB-2024-Saturday'!AJ420,"")</f>
        <v/>
      </c>
      <c r="B417" t="str">
        <f>IF('BB-2024-Saturday'!AJ420&lt;&gt;"",'BB-2024-Saturday'!AR420,"")</f>
        <v/>
      </c>
      <c r="C417" t="str">
        <f>IF('BB-2024-Saturday'!AJ420="m","v","a")</f>
        <v>a</v>
      </c>
      <c r="D417" s="92" t="str">
        <f>IF('BB-2024-Saturday'!AJ420&lt;&gt;"",'BB-2024-Saturday'!AI420,"")</f>
        <v/>
      </c>
      <c r="E417" s="119" t="str">
        <f>IF('BB-2024-Saturday'!$AJ420&lt;&gt;"",IF('BB-2024-Saturday'!$AJ420="t",0,'BB-2024-Saturday'!AM420),"")</f>
        <v/>
      </c>
      <c r="F417" s="119" t="str">
        <f>IF('BB-2024-Saturday'!$AJ420&lt;&gt;"",IF('BB-2024-Saturday'!$AJ420="t",0,'BB-2024-Saturday'!AN420),"")</f>
        <v/>
      </c>
      <c r="G417" s="119" t="str">
        <f>IF('BB-2024-Saturday'!$AJ420&lt;&gt;"",IF('BB-2024-Saturday'!$AJ420="t",0,'BB-2024-Saturday'!AO420),"")</f>
        <v/>
      </c>
      <c r="H417" s="119" t="str">
        <f>IF('BB-2024-Saturday'!$AJ420&lt;&gt;"",IF('BB-2024-Saturday'!$AJ420="t",0,'BB-2024-Saturday'!AP420),"")</f>
        <v/>
      </c>
      <c r="I417" s="119" t="str">
        <f>IF('BB-2024-Saturday'!$AJ420&lt;&gt;"",IF('BB-2024-Saturday'!$AJ420="t",0,'BB-2024-Saturday'!AQ420),"")</f>
        <v/>
      </c>
      <c r="J417" s="119" t="str">
        <f>IF('BB-2024-Saturday'!$AJ420&lt;&gt;"",IF('BB-2024-Saturday'!$AJ420="t",'BB-2024-Saturday'!AM420,0),"")</f>
        <v/>
      </c>
      <c r="K417" s="119" t="str">
        <f>IF('BB-2024-Saturday'!$AJ420&lt;&gt;"",IF('BB-2024-Saturday'!$AJ420="t",'BB-2024-Saturday'!AN420,0),"")</f>
        <v/>
      </c>
      <c r="L417" s="119" t="str">
        <f>IF('BB-2024-Saturday'!$AJ420&lt;&gt;"",IF('BB-2024-Saturday'!$AJ420="t",'BB-2024-Saturday'!AO420,0),"")</f>
        <v/>
      </c>
      <c r="M417" s="119" t="str">
        <f>IF('BB-2024-Saturday'!$AJ420&lt;&gt;"",IF('BB-2024-Saturday'!$AJ420="t",'BB-2024-Saturday'!AP420,0),"")</f>
        <v/>
      </c>
      <c r="N417" s="120" t="str">
        <f>IF('BB-2024-Saturday'!$AJ420&lt;&gt;"",IF('BB-2024-Saturday'!$AJ420="m",'BB-2024-Saturday'!U420,0),"")</f>
        <v/>
      </c>
      <c r="O417" s="120" t="str">
        <f>IF('BB-2024-Saturday'!$AJ420&lt;&gt;"",IF('BB-2024-Saturday'!$AJ420="m",'BB-2024-Saturday'!V420,0),"")</f>
        <v/>
      </c>
    </row>
    <row r="418" spans="1:15" x14ac:dyDescent="0.25">
      <c r="A418" t="str">
        <f>IF('BB-2024-Saturday'!AJ421&lt;&gt;"",'BB-2024-Saturday'!AJ421,"")</f>
        <v/>
      </c>
      <c r="B418" t="str">
        <f>IF('BB-2024-Saturday'!AJ421&lt;&gt;"",'BB-2024-Saturday'!AR421,"")</f>
        <v/>
      </c>
      <c r="C418" t="str">
        <f>IF('BB-2024-Saturday'!AJ421="m","v","a")</f>
        <v>a</v>
      </c>
      <c r="D418" s="92" t="str">
        <f>IF('BB-2024-Saturday'!AJ421&lt;&gt;"",'BB-2024-Saturday'!AI421,"")</f>
        <v/>
      </c>
      <c r="E418" s="119" t="str">
        <f>IF('BB-2024-Saturday'!$AJ421&lt;&gt;"",IF('BB-2024-Saturday'!$AJ421="t",0,'BB-2024-Saturday'!AM421),"")</f>
        <v/>
      </c>
      <c r="F418" s="119" t="str">
        <f>IF('BB-2024-Saturday'!$AJ421&lt;&gt;"",IF('BB-2024-Saturday'!$AJ421="t",0,'BB-2024-Saturday'!AN421),"")</f>
        <v/>
      </c>
      <c r="G418" s="119" t="str">
        <f>IF('BB-2024-Saturday'!$AJ421&lt;&gt;"",IF('BB-2024-Saturday'!$AJ421="t",0,'BB-2024-Saturday'!AO421),"")</f>
        <v/>
      </c>
      <c r="H418" s="119" t="str">
        <f>IF('BB-2024-Saturday'!$AJ421&lt;&gt;"",IF('BB-2024-Saturday'!$AJ421="t",0,'BB-2024-Saturday'!AP421),"")</f>
        <v/>
      </c>
      <c r="I418" s="119" t="str">
        <f>IF('BB-2024-Saturday'!$AJ421&lt;&gt;"",IF('BB-2024-Saturday'!$AJ421="t",0,'BB-2024-Saturday'!AQ421),"")</f>
        <v/>
      </c>
      <c r="J418" s="119" t="str">
        <f>IF('BB-2024-Saturday'!$AJ421&lt;&gt;"",IF('BB-2024-Saturday'!$AJ421="t",'BB-2024-Saturday'!AM421,0),"")</f>
        <v/>
      </c>
      <c r="K418" s="119" t="str">
        <f>IF('BB-2024-Saturday'!$AJ421&lt;&gt;"",IF('BB-2024-Saturday'!$AJ421="t",'BB-2024-Saturday'!AN421,0),"")</f>
        <v/>
      </c>
      <c r="L418" s="119" t="str">
        <f>IF('BB-2024-Saturday'!$AJ421&lt;&gt;"",IF('BB-2024-Saturday'!$AJ421="t",'BB-2024-Saturday'!AO421,0),"")</f>
        <v/>
      </c>
      <c r="M418" s="119" t="str">
        <f>IF('BB-2024-Saturday'!$AJ421&lt;&gt;"",IF('BB-2024-Saturday'!$AJ421="t",'BB-2024-Saturday'!AP421,0),"")</f>
        <v/>
      </c>
      <c r="N418" s="120" t="str">
        <f>IF('BB-2024-Saturday'!$AJ421&lt;&gt;"",IF('BB-2024-Saturday'!$AJ421="m",'BB-2024-Saturday'!U421,0),"")</f>
        <v/>
      </c>
      <c r="O418" s="120" t="str">
        <f>IF('BB-2024-Saturday'!$AJ421&lt;&gt;"",IF('BB-2024-Saturday'!$AJ421="m",'BB-2024-Saturday'!V421,0),"")</f>
        <v/>
      </c>
    </row>
    <row r="419" spans="1:15" x14ac:dyDescent="0.25">
      <c r="A419" t="str">
        <f>IF('BB-2024-Saturday'!AJ422&lt;&gt;"",'BB-2024-Saturday'!AJ422,"")</f>
        <v/>
      </c>
      <c r="B419" t="str">
        <f>IF('BB-2024-Saturday'!AJ422&lt;&gt;"",'BB-2024-Saturday'!AR422,"")</f>
        <v/>
      </c>
      <c r="C419" t="str">
        <f>IF('BB-2024-Saturday'!AJ422="m","v","a")</f>
        <v>a</v>
      </c>
      <c r="D419" s="92" t="str">
        <f>IF('BB-2024-Saturday'!AJ422&lt;&gt;"",'BB-2024-Saturday'!AI422,"")</f>
        <v/>
      </c>
      <c r="E419" s="119" t="str">
        <f>IF('BB-2024-Saturday'!$AJ422&lt;&gt;"",IF('BB-2024-Saturday'!$AJ422="t",0,'BB-2024-Saturday'!AM422),"")</f>
        <v/>
      </c>
      <c r="F419" s="119" t="str">
        <f>IF('BB-2024-Saturday'!$AJ422&lt;&gt;"",IF('BB-2024-Saturday'!$AJ422="t",0,'BB-2024-Saturday'!AN422),"")</f>
        <v/>
      </c>
      <c r="G419" s="119" t="str">
        <f>IF('BB-2024-Saturday'!$AJ422&lt;&gt;"",IF('BB-2024-Saturday'!$AJ422="t",0,'BB-2024-Saturday'!AO422),"")</f>
        <v/>
      </c>
      <c r="H419" s="119" t="str">
        <f>IF('BB-2024-Saturday'!$AJ422&lt;&gt;"",IF('BB-2024-Saturday'!$AJ422="t",0,'BB-2024-Saturday'!AP422),"")</f>
        <v/>
      </c>
      <c r="I419" s="119" t="str">
        <f>IF('BB-2024-Saturday'!$AJ422&lt;&gt;"",IF('BB-2024-Saturday'!$AJ422="t",0,'BB-2024-Saturday'!AQ422),"")</f>
        <v/>
      </c>
      <c r="J419" s="119" t="str">
        <f>IF('BB-2024-Saturday'!$AJ422&lt;&gt;"",IF('BB-2024-Saturday'!$AJ422="t",'BB-2024-Saturday'!AM422,0),"")</f>
        <v/>
      </c>
      <c r="K419" s="119" t="str">
        <f>IF('BB-2024-Saturday'!$AJ422&lt;&gt;"",IF('BB-2024-Saturday'!$AJ422="t",'BB-2024-Saturday'!AN422,0),"")</f>
        <v/>
      </c>
      <c r="L419" s="119" t="str">
        <f>IF('BB-2024-Saturday'!$AJ422&lt;&gt;"",IF('BB-2024-Saturday'!$AJ422="t",'BB-2024-Saturday'!AO422,0),"")</f>
        <v/>
      </c>
      <c r="M419" s="119" t="str">
        <f>IF('BB-2024-Saturday'!$AJ422&lt;&gt;"",IF('BB-2024-Saturday'!$AJ422="t",'BB-2024-Saturday'!AP422,0),"")</f>
        <v/>
      </c>
      <c r="N419" s="120" t="str">
        <f>IF('BB-2024-Saturday'!$AJ422&lt;&gt;"",IF('BB-2024-Saturday'!$AJ422="m",'BB-2024-Saturday'!U422,0),"")</f>
        <v/>
      </c>
      <c r="O419" s="120" t="str">
        <f>IF('BB-2024-Saturday'!$AJ422&lt;&gt;"",IF('BB-2024-Saturday'!$AJ422="m",'BB-2024-Saturday'!V422,0),"")</f>
        <v/>
      </c>
    </row>
    <row r="420" spans="1:15" x14ac:dyDescent="0.25">
      <c r="A420" t="str">
        <f>IF('BB-2024-Saturday'!AJ423&lt;&gt;"",'BB-2024-Saturday'!AJ423,"")</f>
        <v/>
      </c>
      <c r="B420" t="str">
        <f>IF('BB-2024-Saturday'!AJ423&lt;&gt;"",'BB-2024-Saturday'!AR423,"")</f>
        <v/>
      </c>
      <c r="C420" t="str">
        <f>IF('BB-2024-Saturday'!AJ423="m","v","a")</f>
        <v>a</v>
      </c>
      <c r="D420" s="92" t="str">
        <f>IF('BB-2024-Saturday'!AJ423&lt;&gt;"",'BB-2024-Saturday'!AI423,"")</f>
        <v/>
      </c>
      <c r="E420" s="119" t="str">
        <f>IF('BB-2024-Saturday'!$AJ423&lt;&gt;"",IF('BB-2024-Saturday'!$AJ423="t",0,'BB-2024-Saturday'!AM423),"")</f>
        <v/>
      </c>
      <c r="F420" s="119" t="str">
        <f>IF('BB-2024-Saturday'!$AJ423&lt;&gt;"",IF('BB-2024-Saturday'!$AJ423="t",0,'BB-2024-Saturday'!AN423),"")</f>
        <v/>
      </c>
      <c r="G420" s="119" t="str">
        <f>IF('BB-2024-Saturday'!$AJ423&lt;&gt;"",IF('BB-2024-Saturday'!$AJ423="t",0,'BB-2024-Saturday'!AO423),"")</f>
        <v/>
      </c>
      <c r="H420" s="119" t="str">
        <f>IF('BB-2024-Saturday'!$AJ423&lt;&gt;"",IF('BB-2024-Saturday'!$AJ423="t",0,'BB-2024-Saturday'!AP423),"")</f>
        <v/>
      </c>
      <c r="I420" s="119" t="str">
        <f>IF('BB-2024-Saturday'!$AJ423&lt;&gt;"",IF('BB-2024-Saturday'!$AJ423="t",0,'BB-2024-Saturday'!AQ423),"")</f>
        <v/>
      </c>
      <c r="J420" s="119" t="str">
        <f>IF('BB-2024-Saturday'!$AJ423&lt;&gt;"",IF('BB-2024-Saturday'!$AJ423="t",'BB-2024-Saturday'!AM423,0),"")</f>
        <v/>
      </c>
      <c r="K420" s="119" t="str">
        <f>IF('BB-2024-Saturday'!$AJ423&lt;&gt;"",IF('BB-2024-Saturday'!$AJ423="t",'BB-2024-Saturday'!AN423,0),"")</f>
        <v/>
      </c>
      <c r="L420" s="119" t="str">
        <f>IF('BB-2024-Saturday'!$AJ423&lt;&gt;"",IF('BB-2024-Saturday'!$AJ423="t",'BB-2024-Saturday'!AO423,0),"")</f>
        <v/>
      </c>
      <c r="M420" s="119" t="str">
        <f>IF('BB-2024-Saturday'!$AJ423&lt;&gt;"",IF('BB-2024-Saturday'!$AJ423="t",'BB-2024-Saturday'!AP423,0),"")</f>
        <v/>
      </c>
      <c r="N420" s="120" t="str">
        <f>IF('BB-2024-Saturday'!$AJ423&lt;&gt;"",IF('BB-2024-Saturday'!$AJ423="m",'BB-2024-Saturday'!U423,0),"")</f>
        <v/>
      </c>
      <c r="O420" s="120" t="str">
        <f>IF('BB-2024-Saturday'!$AJ423&lt;&gt;"",IF('BB-2024-Saturday'!$AJ423="m",'BB-2024-Saturday'!V423,0),"")</f>
        <v/>
      </c>
    </row>
    <row r="421" spans="1:15" x14ac:dyDescent="0.25">
      <c r="A421" t="str">
        <f>IF('BB-2024-Saturday'!AJ424&lt;&gt;"",'BB-2024-Saturday'!AJ424,"")</f>
        <v/>
      </c>
      <c r="B421" t="str">
        <f>IF('BB-2024-Saturday'!AJ424&lt;&gt;"",'BB-2024-Saturday'!AR424,"")</f>
        <v/>
      </c>
      <c r="C421" t="str">
        <f>IF('BB-2024-Saturday'!AJ424="m","v","a")</f>
        <v>a</v>
      </c>
      <c r="D421" s="92" t="str">
        <f>IF('BB-2024-Saturday'!AJ424&lt;&gt;"",'BB-2024-Saturday'!AI424,"")</f>
        <v/>
      </c>
      <c r="E421" s="119" t="str">
        <f>IF('BB-2024-Saturday'!$AJ424&lt;&gt;"",IF('BB-2024-Saturday'!$AJ424="t",0,'BB-2024-Saturday'!AM424),"")</f>
        <v/>
      </c>
      <c r="F421" s="119" t="str">
        <f>IF('BB-2024-Saturday'!$AJ424&lt;&gt;"",IF('BB-2024-Saturday'!$AJ424="t",0,'BB-2024-Saturday'!AN424),"")</f>
        <v/>
      </c>
      <c r="G421" s="119" t="str">
        <f>IF('BB-2024-Saturday'!$AJ424&lt;&gt;"",IF('BB-2024-Saturday'!$AJ424="t",0,'BB-2024-Saturday'!AO424),"")</f>
        <v/>
      </c>
      <c r="H421" s="119" t="str">
        <f>IF('BB-2024-Saturday'!$AJ424&lt;&gt;"",IF('BB-2024-Saturday'!$AJ424="t",0,'BB-2024-Saturday'!AP424),"")</f>
        <v/>
      </c>
      <c r="I421" s="119" t="str">
        <f>IF('BB-2024-Saturday'!$AJ424&lt;&gt;"",IF('BB-2024-Saturday'!$AJ424="t",0,'BB-2024-Saturday'!AQ424),"")</f>
        <v/>
      </c>
      <c r="J421" s="119" t="str">
        <f>IF('BB-2024-Saturday'!$AJ424&lt;&gt;"",IF('BB-2024-Saturday'!$AJ424="t",'BB-2024-Saturday'!AM424,0),"")</f>
        <v/>
      </c>
      <c r="K421" s="119" t="str">
        <f>IF('BB-2024-Saturday'!$AJ424&lt;&gt;"",IF('BB-2024-Saturday'!$AJ424="t",'BB-2024-Saturday'!AN424,0),"")</f>
        <v/>
      </c>
      <c r="L421" s="119" t="str">
        <f>IF('BB-2024-Saturday'!$AJ424&lt;&gt;"",IF('BB-2024-Saturday'!$AJ424="t",'BB-2024-Saturday'!AO424,0),"")</f>
        <v/>
      </c>
      <c r="M421" s="119" t="str">
        <f>IF('BB-2024-Saturday'!$AJ424&lt;&gt;"",IF('BB-2024-Saturday'!$AJ424="t",'BB-2024-Saturday'!AP424,0),"")</f>
        <v/>
      </c>
      <c r="N421" s="120" t="str">
        <f>IF('BB-2024-Saturday'!$AJ424&lt;&gt;"",IF('BB-2024-Saturday'!$AJ424="m",'BB-2024-Saturday'!U424,0),"")</f>
        <v/>
      </c>
      <c r="O421" s="120" t="str">
        <f>IF('BB-2024-Saturday'!$AJ424&lt;&gt;"",IF('BB-2024-Saturday'!$AJ424="m",'BB-2024-Saturday'!V424,0),"")</f>
        <v/>
      </c>
    </row>
    <row r="422" spans="1:15" x14ac:dyDescent="0.25">
      <c r="A422" t="str">
        <f>IF('BB-2024-Saturday'!AJ425&lt;&gt;"",'BB-2024-Saturday'!AJ425,"")</f>
        <v/>
      </c>
      <c r="B422" t="str">
        <f>IF('BB-2024-Saturday'!AJ425&lt;&gt;"",'BB-2024-Saturday'!AR425,"")</f>
        <v/>
      </c>
      <c r="C422" t="str">
        <f>IF('BB-2024-Saturday'!AJ425="m","v","a")</f>
        <v>a</v>
      </c>
      <c r="D422" s="92" t="str">
        <f>IF('BB-2024-Saturday'!AJ425&lt;&gt;"",'BB-2024-Saturday'!AI425,"")</f>
        <v/>
      </c>
      <c r="E422" s="119" t="str">
        <f>IF('BB-2024-Saturday'!$AJ425&lt;&gt;"",IF('BB-2024-Saturday'!$AJ425="t",0,'BB-2024-Saturday'!AM425),"")</f>
        <v/>
      </c>
      <c r="F422" s="119" t="str">
        <f>IF('BB-2024-Saturday'!$AJ425&lt;&gt;"",IF('BB-2024-Saturday'!$AJ425="t",0,'BB-2024-Saturday'!AN425),"")</f>
        <v/>
      </c>
      <c r="G422" s="119" t="str">
        <f>IF('BB-2024-Saturday'!$AJ425&lt;&gt;"",IF('BB-2024-Saturday'!$AJ425="t",0,'BB-2024-Saturday'!AO425),"")</f>
        <v/>
      </c>
      <c r="H422" s="119" t="str">
        <f>IF('BB-2024-Saturday'!$AJ425&lt;&gt;"",IF('BB-2024-Saturday'!$AJ425="t",0,'BB-2024-Saturday'!AP425),"")</f>
        <v/>
      </c>
      <c r="I422" s="119" t="str">
        <f>IF('BB-2024-Saturday'!$AJ425&lt;&gt;"",IF('BB-2024-Saturday'!$AJ425="t",0,'BB-2024-Saturday'!AQ425),"")</f>
        <v/>
      </c>
      <c r="J422" s="119" t="str">
        <f>IF('BB-2024-Saturday'!$AJ425&lt;&gt;"",IF('BB-2024-Saturday'!$AJ425="t",'BB-2024-Saturday'!AM425,0),"")</f>
        <v/>
      </c>
      <c r="K422" s="119" t="str">
        <f>IF('BB-2024-Saturday'!$AJ425&lt;&gt;"",IF('BB-2024-Saturday'!$AJ425="t",'BB-2024-Saturday'!AN425,0),"")</f>
        <v/>
      </c>
      <c r="L422" s="119" t="str">
        <f>IF('BB-2024-Saturday'!$AJ425&lt;&gt;"",IF('BB-2024-Saturday'!$AJ425="t",'BB-2024-Saturday'!AO425,0),"")</f>
        <v/>
      </c>
      <c r="M422" s="119" t="str">
        <f>IF('BB-2024-Saturday'!$AJ425&lt;&gt;"",IF('BB-2024-Saturday'!$AJ425="t",'BB-2024-Saturday'!AP425,0),"")</f>
        <v/>
      </c>
      <c r="N422" s="120" t="str">
        <f>IF('BB-2024-Saturday'!$AJ425&lt;&gt;"",IF('BB-2024-Saturday'!$AJ425="m",'BB-2024-Saturday'!U425,0),"")</f>
        <v/>
      </c>
      <c r="O422" s="120" t="str">
        <f>IF('BB-2024-Saturday'!$AJ425&lt;&gt;"",IF('BB-2024-Saturday'!$AJ425="m",'BB-2024-Saturday'!V425,0),"")</f>
        <v/>
      </c>
    </row>
    <row r="423" spans="1:15" x14ac:dyDescent="0.25">
      <c r="A423" t="str">
        <f>IF('BB-2024-Saturday'!AJ426&lt;&gt;"",'BB-2024-Saturday'!AJ426,"")</f>
        <v/>
      </c>
      <c r="B423" t="str">
        <f>IF('BB-2024-Saturday'!AJ426&lt;&gt;"",'BB-2024-Saturday'!AR426,"")</f>
        <v/>
      </c>
      <c r="C423" t="str">
        <f>IF('BB-2024-Saturday'!AJ426="m","v","a")</f>
        <v>a</v>
      </c>
      <c r="D423" s="92" t="str">
        <f>IF('BB-2024-Saturday'!AJ426&lt;&gt;"",'BB-2024-Saturday'!AI426,"")</f>
        <v/>
      </c>
      <c r="E423" s="119" t="str">
        <f>IF('BB-2024-Saturday'!$AJ426&lt;&gt;"",IF('BB-2024-Saturday'!$AJ426="t",0,'BB-2024-Saturday'!AM426),"")</f>
        <v/>
      </c>
      <c r="F423" s="119" t="str">
        <f>IF('BB-2024-Saturday'!$AJ426&lt;&gt;"",IF('BB-2024-Saturday'!$AJ426="t",0,'BB-2024-Saturday'!AN426),"")</f>
        <v/>
      </c>
      <c r="G423" s="119" t="str">
        <f>IF('BB-2024-Saturday'!$AJ426&lt;&gt;"",IF('BB-2024-Saturday'!$AJ426="t",0,'BB-2024-Saturday'!AO426),"")</f>
        <v/>
      </c>
      <c r="H423" s="119" t="str">
        <f>IF('BB-2024-Saturday'!$AJ426&lt;&gt;"",IF('BB-2024-Saturday'!$AJ426="t",0,'BB-2024-Saturday'!AP426),"")</f>
        <v/>
      </c>
      <c r="I423" s="119" t="str">
        <f>IF('BB-2024-Saturday'!$AJ426&lt;&gt;"",IF('BB-2024-Saturday'!$AJ426="t",0,'BB-2024-Saturday'!AQ426),"")</f>
        <v/>
      </c>
      <c r="J423" s="119" t="str">
        <f>IF('BB-2024-Saturday'!$AJ426&lt;&gt;"",IF('BB-2024-Saturday'!$AJ426="t",'BB-2024-Saturday'!AM426,0),"")</f>
        <v/>
      </c>
      <c r="K423" s="119" t="str">
        <f>IF('BB-2024-Saturday'!$AJ426&lt;&gt;"",IF('BB-2024-Saturday'!$AJ426="t",'BB-2024-Saturday'!AN426,0),"")</f>
        <v/>
      </c>
      <c r="L423" s="119" t="str">
        <f>IF('BB-2024-Saturday'!$AJ426&lt;&gt;"",IF('BB-2024-Saturday'!$AJ426="t",'BB-2024-Saturday'!AO426,0),"")</f>
        <v/>
      </c>
      <c r="M423" s="119" t="str">
        <f>IF('BB-2024-Saturday'!$AJ426&lt;&gt;"",IF('BB-2024-Saturday'!$AJ426="t",'BB-2024-Saturday'!AP426,0),"")</f>
        <v/>
      </c>
      <c r="N423" s="120" t="str">
        <f>IF('BB-2024-Saturday'!$AJ426&lt;&gt;"",IF('BB-2024-Saturday'!$AJ426="m",'BB-2024-Saturday'!U426,0),"")</f>
        <v/>
      </c>
      <c r="O423" s="120" t="str">
        <f>IF('BB-2024-Saturday'!$AJ426&lt;&gt;"",IF('BB-2024-Saturday'!$AJ426="m",'BB-2024-Saturday'!V426,0),"")</f>
        <v/>
      </c>
    </row>
    <row r="424" spans="1:15" x14ac:dyDescent="0.25">
      <c r="A424" t="str">
        <f>IF('BB-2024-Saturday'!AJ427&lt;&gt;"",'BB-2024-Saturday'!AJ427,"")</f>
        <v/>
      </c>
      <c r="B424" t="str">
        <f>IF('BB-2024-Saturday'!AJ427&lt;&gt;"",'BB-2024-Saturday'!AR427,"")</f>
        <v/>
      </c>
      <c r="C424" t="str">
        <f>IF('BB-2024-Saturday'!AJ427="m","v","a")</f>
        <v>a</v>
      </c>
      <c r="D424" s="92" t="str">
        <f>IF('BB-2024-Saturday'!AJ427&lt;&gt;"",'BB-2024-Saturday'!AI427,"")</f>
        <v/>
      </c>
      <c r="E424" s="119" t="str">
        <f>IF('BB-2024-Saturday'!$AJ427&lt;&gt;"",IF('BB-2024-Saturday'!$AJ427="t",0,'BB-2024-Saturday'!AM427),"")</f>
        <v/>
      </c>
      <c r="F424" s="119" t="str">
        <f>IF('BB-2024-Saturday'!$AJ427&lt;&gt;"",IF('BB-2024-Saturday'!$AJ427="t",0,'BB-2024-Saturday'!AN427),"")</f>
        <v/>
      </c>
      <c r="G424" s="119" t="str">
        <f>IF('BB-2024-Saturday'!$AJ427&lt;&gt;"",IF('BB-2024-Saturday'!$AJ427="t",0,'BB-2024-Saturday'!AO427),"")</f>
        <v/>
      </c>
      <c r="H424" s="119" t="str">
        <f>IF('BB-2024-Saturday'!$AJ427&lt;&gt;"",IF('BB-2024-Saturday'!$AJ427="t",0,'BB-2024-Saturday'!AP427),"")</f>
        <v/>
      </c>
      <c r="I424" s="119" t="str">
        <f>IF('BB-2024-Saturday'!$AJ427&lt;&gt;"",IF('BB-2024-Saturday'!$AJ427="t",0,'BB-2024-Saturday'!AQ427),"")</f>
        <v/>
      </c>
      <c r="J424" s="119" t="str">
        <f>IF('BB-2024-Saturday'!$AJ427&lt;&gt;"",IF('BB-2024-Saturday'!$AJ427="t",'BB-2024-Saturday'!AM427,0),"")</f>
        <v/>
      </c>
      <c r="K424" s="119" t="str">
        <f>IF('BB-2024-Saturday'!$AJ427&lt;&gt;"",IF('BB-2024-Saturday'!$AJ427="t",'BB-2024-Saturday'!AN427,0),"")</f>
        <v/>
      </c>
      <c r="L424" s="119" t="str">
        <f>IF('BB-2024-Saturday'!$AJ427&lt;&gt;"",IF('BB-2024-Saturday'!$AJ427="t",'BB-2024-Saturday'!AO427,0),"")</f>
        <v/>
      </c>
      <c r="M424" s="119" t="str">
        <f>IF('BB-2024-Saturday'!$AJ427&lt;&gt;"",IF('BB-2024-Saturday'!$AJ427="t",'BB-2024-Saturday'!AP427,0),"")</f>
        <v/>
      </c>
      <c r="N424" s="120" t="str">
        <f>IF('BB-2024-Saturday'!$AJ427&lt;&gt;"",IF('BB-2024-Saturday'!$AJ427="m",'BB-2024-Saturday'!U427,0),"")</f>
        <v/>
      </c>
      <c r="O424" s="120" t="str">
        <f>IF('BB-2024-Saturday'!$AJ427&lt;&gt;"",IF('BB-2024-Saturday'!$AJ427="m",'BB-2024-Saturday'!V427,0),"")</f>
        <v/>
      </c>
    </row>
    <row r="425" spans="1:15" x14ac:dyDescent="0.25">
      <c r="A425" t="str">
        <f>IF('BB-2024-Saturday'!AJ428&lt;&gt;"",'BB-2024-Saturday'!AJ428,"")</f>
        <v/>
      </c>
      <c r="B425" t="str">
        <f>IF('BB-2024-Saturday'!AJ428&lt;&gt;"",'BB-2024-Saturday'!AR428,"")</f>
        <v/>
      </c>
      <c r="C425" t="str">
        <f>IF('BB-2024-Saturday'!AJ428="m","v","a")</f>
        <v>a</v>
      </c>
      <c r="D425" s="92" t="str">
        <f>IF('BB-2024-Saturday'!AJ428&lt;&gt;"",'BB-2024-Saturday'!AI428,"")</f>
        <v/>
      </c>
      <c r="E425" s="119" t="str">
        <f>IF('BB-2024-Saturday'!$AJ428&lt;&gt;"",IF('BB-2024-Saturday'!$AJ428="t",0,'BB-2024-Saturday'!AM428),"")</f>
        <v/>
      </c>
      <c r="F425" s="119" t="str">
        <f>IF('BB-2024-Saturday'!$AJ428&lt;&gt;"",IF('BB-2024-Saturday'!$AJ428="t",0,'BB-2024-Saturday'!AN428),"")</f>
        <v/>
      </c>
      <c r="G425" s="119" t="str">
        <f>IF('BB-2024-Saturday'!$AJ428&lt;&gt;"",IF('BB-2024-Saturday'!$AJ428="t",0,'BB-2024-Saturday'!AO428),"")</f>
        <v/>
      </c>
      <c r="H425" s="119" t="str">
        <f>IF('BB-2024-Saturday'!$AJ428&lt;&gt;"",IF('BB-2024-Saturday'!$AJ428="t",0,'BB-2024-Saturday'!AP428),"")</f>
        <v/>
      </c>
      <c r="I425" s="119" t="str">
        <f>IF('BB-2024-Saturday'!$AJ428&lt;&gt;"",IF('BB-2024-Saturday'!$AJ428="t",0,'BB-2024-Saturday'!AQ428),"")</f>
        <v/>
      </c>
      <c r="J425" s="119" t="str">
        <f>IF('BB-2024-Saturday'!$AJ428&lt;&gt;"",IF('BB-2024-Saturday'!$AJ428="t",'BB-2024-Saturday'!AM428,0),"")</f>
        <v/>
      </c>
      <c r="K425" s="119" t="str">
        <f>IF('BB-2024-Saturday'!$AJ428&lt;&gt;"",IF('BB-2024-Saturday'!$AJ428="t",'BB-2024-Saturday'!AN428,0),"")</f>
        <v/>
      </c>
      <c r="L425" s="119" t="str">
        <f>IF('BB-2024-Saturday'!$AJ428&lt;&gt;"",IF('BB-2024-Saturday'!$AJ428="t",'BB-2024-Saturday'!AO428,0),"")</f>
        <v/>
      </c>
      <c r="M425" s="119" t="str">
        <f>IF('BB-2024-Saturday'!$AJ428&lt;&gt;"",IF('BB-2024-Saturday'!$AJ428="t",'BB-2024-Saturday'!AP428,0),"")</f>
        <v/>
      </c>
      <c r="N425" s="120" t="str">
        <f>IF('BB-2024-Saturday'!$AJ428&lt;&gt;"",IF('BB-2024-Saturday'!$AJ428="m",'BB-2024-Saturday'!U428,0),"")</f>
        <v/>
      </c>
      <c r="O425" s="120" t="str">
        <f>IF('BB-2024-Saturday'!$AJ428&lt;&gt;"",IF('BB-2024-Saturday'!$AJ428="m",'BB-2024-Saturday'!V428,0),"")</f>
        <v/>
      </c>
    </row>
    <row r="426" spans="1:15" x14ac:dyDescent="0.25">
      <c r="A426" t="str">
        <f>IF('BB-2024-Saturday'!AJ429&lt;&gt;"",'BB-2024-Saturday'!AJ429,"")</f>
        <v/>
      </c>
      <c r="B426" t="str">
        <f>IF('BB-2024-Saturday'!AJ429&lt;&gt;"",'BB-2024-Saturday'!AR429,"")</f>
        <v/>
      </c>
      <c r="C426" t="str">
        <f>IF('BB-2024-Saturday'!AJ429="m","v","a")</f>
        <v>a</v>
      </c>
      <c r="D426" s="92" t="str">
        <f>IF('BB-2024-Saturday'!AJ429&lt;&gt;"",'BB-2024-Saturday'!AI429,"")</f>
        <v/>
      </c>
      <c r="E426" s="119" t="str">
        <f>IF('BB-2024-Saturday'!$AJ429&lt;&gt;"",IF('BB-2024-Saturday'!$AJ429="t",0,'BB-2024-Saturday'!AM429),"")</f>
        <v/>
      </c>
      <c r="F426" s="119" t="str">
        <f>IF('BB-2024-Saturday'!$AJ429&lt;&gt;"",IF('BB-2024-Saturday'!$AJ429="t",0,'BB-2024-Saturday'!AN429),"")</f>
        <v/>
      </c>
      <c r="G426" s="119" t="str">
        <f>IF('BB-2024-Saturday'!$AJ429&lt;&gt;"",IF('BB-2024-Saturday'!$AJ429="t",0,'BB-2024-Saturday'!AO429),"")</f>
        <v/>
      </c>
      <c r="H426" s="119" t="str">
        <f>IF('BB-2024-Saturday'!$AJ429&lt;&gt;"",IF('BB-2024-Saturday'!$AJ429="t",0,'BB-2024-Saturday'!AP429),"")</f>
        <v/>
      </c>
      <c r="I426" s="119" t="str">
        <f>IF('BB-2024-Saturday'!$AJ429&lt;&gt;"",IF('BB-2024-Saturday'!$AJ429="t",0,'BB-2024-Saturday'!AQ429),"")</f>
        <v/>
      </c>
      <c r="J426" s="119" t="str">
        <f>IF('BB-2024-Saturday'!$AJ429&lt;&gt;"",IF('BB-2024-Saturday'!$AJ429="t",'BB-2024-Saturday'!AM429,0),"")</f>
        <v/>
      </c>
      <c r="K426" s="119" t="str">
        <f>IF('BB-2024-Saturday'!$AJ429&lt;&gt;"",IF('BB-2024-Saturday'!$AJ429="t",'BB-2024-Saturday'!AN429,0),"")</f>
        <v/>
      </c>
      <c r="L426" s="119" t="str">
        <f>IF('BB-2024-Saturday'!$AJ429&lt;&gt;"",IF('BB-2024-Saturday'!$AJ429="t",'BB-2024-Saturday'!AO429,0),"")</f>
        <v/>
      </c>
      <c r="M426" s="119" t="str">
        <f>IF('BB-2024-Saturday'!$AJ429&lt;&gt;"",IF('BB-2024-Saturday'!$AJ429="t",'BB-2024-Saturday'!AP429,0),"")</f>
        <v/>
      </c>
      <c r="N426" s="120" t="str">
        <f>IF('BB-2024-Saturday'!$AJ429&lt;&gt;"",IF('BB-2024-Saturday'!$AJ429="m",'BB-2024-Saturday'!U429,0),"")</f>
        <v/>
      </c>
      <c r="O426" s="120" t="str">
        <f>IF('BB-2024-Saturday'!$AJ429&lt;&gt;"",IF('BB-2024-Saturday'!$AJ429="m",'BB-2024-Saturday'!V429,0),"")</f>
        <v/>
      </c>
    </row>
    <row r="427" spans="1:15" x14ac:dyDescent="0.25">
      <c r="A427" t="str">
        <f>IF('BB-2024-Saturday'!AJ430&lt;&gt;"",'BB-2024-Saturday'!AJ430,"")</f>
        <v/>
      </c>
      <c r="B427" t="str">
        <f>IF('BB-2024-Saturday'!AJ430&lt;&gt;"",'BB-2024-Saturday'!AR430,"")</f>
        <v/>
      </c>
      <c r="C427" t="str">
        <f>IF('BB-2024-Saturday'!AJ430="m","v","a")</f>
        <v>a</v>
      </c>
      <c r="D427" s="92" t="str">
        <f>IF('BB-2024-Saturday'!AJ430&lt;&gt;"",'BB-2024-Saturday'!AI430,"")</f>
        <v/>
      </c>
      <c r="E427" s="119" t="str">
        <f>IF('BB-2024-Saturday'!$AJ430&lt;&gt;"",IF('BB-2024-Saturday'!$AJ430="t",0,'BB-2024-Saturday'!AM430),"")</f>
        <v/>
      </c>
      <c r="F427" s="119" t="str">
        <f>IF('BB-2024-Saturday'!$AJ430&lt;&gt;"",IF('BB-2024-Saturday'!$AJ430="t",0,'BB-2024-Saturday'!AN430),"")</f>
        <v/>
      </c>
      <c r="G427" s="119" t="str">
        <f>IF('BB-2024-Saturday'!$AJ430&lt;&gt;"",IF('BB-2024-Saturday'!$AJ430="t",0,'BB-2024-Saturday'!AO430),"")</f>
        <v/>
      </c>
      <c r="H427" s="119" t="str">
        <f>IF('BB-2024-Saturday'!$AJ430&lt;&gt;"",IF('BB-2024-Saturday'!$AJ430="t",0,'BB-2024-Saturday'!AP430),"")</f>
        <v/>
      </c>
      <c r="I427" s="119" t="str">
        <f>IF('BB-2024-Saturday'!$AJ430&lt;&gt;"",IF('BB-2024-Saturday'!$AJ430="t",0,'BB-2024-Saturday'!AQ430),"")</f>
        <v/>
      </c>
      <c r="J427" s="119" t="str">
        <f>IF('BB-2024-Saturday'!$AJ430&lt;&gt;"",IF('BB-2024-Saturday'!$AJ430="t",'BB-2024-Saturday'!AM430,0),"")</f>
        <v/>
      </c>
      <c r="K427" s="119" t="str">
        <f>IF('BB-2024-Saturday'!$AJ430&lt;&gt;"",IF('BB-2024-Saturday'!$AJ430="t",'BB-2024-Saturday'!AN430,0),"")</f>
        <v/>
      </c>
      <c r="L427" s="119" t="str">
        <f>IF('BB-2024-Saturday'!$AJ430&lt;&gt;"",IF('BB-2024-Saturday'!$AJ430="t",'BB-2024-Saturday'!AO430,0),"")</f>
        <v/>
      </c>
      <c r="M427" s="119" t="str">
        <f>IF('BB-2024-Saturday'!$AJ430&lt;&gt;"",IF('BB-2024-Saturday'!$AJ430="t",'BB-2024-Saturday'!AP430,0),"")</f>
        <v/>
      </c>
      <c r="N427" s="120" t="str">
        <f>IF('BB-2024-Saturday'!$AJ430&lt;&gt;"",IF('BB-2024-Saturday'!$AJ430="m",'BB-2024-Saturday'!U430,0),"")</f>
        <v/>
      </c>
      <c r="O427" s="120" t="str">
        <f>IF('BB-2024-Saturday'!$AJ430&lt;&gt;"",IF('BB-2024-Saturday'!$AJ430="m",'BB-2024-Saturday'!V430,0),"")</f>
        <v/>
      </c>
    </row>
    <row r="428" spans="1:15" x14ac:dyDescent="0.25">
      <c r="A428" t="str">
        <f>IF('BB-2024-Saturday'!AJ431&lt;&gt;"",'BB-2024-Saturday'!AJ431,"")</f>
        <v>m</v>
      </c>
      <c r="B428" t="str">
        <f>IF('BB-2024-Saturday'!AJ431&lt;&gt;"",'BB-2024-Saturday'!AR431,"")</f>
        <v>Control @ Coenie and Eveleen Scheepers.  Darling 2km.  Dot on fence post line on road.</v>
      </c>
      <c r="C428" t="str">
        <f>IF('BB-2024-Saturday'!AJ431="m","v","a")</f>
        <v>v</v>
      </c>
      <c r="D428" s="92">
        <f>IF('BB-2024-Saturday'!AJ431&lt;&gt;"",'BB-2024-Saturday'!AI431,"")</f>
        <v>123.6</v>
      </c>
      <c r="E428" s="119">
        <f>IF('BB-2024-Saturday'!$AJ431&lt;&gt;"",IF('BB-2024-Saturday'!$AJ431="t",0,'BB-2024-Saturday'!AM431),"")</f>
        <v>50</v>
      </c>
      <c r="F428" s="119">
        <f>IF('BB-2024-Saturday'!$AJ431&lt;&gt;"",IF('BB-2024-Saturday'!$AJ431="t",0,'BB-2024-Saturday'!AN431),"")</f>
        <v>60</v>
      </c>
      <c r="G428" s="119">
        <f>IF('BB-2024-Saturday'!$AJ431&lt;&gt;"",IF('BB-2024-Saturday'!$AJ431="t",0,'BB-2024-Saturday'!AO431),"")</f>
        <v>70</v>
      </c>
      <c r="H428" s="119">
        <f>IF('BB-2024-Saturday'!$AJ431&lt;&gt;"",IF('BB-2024-Saturday'!$AJ431="t",0,'BB-2024-Saturday'!AP431),"")</f>
        <v>80</v>
      </c>
      <c r="I428" s="119">
        <f>IF('BB-2024-Saturday'!$AJ431&lt;&gt;"",IF('BB-2024-Saturday'!$AJ431="t",0,'BB-2024-Saturday'!AQ431),"")</f>
        <v>100</v>
      </c>
      <c r="J428" s="119">
        <f>IF('BB-2024-Saturday'!$AJ431&lt;&gt;"",IF('BB-2024-Saturday'!$AJ431="t",'BB-2024-Saturday'!AM431,0),"")</f>
        <v>0</v>
      </c>
      <c r="K428" s="119">
        <f>IF('BB-2024-Saturday'!$AJ431&lt;&gt;"",IF('BB-2024-Saturday'!$AJ431="t",'BB-2024-Saturday'!AN431,0),"")</f>
        <v>0</v>
      </c>
      <c r="L428" s="119">
        <f>IF('BB-2024-Saturday'!$AJ431&lt;&gt;"",IF('BB-2024-Saturday'!$AJ431="t",'BB-2024-Saturday'!AO431,0),"")</f>
        <v>0</v>
      </c>
      <c r="M428" s="119">
        <f>IF('BB-2024-Saturday'!$AJ431&lt;&gt;"",IF('BB-2024-Saturday'!$AJ431="t",'BB-2024-Saturday'!AP431,0),"")</f>
        <v>0</v>
      </c>
      <c r="N428" s="120">
        <f>IF('BB-2024-Saturday'!$AJ431&lt;&gt;"",IF('BB-2024-Saturday'!$AJ431="m",'BB-2024-Saturday'!U431,0),"")</f>
        <v>26.99991</v>
      </c>
      <c r="O428" s="120">
        <f>IF('BB-2024-Saturday'!$AJ431&lt;&gt;"",IF('BB-2024-Saturday'!$AJ431="m",'BB-2024-Saturday'!V431,0),"")</f>
        <v>29.319859999999998</v>
      </c>
    </row>
    <row r="429" spans="1:15" x14ac:dyDescent="0.25">
      <c r="A429" t="str">
        <f>IF('BB-2024-Saturday'!AJ432&lt;&gt;"",'BB-2024-Saturday'!AJ432,"")</f>
        <v/>
      </c>
      <c r="B429" t="str">
        <f>IF('BB-2024-Saturday'!AJ432&lt;&gt;"",'BB-2024-Saturday'!AR432,"")</f>
        <v/>
      </c>
      <c r="C429" t="str">
        <f>IF('BB-2024-Saturday'!AJ432="m","v","a")</f>
        <v>a</v>
      </c>
      <c r="D429" s="92" t="str">
        <f>IF('BB-2024-Saturday'!AJ432&lt;&gt;"",'BB-2024-Saturday'!AI432,"")</f>
        <v/>
      </c>
      <c r="E429" s="119" t="str">
        <f>IF('BB-2024-Saturday'!$AJ432&lt;&gt;"",IF('BB-2024-Saturday'!$AJ432="t",0,'BB-2024-Saturday'!AM432),"")</f>
        <v/>
      </c>
      <c r="F429" s="119" t="str">
        <f>IF('BB-2024-Saturday'!$AJ432&lt;&gt;"",IF('BB-2024-Saturday'!$AJ432="t",0,'BB-2024-Saturday'!AN432),"")</f>
        <v/>
      </c>
      <c r="G429" s="119" t="str">
        <f>IF('BB-2024-Saturday'!$AJ432&lt;&gt;"",IF('BB-2024-Saturday'!$AJ432="t",0,'BB-2024-Saturday'!AO432),"")</f>
        <v/>
      </c>
      <c r="H429" s="119" t="str">
        <f>IF('BB-2024-Saturday'!$AJ432&lt;&gt;"",IF('BB-2024-Saturday'!$AJ432="t",0,'BB-2024-Saturday'!AP432),"")</f>
        <v/>
      </c>
      <c r="I429" s="119" t="str">
        <f>IF('BB-2024-Saturday'!$AJ432&lt;&gt;"",IF('BB-2024-Saturday'!$AJ432="t",0,'BB-2024-Saturday'!AQ432),"")</f>
        <v/>
      </c>
      <c r="J429" s="119" t="str">
        <f>IF('BB-2024-Saturday'!$AJ432&lt;&gt;"",IF('BB-2024-Saturday'!$AJ432="t",'BB-2024-Saturday'!AM432,0),"")</f>
        <v/>
      </c>
      <c r="K429" s="119" t="str">
        <f>IF('BB-2024-Saturday'!$AJ432&lt;&gt;"",IF('BB-2024-Saturday'!$AJ432="t",'BB-2024-Saturday'!AN432,0),"")</f>
        <v/>
      </c>
      <c r="L429" s="119" t="str">
        <f>IF('BB-2024-Saturday'!$AJ432&lt;&gt;"",IF('BB-2024-Saturday'!$AJ432="t",'BB-2024-Saturday'!AO432,0),"")</f>
        <v/>
      </c>
      <c r="M429" s="119" t="str">
        <f>IF('BB-2024-Saturday'!$AJ432&lt;&gt;"",IF('BB-2024-Saturday'!$AJ432="t",'BB-2024-Saturday'!AP432,0),"")</f>
        <v/>
      </c>
      <c r="N429" s="120" t="str">
        <f>IF('BB-2024-Saturday'!$AJ432&lt;&gt;"",IF('BB-2024-Saturday'!$AJ432="m",'BB-2024-Saturday'!U432,0),"")</f>
        <v/>
      </c>
      <c r="O429" s="120" t="str">
        <f>IF('BB-2024-Saturday'!$AJ432&lt;&gt;"",IF('BB-2024-Saturday'!$AJ432="m",'BB-2024-Saturday'!V432,0),"")</f>
        <v/>
      </c>
    </row>
    <row r="430" spans="1:15" x14ac:dyDescent="0.25">
      <c r="A430" t="str">
        <f>IF('BB-2024-Saturday'!AJ433&lt;&gt;"",'BB-2024-Saturday'!AJ433,"")</f>
        <v/>
      </c>
      <c r="B430" t="str">
        <f>IF('BB-2024-Saturday'!AJ433&lt;&gt;"",'BB-2024-Saturday'!AR433,"")</f>
        <v/>
      </c>
      <c r="C430" t="str">
        <f>IF('BB-2024-Saturday'!AJ433="m","v","a")</f>
        <v>a</v>
      </c>
      <c r="D430" s="92" t="str">
        <f>IF('BB-2024-Saturday'!AJ433&lt;&gt;"",'BB-2024-Saturday'!AI433,"")</f>
        <v/>
      </c>
      <c r="E430" s="119" t="str">
        <f>IF('BB-2024-Saturday'!$AJ433&lt;&gt;"",IF('BB-2024-Saturday'!$AJ433="t",0,'BB-2024-Saturday'!AM433),"")</f>
        <v/>
      </c>
      <c r="F430" s="119" t="str">
        <f>IF('BB-2024-Saturday'!$AJ433&lt;&gt;"",IF('BB-2024-Saturday'!$AJ433="t",0,'BB-2024-Saturday'!AN433),"")</f>
        <v/>
      </c>
      <c r="G430" s="119" t="str">
        <f>IF('BB-2024-Saturday'!$AJ433&lt;&gt;"",IF('BB-2024-Saturday'!$AJ433="t",0,'BB-2024-Saturday'!AO433),"")</f>
        <v/>
      </c>
      <c r="H430" s="119" t="str">
        <f>IF('BB-2024-Saturday'!$AJ433&lt;&gt;"",IF('BB-2024-Saturday'!$AJ433="t",0,'BB-2024-Saturday'!AP433),"")</f>
        <v/>
      </c>
      <c r="I430" s="119" t="str">
        <f>IF('BB-2024-Saturday'!$AJ433&lt;&gt;"",IF('BB-2024-Saturday'!$AJ433="t",0,'BB-2024-Saturday'!AQ433),"")</f>
        <v/>
      </c>
      <c r="J430" s="119" t="str">
        <f>IF('BB-2024-Saturday'!$AJ433&lt;&gt;"",IF('BB-2024-Saturday'!$AJ433="t",'BB-2024-Saturday'!AM433,0),"")</f>
        <v/>
      </c>
      <c r="K430" s="119" t="str">
        <f>IF('BB-2024-Saturday'!$AJ433&lt;&gt;"",IF('BB-2024-Saturday'!$AJ433="t",'BB-2024-Saturday'!AN433,0),"")</f>
        <v/>
      </c>
      <c r="L430" s="119" t="str">
        <f>IF('BB-2024-Saturday'!$AJ433&lt;&gt;"",IF('BB-2024-Saturday'!$AJ433="t",'BB-2024-Saturday'!AO433,0),"")</f>
        <v/>
      </c>
      <c r="M430" s="119" t="str">
        <f>IF('BB-2024-Saturday'!$AJ433&lt;&gt;"",IF('BB-2024-Saturday'!$AJ433="t",'BB-2024-Saturday'!AP433,0),"")</f>
        <v/>
      </c>
      <c r="N430" s="120" t="str">
        <f>IF('BB-2024-Saturday'!$AJ433&lt;&gt;"",IF('BB-2024-Saturday'!$AJ433="m",'BB-2024-Saturday'!U433,0),"")</f>
        <v/>
      </c>
      <c r="O430" s="120" t="str">
        <f>IF('BB-2024-Saturday'!$AJ433&lt;&gt;"",IF('BB-2024-Saturday'!$AJ433="m",'BB-2024-Saturday'!V433,0),"")</f>
        <v/>
      </c>
    </row>
    <row r="431" spans="1:15" x14ac:dyDescent="0.25">
      <c r="A431" t="str">
        <f>IF('BB-2024-Saturday'!AJ434&lt;&gt;"",'BB-2024-Saturday'!AJ434,"")</f>
        <v/>
      </c>
      <c r="B431" t="str">
        <f>IF('BB-2024-Saturday'!AJ434&lt;&gt;"",'BB-2024-Saturday'!AR434,"")</f>
        <v/>
      </c>
      <c r="C431" t="str">
        <f>IF('BB-2024-Saturday'!AJ434="m","v","a")</f>
        <v>a</v>
      </c>
      <c r="D431" s="92" t="str">
        <f>IF('BB-2024-Saturday'!AJ434&lt;&gt;"",'BB-2024-Saturday'!AI434,"")</f>
        <v/>
      </c>
      <c r="E431" s="119" t="str">
        <f>IF('BB-2024-Saturday'!$AJ434&lt;&gt;"",IF('BB-2024-Saturday'!$AJ434="t",0,'BB-2024-Saturday'!AM434),"")</f>
        <v/>
      </c>
      <c r="F431" s="119" t="str">
        <f>IF('BB-2024-Saturday'!$AJ434&lt;&gt;"",IF('BB-2024-Saturday'!$AJ434="t",0,'BB-2024-Saturday'!AN434),"")</f>
        <v/>
      </c>
      <c r="G431" s="119" t="str">
        <f>IF('BB-2024-Saturday'!$AJ434&lt;&gt;"",IF('BB-2024-Saturday'!$AJ434="t",0,'BB-2024-Saturday'!AO434),"")</f>
        <v/>
      </c>
      <c r="H431" s="119" t="str">
        <f>IF('BB-2024-Saturday'!$AJ434&lt;&gt;"",IF('BB-2024-Saturday'!$AJ434="t",0,'BB-2024-Saturday'!AP434),"")</f>
        <v/>
      </c>
      <c r="I431" s="119" t="str">
        <f>IF('BB-2024-Saturday'!$AJ434&lt;&gt;"",IF('BB-2024-Saturday'!$AJ434="t",0,'BB-2024-Saturday'!AQ434),"")</f>
        <v/>
      </c>
      <c r="J431" s="119" t="str">
        <f>IF('BB-2024-Saturday'!$AJ434&lt;&gt;"",IF('BB-2024-Saturday'!$AJ434="t",'BB-2024-Saturday'!AM434,0),"")</f>
        <v/>
      </c>
      <c r="K431" s="119" t="str">
        <f>IF('BB-2024-Saturday'!$AJ434&lt;&gt;"",IF('BB-2024-Saturday'!$AJ434="t",'BB-2024-Saturday'!AN434,0),"")</f>
        <v/>
      </c>
      <c r="L431" s="119" t="str">
        <f>IF('BB-2024-Saturday'!$AJ434&lt;&gt;"",IF('BB-2024-Saturday'!$AJ434="t",'BB-2024-Saturday'!AO434,0),"")</f>
        <v/>
      </c>
      <c r="M431" s="119" t="str">
        <f>IF('BB-2024-Saturday'!$AJ434&lt;&gt;"",IF('BB-2024-Saturday'!$AJ434="t",'BB-2024-Saturday'!AP434,0),"")</f>
        <v/>
      </c>
      <c r="N431" s="120" t="str">
        <f>IF('BB-2024-Saturday'!$AJ434&lt;&gt;"",IF('BB-2024-Saturday'!$AJ434="m",'BB-2024-Saturday'!U434,0),"")</f>
        <v/>
      </c>
      <c r="O431" s="120" t="str">
        <f>IF('BB-2024-Saturday'!$AJ434&lt;&gt;"",IF('BB-2024-Saturday'!$AJ434="m",'BB-2024-Saturday'!V434,0),"")</f>
        <v/>
      </c>
    </row>
    <row r="432" spans="1:15" x14ac:dyDescent="0.25">
      <c r="A432" t="str">
        <f>IF('BB-2024-Saturday'!AJ435&lt;&gt;"",'BB-2024-Saturday'!AJ435,"")</f>
        <v/>
      </c>
      <c r="B432" t="str">
        <f>IF('BB-2024-Saturday'!AJ435&lt;&gt;"",'BB-2024-Saturday'!AR435,"")</f>
        <v/>
      </c>
      <c r="C432" t="str">
        <f>IF('BB-2024-Saturday'!AJ435="m","v","a")</f>
        <v>a</v>
      </c>
      <c r="D432" s="92" t="str">
        <f>IF('BB-2024-Saturday'!AJ435&lt;&gt;"",'BB-2024-Saturday'!AI435,"")</f>
        <v/>
      </c>
      <c r="E432" s="119" t="str">
        <f>IF('BB-2024-Saturday'!$AJ435&lt;&gt;"",IF('BB-2024-Saturday'!$AJ435="t",0,'BB-2024-Saturday'!AM435),"")</f>
        <v/>
      </c>
      <c r="F432" s="119" t="str">
        <f>IF('BB-2024-Saturday'!$AJ435&lt;&gt;"",IF('BB-2024-Saturday'!$AJ435="t",0,'BB-2024-Saturday'!AN435),"")</f>
        <v/>
      </c>
      <c r="G432" s="119" t="str">
        <f>IF('BB-2024-Saturday'!$AJ435&lt;&gt;"",IF('BB-2024-Saturday'!$AJ435="t",0,'BB-2024-Saturday'!AO435),"")</f>
        <v/>
      </c>
      <c r="H432" s="119" t="str">
        <f>IF('BB-2024-Saturday'!$AJ435&lt;&gt;"",IF('BB-2024-Saturday'!$AJ435="t",0,'BB-2024-Saturday'!AP435),"")</f>
        <v/>
      </c>
      <c r="I432" s="119" t="str">
        <f>IF('BB-2024-Saturday'!$AJ435&lt;&gt;"",IF('BB-2024-Saturday'!$AJ435="t",0,'BB-2024-Saturday'!AQ435),"")</f>
        <v/>
      </c>
      <c r="J432" s="119" t="str">
        <f>IF('BB-2024-Saturday'!$AJ435&lt;&gt;"",IF('BB-2024-Saturday'!$AJ435="t",'BB-2024-Saturday'!AM435,0),"")</f>
        <v/>
      </c>
      <c r="K432" s="119" t="str">
        <f>IF('BB-2024-Saturday'!$AJ435&lt;&gt;"",IF('BB-2024-Saturday'!$AJ435="t",'BB-2024-Saturday'!AN435,0),"")</f>
        <v/>
      </c>
      <c r="L432" s="119" t="str">
        <f>IF('BB-2024-Saturday'!$AJ435&lt;&gt;"",IF('BB-2024-Saturday'!$AJ435="t",'BB-2024-Saturday'!AO435,0),"")</f>
        <v/>
      </c>
      <c r="M432" s="119" t="str">
        <f>IF('BB-2024-Saturday'!$AJ435&lt;&gt;"",IF('BB-2024-Saturday'!$AJ435="t",'BB-2024-Saturday'!AP435,0),"")</f>
        <v/>
      </c>
      <c r="N432" s="120" t="str">
        <f>IF('BB-2024-Saturday'!$AJ435&lt;&gt;"",IF('BB-2024-Saturday'!$AJ435="m",'BB-2024-Saturday'!U435,0),"")</f>
        <v/>
      </c>
      <c r="O432" s="120" t="str">
        <f>IF('BB-2024-Saturday'!$AJ435&lt;&gt;"",IF('BB-2024-Saturday'!$AJ435="m",'BB-2024-Saturday'!V435,0),"")</f>
        <v/>
      </c>
    </row>
    <row r="433" spans="1:15" x14ac:dyDescent="0.25">
      <c r="A433" t="str">
        <f>IF('BB-2024-Saturday'!AJ436&lt;&gt;"",'BB-2024-Saturday'!AJ436,"")</f>
        <v/>
      </c>
      <c r="B433" t="str">
        <f>IF('BB-2024-Saturday'!AJ436&lt;&gt;"",'BB-2024-Saturday'!AR436,"")</f>
        <v/>
      </c>
      <c r="C433" t="str">
        <f>IF('BB-2024-Saturday'!AJ436="m","v","a")</f>
        <v>a</v>
      </c>
      <c r="D433" s="92" t="str">
        <f>IF('BB-2024-Saturday'!AJ436&lt;&gt;"",'BB-2024-Saturday'!AI436,"")</f>
        <v/>
      </c>
      <c r="E433" s="119" t="str">
        <f>IF('BB-2024-Saturday'!$AJ436&lt;&gt;"",IF('BB-2024-Saturday'!$AJ436="t",0,'BB-2024-Saturday'!AM436),"")</f>
        <v/>
      </c>
      <c r="F433" s="119" t="str">
        <f>IF('BB-2024-Saturday'!$AJ436&lt;&gt;"",IF('BB-2024-Saturday'!$AJ436="t",0,'BB-2024-Saturday'!AN436),"")</f>
        <v/>
      </c>
      <c r="G433" s="119" t="str">
        <f>IF('BB-2024-Saturday'!$AJ436&lt;&gt;"",IF('BB-2024-Saturday'!$AJ436="t",0,'BB-2024-Saturday'!AO436),"")</f>
        <v/>
      </c>
      <c r="H433" s="119" t="str">
        <f>IF('BB-2024-Saturday'!$AJ436&lt;&gt;"",IF('BB-2024-Saturday'!$AJ436="t",0,'BB-2024-Saturday'!AP436),"")</f>
        <v/>
      </c>
      <c r="I433" s="119" t="str">
        <f>IF('BB-2024-Saturday'!$AJ436&lt;&gt;"",IF('BB-2024-Saturday'!$AJ436="t",0,'BB-2024-Saturday'!AQ436),"")</f>
        <v/>
      </c>
      <c r="J433" s="119" t="str">
        <f>IF('BB-2024-Saturday'!$AJ436&lt;&gt;"",IF('BB-2024-Saturday'!$AJ436="t",'BB-2024-Saturday'!AM436,0),"")</f>
        <v/>
      </c>
      <c r="K433" s="119" t="str">
        <f>IF('BB-2024-Saturday'!$AJ436&lt;&gt;"",IF('BB-2024-Saturday'!$AJ436="t",'BB-2024-Saturday'!AN436,0),"")</f>
        <v/>
      </c>
      <c r="L433" s="119" t="str">
        <f>IF('BB-2024-Saturday'!$AJ436&lt;&gt;"",IF('BB-2024-Saturday'!$AJ436="t",'BB-2024-Saturday'!AO436,0),"")</f>
        <v/>
      </c>
      <c r="M433" s="119" t="str">
        <f>IF('BB-2024-Saturday'!$AJ436&lt;&gt;"",IF('BB-2024-Saturday'!$AJ436="t",'BB-2024-Saturday'!AP436,0),"")</f>
        <v/>
      </c>
      <c r="N433" s="120" t="str">
        <f>IF('BB-2024-Saturday'!$AJ436&lt;&gt;"",IF('BB-2024-Saturday'!$AJ436="m",'BB-2024-Saturday'!U436,0),"")</f>
        <v/>
      </c>
      <c r="O433" s="120" t="str">
        <f>IF('BB-2024-Saturday'!$AJ436&lt;&gt;"",IF('BB-2024-Saturday'!$AJ436="m",'BB-2024-Saturday'!V436,0),"")</f>
        <v/>
      </c>
    </row>
    <row r="434" spans="1:15" x14ac:dyDescent="0.25">
      <c r="A434" t="str">
        <f>IF('BB-2024-Saturday'!AJ437&lt;&gt;"",'BB-2024-Saturday'!AJ437,"")</f>
        <v/>
      </c>
      <c r="B434" t="str">
        <f>IF('BB-2024-Saturday'!AJ437&lt;&gt;"",'BB-2024-Saturday'!AR437,"")</f>
        <v/>
      </c>
      <c r="C434" t="str">
        <f>IF('BB-2024-Saturday'!AJ437="m","v","a")</f>
        <v>a</v>
      </c>
      <c r="D434" s="92" t="str">
        <f>IF('BB-2024-Saturday'!AJ437&lt;&gt;"",'BB-2024-Saturday'!AI437,"")</f>
        <v/>
      </c>
      <c r="E434" s="119" t="str">
        <f>IF('BB-2024-Saturday'!$AJ437&lt;&gt;"",IF('BB-2024-Saturday'!$AJ437="t",0,'BB-2024-Saturday'!AM437),"")</f>
        <v/>
      </c>
      <c r="F434" s="119" t="str">
        <f>IF('BB-2024-Saturday'!$AJ437&lt;&gt;"",IF('BB-2024-Saturday'!$AJ437="t",0,'BB-2024-Saturday'!AN437),"")</f>
        <v/>
      </c>
      <c r="G434" s="119" t="str">
        <f>IF('BB-2024-Saturday'!$AJ437&lt;&gt;"",IF('BB-2024-Saturday'!$AJ437="t",0,'BB-2024-Saturday'!AO437),"")</f>
        <v/>
      </c>
      <c r="H434" s="119" t="str">
        <f>IF('BB-2024-Saturday'!$AJ437&lt;&gt;"",IF('BB-2024-Saturday'!$AJ437="t",0,'BB-2024-Saturday'!AP437),"")</f>
        <v/>
      </c>
      <c r="I434" s="119" t="str">
        <f>IF('BB-2024-Saturday'!$AJ437&lt;&gt;"",IF('BB-2024-Saturday'!$AJ437="t",0,'BB-2024-Saturday'!AQ437),"")</f>
        <v/>
      </c>
      <c r="J434" s="119" t="str">
        <f>IF('BB-2024-Saturday'!$AJ437&lt;&gt;"",IF('BB-2024-Saturday'!$AJ437="t",'BB-2024-Saturday'!AM437,0),"")</f>
        <v/>
      </c>
      <c r="K434" s="119" t="str">
        <f>IF('BB-2024-Saturday'!$AJ437&lt;&gt;"",IF('BB-2024-Saturday'!$AJ437="t",'BB-2024-Saturday'!AN437,0),"")</f>
        <v/>
      </c>
      <c r="L434" s="119" t="str">
        <f>IF('BB-2024-Saturday'!$AJ437&lt;&gt;"",IF('BB-2024-Saturday'!$AJ437="t",'BB-2024-Saturday'!AO437,0),"")</f>
        <v/>
      </c>
      <c r="M434" s="119" t="str">
        <f>IF('BB-2024-Saturday'!$AJ437&lt;&gt;"",IF('BB-2024-Saturday'!$AJ437="t",'BB-2024-Saturday'!AP437,0),"")</f>
        <v/>
      </c>
      <c r="N434" s="120" t="str">
        <f>IF('BB-2024-Saturday'!$AJ437&lt;&gt;"",IF('BB-2024-Saturday'!$AJ437="m",'BB-2024-Saturday'!U437,0),"")</f>
        <v/>
      </c>
      <c r="O434" s="120" t="str">
        <f>IF('BB-2024-Saturday'!$AJ437&lt;&gt;"",IF('BB-2024-Saturday'!$AJ437="m",'BB-2024-Saturday'!V437,0),"")</f>
        <v/>
      </c>
    </row>
    <row r="435" spans="1:15" x14ac:dyDescent="0.25">
      <c r="A435" t="str">
        <f>IF('BB-2024-Saturday'!AJ438&lt;&gt;"",'BB-2024-Saturday'!AJ438,"")</f>
        <v/>
      </c>
      <c r="B435" t="str">
        <f>IF('BB-2024-Saturday'!AJ438&lt;&gt;"",'BB-2024-Saturday'!AR438,"")</f>
        <v/>
      </c>
      <c r="C435" t="str">
        <f>IF('BB-2024-Saturday'!AJ438="m","v","a")</f>
        <v>a</v>
      </c>
      <c r="D435" s="92" t="str">
        <f>IF('BB-2024-Saturday'!AJ438&lt;&gt;"",'BB-2024-Saturday'!AI438,"")</f>
        <v/>
      </c>
      <c r="E435" s="119" t="str">
        <f>IF('BB-2024-Saturday'!$AJ438&lt;&gt;"",IF('BB-2024-Saturday'!$AJ438="t",0,'BB-2024-Saturday'!AM438),"")</f>
        <v/>
      </c>
      <c r="F435" s="119" t="str">
        <f>IF('BB-2024-Saturday'!$AJ438&lt;&gt;"",IF('BB-2024-Saturday'!$AJ438="t",0,'BB-2024-Saturday'!AN438),"")</f>
        <v/>
      </c>
      <c r="G435" s="119" t="str">
        <f>IF('BB-2024-Saturday'!$AJ438&lt;&gt;"",IF('BB-2024-Saturday'!$AJ438="t",0,'BB-2024-Saturday'!AO438),"")</f>
        <v/>
      </c>
      <c r="H435" s="119" t="str">
        <f>IF('BB-2024-Saturday'!$AJ438&lt;&gt;"",IF('BB-2024-Saturday'!$AJ438="t",0,'BB-2024-Saturday'!AP438),"")</f>
        <v/>
      </c>
      <c r="I435" s="119" t="str">
        <f>IF('BB-2024-Saturday'!$AJ438&lt;&gt;"",IF('BB-2024-Saturday'!$AJ438="t",0,'BB-2024-Saturday'!AQ438),"")</f>
        <v/>
      </c>
      <c r="J435" s="119" t="str">
        <f>IF('BB-2024-Saturday'!$AJ438&lt;&gt;"",IF('BB-2024-Saturday'!$AJ438="t",'BB-2024-Saturday'!AM438,0),"")</f>
        <v/>
      </c>
      <c r="K435" s="119" t="str">
        <f>IF('BB-2024-Saturday'!$AJ438&lt;&gt;"",IF('BB-2024-Saturday'!$AJ438="t",'BB-2024-Saturday'!AN438,0),"")</f>
        <v/>
      </c>
      <c r="L435" s="119" t="str">
        <f>IF('BB-2024-Saturday'!$AJ438&lt;&gt;"",IF('BB-2024-Saturday'!$AJ438="t",'BB-2024-Saturday'!AO438,0),"")</f>
        <v/>
      </c>
      <c r="M435" s="119" t="str">
        <f>IF('BB-2024-Saturday'!$AJ438&lt;&gt;"",IF('BB-2024-Saturday'!$AJ438="t",'BB-2024-Saturday'!AP438,0),"")</f>
        <v/>
      </c>
      <c r="N435" s="120" t="str">
        <f>IF('BB-2024-Saturday'!$AJ438&lt;&gt;"",IF('BB-2024-Saturday'!$AJ438="m",'BB-2024-Saturday'!U438,0),"")</f>
        <v/>
      </c>
      <c r="O435" s="120" t="str">
        <f>IF('BB-2024-Saturday'!$AJ438&lt;&gt;"",IF('BB-2024-Saturday'!$AJ438="m",'BB-2024-Saturday'!V438,0),"")</f>
        <v/>
      </c>
    </row>
    <row r="436" spans="1:15" x14ac:dyDescent="0.25">
      <c r="A436" t="str">
        <f>IF('BB-2024-Saturday'!AJ439&lt;&gt;"",'BB-2024-Saturday'!AJ439,"")</f>
        <v/>
      </c>
      <c r="B436" t="str">
        <f>IF('BB-2024-Saturday'!AJ439&lt;&gt;"",'BB-2024-Saturday'!AR439,"")</f>
        <v/>
      </c>
      <c r="C436" t="str">
        <f>IF('BB-2024-Saturday'!AJ439="m","v","a")</f>
        <v>a</v>
      </c>
      <c r="D436" s="92" t="str">
        <f>IF('BB-2024-Saturday'!AJ439&lt;&gt;"",'BB-2024-Saturday'!AI439,"")</f>
        <v/>
      </c>
      <c r="E436" s="119" t="str">
        <f>IF('BB-2024-Saturday'!$AJ439&lt;&gt;"",IF('BB-2024-Saturday'!$AJ439="t",0,'BB-2024-Saturday'!AM439),"")</f>
        <v/>
      </c>
      <c r="F436" s="119" t="str">
        <f>IF('BB-2024-Saturday'!$AJ439&lt;&gt;"",IF('BB-2024-Saturday'!$AJ439="t",0,'BB-2024-Saturday'!AN439),"")</f>
        <v/>
      </c>
      <c r="G436" s="119" t="str">
        <f>IF('BB-2024-Saturday'!$AJ439&lt;&gt;"",IF('BB-2024-Saturday'!$AJ439="t",0,'BB-2024-Saturday'!AO439),"")</f>
        <v/>
      </c>
      <c r="H436" s="119" t="str">
        <f>IF('BB-2024-Saturday'!$AJ439&lt;&gt;"",IF('BB-2024-Saturday'!$AJ439="t",0,'BB-2024-Saturday'!AP439),"")</f>
        <v/>
      </c>
      <c r="I436" s="119" t="str">
        <f>IF('BB-2024-Saturday'!$AJ439&lt;&gt;"",IF('BB-2024-Saturday'!$AJ439="t",0,'BB-2024-Saturday'!AQ439),"")</f>
        <v/>
      </c>
      <c r="J436" s="119" t="str">
        <f>IF('BB-2024-Saturday'!$AJ439&lt;&gt;"",IF('BB-2024-Saturday'!$AJ439="t",'BB-2024-Saturday'!AM439,0),"")</f>
        <v/>
      </c>
      <c r="K436" s="119" t="str">
        <f>IF('BB-2024-Saturday'!$AJ439&lt;&gt;"",IF('BB-2024-Saturday'!$AJ439="t",'BB-2024-Saturday'!AN439,0),"")</f>
        <v/>
      </c>
      <c r="L436" s="119" t="str">
        <f>IF('BB-2024-Saturday'!$AJ439&lt;&gt;"",IF('BB-2024-Saturday'!$AJ439="t",'BB-2024-Saturday'!AO439,0),"")</f>
        <v/>
      </c>
      <c r="M436" s="119" t="str">
        <f>IF('BB-2024-Saturday'!$AJ439&lt;&gt;"",IF('BB-2024-Saturday'!$AJ439="t",'BB-2024-Saturday'!AP439,0),"")</f>
        <v/>
      </c>
      <c r="N436" s="120" t="str">
        <f>IF('BB-2024-Saturday'!$AJ439&lt;&gt;"",IF('BB-2024-Saturday'!$AJ439="m",'BB-2024-Saturday'!U439,0),"")</f>
        <v/>
      </c>
      <c r="O436" s="120" t="str">
        <f>IF('BB-2024-Saturday'!$AJ439&lt;&gt;"",IF('BB-2024-Saturday'!$AJ439="m",'BB-2024-Saturday'!V439,0),"")</f>
        <v/>
      </c>
    </row>
    <row r="437" spans="1:15" x14ac:dyDescent="0.25">
      <c r="A437" t="str">
        <f>IF('BB-2024-Saturday'!AJ440&lt;&gt;"",'BB-2024-Saturday'!AJ440,"")</f>
        <v/>
      </c>
      <c r="B437" t="str">
        <f>IF('BB-2024-Saturday'!AJ440&lt;&gt;"",'BB-2024-Saturday'!AR440,"")</f>
        <v/>
      </c>
      <c r="C437" t="str">
        <f>IF('BB-2024-Saturday'!AJ440="m","v","a")</f>
        <v>a</v>
      </c>
      <c r="D437" s="92" t="str">
        <f>IF('BB-2024-Saturday'!AJ440&lt;&gt;"",'BB-2024-Saturday'!AI440,"")</f>
        <v/>
      </c>
      <c r="E437" s="119" t="str">
        <f>IF('BB-2024-Saturday'!$AJ440&lt;&gt;"",IF('BB-2024-Saturday'!$AJ440="t",0,'BB-2024-Saturday'!AM440),"")</f>
        <v/>
      </c>
      <c r="F437" s="119" t="str">
        <f>IF('BB-2024-Saturday'!$AJ440&lt;&gt;"",IF('BB-2024-Saturday'!$AJ440="t",0,'BB-2024-Saturday'!AN440),"")</f>
        <v/>
      </c>
      <c r="G437" s="119" t="str">
        <f>IF('BB-2024-Saturday'!$AJ440&lt;&gt;"",IF('BB-2024-Saturday'!$AJ440="t",0,'BB-2024-Saturday'!AO440),"")</f>
        <v/>
      </c>
      <c r="H437" s="119" t="str">
        <f>IF('BB-2024-Saturday'!$AJ440&lt;&gt;"",IF('BB-2024-Saturday'!$AJ440="t",0,'BB-2024-Saturday'!AP440),"")</f>
        <v/>
      </c>
      <c r="I437" s="119" t="str">
        <f>IF('BB-2024-Saturday'!$AJ440&lt;&gt;"",IF('BB-2024-Saturday'!$AJ440="t",0,'BB-2024-Saturday'!AQ440),"")</f>
        <v/>
      </c>
      <c r="J437" s="119" t="str">
        <f>IF('BB-2024-Saturday'!$AJ440&lt;&gt;"",IF('BB-2024-Saturday'!$AJ440="t",'BB-2024-Saturday'!AM440,0),"")</f>
        <v/>
      </c>
      <c r="K437" s="119" t="str">
        <f>IF('BB-2024-Saturday'!$AJ440&lt;&gt;"",IF('BB-2024-Saturday'!$AJ440="t",'BB-2024-Saturday'!AN440,0),"")</f>
        <v/>
      </c>
      <c r="L437" s="119" t="str">
        <f>IF('BB-2024-Saturday'!$AJ440&lt;&gt;"",IF('BB-2024-Saturday'!$AJ440="t",'BB-2024-Saturday'!AO440,0),"")</f>
        <v/>
      </c>
      <c r="M437" s="119" t="str">
        <f>IF('BB-2024-Saturday'!$AJ440&lt;&gt;"",IF('BB-2024-Saturday'!$AJ440="t",'BB-2024-Saturday'!AP440,0),"")</f>
        <v/>
      </c>
      <c r="N437" s="120" t="str">
        <f>IF('BB-2024-Saturday'!$AJ440&lt;&gt;"",IF('BB-2024-Saturday'!$AJ440="m",'BB-2024-Saturday'!U440,0),"")</f>
        <v/>
      </c>
      <c r="O437" s="120" t="str">
        <f>IF('BB-2024-Saturday'!$AJ440&lt;&gt;"",IF('BB-2024-Saturday'!$AJ440="m",'BB-2024-Saturday'!V440,0),"")</f>
        <v/>
      </c>
    </row>
    <row r="438" spans="1:15" x14ac:dyDescent="0.25">
      <c r="A438" t="str">
        <f>IF('BB-2024-Saturday'!AJ441&lt;&gt;"",'BB-2024-Saturday'!AJ441,"")</f>
        <v/>
      </c>
      <c r="B438" t="str">
        <f>IF('BB-2024-Saturday'!AJ441&lt;&gt;"",'BB-2024-Saturday'!AR441,"")</f>
        <v/>
      </c>
      <c r="C438" t="str">
        <f>IF('BB-2024-Saturday'!AJ441="m","v","a")</f>
        <v>a</v>
      </c>
      <c r="D438" s="92" t="str">
        <f>IF('BB-2024-Saturday'!AJ441&lt;&gt;"",'BB-2024-Saturday'!AI441,"")</f>
        <v/>
      </c>
      <c r="E438" s="119" t="str">
        <f>IF('BB-2024-Saturday'!$AJ441&lt;&gt;"",IF('BB-2024-Saturday'!$AJ441="t",0,'BB-2024-Saturday'!AM441),"")</f>
        <v/>
      </c>
      <c r="F438" s="119" t="str">
        <f>IF('BB-2024-Saturday'!$AJ441&lt;&gt;"",IF('BB-2024-Saturday'!$AJ441="t",0,'BB-2024-Saturday'!AN441),"")</f>
        <v/>
      </c>
      <c r="G438" s="119" t="str">
        <f>IF('BB-2024-Saturday'!$AJ441&lt;&gt;"",IF('BB-2024-Saturday'!$AJ441="t",0,'BB-2024-Saturday'!AO441),"")</f>
        <v/>
      </c>
      <c r="H438" s="119" t="str">
        <f>IF('BB-2024-Saturday'!$AJ441&lt;&gt;"",IF('BB-2024-Saturday'!$AJ441="t",0,'BB-2024-Saturday'!AP441),"")</f>
        <v/>
      </c>
      <c r="I438" s="119" t="str">
        <f>IF('BB-2024-Saturday'!$AJ441&lt;&gt;"",IF('BB-2024-Saturday'!$AJ441="t",0,'BB-2024-Saturday'!AQ441),"")</f>
        <v/>
      </c>
      <c r="J438" s="119" t="str">
        <f>IF('BB-2024-Saturday'!$AJ441&lt;&gt;"",IF('BB-2024-Saturday'!$AJ441="t",'BB-2024-Saturday'!AM441,0),"")</f>
        <v/>
      </c>
      <c r="K438" s="119" t="str">
        <f>IF('BB-2024-Saturday'!$AJ441&lt;&gt;"",IF('BB-2024-Saturday'!$AJ441="t",'BB-2024-Saturday'!AN441,0),"")</f>
        <v/>
      </c>
      <c r="L438" s="119" t="str">
        <f>IF('BB-2024-Saturday'!$AJ441&lt;&gt;"",IF('BB-2024-Saturday'!$AJ441="t",'BB-2024-Saturday'!AO441,0),"")</f>
        <v/>
      </c>
      <c r="M438" s="119" t="str">
        <f>IF('BB-2024-Saturday'!$AJ441&lt;&gt;"",IF('BB-2024-Saturday'!$AJ441="t",'BB-2024-Saturday'!AP441,0),"")</f>
        <v/>
      </c>
      <c r="N438" s="120" t="str">
        <f>IF('BB-2024-Saturday'!$AJ441&lt;&gt;"",IF('BB-2024-Saturday'!$AJ441="m",'BB-2024-Saturday'!U441,0),"")</f>
        <v/>
      </c>
      <c r="O438" s="120" t="str">
        <f>IF('BB-2024-Saturday'!$AJ441&lt;&gt;"",IF('BB-2024-Saturday'!$AJ441="m",'BB-2024-Saturday'!V441,0),"")</f>
        <v/>
      </c>
    </row>
    <row r="439" spans="1:15" x14ac:dyDescent="0.25">
      <c r="A439" t="str">
        <f>IF('BB-2024-Saturday'!AJ442&lt;&gt;"",'BB-2024-Saturday'!AJ442,"")</f>
        <v/>
      </c>
      <c r="B439" t="str">
        <f>IF('BB-2024-Saturday'!AJ442&lt;&gt;"",'BB-2024-Saturday'!AR442,"")</f>
        <v/>
      </c>
      <c r="C439" t="str">
        <f>IF('BB-2024-Saturday'!AJ442="m","v","a")</f>
        <v>a</v>
      </c>
      <c r="D439" s="92" t="str">
        <f>IF('BB-2024-Saturday'!AJ442&lt;&gt;"",'BB-2024-Saturday'!AI442,"")</f>
        <v/>
      </c>
      <c r="E439" s="119" t="str">
        <f>IF('BB-2024-Saturday'!$AJ442&lt;&gt;"",IF('BB-2024-Saturday'!$AJ442="t",0,'BB-2024-Saturday'!AM442),"")</f>
        <v/>
      </c>
      <c r="F439" s="119" t="str">
        <f>IF('BB-2024-Saturday'!$AJ442&lt;&gt;"",IF('BB-2024-Saturday'!$AJ442="t",0,'BB-2024-Saturday'!AN442),"")</f>
        <v/>
      </c>
      <c r="G439" s="119" t="str">
        <f>IF('BB-2024-Saturday'!$AJ442&lt;&gt;"",IF('BB-2024-Saturday'!$AJ442="t",0,'BB-2024-Saturday'!AO442),"")</f>
        <v/>
      </c>
      <c r="H439" s="119" t="str">
        <f>IF('BB-2024-Saturday'!$AJ442&lt;&gt;"",IF('BB-2024-Saturday'!$AJ442="t",0,'BB-2024-Saturday'!AP442),"")</f>
        <v/>
      </c>
      <c r="I439" s="119" t="str">
        <f>IF('BB-2024-Saturday'!$AJ442&lt;&gt;"",IF('BB-2024-Saturday'!$AJ442="t",0,'BB-2024-Saturday'!AQ442),"")</f>
        <v/>
      </c>
      <c r="J439" s="119" t="str">
        <f>IF('BB-2024-Saturday'!$AJ442&lt;&gt;"",IF('BB-2024-Saturday'!$AJ442="t",'BB-2024-Saturday'!AM442,0),"")</f>
        <v/>
      </c>
      <c r="K439" s="119" t="str">
        <f>IF('BB-2024-Saturday'!$AJ442&lt;&gt;"",IF('BB-2024-Saturday'!$AJ442="t",'BB-2024-Saturday'!AN442,0),"")</f>
        <v/>
      </c>
      <c r="L439" s="119" t="str">
        <f>IF('BB-2024-Saturday'!$AJ442&lt;&gt;"",IF('BB-2024-Saturday'!$AJ442="t",'BB-2024-Saturday'!AO442,0),"")</f>
        <v/>
      </c>
      <c r="M439" s="119" t="str">
        <f>IF('BB-2024-Saturday'!$AJ442&lt;&gt;"",IF('BB-2024-Saturday'!$AJ442="t",'BB-2024-Saturday'!AP442,0),"")</f>
        <v/>
      </c>
      <c r="N439" s="120" t="str">
        <f>IF('BB-2024-Saturday'!$AJ442&lt;&gt;"",IF('BB-2024-Saturday'!$AJ442="m",'BB-2024-Saturday'!U442,0),"")</f>
        <v/>
      </c>
      <c r="O439" s="120" t="str">
        <f>IF('BB-2024-Saturday'!$AJ442&lt;&gt;"",IF('BB-2024-Saturday'!$AJ442="m",'BB-2024-Saturday'!V442,0),"")</f>
        <v/>
      </c>
    </row>
    <row r="440" spans="1:15" x14ac:dyDescent="0.25">
      <c r="A440" t="str">
        <f>IF('BB-2024-Saturday'!AJ443&lt;&gt;"",'BB-2024-Saturday'!AJ443,"")</f>
        <v/>
      </c>
      <c r="B440" t="str">
        <f>IF('BB-2024-Saturday'!AJ443&lt;&gt;"",'BB-2024-Saturday'!AR443,"")</f>
        <v/>
      </c>
      <c r="C440" t="str">
        <f>IF('BB-2024-Saturday'!AJ443="m","v","a")</f>
        <v>a</v>
      </c>
      <c r="D440" s="92" t="str">
        <f>IF('BB-2024-Saturday'!AJ443&lt;&gt;"",'BB-2024-Saturday'!AI443,"")</f>
        <v/>
      </c>
      <c r="E440" s="119" t="str">
        <f>IF('BB-2024-Saturday'!$AJ443&lt;&gt;"",IF('BB-2024-Saturday'!$AJ443="t",0,'BB-2024-Saturday'!AM443),"")</f>
        <v/>
      </c>
      <c r="F440" s="119" t="str">
        <f>IF('BB-2024-Saturday'!$AJ443&lt;&gt;"",IF('BB-2024-Saturday'!$AJ443="t",0,'BB-2024-Saturday'!AN443),"")</f>
        <v/>
      </c>
      <c r="G440" s="119" t="str">
        <f>IF('BB-2024-Saturday'!$AJ443&lt;&gt;"",IF('BB-2024-Saturday'!$AJ443="t",0,'BB-2024-Saturday'!AO443),"")</f>
        <v/>
      </c>
      <c r="H440" s="119" t="str">
        <f>IF('BB-2024-Saturday'!$AJ443&lt;&gt;"",IF('BB-2024-Saturday'!$AJ443="t",0,'BB-2024-Saturday'!AP443),"")</f>
        <v/>
      </c>
      <c r="I440" s="119" t="str">
        <f>IF('BB-2024-Saturday'!$AJ443&lt;&gt;"",IF('BB-2024-Saturday'!$AJ443="t",0,'BB-2024-Saturday'!AQ443),"")</f>
        <v/>
      </c>
      <c r="J440" s="119" t="str">
        <f>IF('BB-2024-Saturday'!$AJ443&lt;&gt;"",IF('BB-2024-Saturday'!$AJ443="t",'BB-2024-Saturday'!AM443,0),"")</f>
        <v/>
      </c>
      <c r="K440" s="119" t="str">
        <f>IF('BB-2024-Saturday'!$AJ443&lt;&gt;"",IF('BB-2024-Saturday'!$AJ443="t",'BB-2024-Saturday'!AN443,0),"")</f>
        <v/>
      </c>
      <c r="L440" s="119" t="str">
        <f>IF('BB-2024-Saturday'!$AJ443&lt;&gt;"",IF('BB-2024-Saturday'!$AJ443="t",'BB-2024-Saturday'!AO443,0),"")</f>
        <v/>
      </c>
      <c r="M440" s="119" t="str">
        <f>IF('BB-2024-Saturday'!$AJ443&lt;&gt;"",IF('BB-2024-Saturday'!$AJ443="t",'BB-2024-Saturday'!AP443,0),"")</f>
        <v/>
      </c>
      <c r="N440" s="120" t="str">
        <f>IF('BB-2024-Saturday'!$AJ443&lt;&gt;"",IF('BB-2024-Saturday'!$AJ443="m",'BB-2024-Saturday'!U443,0),"")</f>
        <v/>
      </c>
      <c r="O440" s="120" t="str">
        <f>IF('BB-2024-Saturday'!$AJ443&lt;&gt;"",IF('BB-2024-Saturday'!$AJ443="m",'BB-2024-Saturday'!V443,0),"")</f>
        <v/>
      </c>
    </row>
    <row r="441" spans="1:15" x14ac:dyDescent="0.25">
      <c r="A441" t="str">
        <f>IF('BB-2024-Saturday'!AJ444&lt;&gt;"",'BB-2024-Saturday'!AJ444,"")</f>
        <v/>
      </c>
      <c r="B441" t="str">
        <f>IF('BB-2024-Saturday'!AJ444&lt;&gt;"",'BB-2024-Saturday'!AR444,"")</f>
        <v/>
      </c>
      <c r="C441" t="str">
        <f>IF('BB-2024-Saturday'!AJ444="m","v","a")</f>
        <v>a</v>
      </c>
      <c r="D441" s="92" t="str">
        <f>IF('BB-2024-Saturday'!AJ444&lt;&gt;"",'BB-2024-Saturday'!AI444,"")</f>
        <v/>
      </c>
      <c r="E441" s="119" t="str">
        <f>IF('BB-2024-Saturday'!$AJ444&lt;&gt;"",IF('BB-2024-Saturday'!$AJ444="t",0,'BB-2024-Saturday'!AM444),"")</f>
        <v/>
      </c>
      <c r="F441" s="119" t="str">
        <f>IF('BB-2024-Saturday'!$AJ444&lt;&gt;"",IF('BB-2024-Saturday'!$AJ444="t",0,'BB-2024-Saturday'!AN444),"")</f>
        <v/>
      </c>
      <c r="G441" s="119" t="str">
        <f>IF('BB-2024-Saturday'!$AJ444&lt;&gt;"",IF('BB-2024-Saturday'!$AJ444="t",0,'BB-2024-Saturday'!AO444),"")</f>
        <v/>
      </c>
      <c r="H441" s="119" t="str">
        <f>IF('BB-2024-Saturday'!$AJ444&lt;&gt;"",IF('BB-2024-Saturday'!$AJ444="t",0,'BB-2024-Saturday'!AP444),"")</f>
        <v/>
      </c>
      <c r="I441" s="119" t="str">
        <f>IF('BB-2024-Saturday'!$AJ444&lt;&gt;"",IF('BB-2024-Saturday'!$AJ444="t",0,'BB-2024-Saturday'!AQ444),"")</f>
        <v/>
      </c>
      <c r="J441" s="119" t="str">
        <f>IF('BB-2024-Saturday'!$AJ444&lt;&gt;"",IF('BB-2024-Saturday'!$AJ444="t",'BB-2024-Saturday'!AM444,0),"")</f>
        <v/>
      </c>
      <c r="K441" s="119" t="str">
        <f>IF('BB-2024-Saturday'!$AJ444&lt;&gt;"",IF('BB-2024-Saturday'!$AJ444="t",'BB-2024-Saturday'!AN444,0),"")</f>
        <v/>
      </c>
      <c r="L441" s="119" t="str">
        <f>IF('BB-2024-Saturday'!$AJ444&lt;&gt;"",IF('BB-2024-Saturday'!$AJ444="t",'BB-2024-Saturday'!AO444,0),"")</f>
        <v/>
      </c>
      <c r="M441" s="119" t="str">
        <f>IF('BB-2024-Saturday'!$AJ444&lt;&gt;"",IF('BB-2024-Saturday'!$AJ444="t",'BB-2024-Saturday'!AP444,0),"")</f>
        <v/>
      </c>
      <c r="N441" s="120" t="str">
        <f>IF('BB-2024-Saturday'!$AJ444&lt;&gt;"",IF('BB-2024-Saturday'!$AJ444="m",'BB-2024-Saturday'!U444,0),"")</f>
        <v/>
      </c>
      <c r="O441" s="120" t="str">
        <f>IF('BB-2024-Saturday'!$AJ444&lt;&gt;"",IF('BB-2024-Saturday'!$AJ444="m",'BB-2024-Saturday'!V444,0),"")</f>
        <v/>
      </c>
    </row>
    <row r="442" spans="1:15" x14ac:dyDescent="0.25">
      <c r="A442" t="str">
        <f>IF('BB-2024-Saturday'!AJ445&lt;&gt;"",'BB-2024-Saturday'!AJ445,"")</f>
        <v/>
      </c>
      <c r="B442" t="str">
        <f>IF('BB-2024-Saturday'!AJ445&lt;&gt;"",'BB-2024-Saturday'!AR445,"")</f>
        <v/>
      </c>
      <c r="C442" t="str">
        <f>IF('BB-2024-Saturday'!AJ445="m","v","a")</f>
        <v>a</v>
      </c>
      <c r="D442" s="92" t="str">
        <f>IF('BB-2024-Saturday'!AJ445&lt;&gt;"",'BB-2024-Saturday'!AI445,"")</f>
        <v/>
      </c>
      <c r="E442" s="119" t="str">
        <f>IF('BB-2024-Saturday'!$AJ445&lt;&gt;"",IF('BB-2024-Saturday'!$AJ445="t",0,'BB-2024-Saturday'!AM445),"")</f>
        <v/>
      </c>
      <c r="F442" s="119" t="str">
        <f>IF('BB-2024-Saturday'!$AJ445&lt;&gt;"",IF('BB-2024-Saturday'!$AJ445="t",0,'BB-2024-Saturday'!AN445),"")</f>
        <v/>
      </c>
      <c r="G442" s="119" t="str">
        <f>IF('BB-2024-Saturday'!$AJ445&lt;&gt;"",IF('BB-2024-Saturday'!$AJ445="t",0,'BB-2024-Saturday'!AO445),"")</f>
        <v/>
      </c>
      <c r="H442" s="119" t="str">
        <f>IF('BB-2024-Saturday'!$AJ445&lt;&gt;"",IF('BB-2024-Saturday'!$AJ445="t",0,'BB-2024-Saturday'!AP445),"")</f>
        <v/>
      </c>
      <c r="I442" s="119" t="str">
        <f>IF('BB-2024-Saturday'!$AJ445&lt;&gt;"",IF('BB-2024-Saturday'!$AJ445="t",0,'BB-2024-Saturday'!AQ445),"")</f>
        <v/>
      </c>
      <c r="J442" s="119" t="str">
        <f>IF('BB-2024-Saturday'!$AJ445&lt;&gt;"",IF('BB-2024-Saturday'!$AJ445="t",'BB-2024-Saturday'!AM445,0),"")</f>
        <v/>
      </c>
      <c r="K442" s="119" t="str">
        <f>IF('BB-2024-Saturday'!$AJ445&lt;&gt;"",IF('BB-2024-Saturday'!$AJ445="t",'BB-2024-Saturday'!AN445,0),"")</f>
        <v/>
      </c>
      <c r="L442" s="119" t="str">
        <f>IF('BB-2024-Saturday'!$AJ445&lt;&gt;"",IF('BB-2024-Saturday'!$AJ445="t",'BB-2024-Saturday'!AO445,0),"")</f>
        <v/>
      </c>
      <c r="M442" s="119" t="str">
        <f>IF('BB-2024-Saturday'!$AJ445&lt;&gt;"",IF('BB-2024-Saturday'!$AJ445="t",'BB-2024-Saturday'!AP445,0),"")</f>
        <v/>
      </c>
      <c r="N442" s="120" t="str">
        <f>IF('BB-2024-Saturday'!$AJ445&lt;&gt;"",IF('BB-2024-Saturday'!$AJ445="m",'BB-2024-Saturday'!U445,0),"")</f>
        <v/>
      </c>
      <c r="O442" s="120" t="str">
        <f>IF('BB-2024-Saturday'!$AJ445&lt;&gt;"",IF('BB-2024-Saturday'!$AJ445="m",'BB-2024-Saturday'!V445,0),"")</f>
        <v/>
      </c>
    </row>
    <row r="443" spans="1:15" x14ac:dyDescent="0.25">
      <c r="A443" t="str">
        <f>IF('BB-2024-Saturday'!AJ446&lt;&gt;"",'BB-2024-Saturday'!AJ446,"")</f>
        <v>m</v>
      </c>
      <c r="B443" t="str">
        <f>IF('BB-2024-Saturday'!AJ446&lt;&gt;"",'BB-2024-Saturday'!AR446,"")</f>
        <v>Control @ Danger plate in sight of 77,0 km plate and Warning -  Combined curves.  Dot on pole line on road.</v>
      </c>
      <c r="C443" t="str">
        <f>IF('BB-2024-Saturday'!AJ446="m","v","a")</f>
        <v>v</v>
      </c>
      <c r="D443" s="92">
        <f>IF('BB-2024-Saturday'!AJ446&lt;&gt;"",'BB-2024-Saturday'!AI446,"")</f>
        <v>128.52000000000001</v>
      </c>
      <c r="E443" s="119">
        <f>IF('BB-2024-Saturday'!$AJ446&lt;&gt;"",IF('BB-2024-Saturday'!$AJ446="t",0,'BB-2024-Saturday'!AM446),"")</f>
        <v>50</v>
      </c>
      <c r="F443" s="119">
        <f>IF('BB-2024-Saturday'!$AJ446&lt;&gt;"",IF('BB-2024-Saturday'!$AJ446="t",0,'BB-2024-Saturday'!AN446),"")</f>
        <v>60</v>
      </c>
      <c r="G443" s="119">
        <f>IF('BB-2024-Saturday'!$AJ446&lt;&gt;"",IF('BB-2024-Saturday'!$AJ446="t",0,'BB-2024-Saturday'!AO446),"")</f>
        <v>70</v>
      </c>
      <c r="H443" s="119">
        <f>IF('BB-2024-Saturday'!$AJ446&lt;&gt;"",IF('BB-2024-Saturday'!$AJ446="t",0,'BB-2024-Saturday'!AP446),"")</f>
        <v>80</v>
      </c>
      <c r="I443" s="119">
        <f>IF('BB-2024-Saturday'!$AJ446&lt;&gt;"",IF('BB-2024-Saturday'!$AJ446="t",0,'BB-2024-Saturday'!AQ446),"")</f>
        <v>100</v>
      </c>
      <c r="J443" s="119">
        <f>IF('BB-2024-Saturday'!$AJ446&lt;&gt;"",IF('BB-2024-Saturday'!$AJ446="t",'BB-2024-Saturday'!AM446,0),"")</f>
        <v>0</v>
      </c>
      <c r="K443" s="119">
        <f>IF('BB-2024-Saturday'!$AJ446&lt;&gt;"",IF('BB-2024-Saturday'!$AJ446="t",'BB-2024-Saturday'!AN446,0),"")</f>
        <v>0</v>
      </c>
      <c r="L443" s="119">
        <f>IF('BB-2024-Saturday'!$AJ446&lt;&gt;"",IF('BB-2024-Saturday'!$AJ446="t",'BB-2024-Saturday'!AO446,0),"")</f>
        <v>0</v>
      </c>
      <c r="M443" s="119">
        <f>IF('BB-2024-Saturday'!$AJ446&lt;&gt;"",IF('BB-2024-Saturday'!$AJ446="t",'BB-2024-Saturday'!AP446,0),"")</f>
        <v>0</v>
      </c>
      <c r="N443" s="120">
        <f>IF('BB-2024-Saturday'!$AJ446&lt;&gt;"",IF('BB-2024-Saturday'!$AJ446="m",'BB-2024-Saturday'!U446,0),"")</f>
        <v>26.977830000000001</v>
      </c>
      <c r="O443" s="120">
        <f>IF('BB-2024-Saturday'!$AJ446&lt;&gt;"",IF('BB-2024-Saturday'!$AJ446="m",'BB-2024-Saturday'!V446,0),"")</f>
        <v>29.277010000000001</v>
      </c>
    </row>
    <row r="444" spans="1:15" x14ac:dyDescent="0.25">
      <c r="A444" t="str">
        <f>IF('BB-2024-Saturday'!AJ447&lt;&gt;"",'BB-2024-Saturday'!AJ447,"")</f>
        <v/>
      </c>
      <c r="B444" t="str">
        <f>IF('BB-2024-Saturday'!AJ447&lt;&gt;"",'BB-2024-Saturday'!AR447,"")</f>
        <v/>
      </c>
      <c r="C444" t="str">
        <f>IF('BB-2024-Saturday'!AJ447="m","v","a")</f>
        <v>a</v>
      </c>
      <c r="D444" s="92" t="str">
        <f>IF('BB-2024-Saturday'!AJ447&lt;&gt;"",'BB-2024-Saturday'!AI447,"")</f>
        <v/>
      </c>
      <c r="E444" s="119" t="str">
        <f>IF('BB-2024-Saturday'!$AJ447&lt;&gt;"",IF('BB-2024-Saturday'!$AJ447="t",0,'BB-2024-Saturday'!AM447),"")</f>
        <v/>
      </c>
      <c r="F444" s="119" t="str">
        <f>IF('BB-2024-Saturday'!$AJ447&lt;&gt;"",IF('BB-2024-Saturday'!$AJ447="t",0,'BB-2024-Saturday'!AN447),"")</f>
        <v/>
      </c>
      <c r="G444" s="119" t="str">
        <f>IF('BB-2024-Saturday'!$AJ447&lt;&gt;"",IF('BB-2024-Saturday'!$AJ447="t",0,'BB-2024-Saturday'!AO447),"")</f>
        <v/>
      </c>
      <c r="H444" s="119" t="str">
        <f>IF('BB-2024-Saturday'!$AJ447&lt;&gt;"",IF('BB-2024-Saturday'!$AJ447="t",0,'BB-2024-Saturday'!AP447),"")</f>
        <v/>
      </c>
      <c r="I444" s="119" t="str">
        <f>IF('BB-2024-Saturday'!$AJ447&lt;&gt;"",IF('BB-2024-Saturday'!$AJ447="t",0,'BB-2024-Saturday'!AQ447),"")</f>
        <v/>
      </c>
      <c r="J444" s="119" t="str">
        <f>IF('BB-2024-Saturday'!$AJ447&lt;&gt;"",IF('BB-2024-Saturday'!$AJ447="t",'BB-2024-Saturday'!AM447,0),"")</f>
        <v/>
      </c>
      <c r="K444" s="119" t="str">
        <f>IF('BB-2024-Saturday'!$AJ447&lt;&gt;"",IF('BB-2024-Saturday'!$AJ447="t",'BB-2024-Saturday'!AN447,0),"")</f>
        <v/>
      </c>
      <c r="L444" s="119" t="str">
        <f>IF('BB-2024-Saturday'!$AJ447&lt;&gt;"",IF('BB-2024-Saturday'!$AJ447="t",'BB-2024-Saturday'!AO447,0),"")</f>
        <v/>
      </c>
      <c r="M444" s="119" t="str">
        <f>IF('BB-2024-Saturday'!$AJ447&lt;&gt;"",IF('BB-2024-Saturday'!$AJ447="t",'BB-2024-Saturday'!AP447,0),"")</f>
        <v/>
      </c>
      <c r="N444" s="120" t="str">
        <f>IF('BB-2024-Saturday'!$AJ447&lt;&gt;"",IF('BB-2024-Saturday'!$AJ447="m",'BB-2024-Saturday'!U447,0),"")</f>
        <v/>
      </c>
      <c r="O444" s="120" t="str">
        <f>IF('BB-2024-Saturday'!$AJ447&lt;&gt;"",IF('BB-2024-Saturday'!$AJ447="m",'BB-2024-Saturday'!V447,0),"")</f>
        <v/>
      </c>
    </row>
    <row r="445" spans="1:15" x14ac:dyDescent="0.25">
      <c r="A445" t="str">
        <f>IF('BB-2024-Saturday'!AJ448&lt;&gt;"",'BB-2024-Saturday'!AJ448,"")</f>
        <v/>
      </c>
      <c r="B445" t="str">
        <f>IF('BB-2024-Saturday'!AJ448&lt;&gt;"",'BB-2024-Saturday'!AR448,"")</f>
        <v/>
      </c>
      <c r="C445" t="str">
        <f>IF('BB-2024-Saturday'!AJ448="m","v","a")</f>
        <v>a</v>
      </c>
      <c r="D445" s="92" t="str">
        <f>IF('BB-2024-Saturday'!AJ448&lt;&gt;"",'BB-2024-Saturday'!AI448,"")</f>
        <v/>
      </c>
      <c r="E445" s="119" t="str">
        <f>IF('BB-2024-Saturday'!$AJ448&lt;&gt;"",IF('BB-2024-Saturday'!$AJ448="t",0,'BB-2024-Saturday'!AM448),"")</f>
        <v/>
      </c>
      <c r="F445" s="119" t="str">
        <f>IF('BB-2024-Saturday'!$AJ448&lt;&gt;"",IF('BB-2024-Saturday'!$AJ448="t",0,'BB-2024-Saturday'!AN448),"")</f>
        <v/>
      </c>
      <c r="G445" s="119" t="str">
        <f>IF('BB-2024-Saturday'!$AJ448&lt;&gt;"",IF('BB-2024-Saturday'!$AJ448="t",0,'BB-2024-Saturday'!AO448),"")</f>
        <v/>
      </c>
      <c r="H445" s="119" t="str">
        <f>IF('BB-2024-Saturday'!$AJ448&lt;&gt;"",IF('BB-2024-Saturday'!$AJ448="t",0,'BB-2024-Saturday'!AP448),"")</f>
        <v/>
      </c>
      <c r="I445" s="119" t="str">
        <f>IF('BB-2024-Saturday'!$AJ448&lt;&gt;"",IF('BB-2024-Saturday'!$AJ448="t",0,'BB-2024-Saturday'!AQ448),"")</f>
        <v/>
      </c>
      <c r="J445" s="119" t="str">
        <f>IF('BB-2024-Saturday'!$AJ448&lt;&gt;"",IF('BB-2024-Saturday'!$AJ448="t",'BB-2024-Saturday'!AM448,0),"")</f>
        <v/>
      </c>
      <c r="K445" s="119" t="str">
        <f>IF('BB-2024-Saturday'!$AJ448&lt;&gt;"",IF('BB-2024-Saturday'!$AJ448="t",'BB-2024-Saturday'!AN448,0),"")</f>
        <v/>
      </c>
      <c r="L445" s="119" t="str">
        <f>IF('BB-2024-Saturday'!$AJ448&lt;&gt;"",IF('BB-2024-Saturday'!$AJ448="t",'BB-2024-Saturday'!AO448,0),"")</f>
        <v/>
      </c>
      <c r="M445" s="119" t="str">
        <f>IF('BB-2024-Saturday'!$AJ448&lt;&gt;"",IF('BB-2024-Saturday'!$AJ448="t",'BB-2024-Saturday'!AP448,0),"")</f>
        <v/>
      </c>
      <c r="N445" s="120" t="str">
        <f>IF('BB-2024-Saturday'!$AJ448&lt;&gt;"",IF('BB-2024-Saturday'!$AJ448="m",'BB-2024-Saturday'!U448,0),"")</f>
        <v/>
      </c>
      <c r="O445" s="120" t="str">
        <f>IF('BB-2024-Saturday'!$AJ448&lt;&gt;"",IF('BB-2024-Saturday'!$AJ448="m",'BB-2024-Saturday'!V448,0),"")</f>
        <v/>
      </c>
    </row>
    <row r="446" spans="1:15" x14ac:dyDescent="0.25">
      <c r="A446" t="str">
        <f>IF('BB-2024-Saturday'!AJ449&lt;&gt;"",'BB-2024-Saturday'!AJ449,"")</f>
        <v>o</v>
      </c>
      <c r="B446" t="str">
        <f>IF('BB-2024-Saturday'!AJ449&lt;&gt;"",'BB-2024-Saturday'!AR449,"")</f>
        <v>{80 Speed limit.  Replaced with-}{Temporary 60 Speed limit.}  Start of Armco barrier.  START of OPEN SECTION.</v>
      </c>
      <c r="C446" t="str">
        <f>IF('BB-2024-Saturday'!AJ449="m","v","a")</f>
        <v>a</v>
      </c>
      <c r="D446" s="92">
        <f>IF('BB-2024-Saturday'!AJ449&lt;&gt;"",'BB-2024-Saturday'!AI449,"")</f>
        <v>129.38</v>
      </c>
      <c r="E446" s="119">
        <f>IF('BB-2024-Saturday'!$AJ449&lt;&gt;"",IF('BB-2024-Saturday'!$AJ449="t",0,'BB-2024-Saturday'!AM449),"")</f>
        <v>20</v>
      </c>
      <c r="F446" s="119">
        <f>IF('BB-2024-Saturday'!$AJ449&lt;&gt;"",IF('BB-2024-Saturday'!$AJ449="t",0,'BB-2024-Saturday'!AN449),"")</f>
        <v>20</v>
      </c>
      <c r="G446" s="119">
        <f>IF('BB-2024-Saturday'!$AJ449&lt;&gt;"",IF('BB-2024-Saturday'!$AJ449="t",0,'BB-2024-Saturday'!AO449),"")</f>
        <v>20</v>
      </c>
      <c r="H446" s="119">
        <f>IF('BB-2024-Saturday'!$AJ449&lt;&gt;"",IF('BB-2024-Saturday'!$AJ449="t",0,'BB-2024-Saturday'!AP449),"")</f>
        <v>20</v>
      </c>
      <c r="I446" s="119">
        <f>IF('BB-2024-Saturday'!$AJ449&lt;&gt;"",IF('BB-2024-Saturday'!$AJ449="t",0,'BB-2024-Saturday'!AQ449),"")</f>
        <v>60</v>
      </c>
      <c r="J446" s="119">
        <f>IF('BB-2024-Saturday'!$AJ449&lt;&gt;"",IF('BB-2024-Saturday'!$AJ449="t",'BB-2024-Saturday'!AM449,0),"")</f>
        <v>0</v>
      </c>
      <c r="K446" s="119">
        <f>IF('BB-2024-Saturday'!$AJ449&lt;&gt;"",IF('BB-2024-Saturday'!$AJ449="t",'BB-2024-Saturday'!AN449,0),"")</f>
        <v>0</v>
      </c>
      <c r="L446" s="119">
        <f>IF('BB-2024-Saturday'!$AJ449&lt;&gt;"",IF('BB-2024-Saturday'!$AJ449="t",'BB-2024-Saturday'!AO449,0),"")</f>
        <v>0</v>
      </c>
      <c r="M446" s="119">
        <f>IF('BB-2024-Saturday'!$AJ449&lt;&gt;"",IF('BB-2024-Saturday'!$AJ449="t",'BB-2024-Saturday'!AP449,0),"")</f>
        <v>0</v>
      </c>
      <c r="N446" s="120">
        <f>IF('BB-2024-Saturday'!$AJ449&lt;&gt;"",IF('BB-2024-Saturday'!$AJ449="m",'BB-2024-Saturday'!U449,0),"")</f>
        <v>0</v>
      </c>
      <c r="O446" s="120">
        <f>IF('BB-2024-Saturday'!$AJ449&lt;&gt;"",IF('BB-2024-Saturday'!$AJ449="m",'BB-2024-Saturday'!V449,0),"")</f>
        <v>0</v>
      </c>
    </row>
    <row r="447" spans="1:15" x14ac:dyDescent="0.25">
      <c r="A447" t="str">
        <f>IF('BB-2024-Saturday'!AJ450&lt;&gt;"",'BB-2024-Saturday'!AJ450,"")</f>
        <v/>
      </c>
      <c r="B447" t="str">
        <f>IF('BB-2024-Saturday'!AJ450&lt;&gt;"",'BB-2024-Saturday'!AR450,"")</f>
        <v/>
      </c>
      <c r="C447" t="str">
        <f>IF('BB-2024-Saturday'!AJ450="m","v","a")</f>
        <v>a</v>
      </c>
      <c r="D447" s="92" t="str">
        <f>IF('BB-2024-Saturday'!AJ450&lt;&gt;"",'BB-2024-Saturday'!AI450,"")</f>
        <v/>
      </c>
      <c r="E447" s="119" t="str">
        <f>IF('BB-2024-Saturday'!$AJ450&lt;&gt;"",IF('BB-2024-Saturday'!$AJ450="t",0,'BB-2024-Saturday'!AM450),"")</f>
        <v/>
      </c>
      <c r="F447" s="119" t="str">
        <f>IF('BB-2024-Saturday'!$AJ450&lt;&gt;"",IF('BB-2024-Saturday'!$AJ450="t",0,'BB-2024-Saturday'!AN450),"")</f>
        <v/>
      </c>
      <c r="G447" s="119" t="str">
        <f>IF('BB-2024-Saturday'!$AJ450&lt;&gt;"",IF('BB-2024-Saturday'!$AJ450="t",0,'BB-2024-Saturday'!AO450),"")</f>
        <v/>
      </c>
      <c r="H447" s="119" t="str">
        <f>IF('BB-2024-Saturday'!$AJ450&lt;&gt;"",IF('BB-2024-Saturday'!$AJ450="t",0,'BB-2024-Saturday'!AP450),"")</f>
        <v/>
      </c>
      <c r="I447" s="119" t="str">
        <f>IF('BB-2024-Saturday'!$AJ450&lt;&gt;"",IF('BB-2024-Saturday'!$AJ450="t",0,'BB-2024-Saturday'!AQ450),"")</f>
        <v/>
      </c>
      <c r="J447" s="119" t="str">
        <f>IF('BB-2024-Saturday'!$AJ450&lt;&gt;"",IF('BB-2024-Saturday'!$AJ450="t",'BB-2024-Saturday'!AM450,0),"")</f>
        <v/>
      </c>
      <c r="K447" s="119" t="str">
        <f>IF('BB-2024-Saturday'!$AJ450&lt;&gt;"",IF('BB-2024-Saturday'!$AJ450="t",'BB-2024-Saturday'!AN450,0),"")</f>
        <v/>
      </c>
      <c r="L447" s="119" t="str">
        <f>IF('BB-2024-Saturday'!$AJ450&lt;&gt;"",IF('BB-2024-Saturday'!$AJ450="t",'BB-2024-Saturday'!AO450,0),"")</f>
        <v/>
      </c>
      <c r="M447" s="119" t="str">
        <f>IF('BB-2024-Saturday'!$AJ450&lt;&gt;"",IF('BB-2024-Saturday'!$AJ450="t",'BB-2024-Saturday'!AP450,0),"")</f>
        <v/>
      </c>
      <c r="N447" s="120" t="str">
        <f>IF('BB-2024-Saturday'!$AJ450&lt;&gt;"",IF('BB-2024-Saturday'!$AJ450="m",'BB-2024-Saturday'!U450,0),"")</f>
        <v/>
      </c>
      <c r="O447" s="120" t="str">
        <f>IF('BB-2024-Saturday'!$AJ450&lt;&gt;"",IF('BB-2024-Saturday'!$AJ450="m",'BB-2024-Saturday'!V450,0),"")</f>
        <v/>
      </c>
    </row>
    <row r="448" spans="1:15" x14ac:dyDescent="0.25">
      <c r="A448" t="str">
        <f>IF('BB-2024-Saturday'!AJ451&lt;&gt;"",'BB-2024-Saturday'!AJ451,"")</f>
        <v>o</v>
      </c>
      <c r="B448" t="str">
        <f>IF('BB-2024-Saturday'!AJ451&lt;&gt;"",'BB-2024-Saturday'!AR451,"")</f>
        <v>60 Speed limit.  [Camera].   Carry straight on.  Be careful of bad road surface.</v>
      </c>
      <c r="C448" t="str">
        <f>IF('BB-2024-Saturday'!AJ451="m","v","a")</f>
        <v>a</v>
      </c>
      <c r="D448" s="92">
        <f>IF('BB-2024-Saturday'!AJ451&lt;&gt;"",'BB-2024-Saturday'!AI451,"")</f>
        <v>129.82</v>
      </c>
      <c r="E448" s="119">
        <f>IF('BB-2024-Saturday'!$AJ451&lt;&gt;"",IF('BB-2024-Saturday'!$AJ451="t",0,'BB-2024-Saturday'!AM451),"")</f>
        <v>20</v>
      </c>
      <c r="F448" s="119">
        <f>IF('BB-2024-Saturday'!$AJ451&lt;&gt;"",IF('BB-2024-Saturday'!$AJ451="t",0,'BB-2024-Saturday'!AN451),"")</f>
        <v>20</v>
      </c>
      <c r="G448" s="119">
        <f>IF('BB-2024-Saturday'!$AJ451&lt;&gt;"",IF('BB-2024-Saturday'!$AJ451="t",0,'BB-2024-Saturday'!AO451),"")</f>
        <v>20</v>
      </c>
      <c r="H448" s="119">
        <f>IF('BB-2024-Saturday'!$AJ451&lt;&gt;"",IF('BB-2024-Saturday'!$AJ451="t",0,'BB-2024-Saturday'!AP451),"")</f>
        <v>20</v>
      </c>
      <c r="I448" s="119">
        <f>IF('BB-2024-Saturday'!$AJ451&lt;&gt;"",IF('BB-2024-Saturday'!$AJ451="t",0,'BB-2024-Saturday'!AQ451),"")</f>
        <v>60</v>
      </c>
      <c r="J448" s="119">
        <f>IF('BB-2024-Saturday'!$AJ451&lt;&gt;"",IF('BB-2024-Saturday'!$AJ451="t",'BB-2024-Saturday'!AM451,0),"")</f>
        <v>0</v>
      </c>
      <c r="K448" s="119">
        <f>IF('BB-2024-Saturday'!$AJ451&lt;&gt;"",IF('BB-2024-Saturday'!$AJ451="t",'BB-2024-Saturday'!AN451,0),"")</f>
        <v>0</v>
      </c>
      <c r="L448" s="119">
        <f>IF('BB-2024-Saturday'!$AJ451&lt;&gt;"",IF('BB-2024-Saturday'!$AJ451="t",'BB-2024-Saturday'!AO451,0),"")</f>
        <v>0</v>
      </c>
      <c r="M448" s="119">
        <f>IF('BB-2024-Saturday'!$AJ451&lt;&gt;"",IF('BB-2024-Saturday'!$AJ451="t",'BB-2024-Saturday'!AP451,0),"")</f>
        <v>0</v>
      </c>
      <c r="N448" s="120">
        <f>IF('BB-2024-Saturday'!$AJ451&lt;&gt;"",IF('BB-2024-Saturday'!$AJ451="m",'BB-2024-Saturday'!U451,0),"")</f>
        <v>0</v>
      </c>
      <c r="O448" s="120">
        <f>IF('BB-2024-Saturday'!$AJ451&lt;&gt;"",IF('BB-2024-Saturday'!$AJ451="m",'BB-2024-Saturday'!V451,0),"")</f>
        <v>0</v>
      </c>
    </row>
    <row r="449" spans="1:15" x14ac:dyDescent="0.25">
      <c r="A449" t="str">
        <f>IF('BB-2024-Saturday'!AJ452&lt;&gt;"",'BB-2024-Saturday'!AJ452,"")</f>
        <v/>
      </c>
      <c r="B449" t="str">
        <f>IF('BB-2024-Saturday'!AJ452&lt;&gt;"",'BB-2024-Saturday'!AR452,"")</f>
        <v/>
      </c>
      <c r="C449" t="str">
        <f>IF('BB-2024-Saturday'!AJ452="m","v","a")</f>
        <v>a</v>
      </c>
      <c r="D449" s="92" t="str">
        <f>IF('BB-2024-Saturday'!AJ452&lt;&gt;"",'BB-2024-Saturday'!AI452,"")</f>
        <v/>
      </c>
      <c r="E449" s="119" t="str">
        <f>IF('BB-2024-Saturday'!$AJ452&lt;&gt;"",IF('BB-2024-Saturday'!$AJ452="t",0,'BB-2024-Saturday'!AM452),"")</f>
        <v/>
      </c>
      <c r="F449" s="119" t="str">
        <f>IF('BB-2024-Saturday'!$AJ452&lt;&gt;"",IF('BB-2024-Saturday'!$AJ452="t",0,'BB-2024-Saturday'!AN452),"")</f>
        <v/>
      </c>
      <c r="G449" s="119" t="str">
        <f>IF('BB-2024-Saturday'!$AJ452&lt;&gt;"",IF('BB-2024-Saturday'!$AJ452="t",0,'BB-2024-Saturday'!AO452),"")</f>
        <v/>
      </c>
      <c r="H449" s="119" t="str">
        <f>IF('BB-2024-Saturday'!$AJ452&lt;&gt;"",IF('BB-2024-Saturday'!$AJ452="t",0,'BB-2024-Saturday'!AP452),"")</f>
        <v/>
      </c>
      <c r="I449" s="119" t="str">
        <f>IF('BB-2024-Saturday'!$AJ452&lt;&gt;"",IF('BB-2024-Saturday'!$AJ452="t",0,'BB-2024-Saturday'!AQ452),"")</f>
        <v/>
      </c>
      <c r="J449" s="119" t="str">
        <f>IF('BB-2024-Saturday'!$AJ452&lt;&gt;"",IF('BB-2024-Saturday'!$AJ452="t",'BB-2024-Saturday'!AM452,0),"")</f>
        <v/>
      </c>
      <c r="K449" s="119" t="str">
        <f>IF('BB-2024-Saturday'!$AJ452&lt;&gt;"",IF('BB-2024-Saturday'!$AJ452="t",'BB-2024-Saturday'!AN452,0),"")</f>
        <v/>
      </c>
      <c r="L449" s="119" t="str">
        <f>IF('BB-2024-Saturday'!$AJ452&lt;&gt;"",IF('BB-2024-Saturday'!$AJ452="t",'BB-2024-Saturday'!AO452,0),"")</f>
        <v/>
      </c>
      <c r="M449" s="119" t="str">
        <f>IF('BB-2024-Saturday'!$AJ452&lt;&gt;"",IF('BB-2024-Saturday'!$AJ452="t",'BB-2024-Saturday'!AP452,0),"")</f>
        <v/>
      </c>
      <c r="N449" s="120" t="str">
        <f>IF('BB-2024-Saturday'!$AJ452&lt;&gt;"",IF('BB-2024-Saturday'!$AJ452="m",'BB-2024-Saturday'!U452,0),"")</f>
        <v/>
      </c>
      <c r="O449" s="120" t="str">
        <f>IF('BB-2024-Saturday'!$AJ452&lt;&gt;"",IF('BB-2024-Saturday'!$AJ452="m",'BB-2024-Saturday'!V452,0),"")</f>
        <v/>
      </c>
    </row>
    <row r="450" spans="1:15" x14ac:dyDescent="0.25">
      <c r="A450" t="str">
        <f>IF('BB-2024-Saturday'!AJ453&lt;&gt;"",'BB-2024-Saturday'!AJ453,"")</f>
        <v/>
      </c>
      <c r="B450" t="str">
        <f>IF('BB-2024-Saturday'!AJ453&lt;&gt;"",'BB-2024-Saturday'!AR453,"")</f>
        <v/>
      </c>
      <c r="C450" t="str">
        <f>IF('BB-2024-Saturday'!AJ453="m","v","a")</f>
        <v>a</v>
      </c>
      <c r="D450" s="92" t="str">
        <f>IF('BB-2024-Saturday'!AJ453&lt;&gt;"",'BB-2024-Saturday'!AI453,"")</f>
        <v/>
      </c>
      <c r="E450" s="119" t="str">
        <f>IF('BB-2024-Saturday'!$AJ453&lt;&gt;"",IF('BB-2024-Saturday'!$AJ453="t",0,'BB-2024-Saturday'!AM453),"")</f>
        <v/>
      </c>
      <c r="F450" s="119" t="str">
        <f>IF('BB-2024-Saturday'!$AJ453&lt;&gt;"",IF('BB-2024-Saturday'!$AJ453="t",0,'BB-2024-Saturday'!AN453),"")</f>
        <v/>
      </c>
      <c r="G450" s="119" t="str">
        <f>IF('BB-2024-Saturday'!$AJ453&lt;&gt;"",IF('BB-2024-Saturday'!$AJ453="t",0,'BB-2024-Saturday'!AO453),"")</f>
        <v/>
      </c>
      <c r="H450" s="119" t="str">
        <f>IF('BB-2024-Saturday'!$AJ453&lt;&gt;"",IF('BB-2024-Saturday'!$AJ453="t",0,'BB-2024-Saturday'!AP453),"")</f>
        <v/>
      </c>
      <c r="I450" s="119" t="str">
        <f>IF('BB-2024-Saturday'!$AJ453&lt;&gt;"",IF('BB-2024-Saturday'!$AJ453="t",0,'BB-2024-Saturday'!AQ453),"")</f>
        <v/>
      </c>
      <c r="J450" s="119" t="str">
        <f>IF('BB-2024-Saturday'!$AJ453&lt;&gt;"",IF('BB-2024-Saturday'!$AJ453="t",'BB-2024-Saturday'!AM453,0),"")</f>
        <v/>
      </c>
      <c r="K450" s="119" t="str">
        <f>IF('BB-2024-Saturday'!$AJ453&lt;&gt;"",IF('BB-2024-Saturday'!$AJ453="t",'BB-2024-Saturday'!AN453,0),"")</f>
        <v/>
      </c>
      <c r="L450" s="119" t="str">
        <f>IF('BB-2024-Saturday'!$AJ453&lt;&gt;"",IF('BB-2024-Saturday'!$AJ453="t",'BB-2024-Saturday'!AO453,0),"")</f>
        <v/>
      </c>
      <c r="M450" s="119" t="str">
        <f>IF('BB-2024-Saturday'!$AJ453&lt;&gt;"",IF('BB-2024-Saturday'!$AJ453="t",'BB-2024-Saturday'!AP453,0),"")</f>
        <v/>
      </c>
      <c r="N450" s="120" t="str">
        <f>IF('BB-2024-Saturday'!$AJ453&lt;&gt;"",IF('BB-2024-Saturday'!$AJ453="m",'BB-2024-Saturday'!U453,0),"")</f>
        <v/>
      </c>
      <c r="O450" s="120" t="str">
        <f>IF('BB-2024-Saturday'!$AJ453&lt;&gt;"",IF('BB-2024-Saturday'!$AJ453="m",'BB-2024-Saturday'!V453,0),"")</f>
        <v/>
      </c>
    </row>
    <row r="451" spans="1:15" x14ac:dyDescent="0.25">
      <c r="A451" t="str">
        <f>IF('BB-2024-Saturday'!AJ454&lt;&gt;"",'BB-2024-Saturday'!AJ454,"")</f>
        <v>o</v>
      </c>
      <c r="B451" t="str">
        <f>IF('BB-2024-Saturday'!AJ454&lt;&gt;"",'BB-2024-Saturday'!AR454,"")</f>
        <v>R 38 { Straight }</v>
      </c>
      <c r="C451" t="str">
        <f>IF('BB-2024-Saturday'!AJ454="m","v","a")</f>
        <v>a</v>
      </c>
      <c r="D451" s="92">
        <f>IF('BB-2024-Saturday'!AJ454&lt;&gt;"",'BB-2024-Saturday'!AI454,"")</f>
        <v>130.13999999999999</v>
      </c>
      <c r="E451" s="119">
        <f>IF('BB-2024-Saturday'!$AJ454&lt;&gt;"",IF('BB-2024-Saturday'!$AJ454="t",0,'BB-2024-Saturday'!AM454),"")</f>
        <v>25</v>
      </c>
      <c r="F451" s="119">
        <f>IF('BB-2024-Saturday'!$AJ454&lt;&gt;"",IF('BB-2024-Saturday'!$AJ454="t",0,'BB-2024-Saturday'!AN454),"")</f>
        <v>25</v>
      </c>
      <c r="G451" s="119">
        <f>IF('BB-2024-Saturday'!$AJ454&lt;&gt;"",IF('BB-2024-Saturday'!$AJ454="t",0,'BB-2024-Saturday'!AO454),"")</f>
        <v>25</v>
      </c>
      <c r="H451" s="119">
        <f>IF('BB-2024-Saturday'!$AJ454&lt;&gt;"",IF('BB-2024-Saturday'!$AJ454="t",0,'BB-2024-Saturday'!AP454),"")</f>
        <v>25</v>
      </c>
      <c r="I451" s="119">
        <f>IF('BB-2024-Saturday'!$AJ454&lt;&gt;"",IF('BB-2024-Saturday'!$AJ454="t",0,'BB-2024-Saturday'!AQ454),"")</f>
        <v>60</v>
      </c>
      <c r="J451" s="119">
        <f>IF('BB-2024-Saturday'!$AJ454&lt;&gt;"",IF('BB-2024-Saturday'!$AJ454="t",'BB-2024-Saturday'!AM454,0),"")</f>
        <v>0</v>
      </c>
      <c r="K451" s="119">
        <f>IF('BB-2024-Saturday'!$AJ454&lt;&gt;"",IF('BB-2024-Saturday'!$AJ454="t",'BB-2024-Saturday'!AN454,0),"")</f>
        <v>0</v>
      </c>
      <c r="L451" s="119">
        <f>IF('BB-2024-Saturday'!$AJ454&lt;&gt;"",IF('BB-2024-Saturday'!$AJ454="t",'BB-2024-Saturday'!AO454,0),"")</f>
        <v>0</v>
      </c>
      <c r="M451" s="119">
        <f>IF('BB-2024-Saturday'!$AJ454&lt;&gt;"",IF('BB-2024-Saturday'!$AJ454="t",'BB-2024-Saturday'!AP454,0),"")</f>
        <v>0</v>
      </c>
      <c r="N451" s="120">
        <f>IF('BB-2024-Saturday'!$AJ454&lt;&gt;"",IF('BB-2024-Saturday'!$AJ454="m",'BB-2024-Saturday'!U454,0),"")</f>
        <v>0</v>
      </c>
      <c r="O451" s="120">
        <f>IF('BB-2024-Saturday'!$AJ454&lt;&gt;"",IF('BB-2024-Saturday'!$AJ454="m",'BB-2024-Saturday'!V454,0),"")</f>
        <v>0</v>
      </c>
    </row>
    <row r="452" spans="1:15" x14ac:dyDescent="0.25">
      <c r="A452" t="str">
        <f>IF('BB-2024-Saturday'!AJ455&lt;&gt;"",'BB-2024-Saturday'!AJ455,"")</f>
        <v/>
      </c>
      <c r="B452" t="str">
        <f>IF('BB-2024-Saturday'!AJ455&lt;&gt;"",'BB-2024-Saturday'!AR455,"")</f>
        <v/>
      </c>
      <c r="C452" t="str">
        <f>IF('BB-2024-Saturday'!AJ455="m","v","a")</f>
        <v>a</v>
      </c>
      <c r="D452" s="92" t="str">
        <f>IF('BB-2024-Saturday'!AJ455&lt;&gt;"",'BB-2024-Saturday'!AI455,"")</f>
        <v/>
      </c>
      <c r="E452" s="119" t="str">
        <f>IF('BB-2024-Saturday'!$AJ455&lt;&gt;"",IF('BB-2024-Saturday'!$AJ455="t",0,'BB-2024-Saturday'!AM455),"")</f>
        <v/>
      </c>
      <c r="F452" s="119" t="str">
        <f>IF('BB-2024-Saturday'!$AJ455&lt;&gt;"",IF('BB-2024-Saturday'!$AJ455="t",0,'BB-2024-Saturday'!AN455),"")</f>
        <v/>
      </c>
      <c r="G452" s="119" t="str">
        <f>IF('BB-2024-Saturday'!$AJ455&lt;&gt;"",IF('BB-2024-Saturday'!$AJ455="t",0,'BB-2024-Saturday'!AO455),"")</f>
        <v/>
      </c>
      <c r="H452" s="119" t="str">
        <f>IF('BB-2024-Saturday'!$AJ455&lt;&gt;"",IF('BB-2024-Saturday'!$AJ455="t",0,'BB-2024-Saturday'!AP455),"")</f>
        <v/>
      </c>
      <c r="I452" s="119" t="str">
        <f>IF('BB-2024-Saturday'!$AJ455&lt;&gt;"",IF('BB-2024-Saturday'!$AJ455="t",0,'BB-2024-Saturday'!AQ455),"")</f>
        <v/>
      </c>
      <c r="J452" s="119" t="str">
        <f>IF('BB-2024-Saturday'!$AJ455&lt;&gt;"",IF('BB-2024-Saturday'!$AJ455="t",'BB-2024-Saturday'!AM455,0),"")</f>
        <v/>
      </c>
      <c r="K452" s="119" t="str">
        <f>IF('BB-2024-Saturday'!$AJ455&lt;&gt;"",IF('BB-2024-Saturday'!$AJ455="t",'BB-2024-Saturday'!AN455,0),"")</f>
        <v/>
      </c>
      <c r="L452" s="119" t="str">
        <f>IF('BB-2024-Saturday'!$AJ455&lt;&gt;"",IF('BB-2024-Saturday'!$AJ455="t",'BB-2024-Saturday'!AO455,0),"")</f>
        <v/>
      </c>
      <c r="M452" s="119" t="str">
        <f>IF('BB-2024-Saturday'!$AJ455&lt;&gt;"",IF('BB-2024-Saturday'!$AJ455="t",'BB-2024-Saturday'!AP455,0),"")</f>
        <v/>
      </c>
      <c r="N452" s="120" t="str">
        <f>IF('BB-2024-Saturday'!$AJ455&lt;&gt;"",IF('BB-2024-Saturday'!$AJ455="m",'BB-2024-Saturday'!U455,0),"")</f>
        <v/>
      </c>
      <c r="O452" s="120" t="str">
        <f>IF('BB-2024-Saturday'!$AJ455&lt;&gt;"",IF('BB-2024-Saturday'!$AJ455="m",'BB-2024-Saturday'!V455,0),"")</f>
        <v/>
      </c>
    </row>
    <row r="453" spans="1:15" x14ac:dyDescent="0.25">
      <c r="A453" t="str">
        <f>IF('BB-2024-Saturday'!AJ456&lt;&gt;"",'BB-2024-Saturday'!AJ456,"")</f>
        <v/>
      </c>
      <c r="B453" t="str">
        <f>IF('BB-2024-Saturday'!AJ456&lt;&gt;"",'BB-2024-Saturday'!AR456,"")</f>
        <v/>
      </c>
      <c r="C453" t="str">
        <f>IF('BB-2024-Saturday'!AJ456="m","v","a")</f>
        <v>a</v>
      </c>
      <c r="D453" s="92" t="str">
        <f>IF('BB-2024-Saturday'!AJ456&lt;&gt;"",'BB-2024-Saturday'!AI456,"")</f>
        <v/>
      </c>
      <c r="E453" s="119" t="str">
        <f>IF('BB-2024-Saturday'!$AJ456&lt;&gt;"",IF('BB-2024-Saturday'!$AJ456="t",0,'BB-2024-Saturday'!AM456),"")</f>
        <v/>
      </c>
      <c r="F453" s="119" t="str">
        <f>IF('BB-2024-Saturday'!$AJ456&lt;&gt;"",IF('BB-2024-Saturday'!$AJ456="t",0,'BB-2024-Saturday'!AN456),"")</f>
        <v/>
      </c>
      <c r="G453" s="119" t="str">
        <f>IF('BB-2024-Saturday'!$AJ456&lt;&gt;"",IF('BB-2024-Saturday'!$AJ456="t",0,'BB-2024-Saturday'!AO456),"")</f>
        <v/>
      </c>
      <c r="H453" s="119" t="str">
        <f>IF('BB-2024-Saturday'!$AJ456&lt;&gt;"",IF('BB-2024-Saturday'!$AJ456="t",0,'BB-2024-Saturday'!AP456),"")</f>
        <v/>
      </c>
      <c r="I453" s="119" t="str">
        <f>IF('BB-2024-Saturday'!$AJ456&lt;&gt;"",IF('BB-2024-Saturday'!$AJ456="t",0,'BB-2024-Saturday'!AQ456),"")</f>
        <v/>
      </c>
      <c r="J453" s="119" t="str">
        <f>IF('BB-2024-Saturday'!$AJ456&lt;&gt;"",IF('BB-2024-Saturday'!$AJ456="t",'BB-2024-Saturday'!AM456,0),"")</f>
        <v/>
      </c>
      <c r="K453" s="119" t="str">
        <f>IF('BB-2024-Saturday'!$AJ456&lt;&gt;"",IF('BB-2024-Saturday'!$AJ456="t",'BB-2024-Saturday'!AN456,0),"")</f>
        <v/>
      </c>
      <c r="L453" s="119" t="str">
        <f>IF('BB-2024-Saturday'!$AJ456&lt;&gt;"",IF('BB-2024-Saturday'!$AJ456="t",'BB-2024-Saturday'!AO456,0),"")</f>
        <v/>
      </c>
      <c r="M453" s="119" t="str">
        <f>IF('BB-2024-Saturday'!$AJ456&lt;&gt;"",IF('BB-2024-Saturday'!$AJ456="t",'BB-2024-Saturday'!AP456,0),"")</f>
        <v/>
      </c>
      <c r="N453" s="120" t="str">
        <f>IF('BB-2024-Saturday'!$AJ456&lt;&gt;"",IF('BB-2024-Saturday'!$AJ456="m",'BB-2024-Saturday'!U456,0),"")</f>
        <v/>
      </c>
      <c r="O453" s="120" t="str">
        <f>IF('BB-2024-Saturday'!$AJ456&lt;&gt;"",IF('BB-2024-Saturday'!$AJ456="m",'BB-2024-Saturday'!V456,0),"")</f>
        <v/>
      </c>
    </row>
    <row r="454" spans="1:15" x14ac:dyDescent="0.25">
      <c r="A454" t="str">
        <f>IF('BB-2024-Saturday'!AJ457&lt;&gt;"",'BB-2024-Saturday'!AJ457,"")</f>
        <v/>
      </c>
      <c r="B454" t="str">
        <f>IF('BB-2024-Saturday'!AJ457&lt;&gt;"",'BB-2024-Saturday'!AR457,"")</f>
        <v/>
      </c>
      <c r="C454" t="str">
        <f>IF('BB-2024-Saturday'!AJ457="m","v","a")</f>
        <v>a</v>
      </c>
      <c r="D454" s="92" t="str">
        <f>IF('BB-2024-Saturday'!AJ457&lt;&gt;"",'BB-2024-Saturday'!AI457,"")</f>
        <v/>
      </c>
      <c r="E454" s="119" t="str">
        <f>IF('BB-2024-Saturday'!$AJ457&lt;&gt;"",IF('BB-2024-Saturday'!$AJ457="t",0,'BB-2024-Saturday'!AM457),"")</f>
        <v/>
      </c>
      <c r="F454" s="119" t="str">
        <f>IF('BB-2024-Saturday'!$AJ457&lt;&gt;"",IF('BB-2024-Saturday'!$AJ457="t",0,'BB-2024-Saturday'!AN457),"")</f>
        <v/>
      </c>
      <c r="G454" s="119" t="str">
        <f>IF('BB-2024-Saturday'!$AJ457&lt;&gt;"",IF('BB-2024-Saturday'!$AJ457="t",0,'BB-2024-Saturday'!AO457),"")</f>
        <v/>
      </c>
      <c r="H454" s="119" t="str">
        <f>IF('BB-2024-Saturday'!$AJ457&lt;&gt;"",IF('BB-2024-Saturday'!$AJ457="t",0,'BB-2024-Saturday'!AP457),"")</f>
        <v/>
      </c>
      <c r="I454" s="119" t="str">
        <f>IF('BB-2024-Saturday'!$AJ457&lt;&gt;"",IF('BB-2024-Saturday'!$AJ457="t",0,'BB-2024-Saturday'!AQ457),"")</f>
        <v/>
      </c>
      <c r="J454" s="119" t="str">
        <f>IF('BB-2024-Saturday'!$AJ457&lt;&gt;"",IF('BB-2024-Saturday'!$AJ457="t",'BB-2024-Saturday'!AM457,0),"")</f>
        <v/>
      </c>
      <c r="K454" s="119" t="str">
        <f>IF('BB-2024-Saturday'!$AJ457&lt;&gt;"",IF('BB-2024-Saturday'!$AJ457="t",'BB-2024-Saturday'!AN457,0),"")</f>
        <v/>
      </c>
      <c r="L454" s="119" t="str">
        <f>IF('BB-2024-Saturday'!$AJ457&lt;&gt;"",IF('BB-2024-Saturday'!$AJ457="t",'BB-2024-Saturday'!AO457,0),"")</f>
        <v/>
      </c>
      <c r="M454" s="119" t="str">
        <f>IF('BB-2024-Saturday'!$AJ457&lt;&gt;"",IF('BB-2024-Saturday'!$AJ457="t",'BB-2024-Saturday'!AP457,0),"")</f>
        <v/>
      </c>
      <c r="N454" s="120" t="str">
        <f>IF('BB-2024-Saturday'!$AJ457&lt;&gt;"",IF('BB-2024-Saturday'!$AJ457="m",'BB-2024-Saturday'!U457,0),"")</f>
        <v/>
      </c>
      <c r="O454" s="120" t="str">
        <f>IF('BB-2024-Saturday'!$AJ457&lt;&gt;"",IF('BB-2024-Saturday'!$AJ457="m",'BB-2024-Saturday'!V457,0),"")</f>
        <v/>
      </c>
    </row>
    <row r="455" spans="1:15" x14ac:dyDescent="0.25">
      <c r="A455" t="str">
        <f>IF('BB-2024-Saturday'!AJ458&lt;&gt;"",'BB-2024-Saturday'!AJ458,"")</f>
        <v>o</v>
      </c>
      <c r="B455" t="str">
        <f>IF('BB-2024-Saturday'!AJ458&lt;&gt;"",'BB-2024-Saturday'!AR458,"")</f>
        <v>STOP carry straight on.</v>
      </c>
      <c r="C455" t="str">
        <f>IF('BB-2024-Saturday'!AJ458="m","v","a")</f>
        <v>a</v>
      </c>
      <c r="D455" s="92">
        <f>IF('BB-2024-Saturday'!AJ458&lt;&gt;"",'BB-2024-Saturday'!AI458,"")</f>
        <v>130.6</v>
      </c>
      <c r="E455" s="119">
        <f>IF('BB-2024-Saturday'!$AJ458&lt;&gt;"",IF('BB-2024-Saturday'!$AJ458="t",0,'BB-2024-Saturday'!AM458),"")</f>
        <v>25</v>
      </c>
      <c r="F455" s="119">
        <f>IF('BB-2024-Saturday'!$AJ458&lt;&gt;"",IF('BB-2024-Saturday'!$AJ458="t",0,'BB-2024-Saturday'!AN458),"")</f>
        <v>25</v>
      </c>
      <c r="G455" s="119">
        <f>IF('BB-2024-Saturday'!$AJ458&lt;&gt;"",IF('BB-2024-Saturday'!$AJ458="t",0,'BB-2024-Saturday'!AO458),"")</f>
        <v>25</v>
      </c>
      <c r="H455" s="119">
        <f>IF('BB-2024-Saturday'!$AJ458&lt;&gt;"",IF('BB-2024-Saturday'!$AJ458="t",0,'BB-2024-Saturday'!AP458),"")</f>
        <v>25</v>
      </c>
      <c r="I455" s="119">
        <f>IF('BB-2024-Saturday'!$AJ458&lt;&gt;"",IF('BB-2024-Saturday'!$AJ458="t",0,'BB-2024-Saturday'!AQ458),"")</f>
        <v>60</v>
      </c>
      <c r="J455" s="119">
        <f>IF('BB-2024-Saturday'!$AJ458&lt;&gt;"",IF('BB-2024-Saturday'!$AJ458="t",'BB-2024-Saturday'!AM458,0),"")</f>
        <v>0</v>
      </c>
      <c r="K455" s="119">
        <f>IF('BB-2024-Saturday'!$AJ458&lt;&gt;"",IF('BB-2024-Saturday'!$AJ458="t",'BB-2024-Saturday'!AN458,0),"")</f>
        <v>0</v>
      </c>
      <c r="L455" s="119">
        <f>IF('BB-2024-Saturday'!$AJ458&lt;&gt;"",IF('BB-2024-Saturday'!$AJ458="t",'BB-2024-Saturday'!AO458,0),"")</f>
        <v>0</v>
      </c>
      <c r="M455" s="119">
        <f>IF('BB-2024-Saturday'!$AJ458&lt;&gt;"",IF('BB-2024-Saturday'!$AJ458="t",'BB-2024-Saturday'!AP458,0),"")</f>
        <v>0</v>
      </c>
      <c r="N455" s="120">
        <f>IF('BB-2024-Saturday'!$AJ458&lt;&gt;"",IF('BB-2024-Saturday'!$AJ458="m",'BB-2024-Saturday'!U458,0),"")</f>
        <v>0</v>
      </c>
      <c r="O455" s="120">
        <f>IF('BB-2024-Saturday'!$AJ458&lt;&gt;"",IF('BB-2024-Saturday'!$AJ458="m",'BB-2024-Saturday'!V458,0),"")</f>
        <v>0</v>
      </c>
    </row>
    <row r="456" spans="1:15" x14ac:dyDescent="0.25">
      <c r="A456" t="str">
        <f>IF('BB-2024-Saturday'!AJ459&lt;&gt;"",'BB-2024-Saturday'!AJ459,"")</f>
        <v>o</v>
      </c>
      <c r="B456" t="str">
        <f>IF('BB-2024-Saturday'!AJ459&lt;&gt;"",'BB-2024-Saturday'!AR459,"")</f>
        <v xml:space="preserve"> Traffic light. STOP carry straight on.</v>
      </c>
      <c r="C456" t="str">
        <f>IF('BB-2024-Saturday'!AJ459="m","v","a")</f>
        <v>a</v>
      </c>
      <c r="D456" s="92">
        <f>IF('BB-2024-Saturday'!AJ459&lt;&gt;"",'BB-2024-Saturday'!AI459,"")</f>
        <v>130.80000000000001</v>
      </c>
      <c r="E456" s="119">
        <f>IF('BB-2024-Saturday'!$AJ459&lt;&gt;"",IF('BB-2024-Saturday'!$AJ459="t",0,'BB-2024-Saturday'!AM459),"")</f>
        <v>25</v>
      </c>
      <c r="F456" s="119">
        <f>IF('BB-2024-Saturday'!$AJ459&lt;&gt;"",IF('BB-2024-Saturday'!$AJ459="t",0,'BB-2024-Saturday'!AN459),"")</f>
        <v>25</v>
      </c>
      <c r="G456" s="119">
        <f>IF('BB-2024-Saturday'!$AJ459&lt;&gt;"",IF('BB-2024-Saturday'!$AJ459="t",0,'BB-2024-Saturday'!AO459),"")</f>
        <v>25</v>
      </c>
      <c r="H456" s="119">
        <f>IF('BB-2024-Saturday'!$AJ459&lt;&gt;"",IF('BB-2024-Saturday'!$AJ459="t",0,'BB-2024-Saturday'!AP459),"")</f>
        <v>25</v>
      </c>
      <c r="I456" s="119">
        <f>IF('BB-2024-Saturday'!$AJ459&lt;&gt;"",IF('BB-2024-Saturday'!$AJ459="t",0,'BB-2024-Saturday'!AQ459),"")</f>
        <v>60</v>
      </c>
      <c r="J456" s="119">
        <f>IF('BB-2024-Saturday'!$AJ459&lt;&gt;"",IF('BB-2024-Saturday'!$AJ459="t",'BB-2024-Saturday'!AM459,0),"")</f>
        <v>0</v>
      </c>
      <c r="K456" s="119">
        <f>IF('BB-2024-Saturday'!$AJ459&lt;&gt;"",IF('BB-2024-Saturday'!$AJ459="t",'BB-2024-Saturday'!AN459,0),"")</f>
        <v>0</v>
      </c>
      <c r="L456" s="119">
        <f>IF('BB-2024-Saturday'!$AJ459&lt;&gt;"",IF('BB-2024-Saturday'!$AJ459="t",'BB-2024-Saturday'!AO459,0),"")</f>
        <v>0</v>
      </c>
      <c r="M456" s="119">
        <f>IF('BB-2024-Saturday'!$AJ459&lt;&gt;"",IF('BB-2024-Saturday'!$AJ459="t",'BB-2024-Saturday'!AP459,0),"")</f>
        <v>0</v>
      </c>
      <c r="N456" s="120">
        <f>IF('BB-2024-Saturday'!$AJ459&lt;&gt;"",IF('BB-2024-Saturday'!$AJ459="m",'BB-2024-Saturday'!U459,0),"")</f>
        <v>0</v>
      </c>
      <c r="O456" s="120">
        <f>IF('BB-2024-Saturday'!$AJ459&lt;&gt;"",IF('BB-2024-Saturday'!$AJ459="m",'BB-2024-Saturday'!V459,0),"")</f>
        <v>0</v>
      </c>
    </row>
    <row r="457" spans="1:15" x14ac:dyDescent="0.25">
      <c r="A457" t="str">
        <f>IF('BB-2024-Saturday'!AJ460&lt;&gt;"",'BB-2024-Saturday'!AJ460,"")</f>
        <v/>
      </c>
      <c r="B457" t="str">
        <f>IF('BB-2024-Saturday'!AJ460&lt;&gt;"",'BB-2024-Saturday'!AR460,"")</f>
        <v/>
      </c>
      <c r="C457" t="str">
        <f>IF('BB-2024-Saturday'!AJ460="m","v","a")</f>
        <v>a</v>
      </c>
      <c r="D457" s="92" t="str">
        <f>IF('BB-2024-Saturday'!AJ460&lt;&gt;"",'BB-2024-Saturday'!AI460,"")</f>
        <v/>
      </c>
      <c r="E457" s="119" t="str">
        <f>IF('BB-2024-Saturday'!$AJ460&lt;&gt;"",IF('BB-2024-Saturday'!$AJ460="t",0,'BB-2024-Saturday'!AM460),"")</f>
        <v/>
      </c>
      <c r="F457" s="119" t="str">
        <f>IF('BB-2024-Saturday'!$AJ460&lt;&gt;"",IF('BB-2024-Saturday'!$AJ460="t",0,'BB-2024-Saturday'!AN460),"")</f>
        <v/>
      </c>
      <c r="G457" s="119" t="str">
        <f>IF('BB-2024-Saturday'!$AJ460&lt;&gt;"",IF('BB-2024-Saturday'!$AJ460="t",0,'BB-2024-Saturday'!AO460),"")</f>
        <v/>
      </c>
      <c r="H457" s="119" t="str">
        <f>IF('BB-2024-Saturday'!$AJ460&lt;&gt;"",IF('BB-2024-Saturday'!$AJ460="t",0,'BB-2024-Saturday'!AP460),"")</f>
        <v/>
      </c>
      <c r="I457" s="119" t="str">
        <f>IF('BB-2024-Saturday'!$AJ460&lt;&gt;"",IF('BB-2024-Saturday'!$AJ460="t",0,'BB-2024-Saturday'!AQ460),"")</f>
        <v/>
      </c>
      <c r="J457" s="119" t="str">
        <f>IF('BB-2024-Saturday'!$AJ460&lt;&gt;"",IF('BB-2024-Saturday'!$AJ460="t",'BB-2024-Saturday'!AM460,0),"")</f>
        <v/>
      </c>
      <c r="K457" s="119" t="str">
        <f>IF('BB-2024-Saturday'!$AJ460&lt;&gt;"",IF('BB-2024-Saturday'!$AJ460="t",'BB-2024-Saturday'!AN460,0),"")</f>
        <v/>
      </c>
      <c r="L457" s="119" t="str">
        <f>IF('BB-2024-Saturday'!$AJ460&lt;&gt;"",IF('BB-2024-Saturday'!$AJ460="t",'BB-2024-Saturday'!AO460,0),"")</f>
        <v/>
      </c>
      <c r="M457" s="119" t="str">
        <f>IF('BB-2024-Saturday'!$AJ460&lt;&gt;"",IF('BB-2024-Saturday'!$AJ460="t",'BB-2024-Saturday'!AP460,0),"")</f>
        <v/>
      </c>
      <c r="N457" s="120" t="str">
        <f>IF('BB-2024-Saturday'!$AJ460&lt;&gt;"",IF('BB-2024-Saturday'!$AJ460="m",'BB-2024-Saturday'!U460,0),"")</f>
        <v/>
      </c>
      <c r="O457" s="120" t="str">
        <f>IF('BB-2024-Saturday'!$AJ460&lt;&gt;"",IF('BB-2024-Saturday'!$AJ460="m",'BB-2024-Saturday'!V460,0),"")</f>
        <v/>
      </c>
    </row>
    <row r="458" spans="1:15" x14ac:dyDescent="0.25">
      <c r="A458" t="str">
        <f>IF('BB-2024-Saturday'!AJ461&lt;&gt;"",'BB-2024-Saturday'!AJ461,"")</f>
        <v>o</v>
      </c>
      <c r="B458" t="str">
        <f>IF('BB-2024-Saturday'!AJ461&lt;&gt;"",'BB-2024-Saturday'!AR461,"")</f>
        <v>STOP.  Carry straight on.</v>
      </c>
      <c r="C458" t="str">
        <f>IF('BB-2024-Saturday'!AJ461="m","v","a")</f>
        <v>a</v>
      </c>
      <c r="D458" s="92">
        <f>IF('BB-2024-Saturday'!AJ461&lt;&gt;"",'BB-2024-Saturday'!AI461,"")</f>
        <v>131</v>
      </c>
      <c r="E458" s="119">
        <f>IF('BB-2024-Saturday'!$AJ461&lt;&gt;"",IF('BB-2024-Saturday'!$AJ461="t",0,'BB-2024-Saturday'!AM461),"")</f>
        <v>25</v>
      </c>
      <c r="F458" s="119">
        <f>IF('BB-2024-Saturday'!$AJ461&lt;&gt;"",IF('BB-2024-Saturday'!$AJ461="t",0,'BB-2024-Saturday'!AN461),"")</f>
        <v>25</v>
      </c>
      <c r="G458" s="119">
        <f>IF('BB-2024-Saturday'!$AJ461&lt;&gt;"",IF('BB-2024-Saturday'!$AJ461="t",0,'BB-2024-Saturday'!AO461),"")</f>
        <v>25</v>
      </c>
      <c r="H458" s="119">
        <f>IF('BB-2024-Saturday'!$AJ461&lt;&gt;"",IF('BB-2024-Saturday'!$AJ461="t",0,'BB-2024-Saturday'!AP461),"")</f>
        <v>25</v>
      </c>
      <c r="I458" s="119">
        <f>IF('BB-2024-Saturday'!$AJ461&lt;&gt;"",IF('BB-2024-Saturday'!$AJ461="t",0,'BB-2024-Saturday'!AQ461),"")</f>
        <v>60</v>
      </c>
      <c r="J458" s="119">
        <f>IF('BB-2024-Saturday'!$AJ461&lt;&gt;"",IF('BB-2024-Saturday'!$AJ461="t",'BB-2024-Saturday'!AM461,0),"")</f>
        <v>0</v>
      </c>
      <c r="K458" s="119">
        <f>IF('BB-2024-Saturday'!$AJ461&lt;&gt;"",IF('BB-2024-Saturday'!$AJ461="t",'BB-2024-Saturday'!AN461,0),"")</f>
        <v>0</v>
      </c>
      <c r="L458" s="119">
        <f>IF('BB-2024-Saturday'!$AJ461&lt;&gt;"",IF('BB-2024-Saturday'!$AJ461="t",'BB-2024-Saturday'!AO461,0),"")</f>
        <v>0</v>
      </c>
      <c r="M458" s="119">
        <f>IF('BB-2024-Saturday'!$AJ461&lt;&gt;"",IF('BB-2024-Saturday'!$AJ461="t",'BB-2024-Saturday'!AP461,0),"")</f>
        <v>0</v>
      </c>
      <c r="N458" s="120">
        <f>IF('BB-2024-Saturday'!$AJ461&lt;&gt;"",IF('BB-2024-Saturday'!$AJ461="m",'BB-2024-Saturday'!U461,0),"")</f>
        <v>0</v>
      </c>
      <c r="O458" s="120">
        <f>IF('BB-2024-Saturday'!$AJ461&lt;&gt;"",IF('BB-2024-Saturday'!$AJ461="m",'BB-2024-Saturday'!V461,0),"")</f>
        <v>0</v>
      </c>
    </row>
    <row r="459" spans="1:15" x14ac:dyDescent="0.25">
      <c r="A459" t="str">
        <f>IF('BB-2024-Saturday'!AJ462&lt;&gt;"",'BB-2024-Saturday'!AJ462,"")</f>
        <v/>
      </c>
      <c r="B459" t="str">
        <f>IF('BB-2024-Saturday'!AJ462&lt;&gt;"",'BB-2024-Saturday'!AR462,"")</f>
        <v/>
      </c>
      <c r="C459" t="str">
        <f>IF('BB-2024-Saturday'!AJ462="m","v","a")</f>
        <v>a</v>
      </c>
      <c r="D459" s="92" t="str">
        <f>IF('BB-2024-Saturday'!AJ462&lt;&gt;"",'BB-2024-Saturday'!AI462,"")</f>
        <v/>
      </c>
      <c r="E459" s="119" t="str">
        <f>IF('BB-2024-Saturday'!$AJ462&lt;&gt;"",IF('BB-2024-Saturday'!$AJ462="t",0,'BB-2024-Saturday'!AM462),"")</f>
        <v/>
      </c>
      <c r="F459" s="119" t="str">
        <f>IF('BB-2024-Saturday'!$AJ462&lt;&gt;"",IF('BB-2024-Saturday'!$AJ462="t",0,'BB-2024-Saturday'!AN462),"")</f>
        <v/>
      </c>
      <c r="G459" s="119" t="str">
        <f>IF('BB-2024-Saturday'!$AJ462&lt;&gt;"",IF('BB-2024-Saturday'!$AJ462="t",0,'BB-2024-Saturday'!AO462),"")</f>
        <v/>
      </c>
      <c r="H459" s="119" t="str">
        <f>IF('BB-2024-Saturday'!$AJ462&lt;&gt;"",IF('BB-2024-Saturday'!$AJ462="t",0,'BB-2024-Saturday'!AP462),"")</f>
        <v/>
      </c>
      <c r="I459" s="119" t="str">
        <f>IF('BB-2024-Saturday'!$AJ462&lt;&gt;"",IF('BB-2024-Saturday'!$AJ462="t",0,'BB-2024-Saturday'!AQ462),"")</f>
        <v/>
      </c>
      <c r="J459" s="119" t="str">
        <f>IF('BB-2024-Saturday'!$AJ462&lt;&gt;"",IF('BB-2024-Saturday'!$AJ462="t",'BB-2024-Saturday'!AM462,0),"")</f>
        <v/>
      </c>
      <c r="K459" s="119" t="str">
        <f>IF('BB-2024-Saturday'!$AJ462&lt;&gt;"",IF('BB-2024-Saturday'!$AJ462="t",'BB-2024-Saturday'!AN462,0),"")</f>
        <v/>
      </c>
      <c r="L459" s="119" t="str">
        <f>IF('BB-2024-Saturday'!$AJ462&lt;&gt;"",IF('BB-2024-Saturday'!$AJ462="t",'BB-2024-Saturday'!AO462,0),"")</f>
        <v/>
      </c>
      <c r="M459" s="119" t="str">
        <f>IF('BB-2024-Saturday'!$AJ462&lt;&gt;"",IF('BB-2024-Saturday'!$AJ462="t",'BB-2024-Saturday'!AP462,0),"")</f>
        <v/>
      </c>
      <c r="N459" s="120" t="str">
        <f>IF('BB-2024-Saturday'!$AJ462&lt;&gt;"",IF('BB-2024-Saturday'!$AJ462="m",'BB-2024-Saturday'!U462,0),"")</f>
        <v/>
      </c>
      <c r="O459" s="120" t="str">
        <f>IF('BB-2024-Saturday'!$AJ462&lt;&gt;"",IF('BB-2024-Saturday'!$AJ462="m",'BB-2024-Saturday'!V462,0),"")</f>
        <v/>
      </c>
    </row>
    <row r="460" spans="1:15" x14ac:dyDescent="0.25">
      <c r="A460" t="str">
        <f>IF('BB-2024-Saturday'!AJ463&lt;&gt;"",'BB-2024-Saturday'!AJ463,"")</f>
        <v>o</v>
      </c>
      <c r="B460" t="str">
        <f>IF('BB-2024-Saturday'!AJ463&lt;&gt;"",'BB-2024-Saturday'!AR463,"")</f>
        <v xml:space="preserve"> Traffic light.  Carry straight on.  Prepare To Turn Right into Engen Service Station.</v>
      </c>
      <c r="C460" t="str">
        <f>IF('BB-2024-Saturday'!AJ463="m","v","a")</f>
        <v>a</v>
      </c>
      <c r="D460" s="92">
        <f>IF('BB-2024-Saturday'!AJ463&lt;&gt;"",'BB-2024-Saturday'!AI463,"")</f>
        <v>131.38999999999999</v>
      </c>
      <c r="E460" s="119">
        <f>IF('BB-2024-Saturday'!$AJ463&lt;&gt;"",IF('BB-2024-Saturday'!$AJ463="t",0,'BB-2024-Saturday'!AM463),"")</f>
        <v>25</v>
      </c>
      <c r="F460" s="119">
        <f>IF('BB-2024-Saturday'!$AJ463&lt;&gt;"",IF('BB-2024-Saturday'!$AJ463="t",0,'BB-2024-Saturday'!AN463),"")</f>
        <v>25</v>
      </c>
      <c r="G460" s="119">
        <f>IF('BB-2024-Saturday'!$AJ463&lt;&gt;"",IF('BB-2024-Saturday'!$AJ463="t",0,'BB-2024-Saturday'!AO463),"")</f>
        <v>25</v>
      </c>
      <c r="H460" s="119">
        <f>IF('BB-2024-Saturday'!$AJ463&lt;&gt;"",IF('BB-2024-Saturday'!$AJ463="t",0,'BB-2024-Saturday'!AP463),"")</f>
        <v>25</v>
      </c>
      <c r="I460" s="119">
        <f>IF('BB-2024-Saturday'!$AJ463&lt;&gt;"",IF('BB-2024-Saturday'!$AJ463="t",0,'BB-2024-Saturday'!AQ463),"")</f>
        <v>60</v>
      </c>
      <c r="J460" s="119">
        <f>IF('BB-2024-Saturday'!$AJ463&lt;&gt;"",IF('BB-2024-Saturday'!$AJ463="t",'BB-2024-Saturday'!AM463,0),"")</f>
        <v>0</v>
      </c>
      <c r="K460" s="119">
        <f>IF('BB-2024-Saturday'!$AJ463&lt;&gt;"",IF('BB-2024-Saturday'!$AJ463="t",'BB-2024-Saturday'!AN463,0),"")</f>
        <v>0</v>
      </c>
      <c r="L460" s="119">
        <f>IF('BB-2024-Saturday'!$AJ463&lt;&gt;"",IF('BB-2024-Saturday'!$AJ463="t",'BB-2024-Saturday'!AO463,0),"")</f>
        <v>0</v>
      </c>
      <c r="M460" s="119">
        <f>IF('BB-2024-Saturday'!$AJ463&lt;&gt;"",IF('BB-2024-Saturday'!$AJ463="t",'BB-2024-Saturday'!AP463,0),"")</f>
        <v>0</v>
      </c>
      <c r="N460" s="120">
        <f>IF('BB-2024-Saturday'!$AJ463&lt;&gt;"",IF('BB-2024-Saturday'!$AJ463="m",'BB-2024-Saturday'!U463,0),"")</f>
        <v>0</v>
      </c>
      <c r="O460" s="120">
        <f>IF('BB-2024-Saturday'!$AJ463&lt;&gt;"",IF('BB-2024-Saturday'!$AJ463="m",'BB-2024-Saturday'!V463,0),"")</f>
        <v>0</v>
      </c>
    </row>
    <row r="461" spans="1:15" x14ac:dyDescent="0.25">
      <c r="A461" t="str">
        <f>IF('BB-2024-Saturday'!AJ464&lt;&gt;"",'BB-2024-Saturday'!AJ464,"")</f>
        <v>o</v>
      </c>
      <c r="B461" t="str">
        <f>IF('BB-2024-Saturday'!AJ464&lt;&gt;"",'BB-2024-Saturday'!AR464,"")</f>
        <v>Turn Right to Engen Service Station. Refuel first before stretching your legs etc.{On first pump pillar}{ Pieter Van Dyk  Engen Sonlig.  078 949 5916 pieter@engensonlig.co.za }</v>
      </c>
      <c r="C461" t="str">
        <f>IF('BB-2024-Saturday'!AJ464="m","v","a")</f>
        <v>a</v>
      </c>
      <c r="D461" s="92">
        <f>IF('BB-2024-Saturday'!AJ464&lt;&gt;"",'BB-2024-Saturday'!AI464,"")</f>
        <v>131.5</v>
      </c>
      <c r="E461" s="119">
        <f>IF('BB-2024-Saturday'!$AJ464&lt;&gt;"",IF('BB-2024-Saturday'!$AJ464="t",0,'BB-2024-Saturday'!AM464),"")</f>
        <v>0</v>
      </c>
      <c r="F461" s="119">
        <f>IF('BB-2024-Saturday'!$AJ464&lt;&gt;"",IF('BB-2024-Saturday'!$AJ464="t",0,'BB-2024-Saturday'!AN464),"")</f>
        <v>0</v>
      </c>
      <c r="G461" s="119">
        <f>IF('BB-2024-Saturday'!$AJ464&lt;&gt;"",IF('BB-2024-Saturday'!$AJ464="t",0,'BB-2024-Saturday'!AO464),"")</f>
        <v>0</v>
      </c>
      <c r="H461" s="119">
        <f>IF('BB-2024-Saturday'!$AJ464&lt;&gt;"",IF('BB-2024-Saturday'!$AJ464="t",0,'BB-2024-Saturday'!AP464),"")</f>
        <v>0</v>
      </c>
      <c r="I461" s="119">
        <f>IF('BB-2024-Saturday'!$AJ464&lt;&gt;"",IF('BB-2024-Saturday'!$AJ464="t",0,'BB-2024-Saturday'!AQ464),"")</f>
        <v>60</v>
      </c>
      <c r="J461" s="119">
        <f>IF('BB-2024-Saturday'!$AJ464&lt;&gt;"",IF('BB-2024-Saturday'!$AJ464="t",'BB-2024-Saturday'!AM464,0),"")</f>
        <v>0</v>
      </c>
      <c r="K461" s="119">
        <f>IF('BB-2024-Saturday'!$AJ464&lt;&gt;"",IF('BB-2024-Saturday'!$AJ464="t",'BB-2024-Saturday'!AN464,0),"")</f>
        <v>0</v>
      </c>
      <c r="L461" s="119">
        <f>IF('BB-2024-Saturday'!$AJ464&lt;&gt;"",IF('BB-2024-Saturday'!$AJ464="t",'BB-2024-Saturday'!AO464,0),"")</f>
        <v>0</v>
      </c>
      <c r="M461" s="119">
        <f>IF('BB-2024-Saturday'!$AJ464&lt;&gt;"",IF('BB-2024-Saturday'!$AJ464="t",'BB-2024-Saturday'!AP464,0),"")</f>
        <v>0</v>
      </c>
      <c r="N461" s="120">
        <f>IF('BB-2024-Saturday'!$AJ464&lt;&gt;"",IF('BB-2024-Saturday'!$AJ464="m",'BB-2024-Saturday'!U464,0),"")</f>
        <v>0</v>
      </c>
      <c r="O461" s="120">
        <f>IF('BB-2024-Saturday'!$AJ464&lt;&gt;"",IF('BB-2024-Saturday'!$AJ464="m",'BB-2024-Saturday'!V464,0),"")</f>
        <v>0</v>
      </c>
    </row>
    <row r="462" spans="1:15" x14ac:dyDescent="0.25">
      <c r="A462" t="str">
        <f>IF('BB-2024-Saturday'!AJ465&lt;&gt;"",'BB-2024-Saturday'!AJ465,"")</f>
        <v>t</v>
      </c>
      <c r="B462" t="str">
        <f>IF('BB-2024-Saturday'!AJ465&lt;&gt;"",'BB-2024-Saturday'!AR465,"")</f>
        <v xml:space="preserve">For this you have </v>
      </c>
      <c r="C462" t="str">
        <f>IF('BB-2024-Saturday'!AJ465="m","v","a")</f>
        <v>a</v>
      </c>
      <c r="D462" s="92">
        <f>IF('BB-2024-Saturday'!AJ465&lt;&gt;"",'BB-2024-Saturday'!AI465,"")</f>
        <v>131.5</v>
      </c>
      <c r="E462" s="119">
        <f>IF('BB-2024-Saturday'!$AJ465&lt;&gt;"",IF('BB-2024-Saturday'!$AJ465="t",0,'BB-2024-Saturday'!AM465),"")</f>
        <v>0</v>
      </c>
      <c r="F462" s="119">
        <f>IF('BB-2024-Saturday'!$AJ465&lt;&gt;"",IF('BB-2024-Saturday'!$AJ465="t",0,'BB-2024-Saturday'!AN465),"")</f>
        <v>0</v>
      </c>
      <c r="G462" s="119">
        <f>IF('BB-2024-Saturday'!$AJ465&lt;&gt;"",IF('BB-2024-Saturday'!$AJ465="t",0,'BB-2024-Saturday'!AO465),"")</f>
        <v>0</v>
      </c>
      <c r="H462" s="119">
        <f>IF('BB-2024-Saturday'!$AJ465&lt;&gt;"",IF('BB-2024-Saturday'!$AJ465="t",0,'BB-2024-Saturday'!AP465),"")</f>
        <v>0</v>
      </c>
      <c r="I462" s="119">
        <f>IF('BB-2024-Saturday'!$AJ465&lt;&gt;"",IF('BB-2024-Saturday'!$AJ465="t",0,'BB-2024-Saturday'!AQ465),"")</f>
        <v>0</v>
      </c>
      <c r="J462" s="119">
        <f>IF('BB-2024-Saturday'!$AJ465&lt;&gt;"",IF('BB-2024-Saturday'!$AJ465="t",'BB-2024-Saturday'!AM465,0),"")</f>
        <v>15</v>
      </c>
      <c r="K462" s="119">
        <f>IF('BB-2024-Saturday'!$AJ465&lt;&gt;"",IF('BB-2024-Saturday'!$AJ465="t",'BB-2024-Saturday'!AN465,0),"")</f>
        <v>20</v>
      </c>
      <c r="L462" s="119">
        <f>IF('BB-2024-Saturday'!$AJ465&lt;&gt;"",IF('BB-2024-Saturday'!$AJ465="t",'BB-2024-Saturday'!AO465,0),"")</f>
        <v>20</v>
      </c>
      <c r="M462" s="119">
        <f>IF('BB-2024-Saturday'!$AJ465&lt;&gt;"",IF('BB-2024-Saturday'!$AJ465="t",'BB-2024-Saturday'!AP465,0),"")</f>
        <v>25</v>
      </c>
      <c r="N462" s="120">
        <f>IF('BB-2024-Saturday'!$AJ465&lt;&gt;"",IF('BB-2024-Saturday'!$AJ465="m",'BB-2024-Saturday'!U465,0),"")</f>
        <v>0</v>
      </c>
      <c r="O462" s="120">
        <f>IF('BB-2024-Saturday'!$AJ465&lt;&gt;"",IF('BB-2024-Saturday'!$AJ465="m",'BB-2024-Saturday'!V465,0),"")</f>
        <v>0</v>
      </c>
    </row>
    <row r="463" spans="1:15" x14ac:dyDescent="0.25">
      <c r="A463" t="str">
        <f>IF('BB-2024-Saturday'!AJ466&lt;&gt;"",'BB-2024-Saturday'!AJ466,"")</f>
        <v>o</v>
      </c>
      <c r="B463" t="str">
        <f>IF('BB-2024-Saturday'!AJ466&lt;&gt;"",'BB-2024-Saturday'!AR466,"")</f>
        <v xml:space="preserve">After Refuelling Turn Right out of service station and continue in same direction as before. </v>
      </c>
      <c r="C463" t="str">
        <f>IF('BB-2024-Saturday'!AJ466="m","v","a")</f>
        <v>a</v>
      </c>
      <c r="D463" s="92">
        <f>IF('BB-2024-Saturday'!AJ466&lt;&gt;"",'BB-2024-Saturday'!AI466,"")</f>
        <v>131.5</v>
      </c>
      <c r="E463" s="119">
        <f>IF('BB-2024-Saturday'!$AJ466&lt;&gt;"",IF('BB-2024-Saturday'!$AJ466="t",0,'BB-2024-Saturday'!AM466),"")</f>
        <v>25</v>
      </c>
      <c r="F463" s="119">
        <f>IF('BB-2024-Saturday'!$AJ466&lt;&gt;"",IF('BB-2024-Saturday'!$AJ466="t",0,'BB-2024-Saturday'!AN466),"")</f>
        <v>25</v>
      </c>
      <c r="G463" s="119">
        <f>IF('BB-2024-Saturday'!$AJ466&lt;&gt;"",IF('BB-2024-Saturday'!$AJ466="t",0,'BB-2024-Saturday'!AO466),"")</f>
        <v>25</v>
      </c>
      <c r="H463" s="119">
        <f>IF('BB-2024-Saturday'!$AJ466&lt;&gt;"",IF('BB-2024-Saturday'!$AJ466="t",0,'BB-2024-Saturday'!AP466),"")</f>
        <v>25</v>
      </c>
      <c r="I463" s="119">
        <f>IF('BB-2024-Saturday'!$AJ466&lt;&gt;"",IF('BB-2024-Saturday'!$AJ466="t",0,'BB-2024-Saturday'!AQ466),"")</f>
        <v>60</v>
      </c>
      <c r="J463" s="119">
        <f>IF('BB-2024-Saturday'!$AJ466&lt;&gt;"",IF('BB-2024-Saturday'!$AJ466="t",'BB-2024-Saturday'!AM466,0),"")</f>
        <v>0</v>
      </c>
      <c r="K463" s="119">
        <f>IF('BB-2024-Saturday'!$AJ466&lt;&gt;"",IF('BB-2024-Saturday'!$AJ466="t",'BB-2024-Saturday'!AN466,0),"")</f>
        <v>0</v>
      </c>
      <c r="L463" s="119">
        <f>IF('BB-2024-Saturday'!$AJ466&lt;&gt;"",IF('BB-2024-Saturday'!$AJ466="t",'BB-2024-Saturday'!AO466,0),"")</f>
        <v>0</v>
      </c>
      <c r="M463" s="119">
        <f>IF('BB-2024-Saturday'!$AJ466&lt;&gt;"",IF('BB-2024-Saturday'!$AJ466="t",'BB-2024-Saturday'!AP466,0),"")</f>
        <v>0</v>
      </c>
      <c r="N463" s="120">
        <f>IF('BB-2024-Saturday'!$AJ466&lt;&gt;"",IF('BB-2024-Saturday'!$AJ466="m",'BB-2024-Saturday'!U466,0),"")</f>
        <v>0</v>
      </c>
      <c r="O463" s="120">
        <f>IF('BB-2024-Saturday'!$AJ466&lt;&gt;"",IF('BB-2024-Saturday'!$AJ466="m",'BB-2024-Saturday'!V466,0),"")</f>
        <v>0</v>
      </c>
    </row>
    <row r="464" spans="1:15" x14ac:dyDescent="0.25">
      <c r="A464" t="str">
        <f>IF('BB-2024-Saturday'!AJ467&lt;&gt;"",'BB-2024-Saturday'!AJ467,"")</f>
        <v>o</v>
      </c>
      <c r="B464" t="str">
        <f>IF('BB-2024-Saturday'!AJ467&lt;&gt;"",'BB-2024-Saturday'!AR467,"")</f>
        <v>STOP.  Carry straight on.  Be careful of bad road surface.</v>
      </c>
      <c r="C464" t="str">
        <f>IF('BB-2024-Saturday'!AJ467="m","v","a")</f>
        <v>a</v>
      </c>
      <c r="D464" s="92">
        <f>IF('BB-2024-Saturday'!AJ467&lt;&gt;"",'BB-2024-Saturday'!AI467,"")</f>
        <v>131.79</v>
      </c>
      <c r="E464" s="119">
        <f>IF('BB-2024-Saturday'!$AJ467&lt;&gt;"",IF('BB-2024-Saturday'!$AJ467="t",0,'BB-2024-Saturday'!AM467),"")</f>
        <v>25</v>
      </c>
      <c r="F464" s="119">
        <f>IF('BB-2024-Saturday'!$AJ467&lt;&gt;"",IF('BB-2024-Saturday'!$AJ467="t",0,'BB-2024-Saturday'!AN467),"")</f>
        <v>25</v>
      </c>
      <c r="G464" s="119">
        <f>IF('BB-2024-Saturday'!$AJ467&lt;&gt;"",IF('BB-2024-Saturday'!$AJ467="t",0,'BB-2024-Saturday'!AO467),"")</f>
        <v>25</v>
      </c>
      <c r="H464" s="119">
        <f>IF('BB-2024-Saturday'!$AJ467&lt;&gt;"",IF('BB-2024-Saturday'!$AJ467="t",0,'BB-2024-Saturday'!AP467),"")</f>
        <v>25</v>
      </c>
      <c r="I464" s="119">
        <f>IF('BB-2024-Saturday'!$AJ467&lt;&gt;"",IF('BB-2024-Saturday'!$AJ467="t",0,'BB-2024-Saturday'!AQ467),"")</f>
        <v>60</v>
      </c>
      <c r="J464" s="119">
        <f>IF('BB-2024-Saturday'!$AJ467&lt;&gt;"",IF('BB-2024-Saturday'!$AJ467="t",'BB-2024-Saturday'!AM467,0),"")</f>
        <v>0</v>
      </c>
      <c r="K464" s="119">
        <f>IF('BB-2024-Saturday'!$AJ467&lt;&gt;"",IF('BB-2024-Saturday'!$AJ467="t",'BB-2024-Saturday'!AN467,0),"")</f>
        <v>0</v>
      </c>
      <c r="L464" s="119">
        <f>IF('BB-2024-Saturday'!$AJ467&lt;&gt;"",IF('BB-2024-Saturday'!$AJ467="t",'BB-2024-Saturday'!AO467,0),"")</f>
        <v>0</v>
      </c>
      <c r="M464" s="119">
        <f>IF('BB-2024-Saturday'!$AJ467&lt;&gt;"",IF('BB-2024-Saturday'!$AJ467="t",'BB-2024-Saturday'!AP467,0),"")</f>
        <v>0</v>
      </c>
      <c r="N464" s="120">
        <f>IF('BB-2024-Saturday'!$AJ467&lt;&gt;"",IF('BB-2024-Saturday'!$AJ467="m",'BB-2024-Saturday'!U467,0),"")</f>
        <v>0</v>
      </c>
      <c r="O464" s="120">
        <f>IF('BB-2024-Saturday'!$AJ467&lt;&gt;"",IF('BB-2024-Saturday'!$AJ467="m",'BB-2024-Saturday'!V467,0),"")</f>
        <v>0</v>
      </c>
    </row>
    <row r="465" spans="1:15" x14ac:dyDescent="0.25">
      <c r="A465" t="str">
        <f>IF('BB-2024-Saturday'!AJ468&lt;&gt;"",'BB-2024-Saturday'!AJ468,"")</f>
        <v/>
      </c>
      <c r="B465" t="str">
        <f>IF('BB-2024-Saturday'!AJ468&lt;&gt;"",'BB-2024-Saturday'!AR468,"")</f>
        <v/>
      </c>
      <c r="C465" t="str">
        <f>IF('BB-2024-Saturday'!AJ468="m","v","a")</f>
        <v>a</v>
      </c>
      <c r="D465" s="92" t="str">
        <f>IF('BB-2024-Saturday'!AJ468&lt;&gt;"",'BB-2024-Saturday'!AI468,"")</f>
        <v/>
      </c>
      <c r="E465" s="119" t="str">
        <f>IF('BB-2024-Saturday'!$AJ468&lt;&gt;"",IF('BB-2024-Saturday'!$AJ468="t",0,'BB-2024-Saturday'!AM468),"")</f>
        <v/>
      </c>
      <c r="F465" s="119" t="str">
        <f>IF('BB-2024-Saturday'!$AJ468&lt;&gt;"",IF('BB-2024-Saturday'!$AJ468="t",0,'BB-2024-Saturday'!AN468),"")</f>
        <v/>
      </c>
      <c r="G465" s="119" t="str">
        <f>IF('BB-2024-Saturday'!$AJ468&lt;&gt;"",IF('BB-2024-Saturday'!$AJ468="t",0,'BB-2024-Saturday'!AO468),"")</f>
        <v/>
      </c>
      <c r="H465" s="119" t="str">
        <f>IF('BB-2024-Saturday'!$AJ468&lt;&gt;"",IF('BB-2024-Saturday'!$AJ468="t",0,'BB-2024-Saturday'!AP468),"")</f>
        <v/>
      </c>
      <c r="I465" s="119" t="str">
        <f>IF('BB-2024-Saturday'!$AJ468&lt;&gt;"",IF('BB-2024-Saturday'!$AJ468="t",0,'BB-2024-Saturday'!AQ468),"")</f>
        <v/>
      </c>
      <c r="J465" s="119" t="str">
        <f>IF('BB-2024-Saturday'!$AJ468&lt;&gt;"",IF('BB-2024-Saturday'!$AJ468="t",'BB-2024-Saturday'!AM468,0),"")</f>
        <v/>
      </c>
      <c r="K465" s="119" t="str">
        <f>IF('BB-2024-Saturday'!$AJ468&lt;&gt;"",IF('BB-2024-Saturday'!$AJ468="t",'BB-2024-Saturday'!AN468,0),"")</f>
        <v/>
      </c>
      <c r="L465" s="119" t="str">
        <f>IF('BB-2024-Saturday'!$AJ468&lt;&gt;"",IF('BB-2024-Saturday'!$AJ468="t",'BB-2024-Saturday'!AO468,0),"")</f>
        <v/>
      </c>
      <c r="M465" s="119" t="str">
        <f>IF('BB-2024-Saturday'!$AJ468&lt;&gt;"",IF('BB-2024-Saturday'!$AJ468="t",'BB-2024-Saturday'!AP468,0),"")</f>
        <v/>
      </c>
      <c r="N465" s="120" t="str">
        <f>IF('BB-2024-Saturday'!$AJ468&lt;&gt;"",IF('BB-2024-Saturday'!$AJ468="m",'BB-2024-Saturday'!U468,0),"")</f>
        <v/>
      </c>
      <c r="O465" s="120" t="str">
        <f>IF('BB-2024-Saturday'!$AJ468&lt;&gt;"",IF('BB-2024-Saturday'!$AJ468="m",'BB-2024-Saturday'!V468,0),"")</f>
        <v/>
      </c>
    </row>
    <row r="466" spans="1:15" x14ac:dyDescent="0.25">
      <c r="A466" t="str">
        <f>IF('BB-2024-Saturday'!AJ469&lt;&gt;"",'BB-2024-Saturday'!AJ469,"")</f>
        <v/>
      </c>
      <c r="B466" t="str">
        <f>IF('BB-2024-Saturday'!AJ469&lt;&gt;"",'BB-2024-Saturday'!AR469,"")</f>
        <v/>
      </c>
      <c r="C466" t="str">
        <f>IF('BB-2024-Saturday'!AJ469="m","v","a")</f>
        <v>a</v>
      </c>
      <c r="D466" s="92" t="str">
        <f>IF('BB-2024-Saturday'!AJ469&lt;&gt;"",'BB-2024-Saturday'!AI469,"")</f>
        <v/>
      </c>
      <c r="E466" s="119" t="str">
        <f>IF('BB-2024-Saturday'!$AJ469&lt;&gt;"",IF('BB-2024-Saturday'!$AJ469="t",0,'BB-2024-Saturday'!AM469),"")</f>
        <v/>
      </c>
      <c r="F466" s="119" t="str">
        <f>IF('BB-2024-Saturday'!$AJ469&lt;&gt;"",IF('BB-2024-Saturday'!$AJ469="t",0,'BB-2024-Saturday'!AN469),"")</f>
        <v/>
      </c>
      <c r="G466" s="119" t="str">
        <f>IF('BB-2024-Saturday'!$AJ469&lt;&gt;"",IF('BB-2024-Saturday'!$AJ469="t",0,'BB-2024-Saturday'!AO469),"")</f>
        <v/>
      </c>
      <c r="H466" s="119" t="str">
        <f>IF('BB-2024-Saturday'!$AJ469&lt;&gt;"",IF('BB-2024-Saturday'!$AJ469="t",0,'BB-2024-Saturday'!AP469),"")</f>
        <v/>
      </c>
      <c r="I466" s="119" t="str">
        <f>IF('BB-2024-Saturday'!$AJ469&lt;&gt;"",IF('BB-2024-Saturday'!$AJ469="t",0,'BB-2024-Saturday'!AQ469),"")</f>
        <v/>
      </c>
      <c r="J466" s="119" t="str">
        <f>IF('BB-2024-Saturday'!$AJ469&lt;&gt;"",IF('BB-2024-Saturday'!$AJ469="t",'BB-2024-Saturday'!AM469,0),"")</f>
        <v/>
      </c>
      <c r="K466" s="119" t="str">
        <f>IF('BB-2024-Saturday'!$AJ469&lt;&gt;"",IF('BB-2024-Saturday'!$AJ469="t",'BB-2024-Saturday'!AN469,0),"")</f>
        <v/>
      </c>
      <c r="L466" s="119" t="str">
        <f>IF('BB-2024-Saturday'!$AJ469&lt;&gt;"",IF('BB-2024-Saturday'!$AJ469="t",'BB-2024-Saturday'!AO469,0),"")</f>
        <v/>
      </c>
      <c r="M466" s="119" t="str">
        <f>IF('BB-2024-Saturday'!$AJ469&lt;&gt;"",IF('BB-2024-Saturday'!$AJ469="t",'BB-2024-Saturday'!AP469,0),"")</f>
        <v/>
      </c>
      <c r="N466" s="120" t="str">
        <f>IF('BB-2024-Saturday'!$AJ469&lt;&gt;"",IF('BB-2024-Saturday'!$AJ469="m",'BB-2024-Saturday'!U469,0),"")</f>
        <v/>
      </c>
      <c r="O466" s="120" t="str">
        <f>IF('BB-2024-Saturday'!$AJ469&lt;&gt;"",IF('BB-2024-Saturday'!$AJ469="m",'BB-2024-Saturday'!V469,0),"")</f>
        <v/>
      </c>
    </row>
    <row r="467" spans="1:15" x14ac:dyDescent="0.25">
      <c r="A467" t="str">
        <f>IF('BB-2024-Saturday'!AJ470&lt;&gt;"",'BB-2024-Saturday'!AJ470,"")</f>
        <v>o</v>
      </c>
      <c r="B467" t="str">
        <f>IF('BB-2024-Saturday'!AJ470&lt;&gt;"",'BB-2024-Saturday'!AR470,"")</f>
        <v>STOP.  Straight on.</v>
      </c>
      <c r="C467" t="str">
        <f>IF('BB-2024-Saturday'!AJ470="m","v","a")</f>
        <v>a</v>
      </c>
      <c r="D467" s="92">
        <f>IF('BB-2024-Saturday'!AJ470&lt;&gt;"",'BB-2024-Saturday'!AI470,"")</f>
        <v>132.91999999999999</v>
      </c>
      <c r="E467" s="119">
        <f>IF('BB-2024-Saturday'!$AJ470&lt;&gt;"",IF('BB-2024-Saturday'!$AJ470="t",0,'BB-2024-Saturday'!AM470),"")</f>
        <v>25</v>
      </c>
      <c r="F467" s="119">
        <f>IF('BB-2024-Saturday'!$AJ470&lt;&gt;"",IF('BB-2024-Saturday'!$AJ470="t",0,'BB-2024-Saturday'!AN470),"")</f>
        <v>25</v>
      </c>
      <c r="G467" s="119">
        <f>IF('BB-2024-Saturday'!$AJ470&lt;&gt;"",IF('BB-2024-Saturday'!$AJ470="t",0,'BB-2024-Saturday'!AO470),"")</f>
        <v>25</v>
      </c>
      <c r="H467" s="119">
        <f>IF('BB-2024-Saturday'!$AJ470&lt;&gt;"",IF('BB-2024-Saturday'!$AJ470="t",0,'BB-2024-Saturday'!AP470),"")</f>
        <v>25</v>
      </c>
      <c r="I467" s="119">
        <f>IF('BB-2024-Saturday'!$AJ470&lt;&gt;"",IF('BB-2024-Saturday'!$AJ470="t",0,'BB-2024-Saturday'!AQ470),"")</f>
        <v>60</v>
      </c>
      <c r="J467" s="119">
        <f>IF('BB-2024-Saturday'!$AJ470&lt;&gt;"",IF('BB-2024-Saturday'!$AJ470="t",'BB-2024-Saturday'!AM470,0),"")</f>
        <v>0</v>
      </c>
      <c r="K467" s="119">
        <f>IF('BB-2024-Saturday'!$AJ470&lt;&gt;"",IF('BB-2024-Saturday'!$AJ470="t",'BB-2024-Saturday'!AN470,0),"")</f>
        <v>0</v>
      </c>
      <c r="L467" s="119">
        <f>IF('BB-2024-Saturday'!$AJ470&lt;&gt;"",IF('BB-2024-Saturday'!$AJ470="t",'BB-2024-Saturday'!AO470,0),"")</f>
        <v>0</v>
      </c>
      <c r="M467" s="119">
        <f>IF('BB-2024-Saturday'!$AJ470&lt;&gt;"",IF('BB-2024-Saturday'!$AJ470="t",'BB-2024-Saturday'!AP470,0),"")</f>
        <v>0</v>
      </c>
      <c r="N467" s="120">
        <f>IF('BB-2024-Saturday'!$AJ470&lt;&gt;"",IF('BB-2024-Saturday'!$AJ470="m",'BB-2024-Saturday'!U470,0),"")</f>
        <v>0</v>
      </c>
      <c r="O467" s="120">
        <f>IF('BB-2024-Saturday'!$AJ470&lt;&gt;"",IF('BB-2024-Saturday'!$AJ470="m",'BB-2024-Saturday'!V470,0),"")</f>
        <v>0</v>
      </c>
    </row>
    <row r="468" spans="1:15" x14ac:dyDescent="0.25">
      <c r="A468" t="str">
        <f>IF('BB-2024-Saturday'!AJ471&lt;&gt;"",'BB-2024-Saturday'!AJ471,"")</f>
        <v>o</v>
      </c>
      <c r="B468" t="str">
        <f>IF('BB-2024-Saturday'!AJ471&lt;&gt;"",'BB-2024-Saturday'!AR471,"")</f>
        <v>Traffic light.  Carry straight on and move to centre of road.</v>
      </c>
      <c r="C468" t="str">
        <f>IF('BB-2024-Saturday'!AJ471="m","v","a")</f>
        <v>a</v>
      </c>
      <c r="D468" s="92">
        <f>IF('BB-2024-Saturday'!AJ471&lt;&gt;"",'BB-2024-Saturday'!AI471,"")</f>
        <v>133.35</v>
      </c>
      <c r="E468" s="119">
        <f>IF('BB-2024-Saturday'!$AJ471&lt;&gt;"",IF('BB-2024-Saturday'!$AJ471="t",0,'BB-2024-Saturday'!AM471),"")</f>
        <v>25</v>
      </c>
      <c r="F468" s="119">
        <f>IF('BB-2024-Saturday'!$AJ471&lt;&gt;"",IF('BB-2024-Saturday'!$AJ471="t",0,'BB-2024-Saturday'!AN471),"")</f>
        <v>25</v>
      </c>
      <c r="G468" s="119">
        <f>IF('BB-2024-Saturday'!$AJ471&lt;&gt;"",IF('BB-2024-Saturday'!$AJ471="t",0,'BB-2024-Saturday'!AO471),"")</f>
        <v>25</v>
      </c>
      <c r="H468" s="119">
        <f>IF('BB-2024-Saturday'!$AJ471&lt;&gt;"",IF('BB-2024-Saturday'!$AJ471="t",0,'BB-2024-Saturday'!AP471),"")</f>
        <v>25</v>
      </c>
      <c r="I468" s="119">
        <f>IF('BB-2024-Saturday'!$AJ471&lt;&gt;"",IF('BB-2024-Saturday'!$AJ471="t",0,'BB-2024-Saturday'!AQ471),"")</f>
        <v>60</v>
      </c>
      <c r="J468" s="119">
        <f>IF('BB-2024-Saturday'!$AJ471&lt;&gt;"",IF('BB-2024-Saturday'!$AJ471="t",'BB-2024-Saturday'!AM471,0),"")</f>
        <v>0</v>
      </c>
      <c r="K468" s="119">
        <f>IF('BB-2024-Saturday'!$AJ471&lt;&gt;"",IF('BB-2024-Saturday'!$AJ471="t",'BB-2024-Saturday'!AN471,0),"")</f>
        <v>0</v>
      </c>
      <c r="L468" s="119">
        <f>IF('BB-2024-Saturday'!$AJ471&lt;&gt;"",IF('BB-2024-Saturday'!$AJ471="t",'BB-2024-Saturday'!AO471,0),"")</f>
        <v>0</v>
      </c>
      <c r="M468" s="119">
        <f>IF('BB-2024-Saturday'!$AJ471&lt;&gt;"",IF('BB-2024-Saturday'!$AJ471="t",'BB-2024-Saturday'!AP471,0),"")</f>
        <v>0</v>
      </c>
      <c r="N468" s="120">
        <f>IF('BB-2024-Saturday'!$AJ471&lt;&gt;"",IF('BB-2024-Saturday'!$AJ471="m",'BB-2024-Saturday'!U471,0),"")</f>
        <v>0</v>
      </c>
      <c r="O468" s="120">
        <f>IF('BB-2024-Saturday'!$AJ471&lt;&gt;"",IF('BB-2024-Saturday'!$AJ471="m",'BB-2024-Saturday'!V471,0),"")</f>
        <v>0</v>
      </c>
    </row>
    <row r="469" spans="1:15" x14ac:dyDescent="0.25">
      <c r="A469" t="str">
        <f>IF('BB-2024-Saturday'!AJ472&lt;&gt;"",'BB-2024-Saturday'!AJ472,"")</f>
        <v>o</v>
      </c>
      <c r="B469" t="str">
        <f>IF('BB-2024-Saturday'!AJ472&lt;&gt;"",'BB-2024-Saturday'!AR472,"")</f>
        <v>Traffic light/STOP.  T-Junction. Turn RIGHT on R38 and R23. Careful bad road surface.</v>
      </c>
      <c r="C469" t="str">
        <f>IF('BB-2024-Saturday'!AJ472="m","v","a")</f>
        <v>a</v>
      </c>
      <c r="D469" s="92">
        <f>IF('BB-2024-Saturday'!AJ472&lt;&gt;"",'BB-2024-Saturday'!AI472,"")</f>
        <v>133.56</v>
      </c>
      <c r="E469" s="119">
        <f>IF('BB-2024-Saturday'!$AJ472&lt;&gt;"",IF('BB-2024-Saturday'!$AJ472="t",0,'BB-2024-Saturday'!AM472),"")</f>
        <v>25</v>
      </c>
      <c r="F469" s="119">
        <f>IF('BB-2024-Saturday'!$AJ472&lt;&gt;"",IF('BB-2024-Saturday'!$AJ472="t",0,'BB-2024-Saturday'!AN472),"")</f>
        <v>25</v>
      </c>
      <c r="G469" s="119">
        <f>IF('BB-2024-Saturday'!$AJ472&lt;&gt;"",IF('BB-2024-Saturday'!$AJ472="t",0,'BB-2024-Saturday'!AO472),"")</f>
        <v>25</v>
      </c>
      <c r="H469" s="119">
        <f>IF('BB-2024-Saturday'!$AJ472&lt;&gt;"",IF('BB-2024-Saturday'!$AJ472="t",0,'BB-2024-Saturday'!AP472),"")</f>
        <v>25</v>
      </c>
      <c r="I469" s="119">
        <f>IF('BB-2024-Saturday'!$AJ472&lt;&gt;"",IF('BB-2024-Saturday'!$AJ472="t",0,'BB-2024-Saturday'!AQ472),"")</f>
        <v>60</v>
      </c>
      <c r="J469" s="119">
        <f>IF('BB-2024-Saturday'!$AJ472&lt;&gt;"",IF('BB-2024-Saturday'!$AJ472="t",'BB-2024-Saturday'!AM472,0),"")</f>
        <v>0</v>
      </c>
      <c r="K469" s="119">
        <f>IF('BB-2024-Saturday'!$AJ472&lt;&gt;"",IF('BB-2024-Saturday'!$AJ472="t",'BB-2024-Saturday'!AN472,0),"")</f>
        <v>0</v>
      </c>
      <c r="L469" s="119">
        <f>IF('BB-2024-Saturday'!$AJ472&lt;&gt;"",IF('BB-2024-Saturday'!$AJ472="t",'BB-2024-Saturday'!AO472,0),"")</f>
        <v>0</v>
      </c>
      <c r="M469" s="119">
        <f>IF('BB-2024-Saturday'!$AJ472&lt;&gt;"",IF('BB-2024-Saturday'!$AJ472="t",'BB-2024-Saturday'!AP472,0),"")</f>
        <v>0</v>
      </c>
      <c r="N469" s="120">
        <f>IF('BB-2024-Saturday'!$AJ472&lt;&gt;"",IF('BB-2024-Saturday'!$AJ472="m",'BB-2024-Saturday'!U472,0),"")</f>
        <v>0</v>
      </c>
      <c r="O469" s="120">
        <f>IF('BB-2024-Saturday'!$AJ472&lt;&gt;"",IF('BB-2024-Saturday'!$AJ472="m",'BB-2024-Saturday'!V472,0),"")</f>
        <v>0</v>
      </c>
    </row>
    <row r="470" spans="1:15" x14ac:dyDescent="0.25">
      <c r="A470" t="str">
        <f>IF('BB-2024-Saturday'!AJ473&lt;&gt;"",'BB-2024-Saturday'!AJ473,"")</f>
        <v>o</v>
      </c>
      <c r="B470" t="str">
        <f>IF('BB-2024-Saturday'!AJ473&lt;&gt;"",'BB-2024-Saturday'!AR473,"")</f>
        <v>Bear left (opposite KFC).  Krogh street.</v>
      </c>
      <c r="C470" t="str">
        <f>IF('BB-2024-Saturday'!AJ473="m","v","a")</f>
        <v>a</v>
      </c>
      <c r="D470" s="92">
        <f>IF('BB-2024-Saturday'!AJ473&lt;&gt;"",'BB-2024-Saturday'!AI473,"")</f>
        <v>134.31</v>
      </c>
      <c r="E470" s="119">
        <f>IF('BB-2024-Saturday'!$AJ473&lt;&gt;"",IF('BB-2024-Saturday'!$AJ473="t",0,'BB-2024-Saturday'!AM473),"")</f>
        <v>25</v>
      </c>
      <c r="F470" s="119">
        <f>IF('BB-2024-Saturday'!$AJ473&lt;&gt;"",IF('BB-2024-Saturday'!$AJ473="t",0,'BB-2024-Saturday'!AN473),"")</f>
        <v>25</v>
      </c>
      <c r="G470" s="119">
        <f>IF('BB-2024-Saturday'!$AJ473&lt;&gt;"",IF('BB-2024-Saturday'!$AJ473="t",0,'BB-2024-Saturday'!AO473),"")</f>
        <v>25</v>
      </c>
      <c r="H470" s="119">
        <f>IF('BB-2024-Saturday'!$AJ473&lt;&gt;"",IF('BB-2024-Saturday'!$AJ473="t",0,'BB-2024-Saturday'!AP473),"")</f>
        <v>25</v>
      </c>
      <c r="I470" s="119">
        <f>IF('BB-2024-Saturday'!$AJ473&lt;&gt;"",IF('BB-2024-Saturday'!$AJ473="t",0,'BB-2024-Saturday'!AQ473),"")</f>
        <v>60</v>
      </c>
      <c r="J470" s="119">
        <f>IF('BB-2024-Saturday'!$AJ473&lt;&gt;"",IF('BB-2024-Saturday'!$AJ473="t",'BB-2024-Saturday'!AM473,0),"")</f>
        <v>0</v>
      </c>
      <c r="K470" s="119">
        <f>IF('BB-2024-Saturday'!$AJ473&lt;&gt;"",IF('BB-2024-Saturday'!$AJ473="t",'BB-2024-Saturday'!AN473,0),"")</f>
        <v>0</v>
      </c>
      <c r="L470" s="119">
        <f>IF('BB-2024-Saturday'!$AJ473&lt;&gt;"",IF('BB-2024-Saturday'!$AJ473="t",'BB-2024-Saturday'!AO473,0),"")</f>
        <v>0</v>
      </c>
      <c r="M470" s="119">
        <f>IF('BB-2024-Saturday'!$AJ473&lt;&gt;"",IF('BB-2024-Saturday'!$AJ473="t",'BB-2024-Saturday'!AP473,0),"")</f>
        <v>0</v>
      </c>
      <c r="N470" s="120">
        <f>IF('BB-2024-Saturday'!$AJ473&lt;&gt;"",IF('BB-2024-Saturday'!$AJ473="m",'BB-2024-Saturday'!U473,0),"")</f>
        <v>0</v>
      </c>
      <c r="O470" s="120">
        <f>IF('BB-2024-Saturday'!$AJ473&lt;&gt;"",IF('BB-2024-Saturday'!$AJ473="m",'BB-2024-Saturday'!V473,0),"")</f>
        <v>0</v>
      </c>
    </row>
    <row r="471" spans="1:15" x14ac:dyDescent="0.25">
      <c r="A471" t="str">
        <f>IF('BB-2024-Saturday'!AJ474&lt;&gt;"",'BB-2024-Saturday'!AJ474,"")</f>
        <v>o</v>
      </c>
      <c r="B471" t="str">
        <f>IF('BB-2024-Saturday'!AJ474&lt;&gt;"",'BB-2024-Saturday'!AR474,"")</f>
        <v xml:space="preserve">Yield.  Join Krogh street. </v>
      </c>
      <c r="C471" t="str">
        <f>IF('BB-2024-Saturday'!AJ474="m","v","a")</f>
        <v>a</v>
      </c>
      <c r="D471" s="92">
        <f>IF('BB-2024-Saturday'!AJ474&lt;&gt;"",'BB-2024-Saturday'!AI474,"")</f>
        <v>134.36000000000001</v>
      </c>
      <c r="E471" s="119">
        <f>IF('BB-2024-Saturday'!$AJ474&lt;&gt;"",IF('BB-2024-Saturday'!$AJ474="t",0,'BB-2024-Saturday'!AM474),"")</f>
        <v>30</v>
      </c>
      <c r="F471" s="119">
        <f>IF('BB-2024-Saturday'!$AJ474&lt;&gt;"",IF('BB-2024-Saturday'!$AJ474="t",0,'BB-2024-Saturday'!AN474),"")</f>
        <v>30</v>
      </c>
      <c r="G471" s="119">
        <f>IF('BB-2024-Saturday'!$AJ474&lt;&gt;"",IF('BB-2024-Saturday'!$AJ474="t",0,'BB-2024-Saturday'!AO474),"")</f>
        <v>30</v>
      </c>
      <c r="H471" s="119">
        <f>IF('BB-2024-Saturday'!$AJ474&lt;&gt;"",IF('BB-2024-Saturday'!$AJ474="t",0,'BB-2024-Saturday'!AP474),"")</f>
        <v>30</v>
      </c>
      <c r="I471" s="119">
        <f>IF('BB-2024-Saturday'!$AJ474&lt;&gt;"",IF('BB-2024-Saturday'!$AJ474="t",0,'BB-2024-Saturday'!AQ474),"")</f>
        <v>60</v>
      </c>
      <c r="J471" s="119">
        <f>IF('BB-2024-Saturday'!$AJ474&lt;&gt;"",IF('BB-2024-Saturday'!$AJ474="t",'BB-2024-Saturday'!AM474,0),"")</f>
        <v>0</v>
      </c>
      <c r="K471" s="119">
        <f>IF('BB-2024-Saturday'!$AJ474&lt;&gt;"",IF('BB-2024-Saturday'!$AJ474="t",'BB-2024-Saturday'!AN474,0),"")</f>
        <v>0</v>
      </c>
      <c r="L471" s="119">
        <f>IF('BB-2024-Saturday'!$AJ474&lt;&gt;"",IF('BB-2024-Saturday'!$AJ474="t",'BB-2024-Saturday'!AO474,0),"")</f>
        <v>0</v>
      </c>
      <c r="M471" s="119">
        <f>IF('BB-2024-Saturday'!$AJ474&lt;&gt;"",IF('BB-2024-Saturday'!$AJ474="t",'BB-2024-Saturday'!AP474,0),"")</f>
        <v>0</v>
      </c>
      <c r="N471" s="120">
        <f>IF('BB-2024-Saturday'!$AJ474&lt;&gt;"",IF('BB-2024-Saturday'!$AJ474="m",'BB-2024-Saturday'!U474,0),"")</f>
        <v>0</v>
      </c>
      <c r="O471" s="120">
        <f>IF('BB-2024-Saturday'!$AJ474&lt;&gt;"",IF('BB-2024-Saturday'!$AJ474="m",'BB-2024-Saturday'!V474,0),"")</f>
        <v>0</v>
      </c>
    </row>
    <row r="472" spans="1:15" x14ac:dyDescent="0.25">
      <c r="A472" t="str">
        <f>IF('BB-2024-Saturday'!AJ475&lt;&gt;"",'BB-2024-Saturday'!AJ475,"")</f>
        <v>o</v>
      </c>
      <c r="B472" t="str">
        <f>IF('BB-2024-Saturday'!AJ475&lt;&gt;"",'BB-2024-Saturday'!AR475,"")</f>
        <v>Traffic light.  Carry straight on.</v>
      </c>
      <c r="C472" t="str">
        <f>IF('BB-2024-Saturday'!AJ475="m","v","a")</f>
        <v>a</v>
      </c>
      <c r="D472" s="92">
        <f>IF('BB-2024-Saturday'!AJ475&lt;&gt;"",'BB-2024-Saturday'!AI475,"")</f>
        <v>134.59</v>
      </c>
      <c r="E472" s="119">
        <f>IF('BB-2024-Saturday'!$AJ475&lt;&gt;"",IF('BB-2024-Saturday'!$AJ475="t",0,'BB-2024-Saturday'!AM475),"")</f>
        <v>30</v>
      </c>
      <c r="F472" s="119">
        <f>IF('BB-2024-Saturday'!$AJ475&lt;&gt;"",IF('BB-2024-Saturday'!$AJ475="t",0,'BB-2024-Saturday'!AN475),"")</f>
        <v>30</v>
      </c>
      <c r="G472" s="119">
        <f>IF('BB-2024-Saturday'!$AJ475&lt;&gt;"",IF('BB-2024-Saturday'!$AJ475="t",0,'BB-2024-Saturday'!AO475),"")</f>
        <v>30</v>
      </c>
      <c r="H472" s="119">
        <f>IF('BB-2024-Saturday'!$AJ475&lt;&gt;"",IF('BB-2024-Saturday'!$AJ475="t",0,'BB-2024-Saturday'!AP475),"")</f>
        <v>30</v>
      </c>
      <c r="I472" s="119">
        <f>IF('BB-2024-Saturday'!$AJ475&lt;&gt;"",IF('BB-2024-Saturday'!$AJ475="t",0,'BB-2024-Saturday'!AQ475),"")</f>
        <v>60</v>
      </c>
      <c r="J472" s="119">
        <f>IF('BB-2024-Saturday'!$AJ475&lt;&gt;"",IF('BB-2024-Saturday'!$AJ475="t",'BB-2024-Saturday'!AM475,0),"")</f>
        <v>0</v>
      </c>
      <c r="K472" s="119">
        <f>IF('BB-2024-Saturday'!$AJ475&lt;&gt;"",IF('BB-2024-Saturday'!$AJ475="t",'BB-2024-Saturday'!AN475,0),"")</f>
        <v>0</v>
      </c>
      <c r="L472" s="119">
        <f>IF('BB-2024-Saturday'!$AJ475&lt;&gt;"",IF('BB-2024-Saturday'!$AJ475="t",'BB-2024-Saturday'!AO475,0),"")</f>
        <v>0</v>
      </c>
      <c r="M472" s="119">
        <f>IF('BB-2024-Saturday'!$AJ475&lt;&gt;"",IF('BB-2024-Saturday'!$AJ475="t",'BB-2024-Saturday'!AP475,0),"")</f>
        <v>0</v>
      </c>
      <c r="N472" s="120">
        <f>IF('BB-2024-Saturday'!$AJ475&lt;&gt;"",IF('BB-2024-Saturday'!$AJ475="m",'BB-2024-Saturday'!U475,0),"")</f>
        <v>0</v>
      </c>
      <c r="O472" s="120">
        <f>IF('BB-2024-Saturday'!$AJ475&lt;&gt;"",IF('BB-2024-Saturday'!$AJ475="m",'BB-2024-Saturday'!V475,0),"")</f>
        <v>0</v>
      </c>
    </row>
    <row r="473" spans="1:15" x14ac:dyDescent="0.25">
      <c r="A473" t="str">
        <f>IF('BB-2024-Saturday'!AJ476&lt;&gt;"",'BB-2024-Saturday'!AJ476,"")</f>
        <v/>
      </c>
      <c r="B473" t="str">
        <f>IF('BB-2024-Saturday'!AJ476&lt;&gt;"",'BB-2024-Saturday'!AR476,"")</f>
        <v/>
      </c>
      <c r="C473" t="str">
        <f>IF('BB-2024-Saturday'!AJ476="m","v","a")</f>
        <v>a</v>
      </c>
      <c r="D473" s="92" t="str">
        <f>IF('BB-2024-Saturday'!AJ476&lt;&gt;"",'BB-2024-Saturday'!AI476,"")</f>
        <v/>
      </c>
      <c r="E473" s="119" t="str">
        <f>IF('BB-2024-Saturday'!$AJ476&lt;&gt;"",IF('BB-2024-Saturday'!$AJ476="t",0,'BB-2024-Saturday'!AM476),"")</f>
        <v/>
      </c>
      <c r="F473" s="119" t="str">
        <f>IF('BB-2024-Saturday'!$AJ476&lt;&gt;"",IF('BB-2024-Saturday'!$AJ476="t",0,'BB-2024-Saturday'!AN476),"")</f>
        <v/>
      </c>
      <c r="G473" s="119" t="str">
        <f>IF('BB-2024-Saturday'!$AJ476&lt;&gt;"",IF('BB-2024-Saturday'!$AJ476="t",0,'BB-2024-Saturday'!AO476),"")</f>
        <v/>
      </c>
      <c r="H473" s="119" t="str">
        <f>IF('BB-2024-Saturday'!$AJ476&lt;&gt;"",IF('BB-2024-Saturday'!$AJ476="t",0,'BB-2024-Saturday'!AP476),"")</f>
        <v/>
      </c>
      <c r="I473" s="119" t="str">
        <f>IF('BB-2024-Saturday'!$AJ476&lt;&gt;"",IF('BB-2024-Saturday'!$AJ476="t",0,'BB-2024-Saturday'!AQ476),"")</f>
        <v/>
      </c>
      <c r="J473" s="119" t="str">
        <f>IF('BB-2024-Saturday'!$AJ476&lt;&gt;"",IF('BB-2024-Saturday'!$AJ476="t",'BB-2024-Saturday'!AM476,0),"")</f>
        <v/>
      </c>
      <c r="K473" s="119" t="str">
        <f>IF('BB-2024-Saturday'!$AJ476&lt;&gt;"",IF('BB-2024-Saturday'!$AJ476="t",'BB-2024-Saturday'!AN476,0),"")</f>
        <v/>
      </c>
      <c r="L473" s="119" t="str">
        <f>IF('BB-2024-Saturday'!$AJ476&lt;&gt;"",IF('BB-2024-Saturday'!$AJ476="t",'BB-2024-Saturday'!AO476,0),"")</f>
        <v/>
      </c>
      <c r="M473" s="119" t="str">
        <f>IF('BB-2024-Saturday'!$AJ476&lt;&gt;"",IF('BB-2024-Saturday'!$AJ476="t",'BB-2024-Saturday'!AP476,0),"")</f>
        <v/>
      </c>
      <c r="N473" s="120" t="str">
        <f>IF('BB-2024-Saturday'!$AJ476&lt;&gt;"",IF('BB-2024-Saturday'!$AJ476="m",'BB-2024-Saturday'!U476,0),"")</f>
        <v/>
      </c>
      <c r="O473" s="120" t="str">
        <f>IF('BB-2024-Saturday'!$AJ476&lt;&gt;"",IF('BB-2024-Saturday'!$AJ476="m",'BB-2024-Saturday'!V476,0),"")</f>
        <v/>
      </c>
    </row>
    <row r="474" spans="1:15" x14ac:dyDescent="0.25">
      <c r="A474" t="str">
        <f>IF('BB-2024-Saturday'!AJ477&lt;&gt;"",'BB-2024-Saturday'!AJ477,"")</f>
        <v>o</v>
      </c>
      <c r="B474" t="str">
        <f>IF('BB-2024-Saturday'!AJ477&lt;&gt;"",'BB-2024-Saturday'!AR477,"")</f>
        <v>Yield.  Traffic circle.  Exit traffic circle at 2nd exit.</v>
      </c>
      <c r="C474" t="str">
        <f>IF('BB-2024-Saturday'!AJ477="m","v","a")</f>
        <v>a</v>
      </c>
      <c r="D474" s="92">
        <f>IF('BB-2024-Saturday'!AJ477&lt;&gt;"",'BB-2024-Saturday'!AI477,"")</f>
        <v>135.63</v>
      </c>
      <c r="E474" s="119">
        <f>IF('BB-2024-Saturday'!$AJ477&lt;&gt;"",IF('BB-2024-Saturday'!$AJ477="t",0,'BB-2024-Saturday'!AM477),"")</f>
        <v>30</v>
      </c>
      <c r="F474" s="119">
        <f>IF('BB-2024-Saturday'!$AJ477&lt;&gt;"",IF('BB-2024-Saturday'!$AJ477="t",0,'BB-2024-Saturday'!AN477),"")</f>
        <v>30</v>
      </c>
      <c r="G474" s="119">
        <f>IF('BB-2024-Saturday'!$AJ477&lt;&gt;"",IF('BB-2024-Saturday'!$AJ477="t",0,'BB-2024-Saturday'!AO477),"")</f>
        <v>30</v>
      </c>
      <c r="H474" s="119">
        <f>IF('BB-2024-Saturday'!$AJ477&lt;&gt;"",IF('BB-2024-Saturday'!$AJ477="t",0,'BB-2024-Saturday'!AP477),"")</f>
        <v>30</v>
      </c>
      <c r="I474" s="119">
        <f>IF('BB-2024-Saturday'!$AJ477&lt;&gt;"",IF('BB-2024-Saturday'!$AJ477="t",0,'BB-2024-Saturday'!AQ477),"")</f>
        <v>60</v>
      </c>
      <c r="J474" s="119">
        <f>IF('BB-2024-Saturday'!$AJ477&lt;&gt;"",IF('BB-2024-Saturday'!$AJ477="t",'BB-2024-Saturday'!AM477,0),"")</f>
        <v>0</v>
      </c>
      <c r="K474" s="119">
        <f>IF('BB-2024-Saturday'!$AJ477&lt;&gt;"",IF('BB-2024-Saturday'!$AJ477="t",'BB-2024-Saturday'!AN477,0),"")</f>
        <v>0</v>
      </c>
      <c r="L474" s="119">
        <f>IF('BB-2024-Saturday'!$AJ477&lt;&gt;"",IF('BB-2024-Saturday'!$AJ477="t",'BB-2024-Saturday'!AO477,0),"")</f>
        <v>0</v>
      </c>
      <c r="M474" s="119">
        <f>IF('BB-2024-Saturday'!$AJ477&lt;&gt;"",IF('BB-2024-Saturday'!$AJ477="t",'BB-2024-Saturday'!AP477,0),"")</f>
        <v>0</v>
      </c>
      <c r="N474" s="120">
        <f>IF('BB-2024-Saturday'!$AJ477&lt;&gt;"",IF('BB-2024-Saturday'!$AJ477="m",'BB-2024-Saturday'!U477,0),"")</f>
        <v>0</v>
      </c>
      <c r="O474" s="120">
        <f>IF('BB-2024-Saturday'!$AJ477&lt;&gt;"",IF('BB-2024-Saturday'!$AJ477="m",'BB-2024-Saturday'!V477,0),"")</f>
        <v>0</v>
      </c>
    </row>
    <row r="475" spans="1:15" x14ac:dyDescent="0.25">
      <c r="A475" t="str">
        <f>IF('BB-2024-Saturday'!AJ478&lt;&gt;"",'BB-2024-Saturday'!AJ478,"")</f>
        <v/>
      </c>
      <c r="B475" t="str">
        <f>IF('BB-2024-Saturday'!AJ478&lt;&gt;"",'BB-2024-Saturday'!AR478,"")</f>
        <v/>
      </c>
      <c r="C475" t="str">
        <f>IF('BB-2024-Saturday'!AJ478="m","v","a")</f>
        <v>a</v>
      </c>
      <c r="D475" s="92" t="str">
        <f>IF('BB-2024-Saturday'!AJ478&lt;&gt;"",'BB-2024-Saturday'!AI478,"")</f>
        <v/>
      </c>
      <c r="E475" s="119" t="str">
        <f>IF('BB-2024-Saturday'!$AJ478&lt;&gt;"",IF('BB-2024-Saturday'!$AJ478="t",0,'BB-2024-Saturday'!AM478),"")</f>
        <v/>
      </c>
      <c r="F475" s="119" t="str">
        <f>IF('BB-2024-Saturday'!$AJ478&lt;&gt;"",IF('BB-2024-Saturday'!$AJ478="t",0,'BB-2024-Saturday'!AN478),"")</f>
        <v/>
      </c>
      <c r="G475" s="119" t="str">
        <f>IF('BB-2024-Saturday'!$AJ478&lt;&gt;"",IF('BB-2024-Saturday'!$AJ478="t",0,'BB-2024-Saturday'!AO478),"")</f>
        <v/>
      </c>
      <c r="H475" s="119" t="str">
        <f>IF('BB-2024-Saturday'!$AJ478&lt;&gt;"",IF('BB-2024-Saturday'!$AJ478="t",0,'BB-2024-Saturday'!AP478),"")</f>
        <v/>
      </c>
      <c r="I475" s="119" t="str">
        <f>IF('BB-2024-Saturday'!$AJ478&lt;&gt;"",IF('BB-2024-Saturday'!$AJ478="t",0,'BB-2024-Saturday'!AQ478),"")</f>
        <v/>
      </c>
      <c r="J475" s="119" t="str">
        <f>IF('BB-2024-Saturday'!$AJ478&lt;&gt;"",IF('BB-2024-Saturday'!$AJ478="t",'BB-2024-Saturday'!AM478,0),"")</f>
        <v/>
      </c>
      <c r="K475" s="119" t="str">
        <f>IF('BB-2024-Saturday'!$AJ478&lt;&gt;"",IF('BB-2024-Saturday'!$AJ478="t",'BB-2024-Saturday'!AN478,0),"")</f>
        <v/>
      </c>
      <c r="L475" s="119" t="str">
        <f>IF('BB-2024-Saturday'!$AJ478&lt;&gt;"",IF('BB-2024-Saturday'!$AJ478="t",'BB-2024-Saturday'!AO478,0),"")</f>
        <v/>
      </c>
      <c r="M475" s="119" t="str">
        <f>IF('BB-2024-Saturday'!$AJ478&lt;&gt;"",IF('BB-2024-Saturday'!$AJ478="t",'BB-2024-Saturday'!AP478,0),"")</f>
        <v/>
      </c>
      <c r="N475" s="120" t="str">
        <f>IF('BB-2024-Saturday'!$AJ478&lt;&gt;"",IF('BB-2024-Saturday'!$AJ478="m",'BB-2024-Saturday'!U478,0),"")</f>
        <v/>
      </c>
      <c r="O475" s="120" t="str">
        <f>IF('BB-2024-Saturday'!$AJ478&lt;&gt;"",IF('BB-2024-Saturday'!$AJ478="m",'BB-2024-Saturday'!V478,0),"")</f>
        <v/>
      </c>
    </row>
    <row r="476" spans="1:15" x14ac:dyDescent="0.25">
      <c r="A476" t="str">
        <f>IF('BB-2024-Saturday'!AJ479&lt;&gt;"",'BB-2024-Saturday'!AJ479,"")</f>
        <v/>
      </c>
      <c r="B476" t="str">
        <f>IF('BB-2024-Saturday'!AJ479&lt;&gt;"",'BB-2024-Saturday'!AR479,"")</f>
        <v/>
      </c>
      <c r="C476" t="str">
        <f>IF('BB-2024-Saturday'!AJ479="m","v","a")</f>
        <v>a</v>
      </c>
      <c r="D476" s="92" t="str">
        <f>IF('BB-2024-Saturday'!AJ479&lt;&gt;"",'BB-2024-Saturday'!AI479,"")</f>
        <v/>
      </c>
      <c r="E476" s="119" t="str">
        <f>IF('BB-2024-Saturday'!$AJ479&lt;&gt;"",IF('BB-2024-Saturday'!$AJ479="t",0,'BB-2024-Saturday'!AM479),"")</f>
        <v/>
      </c>
      <c r="F476" s="119" t="str">
        <f>IF('BB-2024-Saturday'!$AJ479&lt;&gt;"",IF('BB-2024-Saturday'!$AJ479="t",0,'BB-2024-Saturday'!AN479),"")</f>
        <v/>
      </c>
      <c r="G476" s="119" t="str">
        <f>IF('BB-2024-Saturday'!$AJ479&lt;&gt;"",IF('BB-2024-Saturday'!$AJ479="t",0,'BB-2024-Saturday'!AO479),"")</f>
        <v/>
      </c>
      <c r="H476" s="119" t="str">
        <f>IF('BB-2024-Saturday'!$AJ479&lt;&gt;"",IF('BB-2024-Saturday'!$AJ479="t",0,'BB-2024-Saturday'!AP479),"")</f>
        <v/>
      </c>
      <c r="I476" s="119" t="str">
        <f>IF('BB-2024-Saturday'!$AJ479&lt;&gt;"",IF('BB-2024-Saturday'!$AJ479="t",0,'BB-2024-Saturday'!AQ479),"")</f>
        <v/>
      </c>
      <c r="J476" s="119" t="str">
        <f>IF('BB-2024-Saturday'!$AJ479&lt;&gt;"",IF('BB-2024-Saturday'!$AJ479="t",'BB-2024-Saturday'!AM479,0),"")</f>
        <v/>
      </c>
      <c r="K476" s="119" t="str">
        <f>IF('BB-2024-Saturday'!$AJ479&lt;&gt;"",IF('BB-2024-Saturday'!$AJ479="t",'BB-2024-Saturday'!AN479,0),"")</f>
        <v/>
      </c>
      <c r="L476" s="119" t="str">
        <f>IF('BB-2024-Saturday'!$AJ479&lt;&gt;"",IF('BB-2024-Saturday'!$AJ479="t",'BB-2024-Saturday'!AO479,0),"")</f>
        <v/>
      </c>
      <c r="M476" s="119" t="str">
        <f>IF('BB-2024-Saturday'!$AJ479&lt;&gt;"",IF('BB-2024-Saturday'!$AJ479="t",'BB-2024-Saturday'!AP479,0),"")</f>
        <v/>
      </c>
      <c r="N476" s="120" t="str">
        <f>IF('BB-2024-Saturday'!$AJ479&lt;&gt;"",IF('BB-2024-Saturday'!$AJ479="m",'BB-2024-Saturday'!U479,0),"")</f>
        <v/>
      </c>
      <c r="O476" s="120" t="str">
        <f>IF('BB-2024-Saturday'!$AJ479&lt;&gt;"",IF('BB-2024-Saturday'!$AJ479="m",'BB-2024-Saturday'!V479,0),"")</f>
        <v/>
      </c>
    </row>
    <row r="477" spans="1:15" x14ac:dyDescent="0.25">
      <c r="A477" t="str">
        <f>IF('BB-2024-Saturday'!AJ480&lt;&gt;"",'BB-2024-Saturday'!AJ480,"")</f>
        <v>o</v>
      </c>
      <c r="B477" t="str">
        <f>IF('BB-2024-Saturday'!AJ480&lt;&gt;"",'BB-2024-Saturday'!AR480,"")</f>
        <v>Yield.  Traffic circle.  Exit traffic circle at 2nd exit.</v>
      </c>
      <c r="C477" t="str">
        <f>IF('BB-2024-Saturday'!AJ480="m","v","a")</f>
        <v>a</v>
      </c>
      <c r="D477" s="92">
        <f>IF('BB-2024-Saturday'!AJ480&lt;&gt;"",'BB-2024-Saturday'!AI480,"")</f>
        <v>136.25</v>
      </c>
      <c r="E477" s="119">
        <f>IF('BB-2024-Saturday'!$AJ480&lt;&gt;"",IF('BB-2024-Saturday'!$AJ480="t",0,'BB-2024-Saturday'!AM480),"")</f>
        <v>30</v>
      </c>
      <c r="F477" s="119">
        <f>IF('BB-2024-Saturday'!$AJ480&lt;&gt;"",IF('BB-2024-Saturday'!$AJ480="t",0,'BB-2024-Saturday'!AN480),"")</f>
        <v>30</v>
      </c>
      <c r="G477" s="119">
        <f>IF('BB-2024-Saturday'!$AJ480&lt;&gt;"",IF('BB-2024-Saturday'!$AJ480="t",0,'BB-2024-Saturday'!AO480),"")</f>
        <v>30</v>
      </c>
      <c r="H477" s="119">
        <f>IF('BB-2024-Saturday'!$AJ480&lt;&gt;"",IF('BB-2024-Saturday'!$AJ480="t",0,'BB-2024-Saturday'!AP480),"")</f>
        <v>30</v>
      </c>
      <c r="I477" s="119">
        <f>IF('BB-2024-Saturday'!$AJ480&lt;&gt;"",IF('BB-2024-Saturday'!$AJ480="t",0,'BB-2024-Saturday'!AQ480),"")</f>
        <v>60</v>
      </c>
      <c r="J477" s="119">
        <f>IF('BB-2024-Saturday'!$AJ480&lt;&gt;"",IF('BB-2024-Saturday'!$AJ480="t",'BB-2024-Saturday'!AM480,0),"")</f>
        <v>0</v>
      </c>
      <c r="K477" s="119">
        <f>IF('BB-2024-Saturday'!$AJ480&lt;&gt;"",IF('BB-2024-Saturday'!$AJ480="t",'BB-2024-Saturday'!AN480,0),"")</f>
        <v>0</v>
      </c>
      <c r="L477" s="119">
        <f>IF('BB-2024-Saturday'!$AJ480&lt;&gt;"",IF('BB-2024-Saturday'!$AJ480="t",'BB-2024-Saturday'!AO480,0),"")</f>
        <v>0</v>
      </c>
      <c r="M477" s="119">
        <f>IF('BB-2024-Saturday'!$AJ480&lt;&gt;"",IF('BB-2024-Saturday'!$AJ480="t",'BB-2024-Saturday'!AP480,0),"")</f>
        <v>0</v>
      </c>
      <c r="N477" s="120">
        <f>IF('BB-2024-Saturday'!$AJ480&lt;&gt;"",IF('BB-2024-Saturday'!$AJ480="m",'BB-2024-Saturday'!U480,0),"")</f>
        <v>0</v>
      </c>
      <c r="O477" s="120">
        <f>IF('BB-2024-Saturday'!$AJ480&lt;&gt;"",IF('BB-2024-Saturday'!$AJ480="m",'BB-2024-Saturday'!V480,0),"")</f>
        <v>0</v>
      </c>
    </row>
    <row r="478" spans="1:15" x14ac:dyDescent="0.25">
      <c r="A478" t="str">
        <f>IF('BB-2024-Saturday'!AJ481&lt;&gt;"",'BB-2024-Saturday'!AJ481,"")</f>
        <v/>
      </c>
      <c r="B478" t="str">
        <f>IF('BB-2024-Saturday'!AJ481&lt;&gt;"",'BB-2024-Saturday'!AR481,"")</f>
        <v/>
      </c>
      <c r="C478" t="str">
        <f>IF('BB-2024-Saturday'!AJ481="m","v","a")</f>
        <v>a</v>
      </c>
      <c r="D478" s="92" t="str">
        <f>IF('BB-2024-Saturday'!AJ481&lt;&gt;"",'BB-2024-Saturday'!AI481,"")</f>
        <v/>
      </c>
      <c r="E478" s="119" t="str">
        <f>IF('BB-2024-Saturday'!$AJ481&lt;&gt;"",IF('BB-2024-Saturday'!$AJ481="t",0,'BB-2024-Saturday'!AM481),"")</f>
        <v/>
      </c>
      <c r="F478" s="119" t="str">
        <f>IF('BB-2024-Saturday'!$AJ481&lt;&gt;"",IF('BB-2024-Saturday'!$AJ481="t",0,'BB-2024-Saturday'!AN481),"")</f>
        <v/>
      </c>
      <c r="G478" s="119" t="str">
        <f>IF('BB-2024-Saturday'!$AJ481&lt;&gt;"",IF('BB-2024-Saturday'!$AJ481="t",0,'BB-2024-Saturday'!AO481),"")</f>
        <v/>
      </c>
      <c r="H478" s="119" t="str">
        <f>IF('BB-2024-Saturday'!$AJ481&lt;&gt;"",IF('BB-2024-Saturday'!$AJ481="t",0,'BB-2024-Saturday'!AP481),"")</f>
        <v/>
      </c>
      <c r="I478" s="119" t="str">
        <f>IF('BB-2024-Saturday'!$AJ481&lt;&gt;"",IF('BB-2024-Saturday'!$AJ481="t",0,'BB-2024-Saturday'!AQ481),"")</f>
        <v/>
      </c>
      <c r="J478" s="119" t="str">
        <f>IF('BB-2024-Saturday'!$AJ481&lt;&gt;"",IF('BB-2024-Saturday'!$AJ481="t",'BB-2024-Saturday'!AM481,0),"")</f>
        <v/>
      </c>
      <c r="K478" s="119" t="str">
        <f>IF('BB-2024-Saturday'!$AJ481&lt;&gt;"",IF('BB-2024-Saturday'!$AJ481="t",'BB-2024-Saturday'!AN481,0),"")</f>
        <v/>
      </c>
      <c r="L478" s="119" t="str">
        <f>IF('BB-2024-Saturday'!$AJ481&lt;&gt;"",IF('BB-2024-Saturday'!$AJ481="t",'BB-2024-Saturday'!AO481,0),"")</f>
        <v/>
      </c>
      <c r="M478" s="119" t="str">
        <f>IF('BB-2024-Saturday'!$AJ481&lt;&gt;"",IF('BB-2024-Saturday'!$AJ481="t",'BB-2024-Saturday'!AP481,0),"")</f>
        <v/>
      </c>
      <c r="N478" s="120" t="str">
        <f>IF('BB-2024-Saturday'!$AJ481&lt;&gt;"",IF('BB-2024-Saturday'!$AJ481="m",'BB-2024-Saturday'!U481,0),"")</f>
        <v/>
      </c>
      <c r="O478" s="120" t="str">
        <f>IF('BB-2024-Saturday'!$AJ481&lt;&gt;"",IF('BB-2024-Saturday'!$AJ481="m",'BB-2024-Saturday'!V481,0),"")</f>
        <v/>
      </c>
    </row>
    <row r="479" spans="1:15" x14ac:dyDescent="0.25">
      <c r="A479" t="str">
        <f>IF('BB-2024-Saturday'!AJ482&lt;&gt;"",'BB-2024-Saturday'!AJ482,"")</f>
        <v/>
      </c>
      <c r="B479" t="str">
        <f>IF('BB-2024-Saturday'!AJ482&lt;&gt;"",'BB-2024-Saturday'!AR482,"")</f>
        <v/>
      </c>
      <c r="C479" t="str">
        <f>IF('BB-2024-Saturday'!AJ482="m","v","a")</f>
        <v>a</v>
      </c>
      <c r="D479" s="92" t="str">
        <f>IF('BB-2024-Saturday'!AJ482&lt;&gt;"",'BB-2024-Saturday'!AI482,"")</f>
        <v/>
      </c>
      <c r="E479" s="119" t="str">
        <f>IF('BB-2024-Saturday'!$AJ482&lt;&gt;"",IF('BB-2024-Saturday'!$AJ482="t",0,'BB-2024-Saturday'!AM482),"")</f>
        <v/>
      </c>
      <c r="F479" s="119" t="str">
        <f>IF('BB-2024-Saturday'!$AJ482&lt;&gt;"",IF('BB-2024-Saturday'!$AJ482="t",0,'BB-2024-Saturday'!AN482),"")</f>
        <v/>
      </c>
      <c r="G479" s="119" t="str">
        <f>IF('BB-2024-Saturday'!$AJ482&lt;&gt;"",IF('BB-2024-Saturday'!$AJ482="t",0,'BB-2024-Saturday'!AO482),"")</f>
        <v/>
      </c>
      <c r="H479" s="119" t="str">
        <f>IF('BB-2024-Saturday'!$AJ482&lt;&gt;"",IF('BB-2024-Saturday'!$AJ482="t",0,'BB-2024-Saturday'!AP482),"")</f>
        <v/>
      </c>
      <c r="I479" s="119" t="str">
        <f>IF('BB-2024-Saturday'!$AJ482&lt;&gt;"",IF('BB-2024-Saturday'!$AJ482="t",0,'BB-2024-Saturday'!AQ482),"")</f>
        <v/>
      </c>
      <c r="J479" s="119" t="str">
        <f>IF('BB-2024-Saturday'!$AJ482&lt;&gt;"",IF('BB-2024-Saturday'!$AJ482="t",'BB-2024-Saturday'!AM482,0),"")</f>
        <v/>
      </c>
      <c r="K479" s="119" t="str">
        <f>IF('BB-2024-Saturday'!$AJ482&lt;&gt;"",IF('BB-2024-Saturday'!$AJ482="t",'BB-2024-Saturday'!AN482,0),"")</f>
        <v/>
      </c>
      <c r="L479" s="119" t="str">
        <f>IF('BB-2024-Saturday'!$AJ482&lt;&gt;"",IF('BB-2024-Saturday'!$AJ482="t",'BB-2024-Saturday'!AO482,0),"")</f>
        <v/>
      </c>
      <c r="M479" s="119" t="str">
        <f>IF('BB-2024-Saturday'!$AJ482&lt;&gt;"",IF('BB-2024-Saturday'!$AJ482="t",'BB-2024-Saturday'!AP482,0),"")</f>
        <v/>
      </c>
      <c r="N479" s="120" t="str">
        <f>IF('BB-2024-Saturday'!$AJ482&lt;&gt;"",IF('BB-2024-Saturday'!$AJ482="m",'BB-2024-Saturday'!U482,0),"")</f>
        <v/>
      </c>
      <c r="O479" s="120" t="str">
        <f>IF('BB-2024-Saturday'!$AJ482&lt;&gt;"",IF('BB-2024-Saturday'!$AJ482="m",'BB-2024-Saturday'!V482,0),"")</f>
        <v/>
      </c>
    </row>
    <row r="480" spans="1:15" x14ac:dyDescent="0.25">
      <c r="A480" t="str">
        <f>IF('BB-2024-Saturday'!AJ483&lt;&gt;"",'BB-2024-Saturday'!AJ483,"")</f>
        <v>l</v>
      </c>
      <c r="B480" t="str">
        <f>IF('BB-2024-Saturday'!AJ483&lt;&gt;"",'BB-2024-Saturday'!AR483,"")</f>
        <v>Yield.  Traffic circle.  Exit traffic circle at 2nd exit.</v>
      </c>
      <c r="C480" t="str">
        <f>IF('BB-2024-Saturday'!AJ483="m","v","a")</f>
        <v>a</v>
      </c>
      <c r="D480" s="92">
        <f>IF('BB-2024-Saturday'!AJ483&lt;&gt;"",'BB-2024-Saturday'!AI483,"")</f>
        <v>137.33000000000001</v>
      </c>
      <c r="E480" s="119">
        <f>IF('BB-2024-Saturday'!$AJ483&lt;&gt;"",IF('BB-2024-Saturday'!$AJ483="t",0,'BB-2024-Saturday'!AM483),"")</f>
        <v>35</v>
      </c>
      <c r="F480" s="119">
        <f>IF('BB-2024-Saturday'!$AJ483&lt;&gt;"",IF('BB-2024-Saturday'!$AJ483="t",0,'BB-2024-Saturday'!AN483),"")</f>
        <v>40</v>
      </c>
      <c r="G480" s="119">
        <f>IF('BB-2024-Saturday'!$AJ483&lt;&gt;"",IF('BB-2024-Saturday'!$AJ483="t",0,'BB-2024-Saturday'!AO483),"")</f>
        <v>45</v>
      </c>
      <c r="H480" s="119">
        <f>IF('BB-2024-Saturday'!$AJ483&lt;&gt;"",IF('BB-2024-Saturday'!$AJ483="t",0,'BB-2024-Saturday'!AP483),"")</f>
        <v>50</v>
      </c>
      <c r="I480" s="119">
        <f>IF('BB-2024-Saturday'!$AJ483&lt;&gt;"",IF('BB-2024-Saturday'!$AJ483="t",0,'BB-2024-Saturday'!AQ483),"")</f>
        <v>60</v>
      </c>
      <c r="J480" s="119">
        <f>IF('BB-2024-Saturday'!$AJ483&lt;&gt;"",IF('BB-2024-Saturday'!$AJ483="t",'BB-2024-Saturday'!AM483,0),"")</f>
        <v>0</v>
      </c>
      <c r="K480" s="119">
        <f>IF('BB-2024-Saturday'!$AJ483&lt;&gt;"",IF('BB-2024-Saturday'!$AJ483="t",'BB-2024-Saturday'!AN483,0),"")</f>
        <v>0</v>
      </c>
      <c r="L480" s="119">
        <f>IF('BB-2024-Saturday'!$AJ483&lt;&gt;"",IF('BB-2024-Saturday'!$AJ483="t",'BB-2024-Saturday'!AO483,0),"")</f>
        <v>0</v>
      </c>
      <c r="M480" s="119">
        <f>IF('BB-2024-Saturday'!$AJ483&lt;&gt;"",IF('BB-2024-Saturday'!$AJ483="t",'BB-2024-Saturday'!AP483,0),"")</f>
        <v>0</v>
      </c>
      <c r="N480" s="120">
        <f>IF('BB-2024-Saturday'!$AJ483&lt;&gt;"",IF('BB-2024-Saturday'!$AJ483="m",'BB-2024-Saturday'!U483,0),"")</f>
        <v>0</v>
      </c>
      <c r="O480" s="120">
        <f>IF('BB-2024-Saturday'!$AJ483&lt;&gt;"",IF('BB-2024-Saturday'!$AJ483="m",'BB-2024-Saturday'!V483,0),"")</f>
        <v>0</v>
      </c>
    </row>
    <row r="481" spans="1:15" x14ac:dyDescent="0.25">
      <c r="A481" t="str">
        <f>IF('BB-2024-Saturday'!AJ484&lt;&gt;"",'BB-2024-Saturday'!AJ484,"")</f>
        <v/>
      </c>
      <c r="B481" t="str">
        <f>IF('BB-2024-Saturday'!AJ484&lt;&gt;"",'BB-2024-Saturday'!AR484,"")</f>
        <v/>
      </c>
      <c r="C481" t="str">
        <f>IF('BB-2024-Saturday'!AJ484="m","v","a")</f>
        <v>a</v>
      </c>
      <c r="D481" s="92" t="str">
        <f>IF('BB-2024-Saturday'!AJ484&lt;&gt;"",'BB-2024-Saturday'!AI484,"")</f>
        <v/>
      </c>
      <c r="E481" s="119" t="str">
        <f>IF('BB-2024-Saturday'!$AJ484&lt;&gt;"",IF('BB-2024-Saturday'!$AJ484="t",0,'BB-2024-Saturday'!AM484),"")</f>
        <v/>
      </c>
      <c r="F481" s="119" t="str">
        <f>IF('BB-2024-Saturday'!$AJ484&lt;&gt;"",IF('BB-2024-Saturday'!$AJ484="t",0,'BB-2024-Saturday'!AN484),"")</f>
        <v/>
      </c>
      <c r="G481" s="119" t="str">
        <f>IF('BB-2024-Saturday'!$AJ484&lt;&gt;"",IF('BB-2024-Saturday'!$AJ484="t",0,'BB-2024-Saturday'!AO484),"")</f>
        <v/>
      </c>
      <c r="H481" s="119" t="str">
        <f>IF('BB-2024-Saturday'!$AJ484&lt;&gt;"",IF('BB-2024-Saturday'!$AJ484="t",0,'BB-2024-Saturday'!AP484),"")</f>
        <v/>
      </c>
      <c r="I481" s="119" t="str">
        <f>IF('BB-2024-Saturday'!$AJ484&lt;&gt;"",IF('BB-2024-Saturday'!$AJ484="t",0,'BB-2024-Saturday'!AQ484),"")</f>
        <v/>
      </c>
      <c r="J481" s="119" t="str">
        <f>IF('BB-2024-Saturday'!$AJ484&lt;&gt;"",IF('BB-2024-Saturday'!$AJ484="t",'BB-2024-Saturday'!AM484,0),"")</f>
        <v/>
      </c>
      <c r="K481" s="119" t="str">
        <f>IF('BB-2024-Saturday'!$AJ484&lt;&gt;"",IF('BB-2024-Saturday'!$AJ484="t",'BB-2024-Saturday'!AN484,0),"")</f>
        <v/>
      </c>
      <c r="L481" s="119" t="str">
        <f>IF('BB-2024-Saturday'!$AJ484&lt;&gt;"",IF('BB-2024-Saturday'!$AJ484="t",'BB-2024-Saturday'!AO484,0),"")</f>
        <v/>
      </c>
      <c r="M481" s="119" t="str">
        <f>IF('BB-2024-Saturday'!$AJ484&lt;&gt;"",IF('BB-2024-Saturday'!$AJ484="t",'BB-2024-Saturday'!AP484,0),"")</f>
        <v/>
      </c>
      <c r="N481" s="120" t="str">
        <f>IF('BB-2024-Saturday'!$AJ484&lt;&gt;"",IF('BB-2024-Saturday'!$AJ484="m",'BB-2024-Saturday'!U484,0),"")</f>
        <v/>
      </c>
      <c r="O481" s="120" t="str">
        <f>IF('BB-2024-Saturday'!$AJ484&lt;&gt;"",IF('BB-2024-Saturday'!$AJ484="m",'BB-2024-Saturday'!V484,0),"")</f>
        <v/>
      </c>
    </row>
    <row r="482" spans="1:15" x14ac:dyDescent="0.25">
      <c r="A482" t="str">
        <f>IF('BB-2024-Saturday'!AJ485&lt;&gt;"",'BB-2024-Saturday'!AJ485,"")</f>
        <v/>
      </c>
      <c r="B482" t="str">
        <f>IF('BB-2024-Saturday'!AJ485&lt;&gt;"",'BB-2024-Saturday'!AR485,"")</f>
        <v/>
      </c>
      <c r="C482" t="str">
        <f>IF('BB-2024-Saturday'!AJ485="m","v","a")</f>
        <v>a</v>
      </c>
      <c r="D482" s="92" t="str">
        <f>IF('BB-2024-Saturday'!AJ485&lt;&gt;"",'BB-2024-Saturday'!AI485,"")</f>
        <v/>
      </c>
      <c r="E482" s="119" t="str">
        <f>IF('BB-2024-Saturday'!$AJ485&lt;&gt;"",IF('BB-2024-Saturday'!$AJ485="t",0,'BB-2024-Saturday'!AM485),"")</f>
        <v/>
      </c>
      <c r="F482" s="119" t="str">
        <f>IF('BB-2024-Saturday'!$AJ485&lt;&gt;"",IF('BB-2024-Saturday'!$AJ485="t",0,'BB-2024-Saturday'!AN485),"")</f>
        <v/>
      </c>
      <c r="G482" s="119" t="str">
        <f>IF('BB-2024-Saturday'!$AJ485&lt;&gt;"",IF('BB-2024-Saturday'!$AJ485="t",0,'BB-2024-Saturday'!AO485),"")</f>
        <v/>
      </c>
      <c r="H482" s="119" t="str">
        <f>IF('BB-2024-Saturday'!$AJ485&lt;&gt;"",IF('BB-2024-Saturday'!$AJ485="t",0,'BB-2024-Saturday'!AP485),"")</f>
        <v/>
      </c>
      <c r="I482" s="119" t="str">
        <f>IF('BB-2024-Saturday'!$AJ485&lt;&gt;"",IF('BB-2024-Saturday'!$AJ485="t",0,'BB-2024-Saturday'!AQ485),"")</f>
        <v/>
      </c>
      <c r="J482" s="119" t="str">
        <f>IF('BB-2024-Saturday'!$AJ485&lt;&gt;"",IF('BB-2024-Saturday'!$AJ485="t",'BB-2024-Saturday'!AM485,0),"")</f>
        <v/>
      </c>
      <c r="K482" s="119" t="str">
        <f>IF('BB-2024-Saturday'!$AJ485&lt;&gt;"",IF('BB-2024-Saturday'!$AJ485="t",'BB-2024-Saturday'!AN485,0),"")</f>
        <v/>
      </c>
      <c r="L482" s="119" t="str">
        <f>IF('BB-2024-Saturday'!$AJ485&lt;&gt;"",IF('BB-2024-Saturday'!$AJ485="t",'BB-2024-Saturday'!AO485,0),"")</f>
        <v/>
      </c>
      <c r="M482" s="119" t="str">
        <f>IF('BB-2024-Saturday'!$AJ485&lt;&gt;"",IF('BB-2024-Saturday'!$AJ485="t",'BB-2024-Saturday'!AP485,0),"")</f>
        <v/>
      </c>
      <c r="N482" s="120" t="str">
        <f>IF('BB-2024-Saturday'!$AJ485&lt;&gt;"",IF('BB-2024-Saturday'!$AJ485="m",'BB-2024-Saturday'!U485,0),"")</f>
        <v/>
      </c>
      <c r="O482" s="120" t="str">
        <f>IF('BB-2024-Saturday'!$AJ485&lt;&gt;"",IF('BB-2024-Saturday'!$AJ485="m",'BB-2024-Saturday'!V485,0),"")</f>
        <v/>
      </c>
    </row>
    <row r="483" spans="1:15" x14ac:dyDescent="0.25">
      <c r="A483" t="str">
        <f>IF('BB-2024-Saturday'!AJ486&lt;&gt;"",'BB-2024-Saturday'!AJ486,"")</f>
        <v/>
      </c>
      <c r="B483" t="str">
        <f>IF('BB-2024-Saturday'!AJ486&lt;&gt;"",'BB-2024-Saturday'!AR486,"")</f>
        <v/>
      </c>
      <c r="C483" t="str">
        <f>IF('BB-2024-Saturday'!AJ486="m","v","a")</f>
        <v>a</v>
      </c>
      <c r="D483" s="92" t="str">
        <f>IF('BB-2024-Saturday'!AJ486&lt;&gt;"",'BB-2024-Saturday'!AI486,"")</f>
        <v/>
      </c>
      <c r="E483" s="119" t="str">
        <f>IF('BB-2024-Saturday'!$AJ486&lt;&gt;"",IF('BB-2024-Saturday'!$AJ486="t",0,'BB-2024-Saturday'!AM486),"")</f>
        <v/>
      </c>
      <c r="F483" s="119" t="str">
        <f>IF('BB-2024-Saturday'!$AJ486&lt;&gt;"",IF('BB-2024-Saturday'!$AJ486="t",0,'BB-2024-Saturday'!AN486),"")</f>
        <v/>
      </c>
      <c r="G483" s="119" t="str">
        <f>IF('BB-2024-Saturday'!$AJ486&lt;&gt;"",IF('BB-2024-Saturday'!$AJ486="t",0,'BB-2024-Saturday'!AO486),"")</f>
        <v/>
      </c>
      <c r="H483" s="119" t="str">
        <f>IF('BB-2024-Saturday'!$AJ486&lt;&gt;"",IF('BB-2024-Saturday'!$AJ486="t",0,'BB-2024-Saturday'!AP486),"")</f>
        <v/>
      </c>
      <c r="I483" s="119" t="str">
        <f>IF('BB-2024-Saturday'!$AJ486&lt;&gt;"",IF('BB-2024-Saturday'!$AJ486="t",0,'BB-2024-Saturday'!AQ486),"")</f>
        <v/>
      </c>
      <c r="J483" s="119" t="str">
        <f>IF('BB-2024-Saturday'!$AJ486&lt;&gt;"",IF('BB-2024-Saturday'!$AJ486="t",'BB-2024-Saturday'!AM486,0),"")</f>
        <v/>
      </c>
      <c r="K483" s="119" t="str">
        <f>IF('BB-2024-Saturday'!$AJ486&lt;&gt;"",IF('BB-2024-Saturday'!$AJ486="t",'BB-2024-Saturday'!AN486,0),"")</f>
        <v/>
      </c>
      <c r="L483" s="119" t="str">
        <f>IF('BB-2024-Saturday'!$AJ486&lt;&gt;"",IF('BB-2024-Saturday'!$AJ486="t",'BB-2024-Saturday'!AO486,0),"")</f>
        <v/>
      </c>
      <c r="M483" s="119" t="str">
        <f>IF('BB-2024-Saturday'!$AJ486&lt;&gt;"",IF('BB-2024-Saturday'!$AJ486="t",'BB-2024-Saturday'!AP486,0),"")</f>
        <v/>
      </c>
      <c r="N483" s="120" t="str">
        <f>IF('BB-2024-Saturday'!$AJ486&lt;&gt;"",IF('BB-2024-Saturday'!$AJ486="m",'BB-2024-Saturday'!U486,0),"")</f>
        <v/>
      </c>
      <c r="O483" s="120" t="str">
        <f>IF('BB-2024-Saturday'!$AJ486&lt;&gt;"",IF('BB-2024-Saturday'!$AJ486="m",'BB-2024-Saturday'!V486,0),"")</f>
        <v/>
      </c>
    </row>
    <row r="484" spans="1:15" x14ac:dyDescent="0.25">
      <c r="A484" t="str">
        <f>IF('BB-2024-Saturday'!AJ487&lt;&gt;"",'BB-2024-Saturday'!AJ487,"")</f>
        <v/>
      </c>
      <c r="B484" t="str">
        <f>IF('BB-2024-Saturday'!AJ487&lt;&gt;"",'BB-2024-Saturday'!AR487,"")</f>
        <v/>
      </c>
      <c r="C484" t="str">
        <f>IF('BB-2024-Saturday'!AJ487="m","v","a")</f>
        <v>a</v>
      </c>
      <c r="D484" s="92" t="str">
        <f>IF('BB-2024-Saturday'!AJ487&lt;&gt;"",'BB-2024-Saturday'!AI487,"")</f>
        <v/>
      </c>
      <c r="E484" s="119" t="str">
        <f>IF('BB-2024-Saturday'!$AJ487&lt;&gt;"",IF('BB-2024-Saturday'!$AJ487="t",0,'BB-2024-Saturday'!AM487),"")</f>
        <v/>
      </c>
      <c r="F484" s="119" t="str">
        <f>IF('BB-2024-Saturday'!$AJ487&lt;&gt;"",IF('BB-2024-Saturday'!$AJ487="t",0,'BB-2024-Saturday'!AN487),"")</f>
        <v/>
      </c>
      <c r="G484" s="119" t="str">
        <f>IF('BB-2024-Saturday'!$AJ487&lt;&gt;"",IF('BB-2024-Saturday'!$AJ487="t",0,'BB-2024-Saturday'!AO487),"")</f>
        <v/>
      </c>
      <c r="H484" s="119" t="str">
        <f>IF('BB-2024-Saturday'!$AJ487&lt;&gt;"",IF('BB-2024-Saturday'!$AJ487="t",0,'BB-2024-Saturday'!AP487),"")</f>
        <v/>
      </c>
      <c r="I484" s="119" t="str">
        <f>IF('BB-2024-Saturday'!$AJ487&lt;&gt;"",IF('BB-2024-Saturday'!$AJ487="t",0,'BB-2024-Saturday'!AQ487),"")</f>
        <v/>
      </c>
      <c r="J484" s="119" t="str">
        <f>IF('BB-2024-Saturday'!$AJ487&lt;&gt;"",IF('BB-2024-Saturday'!$AJ487="t",'BB-2024-Saturday'!AM487,0),"")</f>
        <v/>
      </c>
      <c r="K484" s="119" t="str">
        <f>IF('BB-2024-Saturday'!$AJ487&lt;&gt;"",IF('BB-2024-Saturday'!$AJ487="t",'BB-2024-Saturday'!AN487,0),"")</f>
        <v/>
      </c>
      <c r="L484" s="119" t="str">
        <f>IF('BB-2024-Saturday'!$AJ487&lt;&gt;"",IF('BB-2024-Saturday'!$AJ487="t",'BB-2024-Saturday'!AO487,0),"")</f>
        <v/>
      </c>
      <c r="M484" s="119" t="str">
        <f>IF('BB-2024-Saturday'!$AJ487&lt;&gt;"",IF('BB-2024-Saturday'!$AJ487="t",'BB-2024-Saturday'!AP487,0),"")</f>
        <v/>
      </c>
      <c r="N484" s="120" t="str">
        <f>IF('BB-2024-Saturday'!$AJ487&lt;&gt;"",IF('BB-2024-Saturday'!$AJ487="m",'BB-2024-Saturday'!U487,0),"")</f>
        <v/>
      </c>
      <c r="O484" s="120" t="str">
        <f>IF('BB-2024-Saturday'!$AJ487&lt;&gt;"",IF('BB-2024-Saturday'!$AJ487="m",'BB-2024-Saturday'!V487,0),"")</f>
        <v/>
      </c>
    </row>
    <row r="485" spans="1:15" x14ac:dyDescent="0.25">
      <c r="A485" t="str">
        <f>IF('BB-2024-Saturday'!AJ488&lt;&gt;"",'BB-2024-Saturday'!AJ488,"")</f>
        <v/>
      </c>
      <c r="B485" t="str">
        <f>IF('BB-2024-Saturday'!AJ488&lt;&gt;"",'BB-2024-Saturday'!AR488,"")</f>
        <v/>
      </c>
      <c r="C485" t="str">
        <f>IF('BB-2024-Saturday'!AJ488="m","v","a")</f>
        <v>a</v>
      </c>
      <c r="D485" s="92" t="str">
        <f>IF('BB-2024-Saturday'!AJ488&lt;&gt;"",'BB-2024-Saturday'!AI488,"")</f>
        <v/>
      </c>
      <c r="E485" s="119" t="str">
        <f>IF('BB-2024-Saturday'!$AJ488&lt;&gt;"",IF('BB-2024-Saturday'!$AJ488="t",0,'BB-2024-Saturday'!AM488),"")</f>
        <v/>
      </c>
      <c r="F485" s="119" t="str">
        <f>IF('BB-2024-Saturday'!$AJ488&lt;&gt;"",IF('BB-2024-Saturday'!$AJ488="t",0,'BB-2024-Saturday'!AN488),"")</f>
        <v/>
      </c>
      <c r="G485" s="119" t="str">
        <f>IF('BB-2024-Saturday'!$AJ488&lt;&gt;"",IF('BB-2024-Saturday'!$AJ488="t",0,'BB-2024-Saturday'!AO488),"")</f>
        <v/>
      </c>
      <c r="H485" s="119" t="str">
        <f>IF('BB-2024-Saturday'!$AJ488&lt;&gt;"",IF('BB-2024-Saturday'!$AJ488="t",0,'BB-2024-Saturday'!AP488),"")</f>
        <v/>
      </c>
      <c r="I485" s="119" t="str">
        <f>IF('BB-2024-Saturday'!$AJ488&lt;&gt;"",IF('BB-2024-Saturday'!$AJ488="t",0,'BB-2024-Saturday'!AQ488),"")</f>
        <v/>
      </c>
      <c r="J485" s="119" t="str">
        <f>IF('BB-2024-Saturday'!$AJ488&lt;&gt;"",IF('BB-2024-Saturday'!$AJ488="t",'BB-2024-Saturday'!AM488,0),"")</f>
        <v/>
      </c>
      <c r="K485" s="119" t="str">
        <f>IF('BB-2024-Saturday'!$AJ488&lt;&gt;"",IF('BB-2024-Saturday'!$AJ488="t",'BB-2024-Saturday'!AN488,0),"")</f>
        <v/>
      </c>
      <c r="L485" s="119" t="str">
        <f>IF('BB-2024-Saturday'!$AJ488&lt;&gt;"",IF('BB-2024-Saturday'!$AJ488="t",'BB-2024-Saturday'!AO488,0),"")</f>
        <v/>
      </c>
      <c r="M485" s="119" t="str">
        <f>IF('BB-2024-Saturday'!$AJ488&lt;&gt;"",IF('BB-2024-Saturday'!$AJ488="t",'BB-2024-Saturday'!AP488,0),"")</f>
        <v/>
      </c>
      <c r="N485" s="120" t="str">
        <f>IF('BB-2024-Saturday'!$AJ488&lt;&gt;"",IF('BB-2024-Saturday'!$AJ488="m",'BB-2024-Saturday'!U488,0),"")</f>
        <v/>
      </c>
      <c r="O485" s="120" t="str">
        <f>IF('BB-2024-Saturday'!$AJ488&lt;&gt;"",IF('BB-2024-Saturday'!$AJ488="m",'BB-2024-Saturday'!V488,0),"")</f>
        <v/>
      </c>
    </row>
    <row r="486" spans="1:15" x14ac:dyDescent="0.25">
      <c r="A486" t="str">
        <f>IF('BB-2024-Saturday'!AJ489&lt;&gt;"",'BB-2024-Saturday'!AJ489,"")</f>
        <v/>
      </c>
      <c r="B486" t="str">
        <f>IF('BB-2024-Saturday'!AJ489&lt;&gt;"",'BB-2024-Saturday'!AR489,"")</f>
        <v/>
      </c>
      <c r="C486" t="str">
        <f>IF('BB-2024-Saturday'!AJ489="m","v","a")</f>
        <v>a</v>
      </c>
      <c r="D486" s="92" t="str">
        <f>IF('BB-2024-Saturday'!AJ489&lt;&gt;"",'BB-2024-Saturday'!AI489,"")</f>
        <v/>
      </c>
      <c r="E486" s="119" t="str">
        <f>IF('BB-2024-Saturday'!$AJ489&lt;&gt;"",IF('BB-2024-Saturday'!$AJ489="t",0,'BB-2024-Saturday'!AM489),"")</f>
        <v/>
      </c>
      <c r="F486" s="119" t="str">
        <f>IF('BB-2024-Saturday'!$AJ489&lt;&gt;"",IF('BB-2024-Saturday'!$AJ489="t",0,'BB-2024-Saturday'!AN489),"")</f>
        <v/>
      </c>
      <c r="G486" s="119" t="str">
        <f>IF('BB-2024-Saturday'!$AJ489&lt;&gt;"",IF('BB-2024-Saturday'!$AJ489="t",0,'BB-2024-Saturday'!AO489),"")</f>
        <v/>
      </c>
      <c r="H486" s="119" t="str">
        <f>IF('BB-2024-Saturday'!$AJ489&lt;&gt;"",IF('BB-2024-Saturday'!$AJ489="t",0,'BB-2024-Saturday'!AP489),"")</f>
        <v/>
      </c>
      <c r="I486" s="119" t="str">
        <f>IF('BB-2024-Saturday'!$AJ489&lt;&gt;"",IF('BB-2024-Saturday'!$AJ489="t",0,'BB-2024-Saturday'!AQ489),"")</f>
        <v/>
      </c>
      <c r="J486" s="119" t="str">
        <f>IF('BB-2024-Saturday'!$AJ489&lt;&gt;"",IF('BB-2024-Saturday'!$AJ489="t",'BB-2024-Saturday'!AM489,0),"")</f>
        <v/>
      </c>
      <c r="K486" s="119" t="str">
        <f>IF('BB-2024-Saturday'!$AJ489&lt;&gt;"",IF('BB-2024-Saturday'!$AJ489="t",'BB-2024-Saturday'!AN489,0),"")</f>
        <v/>
      </c>
      <c r="L486" s="119" t="str">
        <f>IF('BB-2024-Saturday'!$AJ489&lt;&gt;"",IF('BB-2024-Saturday'!$AJ489="t",'BB-2024-Saturday'!AO489,0),"")</f>
        <v/>
      </c>
      <c r="M486" s="119" t="str">
        <f>IF('BB-2024-Saturday'!$AJ489&lt;&gt;"",IF('BB-2024-Saturday'!$AJ489="t",'BB-2024-Saturday'!AP489,0),"")</f>
        <v/>
      </c>
      <c r="N486" s="120" t="str">
        <f>IF('BB-2024-Saturday'!$AJ489&lt;&gt;"",IF('BB-2024-Saturday'!$AJ489="m",'BB-2024-Saturday'!U489,0),"")</f>
        <v/>
      </c>
      <c r="O486" s="120" t="str">
        <f>IF('BB-2024-Saturday'!$AJ489&lt;&gt;"",IF('BB-2024-Saturday'!$AJ489="m",'BB-2024-Saturday'!V489,0),"")</f>
        <v/>
      </c>
    </row>
    <row r="487" spans="1:15" x14ac:dyDescent="0.25">
      <c r="A487" t="str">
        <f>IF('BB-2024-Saturday'!AJ490&lt;&gt;"",'BB-2024-Saturday'!AJ490,"")</f>
        <v>f</v>
      </c>
      <c r="B487" t="str">
        <f>IF('BB-2024-Saturday'!AJ490&lt;&gt;"",'BB-2024-Saturday'!AR490,"")</f>
        <v>Danger plate at culvert. After 5,2 km plate.  Orange dot on pole SOR on road.  START of REGULARITY.</v>
      </c>
      <c r="C487" t="str">
        <f>IF('BB-2024-Saturday'!AJ490="m","v","a")</f>
        <v>a</v>
      </c>
      <c r="D487" s="92">
        <f>IF('BB-2024-Saturday'!AJ490&lt;&gt;"",'BB-2024-Saturday'!AI490,"")</f>
        <v>139.66</v>
      </c>
      <c r="E487" s="119">
        <f>IF('BB-2024-Saturday'!$AJ490&lt;&gt;"",IF('BB-2024-Saturday'!$AJ490="t",0,'BB-2024-Saturday'!AM490),"")</f>
        <v>37</v>
      </c>
      <c r="F487" s="119">
        <f>IF('BB-2024-Saturday'!$AJ490&lt;&gt;"",IF('BB-2024-Saturday'!$AJ490="t",0,'BB-2024-Saturday'!AN490),"")</f>
        <v>43</v>
      </c>
      <c r="G487" s="119">
        <f>IF('BB-2024-Saturday'!$AJ490&lt;&gt;"",IF('BB-2024-Saturday'!$AJ490="t",0,'BB-2024-Saturday'!AO490),"")</f>
        <v>49</v>
      </c>
      <c r="H487" s="119">
        <f>IF('BB-2024-Saturday'!$AJ490&lt;&gt;"",IF('BB-2024-Saturday'!$AJ490="t",0,'BB-2024-Saturday'!AP490),"")</f>
        <v>54</v>
      </c>
      <c r="I487" s="119">
        <f>IF('BB-2024-Saturday'!$AJ490&lt;&gt;"",IF('BB-2024-Saturday'!$AJ490="t",0,'BB-2024-Saturday'!AQ490),"")</f>
        <v>120</v>
      </c>
      <c r="J487" s="119">
        <f>IF('BB-2024-Saturday'!$AJ490&lt;&gt;"",IF('BB-2024-Saturday'!$AJ490="t",'BB-2024-Saturday'!AM490,0),"")</f>
        <v>0</v>
      </c>
      <c r="K487" s="119">
        <f>IF('BB-2024-Saturday'!$AJ490&lt;&gt;"",IF('BB-2024-Saturday'!$AJ490="t",'BB-2024-Saturday'!AN490,0),"")</f>
        <v>0</v>
      </c>
      <c r="L487" s="119">
        <f>IF('BB-2024-Saturday'!$AJ490&lt;&gt;"",IF('BB-2024-Saturday'!$AJ490="t",'BB-2024-Saturday'!AO490,0),"")</f>
        <v>0</v>
      </c>
      <c r="M487" s="119">
        <f>IF('BB-2024-Saturday'!$AJ490&lt;&gt;"",IF('BB-2024-Saturday'!$AJ490="t",'BB-2024-Saturday'!AP490,0),"")</f>
        <v>0</v>
      </c>
      <c r="N487" s="120">
        <f>IF('BB-2024-Saturday'!$AJ490&lt;&gt;"",IF('BB-2024-Saturday'!$AJ490="m",'BB-2024-Saturday'!U490,0),"")</f>
        <v>0</v>
      </c>
      <c r="O487" s="120">
        <f>IF('BB-2024-Saturday'!$AJ490&lt;&gt;"",IF('BB-2024-Saturday'!$AJ490="m",'BB-2024-Saturday'!V490,0),"")</f>
        <v>0</v>
      </c>
    </row>
    <row r="488" spans="1:15" x14ac:dyDescent="0.25">
      <c r="A488" t="str">
        <f>IF('BB-2024-Saturday'!AJ491&lt;&gt;"",'BB-2024-Saturday'!AJ491,"")</f>
        <v/>
      </c>
      <c r="B488" t="str">
        <f>IF('BB-2024-Saturday'!AJ491&lt;&gt;"",'BB-2024-Saturday'!AR491,"")</f>
        <v/>
      </c>
      <c r="C488" t="str">
        <f>IF('BB-2024-Saturday'!AJ491="m","v","a")</f>
        <v>a</v>
      </c>
      <c r="D488" s="92" t="str">
        <f>IF('BB-2024-Saturday'!AJ491&lt;&gt;"",'BB-2024-Saturday'!AI491,"")</f>
        <v/>
      </c>
      <c r="E488" s="119" t="str">
        <f>IF('BB-2024-Saturday'!$AJ491&lt;&gt;"",IF('BB-2024-Saturday'!$AJ491="t",0,'BB-2024-Saturday'!AM491),"")</f>
        <v/>
      </c>
      <c r="F488" s="119" t="str">
        <f>IF('BB-2024-Saturday'!$AJ491&lt;&gt;"",IF('BB-2024-Saturday'!$AJ491="t",0,'BB-2024-Saturday'!AN491),"")</f>
        <v/>
      </c>
      <c r="G488" s="119" t="str">
        <f>IF('BB-2024-Saturday'!$AJ491&lt;&gt;"",IF('BB-2024-Saturday'!$AJ491="t",0,'BB-2024-Saturday'!AO491),"")</f>
        <v/>
      </c>
      <c r="H488" s="119" t="str">
        <f>IF('BB-2024-Saturday'!$AJ491&lt;&gt;"",IF('BB-2024-Saturday'!$AJ491="t",0,'BB-2024-Saturday'!AP491),"")</f>
        <v/>
      </c>
      <c r="I488" s="119" t="str">
        <f>IF('BB-2024-Saturday'!$AJ491&lt;&gt;"",IF('BB-2024-Saturday'!$AJ491="t",0,'BB-2024-Saturday'!AQ491),"")</f>
        <v/>
      </c>
      <c r="J488" s="119" t="str">
        <f>IF('BB-2024-Saturday'!$AJ491&lt;&gt;"",IF('BB-2024-Saturday'!$AJ491="t",'BB-2024-Saturday'!AM491,0),"")</f>
        <v/>
      </c>
      <c r="K488" s="119" t="str">
        <f>IF('BB-2024-Saturday'!$AJ491&lt;&gt;"",IF('BB-2024-Saturday'!$AJ491="t",'BB-2024-Saturday'!AN491,0),"")</f>
        <v/>
      </c>
      <c r="L488" s="119" t="str">
        <f>IF('BB-2024-Saturday'!$AJ491&lt;&gt;"",IF('BB-2024-Saturday'!$AJ491="t",'BB-2024-Saturday'!AO491,0),"")</f>
        <v/>
      </c>
      <c r="M488" s="119" t="str">
        <f>IF('BB-2024-Saturday'!$AJ491&lt;&gt;"",IF('BB-2024-Saturday'!$AJ491="t",'BB-2024-Saturday'!AP491,0),"")</f>
        <v/>
      </c>
      <c r="N488" s="120" t="str">
        <f>IF('BB-2024-Saturday'!$AJ491&lt;&gt;"",IF('BB-2024-Saturday'!$AJ491="m",'BB-2024-Saturday'!U491,0),"")</f>
        <v/>
      </c>
      <c r="O488" s="120" t="str">
        <f>IF('BB-2024-Saturday'!$AJ491&lt;&gt;"",IF('BB-2024-Saturday'!$AJ491="m",'BB-2024-Saturday'!V491,0),"")</f>
        <v/>
      </c>
    </row>
    <row r="489" spans="1:15" x14ac:dyDescent="0.25">
      <c r="A489" t="str">
        <f>IF('BB-2024-Saturday'!AJ492&lt;&gt;"",'BB-2024-Saturday'!AJ492,"")</f>
        <v/>
      </c>
      <c r="B489" t="str">
        <f>IF('BB-2024-Saturday'!AJ492&lt;&gt;"",'BB-2024-Saturday'!AR492,"")</f>
        <v/>
      </c>
      <c r="C489" t="str">
        <f>IF('BB-2024-Saturday'!AJ492="m","v","a")</f>
        <v>a</v>
      </c>
      <c r="D489" s="92" t="str">
        <f>IF('BB-2024-Saturday'!AJ492&lt;&gt;"",'BB-2024-Saturday'!AI492,"")</f>
        <v/>
      </c>
      <c r="E489" s="119" t="str">
        <f>IF('BB-2024-Saturday'!$AJ492&lt;&gt;"",IF('BB-2024-Saturday'!$AJ492="t",0,'BB-2024-Saturday'!AM492),"")</f>
        <v/>
      </c>
      <c r="F489" s="119" t="str">
        <f>IF('BB-2024-Saturday'!$AJ492&lt;&gt;"",IF('BB-2024-Saturday'!$AJ492="t",0,'BB-2024-Saturday'!AN492),"")</f>
        <v/>
      </c>
      <c r="G489" s="119" t="str">
        <f>IF('BB-2024-Saturday'!$AJ492&lt;&gt;"",IF('BB-2024-Saturday'!$AJ492="t",0,'BB-2024-Saturday'!AO492),"")</f>
        <v/>
      </c>
      <c r="H489" s="119" t="str">
        <f>IF('BB-2024-Saturday'!$AJ492&lt;&gt;"",IF('BB-2024-Saturday'!$AJ492="t",0,'BB-2024-Saturday'!AP492),"")</f>
        <v/>
      </c>
      <c r="I489" s="119" t="str">
        <f>IF('BB-2024-Saturday'!$AJ492&lt;&gt;"",IF('BB-2024-Saturday'!$AJ492="t",0,'BB-2024-Saturday'!AQ492),"")</f>
        <v/>
      </c>
      <c r="J489" s="119" t="str">
        <f>IF('BB-2024-Saturday'!$AJ492&lt;&gt;"",IF('BB-2024-Saturday'!$AJ492="t",'BB-2024-Saturday'!AM492,0),"")</f>
        <v/>
      </c>
      <c r="K489" s="119" t="str">
        <f>IF('BB-2024-Saturday'!$AJ492&lt;&gt;"",IF('BB-2024-Saturday'!$AJ492="t",'BB-2024-Saturday'!AN492,0),"")</f>
        <v/>
      </c>
      <c r="L489" s="119" t="str">
        <f>IF('BB-2024-Saturday'!$AJ492&lt;&gt;"",IF('BB-2024-Saturday'!$AJ492="t",'BB-2024-Saturday'!AO492,0),"")</f>
        <v/>
      </c>
      <c r="M489" s="119" t="str">
        <f>IF('BB-2024-Saturday'!$AJ492&lt;&gt;"",IF('BB-2024-Saturday'!$AJ492="t",'BB-2024-Saturday'!AP492,0),"")</f>
        <v/>
      </c>
      <c r="N489" s="120" t="str">
        <f>IF('BB-2024-Saturday'!$AJ492&lt;&gt;"",IF('BB-2024-Saturday'!$AJ492="m",'BB-2024-Saturday'!U492,0),"")</f>
        <v/>
      </c>
      <c r="O489" s="120" t="str">
        <f>IF('BB-2024-Saturday'!$AJ492&lt;&gt;"",IF('BB-2024-Saturday'!$AJ492="m",'BB-2024-Saturday'!V492,0),"")</f>
        <v/>
      </c>
    </row>
    <row r="490" spans="1:15" x14ac:dyDescent="0.25">
      <c r="A490" t="str">
        <f>IF('BB-2024-Saturday'!AJ493&lt;&gt;"",'BB-2024-Saturday'!AJ493,"")</f>
        <v/>
      </c>
      <c r="B490" t="str">
        <f>IF('BB-2024-Saturday'!AJ493&lt;&gt;"",'BB-2024-Saturday'!AR493,"")</f>
        <v/>
      </c>
      <c r="C490" t="str">
        <f>IF('BB-2024-Saturday'!AJ493="m","v","a")</f>
        <v>a</v>
      </c>
      <c r="D490" s="92" t="str">
        <f>IF('BB-2024-Saturday'!AJ493&lt;&gt;"",'BB-2024-Saturday'!AI493,"")</f>
        <v/>
      </c>
      <c r="E490" s="119" t="str">
        <f>IF('BB-2024-Saturday'!$AJ493&lt;&gt;"",IF('BB-2024-Saturday'!$AJ493="t",0,'BB-2024-Saturday'!AM493),"")</f>
        <v/>
      </c>
      <c r="F490" s="119" t="str">
        <f>IF('BB-2024-Saturday'!$AJ493&lt;&gt;"",IF('BB-2024-Saturday'!$AJ493="t",0,'BB-2024-Saturday'!AN493),"")</f>
        <v/>
      </c>
      <c r="G490" s="119" t="str">
        <f>IF('BB-2024-Saturday'!$AJ493&lt;&gt;"",IF('BB-2024-Saturday'!$AJ493="t",0,'BB-2024-Saturday'!AO493),"")</f>
        <v/>
      </c>
      <c r="H490" s="119" t="str">
        <f>IF('BB-2024-Saturday'!$AJ493&lt;&gt;"",IF('BB-2024-Saturday'!$AJ493="t",0,'BB-2024-Saturday'!AP493),"")</f>
        <v/>
      </c>
      <c r="I490" s="119" t="str">
        <f>IF('BB-2024-Saturday'!$AJ493&lt;&gt;"",IF('BB-2024-Saturday'!$AJ493="t",0,'BB-2024-Saturday'!AQ493),"")</f>
        <v/>
      </c>
      <c r="J490" s="119" t="str">
        <f>IF('BB-2024-Saturday'!$AJ493&lt;&gt;"",IF('BB-2024-Saturday'!$AJ493="t",'BB-2024-Saturday'!AM493,0),"")</f>
        <v/>
      </c>
      <c r="K490" s="119" t="str">
        <f>IF('BB-2024-Saturday'!$AJ493&lt;&gt;"",IF('BB-2024-Saturday'!$AJ493="t",'BB-2024-Saturday'!AN493,0),"")</f>
        <v/>
      </c>
      <c r="L490" s="119" t="str">
        <f>IF('BB-2024-Saturday'!$AJ493&lt;&gt;"",IF('BB-2024-Saturday'!$AJ493="t",'BB-2024-Saturday'!AO493,0),"")</f>
        <v/>
      </c>
      <c r="M490" s="119" t="str">
        <f>IF('BB-2024-Saturday'!$AJ493&lt;&gt;"",IF('BB-2024-Saturday'!$AJ493="t",'BB-2024-Saturday'!AP493,0),"")</f>
        <v/>
      </c>
      <c r="N490" s="120" t="str">
        <f>IF('BB-2024-Saturday'!$AJ493&lt;&gt;"",IF('BB-2024-Saturday'!$AJ493="m",'BB-2024-Saturday'!U493,0),"")</f>
        <v/>
      </c>
      <c r="O490" s="120" t="str">
        <f>IF('BB-2024-Saturday'!$AJ493&lt;&gt;"",IF('BB-2024-Saturday'!$AJ493="m",'BB-2024-Saturday'!V493,0),"")</f>
        <v/>
      </c>
    </row>
    <row r="491" spans="1:15" x14ac:dyDescent="0.25">
      <c r="A491" t="str">
        <f>IF('BB-2024-Saturday'!AJ494&lt;&gt;"",'BB-2024-Saturday'!AJ494,"")</f>
        <v/>
      </c>
      <c r="B491" t="str">
        <f>IF('BB-2024-Saturday'!AJ494&lt;&gt;"",'BB-2024-Saturday'!AR494,"")</f>
        <v/>
      </c>
      <c r="C491" t="str">
        <f>IF('BB-2024-Saturday'!AJ494="m","v","a")</f>
        <v>a</v>
      </c>
      <c r="D491" s="92" t="str">
        <f>IF('BB-2024-Saturday'!AJ494&lt;&gt;"",'BB-2024-Saturday'!AI494,"")</f>
        <v/>
      </c>
      <c r="E491" s="119" t="str">
        <f>IF('BB-2024-Saturday'!$AJ494&lt;&gt;"",IF('BB-2024-Saturday'!$AJ494="t",0,'BB-2024-Saturday'!AM494),"")</f>
        <v/>
      </c>
      <c r="F491" s="119" t="str">
        <f>IF('BB-2024-Saturday'!$AJ494&lt;&gt;"",IF('BB-2024-Saturday'!$AJ494="t",0,'BB-2024-Saturday'!AN494),"")</f>
        <v/>
      </c>
      <c r="G491" s="119" t="str">
        <f>IF('BB-2024-Saturday'!$AJ494&lt;&gt;"",IF('BB-2024-Saturday'!$AJ494="t",0,'BB-2024-Saturday'!AO494),"")</f>
        <v/>
      </c>
      <c r="H491" s="119" t="str">
        <f>IF('BB-2024-Saturday'!$AJ494&lt;&gt;"",IF('BB-2024-Saturday'!$AJ494="t",0,'BB-2024-Saturday'!AP494),"")</f>
        <v/>
      </c>
      <c r="I491" s="119" t="str">
        <f>IF('BB-2024-Saturday'!$AJ494&lt;&gt;"",IF('BB-2024-Saturday'!$AJ494="t",0,'BB-2024-Saturday'!AQ494),"")</f>
        <v/>
      </c>
      <c r="J491" s="119" t="str">
        <f>IF('BB-2024-Saturday'!$AJ494&lt;&gt;"",IF('BB-2024-Saturday'!$AJ494="t",'BB-2024-Saturday'!AM494,0),"")</f>
        <v/>
      </c>
      <c r="K491" s="119" t="str">
        <f>IF('BB-2024-Saturday'!$AJ494&lt;&gt;"",IF('BB-2024-Saturday'!$AJ494="t",'BB-2024-Saturday'!AN494,0),"")</f>
        <v/>
      </c>
      <c r="L491" s="119" t="str">
        <f>IF('BB-2024-Saturday'!$AJ494&lt;&gt;"",IF('BB-2024-Saturday'!$AJ494="t",'BB-2024-Saturday'!AO494,0),"")</f>
        <v/>
      </c>
      <c r="M491" s="119" t="str">
        <f>IF('BB-2024-Saturday'!$AJ494&lt;&gt;"",IF('BB-2024-Saturday'!$AJ494="t",'BB-2024-Saturday'!AP494,0),"")</f>
        <v/>
      </c>
      <c r="N491" s="120" t="str">
        <f>IF('BB-2024-Saturday'!$AJ494&lt;&gt;"",IF('BB-2024-Saturday'!$AJ494="m",'BB-2024-Saturday'!U494,0),"")</f>
        <v/>
      </c>
      <c r="O491" s="120" t="str">
        <f>IF('BB-2024-Saturday'!$AJ494&lt;&gt;"",IF('BB-2024-Saturday'!$AJ494="m",'BB-2024-Saturday'!V494,0),"")</f>
        <v/>
      </c>
    </row>
    <row r="492" spans="1:15" x14ac:dyDescent="0.25">
      <c r="A492" t="str">
        <f>IF('BB-2024-Saturday'!AJ495&lt;&gt;"",'BB-2024-Saturday'!AJ495,"")</f>
        <v/>
      </c>
      <c r="B492" t="str">
        <f>IF('BB-2024-Saturday'!AJ495&lt;&gt;"",'BB-2024-Saturday'!AR495,"")</f>
        <v/>
      </c>
      <c r="C492" t="str">
        <f>IF('BB-2024-Saturday'!AJ495="m","v","a")</f>
        <v>a</v>
      </c>
      <c r="D492" s="92" t="str">
        <f>IF('BB-2024-Saturday'!AJ495&lt;&gt;"",'BB-2024-Saturday'!AI495,"")</f>
        <v/>
      </c>
      <c r="E492" s="119" t="str">
        <f>IF('BB-2024-Saturday'!$AJ495&lt;&gt;"",IF('BB-2024-Saturday'!$AJ495="t",0,'BB-2024-Saturday'!AM495),"")</f>
        <v/>
      </c>
      <c r="F492" s="119" t="str">
        <f>IF('BB-2024-Saturday'!$AJ495&lt;&gt;"",IF('BB-2024-Saturday'!$AJ495="t",0,'BB-2024-Saturday'!AN495),"")</f>
        <v/>
      </c>
      <c r="G492" s="119" t="str">
        <f>IF('BB-2024-Saturday'!$AJ495&lt;&gt;"",IF('BB-2024-Saturday'!$AJ495="t",0,'BB-2024-Saturday'!AO495),"")</f>
        <v/>
      </c>
      <c r="H492" s="119" t="str">
        <f>IF('BB-2024-Saturday'!$AJ495&lt;&gt;"",IF('BB-2024-Saturday'!$AJ495="t",0,'BB-2024-Saturday'!AP495),"")</f>
        <v/>
      </c>
      <c r="I492" s="119" t="str">
        <f>IF('BB-2024-Saturday'!$AJ495&lt;&gt;"",IF('BB-2024-Saturday'!$AJ495="t",0,'BB-2024-Saturday'!AQ495),"")</f>
        <v/>
      </c>
      <c r="J492" s="119" t="str">
        <f>IF('BB-2024-Saturday'!$AJ495&lt;&gt;"",IF('BB-2024-Saturday'!$AJ495="t",'BB-2024-Saturday'!AM495,0),"")</f>
        <v/>
      </c>
      <c r="K492" s="119" t="str">
        <f>IF('BB-2024-Saturday'!$AJ495&lt;&gt;"",IF('BB-2024-Saturday'!$AJ495="t",'BB-2024-Saturday'!AN495,0),"")</f>
        <v/>
      </c>
      <c r="L492" s="119" t="str">
        <f>IF('BB-2024-Saturday'!$AJ495&lt;&gt;"",IF('BB-2024-Saturday'!$AJ495="t",'BB-2024-Saturday'!AO495,0),"")</f>
        <v/>
      </c>
      <c r="M492" s="119" t="str">
        <f>IF('BB-2024-Saturday'!$AJ495&lt;&gt;"",IF('BB-2024-Saturday'!$AJ495="t",'BB-2024-Saturday'!AP495,0),"")</f>
        <v/>
      </c>
      <c r="N492" s="120" t="str">
        <f>IF('BB-2024-Saturday'!$AJ495&lt;&gt;"",IF('BB-2024-Saturday'!$AJ495="m",'BB-2024-Saturday'!U495,0),"")</f>
        <v/>
      </c>
      <c r="O492" s="120" t="str">
        <f>IF('BB-2024-Saturday'!$AJ495&lt;&gt;"",IF('BB-2024-Saturday'!$AJ495="m",'BB-2024-Saturday'!V495,0),"")</f>
        <v/>
      </c>
    </row>
    <row r="493" spans="1:15" x14ac:dyDescent="0.25">
      <c r="A493" t="str">
        <f>IF('BB-2024-Saturday'!AJ496&lt;&gt;"",'BB-2024-Saturday'!AJ496,"")</f>
        <v>f</v>
      </c>
      <c r="B493" t="str">
        <f>IF('BB-2024-Saturday'!AJ496&lt;&gt;"",'BB-2024-Saturday'!AR496,"")</f>
        <v>Warning - Gentle curve{ left}.</v>
      </c>
      <c r="C493" t="str">
        <f>IF('BB-2024-Saturday'!AJ496="m","v","a")</f>
        <v>a</v>
      </c>
      <c r="D493" s="92">
        <f>IF('BB-2024-Saturday'!AJ496&lt;&gt;"",'BB-2024-Saturday'!AI496,"")</f>
        <v>141.6</v>
      </c>
      <c r="E493" s="119">
        <f>IF('BB-2024-Saturday'!$AJ496&lt;&gt;"",IF('BB-2024-Saturday'!$AJ496="t",0,'BB-2024-Saturday'!AM496),"")</f>
        <v>46</v>
      </c>
      <c r="F493" s="119">
        <f>IF('BB-2024-Saturday'!$AJ496&lt;&gt;"",IF('BB-2024-Saturday'!$AJ496="t",0,'BB-2024-Saturday'!AN496),"")</f>
        <v>55</v>
      </c>
      <c r="G493" s="119">
        <f>IF('BB-2024-Saturday'!$AJ496&lt;&gt;"",IF('BB-2024-Saturday'!$AJ496="t",0,'BB-2024-Saturday'!AO496),"")</f>
        <v>64</v>
      </c>
      <c r="H493" s="119">
        <f>IF('BB-2024-Saturday'!$AJ496&lt;&gt;"",IF('BB-2024-Saturday'!$AJ496="t",0,'BB-2024-Saturday'!AP496),"")</f>
        <v>72</v>
      </c>
      <c r="I493" s="119">
        <f>IF('BB-2024-Saturday'!$AJ496&lt;&gt;"",IF('BB-2024-Saturday'!$AJ496="t",0,'BB-2024-Saturday'!AQ496),"")</f>
        <v>120</v>
      </c>
      <c r="J493" s="119">
        <f>IF('BB-2024-Saturday'!$AJ496&lt;&gt;"",IF('BB-2024-Saturday'!$AJ496="t",'BB-2024-Saturday'!AM496,0),"")</f>
        <v>0</v>
      </c>
      <c r="K493" s="119">
        <f>IF('BB-2024-Saturday'!$AJ496&lt;&gt;"",IF('BB-2024-Saturday'!$AJ496="t",'BB-2024-Saturday'!AN496,0),"")</f>
        <v>0</v>
      </c>
      <c r="L493" s="119">
        <f>IF('BB-2024-Saturday'!$AJ496&lt;&gt;"",IF('BB-2024-Saturday'!$AJ496="t",'BB-2024-Saturday'!AO496,0),"")</f>
        <v>0</v>
      </c>
      <c r="M493" s="119">
        <f>IF('BB-2024-Saturday'!$AJ496&lt;&gt;"",IF('BB-2024-Saturday'!$AJ496="t",'BB-2024-Saturday'!AP496,0),"")</f>
        <v>0</v>
      </c>
      <c r="N493" s="120">
        <f>IF('BB-2024-Saturday'!$AJ496&lt;&gt;"",IF('BB-2024-Saturday'!$AJ496="m",'BB-2024-Saturday'!U496,0),"")</f>
        <v>0</v>
      </c>
      <c r="O493" s="120">
        <f>IF('BB-2024-Saturday'!$AJ496&lt;&gt;"",IF('BB-2024-Saturday'!$AJ496="m",'BB-2024-Saturday'!V496,0),"")</f>
        <v>0</v>
      </c>
    </row>
    <row r="494" spans="1:15" x14ac:dyDescent="0.25">
      <c r="A494" t="str">
        <f>IF('BB-2024-Saturday'!AJ497&lt;&gt;"",'BB-2024-Saturday'!AJ497,"")</f>
        <v/>
      </c>
      <c r="B494" t="str">
        <f>IF('BB-2024-Saturday'!AJ497&lt;&gt;"",'BB-2024-Saturday'!AR497,"")</f>
        <v/>
      </c>
      <c r="C494" t="str">
        <f>IF('BB-2024-Saturday'!AJ497="m","v","a")</f>
        <v>a</v>
      </c>
      <c r="D494" s="92" t="str">
        <f>IF('BB-2024-Saturday'!AJ497&lt;&gt;"",'BB-2024-Saturday'!AI497,"")</f>
        <v/>
      </c>
      <c r="E494" s="119" t="str">
        <f>IF('BB-2024-Saturday'!$AJ497&lt;&gt;"",IF('BB-2024-Saturday'!$AJ497="t",0,'BB-2024-Saturday'!AM497),"")</f>
        <v/>
      </c>
      <c r="F494" s="119" t="str">
        <f>IF('BB-2024-Saturday'!$AJ497&lt;&gt;"",IF('BB-2024-Saturday'!$AJ497="t",0,'BB-2024-Saturday'!AN497),"")</f>
        <v/>
      </c>
      <c r="G494" s="119" t="str">
        <f>IF('BB-2024-Saturday'!$AJ497&lt;&gt;"",IF('BB-2024-Saturday'!$AJ497="t",0,'BB-2024-Saturday'!AO497),"")</f>
        <v/>
      </c>
      <c r="H494" s="119" t="str">
        <f>IF('BB-2024-Saturday'!$AJ497&lt;&gt;"",IF('BB-2024-Saturday'!$AJ497="t",0,'BB-2024-Saturday'!AP497),"")</f>
        <v/>
      </c>
      <c r="I494" s="119" t="str">
        <f>IF('BB-2024-Saturday'!$AJ497&lt;&gt;"",IF('BB-2024-Saturday'!$AJ497="t",0,'BB-2024-Saturday'!AQ497),"")</f>
        <v/>
      </c>
      <c r="J494" s="119" t="str">
        <f>IF('BB-2024-Saturday'!$AJ497&lt;&gt;"",IF('BB-2024-Saturday'!$AJ497="t",'BB-2024-Saturday'!AM497,0),"")</f>
        <v/>
      </c>
      <c r="K494" s="119" t="str">
        <f>IF('BB-2024-Saturday'!$AJ497&lt;&gt;"",IF('BB-2024-Saturday'!$AJ497="t",'BB-2024-Saturday'!AN497,0),"")</f>
        <v/>
      </c>
      <c r="L494" s="119" t="str">
        <f>IF('BB-2024-Saturday'!$AJ497&lt;&gt;"",IF('BB-2024-Saturday'!$AJ497="t",'BB-2024-Saturday'!AO497,0),"")</f>
        <v/>
      </c>
      <c r="M494" s="119" t="str">
        <f>IF('BB-2024-Saturday'!$AJ497&lt;&gt;"",IF('BB-2024-Saturday'!$AJ497="t",'BB-2024-Saturday'!AP497,0),"")</f>
        <v/>
      </c>
      <c r="N494" s="120" t="str">
        <f>IF('BB-2024-Saturday'!$AJ497&lt;&gt;"",IF('BB-2024-Saturday'!$AJ497="m",'BB-2024-Saturday'!U497,0),"")</f>
        <v/>
      </c>
      <c r="O494" s="120" t="str">
        <f>IF('BB-2024-Saturday'!$AJ497&lt;&gt;"",IF('BB-2024-Saturday'!$AJ497="m",'BB-2024-Saturday'!V497,0),"")</f>
        <v/>
      </c>
    </row>
    <row r="495" spans="1:15" x14ac:dyDescent="0.25">
      <c r="A495" t="str">
        <f>IF('BB-2024-Saturday'!AJ498&lt;&gt;"",'BB-2024-Saturday'!AJ498,"")</f>
        <v/>
      </c>
      <c r="B495" t="str">
        <f>IF('BB-2024-Saturday'!AJ498&lt;&gt;"",'BB-2024-Saturday'!AR498,"")</f>
        <v/>
      </c>
      <c r="C495" t="str">
        <f>IF('BB-2024-Saturday'!AJ498="m","v","a")</f>
        <v>a</v>
      </c>
      <c r="D495" s="92" t="str">
        <f>IF('BB-2024-Saturday'!AJ498&lt;&gt;"",'BB-2024-Saturday'!AI498,"")</f>
        <v/>
      </c>
      <c r="E495" s="119" t="str">
        <f>IF('BB-2024-Saturday'!$AJ498&lt;&gt;"",IF('BB-2024-Saturday'!$AJ498="t",0,'BB-2024-Saturday'!AM498),"")</f>
        <v/>
      </c>
      <c r="F495" s="119" t="str">
        <f>IF('BB-2024-Saturday'!$AJ498&lt;&gt;"",IF('BB-2024-Saturday'!$AJ498="t",0,'BB-2024-Saturday'!AN498),"")</f>
        <v/>
      </c>
      <c r="G495" s="119" t="str">
        <f>IF('BB-2024-Saturday'!$AJ498&lt;&gt;"",IF('BB-2024-Saturday'!$AJ498="t",0,'BB-2024-Saturday'!AO498),"")</f>
        <v/>
      </c>
      <c r="H495" s="119" t="str">
        <f>IF('BB-2024-Saturday'!$AJ498&lt;&gt;"",IF('BB-2024-Saturday'!$AJ498="t",0,'BB-2024-Saturday'!AP498),"")</f>
        <v/>
      </c>
      <c r="I495" s="119" t="str">
        <f>IF('BB-2024-Saturday'!$AJ498&lt;&gt;"",IF('BB-2024-Saturday'!$AJ498="t",0,'BB-2024-Saturday'!AQ498),"")</f>
        <v/>
      </c>
      <c r="J495" s="119" t="str">
        <f>IF('BB-2024-Saturday'!$AJ498&lt;&gt;"",IF('BB-2024-Saturday'!$AJ498="t",'BB-2024-Saturday'!AM498,0),"")</f>
        <v/>
      </c>
      <c r="K495" s="119" t="str">
        <f>IF('BB-2024-Saturday'!$AJ498&lt;&gt;"",IF('BB-2024-Saturday'!$AJ498="t",'BB-2024-Saturday'!AN498,0),"")</f>
        <v/>
      </c>
      <c r="L495" s="119" t="str">
        <f>IF('BB-2024-Saturday'!$AJ498&lt;&gt;"",IF('BB-2024-Saturday'!$AJ498="t",'BB-2024-Saturday'!AO498,0),"")</f>
        <v/>
      </c>
      <c r="M495" s="119" t="str">
        <f>IF('BB-2024-Saturday'!$AJ498&lt;&gt;"",IF('BB-2024-Saturday'!$AJ498="t",'BB-2024-Saturday'!AP498,0),"")</f>
        <v/>
      </c>
      <c r="N495" s="120" t="str">
        <f>IF('BB-2024-Saturday'!$AJ498&lt;&gt;"",IF('BB-2024-Saturday'!$AJ498="m",'BB-2024-Saturday'!U498,0),"")</f>
        <v/>
      </c>
      <c r="O495" s="120" t="str">
        <f>IF('BB-2024-Saturday'!$AJ498&lt;&gt;"",IF('BB-2024-Saturday'!$AJ498="m",'BB-2024-Saturday'!V498,0),"")</f>
        <v/>
      </c>
    </row>
    <row r="496" spans="1:15" x14ac:dyDescent="0.25">
      <c r="A496" t="str">
        <f>IF('BB-2024-Saturday'!AJ499&lt;&gt;"",'BB-2024-Saturday'!AJ499,"")</f>
        <v/>
      </c>
      <c r="B496" t="str">
        <f>IF('BB-2024-Saturday'!AJ499&lt;&gt;"",'BB-2024-Saturday'!AR499,"")</f>
        <v/>
      </c>
      <c r="C496" t="str">
        <f>IF('BB-2024-Saturday'!AJ499="m","v","a")</f>
        <v>a</v>
      </c>
      <c r="D496" s="92" t="str">
        <f>IF('BB-2024-Saturday'!AJ499&lt;&gt;"",'BB-2024-Saturday'!AI499,"")</f>
        <v/>
      </c>
      <c r="E496" s="119" t="str">
        <f>IF('BB-2024-Saturday'!$AJ499&lt;&gt;"",IF('BB-2024-Saturday'!$AJ499="t",0,'BB-2024-Saturday'!AM499),"")</f>
        <v/>
      </c>
      <c r="F496" s="119" t="str">
        <f>IF('BB-2024-Saturday'!$AJ499&lt;&gt;"",IF('BB-2024-Saturday'!$AJ499="t",0,'BB-2024-Saturday'!AN499),"")</f>
        <v/>
      </c>
      <c r="G496" s="119" t="str">
        <f>IF('BB-2024-Saturday'!$AJ499&lt;&gt;"",IF('BB-2024-Saturday'!$AJ499="t",0,'BB-2024-Saturday'!AO499),"")</f>
        <v/>
      </c>
      <c r="H496" s="119" t="str">
        <f>IF('BB-2024-Saturday'!$AJ499&lt;&gt;"",IF('BB-2024-Saturday'!$AJ499="t",0,'BB-2024-Saturday'!AP499),"")</f>
        <v/>
      </c>
      <c r="I496" s="119" t="str">
        <f>IF('BB-2024-Saturday'!$AJ499&lt;&gt;"",IF('BB-2024-Saturday'!$AJ499="t",0,'BB-2024-Saturday'!AQ499),"")</f>
        <v/>
      </c>
      <c r="J496" s="119" t="str">
        <f>IF('BB-2024-Saturday'!$AJ499&lt;&gt;"",IF('BB-2024-Saturday'!$AJ499="t",'BB-2024-Saturday'!AM499,0),"")</f>
        <v/>
      </c>
      <c r="K496" s="119" t="str">
        <f>IF('BB-2024-Saturday'!$AJ499&lt;&gt;"",IF('BB-2024-Saturday'!$AJ499="t",'BB-2024-Saturday'!AN499,0),"")</f>
        <v/>
      </c>
      <c r="L496" s="119" t="str">
        <f>IF('BB-2024-Saturday'!$AJ499&lt;&gt;"",IF('BB-2024-Saturday'!$AJ499="t",'BB-2024-Saturday'!AO499,0),"")</f>
        <v/>
      </c>
      <c r="M496" s="119" t="str">
        <f>IF('BB-2024-Saturday'!$AJ499&lt;&gt;"",IF('BB-2024-Saturday'!$AJ499="t",'BB-2024-Saturday'!AP499,0),"")</f>
        <v/>
      </c>
      <c r="N496" s="120" t="str">
        <f>IF('BB-2024-Saturday'!$AJ499&lt;&gt;"",IF('BB-2024-Saturday'!$AJ499="m",'BB-2024-Saturday'!U499,0),"")</f>
        <v/>
      </c>
      <c r="O496" s="120" t="str">
        <f>IF('BB-2024-Saturday'!$AJ499&lt;&gt;"",IF('BB-2024-Saturday'!$AJ499="m",'BB-2024-Saturday'!V499,0),"")</f>
        <v/>
      </c>
    </row>
    <row r="497" spans="1:15" x14ac:dyDescent="0.25">
      <c r="A497" t="str">
        <f>IF('BB-2024-Saturday'!AJ500&lt;&gt;"",'BB-2024-Saturday'!AJ500,"")</f>
        <v/>
      </c>
      <c r="B497" t="str">
        <f>IF('BB-2024-Saturday'!AJ500&lt;&gt;"",'BB-2024-Saturday'!AR500,"")</f>
        <v/>
      </c>
      <c r="C497" t="str">
        <f>IF('BB-2024-Saturday'!AJ500="m","v","a")</f>
        <v>a</v>
      </c>
      <c r="D497" s="92" t="str">
        <f>IF('BB-2024-Saturday'!AJ500&lt;&gt;"",'BB-2024-Saturday'!AI500,"")</f>
        <v/>
      </c>
      <c r="E497" s="119" t="str">
        <f>IF('BB-2024-Saturday'!$AJ500&lt;&gt;"",IF('BB-2024-Saturday'!$AJ500="t",0,'BB-2024-Saturday'!AM500),"")</f>
        <v/>
      </c>
      <c r="F497" s="119" t="str">
        <f>IF('BB-2024-Saturday'!$AJ500&lt;&gt;"",IF('BB-2024-Saturday'!$AJ500="t",0,'BB-2024-Saturday'!AN500),"")</f>
        <v/>
      </c>
      <c r="G497" s="119" t="str">
        <f>IF('BB-2024-Saturday'!$AJ500&lt;&gt;"",IF('BB-2024-Saturday'!$AJ500="t",0,'BB-2024-Saturday'!AO500),"")</f>
        <v/>
      </c>
      <c r="H497" s="119" t="str">
        <f>IF('BB-2024-Saturday'!$AJ500&lt;&gt;"",IF('BB-2024-Saturday'!$AJ500="t",0,'BB-2024-Saturday'!AP500),"")</f>
        <v/>
      </c>
      <c r="I497" s="119" t="str">
        <f>IF('BB-2024-Saturday'!$AJ500&lt;&gt;"",IF('BB-2024-Saturday'!$AJ500="t",0,'BB-2024-Saturday'!AQ500),"")</f>
        <v/>
      </c>
      <c r="J497" s="119" t="str">
        <f>IF('BB-2024-Saturday'!$AJ500&lt;&gt;"",IF('BB-2024-Saturday'!$AJ500="t",'BB-2024-Saturday'!AM500,0),"")</f>
        <v/>
      </c>
      <c r="K497" s="119" t="str">
        <f>IF('BB-2024-Saturday'!$AJ500&lt;&gt;"",IF('BB-2024-Saturday'!$AJ500="t",'BB-2024-Saturday'!AN500,0),"")</f>
        <v/>
      </c>
      <c r="L497" s="119" t="str">
        <f>IF('BB-2024-Saturday'!$AJ500&lt;&gt;"",IF('BB-2024-Saturday'!$AJ500="t",'BB-2024-Saturday'!AO500,0),"")</f>
        <v/>
      </c>
      <c r="M497" s="119" t="str">
        <f>IF('BB-2024-Saturday'!$AJ500&lt;&gt;"",IF('BB-2024-Saturday'!$AJ500="t",'BB-2024-Saturday'!AP500,0),"")</f>
        <v/>
      </c>
      <c r="N497" s="120" t="str">
        <f>IF('BB-2024-Saturday'!$AJ500&lt;&gt;"",IF('BB-2024-Saturday'!$AJ500="m",'BB-2024-Saturday'!U500,0),"")</f>
        <v/>
      </c>
      <c r="O497" s="120" t="str">
        <f>IF('BB-2024-Saturday'!$AJ500&lt;&gt;"",IF('BB-2024-Saturday'!$AJ500="m",'BB-2024-Saturday'!V500,0),"")</f>
        <v/>
      </c>
    </row>
    <row r="498" spans="1:15" x14ac:dyDescent="0.25">
      <c r="A498" t="str">
        <f>IF('BB-2024-Saturday'!AJ501&lt;&gt;"",'BB-2024-Saturday'!AJ501,"")</f>
        <v/>
      </c>
      <c r="B498" t="str">
        <f>IF('BB-2024-Saturday'!AJ501&lt;&gt;"",'BB-2024-Saturday'!AR501,"")</f>
        <v/>
      </c>
      <c r="C498" t="str">
        <f>IF('BB-2024-Saturday'!AJ501="m","v","a")</f>
        <v>a</v>
      </c>
      <c r="D498" s="92" t="str">
        <f>IF('BB-2024-Saturday'!AJ501&lt;&gt;"",'BB-2024-Saturday'!AI501,"")</f>
        <v/>
      </c>
      <c r="E498" s="119" t="str">
        <f>IF('BB-2024-Saturday'!$AJ501&lt;&gt;"",IF('BB-2024-Saturday'!$AJ501="t",0,'BB-2024-Saturday'!AM501),"")</f>
        <v/>
      </c>
      <c r="F498" s="119" t="str">
        <f>IF('BB-2024-Saturday'!$AJ501&lt;&gt;"",IF('BB-2024-Saturday'!$AJ501="t",0,'BB-2024-Saturday'!AN501),"")</f>
        <v/>
      </c>
      <c r="G498" s="119" t="str">
        <f>IF('BB-2024-Saturday'!$AJ501&lt;&gt;"",IF('BB-2024-Saturday'!$AJ501="t",0,'BB-2024-Saturday'!AO501),"")</f>
        <v/>
      </c>
      <c r="H498" s="119" t="str">
        <f>IF('BB-2024-Saturday'!$AJ501&lt;&gt;"",IF('BB-2024-Saturday'!$AJ501="t",0,'BB-2024-Saturday'!AP501),"")</f>
        <v/>
      </c>
      <c r="I498" s="119" t="str">
        <f>IF('BB-2024-Saturday'!$AJ501&lt;&gt;"",IF('BB-2024-Saturday'!$AJ501="t",0,'BB-2024-Saturday'!AQ501),"")</f>
        <v/>
      </c>
      <c r="J498" s="119" t="str">
        <f>IF('BB-2024-Saturday'!$AJ501&lt;&gt;"",IF('BB-2024-Saturday'!$AJ501="t",'BB-2024-Saturday'!AM501,0),"")</f>
        <v/>
      </c>
      <c r="K498" s="119" t="str">
        <f>IF('BB-2024-Saturday'!$AJ501&lt;&gt;"",IF('BB-2024-Saturday'!$AJ501="t",'BB-2024-Saturday'!AN501,0),"")</f>
        <v/>
      </c>
      <c r="L498" s="119" t="str">
        <f>IF('BB-2024-Saturday'!$AJ501&lt;&gt;"",IF('BB-2024-Saturday'!$AJ501="t",'BB-2024-Saturday'!AO501,0),"")</f>
        <v/>
      </c>
      <c r="M498" s="119" t="str">
        <f>IF('BB-2024-Saturday'!$AJ501&lt;&gt;"",IF('BB-2024-Saturday'!$AJ501="t",'BB-2024-Saturday'!AP501,0),"")</f>
        <v/>
      </c>
      <c r="N498" s="120" t="str">
        <f>IF('BB-2024-Saturday'!$AJ501&lt;&gt;"",IF('BB-2024-Saturday'!$AJ501="m",'BB-2024-Saturday'!U501,0),"")</f>
        <v/>
      </c>
      <c r="O498" s="120" t="str">
        <f>IF('BB-2024-Saturday'!$AJ501&lt;&gt;"",IF('BB-2024-Saturday'!$AJ501="m",'BB-2024-Saturday'!V501,0),"")</f>
        <v/>
      </c>
    </row>
    <row r="499" spans="1:15" x14ac:dyDescent="0.25">
      <c r="A499" t="str">
        <f>IF('BB-2024-Saturday'!AJ502&lt;&gt;"",'BB-2024-Saturday'!AJ502,"")</f>
        <v/>
      </c>
      <c r="B499" t="str">
        <f>IF('BB-2024-Saturday'!AJ502&lt;&gt;"",'BB-2024-Saturday'!AR502,"")</f>
        <v/>
      </c>
      <c r="C499" t="str">
        <f>IF('BB-2024-Saturday'!AJ502="m","v","a")</f>
        <v>a</v>
      </c>
      <c r="D499" s="92" t="str">
        <f>IF('BB-2024-Saturday'!AJ502&lt;&gt;"",'BB-2024-Saturday'!AI502,"")</f>
        <v/>
      </c>
      <c r="E499" s="119" t="str">
        <f>IF('BB-2024-Saturday'!$AJ502&lt;&gt;"",IF('BB-2024-Saturday'!$AJ502="t",0,'BB-2024-Saturday'!AM502),"")</f>
        <v/>
      </c>
      <c r="F499" s="119" t="str">
        <f>IF('BB-2024-Saturday'!$AJ502&lt;&gt;"",IF('BB-2024-Saturday'!$AJ502="t",0,'BB-2024-Saturday'!AN502),"")</f>
        <v/>
      </c>
      <c r="G499" s="119" t="str">
        <f>IF('BB-2024-Saturday'!$AJ502&lt;&gt;"",IF('BB-2024-Saturday'!$AJ502="t",0,'BB-2024-Saturday'!AO502),"")</f>
        <v/>
      </c>
      <c r="H499" s="119" t="str">
        <f>IF('BB-2024-Saturday'!$AJ502&lt;&gt;"",IF('BB-2024-Saturday'!$AJ502="t",0,'BB-2024-Saturday'!AP502),"")</f>
        <v/>
      </c>
      <c r="I499" s="119" t="str">
        <f>IF('BB-2024-Saturday'!$AJ502&lt;&gt;"",IF('BB-2024-Saturday'!$AJ502="t",0,'BB-2024-Saturday'!AQ502),"")</f>
        <v/>
      </c>
      <c r="J499" s="119" t="str">
        <f>IF('BB-2024-Saturday'!$AJ502&lt;&gt;"",IF('BB-2024-Saturday'!$AJ502="t",'BB-2024-Saturday'!AM502,0),"")</f>
        <v/>
      </c>
      <c r="K499" s="119" t="str">
        <f>IF('BB-2024-Saturday'!$AJ502&lt;&gt;"",IF('BB-2024-Saturday'!$AJ502="t",'BB-2024-Saturday'!AN502,0),"")</f>
        <v/>
      </c>
      <c r="L499" s="119" t="str">
        <f>IF('BB-2024-Saturday'!$AJ502&lt;&gt;"",IF('BB-2024-Saturday'!$AJ502="t",'BB-2024-Saturday'!AO502,0),"")</f>
        <v/>
      </c>
      <c r="M499" s="119" t="str">
        <f>IF('BB-2024-Saturday'!$AJ502&lt;&gt;"",IF('BB-2024-Saturday'!$AJ502="t",'BB-2024-Saturday'!AP502,0),"")</f>
        <v/>
      </c>
      <c r="N499" s="120" t="str">
        <f>IF('BB-2024-Saturday'!$AJ502&lt;&gt;"",IF('BB-2024-Saturday'!$AJ502="m",'BB-2024-Saturday'!U502,0),"")</f>
        <v/>
      </c>
      <c r="O499" s="120" t="str">
        <f>IF('BB-2024-Saturday'!$AJ502&lt;&gt;"",IF('BB-2024-Saturday'!$AJ502="m",'BB-2024-Saturday'!V502,0),"")</f>
        <v/>
      </c>
    </row>
    <row r="500" spans="1:15" x14ac:dyDescent="0.25">
      <c r="A500" t="str">
        <f>IF('BB-2024-Saturday'!AJ503&lt;&gt;"",'BB-2024-Saturday'!AJ503,"")</f>
        <v/>
      </c>
      <c r="B500" t="str">
        <f>IF('BB-2024-Saturday'!AJ503&lt;&gt;"",'BB-2024-Saturday'!AR503,"")</f>
        <v/>
      </c>
      <c r="C500" t="str">
        <f>IF('BB-2024-Saturday'!AJ503="m","v","a")</f>
        <v>a</v>
      </c>
      <c r="D500" s="92" t="str">
        <f>IF('BB-2024-Saturday'!AJ503&lt;&gt;"",'BB-2024-Saturday'!AI503,"")</f>
        <v/>
      </c>
      <c r="E500" s="119" t="str">
        <f>IF('BB-2024-Saturday'!$AJ503&lt;&gt;"",IF('BB-2024-Saturday'!$AJ503="t",0,'BB-2024-Saturday'!AM503),"")</f>
        <v/>
      </c>
      <c r="F500" s="119" t="str">
        <f>IF('BB-2024-Saturday'!$AJ503&lt;&gt;"",IF('BB-2024-Saturday'!$AJ503="t",0,'BB-2024-Saturday'!AN503),"")</f>
        <v/>
      </c>
      <c r="G500" s="119" t="str">
        <f>IF('BB-2024-Saturday'!$AJ503&lt;&gt;"",IF('BB-2024-Saturday'!$AJ503="t",0,'BB-2024-Saturday'!AO503),"")</f>
        <v/>
      </c>
      <c r="H500" s="119" t="str">
        <f>IF('BB-2024-Saturday'!$AJ503&lt;&gt;"",IF('BB-2024-Saturday'!$AJ503="t",0,'BB-2024-Saturday'!AP503),"")</f>
        <v/>
      </c>
      <c r="I500" s="119" t="str">
        <f>IF('BB-2024-Saturday'!$AJ503&lt;&gt;"",IF('BB-2024-Saturday'!$AJ503="t",0,'BB-2024-Saturday'!AQ503),"")</f>
        <v/>
      </c>
      <c r="J500" s="119" t="str">
        <f>IF('BB-2024-Saturday'!$AJ503&lt;&gt;"",IF('BB-2024-Saturday'!$AJ503="t",'BB-2024-Saturday'!AM503,0),"")</f>
        <v/>
      </c>
      <c r="K500" s="119" t="str">
        <f>IF('BB-2024-Saturday'!$AJ503&lt;&gt;"",IF('BB-2024-Saturday'!$AJ503="t",'BB-2024-Saturday'!AN503,0),"")</f>
        <v/>
      </c>
      <c r="L500" s="119" t="str">
        <f>IF('BB-2024-Saturday'!$AJ503&lt;&gt;"",IF('BB-2024-Saturday'!$AJ503="t",'BB-2024-Saturday'!AO503,0),"")</f>
        <v/>
      </c>
      <c r="M500" s="119" t="str">
        <f>IF('BB-2024-Saturday'!$AJ503&lt;&gt;"",IF('BB-2024-Saturday'!$AJ503="t",'BB-2024-Saturday'!AP503,0),"")</f>
        <v/>
      </c>
      <c r="N500" s="120" t="str">
        <f>IF('BB-2024-Saturday'!$AJ503&lt;&gt;"",IF('BB-2024-Saturday'!$AJ503="m",'BB-2024-Saturday'!U503,0),"")</f>
        <v/>
      </c>
      <c r="O500" s="120" t="str">
        <f>IF('BB-2024-Saturday'!$AJ503&lt;&gt;"",IF('BB-2024-Saturday'!$AJ503="m",'BB-2024-Saturday'!V503,0),"")</f>
        <v/>
      </c>
    </row>
    <row r="501" spans="1:15" x14ac:dyDescent="0.25">
      <c r="A501" t="str">
        <f>IF('BB-2024-Saturday'!AJ504&lt;&gt;"",'BB-2024-Saturday'!AJ504,"")</f>
        <v/>
      </c>
      <c r="B501" t="str">
        <f>IF('BB-2024-Saturday'!AJ504&lt;&gt;"",'BB-2024-Saturday'!AR504,"")</f>
        <v/>
      </c>
      <c r="C501" t="str">
        <f>IF('BB-2024-Saturday'!AJ504="m","v","a")</f>
        <v>a</v>
      </c>
      <c r="D501" s="92" t="str">
        <f>IF('BB-2024-Saturday'!AJ504&lt;&gt;"",'BB-2024-Saturday'!AI504,"")</f>
        <v/>
      </c>
      <c r="E501" s="119" t="str">
        <f>IF('BB-2024-Saturday'!$AJ504&lt;&gt;"",IF('BB-2024-Saturday'!$AJ504="t",0,'BB-2024-Saturday'!AM504),"")</f>
        <v/>
      </c>
      <c r="F501" s="119" t="str">
        <f>IF('BB-2024-Saturday'!$AJ504&lt;&gt;"",IF('BB-2024-Saturday'!$AJ504="t",0,'BB-2024-Saturday'!AN504),"")</f>
        <v/>
      </c>
      <c r="G501" s="119" t="str">
        <f>IF('BB-2024-Saturday'!$AJ504&lt;&gt;"",IF('BB-2024-Saturday'!$AJ504="t",0,'BB-2024-Saturday'!AO504),"")</f>
        <v/>
      </c>
      <c r="H501" s="119" t="str">
        <f>IF('BB-2024-Saturday'!$AJ504&lt;&gt;"",IF('BB-2024-Saturday'!$AJ504="t",0,'BB-2024-Saturday'!AP504),"")</f>
        <v/>
      </c>
      <c r="I501" s="119" t="str">
        <f>IF('BB-2024-Saturday'!$AJ504&lt;&gt;"",IF('BB-2024-Saturday'!$AJ504="t",0,'BB-2024-Saturday'!AQ504),"")</f>
        <v/>
      </c>
      <c r="J501" s="119" t="str">
        <f>IF('BB-2024-Saturday'!$AJ504&lt;&gt;"",IF('BB-2024-Saturday'!$AJ504="t",'BB-2024-Saturday'!AM504,0),"")</f>
        <v/>
      </c>
      <c r="K501" s="119" t="str">
        <f>IF('BB-2024-Saturday'!$AJ504&lt;&gt;"",IF('BB-2024-Saturday'!$AJ504="t",'BB-2024-Saturday'!AN504,0),"")</f>
        <v/>
      </c>
      <c r="L501" s="119" t="str">
        <f>IF('BB-2024-Saturday'!$AJ504&lt;&gt;"",IF('BB-2024-Saturday'!$AJ504="t",'BB-2024-Saturday'!AO504,0),"")</f>
        <v/>
      </c>
      <c r="M501" s="119" t="str">
        <f>IF('BB-2024-Saturday'!$AJ504&lt;&gt;"",IF('BB-2024-Saturday'!$AJ504="t",'BB-2024-Saturday'!AP504,0),"")</f>
        <v/>
      </c>
      <c r="N501" s="120" t="str">
        <f>IF('BB-2024-Saturday'!$AJ504&lt;&gt;"",IF('BB-2024-Saturday'!$AJ504="m",'BB-2024-Saturday'!U504,0),"")</f>
        <v/>
      </c>
      <c r="O501" s="120" t="str">
        <f>IF('BB-2024-Saturday'!$AJ504&lt;&gt;"",IF('BB-2024-Saturday'!$AJ504="m",'BB-2024-Saturday'!V504,0),"")</f>
        <v/>
      </c>
    </row>
    <row r="502" spans="1:15" x14ac:dyDescent="0.25">
      <c r="A502" t="str">
        <f>IF('BB-2024-Saturday'!AJ505&lt;&gt;"",'BB-2024-Saturday'!AJ505,"")</f>
        <v/>
      </c>
      <c r="B502" t="str">
        <f>IF('BB-2024-Saturday'!AJ505&lt;&gt;"",'BB-2024-Saturday'!AR505,"")</f>
        <v/>
      </c>
      <c r="C502" t="str">
        <f>IF('BB-2024-Saturday'!AJ505="m","v","a")</f>
        <v>a</v>
      </c>
      <c r="D502" s="92" t="str">
        <f>IF('BB-2024-Saturday'!AJ505&lt;&gt;"",'BB-2024-Saturday'!AI505,"")</f>
        <v/>
      </c>
      <c r="E502" s="119" t="str">
        <f>IF('BB-2024-Saturday'!$AJ505&lt;&gt;"",IF('BB-2024-Saturday'!$AJ505="t",0,'BB-2024-Saturday'!AM505),"")</f>
        <v/>
      </c>
      <c r="F502" s="119" t="str">
        <f>IF('BB-2024-Saturday'!$AJ505&lt;&gt;"",IF('BB-2024-Saturday'!$AJ505="t",0,'BB-2024-Saturday'!AN505),"")</f>
        <v/>
      </c>
      <c r="G502" s="119" t="str">
        <f>IF('BB-2024-Saturday'!$AJ505&lt;&gt;"",IF('BB-2024-Saturday'!$AJ505="t",0,'BB-2024-Saturday'!AO505),"")</f>
        <v/>
      </c>
      <c r="H502" s="119" t="str">
        <f>IF('BB-2024-Saturday'!$AJ505&lt;&gt;"",IF('BB-2024-Saturday'!$AJ505="t",0,'BB-2024-Saturday'!AP505),"")</f>
        <v/>
      </c>
      <c r="I502" s="119" t="str">
        <f>IF('BB-2024-Saturday'!$AJ505&lt;&gt;"",IF('BB-2024-Saturday'!$AJ505="t",0,'BB-2024-Saturday'!AQ505),"")</f>
        <v/>
      </c>
      <c r="J502" s="119" t="str">
        <f>IF('BB-2024-Saturday'!$AJ505&lt;&gt;"",IF('BB-2024-Saturday'!$AJ505="t",'BB-2024-Saturday'!AM505,0),"")</f>
        <v/>
      </c>
      <c r="K502" s="119" t="str">
        <f>IF('BB-2024-Saturday'!$AJ505&lt;&gt;"",IF('BB-2024-Saturday'!$AJ505="t",'BB-2024-Saturday'!AN505,0),"")</f>
        <v/>
      </c>
      <c r="L502" s="119" t="str">
        <f>IF('BB-2024-Saturday'!$AJ505&lt;&gt;"",IF('BB-2024-Saturday'!$AJ505="t",'BB-2024-Saturday'!AO505,0),"")</f>
        <v/>
      </c>
      <c r="M502" s="119" t="str">
        <f>IF('BB-2024-Saturday'!$AJ505&lt;&gt;"",IF('BB-2024-Saturday'!$AJ505="t",'BB-2024-Saturday'!AP505,0),"")</f>
        <v/>
      </c>
      <c r="N502" s="120" t="str">
        <f>IF('BB-2024-Saturday'!$AJ505&lt;&gt;"",IF('BB-2024-Saturday'!$AJ505="m",'BB-2024-Saturday'!U505,0),"")</f>
        <v/>
      </c>
      <c r="O502" s="120" t="str">
        <f>IF('BB-2024-Saturday'!$AJ505&lt;&gt;"",IF('BB-2024-Saturday'!$AJ505="m",'BB-2024-Saturday'!V505,0),"")</f>
        <v/>
      </c>
    </row>
    <row r="503" spans="1:15" x14ac:dyDescent="0.25">
      <c r="A503" t="str">
        <f>IF('BB-2024-Saturday'!AJ506&lt;&gt;"",'BB-2024-Saturday'!AJ506,"")</f>
        <v/>
      </c>
      <c r="B503" t="str">
        <f>IF('BB-2024-Saturday'!AJ506&lt;&gt;"",'BB-2024-Saturday'!AR506,"")</f>
        <v/>
      </c>
      <c r="C503" t="str">
        <f>IF('BB-2024-Saturday'!AJ506="m","v","a")</f>
        <v>a</v>
      </c>
      <c r="D503" s="92" t="str">
        <f>IF('BB-2024-Saturday'!AJ506&lt;&gt;"",'BB-2024-Saturday'!AI506,"")</f>
        <v/>
      </c>
      <c r="E503" s="119" t="str">
        <f>IF('BB-2024-Saturday'!$AJ506&lt;&gt;"",IF('BB-2024-Saturday'!$AJ506="t",0,'BB-2024-Saturday'!AM506),"")</f>
        <v/>
      </c>
      <c r="F503" s="119" t="str">
        <f>IF('BB-2024-Saturday'!$AJ506&lt;&gt;"",IF('BB-2024-Saturday'!$AJ506="t",0,'BB-2024-Saturday'!AN506),"")</f>
        <v/>
      </c>
      <c r="G503" s="119" t="str">
        <f>IF('BB-2024-Saturday'!$AJ506&lt;&gt;"",IF('BB-2024-Saturday'!$AJ506="t",0,'BB-2024-Saturday'!AO506),"")</f>
        <v/>
      </c>
      <c r="H503" s="119" t="str">
        <f>IF('BB-2024-Saturday'!$AJ506&lt;&gt;"",IF('BB-2024-Saturday'!$AJ506="t",0,'BB-2024-Saturday'!AP506),"")</f>
        <v/>
      </c>
      <c r="I503" s="119" t="str">
        <f>IF('BB-2024-Saturday'!$AJ506&lt;&gt;"",IF('BB-2024-Saturday'!$AJ506="t",0,'BB-2024-Saturday'!AQ506),"")</f>
        <v/>
      </c>
      <c r="J503" s="119" t="str">
        <f>IF('BB-2024-Saturday'!$AJ506&lt;&gt;"",IF('BB-2024-Saturday'!$AJ506="t",'BB-2024-Saturday'!AM506,0),"")</f>
        <v/>
      </c>
      <c r="K503" s="119" t="str">
        <f>IF('BB-2024-Saturday'!$AJ506&lt;&gt;"",IF('BB-2024-Saturday'!$AJ506="t",'BB-2024-Saturday'!AN506,0),"")</f>
        <v/>
      </c>
      <c r="L503" s="119" t="str">
        <f>IF('BB-2024-Saturday'!$AJ506&lt;&gt;"",IF('BB-2024-Saturday'!$AJ506="t",'BB-2024-Saturday'!AO506,0),"")</f>
        <v/>
      </c>
      <c r="M503" s="119" t="str">
        <f>IF('BB-2024-Saturday'!$AJ506&lt;&gt;"",IF('BB-2024-Saturday'!$AJ506="t",'BB-2024-Saturday'!AP506,0),"")</f>
        <v/>
      </c>
      <c r="N503" s="120" t="str">
        <f>IF('BB-2024-Saturday'!$AJ506&lt;&gt;"",IF('BB-2024-Saturday'!$AJ506="m",'BB-2024-Saturday'!U506,0),"")</f>
        <v/>
      </c>
      <c r="O503" s="120" t="str">
        <f>IF('BB-2024-Saturday'!$AJ506&lt;&gt;"",IF('BB-2024-Saturday'!$AJ506="m",'BB-2024-Saturday'!V506,0),"")</f>
        <v/>
      </c>
    </row>
    <row r="504" spans="1:15" x14ac:dyDescent="0.25">
      <c r="A504" t="str">
        <f>IF('BB-2024-Saturday'!AJ507&lt;&gt;"",'BB-2024-Saturday'!AJ507,"")</f>
        <v/>
      </c>
      <c r="B504" t="str">
        <f>IF('BB-2024-Saturday'!AJ507&lt;&gt;"",'BB-2024-Saturday'!AR507,"")</f>
        <v/>
      </c>
      <c r="C504" t="str">
        <f>IF('BB-2024-Saturday'!AJ507="m","v","a")</f>
        <v>a</v>
      </c>
      <c r="D504" s="92" t="str">
        <f>IF('BB-2024-Saturday'!AJ507&lt;&gt;"",'BB-2024-Saturday'!AI507,"")</f>
        <v/>
      </c>
      <c r="E504" s="119" t="str">
        <f>IF('BB-2024-Saturday'!$AJ507&lt;&gt;"",IF('BB-2024-Saturday'!$AJ507="t",0,'BB-2024-Saturday'!AM507),"")</f>
        <v/>
      </c>
      <c r="F504" s="119" t="str">
        <f>IF('BB-2024-Saturday'!$AJ507&lt;&gt;"",IF('BB-2024-Saturday'!$AJ507="t",0,'BB-2024-Saturday'!AN507),"")</f>
        <v/>
      </c>
      <c r="G504" s="119" t="str">
        <f>IF('BB-2024-Saturday'!$AJ507&lt;&gt;"",IF('BB-2024-Saturday'!$AJ507="t",0,'BB-2024-Saturday'!AO507),"")</f>
        <v/>
      </c>
      <c r="H504" s="119" t="str">
        <f>IF('BB-2024-Saturday'!$AJ507&lt;&gt;"",IF('BB-2024-Saturday'!$AJ507="t",0,'BB-2024-Saturday'!AP507),"")</f>
        <v/>
      </c>
      <c r="I504" s="119" t="str">
        <f>IF('BB-2024-Saturday'!$AJ507&lt;&gt;"",IF('BB-2024-Saturday'!$AJ507="t",0,'BB-2024-Saturday'!AQ507),"")</f>
        <v/>
      </c>
      <c r="J504" s="119" t="str">
        <f>IF('BB-2024-Saturday'!$AJ507&lt;&gt;"",IF('BB-2024-Saturday'!$AJ507="t",'BB-2024-Saturday'!AM507,0),"")</f>
        <v/>
      </c>
      <c r="K504" s="119" t="str">
        <f>IF('BB-2024-Saturday'!$AJ507&lt;&gt;"",IF('BB-2024-Saturday'!$AJ507="t",'BB-2024-Saturday'!AN507,0),"")</f>
        <v/>
      </c>
      <c r="L504" s="119" t="str">
        <f>IF('BB-2024-Saturday'!$AJ507&lt;&gt;"",IF('BB-2024-Saturday'!$AJ507="t",'BB-2024-Saturday'!AO507,0),"")</f>
        <v/>
      </c>
      <c r="M504" s="119" t="str">
        <f>IF('BB-2024-Saturday'!$AJ507&lt;&gt;"",IF('BB-2024-Saturday'!$AJ507="t",'BB-2024-Saturday'!AP507,0),"")</f>
        <v/>
      </c>
      <c r="N504" s="120" t="str">
        <f>IF('BB-2024-Saturday'!$AJ507&lt;&gt;"",IF('BB-2024-Saturday'!$AJ507="m",'BB-2024-Saturday'!U507,0),"")</f>
        <v/>
      </c>
      <c r="O504" s="120" t="str">
        <f>IF('BB-2024-Saturday'!$AJ507&lt;&gt;"",IF('BB-2024-Saturday'!$AJ507="m",'BB-2024-Saturday'!V507,0),"")</f>
        <v/>
      </c>
    </row>
    <row r="505" spans="1:15" x14ac:dyDescent="0.25">
      <c r="A505" t="str">
        <f>IF('BB-2024-Saturday'!AJ508&lt;&gt;"",'BB-2024-Saturday'!AJ508,"")</f>
        <v/>
      </c>
      <c r="B505" t="str">
        <f>IF('BB-2024-Saturday'!AJ508&lt;&gt;"",'BB-2024-Saturday'!AR508,"")</f>
        <v/>
      </c>
      <c r="C505" t="str">
        <f>IF('BB-2024-Saturday'!AJ508="m","v","a")</f>
        <v>a</v>
      </c>
      <c r="D505" s="92" t="str">
        <f>IF('BB-2024-Saturday'!AJ508&lt;&gt;"",'BB-2024-Saturday'!AI508,"")</f>
        <v/>
      </c>
      <c r="E505" s="119" t="str">
        <f>IF('BB-2024-Saturday'!$AJ508&lt;&gt;"",IF('BB-2024-Saturday'!$AJ508="t",0,'BB-2024-Saturday'!AM508),"")</f>
        <v/>
      </c>
      <c r="F505" s="119" t="str">
        <f>IF('BB-2024-Saturday'!$AJ508&lt;&gt;"",IF('BB-2024-Saturday'!$AJ508="t",0,'BB-2024-Saturday'!AN508),"")</f>
        <v/>
      </c>
      <c r="G505" s="119" t="str">
        <f>IF('BB-2024-Saturday'!$AJ508&lt;&gt;"",IF('BB-2024-Saturday'!$AJ508="t",0,'BB-2024-Saturday'!AO508),"")</f>
        <v/>
      </c>
      <c r="H505" s="119" t="str">
        <f>IF('BB-2024-Saturday'!$AJ508&lt;&gt;"",IF('BB-2024-Saturday'!$AJ508="t",0,'BB-2024-Saturday'!AP508),"")</f>
        <v/>
      </c>
      <c r="I505" s="119" t="str">
        <f>IF('BB-2024-Saturday'!$AJ508&lt;&gt;"",IF('BB-2024-Saturday'!$AJ508="t",0,'BB-2024-Saturday'!AQ508),"")</f>
        <v/>
      </c>
      <c r="J505" s="119" t="str">
        <f>IF('BB-2024-Saturday'!$AJ508&lt;&gt;"",IF('BB-2024-Saturday'!$AJ508="t",'BB-2024-Saturday'!AM508,0),"")</f>
        <v/>
      </c>
      <c r="K505" s="119" t="str">
        <f>IF('BB-2024-Saturday'!$AJ508&lt;&gt;"",IF('BB-2024-Saturday'!$AJ508="t",'BB-2024-Saturday'!AN508,0),"")</f>
        <v/>
      </c>
      <c r="L505" s="119" t="str">
        <f>IF('BB-2024-Saturday'!$AJ508&lt;&gt;"",IF('BB-2024-Saturday'!$AJ508="t",'BB-2024-Saturday'!AO508,0),"")</f>
        <v/>
      </c>
      <c r="M505" s="119" t="str">
        <f>IF('BB-2024-Saturday'!$AJ508&lt;&gt;"",IF('BB-2024-Saturday'!$AJ508="t",'BB-2024-Saturday'!AP508,0),"")</f>
        <v/>
      </c>
      <c r="N505" s="120" t="str">
        <f>IF('BB-2024-Saturday'!$AJ508&lt;&gt;"",IF('BB-2024-Saturday'!$AJ508="m",'BB-2024-Saturday'!U508,0),"")</f>
        <v/>
      </c>
      <c r="O505" s="120" t="str">
        <f>IF('BB-2024-Saturday'!$AJ508&lt;&gt;"",IF('BB-2024-Saturday'!$AJ508="m",'BB-2024-Saturday'!V508,0),"")</f>
        <v/>
      </c>
    </row>
    <row r="506" spans="1:15" x14ac:dyDescent="0.25">
      <c r="A506" t="str">
        <f>IF('BB-2024-Saturday'!AJ509&lt;&gt;"",'BB-2024-Saturday'!AJ509,"")</f>
        <v/>
      </c>
      <c r="B506" t="str">
        <f>IF('BB-2024-Saturday'!AJ509&lt;&gt;"",'BB-2024-Saturday'!AR509,"")</f>
        <v/>
      </c>
      <c r="C506" t="str">
        <f>IF('BB-2024-Saturday'!AJ509="m","v","a")</f>
        <v>a</v>
      </c>
      <c r="D506" s="92" t="str">
        <f>IF('BB-2024-Saturday'!AJ509&lt;&gt;"",'BB-2024-Saturday'!AI509,"")</f>
        <v/>
      </c>
      <c r="E506" s="119" t="str">
        <f>IF('BB-2024-Saturday'!$AJ509&lt;&gt;"",IF('BB-2024-Saturday'!$AJ509="t",0,'BB-2024-Saturday'!AM509),"")</f>
        <v/>
      </c>
      <c r="F506" s="119" t="str">
        <f>IF('BB-2024-Saturday'!$AJ509&lt;&gt;"",IF('BB-2024-Saturday'!$AJ509="t",0,'BB-2024-Saturday'!AN509),"")</f>
        <v/>
      </c>
      <c r="G506" s="119" t="str">
        <f>IF('BB-2024-Saturday'!$AJ509&lt;&gt;"",IF('BB-2024-Saturday'!$AJ509="t",0,'BB-2024-Saturday'!AO509),"")</f>
        <v/>
      </c>
      <c r="H506" s="119" t="str">
        <f>IF('BB-2024-Saturday'!$AJ509&lt;&gt;"",IF('BB-2024-Saturday'!$AJ509="t",0,'BB-2024-Saturday'!AP509),"")</f>
        <v/>
      </c>
      <c r="I506" s="119" t="str">
        <f>IF('BB-2024-Saturday'!$AJ509&lt;&gt;"",IF('BB-2024-Saturday'!$AJ509="t",0,'BB-2024-Saturday'!AQ509),"")</f>
        <v/>
      </c>
      <c r="J506" s="119" t="str">
        <f>IF('BB-2024-Saturday'!$AJ509&lt;&gt;"",IF('BB-2024-Saturday'!$AJ509="t",'BB-2024-Saturday'!AM509,0),"")</f>
        <v/>
      </c>
      <c r="K506" s="119" t="str">
        <f>IF('BB-2024-Saturday'!$AJ509&lt;&gt;"",IF('BB-2024-Saturday'!$AJ509="t",'BB-2024-Saturday'!AN509,0),"")</f>
        <v/>
      </c>
      <c r="L506" s="119" t="str">
        <f>IF('BB-2024-Saturday'!$AJ509&lt;&gt;"",IF('BB-2024-Saturday'!$AJ509="t",'BB-2024-Saturday'!AO509,0),"")</f>
        <v/>
      </c>
      <c r="M506" s="119" t="str">
        <f>IF('BB-2024-Saturday'!$AJ509&lt;&gt;"",IF('BB-2024-Saturday'!$AJ509="t",'BB-2024-Saturday'!AP509,0),"")</f>
        <v/>
      </c>
      <c r="N506" s="120" t="str">
        <f>IF('BB-2024-Saturday'!$AJ509&lt;&gt;"",IF('BB-2024-Saturday'!$AJ509="m",'BB-2024-Saturday'!U509,0),"")</f>
        <v/>
      </c>
      <c r="O506" s="120" t="str">
        <f>IF('BB-2024-Saturday'!$AJ509&lt;&gt;"",IF('BB-2024-Saturday'!$AJ509="m",'BB-2024-Saturday'!V509,0),"")</f>
        <v/>
      </c>
    </row>
    <row r="507" spans="1:15" x14ac:dyDescent="0.25">
      <c r="A507" t="str">
        <f>IF('BB-2024-Saturday'!AJ510&lt;&gt;"",'BB-2024-Saturday'!AJ510,"")</f>
        <v/>
      </c>
      <c r="B507" t="str">
        <f>IF('BB-2024-Saturday'!AJ510&lt;&gt;"",'BB-2024-Saturday'!AR510,"")</f>
        <v/>
      </c>
      <c r="C507" t="str">
        <f>IF('BB-2024-Saturday'!AJ510="m","v","a")</f>
        <v>a</v>
      </c>
      <c r="D507" s="92" t="str">
        <f>IF('BB-2024-Saturday'!AJ510&lt;&gt;"",'BB-2024-Saturday'!AI510,"")</f>
        <v/>
      </c>
      <c r="E507" s="119" t="str">
        <f>IF('BB-2024-Saturday'!$AJ510&lt;&gt;"",IF('BB-2024-Saturday'!$AJ510="t",0,'BB-2024-Saturday'!AM510),"")</f>
        <v/>
      </c>
      <c r="F507" s="119" t="str">
        <f>IF('BB-2024-Saturday'!$AJ510&lt;&gt;"",IF('BB-2024-Saturday'!$AJ510="t",0,'BB-2024-Saturday'!AN510),"")</f>
        <v/>
      </c>
      <c r="G507" s="119" t="str">
        <f>IF('BB-2024-Saturday'!$AJ510&lt;&gt;"",IF('BB-2024-Saturday'!$AJ510="t",0,'BB-2024-Saturday'!AO510),"")</f>
        <v/>
      </c>
      <c r="H507" s="119" t="str">
        <f>IF('BB-2024-Saturday'!$AJ510&lt;&gt;"",IF('BB-2024-Saturday'!$AJ510="t",0,'BB-2024-Saturday'!AP510),"")</f>
        <v/>
      </c>
      <c r="I507" s="119" t="str">
        <f>IF('BB-2024-Saturday'!$AJ510&lt;&gt;"",IF('BB-2024-Saturday'!$AJ510="t",0,'BB-2024-Saturday'!AQ510),"")</f>
        <v/>
      </c>
      <c r="J507" s="119" t="str">
        <f>IF('BB-2024-Saturday'!$AJ510&lt;&gt;"",IF('BB-2024-Saturday'!$AJ510="t",'BB-2024-Saturday'!AM510,0),"")</f>
        <v/>
      </c>
      <c r="K507" s="119" t="str">
        <f>IF('BB-2024-Saturday'!$AJ510&lt;&gt;"",IF('BB-2024-Saturday'!$AJ510="t",'BB-2024-Saturday'!AN510,0),"")</f>
        <v/>
      </c>
      <c r="L507" s="119" t="str">
        <f>IF('BB-2024-Saturday'!$AJ510&lt;&gt;"",IF('BB-2024-Saturday'!$AJ510="t",'BB-2024-Saturday'!AO510,0),"")</f>
        <v/>
      </c>
      <c r="M507" s="119" t="str">
        <f>IF('BB-2024-Saturday'!$AJ510&lt;&gt;"",IF('BB-2024-Saturday'!$AJ510="t",'BB-2024-Saturday'!AP510,0),"")</f>
        <v/>
      </c>
      <c r="N507" s="120" t="str">
        <f>IF('BB-2024-Saturday'!$AJ510&lt;&gt;"",IF('BB-2024-Saturday'!$AJ510="m",'BB-2024-Saturday'!U510,0),"")</f>
        <v/>
      </c>
      <c r="O507" s="120" t="str">
        <f>IF('BB-2024-Saturday'!$AJ510&lt;&gt;"",IF('BB-2024-Saturday'!$AJ510="m",'BB-2024-Saturday'!V510,0),"")</f>
        <v/>
      </c>
    </row>
    <row r="508" spans="1:15" x14ac:dyDescent="0.25">
      <c r="A508" t="str">
        <f>IF('BB-2024-Saturday'!AJ511&lt;&gt;"",'BB-2024-Saturday'!AJ511,"")</f>
        <v>m</v>
      </c>
      <c r="B508" t="str">
        <f>IF('BB-2024-Saturday'!AJ511&lt;&gt;"",'BB-2024-Saturday'!AR511,"")</f>
        <v>Control @ Danger Plate @ Culvert after 13.2 km Plate. Dot on pole and yellow line.</v>
      </c>
      <c r="C508" t="str">
        <f>IF('BB-2024-Saturday'!AJ511="m","v","a")</f>
        <v>v</v>
      </c>
      <c r="D508" s="92">
        <f>IF('BB-2024-Saturday'!AJ511&lt;&gt;"",'BB-2024-Saturday'!AI511,"")</f>
        <v>147.63</v>
      </c>
      <c r="E508" s="119">
        <f>IF('BB-2024-Saturday'!$AJ511&lt;&gt;"",IF('BB-2024-Saturday'!$AJ511="t",0,'BB-2024-Saturday'!AM511),"")</f>
        <v>46</v>
      </c>
      <c r="F508" s="119">
        <f>IF('BB-2024-Saturday'!$AJ511&lt;&gt;"",IF('BB-2024-Saturday'!$AJ511="t",0,'BB-2024-Saturday'!AN511),"")</f>
        <v>55</v>
      </c>
      <c r="G508" s="119">
        <f>IF('BB-2024-Saturday'!$AJ511&lt;&gt;"",IF('BB-2024-Saturday'!$AJ511="t",0,'BB-2024-Saturday'!AO511),"")</f>
        <v>64</v>
      </c>
      <c r="H508" s="119">
        <f>IF('BB-2024-Saturday'!$AJ511&lt;&gt;"",IF('BB-2024-Saturday'!$AJ511="t",0,'BB-2024-Saturday'!AP511),"")</f>
        <v>72</v>
      </c>
      <c r="I508" s="119" t="str">
        <f>IF('BB-2024-Saturday'!$AJ511&lt;&gt;"",IF('BB-2024-Saturday'!$AJ511="t",0,'BB-2024-Saturday'!AQ511),"")</f>
        <v>120</v>
      </c>
      <c r="J508" s="119">
        <f>IF('BB-2024-Saturday'!$AJ511&lt;&gt;"",IF('BB-2024-Saturday'!$AJ511="t",'BB-2024-Saturday'!AM511,0),"")</f>
        <v>0</v>
      </c>
      <c r="K508" s="119">
        <f>IF('BB-2024-Saturday'!$AJ511&lt;&gt;"",IF('BB-2024-Saturday'!$AJ511="t",'BB-2024-Saturday'!AN511,0),"")</f>
        <v>0</v>
      </c>
      <c r="L508" s="119">
        <f>IF('BB-2024-Saturday'!$AJ511&lt;&gt;"",IF('BB-2024-Saturday'!$AJ511="t",'BB-2024-Saturday'!AO511,0),"")</f>
        <v>0</v>
      </c>
      <c r="M508" s="119">
        <f>IF('BB-2024-Saturday'!$AJ511&lt;&gt;"",IF('BB-2024-Saturday'!$AJ511="t",'BB-2024-Saturday'!AP511,0),"")</f>
        <v>0</v>
      </c>
      <c r="N508" s="120">
        <f>IF('BB-2024-Saturday'!$AJ511&lt;&gt;"",IF('BB-2024-Saturday'!$AJ511="m",'BB-2024-Saturday'!U511,0),"")</f>
        <v>26.91921</v>
      </c>
      <c r="O508" s="120">
        <f>IF('BB-2024-Saturday'!$AJ511&lt;&gt;"",IF('BB-2024-Saturday'!$AJ511="m",'BB-2024-Saturday'!V511,0),"")</f>
        <v>29.107299999999999</v>
      </c>
    </row>
    <row r="509" spans="1:15" x14ac:dyDescent="0.25">
      <c r="A509" t="str">
        <f>IF('BB-2024-Saturday'!AJ512&lt;&gt;"",'BB-2024-Saturday'!AJ512,"")</f>
        <v/>
      </c>
      <c r="B509" t="str">
        <f>IF('BB-2024-Saturday'!AJ512&lt;&gt;"",'BB-2024-Saturday'!AR512,"")</f>
        <v/>
      </c>
      <c r="C509" t="str">
        <f>IF('BB-2024-Saturday'!AJ512="m","v","a")</f>
        <v>a</v>
      </c>
      <c r="D509" s="92" t="str">
        <f>IF('BB-2024-Saturday'!AJ512&lt;&gt;"",'BB-2024-Saturday'!AI512,"")</f>
        <v/>
      </c>
      <c r="E509" s="119" t="str">
        <f>IF('BB-2024-Saturday'!$AJ512&lt;&gt;"",IF('BB-2024-Saturday'!$AJ512="t",0,'BB-2024-Saturday'!AM512),"")</f>
        <v/>
      </c>
      <c r="F509" s="119" t="str">
        <f>IF('BB-2024-Saturday'!$AJ512&lt;&gt;"",IF('BB-2024-Saturday'!$AJ512="t",0,'BB-2024-Saturday'!AN512),"")</f>
        <v/>
      </c>
      <c r="G509" s="119" t="str">
        <f>IF('BB-2024-Saturday'!$AJ512&lt;&gt;"",IF('BB-2024-Saturday'!$AJ512="t",0,'BB-2024-Saturday'!AO512),"")</f>
        <v/>
      </c>
      <c r="H509" s="119" t="str">
        <f>IF('BB-2024-Saturday'!$AJ512&lt;&gt;"",IF('BB-2024-Saturday'!$AJ512="t",0,'BB-2024-Saturday'!AP512),"")</f>
        <v/>
      </c>
      <c r="I509" s="119" t="str">
        <f>IF('BB-2024-Saturday'!$AJ512&lt;&gt;"",IF('BB-2024-Saturday'!$AJ512="t",0,'BB-2024-Saturday'!AQ512),"")</f>
        <v/>
      </c>
      <c r="J509" s="119" t="str">
        <f>IF('BB-2024-Saturday'!$AJ512&lt;&gt;"",IF('BB-2024-Saturday'!$AJ512="t",'BB-2024-Saturday'!AM512,0),"")</f>
        <v/>
      </c>
      <c r="K509" s="119" t="str">
        <f>IF('BB-2024-Saturday'!$AJ512&lt;&gt;"",IF('BB-2024-Saturday'!$AJ512="t",'BB-2024-Saturday'!AN512,0),"")</f>
        <v/>
      </c>
      <c r="L509" s="119" t="str">
        <f>IF('BB-2024-Saturday'!$AJ512&lt;&gt;"",IF('BB-2024-Saturday'!$AJ512="t",'BB-2024-Saturday'!AO512,0),"")</f>
        <v/>
      </c>
      <c r="M509" s="119" t="str">
        <f>IF('BB-2024-Saturday'!$AJ512&lt;&gt;"",IF('BB-2024-Saturday'!$AJ512="t",'BB-2024-Saturday'!AP512,0),"")</f>
        <v/>
      </c>
      <c r="N509" s="120" t="str">
        <f>IF('BB-2024-Saturday'!$AJ512&lt;&gt;"",IF('BB-2024-Saturday'!$AJ512="m",'BB-2024-Saturday'!U512,0),"")</f>
        <v/>
      </c>
      <c r="O509" s="120" t="str">
        <f>IF('BB-2024-Saturday'!$AJ512&lt;&gt;"",IF('BB-2024-Saturday'!$AJ512="m",'BB-2024-Saturday'!V512,0),"")</f>
        <v/>
      </c>
    </row>
    <row r="510" spans="1:15" x14ac:dyDescent="0.25">
      <c r="A510" t="str">
        <f>IF('BB-2024-Saturday'!AJ513&lt;&gt;"",'BB-2024-Saturday'!AJ513,"")</f>
        <v/>
      </c>
      <c r="B510" t="str">
        <f>IF('BB-2024-Saturday'!AJ513&lt;&gt;"",'BB-2024-Saturday'!AR513,"")</f>
        <v/>
      </c>
      <c r="C510" t="str">
        <f>IF('BB-2024-Saturday'!AJ513="m","v","a")</f>
        <v>a</v>
      </c>
      <c r="D510" s="92" t="str">
        <f>IF('BB-2024-Saturday'!AJ513&lt;&gt;"",'BB-2024-Saturday'!AI513,"")</f>
        <v/>
      </c>
      <c r="E510" s="119" t="str">
        <f>IF('BB-2024-Saturday'!$AJ513&lt;&gt;"",IF('BB-2024-Saturday'!$AJ513="t",0,'BB-2024-Saturday'!AM513),"")</f>
        <v/>
      </c>
      <c r="F510" s="119" t="str">
        <f>IF('BB-2024-Saturday'!$AJ513&lt;&gt;"",IF('BB-2024-Saturday'!$AJ513="t",0,'BB-2024-Saturday'!AN513),"")</f>
        <v/>
      </c>
      <c r="G510" s="119" t="str">
        <f>IF('BB-2024-Saturday'!$AJ513&lt;&gt;"",IF('BB-2024-Saturday'!$AJ513="t",0,'BB-2024-Saturday'!AO513),"")</f>
        <v/>
      </c>
      <c r="H510" s="119" t="str">
        <f>IF('BB-2024-Saturday'!$AJ513&lt;&gt;"",IF('BB-2024-Saturday'!$AJ513="t",0,'BB-2024-Saturday'!AP513),"")</f>
        <v/>
      </c>
      <c r="I510" s="119" t="str">
        <f>IF('BB-2024-Saturday'!$AJ513&lt;&gt;"",IF('BB-2024-Saturday'!$AJ513="t",0,'BB-2024-Saturday'!AQ513),"")</f>
        <v/>
      </c>
      <c r="J510" s="119" t="str">
        <f>IF('BB-2024-Saturday'!$AJ513&lt;&gt;"",IF('BB-2024-Saturday'!$AJ513="t",'BB-2024-Saturday'!AM513,0),"")</f>
        <v/>
      </c>
      <c r="K510" s="119" t="str">
        <f>IF('BB-2024-Saturday'!$AJ513&lt;&gt;"",IF('BB-2024-Saturday'!$AJ513="t",'BB-2024-Saturday'!AN513,0),"")</f>
        <v/>
      </c>
      <c r="L510" s="119" t="str">
        <f>IF('BB-2024-Saturday'!$AJ513&lt;&gt;"",IF('BB-2024-Saturday'!$AJ513="t",'BB-2024-Saturday'!AO513,0),"")</f>
        <v/>
      </c>
      <c r="M510" s="119" t="str">
        <f>IF('BB-2024-Saturday'!$AJ513&lt;&gt;"",IF('BB-2024-Saturday'!$AJ513="t",'BB-2024-Saturday'!AP513,0),"")</f>
        <v/>
      </c>
      <c r="N510" s="120" t="str">
        <f>IF('BB-2024-Saturday'!$AJ513&lt;&gt;"",IF('BB-2024-Saturday'!$AJ513="m",'BB-2024-Saturday'!U513,0),"")</f>
        <v/>
      </c>
      <c r="O510" s="120" t="str">
        <f>IF('BB-2024-Saturday'!$AJ513&lt;&gt;"",IF('BB-2024-Saturday'!$AJ513="m",'BB-2024-Saturday'!V513,0),"")</f>
        <v/>
      </c>
    </row>
    <row r="511" spans="1:15" x14ac:dyDescent="0.25">
      <c r="A511" t="str">
        <f>IF('BB-2024-Saturday'!AJ514&lt;&gt;"",'BB-2024-Saturday'!AJ514,"")</f>
        <v/>
      </c>
      <c r="B511" t="str">
        <f>IF('BB-2024-Saturday'!AJ514&lt;&gt;"",'BB-2024-Saturday'!AR514,"")</f>
        <v/>
      </c>
      <c r="C511" t="str">
        <f>IF('BB-2024-Saturday'!AJ514="m","v","a")</f>
        <v>a</v>
      </c>
      <c r="D511" s="92" t="str">
        <f>IF('BB-2024-Saturday'!AJ514&lt;&gt;"",'BB-2024-Saturday'!AI514,"")</f>
        <v/>
      </c>
      <c r="E511" s="119" t="str">
        <f>IF('BB-2024-Saturday'!$AJ514&lt;&gt;"",IF('BB-2024-Saturday'!$AJ514="t",0,'BB-2024-Saturday'!AM514),"")</f>
        <v/>
      </c>
      <c r="F511" s="119" t="str">
        <f>IF('BB-2024-Saturday'!$AJ514&lt;&gt;"",IF('BB-2024-Saturday'!$AJ514="t",0,'BB-2024-Saturday'!AN514),"")</f>
        <v/>
      </c>
      <c r="G511" s="119" t="str">
        <f>IF('BB-2024-Saturday'!$AJ514&lt;&gt;"",IF('BB-2024-Saturday'!$AJ514="t",0,'BB-2024-Saturday'!AO514),"")</f>
        <v/>
      </c>
      <c r="H511" s="119" t="str">
        <f>IF('BB-2024-Saturday'!$AJ514&lt;&gt;"",IF('BB-2024-Saturday'!$AJ514="t",0,'BB-2024-Saturday'!AP514),"")</f>
        <v/>
      </c>
      <c r="I511" s="119" t="str">
        <f>IF('BB-2024-Saturday'!$AJ514&lt;&gt;"",IF('BB-2024-Saturday'!$AJ514="t",0,'BB-2024-Saturday'!AQ514),"")</f>
        <v/>
      </c>
      <c r="J511" s="119" t="str">
        <f>IF('BB-2024-Saturday'!$AJ514&lt;&gt;"",IF('BB-2024-Saturday'!$AJ514="t",'BB-2024-Saturday'!AM514,0),"")</f>
        <v/>
      </c>
      <c r="K511" s="119" t="str">
        <f>IF('BB-2024-Saturday'!$AJ514&lt;&gt;"",IF('BB-2024-Saturday'!$AJ514="t",'BB-2024-Saturday'!AN514,0),"")</f>
        <v/>
      </c>
      <c r="L511" s="119" t="str">
        <f>IF('BB-2024-Saturday'!$AJ514&lt;&gt;"",IF('BB-2024-Saturday'!$AJ514="t",'BB-2024-Saturday'!AO514,0),"")</f>
        <v/>
      </c>
      <c r="M511" s="119" t="str">
        <f>IF('BB-2024-Saturday'!$AJ514&lt;&gt;"",IF('BB-2024-Saturday'!$AJ514="t",'BB-2024-Saturday'!AP514,0),"")</f>
        <v/>
      </c>
      <c r="N511" s="120" t="str">
        <f>IF('BB-2024-Saturday'!$AJ514&lt;&gt;"",IF('BB-2024-Saturday'!$AJ514="m",'BB-2024-Saturday'!U514,0),"")</f>
        <v/>
      </c>
      <c r="O511" s="120" t="str">
        <f>IF('BB-2024-Saturday'!$AJ514&lt;&gt;"",IF('BB-2024-Saturday'!$AJ514="m",'BB-2024-Saturday'!V514,0),"")</f>
        <v/>
      </c>
    </row>
    <row r="512" spans="1:15" x14ac:dyDescent="0.25">
      <c r="A512" t="str">
        <f>IF('BB-2024-Saturday'!AJ515&lt;&gt;"",'BB-2024-Saturday'!AJ515,"")</f>
        <v/>
      </c>
      <c r="B512" t="str">
        <f>IF('BB-2024-Saturday'!AJ515&lt;&gt;"",'BB-2024-Saturday'!AR515,"")</f>
        <v/>
      </c>
      <c r="C512" t="str">
        <f>IF('BB-2024-Saturday'!AJ515="m","v","a")</f>
        <v>a</v>
      </c>
      <c r="D512" s="92" t="str">
        <f>IF('BB-2024-Saturday'!AJ515&lt;&gt;"",'BB-2024-Saturday'!AI515,"")</f>
        <v/>
      </c>
      <c r="E512" s="119" t="str">
        <f>IF('BB-2024-Saturday'!$AJ515&lt;&gt;"",IF('BB-2024-Saturday'!$AJ515="t",0,'BB-2024-Saturday'!AM515),"")</f>
        <v/>
      </c>
      <c r="F512" s="119" t="str">
        <f>IF('BB-2024-Saturday'!$AJ515&lt;&gt;"",IF('BB-2024-Saturday'!$AJ515="t",0,'BB-2024-Saturday'!AN515),"")</f>
        <v/>
      </c>
      <c r="G512" s="119" t="str">
        <f>IF('BB-2024-Saturday'!$AJ515&lt;&gt;"",IF('BB-2024-Saturday'!$AJ515="t",0,'BB-2024-Saturday'!AO515),"")</f>
        <v/>
      </c>
      <c r="H512" s="119" t="str">
        <f>IF('BB-2024-Saturday'!$AJ515&lt;&gt;"",IF('BB-2024-Saturday'!$AJ515="t",0,'BB-2024-Saturday'!AP515),"")</f>
        <v/>
      </c>
      <c r="I512" s="119" t="str">
        <f>IF('BB-2024-Saturday'!$AJ515&lt;&gt;"",IF('BB-2024-Saturday'!$AJ515="t",0,'BB-2024-Saturday'!AQ515),"")</f>
        <v/>
      </c>
      <c r="J512" s="119" t="str">
        <f>IF('BB-2024-Saturday'!$AJ515&lt;&gt;"",IF('BB-2024-Saturday'!$AJ515="t",'BB-2024-Saturday'!AM515,0),"")</f>
        <v/>
      </c>
      <c r="K512" s="119" t="str">
        <f>IF('BB-2024-Saturday'!$AJ515&lt;&gt;"",IF('BB-2024-Saturday'!$AJ515="t",'BB-2024-Saturday'!AN515,0),"")</f>
        <v/>
      </c>
      <c r="L512" s="119" t="str">
        <f>IF('BB-2024-Saturday'!$AJ515&lt;&gt;"",IF('BB-2024-Saturday'!$AJ515="t",'BB-2024-Saturday'!AO515,0),"")</f>
        <v/>
      </c>
      <c r="M512" s="119" t="str">
        <f>IF('BB-2024-Saturday'!$AJ515&lt;&gt;"",IF('BB-2024-Saturday'!$AJ515="t",'BB-2024-Saturday'!AP515,0),"")</f>
        <v/>
      </c>
      <c r="N512" s="120" t="str">
        <f>IF('BB-2024-Saturday'!$AJ515&lt;&gt;"",IF('BB-2024-Saturday'!$AJ515="m",'BB-2024-Saturday'!U515,0),"")</f>
        <v/>
      </c>
      <c r="O512" s="120" t="str">
        <f>IF('BB-2024-Saturday'!$AJ515&lt;&gt;"",IF('BB-2024-Saturday'!$AJ515="m",'BB-2024-Saturday'!V515,0),"")</f>
        <v/>
      </c>
    </row>
    <row r="513" spans="1:15" x14ac:dyDescent="0.25">
      <c r="A513" t="str">
        <f>IF('BB-2024-Saturday'!AJ516&lt;&gt;"",'BB-2024-Saturday'!AJ516,"")</f>
        <v/>
      </c>
      <c r="B513" t="str">
        <f>IF('BB-2024-Saturday'!AJ516&lt;&gt;"",'BB-2024-Saturday'!AR516,"")</f>
        <v/>
      </c>
      <c r="C513" t="str">
        <f>IF('BB-2024-Saturday'!AJ516="m","v","a")</f>
        <v>a</v>
      </c>
      <c r="D513" s="92" t="str">
        <f>IF('BB-2024-Saturday'!AJ516&lt;&gt;"",'BB-2024-Saturday'!AI516,"")</f>
        <v/>
      </c>
      <c r="E513" s="119" t="str">
        <f>IF('BB-2024-Saturday'!$AJ516&lt;&gt;"",IF('BB-2024-Saturday'!$AJ516="t",0,'BB-2024-Saturday'!AM516),"")</f>
        <v/>
      </c>
      <c r="F513" s="119" t="str">
        <f>IF('BB-2024-Saturday'!$AJ516&lt;&gt;"",IF('BB-2024-Saturday'!$AJ516="t",0,'BB-2024-Saturday'!AN516),"")</f>
        <v/>
      </c>
      <c r="G513" s="119" t="str">
        <f>IF('BB-2024-Saturday'!$AJ516&lt;&gt;"",IF('BB-2024-Saturday'!$AJ516="t",0,'BB-2024-Saturday'!AO516),"")</f>
        <v/>
      </c>
      <c r="H513" s="119" t="str">
        <f>IF('BB-2024-Saturday'!$AJ516&lt;&gt;"",IF('BB-2024-Saturday'!$AJ516="t",0,'BB-2024-Saturday'!AP516),"")</f>
        <v/>
      </c>
      <c r="I513" s="119" t="str">
        <f>IF('BB-2024-Saturday'!$AJ516&lt;&gt;"",IF('BB-2024-Saturday'!$AJ516="t",0,'BB-2024-Saturday'!AQ516),"")</f>
        <v/>
      </c>
      <c r="J513" s="119" t="str">
        <f>IF('BB-2024-Saturday'!$AJ516&lt;&gt;"",IF('BB-2024-Saturday'!$AJ516="t",'BB-2024-Saturday'!AM516,0),"")</f>
        <v/>
      </c>
      <c r="K513" s="119" t="str">
        <f>IF('BB-2024-Saturday'!$AJ516&lt;&gt;"",IF('BB-2024-Saturday'!$AJ516="t",'BB-2024-Saturday'!AN516,0),"")</f>
        <v/>
      </c>
      <c r="L513" s="119" t="str">
        <f>IF('BB-2024-Saturday'!$AJ516&lt;&gt;"",IF('BB-2024-Saturday'!$AJ516="t",'BB-2024-Saturday'!AO516,0),"")</f>
        <v/>
      </c>
      <c r="M513" s="119" t="str">
        <f>IF('BB-2024-Saturday'!$AJ516&lt;&gt;"",IF('BB-2024-Saturday'!$AJ516="t",'BB-2024-Saturday'!AP516,0),"")</f>
        <v/>
      </c>
      <c r="N513" s="120" t="str">
        <f>IF('BB-2024-Saturday'!$AJ516&lt;&gt;"",IF('BB-2024-Saturday'!$AJ516="m",'BB-2024-Saturday'!U516,0),"")</f>
        <v/>
      </c>
      <c r="O513" s="120" t="str">
        <f>IF('BB-2024-Saturday'!$AJ516&lt;&gt;"",IF('BB-2024-Saturday'!$AJ516="m",'BB-2024-Saturday'!V516,0),"")</f>
        <v/>
      </c>
    </row>
    <row r="514" spans="1:15" x14ac:dyDescent="0.25">
      <c r="A514" t="str">
        <f>IF('BB-2024-Saturday'!AJ517&lt;&gt;"",'BB-2024-Saturday'!AJ517,"")</f>
        <v/>
      </c>
      <c r="B514" t="str">
        <f>IF('BB-2024-Saturday'!AJ517&lt;&gt;"",'BB-2024-Saturday'!AR517,"")</f>
        <v/>
      </c>
      <c r="C514" t="str">
        <f>IF('BB-2024-Saturday'!AJ517="m","v","a")</f>
        <v>a</v>
      </c>
      <c r="D514" s="92" t="str">
        <f>IF('BB-2024-Saturday'!AJ517&lt;&gt;"",'BB-2024-Saturday'!AI517,"")</f>
        <v/>
      </c>
      <c r="E514" s="119" t="str">
        <f>IF('BB-2024-Saturday'!$AJ517&lt;&gt;"",IF('BB-2024-Saturday'!$AJ517="t",0,'BB-2024-Saturday'!AM517),"")</f>
        <v/>
      </c>
      <c r="F514" s="119" t="str">
        <f>IF('BB-2024-Saturday'!$AJ517&lt;&gt;"",IF('BB-2024-Saturday'!$AJ517="t",0,'BB-2024-Saturday'!AN517),"")</f>
        <v/>
      </c>
      <c r="G514" s="119" t="str">
        <f>IF('BB-2024-Saturday'!$AJ517&lt;&gt;"",IF('BB-2024-Saturday'!$AJ517="t",0,'BB-2024-Saturday'!AO517),"")</f>
        <v/>
      </c>
      <c r="H514" s="119" t="str">
        <f>IF('BB-2024-Saturday'!$AJ517&lt;&gt;"",IF('BB-2024-Saturday'!$AJ517="t",0,'BB-2024-Saturday'!AP517),"")</f>
        <v/>
      </c>
      <c r="I514" s="119" t="str">
        <f>IF('BB-2024-Saturday'!$AJ517&lt;&gt;"",IF('BB-2024-Saturday'!$AJ517="t",0,'BB-2024-Saturday'!AQ517),"")</f>
        <v/>
      </c>
      <c r="J514" s="119" t="str">
        <f>IF('BB-2024-Saturday'!$AJ517&lt;&gt;"",IF('BB-2024-Saturday'!$AJ517="t",'BB-2024-Saturday'!AM517,0),"")</f>
        <v/>
      </c>
      <c r="K514" s="119" t="str">
        <f>IF('BB-2024-Saturday'!$AJ517&lt;&gt;"",IF('BB-2024-Saturday'!$AJ517="t",'BB-2024-Saturday'!AN517,0),"")</f>
        <v/>
      </c>
      <c r="L514" s="119" t="str">
        <f>IF('BB-2024-Saturday'!$AJ517&lt;&gt;"",IF('BB-2024-Saturday'!$AJ517="t",'BB-2024-Saturday'!AO517,0),"")</f>
        <v/>
      </c>
      <c r="M514" s="119" t="str">
        <f>IF('BB-2024-Saturday'!$AJ517&lt;&gt;"",IF('BB-2024-Saturday'!$AJ517="t",'BB-2024-Saturday'!AP517,0),"")</f>
        <v/>
      </c>
      <c r="N514" s="120" t="str">
        <f>IF('BB-2024-Saturday'!$AJ517&lt;&gt;"",IF('BB-2024-Saturday'!$AJ517="m",'BB-2024-Saturday'!U517,0),"")</f>
        <v/>
      </c>
      <c r="O514" s="120" t="str">
        <f>IF('BB-2024-Saturday'!$AJ517&lt;&gt;"",IF('BB-2024-Saturday'!$AJ517="m",'BB-2024-Saturday'!V517,0),"")</f>
        <v/>
      </c>
    </row>
    <row r="515" spans="1:15" x14ac:dyDescent="0.25">
      <c r="A515" t="str">
        <f>IF('BB-2024-Saturday'!AJ518&lt;&gt;"",'BB-2024-Saturday'!AJ518,"")</f>
        <v/>
      </c>
      <c r="B515" t="str">
        <f>IF('BB-2024-Saturday'!AJ518&lt;&gt;"",'BB-2024-Saturday'!AR518,"")</f>
        <v/>
      </c>
      <c r="C515" t="str">
        <f>IF('BB-2024-Saturday'!AJ518="m","v","a")</f>
        <v>a</v>
      </c>
      <c r="D515" s="92" t="str">
        <f>IF('BB-2024-Saturday'!AJ518&lt;&gt;"",'BB-2024-Saturday'!AI518,"")</f>
        <v/>
      </c>
      <c r="E515" s="119" t="str">
        <f>IF('BB-2024-Saturday'!$AJ518&lt;&gt;"",IF('BB-2024-Saturday'!$AJ518="t",0,'BB-2024-Saturday'!AM518),"")</f>
        <v/>
      </c>
      <c r="F515" s="119" t="str">
        <f>IF('BB-2024-Saturday'!$AJ518&lt;&gt;"",IF('BB-2024-Saturday'!$AJ518="t",0,'BB-2024-Saturday'!AN518),"")</f>
        <v/>
      </c>
      <c r="G515" s="119" t="str">
        <f>IF('BB-2024-Saturday'!$AJ518&lt;&gt;"",IF('BB-2024-Saturday'!$AJ518="t",0,'BB-2024-Saturday'!AO518),"")</f>
        <v/>
      </c>
      <c r="H515" s="119" t="str">
        <f>IF('BB-2024-Saturday'!$AJ518&lt;&gt;"",IF('BB-2024-Saturday'!$AJ518="t",0,'BB-2024-Saturday'!AP518),"")</f>
        <v/>
      </c>
      <c r="I515" s="119" t="str">
        <f>IF('BB-2024-Saturday'!$AJ518&lt;&gt;"",IF('BB-2024-Saturday'!$AJ518="t",0,'BB-2024-Saturday'!AQ518),"")</f>
        <v/>
      </c>
      <c r="J515" s="119" t="str">
        <f>IF('BB-2024-Saturday'!$AJ518&lt;&gt;"",IF('BB-2024-Saturday'!$AJ518="t",'BB-2024-Saturday'!AM518,0),"")</f>
        <v/>
      </c>
      <c r="K515" s="119" t="str">
        <f>IF('BB-2024-Saturday'!$AJ518&lt;&gt;"",IF('BB-2024-Saturday'!$AJ518="t",'BB-2024-Saturday'!AN518,0),"")</f>
        <v/>
      </c>
      <c r="L515" s="119" t="str">
        <f>IF('BB-2024-Saturday'!$AJ518&lt;&gt;"",IF('BB-2024-Saturday'!$AJ518="t",'BB-2024-Saturday'!AO518,0),"")</f>
        <v/>
      </c>
      <c r="M515" s="119" t="str">
        <f>IF('BB-2024-Saturday'!$AJ518&lt;&gt;"",IF('BB-2024-Saturday'!$AJ518="t",'BB-2024-Saturday'!AP518,0),"")</f>
        <v/>
      </c>
      <c r="N515" s="120" t="str">
        <f>IF('BB-2024-Saturday'!$AJ518&lt;&gt;"",IF('BB-2024-Saturday'!$AJ518="m",'BB-2024-Saturday'!U518,0),"")</f>
        <v/>
      </c>
      <c r="O515" s="120" t="str">
        <f>IF('BB-2024-Saturday'!$AJ518&lt;&gt;"",IF('BB-2024-Saturday'!$AJ518="m",'BB-2024-Saturday'!V518,0),"")</f>
        <v/>
      </c>
    </row>
    <row r="516" spans="1:15" x14ac:dyDescent="0.25">
      <c r="A516" t="str">
        <f>IF('BB-2024-Saturday'!AJ519&lt;&gt;"",'BB-2024-Saturday'!AJ519,"")</f>
        <v/>
      </c>
      <c r="B516" t="str">
        <f>IF('BB-2024-Saturday'!AJ519&lt;&gt;"",'BB-2024-Saturday'!AR519,"")</f>
        <v/>
      </c>
      <c r="C516" t="str">
        <f>IF('BB-2024-Saturday'!AJ519="m","v","a")</f>
        <v>a</v>
      </c>
      <c r="D516" s="92" t="str">
        <f>IF('BB-2024-Saturday'!AJ519&lt;&gt;"",'BB-2024-Saturday'!AI519,"")</f>
        <v/>
      </c>
      <c r="E516" s="119" t="str">
        <f>IF('BB-2024-Saturday'!$AJ519&lt;&gt;"",IF('BB-2024-Saturday'!$AJ519="t",0,'BB-2024-Saturday'!AM519),"")</f>
        <v/>
      </c>
      <c r="F516" s="119" t="str">
        <f>IF('BB-2024-Saturday'!$AJ519&lt;&gt;"",IF('BB-2024-Saturday'!$AJ519="t",0,'BB-2024-Saturday'!AN519),"")</f>
        <v/>
      </c>
      <c r="G516" s="119" t="str">
        <f>IF('BB-2024-Saturday'!$AJ519&lt;&gt;"",IF('BB-2024-Saturday'!$AJ519="t",0,'BB-2024-Saturday'!AO519),"")</f>
        <v/>
      </c>
      <c r="H516" s="119" t="str">
        <f>IF('BB-2024-Saturday'!$AJ519&lt;&gt;"",IF('BB-2024-Saturday'!$AJ519="t",0,'BB-2024-Saturday'!AP519),"")</f>
        <v/>
      </c>
      <c r="I516" s="119" t="str">
        <f>IF('BB-2024-Saturday'!$AJ519&lt;&gt;"",IF('BB-2024-Saturday'!$AJ519="t",0,'BB-2024-Saturday'!AQ519),"")</f>
        <v/>
      </c>
      <c r="J516" s="119" t="str">
        <f>IF('BB-2024-Saturday'!$AJ519&lt;&gt;"",IF('BB-2024-Saturday'!$AJ519="t",'BB-2024-Saturday'!AM519,0),"")</f>
        <v/>
      </c>
      <c r="K516" s="119" t="str">
        <f>IF('BB-2024-Saturday'!$AJ519&lt;&gt;"",IF('BB-2024-Saturday'!$AJ519="t",'BB-2024-Saturday'!AN519,0),"")</f>
        <v/>
      </c>
      <c r="L516" s="119" t="str">
        <f>IF('BB-2024-Saturday'!$AJ519&lt;&gt;"",IF('BB-2024-Saturday'!$AJ519="t",'BB-2024-Saturday'!AO519,0),"")</f>
        <v/>
      </c>
      <c r="M516" s="119" t="str">
        <f>IF('BB-2024-Saturday'!$AJ519&lt;&gt;"",IF('BB-2024-Saturday'!$AJ519="t",'BB-2024-Saturday'!AP519,0),"")</f>
        <v/>
      </c>
      <c r="N516" s="120" t="str">
        <f>IF('BB-2024-Saturday'!$AJ519&lt;&gt;"",IF('BB-2024-Saturday'!$AJ519="m",'BB-2024-Saturday'!U519,0),"")</f>
        <v/>
      </c>
      <c r="O516" s="120" t="str">
        <f>IF('BB-2024-Saturday'!$AJ519&lt;&gt;"",IF('BB-2024-Saturday'!$AJ519="m",'BB-2024-Saturday'!V519,0),"")</f>
        <v/>
      </c>
    </row>
    <row r="517" spans="1:15" x14ac:dyDescent="0.25">
      <c r="A517" t="str">
        <f>IF('BB-2024-Saturday'!AJ520&lt;&gt;"",'BB-2024-Saturday'!AJ520,"")</f>
        <v/>
      </c>
      <c r="B517" t="str">
        <f>IF('BB-2024-Saturday'!AJ520&lt;&gt;"",'BB-2024-Saturday'!AR520,"")</f>
        <v/>
      </c>
      <c r="C517" t="str">
        <f>IF('BB-2024-Saturday'!AJ520="m","v","a")</f>
        <v>a</v>
      </c>
      <c r="D517" s="92" t="str">
        <f>IF('BB-2024-Saturday'!AJ520&lt;&gt;"",'BB-2024-Saturday'!AI520,"")</f>
        <v/>
      </c>
      <c r="E517" s="119" t="str">
        <f>IF('BB-2024-Saturday'!$AJ520&lt;&gt;"",IF('BB-2024-Saturday'!$AJ520="t",0,'BB-2024-Saturday'!AM520),"")</f>
        <v/>
      </c>
      <c r="F517" s="119" t="str">
        <f>IF('BB-2024-Saturday'!$AJ520&lt;&gt;"",IF('BB-2024-Saturday'!$AJ520="t",0,'BB-2024-Saturday'!AN520),"")</f>
        <v/>
      </c>
      <c r="G517" s="119" t="str">
        <f>IF('BB-2024-Saturday'!$AJ520&lt;&gt;"",IF('BB-2024-Saturday'!$AJ520="t",0,'BB-2024-Saturday'!AO520),"")</f>
        <v/>
      </c>
      <c r="H517" s="119" t="str">
        <f>IF('BB-2024-Saturday'!$AJ520&lt;&gt;"",IF('BB-2024-Saturday'!$AJ520="t",0,'BB-2024-Saturday'!AP520),"")</f>
        <v/>
      </c>
      <c r="I517" s="119" t="str">
        <f>IF('BB-2024-Saturday'!$AJ520&lt;&gt;"",IF('BB-2024-Saturday'!$AJ520="t",0,'BB-2024-Saturday'!AQ520),"")</f>
        <v/>
      </c>
      <c r="J517" s="119" t="str">
        <f>IF('BB-2024-Saturday'!$AJ520&lt;&gt;"",IF('BB-2024-Saturday'!$AJ520="t",'BB-2024-Saturday'!AM520,0),"")</f>
        <v/>
      </c>
      <c r="K517" s="119" t="str">
        <f>IF('BB-2024-Saturday'!$AJ520&lt;&gt;"",IF('BB-2024-Saturday'!$AJ520="t",'BB-2024-Saturday'!AN520,0),"")</f>
        <v/>
      </c>
      <c r="L517" s="119" t="str">
        <f>IF('BB-2024-Saturday'!$AJ520&lt;&gt;"",IF('BB-2024-Saturday'!$AJ520="t",'BB-2024-Saturday'!AO520,0),"")</f>
        <v/>
      </c>
      <c r="M517" s="119" t="str">
        <f>IF('BB-2024-Saturday'!$AJ520&lt;&gt;"",IF('BB-2024-Saturday'!$AJ520="t",'BB-2024-Saturday'!AP520,0),"")</f>
        <v/>
      </c>
      <c r="N517" s="120" t="str">
        <f>IF('BB-2024-Saturday'!$AJ520&lt;&gt;"",IF('BB-2024-Saturday'!$AJ520="m",'BB-2024-Saturday'!U520,0),"")</f>
        <v/>
      </c>
      <c r="O517" s="120" t="str">
        <f>IF('BB-2024-Saturday'!$AJ520&lt;&gt;"",IF('BB-2024-Saturday'!$AJ520="m",'BB-2024-Saturday'!V520,0),"")</f>
        <v/>
      </c>
    </row>
    <row r="518" spans="1:15" x14ac:dyDescent="0.25">
      <c r="A518" t="str">
        <f>IF('BB-2024-Saturday'!AJ521&lt;&gt;"",'BB-2024-Saturday'!AJ521,"")</f>
        <v/>
      </c>
      <c r="B518" t="str">
        <f>IF('BB-2024-Saturday'!AJ521&lt;&gt;"",'BB-2024-Saturday'!AR521,"")</f>
        <v/>
      </c>
      <c r="C518" t="str">
        <f>IF('BB-2024-Saturday'!AJ521="m","v","a")</f>
        <v>a</v>
      </c>
      <c r="D518" s="92" t="str">
        <f>IF('BB-2024-Saturday'!AJ521&lt;&gt;"",'BB-2024-Saturday'!AI521,"")</f>
        <v/>
      </c>
      <c r="E518" s="119" t="str">
        <f>IF('BB-2024-Saturday'!$AJ521&lt;&gt;"",IF('BB-2024-Saturday'!$AJ521="t",0,'BB-2024-Saturday'!AM521),"")</f>
        <v/>
      </c>
      <c r="F518" s="119" t="str">
        <f>IF('BB-2024-Saturday'!$AJ521&lt;&gt;"",IF('BB-2024-Saturday'!$AJ521="t",0,'BB-2024-Saturday'!AN521),"")</f>
        <v/>
      </c>
      <c r="G518" s="119" t="str">
        <f>IF('BB-2024-Saturday'!$AJ521&lt;&gt;"",IF('BB-2024-Saturday'!$AJ521="t",0,'BB-2024-Saturday'!AO521),"")</f>
        <v/>
      </c>
      <c r="H518" s="119" t="str">
        <f>IF('BB-2024-Saturday'!$AJ521&lt;&gt;"",IF('BB-2024-Saturday'!$AJ521="t",0,'BB-2024-Saturday'!AP521),"")</f>
        <v/>
      </c>
      <c r="I518" s="119" t="str">
        <f>IF('BB-2024-Saturday'!$AJ521&lt;&gt;"",IF('BB-2024-Saturday'!$AJ521="t",0,'BB-2024-Saturday'!AQ521),"")</f>
        <v/>
      </c>
      <c r="J518" s="119" t="str">
        <f>IF('BB-2024-Saturday'!$AJ521&lt;&gt;"",IF('BB-2024-Saturday'!$AJ521="t",'BB-2024-Saturday'!AM521,0),"")</f>
        <v/>
      </c>
      <c r="K518" s="119" t="str">
        <f>IF('BB-2024-Saturday'!$AJ521&lt;&gt;"",IF('BB-2024-Saturday'!$AJ521="t",'BB-2024-Saturday'!AN521,0),"")</f>
        <v/>
      </c>
      <c r="L518" s="119" t="str">
        <f>IF('BB-2024-Saturday'!$AJ521&lt;&gt;"",IF('BB-2024-Saturday'!$AJ521="t",'BB-2024-Saturday'!AO521,0),"")</f>
        <v/>
      </c>
      <c r="M518" s="119" t="str">
        <f>IF('BB-2024-Saturday'!$AJ521&lt;&gt;"",IF('BB-2024-Saturday'!$AJ521="t",'BB-2024-Saturday'!AP521,0),"")</f>
        <v/>
      </c>
      <c r="N518" s="120" t="str">
        <f>IF('BB-2024-Saturday'!$AJ521&lt;&gt;"",IF('BB-2024-Saturday'!$AJ521="m",'BB-2024-Saturday'!U521,0),"")</f>
        <v/>
      </c>
      <c r="O518" s="120" t="str">
        <f>IF('BB-2024-Saturday'!$AJ521&lt;&gt;"",IF('BB-2024-Saturday'!$AJ521="m",'BB-2024-Saturday'!V521,0),"")</f>
        <v/>
      </c>
    </row>
    <row r="519" spans="1:15" x14ac:dyDescent="0.25">
      <c r="A519" t="str">
        <f>IF('BB-2024-Saturday'!AJ522&lt;&gt;"",'BB-2024-Saturday'!AJ522,"")</f>
        <v/>
      </c>
      <c r="B519" t="str">
        <f>IF('BB-2024-Saturday'!AJ522&lt;&gt;"",'BB-2024-Saturday'!AR522,"")</f>
        <v/>
      </c>
      <c r="C519" t="str">
        <f>IF('BB-2024-Saturday'!AJ522="m","v","a")</f>
        <v>a</v>
      </c>
      <c r="D519" s="92" t="str">
        <f>IF('BB-2024-Saturday'!AJ522&lt;&gt;"",'BB-2024-Saturday'!AI522,"")</f>
        <v/>
      </c>
      <c r="E519" s="119" t="str">
        <f>IF('BB-2024-Saturday'!$AJ522&lt;&gt;"",IF('BB-2024-Saturday'!$AJ522="t",0,'BB-2024-Saturday'!AM522),"")</f>
        <v/>
      </c>
      <c r="F519" s="119" t="str">
        <f>IF('BB-2024-Saturday'!$AJ522&lt;&gt;"",IF('BB-2024-Saturday'!$AJ522="t",0,'BB-2024-Saturday'!AN522),"")</f>
        <v/>
      </c>
      <c r="G519" s="119" t="str">
        <f>IF('BB-2024-Saturday'!$AJ522&lt;&gt;"",IF('BB-2024-Saturday'!$AJ522="t",0,'BB-2024-Saturday'!AO522),"")</f>
        <v/>
      </c>
      <c r="H519" s="119" t="str">
        <f>IF('BB-2024-Saturday'!$AJ522&lt;&gt;"",IF('BB-2024-Saturday'!$AJ522="t",0,'BB-2024-Saturday'!AP522),"")</f>
        <v/>
      </c>
      <c r="I519" s="119" t="str">
        <f>IF('BB-2024-Saturday'!$AJ522&lt;&gt;"",IF('BB-2024-Saturday'!$AJ522="t",0,'BB-2024-Saturday'!AQ522),"")</f>
        <v/>
      </c>
      <c r="J519" s="119" t="str">
        <f>IF('BB-2024-Saturday'!$AJ522&lt;&gt;"",IF('BB-2024-Saturday'!$AJ522="t",'BB-2024-Saturday'!AM522,0),"")</f>
        <v/>
      </c>
      <c r="K519" s="119" t="str">
        <f>IF('BB-2024-Saturday'!$AJ522&lt;&gt;"",IF('BB-2024-Saturday'!$AJ522="t",'BB-2024-Saturday'!AN522,0),"")</f>
        <v/>
      </c>
      <c r="L519" s="119" t="str">
        <f>IF('BB-2024-Saturday'!$AJ522&lt;&gt;"",IF('BB-2024-Saturday'!$AJ522="t",'BB-2024-Saturday'!AO522,0),"")</f>
        <v/>
      </c>
      <c r="M519" s="119" t="str">
        <f>IF('BB-2024-Saturday'!$AJ522&lt;&gt;"",IF('BB-2024-Saturday'!$AJ522="t",'BB-2024-Saturday'!AP522,0),"")</f>
        <v/>
      </c>
      <c r="N519" s="120" t="str">
        <f>IF('BB-2024-Saturday'!$AJ522&lt;&gt;"",IF('BB-2024-Saturday'!$AJ522="m",'BB-2024-Saturday'!U522,0),"")</f>
        <v/>
      </c>
      <c r="O519" s="120" t="str">
        <f>IF('BB-2024-Saturday'!$AJ522&lt;&gt;"",IF('BB-2024-Saturday'!$AJ522="m",'BB-2024-Saturday'!V522,0),"")</f>
        <v/>
      </c>
    </row>
    <row r="520" spans="1:15" x14ac:dyDescent="0.25">
      <c r="A520" t="str">
        <f>IF('BB-2024-Saturday'!AJ523&lt;&gt;"",'BB-2024-Saturday'!AJ523,"")</f>
        <v/>
      </c>
      <c r="B520" t="str">
        <f>IF('BB-2024-Saturday'!AJ523&lt;&gt;"",'BB-2024-Saturday'!AR523,"")</f>
        <v/>
      </c>
      <c r="C520" t="str">
        <f>IF('BB-2024-Saturday'!AJ523="m","v","a")</f>
        <v>a</v>
      </c>
      <c r="D520" s="92" t="str">
        <f>IF('BB-2024-Saturday'!AJ523&lt;&gt;"",'BB-2024-Saturday'!AI523,"")</f>
        <v/>
      </c>
      <c r="E520" s="119" t="str">
        <f>IF('BB-2024-Saturday'!$AJ523&lt;&gt;"",IF('BB-2024-Saturday'!$AJ523="t",0,'BB-2024-Saturday'!AM523),"")</f>
        <v/>
      </c>
      <c r="F520" s="119" t="str">
        <f>IF('BB-2024-Saturday'!$AJ523&lt;&gt;"",IF('BB-2024-Saturday'!$AJ523="t",0,'BB-2024-Saturday'!AN523),"")</f>
        <v/>
      </c>
      <c r="G520" s="119" t="str">
        <f>IF('BB-2024-Saturday'!$AJ523&lt;&gt;"",IF('BB-2024-Saturday'!$AJ523="t",0,'BB-2024-Saturday'!AO523),"")</f>
        <v/>
      </c>
      <c r="H520" s="119" t="str">
        <f>IF('BB-2024-Saturday'!$AJ523&lt;&gt;"",IF('BB-2024-Saturday'!$AJ523="t",0,'BB-2024-Saturday'!AP523),"")</f>
        <v/>
      </c>
      <c r="I520" s="119" t="str">
        <f>IF('BB-2024-Saturday'!$AJ523&lt;&gt;"",IF('BB-2024-Saturday'!$AJ523="t",0,'BB-2024-Saturday'!AQ523),"")</f>
        <v/>
      </c>
      <c r="J520" s="119" t="str">
        <f>IF('BB-2024-Saturday'!$AJ523&lt;&gt;"",IF('BB-2024-Saturday'!$AJ523="t",'BB-2024-Saturday'!AM523,0),"")</f>
        <v/>
      </c>
      <c r="K520" s="119" t="str">
        <f>IF('BB-2024-Saturday'!$AJ523&lt;&gt;"",IF('BB-2024-Saturday'!$AJ523="t",'BB-2024-Saturday'!AN523,0),"")</f>
        <v/>
      </c>
      <c r="L520" s="119" t="str">
        <f>IF('BB-2024-Saturday'!$AJ523&lt;&gt;"",IF('BB-2024-Saturday'!$AJ523="t",'BB-2024-Saturday'!AO523,0),"")</f>
        <v/>
      </c>
      <c r="M520" s="119" t="str">
        <f>IF('BB-2024-Saturday'!$AJ523&lt;&gt;"",IF('BB-2024-Saturday'!$AJ523="t",'BB-2024-Saturday'!AP523,0),"")</f>
        <v/>
      </c>
      <c r="N520" s="120" t="str">
        <f>IF('BB-2024-Saturday'!$AJ523&lt;&gt;"",IF('BB-2024-Saturday'!$AJ523="m",'BB-2024-Saturday'!U523,0),"")</f>
        <v/>
      </c>
      <c r="O520" s="120" t="str">
        <f>IF('BB-2024-Saturday'!$AJ523&lt;&gt;"",IF('BB-2024-Saturday'!$AJ523="m",'BB-2024-Saturday'!V523,0),"")</f>
        <v/>
      </c>
    </row>
    <row r="521" spans="1:15" x14ac:dyDescent="0.25">
      <c r="A521" t="str">
        <f>IF('BB-2024-Saturday'!AJ524&lt;&gt;"",'BB-2024-Saturday'!AJ524,"")</f>
        <v/>
      </c>
      <c r="B521" t="str">
        <f>IF('BB-2024-Saturday'!AJ524&lt;&gt;"",'BB-2024-Saturday'!AR524,"")</f>
        <v/>
      </c>
      <c r="C521" t="str">
        <f>IF('BB-2024-Saturday'!AJ524="m","v","a")</f>
        <v>a</v>
      </c>
      <c r="D521" s="92" t="str">
        <f>IF('BB-2024-Saturday'!AJ524&lt;&gt;"",'BB-2024-Saturday'!AI524,"")</f>
        <v/>
      </c>
      <c r="E521" s="119" t="str">
        <f>IF('BB-2024-Saturday'!$AJ524&lt;&gt;"",IF('BB-2024-Saturday'!$AJ524="t",0,'BB-2024-Saturday'!AM524),"")</f>
        <v/>
      </c>
      <c r="F521" s="119" t="str">
        <f>IF('BB-2024-Saturday'!$AJ524&lt;&gt;"",IF('BB-2024-Saturday'!$AJ524="t",0,'BB-2024-Saturday'!AN524),"")</f>
        <v/>
      </c>
      <c r="G521" s="119" t="str">
        <f>IF('BB-2024-Saturday'!$AJ524&lt;&gt;"",IF('BB-2024-Saturday'!$AJ524="t",0,'BB-2024-Saturday'!AO524),"")</f>
        <v/>
      </c>
      <c r="H521" s="119" t="str">
        <f>IF('BB-2024-Saturday'!$AJ524&lt;&gt;"",IF('BB-2024-Saturday'!$AJ524="t",0,'BB-2024-Saturday'!AP524),"")</f>
        <v/>
      </c>
      <c r="I521" s="119" t="str">
        <f>IF('BB-2024-Saturday'!$AJ524&lt;&gt;"",IF('BB-2024-Saturday'!$AJ524="t",0,'BB-2024-Saturday'!AQ524),"")</f>
        <v/>
      </c>
      <c r="J521" s="119" t="str">
        <f>IF('BB-2024-Saturday'!$AJ524&lt;&gt;"",IF('BB-2024-Saturday'!$AJ524="t",'BB-2024-Saturday'!AM524,0),"")</f>
        <v/>
      </c>
      <c r="K521" s="119" t="str">
        <f>IF('BB-2024-Saturday'!$AJ524&lt;&gt;"",IF('BB-2024-Saturday'!$AJ524="t",'BB-2024-Saturday'!AN524,0),"")</f>
        <v/>
      </c>
      <c r="L521" s="119" t="str">
        <f>IF('BB-2024-Saturday'!$AJ524&lt;&gt;"",IF('BB-2024-Saturday'!$AJ524="t",'BB-2024-Saturday'!AO524,0),"")</f>
        <v/>
      </c>
      <c r="M521" s="119" t="str">
        <f>IF('BB-2024-Saturday'!$AJ524&lt;&gt;"",IF('BB-2024-Saturday'!$AJ524="t",'BB-2024-Saturday'!AP524,0),"")</f>
        <v/>
      </c>
      <c r="N521" s="120" t="str">
        <f>IF('BB-2024-Saturday'!$AJ524&lt;&gt;"",IF('BB-2024-Saturday'!$AJ524="m",'BB-2024-Saturday'!U524,0),"")</f>
        <v/>
      </c>
      <c r="O521" s="120" t="str">
        <f>IF('BB-2024-Saturday'!$AJ524&lt;&gt;"",IF('BB-2024-Saturday'!$AJ524="m",'BB-2024-Saturday'!V524,0),"")</f>
        <v/>
      </c>
    </row>
    <row r="522" spans="1:15" x14ac:dyDescent="0.25">
      <c r="A522" t="str">
        <f>IF('BB-2024-Saturday'!AJ525&lt;&gt;"",'BB-2024-Saturday'!AJ525,"")</f>
        <v/>
      </c>
      <c r="B522" t="str">
        <f>IF('BB-2024-Saturday'!AJ525&lt;&gt;"",'BB-2024-Saturday'!AR525,"")</f>
        <v/>
      </c>
      <c r="C522" t="str">
        <f>IF('BB-2024-Saturday'!AJ525="m","v","a")</f>
        <v>a</v>
      </c>
      <c r="D522" s="92" t="str">
        <f>IF('BB-2024-Saturday'!AJ525&lt;&gt;"",'BB-2024-Saturday'!AI525,"")</f>
        <v/>
      </c>
      <c r="E522" s="119" t="str">
        <f>IF('BB-2024-Saturday'!$AJ525&lt;&gt;"",IF('BB-2024-Saturday'!$AJ525="t",0,'BB-2024-Saturday'!AM525),"")</f>
        <v/>
      </c>
      <c r="F522" s="119" t="str">
        <f>IF('BB-2024-Saturday'!$AJ525&lt;&gt;"",IF('BB-2024-Saturday'!$AJ525="t",0,'BB-2024-Saturday'!AN525),"")</f>
        <v/>
      </c>
      <c r="G522" s="119" t="str">
        <f>IF('BB-2024-Saturday'!$AJ525&lt;&gt;"",IF('BB-2024-Saturday'!$AJ525="t",0,'BB-2024-Saturday'!AO525),"")</f>
        <v/>
      </c>
      <c r="H522" s="119" t="str">
        <f>IF('BB-2024-Saturday'!$AJ525&lt;&gt;"",IF('BB-2024-Saturday'!$AJ525="t",0,'BB-2024-Saturday'!AP525),"")</f>
        <v/>
      </c>
      <c r="I522" s="119" t="str">
        <f>IF('BB-2024-Saturday'!$AJ525&lt;&gt;"",IF('BB-2024-Saturday'!$AJ525="t",0,'BB-2024-Saturday'!AQ525),"")</f>
        <v/>
      </c>
      <c r="J522" s="119" t="str">
        <f>IF('BB-2024-Saturday'!$AJ525&lt;&gt;"",IF('BB-2024-Saturday'!$AJ525="t",'BB-2024-Saturday'!AM525,0),"")</f>
        <v/>
      </c>
      <c r="K522" s="119" t="str">
        <f>IF('BB-2024-Saturday'!$AJ525&lt;&gt;"",IF('BB-2024-Saturday'!$AJ525="t",'BB-2024-Saturday'!AN525,0),"")</f>
        <v/>
      </c>
      <c r="L522" s="119" t="str">
        <f>IF('BB-2024-Saturday'!$AJ525&lt;&gt;"",IF('BB-2024-Saturday'!$AJ525="t",'BB-2024-Saturday'!AO525,0),"")</f>
        <v/>
      </c>
      <c r="M522" s="119" t="str">
        <f>IF('BB-2024-Saturday'!$AJ525&lt;&gt;"",IF('BB-2024-Saturday'!$AJ525="t",'BB-2024-Saturday'!AP525,0),"")</f>
        <v/>
      </c>
      <c r="N522" s="120" t="str">
        <f>IF('BB-2024-Saturday'!$AJ525&lt;&gt;"",IF('BB-2024-Saturday'!$AJ525="m",'BB-2024-Saturday'!U525,0),"")</f>
        <v/>
      </c>
      <c r="O522" s="120" t="str">
        <f>IF('BB-2024-Saturday'!$AJ525&lt;&gt;"",IF('BB-2024-Saturday'!$AJ525="m",'BB-2024-Saturday'!V525,0),"")</f>
        <v/>
      </c>
    </row>
    <row r="523" spans="1:15" x14ac:dyDescent="0.25">
      <c r="A523" t="str">
        <f>IF('BB-2024-Saturday'!AJ526&lt;&gt;"",'BB-2024-Saturday'!AJ526,"")</f>
        <v/>
      </c>
      <c r="B523" t="str">
        <f>IF('BB-2024-Saturday'!AJ526&lt;&gt;"",'BB-2024-Saturday'!AR526,"")</f>
        <v/>
      </c>
      <c r="C523" t="str">
        <f>IF('BB-2024-Saturday'!AJ526="m","v","a")</f>
        <v>a</v>
      </c>
      <c r="D523" s="92" t="str">
        <f>IF('BB-2024-Saturday'!AJ526&lt;&gt;"",'BB-2024-Saturday'!AI526,"")</f>
        <v/>
      </c>
      <c r="E523" s="119" t="str">
        <f>IF('BB-2024-Saturday'!$AJ526&lt;&gt;"",IF('BB-2024-Saturday'!$AJ526="t",0,'BB-2024-Saturday'!AM526),"")</f>
        <v/>
      </c>
      <c r="F523" s="119" t="str">
        <f>IF('BB-2024-Saturday'!$AJ526&lt;&gt;"",IF('BB-2024-Saturday'!$AJ526="t",0,'BB-2024-Saturday'!AN526),"")</f>
        <v/>
      </c>
      <c r="G523" s="119" t="str">
        <f>IF('BB-2024-Saturday'!$AJ526&lt;&gt;"",IF('BB-2024-Saturday'!$AJ526="t",0,'BB-2024-Saturday'!AO526),"")</f>
        <v/>
      </c>
      <c r="H523" s="119" t="str">
        <f>IF('BB-2024-Saturday'!$AJ526&lt;&gt;"",IF('BB-2024-Saturday'!$AJ526="t",0,'BB-2024-Saturday'!AP526),"")</f>
        <v/>
      </c>
      <c r="I523" s="119" t="str">
        <f>IF('BB-2024-Saturday'!$AJ526&lt;&gt;"",IF('BB-2024-Saturday'!$AJ526="t",0,'BB-2024-Saturday'!AQ526),"")</f>
        <v/>
      </c>
      <c r="J523" s="119" t="str">
        <f>IF('BB-2024-Saturday'!$AJ526&lt;&gt;"",IF('BB-2024-Saturday'!$AJ526="t",'BB-2024-Saturday'!AM526,0),"")</f>
        <v/>
      </c>
      <c r="K523" s="119" t="str">
        <f>IF('BB-2024-Saturday'!$AJ526&lt;&gt;"",IF('BB-2024-Saturday'!$AJ526="t",'BB-2024-Saturday'!AN526,0),"")</f>
        <v/>
      </c>
      <c r="L523" s="119" t="str">
        <f>IF('BB-2024-Saturday'!$AJ526&lt;&gt;"",IF('BB-2024-Saturday'!$AJ526="t",'BB-2024-Saturday'!AO526,0),"")</f>
        <v/>
      </c>
      <c r="M523" s="119" t="str">
        <f>IF('BB-2024-Saturday'!$AJ526&lt;&gt;"",IF('BB-2024-Saturday'!$AJ526="t",'BB-2024-Saturday'!AP526,0),"")</f>
        <v/>
      </c>
      <c r="N523" s="120" t="str">
        <f>IF('BB-2024-Saturday'!$AJ526&lt;&gt;"",IF('BB-2024-Saturday'!$AJ526="m",'BB-2024-Saturday'!U526,0),"")</f>
        <v/>
      </c>
      <c r="O523" s="120" t="str">
        <f>IF('BB-2024-Saturday'!$AJ526&lt;&gt;"",IF('BB-2024-Saturday'!$AJ526="m",'BB-2024-Saturday'!V526,0),"")</f>
        <v/>
      </c>
    </row>
    <row r="524" spans="1:15" x14ac:dyDescent="0.25">
      <c r="A524" t="str">
        <f>IF('BB-2024-Saturday'!AJ527&lt;&gt;"",'BB-2024-Saturday'!AJ527,"")</f>
        <v/>
      </c>
      <c r="B524" t="str">
        <f>IF('BB-2024-Saturday'!AJ527&lt;&gt;"",'BB-2024-Saturday'!AR527,"")</f>
        <v/>
      </c>
      <c r="C524" t="str">
        <f>IF('BB-2024-Saturday'!AJ527="m","v","a")</f>
        <v>a</v>
      </c>
      <c r="D524" s="92" t="str">
        <f>IF('BB-2024-Saturday'!AJ527&lt;&gt;"",'BB-2024-Saturday'!AI527,"")</f>
        <v/>
      </c>
      <c r="E524" s="119" t="str">
        <f>IF('BB-2024-Saturday'!$AJ527&lt;&gt;"",IF('BB-2024-Saturday'!$AJ527="t",0,'BB-2024-Saturday'!AM527),"")</f>
        <v/>
      </c>
      <c r="F524" s="119" t="str">
        <f>IF('BB-2024-Saturday'!$AJ527&lt;&gt;"",IF('BB-2024-Saturday'!$AJ527="t",0,'BB-2024-Saturday'!AN527),"")</f>
        <v/>
      </c>
      <c r="G524" s="119" t="str">
        <f>IF('BB-2024-Saturday'!$AJ527&lt;&gt;"",IF('BB-2024-Saturday'!$AJ527="t",0,'BB-2024-Saturday'!AO527),"")</f>
        <v/>
      </c>
      <c r="H524" s="119" t="str">
        <f>IF('BB-2024-Saturday'!$AJ527&lt;&gt;"",IF('BB-2024-Saturday'!$AJ527="t",0,'BB-2024-Saturday'!AP527),"")</f>
        <v/>
      </c>
      <c r="I524" s="119" t="str">
        <f>IF('BB-2024-Saturday'!$AJ527&lt;&gt;"",IF('BB-2024-Saturday'!$AJ527="t",0,'BB-2024-Saturday'!AQ527),"")</f>
        <v/>
      </c>
      <c r="J524" s="119" t="str">
        <f>IF('BB-2024-Saturday'!$AJ527&lt;&gt;"",IF('BB-2024-Saturday'!$AJ527="t",'BB-2024-Saturday'!AM527,0),"")</f>
        <v/>
      </c>
      <c r="K524" s="119" t="str">
        <f>IF('BB-2024-Saturday'!$AJ527&lt;&gt;"",IF('BB-2024-Saturday'!$AJ527="t",'BB-2024-Saturday'!AN527,0),"")</f>
        <v/>
      </c>
      <c r="L524" s="119" t="str">
        <f>IF('BB-2024-Saturday'!$AJ527&lt;&gt;"",IF('BB-2024-Saturday'!$AJ527="t",'BB-2024-Saturday'!AO527,0),"")</f>
        <v/>
      </c>
      <c r="M524" s="119" t="str">
        <f>IF('BB-2024-Saturday'!$AJ527&lt;&gt;"",IF('BB-2024-Saturday'!$AJ527="t",'BB-2024-Saturday'!AP527,0),"")</f>
        <v/>
      </c>
      <c r="N524" s="120" t="str">
        <f>IF('BB-2024-Saturday'!$AJ527&lt;&gt;"",IF('BB-2024-Saturday'!$AJ527="m",'BB-2024-Saturday'!U527,0),"")</f>
        <v/>
      </c>
      <c r="O524" s="120" t="str">
        <f>IF('BB-2024-Saturday'!$AJ527&lt;&gt;"",IF('BB-2024-Saturday'!$AJ527="m",'BB-2024-Saturday'!V527,0),"")</f>
        <v/>
      </c>
    </row>
    <row r="525" spans="1:15" x14ac:dyDescent="0.25">
      <c r="A525" t="str">
        <f>IF('BB-2024-Saturday'!AJ528&lt;&gt;"",'BB-2024-Saturday'!AJ528,"")</f>
        <v/>
      </c>
      <c r="B525" t="str">
        <f>IF('BB-2024-Saturday'!AJ528&lt;&gt;"",'BB-2024-Saturday'!AR528,"")</f>
        <v/>
      </c>
      <c r="C525" t="str">
        <f>IF('BB-2024-Saturday'!AJ528="m","v","a")</f>
        <v>a</v>
      </c>
      <c r="D525" s="92" t="str">
        <f>IF('BB-2024-Saturday'!AJ528&lt;&gt;"",'BB-2024-Saturday'!AI528,"")</f>
        <v/>
      </c>
      <c r="E525" s="119" t="str">
        <f>IF('BB-2024-Saturday'!$AJ528&lt;&gt;"",IF('BB-2024-Saturday'!$AJ528="t",0,'BB-2024-Saturday'!AM528),"")</f>
        <v/>
      </c>
      <c r="F525" s="119" t="str">
        <f>IF('BB-2024-Saturday'!$AJ528&lt;&gt;"",IF('BB-2024-Saturday'!$AJ528="t",0,'BB-2024-Saturday'!AN528),"")</f>
        <v/>
      </c>
      <c r="G525" s="119" t="str">
        <f>IF('BB-2024-Saturday'!$AJ528&lt;&gt;"",IF('BB-2024-Saturday'!$AJ528="t",0,'BB-2024-Saturday'!AO528),"")</f>
        <v/>
      </c>
      <c r="H525" s="119" t="str">
        <f>IF('BB-2024-Saturday'!$AJ528&lt;&gt;"",IF('BB-2024-Saturday'!$AJ528="t",0,'BB-2024-Saturday'!AP528),"")</f>
        <v/>
      </c>
      <c r="I525" s="119" t="str">
        <f>IF('BB-2024-Saturday'!$AJ528&lt;&gt;"",IF('BB-2024-Saturday'!$AJ528="t",0,'BB-2024-Saturday'!AQ528),"")</f>
        <v/>
      </c>
      <c r="J525" s="119" t="str">
        <f>IF('BB-2024-Saturday'!$AJ528&lt;&gt;"",IF('BB-2024-Saturday'!$AJ528="t",'BB-2024-Saturday'!AM528,0),"")</f>
        <v/>
      </c>
      <c r="K525" s="119" t="str">
        <f>IF('BB-2024-Saturday'!$AJ528&lt;&gt;"",IF('BB-2024-Saturday'!$AJ528="t",'BB-2024-Saturday'!AN528,0),"")</f>
        <v/>
      </c>
      <c r="L525" s="119" t="str">
        <f>IF('BB-2024-Saturday'!$AJ528&lt;&gt;"",IF('BB-2024-Saturday'!$AJ528="t",'BB-2024-Saturday'!AO528,0),"")</f>
        <v/>
      </c>
      <c r="M525" s="119" t="str">
        <f>IF('BB-2024-Saturday'!$AJ528&lt;&gt;"",IF('BB-2024-Saturday'!$AJ528="t",'BB-2024-Saturday'!AP528,0),"")</f>
        <v/>
      </c>
      <c r="N525" s="120" t="str">
        <f>IF('BB-2024-Saturday'!$AJ528&lt;&gt;"",IF('BB-2024-Saturday'!$AJ528="m",'BB-2024-Saturday'!U528,0),"")</f>
        <v/>
      </c>
      <c r="O525" s="120" t="str">
        <f>IF('BB-2024-Saturday'!$AJ528&lt;&gt;"",IF('BB-2024-Saturday'!$AJ528="m",'BB-2024-Saturday'!V528,0),"")</f>
        <v/>
      </c>
    </row>
    <row r="526" spans="1:15" x14ac:dyDescent="0.25">
      <c r="A526" t="str">
        <f>IF('BB-2024-Saturday'!AJ529&lt;&gt;"",'BB-2024-Saturday'!AJ529,"")</f>
        <v/>
      </c>
      <c r="B526" t="str">
        <f>IF('BB-2024-Saturday'!AJ529&lt;&gt;"",'BB-2024-Saturday'!AR529,"")</f>
        <v/>
      </c>
      <c r="C526" t="str">
        <f>IF('BB-2024-Saturday'!AJ529="m","v","a")</f>
        <v>a</v>
      </c>
      <c r="D526" s="92" t="str">
        <f>IF('BB-2024-Saturday'!AJ529&lt;&gt;"",'BB-2024-Saturday'!AI529,"")</f>
        <v/>
      </c>
      <c r="E526" s="119" t="str">
        <f>IF('BB-2024-Saturday'!$AJ529&lt;&gt;"",IF('BB-2024-Saturday'!$AJ529="t",0,'BB-2024-Saturday'!AM529),"")</f>
        <v/>
      </c>
      <c r="F526" s="119" t="str">
        <f>IF('BB-2024-Saturday'!$AJ529&lt;&gt;"",IF('BB-2024-Saturday'!$AJ529="t",0,'BB-2024-Saturday'!AN529),"")</f>
        <v/>
      </c>
      <c r="G526" s="119" t="str">
        <f>IF('BB-2024-Saturday'!$AJ529&lt;&gt;"",IF('BB-2024-Saturday'!$AJ529="t",0,'BB-2024-Saturday'!AO529),"")</f>
        <v/>
      </c>
      <c r="H526" s="119" t="str">
        <f>IF('BB-2024-Saturday'!$AJ529&lt;&gt;"",IF('BB-2024-Saturday'!$AJ529="t",0,'BB-2024-Saturday'!AP529),"")</f>
        <v/>
      </c>
      <c r="I526" s="119" t="str">
        <f>IF('BB-2024-Saturday'!$AJ529&lt;&gt;"",IF('BB-2024-Saturday'!$AJ529="t",0,'BB-2024-Saturday'!AQ529),"")</f>
        <v/>
      </c>
      <c r="J526" s="119" t="str">
        <f>IF('BB-2024-Saturday'!$AJ529&lt;&gt;"",IF('BB-2024-Saturday'!$AJ529="t",'BB-2024-Saturday'!AM529,0),"")</f>
        <v/>
      </c>
      <c r="K526" s="119" t="str">
        <f>IF('BB-2024-Saturday'!$AJ529&lt;&gt;"",IF('BB-2024-Saturday'!$AJ529="t",'BB-2024-Saturday'!AN529,0),"")</f>
        <v/>
      </c>
      <c r="L526" s="119" t="str">
        <f>IF('BB-2024-Saturday'!$AJ529&lt;&gt;"",IF('BB-2024-Saturday'!$AJ529="t",'BB-2024-Saturday'!AO529,0),"")</f>
        <v/>
      </c>
      <c r="M526" s="119" t="str">
        <f>IF('BB-2024-Saturday'!$AJ529&lt;&gt;"",IF('BB-2024-Saturday'!$AJ529="t",'BB-2024-Saturday'!AP529,0),"")</f>
        <v/>
      </c>
      <c r="N526" s="120" t="str">
        <f>IF('BB-2024-Saturday'!$AJ529&lt;&gt;"",IF('BB-2024-Saturday'!$AJ529="m",'BB-2024-Saturday'!U529,0),"")</f>
        <v/>
      </c>
      <c r="O526" s="120" t="str">
        <f>IF('BB-2024-Saturday'!$AJ529&lt;&gt;"",IF('BB-2024-Saturday'!$AJ529="m",'BB-2024-Saturday'!V529,0),"")</f>
        <v/>
      </c>
    </row>
    <row r="527" spans="1:15" x14ac:dyDescent="0.25">
      <c r="A527" t="str">
        <f>IF('BB-2024-Saturday'!AJ530&lt;&gt;"",'BB-2024-Saturday'!AJ530,"")</f>
        <v/>
      </c>
      <c r="B527" t="str">
        <f>IF('BB-2024-Saturday'!AJ530&lt;&gt;"",'BB-2024-Saturday'!AR530,"")</f>
        <v/>
      </c>
      <c r="C527" t="str">
        <f>IF('BB-2024-Saturday'!AJ530="m","v","a")</f>
        <v>a</v>
      </c>
      <c r="D527" s="92" t="str">
        <f>IF('BB-2024-Saturday'!AJ530&lt;&gt;"",'BB-2024-Saturday'!AI530,"")</f>
        <v/>
      </c>
      <c r="E527" s="119" t="str">
        <f>IF('BB-2024-Saturday'!$AJ530&lt;&gt;"",IF('BB-2024-Saturday'!$AJ530="t",0,'BB-2024-Saturday'!AM530),"")</f>
        <v/>
      </c>
      <c r="F527" s="119" t="str">
        <f>IF('BB-2024-Saturday'!$AJ530&lt;&gt;"",IF('BB-2024-Saturday'!$AJ530="t",0,'BB-2024-Saturday'!AN530),"")</f>
        <v/>
      </c>
      <c r="G527" s="119" t="str">
        <f>IF('BB-2024-Saturday'!$AJ530&lt;&gt;"",IF('BB-2024-Saturday'!$AJ530="t",0,'BB-2024-Saturday'!AO530),"")</f>
        <v/>
      </c>
      <c r="H527" s="119" t="str">
        <f>IF('BB-2024-Saturday'!$AJ530&lt;&gt;"",IF('BB-2024-Saturday'!$AJ530="t",0,'BB-2024-Saturday'!AP530),"")</f>
        <v/>
      </c>
      <c r="I527" s="119" t="str">
        <f>IF('BB-2024-Saturday'!$AJ530&lt;&gt;"",IF('BB-2024-Saturday'!$AJ530="t",0,'BB-2024-Saturday'!AQ530),"")</f>
        <v/>
      </c>
      <c r="J527" s="119" t="str">
        <f>IF('BB-2024-Saturday'!$AJ530&lt;&gt;"",IF('BB-2024-Saturday'!$AJ530="t",'BB-2024-Saturday'!AM530,0),"")</f>
        <v/>
      </c>
      <c r="K527" s="119" t="str">
        <f>IF('BB-2024-Saturday'!$AJ530&lt;&gt;"",IF('BB-2024-Saturday'!$AJ530="t",'BB-2024-Saturday'!AN530,0),"")</f>
        <v/>
      </c>
      <c r="L527" s="119" t="str">
        <f>IF('BB-2024-Saturday'!$AJ530&lt;&gt;"",IF('BB-2024-Saturday'!$AJ530="t",'BB-2024-Saturday'!AO530,0),"")</f>
        <v/>
      </c>
      <c r="M527" s="119" t="str">
        <f>IF('BB-2024-Saturday'!$AJ530&lt;&gt;"",IF('BB-2024-Saturday'!$AJ530="t",'BB-2024-Saturday'!AP530,0),"")</f>
        <v/>
      </c>
      <c r="N527" s="120" t="str">
        <f>IF('BB-2024-Saturday'!$AJ530&lt;&gt;"",IF('BB-2024-Saturday'!$AJ530="m",'BB-2024-Saturday'!U530,0),"")</f>
        <v/>
      </c>
      <c r="O527" s="120" t="str">
        <f>IF('BB-2024-Saturday'!$AJ530&lt;&gt;"",IF('BB-2024-Saturday'!$AJ530="m",'BB-2024-Saturday'!V530,0),"")</f>
        <v/>
      </c>
    </row>
    <row r="528" spans="1:15" x14ac:dyDescent="0.25">
      <c r="A528" t="str">
        <f>IF('BB-2024-Saturday'!AJ531&lt;&gt;"",'BB-2024-Saturday'!AJ531,"")</f>
        <v/>
      </c>
      <c r="B528" t="str">
        <f>IF('BB-2024-Saturday'!AJ531&lt;&gt;"",'BB-2024-Saturday'!AR531,"")</f>
        <v/>
      </c>
      <c r="C528" t="str">
        <f>IF('BB-2024-Saturday'!AJ531="m","v","a")</f>
        <v>a</v>
      </c>
      <c r="D528" s="92" t="str">
        <f>IF('BB-2024-Saturday'!AJ531&lt;&gt;"",'BB-2024-Saturday'!AI531,"")</f>
        <v/>
      </c>
      <c r="E528" s="119" t="str">
        <f>IF('BB-2024-Saturday'!$AJ531&lt;&gt;"",IF('BB-2024-Saturday'!$AJ531="t",0,'BB-2024-Saturday'!AM531),"")</f>
        <v/>
      </c>
      <c r="F528" s="119" t="str">
        <f>IF('BB-2024-Saturday'!$AJ531&lt;&gt;"",IF('BB-2024-Saturday'!$AJ531="t",0,'BB-2024-Saturday'!AN531),"")</f>
        <v/>
      </c>
      <c r="G528" s="119" t="str">
        <f>IF('BB-2024-Saturday'!$AJ531&lt;&gt;"",IF('BB-2024-Saturday'!$AJ531="t",0,'BB-2024-Saturday'!AO531),"")</f>
        <v/>
      </c>
      <c r="H528" s="119" t="str">
        <f>IF('BB-2024-Saturday'!$AJ531&lt;&gt;"",IF('BB-2024-Saturday'!$AJ531="t",0,'BB-2024-Saturday'!AP531),"")</f>
        <v/>
      </c>
      <c r="I528" s="119" t="str">
        <f>IF('BB-2024-Saturday'!$AJ531&lt;&gt;"",IF('BB-2024-Saturday'!$AJ531="t",0,'BB-2024-Saturday'!AQ531),"")</f>
        <v/>
      </c>
      <c r="J528" s="119" t="str">
        <f>IF('BB-2024-Saturday'!$AJ531&lt;&gt;"",IF('BB-2024-Saturday'!$AJ531="t",'BB-2024-Saturday'!AM531,0),"")</f>
        <v/>
      </c>
      <c r="K528" s="119" t="str">
        <f>IF('BB-2024-Saturday'!$AJ531&lt;&gt;"",IF('BB-2024-Saturday'!$AJ531="t",'BB-2024-Saturday'!AN531,0),"")</f>
        <v/>
      </c>
      <c r="L528" s="119" t="str">
        <f>IF('BB-2024-Saturday'!$AJ531&lt;&gt;"",IF('BB-2024-Saturday'!$AJ531="t",'BB-2024-Saturday'!AO531,0),"")</f>
        <v/>
      </c>
      <c r="M528" s="119" t="str">
        <f>IF('BB-2024-Saturday'!$AJ531&lt;&gt;"",IF('BB-2024-Saturday'!$AJ531="t",'BB-2024-Saturday'!AP531,0),"")</f>
        <v/>
      </c>
      <c r="N528" s="120" t="str">
        <f>IF('BB-2024-Saturday'!$AJ531&lt;&gt;"",IF('BB-2024-Saturday'!$AJ531="m",'BB-2024-Saturday'!U531,0),"")</f>
        <v/>
      </c>
      <c r="O528" s="120" t="str">
        <f>IF('BB-2024-Saturday'!$AJ531&lt;&gt;"",IF('BB-2024-Saturday'!$AJ531="m",'BB-2024-Saturday'!V531,0),"")</f>
        <v/>
      </c>
    </row>
    <row r="529" spans="1:15" x14ac:dyDescent="0.25">
      <c r="A529" t="str">
        <f>IF('BB-2024-Saturday'!AJ532&lt;&gt;"",'BB-2024-Saturday'!AJ532,"")</f>
        <v/>
      </c>
      <c r="B529" t="str">
        <f>IF('BB-2024-Saturday'!AJ532&lt;&gt;"",'BB-2024-Saturday'!AR532,"")</f>
        <v/>
      </c>
      <c r="C529" t="str">
        <f>IF('BB-2024-Saturday'!AJ532="m","v","a")</f>
        <v>a</v>
      </c>
      <c r="D529" s="92" t="str">
        <f>IF('BB-2024-Saturday'!AJ532&lt;&gt;"",'BB-2024-Saturday'!AI532,"")</f>
        <v/>
      </c>
      <c r="E529" s="119" t="str">
        <f>IF('BB-2024-Saturday'!$AJ532&lt;&gt;"",IF('BB-2024-Saturday'!$AJ532="t",0,'BB-2024-Saturday'!AM532),"")</f>
        <v/>
      </c>
      <c r="F529" s="119" t="str">
        <f>IF('BB-2024-Saturday'!$AJ532&lt;&gt;"",IF('BB-2024-Saturday'!$AJ532="t",0,'BB-2024-Saturday'!AN532),"")</f>
        <v/>
      </c>
      <c r="G529" s="119" t="str">
        <f>IF('BB-2024-Saturday'!$AJ532&lt;&gt;"",IF('BB-2024-Saturday'!$AJ532="t",0,'BB-2024-Saturday'!AO532),"")</f>
        <v/>
      </c>
      <c r="H529" s="119" t="str">
        <f>IF('BB-2024-Saturday'!$AJ532&lt;&gt;"",IF('BB-2024-Saturday'!$AJ532="t",0,'BB-2024-Saturday'!AP532),"")</f>
        <v/>
      </c>
      <c r="I529" s="119" t="str">
        <f>IF('BB-2024-Saturday'!$AJ532&lt;&gt;"",IF('BB-2024-Saturday'!$AJ532="t",0,'BB-2024-Saturday'!AQ532),"")</f>
        <v/>
      </c>
      <c r="J529" s="119" t="str">
        <f>IF('BB-2024-Saturday'!$AJ532&lt;&gt;"",IF('BB-2024-Saturday'!$AJ532="t",'BB-2024-Saturday'!AM532,0),"")</f>
        <v/>
      </c>
      <c r="K529" s="119" t="str">
        <f>IF('BB-2024-Saturday'!$AJ532&lt;&gt;"",IF('BB-2024-Saturday'!$AJ532="t",'BB-2024-Saturday'!AN532,0),"")</f>
        <v/>
      </c>
      <c r="L529" s="119" t="str">
        <f>IF('BB-2024-Saturday'!$AJ532&lt;&gt;"",IF('BB-2024-Saturday'!$AJ532="t",'BB-2024-Saturday'!AO532,0),"")</f>
        <v/>
      </c>
      <c r="M529" s="119" t="str">
        <f>IF('BB-2024-Saturday'!$AJ532&lt;&gt;"",IF('BB-2024-Saturday'!$AJ532="t",'BB-2024-Saturday'!AP532,0),"")</f>
        <v/>
      </c>
      <c r="N529" s="120" t="str">
        <f>IF('BB-2024-Saturday'!$AJ532&lt;&gt;"",IF('BB-2024-Saturday'!$AJ532="m",'BB-2024-Saturday'!U532,0),"")</f>
        <v/>
      </c>
      <c r="O529" s="120" t="str">
        <f>IF('BB-2024-Saturday'!$AJ532&lt;&gt;"",IF('BB-2024-Saturday'!$AJ532="m",'BB-2024-Saturday'!V532,0),"")</f>
        <v/>
      </c>
    </row>
    <row r="530" spans="1:15" x14ac:dyDescent="0.25">
      <c r="A530" t="str">
        <f>IF('BB-2024-Saturday'!AJ533&lt;&gt;"",'BB-2024-Saturday'!AJ533,"")</f>
        <v/>
      </c>
      <c r="B530" t="str">
        <f>IF('BB-2024-Saturday'!AJ533&lt;&gt;"",'BB-2024-Saturday'!AR533,"")</f>
        <v/>
      </c>
      <c r="C530" t="str">
        <f>IF('BB-2024-Saturday'!AJ533="m","v","a")</f>
        <v>a</v>
      </c>
      <c r="D530" s="92" t="str">
        <f>IF('BB-2024-Saturday'!AJ533&lt;&gt;"",'BB-2024-Saturday'!AI533,"")</f>
        <v/>
      </c>
      <c r="E530" s="119" t="str">
        <f>IF('BB-2024-Saturday'!$AJ533&lt;&gt;"",IF('BB-2024-Saturday'!$AJ533="t",0,'BB-2024-Saturday'!AM533),"")</f>
        <v/>
      </c>
      <c r="F530" s="119" t="str">
        <f>IF('BB-2024-Saturday'!$AJ533&lt;&gt;"",IF('BB-2024-Saturday'!$AJ533="t",0,'BB-2024-Saturday'!AN533),"")</f>
        <v/>
      </c>
      <c r="G530" s="119" t="str">
        <f>IF('BB-2024-Saturday'!$AJ533&lt;&gt;"",IF('BB-2024-Saturday'!$AJ533="t",0,'BB-2024-Saturday'!AO533),"")</f>
        <v/>
      </c>
      <c r="H530" s="119" t="str">
        <f>IF('BB-2024-Saturday'!$AJ533&lt;&gt;"",IF('BB-2024-Saturday'!$AJ533="t",0,'BB-2024-Saturday'!AP533),"")</f>
        <v/>
      </c>
      <c r="I530" s="119" t="str">
        <f>IF('BB-2024-Saturday'!$AJ533&lt;&gt;"",IF('BB-2024-Saturday'!$AJ533="t",0,'BB-2024-Saturday'!AQ533),"")</f>
        <v/>
      </c>
      <c r="J530" s="119" t="str">
        <f>IF('BB-2024-Saturday'!$AJ533&lt;&gt;"",IF('BB-2024-Saturday'!$AJ533="t",'BB-2024-Saturday'!AM533,0),"")</f>
        <v/>
      </c>
      <c r="K530" s="119" t="str">
        <f>IF('BB-2024-Saturday'!$AJ533&lt;&gt;"",IF('BB-2024-Saturday'!$AJ533="t",'BB-2024-Saturday'!AN533,0),"")</f>
        <v/>
      </c>
      <c r="L530" s="119" t="str">
        <f>IF('BB-2024-Saturday'!$AJ533&lt;&gt;"",IF('BB-2024-Saturday'!$AJ533="t",'BB-2024-Saturday'!AO533,0),"")</f>
        <v/>
      </c>
      <c r="M530" s="119" t="str">
        <f>IF('BB-2024-Saturday'!$AJ533&lt;&gt;"",IF('BB-2024-Saturday'!$AJ533="t",'BB-2024-Saturday'!AP533,0),"")</f>
        <v/>
      </c>
      <c r="N530" s="120" t="str">
        <f>IF('BB-2024-Saturday'!$AJ533&lt;&gt;"",IF('BB-2024-Saturday'!$AJ533="m",'BB-2024-Saturday'!U533,0),"")</f>
        <v/>
      </c>
      <c r="O530" s="120" t="str">
        <f>IF('BB-2024-Saturday'!$AJ533&lt;&gt;"",IF('BB-2024-Saturday'!$AJ533="m",'BB-2024-Saturday'!V533,0),"")</f>
        <v/>
      </c>
    </row>
    <row r="531" spans="1:15" x14ac:dyDescent="0.25">
      <c r="A531" t="str">
        <f>IF('BB-2024-Saturday'!AJ534&lt;&gt;"",'BB-2024-Saturday'!AJ534,"")</f>
        <v/>
      </c>
      <c r="B531" t="str">
        <f>IF('BB-2024-Saturday'!AJ534&lt;&gt;"",'BB-2024-Saturday'!AR534,"")</f>
        <v/>
      </c>
      <c r="C531" t="str">
        <f>IF('BB-2024-Saturday'!AJ534="m","v","a")</f>
        <v>a</v>
      </c>
      <c r="D531" s="92" t="str">
        <f>IF('BB-2024-Saturday'!AJ534&lt;&gt;"",'BB-2024-Saturday'!AI534,"")</f>
        <v/>
      </c>
      <c r="E531" s="119" t="str">
        <f>IF('BB-2024-Saturday'!$AJ534&lt;&gt;"",IF('BB-2024-Saturday'!$AJ534="t",0,'BB-2024-Saturday'!AM534),"")</f>
        <v/>
      </c>
      <c r="F531" s="119" t="str">
        <f>IF('BB-2024-Saturday'!$AJ534&lt;&gt;"",IF('BB-2024-Saturday'!$AJ534="t",0,'BB-2024-Saturday'!AN534),"")</f>
        <v/>
      </c>
      <c r="G531" s="119" t="str">
        <f>IF('BB-2024-Saturday'!$AJ534&lt;&gt;"",IF('BB-2024-Saturday'!$AJ534="t",0,'BB-2024-Saturday'!AO534),"")</f>
        <v/>
      </c>
      <c r="H531" s="119" t="str">
        <f>IF('BB-2024-Saturday'!$AJ534&lt;&gt;"",IF('BB-2024-Saturday'!$AJ534="t",0,'BB-2024-Saturday'!AP534),"")</f>
        <v/>
      </c>
      <c r="I531" s="119" t="str">
        <f>IF('BB-2024-Saturday'!$AJ534&lt;&gt;"",IF('BB-2024-Saturday'!$AJ534="t",0,'BB-2024-Saturday'!AQ534),"")</f>
        <v/>
      </c>
      <c r="J531" s="119" t="str">
        <f>IF('BB-2024-Saturday'!$AJ534&lt;&gt;"",IF('BB-2024-Saturday'!$AJ534="t",'BB-2024-Saturday'!AM534,0),"")</f>
        <v/>
      </c>
      <c r="K531" s="119" t="str">
        <f>IF('BB-2024-Saturday'!$AJ534&lt;&gt;"",IF('BB-2024-Saturday'!$AJ534="t",'BB-2024-Saturday'!AN534,0),"")</f>
        <v/>
      </c>
      <c r="L531" s="119" t="str">
        <f>IF('BB-2024-Saturday'!$AJ534&lt;&gt;"",IF('BB-2024-Saturday'!$AJ534="t",'BB-2024-Saturday'!AO534,0),"")</f>
        <v/>
      </c>
      <c r="M531" s="119" t="str">
        <f>IF('BB-2024-Saturday'!$AJ534&lt;&gt;"",IF('BB-2024-Saturday'!$AJ534="t",'BB-2024-Saturday'!AP534,0),"")</f>
        <v/>
      </c>
      <c r="N531" s="120" t="str">
        <f>IF('BB-2024-Saturday'!$AJ534&lt;&gt;"",IF('BB-2024-Saturday'!$AJ534="m",'BB-2024-Saturday'!U534,0),"")</f>
        <v/>
      </c>
      <c r="O531" s="120" t="str">
        <f>IF('BB-2024-Saturday'!$AJ534&lt;&gt;"",IF('BB-2024-Saturday'!$AJ534="m",'BB-2024-Saturday'!V534,0),"")</f>
        <v/>
      </c>
    </row>
    <row r="532" spans="1:15" x14ac:dyDescent="0.25">
      <c r="A532" t="str">
        <f>IF('BB-2024-Saturday'!AJ535&lt;&gt;"",'BB-2024-Saturday'!AJ535,"")</f>
        <v/>
      </c>
      <c r="B532" t="str">
        <f>IF('BB-2024-Saturday'!AJ535&lt;&gt;"",'BB-2024-Saturday'!AR535,"")</f>
        <v/>
      </c>
      <c r="C532" t="str">
        <f>IF('BB-2024-Saturday'!AJ535="m","v","a")</f>
        <v>a</v>
      </c>
      <c r="D532" s="92" t="str">
        <f>IF('BB-2024-Saturday'!AJ535&lt;&gt;"",'BB-2024-Saturday'!AI535,"")</f>
        <v/>
      </c>
      <c r="E532" s="119" t="str">
        <f>IF('BB-2024-Saturday'!$AJ535&lt;&gt;"",IF('BB-2024-Saturday'!$AJ535="t",0,'BB-2024-Saturday'!AM535),"")</f>
        <v/>
      </c>
      <c r="F532" s="119" t="str">
        <f>IF('BB-2024-Saturday'!$AJ535&lt;&gt;"",IF('BB-2024-Saturday'!$AJ535="t",0,'BB-2024-Saturday'!AN535),"")</f>
        <v/>
      </c>
      <c r="G532" s="119" t="str">
        <f>IF('BB-2024-Saturday'!$AJ535&lt;&gt;"",IF('BB-2024-Saturday'!$AJ535="t",0,'BB-2024-Saturday'!AO535),"")</f>
        <v/>
      </c>
      <c r="H532" s="119" t="str">
        <f>IF('BB-2024-Saturday'!$AJ535&lt;&gt;"",IF('BB-2024-Saturday'!$AJ535="t",0,'BB-2024-Saturday'!AP535),"")</f>
        <v/>
      </c>
      <c r="I532" s="119" t="str">
        <f>IF('BB-2024-Saturday'!$AJ535&lt;&gt;"",IF('BB-2024-Saturday'!$AJ535="t",0,'BB-2024-Saturday'!AQ535),"")</f>
        <v/>
      </c>
      <c r="J532" s="119" t="str">
        <f>IF('BB-2024-Saturday'!$AJ535&lt;&gt;"",IF('BB-2024-Saturday'!$AJ535="t",'BB-2024-Saturday'!AM535,0),"")</f>
        <v/>
      </c>
      <c r="K532" s="119" t="str">
        <f>IF('BB-2024-Saturday'!$AJ535&lt;&gt;"",IF('BB-2024-Saturday'!$AJ535="t",'BB-2024-Saturday'!AN535,0),"")</f>
        <v/>
      </c>
      <c r="L532" s="119" t="str">
        <f>IF('BB-2024-Saturday'!$AJ535&lt;&gt;"",IF('BB-2024-Saturday'!$AJ535="t",'BB-2024-Saturday'!AO535,0),"")</f>
        <v/>
      </c>
      <c r="M532" s="119" t="str">
        <f>IF('BB-2024-Saturday'!$AJ535&lt;&gt;"",IF('BB-2024-Saturday'!$AJ535="t",'BB-2024-Saturday'!AP535,0),"")</f>
        <v/>
      </c>
      <c r="N532" s="120" t="str">
        <f>IF('BB-2024-Saturday'!$AJ535&lt;&gt;"",IF('BB-2024-Saturday'!$AJ535="m",'BB-2024-Saturday'!U535,0),"")</f>
        <v/>
      </c>
      <c r="O532" s="120" t="str">
        <f>IF('BB-2024-Saturday'!$AJ535&lt;&gt;"",IF('BB-2024-Saturday'!$AJ535="m",'BB-2024-Saturday'!V535,0),"")</f>
        <v/>
      </c>
    </row>
    <row r="533" spans="1:15" x14ac:dyDescent="0.25">
      <c r="A533" t="str">
        <f>IF('BB-2024-Saturday'!AJ536&lt;&gt;"",'BB-2024-Saturday'!AJ536,"")</f>
        <v/>
      </c>
      <c r="B533" t="str">
        <f>IF('BB-2024-Saturday'!AJ536&lt;&gt;"",'BB-2024-Saturday'!AR536,"")</f>
        <v/>
      </c>
      <c r="C533" t="str">
        <f>IF('BB-2024-Saturday'!AJ536="m","v","a")</f>
        <v>a</v>
      </c>
      <c r="D533" s="92" t="str">
        <f>IF('BB-2024-Saturday'!AJ536&lt;&gt;"",'BB-2024-Saturday'!AI536,"")</f>
        <v/>
      </c>
      <c r="E533" s="119" t="str">
        <f>IF('BB-2024-Saturday'!$AJ536&lt;&gt;"",IF('BB-2024-Saturday'!$AJ536="t",0,'BB-2024-Saturday'!AM536),"")</f>
        <v/>
      </c>
      <c r="F533" s="119" t="str">
        <f>IF('BB-2024-Saturday'!$AJ536&lt;&gt;"",IF('BB-2024-Saturday'!$AJ536="t",0,'BB-2024-Saturday'!AN536),"")</f>
        <v/>
      </c>
      <c r="G533" s="119" t="str">
        <f>IF('BB-2024-Saturday'!$AJ536&lt;&gt;"",IF('BB-2024-Saturday'!$AJ536="t",0,'BB-2024-Saturday'!AO536),"")</f>
        <v/>
      </c>
      <c r="H533" s="119" t="str">
        <f>IF('BB-2024-Saturday'!$AJ536&lt;&gt;"",IF('BB-2024-Saturday'!$AJ536="t",0,'BB-2024-Saturday'!AP536),"")</f>
        <v/>
      </c>
      <c r="I533" s="119" t="str">
        <f>IF('BB-2024-Saturday'!$AJ536&lt;&gt;"",IF('BB-2024-Saturday'!$AJ536="t",0,'BB-2024-Saturday'!AQ536),"")</f>
        <v/>
      </c>
      <c r="J533" s="119" t="str">
        <f>IF('BB-2024-Saturday'!$AJ536&lt;&gt;"",IF('BB-2024-Saturday'!$AJ536="t",'BB-2024-Saturday'!AM536,0),"")</f>
        <v/>
      </c>
      <c r="K533" s="119" t="str">
        <f>IF('BB-2024-Saturday'!$AJ536&lt;&gt;"",IF('BB-2024-Saturday'!$AJ536="t",'BB-2024-Saturday'!AN536,0),"")</f>
        <v/>
      </c>
      <c r="L533" s="119" t="str">
        <f>IF('BB-2024-Saturday'!$AJ536&lt;&gt;"",IF('BB-2024-Saturday'!$AJ536="t",'BB-2024-Saturday'!AO536,0),"")</f>
        <v/>
      </c>
      <c r="M533" s="119" t="str">
        <f>IF('BB-2024-Saturday'!$AJ536&lt;&gt;"",IF('BB-2024-Saturday'!$AJ536="t",'BB-2024-Saturday'!AP536,0),"")</f>
        <v/>
      </c>
      <c r="N533" s="120" t="str">
        <f>IF('BB-2024-Saturday'!$AJ536&lt;&gt;"",IF('BB-2024-Saturday'!$AJ536="m",'BB-2024-Saturday'!U536,0),"")</f>
        <v/>
      </c>
      <c r="O533" s="120" t="str">
        <f>IF('BB-2024-Saturday'!$AJ536&lt;&gt;"",IF('BB-2024-Saturday'!$AJ536="m",'BB-2024-Saturday'!V536,0),"")</f>
        <v/>
      </c>
    </row>
    <row r="534" spans="1:15" x14ac:dyDescent="0.25">
      <c r="A534" t="str">
        <f>IF('BB-2024-Saturday'!AJ537&lt;&gt;"",'BB-2024-Saturday'!AJ537,"")</f>
        <v/>
      </c>
      <c r="B534" t="str">
        <f>IF('BB-2024-Saturday'!AJ537&lt;&gt;"",'BB-2024-Saturday'!AR537,"")</f>
        <v/>
      </c>
      <c r="C534" t="str">
        <f>IF('BB-2024-Saturday'!AJ537="m","v","a")</f>
        <v>a</v>
      </c>
      <c r="D534" s="92" t="str">
        <f>IF('BB-2024-Saturday'!AJ537&lt;&gt;"",'BB-2024-Saturday'!AI537,"")</f>
        <v/>
      </c>
      <c r="E534" s="119" t="str">
        <f>IF('BB-2024-Saturday'!$AJ537&lt;&gt;"",IF('BB-2024-Saturday'!$AJ537="t",0,'BB-2024-Saturday'!AM537),"")</f>
        <v/>
      </c>
      <c r="F534" s="119" t="str">
        <f>IF('BB-2024-Saturday'!$AJ537&lt;&gt;"",IF('BB-2024-Saturday'!$AJ537="t",0,'BB-2024-Saturday'!AN537),"")</f>
        <v/>
      </c>
      <c r="G534" s="119" t="str">
        <f>IF('BB-2024-Saturday'!$AJ537&lt;&gt;"",IF('BB-2024-Saturday'!$AJ537="t",0,'BB-2024-Saturday'!AO537),"")</f>
        <v/>
      </c>
      <c r="H534" s="119" t="str">
        <f>IF('BB-2024-Saturday'!$AJ537&lt;&gt;"",IF('BB-2024-Saturday'!$AJ537="t",0,'BB-2024-Saturday'!AP537),"")</f>
        <v/>
      </c>
      <c r="I534" s="119" t="str">
        <f>IF('BB-2024-Saturday'!$AJ537&lt;&gt;"",IF('BB-2024-Saturday'!$AJ537="t",0,'BB-2024-Saturday'!AQ537),"")</f>
        <v/>
      </c>
      <c r="J534" s="119" t="str">
        <f>IF('BB-2024-Saturday'!$AJ537&lt;&gt;"",IF('BB-2024-Saturday'!$AJ537="t",'BB-2024-Saturday'!AM537,0),"")</f>
        <v/>
      </c>
      <c r="K534" s="119" t="str">
        <f>IF('BB-2024-Saturday'!$AJ537&lt;&gt;"",IF('BB-2024-Saturday'!$AJ537="t",'BB-2024-Saturday'!AN537,0),"")</f>
        <v/>
      </c>
      <c r="L534" s="119" t="str">
        <f>IF('BB-2024-Saturday'!$AJ537&lt;&gt;"",IF('BB-2024-Saturday'!$AJ537="t",'BB-2024-Saturday'!AO537,0),"")</f>
        <v/>
      </c>
      <c r="M534" s="119" t="str">
        <f>IF('BB-2024-Saturday'!$AJ537&lt;&gt;"",IF('BB-2024-Saturday'!$AJ537="t",'BB-2024-Saturday'!AP537,0),"")</f>
        <v/>
      </c>
      <c r="N534" s="120" t="str">
        <f>IF('BB-2024-Saturday'!$AJ537&lt;&gt;"",IF('BB-2024-Saturday'!$AJ537="m",'BB-2024-Saturday'!U537,0),"")</f>
        <v/>
      </c>
      <c r="O534" s="120" t="str">
        <f>IF('BB-2024-Saturday'!$AJ537&lt;&gt;"",IF('BB-2024-Saturday'!$AJ537="m",'BB-2024-Saturday'!V537,0),"")</f>
        <v/>
      </c>
    </row>
    <row r="535" spans="1:15" x14ac:dyDescent="0.25">
      <c r="A535" t="str">
        <f>IF('BB-2024-Saturday'!AJ538&lt;&gt;"",'BB-2024-Saturday'!AJ538,"")</f>
        <v>m</v>
      </c>
      <c r="B535" t="str">
        <f>IF('BB-2024-Saturday'!AJ538&lt;&gt;"",'BB-2024-Saturday'!AR538,"")</f>
        <v>Control @ [ Sanral ] SA National Roads Agency Limited. Routine road maintenance /[Tel} 0845163330. Dot on pole, road edge and yellow line.  23,4 km plate.</v>
      </c>
      <c r="C535" t="str">
        <f>IF('BB-2024-Saturday'!AJ538="m","v","a")</f>
        <v>v</v>
      </c>
      <c r="D535" s="92">
        <f>IF('BB-2024-Saturday'!AJ538&lt;&gt;"",'BB-2024-Saturday'!AI538,"")</f>
        <v>157.72999999999999</v>
      </c>
      <c r="E535" s="119">
        <f>IF('BB-2024-Saturday'!$AJ538&lt;&gt;"",IF('BB-2024-Saturday'!$AJ538="t",0,'BB-2024-Saturday'!AM538),"")</f>
        <v>46</v>
      </c>
      <c r="F535" s="119">
        <f>IF('BB-2024-Saturday'!$AJ538&lt;&gt;"",IF('BB-2024-Saturday'!$AJ538="t",0,'BB-2024-Saturday'!AN538),"")</f>
        <v>55</v>
      </c>
      <c r="G535" s="119">
        <f>IF('BB-2024-Saturday'!$AJ538&lt;&gt;"",IF('BB-2024-Saturday'!$AJ538="t",0,'BB-2024-Saturday'!AO538),"")</f>
        <v>64</v>
      </c>
      <c r="H535" s="119">
        <f>IF('BB-2024-Saturday'!$AJ538&lt;&gt;"",IF('BB-2024-Saturday'!$AJ538="t",0,'BB-2024-Saturday'!AP538),"")</f>
        <v>72</v>
      </c>
      <c r="I535" s="119" t="str">
        <f>IF('BB-2024-Saturday'!$AJ538&lt;&gt;"",IF('BB-2024-Saturday'!$AJ538="t",0,'BB-2024-Saturday'!AQ538),"")</f>
        <v>100</v>
      </c>
      <c r="J535" s="119">
        <f>IF('BB-2024-Saturday'!$AJ538&lt;&gt;"",IF('BB-2024-Saturday'!$AJ538="t",'BB-2024-Saturday'!AM538,0),"")</f>
        <v>0</v>
      </c>
      <c r="K535" s="119">
        <f>IF('BB-2024-Saturday'!$AJ538&lt;&gt;"",IF('BB-2024-Saturday'!$AJ538="t",'BB-2024-Saturday'!AN538,0),"")</f>
        <v>0</v>
      </c>
      <c r="L535" s="119">
        <f>IF('BB-2024-Saturday'!$AJ538&lt;&gt;"",IF('BB-2024-Saturday'!$AJ538="t",'BB-2024-Saturday'!AO538,0),"")</f>
        <v>0</v>
      </c>
      <c r="M535" s="119">
        <f>IF('BB-2024-Saturday'!$AJ538&lt;&gt;"",IF('BB-2024-Saturday'!$AJ538="t",'BB-2024-Saturday'!AP538,0),"")</f>
        <v>0</v>
      </c>
      <c r="N535" s="120">
        <f>IF('BB-2024-Saturday'!$AJ538&lt;&gt;"",IF('BB-2024-Saturday'!$AJ538="m",'BB-2024-Saturday'!U538,0),"")</f>
        <v>26.886939999999999</v>
      </c>
      <c r="O535" s="120">
        <f>IF('BB-2024-Saturday'!$AJ538&lt;&gt;"",IF('BB-2024-Saturday'!$AJ538="m",'BB-2024-Saturday'!V538,0),"")</f>
        <v>29.012810000000002</v>
      </c>
    </row>
    <row r="536" spans="1:15" x14ac:dyDescent="0.25">
      <c r="A536" t="str">
        <f>IF('BB-2024-Saturday'!AJ539&lt;&gt;"",'BB-2024-Saturday'!AJ539,"")</f>
        <v/>
      </c>
      <c r="B536" t="str">
        <f>IF('BB-2024-Saturday'!AJ539&lt;&gt;"",'BB-2024-Saturday'!AR539,"")</f>
        <v/>
      </c>
      <c r="C536" t="str">
        <f>IF('BB-2024-Saturday'!AJ539="m","v","a")</f>
        <v>a</v>
      </c>
      <c r="D536" s="92" t="str">
        <f>IF('BB-2024-Saturday'!AJ539&lt;&gt;"",'BB-2024-Saturday'!AI539,"")</f>
        <v/>
      </c>
      <c r="E536" s="119" t="str">
        <f>IF('BB-2024-Saturday'!$AJ539&lt;&gt;"",IF('BB-2024-Saturday'!$AJ539="t",0,'BB-2024-Saturday'!AM539),"")</f>
        <v/>
      </c>
      <c r="F536" s="119" t="str">
        <f>IF('BB-2024-Saturday'!$AJ539&lt;&gt;"",IF('BB-2024-Saturday'!$AJ539="t",0,'BB-2024-Saturday'!AN539),"")</f>
        <v/>
      </c>
      <c r="G536" s="119" t="str">
        <f>IF('BB-2024-Saturday'!$AJ539&lt;&gt;"",IF('BB-2024-Saturday'!$AJ539="t",0,'BB-2024-Saturday'!AO539),"")</f>
        <v/>
      </c>
      <c r="H536" s="119" t="str">
        <f>IF('BB-2024-Saturday'!$AJ539&lt;&gt;"",IF('BB-2024-Saturday'!$AJ539="t",0,'BB-2024-Saturday'!AP539),"")</f>
        <v/>
      </c>
      <c r="I536" s="119" t="str">
        <f>IF('BB-2024-Saturday'!$AJ539&lt;&gt;"",IF('BB-2024-Saturday'!$AJ539="t",0,'BB-2024-Saturday'!AQ539),"")</f>
        <v/>
      </c>
      <c r="J536" s="119" t="str">
        <f>IF('BB-2024-Saturday'!$AJ539&lt;&gt;"",IF('BB-2024-Saturday'!$AJ539="t",'BB-2024-Saturday'!AM539,0),"")</f>
        <v/>
      </c>
      <c r="K536" s="119" t="str">
        <f>IF('BB-2024-Saturday'!$AJ539&lt;&gt;"",IF('BB-2024-Saturday'!$AJ539="t",'BB-2024-Saturday'!AN539,0),"")</f>
        <v/>
      </c>
      <c r="L536" s="119" t="str">
        <f>IF('BB-2024-Saturday'!$AJ539&lt;&gt;"",IF('BB-2024-Saturday'!$AJ539="t",'BB-2024-Saturday'!AO539,0),"")</f>
        <v/>
      </c>
      <c r="M536" s="119" t="str">
        <f>IF('BB-2024-Saturday'!$AJ539&lt;&gt;"",IF('BB-2024-Saturday'!$AJ539="t",'BB-2024-Saturday'!AP539,0),"")</f>
        <v/>
      </c>
      <c r="N536" s="120" t="str">
        <f>IF('BB-2024-Saturday'!$AJ539&lt;&gt;"",IF('BB-2024-Saturday'!$AJ539="m",'BB-2024-Saturday'!U539,0),"")</f>
        <v/>
      </c>
      <c r="O536" s="120" t="str">
        <f>IF('BB-2024-Saturday'!$AJ539&lt;&gt;"",IF('BB-2024-Saturday'!$AJ539="m",'BB-2024-Saturday'!V539,0),"")</f>
        <v/>
      </c>
    </row>
    <row r="537" spans="1:15" x14ac:dyDescent="0.25">
      <c r="A537" t="str">
        <f>IF('BB-2024-Saturday'!AJ540&lt;&gt;"",'BB-2024-Saturday'!AJ540,"")</f>
        <v/>
      </c>
      <c r="B537" t="str">
        <f>IF('BB-2024-Saturday'!AJ540&lt;&gt;"",'BB-2024-Saturday'!AR540,"")</f>
        <v/>
      </c>
      <c r="C537" t="str">
        <f>IF('BB-2024-Saturday'!AJ540="m","v","a")</f>
        <v>a</v>
      </c>
      <c r="D537" s="92" t="str">
        <f>IF('BB-2024-Saturday'!AJ540&lt;&gt;"",'BB-2024-Saturday'!AI540,"")</f>
        <v/>
      </c>
      <c r="E537" s="119" t="str">
        <f>IF('BB-2024-Saturday'!$AJ540&lt;&gt;"",IF('BB-2024-Saturday'!$AJ540="t",0,'BB-2024-Saturday'!AM540),"")</f>
        <v/>
      </c>
      <c r="F537" s="119" t="str">
        <f>IF('BB-2024-Saturday'!$AJ540&lt;&gt;"",IF('BB-2024-Saturday'!$AJ540="t",0,'BB-2024-Saturday'!AN540),"")</f>
        <v/>
      </c>
      <c r="G537" s="119" t="str">
        <f>IF('BB-2024-Saturday'!$AJ540&lt;&gt;"",IF('BB-2024-Saturday'!$AJ540="t",0,'BB-2024-Saturday'!AO540),"")</f>
        <v/>
      </c>
      <c r="H537" s="119" t="str">
        <f>IF('BB-2024-Saturday'!$AJ540&lt;&gt;"",IF('BB-2024-Saturday'!$AJ540="t",0,'BB-2024-Saturday'!AP540),"")</f>
        <v/>
      </c>
      <c r="I537" s="119" t="str">
        <f>IF('BB-2024-Saturday'!$AJ540&lt;&gt;"",IF('BB-2024-Saturday'!$AJ540="t",0,'BB-2024-Saturday'!AQ540),"")</f>
        <v/>
      </c>
      <c r="J537" s="119" t="str">
        <f>IF('BB-2024-Saturday'!$AJ540&lt;&gt;"",IF('BB-2024-Saturday'!$AJ540="t",'BB-2024-Saturday'!AM540,0),"")</f>
        <v/>
      </c>
      <c r="K537" s="119" t="str">
        <f>IF('BB-2024-Saturday'!$AJ540&lt;&gt;"",IF('BB-2024-Saturday'!$AJ540="t",'BB-2024-Saturday'!AN540,0),"")</f>
        <v/>
      </c>
      <c r="L537" s="119" t="str">
        <f>IF('BB-2024-Saturday'!$AJ540&lt;&gt;"",IF('BB-2024-Saturday'!$AJ540="t",'BB-2024-Saturday'!AO540,0),"")</f>
        <v/>
      </c>
      <c r="M537" s="119" t="str">
        <f>IF('BB-2024-Saturday'!$AJ540&lt;&gt;"",IF('BB-2024-Saturday'!$AJ540="t",'BB-2024-Saturday'!AP540,0),"")</f>
        <v/>
      </c>
      <c r="N537" s="120" t="str">
        <f>IF('BB-2024-Saturday'!$AJ540&lt;&gt;"",IF('BB-2024-Saturday'!$AJ540="m",'BB-2024-Saturday'!U540,0),"")</f>
        <v/>
      </c>
      <c r="O537" s="120" t="str">
        <f>IF('BB-2024-Saturday'!$AJ540&lt;&gt;"",IF('BB-2024-Saturday'!$AJ540="m",'BB-2024-Saturday'!V540,0),"")</f>
        <v/>
      </c>
    </row>
    <row r="538" spans="1:15" x14ac:dyDescent="0.25">
      <c r="A538" t="str">
        <f>IF('BB-2024-Saturday'!AJ541&lt;&gt;"",'BB-2024-Saturday'!AJ541,"")</f>
        <v/>
      </c>
      <c r="B538" t="str">
        <f>IF('BB-2024-Saturday'!AJ541&lt;&gt;"",'BB-2024-Saturday'!AR541,"")</f>
        <v/>
      </c>
      <c r="C538" t="str">
        <f>IF('BB-2024-Saturday'!AJ541="m","v","a")</f>
        <v>a</v>
      </c>
      <c r="D538" s="92" t="str">
        <f>IF('BB-2024-Saturday'!AJ541&lt;&gt;"",'BB-2024-Saturday'!AI541,"")</f>
        <v/>
      </c>
      <c r="E538" s="119" t="str">
        <f>IF('BB-2024-Saturday'!$AJ541&lt;&gt;"",IF('BB-2024-Saturday'!$AJ541="t",0,'BB-2024-Saturday'!AM541),"")</f>
        <v/>
      </c>
      <c r="F538" s="119" t="str">
        <f>IF('BB-2024-Saturday'!$AJ541&lt;&gt;"",IF('BB-2024-Saturday'!$AJ541="t",0,'BB-2024-Saturday'!AN541),"")</f>
        <v/>
      </c>
      <c r="G538" s="119" t="str">
        <f>IF('BB-2024-Saturday'!$AJ541&lt;&gt;"",IF('BB-2024-Saturday'!$AJ541="t",0,'BB-2024-Saturday'!AO541),"")</f>
        <v/>
      </c>
      <c r="H538" s="119" t="str">
        <f>IF('BB-2024-Saturday'!$AJ541&lt;&gt;"",IF('BB-2024-Saturday'!$AJ541="t",0,'BB-2024-Saturday'!AP541),"")</f>
        <v/>
      </c>
      <c r="I538" s="119" t="str">
        <f>IF('BB-2024-Saturday'!$AJ541&lt;&gt;"",IF('BB-2024-Saturday'!$AJ541="t",0,'BB-2024-Saturday'!AQ541),"")</f>
        <v/>
      </c>
      <c r="J538" s="119" t="str">
        <f>IF('BB-2024-Saturday'!$AJ541&lt;&gt;"",IF('BB-2024-Saturday'!$AJ541="t",'BB-2024-Saturday'!AM541,0),"")</f>
        <v/>
      </c>
      <c r="K538" s="119" t="str">
        <f>IF('BB-2024-Saturday'!$AJ541&lt;&gt;"",IF('BB-2024-Saturday'!$AJ541="t",'BB-2024-Saturday'!AN541,0),"")</f>
        <v/>
      </c>
      <c r="L538" s="119" t="str">
        <f>IF('BB-2024-Saturday'!$AJ541&lt;&gt;"",IF('BB-2024-Saturday'!$AJ541="t",'BB-2024-Saturday'!AO541,0),"")</f>
        <v/>
      </c>
      <c r="M538" s="119" t="str">
        <f>IF('BB-2024-Saturday'!$AJ541&lt;&gt;"",IF('BB-2024-Saturday'!$AJ541="t",'BB-2024-Saturday'!AP541,0),"")</f>
        <v/>
      </c>
      <c r="N538" s="120" t="str">
        <f>IF('BB-2024-Saturday'!$AJ541&lt;&gt;"",IF('BB-2024-Saturday'!$AJ541="m",'BB-2024-Saturday'!U541,0),"")</f>
        <v/>
      </c>
      <c r="O538" s="120" t="str">
        <f>IF('BB-2024-Saturday'!$AJ541&lt;&gt;"",IF('BB-2024-Saturday'!$AJ541="m",'BB-2024-Saturday'!V541,0),"")</f>
        <v/>
      </c>
    </row>
    <row r="539" spans="1:15" x14ac:dyDescent="0.25">
      <c r="A539" t="str">
        <f>IF('BB-2024-Saturday'!AJ542&lt;&gt;"",'BB-2024-Saturday'!AJ542,"")</f>
        <v/>
      </c>
      <c r="B539" t="str">
        <f>IF('BB-2024-Saturday'!AJ542&lt;&gt;"",'BB-2024-Saturday'!AR542,"")</f>
        <v/>
      </c>
      <c r="C539" t="str">
        <f>IF('BB-2024-Saturday'!AJ542="m","v","a")</f>
        <v>a</v>
      </c>
      <c r="D539" s="92" t="str">
        <f>IF('BB-2024-Saturday'!AJ542&lt;&gt;"",'BB-2024-Saturday'!AI542,"")</f>
        <v/>
      </c>
      <c r="E539" s="119" t="str">
        <f>IF('BB-2024-Saturday'!$AJ542&lt;&gt;"",IF('BB-2024-Saturday'!$AJ542="t",0,'BB-2024-Saturday'!AM542),"")</f>
        <v/>
      </c>
      <c r="F539" s="119" t="str">
        <f>IF('BB-2024-Saturday'!$AJ542&lt;&gt;"",IF('BB-2024-Saturday'!$AJ542="t",0,'BB-2024-Saturday'!AN542),"")</f>
        <v/>
      </c>
      <c r="G539" s="119" t="str">
        <f>IF('BB-2024-Saturday'!$AJ542&lt;&gt;"",IF('BB-2024-Saturday'!$AJ542="t",0,'BB-2024-Saturday'!AO542),"")</f>
        <v/>
      </c>
      <c r="H539" s="119" t="str">
        <f>IF('BB-2024-Saturday'!$AJ542&lt;&gt;"",IF('BB-2024-Saturday'!$AJ542="t",0,'BB-2024-Saturday'!AP542),"")</f>
        <v/>
      </c>
      <c r="I539" s="119" t="str">
        <f>IF('BB-2024-Saturday'!$AJ542&lt;&gt;"",IF('BB-2024-Saturday'!$AJ542="t",0,'BB-2024-Saturday'!AQ542),"")</f>
        <v/>
      </c>
      <c r="J539" s="119" t="str">
        <f>IF('BB-2024-Saturday'!$AJ542&lt;&gt;"",IF('BB-2024-Saturday'!$AJ542="t",'BB-2024-Saturday'!AM542,0),"")</f>
        <v/>
      </c>
      <c r="K539" s="119" t="str">
        <f>IF('BB-2024-Saturday'!$AJ542&lt;&gt;"",IF('BB-2024-Saturday'!$AJ542="t",'BB-2024-Saturday'!AN542,0),"")</f>
        <v/>
      </c>
      <c r="L539" s="119" t="str">
        <f>IF('BB-2024-Saturday'!$AJ542&lt;&gt;"",IF('BB-2024-Saturday'!$AJ542="t",'BB-2024-Saturday'!AO542,0),"")</f>
        <v/>
      </c>
      <c r="M539" s="119" t="str">
        <f>IF('BB-2024-Saturday'!$AJ542&lt;&gt;"",IF('BB-2024-Saturday'!$AJ542="t",'BB-2024-Saturday'!AP542,0),"")</f>
        <v/>
      </c>
      <c r="N539" s="120" t="str">
        <f>IF('BB-2024-Saturday'!$AJ542&lt;&gt;"",IF('BB-2024-Saturday'!$AJ542="m",'BB-2024-Saturday'!U542,0),"")</f>
        <v/>
      </c>
      <c r="O539" s="120" t="str">
        <f>IF('BB-2024-Saturday'!$AJ542&lt;&gt;"",IF('BB-2024-Saturday'!$AJ542="m",'BB-2024-Saturday'!V542,0),"")</f>
        <v/>
      </c>
    </row>
    <row r="540" spans="1:15" x14ac:dyDescent="0.25">
      <c r="A540" t="str">
        <f>IF('BB-2024-Saturday'!AJ543&lt;&gt;"",'BB-2024-Saturday'!AJ543,"")</f>
        <v/>
      </c>
      <c r="B540" t="str">
        <f>IF('BB-2024-Saturday'!AJ543&lt;&gt;"",'BB-2024-Saturday'!AR543,"")</f>
        <v/>
      </c>
      <c r="C540" t="str">
        <f>IF('BB-2024-Saturday'!AJ543="m","v","a")</f>
        <v>a</v>
      </c>
      <c r="D540" s="92" t="str">
        <f>IF('BB-2024-Saturday'!AJ543&lt;&gt;"",'BB-2024-Saturday'!AI543,"")</f>
        <v/>
      </c>
      <c r="E540" s="119" t="str">
        <f>IF('BB-2024-Saturday'!$AJ543&lt;&gt;"",IF('BB-2024-Saturday'!$AJ543="t",0,'BB-2024-Saturday'!AM543),"")</f>
        <v/>
      </c>
      <c r="F540" s="119" t="str">
        <f>IF('BB-2024-Saturday'!$AJ543&lt;&gt;"",IF('BB-2024-Saturday'!$AJ543="t",0,'BB-2024-Saturday'!AN543),"")</f>
        <v/>
      </c>
      <c r="G540" s="119" t="str">
        <f>IF('BB-2024-Saturday'!$AJ543&lt;&gt;"",IF('BB-2024-Saturday'!$AJ543="t",0,'BB-2024-Saturday'!AO543),"")</f>
        <v/>
      </c>
      <c r="H540" s="119" t="str">
        <f>IF('BB-2024-Saturday'!$AJ543&lt;&gt;"",IF('BB-2024-Saturday'!$AJ543="t",0,'BB-2024-Saturday'!AP543),"")</f>
        <v/>
      </c>
      <c r="I540" s="119" t="str">
        <f>IF('BB-2024-Saturday'!$AJ543&lt;&gt;"",IF('BB-2024-Saturday'!$AJ543="t",0,'BB-2024-Saturday'!AQ543),"")</f>
        <v/>
      </c>
      <c r="J540" s="119" t="str">
        <f>IF('BB-2024-Saturday'!$AJ543&lt;&gt;"",IF('BB-2024-Saturday'!$AJ543="t",'BB-2024-Saturday'!AM543,0),"")</f>
        <v/>
      </c>
      <c r="K540" s="119" t="str">
        <f>IF('BB-2024-Saturday'!$AJ543&lt;&gt;"",IF('BB-2024-Saturday'!$AJ543="t",'BB-2024-Saturday'!AN543,0),"")</f>
        <v/>
      </c>
      <c r="L540" s="119" t="str">
        <f>IF('BB-2024-Saturday'!$AJ543&lt;&gt;"",IF('BB-2024-Saturday'!$AJ543="t",'BB-2024-Saturday'!AO543,0),"")</f>
        <v/>
      </c>
      <c r="M540" s="119" t="str">
        <f>IF('BB-2024-Saturday'!$AJ543&lt;&gt;"",IF('BB-2024-Saturday'!$AJ543="t",'BB-2024-Saturday'!AP543,0),"")</f>
        <v/>
      </c>
      <c r="N540" s="120" t="str">
        <f>IF('BB-2024-Saturday'!$AJ543&lt;&gt;"",IF('BB-2024-Saturday'!$AJ543="m",'BB-2024-Saturday'!U543,0),"")</f>
        <v/>
      </c>
      <c r="O540" s="120" t="str">
        <f>IF('BB-2024-Saturday'!$AJ543&lt;&gt;"",IF('BB-2024-Saturday'!$AJ543="m",'BB-2024-Saturday'!V543,0),"")</f>
        <v/>
      </c>
    </row>
    <row r="541" spans="1:15" x14ac:dyDescent="0.25">
      <c r="A541" t="str">
        <f>IF('BB-2024-Saturday'!AJ544&lt;&gt;"",'BB-2024-Saturday'!AJ544,"")</f>
        <v/>
      </c>
      <c r="B541" t="str">
        <f>IF('BB-2024-Saturday'!AJ544&lt;&gt;"",'BB-2024-Saturday'!AR544,"")</f>
        <v/>
      </c>
      <c r="C541" t="str">
        <f>IF('BB-2024-Saturday'!AJ544="m","v","a")</f>
        <v>a</v>
      </c>
      <c r="D541" s="92" t="str">
        <f>IF('BB-2024-Saturday'!AJ544&lt;&gt;"",'BB-2024-Saturday'!AI544,"")</f>
        <v/>
      </c>
      <c r="E541" s="119" t="str">
        <f>IF('BB-2024-Saturday'!$AJ544&lt;&gt;"",IF('BB-2024-Saturday'!$AJ544="t",0,'BB-2024-Saturday'!AM544),"")</f>
        <v/>
      </c>
      <c r="F541" s="119" t="str">
        <f>IF('BB-2024-Saturday'!$AJ544&lt;&gt;"",IF('BB-2024-Saturday'!$AJ544="t",0,'BB-2024-Saturday'!AN544),"")</f>
        <v/>
      </c>
      <c r="G541" s="119" t="str">
        <f>IF('BB-2024-Saturday'!$AJ544&lt;&gt;"",IF('BB-2024-Saturday'!$AJ544="t",0,'BB-2024-Saturday'!AO544),"")</f>
        <v/>
      </c>
      <c r="H541" s="119" t="str">
        <f>IF('BB-2024-Saturday'!$AJ544&lt;&gt;"",IF('BB-2024-Saturday'!$AJ544="t",0,'BB-2024-Saturday'!AP544),"")</f>
        <v/>
      </c>
      <c r="I541" s="119" t="str">
        <f>IF('BB-2024-Saturday'!$AJ544&lt;&gt;"",IF('BB-2024-Saturday'!$AJ544="t",0,'BB-2024-Saturday'!AQ544),"")</f>
        <v/>
      </c>
      <c r="J541" s="119" t="str">
        <f>IF('BB-2024-Saturday'!$AJ544&lt;&gt;"",IF('BB-2024-Saturday'!$AJ544="t",'BB-2024-Saturday'!AM544,0),"")</f>
        <v/>
      </c>
      <c r="K541" s="119" t="str">
        <f>IF('BB-2024-Saturday'!$AJ544&lt;&gt;"",IF('BB-2024-Saturday'!$AJ544="t",'BB-2024-Saturday'!AN544,0),"")</f>
        <v/>
      </c>
      <c r="L541" s="119" t="str">
        <f>IF('BB-2024-Saturday'!$AJ544&lt;&gt;"",IF('BB-2024-Saturday'!$AJ544="t",'BB-2024-Saturday'!AO544,0),"")</f>
        <v/>
      </c>
      <c r="M541" s="119" t="str">
        <f>IF('BB-2024-Saturday'!$AJ544&lt;&gt;"",IF('BB-2024-Saturday'!$AJ544="t",'BB-2024-Saturday'!AP544,0),"")</f>
        <v/>
      </c>
      <c r="N541" s="120" t="str">
        <f>IF('BB-2024-Saturday'!$AJ544&lt;&gt;"",IF('BB-2024-Saturday'!$AJ544="m",'BB-2024-Saturday'!U544,0),"")</f>
        <v/>
      </c>
      <c r="O541" s="120" t="str">
        <f>IF('BB-2024-Saturday'!$AJ544&lt;&gt;"",IF('BB-2024-Saturday'!$AJ544="m",'BB-2024-Saturday'!V544,0),"")</f>
        <v/>
      </c>
    </row>
    <row r="542" spans="1:15" x14ac:dyDescent="0.25">
      <c r="A542" t="str">
        <f>IF('BB-2024-Saturday'!AJ545&lt;&gt;"",'BB-2024-Saturday'!AJ545,"")</f>
        <v/>
      </c>
      <c r="B542" t="str">
        <f>IF('BB-2024-Saturday'!AJ545&lt;&gt;"",'BB-2024-Saturday'!AR545,"")</f>
        <v/>
      </c>
      <c r="C542" t="str">
        <f>IF('BB-2024-Saturday'!AJ545="m","v","a")</f>
        <v>a</v>
      </c>
      <c r="D542" s="92" t="str">
        <f>IF('BB-2024-Saturday'!AJ545&lt;&gt;"",'BB-2024-Saturday'!AI545,"")</f>
        <v/>
      </c>
      <c r="E542" s="119" t="str">
        <f>IF('BB-2024-Saturday'!$AJ545&lt;&gt;"",IF('BB-2024-Saturday'!$AJ545="t",0,'BB-2024-Saturday'!AM545),"")</f>
        <v/>
      </c>
      <c r="F542" s="119" t="str">
        <f>IF('BB-2024-Saturday'!$AJ545&lt;&gt;"",IF('BB-2024-Saturday'!$AJ545="t",0,'BB-2024-Saturday'!AN545),"")</f>
        <v/>
      </c>
      <c r="G542" s="119" t="str">
        <f>IF('BB-2024-Saturday'!$AJ545&lt;&gt;"",IF('BB-2024-Saturday'!$AJ545="t",0,'BB-2024-Saturday'!AO545),"")</f>
        <v/>
      </c>
      <c r="H542" s="119" t="str">
        <f>IF('BB-2024-Saturday'!$AJ545&lt;&gt;"",IF('BB-2024-Saturday'!$AJ545="t",0,'BB-2024-Saturday'!AP545),"")</f>
        <v/>
      </c>
      <c r="I542" s="119" t="str">
        <f>IF('BB-2024-Saturday'!$AJ545&lt;&gt;"",IF('BB-2024-Saturday'!$AJ545="t",0,'BB-2024-Saturday'!AQ545),"")</f>
        <v/>
      </c>
      <c r="J542" s="119" t="str">
        <f>IF('BB-2024-Saturday'!$AJ545&lt;&gt;"",IF('BB-2024-Saturday'!$AJ545="t",'BB-2024-Saturday'!AM545,0),"")</f>
        <v/>
      </c>
      <c r="K542" s="119" t="str">
        <f>IF('BB-2024-Saturday'!$AJ545&lt;&gt;"",IF('BB-2024-Saturday'!$AJ545="t",'BB-2024-Saturday'!AN545,0),"")</f>
        <v/>
      </c>
      <c r="L542" s="119" t="str">
        <f>IF('BB-2024-Saturday'!$AJ545&lt;&gt;"",IF('BB-2024-Saturday'!$AJ545="t",'BB-2024-Saturday'!AO545,0),"")</f>
        <v/>
      </c>
      <c r="M542" s="119" t="str">
        <f>IF('BB-2024-Saturday'!$AJ545&lt;&gt;"",IF('BB-2024-Saturday'!$AJ545="t",'BB-2024-Saturday'!AP545,0),"")</f>
        <v/>
      </c>
      <c r="N542" s="120" t="str">
        <f>IF('BB-2024-Saturday'!$AJ545&lt;&gt;"",IF('BB-2024-Saturday'!$AJ545="m",'BB-2024-Saturday'!U545,0),"")</f>
        <v/>
      </c>
      <c r="O542" s="120" t="str">
        <f>IF('BB-2024-Saturday'!$AJ545&lt;&gt;"",IF('BB-2024-Saturday'!$AJ545="m",'BB-2024-Saturday'!V545,0),"")</f>
        <v/>
      </c>
    </row>
    <row r="543" spans="1:15" x14ac:dyDescent="0.25">
      <c r="A543" t="str">
        <f>IF('BB-2024-Saturday'!AJ546&lt;&gt;"",'BB-2024-Saturday'!AJ546,"")</f>
        <v/>
      </c>
      <c r="B543" t="str">
        <f>IF('BB-2024-Saturday'!AJ546&lt;&gt;"",'BB-2024-Saturday'!AR546,"")</f>
        <v/>
      </c>
      <c r="C543" t="str">
        <f>IF('BB-2024-Saturday'!AJ546="m","v","a")</f>
        <v>a</v>
      </c>
      <c r="D543" s="92" t="str">
        <f>IF('BB-2024-Saturday'!AJ546&lt;&gt;"",'BB-2024-Saturday'!AI546,"")</f>
        <v/>
      </c>
      <c r="E543" s="119" t="str">
        <f>IF('BB-2024-Saturday'!$AJ546&lt;&gt;"",IF('BB-2024-Saturday'!$AJ546="t",0,'BB-2024-Saturday'!AM546),"")</f>
        <v/>
      </c>
      <c r="F543" s="119" t="str">
        <f>IF('BB-2024-Saturday'!$AJ546&lt;&gt;"",IF('BB-2024-Saturday'!$AJ546="t",0,'BB-2024-Saturday'!AN546),"")</f>
        <v/>
      </c>
      <c r="G543" s="119" t="str">
        <f>IF('BB-2024-Saturday'!$AJ546&lt;&gt;"",IF('BB-2024-Saturday'!$AJ546="t",0,'BB-2024-Saturday'!AO546),"")</f>
        <v/>
      </c>
      <c r="H543" s="119" t="str">
        <f>IF('BB-2024-Saturday'!$AJ546&lt;&gt;"",IF('BB-2024-Saturday'!$AJ546="t",0,'BB-2024-Saturday'!AP546),"")</f>
        <v/>
      </c>
      <c r="I543" s="119" t="str">
        <f>IF('BB-2024-Saturday'!$AJ546&lt;&gt;"",IF('BB-2024-Saturday'!$AJ546="t",0,'BB-2024-Saturday'!AQ546),"")</f>
        <v/>
      </c>
      <c r="J543" s="119" t="str">
        <f>IF('BB-2024-Saturday'!$AJ546&lt;&gt;"",IF('BB-2024-Saturday'!$AJ546="t",'BB-2024-Saturday'!AM546,0),"")</f>
        <v/>
      </c>
      <c r="K543" s="119" t="str">
        <f>IF('BB-2024-Saturday'!$AJ546&lt;&gt;"",IF('BB-2024-Saturday'!$AJ546="t",'BB-2024-Saturday'!AN546,0),"")</f>
        <v/>
      </c>
      <c r="L543" s="119" t="str">
        <f>IF('BB-2024-Saturday'!$AJ546&lt;&gt;"",IF('BB-2024-Saturday'!$AJ546="t",'BB-2024-Saturday'!AO546,0),"")</f>
        <v/>
      </c>
      <c r="M543" s="119" t="str">
        <f>IF('BB-2024-Saturday'!$AJ546&lt;&gt;"",IF('BB-2024-Saturday'!$AJ546="t",'BB-2024-Saturday'!AP546,0),"")</f>
        <v/>
      </c>
      <c r="N543" s="120" t="str">
        <f>IF('BB-2024-Saturday'!$AJ546&lt;&gt;"",IF('BB-2024-Saturday'!$AJ546="m",'BB-2024-Saturday'!U546,0),"")</f>
        <v/>
      </c>
      <c r="O543" s="120" t="str">
        <f>IF('BB-2024-Saturday'!$AJ546&lt;&gt;"",IF('BB-2024-Saturday'!$AJ546="m",'BB-2024-Saturday'!V546,0),"")</f>
        <v/>
      </c>
    </row>
    <row r="544" spans="1:15" x14ac:dyDescent="0.25">
      <c r="A544" t="str">
        <f>IF('BB-2024-Saturday'!AJ547&lt;&gt;"",'BB-2024-Saturday'!AJ547,"")</f>
        <v/>
      </c>
      <c r="B544" t="str">
        <f>IF('BB-2024-Saturday'!AJ547&lt;&gt;"",'BB-2024-Saturday'!AR547,"")</f>
        <v/>
      </c>
      <c r="C544" t="str">
        <f>IF('BB-2024-Saturday'!AJ547="m","v","a")</f>
        <v>a</v>
      </c>
      <c r="D544" s="92" t="str">
        <f>IF('BB-2024-Saturday'!AJ547&lt;&gt;"",'BB-2024-Saturday'!AI547,"")</f>
        <v/>
      </c>
      <c r="E544" s="119" t="str">
        <f>IF('BB-2024-Saturday'!$AJ547&lt;&gt;"",IF('BB-2024-Saturday'!$AJ547="t",0,'BB-2024-Saturday'!AM547),"")</f>
        <v/>
      </c>
      <c r="F544" s="119" t="str">
        <f>IF('BB-2024-Saturday'!$AJ547&lt;&gt;"",IF('BB-2024-Saturday'!$AJ547="t",0,'BB-2024-Saturday'!AN547),"")</f>
        <v/>
      </c>
      <c r="G544" s="119" t="str">
        <f>IF('BB-2024-Saturday'!$AJ547&lt;&gt;"",IF('BB-2024-Saturday'!$AJ547="t",0,'BB-2024-Saturday'!AO547),"")</f>
        <v/>
      </c>
      <c r="H544" s="119" t="str">
        <f>IF('BB-2024-Saturday'!$AJ547&lt;&gt;"",IF('BB-2024-Saturday'!$AJ547="t",0,'BB-2024-Saturday'!AP547),"")</f>
        <v/>
      </c>
      <c r="I544" s="119" t="str">
        <f>IF('BB-2024-Saturday'!$AJ547&lt;&gt;"",IF('BB-2024-Saturday'!$AJ547="t",0,'BB-2024-Saturday'!AQ547),"")</f>
        <v/>
      </c>
      <c r="J544" s="119" t="str">
        <f>IF('BB-2024-Saturday'!$AJ547&lt;&gt;"",IF('BB-2024-Saturday'!$AJ547="t",'BB-2024-Saturday'!AM547,0),"")</f>
        <v/>
      </c>
      <c r="K544" s="119" t="str">
        <f>IF('BB-2024-Saturday'!$AJ547&lt;&gt;"",IF('BB-2024-Saturday'!$AJ547="t",'BB-2024-Saturday'!AN547,0),"")</f>
        <v/>
      </c>
      <c r="L544" s="119" t="str">
        <f>IF('BB-2024-Saturday'!$AJ547&lt;&gt;"",IF('BB-2024-Saturday'!$AJ547="t",'BB-2024-Saturday'!AO547,0),"")</f>
        <v/>
      </c>
      <c r="M544" s="119" t="str">
        <f>IF('BB-2024-Saturday'!$AJ547&lt;&gt;"",IF('BB-2024-Saturday'!$AJ547="t",'BB-2024-Saturday'!AP547,0),"")</f>
        <v/>
      </c>
      <c r="N544" s="120" t="str">
        <f>IF('BB-2024-Saturday'!$AJ547&lt;&gt;"",IF('BB-2024-Saturday'!$AJ547="m",'BB-2024-Saturday'!U547,0),"")</f>
        <v/>
      </c>
      <c r="O544" s="120" t="str">
        <f>IF('BB-2024-Saturday'!$AJ547&lt;&gt;"",IF('BB-2024-Saturday'!$AJ547="m",'BB-2024-Saturday'!V547,0),"")</f>
        <v/>
      </c>
    </row>
    <row r="545" spans="1:15" x14ac:dyDescent="0.25">
      <c r="A545" t="str">
        <f>IF('BB-2024-Saturday'!AJ548&lt;&gt;"",'BB-2024-Saturday'!AJ548,"")</f>
        <v/>
      </c>
      <c r="B545" t="str">
        <f>IF('BB-2024-Saturday'!AJ548&lt;&gt;"",'BB-2024-Saturday'!AR548,"")</f>
        <v/>
      </c>
      <c r="C545" t="str">
        <f>IF('BB-2024-Saturday'!AJ548="m","v","a")</f>
        <v>a</v>
      </c>
      <c r="D545" s="92" t="str">
        <f>IF('BB-2024-Saturday'!AJ548&lt;&gt;"",'BB-2024-Saturday'!AI548,"")</f>
        <v/>
      </c>
      <c r="E545" s="119" t="str">
        <f>IF('BB-2024-Saturday'!$AJ548&lt;&gt;"",IF('BB-2024-Saturday'!$AJ548="t",0,'BB-2024-Saturday'!AM548),"")</f>
        <v/>
      </c>
      <c r="F545" s="119" t="str">
        <f>IF('BB-2024-Saturday'!$AJ548&lt;&gt;"",IF('BB-2024-Saturday'!$AJ548="t",0,'BB-2024-Saturday'!AN548),"")</f>
        <v/>
      </c>
      <c r="G545" s="119" t="str">
        <f>IF('BB-2024-Saturday'!$AJ548&lt;&gt;"",IF('BB-2024-Saturday'!$AJ548="t",0,'BB-2024-Saturday'!AO548),"")</f>
        <v/>
      </c>
      <c r="H545" s="119" t="str">
        <f>IF('BB-2024-Saturday'!$AJ548&lt;&gt;"",IF('BB-2024-Saturday'!$AJ548="t",0,'BB-2024-Saturday'!AP548),"")</f>
        <v/>
      </c>
      <c r="I545" s="119" t="str">
        <f>IF('BB-2024-Saturday'!$AJ548&lt;&gt;"",IF('BB-2024-Saturday'!$AJ548="t",0,'BB-2024-Saturday'!AQ548),"")</f>
        <v/>
      </c>
      <c r="J545" s="119" t="str">
        <f>IF('BB-2024-Saturday'!$AJ548&lt;&gt;"",IF('BB-2024-Saturday'!$AJ548="t",'BB-2024-Saturday'!AM548,0),"")</f>
        <v/>
      </c>
      <c r="K545" s="119" t="str">
        <f>IF('BB-2024-Saturday'!$AJ548&lt;&gt;"",IF('BB-2024-Saturday'!$AJ548="t",'BB-2024-Saturday'!AN548,0),"")</f>
        <v/>
      </c>
      <c r="L545" s="119" t="str">
        <f>IF('BB-2024-Saturday'!$AJ548&lt;&gt;"",IF('BB-2024-Saturday'!$AJ548="t",'BB-2024-Saturday'!AO548,0),"")</f>
        <v/>
      </c>
      <c r="M545" s="119" t="str">
        <f>IF('BB-2024-Saturday'!$AJ548&lt;&gt;"",IF('BB-2024-Saturday'!$AJ548="t",'BB-2024-Saturday'!AP548,0),"")</f>
        <v/>
      </c>
      <c r="N545" s="120" t="str">
        <f>IF('BB-2024-Saturday'!$AJ548&lt;&gt;"",IF('BB-2024-Saturday'!$AJ548="m",'BB-2024-Saturday'!U548,0),"")</f>
        <v/>
      </c>
      <c r="O545" s="120" t="str">
        <f>IF('BB-2024-Saturday'!$AJ548&lt;&gt;"",IF('BB-2024-Saturday'!$AJ548="m",'BB-2024-Saturday'!V548,0),"")</f>
        <v/>
      </c>
    </row>
    <row r="546" spans="1:15" x14ac:dyDescent="0.25">
      <c r="A546" t="str">
        <f>IF('BB-2024-Saturday'!AJ549&lt;&gt;"",'BB-2024-Saturday'!AJ549,"")</f>
        <v/>
      </c>
      <c r="B546" t="str">
        <f>IF('BB-2024-Saturday'!AJ549&lt;&gt;"",'BB-2024-Saturday'!AR549,"")</f>
        <v/>
      </c>
      <c r="C546" t="str">
        <f>IF('BB-2024-Saturday'!AJ549="m","v","a")</f>
        <v>a</v>
      </c>
      <c r="D546" s="92" t="str">
        <f>IF('BB-2024-Saturday'!AJ549&lt;&gt;"",'BB-2024-Saturday'!AI549,"")</f>
        <v/>
      </c>
      <c r="E546" s="119" t="str">
        <f>IF('BB-2024-Saturday'!$AJ549&lt;&gt;"",IF('BB-2024-Saturday'!$AJ549="t",0,'BB-2024-Saturday'!AM549),"")</f>
        <v/>
      </c>
      <c r="F546" s="119" t="str">
        <f>IF('BB-2024-Saturday'!$AJ549&lt;&gt;"",IF('BB-2024-Saturday'!$AJ549="t",0,'BB-2024-Saturday'!AN549),"")</f>
        <v/>
      </c>
      <c r="G546" s="119" t="str">
        <f>IF('BB-2024-Saturday'!$AJ549&lt;&gt;"",IF('BB-2024-Saturday'!$AJ549="t",0,'BB-2024-Saturday'!AO549),"")</f>
        <v/>
      </c>
      <c r="H546" s="119" t="str">
        <f>IF('BB-2024-Saturday'!$AJ549&lt;&gt;"",IF('BB-2024-Saturday'!$AJ549="t",0,'BB-2024-Saturday'!AP549),"")</f>
        <v/>
      </c>
      <c r="I546" s="119" t="str">
        <f>IF('BB-2024-Saturday'!$AJ549&lt;&gt;"",IF('BB-2024-Saturday'!$AJ549="t",0,'BB-2024-Saturday'!AQ549),"")</f>
        <v/>
      </c>
      <c r="J546" s="119" t="str">
        <f>IF('BB-2024-Saturday'!$AJ549&lt;&gt;"",IF('BB-2024-Saturday'!$AJ549="t",'BB-2024-Saturday'!AM549,0),"")</f>
        <v/>
      </c>
      <c r="K546" s="119" t="str">
        <f>IF('BB-2024-Saturday'!$AJ549&lt;&gt;"",IF('BB-2024-Saturday'!$AJ549="t",'BB-2024-Saturday'!AN549,0),"")</f>
        <v/>
      </c>
      <c r="L546" s="119" t="str">
        <f>IF('BB-2024-Saturday'!$AJ549&lt;&gt;"",IF('BB-2024-Saturday'!$AJ549="t",'BB-2024-Saturday'!AO549,0),"")</f>
        <v/>
      </c>
      <c r="M546" s="119" t="str">
        <f>IF('BB-2024-Saturday'!$AJ549&lt;&gt;"",IF('BB-2024-Saturday'!$AJ549="t",'BB-2024-Saturday'!AP549,0),"")</f>
        <v/>
      </c>
      <c r="N546" s="120" t="str">
        <f>IF('BB-2024-Saturday'!$AJ549&lt;&gt;"",IF('BB-2024-Saturday'!$AJ549="m",'BB-2024-Saturday'!U549,0),"")</f>
        <v/>
      </c>
      <c r="O546" s="120" t="str">
        <f>IF('BB-2024-Saturday'!$AJ549&lt;&gt;"",IF('BB-2024-Saturday'!$AJ549="m",'BB-2024-Saturday'!V549,0),"")</f>
        <v/>
      </c>
    </row>
    <row r="547" spans="1:15" x14ac:dyDescent="0.25">
      <c r="A547" t="str">
        <f>IF('BB-2024-Saturday'!AJ550&lt;&gt;"",'BB-2024-Saturday'!AJ550,"")</f>
        <v>f</v>
      </c>
      <c r="B547" t="str">
        <f>IF('BB-2024-Saturday'!AJ550&lt;&gt;"",'BB-2024-Saturday'!AR550,"")</f>
        <v>Diagrammatic sign:   Traffic movement effected by obstruction.</v>
      </c>
      <c r="C547" t="str">
        <f>IF('BB-2024-Saturday'!AJ550="m","v","a")</f>
        <v>a</v>
      </c>
      <c r="D547" s="92">
        <f>IF('BB-2024-Saturday'!AJ550&lt;&gt;"",'BB-2024-Saturday'!AI550,"")</f>
        <v>160.80000000000001</v>
      </c>
      <c r="E547" s="119">
        <f>IF('BB-2024-Saturday'!$AJ550&lt;&gt;"",IF('BB-2024-Saturday'!$AJ550="t",0,'BB-2024-Saturday'!AM550),"")</f>
        <v>50</v>
      </c>
      <c r="F547" s="119">
        <f>IF('BB-2024-Saturday'!$AJ550&lt;&gt;"",IF('BB-2024-Saturday'!$AJ550="t",0,'BB-2024-Saturday'!AN550),"")</f>
        <v>60</v>
      </c>
      <c r="G547" s="119">
        <f>IF('BB-2024-Saturday'!$AJ550&lt;&gt;"",IF('BB-2024-Saturday'!$AJ550="t",0,'BB-2024-Saturday'!AO550),"")</f>
        <v>70</v>
      </c>
      <c r="H547" s="119">
        <f>IF('BB-2024-Saturday'!$AJ550&lt;&gt;"",IF('BB-2024-Saturday'!$AJ550="t",0,'BB-2024-Saturday'!AP550),"")</f>
        <v>80</v>
      </c>
      <c r="I547" s="119" t="str">
        <f>IF('BB-2024-Saturday'!$AJ550&lt;&gt;"",IF('BB-2024-Saturday'!$AJ550="t",0,'BB-2024-Saturday'!AQ550),"")</f>
        <v>120</v>
      </c>
      <c r="J547" s="119">
        <f>IF('BB-2024-Saturday'!$AJ550&lt;&gt;"",IF('BB-2024-Saturday'!$AJ550="t",'BB-2024-Saturday'!AM550,0),"")</f>
        <v>0</v>
      </c>
      <c r="K547" s="119">
        <f>IF('BB-2024-Saturday'!$AJ550&lt;&gt;"",IF('BB-2024-Saturday'!$AJ550="t",'BB-2024-Saturday'!AN550,0),"")</f>
        <v>0</v>
      </c>
      <c r="L547" s="119">
        <f>IF('BB-2024-Saturday'!$AJ550&lt;&gt;"",IF('BB-2024-Saturday'!$AJ550="t",'BB-2024-Saturday'!AO550,0),"")</f>
        <v>0</v>
      </c>
      <c r="M547" s="119">
        <f>IF('BB-2024-Saturday'!$AJ550&lt;&gt;"",IF('BB-2024-Saturday'!$AJ550="t",'BB-2024-Saturday'!AP550,0),"")</f>
        <v>0</v>
      </c>
      <c r="N547" s="120">
        <f>IF('BB-2024-Saturday'!$AJ550&lt;&gt;"",IF('BB-2024-Saturday'!$AJ550="m",'BB-2024-Saturday'!U550,0),"")</f>
        <v>0</v>
      </c>
      <c r="O547" s="120">
        <f>IF('BB-2024-Saturday'!$AJ550&lt;&gt;"",IF('BB-2024-Saturday'!$AJ550="m",'BB-2024-Saturday'!V550,0),"")</f>
        <v>0</v>
      </c>
    </row>
    <row r="548" spans="1:15" x14ac:dyDescent="0.25">
      <c r="A548" t="str">
        <f>IF('BB-2024-Saturday'!AJ551&lt;&gt;"",'BB-2024-Saturday'!AJ551,"")</f>
        <v/>
      </c>
      <c r="B548" t="str">
        <f>IF('BB-2024-Saturday'!AJ551&lt;&gt;"",'BB-2024-Saturday'!AR551,"")</f>
        <v/>
      </c>
      <c r="C548" t="str">
        <f>IF('BB-2024-Saturday'!AJ551="m","v","a")</f>
        <v>a</v>
      </c>
      <c r="D548" s="92" t="str">
        <f>IF('BB-2024-Saturday'!AJ551&lt;&gt;"",'BB-2024-Saturday'!AI551,"")</f>
        <v/>
      </c>
      <c r="E548" s="119" t="str">
        <f>IF('BB-2024-Saturday'!$AJ551&lt;&gt;"",IF('BB-2024-Saturday'!$AJ551="t",0,'BB-2024-Saturday'!AM551),"")</f>
        <v/>
      </c>
      <c r="F548" s="119" t="str">
        <f>IF('BB-2024-Saturday'!$AJ551&lt;&gt;"",IF('BB-2024-Saturday'!$AJ551="t",0,'BB-2024-Saturday'!AN551),"")</f>
        <v/>
      </c>
      <c r="G548" s="119" t="str">
        <f>IF('BB-2024-Saturday'!$AJ551&lt;&gt;"",IF('BB-2024-Saturday'!$AJ551="t",0,'BB-2024-Saturday'!AO551),"")</f>
        <v/>
      </c>
      <c r="H548" s="119" t="str">
        <f>IF('BB-2024-Saturday'!$AJ551&lt;&gt;"",IF('BB-2024-Saturday'!$AJ551="t",0,'BB-2024-Saturday'!AP551),"")</f>
        <v/>
      </c>
      <c r="I548" s="119" t="str">
        <f>IF('BB-2024-Saturday'!$AJ551&lt;&gt;"",IF('BB-2024-Saturday'!$AJ551="t",0,'BB-2024-Saturday'!AQ551),"")</f>
        <v/>
      </c>
      <c r="J548" s="119" t="str">
        <f>IF('BB-2024-Saturday'!$AJ551&lt;&gt;"",IF('BB-2024-Saturday'!$AJ551="t",'BB-2024-Saturday'!AM551,0),"")</f>
        <v/>
      </c>
      <c r="K548" s="119" t="str">
        <f>IF('BB-2024-Saturday'!$AJ551&lt;&gt;"",IF('BB-2024-Saturday'!$AJ551="t",'BB-2024-Saturday'!AN551,0),"")</f>
        <v/>
      </c>
      <c r="L548" s="119" t="str">
        <f>IF('BB-2024-Saturday'!$AJ551&lt;&gt;"",IF('BB-2024-Saturday'!$AJ551="t",'BB-2024-Saturday'!AO551,0),"")</f>
        <v/>
      </c>
      <c r="M548" s="119" t="str">
        <f>IF('BB-2024-Saturday'!$AJ551&lt;&gt;"",IF('BB-2024-Saturday'!$AJ551="t",'BB-2024-Saturday'!AP551,0),"")</f>
        <v/>
      </c>
      <c r="N548" s="120" t="str">
        <f>IF('BB-2024-Saturday'!$AJ551&lt;&gt;"",IF('BB-2024-Saturday'!$AJ551="m",'BB-2024-Saturday'!U551,0),"")</f>
        <v/>
      </c>
      <c r="O548" s="120" t="str">
        <f>IF('BB-2024-Saturday'!$AJ551&lt;&gt;"",IF('BB-2024-Saturday'!$AJ551="m",'BB-2024-Saturday'!V551,0),"")</f>
        <v/>
      </c>
    </row>
    <row r="549" spans="1:15" x14ac:dyDescent="0.25">
      <c r="A549" t="str">
        <f>IF('BB-2024-Saturday'!AJ552&lt;&gt;"",'BB-2024-Saturday'!AJ552,"")</f>
        <v/>
      </c>
      <c r="B549" t="str">
        <f>IF('BB-2024-Saturday'!AJ552&lt;&gt;"",'BB-2024-Saturday'!AR552,"")</f>
        <v/>
      </c>
      <c r="C549" t="str">
        <f>IF('BB-2024-Saturday'!AJ552="m","v","a")</f>
        <v>a</v>
      </c>
      <c r="D549" s="92" t="str">
        <f>IF('BB-2024-Saturday'!AJ552&lt;&gt;"",'BB-2024-Saturday'!AI552,"")</f>
        <v/>
      </c>
      <c r="E549" s="119" t="str">
        <f>IF('BB-2024-Saturday'!$AJ552&lt;&gt;"",IF('BB-2024-Saturday'!$AJ552="t",0,'BB-2024-Saturday'!AM552),"")</f>
        <v/>
      </c>
      <c r="F549" s="119" t="str">
        <f>IF('BB-2024-Saturday'!$AJ552&lt;&gt;"",IF('BB-2024-Saturday'!$AJ552="t",0,'BB-2024-Saturday'!AN552),"")</f>
        <v/>
      </c>
      <c r="G549" s="119" t="str">
        <f>IF('BB-2024-Saturday'!$AJ552&lt;&gt;"",IF('BB-2024-Saturday'!$AJ552="t",0,'BB-2024-Saturday'!AO552),"")</f>
        <v/>
      </c>
      <c r="H549" s="119" t="str">
        <f>IF('BB-2024-Saturday'!$AJ552&lt;&gt;"",IF('BB-2024-Saturday'!$AJ552="t",0,'BB-2024-Saturday'!AP552),"")</f>
        <v/>
      </c>
      <c r="I549" s="119" t="str">
        <f>IF('BB-2024-Saturday'!$AJ552&lt;&gt;"",IF('BB-2024-Saturday'!$AJ552="t",0,'BB-2024-Saturday'!AQ552),"")</f>
        <v/>
      </c>
      <c r="J549" s="119" t="str">
        <f>IF('BB-2024-Saturday'!$AJ552&lt;&gt;"",IF('BB-2024-Saturday'!$AJ552="t",'BB-2024-Saturday'!AM552,0),"")</f>
        <v/>
      </c>
      <c r="K549" s="119" t="str">
        <f>IF('BB-2024-Saturday'!$AJ552&lt;&gt;"",IF('BB-2024-Saturday'!$AJ552="t",'BB-2024-Saturday'!AN552,0),"")</f>
        <v/>
      </c>
      <c r="L549" s="119" t="str">
        <f>IF('BB-2024-Saturday'!$AJ552&lt;&gt;"",IF('BB-2024-Saturday'!$AJ552="t",'BB-2024-Saturday'!AO552,0),"")</f>
        <v/>
      </c>
      <c r="M549" s="119" t="str">
        <f>IF('BB-2024-Saturday'!$AJ552&lt;&gt;"",IF('BB-2024-Saturday'!$AJ552="t",'BB-2024-Saturday'!AP552,0),"")</f>
        <v/>
      </c>
      <c r="N549" s="120" t="str">
        <f>IF('BB-2024-Saturday'!$AJ552&lt;&gt;"",IF('BB-2024-Saturday'!$AJ552="m",'BB-2024-Saturday'!U552,0),"")</f>
        <v/>
      </c>
      <c r="O549" s="120" t="str">
        <f>IF('BB-2024-Saturday'!$AJ552&lt;&gt;"",IF('BB-2024-Saturday'!$AJ552="m",'BB-2024-Saturday'!V552,0),"")</f>
        <v/>
      </c>
    </row>
    <row r="550" spans="1:15" x14ac:dyDescent="0.25">
      <c r="A550" t="str">
        <f>IF('BB-2024-Saturday'!AJ553&lt;&gt;"",'BB-2024-Saturday'!AJ553,"")</f>
        <v>m</v>
      </c>
      <c r="B550" t="str">
        <f>IF('BB-2024-Saturday'!AJ553&lt;&gt;"",'BB-2024-Saturday'!AR553,"")</f>
        <v>Control @ Danger Plate  after 27.2 km Plate. Dot on pole and yellow line.</v>
      </c>
      <c r="C550" t="str">
        <f>IF('BB-2024-Saturday'!AJ553="m","v","a")</f>
        <v>v</v>
      </c>
      <c r="D550" s="92">
        <f>IF('BB-2024-Saturday'!AJ553&lt;&gt;"",'BB-2024-Saturday'!AI553,"")</f>
        <v>161.65</v>
      </c>
      <c r="E550" s="119">
        <f>IF('BB-2024-Saturday'!$AJ553&lt;&gt;"",IF('BB-2024-Saturday'!$AJ553="t",0,'BB-2024-Saturday'!AM553),"")</f>
        <v>50</v>
      </c>
      <c r="F550" s="119">
        <f>IF('BB-2024-Saturday'!$AJ553&lt;&gt;"",IF('BB-2024-Saturday'!$AJ553="t",0,'BB-2024-Saturday'!AN553),"")</f>
        <v>60</v>
      </c>
      <c r="G550" s="119">
        <f>IF('BB-2024-Saturday'!$AJ553&lt;&gt;"",IF('BB-2024-Saturday'!$AJ553="t",0,'BB-2024-Saturday'!AO553),"")</f>
        <v>70</v>
      </c>
      <c r="H550" s="119">
        <f>IF('BB-2024-Saturday'!$AJ553&lt;&gt;"",IF('BB-2024-Saturday'!$AJ553="t",0,'BB-2024-Saturday'!AP553),"")</f>
        <v>80</v>
      </c>
      <c r="I550" s="119" t="str">
        <f>IF('BB-2024-Saturday'!$AJ553&lt;&gt;"",IF('BB-2024-Saturday'!$AJ553="t",0,'BB-2024-Saturday'!AQ553),"")</f>
        <v>120</v>
      </c>
      <c r="J550" s="119">
        <f>IF('BB-2024-Saturday'!$AJ553&lt;&gt;"",IF('BB-2024-Saturday'!$AJ553="t",'BB-2024-Saturday'!AM553,0),"")</f>
        <v>0</v>
      </c>
      <c r="K550" s="119">
        <f>IF('BB-2024-Saturday'!$AJ553&lt;&gt;"",IF('BB-2024-Saturday'!$AJ553="t",'BB-2024-Saturday'!AN553,0),"")</f>
        <v>0</v>
      </c>
      <c r="L550" s="119">
        <f>IF('BB-2024-Saturday'!$AJ553&lt;&gt;"",IF('BB-2024-Saturday'!$AJ553="t",'BB-2024-Saturday'!AO553,0),"")</f>
        <v>0</v>
      </c>
      <c r="M550" s="119">
        <f>IF('BB-2024-Saturday'!$AJ553&lt;&gt;"",IF('BB-2024-Saturday'!$AJ553="t",'BB-2024-Saturday'!AP553,0),"")</f>
        <v>0</v>
      </c>
      <c r="N550" s="120">
        <f>IF('BB-2024-Saturday'!$AJ553&lt;&gt;"",IF('BB-2024-Saturday'!$AJ553="m",'BB-2024-Saturday'!U553,0),"")</f>
        <v>26.874009999999998</v>
      </c>
      <c r="O550" s="120">
        <f>IF('BB-2024-Saturday'!$AJ553&lt;&gt;"",IF('BB-2024-Saturday'!$AJ553="m",'BB-2024-Saturday'!V553,0),"")</f>
        <v>28.976150000000001</v>
      </c>
    </row>
    <row r="551" spans="1:15" x14ac:dyDescent="0.25">
      <c r="A551" t="str">
        <f>IF('BB-2024-Saturday'!AJ554&lt;&gt;"",'BB-2024-Saturday'!AJ554,"")</f>
        <v/>
      </c>
      <c r="B551" t="str">
        <f>IF('BB-2024-Saturday'!AJ554&lt;&gt;"",'BB-2024-Saturday'!AR554,"")</f>
        <v/>
      </c>
      <c r="C551" t="str">
        <f>IF('BB-2024-Saturday'!AJ554="m","v","a")</f>
        <v>a</v>
      </c>
      <c r="D551" s="92" t="str">
        <f>IF('BB-2024-Saturday'!AJ554&lt;&gt;"",'BB-2024-Saturday'!AI554,"")</f>
        <v/>
      </c>
      <c r="E551" s="119" t="str">
        <f>IF('BB-2024-Saturday'!$AJ554&lt;&gt;"",IF('BB-2024-Saturday'!$AJ554="t",0,'BB-2024-Saturday'!AM554),"")</f>
        <v/>
      </c>
      <c r="F551" s="119" t="str">
        <f>IF('BB-2024-Saturday'!$AJ554&lt;&gt;"",IF('BB-2024-Saturday'!$AJ554="t",0,'BB-2024-Saturday'!AN554),"")</f>
        <v/>
      </c>
      <c r="G551" s="119" t="str">
        <f>IF('BB-2024-Saturday'!$AJ554&lt;&gt;"",IF('BB-2024-Saturday'!$AJ554="t",0,'BB-2024-Saturday'!AO554),"")</f>
        <v/>
      </c>
      <c r="H551" s="119" t="str">
        <f>IF('BB-2024-Saturday'!$AJ554&lt;&gt;"",IF('BB-2024-Saturday'!$AJ554="t",0,'BB-2024-Saturday'!AP554),"")</f>
        <v/>
      </c>
      <c r="I551" s="119" t="str">
        <f>IF('BB-2024-Saturday'!$AJ554&lt;&gt;"",IF('BB-2024-Saturday'!$AJ554="t",0,'BB-2024-Saturday'!AQ554),"")</f>
        <v/>
      </c>
      <c r="J551" s="119" t="str">
        <f>IF('BB-2024-Saturday'!$AJ554&lt;&gt;"",IF('BB-2024-Saturday'!$AJ554="t",'BB-2024-Saturday'!AM554,0),"")</f>
        <v/>
      </c>
      <c r="K551" s="119" t="str">
        <f>IF('BB-2024-Saturday'!$AJ554&lt;&gt;"",IF('BB-2024-Saturday'!$AJ554="t",'BB-2024-Saturday'!AN554,0),"")</f>
        <v/>
      </c>
      <c r="L551" s="119" t="str">
        <f>IF('BB-2024-Saturday'!$AJ554&lt;&gt;"",IF('BB-2024-Saturday'!$AJ554="t",'BB-2024-Saturday'!AO554,0),"")</f>
        <v/>
      </c>
      <c r="M551" s="119" t="str">
        <f>IF('BB-2024-Saturday'!$AJ554&lt;&gt;"",IF('BB-2024-Saturday'!$AJ554="t",'BB-2024-Saturday'!AP554,0),"")</f>
        <v/>
      </c>
      <c r="N551" s="120" t="str">
        <f>IF('BB-2024-Saturday'!$AJ554&lt;&gt;"",IF('BB-2024-Saturday'!$AJ554="m",'BB-2024-Saturday'!U554,0),"")</f>
        <v/>
      </c>
      <c r="O551" s="120" t="str">
        <f>IF('BB-2024-Saturday'!$AJ554&lt;&gt;"",IF('BB-2024-Saturday'!$AJ554="m",'BB-2024-Saturday'!V554,0),"")</f>
        <v/>
      </c>
    </row>
    <row r="552" spans="1:15" x14ac:dyDescent="0.25">
      <c r="A552" t="str">
        <f>IF('BB-2024-Saturday'!AJ555&lt;&gt;"",'BB-2024-Saturday'!AJ555,"")</f>
        <v/>
      </c>
      <c r="B552" t="str">
        <f>IF('BB-2024-Saturday'!AJ555&lt;&gt;"",'BB-2024-Saturday'!AR555,"")</f>
        <v/>
      </c>
      <c r="C552" t="str">
        <f>IF('BB-2024-Saturday'!AJ555="m","v","a")</f>
        <v>a</v>
      </c>
      <c r="D552" s="92" t="str">
        <f>IF('BB-2024-Saturday'!AJ555&lt;&gt;"",'BB-2024-Saturday'!AI555,"")</f>
        <v/>
      </c>
      <c r="E552" s="119" t="str">
        <f>IF('BB-2024-Saturday'!$AJ555&lt;&gt;"",IF('BB-2024-Saturday'!$AJ555="t",0,'BB-2024-Saturday'!AM555),"")</f>
        <v/>
      </c>
      <c r="F552" s="119" t="str">
        <f>IF('BB-2024-Saturday'!$AJ555&lt;&gt;"",IF('BB-2024-Saturday'!$AJ555="t",0,'BB-2024-Saturday'!AN555),"")</f>
        <v/>
      </c>
      <c r="G552" s="119" t="str">
        <f>IF('BB-2024-Saturday'!$AJ555&lt;&gt;"",IF('BB-2024-Saturday'!$AJ555="t",0,'BB-2024-Saturday'!AO555),"")</f>
        <v/>
      </c>
      <c r="H552" s="119" t="str">
        <f>IF('BB-2024-Saturday'!$AJ555&lt;&gt;"",IF('BB-2024-Saturday'!$AJ555="t",0,'BB-2024-Saturday'!AP555),"")</f>
        <v/>
      </c>
      <c r="I552" s="119" t="str">
        <f>IF('BB-2024-Saturday'!$AJ555&lt;&gt;"",IF('BB-2024-Saturday'!$AJ555="t",0,'BB-2024-Saturday'!AQ555),"")</f>
        <v/>
      </c>
      <c r="J552" s="119" t="str">
        <f>IF('BB-2024-Saturday'!$AJ555&lt;&gt;"",IF('BB-2024-Saturday'!$AJ555="t",'BB-2024-Saturday'!AM555,0),"")</f>
        <v/>
      </c>
      <c r="K552" s="119" t="str">
        <f>IF('BB-2024-Saturday'!$AJ555&lt;&gt;"",IF('BB-2024-Saturday'!$AJ555="t",'BB-2024-Saturday'!AN555,0),"")</f>
        <v/>
      </c>
      <c r="L552" s="119" t="str">
        <f>IF('BB-2024-Saturday'!$AJ555&lt;&gt;"",IF('BB-2024-Saturday'!$AJ555="t",'BB-2024-Saturday'!AO555,0),"")</f>
        <v/>
      </c>
      <c r="M552" s="119" t="str">
        <f>IF('BB-2024-Saturday'!$AJ555&lt;&gt;"",IF('BB-2024-Saturday'!$AJ555="t",'BB-2024-Saturday'!AP555,0),"")</f>
        <v/>
      </c>
      <c r="N552" s="120" t="str">
        <f>IF('BB-2024-Saturday'!$AJ555&lt;&gt;"",IF('BB-2024-Saturday'!$AJ555="m",'BB-2024-Saturday'!U555,0),"")</f>
        <v/>
      </c>
      <c r="O552" s="120" t="str">
        <f>IF('BB-2024-Saturday'!$AJ555&lt;&gt;"",IF('BB-2024-Saturday'!$AJ555="m",'BB-2024-Saturday'!V555,0),"")</f>
        <v/>
      </c>
    </row>
    <row r="553" spans="1:15" x14ac:dyDescent="0.25">
      <c r="A553" t="str">
        <f>IF('BB-2024-Saturday'!AJ556&lt;&gt;"",'BB-2024-Saturday'!AJ556,"")</f>
        <v>f</v>
      </c>
      <c r="B553" t="str">
        <f>IF('BB-2024-Saturday'!AJ556&lt;&gt;"",'BB-2024-Saturday'!AR556,"")</f>
        <v>Bridge.</v>
      </c>
      <c r="C553" t="str">
        <f>IF('BB-2024-Saturday'!AJ556="m","v","a")</f>
        <v>a</v>
      </c>
      <c r="D553" s="92">
        <f>IF('BB-2024-Saturday'!AJ556&lt;&gt;"",'BB-2024-Saturday'!AI556,"")</f>
        <v>164.21</v>
      </c>
      <c r="E553" s="119">
        <f>IF('BB-2024-Saturday'!$AJ556&lt;&gt;"",IF('BB-2024-Saturday'!$AJ556="t",0,'BB-2024-Saturday'!AM556),"")</f>
        <v>41</v>
      </c>
      <c r="F553" s="119">
        <f>IF('BB-2024-Saturday'!$AJ556&lt;&gt;"",IF('BB-2024-Saturday'!$AJ556="t",0,'BB-2024-Saturday'!AN556),"")</f>
        <v>48</v>
      </c>
      <c r="G553" s="119">
        <f>IF('BB-2024-Saturday'!$AJ556&lt;&gt;"",IF('BB-2024-Saturday'!$AJ556="t",0,'BB-2024-Saturday'!AO556),"")</f>
        <v>55</v>
      </c>
      <c r="H553" s="119">
        <f>IF('BB-2024-Saturday'!$AJ556&lt;&gt;"",IF('BB-2024-Saturday'!$AJ556="t",0,'BB-2024-Saturday'!AP556),"")</f>
        <v>62</v>
      </c>
      <c r="I553" s="119" t="str">
        <f>IF('BB-2024-Saturday'!$AJ556&lt;&gt;"",IF('BB-2024-Saturday'!$AJ556="t",0,'BB-2024-Saturday'!AQ556),"")</f>
        <v>120</v>
      </c>
      <c r="J553" s="119">
        <f>IF('BB-2024-Saturday'!$AJ556&lt;&gt;"",IF('BB-2024-Saturday'!$AJ556="t",'BB-2024-Saturday'!AM556,0),"")</f>
        <v>0</v>
      </c>
      <c r="K553" s="119">
        <f>IF('BB-2024-Saturday'!$AJ556&lt;&gt;"",IF('BB-2024-Saturday'!$AJ556="t",'BB-2024-Saturday'!AN556,0),"")</f>
        <v>0</v>
      </c>
      <c r="L553" s="119">
        <f>IF('BB-2024-Saturday'!$AJ556&lt;&gt;"",IF('BB-2024-Saturday'!$AJ556="t",'BB-2024-Saturday'!AO556,0),"")</f>
        <v>0</v>
      </c>
      <c r="M553" s="119">
        <f>IF('BB-2024-Saturday'!$AJ556&lt;&gt;"",IF('BB-2024-Saturday'!$AJ556="t",'BB-2024-Saturday'!AP556,0),"")</f>
        <v>0</v>
      </c>
      <c r="N553" s="120">
        <f>IF('BB-2024-Saturday'!$AJ556&lt;&gt;"",IF('BB-2024-Saturday'!$AJ556="m",'BB-2024-Saturday'!U556,0),"")</f>
        <v>0</v>
      </c>
      <c r="O553" s="120">
        <f>IF('BB-2024-Saturday'!$AJ556&lt;&gt;"",IF('BB-2024-Saturday'!$AJ556="m",'BB-2024-Saturday'!V556,0),"")</f>
        <v>0</v>
      </c>
    </row>
    <row r="554" spans="1:15" x14ac:dyDescent="0.25">
      <c r="A554" t="str">
        <f>IF('BB-2024-Saturday'!AJ557&lt;&gt;"",'BB-2024-Saturday'!AJ557,"")</f>
        <v/>
      </c>
      <c r="B554" t="str">
        <f>IF('BB-2024-Saturday'!AJ557&lt;&gt;"",'BB-2024-Saturday'!AR557,"")</f>
        <v/>
      </c>
      <c r="C554" t="str">
        <f>IF('BB-2024-Saturday'!AJ557="m","v","a")</f>
        <v>a</v>
      </c>
      <c r="D554" s="92" t="str">
        <f>IF('BB-2024-Saturday'!AJ557&lt;&gt;"",'BB-2024-Saturday'!AI557,"")</f>
        <v/>
      </c>
      <c r="E554" s="119" t="str">
        <f>IF('BB-2024-Saturday'!$AJ557&lt;&gt;"",IF('BB-2024-Saturday'!$AJ557="t",0,'BB-2024-Saturday'!AM557),"")</f>
        <v/>
      </c>
      <c r="F554" s="119" t="str">
        <f>IF('BB-2024-Saturday'!$AJ557&lt;&gt;"",IF('BB-2024-Saturday'!$AJ557="t",0,'BB-2024-Saturday'!AN557),"")</f>
        <v/>
      </c>
      <c r="G554" s="119" t="str">
        <f>IF('BB-2024-Saturday'!$AJ557&lt;&gt;"",IF('BB-2024-Saturday'!$AJ557="t",0,'BB-2024-Saturday'!AO557),"")</f>
        <v/>
      </c>
      <c r="H554" s="119" t="str">
        <f>IF('BB-2024-Saturday'!$AJ557&lt;&gt;"",IF('BB-2024-Saturday'!$AJ557="t",0,'BB-2024-Saturday'!AP557),"")</f>
        <v/>
      </c>
      <c r="I554" s="119" t="str">
        <f>IF('BB-2024-Saturday'!$AJ557&lt;&gt;"",IF('BB-2024-Saturday'!$AJ557="t",0,'BB-2024-Saturday'!AQ557),"")</f>
        <v/>
      </c>
      <c r="J554" s="119" t="str">
        <f>IF('BB-2024-Saturday'!$AJ557&lt;&gt;"",IF('BB-2024-Saturday'!$AJ557="t",'BB-2024-Saturday'!AM557,0),"")</f>
        <v/>
      </c>
      <c r="K554" s="119" t="str">
        <f>IF('BB-2024-Saturday'!$AJ557&lt;&gt;"",IF('BB-2024-Saturday'!$AJ557="t",'BB-2024-Saturday'!AN557,0),"")</f>
        <v/>
      </c>
      <c r="L554" s="119" t="str">
        <f>IF('BB-2024-Saturday'!$AJ557&lt;&gt;"",IF('BB-2024-Saturday'!$AJ557="t",'BB-2024-Saturday'!AO557,0),"")</f>
        <v/>
      </c>
      <c r="M554" s="119" t="str">
        <f>IF('BB-2024-Saturday'!$AJ557&lt;&gt;"",IF('BB-2024-Saturday'!$AJ557="t",'BB-2024-Saturday'!AP557,0),"")</f>
        <v/>
      </c>
      <c r="N554" s="120" t="str">
        <f>IF('BB-2024-Saturday'!$AJ557&lt;&gt;"",IF('BB-2024-Saturday'!$AJ557="m",'BB-2024-Saturday'!U557,0),"")</f>
        <v/>
      </c>
      <c r="O554" s="120" t="str">
        <f>IF('BB-2024-Saturday'!$AJ557&lt;&gt;"",IF('BB-2024-Saturday'!$AJ557="m",'BB-2024-Saturday'!V557,0),"")</f>
        <v/>
      </c>
    </row>
    <row r="555" spans="1:15" x14ac:dyDescent="0.25">
      <c r="A555" t="str">
        <f>IF('BB-2024-Saturday'!AJ558&lt;&gt;"",'BB-2024-Saturday'!AJ558,"")</f>
        <v/>
      </c>
      <c r="B555" t="str">
        <f>IF('BB-2024-Saturday'!AJ558&lt;&gt;"",'BB-2024-Saturday'!AR558,"")</f>
        <v/>
      </c>
      <c r="C555" t="str">
        <f>IF('BB-2024-Saturday'!AJ558="m","v","a")</f>
        <v>a</v>
      </c>
      <c r="D555" s="92" t="str">
        <f>IF('BB-2024-Saturday'!AJ558&lt;&gt;"",'BB-2024-Saturday'!AI558,"")</f>
        <v/>
      </c>
      <c r="E555" s="119" t="str">
        <f>IF('BB-2024-Saturday'!$AJ558&lt;&gt;"",IF('BB-2024-Saturday'!$AJ558="t",0,'BB-2024-Saturday'!AM558),"")</f>
        <v/>
      </c>
      <c r="F555" s="119" t="str">
        <f>IF('BB-2024-Saturday'!$AJ558&lt;&gt;"",IF('BB-2024-Saturday'!$AJ558="t",0,'BB-2024-Saturday'!AN558),"")</f>
        <v/>
      </c>
      <c r="G555" s="119" t="str">
        <f>IF('BB-2024-Saturday'!$AJ558&lt;&gt;"",IF('BB-2024-Saturday'!$AJ558="t",0,'BB-2024-Saturday'!AO558),"")</f>
        <v/>
      </c>
      <c r="H555" s="119" t="str">
        <f>IF('BB-2024-Saturday'!$AJ558&lt;&gt;"",IF('BB-2024-Saturday'!$AJ558="t",0,'BB-2024-Saturday'!AP558),"")</f>
        <v/>
      </c>
      <c r="I555" s="119" t="str">
        <f>IF('BB-2024-Saturday'!$AJ558&lt;&gt;"",IF('BB-2024-Saturday'!$AJ558="t",0,'BB-2024-Saturday'!AQ558),"")</f>
        <v/>
      </c>
      <c r="J555" s="119" t="str">
        <f>IF('BB-2024-Saturday'!$AJ558&lt;&gt;"",IF('BB-2024-Saturday'!$AJ558="t",'BB-2024-Saturday'!AM558,0),"")</f>
        <v/>
      </c>
      <c r="K555" s="119" t="str">
        <f>IF('BB-2024-Saturday'!$AJ558&lt;&gt;"",IF('BB-2024-Saturday'!$AJ558="t",'BB-2024-Saturday'!AN558,0),"")</f>
        <v/>
      </c>
      <c r="L555" s="119" t="str">
        <f>IF('BB-2024-Saturday'!$AJ558&lt;&gt;"",IF('BB-2024-Saturday'!$AJ558="t",'BB-2024-Saturday'!AO558,0),"")</f>
        <v/>
      </c>
      <c r="M555" s="119" t="str">
        <f>IF('BB-2024-Saturday'!$AJ558&lt;&gt;"",IF('BB-2024-Saturday'!$AJ558="t",'BB-2024-Saturday'!AP558,0),"")</f>
        <v/>
      </c>
      <c r="N555" s="120" t="str">
        <f>IF('BB-2024-Saturday'!$AJ558&lt;&gt;"",IF('BB-2024-Saturday'!$AJ558="m",'BB-2024-Saturday'!U558,0),"")</f>
        <v/>
      </c>
      <c r="O555" s="120" t="str">
        <f>IF('BB-2024-Saturday'!$AJ558&lt;&gt;"",IF('BB-2024-Saturday'!$AJ558="m",'BB-2024-Saturday'!V558,0),"")</f>
        <v/>
      </c>
    </row>
    <row r="556" spans="1:15" x14ac:dyDescent="0.25">
      <c r="A556" t="str">
        <f>IF('BB-2024-Saturday'!AJ559&lt;&gt;"",'BB-2024-Saturday'!AJ559,"")</f>
        <v/>
      </c>
      <c r="B556" t="str">
        <f>IF('BB-2024-Saturday'!AJ559&lt;&gt;"",'BB-2024-Saturday'!AR559,"")</f>
        <v/>
      </c>
      <c r="C556" t="str">
        <f>IF('BB-2024-Saturday'!AJ559="m","v","a")</f>
        <v>a</v>
      </c>
      <c r="D556" s="92" t="str">
        <f>IF('BB-2024-Saturday'!AJ559&lt;&gt;"",'BB-2024-Saturday'!AI559,"")</f>
        <v/>
      </c>
      <c r="E556" s="119" t="str">
        <f>IF('BB-2024-Saturday'!$AJ559&lt;&gt;"",IF('BB-2024-Saturday'!$AJ559="t",0,'BB-2024-Saturday'!AM559),"")</f>
        <v/>
      </c>
      <c r="F556" s="119" t="str">
        <f>IF('BB-2024-Saturday'!$AJ559&lt;&gt;"",IF('BB-2024-Saturday'!$AJ559="t",0,'BB-2024-Saturday'!AN559),"")</f>
        <v/>
      </c>
      <c r="G556" s="119" t="str">
        <f>IF('BB-2024-Saturday'!$AJ559&lt;&gt;"",IF('BB-2024-Saturday'!$AJ559="t",0,'BB-2024-Saturday'!AO559),"")</f>
        <v/>
      </c>
      <c r="H556" s="119" t="str">
        <f>IF('BB-2024-Saturday'!$AJ559&lt;&gt;"",IF('BB-2024-Saturday'!$AJ559="t",0,'BB-2024-Saturday'!AP559),"")</f>
        <v/>
      </c>
      <c r="I556" s="119" t="str">
        <f>IF('BB-2024-Saturday'!$AJ559&lt;&gt;"",IF('BB-2024-Saturday'!$AJ559="t",0,'BB-2024-Saturday'!AQ559),"")</f>
        <v/>
      </c>
      <c r="J556" s="119" t="str">
        <f>IF('BB-2024-Saturday'!$AJ559&lt;&gt;"",IF('BB-2024-Saturday'!$AJ559="t",'BB-2024-Saturday'!AM559,0),"")</f>
        <v/>
      </c>
      <c r="K556" s="119" t="str">
        <f>IF('BB-2024-Saturday'!$AJ559&lt;&gt;"",IF('BB-2024-Saturday'!$AJ559="t",'BB-2024-Saturday'!AN559,0),"")</f>
        <v/>
      </c>
      <c r="L556" s="119" t="str">
        <f>IF('BB-2024-Saturday'!$AJ559&lt;&gt;"",IF('BB-2024-Saturday'!$AJ559="t",'BB-2024-Saturday'!AO559,0),"")</f>
        <v/>
      </c>
      <c r="M556" s="119" t="str">
        <f>IF('BB-2024-Saturday'!$AJ559&lt;&gt;"",IF('BB-2024-Saturday'!$AJ559="t",'BB-2024-Saturday'!AP559,0),"")</f>
        <v/>
      </c>
      <c r="N556" s="120" t="str">
        <f>IF('BB-2024-Saturday'!$AJ559&lt;&gt;"",IF('BB-2024-Saturday'!$AJ559="m",'BB-2024-Saturday'!U559,0),"")</f>
        <v/>
      </c>
      <c r="O556" s="120" t="str">
        <f>IF('BB-2024-Saturday'!$AJ559&lt;&gt;"",IF('BB-2024-Saturday'!$AJ559="m",'BB-2024-Saturday'!V559,0),"")</f>
        <v/>
      </c>
    </row>
    <row r="557" spans="1:15" x14ac:dyDescent="0.25">
      <c r="A557" t="str">
        <f>IF('BB-2024-Saturday'!AJ560&lt;&gt;"",'BB-2024-Saturday'!AJ560,"")</f>
        <v/>
      </c>
      <c r="B557" t="str">
        <f>IF('BB-2024-Saturday'!AJ560&lt;&gt;"",'BB-2024-Saturday'!AR560,"")</f>
        <v/>
      </c>
      <c r="C557" t="str">
        <f>IF('BB-2024-Saturday'!AJ560="m","v","a")</f>
        <v>a</v>
      </c>
      <c r="D557" s="92" t="str">
        <f>IF('BB-2024-Saturday'!AJ560&lt;&gt;"",'BB-2024-Saturday'!AI560,"")</f>
        <v/>
      </c>
      <c r="E557" s="119" t="str">
        <f>IF('BB-2024-Saturday'!$AJ560&lt;&gt;"",IF('BB-2024-Saturday'!$AJ560="t",0,'BB-2024-Saturday'!AM560),"")</f>
        <v/>
      </c>
      <c r="F557" s="119" t="str">
        <f>IF('BB-2024-Saturday'!$AJ560&lt;&gt;"",IF('BB-2024-Saturday'!$AJ560="t",0,'BB-2024-Saturday'!AN560),"")</f>
        <v/>
      </c>
      <c r="G557" s="119" t="str">
        <f>IF('BB-2024-Saturday'!$AJ560&lt;&gt;"",IF('BB-2024-Saturday'!$AJ560="t",0,'BB-2024-Saturday'!AO560),"")</f>
        <v/>
      </c>
      <c r="H557" s="119" t="str">
        <f>IF('BB-2024-Saturday'!$AJ560&lt;&gt;"",IF('BB-2024-Saturday'!$AJ560="t",0,'BB-2024-Saturday'!AP560),"")</f>
        <v/>
      </c>
      <c r="I557" s="119" t="str">
        <f>IF('BB-2024-Saturday'!$AJ560&lt;&gt;"",IF('BB-2024-Saturday'!$AJ560="t",0,'BB-2024-Saturday'!AQ560),"")</f>
        <v/>
      </c>
      <c r="J557" s="119" t="str">
        <f>IF('BB-2024-Saturday'!$AJ560&lt;&gt;"",IF('BB-2024-Saturday'!$AJ560="t",'BB-2024-Saturday'!AM560,0),"")</f>
        <v/>
      </c>
      <c r="K557" s="119" t="str">
        <f>IF('BB-2024-Saturday'!$AJ560&lt;&gt;"",IF('BB-2024-Saturday'!$AJ560="t",'BB-2024-Saturday'!AN560,0),"")</f>
        <v/>
      </c>
      <c r="L557" s="119" t="str">
        <f>IF('BB-2024-Saturday'!$AJ560&lt;&gt;"",IF('BB-2024-Saturday'!$AJ560="t",'BB-2024-Saturday'!AO560,0),"")</f>
        <v/>
      </c>
      <c r="M557" s="119" t="str">
        <f>IF('BB-2024-Saturday'!$AJ560&lt;&gt;"",IF('BB-2024-Saturday'!$AJ560="t",'BB-2024-Saturday'!AP560,0),"")</f>
        <v/>
      </c>
      <c r="N557" s="120" t="str">
        <f>IF('BB-2024-Saturday'!$AJ560&lt;&gt;"",IF('BB-2024-Saturday'!$AJ560="m",'BB-2024-Saturday'!U560,0),"")</f>
        <v/>
      </c>
      <c r="O557" s="120" t="str">
        <f>IF('BB-2024-Saturday'!$AJ560&lt;&gt;"",IF('BB-2024-Saturday'!$AJ560="m",'BB-2024-Saturday'!V560,0),"")</f>
        <v/>
      </c>
    </row>
    <row r="558" spans="1:15" x14ac:dyDescent="0.25">
      <c r="A558" t="str">
        <f>IF('BB-2024-Saturday'!AJ561&lt;&gt;"",'BB-2024-Saturday'!AJ561,"")</f>
        <v/>
      </c>
      <c r="B558" t="str">
        <f>IF('BB-2024-Saturday'!AJ561&lt;&gt;"",'BB-2024-Saturday'!AR561,"")</f>
        <v/>
      </c>
      <c r="C558" t="str">
        <f>IF('BB-2024-Saturday'!AJ561="m","v","a")</f>
        <v>a</v>
      </c>
      <c r="D558" s="92" t="str">
        <f>IF('BB-2024-Saturday'!AJ561&lt;&gt;"",'BB-2024-Saturday'!AI561,"")</f>
        <v/>
      </c>
      <c r="E558" s="119" t="str">
        <f>IF('BB-2024-Saturday'!$AJ561&lt;&gt;"",IF('BB-2024-Saturday'!$AJ561="t",0,'BB-2024-Saturday'!AM561),"")</f>
        <v/>
      </c>
      <c r="F558" s="119" t="str">
        <f>IF('BB-2024-Saturday'!$AJ561&lt;&gt;"",IF('BB-2024-Saturday'!$AJ561="t",0,'BB-2024-Saturday'!AN561),"")</f>
        <v/>
      </c>
      <c r="G558" s="119" t="str">
        <f>IF('BB-2024-Saturday'!$AJ561&lt;&gt;"",IF('BB-2024-Saturday'!$AJ561="t",0,'BB-2024-Saturday'!AO561),"")</f>
        <v/>
      </c>
      <c r="H558" s="119" t="str">
        <f>IF('BB-2024-Saturday'!$AJ561&lt;&gt;"",IF('BB-2024-Saturday'!$AJ561="t",0,'BB-2024-Saturday'!AP561),"")</f>
        <v/>
      </c>
      <c r="I558" s="119" t="str">
        <f>IF('BB-2024-Saturday'!$AJ561&lt;&gt;"",IF('BB-2024-Saturday'!$AJ561="t",0,'BB-2024-Saturday'!AQ561),"")</f>
        <v/>
      </c>
      <c r="J558" s="119" t="str">
        <f>IF('BB-2024-Saturday'!$AJ561&lt;&gt;"",IF('BB-2024-Saturday'!$AJ561="t",'BB-2024-Saturday'!AM561,0),"")</f>
        <v/>
      </c>
      <c r="K558" s="119" t="str">
        <f>IF('BB-2024-Saturday'!$AJ561&lt;&gt;"",IF('BB-2024-Saturday'!$AJ561="t",'BB-2024-Saturday'!AN561,0),"")</f>
        <v/>
      </c>
      <c r="L558" s="119" t="str">
        <f>IF('BB-2024-Saturday'!$AJ561&lt;&gt;"",IF('BB-2024-Saturday'!$AJ561="t",'BB-2024-Saturday'!AO561,0),"")</f>
        <v/>
      </c>
      <c r="M558" s="119" t="str">
        <f>IF('BB-2024-Saturday'!$AJ561&lt;&gt;"",IF('BB-2024-Saturday'!$AJ561="t",'BB-2024-Saturday'!AP561,0),"")</f>
        <v/>
      </c>
      <c r="N558" s="120" t="str">
        <f>IF('BB-2024-Saturday'!$AJ561&lt;&gt;"",IF('BB-2024-Saturday'!$AJ561="m",'BB-2024-Saturday'!U561,0),"")</f>
        <v/>
      </c>
      <c r="O558" s="120" t="str">
        <f>IF('BB-2024-Saturday'!$AJ561&lt;&gt;"",IF('BB-2024-Saturday'!$AJ561="m",'BB-2024-Saturday'!V561,0),"")</f>
        <v/>
      </c>
    </row>
    <row r="559" spans="1:15" x14ac:dyDescent="0.25">
      <c r="A559" t="str">
        <f>IF('BB-2024-Saturday'!AJ562&lt;&gt;"",'BB-2024-Saturday'!AJ562,"")</f>
        <v/>
      </c>
      <c r="B559" t="str">
        <f>IF('BB-2024-Saturday'!AJ562&lt;&gt;"",'BB-2024-Saturday'!AR562,"")</f>
        <v/>
      </c>
      <c r="C559" t="str">
        <f>IF('BB-2024-Saturday'!AJ562="m","v","a")</f>
        <v>a</v>
      </c>
      <c r="D559" s="92" t="str">
        <f>IF('BB-2024-Saturday'!AJ562&lt;&gt;"",'BB-2024-Saturday'!AI562,"")</f>
        <v/>
      </c>
      <c r="E559" s="119" t="str">
        <f>IF('BB-2024-Saturday'!$AJ562&lt;&gt;"",IF('BB-2024-Saturday'!$AJ562="t",0,'BB-2024-Saturday'!AM562),"")</f>
        <v/>
      </c>
      <c r="F559" s="119" t="str">
        <f>IF('BB-2024-Saturday'!$AJ562&lt;&gt;"",IF('BB-2024-Saturday'!$AJ562="t",0,'BB-2024-Saturday'!AN562),"")</f>
        <v/>
      </c>
      <c r="G559" s="119" t="str">
        <f>IF('BB-2024-Saturday'!$AJ562&lt;&gt;"",IF('BB-2024-Saturday'!$AJ562="t",0,'BB-2024-Saturday'!AO562),"")</f>
        <v/>
      </c>
      <c r="H559" s="119" t="str">
        <f>IF('BB-2024-Saturday'!$AJ562&lt;&gt;"",IF('BB-2024-Saturday'!$AJ562="t",0,'BB-2024-Saturday'!AP562),"")</f>
        <v/>
      </c>
      <c r="I559" s="119" t="str">
        <f>IF('BB-2024-Saturday'!$AJ562&lt;&gt;"",IF('BB-2024-Saturday'!$AJ562="t",0,'BB-2024-Saturday'!AQ562),"")</f>
        <v/>
      </c>
      <c r="J559" s="119" t="str">
        <f>IF('BB-2024-Saturday'!$AJ562&lt;&gt;"",IF('BB-2024-Saturday'!$AJ562="t",'BB-2024-Saturday'!AM562,0),"")</f>
        <v/>
      </c>
      <c r="K559" s="119" t="str">
        <f>IF('BB-2024-Saturday'!$AJ562&lt;&gt;"",IF('BB-2024-Saturday'!$AJ562="t",'BB-2024-Saturday'!AN562,0),"")</f>
        <v/>
      </c>
      <c r="L559" s="119" t="str">
        <f>IF('BB-2024-Saturday'!$AJ562&lt;&gt;"",IF('BB-2024-Saturday'!$AJ562="t",'BB-2024-Saturday'!AO562,0),"")</f>
        <v/>
      </c>
      <c r="M559" s="119" t="str">
        <f>IF('BB-2024-Saturday'!$AJ562&lt;&gt;"",IF('BB-2024-Saturday'!$AJ562="t",'BB-2024-Saturday'!AP562,0),"")</f>
        <v/>
      </c>
      <c r="N559" s="120" t="str">
        <f>IF('BB-2024-Saturday'!$AJ562&lt;&gt;"",IF('BB-2024-Saturday'!$AJ562="m",'BB-2024-Saturday'!U562,0),"")</f>
        <v/>
      </c>
      <c r="O559" s="120" t="str">
        <f>IF('BB-2024-Saturday'!$AJ562&lt;&gt;"",IF('BB-2024-Saturday'!$AJ562="m",'BB-2024-Saturday'!V562,0),"")</f>
        <v/>
      </c>
    </row>
    <row r="560" spans="1:15" x14ac:dyDescent="0.25">
      <c r="A560" t="str">
        <f>IF('BB-2024-Saturday'!AJ563&lt;&gt;"",'BB-2024-Saturday'!AJ563,"")</f>
        <v>f</v>
      </c>
      <c r="B560" t="str">
        <f>IF('BB-2024-Saturday'!AJ563&lt;&gt;"",'BB-2024-Saturday'!AR563,"")</f>
        <v>{Diagrammatic Sign: }Traffic movement effected by obstruction. 250m</v>
      </c>
      <c r="C560" t="str">
        <f>IF('BB-2024-Saturday'!AJ563="m","v","a")</f>
        <v>a</v>
      </c>
      <c r="D560" s="92">
        <f>IF('BB-2024-Saturday'!AJ563&lt;&gt;"",'BB-2024-Saturday'!AI563,"")</f>
        <v>166.48</v>
      </c>
      <c r="E560" s="119">
        <f>IF('BB-2024-Saturday'!$AJ563&lt;&gt;"",IF('BB-2024-Saturday'!$AJ563="t",0,'BB-2024-Saturday'!AM563),"")</f>
        <v>50</v>
      </c>
      <c r="F560" s="119">
        <f>IF('BB-2024-Saturday'!$AJ563&lt;&gt;"",IF('BB-2024-Saturday'!$AJ563="t",0,'BB-2024-Saturday'!AN563),"")</f>
        <v>60</v>
      </c>
      <c r="G560" s="119">
        <f>IF('BB-2024-Saturday'!$AJ563&lt;&gt;"",IF('BB-2024-Saturday'!$AJ563="t",0,'BB-2024-Saturday'!AO563),"")</f>
        <v>70</v>
      </c>
      <c r="H560" s="119">
        <f>IF('BB-2024-Saturday'!$AJ563&lt;&gt;"",IF('BB-2024-Saturday'!$AJ563="t",0,'BB-2024-Saturday'!AP563),"")</f>
        <v>80</v>
      </c>
      <c r="I560" s="119" t="str">
        <f>IF('BB-2024-Saturday'!$AJ563&lt;&gt;"",IF('BB-2024-Saturday'!$AJ563="t",0,'BB-2024-Saturday'!AQ563),"")</f>
        <v>120</v>
      </c>
      <c r="J560" s="119">
        <f>IF('BB-2024-Saturday'!$AJ563&lt;&gt;"",IF('BB-2024-Saturday'!$AJ563="t",'BB-2024-Saturday'!AM563,0),"")</f>
        <v>0</v>
      </c>
      <c r="K560" s="119">
        <f>IF('BB-2024-Saturday'!$AJ563&lt;&gt;"",IF('BB-2024-Saturday'!$AJ563="t",'BB-2024-Saturday'!AN563,0),"")</f>
        <v>0</v>
      </c>
      <c r="L560" s="119">
        <f>IF('BB-2024-Saturday'!$AJ563&lt;&gt;"",IF('BB-2024-Saturday'!$AJ563="t",'BB-2024-Saturday'!AO563,0),"")</f>
        <v>0</v>
      </c>
      <c r="M560" s="119">
        <f>IF('BB-2024-Saturday'!$AJ563&lt;&gt;"",IF('BB-2024-Saturday'!$AJ563="t",'BB-2024-Saturday'!AP563,0),"")</f>
        <v>0</v>
      </c>
      <c r="N560" s="120">
        <f>IF('BB-2024-Saturday'!$AJ563&lt;&gt;"",IF('BB-2024-Saturday'!$AJ563="m",'BB-2024-Saturday'!U563,0),"")</f>
        <v>0</v>
      </c>
      <c r="O560" s="120">
        <f>IF('BB-2024-Saturday'!$AJ563&lt;&gt;"",IF('BB-2024-Saturday'!$AJ563="m",'BB-2024-Saturday'!V563,0),"")</f>
        <v>0</v>
      </c>
    </row>
    <row r="561" spans="1:15" x14ac:dyDescent="0.25">
      <c r="A561" t="str">
        <f>IF('BB-2024-Saturday'!AJ564&lt;&gt;"",'BB-2024-Saturday'!AJ564,"")</f>
        <v/>
      </c>
      <c r="B561" t="str">
        <f>IF('BB-2024-Saturday'!AJ564&lt;&gt;"",'BB-2024-Saturday'!AR564,"")</f>
        <v/>
      </c>
      <c r="C561" t="str">
        <f>IF('BB-2024-Saturday'!AJ564="m","v","a")</f>
        <v>a</v>
      </c>
      <c r="D561" s="92" t="str">
        <f>IF('BB-2024-Saturday'!AJ564&lt;&gt;"",'BB-2024-Saturday'!AI564,"")</f>
        <v/>
      </c>
      <c r="E561" s="119" t="str">
        <f>IF('BB-2024-Saturday'!$AJ564&lt;&gt;"",IF('BB-2024-Saturday'!$AJ564="t",0,'BB-2024-Saturday'!AM564),"")</f>
        <v/>
      </c>
      <c r="F561" s="119" t="str">
        <f>IF('BB-2024-Saturday'!$AJ564&lt;&gt;"",IF('BB-2024-Saturday'!$AJ564="t",0,'BB-2024-Saturday'!AN564),"")</f>
        <v/>
      </c>
      <c r="G561" s="119" t="str">
        <f>IF('BB-2024-Saturday'!$AJ564&lt;&gt;"",IF('BB-2024-Saturday'!$AJ564="t",0,'BB-2024-Saturday'!AO564),"")</f>
        <v/>
      </c>
      <c r="H561" s="119" t="str">
        <f>IF('BB-2024-Saturday'!$AJ564&lt;&gt;"",IF('BB-2024-Saturday'!$AJ564="t",0,'BB-2024-Saturday'!AP564),"")</f>
        <v/>
      </c>
      <c r="I561" s="119" t="str">
        <f>IF('BB-2024-Saturday'!$AJ564&lt;&gt;"",IF('BB-2024-Saturday'!$AJ564="t",0,'BB-2024-Saturday'!AQ564),"")</f>
        <v/>
      </c>
      <c r="J561" s="119" t="str">
        <f>IF('BB-2024-Saturday'!$AJ564&lt;&gt;"",IF('BB-2024-Saturday'!$AJ564="t",'BB-2024-Saturday'!AM564,0),"")</f>
        <v/>
      </c>
      <c r="K561" s="119" t="str">
        <f>IF('BB-2024-Saturday'!$AJ564&lt;&gt;"",IF('BB-2024-Saturday'!$AJ564="t",'BB-2024-Saturday'!AN564,0),"")</f>
        <v/>
      </c>
      <c r="L561" s="119" t="str">
        <f>IF('BB-2024-Saturday'!$AJ564&lt;&gt;"",IF('BB-2024-Saturday'!$AJ564="t",'BB-2024-Saturday'!AO564,0),"")</f>
        <v/>
      </c>
      <c r="M561" s="119" t="str">
        <f>IF('BB-2024-Saturday'!$AJ564&lt;&gt;"",IF('BB-2024-Saturday'!$AJ564="t",'BB-2024-Saturday'!AP564,0),"")</f>
        <v/>
      </c>
      <c r="N561" s="120" t="str">
        <f>IF('BB-2024-Saturday'!$AJ564&lt;&gt;"",IF('BB-2024-Saturday'!$AJ564="m",'BB-2024-Saturday'!U564,0),"")</f>
        <v/>
      </c>
      <c r="O561" s="120" t="str">
        <f>IF('BB-2024-Saturday'!$AJ564&lt;&gt;"",IF('BB-2024-Saturday'!$AJ564="m",'BB-2024-Saturday'!V564,0),"")</f>
        <v/>
      </c>
    </row>
    <row r="562" spans="1:15" x14ac:dyDescent="0.25">
      <c r="A562" t="str">
        <f>IF('BB-2024-Saturday'!AJ565&lt;&gt;"",'BB-2024-Saturday'!AJ565,"")</f>
        <v/>
      </c>
      <c r="B562" t="str">
        <f>IF('BB-2024-Saturday'!AJ565&lt;&gt;"",'BB-2024-Saturday'!AR565,"")</f>
        <v/>
      </c>
      <c r="C562" t="str">
        <f>IF('BB-2024-Saturday'!AJ565="m","v","a")</f>
        <v>a</v>
      </c>
      <c r="D562" s="92" t="str">
        <f>IF('BB-2024-Saturday'!AJ565&lt;&gt;"",'BB-2024-Saturday'!AI565,"")</f>
        <v/>
      </c>
      <c r="E562" s="119" t="str">
        <f>IF('BB-2024-Saturday'!$AJ565&lt;&gt;"",IF('BB-2024-Saturday'!$AJ565="t",0,'BB-2024-Saturday'!AM565),"")</f>
        <v/>
      </c>
      <c r="F562" s="119" t="str">
        <f>IF('BB-2024-Saturday'!$AJ565&lt;&gt;"",IF('BB-2024-Saturday'!$AJ565="t",0,'BB-2024-Saturday'!AN565),"")</f>
        <v/>
      </c>
      <c r="G562" s="119" t="str">
        <f>IF('BB-2024-Saturday'!$AJ565&lt;&gt;"",IF('BB-2024-Saturday'!$AJ565="t",0,'BB-2024-Saturday'!AO565),"")</f>
        <v/>
      </c>
      <c r="H562" s="119" t="str">
        <f>IF('BB-2024-Saturday'!$AJ565&lt;&gt;"",IF('BB-2024-Saturday'!$AJ565="t",0,'BB-2024-Saturday'!AP565),"")</f>
        <v/>
      </c>
      <c r="I562" s="119" t="str">
        <f>IF('BB-2024-Saturday'!$AJ565&lt;&gt;"",IF('BB-2024-Saturday'!$AJ565="t",0,'BB-2024-Saturday'!AQ565),"")</f>
        <v/>
      </c>
      <c r="J562" s="119" t="str">
        <f>IF('BB-2024-Saturday'!$AJ565&lt;&gt;"",IF('BB-2024-Saturday'!$AJ565="t",'BB-2024-Saturday'!AM565,0),"")</f>
        <v/>
      </c>
      <c r="K562" s="119" t="str">
        <f>IF('BB-2024-Saturday'!$AJ565&lt;&gt;"",IF('BB-2024-Saturday'!$AJ565="t",'BB-2024-Saturday'!AN565,0),"")</f>
        <v/>
      </c>
      <c r="L562" s="119" t="str">
        <f>IF('BB-2024-Saturday'!$AJ565&lt;&gt;"",IF('BB-2024-Saturday'!$AJ565="t",'BB-2024-Saturday'!AO565,0),"")</f>
        <v/>
      </c>
      <c r="M562" s="119" t="str">
        <f>IF('BB-2024-Saturday'!$AJ565&lt;&gt;"",IF('BB-2024-Saturday'!$AJ565="t",'BB-2024-Saturday'!AP565,0),"")</f>
        <v/>
      </c>
      <c r="N562" s="120" t="str">
        <f>IF('BB-2024-Saturday'!$AJ565&lt;&gt;"",IF('BB-2024-Saturday'!$AJ565="m",'BB-2024-Saturday'!U565,0),"")</f>
        <v/>
      </c>
      <c r="O562" s="120" t="str">
        <f>IF('BB-2024-Saturday'!$AJ565&lt;&gt;"",IF('BB-2024-Saturday'!$AJ565="m",'BB-2024-Saturday'!V565,0),"")</f>
        <v/>
      </c>
    </row>
    <row r="563" spans="1:15" x14ac:dyDescent="0.25">
      <c r="A563" t="str">
        <f>IF('BB-2024-Saturday'!AJ566&lt;&gt;"",'BB-2024-Saturday'!AJ566,"")</f>
        <v/>
      </c>
      <c r="B563" t="str">
        <f>IF('BB-2024-Saturday'!AJ566&lt;&gt;"",'BB-2024-Saturday'!AR566,"")</f>
        <v/>
      </c>
      <c r="C563" t="str">
        <f>IF('BB-2024-Saturday'!AJ566="m","v","a")</f>
        <v>a</v>
      </c>
      <c r="D563" s="92" t="str">
        <f>IF('BB-2024-Saturday'!AJ566&lt;&gt;"",'BB-2024-Saturday'!AI566,"")</f>
        <v/>
      </c>
      <c r="E563" s="119" t="str">
        <f>IF('BB-2024-Saturday'!$AJ566&lt;&gt;"",IF('BB-2024-Saturday'!$AJ566="t",0,'BB-2024-Saturday'!AM566),"")</f>
        <v/>
      </c>
      <c r="F563" s="119" t="str">
        <f>IF('BB-2024-Saturday'!$AJ566&lt;&gt;"",IF('BB-2024-Saturday'!$AJ566="t",0,'BB-2024-Saturday'!AN566),"")</f>
        <v/>
      </c>
      <c r="G563" s="119" t="str">
        <f>IF('BB-2024-Saturday'!$AJ566&lt;&gt;"",IF('BB-2024-Saturday'!$AJ566="t",0,'BB-2024-Saturday'!AO566),"")</f>
        <v/>
      </c>
      <c r="H563" s="119" t="str">
        <f>IF('BB-2024-Saturday'!$AJ566&lt;&gt;"",IF('BB-2024-Saturday'!$AJ566="t",0,'BB-2024-Saturday'!AP566),"")</f>
        <v/>
      </c>
      <c r="I563" s="119" t="str">
        <f>IF('BB-2024-Saturday'!$AJ566&lt;&gt;"",IF('BB-2024-Saturday'!$AJ566="t",0,'BB-2024-Saturday'!AQ566),"")</f>
        <v/>
      </c>
      <c r="J563" s="119" t="str">
        <f>IF('BB-2024-Saturday'!$AJ566&lt;&gt;"",IF('BB-2024-Saturday'!$AJ566="t",'BB-2024-Saturday'!AM566,0),"")</f>
        <v/>
      </c>
      <c r="K563" s="119" t="str">
        <f>IF('BB-2024-Saturday'!$AJ566&lt;&gt;"",IF('BB-2024-Saturday'!$AJ566="t",'BB-2024-Saturday'!AN566,0),"")</f>
        <v/>
      </c>
      <c r="L563" s="119" t="str">
        <f>IF('BB-2024-Saturday'!$AJ566&lt;&gt;"",IF('BB-2024-Saturday'!$AJ566="t",'BB-2024-Saturday'!AO566,0),"")</f>
        <v/>
      </c>
      <c r="M563" s="119" t="str">
        <f>IF('BB-2024-Saturday'!$AJ566&lt;&gt;"",IF('BB-2024-Saturday'!$AJ566="t",'BB-2024-Saturday'!AP566,0),"")</f>
        <v/>
      </c>
      <c r="N563" s="120" t="str">
        <f>IF('BB-2024-Saturday'!$AJ566&lt;&gt;"",IF('BB-2024-Saturday'!$AJ566="m",'BB-2024-Saturday'!U566,0),"")</f>
        <v/>
      </c>
      <c r="O563" s="120" t="str">
        <f>IF('BB-2024-Saturday'!$AJ566&lt;&gt;"",IF('BB-2024-Saturday'!$AJ566="m",'BB-2024-Saturday'!V566,0),"")</f>
        <v/>
      </c>
    </row>
    <row r="564" spans="1:15" x14ac:dyDescent="0.25">
      <c r="A564" t="str">
        <f>IF('BB-2024-Saturday'!AJ567&lt;&gt;"",'BB-2024-Saturday'!AJ567,"")</f>
        <v/>
      </c>
      <c r="B564" t="str">
        <f>IF('BB-2024-Saturday'!AJ567&lt;&gt;"",'BB-2024-Saturday'!AR567,"")</f>
        <v/>
      </c>
      <c r="C564" t="str">
        <f>IF('BB-2024-Saturday'!AJ567="m","v","a")</f>
        <v>a</v>
      </c>
      <c r="D564" s="92" t="str">
        <f>IF('BB-2024-Saturday'!AJ567&lt;&gt;"",'BB-2024-Saturday'!AI567,"")</f>
        <v/>
      </c>
      <c r="E564" s="119" t="str">
        <f>IF('BB-2024-Saturday'!$AJ567&lt;&gt;"",IF('BB-2024-Saturday'!$AJ567="t",0,'BB-2024-Saturday'!AM567),"")</f>
        <v/>
      </c>
      <c r="F564" s="119" t="str">
        <f>IF('BB-2024-Saturday'!$AJ567&lt;&gt;"",IF('BB-2024-Saturday'!$AJ567="t",0,'BB-2024-Saturday'!AN567),"")</f>
        <v/>
      </c>
      <c r="G564" s="119" t="str">
        <f>IF('BB-2024-Saturday'!$AJ567&lt;&gt;"",IF('BB-2024-Saturday'!$AJ567="t",0,'BB-2024-Saturday'!AO567),"")</f>
        <v/>
      </c>
      <c r="H564" s="119" t="str">
        <f>IF('BB-2024-Saturday'!$AJ567&lt;&gt;"",IF('BB-2024-Saturday'!$AJ567="t",0,'BB-2024-Saturday'!AP567),"")</f>
        <v/>
      </c>
      <c r="I564" s="119" t="str">
        <f>IF('BB-2024-Saturday'!$AJ567&lt;&gt;"",IF('BB-2024-Saturday'!$AJ567="t",0,'BB-2024-Saturday'!AQ567),"")</f>
        <v/>
      </c>
      <c r="J564" s="119" t="str">
        <f>IF('BB-2024-Saturday'!$AJ567&lt;&gt;"",IF('BB-2024-Saturday'!$AJ567="t",'BB-2024-Saturday'!AM567,0),"")</f>
        <v/>
      </c>
      <c r="K564" s="119" t="str">
        <f>IF('BB-2024-Saturday'!$AJ567&lt;&gt;"",IF('BB-2024-Saturday'!$AJ567="t",'BB-2024-Saturday'!AN567,0),"")</f>
        <v/>
      </c>
      <c r="L564" s="119" t="str">
        <f>IF('BB-2024-Saturday'!$AJ567&lt;&gt;"",IF('BB-2024-Saturday'!$AJ567="t",'BB-2024-Saturday'!AO567,0),"")</f>
        <v/>
      </c>
      <c r="M564" s="119" t="str">
        <f>IF('BB-2024-Saturday'!$AJ567&lt;&gt;"",IF('BB-2024-Saturday'!$AJ567="t",'BB-2024-Saturday'!AP567,0),"")</f>
        <v/>
      </c>
      <c r="N564" s="120" t="str">
        <f>IF('BB-2024-Saturday'!$AJ567&lt;&gt;"",IF('BB-2024-Saturday'!$AJ567="m",'BB-2024-Saturday'!U567,0),"")</f>
        <v/>
      </c>
      <c r="O564" s="120" t="str">
        <f>IF('BB-2024-Saturday'!$AJ567&lt;&gt;"",IF('BB-2024-Saturday'!$AJ567="m",'BB-2024-Saturday'!V567,0),"")</f>
        <v/>
      </c>
    </row>
    <row r="565" spans="1:15" x14ac:dyDescent="0.25">
      <c r="A565" t="str">
        <f>IF('BB-2024-Saturday'!AJ568&lt;&gt;"",'BB-2024-Saturday'!AJ568,"")</f>
        <v/>
      </c>
      <c r="B565" t="str">
        <f>IF('BB-2024-Saturday'!AJ568&lt;&gt;"",'BB-2024-Saturday'!AR568,"")</f>
        <v/>
      </c>
      <c r="C565" t="str">
        <f>IF('BB-2024-Saturday'!AJ568="m","v","a")</f>
        <v>a</v>
      </c>
      <c r="D565" s="92" t="str">
        <f>IF('BB-2024-Saturday'!AJ568&lt;&gt;"",'BB-2024-Saturday'!AI568,"")</f>
        <v/>
      </c>
      <c r="E565" s="119" t="str">
        <f>IF('BB-2024-Saturday'!$AJ568&lt;&gt;"",IF('BB-2024-Saturday'!$AJ568="t",0,'BB-2024-Saturday'!AM568),"")</f>
        <v/>
      </c>
      <c r="F565" s="119" t="str">
        <f>IF('BB-2024-Saturday'!$AJ568&lt;&gt;"",IF('BB-2024-Saturday'!$AJ568="t",0,'BB-2024-Saturday'!AN568),"")</f>
        <v/>
      </c>
      <c r="G565" s="119" t="str">
        <f>IF('BB-2024-Saturday'!$AJ568&lt;&gt;"",IF('BB-2024-Saturday'!$AJ568="t",0,'BB-2024-Saturday'!AO568),"")</f>
        <v/>
      </c>
      <c r="H565" s="119" t="str">
        <f>IF('BB-2024-Saturday'!$AJ568&lt;&gt;"",IF('BB-2024-Saturday'!$AJ568="t",0,'BB-2024-Saturday'!AP568),"")</f>
        <v/>
      </c>
      <c r="I565" s="119" t="str">
        <f>IF('BB-2024-Saturday'!$AJ568&lt;&gt;"",IF('BB-2024-Saturday'!$AJ568="t",0,'BB-2024-Saturday'!AQ568),"")</f>
        <v/>
      </c>
      <c r="J565" s="119" t="str">
        <f>IF('BB-2024-Saturday'!$AJ568&lt;&gt;"",IF('BB-2024-Saturday'!$AJ568="t",'BB-2024-Saturday'!AM568,0),"")</f>
        <v/>
      </c>
      <c r="K565" s="119" t="str">
        <f>IF('BB-2024-Saturday'!$AJ568&lt;&gt;"",IF('BB-2024-Saturday'!$AJ568="t",'BB-2024-Saturday'!AN568,0),"")</f>
        <v/>
      </c>
      <c r="L565" s="119" t="str">
        <f>IF('BB-2024-Saturday'!$AJ568&lt;&gt;"",IF('BB-2024-Saturday'!$AJ568="t",'BB-2024-Saturday'!AO568,0),"")</f>
        <v/>
      </c>
      <c r="M565" s="119" t="str">
        <f>IF('BB-2024-Saturday'!$AJ568&lt;&gt;"",IF('BB-2024-Saturday'!$AJ568="t",'BB-2024-Saturday'!AP568,0),"")</f>
        <v/>
      </c>
      <c r="N565" s="120" t="str">
        <f>IF('BB-2024-Saturday'!$AJ568&lt;&gt;"",IF('BB-2024-Saturday'!$AJ568="m",'BB-2024-Saturday'!U568,0),"")</f>
        <v/>
      </c>
      <c r="O565" s="120" t="str">
        <f>IF('BB-2024-Saturday'!$AJ568&lt;&gt;"",IF('BB-2024-Saturday'!$AJ568="m",'BB-2024-Saturday'!V568,0),"")</f>
        <v/>
      </c>
    </row>
    <row r="566" spans="1:15" x14ac:dyDescent="0.25">
      <c r="A566" t="str">
        <f>IF('BB-2024-Saturday'!AJ569&lt;&gt;"",'BB-2024-Saturday'!AJ569,"")</f>
        <v>m</v>
      </c>
      <c r="B566" t="str">
        <f>IF('BB-2024-Saturday'!AJ569&lt;&gt;"",'BB-2024-Saturday'!AR569,"")</f>
        <v>100 Speed limit. Control Dot on pole and yellow line.</v>
      </c>
      <c r="C566" t="str">
        <f>IF('BB-2024-Saturday'!AJ569="m","v","a")</f>
        <v>v</v>
      </c>
      <c r="D566" s="92">
        <f>IF('BB-2024-Saturday'!AJ569&lt;&gt;"",'BB-2024-Saturday'!AI569,"")</f>
        <v>169.49</v>
      </c>
      <c r="E566" s="119">
        <f>IF('BB-2024-Saturday'!$AJ569&lt;&gt;"",IF('BB-2024-Saturday'!$AJ569="t",0,'BB-2024-Saturday'!AM569),"")</f>
        <v>50</v>
      </c>
      <c r="F566" s="119">
        <f>IF('BB-2024-Saturday'!$AJ569&lt;&gt;"",IF('BB-2024-Saturday'!$AJ569="t",0,'BB-2024-Saturday'!AN569),"")</f>
        <v>60</v>
      </c>
      <c r="G566" s="119">
        <f>IF('BB-2024-Saturday'!$AJ569&lt;&gt;"",IF('BB-2024-Saturday'!$AJ569="t",0,'BB-2024-Saturday'!AO569),"")</f>
        <v>70</v>
      </c>
      <c r="H566" s="119">
        <f>IF('BB-2024-Saturday'!$AJ569&lt;&gt;"",IF('BB-2024-Saturday'!$AJ569="t",0,'BB-2024-Saturday'!AP569),"")</f>
        <v>80</v>
      </c>
      <c r="I566" s="119" t="str">
        <f>IF('BB-2024-Saturday'!$AJ569&lt;&gt;"",IF('BB-2024-Saturday'!$AJ569="t",0,'BB-2024-Saturday'!AQ569),"")</f>
        <v>100</v>
      </c>
      <c r="J566" s="119">
        <f>IF('BB-2024-Saturday'!$AJ569&lt;&gt;"",IF('BB-2024-Saturday'!$AJ569="t",'BB-2024-Saturday'!AM569,0),"")</f>
        <v>0</v>
      </c>
      <c r="K566" s="119">
        <f>IF('BB-2024-Saturday'!$AJ569&lt;&gt;"",IF('BB-2024-Saturday'!$AJ569="t",'BB-2024-Saturday'!AN569,0),"")</f>
        <v>0</v>
      </c>
      <c r="L566" s="119">
        <f>IF('BB-2024-Saturday'!$AJ569&lt;&gt;"",IF('BB-2024-Saturday'!$AJ569="t",'BB-2024-Saturday'!AO569,0),"")</f>
        <v>0</v>
      </c>
      <c r="M566" s="119">
        <f>IF('BB-2024-Saturday'!$AJ569&lt;&gt;"",IF('BB-2024-Saturday'!$AJ569="t",'BB-2024-Saturday'!AP569,0),"")</f>
        <v>0</v>
      </c>
      <c r="N566" s="120">
        <f>IF('BB-2024-Saturday'!$AJ569&lt;&gt;"",IF('BB-2024-Saturday'!$AJ569="m",'BB-2024-Saturday'!U569,0),"")</f>
        <v>26.860230000000001</v>
      </c>
      <c r="O566" s="120">
        <f>IF('BB-2024-Saturday'!$AJ569&lt;&gt;"",IF('BB-2024-Saturday'!$AJ569="m",'BB-2024-Saturday'!V569,0),"")</f>
        <v>28.898790000000002</v>
      </c>
    </row>
    <row r="567" spans="1:15" x14ac:dyDescent="0.25">
      <c r="A567" t="str">
        <f>IF('BB-2024-Saturday'!AJ570&lt;&gt;"",'BB-2024-Saturday'!AJ570,"")</f>
        <v/>
      </c>
      <c r="B567" t="str">
        <f>IF('BB-2024-Saturday'!AJ570&lt;&gt;"",'BB-2024-Saturday'!AR570,"")</f>
        <v/>
      </c>
      <c r="C567" t="str">
        <f>IF('BB-2024-Saturday'!AJ570="m","v","a")</f>
        <v>a</v>
      </c>
      <c r="D567" s="92" t="str">
        <f>IF('BB-2024-Saturday'!AJ570&lt;&gt;"",'BB-2024-Saturday'!AI570,"")</f>
        <v/>
      </c>
      <c r="E567" s="119" t="str">
        <f>IF('BB-2024-Saturday'!$AJ570&lt;&gt;"",IF('BB-2024-Saturday'!$AJ570="t",0,'BB-2024-Saturday'!AM570),"")</f>
        <v/>
      </c>
      <c r="F567" s="119" t="str">
        <f>IF('BB-2024-Saturday'!$AJ570&lt;&gt;"",IF('BB-2024-Saturday'!$AJ570="t",0,'BB-2024-Saturday'!AN570),"")</f>
        <v/>
      </c>
      <c r="G567" s="119" t="str">
        <f>IF('BB-2024-Saturday'!$AJ570&lt;&gt;"",IF('BB-2024-Saturday'!$AJ570="t",0,'BB-2024-Saturday'!AO570),"")</f>
        <v/>
      </c>
      <c r="H567" s="119" t="str">
        <f>IF('BB-2024-Saturday'!$AJ570&lt;&gt;"",IF('BB-2024-Saturday'!$AJ570="t",0,'BB-2024-Saturday'!AP570),"")</f>
        <v/>
      </c>
      <c r="I567" s="119" t="str">
        <f>IF('BB-2024-Saturday'!$AJ570&lt;&gt;"",IF('BB-2024-Saturday'!$AJ570="t",0,'BB-2024-Saturday'!AQ570),"")</f>
        <v/>
      </c>
      <c r="J567" s="119" t="str">
        <f>IF('BB-2024-Saturday'!$AJ570&lt;&gt;"",IF('BB-2024-Saturday'!$AJ570="t",'BB-2024-Saturday'!AM570,0),"")</f>
        <v/>
      </c>
      <c r="K567" s="119" t="str">
        <f>IF('BB-2024-Saturday'!$AJ570&lt;&gt;"",IF('BB-2024-Saturday'!$AJ570="t",'BB-2024-Saturday'!AN570,0),"")</f>
        <v/>
      </c>
      <c r="L567" s="119" t="str">
        <f>IF('BB-2024-Saturday'!$AJ570&lt;&gt;"",IF('BB-2024-Saturday'!$AJ570="t",'BB-2024-Saturday'!AO570,0),"")</f>
        <v/>
      </c>
      <c r="M567" s="119" t="str">
        <f>IF('BB-2024-Saturday'!$AJ570&lt;&gt;"",IF('BB-2024-Saturday'!$AJ570="t",'BB-2024-Saturday'!AP570,0),"")</f>
        <v/>
      </c>
      <c r="N567" s="120" t="str">
        <f>IF('BB-2024-Saturday'!$AJ570&lt;&gt;"",IF('BB-2024-Saturday'!$AJ570="m",'BB-2024-Saturday'!U570,0),"")</f>
        <v/>
      </c>
      <c r="O567" s="120" t="str">
        <f>IF('BB-2024-Saturday'!$AJ570&lt;&gt;"",IF('BB-2024-Saturday'!$AJ570="m",'BB-2024-Saturday'!V570,0),"")</f>
        <v/>
      </c>
    </row>
    <row r="568" spans="1:15" x14ac:dyDescent="0.25">
      <c r="A568" t="str">
        <f>IF('BB-2024-Saturday'!AJ571&lt;&gt;"",'BB-2024-Saturday'!AJ571,"")</f>
        <v/>
      </c>
      <c r="B568" t="str">
        <f>IF('BB-2024-Saturday'!AJ571&lt;&gt;"",'BB-2024-Saturday'!AR571,"")</f>
        <v/>
      </c>
      <c r="C568" t="str">
        <f>IF('BB-2024-Saturday'!AJ571="m","v","a")</f>
        <v>a</v>
      </c>
      <c r="D568" s="92" t="str">
        <f>IF('BB-2024-Saturday'!AJ571&lt;&gt;"",'BB-2024-Saturday'!AI571,"")</f>
        <v/>
      </c>
      <c r="E568" s="119" t="str">
        <f>IF('BB-2024-Saturday'!$AJ571&lt;&gt;"",IF('BB-2024-Saturday'!$AJ571="t",0,'BB-2024-Saturday'!AM571),"")</f>
        <v/>
      </c>
      <c r="F568" s="119" t="str">
        <f>IF('BB-2024-Saturday'!$AJ571&lt;&gt;"",IF('BB-2024-Saturday'!$AJ571="t",0,'BB-2024-Saturday'!AN571),"")</f>
        <v/>
      </c>
      <c r="G568" s="119" t="str">
        <f>IF('BB-2024-Saturday'!$AJ571&lt;&gt;"",IF('BB-2024-Saturday'!$AJ571="t",0,'BB-2024-Saturday'!AO571),"")</f>
        <v/>
      </c>
      <c r="H568" s="119" t="str">
        <f>IF('BB-2024-Saturday'!$AJ571&lt;&gt;"",IF('BB-2024-Saturday'!$AJ571="t",0,'BB-2024-Saturday'!AP571),"")</f>
        <v/>
      </c>
      <c r="I568" s="119" t="str">
        <f>IF('BB-2024-Saturday'!$AJ571&lt;&gt;"",IF('BB-2024-Saturday'!$AJ571="t",0,'BB-2024-Saturday'!AQ571),"")</f>
        <v/>
      </c>
      <c r="J568" s="119" t="str">
        <f>IF('BB-2024-Saturday'!$AJ571&lt;&gt;"",IF('BB-2024-Saturday'!$AJ571="t",'BB-2024-Saturday'!AM571,0),"")</f>
        <v/>
      </c>
      <c r="K568" s="119" t="str">
        <f>IF('BB-2024-Saturday'!$AJ571&lt;&gt;"",IF('BB-2024-Saturday'!$AJ571="t",'BB-2024-Saturday'!AN571,0),"")</f>
        <v/>
      </c>
      <c r="L568" s="119" t="str">
        <f>IF('BB-2024-Saturday'!$AJ571&lt;&gt;"",IF('BB-2024-Saturday'!$AJ571="t",'BB-2024-Saturday'!AO571,0),"")</f>
        <v/>
      </c>
      <c r="M568" s="119" t="str">
        <f>IF('BB-2024-Saturday'!$AJ571&lt;&gt;"",IF('BB-2024-Saturday'!$AJ571="t",'BB-2024-Saturday'!AP571,0),"")</f>
        <v/>
      </c>
      <c r="N568" s="120" t="str">
        <f>IF('BB-2024-Saturday'!$AJ571&lt;&gt;"",IF('BB-2024-Saturday'!$AJ571="m",'BB-2024-Saturday'!U571,0),"")</f>
        <v/>
      </c>
      <c r="O568" s="120" t="str">
        <f>IF('BB-2024-Saturday'!$AJ571&lt;&gt;"",IF('BB-2024-Saturday'!$AJ571="m",'BB-2024-Saturday'!V571,0),"")</f>
        <v/>
      </c>
    </row>
    <row r="569" spans="1:15" x14ac:dyDescent="0.25">
      <c r="A569" t="str">
        <f>IF('BB-2024-Saturday'!AJ572&lt;&gt;"",'BB-2024-Saturday'!AJ572,"")</f>
        <v/>
      </c>
      <c r="B569" t="str">
        <f>IF('BB-2024-Saturday'!AJ572&lt;&gt;"",'BB-2024-Saturday'!AR572,"")</f>
        <v/>
      </c>
      <c r="C569" t="str">
        <f>IF('BB-2024-Saturday'!AJ572="m","v","a")</f>
        <v>a</v>
      </c>
      <c r="D569" s="92" t="str">
        <f>IF('BB-2024-Saturday'!AJ572&lt;&gt;"",'BB-2024-Saturday'!AI572,"")</f>
        <v/>
      </c>
      <c r="E569" s="119" t="str">
        <f>IF('BB-2024-Saturday'!$AJ572&lt;&gt;"",IF('BB-2024-Saturday'!$AJ572="t",0,'BB-2024-Saturday'!AM572),"")</f>
        <v/>
      </c>
      <c r="F569" s="119" t="str">
        <f>IF('BB-2024-Saturday'!$AJ572&lt;&gt;"",IF('BB-2024-Saturday'!$AJ572="t",0,'BB-2024-Saturday'!AN572),"")</f>
        <v/>
      </c>
      <c r="G569" s="119" t="str">
        <f>IF('BB-2024-Saturday'!$AJ572&lt;&gt;"",IF('BB-2024-Saturday'!$AJ572="t",0,'BB-2024-Saturday'!AO572),"")</f>
        <v/>
      </c>
      <c r="H569" s="119" t="str">
        <f>IF('BB-2024-Saturday'!$AJ572&lt;&gt;"",IF('BB-2024-Saturday'!$AJ572="t",0,'BB-2024-Saturday'!AP572),"")</f>
        <v/>
      </c>
      <c r="I569" s="119" t="str">
        <f>IF('BB-2024-Saturday'!$AJ572&lt;&gt;"",IF('BB-2024-Saturday'!$AJ572="t",0,'BB-2024-Saturday'!AQ572),"")</f>
        <v/>
      </c>
      <c r="J569" s="119" t="str">
        <f>IF('BB-2024-Saturday'!$AJ572&lt;&gt;"",IF('BB-2024-Saturday'!$AJ572="t",'BB-2024-Saturday'!AM572,0),"")</f>
        <v/>
      </c>
      <c r="K569" s="119" t="str">
        <f>IF('BB-2024-Saturday'!$AJ572&lt;&gt;"",IF('BB-2024-Saturday'!$AJ572="t",'BB-2024-Saturday'!AN572,0),"")</f>
        <v/>
      </c>
      <c r="L569" s="119" t="str">
        <f>IF('BB-2024-Saturday'!$AJ572&lt;&gt;"",IF('BB-2024-Saturday'!$AJ572="t",'BB-2024-Saturday'!AO572,0),"")</f>
        <v/>
      </c>
      <c r="M569" s="119" t="str">
        <f>IF('BB-2024-Saturday'!$AJ572&lt;&gt;"",IF('BB-2024-Saturday'!$AJ572="t",'BB-2024-Saturday'!AP572,0),"")</f>
        <v/>
      </c>
      <c r="N569" s="120" t="str">
        <f>IF('BB-2024-Saturday'!$AJ572&lt;&gt;"",IF('BB-2024-Saturday'!$AJ572="m",'BB-2024-Saturday'!U572,0),"")</f>
        <v/>
      </c>
      <c r="O569" s="120" t="str">
        <f>IF('BB-2024-Saturday'!$AJ572&lt;&gt;"",IF('BB-2024-Saturday'!$AJ572="m",'BB-2024-Saturday'!V572,0),"")</f>
        <v/>
      </c>
    </row>
    <row r="570" spans="1:15" x14ac:dyDescent="0.25">
      <c r="A570" t="str">
        <f>IF('BB-2024-Saturday'!AJ573&lt;&gt;"",'BB-2024-Saturday'!AJ573,"")</f>
        <v/>
      </c>
      <c r="B570" t="str">
        <f>IF('BB-2024-Saturday'!AJ573&lt;&gt;"",'BB-2024-Saturday'!AR573,"")</f>
        <v/>
      </c>
      <c r="C570" t="str">
        <f>IF('BB-2024-Saturday'!AJ573="m","v","a")</f>
        <v>a</v>
      </c>
      <c r="D570" s="92" t="str">
        <f>IF('BB-2024-Saturday'!AJ573&lt;&gt;"",'BB-2024-Saturday'!AI573,"")</f>
        <v/>
      </c>
      <c r="E570" s="119" t="str">
        <f>IF('BB-2024-Saturday'!$AJ573&lt;&gt;"",IF('BB-2024-Saturday'!$AJ573="t",0,'BB-2024-Saturday'!AM573),"")</f>
        <v/>
      </c>
      <c r="F570" s="119" t="str">
        <f>IF('BB-2024-Saturday'!$AJ573&lt;&gt;"",IF('BB-2024-Saturday'!$AJ573="t",0,'BB-2024-Saturday'!AN573),"")</f>
        <v/>
      </c>
      <c r="G570" s="119" t="str">
        <f>IF('BB-2024-Saturday'!$AJ573&lt;&gt;"",IF('BB-2024-Saturday'!$AJ573="t",0,'BB-2024-Saturday'!AO573),"")</f>
        <v/>
      </c>
      <c r="H570" s="119" t="str">
        <f>IF('BB-2024-Saturday'!$AJ573&lt;&gt;"",IF('BB-2024-Saturday'!$AJ573="t",0,'BB-2024-Saturday'!AP573),"")</f>
        <v/>
      </c>
      <c r="I570" s="119" t="str">
        <f>IF('BB-2024-Saturday'!$AJ573&lt;&gt;"",IF('BB-2024-Saturday'!$AJ573="t",0,'BB-2024-Saturday'!AQ573),"")</f>
        <v/>
      </c>
      <c r="J570" s="119" t="str">
        <f>IF('BB-2024-Saturday'!$AJ573&lt;&gt;"",IF('BB-2024-Saturday'!$AJ573="t",'BB-2024-Saturday'!AM573,0),"")</f>
        <v/>
      </c>
      <c r="K570" s="119" t="str">
        <f>IF('BB-2024-Saturday'!$AJ573&lt;&gt;"",IF('BB-2024-Saturday'!$AJ573="t",'BB-2024-Saturday'!AN573,0),"")</f>
        <v/>
      </c>
      <c r="L570" s="119" t="str">
        <f>IF('BB-2024-Saturday'!$AJ573&lt;&gt;"",IF('BB-2024-Saturday'!$AJ573="t",'BB-2024-Saturday'!AO573,0),"")</f>
        <v/>
      </c>
      <c r="M570" s="119" t="str">
        <f>IF('BB-2024-Saturday'!$AJ573&lt;&gt;"",IF('BB-2024-Saturday'!$AJ573="t",'BB-2024-Saturday'!AP573,0),"")</f>
        <v/>
      </c>
      <c r="N570" s="120" t="str">
        <f>IF('BB-2024-Saturday'!$AJ573&lt;&gt;"",IF('BB-2024-Saturday'!$AJ573="m",'BB-2024-Saturday'!U573,0),"")</f>
        <v/>
      </c>
      <c r="O570" s="120" t="str">
        <f>IF('BB-2024-Saturday'!$AJ573&lt;&gt;"",IF('BB-2024-Saturday'!$AJ573="m",'BB-2024-Saturday'!V573,0),"")</f>
        <v/>
      </c>
    </row>
    <row r="571" spans="1:15" x14ac:dyDescent="0.25">
      <c r="A571" t="str">
        <f>IF('BB-2024-Saturday'!AJ574&lt;&gt;"",'BB-2024-Saturday'!AJ574,"")</f>
        <v>f</v>
      </c>
      <c r="B571" t="str">
        <f>IF('BB-2024-Saturday'!AJ574&lt;&gt;"",'BB-2024-Saturday'!AR574,"")</f>
        <v>Bridge.</v>
      </c>
      <c r="C571" t="str">
        <f>IF('BB-2024-Saturday'!AJ574="m","v","a")</f>
        <v>a</v>
      </c>
      <c r="D571" s="92">
        <f>IF('BB-2024-Saturday'!AJ574&lt;&gt;"",'BB-2024-Saturday'!AI574,"")</f>
        <v>170.4</v>
      </c>
      <c r="E571" s="119">
        <f>IF('BB-2024-Saturday'!$AJ574&lt;&gt;"",IF('BB-2024-Saturday'!$AJ574="t",0,'BB-2024-Saturday'!AM574),"")</f>
        <v>46</v>
      </c>
      <c r="F571" s="119">
        <f>IF('BB-2024-Saturday'!$AJ574&lt;&gt;"",IF('BB-2024-Saturday'!$AJ574="t",0,'BB-2024-Saturday'!AN574),"")</f>
        <v>55</v>
      </c>
      <c r="G571" s="119">
        <f>IF('BB-2024-Saturday'!$AJ574&lt;&gt;"",IF('BB-2024-Saturday'!$AJ574="t",0,'BB-2024-Saturday'!AO574),"")</f>
        <v>64</v>
      </c>
      <c r="H571" s="119">
        <f>IF('BB-2024-Saturday'!$AJ574&lt;&gt;"",IF('BB-2024-Saturday'!$AJ574="t",0,'BB-2024-Saturday'!AP574),"")</f>
        <v>72</v>
      </c>
      <c r="I571" s="119" t="str">
        <f>IF('BB-2024-Saturday'!$AJ574&lt;&gt;"",IF('BB-2024-Saturday'!$AJ574="t",0,'BB-2024-Saturday'!AQ574),"")</f>
        <v>100</v>
      </c>
      <c r="J571" s="119">
        <f>IF('BB-2024-Saturday'!$AJ574&lt;&gt;"",IF('BB-2024-Saturday'!$AJ574="t",'BB-2024-Saturday'!AM574,0),"")</f>
        <v>0</v>
      </c>
      <c r="K571" s="119">
        <f>IF('BB-2024-Saturday'!$AJ574&lt;&gt;"",IF('BB-2024-Saturday'!$AJ574="t",'BB-2024-Saturday'!AN574,0),"")</f>
        <v>0</v>
      </c>
      <c r="L571" s="119">
        <f>IF('BB-2024-Saturday'!$AJ574&lt;&gt;"",IF('BB-2024-Saturday'!$AJ574="t",'BB-2024-Saturday'!AO574,0),"")</f>
        <v>0</v>
      </c>
      <c r="M571" s="119">
        <f>IF('BB-2024-Saturday'!$AJ574&lt;&gt;"",IF('BB-2024-Saturday'!$AJ574="t",'BB-2024-Saturday'!AP574,0),"")</f>
        <v>0</v>
      </c>
      <c r="N571" s="120">
        <f>IF('BB-2024-Saturday'!$AJ574&lt;&gt;"",IF('BB-2024-Saturday'!$AJ574="m",'BB-2024-Saturday'!U574,0),"")</f>
        <v>0</v>
      </c>
      <c r="O571" s="120">
        <f>IF('BB-2024-Saturday'!$AJ574&lt;&gt;"",IF('BB-2024-Saturday'!$AJ574="m",'BB-2024-Saturday'!V574,0),"")</f>
        <v>0</v>
      </c>
    </row>
    <row r="572" spans="1:15" x14ac:dyDescent="0.25">
      <c r="A572" t="str">
        <f>IF('BB-2024-Saturday'!AJ575&lt;&gt;"",'BB-2024-Saturday'!AJ575,"")</f>
        <v/>
      </c>
      <c r="B572" t="str">
        <f>IF('BB-2024-Saturday'!AJ575&lt;&gt;"",'BB-2024-Saturday'!AR575,"")</f>
        <v/>
      </c>
      <c r="C572" t="str">
        <f>IF('BB-2024-Saturday'!AJ575="m","v","a")</f>
        <v>a</v>
      </c>
      <c r="D572" s="92" t="str">
        <f>IF('BB-2024-Saturday'!AJ575&lt;&gt;"",'BB-2024-Saturday'!AI575,"")</f>
        <v/>
      </c>
      <c r="E572" s="119" t="str">
        <f>IF('BB-2024-Saturday'!$AJ575&lt;&gt;"",IF('BB-2024-Saturday'!$AJ575="t",0,'BB-2024-Saturday'!AM575),"")</f>
        <v/>
      </c>
      <c r="F572" s="119" t="str">
        <f>IF('BB-2024-Saturday'!$AJ575&lt;&gt;"",IF('BB-2024-Saturday'!$AJ575="t",0,'BB-2024-Saturday'!AN575),"")</f>
        <v/>
      </c>
      <c r="G572" s="119" t="str">
        <f>IF('BB-2024-Saturday'!$AJ575&lt;&gt;"",IF('BB-2024-Saturday'!$AJ575="t",0,'BB-2024-Saturday'!AO575),"")</f>
        <v/>
      </c>
      <c r="H572" s="119" t="str">
        <f>IF('BB-2024-Saturday'!$AJ575&lt;&gt;"",IF('BB-2024-Saturday'!$AJ575="t",0,'BB-2024-Saturday'!AP575),"")</f>
        <v/>
      </c>
      <c r="I572" s="119" t="str">
        <f>IF('BB-2024-Saturday'!$AJ575&lt;&gt;"",IF('BB-2024-Saturday'!$AJ575="t",0,'BB-2024-Saturday'!AQ575),"")</f>
        <v/>
      </c>
      <c r="J572" s="119" t="str">
        <f>IF('BB-2024-Saturday'!$AJ575&lt;&gt;"",IF('BB-2024-Saturday'!$AJ575="t",'BB-2024-Saturday'!AM575,0),"")</f>
        <v/>
      </c>
      <c r="K572" s="119" t="str">
        <f>IF('BB-2024-Saturday'!$AJ575&lt;&gt;"",IF('BB-2024-Saturday'!$AJ575="t",'BB-2024-Saturday'!AN575,0),"")</f>
        <v/>
      </c>
      <c r="L572" s="119" t="str">
        <f>IF('BB-2024-Saturday'!$AJ575&lt;&gt;"",IF('BB-2024-Saturday'!$AJ575="t",'BB-2024-Saturday'!AO575,0),"")</f>
        <v/>
      </c>
      <c r="M572" s="119" t="str">
        <f>IF('BB-2024-Saturday'!$AJ575&lt;&gt;"",IF('BB-2024-Saturday'!$AJ575="t",'BB-2024-Saturday'!AP575,0),"")</f>
        <v/>
      </c>
      <c r="N572" s="120" t="str">
        <f>IF('BB-2024-Saturday'!$AJ575&lt;&gt;"",IF('BB-2024-Saturday'!$AJ575="m",'BB-2024-Saturday'!U575,0),"")</f>
        <v/>
      </c>
      <c r="O572" s="120" t="str">
        <f>IF('BB-2024-Saturday'!$AJ575&lt;&gt;"",IF('BB-2024-Saturday'!$AJ575="m",'BB-2024-Saturday'!V575,0),"")</f>
        <v/>
      </c>
    </row>
    <row r="573" spans="1:15" x14ac:dyDescent="0.25">
      <c r="A573" t="str">
        <f>IF('BB-2024-Saturday'!AJ576&lt;&gt;"",'BB-2024-Saturday'!AJ576,"")</f>
        <v/>
      </c>
      <c r="B573" t="str">
        <f>IF('BB-2024-Saturday'!AJ576&lt;&gt;"",'BB-2024-Saturday'!AR576,"")</f>
        <v/>
      </c>
      <c r="C573" t="str">
        <f>IF('BB-2024-Saturday'!AJ576="m","v","a")</f>
        <v>a</v>
      </c>
      <c r="D573" s="92" t="str">
        <f>IF('BB-2024-Saturday'!AJ576&lt;&gt;"",'BB-2024-Saturday'!AI576,"")</f>
        <v/>
      </c>
      <c r="E573" s="119" t="str">
        <f>IF('BB-2024-Saturday'!$AJ576&lt;&gt;"",IF('BB-2024-Saturday'!$AJ576="t",0,'BB-2024-Saturday'!AM576),"")</f>
        <v/>
      </c>
      <c r="F573" s="119" t="str">
        <f>IF('BB-2024-Saturday'!$AJ576&lt;&gt;"",IF('BB-2024-Saturday'!$AJ576="t",0,'BB-2024-Saturday'!AN576),"")</f>
        <v/>
      </c>
      <c r="G573" s="119" t="str">
        <f>IF('BB-2024-Saturday'!$AJ576&lt;&gt;"",IF('BB-2024-Saturday'!$AJ576="t",0,'BB-2024-Saturday'!AO576),"")</f>
        <v/>
      </c>
      <c r="H573" s="119" t="str">
        <f>IF('BB-2024-Saturday'!$AJ576&lt;&gt;"",IF('BB-2024-Saturday'!$AJ576="t",0,'BB-2024-Saturday'!AP576),"")</f>
        <v/>
      </c>
      <c r="I573" s="119" t="str">
        <f>IF('BB-2024-Saturday'!$AJ576&lt;&gt;"",IF('BB-2024-Saturday'!$AJ576="t",0,'BB-2024-Saturday'!AQ576),"")</f>
        <v/>
      </c>
      <c r="J573" s="119" t="str">
        <f>IF('BB-2024-Saturday'!$AJ576&lt;&gt;"",IF('BB-2024-Saturday'!$AJ576="t",'BB-2024-Saturday'!AM576,0),"")</f>
        <v/>
      </c>
      <c r="K573" s="119" t="str">
        <f>IF('BB-2024-Saturday'!$AJ576&lt;&gt;"",IF('BB-2024-Saturday'!$AJ576="t",'BB-2024-Saturday'!AN576,0),"")</f>
        <v/>
      </c>
      <c r="L573" s="119" t="str">
        <f>IF('BB-2024-Saturday'!$AJ576&lt;&gt;"",IF('BB-2024-Saturday'!$AJ576="t",'BB-2024-Saturday'!AO576,0),"")</f>
        <v/>
      </c>
      <c r="M573" s="119" t="str">
        <f>IF('BB-2024-Saturday'!$AJ576&lt;&gt;"",IF('BB-2024-Saturday'!$AJ576="t",'BB-2024-Saturday'!AP576,0),"")</f>
        <v/>
      </c>
      <c r="N573" s="120" t="str">
        <f>IF('BB-2024-Saturday'!$AJ576&lt;&gt;"",IF('BB-2024-Saturday'!$AJ576="m",'BB-2024-Saturday'!U576,0),"")</f>
        <v/>
      </c>
      <c r="O573" s="120" t="str">
        <f>IF('BB-2024-Saturday'!$AJ576&lt;&gt;"",IF('BB-2024-Saturday'!$AJ576="m",'BB-2024-Saturday'!V576,0),"")</f>
        <v/>
      </c>
    </row>
    <row r="574" spans="1:15" x14ac:dyDescent="0.25">
      <c r="A574" t="str">
        <f>IF('BB-2024-Saturday'!AJ577&lt;&gt;"",'BB-2024-Saturday'!AJ577,"")</f>
        <v/>
      </c>
      <c r="B574" t="str">
        <f>IF('BB-2024-Saturday'!AJ577&lt;&gt;"",'BB-2024-Saturday'!AR577,"")</f>
        <v/>
      </c>
      <c r="C574" t="str">
        <f>IF('BB-2024-Saturday'!AJ577="m","v","a")</f>
        <v>a</v>
      </c>
      <c r="D574" s="92" t="str">
        <f>IF('BB-2024-Saturday'!AJ577&lt;&gt;"",'BB-2024-Saturday'!AI577,"")</f>
        <v/>
      </c>
      <c r="E574" s="119" t="str">
        <f>IF('BB-2024-Saturday'!$AJ577&lt;&gt;"",IF('BB-2024-Saturday'!$AJ577="t",0,'BB-2024-Saturday'!AM577),"")</f>
        <v/>
      </c>
      <c r="F574" s="119" t="str">
        <f>IF('BB-2024-Saturday'!$AJ577&lt;&gt;"",IF('BB-2024-Saturday'!$AJ577="t",0,'BB-2024-Saturday'!AN577),"")</f>
        <v/>
      </c>
      <c r="G574" s="119" t="str">
        <f>IF('BB-2024-Saturday'!$AJ577&lt;&gt;"",IF('BB-2024-Saturday'!$AJ577="t",0,'BB-2024-Saturday'!AO577),"")</f>
        <v/>
      </c>
      <c r="H574" s="119" t="str">
        <f>IF('BB-2024-Saturday'!$AJ577&lt;&gt;"",IF('BB-2024-Saturday'!$AJ577="t",0,'BB-2024-Saturday'!AP577),"")</f>
        <v/>
      </c>
      <c r="I574" s="119" t="str">
        <f>IF('BB-2024-Saturday'!$AJ577&lt;&gt;"",IF('BB-2024-Saturday'!$AJ577="t",0,'BB-2024-Saturday'!AQ577),"")</f>
        <v/>
      </c>
      <c r="J574" s="119" t="str">
        <f>IF('BB-2024-Saturday'!$AJ577&lt;&gt;"",IF('BB-2024-Saturday'!$AJ577="t",'BB-2024-Saturday'!AM577,0),"")</f>
        <v/>
      </c>
      <c r="K574" s="119" t="str">
        <f>IF('BB-2024-Saturday'!$AJ577&lt;&gt;"",IF('BB-2024-Saturday'!$AJ577="t",'BB-2024-Saturday'!AN577,0),"")</f>
        <v/>
      </c>
      <c r="L574" s="119" t="str">
        <f>IF('BB-2024-Saturday'!$AJ577&lt;&gt;"",IF('BB-2024-Saturday'!$AJ577="t",'BB-2024-Saturday'!AO577,0),"")</f>
        <v/>
      </c>
      <c r="M574" s="119" t="str">
        <f>IF('BB-2024-Saturday'!$AJ577&lt;&gt;"",IF('BB-2024-Saturday'!$AJ577="t",'BB-2024-Saturday'!AP577,0),"")</f>
        <v/>
      </c>
      <c r="N574" s="120" t="str">
        <f>IF('BB-2024-Saturday'!$AJ577&lt;&gt;"",IF('BB-2024-Saturday'!$AJ577="m",'BB-2024-Saturday'!U577,0),"")</f>
        <v/>
      </c>
      <c r="O574" s="120" t="str">
        <f>IF('BB-2024-Saturday'!$AJ577&lt;&gt;"",IF('BB-2024-Saturday'!$AJ577="m",'BB-2024-Saturday'!V577,0),"")</f>
        <v/>
      </c>
    </row>
    <row r="575" spans="1:15" x14ac:dyDescent="0.25">
      <c r="A575" t="str">
        <f>IF('BB-2024-Saturday'!AJ578&lt;&gt;"",'BB-2024-Saturday'!AJ578,"")</f>
        <v/>
      </c>
      <c r="B575" t="str">
        <f>IF('BB-2024-Saturday'!AJ578&lt;&gt;"",'BB-2024-Saturday'!AR578,"")</f>
        <v/>
      </c>
      <c r="C575" t="str">
        <f>IF('BB-2024-Saturday'!AJ578="m","v","a")</f>
        <v>a</v>
      </c>
      <c r="D575" s="92" t="str">
        <f>IF('BB-2024-Saturday'!AJ578&lt;&gt;"",'BB-2024-Saturday'!AI578,"")</f>
        <v/>
      </c>
      <c r="E575" s="119" t="str">
        <f>IF('BB-2024-Saturday'!$AJ578&lt;&gt;"",IF('BB-2024-Saturday'!$AJ578="t",0,'BB-2024-Saturday'!AM578),"")</f>
        <v/>
      </c>
      <c r="F575" s="119" t="str">
        <f>IF('BB-2024-Saturday'!$AJ578&lt;&gt;"",IF('BB-2024-Saturday'!$AJ578="t",0,'BB-2024-Saturday'!AN578),"")</f>
        <v/>
      </c>
      <c r="G575" s="119" t="str">
        <f>IF('BB-2024-Saturday'!$AJ578&lt;&gt;"",IF('BB-2024-Saturday'!$AJ578="t",0,'BB-2024-Saturday'!AO578),"")</f>
        <v/>
      </c>
      <c r="H575" s="119" t="str">
        <f>IF('BB-2024-Saturday'!$AJ578&lt;&gt;"",IF('BB-2024-Saturday'!$AJ578="t",0,'BB-2024-Saturday'!AP578),"")</f>
        <v/>
      </c>
      <c r="I575" s="119" t="str">
        <f>IF('BB-2024-Saturday'!$AJ578&lt;&gt;"",IF('BB-2024-Saturday'!$AJ578="t",0,'BB-2024-Saturday'!AQ578),"")</f>
        <v/>
      </c>
      <c r="J575" s="119" t="str">
        <f>IF('BB-2024-Saturday'!$AJ578&lt;&gt;"",IF('BB-2024-Saturday'!$AJ578="t",'BB-2024-Saturday'!AM578,0),"")</f>
        <v/>
      </c>
      <c r="K575" s="119" t="str">
        <f>IF('BB-2024-Saturday'!$AJ578&lt;&gt;"",IF('BB-2024-Saturday'!$AJ578="t",'BB-2024-Saturday'!AN578,0),"")</f>
        <v/>
      </c>
      <c r="L575" s="119" t="str">
        <f>IF('BB-2024-Saturday'!$AJ578&lt;&gt;"",IF('BB-2024-Saturday'!$AJ578="t",'BB-2024-Saturday'!AO578,0),"")</f>
        <v/>
      </c>
      <c r="M575" s="119" t="str">
        <f>IF('BB-2024-Saturday'!$AJ578&lt;&gt;"",IF('BB-2024-Saturday'!$AJ578="t",'BB-2024-Saturday'!AP578,0),"")</f>
        <v/>
      </c>
      <c r="N575" s="120" t="str">
        <f>IF('BB-2024-Saturday'!$AJ578&lt;&gt;"",IF('BB-2024-Saturday'!$AJ578="m",'BB-2024-Saturday'!U578,0),"")</f>
        <v/>
      </c>
      <c r="O575" s="120" t="str">
        <f>IF('BB-2024-Saturday'!$AJ578&lt;&gt;"",IF('BB-2024-Saturday'!$AJ578="m",'BB-2024-Saturday'!V578,0),"")</f>
        <v/>
      </c>
    </row>
    <row r="576" spans="1:15" x14ac:dyDescent="0.25">
      <c r="A576" t="str">
        <f>IF('BB-2024-Saturday'!AJ579&lt;&gt;"",'BB-2024-Saturday'!AJ579,"")</f>
        <v/>
      </c>
      <c r="B576" t="str">
        <f>IF('BB-2024-Saturday'!AJ579&lt;&gt;"",'BB-2024-Saturday'!AR579,"")</f>
        <v/>
      </c>
      <c r="C576" t="str">
        <f>IF('BB-2024-Saturday'!AJ579="m","v","a")</f>
        <v>a</v>
      </c>
      <c r="D576" s="92" t="str">
        <f>IF('BB-2024-Saturday'!AJ579&lt;&gt;"",'BB-2024-Saturday'!AI579,"")</f>
        <v/>
      </c>
      <c r="E576" s="119" t="str">
        <f>IF('BB-2024-Saturday'!$AJ579&lt;&gt;"",IF('BB-2024-Saturday'!$AJ579="t",0,'BB-2024-Saturday'!AM579),"")</f>
        <v/>
      </c>
      <c r="F576" s="119" t="str">
        <f>IF('BB-2024-Saturday'!$AJ579&lt;&gt;"",IF('BB-2024-Saturday'!$AJ579="t",0,'BB-2024-Saturday'!AN579),"")</f>
        <v/>
      </c>
      <c r="G576" s="119" t="str">
        <f>IF('BB-2024-Saturday'!$AJ579&lt;&gt;"",IF('BB-2024-Saturday'!$AJ579="t",0,'BB-2024-Saturday'!AO579),"")</f>
        <v/>
      </c>
      <c r="H576" s="119" t="str">
        <f>IF('BB-2024-Saturday'!$AJ579&lt;&gt;"",IF('BB-2024-Saturday'!$AJ579="t",0,'BB-2024-Saturday'!AP579),"")</f>
        <v/>
      </c>
      <c r="I576" s="119" t="str">
        <f>IF('BB-2024-Saturday'!$AJ579&lt;&gt;"",IF('BB-2024-Saturday'!$AJ579="t",0,'BB-2024-Saturday'!AQ579),"")</f>
        <v/>
      </c>
      <c r="J576" s="119" t="str">
        <f>IF('BB-2024-Saturday'!$AJ579&lt;&gt;"",IF('BB-2024-Saturday'!$AJ579="t",'BB-2024-Saturday'!AM579,0),"")</f>
        <v/>
      </c>
      <c r="K576" s="119" t="str">
        <f>IF('BB-2024-Saturday'!$AJ579&lt;&gt;"",IF('BB-2024-Saturday'!$AJ579="t",'BB-2024-Saturday'!AN579,0),"")</f>
        <v/>
      </c>
      <c r="L576" s="119" t="str">
        <f>IF('BB-2024-Saturday'!$AJ579&lt;&gt;"",IF('BB-2024-Saturday'!$AJ579="t",'BB-2024-Saturday'!AO579,0),"")</f>
        <v/>
      </c>
      <c r="M576" s="119" t="str">
        <f>IF('BB-2024-Saturday'!$AJ579&lt;&gt;"",IF('BB-2024-Saturday'!$AJ579="t",'BB-2024-Saturday'!AP579,0),"")</f>
        <v/>
      </c>
      <c r="N576" s="120" t="str">
        <f>IF('BB-2024-Saturday'!$AJ579&lt;&gt;"",IF('BB-2024-Saturday'!$AJ579="m",'BB-2024-Saturday'!U579,0),"")</f>
        <v/>
      </c>
      <c r="O576" s="120" t="str">
        <f>IF('BB-2024-Saturday'!$AJ579&lt;&gt;"",IF('BB-2024-Saturday'!$AJ579="m",'BB-2024-Saturday'!V579,0),"")</f>
        <v/>
      </c>
    </row>
    <row r="577" spans="1:15" x14ac:dyDescent="0.25">
      <c r="A577" t="str">
        <f>IF('BB-2024-Saturday'!AJ580&lt;&gt;"",'BB-2024-Saturday'!AJ580,"")</f>
        <v/>
      </c>
      <c r="B577" t="str">
        <f>IF('BB-2024-Saturday'!AJ580&lt;&gt;"",'BB-2024-Saturday'!AR580,"")</f>
        <v/>
      </c>
      <c r="C577" t="str">
        <f>IF('BB-2024-Saturday'!AJ580="m","v","a")</f>
        <v>a</v>
      </c>
      <c r="D577" s="92" t="str">
        <f>IF('BB-2024-Saturday'!AJ580&lt;&gt;"",'BB-2024-Saturday'!AI580,"")</f>
        <v/>
      </c>
      <c r="E577" s="119" t="str">
        <f>IF('BB-2024-Saturday'!$AJ580&lt;&gt;"",IF('BB-2024-Saturday'!$AJ580="t",0,'BB-2024-Saturday'!AM580),"")</f>
        <v/>
      </c>
      <c r="F577" s="119" t="str">
        <f>IF('BB-2024-Saturday'!$AJ580&lt;&gt;"",IF('BB-2024-Saturday'!$AJ580="t",0,'BB-2024-Saturday'!AN580),"")</f>
        <v/>
      </c>
      <c r="G577" s="119" t="str">
        <f>IF('BB-2024-Saturday'!$AJ580&lt;&gt;"",IF('BB-2024-Saturday'!$AJ580="t",0,'BB-2024-Saturday'!AO580),"")</f>
        <v/>
      </c>
      <c r="H577" s="119" t="str">
        <f>IF('BB-2024-Saturday'!$AJ580&lt;&gt;"",IF('BB-2024-Saturday'!$AJ580="t",0,'BB-2024-Saturday'!AP580),"")</f>
        <v/>
      </c>
      <c r="I577" s="119" t="str">
        <f>IF('BB-2024-Saturday'!$AJ580&lt;&gt;"",IF('BB-2024-Saturday'!$AJ580="t",0,'BB-2024-Saturday'!AQ580),"")</f>
        <v/>
      </c>
      <c r="J577" s="119" t="str">
        <f>IF('BB-2024-Saturday'!$AJ580&lt;&gt;"",IF('BB-2024-Saturday'!$AJ580="t",'BB-2024-Saturday'!AM580,0),"")</f>
        <v/>
      </c>
      <c r="K577" s="119" t="str">
        <f>IF('BB-2024-Saturday'!$AJ580&lt;&gt;"",IF('BB-2024-Saturday'!$AJ580="t",'BB-2024-Saturday'!AN580,0),"")</f>
        <v/>
      </c>
      <c r="L577" s="119" t="str">
        <f>IF('BB-2024-Saturday'!$AJ580&lt;&gt;"",IF('BB-2024-Saturday'!$AJ580="t",'BB-2024-Saturday'!AO580,0),"")</f>
        <v/>
      </c>
      <c r="M577" s="119" t="str">
        <f>IF('BB-2024-Saturday'!$AJ580&lt;&gt;"",IF('BB-2024-Saturday'!$AJ580="t",'BB-2024-Saturday'!AP580,0),"")</f>
        <v/>
      </c>
      <c r="N577" s="120" t="str">
        <f>IF('BB-2024-Saturday'!$AJ580&lt;&gt;"",IF('BB-2024-Saturday'!$AJ580="m",'BB-2024-Saturday'!U580,0),"")</f>
        <v/>
      </c>
      <c r="O577" s="120" t="str">
        <f>IF('BB-2024-Saturday'!$AJ580&lt;&gt;"",IF('BB-2024-Saturday'!$AJ580="m",'BB-2024-Saturday'!V580,0),"")</f>
        <v/>
      </c>
    </row>
    <row r="578" spans="1:15" x14ac:dyDescent="0.25">
      <c r="A578" t="str">
        <f>IF('BB-2024-Saturday'!AJ581&lt;&gt;"",'BB-2024-Saturday'!AJ581,"")</f>
        <v/>
      </c>
      <c r="B578" t="str">
        <f>IF('BB-2024-Saturday'!AJ581&lt;&gt;"",'BB-2024-Saturday'!AR581,"")</f>
        <v/>
      </c>
      <c r="C578" t="str">
        <f>IF('BB-2024-Saturday'!AJ581="m","v","a")</f>
        <v>a</v>
      </c>
      <c r="D578" s="92" t="str">
        <f>IF('BB-2024-Saturday'!AJ581&lt;&gt;"",'BB-2024-Saturday'!AI581,"")</f>
        <v/>
      </c>
      <c r="E578" s="119" t="str">
        <f>IF('BB-2024-Saturday'!$AJ581&lt;&gt;"",IF('BB-2024-Saturday'!$AJ581="t",0,'BB-2024-Saturday'!AM581),"")</f>
        <v/>
      </c>
      <c r="F578" s="119" t="str">
        <f>IF('BB-2024-Saturday'!$AJ581&lt;&gt;"",IF('BB-2024-Saturday'!$AJ581="t",0,'BB-2024-Saturday'!AN581),"")</f>
        <v/>
      </c>
      <c r="G578" s="119" t="str">
        <f>IF('BB-2024-Saturday'!$AJ581&lt;&gt;"",IF('BB-2024-Saturday'!$AJ581="t",0,'BB-2024-Saturday'!AO581),"")</f>
        <v/>
      </c>
      <c r="H578" s="119" t="str">
        <f>IF('BB-2024-Saturday'!$AJ581&lt;&gt;"",IF('BB-2024-Saturday'!$AJ581="t",0,'BB-2024-Saturday'!AP581),"")</f>
        <v/>
      </c>
      <c r="I578" s="119" t="str">
        <f>IF('BB-2024-Saturday'!$AJ581&lt;&gt;"",IF('BB-2024-Saturday'!$AJ581="t",0,'BB-2024-Saturday'!AQ581),"")</f>
        <v/>
      </c>
      <c r="J578" s="119" t="str">
        <f>IF('BB-2024-Saturday'!$AJ581&lt;&gt;"",IF('BB-2024-Saturday'!$AJ581="t",'BB-2024-Saturday'!AM581,0),"")</f>
        <v/>
      </c>
      <c r="K578" s="119" t="str">
        <f>IF('BB-2024-Saturday'!$AJ581&lt;&gt;"",IF('BB-2024-Saturday'!$AJ581="t",'BB-2024-Saturday'!AN581,0),"")</f>
        <v/>
      </c>
      <c r="L578" s="119" t="str">
        <f>IF('BB-2024-Saturday'!$AJ581&lt;&gt;"",IF('BB-2024-Saturday'!$AJ581="t",'BB-2024-Saturday'!AO581,0),"")</f>
        <v/>
      </c>
      <c r="M578" s="119" t="str">
        <f>IF('BB-2024-Saturday'!$AJ581&lt;&gt;"",IF('BB-2024-Saturday'!$AJ581="t",'BB-2024-Saturday'!AP581,0),"")</f>
        <v/>
      </c>
      <c r="N578" s="120" t="str">
        <f>IF('BB-2024-Saturday'!$AJ581&lt;&gt;"",IF('BB-2024-Saturday'!$AJ581="m",'BB-2024-Saturday'!U581,0),"")</f>
        <v/>
      </c>
      <c r="O578" s="120" t="str">
        <f>IF('BB-2024-Saturday'!$AJ581&lt;&gt;"",IF('BB-2024-Saturday'!$AJ581="m",'BB-2024-Saturday'!V581,0),"")</f>
        <v/>
      </c>
    </row>
    <row r="579" spans="1:15" x14ac:dyDescent="0.25">
      <c r="A579" t="str">
        <f>IF('BB-2024-Saturday'!AJ582&lt;&gt;"",'BB-2024-Saturday'!AJ582,"")</f>
        <v/>
      </c>
      <c r="B579" t="str">
        <f>IF('BB-2024-Saturday'!AJ582&lt;&gt;"",'BB-2024-Saturday'!AR582,"")</f>
        <v/>
      </c>
      <c r="C579" t="str">
        <f>IF('BB-2024-Saturday'!AJ582="m","v","a")</f>
        <v>a</v>
      </c>
      <c r="D579" s="92" t="str">
        <f>IF('BB-2024-Saturday'!AJ582&lt;&gt;"",'BB-2024-Saturday'!AI582,"")</f>
        <v/>
      </c>
      <c r="E579" s="119" t="str">
        <f>IF('BB-2024-Saturday'!$AJ582&lt;&gt;"",IF('BB-2024-Saturday'!$AJ582="t",0,'BB-2024-Saturday'!AM582),"")</f>
        <v/>
      </c>
      <c r="F579" s="119" t="str">
        <f>IF('BB-2024-Saturday'!$AJ582&lt;&gt;"",IF('BB-2024-Saturday'!$AJ582="t",0,'BB-2024-Saturday'!AN582),"")</f>
        <v/>
      </c>
      <c r="G579" s="119" t="str">
        <f>IF('BB-2024-Saturday'!$AJ582&lt;&gt;"",IF('BB-2024-Saturday'!$AJ582="t",0,'BB-2024-Saturday'!AO582),"")</f>
        <v/>
      </c>
      <c r="H579" s="119" t="str">
        <f>IF('BB-2024-Saturday'!$AJ582&lt;&gt;"",IF('BB-2024-Saturday'!$AJ582="t",0,'BB-2024-Saturday'!AP582),"")</f>
        <v/>
      </c>
      <c r="I579" s="119" t="str">
        <f>IF('BB-2024-Saturday'!$AJ582&lt;&gt;"",IF('BB-2024-Saturday'!$AJ582="t",0,'BB-2024-Saturday'!AQ582),"")</f>
        <v/>
      </c>
      <c r="J579" s="119" t="str">
        <f>IF('BB-2024-Saturday'!$AJ582&lt;&gt;"",IF('BB-2024-Saturday'!$AJ582="t",'BB-2024-Saturday'!AM582,0),"")</f>
        <v/>
      </c>
      <c r="K579" s="119" t="str">
        <f>IF('BB-2024-Saturday'!$AJ582&lt;&gt;"",IF('BB-2024-Saturday'!$AJ582="t",'BB-2024-Saturday'!AN582,0),"")</f>
        <v/>
      </c>
      <c r="L579" s="119" t="str">
        <f>IF('BB-2024-Saturday'!$AJ582&lt;&gt;"",IF('BB-2024-Saturday'!$AJ582="t",'BB-2024-Saturday'!AO582,0),"")</f>
        <v/>
      </c>
      <c r="M579" s="119" t="str">
        <f>IF('BB-2024-Saturday'!$AJ582&lt;&gt;"",IF('BB-2024-Saturday'!$AJ582="t",'BB-2024-Saturday'!AP582,0),"")</f>
        <v/>
      </c>
      <c r="N579" s="120" t="str">
        <f>IF('BB-2024-Saturday'!$AJ582&lt;&gt;"",IF('BB-2024-Saturday'!$AJ582="m",'BB-2024-Saturday'!U582,0),"")</f>
        <v/>
      </c>
      <c r="O579" s="120" t="str">
        <f>IF('BB-2024-Saturday'!$AJ582&lt;&gt;"",IF('BB-2024-Saturday'!$AJ582="m",'BB-2024-Saturday'!V582,0),"")</f>
        <v/>
      </c>
    </row>
    <row r="580" spans="1:15" x14ac:dyDescent="0.25">
      <c r="A580" t="str">
        <f>IF('BB-2024-Saturday'!AJ583&lt;&gt;"",'BB-2024-Saturday'!AJ583,"")</f>
        <v/>
      </c>
      <c r="B580" t="str">
        <f>IF('BB-2024-Saturday'!AJ583&lt;&gt;"",'BB-2024-Saturday'!AR583,"")</f>
        <v/>
      </c>
      <c r="C580" t="str">
        <f>IF('BB-2024-Saturday'!AJ583="m","v","a")</f>
        <v>a</v>
      </c>
      <c r="D580" s="92" t="str">
        <f>IF('BB-2024-Saturday'!AJ583&lt;&gt;"",'BB-2024-Saturday'!AI583,"")</f>
        <v/>
      </c>
      <c r="E580" s="119" t="str">
        <f>IF('BB-2024-Saturday'!$AJ583&lt;&gt;"",IF('BB-2024-Saturday'!$AJ583="t",0,'BB-2024-Saturday'!AM583),"")</f>
        <v/>
      </c>
      <c r="F580" s="119" t="str">
        <f>IF('BB-2024-Saturday'!$AJ583&lt;&gt;"",IF('BB-2024-Saturday'!$AJ583="t",0,'BB-2024-Saturday'!AN583),"")</f>
        <v/>
      </c>
      <c r="G580" s="119" t="str">
        <f>IF('BB-2024-Saturday'!$AJ583&lt;&gt;"",IF('BB-2024-Saturday'!$AJ583="t",0,'BB-2024-Saturday'!AO583),"")</f>
        <v/>
      </c>
      <c r="H580" s="119" t="str">
        <f>IF('BB-2024-Saturday'!$AJ583&lt;&gt;"",IF('BB-2024-Saturday'!$AJ583="t",0,'BB-2024-Saturday'!AP583),"")</f>
        <v/>
      </c>
      <c r="I580" s="119" t="str">
        <f>IF('BB-2024-Saturday'!$AJ583&lt;&gt;"",IF('BB-2024-Saturday'!$AJ583="t",0,'BB-2024-Saturday'!AQ583),"")</f>
        <v/>
      </c>
      <c r="J580" s="119" t="str">
        <f>IF('BB-2024-Saturday'!$AJ583&lt;&gt;"",IF('BB-2024-Saturday'!$AJ583="t",'BB-2024-Saturday'!AM583,0),"")</f>
        <v/>
      </c>
      <c r="K580" s="119" t="str">
        <f>IF('BB-2024-Saturday'!$AJ583&lt;&gt;"",IF('BB-2024-Saturday'!$AJ583="t",'BB-2024-Saturday'!AN583,0),"")</f>
        <v/>
      </c>
      <c r="L580" s="119" t="str">
        <f>IF('BB-2024-Saturday'!$AJ583&lt;&gt;"",IF('BB-2024-Saturday'!$AJ583="t",'BB-2024-Saturday'!AO583,0),"")</f>
        <v/>
      </c>
      <c r="M580" s="119" t="str">
        <f>IF('BB-2024-Saturday'!$AJ583&lt;&gt;"",IF('BB-2024-Saturday'!$AJ583="t",'BB-2024-Saturday'!AP583,0),"")</f>
        <v/>
      </c>
      <c r="N580" s="120" t="str">
        <f>IF('BB-2024-Saturday'!$AJ583&lt;&gt;"",IF('BB-2024-Saturday'!$AJ583="m",'BB-2024-Saturday'!U583,0),"")</f>
        <v/>
      </c>
      <c r="O580" s="120" t="str">
        <f>IF('BB-2024-Saturday'!$AJ583&lt;&gt;"",IF('BB-2024-Saturday'!$AJ583="m",'BB-2024-Saturday'!V583,0),"")</f>
        <v/>
      </c>
    </row>
    <row r="581" spans="1:15" x14ac:dyDescent="0.25">
      <c r="A581" t="str">
        <f>IF('BB-2024-Saturday'!AJ584&lt;&gt;"",'BB-2024-Saturday'!AJ584,"")</f>
        <v/>
      </c>
      <c r="B581" t="str">
        <f>IF('BB-2024-Saturday'!AJ584&lt;&gt;"",'BB-2024-Saturday'!AR584,"")</f>
        <v/>
      </c>
      <c r="C581" t="str">
        <f>IF('BB-2024-Saturday'!AJ584="m","v","a")</f>
        <v>a</v>
      </c>
      <c r="D581" s="92" t="str">
        <f>IF('BB-2024-Saturday'!AJ584&lt;&gt;"",'BB-2024-Saturday'!AI584,"")</f>
        <v/>
      </c>
      <c r="E581" s="119" t="str">
        <f>IF('BB-2024-Saturday'!$AJ584&lt;&gt;"",IF('BB-2024-Saturday'!$AJ584="t",0,'BB-2024-Saturday'!AM584),"")</f>
        <v/>
      </c>
      <c r="F581" s="119" t="str">
        <f>IF('BB-2024-Saturday'!$AJ584&lt;&gt;"",IF('BB-2024-Saturday'!$AJ584="t",0,'BB-2024-Saturday'!AN584),"")</f>
        <v/>
      </c>
      <c r="G581" s="119" t="str">
        <f>IF('BB-2024-Saturday'!$AJ584&lt;&gt;"",IF('BB-2024-Saturday'!$AJ584="t",0,'BB-2024-Saturday'!AO584),"")</f>
        <v/>
      </c>
      <c r="H581" s="119" t="str">
        <f>IF('BB-2024-Saturday'!$AJ584&lt;&gt;"",IF('BB-2024-Saturday'!$AJ584="t",0,'BB-2024-Saturday'!AP584),"")</f>
        <v/>
      </c>
      <c r="I581" s="119" t="str">
        <f>IF('BB-2024-Saturday'!$AJ584&lt;&gt;"",IF('BB-2024-Saturday'!$AJ584="t",0,'BB-2024-Saturday'!AQ584),"")</f>
        <v/>
      </c>
      <c r="J581" s="119" t="str">
        <f>IF('BB-2024-Saturday'!$AJ584&lt;&gt;"",IF('BB-2024-Saturday'!$AJ584="t",'BB-2024-Saturday'!AM584,0),"")</f>
        <v/>
      </c>
      <c r="K581" s="119" t="str">
        <f>IF('BB-2024-Saturday'!$AJ584&lt;&gt;"",IF('BB-2024-Saturday'!$AJ584="t",'BB-2024-Saturday'!AN584,0),"")</f>
        <v/>
      </c>
      <c r="L581" s="119" t="str">
        <f>IF('BB-2024-Saturday'!$AJ584&lt;&gt;"",IF('BB-2024-Saturday'!$AJ584="t",'BB-2024-Saturday'!AO584,0),"")</f>
        <v/>
      </c>
      <c r="M581" s="119" t="str">
        <f>IF('BB-2024-Saturday'!$AJ584&lt;&gt;"",IF('BB-2024-Saturday'!$AJ584="t",'BB-2024-Saturday'!AP584,0),"")</f>
        <v/>
      </c>
      <c r="N581" s="120" t="str">
        <f>IF('BB-2024-Saturday'!$AJ584&lt;&gt;"",IF('BB-2024-Saturday'!$AJ584="m",'BB-2024-Saturday'!U584,0),"")</f>
        <v/>
      </c>
      <c r="O581" s="120" t="str">
        <f>IF('BB-2024-Saturday'!$AJ584&lt;&gt;"",IF('BB-2024-Saturday'!$AJ584="m",'BB-2024-Saturday'!V584,0),"")</f>
        <v/>
      </c>
    </row>
    <row r="582" spans="1:15" x14ac:dyDescent="0.25">
      <c r="A582" t="str">
        <f>IF('BB-2024-Saturday'!AJ585&lt;&gt;"",'BB-2024-Saturday'!AJ585,"")</f>
        <v>f</v>
      </c>
      <c r="B582" t="str">
        <f>IF('BB-2024-Saturday'!AJ585&lt;&gt;"",'BB-2024-Saturday'!AR585,"")</f>
        <v>Diagrammatic Sign:  Additional lane.  250 m</v>
      </c>
      <c r="C582" t="str">
        <f>IF('BB-2024-Saturday'!AJ585="m","v","a")</f>
        <v>a</v>
      </c>
      <c r="D582" s="92">
        <f>IF('BB-2024-Saturday'!AJ585&lt;&gt;"",'BB-2024-Saturday'!AI585,"")</f>
        <v>173.96</v>
      </c>
      <c r="E582" s="119">
        <f>IF('BB-2024-Saturday'!$AJ585&lt;&gt;"",IF('BB-2024-Saturday'!$AJ585="t",0,'BB-2024-Saturday'!AM585),"")</f>
        <v>49</v>
      </c>
      <c r="F582" s="119">
        <f>IF('BB-2024-Saturday'!$AJ585&lt;&gt;"",IF('BB-2024-Saturday'!$AJ585="t",0,'BB-2024-Saturday'!AN585),"")</f>
        <v>58</v>
      </c>
      <c r="G582" s="119">
        <f>IF('BB-2024-Saturday'!$AJ585&lt;&gt;"",IF('BB-2024-Saturday'!$AJ585="t",0,'BB-2024-Saturday'!AO585),"")</f>
        <v>69</v>
      </c>
      <c r="H582" s="119">
        <f>IF('BB-2024-Saturday'!$AJ585&lt;&gt;"",IF('BB-2024-Saturday'!$AJ585="t",0,'BB-2024-Saturday'!AP585),"")</f>
        <v>78</v>
      </c>
      <c r="I582" s="119" t="str">
        <f>IF('BB-2024-Saturday'!$AJ585&lt;&gt;"",IF('BB-2024-Saturday'!$AJ585="t",0,'BB-2024-Saturday'!AQ585),"")</f>
        <v>120</v>
      </c>
      <c r="J582" s="119">
        <f>IF('BB-2024-Saturday'!$AJ585&lt;&gt;"",IF('BB-2024-Saturday'!$AJ585="t",'BB-2024-Saturday'!AM585,0),"")</f>
        <v>0</v>
      </c>
      <c r="K582" s="119">
        <f>IF('BB-2024-Saturday'!$AJ585&lt;&gt;"",IF('BB-2024-Saturday'!$AJ585="t",'BB-2024-Saturday'!AN585,0),"")</f>
        <v>0</v>
      </c>
      <c r="L582" s="119">
        <f>IF('BB-2024-Saturday'!$AJ585&lt;&gt;"",IF('BB-2024-Saturday'!$AJ585="t",'BB-2024-Saturday'!AO585,0),"")</f>
        <v>0</v>
      </c>
      <c r="M582" s="119">
        <f>IF('BB-2024-Saturday'!$AJ585&lt;&gt;"",IF('BB-2024-Saturday'!$AJ585="t",'BB-2024-Saturday'!AP585,0),"")</f>
        <v>0</v>
      </c>
      <c r="N582" s="120">
        <f>IF('BB-2024-Saturday'!$AJ585&lt;&gt;"",IF('BB-2024-Saturday'!$AJ585="m",'BB-2024-Saturday'!U585,0),"")</f>
        <v>0</v>
      </c>
      <c r="O582" s="120">
        <f>IF('BB-2024-Saturday'!$AJ585&lt;&gt;"",IF('BB-2024-Saturday'!$AJ585="m",'BB-2024-Saturday'!V585,0),"")</f>
        <v>0</v>
      </c>
    </row>
    <row r="583" spans="1:15" x14ac:dyDescent="0.25">
      <c r="A583" t="str">
        <f>IF('BB-2024-Saturday'!AJ586&lt;&gt;"",'BB-2024-Saturday'!AJ586,"")</f>
        <v/>
      </c>
      <c r="B583" t="str">
        <f>IF('BB-2024-Saturday'!AJ586&lt;&gt;"",'BB-2024-Saturday'!AR586,"")</f>
        <v/>
      </c>
      <c r="C583" t="str">
        <f>IF('BB-2024-Saturday'!AJ586="m","v","a")</f>
        <v>a</v>
      </c>
      <c r="D583" s="92" t="str">
        <f>IF('BB-2024-Saturday'!AJ586&lt;&gt;"",'BB-2024-Saturday'!AI586,"")</f>
        <v/>
      </c>
      <c r="E583" s="119" t="str">
        <f>IF('BB-2024-Saturday'!$AJ586&lt;&gt;"",IF('BB-2024-Saturday'!$AJ586="t",0,'BB-2024-Saturday'!AM586),"")</f>
        <v/>
      </c>
      <c r="F583" s="119" t="str">
        <f>IF('BB-2024-Saturday'!$AJ586&lt;&gt;"",IF('BB-2024-Saturday'!$AJ586="t",0,'BB-2024-Saturday'!AN586),"")</f>
        <v/>
      </c>
      <c r="G583" s="119" t="str">
        <f>IF('BB-2024-Saturday'!$AJ586&lt;&gt;"",IF('BB-2024-Saturday'!$AJ586="t",0,'BB-2024-Saturday'!AO586),"")</f>
        <v/>
      </c>
      <c r="H583" s="119" t="str">
        <f>IF('BB-2024-Saturday'!$AJ586&lt;&gt;"",IF('BB-2024-Saturday'!$AJ586="t",0,'BB-2024-Saturday'!AP586),"")</f>
        <v/>
      </c>
      <c r="I583" s="119" t="str">
        <f>IF('BB-2024-Saturday'!$AJ586&lt;&gt;"",IF('BB-2024-Saturday'!$AJ586="t",0,'BB-2024-Saturday'!AQ586),"")</f>
        <v/>
      </c>
      <c r="J583" s="119" t="str">
        <f>IF('BB-2024-Saturday'!$AJ586&lt;&gt;"",IF('BB-2024-Saturday'!$AJ586="t",'BB-2024-Saturday'!AM586,0),"")</f>
        <v/>
      </c>
      <c r="K583" s="119" t="str">
        <f>IF('BB-2024-Saturday'!$AJ586&lt;&gt;"",IF('BB-2024-Saturday'!$AJ586="t",'BB-2024-Saturday'!AN586,0),"")</f>
        <v/>
      </c>
      <c r="L583" s="119" t="str">
        <f>IF('BB-2024-Saturday'!$AJ586&lt;&gt;"",IF('BB-2024-Saturday'!$AJ586="t",'BB-2024-Saturday'!AO586,0),"")</f>
        <v/>
      </c>
      <c r="M583" s="119" t="str">
        <f>IF('BB-2024-Saturday'!$AJ586&lt;&gt;"",IF('BB-2024-Saturday'!$AJ586="t",'BB-2024-Saturday'!AP586,0),"")</f>
        <v/>
      </c>
      <c r="N583" s="120" t="str">
        <f>IF('BB-2024-Saturday'!$AJ586&lt;&gt;"",IF('BB-2024-Saturday'!$AJ586="m",'BB-2024-Saturday'!U586,0),"")</f>
        <v/>
      </c>
      <c r="O583" s="120" t="str">
        <f>IF('BB-2024-Saturday'!$AJ586&lt;&gt;"",IF('BB-2024-Saturday'!$AJ586="m",'BB-2024-Saturday'!V586,0),"")</f>
        <v/>
      </c>
    </row>
    <row r="584" spans="1:15" x14ac:dyDescent="0.25">
      <c r="A584" t="str">
        <f>IF('BB-2024-Saturday'!AJ587&lt;&gt;"",'BB-2024-Saturday'!AJ587,"")</f>
        <v/>
      </c>
      <c r="B584" t="str">
        <f>IF('BB-2024-Saturday'!AJ587&lt;&gt;"",'BB-2024-Saturday'!AR587,"")</f>
        <v/>
      </c>
      <c r="C584" t="str">
        <f>IF('BB-2024-Saturday'!AJ587="m","v","a")</f>
        <v>a</v>
      </c>
      <c r="D584" s="92" t="str">
        <f>IF('BB-2024-Saturday'!AJ587&lt;&gt;"",'BB-2024-Saturday'!AI587,"")</f>
        <v/>
      </c>
      <c r="E584" s="119" t="str">
        <f>IF('BB-2024-Saturday'!$AJ587&lt;&gt;"",IF('BB-2024-Saturday'!$AJ587="t",0,'BB-2024-Saturday'!AM587),"")</f>
        <v/>
      </c>
      <c r="F584" s="119" t="str">
        <f>IF('BB-2024-Saturday'!$AJ587&lt;&gt;"",IF('BB-2024-Saturday'!$AJ587="t",0,'BB-2024-Saturday'!AN587),"")</f>
        <v/>
      </c>
      <c r="G584" s="119" t="str">
        <f>IF('BB-2024-Saturday'!$AJ587&lt;&gt;"",IF('BB-2024-Saturday'!$AJ587="t",0,'BB-2024-Saturday'!AO587),"")</f>
        <v/>
      </c>
      <c r="H584" s="119" t="str">
        <f>IF('BB-2024-Saturday'!$AJ587&lt;&gt;"",IF('BB-2024-Saturday'!$AJ587="t",0,'BB-2024-Saturday'!AP587),"")</f>
        <v/>
      </c>
      <c r="I584" s="119" t="str">
        <f>IF('BB-2024-Saturday'!$AJ587&lt;&gt;"",IF('BB-2024-Saturday'!$AJ587="t",0,'BB-2024-Saturday'!AQ587),"")</f>
        <v/>
      </c>
      <c r="J584" s="119" t="str">
        <f>IF('BB-2024-Saturday'!$AJ587&lt;&gt;"",IF('BB-2024-Saturday'!$AJ587="t",'BB-2024-Saturday'!AM587,0),"")</f>
        <v/>
      </c>
      <c r="K584" s="119" t="str">
        <f>IF('BB-2024-Saturday'!$AJ587&lt;&gt;"",IF('BB-2024-Saturday'!$AJ587="t",'BB-2024-Saturday'!AN587,0),"")</f>
        <v/>
      </c>
      <c r="L584" s="119" t="str">
        <f>IF('BB-2024-Saturday'!$AJ587&lt;&gt;"",IF('BB-2024-Saturday'!$AJ587="t",'BB-2024-Saturday'!AO587,0),"")</f>
        <v/>
      </c>
      <c r="M584" s="119" t="str">
        <f>IF('BB-2024-Saturday'!$AJ587&lt;&gt;"",IF('BB-2024-Saturday'!$AJ587="t",'BB-2024-Saturday'!AP587,0),"")</f>
        <v/>
      </c>
      <c r="N584" s="120" t="str">
        <f>IF('BB-2024-Saturday'!$AJ587&lt;&gt;"",IF('BB-2024-Saturday'!$AJ587="m",'BB-2024-Saturday'!U587,0),"")</f>
        <v/>
      </c>
      <c r="O584" s="120" t="str">
        <f>IF('BB-2024-Saturday'!$AJ587&lt;&gt;"",IF('BB-2024-Saturday'!$AJ587="m",'BB-2024-Saturday'!V587,0),"")</f>
        <v/>
      </c>
    </row>
    <row r="585" spans="1:15" x14ac:dyDescent="0.25">
      <c r="A585" t="str">
        <f>IF('BB-2024-Saturday'!AJ588&lt;&gt;"",'BB-2024-Saturday'!AJ588,"")</f>
        <v/>
      </c>
      <c r="B585" t="str">
        <f>IF('BB-2024-Saturday'!AJ588&lt;&gt;"",'BB-2024-Saturday'!AR588,"")</f>
        <v/>
      </c>
      <c r="C585" t="str">
        <f>IF('BB-2024-Saturday'!AJ588="m","v","a")</f>
        <v>a</v>
      </c>
      <c r="D585" s="92" t="str">
        <f>IF('BB-2024-Saturday'!AJ588&lt;&gt;"",'BB-2024-Saturday'!AI588,"")</f>
        <v/>
      </c>
      <c r="E585" s="119" t="str">
        <f>IF('BB-2024-Saturday'!$AJ588&lt;&gt;"",IF('BB-2024-Saturday'!$AJ588="t",0,'BB-2024-Saturday'!AM588),"")</f>
        <v/>
      </c>
      <c r="F585" s="119" t="str">
        <f>IF('BB-2024-Saturday'!$AJ588&lt;&gt;"",IF('BB-2024-Saturday'!$AJ588="t",0,'BB-2024-Saturday'!AN588),"")</f>
        <v/>
      </c>
      <c r="G585" s="119" t="str">
        <f>IF('BB-2024-Saturday'!$AJ588&lt;&gt;"",IF('BB-2024-Saturday'!$AJ588="t",0,'BB-2024-Saturday'!AO588),"")</f>
        <v/>
      </c>
      <c r="H585" s="119" t="str">
        <f>IF('BB-2024-Saturday'!$AJ588&lt;&gt;"",IF('BB-2024-Saturday'!$AJ588="t",0,'BB-2024-Saturday'!AP588),"")</f>
        <v/>
      </c>
      <c r="I585" s="119" t="str">
        <f>IF('BB-2024-Saturday'!$AJ588&lt;&gt;"",IF('BB-2024-Saturday'!$AJ588="t",0,'BB-2024-Saturday'!AQ588),"")</f>
        <v/>
      </c>
      <c r="J585" s="119" t="str">
        <f>IF('BB-2024-Saturday'!$AJ588&lt;&gt;"",IF('BB-2024-Saturday'!$AJ588="t",'BB-2024-Saturday'!AM588,0),"")</f>
        <v/>
      </c>
      <c r="K585" s="119" t="str">
        <f>IF('BB-2024-Saturday'!$AJ588&lt;&gt;"",IF('BB-2024-Saturday'!$AJ588="t",'BB-2024-Saturday'!AN588,0),"")</f>
        <v/>
      </c>
      <c r="L585" s="119" t="str">
        <f>IF('BB-2024-Saturday'!$AJ588&lt;&gt;"",IF('BB-2024-Saturday'!$AJ588="t",'BB-2024-Saturday'!AO588,0),"")</f>
        <v/>
      </c>
      <c r="M585" s="119" t="str">
        <f>IF('BB-2024-Saturday'!$AJ588&lt;&gt;"",IF('BB-2024-Saturday'!$AJ588="t",'BB-2024-Saturday'!AP588,0),"")</f>
        <v/>
      </c>
      <c r="N585" s="120" t="str">
        <f>IF('BB-2024-Saturday'!$AJ588&lt;&gt;"",IF('BB-2024-Saturday'!$AJ588="m",'BB-2024-Saturday'!U588,0),"")</f>
        <v/>
      </c>
      <c r="O585" s="120" t="str">
        <f>IF('BB-2024-Saturday'!$AJ588&lt;&gt;"",IF('BB-2024-Saturday'!$AJ588="m",'BB-2024-Saturday'!V588,0),"")</f>
        <v/>
      </c>
    </row>
    <row r="586" spans="1:15" x14ac:dyDescent="0.25">
      <c r="A586" t="str">
        <f>IF('BB-2024-Saturday'!AJ589&lt;&gt;"",'BB-2024-Saturday'!AJ589,"")</f>
        <v/>
      </c>
      <c r="B586" t="str">
        <f>IF('BB-2024-Saturday'!AJ589&lt;&gt;"",'BB-2024-Saturday'!AR589,"")</f>
        <v/>
      </c>
      <c r="C586" t="str">
        <f>IF('BB-2024-Saturday'!AJ589="m","v","a")</f>
        <v>a</v>
      </c>
      <c r="D586" s="92" t="str">
        <f>IF('BB-2024-Saturday'!AJ589&lt;&gt;"",'BB-2024-Saturday'!AI589,"")</f>
        <v/>
      </c>
      <c r="E586" s="119" t="str">
        <f>IF('BB-2024-Saturday'!$AJ589&lt;&gt;"",IF('BB-2024-Saturday'!$AJ589="t",0,'BB-2024-Saturday'!AM589),"")</f>
        <v/>
      </c>
      <c r="F586" s="119" t="str">
        <f>IF('BB-2024-Saturday'!$AJ589&lt;&gt;"",IF('BB-2024-Saturday'!$AJ589="t",0,'BB-2024-Saturday'!AN589),"")</f>
        <v/>
      </c>
      <c r="G586" s="119" t="str">
        <f>IF('BB-2024-Saturday'!$AJ589&lt;&gt;"",IF('BB-2024-Saturday'!$AJ589="t",0,'BB-2024-Saturday'!AO589),"")</f>
        <v/>
      </c>
      <c r="H586" s="119" t="str">
        <f>IF('BB-2024-Saturday'!$AJ589&lt;&gt;"",IF('BB-2024-Saturday'!$AJ589="t",0,'BB-2024-Saturday'!AP589),"")</f>
        <v/>
      </c>
      <c r="I586" s="119" t="str">
        <f>IF('BB-2024-Saturday'!$AJ589&lt;&gt;"",IF('BB-2024-Saturday'!$AJ589="t",0,'BB-2024-Saturday'!AQ589),"")</f>
        <v/>
      </c>
      <c r="J586" s="119" t="str">
        <f>IF('BB-2024-Saturday'!$AJ589&lt;&gt;"",IF('BB-2024-Saturday'!$AJ589="t",'BB-2024-Saturday'!AM589,0),"")</f>
        <v/>
      </c>
      <c r="K586" s="119" t="str">
        <f>IF('BB-2024-Saturday'!$AJ589&lt;&gt;"",IF('BB-2024-Saturday'!$AJ589="t",'BB-2024-Saturday'!AN589,0),"")</f>
        <v/>
      </c>
      <c r="L586" s="119" t="str">
        <f>IF('BB-2024-Saturday'!$AJ589&lt;&gt;"",IF('BB-2024-Saturday'!$AJ589="t",'BB-2024-Saturday'!AO589,0),"")</f>
        <v/>
      </c>
      <c r="M586" s="119" t="str">
        <f>IF('BB-2024-Saturday'!$AJ589&lt;&gt;"",IF('BB-2024-Saturday'!$AJ589="t",'BB-2024-Saturday'!AP589,0),"")</f>
        <v/>
      </c>
      <c r="N586" s="120" t="str">
        <f>IF('BB-2024-Saturday'!$AJ589&lt;&gt;"",IF('BB-2024-Saturday'!$AJ589="m",'BB-2024-Saturday'!U589,0),"")</f>
        <v/>
      </c>
      <c r="O586" s="120" t="str">
        <f>IF('BB-2024-Saturday'!$AJ589&lt;&gt;"",IF('BB-2024-Saturday'!$AJ589="m",'BB-2024-Saturday'!V589,0),"")</f>
        <v/>
      </c>
    </row>
    <row r="587" spans="1:15" x14ac:dyDescent="0.25">
      <c r="A587" t="str">
        <f>IF('BB-2024-Saturday'!AJ590&lt;&gt;"",'BB-2024-Saturday'!AJ590,"")</f>
        <v/>
      </c>
      <c r="B587" t="str">
        <f>IF('BB-2024-Saturday'!AJ590&lt;&gt;"",'BB-2024-Saturday'!AR590,"")</f>
        <v/>
      </c>
      <c r="C587" t="str">
        <f>IF('BB-2024-Saturday'!AJ590="m","v","a")</f>
        <v>a</v>
      </c>
      <c r="D587" s="92" t="str">
        <f>IF('BB-2024-Saturday'!AJ590&lt;&gt;"",'BB-2024-Saturday'!AI590,"")</f>
        <v/>
      </c>
      <c r="E587" s="119" t="str">
        <f>IF('BB-2024-Saturday'!$AJ590&lt;&gt;"",IF('BB-2024-Saturday'!$AJ590="t",0,'BB-2024-Saturday'!AM590),"")</f>
        <v/>
      </c>
      <c r="F587" s="119" t="str">
        <f>IF('BB-2024-Saturday'!$AJ590&lt;&gt;"",IF('BB-2024-Saturday'!$AJ590="t",0,'BB-2024-Saturday'!AN590),"")</f>
        <v/>
      </c>
      <c r="G587" s="119" t="str">
        <f>IF('BB-2024-Saturday'!$AJ590&lt;&gt;"",IF('BB-2024-Saturday'!$AJ590="t",0,'BB-2024-Saturday'!AO590),"")</f>
        <v/>
      </c>
      <c r="H587" s="119" t="str">
        <f>IF('BB-2024-Saturday'!$AJ590&lt;&gt;"",IF('BB-2024-Saturday'!$AJ590="t",0,'BB-2024-Saturday'!AP590),"")</f>
        <v/>
      </c>
      <c r="I587" s="119" t="str">
        <f>IF('BB-2024-Saturday'!$AJ590&lt;&gt;"",IF('BB-2024-Saturday'!$AJ590="t",0,'BB-2024-Saturday'!AQ590),"")</f>
        <v/>
      </c>
      <c r="J587" s="119" t="str">
        <f>IF('BB-2024-Saturday'!$AJ590&lt;&gt;"",IF('BB-2024-Saturday'!$AJ590="t",'BB-2024-Saturday'!AM590,0),"")</f>
        <v/>
      </c>
      <c r="K587" s="119" t="str">
        <f>IF('BB-2024-Saturday'!$AJ590&lt;&gt;"",IF('BB-2024-Saturday'!$AJ590="t",'BB-2024-Saturday'!AN590,0),"")</f>
        <v/>
      </c>
      <c r="L587" s="119" t="str">
        <f>IF('BB-2024-Saturday'!$AJ590&lt;&gt;"",IF('BB-2024-Saturday'!$AJ590="t",'BB-2024-Saturday'!AO590,0),"")</f>
        <v/>
      </c>
      <c r="M587" s="119" t="str">
        <f>IF('BB-2024-Saturday'!$AJ590&lt;&gt;"",IF('BB-2024-Saturday'!$AJ590="t",'BB-2024-Saturday'!AP590,0),"")</f>
        <v/>
      </c>
      <c r="N587" s="120" t="str">
        <f>IF('BB-2024-Saturday'!$AJ590&lt;&gt;"",IF('BB-2024-Saturday'!$AJ590="m",'BB-2024-Saturday'!U590,0),"")</f>
        <v/>
      </c>
      <c r="O587" s="120" t="str">
        <f>IF('BB-2024-Saturday'!$AJ590&lt;&gt;"",IF('BB-2024-Saturday'!$AJ590="m",'BB-2024-Saturday'!V590,0),"")</f>
        <v/>
      </c>
    </row>
    <row r="588" spans="1:15" x14ac:dyDescent="0.25">
      <c r="A588" t="str">
        <f>IF('BB-2024-Saturday'!AJ591&lt;&gt;"",'BB-2024-Saturday'!AJ591,"")</f>
        <v/>
      </c>
      <c r="B588" t="str">
        <f>IF('BB-2024-Saturday'!AJ591&lt;&gt;"",'BB-2024-Saturday'!AR591,"")</f>
        <v/>
      </c>
      <c r="C588" t="str">
        <f>IF('BB-2024-Saturday'!AJ591="m","v","a")</f>
        <v>a</v>
      </c>
      <c r="D588" s="92" t="str">
        <f>IF('BB-2024-Saturday'!AJ591&lt;&gt;"",'BB-2024-Saturday'!AI591,"")</f>
        <v/>
      </c>
      <c r="E588" s="119" t="str">
        <f>IF('BB-2024-Saturday'!$AJ591&lt;&gt;"",IF('BB-2024-Saturday'!$AJ591="t",0,'BB-2024-Saturday'!AM591),"")</f>
        <v/>
      </c>
      <c r="F588" s="119" t="str">
        <f>IF('BB-2024-Saturday'!$AJ591&lt;&gt;"",IF('BB-2024-Saturday'!$AJ591="t",0,'BB-2024-Saturday'!AN591),"")</f>
        <v/>
      </c>
      <c r="G588" s="119" t="str">
        <f>IF('BB-2024-Saturday'!$AJ591&lt;&gt;"",IF('BB-2024-Saturday'!$AJ591="t",0,'BB-2024-Saturday'!AO591),"")</f>
        <v/>
      </c>
      <c r="H588" s="119" t="str">
        <f>IF('BB-2024-Saturday'!$AJ591&lt;&gt;"",IF('BB-2024-Saturday'!$AJ591="t",0,'BB-2024-Saturday'!AP591),"")</f>
        <v/>
      </c>
      <c r="I588" s="119" t="str">
        <f>IF('BB-2024-Saturday'!$AJ591&lt;&gt;"",IF('BB-2024-Saturday'!$AJ591="t",0,'BB-2024-Saturday'!AQ591),"")</f>
        <v/>
      </c>
      <c r="J588" s="119" t="str">
        <f>IF('BB-2024-Saturday'!$AJ591&lt;&gt;"",IF('BB-2024-Saturday'!$AJ591="t",'BB-2024-Saturday'!AM591,0),"")</f>
        <v/>
      </c>
      <c r="K588" s="119" t="str">
        <f>IF('BB-2024-Saturday'!$AJ591&lt;&gt;"",IF('BB-2024-Saturday'!$AJ591="t",'BB-2024-Saturday'!AN591,0),"")</f>
        <v/>
      </c>
      <c r="L588" s="119" t="str">
        <f>IF('BB-2024-Saturday'!$AJ591&lt;&gt;"",IF('BB-2024-Saturday'!$AJ591="t",'BB-2024-Saturday'!AO591,0),"")</f>
        <v/>
      </c>
      <c r="M588" s="119" t="str">
        <f>IF('BB-2024-Saturday'!$AJ591&lt;&gt;"",IF('BB-2024-Saturday'!$AJ591="t",'BB-2024-Saturday'!AP591,0),"")</f>
        <v/>
      </c>
      <c r="N588" s="120" t="str">
        <f>IF('BB-2024-Saturday'!$AJ591&lt;&gt;"",IF('BB-2024-Saturday'!$AJ591="m",'BB-2024-Saturday'!U591,0),"")</f>
        <v/>
      </c>
      <c r="O588" s="120" t="str">
        <f>IF('BB-2024-Saturday'!$AJ591&lt;&gt;"",IF('BB-2024-Saturday'!$AJ591="m",'BB-2024-Saturday'!V591,0),"")</f>
        <v/>
      </c>
    </row>
    <row r="589" spans="1:15" x14ac:dyDescent="0.25">
      <c r="A589" t="str">
        <f>IF('BB-2024-Saturday'!AJ592&lt;&gt;"",'BB-2024-Saturday'!AJ592,"")</f>
        <v/>
      </c>
      <c r="B589" t="str">
        <f>IF('BB-2024-Saturday'!AJ592&lt;&gt;"",'BB-2024-Saturday'!AR592,"")</f>
        <v/>
      </c>
      <c r="C589" t="str">
        <f>IF('BB-2024-Saturday'!AJ592="m","v","a")</f>
        <v>a</v>
      </c>
      <c r="D589" s="92" t="str">
        <f>IF('BB-2024-Saturday'!AJ592&lt;&gt;"",'BB-2024-Saturday'!AI592,"")</f>
        <v/>
      </c>
      <c r="E589" s="119" t="str">
        <f>IF('BB-2024-Saturday'!$AJ592&lt;&gt;"",IF('BB-2024-Saturday'!$AJ592="t",0,'BB-2024-Saturday'!AM592),"")</f>
        <v/>
      </c>
      <c r="F589" s="119" t="str">
        <f>IF('BB-2024-Saturday'!$AJ592&lt;&gt;"",IF('BB-2024-Saturday'!$AJ592="t",0,'BB-2024-Saturday'!AN592),"")</f>
        <v/>
      </c>
      <c r="G589" s="119" t="str">
        <f>IF('BB-2024-Saturday'!$AJ592&lt;&gt;"",IF('BB-2024-Saturday'!$AJ592="t",0,'BB-2024-Saturday'!AO592),"")</f>
        <v/>
      </c>
      <c r="H589" s="119" t="str">
        <f>IF('BB-2024-Saturday'!$AJ592&lt;&gt;"",IF('BB-2024-Saturday'!$AJ592="t",0,'BB-2024-Saturday'!AP592),"")</f>
        <v/>
      </c>
      <c r="I589" s="119" t="str">
        <f>IF('BB-2024-Saturday'!$AJ592&lt;&gt;"",IF('BB-2024-Saturday'!$AJ592="t",0,'BB-2024-Saturday'!AQ592),"")</f>
        <v/>
      </c>
      <c r="J589" s="119" t="str">
        <f>IF('BB-2024-Saturday'!$AJ592&lt;&gt;"",IF('BB-2024-Saturday'!$AJ592="t",'BB-2024-Saturday'!AM592,0),"")</f>
        <v/>
      </c>
      <c r="K589" s="119" t="str">
        <f>IF('BB-2024-Saturday'!$AJ592&lt;&gt;"",IF('BB-2024-Saturday'!$AJ592="t",'BB-2024-Saturday'!AN592,0),"")</f>
        <v/>
      </c>
      <c r="L589" s="119" t="str">
        <f>IF('BB-2024-Saturday'!$AJ592&lt;&gt;"",IF('BB-2024-Saturday'!$AJ592="t",'BB-2024-Saturday'!AO592,0),"")</f>
        <v/>
      </c>
      <c r="M589" s="119" t="str">
        <f>IF('BB-2024-Saturday'!$AJ592&lt;&gt;"",IF('BB-2024-Saturday'!$AJ592="t",'BB-2024-Saturday'!AP592,0),"")</f>
        <v/>
      </c>
      <c r="N589" s="120" t="str">
        <f>IF('BB-2024-Saturday'!$AJ592&lt;&gt;"",IF('BB-2024-Saturday'!$AJ592="m",'BB-2024-Saturday'!U592,0),"")</f>
        <v/>
      </c>
      <c r="O589" s="120" t="str">
        <f>IF('BB-2024-Saturday'!$AJ592&lt;&gt;"",IF('BB-2024-Saturday'!$AJ592="m",'BB-2024-Saturday'!V592,0),"")</f>
        <v/>
      </c>
    </row>
    <row r="590" spans="1:15" x14ac:dyDescent="0.25">
      <c r="A590" t="str">
        <f>IF('BB-2024-Saturday'!AJ593&lt;&gt;"",'BB-2024-Saturday'!AJ593,"")</f>
        <v/>
      </c>
      <c r="B590" t="str">
        <f>IF('BB-2024-Saturday'!AJ593&lt;&gt;"",'BB-2024-Saturday'!AR593,"")</f>
        <v/>
      </c>
      <c r="C590" t="str">
        <f>IF('BB-2024-Saturday'!AJ593="m","v","a")</f>
        <v>a</v>
      </c>
      <c r="D590" s="92" t="str">
        <f>IF('BB-2024-Saturday'!AJ593&lt;&gt;"",'BB-2024-Saturday'!AI593,"")</f>
        <v/>
      </c>
      <c r="E590" s="119" t="str">
        <f>IF('BB-2024-Saturday'!$AJ593&lt;&gt;"",IF('BB-2024-Saturday'!$AJ593="t",0,'BB-2024-Saturday'!AM593),"")</f>
        <v/>
      </c>
      <c r="F590" s="119" t="str">
        <f>IF('BB-2024-Saturday'!$AJ593&lt;&gt;"",IF('BB-2024-Saturday'!$AJ593="t",0,'BB-2024-Saturday'!AN593),"")</f>
        <v/>
      </c>
      <c r="G590" s="119" t="str">
        <f>IF('BB-2024-Saturday'!$AJ593&lt;&gt;"",IF('BB-2024-Saturday'!$AJ593="t",0,'BB-2024-Saturday'!AO593),"")</f>
        <v/>
      </c>
      <c r="H590" s="119" t="str">
        <f>IF('BB-2024-Saturday'!$AJ593&lt;&gt;"",IF('BB-2024-Saturday'!$AJ593="t",0,'BB-2024-Saturday'!AP593),"")</f>
        <v/>
      </c>
      <c r="I590" s="119" t="str">
        <f>IF('BB-2024-Saturday'!$AJ593&lt;&gt;"",IF('BB-2024-Saturday'!$AJ593="t",0,'BB-2024-Saturday'!AQ593),"")</f>
        <v/>
      </c>
      <c r="J590" s="119" t="str">
        <f>IF('BB-2024-Saturday'!$AJ593&lt;&gt;"",IF('BB-2024-Saturday'!$AJ593="t",'BB-2024-Saturday'!AM593,0),"")</f>
        <v/>
      </c>
      <c r="K590" s="119" t="str">
        <f>IF('BB-2024-Saturday'!$AJ593&lt;&gt;"",IF('BB-2024-Saturday'!$AJ593="t",'BB-2024-Saturday'!AN593,0),"")</f>
        <v/>
      </c>
      <c r="L590" s="119" t="str">
        <f>IF('BB-2024-Saturday'!$AJ593&lt;&gt;"",IF('BB-2024-Saturday'!$AJ593="t",'BB-2024-Saturday'!AO593,0),"")</f>
        <v/>
      </c>
      <c r="M590" s="119" t="str">
        <f>IF('BB-2024-Saturday'!$AJ593&lt;&gt;"",IF('BB-2024-Saturday'!$AJ593="t",'BB-2024-Saturday'!AP593,0),"")</f>
        <v/>
      </c>
      <c r="N590" s="120" t="str">
        <f>IF('BB-2024-Saturday'!$AJ593&lt;&gt;"",IF('BB-2024-Saturday'!$AJ593="m",'BB-2024-Saturday'!U593,0),"")</f>
        <v/>
      </c>
      <c r="O590" s="120" t="str">
        <f>IF('BB-2024-Saturday'!$AJ593&lt;&gt;"",IF('BB-2024-Saturday'!$AJ593="m",'BB-2024-Saturday'!V593,0),"")</f>
        <v/>
      </c>
    </row>
    <row r="591" spans="1:15" x14ac:dyDescent="0.25">
      <c r="A591" t="str">
        <f>IF('BB-2024-Saturday'!AJ594&lt;&gt;"",'BB-2024-Saturday'!AJ594,"")</f>
        <v/>
      </c>
      <c r="B591" t="str">
        <f>IF('BB-2024-Saturday'!AJ594&lt;&gt;"",'BB-2024-Saturday'!AR594,"")</f>
        <v/>
      </c>
      <c r="C591" t="str">
        <f>IF('BB-2024-Saturday'!AJ594="m","v","a")</f>
        <v>a</v>
      </c>
      <c r="D591" s="92" t="str">
        <f>IF('BB-2024-Saturday'!AJ594&lt;&gt;"",'BB-2024-Saturday'!AI594,"")</f>
        <v/>
      </c>
      <c r="E591" s="119" t="str">
        <f>IF('BB-2024-Saturday'!$AJ594&lt;&gt;"",IF('BB-2024-Saturday'!$AJ594="t",0,'BB-2024-Saturday'!AM594),"")</f>
        <v/>
      </c>
      <c r="F591" s="119" t="str">
        <f>IF('BB-2024-Saturday'!$AJ594&lt;&gt;"",IF('BB-2024-Saturday'!$AJ594="t",0,'BB-2024-Saturday'!AN594),"")</f>
        <v/>
      </c>
      <c r="G591" s="119" t="str">
        <f>IF('BB-2024-Saturday'!$AJ594&lt;&gt;"",IF('BB-2024-Saturday'!$AJ594="t",0,'BB-2024-Saturday'!AO594),"")</f>
        <v/>
      </c>
      <c r="H591" s="119" t="str">
        <f>IF('BB-2024-Saturday'!$AJ594&lt;&gt;"",IF('BB-2024-Saturday'!$AJ594="t",0,'BB-2024-Saturday'!AP594),"")</f>
        <v/>
      </c>
      <c r="I591" s="119" t="str">
        <f>IF('BB-2024-Saturday'!$AJ594&lt;&gt;"",IF('BB-2024-Saturday'!$AJ594="t",0,'BB-2024-Saturday'!AQ594),"")</f>
        <v/>
      </c>
      <c r="J591" s="119" t="str">
        <f>IF('BB-2024-Saturday'!$AJ594&lt;&gt;"",IF('BB-2024-Saturday'!$AJ594="t",'BB-2024-Saturday'!AM594,0),"")</f>
        <v/>
      </c>
      <c r="K591" s="119" t="str">
        <f>IF('BB-2024-Saturday'!$AJ594&lt;&gt;"",IF('BB-2024-Saturday'!$AJ594="t",'BB-2024-Saturday'!AN594,0),"")</f>
        <v/>
      </c>
      <c r="L591" s="119" t="str">
        <f>IF('BB-2024-Saturday'!$AJ594&lt;&gt;"",IF('BB-2024-Saturday'!$AJ594="t",'BB-2024-Saturday'!AO594,0),"")</f>
        <v/>
      </c>
      <c r="M591" s="119" t="str">
        <f>IF('BB-2024-Saturday'!$AJ594&lt;&gt;"",IF('BB-2024-Saturday'!$AJ594="t",'BB-2024-Saturday'!AP594,0),"")</f>
        <v/>
      </c>
      <c r="N591" s="120" t="str">
        <f>IF('BB-2024-Saturday'!$AJ594&lt;&gt;"",IF('BB-2024-Saturday'!$AJ594="m",'BB-2024-Saturday'!U594,0),"")</f>
        <v/>
      </c>
      <c r="O591" s="120" t="str">
        <f>IF('BB-2024-Saturday'!$AJ594&lt;&gt;"",IF('BB-2024-Saturday'!$AJ594="m",'BB-2024-Saturday'!V594,0),"")</f>
        <v/>
      </c>
    </row>
    <row r="592" spans="1:15" x14ac:dyDescent="0.25">
      <c r="A592" t="str">
        <f>IF('BB-2024-Saturday'!AJ595&lt;&gt;"",'BB-2024-Saturday'!AJ595,"")</f>
        <v/>
      </c>
      <c r="B592" t="str">
        <f>IF('BB-2024-Saturday'!AJ595&lt;&gt;"",'BB-2024-Saturday'!AR595,"")</f>
        <v/>
      </c>
      <c r="C592" t="str">
        <f>IF('BB-2024-Saturday'!AJ595="m","v","a")</f>
        <v>a</v>
      </c>
      <c r="D592" s="92" t="str">
        <f>IF('BB-2024-Saturday'!AJ595&lt;&gt;"",'BB-2024-Saturday'!AI595,"")</f>
        <v/>
      </c>
      <c r="E592" s="119" t="str">
        <f>IF('BB-2024-Saturday'!$AJ595&lt;&gt;"",IF('BB-2024-Saturday'!$AJ595="t",0,'BB-2024-Saturday'!AM595),"")</f>
        <v/>
      </c>
      <c r="F592" s="119" t="str">
        <f>IF('BB-2024-Saturday'!$AJ595&lt;&gt;"",IF('BB-2024-Saturday'!$AJ595="t",0,'BB-2024-Saturday'!AN595),"")</f>
        <v/>
      </c>
      <c r="G592" s="119" t="str">
        <f>IF('BB-2024-Saturday'!$AJ595&lt;&gt;"",IF('BB-2024-Saturday'!$AJ595="t",0,'BB-2024-Saturday'!AO595),"")</f>
        <v/>
      </c>
      <c r="H592" s="119" t="str">
        <f>IF('BB-2024-Saturday'!$AJ595&lt;&gt;"",IF('BB-2024-Saturday'!$AJ595="t",0,'BB-2024-Saturday'!AP595),"")</f>
        <v/>
      </c>
      <c r="I592" s="119" t="str">
        <f>IF('BB-2024-Saturday'!$AJ595&lt;&gt;"",IF('BB-2024-Saturday'!$AJ595="t",0,'BB-2024-Saturday'!AQ595),"")</f>
        <v/>
      </c>
      <c r="J592" s="119" t="str">
        <f>IF('BB-2024-Saturday'!$AJ595&lt;&gt;"",IF('BB-2024-Saturday'!$AJ595="t",'BB-2024-Saturday'!AM595,0),"")</f>
        <v/>
      </c>
      <c r="K592" s="119" t="str">
        <f>IF('BB-2024-Saturday'!$AJ595&lt;&gt;"",IF('BB-2024-Saturday'!$AJ595="t",'BB-2024-Saturday'!AN595,0),"")</f>
        <v/>
      </c>
      <c r="L592" s="119" t="str">
        <f>IF('BB-2024-Saturday'!$AJ595&lt;&gt;"",IF('BB-2024-Saturday'!$AJ595="t",'BB-2024-Saturday'!AO595,0),"")</f>
        <v/>
      </c>
      <c r="M592" s="119" t="str">
        <f>IF('BB-2024-Saturday'!$AJ595&lt;&gt;"",IF('BB-2024-Saturday'!$AJ595="t",'BB-2024-Saturday'!AP595,0),"")</f>
        <v/>
      </c>
      <c r="N592" s="120" t="str">
        <f>IF('BB-2024-Saturday'!$AJ595&lt;&gt;"",IF('BB-2024-Saturday'!$AJ595="m",'BB-2024-Saturday'!U595,0),"")</f>
        <v/>
      </c>
      <c r="O592" s="120" t="str">
        <f>IF('BB-2024-Saturday'!$AJ595&lt;&gt;"",IF('BB-2024-Saturday'!$AJ595="m",'BB-2024-Saturday'!V595,0),"")</f>
        <v/>
      </c>
    </row>
    <row r="593" spans="1:15" x14ac:dyDescent="0.25">
      <c r="A593" t="str">
        <f>IF('BB-2024-Saturday'!AJ596&lt;&gt;"",'BB-2024-Saturday'!AJ596,"")</f>
        <v>m</v>
      </c>
      <c r="B593" t="str">
        <f>IF('BB-2024-Saturday'!AJ596&lt;&gt;"",'BB-2024-Saturday'!AR596,"")</f>
        <v>{Diagrammatic Sign:  Additional lane.  250 m - board gone 2024-02-17} Control just before 43,4 km plate. Dot on side of road and yellow line.</v>
      </c>
      <c r="C593" t="str">
        <f>IF('BB-2024-Saturday'!AJ596="m","v","a")</f>
        <v>v</v>
      </c>
      <c r="D593" s="92">
        <f>IF('BB-2024-Saturday'!AJ596&lt;&gt;"",'BB-2024-Saturday'!AI596,"")</f>
        <v>177.74</v>
      </c>
      <c r="E593" s="119">
        <f>IF('BB-2024-Saturday'!$AJ596&lt;&gt;"",IF('BB-2024-Saturday'!$AJ596="t",0,'BB-2024-Saturday'!AM596),"")</f>
        <v>49</v>
      </c>
      <c r="F593" s="119">
        <f>IF('BB-2024-Saturday'!$AJ596&lt;&gt;"",IF('BB-2024-Saturday'!$AJ596="t",0,'BB-2024-Saturday'!AN596),"")</f>
        <v>58</v>
      </c>
      <c r="G593" s="119">
        <f>IF('BB-2024-Saturday'!$AJ596&lt;&gt;"",IF('BB-2024-Saturday'!$AJ596="t",0,'BB-2024-Saturday'!AO596),"")</f>
        <v>69</v>
      </c>
      <c r="H593" s="119">
        <f>IF('BB-2024-Saturday'!$AJ596&lt;&gt;"",IF('BB-2024-Saturday'!$AJ596="t",0,'BB-2024-Saturday'!AP596),"")</f>
        <v>78</v>
      </c>
      <c r="I593" s="119" t="str">
        <f>IF('BB-2024-Saturday'!$AJ596&lt;&gt;"",IF('BB-2024-Saturday'!$AJ596="t",0,'BB-2024-Saturday'!AQ596),"")</f>
        <v>120</v>
      </c>
      <c r="J593" s="119">
        <f>IF('BB-2024-Saturday'!$AJ596&lt;&gt;"",IF('BB-2024-Saturday'!$AJ596="t",'BB-2024-Saturday'!AM596,0),"")</f>
        <v>0</v>
      </c>
      <c r="K593" s="119">
        <f>IF('BB-2024-Saturday'!$AJ596&lt;&gt;"",IF('BB-2024-Saturday'!$AJ596="t",'BB-2024-Saturday'!AN596,0),"")</f>
        <v>0</v>
      </c>
      <c r="L593" s="119">
        <f>IF('BB-2024-Saturday'!$AJ596&lt;&gt;"",IF('BB-2024-Saturday'!$AJ596="t",'BB-2024-Saturday'!AO596,0),"")</f>
        <v>0</v>
      </c>
      <c r="M593" s="119">
        <f>IF('BB-2024-Saturday'!$AJ596&lt;&gt;"",IF('BB-2024-Saturday'!$AJ596="t",'BB-2024-Saturday'!AP596,0),"")</f>
        <v>0</v>
      </c>
      <c r="N593" s="120">
        <f>IF('BB-2024-Saturday'!$AJ596&lt;&gt;"",IF('BB-2024-Saturday'!$AJ596="m",'BB-2024-Saturday'!U596,0),"")</f>
        <v>26.810659999999999</v>
      </c>
      <c r="O593" s="120">
        <f>IF('BB-2024-Saturday'!$AJ596&lt;&gt;"",IF('BB-2024-Saturday'!$AJ596="m",'BB-2024-Saturday'!V596,0),"")</f>
        <v>28.84074</v>
      </c>
    </row>
    <row r="594" spans="1:15" x14ac:dyDescent="0.25">
      <c r="A594" t="str">
        <f>IF('BB-2024-Saturday'!AJ597&lt;&gt;"",'BB-2024-Saturday'!AJ597,"")</f>
        <v/>
      </c>
      <c r="B594" t="str">
        <f>IF('BB-2024-Saturday'!AJ597&lt;&gt;"",'BB-2024-Saturday'!AR597,"")</f>
        <v/>
      </c>
      <c r="C594" t="str">
        <f>IF('BB-2024-Saturday'!AJ597="m","v","a")</f>
        <v>a</v>
      </c>
      <c r="D594" s="92" t="str">
        <f>IF('BB-2024-Saturday'!AJ597&lt;&gt;"",'BB-2024-Saturday'!AI597,"")</f>
        <v/>
      </c>
      <c r="E594" s="119" t="str">
        <f>IF('BB-2024-Saturday'!$AJ597&lt;&gt;"",IF('BB-2024-Saturday'!$AJ597="t",0,'BB-2024-Saturday'!AM597),"")</f>
        <v/>
      </c>
      <c r="F594" s="119" t="str">
        <f>IF('BB-2024-Saturday'!$AJ597&lt;&gt;"",IF('BB-2024-Saturday'!$AJ597="t",0,'BB-2024-Saturday'!AN597),"")</f>
        <v/>
      </c>
      <c r="G594" s="119" t="str">
        <f>IF('BB-2024-Saturday'!$AJ597&lt;&gt;"",IF('BB-2024-Saturday'!$AJ597="t",0,'BB-2024-Saturday'!AO597),"")</f>
        <v/>
      </c>
      <c r="H594" s="119" t="str">
        <f>IF('BB-2024-Saturday'!$AJ597&lt;&gt;"",IF('BB-2024-Saturday'!$AJ597="t",0,'BB-2024-Saturday'!AP597),"")</f>
        <v/>
      </c>
      <c r="I594" s="119" t="str">
        <f>IF('BB-2024-Saturday'!$AJ597&lt;&gt;"",IF('BB-2024-Saturday'!$AJ597="t",0,'BB-2024-Saturday'!AQ597),"")</f>
        <v/>
      </c>
      <c r="J594" s="119" t="str">
        <f>IF('BB-2024-Saturday'!$AJ597&lt;&gt;"",IF('BB-2024-Saturday'!$AJ597="t",'BB-2024-Saturday'!AM597,0),"")</f>
        <v/>
      </c>
      <c r="K594" s="119" t="str">
        <f>IF('BB-2024-Saturday'!$AJ597&lt;&gt;"",IF('BB-2024-Saturday'!$AJ597="t",'BB-2024-Saturday'!AN597,0),"")</f>
        <v/>
      </c>
      <c r="L594" s="119" t="str">
        <f>IF('BB-2024-Saturday'!$AJ597&lt;&gt;"",IF('BB-2024-Saturday'!$AJ597="t",'BB-2024-Saturday'!AO597,0),"")</f>
        <v/>
      </c>
      <c r="M594" s="119" t="str">
        <f>IF('BB-2024-Saturday'!$AJ597&lt;&gt;"",IF('BB-2024-Saturday'!$AJ597="t",'BB-2024-Saturday'!AP597,0),"")</f>
        <v/>
      </c>
      <c r="N594" s="120" t="str">
        <f>IF('BB-2024-Saturday'!$AJ597&lt;&gt;"",IF('BB-2024-Saturday'!$AJ597="m",'BB-2024-Saturday'!U597,0),"")</f>
        <v/>
      </c>
      <c r="O594" s="120" t="str">
        <f>IF('BB-2024-Saturday'!$AJ597&lt;&gt;"",IF('BB-2024-Saturday'!$AJ597="m",'BB-2024-Saturday'!V597,0),"")</f>
        <v/>
      </c>
    </row>
    <row r="595" spans="1:15" x14ac:dyDescent="0.25">
      <c r="A595" t="str">
        <f>IF('BB-2024-Saturday'!AJ598&lt;&gt;"",'BB-2024-Saturday'!AJ598,"")</f>
        <v/>
      </c>
      <c r="B595" t="str">
        <f>IF('BB-2024-Saturday'!AJ598&lt;&gt;"",'BB-2024-Saturday'!AR598,"")</f>
        <v/>
      </c>
      <c r="C595" t="str">
        <f>IF('BB-2024-Saturday'!AJ598="m","v","a")</f>
        <v>a</v>
      </c>
      <c r="D595" s="92" t="str">
        <f>IF('BB-2024-Saturday'!AJ598&lt;&gt;"",'BB-2024-Saturday'!AI598,"")</f>
        <v/>
      </c>
      <c r="E595" s="119" t="str">
        <f>IF('BB-2024-Saturday'!$AJ598&lt;&gt;"",IF('BB-2024-Saturday'!$AJ598="t",0,'BB-2024-Saturday'!AM598),"")</f>
        <v/>
      </c>
      <c r="F595" s="119" t="str">
        <f>IF('BB-2024-Saturday'!$AJ598&lt;&gt;"",IF('BB-2024-Saturday'!$AJ598="t",0,'BB-2024-Saturday'!AN598),"")</f>
        <v/>
      </c>
      <c r="G595" s="119" t="str">
        <f>IF('BB-2024-Saturday'!$AJ598&lt;&gt;"",IF('BB-2024-Saturday'!$AJ598="t",0,'BB-2024-Saturday'!AO598),"")</f>
        <v/>
      </c>
      <c r="H595" s="119" t="str">
        <f>IF('BB-2024-Saturday'!$AJ598&lt;&gt;"",IF('BB-2024-Saturday'!$AJ598="t",0,'BB-2024-Saturday'!AP598),"")</f>
        <v/>
      </c>
      <c r="I595" s="119" t="str">
        <f>IF('BB-2024-Saturday'!$AJ598&lt;&gt;"",IF('BB-2024-Saturday'!$AJ598="t",0,'BB-2024-Saturday'!AQ598),"")</f>
        <v/>
      </c>
      <c r="J595" s="119" t="str">
        <f>IF('BB-2024-Saturday'!$AJ598&lt;&gt;"",IF('BB-2024-Saturday'!$AJ598="t",'BB-2024-Saturday'!AM598,0),"")</f>
        <v/>
      </c>
      <c r="K595" s="119" t="str">
        <f>IF('BB-2024-Saturday'!$AJ598&lt;&gt;"",IF('BB-2024-Saturday'!$AJ598="t",'BB-2024-Saturday'!AN598,0),"")</f>
        <v/>
      </c>
      <c r="L595" s="119" t="str">
        <f>IF('BB-2024-Saturday'!$AJ598&lt;&gt;"",IF('BB-2024-Saturday'!$AJ598="t",'BB-2024-Saturday'!AO598,0),"")</f>
        <v/>
      </c>
      <c r="M595" s="119" t="str">
        <f>IF('BB-2024-Saturday'!$AJ598&lt;&gt;"",IF('BB-2024-Saturday'!$AJ598="t",'BB-2024-Saturday'!AP598,0),"")</f>
        <v/>
      </c>
      <c r="N595" s="120" t="str">
        <f>IF('BB-2024-Saturday'!$AJ598&lt;&gt;"",IF('BB-2024-Saturday'!$AJ598="m",'BB-2024-Saturday'!U598,0),"")</f>
        <v/>
      </c>
      <c r="O595" s="120" t="str">
        <f>IF('BB-2024-Saturday'!$AJ598&lt;&gt;"",IF('BB-2024-Saturday'!$AJ598="m",'BB-2024-Saturday'!V598,0),"")</f>
        <v/>
      </c>
    </row>
    <row r="596" spans="1:15" x14ac:dyDescent="0.25">
      <c r="A596" t="str">
        <f>IF('BB-2024-Saturday'!AJ599&lt;&gt;"",'BB-2024-Saturday'!AJ599,"")</f>
        <v/>
      </c>
      <c r="B596" t="str">
        <f>IF('BB-2024-Saturday'!AJ599&lt;&gt;"",'BB-2024-Saturday'!AR599,"")</f>
        <v/>
      </c>
      <c r="C596" t="str">
        <f>IF('BB-2024-Saturday'!AJ599="m","v","a")</f>
        <v>a</v>
      </c>
      <c r="D596" s="92" t="str">
        <f>IF('BB-2024-Saturday'!AJ599&lt;&gt;"",'BB-2024-Saturday'!AI599,"")</f>
        <v/>
      </c>
      <c r="E596" s="119" t="str">
        <f>IF('BB-2024-Saturday'!$AJ599&lt;&gt;"",IF('BB-2024-Saturday'!$AJ599="t",0,'BB-2024-Saturday'!AM599),"")</f>
        <v/>
      </c>
      <c r="F596" s="119" t="str">
        <f>IF('BB-2024-Saturday'!$AJ599&lt;&gt;"",IF('BB-2024-Saturday'!$AJ599="t",0,'BB-2024-Saturday'!AN599),"")</f>
        <v/>
      </c>
      <c r="G596" s="119" t="str">
        <f>IF('BB-2024-Saturday'!$AJ599&lt;&gt;"",IF('BB-2024-Saturday'!$AJ599="t",0,'BB-2024-Saturday'!AO599),"")</f>
        <v/>
      </c>
      <c r="H596" s="119" t="str">
        <f>IF('BB-2024-Saturday'!$AJ599&lt;&gt;"",IF('BB-2024-Saturday'!$AJ599="t",0,'BB-2024-Saturday'!AP599),"")</f>
        <v/>
      </c>
      <c r="I596" s="119" t="str">
        <f>IF('BB-2024-Saturday'!$AJ599&lt;&gt;"",IF('BB-2024-Saturday'!$AJ599="t",0,'BB-2024-Saturday'!AQ599),"")</f>
        <v/>
      </c>
      <c r="J596" s="119" t="str">
        <f>IF('BB-2024-Saturday'!$AJ599&lt;&gt;"",IF('BB-2024-Saturday'!$AJ599="t",'BB-2024-Saturday'!AM599,0),"")</f>
        <v/>
      </c>
      <c r="K596" s="119" t="str">
        <f>IF('BB-2024-Saturday'!$AJ599&lt;&gt;"",IF('BB-2024-Saturday'!$AJ599="t",'BB-2024-Saturday'!AN599,0),"")</f>
        <v/>
      </c>
      <c r="L596" s="119" t="str">
        <f>IF('BB-2024-Saturday'!$AJ599&lt;&gt;"",IF('BB-2024-Saturday'!$AJ599="t",'BB-2024-Saturday'!AO599,0),"")</f>
        <v/>
      </c>
      <c r="M596" s="119" t="str">
        <f>IF('BB-2024-Saturday'!$AJ599&lt;&gt;"",IF('BB-2024-Saturday'!$AJ599="t",'BB-2024-Saturday'!AP599,0),"")</f>
        <v/>
      </c>
      <c r="N596" s="120" t="str">
        <f>IF('BB-2024-Saturday'!$AJ599&lt;&gt;"",IF('BB-2024-Saturday'!$AJ599="m",'BB-2024-Saturday'!U599,0),"")</f>
        <v/>
      </c>
      <c r="O596" s="120" t="str">
        <f>IF('BB-2024-Saturday'!$AJ599&lt;&gt;"",IF('BB-2024-Saturday'!$AJ599="m",'BB-2024-Saturday'!V599,0),"")</f>
        <v/>
      </c>
    </row>
    <row r="597" spans="1:15" x14ac:dyDescent="0.25">
      <c r="A597" t="str">
        <f>IF('BB-2024-Saturday'!AJ600&lt;&gt;"",'BB-2024-Saturday'!AJ600,"")</f>
        <v/>
      </c>
      <c r="B597" t="str">
        <f>IF('BB-2024-Saturday'!AJ600&lt;&gt;"",'BB-2024-Saturday'!AR600,"")</f>
        <v/>
      </c>
      <c r="C597" t="str">
        <f>IF('BB-2024-Saturday'!AJ600="m","v","a")</f>
        <v>a</v>
      </c>
      <c r="D597" s="92" t="str">
        <f>IF('BB-2024-Saturday'!AJ600&lt;&gt;"",'BB-2024-Saturday'!AI600,"")</f>
        <v/>
      </c>
      <c r="E597" s="119" t="str">
        <f>IF('BB-2024-Saturday'!$AJ600&lt;&gt;"",IF('BB-2024-Saturday'!$AJ600="t",0,'BB-2024-Saturday'!AM600),"")</f>
        <v/>
      </c>
      <c r="F597" s="119" t="str">
        <f>IF('BB-2024-Saturday'!$AJ600&lt;&gt;"",IF('BB-2024-Saturday'!$AJ600="t",0,'BB-2024-Saturday'!AN600),"")</f>
        <v/>
      </c>
      <c r="G597" s="119" t="str">
        <f>IF('BB-2024-Saturday'!$AJ600&lt;&gt;"",IF('BB-2024-Saturday'!$AJ600="t",0,'BB-2024-Saturday'!AO600),"")</f>
        <v/>
      </c>
      <c r="H597" s="119" t="str">
        <f>IF('BB-2024-Saturday'!$AJ600&lt;&gt;"",IF('BB-2024-Saturday'!$AJ600="t",0,'BB-2024-Saturday'!AP600),"")</f>
        <v/>
      </c>
      <c r="I597" s="119" t="str">
        <f>IF('BB-2024-Saturday'!$AJ600&lt;&gt;"",IF('BB-2024-Saturday'!$AJ600="t",0,'BB-2024-Saturday'!AQ600),"")</f>
        <v/>
      </c>
      <c r="J597" s="119" t="str">
        <f>IF('BB-2024-Saturday'!$AJ600&lt;&gt;"",IF('BB-2024-Saturday'!$AJ600="t",'BB-2024-Saturday'!AM600,0),"")</f>
        <v/>
      </c>
      <c r="K597" s="119" t="str">
        <f>IF('BB-2024-Saturday'!$AJ600&lt;&gt;"",IF('BB-2024-Saturday'!$AJ600="t",'BB-2024-Saturday'!AN600,0),"")</f>
        <v/>
      </c>
      <c r="L597" s="119" t="str">
        <f>IF('BB-2024-Saturday'!$AJ600&lt;&gt;"",IF('BB-2024-Saturday'!$AJ600="t",'BB-2024-Saturday'!AO600,0),"")</f>
        <v/>
      </c>
      <c r="M597" s="119" t="str">
        <f>IF('BB-2024-Saturday'!$AJ600&lt;&gt;"",IF('BB-2024-Saturday'!$AJ600="t",'BB-2024-Saturday'!AP600,0),"")</f>
        <v/>
      </c>
      <c r="N597" s="120" t="str">
        <f>IF('BB-2024-Saturday'!$AJ600&lt;&gt;"",IF('BB-2024-Saturday'!$AJ600="m",'BB-2024-Saturday'!U600,0),"")</f>
        <v/>
      </c>
      <c r="O597" s="120" t="str">
        <f>IF('BB-2024-Saturday'!$AJ600&lt;&gt;"",IF('BB-2024-Saturday'!$AJ600="m",'BB-2024-Saturday'!V600,0),"")</f>
        <v/>
      </c>
    </row>
    <row r="598" spans="1:15" x14ac:dyDescent="0.25">
      <c r="A598" t="str">
        <f>IF('BB-2024-Saturday'!AJ601&lt;&gt;"",'BB-2024-Saturday'!AJ601,"")</f>
        <v/>
      </c>
      <c r="B598" t="str">
        <f>IF('BB-2024-Saturday'!AJ601&lt;&gt;"",'BB-2024-Saturday'!AR601,"")</f>
        <v/>
      </c>
      <c r="C598" t="str">
        <f>IF('BB-2024-Saturday'!AJ601="m","v","a")</f>
        <v>a</v>
      </c>
      <c r="D598" s="92" t="str">
        <f>IF('BB-2024-Saturday'!AJ601&lt;&gt;"",'BB-2024-Saturday'!AI601,"")</f>
        <v/>
      </c>
      <c r="E598" s="119" t="str">
        <f>IF('BB-2024-Saturday'!$AJ601&lt;&gt;"",IF('BB-2024-Saturday'!$AJ601="t",0,'BB-2024-Saturday'!AM601),"")</f>
        <v/>
      </c>
      <c r="F598" s="119" t="str">
        <f>IF('BB-2024-Saturday'!$AJ601&lt;&gt;"",IF('BB-2024-Saturday'!$AJ601="t",0,'BB-2024-Saturday'!AN601),"")</f>
        <v/>
      </c>
      <c r="G598" s="119" t="str">
        <f>IF('BB-2024-Saturday'!$AJ601&lt;&gt;"",IF('BB-2024-Saturday'!$AJ601="t",0,'BB-2024-Saturday'!AO601),"")</f>
        <v/>
      </c>
      <c r="H598" s="119" t="str">
        <f>IF('BB-2024-Saturday'!$AJ601&lt;&gt;"",IF('BB-2024-Saturday'!$AJ601="t",0,'BB-2024-Saturday'!AP601),"")</f>
        <v/>
      </c>
      <c r="I598" s="119" t="str">
        <f>IF('BB-2024-Saturday'!$AJ601&lt;&gt;"",IF('BB-2024-Saturday'!$AJ601="t",0,'BB-2024-Saturday'!AQ601),"")</f>
        <v/>
      </c>
      <c r="J598" s="119" t="str">
        <f>IF('BB-2024-Saturday'!$AJ601&lt;&gt;"",IF('BB-2024-Saturday'!$AJ601="t",'BB-2024-Saturday'!AM601,0),"")</f>
        <v/>
      </c>
      <c r="K598" s="119" t="str">
        <f>IF('BB-2024-Saturday'!$AJ601&lt;&gt;"",IF('BB-2024-Saturday'!$AJ601="t",'BB-2024-Saturday'!AN601,0),"")</f>
        <v/>
      </c>
      <c r="L598" s="119" t="str">
        <f>IF('BB-2024-Saturday'!$AJ601&lt;&gt;"",IF('BB-2024-Saturday'!$AJ601="t",'BB-2024-Saturday'!AO601,0),"")</f>
        <v/>
      </c>
      <c r="M598" s="119" t="str">
        <f>IF('BB-2024-Saturday'!$AJ601&lt;&gt;"",IF('BB-2024-Saturday'!$AJ601="t",'BB-2024-Saturday'!AP601,0),"")</f>
        <v/>
      </c>
      <c r="N598" s="120" t="str">
        <f>IF('BB-2024-Saturday'!$AJ601&lt;&gt;"",IF('BB-2024-Saturday'!$AJ601="m",'BB-2024-Saturday'!U601,0),"")</f>
        <v/>
      </c>
      <c r="O598" s="120" t="str">
        <f>IF('BB-2024-Saturday'!$AJ601&lt;&gt;"",IF('BB-2024-Saturday'!$AJ601="m",'BB-2024-Saturday'!V601,0),"")</f>
        <v/>
      </c>
    </row>
    <row r="599" spans="1:15" x14ac:dyDescent="0.25">
      <c r="A599" t="str">
        <f>IF('BB-2024-Saturday'!AJ602&lt;&gt;"",'BB-2024-Saturday'!AJ602,"")</f>
        <v/>
      </c>
      <c r="B599" t="str">
        <f>IF('BB-2024-Saturday'!AJ602&lt;&gt;"",'BB-2024-Saturday'!AR602,"")</f>
        <v/>
      </c>
      <c r="C599" t="str">
        <f>IF('BB-2024-Saturday'!AJ602="m","v","a")</f>
        <v>a</v>
      </c>
      <c r="D599" s="92" t="str">
        <f>IF('BB-2024-Saturday'!AJ602&lt;&gt;"",'BB-2024-Saturday'!AI602,"")</f>
        <v/>
      </c>
      <c r="E599" s="119" t="str">
        <f>IF('BB-2024-Saturday'!$AJ602&lt;&gt;"",IF('BB-2024-Saturday'!$AJ602="t",0,'BB-2024-Saturday'!AM602),"")</f>
        <v/>
      </c>
      <c r="F599" s="119" t="str">
        <f>IF('BB-2024-Saturday'!$AJ602&lt;&gt;"",IF('BB-2024-Saturday'!$AJ602="t",0,'BB-2024-Saturday'!AN602),"")</f>
        <v/>
      </c>
      <c r="G599" s="119" t="str">
        <f>IF('BB-2024-Saturday'!$AJ602&lt;&gt;"",IF('BB-2024-Saturday'!$AJ602="t",0,'BB-2024-Saturday'!AO602),"")</f>
        <v/>
      </c>
      <c r="H599" s="119" t="str">
        <f>IF('BB-2024-Saturday'!$AJ602&lt;&gt;"",IF('BB-2024-Saturday'!$AJ602="t",0,'BB-2024-Saturday'!AP602),"")</f>
        <v/>
      </c>
      <c r="I599" s="119" t="str">
        <f>IF('BB-2024-Saturday'!$AJ602&lt;&gt;"",IF('BB-2024-Saturday'!$AJ602="t",0,'BB-2024-Saturday'!AQ602),"")</f>
        <v/>
      </c>
      <c r="J599" s="119" t="str">
        <f>IF('BB-2024-Saturday'!$AJ602&lt;&gt;"",IF('BB-2024-Saturday'!$AJ602="t",'BB-2024-Saturday'!AM602,0),"")</f>
        <v/>
      </c>
      <c r="K599" s="119" t="str">
        <f>IF('BB-2024-Saturday'!$AJ602&lt;&gt;"",IF('BB-2024-Saturday'!$AJ602="t",'BB-2024-Saturday'!AN602,0),"")</f>
        <v/>
      </c>
      <c r="L599" s="119" t="str">
        <f>IF('BB-2024-Saturday'!$AJ602&lt;&gt;"",IF('BB-2024-Saturday'!$AJ602="t",'BB-2024-Saturday'!AO602,0),"")</f>
        <v/>
      </c>
      <c r="M599" s="119" t="str">
        <f>IF('BB-2024-Saturday'!$AJ602&lt;&gt;"",IF('BB-2024-Saturday'!$AJ602="t",'BB-2024-Saturday'!AP602,0),"")</f>
        <v/>
      </c>
      <c r="N599" s="120" t="str">
        <f>IF('BB-2024-Saturday'!$AJ602&lt;&gt;"",IF('BB-2024-Saturday'!$AJ602="m",'BB-2024-Saturday'!U602,0),"")</f>
        <v/>
      </c>
      <c r="O599" s="120" t="str">
        <f>IF('BB-2024-Saturday'!$AJ602&lt;&gt;"",IF('BB-2024-Saturday'!$AJ602="m",'BB-2024-Saturday'!V602,0),"")</f>
        <v/>
      </c>
    </row>
    <row r="600" spans="1:15" x14ac:dyDescent="0.25">
      <c r="A600" t="str">
        <f>IF('BB-2024-Saturday'!AJ603&lt;&gt;"",'BB-2024-Saturday'!AJ603,"")</f>
        <v/>
      </c>
      <c r="B600" t="str">
        <f>IF('BB-2024-Saturday'!AJ603&lt;&gt;"",'BB-2024-Saturday'!AR603,"")</f>
        <v/>
      </c>
      <c r="C600" t="str">
        <f>IF('BB-2024-Saturday'!AJ603="m","v","a")</f>
        <v>a</v>
      </c>
      <c r="D600" s="92" t="str">
        <f>IF('BB-2024-Saturday'!AJ603&lt;&gt;"",'BB-2024-Saturday'!AI603,"")</f>
        <v/>
      </c>
      <c r="E600" s="119" t="str">
        <f>IF('BB-2024-Saturday'!$AJ603&lt;&gt;"",IF('BB-2024-Saturday'!$AJ603="t",0,'BB-2024-Saturday'!AM603),"")</f>
        <v/>
      </c>
      <c r="F600" s="119" t="str">
        <f>IF('BB-2024-Saturday'!$AJ603&lt;&gt;"",IF('BB-2024-Saturday'!$AJ603="t",0,'BB-2024-Saturday'!AN603),"")</f>
        <v/>
      </c>
      <c r="G600" s="119" t="str">
        <f>IF('BB-2024-Saturday'!$AJ603&lt;&gt;"",IF('BB-2024-Saturday'!$AJ603="t",0,'BB-2024-Saturday'!AO603),"")</f>
        <v/>
      </c>
      <c r="H600" s="119" t="str">
        <f>IF('BB-2024-Saturday'!$AJ603&lt;&gt;"",IF('BB-2024-Saturday'!$AJ603="t",0,'BB-2024-Saturday'!AP603),"")</f>
        <v/>
      </c>
      <c r="I600" s="119" t="str">
        <f>IF('BB-2024-Saturday'!$AJ603&lt;&gt;"",IF('BB-2024-Saturday'!$AJ603="t",0,'BB-2024-Saturday'!AQ603),"")</f>
        <v/>
      </c>
      <c r="J600" s="119" t="str">
        <f>IF('BB-2024-Saturday'!$AJ603&lt;&gt;"",IF('BB-2024-Saturday'!$AJ603="t",'BB-2024-Saturday'!AM603,0),"")</f>
        <v/>
      </c>
      <c r="K600" s="119" t="str">
        <f>IF('BB-2024-Saturday'!$AJ603&lt;&gt;"",IF('BB-2024-Saturday'!$AJ603="t",'BB-2024-Saturday'!AN603,0),"")</f>
        <v/>
      </c>
      <c r="L600" s="119" t="str">
        <f>IF('BB-2024-Saturday'!$AJ603&lt;&gt;"",IF('BB-2024-Saturday'!$AJ603="t",'BB-2024-Saturday'!AO603,0),"")</f>
        <v/>
      </c>
      <c r="M600" s="119" t="str">
        <f>IF('BB-2024-Saturday'!$AJ603&lt;&gt;"",IF('BB-2024-Saturday'!$AJ603="t",'BB-2024-Saturday'!AP603,0),"")</f>
        <v/>
      </c>
      <c r="N600" s="120" t="str">
        <f>IF('BB-2024-Saturday'!$AJ603&lt;&gt;"",IF('BB-2024-Saturday'!$AJ603="m",'BB-2024-Saturday'!U603,0),"")</f>
        <v/>
      </c>
      <c r="O600" s="120" t="str">
        <f>IF('BB-2024-Saturday'!$AJ603&lt;&gt;"",IF('BB-2024-Saturday'!$AJ603="m",'BB-2024-Saturday'!V603,0),"")</f>
        <v/>
      </c>
    </row>
    <row r="601" spans="1:15" x14ac:dyDescent="0.25">
      <c r="A601" t="str">
        <f>IF('BB-2024-Saturday'!AJ604&lt;&gt;"",'BB-2024-Saturday'!AJ604,"")</f>
        <v/>
      </c>
      <c r="B601" t="str">
        <f>IF('BB-2024-Saturday'!AJ604&lt;&gt;"",'BB-2024-Saturday'!AR604,"")</f>
        <v/>
      </c>
      <c r="C601" t="str">
        <f>IF('BB-2024-Saturday'!AJ604="m","v","a")</f>
        <v>a</v>
      </c>
      <c r="D601" s="92" t="str">
        <f>IF('BB-2024-Saturday'!AJ604&lt;&gt;"",'BB-2024-Saturday'!AI604,"")</f>
        <v/>
      </c>
      <c r="E601" s="119" t="str">
        <f>IF('BB-2024-Saturday'!$AJ604&lt;&gt;"",IF('BB-2024-Saturday'!$AJ604="t",0,'BB-2024-Saturday'!AM604),"")</f>
        <v/>
      </c>
      <c r="F601" s="119" t="str">
        <f>IF('BB-2024-Saturday'!$AJ604&lt;&gt;"",IF('BB-2024-Saturday'!$AJ604="t",0,'BB-2024-Saturday'!AN604),"")</f>
        <v/>
      </c>
      <c r="G601" s="119" t="str">
        <f>IF('BB-2024-Saturday'!$AJ604&lt;&gt;"",IF('BB-2024-Saturday'!$AJ604="t",0,'BB-2024-Saturday'!AO604),"")</f>
        <v/>
      </c>
      <c r="H601" s="119" t="str">
        <f>IF('BB-2024-Saturday'!$AJ604&lt;&gt;"",IF('BB-2024-Saturday'!$AJ604="t",0,'BB-2024-Saturday'!AP604),"")</f>
        <v/>
      </c>
      <c r="I601" s="119" t="str">
        <f>IF('BB-2024-Saturday'!$AJ604&lt;&gt;"",IF('BB-2024-Saturday'!$AJ604="t",0,'BB-2024-Saturday'!AQ604),"")</f>
        <v/>
      </c>
      <c r="J601" s="119" t="str">
        <f>IF('BB-2024-Saturday'!$AJ604&lt;&gt;"",IF('BB-2024-Saturday'!$AJ604="t",'BB-2024-Saturday'!AM604,0),"")</f>
        <v/>
      </c>
      <c r="K601" s="119" t="str">
        <f>IF('BB-2024-Saturday'!$AJ604&lt;&gt;"",IF('BB-2024-Saturday'!$AJ604="t",'BB-2024-Saturday'!AN604,0),"")</f>
        <v/>
      </c>
      <c r="L601" s="119" t="str">
        <f>IF('BB-2024-Saturday'!$AJ604&lt;&gt;"",IF('BB-2024-Saturday'!$AJ604="t",'BB-2024-Saturday'!AO604,0),"")</f>
        <v/>
      </c>
      <c r="M601" s="119" t="str">
        <f>IF('BB-2024-Saturday'!$AJ604&lt;&gt;"",IF('BB-2024-Saturday'!$AJ604="t",'BB-2024-Saturday'!AP604,0),"")</f>
        <v/>
      </c>
      <c r="N601" s="120" t="str">
        <f>IF('BB-2024-Saturday'!$AJ604&lt;&gt;"",IF('BB-2024-Saturday'!$AJ604="m",'BB-2024-Saturday'!U604,0),"")</f>
        <v/>
      </c>
      <c r="O601" s="120" t="str">
        <f>IF('BB-2024-Saturday'!$AJ604&lt;&gt;"",IF('BB-2024-Saturday'!$AJ604="m",'BB-2024-Saturday'!V604,0),"")</f>
        <v/>
      </c>
    </row>
    <row r="602" spans="1:15" x14ac:dyDescent="0.25">
      <c r="A602" t="str">
        <f>IF('BB-2024-Saturday'!AJ605&lt;&gt;"",'BB-2024-Saturday'!AJ605,"")</f>
        <v/>
      </c>
      <c r="B602" t="str">
        <f>IF('BB-2024-Saturday'!AJ605&lt;&gt;"",'BB-2024-Saturday'!AR605,"")</f>
        <v/>
      </c>
      <c r="C602" t="str">
        <f>IF('BB-2024-Saturday'!AJ605="m","v","a")</f>
        <v>a</v>
      </c>
      <c r="D602" s="92" t="str">
        <f>IF('BB-2024-Saturday'!AJ605&lt;&gt;"",'BB-2024-Saturday'!AI605,"")</f>
        <v/>
      </c>
      <c r="E602" s="119" t="str">
        <f>IF('BB-2024-Saturday'!$AJ605&lt;&gt;"",IF('BB-2024-Saturday'!$AJ605="t",0,'BB-2024-Saturday'!AM605),"")</f>
        <v/>
      </c>
      <c r="F602" s="119" t="str">
        <f>IF('BB-2024-Saturday'!$AJ605&lt;&gt;"",IF('BB-2024-Saturday'!$AJ605="t",0,'BB-2024-Saturday'!AN605),"")</f>
        <v/>
      </c>
      <c r="G602" s="119" t="str">
        <f>IF('BB-2024-Saturday'!$AJ605&lt;&gt;"",IF('BB-2024-Saturday'!$AJ605="t",0,'BB-2024-Saturday'!AO605),"")</f>
        <v/>
      </c>
      <c r="H602" s="119" t="str">
        <f>IF('BB-2024-Saturday'!$AJ605&lt;&gt;"",IF('BB-2024-Saturday'!$AJ605="t",0,'BB-2024-Saturday'!AP605),"")</f>
        <v/>
      </c>
      <c r="I602" s="119" t="str">
        <f>IF('BB-2024-Saturday'!$AJ605&lt;&gt;"",IF('BB-2024-Saturday'!$AJ605="t",0,'BB-2024-Saturday'!AQ605),"")</f>
        <v/>
      </c>
      <c r="J602" s="119" t="str">
        <f>IF('BB-2024-Saturday'!$AJ605&lt;&gt;"",IF('BB-2024-Saturday'!$AJ605="t",'BB-2024-Saturday'!AM605,0),"")</f>
        <v/>
      </c>
      <c r="K602" s="119" t="str">
        <f>IF('BB-2024-Saturday'!$AJ605&lt;&gt;"",IF('BB-2024-Saturday'!$AJ605="t",'BB-2024-Saturday'!AN605,0),"")</f>
        <v/>
      </c>
      <c r="L602" s="119" t="str">
        <f>IF('BB-2024-Saturday'!$AJ605&lt;&gt;"",IF('BB-2024-Saturday'!$AJ605="t",'BB-2024-Saturday'!AO605,0),"")</f>
        <v/>
      </c>
      <c r="M602" s="119" t="str">
        <f>IF('BB-2024-Saturday'!$AJ605&lt;&gt;"",IF('BB-2024-Saturday'!$AJ605="t",'BB-2024-Saturday'!AP605,0),"")</f>
        <v/>
      </c>
      <c r="N602" s="120" t="str">
        <f>IF('BB-2024-Saturday'!$AJ605&lt;&gt;"",IF('BB-2024-Saturday'!$AJ605="m",'BB-2024-Saturday'!U605,0),"")</f>
        <v/>
      </c>
      <c r="O602" s="120" t="str">
        <f>IF('BB-2024-Saturday'!$AJ605&lt;&gt;"",IF('BB-2024-Saturday'!$AJ605="m",'BB-2024-Saturday'!V605,0),"")</f>
        <v/>
      </c>
    </row>
    <row r="603" spans="1:15" x14ac:dyDescent="0.25">
      <c r="A603" t="str">
        <f>IF('BB-2024-Saturday'!AJ606&lt;&gt;"",'BB-2024-Saturday'!AJ606,"")</f>
        <v/>
      </c>
      <c r="B603" t="str">
        <f>IF('BB-2024-Saturday'!AJ606&lt;&gt;"",'BB-2024-Saturday'!AR606,"")</f>
        <v/>
      </c>
      <c r="C603" t="str">
        <f>IF('BB-2024-Saturday'!AJ606="m","v","a")</f>
        <v>a</v>
      </c>
      <c r="D603" s="92" t="str">
        <f>IF('BB-2024-Saturday'!AJ606&lt;&gt;"",'BB-2024-Saturday'!AI606,"")</f>
        <v/>
      </c>
      <c r="E603" s="119" t="str">
        <f>IF('BB-2024-Saturday'!$AJ606&lt;&gt;"",IF('BB-2024-Saturday'!$AJ606="t",0,'BB-2024-Saturday'!AM606),"")</f>
        <v/>
      </c>
      <c r="F603" s="119" t="str">
        <f>IF('BB-2024-Saturday'!$AJ606&lt;&gt;"",IF('BB-2024-Saturday'!$AJ606="t",0,'BB-2024-Saturday'!AN606),"")</f>
        <v/>
      </c>
      <c r="G603" s="119" t="str">
        <f>IF('BB-2024-Saturday'!$AJ606&lt;&gt;"",IF('BB-2024-Saturday'!$AJ606="t",0,'BB-2024-Saturday'!AO606),"")</f>
        <v/>
      </c>
      <c r="H603" s="119" t="str">
        <f>IF('BB-2024-Saturday'!$AJ606&lt;&gt;"",IF('BB-2024-Saturday'!$AJ606="t",0,'BB-2024-Saturday'!AP606),"")</f>
        <v/>
      </c>
      <c r="I603" s="119" t="str">
        <f>IF('BB-2024-Saturday'!$AJ606&lt;&gt;"",IF('BB-2024-Saturday'!$AJ606="t",0,'BB-2024-Saturday'!AQ606),"")</f>
        <v/>
      </c>
      <c r="J603" s="119" t="str">
        <f>IF('BB-2024-Saturday'!$AJ606&lt;&gt;"",IF('BB-2024-Saturday'!$AJ606="t",'BB-2024-Saturday'!AM606,0),"")</f>
        <v/>
      </c>
      <c r="K603" s="119" t="str">
        <f>IF('BB-2024-Saturday'!$AJ606&lt;&gt;"",IF('BB-2024-Saturday'!$AJ606="t",'BB-2024-Saturday'!AN606,0),"")</f>
        <v/>
      </c>
      <c r="L603" s="119" t="str">
        <f>IF('BB-2024-Saturday'!$AJ606&lt;&gt;"",IF('BB-2024-Saturday'!$AJ606="t",'BB-2024-Saturday'!AO606,0),"")</f>
        <v/>
      </c>
      <c r="M603" s="119" t="str">
        <f>IF('BB-2024-Saturday'!$AJ606&lt;&gt;"",IF('BB-2024-Saturday'!$AJ606="t",'BB-2024-Saturday'!AP606,0),"")</f>
        <v/>
      </c>
      <c r="N603" s="120" t="str">
        <f>IF('BB-2024-Saturday'!$AJ606&lt;&gt;"",IF('BB-2024-Saturday'!$AJ606="m",'BB-2024-Saturday'!U606,0),"")</f>
        <v/>
      </c>
      <c r="O603" s="120" t="str">
        <f>IF('BB-2024-Saturday'!$AJ606&lt;&gt;"",IF('BB-2024-Saturday'!$AJ606="m",'BB-2024-Saturday'!V606,0),"")</f>
        <v/>
      </c>
    </row>
    <row r="604" spans="1:15" x14ac:dyDescent="0.25">
      <c r="A604" t="str">
        <f>IF('BB-2024-Saturday'!AJ607&lt;&gt;"",'BB-2024-Saturday'!AJ607,"")</f>
        <v/>
      </c>
      <c r="B604" t="str">
        <f>IF('BB-2024-Saturday'!AJ607&lt;&gt;"",'BB-2024-Saturday'!AR607,"")</f>
        <v/>
      </c>
      <c r="C604" t="str">
        <f>IF('BB-2024-Saturday'!AJ607="m","v","a")</f>
        <v>a</v>
      </c>
      <c r="D604" s="92" t="str">
        <f>IF('BB-2024-Saturday'!AJ607&lt;&gt;"",'BB-2024-Saturday'!AI607,"")</f>
        <v/>
      </c>
      <c r="E604" s="119" t="str">
        <f>IF('BB-2024-Saturday'!$AJ607&lt;&gt;"",IF('BB-2024-Saturday'!$AJ607="t",0,'BB-2024-Saturday'!AM607),"")</f>
        <v/>
      </c>
      <c r="F604" s="119" t="str">
        <f>IF('BB-2024-Saturday'!$AJ607&lt;&gt;"",IF('BB-2024-Saturday'!$AJ607="t",0,'BB-2024-Saturday'!AN607),"")</f>
        <v/>
      </c>
      <c r="G604" s="119" t="str">
        <f>IF('BB-2024-Saturday'!$AJ607&lt;&gt;"",IF('BB-2024-Saturday'!$AJ607="t",0,'BB-2024-Saturday'!AO607),"")</f>
        <v/>
      </c>
      <c r="H604" s="119" t="str">
        <f>IF('BB-2024-Saturday'!$AJ607&lt;&gt;"",IF('BB-2024-Saturday'!$AJ607="t",0,'BB-2024-Saturday'!AP607),"")</f>
        <v/>
      </c>
      <c r="I604" s="119" t="str">
        <f>IF('BB-2024-Saturday'!$AJ607&lt;&gt;"",IF('BB-2024-Saturday'!$AJ607="t",0,'BB-2024-Saturday'!AQ607),"")</f>
        <v/>
      </c>
      <c r="J604" s="119" t="str">
        <f>IF('BB-2024-Saturday'!$AJ607&lt;&gt;"",IF('BB-2024-Saturday'!$AJ607="t",'BB-2024-Saturday'!AM607,0),"")</f>
        <v/>
      </c>
      <c r="K604" s="119" t="str">
        <f>IF('BB-2024-Saturday'!$AJ607&lt;&gt;"",IF('BB-2024-Saturday'!$AJ607="t",'BB-2024-Saturday'!AN607,0),"")</f>
        <v/>
      </c>
      <c r="L604" s="119" t="str">
        <f>IF('BB-2024-Saturday'!$AJ607&lt;&gt;"",IF('BB-2024-Saturday'!$AJ607="t",'BB-2024-Saturday'!AO607,0),"")</f>
        <v/>
      </c>
      <c r="M604" s="119" t="str">
        <f>IF('BB-2024-Saturday'!$AJ607&lt;&gt;"",IF('BB-2024-Saturday'!$AJ607="t",'BB-2024-Saturday'!AP607,0),"")</f>
        <v/>
      </c>
      <c r="N604" s="120" t="str">
        <f>IF('BB-2024-Saturday'!$AJ607&lt;&gt;"",IF('BB-2024-Saturday'!$AJ607="m",'BB-2024-Saturday'!U607,0),"")</f>
        <v/>
      </c>
      <c r="O604" s="120" t="str">
        <f>IF('BB-2024-Saturday'!$AJ607&lt;&gt;"",IF('BB-2024-Saturday'!$AJ607="m",'BB-2024-Saturday'!V607,0),"")</f>
        <v/>
      </c>
    </row>
    <row r="605" spans="1:15" x14ac:dyDescent="0.25">
      <c r="A605" t="str">
        <f>IF('BB-2024-Saturday'!AJ608&lt;&gt;"",'BB-2024-Saturday'!AJ608,"")</f>
        <v/>
      </c>
      <c r="B605" t="str">
        <f>IF('BB-2024-Saturday'!AJ608&lt;&gt;"",'BB-2024-Saturday'!AR608,"")</f>
        <v/>
      </c>
      <c r="C605" t="str">
        <f>IF('BB-2024-Saturday'!AJ608="m","v","a")</f>
        <v>a</v>
      </c>
      <c r="D605" s="92" t="str">
        <f>IF('BB-2024-Saturday'!AJ608&lt;&gt;"",'BB-2024-Saturday'!AI608,"")</f>
        <v/>
      </c>
      <c r="E605" s="119" t="str">
        <f>IF('BB-2024-Saturday'!$AJ608&lt;&gt;"",IF('BB-2024-Saturday'!$AJ608="t",0,'BB-2024-Saturday'!AM608),"")</f>
        <v/>
      </c>
      <c r="F605" s="119" t="str">
        <f>IF('BB-2024-Saturday'!$AJ608&lt;&gt;"",IF('BB-2024-Saturday'!$AJ608="t",0,'BB-2024-Saturday'!AN608),"")</f>
        <v/>
      </c>
      <c r="G605" s="119" t="str">
        <f>IF('BB-2024-Saturday'!$AJ608&lt;&gt;"",IF('BB-2024-Saturday'!$AJ608="t",0,'BB-2024-Saturday'!AO608),"")</f>
        <v/>
      </c>
      <c r="H605" s="119" t="str">
        <f>IF('BB-2024-Saturday'!$AJ608&lt;&gt;"",IF('BB-2024-Saturday'!$AJ608="t",0,'BB-2024-Saturday'!AP608),"")</f>
        <v/>
      </c>
      <c r="I605" s="119" t="str">
        <f>IF('BB-2024-Saturday'!$AJ608&lt;&gt;"",IF('BB-2024-Saturday'!$AJ608="t",0,'BB-2024-Saturday'!AQ608),"")</f>
        <v/>
      </c>
      <c r="J605" s="119" t="str">
        <f>IF('BB-2024-Saturday'!$AJ608&lt;&gt;"",IF('BB-2024-Saturday'!$AJ608="t",'BB-2024-Saturday'!AM608,0),"")</f>
        <v/>
      </c>
      <c r="K605" s="119" t="str">
        <f>IF('BB-2024-Saturday'!$AJ608&lt;&gt;"",IF('BB-2024-Saturday'!$AJ608="t",'BB-2024-Saturday'!AN608,0),"")</f>
        <v/>
      </c>
      <c r="L605" s="119" t="str">
        <f>IF('BB-2024-Saturday'!$AJ608&lt;&gt;"",IF('BB-2024-Saturday'!$AJ608="t",'BB-2024-Saturday'!AO608,0),"")</f>
        <v/>
      </c>
      <c r="M605" s="119" t="str">
        <f>IF('BB-2024-Saturday'!$AJ608&lt;&gt;"",IF('BB-2024-Saturday'!$AJ608="t",'BB-2024-Saturday'!AP608,0),"")</f>
        <v/>
      </c>
      <c r="N605" s="120" t="str">
        <f>IF('BB-2024-Saturday'!$AJ608&lt;&gt;"",IF('BB-2024-Saturday'!$AJ608="m",'BB-2024-Saturday'!U608,0),"")</f>
        <v/>
      </c>
      <c r="O605" s="120" t="str">
        <f>IF('BB-2024-Saturday'!$AJ608&lt;&gt;"",IF('BB-2024-Saturday'!$AJ608="m",'BB-2024-Saturday'!V608,0),"")</f>
        <v/>
      </c>
    </row>
    <row r="606" spans="1:15" x14ac:dyDescent="0.25">
      <c r="A606" t="str">
        <f>IF('BB-2024-Saturday'!AJ609&lt;&gt;"",'BB-2024-Saturday'!AJ609,"")</f>
        <v/>
      </c>
      <c r="B606" t="str">
        <f>IF('BB-2024-Saturday'!AJ609&lt;&gt;"",'BB-2024-Saturday'!AR609,"")</f>
        <v/>
      </c>
      <c r="C606" t="str">
        <f>IF('BB-2024-Saturday'!AJ609="m","v","a")</f>
        <v>a</v>
      </c>
      <c r="D606" s="92" t="str">
        <f>IF('BB-2024-Saturday'!AJ609&lt;&gt;"",'BB-2024-Saturday'!AI609,"")</f>
        <v/>
      </c>
      <c r="E606" s="119" t="str">
        <f>IF('BB-2024-Saturday'!$AJ609&lt;&gt;"",IF('BB-2024-Saturday'!$AJ609="t",0,'BB-2024-Saturday'!AM609),"")</f>
        <v/>
      </c>
      <c r="F606" s="119" t="str">
        <f>IF('BB-2024-Saturday'!$AJ609&lt;&gt;"",IF('BB-2024-Saturday'!$AJ609="t",0,'BB-2024-Saturday'!AN609),"")</f>
        <v/>
      </c>
      <c r="G606" s="119" t="str">
        <f>IF('BB-2024-Saturday'!$AJ609&lt;&gt;"",IF('BB-2024-Saturday'!$AJ609="t",0,'BB-2024-Saturday'!AO609),"")</f>
        <v/>
      </c>
      <c r="H606" s="119" t="str">
        <f>IF('BB-2024-Saturday'!$AJ609&lt;&gt;"",IF('BB-2024-Saturday'!$AJ609="t",0,'BB-2024-Saturday'!AP609),"")</f>
        <v/>
      </c>
      <c r="I606" s="119" t="str">
        <f>IF('BB-2024-Saturday'!$AJ609&lt;&gt;"",IF('BB-2024-Saturday'!$AJ609="t",0,'BB-2024-Saturday'!AQ609),"")</f>
        <v/>
      </c>
      <c r="J606" s="119" t="str">
        <f>IF('BB-2024-Saturday'!$AJ609&lt;&gt;"",IF('BB-2024-Saturday'!$AJ609="t",'BB-2024-Saturday'!AM609,0),"")</f>
        <v/>
      </c>
      <c r="K606" s="119" t="str">
        <f>IF('BB-2024-Saturday'!$AJ609&lt;&gt;"",IF('BB-2024-Saturday'!$AJ609="t",'BB-2024-Saturday'!AN609,0),"")</f>
        <v/>
      </c>
      <c r="L606" s="119" t="str">
        <f>IF('BB-2024-Saturday'!$AJ609&lt;&gt;"",IF('BB-2024-Saturday'!$AJ609="t",'BB-2024-Saturday'!AO609,0),"")</f>
        <v/>
      </c>
      <c r="M606" s="119" t="str">
        <f>IF('BB-2024-Saturday'!$AJ609&lt;&gt;"",IF('BB-2024-Saturday'!$AJ609="t",'BB-2024-Saturday'!AP609,0),"")</f>
        <v/>
      </c>
      <c r="N606" s="120" t="str">
        <f>IF('BB-2024-Saturday'!$AJ609&lt;&gt;"",IF('BB-2024-Saturday'!$AJ609="m",'BB-2024-Saturday'!U609,0),"")</f>
        <v/>
      </c>
      <c r="O606" s="120" t="str">
        <f>IF('BB-2024-Saturday'!$AJ609&lt;&gt;"",IF('BB-2024-Saturday'!$AJ609="m",'BB-2024-Saturday'!V609,0),"")</f>
        <v/>
      </c>
    </row>
    <row r="607" spans="1:15" x14ac:dyDescent="0.25">
      <c r="A607" t="str">
        <f>IF('BB-2024-Saturday'!AJ610&lt;&gt;"",'BB-2024-Saturday'!AJ610,"")</f>
        <v/>
      </c>
      <c r="B607" t="str">
        <f>IF('BB-2024-Saturday'!AJ610&lt;&gt;"",'BB-2024-Saturday'!AR610,"")</f>
        <v/>
      </c>
      <c r="C607" t="str">
        <f>IF('BB-2024-Saturday'!AJ610="m","v","a")</f>
        <v>a</v>
      </c>
      <c r="D607" s="92" t="str">
        <f>IF('BB-2024-Saturday'!AJ610&lt;&gt;"",'BB-2024-Saturday'!AI610,"")</f>
        <v/>
      </c>
      <c r="E607" s="119" t="str">
        <f>IF('BB-2024-Saturday'!$AJ610&lt;&gt;"",IF('BB-2024-Saturday'!$AJ610="t",0,'BB-2024-Saturday'!AM610),"")</f>
        <v/>
      </c>
      <c r="F607" s="119" t="str">
        <f>IF('BB-2024-Saturday'!$AJ610&lt;&gt;"",IF('BB-2024-Saturday'!$AJ610="t",0,'BB-2024-Saturday'!AN610),"")</f>
        <v/>
      </c>
      <c r="G607" s="119" t="str">
        <f>IF('BB-2024-Saturday'!$AJ610&lt;&gt;"",IF('BB-2024-Saturday'!$AJ610="t",0,'BB-2024-Saturday'!AO610),"")</f>
        <v/>
      </c>
      <c r="H607" s="119" t="str">
        <f>IF('BB-2024-Saturday'!$AJ610&lt;&gt;"",IF('BB-2024-Saturday'!$AJ610="t",0,'BB-2024-Saturday'!AP610),"")</f>
        <v/>
      </c>
      <c r="I607" s="119" t="str">
        <f>IF('BB-2024-Saturday'!$AJ610&lt;&gt;"",IF('BB-2024-Saturday'!$AJ610="t",0,'BB-2024-Saturday'!AQ610),"")</f>
        <v/>
      </c>
      <c r="J607" s="119" t="str">
        <f>IF('BB-2024-Saturday'!$AJ610&lt;&gt;"",IF('BB-2024-Saturday'!$AJ610="t",'BB-2024-Saturday'!AM610,0),"")</f>
        <v/>
      </c>
      <c r="K607" s="119" t="str">
        <f>IF('BB-2024-Saturday'!$AJ610&lt;&gt;"",IF('BB-2024-Saturday'!$AJ610="t",'BB-2024-Saturday'!AN610,0),"")</f>
        <v/>
      </c>
      <c r="L607" s="119" t="str">
        <f>IF('BB-2024-Saturday'!$AJ610&lt;&gt;"",IF('BB-2024-Saturday'!$AJ610="t",'BB-2024-Saturday'!AO610,0),"")</f>
        <v/>
      </c>
      <c r="M607" s="119" t="str">
        <f>IF('BB-2024-Saturday'!$AJ610&lt;&gt;"",IF('BB-2024-Saturday'!$AJ610="t",'BB-2024-Saturday'!AP610,0),"")</f>
        <v/>
      </c>
      <c r="N607" s="120" t="str">
        <f>IF('BB-2024-Saturday'!$AJ610&lt;&gt;"",IF('BB-2024-Saturday'!$AJ610="m",'BB-2024-Saturday'!U610,0),"")</f>
        <v/>
      </c>
      <c r="O607" s="120" t="str">
        <f>IF('BB-2024-Saturday'!$AJ610&lt;&gt;"",IF('BB-2024-Saturday'!$AJ610="m",'BB-2024-Saturday'!V610,0),"")</f>
        <v/>
      </c>
    </row>
    <row r="608" spans="1:15" x14ac:dyDescent="0.25">
      <c r="A608" t="str">
        <f>IF('BB-2024-Saturday'!AJ611&lt;&gt;"",'BB-2024-Saturday'!AJ611,"")</f>
        <v>m</v>
      </c>
      <c r="B608" t="str">
        <f>IF('BB-2024-Saturday'!AJ611&lt;&gt;"",'BB-2024-Saturday'!AR611,"")</f>
        <v>Warning - Farm animals. Control.  Dot on pole ,road edge and yellow line.</v>
      </c>
      <c r="C608" t="str">
        <f>IF('BB-2024-Saturday'!AJ611="m","v","a")</f>
        <v>v</v>
      </c>
      <c r="D608" s="92">
        <f>IF('BB-2024-Saturday'!AJ611&lt;&gt;"",'BB-2024-Saturday'!AI611,"")</f>
        <v>184.45</v>
      </c>
      <c r="E608" s="119">
        <f>IF('BB-2024-Saturday'!$AJ611&lt;&gt;"",IF('BB-2024-Saturday'!$AJ611="t",0,'BB-2024-Saturday'!AM611),"")</f>
        <v>49</v>
      </c>
      <c r="F608" s="119">
        <f>IF('BB-2024-Saturday'!$AJ611&lt;&gt;"",IF('BB-2024-Saturday'!$AJ611="t",0,'BB-2024-Saturday'!AN611),"")</f>
        <v>58</v>
      </c>
      <c r="G608" s="119">
        <f>IF('BB-2024-Saturday'!$AJ611&lt;&gt;"",IF('BB-2024-Saturday'!$AJ611="t",0,'BB-2024-Saturday'!AO611),"")</f>
        <v>69</v>
      </c>
      <c r="H608" s="119">
        <f>IF('BB-2024-Saturday'!$AJ611&lt;&gt;"",IF('BB-2024-Saturday'!$AJ611="t",0,'BB-2024-Saturday'!AP611),"")</f>
        <v>78</v>
      </c>
      <c r="I608" s="119" t="str">
        <f>IF('BB-2024-Saturday'!$AJ611&lt;&gt;"",IF('BB-2024-Saturday'!$AJ611="t",0,'BB-2024-Saturday'!AQ611),"")</f>
        <v>120</v>
      </c>
      <c r="J608" s="119">
        <f>IF('BB-2024-Saturday'!$AJ611&lt;&gt;"",IF('BB-2024-Saturday'!$AJ611="t",'BB-2024-Saturday'!AM611,0),"")</f>
        <v>0</v>
      </c>
      <c r="K608" s="119">
        <f>IF('BB-2024-Saturday'!$AJ611&lt;&gt;"",IF('BB-2024-Saturday'!$AJ611="t",'BB-2024-Saturday'!AN611,0),"")</f>
        <v>0</v>
      </c>
      <c r="L608" s="119">
        <f>IF('BB-2024-Saturday'!$AJ611&lt;&gt;"",IF('BB-2024-Saturday'!$AJ611="t",'BB-2024-Saturday'!AO611,0),"")</f>
        <v>0</v>
      </c>
      <c r="M608" s="119">
        <f>IF('BB-2024-Saturday'!$AJ611&lt;&gt;"",IF('BB-2024-Saturday'!$AJ611="t",'BB-2024-Saturday'!AP611,0),"")</f>
        <v>0</v>
      </c>
      <c r="N608" s="120">
        <f>IF('BB-2024-Saturday'!$AJ611&lt;&gt;"",IF('BB-2024-Saturday'!$AJ611="m",'BB-2024-Saturday'!U611,0),"")</f>
        <v>26.7745</v>
      </c>
      <c r="O608" s="120">
        <f>IF('BB-2024-Saturday'!$AJ611&lt;&gt;"",IF('BB-2024-Saturday'!$AJ611="m",'BB-2024-Saturday'!V611,0),"")</f>
        <v>28.78876</v>
      </c>
    </row>
    <row r="609" spans="1:15" x14ac:dyDescent="0.25">
      <c r="A609" t="str">
        <f>IF('BB-2024-Saturday'!AJ612&lt;&gt;"",'BB-2024-Saturday'!AJ612,"")</f>
        <v/>
      </c>
      <c r="B609" t="str">
        <f>IF('BB-2024-Saturday'!AJ612&lt;&gt;"",'BB-2024-Saturday'!AR612,"")</f>
        <v/>
      </c>
      <c r="C609" t="str">
        <f>IF('BB-2024-Saturday'!AJ612="m","v","a")</f>
        <v>a</v>
      </c>
      <c r="D609" s="92" t="str">
        <f>IF('BB-2024-Saturday'!AJ612&lt;&gt;"",'BB-2024-Saturday'!AI612,"")</f>
        <v/>
      </c>
      <c r="E609" s="119" t="str">
        <f>IF('BB-2024-Saturday'!$AJ612&lt;&gt;"",IF('BB-2024-Saturday'!$AJ612="t",0,'BB-2024-Saturday'!AM612),"")</f>
        <v/>
      </c>
      <c r="F609" s="119" t="str">
        <f>IF('BB-2024-Saturday'!$AJ612&lt;&gt;"",IF('BB-2024-Saturday'!$AJ612="t",0,'BB-2024-Saturday'!AN612),"")</f>
        <v/>
      </c>
      <c r="G609" s="119" t="str">
        <f>IF('BB-2024-Saturday'!$AJ612&lt;&gt;"",IF('BB-2024-Saturday'!$AJ612="t",0,'BB-2024-Saturday'!AO612),"")</f>
        <v/>
      </c>
      <c r="H609" s="119" t="str">
        <f>IF('BB-2024-Saturday'!$AJ612&lt;&gt;"",IF('BB-2024-Saturday'!$AJ612="t",0,'BB-2024-Saturday'!AP612),"")</f>
        <v/>
      </c>
      <c r="I609" s="119" t="str">
        <f>IF('BB-2024-Saturday'!$AJ612&lt;&gt;"",IF('BB-2024-Saturday'!$AJ612="t",0,'BB-2024-Saturday'!AQ612),"")</f>
        <v/>
      </c>
      <c r="J609" s="119" t="str">
        <f>IF('BB-2024-Saturday'!$AJ612&lt;&gt;"",IF('BB-2024-Saturday'!$AJ612="t",'BB-2024-Saturday'!AM612,0),"")</f>
        <v/>
      </c>
      <c r="K609" s="119" t="str">
        <f>IF('BB-2024-Saturday'!$AJ612&lt;&gt;"",IF('BB-2024-Saturday'!$AJ612="t",'BB-2024-Saturday'!AN612,0),"")</f>
        <v/>
      </c>
      <c r="L609" s="119" t="str">
        <f>IF('BB-2024-Saturday'!$AJ612&lt;&gt;"",IF('BB-2024-Saturday'!$AJ612="t",'BB-2024-Saturday'!AO612,0),"")</f>
        <v/>
      </c>
      <c r="M609" s="119" t="str">
        <f>IF('BB-2024-Saturday'!$AJ612&lt;&gt;"",IF('BB-2024-Saturday'!$AJ612="t",'BB-2024-Saturday'!AP612,0),"")</f>
        <v/>
      </c>
      <c r="N609" s="120" t="str">
        <f>IF('BB-2024-Saturday'!$AJ612&lt;&gt;"",IF('BB-2024-Saturday'!$AJ612="m",'BB-2024-Saturday'!U612,0),"")</f>
        <v/>
      </c>
      <c r="O609" s="120" t="str">
        <f>IF('BB-2024-Saturday'!$AJ612&lt;&gt;"",IF('BB-2024-Saturday'!$AJ612="m",'BB-2024-Saturday'!V612,0),"")</f>
        <v/>
      </c>
    </row>
    <row r="610" spans="1:15" x14ac:dyDescent="0.25">
      <c r="A610" t="str">
        <f>IF('BB-2024-Saturday'!AJ613&lt;&gt;"",'BB-2024-Saturday'!AJ613,"")</f>
        <v/>
      </c>
      <c r="B610" t="str">
        <f>IF('BB-2024-Saturday'!AJ613&lt;&gt;"",'BB-2024-Saturday'!AR613,"")</f>
        <v/>
      </c>
      <c r="C610" t="str">
        <f>IF('BB-2024-Saturday'!AJ613="m","v","a")</f>
        <v>a</v>
      </c>
      <c r="D610" s="92" t="str">
        <f>IF('BB-2024-Saturday'!AJ613&lt;&gt;"",'BB-2024-Saturday'!AI613,"")</f>
        <v/>
      </c>
      <c r="E610" s="119" t="str">
        <f>IF('BB-2024-Saturday'!$AJ613&lt;&gt;"",IF('BB-2024-Saturday'!$AJ613="t",0,'BB-2024-Saturday'!AM613),"")</f>
        <v/>
      </c>
      <c r="F610" s="119" t="str">
        <f>IF('BB-2024-Saturday'!$AJ613&lt;&gt;"",IF('BB-2024-Saturday'!$AJ613="t",0,'BB-2024-Saturday'!AN613),"")</f>
        <v/>
      </c>
      <c r="G610" s="119" t="str">
        <f>IF('BB-2024-Saturday'!$AJ613&lt;&gt;"",IF('BB-2024-Saturday'!$AJ613="t",0,'BB-2024-Saturday'!AO613),"")</f>
        <v/>
      </c>
      <c r="H610" s="119" t="str">
        <f>IF('BB-2024-Saturday'!$AJ613&lt;&gt;"",IF('BB-2024-Saturday'!$AJ613="t",0,'BB-2024-Saturday'!AP613),"")</f>
        <v/>
      </c>
      <c r="I610" s="119" t="str">
        <f>IF('BB-2024-Saturday'!$AJ613&lt;&gt;"",IF('BB-2024-Saturday'!$AJ613="t",0,'BB-2024-Saturday'!AQ613),"")</f>
        <v/>
      </c>
      <c r="J610" s="119" t="str">
        <f>IF('BB-2024-Saturday'!$AJ613&lt;&gt;"",IF('BB-2024-Saturday'!$AJ613="t",'BB-2024-Saturday'!AM613,0),"")</f>
        <v/>
      </c>
      <c r="K610" s="119" t="str">
        <f>IF('BB-2024-Saturday'!$AJ613&lt;&gt;"",IF('BB-2024-Saturday'!$AJ613="t",'BB-2024-Saturday'!AN613,0),"")</f>
        <v/>
      </c>
      <c r="L610" s="119" t="str">
        <f>IF('BB-2024-Saturday'!$AJ613&lt;&gt;"",IF('BB-2024-Saturday'!$AJ613="t",'BB-2024-Saturday'!AO613,0),"")</f>
        <v/>
      </c>
      <c r="M610" s="119" t="str">
        <f>IF('BB-2024-Saturday'!$AJ613&lt;&gt;"",IF('BB-2024-Saturday'!$AJ613="t",'BB-2024-Saturday'!AP613,0),"")</f>
        <v/>
      </c>
      <c r="N610" s="120" t="str">
        <f>IF('BB-2024-Saturday'!$AJ613&lt;&gt;"",IF('BB-2024-Saturday'!$AJ613="m",'BB-2024-Saturday'!U613,0),"")</f>
        <v/>
      </c>
      <c r="O610" s="120" t="str">
        <f>IF('BB-2024-Saturday'!$AJ613&lt;&gt;"",IF('BB-2024-Saturday'!$AJ613="m",'BB-2024-Saturday'!V613,0),"")</f>
        <v/>
      </c>
    </row>
    <row r="611" spans="1:15" x14ac:dyDescent="0.25">
      <c r="A611" t="str">
        <f>IF('BB-2024-Saturday'!AJ614&lt;&gt;"",'BB-2024-Saturday'!AJ614,"")</f>
        <v/>
      </c>
      <c r="B611" t="str">
        <f>IF('BB-2024-Saturday'!AJ614&lt;&gt;"",'BB-2024-Saturday'!AR614,"")</f>
        <v/>
      </c>
      <c r="C611" t="str">
        <f>IF('BB-2024-Saturday'!AJ614="m","v","a")</f>
        <v>a</v>
      </c>
      <c r="D611" s="92" t="str">
        <f>IF('BB-2024-Saturday'!AJ614&lt;&gt;"",'BB-2024-Saturday'!AI614,"")</f>
        <v/>
      </c>
      <c r="E611" s="119" t="str">
        <f>IF('BB-2024-Saturday'!$AJ614&lt;&gt;"",IF('BB-2024-Saturday'!$AJ614="t",0,'BB-2024-Saturday'!AM614),"")</f>
        <v/>
      </c>
      <c r="F611" s="119" t="str">
        <f>IF('BB-2024-Saturday'!$AJ614&lt;&gt;"",IF('BB-2024-Saturday'!$AJ614="t",0,'BB-2024-Saturday'!AN614),"")</f>
        <v/>
      </c>
      <c r="G611" s="119" t="str">
        <f>IF('BB-2024-Saturday'!$AJ614&lt;&gt;"",IF('BB-2024-Saturday'!$AJ614="t",0,'BB-2024-Saturday'!AO614),"")</f>
        <v/>
      </c>
      <c r="H611" s="119" t="str">
        <f>IF('BB-2024-Saturday'!$AJ614&lt;&gt;"",IF('BB-2024-Saturday'!$AJ614="t",0,'BB-2024-Saturday'!AP614),"")</f>
        <v/>
      </c>
      <c r="I611" s="119" t="str">
        <f>IF('BB-2024-Saturday'!$AJ614&lt;&gt;"",IF('BB-2024-Saturday'!$AJ614="t",0,'BB-2024-Saturday'!AQ614),"")</f>
        <v/>
      </c>
      <c r="J611" s="119" t="str">
        <f>IF('BB-2024-Saturday'!$AJ614&lt;&gt;"",IF('BB-2024-Saturday'!$AJ614="t",'BB-2024-Saturday'!AM614,0),"")</f>
        <v/>
      </c>
      <c r="K611" s="119" t="str">
        <f>IF('BB-2024-Saturday'!$AJ614&lt;&gt;"",IF('BB-2024-Saturday'!$AJ614="t",'BB-2024-Saturday'!AN614,0),"")</f>
        <v/>
      </c>
      <c r="L611" s="119" t="str">
        <f>IF('BB-2024-Saturday'!$AJ614&lt;&gt;"",IF('BB-2024-Saturday'!$AJ614="t",'BB-2024-Saturday'!AO614,0),"")</f>
        <v/>
      </c>
      <c r="M611" s="119" t="str">
        <f>IF('BB-2024-Saturday'!$AJ614&lt;&gt;"",IF('BB-2024-Saturday'!$AJ614="t",'BB-2024-Saturday'!AP614,0),"")</f>
        <v/>
      </c>
      <c r="N611" s="120" t="str">
        <f>IF('BB-2024-Saturday'!$AJ614&lt;&gt;"",IF('BB-2024-Saturday'!$AJ614="m",'BB-2024-Saturday'!U614,0),"")</f>
        <v/>
      </c>
      <c r="O611" s="120" t="str">
        <f>IF('BB-2024-Saturday'!$AJ614&lt;&gt;"",IF('BB-2024-Saturday'!$AJ614="m",'BB-2024-Saturday'!V614,0),"")</f>
        <v/>
      </c>
    </row>
    <row r="612" spans="1:15" x14ac:dyDescent="0.25">
      <c r="A612" t="str">
        <f>IF('BB-2024-Saturday'!AJ615&lt;&gt;"",'BB-2024-Saturday'!AJ615,"")</f>
        <v>f</v>
      </c>
      <c r="B612" t="str">
        <f>IF('BB-2024-Saturday'!AJ615&lt;&gt;"",'BB-2024-Saturday'!AR615,"")</f>
        <v>Bridge.</v>
      </c>
      <c r="C612" t="str">
        <f>IF('BB-2024-Saturday'!AJ615="m","v","a")</f>
        <v>a</v>
      </c>
      <c r="D612" s="92">
        <f>IF('BB-2024-Saturday'!AJ615&lt;&gt;"",'BB-2024-Saturday'!AI615,"")</f>
        <v>187.44</v>
      </c>
      <c r="E612" s="119">
        <f>IF('BB-2024-Saturday'!$AJ615&lt;&gt;"",IF('BB-2024-Saturday'!$AJ615="t",0,'BB-2024-Saturday'!AM615),"")</f>
        <v>46</v>
      </c>
      <c r="F612" s="119">
        <f>IF('BB-2024-Saturday'!$AJ615&lt;&gt;"",IF('BB-2024-Saturday'!$AJ615="t",0,'BB-2024-Saturday'!AN615),"")</f>
        <v>55</v>
      </c>
      <c r="G612" s="119">
        <f>IF('BB-2024-Saturday'!$AJ615&lt;&gt;"",IF('BB-2024-Saturday'!$AJ615="t",0,'BB-2024-Saturday'!AO615),"")</f>
        <v>64</v>
      </c>
      <c r="H612" s="119">
        <f>IF('BB-2024-Saturday'!$AJ615&lt;&gt;"",IF('BB-2024-Saturday'!$AJ615="t",0,'BB-2024-Saturday'!AP615),"")</f>
        <v>72</v>
      </c>
      <c r="I612" s="119" t="str">
        <f>IF('BB-2024-Saturday'!$AJ615&lt;&gt;"",IF('BB-2024-Saturday'!$AJ615="t",0,'BB-2024-Saturday'!AQ615),"")</f>
        <v>120</v>
      </c>
      <c r="J612" s="119">
        <f>IF('BB-2024-Saturday'!$AJ615&lt;&gt;"",IF('BB-2024-Saturday'!$AJ615="t",'BB-2024-Saturday'!AM615,0),"")</f>
        <v>0</v>
      </c>
      <c r="K612" s="119">
        <f>IF('BB-2024-Saturday'!$AJ615&lt;&gt;"",IF('BB-2024-Saturday'!$AJ615="t",'BB-2024-Saturday'!AN615,0),"")</f>
        <v>0</v>
      </c>
      <c r="L612" s="119">
        <f>IF('BB-2024-Saturday'!$AJ615&lt;&gt;"",IF('BB-2024-Saturday'!$AJ615="t",'BB-2024-Saturday'!AO615,0),"")</f>
        <v>0</v>
      </c>
      <c r="M612" s="119">
        <f>IF('BB-2024-Saturday'!$AJ615&lt;&gt;"",IF('BB-2024-Saturday'!$AJ615="t",'BB-2024-Saturday'!AP615,0),"")</f>
        <v>0</v>
      </c>
      <c r="N612" s="120">
        <f>IF('BB-2024-Saturday'!$AJ615&lt;&gt;"",IF('BB-2024-Saturday'!$AJ615="m",'BB-2024-Saturday'!U615,0),"")</f>
        <v>0</v>
      </c>
      <c r="O612" s="120">
        <f>IF('BB-2024-Saturday'!$AJ615&lt;&gt;"",IF('BB-2024-Saturday'!$AJ615="m",'BB-2024-Saturday'!V615,0),"")</f>
        <v>0</v>
      </c>
    </row>
    <row r="613" spans="1:15" x14ac:dyDescent="0.25">
      <c r="A613" t="str">
        <f>IF('BB-2024-Saturday'!AJ616&lt;&gt;"",'BB-2024-Saturday'!AJ616,"")</f>
        <v/>
      </c>
      <c r="B613" t="str">
        <f>IF('BB-2024-Saturday'!AJ616&lt;&gt;"",'BB-2024-Saturday'!AR616,"")</f>
        <v/>
      </c>
      <c r="C613" t="str">
        <f>IF('BB-2024-Saturday'!AJ616="m","v","a")</f>
        <v>a</v>
      </c>
      <c r="D613" s="92" t="str">
        <f>IF('BB-2024-Saturday'!AJ616&lt;&gt;"",'BB-2024-Saturday'!AI616,"")</f>
        <v/>
      </c>
      <c r="E613" s="119" t="str">
        <f>IF('BB-2024-Saturday'!$AJ616&lt;&gt;"",IF('BB-2024-Saturday'!$AJ616="t",0,'BB-2024-Saturday'!AM616),"")</f>
        <v/>
      </c>
      <c r="F613" s="119" t="str">
        <f>IF('BB-2024-Saturday'!$AJ616&lt;&gt;"",IF('BB-2024-Saturday'!$AJ616="t",0,'BB-2024-Saturday'!AN616),"")</f>
        <v/>
      </c>
      <c r="G613" s="119" t="str">
        <f>IF('BB-2024-Saturday'!$AJ616&lt;&gt;"",IF('BB-2024-Saturday'!$AJ616="t",0,'BB-2024-Saturday'!AO616),"")</f>
        <v/>
      </c>
      <c r="H613" s="119" t="str">
        <f>IF('BB-2024-Saturday'!$AJ616&lt;&gt;"",IF('BB-2024-Saturday'!$AJ616="t",0,'BB-2024-Saturday'!AP616),"")</f>
        <v/>
      </c>
      <c r="I613" s="119" t="str">
        <f>IF('BB-2024-Saturday'!$AJ616&lt;&gt;"",IF('BB-2024-Saturday'!$AJ616="t",0,'BB-2024-Saturday'!AQ616),"")</f>
        <v/>
      </c>
      <c r="J613" s="119" t="str">
        <f>IF('BB-2024-Saturday'!$AJ616&lt;&gt;"",IF('BB-2024-Saturday'!$AJ616="t",'BB-2024-Saturday'!AM616,0),"")</f>
        <v/>
      </c>
      <c r="K613" s="119" t="str">
        <f>IF('BB-2024-Saturday'!$AJ616&lt;&gt;"",IF('BB-2024-Saturday'!$AJ616="t",'BB-2024-Saturday'!AN616,0),"")</f>
        <v/>
      </c>
      <c r="L613" s="119" t="str">
        <f>IF('BB-2024-Saturday'!$AJ616&lt;&gt;"",IF('BB-2024-Saturday'!$AJ616="t",'BB-2024-Saturday'!AO616,0),"")</f>
        <v/>
      </c>
      <c r="M613" s="119" t="str">
        <f>IF('BB-2024-Saturday'!$AJ616&lt;&gt;"",IF('BB-2024-Saturday'!$AJ616="t",'BB-2024-Saturday'!AP616,0),"")</f>
        <v/>
      </c>
      <c r="N613" s="120" t="str">
        <f>IF('BB-2024-Saturday'!$AJ616&lt;&gt;"",IF('BB-2024-Saturday'!$AJ616="m",'BB-2024-Saturday'!U616,0),"")</f>
        <v/>
      </c>
      <c r="O613" s="120" t="str">
        <f>IF('BB-2024-Saturday'!$AJ616&lt;&gt;"",IF('BB-2024-Saturday'!$AJ616="m",'BB-2024-Saturday'!V616,0),"")</f>
        <v/>
      </c>
    </row>
    <row r="614" spans="1:15" x14ac:dyDescent="0.25">
      <c r="A614" t="str">
        <f>IF('BB-2024-Saturday'!AJ617&lt;&gt;"",'BB-2024-Saturday'!AJ617,"")</f>
        <v/>
      </c>
      <c r="B614" t="str">
        <f>IF('BB-2024-Saturday'!AJ617&lt;&gt;"",'BB-2024-Saturday'!AR617,"")</f>
        <v/>
      </c>
      <c r="C614" t="str">
        <f>IF('BB-2024-Saturday'!AJ617="m","v","a")</f>
        <v>a</v>
      </c>
      <c r="D614" s="92" t="str">
        <f>IF('BB-2024-Saturday'!AJ617&lt;&gt;"",'BB-2024-Saturday'!AI617,"")</f>
        <v/>
      </c>
      <c r="E614" s="119" t="str">
        <f>IF('BB-2024-Saturday'!$AJ617&lt;&gt;"",IF('BB-2024-Saturday'!$AJ617="t",0,'BB-2024-Saturday'!AM617),"")</f>
        <v/>
      </c>
      <c r="F614" s="119" t="str">
        <f>IF('BB-2024-Saturday'!$AJ617&lt;&gt;"",IF('BB-2024-Saturday'!$AJ617="t",0,'BB-2024-Saturday'!AN617),"")</f>
        <v/>
      </c>
      <c r="G614" s="119" t="str">
        <f>IF('BB-2024-Saturday'!$AJ617&lt;&gt;"",IF('BB-2024-Saturday'!$AJ617="t",0,'BB-2024-Saturday'!AO617),"")</f>
        <v/>
      </c>
      <c r="H614" s="119" t="str">
        <f>IF('BB-2024-Saturday'!$AJ617&lt;&gt;"",IF('BB-2024-Saturday'!$AJ617="t",0,'BB-2024-Saturday'!AP617),"")</f>
        <v/>
      </c>
      <c r="I614" s="119" t="str">
        <f>IF('BB-2024-Saturday'!$AJ617&lt;&gt;"",IF('BB-2024-Saturday'!$AJ617="t",0,'BB-2024-Saturday'!AQ617),"")</f>
        <v/>
      </c>
      <c r="J614" s="119" t="str">
        <f>IF('BB-2024-Saturday'!$AJ617&lt;&gt;"",IF('BB-2024-Saturday'!$AJ617="t",'BB-2024-Saturday'!AM617,0),"")</f>
        <v/>
      </c>
      <c r="K614" s="119" t="str">
        <f>IF('BB-2024-Saturday'!$AJ617&lt;&gt;"",IF('BB-2024-Saturday'!$AJ617="t",'BB-2024-Saturday'!AN617,0),"")</f>
        <v/>
      </c>
      <c r="L614" s="119" t="str">
        <f>IF('BB-2024-Saturday'!$AJ617&lt;&gt;"",IF('BB-2024-Saturday'!$AJ617="t",'BB-2024-Saturday'!AO617,0),"")</f>
        <v/>
      </c>
      <c r="M614" s="119" t="str">
        <f>IF('BB-2024-Saturday'!$AJ617&lt;&gt;"",IF('BB-2024-Saturday'!$AJ617="t",'BB-2024-Saturday'!AP617,0),"")</f>
        <v/>
      </c>
      <c r="N614" s="120" t="str">
        <f>IF('BB-2024-Saturday'!$AJ617&lt;&gt;"",IF('BB-2024-Saturday'!$AJ617="m",'BB-2024-Saturday'!U617,0),"")</f>
        <v/>
      </c>
      <c r="O614" s="120" t="str">
        <f>IF('BB-2024-Saturday'!$AJ617&lt;&gt;"",IF('BB-2024-Saturday'!$AJ617="m",'BB-2024-Saturday'!V617,0),"")</f>
        <v/>
      </c>
    </row>
    <row r="615" spans="1:15" x14ac:dyDescent="0.25">
      <c r="A615" t="str">
        <f>IF('BB-2024-Saturday'!AJ618&lt;&gt;"",'BB-2024-Saturday'!AJ618,"")</f>
        <v/>
      </c>
      <c r="B615" t="str">
        <f>IF('BB-2024-Saturday'!AJ618&lt;&gt;"",'BB-2024-Saturday'!AR618,"")</f>
        <v/>
      </c>
      <c r="C615" t="str">
        <f>IF('BB-2024-Saturday'!AJ618="m","v","a")</f>
        <v>a</v>
      </c>
      <c r="D615" s="92" t="str">
        <f>IF('BB-2024-Saturday'!AJ618&lt;&gt;"",'BB-2024-Saturday'!AI618,"")</f>
        <v/>
      </c>
      <c r="E615" s="119" t="str">
        <f>IF('BB-2024-Saturday'!$AJ618&lt;&gt;"",IF('BB-2024-Saturday'!$AJ618="t",0,'BB-2024-Saturday'!AM618),"")</f>
        <v/>
      </c>
      <c r="F615" s="119" t="str">
        <f>IF('BB-2024-Saturday'!$AJ618&lt;&gt;"",IF('BB-2024-Saturday'!$AJ618="t",0,'BB-2024-Saturday'!AN618),"")</f>
        <v/>
      </c>
      <c r="G615" s="119" t="str">
        <f>IF('BB-2024-Saturday'!$AJ618&lt;&gt;"",IF('BB-2024-Saturday'!$AJ618="t",0,'BB-2024-Saturday'!AO618),"")</f>
        <v/>
      </c>
      <c r="H615" s="119" t="str">
        <f>IF('BB-2024-Saturday'!$AJ618&lt;&gt;"",IF('BB-2024-Saturday'!$AJ618="t",0,'BB-2024-Saturday'!AP618),"")</f>
        <v/>
      </c>
      <c r="I615" s="119" t="str">
        <f>IF('BB-2024-Saturday'!$AJ618&lt;&gt;"",IF('BB-2024-Saturday'!$AJ618="t",0,'BB-2024-Saturday'!AQ618),"")</f>
        <v/>
      </c>
      <c r="J615" s="119" t="str">
        <f>IF('BB-2024-Saturday'!$AJ618&lt;&gt;"",IF('BB-2024-Saturday'!$AJ618="t",'BB-2024-Saturday'!AM618,0),"")</f>
        <v/>
      </c>
      <c r="K615" s="119" t="str">
        <f>IF('BB-2024-Saturday'!$AJ618&lt;&gt;"",IF('BB-2024-Saturday'!$AJ618="t",'BB-2024-Saturday'!AN618,0),"")</f>
        <v/>
      </c>
      <c r="L615" s="119" t="str">
        <f>IF('BB-2024-Saturday'!$AJ618&lt;&gt;"",IF('BB-2024-Saturday'!$AJ618="t",'BB-2024-Saturday'!AO618,0),"")</f>
        <v/>
      </c>
      <c r="M615" s="119" t="str">
        <f>IF('BB-2024-Saturday'!$AJ618&lt;&gt;"",IF('BB-2024-Saturday'!$AJ618="t",'BB-2024-Saturday'!AP618,0),"")</f>
        <v/>
      </c>
      <c r="N615" s="120" t="str">
        <f>IF('BB-2024-Saturday'!$AJ618&lt;&gt;"",IF('BB-2024-Saturday'!$AJ618="m",'BB-2024-Saturday'!U618,0),"")</f>
        <v/>
      </c>
      <c r="O615" s="120" t="str">
        <f>IF('BB-2024-Saturday'!$AJ618&lt;&gt;"",IF('BB-2024-Saturday'!$AJ618="m",'BB-2024-Saturday'!V618,0),"")</f>
        <v/>
      </c>
    </row>
    <row r="616" spans="1:15" x14ac:dyDescent="0.25">
      <c r="A616" t="str">
        <f>IF('BB-2024-Saturday'!AJ619&lt;&gt;"",'BB-2024-Saturday'!AJ619,"")</f>
        <v>f</v>
      </c>
      <c r="B616" t="str">
        <f>IF('BB-2024-Saturday'!AJ619&lt;&gt;"",'BB-2024-Saturday'!AR619,"")</f>
        <v>Single sharp curve chevron. { Last }{Start of bad road surface} Be careful of uneven road surface.</v>
      </c>
      <c r="C616" t="str">
        <f>IF('BB-2024-Saturday'!AJ619="m","v","a")</f>
        <v>a</v>
      </c>
      <c r="D616" s="92">
        <f>IF('BB-2024-Saturday'!AJ619&lt;&gt;"",'BB-2024-Saturday'!AI619,"")</f>
        <v>190.34</v>
      </c>
      <c r="E616" s="119">
        <f>IF('BB-2024-Saturday'!$AJ619&lt;&gt;"",IF('BB-2024-Saturday'!$AJ619="t",0,'BB-2024-Saturday'!AM619),"")</f>
        <v>41</v>
      </c>
      <c r="F616" s="119">
        <f>IF('BB-2024-Saturday'!$AJ619&lt;&gt;"",IF('BB-2024-Saturday'!$AJ619="t",0,'BB-2024-Saturday'!AN619),"")</f>
        <v>48</v>
      </c>
      <c r="G616" s="119">
        <f>IF('BB-2024-Saturday'!$AJ619&lt;&gt;"",IF('BB-2024-Saturday'!$AJ619="t",0,'BB-2024-Saturday'!AO619),"")</f>
        <v>55</v>
      </c>
      <c r="H616" s="119">
        <f>IF('BB-2024-Saturday'!$AJ619&lt;&gt;"",IF('BB-2024-Saturday'!$AJ619="t",0,'BB-2024-Saturday'!AP619),"")</f>
        <v>62</v>
      </c>
      <c r="I616" s="119" t="str">
        <f>IF('BB-2024-Saturday'!$AJ619&lt;&gt;"",IF('BB-2024-Saturday'!$AJ619="t",0,'BB-2024-Saturday'!AQ619),"")</f>
        <v>80</v>
      </c>
      <c r="J616" s="119">
        <f>IF('BB-2024-Saturday'!$AJ619&lt;&gt;"",IF('BB-2024-Saturday'!$AJ619="t",'BB-2024-Saturday'!AM619,0),"")</f>
        <v>0</v>
      </c>
      <c r="K616" s="119">
        <f>IF('BB-2024-Saturday'!$AJ619&lt;&gt;"",IF('BB-2024-Saturday'!$AJ619="t",'BB-2024-Saturday'!AN619,0),"")</f>
        <v>0</v>
      </c>
      <c r="L616" s="119">
        <f>IF('BB-2024-Saturday'!$AJ619&lt;&gt;"",IF('BB-2024-Saturday'!$AJ619="t",'BB-2024-Saturday'!AO619,0),"")</f>
        <v>0</v>
      </c>
      <c r="M616" s="119">
        <f>IF('BB-2024-Saturday'!$AJ619&lt;&gt;"",IF('BB-2024-Saturday'!$AJ619="t",'BB-2024-Saturday'!AP619,0),"")</f>
        <v>0</v>
      </c>
      <c r="N616" s="120">
        <f>IF('BB-2024-Saturday'!$AJ619&lt;&gt;"",IF('BB-2024-Saturday'!$AJ619="m",'BB-2024-Saturday'!U619,0),"")</f>
        <v>0</v>
      </c>
      <c r="O616" s="120">
        <f>IF('BB-2024-Saturday'!$AJ619&lt;&gt;"",IF('BB-2024-Saturday'!$AJ619="m",'BB-2024-Saturday'!V619,0),"")</f>
        <v>0</v>
      </c>
    </row>
    <row r="617" spans="1:15" x14ac:dyDescent="0.25">
      <c r="A617" t="str">
        <f>IF('BB-2024-Saturday'!AJ620&lt;&gt;"",'BB-2024-Saturday'!AJ620,"")</f>
        <v/>
      </c>
      <c r="B617" t="str">
        <f>IF('BB-2024-Saturday'!AJ620&lt;&gt;"",'BB-2024-Saturday'!AR620,"")</f>
        <v/>
      </c>
      <c r="C617" t="str">
        <f>IF('BB-2024-Saturday'!AJ620="m","v","a")</f>
        <v>a</v>
      </c>
      <c r="D617" s="92" t="str">
        <f>IF('BB-2024-Saturday'!AJ620&lt;&gt;"",'BB-2024-Saturday'!AI620,"")</f>
        <v/>
      </c>
      <c r="E617" s="119" t="str">
        <f>IF('BB-2024-Saturday'!$AJ620&lt;&gt;"",IF('BB-2024-Saturday'!$AJ620="t",0,'BB-2024-Saturday'!AM620),"")</f>
        <v/>
      </c>
      <c r="F617" s="119" t="str">
        <f>IF('BB-2024-Saturday'!$AJ620&lt;&gt;"",IF('BB-2024-Saturday'!$AJ620="t",0,'BB-2024-Saturday'!AN620),"")</f>
        <v/>
      </c>
      <c r="G617" s="119" t="str">
        <f>IF('BB-2024-Saturday'!$AJ620&lt;&gt;"",IF('BB-2024-Saturday'!$AJ620="t",0,'BB-2024-Saturday'!AO620),"")</f>
        <v/>
      </c>
      <c r="H617" s="119" t="str">
        <f>IF('BB-2024-Saturday'!$AJ620&lt;&gt;"",IF('BB-2024-Saturday'!$AJ620="t",0,'BB-2024-Saturday'!AP620),"")</f>
        <v/>
      </c>
      <c r="I617" s="119" t="str">
        <f>IF('BB-2024-Saturday'!$AJ620&lt;&gt;"",IF('BB-2024-Saturday'!$AJ620="t",0,'BB-2024-Saturday'!AQ620),"")</f>
        <v/>
      </c>
      <c r="J617" s="119" t="str">
        <f>IF('BB-2024-Saturday'!$AJ620&lt;&gt;"",IF('BB-2024-Saturday'!$AJ620="t",'BB-2024-Saturday'!AM620,0),"")</f>
        <v/>
      </c>
      <c r="K617" s="119" t="str">
        <f>IF('BB-2024-Saturday'!$AJ620&lt;&gt;"",IF('BB-2024-Saturday'!$AJ620="t",'BB-2024-Saturday'!AN620,0),"")</f>
        <v/>
      </c>
      <c r="L617" s="119" t="str">
        <f>IF('BB-2024-Saturday'!$AJ620&lt;&gt;"",IF('BB-2024-Saturday'!$AJ620="t",'BB-2024-Saturday'!AO620,0),"")</f>
        <v/>
      </c>
      <c r="M617" s="119" t="str">
        <f>IF('BB-2024-Saturday'!$AJ620&lt;&gt;"",IF('BB-2024-Saturday'!$AJ620="t",'BB-2024-Saturday'!AP620,0),"")</f>
        <v/>
      </c>
      <c r="N617" s="120" t="str">
        <f>IF('BB-2024-Saturday'!$AJ620&lt;&gt;"",IF('BB-2024-Saturday'!$AJ620="m",'BB-2024-Saturday'!U620,0),"")</f>
        <v/>
      </c>
      <c r="O617" s="120" t="str">
        <f>IF('BB-2024-Saturday'!$AJ620&lt;&gt;"",IF('BB-2024-Saturday'!$AJ620="m",'BB-2024-Saturday'!V620,0),"")</f>
        <v/>
      </c>
    </row>
    <row r="618" spans="1:15" x14ac:dyDescent="0.25">
      <c r="A618" t="str">
        <f>IF('BB-2024-Saturday'!AJ621&lt;&gt;"",'BB-2024-Saturday'!AJ621,"")</f>
        <v/>
      </c>
      <c r="B618" t="str">
        <f>IF('BB-2024-Saturday'!AJ621&lt;&gt;"",'BB-2024-Saturday'!AR621,"")</f>
        <v/>
      </c>
      <c r="C618" t="str">
        <f>IF('BB-2024-Saturday'!AJ621="m","v","a")</f>
        <v>a</v>
      </c>
      <c r="D618" s="92" t="str">
        <f>IF('BB-2024-Saturday'!AJ621&lt;&gt;"",'BB-2024-Saturday'!AI621,"")</f>
        <v/>
      </c>
      <c r="E618" s="119" t="str">
        <f>IF('BB-2024-Saturday'!$AJ621&lt;&gt;"",IF('BB-2024-Saturday'!$AJ621="t",0,'BB-2024-Saturday'!AM621),"")</f>
        <v/>
      </c>
      <c r="F618" s="119" t="str">
        <f>IF('BB-2024-Saturday'!$AJ621&lt;&gt;"",IF('BB-2024-Saturday'!$AJ621="t",0,'BB-2024-Saturday'!AN621),"")</f>
        <v/>
      </c>
      <c r="G618" s="119" t="str">
        <f>IF('BB-2024-Saturday'!$AJ621&lt;&gt;"",IF('BB-2024-Saturday'!$AJ621="t",0,'BB-2024-Saturday'!AO621),"")</f>
        <v/>
      </c>
      <c r="H618" s="119" t="str">
        <f>IF('BB-2024-Saturday'!$AJ621&lt;&gt;"",IF('BB-2024-Saturday'!$AJ621="t",0,'BB-2024-Saturday'!AP621),"")</f>
        <v/>
      </c>
      <c r="I618" s="119" t="str">
        <f>IF('BB-2024-Saturday'!$AJ621&lt;&gt;"",IF('BB-2024-Saturday'!$AJ621="t",0,'BB-2024-Saturday'!AQ621),"")</f>
        <v/>
      </c>
      <c r="J618" s="119" t="str">
        <f>IF('BB-2024-Saturday'!$AJ621&lt;&gt;"",IF('BB-2024-Saturday'!$AJ621="t",'BB-2024-Saturday'!AM621,0),"")</f>
        <v/>
      </c>
      <c r="K618" s="119" t="str">
        <f>IF('BB-2024-Saturday'!$AJ621&lt;&gt;"",IF('BB-2024-Saturday'!$AJ621="t",'BB-2024-Saturday'!AN621,0),"")</f>
        <v/>
      </c>
      <c r="L618" s="119" t="str">
        <f>IF('BB-2024-Saturday'!$AJ621&lt;&gt;"",IF('BB-2024-Saturday'!$AJ621="t",'BB-2024-Saturday'!AO621,0),"")</f>
        <v/>
      </c>
      <c r="M618" s="119" t="str">
        <f>IF('BB-2024-Saturday'!$AJ621&lt;&gt;"",IF('BB-2024-Saturday'!$AJ621="t",'BB-2024-Saturday'!AP621,0),"")</f>
        <v/>
      </c>
      <c r="N618" s="120" t="str">
        <f>IF('BB-2024-Saturday'!$AJ621&lt;&gt;"",IF('BB-2024-Saturday'!$AJ621="m",'BB-2024-Saturday'!U621,0),"")</f>
        <v/>
      </c>
      <c r="O618" s="120" t="str">
        <f>IF('BB-2024-Saturday'!$AJ621&lt;&gt;"",IF('BB-2024-Saturday'!$AJ621="m",'BB-2024-Saturday'!V621,0),"")</f>
        <v/>
      </c>
    </row>
    <row r="619" spans="1:15" x14ac:dyDescent="0.25">
      <c r="A619" t="str">
        <f>IF('BB-2024-Saturday'!AJ622&lt;&gt;"",'BB-2024-Saturday'!AJ622,"")</f>
        <v/>
      </c>
      <c r="B619" t="str">
        <f>IF('BB-2024-Saturday'!AJ622&lt;&gt;"",'BB-2024-Saturday'!AR622,"")</f>
        <v/>
      </c>
      <c r="C619" t="str">
        <f>IF('BB-2024-Saturday'!AJ622="m","v","a")</f>
        <v>a</v>
      </c>
      <c r="D619" s="92" t="str">
        <f>IF('BB-2024-Saturday'!AJ622&lt;&gt;"",'BB-2024-Saturday'!AI622,"")</f>
        <v/>
      </c>
      <c r="E619" s="119" t="str">
        <f>IF('BB-2024-Saturday'!$AJ622&lt;&gt;"",IF('BB-2024-Saturday'!$AJ622="t",0,'BB-2024-Saturday'!AM622),"")</f>
        <v/>
      </c>
      <c r="F619" s="119" t="str">
        <f>IF('BB-2024-Saturday'!$AJ622&lt;&gt;"",IF('BB-2024-Saturday'!$AJ622="t",0,'BB-2024-Saturday'!AN622),"")</f>
        <v/>
      </c>
      <c r="G619" s="119" t="str">
        <f>IF('BB-2024-Saturday'!$AJ622&lt;&gt;"",IF('BB-2024-Saturday'!$AJ622="t",0,'BB-2024-Saturday'!AO622),"")</f>
        <v/>
      </c>
      <c r="H619" s="119" t="str">
        <f>IF('BB-2024-Saturday'!$AJ622&lt;&gt;"",IF('BB-2024-Saturday'!$AJ622="t",0,'BB-2024-Saturday'!AP622),"")</f>
        <v/>
      </c>
      <c r="I619" s="119" t="str">
        <f>IF('BB-2024-Saturday'!$AJ622&lt;&gt;"",IF('BB-2024-Saturday'!$AJ622="t",0,'BB-2024-Saturday'!AQ622),"")</f>
        <v/>
      </c>
      <c r="J619" s="119" t="str">
        <f>IF('BB-2024-Saturday'!$AJ622&lt;&gt;"",IF('BB-2024-Saturday'!$AJ622="t",'BB-2024-Saturday'!AM622,0),"")</f>
        <v/>
      </c>
      <c r="K619" s="119" t="str">
        <f>IF('BB-2024-Saturday'!$AJ622&lt;&gt;"",IF('BB-2024-Saturday'!$AJ622="t",'BB-2024-Saturday'!AN622,0),"")</f>
        <v/>
      </c>
      <c r="L619" s="119" t="str">
        <f>IF('BB-2024-Saturday'!$AJ622&lt;&gt;"",IF('BB-2024-Saturday'!$AJ622="t",'BB-2024-Saturday'!AO622,0),"")</f>
        <v/>
      </c>
      <c r="M619" s="119" t="str">
        <f>IF('BB-2024-Saturday'!$AJ622&lt;&gt;"",IF('BB-2024-Saturday'!$AJ622="t",'BB-2024-Saturday'!AP622,0),"")</f>
        <v/>
      </c>
      <c r="N619" s="120" t="str">
        <f>IF('BB-2024-Saturday'!$AJ622&lt;&gt;"",IF('BB-2024-Saturday'!$AJ622="m",'BB-2024-Saturday'!U622,0),"")</f>
        <v/>
      </c>
      <c r="O619" s="120" t="str">
        <f>IF('BB-2024-Saturday'!$AJ622&lt;&gt;"",IF('BB-2024-Saturday'!$AJ622="m",'BB-2024-Saturday'!V622,0),"")</f>
        <v/>
      </c>
    </row>
    <row r="620" spans="1:15" x14ac:dyDescent="0.25">
      <c r="A620" t="str">
        <f>IF('BB-2024-Saturday'!AJ623&lt;&gt;"",'BB-2024-Saturday'!AJ623,"")</f>
        <v/>
      </c>
      <c r="B620" t="str">
        <f>IF('BB-2024-Saturday'!AJ623&lt;&gt;"",'BB-2024-Saturday'!AR623,"")</f>
        <v/>
      </c>
      <c r="C620" t="str">
        <f>IF('BB-2024-Saturday'!AJ623="m","v","a")</f>
        <v>a</v>
      </c>
      <c r="D620" s="92" t="str">
        <f>IF('BB-2024-Saturday'!AJ623&lt;&gt;"",'BB-2024-Saturday'!AI623,"")</f>
        <v/>
      </c>
      <c r="E620" s="119" t="str">
        <f>IF('BB-2024-Saturday'!$AJ623&lt;&gt;"",IF('BB-2024-Saturday'!$AJ623="t",0,'BB-2024-Saturday'!AM623),"")</f>
        <v/>
      </c>
      <c r="F620" s="119" t="str">
        <f>IF('BB-2024-Saturday'!$AJ623&lt;&gt;"",IF('BB-2024-Saturday'!$AJ623="t",0,'BB-2024-Saturday'!AN623),"")</f>
        <v/>
      </c>
      <c r="G620" s="119" t="str">
        <f>IF('BB-2024-Saturday'!$AJ623&lt;&gt;"",IF('BB-2024-Saturday'!$AJ623="t",0,'BB-2024-Saturday'!AO623),"")</f>
        <v/>
      </c>
      <c r="H620" s="119" t="str">
        <f>IF('BB-2024-Saturday'!$AJ623&lt;&gt;"",IF('BB-2024-Saturday'!$AJ623="t",0,'BB-2024-Saturday'!AP623),"")</f>
        <v/>
      </c>
      <c r="I620" s="119" t="str">
        <f>IF('BB-2024-Saturday'!$AJ623&lt;&gt;"",IF('BB-2024-Saturday'!$AJ623="t",0,'BB-2024-Saturday'!AQ623),"")</f>
        <v/>
      </c>
      <c r="J620" s="119" t="str">
        <f>IF('BB-2024-Saturday'!$AJ623&lt;&gt;"",IF('BB-2024-Saturday'!$AJ623="t",'BB-2024-Saturday'!AM623,0),"")</f>
        <v/>
      </c>
      <c r="K620" s="119" t="str">
        <f>IF('BB-2024-Saturday'!$AJ623&lt;&gt;"",IF('BB-2024-Saturday'!$AJ623="t",'BB-2024-Saturday'!AN623,0),"")</f>
        <v/>
      </c>
      <c r="L620" s="119" t="str">
        <f>IF('BB-2024-Saturday'!$AJ623&lt;&gt;"",IF('BB-2024-Saturday'!$AJ623="t",'BB-2024-Saturday'!AO623,0),"")</f>
        <v/>
      </c>
      <c r="M620" s="119" t="str">
        <f>IF('BB-2024-Saturday'!$AJ623&lt;&gt;"",IF('BB-2024-Saturday'!$AJ623="t",'BB-2024-Saturday'!AP623,0),"")</f>
        <v/>
      </c>
      <c r="N620" s="120" t="str">
        <f>IF('BB-2024-Saturday'!$AJ623&lt;&gt;"",IF('BB-2024-Saturday'!$AJ623="m",'BB-2024-Saturday'!U623,0),"")</f>
        <v/>
      </c>
      <c r="O620" s="120" t="str">
        <f>IF('BB-2024-Saturday'!$AJ623&lt;&gt;"",IF('BB-2024-Saturday'!$AJ623="m",'BB-2024-Saturday'!V623,0),"")</f>
        <v/>
      </c>
    </row>
    <row r="621" spans="1:15" x14ac:dyDescent="0.25">
      <c r="A621" t="str">
        <f>IF('BB-2024-Saturday'!AJ624&lt;&gt;"",'BB-2024-Saturday'!AJ624,"")</f>
        <v/>
      </c>
      <c r="B621" t="str">
        <f>IF('BB-2024-Saturday'!AJ624&lt;&gt;"",'BB-2024-Saturday'!AR624,"")</f>
        <v/>
      </c>
      <c r="C621" t="str">
        <f>IF('BB-2024-Saturday'!AJ624="m","v","a")</f>
        <v>a</v>
      </c>
      <c r="D621" s="92" t="str">
        <f>IF('BB-2024-Saturday'!AJ624&lt;&gt;"",'BB-2024-Saturday'!AI624,"")</f>
        <v/>
      </c>
      <c r="E621" s="119" t="str">
        <f>IF('BB-2024-Saturday'!$AJ624&lt;&gt;"",IF('BB-2024-Saturday'!$AJ624="t",0,'BB-2024-Saturday'!AM624),"")</f>
        <v/>
      </c>
      <c r="F621" s="119" t="str">
        <f>IF('BB-2024-Saturday'!$AJ624&lt;&gt;"",IF('BB-2024-Saturday'!$AJ624="t",0,'BB-2024-Saturday'!AN624),"")</f>
        <v/>
      </c>
      <c r="G621" s="119" t="str">
        <f>IF('BB-2024-Saturday'!$AJ624&lt;&gt;"",IF('BB-2024-Saturday'!$AJ624="t",0,'BB-2024-Saturday'!AO624),"")</f>
        <v/>
      </c>
      <c r="H621" s="119" t="str">
        <f>IF('BB-2024-Saturday'!$AJ624&lt;&gt;"",IF('BB-2024-Saturday'!$AJ624="t",0,'BB-2024-Saturday'!AP624),"")</f>
        <v/>
      </c>
      <c r="I621" s="119" t="str">
        <f>IF('BB-2024-Saturday'!$AJ624&lt;&gt;"",IF('BB-2024-Saturday'!$AJ624="t",0,'BB-2024-Saturday'!AQ624),"")</f>
        <v/>
      </c>
      <c r="J621" s="119" t="str">
        <f>IF('BB-2024-Saturday'!$AJ624&lt;&gt;"",IF('BB-2024-Saturday'!$AJ624="t",'BB-2024-Saturday'!AM624,0),"")</f>
        <v/>
      </c>
      <c r="K621" s="119" t="str">
        <f>IF('BB-2024-Saturday'!$AJ624&lt;&gt;"",IF('BB-2024-Saturday'!$AJ624="t",'BB-2024-Saturday'!AN624,0),"")</f>
        <v/>
      </c>
      <c r="L621" s="119" t="str">
        <f>IF('BB-2024-Saturday'!$AJ624&lt;&gt;"",IF('BB-2024-Saturday'!$AJ624="t",'BB-2024-Saturday'!AO624,0),"")</f>
        <v/>
      </c>
      <c r="M621" s="119" t="str">
        <f>IF('BB-2024-Saturday'!$AJ624&lt;&gt;"",IF('BB-2024-Saturday'!$AJ624="t",'BB-2024-Saturday'!AP624,0),"")</f>
        <v/>
      </c>
      <c r="N621" s="120" t="str">
        <f>IF('BB-2024-Saturday'!$AJ624&lt;&gt;"",IF('BB-2024-Saturday'!$AJ624="m",'BB-2024-Saturday'!U624,0),"")</f>
        <v/>
      </c>
      <c r="O621" s="120" t="str">
        <f>IF('BB-2024-Saturday'!$AJ624&lt;&gt;"",IF('BB-2024-Saturday'!$AJ624="m",'BB-2024-Saturday'!V624,0),"")</f>
        <v/>
      </c>
    </row>
    <row r="622" spans="1:15" x14ac:dyDescent="0.25">
      <c r="A622" t="str">
        <f>IF('BB-2024-Saturday'!AJ625&lt;&gt;"",'BB-2024-Saturday'!AJ625,"")</f>
        <v/>
      </c>
      <c r="B622" t="str">
        <f>IF('BB-2024-Saturday'!AJ625&lt;&gt;"",'BB-2024-Saturday'!AR625,"")</f>
        <v/>
      </c>
      <c r="C622" t="str">
        <f>IF('BB-2024-Saturday'!AJ625="m","v","a")</f>
        <v>a</v>
      </c>
      <c r="D622" s="92" t="str">
        <f>IF('BB-2024-Saturday'!AJ625&lt;&gt;"",'BB-2024-Saturday'!AI625,"")</f>
        <v/>
      </c>
      <c r="E622" s="119" t="str">
        <f>IF('BB-2024-Saturday'!$AJ625&lt;&gt;"",IF('BB-2024-Saturday'!$AJ625="t",0,'BB-2024-Saturday'!AM625),"")</f>
        <v/>
      </c>
      <c r="F622" s="119" t="str">
        <f>IF('BB-2024-Saturday'!$AJ625&lt;&gt;"",IF('BB-2024-Saturday'!$AJ625="t",0,'BB-2024-Saturday'!AN625),"")</f>
        <v/>
      </c>
      <c r="G622" s="119" t="str">
        <f>IF('BB-2024-Saturday'!$AJ625&lt;&gt;"",IF('BB-2024-Saturday'!$AJ625="t",0,'BB-2024-Saturday'!AO625),"")</f>
        <v/>
      </c>
      <c r="H622" s="119" t="str">
        <f>IF('BB-2024-Saturday'!$AJ625&lt;&gt;"",IF('BB-2024-Saturday'!$AJ625="t",0,'BB-2024-Saturday'!AP625),"")</f>
        <v/>
      </c>
      <c r="I622" s="119" t="str">
        <f>IF('BB-2024-Saturday'!$AJ625&lt;&gt;"",IF('BB-2024-Saturday'!$AJ625="t",0,'BB-2024-Saturday'!AQ625),"")</f>
        <v/>
      </c>
      <c r="J622" s="119" t="str">
        <f>IF('BB-2024-Saturday'!$AJ625&lt;&gt;"",IF('BB-2024-Saturday'!$AJ625="t",'BB-2024-Saturday'!AM625,0),"")</f>
        <v/>
      </c>
      <c r="K622" s="119" t="str">
        <f>IF('BB-2024-Saturday'!$AJ625&lt;&gt;"",IF('BB-2024-Saturday'!$AJ625="t",'BB-2024-Saturday'!AN625,0),"")</f>
        <v/>
      </c>
      <c r="L622" s="119" t="str">
        <f>IF('BB-2024-Saturday'!$AJ625&lt;&gt;"",IF('BB-2024-Saturday'!$AJ625="t",'BB-2024-Saturday'!AO625,0),"")</f>
        <v/>
      </c>
      <c r="M622" s="119" t="str">
        <f>IF('BB-2024-Saturday'!$AJ625&lt;&gt;"",IF('BB-2024-Saturday'!$AJ625="t",'BB-2024-Saturday'!AP625,0),"")</f>
        <v/>
      </c>
      <c r="N622" s="120" t="str">
        <f>IF('BB-2024-Saturday'!$AJ625&lt;&gt;"",IF('BB-2024-Saturday'!$AJ625="m",'BB-2024-Saturday'!U625,0),"")</f>
        <v/>
      </c>
      <c r="O622" s="120" t="str">
        <f>IF('BB-2024-Saturday'!$AJ625&lt;&gt;"",IF('BB-2024-Saturday'!$AJ625="m",'BB-2024-Saturday'!V625,0),"")</f>
        <v/>
      </c>
    </row>
    <row r="623" spans="1:15" x14ac:dyDescent="0.25">
      <c r="A623" t="str">
        <f>IF('BB-2024-Saturday'!AJ626&lt;&gt;"",'BB-2024-Saturday'!AJ626,"")</f>
        <v/>
      </c>
      <c r="B623" t="str">
        <f>IF('BB-2024-Saturday'!AJ626&lt;&gt;"",'BB-2024-Saturday'!AR626,"")</f>
        <v/>
      </c>
      <c r="C623" t="str">
        <f>IF('BB-2024-Saturday'!AJ626="m","v","a")</f>
        <v>a</v>
      </c>
      <c r="D623" s="92" t="str">
        <f>IF('BB-2024-Saturday'!AJ626&lt;&gt;"",'BB-2024-Saturday'!AI626,"")</f>
        <v/>
      </c>
      <c r="E623" s="119" t="str">
        <f>IF('BB-2024-Saturday'!$AJ626&lt;&gt;"",IF('BB-2024-Saturday'!$AJ626="t",0,'BB-2024-Saturday'!AM626),"")</f>
        <v/>
      </c>
      <c r="F623" s="119" t="str">
        <f>IF('BB-2024-Saturday'!$AJ626&lt;&gt;"",IF('BB-2024-Saturday'!$AJ626="t",0,'BB-2024-Saturday'!AN626),"")</f>
        <v/>
      </c>
      <c r="G623" s="119" t="str">
        <f>IF('BB-2024-Saturday'!$AJ626&lt;&gt;"",IF('BB-2024-Saturday'!$AJ626="t",0,'BB-2024-Saturday'!AO626),"")</f>
        <v/>
      </c>
      <c r="H623" s="119" t="str">
        <f>IF('BB-2024-Saturday'!$AJ626&lt;&gt;"",IF('BB-2024-Saturday'!$AJ626="t",0,'BB-2024-Saturday'!AP626),"")</f>
        <v/>
      </c>
      <c r="I623" s="119" t="str">
        <f>IF('BB-2024-Saturday'!$AJ626&lt;&gt;"",IF('BB-2024-Saturday'!$AJ626="t",0,'BB-2024-Saturday'!AQ626),"")</f>
        <v/>
      </c>
      <c r="J623" s="119" t="str">
        <f>IF('BB-2024-Saturday'!$AJ626&lt;&gt;"",IF('BB-2024-Saturday'!$AJ626="t",'BB-2024-Saturday'!AM626,0),"")</f>
        <v/>
      </c>
      <c r="K623" s="119" t="str">
        <f>IF('BB-2024-Saturday'!$AJ626&lt;&gt;"",IF('BB-2024-Saturday'!$AJ626="t",'BB-2024-Saturday'!AN626,0),"")</f>
        <v/>
      </c>
      <c r="L623" s="119" t="str">
        <f>IF('BB-2024-Saturday'!$AJ626&lt;&gt;"",IF('BB-2024-Saturday'!$AJ626="t",'BB-2024-Saturday'!AO626,0),"")</f>
        <v/>
      </c>
      <c r="M623" s="119" t="str">
        <f>IF('BB-2024-Saturday'!$AJ626&lt;&gt;"",IF('BB-2024-Saturday'!$AJ626="t",'BB-2024-Saturday'!AP626,0),"")</f>
        <v/>
      </c>
      <c r="N623" s="120" t="str">
        <f>IF('BB-2024-Saturday'!$AJ626&lt;&gt;"",IF('BB-2024-Saturday'!$AJ626="m",'BB-2024-Saturday'!U626,0),"")</f>
        <v/>
      </c>
      <c r="O623" s="120" t="str">
        <f>IF('BB-2024-Saturday'!$AJ626&lt;&gt;"",IF('BB-2024-Saturday'!$AJ626="m",'BB-2024-Saturday'!V626,0),"")</f>
        <v/>
      </c>
    </row>
    <row r="624" spans="1:15" x14ac:dyDescent="0.25">
      <c r="A624" t="str">
        <f>IF('BB-2024-Saturday'!AJ627&lt;&gt;"",'BB-2024-Saturday'!AJ627,"")</f>
        <v/>
      </c>
      <c r="B624" t="str">
        <f>IF('BB-2024-Saturday'!AJ627&lt;&gt;"",'BB-2024-Saturday'!AR627,"")</f>
        <v/>
      </c>
      <c r="C624" t="str">
        <f>IF('BB-2024-Saturday'!AJ627="m","v","a")</f>
        <v>a</v>
      </c>
      <c r="D624" s="92" t="str">
        <f>IF('BB-2024-Saturday'!AJ627&lt;&gt;"",'BB-2024-Saturday'!AI627,"")</f>
        <v/>
      </c>
      <c r="E624" s="119" t="str">
        <f>IF('BB-2024-Saturday'!$AJ627&lt;&gt;"",IF('BB-2024-Saturday'!$AJ627="t",0,'BB-2024-Saturday'!AM627),"")</f>
        <v/>
      </c>
      <c r="F624" s="119" t="str">
        <f>IF('BB-2024-Saturday'!$AJ627&lt;&gt;"",IF('BB-2024-Saturday'!$AJ627="t",0,'BB-2024-Saturday'!AN627),"")</f>
        <v/>
      </c>
      <c r="G624" s="119" t="str">
        <f>IF('BB-2024-Saturday'!$AJ627&lt;&gt;"",IF('BB-2024-Saturday'!$AJ627="t",0,'BB-2024-Saturday'!AO627),"")</f>
        <v/>
      </c>
      <c r="H624" s="119" t="str">
        <f>IF('BB-2024-Saturday'!$AJ627&lt;&gt;"",IF('BB-2024-Saturday'!$AJ627="t",0,'BB-2024-Saturday'!AP627),"")</f>
        <v/>
      </c>
      <c r="I624" s="119" t="str">
        <f>IF('BB-2024-Saturday'!$AJ627&lt;&gt;"",IF('BB-2024-Saturday'!$AJ627="t",0,'BB-2024-Saturday'!AQ627),"")</f>
        <v/>
      </c>
      <c r="J624" s="119" t="str">
        <f>IF('BB-2024-Saturday'!$AJ627&lt;&gt;"",IF('BB-2024-Saturday'!$AJ627="t",'BB-2024-Saturday'!AM627,0),"")</f>
        <v/>
      </c>
      <c r="K624" s="119" t="str">
        <f>IF('BB-2024-Saturday'!$AJ627&lt;&gt;"",IF('BB-2024-Saturday'!$AJ627="t",'BB-2024-Saturday'!AN627,0),"")</f>
        <v/>
      </c>
      <c r="L624" s="119" t="str">
        <f>IF('BB-2024-Saturday'!$AJ627&lt;&gt;"",IF('BB-2024-Saturday'!$AJ627="t",'BB-2024-Saturday'!AO627,0),"")</f>
        <v/>
      </c>
      <c r="M624" s="119" t="str">
        <f>IF('BB-2024-Saturday'!$AJ627&lt;&gt;"",IF('BB-2024-Saturday'!$AJ627="t",'BB-2024-Saturday'!AP627,0),"")</f>
        <v/>
      </c>
      <c r="N624" s="120" t="str">
        <f>IF('BB-2024-Saturday'!$AJ627&lt;&gt;"",IF('BB-2024-Saturday'!$AJ627="m",'BB-2024-Saturday'!U627,0),"")</f>
        <v/>
      </c>
      <c r="O624" s="120" t="str">
        <f>IF('BB-2024-Saturday'!$AJ627&lt;&gt;"",IF('BB-2024-Saturday'!$AJ627="m",'BB-2024-Saturday'!V627,0),"")</f>
        <v/>
      </c>
    </row>
    <row r="625" spans="1:15" x14ac:dyDescent="0.25">
      <c r="A625" t="str">
        <f>IF('BB-2024-Saturday'!AJ628&lt;&gt;"",'BB-2024-Saturday'!AJ628,"")</f>
        <v/>
      </c>
      <c r="B625" t="str">
        <f>IF('BB-2024-Saturday'!AJ628&lt;&gt;"",'BB-2024-Saturday'!AR628,"")</f>
        <v/>
      </c>
      <c r="C625" t="str">
        <f>IF('BB-2024-Saturday'!AJ628="m","v","a")</f>
        <v>a</v>
      </c>
      <c r="D625" s="92" t="str">
        <f>IF('BB-2024-Saturday'!AJ628&lt;&gt;"",'BB-2024-Saturday'!AI628,"")</f>
        <v/>
      </c>
      <c r="E625" s="119" t="str">
        <f>IF('BB-2024-Saturday'!$AJ628&lt;&gt;"",IF('BB-2024-Saturday'!$AJ628="t",0,'BB-2024-Saturday'!AM628),"")</f>
        <v/>
      </c>
      <c r="F625" s="119" t="str">
        <f>IF('BB-2024-Saturday'!$AJ628&lt;&gt;"",IF('BB-2024-Saturday'!$AJ628="t",0,'BB-2024-Saturday'!AN628),"")</f>
        <v/>
      </c>
      <c r="G625" s="119" t="str">
        <f>IF('BB-2024-Saturday'!$AJ628&lt;&gt;"",IF('BB-2024-Saturday'!$AJ628="t",0,'BB-2024-Saturday'!AO628),"")</f>
        <v/>
      </c>
      <c r="H625" s="119" t="str">
        <f>IF('BB-2024-Saturday'!$AJ628&lt;&gt;"",IF('BB-2024-Saturday'!$AJ628="t",0,'BB-2024-Saturday'!AP628),"")</f>
        <v/>
      </c>
      <c r="I625" s="119" t="str">
        <f>IF('BB-2024-Saturday'!$AJ628&lt;&gt;"",IF('BB-2024-Saturday'!$AJ628="t",0,'BB-2024-Saturday'!AQ628),"")</f>
        <v/>
      </c>
      <c r="J625" s="119" t="str">
        <f>IF('BB-2024-Saturday'!$AJ628&lt;&gt;"",IF('BB-2024-Saturday'!$AJ628="t",'BB-2024-Saturday'!AM628,0),"")</f>
        <v/>
      </c>
      <c r="K625" s="119" t="str">
        <f>IF('BB-2024-Saturday'!$AJ628&lt;&gt;"",IF('BB-2024-Saturday'!$AJ628="t",'BB-2024-Saturday'!AN628,0),"")</f>
        <v/>
      </c>
      <c r="L625" s="119" t="str">
        <f>IF('BB-2024-Saturday'!$AJ628&lt;&gt;"",IF('BB-2024-Saturday'!$AJ628="t",'BB-2024-Saturday'!AO628,0),"")</f>
        <v/>
      </c>
      <c r="M625" s="119" t="str">
        <f>IF('BB-2024-Saturday'!$AJ628&lt;&gt;"",IF('BB-2024-Saturday'!$AJ628="t",'BB-2024-Saturday'!AP628,0),"")</f>
        <v/>
      </c>
      <c r="N625" s="120" t="str">
        <f>IF('BB-2024-Saturday'!$AJ628&lt;&gt;"",IF('BB-2024-Saturday'!$AJ628="m",'BB-2024-Saturday'!U628,0),"")</f>
        <v/>
      </c>
      <c r="O625" s="120" t="str">
        <f>IF('BB-2024-Saturday'!$AJ628&lt;&gt;"",IF('BB-2024-Saturday'!$AJ628="m",'BB-2024-Saturday'!V628,0),"")</f>
        <v/>
      </c>
    </row>
    <row r="626" spans="1:15" x14ac:dyDescent="0.25">
      <c r="A626" t="str">
        <f>IF('BB-2024-Saturday'!AJ629&lt;&gt;"",'BB-2024-Saturday'!AJ629,"")</f>
        <v/>
      </c>
      <c r="B626" t="str">
        <f>IF('BB-2024-Saturday'!AJ629&lt;&gt;"",'BB-2024-Saturday'!AR629,"")</f>
        <v/>
      </c>
      <c r="C626" t="str">
        <f>IF('BB-2024-Saturday'!AJ629="m","v","a")</f>
        <v>a</v>
      </c>
      <c r="D626" s="92" t="str">
        <f>IF('BB-2024-Saturday'!AJ629&lt;&gt;"",'BB-2024-Saturday'!AI629,"")</f>
        <v/>
      </c>
      <c r="E626" s="119" t="str">
        <f>IF('BB-2024-Saturday'!$AJ629&lt;&gt;"",IF('BB-2024-Saturday'!$AJ629="t",0,'BB-2024-Saturday'!AM629),"")</f>
        <v/>
      </c>
      <c r="F626" s="119" t="str">
        <f>IF('BB-2024-Saturday'!$AJ629&lt;&gt;"",IF('BB-2024-Saturday'!$AJ629="t",0,'BB-2024-Saturday'!AN629),"")</f>
        <v/>
      </c>
      <c r="G626" s="119" t="str">
        <f>IF('BB-2024-Saturday'!$AJ629&lt;&gt;"",IF('BB-2024-Saturday'!$AJ629="t",0,'BB-2024-Saturday'!AO629),"")</f>
        <v/>
      </c>
      <c r="H626" s="119" t="str">
        <f>IF('BB-2024-Saturday'!$AJ629&lt;&gt;"",IF('BB-2024-Saturday'!$AJ629="t",0,'BB-2024-Saturday'!AP629),"")</f>
        <v/>
      </c>
      <c r="I626" s="119" t="str">
        <f>IF('BB-2024-Saturday'!$AJ629&lt;&gt;"",IF('BB-2024-Saturday'!$AJ629="t",0,'BB-2024-Saturday'!AQ629),"")</f>
        <v/>
      </c>
      <c r="J626" s="119" t="str">
        <f>IF('BB-2024-Saturday'!$AJ629&lt;&gt;"",IF('BB-2024-Saturday'!$AJ629="t",'BB-2024-Saturday'!AM629,0),"")</f>
        <v/>
      </c>
      <c r="K626" s="119" t="str">
        <f>IF('BB-2024-Saturday'!$AJ629&lt;&gt;"",IF('BB-2024-Saturday'!$AJ629="t",'BB-2024-Saturday'!AN629,0),"")</f>
        <v/>
      </c>
      <c r="L626" s="119" t="str">
        <f>IF('BB-2024-Saturday'!$AJ629&lt;&gt;"",IF('BB-2024-Saturday'!$AJ629="t",'BB-2024-Saturday'!AO629,0),"")</f>
        <v/>
      </c>
      <c r="M626" s="119" t="str">
        <f>IF('BB-2024-Saturday'!$AJ629&lt;&gt;"",IF('BB-2024-Saturday'!$AJ629="t",'BB-2024-Saturday'!AP629,0),"")</f>
        <v/>
      </c>
      <c r="N626" s="120" t="str">
        <f>IF('BB-2024-Saturday'!$AJ629&lt;&gt;"",IF('BB-2024-Saturday'!$AJ629="m",'BB-2024-Saturday'!U629,0),"")</f>
        <v/>
      </c>
      <c r="O626" s="120" t="str">
        <f>IF('BB-2024-Saturday'!$AJ629&lt;&gt;"",IF('BB-2024-Saturday'!$AJ629="m",'BB-2024-Saturday'!V629,0),"")</f>
        <v/>
      </c>
    </row>
    <row r="627" spans="1:15" x14ac:dyDescent="0.25">
      <c r="A627" t="str">
        <f>IF('BB-2024-Saturday'!AJ630&lt;&gt;"",'BB-2024-Saturday'!AJ630,"")</f>
        <v/>
      </c>
      <c r="B627" t="str">
        <f>IF('BB-2024-Saturday'!AJ630&lt;&gt;"",'BB-2024-Saturday'!AR630,"")</f>
        <v/>
      </c>
      <c r="C627" t="str">
        <f>IF('BB-2024-Saturday'!AJ630="m","v","a")</f>
        <v>a</v>
      </c>
      <c r="D627" s="92" t="str">
        <f>IF('BB-2024-Saturday'!AJ630&lt;&gt;"",'BB-2024-Saturday'!AI630,"")</f>
        <v/>
      </c>
      <c r="E627" s="119" t="str">
        <f>IF('BB-2024-Saturday'!$AJ630&lt;&gt;"",IF('BB-2024-Saturday'!$AJ630="t",0,'BB-2024-Saturday'!AM630),"")</f>
        <v/>
      </c>
      <c r="F627" s="119" t="str">
        <f>IF('BB-2024-Saturday'!$AJ630&lt;&gt;"",IF('BB-2024-Saturday'!$AJ630="t",0,'BB-2024-Saturday'!AN630),"")</f>
        <v/>
      </c>
      <c r="G627" s="119" t="str">
        <f>IF('BB-2024-Saturday'!$AJ630&lt;&gt;"",IF('BB-2024-Saturday'!$AJ630="t",0,'BB-2024-Saturday'!AO630),"")</f>
        <v/>
      </c>
      <c r="H627" s="119" t="str">
        <f>IF('BB-2024-Saturday'!$AJ630&lt;&gt;"",IF('BB-2024-Saturday'!$AJ630="t",0,'BB-2024-Saturday'!AP630),"")</f>
        <v/>
      </c>
      <c r="I627" s="119" t="str">
        <f>IF('BB-2024-Saturday'!$AJ630&lt;&gt;"",IF('BB-2024-Saturday'!$AJ630="t",0,'BB-2024-Saturday'!AQ630),"")</f>
        <v/>
      </c>
      <c r="J627" s="119" t="str">
        <f>IF('BB-2024-Saturday'!$AJ630&lt;&gt;"",IF('BB-2024-Saturday'!$AJ630="t",'BB-2024-Saturday'!AM630,0),"")</f>
        <v/>
      </c>
      <c r="K627" s="119" t="str">
        <f>IF('BB-2024-Saturday'!$AJ630&lt;&gt;"",IF('BB-2024-Saturday'!$AJ630="t",'BB-2024-Saturday'!AN630,0),"")</f>
        <v/>
      </c>
      <c r="L627" s="119" t="str">
        <f>IF('BB-2024-Saturday'!$AJ630&lt;&gt;"",IF('BB-2024-Saturday'!$AJ630="t",'BB-2024-Saturday'!AO630,0),"")</f>
        <v/>
      </c>
      <c r="M627" s="119" t="str">
        <f>IF('BB-2024-Saturday'!$AJ630&lt;&gt;"",IF('BB-2024-Saturday'!$AJ630="t",'BB-2024-Saturday'!AP630,0),"")</f>
        <v/>
      </c>
      <c r="N627" s="120" t="str">
        <f>IF('BB-2024-Saturday'!$AJ630&lt;&gt;"",IF('BB-2024-Saturday'!$AJ630="m",'BB-2024-Saturday'!U630,0),"")</f>
        <v/>
      </c>
      <c r="O627" s="120" t="str">
        <f>IF('BB-2024-Saturday'!$AJ630&lt;&gt;"",IF('BB-2024-Saturday'!$AJ630="m",'BB-2024-Saturday'!V630,0),"")</f>
        <v/>
      </c>
    </row>
    <row r="628" spans="1:15" x14ac:dyDescent="0.25">
      <c r="A628" t="str">
        <f>IF('BB-2024-Saturday'!AJ631&lt;&gt;"",'BB-2024-Saturday'!AJ631,"")</f>
        <v/>
      </c>
      <c r="B628" t="str">
        <f>IF('BB-2024-Saturday'!AJ631&lt;&gt;"",'BB-2024-Saturday'!AR631,"")</f>
        <v/>
      </c>
      <c r="C628" t="str">
        <f>IF('BB-2024-Saturday'!AJ631="m","v","a")</f>
        <v>a</v>
      </c>
      <c r="D628" s="92" t="str">
        <f>IF('BB-2024-Saturday'!AJ631&lt;&gt;"",'BB-2024-Saturday'!AI631,"")</f>
        <v/>
      </c>
      <c r="E628" s="119" t="str">
        <f>IF('BB-2024-Saturday'!$AJ631&lt;&gt;"",IF('BB-2024-Saturday'!$AJ631="t",0,'BB-2024-Saturday'!AM631),"")</f>
        <v/>
      </c>
      <c r="F628" s="119" t="str">
        <f>IF('BB-2024-Saturday'!$AJ631&lt;&gt;"",IF('BB-2024-Saturday'!$AJ631="t",0,'BB-2024-Saturday'!AN631),"")</f>
        <v/>
      </c>
      <c r="G628" s="119" t="str">
        <f>IF('BB-2024-Saturday'!$AJ631&lt;&gt;"",IF('BB-2024-Saturday'!$AJ631="t",0,'BB-2024-Saturday'!AO631),"")</f>
        <v/>
      </c>
      <c r="H628" s="119" t="str">
        <f>IF('BB-2024-Saturday'!$AJ631&lt;&gt;"",IF('BB-2024-Saturday'!$AJ631="t",0,'BB-2024-Saturday'!AP631),"")</f>
        <v/>
      </c>
      <c r="I628" s="119" t="str">
        <f>IF('BB-2024-Saturday'!$AJ631&lt;&gt;"",IF('BB-2024-Saturday'!$AJ631="t",0,'BB-2024-Saturday'!AQ631),"")</f>
        <v/>
      </c>
      <c r="J628" s="119" t="str">
        <f>IF('BB-2024-Saturday'!$AJ631&lt;&gt;"",IF('BB-2024-Saturday'!$AJ631="t",'BB-2024-Saturday'!AM631,0),"")</f>
        <v/>
      </c>
      <c r="K628" s="119" t="str">
        <f>IF('BB-2024-Saturday'!$AJ631&lt;&gt;"",IF('BB-2024-Saturday'!$AJ631="t",'BB-2024-Saturday'!AN631,0),"")</f>
        <v/>
      </c>
      <c r="L628" s="119" t="str">
        <f>IF('BB-2024-Saturday'!$AJ631&lt;&gt;"",IF('BB-2024-Saturday'!$AJ631="t",'BB-2024-Saturday'!AO631,0),"")</f>
        <v/>
      </c>
      <c r="M628" s="119" t="str">
        <f>IF('BB-2024-Saturday'!$AJ631&lt;&gt;"",IF('BB-2024-Saturday'!$AJ631="t",'BB-2024-Saturday'!AP631,0),"")</f>
        <v/>
      </c>
      <c r="N628" s="120" t="str">
        <f>IF('BB-2024-Saturday'!$AJ631&lt;&gt;"",IF('BB-2024-Saturday'!$AJ631="m",'BB-2024-Saturday'!U631,0),"")</f>
        <v/>
      </c>
      <c r="O628" s="120" t="str">
        <f>IF('BB-2024-Saturday'!$AJ631&lt;&gt;"",IF('BB-2024-Saturday'!$AJ631="m",'BB-2024-Saturday'!V631,0),"")</f>
        <v/>
      </c>
    </row>
    <row r="629" spans="1:15" x14ac:dyDescent="0.25">
      <c r="A629" t="str">
        <f>IF('BB-2024-Saturday'!AJ632&lt;&gt;"",'BB-2024-Saturday'!AJ632,"")</f>
        <v/>
      </c>
      <c r="B629" t="str">
        <f>IF('BB-2024-Saturday'!AJ632&lt;&gt;"",'BB-2024-Saturday'!AR632,"")</f>
        <v/>
      </c>
      <c r="C629" t="str">
        <f>IF('BB-2024-Saturday'!AJ632="m","v","a")</f>
        <v>a</v>
      </c>
      <c r="D629" s="92" t="str">
        <f>IF('BB-2024-Saturday'!AJ632&lt;&gt;"",'BB-2024-Saturday'!AI632,"")</f>
        <v/>
      </c>
      <c r="E629" s="119" t="str">
        <f>IF('BB-2024-Saturday'!$AJ632&lt;&gt;"",IF('BB-2024-Saturday'!$AJ632="t",0,'BB-2024-Saturday'!AM632),"")</f>
        <v/>
      </c>
      <c r="F629" s="119" t="str">
        <f>IF('BB-2024-Saturday'!$AJ632&lt;&gt;"",IF('BB-2024-Saturday'!$AJ632="t",0,'BB-2024-Saturday'!AN632),"")</f>
        <v/>
      </c>
      <c r="G629" s="119" t="str">
        <f>IF('BB-2024-Saturday'!$AJ632&lt;&gt;"",IF('BB-2024-Saturday'!$AJ632="t",0,'BB-2024-Saturday'!AO632),"")</f>
        <v/>
      </c>
      <c r="H629" s="119" t="str">
        <f>IF('BB-2024-Saturday'!$AJ632&lt;&gt;"",IF('BB-2024-Saturday'!$AJ632="t",0,'BB-2024-Saturday'!AP632),"")</f>
        <v/>
      </c>
      <c r="I629" s="119" t="str">
        <f>IF('BB-2024-Saturday'!$AJ632&lt;&gt;"",IF('BB-2024-Saturday'!$AJ632="t",0,'BB-2024-Saturday'!AQ632),"")</f>
        <v/>
      </c>
      <c r="J629" s="119" t="str">
        <f>IF('BB-2024-Saturday'!$AJ632&lt;&gt;"",IF('BB-2024-Saturday'!$AJ632="t",'BB-2024-Saturday'!AM632,0),"")</f>
        <v/>
      </c>
      <c r="K629" s="119" t="str">
        <f>IF('BB-2024-Saturday'!$AJ632&lt;&gt;"",IF('BB-2024-Saturday'!$AJ632="t",'BB-2024-Saturday'!AN632,0),"")</f>
        <v/>
      </c>
      <c r="L629" s="119" t="str">
        <f>IF('BB-2024-Saturday'!$AJ632&lt;&gt;"",IF('BB-2024-Saturday'!$AJ632="t",'BB-2024-Saturday'!AO632,0),"")</f>
        <v/>
      </c>
      <c r="M629" s="119" t="str">
        <f>IF('BB-2024-Saturday'!$AJ632&lt;&gt;"",IF('BB-2024-Saturday'!$AJ632="t",'BB-2024-Saturday'!AP632,0),"")</f>
        <v/>
      </c>
      <c r="N629" s="120" t="str">
        <f>IF('BB-2024-Saturday'!$AJ632&lt;&gt;"",IF('BB-2024-Saturday'!$AJ632="m",'BB-2024-Saturday'!U632,0),"")</f>
        <v/>
      </c>
      <c r="O629" s="120" t="str">
        <f>IF('BB-2024-Saturday'!$AJ632&lt;&gt;"",IF('BB-2024-Saturday'!$AJ632="m",'BB-2024-Saturday'!V632,0),"")</f>
        <v/>
      </c>
    </row>
    <row r="630" spans="1:15" x14ac:dyDescent="0.25">
      <c r="A630" t="str">
        <f>IF('BB-2024-Saturday'!AJ633&lt;&gt;"",'BB-2024-Saturday'!AJ633,"")</f>
        <v/>
      </c>
      <c r="B630" t="str">
        <f>IF('BB-2024-Saturday'!AJ633&lt;&gt;"",'BB-2024-Saturday'!AR633,"")</f>
        <v/>
      </c>
      <c r="C630" t="str">
        <f>IF('BB-2024-Saturday'!AJ633="m","v","a")</f>
        <v>a</v>
      </c>
      <c r="D630" s="92" t="str">
        <f>IF('BB-2024-Saturday'!AJ633&lt;&gt;"",'BB-2024-Saturday'!AI633,"")</f>
        <v/>
      </c>
      <c r="E630" s="119" t="str">
        <f>IF('BB-2024-Saturday'!$AJ633&lt;&gt;"",IF('BB-2024-Saturday'!$AJ633="t",0,'BB-2024-Saturday'!AM633),"")</f>
        <v/>
      </c>
      <c r="F630" s="119" t="str">
        <f>IF('BB-2024-Saturday'!$AJ633&lt;&gt;"",IF('BB-2024-Saturday'!$AJ633="t",0,'BB-2024-Saturday'!AN633),"")</f>
        <v/>
      </c>
      <c r="G630" s="119" t="str">
        <f>IF('BB-2024-Saturday'!$AJ633&lt;&gt;"",IF('BB-2024-Saturday'!$AJ633="t",0,'BB-2024-Saturday'!AO633),"")</f>
        <v/>
      </c>
      <c r="H630" s="119" t="str">
        <f>IF('BB-2024-Saturday'!$AJ633&lt;&gt;"",IF('BB-2024-Saturday'!$AJ633="t",0,'BB-2024-Saturday'!AP633),"")</f>
        <v/>
      </c>
      <c r="I630" s="119" t="str">
        <f>IF('BB-2024-Saturday'!$AJ633&lt;&gt;"",IF('BB-2024-Saturday'!$AJ633="t",0,'BB-2024-Saturday'!AQ633),"")</f>
        <v/>
      </c>
      <c r="J630" s="119" t="str">
        <f>IF('BB-2024-Saturday'!$AJ633&lt;&gt;"",IF('BB-2024-Saturday'!$AJ633="t",'BB-2024-Saturday'!AM633,0),"")</f>
        <v/>
      </c>
      <c r="K630" s="119" t="str">
        <f>IF('BB-2024-Saturday'!$AJ633&lt;&gt;"",IF('BB-2024-Saturday'!$AJ633="t",'BB-2024-Saturday'!AN633,0),"")</f>
        <v/>
      </c>
      <c r="L630" s="119" t="str">
        <f>IF('BB-2024-Saturday'!$AJ633&lt;&gt;"",IF('BB-2024-Saturday'!$AJ633="t",'BB-2024-Saturday'!AO633,0),"")</f>
        <v/>
      </c>
      <c r="M630" s="119" t="str">
        <f>IF('BB-2024-Saturday'!$AJ633&lt;&gt;"",IF('BB-2024-Saturday'!$AJ633="t",'BB-2024-Saturday'!AP633,0),"")</f>
        <v/>
      </c>
      <c r="N630" s="120" t="str">
        <f>IF('BB-2024-Saturday'!$AJ633&lt;&gt;"",IF('BB-2024-Saturday'!$AJ633="m",'BB-2024-Saturday'!U633,0),"")</f>
        <v/>
      </c>
      <c r="O630" s="120" t="str">
        <f>IF('BB-2024-Saturday'!$AJ633&lt;&gt;"",IF('BB-2024-Saturday'!$AJ633="m",'BB-2024-Saturday'!V633,0),"")</f>
        <v/>
      </c>
    </row>
    <row r="631" spans="1:15" x14ac:dyDescent="0.25">
      <c r="A631" t="str">
        <f>IF('BB-2024-Saturday'!AJ634&lt;&gt;"",'BB-2024-Saturday'!AJ634,"")</f>
        <v>m</v>
      </c>
      <c r="B631" t="str">
        <f>IF('BB-2024-Saturday'!AJ634&lt;&gt;"",'BB-2024-Saturday'!AR634,"")</f>
        <v>Control @ Danger plate @ start of a Armco barrier just past 62,4 km plate. Dot on pole , side of road and centre line.</v>
      </c>
      <c r="C631" t="str">
        <f>IF('BB-2024-Saturday'!AJ634="m","v","a")</f>
        <v>v</v>
      </c>
      <c r="D631" s="92">
        <f>IF('BB-2024-Saturday'!AJ634&lt;&gt;"",'BB-2024-Saturday'!AI634,"")</f>
        <v>196.76</v>
      </c>
      <c r="E631" s="119">
        <f>IF('BB-2024-Saturday'!$AJ634&lt;&gt;"",IF('BB-2024-Saturday'!$AJ634="t",0,'BB-2024-Saturday'!AM634),"")</f>
        <v>41</v>
      </c>
      <c r="F631" s="119">
        <f>IF('BB-2024-Saturday'!$AJ634&lt;&gt;"",IF('BB-2024-Saturday'!$AJ634="t",0,'BB-2024-Saturday'!AN634),"")</f>
        <v>48</v>
      </c>
      <c r="G631" s="119">
        <f>IF('BB-2024-Saturday'!$AJ634&lt;&gt;"",IF('BB-2024-Saturday'!$AJ634="t",0,'BB-2024-Saturday'!AO634),"")</f>
        <v>55</v>
      </c>
      <c r="H631" s="119">
        <f>IF('BB-2024-Saturday'!$AJ634&lt;&gt;"",IF('BB-2024-Saturday'!$AJ634="t",0,'BB-2024-Saturday'!AP634),"")</f>
        <v>62</v>
      </c>
      <c r="I631" s="119" t="str">
        <f>IF('BB-2024-Saturday'!$AJ634&lt;&gt;"",IF('BB-2024-Saturday'!$AJ634="t",0,'BB-2024-Saturday'!AQ634),"")</f>
        <v>80</v>
      </c>
      <c r="J631" s="119">
        <f>IF('BB-2024-Saturday'!$AJ634&lt;&gt;"",IF('BB-2024-Saturday'!$AJ634="t",'BB-2024-Saturday'!AM634,0),"")</f>
        <v>0</v>
      </c>
      <c r="K631" s="119">
        <f>IF('BB-2024-Saturday'!$AJ634&lt;&gt;"",IF('BB-2024-Saturday'!$AJ634="t",'BB-2024-Saturday'!AN634,0),"")</f>
        <v>0</v>
      </c>
      <c r="L631" s="119">
        <f>IF('BB-2024-Saturday'!$AJ634&lt;&gt;"",IF('BB-2024-Saturday'!$AJ634="t",'BB-2024-Saturday'!AO634,0),"")</f>
        <v>0</v>
      </c>
      <c r="M631" s="119">
        <f>IF('BB-2024-Saturday'!$AJ634&lt;&gt;"",IF('BB-2024-Saturday'!$AJ634="t",'BB-2024-Saturday'!AP634,0),"")</f>
        <v>0</v>
      </c>
      <c r="N631" s="120">
        <f>IF('BB-2024-Saturday'!$AJ634&lt;&gt;"",IF('BB-2024-Saturday'!$AJ634="m",'BB-2024-Saturday'!U634,0),"")</f>
        <v>26.70739</v>
      </c>
      <c r="O631" s="120">
        <f>IF('BB-2024-Saturday'!$AJ634&lt;&gt;"",IF('BB-2024-Saturday'!$AJ634="m",'BB-2024-Saturday'!V634,0),"")</f>
        <v>28.696429999999999</v>
      </c>
    </row>
    <row r="632" spans="1:15" x14ac:dyDescent="0.25">
      <c r="A632" t="str">
        <f>IF('BB-2024-Saturday'!AJ635&lt;&gt;"",'BB-2024-Saturday'!AJ635,"")</f>
        <v/>
      </c>
      <c r="B632" t="str">
        <f>IF('BB-2024-Saturday'!AJ635&lt;&gt;"",'BB-2024-Saturday'!AR635,"")</f>
        <v/>
      </c>
      <c r="C632" t="str">
        <f>IF('BB-2024-Saturday'!AJ635="m","v","a")</f>
        <v>a</v>
      </c>
      <c r="D632" s="92" t="str">
        <f>IF('BB-2024-Saturday'!AJ635&lt;&gt;"",'BB-2024-Saturday'!AI635,"")</f>
        <v/>
      </c>
      <c r="E632" s="119" t="str">
        <f>IF('BB-2024-Saturday'!$AJ635&lt;&gt;"",IF('BB-2024-Saturday'!$AJ635="t",0,'BB-2024-Saturday'!AM635),"")</f>
        <v/>
      </c>
      <c r="F632" s="119" t="str">
        <f>IF('BB-2024-Saturday'!$AJ635&lt;&gt;"",IF('BB-2024-Saturday'!$AJ635="t",0,'BB-2024-Saturday'!AN635),"")</f>
        <v/>
      </c>
      <c r="G632" s="119" t="str">
        <f>IF('BB-2024-Saturday'!$AJ635&lt;&gt;"",IF('BB-2024-Saturday'!$AJ635="t",0,'BB-2024-Saturday'!AO635),"")</f>
        <v/>
      </c>
      <c r="H632" s="119" t="str">
        <f>IF('BB-2024-Saturday'!$AJ635&lt;&gt;"",IF('BB-2024-Saturday'!$AJ635="t",0,'BB-2024-Saturday'!AP635),"")</f>
        <v/>
      </c>
      <c r="I632" s="119" t="str">
        <f>IF('BB-2024-Saturday'!$AJ635&lt;&gt;"",IF('BB-2024-Saturday'!$AJ635="t",0,'BB-2024-Saturday'!AQ635),"")</f>
        <v/>
      </c>
      <c r="J632" s="119" t="str">
        <f>IF('BB-2024-Saturday'!$AJ635&lt;&gt;"",IF('BB-2024-Saturday'!$AJ635="t",'BB-2024-Saturday'!AM635,0),"")</f>
        <v/>
      </c>
      <c r="K632" s="119" t="str">
        <f>IF('BB-2024-Saturday'!$AJ635&lt;&gt;"",IF('BB-2024-Saturday'!$AJ635="t",'BB-2024-Saturday'!AN635,0),"")</f>
        <v/>
      </c>
      <c r="L632" s="119" t="str">
        <f>IF('BB-2024-Saturday'!$AJ635&lt;&gt;"",IF('BB-2024-Saturday'!$AJ635="t",'BB-2024-Saturday'!AO635,0),"")</f>
        <v/>
      </c>
      <c r="M632" s="119" t="str">
        <f>IF('BB-2024-Saturday'!$AJ635&lt;&gt;"",IF('BB-2024-Saturday'!$AJ635="t",'BB-2024-Saturday'!AP635,0),"")</f>
        <v/>
      </c>
      <c r="N632" s="120" t="str">
        <f>IF('BB-2024-Saturday'!$AJ635&lt;&gt;"",IF('BB-2024-Saturday'!$AJ635="m",'BB-2024-Saturday'!U635,0),"")</f>
        <v/>
      </c>
      <c r="O632" s="120" t="str">
        <f>IF('BB-2024-Saturday'!$AJ635&lt;&gt;"",IF('BB-2024-Saturday'!$AJ635="m",'BB-2024-Saturday'!V635,0),"")</f>
        <v/>
      </c>
    </row>
    <row r="633" spans="1:15" x14ac:dyDescent="0.25">
      <c r="A633" t="str">
        <f>IF('BB-2024-Saturday'!AJ636&lt;&gt;"",'BB-2024-Saturday'!AJ636,"")</f>
        <v/>
      </c>
      <c r="B633" t="str">
        <f>IF('BB-2024-Saturday'!AJ636&lt;&gt;"",'BB-2024-Saturday'!AR636,"")</f>
        <v/>
      </c>
      <c r="C633" t="str">
        <f>IF('BB-2024-Saturday'!AJ636="m","v","a")</f>
        <v>a</v>
      </c>
      <c r="D633" s="92" t="str">
        <f>IF('BB-2024-Saturday'!AJ636&lt;&gt;"",'BB-2024-Saturday'!AI636,"")</f>
        <v/>
      </c>
      <c r="E633" s="119" t="str">
        <f>IF('BB-2024-Saturday'!$AJ636&lt;&gt;"",IF('BB-2024-Saturday'!$AJ636="t",0,'BB-2024-Saturday'!AM636),"")</f>
        <v/>
      </c>
      <c r="F633" s="119" t="str">
        <f>IF('BB-2024-Saturday'!$AJ636&lt;&gt;"",IF('BB-2024-Saturday'!$AJ636="t",0,'BB-2024-Saturday'!AN636),"")</f>
        <v/>
      </c>
      <c r="G633" s="119" t="str">
        <f>IF('BB-2024-Saturday'!$AJ636&lt;&gt;"",IF('BB-2024-Saturday'!$AJ636="t",0,'BB-2024-Saturday'!AO636),"")</f>
        <v/>
      </c>
      <c r="H633" s="119" t="str">
        <f>IF('BB-2024-Saturday'!$AJ636&lt;&gt;"",IF('BB-2024-Saturday'!$AJ636="t",0,'BB-2024-Saturday'!AP636),"")</f>
        <v/>
      </c>
      <c r="I633" s="119" t="str">
        <f>IF('BB-2024-Saturday'!$AJ636&lt;&gt;"",IF('BB-2024-Saturday'!$AJ636="t",0,'BB-2024-Saturday'!AQ636),"")</f>
        <v/>
      </c>
      <c r="J633" s="119" t="str">
        <f>IF('BB-2024-Saturday'!$AJ636&lt;&gt;"",IF('BB-2024-Saturday'!$AJ636="t",'BB-2024-Saturday'!AM636,0),"")</f>
        <v/>
      </c>
      <c r="K633" s="119" t="str">
        <f>IF('BB-2024-Saturday'!$AJ636&lt;&gt;"",IF('BB-2024-Saturday'!$AJ636="t",'BB-2024-Saturday'!AN636,0),"")</f>
        <v/>
      </c>
      <c r="L633" s="119" t="str">
        <f>IF('BB-2024-Saturday'!$AJ636&lt;&gt;"",IF('BB-2024-Saturday'!$AJ636="t",'BB-2024-Saturday'!AO636,0),"")</f>
        <v/>
      </c>
      <c r="M633" s="119" t="str">
        <f>IF('BB-2024-Saturday'!$AJ636&lt;&gt;"",IF('BB-2024-Saturday'!$AJ636="t",'BB-2024-Saturday'!AP636,0),"")</f>
        <v/>
      </c>
      <c r="N633" s="120" t="str">
        <f>IF('BB-2024-Saturday'!$AJ636&lt;&gt;"",IF('BB-2024-Saturday'!$AJ636="m",'BB-2024-Saturday'!U636,0),"")</f>
        <v/>
      </c>
      <c r="O633" s="120" t="str">
        <f>IF('BB-2024-Saturday'!$AJ636&lt;&gt;"",IF('BB-2024-Saturday'!$AJ636="m",'BB-2024-Saturday'!V636,0),"")</f>
        <v/>
      </c>
    </row>
    <row r="634" spans="1:15" x14ac:dyDescent="0.25">
      <c r="A634" t="str">
        <f>IF('BB-2024-Saturday'!AJ637&lt;&gt;"",'BB-2024-Saturday'!AJ637,"")</f>
        <v/>
      </c>
      <c r="B634" t="str">
        <f>IF('BB-2024-Saturday'!AJ637&lt;&gt;"",'BB-2024-Saturday'!AR637,"")</f>
        <v/>
      </c>
      <c r="C634" t="str">
        <f>IF('BB-2024-Saturday'!AJ637="m","v","a")</f>
        <v>a</v>
      </c>
      <c r="D634" s="92" t="str">
        <f>IF('BB-2024-Saturday'!AJ637&lt;&gt;"",'BB-2024-Saturday'!AI637,"")</f>
        <v/>
      </c>
      <c r="E634" s="119" t="str">
        <f>IF('BB-2024-Saturday'!$AJ637&lt;&gt;"",IF('BB-2024-Saturday'!$AJ637="t",0,'BB-2024-Saturday'!AM637),"")</f>
        <v/>
      </c>
      <c r="F634" s="119" t="str">
        <f>IF('BB-2024-Saturday'!$AJ637&lt;&gt;"",IF('BB-2024-Saturday'!$AJ637="t",0,'BB-2024-Saturday'!AN637),"")</f>
        <v/>
      </c>
      <c r="G634" s="119" t="str">
        <f>IF('BB-2024-Saturday'!$AJ637&lt;&gt;"",IF('BB-2024-Saturday'!$AJ637="t",0,'BB-2024-Saturday'!AO637),"")</f>
        <v/>
      </c>
      <c r="H634" s="119" t="str">
        <f>IF('BB-2024-Saturday'!$AJ637&lt;&gt;"",IF('BB-2024-Saturday'!$AJ637="t",0,'BB-2024-Saturday'!AP637),"")</f>
        <v/>
      </c>
      <c r="I634" s="119" t="str">
        <f>IF('BB-2024-Saturday'!$AJ637&lt;&gt;"",IF('BB-2024-Saturday'!$AJ637="t",0,'BB-2024-Saturday'!AQ637),"")</f>
        <v/>
      </c>
      <c r="J634" s="119" t="str">
        <f>IF('BB-2024-Saturday'!$AJ637&lt;&gt;"",IF('BB-2024-Saturday'!$AJ637="t",'BB-2024-Saturday'!AM637,0),"")</f>
        <v/>
      </c>
      <c r="K634" s="119" t="str">
        <f>IF('BB-2024-Saturday'!$AJ637&lt;&gt;"",IF('BB-2024-Saturday'!$AJ637="t",'BB-2024-Saturday'!AN637,0),"")</f>
        <v/>
      </c>
      <c r="L634" s="119" t="str">
        <f>IF('BB-2024-Saturday'!$AJ637&lt;&gt;"",IF('BB-2024-Saturday'!$AJ637="t",'BB-2024-Saturday'!AO637,0),"")</f>
        <v/>
      </c>
      <c r="M634" s="119" t="str">
        <f>IF('BB-2024-Saturday'!$AJ637&lt;&gt;"",IF('BB-2024-Saturday'!$AJ637="t",'BB-2024-Saturday'!AP637,0),"")</f>
        <v/>
      </c>
      <c r="N634" s="120" t="str">
        <f>IF('BB-2024-Saturday'!$AJ637&lt;&gt;"",IF('BB-2024-Saturday'!$AJ637="m",'BB-2024-Saturday'!U637,0),"")</f>
        <v/>
      </c>
      <c r="O634" s="120" t="str">
        <f>IF('BB-2024-Saturday'!$AJ637&lt;&gt;"",IF('BB-2024-Saturday'!$AJ637="m",'BB-2024-Saturday'!V637,0),"")</f>
        <v/>
      </c>
    </row>
    <row r="635" spans="1:15" x14ac:dyDescent="0.25">
      <c r="A635" t="str">
        <f>IF('BB-2024-Saturday'!AJ638&lt;&gt;"",'BB-2024-Saturday'!AJ638,"")</f>
        <v/>
      </c>
      <c r="B635" t="str">
        <f>IF('BB-2024-Saturday'!AJ638&lt;&gt;"",'BB-2024-Saturday'!AR638,"")</f>
        <v/>
      </c>
      <c r="C635" t="str">
        <f>IF('BB-2024-Saturday'!AJ638="m","v","a")</f>
        <v>a</v>
      </c>
      <c r="D635" s="92" t="str">
        <f>IF('BB-2024-Saturday'!AJ638&lt;&gt;"",'BB-2024-Saturday'!AI638,"")</f>
        <v/>
      </c>
      <c r="E635" s="119" t="str">
        <f>IF('BB-2024-Saturday'!$AJ638&lt;&gt;"",IF('BB-2024-Saturday'!$AJ638="t",0,'BB-2024-Saturday'!AM638),"")</f>
        <v/>
      </c>
      <c r="F635" s="119" t="str">
        <f>IF('BB-2024-Saturday'!$AJ638&lt;&gt;"",IF('BB-2024-Saturday'!$AJ638="t",0,'BB-2024-Saturday'!AN638),"")</f>
        <v/>
      </c>
      <c r="G635" s="119" t="str">
        <f>IF('BB-2024-Saturday'!$AJ638&lt;&gt;"",IF('BB-2024-Saturday'!$AJ638="t",0,'BB-2024-Saturday'!AO638),"")</f>
        <v/>
      </c>
      <c r="H635" s="119" t="str">
        <f>IF('BB-2024-Saturday'!$AJ638&lt;&gt;"",IF('BB-2024-Saturday'!$AJ638="t",0,'BB-2024-Saturday'!AP638),"")</f>
        <v/>
      </c>
      <c r="I635" s="119" t="str">
        <f>IF('BB-2024-Saturday'!$AJ638&lt;&gt;"",IF('BB-2024-Saturday'!$AJ638="t",0,'BB-2024-Saturday'!AQ638),"")</f>
        <v/>
      </c>
      <c r="J635" s="119" t="str">
        <f>IF('BB-2024-Saturday'!$AJ638&lt;&gt;"",IF('BB-2024-Saturday'!$AJ638="t",'BB-2024-Saturday'!AM638,0),"")</f>
        <v/>
      </c>
      <c r="K635" s="119" t="str">
        <f>IF('BB-2024-Saturday'!$AJ638&lt;&gt;"",IF('BB-2024-Saturday'!$AJ638="t",'BB-2024-Saturday'!AN638,0),"")</f>
        <v/>
      </c>
      <c r="L635" s="119" t="str">
        <f>IF('BB-2024-Saturday'!$AJ638&lt;&gt;"",IF('BB-2024-Saturday'!$AJ638="t",'BB-2024-Saturday'!AO638,0),"")</f>
        <v/>
      </c>
      <c r="M635" s="119" t="str">
        <f>IF('BB-2024-Saturday'!$AJ638&lt;&gt;"",IF('BB-2024-Saturday'!$AJ638="t",'BB-2024-Saturday'!AP638,0),"")</f>
        <v/>
      </c>
      <c r="N635" s="120" t="str">
        <f>IF('BB-2024-Saturday'!$AJ638&lt;&gt;"",IF('BB-2024-Saturday'!$AJ638="m",'BB-2024-Saturday'!U638,0),"")</f>
        <v/>
      </c>
      <c r="O635" s="120" t="str">
        <f>IF('BB-2024-Saturday'!$AJ638&lt;&gt;"",IF('BB-2024-Saturday'!$AJ638="m",'BB-2024-Saturday'!V638,0),"")</f>
        <v/>
      </c>
    </row>
    <row r="636" spans="1:15" x14ac:dyDescent="0.25">
      <c r="A636" t="str">
        <f>IF('BB-2024-Saturday'!AJ639&lt;&gt;"",'BB-2024-Saturday'!AJ639,"")</f>
        <v/>
      </c>
      <c r="B636" t="str">
        <f>IF('BB-2024-Saturday'!AJ639&lt;&gt;"",'BB-2024-Saturday'!AR639,"")</f>
        <v/>
      </c>
      <c r="C636" t="str">
        <f>IF('BB-2024-Saturday'!AJ639="m","v","a")</f>
        <v>a</v>
      </c>
      <c r="D636" s="92" t="str">
        <f>IF('BB-2024-Saturday'!AJ639&lt;&gt;"",'BB-2024-Saturday'!AI639,"")</f>
        <v/>
      </c>
      <c r="E636" s="119" t="str">
        <f>IF('BB-2024-Saturday'!$AJ639&lt;&gt;"",IF('BB-2024-Saturday'!$AJ639="t",0,'BB-2024-Saturday'!AM639),"")</f>
        <v/>
      </c>
      <c r="F636" s="119" t="str">
        <f>IF('BB-2024-Saturday'!$AJ639&lt;&gt;"",IF('BB-2024-Saturday'!$AJ639="t",0,'BB-2024-Saturday'!AN639),"")</f>
        <v/>
      </c>
      <c r="G636" s="119" t="str">
        <f>IF('BB-2024-Saturday'!$AJ639&lt;&gt;"",IF('BB-2024-Saturday'!$AJ639="t",0,'BB-2024-Saturday'!AO639),"")</f>
        <v/>
      </c>
      <c r="H636" s="119" t="str">
        <f>IF('BB-2024-Saturday'!$AJ639&lt;&gt;"",IF('BB-2024-Saturday'!$AJ639="t",0,'BB-2024-Saturday'!AP639),"")</f>
        <v/>
      </c>
      <c r="I636" s="119" t="str">
        <f>IF('BB-2024-Saturday'!$AJ639&lt;&gt;"",IF('BB-2024-Saturday'!$AJ639="t",0,'BB-2024-Saturday'!AQ639),"")</f>
        <v/>
      </c>
      <c r="J636" s="119" t="str">
        <f>IF('BB-2024-Saturday'!$AJ639&lt;&gt;"",IF('BB-2024-Saturday'!$AJ639="t",'BB-2024-Saturday'!AM639,0),"")</f>
        <v/>
      </c>
      <c r="K636" s="119" t="str">
        <f>IF('BB-2024-Saturday'!$AJ639&lt;&gt;"",IF('BB-2024-Saturday'!$AJ639="t",'BB-2024-Saturday'!AN639,0),"")</f>
        <v/>
      </c>
      <c r="L636" s="119" t="str">
        <f>IF('BB-2024-Saturday'!$AJ639&lt;&gt;"",IF('BB-2024-Saturday'!$AJ639="t",'BB-2024-Saturday'!AO639,0),"")</f>
        <v/>
      </c>
      <c r="M636" s="119" t="str">
        <f>IF('BB-2024-Saturday'!$AJ639&lt;&gt;"",IF('BB-2024-Saturday'!$AJ639="t",'BB-2024-Saturday'!AP639,0),"")</f>
        <v/>
      </c>
      <c r="N636" s="120" t="str">
        <f>IF('BB-2024-Saturday'!$AJ639&lt;&gt;"",IF('BB-2024-Saturday'!$AJ639="m",'BB-2024-Saturday'!U639,0),"")</f>
        <v/>
      </c>
      <c r="O636" s="120" t="str">
        <f>IF('BB-2024-Saturday'!$AJ639&lt;&gt;"",IF('BB-2024-Saturday'!$AJ639="m",'BB-2024-Saturday'!V639,0),"")</f>
        <v/>
      </c>
    </row>
    <row r="637" spans="1:15" x14ac:dyDescent="0.25">
      <c r="A637" t="str">
        <f>IF('BB-2024-Saturday'!AJ640&lt;&gt;"",'BB-2024-Saturday'!AJ640,"")</f>
        <v/>
      </c>
      <c r="B637" t="str">
        <f>IF('BB-2024-Saturday'!AJ640&lt;&gt;"",'BB-2024-Saturday'!AR640,"")</f>
        <v/>
      </c>
      <c r="C637" t="str">
        <f>IF('BB-2024-Saturday'!AJ640="m","v","a")</f>
        <v>a</v>
      </c>
      <c r="D637" s="92" t="str">
        <f>IF('BB-2024-Saturday'!AJ640&lt;&gt;"",'BB-2024-Saturday'!AI640,"")</f>
        <v/>
      </c>
      <c r="E637" s="119" t="str">
        <f>IF('BB-2024-Saturday'!$AJ640&lt;&gt;"",IF('BB-2024-Saturday'!$AJ640="t",0,'BB-2024-Saturday'!AM640),"")</f>
        <v/>
      </c>
      <c r="F637" s="119" t="str">
        <f>IF('BB-2024-Saturday'!$AJ640&lt;&gt;"",IF('BB-2024-Saturday'!$AJ640="t",0,'BB-2024-Saturday'!AN640),"")</f>
        <v/>
      </c>
      <c r="G637" s="119" t="str">
        <f>IF('BB-2024-Saturday'!$AJ640&lt;&gt;"",IF('BB-2024-Saturday'!$AJ640="t",0,'BB-2024-Saturday'!AO640),"")</f>
        <v/>
      </c>
      <c r="H637" s="119" t="str">
        <f>IF('BB-2024-Saturday'!$AJ640&lt;&gt;"",IF('BB-2024-Saturday'!$AJ640="t",0,'BB-2024-Saturday'!AP640),"")</f>
        <v/>
      </c>
      <c r="I637" s="119" t="str">
        <f>IF('BB-2024-Saturday'!$AJ640&lt;&gt;"",IF('BB-2024-Saturday'!$AJ640="t",0,'BB-2024-Saturday'!AQ640),"")</f>
        <v/>
      </c>
      <c r="J637" s="119" t="str">
        <f>IF('BB-2024-Saturday'!$AJ640&lt;&gt;"",IF('BB-2024-Saturday'!$AJ640="t",'BB-2024-Saturday'!AM640,0),"")</f>
        <v/>
      </c>
      <c r="K637" s="119" t="str">
        <f>IF('BB-2024-Saturday'!$AJ640&lt;&gt;"",IF('BB-2024-Saturday'!$AJ640="t",'BB-2024-Saturday'!AN640,0),"")</f>
        <v/>
      </c>
      <c r="L637" s="119" t="str">
        <f>IF('BB-2024-Saturday'!$AJ640&lt;&gt;"",IF('BB-2024-Saturday'!$AJ640="t",'BB-2024-Saturday'!AO640,0),"")</f>
        <v/>
      </c>
      <c r="M637" s="119" t="str">
        <f>IF('BB-2024-Saturday'!$AJ640&lt;&gt;"",IF('BB-2024-Saturday'!$AJ640="t",'BB-2024-Saturday'!AP640,0),"")</f>
        <v/>
      </c>
      <c r="N637" s="120" t="str">
        <f>IF('BB-2024-Saturday'!$AJ640&lt;&gt;"",IF('BB-2024-Saturday'!$AJ640="m",'BB-2024-Saturday'!U640,0),"")</f>
        <v/>
      </c>
      <c r="O637" s="120" t="str">
        <f>IF('BB-2024-Saturday'!$AJ640&lt;&gt;"",IF('BB-2024-Saturday'!$AJ640="m",'BB-2024-Saturday'!V640,0),"")</f>
        <v/>
      </c>
    </row>
    <row r="638" spans="1:15" x14ac:dyDescent="0.25">
      <c r="A638" t="str">
        <f>IF('BB-2024-Saturday'!AJ641&lt;&gt;"",'BB-2024-Saturday'!AJ641,"")</f>
        <v/>
      </c>
      <c r="B638" t="str">
        <f>IF('BB-2024-Saturday'!AJ641&lt;&gt;"",'BB-2024-Saturday'!AR641,"")</f>
        <v/>
      </c>
      <c r="C638" t="str">
        <f>IF('BB-2024-Saturday'!AJ641="m","v","a")</f>
        <v>a</v>
      </c>
      <c r="D638" s="92" t="str">
        <f>IF('BB-2024-Saturday'!AJ641&lt;&gt;"",'BB-2024-Saturday'!AI641,"")</f>
        <v/>
      </c>
      <c r="E638" s="119" t="str">
        <f>IF('BB-2024-Saturday'!$AJ641&lt;&gt;"",IF('BB-2024-Saturday'!$AJ641="t",0,'BB-2024-Saturday'!AM641),"")</f>
        <v/>
      </c>
      <c r="F638" s="119" t="str">
        <f>IF('BB-2024-Saturday'!$AJ641&lt;&gt;"",IF('BB-2024-Saturday'!$AJ641="t",0,'BB-2024-Saturday'!AN641),"")</f>
        <v/>
      </c>
      <c r="G638" s="119" t="str">
        <f>IF('BB-2024-Saturday'!$AJ641&lt;&gt;"",IF('BB-2024-Saturday'!$AJ641="t",0,'BB-2024-Saturday'!AO641),"")</f>
        <v/>
      </c>
      <c r="H638" s="119" t="str">
        <f>IF('BB-2024-Saturday'!$AJ641&lt;&gt;"",IF('BB-2024-Saturday'!$AJ641="t",0,'BB-2024-Saturday'!AP641),"")</f>
        <v/>
      </c>
      <c r="I638" s="119" t="str">
        <f>IF('BB-2024-Saturday'!$AJ641&lt;&gt;"",IF('BB-2024-Saturday'!$AJ641="t",0,'BB-2024-Saturday'!AQ641),"")</f>
        <v/>
      </c>
      <c r="J638" s="119" t="str">
        <f>IF('BB-2024-Saturday'!$AJ641&lt;&gt;"",IF('BB-2024-Saturday'!$AJ641="t",'BB-2024-Saturday'!AM641,0),"")</f>
        <v/>
      </c>
      <c r="K638" s="119" t="str">
        <f>IF('BB-2024-Saturday'!$AJ641&lt;&gt;"",IF('BB-2024-Saturday'!$AJ641="t",'BB-2024-Saturday'!AN641,0),"")</f>
        <v/>
      </c>
      <c r="L638" s="119" t="str">
        <f>IF('BB-2024-Saturday'!$AJ641&lt;&gt;"",IF('BB-2024-Saturday'!$AJ641="t",'BB-2024-Saturday'!AO641,0),"")</f>
        <v/>
      </c>
      <c r="M638" s="119" t="str">
        <f>IF('BB-2024-Saturday'!$AJ641&lt;&gt;"",IF('BB-2024-Saturday'!$AJ641="t",'BB-2024-Saturday'!AP641,0),"")</f>
        <v/>
      </c>
      <c r="N638" s="120" t="str">
        <f>IF('BB-2024-Saturday'!$AJ641&lt;&gt;"",IF('BB-2024-Saturday'!$AJ641="m",'BB-2024-Saturday'!U641,0),"")</f>
        <v/>
      </c>
      <c r="O638" s="120" t="str">
        <f>IF('BB-2024-Saturday'!$AJ641&lt;&gt;"",IF('BB-2024-Saturday'!$AJ641="m",'BB-2024-Saturday'!V641,0),"")</f>
        <v/>
      </c>
    </row>
    <row r="639" spans="1:15" x14ac:dyDescent="0.25">
      <c r="A639" t="str">
        <f>IF('BB-2024-Saturday'!AJ642&lt;&gt;"",'BB-2024-Saturday'!AJ642,"")</f>
        <v/>
      </c>
      <c r="B639" t="str">
        <f>IF('BB-2024-Saturday'!AJ642&lt;&gt;"",'BB-2024-Saturday'!AR642,"")</f>
        <v/>
      </c>
      <c r="C639" t="str">
        <f>IF('BB-2024-Saturday'!AJ642="m","v","a")</f>
        <v>a</v>
      </c>
      <c r="D639" s="92" t="str">
        <f>IF('BB-2024-Saturday'!AJ642&lt;&gt;"",'BB-2024-Saturday'!AI642,"")</f>
        <v/>
      </c>
      <c r="E639" s="119" t="str">
        <f>IF('BB-2024-Saturday'!$AJ642&lt;&gt;"",IF('BB-2024-Saturday'!$AJ642="t",0,'BB-2024-Saturday'!AM642),"")</f>
        <v/>
      </c>
      <c r="F639" s="119" t="str">
        <f>IF('BB-2024-Saturday'!$AJ642&lt;&gt;"",IF('BB-2024-Saturday'!$AJ642="t",0,'BB-2024-Saturday'!AN642),"")</f>
        <v/>
      </c>
      <c r="G639" s="119" t="str">
        <f>IF('BB-2024-Saturday'!$AJ642&lt;&gt;"",IF('BB-2024-Saturday'!$AJ642="t",0,'BB-2024-Saturday'!AO642),"")</f>
        <v/>
      </c>
      <c r="H639" s="119" t="str">
        <f>IF('BB-2024-Saturday'!$AJ642&lt;&gt;"",IF('BB-2024-Saturday'!$AJ642="t",0,'BB-2024-Saturday'!AP642),"")</f>
        <v/>
      </c>
      <c r="I639" s="119" t="str">
        <f>IF('BB-2024-Saturday'!$AJ642&lt;&gt;"",IF('BB-2024-Saturday'!$AJ642="t",0,'BB-2024-Saturday'!AQ642),"")</f>
        <v/>
      </c>
      <c r="J639" s="119" t="str">
        <f>IF('BB-2024-Saturday'!$AJ642&lt;&gt;"",IF('BB-2024-Saturday'!$AJ642="t",'BB-2024-Saturday'!AM642,0),"")</f>
        <v/>
      </c>
      <c r="K639" s="119" t="str">
        <f>IF('BB-2024-Saturday'!$AJ642&lt;&gt;"",IF('BB-2024-Saturday'!$AJ642="t",'BB-2024-Saturday'!AN642,0),"")</f>
        <v/>
      </c>
      <c r="L639" s="119" t="str">
        <f>IF('BB-2024-Saturday'!$AJ642&lt;&gt;"",IF('BB-2024-Saturday'!$AJ642="t",'BB-2024-Saturday'!AO642,0),"")</f>
        <v/>
      </c>
      <c r="M639" s="119" t="str">
        <f>IF('BB-2024-Saturday'!$AJ642&lt;&gt;"",IF('BB-2024-Saturday'!$AJ642="t",'BB-2024-Saturday'!AP642,0),"")</f>
        <v/>
      </c>
      <c r="N639" s="120" t="str">
        <f>IF('BB-2024-Saturday'!$AJ642&lt;&gt;"",IF('BB-2024-Saturday'!$AJ642="m",'BB-2024-Saturday'!U642,0),"")</f>
        <v/>
      </c>
      <c r="O639" s="120" t="str">
        <f>IF('BB-2024-Saturday'!$AJ642&lt;&gt;"",IF('BB-2024-Saturday'!$AJ642="m",'BB-2024-Saturday'!V642,0),"")</f>
        <v/>
      </c>
    </row>
    <row r="640" spans="1:15" x14ac:dyDescent="0.25">
      <c r="A640" t="str">
        <f>IF('BB-2024-Saturday'!AJ643&lt;&gt;"",'BB-2024-Saturday'!AJ643,"")</f>
        <v>m</v>
      </c>
      <c r="B640" t="str">
        <f>IF('BB-2024-Saturday'!AJ643&lt;&gt;"",'BB-2024-Saturday'!AR643,"")</f>
        <v>Warning - Gentle curve{ Left}.  After 66,4 km plate. Control. Dot on pole , side of road and centre line.</v>
      </c>
      <c r="C640" t="str">
        <f>IF('BB-2024-Saturday'!AJ643="m","v","a")</f>
        <v>v</v>
      </c>
      <c r="D640" s="92">
        <f>IF('BB-2024-Saturday'!AJ643&lt;&gt;"",'BB-2024-Saturday'!AI643,"")</f>
        <v>201.13</v>
      </c>
      <c r="E640" s="119">
        <f>IF('BB-2024-Saturday'!$AJ643&lt;&gt;"",IF('BB-2024-Saturday'!$AJ643="t",0,'BB-2024-Saturday'!AM643),"")</f>
        <v>41</v>
      </c>
      <c r="F640" s="119">
        <f>IF('BB-2024-Saturday'!$AJ643&lt;&gt;"",IF('BB-2024-Saturday'!$AJ643="t",0,'BB-2024-Saturday'!AN643),"")</f>
        <v>48</v>
      </c>
      <c r="G640" s="119">
        <f>IF('BB-2024-Saturday'!$AJ643&lt;&gt;"",IF('BB-2024-Saturday'!$AJ643="t",0,'BB-2024-Saturday'!AO643),"")</f>
        <v>55</v>
      </c>
      <c r="H640" s="119">
        <f>IF('BB-2024-Saturday'!$AJ643&lt;&gt;"",IF('BB-2024-Saturday'!$AJ643="t",0,'BB-2024-Saturday'!AP643),"")</f>
        <v>62</v>
      </c>
      <c r="I640" s="119" t="str">
        <f>IF('BB-2024-Saturday'!$AJ643&lt;&gt;"",IF('BB-2024-Saturday'!$AJ643="t",0,'BB-2024-Saturday'!AQ643),"")</f>
        <v>120</v>
      </c>
      <c r="J640" s="119">
        <f>IF('BB-2024-Saturday'!$AJ643&lt;&gt;"",IF('BB-2024-Saturday'!$AJ643="t",'BB-2024-Saturday'!AM643,0),"")</f>
        <v>0</v>
      </c>
      <c r="K640" s="119">
        <f>IF('BB-2024-Saturday'!$AJ643&lt;&gt;"",IF('BB-2024-Saturday'!$AJ643="t",'BB-2024-Saturday'!AN643,0),"")</f>
        <v>0</v>
      </c>
      <c r="L640" s="119">
        <f>IF('BB-2024-Saturday'!$AJ643&lt;&gt;"",IF('BB-2024-Saturday'!$AJ643="t",'BB-2024-Saturday'!AO643,0),"")</f>
        <v>0</v>
      </c>
      <c r="M640" s="119">
        <f>IF('BB-2024-Saturday'!$AJ643&lt;&gt;"",IF('BB-2024-Saturday'!$AJ643="t",'BB-2024-Saturday'!AP643,0),"")</f>
        <v>0</v>
      </c>
      <c r="N640" s="120">
        <f>IF('BB-2024-Saturday'!$AJ643&lt;&gt;"",IF('BB-2024-Saturday'!$AJ643="m",'BB-2024-Saturday'!U643,0),"")</f>
        <v>26.687999999999999</v>
      </c>
      <c r="O640" s="120">
        <f>IF('BB-2024-Saturday'!$AJ643&lt;&gt;"",IF('BB-2024-Saturday'!$AJ643="m",'BB-2024-Saturday'!V643,0),"")</f>
        <v>28.658329999999999</v>
      </c>
    </row>
    <row r="641" spans="1:15" x14ac:dyDescent="0.25">
      <c r="A641" t="str">
        <f>IF('BB-2024-Saturday'!AJ644&lt;&gt;"",'BB-2024-Saturday'!AJ644,"")</f>
        <v/>
      </c>
      <c r="B641" t="str">
        <f>IF('BB-2024-Saturday'!AJ644&lt;&gt;"",'BB-2024-Saturday'!AR644,"")</f>
        <v/>
      </c>
      <c r="C641" t="str">
        <f>IF('BB-2024-Saturday'!AJ644="m","v","a")</f>
        <v>a</v>
      </c>
      <c r="D641" s="92" t="str">
        <f>IF('BB-2024-Saturday'!AJ644&lt;&gt;"",'BB-2024-Saturday'!AI644,"")</f>
        <v/>
      </c>
      <c r="E641" s="119" t="str">
        <f>IF('BB-2024-Saturday'!$AJ644&lt;&gt;"",IF('BB-2024-Saturday'!$AJ644="t",0,'BB-2024-Saturday'!AM644),"")</f>
        <v/>
      </c>
      <c r="F641" s="119" t="str">
        <f>IF('BB-2024-Saturday'!$AJ644&lt;&gt;"",IF('BB-2024-Saturday'!$AJ644="t",0,'BB-2024-Saturday'!AN644),"")</f>
        <v/>
      </c>
      <c r="G641" s="119" t="str">
        <f>IF('BB-2024-Saturday'!$AJ644&lt;&gt;"",IF('BB-2024-Saturday'!$AJ644="t",0,'BB-2024-Saturday'!AO644),"")</f>
        <v/>
      </c>
      <c r="H641" s="119" t="str">
        <f>IF('BB-2024-Saturday'!$AJ644&lt;&gt;"",IF('BB-2024-Saturday'!$AJ644="t",0,'BB-2024-Saturday'!AP644),"")</f>
        <v/>
      </c>
      <c r="I641" s="119" t="str">
        <f>IF('BB-2024-Saturday'!$AJ644&lt;&gt;"",IF('BB-2024-Saturday'!$AJ644="t",0,'BB-2024-Saturday'!AQ644),"")</f>
        <v/>
      </c>
      <c r="J641" s="119" t="str">
        <f>IF('BB-2024-Saturday'!$AJ644&lt;&gt;"",IF('BB-2024-Saturday'!$AJ644="t",'BB-2024-Saturday'!AM644,0),"")</f>
        <v/>
      </c>
      <c r="K641" s="119" t="str">
        <f>IF('BB-2024-Saturday'!$AJ644&lt;&gt;"",IF('BB-2024-Saturday'!$AJ644="t",'BB-2024-Saturday'!AN644,0),"")</f>
        <v/>
      </c>
      <c r="L641" s="119" t="str">
        <f>IF('BB-2024-Saturday'!$AJ644&lt;&gt;"",IF('BB-2024-Saturday'!$AJ644="t",'BB-2024-Saturday'!AO644,0),"")</f>
        <v/>
      </c>
      <c r="M641" s="119" t="str">
        <f>IF('BB-2024-Saturday'!$AJ644&lt;&gt;"",IF('BB-2024-Saturday'!$AJ644="t",'BB-2024-Saturday'!AP644,0),"")</f>
        <v/>
      </c>
      <c r="N641" s="120" t="str">
        <f>IF('BB-2024-Saturday'!$AJ644&lt;&gt;"",IF('BB-2024-Saturday'!$AJ644="m",'BB-2024-Saturday'!U644,0),"")</f>
        <v/>
      </c>
      <c r="O641" s="120" t="str">
        <f>IF('BB-2024-Saturday'!$AJ644&lt;&gt;"",IF('BB-2024-Saturday'!$AJ644="m",'BB-2024-Saturday'!V644,0),"")</f>
        <v/>
      </c>
    </row>
    <row r="642" spans="1:15" x14ac:dyDescent="0.25">
      <c r="A642" t="str">
        <f>IF('BB-2024-Saturday'!AJ645&lt;&gt;"",'BB-2024-Saturday'!AJ645,"")</f>
        <v/>
      </c>
      <c r="B642" t="str">
        <f>IF('BB-2024-Saturday'!AJ645&lt;&gt;"",'BB-2024-Saturday'!AR645,"")</f>
        <v/>
      </c>
      <c r="C642" t="str">
        <f>IF('BB-2024-Saturday'!AJ645="m","v","a")</f>
        <v>a</v>
      </c>
      <c r="D642" s="92" t="str">
        <f>IF('BB-2024-Saturday'!AJ645&lt;&gt;"",'BB-2024-Saturday'!AI645,"")</f>
        <v/>
      </c>
      <c r="E642" s="119" t="str">
        <f>IF('BB-2024-Saturday'!$AJ645&lt;&gt;"",IF('BB-2024-Saturday'!$AJ645="t",0,'BB-2024-Saturday'!AM645),"")</f>
        <v/>
      </c>
      <c r="F642" s="119" t="str">
        <f>IF('BB-2024-Saturday'!$AJ645&lt;&gt;"",IF('BB-2024-Saturday'!$AJ645="t",0,'BB-2024-Saturday'!AN645),"")</f>
        <v/>
      </c>
      <c r="G642" s="119" t="str">
        <f>IF('BB-2024-Saturday'!$AJ645&lt;&gt;"",IF('BB-2024-Saturday'!$AJ645="t",0,'BB-2024-Saturday'!AO645),"")</f>
        <v/>
      </c>
      <c r="H642" s="119" t="str">
        <f>IF('BB-2024-Saturday'!$AJ645&lt;&gt;"",IF('BB-2024-Saturday'!$AJ645="t",0,'BB-2024-Saturday'!AP645),"")</f>
        <v/>
      </c>
      <c r="I642" s="119" t="str">
        <f>IF('BB-2024-Saturday'!$AJ645&lt;&gt;"",IF('BB-2024-Saturday'!$AJ645="t",0,'BB-2024-Saturday'!AQ645),"")</f>
        <v/>
      </c>
      <c r="J642" s="119" t="str">
        <f>IF('BB-2024-Saturday'!$AJ645&lt;&gt;"",IF('BB-2024-Saturday'!$AJ645="t",'BB-2024-Saturday'!AM645,0),"")</f>
        <v/>
      </c>
      <c r="K642" s="119" t="str">
        <f>IF('BB-2024-Saturday'!$AJ645&lt;&gt;"",IF('BB-2024-Saturday'!$AJ645="t",'BB-2024-Saturday'!AN645,0),"")</f>
        <v/>
      </c>
      <c r="L642" s="119" t="str">
        <f>IF('BB-2024-Saturday'!$AJ645&lt;&gt;"",IF('BB-2024-Saturday'!$AJ645="t",'BB-2024-Saturday'!AO645,0),"")</f>
        <v/>
      </c>
      <c r="M642" s="119" t="str">
        <f>IF('BB-2024-Saturday'!$AJ645&lt;&gt;"",IF('BB-2024-Saturday'!$AJ645="t",'BB-2024-Saturday'!AP645,0),"")</f>
        <v/>
      </c>
      <c r="N642" s="120" t="str">
        <f>IF('BB-2024-Saturday'!$AJ645&lt;&gt;"",IF('BB-2024-Saturday'!$AJ645="m",'BB-2024-Saturday'!U645,0),"")</f>
        <v/>
      </c>
      <c r="O642" s="120" t="str">
        <f>IF('BB-2024-Saturday'!$AJ645&lt;&gt;"",IF('BB-2024-Saturday'!$AJ645="m",'BB-2024-Saturday'!V645,0),"")</f>
        <v/>
      </c>
    </row>
    <row r="643" spans="1:15" x14ac:dyDescent="0.25">
      <c r="A643" t="str">
        <f>IF('BB-2024-Saturday'!AJ646&lt;&gt;"",'BB-2024-Saturday'!AJ646,"")</f>
        <v/>
      </c>
      <c r="B643" t="str">
        <f>IF('BB-2024-Saturday'!AJ646&lt;&gt;"",'BB-2024-Saturday'!AR646,"")</f>
        <v/>
      </c>
      <c r="C643" t="str">
        <f>IF('BB-2024-Saturday'!AJ646="m","v","a")</f>
        <v>a</v>
      </c>
      <c r="D643" s="92" t="str">
        <f>IF('BB-2024-Saturday'!AJ646&lt;&gt;"",'BB-2024-Saturday'!AI646,"")</f>
        <v/>
      </c>
      <c r="E643" s="119" t="str">
        <f>IF('BB-2024-Saturday'!$AJ646&lt;&gt;"",IF('BB-2024-Saturday'!$AJ646="t",0,'BB-2024-Saturday'!AM646),"")</f>
        <v/>
      </c>
      <c r="F643" s="119" t="str">
        <f>IF('BB-2024-Saturday'!$AJ646&lt;&gt;"",IF('BB-2024-Saturday'!$AJ646="t",0,'BB-2024-Saturday'!AN646),"")</f>
        <v/>
      </c>
      <c r="G643" s="119" t="str">
        <f>IF('BB-2024-Saturday'!$AJ646&lt;&gt;"",IF('BB-2024-Saturday'!$AJ646="t",0,'BB-2024-Saturday'!AO646),"")</f>
        <v/>
      </c>
      <c r="H643" s="119" t="str">
        <f>IF('BB-2024-Saturday'!$AJ646&lt;&gt;"",IF('BB-2024-Saturday'!$AJ646="t",0,'BB-2024-Saturday'!AP646),"")</f>
        <v/>
      </c>
      <c r="I643" s="119" t="str">
        <f>IF('BB-2024-Saturday'!$AJ646&lt;&gt;"",IF('BB-2024-Saturday'!$AJ646="t",0,'BB-2024-Saturday'!AQ646),"")</f>
        <v/>
      </c>
      <c r="J643" s="119" t="str">
        <f>IF('BB-2024-Saturday'!$AJ646&lt;&gt;"",IF('BB-2024-Saturday'!$AJ646="t",'BB-2024-Saturday'!AM646,0),"")</f>
        <v/>
      </c>
      <c r="K643" s="119" t="str">
        <f>IF('BB-2024-Saturday'!$AJ646&lt;&gt;"",IF('BB-2024-Saturday'!$AJ646="t",'BB-2024-Saturday'!AN646,0),"")</f>
        <v/>
      </c>
      <c r="L643" s="119" t="str">
        <f>IF('BB-2024-Saturday'!$AJ646&lt;&gt;"",IF('BB-2024-Saturday'!$AJ646="t",'BB-2024-Saturday'!AO646,0),"")</f>
        <v/>
      </c>
      <c r="M643" s="119" t="str">
        <f>IF('BB-2024-Saturday'!$AJ646&lt;&gt;"",IF('BB-2024-Saturday'!$AJ646="t",'BB-2024-Saturday'!AP646,0),"")</f>
        <v/>
      </c>
      <c r="N643" s="120" t="str">
        <f>IF('BB-2024-Saturday'!$AJ646&lt;&gt;"",IF('BB-2024-Saturday'!$AJ646="m",'BB-2024-Saturday'!U646,0),"")</f>
        <v/>
      </c>
      <c r="O643" s="120" t="str">
        <f>IF('BB-2024-Saturday'!$AJ646&lt;&gt;"",IF('BB-2024-Saturday'!$AJ646="m",'BB-2024-Saturday'!V646,0),"")</f>
        <v/>
      </c>
    </row>
    <row r="644" spans="1:15" x14ac:dyDescent="0.25">
      <c r="A644" t="str">
        <f>IF('BB-2024-Saturday'!AJ647&lt;&gt;"",'BB-2024-Saturday'!AJ647,"")</f>
        <v/>
      </c>
      <c r="B644" t="str">
        <f>IF('BB-2024-Saturday'!AJ647&lt;&gt;"",'BB-2024-Saturday'!AR647,"")</f>
        <v/>
      </c>
      <c r="C644" t="str">
        <f>IF('BB-2024-Saturday'!AJ647="m","v","a")</f>
        <v>a</v>
      </c>
      <c r="D644" s="92" t="str">
        <f>IF('BB-2024-Saturday'!AJ647&lt;&gt;"",'BB-2024-Saturday'!AI647,"")</f>
        <v/>
      </c>
      <c r="E644" s="119" t="str">
        <f>IF('BB-2024-Saturday'!$AJ647&lt;&gt;"",IF('BB-2024-Saturday'!$AJ647="t",0,'BB-2024-Saturday'!AM647),"")</f>
        <v/>
      </c>
      <c r="F644" s="119" t="str">
        <f>IF('BB-2024-Saturday'!$AJ647&lt;&gt;"",IF('BB-2024-Saturday'!$AJ647="t",0,'BB-2024-Saturday'!AN647),"")</f>
        <v/>
      </c>
      <c r="G644" s="119" t="str">
        <f>IF('BB-2024-Saturday'!$AJ647&lt;&gt;"",IF('BB-2024-Saturday'!$AJ647="t",0,'BB-2024-Saturday'!AO647),"")</f>
        <v/>
      </c>
      <c r="H644" s="119" t="str">
        <f>IF('BB-2024-Saturday'!$AJ647&lt;&gt;"",IF('BB-2024-Saturday'!$AJ647="t",0,'BB-2024-Saturday'!AP647),"")</f>
        <v/>
      </c>
      <c r="I644" s="119" t="str">
        <f>IF('BB-2024-Saturday'!$AJ647&lt;&gt;"",IF('BB-2024-Saturday'!$AJ647="t",0,'BB-2024-Saturday'!AQ647),"")</f>
        <v/>
      </c>
      <c r="J644" s="119" t="str">
        <f>IF('BB-2024-Saturday'!$AJ647&lt;&gt;"",IF('BB-2024-Saturday'!$AJ647="t",'BB-2024-Saturday'!AM647,0),"")</f>
        <v/>
      </c>
      <c r="K644" s="119" t="str">
        <f>IF('BB-2024-Saturday'!$AJ647&lt;&gt;"",IF('BB-2024-Saturday'!$AJ647="t",'BB-2024-Saturday'!AN647,0),"")</f>
        <v/>
      </c>
      <c r="L644" s="119" t="str">
        <f>IF('BB-2024-Saturday'!$AJ647&lt;&gt;"",IF('BB-2024-Saturday'!$AJ647="t",'BB-2024-Saturday'!AO647,0),"")</f>
        <v/>
      </c>
      <c r="M644" s="119" t="str">
        <f>IF('BB-2024-Saturday'!$AJ647&lt;&gt;"",IF('BB-2024-Saturday'!$AJ647="t",'BB-2024-Saturday'!AP647,0),"")</f>
        <v/>
      </c>
      <c r="N644" s="120" t="str">
        <f>IF('BB-2024-Saturday'!$AJ647&lt;&gt;"",IF('BB-2024-Saturday'!$AJ647="m",'BB-2024-Saturday'!U647,0),"")</f>
        <v/>
      </c>
      <c r="O644" s="120" t="str">
        <f>IF('BB-2024-Saturday'!$AJ647&lt;&gt;"",IF('BB-2024-Saturday'!$AJ647="m",'BB-2024-Saturday'!V647,0),"")</f>
        <v/>
      </c>
    </row>
    <row r="645" spans="1:15" x14ac:dyDescent="0.25">
      <c r="A645" t="str">
        <f>IF('BB-2024-Saturday'!AJ648&lt;&gt;"",'BB-2024-Saturday'!AJ648,"")</f>
        <v/>
      </c>
      <c r="B645" t="str">
        <f>IF('BB-2024-Saturday'!AJ648&lt;&gt;"",'BB-2024-Saturday'!AR648,"")</f>
        <v/>
      </c>
      <c r="C645" t="str">
        <f>IF('BB-2024-Saturday'!AJ648="m","v","a")</f>
        <v>a</v>
      </c>
      <c r="D645" s="92" t="str">
        <f>IF('BB-2024-Saturday'!AJ648&lt;&gt;"",'BB-2024-Saturday'!AI648,"")</f>
        <v/>
      </c>
      <c r="E645" s="119" t="str">
        <f>IF('BB-2024-Saturday'!$AJ648&lt;&gt;"",IF('BB-2024-Saturday'!$AJ648="t",0,'BB-2024-Saturday'!AM648),"")</f>
        <v/>
      </c>
      <c r="F645" s="119" t="str">
        <f>IF('BB-2024-Saturday'!$AJ648&lt;&gt;"",IF('BB-2024-Saturday'!$AJ648="t",0,'BB-2024-Saturday'!AN648),"")</f>
        <v/>
      </c>
      <c r="G645" s="119" t="str">
        <f>IF('BB-2024-Saturday'!$AJ648&lt;&gt;"",IF('BB-2024-Saturday'!$AJ648="t",0,'BB-2024-Saturday'!AO648),"")</f>
        <v/>
      </c>
      <c r="H645" s="119" t="str">
        <f>IF('BB-2024-Saturday'!$AJ648&lt;&gt;"",IF('BB-2024-Saturday'!$AJ648="t",0,'BB-2024-Saturday'!AP648),"")</f>
        <v/>
      </c>
      <c r="I645" s="119" t="str">
        <f>IF('BB-2024-Saturday'!$AJ648&lt;&gt;"",IF('BB-2024-Saturday'!$AJ648="t",0,'BB-2024-Saturday'!AQ648),"")</f>
        <v/>
      </c>
      <c r="J645" s="119" t="str">
        <f>IF('BB-2024-Saturday'!$AJ648&lt;&gt;"",IF('BB-2024-Saturday'!$AJ648="t",'BB-2024-Saturday'!AM648,0),"")</f>
        <v/>
      </c>
      <c r="K645" s="119" t="str">
        <f>IF('BB-2024-Saturday'!$AJ648&lt;&gt;"",IF('BB-2024-Saturday'!$AJ648="t",'BB-2024-Saturday'!AN648,0),"")</f>
        <v/>
      </c>
      <c r="L645" s="119" t="str">
        <f>IF('BB-2024-Saturday'!$AJ648&lt;&gt;"",IF('BB-2024-Saturday'!$AJ648="t",'BB-2024-Saturday'!AO648,0),"")</f>
        <v/>
      </c>
      <c r="M645" s="119" t="str">
        <f>IF('BB-2024-Saturday'!$AJ648&lt;&gt;"",IF('BB-2024-Saturday'!$AJ648="t",'BB-2024-Saturday'!AP648,0),"")</f>
        <v/>
      </c>
      <c r="N645" s="120" t="str">
        <f>IF('BB-2024-Saturday'!$AJ648&lt;&gt;"",IF('BB-2024-Saturday'!$AJ648="m",'BB-2024-Saturday'!U648,0),"")</f>
        <v/>
      </c>
      <c r="O645" s="120" t="str">
        <f>IF('BB-2024-Saturday'!$AJ648&lt;&gt;"",IF('BB-2024-Saturday'!$AJ648="m",'BB-2024-Saturday'!V648,0),"")</f>
        <v/>
      </c>
    </row>
    <row r="646" spans="1:15" x14ac:dyDescent="0.25">
      <c r="A646" t="str">
        <f>IF('BB-2024-Saturday'!AJ649&lt;&gt;"",'BB-2024-Saturday'!AJ649,"")</f>
        <v/>
      </c>
      <c r="B646" t="str">
        <f>IF('BB-2024-Saturday'!AJ649&lt;&gt;"",'BB-2024-Saturday'!AR649,"")</f>
        <v/>
      </c>
      <c r="C646" t="str">
        <f>IF('BB-2024-Saturday'!AJ649="m","v","a")</f>
        <v>a</v>
      </c>
      <c r="D646" s="92" t="str">
        <f>IF('BB-2024-Saturday'!AJ649&lt;&gt;"",'BB-2024-Saturday'!AI649,"")</f>
        <v/>
      </c>
      <c r="E646" s="119" t="str">
        <f>IF('BB-2024-Saturday'!$AJ649&lt;&gt;"",IF('BB-2024-Saturday'!$AJ649="t",0,'BB-2024-Saturday'!AM649),"")</f>
        <v/>
      </c>
      <c r="F646" s="119" t="str">
        <f>IF('BB-2024-Saturday'!$AJ649&lt;&gt;"",IF('BB-2024-Saturday'!$AJ649="t",0,'BB-2024-Saturday'!AN649),"")</f>
        <v/>
      </c>
      <c r="G646" s="119" t="str">
        <f>IF('BB-2024-Saturday'!$AJ649&lt;&gt;"",IF('BB-2024-Saturday'!$AJ649="t",0,'BB-2024-Saturday'!AO649),"")</f>
        <v/>
      </c>
      <c r="H646" s="119" t="str">
        <f>IF('BB-2024-Saturday'!$AJ649&lt;&gt;"",IF('BB-2024-Saturday'!$AJ649="t",0,'BB-2024-Saturday'!AP649),"")</f>
        <v/>
      </c>
      <c r="I646" s="119" t="str">
        <f>IF('BB-2024-Saturday'!$AJ649&lt;&gt;"",IF('BB-2024-Saturday'!$AJ649="t",0,'BB-2024-Saturday'!AQ649),"")</f>
        <v/>
      </c>
      <c r="J646" s="119" t="str">
        <f>IF('BB-2024-Saturday'!$AJ649&lt;&gt;"",IF('BB-2024-Saturday'!$AJ649="t",'BB-2024-Saturday'!AM649,0),"")</f>
        <v/>
      </c>
      <c r="K646" s="119" t="str">
        <f>IF('BB-2024-Saturday'!$AJ649&lt;&gt;"",IF('BB-2024-Saturday'!$AJ649="t",'BB-2024-Saturday'!AN649,0),"")</f>
        <v/>
      </c>
      <c r="L646" s="119" t="str">
        <f>IF('BB-2024-Saturday'!$AJ649&lt;&gt;"",IF('BB-2024-Saturday'!$AJ649="t",'BB-2024-Saturday'!AO649,0),"")</f>
        <v/>
      </c>
      <c r="M646" s="119" t="str">
        <f>IF('BB-2024-Saturday'!$AJ649&lt;&gt;"",IF('BB-2024-Saturday'!$AJ649="t",'BB-2024-Saturday'!AP649,0),"")</f>
        <v/>
      </c>
      <c r="N646" s="120" t="str">
        <f>IF('BB-2024-Saturday'!$AJ649&lt;&gt;"",IF('BB-2024-Saturday'!$AJ649="m",'BB-2024-Saturday'!U649,0),"")</f>
        <v/>
      </c>
      <c r="O646" s="120" t="str">
        <f>IF('BB-2024-Saturday'!$AJ649&lt;&gt;"",IF('BB-2024-Saturday'!$AJ649="m",'BB-2024-Saturday'!V649,0),"")</f>
        <v/>
      </c>
    </row>
    <row r="647" spans="1:15" x14ac:dyDescent="0.25">
      <c r="A647" t="str">
        <f>IF('BB-2024-Saturday'!AJ650&lt;&gt;"",'BB-2024-Saturday'!AJ650,"")</f>
        <v/>
      </c>
      <c r="B647" t="str">
        <f>IF('BB-2024-Saturday'!AJ650&lt;&gt;"",'BB-2024-Saturday'!AR650,"")</f>
        <v/>
      </c>
      <c r="C647" t="str">
        <f>IF('BB-2024-Saturday'!AJ650="m","v","a")</f>
        <v>a</v>
      </c>
      <c r="D647" s="92" t="str">
        <f>IF('BB-2024-Saturday'!AJ650&lt;&gt;"",'BB-2024-Saturday'!AI650,"")</f>
        <v/>
      </c>
      <c r="E647" s="119" t="str">
        <f>IF('BB-2024-Saturday'!$AJ650&lt;&gt;"",IF('BB-2024-Saturday'!$AJ650="t",0,'BB-2024-Saturday'!AM650),"")</f>
        <v/>
      </c>
      <c r="F647" s="119" t="str">
        <f>IF('BB-2024-Saturday'!$AJ650&lt;&gt;"",IF('BB-2024-Saturday'!$AJ650="t",0,'BB-2024-Saturday'!AN650),"")</f>
        <v/>
      </c>
      <c r="G647" s="119" t="str">
        <f>IF('BB-2024-Saturday'!$AJ650&lt;&gt;"",IF('BB-2024-Saturday'!$AJ650="t",0,'BB-2024-Saturday'!AO650),"")</f>
        <v/>
      </c>
      <c r="H647" s="119" t="str">
        <f>IF('BB-2024-Saturday'!$AJ650&lt;&gt;"",IF('BB-2024-Saturday'!$AJ650="t",0,'BB-2024-Saturday'!AP650),"")</f>
        <v/>
      </c>
      <c r="I647" s="119" t="str">
        <f>IF('BB-2024-Saturday'!$AJ650&lt;&gt;"",IF('BB-2024-Saturday'!$AJ650="t",0,'BB-2024-Saturday'!AQ650),"")</f>
        <v/>
      </c>
      <c r="J647" s="119" t="str">
        <f>IF('BB-2024-Saturday'!$AJ650&lt;&gt;"",IF('BB-2024-Saturday'!$AJ650="t",'BB-2024-Saturday'!AM650,0),"")</f>
        <v/>
      </c>
      <c r="K647" s="119" t="str">
        <f>IF('BB-2024-Saturday'!$AJ650&lt;&gt;"",IF('BB-2024-Saturday'!$AJ650="t",'BB-2024-Saturday'!AN650,0),"")</f>
        <v/>
      </c>
      <c r="L647" s="119" t="str">
        <f>IF('BB-2024-Saturday'!$AJ650&lt;&gt;"",IF('BB-2024-Saturday'!$AJ650="t",'BB-2024-Saturday'!AO650,0),"")</f>
        <v/>
      </c>
      <c r="M647" s="119" t="str">
        <f>IF('BB-2024-Saturday'!$AJ650&lt;&gt;"",IF('BB-2024-Saturday'!$AJ650="t",'BB-2024-Saturday'!AP650,0),"")</f>
        <v/>
      </c>
      <c r="N647" s="120" t="str">
        <f>IF('BB-2024-Saturday'!$AJ650&lt;&gt;"",IF('BB-2024-Saturday'!$AJ650="m",'BB-2024-Saturday'!U650,0),"")</f>
        <v/>
      </c>
      <c r="O647" s="120" t="str">
        <f>IF('BB-2024-Saturday'!$AJ650&lt;&gt;"",IF('BB-2024-Saturday'!$AJ650="m",'BB-2024-Saturday'!V650,0),"")</f>
        <v/>
      </c>
    </row>
    <row r="648" spans="1:15" x14ac:dyDescent="0.25">
      <c r="A648" t="str">
        <f>IF('BB-2024-Saturday'!AJ651&lt;&gt;"",'BB-2024-Saturday'!AJ651,"")</f>
        <v/>
      </c>
      <c r="B648" t="str">
        <f>IF('BB-2024-Saturday'!AJ651&lt;&gt;"",'BB-2024-Saturday'!AR651,"")</f>
        <v/>
      </c>
      <c r="C648" t="str">
        <f>IF('BB-2024-Saturday'!AJ651="m","v","a")</f>
        <v>a</v>
      </c>
      <c r="D648" s="92" t="str">
        <f>IF('BB-2024-Saturday'!AJ651&lt;&gt;"",'BB-2024-Saturday'!AI651,"")</f>
        <v/>
      </c>
      <c r="E648" s="119" t="str">
        <f>IF('BB-2024-Saturday'!$AJ651&lt;&gt;"",IF('BB-2024-Saturday'!$AJ651="t",0,'BB-2024-Saturday'!AM651),"")</f>
        <v/>
      </c>
      <c r="F648" s="119" t="str">
        <f>IF('BB-2024-Saturday'!$AJ651&lt;&gt;"",IF('BB-2024-Saturday'!$AJ651="t",0,'BB-2024-Saturday'!AN651),"")</f>
        <v/>
      </c>
      <c r="G648" s="119" t="str">
        <f>IF('BB-2024-Saturday'!$AJ651&lt;&gt;"",IF('BB-2024-Saturday'!$AJ651="t",0,'BB-2024-Saturday'!AO651),"")</f>
        <v/>
      </c>
      <c r="H648" s="119" t="str">
        <f>IF('BB-2024-Saturday'!$AJ651&lt;&gt;"",IF('BB-2024-Saturday'!$AJ651="t",0,'BB-2024-Saturday'!AP651),"")</f>
        <v/>
      </c>
      <c r="I648" s="119" t="str">
        <f>IF('BB-2024-Saturday'!$AJ651&lt;&gt;"",IF('BB-2024-Saturday'!$AJ651="t",0,'BB-2024-Saturday'!AQ651),"")</f>
        <v/>
      </c>
      <c r="J648" s="119" t="str">
        <f>IF('BB-2024-Saturday'!$AJ651&lt;&gt;"",IF('BB-2024-Saturday'!$AJ651="t",'BB-2024-Saturday'!AM651,0),"")</f>
        <v/>
      </c>
      <c r="K648" s="119" t="str">
        <f>IF('BB-2024-Saturday'!$AJ651&lt;&gt;"",IF('BB-2024-Saturday'!$AJ651="t",'BB-2024-Saturday'!AN651,0),"")</f>
        <v/>
      </c>
      <c r="L648" s="119" t="str">
        <f>IF('BB-2024-Saturday'!$AJ651&lt;&gt;"",IF('BB-2024-Saturday'!$AJ651="t",'BB-2024-Saturday'!AO651,0),"")</f>
        <v/>
      </c>
      <c r="M648" s="119" t="str">
        <f>IF('BB-2024-Saturday'!$AJ651&lt;&gt;"",IF('BB-2024-Saturday'!$AJ651="t",'BB-2024-Saturday'!AP651,0),"")</f>
        <v/>
      </c>
      <c r="N648" s="120" t="str">
        <f>IF('BB-2024-Saturday'!$AJ651&lt;&gt;"",IF('BB-2024-Saturday'!$AJ651="m",'BB-2024-Saturday'!U651,0),"")</f>
        <v/>
      </c>
      <c r="O648" s="120" t="str">
        <f>IF('BB-2024-Saturday'!$AJ651&lt;&gt;"",IF('BB-2024-Saturday'!$AJ651="m",'BB-2024-Saturday'!V651,0),"")</f>
        <v/>
      </c>
    </row>
    <row r="649" spans="1:15" x14ac:dyDescent="0.25">
      <c r="A649" t="str">
        <f>IF('BB-2024-Saturday'!AJ652&lt;&gt;"",'BB-2024-Saturday'!AJ652,"")</f>
        <v/>
      </c>
      <c r="B649" t="str">
        <f>IF('BB-2024-Saturday'!AJ652&lt;&gt;"",'BB-2024-Saturday'!AR652,"")</f>
        <v/>
      </c>
      <c r="C649" t="str">
        <f>IF('BB-2024-Saturday'!AJ652="m","v","a")</f>
        <v>a</v>
      </c>
      <c r="D649" s="92" t="str">
        <f>IF('BB-2024-Saturday'!AJ652&lt;&gt;"",'BB-2024-Saturday'!AI652,"")</f>
        <v/>
      </c>
      <c r="E649" s="119" t="str">
        <f>IF('BB-2024-Saturday'!$AJ652&lt;&gt;"",IF('BB-2024-Saturday'!$AJ652="t",0,'BB-2024-Saturday'!AM652),"")</f>
        <v/>
      </c>
      <c r="F649" s="119" t="str">
        <f>IF('BB-2024-Saturday'!$AJ652&lt;&gt;"",IF('BB-2024-Saturday'!$AJ652="t",0,'BB-2024-Saturday'!AN652),"")</f>
        <v/>
      </c>
      <c r="G649" s="119" t="str">
        <f>IF('BB-2024-Saturday'!$AJ652&lt;&gt;"",IF('BB-2024-Saturday'!$AJ652="t",0,'BB-2024-Saturday'!AO652),"")</f>
        <v/>
      </c>
      <c r="H649" s="119" t="str">
        <f>IF('BB-2024-Saturday'!$AJ652&lt;&gt;"",IF('BB-2024-Saturday'!$AJ652="t",0,'BB-2024-Saturday'!AP652),"")</f>
        <v/>
      </c>
      <c r="I649" s="119" t="str">
        <f>IF('BB-2024-Saturday'!$AJ652&lt;&gt;"",IF('BB-2024-Saturday'!$AJ652="t",0,'BB-2024-Saturday'!AQ652),"")</f>
        <v/>
      </c>
      <c r="J649" s="119" t="str">
        <f>IF('BB-2024-Saturday'!$AJ652&lt;&gt;"",IF('BB-2024-Saturday'!$AJ652="t",'BB-2024-Saturday'!AM652,0),"")</f>
        <v/>
      </c>
      <c r="K649" s="119" t="str">
        <f>IF('BB-2024-Saturday'!$AJ652&lt;&gt;"",IF('BB-2024-Saturday'!$AJ652="t",'BB-2024-Saturday'!AN652,0),"")</f>
        <v/>
      </c>
      <c r="L649" s="119" t="str">
        <f>IF('BB-2024-Saturday'!$AJ652&lt;&gt;"",IF('BB-2024-Saturday'!$AJ652="t",'BB-2024-Saturday'!AO652,0),"")</f>
        <v/>
      </c>
      <c r="M649" s="119" t="str">
        <f>IF('BB-2024-Saturday'!$AJ652&lt;&gt;"",IF('BB-2024-Saturday'!$AJ652="t",'BB-2024-Saturday'!AP652,0),"")</f>
        <v/>
      </c>
      <c r="N649" s="120" t="str">
        <f>IF('BB-2024-Saturday'!$AJ652&lt;&gt;"",IF('BB-2024-Saturday'!$AJ652="m",'BB-2024-Saturday'!U652,0),"")</f>
        <v/>
      </c>
      <c r="O649" s="120" t="str">
        <f>IF('BB-2024-Saturday'!$AJ652&lt;&gt;"",IF('BB-2024-Saturday'!$AJ652="m",'BB-2024-Saturday'!V652,0),"")</f>
        <v/>
      </c>
    </row>
    <row r="650" spans="1:15" x14ac:dyDescent="0.25">
      <c r="A650" t="str">
        <f>IF('BB-2024-Saturday'!AJ653&lt;&gt;"",'BB-2024-Saturday'!AJ653,"")</f>
        <v/>
      </c>
      <c r="B650" t="str">
        <f>IF('BB-2024-Saturday'!AJ653&lt;&gt;"",'BB-2024-Saturday'!AR653,"")</f>
        <v/>
      </c>
      <c r="C650" t="str">
        <f>IF('BB-2024-Saturday'!AJ653="m","v","a")</f>
        <v>a</v>
      </c>
      <c r="D650" s="92" t="str">
        <f>IF('BB-2024-Saturday'!AJ653&lt;&gt;"",'BB-2024-Saturday'!AI653,"")</f>
        <v/>
      </c>
      <c r="E650" s="119" t="str">
        <f>IF('BB-2024-Saturday'!$AJ653&lt;&gt;"",IF('BB-2024-Saturday'!$AJ653="t",0,'BB-2024-Saturday'!AM653),"")</f>
        <v/>
      </c>
      <c r="F650" s="119" t="str">
        <f>IF('BB-2024-Saturday'!$AJ653&lt;&gt;"",IF('BB-2024-Saturday'!$AJ653="t",0,'BB-2024-Saturday'!AN653),"")</f>
        <v/>
      </c>
      <c r="G650" s="119" t="str">
        <f>IF('BB-2024-Saturday'!$AJ653&lt;&gt;"",IF('BB-2024-Saturday'!$AJ653="t",0,'BB-2024-Saturday'!AO653),"")</f>
        <v/>
      </c>
      <c r="H650" s="119" t="str">
        <f>IF('BB-2024-Saturday'!$AJ653&lt;&gt;"",IF('BB-2024-Saturday'!$AJ653="t",0,'BB-2024-Saturday'!AP653),"")</f>
        <v/>
      </c>
      <c r="I650" s="119" t="str">
        <f>IF('BB-2024-Saturday'!$AJ653&lt;&gt;"",IF('BB-2024-Saturday'!$AJ653="t",0,'BB-2024-Saturday'!AQ653),"")</f>
        <v/>
      </c>
      <c r="J650" s="119" t="str">
        <f>IF('BB-2024-Saturday'!$AJ653&lt;&gt;"",IF('BB-2024-Saturday'!$AJ653="t",'BB-2024-Saturday'!AM653,0),"")</f>
        <v/>
      </c>
      <c r="K650" s="119" t="str">
        <f>IF('BB-2024-Saturday'!$AJ653&lt;&gt;"",IF('BB-2024-Saturday'!$AJ653="t",'BB-2024-Saturday'!AN653,0),"")</f>
        <v/>
      </c>
      <c r="L650" s="119" t="str">
        <f>IF('BB-2024-Saturday'!$AJ653&lt;&gt;"",IF('BB-2024-Saturday'!$AJ653="t",'BB-2024-Saturday'!AO653,0),"")</f>
        <v/>
      </c>
      <c r="M650" s="119" t="str">
        <f>IF('BB-2024-Saturday'!$AJ653&lt;&gt;"",IF('BB-2024-Saturday'!$AJ653="t",'BB-2024-Saturday'!AP653,0),"")</f>
        <v/>
      </c>
      <c r="N650" s="120" t="str">
        <f>IF('BB-2024-Saturday'!$AJ653&lt;&gt;"",IF('BB-2024-Saturday'!$AJ653="m",'BB-2024-Saturday'!U653,0),"")</f>
        <v/>
      </c>
      <c r="O650" s="120" t="str">
        <f>IF('BB-2024-Saturday'!$AJ653&lt;&gt;"",IF('BB-2024-Saturday'!$AJ653="m",'BB-2024-Saturday'!V653,0),"")</f>
        <v/>
      </c>
    </row>
    <row r="651" spans="1:15" x14ac:dyDescent="0.25">
      <c r="A651" t="str">
        <f>IF('BB-2024-Saturday'!AJ654&lt;&gt;"",'BB-2024-Saturday'!AJ654,"")</f>
        <v/>
      </c>
      <c r="B651" t="str">
        <f>IF('BB-2024-Saturday'!AJ654&lt;&gt;"",'BB-2024-Saturday'!AR654,"")</f>
        <v/>
      </c>
      <c r="C651" t="str">
        <f>IF('BB-2024-Saturday'!AJ654="m","v","a")</f>
        <v>a</v>
      </c>
      <c r="D651" s="92" t="str">
        <f>IF('BB-2024-Saturday'!AJ654&lt;&gt;"",'BB-2024-Saturday'!AI654,"")</f>
        <v/>
      </c>
      <c r="E651" s="119" t="str">
        <f>IF('BB-2024-Saturday'!$AJ654&lt;&gt;"",IF('BB-2024-Saturday'!$AJ654="t",0,'BB-2024-Saturday'!AM654),"")</f>
        <v/>
      </c>
      <c r="F651" s="119" t="str">
        <f>IF('BB-2024-Saturday'!$AJ654&lt;&gt;"",IF('BB-2024-Saturday'!$AJ654="t",0,'BB-2024-Saturday'!AN654),"")</f>
        <v/>
      </c>
      <c r="G651" s="119" t="str">
        <f>IF('BB-2024-Saturday'!$AJ654&lt;&gt;"",IF('BB-2024-Saturday'!$AJ654="t",0,'BB-2024-Saturday'!AO654),"")</f>
        <v/>
      </c>
      <c r="H651" s="119" t="str">
        <f>IF('BB-2024-Saturday'!$AJ654&lt;&gt;"",IF('BB-2024-Saturday'!$AJ654="t",0,'BB-2024-Saturday'!AP654),"")</f>
        <v/>
      </c>
      <c r="I651" s="119" t="str">
        <f>IF('BB-2024-Saturday'!$AJ654&lt;&gt;"",IF('BB-2024-Saturday'!$AJ654="t",0,'BB-2024-Saturday'!AQ654),"")</f>
        <v/>
      </c>
      <c r="J651" s="119" t="str">
        <f>IF('BB-2024-Saturday'!$AJ654&lt;&gt;"",IF('BB-2024-Saturday'!$AJ654="t",'BB-2024-Saturday'!AM654,0),"")</f>
        <v/>
      </c>
      <c r="K651" s="119" t="str">
        <f>IF('BB-2024-Saturday'!$AJ654&lt;&gt;"",IF('BB-2024-Saturday'!$AJ654="t",'BB-2024-Saturday'!AN654,0),"")</f>
        <v/>
      </c>
      <c r="L651" s="119" t="str">
        <f>IF('BB-2024-Saturday'!$AJ654&lt;&gt;"",IF('BB-2024-Saturday'!$AJ654="t",'BB-2024-Saturday'!AO654,0),"")</f>
        <v/>
      </c>
      <c r="M651" s="119" t="str">
        <f>IF('BB-2024-Saturday'!$AJ654&lt;&gt;"",IF('BB-2024-Saturday'!$AJ654="t",'BB-2024-Saturday'!AP654,0),"")</f>
        <v/>
      </c>
      <c r="N651" s="120" t="str">
        <f>IF('BB-2024-Saturday'!$AJ654&lt;&gt;"",IF('BB-2024-Saturday'!$AJ654="m",'BB-2024-Saturday'!U654,0),"")</f>
        <v/>
      </c>
      <c r="O651" s="120" t="str">
        <f>IF('BB-2024-Saturday'!$AJ654&lt;&gt;"",IF('BB-2024-Saturday'!$AJ654="m",'BB-2024-Saturday'!V654,0),"")</f>
        <v/>
      </c>
    </row>
    <row r="652" spans="1:15" x14ac:dyDescent="0.25">
      <c r="A652" t="str">
        <f>IF('BB-2024-Saturday'!AJ655&lt;&gt;"",'BB-2024-Saturday'!AJ655,"")</f>
        <v/>
      </c>
      <c r="B652" t="str">
        <f>IF('BB-2024-Saturday'!AJ655&lt;&gt;"",'BB-2024-Saturday'!AR655,"")</f>
        <v/>
      </c>
      <c r="C652" t="str">
        <f>IF('BB-2024-Saturday'!AJ655="m","v","a")</f>
        <v>a</v>
      </c>
      <c r="D652" s="92" t="str">
        <f>IF('BB-2024-Saturday'!AJ655&lt;&gt;"",'BB-2024-Saturday'!AI655,"")</f>
        <v/>
      </c>
      <c r="E652" s="119" t="str">
        <f>IF('BB-2024-Saturday'!$AJ655&lt;&gt;"",IF('BB-2024-Saturday'!$AJ655="t",0,'BB-2024-Saturday'!AM655),"")</f>
        <v/>
      </c>
      <c r="F652" s="119" t="str">
        <f>IF('BB-2024-Saturday'!$AJ655&lt;&gt;"",IF('BB-2024-Saturday'!$AJ655="t",0,'BB-2024-Saturday'!AN655),"")</f>
        <v/>
      </c>
      <c r="G652" s="119" t="str">
        <f>IF('BB-2024-Saturday'!$AJ655&lt;&gt;"",IF('BB-2024-Saturday'!$AJ655="t",0,'BB-2024-Saturday'!AO655),"")</f>
        <v/>
      </c>
      <c r="H652" s="119" t="str">
        <f>IF('BB-2024-Saturday'!$AJ655&lt;&gt;"",IF('BB-2024-Saturday'!$AJ655="t",0,'BB-2024-Saturday'!AP655),"")</f>
        <v/>
      </c>
      <c r="I652" s="119" t="str">
        <f>IF('BB-2024-Saturday'!$AJ655&lt;&gt;"",IF('BB-2024-Saturday'!$AJ655="t",0,'BB-2024-Saturday'!AQ655),"")</f>
        <v/>
      </c>
      <c r="J652" s="119" t="str">
        <f>IF('BB-2024-Saturday'!$AJ655&lt;&gt;"",IF('BB-2024-Saturday'!$AJ655="t",'BB-2024-Saturday'!AM655,0),"")</f>
        <v/>
      </c>
      <c r="K652" s="119" t="str">
        <f>IF('BB-2024-Saturday'!$AJ655&lt;&gt;"",IF('BB-2024-Saturday'!$AJ655="t",'BB-2024-Saturday'!AN655,0),"")</f>
        <v/>
      </c>
      <c r="L652" s="119" t="str">
        <f>IF('BB-2024-Saturday'!$AJ655&lt;&gt;"",IF('BB-2024-Saturday'!$AJ655="t",'BB-2024-Saturday'!AO655,0),"")</f>
        <v/>
      </c>
      <c r="M652" s="119" t="str">
        <f>IF('BB-2024-Saturday'!$AJ655&lt;&gt;"",IF('BB-2024-Saturday'!$AJ655="t",'BB-2024-Saturday'!AP655,0),"")</f>
        <v/>
      </c>
      <c r="N652" s="120" t="str">
        <f>IF('BB-2024-Saturday'!$AJ655&lt;&gt;"",IF('BB-2024-Saturday'!$AJ655="m",'BB-2024-Saturday'!U655,0),"")</f>
        <v/>
      </c>
      <c r="O652" s="120" t="str">
        <f>IF('BB-2024-Saturday'!$AJ655&lt;&gt;"",IF('BB-2024-Saturday'!$AJ655="m",'BB-2024-Saturday'!V655,0),"")</f>
        <v/>
      </c>
    </row>
    <row r="653" spans="1:15" x14ac:dyDescent="0.25">
      <c r="A653" t="str">
        <f>IF('BB-2024-Saturday'!AJ656&lt;&gt;"",'BB-2024-Saturday'!AJ656,"")</f>
        <v/>
      </c>
      <c r="B653" t="str">
        <f>IF('BB-2024-Saturday'!AJ656&lt;&gt;"",'BB-2024-Saturday'!AR656,"")</f>
        <v/>
      </c>
      <c r="C653" t="str">
        <f>IF('BB-2024-Saturday'!AJ656="m","v","a")</f>
        <v>a</v>
      </c>
      <c r="D653" s="92" t="str">
        <f>IF('BB-2024-Saturday'!AJ656&lt;&gt;"",'BB-2024-Saturday'!AI656,"")</f>
        <v/>
      </c>
      <c r="E653" s="119" t="str">
        <f>IF('BB-2024-Saturday'!$AJ656&lt;&gt;"",IF('BB-2024-Saturday'!$AJ656="t",0,'BB-2024-Saturday'!AM656),"")</f>
        <v/>
      </c>
      <c r="F653" s="119" t="str">
        <f>IF('BB-2024-Saturday'!$AJ656&lt;&gt;"",IF('BB-2024-Saturday'!$AJ656="t",0,'BB-2024-Saturday'!AN656),"")</f>
        <v/>
      </c>
      <c r="G653" s="119" t="str">
        <f>IF('BB-2024-Saturday'!$AJ656&lt;&gt;"",IF('BB-2024-Saturday'!$AJ656="t",0,'BB-2024-Saturday'!AO656),"")</f>
        <v/>
      </c>
      <c r="H653" s="119" t="str">
        <f>IF('BB-2024-Saturday'!$AJ656&lt;&gt;"",IF('BB-2024-Saturday'!$AJ656="t",0,'BB-2024-Saturday'!AP656),"")</f>
        <v/>
      </c>
      <c r="I653" s="119" t="str">
        <f>IF('BB-2024-Saturday'!$AJ656&lt;&gt;"",IF('BB-2024-Saturday'!$AJ656="t",0,'BB-2024-Saturday'!AQ656),"")</f>
        <v/>
      </c>
      <c r="J653" s="119" t="str">
        <f>IF('BB-2024-Saturday'!$AJ656&lt;&gt;"",IF('BB-2024-Saturday'!$AJ656="t",'BB-2024-Saturday'!AM656,0),"")</f>
        <v/>
      </c>
      <c r="K653" s="119" t="str">
        <f>IF('BB-2024-Saturday'!$AJ656&lt;&gt;"",IF('BB-2024-Saturday'!$AJ656="t",'BB-2024-Saturday'!AN656,0),"")</f>
        <v/>
      </c>
      <c r="L653" s="119" t="str">
        <f>IF('BB-2024-Saturday'!$AJ656&lt;&gt;"",IF('BB-2024-Saturday'!$AJ656="t",'BB-2024-Saturday'!AO656,0),"")</f>
        <v/>
      </c>
      <c r="M653" s="119" t="str">
        <f>IF('BB-2024-Saturday'!$AJ656&lt;&gt;"",IF('BB-2024-Saturday'!$AJ656="t",'BB-2024-Saturday'!AP656,0),"")</f>
        <v/>
      </c>
      <c r="N653" s="120" t="str">
        <f>IF('BB-2024-Saturday'!$AJ656&lt;&gt;"",IF('BB-2024-Saturday'!$AJ656="m",'BB-2024-Saturday'!U656,0),"")</f>
        <v/>
      </c>
      <c r="O653" s="120" t="str">
        <f>IF('BB-2024-Saturday'!$AJ656&lt;&gt;"",IF('BB-2024-Saturday'!$AJ656="m",'BB-2024-Saturday'!V656,0),"")</f>
        <v/>
      </c>
    </row>
    <row r="654" spans="1:15" x14ac:dyDescent="0.25">
      <c r="A654" t="str">
        <f>IF('BB-2024-Saturday'!AJ657&lt;&gt;"",'BB-2024-Saturday'!AJ657,"")</f>
        <v/>
      </c>
      <c r="B654" t="str">
        <f>IF('BB-2024-Saturday'!AJ657&lt;&gt;"",'BB-2024-Saturday'!AR657,"")</f>
        <v/>
      </c>
      <c r="C654" t="str">
        <f>IF('BB-2024-Saturday'!AJ657="m","v","a")</f>
        <v>a</v>
      </c>
      <c r="D654" s="92" t="str">
        <f>IF('BB-2024-Saturday'!AJ657&lt;&gt;"",'BB-2024-Saturday'!AI657,"")</f>
        <v/>
      </c>
      <c r="E654" s="119" t="str">
        <f>IF('BB-2024-Saturday'!$AJ657&lt;&gt;"",IF('BB-2024-Saturday'!$AJ657="t",0,'BB-2024-Saturday'!AM657),"")</f>
        <v/>
      </c>
      <c r="F654" s="119" t="str">
        <f>IF('BB-2024-Saturday'!$AJ657&lt;&gt;"",IF('BB-2024-Saturday'!$AJ657="t",0,'BB-2024-Saturday'!AN657),"")</f>
        <v/>
      </c>
      <c r="G654" s="119" t="str">
        <f>IF('BB-2024-Saturday'!$AJ657&lt;&gt;"",IF('BB-2024-Saturday'!$AJ657="t",0,'BB-2024-Saturday'!AO657),"")</f>
        <v/>
      </c>
      <c r="H654" s="119" t="str">
        <f>IF('BB-2024-Saturday'!$AJ657&lt;&gt;"",IF('BB-2024-Saturday'!$AJ657="t",0,'BB-2024-Saturday'!AP657),"")</f>
        <v/>
      </c>
      <c r="I654" s="119" t="str">
        <f>IF('BB-2024-Saturday'!$AJ657&lt;&gt;"",IF('BB-2024-Saturday'!$AJ657="t",0,'BB-2024-Saturday'!AQ657),"")</f>
        <v/>
      </c>
      <c r="J654" s="119" t="str">
        <f>IF('BB-2024-Saturday'!$AJ657&lt;&gt;"",IF('BB-2024-Saturday'!$AJ657="t",'BB-2024-Saturday'!AM657,0),"")</f>
        <v/>
      </c>
      <c r="K654" s="119" t="str">
        <f>IF('BB-2024-Saturday'!$AJ657&lt;&gt;"",IF('BB-2024-Saturday'!$AJ657="t",'BB-2024-Saturday'!AN657,0),"")</f>
        <v/>
      </c>
      <c r="L654" s="119" t="str">
        <f>IF('BB-2024-Saturday'!$AJ657&lt;&gt;"",IF('BB-2024-Saturday'!$AJ657="t",'BB-2024-Saturday'!AO657,0),"")</f>
        <v/>
      </c>
      <c r="M654" s="119" t="str">
        <f>IF('BB-2024-Saturday'!$AJ657&lt;&gt;"",IF('BB-2024-Saturday'!$AJ657="t",'BB-2024-Saturday'!AP657,0),"")</f>
        <v/>
      </c>
      <c r="N654" s="120" t="str">
        <f>IF('BB-2024-Saturday'!$AJ657&lt;&gt;"",IF('BB-2024-Saturday'!$AJ657="m",'BB-2024-Saturday'!U657,0),"")</f>
        <v/>
      </c>
      <c r="O654" s="120" t="str">
        <f>IF('BB-2024-Saturday'!$AJ657&lt;&gt;"",IF('BB-2024-Saturday'!$AJ657="m",'BB-2024-Saturday'!V657,0),"")</f>
        <v/>
      </c>
    </row>
    <row r="655" spans="1:15" x14ac:dyDescent="0.25">
      <c r="A655" t="str">
        <f>IF('BB-2024-Saturday'!AJ658&lt;&gt;"",'BB-2024-Saturday'!AJ658,"")</f>
        <v>m</v>
      </c>
      <c r="B655" t="str">
        <f>IF('BB-2024-Saturday'!AJ658&lt;&gt;"",'BB-2024-Saturday'!AR658,"")</f>
        <v>Control @ Opposite 2,0 Km Stone on Right Before farm entrance on Left. Line on road and Dot on wooden fence pole.( Just past over head lines.)</v>
      </c>
      <c r="C655" t="str">
        <f>IF('BB-2024-Saturday'!AJ658="m","v","a")</f>
        <v>v</v>
      </c>
      <c r="D655" s="92">
        <f>IF('BB-2024-Saturday'!AJ658&lt;&gt;"",'BB-2024-Saturday'!AI658,"")</f>
        <v>206.83</v>
      </c>
      <c r="E655" s="119">
        <f>IF('BB-2024-Saturday'!$AJ658&lt;&gt;"",IF('BB-2024-Saturday'!$AJ658="t",0,'BB-2024-Saturday'!AM658),"")</f>
        <v>41</v>
      </c>
      <c r="F655" s="119">
        <f>IF('BB-2024-Saturday'!$AJ658&lt;&gt;"",IF('BB-2024-Saturday'!$AJ658="t",0,'BB-2024-Saturday'!AN658),"")</f>
        <v>48</v>
      </c>
      <c r="G655" s="119">
        <f>IF('BB-2024-Saturday'!$AJ658&lt;&gt;"",IF('BB-2024-Saturday'!$AJ658="t",0,'BB-2024-Saturday'!AO658),"")</f>
        <v>55</v>
      </c>
      <c r="H655" s="119">
        <f>IF('BB-2024-Saturday'!$AJ658&lt;&gt;"",IF('BB-2024-Saturday'!$AJ658="t",0,'BB-2024-Saturday'!AP658),"")</f>
        <v>62</v>
      </c>
      <c r="I655" s="119" t="str">
        <f>IF('BB-2024-Saturday'!$AJ658&lt;&gt;"",IF('BB-2024-Saturday'!$AJ658="t",0,'BB-2024-Saturday'!AQ658),"")</f>
        <v>120</v>
      </c>
      <c r="J655" s="119">
        <f>IF('BB-2024-Saturday'!$AJ658&lt;&gt;"",IF('BB-2024-Saturday'!$AJ658="t",'BB-2024-Saturday'!AM658,0),"")</f>
        <v>0</v>
      </c>
      <c r="K655" s="119">
        <f>IF('BB-2024-Saturday'!$AJ658&lt;&gt;"",IF('BB-2024-Saturday'!$AJ658="t",'BB-2024-Saturday'!AN658,0),"")</f>
        <v>0</v>
      </c>
      <c r="L655" s="119">
        <f>IF('BB-2024-Saturday'!$AJ658&lt;&gt;"",IF('BB-2024-Saturday'!$AJ658="t",'BB-2024-Saturday'!AO658,0),"")</f>
        <v>0</v>
      </c>
      <c r="M655" s="119">
        <f>IF('BB-2024-Saturday'!$AJ658&lt;&gt;"",IF('BB-2024-Saturday'!$AJ658="t",'BB-2024-Saturday'!AP658,0),"")</f>
        <v>0</v>
      </c>
      <c r="N655" s="120">
        <f>IF('BB-2024-Saturday'!$AJ658&lt;&gt;"",IF('BB-2024-Saturday'!$AJ658="m",'BB-2024-Saturday'!U658,0),"")</f>
        <v>26.67726</v>
      </c>
      <c r="O655" s="120">
        <f>IF('BB-2024-Saturday'!$AJ658&lt;&gt;"",IF('BB-2024-Saturday'!$AJ658="m",'BB-2024-Saturday'!V658,0),"")</f>
        <v>28.60389</v>
      </c>
    </row>
    <row r="656" spans="1:15" x14ac:dyDescent="0.25">
      <c r="A656" t="str">
        <f>IF('BB-2024-Saturday'!AJ659&lt;&gt;"",'BB-2024-Saturday'!AJ659,"")</f>
        <v/>
      </c>
      <c r="B656" t="str">
        <f>IF('BB-2024-Saturday'!AJ659&lt;&gt;"",'BB-2024-Saturday'!AR659,"")</f>
        <v/>
      </c>
      <c r="C656" t="str">
        <f>IF('BB-2024-Saturday'!AJ659="m","v","a")</f>
        <v>a</v>
      </c>
      <c r="D656" s="92" t="str">
        <f>IF('BB-2024-Saturday'!AJ659&lt;&gt;"",'BB-2024-Saturday'!AI659,"")</f>
        <v/>
      </c>
      <c r="E656" s="119" t="str">
        <f>IF('BB-2024-Saturday'!$AJ659&lt;&gt;"",IF('BB-2024-Saturday'!$AJ659="t",0,'BB-2024-Saturday'!AM659),"")</f>
        <v/>
      </c>
      <c r="F656" s="119" t="str">
        <f>IF('BB-2024-Saturday'!$AJ659&lt;&gt;"",IF('BB-2024-Saturday'!$AJ659="t",0,'BB-2024-Saturday'!AN659),"")</f>
        <v/>
      </c>
      <c r="G656" s="119" t="str">
        <f>IF('BB-2024-Saturday'!$AJ659&lt;&gt;"",IF('BB-2024-Saturday'!$AJ659="t",0,'BB-2024-Saturday'!AO659),"")</f>
        <v/>
      </c>
      <c r="H656" s="119" t="str">
        <f>IF('BB-2024-Saturday'!$AJ659&lt;&gt;"",IF('BB-2024-Saturday'!$AJ659="t",0,'BB-2024-Saturday'!AP659),"")</f>
        <v/>
      </c>
      <c r="I656" s="119" t="str">
        <f>IF('BB-2024-Saturday'!$AJ659&lt;&gt;"",IF('BB-2024-Saturday'!$AJ659="t",0,'BB-2024-Saturday'!AQ659),"")</f>
        <v/>
      </c>
      <c r="J656" s="119" t="str">
        <f>IF('BB-2024-Saturday'!$AJ659&lt;&gt;"",IF('BB-2024-Saturday'!$AJ659="t",'BB-2024-Saturday'!AM659,0),"")</f>
        <v/>
      </c>
      <c r="K656" s="119" t="str">
        <f>IF('BB-2024-Saturday'!$AJ659&lt;&gt;"",IF('BB-2024-Saturday'!$AJ659="t",'BB-2024-Saturday'!AN659,0),"")</f>
        <v/>
      </c>
      <c r="L656" s="119" t="str">
        <f>IF('BB-2024-Saturday'!$AJ659&lt;&gt;"",IF('BB-2024-Saturday'!$AJ659="t",'BB-2024-Saturday'!AO659,0),"")</f>
        <v/>
      </c>
      <c r="M656" s="119" t="str">
        <f>IF('BB-2024-Saturday'!$AJ659&lt;&gt;"",IF('BB-2024-Saturday'!$AJ659="t",'BB-2024-Saturday'!AP659,0),"")</f>
        <v/>
      </c>
      <c r="N656" s="120" t="str">
        <f>IF('BB-2024-Saturday'!$AJ659&lt;&gt;"",IF('BB-2024-Saturday'!$AJ659="m",'BB-2024-Saturday'!U659,0),"")</f>
        <v/>
      </c>
      <c r="O656" s="120" t="str">
        <f>IF('BB-2024-Saturday'!$AJ659&lt;&gt;"",IF('BB-2024-Saturday'!$AJ659="m",'BB-2024-Saturday'!V659,0),"")</f>
        <v/>
      </c>
    </row>
    <row r="657" spans="1:15" x14ac:dyDescent="0.25">
      <c r="A657" t="str">
        <f>IF('BB-2024-Saturday'!AJ660&lt;&gt;"",'BB-2024-Saturday'!AJ660,"")</f>
        <v/>
      </c>
      <c r="B657" t="str">
        <f>IF('BB-2024-Saturday'!AJ660&lt;&gt;"",'BB-2024-Saturday'!AR660,"")</f>
        <v/>
      </c>
      <c r="C657" t="str">
        <f>IF('BB-2024-Saturday'!AJ660="m","v","a")</f>
        <v>a</v>
      </c>
      <c r="D657" s="92" t="str">
        <f>IF('BB-2024-Saturday'!AJ660&lt;&gt;"",'BB-2024-Saturday'!AI660,"")</f>
        <v/>
      </c>
      <c r="E657" s="119" t="str">
        <f>IF('BB-2024-Saturday'!$AJ660&lt;&gt;"",IF('BB-2024-Saturday'!$AJ660="t",0,'BB-2024-Saturday'!AM660),"")</f>
        <v/>
      </c>
      <c r="F657" s="119" t="str">
        <f>IF('BB-2024-Saturday'!$AJ660&lt;&gt;"",IF('BB-2024-Saturday'!$AJ660="t",0,'BB-2024-Saturday'!AN660),"")</f>
        <v/>
      </c>
      <c r="G657" s="119" t="str">
        <f>IF('BB-2024-Saturday'!$AJ660&lt;&gt;"",IF('BB-2024-Saturday'!$AJ660="t",0,'BB-2024-Saturday'!AO660),"")</f>
        <v/>
      </c>
      <c r="H657" s="119" t="str">
        <f>IF('BB-2024-Saturday'!$AJ660&lt;&gt;"",IF('BB-2024-Saturday'!$AJ660="t",0,'BB-2024-Saturday'!AP660),"")</f>
        <v/>
      </c>
      <c r="I657" s="119" t="str">
        <f>IF('BB-2024-Saturday'!$AJ660&lt;&gt;"",IF('BB-2024-Saturday'!$AJ660="t",0,'BB-2024-Saturday'!AQ660),"")</f>
        <v/>
      </c>
      <c r="J657" s="119" t="str">
        <f>IF('BB-2024-Saturday'!$AJ660&lt;&gt;"",IF('BB-2024-Saturday'!$AJ660="t",'BB-2024-Saturday'!AM660,0),"")</f>
        <v/>
      </c>
      <c r="K657" s="119" t="str">
        <f>IF('BB-2024-Saturday'!$AJ660&lt;&gt;"",IF('BB-2024-Saturday'!$AJ660="t",'BB-2024-Saturday'!AN660,0),"")</f>
        <v/>
      </c>
      <c r="L657" s="119" t="str">
        <f>IF('BB-2024-Saturday'!$AJ660&lt;&gt;"",IF('BB-2024-Saturday'!$AJ660="t",'BB-2024-Saturday'!AO660,0),"")</f>
        <v/>
      </c>
      <c r="M657" s="119" t="str">
        <f>IF('BB-2024-Saturday'!$AJ660&lt;&gt;"",IF('BB-2024-Saturday'!$AJ660="t",'BB-2024-Saturday'!AP660,0),"")</f>
        <v/>
      </c>
      <c r="N657" s="120" t="str">
        <f>IF('BB-2024-Saturday'!$AJ660&lt;&gt;"",IF('BB-2024-Saturday'!$AJ660="m",'BB-2024-Saturday'!U660,0),"")</f>
        <v/>
      </c>
      <c r="O657" s="120" t="str">
        <f>IF('BB-2024-Saturday'!$AJ660&lt;&gt;"",IF('BB-2024-Saturday'!$AJ660="m",'BB-2024-Saturday'!V660,0),"")</f>
        <v/>
      </c>
    </row>
    <row r="658" spans="1:15" x14ac:dyDescent="0.25">
      <c r="A658" t="str">
        <f>IF('BB-2024-Saturday'!AJ661&lt;&gt;"",'BB-2024-Saturday'!AJ661,"")</f>
        <v/>
      </c>
      <c r="B658" t="str">
        <f>IF('BB-2024-Saturday'!AJ661&lt;&gt;"",'BB-2024-Saturday'!AR661,"")</f>
        <v/>
      </c>
      <c r="C658" t="str">
        <f>IF('BB-2024-Saturday'!AJ661="m","v","a")</f>
        <v>a</v>
      </c>
      <c r="D658" s="92" t="str">
        <f>IF('BB-2024-Saturday'!AJ661&lt;&gt;"",'BB-2024-Saturday'!AI661,"")</f>
        <v/>
      </c>
      <c r="E658" s="119" t="str">
        <f>IF('BB-2024-Saturday'!$AJ661&lt;&gt;"",IF('BB-2024-Saturday'!$AJ661="t",0,'BB-2024-Saturday'!AM661),"")</f>
        <v/>
      </c>
      <c r="F658" s="119" t="str">
        <f>IF('BB-2024-Saturday'!$AJ661&lt;&gt;"",IF('BB-2024-Saturday'!$AJ661="t",0,'BB-2024-Saturday'!AN661),"")</f>
        <v/>
      </c>
      <c r="G658" s="119" t="str">
        <f>IF('BB-2024-Saturday'!$AJ661&lt;&gt;"",IF('BB-2024-Saturday'!$AJ661="t",0,'BB-2024-Saturday'!AO661),"")</f>
        <v/>
      </c>
      <c r="H658" s="119" t="str">
        <f>IF('BB-2024-Saturday'!$AJ661&lt;&gt;"",IF('BB-2024-Saturday'!$AJ661="t",0,'BB-2024-Saturday'!AP661),"")</f>
        <v/>
      </c>
      <c r="I658" s="119" t="str">
        <f>IF('BB-2024-Saturday'!$AJ661&lt;&gt;"",IF('BB-2024-Saturday'!$AJ661="t",0,'BB-2024-Saturday'!AQ661),"")</f>
        <v/>
      </c>
      <c r="J658" s="119" t="str">
        <f>IF('BB-2024-Saturday'!$AJ661&lt;&gt;"",IF('BB-2024-Saturday'!$AJ661="t",'BB-2024-Saturday'!AM661,0),"")</f>
        <v/>
      </c>
      <c r="K658" s="119" t="str">
        <f>IF('BB-2024-Saturday'!$AJ661&lt;&gt;"",IF('BB-2024-Saturday'!$AJ661="t",'BB-2024-Saturday'!AN661,0),"")</f>
        <v/>
      </c>
      <c r="L658" s="119" t="str">
        <f>IF('BB-2024-Saturday'!$AJ661&lt;&gt;"",IF('BB-2024-Saturday'!$AJ661="t",'BB-2024-Saturday'!AO661,0),"")</f>
        <v/>
      </c>
      <c r="M658" s="119" t="str">
        <f>IF('BB-2024-Saturday'!$AJ661&lt;&gt;"",IF('BB-2024-Saturday'!$AJ661="t",'BB-2024-Saturday'!AP661,0),"")</f>
        <v/>
      </c>
      <c r="N658" s="120" t="str">
        <f>IF('BB-2024-Saturday'!$AJ661&lt;&gt;"",IF('BB-2024-Saturday'!$AJ661="m",'BB-2024-Saturday'!U661,0),"")</f>
        <v/>
      </c>
      <c r="O658" s="120" t="str">
        <f>IF('BB-2024-Saturday'!$AJ661&lt;&gt;"",IF('BB-2024-Saturday'!$AJ661="m",'BB-2024-Saturday'!V661,0),"")</f>
        <v/>
      </c>
    </row>
    <row r="659" spans="1:15" x14ac:dyDescent="0.25">
      <c r="A659" t="str">
        <f>IF('BB-2024-Saturday'!AJ662&lt;&gt;"",'BB-2024-Saturday'!AJ662,"")</f>
        <v>o</v>
      </c>
      <c r="B659" t="str">
        <f>IF('BB-2024-Saturday'!AJ662&lt;&gt;"",'BB-2024-Saturday'!AR662,"")</f>
        <v xml:space="preserve"> 80 Speed limit.    START of OPEN SECTION.</v>
      </c>
      <c r="C659" t="str">
        <f>IF('BB-2024-Saturday'!AJ662="m","v","a")</f>
        <v>a</v>
      </c>
      <c r="D659" s="92">
        <f>IF('BB-2024-Saturday'!AJ662&lt;&gt;"",'BB-2024-Saturday'!AI662,"")</f>
        <v>208.19</v>
      </c>
      <c r="E659" s="119">
        <f>IF('BB-2024-Saturday'!$AJ662&lt;&gt;"",IF('BB-2024-Saturday'!$AJ662="t",0,'BB-2024-Saturday'!AM662),"")</f>
        <v>35</v>
      </c>
      <c r="F659" s="119">
        <f>IF('BB-2024-Saturday'!$AJ662&lt;&gt;"",IF('BB-2024-Saturday'!$AJ662="t",0,'BB-2024-Saturday'!AN662),"")</f>
        <v>35</v>
      </c>
      <c r="G659" s="119">
        <f>IF('BB-2024-Saturday'!$AJ662&lt;&gt;"",IF('BB-2024-Saturday'!$AJ662="t",0,'BB-2024-Saturday'!AO662),"")</f>
        <v>35</v>
      </c>
      <c r="H659" s="119">
        <f>IF('BB-2024-Saturday'!$AJ662&lt;&gt;"",IF('BB-2024-Saturday'!$AJ662="t",0,'BB-2024-Saturday'!AP662),"")</f>
        <v>35</v>
      </c>
      <c r="I659" s="119" t="str">
        <f>IF('BB-2024-Saturday'!$AJ662&lt;&gt;"",IF('BB-2024-Saturday'!$AJ662="t",0,'BB-2024-Saturday'!AQ662),"")</f>
        <v>80</v>
      </c>
      <c r="J659" s="119">
        <f>IF('BB-2024-Saturday'!$AJ662&lt;&gt;"",IF('BB-2024-Saturday'!$AJ662="t",'BB-2024-Saturday'!AM662,0),"")</f>
        <v>0</v>
      </c>
      <c r="K659" s="119">
        <f>IF('BB-2024-Saturday'!$AJ662&lt;&gt;"",IF('BB-2024-Saturday'!$AJ662="t",'BB-2024-Saturday'!AN662,0),"")</f>
        <v>0</v>
      </c>
      <c r="L659" s="119">
        <f>IF('BB-2024-Saturday'!$AJ662&lt;&gt;"",IF('BB-2024-Saturday'!$AJ662="t",'BB-2024-Saturday'!AO662,0),"")</f>
        <v>0</v>
      </c>
      <c r="M659" s="119">
        <f>IF('BB-2024-Saturday'!$AJ662&lt;&gt;"",IF('BB-2024-Saturday'!$AJ662="t",'BB-2024-Saturday'!AP662,0),"")</f>
        <v>0</v>
      </c>
      <c r="N659" s="120">
        <f>IF('BB-2024-Saturday'!$AJ662&lt;&gt;"",IF('BB-2024-Saturday'!$AJ662="m",'BB-2024-Saturday'!U662,0),"")</f>
        <v>0</v>
      </c>
      <c r="O659" s="120">
        <f>IF('BB-2024-Saturday'!$AJ662&lt;&gt;"",IF('BB-2024-Saturday'!$AJ662="m",'BB-2024-Saturday'!V662,0),"")</f>
        <v>0</v>
      </c>
    </row>
    <row r="660" spans="1:15" x14ac:dyDescent="0.25">
      <c r="A660" t="str">
        <f>IF('BB-2024-Saturday'!AJ663&lt;&gt;"",'BB-2024-Saturday'!AJ663,"")</f>
        <v/>
      </c>
      <c r="B660" t="str">
        <f>IF('BB-2024-Saturday'!AJ663&lt;&gt;"",'BB-2024-Saturday'!AR663,"")</f>
        <v/>
      </c>
      <c r="C660" t="str">
        <f>IF('BB-2024-Saturday'!AJ663="m","v","a")</f>
        <v>a</v>
      </c>
      <c r="D660" s="92" t="str">
        <f>IF('BB-2024-Saturday'!AJ663&lt;&gt;"",'BB-2024-Saturday'!AI663,"")</f>
        <v/>
      </c>
      <c r="E660" s="119" t="str">
        <f>IF('BB-2024-Saturday'!$AJ663&lt;&gt;"",IF('BB-2024-Saturday'!$AJ663="t",0,'BB-2024-Saturday'!AM663),"")</f>
        <v/>
      </c>
      <c r="F660" s="119" t="str">
        <f>IF('BB-2024-Saturday'!$AJ663&lt;&gt;"",IF('BB-2024-Saturday'!$AJ663="t",0,'BB-2024-Saturday'!AN663),"")</f>
        <v/>
      </c>
      <c r="G660" s="119" t="str">
        <f>IF('BB-2024-Saturday'!$AJ663&lt;&gt;"",IF('BB-2024-Saturday'!$AJ663="t",0,'BB-2024-Saturday'!AO663),"")</f>
        <v/>
      </c>
      <c r="H660" s="119" t="str">
        <f>IF('BB-2024-Saturday'!$AJ663&lt;&gt;"",IF('BB-2024-Saturday'!$AJ663="t",0,'BB-2024-Saturday'!AP663),"")</f>
        <v/>
      </c>
      <c r="I660" s="119" t="str">
        <f>IF('BB-2024-Saturday'!$AJ663&lt;&gt;"",IF('BB-2024-Saturday'!$AJ663="t",0,'BB-2024-Saturday'!AQ663),"")</f>
        <v/>
      </c>
      <c r="J660" s="119" t="str">
        <f>IF('BB-2024-Saturday'!$AJ663&lt;&gt;"",IF('BB-2024-Saturday'!$AJ663="t",'BB-2024-Saturday'!AM663,0),"")</f>
        <v/>
      </c>
      <c r="K660" s="119" t="str">
        <f>IF('BB-2024-Saturday'!$AJ663&lt;&gt;"",IF('BB-2024-Saturday'!$AJ663="t",'BB-2024-Saturday'!AN663,0),"")</f>
        <v/>
      </c>
      <c r="L660" s="119" t="str">
        <f>IF('BB-2024-Saturday'!$AJ663&lt;&gt;"",IF('BB-2024-Saturday'!$AJ663="t",'BB-2024-Saturday'!AO663,0),"")</f>
        <v/>
      </c>
      <c r="M660" s="119" t="str">
        <f>IF('BB-2024-Saturday'!$AJ663&lt;&gt;"",IF('BB-2024-Saturday'!$AJ663="t",'BB-2024-Saturday'!AP663,0),"")</f>
        <v/>
      </c>
      <c r="N660" s="120" t="str">
        <f>IF('BB-2024-Saturday'!$AJ663&lt;&gt;"",IF('BB-2024-Saturday'!$AJ663="m",'BB-2024-Saturday'!U663,0),"")</f>
        <v/>
      </c>
      <c r="O660" s="120" t="str">
        <f>IF('BB-2024-Saturday'!$AJ663&lt;&gt;"",IF('BB-2024-Saturday'!$AJ663="m",'BB-2024-Saturday'!V663,0),"")</f>
        <v/>
      </c>
    </row>
    <row r="661" spans="1:15" x14ac:dyDescent="0.25">
      <c r="A661" t="str">
        <f>IF('BB-2024-Saturday'!AJ664&lt;&gt;"",'BB-2024-Saturday'!AJ664,"")</f>
        <v/>
      </c>
      <c r="B661" t="str">
        <f>IF('BB-2024-Saturday'!AJ664&lt;&gt;"",'BB-2024-Saturday'!AR664,"")</f>
        <v/>
      </c>
      <c r="C661" t="str">
        <f>IF('BB-2024-Saturday'!AJ664="m","v","a")</f>
        <v>a</v>
      </c>
      <c r="D661" s="92" t="str">
        <f>IF('BB-2024-Saturday'!AJ664&lt;&gt;"",'BB-2024-Saturday'!AI664,"")</f>
        <v/>
      </c>
      <c r="E661" s="119" t="str">
        <f>IF('BB-2024-Saturday'!$AJ664&lt;&gt;"",IF('BB-2024-Saturday'!$AJ664="t",0,'BB-2024-Saturday'!AM664),"")</f>
        <v/>
      </c>
      <c r="F661" s="119" t="str">
        <f>IF('BB-2024-Saturday'!$AJ664&lt;&gt;"",IF('BB-2024-Saturday'!$AJ664="t",0,'BB-2024-Saturday'!AN664),"")</f>
        <v/>
      </c>
      <c r="G661" s="119" t="str">
        <f>IF('BB-2024-Saturday'!$AJ664&lt;&gt;"",IF('BB-2024-Saturday'!$AJ664="t",0,'BB-2024-Saturday'!AO664),"")</f>
        <v/>
      </c>
      <c r="H661" s="119" t="str">
        <f>IF('BB-2024-Saturday'!$AJ664&lt;&gt;"",IF('BB-2024-Saturday'!$AJ664="t",0,'BB-2024-Saturday'!AP664),"")</f>
        <v/>
      </c>
      <c r="I661" s="119" t="str">
        <f>IF('BB-2024-Saturday'!$AJ664&lt;&gt;"",IF('BB-2024-Saturday'!$AJ664="t",0,'BB-2024-Saturday'!AQ664),"")</f>
        <v/>
      </c>
      <c r="J661" s="119" t="str">
        <f>IF('BB-2024-Saturday'!$AJ664&lt;&gt;"",IF('BB-2024-Saturday'!$AJ664="t",'BB-2024-Saturday'!AM664,0),"")</f>
        <v/>
      </c>
      <c r="K661" s="119" t="str">
        <f>IF('BB-2024-Saturday'!$AJ664&lt;&gt;"",IF('BB-2024-Saturday'!$AJ664="t",'BB-2024-Saturday'!AN664,0),"")</f>
        <v/>
      </c>
      <c r="L661" s="119" t="str">
        <f>IF('BB-2024-Saturday'!$AJ664&lt;&gt;"",IF('BB-2024-Saturday'!$AJ664="t",'BB-2024-Saturday'!AO664,0),"")</f>
        <v/>
      </c>
      <c r="M661" s="119" t="str">
        <f>IF('BB-2024-Saturday'!$AJ664&lt;&gt;"",IF('BB-2024-Saturday'!$AJ664="t",'BB-2024-Saturday'!AP664,0),"")</f>
        <v/>
      </c>
      <c r="N661" s="120" t="str">
        <f>IF('BB-2024-Saturday'!$AJ664&lt;&gt;"",IF('BB-2024-Saturday'!$AJ664="m",'BB-2024-Saturday'!U664,0),"")</f>
        <v/>
      </c>
      <c r="O661" s="120" t="str">
        <f>IF('BB-2024-Saturday'!$AJ664&lt;&gt;"",IF('BB-2024-Saturday'!$AJ664="m",'BB-2024-Saturday'!V664,0),"")</f>
        <v/>
      </c>
    </row>
    <row r="662" spans="1:15" x14ac:dyDescent="0.25">
      <c r="A662" t="str">
        <f>IF('BB-2024-Saturday'!AJ665&lt;&gt;"",'BB-2024-Saturday'!AJ665,"")</f>
        <v>o</v>
      </c>
      <c r="B662" t="str">
        <f>IF('BB-2024-Saturday'!AJ665&lt;&gt;"",'BB-2024-Saturday'!AR665,"")</f>
        <v>60 Speed limit. Beware of speed bumps.</v>
      </c>
      <c r="C662" t="str">
        <f>IF('BB-2024-Saturday'!AJ665="m","v","a")</f>
        <v>a</v>
      </c>
      <c r="D662" s="92">
        <f>IF('BB-2024-Saturday'!AJ665&lt;&gt;"",'BB-2024-Saturday'!AI665,"")</f>
        <v>208.36</v>
      </c>
      <c r="E662" s="119">
        <f>IF('BB-2024-Saturday'!$AJ665&lt;&gt;"",IF('BB-2024-Saturday'!$AJ665="t",0,'BB-2024-Saturday'!AM665),"")</f>
        <v>30</v>
      </c>
      <c r="F662" s="119">
        <f>IF('BB-2024-Saturday'!$AJ665&lt;&gt;"",IF('BB-2024-Saturday'!$AJ665="t",0,'BB-2024-Saturday'!AN665),"")</f>
        <v>30</v>
      </c>
      <c r="G662" s="119">
        <f>IF('BB-2024-Saturday'!$AJ665&lt;&gt;"",IF('BB-2024-Saturday'!$AJ665="t",0,'BB-2024-Saturday'!AO665),"")</f>
        <v>30</v>
      </c>
      <c r="H662" s="119">
        <f>IF('BB-2024-Saturday'!$AJ665&lt;&gt;"",IF('BB-2024-Saturday'!$AJ665="t",0,'BB-2024-Saturday'!AP665),"")</f>
        <v>30</v>
      </c>
      <c r="I662" s="119" t="str">
        <f>IF('BB-2024-Saturday'!$AJ665&lt;&gt;"",IF('BB-2024-Saturday'!$AJ665="t",0,'BB-2024-Saturday'!AQ665),"")</f>
        <v>60</v>
      </c>
      <c r="J662" s="119">
        <f>IF('BB-2024-Saturday'!$AJ665&lt;&gt;"",IF('BB-2024-Saturday'!$AJ665="t",'BB-2024-Saturday'!AM665,0),"")</f>
        <v>0</v>
      </c>
      <c r="K662" s="119">
        <f>IF('BB-2024-Saturday'!$AJ665&lt;&gt;"",IF('BB-2024-Saturday'!$AJ665="t",'BB-2024-Saturday'!AN665,0),"")</f>
        <v>0</v>
      </c>
      <c r="L662" s="119">
        <f>IF('BB-2024-Saturday'!$AJ665&lt;&gt;"",IF('BB-2024-Saturday'!$AJ665="t",'BB-2024-Saturday'!AO665,0),"")</f>
        <v>0</v>
      </c>
      <c r="M662" s="119">
        <f>IF('BB-2024-Saturday'!$AJ665&lt;&gt;"",IF('BB-2024-Saturday'!$AJ665="t",'BB-2024-Saturday'!AP665,0),"")</f>
        <v>0</v>
      </c>
      <c r="N662" s="120">
        <f>IF('BB-2024-Saturday'!$AJ665&lt;&gt;"",IF('BB-2024-Saturday'!$AJ665="m",'BB-2024-Saturday'!U665,0),"")</f>
        <v>0</v>
      </c>
      <c r="O662" s="120">
        <f>IF('BB-2024-Saturday'!$AJ665&lt;&gt;"",IF('BB-2024-Saturday'!$AJ665="m",'BB-2024-Saturday'!V665,0),"")</f>
        <v>0</v>
      </c>
    </row>
    <row r="663" spans="1:15" x14ac:dyDescent="0.25">
      <c r="A663" t="str">
        <f>IF('BB-2024-Saturday'!AJ666&lt;&gt;"",'BB-2024-Saturday'!AJ666,"")</f>
        <v/>
      </c>
      <c r="B663" t="str">
        <f>IF('BB-2024-Saturday'!AJ666&lt;&gt;"",'BB-2024-Saturday'!AR666,"")</f>
        <v/>
      </c>
      <c r="C663" t="str">
        <f>IF('BB-2024-Saturday'!AJ666="m","v","a")</f>
        <v>a</v>
      </c>
      <c r="D663" s="92" t="str">
        <f>IF('BB-2024-Saturday'!AJ666&lt;&gt;"",'BB-2024-Saturday'!AI666,"")</f>
        <v/>
      </c>
      <c r="E663" s="119" t="str">
        <f>IF('BB-2024-Saturday'!$AJ666&lt;&gt;"",IF('BB-2024-Saturday'!$AJ666="t",0,'BB-2024-Saturday'!AM666),"")</f>
        <v/>
      </c>
      <c r="F663" s="119" t="str">
        <f>IF('BB-2024-Saturday'!$AJ666&lt;&gt;"",IF('BB-2024-Saturday'!$AJ666="t",0,'BB-2024-Saturday'!AN666),"")</f>
        <v/>
      </c>
      <c r="G663" s="119" t="str">
        <f>IF('BB-2024-Saturday'!$AJ666&lt;&gt;"",IF('BB-2024-Saturday'!$AJ666="t",0,'BB-2024-Saturday'!AO666),"")</f>
        <v/>
      </c>
      <c r="H663" s="119" t="str">
        <f>IF('BB-2024-Saturday'!$AJ666&lt;&gt;"",IF('BB-2024-Saturday'!$AJ666="t",0,'BB-2024-Saturday'!AP666),"")</f>
        <v/>
      </c>
      <c r="I663" s="119" t="str">
        <f>IF('BB-2024-Saturday'!$AJ666&lt;&gt;"",IF('BB-2024-Saturday'!$AJ666="t",0,'BB-2024-Saturday'!AQ666),"")</f>
        <v/>
      </c>
      <c r="J663" s="119" t="str">
        <f>IF('BB-2024-Saturday'!$AJ666&lt;&gt;"",IF('BB-2024-Saturday'!$AJ666="t",'BB-2024-Saturday'!AM666,0),"")</f>
        <v/>
      </c>
      <c r="K663" s="119" t="str">
        <f>IF('BB-2024-Saturday'!$AJ666&lt;&gt;"",IF('BB-2024-Saturday'!$AJ666="t",'BB-2024-Saturday'!AN666,0),"")</f>
        <v/>
      </c>
      <c r="L663" s="119" t="str">
        <f>IF('BB-2024-Saturday'!$AJ666&lt;&gt;"",IF('BB-2024-Saturday'!$AJ666="t",'BB-2024-Saturday'!AO666,0),"")</f>
        <v/>
      </c>
      <c r="M663" s="119" t="str">
        <f>IF('BB-2024-Saturday'!$AJ666&lt;&gt;"",IF('BB-2024-Saturday'!$AJ666="t",'BB-2024-Saturday'!AP666,0),"")</f>
        <v/>
      </c>
      <c r="N663" s="120" t="str">
        <f>IF('BB-2024-Saturday'!$AJ666&lt;&gt;"",IF('BB-2024-Saturday'!$AJ666="m",'BB-2024-Saturday'!U666,0),"")</f>
        <v/>
      </c>
      <c r="O663" s="120" t="str">
        <f>IF('BB-2024-Saturday'!$AJ666&lt;&gt;"",IF('BB-2024-Saturday'!$AJ666="m",'BB-2024-Saturday'!V666,0),"")</f>
        <v/>
      </c>
    </row>
    <row r="664" spans="1:15" x14ac:dyDescent="0.25">
      <c r="A664" t="str">
        <f>IF('BB-2024-Saturday'!AJ667&lt;&gt;"",'BB-2024-Saturday'!AJ667,"")</f>
        <v>o</v>
      </c>
      <c r="B664" t="str">
        <f>IF('BB-2024-Saturday'!AJ667&lt;&gt;"",'BB-2024-Saturday'!AR667,"")</f>
        <v>Roundabout.  Leave roundabout at 3rd Exit  to Balfour on R51.</v>
      </c>
      <c r="C664" t="str">
        <f>IF('BB-2024-Saturday'!AJ667="m","v","a")</f>
        <v>a</v>
      </c>
      <c r="D664" s="92">
        <f>IF('BB-2024-Saturday'!AJ667&lt;&gt;"",'BB-2024-Saturday'!AI667,"")</f>
        <v>208.74</v>
      </c>
      <c r="E664" s="119">
        <f>IF('BB-2024-Saturday'!$AJ667&lt;&gt;"",IF('BB-2024-Saturday'!$AJ667="t",0,'BB-2024-Saturday'!AM667),"")</f>
        <v>30</v>
      </c>
      <c r="F664" s="119">
        <f>IF('BB-2024-Saturday'!$AJ667&lt;&gt;"",IF('BB-2024-Saturday'!$AJ667="t",0,'BB-2024-Saturday'!AN667),"")</f>
        <v>30</v>
      </c>
      <c r="G664" s="119">
        <f>IF('BB-2024-Saturday'!$AJ667&lt;&gt;"",IF('BB-2024-Saturday'!$AJ667="t",0,'BB-2024-Saturday'!AO667),"")</f>
        <v>30</v>
      </c>
      <c r="H664" s="119">
        <f>IF('BB-2024-Saturday'!$AJ667&lt;&gt;"",IF('BB-2024-Saturday'!$AJ667="t",0,'BB-2024-Saturday'!AP667),"")</f>
        <v>30</v>
      </c>
      <c r="I664" s="119" t="str">
        <f>IF('BB-2024-Saturday'!$AJ667&lt;&gt;"",IF('BB-2024-Saturday'!$AJ667="t",0,'BB-2024-Saturday'!AQ667),"")</f>
        <v>60</v>
      </c>
      <c r="J664" s="119">
        <f>IF('BB-2024-Saturday'!$AJ667&lt;&gt;"",IF('BB-2024-Saturday'!$AJ667="t",'BB-2024-Saturday'!AM667,0),"")</f>
        <v>0</v>
      </c>
      <c r="K664" s="119">
        <f>IF('BB-2024-Saturday'!$AJ667&lt;&gt;"",IF('BB-2024-Saturday'!$AJ667="t",'BB-2024-Saturday'!AN667,0),"")</f>
        <v>0</v>
      </c>
      <c r="L664" s="119">
        <f>IF('BB-2024-Saturday'!$AJ667&lt;&gt;"",IF('BB-2024-Saturday'!$AJ667="t",'BB-2024-Saturday'!AO667,0),"")</f>
        <v>0</v>
      </c>
      <c r="M664" s="119">
        <f>IF('BB-2024-Saturday'!$AJ667&lt;&gt;"",IF('BB-2024-Saturday'!$AJ667="t",'BB-2024-Saturday'!AP667,0),"")</f>
        <v>0</v>
      </c>
      <c r="N664" s="120">
        <f>IF('BB-2024-Saturday'!$AJ667&lt;&gt;"",IF('BB-2024-Saturday'!$AJ667="m",'BB-2024-Saturday'!U667,0),"")</f>
        <v>0</v>
      </c>
      <c r="O664" s="120">
        <f>IF('BB-2024-Saturday'!$AJ667&lt;&gt;"",IF('BB-2024-Saturday'!$AJ667="m",'BB-2024-Saturday'!V667,0),"")</f>
        <v>0</v>
      </c>
    </row>
    <row r="665" spans="1:15" x14ac:dyDescent="0.25">
      <c r="A665" t="str">
        <f>IF('BB-2024-Saturday'!AJ668&lt;&gt;"",'BB-2024-Saturday'!AJ668,"")</f>
        <v/>
      </c>
      <c r="B665" t="str">
        <f>IF('BB-2024-Saturday'!AJ668&lt;&gt;"",'BB-2024-Saturday'!AR668,"")</f>
        <v/>
      </c>
      <c r="C665" t="str">
        <f>IF('BB-2024-Saturday'!AJ668="m","v","a")</f>
        <v>a</v>
      </c>
      <c r="D665" s="92" t="str">
        <f>IF('BB-2024-Saturday'!AJ668&lt;&gt;"",'BB-2024-Saturday'!AI668,"")</f>
        <v/>
      </c>
      <c r="E665" s="119" t="str">
        <f>IF('BB-2024-Saturday'!$AJ668&lt;&gt;"",IF('BB-2024-Saturday'!$AJ668="t",0,'BB-2024-Saturday'!AM668),"")</f>
        <v/>
      </c>
      <c r="F665" s="119" t="str">
        <f>IF('BB-2024-Saturday'!$AJ668&lt;&gt;"",IF('BB-2024-Saturday'!$AJ668="t",0,'BB-2024-Saturday'!AN668),"")</f>
        <v/>
      </c>
      <c r="G665" s="119" t="str">
        <f>IF('BB-2024-Saturday'!$AJ668&lt;&gt;"",IF('BB-2024-Saturday'!$AJ668="t",0,'BB-2024-Saturday'!AO668),"")</f>
        <v/>
      </c>
      <c r="H665" s="119" t="str">
        <f>IF('BB-2024-Saturday'!$AJ668&lt;&gt;"",IF('BB-2024-Saturday'!$AJ668="t",0,'BB-2024-Saturday'!AP668),"")</f>
        <v/>
      </c>
      <c r="I665" s="119" t="str">
        <f>IF('BB-2024-Saturday'!$AJ668&lt;&gt;"",IF('BB-2024-Saturday'!$AJ668="t",0,'BB-2024-Saturday'!AQ668),"")</f>
        <v/>
      </c>
      <c r="J665" s="119" t="str">
        <f>IF('BB-2024-Saturday'!$AJ668&lt;&gt;"",IF('BB-2024-Saturday'!$AJ668="t",'BB-2024-Saturday'!AM668,0),"")</f>
        <v/>
      </c>
      <c r="K665" s="119" t="str">
        <f>IF('BB-2024-Saturday'!$AJ668&lt;&gt;"",IF('BB-2024-Saturday'!$AJ668="t",'BB-2024-Saturday'!AN668,0),"")</f>
        <v/>
      </c>
      <c r="L665" s="119" t="str">
        <f>IF('BB-2024-Saturday'!$AJ668&lt;&gt;"",IF('BB-2024-Saturday'!$AJ668="t",'BB-2024-Saturday'!AO668,0),"")</f>
        <v/>
      </c>
      <c r="M665" s="119" t="str">
        <f>IF('BB-2024-Saturday'!$AJ668&lt;&gt;"",IF('BB-2024-Saturday'!$AJ668="t",'BB-2024-Saturday'!AP668,0),"")</f>
        <v/>
      </c>
      <c r="N665" s="120" t="str">
        <f>IF('BB-2024-Saturday'!$AJ668&lt;&gt;"",IF('BB-2024-Saturday'!$AJ668="m",'BB-2024-Saturday'!U668,0),"")</f>
        <v/>
      </c>
      <c r="O665" s="120" t="str">
        <f>IF('BB-2024-Saturday'!$AJ668&lt;&gt;"",IF('BB-2024-Saturday'!$AJ668="m",'BB-2024-Saturday'!V668,0),"")</f>
        <v/>
      </c>
    </row>
    <row r="666" spans="1:15" x14ac:dyDescent="0.25">
      <c r="A666" t="str">
        <f>IF('BB-2024-Saturday'!AJ669&lt;&gt;"",'BB-2024-Saturday'!AJ669,"")</f>
        <v/>
      </c>
      <c r="B666" t="str">
        <f>IF('BB-2024-Saturday'!AJ669&lt;&gt;"",'BB-2024-Saturday'!AR669,"")</f>
        <v/>
      </c>
      <c r="C666" t="str">
        <f>IF('BB-2024-Saturday'!AJ669="m","v","a")</f>
        <v>a</v>
      </c>
      <c r="D666" s="92" t="str">
        <f>IF('BB-2024-Saturday'!AJ669&lt;&gt;"",'BB-2024-Saturday'!AI669,"")</f>
        <v/>
      </c>
      <c r="E666" s="119" t="str">
        <f>IF('BB-2024-Saturday'!$AJ669&lt;&gt;"",IF('BB-2024-Saturday'!$AJ669="t",0,'BB-2024-Saturday'!AM669),"")</f>
        <v/>
      </c>
      <c r="F666" s="119" t="str">
        <f>IF('BB-2024-Saturday'!$AJ669&lt;&gt;"",IF('BB-2024-Saturday'!$AJ669="t",0,'BB-2024-Saturday'!AN669),"")</f>
        <v/>
      </c>
      <c r="G666" s="119" t="str">
        <f>IF('BB-2024-Saturday'!$AJ669&lt;&gt;"",IF('BB-2024-Saturday'!$AJ669="t",0,'BB-2024-Saturday'!AO669),"")</f>
        <v/>
      </c>
      <c r="H666" s="119" t="str">
        <f>IF('BB-2024-Saturday'!$AJ669&lt;&gt;"",IF('BB-2024-Saturday'!$AJ669="t",0,'BB-2024-Saturday'!AP669),"")</f>
        <v/>
      </c>
      <c r="I666" s="119" t="str">
        <f>IF('BB-2024-Saturday'!$AJ669&lt;&gt;"",IF('BB-2024-Saturday'!$AJ669="t",0,'BB-2024-Saturday'!AQ669),"")</f>
        <v/>
      </c>
      <c r="J666" s="119" t="str">
        <f>IF('BB-2024-Saturday'!$AJ669&lt;&gt;"",IF('BB-2024-Saturday'!$AJ669="t",'BB-2024-Saturday'!AM669,0),"")</f>
        <v/>
      </c>
      <c r="K666" s="119" t="str">
        <f>IF('BB-2024-Saturday'!$AJ669&lt;&gt;"",IF('BB-2024-Saturday'!$AJ669="t",'BB-2024-Saturday'!AN669,0),"")</f>
        <v/>
      </c>
      <c r="L666" s="119" t="str">
        <f>IF('BB-2024-Saturday'!$AJ669&lt;&gt;"",IF('BB-2024-Saturday'!$AJ669="t",'BB-2024-Saturday'!AO669,0),"")</f>
        <v/>
      </c>
      <c r="M666" s="119" t="str">
        <f>IF('BB-2024-Saturday'!$AJ669&lt;&gt;"",IF('BB-2024-Saturday'!$AJ669="t",'BB-2024-Saturday'!AP669,0),"")</f>
        <v/>
      </c>
      <c r="N666" s="120" t="str">
        <f>IF('BB-2024-Saturday'!$AJ669&lt;&gt;"",IF('BB-2024-Saturday'!$AJ669="m",'BB-2024-Saturday'!U669,0),"")</f>
        <v/>
      </c>
      <c r="O666" s="120" t="str">
        <f>IF('BB-2024-Saturday'!$AJ669&lt;&gt;"",IF('BB-2024-Saturday'!$AJ669="m",'BB-2024-Saturday'!V669,0),"")</f>
        <v/>
      </c>
    </row>
    <row r="667" spans="1:15" x14ac:dyDescent="0.25">
      <c r="A667" t="str">
        <f>IF('BB-2024-Saturday'!AJ670&lt;&gt;"",'BB-2024-Saturday'!AJ670,"")</f>
        <v>o</v>
      </c>
      <c r="B667" t="str">
        <f>IF('BB-2024-Saturday'!AJ670&lt;&gt;"",'BB-2024-Saturday'!AR670,"")</f>
        <v>60 Speed limit. Beware of speed bumps.</v>
      </c>
      <c r="C667" t="str">
        <f>IF('BB-2024-Saturday'!AJ670="m","v","a")</f>
        <v>a</v>
      </c>
      <c r="D667" s="92">
        <f>IF('BB-2024-Saturday'!AJ670&lt;&gt;"",'BB-2024-Saturday'!AI670,"")</f>
        <v>209.1</v>
      </c>
      <c r="E667" s="119">
        <f>IF('BB-2024-Saturday'!$AJ670&lt;&gt;"",IF('BB-2024-Saturday'!$AJ670="t",0,'BB-2024-Saturday'!AM670),"")</f>
        <v>30</v>
      </c>
      <c r="F667" s="119">
        <f>IF('BB-2024-Saturday'!$AJ670&lt;&gt;"",IF('BB-2024-Saturday'!$AJ670="t",0,'BB-2024-Saturday'!AN670),"")</f>
        <v>30</v>
      </c>
      <c r="G667" s="119">
        <f>IF('BB-2024-Saturday'!$AJ670&lt;&gt;"",IF('BB-2024-Saturday'!$AJ670="t",0,'BB-2024-Saturday'!AO670),"")</f>
        <v>30</v>
      </c>
      <c r="H667" s="119">
        <f>IF('BB-2024-Saturday'!$AJ670&lt;&gt;"",IF('BB-2024-Saturday'!$AJ670="t",0,'BB-2024-Saturday'!AP670),"")</f>
        <v>30</v>
      </c>
      <c r="I667" s="119" t="str">
        <f>IF('BB-2024-Saturday'!$AJ670&lt;&gt;"",IF('BB-2024-Saturday'!$AJ670="t",0,'BB-2024-Saturday'!AQ670),"")</f>
        <v>60</v>
      </c>
      <c r="J667" s="119">
        <f>IF('BB-2024-Saturday'!$AJ670&lt;&gt;"",IF('BB-2024-Saturday'!$AJ670="t",'BB-2024-Saturday'!AM670,0),"")</f>
        <v>0</v>
      </c>
      <c r="K667" s="119">
        <f>IF('BB-2024-Saturday'!$AJ670&lt;&gt;"",IF('BB-2024-Saturday'!$AJ670="t",'BB-2024-Saturday'!AN670,0),"")</f>
        <v>0</v>
      </c>
      <c r="L667" s="119">
        <f>IF('BB-2024-Saturday'!$AJ670&lt;&gt;"",IF('BB-2024-Saturday'!$AJ670="t",'BB-2024-Saturday'!AO670,0),"")</f>
        <v>0</v>
      </c>
      <c r="M667" s="119">
        <f>IF('BB-2024-Saturday'!$AJ670&lt;&gt;"",IF('BB-2024-Saturday'!$AJ670="t",'BB-2024-Saturday'!AP670,0),"")</f>
        <v>0</v>
      </c>
      <c r="N667" s="120">
        <f>IF('BB-2024-Saturday'!$AJ670&lt;&gt;"",IF('BB-2024-Saturday'!$AJ670="m",'BB-2024-Saturday'!U670,0),"")</f>
        <v>0</v>
      </c>
      <c r="O667" s="120">
        <f>IF('BB-2024-Saturday'!$AJ670&lt;&gt;"",IF('BB-2024-Saturday'!$AJ670="m",'BB-2024-Saturday'!V670,0),"")</f>
        <v>0</v>
      </c>
    </row>
    <row r="668" spans="1:15" x14ac:dyDescent="0.25">
      <c r="A668" t="str">
        <f>IF('BB-2024-Saturday'!AJ671&lt;&gt;"",'BB-2024-Saturday'!AJ671,"")</f>
        <v>o</v>
      </c>
      <c r="B668" t="str">
        <f>IF('BB-2024-Saturday'!AJ671&lt;&gt;"",'BB-2024-Saturday'!AR671,"")</f>
        <v>STOP carry straight on .Beware of speed bumps.</v>
      </c>
      <c r="C668" t="str">
        <f>IF('BB-2024-Saturday'!AJ671="m","v","a")</f>
        <v>a</v>
      </c>
      <c r="D668" s="92">
        <f>IF('BB-2024-Saturday'!AJ671&lt;&gt;"",'BB-2024-Saturday'!AI671,"")</f>
        <v>209.41</v>
      </c>
      <c r="E668" s="119">
        <f>IF('BB-2024-Saturday'!$AJ671&lt;&gt;"",IF('BB-2024-Saturday'!$AJ671="t",0,'BB-2024-Saturday'!AM671),"")</f>
        <v>30</v>
      </c>
      <c r="F668" s="119">
        <f>IF('BB-2024-Saturday'!$AJ671&lt;&gt;"",IF('BB-2024-Saturday'!$AJ671="t",0,'BB-2024-Saturday'!AN671),"")</f>
        <v>30</v>
      </c>
      <c r="G668" s="119">
        <f>IF('BB-2024-Saturday'!$AJ671&lt;&gt;"",IF('BB-2024-Saturday'!$AJ671="t",0,'BB-2024-Saturday'!AO671),"")</f>
        <v>30</v>
      </c>
      <c r="H668" s="119">
        <f>IF('BB-2024-Saturday'!$AJ671&lt;&gt;"",IF('BB-2024-Saturday'!$AJ671="t",0,'BB-2024-Saturday'!AP671),"")</f>
        <v>30</v>
      </c>
      <c r="I668" s="119" t="str">
        <f>IF('BB-2024-Saturday'!$AJ671&lt;&gt;"",IF('BB-2024-Saturday'!$AJ671="t",0,'BB-2024-Saturday'!AQ671),"")</f>
        <v>60</v>
      </c>
      <c r="J668" s="119">
        <f>IF('BB-2024-Saturday'!$AJ671&lt;&gt;"",IF('BB-2024-Saturday'!$AJ671="t",'BB-2024-Saturday'!AM671,0),"")</f>
        <v>0</v>
      </c>
      <c r="K668" s="119">
        <f>IF('BB-2024-Saturday'!$AJ671&lt;&gt;"",IF('BB-2024-Saturday'!$AJ671="t",'BB-2024-Saturday'!AN671,0),"")</f>
        <v>0</v>
      </c>
      <c r="L668" s="119">
        <f>IF('BB-2024-Saturday'!$AJ671&lt;&gt;"",IF('BB-2024-Saturday'!$AJ671="t",'BB-2024-Saturday'!AO671,0),"")</f>
        <v>0</v>
      </c>
      <c r="M668" s="119">
        <f>IF('BB-2024-Saturday'!$AJ671&lt;&gt;"",IF('BB-2024-Saturday'!$AJ671="t",'BB-2024-Saturday'!AP671,0),"")</f>
        <v>0</v>
      </c>
      <c r="N668" s="120">
        <f>IF('BB-2024-Saturday'!$AJ671&lt;&gt;"",IF('BB-2024-Saturday'!$AJ671="m",'BB-2024-Saturday'!U671,0),"")</f>
        <v>0</v>
      </c>
      <c r="O668" s="120">
        <f>IF('BB-2024-Saturday'!$AJ671&lt;&gt;"",IF('BB-2024-Saturday'!$AJ671="m",'BB-2024-Saturday'!V671,0),"")</f>
        <v>0</v>
      </c>
    </row>
    <row r="669" spans="1:15" x14ac:dyDescent="0.25">
      <c r="A669" t="str">
        <f>IF('BB-2024-Saturday'!AJ672&lt;&gt;"",'BB-2024-Saturday'!AJ672,"")</f>
        <v>o</v>
      </c>
      <c r="B669" t="str">
        <f>IF('BB-2024-Saturday'!AJ672&lt;&gt;"",'BB-2024-Saturday'!AR672,"")</f>
        <v xml:space="preserve">STOP Turn RIGHT. </v>
      </c>
      <c r="C669" t="str">
        <f>IF('BB-2024-Saturday'!AJ672="m","v","a")</f>
        <v>a</v>
      </c>
      <c r="D669" s="92">
        <f>IF('BB-2024-Saturday'!AJ672&lt;&gt;"",'BB-2024-Saturday'!AI672,"")</f>
        <v>210.67</v>
      </c>
      <c r="E669" s="119">
        <f>IF('BB-2024-Saturday'!$AJ672&lt;&gt;"",IF('BB-2024-Saturday'!$AJ672="t",0,'BB-2024-Saturday'!AM672),"")</f>
        <v>30</v>
      </c>
      <c r="F669" s="119">
        <f>IF('BB-2024-Saturday'!$AJ672&lt;&gt;"",IF('BB-2024-Saturday'!$AJ672="t",0,'BB-2024-Saturday'!AN672),"")</f>
        <v>30</v>
      </c>
      <c r="G669" s="119">
        <f>IF('BB-2024-Saturday'!$AJ672&lt;&gt;"",IF('BB-2024-Saturday'!$AJ672="t",0,'BB-2024-Saturday'!AO672),"")</f>
        <v>30</v>
      </c>
      <c r="H669" s="119">
        <f>IF('BB-2024-Saturday'!$AJ672&lt;&gt;"",IF('BB-2024-Saturday'!$AJ672="t",0,'BB-2024-Saturday'!AP672),"")</f>
        <v>30</v>
      </c>
      <c r="I669" s="119" t="str">
        <f>IF('BB-2024-Saturday'!$AJ672&lt;&gt;"",IF('BB-2024-Saturday'!$AJ672="t",0,'BB-2024-Saturday'!AQ672),"")</f>
        <v>60</v>
      </c>
      <c r="J669" s="119">
        <f>IF('BB-2024-Saturday'!$AJ672&lt;&gt;"",IF('BB-2024-Saturday'!$AJ672="t",'BB-2024-Saturday'!AM672,0),"")</f>
        <v>0</v>
      </c>
      <c r="K669" s="119">
        <f>IF('BB-2024-Saturday'!$AJ672&lt;&gt;"",IF('BB-2024-Saturday'!$AJ672="t",'BB-2024-Saturday'!AN672,0),"")</f>
        <v>0</v>
      </c>
      <c r="L669" s="119">
        <f>IF('BB-2024-Saturday'!$AJ672&lt;&gt;"",IF('BB-2024-Saturday'!$AJ672="t",'BB-2024-Saturday'!AO672,0),"")</f>
        <v>0</v>
      </c>
      <c r="M669" s="119">
        <f>IF('BB-2024-Saturday'!$AJ672&lt;&gt;"",IF('BB-2024-Saturday'!$AJ672="t",'BB-2024-Saturday'!AP672,0),"")</f>
        <v>0</v>
      </c>
      <c r="N669" s="120">
        <f>IF('BB-2024-Saturday'!$AJ672&lt;&gt;"",IF('BB-2024-Saturday'!$AJ672="m",'BB-2024-Saturday'!U672,0),"")</f>
        <v>0</v>
      </c>
      <c r="O669" s="120">
        <f>IF('BB-2024-Saturday'!$AJ672&lt;&gt;"",IF('BB-2024-Saturday'!$AJ672="m",'BB-2024-Saturday'!V672,0),"")</f>
        <v>0</v>
      </c>
    </row>
    <row r="670" spans="1:15" x14ac:dyDescent="0.25">
      <c r="A670" t="str">
        <f>IF('BB-2024-Saturday'!AJ673&lt;&gt;"",'BB-2024-Saturday'!AJ673,"")</f>
        <v>o</v>
      </c>
      <c r="B670" t="str">
        <f>IF('BB-2024-Saturday'!AJ673&lt;&gt;"",'BB-2024-Saturday'!AR673,"")</f>
        <v xml:space="preserve">STOP.  Turn Right on Dryer st just before Sasol Filling station </v>
      </c>
      <c r="C670" t="str">
        <f>IF('BB-2024-Saturday'!AJ673="m","v","a")</f>
        <v>a</v>
      </c>
      <c r="D670" s="92">
        <f>IF('BB-2024-Saturday'!AJ673&lt;&gt;"",'BB-2024-Saturday'!AI673,"")</f>
        <v>211.02</v>
      </c>
      <c r="E670" s="119">
        <f>IF('BB-2024-Saturday'!$AJ673&lt;&gt;"",IF('BB-2024-Saturday'!$AJ673="t",0,'BB-2024-Saturday'!AM673),"")</f>
        <v>30</v>
      </c>
      <c r="F670" s="119">
        <f>IF('BB-2024-Saturday'!$AJ673&lt;&gt;"",IF('BB-2024-Saturday'!$AJ673="t",0,'BB-2024-Saturday'!AN673),"")</f>
        <v>30</v>
      </c>
      <c r="G670" s="119">
        <f>IF('BB-2024-Saturday'!$AJ673&lt;&gt;"",IF('BB-2024-Saturday'!$AJ673="t",0,'BB-2024-Saturday'!AO673),"")</f>
        <v>30</v>
      </c>
      <c r="H670" s="119">
        <f>IF('BB-2024-Saturday'!$AJ673&lt;&gt;"",IF('BB-2024-Saturday'!$AJ673="t",0,'BB-2024-Saturday'!AP673),"")</f>
        <v>30</v>
      </c>
      <c r="I670" s="119" t="str">
        <f>IF('BB-2024-Saturday'!$AJ673&lt;&gt;"",IF('BB-2024-Saturday'!$AJ673="t",0,'BB-2024-Saturday'!AQ673),"")</f>
        <v>60</v>
      </c>
      <c r="J670" s="119">
        <f>IF('BB-2024-Saturday'!$AJ673&lt;&gt;"",IF('BB-2024-Saturday'!$AJ673="t",'BB-2024-Saturday'!AM673,0),"")</f>
        <v>0</v>
      </c>
      <c r="K670" s="119">
        <f>IF('BB-2024-Saturday'!$AJ673&lt;&gt;"",IF('BB-2024-Saturday'!$AJ673="t",'BB-2024-Saturday'!AN673,0),"")</f>
        <v>0</v>
      </c>
      <c r="L670" s="119">
        <f>IF('BB-2024-Saturday'!$AJ673&lt;&gt;"",IF('BB-2024-Saturday'!$AJ673="t",'BB-2024-Saturday'!AO673,0),"")</f>
        <v>0</v>
      </c>
      <c r="M670" s="119">
        <f>IF('BB-2024-Saturday'!$AJ673&lt;&gt;"",IF('BB-2024-Saturday'!$AJ673="t",'BB-2024-Saturday'!AP673,0),"")</f>
        <v>0</v>
      </c>
      <c r="N670" s="120">
        <f>IF('BB-2024-Saturday'!$AJ673&lt;&gt;"",IF('BB-2024-Saturday'!$AJ673="m",'BB-2024-Saturday'!U673,0),"")</f>
        <v>0</v>
      </c>
      <c r="O670" s="120">
        <f>IF('BB-2024-Saturday'!$AJ673&lt;&gt;"",IF('BB-2024-Saturday'!$AJ673="m",'BB-2024-Saturday'!V673,0),"")</f>
        <v>0</v>
      </c>
    </row>
    <row r="671" spans="1:15" x14ac:dyDescent="0.25">
      <c r="A671" t="str">
        <f>IF('BB-2024-Saturday'!AJ674&lt;&gt;"",'BB-2024-Saturday'!AJ674,"")</f>
        <v>o</v>
      </c>
      <c r="B671" t="str">
        <f>IF('BB-2024-Saturday'!AJ674&lt;&gt;"",'BB-2024-Saturday'!AR674,"")</f>
        <v>Sasol Service Station on left.  Refuel before lunch. { Super Service Station.  Sello 072 108 0269 sasolbalfour@gmail.com}</v>
      </c>
      <c r="C671" t="str">
        <f>IF('BB-2024-Saturday'!AJ674="m","v","a")</f>
        <v>a</v>
      </c>
      <c r="D671" s="92">
        <f>IF('BB-2024-Saturday'!AJ674&lt;&gt;"",'BB-2024-Saturday'!AI674,"")</f>
        <v>211.05</v>
      </c>
      <c r="E671" s="119">
        <f>IF('BB-2024-Saturday'!$AJ674&lt;&gt;"",IF('BB-2024-Saturday'!$AJ674="t",0,'BB-2024-Saturday'!AM674),"")</f>
        <v>0</v>
      </c>
      <c r="F671" s="119">
        <f>IF('BB-2024-Saturday'!$AJ674&lt;&gt;"",IF('BB-2024-Saturday'!$AJ674="t",0,'BB-2024-Saturday'!AN674),"")</f>
        <v>0</v>
      </c>
      <c r="G671" s="119">
        <f>IF('BB-2024-Saturday'!$AJ674&lt;&gt;"",IF('BB-2024-Saturday'!$AJ674="t",0,'BB-2024-Saturday'!AO674),"")</f>
        <v>0</v>
      </c>
      <c r="H671" s="119">
        <f>IF('BB-2024-Saturday'!$AJ674&lt;&gt;"",IF('BB-2024-Saturday'!$AJ674="t",0,'BB-2024-Saturday'!AP674),"")</f>
        <v>0</v>
      </c>
      <c r="I671" s="119" t="str">
        <f>IF('BB-2024-Saturday'!$AJ674&lt;&gt;"",IF('BB-2024-Saturday'!$AJ674="t",0,'BB-2024-Saturday'!AQ674),"")</f>
        <v>60</v>
      </c>
      <c r="J671" s="119">
        <f>IF('BB-2024-Saturday'!$AJ674&lt;&gt;"",IF('BB-2024-Saturday'!$AJ674="t",'BB-2024-Saturday'!AM674,0),"")</f>
        <v>0</v>
      </c>
      <c r="K671" s="119">
        <f>IF('BB-2024-Saturday'!$AJ674&lt;&gt;"",IF('BB-2024-Saturday'!$AJ674="t",'BB-2024-Saturday'!AN674,0),"")</f>
        <v>0</v>
      </c>
      <c r="L671" s="119">
        <f>IF('BB-2024-Saturday'!$AJ674&lt;&gt;"",IF('BB-2024-Saturday'!$AJ674="t",'BB-2024-Saturday'!AO674,0),"")</f>
        <v>0</v>
      </c>
      <c r="M671" s="119">
        <f>IF('BB-2024-Saturday'!$AJ674&lt;&gt;"",IF('BB-2024-Saturday'!$AJ674="t",'BB-2024-Saturday'!AP674,0),"")</f>
        <v>0</v>
      </c>
      <c r="N671" s="120">
        <f>IF('BB-2024-Saturday'!$AJ674&lt;&gt;"",IF('BB-2024-Saturday'!$AJ674="m",'BB-2024-Saturday'!U674,0),"")</f>
        <v>0</v>
      </c>
      <c r="O671" s="120">
        <f>IF('BB-2024-Saturday'!$AJ674&lt;&gt;"",IF('BB-2024-Saturday'!$AJ674="m",'BB-2024-Saturday'!V674,0),"")</f>
        <v>0</v>
      </c>
    </row>
    <row r="672" spans="1:15" x14ac:dyDescent="0.25">
      <c r="A672" t="str">
        <f>IF('BB-2024-Saturday'!AJ675&lt;&gt;"",'BB-2024-Saturday'!AJ675,"")</f>
        <v>t</v>
      </c>
      <c r="B672" t="str">
        <f>IF('BB-2024-Saturday'!AJ675&lt;&gt;"",'BB-2024-Saturday'!AR675,"")</f>
        <v>For refuelling you have:-</v>
      </c>
      <c r="C672" t="str">
        <f>IF('BB-2024-Saturday'!AJ675="m","v","a")</f>
        <v>a</v>
      </c>
      <c r="D672" s="92">
        <f>IF('BB-2024-Saturday'!AJ675&lt;&gt;"",'BB-2024-Saturday'!AI675,"")</f>
        <v>211.05</v>
      </c>
      <c r="E672" s="119">
        <f>IF('BB-2024-Saturday'!$AJ675&lt;&gt;"",IF('BB-2024-Saturday'!$AJ675="t",0,'BB-2024-Saturday'!AM675),"")</f>
        <v>0</v>
      </c>
      <c r="F672" s="119">
        <f>IF('BB-2024-Saturday'!$AJ675&lt;&gt;"",IF('BB-2024-Saturday'!$AJ675="t",0,'BB-2024-Saturday'!AN675),"")</f>
        <v>0</v>
      </c>
      <c r="G672" s="119">
        <f>IF('BB-2024-Saturday'!$AJ675&lt;&gt;"",IF('BB-2024-Saturday'!$AJ675="t",0,'BB-2024-Saturday'!AO675),"")</f>
        <v>0</v>
      </c>
      <c r="H672" s="119">
        <f>IF('BB-2024-Saturday'!$AJ675&lt;&gt;"",IF('BB-2024-Saturday'!$AJ675="t",0,'BB-2024-Saturday'!AP675),"")</f>
        <v>0</v>
      </c>
      <c r="I672" s="119">
        <f>IF('BB-2024-Saturday'!$AJ675&lt;&gt;"",IF('BB-2024-Saturday'!$AJ675="t",0,'BB-2024-Saturday'!AQ675),"")</f>
        <v>0</v>
      </c>
      <c r="J672" s="119">
        <f>IF('BB-2024-Saturday'!$AJ675&lt;&gt;"",IF('BB-2024-Saturday'!$AJ675="t",'BB-2024-Saturday'!AM675,0),"")</f>
        <v>10</v>
      </c>
      <c r="K672" s="119">
        <f>IF('BB-2024-Saturday'!$AJ675&lt;&gt;"",IF('BB-2024-Saturday'!$AJ675="t",'BB-2024-Saturday'!AN675,0),"")</f>
        <v>15</v>
      </c>
      <c r="L672" s="119">
        <f>IF('BB-2024-Saturday'!$AJ675&lt;&gt;"",IF('BB-2024-Saturday'!$AJ675="t",'BB-2024-Saturday'!AO675,0),"")</f>
        <v>15</v>
      </c>
      <c r="M672" s="119">
        <f>IF('BB-2024-Saturday'!$AJ675&lt;&gt;"",IF('BB-2024-Saturday'!$AJ675="t",'BB-2024-Saturday'!AP675,0),"")</f>
        <v>20</v>
      </c>
      <c r="N672" s="120">
        <f>IF('BB-2024-Saturday'!$AJ675&lt;&gt;"",IF('BB-2024-Saturday'!$AJ675="m",'BB-2024-Saturday'!U675,0),"")</f>
        <v>0</v>
      </c>
      <c r="O672" s="120">
        <f>IF('BB-2024-Saturday'!$AJ675&lt;&gt;"",IF('BB-2024-Saturday'!$AJ675="m",'BB-2024-Saturday'!V675,0),"")</f>
        <v>0</v>
      </c>
    </row>
    <row r="673" spans="1:15" x14ac:dyDescent="0.25">
      <c r="A673" t="str">
        <f>IF('BB-2024-Saturday'!AJ676&lt;&gt;"",'BB-2024-Saturday'!AJ676,"")</f>
        <v>o</v>
      </c>
      <c r="B673" t="str">
        <f>IF('BB-2024-Saturday'!AJ676&lt;&gt;"",'BB-2024-Saturday'!AR676,"")</f>
        <v>Continue across Dryer st towards Church grounds gate.</v>
      </c>
      <c r="C673" t="str">
        <f>IF('BB-2024-Saturday'!AJ676="m","v","a")</f>
        <v>a</v>
      </c>
      <c r="D673" s="92">
        <f>IF('BB-2024-Saturday'!AJ676&lt;&gt;"",'BB-2024-Saturday'!AI676,"")</f>
        <v>211.05</v>
      </c>
      <c r="E673" s="119">
        <f>IF('BB-2024-Saturday'!$AJ676&lt;&gt;"",IF('BB-2024-Saturday'!$AJ676="t",0,'BB-2024-Saturday'!AM676),"")</f>
        <v>30</v>
      </c>
      <c r="F673" s="119">
        <f>IF('BB-2024-Saturday'!$AJ676&lt;&gt;"",IF('BB-2024-Saturday'!$AJ676="t",0,'BB-2024-Saturday'!AN676),"")</f>
        <v>30</v>
      </c>
      <c r="G673" s="119">
        <f>IF('BB-2024-Saturday'!$AJ676&lt;&gt;"",IF('BB-2024-Saturday'!$AJ676="t",0,'BB-2024-Saturday'!AO676),"")</f>
        <v>30</v>
      </c>
      <c r="H673" s="119">
        <f>IF('BB-2024-Saturday'!$AJ676&lt;&gt;"",IF('BB-2024-Saturday'!$AJ676="t",0,'BB-2024-Saturday'!AP676),"")</f>
        <v>30</v>
      </c>
      <c r="I673" s="119" t="str">
        <f>IF('BB-2024-Saturday'!$AJ676&lt;&gt;"",IF('BB-2024-Saturday'!$AJ676="t",0,'BB-2024-Saturday'!AQ676),"")</f>
        <v>60</v>
      </c>
      <c r="J673" s="119">
        <f>IF('BB-2024-Saturday'!$AJ676&lt;&gt;"",IF('BB-2024-Saturday'!$AJ676="t",'BB-2024-Saturday'!AM676,0),"")</f>
        <v>0</v>
      </c>
      <c r="K673" s="119">
        <f>IF('BB-2024-Saturday'!$AJ676&lt;&gt;"",IF('BB-2024-Saturday'!$AJ676="t",'BB-2024-Saturday'!AN676,0),"")</f>
        <v>0</v>
      </c>
      <c r="L673" s="119">
        <f>IF('BB-2024-Saturday'!$AJ676&lt;&gt;"",IF('BB-2024-Saturday'!$AJ676="t",'BB-2024-Saturday'!AO676,0),"")</f>
        <v>0</v>
      </c>
      <c r="M673" s="119">
        <f>IF('BB-2024-Saturday'!$AJ676&lt;&gt;"",IF('BB-2024-Saturday'!$AJ676="t",'BB-2024-Saturday'!AP676,0),"")</f>
        <v>0</v>
      </c>
      <c r="N673" s="120">
        <f>IF('BB-2024-Saturday'!$AJ676&lt;&gt;"",IF('BB-2024-Saturday'!$AJ676="m",'BB-2024-Saturday'!U676,0),"")</f>
        <v>0</v>
      </c>
      <c r="O673" s="120">
        <f>IF('BB-2024-Saturday'!$AJ676&lt;&gt;"",IF('BB-2024-Saturday'!$AJ676="m",'BB-2024-Saturday'!V676,0),"")</f>
        <v>0</v>
      </c>
    </row>
    <row r="674" spans="1:15" x14ac:dyDescent="0.25">
      <c r="A674" t="str">
        <f>IF('BB-2024-Saturday'!AJ677&lt;&gt;"",'BB-2024-Saturday'!AJ677,"")</f>
        <v>o</v>
      </c>
      <c r="B674" t="str">
        <f>IF('BB-2024-Saturday'!AJ677&lt;&gt;"",'BB-2024-Saturday'!AR677,"")</f>
        <v>Church ground gate.  Enjoy a light lunch in the hall.</v>
      </c>
      <c r="C674" t="str">
        <f>IF('BB-2024-Saturday'!AJ677="m","v","a")</f>
        <v>a</v>
      </c>
      <c r="D674" s="92">
        <f>IF('BB-2024-Saturday'!AJ677&lt;&gt;"",'BB-2024-Saturday'!AI677,"")</f>
        <v>211.08</v>
      </c>
      <c r="E674" s="119">
        <f>IF('BB-2024-Saturday'!$AJ677&lt;&gt;"",IF('BB-2024-Saturday'!$AJ677="t",0,'BB-2024-Saturday'!AM677),"")</f>
        <v>0</v>
      </c>
      <c r="F674" s="119">
        <f>IF('BB-2024-Saturday'!$AJ677&lt;&gt;"",IF('BB-2024-Saturday'!$AJ677="t",0,'BB-2024-Saturday'!AN677),"")</f>
        <v>0</v>
      </c>
      <c r="G674" s="119">
        <f>IF('BB-2024-Saturday'!$AJ677&lt;&gt;"",IF('BB-2024-Saturday'!$AJ677="t",0,'BB-2024-Saturday'!AO677),"")</f>
        <v>0</v>
      </c>
      <c r="H674" s="119">
        <f>IF('BB-2024-Saturday'!$AJ677&lt;&gt;"",IF('BB-2024-Saturday'!$AJ677="t",0,'BB-2024-Saturday'!AP677),"")</f>
        <v>0</v>
      </c>
      <c r="I674" s="119" t="str">
        <f>IF('BB-2024-Saturday'!$AJ677&lt;&gt;"",IF('BB-2024-Saturday'!$AJ677="t",0,'BB-2024-Saturday'!AQ677),"")</f>
        <v>60</v>
      </c>
      <c r="J674" s="119">
        <f>IF('BB-2024-Saturday'!$AJ677&lt;&gt;"",IF('BB-2024-Saturday'!$AJ677="t",'BB-2024-Saturday'!AM677,0),"")</f>
        <v>0</v>
      </c>
      <c r="K674" s="119">
        <f>IF('BB-2024-Saturday'!$AJ677&lt;&gt;"",IF('BB-2024-Saturday'!$AJ677="t",'BB-2024-Saturday'!AN677,0),"")</f>
        <v>0</v>
      </c>
      <c r="L674" s="119">
        <f>IF('BB-2024-Saturday'!$AJ677&lt;&gt;"",IF('BB-2024-Saturday'!$AJ677="t",'BB-2024-Saturday'!AO677,0),"")</f>
        <v>0</v>
      </c>
      <c r="M674" s="119">
        <f>IF('BB-2024-Saturday'!$AJ677&lt;&gt;"",IF('BB-2024-Saturday'!$AJ677="t",'BB-2024-Saturday'!AP677,0),"")</f>
        <v>0</v>
      </c>
      <c r="N674" s="120">
        <f>IF('BB-2024-Saturday'!$AJ677&lt;&gt;"",IF('BB-2024-Saturday'!$AJ677="m",'BB-2024-Saturday'!U677,0),"")</f>
        <v>0</v>
      </c>
      <c r="O674" s="120">
        <f>IF('BB-2024-Saturday'!$AJ677&lt;&gt;"",IF('BB-2024-Saturday'!$AJ677="m",'BB-2024-Saturday'!V677,0),"")</f>
        <v>0</v>
      </c>
    </row>
    <row r="675" spans="1:15" x14ac:dyDescent="0.25">
      <c r="A675" t="str">
        <f>IF('BB-2024-Saturday'!AJ678&lt;&gt;"",'BB-2024-Saturday'!AJ678,"")</f>
        <v>t</v>
      </c>
      <c r="B675" t="str">
        <f>IF('BB-2024-Saturday'!AJ678&lt;&gt;"",'BB-2024-Saturday'!AR678,"")</f>
        <v xml:space="preserve">For lunch you have:- </v>
      </c>
      <c r="C675" t="str">
        <f>IF('BB-2024-Saturday'!AJ678="m","v","a")</f>
        <v>a</v>
      </c>
      <c r="D675" s="92">
        <f>IF('BB-2024-Saturday'!AJ678&lt;&gt;"",'BB-2024-Saturday'!AI678,"")</f>
        <v>211.08</v>
      </c>
      <c r="E675" s="119">
        <f>IF('BB-2024-Saturday'!$AJ678&lt;&gt;"",IF('BB-2024-Saturday'!$AJ678="t",0,'BB-2024-Saturday'!AM678),"")</f>
        <v>0</v>
      </c>
      <c r="F675" s="119">
        <f>IF('BB-2024-Saturday'!$AJ678&lt;&gt;"",IF('BB-2024-Saturday'!$AJ678="t",0,'BB-2024-Saturday'!AN678),"")</f>
        <v>0</v>
      </c>
      <c r="G675" s="119">
        <f>IF('BB-2024-Saturday'!$AJ678&lt;&gt;"",IF('BB-2024-Saturday'!$AJ678="t",0,'BB-2024-Saturday'!AO678),"")</f>
        <v>0</v>
      </c>
      <c r="H675" s="119">
        <f>IF('BB-2024-Saturday'!$AJ678&lt;&gt;"",IF('BB-2024-Saturday'!$AJ678="t",0,'BB-2024-Saturday'!AP678),"")</f>
        <v>0</v>
      </c>
      <c r="I675" s="119">
        <f>IF('BB-2024-Saturday'!$AJ678&lt;&gt;"",IF('BB-2024-Saturday'!$AJ678="t",0,'BB-2024-Saturday'!AQ678),"")</f>
        <v>0</v>
      </c>
      <c r="J675" s="119">
        <f>IF('BB-2024-Saturday'!$AJ678&lt;&gt;"",IF('BB-2024-Saturday'!$AJ678="t",'BB-2024-Saturday'!AM678,0),"")</f>
        <v>45</v>
      </c>
      <c r="K675" s="119">
        <f>IF('BB-2024-Saturday'!$AJ678&lt;&gt;"",IF('BB-2024-Saturday'!$AJ678="t",'BB-2024-Saturday'!AN678,0),"")</f>
        <v>50</v>
      </c>
      <c r="L675" s="119">
        <f>IF('BB-2024-Saturday'!$AJ678&lt;&gt;"",IF('BB-2024-Saturday'!$AJ678="t",'BB-2024-Saturday'!AO678,0),"")</f>
        <v>55</v>
      </c>
      <c r="M675" s="119">
        <f>IF('BB-2024-Saturday'!$AJ678&lt;&gt;"",IF('BB-2024-Saturday'!$AJ678="t",'BB-2024-Saturday'!AP678,0),"")</f>
        <v>60</v>
      </c>
      <c r="N675" s="120">
        <f>IF('BB-2024-Saturday'!$AJ678&lt;&gt;"",IF('BB-2024-Saturday'!$AJ678="m",'BB-2024-Saturday'!U678,0),"")</f>
        <v>0</v>
      </c>
      <c r="O675" s="120">
        <f>IF('BB-2024-Saturday'!$AJ678&lt;&gt;"",IF('BB-2024-Saturday'!$AJ678="m",'BB-2024-Saturday'!V678,0),"")</f>
        <v>0</v>
      </c>
    </row>
    <row r="676" spans="1:15" x14ac:dyDescent="0.25">
      <c r="A676" t="str">
        <f>IF('BB-2024-Saturday'!AJ679&lt;&gt;"",'BB-2024-Saturday'!AJ679,"")</f>
        <v>o</v>
      </c>
      <c r="B676" t="str">
        <f>IF('BB-2024-Saturday'!AJ679&lt;&gt;"",'BB-2024-Saturday'!AR679,"")</f>
        <v>After lunch return to the gate and Turn LEFT in to Dryer st.</v>
      </c>
      <c r="C676" t="str">
        <f>IF('BB-2024-Saturday'!AJ679="m","v","a")</f>
        <v>a</v>
      </c>
      <c r="D676" s="92">
        <f>IF('BB-2024-Saturday'!AJ679&lt;&gt;"",'BB-2024-Saturday'!AI679,"")</f>
        <v>211.08</v>
      </c>
      <c r="E676" s="119">
        <f>IF('BB-2024-Saturday'!$AJ679&lt;&gt;"",IF('BB-2024-Saturday'!$AJ679="t",0,'BB-2024-Saturday'!AM679),"")</f>
        <v>30</v>
      </c>
      <c r="F676" s="119">
        <f>IF('BB-2024-Saturday'!$AJ679&lt;&gt;"",IF('BB-2024-Saturday'!$AJ679="t",0,'BB-2024-Saturday'!AN679),"")</f>
        <v>30</v>
      </c>
      <c r="G676" s="119">
        <f>IF('BB-2024-Saturday'!$AJ679&lt;&gt;"",IF('BB-2024-Saturday'!$AJ679="t",0,'BB-2024-Saturday'!AO679),"")</f>
        <v>30</v>
      </c>
      <c r="H676" s="119">
        <f>IF('BB-2024-Saturday'!$AJ679&lt;&gt;"",IF('BB-2024-Saturday'!$AJ679="t",0,'BB-2024-Saturday'!AP679),"")</f>
        <v>30</v>
      </c>
      <c r="I676" s="119" t="str">
        <f>IF('BB-2024-Saturday'!$AJ679&lt;&gt;"",IF('BB-2024-Saturday'!$AJ679="t",0,'BB-2024-Saturday'!AQ679),"")</f>
        <v>60</v>
      </c>
      <c r="J676" s="119">
        <f>IF('BB-2024-Saturday'!$AJ679&lt;&gt;"",IF('BB-2024-Saturday'!$AJ679="t",'BB-2024-Saturday'!AM679,0),"")</f>
        <v>0</v>
      </c>
      <c r="K676" s="119">
        <f>IF('BB-2024-Saturday'!$AJ679&lt;&gt;"",IF('BB-2024-Saturday'!$AJ679="t",'BB-2024-Saturday'!AN679,0),"")</f>
        <v>0</v>
      </c>
      <c r="L676" s="119">
        <f>IF('BB-2024-Saturday'!$AJ679&lt;&gt;"",IF('BB-2024-Saturday'!$AJ679="t",'BB-2024-Saturday'!AO679,0),"")</f>
        <v>0</v>
      </c>
      <c r="M676" s="119">
        <f>IF('BB-2024-Saturday'!$AJ679&lt;&gt;"",IF('BB-2024-Saturday'!$AJ679="t",'BB-2024-Saturday'!AP679,0),"")</f>
        <v>0</v>
      </c>
      <c r="N676" s="120">
        <f>IF('BB-2024-Saturday'!$AJ679&lt;&gt;"",IF('BB-2024-Saturday'!$AJ679="m",'BB-2024-Saturday'!U679,0),"")</f>
        <v>0</v>
      </c>
      <c r="O676" s="120">
        <f>IF('BB-2024-Saturday'!$AJ679&lt;&gt;"",IF('BB-2024-Saturday'!$AJ679="m",'BB-2024-Saturday'!V679,0),"")</f>
        <v>0</v>
      </c>
    </row>
    <row r="677" spans="1:15" x14ac:dyDescent="0.25">
      <c r="A677" t="str">
        <f>IF('BB-2024-Saturday'!AJ680&lt;&gt;"",'BB-2024-Saturday'!AJ680,"")</f>
        <v>o</v>
      </c>
      <c r="B677" t="str">
        <f>IF('BB-2024-Saturday'!AJ680&lt;&gt;"",'BB-2024-Saturday'!AR680,"")</f>
        <v>STOP.  Turn Left into Johny Mokoena st.</v>
      </c>
      <c r="C677" t="str">
        <f>IF('BB-2024-Saturday'!AJ680="m","v","a")</f>
        <v>a</v>
      </c>
      <c r="D677" s="92">
        <f>IF('BB-2024-Saturday'!AJ680&lt;&gt;"",'BB-2024-Saturday'!AI680,"")</f>
        <v>211.11</v>
      </c>
      <c r="E677" s="119">
        <f>IF('BB-2024-Saturday'!$AJ680&lt;&gt;"",IF('BB-2024-Saturday'!$AJ680="t",0,'BB-2024-Saturday'!AM680),"")</f>
        <v>30</v>
      </c>
      <c r="F677" s="119">
        <f>IF('BB-2024-Saturday'!$AJ680&lt;&gt;"",IF('BB-2024-Saturday'!$AJ680="t",0,'BB-2024-Saturday'!AN680),"")</f>
        <v>30</v>
      </c>
      <c r="G677" s="119">
        <f>IF('BB-2024-Saturday'!$AJ680&lt;&gt;"",IF('BB-2024-Saturday'!$AJ680="t",0,'BB-2024-Saturday'!AO680),"")</f>
        <v>30</v>
      </c>
      <c r="H677" s="119">
        <f>IF('BB-2024-Saturday'!$AJ680&lt;&gt;"",IF('BB-2024-Saturday'!$AJ680="t",0,'BB-2024-Saturday'!AP680),"")</f>
        <v>30</v>
      </c>
      <c r="I677" s="119" t="str">
        <f>IF('BB-2024-Saturday'!$AJ680&lt;&gt;"",IF('BB-2024-Saturday'!$AJ680="t",0,'BB-2024-Saturday'!AQ680),"")</f>
        <v>60</v>
      </c>
      <c r="J677" s="119">
        <f>IF('BB-2024-Saturday'!$AJ680&lt;&gt;"",IF('BB-2024-Saturday'!$AJ680="t",'BB-2024-Saturday'!AM680,0),"")</f>
        <v>0</v>
      </c>
      <c r="K677" s="119">
        <f>IF('BB-2024-Saturday'!$AJ680&lt;&gt;"",IF('BB-2024-Saturday'!$AJ680="t",'BB-2024-Saturday'!AN680,0),"")</f>
        <v>0</v>
      </c>
      <c r="L677" s="119">
        <f>IF('BB-2024-Saturday'!$AJ680&lt;&gt;"",IF('BB-2024-Saturday'!$AJ680="t",'BB-2024-Saturday'!AO680,0),"")</f>
        <v>0</v>
      </c>
      <c r="M677" s="119">
        <f>IF('BB-2024-Saturday'!$AJ680&lt;&gt;"",IF('BB-2024-Saturday'!$AJ680="t",'BB-2024-Saturday'!AP680,0),"")</f>
        <v>0</v>
      </c>
      <c r="N677" s="120">
        <f>IF('BB-2024-Saturday'!$AJ680&lt;&gt;"",IF('BB-2024-Saturday'!$AJ680="m",'BB-2024-Saturday'!U680,0),"")</f>
        <v>0</v>
      </c>
      <c r="O677" s="120">
        <f>IF('BB-2024-Saturday'!$AJ680&lt;&gt;"",IF('BB-2024-Saturday'!$AJ680="m",'BB-2024-Saturday'!V680,0),"")</f>
        <v>0</v>
      </c>
    </row>
    <row r="678" spans="1:15" x14ac:dyDescent="0.25">
      <c r="A678" t="str">
        <f>IF('BB-2024-Saturday'!AJ681&lt;&gt;"",'BB-2024-Saturday'!AJ681,"")</f>
        <v>o</v>
      </c>
      <c r="B678" t="str">
        <f>IF('BB-2024-Saturday'!AJ681&lt;&gt;"",'BB-2024-Saturday'!AR681,"")</f>
        <v>STOP.{  Yield left.}  Carry straight on through 3 more STOP streets.</v>
      </c>
      <c r="C678" t="str">
        <f>IF('BB-2024-Saturday'!AJ681="m","v","a")</f>
        <v>a</v>
      </c>
      <c r="D678" s="92">
        <f>IF('BB-2024-Saturday'!AJ681&lt;&gt;"",'BB-2024-Saturday'!AI681,"")</f>
        <v>211.44</v>
      </c>
      <c r="E678" s="119">
        <f>IF('BB-2024-Saturday'!$AJ681&lt;&gt;"",IF('BB-2024-Saturday'!$AJ681="t",0,'BB-2024-Saturday'!AM681),"")</f>
        <v>30</v>
      </c>
      <c r="F678" s="119">
        <f>IF('BB-2024-Saturday'!$AJ681&lt;&gt;"",IF('BB-2024-Saturday'!$AJ681="t",0,'BB-2024-Saturday'!AN681),"")</f>
        <v>30</v>
      </c>
      <c r="G678" s="119">
        <f>IF('BB-2024-Saturday'!$AJ681&lt;&gt;"",IF('BB-2024-Saturday'!$AJ681="t",0,'BB-2024-Saturday'!AO681),"")</f>
        <v>30</v>
      </c>
      <c r="H678" s="119">
        <f>IF('BB-2024-Saturday'!$AJ681&lt;&gt;"",IF('BB-2024-Saturday'!$AJ681="t",0,'BB-2024-Saturday'!AP681),"")</f>
        <v>30</v>
      </c>
      <c r="I678" s="119" t="str">
        <f>IF('BB-2024-Saturday'!$AJ681&lt;&gt;"",IF('BB-2024-Saturday'!$AJ681="t",0,'BB-2024-Saturday'!AQ681),"")</f>
        <v>60</v>
      </c>
      <c r="J678" s="119">
        <f>IF('BB-2024-Saturday'!$AJ681&lt;&gt;"",IF('BB-2024-Saturday'!$AJ681="t",'BB-2024-Saturday'!AM681,0),"")</f>
        <v>0</v>
      </c>
      <c r="K678" s="119">
        <f>IF('BB-2024-Saturday'!$AJ681&lt;&gt;"",IF('BB-2024-Saturday'!$AJ681="t",'BB-2024-Saturday'!AN681,0),"")</f>
        <v>0</v>
      </c>
      <c r="L678" s="119">
        <f>IF('BB-2024-Saturday'!$AJ681&lt;&gt;"",IF('BB-2024-Saturday'!$AJ681="t",'BB-2024-Saturday'!AO681,0),"")</f>
        <v>0</v>
      </c>
      <c r="M678" s="119">
        <f>IF('BB-2024-Saturday'!$AJ681&lt;&gt;"",IF('BB-2024-Saturday'!$AJ681="t",'BB-2024-Saturday'!AP681,0),"")</f>
        <v>0</v>
      </c>
      <c r="N678" s="120">
        <f>IF('BB-2024-Saturday'!$AJ681&lt;&gt;"",IF('BB-2024-Saturday'!$AJ681="m",'BB-2024-Saturday'!U681,0),"")</f>
        <v>0</v>
      </c>
      <c r="O678" s="120">
        <f>IF('BB-2024-Saturday'!$AJ681&lt;&gt;"",IF('BB-2024-Saturday'!$AJ681="m",'BB-2024-Saturday'!V681,0),"")</f>
        <v>0</v>
      </c>
    </row>
    <row r="679" spans="1:15" x14ac:dyDescent="0.25">
      <c r="A679" t="str">
        <f>IF('BB-2024-Saturday'!AJ682&lt;&gt;"",'BB-2024-Saturday'!AJ682,"")</f>
        <v/>
      </c>
      <c r="B679" t="str">
        <f>IF('BB-2024-Saturday'!AJ682&lt;&gt;"",'BB-2024-Saturday'!AR682,"")</f>
        <v/>
      </c>
      <c r="C679" t="str">
        <f>IF('BB-2024-Saturday'!AJ682="m","v","a")</f>
        <v>a</v>
      </c>
      <c r="D679" s="92" t="str">
        <f>IF('BB-2024-Saturday'!AJ682&lt;&gt;"",'BB-2024-Saturday'!AI682,"")</f>
        <v/>
      </c>
      <c r="E679" s="119" t="str">
        <f>IF('BB-2024-Saturday'!$AJ682&lt;&gt;"",IF('BB-2024-Saturday'!$AJ682="t",0,'BB-2024-Saturday'!AM682),"")</f>
        <v/>
      </c>
      <c r="F679" s="119" t="str">
        <f>IF('BB-2024-Saturday'!$AJ682&lt;&gt;"",IF('BB-2024-Saturday'!$AJ682="t",0,'BB-2024-Saturday'!AN682),"")</f>
        <v/>
      </c>
      <c r="G679" s="119" t="str">
        <f>IF('BB-2024-Saturday'!$AJ682&lt;&gt;"",IF('BB-2024-Saturday'!$AJ682="t",0,'BB-2024-Saturday'!AO682),"")</f>
        <v/>
      </c>
      <c r="H679" s="119" t="str">
        <f>IF('BB-2024-Saturday'!$AJ682&lt;&gt;"",IF('BB-2024-Saturday'!$AJ682="t",0,'BB-2024-Saturday'!AP682),"")</f>
        <v/>
      </c>
      <c r="I679" s="119" t="str">
        <f>IF('BB-2024-Saturday'!$AJ682&lt;&gt;"",IF('BB-2024-Saturday'!$AJ682="t",0,'BB-2024-Saturday'!AQ682),"")</f>
        <v/>
      </c>
      <c r="J679" s="119" t="str">
        <f>IF('BB-2024-Saturday'!$AJ682&lt;&gt;"",IF('BB-2024-Saturday'!$AJ682="t",'BB-2024-Saturday'!AM682,0),"")</f>
        <v/>
      </c>
      <c r="K679" s="119" t="str">
        <f>IF('BB-2024-Saturday'!$AJ682&lt;&gt;"",IF('BB-2024-Saturday'!$AJ682="t",'BB-2024-Saturday'!AN682,0),"")</f>
        <v/>
      </c>
      <c r="L679" s="119" t="str">
        <f>IF('BB-2024-Saturday'!$AJ682&lt;&gt;"",IF('BB-2024-Saturday'!$AJ682="t",'BB-2024-Saturday'!AO682,0),"")</f>
        <v/>
      </c>
      <c r="M679" s="119" t="str">
        <f>IF('BB-2024-Saturday'!$AJ682&lt;&gt;"",IF('BB-2024-Saturday'!$AJ682="t",'BB-2024-Saturday'!AP682,0),"")</f>
        <v/>
      </c>
      <c r="N679" s="120" t="str">
        <f>IF('BB-2024-Saturday'!$AJ682&lt;&gt;"",IF('BB-2024-Saturday'!$AJ682="m",'BB-2024-Saturday'!U682,0),"")</f>
        <v/>
      </c>
      <c r="O679" s="120" t="str">
        <f>IF('BB-2024-Saturday'!$AJ682&lt;&gt;"",IF('BB-2024-Saturday'!$AJ682="m",'BB-2024-Saturday'!V682,0),"")</f>
        <v/>
      </c>
    </row>
    <row r="680" spans="1:15" x14ac:dyDescent="0.25">
      <c r="A680" t="str">
        <f>IF('BB-2024-Saturday'!AJ683&lt;&gt;"",'BB-2024-Saturday'!AJ683,"")</f>
        <v/>
      </c>
      <c r="B680" t="str">
        <f>IF('BB-2024-Saturday'!AJ683&lt;&gt;"",'BB-2024-Saturday'!AR683,"")</f>
        <v/>
      </c>
      <c r="C680" t="str">
        <f>IF('BB-2024-Saturday'!AJ683="m","v","a")</f>
        <v>a</v>
      </c>
      <c r="D680" s="92" t="str">
        <f>IF('BB-2024-Saturday'!AJ683&lt;&gt;"",'BB-2024-Saturday'!AI683,"")</f>
        <v/>
      </c>
      <c r="E680" s="119" t="str">
        <f>IF('BB-2024-Saturday'!$AJ683&lt;&gt;"",IF('BB-2024-Saturday'!$AJ683="t",0,'BB-2024-Saturday'!AM683),"")</f>
        <v/>
      </c>
      <c r="F680" s="119" t="str">
        <f>IF('BB-2024-Saturday'!$AJ683&lt;&gt;"",IF('BB-2024-Saturday'!$AJ683="t",0,'BB-2024-Saturday'!AN683),"")</f>
        <v/>
      </c>
      <c r="G680" s="119" t="str">
        <f>IF('BB-2024-Saturday'!$AJ683&lt;&gt;"",IF('BB-2024-Saturday'!$AJ683="t",0,'BB-2024-Saturday'!AO683),"")</f>
        <v/>
      </c>
      <c r="H680" s="119" t="str">
        <f>IF('BB-2024-Saturday'!$AJ683&lt;&gt;"",IF('BB-2024-Saturday'!$AJ683="t",0,'BB-2024-Saturday'!AP683),"")</f>
        <v/>
      </c>
      <c r="I680" s="119" t="str">
        <f>IF('BB-2024-Saturday'!$AJ683&lt;&gt;"",IF('BB-2024-Saturday'!$AJ683="t",0,'BB-2024-Saturday'!AQ683),"")</f>
        <v/>
      </c>
      <c r="J680" s="119" t="str">
        <f>IF('BB-2024-Saturday'!$AJ683&lt;&gt;"",IF('BB-2024-Saturday'!$AJ683="t",'BB-2024-Saturday'!AM683,0),"")</f>
        <v/>
      </c>
      <c r="K680" s="119" t="str">
        <f>IF('BB-2024-Saturday'!$AJ683&lt;&gt;"",IF('BB-2024-Saturday'!$AJ683="t",'BB-2024-Saturday'!AN683,0),"")</f>
        <v/>
      </c>
      <c r="L680" s="119" t="str">
        <f>IF('BB-2024-Saturday'!$AJ683&lt;&gt;"",IF('BB-2024-Saturday'!$AJ683="t",'BB-2024-Saturday'!AO683,0),"")</f>
        <v/>
      </c>
      <c r="M680" s="119" t="str">
        <f>IF('BB-2024-Saturday'!$AJ683&lt;&gt;"",IF('BB-2024-Saturday'!$AJ683="t",'BB-2024-Saturday'!AP683,0),"")</f>
        <v/>
      </c>
      <c r="N680" s="120" t="str">
        <f>IF('BB-2024-Saturday'!$AJ683&lt;&gt;"",IF('BB-2024-Saturday'!$AJ683="m",'BB-2024-Saturday'!U683,0),"")</f>
        <v/>
      </c>
      <c r="O680" s="120" t="str">
        <f>IF('BB-2024-Saturday'!$AJ683&lt;&gt;"",IF('BB-2024-Saturday'!$AJ683="m",'BB-2024-Saturday'!V683,0),"")</f>
        <v/>
      </c>
    </row>
    <row r="681" spans="1:15" x14ac:dyDescent="0.25">
      <c r="A681" t="str">
        <f>IF('BB-2024-Saturday'!AJ684&lt;&gt;"",'BB-2024-Saturday'!AJ684,"")</f>
        <v/>
      </c>
      <c r="B681" t="str">
        <f>IF('BB-2024-Saturday'!AJ684&lt;&gt;"",'BB-2024-Saturday'!AR684,"")</f>
        <v/>
      </c>
      <c r="C681" t="str">
        <f>IF('BB-2024-Saturday'!AJ684="m","v","a")</f>
        <v>a</v>
      </c>
      <c r="D681" s="92" t="str">
        <f>IF('BB-2024-Saturday'!AJ684&lt;&gt;"",'BB-2024-Saturday'!AI684,"")</f>
        <v/>
      </c>
      <c r="E681" s="119" t="str">
        <f>IF('BB-2024-Saturday'!$AJ684&lt;&gt;"",IF('BB-2024-Saturday'!$AJ684="t",0,'BB-2024-Saturday'!AM684),"")</f>
        <v/>
      </c>
      <c r="F681" s="119" t="str">
        <f>IF('BB-2024-Saturday'!$AJ684&lt;&gt;"",IF('BB-2024-Saturday'!$AJ684="t",0,'BB-2024-Saturday'!AN684),"")</f>
        <v/>
      </c>
      <c r="G681" s="119" t="str">
        <f>IF('BB-2024-Saturday'!$AJ684&lt;&gt;"",IF('BB-2024-Saturday'!$AJ684="t",0,'BB-2024-Saturday'!AO684),"")</f>
        <v/>
      </c>
      <c r="H681" s="119" t="str">
        <f>IF('BB-2024-Saturday'!$AJ684&lt;&gt;"",IF('BB-2024-Saturday'!$AJ684="t",0,'BB-2024-Saturday'!AP684),"")</f>
        <v/>
      </c>
      <c r="I681" s="119" t="str">
        <f>IF('BB-2024-Saturday'!$AJ684&lt;&gt;"",IF('BB-2024-Saturday'!$AJ684="t",0,'BB-2024-Saturday'!AQ684),"")</f>
        <v/>
      </c>
      <c r="J681" s="119" t="str">
        <f>IF('BB-2024-Saturday'!$AJ684&lt;&gt;"",IF('BB-2024-Saturday'!$AJ684="t",'BB-2024-Saturday'!AM684,0),"")</f>
        <v/>
      </c>
      <c r="K681" s="119" t="str">
        <f>IF('BB-2024-Saturday'!$AJ684&lt;&gt;"",IF('BB-2024-Saturday'!$AJ684="t",'BB-2024-Saturday'!AN684,0),"")</f>
        <v/>
      </c>
      <c r="L681" s="119" t="str">
        <f>IF('BB-2024-Saturday'!$AJ684&lt;&gt;"",IF('BB-2024-Saturday'!$AJ684="t",'BB-2024-Saturday'!AO684,0),"")</f>
        <v/>
      </c>
      <c r="M681" s="119" t="str">
        <f>IF('BB-2024-Saturday'!$AJ684&lt;&gt;"",IF('BB-2024-Saturday'!$AJ684="t",'BB-2024-Saturday'!AP684,0),"")</f>
        <v/>
      </c>
      <c r="N681" s="120" t="str">
        <f>IF('BB-2024-Saturday'!$AJ684&lt;&gt;"",IF('BB-2024-Saturday'!$AJ684="m",'BB-2024-Saturday'!U684,0),"")</f>
        <v/>
      </c>
      <c r="O681" s="120" t="str">
        <f>IF('BB-2024-Saturday'!$AJ684&lt;&gt;"",IF('BB-2024-Saturday'!$AJ684="m",'BB-2024-Saturday'!V684,0),"")</f>
        <v/>
      </c>
    </row>
    <row r="682" spans="1:15" x14ac:dyDescent="0.25">
      <c r="A682" t="str">
        <f>IF('BB-2024-Saturday'!AJ685&lt;&gt;"",'BB-2024-Saturday'!AJ685,"")</f>
        <v>o</v>
      </c>
      <c r="B682" t="str">
        <f>IF('BB-2024-Saturday'!AJ685&lt;&gt;"",'BB-2024-Saturday'!AR685,"")</f>
        <v>Bridge.</v>
      </c>
      <c r="C682" t="str">
        <f>IF('BB-2024-Saturday'!AJ685="m","v","a")</f>
        <v>a</v>
      </c>
      <c r="D682" s="92">
        <f>IF('BB-2024-Saturday'!AJ685&lt;&gt;"",'BB-2024-Saturday'!AI685,"")</f>
        <v>212.16</v>
      </c>
      <c r="E682" s="119">
        <f>IF('BB-2024-Saturday'!$AJ685&lt;&gt;"",IF('BB-2024-Saturday'!$AJ685="t",0,'BB-2024-Saturday'!AM685),"")</f>
        <v>30</v>
      </c>
      <c r="F682" s="119">
        <f>IF('BB-2024-Saturday'!$AJ685&lt;&gt;"",IF('BB-2024-Saturday'!$AJ685="t",0,'BB-2024-Saturday'!AN685),"")</f>
        <v>30</v>
      </c>
      <c r="G682" s="119">
        <f>IF('BB-2024-Saturday'!$AJ685&lt;&gt;"",IF('BB-2024-Saturday'!$AJ685="t",0,'BB-2024-Saturday'!AO685),"")</f>
        <v>30</v>
      </c>
      <c r="H682" s="119">
        <f>IF('BB-2024-Saturday'!$AJ685&lt;&gt;"",IF('BB-2024-Saturday'!$AJ685="t",0,'BB-2024-Saturday'!AP685),"")</f>
        <v>30</v>
      </c>
      <c r="I682" s="119" t="str">
        <f>IF('BB-2024-Saturday'!$AJ685&lt;&gt;"",IF('BB-2024-Saturday'!$AJ685="t",0,'BB-2024-Saturday'!AQ685),"")</f>
        <v>60</v>
      </c>
      <c r="J682" s="119">
        <f>IF('BB-2024-Saturday'!$AJ685&lt;&gt;"",IF('BB-2024-Saturday'!$AJ685="t",'BB-2024-Saturday'!AM685,0),"")</f>
        <v>0</v>
      </c>
      <c r="K682" s="119">
        <f>IF('BB-2024-Saturday'!$AJ685&lt;&gt;"",IF('BB-2024-Saturday'!$AJ685="t",'BB-2024-Saturday'!AN685,0),"")</f>
        <v>0</v>
      </c>
      <c r="L682" s="119">
        <f>IF('BB-2024-Saturday'!$AJ685&lt;&gt;"",IF('BB-2024-Saturday'!$AJ685="t",'BB-2024-Saturday'!AO685,0),"")</f>
        <v>0</v>
      </c>
      <c r="M682" s="119">
        <f>IF('BB-2024-Saturday'!$AJ685&lt;&gt;"",IF('BB-2024-Saturday'!$AJ685="t",'BB-2024-Saturday'!AP685,0),"")</f>
        <v>0</v>
      </c>
      <c r="N682" s="120">
        <f>IF('BB-2024-Saturday'!$AJ685&lt;&gt;"",IF('BB-2024-Saturday'!$AJ685="m",'BB-2024-Saturday'!U685,0),"")</f>
        <v>0</v>
      </c>
      <c r="O682" s="120">
        <f>IF('BB-2024-Saturday'!$AJ685&lt;&gt;"",IF('BB-2024-Saturday'!$AJ685="m",'BB-2024-Saturday'!V685,0),"")</f>
        <v>0</v>
      </c>
    </row>
    <row r="683" spans="1:15" x14ac:dyDescent="0.25">
      <c r="A683" t="str">
        <f>IF('BB-2024-Saturday'!AJ686&lt;&gt;"",'BB-2024-Saturday'!AJ686,"")</f>
        <v>f</v>
      </c>
      <c r="B683" t="str">
        <f>IF('BB-2024-Saturday'!AJ686&lt;&gt;"",'BB-2024-Saturday'!AR686,"")</f>
        <v>Big tree on both sides of the road. SOR on Road. START of REGULARATY</v>
      </c>
      <c r="C683" t="str">
        <f>IF('BB-2024-Saturday'!AJ686="m","v","a")</f>
        <v>a</v>
      </c>
      <c r="D683" s="92">
        <f>IF('BB-2024-Saturday'!AJ686&lt;&gt;"",'BB-2024-Saturday'!AI686,"")</f>
        <v>212.67</v>
      </c>
      <c r="E683" s="119">
        <f>IF('BB-2024-Saturday'!$AJ686&lt;&gt;"",IF('BB-2024-Saturday'!$AJ686="t",0,'BB-2024-Saturday'!AM686),"")</f>
        <v>41</v>
      </c>
      <c r="F683" s="119">
        <f>IF('BB-2024-Saturday'!$AJ686&lt;&gt;"",IF('BB-2024-Saturday'!$AJ686="t",0,'BB-2024-Saturday'!AN686),"")</f>
        <v>48</v>
      </c>
      <c r="G683" s="119">
        <f>IF('BB-2024-Saturday'!$AJ686&lt;&gt;"",IF('BB-2024-Saturday'!$AJ686="t",0,'BB-2024-Saturday'!AO686),"")</f>
        <v>55</v>
      </c>
      <c r="H683" s="119">
        <f>IF('BB-2024-Saturday'!$AJ686&lt;&gt;"",IF('BB-2024-Saturday'!$AJ686="t",0,'BB-2024-Saturday'!AP686),"")</f>
        <v>62</v>
      </c>
      <c r="I683" s="119" t="str">
        <f>IF('BB-2024-Saturday'!$AJ686&lt;&gt;"",IF('BB-2024-Saturday'!$AJ686="t",0,'BB-2024-Saturday'!AQ686),"")</f>
        <v>60</v>
      </c>
      <c r="J683" s="119">
        <f>IF('BB-2024-Saturday'!$AJ686&lt;&gt;"",IF('BB-2024-Saturday'!$AJ686="t",'BB-2024-Saturday'!AM686,0),"")</f>
        <v>0</v>
      </c>
      <c r="K683" s="119">
        <f>IF('BB-2024-Saturday'!$AJ686&lt;&gt;"",IF('BB-2024-Saturday'!$AJ686="t",'BB-2024-Saturday'!AN686,0),"")</f>
        <v>0</v>
      </c>
      <c r="L683" s="119">
        <f>IF('BB-2024-Saturday'!$AJ686&lt;&gt;"",IF('BB-2024-Saturday'!$AJ686="t",'BB-2024-Saturday'!AO686,0),"")</f>
        <v>0</v>
      </c>
      <c r="M683" s="119">
        <f>IF('BB-2024-Saturday'!$AJ686&lt;&gt;"",IF('BB-2024-Saturday'!$AJ686="t",'BB-2024-Saturday'!AP686,0),"")</f>
        <v>0</v>
      </c>
      <c r="N683" s="120">
        <f>IF('BB-2024-Saturday'!$AJ686&lt;&gt;"",IF('BB-2024-Saturday'!$AJ686="m",'BB-2024-Saturday'!U686,0),"")</f>
        <v>0</v>
      </c>
      <c r="O683" s="120">
        <f>IF('BB-2024-Saturday'!$AJ686&lt;&gt;"",IF('BB-2024-Saturday'!$AJ686="m",'BB-2024-Saturday'!V686,0),"")</f>
        <v>0</v>
      </c>
    </row>
    <row r="684" spans="1:15" x14ac:dyDescent="0.25">
      <c r="A684" t="str">
        <f>IF('BB-2024-Saturday'!AJ687&lt;&gt;"",'BB-2024-Saturday'!AJ687,"")</f>
        <v/>
      </c>
      <c r="B684" t="str">
        <f>IF('BB-2024-Saturday'!AJ687&lt;&gt;"",'BB-2024-Saturday'!AR687,"")</f>
        <v/>
      </c>
      <c r="C684" t="str">
        <f>IF('BB-2024-Saturday'!AJ687="m","v","a")</f>
        <v>a</v>
      </c>
      <c r="D684" s="92" t="str">
        <f>IF('BB-2024-Saturday'!AJ687&lt;&gt;"",'BB-2024-Saturday'!AI687,"")</f>
        <v/>
      </c>
      <c r="E684" s="119" t="str">
        <f>IF('BB-2024-Saturday'!$AJ687&lt;&gt;"",IF('BB-2024-Saturday'!$AJ687="t",0,'BB-2024-Saturday'!AM687),"")</f>
        <v/>
      </c>
      <c r="F684" s="119" t="str">
        <f>IF('BB-2024-Saturday'!$AJ687&lt;&gt;"",IF('BB-2024-Saturday'!$AJ687="t",0,'BB-2024-Saturday'!AN687),"")</f>
        <v/>
      </c>
      <c r="G684" s="119" t="str">
        <f>IF('BB-2024-Saturday'!$AJ687&lt;&gt;"",IF('BB-2024-Saturday'!$AJ687="t",0,'BB-2024-Saturday'!AO687),"")</f>
        <v/>
      </c>
      <c r="H684" s="119" t="str">
        <f>IF('BB-2024-Saturday'!$AJ687&lt;&gt;"",IF('BB-2024-Saturday'!$AJ687="t",0,'BB-2024-Saturday'!AP687),"")</f>
        <v/>
      </c>
      <c r="I684" s="119" t="str">
        <f>IF('BB-2024-Saturday'!$AJ687&lt;&gt;"",IF('BB-2024-Saturday'!$AJ687="t",0,'BB-2024-Saturday'!AQ687),"")</f>
        <v/>
      </c>
      <c r="J684" s="119" t="str">
        <f>IF('BB-2024-Saturday'!$AJ687&lt;&gt;"",IF('BB-2024-Saturday'!$AJ687="t",'BB-2024-Saturday'!AM687,0),"")</f>
        <v/>
      </c>
      <c r="K684" s="119" t="str">
        <f>IF('BB-2024-Saturday'!$AJ687&lt;&gt;"",IF('BB-2024-Saturday'!$AJ687="t",'BB-2024-Saturday'!AN687,0),"")</f>
        <v/>
      </c>
      <c r="L684" s="119" t="str">
        <f>IF('BB-2024-Saturday'!$AJ687&lt;&gt;"",IF('BB-2024-Saturday'!$AJ687="t",'BB-2024-Saturday'!AO687,0),"")</f>
        <v/>
      </c>
      <c r="M684" s="119" t="str">
        <f>IF('BB-2024-Saturday'!$AJ687&lt;&gt;"",IF('BB-2024-Saturday'!$AJ687="t",'BB-2024-Saturday'!AP687,0),"")</f>
        <v/>
      </c>
      <c r="N684" s="120" t="str">
        <f>IF('BB-2024-Saturday'!$AJ687&lt;&gt;"",IF('BB-2024-Saturday'!$AJ687="m",'BB-2024-Saturday'!U687,0),"")</f>
        <v/>
      </c>
      <c r="O684" s="120" t="str">
        <f>IF('BB-2024-Saturday'!$AJ687&lt;&gt;"",IF('BB-2024-Saturday'!$AJ687="m",'BB-2024-Saturday'!V687,0),"")</f>
        <v/>
      </c>
    </row>
    <row r="685" spans="1:15" x14ac:dyDescent="0.25">
      <c r="A685" t="str">
        <f>IF('BB-2024-Saturday'!AJ688&lt;&gt;"",'BB-2024-Saturday'!AJ688,"")</f>
        <v/>
      </c>
      <c r="B685" t="str">
        <f>IF('BB-2024-Saturday'!AJ688&lt;&gt;"",'BB-2024-Saturday'!AR688,"")</f>
        <v/>
      </c>
      <c r="C685" t="str">
        <f>IF('BB-2024-Saturday'!AJ688="m","v","a")</f>
        <v>a</v>
      </c>
      <c r="D685" s="92" t="str">
        <f>IF('BB-2024-Saturday'!AJ688&lt;&gt;"",'BB-2024-Saturday'!AI688,"")</f>
        <v/>
      </c>
      <c r="E685" s="119" t="str">
        <f>IF('BB-2024-Saturday'!$AJ688&lt;&gt;"",IF('BB-2024-Saturday'!$AJ688="t",0,'BB-2024-Saturday'!AM688),"")</f>
        <v/>
      </c>
      <c r="F685" s="119" t="str">
        <f>IF('BB-2024-Saturday'!$AJ688&lt;&gt;"",IF('BB-2024-Saturday'!$AJ688="t",0,'BB-2024-Saturday'!AN688),"")</f>
        <v/>
      </c>
      <c r="G685" s="119" t="str">
        <f>IF('BB-2024-Saturday'!$AJ688&lt;&gt;"",IF('BB-2024-Saturday'!$AJ688="t",0,'BB-2024-Saturday'!AO688),"")</f>
        <v/>
      </c>
      <c r="H685" s="119" t="str">
        <f>IF('BB-2024-Saturday'!$AJ688&lt;&gt;"",IF('BB-2024-Saturday'!$AJ688="t",0,'BB-2024-Saturday'!AP688),"")</f>
        <v/>
      </c>
      <c r="I685" s="119" t="str">
        <f>IF('BB-2024-Saturday'!$AJ688&lt;&gt;"",IF('BB-2024-Saturday'!$AJ688="t",0,'BB-2024-Saturday'!AQ688),"")</f>
        <v/>
      </c>
      <c r="J685" s="119" t="str">
        <f>IF('BB-2024-Saturday'!$AJ688&lt;&gt;"",IF('BB-2024-Saturday'!$AJ688="t",'BB-2024-Saturday'!AM688,0),"")</f>
        <v/>
      </c>
      <c r="K685" s="119" t="str">
        <f>IF('BB-2024-Saturday'!$AJ688&lt;&gt;"",IF('BB-2024-Saturday'!$AJ688="t",'BB-2024-Saturday'!AN688,0),"")</f>
        <v/>
      </c>
      <c r="L685" s="119" t="str">
        <f>IF('BB-2024-Saturday'!$AJ688&lt;&gt;"",IF('BB-2024-Saturday'!$AJ688="t",'BB-2024-Saturday'!AO688,0),"")</f>
        <v/>
      </c>
      <c r="M685" s="119" t="str">
        <f>IF('BB-2024-Saturday'!$AJ688&lt;&gt;"",IF('BB-2024-Saturday'!$AJ688="t",'BB-2024-Saturday'!AP688,0),"")</f>
        <v/>
      </c>
      <c r="N685" s="120" t="str">
        <f>IF('BB-2024-Saturday'!$AJ688&lt;&gt;"",IF('BB-2024-Saturday'!$AJ688="m",'BB-2024-Saturday'!U688,0),"")</f>
        <v/>
      </c>
      <c r="O685" s="120" t="str">
        <f>IF('BB-2024-Saturday'!$AJ688&lt;&gt;"",IF('BB-2024-Saturday'!$AJ688="m",'BB-2024-Saturday'!V688,0),"")</f>
        <v/>
      </c>
    </row>
    <row r="686" spans="1:15" x14ac:dyDescent="0.25">
      <c r="A686" t="str">
        <f>IF('BB-2024-Saturday'!AJ689&lt;&gt;"",'BB-2024-Saturday'!AJ689,"")</f>
        <v/>
      </c>
      <c r="B686" t="str">
        <f>IF('BB-2024-Saturday'!AJ689&lt;&gt;"",'BB-2024-Saturday'!AR689,"")</f>
        <v/>
      </c>
      <c r="C686" t="str">
        <f>IF('BB-2024-Saturday'!AJ689="m","v","a")</f>
        <v>a</v>
      </c>
      <c r="D686" s="92" t="str">
        <f>IF('BB-2024-Saturday'!AJ689&lt;&gt;"",'BB-2024-Saturday'!AI689,"")</f>
        <v/>
      </c>
      <c r="E686" s="119" t="str">
        <f>IF('BB-2024-Saturday'!$AJ689&lt;&gt;"",IF('BB-2024-Saturday'!$AJ689="t",0,'BB-2024-Saturday'!AM689),"")</f>
        <v/>
      </c>
      <c r="F686" s="119" t="str">
        <f>IF('BB-2024-Saturday'!$AJ689&lt;&gt;"",IF('BB-2024-Saturday'!$AJ689="t",0,'BB-2024-Saturday'!AN689),"")</f>
        <v/>
      </c>
      <c r="G686" s="119" t="str">
        <f>IF('BB-2024-Saturday'!$AJ689&lt;&gt;"",IF('BB-2024-Saturday'!$AJ689="t",0,'BB-2024-Saturday'!AO689),"")</f>
        <v/>
      </c>
      <c r="H686" s="119" t="str">
        <f>IF('BB-2024-Saturday'!$AJ689&lt;&gt;"",IF('BB-2024-Saturday'!$AJ689="t",0,'BB-2024-Saturday'!AP689),"")</f>
        <v/>
      </c>
      <c r="I686" s="119" t="str">
        <f>IF('BB-2024-Saturday'!$AJ689&lt;&gt;"",IF('BB-2024-Saturday'!$AJ689="t",0,'BB-2024-Saturday'!AQ689),"")</f>
        <v/>
      </c>
      <c r="J686" s="119" t="str">
        <f>IF('BB-2024-Saturday'!$AJ689&lt;&gt;"",IF('BB-2024-Saturday'!$AJ689="t",'BB-2024-Saturday'!AM689,0),"")</f>
        <v/>
      </c>
      <c r="K686" s="119" t="str">
        <f>IF('BB-2024-Saturday'!$AJ689&lt;&gt;"",IF('BB-2024-Saturday'!$AJ689="t",'BB-2024-Saturday'!AN689,0),"")</f>
        <v/>
      </c>
      <c r="L686" s="119" t="str">
        <f>IF('BB-2024-Saturday'!$AJ689&lt;&gt;"",IF('BB-2024-Saturday'!$AJ689="t",'BB-2024-Saturday'!AO689,0),"")</f>
        <v/>
      </c>
      <c r="M686" s="119" t="str">
        <f>IF('BB-2024-Saturday'!$AJ689&lt;&gt;"",IF('BB-2024-Saturday'!$AJ689="t",'BB-2024-Saturday'!AP689,0),"")</f>
        <v/>
      </c>
      <c r="N686" s="120" t="str">
        <f>IF('BB-2024-Saturday'!$AJ689&lt;&gt;"",IF('BB-2024-Saturday'!$AJ689="m",'BB-2024-Saturday'!U689,0),"")</f>
        <v/>
      </c>
      <c r="O686" s="120" t="str">
        <f>IF('BB-2024-Saturday'!$AJ689&lt;&gt;"",IF('BB-2024-Saturday'!$AJ689="m",'BB-2024-Saturday'!V689,0),"")</f>
        <v/>
      </c>
    </row>
    <row r="687" spans="1:15" x14ac:dyDescent="0.25">
      <c r="A687" t="str">
        <f>IF('BB-2024-Saturday'!AJ690&lt;&gt;"",'BB-2024-Saturday'!AJ690,"")</f>
        <v/>
      </c>
      <c r="B687" t="str">
        <f>IF('BB-2024-Saturday'!AJ690&lt;&gt;"",'BB-2024-Saturday'!AR690,"")</f>
        <v/>
      </c>
      <c r="C687" t="str">
        <f>IF('BB-2024-Saturday'!AJ690="m","v","a")</f>
        <v>a</v>
      </c>
      <c r="D687" s="92" t="str">
        <f>IF('BB-2024-Saturday'!AJ690&lt;&gt;"",'BB-2024-Saturday'!AI690,"")</f>
        <v/>
      </c>
      <c r="E687" s="119" t="str">
        <f>IF('BB-2024-Saturday'!$AJ690&lt;&gt;"",IF('BB-2024-Saturday'!$AJ690="t",0,'BB-2024-Saturday'!AM690),"")</f>
        <v/>
      </c>
      <c r="F687" s="119" t="str">
        <f>IF('BB-2024-Saturday'!$AJ690&lt;&gt;"",IF('BB-2024-Saturday'!$AJ690="t",0,'BB-2024-Saturday'!AN690),"")</f>
        <v/>
      </c>
      <c r="G687" s="119" t="str">
        <f>IF('BB-2024-Saturday'!$AJ690&lt;&gt;"",IF('BB-2024-Saturday'!$AJ690="t",0,'BB-2024-Saturday'!AO690),"")</f>
        <v/>
      </c>
      <c r="H687" s="119" t="str">
        <f>IF('BB-2024-Saturday'!$AJ690&lt;&gt;"",IF('BB-2024-Saturday'!$AJ690="t",0,'BB-2024-Saturday'!AP690),"")</f>
        <v/>
      </c>
      <c r="I687" s="119" t="str">
        <f>IF('BB-2024-Saturday'!$AJ690&lt;&gt;"",IF('BB-2024-Saturday'!$AJ690="t",0,'BB-2024-Saturday'!AQ690),"")</f>
        <v/>
      </c>
      <c r="J687" s="119" t="str">
        <f>IF('BB-2024-Saturday'!$AJ690&lt;&gt;"",IF('BB-2024-Saturday'!$AJ690="t",'BB-2024-Saturday'!AM690,0),"")</f>
        <v/>
      </c>
      <c r="K687" s="119" t="str">
        <f>IF('BB-2024-Saturday'!$AJ690&lt;&gt;"",IF('BB-2024-Saturday'!$AJ690="t",'BB-2024-Saturday'!AN690,0),"")</f>
        <v/>
      </c>
      <c r="L687" s="119" t="str">
        <f>IF('BB-2024-Saturday'!$AJ690&lt;&gt;"",IF('BB-2024-Saturday'!$AJ690="t",'BB-2024-Saturday'!AO690,0),"")</f>
        <v/>
      </c>
      <c r="M687" s="119" t="str">
        <f>IF('BB-2024-Saturday'!$AJ690&lt;&gt;"",IF('BB-2024-Saturday'!$AJ690="t",'BB-2024-Saturday'!AP690,0),"")</f>
        <v/>
      </c>
      <c r="N687" s="120" t="str">
        <f>IF('BB-2024-Saturday'!$AJ690&lt;&gt;"",IF('BB-2024-Saturday'!$AJ690="m",'BB-2024-Saturday'!U690,0),"")</f>
        <v/>
      </c>
      <c r="O687" s="120" t="str">
        <f>IF('BB-2024-Saturday'!$AJ690&lt;&gt;"",IF('BB-2024-Saturday'!$AJ690="m",'BB-2024-Saturday'!V690,0),"")</f>
        <v/>
      </c>
    </row>
    <row r="688" spans="1:15" x14ac:dyDescent="0.25">
      <c r="A688" t="str">
        <f>IF('BB-2024-Saturday'!AJ691&lt;&gt;"",'BB-2024-Saturday'!AJ691,"")</f>
        <v/>
      </c>
      <c r="B688" t="str">
        <f>IF('BB-2024-Saturday'!AJ691&lt;&gt;"",'BB-2024-Saturday'!AR691,"")</f>
        <v/>
      </c>
      <c r="C688" t="str">
        <f>IF('BB-2024-Saturday'!AJ691="m","v","a")</f>
        <v>a</v>
      </c>
      <c r="D688" s="92" t="str">
        <f>IF('BB-2024-Saturday'!AJ691&lt;&gt;"",'BB-2024-Saturday'!AI691,"")</f>
        <v/>
      </c>
      <c r="E688" s="119" t="str">
        <f>IF('BB-2024-Saturday'!$AJ691&lt;&gt;"",IF('BB-2024-Saturday'!$AJ691="t",0,'BB-2024-Saturday'!AM691),"")</f>
        <v/>
      </c>
      <c r="F688" s="119" t="str">
        <f>IF('BB-2024-Saturday'!$AJ691&lt;&gt;"",IF('BB-2024-Saturday'!$AJ691="t",0,'BB-2024-Saturday'!AN691),"")</f>
        <v/>
      </c>
      <c r="G688" s="119" t="str">
        <f>IF('BB-2024-Saturday'!$AJ691&lt;&gt;"",IF('BB-2024-Saturday'!$AJ691="t",0,'BB-2024-Saturday'!AO691),"")</f>
        <v/>
      </c>
      <c r="H688" s="119" t="str">
        <f>IF('BB-2024-Saturday'!$AJ691&lt;&gt;"",IF('BB-2024-Saturday'!$AJ691="t",0,'BB-2024-Saturday'!AP691),"")</f>
        <v/>
      </c>
      <c r="I688" s="119" t="str">
        <f>IF('BB-2024-Saturday'!$AJ691&lt;&gt;"",IF('BB-2024-Saturday'!$AJ691="t",0,'BB-2024-Saturday'!AQ691),"")</f>
        <v/>
      </c>
      <c r="J688" s="119" t="str">
        <f>IF('BB-2024-Saturday'!$AJ691&lt;&gt;"",IF('BB-2024-Saturday'!$AJ691="t",'BB-2024-Saturday'!AM691,0),"")</f>
        <v/>
      </c>
      <c r="K688" s="119" t="str">
        <f>IF('BB-2024-Saturday'!$AJ691&lt;&gt;"",IF('BB-2024-Saturday'!$AJ691="t",'BB-2024-Saturday'!AN691,0),"")</f>
        <v/>
      </c>
      <c r="L688" s="119" t="str">
        <f>IF('BB-2024-Saturday'!$AJ691&lt;&gt;"",IF('BB-2024-Saturday'!$AJ691="t",'BB-2024-Saturday'!AO691,0),"")</f>
        <v/>
      </c>
      <c r="M688" s="119" t="str">
        <f>IF('BB-2024-Saturday'!$AJ691&lt;&gt;"",IF('BB-2024-Saturday'!$AJ691="t",'BB-2024-Saturday'!AP691,0),"")</f>
        <v/>
      </c>
      <c r="N688" s="120" t="str">
        <f>IF('BB-2024-Saturday'!$AJ691&lt;&gt;"",IF('BB-2024-Saturday'!$AJ691="m",'BB-2024-Saturday'!U691,0),"")</f>
        <v/>
      </c>
      <c r="O688" s="120" t="str">
        <f>IF('BB-2024-Saturday'!$AJ691&lt;&gt;"",IF('BB-2024-Saturday'!$AJ691="m",'BB-2024-Saturday'!V691,0),"")</f>
        <v/>
      </c>
    </row>
    <row r="689" spans="1:15" x14ac:dyDescent="0.25">
      <c r="A689" t="str">
        <f>IF('BB-2024-Saturday'!AJ692&lt;&gt;"",'BB-2024-Saturday'!AJ692,"")</f>
        <v>m</v>
      </c>
      <c r="B689" t="str">
        <f>IF('BB-2024-Saturday'!AJ692&lt;&gt;"",'BB-2024-Saturday'!AR692,"")</f>
        <v>Control @ Farm entrance with bricked wing walls. Dot on Road and pole.</v>
      </c>
      <c r="C689" t="str">
        <f>IF('BB-2024-Saturday'!AJ692="m","v","a")</f>
        <v>v</v>
      </c>
      <c r="D689" s="92">
        <f>IF('BB-2024-Saturday'!AJ692&lt;&gt;"",'BB-2024-Saturday'!AI692,"")</f>
        <v>215.35</v>
      </c>
      <c r="E689" s="119">
        <f>IF('BB-2024-Saturday'!$AJ692&lt;&gt;"",IF('BB-2024-Saturday'!$AJ692="t",0,'BB-2024-Saturday'!AM692),"")</f>
        <v>41</v>
      </c>
      <c r="F689" s="119">
        <f>IF('BB-2024-Saturday'!$AJ692&lt;&gt;"",IF('BB-2024-Saturday'!$AJ692="t",0,'BB-2024-Saturday'!AN692),"")</f>
        <v>48</v>
      </c>
      <c r="G689" s="119">
        <f>IF('BB-2024-Saturday'!$AJ692&lt;&gt;"",IF('BB-2024-Saturday'!$AJ692="t",0,'BB-2024-Saturday'!AO692),"")</f>
        <v>55</v>
      </c>
      <c r="H689" s="119">
        <f>IF('BB-2024-Saturday'!$AJ692&lt;&gt;"",IF('BB-2024-Saturday'!$AJ692="t",0,'BB-2024-Saturday'!AP692),"")</f>
        <v>62</v>
      </c>
      <c r="I689" s="119" t="str">
        <f>IF('BB-2024-Saturday'!$AJ692&lt;&gt;"",IF('BB-2024-Saturday'!$AJ692="t",0,'BB-2024-Saturday'!AQ692),"")</f>
        <v>80</v>
      </c>
      <c r="J689" s="119">
        <f>IF('BB-2024-Saturday'!$AJ692&lt;&gt;"",IF('BB-2024-Saturday'!$AJ692="t",'BB-2024-Saturday'!AM692,0),"")</f>
        <v>0</v>
      </c>
      <c r="K689" s="119">
        <f>IF('BB-2024-Saturday'!$AJ692&lt;&gt;"",IF('BB-2024-Saturday'!$AJ692="t",'BB-2024-Saturday'!AN692,0),"")</f>
        <v>0</v>
      </c>
      <c r="L689" s="119">
        <f>IF('BB-2024-Saturday'!$AJ692&lt;&gt;"",IF('BB-2024-Saturday'!$AJ692="t",'BB-2024-Saturday'!AO692,0),"")</f>
        <v>0</v>
      </c>
      <c r="M689" s="119">
        <f>IF('BB-2024-Saturday'!$AJ692&lt;&gt;"",IF('BB-2024-Saturday'!$AJ692="t",'BB-2024-Saturday'!AP692,0),"")</f>
        <v>0</v>
      </c>
      <c r="N689" s="120">
        <f>IF('BB-2024-Saturday'!$AJ692&lt;&gt;"",IF('BB-2024-Saturday'!$AJ692="m",'BB-2024-Saturday'!U692,0),"")</f>
        <v>26.647200000000002</v>
      </c>
      <c r="O689" s="120">
        <f>IF('BB-2024-Saturday'!$AJ692&lt;&gt;"",IF('BB-2024-Saturday'!$AJ692="m",'BB-2024-Saturday'!V692,0),"")</f>
        <v>28.55303</v>
      </c>
    </row>
    <row r="690" spans="1:15" x14ac:dyDescent="0.25">
      <c r="A690" t="str">
        <f>IF('BB-2024-Saturday'!AJ693&lt;&gt;"",'BB-2024-Saturday'!AJ693,"")</f>
        <v/>
      </c>
      <c r="B690" t="str">
        <f>IF('BB-2024-Saturday'!AJ693&lt;&gt;"",'BB-2024-Saturday'!AR693,"")</f>
        <v/>
      </c>
      <c r="C690" t="str">
        <f>IF('BB-2024-Saturday'!AJ693="m","v","a")</f>
        <v>a</v>
      </c>
      <c r="D690" s="92" t="str">
        <f>IF('BB-2024-Saturday'!AJ693&lt;&gt;"",'BB-2024-Saturday'!AI693,"")</f>
        <v/>
      </c>
      <c r="E690" s="119" t="str">
        <f>IF('BB-2024-Saturday'!$AJ693&lt;&gt;"",IF('BB-2024-Saturday'!$AJ693="t",0,'BB-2024-Saturday'!AM693),"")</f>
        <v/>
      </c>
      <c r="F690" s="119" t="str">
        <f>IF('BB-2024-Saturday'!$AJ693&lt;&gt;"",IF('BB-2024-Saturday'!$AJ693="t",0,'BB-2024-Saturday'!AN693),"")</f>
        <v/>
      </c>
      <c r="G690" s="119" t="str">
        <f>IF('BB-2024-Saturday'!$AJ693&lt;&gt;"",IF('BB-2024-Saturday'!$AJ693="t",0,'BB-2024-Saturday'!AO693),"")</f>
        <v/>
      </c>
      <c r="H690" s="119" t="str">
        <f>IF('BB-2024-Saturday'!$AJ693&lt;&gt;"",IF('BB-2024-Saturday'!$AJ693="t",0,'BB-2024-Saturday'!AP693),"")</f>
        <v/>
      </c>
      <c r="I690" s="119" t="str">
        <f>IF('BB-2024-Saturday'!$AJ693&lt;&gt;"",IF('BB-2024-Saturday'!$AJ693="t",0,'BB-2024-Saturday'!AQ693),"")</f>
        <v/>
      </c>
      <c r="J690" s="119" t="str">
        <f>IF('BB-2024-Saturday'!$AJ693&lt;&gt;"",IF('BB-2024-Saturday'!$AJ693="t",'BB-2024-Saturday'!AM693,0),"")</f>
        <v/>
      </c>
      <c r="K690" s="119" t="str">
        <f>IF('BB-2024-Saturday'!$AJ693&lt;&gt;"",IF('BB-2024-Saturday'!$AJ693="t",'BB-2024-Saturday'!AN693,0),"")</f>
        <v/>
      </c>
      <c r="L690" s="119" t="str">
        <f>IF('BB-2024-Saturday'!$AJ693&lt;&gt;"",IF('BB-2024-Saturday'!$AJ693="t",'BB-2024-Saturday'!AO693,0),"")</f>
        <v/>
      </c>
      <c r="M690" s="119" t="str">
        <f>IF('BB-2024-Saturday'!$AJ693&lt;&gt;"",IF('BB-2024-Saturday'!$AJ693="t",'BB-2024-Saturday'!AP693,0),"")</f>
        <v/>
      </c>
      <c r="N690" s="120" t="str">
        <f>IF('BB-2024-Saturday'!$AJ693&lt;&gt;"",IF('BB-2024-Saturday'!$AJ693="m",'BB-2024-Saturday'!U693,0),"")</f>
        <v/>
      </c>
      <c r="O690" s="120" t="str">
        <f>IF('BB-2024-Saturday'!$AJ693&lt;&gt;"",IF('BB-2024-Saturday'!$AJ693="m",'BB-2024-Saturday'!V693,0),"")</f>
        <v/>
      </c>
    </row>
    <row r="691" spans="1:15" x14ac:dyDescent="0.25">
      <c r="A691" t="str">
        <f>IF('BB-2024-Saturday'!AJ694&lt;&gt;"",'BB-2024-Saturday'!AJ694,"")</f>
        <v>o</v>
      </c>
      <c r="B691" t="str">
        <f>IF('BB-2024-Saturday'!AJ694&lt;&gt;"",'BB-2024-Saturday'!AR694,"")</f>
        <v>R23 Heidelberg {Right}/{ Left} R23 Standerton.</v>
      </c>
      <c r="C691" t="str">
        <f>IF('BB-2024-Saturday'!AJ694="m","v","a")</f>
        <v>a</v>
      </c>
      <c r="D691" s="92">
        <f>IF('BB-2024-Saturday'!AJ694&lt;&gt;"",'BB-2024-Saturday'!AI694,"")</f>
        <v>215.94</v>
      </c>
      <c r="E691" s="119">
        <f>IF('BB-2024-Saturday'!$AJ694&lt;&gt;"",IF('BB-2024-Saturday'!$AJ694="t",0,'BB-2024-Saturday'!AM694),"")</f>
        <v>10</v>
      </c>
      <c r="F691" s="119">
        <f>IF('BB-2024-Saturday'!$AJ694&lt;&gt;"",IF('BB-2024-Saturday'!$AJ694="t",0,'BB-2024-Saturday'!AN694),"")</f>
        <v>10</v>
      </c>
      <c r="G691" s="119">
        <f>IF('BB-2024-Saturday'!$AJ694&lt;&gt;"",IF('BB-2024-Saturday'!$AJ694="t",0,'BB-2024-Saturday'!AO694),"")</f>
        <v>10</v>
      </c>
      <c r="H691" s="119">
        <f>IF('BB-2024-Saturday'!$AJ694&lt;&gt;"",IF('BB-2024-Saturday'!$AJ694="t",0,'BB-2024-Saturday'!AP694),"")</f>
        <v>10</v>
      </c>
      <c r="I691" s="119" t="str">
        <f>IF('BB-2024-Saturday'!$AJ694&lt;&gt;"",IF('BB-2024-Saturday'!$AJ694="t",0,'BB-2024-Saturday'!AQ694),"")</f>
        <v>80</v>
      </c>
      <c r="J691" s="119">
        <f>IF('BB-2024-Saturday'!$AJ694&lt;&gt;"",IF('BB-2024-Saturday'!$AJ694="t",'BB-2024-Saturday'!AM694,0),"")</f>
        <v>0</v>
      </c>
      <c r="K691" s="119">
        <f>IF('BB-2024-Saturday'!$AJ694&lt;&gt;"",IF('BB-2024-Saturday'!$AJ694="t",'BB-2024-Saturday'!AN694,0),"")</f>
        <v>0</v>
      </c>
      <c r="L691" s="119">
        <f>IF('BB-2024-Saturday'!$AJ694&lt;&gt;"",IF('BB-2024-Saturday'!$AJ694="t",'BB-2024-Saturday'!AO694,0),"")</f>
        <v>0</v>
      </c>
      <c r="M691" s="119">
        <f>IF('BB-2024-Saturday'!$AJ694&lt;&gt;"",IF('BB-2024-Saturday'!$AJ694="t",'BB-2024-Saturday'!AP694,0),"")</f>
        <v>0</v>
      </c>
      <c r="N691" s="120">
        <f>IF('BB-2024-Saturday'!$AJ694&lt;&gt;"",IF('BB-2024-Saturday'!$AJ694="m",'BB-2024-Saturday'!U694,0),"")</f>
        <v>0</v>
      </c>
      <c r="O691" s="120">
        <f>IF('BB-2024-Saturday'!$AJ694&lt;&gt;"",IF('BB-2024-Saturday'!$AJ694="m",'BB-2024-Saturday'!V694,0),"")</f>
        <v>0</v>
      </c>
    </row>
    <row r="692" spans="1:15" x14ac:dyDescent="0.25">
      <c r="A692" t="str">
        <f>IF('BB-2024-Saturday'!AJ695&lt;&gt;"",'BB-2024-Saturday'!AJ695,"")</f>
        <v>o</v>
      </c>
      <c r="B692" t="str">
        <f>IF('BB-2024-Saturday'!AJ695&lt;&gt;"",'BB-2024-Saturday'!AR695,"")</f>
        <v>STOP Turn Right on R23 to Heidelberg.</v>
      </c>
      <c r="C692" t="str">
        <f>IF('BB-2024-Saturday'!AJ695="m","v","a")</f>
        <v>a</v>
      </c>
      <c r="D692" s="92">
        <f>IF('BB-2024-Saturday'!AJ695&lt;&gt;"",'BB-2024-Saturday'!AI695,"")</f>
        <v>216.24</v>
      </c>
      <c r="E692" s="119">
        <f>IF('BB-2024-Saturday'!$AJ695&lt;&gt;"",IF('BB-2024-Saturday'!$AJ695="t",0,'BB-2024-Saturday'!AM695),"")</f>
        <v>10</v>
      </c>
      <c r="F692" s="119">
        <f>IF('BB-2024-Saturday'!$AJ695&lt;&gt;"",IF('BB-2024-Saturday'!$AJ695="t",0,'BB-2024-Saturday'!AN695),"")</f>
        <v>10</v>
      </c>
      <c r="G692" s="119">
        <f>IF('BB-2024-Saturday'!$AJ695&lt;&gt;"",IF('BB-2024-Saturday'!$AJ695="t",0,'BB-2024-Saturday'!AO695),"")</f>
        <v>10</v>
      </c>
      <c r="H692" s="119">
        <f>IF('BB-2024-Saturday'!$AJ695&lt;&gt;"",IF('BB-2024-Saturday'!$AJ695="t",0,'BB-2024-Saturday'!AP695),"")</f>
        <v>10</v>
      </c>
      <c r="I692" s="119" t="str">
        <f>IF('BB-2024-Saturday'!$AJ695&lt;&gt;"",IF('BB-2024-Saturday'!$AJ695="t",0,'BB-2024-Saturday'!AQ695),"")</f>
        <v>80</v>
      </c>
      <c r="J692" s="119">
        <f>IF('BB-2024-Saturday'!$AJ695&lt;&gt;"",IF('BB-2024-Saturday'!$AJ695="t",'BB-2024-Saturday'!AM695,0),"")</f>
        <v>0</v>
      </c>
      <c r="K692" s="119">
        <f>IF('BB-2024-Saturday'!$AJ695&lt;&gt;"",IF('BB-2024-Saturday'!$AJ695="t",'BB-2024-Saturday'!AN695,0),"")</f>
        <v>0</v>
      </c>
      <c r="L692" s="119">
        <f>IF('BB-2024-Saturday'!$AJ695&lt;&gt;"",IF('BB-2024-Saturday'!$AJ695="t",'BB-2024-Saturday'!AO695,0),"")</f>
        <v>0</v>
      </c>
      <c r="M692" s="119">
        <f>IF('BB-2024-Saturday'!$AJ695&lt;&gt;"",IF('BB-2024-Saturday'!$AJ695="t",'BB-2024-Saturday'!AP695,0),"")</f>
        <v>0</v>
      </c>
      <c r="N692" s="120">
        <f>IF('BB-2024-Saturday'!$AJ695&lt;&gt;"",IF('BB-2024-Saturday'!$AJ695="m",'BB-2024-Saturday'!U695,0),"")</f>
        <v>0</v>
      </c>
      <c r="O692" s="120">
        <f>IF('BB-2024-Saturday'!$AJ695&lt;&gt;"",IF('BB-2024-Saturday'!$AJ695="m",'BB-2024-Saturday'!V695,0),"")</f>
        <v>0</v>
      </c>
    </row>
    <row r="693" spans="1:15" x14ac:dyDescent="0.25">
      <c r="A693" t="str">
        <f>IF('BB-2024-Saturday'!AJ696&lt;&gt;"",'BB-2024-Saturday'!AJ696,"")</f>
        <v>f</v>
      </c>
      <c r="B693" t="str">
        <f>IF('BB-2024-Saturday'!AJ696&lt;&gt;"",'BB-2024-Saturday'!AR696,"")</f>
        <v>R23 Heidelberg 26  [ max 72]</v>
      </c>
      <c r="C693" t="str">
        <f>IF('BB-2024-Saturday'!AJ696="m","v","a")</f>
        <v>a</v>
      </c>
      <c r="D693" s="92">
        <f>IF('BB-2024-Saturday'!AJ696&lt;&gt;"",'BB-2024-Saturday'!AI696,"")</f>
        <v>216.35</v>
      </c>
      <c r="E693" s="119">
        <f>IF('BB-2024-Saturday'!$AJ696&lt;&gt;"",IF('BB-2024-Saturday'!$AJ696="t",0,'BB-2024-Saturday'!AM696),"")</f>
        <v>41</v>
      </c>
      <c r="F693" s="119">
        <f>IF('BB-2024-Saturday'!$AJ696&lt;&gt;"",IF('BB-2024-Saturday'!$AJ696="t",0,'BB-2024-Saturday'!AN696),"")</f>
        <v>48</v>
      </c>
      <c r="G693" s="119">
        <f>IF('BB-2024-Saturday'!$AJ696&lt;&gt;"",IF('BB-2024-Saturday'!$AJ696="t",0,'BB-2024-Saturday'!AO696),"")</f>
        <v>55</v>
      </c>
      <c r="H693" s="119">
        <f>IF('BB-2024-Saturday'!$AJ696&lt;&gt;"",IF('BB-2024-Saturday'!$AJ696="t",0,'BB-2024-Saturday'!AP696),"")</f>
        <v>62</v>
      </c>
      <c r="I693" s="119" t="str">
        <f>IF('BB-2024-Saturday'!$AJ696&lt;&gt;"",IF('BB-2024-Saturday'!$AJ696="t",0,'BB-2024-Saturday'!AQ696),"")</f>
        <v>80</v>
      </c>
      <c r="J693" s="119">
        <f>IF('BB-2024-Saturday'!$AJ696&lt;&gt;"",IF('BB-2024-Saturday'!$AJ696="t",'BB-2024-Saturday'!AM696,0),"")</f>
        <v>0</v>
      </c>
      <c r="K693" s="119">
        <f>IF('BB-2024-Saturday'!$AJ696&lt;&gt;"",IF('BB-2024-Saturday'!$AJ696="t",'BB-2024-Saturday'!AN696,0),"")</f>
        <v>0</v>
      </c>
      <c r="L693" s="119">
        <f>IF('BB-2024-Saturday'!$AJ696&lt;&gt;"",IF('BB-2024-Saturday'!$AJ696="t",'BB-2024-Saturday'!AO696,0),"")</f>
        <v>0</v>
      </c>
      <c r="M693" s="119">
        <f>IF('BB-2024-Saturday'!$AJ696&lt;&gt;"",IF('BB-2024-Saturday'!$AJ696="t",'BB-2024-Saturday'!AP696,0),"")</f>
        <v>0</v>
      </c>
      <c r="N693" s="120">
        <f>IF('BB-2024-Saturday'!$AJ696&lt;&gt;"",IF('BB-2024-Saturday'!$AJ696="m",'BB-2024-Saturday'!U696,0),"")</f>
        <v>0</v>
      </c>
      <c r="O693" s="120">
        <f>IF('BB-2024-Saturday'!$AJ696&lt;&gt;"",IF('BB-2024-Saturday'!$AJ696="m",'BB-2024-Saturday'!V696,0),"")</f>
        <v>0</v>
      </c>
    </row>
    <row r="694" spans="1:15" x14ac:dyDescent="0.25">
      <c r="A694" t="str">
        <f>IF('BB-2024-Saturday'!AJ697&lt;&gt;"",'BB-2024-Saturday'!AJ697,"")</f>
        <v/>
      </c>
      <c r="B694" t="str">
        <f>IF('BB-2024-Saturday'!AJ697&lt;&gt;"",'BB-2024-Saturday'!AR697,"")</f>
        <v/>
      </c>
      <c r="C694" t="str">
        <f>IF('BB-2024-Saturday'!AJ697="m","v","a")</f>
        <v>a</v>
      </c>
      <c r="D694" s="92" t="str">
        <f>IF('BB-2024-Saturday'!AJ697&lt;&gt;"",'BB-2024-Saturday'!AI697,"")</f>
        <v/>
      </c>
      <c r="E694" s="119" t="str">
        <f>IF('BB-2024-Saturday'!$AJ697&lt;&gt;"",IF('BB-2024-Saturday'!$AJ697="t",0,'BB-2024-Saturday'!AM697),"")</f>
        <v/>
      </c>
      <c r="F694" s="119" t="str">
        <f>IF('BB-2024-Saturday'!$AJ697&lt;&gt;"",IF('BB-2024-Saturday'!$AJ697="t",0,'BB-2024-Saturday'!AN697),"")</f>
        <v/>
      </c>
      <c r="G694" s="119" t="str">
        <f>IF('BB-2024-Saturday'!$AJ697&lt;&gt;"",IF('BB-2024-Saturday'!$AJ697="t",0,'BB-2024-Saturday'!AO697),"")</f>
        <v/>
      </c>
      <c r="H694" s="119" t="str">
        <f>IF('BB-2024-Saturday'!$AJ697&lt;&gt;"",IF('BB-2024-Saturday'!$AJ697="t",0,'BB-2024-Saturday'!AP697),"")</f>
        <v/>
      </c>
      <c r="I694" s="119" t="str">
        <f>IF('BB-2024-Saturday'!$AJ697&lt;&gt;"",IF('BB-2024-Saturday'!$AJ697="t",0,'BB-2024-Saturday'!AQ697),"")</f>
        <v/>
      </c>
      <c r="J694" s="119" t="str">
        <f>IF('BB-2024-Saturday'!$AJ697&lt;&gt;"",IF('BB-2024-Saturday'!$AJ697="t",'BB-2024-Saturday'!AM697,0),"")</f>
        <v/>
      </c>
      <c r="K694" s="119" t="str">
        <f>IF('BB-2024-Saturday'!$AJ697&lt;&gt;"",IF('BB-2024-Saturday'!$AJ697="t",'BB-2024-Saturday'!AN697,0),"")</f>
        <v/>
      </c>
      <c r="L694" s="119" t="str">
        <f>IF('BB-2024-Saturday'!$AJ697&lt;&gt;"",IF('BB-2024-Saturday'!$AJ697="t",'BB-2024-Saturday'!AO697,0),"")</f>
        <v/>
      </c>
      <c r="M694" s="119" t="str">
        <f>IF('BB-2024-Saturday'!$AJ697&lt;&gt;"",IF('BB-2024-Saturday'!$AJ697="t",'BB-2024-Saturday'!AP697,0),"")</f>
        <v/>
      </c>
      <c r="N694" s="120" t="str">
        <f>IF('BB-2024-Saturday'!$AJ697&lt;&gt;"",IF('BB-2024-Saturday'!$AJ697="m",'BB-2024-Saturday'!U697,0),"")</f>
        <v/>
      </c>
      <c r="O694" s="120" t="str">
        <f>IF('BB-2024-Saturday'!$AJ697&lt;&gt;"",IF('BB-2024-Saturday'!$AJ697="m",'BB-2024-Saturday'!V697,0),"")</f>
        <v/>
      </c>
    </row>
    <row r="695" spans="1:15" x14ac:dyDescent="0.25">
      <c r="A695" t="str">
        <f>IF('BB-2024-Saturday'!AJ698&lt;&gt;"",'BB-2024-Saturday'!AJ698,"")</f>
        <v/>
      </c>
      <c r="B695" t="str">
        <f>IF('BB-2024-Saturday'!AJ698&lt;&gt;"",'BB-2024-Saturday'!AR698,"")</f>
        <v/>
      </c>
      <c r="C695" t="str">
        <f>IF('BB-2024-Saturday'!AJ698="m","v","a")</f>
        <v>a</v>
      </c>
      <c r="D695" s="92" t="str">
        <f>IF('BB-2024-Saturday'!AJ698&lt;&gt;"",'BB-2024-Saturday'!AI698,"")</f>
        <v/>
      </c>
      <c r="E695" s="119" t="str">
        <f>IF('BB-2024-Saturday'!$AJ698&lt;&gt;"",IF('BB-2024-Saturday'!$AJ698="t",0,'BB-2024-Saturday'!AM698),"")</f>
        <v/>
      </c>
      <c r="F695" s="119" t="str">
        <f>IF('BB-2024-Saturday'!$AJ698&lt;&gt;"",IF('BB-2024-Saturday'!$AJ698="t",0,'BB-2024-Saturday'!AN698),"")</f>
        <v/>
      </c>
      <c r="G695" s="119" t="str">
        <f>IF('BB-2024-Saturday'!$AJ698&lt;&gt;"",IF('BB-2024-Saturday'!$AJ698="t",0,'BB-2024-Saturday'!AO698),"")</f>
        <v/>
      </c>
      <c r="H695" s="119" t="str">
        <f>IF('BB-2024-Saturday'!$AJ698&lt;&gt;"",IF('BB-2024-Saturday'!$AJ698="t",0,'BB-2024-Saturday'!AP698),"")</f>
        <v/>
      </c>
      <c r="I695" s="119" t="str">
        <f>IF('BB-2024-Saturday'!$AJ698&lt;&gt;"",IF('BB-2024-Saturday'!$AJ698="t",0,'BB-2024-Saturday'!AQ698),"")</f>
        <v/>
      </c>
      <c r="J695" s="119" t="str">
        <f>IF('BB-2024-Saturday'!$AJ698&lt;&gt;"",IF('BB-2024-Saturday'!$AJ698="t",'BB-2024-Saturday'!AM698,0),"")</f>
        <v/>
      </c>
      <c r="K695" s="119" t="str">
        <f>IF('BB-2024-Saturday'!$AJ698&lt;&gt;"",IF('BB-2024-Saturday'!$AJ698="t",'BB-2024-Saturday'!AN698,0),"")</f>
        <v/>
      </c>
      <c r="L695" s="119" t="str">
        <f>IF('BB-2024-Saturday'!$AJ698&lt;&gt;"",IF('BB-2024-Saturday'!$AJ698="t",'BB-2024-Saturday'!AO698,0),"")</f>
        <v/>
      </c>
      <c r="M695" s="119" t="str">
        <f>IF('BB-2024-Saturday'!$AJ698&lt;&gt;"",IF('BB-2024-Saturday'!$AJ698="t",'BB-2024-Saturday'!AP698,0),"")</f>
        <v/>
      </c>
      <c r="N695" s="120" t="str">
        <f>IF('BB-2024-Saturday'!$AJ698&lt;&gt;"",IF('BB-2024-Saturday'!$AJ698="m",'BB-2024-Saturday'!U698,0),"")</f>
        <v/>
      </c>
      <c r="O695" s="120" t="str">
        <f>IF('BB-2024-Saturday'!$AJ698&lt;&gt;"",IF('BB-2024-Saturday'!$AJ698="m",'BB-2024-Saturday'!V698,0),"")</f>
        <v/>
      </c>
    </row>
    <row r="696" spans="1:15" x14ac:dyDescent="0.25">
      <c r="A696" t="str">
        <f>IF('BB-2024-Saturday'!AJ699&lt;&gt;"",'BB-2024-Saturday'!AJ699,"")</f>
        <v/>
      </c>
      <c r="B696" t="str">
        <f>IF('BB-2024-Saturday'!AJ699&lt;&gt;"",'BB-2024-Saturday'!AR699,"")</f>
        <v/>
      </c>
      <c r="C696" t="str">
        <f>IF('BB-2024-Saturday'!AJ699="m","v","a")</f>
        <v>a</v>
      </c>
      <c r="D696" s="92" t="str">
        <f>IF('BB-2024-Saturday'!AJ699&lt;&gt;"",'BB-2024-Saturday'!AI699,"")</f>
        <v/>
      </c>
      <c r="E696" s="119" t="str">
        <f>IF('BB-2024-Saturday'!$AJ699&lt;&gt;"",IF('BB-2024-Saturday'!$AJ699="t",0,'BB-2024-Saturday'!AM699),"")</f>
        <v/>
      </c>
      <c r="F696" s="119" t="str">
        <f>IF('BB-2024-Saturday'!$AJ699&lt;&gt;"",IF('BB-2024-Saturday'!$AJ699="t",0,'BB-2024-Saturday'!AN699),"")</f>
        <v/>
      </c>
      <c r="G696" s="119" t="str">
        <f>IF('BB-2024-Saturday'!$AJ699&lt;&gt;"",IF('BB-2024-Saturday'!$AJ699="t",0,'BB-2024-Saturday'!AO699),"")</f>
        <v/>
      </c>
      <c r="H696" s="119" t="str">
        <f>IF('BB-2024-Saturday'!$AJ699&lt;&gt;"",IF('BB-2024-Saturday'!$AJ699="t",0,'BB-2024-Saturday'!AP699),"")</f>
        <v/>
      </c>
      <c r="I696" s="119" t="str">
        <f>IF('BB-2024-Saturday'!$AJ699&lt;&gt;"",IF('BB-2024-Saturday'!$AJ699="t",0,'BB-2024-Saturday'!AQ699),"")</f>
        <v/>
      </c>
      <c r="J696" s="119" t="str">
        <f>IF('BB-2024-Saturday'!$AJ699&lt;&gt;"",IF('BB-2024-Saturday'!$AJ699="t",'BB-2024-Saturday'!AM699,0),"")</f>
        <v/>
      </c>
      <c r="K696" s="119" t="str">
        <f>IF('BB-2024-Saturday'!$AJ699&lt;&gt;"",IF('BB-2024-Saturday'!$AJ699="t",'BB-2024-Saturday'!AN699,0),"")</f>
        <v/>
      </c>
      <c r="L696" s="119" t="str">
        <f>IF('BB-2024-Saturday'!$AJ699&lt;&gt;"",IF('BB-2024-Saturday'!$AJ699="t",'BB-2024-Saturday'!AO699,0),"")</f>
        <v/>
      </c>
      <c r="M696" s="119" t="str">
        <f>IF('BB-2024-Saturday'!$AJ699&lt;&gt;"",IF('BB-2024-Saturday'!$AJ699="t",'BB-2024-Saturday'!AP699,0),"")</f>
        <v/>
      </c>
      <c r="N696" s="120" t="str">
        <f>IF('BB-2024-Saturday'!$AJ699&lt;&gt;"",IF('BB-2024-Saturday'!$AJ699="m",'BB-2024-Saturday'!U699,0),"")</f>
        <v/>
      </c>
      <c r="O696" s="120" t="str">
        <f>IF('BB-2024-Saturday'!$AJ699&lt;&gt;"",IF('BB-2024-Saturday'!$AJ699="m",'BB-2024-Saturday'!V699,0),"")</f>
        <v/>
      </c>
    </row>
    <row r="697" spans="1:15" x14ac:dyDescent="0.25">
      <c r="A697" t="str">
        <f>IF('BB-2024-Saturday'!AJ700&lt;&gt;"",'BB-2024-Saturday'!AJ700,"")</f>
        <v/>
      </c>
      <c r="B697" t="str">
        <f>IF('BB-2024-Saturday'!AJ700&lt;&gt;"",'BB-2024-Saturday'!AR700,"")</f>
        <v/>
      </c>
      <c r="C697" t="str">
        <f>IF('BB-2024-Saturday'!AJ700="m","v","a")</f>
        <v>a</v>
      </c>
      <c r="D697" s="92" t="str">
        <f>IF('BB-2024-Saturday'!AJ700&lt;&gt;"",'BB-2024-Saturday'!AI700,"")</f>
        <v/>
      </c>
      <c r="E697" s="119" t="str">
        <f>IF('BB-2024-Saturday'!$AJ700&lt;&gt;"",IF('BB-2024-Saturday'!$AJ700="t",0,'BB-2024-Saturday'!AM700),"")</f>
        <v/>
      </c>
      <c r="F697" s="119" t="str">
        <f>IF('BB-2024-Saturday'!$AJ700&lt;&gt;"",IF('BB-2024-Saturday'!$AJ700="t",0,'BB-2024-Saturday'!AN700),"")</f>
        <v/>
      </c>
      <c r="G697" s="119" t="str">
        <f>IF('BB-2024-Saturday'!$AJ700&lt;&gt;"",IF('BB-2024-Saturday'!$AJ700="t",0,'BB-2024-Saturday'!AO700),"")</f>
        <v/>
      </c>
      <c r="H697" s="119" t="str">
        <f>IF('BB-2024-Saturday'!$AJ700&lt;&gt;"",IF('BB-2024-Saturday'!$AJ700="t",0,'BB-2024-Saturday'!AP700),"")</f>
        <v/>
      </c>
      <c r="I697" s="119" t="str">
        <f>IF('BB-2024-Saturday'!$AJ700&lt;&gt;"",IF('BB-2024-Saturday'!$AJ700="t",0,'BB-2024-Saturday'!AQ700),"")</f>
        <v/>
      </c>
      <c r="J697" s="119" t="str">
        <f>IF('BB-2024-Saturday'!$AJ700&lt;&gt;"",IF('BB-2024-Saturday'!$AJ700="t",'BB-2024-Saturday'!AM700,0),"")</f>
        <v/>
      </c>
      <c r="K697" s="119" t="str">
        <f>IF('BB-2024-Saturday'!$AJ700&lt;&gt;"",IF('BB-2024-Saturday'!$AJ700="t",'BB-2024-Saturday'!AN700,0),"")</f>
        <v/>
      </c>
      <c r="L697" s="119" t="str">
        <f>IF('BB-2024-Saturday'!$AJ700&lt;&gt;"",IF('BB-2024-Saturday'!$AJ700="t",'BB-2024-Saturday'!AO700,0),"")</f>
        <v/>
      </c>
      <c r="M697" s="119" t="str">
        <f>IF('BB-2024-Saturday'!$AJ700&lt;&gt;"",IF('BB-2024-Saturday'!$AJ700="t",'BB-2024-Saturday'!AP700,0),"")</f>
        <v/>
      </c>
      <c r="N697" s="120" t="str">
        <f>IF('BB-2024-Saturday'!$AJ700&lt;&gt;"",IF('BB-2024-Saturday'!$AJ700="m",'BB-2024-Saturday'!U700,0),"")</f>
        <v/>
      </c>
      <c r="O697" s="120" t="str">
        <f>IF('BB-2024-Saturday'!$AJ700&lt;&gt;"",IF('BB-2024-Saturday'!$AJ700="m",'BB-2024-Saturday'!V700,0),"")</f>
        <v/>
      </c>
    </row>
    <row r="698" spans="1:15" x14ac:dyDescent="0.25">
      <c r="A698" t="str">
        <f>IF('BB-2024-Saturday'!AJ701&lt;&gt;"",'BB-2024-Saturday'!AJ701,"")</f>
        <v/>
      </c>
      <c r="B698" t="str">
        <f>IF('BB-2024-Saturday'!AJ701&lt;&gt;"",'BB-2024-Saturday'!AR701,"")</f>
        <v/>
      </c>
      <c r="C698" t="str">
        <f>IF('BB-2024-Saturday'!AJ701="m","v","a")</f>
        <v>a</v>
      </c>
      <c r="D698" s="92" t="str">
        <f>IF('BB-2024-Saturday'!AJ701&lt;&gt;"",'BB-2024-Saturday'!AI701,"")</f>
        <v/>
      </c>
      <c r="E698" s="119" t="str">
        <f>IF('BB-2024-Saturday'!$AJ701&lt;&gt;"",IF('BB-2024-Saturday'!$AJ701="t",0,'BB-2024-Saturday'!AM701),"")</f>
        <v/>
      </c>
      <c r="F698" s="119" t="str">
        <f>IF('BB-2024-Saturday'!$AJ701&lt;&gt;"",IF('BB-2024-Saturday'!$AJ701="t",0,'BB-2024-Saturday'!AN701),"")</f>
        <v/>
      </c>
      <c r="G698" s="119" t="str">
        <f>IF('BB-2024-Saturday'!$AJ701&lt;&gt;"",IF('BB-2024-Saturday'!$AJ701="t",0,'BB-2024-Saturday'!AO701),"")</f>
        <v/>
      </c>
      <c r="H698" s="119" t="str">
        <f>IF('BB-2024-Saturday'!$AJ701&lt;&gt;"",IF('BB-2024-Saturday'!$AJ701="t",0,'BB-2024-Saturday'!AP701),"")</f>
        <v/>
      </c>
      <c r="I698" s="119" t="str">
        <f>IF('BB-2024-Saturday'!$AJ701&lt;&gt;"",IF('BB-2024-Saturday'!$AJ701="t",0,'BB-2024-Saturday'!AQ701),"")</f>
        <v/>
      </c>
      <c r="J698" s="119" t="str">
        <f>IF('BB-2024-Saturday'!$AJ701&lt;&gt;"",IF('BB-2024-Saturday'!$AJ701="t",'BB-2024-Saturday'!AM701,0),"")</f>
        <v/>
      </c>
      <c r="K698" s="119" t="str">
        <f>IF('BB-2024-Saturday'!$AJ701&lt;&gt;"",IF('BB-2024-Saturday'!$AJ701="t",'BB-2024-Saturday'!AN701,0),"")</f>
        <v/>
      </c>
      <c r="L698" s="119" t="str">
        <f>IF('BB-2024-Saturday'!$AJ701&lt;&gt;"",IF('BB-2024-Saturday'!$AJ701="t",'BB-2024-Saturday'!AO701,0),"")</f>
        <v/>
      </c>
      <c r="M698" s="119" t="str">
        <f>IF('BB-2024-Saturday'!$AJ701&lt;&gt;"",IF('BB-2024-Saturday'!$AJ701="t",'BB-2024-Saturday'!AP701,0),"")</f>
        <v/>
      </c>
      <c r="N698" s="120" t="str">
        <f>IF('BB-2024-Saturday'!$AJ701&lt;&gt;"",IF('BB-2024-Saturday'!$AJ701="m",'BB-2024-Saturday'!U701,0),"")</f>
        <v/>
      </c>
      <c r="O698" s="120" t="str">
        <f>IF('BB-2024-Saturday'!$AJ701&lt;&gt;"",IF('BB-2024-Saturday'!$AJ701="m",'BB-2024-Saturday'!V701,0),"")</f>
        <v/>
      </c>
    </row>
    <row r="699" spans="1:15" x14ac:dyDescent="0.25">
      <c r="A699" t="str">
        <f>IF('BB-2024-Saturday'!AJ702&lt;&gt;"",'BB-2024-Saturday'!AJ702,"")</f>
        <v/>
      </c>
      <c r="B699" t="str">
        <f>IF('BB-2024-Saturday'!AJ702&lt;&gt;"",'BB-2024-Saturday'!AR702,"")</f>
        <v/>
      </c>
      <c r="C699" t="str">
        <f>IF('BB-2024-Saturday'!AJ702="m","v","a")</f>
        <v>a</v>
      </c>
      <c r="D699" s="92" t="str">
        <f>IF('BB-2024-Saturday'!AJ702&lt;&gt;"",'BB-2024-Saturday'!AI702,"")</f>
        <v/>
      </c>
      <c r="E699" s="119" t="str">
        <f>IF('BB-2024-Saturday'!$AJ702&lt;&gt;"",IF('BB-2024-Saturday'!$AJ702="t",0,'BB-2024-Saturday'!AM702),"")</f>
        <v/>
      </c>
      <c r="F699" s="119" t="str">
        <f>IF('BB-2024-Saturday'!$AJ702&lt;&gt;"",IF('BB-2024-Saturday'!$AJ702="t",0,'BB-2024-Saturday'!AN702),"")</f>
        <v/>
      </c>
      <c r="G699" s="119" t="str">
        <f>IF('BB-2024-Saturday'!$AJ702&lt;&gt;"",IF('BB-2024-Saturday'!$AJ702="t",0,'BB-2024-Saturday'!AO702),"")</f>
        <v/>
      </c>
      <c r="H699" s="119" t="str">
        <f>IF('BB-2024-Saturday'!$AJ702&lt;&gt;"",IF('BB-2024-Saturday'!$AJ702="t",0,'BB-2024-Saturday'!AP702),"")</f>
        <v/>
      </c>
      <c r="I699" s="119" t="str">
        <f>IF('BB-2024-Saturday'!$AJ702&lt;&gt;"",IF('BB-2024-Saturday'!$AJ702="t",0,'BB-2024-Saturday'!AQ702),"")</f>
        <v/>
      </c>
      <c r="J699" s="119" t="str">
        <f>IF('BB-2024-Saturday'!$AJ702&lt;&gt;"",IF('BB-2024-Saturday'!$AJ702="t",'BB-2024-Saturday'!AM702,0),"")</f>
        <v/>
      </c>
      <c r="K699" s="119" t="str">
        <f>IF('BB-2024-Saturday'!$AJ702&lt;&gt;"",IF('BB-2024-Saturday'!$AJ702="t",'BB-2024-Saturday'!AN702,0),"")</f>
        <v/>
      </c>
      <c r="L699" s="119" t="str">
        <f>IF('BB-2024-Saturday'!$AJ702&lt;&gt;"",IF('BB-2024-Saturday'!$AJ702="t",'BB-2024-Saturday'!AO702,0),"")</f>
        <v/>
      </c>
      <c r="M699" s="119" t="str">
        <f>IF('BB-2024-Saturday'!$AJ702&lt;&gt;"",IF('BB-2024-Saturday'!$AJ702="t",'BB-2024-Saturday'!AP702,0),"")</f>
        <v/>
      </c>
      <c r="N699" s="120" t="str">
        <f>IF('BB-2024-Saturday'!$AJ702&lt;&gt;"",IF('BB-2024-Saturday'!$AJ702="m",'BB-2024-Saturday'!U702,0),"")</f>
        <v/>
      </c>
      <c r="O699" s="120" t="str">
        <f>IF('BB-2024-Saturday'!$AJ702&lt;&gt;"",IF('BB-2024-Saturday'!$AJ702="m",'BB-2024-Saturday'!V702,0),"")</f>
        <v/>
      </c>
    </row>
    <row r="700" spans="1:15" x14ac:dyDescent="0.25">
      <c r="A700" t="str">
        <f>IF('BB-2024-Saturday'!AJ703&lt;&gt;"",'BB-2024-Saturday'!AJ703,"")</f>
        <v/>
      </c>
      <c r="B700" t="str">
        <f>IF('BB-2024-Saturday'!AJ703&lt;&gt;"",'BB-2024-Saturday'!AR703,"")</f>
        <v/>
      </c>
      <c r="C700" t="str">
        <f>IF('BB-2024-Saturday'!AJ703="m","v","a")</f>
        <v>a</v>
      </c>
      <c r="D700" s="92" t="str">
        <f>IF('BB-2024-Saturday'!AJ703&lt;&gt;"",'BB-2024-Saturday'!AI703,"")</f>
        <v/>
      </c>
      <c r="E700" s="119" t="str">
        <f>IF('BB-2024-Saturday'!$AJ703&lt;&gt;"",IF('BB-2024-Saturday'!$AJ703="t",0,'BB-2024-Saturday'!AM703),"")</f>
        <v/>
      </c>
      <c r="F700" s="119" t="str">
        <f>IF('BB-2024-Saturday'!$AJ703&lt;&gt;"",IF('BB-2024-Saturday'!$AJ703="t",0,'BB-2024-Saturday'!AN703),"")</f>
        <v/>
      </c>
      <c r="G700" s="119" t="str">
        <f>IF('BB-2024-Saturday'!$AJ703&lt;&gt;"",IF('BB-2024-Saturday'!$AJ703="t",0,'BB-2024-Saturday'!AO703),"")</f>
        <v/>
      </c>
      <c r="H700" s="119" t="str">
        <f>IF('BB-2024-Saturday'!$AJ703&lt;&gt;"",IF('BB-2024-Saturday'!$AJ703="t",0,'BB-2024-Saturday'!AP703),"")</f>
        <v/>
      </c>
      <c r="I700" s="119" t="str">
        <f>IF('BB-2024-Saturday'!$AJ703&lt;&gt;"",IF('BB-2024-Saturday'!$AJ703="t",0,'BB-2024-Saturday'!AQ703),"")</f>
        <v/>
      </c>
      <c r="J700" s="119" t="str">
        <f>IF('BB-2024-Saturday'!$AJ703&lt;&gt;"",IF('BB-2024-Saturday'!$AJ703="t",'BB-2024-Saturday'!AM703,0),"")</f>
        <v/>
      </c>
      <c r="K700" s="119" t="str">
        <f>IF('BB-2024-Saturday'!$AJ703&lt;&gt;"",IF('BB-2024-Saturday'!$AJ703="t",'BB-2024-Saturday'!AN703,0),"")</f>
        <v/>
      </c>
      <c r="L700" s="119" t="str">
        <f>IF('BB-2024-Saturday'!$AJ703&lt;&gt;"",IF('BB-2024-Saturday'!$AJ703="t",'BB-2024-Saturday'!AO703,0),"")</f>
        <v/>
      </c>
      <c r="M700" s="119" t="str">
        <f>IF('BB-2024-Saturday'!$AJ703&lt;&gt;"",IF('BB-2024-Saturday'!$AJ703="t",'BB-2024-Saturday'!AP703,0),"")</f>
        <v/>
      </c>
      <c r="N700" s="120" t="str">
        <f>IF('BB-2024-Saturday'!$AJ703&lt;&gt;"",IF('BB-2024-Saturday'!$AJ703="m",'BB-2024-Saturday'!U703,0),"")</f>
        <v/>
      </c>
      <c r="O700" s="120" t="str">
        <f>IF('BB-2024-Saturday'!$AJ703&lt;&gt;"",IF('BB-2024-Saturday'!$AJ703="m",'BB-2024-Saturday'!V703,0),"")</f>
        <v/>
      </c>
    </row>
    <row r="701" spans="1:15" x14ac:dyDescent="0.25">
      <c r="A701" t="str">
        <f>IF('BB-2024-Saturday'!AJ704&lt;&gt;"",'BB-2024-Saturday'!AJ704,"")</f>
        <v/>
      </c>
      <c r="B701" t="str">
        <f>IF('BB-2024-Saturday'!AJ704&lt;&gt;"",'BB-2024-Saturday'!AR704,"")</f>
        <v/>
      </c>
      <c r="C701" t="str">
        <f>IF('BB-2024-Saturday'!AJ704="m","v","a")</f>
        <v>a</v>
      </c>
      <c r="D701" s="92" t="str">
        <f>IF('BB-2024-Saturday'!AJ704&lt;&gt;"",'BB-2024-Saturday'!AI704,"")</f>
        <v/>
      </c>
      <c r="E701" s="119" t="str">
        <f>IF('BB-2024-Saturday'!$AJ704&lt;&gt;"",IF('BB-2024-Saturday'!$AJ704="t",0,'BB-2024-Saturday'!AM704),"")</f>
        <v/>
      </c>
      <c r="F701" s="119" t="str">
        <f>IF('BB-2024-Saturday'!$AJ704&lt;&gt;"",IF('BB-2024-Saturday'!$AJ704="t",0,'BB-2024-Saturday'!AN704),"")</f>
        <v/>
      </c>
      <c r="G701" s="119" t="str">
        <f>IF('BB-2024-Saturday'!$AJ704&lt;&gt;"",IF('BB-2024-Saturday'!$AJ704="t",0,'BB-2024-Saturday'!AO704),"")</f>
        <v/>
      </c>
      <c r="H701" s="119" t="str">
        <f>IF('BB-2024-Saturday'!$AJ704&lt;&gt;"",IF('BB-2024-Saturday'!$AJ704="t",0,'BB-2024-Saturday'!AP704),"")</f>
        <v/>
      </c>
      <c r="I701" s="119" t="str">
        <f>IF('BB-2024-Saturday'!$AJ704&lt;&gt;"",IF('BB-2024-Saturday'!$AJ704="t",0,'BB-2024-Saturday'!AQ704),"")</f>
        <v/>
      </c>
      <c r="J701" s="119" t="str">
        <f>IF('BB-2024-Saturday'!$AJ704&lt;&gt;"",IF('BB-2024-Saturday'!$AJ704="t",'BB-2024-Saturday'!AM704,0),"")</f>
        <v/>
      </c>
      <c r="K701" s="119" t="str">
        <f>IF('BB-2024-Saturday'!$AJ704&lt;&gt;"",IF('BB-2024-Saturday'!$AJ704="t",'BB-2024-Saturday'!AN704,0),"")</f>
        <v/>
      </c>
      <c r="L701" s="119" t="str">
        <f>IF('BB-2024-Saturday'!$AJ704&lt;&gt;"",IF('BB-2024-Saturday'!$AJ704="t",'BB-2024-Saturday'!AO704,0),"")</f>
        <v/>
      </c>
      <c r="M701" s="119" t="str">
        <f>IF('BB-2024-Saturday'!$AJ704&lt;&gt;"",IF('BB-2024-Saturday'!$AJ704="t",'BB-2024-Saturday'!AP704,0),"")</f>
        <v/>
      </c>
      <c r="N701" s="120" t="str">
        <f>IF('BB-2024-Saturday'!$AJ704&lt;&gt;"",IF('BB-2024-Saturday'!$AJ704="m",'BB-2024-Saturday'!U704,0),"")</f>
        <v/>
      </c>
      <c r="O701" s="120" t="str">
        <f>IF('BB-2024-Saturday'!$AJ704&lt;&gt;"",IF('BB-2024-Saturday'!$AJ704="m",'BB-2024-Saturday'!V704,0),"")</f>
        <v/>
      </c>
    </row>
    <row r="702" spans="1:15" x14ac:dyDescent="0.25">
      <c r="A702" t="str">
        <f>IF('BB-2024-Saturday'!AJ705&lt;&gt;"",'BB-2024-Saturday'!AJ705,"")</f>
        <v/>
      </c>
      <c r="B702" t="str">
        <f>IF('BB-2024-Saturday'!AJ705&lt;&gt;"",'BB-2024-Saturday'!AR705,"")</f>
        <v/>
      </c>
      <c r="C702" t="str">
        <f>IF('BB-2024-Saturday'!AJ705="m","v","a")</f>
        <v>a</v>
      </c>
      <c r="D702" s="92" t="str">
        <f>IF('BB-2024-Saturday'!AJ705&lt;&gt;"",'BB-2024-Saturday'!AI705,"")</f>
        <v/>
      </c>
      <c r="E702" s="119" t="str">
        <f>IF('BB-2024-Saturday'!$AJ705&lt;&gt;"",IF('BB-2024-Saturday'!$AJ705="t",0,'BB-2024-Saturday'!AM705),"")</f>
        <v/>
      </c>
      <c r="F702" s="119" t="str">
        <f>IF('BB-2024-Saturday'!$AJ705&lt;&gt;"",IF('BB-2024-Saturday'!$AJ705="t",0,'BB-2024-Saturday'!AN705),"")</f>
        <v/>
      </c>
      <c r="G702" s="119" t="str">
        <f>IF('BB-2024-Saturday'!$AJ705&lt;&gt;"",IF('BB-2024-Saturday'!$AJ705="t",0,'BB-2024-Saturday'!AO705),"")</f>
        <v/>
      </c>
      <c r="H702" s="119" t="str">
        <f>IF('BB-2024-Saturday'!$AJ705&lt;&gt;"",IF('BB-2024-Saturday'!$AJ705="t",0,'BB-2024-Saturday'!AP705),"")</f>
        <v/>
      </c>
      <c r="I702" s="119" t="str">
        <f>IF('BB-2024-Saturday'!$AJ705&lt;&gt;"",IF('BB-2024-Saturday'!$AJ705="t",0,'BB-2024-Saturday'!AQ705),"")</f>
        <v/>
      </c>
      <c r="J702" s="119" t="str">
        <f>IF('BB-2024-Saturday'!$AJ705&lt;&gt;"",IF('BB-2024-Saturday'!$AJ705="t",'BB-2024-Saturday'!AM705,0),"")</f>
        <v/>
      </c>
      <c r="K702" s="119" t="str">
        <f>IF('BB-2024-Saturday'!$AJ705&lt;&gt;"",IF('BB-2024-Saturday'!$AJ705="t",'BB-2024-Saturday'!AN705,0),"")</f>
        <v/>
      </c>
      <c r="L702" s="119" t="str">
        <f>IF('BB-2024-Saturday'!$AJ705&lt;&gt;"",IF('BB-2024-Saturday'!$AJ705="t",'BB-2024-Saturday'!AO705,0),"")</f>
        <v/>
      </c>
      <c r="M702" s="119" t="str">
        <f>IF('BB-2024-Saturday'!$AJ705&lt;&gt;"",IF('BB-2024-Saturday'!$AJ705="t",'BB-2024-Saturday'!AP705,0),"")</f>
        <v/>
      </c>
      <c r="N702" s="120" t="str">
        <f>IF('BB-2024-Saturday'!$AJ705&lt;&gt;"",IF('BB-2024-Saturday'!$AJ705="m",'BB-2024-Saturday'!U705,0),"")</f>
        <v/>
      </c>
      <c r="O702" s="120" t="str">
        <f>IF('BB-2024-Saturday'!$AJ705&lt;&gt;"",IF('BB-2024-Saturday'!$AJ705="m",'BB-2024-Saturday'!V705,0),"")</f>
        <v/>
      </c>
    </row>
    <row r="703" spans="1:15" x14ac:dyDescent="0.25">
      <c r="A703" t="str">
        <f>IF('BB-2024-Saturday'!AJ706&lt;&gt;"",'BB-2024-Saturday'!AJ706,"")</f>
        <v/>
      </c>
      <c r="B703" t="str">
        <f>IF('BB-2024-Saturday'!AJ706&lt;&gt;"",'BB-2024-Saturday'!AR706,"")</f>
        <v/>
      </c>
      <c r="C703" t="str">
        <f>IF('BB-2024-Saturday'!AJ706="m","v","a")</f>
        <v>a</v>
      </c>
      <c r="D703" s="92" t="str">
        <f>IF('BB-2024-Saturday'!AJ706&lt;&gt;"",'BB-2024-Saturday'!AI706,"")</f>
        <v/>
      </c>
      <c r="E703" s="119" t="str">
        <f>IF('BB-2024-Saturday'!$AJ706&lt;&gt;"",IF('BB-2024-Saturday'!$AJ706="t",0,'BB-2024-Saturday'!AM706),"")</f>
        <v/>
      </c>
      <c r="F703" s="119" t="str">
        <f>IF('BB-2024-Saturday'!$AJ706&lt;&gt;"",IF('BB-2024-Saturday'!$AJ706="t",0,'BB-2024-Saturday'!AN706),"")</f>
        <v/>
      </c>
      <c r="G703" s="119" t="str">
        <f>IF('BB-2024-Saturday'!$AJ706&lt;&gt;"",IF('BB-2024-Saturday'!$AJ706="t",0,'BB-2024-Saturday'!AO706),"")</f>
        <v/>
      </c>
      <c r="H703" s="119" t="str">
        <f>IF('BB-2024-Saturday'!$AJ706&lt;&gt;"",IF('BB-2024-Saturday'!$AJ706="t",0,'BB-2024-Saturday'!AP706),"")</f>
        <v/>
      </c>
      <c r="I703" s="119" t="str">
        <f>IF('BB-2024-Saturday'!$AJ706&lt;&gt;"",IF('BB-2024-Saturday'!$AJ706="t",0,'BB-2024-Saturday'!AQ706),"")</f>
        <v/>
      </c>
      <c r="J703" s="119" t="str">
        <f>IF('BB-2024-Saturday'!$AJ706&lt;&gt;"",IF('BB-2024-Saturday'!$AJ706="t",'BB-2024-Saturday'!AM706,0),"")</f>
        <v/>
      </c>
      <c r="K703" s="119" t="str">
        <f>IF('BB-2024-Saturday'!$AJ706&lt;&gt;"",IF('BB-2024-Saturday'!$AJ706="t",'BB-2024-Saturday'!AN706,0),"")</f>
        <v/>
      </c>
      <c r="L703" s="119" t="str">
        <f>IF('BB-2024-Saturday'!$AJ706&lt;&gt;"",IF('BB-2024-Saturday'!$AJ706="t",'BB-2024-Saturday'!AO706,0),"")</f>
        <v/>
      </c>
      <c r="M703" s="119" t="str">
        <f>IF('BB-2024-Saturday'!$AJ706&lt;&gt;"",IF('BB-2024-Saturday'!$AJ706="t",'BB-2024-Saturday'!AP706,0),"")</f>
        <v/>
      </c>
      <c r="N703" s="120" t="str">
        <f>IF('BB-2024-Saturday'!$AJ706&lt;&gt;"",IF('BB-2024-Saturday'!$AJ706="m",'BB-2024-Saturday'!U706,0),"")</f>
        <v/>
      </c>
      <c r="O703" s="120" t="str">
        <f>IF('BB-2024-Saturday'!$AJ706&lt;&gt;"",IF('BB-2024-Saturday'!$AJ706="m",'BB-2024-Saturday'!V706,0),"")</f>
        <v/>
      </c>
    </row>
    <row r="704" spans="1:15" x14ac:dyDescent="0.25">
      <c r="A704" t="str">
        <f>IF('BB-2024-Saturday'!AJ707&lt;&gt;"",'BB-2024-Saturday'!AJ707,"")</f>
        <v/>
      </c>
      <c r="B704" t="str">
        <f>IF('BB-2024-Saturday'!AJ707&lt;&gt;"",'BB-2024-Saturday'!AR707,"")</f>
        <v/>
      </c>
      <c r="C704" t="str">
        <f>IF('BB-2024-Saturday'!AJ707="m","v","a")</f>
        <v>a</v>
      </c>
      <c r="D704" s="92" t="str">
        <f>IF('BB-2024-Saturday'!AJ707&lt;&gt;"",'BB-2024-Saturday'!AI707,"")</f>
        <v/>
      </c>
      <c r="E704" s="119" t="str">
        <f>IF('BB-2024-Saturday'!$AJ707&lt;&gt;"",IF('BB-2024-Saturday'!$AJ707="t",0,'BB-2024-Saturday'!AM707),"")</f>
        <v/>
      </c>
      <c r="F704" s="119" t="str">
        <f>IF('BB-2024-Saturday'!$AJ707&lt;&gt;"",IF('BB-2024-Saturday'!$AJ707="t",0,'BB-2024-Saturday'!AN707),"")</f>
        <v/>
      </c>
      <c r="G704" s="119" t="str">
        <f>IF('BB-2024-Saturday'!$AJ707&lt;&gt;"",IF('BB-2024-Saturday'!$AJ707="t",0,'BB-2024-Saturday'!AO707),"")</f>
        <v/>
      </c>
      <c r="H704" s="119" t="str">
        <f>IF('BB-2024-Saturday'!$AJ707&lt;&gt;"",IF('BB-2024-Saturday'!$AJ707="t",0,'BB-2024-Saturday'!AP707),"")</f>
        <v/>
      </c>
      <c r="I704" s="119" t="str">
        <f>IF('BB-2024-Saturday'!$AJ707&lt;&gt;"",IF('BB-2024-Saturday'!$AJ707="t",0,'BB-2024-Saturday'!AQ707),"")</f>
        <v/>
      </c>
      <c r="J704" s="119" t="str">
        <f>IF('BB-2024-Saturday'!$AJ707&lt;&gt;"",IF('BB-2024-Saturday'!$AJ707="t",'BB-2024-Saturday'!AM707,0),"")</f>
        <v/>
      </c>
      <c r="K704" s="119" t="str">
        <f>IF('BB-2024-Saturday'!$AJ707&lt;&gt;"",IF('BB-2024-Saturday'!$AJ707="t",'BB-2024-Saturday'!AN707,0),"")</f>
        <v/>
      </c>
      <c r="L704" s="119" t="str">
        <f>IF('BB-2024-Saturday'!$AJ707&lt;&gt;"",IF('BB-2024-Saturday'!$AJ707="t",'BB-2024-Saturday'!AO707,0),"")</f>
        <v/>
      </c>
      <c r="M704" s="119" t="str">
        <f>IF('BB-2024-Saturday'!$AJ707&lt;&gt;"",IF('BB-2024-Saturday'!$AJ707="t",'BB-2024-Saturday'!AP707,0),"")</f>
        <v/>
      </c>
      <c r="N704" s="120" t="str">
        <f>IF('BB-2024-Saturday'!$AJ707&lt;&gt;"",IF('BB-2024-Saturday'!$AJ707="m",'BB-2024-Saturday'!U707,0),"")</f>
        <v/>
      </c>
      <c r="O704" s="120" t="str">
        <f>IF('BB-2024-Saturday'!$AJ707&lt;&gt;"",IF('BB-2024-Saturday'!$AJ707="m",'BB-2024-Saturday'!V707,0),"")</f>
        <v/>
      </c>
    </row>
    <row r="705" spans="1:15" x14ac:dyDescent="0.25">
      <c r="A705" t="str">
        <f>IF('BB-2024-Saturday'!AJ708&lt;&gt;"",'BB-2024-Saturday'!AJ708,"")</f>
        <v/>
      </c>
      <c r="B705" t="str">
        <f>IF('BB-2024-Saturday'!AJ708&lt;&gt;"",'BB-2024-Saturday'!AR708,"")</f>
        <v/>
      </c>
      <c r="C705" t="str">
        <f>IF('BB-2024-Saturday'!AJ708="m","v","a")</f>
        <v>a</v>
      </c>
      <c r="D705" s="92" t="str">
        <f>IF('BB-2024-Saturday'!AJ708&lt;&gt;"",'BB-2024-Saturday'!AI708,"")</f>
        <v/>
      </c>
      <c r="E705" s="119" t="str">
        <f>IF('BB-2024-Saturday'!$AJ708&lt;&gt;"",IF('BB-2024-Saturday'!$AJ708="t",0,'BB-2024-Saturday'!AM708),"")</f>
        <v/>
      </c>
      <c r="F705" s="119" t="str">
        <f>IF('BB-2024-Saturday'!$AJ708&lt;&gt;"",IF('BB-2024-Saturday'!$AJ708="t",0,'BB-2024-Saturday'!AN708),"")</f>
        <v/>
      </c>
      <c r="G705" s="119" t="str">
        <f>IF('BB-2024-Saturday'!$AJ708&lt;&gt;"",IF('BB-2024-Saturday'!$AJ708="t",0,'BB-2024-Saturday'!AO708),"")</f>
        <v/>
      </c>
      <c r="H705" s="119" t="str">
        <f>IF('BB-2024-Saturday'!$AJ708&lt;&gt;"",IF('BB-2024-Saturday'!$AJ708="t",0,'BB-2024-Saturday'!AP708),"")</f>
        <v/>
      </c>
      <c r="I705" s="119" t="str">
        <f>IF('BB-2024-Saturday'!$AJ708&lt;&gt;"",IF('BB-2024-Saturday'!$AJ708="t",0,'BB-2024-Saturday'!AQ708),"")</f>
        <v/>
      </c>
      <c r="J705" s="119" t="str">
        <f>IF('BB-2024-Saturday'!$AJ708&lt;&gt;"",IF('BB-2024-Saturday'!$AJ708="t",'BB-2024-Saturday'!AM708,0),"")</f>
        <v/>
      </c>
      <c r="K705" s="119" t="str">
        <f>IF('BB-2024-Saturday'!$AJ708&lt;&gt;"",IF('BB-2024-Saturday'!$AJ708="t",'BB-2024-Saturday'!AN708,0),"")</f>
        <v/>
      </c>
      <c r="L705" s="119" t="str">
        <f>IF('BB-2024-Saturday'!$AJ708&lt;&gt;"",IF('BB-2024-Saturday'!$AJ708="t",'BB-2024-Saturday'!AO708,0),"")</f>
        <v/>
      </c>
      <c r="M705" s="119" t="str">
        <f>IF('BB-2024-Saturday'!$AJ708&lt;&gt;"",IF('BB-2024-Saturday'!$AJ708="t",'BB-2024-Saturday'!AP708,0),"")</f>
        <v/>
      </c>
      <c r="N705" s="120" t="str">
        <f>IF('BB-2024-Saturday'!$AJ708&lt;&gt;"",IF('BB-2024-Saturday'!$AJ708="m",'BB-2024-Saturday'!U708,0),"")</f>
        <v/>
      </c>
      <c r="O705" s="120" t="str">
        <f>IF('BB-2024-Saturday'!$AJ708&lt;&gt;"",IF('BB-2024-Saturday'!$AJ708="m",'BB-2024-Saturday'!V708,0),"")</f>
        <v/>
      </c>
    </row>
    <row r="706" spans="1:15" x14ac:dyDescent="0.25">
      <c r="A706" t="str">
        <f>IF('BB-2024-Saturday'!AJ709&lt;&gt;"",'BB-2024-Saturday'!AJ709,"")</f>
        <v/>
      </c>
      <c r="B706" t="str">
        <f>IF('BB-2024-Saturday'!AJ709&lt;&gt;"",'BB-2024-Saturday'!AR709,"")</f>
        <v/>
      </c>
      <c r="C706" t="str">
        <f>IF('BB-2024-Saturday'!AJ709="m","v","a")</f>
        <v>a</v>
      </c>
      <c r="D706" s="92" t="str">
        <f>IF('BB-2024-Saturday'!AJ709&lt;&gt;"",'BB-2024-Saturday'!AI709,"")</f>
        <v/>
      </c>
      <c r="E706" s="119" t="str">
        <f>IF('BB-2024-Saturday'!$AJ709&lt;&gt;"",IF('BB-2024-Saturday'!$AJ709="t",0,'BB-2024-Saturday'!AM709),"")</f>
        <v/>
      </c>
      <c r="F706" s="119" t="str">
        <f>IF('BB-2024-Saturday'!$AJ709&lt;&gt;"",IF('BB-2024-Saturday'!$AJ709="t",0,'BB-2024-Saturday'!AN709),"")</f>
        <v/>
      </c>
      <c r="G706" s="119" t="str">
        <f>IF('BB-2024-Saturday'!$AJ709&lt;&gt;"",IF('BB-2024-Saturday'!$AJ709="t",0,'BB-2024-Saturday'!AO709),"")</f>
        <v/>
      </c>
      <c r="H706" s="119" t="str">
        <f>IF('BB-2024-Saturday'!$AJ709&lt;&gt;"",IF('BB-2024-Saturday'!$AJ709="t",0,'BB-2024-Saturday'!AP709),"")</f>
        <v/>
      </c>
      <c r="I706" s="119" t="str">
        <f>IF('BB-2024-Saturday'!$AJ709&lt;&gt;"",IF('BB-2024-Saturday'!$AJ709="t",0,'BB-2024-Saturday'!AQ709),"")</f>
        <v/>
      </c>
      <c r="J706" s="119" t="str">
        <f>IF('BB-2024-Saturday'!$AJ709&lt;&gt;"",IF('BB-2024-Saturday'!$AJ709="t",'BB-2024-Saturday'!AM709,0),"")</f>
        <v/>
      </c>
      <c r="K706" s="119" t="str">
        <f>IF('BB-2024-Saturday'!$AJ709&lt;&gt;"",IF('BB-2024-Saturday'!$AJ709="t",'BB-2024-Saturday'!AN709,0),"")</f>
        <v/>
      </c>
      <c r="L706" s="119" t="str">
        <f>IF('BB-2024-Saturday'!$AJ709&lt;&gt;"",IF('BB-2024-Saturday'!$AJ709="t",'BB-2024-Saturday'!AO709,0),"")</f>
        <v/>
      </c>
      <c r="M706" s="119" t="str">
        <f>IF('BB-2024-Saturday'!$AJ709&lt;&gt;"",IF('BB-2024-Saturday'!$AJ709="t",'BB-2024-Saturday'!AP709,0),"")</f>
        <v/>
      </c>
      <c r="N706" s="120" t="str">
        <f>IF('BB-2024-Saturday'!$AJ709&lt;&gt;"",IF('BB-2024-Saturday'!$AJ709="m",'BB-2024-Saturday'!U709,0),"")</f>
        <v/>
      </c>
      <c r="O706" s="120" t="str">
        <f>IF('BB-2024-Saturday'!$AJ709&lt;&gt;"",IF('BB-2024-Saturday'!$AJ709="m",'BB-2024-Saturday'!V709,0),"")</f>
        <v/>
      </c>
    </row>
    <row r="707" spans="1:15" x14ac:dyDescent="0.25">
      <c r="A707" t="str">
        <f>IF('BB-2024-Saturday'!AJ710&lt;&gt;"",'BB-2024-Saturday'!AJ710,"")</f>
        <v/>
      </c>
      <c r="B707" t="str">
        <f>IF('BB-2024-Saturday'!AJ710&lt;&gt;"",'BB-2024-Saturday'!AR710,"")</f>
        <v/>
      </c>
      <c r="C707" t="str">
        <f>IF('BB-2024-Saturday'!AJ710="m","v","a")</f>
        <v>a</v>
      </c>
      <c r="D707" s="92" t="str">
        <f>IF('BB-2024-Saturday'!AJ710&lt;&gt;"",'BB-2024-Saturday'!AI710,"")</f>
        <v/>
      </c>
      <c r="E707" s="119" t="str">
        <f>IF('BB-2024-Saturday'!$AJ710&lt;&gt;"",IF('BB-2024-Saturday'!$AJ710="t",0,'BB-2024-Saturday'!AM710),"")</f>
        <v/>
      </c>
      <c r="F707" s="119" t="str">
        <f>IF('BB-2024-Saturday'!$AJ710&lt;&gt;"",IF('BB-2024-Saturday'!$AJ710="t",0,'BB-2024-Saturday'!AN710),"")</f>
        <v/>
      </c>
      <c r="G707" s="119" t="str">
        <f>IF('BB-2024-Saturday'!$AJ710&lt;&gt;"",IF('BB-2024-Saturday'!$AJ710="t",0,'BB-2024-Saturday'!AO710),"")</f>
        <v/>
      </c>
      <c r="H707" s="119" t="str">
        <f>IF('BB-2024-Saturday'!$AJ710&lt;&gt;"",IF('BB-2024-Saturday'!$AJ710="t",0,'BB-2024-Saturday'!AP710),"")</f>
        <v/>
      </c>
      <c r="I707" s="119" t="str">
        <f>IF('BB-2024-Saturday'!$AJ710&lt;&gt;"",IF('BB-2024-Saturday'!$AJ710="t",0,'BB-2024-Saturday'!AQ710),"")</f>
        <v/>
      </c>
      <c r="J707" s="119" t="str">
        <f>IF('BB-2024-Saturday'!$AJ710&lt;&gt;"",IF('BB-2024-Saturday'!$AJ710="t",'BB-2024-Saturday'!AM710,0),"")</f>
        <v/>
      </c>
      <c r="K707" s="119" t="str">
        <f>IF('BB-2024-Saturday'!$AJ710&lt;&gt;"",IF('BB-2024-Saturday'!$AJ710="t",'BB-2024-Saturday'!AN710,0),"")</f>
        <v/>
      </c>
      <c r="L707" s="119" t="str">
        <f>IF('BB-2024-Saturday'!$AJ710&lt;&gt;"",IF('BB-2024-Saturday'!$AJ710="t",'BB-2024-Saturday'!AO710,0),"")</f>
        <v/>
      </c>
      <c r="M707" s="119" t="str">
        <f>IF('BB-2024-Saturday'!$AJ710&lt;&gt;"",IF('BB-2024-Saturday'!$AJ710="t",'BB-2024-Saturday'!AP710,0),"")</f>
        <v/>
      </c>
      <c r="N707" s="120" t="str">
        <f>IF('BB-2024-Saturday'!$AJ710&lt;&gt;"",IF('BB-2024-Saturday'!$AJ710="m",'BB-2024-Saturday'!U710,0),"")</f>
        <v/>
      </c>
      <c r="O707" s="120" t="str">
        <f>IF('BB-2024-Saturday'!$AJ710&lt;&gt;"",IF('BB-2024-Saturday'!$AJ710="m",'BB-2024-Saturday'!V710,0),"")</f>
        <v/>
      </c>
    </row>
    <row r="708" spans="1:15" x14ac:dyDescent="0.25">
      <c r="A708" t="str">
        <f>IF('BB-2024-Saturday'!AJ711&lt;&gt;"",'BB-2024-Saturday'!AJ711,"")</f>
        <v>f</v>
      </c>
      <c r="B708" t="str">
        <f>IF('BB-2024-Saturday'!AJ711&lt;&gt;"",'BB-2024-Saturday'!AR711,"")</f>
        <v>Poortjie {Right }.Bad road surface.</v>
      </c>
      <c r="C708" t="str">
        <f>IF('BB-2024-Saturday'!AJ711="m","v","a")</f>
        <v>a</v>
      </c>
      <c r="D708" s="92">
        <f>IF('BB-2024-Saturday'!AJ711&lt;&gt;"",'BB-2024-Saturday'!AI711,"")</f>
        <v>223.24</v>
      </c>
      <c r="E708" s="119">
        <f>IF('BB-2024-Saturday'!$AJ711&lt;&gt;"",IF('BB-2024-Saturday'!$AJ711="t",0,'BB-2024-Saturday'!AM711),"")</f>
        <v>39</v>
      </c>
      <c r="F708" s="119">
        <f>IF('BB-2024-Saturday'!$AJ711&lt;&gt;"",IF('BB-2024-Saturday'!$AJ711="t",0,'BB-2024-Saturday'!AN711),"")</f>
        <v>45</v>
      </c>
      <c r="G708" s="119">
        <f>IF('BB-2024-Saturday'!$AJ711&lt;&gt;"",IF('BB-2024-Saturday'!$AJ711="t",0,'BB-2024-Saturday'!AO711),"")</f>
        <v>52</v>
      </c>
      <c r="H708" s="119">
        <f>IF('BB-2024-Saturday'!$AJ711&lt;&gt;"",IF('BB-2024-Saturday'!$AJ711="t",0,'BB-2024-Saturday'!AP711),"")</f>
        <v>58</v>
      </c>
      <c r="I708" s="119" t="str">
        <f>IF('BB-2024-Saturday'!$AJ711&lt;&gt;"",IF('BB-2024-Saturday'!$AJ711="t",0,'BB-2024-Saturday'!AQ711),"")</f>
        <v>80</v>
      </c>
      <c r="J708" s="119">
        <f>IF('BB-2024-Saturday'!$AJ711&lt;&gt;"",IF('BB-2024-Saturday'!$AJ711="t",'BB-2024-Saturday'!AM711,0),"")</f>
        <v>0</v>
      </c>
      <c r="K708" s="119">
        <f>IF('BB-2024-Saturday'!$AJ711&lt;&gt;"",IF('BB-2024-Saturday'!$AJ711="t",'BB-2024-Saturday'!AN711,0),"")</f>
        <v>0</v>
      </c>
      <c r="L708" s="119">
        <f>IF('BB-2024-Saturday'!$AJ711&lt;&gt;"",IF('BB-2024-Saturday'!$AJ711="t",'BB-2024-Saturday'!AO711,0),"")</f>
        <v>0</v>
      </c>
      <c r="M708" s="119">
        <f>IF('BB-2024-Saturday'!$AJ711&lt;&gt;"",IF('BB-2024-Saturday'!$AJ711="t",'BB-2024-Saturday'!AP711,0),"")</f>
        <v>0</v>
      </c>
      <c r="N708" s="120">
        <f>IF('BB-2024-Saturday'!$AJ711&lt;&gt;"",IF('BB-2024-Saturday'!$AJ711="m",'BB-2024-Saturday'!U711,0),"")</f>
        <v>0</v>
      </c>
      <c r="O708" s="120">
        <f>IF('BB-2024-Saturday'!$AJ711&lt;&gt;"",IF('BB-2024-Saturday'!$AJ711="m",'BB-2024-Saturday'!V711,0),"")</f>
        <v>0</v>
      </c>
    </row>
    <row r="709" spans="1:15" x14ac:dyDescent="0.25">
      <c r="A709" t="str">
        <f>IF('BB-2024-Saturday'!AJ712&lt;&gt;"",'BB-2024-Saturday'!AJ712,"")</f>
        <v>m</v>
      </c>
      <c r="B709" t="str">
        <f>IF('BB-2024-Saturday'!AJ712&lt;&gt;"",'BB-2024-Saturday'!AR712,"")</f>
        <v>Control @ Dwayvan Boerdery farm entrance &amp; OH line. Dot on fence post stay and road.</v>
      </c>
      <c r="C709" t="str">
        <f>IF('BB-2024-Saturday'!AJ712="m","v","a")</f>
        <v>v</v>
      </c>
      <c r="D709" s="92">
        <f>IF('BB-2024-Saturday'!AJ712&lt;&gt;"",'BB-2024-Saturday'!AI712,"")</f>
        <v>225.07</v>
      </c>
      <c r="E709" s="119">
        <f>IF('BB-2024-Saturday'!$AJ712&lt;&gt;"",IF('BB-2024-Saturday'!$AJ712="t",0,'BB-2024-Saturday'!AM712),"")</f>
        <v>39</v>
      </c>
      <c r="F709" s="119">
        <f>IF('BB-2024-Saturday'!$AJ712&lt;&gt;"",IF('BB-2024-Saturday'!$AJ712="t",0,'BB-2024-Saturday'!AN712),"")</f>
        <v>45</v>
      </c>
      <c r="G709" s="119">
        <f>IF('BB-2024-Saturday'!$AJ712&lt;&gt;"",IF('BB-2024-Saturday'!$AJ712="t",0,'BB-2024-Saturday'!AO712),"")</f>
        <v>52</v>
      </c>
      <c r="H709" s="119">
        <f>IF('BB-2024-Saturday'!$AJ712&lt;&gt;"",IF('BB-2024-Saturday'!$AJ712="t",0,'BB-2024-Saturday'!AP712),"")</f>
        <v>58</v>
      </c>
      <c r="I709" s="119" t="str">
        <f>IF('BB-2024-Saturday'!$AJ712&lt;&gt;"",IF('BB-2024-Saturday'!$AJ712="t",0,'BB-2024-Saturday'!AQ712),"")</f>
        <v>80</v>
      </c>
      <c r="J709" s="119">
        <f>IF('BB-2024-Saturday'!$AJ712&lt;&gt;"",IF('BB-2024-Saturday'!$AJ712="t",'BB-2024-Saturday'!AM712,0),"")</f>
        <v>0</v>
      </c>
      <c r="K709" s="119">
        <f>IF('BB-2024-Saturday'!$AJ712&lt;&gt;"",IF('BB-2024-Saturday'!$AJ712="t",'BB-2024-Saturday'!AN712,0),"")</f>
        <v>0</v>
      </c>
      <c r="L709" s="119">
        <f>IF('BB-2024-Saturday'!$AJ712&lt;&gt;"",IF('BB-2024-Saturday'!$AJ712="t",'BB-2024-Saturday'!AO712,0),"")</f>
        <v>0</v>
      </c>
      <c r="M709" s="119">
        <f>IF('BB-2024-Saturday'!$AJ712&lt;&gt;"",IF('BB-2024-Saturday'!$AJ712="t",'BB-2024-Saturday'!AP712,0),"")</f>
        <v>0</v>
      </c>
      <c r="N709" s="120">
        <f>IF('BB-2024-Saturday'!$AJ712&lt;&gt;"",IF('BB-2024-Saturday'!$AJ712="m",'BB-2024-Saturday'!U712,0),"")</f>
        <v>26.59815</v>
      </c>
      <c r="O709" s="120">
        <f>IF('BB-2024-Saturday'!$AJ712&lt;&gt;"",IF('BB-2024-Saturday'!$AJ712="m",'BB-2024-Saturday'!V712,0),"")</f>
        <v>28.475580000000001</v>
      </c>
    </row>
    <row r="710" spans="1:15" x14ac:dyDescent="0.25">
      <c r="A710" t="str">
        <f>IF('BB-2024-Saturday'!AJ713&lt;&gt;"",'BB-2024-Saturday'!AJ713,"")</f>
        <v/>
      </c>
      <c r="B710" t="str">
        <f>IF('BB-2024-Saturday'!AJ713&lt;&gt;"",'BB-2024-Saturday'!AR713,"")</f>
        <v/>
      </c>
      <c r="C710" t="str">
        <f>IF('BB-2024-Saturday'!AJ713="m","v","a")</f>
        <v>a</v>
      </c>
      <c r="D710" s="92" t="str">
        <f>IF('BB-2024-Saturday'!AJ713&lt;&gt;"",'BB-2024-Saturday'!AI713,"")</f>
        <v/>
      </c>
      <c r="E710" s="119" t="str">
        <f>IF('BB-2024-Saturday'!$AJ713&lt;&gt;"",IF('BB-2024-Saturday'!$AJ713="t",0,'BB-2024-Saturday'!AM713),"")</f>
        <v/>
      </c>
      <c r="F710" s="119" t="str">
        <f>IF('BB-2024-Saturday'!$AJ713&lt;&gt;"",IF('BB-2024-Saturday'!$AJ713="t",0,'BB-2024-Saturday'!AN713),"")</f>
        <v/>
      </c>
      <c r="G710" s="119" t="str">
        <f>IF('BB-2024-Saturday'!$AJ713&lt;&gt;"",IF('BB-2024-Saturday'!$AJ713="t",0,'BB-2024-Saturday'!AO713),"")</f>
        <v/>
      </c>
      <c r="H710" s="119" t="str">
        <f>IF('BB-2024-Saturday'!$AJ713&lt;&gt;"",IF('BB-2024-Saturday'!$AJ713="t",0,'BB-2024-Saturday'!AP713),"")</f>
        <v/>
      </c>
      <c r="I710" s="119" t="str">
        <f>IF('BB-2024-Saturday'!$AJ713&lt;&gt;"",IF('BB-2024-Saturday'!$AJ713="t",0,'BB-2024-Saturday'!AQ713),"")</f>
        <v/>
      </c>
      <c r="J710" s="119" t="str">
        <f>IF('BB-2024-Saturday'!$AJ713&lt;&gt;"",IF('BB-2024-Saturday'!$AJ713="t",'BB-2024-Saturday'!AM713,0),"")</f>
        <v/>
      </c>
      <c r="K710" s="119" t="str">
        <f>IF('BB-2024-Saturday'!$AJ713&lt;&gt;"",IF('BB-2024-Saturday'!$AJ713="t",'BB-2024-Saturday'!AN713,0),"")</f>
        <v/>
      </c>
      <c r="L710" s="119" t="str">
        <f>IF('BB-2024-Saturday'!$AJ713&lt;&gt;"",IF('BB-2024-Saturday'!$AJ713="t",'BB-2024-Saturday'!AO713,0),"")</f>
        <v/>
      </c>
      <c r="M710" s="119" t="str">
        <f>IF('BB-2024-Saturday'!$AJ713&lt;&gt;"",IF('BB-2024-Saturday'!$AJ713="t",'BB-2024-Saturday'!AP713,0),"")</f>
        <v/>
      </c>
      <c r="N710" s="120" t="str">
        <f>IF('BB-2024-Saturday'!$AJ713&lt;&gt;"",IF('BB-2024-Saturday'!$AJ713="m",'BB-2024-Saturday'!U713,0),"")</f>
        <v/>
      </c>
      <c r="O710" s="120" t="str">
        <f>IF('BB-2024-Saturday'!$AJ713&lt;&gt;"",IF('BB-2024-Saturday'!$AJ713="m",'BB-2024-Saturday'!V713,0),"")</f>
        <v/>
      </c>
    </row>
    <row r="711" spans="1:15" x14ac:dyDescent="0.25">
      <c r="A711" t="str">
        <f>IF('BB-2024-Saturday'!AJ714&lt;&gt;"",'BB-2024-Saturday'!AJ714,"")</f>
        <v/>
      </c>
      <c r="B711" t="str">
        <f>IF('BB-2024-Saturday'!AJ714&lt;&gt;"",'BB-2024-Saturday'!AR714,"")</f>
        <v/>
      </c>
      <c r="C711" t="str">
        <f>IF('BB-2024-Saturday'!AJ714="m","v","a")</f>
        <v>a</v>
      </c>
      <c r="D711" s="92" t="str">
        <f>IF('BB-2024-Saturday'!AJ714&lt;&gt;"",'BB-2024-Saturday'!AI714,"")</f>
        <v/>
      </c>
      <c r="E711" s="119" t="str">
        <f>IF('BB-2024-Saturday'!$AJ714&lt;&gt;"",IF('BB-2024-Saturday'!$AJ714="t",0,'BB-2024-Saturday'!AM714),"")</f>
        <v/>
      </c>
      <c r="F711" s="119" t="str">
        <f>IF('BB-2024-Saturday'!$AJ714&lt;&gt;"",IF('BB-2024-Saturday'!$AJ714="t",0,'BB-2024-Saturday'!AN714),"")</f>
        <v/>
      </c>
      <c r="G711" s="119" t="str">
        <f>IF('BB-2024-Saturday'!$AJ714&lt;&gt;"",IF('BB-2024-Saturday'!$AJ714="t",0,'BB-2024-Saturday'!AO714),"")</f>
        <v/>
      </c>
      <c r="H711" s="119" t="str">
        <f>IF('BB-2024-Saturday'!$AJ714&lt;&gt;"",IF('BB-2024-Saturday'!$AJ714="t",0,'BB-2024-Saturday'!AP714),"")</f>
        <v/>
      </c>
      <c r="I711" s="119" t="str">
        <f>IF('BB-2024-Saturday'!$AJ714&lt;&gt;"",IF('BB-2024-Saturday'!$AJ714="t",0,'BB-2024-Saturday'!AQ714),"")</f>
        <v/>
      </c>
      <c r="J711" s="119" t="str">
        <f>IF('BB-2024-Saturday'!$AJ714&lt;&gt;"",IF('BB-2024-Saturday'!$AJ714="t",'BB-2024-Saturday'!AM714,0),"")</f>
        <v/>
      </c>
      <c r="K711" s="119" t="str">
        <f>IF('BB-2024-Saturday'!$AJ714&lt;&gt;"",IF('BB-2024-Saturday'!$AJ714="t",'BB-2024-Saturday'!AN714,0),"")</f>
        <v/>
      </c>
      <c r="L711" s="119" t="str">
        <f>IF('BB-2024-Saturday'!$AJ714&lt;&gt;"",IF('BB-2024-Saturday'!$AJ714="t",'BB-2024-Saturday'!AO714,0),"")</f>
        <v/>
      </c>
      <c r="M711" s="119" t="str">
        <f>IF('BB-2024-Saturday'!$AJ714&lt;&gt;"",IF('BB-2024-Saturday'!$AJ714="t",'BB-2024-Saturday'!AP714,0),"")</f>
        <v/>
      </c>
      <c r="N711" s="120" t="str">
        <f>IF('BB-2024-Saturday'!$AJ714&lt;&gt;"",IF('BB-2024-Saturday'!$AJ714="m",'BB-2024-Saturday'!U714,0),"")</f>
        <v/>
      </c>
      <c r="O711" s="120" t="str">
        <f>IF('BB-2024-Saturday'!$AJ714&lt;&gt;"",IF('BB-2024-Saturday'!$AJ714="m",'BB-2024-Saturday'!V714,0),"")</f>
        <v/>
      </c>
    </row>
    <row r="712" spans="1:15" x14ac:dyDescent="0.25">
      <c r="A712" t="str">
        <f>IF('BB-2024-Saturday'!AJ715&lt;&gt;"",'BB-2024-Saturday'!AJ715,"")</f>
        <v/>
      </c>
      <c r="B712" t="str">
        <f>IF('BB-2024-Saturday'!AJ715&lt;&gt;"",'BB-2024-Saturday'!AR715,"")</f>
        <v/>
      </c>
      <c r="C712" t="str">
        <f>IF('BB-2024-Saturday'!AJ715="m","v","a")</f>
        <v>a</v>
      </c>
      <c r="D712" s="92" t="str">
        <f>IF('BB-2024-Saturday'!AJ715&lt;&gt;"",'BB-2024-Saturday'!AI715,"")</f>
        <v/>
      </c>
      <c r="E712" s="119" t="str">
        <f>IF('BB-2024-Saturday'!$AJ715&lt;&gt;"",IF('BB-2024-Saturday'!$AJ715="t",0,'BB-2024-Saturday'!AM715),"")</f>
        <v/>
      </c>
      <c r="F712" s="119" t="str">
        <f>IF('BB-2024-Saturday'!$AJ715&lt;&gt;"",IF('BB-2024-Saturday'!$AJ715="t",0,'BB-2024-Saturday'!AN715),"")</f>
        <v/>
      </c>
      <c r="G712" s="119" t="str">
        <f>IF('BB-2024-Saturday'!$AJ715&lt;&gt;"",IF('BB-2024-Saturday'!$AJ715="t",0,'BB-2024-Saturday'!AO715),"")</f>
        <v/>
      </c>
      <c r="H712" s="119" t="str">
        <f>IF('BB-2024-Saturday'!$AJ715&lt;&gt;"",IF('BB-2024-Saturday'!$AJ715="t",0,'BB-2024-Saturday'!AP715),"")</f>
        <v/>
      </c>
      <c r="I712" s="119" t="str">
        <f>IF('BB-2024-Saturday'!$AJ715&lt;&gt;"",IF('BB-2024-Saturday'!$AJ715="t",0,'BB-2024-Saturday'!AQ715),"")</f>
        <v/>
      </c>
      <c r="J712" s="119" t="str">
        <f>IF('BB-2024-Saturday'!$AJ715&lt;&gt;"",IF('BB-2024-Saturday'!$AJ715="t",'BB-2024-Saturday'!AM715,0),"")</f>
        <v/>
      </c>
      <c r="K712" s="119" t="str">
        <f>IF('BB-2024-Saturday'!$AJ715&lt;&gt;"",IF('BB-2024-Saturday'!$AJ715="t",'BB-2024-Saturday'!AN715,0),"")</f>
        <v/>
      </c>
      <c r="L712" s="119" t="str">
        <f>IF('BB-2024-Saturday'!$AJ715&lt;&gt;"",IF('BB-2024-Saturday'!$AJ715="t",'BB-2024-Saturday'!AO715,0),"")</f>
        <v/>
      </c>
      <c r="M712" s="119" t="str">
        <f>IF('BB-2024-Saturday'!$AJ715&lt;&gt;"",IF('BB-2024-Saturday'!$AJ715="t",'BB-2024-Saturday'!AP715,0),"")</f>
        <v/>
      </c>
      <c r="N712" s="120" t="str">
        <f>IF('BB-2024-Saturday'!$AJ715&lt;&gt;"",IF('BB-2024-Saturday'!$AJ715="m",'BB-2024-Saturday'!U715,0),"")</f>
        <v/>
      </c>
      <c r="O712" s="120" t="str">
        <f>IF('BB-2024-Saturday'!$AJ715&lt;&gt;"",IF('BB-2024-Saturday'!$AJ715="m",'BB-2024-Saturday'!V715,0),"")</f>
        <v/>
      </c>
    </row>
    <row r="713" spans="1:15" x14ac:dyDescent="0.25">
      <c r="A713" t="str">
        <f>IF('BB-2024-Saturday'!AJ716&lt;&gt;"",'BB-2024-Saturday'!AJ716,"")</f>
        <v/>
      </c>
      <c r="B713" t="str">
        <f>IF('BB-2024-Saturday'!AJ716&lt;&gt;"",'BB-2024-Saturday'!AR716,"")</f>
        <v/>
      </c>
      <c r="C713" t="str">
        <f>IF('BB-2024-Saturday'!AJ716="m","v","a")</f>
        <v>a</v>
      </c>
      <c r="D713" s="92" t="str">
        <f>IF('BB-2024-Saturday'!AJ716&lt;&gt;"",'BB-2024-Saturday'!AI716,"")</f>
        <v/>
      </c>
      <c r="E713" s="119" t="str">
        <f>IF('BB-2024-Saturday'!$AJ716&lt;&gt;"",IF('BB-2024-Saturday'!$AJ716="t",0,'BB-2024-Saturday'!AM716),"")</f>
        <v/>
      </c>
      <c r="F713" s="119" t="str">
        <f>IF('BB-2024-Saturday'!$AJ716&lt;&gt;"",IF('BB-2024-Saturday'!$AJ716="t",0,'BB-2024-Saturday'!AN716),"")</f>
        <v/>
      </c>
      <c r="G713" s="119" t="str">
        <f>IF('BB-2024-Saturday'!$AJ716&lt;&gt;"",IF('BB-2024-Saturday'!$AJ716="t",0,'BB-2024-Saturday'!AO716),"")</f>
        <v/>
      </c>
      <c r="H713" s="119" t="str">
        <f>IF('BB-2024-Saturday'!$AJ716&lt;&gt;"",IF('BB-2024-Saturday'!$AJ716="t",0,'BB-2024-Saturday'!AP716),"")</f>
        <v/>
      </c>
      <c r="I713" s="119" t="str">
        <f>IF('BB-2024-Saturday'!$AJ716&lt;&gt;"",IF('BB-2024-Saturday'!$AJ716="t",0,'BB-2024-Saturday'!AQ716),"")</f>
        <v/>
      </c>
      <c r="J713" s="119" t="str">
        <f>IF('BB-2024-Saturday'!$AJ716&lt;&gt;"",IF('BB-2024-Saturday'!$AJ716="t",'BB-2024-Saturday'!AM716,0),"")</f>
        <v/>
      </c>
      <c r="K713" s="119" t="str">
        <f>IF('BB-2024-Saturday'!$AJ716&lt;&gt;"",IF('BB-2024-Saturday'!$AJ716="t",'BB-2024-Saturday'!AN716,0),"")</f>
        <v/>
      </c>
      <c r="L713" s="119" t="str">
        <f>IF('BB-2024-Saturday'!$AJ716&lt;&gt;"",IF('BB-2024-Saturday'!$AJ716="t",'BB-2024-Saturday'!AO716,0),"")</f>
        <v/>
      </c>
      <c r="M713" s="119" t="str">
        <f>IF('BB-2024-Saturday'!$AJ716&lt;&gt;"",IF('BB-2024-Saturday'!$AJ716="t",'BB-2024-Saturday'!AP716,0),"")</f>
        <v/>
      </c>
      <c r="N713" s="120" t="str">
        <f>IF('BB-2024-Saturday'!$AJ716&lt;&gt;"",IF('BB-2024-Saturday'!$AJ716="m",'BB-2024-Saturday'!U716,0),"")</f>
        <v/>
      </c>
      <c r="O713" s="120" t="str">
        <f>IF('BB-2024-Saturday'!$AJ716&lt;&gt;"",IF('BB-2024-Saturday'!$AJ716="m",'BB-2024-Saturday'!V716,0),"")</f>
        <v/>
      </c>
    </row>
    <row r="714" spans="1:15" x14ac:dyDescent="0.25">
      <c r="A714" t="str">
        <f>IF('BB-2024-Saturday'!AJ717&lt;&gt;"",'BB-2024-Saturday'!AJ717,"")</f>
        <v>f</v>
      </c>
      <c r="B714" t="str">
        <f>IF('BB-2024-Saturday'!AJ717&lt;&gt;"",'BB-2024-Saturday'!AR717,"")</f>
        <v>R23 Heidelberg { Straight}/  { Left} Largerspoort.</v>
      </c>
      <c r="C714" t="str">
        <f>IF('BB-2024-Saturday'!AJ717="m","v","a")</f>
        <v>a</v>
      </c>
      <c r="D714" s="92">
        <f>IF('BB-2024-Saturday'!AJ717&lt;&gt;"",'BB-2024-Saturday'!AI717,"")</f>
        <v>229.96</v>
      </c>
      <c r="E714" s="119">
        <f>IF('BB-2024-Saturday'!$AJ717&lt;&gt;"",IF('BB-2024-Saturday'!$AJ717="t",0,'BB-2024-Saturday'!AM717),"")</f>
        <v>41</v>
      </c>
      <c r="F714" s="119">
        <f>IF('BB-2024-Saturday'!$AJ717&lt;&gt;"",IF('BB-2024-Saturday'!$AJ717="t",0,'BB-2024-Saturday'!AN717),"")</f>
        <v>48</v>
      </c>
      <c r="G714" s="119">
        <f>IF('BB-2024-Saturday'!$AJ717&lt;&gt;"",IF('BB-2024-Saturday'!$AJ717="t",0,'BB-2024-Saturday'!AO717),"")</f>
        <v>55</v>
      </c>
      <c r="H714" s="119">
        <f>IF('BB-2024-Saturday'!$AJ717&lt;&gt;"",IF('BB-2024-Saturday'!$AJ717="t",0,'BB-2024-Saturday'!AP717),"")</f>
        <v>62</v>
      </c>
      <c r="I714" s="119" t="str">
        <f>IF('BB-2024-Saturday'!$AJ717&lt;&gt;"",IF('BB-2024-Saturday'!$AJ717="t",0,'BB-2024-Saturday'!AQ717),"")</f>
        <v>80</v>
      </c>
      <c r="J714" s="119">
        <f>IF('BB-2024-Saturday'!$AJ717&lt;&gt;"",IF('BB-2024-Saturday'!$AJ717="t",'BB-2024-Saturday'!AM717,0),"")</f>
        <v>0</v>
      </c>
      <c r="K714" s="119">
        <f>IF('BB-2024-Saturday'!$AJ717&lt;&gt;"",IF('BB-2024-Saturday'!$AJ717="t",'BB-2024-Saturday'!AN717,0),"")</f>
        <v>0</v>
      </c>
      <c r="L714" s="119">
        <f>IF('BB-2024-Saturday'!$AJ717&lt;&gt;"",IF('BB-2024-Saturday'!$AJ717="t",'BB-2024-Saturday'!AO717,0),"")</f>
        <v>0</v>
      </c>
      <c r="M714" s="119">
        <f>IF('BB-2024-Saturday'!$AJ717&lt;&gt;"",IF('BB-2024-Saturday'!$AJ717="t",'BB-2024-Saturday'!AP717,0),"")</f>
        <v>0</v>
      </c>
      <c r="N714" s="120">
        <f>IF('BB-2024-Saturday'!$AJ717&lt;&gt;"",IF('BB-2024-Saturday'!$AJ717="m",'BB-2024-Saturday'!U717,0),"")</f>
        <v>0</v>
      </c>
      <c r="O714" s="120">
        <f>IF('BB-2024-Saturday'!$AJ717&lt;&gt;"",IF('BB-2024-Saturday'!$AJ717="m",'BB-2024-Saturday'!V717,0),"")</f>
        <v>0</v>
      </c>
    </row>
    <row r="715" spans="1:15" x14ac:dyDescent="0.25">
      <c r="A715" t="str">
        <f>IF('BB-2024-Saturday'!AJ718&lt;&gt;"",'BB-2024-Saturday'!AJ718,"")</f>
        <v/>
      </c>
      <c r="B715" t="str">
        <f>IF('BB-2024-Saturday'!AJ718&lt;&gt;"",'BB-2024-Saturday'!AR718,"")</f>
        <v/>
      </c>
      <c r="C715" t="str">
        <f>IF('BB-2024-Saturday'!AJ718="m","v","a")</f>
        <v>a</v>
      </c>
      <c r="D715" s="92" t="str">
        <f>IF('BB-2024-Saturday'!AJ718&lt;&gt;"",'BB-2024-Saturday'!AI718,"")</f>
        <v/>
      </c>
      <c r="E715" s="119" t="str">
        <f>IF('BB-2024-Saturday'!$AJ718&lt;&gt;"",IF('BB-2024-Saturday'!$AJ718="t",0,'BB-2024-Saturday'!AM718),"")</f>
        <v/>
      </c>
      <c r="F715" s="119" t="str">
        <f>IF('BB-2024-Saturday'!$AJ718&lt;&gt;"",IF('BB-2024-Saturday'!$AJ718="t",0,'BB-2024-Saturday'!AN718),"")</f>
        <v/>
      </c>
      <c r="G715" s="119" t="str">
        <f>IF('BB-2024-Saturday'!$AJ718&lt;&gt;"",IF('BB-2024-Saturday'!$AJ718="t",0,'BB-2024-Saturday'!AO718),"")</f>
        <v/>
      </c>
      <c r="H715" s="119" t="str">
        <f>IF('BB-2024-Saturday'!$AJ718&lt;&gt;"",IF('BB-2024-Saturday'!$AJ718="t",0,'BB-2024-Saturday'!AP718),"")</f>
        <v/>
      </c>
      <c r="I715" s="119" t="str">
        <f>IF('BB-2024-Saturday'!$AJ718&lt;&gt;"",IF('BB-2024-Saturday'!$AJ718="t",0,'BB-2024-Saturday'!AQ718),"")</f>
        <v/>
      </c>
      <c r="J715" s="119" t="str">
        <f>IF('BB-2024-Saturday'!$AJ718&lt;&gt;"",IF('BB-2024-Saturday'!$AJ718="t",'BB-2024-Saturday'!AM718,0),"")</f>
        <v/>
      </c>
      <c r="K715" s="119" t="str">
        <f>IF('BB-2024-Saturday'!$AJ718&lt;&gt;"",IF('BB-2024-Saturday'!$AJ718="t",'BB-2024-Saturday'!AN718,0),"")</f>
        <v/>
      </c>
      <c r="L715" s="119" t="str">
        <f>IF('BB-2024-Saturday'!$AJ718&lt;&gt;"",IF('BB-2024-Saturday'!$AJ718="t",'BB-2024-Saturday'!AO718,0),"")</f>
        <v/>
      </c>
      <c r="M715" s="119" t="str">
        <f>IF('BB-2024-Saturday'!$AJ718&lt;&gt;"",IF('BB-2024-Saturday'!$AJ718="t",'BB-2024-Saturday'!AP718,0),"")</f>
        <v/>
      </c>
      <c r="N715" s="120" t="str">
        <f>IF('BB-2024-Saturday'!$AJ718&lt;&gt;"",IF('BB-2024-Saturday'!$AJ718="m",'BB-2024-Saturday'!U718,0),"")</f>
        <v/>
      </c>
      <c r="O715" s="120" t="str">
        <f>IF('BB-2024-Saturday'!$AJ718&lt;&gt;"",IF('BB-2024-Saturday'!$AJ718="m",'BB-2024-Saturday'!V718,0),"")</f>
        <v/>
      </c>
    </row>
    <row r="716" spans="1:15" x14ac:dyDescent="0.25">
      <c r="A716" t="str">
        <f>IF('BB-2024-Saturday'!AJ719&lt;&gt;"",'BB-2024-Saturday'!AJ719,"")</f>
        <v>m</v>
      </c>
      <c r="B716" t="str">
        <f>IF('BB-2024-Saturday'!AJ719&lt;&gt;"",'BB-2024-Saturday'!AR719,"")</f>
        <v>Control @ Goeie Nuus { Left } Mark on road dot on pole base.</v>
      </c>
      <c r="C716" t="str">
        <f>IF('BB-2024-Saturday'!AJ719="m","v","a")</f>
        <v>v</v>
      </c>
      <c r="D716" s="92">
        <f>IF('BB-2024-Saturday'!AJ719&lt;&gt;"",'BB-2024-Saturday'!AI719,"")</f>
        <v>232.6</v>
      </c>
      <c r="E716" s="119">
        <f>IF('BB-2024-Saturday'!$AJ719&lt;&gt;"",IF('BB-2024-Saturday'!$AJ719="t",0,'BB-2024-Saturday'!AM719),"")</f>
        <v>41</v>
      </c>
      <c r="F716" s="119">
        <f>IF('BB-2024-Saturday'!$AJ719&lt;&gt;"",IF('BB-2024-Saturday'!$AJ719="t",0,'BB-2024-Saturday'!AN719),"")</f>
        <v>48</v>
      </c>
      <c r="G716" s="119">
        <f>IF('BB-2024-Saturday'!$AJ719&lt;&gt;"",IF('BB-2024-Saturday'!$AJ719="t",0,'BB-2024-Saturday'!AO719),"")</f>
        <v>55</v>
      </c>
      <c r="H716" s="119">
        <f>IF('BB-2024-Saturday'!$AJ719&lt;&gt;"",IF('BB-2024-Saturday'!$AJ719="t",0,'BB-2024-Saturday'!AP719),"")</f>
        <v>62</v>
      </c>
      <c r="I716" s="119" t="str">
        <f>IF('BB-2024-Saturday'!$AJ719&lt;&gt;"",IF('BB-2024-Saturday'!$AJ719="t",0,'BB-2024-Saturday'!AQ719),"")</f>
        <v>80</v>
      </c>
      <c r="J716" s="119">
        <f>IF('BB-2024-Saturday'!$AJ719&lt;&gt;"",IF('BB-2024-Saturday'!$AJ719="t",'BB-2024-Saturday'!AM719,0),"")</f>
        <v>0</v>
      </c>
      <c r="K716" s="119">
        <f>IF('BB-2024-Saturday'!$AJ719&lt;&gt;"",IF('BB-2024-Saturday'!$AJ719="t",'BB-2024-Saturday'!AN719,0),"")</f>
        <v>0</v>
      </c>
      <c r="L716" s="119">
        <f>IF('BB-2024-Saturday'!$AJ719&lt;&gt;"",IF('BB-2024-Saturday'!$AJ719="t",'BB-2024-Saturday'!AO719,0),"")</f>
        <v>0</v>
      </c>
      <c r="M716" s="119">
        <f>IF('BB-2024-Saturday'!$AJ719&lt;&gt;"",IF('BB-2024-Saturday'!$AJ719="t",'BB-2024-Saturday'!AP719,0),"")</f>
        <v>0</v>
      </c>
      <c r="N716" s="120">
        <f>IF('BB-2024-Saturday'!$AJ719&lt;&gt;"",IF('BB-2024-Saturday'!$AJ719="m",'BB-2024-Saturday'!U719,0),"")</f>
        <v>26.567879999999999</v>
      </c>
      <c r="O716" s="120">
        <f>IF('BB-2024-Saturday'!$AJ719&lt;&gt;"",IF('BB-2024-Saturday'!$AJ719="m",'BB-2024-Saturday'!V719,0),"")</f>
        <v>28.412269999999999</v>
      </c>
    </row>
    <row r="717" spans="1:15" x14ac:dyDescent="0.25">
      <c r="A717" t="str">
        <f>IF('BB-2024-Saturday'!AJ720&lt;&gt;"",'BB-2024-Saturday'!AJ720,"")</f>
        <v>o</v>
      </c>
      <c r="B717" t="str">
        <f>IF('BB-2024-Saturday'!AJ720&lt;&gt;"",'BB-2024-Saturday'!AR720,"")</f>
        <v>Bridge.   START of OPEN SECTION.</v>
      </c>
      <c r="C717" t="str">
        <f>IF('BB-2024-Saturday'!AJ720="m","v","a")</f>
        <v>a</v>
      </c>
      <c r="D717" s="92">
        <f>IF('BB-2024-Saturday'!AJ720&lt;&gt;"",'BB-2024-Saturday'!AI720,"")</f>
        <v>233.21</v>
      </c>
      <c r="E717" s="119">
        <f>IF('BB-2024-Saturday'!$AJ720&lt;&gt;"",IF('BB-2024-Saturday'!$AJ720="t",0,'BB-2024-Saturday'!AM720),"")</f>
        <v>35</v>
      </c>
      <c r="F717" s="119">
        <f>IF('BB-2024-Saturday'!$AJ720&lt;&gt;"",IF('BB-2024-Saturday'!$AJ720="t",0,'BB-2024-Saturday'!AN720),"")</f>
        <v>35</v>
      </c>
      <c r="G717" s="119">
        <f>IF('BB-2024-Saturday'!$AJ720&lt;&gt;"",IF('BB-2024-Saturday'!$AJ720="t",0,'BB-2024-Saturday'!AO720),"")</f>
        <v>35</v>
      </c>
      <c r="H717" s="119">
        <f>IF('BB-2024-Saturday'!$AJ720&lt;&gt;"",IF('BB-2024-Saturday'!$AJ720="t",0,'BB-2024-Saturday'!AP720),"")</f>
        <v>35</v>
      </c>
      <c r="I717" s="119" t="str">
        <f>IF('BB-2024-Saturday'!$AJ720&lt;&gt;"",IF('BB-2024-Saturday'!$AJ720="t",0,'BB-2024-Saturday'!AQ720),"")</f>
        <v>80</v>
      </c>
      <c r="J717" s="119">
        <f>IF('BB-2024-Saturday'!$AJ720&lt;&gt;"",IF('BB-2024-Saturday'!$AJ720="t",'BB-2024-Saturday'!AM720,0),"")</f>
        <v>0</v>
      </c>
      <c r="K717" s="119">
        <f>IF('BB-2024-Saturday'!$AJ720&lt;&gt;"",IF('BB-2024-Saturday'!$AJ720="t",'BB-2024-Saturday'!AN720,0),"")</f>
        <v>0</v>
      </c>
      <c r="L717" s="119">
        <f>IF('BB-2024-Saturday'!$AJ720&lt;&gt;"",IF('BB-2024-Saturday'!$AJ720="t",'BB-2024-Saturday'!AO720,0),"")</f>
        <v>0</v>
      </c>
      <c r="M717" s="119">
        <f>IF('BB-2024-Saturday'!$AJ720&lt;&gt;"",IF('BB-2024-Saturday'!$AJ720="t",'BB-2024-Saturday'!AP720,0),"")</f>
        <v>0</v>
      </c>
      <c r="N717" s="120">
        <f>IF('BB-2024-Saturday'!$AJ720&lt;&gt;"",IF('BB-2024-Saturday'!$AJ720="m",'BB-2024-Saturday'!U720,0),"")</f>
        <v>0</v>
      </c>
      <c r="O717" s="120">
        <f>IF('BB-2024-Saturday'!$AJ720&lt;&gt;"",IF('BB-2024-Saturday'!$AJ720="m",'BB-2024-Saturday'!V720,0),"")</f>
        <v>0</v>
      </c>
    </row>
    <row r="718" spans="1:15" x14ac:dyDescent="0.25">
      <c r="A718" t="str">
        <f>IF('BB-2024-Saturday'!AJ721&lt;&gt;"",'BB-2024-Saturday'!AJ721,"")</f>
        <v/>
      </c>
      <c r="B718" t="str">
        <f>IF('BB-2024-Saturday'!AJ721&lt;&gt;"",'BB-2024-Saturday'!AR721,"")</f>
        <v/>
      </c>
      <c r="C718" t="str">
        <f>IF('BB-2024-Saturday'!AJ721="m","v","a")</f>
        <v>a</v>
      </c>
      <c r="D718" s="92" t="str">
        <f>IF('BB-2024-Saturday'!AJ721&lt;&gt;"",'BB-2024-Saturday'!AI721,"")</f>
        <v/>
      </c>
      <c r="E718" s="119" t="str">
        <f>IF('BB-2024-Saturday'!$AJ721&lt;&gt;"",IF('BB-2024-Saturday'!$AJ721="t",0,'BB-2024-Saturday'!AM721),"")</f>
        <v/>
      </c>
      <c r="F718" s="119" t="str">
        <f>IF('BB-2024-Saturday'!$AJ721&lt;&gt;"",IF('BB-2024-Saturday'!$AJ721="t",0,'BB-2024-Saturday'!AN721),"")</f>
        <v/>
      </c>
      <c r="G718" s="119" t="str">
        <f>IF('BB-2024-Saturday'!$AJ721&lt;&gt;"",IF('BB-2024-Saturday'!$AJ721="t",0,'BB-2024-Saturday'!AO721),"")</f>
        <v/>
      </c>
      <c r="H718" s="119" t="str">
        <f>IF('BB-2024-Saturday'!$AJ721&lt;&gt;"",IF('BB-2024-Saturday'!$AJ721="t",0,'BB-2024-Saturday'!AP721),"")</f>
        <v/>
      </c>
      <c r="I718" s="119" t="str">
        <f>IF('BB-2024-Saturday'!$AJ721&lt;&gt;"",IF('BB-2024-Saturday'!$AJ721="t",0,'BB-2024-Saturday'!AQ721),"")</f>
        <v/>
      </c>
      <c r="J718" s="119" t="str">
        <f>IF('BB-2024-Saturday'!$AJ721&lt;&gt;"",IF('BB-2024-Saturday'!$AJ721="t",'BB-2024-Saturday'!AM721,0),"")</f>
        <v/>
      </c>
      <c r="K718" s="119" t="str">
        <f>IF('BB-2024-Saturday'!$AJ721&lt;&gt;"",IF('BB-2024-Saturday'!$AJ721="t",'BB-2024-Saturday'!AN721,0),"")</f>
        <v/>
      </c>
      <c r="L718" s="119" t="str">
        <f>IF('BB-2024-Saturday'!$AJ721&lt;&gt;"",IF('BB-2024-Saturday'!$AJ721="t",'BB-2024-Saturday'!AO721,0),"")</f>
        <v/>
      </c>
      <c r="M718" s="119" t="str">
        <f>IF('BB-2024-Saturday'!$AJ721&lt;&gt;"",IF('BB-2024-Saturday'!$AJ721="t",'BB-2024-Saturday'!AP721,0),"")</f>
        <v/>
      </c>
      <c r="N718" s="120" t="str">
        <f>IF('BB-2024-Saturday'!$AJ721&lt;&gt;"",IF('BB-2024-Saturday'!$AJ721="m",'BB-2024-Saturday'!U721,0),"")</f>
        <v/>
      </c>
      <c r="O718" s="120" t="str">
        <f>IF('BB-2024-Saturday'!$AJ721&lt;&gt;"",IF('BB-2024-Saturday'!$AJ721="m",'BB-2024-Saturday'!V721,0),"")</f>
        <v/>
      </c>
    </row>
    <row r="719" spans="1:15" x14ac:dyDescent="0.25">
      <c r="A719" t="str">
        <f>IF('BB-2024-Saturday'!AJ722&lt;&gt;"",'BB-2024-Saturday'!AJ722,"")</f>
        <v>o</v>
      </c>
      <c r="B719" t="str">
        <f>IF('BB-2024-Saturday'!AJ722&lt;&gt;"",'BB-2024-Saturday'!AR722,"")</f>
        <v>N3 [ T ] Johannesburg {Right}.  Prepare to turn RIGHT.</v>
      </c>
      <c r="C719" t="str">
        <f>IF('BB-2024-Saturday'!AJ722="m","v","a")</f>
        <v>a</v>
      </c>
      <c r="D719" s="92">
        <f>IF('BB-2024-Saturday'!AJ722&lt;&gt;"",'BB-2024-Saturday'!AI722,"")</f>
        <v>235.05</v>
      </c>
      <c r="E719" s="119">
        <f>IF('BB-2024-Saturday'!$AJ722&lt;&gt;"",IF('BB-2024-Saturday'!$AJ722="t",0,'BB-2024-Saturday'!AM722),"")</f>
        <v>30</v>
      </c>
      <c r="F719" s="119">
        <f>IF('BB-2024-Saturday'!$AJ722&lt;&gt;"",IF('BB-2024-Saturday'!$AJ722="t",0,'BB-2024-Saturday'!AN722),"")</f>
        <v>30</v>
      </c>
      <c r="G719" s="119">
        <f>IF('BB-2024-Saturday'!$AJ722&lt;&gt;"",IF('BB-2024-Saturday'!$AJ722="t",0,'BB-2024-Saturday'!AO722),"")</f>
        <v>30</v>
      </c>
      <c r="H719" s="119">
        <f>IF('BB-2024-Saturday'!$AJ722&lt;&gt;"",IF('BB-2024-Saturday'!$AJ722="t",0,'BB-2024-Saturday'!AP722),"")</f>
        <v>30</v>
      </c>
      <c r="I719" s="119" t="str">
        <f>IF('BB-2024-Saturday'!$AJ722&lt;&gt;"",IF('BB-2024-Saturday'!$AJ722="t",0,'BB-2024-Saturday'!AQ722),"")</f>
        <v>80</v>
      </c>
      <c r="J719" s="119">
        <f>IF('BB-2024-Saturday'!$AJ722&lt;&gt;"",IF('BB-2024-Saturday'!$AJ722="t",'BB-2024-Saturday'!AM722,0),"")</f>
        <v>0</v>
      </c>
      <c r="K719" s="119">
        <f>IF('BB-2024-Saturday'!$AJ722&lt;&gt;"",IF('BB-2024-Saturday'!$AJ722="t",'BB-2024-Saturday'!AN722,0),"")</f>
        <v>0</v>
      </c>
      <c r="L719" s="119">
        <f>IF('BB-2024-Saturday'!$AJ722&lt;&gt;"",IF('BB-2024-Saturday'!$AJ722="t",'BB-2024-Saturday'!AO722,0),"")</f>
        <v>0</v>
      </c>
      <c r="M719" s="119">
        <f>IF('BB-2024-Saturday'!$AJ722&lt;&gt;"",IF('BB-2024-Saturday'!$AJ722="t",'BB-2024-Saturday'!AP722,0),"")</f>
        <v>0</v>
      </c>
      <c r="N719" s="120">
        <f>IF('BB-2024-Saturday'!$AJ722&lt;&gt;"",IF('BB-2024-Saturday'!$AJ722="m",'BB-2024-Saturday'!U722,0),"")</f>
        <v>0</v>
      </c>
      <c r="O719" s="120">
        <f>IF('BB-2024-Saturday'!$AJ722&lt;&gt;"",IF('BB-2024-Saturday'!$AJ722="m",'BB-2024-Saturday'!V722,0),"")</f>
        <v>0</v>
      </c>
    </row>
    <row r="720" spans="1:15" x14ac:dyDescent="0.25">
      <c r="A720" t="str">
        <f>IF('BB-2024-Saturday'!AJ723&lt;&gt;"",'BB-2024-Saturday'!AJ723,"")</f>
        <v>o</v>
      </c>
      <c r="B720" t="str">
        <f>IF('BB-2024-Saturday'!AJ723&lt;&gt;"",'BB-2024-Saturday'!AR723,"")</f>
        <v>N3 Johannesburg {Right}.  Turn RIGHT.</v>
      </c>
      <c r="C720" t="str">
        <f>IF('BB-2024-Saturday'!AJ723="m","v","a")</f>
        <v>a</v>
      </c>
      <c r="D720" s="92">
        <f>IF('BB-2024-Saturday'!AJ723&lt;&gt;"",'BB-2024-Saturday'!AI723,"")</f>
        <v>235.28</v>
      </c>
      <c r="E720" s="119">
        <f>IF('BB-2024-Saturday'!$AJ723&lt;&gt;"",IF('BB-2024-Saturday'!$AJ723="t",0,'BB-2024-Saturday'!AM723),"")</f>
        <v>30</v>
      </c>
      <c r="F720" s="119">
        <f>IF('BB-2024-Saturday'!$AJ723&lt;&gt;"",IF('BB-2024-Saturday'!$AJ723="t",0,'BB-2024-Saturday'!AN723),"")</f>
        <v>30</v>
      </c>
      <c r="G720" s="119">
        <f>IF('BB-2024-Saturday'!$AJ723&lt;&gt;"",IF('BB-2024-Saturday'!$AJ723="t",0,'BB-2024-Saturday'!AO723),"")</f>
        <v>30</v>
      </c>
      <c r="H720" s="119">
        <f>IF('BB-2024-Saturday'!$AJ723&lt;&gt;"",IF('BB-2024-Saturday'!$AJ723="t",0,'BB-2024-Saturday'!AP723),"")</f>
        <v>30</v>
      </c>
      <c r="I720" s="119" t="str">
        <f>IF('BB-2024-Saturday'!$AJ723&lt;&gt;"",IF('BB-2024-Saturday'!$AJ723="t",0,'BB-2024-Saturday'!AQ723),"")</f>
        <v>80</v>
      </c>
      <c r="J720" s="119">
        <f>IF('BB-2024-Saturday'!$AJ723&lt;&gt;"",IF('BB-2024-Saturday'!$AJ723="t",'BB-2024-Saturday'!AM723,0),"")</f>
        <v>0</v>
      </c>
      <c r="K720" s="119">
        <f>IF('BB-2024-Saturday'!$AJ723&lt;&gt;"",IF('BB-2024-Saturday'!$AJ723="t",'BB-2024-Saturday'!AN723,0),"")</f>
        <v>0</v>
      </c>
      <c r="L720" s="119">
        <f>IF('BB-2024-Saturday'!$AJ723&lt;&gt;"",IF('BB-2024-Saturday'!$AJ723="t",'BB-2024-Saturday'!AO723,0),"")</f>
        <v>0</v>
      </c>
      <c r="M720" s="119">
        <f>IF('BB-2024-Saturday'!$AJ723&lt;&gt;"",IF('BB-2024-Saturday'!$AJ723="t",'BB-2024-Saturday'!AP723,0),"")</f>
        <v>0</v>
      </c>
      <c r="N720" s="120">
        <f>IF('BB-2024-Saturday'!$AJ723&lt;&gt;"",IF('BB-2024-Saturday'!$AJ723="m",'BB-2024-Saturday'!U723,0),"")</f>
        <v>0</v>
      </c>
      <c r="O720" s="120">
        <f>IF('BB-2024-Saturday'!$AJ723&lt;&gt;"",IF('BB-2024-Saturday'!$AJ723="m",'BB-2024-Saturday'!V723,0),"")</f>
        <v>0</v>
      </c>
    </row>
    <row r="721" spans="1:15" x14ac:dyDescent="0.25">
      <c r="A721" t="str">
        <f>IF('BB-2024-Saturday'!AJ724&lt;&gt;"",'BB-2024-Saturday'!AJ724,"")</f>
        <v>f</v>
      </c>
      <c r="B721" t="str">
        <f>IF('BB-2024-Saturday'!AJ724&lt;&gt;"",'BB-2024-Saturday'!AR724,"")</f>
        <v>Join N3 Freeway {13,8 N Km Plate.}</v>
      </c>
      <c r="C721" t="str">
        <f>IF('BB-2024-Saturday'!AJ724="m","v","a")</f>
        <v>a</v>
      </c>
      <c r="D721" s="92">
        <f>IF('BB-2024-Saturday'!AJ724&lt;&gt;"",'BB-2024-Saturday'!AI724,"")</f>
        <v>235.85</v>
      </c>
      <c r="E721" s="119">
        <f>IF('BB-2024-Saturday'!$AJ724&lt;&gt;"",IF('BB-2024-Saturday'!$AJ724="t",0,'BB-2024-Saturday'!AM724),"")</f>
        <v>41</v>
      </c>
      <c r="F721" s="119">
        <f>IF('BB-2024-Saturday'!$AJ724&lt;&gt;"",IF('BB-2024-Saturday'!$AJ724="t",0,'BB-2024-Saturday'!AN724),"")</f>
        <v>48</v>
      </c>
      <c r="G721" s="119">
        <f>IF('BB-2024-Saturday'!$AJ724&lt;&gt;"",IF('BB-2024-Saturday'!$AJ724="t",0,'BB-2024-Saturday'!AO724),"")</f>
        <v>55</v>
      </c>
      <c r="H721" s="119">
        <f>IF('BB-2024-Saturday'!$AJ724&lt;&gt;"",IF('BB-2024-Saturday'!$AJ724="t",0,'BB-2024-Saturday'!AP724),"")</f>
        <v>62</v>
      </c>
      <c r="I721" s="119" t="str">
        <f>IF('BB-2024-Saturday'!$AJ724&lt;&gt;"",IF('BB-2024-Saturday'!$AJ724="t",0,'BB-2024-Saturday'!AQ724),"")</f>
        <v>80</v>
      </c>
      <c r="J721" s="119">
        <f>IF('BB-2024-Saturday'!$AJ724&lt;&gt;"",IF('BB-2024-Saturday'!$AJ724="t",'BB-2024-Saturday'!AM724,0),"")</f>
        <v>0</v>
      </c>
      <c r="K721" s="119">
        <f>IF('BB-2024-Saturday'!$AJ724&lt;&gt;"",IF('BB-2024-Saturday'!$AJ724="t",'BB-2024-Saturday'!AN724,0),"")</f>
        <v>0</v>
      </c>
      <c r="L721" s="119">
        <f>IF('BB-2024-Saturday'!$AJ724&lt;&gt;"",IF('BB-2024-Saturday'!$AJ724="t",'BB-2024-Saturday'!AO724,0),"")</f>
        <v>0</v>
      </c>
      <c r="M721" s="119">
        <f>IF('BB-2024-Saturday'!$AJ724&lt;&gt;"",IF('BB-2024-Saturday'!$AJ724="t",'BB-2024-Saturday'!AP724,0),"")</f>
        <v>0</v>
      </c>
      <c r="N721" s="120">
        <f>IF('BB-2024-Saturday'!$AJ724&lt;&gt;"",IF('BB-2024-Saturday'!$AJ724="m",'BB-2024-Saturday'!U724,0),"")</f>
        <v>0</v>
      </c>
      <c r="O721" s="120">
        <f>IF('BB-2024-Saturday'!$AJ724&lt;&gt;"",IF('BB-2024-Saturday'!$AJ724="m",'BB-2024-Saturday'!V724,0),"")</f>
        <v>0</v>
      </c>
    </row>
    <row r="722" spans="1:15" x14ac:dyDescent="0.25">
      <c r="A722" t="str">
        <f>IF('BB-2024-Saturday'!AJ725&lt;&gt;"",'BB-2024-Saturday'!AJ725,"")</f>
        <v/>
      </c>
      <c r="B722" t="str">
        <f>IF('BB-2024-Saturday'!AJ725&lt;&gt;"",'BB-2024-Saturday'!AR725,"")</f>
        <v/>
      </c>
      <c r="C722" t="str">
        <f>IF('BB-2024-Saturday'!AJ725="m","v","a")</f>
        <v>a</v>
      </c>
      <c r="D722" s="92" t="str">
        <f>IF('BB-2024-Saturday'!AJ725&lt;&gt;"",'BB-2024-Saturday'!AI725,"")</f>
        <v/>
      </c>
      <c r="E722" s="119" t="str">
        <f>IF('BB-2024-Saturday'!$AJ725&lt;&gt;"",IF('BB-2024-Saturday'!$AJ725="t",0,'BB-2024-Saturday'!AM725),"")</f>
        <v/>
      </c>
      <c r="F722" s="119" t="str">
        <f>IF('BB-2024-Saturday'!$AJ725&lt;&gt;"",IF('BB-2024-Saturday'!$AJ725="t",0,'BB-2024-Saturday'!AN725),"")</f>
        <v/>
      </c>
      <c r="G722" s="119" t="str">
        <f>IF('BB-2024-Saturday'!$AJ725&lt;&gt;"",IF('BB-2024-Saturday'!$AJ725="t",0,'BB-2024-Saturday'!AO725),"")</f>
        <v/>
      </c>
      <c r="H722" s="119" t="str">
        <f>IF('BB-2024-Saturday'!$AJ725&lt;&gt;"",IF('BB-2024-Saturday'!$AJ725="t",0,'BB-2024-Saturday'!AP725),"")</f>
        <v/>
      </c>
      <c r="I722" s="119" t="str">
        <f>IF('BB-2024-Saturday'!$AJ725&lt;&gt;"",IF('BB-2024-Saturday'!$AJ725="t",0,'BB-2024-Saturday'!AQ725),"")</f>
        <v/>
      </c>
      <c r="J722" s="119" t="str">
        <f>IF('BB-2024-Saturday'!$AJ725&lt;&gt;"",IF('BB-2024-Saturday'!$AJ725="t",'BB-2024-Saturday'!AM725,0),"")</f>
        <v/>
      </c>
      <c r="K722" s="119" t="str">
        <f>IF('BB-2024-Saturday'!$AJ725&lt;&gt;"",IF('BB-2024-Saturday'!$AJ725="t",'BB-2024-Saturday'!AN725,0),"")</f>
        <v/>
      </c>
      <c r="L722" s="119" t="str">
        <f>IF('BB-2024-Saturday'!$AJ725&lt;&gt;"",IF('BB-2024-Saturday'!$AJ725="t",'BB-2024-Saturday'!AO725,0),"")</f>
        <v/>
      </c>
      <c r="M722" s="119" t="str">
        <f>IF('BB-2024-Saturday'!$AJ725&lt;&gt;"",IF('BB-2024-Saturday'!$AJ725="t",'BB-2024-Saturday'!AP725,0),"")</f>
        <v/>
      </c>
      <c r="N722" s="120" t="str">
        <f>IF('BB-2024-Saturday'!$AJ725&lt;&gt;"",IF('BB-2024-Saturday'!$AJ725="m",'BB-2024-Saturday'!U725,0),"")</f>
        <v/>
      </c>
      <c r="O722" s="120" t="str">
        <f>IF('BB-2024-Saturday'!$AJ725&lt;&gt;"",IF('BB-2024-Saturday'!$AJ725="m",'BB-2024-Saturday'!V725,0),"")</f>
        <v/>
      </c>
    </row>
    <row r="723" spans="1:15" x14ac:dyDescent="0.25">
      <c r="A723" t="str">
        <f>IF('BB-2024-Saturday'!AJ726&lt;&gt;"",'BB-2024-Saturday'!AJ726,"")</f>
        <v/>
      </c>
      <c r="B723" t="str">
        <f>IF('BB-2024-Saturday'!AJ726&lt;&gt;"",'BB-2024-Saturday'!AR726,"")</f>
        <v/>
      </c>
      <c r="C723" t="str">
        <f>IF('BB-2024-Saturday'!AJ726="m","v","a")</f>
        <v>a</v>
      </c>
      <c r="D723" s="92" t="str">
        <f>IF('BB-2024-Saturday'!AJ726&lt;&gt;"",'BB-2024-Saturday'!AI726,"")</f>
        <v/>
      </c>
      <c r="E723" s="119" t="str">
        <f>IF('BB-2024-Saturday'!$AJ726&lt;&gt;"",IF('BB-2024-Saturday'!$AJ726="t",0,'BB-2024-Saturday'!AM726),"")</f>
        <v/>
      </c>
      <c r="F723" s="119" t="str">
        <f>IF('BB-2024-Saturday'!$AJ726&lt;&gt;"",IF('BB-2024-Saturday'!$AJ726="t",0,'BB-2024-Saturday'!AN726),"")</f>
        <v/>
      </c>
      <c r="G723" s="119" t="str">
        <f>IF('BB-2024-Saturday'!$AJ726&lt;&gt;"",IF('BB-2024-Saturday'!$AJ726="t",0,'BB-2024-Saturday'!AO726),"")</f>
        <v/>
      </c>
      <c r="H723" s="119" t="str">
        <f>IF('BB-2024-Saturday'!$AJ726&lt;&gt;"",IF('BB-2024-Saturday'!$AJ726="t",0,'BB-2024-Saturday'!AP726),"")</f>
        <v/>
      </c>
      <c r="I723" s="119" t="str">
        <f>IF('BB-2024-Saturday'!$AJ726&lt;&gt;"",IF('BB-2024-Saturday'!$AJ726="t",0,'BB-2024-Saturday'!AQ726),"")</f>
        <v/>
      </c>
      <c r="J723" s="119" t="str">
        <f>IF('BB-2024-Saturday'!$AJ726&lt;&gt;"",IF('BB-2024-Saturday'!$AJ726="t",'BB-2024-Saturday'!AM726,0),"")</f>
        <v/>
      </c>
      <c r="K723" s="119" t="str">
        <f>IF('BB-2024-Saturday'!$AJ726&lt;&gt;"",IF('BB-2024-Saturday'!$AJ726="t",'BB-2024-Saturday'!AN726,0),"")</f>
        <v/>
      </c>
      <c r="L723" s="119" t="str">
        <f>IF('BB-2024-Saturday'!$AJ726&lt;&gt;"",IF('BB-2024-Saturday'!$AJ726="t",'BB-2024-Saturday'!AO726,0),"")</f>
        <v/>
      </c>
      <c r="M723" s="119" t="str">
        <f>IF('BB-2024-Saturday'!$AJ726&lt;&gt;"",IF('BB-2024-Saturday'!$AJ726="t",'BB-2024-Saturday'!AP726,0),"")</f>
        <v/>
      </c>
      <c r="N723" s="120" t="str">
        <f>IF('BB-2024-Saturday'!$AJ726&lt;&gt;"",IF('BB-2024-Saturday'!$AJ726="m",'BB-2024-Saturday'!U726,0),"")</f>
        <v/>
      </c>
      <c r="O723" s="120" t="str">
        <f>IF('BB-2024-Saturday'!$AJ726&lt;&gt;"",IF('BB-2024-Saturday'!$AJ726="m",'BB-2024-Saturday'!V726,0),"")</f>
        <v/>
      </c>
    </row>
    <row r="724" spans="1:15" x14ac:dyDescent="0.25">
      <c r="A724" t="str">
        <f>IF('BB-2024-Saturday'!AJ727&lt;&gt;"",'BB-2024-Saturday'!AJ727,"")</f>
        <v/>
      </c>
      <c r="B724" t="str">
        <f>IF('BB-2024-Saturday'!AJ727&lt;&gt;"",'BB-2024-Saturday'!AR727,"")</f>
        <v/>
      </c>
      <c r="C724" t="str">
        <f>IF('BB-2024-Saturday'!AJ727="m","v","a")</f>
        <v>a</v>
      </c>
      <c r="D724" s="92" t="str">
        <f>IF('BB-2024-Saturday'!AJ727&lt;&gt;"",'BB-2024-Saturday'!AI727,"")</f>
        <v/>
      </c>
      <c r="E724" s="119" t="str">
        <f>IF('BB-2024-Saturday'!$AJ727&lt;&gt;"",IF('BB-2024-Saturday'!$AJ727="t",0,'BB-2024-Saturday'!AM727),"")</f>
        <v/>
      </c>
      <c r="F724" s="119" t="str">
        <f>IF('BB-2024-Saturday'!$AJ727&lt;&gt;"",IF('BB-2024-Saturday'!$AJ727="t",0,'BB-2024-Saturday'!AN727),"")</f>
        <v/>
      </c>
      <c r="G724" s="119" t="str">
        <f>IF('BB-2024-Saturday'!$AJ727&lt;&gt;"",IF('BB-2024-Saturday'!$AJ727="t",0,'BB-2024-Saturday'!AO727),"")</f>
        <v/>
      </c>
      <c r="H724" s="119" t="str">
        <f>IF('BB-2024-Saturday'!$AJ727&lt;&gt;"",IF('BB-2024-Saturday'!$AJ727="t",0,'BB-2024-Saturday'!AP727),"")</f>
        <v/>
      </c>
      <c r="I724" s="119" t="str">
        <f>IF('BB-2024-Saturday'!$AJ727&lt;&gt;"",IF('BB-2024-Saturday'!$AJ727="t",0,'BB-2024-Saturday'!AQ727),"")</f>
        <v/>
      </c>
      <c r="J724" s="119" t="str">
        <f>IF('BB-2024-Saturday'!$AJ727&lt;&gt;"",IF('BB-2024-Saturday'!$AJ727="t",'BB-2024-Saturday'!AM727,0),"")</f>
        <v/>
      </c>
      <c r="K724" s="119" t="str">
        <f>IF('BB-2024-Saturday'!$AJ727&lt;&gt;"",IF('BB-2024-Saturday'!$AJ727="t",'BB-2024-Saturday'!AN727,0),"")</f>
        <v/>
      </c>
      <c r="L724" s="119" t="str">
        <f>IF('BB-2024-Saturday'!$AJ727&lt;&gt;"",IF('BB-2024-Saturday'!$AJ727="t",'BB-2024-Saturday'!AO727,0),"")</f>
        <v/>
      </c>
      <c r="M724" s="119" t="str">
        <f>IF('BB-2024-Saturday'!$AJ727&lt;&gt;"",IF('BB-2024-Saturday'!$AJ727="t",'BB-2024-Saturday'!AP727,0),"")</f>
        <v/>
      </c>
      <c r="N724" s="120" t="str">
        <f>IF('BB-2024-Saturday'!$AJ727&lt;&gt;"",IF('BB-2024-Saturday'!$AJ727="m",'BB-2024-Saturday'!U727,0),"")</f>
        <v/>
      </c>
      <c r="O724" s="120" t="str">
        <f>IF('BB-2024-Saturday'!$AJ727&lt;&gt;"",IF('BB-2024-Saturday'!$AJ727="m",'BB-2024-Saturday'!V727,0),"")</f>
        <v/>
      </c>
    </row>
    <row r="725" spans="1:15" x14ac:dyDescent="0.25">
      <c r="A725" t="str">
        <f>IF('BB-2024-Saturday'!AJ728&lt;&gt;"",'BB-2024-Saturday'!AJ728,"")</f>
        <v/>
      </c>
      <c r="B725" t="str">
        <f>IF('BB-2024-Saturday'!AJ728&lt;&gt;"",'BB-2024-Saturday'!AR728,"")</f>
        <v/>
      </c>
      <c r="C725" t="str">
        <f>IF('BB-2024-Saturday'!AJ728="m","v","a")</f>
        <v>a</v>
      </c>
      <c r="D725" s="92" t="str">
        <f>IF('BB-2024-Saturday'!AJ728&lt;&gt;"",'BB-2024-Saturday'!AI728,"")</f>
        <v/>
      </c>
      <c r="E725" s="119" t="str">
        <f>IF('BB-2024-Saturday'!$AJ728&lt;&gt;"",IF('BB-2024-Saturday'!$AJ728="t",0,'BB-2024-Saturday'!AM728),"")</f>
        <v/>
      </c>
      <c r="F725" s="119" t="str">
        <f>IF('BB-2024-Saturday'!$AJ728&lt;&gt;"",IF('BB-2024-Saturday'!$AJ728="t",0,'BB-2024-Saturday'!AN728),"")</f>
        <v/>
      </c>
      <c r="G725" s="119" t="str">
        <f>IF('BB-2024-Saturday'!$AJ728&lt;&gt;"",IF('BB-2024-Saturday'!$AJ728="t",0,'BB-2024-Saturday'!AO728),"")</f>
        <v/>
      </c>
      <c r="H725" s="119" t="str">
        <f>IF('BB-2024-Saturday'!$AJ728&lt;&gt;"",IF('BB-2024-Saturday'!$AJ728="t",0,'BB-2024-Saturday'!AP728),"")</f>
        <v/>
      </c>
      <c r="I725" s="119" t="str">
        <f>IF('BB-2024-Saturday'!$AJ728&lt;&gt;"",IF('BB-2024-Saturday'!$AJ728="t",0,'BB-2024-Saturday'!AQ728),"")</f>
        <v/>
      </c>
      <c r="J725" s="119" t="str">
        <f>IF('BB-2024-Saturday'!$AJ728&lt;&gt;"",IF('BB-2024-Saturday'!$AJ728="t",'BB-2024-Saturday'!AM728,0),"")</f>
        <v/>
      </c>
      <c r="K725" s="119" t="str">
        <f>IF('BB-2024-Saturday'!$AJ728&lt;&gt;"",IF('BB-2024-Saturday'!$AJ728="t",'BB-2024-Saturday'!AN728,0),"")</f>
        <v/>
      </c>
      <c r="L725" s="119" t="str">
        <f>IF('BB-2024-Saturday'!$AJ728&lt;&gt;"",IF('BB-2024-Saturday'!$AJ728="t",'BB-2024-Saturday'!AO728,0),"")</f>
        <v/>
      </c>
      <c r="M725" s="119" t="str">
        <f>IF('BB-2024-Saturday'!$AJ728&lt;&gt;"",IF('BB-2024-Saturday'!$AJ728="t",'BB-2024-Saturday'!AP728,0),"")</f>
        <v/>
      </c>
      <c r="N725" s="120" t="str">
        <f>IF('BB-2024-Saturday'!$AJ728&lt;&gt;"",IF('BB-2024-Saturday'!$AJ728="m",'BB-2024-Saturday'!U728,0),"")</f>
        <v/>
      </c>
      <c r="O725" s="120" t="str">
        <f>IF('BB-2024-Saturday'!$AJ728&lt;&gt;"",IF('BB-2024-Saturday'!$AJ728="m",'BB-2024-Saturday'!V728,0),"")</f>
        <v/>
      </c>
    </row>
    <row r="726" spans="1:15" x14ac:dyDescent="0.25">
      <c r="A726" t="str">
        <f>IF('BB-2024-Saturday'!AJ729&lt;&gt;"",'BB-2024-Saturday'!AJ729,"")</f>
        <v/>
      </c>
      <c r="B726" t="str">
        <f>IF('BB-2024-Saturday'!AJ729&lt;&gt;"",'BB-2024-Saturday'!AR729,"")</f>
        <v/>
      </c>
      <c r="C726" t="str">
        <f>IF('BB-2024-Saturday'!AJ729="m","v","a")</f>
        <v>a</v>
      </c>
      <c r="D726" s="92" t="str">
        <f>IF('BB-2024-Saturday'!AJ729&lt;&gt;"",'BB-2024-Saturday'!AI729,"")</f>
        <v/>
      </c>
      <c r="E726" s="119" t="str">
        <f>IF('BB-2024-Saturday'!$AJ729&lt;&gt;"",IF('BB-2024-Saturday'!$AJ729="t",0,'BB-2024-Saturday'!AM729),"")</f>
        <v/>
      </c>
      <c r="F726" s="119" t="str">
        <f>IF('BB-2024-Saturday'!$AJ729&lt;&gt;"",IF('BB-2024-Saturday'!$AJ729="t",0,'BB-2024-Saturday'!AN729),"")</f>
        <v/>
      </c>
      <c r="G726" s="119" t="str">
        <f>IF('BB-2024-Saturday'!$AJ729&lt;&gt;"",IF('BB-2024-Saturday'!$AJ729="t",0,'BB-2024-Saturday'!AO729),"")</f>
        <v/>
      </c>
      <c r="H726" s="119" t="str">
        <f>IF('BB-2024-Saturday'!$AJ729&lt;&gt;"",IF('BB-2024-Saturday'!$AJ729="t",0,'BB-2024-Saturday'!AP729),"")</f>
        <v/>
      </c>
      <c r="I726" s="119" t="str">
        <f>IF('BB-2024-Saturday'!$AJ729&lt;&gt;"",IF('BB-2024-Saturday'!$AJ729="t",0,'BB-2024-Saturday'!AQ729),"")</f>
        <v/>
      </c>
      <c r="J726" s="119" t="str">
        <f>IF('BB-2024-Saturday'!$AJ729&lt;&gt;"",IF('BB-2024-Saturday'!$AJ729="t",'BB-2024-Saturday'!AM729,0),"")</f>
        <v/>
      </c>
      <c r="K726" s="119" t="str">
        <f>IF('BB-2024-Saturday'!$AJ729&lt;&gt;"",IF('BB-2024-Saturday'!$AJ729="t",'BB-2024-Saturday'!AN729,0),"")</f>
        <v/>
      </c>
      <c r="L726" s="119" t="str">
        <f>IF('BB-2024-Saturday'!$AJ729&lt;&gt;"",IF('BB-2024-Saturday'!$AJ729="t",'BB-2024-Saturday'!AO729,0),"")</f>
        <v/>
      </c>
      <c r="M726" s="119" t="str">
        <f>IF('BB-2024-Saturday'!$AJ729&lt;&gt;"",IF('BB-2024-Saturday'!$AJ729="t",'BB-2024-Saturday'!AP729,0),"")</f>
        <v/>
      </c>
      <c r="N726" s="120" t="str">
        <f>IF('BB-2024-Saturday'!$AJ729&lt;&gt;"",IF('BB-2024-Saturday'!$AJ729="m",'BB-2024-Saturday'!U729,0),"")</f>
        <v/>
      </c>
      <c r="O726" s="120" t="str">
        <f>IF('BB-2024-Saturday'!$AJ729&lt;&gt;"",IF('BB-2024-Saturday'!$AJ729="m",'BB-2024-Saturday'!V729,0),"")</f>
        <v/>
      </c>
    </row>
    <row r="727" spans="1:15" x14ac:dyDescent="0.25">
      <c r="A727" t="str">
        <f>IF('BB-2024-Saturday'!AJ730&lt;&gt;"",'BB-2024-Saturday'!AJ730,"")</f>
        <v/>
      </c>
      <c r="B727" t="str">
        <f>IF('BB-2024-Saturday'!AJ730&lt;&gt;"",'BB-2024-Saturday'!AR730,"")</f>
        <v/>
      </c>
      <c r="C727" t="str">
        <f>IF('BB-2024-Saturday'!AJ730="m","v","a")</f>
        <v>a</v>
      </c>
      <c r="D727" s="92" t="str">
        <f>IF('BB-2024-Saturday'!AJ730&lt;&gt;"",'BB-2024-Saturday'!AI730,"")</f>
        <v/>
      </c>
      <c r="E727" s="119" t="str">
        <f>IF('BB-2024-Saturday'!$AJ730&lt;&gt;"",IF('BB-2024-Saturday'!$AJ730="t",0,'BB-2024-Saturday'!AM730),"")</f>
        <v/>
      </c>
      <c r="F727" s="119" t="str">
        <f>IF('BB-2024-Saturday'!$AJ730&lt;&gt;"",IF('BB-2024-Saturday'!$AJ730="t",0,'BB-2024-Saturday'!AN730),"")</f>
        <v/>
      </c>
      <c r="G727" s="119" t="str">
        <f>IF('BB-2024-Saturday'!$AJ730&lt;&gt;"",IF('BB-2024-Saturday'!$AJ730="t",0,'BB-2024-Saturday'!AO730),"")</f>
        <v/>
      </c>
      <c r="H727" s="119" t="str">
        <f>IF('BB-2024-Saturday'!$AJ730&lt;&gt;"",IF('BB-2024-Saturday'!$AJ730="t",0,'BB-2024-Saturday'!AP730),"")</f>
        <v/>
      </c>
      <c r="I727" s="119" t="str">
        <f>IF('BB-2024-Saturday'!$AJ730&lt;&gt;"",IF('BB-2024-Saturday'!$AJ730="t",0,'BB-2024-Saturday'!AQ730),"")</f>
        <v/>
      </c>
      <c r="J727" s="119" t="str">
        <f>IF('BB-2024-Saturday'!$AJ730&lt;&gt;"",IF('BB-2024-Saturday'!$AJ730="t",'BB-2024-Saturday'!AM730,0),"")</f>
        <v/>
      </c>
      <c r="K727" s="119" t="str">
        <f>IF('BB-2024-Saturday'!$AJ730&lt;&gt;"",IF('BB-2024-Saturday'!$AJ730="t",'BB-2024-Saturday'!AN730,0),"")</f>
        <v/>
      </c>
      <c r="L727" s="119" t="str">
        <f>IF('BB-2024-Saturday'!$AJ730&lt;&gt;"",IF('BB-2024-Saturday'!$AJ730="t",'BB-2024-Saturday'!AO730,0),"")</f>
        <v/>
      </c>
      <c r="M727" s="119" t="str">
        <f>IF('BB-2024-Saturday'!$AJ730&lt;&gt;"",IF('BB-2024-Saturday'!$AJ730="t",'BB-2024-Saturday'!AP730,0),"")</f>
        <v/>
      </c>
      <c r="N727" s="120" t="str">
        <f>IF('BB-2024-Saturday'!$AJ730&lt;&gt;"",IF('BB-2024-Saturday'!$AJ730="m",'BB-2024-Saturday'!U730,0),"")</f>
        <v/>
      </c>
      <c r="O727" s="120" t="str">
        <f>IF('BB-2024-Saturday'!$AJ730&lt;&gt;"",IF('BB-2024-Saturday'!$AJ730="m",'BB-2024-Saturday'!V730,0),"")</f>
        <v/>
      </c>
    </row>
    <row r="728" spans="1:15" x14ac:dyDescent="0.25">
      <c r="A728" t="str">
        <f>IF('BB-2024-Saturday'!AJ731&lt;&gt;"",'BB-2024-Saturday'!AJ731,"")</f>
        <v/>
      </c>
      <c r="B728" t="str">
        <f>IF('BB-2024-Saturday'!AJ731&lt;&gt;"",'BB-2024-Saturday'!AR731,"")</f>
        <v/>
      </c>
      <c r="C728" t="str">
        <f>IF('BB-2024-Saturday'!AJ731="m","v","a")</f>
        <v>a</v>
      </c>
      <c r="D728" s="92" t="str">
        <f>IF('BB-2024-Saturday'!AJ731&lt;&gt;"",'BB-2024-Saturday'!AI731,"")</f>
        <v/>
      </c>
      <c r="E728" s="119" t="str">
        <f>IF('BB-2024-Saturday'!$AJ731&lt;&gt;"",IF('BB-2024-Saturday'!$AJ731="t",0,'BB-2024-Saturday'!AM731),"")</f>
        <v/>
      </c>
      <c r="F728" s="119" t="str">
        <f>IF('BB-2024-Saturday'!$AJ731&lt;&gt;"",IF('BB-2024-Saturday'!$AJ731="t",0,'BB-2024-Saturday'!AN731),"")</f>
        <v/>
      </c>
      <c r="G728" s="119" t="str">
        <f>IF('BB-2024-Saturday'!$AJ731&lt;&gt;"",IF('BB-2024-Saturday'!$AJ731="t",0,'BB-2024-Saturday'!AO731),"")</f>
        <v/>
      </c>
      <c r="H728" s="119" t="str">
        <f>IF('BB-2024-Saturday'!$AJ731&lt;&gt;"",IF('BB-2024-Saturday'!$AJ731="t",0,'BB-2024-Saturday'!AP731),"")</f>
        <v/>
      </c>
      <c r="I728" s="119" t="str">
        <f>IF('BB-2024-Saturday'!$AJ731&lt;&gt;"",IF('BB-2024-Saturday'!$AJ731="t",0,'BB-2024-Saturday'!AQ731),"")</f>
        <v/>
      </c>
      <c r="J728" s="119" t="str">
        <f>IF('BB-2024-Saturday'!$AJ731&lt;&gt;"",IF('BB-2024-Saturday'!$AJ731="t",'BB-2024-Saturday'!AM731,0),"")</f>
        <v/>
      </c>
      <c r="K728" s="119" t="str">
        <f>IF('BB-2024-Saturday'!$AJ731&lt;&gt;"",IF('BB-2024-Saturday'!$AJ731="t",'BB-2024-Saturday'!AN731,0),"")</f>
        <v/>
      </c>
      <c r="L728" s="119" t="str">
        <f>IF('BB-2024-Saturday'!$AJ731&lt;&gt;"",IF('BB-2024-Saturday'!$AJ731="t",'BB-2024-Saturday'!AO731,0),"")</f>
        <v/>
      </c>
      <c r="M728" s="119" t="str">
        <f>IF('BB-2024-Saturday'!$AJ731&lt;&gt;"",IF('BB-2024-Saturday'!$AJ731="t",'BB-2024-Saturday'!AP731,0),"")</f>
        <v/>
      </c>
      <c r="N728" s="120" t="str">
        <f>IF('BB-2024-Saturday'!$AJ731&lt;&gt;"",IF('BB-2024-Saturday'!$AJ731="m",'BB-2024-Saturday'!U731,0),"")</f>
        <v/>
      </c>
      <c r="O728" s="120" t="str">
        <f>IF('BB-2024-Saturday'!$AJ731&lt;&gt;"",IF('BB-2024-Saturday'!$AJ731="m",'BB-2024-Saturday'!V731,0),"")</f>
        <v/>
      </c>
    </row>
    <row r="729" spans="1:15" x14ac:dyDescent="0.25">
      <c r="A729" t="str">
        <f>IF('BB-2024-Saturday'!AJ732&lt;&gt;"",'BB-2024-Saturday'!AJ732,"")</f>
        <v/>
      </c>
      <c r="B729" t="str">
        <f>IF('BB-2024-Saturday'!AJ732&lt;&gt;"",'BB-2024-Saturday'!AR732,"")</f>
        <v/>
      </c>
      <c r="C729" t="str">
        <f>IF('BB-2024-Saturday'!AJ732="m","v","a")</f>
        <v>a</v>
      </c>
      <c r="D729" s="92" t="str">
        <f>IF('BB-2024-Saturday'!AJ732&lt;&gt;"",'BB-2024-Saturday'!AI732,"")</f>
        <v/>
      </c>
      <c r="E729" s="119" t="str">
        <f>IF('BB-2024-Saturday'!$AJ732&lt;&gt;"",IF('BB-2024-Saturday'!$AJ732="t",0,'BB-2024-Saturday'!AM732),"")</f>
        <v/>
      </c>
      <c r="F729" s="119" t="str">
        <f>IF('BB-2024-Saturday'!$AJ732&lt;&gt;"",IF('BB-2024-Saturday'!$AJ732="t",0,'BB-2024-Saturday'!AN732),"")</f>
        <v/>
      </c>
      <c r="G729" s="119" t="str">
        <f>IF('BB-2024-Saturday'!$AJ732&lt;&gt;"",IF('BB-2024-Saturday'!$AJ732="t",0,'BB-2024-Saturday'!AO732),"")</f>
        <v/>
      </c>
      <c r="H729" s="119" t="str">
        <f>IF('BB-2024-Saturday'!$AJ732&lt;&gt;"",IF('BB-2024-Saturday'!$AJ732="t",0,'BB-2024-Saturday'!AP732),"")</f>
        <v/>
      </c>
      <c r="I729" s="119" t="str">
        <f>IF('BB-2024-Saturday'!$AJ732&lt;&gt;"",IF('BB-2024-Saturday'!$AJ732="t",0,'BB-2024-Saturday'!AQ732),"")</f>
        <v/>
      </c>
      <c r="J729" s="119" t="str">
        <f>IF('BB-2024-Saturday'!$AJ732&lt;&gt;"",IF('BB-2024-Saturday'!$AJ732="t",'BB-2024-Saturday'!AM732,0),"")</f>
        <v/>
      </c>
      <c r="K729" s="119" t="str">
        <f>IF('BB-2024-Saturday'!$AJ732&lt;&gt;"",IF('BB-2024-Saturday'!$AJ732="t",'BB-2024-Saturday'!AN732,0),"")</f>
        <v/>
      </c>
      <c r="L729" s="119" t="str">
        <f>IF('BB-2024-Saturday'!$AJ732&lt;&gt;"",IF('BB-2024-Saturday'!$AJ732="t",'BB-2024-Saturday'!AO732,0),"")</f>
        <v/>
      </c>
      <c r="M729" s="119" t="str">
        <f>IF('BB-2024-Saturday'!$AJ732&lt;&gt;"",IF('BB-2024-Saturday'!$AJ732="t",'BB-2024-Saturday'!AP732,0),"")</f>
        <v/>
      </c>
      <c r="N729" s="120" t="str">
        <f>IF('BB-2024-Saturday'!$AJ732&lt;&gt;"",IF('BB-2024-Saturday'!$AJ732="m",'BB-2024-Saturday'!U732,0),"")</f>
        <v/>
      </c>
      <c r="O729" s="120" t="str">
        <f>IF('BB-2024-Saturday'!$AJ732&lt;&gt;"",IF('BB-2024-Saturday'!$AJ732="m",'BB-2024-Saturday'!V732,0),"")</f>
        <v/>
      </c>
    </row>
    <row r="730" spans="1:15" x14ac:dyDescent="0.25">
      <c r="A730" t="str">
        <f>IF('BB-2024-Saturday'!AJ733&lt;&gt;"",'BB-2024-Saturday'!AJ733,"")</f>
        <v>f</v>
      </c>
      <c r="B730" t="str">
        <f>IF('BB-2024-Saturday'!AJ733&lt;&gt;"",'BB-2024-Saturday'!AR733,"")</f>
        <v>Blesbok [River]</v>
      </c>
      <c r="C730" t="str">
        <f>IF('BB-2024-Saturday'!AJ733="m","v","a")</f>
        <v>a</v>
      </c>
      <c r="D730" s="92">
        <f>IF('BB-2024-Saturday'!AJ733&lt;&gt;"",'BB-2024-Saturday'!AI733,"")</f>
        <v>241.99</v>
      </c>
      <c r="E730" s="119">
        <f>IF('BB-2024-Saturday'!$AJ733&lt;&gt;"",IF('BB-2024-Saturday'!$AJ733="t",0,'BB-2024-Saturday'!AM733),"")</f>
        <v>41</v>
      </c>
      <c r="F730" s="119">
        <f>IF('BB-2024-Saturday'!$AJ733&lt;&gt;"",IF('BB-2024-Saturday'!$AJ733="t",0,'BB-2024-Saturday'!AN733),"")</f>
        <v>48</v>
      </c>
      <c r="G730" s="119">
        <f>IF('BB-2024-Saturday'!$AJ733&lt;&gt;"",IF('BB-2024-Saturday'!$AJ733="t",0,'BB-2024-Saturday'!AO733),"")</f>
        <v>55</v>
      </c>
      <c r="H730" s="119">
        <f>IF('BB-2024-Saturday'!$AJ733&lt;&gt;"",IF('BB-2024-Saturday'!$AJ733="t",0,'BB-2024-Saturday'!AP733),"")</f>
        <v>62</v>
      </c>
      <c r="I730" s="119" t="str">
        <f>IF('BB-2024-Saturday'!$AJ733&lt;&gt;"",IF('BB-2024-Saturday'!$AJ733="t",0,'BB-2024-Saturday'!AQ733),"")</f>
        <v>120</v>
      </c>
      <c r="J730" s="119">
        <f>IF('BB-2024-Saturday'!$AJ733&lt;&gt;"",IF('BB-2024-Saturday'!$AJ733="t",'BB-2024-Saturday'!AM733,0),"")</f>
        <v>0</v>
      </c>
      <c r="K730" s="119">
        <f>IF('BB-2024-Saturday'!$AJ733&lt;&gt;"",IF('BB-2024-Saturday'!$AJ733="t",'BB-2024-Saturday'!AN733,0),"")</f>
        <v>0</v>
      </c>
      <c r="L730" s="119">
        <f>IF('BB-2024-Saturday'!$AJ733&lt;&gt;"",IF('BB-2024-Saturday'!$AJ733="t",'BB-2024-Saturday'!AO733,0),"")</f>
        <v>0</v>
      </c>
      <c r="M730" s="119">
        <f>IF('BB-2024-Saturday'!$AJ733&lt;&gt;"",IF('BB-2024-Saturday'!$AJ733="t",'BB-2024-Saturday'!AP733,0),"")</f>
        <v>0</v>
      </c>
      <c r="N730" s="120">
        <f>IF('BB-2024-Saturday'!$AJ733&lt;&gt;"",IF('BB-2024-Saturday'!$AJ733="m",'BB-2024-Saturday'!U733,0),"")</f>
        <v>0</v>
      </c>
      <c r="O730" s="120">
        <f>IF('BB-2024-Saturday'!$AJ733&lt;&gt;"",IF('BB-2024-Saturday'!$AJ733="m",'BB-2024-Saturday'!V733,0),"")</f>
        <v>0</v>
      </c>
    </row>
    <row r="731" spans="1:15" x14ac:dyDescent="0.25">
      <c r="A731" t="str">
        <f>IF('BB-2024-Saturday'!AJ734&lt;&gt;"",'BB-2024-Saturday'!AJ734,"")</f>
        <v/>
      </c>
      <c r="B731" t="str">
        <f>IF('BB-2024-Saturday'!AJ734&lt;&gt;"",'BB-2024-Saturday'!AR734,"")</f>
        <v/>
      </c>
      <c r="C731" t="str">
        <f>IF('BB-2024-Saturday'!AJ734="m","v","a")</f>
        <v>a</v>
      </c>
      <c r="D731" s="92" t="str">
        <f>IF('BB-2024-Saturday'!AJ734&lt;&gt;"",'BB-2024-Saturday'!AI734,"")</f>
        <v/>
      </c>
      <c r="E731" s="119" t="str">
        <f>IF('BB-2024-Saturday'!$AJ734&lt;&gt;"",IF('BB-2024-Saturday'!$AJ734="t",0,'BB-2024-Saturday'!AM734),"")</f>
        <v/>
      </c>
      <c r="F731" s="119" t="str">
        <f>IF('BB-2024-Saturday'!$AJ734&lt;&gt;"",IF('BB-2024-Saturday'!$AJ734="t",0,'BB-2024-Saturday'!AN734),"")</f>
        <v/>
      </c>
      <c r="G731" s="119" t="str">
        <f>IF('BB-2024-Saturday'!$AJ734&lt;&gt;"",IF('BB-2024-Saturday'!$AJ734="t",0,'BB-2024-Saturday'!AO734),"")</f>
        <v/>
      </c>
      <c r="H731" s="119" t="str">
        <f>IF('BB-2024-Saturday'!$AJ734&lt;&gt;"",IF('BB-2024-Saturday'!$AJ734="t",0,'BB-2024-Saturday'!AP734),"")</f>
        <v/>
      </c>
      <c r="I731" s="119" t="str">
        <f>IF('BB-2024-Saturday'!$AJ734&lt;&gt;"",IF('BB-2024-Saturday'!$AJ734="t",0,'BB-2024-Saturday'!AQ734),"")</f>
        <v/>
      </c>
      <c r="J731" s="119" t="str">
        <f>IF('BB-2024-Saturday'!$AJ734&lt;&gt;"",IF('BB-2024-Saturday'!$AJ734="t",'BB-2024-Saturday'!AM734,0),"")</f>
        <v/>
      </c>
      <c r="K731" s="119" t="str">
        <f>IF('BB-2024-Saturday'!$AJ734&lt;&gt;"",IF('BB-2024-Saturday'!$AJ734="t",'BB-2024-Saturday'!AN734,0),"")</f>
        <v/>
      </c>
      <c r="L731" s="119" t="str">
        <f>IF('BB-2024-Saturday'!$AJ734&lt;&gt;"",IF('BB-2024-Saturday'!$AJ734="t",'BB-2024-Saturday'!AO734,0),"")</f>
        <v/>
      </c>
      <c r="M731" s="119" t="str">
        <f>IF('BB-2024-Saturday'!$AJ734&lt;&gt;"",IF('BB-2024-Saturday'!$AJ734="t",'BB-2024-Saturday'!AP734,0),"")</f>
        <v/>
      </c>
      <c r="N731" s="120" t="str">
        <f>IF('BB-2024-Saturday'!$AJ734&lt;&gt;"",IF('BB-2024-Saturday'!$AJ734="m",'BB-2024-Saturday'!U734,0),"")</f>
        <v/>
      </c>
      <c r="O731" s="120" t="str">
        <f>IF('BB-2024-Saturday'!$AJ734&lt;&gt;"",IF('BB-2024-Saturday'!$AJ734="m",'BB-2024-Saturday'!V734,0),"")</f>
        <v/>
      </c>
    </row>
    <row r="732" spans="1:15" x14ac:dyDescent="0.25">
      <c r="A732" t="str">
        <f>IF('BB-2024-Saturday'!AJ735&lt;&gt;"",'BB-2024-Saturday'!AJ735,"")</f>
        <v/>
      </c>
      <c r="B732" t="str">
        <f>IF('BB-2024-Saturday'!AJ735&lt;&gt;"",'BB-2024-Saturday'!AR735,"")</f>
        <v/>
      </c>
      <c r="C732" t="str">
        <f>IF('BB-2024-Saturday'!AJ735="m","v","a")</f>
        <v>a</v>
      </c>
      <c r="D732" s="92" t="str">
        <f>IF('BB-2024-Saturday'!AJ735&lt;&gt;"",'BB-2024-Saturday'!AI735,"")</f>
        <v/>
      </c>
      <c r="E732" s="119" t="str">
        <f>IF('BB-2024-Saturday'!$AJ735&lt;&gt;"",IF('BB-2024-Saturday'!$AJ735="t",0,'BB-2024-Saturday'!AM735),"")</f>
        <v/>
      </c>
      <c r="F732" s="119" t="str">
        <f>IF('BB-2024-Saturday'!$AJ735&lt;&gt;"",IF('BB-2024-Saturday'!$AJ735="t",0,'BB-2024-Saturday'!AN735),"")</f>
        <v/>
      </c>
      <c r="G732" s="119" t="str">
        <f>IF('BB-2024-Saturday'!$AJ735&lt;&gt;"",IF('BB-2024-Saturday'!$AJ735="t",0,'BB-2024-Saturday'!AO735),"")</f>
        <v/>
      </c>
      <c r="H732" s="119" t="str">
        <f>IF('BB-2024-Saturday'!$AJ735&lt;&gt;"",IF('BB-2024-Saturday'!$AJ735="t",0,'BB-2024-Saturday'!AP735),"")</f>
        <v/>
      </c>
      <c r="I732" s="119" t="str">
        <f>IF('BB-2024-Saturday'!$AJ735&lt;&gt;"",IF('BB-2024-Saturday'!$AJ735="t",0,'BB-2024-Saturday'!AQ735),"")</f>
        <v/>
      </c>
      <c r="J732" s="119" t="str">
        <f>IF('BB-2024-Saturday'!$AJ735&lt;&gt;"",IF('BB-2024-Saturday'!$AJ735="t",'BB-2024-Saturday'!AM735,0),"")</f>
        <v/>
      </c>
      <c r="K732" s="119" t="str">
        <f>IF('BB-2024-Saturday'!$AJ735&lt;&gt;"",IF('BB-2024-Saturday'!$AJ735="t",'BB-2024-Saturday'!AN735,0),"")</f>
        <v/>
      </c>
      <c r="L732" s="119" t="str">
        <f>IF('BB-2024-Saturday'!$AJ735&lt;&gt;"",IF('BB-2024-Saturday'!$AJ735="t",'BB-2024-Saturday'!AO735,0),"")</f>
        <v/>
      </c>
      <c r="M732" s="119" t="str">
        <f>IF('BB-2024-Saturday'!$AJ735&lt;&gt;"",IF('BB-2024-Saturday'!$AJ735="t",'BB-2024-Saturday'!AP735,0),"")</f>
        <v/>
      </c>
      <c r="N732" s="120" t="str">
        <f>IF('BB-2024-Saturday'!$AJ735&lt;&gt;"",IF('BB-2024-Saturday'!$AJ735="m",'BB-2024-Saturday'!U735,0),"")</f>
        <v/>
      </c>
      <c r="O732" s="120" t="str">
        <f>IF('BB-2024-Saturday'!$AJ735&lt;&gt;"",IF('BB-2024-Saturday'!$AJ735="m",'BB-2024-Saturday'!V735,0),"")</f>
        <v/>
      </c>
    </row>
    <row r="733" spans="1:15" x14ac:dyDescent="0.25">
      <c r="A733" t="str">
        <f>IF('BB-2024-Saturday'!AJ736&lt;&gt;"",'BB-2024-Saturday'!AJ736,"")</f>
        <v/>
      </c>
      <c r="B733" t="str">
        <f>IF('BB-2024-Saturday'!AJ736&lt;&gt;"",'BB-2024-Saturday'!AR736,"")</f>
        <v/>
      </c>
      <c r="C733" t="str">
        <f>IF('BB-2024-Saturday'!AJ736="m","v","a")</f>
        <v>a</v>
      </c>
      <c r="D733" s="92" t="str">
        <f>IF('BB-2024-Saturday'!AJ736&lt;&gt;"",'BB-2024-Saturday'!AI736,"")</f>
        <v/>
      </c>
      <c r="E733" s="119" t="str">
        <f>IF('BB-2024-Saturday'!$AJ736&lt;&gt;"",IF('BB-2024-Saturday'!$AJ736="t",0,'BB-2024-Saturday'!AM736),"")</f>
        <v/>
      </c>
      <c r="F733" s="119" t="str">
        <f>IF('BB-2024-Saturday'!$AJ736&lt;&gt;"",IF('BB-2024-Saturday'!$AJ736="t",0,'BB-2024-Saturday'!AN736),"")</f>
        <v/>
      </c>
      <c r="G733" s="119" t="str">
        <f>IF('BB-2024-Saturday'!$AJ736&lt;&gt;"",IF('BB-2024-Saturday'!$AJ736="t",0,'BB-2024-Saturday'!AO736),"")</f>
        <v/>
      </c>
      <c r="H733" s="119" t="str">
        <f>IF('BB-2024-Saturday'!$AJ736&lt;&gt;"",IF('BB-2024-Saturday'!$AJ736="t",0,'BB-2024-Saturday'!AP736),"")</f>
        <v/>
      </c>
      <c r="I733" s="119" t="str">
        <f>IF('BB-2024-Saturday'!$AJ736&lt;&gt;"",IF('BB-2024-Saturday'!$AJ736="t",0,'BB-2024-Saturday'!AQ736),"")</f>
        <v/>
      </c>
      <c r="J733" s="119" t="str">
        <f>IF('BB-2024-Saturday'!$AJ736&lt;&gt;"",IF('BB-2024-Saturday'!$AJ736="t",'BB-2024-Saturday'!AM736,0),"")</f>
        <v/>
      </c>
      <c r="K733" s="119" t="str">
        <f>IF('BB-2024-Saturday'!$AJ736&lt;&gt;"",IF('BB-2024-Saturday'!$AJ736="t",'BB-2024-Saturday'!AN736,0),"")</f>
        <v/>
      </c>
      <c r="L733" s="119" t="str">
        <f>IF('BB-2024-Saturday'!$AJ736&lt;&gt;"",IF('BB-2024-Saturday'!$AJ736="t",'BB-2024-Saturday'!AO736,0),"")</f>
        <v/>
      </c>
      <c r="M733" s="119" t="str">
        <f>IF('BB-2024-Saturday'!$AJ736&lt;&gt;"",IF('BB-2024-Saturday'!$AJ736="t",'BB-2024-Saturday'!AP736,0),"")</f>
        <v/>
      </c>
      <c r="N733" s="120" t="str">
        <f>IF('BB-2024-Saturday'!$AJ736&lt;&gt;"",IF('BB-2024-Saturday'!$AJ736="m",'BB-2024-Saturday'!U736,0),"")</f>
        <v/>
      </c>
      <c r="O733" s="120" t="str">
        <f>IF('BB-2024-Saturday'!$AJ736&lt;&gt;"",IF('BB-2024-Saturday'!$AJ736="m",'BB-2024-Saturday'!V736,0),"")</f>
        <v/>
      </c>
    </row>
    <row r="734" spans="1:15" x14ac:dyDescent="0.25">
      <c r="A734" t="str">
        <f>IF('BB-2024-Saturday'!AJ737&lt;&gt;"",'BB-2024-Saturday'!AJ737,"")</f>
        <v/>
      </c>
      <c r="B734" t="str">
        <f>IF('BB-2024-Saturday'!AJ737&lt;&gt;"",'BB-2024-Saturday'!AR737,"")</f>
        <v/>
      </c>
      <c r="C734" t="str">
        <f>IF('BB-2024-Saturday'!AJ737="m","v","a")</f>
        <v>a</v>
      </c>
      <c r="D734" s="92" t="str">
        <f>IF('BB-2024-Saturday'!AJ737&lt;&gt;"",'BB-2024-Saturday'!AI737,"")</f>
        <v/>
      </c>
      <c r="E734" s="119" t="str">
        <f>IF('BB-2024-Saturday'!$AJ737&lt;&gt;"",IF('BB-2024-Saturday'!$AJ737="t",0,'BB-2024-Saturday'!AM737),"")</f>
        <v/>
      </c>
      <c r="F734" s="119" t="str">
        <f>IF('BB-2024-Saturday'!$AJ737&lt;&gt;"",IF('BB-2024-Saturday'!$AJ737="t",0,'BB-2024-Saturday'!AN737),"")</f>
        <v/>
      </c>
      <c r="G734" s="119" t="str">
        <f>IF('BB-2024-Saturday'!$AJ737&lt;&gt;"",IF('BB-2024-Saturday'!$AJ737="t",0,'BB-2024-Saturday'!AO737),"")</f>
        <v/>
      </c>
      <c r="H734" s="119" t="str">
        <f>IF('BB-2024-Saturday'!$AJ737&lt;&gt;"",IF('BB-2024-Saturday'!$AJ737="t",0,'BB-2024-Saturday'!AP737),"")</f>
        <v/>
      </c>
      <c r="I734" s="119" t="str">
        <f>IF('BB-2024-Saturday'!$AJ737&lt;&gt;"",IF('BB-2024-Saturday'!$AJ737="t",0,'BB-2024-Saturday'!AQ737),"")</f>
        <v/>
      </c>
      <c r="J734" s="119" t="str">
        <f>IF('BB-2024-Saturday'!$AJ737&lt;&gt;"",IF('BB-2024-Saturday'!$AJ737="t",'BB-2024-Saturday'!AM737,0),"")</f>
        <v/>
      </c>
      <c r="K734" s="119" t="str">
        <f>IF('BB-2024-Saturday'!$AJ737&lt;&gt;"",IF('BB-2024-Saturday'!$AJ737="t",'BB-2024-Saturday'!AN737,0),"")</f>
        <v/>
      </c>
      <c r="L734" s="119" t="str">
        <f>IF('BB-2024-Saturday'!$AJ737&lt;&gt;"",IF('BB-2024-Saturday'!$AJ737="t",'BB-2024-Saturday'!AO737,0),"")</f>
        <v/>
      </c>
      <c r="M734" s="119" t="str">
        <f>IF('BB-2024-Saturday'!$AJ737&lt;&gt;"",IF('BB-2024-Saturday'!$AJ737="t",'BB-2024-Saturday'!AP737,0),"")</f>
        <v/>
      </c>
      <c r="N734" s="120" t="str">
        <f>IF('BB-2024-Saturday'!$AJ737&lt;&gt;"",IF('BB-2024-Saturday'!$AJ737="m",'BB-2024-Saturday'!U737,0),"")</f>
        <v/>
      </c>
      <c r="O734" s="120" t="str">
        <f>IF('BB-2024-Saturday'!$AJ737&lt;&gt;"",IF('BB-2024-Saturday'!$AJ737="m",'BB-2024-Saturday'!V737,0),"")</f>
        <v/>
      </c>
    </row>
    <row r="735" spans="1:15" x14ac:dyDescent="0.25">
      <c r="A735" t="str">
        <f>IF('BB-2024-Saturday'!AJ738&lt;&gt;"",'BB-2024-Saturday'!AJ738,"")</f>
        <v/>
      </c>
      <c r="B735" t="str">
        <f>IF('BB-2024-Saturday'!AJ738&lt;&gt;"",'BB-2024-Saturday'!AR738,"")</f>
        <v/>
      </c>
      <c r="C735" t="str">
        <f>IF('BB-2024-Saturday'!AJ738="m","v","a")</f>
        <v>a</v>
      </c>
      <c r="D735" s="92" t="str">
        <f>IF('BB-2024-Saturday'!AJ738&lt;&gt;"",'BB-2024-Saturday'!AI738,"")</f>
        <v/>
      </c>
      <c r="E735" s="119" t="str">
        <f>IF('BB-2024-Saturday'!$AJ738&lt;&gt;"",IF('BB-2024-Saturday'!$AJ738="t",0,'BB-2024-Saturday'!AM738),"")</f>
        <v/>
      </c>
      <c r="F735" s="119" t="str">
        <f>IF('BB-2024-Saturday'!$AJ738&lt;&gt;"",IF('BB-2024-Saturday'!$AJ738="t",0,'BB-2024-Saturday'!AN738),"")</f>
        <v/>
      </c>
      <c r="G735" s="119" t="str">
        <f>IF('BB-2024-Saturday'!$AJ738&lt;&gt;"",IF('BB-2024-Saturday'!$AJ738="t",0,'BB-2024-Saturday'!AO738),"")</f>
        <v/>
      </c>
      <c r="H735" s="119" t="str">
        <f>IF('BB-2024-Saturday'!$AJ738&lt;&gt;"",IF('BB-2024-Saturday'!$AJ738="t",0,'BB-2024-Saturday'!AP738),"")</f>
        <v/>
      </c>
      <c r="I735" s="119" t="str">
        <f>IF('BB-2024-Saturday'!$AJ738&lt;&gt;"",IF('BB-2024-Saturday'!$AJ738="t",0,'BB-2024-Saturday'!AQ738),"")</f>
        <v/>
      </c>
      <c r="J735" s="119" t="str">
        <f>IF('BB-2024-Saturday'!$AJ738&lt;&gt;"",IF('BB-2024-Saturday'!$AJ738="t",'BB-2024-Saturday'!AM738,0),"")</f>
        <v/>
      </c>
      <c r="K735" s="119" t="str">
        <f>IF('BB-2024-Saturday'!$AJ738&lt;&gt;"",IF('BB-2024-Saturday'!$AJ738="t",'BB-2024-Saturday'!AN738,0),"")</f>
        <v/>
      </c>
      <c r="L735" s="119" t="str">
        <f>IF('BB-2024-Saturday'!$AJ738&lt;&gt;"",IF('BB-2024-Saturday'!$AJ738="t",'BB-2024-Saturday'!AO738,0),"")</f>
        <v/>
      </c>
      <c r="M735" s="119" t="str">
        <f>IF('BB-2024-Saturday'!$AJ738&lt;&gt;"",IF('BB-2024-Saturday'!$AJ738="t",'BB-2024-Saturday'!AP738,0),"")</f>
        <v/>
      </c>
      <c r="N735" s="120" t="str">
        <f>IF('BB-2024-Saturday'!$AJ738&lt;&gt;"",IF('BB-2024-Saturday'!$AJ738="m",'BB-2024-Saturday'!U738,0),"")</f>
        <v/>
      </c>
      <c r="O735" s="120" t="str">
        <f>IF('BB-2024-Saturday'!$AJ738&lt;&gt;"",IF('BB-2024-Saturday'!$AJ738="m",'BB-2024-Saturday'!V738,0),"")</f>
        <v/>
      </c>
    </row>
    <row r="736" spans="1:15" x14ac:dyDescent="0.25">
      <c r="A736" t="str">
        <f>IF('BB-2024-Saturday'!AJ739&lt;&gt;"",'BB-2024-Saturday'!AJ739,"")</f>
        <v>l</v>
      </c>
      <c r="B736" t="str">
        <f>IF('BB-2024-Saturday'!AJ739&lt;&gt;"",'BB-2024-Saturday'!AR739,"")</f>
        <v>70.  Heidelberg.  R23 Heidelberg (North), Benoni 1km{Left}, N3{Straight}.  Prepare to leave the N3 at exit 70.</v>
      </c>
      <c r="C736" t="str">
        <f>IF('BB-2024-Saturday'!AJ739="m","v","a")</f>
        <v>a</v>
      </c>
      <c r="D736" s="92">
        <f>IF('BB-2024-Saturday'!AJ739&lt;&gt;"",'BB-2024-Saturday'!AI739,"")</f>
        <v>246.19</v>
      </c>
      <c r="E736" s="119">
        <f>IF('BB-2024-Saturday'!$AJ739&lt;&gt;"",IF('BB-2024-Saturday'!$AJ739="t",0,'BB-2024-Saturday'!AM739),"")</f>
        <v>35</v>
      </c>
      <c r="F736" s="119">
        <f>IF('BB-2024-Saturday'!$AJ739&lt;&gt;"",IF('BB-2024-Saturday'!$AJ739="t",0,'BB-2024-Saturday'!AN739),"")</f>
        <v>40</v>
      </c>
      <c r="G736" s="119">
        <f>IF('BB-2024-Saturday'!$AJ739&lt;&gt;"",IF('BB-2024-Saturday'!$AJ739="t",0,'BB-2024-Saturday'!AO739),"")</f>
        <v>45</v>
      </c>
      <c r="H736" s="119">
        <f>IF('BB-2024-Saturday'!$AJ739&lt;&gt;"",IF('BB-2024-Saturday'!$AJ739="t",0,'BB-2024-Saturday'!AP739),"")</f>
        <v>50</v>
      </c>
      <c r="I736" s="119" t="str">
        <f>IF('BB-2024-Saturday'!$AJ739&lt;&gt;"",IF('BB-2024-Saturday'!$AJ739="t",0,'BB-2024-Saturday'!AQ739),"")</f>
        <v>120</v>
      </c>
      <c r="J736" s="119">
        <f>IF('BB-2024-Saturday'!$AJ739&lt;&gt;"",IF('BB-2024-Saturday'!$AJ739="t",'BB-2024-Saturday'!AM739,0),"")</f>
        <v>0</v>
      </c>
      <c r="K736" s="119">
        <f>IF('BB-2024-Saturday'!$AJ739&lt;&gt;"",IF('BB-2024-Saturday'!$AJ739="t",'BB-2024-Saturday'!AN739,0),"")</f>
        <v>0</v>
      </c>
      <c r="L736" s="119">
        <f>IF('BB-2024-Saturday'!$AJ739&lt;&gt;"",IF('BB-2024-Saturday'!$AJ739="t",'BB-2024-Saturday'!AO739,0),"")</f>
        <v>0</v>
      </c>
      <c r="M736" s="119">
        <f>IF('BB-2024-Saturday'!$AJ739&lt;&gt;"",IF('BB-2024-Saturday'!$AJ739="t",'BB-2024-Saturday'!AP739,0),"")</f>
        <v>0</v>
      </c>
      <c r="N736" s="120">
        <f>IF('BB-2024-Saturday'!$AJ739&lt;&gt;"",IF('BB-2024-Saturday'!$AJ739="m",'BB-2024-Saturday'!U739,0),"")</f>
        <v>0</v>
      </c>
      <c r="O736" s="120">
        <f>IF('BB-2024-Saturday'!$AJ739&lt;&gt;"",IF('BB-2024-Saturday'!$AJ739="m",'BB-2024-Saturday'!V739,0),"")</f>
        <v>0</v>
      </c>
    </row>
    <row r="737" spans="1:15" x14ac:dyDescent="0.25">
      <c r="A737" t="str">
        <f>IF('BB-2024-Saturday'!AJ740&lt;&gt;"",'BB-2024-Saturday'!AJ740,"")</f>
        <v/>
      </c>
      <c r="B737" t="str">
        <f>IF('BB-2024-Saturday'!AJ740&lt;&gt;"",'BB-2024-Saturday'!AR740,"")</f>
        <v/>
      </c>
      <c r="C737" t="str">
        <f>IF('BB-2024-Saturday'!AJ740="m","v","a")</f>
        <v>a</v>
      </c>
      <c r="D737" s="92" t="str">
        <f>IF('BB-2024-Saturday'!AJ740&lt;&gt;"",'BB-2024-Saturday'!AI740,"")</f>
        <v/>
      </c>
      <c r="E737" s="119" t="str">
        <f>IF('BB-2024-Saturday'!$AJ740&lt;&gt;"",IF('BB-2024-Saturday'!$AJ740="t",0,'BB-2024-Saturday'!AM740),"")</f>
        <v/>
      </c>
      <c r="F737" s="119" t="str">
        <f>IF('BB-2024-Saturday'!$AJ740&lt;&gt;"",IF('BB-2024-Saturday'!$AJ740="t",0,'BB-2024-Saturday'!AN740),"")</f>
        <v/>
      </c>
      <c r="G737" s="119" t="str">
        <f>IF('BB-2024-Saturday'!$AJ740&lt;&gt;"",IF('BB-2024-Saturday'!$AJ740="t",0,'BB-2024-Saturday'!AO740),"")</f>
        <v/>
      </c>
      <c r="H737" s="119" t="str">
        <f>IF('BB-2024-Saturday'!$AJ740&lt;&gt;"",IF('BB-2024-Saturday'!$AJ740="t",0,'BB-2024-Saturday'!AP740),"")</f>
        <v/>
      </c>
      <c r="I737" s="119" t="str">
        <f>IF('BB-2024-Saturday'!$AJ740&lt;&gt;"",IF('BB-2024-Saturday'!$AJ740="t",0,'BB-2024-Saturday'!AQ740),"")</f>
        <v/>
      </c>
      <c r="J737" s="119" t="str">
        <f>IF('BB-2024-Saturday'!$AJ740&lt;&gt;"",IF('BB-2024-Saturday'!$AJ740="t",'BB-2024-Saturday'!AM740,0),"")</f>
        <v/>
      </c>
      <c r="K737" s="119" t="str">
        <f>IF('BB-2024-Saturday'!$AJ740&lt;&gt;"",IF('BB-2024-Saturday'!$AJ740="t",'BB-2024-Saturday'!AN740,0),"")</f>
        <v/>
      </c>
      <c r="L737" s="119" t="str">
        <f>IF('BB-2024-Saturday'!$AJ740&lt;&gt;"",IF('BB-2024-Saturday'!$AJ740="t",'BB-2024-Saturday'!AO740,0),"")</f>
        <v/>
      </c>
      <c r="M737" s="119" t="str">
        <f>IF('BB-2024-Saturday'!$AJ740&lt;&gt;"",IF('BB-2024-Saturday'!$AJ740="t",'BB-2024-Saturday'!AP740,0),"")</f>
        <v/>
      </c>
      <c r="N737" s="120" t="str">
        <f>IF('BB-2024-Saturday'!$AJ740&lt;&gt;"",IF('BB-2024-Saturday'!$AJ740="m",'BB-2024-Saturday'!U740,0),"")</f>
        <v/>
      </c>
      <c r="O737" s="120" t="str">
        <f>IF('BB-2024-Saturday'!$AJ740&lt;&gt;"",IF('BB-2024-Saturday'!$AJ740="m",'BB-2024-Saturday'!V740,0),"")</f>
        <v/>
      </c>
    </row>
    <row r="738" spans="1:15" x14ac:dyDescent="0.25">
      <c r="A738" t="str">
        <f>IF('BB-2024-Saturday'!AJ741&lt;&gt;"",'BB-2024-Saturday'!AJ741,"")</f>
        <v>o</v>
      </c>
      <c r="B738" t="str">
        <f>IF('BB-2024-Saturday'!AJ741&lt;&gt;"",'BB-2024-Saturday'!AR741,"")</f>
        <v>Leave the N3 Freeway on Exit 70.</v>
      </c>
      <c r="C738" t="str">
        <f>IF('BB-2024-Saturday'!AJ741="m","v","a")</f>
        <v>a</v>
      </c>
      <c r="D738" s="92">
        <f>IF('BB-2024-Saturday'!AJ741&lt;&gt;"",'BB-2024-Saturday'!AI741,"")</f>
        <v>247.17</v>
      </c>
      <c r="E738" s="119">
        <f>IF('BB-2024-Saturday'!$AJ741&lt;&gt;"",IF('BB-2024-Saturday'!$AJ741="t",0,'BB-2024-Saturday'!AM741),"")</f>
        <v>30</v>
      </c>
      <c r="F738" s="119">
        <f>IF('BB-2024-Saturday'!$AJ741&lt;&gt;"",IF('BB-2024-Saturday'!$AJ741="t",0,'BB-2024-Saturday'!AN741),"")</f>
        <v>30</v>
      </c>
      <c r="G738" s="119">
        <f>IF('BB-2024-Saturday'!$AJ741&lt;&gt;"",IF('BB-2024-Saturday'!$AJ741="t",0,'BB-2024-Saturday'!AO741),"")</f>
        <v>30</v>
      </c>
      <c r="H738" s="119">
        <f>IF('BB-2024-Saturday'!$AJ741&lt;&gt;"",IF('BB-2024-Saturday'!$AJ741="t",0,'BB-2024-Saturday'!AP741),"")</f>
        <v>30</v>
      </c>
      <c r="I738" s="119" t="str">
        <f>IF('BB-2024-Saturday'!$AJ741&lt;&gt;"",IF('BB-2024-Saturday'!$AJ741="t",0,'BB-2024-Saturday'!AQ741),"")</f>
        <v>60</v>
      </c>
      <c r="J738" s="119">
        <f>IF('BB-2024-Saturday'!$AJ741&lt;&gt;"",IF('BB-2024-Saturday'!$AJ741="t",'BB-2024-Saturday'!AM741,0),"")</f>
        <v>0</v>
      </c>
      <c r="K738" s="119">
        <f>IF('BB-2024-Saturday'!$AJ741&lt;&gt;"",IF('BB-2024-Saturday'!$AJ741="t",'BB-2024-Saturday'!AN741,0),"")</f>
        <v>0</v>
      </c>
      <c r="L738" s="119">
        <f>IF('BB-2024-Saturday'!$AJ741&lt;&gt;"",IF('BB-2024-Saturday'!$AJ741="t",'BB-2024-Saturday'!AO741,0),"")</f>
        <v>0</v>
      </c>
      <c r="M738" s="119">
        <f>IF('BB-2024-Saturday'!$AJ741&lt;&gt;"",IF('BB-2024-Saturday'!$AJ741="t",'BB-2024-Saturday'!AP741,0),"")</f>
        <v>0</v>
      </c>
      <c r="N738" s="120">
        <f>IF('BB-2024-Saturday'!$AJ741&lt;&gt;"",IF('BB-2024-Saturday'!$AJ741="m",'BB-2024-Saturday'!U741,0),"")</f>
        <v>0</v>
      </c>
      <c r="O738" s="120">
        <f>IF('BB-2024-Saturday'!$AJ741&lt;&gt;"",IF('BB-2024-Saturday'!$AJ741="m",'BB-2024-Saturday'!V741,0),"")</f>
        <v>0</v>
      </c>
    </row>
    <row r="739" spans="1:15" x14ac:dyDescent="0.25">
      <c r="A739" t="str">
        <f>IF('BB-2024-Saturday'!AJ742&lt;&gt;"",'BB-2024-Saturday'!AJ742,"")</f>
        <v/>
      </c>
      <c r="B739" t="str">
        <f>IF('BB-2024-Saturday'!AJ742&lt;&gt;"",'BB-2024-Saturday'!AR742,"")</f>
        <v/>
      </c>
      <c r="C739" t="str">
        <f>IF('BB-2024-Saturday'!AJ742="m","v","a")</f>
        <v>a</v>
      </c>
      <c r="D739" s="92" t="str">
        <f>IF('BB-2024-Saturday'!AJ742&lt;&gt;"",'BB-2024-Saturday'!AI742,"")</f>
        <v/>
      </c>
      <c r="E739" s="119" t="str">
        <f>IF('BB-2024-Saturday'!$AJ742&lt;&gt;"",IF('BB-2024-Saturday'!$AJ742="t",0,'BB-2024-Saturday'!AM742),"")</f>
        <v/>
      </c>
      <c r="F739" s="119" t="str">
        <f>IF('BB-2024-Saturday'!$AJ742&lt;&gt;"",IF('BB-2024-Saturday'!$AJ742="t",0,'BB-2024-Saturday'!AN742),"")</f>
        <v/>
      </c>
      <c r="G739" s="119" t="str">
        <f>IF('BB-2024-Saturday'!$AJ742&lt;&gt;"",IF('BB-2024-Saturday'!$AJ742="t",0,'BB-2024-Saturday'!AO742),"")</f>
        <v/>
      </c>
      <c r="H739" s="119" t="str">
        <f>IF('BB-2024-Saturday'!$AJ742&lt;&gt;"",IF('BB-2024-Saturday'!$AJ742="t",0,'BB-2024-Saturday'!AP742),"")</f>
        <v/>
      </c>
      <c r="I739" s="119" t="str">
        <f>IF('BB-2024-Saturday'!$AJ742&lt;&gt;"",IF('BB-2024-Saturday'!$AJ742="t",0,'BB-2024-Saturday'!AQ742),"")</f>
        <v/>
      </c>
      <c r="J739" s="119" t="str">
        <f>IF('BB-2024-Saturday'!$AJ742&lt;&gt;"",IF('BB-2024-Saturday'!$AJ742="t",'BB-2024-Saturday'!AM742,0),"")</f>
        <v/>
      </c>
      <c r="K739" s="119" t="str">
        <f>IF('BB-2024-Saturday'!$AJ742&lt;&gt;"",IF('BB-2024-Saturday'!$AJ742="t",'BB-2024-Saturday'!AN742,0),"")</f>
        <v/>
      </c>
      <c r="L739" s="119" t="str">
        <f>IF('BB-2024-Saturday'!$AJ742&lt;&gt;"",IF('BB-2024-Saturday'!$AJ742="t",'BB-2024-Saturday'!AO742,0),"")</f>
        <v/>
      </c>
      <c r="M739" s="119" t="str">
        <f>IF('BB-2024-Saturday'!$AJ742&lt;&gt;"",IF('BB-2024-Saturday'!$AJ742="t",'BB-2024-Saturday'!AP742,0),"")</f>
        <v/>
      </c>
      <c r="N739" s="120" t="str">
        <f>IF('BB-2024-Saturday'!$AJ742&lt;&gt;"",IF('BB-2024-Saturday'!$AJ742="m",'BB-2024-Saturday'!U742,0),"")</f>
        <v/>
      </c>
      <c r="O739" s="120" t="str">
        <f>IF('BB-2024-Saturday'!$AJ742&lt;&gt;"",IF('BB-2024-Saturday'!$AJ742="m",'BB-2024-Saturday'!V742,0),"")</f>
        <v/>
      </c>
    </row>
    <row r="740" spans="1:15" x14ac:dyDescent="0.25">
      <c r="A740" t="str">
        <f>IF('BB-2024-Saturday'!AJ743&lt;&gt;"",'BB-2024-Saturday'!AJ743,"")</f>
        <v>o</v>
      </c>
      <c r="B740" t="str">
        <f>IF('BB-2024-Saturday'!AJ743&lt;&gt;"",'BB-2024-Saturday'!AR743,"")</f>
        <v xml:space="preserve">60 Speed limit. </v>
      </c>
      <c r="C740" t="str">
        <f>IF('BB-2024-Saturday'!AJ743="m","v","a")</f>
        <v>a</v>
      </c>
      <c r="D740" s="92">
        <f>IF('BB-2024-Saturday'!AJ743&lt;&gt;"",'BB-2024-Saturday'!AI743,"")</f>
        <v>247.65</v>
      </c>
      <c r="E740" s="119">
        <f>IF('BB-2024-Saturday'!$AJ743&lt;&gt;"",IF('BB-2024-Saturday'!$AJ743="t",0,'BB-2024-Saturday'!AM743),"")</f>
        <v>30</v>
      </c>
      <c r="F740" s="119">
        <f>IF('BB-2024-Saturday'!$AJ743&lt;&gt;"",IF('BB-2024-Saturday'!$AJ743="t",0,'BB-2024-Saturday'!AN743),"")</f>
        <v>30</v>
      </c>
      <c r="G740" s="119">
        <f>IF('BB-2024-Saturday'!$AJ743&lt;&gt;"",IF('BB-2024-Saturday'!$AJ743="t",0,'BB-2024-Saturday'!AO743),"")</f>
        <v>30</v>
      </c>
      <c r="H740" s="119">
        <f>IF('BB-2024-Saturday'!$AJ743&lt;&gt;"",IF('BB-2024-Saturday'!$AJ743="t",0,'BB-2024-Saturday'!AP743),"")</f>
        <v>30</v>
      </c>
      <c r="I740" s="119" t="str">
        <f>IF('BB-2024-Saturday'!$AJ743&lt;&gt;"",IF('BB-2024-Saturday'!$AJ743="t",0,'BB-2024-Saturday'!AQ743),"")</f>
        <v>60</v>
      </c>
      <c r="J740" s="119">
        <f>IF('BB-2024-Saturday'!$AJ743&lt;&gt;"",IF('BB-2024-Saturday'!$AJ743="t",'BB-2024-Saturday'!AM743,0),"")</f>
        <v>0</v>
      </c>
      <c r="K740" s="119">
        <f>IF('BB-2024-Saturday'!$AJ743&lt;&gt;"",IF('BB-2024-Saturday'!$AJ743="t",'BB-2024-Saturday'!AN743,0),"")</f>
        <v>0</v>
      </c>
      <c r="L740" s="119">
        <f>IF('BB-2024-Saturday'!$AJ743&lt;&gt;"",IF('BB-2024-Saturday'!$AJ743="t",'BB-2024-Saturday'!AO743,0),"")</f>
        <v>0</v>
      </c>
      <c r="M740" s="119">
        <f>IF('BB-2024-Saturday'!$AJ743&lt;&gt;"",IF('BB-2024-Saturday'!$AJ743="t",'BB-2024-Saturday'!AP743,0),"")</f>
        <v>0</v>
      </c>
      <c r="N740" s="120">
        <f>IF('BB-2024-Saturday'!$AJ743&lt;&gt;"",IF('BB-2024-Saturday'!$AJ743="m",'BB-2024-Saturday'!U743,0),"")</f>
        <v>0</v>
      </c>
      <c r="O740" s="120">
        <f>IF('BB-2024-Saturday'!$AJ743&lt;&gt;"",IF('BB-2024-Saturday'!$AJ743="m",'BB-2024-Saturday'!V743,0),"")</f>
        <v>0</v>
      </c>
    </row>
    <row r="741" spans="1:15" x14ac:dyDescent="0.25">
      <c r="A741" t="str">
        <f>IF('BB-2024-Saturday'!AJ744&lt;&gt;"",'BB-2024-Saturday'!AJ744,"")</f>
        <v>o</v>
      </c>
      <c r="B741" t="str">
        <f>IF('BB-2024-Saturday'!AJ744&lt;&gt;"",'BB-2024-Saturday'!AR744,"")</f>
        <v>Bear Left before 4way Stop.</v>
      </c>
      <c r="C741" t="str">
        <f>IF('BB-2024-Saturday'!AJ744="m","v","a")</f>
        <v>a</v>
      </c>
      <c r="D741" s="92">
        <f>IF('BB-2024-Saturday'!AJ744&lt;&gt;"",'BB-2024-Saturday'!AI744,"")</f>
        <v>247.77</v>
      </c>
      <c r="E741" s="119">
        <f>IF('BB-2024-Saturday'!$AJ744&lt;&gt;"",IF('BB-2024-Saturday'!$AJ744="t",0,'BB-2024-Saturday'!AM744),"")</f>
        <v>30</v>
      </c>
      <c r="F741" s="119">
        <f>IF('BB-2024-Saturday'!$AJ744&lt;&gt;"",IF('BB-2024-Saturday'!$AJ744="t",0,'BB-2024-Saturday'!AN744),"")</f>
        <v>30</v>
      </c>
      <c r="G741" s="119">
        <f>IF('BB-2024-Saturday'!$AJ744&lt;&gt;"",IF('BB-2024-Saturday'!$AJ744="t",0,'BB-2024-Saturday'!AO744),"")</f>
        <v>30</v>
      </c>
      <c r="H741" s="119">
        <f>IF('BB-2024-Saturday'!$AJ744&lt;&gt;"",IF('BB-2024-Saturday'!$AJ744="t",0,'BB-2024-Saturday'!AP744),"")</f>
        <v>30</v>
      </c>
      <c r="I741" s="119" t="str">
        <f>IF('BB-2024-Saturday'!$AJ744&lt;&gt;"",IF('BB-2024-Saturday'!$AJ744="t",0,'BB-2024-Saturday'!AQ744),"")</f>
        <v>60</v>
      </c>
      <c r="J741" s="119">
        <f>IF('BB-2024-Saturday'!$AJ744&lt;&gt;"",IF('BB-2024-Saturday'!$AJ744="t",'BB-2024-Saturday'!AM744,0),"")</f>
        <v>0</v>
      </c>
      <c r="K741" s="119">
        <f>IF('BB-2024-Saturday'!$AJ744&lt;&gt;"",IF('BB-2024-Saturday'!$AJ744="t",'BB-2024-Saturday'!AN744,0),"")</f>
        <v>0</v>
      </c>
      <c r="L741" s="119">
        <f>IF('BB-2024-Saturday'!$AJ744&lt;&gt;"",IF('BB-2024-Saturday'!$AJ744="t",'BB-2024-Saturday'!AO744,0),"")</f>
        <v>0</v>
      </c>
      <c r="M741" s="119">
        <f>IF('BB-2024-Saturday'!$AJ744&lt;&gt;"",IF('BB-2024-Saturday'!$AJ744="t",'BB-2024-Saturday'!AP744,0),"")</f>
        <v>0</v>
      </c>
      <c r="N741" s="120">
        <f>IF('BB-2024-Saturday'!$AJ744&lt;&gt;"",IF('BB-2024-Saturday'!$AJ744="m",'BB-2024-Saturday'!U744,0),"")</f>
        <v>0</v>
      </c>
      <c r="O741" s="120">
        <f>IF('BB-2024-Saturday'!$AJ744&lt;&gt;"",IF('BB-2024-Saturday'!$AJ744="m",'BB-2024-Saturday'!V744,0),"")</f>
        <v>0</v>
      </c>
    </row>
    <row r="742" spans="1:15" x14ac:dyDescent="0.25">
      <c r="A742" t="str">
        <f>IF('BB-2024-Saturday'!AJ745&lt;&gt;"",'BB-2024-Saturday'!AJ745,"")</f>
        <v>o</v>
      </c>
      <c r="B742" t="str">
        <f>IF('BB-2024-Saturday'!AJ745&lt;&gt;"",'BB-2024-Saturday'!AR745,"")</f>
        <v>Yield Join the R23 to Benoni</v>
      </c>
      <c r="C742" t="str">
        <f>IF('BB-2024-Saturday'!AJ745="m","v","a")</f>
        <v>a</v>
      </c>
      <c r="D742" s="92">
        <f>IF('BB-2024-Saturday'!AJ745&lt;&gt;"",'BB-2024-Saturday'!AI745,"")</f>
        <v>247.86</v>
      </c>
      <c r="E742" s="119">
        <f>IF('BB-2024-Saturday'!$AJ745&lt;&gt;"",IF('BB-2024-Saturday'!$AJ745="t",0,'BB-2024-Saturday'!AM745),"")</f>
        <v>30</v>
      </c>
      <c r="F742" s="119">
        <f>IF('BB-2024-Saturday'!$AJ745&lt;&gt;"",IF('BB-2024-Saturday'!$AJ745="t",0,'BB-2024-Saturday'!AN745),"")</f>
        <v>30</v>
      </c>
      <c r="G742" s="119">
        <f>IF('BB-2024-Saturday'!$AJ745&lt;&gt;"",IF('BB-2024-Saturday'!$AJ745="t",0,'BB-2024-Saturday'!AO745),"")</f>
        <v>30</v>
      </c>
      <c r="H742" s="119">
        <f>IF('BB-2024-Saturday'!$AJ745&lt;&gt;"",IF('BB-2024-Saturday'!$AJ745="t",0,'BB-2024-Saturday'!AP745),"")</f>
        <v>30</v>
      </c>
      <c r="I742" s="119" t="str">
        <f>IF('BB-2024-Saturday'!$AJ745&lt;&gt;"",IF('BB-2024-Saturday'!$AJ745="t",0,'BB-2024-Saturday'!AQ745),"")</f>
        <v>60</v>
      </c>
      <c r="J742" s="119">
        <f>IF('BB-2024-Saturday'!$AJ745&lt;&gt;"",IF('BB-2024-Saturday'!$AJ745="t",'BB-2024-Saturday'!AM745,0),"")</f>
        <v>0</v>
      </c>
      <c r="K742" s="119">
        <f>IF('BB-2024-Saturday'!$AJ745&lt;&gt;"",IF('BB-2024-Saturday'!$AJ745="t",'BB-2024-Saturday'!AN745,0),"")</f>
        <v>0</v>
      </c>
      <c r="L742" s="119">
        <f>IF('BB-2024-Saturday'!$AJ745&lt;&gt;"",IF('BB-2024-Saturday'!$AJ745="t",'BB-2024-Saturday'!AO745,0),"")</f>
        <v>0</v>
      </c>
      <c r="M742" s="119">
        <f>IF('BB-2024-Saturday'!$AJ745&lt;&gt;"",IF('BB-2024-Saturday'!$AJ745="t",'BB-2024-Saturday'!AP745,0),"")</f>
        <v>0</v>
      </c>
      <c r="N742" s="120">
        <f>IF('BB-2024-Saturday'!$AJ745&lt;&gt;"",IF('BB-2024-Saturday'!$AJ745="m",'BB-2024-Saturday'!U745,0),"")</f>
        <v>0</v>
      </c>
      <c r="O742" s="120">
        <f>IF('BB-2024-Saturday'!$AJ745&lt;&gt;"",IF('BB-2024-Saturday'!$AJ745="m",'BB-2024-Saturday'!V745,0),"")</f>
        <v>0</v>
      </c>
    </row>
    <row r="743" spans="1:15" x14ac:dyDescent="0.25">
      <c r="A743" t="str">
        <f>IF('BB-2024-Saturday'!AJ746&lt;&gt;"",'BB-2024-Saturday'!AJ746,"")</f>
        <v>l</v>
      </c>
      <c r="B743" t="str">
        <f>IF('BB-2024-Saturday'!AJ746&lt;&gt;"",'BB-2024-Saturday'!AR746,"")</f>
        <v>R23 Brakpan , Benoni {Straight}/{Left} R103 Alberton.</v>
      </c>
      <c r="C743" t="str">
        <f>IF('BB-2024-Saturday'!AJ746="m","v","a")</f>
        <v>a</v>
      </c>
      <c r="D743" s="92">
        <f>IF('BB-2024-Saturday'!AJ746&lt;&gt;"",'BB-2024-Saturday'!AI746,"")</f>
        <v>248.34</v>
      </c>
      <c r="E743" s="119">
        <f>IF('BB-2024-Saturday'!$AJ746&lt;&gt;"",IF('BB-2024-Saturday'!$AJ746="t",0,'BB-2024-Saturday'!AM746),"")</f>
        <v>35</v>
      </c>
      <c r="F743" s="119">
        <f>IF('BB-2024-Saturday'!$AJ746&lt;&gt;"",IF('BB-2024-Saturday'!$AJ746="t",0,'BB-2024-Saturday'!AN746),"")</f>
        <v>40</v>
      </c>
      <c r="G743" s="119">
        <f>IF('BB-2024-Saturday'!$AJ746&lt;&gt;"",IF('BB-2024-Saturday'!$AJ746="t",0,'BB-2024-Saturday'!AO746),"")</f>
        <v>45</v>
      </c>
      <c r="H743" s="119">
        <f>IF('BB-2024-Saturday'!$AJ746&lt;&gt;"",IF('BB-2024-Saturday'!$AJ746="t",0,'BB-2024-Saturday'!AP746),"")</f>
        <v>50</v>
      </c>
      <c r="I743" s="119" t="str">
        <f>IF('BB-2024-Saturday'!$AJ746&lt;&gt;"",IF('BB-2024-Saturday'!$AJ746="t",0,'BB-2024-Saturday'!AQ746),"")</f>
        <v>60</v>
      </c>
      <c r="J743" s="119">
        <f>IF('BB-2024-Saturday'!$AJ746&lt;&gt;"",IF('BB-2024-Saturday'!$AJ746="t",'BB-2024-Saturday'!AM746,0),"")</f>
        <v>0</v>
      </c>
      <c r="K743" s="119">
        <f>IF('BB-2024-Saturday'!$AJ746&lt;&gt;"",IF('BB-2024-Saturday'!$AJ746="t",'BB-2024-Saturday'!AN746,0),"")</f>
        <v>0</v>
      </c>
      <c r="L743" s="119">
        <f>IF('BB-2024-Saturday'!$AJ746&lt;&gt;"",IF('BB-2024-Saturday'!$AJ746="t",'BB-2024-Saturday'!AO746,0),"")</f>
        <v>0</v>
      </c>
      <c r="M743" s="119">
        <f>IF('BB-2024-Saturday'!$AJ746&lt;&gt;"",IF('BB-2024-Saturday'!$AJ746="t",'BB-2024-Saturday'!AP746,0),"")</f>
        <v>0</v>
      </c>
      <c r="N743" s="120">
        <f>IF('BB-2024-Saturday'!$AJ746&lt;&gt;"",IF('BB-2024-Saturday'!$AJ746="m",'BB-2024-Saturday'!U746,0),"")</f>
        <v>0</v>
      </c>
      <c r="O743" s="120">
        <f>IF('BB-2024-Saturday'!$AJ746&lt;&gt;"",IF('BB-2024-Saturday'!$AJ746="m",'BB-2024-Saturday'!V746,0),"")</f>
        <v>0</v>
      </c>
    </row>
    <row r="744" spans="1:15" x14ac:dyDescent="0.25">
      <c r="A744" t="str">
        <f>IF('BB-2024-Saturday'!AJ747&lt;&gt;"",'BB-2024-Saturday'!AJ747,"")</f>
        <v/>
      </c>
      <c r="B744" t="str">
        <f>IF('BB-2024-Saturday'!AJ747&lt;&gt;"",'BB-2024-Saturday'!AR747,"")</f>
        <v/>
      </c>
      <c r="C744" t="str">
        <f>IF('BB-2024-Saturday'!AJ747="m","v","a")</f>
        <v>a</v>
      </c>
      <c r="D744" s="92" t="str">
        <f>IF('BB-2024-Saturday'!AJ747&lt;&gt;"",'BB-2024-Saturday'!AI747,"")</f>
        <v/>
      </c>
      <c r="E744" s="119" t="str">
        <f>IF('BB-2024-Saturday'!$AJ747&lt;&gt;"",IF('BB-2024-Saturday'!$AJ747="t",0,'BB-2024-Saturday'!AM747),"")</f>
        <v/>
      </c>
      <c r="F744" s="119" t="str">
        <f>IF('BB-2024-Saturday'!$AJ747&lt;&gt;"",IF('BB-2024-Saturday'!$AJ747="t",0,'BB-2024-Saturday'!AN747),"")</f>
        <v/>
      </c>
      <c r="G744" s="119" t="str">
        <f>IF('BB-2024-Saturday'!$AJ747&lt;&gt;"",IF('BB-2024-Saturday'!$AJ747="t",0,'BB-2024-Saturday'!AO747),"")</f>
        <v/>
      </c>
      <c r="H744" s="119" t="str">
        <f>IF('BB-2024-Saturday'!$AJ747&lt;&gt;"",IF('BB-2024-Saturday'!$AJ747="t",0,'BB-2024-Saturday'!AP747),"")</f>
        <v/>
      </c>
      <c r="I744" s="119" t="str">
        <f>IF('BB-2024-Saturday'!$AJ747&lt;&gt;"",IF('BB-2024-Saturday'!$AJ747="t",0,'BB-2024-Saturday'!AQ747),"")</f>
        <v/>
      </c>
      <c r="J744" s="119" t="str">
        <f>IF('BB-2024-Saturday'!$AJ747&lt;&gt;"",IF('BB-2024-Saturday'!$AJ747="t",'BB-2024-Saturday'!AM747,0),"")</f>
        <v/>
      </c>
      <c r="K744" s="119" t="str">
        <f>IF('BB-2024-Saturday'!$AJ747&lt;&gt;"",IF('BB-2024-Saturday'!$AJ747="t",'BB-2024-Saturday'!AN747,0),"")</f>
        <v/>
      </c>
      <c r="L744" s="119" t="str">
        <f>IF('BB-2024-Saturday'!$AJ747&lt;&gt;"",IF('BB-2024-Saturday'!$AJ747="t",'BB-2024-Saturday'!AO747,0),"")</f>
        <v/>
      </c>
      <c r="M744" s="119" t="str">
        <f>IF('BB-2024-Saturday'!$AJ747&lt;&gt;"",IF('BB-2024-Saturday'!$AJ747="t",'BB-2024-Saturday'!AP747,0),"")</f>
        <v/>
      </c>
      <c r="N744" s="120" t="str">
        <f>IF('BB-2024-Saturday'!$AJ747&lt;&gt;"",IF('BB-2024-Saturday'!$AJ747="m",'BB-2024-Saturday'!U747,0),"")</f>
        <v/>
      </c>
      <c r="O744" s="120" t="str">
        <f>IF('BB-2024-Saturday'!$AJ747&lt;&gt;"",IF('BB-2024-Saturday'!$AJ747="m",'BB-2024-Saturday'!V747,0),"")</f>
        <v/>
      </c>
    </row>
    <row r="745" spans="1:15" x14ac:dyDescent="0.25">
      <c r="A745" t="str">
        <f>IF('BB-2024-Saturday'!AJ748&lt;&gt;"",'BB-2024-Saturday'!AJ748,"")</f>
        <v/>
      </c>
      <c r="B745" t="str">
        <f>IF('BB-2024-Saturday'!AJ748&lt;&gt;"",'BB-2024-Saturday'!AR748,"")</f>
        <v/>
      </c>
      <c r="C745" t="str">
        <f>IF('BB-2024-Saturday'!AJ748="m","v","a")</f>
        <v>a</v>
      </c>
      <c r="D745" s="92" t="str">
        <f>IF('BB-2024-Saturday'!AJ748&lt;&gt;"",'BB-2024-Saturday'!AI748,"")</f>
        <v/>
      </c>
      <c r="E745" s="119" t="str">
        <f>IF('BB-2024-Saturday'!$AJ748&lt;&gt;"",IF('BB-2024-Saturday'!$AJ748="t",0,'BB-2024-Saturday'!AM748),"")</f>
        <v/>
      </c>
      <c r="F745" s="119" t="str">
        <f>IF('BB-2024-Saturday'!$AJ748&lt;&gt;"",IF('BB-2024-Saturday'!$AJ748="t",0,'BB-2024-Saturday'!AN748),"")</f>
        <v/>
      </c>
      <c r="G745" s="119" t="str">
        <f>IF('BB-2024-Saturday'!$AJ748&lt;&gt;"",IF('BB-2024-Saturday'!$AJ748="t",0,'BB-2024-Saturday'!AO748),"")</f>
        <v/>
      </c>
      <c r="H745" s="119" t="str">
        <f>IF('BB-2024-Saturday'!$AJ748&lt;&gt;"",IF('BB-2024-Saturday'!$AJ748="t",0,'BB-2024-Saturday'!AP748),"")</f>
        <v/>
      </c>
      <c r="I745" s="119" t="str">
        <f>IF('BB-2024-Saturday'!$AJ748&lt;&gt;"",IF('BB-2024-Saturday'!$AJ748="t",0,'BB-2024-Saturday'!AQ748),"")</f>
        <v/>
      </c>
      <c r="J745" s="119" t="str">
        <f>IF('BB-2024-Saturday'!$AJ748&lt;&gt;"",IF('BB-2024-Saturday'!$AJ748="t",'BB-2024-Saturday'!AM748,0),"")</f>
        <v/>
      </c>
      <c r="K745" s="119" t="str">
        <f>IF('BB-2024-Saturday'!$AJ748&lt;&gt;"",IF('BB-2024-Saturday'!$AJ748="t",'BB-2024-Saturday'!AN748,0),"")</f>
        <v/>
      </c>
      <c r="L745" s="119" t="str">
        <f>IF('BB-2024-Saturday'!$AJ748&lt;&gt;"",IF('BB-2024-Saturday'!$AJ748="t",'BB-2024-Saturday'!AO748,0),"")</f>
        <v/>
      </c>
      <c r="M745" s="119" t="str">
        <f>IF('BB-2024-Saturday'!$AJ748&lt;&gt;"",IF('BB-2024-Saturday'!$AJ748="t",'BB-2024-Saturday'!AP748,0),"")</f>
        <v/>
      </c>
      <c r="N745" s="120" t="str">
        <f>IF('BB-2024-Saturday'!$AJ748&lt;&gt;"",IF('BB-2024-Saturday'!$AJ748="m",'BB-2024-Saturday'!U748,0),"")</f>
        <v/>
      </c>
      <c r="O745" s="120" t="str">
        <f>IF('BB-2024-Saturday'!$AJ748&lt;&gt;"",IF('BB-2024-Saturday'!$AJ748="m",'BB-2024-Saturday'!V748,0),"")</f>
        <v/>
      </c>
    </row>
    <row r="746" spans="1:15" x14ac:dyDescent="0.25">
      <c r="A746" t="str">
        <f>IF('BB-2024-Saturday'!AJ749&lt;&gt;"",'BB-2024-Saturday'!AJ749,"")</f>
        <v>d</v>
      </c>
      <c r="B746" t="str">
        <f>IF('BB-2024-Saturday'!AJ749&lt;&gt;"",'BB-2024-Saturday'!AR749,"")</f>
        <v>R23 Brakpan 28 , Benoni 31,  START of REGULARATY</v>
      </c>
      <c r="C746" t="str">
        <f>IF('BB-2024-Saturday'!AJ749="m","v","a")</f>
        <v>a</v>
      </c>
      <c r="D746" s="92">
        <f>IF('BB-2024-Saturday'!AJ749&lt;&gt;"",'BB-2024-Saturday'!AI749,"")</f>
        <v>248.61</v>
      </c>
      <c r="E746" s="119">
        <f>IF('BB-2024-Saturday'!$AJ749&lt;&gt;"",IF('BB-2024-Saturday'!$AJ749="t",0,'BB-2024-Saturday'!AM749),"")</f>
        <v>48</v>
      </c>
      <c r="F746" s="119">
        <f>IF('BB-2024-Saturday'!$AJ749&lt;&gt;"",IF('BB-2024-Saturday'!$AJ749="t",0,'BB-2024-Saturday'!AN749),"")</f>
        <v>56</v>
      </c>
      <c r="G746" s="119">
        <f>IF('BB-2024-Saturday'!$AJ749&lt;&gt;"",IF('BB-2024-Saturday'!$AJ749="t",0,'BB-2024-Saturday'!AO749),"")</f>
        <v>64</v>
      </c>
      <c r="H746" s="119">
        <f>IF('BB-2024-Saturday'!$AJ749&lt;&gt;"",IF('BB-2024-Saturday'!$AJ749="t",0,'BB-2024-Saturday'!AP749),"")</f>
        <v>70</v>
      </c>
      <c r="I746" s="119" t="str">
        <f>IF('BB-2024-Saturday'!$AJ749&lt;&gt;"",IF('BB-2024-Saturday'!$AJ749="t",0,'BB-2024-Saturday'!AQ749),"")</f>
        <v>60</v>
      </c>
      <c r="J746" s="119">
        <f>IF('BB-2024-Saturday'!$AJ749&lt;&gt;"",IF('BB-2024-Saturday'!$AJ749="t",'BB-2024-Saturday'!AM749,0),"")</f>
        <v>0</v>
      </c>
      <c r="K746" s="119">
        <f>IF('BB-2024-Saturday'!$AJ749&lt;&gt;"",IF('BB-2024-Saturday'!$AJ749="t",'BB-2024-Saturday'!AN749,0),"")</f>
        <v>0</v>
      </c>
      <c r="L746" s="119">
        <f>IF('BB-2024-Saturday'!$AJ749&lt;&gt;"",IF('BB-2024-Saturday'!$AJ749="t",'BB-2024-Saturday'!AO749,0),"")</f>
        <v>0</v>
      </c>
      <c r="M746" s="119">
        <f>IF('BB-2024-Saturday'!$AJ749&lt;&gt;"",IF('BB-2024-Saturday'!$AJ749="t",'BB-2024-Saturday'!AP749,0),"")</f>
        <v>0</v>
      </c>
      <c r="N746" s="120">
        <f>IF('BB-2024-Saturday'!$AJ749&lt;&gt;"",IF('BB-2024-Saturday'!$AJ749="m",'BB-2024-Saturday'!U749,0),"")</f>
        <v>0</v>
      </c>
      <c r="O746" s="120">
        <f>IF('BB-2024-Saturday'!$AJ749&lt;&gt;"",IF('BB-2024-Saturday'!$AJ749="m",'BB-2024-Saturday'!V749,0),"")</f>
        <v>0</v>
      </c>
    </row>
    <row r="747" spans="1:15" x14ac:dyDescent="0.25">
      <c r="A747" t="str">
        <f>IF('BB-2024-Saturday'!AJ750&lt;&gt;"",'BB-2024-Saturday'!AJ750,"")</f>
        <v/>
      </c>
      <c r="B747" t="str">
        <f>IF('BB-2024-Saturday'!AJ750&lt;&gt;"",'BB-2024-Saturday'!AR750,"")</f>
        <v/>
      </c>
      <c r="C747" t="str">
        <f>IF('BB-2024-Saturday'!AJ750="m","v","a")</f>
        <v>a</v>
      </c>
      <c r="D747" s="92" t="str">
        <f>IF('BB-2024-Saturday'!AJ750&lt;&gt;"",'BB-2024-Saturday'!AI750,"")</f>
        <v/>
      </c>
      <c r="E747" s="119" t="str">
        <f>IF('BB-2024-Saturday'!$AJ750&lt;&gt;"",IF('BB-2024-Saturday'!$AJ750="t",0,'BB-2024-Saturday'!AM750),"")</f>
        <v/>
      </c>
      <c r="F747" s="119" t="str">
        <f>IF('BB-2024-Saturday'!$AJ750&lt;&gt;"",IF('BB-2024-Saturday'!$AJ750="t",0,'BB-2024-Saturday'!AN750),"")</f>
        <v/>
      </c>
      <c r="G747" s="119" t="str">
        <f>IF('BB-2024-Saturday'!$AJ750&lt;&gt;"",IF('BB-2024-Saturday'!$AJ750="t",0,'BB-2024-Saturday'!AO750),"")</f>
        <v/>
      </c>
      <c r="H747" s="119" t="str">
        <f>IF('BB-2024-Saturday'!$AJ750&lt;&gt;"",IF('BB-2024-Saturday'!$AJ750="t",0,'BB-2024-Saturday'!AP750),"")</f>
        <v/>
      </c>
      <c r="I747" s="119" t="str">
        <f>IF('BB-2024-Saturday'!$AJ750&lt;&gt;"",IF('BB-2024-Saturday'!$AJ750="t",0,'BB-2024-Saturday'!AQ750),"")</f>
        <v/>
      </c>
      <c r="J747" s="119" t="str">
        <f>IF('BB-2024-Saturday'!$AJ750&lt;&gt;"",IF('BB-2024-Saturday'!$AJ750="t",'BB-2024-Saturday'!AM750,0),"")</f>
        <v/>
      </c>
      <c r="K747" s="119" t="str">
        <f>IF('BB-2024-Saturday'!$AJ750&lt;&gt;"",IF('BB-2024-Saturday'!$AJ750="t",'BB-2024-Saturday'!AN750,0),"")</f>
        <v/>
      </c>
      <c r="L747" s="119" t="str">
        <f>IF('BB-2024-Saturday'!$AJ750&lt;&gt;"",IF('BB-2024-Saturday'!$AJ750="t",'BB-2024-Saturday'!AO750,0),"")</f>
        <v/>
      </c>
      <c r="M747" s="119" t="str">
        <f>IF('BB-2024-Saturday'!$AJ750&lt;&gt;"",IF('BB-2024-Saturday'!$AJ750="t",'BB-2024-Saturday'!AP750,0),"")</f>
        <v/>
      </c>
      <c r="N747" s="120" t="str">
        <f>IF('BB-2024-Saturday'!$AJ750&lt;&gt;"",IF('BB-2024-Saturday'!$AJ750="m",'BB-2024-Saturday'!U750,0),"")</f>
        <v/>
      </c>
      <c r="O747" s="120" t="str">
        <f>IF('BB-2024-Saturday'!$AJ750&lt;&gt;"",IF('BB-2024-Saturday'!$AJ750="m",'BB-2024-Saturday'!V750,0),"")</f>
        <v/>
      </c>
    </row>
    <row r="748" spans="1:15" x14ac:dyDescent="0.25">
      <c r="A748" t="str">
        <f>IF('BB-2024-Saturday'!AJ751&lt;&gt;"",'BB-2024-Saturday'!AJ751,"")</f>
        <v/>
      </c>
      <c r="B748" t="str">
        <f>IF('BB-2024-Saturday'!AJ751&lt;&gt;"",'BB-2024-Saturday'!AR751,"")</f>
        <v/>
      </c>
      <c r="C748" t="str">
        <f>IF('BB-2024-Saturday'!AJ751="m","v","a")</f>
        <v>a</v>
      </c>
      <c r="D748" s="92" t="str">
        <f>IF('BB-2024-Saturday'!AJ751&lt;&gt;"",'BB-2024-Saturday'!AI751,"")</f>
        <v/>
      </c>
      <c r="E748" s="119" t="str">
        <f>IF('BB-2024-Saturday'!$AJ751&lt;&gt;"",IF('BB-2024-Saturday'!$AJ751="t",0,'BB-2024-Saturday'!AM751),"")</f>
        <v/>
      </c>
      <c r="F748" s="119" t="str">
        <f>IF('BB-2024-Saturday'!$AJ751&lt;&gt;"",IF('BB-2024-Saturday'!$AJ751="t",0,'BB-2024-Saturday'!AN751),"")</f>
        <v/>
      </c>
      <c r="G748" s="119" t="str">
        <f>IF('BB-2024-Saturday'!$AJ751&lt;&gt;"",IF('BB-2024-Saturday'!$AJ751="t",0,'BB-2024-Saturday'!AO751),"")</f>
        <v/>
      </c>
      <c r="H748" s="119" t="str">
        <f>IF('BB-2024-Saturday'!$AJ751&lt;&gt;"",IF('BB-2024-Saturday'!$AJ751="t",0,'BB-2024-Saturday'!AP751),"")</f>
        <v/>
      </c>
      <c r="I748" s="119" t="str">
        <f>IF('BB-2024-Saturday'!$AJ751&lt;&gt;"",IF('BB-2024-Saturday'!$AJ751="t",0,'BB-2024-Saturday'!AQ751),"")</f>
        <v/>
      </c>
      <c r="J748" s="119" t="str">
        <f>IF('BB-2024-Saturday'!$AJ751&lt;&gt;"",IF('BB-2024-Saturday'!$AJ751="t",'BB-2024-Saturday'!AM751,0),"")</f>
        <v/>
      </c>
      <c r="K748" s="119" t="str">
        <f>IF('BB-2024-Saturday'!$AJ751&lt;&gt;"",IF('BB-2024-Saturday'!$AJ751="t",'BB-2024-Saturday'!AN751,0),"")</f>
        <v/>
      </c>
      <c r="L748" s="119" t="str">
        <f>IF('BB-2024-Saturday'!$AJ751&lt;&gt;"",IF('BB-2024-Saturday'!$AJ751="t",'BB-2024-Saturday'!AO751,0),"")</f>
        <v/>
      </c>
      <c r="M748" s="119" t="str">
        <f>IF('BB-2024-Saturday'!$AJ751&lt;&gt;"",IF('BB-2024-Saturday'!$AJ751="t",'BB-2024-Saturday'!AP751,0),"")</f>
        <v/>
      </c>
      <c r="N748" s="120" t="str">
        <f>IF('BB-2024-Saturday'!$AJ751&lt;&gt;"",IF('BB-2024-Saturday'!$AJ751="m",'BB-2024-Saturday'!U751,0),"")</f>
        <v/>
      </c>
      <c r="O748" s="120" t="str">
        <f>IF('BB-2024-Saturday'!$AJ751&lt;&gt;"",IF('BB-2024-Saturday'!$AJ751="m",'BB-2024-Saturday'!V751,0),"")</f>
        <v/>
      </c>
    </row>
    <row r="749" spans="1:15" x14ac:dyDescent="0.25">
      <c r="A749" t="str">
        <f>IF('BB-2024-Saturday'!AJ752&lt;&gt;"",'BB-2024-Saturday'!AJ752,"")</f>
        <v/>
      </c>
      <c r="B749" t="str">
        <f>IF('BB-2024-Saturday'!AJ752&lt;&gt;"",'BB-2024-Saturday'!AR752,"")</f>
        <v/>
      </c>
      <c r="C749" t="str">
        <f>IF('BB-2024-Saturday'!AJ752="m","v","a")</f>
        <v>a</v>
      </c>
      <c r="D749" s="92" t="str">
        <f>IF('BB-2024-Saturday'!AJ752&lt;&gt;"",'BB-2024-Saturday'!AI752,"")</f>
        <v/>
      </c>
      <c r="E749" s="119" t="str">
        <f>IF('BB-2024-Saturday'!$AJ752&lt;&gt;"",IF('BB-2024-Saturday'!$AJ752="t",0,'BB-2024-Saturday'!AM752),"")</f>
        <v/>
      </c>
      <c r="F749" s="119" t="str">
        <f>IF('BB-2024-Saturday'!$AJ752&lt;&gt;"",IF('BB-2024-Saturday'!$AJ752="t",0,'BB-2024-Saturday'!AN752),"")</f>
        <v/>
      </c>
      <c r="G749" s="119" t="str">
        <f>IF('BB-2024-Saturday'!$AJ752&lt;&gt;"",IF('BB-2024-Saturday'!$AJ752="t",0,'BB-2024-Saturday'!AO752),"")</f>
        <v/>
      </c>
      <c r="H749" s="119" t="str">
        <f>IF('BB-2024-Saturday'!$AJ752&lt;&gt;"",IF('BB-2024-Saturday'!$AJ752="t",0,'BB-2024-Saturday'!AP752),"")</f>
        <v/>
      </c>
      <c r="I749" s="119" t="str">
        <f>IF('BB-2024-Saturday'!$AJ752&lt;&gt;"",IF('BB-2024-Saturday'!$AJ752="t",0,'BB-2024-Saturday'!AQ752),"")</f>
        <v/>
      </c>
      <c r="J749" s="119" t="str">
        <f>IF('BB-2024-Saturday'!$AJ752&lt;&gt;"",IF('BB-2024-Saturday'!$AJ752="t",'BB-2024-Saturday'!AM752,0),"")</f>
        <v/>
      </c>
      <c r="K749" s="119" t="str">
        <f>IF('BB-2024-Saturday'!$AJ752&lt;&gt;"",IF('BB-2024-Saturday'!$AJ752="t",'BB-2024-Saturday'!AN752,0),"")</f>
        <v/>
      </c>
      <c r="L749" s="119" t="str">
        <f>IF('BB-2024-Saturday'!$AJ752&lt;&gt;"",IF('BB-2024-Saturday'!$AJ752="t",'BB-2024-Saturday'!AO752,0),"")</f>
        <v/>
      </c>
      <c r="M749" s="119" t="str">
        <f>IF('BB-2024-Saturday'!$AJ752&lt;&gt;"",IF('BB-2024-Saturday'!$AJ752="t",'BB-2024-Saturday'!AP752,0),"")</f>
        <v/>
      </c>
      <c r="N749" s="120" t="str">
        <f>IF('BB-2024-Saturday'!$AJ752&lt;&gt;"",IF('BB-2024-Saturday'!$AJ752="m",'BB-2024-Saturday'!U752,0),"")</f>
        <v/>
      </c>
      <c r="O749" s="120" t="str">
        <f>IF('BB-2024-Saturday'!$AJ752&lt;&gt;"",IF('BB-2024-Saturday'!$AJ752="m",'BB-2024-Saturday'!V752,0),"")</f>
        <v/>
      </c>
    </row>
    <row r="750" spans="1:15" x14ac:dyDescent="0.25">
      <c r="A750" t="str">
        <f>IF('BB-2024-Saturday'!AJ753&lt;&gt;"",'BB-2024-Saturday'!AJ753,"")</f>
        <v/>
      </c>
      <c r="B750" t="str">
        <f>IF('BB-2024-Saturday'!AJ753&lt;&gt;"",'BB-2024-Saturday'!AR753,"")</f>
        <v/>
      </c>
      <c r="C750" t="str">
        <f>IF('BB-2024-Saturday'!AJ753="m","v","a")</f>
        <v>a</v>
      </c>
      <c r="D750" s="92" t="str">
        <f>IF('BB-2024-Saturday'!AJ753&lt;&gt;"",'BB-2024-Saturday'!AI753,"")</f>
        <v/>
      </c>
      <c r="E750" s="119" t="str">
        <f>IF('BB-2024-Saturday'!$AJ753&lt;&gt;"",IF('BB-2024-Saturday'!$AJ753="t",0,'BB-2024-Saturday'!AM753),"")</f>
        <v/>
      </c>
      <c r="F750" s="119" t="str">
        <f>IF('BB-2024-Saturday'!$AJ753&lt;&gt;"",IF('BB-2024-Saturday'!$AJ753="t",0,'BB-2024-Saturday'!AN753),"")</f>
        <v/>
      </c>
      <c r="G750" s="119" t="str">
        <f>IF('BB-2024-Saturday'!$AJ753&lt;&gt;"",IF('BB-2024-Saturday'!$AJ753="t",0,'BB-2024-Saturday'!AO753),"")</f>
        <v/>
      </c>
      <c r="H750" s="119" t="str">
        <f>IF('BB-2024-Saturday'!$AJ753&lt;&gt;"",IF('BB-2024-Saturday'!$AJ753="t",0,'BB-2024-Saturday'!AP753),"")</f>
        <v/>
      </c>
      <c r="I750" s="119" t="str">
        <f>IF('BB-2024-Saturday'!$AJ753&lt;&gt;"",IF('BB-2024-Saturday'!$AJ753="t",0,'BB-2024-Saturday'!AQ753),"")</f>
        <v/>
      </c>
      <c r="J750" s="119" t="str">
        <f>IF('BB-2024-Saturday'!$AJ753&lt;&gt;"",IF('BB-2024-Saturday'!$AJ753="t",'BB-2024-Saturday'!AM753,0),"")</f>
        <v/>
      </c>
      <c r="K750" s="119" t="str">
        <f>IF('BB-2024-Saturday'!$AJ753&lt;&gt;"",IF('BB-2024-Saturday'!$AJ753="t",'BB-2024-Saturday'!AN753,0),"")</f>
        <v/>
      </c>
      <c r="L750" s="119" t="str">
        <f>IF('BB-2024-Saturday'!$AJ753&lt;&gt;"",IF('BB-2024-Saturday'!$AJ753="t",'BB-2024-Saturday'!AO753,0),"")</f>
        <v/>
      </c>
      <c r="M750" s="119" t="str">
        <f>IF('BB-2024-Saturday'!$AJ753&lt;&gt;"",IF('BB-2024-Saturday'!$AJ753="t",'BB-2024-Saturday'!AP753,0),"")</f>
        <v/>
      </c>
      <c r="N750" s="120" t="str">
        <f>IF('BB-2024-Saturday'!$AJ753&lt;&gt;"",IF('BB-2024-Saturday'!$AJ753="m",'BB-2024-Saturday'!U753,0),"")</f>
        <v/>
      </c>
      <c r="O750" s="120" t="str">
        <f>IF('BB-2024-Saturday'!$AJ753&lt;&gt;"",IF('BB-2024-Saturday'!$AJ753="m",'BB-2024-Saturday'!V753,0),"")</f>
        <v/>
      </c>
    </row>
    <row r="751" spans="1:15" x14ac:dyDescent="0.25">
      <c r="A751" t="str">
        <f>IF('BB-2024-Saturday'!AJ754&lt;&gt;"",'BB-2024-Saturday'!AJ754,"")</f>
        <v/>
      </c>
      <c r="B751" t="str">
        <f>IF('BB-2024-Saturday'!AJ754&lt;&gt;"",'BB-2024-Saturday'!AR754,"")</f>
        <v/>
      </c>
      <c r="C751" t="str">
        <f>IF('BB-2024-Saturday'!AJ754="m","v","a")</f>
        <v>a</v>
      </c>
      <c r="D751" s="92" t="str">
        <f>IF('BB-2024-Saturday'!AJ754&lt;&gt;"",'BB-2024-Saturday'!AI754,"")</f>
        <v/>
      </c>
      <c r="E751" s="119" t="str">
        <f>IF('BB-2024-Saturday'!$AJ754&lt;&gt;"",IF('BB-2024-Saturday'!$AJ754="t",0,'BB-2024-Saturday'!AM754),"")</f>
        <v/>
      </c>
      <c r="F751" s="119" t="str">
        <f>IF('BB-2024-Saturday'!$AJ754&lt;&gt;"",IF('BB-2024-Saturday'!$AJ754="t",0,'BB-2024-Saturday'!AN754),"")</f>
        <v/>
      </c>
      <c r="G751" s="119" t="str">
        <f>IF('BB-2024-Saturday'!$AJ754&lt;&gt;"",IF('BB-2024-Saturday'!$AJ754="t",0,'BB-2024-Saturday'!AO754),"")</f>
        <v/>
      </c>
      <c r="H751" s="119" t="str">
        <f>IF('BB-2024-Saturday'!$AJ754&lt;&gt;"",IF('BB-2024-Saturday'!$AJ754="t",0,'BB-2024-Saturday'!AP754),"")</f>
        <v/>
      </c>
      <c r="I751" s="119" t="str">
        <f>IF('BB-2024-Saturday'!$AJ754&lt;&gt;"",IF('BB-2024-Saturday'!$AJ754="t",0,'BB-2024-Saturday'!AQ754),"")</f>
        <v/>
      </c>
      <c r="J751" s="119" t="str">
        <f>IF('BB-2024-Saturday'!$AJ754&lt;&gt;"",IF('BB-2024-Saturday'!$AJ754="t",'BB-2024-Saturday'!AM754,0),"")</f>
        <v/>
      </c>
      <c r="K751" s="119" t="str">
        <f>IF('BB-2024-Saturday'!$AJ754&lt;&gt;"",IF('BB-2024-Saturday'!$AJ754="t",'BB-2024-Saturday'!AN754,0),"")</f>
        <v/>
      </c>
      <c r="L751" s="119" t="str">
        <f>IF('BB-2024-Saturday'!$AJ754&lt;&gt;"",IF('BB-2024-Saturday'!$AJ754="t",'BB-2024-Saturday'!AO754,0),"")</f>
        <v/>
      </c>
      <c r="M751" s="119" t="str">
        <f>IF('BB-2024-Saturday'!$AJ754&lt;&gt;"",IF('BB-2024-Saturday'!$AJ754="t",'BB-2024-Saturday'!AP754,0),"")</f>
        <v/>
      </c>
      <c r="N751" s="120" t="str">
        <f>IF('BB-2024-Saturday'!$AJ754&lt;&gt;"",IF('BB-2024-Saturday'!$AJ754="m",'BB-2024-Saturday'!U754,0),"")</f>
        <v/>
      </c>
      <c r="O751" s="120" t="str">
        <f>IF('BB-2024-Saturday'!$AJ754&lt;&gt;"",IF('BB-2024-Saturday'!$AJ754="m",'BB-2024-Saturday'!V754,0),"")</f>
        <v/>
      </c>
    </row>
    <row r="752" spans="1:15" x14ac:dyDescent="0.25">
      <c r="A752" t="str">
        <f>IF('BB-2024-Saturday'!AJ755&lt;&gt;"",'BB-2024-Saturday'!AJ755,"")</f>
        <v/>
      </c>
      <c r="B752" t="str">
        <f>IF('BB-2024-Saturday'!AJ755&lt;&gt;"",'BB-2024-Saturday'!AR755,"")</f>
        <v/>
      </c>
      <c r="C752" t="str">
        <f>IF('BB-2024-Saturday'!AJ755="m","v","a")</f>
        <v>a</v>
      </c>
      <c r="D752" s="92" t="str">
        <f>IF('BB-2024-Saturday'!AJ755&lt;&gt;"",'BB-2024-Saturday'!AI755,"")</f>
        <v/>
      </c>
      <c r="E752" s="119" t="str">
        <f>IF('BB-2024-Saturday'!$AJ755&lt;&gt;"",IF('BB-2024-Saturday'!$AJ755="t",0,'BB-2024-Saturday'!AM755),"")</f>
        <v/>
      </c>
      <c r="F752" s="119" t="str">
        <f>IF('BB-2024-Saturday'!$AJ755&lt;&gt;"",IF('BB-2024-Saturday'!$AJ755="t",0,'BB-2024-Saturday'!AN755),"")</f>
        <v/>
      </c>
      <c r="G752" s="119" t="str">
        <f>IF('BB-2024-Saturday'!$AJ755&lt;&gt;"",IF('BB-2024-Saturday'!$AJ755="t",0,'BB-2024-Saturday'!AO755),"")</f>
        <v/>
      </c>
      <c r="H752" s="119" t="str">
        <f>IF('BB-2024-Saturday'!$AJ755&lt;&gt;"",IF('BB-2024-Saturday'!$AJ755="t",0,'BB-2024-Saturday'!AP755),"")</f>
        <v/>
      </c>
      <c r="I752" s="119" t="str">
        <f>IF('BB-2024-Saturday'!$AJ755&lt;&gt;"",IF('BB-2024-Saturday'!$AJ755="t",0,'BB-2024-Saturday'!AQ755),"")</f>
        <v/>
      </c>
      <c r="J752" s="119" t="str">
        <f>IF('BB-2024-Saturday'!$AJ755&lt;&gt;"",IF('BB-2024-Saturday'!$AJ755="t",'BB-2024-Saturday'!AM755,0),"")</f>
        <v/>
      </c>
      <c r="K752" s="119" t="str">
        <f>IF('BB-2024-Saturday'!$AJ755&lt;&gt;"",IF('BB-2024-Saturday'!$AJ755="t",'BB-2024-Saturday'!AN755,0),"")</f>
        <v/>
      </c>
      <c r="L752" s="119" t="str">
        <f>IF('BB-2024-Saturday'!$AJ755&lt;&gt;"",IF('BB-2024-Saturday'!$AJ755="t",'BB-2024-Saturday'!AO755,0),"")</f>
        <v/>
      </c>
      <c r="M752" s="119" t="str">
        <f>IF('BB-2024-Saturday'!$AJ755&lt;&gt;"",IF('BB-2024-Saturday'!$AJ755="t",'BB-2024-Saturday'!AP755,0),"")</f>
        <v/>
      </c>
      <c r="N752" s="120" t="str">
        <f>IF('BB-2024-Saturday'!$AJ755&lt;&gt;"",IF('BB-2024-Saturday'!$AJ755="m",'BB-2024-Saturday'!U755,0),"")</f>
        <v/>
      </c>
      <c r="O752" s="120" t="str">
        <f>IF('BB-2024-Saturday'!$AJ755&lt;&gt;"",IF('BB-2024-Saturday'!$AJ755="m",'BB-2024-Saturday'!V755,0),"")</f>
        <v/>
      </c>
    </row>
    <row r="753" spans="1:15" x14ac:dyDescent="0.25">
      <c r="A753" t="str">
        <f>IF('BB-2024-Saturday'!AJ756&lt;&gt;"",'BB-2024-Saturday'!AJ756,"")</f>
        <v>m</v>
      </c>
      <c r="B753" t="str">
        <f>IF('BB-2024-Saturday'!AJ756&lt;&gt;"",'BB-2024-Saturday'!AR756,"")</f>
        <v>Control @ Warning - Cross road. Mark on road. Dot on pole.</v>
      </c>
      <c r="C753" t="str">
        <f>IF('BB-2024-Saturday'!AJ756="m","v","a")</f>
        <v>v</v>
      </c>
      <c r="D753" s="92">
        <f>IF('BB-2024-Saturday'!AJ756&lt;&gt;"",'BB-2024-Saturday'!AI756,"")</f>
        <v>252.15</v>
      </c>
      <c r="E753" s="119">
        <f>IF('BB-2024-Saturday'!$AJ756&lt;&gt;"",IF('BB-2024-Saturday'!$AJ756="t",0,'BB-2024-Saturday'!AM756),"")</f>
        <v>48</v>
      </c>
      <c r="F753" s="119">
        <f>IF('BB-2024-Saturday'!$AJ756&lt;&gt;"",IF('BB-2024-Saturday'!$AJ756="t",0,'BB-2024-Saturday'!AN756),"")</f>
        <v>56</v>
      </c>
      <c r="G753" s="119">
        <f>IF('BB-2024-Saturday'!$AJ756&lt;&gt;"",IF('BB-2024-Saturday'!$AJ756="t",0,'BB-2024-Saturday'!AO756),"")</f>
        <v>64</v>
      </c>
      <c r="H753" s="119">
        <f>IF('BB-2024-Saturday'!$AJ756&lt;&gt;"",IF('BB-2024-Saturday'!$AJ756="t",0,'BB-2024-Saturday'!AP756),"")</f>
        <v>70</v>
      </c>
      <c r="I753" s="119" t="str">
        <f>IF('BB-2024-Saturday'!$AJ756&lt;&gt;"",IF('BB-2024-Saturday'!$AJ756="t",0,'BB-2024-Saturday'!AQ756),"")</f>
        <v>100</v>
      </c>
      <c r="J753" s="119">
        <f>IF('BB-2024-Saturday'!$AJ756&lt;&gt;"",IF('BB-2024-Saturday'!$AJ756="t",'BB-2024-Saturday'!AM756,0),"")</f>
        <v>0</v>
      </c>
      <c r="K753" s="119">
        <f>IF('BB-2024-Saturday'!$AJ756&lt;&gt;"",IF('BB-2024-Saturday'!$AJ756="t",'BB-2024-Saturday'!AN756,0),"")</f>
        <v>0</v>
      </c>
      <c r="L753" s="119">
        <f>IF('BB-2024-Saturday'!$AJ756&lt;&gt;"",IF('BB-2024-Saturday'!$AJ756="t",'BB-2024-Saturday'!AO756,0),"")</f>
        <v>0</v>
      </c>
      <c r="M753" s="119">
        <f>IF('BB-2024-Saturday'!$AJ756&lt;&gt;"",IF('BB-2024-Saturday'!$AJ756="t",'BB-2024-Saturday'!AP756,0),"")</f>
        <v>0</v>
      </c>
      <c r="N753" s="120">
        <f>IF('BB-2024-Saturday'!$AJ756&lt;&gt;"",IF('BB-2024-Saturday'!$AJ756="m",'BB-2024-Saturday'!U756,0),"")</f>
        <v>26.432770000000001</v>
      </c>
      <c r="O753" s="120">
        <f>IF('BB-2024-Saturday'!$AJ756&lt;&gt;"",IF('BB-2024-Saturday'!$AJ756="m",'BB-2024-Saturday'!V756,0),"")</f>
        <v>28.35201</v>
      </c>
    </row>
    <row r="754" spans="1:15" x14ac:dyDescent="0.25">
      <c r="A754" t="str">
        <f>IF('BB-2024-Saturday'!AJ757&lt;&gt;"",'BB-2024-Saturday'!AJ757,"")</f>
        <v/>
      </c>
      <c r="B754" t="str">
        <f>IF('BB-2024-Saturday'!AJ757&lt;&gt;"",'BB-2024-Saturday'!AR757,"")</f>
        <v/>
      </c>
      <c r="C754" t="str">
        <f>IF('BB-2024-Saturday'!AJ757="m","v","a")</f>
        <v>a</v>
      </c>
      <c r="D754" s="92" t="str">
        <f>IF('BB-2024-Saturday'!AJ757&lt;&gt;"",'BB-2024-Saturday'!AI757,"")</f>
        <v/>
      </c>
      <c r="E754" s="119" t="str">
        <f>IF('BB-2024-Saturday'!$AJ757&lt;&gt;"",IF('BB-2024-Saturday'!$AJ757="t",0,'BB-2024-Saturday'!AM757),"")</f>
        <v/>
      </c>
      <c r="F754" s="119" t="str">
        <f>IF('BB-2024-Saturday'!$AJ757&lt;&gt;"",IF('BB-2024-Saturday'!$AJ757="t",0,'BB-2024-Saturday'!AN757),"")</f>
        <v/>
      </c>
      <c r="G754" s="119" t="str">
        <f>IF('BB-2024-Saturday'!$AJ757&lt;&gt;"",IF('BB-2024-Saturday'!$AJ757="t",0,'BB-2024-Saturday'!AO757),"")</f>
        <v/>
      </c>
      <c r="H754" s="119" t="str">
        <f>IF('BB-2024-Saturday'!$AJ757&lt;&gt;"",IF('BB-2024-Saturday'!$AJ757="t",0,'BB-2024-Saturday'!AP757),"")</f>
        <v/>
      </c>
      <c r="I754" s="119" t="str">
        <f>IF('BB-2024-Saturday'!$AJ757&lt;&gt;"",IF('BB-2024-Saturday'!$AJ757="t",0,'BB-2024-Saturday'!AQ757),"")</f>
        <v/>
      </c>
      <c r="J754" s="119" t="str">
        <f>IF('BB-2024-Saturday'!$AJ757&lt;&gt;"",IF('BB-2024-Saturday'!$AJ757="t",'BB-2024-Saturday'!AM757,0),"")</f>
        <v/>
      </c>
      <c r="K754" s="119" t="str">
        <f>IF('BB-2024-Saturday'!$AJ757&lt;&gt;"",IF('BB-2024-Saturday'!$AJ757="t",'BB-2024-Saturday'!AN757,0),"")</f>
        <v/>
      </c>
      <c r="L754" s="119" t="str">
        <f>IF('BB-2024-Saturday'!$AJ757&lt;&gt;"",IF('BB-2024-Saturday'!$AJ757="t",'BB-2024-Saturday'!AO757,0),"")</f>
        <v/>
      </c>
      <c r="M754" s="119" t="str">
        <f>IF('BB-2024-Saturday'!$AJ757&lt;&gt;"",IF('BB-2024-Saturday'!$AJ757="t",'BB-2024-Saturday'!AP757,0),"")</f>
        <v/>
      </c>
      <c r="N754" s="120" t="str">
        <f>IF('BB-2024-Saturday'!$AJ757&lt;&gt;"",IF('BB-2024-Saturday'!$AJ757="m",'BB-2024-Saturday'!U757,0),"")</f>
        <v/>
      </c>
      <c r="O754" s="120" t="str">
        <f>IF('BB-2024-Saturday'!$AJ757&lt;&gt;"",IF('BB-2024-Saturday'!$AJ757="m",'BB-2024-Saturday'!V757,0),"")</f>
        <v/>
      </c>
    </row>
    <row r="755" spans="1:15" x14ac:dyDescent="0.25">
      <c r="A755" t="str">
        <f>IF('BB-2024-Saturday'!AJ758&lt;&gt;"",'BB-2024-Saturday'!AJ758,"")</f>
        <v/>
      </c>
      <c r="B755" t="str">
        <f>IF('BB-2024-Saturday'!AJ758&lt;&gt;"",'BB-2024-Saturday'!AR758,"")</f>
        <v/>
      </c>
      <c r="C755" t="str">
        <f>IF('BB-2024-Saturday'!AJ758="m","v","a")</f>
        <v>a</v>
      </c>
      <c r="D755" s="92" t="str">
        <f>IF('BB-2024-Saturday'!AJ758&lt;&gt;"",'BB-2024-Saturday'!AI758,"")</f>
        <v/>
      </c>
      <c r="E755" s="119" t="str">
        <f>IF('BB-2024-Saturday'!$AJ758&lt;&gt;"",IF('BB-2024-Saturday'!$AJ758="t",0,'BB-2024-Saturday'!AM758),"")</f>
        <v/>
      </c>
      <c r="F755" s="119" t="str">
        <f>IF('BB-2024-Saturday'!$AJ758&lt;&gt;"",IF('BB-2024-Saturday'!$AJ758="t",0,'BB-2024-Saturday'!AN758),"")</f>
        <v/>
      </c>
      <c r="G755" s="119" t="str">
        <f>IF('BB-2024-Saturday'!$AJ758&lt;&gt;"",IF('BB-2024-Saturday'!$AJ758="t",0,'BB-2024-Saturday'!AO758),"")</f>
        <v/>
      </c>
      <c r="H755" s="119" t="str">
        <f>IF('BB-2024-Saturday'!$AJ758&lt;&gt;"",IF('BB-2024-Saturday'!$AJ758="t",0,'BB-2024-Saturday'!AP758),"")</f>
        <v/>
      </c>
      <c r="I755" s="119" t="str">
        <f>IF('BB-2024-Saturday'!$AJ758&lt;&gt;"",IF('BB-2024-Saturday'!$AJ758="t",0,'BB-2024-Saturday'!AQ758),"")</f>
        <v/>
      </c>
      <c r="J755" s="119" t="str">
        <f>IF('BB-2024-Saturday'!$AJ758&lt;&gt;"",IF('BB-2024-Saturday'!$AJ758="t",'BB-2024-Saturday'!AM758,0),"")</f>
        <v/>
      </c>
      <c r="K755" s="119" t="str">
        <f>IF('BB-2024-Saturday'!$AJ758&lt;&gt;"",IF('BB-2024-Saturday'!$AJ758="t",'BB-2024-Saturday'!AN758,0),"")</f>
        <v/>
      </c>
      <c r="L755" s="119" t="str">
        <f>IF('BB-2024-Saturday'!$AJ758&lt;&gt;"",IF('BB-2024-Saturday'!$AJ758="t",'BB-2024-Saturday'!AO758,0),"")</f>
        <v/>
      </c>
      <c r="M755" s="119" t="str">
        <f>IF('BB-2024-Saturday'!$AJ758&lt;&gt;"",IF('BB-2024-Saturday'!$AJ758="t",'BB-2024-Saturday'!AP758,0),"")</f>
        <v/>
      </c>
      <c r="N755" s="120" t="str">
        <f>IF('BB-2024-Saturday'!$AJ758&lt;&gt;"",IF('BB-2024-Saturday'!$AJ758="m",'BB-2024-Saturday'!U758,0),"")</f>
        <v/>
      </c>
      <c r="O755" s="120" t="str">
        <f>IF('BB-2024-Saturday'!$AJ758&lt;&gt;"",IF('BB-2024-Saturday'!$AJ758="m",'BB-2024-Saturday'!V758,0),"")</f>
        <v/>
      </c>
    </row>
    <row r="756" spans="1:15" x14ac:dyDescent="0.25">
      <c r="A756" t="str">
        <f>IF('BB-2024-Saturday'!AJ759&lt;&gt;"",'BB-2024-Saturday'!AJ759,"")</f>
        <v/>
      </c>
      <c r="B756" t="str">
        <f>IF('BB-2024-Saturday'!AJ759&lt;&gt;"",'BB-2024-Saturday'!AR759,"")</f>
        <v/>
      </c>
      <c r="C756" t="str">
        <f>IF('BB-2024-Saturday'!AJ759="m","v","a")</f>
        <v>a</v>
      </c>
      <c r="D756" s="92" t="str">
        <f>IF('BB-2024-Saturday'!AJ759&lt;&gt;"",'BB-2024-Saturday'!AI759,"")</f>
        <v/>
      </c>
      <c r="E756" s="119" t="str">
        <f>IF('BB-2024-Saturday'!$AJ759&lt;&gt;"",IF('BB-2024-Saturday'!$AJ759="t",0,'BB-2024-Saturday'!AM759),"")</f>
        <v/>
      </c>
      <c r="F756" s="119" t="str">
        <f>IF('BB-2024-Saturday'!$AJ759&lt;&gt;"",IF('BB-2024-Saturday'!$AJ759="t",0,'BB-2024-Saturday'!AN759),"")</f>
        <v/>
      </c>
      <c r="G756" s="119" t="str">
        <f>IF('BB-2024-Saturday'!$AJ759&lt;&gt;"",IF('BB-2024-Saturday'!$AJ759="t",0,'BB-2024-Saturday'!AO759),"")</f>
        <v/>
      </c>
      <c r="H756" s="119" t="str">
        <f>IF('BB-2024-Saturday'!$AJ759&lt;&gt;"",IF('BB-2024-Saturday'!$AJ759="t",0,'BB-2024-Saturday'!AP759),"")</f>
        <v/>
      </c>
      <c r="I756" s="119" t="str">
        <f>IF('BB-2024-Saturday'!$AJ759&lt;&gt;"",IF('BB-2024-Saturday'!$AJ759="t",0,'BB-2024-Saturday'!AQ759),"")</f>
        <v/>
      </c>
      <c r="J756" s="119" t="str">
        <f>IF('BB-2024-Saturday'!$AJ759&lt;&gt;"",IF('BB-2024-Saturday'!$AJ759="t",'BB-2024-Saturday'!AM759,0),"")</f>
        <v/>
      </c>
      <c r="K756" s="119" t="str">
        <f>IF('BB-2024-Saturday'!$AJ759&lt;&gt;"",IF('BB-2024-Saturday'!$AJ759="t",'BB-2024-Saturday'!AN759,0),"")</f>
        <v/>
      </c>
      <c r="L756" s="119" t="str">
        <f>IF('BB-2024-Saturday'!$AJ759&lt;&gt;"",IF('BB-2024-Saturday'!$AJ759="t",'BB-2024-Saturday'!AO759,0),"")</f>
        <v/>
      </c>
      <c r="M756" s="119" t="str">
        <f>IF('BB-2024-Saturday'!$AJ759&lt;&gt;"",IF('BB-2024-Saturday'!$AJ759="t",'BB-2024-Saturday'!AP759,0),"")</f>
        <v/>
      </c>
      <c r="N756" s="120" t="str">
        <f>IF('BB-2024-Saturday'!$AJ759&lt;&gt;"",IF('BB-2024-Saturday'!$AJ759="m",'BB-2024-Saturday'!U759,0),"")</f>
        <v/>
      </c>
      <c r="O756" s="120" t="str">
        <f>IF('BB-2024-Saturday'!$AJ759&lt;&gt;"",IF('BB-2024-Saturday'!$AJ759="m",'BB-2024-Saturday'!V759,0),"")</f>
        <v/>
      </c>
    </row>
    <row r="757" spans="1:15" x14ac:dyDescent="0.25">
      <c r="A757" t="str">
        <f>IF('BB-2024-Saturday'!AJ760&lt;&gt;"",'BB-2024-Saturday'!AJ760,"")</f>
        <v/>
      </c>
      <c r="B757" t="str">
        <f>IF('BB-2024-Saturday'!AJ760&lt;&gt;"",'BB-2024-Saturday'!AR760,"")</f>
        <v/>
      </c>
      <c r="C757" t="str">
        <f>IF('BB-2024-Saturday'!AJ760="m","v","a")</f>
        <v>a</v>
      </c>
      <c r="D757" s="92" t="str">
        <f>IF('BB-2024-Saturday'!AJ760&lt;&gt;"",'BB-2024-Saturday'!AI760,"")</f>
        <v/>
      </c>
      <c r="E757" s="119" t="str">
        <f>IF('BB-2024-Saturday'!$AJ760&lt;&gt;"",IF('BB-2024-Saturday'!$AJ760="t",0,'BB-2024-Saturday'!AM760),"")</f>
        <v/>
      </c>
      <c r="F757" s="119" t="str">
        <f>IF('BB-2024-Saturday'!$AJ760&lt;&gt;"",IF('BB-2024-Saturday'!$AJ760="t",0,'BB-2024-Saturday'!AN760),"")</f>
        <v/>
      </c>
      <c r="G757" s="119" t="str">
        <f>IF('BB-2024-Saturday'!$AJ760&lt;&gt;"",IF('BB-2024-Saturday'!$AJ760="t",0,'BB-2024-Saturday'!AO760),"")</f>
        <v/>
      </c>
      <c r="H757" s="119" t="str">
        <f>IF('BB-2024-Saturday'!$AJ760&lt;&gt;"",IF('BB-2024-Saturday'!$AJ760="t",0,'BB-2024-Saturday'!AP760),"")</f>
        <v/>
      </c>
      <c r="I757" s="119" t="str">
        <f>IF('BB-2024-Saturday'!$AJ760&lt;&gt;"",IF('BB-2024-Saturday'!$AJ760="t",0,'BB-2024-Saturday'!AQ760),"")</f>
        <v/>
      </c>
      <c r="J757" s="119" t="str">
        <f>IF('BB-2024-Saturday'!$AJ760&lt;&gt;"",IF('BB-2024-Saturday'!$AJ760="t",'BB-2024-Saturday'!AM760,0),"")</f>
        <v/>
      </c>
      <c r="K757" s="119" t="str">
        <f>IF('BB-2024-Saturday'!$AJ760&lt;&gt;"",IF('BB-2024-Saturday'!$AJ760="t",'BB-2024-Saturday'!AN760,0),"")</f>
        <v/>
      </c>
      <c r="L757" s="119" t="str">
        <f>IF('BB-2024-Saturday'!$AJ760&lt;&gt;"",IF('BB-2024-Saturday'!$AJ760="t",'BB-2024-Saturday'!AO760,0),"")</f>
        <v/>
      </c>
      <c r="M757" s="119" t="str">
        <f>IF('BB-2024-Saturday'!$AJ760&lt;&gt;"",IF('BB-2024-Saturday'!$AJ760="t",'BB-2024-Saturday'!AP760,0),"")</f>
        <v/>
      </c>
      <c r="N757" s="120" t="str">
        <f>IF('BB-2024-Saturday'!$AJ760&lt;&gt;"",IF('BB-2024-Saturday'!$AJ760="m",'BB-2024-Saturday'!U760,0),"")</f>
        <v/>
      </c>
      <c r="O757" s="120" t="str">
        <f>IF('BB-2024-Saturday'!$AJ760&lt;&gt;"",IF('BB-2024-Saturday'!$AJ760="m",'BB-2024-Saturday'!V760,0),"")</f>
        <v/>
      </c>
    </row>
    <row r="758" spans="1:15" x14ac:dyDescent="0.25">
      <c r="A758" t="str">
        <f>IF('BB-2024-Saturday'!AJ761&lt;&gt;"",'BB-2024-Saturday'!AJ761,"")</f>
        <v/>
      </c>
      <c r="B758" t="str">
        <f>IF('BB-2024-Saturday'!AJ761&lt;&gt;"",'BB-2024-Saturday'!AR761,"")</f>
        <v/>
      </c>
      <c r="C758" t="str">
        <f>IF('BB-2024-Saturday'!AJ761="m","v","a")</f>
        <v>a</v>
      </c>
      <c r="D758" s="92" t="str">
        <f>IF('BB-2024-Saturday'!AJ761&lt;&gt;"",'BB-2024-Saturday'!AI761,"")</f>
        <v/>
      </c>
      <c r="E758" s="119" t="str">
        <f>IF('BB-2024-Saturday'!$AJ761&lt;&gt;"",IF('BB-2024-Saturday'!$AJ761="t",0,'BB-2024-Saturday'!AM761),"")</f>
        <v/>
      </c>
      <c r="F758" s="119" t="str">
        <f>IF('BB-2024-Saturday'!$AJ761&lt;&gt;"",IF('BB-2024-Saturday'!$AJ761="t",0,'BB-2024-Saturday'!AN761),"")</f>
        <v/>
      </c>
      <c r="G758" s="119" t="str">
        <f>IF('BB-2024-Saturday'!$AJ761&lt;&gt;"",IF('BB-2024-Saturday'!$AJ761="t",0,'BB-2024-Saturday'!AO761),"")</f>
        <v/>
      </c>
      <c r="H758" s="119" t="str">
        <f>IF('BB-2024-Saturday'!$AJ761&lt;&gt;"",IF('BB-2024-Saturday'!$AJ761="t",0,'BB-2024-Saturday'!AP761),"")</f>
        <v/>
      </c>
      <c r="I758" s="119" t="str">
        <f>IF('BB-2024-Saturday'!$AJ761&lt;&gt;"",IF('BB-2024-Saturday'!$AJ761="t",0,'BB-2024-Saturday'!AQ761),"")</f>
        <v/>
      </c>
      <c r="J758" s="119" t="str">
        <f>IF('BB-2024-Saturday'!$AJ761&lt;&gt;"",IF('BB-2024-Saturday'!$AJ761="t",'BB-2024-Saturday'!AM761,0),"")</f>
        <v/>
      </c>
      <c r="K758" s="119" t="str">
        <f>IF('BB-2024-Saturday'!$AJ761&lt;&gt;"",IF('BB-2024-Saturday'!$AJ761="t",'BB-2024-Saturday'!AN761,0),"")</f>
        <v/>
      </c>
      <c r="L758" s="119" t="str">
        <f>IF('BB-2024-Saturday'!$AJ761&lt;&gt;"",IF('BB-2024-Saturday'!$AJ761="t",'BB-2024-Saturday'!AO761,0),"")</f>
        <v/>
      </c>
      <c r="M758" s="119" t="str">
        <f>IF('BB-2024-Saturday'!$AJ761&lt;&gt;"",IF('BB-2024-Saturday'!$AJ761="t",'BB-2024-Saturday'!AP761,0),"")</f>
        <v/>
      </c>
      <c r="N758" s="120" t="str">
        <f>IF('BB-2024-Saturday'!$AJ761&lt;&gt;"",IF('BB-2024-Saturday'!$AJ761="m",'BB-2024-Saturday'!U761,0),"")</f>
        <v/>
      </c>
      <c r="O758" s="120" t="str">
        <f>IF('BB-2024-Saturday'!$AJ761&lt;&gt;"",IF('BB-2024-Saturday'!$AJ761="m",'BB-2024-Saturday'!V761,0),"")</f>
        <v/>
      </c>
    </row>
    <row r="759" spans="1:15" x14ac:dyDescent="0.25">
      <c r="A759" t="str">
        <f>IF('BB-2024-Saturday'!AJ762&lt;&gt;"",'BB-2024-Saturday'!AJ762,"")</f>
        <v/>
      </c>
      <c r="B759" t="str">
        <f>IF('BB-2024-Saturday'!AJ762&lt;&gt;"",'BB-2024-Saturday'!AR762,"")</f>
        <v/>
      </c>
      <c r="C759" t="str">
        <f>IF('BB-2024-Saturday'!AJ762="m","v","a")</f>
        <v>a</v>
      </c>
      <c r="D759" s="92" t="str">
        <f>IF('BB-2024-Saturday'!AJ762&lt;&gt;"",'BB-2024-Saturday'!AI762,"")</f>
        <v/>
      </c>
      <c r="E759" s="119" t="str">
        <f>IF('BB-2024-Saturday'!$AJ762&lt;&gt;"",IF('BB-2024-Saturday'!$AJ762="t",0,'BB-2024-Saturday'!AM762),"")</f>
        <v/>
      </c>
      <c r="F759" s="119" t="str">
        <f>IF('BB-2024-Saturday'!$AJ762&lt;&gt;"",IF('BB-2024-Saturday'!$AJ762="t",0,'BB-2024-Saturday'!AN762),"")</f>
        <v/>
      </c>
      <c r="G759" s="119" t="str">
        <f>IF('BB-2024-Saturday'!$AJ762&lt;&gt;"",IF('BB-2024-Saturday'!$AJ762="t",0,'BB-2024-Saturday'!AO762),"")</f>
        <v/>
      </c>
      <c r="H759" s="119" t="str">
        <f>IF('BB-2024-Saturday'!$AJ762&lt;&gt;"",IF('BB-2024-Saturday'!$AJ762="t",0,'BB-2024-Saturday'!AP762),"")</f>
        <v/>
      </c>
      <c r="I759" s="119" t="str">
        <f>IF('BB-2024-Saturday'!$AJ762&lt;&gt;"",IF('BB-2024-Saturday'!$AJ762="t",0,'BB-2024-Saturday'!AQ762),"")</f>
        <v/>
      </c>
      <c r="J759" s="119" t="str">
        <f>IF('BB-2024-Saturday'!$AJ762&lt;&gt;"",IF('BB-2024-Saturday'!$AJ762="t",'BB-2024-Saturday'!AM762,0),"")</f>
        <v/>
      </c>
      <c r="K759" s="119" t="str">
        <f>IF('BB-2024-Saturday'!$AJ762&lt;&gt;"",IF('BB-2024-Saturday'!$AJ762="t",'BB-2024-Saturday'!AN762,0),"")</f>
        <v/>
      </c>
      <c r="L759" s="119" t="str">
        <f>IF('BB-2024-Saturday'!$AJ762&lt;&gt;"",IF('BB-2024-Saturday'!$AJ762="t",'BB-2024-Saturday'!AO762,0),"")</f>
        <v/>
      </c>
      <c r="M759" s="119" t="str">
        <f>IF('BB-2024-Saturday'!$AJ762&lt;&gt;"",IF('BB-2024-Saturday'!$AJ762="t",'BB-2024-Saturday'!AP762,0),"")</f>
        <v/>
      </c>
      <c r="N759" s="120" t="str">
        <f>IF('BB-2024-Saturday'!$AJ762&lt;&gt;"",IF('BB-2024-Saturday'!$AJ762="m",'BB-2024-Saturday'!U762,0),"")</f>
        <v/>
      </c>
      <c r="O759" s="120" t="str">
        <f>IF('BB-2024-Saturday'!$AJ762&lt;&gt;"",IF('BB-2024-Saturday'!$AJ762="m",'BB-2024-Saturday'!V762,0),"")</f>
        <v/>
      </c>
    </row>
    <row r="760" spans="1:15" x14ac:dyDescent="0.25">
      <c r="A760" t="str">
        <f>IF('BB-2024-Saturday'!AJ763&lt;&gt;"",'BB-2024-Saturday'!AJ763,"")</f>
        <v/>
      </c>
      <c r="B760" t="str">
        <f>IF('BB-2024-Saturday'!AJ763&lt;&gt;"",'BB-2024-Saturday'!AR763,"")</f>
        <v/>
      </c>
      <c r="C760" t="str">
        <f>IF('BB-2024-Saturday'!AJ763="m","v","a")</f>
        <v>a</v>
      </c>
      <c r="D760" s="92" t="str">
        <f>IF('BB-2024-Saturday'!AJ763&lt;&gt;"",'BB-2024-Saturday'!AI763,"")</f>
        <v/>
      </c>
      <c r="E760" s="119" t="str">
        <f>IF('BB-2024-Saturday'!$AJ763&lt;&gt;"",IF('BB-2024-Saturday'!$AJ763="t",0,'BB-2024-Saturday'!AM763),"")</f>
        <v/>
      </c>
      <c r="F760" s="119" t="str">
        <f>IF('BB-2024-Saturday'!$AJ763&lt;&gt;"",IF('BB-2024-Saturday'!$AJ763="t",0,'BB-2024-Saturday'!AN763),"")</f>
        <v/>
      </c>
      <c r="G760" s="119" t="str">
        <f>IF('BB-2024-Saturday'!$AJ763&lt;&gt;"",IF('BB-2024-Saturday'!$AJ763="t",0,'BB-2024-Saturday'!AO763),"")</f>
        <v/>
      </c>
      <c r="H760" s="119" t="str">
        <f>IF('BB-2024-Saturday'!$AJ763&lt;&gt;"",IF('BB-2024-Saturday'!$AJ763="t",0,'BB-2024-Saturday'!AP763),"")</f>
        <v/>
      </c>
      <c r="I760" s="119" t="str">
        <f>IF('BB-2024-Saturday'!$AJ763&lt;&gt;"",IF('BB-2024-Saturday'!$AJ763="t",0,'BB-2024-Saturday'!AQ763),"")</f>
        <v/>
      </c>
      <c r="J760" s="119" t="str">
        <f>IF('BB-2024-Saturday'!$AJ763&lt;&gt;"",IF('BB-2024-Saturday'!$AJ763="t",'BB-2024-Saturday'!AM763,0),"")</f>
        <v/>
      </c>
      <c r="K760" s="119" t="str">
        <f>IF('BB-2024-Saturday'!$AJ763&lt;&gt;"",IF('BB-2024-Saturday'!$AJ763="t",'BB-2024-Saturday'!AN763,0),"")</f>
        <v/>
      </c>
      <c r="L760" s="119" t="str">
        <f>IF('BB-2024-Saturday'!$AJ763&lt;&gt;"",IF('BB-2024-Saturday'!$AJ763="t",'BB-2024-Saturday'!AO763,0),"")</f>
        <v/>
      </c>
      <c r="M760" s="119" t="str">
        <f>IF('BB-2024-Saturday'!$AJ763&lt;&gt;"",IF('BB-2024-Saturday'!$AJ763="t",'BB-2024-Saturday'!AP763,0),"")</f>
        <v/>
      </c>
      <c r="N760" s="120" t="str">
        <f>IF('BB-2024-Saturday'!$AJ763&lt;&gt;"",IF('BB-2024-Saturday'!$AJ763="m",'BB-2024-Saturday'!U763,0),"")</f>
        <v/>
      </c>
      <c r="O760" s="120" t="str">
        <f>IF('BB-2024-Saturday'!$AJ763&lt;&gt;"",IF('BB-2024-Saturday'!$AJ763="m",'BB-2024-Saturday'!V763,0),"")</f>
        <v/>
      </c>
    </row>
    <row r="761" spans="1:15" x14ac:dyDescent="0.25">
      <c r="A761" t="str">
        <f>IF('BB-2024-Saturday'!AJ764&lt;&gt;"",'BB-2024-Saturday'!AJ764,"")</f>
        <v/>
      </c>
      <c r="B761" t="str">
        <f>IF('BB-2024-Saturday'!AJ764&lt;&gt;"",'BB-2024-Saturday'!AR764,"")</f>
        <v/>
      </c>
      <c r="C761" t="str">
        <f>IF('BB-2024-Saturday'!AJ764="m","v","a")</f>
        <v>a</v>
      </c>
      <c r="D761" s="92" t="str">
        <f>IF('BB-2024-Saturday'!AJ764&lt;&gt;"",'BB-2024-Saturday'!AI764,"")</f>
        <v/>
      </c>
      <c r="E761" s="119" t="str">
        <f>IF('BB-2024-Saturday'!$AJ764&lt;&gt;"",IF('BB-2024-Saturday'!$AJ764="t",0,'BB-2024-Saturday'!AM764),"")</f>
        <v/>
      </c>
      <c r="F761" s="119" t="str">
        <f>IF('BB-2024-Saturday'!$AJ764&lt;&gt;"",IF('BB-2024-Saturday'!$AJ764="t",0,'BB-2024-Saturday'!AN764),"")</f>
        <v/>
      </c>
      <c r="G761" s="119" t="str">
        <f>IF('BB-2024-Saturday'!$AJ764&lt;&gt;"",IF('BB-2024-Saturday'!$AJ764="t",0,'BB-2024-Saturday'!AO764),"")</f>
        <v/>
      </c>
      <c r="H761" s="119" t="str">
        <f>IF('BB-2024-Saturday'!$AJ764&lt;&gt;"",IF('BB-2024-Saturday'!$AJ764="t",0,'BB-2024-Saturday'!AP764),"")</f>
        <v/>
      </c>
      <c r="I761" s="119" t="str">
        <f>IF('BB-2024-Saturday'!$AJ764&lt;&gt;"",IF('BB-2024-Saturday'!$AJ764="t",0,'BB-2024-Saturday'!AQ764),"")</f>
        <v/>
      </c>
      <c r="J761" s="119" t="str">
        <f>IF('BB-2024-Saturday'!$AJ764&lt;&gt;"",IF('BB-2024-Saturday'!$AJ764="t",'BB-2024-Saturday'!AM764,0),"")</f>
        <v/>
      </c>
      <c r="K761" s="119" t="str">
        <f>IF('BB-2024-Saturday'!$AJ764&lt;&gt;"",IF('BB-2024-Saturday'!$AJ764="t",'BB-2024-Saturday'!AN764,0),"")</f>
        <v/>
      </c>
      <c r="L761" s="119" t="str">
        <f>IF('BB-2024-Saturday'!$AJ764&lt;&gt;"",IF('BB-2024-Saturday'!$AJ764="t",'BB-2024-Saturday'!AO764,0),"")</f>
        <v/>
      </c>
      <c r="M761" s="119" t="str">
        <f>IF('BB-2024-Saturday'!$AJ764&lt;&gt;"",IF('BB-2024-Saturday'!$AJ764="t",'BB-2024-Saturday'!AP764,0),"")</f>
        <v/>
      </c>
      <c r="N761" s="120" t="str">
        <f>IF('BB-2024-Saturday'!$AJ764&lt;&gt;"",IF('BB-2024-Saturday'!$AJ764="m",'BB-2024-Saturday'!U764,0),"")</f>
        <v/>
      </c>
      <c r="O761" s="120" t="str">
        <f>IF('BB-2024-Saturday'!$AJ764&lt;&gt;"",IF('BB-2024-Saturday'!$AJ764="m",'BB-2024-Saturday'!V764,0),"")</f>
        <v/>
      </c>
    </row>
    <row r="762" spans="1:15" x14ac:dyDescent="0.25">
      <c r="A762" t="str">
        <f>IF('BB-2024-Saturday'!AJ765&lt;&gt;"",'BB-2024-Saturday'!AJ765,"")</f>
        <v/>
      </c>
      <c r="B762" t="str">
        <f>IF('BB-2024-Saturday'!AJ765&lt;&gt;"",'BB-2024-Saturday'!AR765,"")</f>
        <v/>
      </c>
      <c r="C762" t="str">
        <f>IF('BB-2024-Saturday'!AJ765="m","v","a")</f>
        <v>a</v>
      </c>
      <c r="D762" s="92" t="str">
        <f>IF('BB-2024-Saturday'!AJ765&lt;&gt;"",'BB-2024-Saturday'!AI765,"")</f>
        <v/>
      </c>
      <c r="E762" s="119" t="str">
        <f>IF('BB-2024-Saturday'!$AJ765&lt;&gt;"",IF('BB-2024-Saturday'!$AJ765="t",0,'BB-2024-Saturday'!AM765),"")</f>
        <v/>
      </c>
      <c r="F762" s="119" t="str">
        <f>IF('BB-2024-Saturday'!$AJ765&lt;&gt;"",IF('BB-2024-Saturday'!$AJ765="t",0,'BB-2024-Saturday'!AN765),"")</f>
        <v/>
      </c>
      <c r="G762" s="119" t="str">
        <f>IF('BB-2024-Saturday'!$AJ765&lt;&gt;"",IF('BB-2024-Saturday'!$AJ765="t",0,'BB-2024-Saturday'!AO765),"")</f>
        <v/>
      </c>
      <c r="H762" s="119" t="str">
        <f>IF('BB-2024-Saturday'!$AJ765&lt;&gt;"",IF('BB-2024-Saturday'!$AJ765="t",0,'BB-2024-Saturday'!AP765),"")</f>
        <v/>
      </c>
      <c r="I762" s="119" t="str">
        <f>IF('BB-2024-Saturday'!$AJ765&lt;&gt;"",IF('BB-2024-Saturday'!$AJ765="t",0,'BB-2024-Saturday'!AQ765),"")</f>
        <v/>
      </c>
      <c r="J762" s="119" t="str">
        <f>IF('BB-2024-Saturday'!$AJ765&lt;&gt;"",IF('BB-2024-Saturday'!$AJ765="t",'BB-2024-Saturday'!AM765,0),"")</f>
        <v/>
      </c>
      <c r="K762" s="119" t="str">
        <f>IF('BB-2024-Saturday'!$AJ765&lt;&gt;"",IF('BB-2024-Saturday'!$AJ765="t",'BB-2024-Saturday'!AN765,0),"")</f>
        <v/>
      </c>
      <c r="L762" s="119" t="str">
        <f>IF('BB-2024-Saturday'!$AJ765&lt;&gt;"",IF('BB-2024-Saturday'!$AJ765="t",'BB-2024-Saturday'!AO765,0),"")</f>
        <v/>
      </c>
      <c r="M762" s="119" t="str">
        <f>IF('BB-2024-Saturday'!$AJ765&lt;&gt;"",IF('BB-2024-Saturday'!$AJ765="t",'BB-2024-Saturday'!AP765,0),"")</f>
        <v/>
      </c>
      <c r="N762" s="120" t="str">
        <f>IF('BB-2024-Saturday'!$AJ765&lt;&gt;"",IF('BB-2024-Saturday'!$AJ765="m",'BB-2024-Saturday'!U765,0),"")</f>
        <v/>
      </c>
      <c r="O762" s="120" t="str">
        <f>IF('BB-2024-Saturday'!$AJ765&lt;&gt;"",IF('BB-2024-Saturday'!$AJ765="m",'BB-2024-Saturday'!V765,0),"")</f>
        <v/>
      </c>
    </row>
    <row r="763" spans="1:15" x14ac:dyDescent="0.25">
      <c r="A763" t="str">
        <f>IF('BB-2024-Saturday'!AJ766&lt;&gt;"",'BB-2024-Saturday'!AJ766,"")</f>
        <v/>
      </c>
      <c r="B763" t="str">
        <f>IF('BB-2024-Saturday'!AJ766&lt;&gt;"",'BB-2024-Saturday'!AR766,"")</f>
        <v/>
      </c>
      <c r="C763" t="str">
        <f>IF('BB-2024-Saturday'!AJ766="m","v","a")</f>
        <v>a</v>
      </c>
      <c r="D763" s="92" t="str">
        <f>IF('BB-2024-Saturday'!AJ766&lt;&gt;"",'BB-2024-Saturday'!AI766,"")</f>
        <v/>
      </c>
      <c r="E763" s="119" t="str">
        <f>IF('BB-2024-Saturday'!$AJ766&lt;&gt;"",IF('BB-2024-Saturday'!$AJ766="t",0,'BB-2024-Saturday'!AM766),"")</f>
        <v/>
      </c>
      <c r="F763" s="119" t="str">
        <f>IF('BB-2024-Saturday'!$AJ766&lt;&gt;"",IF('BB-2024-Saturday'!$AJ766="t",0,'BB-2024-Saturday'!AN766),"")</f>
        <v/>
      </c>
      <c r="G763" s="119" t="str">
        <f>IF('BB-2024-Saturday'!$AJ766&lt;&gt;"",IF('BB-2024-Saturday'!$AJ766="t",0,'BB-2024-Saturday'!AO766),"")</f>
        <v/>
      </c>
      <c r="H763" s="119" t="str">
        <f>IF('BB-2024-Saturday'!$AJ766&lt;&gt;"",IF('BB-2024-Saturday'!$AJ766="t",0,'BB-2024-Saturday'!AP766),"")</f>
        <v/>
      </c>
      <c r="I763" s="119" t="str">
        <f>IF('BB-2024-Saturday'!$AJ766&lt;&gt;"",IF('BB-2024-Saturday'!$AJ766="t",0,'BB-2024-Saturday'!AQ766),"")</f>
        <v/>
      </c>
      <c r="J763" s="119" t="str">
        <f>IF('BB-2024-Saturday'!$AJ766&lt;&gt;"",IF('BB-2024-Saturday'!$AJ766="t",'BB-2024-Saturday'!AM766,0),"")</f>
        <v/>
      </c>
      <c r="K763" s="119" t="str">
        <f>IF('BB-2024-Saturday'!$AJ766&lt;&gt;"",IF('BB-2024-Saturday'!$AJ766="t",'BB-2024-Saturday'!AN766,0),"")</f>
        <v/>
      </c>
      <c r="L763" s="119" t="str">
        <f>IF('BB-2024-Saturday'!$AJ766&lt;&gt;"",IF('BB-2024-Saturday'!$AJ766="t",'BB-2024-Saturday'!AO766,0),"")</f>
        <v/>
      </c>
      <c r="M763" s="119" t="str">
        <f>IF('BB-2024-Saturday'!$AJ766&lt;&gt;"",IF('BB-2024-Saturday'!$AJ766="t",'BB-2024-Saturday'!AP766,0),"")</f>
        <v/>
      </c>
      <c r="N763" s="120" t="str">
        <f>IF('BB-2024-Saturday'!$AJ766&lt;&gt;"",IF('BB-2024-Saturday'!$AJ766="m",'BB-2024-Saturday'!U766,0),"")</f>
        <v/>
      </c>
      <c r="O763" s="120" t="str">
        <f>IF('BB-2024-Saturday'!$AJ766&lt;&gt;"",IF('BB-2024-Saturday'!$AJ766="m",'BB-2024-Saturday'!V766,0),"")</f>
        <v/>
      </c>
    </row>
    <row r="764" spans="1:15" x14ac:dyDescent="0.25">
      <c r="A764" t="str">
        <f>IF('BB-2024-Saturday'!AJ767&lt;&gt;"",'BB-2024-Saturday'!AJ767,"")</f>
        <v/>
      </c>
      <c r="B764" t="str">
        <f>IF('BB-2024-Saturday'!AJ767&lt;&gt;"",'BB-2024-Saturday'!AR767,"")</f>
        <v/>
      </c>
      <c r="C764" t="str">
        <f>IF('BB-2024-Saturday'!AJ767="m","v","a")</f>
        <v>a</v>
      </c>
      <c r="D764" s="92" t="str">
        <f>IF('BB-2024-Saturday'!AJ767&lt;&gt;"",'BB-2024-Saturday'!AI767,"")</f>
        <v/>
      </c>
      <c r="E764" s="119" t="str">
        <f>IF('BB-2024-Saturday'!$AJ767&lt;&gt;"",IF('BB-2024-Saturday'!$AJ767="t",0,'BB-2024-Saturday'!AM767),"")</f>
        <v/>
      </c>
      <c r="F764" s="119" t="str">
        <f>IF('BB-2024-Saturday'!$AJ767&lt;&gt;"",IF('BB-2024-Saturday'!$AJ767="t",0,'BB-2024-Saturday'!AN767),"")</f>
        <v/>
      </c>
      <c r="G764" s="119" t="str">
        <f>IF('BB-2024-Saturday'!$AJ767&lt;&gt;"",IF('BB-2024-Saturday'!$AJ767="t",0,'BB-2024-Saturday'!AO767),"")</f>
        <v/>
      </c>
      <c r="H764" s="119" t="str">
        <f>IF('BB-2024-Saturday'!$AJ767&lt;&gt;"",IF('BB-2024-Saturday'!$AJ767="t",0,'BB-2024-Saturday'!AP767),"")</f>
        <v/>
      </c>
      <c r="I764" s="119" t="str">
        <f>IF('BB-2024-Saturday'!$AJ767&lt;&gt;"",IF('BB-2024-Saturday'!$AJ767="t",0,'BB-2024-Saturday'!AQ767),"")</f>
        <v/>
      </c>
      <c r="J764" s="119" t="str">
        <f>IF('BB-2024-Saturday'!$AJ767&lt;&gt;"",IF('BB-2024-Saturday'!$AJ767="t",'BB-2024-Saturday'!AM767,0),"")</f>
        <v/>
      </c>
      <c r="K764" s="119" t="str">
        <f>IF('BB-2024-Saturday'!$AJ767&lt;&gt;"",IF('BB-2024-Saturday'!$AJ767="t",'BB-2024-Saturday'!AN767,0),"")</f>
        <v/>
      </c>
      <c r="L764" s="119" t="str">
        <f>IF('BB-2024-Saturday'!$AJ767&lt;&gt;"",IF('BB-2024-Saturday'!$AJ767="t",'BB-2024-Saturday'!AO767,0),"")</f>
        <v/>
      </c>
      <c r="M764" s="119" t="str">
        <f>IF('BB-2024-Saturday'!$AJ767&lt;&gt;"",IF('BB-2024-Saturday'!$AJ767="t",'BB-2024-Saturday'!AP767,0),"")</f>
        <v/>
      </c>
      <c r="N764" s="120" t="str">
        <f>IF('BB-2024-Saturday'!$AJ767&lt;&gt;"",IF('BB-2024-Saturday'!$AJ767="m",'BB-2024-Saturday'!U767,0),"")</f>
        <v/>
      </c>
      <c r="O764" s="120" t="str">
        <f>IF('BB-2024-Saturday'!$AJ767&lt;&gt;"",IF('BB-2024-Saturday'!$AJ767="m",'BB-2024-Saturday'!V767,0),"")</f>
        <v/>
      </c>
    </row>
    <row r="765" spans="1:15" x14ac:dyDescent="0.25">
      <c r="A765" t="str">
        <f>IF('BB-2024-Saturday'!AJ768&lt;&gt;"",'BB-2024-Saturday'!AJ768,"")</f>
        <v/>
      </c>
      <c r="B765" t="str">
        <f>IF('BB-2024-Saturday'!AJ768&lt;&gt;"",'BB-2024-Saturday'!AR768,"")</f>
        <v/>
      </c>
      <c r="C765" t="str">
        <f>IF('BB-2024-Saturday'!AJ768="m","v","a")</f>
        <v>a</v>
      </c>
      <c r="D765" s="92" t="str">
        <f>IF('BB-2024-Saturday'!AJ768&lt;&gt;"",'BB-2024-Saturday'!AI768,"")</f>
        <v/>
      </c>
      <c r="E765" s="119" t="str">
        <f>IF('BB-2024-Saturday'!$AJ768&lt;&gt;"",IF('BB-2024-Saturday'!$AJ768="t",0,'BB-2024-Saturday'!AM768),"")</f>
        <v/>
      </c>
      <c r="F765" s="119" t="str">
        <f>IF('BB-2024-Saturday'!$AJ768&lt;&gt;"",IF('BB-2024-Saturday'!$AJ768="t",0,'BB-2024-Saturday'!AN768),"")</f>
        <v/>
      </c>
      <c r="G765" s="119" t="str">
        <f>IF('BB-2024-Saturday'!$AJ768&lt;&gt;"",IF('BB-2024-Saturday'!$AJ768="t",0,'BB-2024-Saturday'!AO768),"")</f>
        <v/>
      </c>
      <c r="H765" s="119" t="str">
        <f>IF('BB-2024-Saturday'!$AJ768&lt;&gt;"",IF('BB-2024-Saturday'!$AJ768="t",0,'BB-2024-Saturday'!AP768),"")</f>
        <v/>
      </c>
      <c r="I765" s="119" t="str">
        <f>IF('BB-2024-Saturday'!$AJ768&lt;&gt;"",IF('BB-2024-Saturday'!$AJ768="t",0,'BB-2024-Saturday'!AQ768),"")</f>
        <v/>
      </c>
      <c r="J765" s="119" t="str">
        <f>IF('BB-2024-Saturday'!$AJ768&lt;&gt;"",IF('BB-2024-Saturday'!$AJ768="t",'BB-2024-Saturday'!AM768,0),"")</f>
        <v/>
      </c>
      <c r="K765" s="119" t="str">
        <f>IF('BB-2024-Saturday'!$AJ768&lt;&gt;"",IF('BB-2024-Saturday'!$AJ768="t",'BB-2024-Saturday'!AN768,0),"")</f>
        <v/>
      </c>
      <c r="L765" s="119" t="str">
        <f>IF('BB-2024-Saturday'!$AJ768&lt;&gt;"",IF('BB-2024-Saturday'!$AJ768="t",'BB-2024-Saturday'!AO768,0),"")</f>
        <v/>
      </c>
      <c r="M765" s="119" t="str">
        <f>IF('BB-2024-Saturday'!$AJ768&lt;&gt;"",IF('BB-2024-Saturday'!$AJ768="t",'BB-2024-Saturday'!AP768,0),"")</f>
        <v/>
      </c>
      <c r="N765" s="120" t="str">
        <f>IF('BB-2024-Saturday'!$AJ768&lt;&gt;"",IF('BB-2024-Saturday'!$AJ768="m",'BB-2024-Saturday'!U768,0),"")</f>
        <v/>
      </c>
      <c r="O765" s="120" t="str">
        <f>IF('BB-2024-Saturday'!$AJ768&lt;&gt;"",IF('BB-2024-Saturday'!$AJ768="m",'BB-2024-Saturday'!V768,0),"")</f>
        <v/>
      </c>
    </row>
    <row r="766" spans="1:15" x14ac:dyDescent="0.25">
      <c r="A766" t="str">
        <f>IF('BB-2024-Saturday'!AJ769&lt;&gt;"",'BB-2024-Saturday'!AJ769,"")</f>
        <v/>
      </c>
      <c r="B766" t="str">
        <f>IF('BB-2024-Saturday'!AJ769&lt;&gt;"",'BB-2024-Saturday'!AR769,"")</f>
        <v/>
      </c>
      <c r="C766" t="str">
        <f>IF('BB-2024-Saturday'!AJ769="m","v","a")</f>
        <v>a</v>
      </c>
      <c r="D766" s="92" t="str">
        <f>IF('BB-2024-Saturday'!AJ769&lt;&gt;"",'BB-2024-Saturday'!AI769,"")</f>
        <v/>
      </c>
      <c r="E766" s="119" t="str">
        <f>IF('BB-2024-Saturday'!$AJ769&lt;&gt;"",IF('BB-2024-Saturday'!$AJ769="t",0,'BB-2024-Saturday'!AM769),"")</f>
        <v/>
      </c>
      <c r="F766" s="119" t="str">
        <f>IF('BB-2024-Saturday'!$AJ769&lt;&gt;"",IF('BB-2024-Saturday'!$AJ769="t",0,'BB-2024-Saturday'!AN769),"")</f>
        <v/>
      </c>
      <c r="G766" s="119" t="str">
        <f>IF('BB-2024-Saturday'!$AJ769&lt;&gt;"",IF('BB-2024-Saturday'!$AJ769="t",0,'BB-2024-Saturday'!AO769),"")</f>
        <v/>
      </c>
      <c r="H766" s="119" t="str">
        <f>IF('BB-2024-Saturday'!$AJ769&lt;&gt;"",IF('BB-2024-Saturday'!$AJ769="t",0,'BB-2024-Saturday'!AP769),"")</f>
        <v/>
      </c>
      <c r="I766" s="119" t="str">
        <f>IF('BB-2024-Saturday'!$AJ769&lt;&gt;"",IF('BB-2024-Saturday'!$AJ769="t",0,'BB-2024-Saturday'!AQ769),"")</f>
        <v/>
      </c>
      <c r="J766" s="119" t="str">
        <f>IF('BB-2024-Saturday'!$AJ769&lt;&gt;"",IF('BB-2024-Saturday'!$AJ769="t",'BB-2024-Saturday'!AM769,0),"")</f>
        <v/>
      </c>
      <c r="K766" s="119" t="str">
        <f>IF('BB-2024-Saturday'!$AJ769&lt;&gt;"",IF('BB-2024-Saturday'!$AJ769="t",'BB-2024-Saturday'!AN769,0),"")</f>
        <v/>
      </c>
      <c r="L766" s="119" t="str">
        <f>IF('BB-2024-Saturday'!$AJ769&lt;&gt;"",IF('BB-2024-Saturday'!$AJ769="t",'BB-2024-Saturday'!AO769,0),"")</f>
        <v/>
      </c>
      <c r="M766" s="119" t="str">
        <f>IF('BB-2024-Saturday'!$AJ769&lt;&gt;"",IF('BB-2024-Saturday'!$AJ769="t",'BB-2024-Saturday'!AP769,0),"")</f>
        <v/>
      </c>
      <c r="N766" s="120" t="str">
        <f>IF('BB-2024-Saturday'!$AJ769&lt;&gt;"",IF('BB-2024-Saturday'!$AJ769="m",'BB-2024-Saturday'!U769,0),"")</f>
        <v/>
      </c>
      <c r="O766" s="120" t="str">
        <f>IF('BB-2024-Saturday'!$AJ769&lt;&gt;"",IF('BB-2024-Saturday'!$AJ769="m",'BB-2024-Saturday'!V769,0),"")</f>
        <v/>
      </c>
    </row>
    <row r="767" spans="1:15" x14ac:dyDescent="0.25">
      <c r="A767" t="str">
        <f>IF('BB-2024-Saturday'!AJ770&lt;&gt;"",'BB-2024-Saturday'!AJ770,"")</f>
        <v/>
      </c>
      <c r="B767" t="str">
        <f>IF('BB-2024-Saturday'!AJ770&lt;&gt;"",'BB-2024-Saturday'!AR770,"")</f>
        <v/>
      </c>
      <c r="C767" t="str">
        <f>IF('BB-2024-Saturday'!AJ770="m","v","a")</f>
        <v>a</v>
      </c>
      <c r="D767" s="92" t="str">
        <f>IF('BB-2024-Saturday'!AJ770&lt;&gt;"",'BB-2024-Saturday'!AI770,"")</f>
        <v/>
      </c>
      <c r="E767" s="119" t="str">
        <f>IF('BB-2024-Saturday'!$AJ770&lt;&gt;"",IF('BB-2024-Saturday'!$AJ770="t",0,'BB-2024-Saturday'!AM770),"")</f>
        <v/>
      </c>
      <c r="F767" s="119" t="str">
        <f>IF('BB-2024-Saturday'!$AJ770&lt;&gt;"",IF('BB-2024-Saturday'!$AJ770="t",0,'BB-2024-Saturday'!AN770),"")</f>
        <v/>
      </c>
      <c r="G767" s="119" t="str">
        <f>IF('BB-2024-Saturday'!$AJ770&lt;&gt;"",IF('BB-2024-Saturday'!$AJ770="t",0,'BB-2024-Saturday'!AO770),"")</f>
        <v/>
      </c>
      <c r="H767" s="119" t="str">
        <f>IF('BB-2024-Saturday'!$AJ770&lt;&gt;"",IF('BB-2024-Saturday'!$AJ770="t",0,'BB-2024-Saturday'!AP770),"")</f>
        <v/>
      </c>
      <c r="I767" s="119" t="str">
        <f>IF('BB-2024-Saturday'!$AJ770&lt;&gt;"",IF('BB-2024-Saturday'!$AJ770="t",0,'BB-2024-Saturday'!AQ770),"")</f>
        <v/>
      </c>
      <c r="J767" s="119" t="str">
        <f>IF('BB-2024-Saturday'!$AJ770&lt;&gt;"",IF('BB-2024-Saturday'!$AJ770="t",'BB-2024-Saturday'!AM770,0),"")</f>
        <v/>
      </c>
      <c r="K767" s="119" t="str">
        <f>IF('BB-2024-Saturday'!$AJ770&lt;&gt;"",IF('BB-2024-Saturday'!$AJ770="t",'BB-2024-Saturday'!AN770,0),"")</f>
        <v/>
      </c>
      <c r="L767" s="119" t="str">
        <f>IF('BB-2024-Saturday'!$AJ770&lt;&gt;"",IF('BB-2024-Saturday'!$AJ770="t",'BB-2024-Saturday'!AO770,0),"")</f>
        <v/>
      </c>
      <c r="M767" s="119" t="str">
        <f>IF('BB-2024-Saturday'!$AJ770&lt;&gt;"",IF('BB-2024-Saturday'!$AJ770="t",'BB-2024-Saturday'!AP770,0),"")</f>
        <v/>
      </c>
      <c r="N767" s="120" t="str">
        <f>IF('BB-2024-Saturday'!$AJ770&lt;&gt;"",IF('BB-2024-Saturday'!$AJ770="m",'BB-2024-Saturday'!U770,0),"")</f>
        <v/>
      </c>
      <c r="O767" s="120" t="str">
        <f>IF('BB-2024-Saturday'!$AJ770&lt;&gt;"",IF('BB-2024-Saturday'!$AJ770="m",'BB-2024-Saturday'!V770,0),"")</f>
        <v/>
      </c>
    </row>
    <row r="768" spans="1:15" x14ac:dyDescent="0.25">
      <c r="A768" t="str">
        <f>IF('BB-2024-Saturday'!AJ771&lt;&gt;"",'BB-2024-Saturday'!AJ771,"")</f>
        <v>m</v>
      </c>
      <c r="B768" t="str">
        <f>IF('BB-2024-Saturday'!AJ771&lt;&gt;"",'BB-2024-Saturday'!AR771,"")</f>
        <v>Control @ In Line with Start of Nulane office &amp; Warehouse gate on Right.  Markon road.</v>
      </c>
      <c r="C768" t="str">
        <f>IF('BB-2024-Saturday'!AJ771="m","v","a")</f>
        <v>v</v>
      </c>
      <c r="D768" s="92">
        <f>IF('BB-2024-Saturday'!AJ771&lt;&gt;"",'BB-2024-Saturday'!AI771,"")</f>
        <v>256.5</v>
      </c>
      <c r="E768" s="119">
        <f>IF('BB-2024-Saturday'!$AJ771&lt;&gt;"",IF('BB-2024-Saturday'!$AJ771="t",0,'BB-2024-Saturday'!AM771),"")</f>
        <v>48</v>
      </c>
      <c r="F768" s="119">
        <f>IF('BB-2024-Saturday'!$AJ771&lt;&gt;"",IF('BB-2024-Saturday'!$AJ771="t",0,'BB-2024-Saturday'!AN771),"")</f>
        <v>56</v>
      </c>
      <c r="G768" s="119">
        <f>IF('BB-2024-Saturday'!$AJ771&lt;&gt;"",IF('BB-2024-Saturday'!$AJ771="t",0,'BB-2024-Saturday'!AO771),"")</f>
        <v>64</v>
      </c>
      <c r="H768" s="119">
        <f>IF('BB-2024-Saturday'!$AJ771&lt;&gt;"",IF('BB-2024-Saturday'!$AJ771="t",0,'BB-2024-Saturday'!AP771),"")</f>
        <v>70</v>
      </c>
      <c r="I768" s="119" t="str">
        <f>IF('BB-2024-Saturday'!$AJ771&lt;&gt;"",IF('BB-2024-Saturday'!$AJ771="t",0,'BB-2024-Saturday'!AQ771),"")</f>
        <v>80</v>
      </c>
      <c r="J768" s="119">
        <f>IF('BB-2024-Saturday'!$AJ771&lt;&gt;"",IF('BB-2024-Saturday'!$AJ771="t",'BB-2024-Saturday'!AM771,0),"")</f>
        <v>0</v>
      </c>
      <c r="K768" s="119">
        <f>IF('BB-2024-Saturday'!$AJ771&lt;&gt;"",IF('BB-2024-Saturday'!$AJ771="t",'BB-2024-Saturday'!AN771,0),"")</f>
        <v>0</v>
      </c>
      <c r="L768" s="119">
        <f>IF('BB-2024-Saturday'!$AJ771&lt;&gt;"",IF('BB-2024-Saturday'!$AJ771="t",'BB-2024-Saturday'!AO771,0),"")</f>
        <v>0</v>
      </c>
      <c r="M768" s="119">
        <f>IF('BB-2024-Saturday'!$AJ771&lt;&gt;"",IF('BB-2024-Saturday'!$AJ771="t",'BB-2024-Saturday'!AP771,0),"")</f>
        <v>0</v>
      </c>
      <c r="N768" s="120">
        <f>IF('BB-2024-Saturday'!$AJ771&lt;&gt;"",IF('BB-2024-Saturday'!$AJ771="m",'BB-2024-Saturday'!U771,0),"")</f>
        <v>26.39443</v>
      </c>
      <c r="O768" s="120">
        <f>IF('BB-2024-Saturday'!$AJ771&lt;&gt;"",IF('BB-2024-Saturday'!$AJ771="m",'BB-2024-Saturday'!V771,0),"")</f>
        <v>28.346820000000001</v>
      </c>
    </row>
    <row r="769" spans="1:15" x14ac:dyDescent="0.25">
      <c r="A769" t="str">
        <f>IF('BB-2024-Saturday'!AJ772&lt;&gt;"",'BB-2024-Saturday'!AJ772,"")</f>
        <v/>
      </c>
      <c r="B769" t="str">
        <f>IF('BB-2024-Saturday'!AJ772&lt;&gt;"",'BB-2024-Saturday'!AR772,"")</f>
        <v/>
      </c>
      <c r="C769" t="str">
        <f>IF('BB-2024-Saturday'!AJ772="m","v","a")</f>
        <v>a</v>
      </c>
      <c r="D769" s="92" t="str">
        <f>IF('BB-2024-Saturday'!AJ772&lt;&gt;"",'BB-2024-Saturday'!AI772,"")</f>
        <v/>
      </c>
      <c r="E769" s="119" t="str">
        <f>IF('BB-2024-Saturday'!$AJ772&lt;&gt;"",IF('BB-2024-Saturday'!$AJ772="t",0,'BB-2024-Saturday'!AM772),"")</f>
        <v/>
      </c>
      <c r="F769" s="119" t="str">
        <f>IF('BB-2024-Saturday'!$AJ772&lt;&gt;"",IF('BB-2024-Saturday'!$AJ772="t",0,'BB-2024-Saturday'!AN772),"")</f>
        <v/>
      </c>
      <c r="G769" s="119" t="str">
        <f>IF('BB-2024-Saturday'!$AJ772&lt;&gt;"",IF('BB-2024-Saturday'!$AJ772="t",0,'BB-2024-Saturday'!AO772),"")</f>
        <v/>
      </c>
      <c r="H769" s="119" t="str">
        <f>IF('BB-2024-Saturday'!$AJ772&lt;&gt;"",IF('BB-2024-Saturday'!$AJ772="t",0,'BB-2024-Saturday'!AP772),"")</f>
        <v/>
      </c>
      <c r="I769" s="119" t="str">
        <f>IF('BB-2024-Saturday'!$AJ772&lt;&gt;"",IF('BB-2024-Saturday'!$AJ772="t",0,'BB-2024-Saturday'!AQ772),"")</f>
        <v/>
      </c>
      <c r="J769" s="119" t="str">
        <f>IF('BB-2024-Saturday'!$AJ772&lt;&gt;"",IF('BB-2024-Saturday'!$AJ772="t",'BB-2024-Saturday'!AM772,0),"")</f>
        <v/>
      </c>
      <c r="K769" s="119" t="str">
        <f>IF('BB-2024-Saturday'!$AJ772&lt;&gt;"",IF('BB-2024-Saturday'!$AJ772="t",'BB-2024-Saturday'!AN772,0),"")</f>
        <v/>
      </c>
      <c r="L769" s="119" t="str">
        <f>IF('BB-2024-Saturday'!$AJ772&lt;&gt;"",IF('BB-2024-Saturday'!$AJ772="t",'BB-2024-Saturday'!AO772,0),"")</f>
        <v/>
      </c>
      <c r="M769" s="119" t="str">
        <f>IF('BB-2024-Saturday'!$AJ772&lt;&gt;"",IF('BB-2024-Saturday'!$AJ772="t",'BB-2024-Saturday'!AP772,0),"")</f>
        <v/>
      </c>
      <c r="N769" s="120" t="str">
        <f>IF('BB-2024-Saturday'!$AJ772&lt;&gt;"",IF('BB-2024-Saturday'!$AJ772="m",'BB-2024-Saturday'!U772,0),"")</f>
        <v/>
      </c>
      <c r="O769" s="120" t="str">
        <f>IF('BB-2024-Saturday'!$AJ772&lt;&gt;"",IF('BB-2024-Saturday'!$AJ772="m",'BB-2024-Saturday'!V772,0),"")</f>
        <v/>
      </c>
    </row>
    <row r="770" spans="1:15" x14ac:dyDescent="0.25">
      <c r="A770" t="str">
        <f>IF('BB-2024-Saturday'!AJ773&lt;&gt;"",'BB-2024-Saturday'!AJ773,"")</f>
        <v>o</v>
      </c>
      <c r="B770" t="str">
        <f>IF('BB-2024-Saturday'!AJ773&lt;&gt;"",'BB-2024-Saturday'!AR773,"")</f>
        <v>R23 Brakpan , Benoni {Straight}/R550 Nigel { Right}/{Left}R550 Klipriver.   START of OPEN SECTION.</v>
      </c>
      <c r="C770" t="str">
        <f>IF('BB-2024-Saturday'!AJ773="m","v","a")</f>
        <v>a</v>
      </c>
      <c r="D770" s="92">
        <f>IF('BB-2024-Saturday'!AJ773&lt;&gt;"",'BB-2024-Saturday'!AI773,"")</f>
        <v>256.89999999999998</v>
      </c>
      <c r="E770" s="119">
        <f>IF('BB-2024-Saturday'!$AJ773&lt;&gt;"",IF('BB-2024-Saturday'!$AJ773="t",0,'BB-2024-Saturday'!AM773),"")</f>
        <v>30</v>
      </c>
      <c r="F770" s="119">
        <f>IF('BB-2024-Saturday'!$AJ773&lt;&gt;"",IF('BB-2024-Saturday'!$AJ773="t",0,'BB-2024-Saturday'!AN773),"")</f>
        <v>30</v>
      </c>
      <c r="G770" s="119">
        <f>IF('BB-2024-Saturday'!$AJ773&lt;&gt;"",IF('BB-2024-Saturday'!$AJ773="t",0,'BB-2024-Saturday'!AO773),"")</f>
        <v>30</v>
      </c>
      <c r="H770" s="119">
        <f>IF('BB-2024-Saturday'!$AJ773&lt;&gt;"",IF('BB-2024-Saturday'!$AJ773="t",0,'BB-2024-Saturday'!AP773),"")</f>
        <v>30</v>
      </c>
      <c r="I770" s="119" t="str">
        <f>IF('BB-2024-Saturday'!$AJ773&lt;&gt;"",IF('BB-2024-Saturday'!$AJ773="t",0,'BB-2024-Saturday'!AQ773),"")</f>
        <v>80</v>
      </c>
      <c r="J770" s="119">
        <f>IF('BB-2024-Saturday'!$AJ773&lt;&gt;"",IF('BB-2024-Saturday'!$AJ773="t",'BB-2024-Saturday'!AM773,0),"")</f>
        <v>0</v>
      </c>
      <c r="K770" s="119">
        <f>IF('BB-2024-Saturday'!$AJ773&lt;&gt;"",IF('BB-2024-Saturday'!$AJ773="t",'BB-2024-Saturday'!AN773,0),"")</f>
        <v>0</v>
      </c>
      <c r="L770" s="119">
        <f>IF('BB-2024-Saturday'!$AJ773&lt;&gt;"",IF('BB-2024-Saturday'!$AJ773="t",'BB-2024-Saturday'!AO773,0),"")</f>
        <v>0</v>
      </c>
      <c r="M770" s="119">
        <f>IF('BB-2024-Saturday'!$AJ773&lt;&gt;"",IF('BB-2024-Saturday'!$AJ773="t",'BB-2024-Saturday'!AP773,0),"")</f>
        <v>0</v>
      </c>
      <c r="N770" s="120">
        <f>IF('BB-2024-Saturday'!$AJ773&lt;&gt;"",IF('BB-2024-Saturday'!$AJ773="m",'BB-2024-Saturday'!U773,0),"")</f>
        <v>0</v>
      </c>
      <c r="O770" s="120">
        <f>IF('BB-2024-Saturday'!$AJ773&lt;&gt;"",IF('BB-2024-Saturday'!$AJ773="m",'BB-2024-Saturday'!V773,0),"")</f>
        <v>0</v>
      </c>
    </row>
    <row r="771" spans="1:15" x14ac:dyDescent="0.25">
      <c r="A771" t="str">
        <f>IF('BB-2024-Saturday'!AJ774&lt;&gt;"",'BB-2024-Saturday'!AJ774,"")</f>
        <v>l</v>
      </c>
      <c r="B771" t="str">
        <f>IF('BB-2024-Saturday'!AJ774&lt;&gt;"",'BB-2024-Saturday'!AR774,"")</f>
        <v>STOP carry straight on through 2 mor STOP streets.   Please treat all non-functioning Traffic lights as STOP streets.</v>
      </c>
      <c r="C771" t="str">
        <f>IF('BB-2024-Saturday'!AJ774="m","v","a")</f>
        <v>a</v>
      </c>
      <c r="D771" s="92">
        <f>IF('BB-2024-Saturday'!AJ774&lt;&gt;"",'BB-2024-Saturday'!AI774,"")</f>
        <v>257.10000000000002</v>
      </c>
      <c r="E771" s="119">
        <f>IF('BB-2024-Saturday'!$AJ774&lt;&gt;"",IF('BB-2024-Saturday'!$AJ774="t",0,'BB-2024-Saturday'!AM774),"")</f>
        <v>35</v>
      </c>
      <c r="F771" s="119">
        <f>IF('BB-2024-Saturday'!$AJ774&lt;&gt;"",IF('BB-2024-Saturday'!$AJ774="t",0,'BB-2024-Saturday'!AN774),"")</f>
        <v>40</v>
      </c>
      <c r="G771" s="119">
        <f>IF('BB-2024-Saturday'!$AJ774&lt;&gt;"",IF('BB-2024-Saturday'!$AJ774="t",0,'BB-2024-Saturday'!AO774),"")</f>
        <v>45</v>
      </c>
      <c r="H771" s="119">
        <f>IF('BB-2024-Saturday'!$AJ774&lt;&gt;"",IF('BB-2024-Saturday'!$AJ774="t",0,'BB-2024-Saturday'!AP774),"")</f>
        <v>50</v>
      </c>
      <c r="I771" s="119" t="str">
        <f>IF('BB-2024-Saturday'!$AJ774&lt;&gt;"",IF('BB-2024-Saturday'!$AJ774="t",0,'BB-2024-Saturday'!AQ774),"")</f>
        <v>80</v>
      </c>
      <c r="J771" s="119">
        <f>IF('BB-2024-Saturday'!$AJ774&lt;&gt;"",IF('BB-2024-Saturday'!$AJ774="t",'BB-2024-Saturday'!AM774,0),"")</f>
        <v>0</v>
      </c>
      <c r="K771" s="119">
        <f>IF('BB-2024-Saturday'!$AJ774&lt;&gt;"",IF('BB-2024-Saturday'!$AJ774="t",'BB-2024-Saturday'!AN774,0),"")</f>
        <v>0</v>
      </c>
      <c r="L771" s="119">
        <f>IF('BB-2024-Saturday'!$AJ774&lt;&gt;"",IF('BB-2024-Saturday'!$AJ774="t",'BB-2024-Saturday'!AO774,0),"")</f>
        <v>0</v>
      </c>
      <c r="M771" s="119">
        <f>IF('BB-2024-Saturday'!$AJ774&lt;&gt;"",IF('BB-2024-Saturday'!$AJ774="t",'BB-2024-Saturday'!AP774,0),"")</f>
        <v>0</v>
      </c>
      <c r="N771" s="120">
        <f>IF('BB-2024-Saturday'!$AJ774&lt;&gt;"",IF('BB-2024-Saturday'!$AJ774="m",'BB-2024-Saturday'!U774,0),"")</f>
        <v>0</v>
      </c>
      <c r="O771" s="120">
        <f>IF('BB-2024-Saturday'!$AJ774&lt;&gt;"",IF('BB-2024-Saturday'!$AJ774="m",'BB-2024-Saturday'!V774,0),"")</f>
        <v>0</v>
      </c>
    </row>
    <row r="772" spans="1:15" x14ac:dyDescent="0.25">
      <c r="A772" t="str">
        <f>IF('BB-2024-Saturday'!AJ775&lt;&gt;"",'BB-2024-Saturday'!AJ775,"")</f>
        <v/>
      </c>
      <c r="B772" t="str">
        <f>IF('BB-2024-Saturday'!AJ775&lt;&gt;"",'BB-2024-Saturday'!AR775,"")</f>
        <v/>
      </c>
      <c r="C772" t="str">
        <f>IF('BB-2024-Saturday'!AJ775="m","v","a")</f>
        <v>a</v>
      </c>
      <c r="D772" s="92" t="str">
        <f>IF('BB-2024-Saturday'!AJ775&lt;&gt;"",'BB-2024-Saturday'!AI775,"")</f>
        <v/>
      </c>
      <c r="E772" s="119" t="str">
        <f>IF('BB-2024-Saturday'!$AJ775&lt;&gt;"",IF('BB-2024-Saturday'!$AJ775="t",0,'BB-2024-Saturday'!AM775),"")</f>
        <v/>
      </c>
      <c r="F772" s="119" t="str">
        <f>IF('BB-2024-Saturday'!$AJ775&lt;&gt;"",IF('BB-2024-Saturday'!$AJ775="t",0,'BB-2024-Saturday'!AN775),"")</f>
        <v/>
      </c>
      <c r="G772" s="119" t="str">
        <f>IF('BB-2024-Saturday'!$AJ775&lt;&gt;"",IF('BB-2024-Saturday'!$AJ775="t",0,'BB-2024-Saturday'!AO775),"")</f>
        <v/>
      </c>
      <c r="H772" s="119" t="str">
        <f>IF('BB-2024-Saturday'!$AJ775&lt;&gt;"",IF('BB-2024-Saturday'!$AJ775="t",0,'BB-2024-Saturday'!AP775),"")</f>
        <v/>
      </c>
      <c r="I772" s="119" t="str">
        <f>IF('BB-2024-Saturday'!$AJ775&lt;&gt;"",IF('BB-2024-Saturday'!$AJ775="t",0,'BB-2024-Saturday'!AQ775),"")</f>
        <v/>
      </c>
      <c r="J772" s="119" t="str">
        <f>IF('BB-2024-Saturday'!$AJ775&lt;&gt;"",IF('BB-2024-Saturday'!$AJ775="t",'BB-2024-Saturday'!AM775,0),"")</f>
        <v/>
      </c>
      <c r="K772" s="119" t="str">
        <f>IF('BB-2024-Saturday'!$AJ775&lt;&gt;"",IF('BB-2024-Saturday'!$AJ775="t",'BB-2024-Saturday'!AN775,0),"")</f>
        <v/>
      </c>
      <c r="L772" s="119" t="str">
        <f>IF('BB-2024-Saturday'!$AJ775&lt;&gt;"",IF('BB-2024-Saturday'!$AJ775="t",'BB-2024-Saturday'!AO775,0),"")</f>
        <v/>
      </c>
      <c r="M772" s="119" t="str">
        <f>IF('BB-2024-Saturday'!$AJ775&lt;&gt;"",IF('BB-2024-Saturday'!$AJ775="t",'BB-2024-Saturday'!AP775,0),"")</f>
        <v/>
      </c>
      <c r="N772" s="120" t="str">
        <f>IF('BB-2024-Saturday'!$AJ775&lt;&gt;"",IF('BB-2024-Saturday'!$AJ775="m",'BB-2024-Saturday'!U775,0),"")</f>
        <v/>
      </c>
      <c r="O772" s="120" t="str">
        <f>IF('BB-2024-Saturday'!$AJ775&lt;&gt;"",IF('BB-2024-Saturday'!$AJ775="m",'BB-2024-Saturday'!V775,0),"")</f>
        <v/>
      </c>
    </row>
    <row r="773" spans="1:15" x14ac:dyDescent="0.25">
      <c r="A773" t="str">
        <f>IF('BB-2024-Saturday'!AJ776&lt;&gt;"",'BB-2024-Saturday'!AJ776,"")</f>
        <v/>
      </c>
      <c r="B773" t="str">
        <f>IF('BB-2024-Saturday'!AJ776&lt;&gt;"",'BB-2024-Saturday'!AR776,"")</f>
        <v/>
      </c>
      <c r="C773" t="str">
        <f>IF('BB-2024-Saturday'!AJ776="m","v","a")</f>
        <v>a</v>
      </c>
      <c r="D773" s="92" t="str">
        <f>IF('BB-2024-Saturday'!AJ776&lt;&gt;"",'BB-2024-Saturday'!AI776,"")</f>
        <v/>
      </c>
      <c r="E773" s="119" t="str">
        <f>IF('BB-2024-Saturday'!$AJ776&lt;&gt;"",IF('BB-2024-Saturday'!$AJ776="t",0,'BB-2024-Saturday'!AM776),"")</f>
        <v/>
      </c>
      <c r="F773" s="119" t="str">
        <f>IF('BB-2024-Saturday'!$AJ776&lt;&gt;"",IF('BB-2024-Saturday'!$AJ776="t",0,'BB-2024-Saturday'!AN776),"")</f>
        <v/>
      </c>
      <c r="G773" s="119" t="str">
        <f>IF('BB-2024-Saturday'!$AJ776&lt;&gt;"",IF('BB-2024-Saturday'!$AJ776="t",0,'BB-2024-Saturday'!AO776),"")</f>
        <v/>
      </c>
      <c r="H773" s="119" t="str">
        <f>IF('BB-2024-Saturday'!$AJ776&lt;&gt;"",IF('BB-2024-Saturday'!$AJ776="t",0,'BB-2024-Saturday'!AP776),"")</f>
        <v/>
      </c>
      <c r="I773" s="119" t="str">
        <f>IF('BB-2024-Saturday'!$AJ776&lt;&gt;"",IF('BB-2024-Saturday'!$AJ776="t",0,'BB-2024-Saturday'!AQ776),"")</f>
        <v/>
      </c>
      <c r="J773" s="119" t="str">
        <f>IF('BB-2024-Saturday'!$AJ776&lt;&gt;"",IF('BB-2024-Saturday'!$AJ776="t",'BB-2024-Saturday'!AM776,0),"")</f>
        <v/>
      </c>
      <c r="K773" s="119" t="str">
        <f>IF('BB-2024-Saturday'!$AJ776&lt;&gt;"",IF('BB-2024-Saturday'!$AJ776="t",'BB-2024-Saturday'!AN776,0),"")</f>
        <v/>
      </c>
      <c r="L773" s="119" t="str">
        <f>IF('BB-2024-Saturday'!$AJ776&lt;&gt;"",IF('BB-2024-Saturday'!$AJ776="t",'BB-2024-Saturday'!AO776,0),"")</f>
        <v/>
      </c>
      <c r="M773" s="119" t="str">
        <f>IF('BB-2024-Saturday'!$AJ776&lt;&gt;"",IF('BB-2024-Saturday'!$AJ776="t",'BB-2024-Saturday'!AP776,0),"")</f>
        <v/>
      </c>
      <c r="N773" s="120" t="str">
        <f>IF('BB-2024-Saturday'!$AJ776&lt;&gt;"",IF('BB-2024-Saturday'!$AJ776="m",'BB-2024-Saturday'!U776,0),"")</f>
        <v/>
      </c>
      <c r="O773" s="120" t="str">
        <f>IF('BB-2024-Saturday'!$AJ776&lt;&gt;"",IF('BB-2024-Saturday'!$AJ776="m",'BB-2024-Saturday'!V776,0),"")</f>
        <v/>
      </c>
    </row>
    <row r="774" spans="1:15" x14ac:dyDescent="0.25">
      <c r="A774" t="str">
        <f>IF('BB-2024-Saturday'!AJ777&lt;&gt;"",'BB-2024-Saturday'!AJ777,"")</f>
        <v/>
      </c>
      <c r="B774" t="str">
        <f>IF('BB-2024-Saturday'!AJ777&lt;&gt;"",'BB-2024-Saturday'!AR777,"")</f>
        <v/>
      </c>
      <c r="C774" t="str">
        <f>IF('BB-2024-Saturday'!AJ777="m","v","a")</f>
        <v>a</v>
      </c>
      <c r="D774" s="92" t="str">
        <f>IF('BB-2024-Saturday'!AJ777&lt;&gt;"",'BB-2024-Saturday'!AI777,"")</f>
        <v/>
      </c>
      <c r="E774" s="119" t="str">
        <f>IF('BB-2024-Saturday'!$AJ777&lt;&gt;"",IF('BB-2024-Saturday'!$AJ777="t",0,'BB-2024-Saturday'!AM777),"")</f>
        <v/>
      </c>
      <c r="F774" s="119" t="str">
        <f>IF('BB-2024-Saturday'!$AJ777&lt;&gt;"",IF('BB-2024-Saturday'!$AJ777="t",0,'BB-2024-Saturday'!AN777),"")</f>
        <v/>
      </c>
      <c r="G774" s="119" t="str">
        <f>IF('BB-2024-Saturday'!$AJ777&lt;&gt;"",IF('BB-2024-Saturday'!$AJ777="t",0,'BB-2024-Saturday'!AO777),"")</f>
        <v/>
      </c>
      <c r="H774" s="119" t="str">
        <f>IF('BB-2024-Saturday'!$AJ777&lt;&gt;"",IF('BB-2024-Saturday'!$AJ777="t",0,'BB-2024-Saturday'!AP777),"")</f>
        <v/>
      </c>
      <c r="I774" s="119" t="str">
        <f>IF('BB-2024-Saturday'!$AJ777&lt;&gt;"",IF('BB-2024-Saturday'!$AJ777="t",0,'BB-2024-Saturday'!AQ777),"")</f>
        <v/>
      </c>
      <c r="J774" s="119" t="str">
        <f>IF('BB-2024-Saturday'!$AJ777&lt;&gt;"",IF('BB-2024-Saturday'!$AJ777="t",'BB-2024-Saturday'!AM777,0),"")</f>
        <v/>
      </c>
      <c r="K774" s="119" t="str">
        <f>IF('BB-2024-Saturday'!$AJ777&lt;&gt;"",IF('BB-2024-Saturday'!$AJ777="t",'BB-2024-Saturday'!AN777,0),"")</f>
        <v/>
      </c>
      <c r="L774" s="119" t="str">
        <f>IF('BB-2024-Saturday'!$AJ777&lt;&gt;"",IF('BB-2024-Saturday'!$AJ777="t",'BB-2024-Saturday'!AO777,0),"")</f>
        <v/>
      </c>
      <c r="M774" s="119" t="str">
        <f>IF('BB-2024-Saturday'!$AJ777&lt;&gt;"",IF('BB-2024-Saturday'!$AJ777="t",'BB-2024-Saturday'!AP777,0),"")</f>
        <v/>
      </c>
      <c r="N774" s="120" t="str">
        <f>IF('BB-2024-Saturday'!$AJ777&lt;&gt;"",IF('BB-2024-Saturday'!$AJ777="m",'BB-2024-Saturday'!U777,0),"")</f>
        <v/>
      </c>
      <c r="O774" s="120" t="str">
        <f>IF('BB-2024-Saturday'!$AJ777&lt;&gt;"",IF('BB-2024-Saturday'!$AJ777="m",'BB-2024-Saturday'!V777,0),"")</f>
        <v/>
      </c>
    </row>
    <row r="775" spans="1:15" x14ac:dyDescent="0.25">
      <c r="A775" t="str">
        <f>IF('BB-2024-Saturday'!AJ778&lt;&gt;"",'BB-2024-Saturday'!AJ778,"")</f>
        <v/>
      </c>
      <c r="B775" t="str">
        <f>IF('BB-2024-Saturday'!AJ778&lt;&gt;"",'BB-2024-Saturday'!AR778,"")</f>
        <v/>
      </c>
      <c r="C775" t="str">
        <f>IF('BB-2024-Saturday'!AJ778="m","v","a")</f>
        <v>a</v>
      </c>
      <c r="D775" s="92" t="str">
        <f>IF('BB-2024-Saturday'!AJ778&lt;&gt;"",'BB-2024-Saturday'!AI778,"")</f>
        <v/>
      </c>
      <c r="E775" s="119" t="str">
        <f>IF('BB-2024-Saturday'!$AJ778&lt;&gt;"",IF('BB-2024-Saturday'!$AJ778="t",0,'BB-2024-Saturday'!AM778),"")</f>
        <v/>
      </c>
      <c r="F775" s="119" t="str">
        <f>IF('BB-2024-Saturday'!$AJ778&lt;&gt;"",IF('BB-2024-Saturday'!$AJ778="t",0,'BB-2024-Saturday'!AN778),"")</f>
        <v/>
      </c>
      <c r="G775" s="119" t="str">
        <f>IF('BB-2024-Saturday'!$AJ778&lt;&gt;"",IF('BB-2024-Saturday'!$AJ778="t",0,'BB-2024-Saturday'!AO778),"")</f>
        <v/>
      </c>
      <c r="H775" s="119" t="str">
        <f>IF('BB-2024-Saturday'!$AJ778&lt;&gt;"",IF('BB-2024-Saturday'!$AJ778="t",0,'BB-2024-Saturday'!AP778),"")</f>
        <v/>
      </c>
      <c r="I775" s="119" t="str">
        <f>IF('BB-2024-Saturday'!$AJ778&lt;&gt;"",IF('BB-2024-Saturday'!$AJ778="t",0,'BB-2024-Saturday'!AQ778),"")</f>
        <v/>
      </c>
      <c r="J775" s="119" t="str">
        <f>IF('BB-2024-Saturday'!$AJ778&lt;&gt;"",IF('BB-2024-Saturday'!$AJ778="t",'BB-2024-Saturday'!AM778,0),"")</f>
        <v/>
      </c>
      <c r="K775" s="119" t="str">
        <f>IF('BB-2024-Saturday'!$AJ778&lt;&gt;"",IF('BB-2024-Saturday'!$AJ778="t",'BB-2024-Saturday'!AN778,0),"")</f>
        <v/>
      </c>
      <c r="L775" s="119" t="str">
        <f>IF('BB-2024-Saturday'!$AJ778&lt;&gt;"",IF('BB-2024-Saturday'!$AJ778="t",'BB-2024-Saturday'!AO778,0),"")</f>
        <v/>
      </c>
      <c r="M775" s="119" t="str">
        <f>IF('BB-2024-Saturday'!$AJ778&lt;&gt;"",IF('BB-2024-Saturday'!$AJ778="t",'BB-2024-Saturday'!AP778,0),"")</f>
        <v/>
      </c>
      <c r="N775" s="120" t="str">
        <f>IF('BB-2024-Saturday'!$AJ778&lt;&gt;"",IF('BB-2024-Saturday'!$AJ778="m",'BB-2024-Saturday'!U778,0),"")</f>
        <v/>
      </c>
      <c r="O775" s="120" t="str">
        <f>IF('BB-2024-Saturday'!$AJ778&lt;&gt;"",IF('BB-2024-Saturday'!$AJ778="m",'BB-2024-Saturday'!V778,0),"")</f>
        <v/>
      </c>
    </row>
    <row r="776" spans="1:15" x14ac:dyDescent="0.25">
      <c r="A776" t="str">
        <f>IF('BB-2024-Saturday'!AJ779&lt;&gt;"",'BB-2024-Saturday'!AJ779,"")</f>
        <v/>
      </c>
      <c r="B776" t="str">
        <f>IF('BB-2024-Saturday'!AJ779&lt;&gt;"",'BB-2024-Saturday'!AR779,"")</f>
        <v/>
      </c>
      <c r="C776" t="str">
        <f>IF('BB-2024-Saturday'!AJ779="m","v","a")</f>
        <v>a</v>
      </c>
      <c r="D776" s="92" t="str">
        <f>IF('BB-2024-Saturday'!AJ779&lt;&gt;"",'BB-2024-Saturday'!AI779,"")</f>
        <v/>
      </c>
      <c r="E776" s="119" t="str">
        <f>IF('BB-2024-Saturday'!$AJ779&lt;&gt;"",IF('BB-2024-Saturday'!$AJ779="t",0,'BB-2024-Saturday'!AM779),"")</f>
        <v/>
      </c>
      <c r="F776" s="119" t="str">
        <f>IF('BB-2024-Saturday'!$AJ779&lt;&gt;"",IF('BB-2024-Saturday'!$AJ779="t",0,'BB-2024-Saturday'!AN779),"")</f>
        <v/>
      </c>
      <c r="G776" s="119" t="str">
        <f>IF('BB-2024-Saturday'!$AJ779&lt;&gt;"",IF('BB-2024-Saturday'!$AJ779="t",0,'BB-2024-Saturday'!AO779),"")</f>
        <v/>
      </c>
      <c r="H776" s="119" t="str">
        <f>IF('BB-2024-Saturday'!$AJ779&lt;&gt;"",IF('BB-2024-Saturday'!$AJ779="t",0,'BB-2024-Saturday'!AP779),"")</f>
        <v/>
      </c>
      <c r="I776" s="119" t="str">
        <f>IF('BB-2024-Saturday'!$AJ779&lt;&gt;"",IF('BB-2024-Saturday'!$AJ779="t",0,'BB-2024-Saturday'!AQ779),"")</f>
        <v/>
      </c>
      <c r="J776" s="119" t="str">
        <f>IF('BB-2024-Saturday'!$AJ779&lt;&gt;"",IF('BB-2024-Saturday'!$AJ779="t",'BB-2024-Saturday'!AM779,0),"")</f>
        <v/>
      </c>
      <c r="K776" s="119" t="str">
        <f>IF('BB-2024-Saturday'!$AJ779&lt;&gt;"",IF('BB-2024-Saturday'!$AJ779="t",'BB-2024-Saturday'!AN779,0),"")</f>
        <v/>
      </c>
      <c r="L776" s="119" t="str">
        <f>IF('BB-2024-Saturday'!$AJ779&lt;&gt;"",IF('BB-2024-Saturday'!$AJ779="t",'BB-2024-Saturday'!AO779,0),"")</f>
        <v/>
      </c>
      <c r="M776" s="119" t="str">
        <f>IF('BB-2024-Saturday'!$AJ779&lt;&gt;"",IF('BB-2024-Saturday'!$AJ779="t",'BB-2024-Saturday'!AP779,0),"")</f>
        <v/>
      </c>
      <c r="N776" s="120" t="str">
        <f>IF('BB-2024-Saturday'!$AJ779&lt;&gt;"",IF('BB-2024-Saturday'!$AJ779="m",'BB-2024-Saturday'!U779,0),"")</f>
        <v/>
      </c>
      <c r="O776" s="120" t="str">
        <f>IF('BB-2024-Saturday'!$AJ779&lt;&gt;"",IF('BB-2024-Saturday'!$AJ779="m",'BB-2024-Saturday'!V779,0),"")</f>
        <v/>
      </c>
    </row>
    <row r="777" spans="1:15" x14ac:dyDescent="0.25">
      <c r="A777" t="str">
        <f>IF('BB-2024-Saturday'!AJ780&lt;&gt;"",'BB-2024-Saturday'!AJ780,"")</f>
        <v/>
      </c>
      <c r="B777" t="str">
        <f>IF('BB-2024-Saturday'!AJ780&lt;&gt;"",'BB-2024-Saturday'!AR780,"")</f>
        <v/>
      </c>
      <c r="C777" t="str">
        <f>IF('BB-2024-Saturday'!AJ780="m","v","a")</f>
        <v>a</v>
      </c>
      <c r="D777" s="92" t="str">
        <f>IF('BB-2024-Saturday'!AJ780&lt;&gt;"",'BB-2024-Saturday'!AI780,"")</f>
        <v/>
      </c>
      <c r="E777" s="119" t="str">
        <f>IF('BB-2024-Saturday'!$AJ780&lt;&gt;"",IF('BB-2024-Saturday'!$AJ780="t",0,'BB-2024-Saturday'!AM780),"")</f>
        <v/>
      </c>
      <c r="F777" s="119" t="str">
        <f>IF('BB-2024-Saturday'!$AJ780&lt;&gt;"",IF('BB-2024-Saturday'!$AJ780="t",0,'BB-2024-Saturday'!AN780),"")</f>
        <v/>
      </c>
      <c r="G777" s="119" t="str">
        <f>IF('BB-2024-Saturday'!$AJ780&lt;&gt;"",IF('BB-2024-Saturday'!$AJ780="t",0,'BB-2024-Saturday'!AO780),"")</f>
        <v/>
      </c>
      <c r="H777" s="119" t="str">
        <f>IF('BB-2024-Saturday'!$AJ780&lt;&gt;"",IF('BB-2024-Saturday'!$AJ780="t",0,'BB-2024-Saturday'!AP780),"")</f>
        <v/>
      </c>
      <c r="I777" s="119" t="str">
        <f>IF('BB-2024-Saturday'!$AJ780&lt;&gt;"",IF('BB-2024-Saturday'!$AJ780="t",0,'BB-2024-Saturday'!AQ780),"")</f>
        <v/>
      </c>
      <c r="J777" s="119" t="str">
        <f>IF('BB-2024-Saturday'!$AJ780&lt;&gt;"",IF('BB-2024-Saturday'!$AJ780="t",'BB-2024-Saturday'!AM780,0),"")</f>
        <v/>
      </c>
      <c r="K777" s="119" t="str">
        <f>IF('BB-2024-Saturday'!$AJ780&lt;&gt;"",IF('BB-2024-Saturday'!$AJ780="t",'BB-2024-Saturday'!AN780,0),"")</f>
        <v/>
      </c>
      <c r="L777" s="119" t="str">
        <f>IF('BB-2024-Saturday'!$AJ780&lt;&gt;"",IF('BB-2024-Saturday'!$AJ780="t",'BB-2024-Saturday'!AO780,0),"")</f>
        <v/>
      </c>
      <c r="M777" s="119" t="str">
        <f>IF('BB-2024-Saturday'!$AJ780&lt;&gt;"",IF('BB-2024-Saturday'!$AJ780="t",'BB-2024-Saturday'!AP780,0),"")</f>
        <v/>
      </c>
      <c r="N777" s="120" t="str">
        <f>IF('BB-2024-Saturday'!$AJ780&lt;&gt;"",IF('BB-2024-Saturday'!$AJ780="m",'BB-2024-Saturday'!U780,0),"")</f>
        <v/>
      </c>
      <c r="O777" s="120" t="str">
        <f>IF('BB-2024-Saturday'!$AJ780&lt;&gt;"",IF('BB-2024-Saturday'!$AJ780="m",'BB-2024-Saturday'!V780,0),"")</f>
        <v/>
      </c>
    </row>
    <row r="778" spans="1:15" x14ac:dyDescent="0.25">
      <c r="A778" t="str">
        <f>IF('BB-2024-Saturday'!AJ781&lt;&gt;"",'BB-2024-Saturday'!AJ781,"")</f>
        <v/>
      </c>
      <c r="B778" t="str">
        <f>IF('BB-2024-Saturday'!AJ781&lt;&gt;"",'BB-2024-Saturday'!AR781,"")</f>
        <v/>
      </c>
      <c r="C778" t="str">
        <f>IF('BB-2024-Saturday'!AJ781="m","v","a")</f>
        <v>a</v>
      </c>
      <c r="D778" s="92" t="str">
        <f>IF('BB-2024-Saturday'!AJ781&lt;&gt;"",'BB-2024-Saturday'!AI781,"")</f>
        <v/>
      </c>
      <c r="E778" s="119" t="str">
        <f>IF('BB-2024-Saturday'!$AJ781&lt;&gt;"",IF('BB-2024-Saturday'!$AJ781="t",0,'BB-2024-Saturday'!AM781),"")</f>
        <v/>
      </c>
      <c r="F778" s="119" t="str">
        <f>IF('BB-2024-Saturday'!$AJ781&lt;&gt;"",IF('BB-2024-Saturday'!$AJ781="t",0,'BB-2024-Saturday'!AN781),"")</f>
        <v/>
      </c>
      <c r="G778" s="119" t="str">
        <f>IF('BB-2024-Saturday'!$AJ781&lt;&gt;"",IF('BB-2024-Saturday'!$AJ781="t",0,'BB-2024-Saturday'!AO781),"")</f>
        <v/>
      </c>
      <c r="H778" s="119" t="str">
        <f>IF('BB-2024-Saturday'!$AJ781&lt;&gt;"",IF('BB-2024-Saturday'!$AJ781="t",0,'BB-2024-Saturday'!AP781),"")</f>
        <v/>
      </c>
      <c r="I778" s="119" t="str">
        <f>IF('BB-2024-Saturday'!$AJ781&lt;&gt;"",IF('BB-2024-Saturday'!$AJ781="t",0,'BB-2024-Saturday'!AQ781),"")</f>
        <v/>
      </c>
      <c r="J778" s="119" t="str">
        <f>IF('BB-2024-Saturday'!$AJ781&lt;&gt;"",IF('BB-2024-Saturday'!$AJ781="t",'BB-2024-Saturday'!AM781,0),"")</f>
        <v/>
      </c>
      <c r="K778" s="119" t="str">
        <f>IF('BB-2024-Saturday'!$AJ781&lt;&gt;"",IF('BB-2024-Saturday'!$AJ781="t",'BB-2024-Saturday'!AN781,0),"")</f>
        <v/>
      </c>
      <c r="L778" s="119" t="str">
        <f>IF('BB-2024-Saturday'!$AJ781&lt;&gt;"",IF('BB-2024-Saturday'!$AJ781="t",'BB-2024-Saturday'!AO781,0),"")</f>
        <v/>
      </c>
      <c r="M778" s="119" t="str">
        <f>IF('BB-2024-Saturday'!$AJ781&lt;&gt;"",IF('BB-2024-Saturday'!$AJ781="t",'BB-2024-Saturday'!AP781,0),"")</f>
        <v/>
      </c>
      <c r="N778" s="120" t="str">
        <f>IF('BB-2024-Saturday'!$AJ781&lt;&gt;"",IF('BB-2024-Saturday'!$AJ781="m",'BB-2024-Saturday'!U781,0),"")</f>
        <v/>
      </c>
      <c r="O778" s="120" t="str">
        <f>IF('BB-2024-Saturday'!$AJ781&lt;&gt;"",IF('BB-2024-Saturday'!$AJ781="m",'BB-2024-Saturday'!V781,0),"")</f>
        <v/>
      </c>
    </row>
    <row r="779" spans="1:15" x14ac:dyDescent="0.25">
      <c r="A779" t="str">
        <f>IF('BB-2024-Saturday'!AJ782&lt;&gt;"",'BB-2024-Saturday'!AJ782,"")</f>
        <v/>
      </c>
      <c r="B779" t="str">
        <f>IF('BB-2024-Saturday'!AJ782&lt;&gt;"",'BB-2024-Saturday'!AR782,"")</f>
        <v/>
      </c>
      <c r="C779" t="str">
        <f>IF('BB-2024-Saturday'!AJ782="m","v","a")</f>
        <v>a</v>
      </c>
      <c r="D779" s="92" t="str">
        <f>IF('BB-2024-Saturday'!AJ782&lt;&gt;"",'BB-2024-Saturday'!AI782,"")</f>
        <v/>
      </c>
      <c r="E779" s="119" t="str">
        <f>IF('BB-2024-Saturday'!$AJ782&lt;&gt;"",IF('BB-2024-Saturday'!$AJ782="t",0,'BB-2024-Saturday'!AM782),"")</f>
        <v/>
      </c>
      <c r="F779" s="119" t="str">
        <f>IF('BB-2024-Saturday'!$AJ782&lt;&gt;"",IF('BB-2024-Saturday'!$AJ782="t",0,'BB-2024-Saturday'!AN782),"")</f>
        <v/>
      </c>
      <c r="G779" s="119" t="str">
        <f>IF('BB-2024-Saturday'!$AJ782&lt;&gt;"",IF('BB-2024-Saturday'!$AJ782="t",0,'BB-2024-Saturday'!AO782),"")</f>
        <v/>
      </c>
      <c r="H779" s="119" t="str">
        <f>IF('BB-2024-Saturday'!$AJ782&lt;&gt;"",IF('BB-2024-Saturday'!$AJ782="t",0,'BB-2024-Saturday'!AP782),"")</f>
        <v/>
      </c>
      <c r="I779" s="119" t="str">
        <f>IF('BB-2024-Saturday'!$AJ782&lt;&gt;"",IF('BB-2024-Saturday'!$AJ782="t",0,'BB-2024-Saturday'!AQ782),"")</f>
        <v/>
      </c>
      <c r="J779" s="119" t="str">
        <f>IF('BB-2024-Saturday'!$AJ782&lt;&gt;"",IF('BB-2024-Saturday'!$AJ782="t",'BB-2024-Saturday'!AM782,0),"")</f>
        <v/>
      </c>
      <c r="K779" s="119" t="str">
        <f>IF('BB-2024-Saturday'!$AJ782&lt;&gt;"",IF('BB-2024-Saturday'!$AJ782="t",'BB-2024-Saturday'!AN782,0),"")</f>
        <v/>
      </c>
      <c r="L779" s="119" t="str">
        <f>IF('BB-2024-Saturday'!$AJ782&lt;&gt;"",IF('BB-2024-Saturday'!$AJ782="t",'BB-2024-Saturday'!AO782,0),"")</f>
        <v/>
      </c>
      <c r="M779" s="119" t="str">
        <f>IF('BB-2024-Saturday'!$AJ782&lt;&gt;"",IF('BB-2024-Saturday'!$AJ782="t",'BB-2024-Saturday'!AP782,0),"")</f>
        <v/>
      </c>
      <c r="N779" s="120" t="str">
        <f>IF('BB-2024-Saturday'!$AJ782&lt;&gt;"",IF('BB-2024-Saturday'!$AJ782="m",'BB-2024-Saturday'!U782,0),"")</f>
        <v/>
      </c>
      <c r="O779" s="120" t="str">
        <f>IF('BB-2024-Saturday'!$AJ782&lt;&gt;"",IF('BB-2024-Saturday'!$AJ782="m",'BB-2024-Saturday'!V782,0),"")</f>
        <v/>
      </c>
    </row>
    <row r="780" spans="1:15" x14ac:dyDescent="0.25">
      <c r="A780" t="str">
        <f>IF('BB-2024-Saturday'!AJ783&lt;&gt;"",'BB-2024-Saturday'!AJ783,"")</f>
        <v/>
      </c>
      <c r="B780" t="str">
        <f>IF('BB-2024-Saturday'!AJ783&lt;&gt;"",'BB-2024-Saturday'!AR783,"")</f>
        <v/>
      </c>
      <c r="C780" t="str">
        <f>IF('BB-2024-Saturday'!AJ783="m","v","a")</f>
        <v>a</v>
      </c>
      <c r="D780" s="92" t="str">
        <f>IF('BB-2024-Saturday'!AJ783&lt;&gt;"",'BB-2024-Saturday'!AI783,"")</f>
        <v/>
      </c>
      <c r="E780" s="119" t="str">
        <f>IF('BB-2024-Saturday'!$AJ783&lt;&gt;"",IF('BB-2024-Saturday'!$AJ783="t",0,'BB-2024-Saturday'!AM783),"")</f>
        <v/>
      </c>
      <c r="F780" s="119" t="str">
        <f>IF('BB-2024-Saturday'!$AJ783&lt;&gt;"",IF('BB-2024-Saturday'!$AJ783="t",0,'BB-2024-Saturday'!AN783),"")</f>
        <v/>
      </c>
      <c r="G780" s="119" t="str">
        <f>IF('BB-2024-Saturday'!$AJ783&lt;&gt;"",IF('BB-2024-Saturday'!$AJ783="t",0,'BB-2024-Saturday'!AO783),"")</f>
        <v/>
      </c>
      <c r="H780" s="119" t="str">
        <f>IF('BB-2024-Saturday'!$AJ783&lt;&gt;"",IF('BB-2024-Saturday'!$AJ783="t",0,'BB-2024-Saturday'!AP783),"")</f>
        <v/>
      </c>
      <c r="I780" s="119" t="str">
        <f>IF('BB-2024-Saturday'!$AJ783&lt;&gt;"",IF('BB-2024-Saturday'!$AJ783="t",0,'BB-2024-Saturday'!AQ783),"")</f>
        <v/>
      </c>
      <c r="J780" s="119" t="str">
        <f>IF('BB-2024-Saturday'!$AJ783&lt;&gt;"",IF('BB-2024-Saturday'!$AJ783="t",'BB-2024-Saturday'!AM783,0),"")</f>
        <v/>
      </c>
      <c r="K780" s="119" t="str">
        <f>IF('BB-2024-Saturday'!$AJ783&lt;&gt;"",IF('BB-2024-Saturday'!$AJ783="t",'BB-2024-Saturday'!AN783,0),"")</f>
        <v/>
      </c>
      <c r="L780" s="119" t="str">
        <f>IF('BB-2024-Saturday'!$AJ783&lt;&gt;"",IF('BB-2024-Saturday'!$AJ783="t",'BB-2024-Saturday'!AO783,0),"")</f>
        <v/>
      </c>
      <c r="M780" s="119" t="str">
        <f>IF('BB-2024-Saturday'!$AJ783&lt;&gt;"",IF('BB-2024-Saturday'!$AJ783="t",'BB-2024-Saturday'!AP783,0),"")</f>
        <v/>
      </c>
      <c r="N780" s="120" t="str">
        <f>IF('BB-2024-Saturday'!$AJ783&lt;&gt;"",IF('BB-2024-Saturday'!$AJ783="m",'BB-2024-Saturday'!U783,0),"")</f>
        <v/>
      </c>
      <c r="O780" s="120" t="str">
        <f>IF('BB-2024-Saturday'!$AJ783&lt;&gt;"",IF('BB-2024-Saturday'!$AJ783="m",'BB-2024-Saturday'!V783,0),"")</f>
        <v/>
      </c>
    </row>
    <row r="781" spans="1:15" x14ac:dyDescent="0.25">
      <c r="A781" t="str">
        <f>IF('BB-2024-Saturday'!AJ784&lt;&gt;"",'BB-2024-Saturday'!AJ784,"")</f>
        <v/>
      </c>
      <c r="B781" t="str">
        <f>IF('BB-2024-Saturday'!AJ784&lt;&gt;"",'BB-2024-Saturday'!AR784,"")</f>
        <v/>
      </c>
      <c r="C781" t="str">
        <f>IF('BB-2024-Saturday'!AJ784="m","v","a")</f>
        <v>a</v>
      </c>
      <c r="D781" s="92" t="str">
        <f>IF('BB-2024-Saturday'!AJ784&lt;&gt;"",'BB-2024-Saturday'!AI784,"")</f>
        <v/>
      </c>
      <c r="E781" s="119" t="str">
        <f>IF('BB-2024-Saturday'!$AJ784&lt;&gt;"",IF('BB-2024-Saturday'!$AJ784="t",0,'BB-2024-Saturday'!AM784),"")</f>
        <v/>
      </c>
      <c r="F781" s="119" t="str">
        <f>IF('BB-2024-Saturday'!$AJ784&lt;&gt;"",IF('BB-2024-Saturday'!$AJ784="t",0,'BB-2024-Saturday'!AN784),"")</f>
        <v/>
      </c>
      <c r="G781" s="119" t="str">
        <f>IF('BB-2024-Saturday'!$AJ784&lt;&gt;"",IF('BB-2024-Saturday'!$AJ784="t",0,'BB-2024-Saturday'!AO784),"")</f>
        <v/>
      </c>
      <c r="H781" s="119" t="str">
        <f>IF('BB-2024-Saturday'!$AJ784&lt;&gt;"",IF('BB-2024-Saturday'!$AJ784="t",0,'BB-2024-Saturday'!AP784),"")</f>
        <v/>
      </c>
      <c r="I781" s="119" t="str">
        <f>IF('BB-2024-Saturday'!$AJ784&lt;&gt;"",IF('BB-2024-Saturday'!$AJ784="t",0,'BB-2024-Saturday'!AQ784),"")</f>
        <v/>
      </c>
      <c r="J781" s="119" t="str">
        <f>IF('BB-2024-Saturday'!$AJ784&lt;&gt;"",IF('BB-2024-Saturday'!$AJ784="t",'BB-2024-Saturday'!AM784,0),"")</f>
        <v/>
      </c>
      <c r="K781" s="119" t="str">
        <f>IF('BB-2024-Saturday'!$AJ784&lt;&gt;"",IF('BB-2024-Saturday'!$AJ784="t",'BB-2024-Saturday'!AN784,0),"")</f>
        <v/>
      </c>
      <c r="L781" s="119" t="str">
        <f>IF('BB-2024-Saturday'!$AJ784&lt;&gt;"",IF('BB-2024-Saturday'!$AJ784="t",'BB-2024-Saturday'!AO784,0),"")</f>
        <v/>
      </c>
      <c r="M781" s="119" t="str">
        <f>IF('BB-2024-Saturday'!$AJ784&lt;&gt;"",IF('BB-2024-Saturday'!$AJ784="t",'BB-2024-Saturday'!AP784,0),"")</f>
        <v/>
      </c>
      <c r="N781" s="120" t="str">
        <f>IF('BB-2024-Saturday'!$AJ784&lt;&gt;"",IF('BB-2024-Saturday'!$AJ784="m",'BB-2024-Saturday'!U784,0),"")</f>
        <v/>
      </c>
      <c r="O781" s="120" t="str">
        <f>IF('BB-2024-Saturday'!$AJ784&lt;&gt;"",IF('BB-2024-Saturday'!$AJ784="m",'BB-2024-Saturday'!V784,0),"")</f>
        <v/>
      </c>
    </row>
    <row r="782" spans="1:15" x14ac:dyDescent="0.25">
      <c r="A782" t="str">
        <f>IF('BB-2024-Saturday'!AJ785&lt;&gt;"",'BB-2024-Saturday'!AJ785,"")</f>
        <v/>
      </c>
      <c r="B782" t="str">
        <f>IF('BB-2024-Saturday'!AJ785&lt;&gt;"",'BB-2024-Saturday'!AR785,"")</f>
        <v/>
      </c>
      <c r="C782" t="str">
        <f>IF('BB-2024-Saturday'!AJ785="m","v","a")</f>
        <v>a</v>
      </c>
      <c r="D782" s="92" t="str">
        <f>IF('BB-2024-Saturday'!AJ785&lt;&gt;"",'BB-2024-Saturday'!AI785,"")</f>
        <v/>
      </c>
      <c r="E782" s="119" t="str">
        <f>IF('BB-2024-Saturday'!$AJ785&lt;&gt;"",IF('BB-2024-Saturday'!$AJ785="t",0,'BB-2024-Saturday'!AM785),"")</f>
        <v/>
      </c>
      <c r="F782" s="119" t="str">
        <f>IF('BB-2024-Saturday'!$AJ785&lt;&gt;"",IF('BB-2024-Saturday'!$AJ785="t",0,'BB-2024-Saturday'!AN785),"")</f>
        <v/>
      </c>
      <c r="G782" s="119" t="str">
        <f>IF('BB-2024-Saturday'!$AJ785&lt;&gt;"",IF('BB-2024-Saturday'!$AJ785="t",0,'BB-2024-Saturday'!AO785),"")</f>
        <v/>
      </c>
      <c r="H782" s="119" t="str">
        <f>IF('BB-2024-Saturday'!$AJ785&lt;&gt;"",IF('BB-2024-Saturday'!$AJ785="t",0,'BB-2024-Saturday'!AP785),"")</f>
        <v/>
      </c>
      <c r="I782" s="119" t="str">
        <f>IF('BB-2024-Saturday'!$AJ785&lt;&gt;"",IF('BB-2024-Saturday'!$AJ785="t",0,'BB-2024-Saturday'!AQ785),"")</f>
        <v/>
      </c>
      <c r="J782" s="119" t="str">
        <f>IF('BB-2024-Saturday'!$AJ785&lt;&gt;"",IF('BB-2024-Saturday'!$AJ785="t",'BB-2024-Saturday'!AM785,0),"")</f>
        <v/>
      </c>
      <c r="K782" s="119" t="str">
        <f>IF('BB-2024-Saturday'!$AJ785&lt;&gt;"",IF('BB-2024-Saturday'!$AJ785="t",'BB-2024-Saturday'!AN785,0),"")</f>
        <v/>
      </c>
      <c r="L782" s="119" t="str">
        <f>IF('BB-2024-Saturday'!$AJ785&lt;&gt;"",IF('BB-2024-Saturday'!$AJ785="t",'BB-2024-Saturday'!AO785,0),"")</f>
        <v/>
      </c>
      <c r="M782" s="119" t="str">
        <f>IF('BB-2024-Saturday'!$AJ785&lt;&gt;"",IF('BB-2024-Saturday'!$AJ785="t",'BB-2024-Saturday'!AP785,0),"")</f>
        <v/>
      </c>
      <c r="N782" s="120" t="str">
        <f>IF('BB-2024-Saturday'!$AJ785&lt;&gt;"",IF('BB-2024-Saturday'!$AJ785="m",'BB-2024-Saturday'!U785,0),"")</f>
        <v/>
      </c>
      <c r="O782" s="120" t="str">
        <f>IF('BB-2024-Saturday'!$AJ785&lt;&gt;"",IF('BB-2024-Saturday'!$AJ785="m",'BB-2024-Saturday'!V785,0),"")</f>
        <v/>
      </c>
    </row>
    <row r="783" spans="1:15" x14ac:dyDescent="0.25">
      <c r="A783" t="str">
        <f>IF('BB-2024-Saturday'!AJ786&lt;&gt;"",'BB-2024-Saturday'!AJ786,"")</f>
        <v/>
      </c>
      <c r="B783" t="str">
        <f>IF('BB-2024-Saturday'!AJ786&lt;&gt;"",'BB-2024-Saturday'!AR786,"")</f>
        <v/>
      </c>
      <c r="C783" t="str">
        <f>IF('BB-2024-Saturday'!AJ786="m","v","a")</f>
        <v>a</v>
      </c>
      <c r="D783" s="92" t="str">
        <f>IF('BB-2024-Saturday'!AJ786&lt;&gt;"",'BB-2024-Saturday'!AI786,"")</f>
        <v/>
      </c>
      <c r="E783" s="119" t="str">
        <f>IF('BB-2024-Saturday'!$AJ786&lt;&gt;"",IF('BB-2024-Saturday'!$AJ786="t",0,'BB-2024-Saturday'!AM786),"")</f>
        <v/>
      </c>
      <c r="F783" s="119" t="str">
        <f>IF('BB-2024-Saturday'!$AJ786&lt;&gt;"",IF('BB-2024-Saturday'!$AJ786="t",0,'BB-2024-Saturday'!AN786),"")</f>
        <v/>
      </c>
      <c r="G783" s="119" t="str">
        <f>IF('BB-2024-Saturday'!$AJ786&lt;&gt;"",IF('BB-2024-Saturday'!$AJ786="t",0,'BB-2024-Saturday'!AO786),"")</f>
        <v/>
      </c>
      <c r="H783" s="119" t="str">
        <f>IF('BB-2024-Saturday'!$AJ786&lt;&gt;"",IF('BB-2024-Saturday'!$AJ786="t",0,'BB-2024-Saturday'!AP786),"")</f>
        <v/>
      </c>
      <c r="I783" s="119" t="str">
        <f>IF('BB-2024-Saturday'!$AJ786&lt;&gt;"",IF('BB-2024-Saturday'!$AJ786="t",0,'BB-2024-Saturday'!AQ786),"")</f>
        <v/>
      </c>
      <c r="J783" s="119" t="str">
        <f>IF('BB-2024-Saturday'!$AJ786&lt;&gt;"",IF('BB-2024-Saturday'!$AJ786="t",'BB-2024-Saturday'!AM786,0),"")</f>
        <v/>
      </c>
      <c r="K783" s="119" t="str">
        <f>IF('BB-2024-Saturday'!$AJ786&lt;&gt;"",IF('BB-2024-Saturday'!$AJ786="t",'BB-2024-Saturday'!AN786,0),"")</f>
        <v/>
      </c>
      <c r="L783" s="119" t="str">
        <f>IF('BB-2024-Saturday'!$AJ786&lt;&gt;"",IF('BB-2024-Saturday'!$AJ786="t",'BB-2024-Saturday'!AO786,0),"")</f>
        <v/>
      </c>
      <c r="M783" s="119" t="str">
        <f>IF('BB-2024-Saturday'!$AJ786&lt;&gt;"",IF('BB-2024-Saturday'!$AJ786="t",'BB-2024-Saturday'!AP786,0),"")</f>
        <v/>
      </c>
      <c r="N783" s="120" t="str">
        <f>IF('BB-2024-Saturday'!$AJ786&lt;&gt;"",IF('BB-2024-Saturday'!$AJ786="m",'BB-2024-Saturday'!U786,0),"")</f>
        <v/>
      </c>
      <c r="O783" s="120" t="str">
        <f>IF('BB-2024-Saturday'!$AJ786&lt;&gt;"",IF('BB-2024-Saturday'!$AJ786="m",'BB-2024-Saturday'!V786,0),"")</f>
        <v/>
      </c>
    </row>
    <row r="784" spans="1:15" x14ac:dyDescent="0.25">
      <c r="A784" t="str">
        <f>IF('BB-2024-Saturday'!AJ787&lt;&gt;"",'BB-2024-Saturday'!AJ787,"")</f>
        <v/>
      </c>
      <c r="B784" t="str">
        <f>IF('BB-2024-Saturday'!AJ787&lt;&gt;"",'BB-2024-Saturday'!AR787,"")</f>
        <v/>
      </c>
      <c r="C784" t="str">
        <f>IF('BB-2024-Saturday'!AJ787="m","v","a")</f>
        <v>a</v>
      </c>
      <c r="D784" s="92" t="str">
        <f>IF('BB-2024-Saturday'!AJ787&lt;&gt;"",'BB-2024-Saturday'!AI787,"")</f>
        <v/>
      </c>
      <c r="E784" s="119" t="str">
        <f>IF('BB-2024-Saturday'!$AJ787&lt;&gt;"",IF('BB-2024-Saturday'!$AJ787="t",0,'BB-2024-Saturday'!AM787),"")</f>
        <v/>
      </c>
      <c r="F784" s="119" t="str">
        <f>IF('BB-2024-Saturday'!$AJ787&lt;&gt;"",IF('BB-2024-Saturday'!$AJ787="t",0,'BB-2024-Saturday'!AN787),"")</f>
        <v/>
      </c>
      <c r="G784" s="119" t="str">
        <f>IF('BB-2024-Saturday'!$AJ787&lt;&gt;"",IF('BB-2024-Saturday'!$AJ787="t",0,'BB-2024-Saturday'!AO787),"")</f>
        <v/>
      </c>
      <c r="H784" s="119" t="str">
        <f>IF('BB-2024-Saturday'!$AJ787&lt;&gt;"",IF('BB-2024-Saturday'!$AJ787="t",0,'BB-2024-Saturday'!AP787),"")</f>
        <v/>
      </c>
      <c r="I784" s="119" t="str">
        <f>IF('BB-2024-Saturday'!$AJ787&lt;&gt;"",IF('BB-2024-Saturday'!$AJ787="t",0,'BB-2024-Saturday'!AQ787),"")</f>
        <v/>
      </c>
      <c r="J784" s="119" t="str">
        <f>IF('BB-2024-Saturday'!$AJ787&lt;&gt;"",IF('BB-2024-Saturday'!$AJ787="t",'BB-2024-Saturday'!AM787,0),"")</f>
        <v/>
      </c>
      <c r="K784" s="119" t="str">
        <f>IF('BB-2024-Saturday'!$AJ787&lt;&gt;"",IF('BB-2024-Saturday'!$AJ787="t",'BB-2024-Saturday'!AN787,0),"")</f>
        <v/>
      </c>
      <c r="L784" s="119" t="str">
        <f>IF('BB-2024-Saturday'!$AJ787&lt;&gt;"",IF('BB-2024-Saturday'!$AJ787="t",'BB-2024-Saturday'!AO787,0),"")</f>
        <v/>
      </c>
      <c r="M784" s="119" t="str">
        <f>IF('BB-2024-Saturday'!$AJ787&lt;&gt;"",IF('BB-2024-Saturday'!$AJ787="t",'BB-2024-Saturday'!AP787,0),"")</f>
        <v/>
      </c>
      <c r="N784" s="120" t="str">
        <f>IF('BB-2024-Saturday'!$AJ787&lt;&gt;"",IF('BB-2024-Saturday'!$AJ787="m",'BB-2024-Saturday'!U787,0),"")</f>
        <v/>
      </c>
      <c r="O784" s="120" t="str">
        <f>IF('BB-2024-Saturday'!$AJ787&lt;&gt;"",IF('BB-2024-Saturday'!$AJ787="m",'BB-2024-Saturday'!V787,0),"")</f>
        <v/>
      </c>
    </row>
    <row r="785" spans="1:15" x14ac:dyDescent="0.25">
      <c r="A785" t="str">
        <f>IF('BB-2024-Saturday'!AJ788&lt;&gt;"",'BB-2024-Saturday'!AJ788,"")</f>
        <v/>
      </c>
      <c r="B785" t="str">
        <f>IF('BB-2024-Saturday'!AJ788&lt;&gt;"",'BB-2024-Saturday'!AR788,"")</f>
        <v/>
      </c>
      <c r="C785" t="str">
        <f>IF('BB-2024-Saturday'!AJ788="m","v","a")</f>
        <v>a</v>
      </c>
      <c r="D785" s="92" t="str">
        <f>IF('BB-2024-Saturday'!AJ788&lt;&gt;"",'BB-2024-Saturday'!AI788,"")</f>
        <v/>
      </c>
      <c r="E785" s="119" t="str">
        <f>IF('BB-2024-Saturday'!$AJ788&lt;&gt;"",IF('BB-2024-Saturday'!$AJ788="t",0,'BB-2024-Saturday'!AM788),"")</f>
        <v/>
      </c>
      <c r="F785" s="119" t="str">
        <f>IF('BB-2024-Saturday'!$AJ788&lt;&gt;"",IF('BB-2024-Saturday'!$AJ788="t",0,'BB-2024-Saturday'!AN788),"")</f>
        <v/>
      </c>
      <c r="G785" s="119" t="str">
        <f>IF('BB-2024-Saturday'!$AJ788&lt;&gt;"",IF('BB-2024-Saturday'!$AJ788="t",0,'BB-2024-Saturday'!AO788),"")</f>
        <v/>
      </c>
      <c r="H785" s="119" t="str">
        <f>IF('BB-2024-Saturday'!$AJ788&lt;&gt;"",IF('BB-2024-Saturday'!$AJ788="t",0,'BB-2024-Saturday'!AP788),"")</f>
        <v/>
      </c>
      <c r="I785" s="119" t="str">
        <f>IF('BB-2024-Saturday'!$AJ788&lt;&gt;"",IF('BB-2024-Saturday'!$AJ788="t",0,'BB-2024-Saturday'!AQ788),"")</f>
        <v/>
      </c>
      <c r="J785" s="119" t="str">
        <f>IF('BB-2024-Saturday'!$AJ788&lt;&gt;"",IF('BB-2024-Saturday'!$AJ788="t",'BB-2024-Saturday'!AM788,0),"")</f>
        <v/>
      </c>
      <c r="K785" s="119" t="str">
        <f>IF('BB-2024-Saturday'!$AJ788&lt;&gt;"",IF('BB-2024-Saturday'!$AJ788="t",'BB-2024-Saturday'!AN788,0),"")</f>
        <v/>
      </c>
      <c r="L785" s="119" t="str">
        <f>IF('BB-2024-Saturday'!$AJ788&lt;&gt;"",IF('BB-2024-Saturday'!$AJ788="t",'BB-2024-Saturday'!AO788,0),"")</f>
        <v/>
      </c>
      <c r="M785" s="119" t="str">
        <f>IF('BB-2024-Saturday'!$AJ788&lt;&gt;"",IF('BB-2024-Saturday'!$AJ788="t",'BB-2024-Saturday'!AP788,0),"")</f>
        <v/>
      </c>
      <c r="N785" s="120" t="str">
        <f>IF('BB-2024-Saturday'!$AJ788&lt;&gt;"",IF('BB-2024-Saturday'!$AJ788="m",'BB-2024-Saturday'!U788,0),"")</f>
        <v/>
      </c>
      <c r="O785" s="120" t="str">
        <f>IF('BB-2024-Saturday'!$AJ788&lt;&gt;"",IF('BB-2024-Saturday'!$AJ788="m",'BB-2024-Saturday'!V788,0),"")</f>
        <v/>
      </c>
    </row>
    <row r="786" spans="1:15" x14ac:dyDescent="0.25">
      <c r="A786" t="str">
        <f>IF('BB-2024-Saturday'!AJ789&lt;&gt;"",'BB-2024-Saturday'!AJ789,"")</f>
        <v/>
      </c>
      <c r="B786" t="str">
        <f>IF('BB-2024-Saturday'!AJ789&lt;&gt;"",'BB-2024-Saturday'!AR789,"")</f>
        <v/>
      </c>
      <c r="C786" t="str">
        <f>IF('BB-2024-Saturday'!AJ789="m","v","a")</f>
        <v>a</v>
      </c>
      <c r="D786" s="92" t="str">
        <f>IF('BB-2024-Saturday'!AJ789&lt;&gt;"",'BB-2024-Saturday'!AI789,"")</f>
        <v/>
      </c>
      <c r="E786" s="119" t="str">
        <f>IF('BB-2024-Saturday'!$AJ789&lt;&gt;"",IF('BB-2024-Saturday'!$AJ789="t",0,'BB-2024-Saturday'!AM789),"")</f>
        <v/>
      </c>
      <c r="F786" s="119" t="str">
        <f>IF('BB-2024-Saturday'!$AJ789&lt;&gt;"",IF('BB-2024-Saturday'!$AJ789="t",0,'BB-2024-Saturday'!AN789),"")</f>
        <v/>
      </c>
      <c r="G786" s="119" t="str">
        <f>IF('BB-2024-Saturday'!$AJ789&lt;&gt;"",IF('BB-2024-Saturday'!$AJ789="t",0,'BB-2024-Saturday'!AO789),"")</f>
        <v/>
      </c>
      <c r="H786" s="119" t="str">
        <f>IF('BB-2024-Saturday'!$AJ789&lt;&gt;"",IF('BB-2024-Saturday'!$AJ789="t",0,'BB-2024-Saturday'!AP789),"")</f>
        <v/>
      </c>
      <c r="I786" s="119" t="str">
        <f>IF('BB-2024-Saturday'!$AJ789&lt;&gt;"",IF('BB-2024-Saturday'!$AJ789="t",0,'BB-2024-Saturday'!AQ789),"")</f>
        <v/>
      </c>
      <c r="J786" s="119" t="str">
        <f>IF('BB-2024-Saturday'!$AJ789&lt;&gt;"",IF('BB-2024-Saturday'!$AJ789="t",'BB-2024-Saturday'!AM789,0),"")</f>
        <v/>
      </c>
      <c r="K786" s="119" t="str">
        <f>IF('BB-2024-Saturday'!$AJ789&lt;&gt;"",IF('BB-2024-Saturday'!$AJ789="t",'BB-2024-Saturday'!AN789,0),"")</f>
        <v/>
      </c>
      <c r="L786" s="119" t="str">
        <f>IF('BB-2024-Saturday'!$AJ789&lt;&gt;"",IF('BB-2024-Saturday'!$AJ789="t",'BB-2024-Saturday'!AO789,0),"")</f>
        <v/>
      </c>
      <c r="M786" s="119" t="str">
        <f>IF('BB-2024-Saturday'!$AJ789&lt;&gt;"",IF('BB-2024-Saturday'!$AJ789="t",'BB-2024-Saturday'!AP789,0),"")</f>
        <v/>
      </c>
      <c r="N786" s="120" t="str">
        <f>IF('BB-2024-Saturday'!$AJ789&lt;&gt;"",IF('BB-2024-Saturday'!$AJ789="m",'BB-2024-Saturday'!U789,0),"")</f>
        <v/>
      </c>
      <c r="O786" s="120" t="str">
        <f>IF('BB-2024-Saturday'!$AJ789&lt;&gt;"",IF('BB-2024-Saturday'!$AJ789="m",'BB-2024-Saturday'!V789,0),"")</f>
        <v/>
      </c>
    </row>
    <row r="787" spans="1:15" x14ac:dyDescent="0.25">
      <c r="A787" t="str">
        <f>IF('BB-2024-Saturday'!AJ790&lt;&gt;"",'BB-2024-Saturday'!AJ790,"")</f>
        <v/>
      </c>
      <c r="B787" t="str">
        <f>IF('BB-2024-Saturday'!AJ790&lt;&gt;"",'BB-2024-Saturday'!AR790,"")</f>
        <v/>
      </c>
      <c r="C787" t="str">
        <f>IF('BB-2024-Saturday'!AJ790="m","v","a")</f>
        <v>a</v>
      </c>
      <c r="D787" s="92" t="str">
        <f>IF('BB-2024-Saturday'!AJ790&lt;&gt;"",'BB-2024-Saturday'!AI790,"")</f>
        <v/>
      </c>
      <c r="E787" s="119" t="str">
        <f>IF('BB-2024-Saturday'!$AJ790&lt;&gt;"",IF('BB-2024-Saturday'!$AJ790="t",0,'BB-2024-Saturday'!AM790),"")</f>
        <v/>
      </c>
      <c r="F787" s="119" t="str">
        <f>IF('BB-2024-Saturday'!$AJ790&lt;&gt;"",IF('BB-2024-Saturday'!$AJ790="t",0,'BB-2024-Saturday'!AN790),"")</f>
        <v/>
      </c>
      <c r="G787" s="119" t="str">
        <f>IF('BB-2024-Saturday'!$AJ790&lt;&gt;"",IF('BB-2024-Saturday'!$AJ790="t",0,'BB-2024-Saturday'!AO790),"")</f>
        <v/>
      </c>
      <c r="H787" s="119" t="str">
        <f>IF('BB-2024-Saturday'!$AJ790&lt;&gt;"",IF('BB-2024-Saturday'!$AJ790="t",0,'BB-2024-Saturday'!AP790),"")</f>
        <v/>
      </c>
      <c r="I787" s="119" t="str">
        <f>IF('BB-2024-Saturday'!$AJ790&lt;&gt;"",IF('BB-2024-Saturday'!$AJ790="t",0,'BB-2024-Saturday'!AQ790),"")</f>
        <v/>
      </c>
      <c r="J787" s="119" t="str">
        <f>IF('BB-2024-Saturday'!$AJ790&lt;&gt;"",IF('BB-2024-Saturday'!$AJ790="t",'BB-2024-Saturday'!AM790,0),"")</f>
        <v/>
      </c>
      <c r="K787" s="119" t="str">
        <f>IF('BB-2024-Saturday'!$AJ790&lt;&gt;"",IF('BB-2024-Saturday'!$AJ790="t",'BB-2024-Saturday'!AN790,0),"")</f>
        <v/>
      </c>
      <c r="L787" s="119" t="str">
        <f>IF('BB-2024-Saturday'!$AJ790&lt;&gt;"",IF('BB-2024-Saturday'!$AJ790="t",'BB-2024-Saturday'!AO790,0),"")</f>
        <v/>
      </c>
      <c r="M787" s="119" t="str">
        <f>IF('BB-2024-Saturday'!$AJ790&lt;&gt;"",IF('BB-2024-Saturday'!$AJ790="t",'BB-2024-Saturday'!AP790,0),"")</f>
        <v/>
      </c>
      <c r="N787" s="120" t="str">
        <f>IF('BB-2024-Saturday'!$AJ790&lt;&gt;"",IF('BB-2024-Saturday'!$AJ790="m",'BB-2024-Saturday'!U790,0),"")</f>
        <v/>
      </c>
      <c r="O787" s="120" t="str">
        <f>IF('BB-2024-Saturday'!$AJ790&lt;&gt;"",IF('BB-2024-Saturday'!$AJ790="m",'BB-2024-Saturday'!V790,0),"")</f>
        <v/>
      </c>
    </row>
    <row r="788" spans="1:15" x14ac:dyDescent="0.25">
      <c r="A788" t="str">
        <f>IF('BB-2024-Saturday'!AJ791&lt;&gt;"",'BB-2024-Saturday'!AJ791,"")</f>
        <v/>
      </c>
      <c r="B788" t="str">
        <f>IF('BB-2024-Saturday'!AJ791&lt;&gt;"",'BB-2024-Saturday'!AR791,"")</f>
        <v/>
      </c>
      <c r="C788" t="str">
        <f>IF('BB-2024-Saturday'!AJ791="m","v","a")</f>
        <v>a</v>
      </c>
      <c r="D788" s="92" t="str">
        <f>IF('BB-2024-Saturday'!AJ791&lt;&gt;"",'BB-2024-Saturday'!AI791,"")</f>
        <v/>
      </c>
      <c r="E788" s="119" t="str">
        <f>IF('BB-2024-Saturday'!$AJ791&lt;&gt;"",IF('BB-2024-Saturday'!$AJ791="t",0,'BB-2024-Saturday'!AM791),"")</f>
        <v/>
      </c>
      <c r="F788" s="119" t="str">
        <f>IF('BB-2024-Saturday'!$AJ791&lt;&gt;"",IF('BB-2024-Saturday'!$AJ791="t",0,'BB-2024-Saturday'!AN791),"")</f>
        <v/>
      </c>
      <c r="G788" s="119" t="str">
        <f>IF('BB-2024-Saturday'!$AJ791&lt;&gt;"",IF('BB-2024-Saturday'!$AJ791="t",0,'BB-2024-Saturday'!AO791),"")</f>
        <v/>
      </c>
      <c r="H788" s="119" t="str">
        <f>IF('BB-2024-Saturday'!$AJ791&lt;&gt;"",IF('BB-2024-Saturday'!$AJ791="t",0,'BB-2024-Saturday'!AP791),"")</f>
        <v/>
      </c>
      <c r="I788" s="119" t="str">
        <f>IF('BB-2024-Saturday'!$AJ791&lt;&gt;"",IF('BB-2024-Saturday'!$AJ791="t",0,'BB-2024-Saturday'!AQ791),"")</f>
        <v/>
      </c>
      <c r="J788" s="119" t="str">
        <f>IF('BB-2024-Saturday'!$AJ791&lt;&gt;"",IF('BB-2024-Saturday'!$AJ791="t",'BB-2024-Saturday'!AM791,0),"")</f>
        <v/>
      </c>
      <c r="K788" s="119" t="str">
        <f>IF('BB-2024-Saturday'!$AJ791&lt;&gt;"",IF('BB-2024-Saturday'!$AJ791="t",'BB-2024-Saturday'!AN791,0),"")</f>
        <v/>
      </c>
      <c r="L788" s="119" t="str">
        <f>IF('BB-2024-Saturday'!$AJ791&lt;&gt;"",IF('BB-2024-Saturday'!$AJ791="t",'BB-2024-Saturday'!AO791,0),"")</f>
        <v/>
      </c>
      <c r="M788" s="119" t="str">
        <f>IF('BB-2024-Saturday'!$AJ791&lt;&gt;"",IF('BB-2024-Saturday'!$AJ791="t",'BB-2024-Saturday'!AP791,0),"")</f>
        <v/>
      </c>
      <c r="N788" s="120" t="str">
        <f>IF('BB-2024-Saturday'!$AJ791&lt;&gt;"",IF('BB-2024-Saturday'!$AJ791="m",'BB-2024-Saturday'!U791,0),"")</f>
        <v/>
      </c>
      <c r="O788" s="120" t="str">
        <f>IF('BB-2024-Saturday'!$AJ791&lt;&gt;"",IF('BB-2024-Saturday'!$AJ791="m",'BB-2024-Saturday'!V791,0),"")</f>
        <v/>
      </c>
    </row>
    <row r="789" spans="1:15" x14ac:dyDescent="0.25">
      <c r="A789" t="str">
        <f>IF('BB-2024-Saturday'!AJ792&lt;&gt;"",'BB-2024-Saturday'!AJ792,"")</f>
        <v/>
      </c>
      <c r="B789" t="str">
        <f>IF('BB-2024-Saturday'!AJ792&lt;&gt;"",'BB-2024-Saturday'!AR792,"")</f>
        <v/>
      </c>
      <c r="C789" t="str">
        <f>IF('BB-2024-Saturday'!AJ792="m","v","a")</f>
        <v>a</v>
      </c>
      <c r="D789" s="92" t="str">
        <f>IF('BB-2024-Saturday'!AJ792&lt;&gt;"",'BB-2024-Saturday'!AI792,"")</f>
        <v/>
      </c>
      <c r="E789" s="119" t="str">
        <f>IF('BB-2024-Saturday'!$AJ792&lt;&gt;"",IF('BB-2024-Saturday'!$AJ792="t",0,'BB-2024-Saturday'!AM792),"")</f>
        <v/>
      </c>
      <c r="F789" s="119" t="str">
        <f>IF('BB-2024-Saturday'!$AJ792&lt;&gt;"",IF('BB-2024-Saturday'!$AJ792="t",0,'BB-2024-Saturday'!AN792),"")</f>
        <v/>
      </c>
      <c r="G789" s="119" t="str">
        <f>IF('BB-2024-Saturday'!$AJ792&lt;&gt;"",IF('BB-2024-Saturday'!$AJ792="t",0,'BB-2024-Saturday'!AO792),"")</f>
        <v/>
      </c>
      <c r="H789" s="119" t="str">
        <f>IF('BB-2024-Saturday'!$AJ792&lt;&gt;"",IF('BB-2024-Saturday'!$AJ792="t",0,'BB-2024-Saturday'!AP792),"")</f>
        <v/>
      </c>
      <c r="I789" s="119" t="str">
        <f>IF('BB-2024-Saturday'!$AJ792&lt;&gt;"",IF('BB-2024-Saturday'!$AJ792="t",0,'BB-2024-Saturday'!AQ792),"")</f>
        <v/>
      </c>
      <c r="J789" s="119" t="str">
        <f>IF('BB-2024-Saturday'!$AJ792&lt;&gt;"",IF('BB-2024-Saturday'!$AJ792="t",'BB-2024-Saturday'!AM792,0),"")</f>
        <v/>
      </c>
      <c r="K789" s="119" t="str">
        <f>IF('BB-2024-Saturday'!$AJ792&lt;&gt;"",IF('BB-2024-Saturday'!$AJ792="t",'BB-2024-Saturday'!AN792,0),"")</f>
        <v/>
      </c>
      <c r="L789" s="119" t="str">
        <f>IF('BB-2024-Saturday'!$AJ792&lt;&gt;"",IF('BB-2024-Saturday'!$AJ792="t",'BB-2024-Saturday'!AO792,0),"")</f>
        <v/>
      </c>
      <c r="M789" s="119" t="str">
        <f>IF('BB-2024-Saturday'!$AJ792&lt;&gt;"",IF('BB-2024-Saturday'!$AJ792="t",'BB-2024-Saturday'!AP792,0),"")</f>
        <v/>
      </c>
      <c r="N789" s="120" t="str">
        <f>IF('BB-2024-Saturday'!$AJ792&lt;&gt;"",IF('BB-2024-Saturday'!$AJ792="m",'BB-2024-Saturday'!U792,0),"")</f>
        <v/>
      </c>
      <c r="O789" s="120" t="str">
        <f>IF('BB-2024-Saturday'!$AJ792&lt;&gt;"",IF('BB-2024-Saturday'!$AJ792="m",'BB-2024-Saturday'!V792,0),"")</f>
        <v/>
      </c>
    </row>
    <row r="790" spans="1:15" x14ac:dyDescent="0.25">
      <c r="A790" t="str">
        <f>IF('BB-2024-Saturday'!AJ793&lt;&gt;"",'BB-2024-Saturday'!AJ793,"")</f>
        <v/>
      </c>
      <c r="B790" t="str">
        <f>IF('BB-2024-Saturday'!AJ793&lt;&gt;"",'BB-2024-Saturday'!AR793,"")</f>
        <v/>
      </c>
      <c r="C790" t="str">
        <f>IF('BB-2024-Saturday'!AJ793="m","v","a")</f>
        <v>a</v>
      </c>
      <c r="D790" s="92" t="str">
        <f>IF('BB-2024-Saturday'!AJ793&lt;&gt;"",'BB-2024-Saturday'!AI793,"")</f>
        <v/>
      </c>
      <c r="E790" s="119" t="str">
        <f>IF('BB-2024-Saturday'!$AJ793&lt;&gt;"",IF('BB-2024-Saturday'!$AJ793="t",0,'BB-2024-Saturday'!AM793),"")</f>
        <v/>
      </c>
      <c r="F790" s="119" t="str">
        <f>IF('BB-2024-Saturday'!$AJ793&lt;&gt;"",IF('BB-2024-Saturday'!$AJ793="t",0,'BB-2024-Saturday'!AN793),"")</f>
        <v/>
      </c>
      <c r="G790" s="119" t="str">
        <f>IF('BB-2024-Saturday'!$AJ793&lt;&gt;"",IF('BB-2024-Saturday'!$AJ793="t",0,'BB-2024-Saturday'!AO793),"")</f>
        <v/>
      </c>
      <c r="H790" s="119" t="str">
        <f>IF('BB-2024-Saturday'!$AJ793&lt;&gt;"",IF('BB-2024-Saturday'!$AJ793="t",0,'BB-2024-Saturday'!AP793),"")</f>
        <v/>
      </c>
      <c r="I790" s="119" t="str">
        <f>IF('BB-2024-Saturday'!$AJ793&lt;&gt;"",IF('BB-2024-Saturday'!$AJ793="t",0,'BB-2024-Saturday'!AQ793),"")</f>
        <v/>
      </c>
      <c r="J790" s="119" t="str">
        <f>IF('BB-2024-Saturday'!$AJ793&lt;&gt;"",IF('BB-2024-Saturday'!$AJ793="t",'BB-2024-Saturday'!AM793,0),"")</f>
        <v/>
      </c>
      <c r="K790" s="119" t="str">
        <f>IF('BB-2024-Saturday'!$AJ793&lt;&gt;"",IF('BB-2024-Saturday'!$AJ793="t",'BB-2024-Saturday'!AN793,0),"")</f>
        <v/>
      </c>
      <c r="L790" s="119" t="str">
        <f>IF('BB-2024-Saturday'!$AJ793&lt;&gt;"",IF('BB-2024-Saturday'!$AJ793="t",'BB-2024-Saturday'!AO793,0),"")</f>
        <v/>
      </c>
      <c r="M790" s="119" t="str">
        <f>IF('BB-2024-Saturday'!$AJ793&lt;&gt;"",IF('BB-2024-Saturday'!$AJ793="t",'BB-2024-Saturday'!AP793,0),"")</f>
        <v/>
      </c>
      <c r="N790" s="120" t="str">
        <f>IF('BB-2024-Saturday'!$AJ793&lt;&gt;"",IF('BB-2024-Saturday'!$AJ793="m",'BB-2024-Saturday'!U793,0),"")</f>
        <v/>
      </c>
      <c r="O790" s="120" t="str">
        <f>IF('BB-2024-Saturday'!$AJ793&lt;&gt;"",IF('BB-2024-Saturday'!$AJ793="m",'BB-2024-Saturday'!V793,0),"")</f>
        <v/>
      </c>
    </row>
    <row r="791" spans="1:15" x14ac:dyDescent="0.25">
      <c r="A791" t="str">
        <f>IF('BB-2024-Saturday'!AJ794&lt;&gt;"",'BB-2024-Saturday'!AJ794,"")</f>
        <v/>
      </c>
      <c r="B791" t="str">
        <f>IF('BB-2024-Saturday'!AJ794&lt;&gt;"",'BB-2024-Saturday'!AR794,"")</f>
        <v/>
      </c>
      <c r="C791" t="str">
        <f>IF('BB-2024-Saturday'!AJ794="m","v","a")</f>
        <v>a</v>
      </c>
      <c r="D791" s="92" t="str">
        <f>IF('BB-2024-Saturday'!AJ794&lt;&gt;"",'BB-2024-Saturday'!AI794,"")</f>
        <v/>
      </c>
      <c r="E791" s="119" t="str">
        <f>IF('BB-2024-Saturday'!$AJ794&lt;&gt;"",IF('BB-2024-Saturday'!$AJ794="t",0,'BB-2024-Saturday'!AM794),"")</f>
        <v/>
      </c>
      <c r="F791" s="119" t="str">
        <f>IF('BB-2024-Saturday'!$AJ794&lt;&gt;"",IF('BB-2024-Saturday'!$AJ794="t",0,'BB-2024-Saturday'!AN794),"")</f>
        <v/>
      </c>
      <c r="G791" s="119" t="str">
        <f>IF('BB-2024-Saturday'!$AJ794&lt;&gt;"",IF('BB-2024-Saturday'!$AJ794="t",0,'BB-2024-Saturday'!AO794),"")</f>
        <v/>
      </c>
      <c r="H791" s="119" t="str">
        <f>IF('BB-2024-Saturday'!$AJ794&lt;&gt;"",IF('BB-2024-Saturday'!$AJ794="t",0,'BB-2024-Saturday'!AP794),"")</f>
        <v/>
      </c>
      <c r="I791" s="119" t="str">
        <f>IF('BB-2024-Saturday'!$AJ794&lt;&gt;"",IF('BB-2024-Saturday'!$AJ794="t",0,'BB-2024-Saturday'!AQ794),"")</f>
        <v/>
      </c>
      <c r="J791" s="119" t="str">
        <f>IF('BB-2024-Saturday'!$AJ794&lt;&gt;"",IF('BB-2024-Saturday'!$AJ794="t",'BB-2024-Saturday'!AM794,0),"")</f>
        <v/>
      </c>
      <c r="K791" s="119" t="str">
        <f>IF('BB-2024-Saturday'!$AJ794&lt;&gt;"",IF('BB-2024-Saturday'!$AJ794="t",'BB-2024-Saturday'!AN794,0),"")</f>
        <v/>
      </c>
      <c r="L791" s="119" t="str">
        <f>IF('BB-2024-Saturday'!$AJ794&lt;&gt;"",IF('BB-2024-Saturday'!$AJ794="t",'BB-2024-Saturday'!AO794,0),"")</f>
        <v/>
      </c>
      <c r="M791" s="119" t="str">
        <f>IF('BB-2024-Saturday'!$AJ794&lt;&gt;"",IF('BB-2024-Saturday'!$AJ794="t",'BB-2024-Saturday'!AP794,0),"")</f>
        <v/>
      </c>
      <c r="N791" s="120" t="str">
        <f>IF('BB-2024-Saturday'!$AJ794&lt;&gt;"",IF('BB-2024-Saturday'!$AJ794="m",'BB-2024-Saturday'!U794,0),"")</f>
        <v/>
      </c>
      <c r="O791" s="120" t="str">
        <f>IF('BB-2024-Saturday'!$AJ794&lt;&gt;"",IF('BB-2024-Saturday'!$AJ794="m",'BB-2024-Saturday'!V794,0),"")</f>
        <v/>
      </c>
    </row>
    <row r="792" spans="1:15" x14ac:dyDescent="0.25">
      <c r="A792" t="str">
        <f>IF('BB-2024-Saturday'!AJ795&lt;&gt;"",'BB-2024-Saturday'!AJ795,"")</f>
        <v/>
      </c>
      <c r="B792" t="str">
        <f>IF('BB-2024-Saturday'!AJ795&lt;&gt;"",'BB-2024-Saturday'!AR795,"")</f>
        <v/>
      </c>
      <c r="C792" t="str">
        <f>IF('BB-2024-Saturday'!AJ795="m","v","a")</f>
        <v>a</v>
      </c>
      <c r="D792" s="92" t="str">
        <f>IF('BB-2024-Saturday'!AJ795&lt;&gt;"",'BB-2024-Saturday'!AI795,"")</f>
        <v/>
      </c>
      <c r="E792" s="119" t="str">
        <f>IF('BB-2024-Saturday'!$AJ795&lt;&gt;"",IF('BB-2024-Saturday'!$AJ795="t",0,'BB-2024-Saturday'!AM795),"")</f>
        <v/>
      </c>
      <c r="F792" s="119" t="str">
        <f>IF('BB-2024-Saturday'!$AJ795&lt;&gt;"",IF('BB-2024-Saturday'!$AJ795="t",0,'BB-2024-Saturday'!AN795),"")</f>
        <v/>
      </c>
      <c r="G792" s="119" t="str">
        <f>IF('BB-2024-Saturday'!$AJ795&lt;&gt;"",IF('BB-2024-Saturday'!$AJ795="t",0,'BB-2024-Saturday'!AO795),"")</f>
        <v/>
      </c>
      <c r="H792" s="119" t="str">
        <f>IF('BB-2024-Saturday'!$AJ795&lt;&gt;"",IF('BB-2024-Saturday'!$AJ795="t",0,'BB-2024-Saturday'!AP795),"")</f>
        <v/>
      </c>
      <c r="I792" s="119" t="str">
        <f>IF('BB-2024-Saturday'!$AJ795&lt;&gt;"",IF('BB-2024-Saturday'!$AJ795="t",0,'BB-2024-Saturday'!AQ795),"")</f>
        <v/>
      </c>
      <c r="J792" s="119" t="str">
        <f>IF('BB-2024-Saturday'!$AJ795&lt;&gt;"",IF('BB-2024-Saturday'!$AJ795="t",'BB-2024-Saturday'!AM795,0),"")</f>
        <v/>
      </c>
      <c r="K792" s="119" t="str">
        <f>IF('BB-2024-Saturday'!$AJ795&lt;&gt;"",IF('BB-2024-Saturday'!$AJ795="t",'BB-2024-Saturday'!AN795,0),"")</f>
        <v/>
      </c>
      <c r="L792" s="119" t="str">
        <f>IF('BB-2024-Saturday'!$AJ795&lt;&gt;"",IF('BB-2024-Saturday'!$AJ795="t",'BB-2024-Saturday'!AO795,0),"")</f>
        <v/>
      </c>
      <c r="M792" s="119" t="str">
        <f>IF('BB-2024-Saturday'!$AJ795&lt;&gt;"",IF('BB-2024-Saturday'!$AJ795="t",'BB-2024-Saturday'!AP795,0),"")</f>
        <v/>
      </c>
      <c r="N792" s="120" t="str">
        <f>IF('BB-2024-Saturday'!$AJ795&lt;&gt;"",IF('BB-2024-Saturday'!$AJ795="m",'BB-2024-Saturday'!U795,0),"")</f>
        <v/>
      </c>
      <c r="O792" s="120" t="str">
        <f>IF('BB-2024-Saturday'!$AJ795&lt;&gt;"",IF('BB-2024-Saturday'!$AJ795="m",'BB-2024-Saturday'!V795,0),"")</f>
        <v/>
      </c>
    </row>
    <row r="793" spans="1:15" x14ac:dyDescent="0.25">
      <c r="A793" t="str">
        <f>IF('BB-2024-Saturday'!AJ796&lt;&gt;"",'BB-2024-Saturday'!AJ796,"")</f>
        <v/>
      </c>
      <c r="B793" t="str">
        <f>IF('BB-2024-Saturday'!AJ796&lt;&gt;"",'BB-2024-Saturday'!AR796,"")</f>
        <v/>
      </c>
      <c r="C793" t="str">
        <f>IF('BB-2024-Saturday'!AJ796="m","v","a")</f>
        <v>a</v>
      </c>
      <c r="D793" s="92" t="str">
        <f>IF('BB-2024-Saturday'!AJ796&lt;&gt;"",'BB-2024-Saturday'!AI796,"")</f>
        <v/>
      </c>
      <c r="E793" s="119" t="str">
        <f>IF('BB-2024-Saturday'!$AJ796&lt;&gt;"",IF('BB-2024-Saturday'!$AJ796="t",0,'BB-2024-Saturday'!AM796),"")</f>
        <v/>
      </c>
      <c r="F793" s="119" t="str">
        <f>IF('BB-2024-Saturday'!$AJ796&lt;&gt;"",IF('BB-2024-Saturday'!$AJ796="t",0,'BB-2024-Saturday'!AN796),"")</f>
        <v/>
      </c>
      <c r="G793" s="119" t="str">
        <f>IF('BB-2024-Saturday'!$AJ796&lt;&gt;"",IF('BB-2024-Saturday'!$AJ796="t",0,'BB-2024-Saturday'!AO796),"")</f>
        <v/>
      </c>
      <c r="H793" s="119" t="str">
        <f>IF('BB-2024-Saturday'!$AJ796&lt;&gt;"",IF('BB-2024-Saturday'!$AJ796="t",0,'BB-2024-Saturday'!AP796),"")</f>
        <v/>
      </c>
      <c r="I793" s="119" t="str">
        <f>IF('BB-2024-Saturday'!$AJ796&lt;&gt;"",IF('BB-2024-Saturday'!$AJ796="t",0,'BB-2024-Saturday'!AQ796),"")</f>
        <v/>
      </c>
      <c r="J793" s="119" t="str">
        <f>IF('BB-2024-Saturday'!$AJ796&lt;&gt;"",IF('BB-2024-Saturday'!$AJ796="t",'BB-2024-Saturday'!AM796,0),"")</f>
        <v/>
      </c>
      <c r="K793" s="119" t="str">
        <f>IF('BB-2024-Saturday'!$AJ796&lt;&gt;"",IF('BB-2024-Saturday'!$AJ796="t",'BB-2024-Saturday'!AN796,0),"")</f>
        <v/>
      </c>
      <c r="L793" s="119" t="str">
        <f>IF('BB-2024-Saturday'!$AJ796&lt;&gt;"",IF('BB-2024-Saturday'!$AJ796="t",'BB-2024-Saturday'!AO796,0),"")</f>
        <v/>
      </c>
      <c r="M793" s="119" t="str">
        <f>IF('BB-2024-Saturday'!$AJ796&lt;&gt;"",IF('BB-2024-Saturday'!$AJ796="t",'BB-2024-Saturday'!AP796,0),"")</f>
        <v/>
      </c>
      <c r="N793" s="120" t="str">
        <f>IF('BB-2024-Saturday'!$AJ796&lt;&gt;"",IF('BB-2024-Saturday'!$AJ796="m",'BB-2024-Saturday'!U796,0),"")</f>
        <v/>
      </c>
      <c r="O793" s="120" t="str">
        <f>IF('BB-2024-Saturday'!$AJ796&lt;&gt;"",IF('BB-2024-Saturday'!$AJ796="m",'BB-2024-Saturday'!V796,0),"")</f>
        <v/>
      </c>
    </row>
    <row r="794" spans="1:15" x14ac:dyDescent="0.25">
      <c r="A794" t="str">
        <f>IF('BB-2024-Saturday'!AJ797&lt;&gt;"",'BB-2024-Saturday'!AJ797,"")</f>
        <v/>
      </c>
      <c r="B794" t="str">
        <f>IF('BB-2024-Saturday'!AJ797&lt;&gt;"",'BB-2024-Saturday'!AR797,"")</f>
        <v/>
      </c>
      <c r="C794" t="str">
        <f>IF('BB-2024-Saturday'!AJ797="m","v","a")</f>
        <v>a</v>
      </c>
      <c r="D794" s="92" t="str">
        <f>IF('BB-2024-Saturday'!AJ797&lt;&gt;"",'BB-2024-Saturday'!AI797,"")</f>
        <v/>
      </c>
      <c r="E794" s="119" t="str">
        <f>IF('BB-2024-Saturday'!$AJ797&lt;&gt;"",IF('BB-2024-Saturday'!$AJ797="t",0,'BB-2024-Saturday'!AM797),"")</f>
        <v/>
      </c>
      <c r="F794" s="119" t="str">
        <f>IF('BB-2024-Saturday'!$AJ797&lt;&gt;"",IF('BB-2024-Saturday'!$AJ797="t",0,'BB-2024-Saturday'!AN797),"")</f>
        <v/>
      </c>
      <c r="G794" s="119" t="str">
        <f>IF('BB-2024-Saturday'!$AJ797&lt;&gt;"",IF('BB-2024-Saturday'!$AJ797="t",0,'BB-2024-Saturday'!AO797),"")</f>
        <v/>
      </c>
      <c r="H794" s="119" t="str">
        <f>IF('BB-2024-Saturday'!$AJ797&lt;&gt;"",IF('BB-2024-Saturday'!$AJ797="t",0,'BB-2024-Saturday'!AP797),"")</f>
        <v/>
      </c>
      <c r="I794" s="119" t="str">
        <f>IF('BB-2024-Saturday'!$AJ797&lt;&gt;"",IF('BB-2024-Saturday'!$AJ797="t",0,'BB-2024-Saturday'!AQ797),"")</f>
        <v/>
      </c>
      <c r="J794" s="119" t="str">
        <f>IF('BB-2024-Saturday'!$AJ797&lt;&gt;"",IF('BB-2024-Saturday'!$AJ797="t",'BB-2024-Saturday'!AM797,0),"")</f>
        <v/>
      </c>
      <c r="K794" s="119" t="str">
        <f>IF('BB-2024-Saturday'!$AJ797&lt;&gt;"",IF('BB-2024-Saturday'!$AJ797="t",'BB-2024-Saturday'!AN797,0),"")</f>
        <v/>
      </c>
      <c r="L794" s="119" t="str">
        <f>IF('BB-2024-Saturday'!$AJ797&lt;&gt;"",IF('BB-2024-Saturday'!$AJ797="t",'BB-2024-Saturday'!AO797,0),"")</f>
        <v/>
      </c>
      <c r="M794" s="119" t="str">
        <f>IF('BB-2024-Saturday'!$AJ797&lt;&gt;"",IF('BB-2024-Saturday'!$AJ797="t",'BB-2024-Saturday'!AP797,0),"")</f>
        <v/>
      </c>
      <c r="N794" s="120" t="str">
        <f>IF('BB-2024-Saturday'!$AJ797&lt;&gt;"",IF('BB-2024-Saturday'!$AJ797="m",'BB-2024-Saturday'!U797,0),"")</f>
        <v/>
      </c>
      <c r="O794" s="120" t="str">
        <f>IF('BB-2024-Saturday'!$AJ797&lt;&gt;"",IF('BB-2024-Saturday'!$AJ797="m",'BB-2024-Saturday'!V797,0),"")</f>
        <v/>
      </c>
    </row>
    <row r="795" spans="1:15" x14ac:dyDescent="0.25">
      <c r="A795" t="str">
        <f>IF('BB-2024-Saturday'!AJ798&lt;&gt;"",'BB-2024-Saturday'!AJ798,"")</f>
        <v/>
      </c>
      <c r="B795" t="str">
        <f>IF('BB-2024-Saturday'!AJ798&lt;&gt;"",'BB-2024-Saturday'!AR798,"")</f>
        <v/>
      </c>
      <c r="C795" t="str">
        <f>IF('BB-2024-Saturday'!AJ798="m","v","a")</f>
        <v>a</v>
      </c>
      <c r="D795" s="92" t="str">
        <f>IF('BB-2024-Saturday'!AJ798&lt;&gt;"",'BB-2024-Saturday'!AI798,"")</f>
        <v/>
      </c>
      <c r="E795" s="119" t="str">
        <f>IF('BB-2024-Saturday'!$AJ798&lt;&gt;"",IF('BB-2024-Saturday'!$AJ798="t",0,'BB-2024-Saturday'!AM798),"")</f>
        <v/>
      </c>
      <c r="F795" s="119" t="str">
        <f>IF('BB-2024-Saturday'!$AJ798&lt;&gt;"",IF('BB-2024-Saturday'!$AJ798="t",0,'BB-2024-Saturday'!AN798),"")</f>
        <v/>
      </c>
      <c r="G795" s="119" t="str">
        <f>IF('BB-2024-Saturday'!$AJ798&lt;&gt;"",IF('BB-2024-Saturday'!$AJ798="t",0,'BB-2024-Saturday'!AO798),"")</f>
        <v/>
      </c>
      <c r="H795" s="119" t="str">
        <f>IF('BB-2024-Saturday'!$AJ798&lt;&gt;"",IF('BB-2024-Saturday'!$AJ798="t",0,'BB-2024-Saturday'!AP798),"")</f>
        <v/>
      </c>
      <c r="I795" s="119" t="str">
        <f>IF('BB-2024-Saturday'!$AJ798&lt;&gt;"",IF('BB-2024-Saturday'!$AJ798="t",0,'BB-2024-Saturday'!AQ798),"")</f>
        <v/>
      </c>
      <c r="J795" s="119" t="str">
        <f>IF('BB-2024-Saturday'!$AJ798&lt;&gt;"",IF('BB-2024-Saturday'!$AJ798="t",'BB-2024-Saturday'!AM798,0),"")</f>
        <v/>
      </c>
      <c r="K795" s="119" t="str">
        <f>IF('BB-2024-Saturday'!$AJ798&lt;&gt;"",IF('BB-2024-Saturday'!$AJ798="t",'BB-2024-Saturday'!AN798,0),"")</f>
        <v/>
      </c>
      <c r="L795" s="119" t="str">
        <f>IF('BB-2024-Saturday'!$AJ798&lt;&gt;"",IF('BB-2024-Saturday'!$AJ798="t",'BB-2024-Saturday'!AO798,0),"")</f>
        <v/>
      </c>
      <c r="M795" s="119" t="str">
        <f>IF('BB-2024-Saturday'!$AJ798&lt;&gt;"",IF('BB-2024-Saturday'!$AJ798="t",'BB-2024-Saturday'!AP798,0),"")</f>
        <v/>
      </c>
      <c r="N795" s="120" t="str">
        <f>IF('BB-2024-Saturday'!$AJ798&lt;&gt;"",IF('BB-2024-Saturday'!$AJ798="m",'BB-2024-Saturday'!U798,0),"")</f>
        <v/>
      </c>
      <c r="O795" s="120" t="str">
        <f>IF('BB-2024-Saturday'!$AJ798&lt;&gt;"",IF('BB-2024-Saturday'!$AJ798="m",'BB-2024-Saturday'!V798,0),"")</f>
        <v/>
      </c>
    </row>
    <row r="796" spans="1:15" x14ac:dyDescent="0.25">
      <c r="A796" t="str">
        <f>IF('BB-2024-Saturday'!AJ799&lt;&gt;"",'BB-2024-Saturday'!AJ799,"")</f>
        <v>l</v>
      </c>
      <c r="B796" t="str">
        <f>IF('BB-2024-Saturday'!AJ799&lt;&gt;"",'BB-2024-Saturday'!AR799,"")</f>
        <v xml:space="preserve"> Traffic light.  Carry straight on.</v>
      </c>
      <c r="C796" t="str">
        <f>IF('BB-2024-Saturday'!AJ799="m","v","a")</f>
        <v>a</v>
      </c>
      <c r="D796" s="92">
        <f>IF('BB-2024-Saturday'!AJ799&lt;&gt;"",'BB-2024-Saturday'!AI799,"")</f>
        <v>270.56</v>
      </c>
      <c r="E796" s="119">
        <f>IF('BB-2024-Saturday'!$AJ799&lt;&gt;"",IF('BB-2024-Saturday'!$AJ799="t",0,'BB-2024-Saturday'!AM799),"")</f>
        <v>35</v>
      </c>
      <c r="F796" s="119">
        <f>IF('BB-2024-Saturday'!$AJ799&lt;&gt;"",IF('BB-2024-Saturday'!$AJ799="t",0,'BB-2024-Saturday'!AN799),"")</f>
        <v>40</v>
      </c>
      <c r="G796" s="119">
        <f>IF('BB-2024-Saturday'!$AJ799&lt;&gt;"",IF('BB-2024-Saturday'!$AJ799="t",0,'BB-2024-Saturday'!AO799),"")</f>
        <v>45</v>
      </c>
      <c r="H796" s="119">
        <f>IF('BB-2024-Saturday'!$AJ799&lt;&gt;"",IF('BB-2024-Saturday'!$AJ799="t",0,'BB-2024-Saturday'!AP799),"")</f>
        <v>50</v>
      </c>
      <c r="I796" s="119" t="str">
        <f>IF('BB-2024-Saturday'!$AJ799&lt;&gt;"",IF('BB-2024-Saturday'!$AJ799="t",0,'BB-2024-Saturday'!AQ799),"")</f>
        <v>80</v>
      </c>
      <c r="J796" s="119">
        <f>IF('BB-2024-Saturday'!$AJ799&lt;&gt;"",IF('BB-2024-Saturday'!$AJ799="t",'BB-2024-Saturday'!AM799,0),"")</f>
        <v>0</v>
      </c>
      <c r="K796" s="119">
        <f>IF('BB-2024-Saturday'!$AJ799&lt;&gt;"",IF('BB-2024-Saturday'!$AJ799="t",'BB-2024-Saturday'!AN799,0),"")</f>
        <v>0</v>
      </c>
      <c r="L796" s="119">
        <f>IF('BB-2024-Saturday'!$AJ799&lt;&gt;"",IF('BB-2024-Saturday'!$AJ799="t",'BB-2024-Saturday'!AO799,0),"")</f>
        <v>0</v>
      </c>
      <c r="M796" s="119">
        <f>IF('BB-2024-Saturday'!$AJ799&lt;&gt;"",IF('BB-2024-Saturday'!$AJ799="t",'BB-2024-Saturday'!AP799,0),"")</f>
        <v>0</v>
      </c>
      <c r="N796" s="120">
        <f>IF('BB-2024-Saturday'!$AJ799&lt;&gt;"",IF('BB-2024-Saturday'!$AJ799="m",'BB-2024-Saturday'!U799,0),"")</f>
        <v>0</v>
      </c>
      <c r="O796" s="120">
        <f>IF('BB-2024-Saturday'!$AJ799&lt;&gt;"",IF('BB-2024-Saturday'!$AJ799="m",'BB-2024-Saturday'!V799,0),"")</f>
        <v>0</v>
      </c>
    </row>
    <row r="797" spans="1:15" x14ac:dyDescent="0.25">
      <c r="A797" t="str">
        <f>IF('BB-2024-Saturday'!AJ800&lt;&gt;"",'BB-2024-Saturday'!AJ800,"")</f>
        <v/>
      </c>
      <c r="B797" t="str">
        <f>IF('BB-2024-Saturday'!AJ800&lt;&gt;"",'BB-2024-Saturday'!AR800,"")</f>
        <v/>
      </c>
      <c r="C797" t="str">
        <f>IF('BB-2024-Saturday'!AJ800="m","v","a")</f>
        <v>a</v>
      </c>
      <c r="D797" s="92" t="str">
        <f>IF('BB-2024-Saturday'!AJ800&lt;&gt;"",'BB-2024-Saturday'!AI800,"")</f>
        <v/>
      </c>
      <c r="E797" s="119" t="str">
        <f>IF('BB-2024-Saturday'!$AJ800&lt;&gt;"",IF('BB-2024-Saturday'!$AJ800="t",0,'BB-2024-Saturday'!AM800),"")</f>
        <v/>
      </c>
      <c r="F797" s="119" t="str">
        <f>IF('BB-2024-Saturday'!$AJ800&lt;&gt;"",IF('BB-2024-Saturday'!$AJ800="t",0,'BB-2024-Saturday'!AN800),"")</f>
        <v/>
      </c>
      <c r="G797" s="119" t="str">
        <f>IF('BB-2024-Saturday'!$AJ800&lt;&gt;"",IF('BB-2024-Saturday'!$AJ800="t",0,'BB-2024-Saturday'!AO800),"")</f>
        <v/>
      </c>
      <c r="H797" s="119" t="str">
        <f>IF('BB-2024-Saturday'!$AJ800&lt;&gt;"",IF('BB-2024-Saturday'!$AJ800="t",0,'BB-2024-Saturday'!AP800),"")</f>
        <v/>
      </c>
      <c r="I797" s="119" t="str">
        <f>IF('BB-2024-Saturday'!$AJ800&lt;&gt;"",IF('BB-2024-Saturday'!$AJ800="t",0,'BB-2024-Saturday'!AQ800),"")</f>
        <v/>
      </c>
      <c r="J797" s="119" t="str">
        <f>IF('BB-2024-Saturday'!$AJ800&lt;&gt;"",IF('BB-2024-Saturday'!$AJ800="t",'BB-2024-Saturday'!AM800,0),"")</f>
        <v/>
      </c>
      <c r="K797" s="119" t="str">
        <f>IF('BB-2024-Saturday'!$AJ800&lt;&gt;"",IF('BB-2024-Saturday'!$AJ800="t",'BB-2024-Saturday'!AN800,0),"")</f>
        <v/>
      </c>
      <c r="L797" s="119" t="str">
        <f>IF('BB-2024-Saturday'!$AJ800&lt;&gt;"",IF('BB-2024-Saturday'!$AJ800="t",'BB-2024-Saturday'!AO800,0),"")</f>
        <v/>
      </c>
      <c r="M797" s="119" t="str">
        <f>IF('BB-2024-Saturday'!$AJ800&lt;&gt;"",IF('BB-2024-Saturday'!$AJ800="t",'BB-2024-Saturday'!AP800,0),"")</f>
        <v/>
      </c>
      <c r="N797" s="120" t="str">
        <f>IF('BB-2024-Saturday'!$AJ800&lt;&gt;"",IF('BB-2024-Saturday'!$AJ800="m",'BB-2024-Saturday'!U800,0),"")</f>
        <v/>
      </c>
      <c r="O797" s="120" t="str">
        <f>IF('BB-2024-Saturday'!$AJ800&lt;&gt;"",IF('BB-2024-Saturday'!$AJ800="m",'BB-2024-Saturday'!V800,0),"")</f>
        <v/>
      </c>
    </row>
    <row r="798" spans="1:15" x14ac:dyDescent="0.25">
      <c r="A798" t="str">
        <f>IF('BB-2024-Saturday'!AJ801&lt;&gt;"",'BB-2024-Saturday'!AJ801,"")</f>
        <v/>
      </c>
      <c r="B798" t="str">
        <f>IF('BB-2024-Saturday'!AJ801&lt;&gt;"",'BB-2024-Saturday'!AR801,"")</f>
        <v/>
      </c>
      <c r="C798" t="str">
        <f>IF('BB-2024-Saturday'!AJ801="m","v","a")</f>
        <v>a</v>
      </c>
      <c r="D798" s="92" t="str">
        <f>IF('BB-2024-Saturday'!AJ801&lt;&gt;"",'BB-2024-Saturday'!AI801,"")</f>
        <v/>
      </c>
      <c r="E798" s="119" t="str">
        <f>IF('BB-2024-Saturday'!$AJ801&lt;&gt;"",IF('BB-2024-Saturday'!$AJ801="t",0,'BB-2024-Saturday'!AM801),"")</f>
        <v/>
      </c>
      <c r="F798" s="119" t="str">
        <f>IF('BB-2024-Saturday'!$AJ801&lt;&gt;"",IF('BB-2024-Saturday'!$AJ801="t",0,'BB-2024-Saturday'!AN801),"")</f>
        <v/>
      </c>
      <c r="G798" s="119" t="str">
        <f>IF('BB-2024-Saturday'!$AJ801&lt;&gt;"",IF('BB-2024-Saturday'!$AJ801="t",0,'BB-2024-Saturday'!AO801),"")</f>
        <v/>
      </c>
      <c r="H798" s="119" t="str">
        <f>IF('BB-2024-Saturday'!$AJ801&lt;&gt;"",IF('BB-2024-Saturday'!$AJ801="t",0,'BB-2024-Saturday'!AP801),"")</f>
        <v/>
      </c>
      <c r="I798" s="119" t="str">
        <f>IF('BB-2024-Saturday'!$AJ801&lt;&gt;"",IF('BB-2024-Saturday'!$AJ801="t",0,'BB-2024-Saturday'!AQ801),"")</f>
        <v/>
      </c>
      <c r="J798" s="119" t="str">
        <f>IF('BB-2024-Saturday'!$AJ801&lt;&gt;"",IF('BB-2024-Saturday'!$AJ801="t",'BB-2024-Saturday'!AM801,0),"")</f>
        <v/>
      </c>
      <c r="K798" s="119" t="str">
        <f>IF('BB-2024-Saturday'!$AJ801&lt;&gt;"",IF('BB-2024-Saturday'!$AJ801="t",'BB-2024-Saturday'!AN801,0),"")</f>
        <v/>
      </c>
      <c r="L798" s="119" t="str">
        <f>IF('BB-2024-Saturday'!$AJ801&lt;&gt;"",IF('BB-2024-Saturday'!$AJ801="t",'BB-2024-Saturday'!AO801,0),"")</f>
        <v/>
      </c>
      <c r="M798" s="119" t="str">
        <f>IF('BB-2024-Saturday'!$AJ801&lt;&gt;"",IF('BB-2024-Saturday'!$AJ801="t",'BB-2024-Saturday'!AP801,0),"")</f>
        <v/>
      </c>
      <c r="N798" s="120" t="str">
        <f>IF('BB-2024-Saturday'!$AJ801&lt;&gt;"",IF('BB-2024-Saturday'!$AJ801="m",'BB-2024-Saturday'!U801,0),"")</f>
        <v/>
      </c>
      <c r="O798" s="120" t="str">
        <f>IF('BB-2024-Saturday'!$AJ801&lt;&gt;"",IF('BB-2024-Saturday'!$AJ801="m",'BB-2024-Saturday'!V801,0),"")</f>
        <v/>
      </c>
    </row>
    <row r="799" spans="1:15" x14ac:dyDescent="0.25">
      <c r="A799" t="str">
        <f>IF('BB-2024-Saturday'!AJ802&lt;&gt;"",'BB-2024-Saturday'!AJ802,"")</f>
        <v/>
      </c>
      <c r="B799" t="str">
        <f>IF('BB-2024-Saturday'!AJ802&lt;&gt;"",'BB-2024-Saturday'!AR802,"")</f>
        <v/>
      </c>
      <c r="C799" t="str">
        <f>IF('BB-2024-Saturday'!AJ802="m","v","a")</f>
        <v>a</v>
      </c>
      <c r="D799" s="92" t="str">
        <f>IF('BB-2024-Saturday'!AJ802&lt;&gt;"",'BB-2024-Saturday'!AI802,"")</f>
        <v/>
      </c>
      <c r="E799" s="119" t="str">
        <f>IF('BB-2024-Saturday'!$AJ802&lt;&gt;"",IF('BB-2024-Saturday'!$AJ802="t",0,'BB-2024-Saturday'!AM802),"")</f>
        <v/>
      </c>
      <c r="F799" s="119" t="str">
        <f>IF('BB-2024-Saturday'!$AJ802&lt;&gt;"",IF('BB-2024-Saturday'!$AJ802="t",0,'BB-2024-Saturday'!AN802),"")</f>
        <v/>
      </c>
      <c r="G799" s="119" t="str">
        <f>IF('BB-2024-Saturday'!$AJ802&lt;&gt;"",IF('BB-2024-Saturday'!$AJ802="t",0,'BB-2024-Saturday'!AO802),"")</f>
        <v/>
      </c>
      <c r="H799" s="119" t="str">
        <f>IF('BB-2024-Saturday'!$AJ802&lt;&gt;"",IF('BB-2024-Saturday'!$AJ802="t",0,'BB-2024-Saturday'!AP802),"")</f>
        <v/>
      </c>
      <c r="I799" s="119" t="str">
        <f>IF('BB-2024-Saturday'!$AJ802&lt;&gt;"",IF('BB-2024-Saturday'!$AJ802="t",0,'BB-2024-Saturday'!AQ802),"")</f>
        <v/>
      </c>
      <c r="J799" s="119" t="str">
        <f>IF('BB-2024-Saturday'!$AJ802&lt;&gt;"",IF('BB-2024-Saturday'!$AJ802="t",'BB-2024-Saturday'!AM802,0),"")</f>
        <v/>
      </c>
      <c r="K799" s="119" t="str">
        <f>IF('BB-2024-Saturday'!$AJ802&lt;&gt;"",IF('BB-2024-Saturday'!$AJ802="t",'BB-2024-Saturday'!AN802,0),"")</f>
        <v/>
      </c>
      <c r="L799" s="119" t="str">
        <f>IF('BB-2024-Saturday'!$AJ802&lt;&gt;"",IF('BB-2024-Saturday'!$AJ802="t",'BB-2024-Saturday'!AO802,0),"")</f>
        <v/>
      </c>
      <c r="M799" s="119" t="str">
        <f>IF('BB-2024-Saturday'!$AJ802&lt;&gt;"",IF('BB-2024-Saturday'!$AJ802="t",'BB-2024-Saturday'!AP802,0),"")</f>
        <v/>
      </c>
      <c r="N799" s="120" t="str">
        <f>IF('BB-2024-Saturday'!$AJ802&lt;&gt;"",IF('BB-2024-Saturday'!$AJ802="m",'BB-2024-Saturday'!U802,0),"")</f>
        <v/>
      </c>
      <c r="O799" s="120" t="str">
        <f>IF('BB-2024-Saturday'!$AJ802&lt;&gt;"",IF('BB-2024-Saturday'!$AJ802="m",'BB-2024-Saturday'!V802,0),"")</f>
        <v/>
      </c>
    </row>
    <row r="800" spans="1:15" x14ac:dyDescent="0.25">
      <c r="A800" t="str">
        <f>IF('BB-2024-Saturday'!AJ803&lt;&gt;"",'BB-2024-Saturday'!AJ803,"")</f>
        <v>l</v>
      </c>
      <c r="B800" t="str">
        <f>IF('BB-2024-Saturday'!AJ803&lt;&gt;"",'BB-2024-Saturday'!AR803,"")</f>
        <v>STOP (Was Traffic light)  carry straight on.{Carnival City}</v>
      </c>
      <c r="C800" t="str">
        <f>IF('BB-2024-Saturday'!AJ803="m","v","a")</f>
        <v>a</v>
      </c>
      <c r="D800" s="92">
        <f>IF('BB-2024-Saturday'!AJ803&lt;&gt;"",'BB-2024-Saturday'!AI803,"")</f>
        <v>271.83999999999997</v>
      </c>
      <c r="E800" s="119">
        <f>IF('BB-2024-Saturday'!$AJ803&lt;&gt;"",IF('BB-2024-Saturday'!$AJ803="t",0,'BB-2024-Saturday'!AM803),"")</f>
        <v>35</v>
      </c>
      <c r="F800" s="119">
        <f>IF('BB-2024-Saturday'!$AJ803&lt;&gt;"",IF('BB-2024-Saturday'!$AJ803="t",0,'BB-2024-Saturday'!AN803),"")</f>
        <v>40</v>
      </c>
      <c r="G800" s="119">
        <f>IF('BB-2024-Saturday'!$AJ803&lt;&gt;"",IF('BB-2024-Saturday'!$AJ803="t",0,'BB-2024-Saturday'!AO803),"")</f>
        <v>45</v>
      </c>
      <c r="H800" s="119">
        <f>IF('BB-2024-Saturday'!$AJ803&lt;&gt;"",IF('BB-2024-Saturday'!$AJ803="t",0,'BB-2024-Saturday'!AP803),"")</f>
        <v>50</v>
      </c>
      <c r="I800" s="119" t="str">
        <f>IF('BB-2024-Saturday'!$AJ803&lt;&gt;"",IF('BB-2024-Saturday'!$AJ803="t",0,'BB-2024-Saturday'!AQ803),"")</f>
        <v>80</v>
      </c>
      <c r="J800" s="119">
        <f>IF('BB-2024-Saturday'!$AJ803&lt;&gt;"",IF('BB-2024-Saturday'!$AJ803="t",'BB-2024-Saturday'!AM803,0),"")</f>
        <v>0</v>
      </c>
      <c r="K800" s="119">
        <f>IF('BB-2024-Saturday'!$AJ803&lt;&gt;"",IF('BB-2024-Saturday'!$AJ803="t",'BB-2024-Saturday'!AN803,0),"")</f>
        <v>0</v>
      </c>
      <c r="L800" s="119">
        <f>IF('BB-2024-Saturday'!$AJ803&lt;&gt;"",IF('BB-2024-Saturday'!$AJ803="t",'BB-2024-Saturday'!AO803,0),"")</f>
        <v>0</v>
      </c>
      <c r="M800" s="119">
        <f>IF('BB-2024-Saturday'!$AJ803&lt;&gt;"",IF('BB-2024-Saturday'!$AJ803="t",'BB-2024-Saturday'!AP803,0),"")</f>
        <v>0</v>
      </c>
      <c r="N800" s="120">
        <f>IF('BB-2024-Saturday'!$AJ803&lt;&gt;"",IF('BB-2024-Saturday'!$AJ803="m",'BB-2024-Saturday'!U803,0),"")</f>
        <v>0</v>
      </c>
      <c r="O800" s="120">
        <f>IF('BB-2024-Saturday'!$AJ803&lt;&gt;"",IF('BB-2024-Saturday'!$AJ803="m",'BB-2024-Saturday'!V803,0),"")</f>
        <v>0</v>
      </c>
    </row>
    <row r="801" spans="1:15" x14ac:dyDescent="0.25">
      <c r="A801" t="str">
        <f>IF('BB-2024-Saturday'!AJ804&lt;&gt;"",'BB-2024-Saturday'!AJ804,"")</f>
        <v/>
      </c>
      <c r="B801" t="str">
        <f>IF('BB-2024-Saturday'!AJ804&lt;&gt;"",'BB-2024-Saturday'!AR804,"")</f>
        <v/>
      </c>
      <c r="C801" t="str">
        <f>IF('BB-2024-Saturday'!AJ804="m","v","a")</f>
        <v>a</v>
      </c>
      <c r="D801" s="92" t="str">
        <f>IF('BB-2024-Saturday'!AJ804&lt;&gt;"",'BB-2024-Saturday'!AI804,"")</f>
        <v/>
      </c>
      <c r="E801" s="119" t="str">
        <f>IF('BB-2024-Saturday'!$AJ804&lt;&gt;"",IF('BB-2024-Saturday'!$AJ804="t",0,'BB-2024-Saturday'!AM804),"")</f>
        <v/>
      </c>
      <c r="F801" s="119" t="str">
        <f>IF('BB-2024-Saturday'!$AJ804&lt;&gt;"",IF('BB-2024-Saturday'!$AJ804="t",0,'BB-2024-Saturday'!AN804),"")</f>
        <v/>
      </c>
      <c r="G801" s="119" t="str">
        <f>IF('BB-2024-Saturday'!$AJ804&lt;&gt;"",IF('BB-2024-Saturday'!$AJ804="t",0,'BB-2024-Saturday'!AO804),"")</f>
        <v/>
      </c>
      <c r="H801" s="119" t="str">
        <f>IF('BB-2024-Saturday'!$AJ804&lt;&gt;"",IF('BB-2024-Saturday'!$AJ804="t",0,'BB-2024-Saturday'!AP804),"")</f>
        <v/>
      </c>
      <c r="I801" s="119" t="str">
        <f>IF('BB-2024-Saturday'!$AJ804&lt;&gt;"",IF('BB-2024-Saturday'!$AJ804="t",0,'BB-2024-Saturday'!AQ804),"")</f>
        <v/>
      </c>
      <c r="J801" s="119" t="str">
        <f>IF('BB-2024-Saturday'!$AJ804&lt;&gt;"",IF('BB-2024-Saturday'!$AJ804="t",'BB-2024-Saturday'!AM804,0),"")</f>
        <v/>
      </c>
      <c r="K801" s="119" t="str">
        <f>IF('BB-2024-Saturday'!$AJ804&lt;&gt;"",IF('BB-2024-Saturday'!$AJ804="t",'BB-2024-Saturday'!AN804,0),"")</f>
        <v/>
      </c>
      <c r="L801" s="119" t="str">
        <f>IF('BB-2024-Saturday'!$AJ804&lt;&gt;"",IF('BB-2024-Saturday'!$AJ804="t",'BB-2024-Saturday'!AO804,0),"")</f>
        <v/>
      </c>
      <c r="M801" s="119" t="str">
        <f>IF('BB-2024-Saturday'!$AJ804&lt;&gt;"",IF('BB-2024-Saturday'!$AJ804="t",'BB-2024-Saturday'!AP804,0),"")</f>
        <v/>
      </c>
      <c r="N801" s="120" t="str">
        <f>IF('BB-2024-Saturday'!$AJ804&lt;&gt;"",IF('BB-2024-Saturday'!$AJ804="m",'BB-2024-Saturday'!U804,0),"")</f>
        <v/>
      </c>
      <c r="O801" s="120" t="str">
        <f>IF('BB-2024-Saturday'!$AJ804&lt;&gt;"",IF('BB-2024-Saturday'!$AJ804="m",'BB-2024-Saturday'!V804,0),"")</f>
        <v/>
      </c>
    </row>
    <row r="802" spans="1:15" x14ac:dyDescent="0.25">
      <c r="A802" t="str">
        <f>IF('BB-2024-Saturday'!AJ805&lt;&gt;"",'BB-2024-Saturday'!AJ805,"")</f>
        <v>l</v>
      </c>
      <c r="B802" t="str">
        <f>IF('BB-2024-Saturday'!AJ805&lt;&gt;"",'BB-2024-Saturday'!AR805,"")</f>
        <v xml:space="preserve"> Traffic light  carry straight on through 2 more traffic lights..</v>
      </c>
      <c r="C802" t="str">
        <f>IF('BB-2024-Saturday'!AJ805="m","v","a")</f>
        <v>a</v>
      </c>
      <c r="D802" s="92">
        <f>IF('BB-2024-Saturday'!AJ805&lt;&gt;"",'BB-2024-Saturday'!AI805,"")</f>
        <v>272.48</v>
      </c>
      <c r="E802" s="119">
        <f>IF('BB-2024-Saturday'!$AJ805&lt;&gt;"",IF('BB-2024-Saturday'!$AJ805="t",0,'BB-2024-Saturday'!AM805),"")</f>
        <v>35</v>
      </c>
      <c r="F802" s="119">
        <f>IF('BB-2024-Saturday'!$AJ805&lt;&gt;"",IF('BB-2024-Saturday'!$AJ805="t",0,'BB-2024-Saturday'!AN805),"")</f>
        <v>40</v>
      </c>
      <c r="G802" s="119">
        <f>IF('BB-2024-Saturday'!$AJ805&lt;&gt;"",IF('BB-2024-Saturday'!$AJ805="t",0,'BB-2024-Saturday'!AO805),"")</f>
        <v>45</v>
      </c>
      <c r="H802" s="119">
        <f>IF('BB-2024-Saturday'!$AJ805&lt;&gt;"",IF('BB-2024-Saturday'!$AJ805="t",0,'BB-2024-Saturday'!AP805),"")</f>
        <v>50</v>
      </c>
      <c r="I802" s="119" t="str">
        <f>IF('BB-2024-Saturday'!$AJ805&lt;&gt;"",IF('BB-2024-Saturday'!$AJ805="t",0,'BB-2024-Saturday'!AQ805),"")</f>
        <v>80</v>
      </c>
      <c r="J802" s="119">
        <f>IF('BB-2024-Saturday'!$AJ805&lt;&gt;"",IF('BB-2024-Saturday'!$AJ805="t",'BB-2024-Saturday'!AM805,0),"")</f>
        <v>0</v>
      </c>
      <c r="K802" s="119">
        <f>IF('BB-2024-Saturday'!$AJ805&lt;&gt;"",IF('BB-2024-Saturday'!$AJ805="t",'BB-2024-Saturday'!AN805,0),"")</f>
        <v>0</v>
      </c>
      <c r="L802" s="119">
        <f>IF('BB-2024-Saturday'!$AJ805&lt;&gt;"",IF('BB-2024-Saturday'!$AJ805="t",'BB-2024-Saturday'!AO805,0),"")</f>
        <v>0</v>
      </c>
      <c r="M802" s="119">
        <f>IF('BB-2024-Saturday'!$AJ805&lt;&gt;"",IF('BB-2024-Saturday'!$AJ805="t",'BB-2024-Saturday'!AP805,0),"")</f>
        <v>0</v>
      </c>
      <c r="N802" s="120">
        <f>IF('BB-2024-Saturday'!$AJ805&lt;&gt;"",IF('BB-2024-Saturday'!$AJ805="m",'BB-2024-Saturday'!U805,0),"")</f>
        <v>0</v>
      </c>
      <c r="O802" s="120">
        <f>IF('BB-2024-Saturday'!$AJ805&lt;&gt;"",IF('BB-2024-Saturday'!$AJ805="m",'BB-2024-Saturday'!V805,0),"")</f>
        <v>0</v>
      </c>
    </row>
    <row r="803" spans="1:15" x14ac:dyDescent="0.25">
      <c r="A803" t="str">
        <f>IF('BB-2024-Saturday'!AJ806&lt;&gt;"",'BB-2024-Saturday'!AJ806,"")</f>
        <v/>
      </c>
      <c r="B803" t="str">
        <f>IF('BB-2024-Saturday'!AJ806&lt;&gt;"",'BB-2024-Saturday'!AR806,"")</f>
        <v/>
      </c>
      <c r="C803" t="str">
        <f>IF('BB-2024-Saturday'!AJ806="m","v","a")</f>
        <v>a</v>
      </c>
      <c r="D803" s="92" t="str">
        <f>IF('BB-2024-Saturday'!AJ806&lt;&gt;"",'BB-2024-Saturday'!AI806,"")</f>
        <v/>
      </c>
      <c r="E803" s="119" t="str">
        <f>IF('BB-2024-Saturday'!$AJ806&lt;&gt;"",IF('BB-2024-Saturday'!$AJ806="t",0,'BB-2024-Saturday'!AM806),"")</f>
        <v/>
      </c>
      <c r="F803" s="119" t="str">
        <f>IF('BB-2024-Saturday'!$AJ806&lt;&gt;"",IF('BB-2024-Saturday'!$AJ806="t",0,'BB-2024-Saturday'!AN806),"")</f>
        <v/>
      </c>
      <c r="G803" s="119" t="str">
        <f>IF('BB-2024-Saturday'!$AJ806&lt;&gt;"",IF('BB-2024-Saturday'!$AJ806="t",0,'BB-2024-Saturday'!AO806),"")</f>
        <v/>
      </c>
      <c r="H803" s="119" t="str">
        <f>IF('BB-2024-Saturday'!$AJ806&lt;&gt;"",IF('BB-2024-Saturday'!$AJ806="t",0,'BB-2024-Saturday'!AP806),"")</f>
        <v/>
      </c>
      <c r="I803" s="119" t="str">
        <f>IF('BB-2024-Saturday'!$AJ806&lt;&gt;"",IF('BB-2024-Saturday'!$AJ806="t",0,'BB-2024-Saturday'!AQ806),"")</f>
        <v/>
      </c>
      <c r="J803" s="119" t="str">
        <f>IF('BB-2024-Saturday'!$AJ806&lt;&gt;"",IF('BB-2024-Saturday'!$AJ806="t",'BB-2024-Saturday'!AM806,0),"")</f>
        <v/>
      </c>
      <c r="K803" s="119" t="str">
        <f>IF('BB-2024-Saturday'!$AJ806&lt;&gt;"",IF('BB-2024-Saturday'!$AJ806="t",'BB-2024-Saturday'!AN806,0),"")</f>
        <v/>
      </c>
      <c r="L803" s="119" t="str">
        <f>IF('BB-2024-Saturday'!$AJ806&lt;&gt;"",IF('BB-2024-Saturday'!$AJ806="t",'BB-2024-Saturday'!AO806,0),"")</f>
        <v/>
      </c>
      <c r="M803" s="119" t="str">
        <f>IF('BB-2024-Saturday'!$AJ806&lt;&gt;"",IF('BB-2024-Saturday'!$AJ806="t",'BB-2024-Saturday'!AP806,0),"")</f>
        <v/>
      </c>
      <c r="N803" s="120" t="str">
        <f>IF('BB-2024-Saturday'!$AJ806&lt;&gt;"",IF('BB-2024-Saturday'!$AJ806="m",'BB-2024-Saturday'!U806,0),"")</f>
        <v/>
      </c>
      <c r="O803" s="120" t="str">
        <f>IF('BB-2024-Saturday'!$AJ806&lt;&gt;"",IF('BB-2024-Saturday'!$AJ806="m",'BB-2024-Saturday'!V806,0),"")</f>
        <v/>
      </c>
    </row>
    <row r="804" spans="1:15" x14ac:dyDescent="0.25">
      <c r="A804" t="str">
        <f>IF('BB-2024-Saturday'!AJ807&lt;&gt;"",'BB-2024-Saturday'!AJ807,"")</f>
        <v/>
      </c>
      <c r="B804" t="str">
        <f>IF('BB-2024-Saturday'!AJ807&lt;&gt;"",'BB-2024-Saturday'!AR807,"")</f>
        <v/>
      </c>
      <c r="C804" t="str">
        <f>IF('BB-2024-Saturday'!AJ807="m","v","a")</f>
        <v>a</v>
      </c>
      <c r="D804" s="92" t="str">
        <f>IF('BB-2024-Saturday'!AJ807&lt;&gt;"",'BB-2024-Saturday'!AI807,"")</f>
        <v/>
      </c>
      <c r="E804" s="119" t="str">
        <f>IF('BB-2024-Saturday'!$AJ807&lt;&gt;"",IF('BB-2024-Saturday'!$AJ807="t",0,'BB-2024-Saturday'!AM807),"")</f>
        <v/>
      </c>
      <c r="F804" s="119" t="str">
        <f>IF('BB-2024-Saturday'!$AJ807&lt;&gt;"",IF('BB-2024-Saturday'!$AJ807="t",0,'BB-2024-Saturday'!AN807),"")</f>
        <v/>
      </c>
      <c r="G804" s="119" t="str">
        <f>IF('BB-2024-Saturday'!$AJ807&lt;&gt;"",IF('BB-2024-Saturday'!$AJ807="t",0,'BB-2024-Saturday'!AO807),"")</f>
        <v/>
      </c>
      <c r="H804" s="119" t="str">
        <f>IF('BB-2024-Saturday'!$AJ807&lt;&gt;"",IF('BB-2024-Saturday'!$AJ807="t",0,'BB-2024-Saturday'!AP807),"")</f>
        <v/>
      </c>
      <c r="I804" s="119" t="str">
        <f>IF('BB-2024-Saturday'!$AJ807&lt;&gt;"",IF('BB-2024-Saturday'!$AJ807="t",0,'BB-2024-Saturday'!AQ807),"")</f>
        <v/>
      </c>
      <c r="J804" s="119" t="str">
        <f>IF('BB-2024-Saturday'!$AJ807&lt;&gt;"",IF('BB-2024-Saturday'!$AJ807="t",'BB-2024-Saturday'!AM807,0),"")</f>
        <v/>
      </c>
      <c r="K804" s="119" t="str">
        <f>IF('BB-2024-Saturday'!$AJ807&lt;&gt;"",IF('BB-2024-Saturday'!$AJ807="t",'BB-2024-Saturday'!AN807,0),"")</f>
        <v/>
      </c>
      <c r="L804" s="119" t="str">
        <f>IF('BB-2024-Saturday'!$AJ807&lt;&gt;"",IF('BB-2024-Saturday'!$AJ807="t",'BB-2024-Saturday'!AO807,0),"")</f>
        <v/>
      </c>
      <c r="M804" s="119" t="str">
        <f>IF('BB-2024-Saturday'!$AJ807&lt;&gt;"",IF('BB-2024-Saturday'!$AJ807="t",'BB-2024-Saturday'!AP807,0),"")</f>
        <v/>
      </c>
      <c r="N804" s="120" t="str">
        <f>IF('BB-2024-Saturday'!$AJ807&lt;&gt;"",IF('BB-2024-Saturday'!$AJ807="m",'BB-2024-Saturday'!U807,0),"")</f>
        <v/>
      </c>
      <c r="O804" s="120" t="str">
        <f>IF('BB-2024-Saturday'!$AJ807&lt;&gt;"",IF('BB-2024-Saturday'!$AJ807="m",'BB-2024-Saturday'!V807,0),"")</f>
        <v/>
      </c>
    </row>
    <row r="805" spans="1:15" x14ac:dyDescent="0.25">
      <c r="A805" t="str">
        <f>IF('BB-2024-Saturday'!AJ808&lt;&gt;"",'BB-2024-Saturday'!AJ808,"")</f>
        <v/>
      </c>
      <c r="B805" t="str">
        <f>IF('BB-2024-Saturday'!AJ808&lt;&gt;"",'BB-2024-Saturday'!AR808,"")</f>
        <v/>
      </c>
      <c r="C805" t="str">
        <f>IF('BB-2024-Saturday'!AJ808="m","v","a")</f>
        <v>a</v>
      </c>
      <c r="D805" s="92" t="str">
        <f>IF('BB-2024-Saturday'!AJ808&lt;&gt;"",'BB-2024-Saturday'!AI808,"")</f>
        <v/>
      </c>
      <c r="E805" s="119" t="str">
        <f>IF('BB-2024-Saturday'!$AJ808&lt;&gt;"",IF('BB-2024-Saturday'!$AJ808="t",0,'BB-2024-Saturday'!AM808),"")</f>
        <v/>
      </c>
      <c r="F805" s="119" t="str">
        <f>IF('BB-2024-Saturday'!$AJ808&lt;&gt;"",IF('BB-2024-Saturday'!$AJ808="t",0,'BB-2024-Saturday'!AN808),"")</f>
        <v/>
      </c>
      <c r="G805" s="119" t="str">
        <f>IF('BB-2024-Saturday'!$AJ808&lt;&gt;"",IF('BB-2024-Saturday'!$AJ808="t",0,'BB-2024-Saturday'!AO808),"")</f>
        <v/>
      </c>
      <c r="H805" s="119" t="str">
        <f>IF('BB-2024-Saturday'!$AJ808&lt;&gt;"",IF('BB-2024-Saturday'!$AJ808="t",0,'BB-2024-Saturday'!AP808),"")</f>
        <v/>
      </c>
      <c r="I805" s="119" t="str">
        <f>IF('BB-2024-Saturday'!$AJ808&lt;&gt;"",IF('BB-2024-Saturday'!$AJ808="t",0,'BB-2024-Saturday'!AQ808),"")</f>
        <v/>
      </c>
      <c r="J805" s="119" t="str">
        <f>IF('BB-2024-Saturday'!$AJ808&lt;&gt;"",IF('BB-2024-Saturday'!$AJ808="t",'BB-2024-Saturday'!AM808,0),"")</f>
        <v/>
      </c>
      <c r="K805" s="119" t="str">
        <f>IF('BB-2024-Saturday'!$AJ808&lt;&gt;"",IF('BB-2024-Saturday'!$AJ808="t",'BB-2024-Saturday'!AN808,0),"")</f>
        <v/>
      </c>
      <c r="L805" s="119" t="str">
        <f>IF('BB-2024-Saturday'!$AJ808&lt;&gt;"",IF('BB-2024-Saturday'!$AJ808="t",'BB-2024-Saturday'!AO808,0),"")</f>
        <v/>
      </c>
      <c r="M805" s="119" t="str">
        <f>IF('BB-2024-Saturday'!$AJ808&lt;&gt;"",IF('BB-2024-Saturday'!$AJ808="t",'BB-2024-Saturday'!AP808,0),"")</f>
        <v/>
      </c>
      <c r="N805" s="120" t="str">
        <f>IF('BB-2024-Saturday'!$AJ808&lt;&gt;"",IF('BB-2024-Saturday'!$AJ808="m",'BB-2024-Saturday'!U808,0),"")</f>
        <v/>
      </c>
      <c r="O805" s="120" t="str">
        <f>IF('BB-2024-Saturday'!$AJ808&lt;&gt;"",IF('BB-2024-Saturday'!$AJ808="m",'BB-2024-Saturday'!V808,0),"")</f>
        <v/>
      </c>
    </row>
    <row r="806" spans="1:15" x14ac:dyDescent="0.25">
      <c r="A806" t="str">
        <f>IF('BB-2024-Saturday'!AJ809&lt;&gt;"",'BB-2024-Saturday'!AJ809,"")</f>
        <v/>
      </c>
      <c r="B806" t="str">
        <f>IF('BB-2024-Saturday'!AJ809&lt;&gt;"",'BB-2024-Saturday'!AR809,"")</f>
        <v/>
      </c>
      <c r="C806" t="str">
        <f>IF('BB-2024-Saturday'!AJ809="m","v","a")</f>
        <v>a</v>
      </c>
      <c r="D806" s="92" t="str">
        <f>IF('BB-2024-Saturday'!AJ809&lt;&gt;"",'BB-2024-Saturday'!AI809,"")</f>
        <v/>
      </c>
      <c r="E806" s="119" t="str">
        <f>IF('BB-2024-Saturday'!$AJ809&lt;&gt;"",IF('BB-2024-Saturday'!$AJ809="t",0,'BB-2024-Saturday'!AM809),"")</f>
        <v/>
      </c>
      <c r="F806" s="119" t="str">
        <f>IF('BB-2024-Saturday'!$AJ809&lt;&gt;"",IF('BB-2024-Saturday'!$AJ809="t",0,'BB-2024-Saturday'!AN809),"")</f>
        <v/>
      </c>
      <c r="G806" s="119" t="str">
        <f>IF('BB-2024-Saturday'!$AJ809&lt;&gt;"",IF('BB-2024-Saturday'!$AJ809="t",0,'BB-2024-Saturday'!AO809),"")</f>
        <v/>
      </c>
      <c r="H806" s="119" t="str">
        <f>IF('BB-2024-Saturday'!$AJ809&lt;&gt;"",IF('BB-2024-Saturday'!$AJ809="t",0,'BB-2024-Saturday'!AP809),"")</f>
        <v/>
      </c>
      <c r="I806" s="119" t="str">
        <f>IF('BB-2024-Saturday'!$AJ809&lt;&gt;"",IF('BB-2024-Saturday'!$AJ809="t",0,'BB-2024-Saturday'!AQ809),"")</f>
        <v/>
      </c>
      <c r="J806" s="119" t="str">
        <f>IF('BB-2024-Saturday'!$AJ809&lt;&gt;"",IF('BB-2024-Saturday'!$AJ809="t",'BB-2024-Saturday'!AM809,0),"")</f>
        <v/>
      </c>
      <c r="K806" s="119" t="str">
        <f>IF('BB-2024-Saturday'!$AJ809&lt;&gt;"",IF('BB-2024-Saturday'!$AJ809="t",'BB-2024-Saturday'!AN809,0),"")</f>
        <v/>
      </c>
      <c r="L806" s="119" t="str">
        <f>IF('BB-2024-Saturday'!$AJ809&lt;&gt;"",IF('BB-2024-Saturday'!$AJ809="t",'BB-2024-Saturday'!AO809,0),"")</f>
        <v/>
      </c>
      <c r="M806" s="119" t="str">
        <f>IF('BB-2024-Saturday'!$AJ809&lt;&gt;"",IF('BB-2024-Saturday'!$AJ809="t",'BB-2024-Saturday'!AP809,0),"")</f>
        <v/>
      </c>
      <c r="N806" s="120" t="str">
        <f>IF('BB-2024-Saturday'!$AJ809&lt;&gt;"",IF('BB-2024-Saturday'!$AJ809="m",'BB-2024-Saturday'!U809,0),"")</f>
        <v/>
      </c>
      <c r="O806" s="120" t="str">
        <f>IF('BB-2024-Saturday'!$AJ809&lt;&gt;"",IF('BB-2024-Saturday'!$AJ809="m",'BB-2024-Saturday'!V809,0),"")</f>
        <v/>
      </c>
    </row>
    <row r="807" spans="1:15" x14ac:dyDescent="0.25">
      <c r="A807" t="str">
        <f>IF('BB-2024-Saturday'!AJ810&lt;&gt;"",'BB-2024-Saturday'!AJ810,"")</f>
        <v/>
      </c>
      <c r="B807" t="str">
        <f>IF('BB-2024-Saturday'!AJ810&lt;&gt;"",'BB-2024-Saturday'!AR810,"")</f>
        <v/>
      </c>
      <c r="C807" t="str">
        <f>IF('BB-2024-Saturday'!AJ810="m","v","a")</f>
        <v>a</v>
      </c>
      <c r="D807" s="92" t="str">
        <f>IF('BB-2024-Saturday'!AJ810&lt;&gt;"",'BB-2024-Saturday'!AI810,"")</f>
        <v/>
      </c>
      <c r="E807" s="119" t="str">
        <f>IF('BB-2024-Saturday'!$AJ810&lt;&gt;"",IF('BB-2024-Saturday'!$AJ810="t",0,'BB-2024-Saturday'!AM810),"")</f>
        <v/>
      </c>
      <c r="F807" s="119" t="str">
        <f>IF('BB-2024-Saturday'!$AJ810&lt;&gt;"",IF('BB-2024-Saturday'!$AJ810="t",0,'BB-2024-Saturday'!AN810),"")</f>
        <v/>
      </c>
      <c r="G807" s="119" t="str">
        <f>IF('BB-2024-Saturday'!$AJ810&lt;&gt;"",IF('BB-2024-Saturday'!$AJ810="t",0,'BB-2024-Saturday'!AO810),"")</f>
        <v/>
      </c>
      <c r="H807" s="119" t="str">
        <f>IF('BB-2024-Saturday'!$AJ810&lt;&gt;"",IF('BB-2024-Saturday'!$AJ810="t",0,'BB-2024-Saturday'!AP810),"")</f>
        <v/>
      </c>
      <c r="I807" s="119" t="str">
        <f>IF('BB-2024-Saturday'!$AJ810&lt;&gt;"",IF('BB-2024-Saturday'!$AJ810="t",0,'BB-2024-Saturday'!AQ810),"")</f>
        <v/>
      </c>
      <c r="J807" s="119" t="str">
        <f>IF('BB-2024-Saturday'!$AJ810&lt;&gt;"",IF('BB-2024-Saturday'!$AJ810="t",'BB-2024-Saturday'!AM810,0),"")</f>
        <v/>
      </c>
      <c r="K807" s="119" t="str">
        <f>IF('BB-2024-Saturday'!$AJ810&lt;&gt;"",IF('BB-2024-Saturday'!$AJ810="t",'BB-2024-Saturday'!AN810,0),"")</f>
        <v/>
      </c>
      <c r="L807" s="119" t="str">
        <f>IF('BB-2024-Saturday'!$AJ810&lt;&gt;"",IF('BB-2024-Saturday'!$AJ810="t",'BB-2024-Saturday'!AO810,0),"")</f>
        <v/>
      </c>
      <c r="M807" s="119" t="str">
        <f>IF('BB-2024-Saturday'!$AJ810&lt;&gt;"",IF('BB-2024-Saturday'!$AJ810="t",'BB-2024-Saturday'!AP810,0),"")</f>
        <v/>
      </c>
      <c r="N807" s="120" t="str">
        <f>IF('BB-2024-Saturday'!$AJ810&lt;&gt;"",IF('BB-2024-Saturday'!$AJ810="m",'BB-2024-Saturday'!U810,0),"")</f>
        <v/>
      </c>
      <c r="O807" s="120" t="str">
        <f>IF('BB-2024-Saturday'!$AJ810&lt;&gt;"",IF('BB-2024-Saturday'!$AJ810="m",'BB-2024-Saturday'!V810,0),"")</f>
        <v/>
      </c>
    </row>
    <row r="808" spans="1:15" x14ac:dyDescent="0.25">
      <c r="A808" t="str">
        <f>IF('BB-2024-Saturday'!AJ811&lt;&gt;"",'BB-2024-Saturday'!AJ811,"")</f>
        <v/>
      </c>
      <c r="B808" t="str">
        <f>IF('BB-2024-Saturday'!AJ811&lt;&gt;"",'BB-2024-Saturday'!AR811,"")</f>
        <v/>
      </c>
      <c r="C808" t="str">
        <f>IF('BB-2024-Saturday'!AJ811="m","v","a")</f>
        <v>a</v>
      </c>
      <c r="D808" s="92" t="str">
        <f>IF('BB-2024-Saturday'!AJ811&lt;&gt;"",'BB-2024-Saturday'!AI811,"")</f>
        <v/>
      </c>
      <c r="E808" s="119" t="str">
        <f>IF('BB-2024-Saturday'!$AJ811&lt;&gt;"",IF('BB-2024-Saturday'!$AJ811="t",0,'BB-2024-Saturday'!AM811),"")</f>
        <v/>
      </c>
      <c r="F808" s="119" t="str">
        <f>IF('BB-2024-Saturday'!$AJ811&lt;&gt;"",IF('BB-2024-Saturday'!$AJ811="t",0,'BB-2024-Saturday'!AN811),"")</f>
        <v/>
      </c>
      <c r="G808" s="119" t="str">
        <f>IF('BB-2024-Saturday'!$AJ811&lt;&gt;"",IF('BB-2024-Saturday'!$AJ811="t",0,'BB-2024-Saturday'!AO811),"")</f>
        <v/>
      </c>
      <c r="H808" s="119" t="str">
        <f>IF('BB-2024-Saturday'!$AJ811&lt;&gt;"",IF('BB-2024-Saturday'!$AJ811="t",0,'BB-2024-Saturday'!AP811),"")</f>
        <v/>
      </c>
      <c r="I808" s="119" t="str">
        <f>IF('BB-2024-Saturday'!$AJ811&lt;&gt;"",IF('BB-2024-Saturday'!$AJ811="t",0,'BB-2024-Saturday'!AQ811),"")</f>
        <v/>
      </c>
      <c r="J808" s="119" t="str">
        <f>IF('BB-2024-Saturday'!$AJ811&lt;&gt;"",IF('BB-2024-Saturday'!$AJ811="t",'BB-2024-Saturday'!AM811,0),"")</f>
        <v/>
      </c>
      <c r="K808" s="119" t="str">
        <f>IF('BB-2024-Saturday'!$AJ811&lt;&gt;"",IF('BB-2024-Saturday'!$AJ811="t",'BB-2024-Saturday'!AN811,0),"")</f>
        <v/>
      </c>
      <c r="L808" s="119" t="str">
        <f>IF('BB-2024-Saturday'!$AJ811&lt;&gt;"",IF('BB-2024-Saturday'!$AJ811="t",'BB-2024-Saturday'!AO811,0),"")</f>
        <v/>
      </c>
      <c r="M808" s="119" t="str">
        <f>IF('BB-2024-Saturday'!$AJ811&lt;&gt;"",IF('BB-2024-Saturday'!$AJ811="t",'BB-2024-Saturday'!AP811,0),"")</f>
        <v/>
      </c>
      <c r="N808" s="120" t="str">
        <f>IF('BB-2024-Saturday'!$AJ811&lt;&gt;"",IF('BB-2024-Saturday'!$AJ811="m",'BB-2024-Saturday'!U811,0),"")</f>
        <v/>
      </c>
      <c r="O808" s="120" t="str">
        <f>IF('BB-2024-Saturday'!$AJ811&lt;&gt;"",IF('BB-2024-Saturday'!$AJ811="m",'BB-2024-Saturday'!V811,0),"")</f>
        <v/>
      </c>
    </row>
    <row r="809" spans="1:15" x14ac:dyDescent="0.25">
      <c r="A809" t="str">
        <f>IF('BB-2024-Saturday'!AJ812&lt;&gt;"",'BB-2024-Saturday'!AJ812,"")</f>
        <v/>
      </c>
      <c r="B809" t="str">
        <f>IF('BB-2024-Saturday'!AJ812&lt;&gt;"",'BB-2024-Saturday'!AR812,"")</f>
        <v/>
      </c>
      <c r="C809" t="str">
        <f>IF('BB-2024-Saturday'!AJ812="m","v","a")</f>
        <v>a</v>
      </c>
      <c r="D809" s="92" t="str">
        <f>IF('BB-2024-Saturday'!AJ812&lt;&gt;"",'BB-2024-Saturday'!AI812,"")</f>
        <v/>
      </c>
      <c r="E809" s="119" t="str">
        <f>IF('BB-2024-Saturday'!$AJ812&lt;&gt;"",IF('BB-2024-Saturday'!$AJ812="t",0,'BB-2024-Saturday'!AM812),"")</f>
        <v/>
      </c>
      <c r="F809" s="119" t="str">
        <f>IF('BB-2024-Saturday'!$AJ812&lt;&gt;"",IF('BB-2024-Saturday'!$AJ812="t",0,'BB-2024-Saturday'!AN812),"")</f>
        <v/>
      </c>
      <c r="G809" s="119" t="str">
        <f>IF('BB-2024-Saturday'!$AJ812&lt;&gt;"",IF('BB-2024-Saturday'!$AJ812="t",0,'BB-2024-Saturday'!AO812),"")</f>
        <v/>
      </c>
      <c r="H809" s="119" t="str">
        <f>IF('BB-2024-Saturday'!$AJ812&lt;&gt;"",IF('BB-2024-Saturday'!$AJ812="t",0,'BB-2024-Saturday'!AP812),"")</f>
        <v/>
      </c>
      <c r="I809" s="119" t="str">
        <f>IF('BB-2024-Saturday'!$AJ812&lt;&gt;"",IF('BB-2024-Saturday'!$AJ812="t",0,'BB-2024-Saturday'!AQ812),"")</f>
        <v/>
      </c>
      <c r="J809" s="119" t="str">
        <f>IF('BB-2024-Saturday'!$AJ812&lt;&gt;"",IF('BB-2024-Saturday'!$AJ812="t",'BB-2024-Saturday'!AM812,0),"")</f>
        <v/>
      </c>
      <c r="K809" s="119" t="str">
        <f>IF('BB-2024-Saturday'!$AJ812&lt;&gt;"",IF('BB-2024-Saturday'!$AJ812="t",'BB-2024-Saturday'!AN812,0),"")</f>
        <v/>
      </c>
      <c r="L809" s="119" t="str">
        <f>IF('BB-2024-Saturday'!$AJ812&lt;&gt;"",IF('BB-2024-Saturday'!$AJ812="t",'BB-2024-Saturday'!AO812,0),"")</f>
        <v/>
      </c>
      <c r="M809" s="119" t="str">
        <f>IF('BB-2024-Saturday'!$AJ812&lt;&gt;"",IF('BB-2024-Saturday'!$AJ812="t",'BB-2024-Saturday'!AP812,0),"")</f>
        <v/>
      </c>
      <c r="N809" s="120" t="str">
        <f>IF('BB-2024-Saturday'!$AJ812&lt;&gt;"",IF('BB-2024-Saturday'!$AJ812="m",'BB-2024-Saturday'!U812,0),"")</f>
        <v/>
      </c>
      <c r="O809" s="120" t="str">
        <f>IF('BB-2024-Saturday'!$AJ812&lt;&gt;"",IF('BB-2024-Saturday'!$AJ812="m",'BB-2024-Saturday'!V812,0),"")</f>
        <v/>
      </c>
    </row>
    <row r="810" spans="1:15" x14ac:dyDescent="0.25">
      <c r="A810" t="str">
        <f>IF('BB-2024-Saturday'!AJ813&lt;&gt;"",'BB-2024-Saturday'!AJ813,"")</f>
        <v/>
      </c>
      <c r="B810" t="str">
        <f>IF('BB-2024-Saturday'!AJ813&lt;&gt;"",'BB-2024-Saturday'!AR813,"")</f>
        <v/>
      </c>
      <c r="C810" t="str">
        <f>IF('BB-2024-Saturday'!AJ813="m","v","a")</f>
        <v>a</v>
      </c>
      <c r="D810" s="92" t="str">
        <f>IF('BB-2024-Saturday'!AJ813&lt;&gt;"",'BB-2024-Saturday'!AI813,"")</f>
        <v/>
      </c>
      <c r="E810" s="119" t="str">
        <f>IF('BB-2024-Saturday'!$AJ813&lt;&gt;"",IF('BB-2024-Saturday'!$AJ813="t",0,'BB-2024-Saturday'!AM813),"")</f>
        <v/>
      </c>
      <c r="F810" s="119" t="str">
        <f>IF('BB-2024-Saturday'!$AJ813&lt;&gt;"",IF('BB-2024-Saturday'!$AJ813="t",0,'BB-2024-Saturday'!AN813),"")</f>
        <v/>
      </c>
      <c r="G810" s="119" t="str">
        <f>IF('BB-2024-Saturday'!$AJ813&lt;&gt;"",IF('BB-2024-Saturday'!$AJ813="t",0,'BB-2024-Saturday'!AO813),"")</f>
        <v/>
      </c>
      <c r="H810" s="119" t="str">
        <f>IF('BB-2024-Saturday'!$AJ813&lt;&gt;"",IF('BB-2024-Saturday'!$AJ813="t",0,'BB-2024-Saturday'!AP813),"")</f>
        <v/>
      </c>
      <c r="I810" s="119" t="str">
        <f>IF('BB-2024-Saturday'!$AJ813&lt;&gt;"",IF('BB-2024-Saturday'!$AJ813="t",0,'BB-2024-Saturday'!AQ813),"")</f>
        <v/>
      </c>
      <c r="J810" s="119" t="str">
        <f>IF('BB-2024-Saturday'!$AJ813&lt;&gt;"",IF('BB-2024-Saturday'!$AJ813="t",'BB-2024-Saturday'!AM813,0),"")</f>
        <v/>
      </c>
      <c r="K810" s="119" t="str">
        <f>IF('BB-2024-Saturday'!$AJ813&lt;&gt;"",IF('BB-2024-Saturday'!$AJ813="t",'BB-2024-Saturday'!AN813,0),"")</f>
        <v/>
      </c>
      <c r="L810" s="119" t="str">
        <f>IF('BB-2024-Saturday'!$AJ813&lt;&gt;"",IF('BB-2024-Saturday'!$AJ813="t",'BB-2024-Saturday'!AO813,0),"")</f>
        <v/>
      </c>
      <c r="M810" s="119" t="str">
        <f>IF('BB-2024-Saturday'!$AJ813&lt;&gt;"",IF('BB-2024-Saturday'!$AJ813="t",'BB-2024-Saturday'!AP813,0),"")</f>
        <v/>
      </c>
      <c r="N810" s="120" t="str">
        <f>IF('BB-2024-Saturday'!$AJ813&lt;&gt;"",IF('BB-2024-Saturday'!$AJ813="m",'BB-2024-Saturday'!U813,0),"")</f>
        <v/>
      </c>
      <c r="O810" s="120" t="str">
        <f>IF('BB-2024-Saturday'!$AJ813&lt;&gt;"",IF('BB-2024-Saturday'!$AJ813="m",'BB-2024-Saturday'!V813,0),"")</f>
        <v/>
      </c>
    </row>
    <row r="811" spans="1:15" x14ac:dyDescent="0.25">
      <c r="A811" t="str">
        <f>IF('BB-2024-Saturday'!AJ814&lt;&gt;"",'BB-2024-Saturday'!AJ814,"")</f>
        <v>l</v>
      </c>
      <c r="B811" t="str">
        <f>IF('BB-2024-Saturday'!AJ814&lt;&gt;"",'BB-2024-Saturday'!AR814,"")</f>
        <v>STOP.  (Was a Traffic Light.)  Carry straight on.</v>
      </c>
      <c r="C811" t="str">
        <f>IF('BB-2024-Saturday'!AJ814="m","v","a")</f>
        <v>a</v>
      </c>
      <c r="D811" s="92">
        <f>IF('BB-2024-Saturday'!AJ814&lt;&gt;"",'BB-2024-Saturday'!AI814,"")</f>
        <v>274.64999999999998</v>
      </c>
      <c r="E811" s="119">
        <f>IF('BB-2024-Saturday'!$AJ814&lt;&gt;"",IF('BB-2024-Saturday'!$AJ814="t",0,'BB-2024-Saturday'!AM814),"")</f>
        <v>35</v>
      </c>
      <c r="F811" s="119">
        <f>IF('BB-2024-Saturday'!$AJ814&lt;&gt;"",IF('BB-2024-Saturday'!$AJ814="t",0,'BB-2024-Saturday'!AN814),"")</f>
        <v>40</v>
      </c>
      <c r="G811" s="119">
        <f>IF('BB-2024-Saturday'!$AJ814&lt;&gt;"",IF('BB-2024-Saturday'!$AJ814="t",0,'BB-2024-Saturday'!AO814),"")</f>
        <v>45</v>
      </c>
      <c r="H811" s="119">
        <f>IF('BB-2024-Saturday'!$AJ814&lt;&gt;"",IF('BB-2024-Saturday'!$AJ814="t",0,'BB-2024-Saturday'!AP814),"")</f>
        <v>50</v>
      </c>
      <c r="I811" s="119" t="str">
        <f>IF('BB-2024-Saturday'!$AJ814&lt;&gt;"",IF('BB-2024-Saturday'!$AJ814="t",0,'BB-2024-Saturday'!AQ814),"")</f>
        <v>80</v>
      </c>
      <c r="J811" s="119">
        <f>IF('BB-2024-Saturday'!$AJ814&lt;&gt;"",IF('BB-2024-Saturday'!$AJ814="t",'BB-2024-Saturday'!AM814,0),"")</f>
        <v>0</v>
      </c>
      <c r="K811" s="119">
        <f>IF('BB-2024-Saturday'!$AJ814&lt;&gt;"",IF('BB-2024-Saturday'!$AJ814="t",'BB-2024-Saturday'!AN814,0),"")</f>
        <v>0</v>
      </c>
      <c r="L811" s="119">
        <f>IF('BB-2024-Saturday'!$AJ814&lt;&gt;"",IF('BB-2024-Saturday'!$AJ814="t",'BB-2024-Saturday'!AO814,0),"")</f>
        <v>0</v>
      </c>
      <c r="M811" s="119">
        <f>IF('BB-2024-Saturday'!$AJ814&lt;&gt;"",IF('BB-2024-Saturday'!$AJ814="t",'BB-2024-Saturday'!AP814,0),"")</f>
        <v>0</v>
      </c>
      <c r="N811" s="120">
        <f>IF('BB-2024-Saturday'!$AJ814&lt;&gt;"",IF('BB-2024-Saturday'!$AJ814="m",'BB-2024-Saturday'!U814,0),"")</f>
        <v>0</v>
      </c>
      <c r="O811" s="120">
        <f>IF('BB-2024-Saturday'!$AJ814&lt;&gt;"",IF('BB-2024-Saturday'!$AJ814="m",'BB-2024-Saturday'!V814,0),"")</f>
        <v>0</v>
      </c>
    </row>
    <row r="812" spans="1:15" x14ac:dyDescent="0.25">
      <c r="A812" t="str">
        <f>IF('BB-2024-Saturday'!AJ815&lt;&gt;"",'BB-2024-Saturday'!AJ815,"")</f>
        <v/>
      </c>
      <c r="B812" t="str">
        <f>IF('BB-2024-Saturday'!AJ815&lt;&gt;"",'BB-2024-Saturday'!AR815,"")</f>
        <v/>
      </c>
      <c r="C812" t="str">
        <f>IF('BB-2024-Saturday'!AJ815="m","v","a")</f>
        <v>a</v>
      </c>
      <c r="D812" s="92" t="str">
        <f>IF('BB-2024-Saturday'!AJ815&lt;&gt;"",'BB-2024-Saturday'!AI815,"")</f>
        <v/>
      </c>
      <c r="E812" s="119" t="str">
        <f>IF('BB-2024-Saturday'!$AJ815&lt;&gt;"",IF('BB-2024-Saturday'!$AJ815="t",0,'BB-2024-Saturday'!AM815),"")</f>
        <v/>
      </c>
      <c r="F812" s="119" t="str">
        <f>IF('BB-2024-Saturday'!$AJ815&lt;&gt;"",IF('BB-2024-Saturday'!$AJ815="t",0,'BB-2024-Saturday'!AN815),"")</f>
        <v/>
      </c>
      <c r="G812" s="119" t="str">
        <f>IF('BB-2024-Saturday'!$AJ815&lt;&gt;"",IF('BB-2024-Saturday'!$AJ815="t",0,'BB-2024-Saturday'!AO815),"")</f>
        <v/>
      </c>
      <c r="H812" s="119" t="str">
        <f>IF('BB-2024-Saturday'!$AJ815&lt;&gt;"",IF('BB-2024-Saturday'!$AJ815="t",0,'BB-2024-Saturday'!AP815),"")</f>
        <v/>
      </c>
      <c r="I812" s="119" t="str">
        <f>IF('BB-2024-Saturday'!$AJ815&lt;&gt;"",IF('BB-2024-Saturday'!$AJ815="t",0,'BB-2024-Saturday'!AQ815),"")</f>
        <v/>
      </c>
      <c r="J812" s="119" t="str">
        <f>IF('BB-2024-Saturday'!$AJ815&lt;&gt;"",IF('BB-2024-Saturday'!$AJ815="t",'BB-2024-Saturday'!AM815,0),"")</f>
        <v/>
      </c>
      <c r="K812" s="119" t="str">
        <f>IF('BB-2024-Saturday'!$AJ815&lt;&gt;"",IF('BB-2024-Saturday'!$AJ815="t",'BB-2024-Saturday'!AN815,0),"")</f>
        <v/>
      </c>
      <c r="L812" s="119" t="str">
        <f>IF('BB-2024-Saturday'!$AJ815&lt;&gt;"",IF('BB-2024-Saturday'!$AJ815="t",'BB-2024-Saturday'!AO815,0),"")</f>
        <v/>
      </c>
      <c r="M812" s="119" t="str">
        <f>IF('BB-2024-Saturday'!$AJ815&lt;&gt;"",IF('BB-2024-Saturday'!$AJ815="t",'BB-2024-Saturday'!AP815,0),"")</f>
        <v/>
      </c>
      <c r="N812" s="120" t="str">
        <f>IF('BB-2024-Saturday'!$AJ815&lt;&gt;"",IF('BB-2024-Saturday'!$AJ815="m",'BB-2024-Saturday'!U815,0),"")</f>
        <v/>
      </c>
      <c r="O812" s="120" t="str">
        <f>IF('BB-2024-Saturday'!$AJ815&lt;&gt;"",IF('BB-2024-Saturday'!$AJ815="m",'BB-2024-Saturday'!V815,0),"")</f>
        <v/>
      </c>
    </row>
    <row r="813" spans="1:15" x14ac:dyDescent="0.25">
      <c r="A813" t="str">
        <f>IF('BB-2024-Saturday'!AJ816&lt;&gt;"",'BB-2024-Saturday'!AJ816,"")</f>
        <v/>
      </c>
      <c r="B813" t="str">
        <f>IF('BB-2024-Saturday'!AJ816&lt;&gt;"",'BB-2024-Saturday'!AR816,"")</f>
        <v/>
      </c>
      <c r="C813" t="str">
        <f>IF('BB-2024-Saturday'!AJ816="m","v","a")</f>
        <v>a</v>
      </c>
      <c r="D813" s="92" t="str">
        <f>IF('BB-2024-Saturday'!AJ816&lt;&gt;"",'BB-2024-Saturday'!AI816,"")</f>
        <v/>
      </c>
      <c r="E813" s="119" t="str">
        <f>IF('BB-2024-Saturday'!$AJ816&lt;&gt;"",IF('BB-2024-Saturday'!$AJ816="t",0,'BB-2024-Saturday'!AM816),"")</f>
        <v/>
      </c>
      <c r="F813" s="119" t="str">
        <f>IF('BB-2024-Saturday'!$AJ816&lt;&gt;"",IF('BB-2024-Saturday'!$AJ816="t",0,'BB-2024-Saturday'!AN816),"")</f>
        <v/>
      </c>
      <c r="G813" s="119" t="str">
        <f>IF('BB-2024-Saturday'!$AJ816&lt;&gt;"",IF('BB-2024-Saturday'!$AJ816="t",0,'BB-2024-Saturday'!AO816),"")</f>
        <v/>
      </c>
      <c r="H813" s="119" t="str">
        <f>IF('BB-2024-Saturday'!$AJ816&lt;&gt;"",IF('BB-2024-Saturday'!$AJ816="t",0,'BB-2024-Saturday'!AP816),"")</f>
        <v/>
      </c>
      <c r="I813" s="119" t="str">
        <f>IF('BB-2024-Saturday'!$AJ816&lt;&gt;"",IF('BB-2024-Saturday'!$AJ816="t",0,'BB-2024-Saturday'!AQ816),"")</f>
        <v/>
      </c>
      <c r="J813" s="119" t="str">
        <f>IF('BB-2024-Saturday'!$AJ816&lt;&gt;"",IF('BB-2024-Saturday'!$AJ816="t",'BB-2024-Saturday'!AM816,0),"")</f>
        <v/>
      </c>
      <c r="K813" s="119" t="str">
        <f>IF('BB-2024-Saturday'!$AJ816&lt;&gt;"",IF('BB-2024-Saturday'!$AJ816="t",'BB-2024-Saturday'!AN816,0),"")</f>
        <v/>
      </c>
      <c r="L813" s="119" t="str">
        <f>IF('BB-2024-Saturday'!$AJ816&lt;&gt;"",IF('BB-2024-Saturday'!$AJ816="t",'BB-2024-Saturday'!AO816,0),"")</f>
        <v/>
      </c>
      <c r="M813" s="119" t="str">
        <f>IF('BB-2024-Saturday'!$AJ816&lt;&gt;"",IF('BB-2024-Saturday'!$AJ816="t",'BB-2024-Saturday'!AP816,0),"")</f>
        <v/>
      </c>
      <c r="N813" s="120" t="str">
        <f>IF('BB-2024-Saturday'!$AJ816&lt;&gt;"",IF('BB-2024-Saturday'!$AJ816="m",'BB-2024-Saturday'!U816,0),"")</f>
        <v/>
      </c>
      <c r="O813" s="120" t="str">
        <f>IF('BB-2024-Saturday'!$AJ816&lt;&gt;"",IF('BB-2024-Saturday'!$AJ816="m",'BB-2024-Saturday'!V816,0),"")</f>
        <v/>
      </c>
    </row>
    <row r="814" spans="1:15" x14ac:dyDescent="0.25">
      <c r="A814" t="str">
        <f>IF('BB-2024-Saturday'!AJ817&lt;&gt;"",'BB-2024-Saturday'!AJ817,"")</f>
        <v/>
      </c>
      <c r="B814" t="str">
        <f>IF('BB-2024-Saturday'!AJ817&lt;&gt;"",'BB-2024-Saturday'!AR817,"")</f>
        <v/>
      </c>
      <c r="C814" t="str">
        <f>IF('BB-2024-Saturday'!AJ817="m","v","a")</f>
        <v>a</v>
      </c>
      <c r="D814" s="92" t="str">
        <f>IF('BB-2024-Saturday'!AJ817&lt;&gt;"",'BB-2024-Saturday'!AI817,"")</f>
        <v/>
      </c>
      <c r="E814" s="119" t="str">
        <f>IF('BB-2024-Saturday'!$AJ817&lt;&gt;"",IF('BB-2024-Saturday'!$AJ817="t",0,'BB-2024-Saturday'!AM817),"")</f>
        <v/>
      </c>
      <c r="F814" s="119" t="str">
        <f>IF('BB-2024-Saturday'!$AJ817&lt;&gt;"",IF('BB-2024-Saturday'!$AJ817="t",0,'BB-2024-Saturday'!AN817),"")</f>
        <v/>
      </c>
      <c r="G814" s="119" t="str">
        <f>IF('BB-2024-Saturday'!$AJ817&lt;&gt;"",IF('BB-2024-Saturday'!$AJ817="t",0,'BB-2024-Saturday'!AO817),"")</f>
        <v/>
      </c>
      <c r="H814" s="119" t="str">
        <f>IF('BB-2024-Saturday'!$AJ817&lt;&gt;"",IF('BB-2024-Saturday'!$AJ817="t",0,'BB-2024-Saturday'!AP817),"")</f>
        <v/>
      </c>
      <c r="I814" s="119" t="str">
        <f>IF('BB-2024-Saturday'!$AJ817&lt;&gt;"",IF('BB-2024-Saturday'!$AJ817="t",0,'BB-2024-Saturday'!AQ817),"")</f>
        <v/>
      </c>
      <c r="J814" s="119" t="str">
        <f>IF('BB-2024-Saturday'!$AJ817&lt;&gt;"",IF('BB-2024-Saturday'!$AJ817="t",'BB-2024-Saturday'!AM817,0),"")</f>
        <v/>
      </c>
      <c r="K814" s="119" t="str">
        <f>IF('BB-2024-Saturday'!$AJ817&lt;&gt;"",IF('BB-2024-Saturday'!$AJ817="t",'BB-2024-Saturday'!AN817,0),"")</f>
        <v/>
      </c>
      <c r="L814" s="119" t="str">
        <f>IF('BB-2024-Saturday'!$AJ817&lt;&gt;"",IF('BB-2024-Saturday'!$AJ817="t",'BB-2024-Saturday'!AO817,0),"")</f>
        <v/>
      </c>
      <c r="M814" s="119" t="str">
        <f>IF('BB-2024-Saturday'!$AJ817&lt;&gt;"",IF('BB-2024-Saturday'!$AJ817="t",'BB-2024-Saturday'!AP817,0),"")</f>
        <v/>
      </c>
      <c r="N814" s="120" t="str">
        <f>IF('BB-2024-Saturday'!$AJ817&lt;&gt;"",IF('BB-2024-Saturday'!$AJ817="m",'BB-2024-Saturday'!U817,0),"")</f>
        <v/>
      </c>
      <c r="O814" s="120" t="str">
        <f>IF('BB-2024-Saturday'!$AJ817&lt;&gt;"",IF('BB-2024-Saturday'!$AJ817="m",'BB-2024-Saturday'!V817,0),"")</f>
        <v/>
      </c>
    </row>
    <row r="815" spans="1:15" x14ac:dyDescent="0.25">
      <c r="A815" t="str">
        <f>IF('BB-2024-Saturday'!AJ818&lt;&gt;"",'BB-2024-Saturday'!AJ818,"")</f>
        <v>l</v>
      </c>
      <c r="B815" t="str">
        <f>IF('BB-2024-Saturday'!AJ818&lt;&gt;"",'BB-2024-Saturday'!AR818,"")</f>
        <v>STOP.  Carry straight on .</v>
      </c>
      <c r="C815" t="str">
        <f>IF('BB-2024-Saturday'!AJ818="m","v","a")</f>
        <v>a</v>
      </c>
      <c r="D815" s="92">
        <f>IF('BB-2024-Saturday'!AJ818&lt;&gt;"",'BB-2024-Saturday'!AI818,"")</f>
        <v>275.86</v>
      </c>
      <c r="E815" s="119">
        <f>IF('BB-2024-Saturday'!$AJ818&lt;&gt;"",IF('BB-2024-Saturday'!$AJ818="t",0,'BB-2024-Saturday'!AM818),"")</f>
        <v>35</v>
      </c>
      <c r="F815" s="119">
        <f>IF('BB-2024-Saturday'!$AJ818&lt;&gt;"",IF('BB-2024-Saturday'!$AJ818="t",0,'BB-2024-Saturday'!AN818),"")</f>
        <v>40</v>
      </c>
      <c r="G815" s="119">
        <f>IF('BB-2024-Saturday'!$AJ818&lt;&gt;"",IF('BB-2024-Saturday'!$AJ818="t",0,'BB-2024-Saturday'!AO818),"")</f>
        <v>45</v>
      </c>
      <c r="H815" s="119">
        <f>IF('BB-2024-Saturday'!$AJ818&lt;&gt;"",IF('BB-2024-Saturday'!$AJ818="t",0,'BB-2024-Saturday'!AP818),"")</f>
        <v>50</v>
      </c>
      <c r="I815" s="119" t="str">
        <f>IF('BB-2024-Saturday'!$AJ818&lt;&gt;"",IF('BB-2024-Saturday'!$AJ818="t",0,'BB-2024-Saturday'!AQ818),"")</f>
        <v>80</v>
      </c>
      <c r="J815" s="119">
        <f>IF('BB-2024-Saturday'!$AJ818&lt;&gt;"",IF('BB-2024-Saturday'!$AJ818="t",'BB-2024-Saturday'!AM818,0),"")</f>
        <v>0</v>
      </c>
      <c r="K815" s="119">
        <f>IF('BB-2024-Saturday'!$AJ818&lt;&gt;"",IF('BB-2024-Saturday'!$AJ818="t",'BB-2024-Saturday'!AN818,0),"")</f>
        <v>0</v>
      </c>
      <c r="L815" s="119">
        <f>IF('BB-2024-Saturday'!$AJ818&lt;&gt;"",IF('BB-2024-Saturday'!$AJ818="t",'BB-2024-Saturday'!AO818,0),"")</f>
        <v>0</v>
      </c>
      <c r="M815" s="119">
        <f>IF('BB-2024-Saturday'!$AJ818&lt;&gt;"",IF('BB-2024-Saturday'!$AJ818="t",'BB-2024-Saturday'!AP818,0),"")</f>
        <v>0</v>
      </c>
      <c r="N815" s="120">
        <f>IF('BB-2024-Saturday'!$AJ818&lt;&gt;"",IF('BB-2024-Saturday'!$AJ818="m",'BB-2024-Saturday'!U818,0),"")</f>
        <v>0</v>
      </c>
      <c r="O815" s="120">
        <f>IF('BB-2024-Saturday'!$AJ818&lt;&gt;"",IF('BB-2024-Saturday'!$AJ818="m",'BB-2024-Saturday'!V818,0),"")</f>
        <v>0</v>
      </c>
    </row>
    <row r="816" spans="1:15" x14ac:dyDescent="0.25">
      <c r="A816" t="str">
        <f>IF('BB-2024-Saturday'!AJ819&lt;&gt;"",'BB-2024-Saturday'!AJ819,"")</f>
        <v>l</v>
      </c>
      <c r="B816" t="str">
        <f>IF('BB-2024-Saturday'!AJ819&lt;&gt;"",'BB-2024-Saturday'!AR819,"")</f>
        <v xml:space="preserve"> Traffic light.  Carry straight on.</v>
      </c>
      <c r="C816" t="str">
        <f>IF('BB-2024-Saturday'!AJ819="m","v","a")</f>
        <v>a</v>
      </c>
      <c r="D816" s="92">
        <f>IF('BB-2024-Saturday'!AJ819&lt;&gt;"",'BB-2024-Saturday'!AI819,"")</f>
        <v>277.72000000000003</v>
      </c>
      <c r="E816" s="119">
        <f>IF('BB-2024-Saturday'!$AJ819&lt;&gt;"",IF('BB-2024-Saturday'!$AJ819="t",0,'BB-2024-Saturday'!AM819),"")</f>
        <v>35</v>
      </c>
      <c r="F816" s="119">
        <f>IF('BB-2024-Saturday'!$AJ819&lt;&gt;"",IF('BB-2024-Saturday'!$AJ819="t",0,'BB-2024-Saturday'!AN819),"")</f>
        <v>40</v>
      </c>
      <c r="G816" s="119">
        <f>IF('BB-2024-Saturday'!$AJ819&lt;&gt;"",IF('BB-2024-Saturday'!$AJ819="t",0,'BB-2024-Saturday'!AO819),"")</f>
        <v>45</v>
      </c>
      <c r="H816" s="119">
        <f>IF('BB-2024-Saturday'!$AJ819&lt;&gt;"",IF('BB-2024-Saturday'!$AJ819="t",0,'BB-2024-Saturday'!AP819),"")</f>
        <v>50</v>
      </c>
      <c r="I816" s="119" t="str">
        <f>IF('BB-2024-Saturday'!$AJ819&lt;&gt;"",IF('BB-2024-Saturday'!$AJ819="t",0,'BB-2024-Saturday'!AQ819),"")</f>
        <v>80</v>
      </c>
      <c r="J816" s="119">
        <f>IF('BB-2024-Saturday'!$AJ819&lt;&gt;"",IF('BB-2024-Saturday'!$AJ819="t",'BB-2024-Saturday'!AM819,0),"")</f>
        <v>0</v>
      </c>
      <c r="K816" s="119">
        <f>IF('BB-2024-Saturday'!$AJ819&lt;&gt;"",IF('BB-2024-Saturday'!$AJ819="t",'BB-2024-Saturday'!AN819,0),"")</f>
        <v>0</v>
      </c>
      <c r="L816" s="119">
        <f>IF('BB-2024-Saturday'!$AJ819&lt;&gt;"",IF('BB-2024-Saturday'!$AJ819="t",'BB-2024-Saturday'!AO819,0),"")</f>
        <v>0</v>
      </c>
      <c r="M816" s="119">
        <f>IF('BB-2024-Saturday'!$AJ819&lt;&gt;"",IF('BB-2024-Saturday'!$AJ819="t",'BB-2024-Saturday'!AP819,0),"")</f>
        <v>0</v>
      </c>
      <c r="N816" s="120">
        <f>IF('BB-2024-Saturday'!$AJ819&lt;&gt;"",IF('BB-2024-Saturday'!$AJ819="m",'BB-2024-Saturday'!U819,0),"")</f>
        <v>0</v>
      </c>
      <c r="O816" s="120">
        <f>IF('BB-2024-Saturday'!$AJ819&lt;&gt;"",IF('BB-2024-Saturday'!$AJ819="m",'BB-2024-Saturday'!V819,0),"")</f>
        <v>0</v>
      </c>
    </row>
    <row r="817" spans="1:15" x14ac:dyDescent="0.25">
      <c r="A817" t="str">
        <f>IF('BB-2024-Saturday'!AJ820&lt;&gt;"",'BB-2024-Saturday'!AJ820,"")</f>
        <v>l</v>
      </c>
      <c r="B817" t="str">
        <f>IF('BB-2024-Saturday'!AJ820&lt;&gt;"",'BB-2024-Saturday'!AR820,"")</f>
        <v xml:space="preserve"> Traffic light.  Carry straight on.</v>
      </c>
      <c r="C817" t="str">
        <f>IF('BB-2024-Saturday'!AJ820="m","v","a")</f>
        <v>a</v>
      </c>
      <c r="D817" s="92">
        <f>IF('BB-2024-Saturday'!AJ820&lt;&gt;"",'BB-2024-Saturday'!AI820,"")</f>
        <v>278.33999999999997</v>
      </c>
      <c r="E817" s="119">
        <f>IF('BB-2024-Saturday'!$AJ820&lt;&gt;"",IF('BB-2024-Saturday'!$AJ820="t",0,'BB-2024-Saturday'!AM820),"")</f>
        <v>35</v>
      </c>
      <c r="F817" s="119">
        <f>IF('BB-2024-Saturday'!$AJ820&lt;&gt;"",IF('BB-2024-Saturday'!$AJ820="t",0,'BB-2024-Saturday'!AN820),"")</f>
        <v>40</v>
      </c>
      <c r="G817" s="119">
        <f>IF('BB-2024-Saturday'!$AJ820&lt;&gt;"",IF('BB-2024-Saturday'!$AJ820="t",0,'BB-2024-Saturday'!AO820),"")</f>
        <v>45</v>
      </c>
      <c r="H817" s="119">
        <f>IF('BB-2024-Saturday'!$AJ820&lt;&gt;"",IF('BB-2024-Saturday'!$AJ820="t",0,'BB-2024-Saturday'!AP820),"")</f>
        <v>50</v>
      </c>
      <c r="I817" s="119" t="str">
        <f>IF('BB-2024-Saturday'!$AJ820&lt;&gt;"",IF('BB-2024-Saturday'!$AJ820="t",0,'BB-2024-Saturday'!AQ820),"")</f>
        <v>80</v>
      </c>
      <c r="J817" s="119">
        <f>IF('BB-2024-Saturday'!$AJ820&lt;&gt;"",IF('BB-2024-Saturday'!$AJ820="t",'BB-2024-Saturday'!AM820,0),"")</f>
        <v>0</v>
      </c>
      <c r="K817" s="119">
        <f>IF('BB-2024-Saturday'!$AJ820&lt;&gt;"",IF('BB-2024-Saturday'!$AJ820="t",'BB-2024-Saturday'!AN820,0),"")</f>
        <v>0</v>
      </c>
      <c r="L817" s="119">
        <f>IF('BB-2024-Saturday'!$AJ820&lt;&gt;"",IF('BB-2024-Saturday'!$AJ820="t",'BB-2024-Saturday'!AO820,0),"")</f>
        <v>0</v>
      </c>
      <c r="M817" s="119">
        <f>IF('BB-2024-Saturday'!$AJ820&lt;&gt;"",IF('BB-2024-Saturday'!$AJ820="t",'BB-2024-Saturday'!AP820,0),"")</f>
        <v>0</v>
      </c>
      <c r="N817" s="120">
        <f>IF('BB-2024-Saturday'!$AJ820&lt;&gt;"",IF('BB-2024-Saturday'!$AJ820="m",'BB-2024-Saturday'!U820,0),"")</f>
        <v>0</v>
      </c>
      <c r="O817" s="120">
        <f>IF('BB-2024-Saturday'!$AJ820&lt;&gt;"",IF('BB-2024-Saturday'!$AJ820="m",'BB-2024-Saturday'!V820,0),"")</f>
        <v>0</v>
      </c>
    </row>
    <row r="818" spans="1:15" x14ac:dyDescent="0.25">
      <c r="A818" t="str">
        <f>IF('BB-2024-Saturday'!AJ821&lt;&gt;"",'BB-2024-Saturday'!AJ821,"")</f>
        <v/>
      </c>
      <c r="B818" t="str">
        <f>IF('BB-2024-Saturday'!AJ821&lt;&gt;"",'BB-2024-Saturday'!AR821,"")</f>
        <v/>
      </c>
      <c r="C818" t="str">
        <f>IF('BB-2024-Saturday'!AJ821="m","v","a")</f>
        <v>a</v>
      </c>
      <c r="D818" s="92" t="str">
        <f>IF('BB-2024-Saturday'!AJ821&lt;&gt;"",'BB-2024-Saturday'!AI821,"")</f>
        <v/>
      </c>
      <c r="E818" s="119" t="str">
        <f>IF('BB-2024-Saturday'!$AJ821&lt;&gt;"",IF('BB-2024-Saturday'!$AJ821="t",0,'BB-2024-Saturday'!AM821),"")</f>
        <v/>
      </c>
      <c r="F818" s="119" t="str">
        <f>IF('BB-2024-Saturday'!$AJ821&lt;&gt;"",IF('BB-2024-Saturday'!$AJ821="t",0,'BB-2024-Saturday'!AN821),"")</f>
        <v/>
      </c>
      <c r="G818" s="119" t="str">
        <f>IF('BB-2024-Saturday'!$AJ821&lt;&gt;"",IF('BB-2024-Saturday'!$AJ821="t",0,'BB-2024-Saturday'!AO821),"")</f>
        <v/>
      </c>
      <c r="H818" s="119" t="str">
        <f>IF('BB-2024-Saturday'!$AJ821&lt;&gt;"",IF('BB-2024-Saturday'!$AJ821="t",0,'BB-2024-Saturday'!AP821),"")</f>
        <v/>
      </c>
      <c r="I818" s="119" t="str">
        <f>IF('BB-2024-Saturday'!$AJ821&lt;&gt;"",IF('BB-2024-Saturday'!$AJ821="t",0,'BB-2024-Saturday'!AQ821),"")</f>
        <v/>
      </c>
      <c r="J818" s="119" t="str">
        <f>IF('BB-2024-Saturday'!$AJ821&lt;&gt;"",IF('BB-2024-Saturday'!$AJ821="t",'BB-2024-Saturday'!AM821,0),"")</f>
        <v/>
      </c>
      <c r="K818" s="119" t="str">
        <f>IF('BB-2024-Saturday'!$AJ821&lt;&gt;"",IF('BB-2024-Saturday'!$AJ821="t",'BB-2024-Saturday'!AN821,0),"")</f>
        <v/>
      </c>
      <c r="L818" s="119" t="str">
        <f>IF('BB-2024-Saturday'!$AJ821&lt;&gt;"",IF('BB-2024-Saturday'!$AJ821="t",'BB-2024-Saturday'!AO821,0),"")</f>
        <v/>
      </c>
      <c r="M818" s="119" t="str">
        <f>IF('BB-2024-Saturday'!$AJ821&lt;&gt;"",IF('BB-2024-Saturday'!$AJ821="t",'BB-2024-Saturday'!AP821,0),"")</f>
        <v/>
      </c>
      <c r="N818" s="120" t="str">
        <f>IF('BB-2024-Saturday'!$AJ821&lt;&gt;"",IF('BB-2024-Saturday'!$AJ821="m",'BB-2024-Saturday'!U821,0),"")</f>
        <v/>
      </c>
      <c r="O818" s="120" t="str">
        <f>IF('BB-2024-Saturday'!$AJ821&lt;&gt;"",IF('BB-2024-Saturday'!$AJ821="m",'BB-2024-Saturday'!V821,0),"")</f>
        <v/>
      </c>
    </row>
    <row r="819" spans="1:15" x14ac:dyDescent="0.25">
      <c r="A819" t="str">
        <f>IF('BB-2024-Saturday'!AJ822&lt;&gt;"",'BB-2024-Saturday'!AJ822,"")</f>
        <v/>
      </c>
      <c r="B819" t="str">
        <f>IF('BB-2024-Saturday'!AJ822&lt;&gt;"",'BB-2024-Saturday'!AR822,"")</f>
        <v/>
      </c>
      <c r="C819" t="str">
        <f>IF('BB-2024-Saturday'!AJ822="m","v","a")</f>
        <v>a</v>
      </c>
      <c r="D819" s="92" t="str">
        <f>IF('BB-2024-Saturday'!AJ822&lt;&gt;"",'BB-2024-Saturday'!AI822,"")</f>
        <v/>
      </c>
      <c r="E819" s="119" t="str">
        <f>IF('BB-2024-Saturday'!$AJ822&lt;&gt;"",IF('BB-2024-Saturday'!$AJ822="t",0,'BB-2024-Saturday'!AM822),"")</f>
        <v/>
      </c>
      <c r="F819" s="119" t="str">
        <f>IF('BB-2024-Saturday'!$AJ822&lt;&gt;"",IF('BB-2024-Saturday'!$AJ822="t",0,'BB-2024-Saturday'!AN822),"")</f>
        <v/>
      </c>
      <c r="G819" s="119" t="str">
        <f>IF('BB-2024-Saturday'!$AJ822&lt;&gt;"",IF('BB-2024-Saturday'!$AJ822="t",0,'BB-2024-Saturday'!AO822),"")</f>
        <v/>
      </c>
      <c r="H819" s="119" t="str">
        <f>IF('BB-2024-Saturday'!$AJ822&lt;&gt;"",IF('BB-2024-Saturday'!$AJ822="t",0,'BB-2024-Saturday'!AP822),"")</f>
        <v/>
      </c>
      <c r="I819" s="119" t="str">
        <f>IF('BB-2024-Saturday'!$AJ822&lt;&gt;"",IF('BB-2024-Saturday'!$AJ822="t",0,'BB-2024-Saturday'!AQ822),"")</f>
        <v/>
      </c>
      <c r="J819" s="119" t="str">
        <f>IF('BB-2024-Saturday'!$AJ822&lt;&gt;"",IF('BB-2024-Saturday'!$AJ822="t",'BB-2024-Saturday'!AM822,0),"")</f>
        <v/>
      </c>
      <c r="K819" s="119" t="str">
        <f>IF('BB-2024-Saturday'!$AJ822&lt;&gt;"",IF('BB-2024-Saturday'!$AJ822="t",'BB-2024-Saturday'!AN822,0),"")</f>
        <v/>
      </c>
      <c r="L819" s="119" t="str">
        <f>IF('BB-2024-Saturday'!$AJ822&lt;&gt;"",IF('BB-2024-Saturday'!$AJ822="t",'BB-2024-Saturday'!AO822,0),"")</f>
        <v/>
      </c>
      <c r="M819" s="119" t="str">
        <f>IF('BB-2024-Saturday'!$AJ822&lt;&gt;"",IF('BB-2024-Saturday'!$AJ822="t",'BB-2024-Saturday'!AP822,0),"")</f>
        <v/>
      </c>
      <c r="N819" s="120" t="str">
        <f>IF('BB-2024-Saturday'!$AJ822&lt;&gt;"",IF('BB-2024-Saturday'!$AJ822="m",'BB-2024-Saturday'!U822,0),"")</f>
        <v/>
      </c>
      <c r="O819" s="120" t="str">
        <f>IF('BB-2024-Saturday'!$AJ822&lt;&gt;"",IF('BB-2024-Saturday'!$AJ822="m",'BB-2024-Saturday'!V822,0),"")</f>
        <v/>
      </c>
    </row>
    <row r="820" spans="1:15" x14ac:dyDescent="0.25">
      <c r="A820" t="str">
        <f>IF('BB-2024-Saturday'!AJ823&lt;&gt;"",'BB-2024-Saturday'!AJ823,"")</f>
        <v>l</v>
      </c>
      <c r="B820" t="str">
        <f>IF('BB-2024-Saturday'!AJ823&lt;&gt;"",'BB-2024-Saturday'!AR823,"")</f>
        <v xml:space="preserve"> Traffic light.  Carry straight on.</v>
      </c>
      <c r="C820" t="str">
        <f>IF('BB-2024-Saturday'!AJ823="m","v","a")</f>
        <v>a</v>
      </c>
      <c r="D820" s="92">
        <f>IF('BB-2024-Saturday'!AJ823&lt;&gt;"",'BB-2024-Saturday'!AI823,"")</f>
        <v>278.98</v>
      </c>
      <c r="E820" s="119">
        <f>IF('BB-2024-Saturday'!$AJ823&lt;&gt;"",IF('BB-2024-Saturday'!$AJ823="t",0,'BB-2024-Saturday'!AM823),"")</f>
        <v>35</v>
      </c>
      <c r="F820" s="119">
        <f>IF('BB-2024-Saturday'!$AJ823&lt;&gt;"",IF('BB-2024-Saturday'!$AJ823="t",0,'BB-2024-Saturday'!AN823),"")</f>
        <v>40</v>
      </c>
      <c r="G820" s="119">
        <f>IF('BB-2024-Saturday'!$AJ823&lt;&gt;"",IF('BB-2024-Saturday'!$AJ823="t",0,'BB-2024-Saturday'!AO823),"")</f>
        <v>45</v>
      </c>
      <c r="H820" s="119">
        <f>IF('BB-2024-Saturday'!$AJ823&lt;&gt;"",IF('BB-2024-Saturday'!$AJ823="t",0,'BB-2024-Saturday'!AP823),"")</f>
        <v>50</v>
      </c>
      <c r="I820" s="119" t="str">
        <f>IF('BB-2024-Saturday'!$AJ823&lt;&gt;"",IF('BB-2024-Saturday'!$AJ823="t",0,'BB-2024-Saturday'!AQ823),"")</f>
        <v>80</v>
      </c>
      <c r="J820" s="119">
        <f>IF('BB-2024-Saturday'!$AJ823&lt;&gt;"",IF('BB-2024-Saturday'!$AJ823="t",'BB-2024-Saturday'!AM823,0),"")</f>
        <v>0</v>
      </c>
      <c r="K820" s="119">
        <f>IF('BB-2024-Saturday'!$AJ823&lt;&gt;"",IF('BB-2024-Saturday'!$AJ823="t",'BB-2024-Saturday'!AN823,0),"")</f>
        <v>0</v>
      </c>
      <c r="L820" s="119">
        <f>IF('BB-2024-Saturday'!$AJ823&lt;&gt;"",IF('BB-2024-Saturday'!$AJ823="t",'BB-2024-Saturday'!AO823,0),"")</f>
        <v>0</v>
      </c>
      <c r="M820" s="119">
        <f>IF('BB-2024-Saturday'!$AJ823&lt;&gt;"",IF('BB-2024-Saturday'!$AJ823="t",'BB-2024-Saturday'!AP823,0),"")</f>
        <v>0</v>
      </c>
      <c r="N820" s="120">
        <f>IF('BB-2024-Saturday'!$AJ823&lt;&gt;"",IF('BB-2024-Saturday'!$AJ823="m",'BB-2024-Saturday'!U823,0),"")</f>
        <v>0</v>
      </c>
      <c r="O820" s="120">
        <f>IF('BB-2024-Saturday'!$AJ823&lt;&gt;"",IF('BB-2024-Saturday'!$AJ823="m",'BB-2024-Saturday'!V823,0),"")</f>
        <v>0</v>
      </c>
    </row>
    <row r="821" spans="1:15" x14ac:dyDescent="0.25">
      <c r="A821" t="str">
        <f>IF('BB-2024-Saturday'!AJ824&lt;&gt;"",'BB-2024-Saturday'!AJ824,"")</f>
        <v/>
      </c>
      <c r="B821" t="str">
        <f>IF('BB-2024-Saturday'!AJ824&lt;&gt;"",'BB-2024-Saturday'!AR824,"")</f>
        <v/>
      </c>
      <c r="C821" t="str">
        <f>IF('BB-2024-Saturday'!AJ824="m","v","a")</f>
        <v>a</v>
      </c>
      <c r="D821" s="92" t="str">
        <f>IF('BB-2024-Saturday'!AJ824&lt;&gt;"",'BB-2024-Saturday'!AI824,"")</f>
        <v/>
      </c>
      <c r="E821" s="119" t="str">
        <f>IF('BB-2024-Saturday'!$AJ824&lt;&gt;"",IF('BB-2024-Saturday'!$AJ824="t",0,'BB-2024-Saturday'!AM824),"")</f>
        <v/>
      </c>
      <c r="F821" s="119" t="str">
        <f>IF('BB-2024-Saturday'!$AJ824&lt;&gt;"",IF('BB-2024-Saturday'!$AJ824="t",0,'BB-2024-Saturday'!AN824),"")</f>
        <v/>
      </c>
      <c r="G821" s="119" t="str">
        <f>IF('BB-2024-Saturday'!$AJ824&lt;&gt;"",IF('BB-2024-Saturday'!$AJ824="t",0,'BB-2024-Saturday'!AO824),"")</f>
        <v/>
      </c>
      <c r="H821" s="119" t="str">
        <f>IF('BB-2024-Saturday'!$AJ824&lt;&gt;"",IF('BB-2024-Saturday'!$AJ824="t",0,'BB-2024-Saturday'!AP824),"")</f>
        <v/>
      </c>
      <c r="I821" s="119" t="str">
        <f>IF('BB-2024-Saturday'!$AJ824&lt;&gt;"",IF('BB-2024-Saturday'!$AJ824="t",0,'BB-2024-Saturday'!AQ824),"")</f>
        <v/>
      </c>
      <c r="J821" s="119" t="str">
        <f>IF('BB-2024-Saturday'!$AJ824&lt;&gt;"",IF('BB-2024-Saturday'!$AJ824="t",'BB-2024-Saturday'!AM824,0),"")</f>
        <v/>
      </c>
      <c r="K821" s="119" t="str">
        <f>IF('BB-2024-Saturday'!$AJ824&lt;&gt;"",IF('BB-2024-Saturday'!$AJ824="t",'BB-2024-Saturday'!AN824,0),"")</f>
        <v/>
      </c>
      <c r="L821" s="119" t="str">
        <f>IF('BB-2024-Saturday'!$AJ824&lt;&gt;"",IF('BB-2024-Saturday'!$AJ824="t",'BB-2024-Saturday'!AO824,0),"")</f>
        <v/>
      </c>
      <c r="M821" s="119" t="str">
        <f>IF('BB-2024-Saturday'!$AJ824&lt;&gt;"",IF('BB-2024-Saturday'!$AJ824="t",'BB-2024-Saturday'!AP824,0),"")</f>
        <v/>
      </c>
      <c r="N821" s="120" t="str">
        <f>IF('BB-2024-Saturday'!$AJ824&lt;&gt;"",IF('BB-2024-Saturday'!$AJ824="m",'BB-2024-Saturday'!U824,0),"")</f>
        <v/>
      </c>
      <c r="O821" s="120" t="str">
        <f>IF('BB-2024-Saturday'!$AJ824&lt;&gt;"",IF('BB-2024-Saturday'!$AJ824="m",'BB-2024-Saturday'!V824,0),"")</f>
        <v/>
      </c>
    </row>
    <row r="822" spans="1:15" x14ac:dyDescent="0.25">
      <c r="A822" t="str">
        <f>IF('BB-2024-Saturday'!AJ825&lt;&gt;"",'BB-2024-Saturday'!AJ825,"")</f>
        <v>o</v>
      </c>
      <c r="B822" t="str">
        <f>IF('BB-2024-Saturday'!AJ825&lt;&gt;"",'BB-2024-Saturday'!AR825,"")</f>
        <v>Traffic Light.{Main Reef Road intersection}{ Turn RIGHT - entry point for 2023 route}</v>
      </c>
      <c r="C822" t="str">
        <f>IF('BB-2024-Saturday'!AJ825="m","v","a")</f>
        <v>a</v>
      </c>
      <c r="D822" s="92">
        <f>IF('BB-2024-Saturday'!AJ825&lt;&gt;"",'BB-2024-Saturday'!AI825,"")</f>
        <v>279.63</v>
      </c>
      <c r="E822" s="119">
        <f>IF('BB-2024-Saturday'!$AJ825&lt;&gt;"",IF('BB-2024-Saturday'!$AJ825="t",0,'BB-2024-Saturday'!AM825),"")</f>
        <v>30</v>
      </c>
      <c r="F822" s="119">
        <f>IF('BB-2024-Saturday'!$AJ825&lt;&gt;"",IF('BB-2024-Saturday'!$AJ825="t",0,'BB-2024-Saturday'!AN825),"")</f>
        <v>30</v>
      </c>
      <c r="G822" s="119">
        <f>IF('BB-2024-Saturday'!$AJ825&lt;&gt;"",IF('BB-2024-Saturday'!$AJ825="t",0,'BB-2024-Saturday'!AO825),"")</f>
        <v>30</v>
      </c>
      <c r="H822" s="119">
        <f>IF('BB-2024-Saturday'!$AJ825&lt;&gt;"",IF('BB-2024-Saturday'!$AJ825="t",0,'BB-2024-Saturday'!AP825),"")</f>
        <v>30</v>
      </c>
      <c r="I822" s="119" t="str">
        <f>IF('BB-2024-Saturday'!$AJ825&lt;&gt;"",IF('BB-2024-Saturday'!$AJ825="t",0,'BB-2024-Saturday'!AQ825),"")</f>
        <v>80</v>
      </c>
      <c r="J822" s="119">
        <f>IF('BB-2024-Saturday'!$AJ825&lt;&gt;"",IF('BB-2024-Saturday'!$AJ825="t",'BB-2024-Saturday'!AM825,0),"")</f>
        <v>0</v>
      </c>
      <c r="K822" s="119">
        <f>IF('BB-2024-Saturday'!$AJ825&lt;&gt;"",IF('BB-2024-Saturday'!$AJ825="t",'BB-2024-Saturday'!AN825,0),"")</f>
        <v>0</v>
      </c>
      <c r="L822" s="119">
        <f>IF('BB-2024-Saturday'!$AJ825&lt;&gt;"",IF('BB-2024-Saturday'!$AJ825="t",'BB-2024-Saturday'!AO825,0),"")</f>
        <v>0</v>
      </c>
      <c r="M822" s="119">
        <f>IF('BB-2024-Saturday'!$AJ825&lt;&gt;"",IF('BB-2024-Saturday'!$AJ825="t",'BB-2024-Saturday'!AP825,0),"")</f>
        <v>0</v>
      </c>
      <c r="N822" s="120">
        <f>IF('BB-2024-Saturday'!$AJ825&lt;&gt;"",IF('BB-2024-Saturday'!$AJ825="m",'BB-2024-Saturday'!U825,0),"")</f>
        <v>0</v>
      </c>
      <c r="O822" s="120">
        <f>IF('BB-2024-Saturday'!$AJ825&lt;&gt;"",IF('BB-2024-Saturday'!$AJ825="m",'BB-2024-Saturday'!V825,0),"")</f>
        <v>0</v>
      </c>
    </row>
    <row r="823" spans="1:15" x14ac:dyDescent="0.25">
      <c r="A823" t="str">
        <f>IF('BB-2024-Saturday'!AJ826&lt;&gt;"",'BB-2024-Saturday'!AJ826,"")</f>
        <v/>
      </c>
      <c r="B823" t="str">
        <f>IF('BB-2024-Saturday'!AJ826&lt;&gt;"",'BB-2024-Saturday'!AR826,"")</f>
        <v/>
      </c>
      <c r="C823" t="str">
        <f>IF('BB-2024-Saturday'!AJ826="m","v","a")</f>
        <v>a</v>
      </c>
      <c r="D823" s="92" t="str">
        <f>IF('BB-2024-Saturday'!AJ826&lt;&gt;"",'BB-2024-Saturday'!AI826,"")</f>
        <v/>
      </c>
      <c r="E823" s="119" t="str">
        <f>IF('BB-2024-Saturday'!$AJ826&lt;&gt;"",IF('BB-2024-Saturday'!$AJ826="t",0,'BB-2024-Saturday'!AM826),"")</f>
        <v/>
      </c>
      <c r="F823" s="119" t="str">
        <f>IF('BB-2024-Saturday'!$AJ826&lt;&gt;"",IF('BB-2024-Saturday'!$AJ826="t",0,'BB-2024-Saturday'!AN826),"")</f>
        <v/>
      </c>
      <c r="G823" s="119" t="str">
        <f>IF('BB-2024-Saturday'!$AJ826&lt;&gt;"",IF('BB-2024-Saturday'!$AJ826="t",0,'BB-2024-Saturday'!AO826),"")</f>
        <v/>
      </c>
      <c r="H823" s="119" t="str">
        <f>IF('BB-2024-Saturday'!$AJ826&lt;&gt;"",IF('BB-2024-Saturday'!$AJ826="t",0,'BB-2024-Saturday'!AP826),"")</f>
        <v/>
      </c>
      <c r="I823" s="119" t="str">
        <f>IF('BB-2024-Saturday'!$AJ826&lt;&gt;"",IF('BB-2024-Saturday'!$AJ826="t",0,'BB-2024-Saturday'!AQ826),"")</f>
        <v/>
      </c>
      <c r="J823" s="119" t="str">
        <f>IF('BB-2024-Saturday'!$AJ826&lt;&gt;"",IF('BB-2024-Saturday'!$AJ826="t",'BB-2024-Saturday'!AM826,0),"")</f>
        <v/>
      </c>
      <c r="K823" s="119" t="str">
        <f>IF('BB-2024-Saturday'!$AJ826&lt;&gt;"",IF('BB-2024-Saturday'!$AJ826="t",'BB-2024-Saturday'!AN826,0),"")</f>
        <v/>
      </c>
      <c r="L823" s="119" t="str">
        <f>IF('BB-2024-Saturday'!$AJ826&lt;&gt;"",IF('BB-2024-Saturday'!$AJ826="t",'BB-2024-Saturday'!AO826,0),"")</f>
        <v/>
      </c>
      <c r="M823" s="119" t="str">
        <f>IF('BB-2024-Saturday'!$AJ826&lt;&gt;"",IF('BB-2024-Saturday'!$AJ826="t",'BB-2024-Saturday'!AP826,0),"")</f>
        <v/>
      </c>
      <c r="N823" s="120" t="str">
        <f>IF('BB-2024-Saturday'!$AJ826&lt;&gt;"",IF('BB-2024-Saturday'!$AJ826="m",'BB-2024-Saturday'!U826,0),"")</f>
        <v/>
      </c>
      <c r="O823" s="120" t="str">
        <f>IF('BB-2024-Saturday'!$AJ826&lt;&gt;"",IF('BB-2024-Saturday'!$AJ826="m",'BB-2024-Saturday'!V826,0),"")</f>
        <v/>
      </c>
    </row>
    <row r="824" spans="1:15" x14ac:dyDescent="0.25">
      <c r="A824" t="str">
        <f>IF('BB-2024-Saturday'!AJ827&lt;&gt;"",'BB-2024-Saturday'!AJ827,"")</f>
        <v>o</v>
      </c>
      <c r="B824" t="str">
        <f>IF('BB-2024-Saturday'!AJ827&lt;&gt;"",'BB-2024-Saturday'!AR827,"")</f>
        <v>Traffic Light.  Carry straight on through 1 more traffic light.</v>
      </c>
      <c r="C824" t="str">
        <f>IF('BB-2024-Saturday'!AJ827="m","v","a")</f>
        <v>a</v>
      </c>
      <c r="D824" s="92">
        <f>IF('BB-2024-Saturday'!AJ827&lt;&gt;"",'BB-2024-Saturday'!AI827,"")</f>
        <v>280.16000000000003</v>
      </c>
      <c r="E824" s="119">
        <f>IF('BB-2024-Saturday'!$AJ827&lt;&gt;"",IF('BB-2024-Saturday'!$AJ827="t",0,'BB-2024-Saturday'!AM827),"")</f>
        <v>30</v>
      </c>
      <c r="F824" s="119">
        <f>IF('BB-2024-Saturday'!$AJ827&lt;&gt;"",IF('BB-2024-Saturday'!$AJ827="t",0,'BB-2024-Saturday'!AN827),"")</f>
        <v>30</v>
      </c>
      <c r="G824" s="119">
        <f>IF('BB-2024-Saturday'!$AJ827&lt;&gt;"",IF('BB-2024-Saturday'!$AJ827="t",0,'BB-2024-Saturday'!AO827),"")</f>
        <v>30</v>
      </c>
      <c r="H824" s="119">
        <f>IF('BB-2024-Saturday'!$AJ827&lt;&gt;"",IF('BB-2024-Saturday'!$AJ827="t",0,'BB-2024-Saturday'!AP827),"")</f>
        <v>30</v>
      </c>
      <c r="I824" s="119" t="str">
        <f>IF('BB-2024-Saturday'!$AJ827&lt;&gt;"",IF('BB-2024-Saturday'!$AJ827="t",0,'BB-2024-Saturday'!AQ827),"")</f>
        <v>80</v>
      </c>
      <c r="J824" s="119">
        <f>IF('BB-2024-Saturday'!$AJ827&lt;&gt;"",IF('BB-2024-Saturday'!$AJ827="t",'BB-2024-Saturday'!AM827,0),"")</f>
        <v>0</v>
      </c>
      <c r="K824" s="119">
        <f>IF('BB-2024-Saturday'!$AJ827&lt;&gt;"",IF('BB-2024-Saturday'!$AJ827="t",'BB-2024-Saturday'!AN827,0),"")</f>
        <v>0</v>
      </c>
      <c r="L824" s="119">
        <f>IF('BB-2024-Saturday'!$AJ827&lt;&gt;"",IF('BB-2024-Saturday'!$AJ827="t",'BB-2024-Saturday'!AO827,0),"")</f>
        <v>0</v>
      </c>
      <c r="M824" s="119">
        <f>IF('BB-2024-Saturday'!$AJ827&lt;&gt;"",IF('BB-2024-Saturday'!$AJ827="t",'BB-2024-Saturday'!AP827,0),"")</f>
        <v>0</v>
      </c>
      <c r="N824" s="120">
        <f>IF('BB-2024-Saturday'!$AJ827&lt;&gt;"",IF('BB-2024-Saturday'!$AJ827="m",'BB-2024-Saturday'!U827,0),"")</f>
        <v>0</v>
      </c>
      <c r="O824" s="120">
        <f>IF('BB-2024-Saturday'!$AJ827&lt;&gt;"",IF('BB-2024-Saturday'!$AJ827="m",'BB-2024-Saturday'!V827,0),"")</f>
        <v>0</v>
      </c>
    </row>
    <row r="825" spans="1:15" x14ac:dyDescent="0.25">
      <c r="A825" t="str">
        <f>IF('BB-2024-Saturday'!AJ828&lt;&gt;"",'BB-2024-Saturday'!AJ828,"")</f>
        <v/>
      </c>
      <c r="B825" t="str">
        <f>IF('BB-2024-Saturday'!AJ828&lt;&gt;"",'BB-2024-Saturday'!AR828,"")</f>
        <v/>
      </c>
      <c r="C825" t="str">
        <f>IF('BB-2024-Saturday'!AJ828="m","v","a")</f>
        <v>a</v>
      </c>
      <c r="D825" s="92" t="str">
        <f>IF('BB-2024-Saturday'!AJ828&lt;&gt;"",'BB-2024-Saturday'!AI828,"")</f>
        <v/>
      </c>
      <c r="E825" s="119" t="str">
        <f>IF('BB-2024-Saturday'!$AJ828&lt;&gt;"",IF('BB-2024-Saturday'!$AJ828="t",0,'BB-2024-Saturday'!AM828),"")</f>
        <v/>
      </c>
      <c r="F825" s="119" t="str">
        <f>IF('BB-2024-Saturday'!$AJ828&lt;&gt;"",IF('BB-2024-Saturday'!$AJ828="t",0,'BB-2024-Saturday'!AN828),"")</f>
        <v/>
      </c>
      <c r="G825" s="119" t="str">
        <f>IF('BB-2024-Saturday'!$AJ828&lt;&gt;"",IF('BB-2024-Saturday'!$AJ828="t",0,'BB-2024-Saturday'!AO828),"")</f>
        <v/>
      </c>
      <c r="H825" s="119" t="str">
        <f>IF('BB-2024-Saturday'!$AJ828&lt;&gt;"",IF('BB-2024-Saturday'!$AJ828="t",0,'BB-2024-Saturday'!AP828),"")</f>
        <v/>
      </c>
      <c r="I825" s="119" t="str">
        <f>IF('BB-2024-Saturday'!$AJ828&lt;&gt;"",IF('BB-2024-Saturday'!$AJ828="t",0,'BB-2024-Saturday'!AQ828),"")</f>
        <v/>
      </c>
      <c r="J825" s="119" t="str">
        <f>IF('BB-2024-Saturday'!$AJ828&lt;&gt;"",IF('BB-2024-Saturday'!$AJ828="t",'BB-2024-Saturday'!AM828,0),"")</f>
        <v/>
      </c>
      <c r="K825" s="119" t="str">
        <f>IF('BB-2024-Saturday'!$AJ828&lt;&gt;"",IF('BB-2024-Saturday'!$AJ828="t",'BB-2024-Saturday'!AN828,0),"")</f>
        <v/>
      </c>
      <c r="L825" s="119" t="str">
        <f>IF('BB-2024-Saturday'!$AJ828&lt;&gt;"",IF('BB-2024-Saturday'!$AJ828="t",'BB-2024-Saturday'!AO828,0),"")</f>
        <v/>
      </c>
      <c r="M825" s="119" t="str">
        <f>IF('BB-2024-Saturday'!$AJ828&lt;&gt;"",IF('BB-2024-Saturday'!$AJ828="t",'BB-2024-Saturday'!AP828,0),"")</f>
        <v/>
      </c>
      <c r="N825" s="120" t="str">
        <f>IF('BB-2024-Saturday'!$AJ828&lt;&gt;"",IF('BB-2024-Saturday'!$AJ828="m",'BB-2024-Saturday'!U828,0),"")</f>
        <v/>
      </c>
      <c r="O825" s="120" t="str">
        <f>IF('BB-2024-Saturday'!$AJ828&lt;&gt;"",IF('BB-2024-Saturday'!$AJ828="m",'BB-2024-Saturday'!V828,0),"")</f>
        <v/>
      </c>
    </row>
    <row r="826" spans="1:15" x14ac:dyDescent="0.25">
      <c r="A826" t="str">
        <f>IF('BB-2024-Saturday'!AJ829&lt;&gt;"",'BB-2024-Saturday'!AJ829,"")</f>
        <v/>
      </c>
      <c r="B826" t="str">
        <f>IF('BB-2024-Saturday'!AJ829&lt;&gt;"",'BB-2024-Saturday'!AR829,"")</f>
        <v/>
      </c>
      <c r="C826" t="str">
        <f>IF('BB-2024-Saturday'!AJ829="m","v","a")</f>
        <v>a</v>
      </c>
      <c r="D826" s="92" t="str">
        <f>IF('BB-2024-Saturday'!AJ829&lt;&gt;"",'BB-2024-Saturday'!AI829,"")</f>
        <v/>
      </c>
      <c r="E826" s="119" t="str">
        <f>IF('BB-2024-Saturday'!$AJ829&lt;&gt;"",IF('BB-2024-Saturday'!$AJ829="t",0,'BB-2024-Saturday'!AM829),"")</f>
        <v/>
      </c>
      <c r="F826" s="119" t="str">
        <f>IF('BB-2024-Saturday'!$AJ829&lt;&gt;"",IF('BB-2024-Saturday'!$AJ829="t",0,'BB-2024-Saturday'!AN829),"")</f>
        <v/>
      </c>
      <c r="G826" s="119" t="str">
        <f>IF('BB-2024-Saturday'!$AJ829&lt;&gt;"",IF('BB-2024-Saturday'!$AJ829="t",0,'BB-2024-Saturday'!AO829),"")</f>
        <v/>
      </c>
      <c r="H826" s="119" t="str">
        <f>IF('BB-2024-Saturday'!$AJ829&lt;&gt;"",IF('BB-2024-Saturday'!$AJ829="t",0,'BB-2024-Saturday'!AP829),"")</f>
        <v/>
      </c>
      <c r="I826" s="119" t="str">
        <f>IF('BB-2024-Saturday'!$AJ829&lt;&gt;"",IF('BB-2024-Saturday'!$AJ829="t",0,'BB-2024-Saturday'!AQ829),"")</f>
        <v/>
      </c>
      <c r="J826" s="119" t="str">
        <f>IF('BB-2024-Saturday'!$AJ829&lt;&gt;"",IF('BB-2024-Saturday'!$AJ829="t",'BB-2024-Saturday'!AM829,0),"")</f>
        <v/>
      </c>
      <c r="K826" s="119" t="str">
        <f>IF('BB-2024-Saturday'!$AJ829&lt;&gt;"",IF('BB-2024-Saturday'!$AJ829="t",'BB-2024-Saturday'!AN829,0),"")</f>
        <v/>
      </c>
      <c r="L826" s="119" t="str">
        <f>IF('BB-2024-Saturday'!$AJ829&lt;&gt;"",IF('BB-2024-Saturday'!$AJ829="t",'BB-2024-Saturday'!AO829,0),"")</f>
        <v/>
      </c>
      <c r="M826" s="119" t="str">
        <f>IF('BB-2024-Saturday'!$AJ829&lt;&gt;"",IF('BB-2024-Saturday'!$AJ829="t",'BB-2024-Saturday'!AP829,0),"")</f>
        <v/>
      </c>
      <c r="N826" s="120" t="str">
        <f>IF('BB-2024-Saturday'!$AJ829&lt;&gt;"",IF('BB-2024-Saturday'!$AJ829="m",'BB-2024-Saturday'!U829,0),"")</f>
        <v/>
      </c>
      <c r="O826" s="120" t="str">
        <f>IF('BB-2024-Saturday'!$AJ829&lt;&gt;"",IF('BB-2024-Saturday'!$AJ829="m",'BB-2024-Saturday'!V829,0),"")</f>
        <v/>
      </c>
    </row>
    <row r="827" spans="1:15" x14ac:dyDescent="0.25">
      <c r="A827" t="str">
        <f>IF('BB-2024-Saturday'!AJ830&lt;&gt;"",'BB-2024-Saturday'!AJ830,"")</f>
        <v/>
      </c>
      <c r="B827" t="str">
        <f>IF('BB-2024-Saturday'!AJ830&lt;&gt;"",'BB-2024-Saturday'!AR830,"")</f>
        <v/>
      </c>
      <c r="C827" t="str">
        <f>IF('BB-2024-Saturday'!AJ830="m","v","a")</f>
        <v>a</v>
      </c>
      <c r="D827" s="92" t="str">
        <f>IF('BB-2024-Saturday'!AJ830&lt;&gt;"",'BB-2024-Saturday'!AI830,"")</f>
        <v/>
      </c>
      <c r="E827" s="119" t="str">
        <f>IF('BB-2024-Saturday'!$AJ830&lt;&gt;"",IF('BB-2024-Saturday'!$AJ830="t",0,'BB-2024-Saturday'!AM830),"")</f>
        <v/>
      </c>
      <c r="F827" s="119" t="str">
        <f>IF('BB-2024-Saturday'!$AJ830&lt;&gt;"",IF('BB-2024-Saturday'!$AJ830="t",0,'BB-2024-Saturday'!AN830),"")</f>
        <v/>
      </c>
      <c r="G827" s="119" t="str">
        <f>IF('BB-2024-Saturday'!$AJ830&lt;&gt;"",IF('BB-2024-Saturday'!$AJ830="t",0,'BB-2024-Saturday'!AO830),"")</f>
        <v/>
      </c>
      <c r="H827" s="119" t="str">
        <f>IF('BB-2024-Saturday'!$AJ830&lt;&gt;"",IF('BB-2024-Saturday'!$AJ830="t",0,'BB-2024-Saturday'!AP830),"")</f>
        <v/>
      </c>
      <c r="I827" s="119" t="str">
        <f>IF('BB-2024-Saturday'!$AJ830&lt;&gt;"",IF('BB-2024-Saturday'!$AJ830="t",0,'BB-2024-Saturday'!AQ830),"")</f>
        <v/>
      </c>
      <c r="J827" s="119" t="str">
        <f>IF('BB-2024-Saturday'!$AJ830&lt;&gt;"",IF('BB-2024-Saturday'!$AJ830="t",'BB-2024-Saturday'!AM830,0),"")</f>
        <v/>
      </c>
      <c r="K827" s="119" t="str">
        <f>IF('BB-2024-Saturday'!$AJ830&lt;&gt;"",IF('BB-2024-Saturday'!$AJ830="t",'BB-2024-Saturday'!AN830,0),"")</f>
        <v/>
      </c>
      <c r="L827" s="119" t="str">
        <f>IF('BB-2024-Saturday'!$AJ830&lt;&gt;"",IF('BB-2024-Saturday'!$AJ830="t",'BB-2024-Saturday'!AO830,0),"")</f>
        <v/>
      </c>
      <c r="M827" s="119" t="str">
        <f>IF('BB-2024-Saturday'!$AJ830&lt;&gt;"",IF('BB-2024-Saturday'!$AJ830="t",'BB-2024-Saturday'!AP830,0),"")</f>
        <v/>
      </c>
      <c r="N827" s="120" t="str">
        <f>IF('BB-2024-Saturday'!$AJ830&lt;&gt;"",IF('BB-2024-Saturday'!$AJ830="m",'BB-2024-Saturday'!U830,0),"")</f>
        <v/>
      </c>
      <c r="O827" s="120" t="str">
        <f>IF('BB-2024-Saturday'!$AJ830&lt;&gt;"",IF('BB-2024-Saturday'!$AJ830="m",'BB-2024-Saturday'!V830,0),"")</f>
        <v/>
      </c>
    </row>
    <row r="828" spans="1:15" x14ac:dyDescent="0.25">
      <c r="A828" t="str">
        <f>IF('BB-2024-Saturday'!AJ831&lt;&gt;"",'BB-2024-Saturday'!AJ831,"")</f>
        <v>o</v>
      </c>
      <c r="B828" t="str">
        <f>IF('BB-2024-Saturday'!AJ831&lt;&gt;"",'BB-2024-Saturday'!AR831,"")</f>
        <v>Traffic Light.  Carry straight on through 2 more traffic lights.  Keep to centre of Road</v>
      </c>
      <c r="C828" t="str">
        <f>IF('BB-2024-Saturday'!AJ831="m","v","a")</f>
        <v>a</v>
      </c>
      <c r="D828" s="92">
        <f>IF('BB-2024-Saturday'!AJ831&lt;&gt;"",'BB-2024-Saturday'!AI831,"")</f>
        <v>281.45999999999998</v>
      </c>
      <c r="E828" s="119">
        <f>IF('BB-2024-Saturday'!$AJ831&lt;&gt;"",IF('BB-2024-Saturday'!$AJ831="t",0,'BB-2024-Saturday'!AM831),"")</f>
        <v>30</v>
      </c>
      <c r="F828" s="119">
        <f>IF('BB-2024-Saturday'!$AJ831&lt;&gt;"",IF('BB-2024-Saturday'!$AJ831="t",0,'BB-2024-Saturday'!AN831),"")</f>
        <v>30</v>
      </c>
      <c r="G828" s="119">
        <f>IF('BB-2024-Saturday'!$AJ831&lt;&gt;"",IF('BB-2024-Saturday'!$AJ831="t",0,'BB-2024-Saturday'!AO831),"")</f>
        <v>30</v>
      </c>
      <c r="H828" s="119">
        <f>IF('BB-2024-Saturday'!$AJ831&lt;&gt;"",IF('BB-2024-Saturday'!$AJ831="t",0,'BB-2024-Saturday'!AP831),"")</f>
        <v>30</v>
      </c>
      <c r="I828" s="119" t="str">
        <f>IF('BB-2024-Saturday'!$AJ831&lt;&gt;"",IF('BB-2024-Saturday'!$AJ831="t",0,'BB-2024-Saturday'!AQ831),"")</f>
        <v>80</v>
      </c>
      <c r="J828" s="119">
        <f>IF('BB-2024-Saturday'!$AJ831&lt;&gt;"",IF('BB-2024-Saturday'!$AJ831="t",'BB-2024-Saturday'!AM831,0),"")</f>
        <v>0</v>
      </c>
      <c r="K828" s="119">
        <f>IF('BB-2024-Saturday'!$AJ831&lt;&gt;"",IF('BB-2024-Saturday'!$AJ831="t",'BB-2024-Saturday'!AN831,0),"")</f>
        <v>0</v>
      </c>
      <c r="L828" s="119">
        <f>IF('BB-2024-Saturday'!$AJ831&lt;&gt;"",IF('BB-2024-Saturday'!$AJ831="t",'BB-2024-Saturday'!AO831,0),"")</f>
        <v>0</v>
      </c>
      <c r="M828" s="119">
        <f>IF('BB-2024-Saturday'!$AJ831&lt;&gt;"",IF('BB-2024-Saturday'!$AJ831="t",'BB-2024-Saturday'!AP831,0),"")</f>
        <v>0</v>
      </c>
      <c r="N828" s="120">
        <f>IF('BB-2024-Saturday'!$AJ831&lt;&gt;"",IF('BB-2024-Saturday'!$AJ831="m",'BB-2024-Saturday'!U831,0),"")</f>
        <v>0</v>
      </c>
      <c r="O828" s="120">
        <f>IF('BB-2024-Saturday'!$AJ831&lt;&gt;"",IF('BB-2024-Saturday'!$AJ831="m",'BB-2024-Saturday'!V831,0),"")</f>
        <v>0</v>
      </c>
    </row>
    <row r="829" spans="1:15" x14ac:dyDescent="0.25">
      <c r="A829" t="str">
        <f>IF('BB-2024-Saturday'!AJ832&lt;&gt;"",'BB-2024-Saturday'!AJ832,"")</f>
        <v/>
      </c>
      <c r="B829" t="str">
        <f>IF('BB-2024-Saturday'!AJ832&lt;&gt;"",'BB-2024-Saturday'!AR832,"")</f>
        <v/>
      </c>
      <c r="C829" t="str">
        <f>IF('BB-2024-Saturday'!AJ832="m","v","a")</f>
        <v>a</v>
      </c>
      <c r="D829" s="92" t="str">
        <f>IF('BB-2024-Saturday'!AJ832&lt;&gt;"",'BB-2024-Saturday'!AI832,"")</f>
        <v/>
      </c>
      <c r="E829" s="119" t="str">
        <f>IF('BB-2024-Saturday'!$AJ832&lt;&gt;"",IF('BB-2024-Saturday'!$AJ832="t",0,'BB-2024-Saturday'!AM832),"")</f>
        <v/>
      </c>
      <c r="F829" s="119" t="str">
        <f>IF('BB-2024-Saturday'!$AJ832&lt;&gt;"",IF('BB-2024-Saturday'!$AJ832="t",0,'BB-2024-Saturday'!AN832),"")</f>
        <v/>
      </c>
      <c r="G829" s="119" t="str">
        <f>IF('BB-2024-Saturday'!$AJ832&lt;&gt;"",IF('BB-2024-Saturday'!$AJ832="t",0,'BB-2024-Saturday'!AO832),"")</f>
        <v/>
      </c>
      <c r="H829" s="119" t="str">
        <f>IF('BB-2024-Saturday'!$AJ832&lt;&gt;"",IF('BB-2024-Saturday'!$AJ832="t",0,'BB-2024-Saturday'!AP832),"")</f>
        <v/>
      </c>
      <c r="I829" s="119" t="str">
        <f>IF('BB-2024-Saturday'!$AJ832&lt;&gt;"",IF('BB-2024-Saturday'!$AJ832="t",0,'BB-2024-Saturday'!AQ832),"")</f>
        <v/>
      </c>
      <c r="J829" s="119" t="str">
        <f>IF('BB-2024-Saturday'!$AJ832&lt;&gt;"",IF('BB-2024-Saturday'!$AJ832="t",'BB-2024-Saturday'!AM832,0),"")</f>
        <v/>
      </c>
      <c r="K829" s="119" t="str">
        <f>IF('BB-2024-Saturday'!$AJ832&lt;&gt;"",IF('BB-2024-Saturday'!$AJ832="t",'BB-2024-Saturday'!AN832,0),"")</f>
        <v/>
      </c>
      <c r="L829" s="119" t="str">
        <f>IF('BB-2024-Saturday'!$AJ832&lt;&gt;"",IF('BB-2024-Saturday'!$AJ832="t",'BB-2024-Saturday'!AO832,0),"")</f>
        <v/>
      </c>
      <c r="M829" s="119" t="str">
        <f>IF('BB-2024-Saturday'!$AJ832&lt;&gt;"",IF('BB-2024-Saturday'!$AJ832="t",'BB-2024-Saturday'!AP832,0),"")</f>
        <v/>
      </c>
      <c r="N829" s="120" t="str">
        <f>IF('BB-2024-Saturday'!$AJ832&lt;&gt;"",IF('BB-2024-Saturday'!$AJ832="m",'BB-2024-Saturday'!U832,0),"")</f>
        <v/>
      </c>
      <c r="O829" s="120" t="str">
        <f>IF('BB-2024-Saturday'!$AJ832&lt;&gt;"",IF('BB-2024-Saturday'!$AJ832="m",'BB-2024-Saturday'!V832,0),"")</f>
        <v/>
      </c>
    </row>
    <row r="830" spans="1:15" x14ac:dyDescent="0.25">
      <c r="A830" t="str">
        <f>IF('BB-2024-Saturday'!AJ833&lt;&gt;"",'BB-2024-Saturday'!AJ833,"")</f>
        <v/>
      </c>
      <c r="B830" t="str">
        <f>IF('BB-2024-Saturday'!AJ833&lt;&gt;"",'BB-2024-Saturday'!AR833,"")</f>
        <v/>
      </c>
      <c r="C830" t="str">
        <f>IF('BB-2024-Saturday'!AJ833="m","v","a")</f>
        <v>a</v>
      </c>
      <c r="D830" s="92" t="str">
        <f>IF('BB-2024-Saturday'!AJ833&lt;&gt;"",'BB-2024-Saturday'!AI833,"")</f>
        <v/>
      </c>
      <c r="E830" s="119" t="str">
        <f>IF('BB-2024-Saturday'!$AJ833&lt;&gt;"",IF('BB-2024-Saturday'!$AJ833="t",0,'BB-2024-Saturday'!AM833),"")</f>
        <v/>
      </c>
      <c r="F830" s="119" t="str">
        <f>IF('BB-2024-Saturday'!$AJ833&lt;&gt;"",IF('BB-2024-Saturday'!$AJ833="t",0,'BB-2024-Saturday'!AN833),"")</f>
        <v/>
      </c>
      <c r="G830" s="119" t="str">
        <f>IF('BB-2024-Saturday'!$AJ833&lt;&gt;"",IF('BB-2024-Saturday'!$AJ833="t",0,'BB-2024-Saturday'!AO833),"")</f>
        <v/>
      </c>
      <c r="H830" s="119" t="str">
        <f>IF('BB-2024-Saturday'!$AJ833&lt;&gt;"",IF('BB-2024-Saturday'!$AJ833="t",0,'BB-2024-Saturday'!AP833),"")</f>
        <v/>
      </c>
      <c r="I830" s="119" t="str">
        <f>IF('BB-2024-Saturday'!$AJ833&lt;&gt;"",IF('BB-2024-Saturday'!$AJ833="t",0,'BB-2024-Saturday'!AQ833),"")</f>
        <v/>
      </c>
      <c r="J830" s="119" t="str">
        <f>IF('BB-2024-Saturday'!$AJ833&lt;&gt;"",IF('BB-2024-Saturday'!$AJ833="t",'BB-2024-Saturday'!AM833,0),"")</f>
        <v/>
      </c>
      <c r="K830" s="119" t="str">
        <f>IF('BB-2024-Saturday'!$AJ833&lt;&gt;"",IF('BB-2024-Saturday'!$AJ833="t",'BB-2024-Saturday'!AN833,0),"")</f>
        <v/>
      </c>
      <c r="L830" s="119" t="str">
        <f>IF('BB-2024-Saturday'!$AJ833&lt;&gt;"",IF('BB-2024-Saturday'!$AJ833="t",'BB-2024-Saturday'!AO833,0),"")</f>
        <v/>
      </c>
      <c r="M830" s="119" t="str">
        <f>IF('BB-2024-Saturday'!$AJ833&lt;&gt;"",IF('BB-2024-Saturday'!$AJ833="t",'BB-2024-Saturday'!AP833,0),"")</f>
        <v/>
      </c>
      <c r="N830" s="120" t="str">
        <f>IF('BB-2024-Saturday'!$AJ833&lt;&gt;"",IF('BB-2024-Saturday'!$AJ833="m",'BB-2024-Saturday'!U833,0),"")</f>
        <v/>
      </c>
      <c r="O830" s="120" t="str">
        <f>IF('BB-2024-Saturday'!$AJ833&lt;&gt;"",IF('BB-2024-Saturday'!$AJ833="m",'BB-2024-Saturday'!V833,0),"")</f>
        <v/>
      </c>
    </row>
    <row r="831" spans="1:15" x14ac:dyDescent="0.25">
      <c r="A831" t="str">
        <f>IF('BB-2024-Saturday'!AJ834&lt;&gt;"",'BB-2024-Saturday'!AJ834,"")</f>
        <v>o</v>
      </c>
      <c r="B831" t="str">
        <f>IF('BB-2024-Saturday'!AJ834&lt;&gt;"",'BB-2024-Saturday'!AR834,"")</f>
        <v>Traffic Light.  Carry straight on through 2 more traffic lights.  Move to centre lane.</v>
      </c>
      <c r="C831" t="str">
        <f>IF('BB-2024-Saturday'!AJ834="m","v","a")</f>
        <v>a</v>
      </c>
      <c r="D831" s="92">
        <f>IF('BB-2024-Saturday'!AJ834&lt;&gt;"",'BB-2024-Saturday'!AI834,"")</f>
        <v>281.98</v>
      </c>
      <c r="E831" s="119">
        <f>IF('BB-2024-Saturday'!$AJ834&lt;&gt;"",IF('BB-2024-Saturday'!$AJ834="t",0,'BB-2024-Saturday'!AM834),"")</f>
        <v>30</v>
      </c>
      <c r="F831" s="119">
        <f>IF('BB-2024-Saturday'!$AJ834&lt;&gt;"",IF('BB-2024-Saturday'!$AJ834="t",0,'BB-2024-Saturday'!AN834),"")</f>
        <v>30</v>
      </c>
      <c r="G831" s="119">
        <f>IF('BB-2024-Saturday'!$AJ834&lt;&gt;"",IF('BB-2024-Saturday'!$AJ834="t",0,'BB-2024-Saturday'!AO834),"")</f>
        <v>30</v>
      </c>
      <c r="H831" s="119">
        <f>IF('BB-2024-Saturday'!$AJ834&lt;&gt;"",IF('BB-2024-Saturday'!$AJ834="t",0,'BB-2024-Saturday'!AP834),"")</f>
        <v>30</v>
      </c>
      <c r="I831" s="119" t="str">
        <f>IF('BB-2024-Saturday'!$AJ834&lt;&gt;"",IF('BB-2024-Saturday'!$AJ834="t",0,'BB-2024-Saturday'!AQ834),"")</f>
        <v>80</v>
      </c>
      <c r="J831" s="119">
        <f>IF('BB-2024-Saturday'!$AJ834&lt;&gt;"",IF('BB-2024-Saturday'!$AJ834="t",'BB-2024-Saturday'!AM834,0),"")</f>
        <v>0</v>
      </c>
      <c r="K831" s="119">
        <f>IF('BB-2024-Saturday'!$AJ834&lt;&gt;"",IF('BB-2024-Saturday'!$AJ834="t",'BB-2024-Saturday'!AN834,0),"")</f>
        <v>0</v>
      </c>
      <c r="L831" s="119">
        <f>IF('BB-2024-Saturday'!$AJ834&lt;&gt;"",IF('BB-2024-Saturday'!$AJ834="t",'BB-2024-Saturday'!AO834,0),"")</f>
        <v>0</v>
      </c>
      <c r="M831" s="119">
        <f>IF('BB-2024-Saturday'!$AJ834&lt;&gt;"",IF('BB-2024-Saturday'!$AJ834="t",'BB-2024-Saturday'!AP834,0),"")</f>
        <v>0</v>
      </c>
      <c r="N831" s="120">
        <f>IF('BB-2024-Saturday'!$AJ834&lt;&gt;"",IF('BB-2024-Saturday'!$AJ834="m",'BB-2024-Saturday'!U834,0),"")</f>
        <v>0</v>
      </c>
      <c r="O831" s="120">
        <f>IF('BB-2024-Saturday'!$AJ834&lt;&gt;"",IF('BB-2024-Saturday'!$AJ834="m",'BB-2024-Saturday'!V834,0),"")</f>
        <v>0</v>
      </c>
    </row>
    <row r="832" spans="1:15" x14ac:dyDescent="0.25">
      <c r="A832" t="str">
        <f>IF('BB-2024-Saturday'!AJ835&lt;&gt;"",'BB-2024-Saturday'!AJ835,"")</f>
        <v/>
      </c>
      <c r="B832" t="str">
        <f>IF('BB-2024-Saturday'!AJ835&lt;&gt;"",'BB-2024-Saturday'!AR835,"")</f>
        <v/>
      </c>
      <c r="C832" t="str">
        <f>IF('BB-2024-Saturday'!AJ835="m","v","a")</f>
        <v>a</v>
      </c>
      <c r="D832" s="92" t="str">
        <f>IF('BB-2024-Saturday'!AJ835&lt;&gt;"",'BB-2024-Saturday'!AI835,"")</f>
        <v/>
      </c>
      <c r="E832" s="119" t="str">
        <f>IF('BB-2024-Saturday'!$AJ835&lt;&gt;"",IF('BB-2024-Saturday'!$AJ835="t",0,'BB-2024-Saturday'!AM835),"")</f>
        <v/>
      </c>
      <c r="F832" s="119" t="str">
        <f>IF('BB-2024-Saturday'!$AJ835&lt;&gt;"",IF('BB-2024-Saturday'!$AJ835="t",0,'BB-2024-Saturday'!AN835),"")</f>
        <v/>
      </c>
      <c r="G832" s="119" t="str">
        <f>IF('BB-2024-Saturday'!$AJ835&lt;&gt;"",IF('BB-2024-Saturday'!$AJ835="t",0,'BB-2024-Saturday'!AO835),"")</f>
        <v/>
      </c>
      <c r="H832" s="119" t="str">
        <f>IF('BB-2024-Saturday'!$AJ835&lt;&gt;"",IF('BB-2024-Saturday'!$AJ835="t",0,'BB-2024-Saturday'!AP835),"")</f>
        <v/>
      </c>
      <c r="I832" s="119" t="str">
        <f>IF('BB-2024-Saturday'!$AJ835&lt;&gt;"",IF('BB-2024-Saturday'!$AJ835="t",0,'BB-2024-Saturday'!AQ835),"")</f>
        <v/>
      </c>
      <c r="J832" s="119" t="str">
        <f>IF('BB-2024-Saturday'!$AJ835&lt;&gt;"",IF('BB-2024-Saturday'!$AJ835="t",'BB-2024-Saturday'!AM835,0),"")</f>
        <v/>
      </c>
      <c r="K832" s="119" t="str">
        <f>IF('BB-2024-Saturday'!$AJ835&lt;&gt;"",IF('BB-2024-Saturday'!$AJ835="t",'BB-2024-Saturday'!AN835,0),"")</f>
        <v/>
      </c>
      <c r="L832" s="119" t="str">
        <f>IF('BB-2024-Saturday'!$AJ835&lt;&gt;"",IF('BB-2024-Saturday'!$AJ835="t",'BB-2024-Saturday'!AO835,0),"")</f>
        <v/>
      </c>
      <c r="M832" s="119" t="str">
        <f>IF('BB-2024-Saturday'!$AJ835&lt;&gt;"",IF('BB-2024-Saturday'!$AJ835="t",'BB-2024-Saturday'!AP835,0),"")</f>
        <v/>
      </c>
      <c r="N832" s="120" t="str">
        <f>IF('BB-2024-Saturday'!$AJ835&lt;&gt;"",IF('BB-2024-Saturday'!$AJ835="m",'BB-2024-Saturday'!U835,0),"")</f>
        <v/>
      </c>
      <c r="O832" s="120" t="str">
        <f>IF('BB-2024-Saturday'!$AJ835&lt;&gt;"",IF('BB-2024-Saturday'!$AJ835="m",'BB-2024-Saturday'!V835,0),"")</f>
        <v/>
      </c>
    </row>
    <row r="833" spans="1:15" x14ac:dyDescent="0.25">
      <c r="A833" t="str">
        <f>IF('BB-2024-Saturday'!AJ836&lt;&gt;"",'BB-2024-Saturday'!AJ836,"")</f>
        <v/>
      </c>
      <c r="B833" t="str">
        <f>IF('BB-2024-Saturday'!AJ836&lt;&gt;"",'BB-2024-Saturday'!AR836,"")</f>
        <v/>
      </c>
      <c r="C833" t="str">
        <f>IF('BB-2024-Saturday'!AJ836="m","v","a")</f>
        <v>a</v>
      </c>
      <c r="D833" s="92" t="str">
        <f>IF('BB-2024-Saturday'!AJ836&lt;&gt;"",'BB-2024-Saturday'!AI836,"")</f>
        <v/>
      </c>
      <c r="E833" s="119" t="str">
        <f>IF('BB-2024-Saturday'!$AJ836&lt;&gt;"",IF('BB-2024-Saturday'!$AJ836="t",0,'BB-2024-Saturday'!AM836),"")</f>
        <v/>
      </c>
      <c r="F833" s="119" t="str">
        <f>IF('BB-2024-Saturday'!$AJ836&lt;&gt;"",IF('BB-2024-Saturday'!$AJ836="t",0,'BB-2024-Saturday'!AN836),"")</f>
        <v/>
      </c>
      <c r="G833" s="119" t="str">
        <f>IF('BB-2024-Saturday'!$AJ836&lt;&gt;"",IF('BB-2024-Saturday'!$AJ836="t",0,'BB-2024-Saturday'!AO836),"")</f>
        <v/>
      </c>
      <c r="H833" s="119" t="str">
        <f>IF('BB-2024-Saturday'!$AJ836&lt;&gt;"",IF('BB-2024-Saturday'!$AJ836="t",0,'BB-2024-Saturday'!AP836),"")</f>
        <v/>
      </c>
      <c r="I833" s="119" t="str">
        <f>IF('BB-2024-Saturday'!$AJ836&lt;&gt;"",IF('BB-2024-Saturday'!$AJ836="t",0,'BB-2024-Saturday'!AQ836),"")</f>
        <v/>
      </c>
      <c r="J833" s="119" t="str">
        <f>IF('BB-2024-Saturday'!$AJ836&lt;&gt;"",IF('BB-2024-Saturday'!$AJ836="t",'BB-2024-Saturday'!AM836,0),"")</f>
        <v/>
      </c>
      <c r="K833" s="119" t="str">
        <f>IF('BB-2024-Saturday'!$AJ836&lt;&gt;"",IF('BB-2024-Saturday'!$AJ836="t",'BB-2024-Saturday'!AN836,0),"")</f>
        <v/>
      </c>
      <c r="L833" s="119" t="str">
        <f>IF('BB-2024-Saturday'!$AJ836&lt;&gt;"",IF('BB-2024-Saturday'!$AJ836="t",'BB-2024-Saturday'!AO836,0),"")</f>
        <v/>
      </c>
      <c r="M833" s="119" t="str">
        <f>IF('BB-2024-Saturday'!$AJ836&lt;&gt;"",IF('BB-2024-Saturday'!$AJ836="t",'BB-2024-Saturday'!AP836,0),"")</f>
        <v/>
      </c>
      <c r="N833" s="120" t="str">
        <f>IF('BB-2024-Saturday'!$AJ836&lt;&gt;"",IF('BB-2024-Saturday'!$AJ836="m",'BB-2024-Saturday'!U836,0),"")</f>
        <v/>
      </c>
      <c r="O833" s="120" t="str">
        <f>IF('BB-2024-Saturday'!$AJ836&lt;&gt;"",IF('BB-2024-Saturday'!$AJ836="m",'BB-2024-Saturday'!V836,0),"")</f>
        <v/>
      </c>
    </row>
    <row r="834" spans="1:15" x14ac:dyDescent="0.25">
      <c r="A834" t="str">
        <f>IF('BB-2024-Saturday'!AJ837&lt;&gt;"",'BB-2024-Saturday'!AJ837,"")</f>
        <v/>
      </c>
      <c r="B834" t="str">
        <f>IF('BB-2024-Saturday'!AJ837&lt;&gt;"",'BB-2024-Saturday'!AR837,"")</f>
        <v/>
      </c>
      <c r="C834" t="str">
        <f>IF('BB-2024-Saturday'!AJ837="m","v","a")</f>
        <v>a</v>
      </c>
      <c r="D834" s="92" t="str">
        <f>IF('BB-2024-Saturday'!AJ837&lt;&gt;"",'BB-2024-Saturday'!AI837,"")</f>
        <v/>
      </c>
      <c r="E834" s="119" t="str">
        <f>IF('BB-2024-Saturday'!$AJ837&lt;&gt;"",IF('BB-2024-Saturday'!$AJ837="t",0,'BB-2024-Saturday'!AM837),"")</f>
        <v/>
      </c>
      <c r="F834" s="119" t="str">
        <f>IF('BB-2024-Saturday'!$AJ837&lt;&gt;"",IF('BB-2024-Saturday'!$AJ837="t",0,'BB-2024-Saturday'!AN837),"")</f>
        <v/>
      </c>
      <c r="G834" s="119" t="str">
        <f>IF('BB-2024-Saturday'!$AJ837&lt;&gt;"",IF('BB-2024-Saturday'!$AJ837="t",0,'BB-2024-Saturday'!AO837),"")</f>
        <v/>
      </c>
      <c r="H834" s="119" t="str">
        <f>IF('BB-2024-Saturday'!$AJ837&lt;&gt;"",IF('BB-2024-Saturday'!$AJ837="t",0,'BB-2024-Saturday'!AP837),"")</f>
        <v/>
      </c>
      <c r="I834" s="119" t="str">
        <f>IF('BB-2024-Saturday'!$AJ837&lt;&gt;"",IF('BB-2024-Saturday'!$AJ837="t",0,'BB-2024-Saturday'!AQ837),"")</f>
        <v/>
      </c>
      <c r="J834" s="119" t="str">
        <f>IF('BB-2024-Saturday'!$AJ837&lt;&gt;"",IF('BB-2024-Saturday'!$AJ837="t",'BB-2024-Saturday'!AM837,0),"")</f>
        <v/>
      </c>
      <c r="K834" s="119" t="str">
        <f>IF('BB-2024-Saturday'!$AJ837&lt;&gt;"",IF('BB-2024-Saturday'!$AJ837="t",'BB-2024-Saturday'!AN837,0),"")</f>
        <v/>
      </c>
      <c r="L834" s="119" t="str">
        <f>IF('BB-2024-Saturday'!$AJ837&lt;&gt;"",IF('BB-2024-Saturday'!$AJ837="t",'BB-2024-Saturday'!AO837,0),"")</f>
        <v/>
      </c>
      <c r="M834" s="119" t="str">
        <f>IF('BB-2024-Saturday'!$AJ837&lt;&gt;"",IF('BB-2024-Saturday'!$AJ837="t",'BB-2024-Saturday'!AP837,0),"")</f>
        <v/>
      </c>
      <c r="N834" s="120" t="str">
        <f>IF('BB-2024-Saturday'!$AJ837&lt;&gt;"",IF('BB-2024-Saturday'!$AJ837="m",'BB-2024-Saturday'!U837,0),"")</f>
        <v/>
      </c>
      <c r="O834" s="120" t="str">
        <f>IF('BB-2024-Saturday'!$AJ837&lt;&gt;"",IF('BB-2024-Saturday'!$AJ837="m",'BB-2024-Saturday'!V837,0),"")</f>
        <v/>
      </c>
    </row>
    <row r="835" spans="1:15" x14ac:dyDescent="0.25">
      <c r="A835" t="str">
        <f>IF('BB-2024-Saturday'!AJ838&lt;&gt;"",'BB-2024-Saturday'!AJ838,"")</f>
        <v/>
      </c>
      <c r="B835" t="str">
        <f>IF('BB-2024-Saturday'!AJ838&lt;&gt;"",'BB-2024-Saturday'!AR838,"")</f>
        <v/>
      </c>
      <c r="C835" t="str">
        <f>IF('BB-2024-Saturday'!AJ838="m","v","a")</f>
        <v>a</v>
      </c>
      <c r="D835" s="92" t="str">
        <f>IF('BB-2024-Saturday'!AJ838&lt;&gt;"",'BB-2024-Saturday'!AI838,"")</f>
        <v/>
      </c>
      <c r="E835" s="119" t="str">
        <f>IF('BB-2024-Saturday'!$AJ838&lt;&gt;"",IF('BB-2024-Saturday'!$AJ838="t",0,'BB-2024-Saturday'!AM838),"")</f>
        <v/>
      </c>
      <c r="F835" s="119" t="str">
        <f>IF('BB-2024-Saturday'!$AJ838&lt;&gt;"",IF('BB-2024-Saturday'!$AJ838="t",0,'BB-2024-Saturday'!AN838),"")</f>
        <v/>
      </c>
      <c r="G835" s="119" t="str">
        <f>IF('BB-2024-Saturday'!$AJ838&lt;&gt;"",IF('BB-2024-Saturday'!$AJ838="t",0,'BB-2024-Saturday'!AO838),"")</f>
        <v/>
      </c>
      <c r="H835" s="119" t="str">
        <f>IF('BB-2024-Saturday'!$AJ838&lt;&gt;"",IF('BB-2024-Saturday'!$AJ838="t",0,'BB-2024-Saturday'!AP838),"")</f>
        <v/>
      </c>
      <c r="I835" s="119" t="str">
        <f>IF('BB-2024-Saturday'!$AJ838&lt;&gt;"",IF('BB-2024-Saturday'!$AJ838="t",0,'BB-2024-Saturday'!AQ838),"")</f>
        <v/>
      </c>
      <c r="J835" s="119" t="str">
        <f>IF('BB-2024-Saturday'!$AJ838&lt;&gt;"",IF('BB-2024-Saturday'!$AJ838="t",'BB-2024-Saturday'!AM838,0),"")</f>
        <v/>
      </c>
      <c r="K835" s="119" t="str">
        <f>IF('BB-2024-Saturday'!$AJ838&lt;&gt;"",IF('BB-2024-Saturday'!$AJ838="t",'BB-2024-Saturday'!AN838,0),"")</f>
        <v/>
      </c>
      <c r="L835" s="119" t="str">
        <f>IF('BB-2024-Saturday'!$AJ838&lt;&gt;"",IF('BB-2024-Saturday'!$AJ838="t",'BB-2024-Saturday'!AO838,0),"")</f>
        <v/>
      </c>
      <c r="M835" s="119" t="str">
        <f>IF('BB-2024-Saturday'!$AJ838&lt;&gt;"",IF('BB-2024-Saturday'!$AJ838="t",'BB-2024-Saturday'!AP838,0),"")</f>
        <v/>
      </c>
      <c r="N835" s="120" t="str">
        <f>IF('BB-2024-Saturday'!$AJ838&lt;&gt;"",IF('BB-2024-Saturday'!$AJ838="m",'BB-2024-Saturday'!U838,0),"")</f>
        <v/>
      </c>
      <c r="O835" s="120" t="str">
        <f>IF('BB-2024-Saturday'!$AJ838&lt;&gt;"",IF('BB-2024-Saturday'!$AJ838="m",'BB-2024-Saturday'!V838,0),"")</f>
        <v/>
      </c>
    </row>
    <row r="836" spans="1:15" x14ac:dyDescent="0.25">
      <c r="A836" t="str">
        <f>IF('BB-2024-Saturday'!AJ839&lt;&gt;"",'BB-2024-Saturday'!AJ839,"")</f>
        <v>o</v>
      </c>
      <c r="B836" t="str">
        <f>IF('BB-2024-Saturday'!AJ839&lt;&gt;"",'BB-2024-Saturday'!AR839,"")</f>
        <v>Prohibition - Right turn ahead prohibited.</v>
      </c>
      <c r="C836" t="str">
        <f>IF('BB-2024-Saturday'!AJ839="m","v","a")</f>
        <v>a</v>
      </c>
      <c r="D836" s="92">
        <f>IF('BB-2024-Saturday'!AJ839&lt;&gt;"",'BB-2024-Saturday'!AI839,"")</f>
        <v>283.75</v>
      </c>
      <c r="E836" s="119">
        <f>IF('BB-2024-Saturday'!$AJ839&lt;&gt;"",IF('BB-2024-Saturday'!$AJ839="t",0,'BB-2024-Saturday'!AM839),"")</f>
        <v>20</v>
      </c>
      <c r="F836" s="119">
        <f>IF('BB-2024-Saturday'!$AJ839&lt;&gt;"",IF('BB-2024-Saturday'!$AJ839="t",0,'BB-2024-Saturday'!AN839),"")</f>
        <v>20</v>
      </c>
      <c r="G836" s="119">
        <f>IF('BB-2024-Saturday'!$AJ839&lt;&gt;"",IF('BB-2024-Saturday'!$AJ839="t",0,'BB-2024-Saturday'!AO839),"")</f>
        <v>20</v>
      </c>
      <c r="H836" s="119">
        <f>IF('BB-2024-Saturday'!$AJ839&lt;&gt;"",IF('BB-2024-Saturday'!$AJ839="t",0,'BB-2024-Saturday'!AP839),"")</f>
        <v>20</v>
      </c>
      <c r="I836" s="119" t="str">
        <f>IF('BB-2024-Saturday'!$AJ839&lt;&gt;"",IF('BB-2024-Saturday'!$AJ839="t",0,'BB-2024-Saturday'!AQ839),"")</f>
        <v>60</v>
      </c>
      <c r="J836" s="119">
        <f>IF('BB-2024-Saturday'!$AJ839&lt;&gt;"",IF('BB-2024-Saturday'!$AJ839="t",'BB-2024-Saturday'!AM839,0),"")</f>
        <v>0</v>
      </c>
      <c r="K836" s="119">
        <f>IF('BB-2024-Saturday'!$AJ839&lt;&gt;"",IF('BB-2024-Saturday'!$AJ839="t",'BB-2024-Saturday'!AN839,0),"")</f>
        <v>0</v>
      </c>
      <c r="L836" s="119">
        <f>IF('BB-2024-Saturday'!$AJ839&lt;&gt;"",IF('BB-2024-Saturday'!$AJ839="t",'BB-2024-Saturday'!AO839,0),"")</f>
        <v>0</v>
      </c>
      <c r="M836" s="119">
        <f>IF('BB-2024-Saturday'!$AJ839&lt;&gt;"",IF('BB-2024-Saturday'!$AJ839="t",'BB-2024-Saturday'!AP839,0),"")</f>
        <v>0</v>
      </c>
      <c r="N836" s="120">
        <f>IF('BB-2024-Saturday'!$AJ839&lt;&gt;"",IF('BB-2024-Saturday'!$AJ839="m",'BB-2024-Saturday'!U839,0),"")</f>
        <v>0</v>
      </c>
      <c r="O836" s="120">
        <f>IF('BB-2024-Saturday'!$AJ839&lt;&gt;"",IF('BB-2024-Saturday'!$AJ839="m",'BB-2024-Saturday'!V839,0),"")</f>
        <v>0</v>
      </c>
    </row>
    <row r="837" spans="1:15" x14ac:dyDescent="0.25">
      <c r="A837" t="str">
        <f>IF('BB-2024-Saturday'!AJ840&lt;&gt;"",'BB-2024-Saturday'!AJ840,"")</f>
        <v>o</v>
      </c>
      <c r="B837" t="str">
        <f>IF('BB-2024-Saturday'!AJ840&lt;&gt;"",'BB-2024-Saturday'!AR840,"")</f>
        <v>Traffic light.  Turn LEFT on Miles Sharp street.</v>
      </c>
      <c r="C837" t="str">
        <f>IF('BB-2024-Saturday'!AJ840="m","v","a")</f>
        <v>a</v>
      </c>
      <c r="D837" s="92">
        <f>IF('BB-2024-Saturday'!AJ840&lt;&gt;"",'BB-2024-Saturday'!AI840,"")</f>
        <v>284.05</v>
      </c>
      <c r="E837" s="119">
        <f>IF('BB-2024-Saturday'!$AJ840&lt;&gt;"",IF('BB-2024-Saturday'!$AJ840="t",0,'BB-2024-Saturday'!AM840),"")</f>
        <v>30</v>
      </c>
      <c r="F837" s="119">
        <f>IF('BB-2024-Saturday'!$AJ840&lt;&gt;"",IF('BB-2024-Saturday'!$AJ840="t",0,'BB-2024-Saturday'!AN840),"")</f>
        <v>30</v>
      </c>
      <c r="G837" s="119">
        <f>IF('BB-2024-Saturday'!$AJ840&lt;&gt;"",IF('BB-2024-Saturday'!$AJ840="t",0,'BB-2024-Saturday'!AO840),"")</f>
        <v>30</v>
      </c>
      <c r="H837" s="119">
        <f>IF('BB-2024-Saturday'!$AJ840&lt;&gt;"",IF('BB-2024-Saturday'!$AJ840="t",0,'BB-2024-Saturday'!AP840),"")</f>
        <v>30</v>
      </c>
      <c r="I837" s="119" t="str">
        <f>IF('BB-2024-Saturday'!$AJ840&lt;&gt;"",IF('BB-2024-Saturday'!$AJ840="t",0,'BB-2024-Saturday'!AQ840),"")</f>
        <v>60</v>
      </c>
      <c r="J837" s="119">
        <f>IF('BB-2024-Saturday'!$AJ840&lt;&gt;"",IF('BB-2024-Saturday'!$AJ840="t",'BB-2024-Saturday'!AM840,0),"")</f>
        <v>0</v>
      </c>
      <c r="K837" s="119">
        <f>IF('BB-2024-Saturday'!$AJ840&lt;&gt;"",IF('BB-2024-Saturday'!$AJ840="t",'BB-2024-Saturday'!AN840,0),"")</f>
        <v>0</v>
      </c>
      <c r="L837" s="119">
        <f>IF('BB-2024-Saturday'!$AJ840&lt;&gt;"",IF('BB-2024-Saturday'!$AJ840="t",'BB-2024-Saturday'!AO840,0),"")</f>
        <v>0</v>
      </c>
      <c r="M837" s="119">
        <f>IF('BB-2024-Saturday'!$AJ840&lt;&gt;"",IF('BB-2024-Saturday'!$AJ840="t",'BB-2024-Saturday'!AP840,0),"")</f>
        <v>0</v>
      </c>
      <c r="N837" s="120">
        <f>IF('BB-2024-Saturday'!$AJ840&lt;&gt;"",IF('BB-2024-Saturday'!$AJ840="m",'BB-2024-Saturday'!U840,0),"")</f>
        <v>0</v>
      </c>
      <c r="O837" s="120">
        <f>IF('BB-2024-Saturday'!$AJ840&lt;&gt;"",IF('BB-2024-Saturday'!$AJ840="m",'BB-2024-Saturday'!V840,0),"")</f>
        <v>0</v>
      </c>
    </row>
    <row r="838" spans="1:15" x14ac:dyDescent="0.25">
      <c r="A838" t="str">
        <f>IF('BB-2024-Saturday'!AJ841&lt;&gt;"",'BB-2024-Saturday'!AJ841,"")</f>
        <v>o</v>
      </c>
      <c r="B838" t="str">
        <f>IF('BB-2024-Saturday'!AJ841&lt;&gt;"",'BB-2024-Saturday'!AR841,"")</f>
        <v>STOP.  Carry straight on,  on Miles Sharp street.</v>
      </c>
      <c r="C838" t="str">
        <f>IF('BB-2024-Saturday'!AJ841="m","v","a")</f>
        <v>a</v>
      </c>
      <c r="D838" s="92">
        <f>IF('BB-2024-Saturday'!AJ841&lt;&gt;"",'BB-2024-Saturday'!AI841,"")</f>
        <v>284.27</v>
      </c>
      <c r="E838" s="119">
        <f>IF('BB-2024-Saturday'!$AJ841&lt;&gt;"",IF('BB-2024-Saturday'!$AJ841="t",0,'BB-2024-Saturday'!AM841),"")</f>
        <v>30</v>
      </c>
      <c r="F838" s="119">
        <f>IF('BB-2024-Saturday'!$AJ841&lt;&gt;"",IF('BB-2024-Saturday'!$AJ841="t",0,'BB-2024-Saturday'!AN841),"")</f>
        <v>30</v>
      </c>
      <c r="G838" s="119">
        <f>IF('BB-2024-Saturday'!$AJ841&lt;&gt;"",IF('BB-2024-Saturday'!$AJ841="t",0,'BB-2024-Saturday'!AO841),"")</f>
        <v>30</v>
      </c>
      <c r="H838" s="119">
        <f>IF('BB-2024-Saturday'!$AJ841&lt;&gt;"",IF('BB-2024-Saturday'!$AJ841="t",0,'BB-2024-Saturday'!AP841),"")</f>
        <v>30</v>
      </c>
      <c r="I838" s="119" t="str">
        <f>IF('BB-2024-Saturday'!$AJ841&lt;&gt;"",IF('BB-2024-Saturday'!$AJ841="t",0,'BB-2024-Saturday'!AQ841),"")</f>
        <v>60</v>
      </c>
      <c r="J838" s="119">
        <f>IF('BB-2024-Saturday'!$AJ841&lt;&gt;"",IF('BB-2024-Saturday'!$AJ841="t",'BB-2024-Saturday'!AM841,0),"")</f>
        <v>0</v>
      </c>
      <c r="K838" s="119">
        <f>IF('BB-2024-Saturday'!$AJ841&lt;&gt;"",IF('BB-2024-Saturday'!$AJ841="t",'BB-2024-Saturday'!AN841,0),"")</f>
        <v>0</v>
      </c>
      <c r="L838" s="119">
        <f>IF('BB-2024-Saturday'!$AJ841&lt;&gt;"",IF('BB-2024-Saturday'!$AJ841="t",'BB-2024-Saturday'!AO841,0),"")</f>
        <v>0</v>
      </c>
      <c r="M838" s="119">
        <f>IF('BB-2024-Saturday'!$AJ841&lt;&gt;"",IF('BB-2024-Saturday'!$AJ841="t",'BB-2024-Saturday'!AP841,0),"")</f>
        <v>0</v>
      </c>
      <c r="N838" s="120">
        <f>IF('BB-2024-Saturday'!$AJ841&lt;&gt;"",IF('BB-2024-Saturday'!$AJ841="m",'BB-2024-Saturday'!U841,0),"")</f>
        <v>0</v>
      </c>
      <c r="O838" s="120">
        <f>IF('BB-2024-Saturday'!$AJ841&lt;&gt;"",IF('BB-2024-Saturday'!$AJ841="m",'BB-2024-Saturday'!V841,0),"")</f>
        <v>0</v>
      </c>
    </row>
    <row r="839" spans="1:15" x14ac:dyDescent="0.25">
      <c r="A839" t="str">
        <f>IF('BB-2024-Saturday'!AJ842&lt;&gt;"",'BB-2024-Saturday'!AJ842,"")</f>
        <v>o</v>
      </c>
      <c r="B839" t="str">
        <f>IF('BB-2024-Saturday'!AJ842&lt;&gt;"",'BB-2024-Saturday'!AR842,"")</f>
        <v xml:space="preserve">Y-Junction. Turn RIGHT on Milburn street. </v>
      </c>
      <c r="C839" t="str">
        <f>IF('BB-2024-Saturday'!AJ842="m","v","a")</f>
        <v>a</v>
      </c>
      <c r="D839" s="92">
        <f>IF('BB-2024-Saturday'!AJ842&lt;&gt;"",'BB-2024-Saturday'!AI842,"")</f>
        <v>284.54000000000002</v>
      </c>
      <c r="E839" s="119">
        <f>IF('BB-2024-Saturday'!$AJ842&lt;&gt;"",IF('BB-2024-Saturday'!$AJ842="t",0,'BB-2024-Saturday'!AM842),"")</f>
        <v>20</v>
      </c>
      <c r="F839" s="119">
        <f>IF('BB-2024-Saturday'!$AJ842&lt;&gt;"",IF('BB-2024-Saturday'!$AJ842="t",0,'BB-2024-Saturday'!AN842),"")</f>
        <v>20</v>
      </c>
      <c r="G839" s="119">
        <f>IF('BB-2024-Saturday'!$AJ842&lt;&gt;"",IF('BB-2024-Saturday'!$AJ842="t",0,'BB-2024-Saturday'!AO842),"")</f>
        <v>20</v>
      </c>
      <c r="H839" s="119">
        <f>IF('BB-2024-Saturday'!$AJ842&lt;&gt;"",IF('BB-2024-Saturday'!$AJ842="t",0,'BB-2024-Saturday'!AP842),"")</f>
        <v>20</v>
      </c>
      <c r="I839" s="119" t="str">
        <f>IF('BB-2024-Saturday'!$AJ842&lt;&gt;"",IF('BB-2024-Saturday'!$AJ842="t",0,'BB-2024-Saturday'!AQ842),"")</f>
        <v>60</v>
      </c>
      <c r="J839" s="119">
        <f>IF('BB-2024-Saturday'!$AJ842&lt;&gt;"",IF('BB-2024-Saturday'!$AJ842="t",'BB-2024-Saturday'!AM842,0),"")</f>
        <v>0</v>
      </c>
      <c r="K839" s="119">
        <f>IF('BB-2024-Saturday'!$AJ842&lt;&gt;"",IF('BB-2024-Saturday'!$AJ842="t",'BB-2024-Saturday'!AN842,0),"")</f>
        <v>0</v>
      </c>
      <c r="L839" s="119">
        <f>IF('BB-2024-Saturday'!$AJ842&lt;&gt;"",IF('BB-2024-Saturday'!$AJ842="t",'BB-2024-Saturday'!AO842,0),"")</f>
        <v>0</v>
      </c>
      <c r="M839" s="119">
        <f>IF('BB-2024-Saturday'!$AJ842&lt;&gt;"",IF('BB-2024-Saturday'!$AJ842="t",'BB-2024-Saturday'!AP842,0),"")</f>
        <v>0</v>
      </c>
      <c r="N839" s="120">
        <f>IF('BB-2024-Saturday'!$AJ842&lt;&gt;"",IF('BB-2024-Saturday'!$AJ842="m",'BB-2024-Saturday'!U842,0),"")</f>
        <v>0</v>
      </c>
      <c r="O839" s="120">
        <f>IF('BB-2024-Saturday'!$AJ842&lt;&gt;"",IF('BB-2024-Saturday'!$AJ842="m",'BB-2024-Saturday'!V842,0),"")</f>
        <v>0</v>
      </c>
    </row>
    <row r="840" spans="1:15" x14ac:dyDescent="0.25">
      <c r="A840" t="str">
        <f>IF('BB-2024-Saturday'!AJ843&lt;&gt;"",'BB-2024-Saturday'!AJ843,"")</f>
        <v>o</v>
      </c>
      <c r="B840" t="str">
        <f>IF('BB-2024-Saturday'!AJ843&lt;&gt;"",'BB-2024-Saturday'!AR843,"")</f>
        <v>Warning. Speed Bumps</v>
      </c>
      <c r="C840" t="str">
        <f>IF('BB-2024-Saturday'!AJ843="m","v","a")</f>
        <v>a</v>
      </c>
      <c r="D840" s="92">
        <f>IF('BB-2024-Saturday'!AJ843&lt;&gt;"",'BB-2024-Saturday'!AI843,"")</f>
        <v>284.82</v>
      </c>
      <c r="E840" s="119">
        <f>IF('BB-2024-Saturday'!$AJ843&lt;&gt;"",IF('BB-2024-Saturday'!$AJ843="t",0,'BB-2024-Saturday'!AM843),"")</f>
        <v>30</v>
      </c>
      <c r="F840" s="119">
        <f>IF('BB-2024-Saturday'!$AJ843&lt;&gt;"",IF('BB-2024-Saturday'!$AJ843="t",0,'BB-2024-Saturday'!AN843),"")</f>
        <v>30</v>
      </c>
      <c r="G840" s="119">
        <f>IF('BB-2024-Saturday'!$AJ843&lt;&gt;"",IF('BB-2024-Saturday'!$AJ843="t",0,'BB-2024-Saturday'!AO843),"")</f>
        <v>30</v>
      </c>
      <c r="H840" s="119">
        <f>IF('BB-2024-Saturday'!$AJ843&lt;&gt;"",IF('BB-2024-Saturday'!$AJ843="t",0,'BB-2024-Saturday'!AP843),"")</f>
        <v>30</v>
      </c>
      <c r="I840" s="119" t="str">
        <f>IF('BB-2024-Saturday'!$AJ843&lt;&gt;"",IF('BB-2024-Saturday'!$AJ843="t",0,'BB-2024-Saturday'!AQ843),"")</f>
        <v>60</v>
      </c>
      <c r="J840" s="119">
        <f>IF('BB-2024-Saturday'!$AJ843&lt;&gt;"",IF('BB-2024-Saturday'!$AJ843="t",'BB-2024-Saturday'!AM843,0),"")</f>
        <v>0</v>
      </c>
      <c r="K840" s="119">
        <f>IF('BB-2024-Saturday'!$AJ843&lt;&gt;"",IF('BB-2024-Saturday'!$AJ843="t",'BB-2024-Saturday'!AN843,0),"")</f>
        <v>0</v>
      </c>
      <c r="L840" s="119">
        <f>IF('BB-2024-Saturday'!$AJ843&lt;&gt;"",IF('BB-2024-Saturday'!$AJ843="t",'BB-2024-Saturday'!AO843,0),"")</f>
        <v>0</v>
      </c>
      <c r="M840" s="119">
        <f>IF('BB-2024-Saturday'!$AJ843&lt;&gt;"",IF('BB-2024-Saturday'!$AJ843="t",'BB-2024-Saturday'!AP843,0),"")</f>
        <v>0</v>
      </c>
      <c r="N840" s="120">
        <f>IF('BB-2024-Saturday'!$AJ843&lt;&gt;"",IF('BB-2024-Saturday'!$AJ843="m",'BB-2024-Saturday'!U843,0),"")</f>
        <v>0</v>
      </c>
      <c r="O840" s="120">
        <f>IF('BB-2024-Saturday'!$AJ843&lt;&gt;"",IF('BB-2024-Saturday'!$AJ843="m",'BB-2024-Saturday'!V843,0),"")</f>
        <v>0</v>
      </c>
    </row>
    <row r="841" spans="1:15" x14ac:dyDescent="0.25">
      <c r="A841" t="str">
        <f>IF('BB-2024-Saturday'!AJ844&lt;&gt;"",'BB-2024-Saturday'!AJ844,"")</f>
        <v/>
      </c>
      <c r="B841" t="str">
        <f>IF('BB-2024-Saturday'!AJ844&lt;&gt;"",'BB-2024-Saturday'!AR844,"")</f>
        <v/>
      </c>
      <c r="C841" t="str">
        <f>IF('BB-2024-Saturday'!AJ844="m","v","a")</f>
        <v>a</v>
      </c>
      <c r="D841" s="92" t="str">
        <f>IF('BB-2024-Saturday'!AJ844&lt;&gt;"",'BB-2024-Saturday'!AI844,"")</f>
        <v/>
      </c>
      <c r="E841" s="119" t="str">
        <f>IF('BB-2024-Saturday'!$AJ844&lt;&gt;"",IF('BB-2024-Saturday'!$AJ844="t",0,'BB-2024-Saturday'!AM844),"")</f>
        <v/>
      </c>
      <c r="F841" s="119" t="str">
        <f>IF('BB-2024-Saturday'!$AJ844&lt;&gt;"",IF('BB-2024-Saturday'!$AJ844="t",0,'BB-2024-Saturday'!AN844),"")</f>
        <v/>
      </c>
      <c r="G841" s="119" t="str">
        <f>IF('BB-2024-Saturday'!$AJ844&lt;&gt;"",IF('BB-2024-Saturday'!$AJ844="t",0,'BB-2024-Saturday'!AO844),"")</f>
        <v/>
      </c>
      <c r="H841" s="119" t="str">
        <f>IF('BB-2024-Saturday'!$AJ844&lt;&gt;"",IF('BB-2024-Saturday'!$AJ844="t",0,'BB-2024-Saturday'!AP844),"")</f>
        <v/>
      </c>
      <c r="I841" s="119" t="str">
        <f>IF('BB-2024-Saturday'!$AJ844&lt;&gt;"",IF('BB-2024-Saturday'!$AJ844="t",0,'BB-2024-Saturday'!AQ844),"")</f>
        <v/>
      </c>
      <c r="J841" s="119" t="str">
        <f>IF('BB-2024-Saturday'!$AJ844&lt;&gt;"",IF('BB-2024-Saturday'!$AJ844="t",'BB-2024-Saturday'!AM844,0),"")</f>
        <v/>
      </c>
      <c r="K841" s="119" t="str">
        <f>IF('BB-2024-Saturday'!$AJ844&lt;&gt;"",IF('BB-2024-Saturday'!$AJ844="t",'BB-2024-Saturday'!AN844,0),"")</f>
        <v/>
      </c>
      <c r="L841" s="119" t="str">
        <f>IF('BB-2024-Saturday'!$AJ844&lt;&gt;"",IF('BB-2024-Saturday'!$AJ844="t",'BB-2024-Saturday'!AO844,0),"")</f>
        <v/>
      </c>
      <c r="M841" s="119" t="str">
        <f>IF('BB-2024-Saturday'!$AJ844&lt;&gt;"",IF('BB-2024-Saturday'!$AJ844="t",'BB-2024-Saturday'!AP844,0),"")</f>
        <v/>
      </c>
      <c r="N841" s="120" t="str">
        <f>IF('BB-2024-Saturday'!$AJ844&lt;&gt;"",IF('BB-2024-Saturday'!$AJ844="m",'BB-2024-Saturday'!U844,0),"")</f>
        <v/>
      </c>
      <c r="O841" s="120" t="str">
        <f>IF('BB-2024-Saturday'!$AJ844&lt;&gt;"",IF('BB-2024-Saturday'!$AJ844="m",'BB-2024-Saturday'!V844,0),"")</f>
        <v/>
      </c>
    </row>
    <row r="842" spans="1:15" x14ac:dyDescent="0.25">
      <c r="A842" t="str">
        <f>IF('BB-2024-Saturday'!AJ845&lt;&gt;"",'BB-2024-Saturday'!AJ845,"")</f>
        <v>o</v>
      </c>
      <c r="B842" t="str">
        <f>IF('BB-2024-Saturday'!AJ845&lt;&gt;"",'BB-2024-Saturday'!AR845,"")</f>
        <v>STOP.  Turn LEFT on Brodigan Ave.</v>
      </c>
      <c r="C842" t="str">
        <f>IF('BB-2024-Saturday'!AJ845="m","v","a")</f>
        <v>a</v>
      </c>
      <c r="D842" s="92">
        <f>IF('BB-2024-Saturday'!AJ845&lt;&gt;"",'BB-2024-Saturday'!AI845,"")</f>
        <v>285.27</v>
      </c>
      <c r="E842" s="119">
        <f>IF('BB-2024-Saturday'!$AJ845&lt;&gt;"",IF('BB-2024-Saturday'!$AJ845="t",0,'BB-2024-Saturday'!AM845),"")</f>
        <v>30</v>
      </c>
      <c r="F842" s="119">
        <f>IF('BB-2024-Saturday'!$AJ845&lt;&gt;"",IF('BB-2024-Saturday'!$AJ845="t",0,'BB-2024-Saturday'!AN845),"")</f>
        <v>30</v>
      </c>
      <c r="G842" s="119">
        <f>IF('BB-2024-Saturday'!$AJ845&lt;&gt;"",IF('BB-2024-Saturday'!$AJ845="t",0,'BB-2024-Saturday'!AO845),"")</f>
        <v>30</v>
      </c>
      <c r="H842" s="119">
        <f>IF('BB-2024-Saturday'!$AJ845&lt;&gt;"",IF('BB-2024-Saturday'!$AJ845="t",0,'BB-2024-Saturday'!AP845),"")</f>
        <v>30</v>
      </c>
      <c r="I842" s="119" t="str">
        <f>IF('BB-2024-Saturday'!$AJ845&lt;&gt;"",IF('BB-2024-Saturday'!$AJ845="t",0,'BB-2024-Saturday'!AQ845),"")</f>
        <v>60</v>
      </c>
      <c r="J842" s="119">
        <f>IF('BB-2024-Saturday'!$AJ845&lt;&gt;"",IF('BB-2024-Saturday'!$AJ845="t",'BB-2024-Saturday'!AM845,0),"")</f>
        <v>0</v>
      </c>
      <c r="K842" s="119">
        <f>IF('BB-2024-Saturday'!$AJ845&lt;&gt;"",IF('BB-2024-Saturday'!$AJ845="t",'BB-2024-Saturday'!AN845,0),"")</f>
        <v>0</v>
      </c>
      <c r="L842" s="119">
        <f>IF('BB-2024-Saturday'!$AJ845&lt;&gt;"",IF('BB-2024-Saturday'!$AJ845="t",'BB-2024-Saturday'!AO845,0),"")</f>
        <v>0</v>
      </c>
      <c r="M842" s="119">
        <f>IF('BB-2024-Saturday'!$AJ845&lt;&gt;"",IF('BB-2024-Saturday'!$AJ845="t",'BB-2024-Saturday'!AP845,0),"")</f>
        <v>0</v>
      </c>
      <c r="N842" s="120">
        <f>IF('BB-2024-Saturday'!$AJ845&lt;&gt;"",IF('BB-2024-Saturday'!$AJ845="m",'BB-2024-Saturday'!U845,0),"")</f>
        <v>0</v>
      </c>
      <c r="O842" s="120">
        <f>IF('BB-2024-Saturday'!$AJ845&lt;&gt;"",IF('BB-2024-Saturday'!$AJ845="m",'BB-2024-Saturday'!V845,0),"")</f>
        <v>0</v>
      </c>
    </row>
    <row r="843" spans="1:15" x14ac:dyDescent="0.25">
      <c r="A843" t="str">
        <f>IF('BB-2024-Saturday'!AJ846&lt;&gt;"",'BB-2024-Saturday'!AJ846,"")</f>
        <v>o</v>
      </c>
      <c r="B843" t="str">
        <f>IF('BB-2024-Saturday'!AJ846&lt;&gt;"",'BB-2024-Saturday'!AR846,"")</f>
        <v>Traffic Light.  Carry straight on.  Prepare to turn Left.</v>
      </c>
      <c r="C843" t="str">
        <f>IF('BB-2024-Saturday'!AJ846="m","v","a")</f>
        <v>a</v>
      </c>
      <c r="D843" s="92">
        <f>IF('BB-2024-Saturday'!AJ846&lt;&gt;"",'BB-2024-Saturday'!AI846,"")</f>
        <v>286.05</v>
      </c>
      <c r="E843" s="119">
        <f>IF('BB-2024-Saturday'!$AJ846&lt;&gt;"",IF('BB-2024-Saturday'!$AJ846="t",0,'BB-2024-Saturday'!AM846),"")</f>
        <v>30</v>
      </c>
      <c r="F843" s="119">
        <f>IF('BB-2024-Saturday'!$AJ846&lt;&gt;"",IF('BB-2024-Saturday'!$AJ846="t",0,'BB-2024-Saturday'!AN846),"")</f>
        <v>30</v>
      </c>
      <c r="G843" s="119">
        <f>IF('BB-2024-Saturday'!$AJ846&lt;&gt;"",IF('BB-2024-Saturday'!$AJ846="t",0,'BB-2024-Saturday'!AO846),"")</f>
        <v>30</v>
      </c>
      <c r="H843" s="119">
        <f>IF('BB-2024-Saturday'!$AJ846&lt;&gt;"",IF('BB-2024-Saturday'!$AJ846="t",0,'BB-2024-Saturday'!AP846),"")</f>
        <v>30</v>
      </c>
      <c r="I843" s="119" t="str">
        <f>IF('BB-2024-Saturday'!$AJ846&lt;&gt;"",IF('BB-2024-Saturday'!$AJ846="t",0,'BB-2024-Saturday'!AQ846),"")</f>
        <v>60</v>
      </c>
      <c r="J843" s="119">
        <f>IF('BB-2024-Saturday'!$AJ846&lt;&gt;"",IF('BB-2024-Saturday'!$AJ846="t",'BB-2024-Saturday'!AM846,0),"")</f>
        <v>0</v>
      </c>
      <c r="K843" s="119">
        <f>IF('BB-2024-Saturday'!$AJ846&lt;&gt;"",IF('BB-2024-Saturday'!$AJ846="t",'BB-2024-Saturday'!AN846,0),"")</f>
        <v>0</v>
      </c>
      <c r="L843" s="119">
        <f>IF('BB-2024-Saturday'!$AJ846&lt;&gt;"",IF('BB-2024-Saturday'!$AJ846="t",'BB-2024-Saturday'!AO846,0),"")</f>
        <v>0</v>
      </c>
      <c r="M843" s="119">
        <f>IF('BB-2024-Saturday'!$AJ846&lt;&gt;"",IF('BB-2024-Saturday'!$AJ846="t",'BB-2024-Saturday'!AP846,0),"")</f>
        <v>0</v>
      </c>
      <c r="N843" s="120">
        <f>IF('BB-2024-Saturday'!$AJ846&lt;&gt;"",IF('BB-2024-Saturday'!$AJ846="m",'BB-2024-Saturday'!U846,0),"")</f>
        <v>0</v>
      </c>
      <c r="O843" s="120">
        <f>IF('BB-2024-Saturday'!$AJ846&lt;&gt;"",IF('BB-2024-Saturday'!$AJ846="m",'BB-2024-Saturday'!V846,0),"")</f>
        <v>0</v>
      </c>
    </row>
    <row r="844" spans="1:15" x14ac:dyDescent="0.25">
      <c r="A844" t="str">
        <f>IF('BB-2024-Saturday'!AJ847&lt;&gt;"",'BB-2024-Saturday'!AJ847,"")</f>
        <v>o</v>
      </c>
      <c r="B844" t="str">
        <f>IF('BB-2024-Saturday'!AJ847&lt;&gt;"",'BB-2024-Saturday'!AR847,"")</f>
        <v>Turn LEFT into Benoni Northerns Sports Club.  Carry Straight on through Treed Lane.  Beware of Speed bumps.</v>
      </c>
      <c r="C844" t="str">
        <f>IF('BB-2024-Saturday'!AJ847="m","v","a")</f>
        <v>a</v>
      </c>
      <c r="D844" s="92">
        <f>IF('BB-2024-Saturday'!AJ847&lt;&gt;"",'BB-2024-Saturday'!AI847,"")</f>
        <v>286.29000000000002</v>
      </c>
      <c r="E844" s="119">
        <f>IF('BB-2024-Saturday'!$AJ847&lt;&gt;"",IF('BB-2024-Saturday'!$AJ847="t",0,'BB-2024-Saturday'!AM847),"")</f>
        <v>20</v>
      </c>
      <c r="F844" s="119">
        <f>IF('BB-2024-Saturday'!$AJ847&lt;&gt;"",IF('BB-2024-Saturday'!$AJ847="t",0,'BB-2024-Saturday'!AN847),"")</f>
        <v>20</v>
      </c>
      <c r="G844" s="119">
        <f>IF('BB-2024-Saturday'!$AJ847&lt;&gt;"",IF('BB-2024-Saturday'!$AJ847="t",0,'BB-2024-Saturday'!AO847),"")</f>
        <v>20</v>
      </c>
      <c r="H844" s="119">
        <f>IF('BB-2024-Saturday'!$AJ847&lt;&gt;"",IF('BB-2024-Saturday'!$AJ847="t",0,'BB-2024-Saturday'!AP847),"")</f>
        <v>20</v>
      </c>
      <c r="I844" s="119" t="str">
        <f>IF('BB-2024-Saturday'!$AJ847&lt;&gt;"",IF('BB-2024-Saturday'!$AJ847="t",0,'BB-2024-Saturday'!AQ847),"")</f>
        <v>60</v>
      </c>
      <c r="J844" s="119">
        <f>IF('BB-2024-Saturday'!$AJ847&lt;&gt;"",IF('BB-2024-Saturday'!$AJ847="t",'BB-2024-Saturday'!AM847,0),"")</f>
        <v>0</v>
      </c>
      <c r="K844" s="119">
        <f>IF('BB-2024-Saturday'!$AJ847&lt;&gt;"",IF('BB-2024-Saturday'!$AJ847="t",'BB-2024-Saturday'!AN847,0),"")</f>
        <v>0</v>
      </c>
      <c r="L844" s="119">
        <f>IF('BB-2024-Saturday'!$AJ847&lt;&gt;"",IF('BB-2024-Saturday'!$AJ847="t",'BB-2024-Saturday'!AO847,0),"")</f>
        <v>0</v>
      </c>
      <c r="M844" s="119">
        <f>IF('BB-2024-Saturday'!$AJ847&lt;&gt;"",IF('BB-2024-Saturday'!$AJ847="t",'BB-2024-Saturday'!AP847,0),"")</f>
        <v>0</v>
      </c>
      <c r="N844" s="120">
        <f>IF('BB-2024-Saturday'!$AJ847&lt;&gt;"",IF('BB-2024-Saturday'!$AJ847="m",'BB-2024-Saturday'!U847,0),"")</f>
        <v>0</v>
      </c>
      <c r="O844" s="120">
        <f>IF('BB-2024-Saturday'!$AJ847&lt;&gt;"",IF('BB-2024-Saturday'!$AJ847="m",'BB-2024-Saturday'!V847,0),"")</f>
        <v>0</v>
      </c>
    </row>
    <row r="845" spans="1:15" x14ac:dyDescent="0.25">
      <c r="A845" t="str">
        <f>IF('BB-2024-Saturday'!AJ848&lt;&gt;"",'BB-2024-Saturday'!AJ848,"")</f>
        <v>o</v>
      </c>
      <c r="B845" t="str">
        <f>IF('BB-2024-Saturday'!AJ848&lt;&gt;"",'BB-2024-Saturday'!AR848,"")</f>
        <v>Turn LEFT  at end of sports field on left.{Big Arrow Please}</v>
      </c>
      <c r="C845" t="str">
        <f>IF('BB-2024-Saturday'!AJ848="m","v","a")</f>
        <v>a</v>
      </c>
      <c r="D845" s="92">
        <f>IF('BB-2024-Saturday'!AJ848&lt;&gt;"",'BB-2024-Saturday'!AI848,"")</f>
        <v>286.49</v>
      </c>
      <c r="E845" s="119">
        <f>IF('BB-2024-Saturday'!$AJ848&lt;&gt;"",IF('BB-2024-Saturday'!$AJ848="t",0,'BB-2024-Saturday'!AM848),"")</f>
        <v>20</v>
      </c>
      <c r="F845" s="119">
        <f>IF('BB-2024-Saturday'!$AJ848&lt;&gt;"",IF('BB-2024-Saturday'!$AJ848="t",0,'BB-2024-Saturday'!AN848),"")</f>
        <v>20</v>
      </c>
      <c r="G845" s="119">
        <f>IF('BB-2024-Saturday'!$AJ848&lt;&gt;"",IF('BB-2024-Saturday'!$AJ848="t",0,'BB-2024-Saturday'!AO848),"")</f>
        <v>20</v>
      </c>
      <c r="H845" s="119">
        <f>IF('BB-2024-Saturday'!$AJ848&lt;&gt;"",IF('BB-2024-Saturday'!$AJ848="t",0,'BB-2024-Saturday'!AP848),"")</f>
        <v>20</v>
      </c>
      <c r="I845" s="119" t="str">
        <f>IF('BB-2024-Saturday'!$AJ848&lt;&gt;"",IF('BB-2024-Saturday'!$AJ848="t",0,'BB-2024-Saturday'!AQ848),"")</f>
        <v>60</v>
      </c>
      <c r="J845" s="119">
        <f>IF('BB-2024-Saturday'!$AJ848&lt;&gt;"",IF('BB-2024-Saturday'!$AJ848="t",'BB-2024-Saturday'!AM848,0),"")</f>
        <v>0</v>
      </c>
      <c r="K845" s="119">
        <f>IF('BB-2024-Saturday'!$AJ848&lt;&gt;"",IF('BB-2024-Saturday'!$AJ848="t",'BB-2024-Saturday'!AN848,0),"")</f>
        <v>0</v>
      </c>
      <c r="L845" s="119">
        <f>IF('BB-2024-Saturday'!$AJ848&lt;&gt;"",IF('BB-2024-Saturday'!$AJ848="t",'BB-2024-Saturday'!AO848,0),"")</f>
        <v>0</v>
      </c>
      <c r="M845" s="119">
        <f>IF('BB-2024-Saturday'!$AJ848&lt;&gt;"",IF('BB-2024-Saturday'!$AJ848="t",'BB-2024-Saturday'!AP848,0),"")</f>
        <v>0</v>
      </c>
      <c r="N845" s="120">
        <f>IF('BB-2024-Saturday'!$AJ848&lt;&gt;"",IF('BB-2024-Saturday'!$AJ848="m",'BB-2024-Saturday'!U848,0),"")</f>
        <v>0</v>
      </c>
      <c r="O845" s="120">
        <f>IF('BB-2024-Saturday'!$AJ848&lt;&gt;"",IF('BB-2024-Saturday'!$AJ848="m",'BB-2024-Saturday'!V848,0),"")</f>
        <v>0</v>
      </c>
    </row>
    <row r="846" spans="1:15" x14ac:dyDescent="0.25">
      <c r="A846" t="str">
        <f>IF('BB-2024-Saturday'!AJ849&lt;&gt;"",'BB-2024-Saturday'!AJ849,"")</f>
        <v>o</v>
      </c>
      <c r="B846" t="str">
        <f>IF('BB-2024-Saturday'!AJ849&lt;&gt;"",'BB-2024-Saturday'!AR849,"")</f>
        <v>Turn LEFT onto sports field and immediately Turn LEFT to follow edge of Sports Field.</v>
      </c>
      <c r="C846" t="str">
        <f>IF('BB-2024-Saturday'!AJ849="m","v","a")</f>
        <v>a</v>
      </c>
      <c r="D846" s="92">
        <f>IF('BB-2024-Saturday'!AJ849&lt;&gt;"",'BB-2024-Saturday'!AI849,"")</f>
        <v>286.56</v>
      </c>
      <c r="E846" s="119">
        <f>IF('BB-2024-Saturday'!$AJ849&lt;&gt;"",IF('BB-2024-Saturday'!$AJ849="t",0,'BB-2024-Saturday'!AM849),"")</f>
        <v>20</v>
      </c>
      <c r="F846" s="119">
        <f>IF('BB-2024-Saturday'!$AJ849&lt;&gt;"",IF('BB-2024-Saturday'!$AJ849="t",0,'BB-2024-Saturday'!AN849),"")</f>
        <v>20</v>
      </c>
      <c r="G846" s="119">
        <f>IF('BB-2024-Saturday'!$AJ849&lt;&gt;"",IF('BB-2024-Saturday'!$AJ849="t",0,'BB-2024-Saturday'!AO849),"")</f>
        <v>20</v>
      </c>
      <c r="H846" s="119">
        <f>IF('BB-2024-Saturday'!$AJ849&lt;&gt;"",IF('BB-2024-Saturday'!$AJ849="t",0,'BB-2024-Saturday'!AP849),"")</f>
        <v>20</v>
      </c>
      <c r="I846" s="119" t="str">
        <f>IF('BB-2024-Saturday'!$AJ849&lt;&gt;"",IF('BB-2024-Saturday'!$AJ849="t",0,'BB-2024-Saturday'!AQ849),"")</f>
        <v>60</v>
      </c>
      <c r="J846" s="119">
        <f>IF('BB-2024-Saturday'!$AJ849&lt;&gt;"",IF('BB-2024-Saturday'!$AJ849="t",'BB-2024-Saturday'!AM849,0),"")</f>
        <v>0</v>
      </c>
      <c r="K846" s="119">
        <f>IF('BB-2024-Saturday'!$AJ849&lt;&gt;"",IF('BB-2024-Saturday'!$AJ849="t",'BB-2024-Saturday'!AN849,0),"")</f>
        <v>0</v>
      </c>
      <c r="L846" s="119">
        <f>IF('BB-2024-Saturday'!$AJ849&lt;&gt;"",IF('BB-2024-Saturday'!$AJ849="t",'BB-2024-Saturday'!AO849,0),"")</f>
        <v>0</v>
      </c>
      <c r="M846" s="119">
        <f>IF('BB-2024-Saturday'!$AJ849&lt;&gt;"",IF('BB-2024-Saturday'!$AJ849="t",'BB-2024-Saturday'!AP849,0),"")</f>
        <v>0</v>
      </c>
      <c r="N846" s="120">
        <f>IF('BB-2024-Saturday'!$AJ849&lt;&gt;"",IF('BB-2024-Saturday'!$AJ849="m",'BB-2024-Saturday'!U849,0),"")</f>
        <v>0</v>
      </c>
      <c r="O846" s="120">
        <f>IF('BB-2024-Saturday'!$AJ849&lt;&gt;"",IF('BB-2024-Saturday'!$AJ849="m",'BB-2024-Saturday'!V849,0),"")</f>
        <v>0</v>
      </c>
    </row>
    <row r="847" spans="1:15" x14ac:dyDescent="0.25">
      <c r="A847" t="str">
        <f>IF('BB-2024-Saturday'!AJ850&lt;&gt;"",'BB-2024-Saturday'!AJ850,"")</f>
        <v>o</v>
      </c>
      <c r="B847" t="str">
        <f>IF('BB-2024-Saturday'!AJ850&lt;&gt;"",'BB-2024-Saturday'!AR850,"")</f>
        <v>Turn RIGHT to follow edge of sports field.</v>
      </c>
      <c r="C847" t="str">
        <f>IF('BB-2024-Saturday'!AJ850="m","v","a")</f>
        <v>a</v>
      </c>
      <c r="D847" s="92">
        <f>IF('BB-2024-Saturday'!AJ850&lt;&gt;"",'BB-2024-Saturday'!AI850,"")</f>
        <v>286.62</v>
      </c>
      <c r="E847" s="119">
        <f>IF('BB-2024-Saturday'!$AJ850&lt;&gt;"",IF('BB-2024-Saturday'!$AJ850="t",0,'BB-2024-Saturday'!AM850),"")</f>
        <v>20</v>
      </c>
      <c r="F847" s="119">
        <f>IF('BB-2024-Saturday'!$AJ850&lt;&gt;"",IF('BB-2024-Saturday'!$AJ850="t",0,'BB-2024-Saturday'!AN850),"")</f>
        <v>20</v>
      </c>
      <c r="G847" s="119">
        <f>IF('BB-2024-Saturday'!$AJ850&lt;&gt;"",IF('BB-2024-Saturday'!$AJ850="t",0,'BB-2024-Saturday'!AO850),"")</f>
        <v>20</v>
      </c>
      <c r="H847" s="119">
        <f>IF('BB-2024-Saturday'!$AJ850&lt;&gt;"",IF('BB-2024-Saturday'!$AJ850="t",0,'BB-2024-Saturday'!AP850),"")</f>
        <v>20</v>
      </c>
      <c r="I847" s="119" t="str">
        <f>IF('BB-2024-Saturday'!$AJ850&lt;&gt;"",IF('BB-2024-Saturday'!$AJ850="t",0,'BB-2024-Saturday'!AQ850),"")</f>
        <v>60</v>
      </c>
      <c r="J847" s="119">
        <f>IF('BB-2024-Saturday'!$AJ850&lt;&gt;"",IF('BB-2024-Saturday'!$AJ850="t",'BB-2024-Saturday'!AM850,0),"")</f>
        <v>0</v>
      </c>
      <c r="K847" s="119">
        <f>IF('BB-2024-Saturday'!$AJ850&lt;&gt;"",IF('BB-2024-Saturday'!$AJ850="t",'BB-2024-Saturday'!AN850,0),"")</f>
        <v>0</v>
      </c>
      <c r="L847" s="119">
        <f>IF('BB-2024-Saturday'!$AJ850&lt;&gt;"",IF('BB-2024-Saturday'!$AJ850="t",'BB-2024-Saturday'!AO850,0),"")</f>
        <v>0</v>
      </c>
      <c r="M847" s="119">
        <f>IF('BB-2024-Saturday'!$AJ850&lt;&gt;"",IF('BB-2024-Saturday'!$AJ850="t",'BB-2024-Saturday'!AP850,0),"")</f>
        <v>0</v>
      </c>
      <c r="N847" s="120">
        <f>IF('BB-2024-Saturday'!$AJ850&lt;&gt;"",IF('BB-2024-Saturday'!$AJ850="m",'BB-2024-Saturday'!U850,0),"")</f>
        <v>0</v>
      </c>
      <c r="O847" s="120">
        <f>IF('BB-2024-Saturday'!$AJ850&lt;&gt;"",IF('BB-2024-Saturday'!$AJ850="m",'BB-2024-Saturday'!V850,0),"")</f>
        <v>0</v>
      </c>
    </row>
    <row r="848" spans="1:15" x14ac:dyDescent="0.25">
      <c r="A848" t="str">
        <f>IF('BB-2024-Saturday'!AJ851&lt;&gt;"",'BB-2024-Saturday'!AJ851,"")</f>
        <v>o</v>
      </c>
      <c r="B848" t="str">
        <f>IF('BB-2024-Saturday'!AJ851&lt;&gt;"",'BB-2024-Saturday'!AR851,"")</f>
        <v>STOP.  Final Open Control {at end of Pavilion}{Rod Scheepers 011 849 3410 rod.scheepers@hotmail.com Themba}</v>
      </c>
      <c r="C848" t="str">
        <f>IF('BB-2024-Saturday'!AJ851="m","v","a")</f>
        <v>a</v>
      </c>
      <c r="D848" s="92">
        <f>IF('BB-2024-Saturday'!AJ851&lt;&gt;"",'BB-2024-Saturday'!AI851,"")</f>
        <v>286.69</v>
      </c>
      <c r="E848" s="119">
        <f>IF('BB-2024-Saturday'!$AJ851&lt;&gt;"",IF('BB-2024-Saturday'!$AJ851="t",0,'BB-2024-Saturday'!AM851),"")</f>
        <v>0</v>
      </c>
      <c r="F848" s="119">
        <f>IF('BB-2024-Saturday'!$AJ851&lt;&gt;"",IF('BB-2024-Saturday'!$AJ851="t",0,'BB-2024-Saturday'!AN851),"")</f>
        <v>0</v>
      </c>
      <c r="G848" s="119">
        <f>IF('BB-2024-Saturday'!$AJ851&lt;&gt;"",IF('BB-2024-Saturday'!$AJ851="t",0,'BB-2024-Saturday'!AO851),"")</f>
        <v>0</v>
      </c>
      <c r="H848" s="119">
        <f>IF('BB-2024-Saturday'!$AJ851&lt;&gt;"",IF('BB-2024-Saturday'!$AJ851="t",0,'BB-2024-Saturday'!AP851),"")</f>
        <v>0</v>
      </c>
      <c r="I848" s="119" t="str">
        <f>IF('BB-2024-Saturday'!$AJ851&lt;&gt;"",IF('BB-2024-Saturday'!$AJ851="t",0,'BB-2024-Saturday'!AQ851),"")</f>
        <v>60</v>
      </c>
      <c r="J848" s="119">
        <f>IF('BB-2024-Saturday'!$AJ851&lt;&gt;"",IF('BB-2024-Saturday'!$AJ851="t",'BB-2024-Saturday'!AM851,0),"")</f>
        <v>0</v>
      </c>
      <c r="K848" s="119">
        <f>IF('BB-2024-Saturday'!$AJ851&lt;&gt;"",IF('BB-2024-Saturday'!$AJ851="t",'BB-2024-Saturday'!AN851,0),"")</f>
        <v>0</v>
      </c>
      <c r="L848" s="119">
        <f>IF('BB-2024-Saturday'!$AJ851&lt;&gt;"",IF('BB-2024-Saturday'!$AJ851="t",'BB-2024-Saturday'!AO851,0),"")</f>
        <v>0</v>
      </c>
      <c r="M848" s="119">
        <f>IF('BB-2024-Saturday'!$AJ851&lt;&gt;"",IF('BB-2024-Saturday'!$AJ851="t",'BB-2024-Saturday'!AP851,0),"")</f>
        <v>0</v>
      </c>
      <c r="N848" s="120">
        <f>IF('BB-2024-Saturday'!$AJ851&lt;&gt;"",IF('BB-2024-Saturday'!$AJ851="m",'BB-2024-Saturday'!U851,0),"")</f>
        <v>0</v>
      </c>
      <c r="O848" s="120">
        <f>IF('BB-2024-Saturday'!$AJ851&lt;&gt;"",IF('BB-2024-Saturday'!$AJ851="m",'BB-2024-Saturday'!V851,0),"")</f>
        <v>0</v>
      </c>
    </row>
    <row r="849" spans="1:15" x14ac:dyDescent="0.25">
      <c r="A849" t="str">
        <f>IF('BB-2024-Saturday'!AJ852&lt;&gt;"",'BB-2024-Saturday'!AJ852,"")</f>
        <v/>
      </c>
      <c r="B849" t="str">
        <f>IF('BB-2024-Saturday'!AJ852&lt;&gt;"",'BB-2024-Saturday'!AR852,"")</f>
        <v/>
      </c>
      <c r="C849" t="str">
        <f>IF('BB-2024-Saturday'!AJ852="m","v","a")</f>
        <v>a</v>
      </c>
      <c r="D849" s="92" t="str">
        <f>IF('BB-2024-Saturday'!AJ852&lt;&gt;"",'BB-2024-Saturday'!AI852,"")</f>
        <v/>
      </c>
      <c r="E849" s="119" t="str">
        <f>IF('BB-2024-Saturday'!$AJ852&lt;&gt;"",IF('BB-2024-Saturday'!$AJ852="t",0,'BB-2024-Saturday'!AM852),"")</f>
        <v/>
      </c>
      <c r="F849" s="119" t="str">
        <f>IF('BB-2024-Saturday'!$AJ852&lt;&gt;"",IF('BB-2024-Saturday'!$AJ852="t",0,'BB-2024-Saturday'!AN852),"")</f>
        <v/>
      </c>
      <c r="G849" s="119" t="str">
        <f>IF('BB-2024-Saturday'!$AJ852&lt;&gt;"",IF('BB-2024-Saturday'!$AJ852="t",0,'BB-2024-Saturday'!AO852),"")</f>
        <v/>
      </c>
      <c r="H849" s="119" t="str">
        <f>IF('BB-2024-Saturday'!$AJ852&lt;&gt;"",IF('BB-2024-Saturday'!$AJ852="t",0,'BB-2024-Saturday'!AP852),"")</f>
        <v/>
      </c>
      <c r="I849" s="119" t="str">
        <f>IF('BB-2024-Saturday'!$AJ852&lt;&gt;"",IF('BB-2024-Saturday'!$AJ852="t",0,'BB-2024-Saturday'!AQ852),"")</f>
        <v/>
      </c>
      <c r="J849" s="119" t="str">
        <f>IF('BB-2024-Saturday'!$AJ852&lt;&gt;"",IF('BB-2024-Saturday'!$AJ852="t",'BB-2024-Saturday'!AM852,0),"")</f>
        <v/>
      </c>
      <c r="K849" s="119" t="str">
        <f>IF('BB-2024-Saturday'!$AJ852&lt;&gt;"",IF('BB-2024-Saturday'!$AJ852="t",'BB-2024-Saturday'!AN852,0),"")</f>
        <v/>
      </c>
      <c r="L849" s="119" t="str">
        <f>IF('BB-2024-Saturday'!$AJ852&lt;&gt;"",IF('BB-2024-Saturday'!$AJ852="t",'BB-2024-Saturday'!AO852,0),"")</f>
        <v/>
      </c>
      <c r="M849" s="119" t="str">
        <f>IF('BB-2024-Saturday'!$AJ852&lt;&gt;"",IF('BB-2024-Saturday'!$AJ852="t",'BB-2024-Saturday'!AP852,0),"")</f>
        <v/>
      </c>
      <c r="N849" s="120" t="str">
        <f>IF('BB-2024-Saturday'!$AJ852&lt;&gt;"",IF('BB-2024-Saturday'!$AJ852="m",'BB-2024-Saturday'!U852,0),"")</f>
        <v/>
      </c>
      <c r="O849" s="120" t="str">
        <f>IF('BB-2024-Saturday'!$AJ852&lt;&gt;"",IF('BB-2024-Saturday'!$AJ852="m",'BB-2024-Saturday'!V852,0),"")</f>
        <v/>
      </c>
    </row>
    <row r="850" spans="1:15" x14ac:dyDescent="0.25">
      <c r="A850" t="str">
        <f>IF('BB-2024-Saturday'!AJ853&lt;&gt;"",'BB-2024-Saturday'!AJ853,"")</f>
        <v/>
      </c>
      <c r="B850" t="str">
        <f>IF('BB-2024-Saturday'!AJ853&lt;&gt;"",'BB-2024-Saturday'!AR853,"")</f>
        <v/>
      </c>
      <c r="C850" t="str">
        <f>IF('BB-2024-Saturday'!AJ853="m","v","a")</f>
        <v>a</v>
      </c>
      <c r="D850" s="92" t="str">
        <f>IF('BB-2024-Saturday'!AJ853&lt;&gt;"",'BB-2024-Saturday'!AI853,"")</f>
        <v/>
      </c>
      <c r="E850" s="119" t="str">
        <f>IF('BB-2024-Saturday'!$AJ853&lt;&gt;"",IF('BB-2024-Saturday'!$AJ853="t",0,'BB-2024-Saturday'!AM853),"")</f>
        <v/>
      </c>
      <c r="F850" s="119" t="str">
        <f>IF('BB-2024-Saturday'!$AJ853&lt;&gt;"",IF('BB-2024-Saturday'!$AJ853="t",0,'BB-2024-Saturday'!AN853),"")</f>
        <v/>
      </c>
      <c r="G850" s="119" t="str">
        <f>IF('BB-2024-Saturday'!$AJ853&lt;&gt;"",IF('BB-2024-Saturday'!$AJ853="t",0,'BB-2024-Saturday'!AO853),"")</f>
        <v/>
      </c>
      <c r="H850" s="119" t="str">
        <f>IF('BB-2024-Saturday'!$AJ853&lt;&gt;"",IF('BB-2024-Saturday'!$AJ853="t",0,'BB-2024-Saturday'!AP853),"")</f>
        <v/>
      </c>
      <c r="I850" s="119" t="str">
        <f>IF('BB-2024-Saturday'!$AJ853&lt;&gt;"",IF('BB-2024-Saturday'!$AJ853="t",0,'BB-2024-Saturday'!AQ853),"")</f>
        <v/>
      </c>
      <c r="J850" s="119" t="str">
        <f>IF('BB-2024-Saturday'!$AJ853&lt;&gt;"",IF('BB-2024-Saturday'!$AJ853="t",'BB-2024-Saturday'!AM853,0),"")</f>
        <v/>
      </c>
      <c r="K850" s="119" t="str">
        <f>IF('BB-2024-Saturday'!$AJ853&lt;&gt;"",IF('BB-2024-Saturday'!$AJ853="t",'BB-2024-Saturday'!AN853,0),"")</f>
        <v/>
      </c>
      <c r="L850" s="119" t="str">
        <f>IF('BB-2024-Saturday'!$AJ853&lt;&gt;"",IF('BB-2024-Saturday'!$AJ853="t",'BB-2024-Saturday'!AO853,0),"")</f>
        <v/>
      </c>
      <c r="M850" s="119" t="str">
        <f>IF('BB-2024-Saturday'!$AJ853&lt;&gt;"",IF('BB-2024-Saturday'!$AJ853="t",'BB-2024-Saturday'!AP853,0),"")</f>
        <v/>
      </c>
      <c r="N850" s="120" t="str">
        <f>IF('BB-2024-Saturday'!$AJ853&lt;&gt;"",IF('BB-2024-Saturday'!$AJ853="m",'BB-2024-Saturday'!U853,0),"")</f>
        <v/>
      </c>
      <c r="O850" s="120" t="str">
        <f>IF('BB-2024-Saturday'!$AJ853&lt;&gt;"",IF('BB-2024-Saturday'!$AJ853="m",'BB-2024-Saturday'!V853,0),"")</f>
        <v/>
      </c>
    </row>
    <row r="851" spans="1:15" x14ac:dyDescent="0.25">
      <c r="A851" t="str">
        <f>IF('BB-2024-Saturday'!AJ854&lt;&gt;"",'BB-2024-Saturday'!AJ854,"")</f>
        <v/>
      </c>
      <c r="B851" t="str">
        <f>IF('BB-2024-Saturday'!AJ854&lt;&gt;"",'BB-2024-Saturday'!AR854,"")</f>
        <v/>
      </c>
      <c r="C851" t="str">
        <f>IF('BB-2024-Saturday'!AJ854="m","v","a")</f>
        <v>a</v>
      </c>
      <c r="D851" s="92" t="str">
        <f>IF('BB-2024-Saturday'!AJ854&lt;&gt;"",'BB-2024-Saturday'!AI854,"")</f>
        <v/>
      </c>
      <c r="E851" s="119" t="str">
        <f>IF('BB-2024-Saturday'!$AJ854&lt;&gt;"",IF('BB-2024-Saturday'!$AJ854="t",0,'BB-2024-Saturday'!AM854),"")</f>
        <v/>
      </c>
      <c r="F851" s="119" t="str">
        <f>IF('BB-2024-Saturday'!$AJ854&lt;&gt;"",IF('BB-2024-Saturday'!$AJ854="t",0,'BB-2024-Saturday'!AN854),"")</f>
        <v/>
      </c>
      <c r="G851" s="119" t="str">
        <f>IF('BB-2024-Saturday'!$AJ854&lt;&gt;"",IF('BB-2024-Saturday'!$AJ854="t",0,'BB-2024-Saturday'!AO854),"")</f>
        <v/>
      </c>
      <c r="H851" s="119" t="str">
        <f>IF('BB-2024-Saturday'!$AJ854&lt;&gt;"",IF('BB-2024-Saturday'!$AJ854="t",0,'BB-2024-Saturday'!AP854),"")</f>
        <v/>
      </c>
      <c r="I851" s="119" t="str">
        <f>IF('BB-2024-Saturday'!$AJ854&lt;&gt;"",IF('BB-2024-Saturday'!$AJ854="t",0,'BB-2024-Saturday'!AQ854),"")</f>
        <v/>
      </c>
      <c r="J851" s="119" t="str">
        <f>IF('BB-2024-Saturday'!$AJ854&lt;&gt;"",IF('BB-2024-Saturday'!$AJ854="t",'BB-2024-Saturday'!AM854,0),"")</f>
        <v/>
      </c>
      <c r="K851" s="119" t="str">
        <f>IF('BB-2024-Saturday'!$AJ854&lt;&gt;"",IF('BB-2024-Saturday'!$AJ854="t",'BB-2024-Saturday'!AN854,0),"")</f>
        <v/>
      </c>
      <c r="L851" s="119" t="str">
        <f>IF('BB-2024-Saturday'!$AJ854&lt;&gt;"",IF('BB-2024-Saturday'!$AJ854="t",'BB-2024-Saturday'!AO854,0),"")</f>
        <v/>
      </c>
      <c r="M851" s="119" t="str">
        <f>IF('BB-2024-Saturday'!$AJ854&lt;&gt;"",IF('BB-2024-Saturday'!$AJ854="t",'BB-2024-Saturday'!AP854,0),"")</f>
        <v/>
      </c>
      <c r="N851" s="120" t="str">
        <f>IF('BB-2024-Saturday'!$AJ854&lt;&gt;"",IF('BB-2024-Saturday'!$AJ854="m",'BB-2024-Saturday'!U854,0),"")</f>
        <v/>
      </c>
      <c r="O851" s="120" t="str">
        <f>IF('BB-2024-Saturday'!$AJ854&lt;&gt;"",IF('BB-2024-Saturday'!$AJ854="m",'BB-2024-Saturday'!V854,0),"")</f>
        <v/>
      </c>
    </row>
    <row r="852" spans="1:15" x14ac:dyDescent="0.25">
      <c r="A852" t="str">
        <f>IF('BB-2024-Saturday'!AJ855&lt;&gt;"",'BB-2024-Saturday'!AJ855,"")</f>
        <v/>
      </c>
      <c r="B852" t="str">
        <f>IF('BB-2024-Saturday'!AJ855&lt;&gt;"",'BB-2024-Saturday'!AR855,"")</f>
        <v/>
      </c>
      <c r="C852" t="str">
        <f>IF('BB-2024-Saturday'!AJ855="m","v","a")</f>
        <v>a</v>
      </c>
      <c r="D852" s="92" t="str">
        <f>IF('BB-2024-Saturday'!AJ855&lt;&gt;"",'BB-2024-Saturday'!AI855,"")</f>
        <v/>
      </c>
      <c r="E852" s="119" t="str">
        <f>IF('BB-2024-Saturday'!$AJ855&lt;&gt;"",IF('BB-2024-Saturday'!$AJ855="t",0,'BB-2024-Saturday'!AM855),"")</f>
        <v/>
      </c>
      <c r="F852" s="119" t="str">
        <f>IF('BB-2024-Saturday'!$AJ855&lt;&gt;"",IF('BB-2024-Saturday'!$AJ855="t",0,'BB-2024-Saturday'!AN855),"")</f>
        <v/>
      </c>
      <c r="G852" s="119" t="str">
        <f>IF('BB-2024-Saturday'!$AJ855&lt;&gt;"",IF('BB-2024-Saturday'!$AJ855="t",0,'BB-2024-Saturday'!AO855),"")</f>
        <v/>
      </c>
      <c r="H852" s="119" t="str">
        <f>IF('BB-2024-Saturday'!$AJ855&lt;&gt;"",IF('BB-2024-Saturday'!$AJ855="t",0,'BB-2024-Saturday'!AP855),"")</f>
        <v/>
      </c>
      <c r="I852" s="119" t="str">
        <f>IF('BB-2024-Saturday'!$AJ855&lt;&gt;"",IF('BB-2024-Saturday'!$AJ855="t",0,'BB-2024-Saturday'!AQ855),"")</f>
        <v/>
      </c>
      <c r="J852" s="119" t="str">
        <f>IF('BB-2024-Saturday'!$AJ855&lt;&gt;"",IF('BB-2024-Saturday'!$AJ855="t",'BB-2024-Saturday'!AM855,0),"")</f>
        <v/>
      </c>
      <c r="K852" s="119" t="str">
        <f>IF('BB-2024-Saturday'!$AJ855&lt;&gt;"",IF('BB-2024-Saturday'!$AJ855="t",'BB-2024-Saturday'!AN855,0),"")</f>
        <v/>
      </c>
      <c r="L852" s="119" t="str">
        <f>IF('BB-2024-Saturday'!$AJ855&lt;&gt;"",IF('BB-2024-Saturday'!$AJ855="t",'BB-2024-Saturday'!AO855,0),"")</f>
        <v/>
      </c>
      <c r="M852" s="119" t="str">
        <f>IF('BB-2024-Saturday'!$AJ855&lt;&gt;"",IF('BB-2024-Saturday'!$AJ855="t",'BB-2024-Saturday'!AP855,0),"")</f>
        <v/>
      </c>
      <c r="N852" s="120" t="str">
        <f>IF('BB-2024-Saturday'!$AJ855&lt;&gt;"",IF('BB-2024-Saturday'!$AJ855="m",'BB-2024-Saturday'!U855,0),"")</f>
        <v/>
      </c>
      <c r="O852" s="120" t="str">
        <f>IF('BB-2024-Saturday'!$AJ855&lt;&gt;"",IF('BB-2024-Saturday'!$AJ855="m",'BB-2024-Saturday'!V855,0),"")</f>
        <v/>
      </c>
    </row>
    <row r="853" spans="1:15" x14ac:dyDescent="0.25">
      <c r="A853" t="str">
        <f>IF('BB-2024-Saturday'!AJ856&lt;&gt;"",'BB-2024-Saturday'!AJ856,"")</f>
        <v/>
      </c>
      <c r="B853" t="str">
        <f>IF('BB-2024-Saturday'!AJ856&lt;&gt;"",'BB-2024-Saturday'!AR856,"")</f>
        <v/>
      </c>
      <c r="C853" t="str">
        <f>IF('BB-2024-Saturday'!AJ856="m","v","a")</f>
        <v>a</v>
      </c>
      <c r="D853" s="92" t="str">
        <f>IF('BB-2024-Saturday'!AJ856&lt;&gt;"",'BB-2024-Saturday'!AI856,"")</f>
        <v/>
      </c>
      <c r="E853" s="119" t="str">
        <f>IF('BB-2024-Saturday'!$AJ856&lt;&gt;"",IF('BB-2024-Saturday'!$AJ856="t",0,'BB-2024-Saturday'!AM856),"")</f>
        <v/>
      </c>
      <c r="F853" s="119" t="str">
        <f>IF('BB-2024-Saturday'!$AJ856&lt;&gt;"",IF('BB-2024-Saturday'!$AJ856="t",0,'BB-2024-Saturday'!AN856),"")</f>
        <v/>
      </c>
      <c r="G853" s="119" t="str">
        <f>IF('BB-2024-Saturday'!$AJ856&lt;&gt;"",IF('BB-2024-Saturday'!$AJ856="t",0,'BB-2024-Saturday'!AO856),"")</f>
        <v/>
      </c>
      <c r="H853" s="119" t="str">
        <f>IF('BB-2024-Saturday'!$AJ856&lt;&gt;"",IF('BB-2024-Saturday'!$AJ856="t",0,'BB-2024-Saturday'!AP856),"")</f>
        <v/>
      </c>
      <c r="I853" s="119" t="str">
        <f>IF('BB-2024-Saturday'!$AJ856&lt;&gt;"",IF('BB-2024-Saturday'!$AJ856="t",0,'BB-2024-Saturday'!AQ856),"")</f>
        <v/>
      </c>
      <c r="J853" s="119" t="str">
        <f>IF('BB-2024-Saturday'!$AJ856&lt;&gt;"",IF('BB-2024-Saturday'!$AJ856="t",'BB-2024-Saturday'!AM856,0),"")</f>
        <v/>
      </c>
      <c r="K853" s="119" t="str">
        <f>IF('BB-2024-Saturday'!$AJ856&lt;&gt;"",IF('BB-2024-Saturday'!$AJ856="t",'BB-2024-Saturday'!AN856,0),"")</f>
        <v/>
      </c>
      <c r="L853" s="119" t="str">
        <f>IF('BB-2024-Saturday'!$AJ856&lt;&gt;"",IF('BB-2024-Saturday'!$AJ856="t",'BB-2024-Saturday'!AO856,0),"")</f>
        <v/>
      </c>
      <c r="M853" s="119" t="str">
        <f>IF('BB-2024-Saturday'!$AJ856&lt;&gt;"",IF('BB-2024-Saturday'!$AJ856="t",'BB-2024-Saturday'!AP856,0),"")</f>
        <v/>
      </c>
      <c r="N853" s="120" t="str">
        <f>IF('BB-2024-Saturday'!$AJ856&lt;&gt;"",IF('BB-2024-Saturday'!$AJ856="m",'BB-2024-Saturday'!U856,0),"")</f>
        <v/>
      </c>
      <c r="O853" s="120" t="str">
        <f>IF('BB-2024-Saturday'!$AJ856&lt;&gt;"",IF('BB-2024-Saturday'!$AJ856="m",'BB-2024-Saturday'!V856,0),"")</f>
        <v/>
      </c>
    </row>
    <row r="854" spans="1:15" x14ac:dyDescent="0.25">
      <c r="A854" t="str">
        <f>IF('BB-2024-Saturday'!AJ857&lt;&gt;"",'BB-2024-Saturday'!AJ857,"")</f>
        <v/>
      </c>
      <c r="B854" t="str">
        <f>IF('BB-2024-Saturday'!AJ857&lt;&gt;"",'BB-2024-Saturday'!AR857,"")</f>
        <v/>
      </c>
      <c r="C854" t="str">
        <f>IF('BB-2024-Saturday'!AJ857="m","v","a")</f>
        <v>a</v>
      </c>
      <c r="D854" s="92" t="str">
        <f>IF('BB-2024-Saturday'!AJ857&lt;&gt;"",'BB-2024-Saturday'!AI857,"")</f>
        <v/>
      </c>
      <c r="E854" s="119" t="str">
        <f>IF('BB-2024-Saturday'!$AJ857&lt;&gt;"",IF('BB-2024-Saturday'!$AJ857="t",0,'BB-2024-Saturday'!AM857),"")</f>
        <v/>
      </c>
      <c r="F854" s="119" t="str">
        <f>IF('BB-2024-Saturday'!$AJ857&lt;&gt;"",IF('BB-2024-Saturday'!$AJ857="t",0,'BB-2024-Saturday'!AN857),"")</f>
        <v/>
      </c>
      <c r="G854" s="119" t="str">
        <f>IF('BB-2024-Saturday'!$AJ857&lt;&gt;"",IF('BB-2024-Saturday'!$AJ857="t",0,'BB-2024-Saturday'!AO857),"")</f>
        <v/>
      </c>
      <c r="H854" s="119" t="str">
        <f>IF('BB-2024-Saturday'!$AJ857&lt;&gt;"",IF('BB-2024-Saturday'!$AJ857="t",0,'BB-2024-Saturday'!AP857),"")</f>
        <v/>
      </c>
      <c r="I854" s="119" t="str">
        <f>IF('BB-2024-Saturday'!$AJ857&lt;&gt;"",IF('BB-2024-Saturday'!$AJ857="t",0,'BB-2024-Saturday'!AQ857),"")</f>
        <v/>
      </c>
      <c r="J854" s="119" t="str">
        <f>IF('BB-2024-Saturday'!$AJ857&lt;&gt;"",IF('BB-2024-Saturday'!$AJ857="t",'BB-2024-Saturday'!AM857,0),"")</f>
        <v/>
      </c>
      <c r="K854" s="119" t="str">
        <f>IF('BB-2024-Saturday'!$AJ857&lt;&gt;"",IF('BB-2024-Saturday'!$AJ857="t",'BB-2024-Saturday'!AN857,0),"")</f>
        <v/>
      </c>
      <c r="L854" s="119" t="str">
        <f>IF('BB-2024-Saturday'!$AJ857&lt;&gt;"",IF('BB-2024-Saturday'!$AJ857="t",'BB-2024-Saturday'!AO857,0),"")</f>
        <v/>
      </c>
      <c r="M854" s="119" t="str">
        <f>IF('BB-2024-Saturday'!$AJ857&lt;&gt;"",IF('BB-2024-Saturday'!$AJ857="t",'BB-2024-Saturday'!AP857,0),"")</f>
        <v/>
      </c>
      <c r="N854" s="120" t="str">
        <f>IF('BB-2024-Saturday'!$AJ857&lt;&gt;"",IF('BB-2024-Saturday'!$AJ857="m",'BB-2024-Saturday'!U857,0),"")</f>
        <v/>
      </c>
      <c r="O854" s="120" t="str">
        <f>IF('BB-2024-Saturday'!$AJ857&lt;&gt;"",IF('BB-2024-Saturday'!$AJ857="m",'BB-2024-Saturday'!V857,0),"")</f>
        <v/>
      </c>
    </row>
    <row r="855" spans="1:15" x14ac:dyDescent="0.25">
      <c r="A855" t="str">
        <f>IF('BB-2024-Saturday'!AJ858&lt;&gt;"",'BB-2024-Saturday'!AJ858,"")</f>
        <v/>
      </c>
      <c r="B855" t="str">
        <f>IF('BB-2024-Saturday'!AJ858&lt;&gt;"",'BB-2024-Saturday'!AR858,"")</f>
        <v/>
      </c>
      <c r="C855" t="str">
        <f>IF('BB-2024-Saturday'!AJ858="m","v","a")</f>
        <v>a</v>
      </c>
      <c r="D855" s="92" t="str">
        <f>IF('BB-2024-Saturday'!AJ858&lt;&gt;"",'BB-2024-Saturday'!AI858,"")</f>
        <v/>
      </c>
      <c r="E855" s="119" t="str">
        <f>IF('BB-2024-Saturday'!$AJ858&lt;&gt;"",IF('BB-2024-Saturday'!$AJ858="t",0,'BB-2024-Saturday'!AM858),"")</f>
        <v/>
      </c>
      <c r="F855" s="119" t="str">
        <f>IF('BB-2024-Saturday'!$AJ858&lt;&gt;"",IF('BB-2024-Saturday'!$AJ858="t",0,'BB-2024-Saturday'!AN858),"")</f>
        <v/>
      </c>
      <c r="G855" s="119" t="str">
        <f>IF('BB-2024-Saturday'!$AJ858&lt;&gt;"",IF('BB-2024-Saturday'!$AJ858="t",0,'BB-2024-Saturday'!AO858),"")</f>
        <v/>
      </c>
      <c r="H855" s="119" t="str">
        <f>IF('BB-2024-Saturday'!$AJ858&lt;&gt;"",IF('BB-2024-Saturday'!$AJ858="t",0,'BB-2024-Saturday'!AP858),"")</f>
        <v/>
      </c>
      <c r="I855" s="119" t="str">
        <f>IF('BB-2024-Saturday'!$AJ858&lt;&gt;"",IF('BB-2024-Saturday'!$AJ858="t",0,'BB-2024-Saturday'!AQ858),"")</f>
        <v/>
      </c>
      <c r="J855" s="119" t="str">
        <f>IF('BB-2024-Saturday'!$AJ858&lt;&gt;"",IF('BB-2024-Saturday'!$AJ858="t",'BB-2024-Saturday'!AM858,0),"")</f>
        <v/>
      </c>
      <c r="K855" s="119" t="str">
        <f>IF('BB-2024-Saturday'!$AJ858&lt;&gt;"",IF('BB-2024-Saturday'!$AJ858="t",'BB-2024-Saturday'!AN858,0),"")</f>
        <v/>
      </c>
      <c r="L855" s="119" t="str">
        <f>IF('BB-2024-Saturday'!$AJ858&lt;&gt;"",IF('BB-2024-Saturday'!$AJ858="t",'BB-2024-Saturday'!AO858,0),"")</f>
        <v/>
      </c>
      <c r="M855" s="119" t="str">
        <f>IF('BB-2024-Saturday'!$AJ858&lt;&gt;"",IF('BB-2024-Saturday'!$AJ858="t",'BB-2024-Saturday'!AP858,0),"")</f>
        <v/>
      </c>
      <c r="N855" s="120" t="str">
        <f>IF('BB-2024-Saturday'!$AJ858&lt;&gt;"",IF('BB-2024-Saturday'!$AJ858="m",'BB-2024-Saturday'!U858,0),"")</f>
        <v/>
      </c>
      <c r="O855" s="120" t="str">
        <f>IF('BB-2024-Saturday'!$AJ858&lt;&gt;"",IF('BB-2024-Saturday'!$AJ858="m",'BB-2024-Saturday'!V858,0),"")</f>
        <v/>
      </c>
    </row>
    <row r="856" spans="1:15" x14ac:dyDescent="0.25">
      <c r="A856" t="str">
        <f>IF('BB-2024-Saturday'!AJ859&lt;&gt;"",'BB-2024-Saturday'!AJ859,"")</f>
        <v/>
      </c>
      <c r="B856" t="str">
        <f>IF('BB-2024-Saturday'!AJ859&lt;&gt;"",'BB-2024-Saturday'!AR859,"")</f>
        <v/>
      </c>
      <c r="C856" t="str">
        <f>IF('BB-2024-Saturday'!AJ859="m","v","a")</f>
        <v>a</v>
      </c>
      <c r="D856" s="92" t="str">
        <f>IF('BB-2024-Saturday'!AJ859&lt;&gt;"",'BB-2024-Saturday'!AI859,"")</f>
        <v/>
      </c>
      <c r="E856" s="119" t="str">
        <f>IF('BB-2024-Saturday'!$AJ859&lt;&gt;"",IF('BB-2024-Saturday'!$AJ859="t",0,'BB-2024-Saturday'!AM859),"")</f>
        <v/>
      </c>
      <c r="F856" s="119" t="str">
        <f>IF('BB-2024-Saturday'!$AJ859&lt;&gt;"",IF('BB-2024-Saturday'!$AJ859="t",0,'BB-2024-Saturday'!AN859),"")</f>
        <v/>
      </c>
      <c r="G856" s="119" t="str">
        <f>IF('BB-2024-Saturday'!$AJ859&lt;&gt;"",IF('BB-2024-Saturday'!$AJ859="t",0,'BB-2024-Saturday'!AO859),"")</f>
        <v/>
      </c>
      <c r="H856" s="119" t="str">
        <f>IF('BB-2024-Saturday'!$AJ859&lt;&gt;"",IF('BB-2024-Saturday'!$AJ859="t",0,'BB-2024-Saturday'!AP859),"")</f>
        <v/>
      </c>
      <c r="I856" s="119" t="str">
        <f>IF('BB-2024-Saturday'!$AJ859&lt;&gt;"",IF('BB-2024-Saturday'!$AJ859="t",0,'BB-2024-Saturday'!AQ859),"")</f>
        <v/>
      </c>
      <c r="J856" s="119" t="str">
        <f>IF('BB-2024-Saturday'!$AJ859&lt;&gt;"",IF('BB-2024-Saturday'!$AJ859="t",'BB-2024-Saturday'!AM859,0),"")</f>
        <v/>
      </c>
      <c r="K856" s="119" t="str">
        <f>IF('BB-2024-Saturday'!$AJ859&lt;&gt;"",IF('BB-2024-Saturday'!$AJ859="t",'BB-2024-Saturday'!AN859,0),"")</f>
        <v/>
      </c>
      <c r="L856" s="119" t="str">
        <f>IF('BB-2024-Saturday'!$AJ859&lt;&gt;"",IF('BB-2024-Saturday'!$AJ859="t",'BB-2024-Saturday'!AO859,0),"")</f>
        <v/>
      </c>
      <c r="M856" s="119" t="str">
        <f>IF('BB-2024-Saturday'!$AJ859&lt;&gt;"",IF('BB-2024-Saturday'!$AJ859="t",'BB-2024-Saturday'!AP859,0),"")</f>
        <v/>
      </c>
      <c r="N856" s="120" t="str">
        <f>IF('BB-2024-Saturday'!$AJ859&lt;&gt;"",IF('BB-2024-Saturday'!$AJ859="m",'BB-2024-Saturday'!U859,0),"")</f>
        <v/>
      </c>
      <c r="O856" s="120" t="str">
        <f>IF('BB-2024-Saturday'!$AJ859&lt;&gt;"",IF('BB-2024-Saturday'!$AJ859="m",'BB-2024-Saturday'!V859,0),"")</f>
        <v/>
      </c>
    </row>
    <row r="857" spans="1:15" x14ac:dyDescent="0.25">
      <c r="A857" t="str">
        <f>IF('BB-2024-Saturday'!AJ860&lt;&gt;"",'BB-2024-Saturday'!AJ860,"")</f>
        <v/>
      </c>
      <c r="B857" t="str">
        <f>IF('BB-2024-Saturday'!AJ860&lt;&gt;"",'BB-2024-Saturday'!AR860,"")</f>
        <v/>
      </c>
      <c r="C857" t="str">
        <f>IF('BB-2024-Saturday'!AJ860="m","v","a")</f>
        <v>a</v>
      </c>
      <c r="D857" s="92" t="str">
        <f>IF('BB-2024-Saturday'!AJ860&lt;&gt;"",'BB-2024-Saturday'!AI860,"")</f>
        <v/>
      </c>
      <c r="E857" s="119" t="str">
        <f>IF('BB-2024-Saturday'!$AJ860&lt;&gt;"",IF('BB-2024-Saturday'!$AJ860="t",0,'BB-2024-Saturday'!AM860),"")</f>
        <v/>
      </c>
      <c r="F857" s="119" t="str">
        <f>IF('BB-2024-Saturday'!$AJ860&lt;&gt;"",IF('BB-2024-Saturday'!$AJ860="t",0,'BB-2024-Saturday'!AN860),"")</f>
        <v/>
      </c>
      <c r="G857" s="119" t="str">
        <f>IF('BB-2024-Saturday'!$AJ860&lt;&gt;"",IF('BB-2024-Saturday'!$AJ860="t",0,'BB-2024-Saturday'!AO860),"")</f>
        <v/>
      </c>
      <c r="H857" s="119" t="str">
        <f>IF('BB-2024-Saturday'!$AJ860&lt;&gt;"",IF('BB-2024-Saturday'!$AJ860="t",0,'BB-2024-Saturday'!AP860),"")</f>
        <v/>
      </c>
      <c r="I857" s="119" t="str">
        <f>IF('BB-2024-Saturday'!$AJ860&lt;&gt;"",IF('BB-2024-Saturday'!$AJ860="t",0,'BB-2024-Saturday'!AQ860),"")</f>
        <v/>
      </c>
      <c r="J857" s="119" t="str">
        <f>IF('BB-2024-Saturday'!$AJ860&lt;&gt;"",IF('BB-2024-Saturday'!$AJ860="t",'BB-2024-Saturday'!AM860,0),"")</f>
        <v/>
      </c>
      <c r="K857" s="119" t="str">
        <f>IF('BB-2024-Saturday'!$AJ860&lt;&gt;"",IF('BB-2024-Saturday'!$AJ860="t",'BB-2024-Saturday'!AN860,0),"")</f>
        <v/>
      </c>
      <c r="L857" s="119" t="str">
        <f>IF('BB-2024-Saturday'!$AJ860&lt;&gt;"",IF('BB-2024-Saturday'!$AJ860="t",'BB-2024-Saturday'!AO860,0),"")</f>
        <v/>
      </c>
      <c r="M857" s="119" t="str">
        <f>IF('BB-2024-Saturday'!$AJ860&lt;&gt;"",IF('BB-2024-Saturday'!$AJ860="t",'BB-2024-Saturday'!AP860,0),"")</f>
        <v/>
      </c>
      <c r="N857" s="120" t="str">
        <f>IF('BB-2024-Saturday'!$AJ860&lt;&gt;"",IF('BB-2024-Saturday'!$AJ860="m",'BB-2024-Saturday'!U860,0),"")</f>
        <v/>
      </c>
      <c r="O857" s="120" t="str">
        <f>IF('BB-2024-Saturday'!$AJ860&lt;&gt;"",IF('BB-2024-Saturday'!$AJ860="m",'BB-2024-Saturday'!V860,0),"")</f>
        <v/>
      </c>
    </row>
    <row r="858" spans="1:15" x14ac:dyDescent="0.25">
      <c r="A858" t="str">
        <f>IF('BB-2024-Saturday'!AJ861&lt;&gt;"",'BB-2024-Saturday'!AJ861,"")</f>
        <v/>
      </c>
      <c r="B858" t="str">
        <f>IF('BB-2024-Saturday'!AJ861&lt;&gt;"",'BB-2024-Saturday'!AR861,"")</f>
        <v/>
      </c>
      <c r="C858" t="str">
        <f>IF('BB-2024-Saturday'!AJ861="m","v","a")</f>
        <v>a</v>
      </c>
      <c r="D858" s="92" t="str">
        <f>IF('BB-2024-Saturday'!AJ861&lt;&gt;"",'BB-2024-Saturday'!AI861,"")</f>
        <v/>
      </c>
      <c r="E858" s="119" t="str">
        <f>IF('BB-2024-Saturday'!$AJ861&lt;&gt;"",IF('BB-2024-Saturday'!$AJ861="t",0,'BB-2024-Saturday'!AM861),"")</f>
        <v/>
      </c>
      <c r="F858" s="119" t="str">
        <f>IF('BB-2024-Saturday'!$AJ861&lt;&gt;"",IF('BB-2024-Saturday'!$AJ861="t",0,'BB-2024-Saturday'!AN861),"")</f>
        <v/>
      </c>
      <c r="G858" s="119" t="str">
        <f>IF('BB-2024-Saturday'!$AJ861&lt;&gt;"",IF('BB-2024-Saturday'!$AJ861="t",0,'BB-2024-Saturday'!AO861),"")</f>
        <v/>
      </c>
      <c r="H858" s="119" t="str">
        <f>IF('BB-2024-Saturday'!$AJ861&lt;&gt;"",IF('BB-2024-Saturday'!$AJ861="t",0,'BB-2024-Saturday'!AP861),"")</f>
        <v/>
      </c>
      <c r="I858" s="119" t="str">
        <f>IF('BB-2024-Saturday'!$AJ861&lt;&gt;"",IF('BB-2024-Saturday'!$AJ861="t",0,'BB-2024-Saturday'!AQ861),"")</f>
        <v/>
      </c>
      <c r="J858" s="119" t="str">
        <f>IF('BB-2024-Saturday'!$AJ861&lt;&gt;"",IF('BB-2024-Saturday'!$AJ861="t",'BB-2024-Saturday'!AM861,0),"")</f>
        <v/>
      </c>
      <c r="K858" s="119" t="str">
        <f>IF('BB-2024-Saturday'!$AJ861&lt;&gt;"",IF('BB-2024-Saturday'!$AJ861="t",'BB-2024-Saturday'!AN861,0),"")</f>
        <v/>
      </c>
      <c r="L858" s="119" t="str">
        <f>IF('BB-2024-Saturday'!$AJ861&lt;&gt;"",IF('BB-2024-Saturday'!$AJ861="t",'BB-2024-Saturday'!AO861,0),"")</f>
        <v/>
      </c>
      <c r="M858" s="119" t="str">
        <f>IF('BB-2024-Saturday'!$AJ861&lt;&gt;"",IF('BB-2024-Saturday'!$AJ861="t",'BB-2024-Saturday'!AP861,0),"")</f>
        <v/>
      </c>
      <c r="N858" s="120" t="str">
        <f>IF('BB-2024-Saturday'!$AJ861&lt;&gt;"",IF('BB-2024-Saturday'!$AJ861="m",'BB-2024-Saturday'!U861,0),"")</f>
        <v/>
      </c>
      <c r="O858" s="120" t="str">
        <f>IF('BB-2024-Saturday'!$AJ861&lt;&gt;"",IF('BB-2024-Saturday'!$AJ861="m",'BB-2024-Saturday'!V861,0),"")</f>
        <v/>
      </c>
    </row>
    <row r="859" spans="1:15" x14ac:dyDescent="0.25">
      <c r="A859" t="str">
        <f>IF('BB-2024-Saturday'!AJ862&lt;&gt;"",'BB-2024-Saturday'!AJ862,"")</f>
        <v>u</v>
      </c>
      <c r="B859" t="str">
        <f>IF('BB-2024-Saturday'!AJ862&lt;&gt;"",'BB-2024-Saturday'!AR862,"")</f>
        <v>Bear LEFT before Traffic light on 11th Avenue. Move to Right hand lane.</v>
      </c>
      <c r="C859" t="str">
        <f>IF('BB-2024-Saturday'!AJ862="m","v","a")</f>
        <v>a</v>
      </c>
      <c r="D859" s="92">
        <f>IF('BB-2024-Saturday'!AJ862&lt;&gt;"",'BB-2024-Saturday'!AI862,"")</f>
        <v>285.63</v>
      </c>
      <c r="E859" s="119" t="str">
        <f>IF('BB-2024-Saturday'!$AJ862&lt;&gt;"",IF('BB-2024-Saturday'!$AJ862="t",0,'BB-2024-Saturday'!AM862),"")</f>
        <v/>
      </c>
      <c r="F859" s="119" t="e">
        <f>IF('BB-2024-Saturday'!$AJ862&lt;&gt;"",IF('BB-2024-Saturday'!$AJ862="t",0,'BB-2024-Saturday'!AN862),"")</f>
        <v>#N/A</v>
      </c>
      <c r="G859" s="119" t="e">
        <f>IF('BB-2024-Saturday'!$AJ862&lt;&gt;"",IF('BB-2024-Saturday'!$AJ862="t",0,'BB-2024-Saturday'!AO862),"")</f>
        <v>#N/A</v>
      </c>
      <c r="H859" s="119" t="e">
        <f>IF('BB-2024-Saturday'!$AJ862&lt;&gt;"",IF('BB-2024-Saturday'!$AJ862="t",0,'BB-2024-Saturday'!AP862),"")</f>
        <v>#N/A</v>
      </c>
      <c r="I859" s="119">
        <f>IF('BB-2024-Saturday'!$AJ862&lt;&gt;"",IF('BB-2024-Saturday'!$AJ862="t",0,'BB-2024-Saturday'!AQ862),"")</f>
        <v>0</v>
      </c>
      <c r="J859" s="119">
        <f>IF('BB-2024-Saturday'!$AJ862&lt;&gt;"",IF('BB-2024-Saturday'!$AJ862="t",'BB-2024-Saturday'!AM862,0),"")</f>
        <v>0</v>
      </c>
      <c r="K859" s="119">
        <f>IF('BB-2024-Saturday'!$AJ862&lt;&gt;"",IF('BB-2024-Saturday'!$AJ862="t",'BB-2024-Saturday'!AN862,0),"")</f>
        <v>0</v>
      </c>
      <c r="L859" s="119">
        <f>IF('BB-2024-Saturday'!$AJ862&lt;&gt;"",IF('BB-2024-Saturday'!$AJ862="t",'BB-2024-Saturday'!AO862,0),"")</f>
        <v>0</v>
      </c>
      <c r="M859" s="119">
        <f>IF('BB-2024-Saturday'!$AJ862&lt;&gt;"",IF('BB-2024-Saturday'!$AJ862="t",'BB-2024-Saturday'!AP862,0),"")</f>
        <v>0</v>
      </c>
      <c r="N859" s="120">
        <f>IF('BB-2024-Saturday'!$AJ862&lt;&gt;"",IF('BB-2024-Saturday'!$AJ862="m",'BB-2024-Saturday'!U862,0),"")</f>
        <v>0</v>
      </c>
      <c r="O859" s="120">
        <f>IF('BB-2024-Saturday'!$AJ862&lt;&gt;"",IF('BB-2024-Saturday'!$AJ862="m",'BB-2024-Saturday'!V862,0),"")</f>
        <v>0</v>
      </c>
    </row>
    <row r="860" spans="1:15" x14ac:dyDescent="0.25">
      <c r="A860" t="str">
        <f>IF('BB-2024-Saturday'!AJ863&lt;&gt;"",'BB-2024-Saturday'!AJ863,"")</f>
        <v/>
      </c>
      <c r="B860" t="str">
        <f>IF('BB-2024-Saturday'!AJ863&lt;&gt;"",'BB-2024-Saturday'!AR863,"")</f>
        <v/>
      </c>
      <c r="C860" t="str">
        <f>IF('BB-2024-Saturday'!AJ863="m","v","a")</f>
        <v>a</v>
      </c>
      <c r="D860" s="92" t="str">
        <f>IF('BB-2024-Saturday'!AJ863&lt;&gt;"",'BB-2024-Saturday'!AI863,"")</f>
        <v/>
      </c>
      <c r="E860" s="119" t="str">
        <f>IF('BB-2024-Saturday'!$AJ863&lt;&gt;"",IF('BB-2024-Saturday'!$AJ863="t",0,'BB-2024-Saturday'!AM863),"")</f>
        <v/>
      </c>
      <c r="F860" s="119" t="str">
        <f>IF('BB-2024-Saturday'!$AJ863&lt;&gt;"",IF('BB-2024-Saturday'!$AJ863="t",0,'BB-2024-Saturday'!AN863),"")</f>
        <v/>
      </c>
      <c r="G860" s="119" t="str">
        <f>IF('BB-2024-Saturday'!$AJ863&lt;&gt;"",IF('BB-2024-Saturday'!$AJ863="t",0,'BB-2024-Saturday'!AO863),"")</f>
        <v/>
      </c>
      <c r="H860" s="119" t="str">
        <f>IF('BB-2024-Saturday'!$AJ863&lt;&gt;"",IF('BB-2024-Saturday'!$AJ863="t",0,'BB-2024-Saturday'!AP863),"")</f>
        <v/>
      </c>
      <c r="I860" s="119" t="str">
        <f>IF('BB-2024-Saturday'!$AJ863&lt;&gt;"",IF('BB-2024-Saturday'!$AJ863="t",0,'BB-2024-Saturday'!AQ863),"")</f>
        <v/>
      </c>
      <c r="J860" s="119" t="str">
        <f>IF('BB-2024-Saturday'!$AJ863&lt;&gt;"",IF('BB-2024-Saturday'!$AJ863="t",'BB-2024-Saturday'!AM863,0),"")</f>
        <v/>
      </c>
      <c r="K860" s="119" t="str">
        <f>IF('BB-2024-Saturday'!$AJ863&lt;&gt;"",IF('BB-2024-Saturday'!$AJ863="t",'BB-2024-Saturday'!AN863,0),"")</f>
        <v/>
      </c>
      <c r="L860" s="119" t="str">
        <f>IF('BB-2024-Saturday'!$AJ863&lt;&gt;"",IF('BB-2024-Saturday'!$AJ863="t",'BB-2024-Saturday'!AO863,0),"")</f>
        <v/>
      </c>
      <c r="M860" s="119" t="str">
        <f>IF('BB-2024-Saturday'!$AJ863&lt;&gt;"",IF('BB-2024-Saturday'!$AJ863="t",'BB-2024-Saturday'!AP863,0),"")</f>
        <v/>
      </c>
      <c r="N860" s="120" t="str">
        <f>IF('BB-2024-Saturday'!$AJ863&lt;&gt;"",IF('BB-2024-Saturday'!$AJ863="m",'BB-2024-Saturday'!U863,0),"")</f>
        <v/>
      </c>
      <c r="O860" s="120" t="str">
        <f>IF('BB-2024-Saturday'!$AJ863&lt;&gt;"",IF('BB-2024-Saturday'!$AJ863="m",'BB-2024-Saturday'!V863,0),"")</f>
        <v/>
      </c>
    </row>
    <row r="861" spans="1:15" x14ac:dyDescent="0.25">
      <c r="A861" t="str">
        <f>IF('BB-2024-Saturday'!AJ864&lt;&gt;"",'BB-2024-Saturday'!AJ864,"")</f>
        <v/>
      </c>
      <c r="B861" t="str">
        <f>IF('BB-2024-Saturday'!AJ864&lt;&gt;"",'BB-2024-Saturday'!AR864,"")</f>
        <v/>
      </c>
      <c r="C861" t="str">
        <f>IF('BB-2024-Saturday'!AJ864="m","v","a")</f>
        <v>a</v>
      </c>
      <c r="D861" s="92" t="str">
        <f>IF('BB-2024-Saturday'!AJ864&lt;&gt;"",'BB-2024-Saturday'!AI864,"")</f>
        <v/>
      </c>
      <c r="E861" s="119" t="str">
        <f>IF('BB-2024-Saturday'!$AJ864&lt;&gt;"",IF('BB-2024-Saturday'!$AJ864="t",0,'BB-2024-Saturday'!AM864),"")</f>
        <v/>
      </c>
      <c r="F861" s="119" t="str">
        <f>IF('BB-2024-Saturday'!$AJ864&lt;&gt;"",IF('BB-2024-Saturday'!$AJ864="t",0,'BB-2024-Saturday'!AN864),"")</f>
        <v/>
      </c>
      <c r="G861" s="119" t="str">
        <f>IF('BB-2024-Saturday'!$AJ864&lt;&gt;"",IF('BB-2024-Saturday'!$AJ864="t",0,'BB-2024-Saturday'!AO864),"")</f>
        <v/>
      </c>
      <c r="H861" s="119" t="str">
        <f>IF('BB-2024-Saturday'!$AJ864&lt;&gt;"",IF('BB-2024-Saturday'!$AJ864="t",0,'BB-2024-Saturday'!AP864),"")</f>
        <v/>
      </c>
      <c r="I861" s="119" t="str">
        <f>IF('BB-2024-Saturday'!$AJ864&lt;&gt;"",IF('BB-2024-Saturday'!$AJ864="t",0,'BB-2024-Saturday'!AQ864),"")</f>
        <v/>
      </c>
      <c r="J861" s="119" t="str">
        <f>IF('BB-2024-Saturday'!$AJ864&lt;&gt;"",IF('BB-2024-Saturday'!$AJ864="t",'BB-2024-Saturday'!AM864,0),"")</f>
        <v/>
      </c>
      <c r="K861" s="119" t="str">
        <f>IF('BB-2024-Saturday'!$AJ864&lt;&gt;"",IF('BB-2024-Saturday'!$AJ864="t",'BB-2024-Saturday'!AN864,0),"")</f>
        <v/>
      </c>
      <c r="L861" s="119" t="str">
        <f>IF('BB-2024-Saturday'!$AJ864&lt;&gt;"",IF('BB-2024-Saturday'!$AJ864="t",'BB-2024-Saturday'!AO864,0),"")</f>
        <v/>
      </c>
      <c r="M861" s="119" t="str">
        <f>IF('BB-2024-Saturday'!$AJ864&lt;&gt;"",IF('BB-2024-Saturday'!$AJ864="t",'BB-2024-Saturday'!AP864,0),"")</f>
        <v/>
      </c>
      <c r="N861" s="120" t="str">
        <f>IF('BB-2024-Saturday'!$AJ864&lt;&gt;"",IF('BB-2024-Saturday'!$AJ864="m",'BB-2024-Saturday'!U864,0),"")</f>
        <v/>
      </c>
      <c r="O861" s="120" t="str">
        <f>IF('BB-2024-Saturday'!$AJ864&lt;&gt;"",IF('BB-2024-Saturday'!$AJ864="m",'BB-2024-Saturday'!V864,0),"")</f>
        <v/>
      </c>
    </row>
    <row r="862" spans="1:15" x14ac:dyDescent="0.25">
      <c r="A862" t="str">
        <f>IF('BB-2024-Saturday'!AJ865&lt;&gt;"",'BB-2024-Saturday'!AJ865,"")</f>
        <v/>
      </c>
      <c r="B862" t="str">
        <f>IF('BB-2024-Saturday'!AJ865&lt;&gt;"",'BB-2024-Saturday'!AR865,"")</f>
        <v/>
      </c>
      <c r="C862" t="str">
        <f>IF('BB-2024-Saturday'!AJ865="m","v","a")</f>
        <v>a</v>
      </c>
      <c r="D862" s="92" t="str">
        <f>IF('BB-2024-Saturday'!AJ865&lt;&gt;"",'BB-2024-Saturday'!AI865,"")</f>
        <v/>
      </c>
      <c r="E862" s="119" t="str">
        <f>IF('BB-2024-Saturday'!$AJ865&lt;&gt;"",IF('BB-2024-Saturday'!$AJ865="t",0,'BB-2024-Saturday'!AM865),"")</f>
        <v/>
      </c>
      <c r="F862" s="119" t="str">
        <f>IF('BB-2024-Saturday'!$AJ865&lt;&gt;"",IF('BB-2024-Saturday'!$AJ865="t",0,'BB-2024-Saturday'!AN865),"")</f>
        <v/>
      </c>
      <c r="G862" s="119" t="str">
        <f>IF('BB-2024-Saturday'!$AJ865&lt;&gt;"",IF('BB-2024-Saturday'!$AJ865="t",0,'BB-2024-Saturday'!AO865),"")</f>
        <v/>
      </c>
      <c r="H862" s="119" t="str">
        <f>IF('BB-2024-Saturday'!$AJ865&lt;&gt;"",IF('BB-2024-Saturday'!$AJ865="t",0,'BB-2024-Saturday'!AP865),"")</f>
        <v/>
      </c>
      <c r="I862" s="119" t="str">
        <f>IF('BB-2024-Saturday'!$AJ865&lt;&gt;"",IF('BB-2024-Saturday'!$AJ865="t",0,'BB-2024-Saturday'!AQ865),"")</f>
        <v/>
      </c>
      <c r="J862" s="119" t="str">
        <f>IF('BB-2024-Saturday'!$AJ865&lt;&gt;"",IF('BB-2024-Saturday'!$AJ865="t",'BB-2024-Saturday'!AM865,0),"")</f>
        <v/>
      </c>
      <c r="K862" s="119" t="str">
        <f>IF('BB-2024-Saturday'!$AJ865&lt;&gt;"",IF('BB-2024-Saturday'!$AJ865="t",'BB-2024-Saturday'!AN865,0),"")</f>
        <v/>
      </c>
      <c r="L862" s="119" t="str">
        <f>IF('BB-2024-Saturday'!$AJ865&lt;&gt;"",IF('BB-2024-Saturday'!$AJ865="t",'BB-2024-Saturday'!AO865,0),"")</f>
        <v/>
      </c>
      <c r="M862" s="119" t="str">
        <f>IF('BB-2024-Saturday'!$AJ865&lt;&gt;"",IF('BB-2024-Saturday'!$AJ865="t",'BB-2024-Saturday'!AP865,0),"")</f>
        <v/>
      </c>
      <c r="N862" s="120" t="str">
        <f>IF('BB-2024-Saturday'!$AJ865&lt;&gt;"",IF('BB-2024-Saturday'!$AJ865="m",'BB-2024-Saturday'!U865,0),"")</f>
        <v/>
      </c>
      <c r="O862" s="120" t="str">
        <f>IF('BB-2024-Saturday'!$AJ865&lt;&gt;"",IF('BB-2024-Saturday'!$AJ865="m",'BB-2024-Saturday'!V865,0),"")</f>
        <v/>
      </c>
    </row>
    <row r="863" spans="1:15" x14ac:dyDescent="0.25">
      <c r="A863" t="str">
        <f>IF('BB-2024-Saturday'!AJ866&lt;&gt;"",'BB-2024-Saturday'!AJ866,"")</f>
        <v/>
      </c>
      <c r="B863" t="str">
        <f>IF('BB-2024-Saturday'!AJ866&lt;&gt;"",'BB-2024-Saturday'!AR866,"")</f>
        <v/>
      </c>
      <c r="C863" t="str">
        <f>IF('BB-2024-Saturday'!AJ866="m","v","a")</f>
        <v>a</v>
      </c>
      <c r="D863" s="92" t="str">
        <f>IF('BB-2024-Saturday'!AJ866&lt;&gt;"",'BB-2024-Saturday'!AI866,"")</f>
        <v/>
      </c>
      <c r="E863" s="119" t="str">
        <f>IF('BB-2024-Saturday'!$AJ866&lt;&gt;"",IF('BB-2024-Saturday'!$AJ866="t",0,'BB-2024-Saturday'!AM866),"")</f>
        <v/>
      </c>
      <c r="F863" s="119" t="str">
        <f>IF('BB-2024-Saturday'!$AJ866&lt;&gt;"",IF('BB-2024-Saturday'!$AJ866="t",0,'BB-2024-Saturday'!AN866),"")</f>
        <v/>
      </c>
      <c r="G863" s="119" t="str">
        <f>IF('BB-2024-Saturday'!$AJ866&lt;&gt;"",IF('BB-2024-Saturday'!$AJ866="t",0,'BB-2024-Saturday'!AO866),"")</f>
        <v/>
      </c>
      <c r="H863" s="119" t="str">
        <f>IF('BB-2024-Saturday'!$AJ866&lt;&gt;"",IF('BB-2024-Saturday'!$AJ866="t",0,'BB-2024-Saturday'!AP866),"")</f>
        <v/>
      </c>
      <c r="I863" s="119" t="str">
        <f>IF('BB-2024-Saturday'!$AJ866&lt;&gt;"",IF('BB-2024-Saturday'!$AJ866="t",0,'BB-2024-Saturday'!AQ866),"")</f>
        <v/>
      </c>
      <c r="J863" s="119" t="str">
        <f>IF('BB-2024-Saturday'!$AJ866&lt;&gt;"",IF('BB-2024-Saturday'!$AJ866="t",'BB-2024-Saturday'!AM866,0),"")</f>
        <v/>
      </c>
      <c r="K863" s="119" t="str">
        <f>IF('BB-2024-Saturday'!$AJ866&lt;&gt;"",IF('BB-2024-Saturday'!$AJ866="t",'BB-2024-Saturday'!AN866,0),"")</f>
        <v/>
      </c>
      <c r="L863" s="119" t="str">
        <f>IF('BB-2024-Saturday'!$AJ866&lt;&gt;"",IF('BB-2024-Saturday'!$AJ866="t",'BB-2024-Saturday'!AO866,0),"")</f>
        <v/>
      </c>
      <c r="M863" s="119" t="str">
        <f>IF('BB-2024-Saturday'!$AJ866&lt;&gt;"",IF('BB-2024-Saturday'!$AJ866="t",'BB-2024-Saturday'!AP866,0),"")</f>
        <v/>
      </c>
      <c r="N863" s="120" t="str">
        <f>IF('BB-2024-Saturday'!$AJ866&lt;&gt;"",IF('BB-2024-Saturday'!$AJ866="m",'BB-2024-Saturday'!U866,0),"")</f>
        <v/>
      </c>
      <c r="O863" s="120" t="str">
        <f>IF('BB-2024-Saturday'!$AJ866&lt;&gt;"",IF('BB-2024-Saturday'!$AJ866="m",'BB-2024-Saturday'!V866,0),"")</f>
        <v/>
      </c>
    </row>
    <row r="864" spans="1:15" x14ac:dyDescent="0.25">
      <c r="A864" t="str">
        <f>IF('BB-2024-Saturday'!AJ867&lt;&gt;"",'BB-2024-Saturday'!AJ867,"")</f>
        <v/>
      </c>
      <c r="B864" t="str">
        <f>IF('BB-2024-Saturday'!AJ867&lt;&gt;"",'BB-2024-Saturday'!AR867,"")</f>
        <v/>
      </c>
      <c r="C864" t="str">
        <f>IF('BB-2024-Saturday'!AJ867="m","v","a")</f>
        <v>a</v>
      </c>
      <c r="D864" s="92" t="str">
        <f>IF('BB-2024-Saturday'!AJ867&lt;&gt;"",'BB-2024-Saturday'!AI867,"")</f>
        <v/>
      </c>
      <c r="E864" s="119" t="str">
        <f>IF('BB-2024-Saturday'!$AJ867&lt;&gt;"",IF('BB-2024-Saturday'!$AJ867="t",0,'BB-2024-Saturday'!AM867),"")</f>
        <v/>
      </c>
      <c r="F864" s="119" t="str">
        <f>IF('BB-2024-Saturday'!$AJ867&lt;&gt;"",IF('BB-2024-Saturday'!$AJ867="t",0,'BB-2024-Saturday'!AN867),"")</f>
        <v/>
      </c>
      <c r="G864" s="119" t="str">
        <f>IF('BB-2024-Saturday'!$AJ867&lt;&gt;"",IF('BB-2024-Saturday'!$AJ867="t",0,'BB-2024-Saturday'!AO867),"")</f>
        <v/>
      </c>
      <c r="H864" s="119" t="str">
        <f>IF('BB-2024-Saturday'!$AJ867&lt;&gt;"",IF('BB-2024-Saturday'!$AJ867="t",0,'BB-2024-Saturday'!AP867),"")</f>
        <v/>
      </c>
      <c r="I864" s="119" t="str">
        <f>IF('BB-2024-Saturday'!$AJ867&lt;&gt;"",IF('BB-2024-Saturday'!$AJ867="t",0,'BB-2024-Saturday'!AQ867),"")</f>
        <v/>
      </c>
      <c r="J864" s="119" t="str">
        <f>IF('BB-2024-Saturday'!$AJ867&lt;&gt;"",IF('BB-2024-Saturday'!$AJ867="t",'BB-2024-Saturday'!AM867,0),"")</f>
        <v/>
      </c>
      <c r="K864" s="119" t="str">
        <f>IF('BB-2024-Saturday'!$AJ867&lt;&gt;"",IF('BB-2024-Saturday'!$AJ867="t",'BB-2024-Saturday'!AN867,0),"")</f>
        <v/>
      </c>
      <c r="L864" s="119" t="str">
        <f>IF('BB-2024-Saturday'!$AJ867&lt;&gt;"",IF('BB-2024-Saturday'!$AJ867="t",'BB-2024-Saturday'!AO867,0),"")</f>
        <v/>
      </c>
      <c r="M864" s="119" t="str">
        <f>IF('BB-2024-Saturday'!$AJ867&lt;&gt;"",IF('BB-2024-Saturday'!$AJ867="t",'BB-2024-Saturday'!AP867,0),"")</f>
        <v/>
      </c>
      <c r="N864" s="120" t="str">
        <f>IF('BB-2024-Saturday'!$AJ867&lt;&gt;"",IF('BB-2024-Saturday'!$AJ867="m",'BB-2024-Saturday'!U867,0),"")</f>
        <v/>
      </c>
      <c r="O864" s="120" t="str">
        <f>IF('BB-2024-Saturday'!$AJ867&lt;&gt;"",IF('BB-2024-Saturday'!$AJ867="m",'BB-2024-Saturday'!V867,0),"")</f>
        <v/>
      </c>
    </row>
    <row r="865" spans="1:15" x14ac:dyDescent="0.25">
      <c r="A865" t="str">
        <f>IF('BB-2024-Saturday'!AJ868&lt;&gt;"",'BB-2024-Saturday'!AJ868,"")</f>
        <v/>
      </c>
      <c r="B865" t="str">
        <f>IF('BB-2024-Saturday'!AJ868&lt;&gt;"",'BB-2024-Saturday'!AR868,"")</f>
        <v/>
      </c>
      <c r="C865" t="str">
        <f>IF('BB-2024-Saturday'!AJ868="m","v","a")</f>
        <v>a</v>
      </c>
      <c r="D865" s="92" t="str">
        <f>IF('BB-2024-Saturday'!AJ868&lt;&gt;"",'BB-2024-Saturday'!AI868,"")</f>
        <v/>
      </c>
      <c r="E865" s="119" t="str">
        <f>IF('BB-2024-Saturday'!$AJ868&lt;&gt;"",IF('BB-2024-Saturday'!$AJ868="t",0,'BB-2024-Saturday'!AM868),"")</f>
        <v/>
      </c>
      <c r="F865" s="119" t="str">
        <f>IF('BB-2024-Saturday'!$AJ868&lt;&gt;"",IF('BB-2024-Saturday'!$AJ868="t",0,'BB-2024-Saturday'!AN868),"")</f>
        <v/>
      </c>
      <c r="G865" s="119" t="str">
        <f>IF('BB-2024-Saturday'!$AJ868&lt;&gt;"",IF('BB-2024-Saturday'!$AJ868="t",0,'BB-2024-Saturday'!AO868),"")</f>
        <v/>
      </c>
      <c r="H865" s="119" t="str">
        <f>IF('BB-2024-Saturday'!$AJ868&lt;&gt;"",IF('BB-2024-Saturday'!$AJ868="t",0,'BB-2024-Saturday'!AP868),"")</f>
        <v/>
      </c>
      <c r="I865" s="119" t="str">
        <f>IF('BB-2024-Saturday'!$AJ868&lt;&gt;"",IF('BB-2024-Saturday'!$AJ868="t",0,'BB-2024-Saturday'!AQ868),"")</f>
        <v/>
      </c>
      <c r="J865" s="119" t="str">
        <f>IF('BB-2024-Saturday'!$AJ868&lt;&gt;"",IF('BB-2024-Saturday'!$AJ868="t",'BB-2024-Saturday'!AM868,0),"")</f>
        <v/>
      </c>
      <c r="K865" s="119" t="str">
        <f>IF('BB-2024-Saturday'!$AJ868&lt;&gt;"",IF('BB-2024-Saturday'!$AJ868="t",'BB-2024-Saturday'!AN868,0),"")</f>
        <v/>
      </c>
      <c r="L865" s="119" t="str">
        <f>IF('BB-2024-Saturday'!$AJ868&lt;&gt;"",IF('BB-2024-Saturday'!$AJ868="t",'BB-2024-Saturday'!AO868,0),"")</f>
        <v/>
      </c>
      <c r="M865" s="119" t="str">
        <f>IF('BB-2024-Saturday'!$AJ868&lt;&gt;"",IF('BB-2024-Saturday'!$AJ868="t",'BB-2024-Saturday'!AP868,0),"")</f>
        <v/>
      </c>
      <c r="N865" s="120" t="str">
        <f>IF('BB-2024-Saturday'!$AJ868&lt;&gt;"",IF('BB-2024-Saturday'!$AJ868="m",'BB-2024-Saturday'!U868,0),"")</f>
        <v/>
      </c>
      <c r="O865" s="120" t="str">
        <f>IF('BB-2024-Saturday'!$AJ868&lt;&gt;"",IF('BB-2024-Saturday'!$AJ868="m",'BB-2024-Saturday'!V868,0),"")</f>
        <v/>
      </c>
    </row>
    <row r="866" spans="1:15" x14ac:dyDescent="0.25">
      <c r="A866" t="str">
        <f>IF('BB-2024-Saturday'!AJ869&lt;&gt;"",'BB-2024-Saturday'!AJ869,"")</f>
        <v/>
      </c>
      <c r="B866" t="str">
        <f>IF('BB-2024-Saturday'!AJ869&lt;&gt;"",'BB-2024-Saturday'!AR869,"")</f>
        <v/>
      </c>
      <c r="C866" t="str">
        <f>IF('BB-2024-Saturday'!AJ869="m","v","a")</f>
        <v>a</v>
      </c>
      <c r="D866" s="92" t="str">
        <f>IF('BB-2024-Saturday'!AJ869&lt;&gt;"",'BB-2024-Saturday'!AI869,"")</f>
        <v/>
      </c>
      <c r="E866" s="119" t="str">
        <f>IF('BB-2024-Saturday'!$AJ869&lt;&gt;"",IF('BB-2024-Saturday'!$AJ869="t",0,'BB-2024-Saturday'!AM869),"")</f>
        <v/>
      </c>
      <c r="F866" s="119" t="str">
        <f>IF('BB-2024-Saturday'!$AJ869&lt;&gt;"",IF('BB-2024-Saturday'!$AJ869="t",0,'BB-2024-Saturday'!AN869),"")</f>
        <v/>
      </c>
      <c r="G866" s="119" t="str">
        <f>IF('BB-2024-Saturday'!$AJ869&lt;&gt;"",IF('BB-2024-Saturday'!$AJ869="t",0,'BB-2024-Saturday'!AO869),"")</f>
        <v/>
      </c>
      <c r="H866" s="119" t="str">
        <f>IF('BB-2024-Saturday'!$AJ869&lt;&gt;"",IF('BB-2024-Saturday'!$AJ869="t",0,'BB-2024-Saturday'!AP869),"")</f>
        <v/>
      </c>
      <c r="I866" s="119" t="str">
        <f>IF('BB-2024-Saturday'!$AJ869&lt;&gt;"",IF('BB-2024-Saturday'!$AJ869="t",0,'BB-2024-Saturday'!AQ869),"")</f>
        <v/>
      </c>
      <c r="J866" s="119" t="str">
        <f>IF('BB-2024-Saturday'!$AJ869&lt;&gt;"",IF('BB-2024-Saturday'!$AJ869="t",'BB-2024-Saturday'!AM869,0),"")</f>
        <v/>
      </c>
      <c r="K866" s="119" t="str">
        <f>IF('BB-2024-Saturday'!$AJ869&lt;&gt;"",IF('BB-2024-Saturday'!$AJ869="t",'BB-2024-Saturday'!AN869,0),"")</f>
        <v/>
      </c>
      <c r="L866" s="119" t="str">
        <f>IF('BB-2024-Saturday'!$AJ869&lt;&gt;"",IF('BB-2024-Saturday'!$AJ869="t",'BB-2024-Saturday'!AO869,0),"")</f>
        <v/>
      </c>
      <c r="M866" s="119" t="str">
        <f>IF('BB-2024-Saturday'!$AJ869&lt;&gt;"",IF('BB-2024-Saturday'!$AJ869="t",'BB-2024-Saturday'!AP869,0),"")</f>
        <v/>
      </c>
      <c r="N866" s="120" t="str">
        <f>IF('BB-2024-Saturday'!$AJ869&lt;&gt;"",IF('BB-2024-Saturday'!$AJ869="m",'BB-2024-Saturday'!U869,0),"")</f>
        <v/>
      </c>
      <c r="O866" s="120" t="str">
        <f>IF('BB-2024-Saturday'!$AJ869&lt;&gt;"",IF('BB-2024-Saturday'!$AJ869="m",'BB-2024-Saturday'!V869,0),"")</f>
        <v/>
      </c>
    </row>
    <row r="867" spans="1:15" x14ac:dyDescent="0.25">
      <c r="A867" t="str">
        <f>IF('BB-2024-Saturday'!AJ870&lt;&gt;"",'BB-2024-Saturday'!AJ870,"")</f>
        <v>m</v>
      </c>
      <c r="B867" t="str">
        <f>IF('BB-2024-Saturday'!AJ870&lt;&gt;"",'BB-2024-Saturday'!AR870,"")</f>
        <v>Carry Straight On through Treed Lane. Beware of Speed bumps</v>
      </c>
      <c r="C867" t="str">
        <f>IF('BB-2024-Saturday'!AJ870="m","v","a")</f>
        <v>v</v>
      </c>
      <c r="D867" s="92">
        <f>IF('BB-2024-Saturday'!AJ870&lt;&gt;"",'BB-2024-Saturday'!AI870,"")</f>
        <v>209.8</v>
      </c>
      <c r="E867" s="119" t="str">
        <f>IF('BB-2024-Saturday'!$AJ870&lt;&gt;"",IF('BB-2024-Saturday'!$AJ870="t",0,'BB-2024-Saturday'!AM870),"")</f>
        <v/>
      </c>
      <c r="F867" s="119" t="e">
        <f>IF('BB-2024-Saturday'!$AJ870&lt;&gt;"",IF('BB-2024-Saturday'!$AJ870="t",0,'BB-2024-Saturday'!AN870),"")</f>
        <v>#N/A</v>
      </c>
      <c r="G867" s="119" t="e">
        <f>IF('BB-2024-Saturday'!$AJ870&lt;&gt;"",IF('BB-2024-Saturday'!$AJ870="t",0,'BB-2024-Saturday'!AO870),"")</f>
        <v>#N/A</v>
      </c>
      <c r="H867" s="119" t="e">
        <f>IF('BB-2024-Saturday'!$AJ870&lt;&gt;"",IF('BB-2024-Saturday'!$AJ870="t",0,'BB-2024-Saturday'!AP870),"")</f>
        <v>#N/A</v>
      </c>
      <c r="I867" s="119">
        <f>IF('BB-2024-Saturday'!$AJ870&lt;&gt;"",IF('BB-2024-Saturday'!$AJ870="t",0,'BB-2024-Saturday'!AQ870),"")</f>
        <v>0</v>
      </c>
      <c r="J867" s="119">
        <f>IF('BB-2024-Saturday'!$AJ870&lt;&gt;"",IF('BB-2024-Saturday'!$AJ870="t",'BB-2024-Saturday'!AM870,0),"")</f>
        <v>0</v>
      </c>
      <c r="K867" s="119">
        <f>IF('BB-2024-Saturday'!$AJ870&lt;&gt;"",IF('BB-2024-Saturday'!$AJ870="t",'BB-2024-Saturday'!AN870,0),"")</f>
        <v>0</v>
      </c>
      <c r="L867" s="119">
        <f>IF('BB-2024-Saturday'!$AJ870&lt;&gt;"",IF('BB-2024-Saturday'!$AJ870="t",'BB-2024-Saturday'!AO870,0),"")</f>
        <v>0</v>
      </c>
      <c r="M867" s="119">
        <f>IF('BB-2024-Saturday'!$AJ870&lt;&gt;"",IF('BB-2024-Saturday'!$AJ870="t",'BB-2024-Saturday'!AP870,0),"")</f>
        <v>0</v>
      </c>
      <c r="N867" s="120">
        <f>IF('BB-2024-Saturday'!$AJ870&lt;&gt;"",IF('BB-2024-Saturday'!$AJ870="m",'BB-2024-Saturday'!U870,0),"")</f>
        <v>0</v>
      </c>
      <c r="O867" s="120">
        <f>IF('BB-2024-Saturday'!$AJ870&lt;&gt;"",IF('BB-2024-Saturday'!$AJ870="m",'BB-2024-Saturday'!V870,0),"")</f>
        <v>0</v>
      </c>
    </row>
    <row r="868" spans="1:15" x14ac:dyDescent="0.25">
      <c r="A868" t="str">
        <f>IF('BB-2024-Saturday'!AJ871&lt;&gt;"",'BB-2024-Saturday'!AJ871,"")</f>
        <v>l</v>
      </c>
      <c r="B868" t="str">
        <f>IF('BB-2024-Saturday'!AJ871&lt;&gt;"",'BB-2024-Saturday'!AR871,"")</f>
        <v>Turn LEFT {Big Arrow Please}</v>
      </c>
      <c r="C868" t="str">
        <f>IF('BB-2024-Saturday'!AJ871="m","v","a")</f>
        <v>a</v>
      </c>
      <c r="D868" s="92">
        <f>IF('BB-2024-Saturday'!AJ871&lt;&gt;"",'BB-2024-Saturday'!AI871,"")</f>
        <v>288.05</v>
      </c>
      <c r="E868" s="119" t="str">
        <f>IF('BB-2024-Saturday'!$AJ871&lt;&gt;"",IF('BB-2024-Saturday'!$AJ871="t",0,'BB-2024-Saturday'!AM871),"")</f>
        <v/>
      </c>
      <c r="F868" s="119" t="e">
        <f>IF('BB-2024-Saturday'!$AJ871&lt;&gt;"",IF('BB-2024-Saturday'!$AJ871="t",0,'BB-2024-Saturday'!AN871),"")</f>
        <v>#N/A</v>
      </c>
      <c r="G868" s="119" t="e">
        <f>IF('BB-2024-Saturday'!$AJ871&lt;&gt;"",IF('BB-2024-Saturday'!$AJ871="t",0,'BB-2024-Saturday'!AO871),"")</f>
        <v>#N/A</v>
      </c>
      <c r="H868" s="119" t="e">
        <f>IF('BB-2024-Saturday'!$AJ871&lt;&gt;"",IF('BB-2024-Saturday'!$AJ871="t",0,'BB-2024-Saturday'!AP871),"")</f>
        <v>#N/A</v>
      </c>
      <c r="I868" s="119">
        <f>IF('BB-2024-Saturday'!$AJ871&lt;&gt;"",IF('BB-2024-Saturday'!$AJ871="t",0,'BB-2024-Saturday'!AQ871),"")</f>
        <v>0</v>
      </c>
      <c r="J868" s="119">
        <f>IF('BB-2024-Saturday'!$AJ871&lt;&gt;"",IF('BB-2024-Saturday'!$AJ871="t",'BB-2024-Saturday'!AM871,0),"")</f>
        <v>0</v>
      </c>
      <c r="K868" s="119">
        <f>IF('BB-2024-Saturday'!$AJ871&lt;&gt;"",IF('BB-2024-Saturday'!$AJ871="t",'BB-2024-Saturday'!AN871,0),"")</f>
        <v>0</v>
      </c>
      <c r="L868" s="119">
        <f>IF('BB-2024-Saturday'!$AJ871&lt;&gt;"",IF('BB-2024-Saturday'!$AJ871="t",'BB-2024-Saturday'!AO871,0),"")</f>
        <v>0</v>
      </c>
      <c r="M868" s="119">
        <f>IF('BB-2024-Saturday'!$AJ871&lt;&gt;"",IF('BB-2024-Saturday'!$AJ871="t",'BB-2024-Saturday'!AP871,0),"")</f>
        <v>0</v>
      </c>
      <c r="N868" s="120">
        <f>IF('BB-2024-Saturday'!$AJ871&lt;&gt;"",IF('BB-2024-Saturday'!$AJ871="m",'BB-2024-Saturday'!U871,0),"")</f>
        <v>0</v>
      </c>
      <c r="O868" s="120">
        <f>IF('BB-2024-Saturday'!$AJ871&lt;&gt;"",IF('BB-2024-Saturday'!$AJ871="m",'BB-2024-Saturday'!V871,0),"")</f>
        <v>0</v>
      </c>
    </row>
    <row r="869" spans="1:15" x14ac:dyDescent="0.25">
      <c r="A869" t="str">
        <f>IF('BB-2024-Saturday'!AJ872&lt;&gt;"",'BB-2024-Saturday'!AJ872,"")</f>
        <v/>
      </c>
      <c r="B869" t="str">
        <f>IF('BB-2024-Saturday'!AJ872&lt;&gt;"",'BB-2024-Saturday'!AR872,"")</f>
        <v/>
      </c>
      <c r="C869" t="str">
        <f>IF('BB-2024-Saturday'!AJ872="m","v","a")</f>
        <v>a</v>
      </c>
      <c r="D869" s="92" t="str">
        <f>IF('BB-2024-Saturday'!AJ872&lt;&gt;"",'BB-2024-Saturday'!AI872,"")</f>
        <v/>
      </c>
      <c r="E869" s="119" t="str">
        <f>IF('BB-2024-Saturday'!$AJ872&lt;&gt;"",IF('BB-2024-Saturday'!$AJ872="t",0,'BB-2024-Saturday'!AM872),"")</f>
        <v/>
      </c>
      <c r="F869" s="119" t="str">
        <f>IF('BB-2024-Saturday'!$AJ872&lt;&gt;"",IF('BB-2024-Saturday'!$AJ872="t",0,'BB-2024-Saturday'!AN872),"")</f>
        <v/>
      </c>
      <c r="G869" s="119" t="str">
        <f>IF('BB-2024-Saturday'!$AJ872&lt;&gt;"",IF('BB-2024-Saturday'!$AJ872="t",0,'BB-2024-Saturday'!AO872),"")</f>
        <v/>
      </c>
      <c r="H869" s="119" t="str">
        <f>IF('BB-2024-Saturday'!$AJ872&lt;&gt;"",IF('BB-2024-Saturday'!$AJ872="t",0,'BB-2024-Saturday'!AP872),"")</f>
        <v/>
      </c>
      <c r="I869" s="119" t="str">
        <f>IF('BB-2024-Saturday'!$AJ872&lt;&gt;"",IF('BB-2024-Saturday'!$AJ872="t",0,'BB-2024-Saturday'!AQ872),"")</f>
        <v/>
      </c>
      <c r="J869" s="119" t="str">
        <f>IF('BB-2024-Saturday'!$AJ872&lt;&gt;"",IF('BB-2024-Saturday'!$AJ872="t",'BB-2024-Saturday'!AM872,0),"")</f>
        <v/>
      </c>
      <c r="K869" s="119" t="str">
        <f>IF('BB-2024-Saturday'!$AJ872&lt;&gt;"",IF('BB-2024-Saturday'!$AJ872="t",'BB-2024-Saturday'!AN872,0),"")</f>
        <v/>
      </c>
      <c r="L869" s="119" t="str">
        <f>IF('BB-2024-Saturday'!$AJ872&lt;&gt;"",IF('BB-2024-Saturday'!$AJ872="t",'BB-2024-Saturday'!AO872,0),"")</f>
        <v/>
      </c>
      <c r="M869" s="119" t="str">
        <f>IF('BB-2024-Saturday'!$AJ872&lt;&gt;"",IF('BB-2024-Saturday'!$AJ872="t",'BB-2024-Saturday'!AP872,0),"")</f>
        <v/>
      </c>
      <c r="N869" s="120" t="str">
        <f>IF('BB-2024-Saturday'!$AJ872&lt;&gt;"",IF('BB-2024-Saturday'!$AJ872="m",'BB-2024-Saturday'!U872,0),"")</f>
        <v/>
      </c>
      <c r="O869" s="120" t="str">
        <f>IF('BB-2024-Saturday'!$AJ872&lt;&gt;"",IF('BB-2024-Saturday'!$AJ872="m",'BB-2024-Saturday'!V872,0),"")</f>
        <v/>
      </c>
    </row>
    <row r="870" spans="1:15" x14ac:dyDescent="0.25">
      <c r="A870" t="str">
        <f>IF('BB-2024-Saturday'!AJ873&lt;&gt;"",'BB-2024-Saturday'!AJ873,"")</f>
        <v>o</v>
      </c>
      <c r="B870" t="str">
        <f>IF('BB-2024-Saturday'!AJ873&lt;&gt;"",'BB-2024-Saturday'!AR873,"")</f>
        <v>Turn RIGHT at edge of Sports Field towards Final Open Control</v>
      </c>
      <c r="C870" t="str">
        <f>IF('BB-2024-Saturday'!AJ873="m","v","a")</f>
        <v>a</v>
      </c>
      <c r="D870" s="92">
        <f>IF('BB-2024-Saturday'!AJ873&lt;&gt;"",'BB-2024-Saturday'!AI873,"")</f>
        <v>288.18</v>
      </c>
      <c r="E870" s="119" t="str">
        <f>IF('BB-2024-Saturday'!$AJ873&lt;&gt;"",IF('BB-2024-Saturday'!$AJ873="t",0,'BB-2024-Saturday'!AM873),"")</f>
        <v/>
      </c>
      <c r="F870" s="119" t="e">
        <f>IF('BB-2024-Saturday'!$AJ873&lt;&gt;"",IF('BB-2024-Saturday'!$AJ873="t",0,'BB-2024-Saturday'!AN873),"")</f>
        <v>#N/A</v>
      </c>
      <c r="G870" s="119" t="e">
        <f>IF('BB-2024-Saturday'!$AJ873&lt;&gt;"",IF('BB-2024-Saturday'!$AJ873="t",0,'BB-2024-Saturday'!AO873),"")</f>
        <v>#N/A</v>
      </c>
      <c r="H870" s="119" t="e">
        <f>IF('BB-2024-Saturday'!$AJ873&lt;&gt;"",IF('BB-2024-Saturday'!$AJ873="t",0,'BB-2024-Saturday'!AP873),"")</f>
        <v>#N/A</v>
      </c>
      <c r="I870" s="119">
        <f>IF('BB-2024-Saturday'!$AJ873&lt;&gt;"",IF('BB-2024-Saturday'!$AJ873="t",0,'BB-2024-Saturday'!AQ873),"")</f>
        <v>0</v>
      </c>
      <c r="J870" s="119">
        <f>IF('BB-2024-Saturday'!$AJ873&lt;&gt;"",IF('BB-2024-Saturday'!$AJ873="t",'BB-2024-Saturday'!AM873,0),"")</f>
        <v>0</v>
      </c>
      <c r="K870" s="119">
        <f>IF('BB-2024-Saturday'!$AJ873&lt;&gt;"",IF('BB-2024-Saturday'!$AJ873="t",'BB-2024-Saturday'!AN873,0),"")</f>
        <v>0</v>
      </c>
      <c r="L870" s="119">
        <f>IF('BB-2024-Saturday'!$AJ873&lt;&gt;"",IF('BB-2024-Saturday'!$AJ873="t",'BB-2024-Saturday'!AO873,0),"")</f>
        <v>0</v>
      </c>
      <c r="M870" s="119">
        <f>IF('BB-2024-Saturday'!$AJ873&lt;&gt;"",IF('BB-2024-Saturday'!$AJ873="t",'BB-2024-Saturday'!AP873,0),"")</f>
        <v>0</v>
      </c>
      <c r="N870" s="120">
        <f>IF('BB-2024-Saturday'!$AJ873&lt;&gt;"",IF('BB-2024-Saturday'!$AJ873="m",'BB-2024-Saturday'!U873,0),"")</f>
        <v>0</v>
      </c>
      <c r="O870" s="120">
        <f>IF('BB-2024-Saturday'!$AJ873&lt;&gt;"",IF('BB-2024-Saturday'!$AJ873="m",'BB-2024-Saturday'!V873,0),"")</f>
        <v>0</v>
      </c>
    </row>
    <row r="871" spans="1:15" x14ac:dyDescent="0.25">
      <c r="A871" t="str">
        <f>IF('BB-2024-Saturday'!AJ874&lt;&gt;"",'BB-2024-Saturday'!AJ874,"")</f>
        <v>o</v>
      </c>
      <c r="B871" t="str">
        <f>IF('BB-2024-Saturday'!AJ874&lt;&gt;"",'BB-2024-Saturday'!AR874,"")</f>
        <v>Final Open Control {at end of Pavilion}{Rod Scheepers 011 849 3410 rod.scheepers@hotmail.com Themba}</v>
      </c>
      <c r="C871" t="str">
        <f>IF('BB-2024-Saturday'!AJ874="m","v","a")</f>
        <v>a</v>
      </c>
      <c r="D871" s="92">
        <f>IF('BB-2024-Saturday'!AJ874&lt;&gt;"",'BB-2024-Saturday'!AI874,"")</f>
        <v>288.25</v>
      </c>
      <c r="E871" s="119" t="str">
        <f>IF('BB-2024-Saturday'!$AJ874&lt;&gt;"",IF('BB-2024-Saturday'!$AJ874="t",0,'BB-2024-Saturday'!AM874),"")</f>
        <v/>
      </c>
      <c r="F871" s="119" t="e">
        <f>IF('BB-2024-Saturday'!$AJ874&lt;&gt;"",IF('BB-2024-Saturday'!$AJ874="t",0,'BB-2024-Saturday'!AN874),"")</f>
        <v>#N/A</v>
      </c>
      <c r="G871" s="119" t="e">
        <f>IF('BB-2024-Saturday'!$AJ874&lt;&gt;"",IF('BB-2024-Saturday'!$AJ874="t",0,'BB-2024-Saturday'!AO874),"")</f>
        <v>#N/A</v>
      </c>
      <c r="H871" s="119" t="e">
        <f>IF('BB-2024-Saturday'!$AJ874&lt;&gt;"",IF('BB-2024-Saturday'!$AJ874="t",0,'BB-2024-Saturday'!AP874),"")</f>
        <v>#N/A</v>
      </c>
      <c r="I871" s="119">
        <f>IF('BB-2024-Saturday'!$AJ874&lt;&gt;"",IF('BB-2024-Saturday'!$AJ874="t",0,'BB-2024-Saturday'!AQ874),"")</f>
        <v>0</v>
      </c>
      <c r="J871" s="119">
        <f>IF('BB-2024-Saturday'!$AJ874&lt;&gt;"",IF('BB-2024-Saturday'!$AJ874="t",'BB-2024-Saturday'!AM874,0),"")</f>
        <v>0</v>
      </c>
      <c r="K871" s="119">
        <f>IF('BB-2024-Saturday'!$AJ874&lt;&gt;"",IF('BB-2024-Saturday'!$AJ874="t",'BB-2024-Saturday'!AN874,0),"")</f>
        <v>0</v>
      </c>
      <c r="L871" s="119">
        <f>IF('BB-2024-Saturday'!$AJ874&lt;&gt;"",IF('BB-2024-Saturday'!$AJ874="t",'BB-2024-Saturday'!AO874,0),"")</f>
        <v>0</v>
      </c>
      <c r="M871" s="119">
        <f>IF('BB-2024-Saturday'!$AJ874&lt;&gt;"",IF('BB-2024-Saturday'!$AJ874="t",'BB-2024-Saturday'!AP874,0),"")</f>
        <v>0</v>
      </c>
      <c r="N871" s="120">
        <f>IF('BB-2024-Saturday'!$AJ874&lt;&gt;"",IF('BB-2024-Saturday'!$AJ874="m",'BB-2024-Saturday'!U874,0),"")</f>
        <v>0</v>
      </c>
      <c r="O871" s="120">
        <f>IF('BB-2024-Saturday'!$AJ874&lt;&gt;"",IF('BB-2024-Saturday'!$AJ874="m",'BB-2024-Saturday'!V874,0),"")</f>
        <v>0</v>
      </c>
    </row>
    <row r="872" spans="1:15" x14ac:dyDescent="0.25">
      <c r="A872" t="str">
        <f>IF('BB-2024-Saturday'!AJ875&lt;&gt;"",'BB-2024-Saturday'!AJ875,"")</f>
        <v/>
      </c>
      <c r="B872" t="str">
        <f>IF('BB-2024-Saturday'!AJ875&lt;&gt;"",'BB-2024-Saturday'!AR875,"")</f>
        <v/>
      </c>
      <c r="C872" t="str">
        <f>IF('BB-2024-Saturday'!AJ875="m","v","a")</f>
        <v>a</v>
      </c>
      <c r="D872" s="92" t="str">
        <f>IF('BB-2024-Saturday'!AJ875&lt;&gt;"",'BB-2024-Saturday'!AI875,"")</f>
        <v/>
      </c>
      <c r="E872" s="119" t="str">
        <f>IF('BB-2024-Saturday'!$AJ875&lt;&gt;"",IF('BB-2024-Saturday'!$AJ875="t",0,'BB-2024-Saturday'!AM875),"")</f>
        <v/>
      </c>
      <c r="F872" s="119" t="str">
        <f>IF('BB-2024-Saturday'!$AJ875&lt;&gt;"",IF('BB-2024-Saturday'!$AJ875="t",0,'BB-2024-Saturday'!AN875),"")</f>
        <v/>
      </c>
      <c r="G872" s="119" t="str">
        <f>IF('BB-2024-Saturday'!$AJ875&lt;&gt;"",IF('BB-2024-Saturday'!$AJ875="t",0,'BB-2024-Saturday'!AO875),"")</f>
        <v/>
      </c>
      <c r="H872" s="119" t="str">
        <f>IF('BB-2024-Saturday'!$AJ875&lt;&gt;"",IF('BB-2024-Saturday'!$AJ875="t",0,'BB-2024-Saturday'!AP875),"")</f>
        <v/>
      </c>
      <c r="I872" s="119" t="str">
        <f>IF('BB-2024-Saturday'!$AJ875&lt;&gt;"",IF('BB-2024-Saturday'!$AJ875="t",0,'BB-2024-Saturday'!AQ875),"")</f>
        <v/>
      </c>
      <c r="J872" s="119" t="str">
        <f>IF('BB-2024-Saturday'!$AJ875&lt;&gt;"",IF('BB-2024-Saturday'!$AJ875="t",'BB-2024-Saturday'!AM875,0),"")</f>
        <v/>
      </c>
      <c r="K872" s="119" t="str">
        <f>IF('BB-2024-Saturday'!$AJ875&lt;&gt;"",IF('BB-2024-Saturday'!$AJ875="t",'BB-2024-Saturday'!AN875,0),"")</f>
        <v/>
      </c>
      <c r="L872" s="119" t="str">
        <f>IF('BB-2024-Saturday'!$AJ875&lt;&gt;"",IF('BB-2024-Saturday'!$AJ875="t",'BB-2024-Saturday'!AO875,0),"")</f>
        <v/>
      </c>
      <c r="M872" s="119" t="str">
        <f>IF('BB-2024-Saturday'!$AJ875&lt;&gt;"",IF('BB-2024-Saturday'!$AJ875="t",'BB-2024-Saturday'!AP875,0),"")</f>
        <v/>
      </c>
      <c r="N872" s="120" t="str">
        <f>IF('BB-2024-Saturday'!$AJ875&lt;&gt;"",IF('BB-2024-Saturday'!$AJ875="m",'BB-2024-Saturday'!U875,0),"")</f>
        <v/>
      </c>
      <c r="O872" s="120" t="str">
        <f>IF('BB-2024-Saturday'!$AJ875&lt;&gt;"",IF('BB-2024-Saturday'!$AJ875="m",'BB-2024-Saturday'!V875,0),"")</f>
        <v/>
      </c>
    </row>
    <row r="873" spans="1:15" x14ac:dyDescent="0.25">
      <c r="A873" t="str">
        <f>IF('BB-2024-Saturday'!AJ876&lt;&gt;"",'BB-2024-Saturday'!AJ876,"")</f>
        <v/>
      </c>
      <c r="B873" t="str">
        <f>IF('BB-2024-Saturday'!AJ876&lt;&gt;"",'BB-2024-Saturday'!AR876,"")</f>
        <v/>
      </c>
      <c r="C873" t="str">
        <f>IF('BB-2024-Saturday'!AJ876="m","v","a")</f>
        <v>a</v>
      </c>
      <c r="D873" s="92" t="str">
        <f>IF('BB-2024-Saturday'!AJ876&lt;&gt;"",'BB-2024-Saturday'!AI876,"")</f>
        <v/>
      </c>
      <c r="E873" s="119" t="str">
        <f>IF('BB-2024-Saturday'!$AJ876&lt;&gt;"",IF('BB-2024-Saturday'!$AJ876="t",0,'BB-2024-Saturday'!AM876),"")</f>
        <v/>
      </c>
      <c r="F873" s="119" t="str">
        <f>IF('BB-2024-Saturday'!$AJ876&lt;&gt;"",IF('BB-2024-Saturday'!$AJ876="t",0,'BB-2024-Saturday'!AN876),"")</f>
        <v/>
      </c>
      <c r="G873" s="119" t="str">
        <f>IF('BB-2024-Saturday'!$AJ876&lt;&gt;"",IF('BB-2024-Saturday'!$AJ876="t",0,'BB-2024-Saturday'!AO876),"")</f>
        <v/>
      </c>
      <c r="H873" s="119" t="str">
        <f>IF('BB-2024-Saturday'!$AJ876&lt;&gt;"",IF('BB-2024-Saturday'!$AJ876="t",0,'BB-2024-Saturday'!AP876),"")</f>
        <v/>
      </c>
      <c r="I873" s="119" t="str">
        <f>IF('BB-2024-Saturday'!$AJ876&lt;&gt;"",IF('BB-2024-Saturday'!$AJ876="t",0,'BB-2024-Saturday'!AQ876),"")</f>
        <v/>
      </c>
      <c r="J873" s="119" t="str">
        <f>IF('BB-2024-Saturday'!$AJ876&lt;&gt;"",IF('BB-2024-Saturday'!$AJ876="t",'BB-2024-Saturday'!AM876,0),"")</f>
        <v/>
      </c>
      <c r="K873" s="119" t="str">
        <f>IF('BB-2024-Saturday'!$AJ876&lt;&gt;"",IF('BB-2024-Saturday'!$AJ876="t",'BB-2024-Saturday'!AN876,0),"")</f>
        <v/>
      </c>
      <c r="L873" s="119" t="str">
        <f>IF('BB-2024-Saturday'!$AJ876&lt;&gt;"",IF('BB-2024-Saturday'!$AJ876="t",'BB-2024-Saturday'!AO876,0),"")</f>
        <v/>
      </c>
      <c r="M873" s="119" t="str">
        <f>IF('BB-2024-Saturday'!$AJ876&lt;&gt;"",IF('BB-2024-Saturday'!$AJ876="t",'BB-2024-Saturday'!AP876,0),"")</f>
        <v/>
      </c>
      <c r="N873" s="120" t="str">
        <f>IF('BB-2024-Saturday'!$AJ876&lt;&gt;"",IF('BB-2024-Saturday'!$AJ876="m",'BB-2024-Saturday'!U876,0),"")</f>
        <v/>
      </c>
      <c r="O873" s="120" t="str">
        <f>IF('BB-2024-Saturday'!$AJ876&lt;&gt;"",IF('BB-2024-Saturday'!$AJ876="m",'BB-2024-Saturday'!V876,0),"")</f>
        <v/>
      </c>
    </row>
    <row r="874" spans="1:15" x14ac:dyDescent="0.25">
      <c r="A874" t="str">
        <f>IF('BB-2024-Saturday'!AJ877&lt;&gt;"",'BB-2024-Saturday'!AJ877,"")</f>
        <v/>
      </c>
      <c r="B874" t="str">
        <f>IF('BB-2024-Saturday'!AJ877&lt;&gt;"",'BB-2024-Saturday'!AR877,"")</f>
        <v/>
      </c>
      <c r="C874" t="str">
        <f>IF('BB-2024-Saturday'!AJ877="m","v","a")</f>
        <v>a</v>
      </c>
      <c r="D874" s="92" t="str">
        <f>IF('BB-2024-Saturday'!AJ877&lt;&gt;"",'BB-2024-Saturday'!AI877,"")</f>
        <v/>
      </c>
      <c r="E874" s="119" t="str">
        <f>IF('BB-2024-Saturday'!$AJ877&lt;&gt;"",IF('BB-2024-Saturday'!$AJ877="t",0,'BB-2024-Saturday'!AM877),"")</f>
        <v/>
      </c>
      <c r="F874" s="119" t="str">
        <f>IF('BB-2024-Saturday'!$AJ877&lt;&gt;"",IF('BB-2024-Saturday'!$AJ877="t",0,'BB-2024-Saturday'!AN877),"")</f>
        <v/>
      </c>
      <c r="G874" s="119" t="str">
        <f>IF('BB-2024-Saturday'!$AJ877&lt;&gt;"",IF('BB-2024-Saturday'!$AJ877="t",0,'BB-2024-Saturday'!AO877),"")</f>
        <v/>
      </c>
      <c r="H874" s="119" t="str">
        <f>IF('BB-2024-Saturday'!$AJ877&lt;&gt;"",IF('BB-2024-Saturday'!$AJ877="t",0,'BB-2024-Saturday'!AP877),"")</f>
        <v/>
      </c>
      <c r="I874" s="119" t="str">
        <f>IF('BB-2024-Saturday'!$AJ877&lt;&gt;"",IF('BB-2024-Saturday'!$AJ877="t",0,'BB-2024-Saturday'!AQ877),"")</f>
        <v/>
      </c>
      <c r="J874" s="119" t="str">
        <f>IF('BB-2024-Saturday'!$AJ877&lt;&gt;"",IF('BB-2024-Saturday'!$AJ877="t",'BB-2024-Saturday'!AM877,0),"")</f>
        <v/>
      </c>
      <c r="K874" s="119" t="str">
        <f>IF('BB-2024-Saturday'!$AJ877&lt;&gt;"",IF('BB-2024-Saturday'!$AJ877="t",'BB-2024-Saturday'!AN877,0),"")</f>
        <v/>
      </c>
      <c r="L874" s="119" t="str">
        <f>IF('BB-2024-Saturday'!$AJ877&lt;&gt;"",IF('BB-2024-Saturday'!$AJ877="t",'BB-2024-Saturday'!AO877,0),"")</f>
        <v/>
      </c>
      <c r="M874" s="119" t="str">
        <f>IF('BB-2024-Saturday'!$AJ877&lt;&gt;"",IF('BB-2024-Saturday'!$AJ877="t",'BB-2024-Saturday'!AP877,0),"")</f>
        <v/>
      </c>
      <c r="N874" s="120" t="str">
        <f>IF('BB-2024-Saturday'!$AJ877&lt;&gt;"",IF('BB-2024-Saturday'!$AJ877="m",'BB-2024-Saturday'!U877,0),"")</f>
        <v/>
      </c>
      <c r="O874" s="120" t="str">
        <f>IF('BB-2024-Saturday'!$AJ877&lt;&gt;"",IF('BB-2024-Saturday'!$AJ877="m",'BB-2024-Saturday'!V877,0),"")</f>
        <v/>
      </c>
    </row>
    <row r="875" spans="1:15" x14ac:dyDescent="0.25">
      <c r="A875" t="str">
        <f>IF('BB-2024-Saturday'!AJ878&lt;&gt;"",'BB-2024-Saturday'!AJ878,"")</f>
        <v/>
      </c>
      <c r="B875" t="str">
        <f>IF('BB-2024-Saturday'!AJ878&lt;&gt;"",'BB-2024-Saturday'!AR878,"")</f>
        <v/>
      </c>
      <c r="C875" t="str">
        <f>IF('BB-2024-Saturday'!AJ878="m","v","a")</f>
        <v>a</v>
      </c>
      <c r="D875" s="92" t="str">
        <f>IF('BB-2024-Saturday'!AJ878&lt;&gt;"",'BB-2024-Saturday'!AI878,"")</f>
        <v/>
      </c>
      <c r="E875" s="119" t="str">
        <f>IF('BB-2024-Saturday'!$AJ878&lt;&gt;"",IF('BB-2024-Saturday'!$AJ878="t",0,'BB-2024-Saturday'!AM878),"")</f>
        <v/>
      </c>
      <c r="F875" s="119" t="str">
        <f>IF('BB-2024-Saturday'!$AJ878&lt;&gt;"",IF('BB-2024-Saturday'!$AJ878="t",0,'BB-2024-Saturday'!AN878),"")</f>
        <v/>
      </c>
      <c r="G875" s="119" t="str">
        <f>IF('BB-2024-Saturday'!$AJ878&lt;&gt;"",IF('BB-2024-Saturday'!$AJ878="t",0,'BB-2024-Saturday'!AO878),"")</f>
        <v/>
      </c>
      <c r="H875" s="119" t="str">
        <f>IF('BB-2024-Saturday'!$AJ878&lt;&gt;"",IF('BB-2024-Saturday'!$AJ878="t",0,'BB-2024-Saturday'!AP878),"")</f>
        <v/>
      </c>
      <c r="I875" s="119" t="str">
        <f>IF('BB-2024-Saturday'!$AJ878&lt;&gt;"",IF('BB-2024-Saturday'!$AJ878="t",0,'BB-2024-Saturday'!AQ878),"")</f>
        <v/>
      </c>
      <c r="J875" s="119" t="str">
        <f>IF('BB-2024-Saturday'!$AJ878&lt;&gt;"",IF('BB-2024-Saturday'!$AJ878="t",'BB-2024-Saturday'!AM878,0),"")</f>
        <v/>
      </c>
      <c r="K875" s="119" t="str">
        <f>IF('BB-2024-Saturday'!$AJ878&lt;&gt;"",IF('BB-2024-Saturday'!$AJ878="t",'BB-2024-Saturday'!AN878,0),"")</f>
        <v/>
      </c>
      <c r="L875" s="119" t="str">
        <f>IF('BB-2024-Saturday'!$AJ878&lt;&gt;"",IF('BB-2024-Saturday'!$AJ878="t",'BB-2024-Saturday'!AO878,0),"")</f>
        <v/>
      </c>
      <c r="M875" s="119" t="str">
        <f>IF('BB-2024-Saturday'!$AJ878&lt;&gt;"",IF('BB-2024-Saturday'!$AJ878="t",'BB-2024-Saturday'!AP878,0),"")</f>
        <v/>
      </c>
      <c r="N875" s="120" t="str">
        <f>IF('BB-2024-Saturday'!$AJ878&lt;&gt;"",IF('BB-2024-Saturday'!$AJ878="m",'BB-2024-Saturday'!U878,0),"")</f>
        <v/>
      </c>
      <c r="O875" s="120" t="str">
        <f>IF('BB-2024-Saturday'!$AJ878&lt;&gt;"",IF('BB-2024-Saturday'!$AJ878="m",'BB-2024-Saturday'!V878,0),"")</f>
        <v/>
      </c>
    </row>
    <row r="876" spans="1:15" x14ac:dyDescent="0.25">
      <c r="A876" t="str">
        <f>IF('BB-2024-Saturday'!AJ879&lt;&gt;"",'BB-2024-Saturday'!AJ879,"")</f>
        <v/>
      </c>
      <c r="B876" t="str">
        <f>IF('BB-2024-Saturday'!AJ879&lt;&gt;"",'BB-2024-Saturday'!AR879,"")</f>
        <v/>
      </c>
      <c r="C876" t="str">
        <f>IF('BB-2024-Saturday'!AJ879="m","v","a")</f>
        <v>a</v>
      </c>
      <c r="D876" s="92" t="str">
        <f>IF('BB-2024-Saturday'!AJ879&lt;&gt;"",'BB-2024-Saturday'!AI879,"")</f>
        <v/>
      </c>
      <c r="E876" s="119" t="str">
        <f>IF('BB-2024-Saturday'!$AJ879&lt;&gt;"",IF('BB-2024-Saturday'!$AJ879="t",0,'BB-2024-Saturday'!AM879),"")</f>
        <v/>
      </c>
      <c r="F876" s="119" t="str">
        <f>IF('BB-2024-Saturday'!$AJ879&lt;&gt;"",IF('BB-2024-Saturday'!$AJ879="t",0,'BB-2024-Saturday'!AN879),"")</f>
        <v/>
      </c>
      <c r="G876" s="119" t="str">
        <f>IF('BB-2024-Saturday'!$AJ879&lt;&gt;"",IF('BB-2024-Saturday'!$AJ879="t",0,'BB-2024-Saturday'!AO879),"")</f>
        <v/>
      </c>
      <c r="H876" s="119" t="str">
        <f>IF('BB-2024-Saturday'!$AJ879&lt;&gt;"",IF('BB-2024-Saturday'!$AJ879="t",0,'BB-2024-Saturday'!AP879),"")</f>
        <v/>
      </c>
      <c r="I876" s="119" t="str">
        <f>IF('BB-2024-Saturday'!$AJ879&lt;&gt;"",IF('BB-2024-Saturday'!$AJ879="t",0,'BB-2024-Saturday'!AQ879),"")</f>
        <v/>
      </c>
      <c r="J876" s="119" t="str">
        <f>IF('BB-2024-Saturday'!$AJ879&lt;&gt;"",IF('BB-2024-Saturday'!$AJ879="t",'BB-2024-Saturday'!AM879,0),"")</f>
        <v/>
      </c>
      <c r="K876" s="119" t="str">
        <f>IF('BB-2024-Saturday'!$AJ879&lt;&gt;"",IF('BB-2024-Saturday'!$AJ879="t",'BB-2024-Saturday'!AN879,0),"")</f>
        <v/>
      </c>
      <c r="L876" s="119" t="str">
        <f>IF('BB-2024-Saturday'!$AJ879&lt;&gt;"",IF('BB-2024-Saturday'!$AJ879="t",'BB-2024-Saturday'!AO879,0),"")</f>
        <v/>
      </c>
      <c r="M876" s="119" t="str">
        <f>IF('BB-2024-Saturday'!$AJ879&lt;&gt;"",IF('BB-2024-Saturday'!$AJ879="t",'BB-2024-Saturday'!AP879,0),"")</f>
        <v/>
      </c>
      <c r="N876" s="120" t="str">
        <f>IF('BB-2024-Saturday'!$AJ879&lt;&gt;"",IF('BB-2024-Saturday'!$AJ879="m",'BB-2024-Saturday'!U879,0),"")</f>
        <v/>
      </c>
      <c r="O876" s="120" t="str">
        <f>IF('BB-2024-Saturday'!$AJ879&lt;&gt;"",IF('BB-2024-Saturday'!$AJ879="m",'BB-2024-Saturday'!V879,0),"")</f>
        <v/>
      </c>
    </row>
    <row r="877" spans="1:15" x14ac:dyDescent="0.25">
      <c r="A877" t="str">
        <f>IF('BB-2024-Saturday'!AJ880&lt;&gt;"",'BB-2024-Saturday'!AJ880,"")</f>
        <v/>
      </c>
      <c r="B877" t="str">
        <f>IF('BB-2024-Saturday'!AJ880&lt;&gt;"",'BB-2024-Saturday'!AR880,"")</f>
        <v/>
      </c>
      <c r="C877" t="str">
        <f>IF('BB-2024-Saturday'!AJ880="m","v","a")</f>
        <v>a</v>
      </c>
      <c r="D877" s="92" t="str">
        <f>IF('BB-2024-Saturday'!AJ880&lt;&gt;"",'BB-2024-Saturday'!AI880,"")</f>
        <v/>
      </c>
      <c r="E877" s="119" t="str">
        <f>IF('BB-2024-Saturday'!$AJ880&lt;&gt;"",IF('BB-2024-Saturday'!$AJ880="t",0,'BB-2024-Saturday'!AM880),"")</f>
        <v/>
      </c>
      <c r="F877" s="119" t="str">
        <f>IF('BB-2024-Saturday'!$AJ880&lt;&gt;"",IF('BB-2024-Saturday'!$AJ880="t",0,'BB-2024-Saturday'!AN880),"")</f>
        <v/>
      </c>
      <c r="G877" s="119" t="str">
        <f>IF('BB-2024-Saturday'!$AJ880&lt;&gt;"",IF('BB-2024-Saturday'!$AJ880="t",0,'BB-2024-Saturday'!AO880),"")</f>
        <v/>
      </c>
      <c r="H877" s="119" t="str">
        <f>IF('BB-2024-Saturday'!$AJ880&lt;&gt;"",IF('BB-2024-Saturday'!$AJ880="t",0,'BB-2024-Saturday'!AP880),"")</f>
        <v/>
      </c>
      <c r="I877" s="119" t="str">
        <f>IF('BB-2024-Saturday'!$AJ880&lt;&gt;"",IF('BB-2024-Saturday'!$AJ880="t",0,'BB-2024-Saturday'!AQ880),"")</f>
        <v/>
      </c>
      <c r="J877" s="119" t="str">
        <f>IF('BB-2024-Saturday'!$AJ880&lt;&gt;"",IF('BB-2024-Saturday'!$AJ880="t",'BB-2024-Saturday'!AM880,0),"")</f>
        <v/>
      </c>
      <c r="K877" s="119" t="str">
        <f>IF('BB-2024-Saturday'!$AJ880&lt;&gt;"",IF('BB-2024-Saturday'!$AJ880="t",'BB-2024-Saturday'!AN880,0),"")</f>
        <v/>
      </c>
      <c r="L877" s="119" t="str">
        <f>IF('BB-2024-Saturday'!$AJ880&lt;&gt;"",IF('BB-2024-Saturday'!$AJ880="t",'BB-2024-Saturday'!AO880,0),"")</f>
        <v/>
      </c>
      <c r="M877" s="119" t="str">
        <f>IF('BB-2024-Saturday'!$AJ880&lt;&gt;"",IF('BB-2024-Saturday'!$AJ880="t",'BB-2024-Saturday'!AP880,0),"")</f>
        <v/>
      </c>
      <c r="N877" s="120" t="str">
        <f>IF('BB-2024-Saturday'!$AJ880&lt;&gt;"",IF('BB-2024-Saturday'!$AJ880="m",'BB-2024-Saturday'!U880,0),"")</f>
        <v/>
      </c>
      <c r="O877" s="120" t="str">
        <f>IF('BB-2024-Saturday'!$AJ880&lt;&gt;"",IF('BB-2024-Saturday'!$AJ880="m",'BB-2024-Saturday'!V880,0),"")</f>
        <v/>
      </c>
    </row>
    <row r="878" spans="1:15" x14ac:dyDescent="0.25">
      <c r="A878" t="str">
        <f>IF('BB-2024-Saturday'!AJ881&lt;&gt;"",'BB-2024-Saturday'!AJ881,"")</f>
        <v/>
      </c>
      <c r="B878" t="str">
        <f>IF('BB-2024-Saturday'!AJ881&lt;&gt;"",'BB-2024-Saturday'!AR881,"")</f>
        <v/>
      </c>
      <c r="C878" t="str">
        <f>IF('BB-2024-Saturday'!AJ881="m","v","a")</f>
        <v>a</v>
      </c>
      <c r="D878" s="92" t="str">
        <f>IF('BB-2024-Saturday'!AJ881&lt;&gt;"",'BB-2024-Saturday'!AI881,"")</f>
        <v/>
      </c>
      <c r="E878" s="119" t="str">
        <f>IF('BB-2024-Saturday'!$AJ881&lt;&gt;"",IF('BB-2024-Saturday'!$AJ881="t",0,'BB-2024-Saturday'!AM881),"")</f>
        <v/>
      </c>
      <c r="F878" s="119" t="str">
        <f>IF('BB-2024-Saturday'!$AJ881&lt;&gt;"",IF('BB-2024-Saturday'!$AJ881="t",0,'BB-2024-Saturday'!AN881),"")</f>
        <v/>
      </c>
      <c r="G878" s="119" t="str">
        <f>IF('BB-2024-Saturday'!$AJ881&lt;&gt;"",IF('BB-2024-Saturday'!$AJ881="t",0,'BB-2024-Saturday'!AO881),"")</f>
        <v/>
      </c>
      <c r="H878" s="119" t="str">
        <f>IF('BB-2024-Saturday'!$AJ881&lt;&gt;"",IF('BB-2024-Saturday'!$AJ881="t",0,'BB-2024-Saturday'!AP881),"")</f>
        <v/>
      </c>
      <c r="I878" s="119" t="str">
        <f>IF('BB-2024-Saturday'!$AJ881&lt;&gt;"",IF('BB-2024-Saturday'!$AJ881="t",0,'BB-2024-Saturday'!AQ881),"")</f>
        <v/>
      </c>
      <c r="J878" s="119" t="str">
        <f>IF('BB-2024-Saturday'!$AJ881&lt;&gt;"",IF('BB-2024-Saturday'!$AJ881="t",'BB-2024-Saturday'!AM881,0),"")</f>
        <v/>
      </c>
      <c r="K878" s="119" t="str">
        <f>IF('BB-2024-Saturday'!$AJ881&lt;&gt;"",IF('BB-2024-Saturday'!$AJ881="t",'BB-2024-Saturday'!AN881,0),"")</f>
        <v/>
      </c>
      <c r="L878" s="119" t="str">
        <f>IF('BB-2024-Saturday'!$AJ881&lt;&gt;"",IF('BB-2024-Saturday'!$AJ881="t",'BB-2024-Saturday'!AO881,0),"")</f>
        <v/>
      </c>
      <c r="M878" s="119" t="str">
        <f>IF('BB-2024-Saturday'!$AJ881&lt;&gt;"",IF('BB-2024-Saturday'!$AJ881="t",'BB-2024-Saturday'!AP881,0),"")</f>
        <v/>
      </c>
      <c r="N878" s="120" t="str">
        <f>IF('BB-2024-Saturday'!$AJ881&lt;&gt;"",IF('BB-2024-Saturday'!$AJ881="m",'BB-2024-Saturday'!U881,0),"")</f>
        <v/>
      </c>
      <c r="O878" s="120" t="str">
        <f>IF('BB-2024-Saturday'!$AJ881&lt;&gt;"",IF('BB-2024-Saturday'!$AJ881="m",'BB-2024-Saturday'!V881,0),"")</f>
        <v/>
      </c>
    </row>
    <row r="879" spans="1:15" x14ac:dyDescent="0.25">
      <c r="A879" t="str">
        <f>IF('BB-2024-Saturday'!AJ882&lt;&gt;"",'BB-2024-Saturday'!AJ882,"")</f>
        <v/>
      </c>
      <c r="B879" t="str">
        <f>IF('BB-2024-Saturday'!AJ882&lt;&gt;"",'BB-2024-Saturday'!AR882,"")</f>
        <v/>
      </c>
      <c r="C879" t="str">
        <f>IF('BB-2024-Saturday'!AJ882="m","v","a")</f>
        <v>a</v>
      </c>
      <c r="D879" s="92" t="str">
        <f>IF('BB-2024-Saturday'!AJ882&lt;&gt;"",'BB-2024-Saturday'!AI882,"")</f>
        <v/>
      </c>
      <c r="E879" s="119" t="str">
        <f>IF('BB-2024-Saturday'!$AJ882&lt;&gt;"",IF('BB-2024-Saturday'!$AJ882="t",0,'BB-2024-Saturday'!AM882),"")</f>
        <v/>
      </c>
      <c r="F879" s="119" t="str">
        <f>IF('BB-2024-Saturday'!$AJ882&lt;&gt;"",IF('BB-2024-Saturday'!$AJ882="t",0,'BB-2024-Saturday'!AN882),"")</f>
        <v/>
      </c>
      <c r="G879" s="119" t="str">
        <f>IF('BB-2024-Saturday'!$AJ882&lt;&gt;"",IF('BB-2024-Saturday'!$AJ882="t",0,'BB-2024-Saturday'!AO882),"")</f>
        <v/>
      </c>
      <c r="H879" s="119" t="str">
        <f>IF('BB-2024-Saturday'!$AJ882&lt;&gt;"",IF('BB-2024-Saturday'!$AJ882="t",0,'BB-2024-Saturday'!AP882),"")</f>
        <v/>
      </c>
      <c r="I879" s="119" t="str">
        <f>IF('BB-2024-Saturday'!$AJ882&lt;&gt;"",IF('BB-2024-Saturday'!$AJ882="t",0,'BB-2024-Saturday'!AQ882),"")</f>
        <v/>
      </c>
      <c r="J879" s="119" t="str">
        <f>IF('BB-2024-Saturday'!$AJ882&lt;&gt;"",IF('BB-2024-Saturday'!$AJ882="t",'BB-2024-Saturday'!AM882,0),"")</f>
        <v/>
      </c>
      <c r="K879" s="119" t="str">
        <f>IF('BB-2024-Saturday'!$AJ882&lt;&gt;"",IF('BB-2024-Saturday'!$AJ882="t",'BB-2024-Saturday'!AN882,0),"")</f>
        <v/>
      </c>
      <c r="L879" s="119" t="str">
        <f>IF('BB-2024-Saturday'!$AJ882&lt;&gt;"",IF('BB-2024-Saturday'!$AJ882="t",'BB-2024-Saturday'!AO882,0),"")</f>
        <v/>
      </c>
      <c r="M879" s="119" t="str">
        <f>IF('BB-2024-Saturday'!$AJ882&lt;&gt;"",IF('BB-2024-Saturday'!$AJ882="t",'BB-2024-Saturday'!AP882,0),"")</f>
        <v/>
      </c>
      <c r="N879" s="120" t="str">
        <f>IF('BB-2024-Saturday'!$AJ882&lt;&gt;"",IF('BB-2024-Saturday'!$AJ882="m",'BB-2024-Saturday'!U882,0),"")</f>
        <v/>
      </c>
      <c r="O879" s="120" t="str">
        <f>IF('BB-2024-Saturday'!$AJ882&lt;&gt;"",IF('BB-2024-Saturday'!$AJ882="m",'BB-2024-Saturday'!V882,0),"")</f>
        <v/>
      </c>
    </row>
    <row r="880" spans="1:15" x14ac:dyDescent="0.25">
      <c r="A880" t="str">
        <f>IF('BB-2024-Saturday'!AJ883&lt;&gt;"",'BB-2024-Saturday'!AJ883,"")</f>
        <v/>
      </c>
      <c r="B880" t="str">
        <f>IF('BB-2024-Saturday'!AJ883&lt;&gt;"",'BB-2024-Saturday'!AR883,"")</f>
        <v/>
      </c>
      <c r="C880" t="str">
        <f>IF('BB-2024-Saturday'!AJ883="m","v","a")</f>
        <v>a</v>
      </c>
      <c r="D880" s="92" t="str">
        <f>IF('BB-2024-Saturday'!AJ883&lt;&gt;"",'BB-2024-Saturday'!AI883,"")</f>
        <v/>
      </c>
      <c r="E880" s="119" t="str">
        <f>IF('BB-2024-Saturday'!$AJ883&lt;&gt;"",IF('BB-2024-Saturday'!$AJ883="t",0,'BB-2024-Saturday'!AM883),"")</f>
        <v/>
      </c>
      <c r="F880" s="119" t="str">
        <f>IF('BB-2024-Saturday'!$AJ883&lt;&gt;"",IF('BB-2024-Saturday'!$AJ883="t",0,'BB-2024-Saturday'!AN883),"")</f>
        <v/>
      </c>
      <c r="G880" s="119" t="str">
        <f>IF('BB-2024-Saturday'!$AJ883&lt;&gt;"",IF('BB-2024-Saturday'!$AJ883="t",0,'BB-2024-Saturday'!AO883),"")</f>
        <v/>
      </c>
      <c r="H880" s="119" t="str">
        <f>IF('BB-2024-Saturday'!$AJ883&lt;&gt;"",IF('BB-2024-Saturday'!$AJ883="t",0,'BB-2024-Saturday'!AP883),"")</f>
        <v/>
      </c>
      <c r="I880" s="119" t="str">
        <f>IF('BB-2024-Saturday'!$AJ883&lt;&gt;"",IF('BB-2024-Saturday'!$AJ883="t",0,'BB-2024-Saturday'!AQ883),"")</f>
        <v/>
      </c>
      <c r="J880" s="119" t="str">
        <f>IF('BB-2024-Saturday'!$AJ883&lt;&gt;"",IF('BB-2024-Saturday'!$AJ883="t",'BB-2024-Saturday'!AM883,0),"")</f>
        <v/>
      </c>
      <c r="K880" s="119" t="str">
        <f>IF('BB-2024-Saturday'!$AJ883&lt;&gt;"",IF('BB-2024-Saturday'!$AJ883="t",'BB-2024-Saturday'!AN883,0),"")</f>
        <v/>
      </c>
      <c r="L880" s="119" t="str">
        <f>IF('BB-2024-Saturday'!$AJ883&lt;&gt;"",IF('BB-2024-Saturday'!$AJ883="t",'BB-2024-Saturday'!AO883,0),"")</f>
        <v/>
      </c>
      <c r="M880" s="119" t="str">
        <f>IF('BB-2024-Saturday'!$AJ883&lt;&gt;"",IF('BB-2024-Saturday'!$AJ883="t",'BB-2024-Saturday'!AP883,0),"")</f>
        <v/>
      </c>
      <c r="N880" s="120" t="str">
        <f>IF('BB-2024-Saturday'!$AJ883&lt;&gt;"",IF('BB-2024-Saturday'!$AJ883="m",'BB-2024-Saturday'!U883,0),"")</f>
        <v/>
      </c>
      <c r="O880" s="120" t="str">
        <f>IF('BB-2024-Saturday'!$AJ883&lt;&gt;"",IF('BB-2024-Saturday'!$AJ883="m",'BB-2024-Saturday'!V883,0),"")</f>
        <v/>
      </c>
    </row>
    <row r="881" spans="1:15" x14ac:dyDescent="0.25">
      <c r="A881" t="str">
        <f>IF('BB-2024-Saturday'!AJ884&lt;&gt;"",'BB-2024-Saturday'!AJ884,"")</f>
        <v/>
      </c>
      <c r="B881" t="str">
        <f>IF('BB-2024-Saturday'!AJ884&lt;&gt;"",'BB-2024-Saturday'!AR884,"")</f>
        <v/>
      </c>
      <c r="C881" t="str">
        <f>IF('BB-2024-Saturday'!AJ884="m","v","a")</f>
        <v>a</v>
      </c>
      <c r="D881" s="92" t="str">
        <f>IF('BB-2024-Saturday'!AJ884&lt;&gt;"",'BB-2024-Saturday'!AI884,"")</f>
        <v/>
      </c>
      <c r="E881" s="119" t="str">
        <f>IF('BB-2024-Saturday'!$AJ884&lt;&gt;"",IF('BB-2024-Saturday'!$AJ884="t",0,'BB-2024-Saturday'!AM884),"")</f>
        <v/>
      </c>
      <c r="F881" s="119" t="str">
        <f>IF('BB-2024-Saturday'!$AJ884&lt;&gt;"",IF('BB-2024-Saturday'!$AJ884="t",0,'BB-2024-Saturday'!AN884),"")</f>
        <v/>
      </c>
      <c r="G881" s="119" t="str">
        <f>IF('BB-2024-Saturday'!$AJ884&lt;&gt;"",IF('BB-2024-Saturday'!$AJ884="t",0,'BB-2024-Saturday'!AO884),"")</f>
        <v/>
      </c>
      <c r="H881" s="119" t="str">
        <f>IF('BB-2024-Saturday'!$AJ884&lt;&gt;"",IF('BB-2024-Saturday'!$AJ884="t",0,'BB-2024-Saturday'!AP884),"")</f>
        <v/>
      </c>
      <c r="I881" s="119" t="str">
        <f>IF('BB-2024-Saturday'!$AJ884&lt;&gt;"",IF('BB-2024-Saturday'!$AJ884="t",0,'BB-2024-Saturday'!AQ884),"")</f>
        <v/>
      </c>
      <c r="J881" s="119" t="str">
        <f>IF('BB-2024-Saturday'!$AJ884&lt;&gt;"",IF('BB-2024-Saturday'!$AJ884="t",'BB-2024-Saturday'!AM884,0),"")</f>
        <v/>
      </c>
      <c r="K881" s="119" t="str">
        <f>IF('BB-2024-Saturday'!$AJ884&lt;&gt;"",IF('BB-2024-Saturday'!$AJ884="t",'BB-2024-Saturday'!AN884,0),"")</f>
        <v/>
      </c>
      <c r="L881" s="119" t="str">
        <f>IF('BB-2024-Saturday'!$AJ884&lt;&gt;"",IF('BB-2024-Saturday'!$AJ884="t",'BB-2024-Saturday'!AO884,0),"")</f>
        <v/>
      </c>
      <c r="M881" s="119" t="str">
        <f>IF('BB-2024-Saturday'!$AJ884&lt;&gt;"",IF('BB-2024-Saturday'!$AJ884="t",'BB-2024-Saturday'!AP884,0),"")</f>
        <v/>
      </c>
      <c r="N881" s="120" t="str">
        <f>IF('BB-2024-Saturday'!$AJ884&lt;&gt;"",IF('BB-2024-Saturday'!$AJ884="m",'BB-2024-Saturday'!U884,0),"")</f>
        <v/>
      </c>
      <c r="O881" s="120" t="str">
        <f>IF('BB-2024-Saturday'!$AJ884&lt;&gt;"",IF('BB-2024-Saturday'!$AJ884="m",'BB-2024-Saturday'!V884,0),"")</f>
        <v/>
      </c>
    </row>
    <row r="882" spans="1:15" x14ac:dyDescent="0.25">
      <c r="A882" t="str">
        <f>IF('BB-2024-Saturday'!AJ885&lt;&gt;"",'BB-2024-Saturday'!AJ885,"")</f>
        <v/>
      </c>
      <c r="B882" t="str">
        <f>IF('BB-2024-Saturday'!AJ885&lt;&gt;"",'BB-2024-Saturday'!AR885,"")</f>
        <v/>
      </c>
      <c r="C882" t="str">
        <f>IF('BB-2024-Saturday'!AJ885="m","v","a")</f>
        <v>a</v>
      </c>
      <c r="D882" s="92" t="str">
        <f>IF('BB-2024-Saturday'!AJ885&lt;&gt;"",'BB-2024-Saturday'!AI885,"")</f>
        <v/>
      </c>
      <c r="E882" s="119" t="str">
        <f>IF('BB-2024-Saturday'!$AJ885&lt;&gt;"",IF('BB-2024-Saturday'!$AJ885="t",0,'BB-2024-Saturday'!AM885),"")</f>
        <v/>
      </c>
      <c r="F882" s="119" t="str">
        <f>IF('BB-2024-Saturday'!$AJ885&lt;&gt;"",IF('BB-2024-Saturday'!$AJ885="t",0,'BB-2024-Saturday'!AN885),"")</f>
        <v/>
      </c>
      <c r="G882" s="119" t="str">
        <f>IF('BB-2024-Saturday'!$AJ885&lt;&gt;"",IF('BB-2024-Saturday'!$AJ885="t",0,'BB-2024-Saturday'!AO885),"")</f>
        <v/>
      </c>
      <c r="H882" s="119" t="str">
        <f>IF('BB-2024-Saturday'!$AJ885&lt;&gt;"",IF('BB-2024-Saturday'!$AJ885="t",0,'BB-2024-Saturday'!AP885),"")</f>
        <v/>
      </c>
      <c r="I882" s="119" t="str">
        <f>IF('BB-2024-Saturday'!$AJ885&lt;&gt;"",IF('BB-2024-Saturday'!$AJ885="t",0,'BB-2024-Saturday'!AQ885),"")</f>
        <v/>
      </c>
      <c r="J882" s="119" t="str">
        <f>IF('BB-2024-Saturday'!$AJ885&lt;&gt;"",IF('BB-2024-Saturday'!$AJ885="t",'BB-2024-Saturday'!AM885,0),"")</f>
        <v/>
      </c>
      <c r="K882" s="119" t="str">
        <f>IF('BB-2024-Saturday'!$AJ885&lt;&gt;"",IF('BB-2024-Saturday'!$AJ885="t",'BB-2024-Saturday'!AN885,0),"")</f>
        <v/>
      </c>
      <c r="L882" s="119" t="str">
        <f>IF('BB-2024-Saturday'!$AJ885&lt;&gt;"",IF('BB-2024-Saturday'!$AJ885="t",'BB-2024-Saturday'!AO885,0),"")</f>
        <v/>
      </c>
      <c r="M882" s="119" t="str">
        <f>IF('BB-2024-Saturday'!$AJ885&lt;&gt;"",IF('BB-2024-Saturday'!$AJ885="t",'BB-2024-Saturday'!AP885,0),"")</f>
        <v/>
      </c>
      <c r="N882" s="120" t="str">
        <f>IF('BB-2024-Saturday'!$AJ885&lt;&gt;"",IF('BB-2024-Saturday'!$AJ885="m",'BB-2024-Saturday'!U885,0),"")</f>
        <v/>
      </c>
      <c r="O882" s="120" t="str">
        <f>IF('BB-2024-Saturday'!$AJ885&lt;&gt;"",IF('BB-2024-Saturday'!$AJ885="m",'BB-2024-Saturday'!V885,0),"")</f>
        <v/>
      </c>
    </row>
    <row r="883" spans="1:15" x14ac:dyDescent="0.25">
      <c r="A883" t="str">
        <f>IF('BB-2024-Saturday'!AJ886&lt;&gt;"",'BB-2024-Saturday'!AJ886,"")</f>
        <v/>
      </c>
      <c r="B883" t="str">
        <f>IF('BB-2024-Saturday'!AJ886&lt;&gt;"",'BB-2024-Saturday'!AR886,"")</f>
        <v/>
      </c>
      <c r="C883" t="str">
        <f>IF('BB-2024-Saturday'!AJ886="m","v","a")</f>
        <v>a</v>
      </c>
      <c r="D883" s="92" t="str">
        <f>IF('BB-2024-Saturday'!AJ886&lt;&gt;"",'BB-2024-Saturday'!AI886,"")</f>
        <v/>
      </c>
      <c r="E883" s="119" t="str">
        <f>IF('BB-2024-Saturday'!$AJ886&lt;&gt;"",IF('BB-2024-Saturday'!$AJ886="t",0,'BB-2024-Saturday'!AM886),"")</f>
        <v/>
      </c>
      <c r="F883" s="119" t="str">
        <f>IF('BB-2024-Saturday'!$AJ886&lt;&gt;"",IF('BB-2024-Saturday'!$AJ886="t",0,'BB-2024-Saturday'!AN886),"")</f>
        <v/>
      </c>
      <c r="G883" s="119" t="str">
        <f>IF('BB-2024-Saturday'!$AJ886&lt;&gt;"",IF('BB-2024-Saturday'!$AJ886="t",0,'BB-2024-Saturday'!AO886),"")</f>
        <v/>
      </c>
      <c r="H883" s="119" t="str">
        <f>IF('BB-2024-Saturday'!$AJ886&lt;&gt;"",IF('BB-2024-Saturday'!$AJ886="t",0,'BB-2024-Saturday'!AP886),"")</f>
        <v/>
      </c>
      <c r="I883" s="119" t="str">
        <f>IF('BB-2024-Saturday'!$AJ886&lt;&gt;"",IF('BB-2024-Saturday'!$AJ886="t",0,'BB-2024-Saturday'!AQ886),"")</f>
        <v/>
      </c>
      <c r="J883" s="119" t="str">
        <f>IF('BB-2024-Saturday'!$AJ886&lt;&gt;"",IF('BB-2024-Saturday'!$AJ886="t",'BB-2024-Saturday'!AM886,0),"")</f>
        <v/>
      </c>
      <c r="K883" s="119" t="str">
        <f>IF('BB-2024-Saturday'!$AJ886&lt;&gt;"",IF('BB-2024-Saturday'!$AJ886="t",'BB-2024-Saturday'!AN886,0),"")</f>
        <v/>
      </c>
      <c r="L883" s="119" t="str">
        <f>IF('BB-2024-Saturday'!$AJ886&lt;&gt;"",IF('BB-2024-Saturday'!$AJ886="t",'BB-2024-Saturday'!AO886,0),"")</f>
        <v/>
      </c>
      <c r="M883" s="119" t="str">
        <f>IF('BB-2024-Saturday'!$AJ886&lt;&gt;"",IF('BB-2024-Saturday'!$AJ886="t",'BB-2024-Saturday'!AP886,0),"")</f>
        <v/>
      </c>
      <c r="N883" s="120" t="str">
        <f>IF('BB-2024-Saturday'!$AJ886&lt;&gt;"",IF('BB-2024-Saturday'!$AJ886="m",'BB-2024-Saturday'!U886,0),"")</f>
        <v/>
      </c>
      <c r="O883" s="120" t="str">
        <f>IF('BB-2024-Saturday'!$AJ886&lt;&gt;"",IF('BB-2024-Saturday'!$AJ886="m",'BB-2024-Saturday'!V886,0),"")</f>
        <v/>
      </c>
    </row>
    <row r="884" spans="1:15" x14ac:dyDescent="0.25">
      <c r="A884" t="str">
        <f>IF('BB-2024-Saturday'!AJ887&lt;&gt;"",'BB-2024-Saturday'!AJ887,"")</f>
        <v/>
      </c>
      <c r="B884" t="str">
        <f>IF('BB-2024-Saturday'!AJ887&lt;&gt;"",'BB-2024-Saturday'!AR887,"")</f>
        <v/>
      </c>
      <c r="C884" t="str">
        <f>IF('BB-2024-Saturday'!AJ887="m","v","a")</f>
        <v>a</v>
      </c>
      <c r="D884" s="92" t="str">
        <f>IF('BB-2024-Saturday'!AJ887&lt;&gt;"",'BB-2024-Saturday'!AI887,"")</f>
        <v/>
      </c>
      <c r="E884" s="119" t="str">
        <f>IF('BB-2024-Saturday'!$AJ887&lt;&gt;"",IF('BB-2024-Saturday'!$AJ887="t",0,'BB-2024-Saturday'!AM887),"")</f>
        <v/>
      </c>
      <c r="F884" s="119" t="str">
        <f>IF('BB-2024-Saturday'!$AJ887&lt;&gt;"",IF('BB-2024-Saturday'!$AJ887="t",0,'BB-2024-Saturday'!AN887),"")</f>
        <v/>
      </c>
      <c r="G884" s="119" t="str">
        <f>IF('BB-2024-Saturday'!$AJ887&lt;&gt;"",IF('BB-2024-Saturday'!$AJ887="t",0,'BB-2024-Saturday'!AO887),"")</f>
        <v/>
      </c>
      <c r="H884" s="119" t="str">
        <f>IF('BB-2024-Saturday'!$AJ887&lt;&gt;"",IF('BB-2024-Saturday'!$AJ887="t",0,'BB-2024-Saturday'!AP887),"")</f>
        <v/>
      </c>
      <c r="I884" s="119" t="str">
        <f>IF('BB-2024-Saturday'!$AJ887&lt;&gt;"",IF('BB-2024-Saturday'!$AJ887="t",0,'BB-2024-Saturday'!AQ887),"")</f>
        <v/>
      </c>
      <c r="J884" s="119" t="str">
        <f>IF('BB-2024-Saturday'!$AJ887&lt;&gt;"",IF('BB-2024-Saturday'!$AJ887="t",'BB-2024-Saturday'!AM887,0),"")</f>
        <v/>
      </c>
      <c r="K884" s="119" t="str">
        <f>IF('BB-2024-Saturday'!$AJ887&lt;&gt;"",IF('BB-2024-Saturday'!$AJ887="t",'BB-2024-Saturday'!AN887,0),"")</f>
        <v/>
      </c>
      <c r="L884" s="119" t="str">
        <f>IF('BB-2024-Saturday'!$AJ887&lt;&gt;"",IF('BB-2024-Saturday'!$AJ887="t",'BB-2024-Saturday'!AO887,0),"")</f>
        <v/>
      </c>
      <c r="M884" s="119" t="str">
        <f>IF('BB-2024-Saturday'!$AJ887&lt;&gt;"",IF('BB-2024-Saturday'!$AJ887="t",'BB-2024-Saturday'!AP887,0),"")</f>
        <v/>
      </c>
      <c r="N884" s="120" t="str">
        <f>IF('BB-2024-Saturday'!$AJ887&lt;&gt;"",IF('BB-2024-Saturday'!$AJ887="m",'BB-2024-Saturday'!U887,0),"")</f>
        <v/>
      </c>
      <c r="O884" s="120" t="str">
        <f>IF('BB-2024-Saturday'!$AJ887&lt;&gt;"",IF('BB-2024-Saturday'!$AJ887="m",'BB-2024-Saturday'!V887,0),"")</f>
        <v/>
      </c>
    </row>
    <row r="885" spans="1:15" x14ac:dyDescent="0.25">
      <c r="A885" t="str">
        <f>IF('BB-2024-Saturday'!AJ888&lt;&gt;"",'BB-2024-Saturday'!AJ888,"")</f>
        <v/>
      </c>
      <c r="B885" t="str">
        <f>IF('BB-2024-Saturday'!AJ888&lt;&gt;"",'BB-2024-Saturday'!AR888,"")</f>
        <v/>
      </c>
      <c r="C885" t="str">
        <f>IF('BB-2024-Saturday'!AJ888="m","v","a")</f>
        <v>a</v>
      </c>
      <c r="D885" s="92" t="str">
        <f>IF('BB-2024-Saturday'!AJ888&lt;&gt;"",'BB-2024-Saturday'!AI888,"")</f>
        <v/>
      </c>
      <c r="E885" s="119" t="str">
        <f>IF('BB-2024-Saturday'!$AJ888&lt;&gt;"",IF('BB-2024-Saturday'!$AJ888="t",0,'BB-2024-Saturday'!AM888),"")</f>
        <v/>
      </c>
      <c r="F885" s="119" t="str">
        <f>IF('BB-2024-Saturday'!$AJ888&lt;&gt;"",IF('BB-2024-Saturday'!$AJ888="t",0,'BB-2024-Saturday'!AN888),"")</f>
        <v/>
      </c>
      <c r="G885" s="119" t="str">
        <f>IF('BB-2024-Saturday'!$AJ888&lt;&gt;"",IF('BB-2024-Saturday'!$AJ888="t",0,'BB-2024-Saturday'!AO888),"")</f>
        <v/>
      </c>
      <c r="H885" s="119" t="str">
        <f>IF('BB-2024-Saturday'!$AJ888&lt;&gt;"",IF('BB-2024-Saturday'!$AJ888="t",0,'BB-2024-Saturday'!AP888),"")</f>
        <v/>
      </c>
      <c r="I885" s="119" t="str">
        <f>IF('BB-2024-Saturday'!$AJ888&lt;&gt;"",IF('BB-2024-Saturday'!$AJ888="t",0,'BB-2024-Saturday'!AQ888),"")</f>
        <v/>
      </c>
      <c r="J885" s="119" t="str">
        <f>IF('BB-2024-Saturday'!$AJ888&lt;&gt;"",IF('BB-2024-Saturday'!$AJ888="t",'BB-2024-Saturday'!AM888,0),"")</f>
        <v/>
      </c>
      <c r="K885" s="119" t="str">
        <f>IF('BB-2024-Saturday'!$AJ888&lt;&gt;"",IF('BB-2024-Saturday'!$AJ888="t",'BB-2024-Saturday'!AN888,0),"")</f>
        <v/>
      </c>
      <c r="L885" s="119" t="str">
        <f>IF('BB-2024-Saturday'!$AJ888&lt;&gt;"",IF('BB-2024-Saturday'!$AJ888="t",'BB-2024-Saturday'!AO888,0),"")</f>
        <v/>
      </c>
      <c r="M885" s="119" t="str">
        <f>IF('BB-2024-Saturday'!$AJ888&lt;&gt;"",IF('BB-2024-Saturday'!$AJ888="t",'BB-2024-Saturday'!AP888,0),"")</f>
        <v/>
      </c>
      <c r="N885" s="120" t="str">
        <f>IF('BB-2024-Saturday'!$AJ888&lt;&gt;"",IF('BB-2024-Saturday'!$AJ888="m",'BB-2024-Saturday'!U888,0),"")</f>
        <v/>
      </c>
      <c r="O885" s="120" t="str">
        <f>IF('BB-2024-Saturday'!$AJ888&lt;&gt;"",IF('BB-2024-Saturday'!$AJ888="m",'BB-2024-Saturday'!V888,0),"")</f>
        <v/>
      </c>
    </row>
    <row r="886" spans="1:15" x14ac:dyDescent="0.25">
      <c r="A886" t="str">
        <f>IF('BB-2024-Saturday'!AJ889&lt;&gt;"",'BB-2024-Saturday'!AJ889,"")</f>
        <v/>
      </c>
      <c r="B886" t="str">
        <f>IF('BB-2024-Saturday'!AJ889&lt;&gt;"",'BB-2024-Saturday'!AR889,"")</f>
        <v/>
      </c>
      <c r="C886" t="str">
        <f>IF('BB-2024-Saturday'!AJ889="m","v","a")</f>
        <v>a</v>
      </c>
      <c r="D886" s="92" t="str">
        <f>IF('BB-2024-Saturday'!AJ889&lt;&gt;"",'BB-2024-Saturday'!AI889,"")</f>
        <v/>
      </c>
      <c r="E886" s="119" t="str">
        <f>IF('BB-2024-Saturday'!$AJ889&lt;&gt;"",IF('BB-2024-Saturday'!$AJ889="t",0,'BB-2024-Saturday'!AM889),"")</f>
        <v/>
      </c>
      <c r="F886" s="119" t="str">
        <f>IF('BB-2024-Saturday'!$AJ889&lt;&gt;"",IF('BB-2024-Saturday'!$AJ889="t",0,'BB-2024-Saturday'!AN889),"")</f>
        <v/>
      </c>
      <c r="G886" s="119" t="str">
        <f>IF('BB-2024-Saturday'!$AJ889&lt;&gt;"",IF('BB-2024-Saturday'!$AJ889="t",0,'BB-2024-Saturday'!AO889),"")</f>
        <v/>
      </c>
      <c r="H886" s="119" t="str">
        <f>IF('BB-2024-Saturday'!$AJ889&lt;&gt;"",IF('BB-2024-Saturday'!$AJ889="t",0,'BB-2024-Saturday'!AP889),"")</f>
        <v/>
      </c>
      <c r="I886" s="119" t="str">
        <f>IF('BB-2024-Saturday'!$AJ889&lt;&gt;"",IF('BB-2024-Saturday'!$AJ889="t",0,'BB-2024-Saturday'!AQ889),"")</f>
        <v/>
      </c>
      <c r="J886" s="119" t="str">
        <f>IF('BB-2024-Saturday'!$AJ889&lt;&gt;"",IF('BB-2024-Saturday'!$AJ889="t",'BB-2024-Saturday'!AM889,0),"")</f>
        <v/>
      </c>
      <c r="K886" s="119" t="str">
        <f>IF('BB-2024-Saturday'!$AJ889&lt;&gt;"",IF('BB-2024-Saturday'!$AJ889="t",'BB-2024-Saturday'!AN889,0),"")</f>
        <v/>
      </c>
      <c r="L886" s="119" t="str">
        <f>IF('BB-2024-Saturday'!$AJ889&lt;&gt;"",IF('BB-2024-Saturday'!$AJ889="t",'BB-2024-Saturday'!AO889,0),"")</f>
        <v/>
      </c>
      <c r="M886" s="119" t="str">
        <f>IF('BB-2024-Saturday'!$AJ889&lt;&gt;"",IF('BB-2024-Saturday'!$AJ889="t",'BB-2024-Saturday'!AP889,0),"")</f>
        <v/>
      </c>
      <c r="N886" s="120" t="str">
        <f>IF('BB-2024-Saturday'!$AJ889&lt;&gt;"",IF('BB-2024-Saturday'!$AJ889="m",'BB-2024-Saturday'!U889,0),"")</f>
        <v/>
      </c>
      <c r="O886" s="120" t="str">
        <f>IF('BB-2024-Saturday'!$AJ889&lt;&gt;"",IF('BB-2024-Saturday'!$AJ889="m",'BB-2024-Saturday'!V889,0),"")</f>
        <v/>
      </c>
    </row>
    <row r="887" spans="1:15" x14ac:dyDescent="0.25">
      <c r="A887" t="str">
        <f>IF('BB-2024-Saturday'!AJ890&lt;&gt;"",'BB-2024-Saturday'!AJ890,"")</f>
        <v/>
      </c>
      <c r="B887" t="str">
        <f>IF('BB-2024-Saturday'!AJ890&lt;&gt;"",'BB-2024-Saturday'!AR890,"")</f>
        <v/>
      </c>
      <c r="C887" t="str">
        <f>IF('BB-2024-Saturday'!AJ890="m","v","a")</f>
        <v>a</v>
      </c>
      <c r="D887" s="92" t="str">
        <f>IF('BB-2024-Saturday'!AJ890&lt;&gt;"",'BB-2024-Saturday'!AI890,"")</f>
        <v/>
      </c>
      <c r="E887" s="119" t="str">
        <f>IF('BB-2024-Saturday'!$AJ890&lt;&gt;"",IF('BB-2024-Saturday'!$AJ890="t",0,'BB-2024-Saturday'!AM890),"")</f>
        <v/>
      </c>
      <c r="F887" s="119" t="str">
        <f>IF('BB-2024-Saturday'!$AJ890&lt;&gt;"",IF('BB-2024-Saturday'!$AJ890="t",0,'BB-2024-Saturday'!AN890),"")</f>
        <v/>
      </c>
      <c r="G887" s="119" t="str">
        <f>IF('BB-2024-Saturday'!$AJ890&lt;&gt;"",IF('BB-2024-Saturday'!$AJ890="t",0,'BB-2024-Saturday'!AO890),"")</f>
        <v/>
      </c>
      <c r="H887" s="119" t="str">
        <f>IF('BB-2024-Saturday'!$AJ890&lt;&gt;"",IF('BB-2024-Saturday'!$AJ890="t",0,'BB-2024-Saturday'!AP890),"")</f>
        <v/>
      </c>
      <c r="I887" s="119" t="str">
        <f>IF('BB-2024-Saturday'!$AJ890&lt;&gt;"",IF('BB-2024-Saturday'!$AJ890="t",0,'BB-2024-Saturday'!AQ890),"")</f>
        <v/>
      </c>
      <c r="J887" s="119" t="str">
        <f>IF('BB-2024-Saturday'!$AJ890&lt;&gt;"",IF('BB-2024-Saturday'!$AJ890="t",'BB-2024-Saturday'!AM890,0),"")</f>
        <v/>
      </c>
      <c r="K887" s="119" t="str">
        <f>IF('BB-2024-Saturday'!$AJ890&lt;&gt;"",IF('BB-2024-Saturday'!$AJ890="t",'BB-2024-Saturday'!AN890,0),"")</f>
        <v/>
      </c>
      <c r="L887" s="119" t="str">
        <f>IF('BB-2024-Saturday'!$AJ890&lt;&gt;"",IF('BB-2024-Saturday'!$AJ890="t",'BB-2024-Saturday'!AO890,0),"")</f>
        <v/>
      </c>
      <c r="M887" s="119" t="str">
        <f>IF('BB-2024-Saturday'!$AJ890&lt;&gt;"",IF('BB-2024-Saturday'!$AJ890="t",'BB-2024-Saturday'!AP890,0),"")</f>
        <v/>
      </c>
      <c r="N887" s="120" t="str">
        <f>IF('BB-2024-Saturday'!$AJ890&lt;&gt;"",IF('BB-2024-Saturday'!$AJ890="m",'BB-2024-Saturday'!U890,0),"")</f>
        <v/>
      </c>
      <c r="O887" s="120" t="str">
        <f>IF('BB-2024-Saturday'!$AJ890&lt;&gt;"",IF('BB-2024-Saturday'!$AJ890="m",'BB-2024-Saturday'!V890,0),"")</f>
        <v/>
      </c>
    </row>
    <row r="888" spans="1:15" x14ac:dyDescent="0.25">
      <c r="A888" t="str">
        <f>IF('BB-2024-Saturday'!AJ891&lt;&gt;"",'BB-2024-Saturday'!AJ891,"")</f>
        <v/>
      </c>
      <c r="B888" t="str">
        <f>IF('BB-2024-Saturday'!AJ891&lt;&gt;"",'BB-2024-Saturday'!AR891,"")</f>
        <v/>
      </c>
      <c r="C888" t="str">
        <f>IF('BB-2024-Saturday'!AJ891="m","v","a")</f>
        <v>a</v>
      </c>
      <c r="D888" s="92" t="str">
        <f>IF('BB-2024-Saturday'!AJ891&lt;&gt;"",'BB-2024-Saturday'!AI891,"")</f>
        <v/>
      </c>
      <c r="E888" s="119" t="str">
        <f>IF('BB-2024-Saturday'!$AJ891&lt;&gt;"",IF('BB-2024-Saturday'!$AJ891="t",0,'BB-2024-Saturday'!AM891),"")</f>
        <v/>
      </c>
      <c r="F888" s="119" t="str">
        <f>IF('BB-2024-Saturday'!$AJ891&lt;&gt;"",IF('BB-2024-Saturday'!$AJ891="t",0,'BB-2024-Saturday'!AN891),"")</f>
        <v/>
      </c>
      <c r="G888" s="119" t="str">
        <f>IF('BB-2024-Saturday'!$AJ891&lt;&gt;"",IF('BB-2024-Saturday'!$AJ891="t",0,'BB-2024-Saturday'!AO891),"")</f>
        <v/>
      </c>
      <c r="H888" s="119" t="str">
        <f>IF('BB-2024-Saturday'!$AJ891&lt;&gt;"",IF('BB-2024-Saturday'!$AJ891="t",0,'BB-2024-Saturday'!AP891),"")</f>
        <v/>
      </c>
      <c r="I888" s="119" t="str">
        <f>IF('BB-2024-Saturday'!$AJ891&lt;&gt;"",IF('BB-2024-Saturday'!$AJ891="t",0,'BB-2024-Saturday'!AQ891),"")</f>
        <v/>
      </c>
      <c r="J888" s="119" t="str">
        <f>IF('BB-2024-Saturday'!$AJ891&lt;&gt;"",IF('BB-2024-Saturday'!$AJ891="t",'BB-2024-Saturday'!AM891,0),"")</f>
        <v/>
      </c>
      <c r="K888" s="119" t="str">
        <f>IF('BB-2024-Saturday'!$AJ891&lt;&gt;"",IF('BB-2024-Saturday'!$AJ891="t",'BB-2024-Saturday'!AN891,0),"")</f>
        <v/>
      </c>
      <c r="L888" s="119" t="str">
        <f>IF('BB-2024-Saturday'!$AJ891&lt;&gt;"",IF('BB-2024-Saturday'!$AJ891="t",'BB-2024-Saturday'!AO891,0),"")</f>
        <v/>
      </c>
      <c r="M888" s="119" t="str">
        <f>IF('BB-2024-Saturday'!$AJ891&lt;&gt;"",IF('BB-2024-Saturday'!$AJ891="t",'BB-2024-Saturday'!AP891,0),"")</f>
        <v/>
      </c>
      <c r="N888" s="120" t="str">
        <f>IF('BB-2024-Saturday'!$AJ891&lt;&gt;"",IF('BB-2024-Saturday'!$AJ891="m",'BB-2024-Saturday'!U891,0),"")</f>
        <v/>
      </c>
      <c r="O888" s="120" t="str">
        <f>IF('BB-2024-Saturday'!$AJ891&lt;&gt;"",IF('BB-2024-Saturday'!$AJ891="m",'BB-2024-Saturday'!V891,0),"")</f>
        <v/>
      </c>
    </row>
    <row r="889" spans="1:15" x14ac:dyDescent="0.25">
      <c r="A889" t="str">
        <f>IF('BB-2024-Saturday'!AJ892&lt;&gt;"",'BB-2024-Saturday'!AJ892,"")</f>
        <v/>
      </c>
      <c r="B889" t="str">
        <f>IF('BB-2024-Saturday'!AJ892&lt;&gt;"",'BB-2024-Saturday'!AR892,"")</f>
        <v/>
      </c>
      <c r="C889" t="str">
        <f>IF('BB-2024-Saturday'!AJ892="m","v","a")</f>
        <v>a</v>
      </c>
      <c r="D889" s="92" t="str">
        <f>IF('BB-2024-Saturday'!AJ892&lt;&gt;"",'BB-2024-Saturday'!AI892,"")</f>
        <v/>
      </c>
      <c r="E889" s="119" t="str">
        <f>IF('BB-2024-Saturday'!$AJ892&lt;&gt;"",IF('BB-2024-Saturday'!$AJ892="t",0,'BB-2024-Saturday'!AM892),"")</f>
        <v/>
      </c>
      <c r="F889" s="119" t="str">
        <f>IF('BB-2024-Saturday'!$AJ892&lt;&gt;"",IF('BB-2024-Saturday'!$AJ892="t",0,'BB-2024-Saturday'!AN892),"")</f>
        <v/>
      </c>
      <c r="G889" s="119" t="str">
        <f>IF('BB-2024-Saturday'!$AJ892&lt;&gt;"",IF('BB-2024-Saturday'!$AJ892="t",0,'BB-2024-Saturday'!AO892),"")</f>
        <v/>
      </c>
      <c r="H889" s="119" t="str">
        <f>IF('BB-2024-Saturday'!$AJ892&lt;&gt;"",IF('BB-2024-Saturday'!$AJ892="t",0,'BB-2024-Saturday'!AP892),"")</f>
        <v/>
      </c>
      <c r="I889" s="119" t="str">
        <f>IF('BB-2024-Saturday'!$AJ892&lt;&gt;"",IF('BB-2024-Saturday'!$AJ892="t",0,'BB-2024-Saturday'!AQ892),"")</f>
        <v/>
      </c>
      <c r="J889" s="119" t="str">
        <f>IF('BB-2024-Saturday'!$AJ892&lt;&gt;"",IF('BB-2024-Saturday'!$AJ892="t",'BB-2024-Saturday'!AM892,0),"")</f>
        <v/>
      </c>
      <c r="K889" s="119" t="str">
        <f>IF('BB-2024-Saturday'!$AJ892&lt;&gt;"",IF('BB-2024-Saturday'!$AJ892="t",'BB-2024-Saturday'!AN892,0),"")</f>
        <v/>
      </c>
      <c r="L889" s="119" t="str">
        <f>IF('BB-2024-Saturday'!$AJ892&lt;&gt;"",IF('BB-2024-Saturday'!$AJ892="t",'BB-2024-Saturday'!AO892,0),"")</f>
        <v/>
      </c>
      <c r="M889" s="119" t="str">
        <f>IF('BB-2024-Saturday'!$AJ892&lt;&gt;"",IF('BB-2024-Saturday'!$AJ892="t",'BB-2024-Saturday'!AP892,0),"")</f>
        <v/>
      </c>
      <c r="N889" s="120" t="str">
        <f>IF('BB-2024-Saturday'!$AJ892&lt;&gt;"",IF('BB-2024-Saturday'!$AJ892="m",'BB-2024-Saturday'!U892,0),"")</f>
        <v/>
      </c>
      <c r="O889" s="120" t="str">
        <f>IF('BB-2024-Saturday'!$AJ892&lt;&gt;"",IF('BB-2024-Saturday'!$AJ892="m",'BB-2024-Saturday'!V892,0),"")</f>
        <v/>
      </c>
    </row>
    <row r="890" spans="1:15" x14ac:dyDescent="0.25">
      <c r="A890" t="str">
        <f>IF('BB-2024-Saturday'!AJ893&lt;&gt;"",'BB-2024-Saturday'!AJ893,"")</f>
        <v/>
      </c>
      <c r="B890" t="str">
        <f>IF('BB-2024-Saturday'!AJ893&lt;&gt;"",'BB-2024-Saturday'!AR893,"")</f>
        <v/>
      </c>
      <c r="C890" t="str">
        <f>IF('BB-2024-Saturday'!AJ893="m","v","a")</f>
        <v>a</v>
      </c>
      <c r="D890" s="92" t="str">
        <f>IF('BB-2024-Saturday'!AJ893&lt;&gt;"",'BB-2024-Saturday'!AI893,"")</f>
        <v/>
      </c>
      <c r="E890" s="119" t="str">
        <f>IF('BB-2024-Saturday'!$AJ893&lt;&gt;"",IF('BB-2024-Saturday'!$AJ893="t",0,'BB-2024-Saturday'!AM893),"")</f>
        <v/>
      </c>
      <c r="F890" s="119" t="str">
        <f>IF('BB-2024-Saturday'!$AJ893&lt;&gt;"",IF('BB-2024-Saturday'!$AJ893="t",0,'BB-2024-Saturday'!AN893),"")</f>
        <v/>
      </c>
      <c r="G890" s="119" t="str">
        <f>IF('BB-2024-Saturday'!$AJ893&lt;&gt;"",IF('BB-2024-Saturday'!$AJ893="t",0,'BB-2024-Saturday'!AO893),"")</f>
        <v/>
      </c>
      <c r="H890" s="119" t="str">
        <f>IF('BB-2024-Saturday'!$AJ893&lt;&gt;"",IF('BB-2024-Saturday'!$AJ893="t",0,'BB-2024-Saturday'!AP893),"")</f>
        <v/>
      </c>
      <c r="I890" s="119" t="str">
        <f>IF('BB-2024-Saturday'!$AJ893&lt;&gt;"",IF('BB-2024-Saturday'!$AJ893="t",0,'BB-2024-Saturday'!AQ893),"")</f>
        <v/>
      </c>
      <c r="J890" s="119" t="str">
        <f>IF('BB-2024-Saturday'!$AJ893&lt;&gt;"",IF('BB-2024-Saturday'!$AJ893="t",'BB-2024-Saturday'!AM893,0),"")</f>
        <v/>
      </c>
      <c r="K890" s="119" t="str">
        <f>IF('BB-2024-Saturday'!$AJ893&lt;&gt;"",IF('BB-2024-Saturday'!$AJ893="t",'BB-2024-Saturday'!AN893,0),"")</f>
        <v/>
      </c>
      <c r="L890" s="119" t="str">
        <f>IF('BB-2024-Saturday'!$AJ893&lt;&gt;"",IF('BB-2024-Saturday'!$AJ893="t",'BB-2024-Saturday'!AO893,0),"")</f>
        <v/>
      </c>
      <c r="M890" s="119" t="str">
        <f>IF('BB-2024-Saturday'!$AJ893&lt;&gt;"",IF('BB-2024-Saturday'!$AJ893="t",'BB-2024-Saturday'!AP893,0),"")</f>
        <v/>
      </c>
      <c r="N890" s="120" t="str">
        <f>IF('BB-2024-Saturday'!$AJ893&lt;&gt;"",IF('BB-2024-Saturday'!$AJ893="m",'BB-2024-Saturday'!U893,0),"")</f>
        <v/>
      </c>
      <c r="O890" s="120" t="str">
        <f>IF('BB-2024-Saturday'!$AJ893&lt;&gt;"",IF('BB-2024-Saturday'!$AJ893="m",'BB-2024-Saturday'!V893,0),"")</f>
        <v/>
      </c>
    </row>
    <row r="891" spans="1:15" x14ac:dyDescent="0.25">
      <c r="A891" t="str">
        <f>IF('BB-2024-Saturday'!AJ894&lt;&gt;"",'BB-2024-Saturday'!AJ894,"")</f>
        <v/>
      </c>
      <c r="B891" t="str">
        <f>IF('BB-2024-Saturday'!AJ894&lt;&gt;"",'BB-2024-Saturday'!AR894,"")</f>
        <v/>
      </c>
      <c r="C891" t="str">
        <f>IF('BB-2024-Saturday'!AJ894="m","v","a")</f>
        <v>a</v>
      </c>
      <c r="D891" s="92" t="str">
        <f>IF('BB-2024-Saturday'!AJ894&lt;&gt;"",'BB-2024-Saturday'!AI894,"")</f>
        <v/>
      </c>
      <c r="E891" s="119" t="str">
        <f>IF('BB-2024-Saturday'!$AJ894&lt;&gt;"",IF('BB-2024-Saturday'!$AJ894="t",0,'BB-2024-Saturday'!AM894),"")</f>
        <v/>
      </c>
      <c r="F891" s="119" t="str">
        <f>IF('BB-2024-Saturday'!$AJ894&lt;&gt;"",IF('BB-2024-Saturday'!$AJ894="t",0,'BB-2024-Saturday'!AN894),"")</f>
        <v/>
      </c>
      <c r="G891" s="119" t="str">
        <f>IF('BB-2024-Saturday'!$AJ894&lt;&gt;"",IF('BB-2024-Saturday'!$AJ894="t",0,'BB-2024-Saturday'!AO894),"")</f>
        <v/>
      </c>
      <c r="H891" s="119" t="str">
        <f>IF('BB-2024-Saturday'!$AJ894&lt;&gt;"",IF('BB-2024-Saturday'!$AJ894="t",0,'BB-2024-Saturday'!AP894),"")</f>
        <v/>
      </c>
      <c r="I891" s="119" t="str">
        <f>IF('BB-2024-Saturday'!$AJ894&lt;&gt;"",IF('BB-2024-Saturday'!$AJ894="t",0,'BB-2024-Saturday'!AQ894),"")</f>
        <v/>
      </c>
      <c r="J891" s="119" t="str">
        <f>IF('BB-2024-Saturday'!$AJ894&lt;&gt;"",IF('BB-2024-Saturday'!$AJ894="t",'BB-2024-Saturday'!AM894,0),"")</f>
        <v/>
      </c>
      <c r="K891" s="119" t="str">
        <f>IF('BB-2024-Saturday'!$AJ894&lt;&gt;"",IF('BB-2024-Saturday'!$AJ894="t",'BB-2024-Saturday'!AN894,0),"")</f>
        <v/>
      </c>
      <c r="L891" s="119" t="str">
        <f>IF('BB-2024-Saturday'!$AJ894&lt;&gt;"",IF('BB-2024-Saturday'!$AJ894="t",'BB-2024-Saturday'!AO894,0),"")</f>
        <v/>
      </c>
      <c r="M891" s="119" t="str">
        <f>IF('BB-2024-Saturday'!$AJ894&lt;&gt;"",IF('BB-2024-Saturday'!$AJ894="t",'BB-2024-Saturday'!AP894,0),"")</f>
        <v/>
      </c>
      <c r="N891" s="120" t="str">
        <f>IF('BB-2024-Saturday'!$AJ894&lt;&gt;"",IF('BB-2024-Saturday'!$AJ894="m",'BB-2024-Saturday'!U894,0),"")</f>
        <v/>
      </c>
      <c r="O891" s="120" t="str">
        <f>IF('BB-2024-Saturday'!$AJ894&lt;&gt;"",IF('BB-2024-Saturday'!$AJ894="m",'BB-2024-Saturday'!V894,0),"")</f>
        <v/>
      </c>
    </row>
    <row r="892" spans="1:15" x14ac:dyDescent="0.25">
      <c r="A892" t="str">
        <f>IF('BB-2024-Saturday'!AJ895&lt;&gt;"",'BB-2024-Saturday'!AJ895,"")</f>
        <v/>
      </c>
      <c r="B892" t="str">
        <f>IF('BB-2024-Saturday'!AJ895&lt;&gt;"",'BB-2024-Saturday'!AR895,"")</f>
        <v/>
      </c>
      <c r="C892" t="str">
        <f>IF('BB-2024-Saturday'!AJ895="m","v","a")</f>
        <v>a</v>
      </c>
      <c r="D892" s="92" t="str">
        <f>IF('BB-2024-Saturday'!AJ895&lt;&gt;"",'BB-2024-Saturday'!AI895,"")</f>
        <v/>
      </c>
      <c r="E892" s="119" t="str">
        <f>IF('BB-2024-Saturday'!$AJ895&lt;&gt;"",IF('BB-2024-Saturday'!$AJ895="t",0,'BB-2024-Saturday'!AM895),"")</f>
        <v/>
      </c>
      <c r="F892" s="119" t="str">
        <f>IF('BB-2024-Saturday'!$AJ895&lt;&gt;"",IF('BB-2024-Saturday'!$AJ895="t",0,'BB-2024-Saturday'!AN895),"")</f>
        <v/>
      </c>
      <c r="G892" s="119" t="str">
        <f>IF('BB-2024-Saturday'!$AJ895&lt;&gt;"",IF('BB-2024-Saturday'!$AJ895="t",0,'BB-2024-Saturday'!AO895),"")</f>
        <v/>
      </c>
      <c r="H892" s="119" t="str">
        <f>IF('BB-2024-Saturday'!$AJ895&lt;&gt;"",IF('BB-2024-Saturday'!$AJ895="t",0,'BB-2024-Saturday'!AP895),"")</f>
        <v/>
      </c>
      <c r="I892" s="119" t="str">
        <f>IF('BB-2024-Saturday'!$AJ895&lt;&gt;"",IF('BB-2024-Saturday'!$AJ895="t",0,'BB-2024-Saturday'!AQ895),"")</f>
        <v/>
      </c>
      <c r="J892" s="119" t="str">
        <f>IF('BB-2024-Saturday'!$AJ895&lt;&gt;"",IF('BB-2024-Saturday'!$AJ895="t",'BB-2024-Saturday'!AM895,0),"")</f>
        <v/>
      </c>
      <c r="K892" s="119" t="str">
        <f>IF('BB-2024-Saturday'!$AJ895&lt;&gt;"",IF('BB-2024-Saturday'!$AJ895="t",'BB-2024-Saturday'!AN895,0),"")</f>
        <v/>
      </c>
      <c r="L892" s="119" t="str">
        <f>IF('BB-2024-Saturday'!$AJ895&lt;&gt;"",IF('BB-2024-Saturday'!$AJ895="t",'BB-2024-Saturday'!AO895,0),"")</f>
        <v/>
      </c>
      <c r="M892" s="119" t="str">
        <f>IF('BB-2024-Saturday'!$AJ895&lt;&gt;"",IF('BB-2024-Saturday'!$AJ895="t",'BB-2024-Saturday'!AP895,0),"")</f>
        <v/>
      </c>
      <c r="N892" s="120" t="str">
        <f>IF('BB-2024-Saturday'!$AJ895&lt;&gt;"",IF('BB-2024-Saturday'!$AJ895="m",'BB-2024-Saturday'!U895,0),"")</f>
        <v/>
      </c>
      <c r="O892" s="120" t="str">
        <f>IF('BB-2024-Saturday'!$AJ895&lt;&gt;"",IF('BB-2024-Saturday'!$AJ895="m",'BB-2024-Saturday'!V895,0),"")</f>
        <v/>
      </c>
    </row>
    <row r="893" spans="1:15" x14ac:dyDescent="0.25">
      <c r="A893" t="str">
        <f>IF('BB-2024-Saturday'!AJ896&lt;&gt;"",'BB-2024-Saturday'!AJ896,"")</f>
        <v/>
      </c>
      <c r="B893" t="str">
        <f>IF('BB-2024-Saturday'!AJ896&lt;&gt;"",'BB-2024-Saturday'!AR896,"")</f>
        <v/>
      </c>
      <c r="C893" t="str">
        <f>IF('BB-2024-Saturday'!AJ896="m","v","a")</f>
        <v>a</v>
      </c>
      <c r="D893" s="92" t="str">
        <f>IF('BB-2024-Saturday'!AJ896&lt;&gt;"",'BB-2024-Saturday'!AI896,"")</f>
        <v/>
      </c>
      <c r="E893" s="119" t="str">
        <f>IF('BB-2024-Saturday'!$AJ896&lt;&gt;"",IF('BB-2024-Saturday'!$AJ896="t",0,'BB-2024-Saturday'!AM896),"")</f>
        <v/>
      </c>
      <c r="F893" s="119" t="str">
        <f>IF('BB-2024-Saturday'!$AJ896&lt;&gt;"",IF('BB-2024-Saturday'!$AJ896="t",0,'BB-2024-Saturday'!AN896),"")</f>
        <v/>
      </c>
      <c r="G893" s="119" t="str">
        <f>IF('BB-2024-Saturday'!$AJ896&lt;&gt;"",IF('BB-2024-Saturday'!$AJ896="t",0,'BB-2024-Saturday'!AO896),"")</f>
        <v/>
      </c>
      <c r="H893" s="119" t="str">
        <f>IF('BB-2024-Saturday'!$AJ896&lt;&gt;"",IF('BB-2024-Saturday'!$AJ896="t",0,'BB-2024-Saturday'!AP896),"")</f>
        <v/>
      </c>
      <c r="I893" s="119" t="str">
        <f>IF('BB-2024-Saturday'!$AJ896&lt;&gt;"",IF('BB-2024-Saturday'!$AJ896="t",0,'BB-2024-Saturday'!AQ896),"")</f>
        <v/>
      </c>
      <c r="J893" s="119" t="str">
        <f>IF('BB-2024-Saturday'!$AJ896&lt;&gt;"",IF('BB-2024-Saturday'!$AJ896="t",'BB-2024-Saturday'!AM896,0),"")</f>
        <v/>
      </c>
      <c r="K893" s="119" t="str">
        <f>IF('BB-2024-Saturday'!$AJ896&lt;&gt;"",IF('BB-2024-Saturday'!$AJ896="t",'BB-2024-Saturday'!AN896,0),"")</f>
        <v/>
      </c>
      <c r="L893" s="119" t="str">
        <f>IF('BB-2024-Saturday'!$AJ896&lt;&gt;"",IF('BB-2024-Saturday'!$AJ896="t",'BB-2024-Saturday'!AO896,0),"")</f>
        <v/>
      </c>
      <c r="M893" s="119" t="str">
        <f>IF('BB-2024-Saturday'!$AJ896&lt;&gt;"",IF('BB-2024-Saturday'!$AJ896="t",'BB-2024-Saturday'!AP896,0),"")</f>
        <v/>
      </c>
      <c r="N893" s="120" t="str">
        <f>IF('BB-2024-Saturday'!$AJ896&lt;&gt;"",IF('BB-2024-Saturday'!$AJ896="m",'BB-2024-Saturday'!U896,0),"")</f>
        <v/>
      </c>
      <c r="O893" s="120" t="str">
        <f>IF('BB-2024-Saturday'!$AJ896&lt;&gt;"",IF('BB-2024-Saturday'!$AJ896="m",'BB-2024-Saturday'!V896,0),"")</f>
        <v/>
      </c>
    </row>
    <row r="894" spans="1:15" x14ac:dyDescent="0.25">
      <c r="A894" t="str">
        <f>IF('BB-2024-Saturday'!AJ897&lt;&gt;"",'BB-2024-Saturday'!AJ897,"")</f>
        <v/>
      </c>
      <c r="B894" t="str">
        <f>IF('BB-2024-Saturday'!AJ897&lt;&gt;"",'BB-2024-Saturday'!AR897,"")</f>
        <v/>
      </c>
      <c r="C894" t="str">
        <f>IF('BB-2024-Saturday'!AJ897="m","v","a")</f>
        <v>a</v>
      </c>
      <c r="D894" s="92" t="str">
        <f>IF('BB-2024-Saturday'!AJ897&lt;&gt;"",'BB-2024-Saturday'!AI897,"")</f>
        <v/>
      </c>
      <c r="E894" s="119" t="str">
        <f>IF('BB-2024-Saturday'!$AJ897&lt;&gt;"",IF('BB-2024-Saturday'!$AJ897="t",0,'BB-2024-Saturday'!AM897),"")</f>
        <v/>
      </c>
      <c r="F894" s="119" t="str">
        <f>IF('BB-2024-Saturday'!$AJ897&lt;&gt;"",IF('BB-2024-Saturday'!$AJ897="t",0,'BB-2024-Saturday'!AN897),"")</f>
        <v/>
      </c>
      <c r="G894" s="119" t="str">
        <f>IF('BB-2024-Saturday'!$AJ897&lt;&gt;"",IF('BB-2024-Saturday'!$AJ897="t",0,'BB-2024-Saturday'!AO897),"")</f>
        <v/>
      </c>
      <c r="H894" s="119" t="str">
        <f>IF('BB-2024-Saturday'!$AJ897&lt;&gt;"",IF('BB-2024-Saturday'!$AJ897="t",0,'BB-2024-Saturday'!AP897),"")</f>
        <v/>
      </c>
      <c r="I894" s="119" t="str">
        <f>IF('BB-2024-Saturday'!$AJ897&lt;&gt;"",IF('BB-2024-Saturday'!$AJ897="t",0,'BB-2024-Saturday'!AQ897),"")</f>
        <v/>
      </c>
      <c r="J894" s="119" t="str">
        <f>IF('BB-2024-Saturday'!$AJ897&lt;&gt;"",IF('BB-2024-Saturday'!$AJ897="t",'BB-2024-Saturday'!AM897,0),"")</f>
        <v/>
      </c>
      <c r="K894" s="119" t="str">
        <f>IF('BB-2024-Saturday'!$AJ897&lt;&gt;"",IF('BB-2024-Saturday'!$AJ897="t",'BB-2024-Saturday'!AN897,0),"")</f>
        <v/>
      </c>
      <c r="L894" s="119" t="str">
        <f>IF('BB-2024-Saturday'!$AJ897&lt;&gt;"",IF('BB-2024-Saturday'!$AJ897="t",'BB-2024-Saturday'!AO897,0),"")</f>
        <v/>
      </c>
      <c r="M894" s="119" t="str">
        <f>IF('BB-2024-Saturday'!$AJ897&lt;&gt;"",IF('BB-2024-Saturday'!$AJ897="t",'BB-2024-Saturday'!AP897,0),"")</f>
        <v/>
      </c>
      <c r="N894" s="120" t="str">
        <f>IF('BB-2024-Saturday'!$AJ897&lt;&gt;"",IF('BB-2024-Saturday'!$AJ897="m",'BB-2024-Saturday'!U897,0),"")</f>
        <v/>
      </c>
      <c r="O894" s="120" t="str">
        <f>IF('BB-2024-Saturday'!$AJ897&lt;&gt;"",IF('BB-2024-Saturday'!$AJ897="m",'BB-2024-Saturday'!V897,0),"")</f>
        <v/>
      </c>
    </row>
    <row r="895" spans="1:15" x14ac:dyDescent="0.25">
      <c r="A895" t="str">
        <f>IF('BB-2024-Saturday'!AJ898&lt;&gt;"",'BB-2024-Saturday'!AJ898,"")</f>
        <v/>
      </c>
      <c r="B895" t="str">
        <f>IF('BB-2024-Saturday'!AJ898&lt;&gt;"",'BB-2024-Saturday'!AR898,"")</f>
        <v/>
      </c>
      <c r="C895" t="str">
        <f>IF('BB-2024-Saturday'!AJ898="m","v","a")</f>
        <v>a</v>
      </c>
      <c r="D895" s="92" t="str">
        <f>IF('BB-2024-Saturday'!AJ898&lt;&gt;"",'BB-2024-Saturday'!AI898,"")</f>
        <v/>
      </c>
      <c r="E895" s="119" t="str">
        <f>IF('BB-2024-Saturday'!$AJ898&lt;&gt;"",IF('BB-2024-Saturday'!$AJ898="t",0,'BB-2024-Saturday'!AM898),"")</f>
        <v/>
      </c>
      <c r="F895" s="119" t="str">
        <f>IF('BB-2024-Saturday'!$AJ898&lt;&gt;"",IF('BB-2024-Saturday'!$AJ898="t",0,'BB-2024-Saturday'!AN898),"")</f>
        <v/>
      </c>
      <c r="G895" s="119" t="str">
        <f>IF('BB-2024-Saturday'!$AJ898&lt;&gt;"",IF('BB-2024-Saturday'!$AJ898="t",0,'BB-2024-Saturday'!AO898),"")</f>
        <v/>
      </c>
      <c r="H895" s="119" t="str">
        <f>IF('BB-2024-Saturday'!$AJ898&lt;&gt;"",IF('BB-2024-Saturday'!$AJ898="t",0,'BB-2024-Saturday'!AP898),"")</f>
        <v/>
      </c>
      <c r="I895" s="119" t="str">
        <f>IF('BB-2024-Saturday'!$AJ898&lt;&gt;"",IF('BB-2024-Saturday'!$AJ898="t",0,'BB-2024-Saturday'!AQ898),"")</f>
        <v/>
      </c>
      <c r="J895" s="119" t="str">
        <f>IF('BB-2024-Saturday'!$AJ898&lt;&gt;"",IF('BB-2024-Saturday'!$AJ898="t",'BB-2024-Saturday'!AM898,0),"")</f>
        <v/>
      </c>
      <c r="K895" s="119" t="str">
        <f>IF('BB-2024-Saturday'!$AJ898&lt;&gt;"",IF('BB-2024-Saturday'!$AJ898="t",'BB-2024-Saturday'!AN898,0),"")</f>
        <v/>
      </c>
      <c r="L895" s="119" t="str">
        <f>IF('BB-2024-Saturday'!$AJ898&lt;&gt;"",IF('BB-2024-Saturday'!$AJ898="t",'BB-2024-Saturday'!AO898,0),"")</f>
        <v/>
      </c>
      <c r="M895" s="119" t="str">
        <f>IF('BB-2024-Saturday'!$AJ898&lt;&gt;"",IF('BB-2024-Saturday'!$AJ898="t",'BB-2024-Saturday'!AP898,0),"")</f>
        <v/>
      </c>
      <c r="N895" s="120" t="str">
        <f>IF('BB-2024-Saturday'!$AJ898&lt;&gt;"",IF('BB-2024-Saturday'!$AJ898="m",'BB-2024-Saturday'!U898,0),"")</f>
        <v/>
      </c>
      <c r="O895" s="120" t="str">
        <f>IF('BB-2024-Saturday'!$AJ898&lt;&gt;"",IF('BB-2024-Saturday'!$AJ898="m",'BB-2024-Saturday'!V898,0),"")</f>
        <v/>
      </c>
    </row>
    <row r="896" spans="1:15" x14ac:dyDescent="0.25">
      <c r="A896" t="str">
        <f>IF('BB-2024-Saturday'!AJ899&lt;&gt;"",'BB-2024-Saturday'!AJ899,"")</f>
        <v/>
      </c>
      <c r="B896" t="str">
        <f>IF('BB-2024-Saturday'!AJ899&lt;&gt;"",'BB-2024-Saturday'!AR899,"")</f>
        <v/>
      </c>
      <c r="C896" t="str">
        <f>IF('BB-2024-Saturday'!AJ899="m","v","a")</f>
        <v>a</v>
      </c>
      <c r="D896" s="92" t="str">
        <f>IF('BB-2024-Saturday'!AJ899&lt;&gt;"",'BB-2024-Saturday'!AI899,"")</f>
        <v/>
      </c>
      <c r="E896" s="119" t="str">
        <f>IF('BB-2024-Saturday'!$AJ899&lt;&gt;"",IF('BB-2024-Saturday'!$AJ899="t",0,'BB-2024-Saturday'!AM899),"")</f>
        <v/>
      </c>
      <c r="F896" s="119" t="str">
        <f>IF('BB-2024-Saturday'!$AJ899&lt;&gt;"",IF('BB-2024-Saturday'!$AJ899="t",0,'BB-2024-Saturday'!AN899),"")</f>
        <v/>
      </c>
      <c r="G896" s="119" t="str">
        <f>IF('BB-2024-Saturday'!$AJ899&lt;&gt;"",IF('BB-2024-Saturday'!$AJ899="t",0,'BB-2024-Saturday'!AO899),"")</f>
        <v/>
      </c>
      <c r="H896" s="119" t="str">
        <f>IF('BB-2024-Saturday'!$AJ899&lt;&gt;"",IF('BB-2024-Saturday'!$AJ899="t",0,'BB-2024-Saturday'!AP899),"")</f>
        <v/>
      </c>
      <c r="I896" s="119" t="str">
        <f>IF('BB-2024-Saturday'!$AJ899&lt;&gt;"",IF('BB-2024-Saturday'!$AJ899="t",0,'BB-2024-Saturday'!AQ899),"")</f>
        <v/>
      </c>
      <c r="J896" s="119" t="str">
        <f>IF('BB-2024-Saturday'!$AJ899&lt;&gt;"",IF('BB-2024-Saturday'!$AJ899="t",'BB-2024-Saturday'!AM899,0),"")</f>
        <v/>
      </c>
      <c r="K896" s="119" t="str">
        <f>IF('BB-2024-Saturday'!$AJ899&lt;&gt;"",IF('BB-2024-Saturday'!$AJ899="t",'BB-2024-Saturday'!AN899,0),"")</f>
        <v/>
      </c>
      <c r="L896" s="119" t="str">
        <f>IF('BB-2024-Saturday'!$AJ899&lt;&gt;"",IF('BB-2024-Saturday'!$AJ899="t",'BB-2024-Saturday'!AO899,0),"")</f>
        <v/>
      </c>
      <c r="M896" s="119" t="str">
        <f>IF('BB-2024-Saturday'!$AJ899&lt;&gt;"",IF('BB-2024-Saturday'!$AJ899="t",'BB-2024-Saturday'!AP899,0),"")</f>
        <v/>
      </c>
      <c r="N896" s="120" t="str">
        <f>IF('BB-2024-Saturday'!$AJ899&lt;&gt;"",IF('BB-2024-Saturday'!$AJ899="m",'BB-2024-Saturday'!U899,0),"")</f>
        <v/>
      </c>
      <c r="O896" s="120" t="str">
        <f>IF('BB-2024-Saturday'!$AJ899&lt;&gt;"",IF('BB-2024-Saturday'!$AJ899="m",'BB-2024-Saturday'!V899,0),"")</f>
        <v/>
      </c>
    </row>
    <row r="897" spans="1:15" x14ac:dyDescent="0.25">
      <c r="A897" t="str">
        <f>IF('BB-2024-Saturday'!AJ900&lt;&gt;"",'BB-2024-Saturday'!AJ900,"")</f>
        <v/>
      </c>
      <c r="B897" t="str">
        <f>IF('BB-2024-Saturday'!AJ900&lt;&gt;"",'BB-2024-Saturday'!AR900,"")</f>
        <v/>
      </c>
      <c r="C897" t="str">
        <f>IF('BB-2024-Saturday'!AJ900="m","v","a")</f>
        <v>a</v>
      </c>
      <c r="D897" s="92" t="str">
        <f>IF('BB-2024-Saturday'!AJ900&lt;&gt;"",'BB-2024-Saturday'!AI900,"")</f>
        <v/>
      </c>
      <c r="E897" s="119" t="str">
        <f>IF('BB-2024-Saturday'!$AJ900&lt;&gt;"",IF('BB-2024-Saturday'!$AJ900="t",0,'BB-2024-Saturday'!AM900),"")</f>
        <v/>
      </c>
      <c r="F897" s="119" t="str">
        <f>IF('BB-2024-Saturday'!$AJ900&lt;&gt;"",IF('BB-2024-Saturday'!$AJ900="t",0,'BB-2024-Saturday'!AN900),"")</f>
        <v/>
      </c>
      <c r="G897" s="119" t="str">
        <f>IF('BB-2024-Saturday'!$AJ900&lt;&gt;"",IF('BB-2024-Saturday'!$AJ900="t",0,'BB-2024-Saturday'!AO900),"")</f>
        <v/>
      </c>
      <c r="H897" s="119" t="str">
        <f>IF('BB-2024-Saturday'!$AJ900&lt;&gt;"",IF('BB-2024-Saturday'!$AJ900="t",0,'BB-2024-Saturday'!AP900),"")</f>
        <v/>
      </c>
      <c r="I897" s="119" t="str">
        <f>IF('BB-2024-Saturday'!$AJ900&lt;&gt;"",IF('BB-2024-Saturday'!$AJ900="t",0,'BB-2024-Saturday'!AQ900),"")</f>
        <v/>
      </c>
      <c r="J897" s="119" t="str">
        <f>IF('BB-2024-Saturday'!$AJ900&lt;&gt;"",IF('BB-2024-Saturday'!$AJ900="t",'BB-2024-Saturday'!AM900,0),"")</f>
        <v/>
      </c>
      <c r="K897" s="119" t="str">
        <f>IF('BB-2024-Saturday'!$AJ900&lt;&gt;"",IF('BB-2024-Saturday'!$AJ900="t",'BB-2024-Saturday'!AN900,0),"")</f>
        <v/>
      </c>
      <c r="L897" s="119" t="str">
        <f>IF('BB-2024-Saturday'!$AJ900&lt;&gt;"",IF('BB-2024-Saturday'!$AJ900="t",'BB-2024-Saturday'!AO900,0),"")</f>
        <v/>
      </c>
      <c r="M897" s="119" t="str">
        <f>IF('BB-2024-Saturday'!$AJ900&lt;&gt;"",IF('BB-2024-Saturday'!$AJ900="t",'BB-2024-Saturday'!AP900,0),"")</f>
        <v/>
      </c>
      <c r="N897" s="120" t="str">
        <f>IF('BB-2024-Saturday'!$AJ900&lt;&gt;"",IF('BB-2024-Saturday'!$AJ900="m",'BB-2024-Saturday'!U900,0),"")</f>
        <v/>
      </c>
      <c r="O897" s="120" t="str">
        <f>IF('BB-2024-Saturday'!$AJ900&lt;&gt;"",IF('BB-2024-Saturday'!$AJ900="m",'BB-2024-Saturday'!V900,0),"")</f>
        <v/>
      </c>
    </row>
    <row r="898" spans="1:15" x14ac:dyDescent="0.25">
      <c r="A898" t="str">
        <f>IF('BB-2024-Saturday'!AJ901&lt;&gt;"",'BB-2024-Saturday'!AJ901,"")</f>
        <v/>
      </c>
      <c r="B898" t="str">
        <f>IF('BB-2024-Saturday'!AJ901&lt;&gt;"",'BB-2024-Saturday'!AR901,"")</f>
        <v/>
      </c>
      <c r="C898" t="str">
        <f>IF('BB-2024-Saturday'!AJ901="m","v","a")</f>
        <v>a</v>
      </c>
      <c r="D898" s="92" t="str">
        <f>IF('BB-2024-Saturday'!AJ901&lt;&gt;"",'BB-2024-Saturday'!AI901,"")</f>
        <v/>
      </c>
      <c r="E898" s="119" t="str">
        <f>IF('BB-2024-Saturday'!$AJ901&lt;&gt;"",IF('BB-2024-Saturday'!$AJ901="t",0,'BB-2024-Saturday'!AM901),"")</f>
        <v/>
      </c>
      <c r="F898" s="119" t="str">
        <f>IF('BB-2024-Saturday'!$AJ901&lt;&gt;"",IF('BB-2024-Saturday'!$AJ901="t",0,'BB-2024-Saturday'!AN901),"")</f>
        <v/>
      </c>
      <c r="G898" s="119" t="str">
        <f>IF('BB-2024-Saturday'!$AJ901&lt;&gt;"",IF('BB-2024-Saturday'!$AJ901="t",0,'BB-2024-Saturday'!AO901),"")</f>
        <v/>
      </c>
      <c r="H898" s="119" t="str">
        <f>IF('BB-2024-Saturday'!$AJ901&lt;&gt;"",IF('BB-2024-Saturday'!$AJ901="t",0,'BB-2024-Saturday'!AP901),"")</f>
        <v/>
      </c>
      <c r="I898" s="119" t="str">
        <f>IF('BB-2024-Saturday'!$AJ901&lt;&gt;"",IF('BB-2024-Saturday'!$AJ901="t",0,'BB-2024-Saturday'!AQ901),"")</f>
        <v/>
      </c>
      <c r="J898" s="119" t="str">
        <f>IF('BB-2024-Saturday'!$AJ901&lt;&gt;"",IF('BB-2024-Saturday'!$AJ901="t",'BB-2024-Saturday'!AM901,0),"")</f>
        <v/>
      </c>
      <c r="K898" s="119" t="str">
        <f>IF('BB-2024-Saturday'!$AJ901&lt;&gt;"",IF('BB-2024-Saturday'!$AJ901="t",'BB-2024-Saturday'!AN901,0),"")</f>
        <v/>
      </c>
      <c r="L898" s="119" t="str">
        <f>IF('BB-2024-Saturday'!$AJ901&lt;&gt;"",IF('BB-2024-Saturday'!$AJ901="t",'BB-2024-Saturday'!AO901,0),"")</f>
        <v/>
      </c>
      <c r="M898" s="119" t="str">
        <f>IF('BB-2024-Saturday'!$AJ901&lt;&gt;"",IF('BB-2024-Saturday'!$AJ901="t",'BB-2024-Saturday'!AP901,0),"")</f>
        <v/>
      </c>
      <c r="N898" s="120" t="str">
        <f>IF('BB-2024-Saturday'!$AJ901&lt;&gt;"",IF('BB-2024-Saturday'!$AJ901="m",'BB-2024-Saturday'!U901,0),"")</f>
        <v/>
      </c>
      <c r="O898" s="120" t="str">
        <f>IF('BB-2024-Saturday'!$AJ901&lt;&gt;"",IF('BB-2024-Saturday'!$AJ901="m",'BB-2024-Saturday'!V901,0),"")</f>
        <v/>
      </c>
    </row>
    <row r="899" spans="1:15" x14ac:dyDescent="0.25">
      <c r="A899" t="str">
        <f>IF('BB-2024-Saturday'!AJ902&lt;&gt;"",'BB-2024-Saturday'!AJ902,"")</f>
        <v/>
      </c>
      <c r="B899" t="str">
        <f>IF('BB-2024-Saturday'!AJ902&lt;&gt;"",'BB-2024-Saturday'!AR902,"")</f>
        <v/>
      </c>
      <c r="C899" t="str">
        <f>IF('BB-2024-Saturday'!AJ902="m","v","a")</f>
        <v>a</v>
      </c>
      <c r="D899" s="92" t="str">
        <f>IF('BB-2024-Saturday'!AJ902&lt;&gt;"",'BB-2024-Saturday'!AI902,"")</f>
        <v/>
      </c>
      <c r="E899" s="119" t="str">
        <f>IF('BB-2024-Saturday'!$AJ902&lt;&gt;"",IF('BB-2024-Saturday'!$AJ902="t",0,'BB-2024-Saturday'!AM902),"")</f>
        <v/>
      </c>
      <c r="F899" s="119" t="str">
        <f>IF('BB-2024-Saturday'!$AJ902&lt;&gt;"",IF('BB-2024-Saturday'!$AJ902="t",0,'BB-2024-Saturday'!AN902),"")</f>
        <v/>
      </c>
      <c r="G899" s="119" t="str">
        <f>IF('BB-2024-Saturday'!$AJ902&lt;&gt;"",IF('BB-2024-Saturday'!$AJ902="t",0,'BB-2024-Saturday'!AO902),"")</f>
        <v/>
      </c>
      <c r="H899" s="119" t="str">
        <f>IF('BB-2024-Saturday'!$AJ902&lt;&gt;"",IF('BB-2024-Saturday'!$AJ902="t",0,'BB-2024-Saturday'!AP902),"")</f>
        <v/>
      </c>
      <c r="I899" s="119" t="str">
        <f>IF('BB-2024-Saturday'!$AJ902&lt;&gt;"",IF('BB-2024-Saturday'!$AJ902="t",0,'BB-2024-Saturday'!AQ902),"")</f>
        <v/>
      </c>
      <c r="J899" s="119" t="str">
        <f>IF('BB-2024-Saturday'!$AJ902&lt;&gt;"",IF('BB-2024-Saturday'!$AJ902="t",'BB-2024-Saturday'!AM902,0),"")</f>
        <v/>
      </c>
      <c r="K899" s="119" t="str">
        <f>IF('BB-2024-Saturday'!$AJ902&lt;&gt;"",IF('BB-2024-Saturday'!$AJ902="t",'BB-2024-Saturday'!AN902,0),"")</f>
        <v/>
      </c>
      <c r="L899" s="119" t="str">
        <f>IF('BB-2024-Saturday'!$AJ902&lt;&gt;"",IF('BB-2024-Saturday'!$AJ902="t",'BB-2024-Saturday'!AO902,0),"")</f>
        <v/>
      </c>
      <c r="M899" s="119" t="str">
        <f>IF('BB-2024-Saturday'!$AJ902&lt;&gt;"",IF('BB-2024-Saturday'!$AJ902="t",'BB-2024-Saturday'!AP902,0),"")</f>
        <v/>
      </c>
      <c r="N899" s="120" t="str">
        <f>IF('BB-2024-Saturday'!$AJ902&lt;&gt;"",IF('BB-2024-Saturday'!$AJ902="m",'BB-2024-Saturday'!U902,0),"")</f>
        <v/>
      </c>
      <c r="O899" s="120" t="str">
        <f>IF('BB-2024-Saturday'!$AJ902&lt;&gt;"",IF('BB-2024-Saturday'!$AJ902="m",'BB-2024-Saturday'!V902,0),"")</f>
        <v/>
      </c>
    </row>
    <row r="900" spans="1:15" x14ac:dyDescent="0.25">
      <c r="A900" t="str">
        <f>IF('BB-2024-Saturday'!AJ903&lt;&gt;"",'BB-2024-Saturday'!AJ903,"")</f>
        <v/>
      </c>
      <c r="B900" t="str">
        <f>IF('BB-2024-Saturday'!AJ903&lt;&gt;"",'BB-2024-Saturday'!AR903,"")</f>
        <v/>
      </c>
      <c r="C900" t="str">
        <f>IF('BB-2024-Saturday'!AJ903="m","v","a")</f>
        <v>a</v>
      </c>
      <c r="D900" s="92" t="str">
        <f>IF('BB-2024-Saturday'!AJ903&lt;&gt;"",'BB-2024-Saturday'!AI903,"")</f>
        <v/>
      </c>
      <c r="E900" s="119" t="str">
        <f>IF('BB-2024-Saturday'!$AJ903&lt;&gt;"",IF('BB-2024-Saturday'!$AJ903="t",0,'BB-2024-Saturday'!AM903),"")</f>
        <v/>
      </c>
      <c r="F900" s="119" t="str">
        <f>IF('BB-2024-Saturday'!$AJ903&lt;&gt;"",IF('BB-2024-Saturday'!$AJ903="t",0,'BB-2024-Saturday'!AN903),"")</f>
        <v/>
      </c>
      <c r="G900" s="119" t="str">
        <f>IF('BB-2024-Saturday'!$AJ903&lt;&gt;"",IF('BB-2024-Saturday'!$AJ903="t",0,'BB-2024-Saturday'!AO903),"")</f>
        <v/>
      </c>
      <c r="H900" s="119" t="str">
        <f>IF('BB-2024-Saturday'!$AJ903&lt;&gt;"",IF('BB-2024-Saturday'!$AJ903="t",0,'BB-2024-Saturday'!AP903),"")</f>
        <v/>
      </c>
      <c r="I900" s="119" t="str">
        <f>IF('BB-2024-Saturday'!$AJ903&lt;&gt;"",IF('BB-2024-Saturday'!$AJ903="t",0,'BB-2024-Saturday'!AQ903),"")</f>
        <v/>
      </c>
      <c r="J900" s="119" t="str">
        <f>IF('BB-2024-Saturday'!$AJ903&lt;&gt;"",IF('BB-2024-Saturday'!$AJ903="t",'BB-2024-Saturday'!AM903,0),"")</f>
        <v/>
      </c>
      <c r="K900" s="119" t="str">
        <f>IF('BB-2024-Saturday'!$AJ903&lt;&gt;"",IF('BB-2024-Saturday'!$AJ903="t",'BB-2024-Saturday'!AN903,0),"")</f>
        <v/>
      </c>
      <c r="L900" s="119" t="str">
        <f>IF('BB-2024-Saturday'!$AJ903&lt;&gt;"",IF('BB-2024-Saturday'!$AJ903="t",'BB-2024-Saturday'!AO903,0),"")</f>
        <v/>
      </c>
      <c r="M900" s="119" t="str">
        <f>IF('BB-2024-Saturday'!$AJ903&lt;&gt;"",IF('BB-2024-Saturday'!$AJ903="t",'BB-2024-Saturday'!AP903,0),"")</f>
        <v/>
      </c>
      <c r="N900" s="120" t="str">
        <f>IF('BB-2024-Saturday'!$AJ903&lt;&gt;"",IF('BB-2024-Saturday'!$AJ903="m",'BB-2024-Saturday'!U903,0),"")</f>
        <v/>
      </c>
      <c r="O900" s="120" t="str">
        <f>IF('BB-2024-Saturday'!$AJ903&lt;&gt;"",IF('BB-2024-Saturday'!$AJ903="m",'BB-2024-Saturday'!V903,0),"")</f>
        <v/>
      </c>
    </row>
    <row r="901" spans="1:15" x14ac:dyDescent="0.25">
      <c r="A901" t="str">
        <f>IF('BB-2024-Saturday'!AJ904&lt;&gt;"",'BB-2024-Saturday'!AJ904,"")</f>
        <v/>
      </c>
      <c r="B901" t="str">
        <f>IF('BB-2024-Saturday'!AJ904&lt;&gt;"",'BB-2024-Saturday'!AR904,"")</f>
        <v/>
      </c>
      <c r="C901" t="str">
        <f>IF('BB-2024-Saturday'!AJ904="m","v","a")</f>
        <v>a</v>
      </c>
      <c r="D901" s="92" t="str">
        <f>IF('BB-2024-Saturday'!AJ904&lt;&gt;"",'BB-2024-Saturday'!AI904,"")</f>
        <v/>
      </c>
      <c r="E901" s="119" t="str">
        <f>IF('BB-2024-Saturday'!$AJ904&lt;&gt;"",IF('BB-2024-Saturday'!$AJ904="t",0,'BB-2024-Saturday'!AM904),"")</f>
        <v/>
      </c>
      <c r="F901" s="119" t="str">
        <f>IF('BB-2024-Saturday'!$AJ904&lt;&gt;"",IF('BB-2024-Saturday'!$AJ904="t",0,'BB-2024-Saturday'!AN904),"")</f>
        <v/>
      </c>
      <c r="G901" s="119" t="str">
        <f>IF('BB-2024-Saturday'!$AJ904&lt;&gt;"",IF('BB-2024-Saturday'!$AJ904="t",0,'BB-2024-Saturday'!AO904),"")</f>
        <v/>
      </c>
      <c r="H901" s="119" t="str">
        <f>IF('BB-2024-Saturday'!$AJ904&lt;&gt;"",IF('BB-2024-Saturday'!$AJ904="t",0,'BB-2024-Saturday'!AP904),"")</f>
        <v/>
      </c>
      <c r="I901" s="119" t="str">
        <f>IF('BB-2024-Saturday'!$AJ904&lt;&gt;"",IF('BB-2024-Saturday'!$AJ904="t",0,'BB-2024-Saturday'!AQ904),"")</f>
        <v/>
      </c>
      <c r="J901" s="119" t="str">
        <f>IF('BB-2024-Saturday'!$AJ904&lt;&gt;"",IF('BB-2024-Saturday'!$AJ904="t",'BB-2024-Saturday'!AM904,0),"")</f>
        <v/>
      </c>
      <c r="K901" s="119" t="str">
        <f>IF('BB-2024-Saturday'!$AJ904&lt;&gt;"",IF('BB-2024-Saturday'!$AJ904="t",'BB-2024-Saturday'!AN904,0),"")</f>
        <v/>
      </c>
      <c r="L901" s="119" t="str">
        <f>IF('BB-2024-Saturday'!$AJ904&lt;&gt;"",IF('BB-2024-Saturday'!$AJ904="t",'BB-2024-Saturday'!AO904,0),"")</f>
        <v/>
      </c>
      <c r="M901" s="119" t="str">
        <f>IF('BB-2024-Saturday'!$AJ904&lt;&gt;"",IF('BB-2024-Saturday'!$AJ904="t",'BB-2024-Saturday'!AP904,0),"")</f>
        <v/>
      </c>
      <c r="N901" s="120" t="str">
        <f>IF('BB-2024-Saturday'!$AJ904&lt;&gt;"",IF('BB-2024-Saturday'!$AJ904="m",'BB-2024-Saturday'!U904,0),"")</f>
        <v/>
      </c>
      <c r="O901" s="120" t="str">
        <f>IF('BB-2024-Saturday'!$AJ904&lt;&gt;"",IF('BB-2024-Saturday'!$AJ904="m",'BB-2024-Saturday'!V904,0),"")</f>
        <v/>
      </c>
    </row>
    <row r="902" spans="1:15" x14ac:dyDescent="0.25">
      <c r="A902" t="str">
        <f>IF('BB-2024-Saturday'!AJ905&lt;&gt;"",'BB-2024-Saturday'!AJ905,"")</f>
        <v/>
      </c>
      <c r="B902" t="str">
        <f>IF('BB-2024-Saturday'!AJ905&lt;&gt;"",'BB-2024-Saturday'!AR905,"")</f>
        <v/>
      </c>
      <c r="C902" t="str">
        <f>IF('BB-2024-Saturday'!AJ905="m","v","a")</f>
        <v>a</v>
      </c>
      <c r="D902" s="92" t="str">
        <f>IF('BB-2024-Saturday'!AJ905&lt;&gt;"",'BB-2024-Saturday'!AI905,"")</f>
        <v/>
      </c>
      <c r="E902" s="119" t="str">
        <f>IF('BB-2024-Saturday'!$AJ905&lt;&gt;"",IF('BB-2024-Saturday'!$AJ905="t",0,'BB-2024-Saturday'!AM905),"")</f>
        <v/>
      </c>
      <c r="F902" s="119" t="str">
        <f>IF('BB-2024-Saturday'!$AJ905&lt;&gt;"",IF('BB-2024-Saturday'!$AJ905="t",0,'BB-2024-Saturday'!AN905),"")</f>
        <v/>
      </c>
      <c r="G902" s="119" t="str">
        <f>IF('BB-2024-Saturday'!$AJ905&lt;&gt;"",IF('BB-2024-Saturday'!$AJ905="t",0,'BB-2024-Saturday'!AO905),"")</f>
        <v/>
      </c>
      <c r="H902" s="119" t="str">
        <f>IF('BB-2024-Saturday'!$AJ905&lt;&gt;"",IF('BB-2024-Saturday'!$AJ905="t",0,'BB-2024-Saturday'!AP905),"")</f>
        <v/>
      </c>
      <c r="I902" s="119" t="str">
        <f>IF('BB-2024-Saturday'!$AJ905&lt;&gt;"",IF('BB-2024-Saturday'!$AJ905="t",0,'BB-2024-Saturday'!AQ905),"")</f>
        <v/>
      </c>
      <c r="J902" s="119" t="str">
        <f>IF('BB-2024-Saturday'!$AJ905&lt;&gt;"",IF('BB-2024-Saturday'!$AJ905="t",'BB-2024-Saturday'!AM905,0),"")</f>
        <v/>
      </c>
      <c r="K902" s="119" t="str">
        <f>IF('BB-2024-Saturday'!$AJ905&lt;&gt;"",IF('BB-2024-Saturday'!$AJ905="t",'BB-2024-Saturday'!AN905,0),"")</f>
        <v/>
      </c>
      <c r="L902" s="119" t="str">
        <f>IF('BB-2024-Saturday'!$AJ905&lt;&gt;"",IF('BB-2024-Saturday'!$AJ905="t",'BB-2024-Saturday'!AO905,0),"")</f>
        <v/>
      </c>
      <c r="M902" s="119" t="str">
        <f>IF('BB-2024-Saturday'!$AJ905&lt;&gt;"",IF('BB-2024-Saturday'!$AJ905="t",'BB-2024-Saturday'!AP905,0),"")</f>
        <v/>
      </c>
      <c r="N902" s="120" t="str">
        <f>IF('BB-2024-Saturday'!$AJ905&lt;&gt;"",IF('BB-2024-Saturday'!$AJ905="m",'BB-2024-Saturday'!U905,0),"")</f>
        <v/>
      </c>
      <c r="O902" s="120" t="str">
        <f>IF('BB-2024-Saturday'!$AJ905&lt;&gt;"",IF('BB-2024-Saturday'!$AJ905="m",'BB-2024-Saturday'!V905,0),"")</f>
        <v/>
      </c>
    </row>
    <row r="903" spans="1:15" x14ac:dyDescent="0.25">
      <c r="A903" t="str">
        <f>IF('BB-2024-Saturday'!AJ906&lt;&gt;"",'BB-2024-Saturday'!AJ906,"")</f>
        <v/>
      </c>
      <c r="B903" t="str">
        <f>IF('BB-2024-Saturday'!AJ906&lt;&gt;"",'BB-2024-Saturday'!AR906,"")</f>
        <v/>
      </c>
      <c r="C903" t="str">
        <f>IF('BB-2024-Saturday'!AJ906="m","v","a")</f>
        <v>a</v>
      </c>
      <c r="D903" s="92" t="str">
        <f>IF('BB-2024-Saturday'!AJ906&lt;&gt;"",'BB-2024-Saturday'!AI906,"")</f>
        <v/>
      </c>
      <c r="E903" s="119" t="str">
        <f>IF('BB-2024-Saturday'!$AJ906&lt;&gt;"",IF('BB-2024-Saturday'!$AJ906="t",0,'BB-2024-Saturday'!AM906),"")</f>
        <v/>
      </c>
      <c r="F903" s="119" t="str">
        <f>IF('BB-2024-Saturday'!$AJ906&lt;&gt;"",IF('BB-2024-Saturday'!$AJ906="t",0,'BB-2024-Saturday'!AN906),"")</f>
        <v/>
      </c>
      <c r="G903" s="119" t="str">
        <f>IF('BB-2024-Saturday'!$AJ906&lt;&gt;"",IF('BB-2024-Saturday'!$AJ906="t",0,'BB-2024-Saturday'!AO906),"")</f>
        <v/>
      </c>
      <c r="H903" s="119" t="str">
        <f>IF('BB-2024-Saturday'!$AJ906&lt;&gt;"",IF('BB-2024-Saturday'!$AJ906="t",0,'BB-2024-Saturday'!AP906),"")</f>
        <v/>
      </c>
      <c r="I903" s="119" t="str">
        <f>IF('BB-2024-Saturday'!$AJ906&lt;&gt;"",IF('BB-2024-Saturday'!$AJ906="t",0,'BB-2024-Saturday'!AQ906),"")</f>
        <v/>
      </c>
      <c r="J903" s="119" t="str">
        <f>IF('BB-2024-Saturday'!$AJ906&lt;&gt;"",IF('BB-2024-Saturday'!$AJ906="t",'BB-2024-Saturday'!AM906,0),"")</f>
        <v/>
      </c>
      <c r="K903" s="119" t="str">
        <f>IF('BB-2024-Saturday'!$AJ906&lt;&gt;"",IF('BB-2024-Saturday'!$AJ906="t",'BB-2024-Saturday'!AN906,0),"")</f>
        <v/>
      </c>
      <c r="L903" s="119" t="str">
        <f>IF('BB-2024-Saturday'!$AJ906&lt;&gt;"",IF('BB-2024-Saturday'!$AJ906="t",'BB-2024-Saturday'!AO906,0),"")</f>
        <v/>
      </c>
      <c r="M903" s="119" t="str">
        <f>IF('BB-2024-Saturday'!$AJ906&lt;&gt;"",IF('BB-2024-Saturday'!$AJ906="t",'BB-2024-Saturday'!AP906,0),"")</f>
        <v/>
      </c>
      <c r="N903" s="120" t="str">
        <f>IF('BB-2024-Saturday'!$AJ906&lt;&gt;"",IF('BB-2024-Saturday'!$AJ906="m",'BB-2024-Saturday'!U906,0),"")</f>
        <v/>
      </c>
      <c r="O903" s="120" t="str">
        <f>IF('BB-2024-Saturday'!$AJ906&lt;&gt;"",IF('BB-2024-Saturday'!$AJ906="m",'BB-2024-Saturday'!V906,0),"")</f>
        <v/>
      </c>
    </row>
    <row r="904" spans="1:15" x14ac:dyDescent="0.25">
      <c r="A904" t="str">
        <f>IF('BB-2024-Saturday'!AJ907&lt;&gt;"",'BB-2024-Saturday'!AJ907,"")</f>
        <v/>
      </c>
      <c r="B904" t="str">
        <f>IF('BB-2024-Saturday'!AJ907&lt;&gt;"",'BB-2024-Saturday'!AR907,"")</f>
        <v/>
      </c>
      <c r="C904" t="str">
        <f>IF('BB-2024-Saturday'!AJ907="m","v","a")</f>
        <v>a</v>
      </c>
      <c r="D904" s="92" t="str">
        <f>IF('BB-2024-Saturday'!AJ907&lt;&gt;"",'BB-2024-Saturday'!AI907,"")</f>
        <v/>
      </c>
      <c r="E904" s="119" t="str">
        <f>IF('BB-2024-Saturday'!$AJ907&lt;&gt;"",IF('BB-2024-Saturday'!$AJ907="t",0,'BB-2024-Saturday'!AM907),"")</f>
        <v/>
      </c>
      <c r="F904" s="119" t="str">
        <f>IF('BB-2024-Saturday'!$AJ907&lt;&gt;"",IF('BB-2024-Saturday'!$AJ907="t",0,'BB-2024-Saturday'!AN907),"")</f>
        <v/>
      </c>
      <c r="G904" s="119" t="str">
        <f>IF('BB-2024-Saturday'!$AJ907&lt;&gt;"",IF('BB-2024-Saturday'!$AJ907="t",0,'BB-2024-Saturday'!AO907),"")</f>
        <v/>
      </c>
      <c r="H904" s="119" t="str">
        <f>IF('BB-2024-Saturday'!$AJ907&lt;&gt;"",IF('BB-2024-Saturday'!$AJ907="t",0,'BB-2024-Saturday'!AP907),"")</f>
        <v/>
      </c>
      <c r="I904" s="119" t="str">
        <f>IF('BB-2024-Saturday'!$AJ907&lt;&gt;"",IF('BB-2024-Saturday'!$AJ907="t",0,'BB-2024-Saturday'!AQ907),"")</f>
        <v/>
      </c>
      <c r="J904" s="119" t="str">
        <f>IF('BB-2024-Saturday'!$AJ907&lt;&gt;"",IF('BB-2024-Saturday'!$AJ907="t",'BB-2024-Saturday'!AM907,0),"")</f>
        <v/>
      </c>
      <c r="K904" s="119" t="str">
        <f>IF('BB-2024-Saturday'!$AJ907&lt;&gt;"",IF('BB-2024-Saturday'!$AJ907="t",'BB-2024-Saturday'!AN907,0),"")</f>
        <v/>
      </c>
      <c r="L904" s="119" t="str">
        <f>IF('BB-2024-Saturday'!$AJ907&lt;&gt;"",IF('BB-2024-Saturday'!$AJ907="t",'BB-2024-Saturday'!AO907,0),"")</f>
        <v/>
      </c>
      <c r="M904" s="119" t="str">
        <f>IF('BB-2024-Saturday'!$AJ907&lt;&gt;"",IF('BB-2024-Saturday'!$AJ907="t",'BB-2024-Saturday'!AP907,0),"")</f>
        <v/>
      </c>
      <c r="N904" s="120" t="str">
        <f>IF('BB-2024-Saturday'!$AJ907&lt;&gt;"",IF('BB-2024-Saturday'!$AJ907="m",'BB-2024-Saturday'!U907,0),"")</f>
        <v/>
      </c>
      <c r="O904" s="120" t="str">
        <f>IF('BB-2024-Saturday'!$AJ907&lt;&gt;"",IF('BB-2024-Saturday'!$AJ907="m",'BB-2024-Saturday'!V907,0),"")</f>
        <v/>
      </c>
    </row>
    <row r="905" spans="1:15" x14ac:dyDescent="0.25">
      <c r="A905" t="str">
        <f>IF('BB-2024-Saturday'!AJ908&lt;&gt;"",'BB-2024-Saturday'!AJ908,"")</f>
        <v/>
      </c>
      <c r="B905" t="str">
        <f>IF('BB-2024-Saturday'!AJ908&lt;&gt;"",'BB-2024-Saturday'!AR908,"")</f>
        <v/>
      </c>
      <c r="C905" t="str">
        <f>IF('BB-2024-Saturday'!AJ908="m","v","a")</f>
        <v>a</v>
      </c>
      <c r="D905" s="92" t="str">
        <f>IF('BB-2024-Saturday'!AJ908&lt;&gt;"",'BB-2024-Saturday'!AI908,"")</f>
        <v/>
      </c>
      <c r="E905" s="119" t="str">
        <f>IF('BB-2024-Saturday'!$AJ908&lt;&gt;"",IF('BB-2024-Saturday'!$AJ908="t",0,'BB-2024-Saturday'!AM908),"")</f>
        <v/>
      </c>
      <c r="F905" s="119" t="str">
        <f>IF('BB-2024-Saturday'!$AJ908&lt;&gt;"",IF('BB-2024-Saturday'!$AJ908="t",0,'BB-2024-Saturday'!AN908),"")</f>
        <v/>
      </c>
      <c r="G905" s="119" t="str">
        <f>IF('BB-2024-Saturday'!$AJ908&lt;&gt;"",IF('BB-2024-Saturday'!$AJ908="t",0,'BB-2024-Saturday'!AO908),"")</f>
        <v/>
      </c>
      <c r="H905" s="119" t="str">
        <f>IF('BB-2024-Saturday'!$AJ908&lt;&gt;"",IF('BB-2024-Saturday'!$AJ908="t",0,'BB-2024-Saturday'!AP908),"")</f>
        <v/>
      </c>
      <c r="I905" s="119" t="str">
        <f>IF('BB-2024-Saturday'!$AJ908&lt;&gt;"",IF('BB-2024-Saturday'!$AJ908="t",0,'BB-2024-Saturday'!AQ908),"")</f>
        <v/>
      </c>
      <c r="J905" s="119" t="str">
        <f>IF('BB-2024-Saturday'!$AJ908&lt;&gt;"",IF('BB-2024-Saturday'!$AJ908="t",'BB-2024-Saturday'!AM908,0),"")</f>
        <v/>
      </c>
      <c r="K905" s="119" t="str">
        <f>IF('BB-2024-Saturday'!$AJ908&lt;&gt;"",IF('BB-2024-Saturday'!$AJ908="t",'BB-2024-Saturday'!AN908,0),"")</f>
        <v/>
      </c>
      <c r="L905" s="119" t="str">
        <f>IF('BB-2024-Saturday'!$AJ908&lt;&gt;"",IF('BB-2024-Saturday'!$AJ908="t",'BB-2024-Saturday'!AO908,0),"")</f>
        <v/>
      </c>
      <c r="M905" s="119" t="str">
        <f>IF('BB-2024-Saturday'!$AJ908&lt;&gt;"",IF('BB-2024-Saturday'!$AJ908="t",'BB-2024-Saturday'!AP908,0),"")</f>
        <v/>
      </c>
      <c r="N905" s="120" t="str">
        <f>IF('BB-2024-Saturday'!$AJ908&lt;&gt;"",IF('BB-2024-Saturday'!$AJ908="m",'BB-2024-Saturday'!U908,0),"")</f>
        <v/>
      </c>
      <c r="O905" s="120" t="str">
        <f>IF('BB-2024-Saturday'!$AJ908&lt;&gt;"",IF('BB-2024-Saturday'!$AJ908="m",'BB-2024-Saturday'!V908,0),"")</f>
        <v/>
      </c>
    </row>
    <row r="906" spans="1:15" x14ac:dyDescent="0.25">
      <c r="A906" t="str">
        <f>IF('BB-2024-Saturday'!AJ909&lt;&gt;"",'BB-2024-Saturday'!AJ909,"")</f>
        <v/>
      </c>
      <c r="B906" t="str">
        <f>IF('BB-2024-Saturday'!AJ909&lt;&gt;"",'BB-2024-Saturday'!AR909,"")</f>
        <v/>
      </c>
      <c r="C906" t="str">
        <f>IF('BB-2024-Saturday'!AJ909="m","v","a")</f>
        <v>a</v>
      </c>
      <c r="D906" s="92" t="str">
        <f>IF('BB-2024-Saturday'!AJ909&lt;&gt;"",'BB-2024-Saturday'!AI909,"")</f>
        <v/>
      </c>
      <c r="E906" s="119" t="str">
        <f>IF('BB-2024-Saturday'!$AJ909&lt;&gt;"",IF('BB-2024-Saturday'!$AJ909="t",0,'BB-2024-Saturday'!AM909),"")</f>
        <v/>
      </c>
      <c r="F906" s="119" t="str">
        <f>IF('BB-2024-Saturday'!$AJ909&lt;&gt;"",IF('BB-2024-Saturday'!$AJ909="t",0,'BB-2024-Saturday'!AN909),"")</f>
        <v/>
      </c>
      <c r="G906" s="119" t="str">
        <f>IF('BB-2024-Saturday'!$AJ909&lt;&gt;"",IF('BB-2024-Saturday'!$AJ909="t",0,'BB-2024-Saturday'!AO909),"")</f>
        <v/>
      </c>
      <c r="H906" s="119" t="str">
        <f>IF('BB-2024-Saturday'!$AJ909&lt;&gt;"",IF('BB-2024-Saturday'!$AJ909="t",0,'BB-2024-Saturday'!AP909),"")</f>
        <v/>
      </c>
      <c r="I906" s="119" t="str">
        <f>IF('BB-2024-Saturday'!$AJ909&lt;&gt;"",IF('BB-2024-Saturday'!$AJ909="t",0,'BB-2024-Saturday'!AQ909),"")</f>
        <v/>
      </c>
      <c r="J906" s="119" t="str">
        <f>IF('BB-2024-Saturday'!$AJ909&lt;&gt;"",IF('BB-2024-Saturday'!$AJ909="t",'BB-2024-Saturday'!AM909,0),"")</f>
        <v/>
      </c>
      <c r="K906" s="119" t="str">
        <f>IF('BB-2024-Saturday'!$AJ909&lt;&gt;"",IF('BB-2024-Saturday'!$AJ909="t",'BB-2024-Saturday'!AN909,0),"")</f>
        <v/>
      </c>
      <c r="L906" s="119" t="str">
        <f>IF('BB-2024-Saturday'!$AJ909&lt;&gt;"",IF('BB-2024-Saturday'!$AJ909="t",'BB-2024-Saturday'!AO909,0),"")</f>
        <v/>
      </c>
      <c r="M906" s="119" t="str">
        <f>IF('BB-2024-Saturday'!$AJ909&lt;&gt;"",IF('BB-2024-Saturday'!$AJ909="t",'BB-2024-Saturday'!AP909,0),"")</f>
        <v/>
      </c>
      <c r="N906" s="120" t="str">
        <f>IF('BB-2024-Saturday'!$AJ909&lt;&gt;"",IF('BB-2024-Saturday'!$AJ909="m",'BB-2024-Saturday'!U909,0),"")</f>
        <v/>
      </c>
      <c r="O906" s="120" t="str">
        <f>IF('BB-2024-Saturday'!$AJ909&lt;&gt;"",IF('BB-2024-Saturday'!$AJ909="m",'BB-2024-Saturday'!V909,0),"")</f>
        <v/>
      </c>
    </row>
    <row r="907" spans="1:15" x14ac:dyDescent="0.25">
      <c r="A907" t="str">
        <f>IF('BB-2024-Saturday'!AJ910&lt;&gt;"",'BB-2024-Saturday'!AJ910,"")</f>
        <v/>
      </c>
      <c r="B907" t="str">
        <f>IF('BB-2024-Saturday'!AJ910&lt;&gt;"",'BB-2024-Saturday'!AR910,"")</f>
        <v/>
      </c>
      <c r="C907" t="str">
        <f>IF('BB-2024-Saturday'!AJ910="m","v","a")</f>
        <v>a</v>
      </c>
      <c r="D907" s="92" t="str">
        <f>IF('BB-2024-Saturday'!AJ910&lt;&gt;"",'BB-2024-Saturday'!AI910,"")</f>
        <v/>
      </c>
      <c r="E907" s="119" t="str">
        <f>IF('BB-2024-Saturday'!$AJ910&lt;&gt;"",IF('BB-2024-Saturday'!$AJ910="t",0,'BB-2024-Saturday'!AM910),"")</f>
        <v/>
      </c>
      <c r="F907" s="119" t="str">
        <f>IF('BB-2024-Saturday'!$AJ910&lt;&gt;"",IF('BB-2024-Saturday'!$AJ910="t",0,'BB-2024-Saturday'!AN910),"")</f>
        <v/>
      </c>
      <c r="G907" s="119" t="str">
        <f>IF('BB-2024-Saturday'!$AJ910&lt;&gt;"",IF('BB-2024-Saturday'!$AJ910="t",0,'BB-2024-Saturday'!AO910),"")</f>
        <v/>
      </c>
      <c r="H907" s="119" t="str">
        <f>IF('BB-2024-Saturday'!$AJ910&lt;&gt;"",IF('BB-2024-Saturday'!$AJ910="t",0,'BB-2024-Saturday'!AP910),"")</f>
        <v/>
      </c>
      <c r="I907" s="119" t="str">
        <f>IF('BB-2024-Saturday'!$AJ910&lt;&gt;"",IF('BB-2024-Saturday'!$AJ910="t",0,'BB-2024-Saturday'!AQ910),"")</f>
        <v/>
      </c>
      <c r="J907" s="119" t="str">
        <f>IF('BB-2024-Saturday'!$AJ910&lt;&gt;"",IF('BB-2024-Saturday'!$AJ910="t",'BB-2024-Saturday'!AM910,0),"")</f>
        <v/>
      </c>
      <c r="K907" s="119" t="str">
        <f>IF('BB-2024-Saturday'!$AJ910&lt;&gt;"",IF('BB-2024-Saturday'!$AJ910="t",'BB-2024-Saturday'!AN910,0),"")</f>
        <v/>
      </c>
      <c r="L907" s="119" t="str">
        <f>IF('BB-2024-Saturday'!$AJ910&lt;&gt;"",IF('BB-2024-Saturday'!$AJ910="t",'BB-2024-Saturday'!AO910,0),"")</f>
        <v/>
      </c>
      <c r="M907" s="119" t="str">
        <f>IF('BB-2024-Saturday'!$AJ910&lt;&gt;"",IF('BB-2024-Saturday'!$AJ910="t",'BB-2024-Saturday'!AP910,0),"")</f>
        <v/>
      </c>
      <c r="N907" s="120" t="str">
        <f>IF('BB-2024-Saturday'!$AJ910&lt;&gt;"",IF('BB-2024-Saturday'!$AJ910="m",'BB-2024-Saturday'!U910,0),"")</f>
        <v/>
      </c>
      <c r="O907" s="120" t="str">
        <f>IF('BB-2024-Saturday'!$AJ910&lt;&gt;"",IF('BB-2024-Saturday'!$AJ910="m",'BB-2024-Saturday'!V910,0),"")</f>
        <v/>
      </c>
    </row>
    <row r="908" spans="1:15" x14ac:dyDescent="0.25">
      <c r="A908" t="str">
        <f>IF('BB-2024-Saturday'!AJ911&lt;&gt;"",'BB-2024-Saturday'!AJ911,"")</f>
        <v/>
      </c>
      <c r="B908" t="str">
        <f>IF('BB-2024-Saturday'!AJ911&lt;&gt;"",'BB-2024-Saturday'!AR911,"")</f>
        <v/>
      </c>
      <c r="C908" t="str">
        <f>IF('BB-2024-Saturday'!AJ911="m","v","a")</f>
        <v>a</v>
      </c>
      <c r="D908" s="92" t="str">
        <f>IF('BB-2024-Saturday'!AJ911&lt;&gt;"",'BB-2024-Saturday'!AI911,"")</f>
        <v/>
      </c>
      <c r="E908" s="119" t="str">
        <f>IF('BB-2024-Saturday'!$AJ911&lt;&gt;"",IF('BB-2024-Saturday'!$AJ911="t",0,'BB-2024-Saturday'!AM911),"")</f>
        <v/>
      </c>
      <c r="F908" s="119" t="str">
        <f>IF('BB-2024-Saturday'!$AJ911&lt;&gt;"",IF('BB-2024-Saturday'!$AJ911="t",0,'BB-2024-Saturday'!AN911),"")</f>
        <v/>
      </c>
      <c r="G908" s="119" t="str">
        <f>IF('BB-2024-Saturday'!$AJ911&lt;&gt;"",IF('BB-2024-Saturday'!$AJ911="t",0,'BB-2024-Saturday'!AO911),"")</f>
        <v/>
      </c>
      <c r="H908" s="119" t="str">
        <f>IF('BB-2024-Saturday'!$AJ911&lt;&gt;"",IF('BB-2024-Saturday'!$AJ911="t",0,'BB-2024-Saturday'!AP911),"")</f>
        <v/>
      </c>
      <c r="I908" s="119" t="str">
        <f>IF('BB-2024-Saturday'!$AJ911&lt;&gt;"",IF('BB-2024-Saturday'!$AJ911="t",0,'BB-2024-Saturday'!AQ911),"")</f>
        <v/>
      </c>
      <c r="J908" s="119" t="str">
        <f>IF('BB-2024-Saturday'!$AJ911&lt;&gt;"",IF('BB-2024-Saturday'!$AJ911="t",'BB-2024-Saturday'!AM911,0),"")</f>
        <v/>
      </c>
      <c r="K908" s="119" t="str">
        <f>IF('BB-2024-Saturday'!$AJ911&lt;&gt;"",IF('BB-2024-Saturday'!$AJ911="t",'BB-2024-Saturday'!AN911,0),"")</f>
        <v/>
      </c>
      <c r="L908" s="119" t="str">
        <f>IF('BB-2024-Saturday'!$AJ911&lt;&gt;"",IF('BB-2024-Saturday'!$AJ911="t",'BB-2024-Saturday'!AO911,0),"")</f>
        <v/>
      </c>
      <c r="M908" s="119" t="str">
        <f>IF('BB-2024-Saturday'!$AJ911&lt;&gt;"",IF('BB-2024-Saturday'!$AJ911="t",'BB-2024-Saturday'!AP911,0),"")</f>
        <v/>
      </c>
      <c r="N908" s="120" t="str">
        <f>IF('BB-2024-Saturday'!$AJ911&lt;&gt;"",IF('BB-2024-Saturday'!$AJ911="m",'BB-2024-Saturday'!U911,0),"")</f>
        <v/>
      </c>
      <c r="O908" s="120" t="str">
        <f>IF('BB-2024-Saturday'!$AJ911&lt;&gt;"",IF('BB-2024-Saturday'!$AJ911="m",'BB-2024-Saturday'!V911,0),"")</f>
        <v/>
      </c>
    </row>
    <row r="909" spans="1:15" x14ac:dyDescent="0.25">
      <c r="A909" t="str">
        <f>IF('BB-2024-Saturday'!AJ912&lt;&gt;"",'BB-2024-Saturday'!AJ912,"")</f>
        <v/>
      </c>
      <c r="B909" t="str">
        <f>IF('BB-2024-Saturday'!AJ912&lt;&gt;"",'BB-2024-Saturday'!AR912,"")</f>
        <v/>
      </c>
      <c r="C909" t="str">
        <f>IF('BB-2024-Saturday'!AJ912="m","v","a")</f>
        <v>a</v>
      </c>
      <c r="D909" s="92" t="str">
        <f>IF('BB-2024-Saturday'!AJ912&lt;&gt;"",'BB-2024-Saturday'!AI912,"")</f>
        <v/>
      </c>
      <c r="E909" s="119" t="str">
        <f>IF('BB-2024-Saturday'!$AJ912&lt;&gt;"",IF('BB-2024-Saturday'!$AJ912="t",0,'BB-2024-Saturday'!AM912),"")</f>
        <v/>
      </c>
      <c r="F909" s="119" t="str">
        <f>IF('BB-2024-Saturday'!$AJ912&lt;&gt;"",IF('BB-2024-Saturday'!$AJ912="t",0,'BB-2024-Saturday'!AN912),"")</f>
        <v/>
      </c>
      <c r="G909" s="119" t="str">
        <f>IF('BB-2024-Saturday'!$AJ912&lt;&gt;"",IF('BB-2024-Saturday'!$AJ912="t",0,'BB-2024-Saturday'!AO912),"")</f>
        <v/>
      </c>
      <c r="H909" s="119" t="str">
        <f>IF('BB-2024-Saturday'!$AJ912&lt;&gt;"",IF('BB-2024-Saturday'!$AJ912="t",0,'BB-2024-Saturday'!AP912),"")</f>
        <v/>
      </c>
      <c r="I909" s="119" t="str">
        <f>IF('BB-2024-Saturday'!$AJ912&lt;&gt;"",IF('BB-2024-Saturday'!$AJ912="t",0,'BB-2024-Saturday'!AQ912),"")</f>
        <v/>
      </c>
      <c r="J909" s="119" t="str">
        <f>IF('BB-2024-Saturday'!$AJ912&lt;&gt;"",IF('BB-2024-Saturday'!$AJ912="t",'BB-2024-Saturday'!AM912,0),"")</f>
        <v/>
      </c>
      <c r="K909" s="119" t="str">
        <f>IF('BB-2024-Saturday'!$AJ912&lt;&gt;"",IF('BB-2024-Saturday'!$AJ912="t",'BB-2024-Saturday'!AN912,0),"")</f>
        <v/>
      </c>
      <c r="L909" s="119" t="str">
        <f>IF('BB-2024-Saturday'!$AJ912&lt;&gt;"",IF('BB-2024-Saturday'!$AJ912="t",'BB-2024-Saturday'!AO912,0),"")</f>
        <v/>
      </c>
      <c r="M909" s="119" t="str">
        <f>IF('BB-2024-Saturday'!$AJ912&lt;&gt;"",IF('BB-2024-Saturday'!$AJ912="t",'BB-2024-Saturday'!AP912,0),"")</f>
        <v/>
      </c>
      <c r="N909" s="120" t="str">
        <f>IF('BB-2024-Saturday'!$AJ912&lt;&gt;"",IF('BB-2024-Saturday'!$AJ912="m",'BB-2024-Saturday'!U912,0),"")</f>
        <v/>
      </c>
      <c r="O909" s="120" t="str">
        <f>IF('BB-2024-Saturday'!$AJ912&lt;&gt;"",IF('BB-2024-Saturday'!$AJ912="m",'BB-2024-Saturday'!V912,0),"")</f>
        <v/>
      </c>
    </row>
    <row r="910" spans="1:15" x14ac:dyDescent="0.25">
      <c r="A910" t="str">
        <f>IF('BB-2024-Saturday'!AJ913&lt;&gt;"",'BB-2024-Saturday'!AJ913,"")</f>
        <v/>
      </c>
      <c r="B910" t="str">
        <f>IF('BB-2024-Saturday'!AJ913&lt;&gt;"",'BB-2024-Saturday'!AR913,"")</f>
        <v/>
      </c>
      <c r="C910" t="str">
        <f>IF('BB-2024-Saturday'!AJ913="m","v","a")</f>
        <v>a</v>
      </c>
      <c r="D910" s="92" t="str">
        <f>IF('BB-2024-Saturday'!AJ913&lt;&gt;"",'BB-2024-Saturday'!AI913,"")</f>
        <v/>
      </c>
      <c r="E910" s="119" t="str">
        <f>IF('BB-2024-Saturday'!$AJ913&lt;&gt;"",IF('BB-2024-Saturday'!$AJ913="t",0,'BB-2024-Saturday'!AM913),"")</f>
        <v/>
      </c>
      <c r="F910" s="119" t="str">
        <f>IF('BB-2024-Saturday'!$AJ913&lt;&gt;"",IF('BB-2024-Saturday'!$AJ913="t",0,'BB-2024-Saturday'!AN913),"")</f>
        <v/>
      </c>
      <c r="G910" s="119" t="str">
        <f>IF('BB-2024-Saturday'!$AJ913&lt;&gt;"",IF('BB-2024-Saturday'!$AJ913="t",0,'BB-2024-Saturday'!AO913),"")</f>
        <v/>
      </c>
      <c r="H910" s="119" t="str">
        <f>IF('BB-2024-Saturday'!$AJ913&lt;&gt;"",IF('BB-2024-Saturday'!$AJ913="t",0,'BB-2024-Saturday'!AP913),"")</f>
        <v/>
      </c>
      <c r="I910" s="119" t="str">
        <f>IF('BB-2024-Saturday'!$AJ913&lt;&gt;"",IF('BB-2024-Saturday'!$AJ913="t",0,'BB-2024-Saturday'!AQ913),"")</f>
        <v/>
      </c>
      <c r="J910" s="119" t="str">
        <f>IF('BB-2024-Saturday'!$AJ913&lt;&gt;"",IF('BB-2024-Saturday'!$AJ913="t",'BB-2024-Saturday'!AM913,0),"")</f>
        <v/>
      </c>
      <c r="K910" s="119" t="str">
        <f>IF('BB-2024-Saturday'!$AJ913&lt;&gt;"",IF('BB-2024-Saturday'!$AJ913="t",'BB-2024-Saturday'!AN913,0),"")</f>
        <v/>
      </c>
      <c r="L910" s="119" t="str">
        <f>IF('BB-2024-Saturday'!$AJ913&lt;&gt;"",IF('BB-2024-Saturday'!$AJ913="t",'BB-2024-Saturday'!AO913,0),"")</f>
        <v/>
      </c>
      <c r="M910" s="119" t="str">
        <f>IF('BB-2024-Saturday'!$AJ913&lt;&gt;"",IF('BB-2024-Saturday'!$AJ913="t",'BB-2024-Saturday'!AP913,0),"")</f>
        <v/>
      </c>
      <c r="N910" s="120" t="str">
        <f>IF('BB-2024-Saturday'!$AJ913&lt;&gt;"",IF('BB-2024-Saturday'!$AJ913="m",'BB-2024-Saturday'!U913,0),"")</f>
        <v/>
      </c>
      <c r="O910" s="120" t="str">
        <f>IF('BB-2024-Saturday'!$AJ913&lt;&gt;"",IF('BB-2024-Saturday'!$AJ913="m",'BB-2024-Saturday'!V913,0),"")</f>
        <v/>
      </c>
    </row>
    <row r="911" spans="1:15" x14ac:dyDescent="0.25">
      <c r="A911" t="str">
        <f>IF('BB-2024-Saturday'!AJ914&lt;&gt;"",'BB-2024-Saturday'!AJ914,"")</f>
        <v/>
      </c>
      <c r="B911" t="str">
        <f>IF('BB-2024-Saturday'!AJ914&lt;&gt;"",'BB-2024-Saturday'!AR914,"")</f>
        <v/>
      </c>
      <c r="C911" t="str">
        <f>IF('BB-2024-Saturday'!AJ914="m","v","a")</f>
        <v>a</v>
      </c>
      <c r="D911" s="92" t="str">
        <f>IF('BB-2024-Saturday'!AJ914&lt;&gt;"",'BB-2024-Saturday'!AI914,"")</f>
        <v/>
      </c>
      <c r="E911" s="119" t="str">
        <f>IF('BB-2024-Saturday'!$AJ914&lt;&gt;"",IF('BB-2024-Saturday'!$AJ914="t",0,'BB-2024-Saturday'!AM914),"")</f>
        <v/>
      </c>
      <c r="F911" s="119" t="str">
        <f>IF('BB-2024-Saturday'!$AJ914&lt;&gt;"",IF('BB-2024-Saturday'!$AJ914="t",0,'BB-2024-Saturday'!AN914),"")</f>
        <v/>
      </c>
      <c r="G911" s="119" t="str">
        <f>IF('BB-2024-Saturday'!$AJ914&lt;&gt;"",IF('BB-2024-Saturday'!$AJ914="t",0,'BB-2024-Saturday'!AO914),"")</f>
        <v/>
      </c>
      <c r="H911" s="119" t="str">
        <f>IF('BB-2024-Saturday'!$AJ914&lt;&gt;"",IF('BB-2024-Saturday'!$AJ914="t",0,'BB-2024-Saturday'!AP914),"")</f>
        <v/>
      </c>
      <c r="I911" s="119" t="str">
        <f>IF('BB-2024-Saturday'!$AJ914&lt;&gt;"",IF('BB-2024-Saturday'!$AJ914="t",0,'BB-2024-Saturday'!AQ914),"")</f>
        <v/>
      </c>
      <c r="J911" s="119" t="str">
        <f>IF('BB-2024-Saturday'!$AJ914&lt;&gt;"",IF('BB-2024-Saturday'!$AJ914="t",'BB-2024-Saturday'!AM914,0),"")</f>
        <v/>
      </c>
      <c r="K911" s="119" t="str">
        <f>IF('BB-2024-Saturday'!$AJ914&lt;&gt;"",IF('BB-2024-Saturday'!$AJ914="t",'BB-2024-Saturday'!AN914,0),"")</f>
        <v/>
      </c>
      <c r="L911" s="119" t="str">
        <f>IF('BB-2024-Saturday'!$AJ914&lt;&gt;"",IF('BB-2024-Saturday'!$AJ914="t",'BB-2024-Saturday'!AO914,0),"")</f>
        <v/>
      </c>
      <c r="M911" s="119" t="str">
        <f>IF('BB-2024-Saturday'!$AJ914&lt;&gt;"",IF('BB-2024-Saturday'!$AJ914="t",'BB-2024-Saturday'!AP914,0),"")</f>
        <v/>
      </c>
      <c r="N911" s="120" t="str">
        <f>IF('BB-2024-Saturday'!$AJ914&lt;&gt;"",IF('BB-2024-Saturday'!$AJ914="m",'BB-2024-Saturday'!U914,0),"")</f>
        <v/>
      </c>
      <c r="O911" s="120" t="str">
        <f>IF('BB-2024-Saturday'!$AJ914&lt;&gt;"",IF('BB-2024-Saturday'!$AJ914="m",'BB-2024-Saturday'!V914,0),"")</f>
        <v/>
      </c>
    </row>
    <row r="912" spans="1:15" x14ac:dyDescent="0.25">
      <c r="A912" t="str">
        <f>IF('BB-2024-Saturday'!AJ915&lt;&gt;"",'BB-2024-Saturday'!AJ915,"")</f>
        <v/>
      </c>
      <c r="B912" t="str">
        <f>IF('BB-2024-Saturday'!AJ915&lt;&gt;"",'BB-2024-Saturday'!AR915,"")</f>
        <v/>
      </c>
      <c r="C912" t="str">
        <f>IF('BB-2024-Saturday'!AJ915="m","v","a")</f>
        <v>a</v>
      </c>
      <c r="D912" s="92" t="str">
        <f>IF('BB-2024-Saturday'!AJ915&lt;&gt;"",'BB-2024-Saturday'!AI915,"")</f>
        <v/>
      </c>
      <c r="E912" s="119" t="str">
        <f>IF('BB-2024-Saturday'!$AJ915&lt;&gt;"",IF('BB-2024-Saturday'!$AJ915="t",0,'BB-2024-Saturday'!AM915),"")</f>
        <v/>
      </c>
      <c r="F912" s="119" t="str">
        <f>IF('BB-2024-Saturday'!$AJ915&lt;&gt;"",IF('BB-2024-Saturday'!$AJ915="t",0,'BB-2024-Saturday'!AN915),"")</f>
        <v/>
      </c>
      <c r="G912" s="119" t="str">
        <f>IF('BB-2024-Saturday'!$AJ915&lt;&gt;"",IF('BB-2024-Saturday'!$AJ915="t",0,'BB-2024-Saturday'!AO915),"")</f>
        <v/>
      </c>
      <c r="H912" s="119" t="str">
        <f>IF('BB-2024-Saturday'!$AJ915&lt;&gt;"",IF('BB-2024-Saturday'!$AJ915="t",0,'BB-2024-Saturday'!AP915),"")</f>
        <v/>
      </c>
      <c r="I912" s="119" t="str">
        <f>IF('BB-2024-Saturday'!$AJ915&lt;&gt;"",IF('BB-2024-Saturday'!$AJ915="t",0,'BB-2024-Saturday'!AQ915),"")</f>
        <v/>
      </c>
      <c r="J912" s="119" t="str">
        <f>IF('BB-2024-Saturday'!$AJ915&lt;&gt;"",IF('BB-2024-Saturday'!$AJ915="t",'BB-2024-Saturday'!AM915,0),"")</f>
        <v/>
      </c>
      <c r="K912" s="119" t="str">
        <f>IF('BB-2024-Saturday'!$AJ915&lt;&gt;"",IF('BB-2024-Saturday'!$AJ915="t",'BB-2024-Saturday'!AN915,0),"")</f>
        <v/>
      </c>
      <c r="L912" s="119" t="str">
        <f>IF('BB-2024-Saturday'!$AJ915&lt;&gt;"",IF('BB-2024-Saturday'!$AJ915="t",'BB-2024-Saturday'!AO915,0),"")</f>
        <v/>
      </c>
      <c r="M912" s="119" t="str">
        <f>IF('BB-2024-Saturday'!$AJ915&lt;&gt;"",IF('BB-2024-Saturday'!$AJ915="t",'BB-2024-Saturday'!AP915,0),"")</f>
        <v/>
      </c>
      <c r="N912" s="120" t="str">
        <f>IF('BB-2024-Saturday'!$AJ915&lt;&gt;"",IF('BB-2024-Saturday'!$AJ915="m",'BB-2024-Saturday'!U915,0),"")</f>
        <v/>
      </c>
      <c r="O912" s="120" t="str">
        <f>IF('BB-2024-Saturday'!$AJ915&lt;&gt;"",IF('BB-2024-Saturday'!$AJ915="m",'BB-2024-Saturday'!V915,0),"")</f>
        <v/>
      </c>
    </row>
    <row r="913" spans="1:15" x14ac:dyDescent="0.25">
      <c r="A913" t="str">
        <f>IF('BB-2024-Saturday'!AJ916&lt;&gt;"",'BB-2024-Saturday'!AJ916,"")</f>
        <v/>
      </c>
      <c r="B913" t="str">
        <f>IF('BB-2024-Saturday'!AJ916&lt;&gt;"",'BB-2024-Saturday'!AR916,"")</f>
        <v/>
      </c>
      <c r="C913" t="str">
        <f>IF('BB-2024-Saturday'!AJ916="m","v","a")</f>
        <v>a</v>
      </c>
      <c r="D913" s="92" t="str">
        <f>IF('BB-2024-Saturday'!AJ916&lt;&gt;"",'BB-2024-Saturday'!AI916,"")</f>
        <v/>
      </c>
      <c r="E913" s="119" t="str">
        <f>IF('BB-2024-Saturday'!$AJ916&lt;&gt;"",IF('BB-2024-Saturday'!$AJ916="t",0,'BB-2024-Saturday'!AM916),"")</f>
        <v/>
      </c>
      <c r="F913" s="119" t="str">
        <f>IF('BB-2024-Saturday'!$AJ916&lt;&gt;"",IF('BB-2024-Saturday'!$AJ916="t",0,'BB-2024-Saturday'!AN916),"")</f>
        <v/>
      </c>
      <c r="G913" s="119" t="str">
        <f>IF('BB-2024-Saturday'!$AJ916&lt;&gt;"",IF('BB-2024-Saturday'!$AJ916="t",0,'BB-2024-Saturday'!AO916),"")</f>
        <v/>
      </c>
      <c r="H913" s="119" t="str">
        <f>IF('BB-2024-Saturday'!$AJ916&lt;&gt;"",IF('BB-2024-Saturday'!$AJ916="t",0,'BB-2024-Saturday'!AP916),"")</f>
        <v/>
      </c>
      <c r="I913" s="119" t="str">
        <f>IF('BB-2024-Saturday'!$AJ916&lt;&gt;"",IF('BB-2024-Saturday'!$AJ916="t",0,'BB-2024-Saturday'!AQ916),"")</f>
        <v/>
      </c>
      <c r="J913" s="119" t="str">
        <f>IF('BB-2024-Saturday'!$AJ916&lt;&gt;"",IF('BB-2024-Saturday'!$AJ916="t",'BB-2024-Saturday'!AM916,0),"")</f>
        <v/>
      </c>
      <c r="K913" s="119" t="str">
        <f>IF('BB-2024-Saturday'!$AJ916&lt;&gt;"",IF('BB-2024-Saturday'!$AJ916="t",'BB-2024-Saturday'!AN916,0),"")</f>
        <v/>
      </c>
      <c r="L913" s="119" t="str">
        <f>IF('BB-2024-Saturday'!$AJ916&lt;&gt;"",IF('BB-2024-Saturday'!$AJ916="t",'BB-2024-Saturday'!AO916,0),"")</f>
        <v/>
      </c>
      <c r="M913" s="119" t="str">
        <f>IF('BB-2024-Saturday'!$AJ916&lt;&gt;"",IF('BB-2024-Saturday'!$AJ916="t",'BB-2024-Saturday'!AP916,0),"")</f>
        <v/>
      </c>
      <c r="N913" s="120" t="str">
        <f>IF('BB-2024-Saturday'!$AJ916&lt;&gt;"",IF('BB-2024-Saturday'!$AJ916="m",'BB-2024-Saturday'!U916,0),"")</f>
        <v/>
      </c>
      <c r="O913" s="120" t="str">
        <f>IF('BB-2024-Saturday'!$AJ916&lt;&gt;"",IF('BB-2024-Saturday'!$AJ916="m",'BB-2024-Saturday'!V916,0),"")</f>
        <v/>
      </c>
    </row>
    <row r="914" spans="1:15" x14ac:dyDescent="0.25">
      <c r="A914" t="str">
        <f>IF('BB-2024-Saturday'!AJ917&lt;&gt;"",'BB-2024-Saturday'!AJ917,"")</f>
        <v/>
      </c>
      <c r="B914" t="str">
        <f>IF('BB-2024-Saturday'!AJ917&lt;&gt;"",'BB-2024-Saturday'!AR917,"")</f>
        <v/>
      </c>
      <c r="C914" t="str">
        <f>IF('BB-2024-Saturday'!AJ917="m","v","a")</f>
        <v>a</v>
      </c>
      <c r="D914" s="92" t="str">
        <f>IF('BB-2024-Saturday'!AJ917&lt;&gt;"",'BB-2024-Saturday'!AI917,"")</f>
        <v/>
      </c>
      <c r="E914" s="119" t="str">
        <f>IF('BB-2024-Saturday'!$AJ917&lt;&gt;"",IF('BB-2024-Saturday'!$AJ917="t",0,'BB-2024-Saturday'!AM917),"")</f>
        <v/>
      </c>
      <c r="F914" s="119" t="str">
        <f>IF('BB-2024-Saturday'!$AJ917&lt;&gt;"",IF('BB-2024-Saturday'!$AJ917="t",0,'BB-2024-Saturday'!AN917),"")</f>
        <v/>
      </c>
      <c r="G914" s="119" t="str">
        <f>IF('BB-2024-Saturday'!$AJ917&lt;&gt;"",IF('BB-2024-Saturday'!$AJ917="t",0,'BB-2024-Saturday'!AO917),"")</f>
        <v/>
      </c>
      <c r="H914" s="119" t="str">
        <f>IF('BB-2024-Saturday'!$AJ917&lt;&gt;"",IF('BB-2024-Saturday'!$AJ917="t",0,'BB-2024-Saturday'!AP917),"")</f>
        <v/>
      </c>
      <c r="I914" s="119" t="str">
        <f>IF('BB-2024-Saturday'!$AJ917&lt;&gt;"",IF('BB-2024-Saturday'!$AJ917="t",0,'BB-2024-Saturday'!AQ917),"")</f>
        <v/>
      </c>
      <c r="J914" s="119" t="str">
        <f>IF('BB-2024-Saturday'!$AJ917&lt;&gt;"",IF('BB-2024-Saturday'!$AJ917="t",'BB-2024-Saturday'!AM917,0),"")</f>
        <v/>
      </c>
      <c r="K914" s="119" t="str">
        <f>IF('BB-2024-Saturday'!$AJ917&lt;&gt;"",IF('BB-2024-Saturday'!$AJ917="t",'BB-2024-Saturday'!AN917,0),"")</f>
        <v/>
      </c>
      <c r="L914" s="119" t="str">
        <f>IF('BB-2024-Saturday'!$AJ917&lt;&gt;"",IF('BB-2024-Saturday'!$AJ917="t",'BB-2024-Saturday'!AO917,0),"")</f>
        <v/>
      </c>
      <c r="M914" s="119" t="str">
        <f>IF('BB-2024-Saturday'!$AJ917&lt;&gt;"",IF('BB-2024-Saturday'!$AJ917="t",'BB-2024-Saturday'!AP917,0),"")</f>
        <v/>
      </c>
      <c r="N914" s="120" t="str">
        <f>IF('BB-2024-Saturday'!$AJ917&lt;&gt;"",IF('BB-2024-Saturday'!$AJ917="m",'BB-2024-Saturday'!U917,0),"")</f>
        <v/>
      </c>
      <c r="O914" s="120" t="str">
        <f>IF('BB-2024-Saturday'!$AJ917&lt;&gt;"",IF('BB-2024-Saturday'!$AJ917="m",'BB-2024-Saturday'!V917,0),"")</f>
        <v/>
      </c>
    </row>
    <row r="915" spans="1:15" x14ac:dyDescent="0.25">
      <c r="A915" t="str">
        <f>IF('BB-2024-Saturday'!AJ918&lt;&gt;"",'BB-2024-Saturday'!AJ918,"")</f>
        <v/>
      </c>
      <c r="B915" t="str">
        <f>IF('BB-2024-Saturday'!AJ918&lt;&gt;"",'BB-2024-Saturday'!AR918,"")</f>
        <v/>
      </c>
      <c r="C915" t="str">
        <f>IF('BB-2024-Saturday'!AJ918="m","v","a")</f>
        <v>a</v>
      </c>
      <c r="D915" s="92" t="str">
        <f>IF('BB-2024-Saturday'!AJ918&lt;&gt;"",'BB-2024-Saturday'!AI918,"")</f>
        <v/>
      </c>
      <c r="E915" s="119" t="str">
        <f>IF('BB-2024-Saturday'!$AJ918&lt;&gt;"",IF('BB-2024-Saturday'!$AJ918="t",0,'BB-2024-Saturday'!AM918),"")</f>
        <v/>
      </c>
      <c r="F915" s="119" t="str">
        <f>IF('BB-2024-Saturday'!$AJ918&lt;&gt;"",IF('BB-2024-Saturday'!$AJ918="t",0,'BB-2024-Saturday'!AN918),"")</f>
        <v/>
      </c>
      <c r="G915" s="119" t="str">
        <f>IF('BB-2024-Saturday'!$AJ918&lt;&gt;"",IF('BB-2024-Saturday'!$AJ918="t",0,'BB-2024-Saturday'!AO918),"")</f>
        <v/>
      </c>
      <c r="H915" s="119" t="str">
        <f>IF('BB-2024-Saturday'!$AJ918&lt;&gt;"",IF('BB-2024-Saturday'!$AJ918="t",0,'BB-2024-Saturday'!AP918),"")</f>
        <v/>
      </c>
      <c r="I915" s="119" t="str">
        <f>IF('BB-2024-Saturday'!$AJ918&lt;&gt;"",IF('BB-2024-Saturday'!$AJ918="t",0,'BB-2024-Saturday'!AQ918),"")</f>
        <v/>
      </c>
      <c r="J915" s="119" t="str">
        <f>IF('BB-2024-Saturday'!$AJ918&lt;&gt;"",IF('BB-2024-Saturday'!$AJ918="t",'BB-2024-Saturday'!AM918,0),"")</f>
        <v/>
      </c>
      <c r="K915" s="119" t="str">
        <f>IF('BB-2024-Saturday'!$AJ918&lt;&gt;"",IF('BB-2024-Saturday'!$AJ918="t",'BB-2024-Saturday'!AN918,0),"")</f>
        <v/>
      </c>
      <c r="L915" s="119" t="str">
        <f>IF('BB-2024-Saturday'!$AJ918&lt;&gt;"",IF('BB-2024-Saturday'!$AJ918="t",'BB-2024-Saturday'!AO918,0),"")</f>
        <v/>
      </c>
      <c r="M915" s="119" t="str">
        <f>IF('BB-2024-Saturday'!$AJ918&lt;&gt;"",IF('BB-2024-Saturday'!$AJ918="t",'BB-2024-Saturday'!AP918,0),"")</f>
        <v/>
      </c>
      <c r="N915" s="120" t="str">
        <f>IF('BB-2024-Saturday'!$AJ918&lt;&gt;"",IF('BB-2024-Saturday'!$AJ918="m",'BB-2024-Saturday'!U918,0),"")</f>
        <v/>
      </c>
      <c r="O915" s="120" t="str">
        <f>IF('BB-2024-Saturday'!$AJ918&lt;&gt;"",IF('BB-2024-Saturday'!$AJ918="m",'BB-2024-Saturday'!V918,0),"")</f>
        <v/>
      </c>
    </row>
    <row r="916" spans="1:15" x14ac:dyDescent="0.25">
      <c r="A916" t="str">
        <f>IF('BB-2024-Saturday'!AJ919&lt;&gt;"",'BB-2024-Saturday'!AJ919,"")</f>
        <v/>
      </c>
      <c r="B916" t="str">
        <f>IF('BB-2024-Saturday'!AJ919&lt;&gt;"",'BB-2024-Saturday'!AR919,"")</f>
        <v/>
      </c>
      <c r="C916" t="str">
        <f>IF('BB-2024-Saturday'!AJ919="m","v","a")</f>
        <v>a</v>
      </c>
      <c r="D916" s="92" t="str">
        <f>IF('BB-2024-Saturday'!AJ919&lt;&gt;"",'BB-2024-Saturday'!AI919,"")</f>
        <v/>
      </c>
      <c r="E916" s="119" t="str">
        <f>IF('BB-2024-Saturday'!$AJ919&lt;&gt;"",IF('BB-2024-Saturday'!$AJ919="t",0,'BB-2024-Saturday'!AM919),"")</f>
        <v/>
      </c>
      <c r="F916" s="119" t="str">
        <f>IF('BB-2024-Saturday'!$AJ919&lt;&gt;"",IF('BB-2024-Saturday'!$AJ919="t",0,'BB-2024-Saturday'!AN919),"")</f>
        <v/>
      </c>
      <c r="G916" s="119" t="str">
        <f>IF('BB-2024-Saturday'!$AJ919&lt;&gt;"",IF('BB-2024-Saturday'!$AJ919="t",0,'BB-2024-Saturday'!AO919),"")</f>
        <v/>
      </c>
      <c r="H916" s="119" t="str">
        <f>IF('BB-2024-Saturday'!$AJ919&lt;&gt;"",IF('BB-2024-Saturday'!$AJ919="t",0,'BB-2024-Saturday'!AP919),"")</f>
        <v/>
      </c>
      <c r="I916" s="119" t="str">
        <f>IF('BB-2024-Saturday'!$AJ919&lt;&gt;"",IF('BB-2024-Saturday'!$AJ919="t",0,'BB-2024-Saturday'!AQ919),"")</f>
        <v/>
      </c>
      <c r="J916" s="119" t="str">
        <f>IF('BB-2024-Saturday'!$AJ919&lt;&gt;"",IF('BB-2024-Saturday'!$AJ919="t",'BB-2024-Saturday'!AM919,0),"")</f>
        <v/>
      </c>
      <c r="K916" s="119" t="str">
        <f>IF('BB-2024-Saturday'!$AJ919&lt;&gt;"",IF('BB-2024-Saturday'!$AJ919="t",'BB-2024-Saturday'!AN919,0),"")</f>
        <v/>
      </c>
      <c r="L916" s="119" t="str">
        <f>IF('BB-2024-Saturday'!$AJ919&lt;&gt;"",IF('BB-2024-Saturday'!$AJ919="t",'BB-2024-Saturday'!AO919,0),"")</f>
        <v/>
      </c>
      <c r="M916" s="119" t="str">
        <f>IF('BB-2024-Saturday'!$AJ919&lt;&gt;"",IF('BB-2024-Saturday'!$AJ919="t",'BB-2024-Saturday'!AP919,0),"")</f>
        <v/>
      </c>
      <c r="N916" s="120" t="str">
        <f>IF('BB-2024-Saturday'!$AJ919&lt;&gt;"",IF('BB-2024-Saturday'!$AJ919="m",'BB-2024-Saturday'!U919,0),"")</f>
        <v/>
      </c>
      <c r="O916" s="120" t="str">
        <f>IF('BB-2024-Saturday'!$AJ919&lt;&gt;"",IF('BB-2024-Saturday'!$AJ919="m",'BB-2024-Saturday'!V919,0),"")</f>
        <v/>
      </c>
    </row>
    <row r="917" spans="1:15" x14ac:dyDescent="0.25">
      <c r="A917" t="str">
        <f>IF('BB-2024-Saturday'!AJ920&lt;&gt;"",'BB-2024-Saturday'!AJ920,"")</f>
        <v/>
      </c>
      <c r="B917" t="str">
        <f>IF('BB-2024-Saturday'!AJ920&lt;&gt;"",'BB-2024-Saturday'!AR920,"")</f>
        <v/>
      </c>
      <c r="C917" t="str">
        <f>IF('BB-2024-Saturday'!AJ920="m","v","a")</f>
        <v>a</v>
      </c>
      <c r="D917" s="92" t="str">
        <f>IF('BB-2024-Saturday'!AJ920&lt;&gt;"",'BB-2024-Saturday'!AI920,"")</f>
        <v/>
      </c>
      <c r="E917" s="119" t="str">
        <f>IF('BB-2024-Saturday'!$AJ920&lt;&gt;"",IF('BB-2024-Saturday'!$AJ920="t",0,'BB-2024-Saturday'!AM920),"")</f>
        <v/>
      </c>
      <c r="F917" s="119" t="str">
        <f>IF('BB-2024-Saturday'!$AJ920&lt;&gt;"",IF('BB-2024-Saturday'!$AJ920="t",0,'BB-2024-Saturday'!AN920),"")</f>
        <v/>
      </c>
      <c r="G917" s="119" t="str">
        <f>IF('BB-2024-Saturday'!$AJ920&lt;&gt;"",IF('BB-2024-Saturday'!$AJ920="t",0,'BB-2024-Saturday'!AO920),"")</f>
        <v/>
      </c>
      <c r="H917" s="119" t="str">
        <f>IF('BB-2024-Saturday'!$AJ920&lt;&gt;"",IF('BB-2024-Saturday'!$AJ920="t",0,'BB-2024-Saturday'!AP920),"")</f>
        <v/>
      </c>
      <c r="I917" s="119" t="str">
        <f>IF('BB-2024-Saturday'!$AJ920&lt;&gt;"",IF('BB-2024-Saturday'!$AJ920="t",0,'BB-2024-Saturday'!AQ920),"")</f>
        <v/>
      </c>
      <c r="J917" s="119" t="str">
        <f>IF('BB-2024-Saturday'!$AJ920&lt;&gt;"",IF('BB-2024-Saturday'!$AJ920="t",'BB-2024-Saturday'!AM920,0),"")</f>
        <v/>
      </c>
      <c r="K917" s="119" t="str">
        <f>IF('BB-2024-Saturday'!$AJ920&lt;&gt;"",IF('BB-2024-Saturday'!$AJ920="t",'BB-2024-Saturday'!AN920,0),"")</f>
        <v/>
      </c>
      <c r="L917" s="119" t="str">
        <f>IF('BB-2024-Saturday'!$AJ920&lt;&gt;"",IF('BB-2024-Saturday'!$AJ920="t",'BB-2024-Saturday'!AO920,0),"")</f>
        <v/>
      </c>
      <c r="M917" s="119" t="str">
        <f>IF('BB-2024-Saturday'!$AJ920&lt;&gt;"",IF('BB-2024-Saturday'!$AJ920="t",'BB-2024-Saturday'!AP920,0),"")</f>
        <v/>
      </c>
      <c r="N917" s="120" t="str">
        <f>IF('BB-2024-Saturday'!$AJ920&lt;&gt;"",IF('BB-2024-Saturday'!$AJ920="m",'BB-2024-Saturday'!U920,0),"")</f>
        <v/>
      </c>
      <c r="O917" s="120" t="str">
        <f>IF('BB-2024-Saturday'!$AJ920&lt;&gt;"",IF('BB-2024-Saturday'!$AJ920="m",'BB-2024-Saturday'!V920,0),"")</f>
        <v/>
      </c>
    </row>
    <row r="918" spans="1:15" x14ac:dyDescent="0.25">
      <c r="A918" t="str">
        <f>IF('BB-2024-Saturday'!AJ921&lt;&gt;"",'BB-2024-Saturday'!AJ921,"")</f>
        <v/>
      </c>
      <c r="B918" t="str">
        <f>IF('BB-2024-Saturday'!AJ921&lt;&gt;"",'BB-2024-Saturday'!AR921,"")</f>
        <v/>
      </c>
      <c r="C918" t="str">
        <f>IF('BB-2024-Saturday'!AJ921="m","v","a")</f>
        <v>a</v>
      </c>
      <c r="D918" s="92" t="str">
        <f>IF('BB-2024-Saturday'!AJ921&lt;&gt;"",'BB-2024-Saturday'!AI921,"")</f>
        <v/>
      </c>
      <c r="E918" s="119" t="str">
        <f>IF('BB-2024-Saturday'!$AJ921&lt;&gt;"",IF('BB-2024-Saturday'!$AJ921="t",0,'BB-2024-Saturday'!AM921),"")</f>
        <v/>
      </c>
      <c r="F918" s="119" t="str">
        <f>IF('BB-2024-Saturday'!$AJ921&lt;&gt;"",IF('BB-2024-Saturday'!$AJ921="t",0,'BB-2024-Saturday'!AN921),"")</f>
        <v/>
      </c>
      <c r="G918" s="119" t="str">
        <f>IF('BB-2024-Saturday'!$AJ921&lt;&gt;"",IF('BB-2024-Saturday'!$AJ921="t",0,'BB-2024-Saturday'!AO921),"")</f>
        <v/>
      </c>
      <c r="H918" s="119" t="str">
        <f>IF('BB-2024-Saturday'!$AJ921&lt;&gt;"",IF('BB-2024-Saturday'!$AJ921="t",0,'BB-2024-Saturday'!AP921),"")</f>
        <v/>
      </c>
      <c r="I918" s="119" t="str">
        <f>IF('BB-2024-Saturday'!$AJ921&lt;&gt;"",IF('BB-2024-Saturday'!$AJ921="t",0,'BB-2024-Saturday'!AQ921),"")</f>
        <v/>
      </c>
      <c r="J918" s="119" t="str">
        <f>IF('BB-2024-Saturday'!$AJ921&lt;&gt;"",IF('BB-2024-Saturday'!$AJ921="t",'BB-2024-Saturday'!AM921,0),"")</f>
        <v/>
      </c>
      <c r="K918" s="119" t="str">
        <f>IF('BB-2024-Saturday'!$AJ921&lt;&gt;"",IF('BB-2024-Saturday'!$AJ921="t",'BB-2024-Saturday'!AN921,0),"")</f>
        <v/>
      </c>
      <c r="L918" s="119" t="str">
        <f>IF('BB-2024-Saturday'!$AJ921&lt;&gt;"",IF('BB-2024-Saturday'!$AJ921="t",'BB-2024-Saturday'!AO921,0),"")</f>
        <v/>
      </c>
      <c r="M918" s="119" t="str">
        <f>IF('BB-2024-Saturday'!$AJ921&lt;&gt;"",IF('BB-2024-Saturday'!$AJ921="t",'BB-2024-Saturday'!AP921,0),"")</f>
        <v/>
      </c>
      <c r="N918" s="120" t="str">
        <f>IF('BB-2024-Saturday'!$AJ921&lt;&gt;"",IF('BB-2024-Saturday'!$AJ921="m",'BB-2024-Saturday'!U921,0),"")</f>
        <v/>
      </c>
      <c r="O918" s="120" t="str">
        <f>IF('BB-2024-Saturday'!$AJ921&lt;&gt;"",IF('BB-2024-Saturday'!$AJ921="m",'BB-2024-Saturday'!V921,0),"")</f>
        <v/>
      </c>
    </row>
    <row r="919" spans="1:15" x14ac:dyDescent="0.25">
      <c r="A919" t="str">
        <f>IF('BB-2024-Saturday'!AJ922&lt;&gt;"",'BB-2024-Saturday'!AJ922,"")</f>
        <v/>
      </c>
      <c r="B919" t="str">
        <f>IF('BB-2024-Saturday'!AJ922&lt;&gt;"",'BB-2024-Saturday'!AR922,"")</f>
        <v/>
      </c>
      <c r="C919" t="str">
        <f>IF('BB-2024-Saturday'!AJ922="m","v","a")</f>
        <v>a</v>
      </c>
      <c r="D919" s="92" t="str">
        <f>IF('BB-2024-Saturday'!AJ922&lt;&gt;"",'BB-2024-Saturday'!AI922,"")</f>
        <v/>
      </c>
      <c r="E919" s="119" t="str">
        <f>IF('BB-2024-Saturday'!$AJ922&lt;&gt;"",IF('BB-2024-Saturday'!$AJ922="t",0,'BB-2024-Saturday'!AM922),"")</f>
        <v/>
      </c>
      <c r="F919" s="119" t="str">
        <f>IF('BB-2024-Saturday'!$AJ922&lt;&gt;"",IF('BB-2024-Saturday'!$AJ922="t",0,'BB-2024-Saturday'!AN922),"")</f>
        <v/>
      </c>
      <c r="G919" s="119" t="str">
        <f>IF('BB-2024-Saturday'!$AJ922&lt;&gt;"",IF('BB-2024-Saturday'!$AJ922="t",0,'BB-2024-Saturday'!AO922),"")</f>
        <v/>
      </c>
      <c r="H919" s="119" t="str">
        <f>IF('BB-2024-Saturday'!$AJ922&lt;&gt;"",IF('BB-2024-Saturday'!$AJ922="t",0,'BB-2024-Saturday'!AP922),"")</f>
        <v/>
      </c>
      <c r="I919" s="119" t="str">
        <f>IF('BB-2024-Saturday'!$AJ922&lt;&gt;"",IF('BB-2024-Saturday'!$AJ922="t",0,'BB-2024-Saturday'!AQ922),"")</f>
        <v/>
      </c>
      <c r="J919" s="119" t="str">
        <f>IF('BB-2024-Saturday'!$AJ922&lt;&gt;"",IF('BB-2024-Saturday'!$AJ922="t",'BB-2024-Saturday'!AM922,0),"")</f>
        <v/>
      </c>
      <c r="K919" s="119" t="str">
        <f>IF('BB-2024-Saturday'!$AJ922&lt;&gt;"",IF('BB-2024-Saturday'!$AJ922="t",'BB-2024-Saturday'!AN922,0),"")</f>
        <v/>
      </c>
      <c r="L919" s="119" t="str">
        <f>IF('BB-2024-Saturday'!$AJ922&lt;&gt;"",IF('BB-2024-Saturday'!$AJ922="t",'BB-2024-Saturday'!AO922,0),"")</f>
        <v/>
      </c>
      <c r="M919" s="119" t="str">
        <f>IF('BB-2024-Saturday'!$AJ922&lt;&gt;"",IF('BB-2024-Saturday'!$AJ922="t",'BB-2024-Saturday'!AP922,0),"")</f>
        <v/>
      </c>
      <c r="N919" s="120" t="str">
        <f>IF('BB-2024-Saturday'!$AJ922&lt;&gt;"",IF('BB-2024-Saturday'!$AJ922="m",'BB-2024-Saturday'!U922,0),"")</f>
        <v/>
      </c>
      <c r="O919" s="120" t="str">
        <f>IF('BB-2024-Saturday'!$AJ922&lt;&gt;"",IF('BB-2024-Saturday'!$AJ922="m",'BB-2024-Saturday'!V922,0),"")</f>
        <v/>
      </c>
    </row>
    <row r="920" spans="1:15" x14ac:dyDescent="0.25">
      <c r="A920" t="str">
        <f>IF('BB-2024-Saturday'!AJ923&lt;&gt;"",'BB-2024-Saturday'!AJ923,"")</f>
        <v/>
      </c>
      <c r="B920" t="str">
        <f>IF('BB-2024-Saturday'!AJ923&lt;&gt;"",'BB-2024-Saturday'!AR923,"")</f>
        <v/>
      </c>
      <c r="C920" t="str">
        <f>IF('BB-2024-Saturday'!AJ923="m","v","a")</f>
        <v>a</v>
      </c>
      <c r="D920" s="92" t="str">
        <f>IF('BB-2024-Saturday'!AJ923&lt;&gt;"",'BB-2024-Saturday'!AI923,"")</f>
        <v/>
      </c>
      <c r="E920" s="119" t="str">
        <f>IF('BB-2024-Saturday'!$AJ923&lt;&gt;"",IF('BB-2024-Saturday'!$AJ923="t",0,'BB-2024-Saturday'!AM923),"")</f>
        <v/>
      </c>
      <c r="F920" s="119" t="str">
        <f>IF('BB-2024-Saturday'!$AJ923&lt;&gt;"",IF('BB-2024-Saturday'!$AJ923="t",0,'BB-2024-Saturday'!AN923),"")</f>
        <v/>
      </c>
      <c r="G920" s="119" t="str">
        <f>IF('BB-2024-Saturday'!$AJ923&lt;&gt;"",IF('BB-2024-Saturday'!$AJ923="t",0,'BB-2024-Saturday'!AO923),"")</f>
        <v/>
      </c>
      <c r="H920" s="119" t="str">
        <f>IF('BB-2024-Saturday'!$AJ923&lt;&gt;"",IF('BB-2024-Saturday'!$AJ923="t",0,'BB-2024-Saturday'!AP923),"")</f>
        <v/>
      </c>
      <c r="I920" s="119" t="str">
        <f>IF('BB-2024-Saturday'!$AJ923&lt;&gt;"",IF('BB-2024-Saturday'!$AJ923="t",0,'BB-2024-Saturday'!AQ923),"")</f>
        <v/>
      </c>
      <c r="J920" s="119" t="str">
        <f>IF('BB-2024-Saturday'!$AJ923&lt;&gt;"",IF('BB-2024-Saturday'!$AJ923="t",'BB-2024-Saturday'!AM923,0),"")</f>
        <v/>
      </c>
      <c r="K920" s="119" t="str">
        <f>IF('BB-2024-Saturday'!$AJ923&lt;&gt;"",IF('BB-2024-Saturday'!$AJ923="t",'BB-2024-Saturday'!AN923,0),"")</f>
        <v/>
      </c>
      <c r="L920" s="119" t="str">
        <f>IF('BB-2024-Saturday'!$AJ923&lt;&gt;"",IF('BB-2024-Saturday'!$AJ923="t",'BB-2024-Saturday'!AO923,0),"")</f>
        <v/>
      </c>
      <c r="M920" s="119" t="str">
        <f>IF('BB-2024-Saturday'!$AJ923&lt;&gt;"",IF('BB-2024-Saturday'!$AJ923="t",'BB-2024-Saturday'!AP923,0),"")</f>
        <v/>
      </c>
      <c r="N920" s="120" t="str">
        <f>IF('BB-2024-Saturday'!$AJ923&lt;&gt;"",IF('BB-2024-Saturday'!$AJ923="m",'BB-2024-Saturday'!U923,0),"")</f>
        <v/>
      </c>
      <c r="O920" s="120" t="str">
        <f>IF('BB-2024-Saturday'!$AJ923&lt;&gt;"",IF('BB-2024-Saturday'!$AJ923="m",'BB-2024-Saturday'!V923,0),"")</f>
        <v/>
      </c>
    </row>
    <row r="921" spans="1:15" x14ac:dyDescent="0.25">
      <c r="A921" t="str">
        <f>IF('BB-2024-Saturday'!AJ924&lt;&gt;"",'BB-2024-Saturday'!AJ924,"")</f>
        <v/>
      </c>
      <c r="B921" t="str">
        <f>IF('BB-2024-Saturday'!AJ924&lt;&gt;"",'BB-2024-Saturday'!AR924,"")</f>
        <v/>
      </c>
      <c r="C921" t="str">
        <f>IF('BB-2024-Saturday'!AJ924="m","v","a")</f>
        <v>a</v>
      </c>
      <c r="D921" s="92" t="str">
        <f>IF('BB-2024-Saturday'!AJ924&lt;&gt;"",'BB-2024-Saturday'!AI924,"")</f>
        <v/>
      </c>
      <c r="E921" s="119" t="str">
        <f>IF('BB-2024-Saturday'!$AJ924&lt;&gt;"",IF('BB-2024-Saturday'!$AJ924="t",0,'BB-2024-Saturday'!AM924),"")</f>
        <v/>
      </c>
      <c r="F921" s="119" t="str">
        <f>IF('BB-2024-Saturday'!$AJ924&lt;&gt;"",IF('BB-2024-Saturday'!$AJ924="t",0,'BB-2024-Saturday'!AN924),"")</f>
        <v/>
      </c>
      <c r="G921" s="119" t="str">
        <f>IF('BB-2024-Saturday'!$AJ924&lt;&gt;"",IF('BB-2024-Saturday'!$AJ924="t",0,'BB-2024-Saturday'!AO924),"")</f>
        <v/>
      </c>
      <c r="H921" s="119" t="str">
        <f>IF('BB-2024-Saturday'!$AJ924&lt;&gt;"",IF('BB-2024-Saturday'!$AJ924="t",0,'BB-2024-Saturday'!AP924),"")</f>
        <v/>
      </c>
      <c r="I921" s="119" t="str">
        <f>IF('BB-2024-Saturday'!$AJ924&lt;&gt;"",IF('BB-2024-Saturday'!$AJ924="t",0,'BB-2024-Saturday'!AQ924),"")</f>
        <v/>
      </c>
      <c r="J921" s="119" t="str">
        <f>IF('BB-2024-Saturday'!$AJ924&lt;&gt;"",IF('BB-2024-Saturday'!$AJ924="t",'BB-2024-Saturday'!AM924,0),"")</f>
        <v/>
      </c>
      <c r="K921" s="119" t="str">
        <f>IF('BB-2024-Saturday'!$AJ924&lt;&gt;"",IF('BB-2024-Saturday'!$AJ924="t",'BB-2024-Saturday'!AN924,0),"")</f>
        <v/>
      </c>
      <c r="L921" s="119" t="str">
        <f>IF('BB-2024-Saturday'!$AJ924&lt;&gt;"",IF('BB-2024-Saturday'!$AJ924="t",'BB-2024-Saturday'!AO924,0),"")</f>
        <v/>
      </c>
      <c r="M921" s="119" t="str">
        <f>IF('BB-2024-Saturday'!$AJ924&lt;&gt;"",IF('BB-2024-Saturday'!$AJ924="t",'BB-2024-Saturday'!AP924,0),"")</f>
        <v/>
      </c>
      <c r="N921" s="120" t="str">
        <f>IF('BB-2024-Saturday'!$AJ924&lt;&gt;"",IF('BB-2024-Saturday'!$AJ924="m",'BB-2024-Saturday'!U924,0),"")</f>
        <v/>
      </c>
      <c r="O921" s="120" t="str">
        <f>IF('BB-2024-Saturday'!$AJ924&lt;&gt;"",IF('BB-2024-Saturday'!$AJ924="m",'BB-2024-Saturday'!V924,0),"")</f>
        <v/>
      </c>
    </row>
    <row r="922" spans="1:15" x14ac:dyDescent="0.25">
      <c r="A922" t="str">
        <f>IF('BB-2024-Saturday'!AJ925&lt;&gt;"",'BB-2024-Saturday'!AJ925,"")</f>
        <v/>
      </c>
      <c r="B922" t="str">
        <f>IF('BB-2024-Saturday'!AJ925&lt;&gt;"",'BB-2024-Saturday'!AR925,"")</f>
        <v/>
      </c>
      <c r="C922" t="str">
        <f>IF('BB-2024-Saturday'!AJ925="m","v","a")</f>
        <v>a</v>
      </c>
      <c r="D922" s="92" t="str">
        <f>IF('BB-2024-Saturday'!AJ925&lt;&gt;"",'BB-2024-Saturday'!AI925,"")</f>
        <v/>
      </c>
      <c r="E922" s="119" t="str">
        <f>IF('BB-2024-Saturday'!$AJ925&lt;&gt;"",IF('BB-2024-Saturday'!$AJ925="t",0,'BB-2024-Saturday'!AM925),"")</f>
        <v/>
      </c>
      <c r="F922" s="119" t="str">
        <f>IF('BB-2024-Saturday'!$AJ925&lt;&gt;"",IF('BB-2024-Saturday'!$AJ925="t",0,'BB-2024-Saturday'!AN925),"")</f>
        <v/>
      </c>
      <c r="G922" s="119" t="str">
        <f>IF('BB-2024-Saturday'!$AJ925&lt;&gt;"",IF('BB-2024-Saturday'!$AJ925="t",0,'BB-2024-Saturday'!AO925),"")</f>
        <v/>
      </c>
      <c r="H922" s="119" t="str">
        <f>IF('BB-2024-Saturday'!$AJ925&lt;&gt;"",IF('BB-2024-Saturday'!$AJ925="t",0,'BB-2024-Saturday'!AP925),"")</f>
        <v/>
      </c>
      <c r="I922" s="119" t="str">
        <f>IF('BB-2024-Saturday'!$AJ925&lt;&gt;"",IF('BB-2024-Saturday'!$AJ925="t",0,'BB-2024-Saturday'!AQ925),"")</f>
        <v/>
      </c>
      <c r="J922" s="119" t="str">
        <f>IF('BB-2024-Saturday'!$AJ925&lt;&gt;"",IF('BB-2024-Saturday'!$AJ925="t",'BB-2024-Saturday'!AM925,0),"")</f>
        <v/>
      </c>
      <c r="K922" s="119" t="str">
        <f>IF('BB-2024-Saturday'!$AJ925&lt;&gt;"",IF('BB-2024-Saturday'!$AJ925="t",'BB-2024-Saturday'!AN925,0),"")</f>
        <v/>
      </c>
      <c r="L922" s="119" t="str">
        <f>IF('BB-2024-Saturday'!$AJ925&lt;&gt;"",IF('BB-2024-Saturday'!$AJ925="t",'BB-2024-Saturday'!AO925,0),"")</f>
        <v/>
      </c>
      <c r="M922" s="119" t="str">
        <f>IF('BB-2024-Saturday'!$AJ925&lt;&gt;"",IF('BB-2024-Saturday'!$AJ925="t",'BB-2024-Saturday'!AP925,0),"")</f>
        <v/>
      </c>
      <c r="N922" s="120" t="str">
        <f>IF('BB-2024-Saturday'!$AJ925&lt;&gt;"",IF('BB-2024-Saturday'!$AJ925="m",'BB-2024-Saturday'!U925,0),"")</f>
        <v/>
      </c>
      <c r="O922" s="120" t="str">
        <f>IF('BB-2024-Saturday'!$AJ925&lt;&gt;"",IF('BB-2024-Saturday'!$AJ925="m",'BB-2024-Saturday'!V925,0),"")</f>
        <v/>
      </c>
    </row>
    <row r="923" spans="1:15" x14ac:dyDescent="0.25">
      <c r="A923" t="str">
        <f>IF('BB-2024-Saturday'!AJ926&lt;&gt;"",'BB-2024-Saturday'!AJ926,"")</f>
        <v/>
      </c>
      <c r="B923" t="str">
        <f>IF('BB-2024-Saturday'!AJ926&lt;&gt;"",'BB-2024-Saturday'!AR926,"")</f>
        <v/>
      </c>
      <c r="C923" t="str">
        <f>IF('BB-2024-Saturday'!AJ926="m","v","a")</f>
        <v>a</v>
      </c>
      <c r="D923" s="92" t="str">
        <f>IF('BB-2024-Saturday'!AJ926&lt;&gt;"",'BB-2024-Saturday'!AI926,"")</f>
        <v/>
      </c>
      <c r="E923" s="119" t="str">
        <f>IF('BB-2024-Saturday'!$AJ926&lt;&gt;"",IF('BB-2024-Saturday'!$AJ926="t",0,'BB-2024-Saturday'!AM926),"")</f>
        <v/>
      </c>
      <c r="F923" s="119" t="str">
        <f>IF('BB-2024-Saturday'!$AJ926&lt;&gt;"",IF('BB-2024-Saturday'!$AJ926="t",0,'BB-2024-Saturday'!AN926),"")</f>
        <v/>
      </c>
      <c r="G923" s="119" t="str">
        <f>IF('BB-2024-Saturday'!$AJ926&lt;&gt;"",IF('BB-2024-Saturday'!$AJ926="t",0,'BB-2024-Saturday'!AO926),"")</f>
        <v/>
      </c>
      <c r="H923" s="119" t="str">
        <f>IF('BB-2024-Saturday'!$AJ926&lt;&gt;"",IF('BB-2024-Saturday'!$AJ926="t",0,'BB-2024-Saturday'!AP926),"")</f>
        <v/>
      </c>
      <c r="I923" s="119" t="str">
        <f>IF('BB-2024-Saturday'!$AJ926&lt;&gt;"",IF('BB-2024-Saturday'!$AJ926="t",0,'BB-2024-Saturday'!AQ926),"")</f>
        <v/>
      </c>
      <c r="J923" s="119" t="str">
        <f>IF('BB-2024-Saturday'!$AJ926&lt;&gt;"",IF('BB-2024-Saturday'!$AJ926="t",'BB-2024-Saturday'!AM926,0),"")</f>
        <v/>
      </c>
      <c r="K923" s="119" t="str">
        <f>IF('BB-2024-Saturday'!$AJ926&lt;&gt;"",IF('BB-2024-Saturday'!$AJ926="t",'BB-2024-Saturday'!AN926,0),"")</f>
        <v/>
      </c>
      <c r="L923" s="119" t="str">
        <f>IF('BB-2024-Saturday'!$AJ926&lt;&gt;"",IF('BB-2024-Saturday'!$AJ926="t",'BB-2024-Saturday'!AO926,0),"")</f>
        <v/>
      </c>
      <c r="M923" s="119" t="str">
        <f>IF('BB-2024-Saturday'!$AJ926&lt;&gt;"",IF('BB-2024-Saturday'!$AJ926="t",'BB-2024-Saturday'!AP926,0),"")</f>
        <v/>
      </c>
      <c r="N923" s="120" t="str">
        <f>IF('BB-2024-Saturday'!$AJ926&lt;&gt;"",IF('BB-2024-Saturday'!$AJ926="m",'BB-2024-Saturday'!U926,0),"")</f>
        <v/>
      </c>
      <c r="O923" s="120" t="str">
        <f>IF('BB-2024-Saturday'!$AJ926&lt;&gt;"",IF('BB-2024-Saturday'!$AJ926="m",'BB-2024-Saturday'!V926,0),"")</f>
        <v/>
      </c>
    </row>
    <row r="924" spans="1:15" x14ac:dyDescent="0.25">
      <c r="A924" t="str">
        <f>IF('BB-2024-Saturday'!AJ927&lt;&gt;"",'BB-2024-Saturday'!AJ927,"")</f>
        <v/>
      </c>
      <c r="B924" t="str">
        <f>IF('BB-2024-Saturday'!AJ927&lt;&gt;"",'BB-2024-Saturday'!AR927,"")</f>
        <v/>
      </c>
      <c r="C924" t="str">
        <f>IF('BB-2024-Saturday'!AJ927="m","v","a")</f>
        <v>a</v>
      </c>
      <c r="D924" s="92" t="str">
        <f>IF('BB-2024-Saturday'!AJ927&lt;&gt;"",'BB-2024-Saturday'!AI927,"")</f>
        <v/>
      </c>
      <c r="E924" s="119" t="str">
        <f>IF('BB-2024-Saturday'!$AJ927&lt;&gt;"",IF('BB-2024-Saturday'!$AJ927="t",0,'BB-2024-Saturday'!AM927),"")</f>
        <v/>
      </c>
      <c r="F924" s="119" t="str">
        <f>IF('BB-2024-Saturday'!$AJ927&lt;&gt;"",IF('BB-2024-Saturday'!$AJ927="t",0,'BB-2024-Saturday'!AN927),"")</f>
        <v/>
      </c>
      <c r="G924" s="119" t="str">
        <f>IF('BB-2024-Saturday'!$AJ927&lt;&gt;"",IF('BB-2024-Saturday'!$AJ927="t",0,'BB-2024-Saturday'!AO927),"")</f>
        <v/>
      </c>
      <c r="H924" s="119" t="str">
        <f>IF('BB-2024-Saturday'!$AJ927&lt;&gt;"",IF('BB-2024-Saturday'!$AJ927="t",0,'BB-2024-Saturday'!AP927),"")</f>
        <v/>
      </c>
      <c r="I924" s="119" t="str">
        <f>IF('BB-2024-Saturday'!$AJ927&lt;&gt;"",IF('BB-2024-Saturday'!$AJ927="t",0,'BB-2024-Saturday'!AQ927),"")</f>
        <v/>
      </c>
      <c r="J924" s="119" t="str">
        <f>IF('BB-2024-Saturday'!$AJ927&lt;&gt;"",IF('BB-2024-Saturday'!$AJ927="t",'BB-2024-Saturday'!AM927,0),"")</f>
        <v/>
      </c>
      <c r="K924" s="119" t="str">
        <f>IF('BB-2024-Saturday'!$AJ927&lt;&gt;"",IF('BB-2024-Saturday'!$AJ927="t",'BB-2024-Saturday'!AN927,0),"")</f>
        <v/>
      </c>
      <c r="L924" s="119" t="str">
        <f>IF('BB-2024-Saturday'!$AJ927&lt;&gt;"",IF('BB-2024-Saturday'!$AJ927="t",'BB-2024-Saturday'!AO927,0),"")</f>
        <v/>
      </c>
      <c r="M924" s="119" t="str">
        <f>IF('BB-2024-Saturday'!$AJ927&lt;&gt;"",IF('BB-2024-Saturday'!$AJ927="t",'BB-2024-Saturday'!AP927,0),"")</f>
        <v/>
      </c>
      <c r="N924" s="120" t="str">
        <f>IF('BB-2024-Saturday'!$AJ927&lt;&gt;"",IF('BB-2024-Saturday'!$AJ927="m",'BB-2024-Saturday'!U927,0),"")</f>
        <v/>
      </c>
      <c r="O924" s="120" t="str">
        <f>IF('BB-2024-Saturday'!$AJ927&lt;&gt;"",IF('BB-2024-Saturday'!$AJ927="m",'BB-2024-Saturday'!V927,0),"")</f>
        <v/>
      </c>
    </row>
    <row r="925" spans="1:15" x14ac:dyDescent="0.25">
      <c r="A925" t="str">
        <f>IF('BB-2024-Saturday'!AJ928&lt;&gt;"",'BB-2024-Saturday'!AJ928,"")</f>
        <v/>
      </c>
      <c r="B925" t="str">
        <f>IF('BB-2024-Saturday'!AJ928&lt;&gt;"",'BB-2024-Saturday'!AR928,"")</f>
        <v/>
      </c>
      <c r="C925" t="str">
        <f>IF('BB-2024-Saturday'!AJ928="m","v","a")</f>
        <v>a</v>
      </c>
      <c r="D925" s="92" t="str">
        <f>IF('BB-2024-Saturday'!AJ928&lt;&gt;"",'BB-2024-Saturday'!AI928,"")</f>
        <v/>
      </c>
      <c r="E925" s="119" t="str">
        <f>IF('BB-2024-Saturday'!$AJ928&lt;&gt;"",IF('BB-2024-Saturday'!$AJ928="t",0,'BB-2024-Saturday'!AM928),"")</f>
        <v/>
      </c>
      <c r="F925" s="119" t="str">
        <f>IF('BB-2024-Saturday'!$AJ928&lt;&gt;"",IF('BB-2024-Saturday'!$AJ928="t",0,'BB-2024-Saturday'!AN928),"")</f>
        <v/>
      </c>
      <c r="G925" s="119" t="str">
        <f>IF('BB-2024-Saturday'!$AJ928&lt;&gt;"",IF('BB-2024-Saturday'!$AJ928="t",0,'BB-2024-Saturday'!AO928),"")</f>
        <v/>
      </c>
      <c r="H925" s="119" t="str">
        <f>IF('BB-2024-Saturday'!$AJ928&lt;&gt;"",IF('BB-2024-Saturday'!$AJ928="t",0,'BB-2024-Saturday'!AP928),"")</f>
        <v/>
      </c>
      <c r="I925" s="119" t="str">
        <f>IF('BB-2024-Saturday'!$AJ928&lt;&gt;"",IF('BB-2024-Saturday'!$AJ928="t",0,'BB-2024-Saturday'!AQ928),"")</f>
        <v/>
      </c>
      <c r="J925" s="119" t="str">
        <f>IF('BB-2024-Saturday'!$AJ928&lt;&gt;"",IF('BB-2024-Saturday'!$AJ928="t",'BB-2024-Saturday'!AM928,0),"")</f>
        <v/>
      </c>
      <c r="K925" s="119" t="str">
        <f>IF('BB-2024-Saturday'!$AJ928&lt;&gt;"",IF('BB-2024-Saturday'!$AJ928="t",'BB-2024-Saturday'!AN928,0),"")</f>
        <v/>
      </c>
      <c r="L925" s="119" t="str">
        <f>IF('BB-2024-Saturday'!$AJ928&lt;&gt;"",IF('BB-2024-Saturday'!$AJ928="t",'BB-2024-Saturday'!AO928,0),"")</f>
        <v/>
      </c>
      <c r="M925" s="119" t="str">
        <f>IF('BB-2024-Saturday'!$AJ928&lt;&gt;"",IF('BB-2024-Saturday'!$AJ928="t",'BB-2024-Saturday'!AP928,0),"")</f>
        <v/>
      </c>
      <c r="N925" s="120" t="str">
        <f>IF('BB-2024-Saturday'!$AJ928&lt;&gt;"",IF('BB-2024-Saturday'!$AJ928="m",'BB-2024-Saturday'!U928,0),"")</f>
        <v/>
      </c>
      <c r="O925" s="120" t="str">
        <f>IF('BB-2024-Saturday'!$AJ928&lt;&gt;"",IF('BB-2024-Saturday'!$AJ928="m",'BB-2024-Saturday'!V928,0),"")</f>
        <v/>
      </c>
    </row>
    <row r="926" spans="1:15" x14ac:dyDescent="0.25">
      <c r="A926" t="str">
        <f>IF('BB-2024-Saturday'!AJ929&lt;&gt;"",'BB-2024-Saturday'!AJ929,"")</f>
        <v/>
      </c>
      <c r="B926" t="str">
        <f>IF('BB-2024-Saturday'!AJ929&lt;&gt;"",'BB-2024-Saturday'!AR929,"")</f>
        <v/>
      </c>
      <c r="C926" t="str">
        <f>IF('BB-2024-Saturday'!AJ929="m","v","a")</f>
        <v>a</v>
      </c>
      <c r="D926" s="92" t="str">
        <f>IF('BB-2024-Saturday'!AJ929&lt;&gt;"",'BB-2024-Saturday'!AI929,"")</f>
        <v/>
      </c>
      <c r="E926" s="119" t="str">
        <f>IF('BB-2024-Saturday'!$AJ929&lt;&gt;"",IF('BB-2024-Saturday'!$AJ929="t",0,'BB-2024-Saturday'!AM929),"")</f>
        <v/>
      </c>
      <c r="F926" s="119" t="str">
        <f>IF('BB-2024-Saturday'!$AJ929&lt;&gt;"",IF('BB-2024-Saturday'!$AJ929="t",0,'BB-2024-Saturday'!AN929),"")</f>
        <v/>
      </c>
      <c r="G926" s="119" t="str">
        <f>IF('BB-2024-Saturday'!$AJ929&lt;&gt;"",IF('BB-2024-Saturday'!$AJ929="t",0,'BB-2024-Saturday'!AO929),"")</f>
        <v/>
      </c>
      <c r="H926" s="119" t="str">
        <f>IF('BB-2024-Saturday'!$AJ929&lt;&gt;"",IF('BB-2024-Saturday'!$AJ929="t",0,'BB-2024-Saturday'!AP929),"")</f>
        <v/>
      </c>
      <c r="I926" s="119" t="str">
        <f>IF('BB-2024-Saturday'!$AJ929&lt;&gt;"",IF('BB-2024-Saturday'!$AJ929="t",0,'BB-2024-Saturday'!AQ929),"")</f>
        <v/>
      </c>
      <c r="J926" s="119" t="str">
        <f>IF('BB-2024-Saturday'!$AJ929&lt;&gt;"",IF('BB-2024-Saturday'!$AJ929="t",'BB-2024-Saturday'!AM929,0),"")</f>
        <v/>
      </c>
      <c r="K926" s="119" t="str">
        <f>IF('BB-2024-Saturday'!$AJ929&lt;&gt;"",IF('BB-2024-Saturday'!$AJ929="t",'BB-2024-Saturday'!AN929,0),"")</f>
        <v/>
      </c>
      <c r="L926" s="119" t="str">
        <f>IF('BB-2024-Saturday'!$AJ929&lt;&gt;"",IF('BB-2024-Saturday'!$AJ929="t",'BB-2024-Saturday'!AO929,0),"")</f>
        <v/>
      </c>
      <c r="M926" s="119" t="str">
        <f>IF('BB-2024-Saturday'!$AJ929&lt;&gt;"",IF('BB-2024-Saturday'!$AJ929="t",'BB-2024-Saturday'!AP929,0),"")</f>
        <v/>
      </c>
      <c r="N926" s="120" t="str">
        <f>IF('BB-2024-Saturday'!$AJ929&lt;&gt;"",IF('BB-2024-Saturday'!$AJ929="m",'BB-2024-Saturday'!U929,0),"")</f>
        <v/>
      </c>
      <c r="O926" s="120" t="str">
        <f>IF('BB-2024-Saturday'!$AJ929&lt;&gt;"",IF('BB-2024-Saturday'!$AJ929="m",'BB-2024-Saturday'!V929,0),"")</f>
        <v/>
      </c>
    </row>
    <row r="927" spans="1:15" x14ac:dyDescent="0.25">
      <c r="A927" t="str">
        <f>IF('BB-2024-Saturday'!AJ930&lt;&gt;"",'BB-2024-Saturday'!AJ930,"")</f>
        <v/>
      </c>
      <c r="B927" t="str">
        <f>IF('BB-2024-Saturday'!AJ930&lt;&gt;"",'BB-2024-Saturday'!AR930,"")</f>
        <v/>
      </c>
      <c r="C927" t="str">
        <f>IF('BB-2024-Saturday'!AJ930="m","v","a")</f>
        <v>a</v>
      </c>
      <c r="D927" s="92" t="str">
        <f>IF('BB-2024-Saturday'!AJ930&lt;&gt;"",'BB-2024-Saturday'!AI930,"")</f>
        <v/>
      </c>
      <c r="E927" s="119" t="str">
        <f>IF('BB-2024-Saturday'!$AJ930&lt;&gt;"",IF('BB-2024-Saturday'!$AJ930="t",0,'BB-2024-Saturday'!AM930),"")</f>
        <v/>
      </c>
      <c r="F927" s="119" t="str">
        <f>IF('BB-2024-Saturday'!$AJ930&lt;&gt;"",IF('BB-2024-Saturday'!$AJ930="t",0,'BB-2024-Saturday'!AN930),"")</f>
        <v/>
      </c>
      <c r="G927" s="119" t="str">
        <f>IF('BB-2024-Saturday'!$AJ930&lt;&gt;"",IF('BB-2024-Saturday'!$AJ930="t",0,'BB-2024-Saturday'!AO930),"")</f>
        <v/>
      </c>
      <c r="H927" s="119" t="str">
        <f>IF('BB-2024-Saturday'!$AJ930&lt;&gt;"",IF('BB-2024-Saturday'!$AJ930="t",0,'BB-2024-Saturday'!AP930),"")</f>
        <v/>
      </c>
      <c r="I927" s="119" t="str">
        <f>IF('BB-2024-Saturday'!$AJ930&lt;&gt;"",IF('BB-2024-Saturday'!$AJ930="t",0,'BB-2024-Saturday'!AQ930),"")</f>
        <v/>
      </c>
      <c r="J927" s="119" t="str">
        <f>IF('BB-2024-Saturday'!$AJ930&lt;&gt;"",IF('BB-2024-Saturday'!$AJ930="t",'BB-2024-Saturday'!AM930,0),"")</f>
        <v/>
      </c>
      <c r="K927" s="119" t="str">
        <f>IF('BB-2024-Saturday'!$AJ930&lt;&gt;"",IF('BB-2024-Saturday'!$AJ930="t",'BB-2024-Saturday'!AN930,0),"")</f>
        <v/>
      </c>
      <c r="L927" s="119" t="str">
        <f>IF('BB-2024-Saturday'!$AJ930&lt;&gt;"",IF('BB-2024-Saturday'!$AJ930="t",'BB-2024-Saturday'!AO930,0),"")</f>
        <v/>
      </c>
      <c r="M927" s="119" t="str">
        <f>IF('BB-2024-Saturday'!$AJ930&lt;&gt;"",IF('BB-2024-Saturday'!$AJ930="t",'BB-2024-Saturday'!AP930,0),"")</f>
        <v/>
      </c>
      <c r="N927" s="120" t="str">
        <f>IF('BB-2024-Saturday'!$AJ930&lt;&gt;"",IF('BB-2024-Saturday'!$AJ930="m",'BB-2024-Saturday'!U930,0),"")</f>
        <v/>
      </c>
      <c r="O927" s="120" t="str">
        <f>IF('BB-2024-Saturday'!$AJ930&lt;&gt;"",IF('BB-2024-Saturday'!$AJ930="m",'BB-2024-Saturday'!V930,0),"")</f>
        <v/>
      </c>
    </row>
    <row r="928" spans="1:15" x14ac:dyDescent="0.25">
      <c r="A928" t="str">
        <f>IF('BB-2024-Saturday'!AJ931&lt;&gt;"",'BB-2024-Saturday'!AJ931,"")</f>
        <v/>
      </c>
      <c r="B928" t="str">
        <f>IF('BB-2024-Saturday'!AJ931&lt;&gt;"",'BB-2024-Saturday'!AR931,"")</f>
        <v/>
      </c>
      <c r="C928" t="str">
        <f>IF('BB-2024-Saturday'!AJ931="m","v","a")</f>
        <v>a</v>
      </c>
      <c r="D928" s="92" t="str">
        <f>IF('BB-2024-Saturday'!AJ931&lt;&gt;"",'BB-2024-Saturday'!AI931,"")</f>
        <v/>
      </c>
      <c r="E928" s="119" t="str">
        <f>IF('BB-2024-Saturday'!$AJ931&lt;&gt;"",IF('BB-2024-Saturday'!$AJ931="t",0,'BB-2024-Saturday'!AM931),"")</f>
        <v/>
      </c>
      <c r="F928" s="119" t="str">
        <f>IF('BB-2024-Saturday'!$AJ931&lt;&gt;"",IF('BB-2024-Saturday'!$AJ931="t",0,'BB-2024-Saturday'!AN931),"")</f>
        <v/>
      </c>
      <c r="G928" s="119" t="str">
        <f>IF('BB-2024-Saturday'!$AJ931&lt;&gt;"",IF('BB-2024-Saturday'!$AJ931="t",0,'BB-2024-Saturday'!AO931),"")</f>
        <v/>
      </c>
      <c r="H928" s="119" t="str">
        <f>IF('BB-2024-Saturday'!$AJ931&lt;&gt;"",IF('BB-2024-Saturday'!$AJ931="t",0,'BB-2024-Saturday'!AP931),"")</f>
        <v/>
      </c>
      <c r="I928" s="119" t="str">
        <f>IF('BB-2024-Saturday'!$AJ931&lt;&gt;"",IF('BB-2024-Saturday'!$AJ931="t",0,'BB-2024-Saturday'!AQ931),"")</f>
        <v/>
      </c>
      <c r="J928" s="119" t="str">
        <f>IF('BB-2024-Saturday'!$AJ931&lt;&gt;"",IF('BB-2024-Saturday'!$AJ931="t",'BB-2024-Saturday'!AM931,0),"")</f>
        <v/>
      </c>
      <c r="K928" s="119" t="str">
        <f>IF('BB-2024-Saturday'!$AJ931&lt;&gt;"",IF('BB-2024-Saturday'!$AJ931="t",'BB-2024-Saturday'!AN931,0),"")</f>
        <v/>
      </c>
      <c r="L928" s="119" t="str">
        <f>IF('BB-2024-Saturday'!$AJ931&lt;&gt;"",IF('BB-2024-Saturday'!$AJ931="t",'BB-2024-Saturday'!AO931,0),"")</f>
        <v/>
      </c>
      <c r="M928" s="119" t="str">
        <f>IF('BB-2024-Saturday'!$AJ931&lt;&gt;"",IF('BB-2024-Saturday'!$AJ931="t",'BB-2024-Saturday'!AP931,0),"")</f>
        <v/>
      </c>
      <c r="N928" s="120" t="str">
        <f>IF('BB-2024-Saturday'!$AJ931&lt;&gt;"",IF('BB-2024-Saturday'!$AJ931="m",'BB-2024-Saturday'!U931,0),"")</f>
        <v/>
      </c>
      <c r="O928" s="120" t="str">
        <f>IF('BB-2024-Saturday'!$AJ931&lt;&gt;"",IF('BB-2024-Saturday'!$AJ931="m",'BB-2024-Saturday'!V931,0),"")</f>
        <v/>
      </c>
    </row>
    <row r="929" spans="1:15" x14ac:dyDescent="0.25">
      <c r="A929" t="str">
        <f>IF('BB-2024-Saturday'!AJ932&lt;&gt;"",'BB-2024-Saturday'!AJ932,"")</f>
        <v/>
      </c>
      <c r="B929" t="str">
        <f>IF('BB-2024-Saturday'!AJ932&lt;&gt;"",'BB-2024-Saturday'!AR932,"")</f>
        <v/>
      </c>
      <c r="C929" t="str">
        <f>IF('BB-2024-Saturday'!AJ932="m","v","a")</f>
        <v>a</v>
      </c>
      <c r="D929" s="92" t="str">
        <f>IF('BB-2024-Saturday'!AJ932&lt;&gt;"",'BB-2024-Saturday'!AI932,"")</f>
        <v/>
      </c>
      <c r="E929" s="119" t="str">
        <f>IF('BB-2024-Saturday'!$AJ932&lt;&gt;"",IF('BB-2024-Saturday'!$AJ932="t",0,'BB-2024-Saturday'!AM932),"")</f>
        <v/>
      </c>
      <c r="F929" s="119" t="str">
        <f>IF('BB-2024-Saturday'!$AJ932&lt;&gt;"",IF('BB-2024-Saturday'!$AJ932="t",0,'BB-2024-Saturday'!AN932),"")</f>
        <v/>
      </c>
      <c r="G929" s="119" t="str">
        <f>IF('BB-2024-Saturday'!$AJ932&lt;&gt;"",IF('BB-2024-Saturday'!$AJ932="t",0,'BB-2024-Saturday'!AO932),"")</f>
        <v/>
      </c>
      <c r="H929" s="119" t="str">
        <f>IF('BB-2024-Saturday'!$AJ932&lt;&gt;"",IF('BB-2024-Saturday'!$AJ932="t",0,'BB-2024-Saturday'!AP932),"")</f>
        <v/>
      </c>
      <c r="I929" s="119" t="str">
        <f>IF('BB-2024-Saturday'!$AJ932&lt;&gt;"",IF('BB-2024-Saturday'!$AJ932="t",0,'BB-2024-Saturday'!AQ932),"")</f>
        <v/>
      </c>
      <c r="J929" s="119" t="str">
        <f>IF('BB-2024-Saturday'!$AJ932&lt;&gt;"",IF('BB-2024-Saturday'!$AJ932="t",'BB-2024-Saturday'!AM932,0),"")</f>
        <v/>
      </c>
      <c r="K929" s="119" t="str">
        <f>IF('BB-2024-Saturday'!$AJ932&lt;&gt;"",IF('BB-2024-Saturday'!$AJ932="t",'BB-2024-Saturday'!AN932,0),"")</f>
        <v/>
      </c>
      <c r="L929" s="119" t="str">
        <f>IF('BB-2024-Saturday'!$AJ932&lt;&gt;"",IF('BB-2024-Saturday'!$AJ932="t",'BB-2024-Saturday'!AO932,0),"")</f>
        <v/>
      </c>
      <c r="M929" s="119" t="str">
        <f>IF('BB-2024-Saturday'!$AJ932&lt;&gt;"",IF('BB-2024-Saturday'!$AJ932="t",'BB-2024-Saturday'!AP932,0),"")</f>
        <v/>
      </c>
      <c r="N929" s="120" t="str">
        <f>IF('BB-2024-Saturday'!$AJ932&lt;&gt;"",IF('BB-2024-Saturday'!$AJ932="m",'BB-2024-Saturday'!U932,0),"")</f>
        <v/>
      </c>
      <c r="O929" s="120" t="str">
        <f>IF('BB-2024-Saturday'!$AJ932&lt;&gt;"",IF('BB-2024-Saturday'!$AJ932="m",'BB-2024-Saturday'!V932,0),"")</f>
        <v/>
      </c>
    </row>
    <row r="930" spans="1:15" x14ac:dyDescent="0.25">
      <c r="A930" t="str">
        <f>IF('BB-2024-Saturday'!AJ933&lt;&gt;"",'BB-2024-Saturday'!AJ933,"")</f>
        <v/>
      </c>
      <c r="B930" t="str">
        <f>IF('BB-2024-Saturday'!AJ933&lt;&gt;"",'BB-2024-Saturday'!AR933,"")</f>
        <v/>
      </c>
      <c r="C930" t="str">
        <f>IF('BB-2024-Saturday'!AJ933="m","v","a")</f>
        <v>a</v>
      </c>
      <c r="D930" s="92" t="str">
        <f>IF('BB-2024-Saturday'!AJ933&lt;&gt;"",'BB-2024-Saturday'!AI933,"")</f>
        <v/>
      </c>
      <c r="E930" s="119" t="str">
        <f>IF('BB-2024-Saturday'!$AJ933&lt;&gt;"",IF('BB-2024-Saturday'!$AJ933="t",0,'BB-2024-Saturday'!AM933),"")</f>
        <v/>
      </c>
      <c r="F930" s="119" t="str">
        <f>IF('BB-2024-Saturday'!$AJ933&lt;&gt;"",IF('BB-2024-Saturday'!$AJ933="t",0,'BB-2024-Saturday'!AN933),"")</f>
        <v/>
      </c>
      <c r="G930" s="119" t="str">
        <f>IF('BB-2024-Saturday'!$AJ933&lt;&gt;"",IF('BB-2024-Saturday'!$AJ933="t",0,'BB-2024-Saturday'!AO933),"")</f>
        <v/>
      </c>
      <c r="H930" s="119" t="str">
        <f>IF('BB-2024-Saturday'!$AJ933&lt;&gt;"",IF('BB-2024-Saturday'!$AJ933="t",0,'BB-2024-Saturday'!AP933),"")</f>
        <v/>
      </c>
      <c r="I930" s="119" t="str">
        <f>IF('BB-2024-Saturday'!$AJ933&lt;&gt;"",IF('BB-2024-Saturday'!$AJ933="t",0,'BB-2024-Saturday'!AQ933),"")</f>
        <v/>
      </c>
      <c r="J930" s="119" t="str">
        <f>IF('BB-2024-Saturday'!$AJ933&lt;&gt;"",IF('BB-2024-Saturday'!$AJ933="t",'BB-2024-Saturday'!AM933,0),"")</f>
        <v/>
      </c>
      <c r="K930" s="119" t="str">
        <f>IF('BB-2024-Saturday'!$AJ933&lt;&gt;"",IF('BB-2024-Saturday'!$AJ933="t",'BB-2024-Saturday'!AN933,0),"")</f>
        <v/>
      </c>
      <c r="L930" s="119" t="str">
        <f>IF('BB-2024-Saturday'!$AJ933&lt;&gt;"",IF('BB-2024-Saturday'!$AJ933="t",'BB-2024-Saturday'!AO933,0),"")</f>
        <v/>
      </c>
      <c r="M930" s="119" t="str">
        <f>IF('BB-2024-Saturday'!$AJ933&lt;&gt;"",IF('BB-2024-Saturday'!$AJ933="t",'BB-2024-Saturday'!AP933,0),"")</f>
        <v/>
      </c>
      <c r="N930" s="120" t="str">
        <f>IF('BB-2024-Saturday'!$AJ933&lt;&gt;"",IF('BB-2024-Saturday'!$AJ933="m",'BB-2024-Saturday'!U933,0),"")</f>
        <v/>
      </c>
      <c r="O930" s="120" t="str">
        <f>IF('BB-2024-Saturday'!$AJ933&lt;&gt;"",IF('BB-2024-Saturday'!$AJ933="m",'BB-2024-Saturday'!V933,0),"")</f>
        <v/>
      </c>
    </row>
    <row r="931" spans="1:15" x14ac:dyDescent="0.25">
      <c r="A931" t="str">
        <f>IF('BB-2024-Saturday'!AJ934&lt;&gt;"",'BB-2024-Saturday'!AJ934,"")</f>
        <v/>
      </c>
      <c r="B931" t="str">
        <f>IF('BB-2024-Saturday'!AJ934&lt;&gt;"",'BB-2024-Saturday'!AR934,"")</f>
        <v/>
      </c>
      <c r="C931" t="str">
        <f>IF('BB-2024-Saturday'!AJ934="m","v","a")</f>
        <v>a</v>
      </c>
      <c r="D931" s="92" t="str">
        <f>IF('BB-2024-Saturday'!AJ934&lt;&gt;"",'BB-2024-Saturday'!AI934,"")</f>
        <v/>
      </c>
      <c r="E931" s="119" t="str">
        <f>IF('BB-2024-Saturday'!$AJ934&lt;&gt;"",IF('BB-2024-Saturday'!$AJ934="t",0,'BB-2024-Saturday'!AM934),"")</f>
        <v/>
      </c>
      <c r="F931" s="119" t="str">
        <f>IF('BB-2024-Saturday'!$AJ934&lt;&gt;"",IF('BB-2024-Saturday'!$AJ934="t",0,'BB-2024-Saturday'!AN934),"")</f>
        <v/>
      </c>
      <c r="G931" s="119" t="str">
        <f>IF('BB-2024-Saturday'!$AJ934&lt;&gt;"",IF('BB-2024-Saturday'!$AJ934="t",0,'BB-2024-Saturday'!AO934),"")</f>
        <v/>
      </c>
      <c r="H931" s="119" t="str">
        <f>IF('BB-2024-Saturday'!$AJ934&lt;&gt;"",IF('BB-2024-Saturday'!$AJ934="t",0,'BB-2024-Saturday'!AP934),"")</f>
        <v/>
      </c>
      <c r="I931" s="119" t="str">
        <f>IF('BB-2024-Saturday'!$AJ934&lt;&gt;"",IF('BB-2024-Saturday'!$AJ934="t",0,'BB-2024-Saturday'!AQ934),"")</f>
        <v/>
      </c>
      <c r="J931" s="119" t="str">
        <f>IF('BB-2024-Saturday'!$AJ934&lt;&gt;"",IF('BB-2024-Saturday'!$AJ934="t",'BB-2024-Saturday'!AM934,0),"")</f>
        <v/>
      </c>
      <c r="K931" s="119" t="str">
        <f>IF('BB-2024-Saturday'!$AJ934&lt;&gt;"",IF('BB-2024-Saturday'!$AJ934="t",'BB-2024-Saturday'!AN934,0),"")</f>
        <v/>
      </c>
      <c r="L931" s="119" t="str">
        <f>IF('BB-2024-Saturday'!$AJ934&lt;&gt;"",IF('BB-2024-Saturday'!$AJ934="t",'BB-2024-Saturday'!AO934,0),"")</f>
        <v/>
      </c>
      <c r="M931" s="119" t="str">
        <f>IF('BB-2024-Saturday'!$AJ934&lt;&gt;"",IF('BB-2024-Saturday'!$AJ934="t",'BB-2024-Saturday'!AP934,0),"")</f>
        <v/>
      </c>
      <c r="N931" s="120" t="str">
        <f>IF('BB-2024-Saturday'!$AJ934&lt;&gt;"",IF('BB-2024-Saturday'!$AJ934="m",'BB-2024-Saturday'!U934,0),"")</f>
        <v/>
      </c>
      <c r="O931" s="120" t="str">
        <f>IF('BB-2024-Saturday'!$AJ934&lt;&gt;"",IF('BB-2024-Saturday'!$AJ934="m",'BB-2024-Saturday'!V934,0),"")</f>
        <v/>
      </c>
    </row>
    <row r="932" spans="1:15" x14ac:dyDescent="0.25">
      <c r="A932" t="str">
        <f>IF('BB-2024-Saturday'!AJ935&lt;&gt;"",'BB-2024-Saturday'!AJ935,"")</f>
        <v/>
      </c>
      <c r="B932" t="str">
        <f>IF('BB-2024-Saturday'!AJ935&lt;&gt;"",'BB-2024-Saturday'!AR935,"")</f>
        <v/>
      </c>
      <c r="C932" t="str">
        <f>IF('BB-2024-Saturday'!AJ935="m","v","a")</f>
        <v>a</v>
      </c>
      <c r="D932" s="92" t="str">
        <f>IF('BB-2024-Saturday'!AJ935&lt;&gt;"",'BB-2024-Saturday'!AI935,"")</f>
        <v/>
      </c>
      <c r="E932" s="119" t="str">
        <f>IF('BB-2024-Saturday'!$AJ935&lt;&gt;"",IF('BB-2024-Saturday'!$AJ935="t",0,'BB-2024-Saturday'!AM935),"")</f>
        <v/>
      </c>
      <c r="F932" s="119" t="str">
        <f>IF('BB-2024-Saturday'!$AJ935&lt;&gt;"",IF('BB-2024-Saturday'!$AJ935="t",0,'BB-2024-Saturday'!AN935),"")</f>
        <v/>
      </c>
      <c r="G932" s="119" t="str">
        <f>IF('BB-2024-Saturday'!$AJ935&lt;&gt;"",IF('BB-2024-Saturday'!$AJ935="t",0,'BB-2024-Saturday'!AO935),"")</f>
        <v/>
      </c>
      <c r="H932" s="119" t="str">
        <f>IF('BB-2024-Saturday'!$AJ935&lt;&gt;"",IF('BB-2024-Saturday'!$AJ935="t",0,'BB-2024-Saturday'!AP935),"")</f>
        <v/>
      </c>
      <c r="I932" s="119" t="str">
        <f>IF('BB-2024-Saturday'!$AJ935&lt;&gt;"",IF('BB-2024-Saturday'!$AJ935="t",0,'BB-2024-Saturday'!AQ935),"")</f>
        <v/>
      </c>
      <c r="J932" s="119" t="str">
        <f>IF('BB-2024-Saturday'!$AJ935&lt;&gt;"",IF('BB-2024-Saturday'!$AJ935="t",'BB-2024-Saturday'!AM935,0),"")</f>
        <v/>
      </c>
      <c r="K932" s="119" t="str">
        <f>IF('BB-2024-Saturday'!$AJ935&lt;&gt;"",IF('BB-2024-Saturday'!$AJ935="t",'BB-2024-Saturday'!AN935,0),"")</f>
        <v/>
      </c>
      <c r="L932" s="119" t="str">
        <f>IF('BB-2024-Saturday'!$AJ935&lt;&gt;"",IF('BB-2024-Saturday'!$AJ935="t",'BB-2024-Saturday'!AO935,0),"")</f>
        <v/>
      </c>
      <c r="M932" s="119" t="str">
        <f>IF('BB-2024-Saturday'!$AJ935&lt;&gt;"",IF('BB-2024-Saturday'!$AJ935="t",'BB-2024-Saturday'!AP935,0),"")</f>
        <v/>
      </c>
      <c r="N932" s="120" t="str">
        <f>IF('BB-2024-Saturday'!$AJ935&lt;&gt;"",IF('BB-2024-Saturday'!$AJ935="m",'BB-2024-Saturday'!U935,0),"")</f>
        <v/>
      </c>
      <c r="O932" s="120" t="str">
        <f>IF('BB-2024-Saturday'!$AJ935&lt;&gt;"",IF('BB-2024-Saturday'!$AJ935="m",'BB-2024-Saturday'!V935,0),"")</f>
        <v/>
      </c>
    </row>
    <row r="933" spans="1:15" x14ac:dyDescent="0.25">
      <c r="A933" t="str">
        <f>IF('BB-2024-Saturday'!AJ936&lt;&gt;"",'BB-2024-Saturday'!AJ936,"")</f>
        <v/>
      </c>
      <c r="B933" t="str">
        <f>IF('BB-2024-Saturday'!AJ936&lt;&gt;"",'BB-2024-Saturday'!AR936,"")</f>
        <v/>
      </c>
      <c r="C933" t="str">
        <f>IF('BB-2024-Saturday'!AJ936="m","v","a")</f>
        <v>a</v>
      </c>
      <c r="D933" s="92" t="str">
        <f>IF('BB-2024-Saturday'!AJ936&lt;&gt;"",'BB-2024-Saturday'!AI936,"")</f>
        <v/>
      </c>
      <c r="E933" s="119" t="str">
        <f>IF('BB-2024-Saturday'!$AJ936&lt;&gt;"",IF('BB-2024-Saturday'!$AJ936="t",0,'BB-2024-Saturday'!AM936),"")</f>
        <v/>
      </c>
      <c r="F933" s="119" t="str">
        <f>IF('BB-2024-Saturday'!$AJ936&lt;&gt;"",IF('BB-2024-Saturday'!$AJ936="t",0,'BB-2024-Saturday'!AN936),"")</f>
        <v/>
      </c>
      <c r="G933" s="119" t="str">
        <f>IF('BB-2024-Saturday'!$AJ936&lt;&gt;"",IF('BB-2024-Saturday'!$AJ936="t",0,'BB-2024-Saturday'!AO936),"")</f>
        <v/>
      </c>
      <c r="H933" s="119" t="str">
        <f>IF('BB-2024-Saturday'!$AJ936&lt;&gt;"",IF('BB-2024-Saturday'!$AJ936="t",0,'BB-2024-Saturday'!AP936),"")</f>
        <v/>
      </c>
      <c r="I933" s="119" t="str">
        <f>IF('BB-2024-Saturday'!$AJ936&lt;&gt;"",IF('BB-2024-Saturday'!$AJ936="t",0,'BB-2024-Saturday'!AQ936),"")</f>
        <v/>
      </c>
      <c r="J933" s="119" t="str">
        <f>IF('BB-2024-Saturday'!$AJ936&lt;&gt;"",IF('BB-2024-Saturday'!$AJ936="t",'BB-2024-Saturday'!AM936,0),"")</f>
        <v/>
      </c>
      <c r="K933" s="119" t="str">
        <f>IF('BB-2024-Saturday'!$AJ936&lt;&gt;"",IF('BB-2024-Saturday'!$AJ936="t",'BB-2024-Saturday'!AN936,0),"")</f>
        <v/>
      </c>
      <c r="L933" s="119" t="str">
        <f>IF('BB-2024-Saturday'!$AJ936&lt;&gt;"",IF('BB-2024-Saturday'!$AJ936="t",'BB-2024-Saturday'!AO936,0),"")</f>
        <v/>
      </c>
      <c r="M933" s="119" t="str">
        <f>IF('BB-2024-Saturday'!$AJ936&lt;&gt;"",IF('BB-2024-Saturday'!$AJ936="t",'BB-2024-Saturday'!AP936,0),"")</f>
        <v/>
      </c>
      <c r="N933" s="120" t="str">
        <f>IF('BB-2024-Saturday'!$AJ936&lt;&gt;"",IF('BB-2024-Saturday'!$AJ936="m",'BB-2024-Saturday'!U936,0),"")</f>
        <v/>
      </c>
      <c r="O933" s="120" t="str">
        <f>IF('BB-2024-Saturday'!$AJ936&lt;&gt;"",IF('BB-2024-Saturday'!$AJ936="m",'BB-2024-Saturday'!V936,0),"")</f>
        <v/>
      </c>
    </row>
    <row r="934" spans="1:15" x14ac:dyDescent="0.25">
      <c r="A934" t="str">
        <f>IF('BB-2024-Saturday'!AJ937&lt;&gt;"",'BB-2024-Saturday'!AJ937,"")</f>
        <v/>
      </c>
      <c r="B934" t="str">
        <f>IF('BB-2024-Saturday'!AJ937&lt;&gt;"",'BB-2024-Saturday'!AR937,"")</f>
        <v/>
      </c>
      <c r="C934" t="str">
        <f>IF('BB-2024-Saturday'!AJ937="m","v","a")</f>
        <v>a</v>
      </c>
      <c r="D934" s="92" t="str">
        <f>IF('BB-2024-Saturday'!AJ937&lt;&gt;"",'BB-2024-Saturday'!AI937,"")</f>
        <v/>
      </c>
      <c r="E934" s="119" t="str">
        <f>IF('BB-2024-Saturday'!$AJ937&lt;&gt;"",IF('BB-2024-Saturday'!$AJ937="t",0,'BB-2024-Saturday'!AM937),"")</f>
        <v/>
      </c>
      <c r="F934" s="119" t="str">
        <f>IF('BB-2024-Saturday'!$AJ937&lt;&gt;"",IF('BB-2024-Saturday'!$AJ937="t",0,'BB-2024-Saturday'!AN937),"")</f>
        <v/>
      </c>
      <c r="G934" s="119" t="str">
        <f>IF('BB-2024-Saturday'!$AJ937&lt;&gt;"",IF('BB-2024-Saturday'!$AJ937="t",0,'BB-2024-Saturday'!AO937),"")</f>
        <v/>
      </c>
      <c r="H934" s="119" t="str">
        <f>IF('BB-2024-Saturday'!$AJ937&lt;&gt;"",IF('BB-2024-Saturday'!$AJ937="t",0,'BB-2024-Saturday'!AP937),"")</f>
        <v/>
      </c>
      <c r="I934" s="119" t="str">
        <f>IF('BB-2024-Saturday'!$AJ937&lt;&gt;"",IF('BB-2024-Saturday'!$AJ937="t",0,'BB-2024-Saturday'!AQ937),"")</f>
        <v/>
      </c>
      <c r="J934" s="119" t="str">
        <f>IF('BB-2024-Saturday'!$AJ937&lt;&gt;"",IF('BB-2024-Saturday'!$AJ937="t",'BB-2024-Saturday'!AM937,0),"")</f>
        <v/>
      </c>
      <c r="K934" s="119" t="str">
        <f>IF('BB-2024-Saturday'!$AJ937&lt;&gt;"",IF('BB-2024-Saturday'!$AJ937="t",'BB-2024-Saturday'!AN937,0),"")</f>
        <v/>
      </c>
      <c r="L934" s="119" t="str">
        <f>IF('BB-2024-Saturday'!$AJ937&lt;&gt;"",IF('BB-2024-Saturday'!$AJ937="t",'BB-2024-Saturday'!AO937,0),"")</f>
        <v/>
      </c>
      <c r="M934" s="119" t="str">
        <f>IF('BB-2024-Saturday'!$AJ937&lt;&gt;"",IF('BB-2024-Saturday'!$AJ937="t",'BB-2024-Saturday'!AP937,0),"")</f>
        <v/>
      </c>
      <c r="N934" s="120" t="str">
        <f>IF('BB-2024-Saturday'!$AJ937&lt;&gt;"",IF('BB-2024-Saturday'!$AJ937="m",'BB-2024-Saturday'!U937,0),"")</f>
        <v/>
      </c>
      <c r="O934" s="120" t="str">
        <f>IF('BB-2024-Saturday'!$AJ937&lt;&gt;"",IF('BB-2024-Saturday'!$AJ937="m",'BB-2024-Saturday'!V937,0),"")</f>
        <v/>
      </c>
    </row>
    <row r="935" spans="1:15" x14ac:dyDescent="0.25">
      <c r="A935" t="str">
        <f>IF('BB-2024-Saturday'!AJ938&lt;&gt;"",'BB-2024-Saturday'!AJ938,"")</f>
        <v/>
      </c>
      <c r="B935" t="str">
        <f>IF('BB-2024-Saturday'!AJ938&lt;&gt;"",'BB-2024-Saturday'!AR938,"")</f>
        <v/>
      </c>
      <c r="C935" t="str">
        <f>IF('BB-2024-Saturday'!AJ938="m","v","a")</f>
        <v>a</v>
      </c>
      <c r="D935" s="92" t="str">
        <f>IF('BB-2024-Saturday'!AJ938&lt;&gt;"",'BB-2024-Saturday'!AI938,"")</f>
        <v/>
      </c>
      <c r="E935" s="119" t="str">
        <f>IF('BB-2024-Saturday'!$AJ938&lt;&gt;"",IF('BB-2024-Saturday'!$AJ938="t",0,'BB-2024-Saturday'!AM938),"")</f>
        <v/>
      </c>
      <c r="F935" s="119" t="str">
        <f>IF('BB-2024-Saturday'!$AJ938&lt;&gt;"",IF('BB-2024-Saturday'!$AJ938="t",0,'BB-2024-Saturday'!AN938),"")</f>
        <v/>
      </c>
      <c r="G935" s="119" t="str">
        <f>IF('BB-2024-Saturday'!$AJ938&lt;&gt;"",IF('BB-2024-Saturday'!$AJ938="t",0,'BB-2024-Saturday'!AO938),"")</f>
        <v/>
      </c>
      <c r="H935" s="119" t="str">
        <f>IF('BB-2024-Saturday'!$AJ938&lt;&gt;"",IF('BB-2024-Saturday'!$AJ938="t",0,'BB-2024-Saturday'!AP938),"")</f>
        <v/>
      </c>
      <c r="I935" s="119" t="str">
        <f>IF('BB-2024-Saturday'!$AJ938&lt;&gt;"",IF('BB-2024-Saturday'!$AJ938="t",0,'BB-2024-Saturday'!AQ938),"")</f>
        <v/>
      </c>
      <c r="J935" s="119" t="str">
        <f>IF('BB-2024-Saturday'!$AJ938&lt;&gt;"",IF('BB-2024-Saturday'!$AJ938="t",'BB-2024-Saturday'!AM938,0),"")</f>
        <v/>
      </c>
      <c r="K935" s="119" t="str">
        <f>IF('BB-2024-Saturday'!$AJ938&lt;&gt;"",IF('BB-2024-Saturday'!$AJ938="t",'BB-2024-Saturday'!AN938,0),"")</f>
        <v/>
      </c>
      <c r="L935" s="119" t="str">
        <f>IF('BB-2024-Saturday'!$AJ938&lt;&gt;"",IF('BB-2024-Saturday'!$AJ938="t",'BB-2024-Saturday'!AO938,0),"")</f>
        <v/>
      </c>
      <c r="M935" s="119" t="str">
        <f>IF('BB-2024-Saturday'!$AJ938&lt;&gt;"",IF('BB-2024-Saturday'!$AJ938="t",'BB-2024-Saturday'!AP938,0),"")</f>
        <v/>
      </c>
      <c r="N935" s="120" t="str">
        <f>IF('BB-2024-Saturday'!$AJ938&lt;&gt;"",IF('BB-2024-Saturday'!$AJ938="m",'BB-2024-Saturday'!U938,0),"")</f>
        <v/>
      </c>
      <c r="O935" s="120" t="str">
        <f>IF('BB-2024-Saturday'!$AJ938&lt;&gt;"",IF('BB-2024-Saturday'!$AJ938="m",'BB-2024-Saturday'!V938,0),"")</f>
        <v/>
      </c>
    </row>
    <row r="936" spans="1:15" x14ac:dyDescent="0.25">
      <c r="A936" t="str">
        <f>IF('BB-2024-Saturday'!AJ939&lt;&gt;"",'BB-2024-Saturday'!AJ939,"")</f>
        <v/>
      </c>
      <c r="B936" t="str">
        <f>IF('BB-2024-Saturday'!AJ939&lt;&gt;"",'BB-2024-Saturday'!AR939,"")</f>
        <v/>
      </c>
      <c r="C936" t="str">
        <f>IF('BB-2024-Saturday'!AJ939="m","v","a")</f>
        <v>a</v>
      </c>
      <c r="D936" s="92" t="str">
        <f>IF('BB-2024-Saturday'!AJ939&lt;&gt;"",'BB-2024-Saturday'!AI939,"")</f>
        <v/>
      </c>
      <c r="E936" s="119" t="str">
        <f>IF('BB-2024-Saturday'!$AJ939&lt;&gt;"",IF('BB-2024-Saturday'!$AJ939="t",0,'BB-2024-Saturday'!AM939),"")</f>
        <v/>
      </c>
      <c r="F936" s="119" t="str">
        <f>IF('BB-2024-Saturday'!$AJ939&lt;&gt;"",IF('BB-2024-Saturday'!$AJ939="t",0,'BB-2024-Saturday'!AN939),"")</f>
        <v/>
      </c>
      <c r="G936" s="119" t="str">
        <f>IF('BB-2024-Saturday'!$AJ939&lt;&gt;"",IF('BB-2024-Saturday'!$AJ939="t",0,'BB-2024-Saturday'!AO939),"")</f>
        <v/>
      </c>
      <c r="H936" s="119" t="str">
        <f>IF('BB-2024-Saturday'!$AJ939&lt;&gt;"",IF('BB-2024-Saturday'!$AJ939="t",0,'BB-2024-Saturday'!AP939),"")</f>
        <v/>
      </c>
      <c r="I936" s="119" t="str">
        <f>IF('BB-2024-Saturday'!$AJ939&lt;&gt;"",IF('BB-2024-Saturday'!$AJ939="t",0,'BB-2024-Saturday'!AQ939),"")</f>
        <v/>
      </c>
      <c r="J936" s="119" t="str">
        <f>IF('BB-2024-Saturday'!$AJ939&lt;&gt;"",IF('BB-2024-Saturday'!$AJ939="t",'BB-2024-Saturday'!AM939,0),"")</f>
        <v/>
      </c>
      <c r="K936" s="119" t="str">
        <f>IF('BB-2024-Saturday'!$AJ939&lt;&gt;"",IF('BB-2024-Saturday'!$AJ939="t",'BB-2024-Saturday'!AN939,0),"")</f>
        <v/>
      </c>
      <c r="L936" s="119" t="str">
        <f>IF('BB-2024-Saturday'!$AJ939&lt;&gt;"",IF('BB-2024-Saturday'!$AJ939="t",'BB-2024-Saturday'!AO939,0),"")</f>
        <v/>
      </c>
      <c r="M936" s="119" t="str">
        <f>IF('BB-2024-Saturday'!$AJ939&lt;&gt;"",IF('BB-2024-Saturday'!$AJ939="t",'BB-2024-Saturday'!AP939,0),"")</f>
        <v/>
      </c>
      <c r="N936" s="120" t="str">
        <f>IF('BB-2024-Saturday'!$AJ939&lt;&gt;"",IF('BB-2024-Saturday'!$AJ939="m",'BB-2024-Saturday'!U939,0),"")</f>
        <v/>
      </c>
      <c r="O936" s="120" t="str">
        <f>IF('BB-2024-Saturday'!$AJ939&lt;&gt;"",IF('BB-2024-Saturday'!$AJ939="m",'BB-2024-Saturday'!V939,0),"")</f>
        <v/>
      </c>
    </row>
    <row r="937" spans="1:15" x14ac:dyDescent="0.25">
      <c r="A937" t="str">
        <f>IF('BB-2024-Saturday'!AJ940&lt;&gt;"",'BB-2024-Saturday'!AJ940,"")</f>
        <v/>
      </c>
      <c r="B937" t="str">
        <f>IF('BB-2024-Saturday'!AJ940&lt;&gt;"",'BB-2024-Saturday'!AR940,"")</f>
        <v/>
      </c>
      <c r="C937" t="str">
        <f>IF('BB-2024-Saturday'!AJ940="m","v","a")</f>
        <v>a</v>
      </c>
      <c r="D937" s="92" t="str">
        <f>IF('BB-2024-Saturday'!AJ940&lt;&gt;"",'BB-2024-Saturday'!AI940,"")</f>
        <v/>
      </c>
      <c r="E937" s="119" t="str">
        <f>IF('BB-2024-Saturday'!$AJ940&lt;&gt;"",IF('BB-2024-Saturday'!$AJ940="t",0,'BB-2024-Saturday'!AM940),"")</f>
        <v/>
      </c>
      <c r="F937" s="119" t="str">
        <f>IF('BB-2024-Saturday'!$AJ940&lt;&gt;"",IF('BB-2024-Saturday'!$AJ940="t",0,'BB-2024-Saturday'!AN940),"")</f>
        <v/>
      </c>
      <c r="G937" s="119" t="str">
        <f>IF('BB-2024-Saturday'!$AJ940&lt;&gt;"",IF('BB-2024-Saturday'!$AJ940="t",0,'BB-2024-Saturday'!AO940),"")</f>
        <v/>
      </c>
      <c r="H937" s="119" t="str">
        <f>IF('BB-2024-Saturday'!$AJ940&lt;&gt;"",IF('BB-2024-Saturday'!$AJ940="t",0,'BB-2024-Saturday'!AP940),"")</f>
        <v/>
      </c>
      <c r="I937" s="119" t="str">
        <f>IF('BB-2024-Saturday'!$AJ940&lt;&gt;"",IF('BB-2024-Saturday'!$AJ940="t",0,'BB-2024-Saturday'!AQ940),"")</f>
        <v/>
      </c>
      <c r="J937" s="119" t="str">
        <f>IF('BB-2024-Saturday'!$AJ940&lt;&gt;"",IF('BB-2024-Saturday'!$AJ940="t",'BB-2024-Saturday'!AM940,0),"")</f>
        <v/>
      </c>
      <c r="K937" s="119" t="str">
        <f>IF('BB-2024-Saturday'!$AJ940&lt;&gt;"",IF('BB-2024-Saturday'!$AJ940="t",'BB-2024-Saturday'!AN940,0),"")</f>
        <v/>
      </c>
      <c r="L937" s="119" t="str">
        <f>IF('BB-2024-Saturday'!$AJ940&lt;&gt;"",IF('BB-2024-Saturday'!$AJ940="t",'BB-2024-Saturday'!AO940,0),"")</f>
        <v/>
      </c>
      <c r="M937" s="119" t="str">
        <f>IF('BB-2024-Saturday'!$AJ940&lt;&gt;"",IF('BB-2024-Saturday'!$AJ940="t",'BB-2024-Saturday'!AP940,0),"")</f>
        <v/>
      </c>
      <c r="N937" s="120" t="str">
        <f>IF('BB-2024-Saturday'!$AJ940&lt;&gt;"",IF('BB-2024-Saturday'!$AJ940="m",'BB-2024-Saturday'!U940,0),"")</f>
        <v/>
      </c>
      <c r="O937" s="120" t="str">
        <f>IF('BB-2024-Saturday'!$AJ940&lt;&gt;"",IF('BB-2024-Saturday'!$AJ940="m",'BB-2024-Saturday'!V940,0),"")</f>
        <v/>
      </c>
    </row>
    <row r="938" spans="1:15" x14ac:dyDescent="0.25">
      <c r="A938" t="str">
        <f>IF('BB-2024-Saturday'!AJ941&lt;&gt;"",'BB-2024-Saturday'!AJ941,"")</f>
        <v/>
      </c>
      <c r="B938" t="str">
        <f>IF('BB-2024-Saturday'!AJ941&lt;&gt;"",'BB-2024-Saturday'!AR941,"")</f>
        <v/>
      </c>
      <c r="C938" t="str">
        <f>IF('BB-2024-Saturday'!AJ941="m","v","a")</f>
        <v>a</v>
      </c>
      <c r="D938" s="92" t="str">
        <f>IF('BB-2024-Saturday'!AJ941&lt;&gt;"",'BB-2024-Saturday'!AI941,"")</f>
        <v/>
      </c>
      <c r="E938" s="119" t="str">
        <f>IF('BB-2024-Saturday'!$AJ941&lt;&gt;"",IF('BB-2024-Saturday'!$AJ941="t",0,'BB-2024-Saturday'!AM941),"")</f>
        <v/>
      </c>
      <c r="F938" s="119" t="str">
        <f>IF('BB-2024-Saturday'!$AJ941&lt;&gt;"",IF('BB-2024-Saturday'!$AJ941="t",0,'BB-2024-Saturday'!AN941),"")</f>
        <v/>
      </c>
      <c r="G938" s="119" t="str">
        <f>IF('BB-2024-Saturday'!$AJ941&lt;&gt;"",IF('BB-2024-Saturday'!$AJ941="t",0,'BB-2024-Saturday'!AO941),"")</f>
        <v/>
      </c>
      <c r="H938" s="119" t="str">
        <f>IF('BB-2024-Saturday'!$AJ941&lt;&gt;"",IF('BB-2024-Saturday'!$AJ941="t",0,'BB-2024-Saturday'!AP941),"")</f>
        <v/>
      </c>
      <c r="I938" s="119" t="str">
        <f>IF('BB-2024-Saturday'!$AJ941&lt;&gt;"",IF('BB-2024-Saturday'!$AJ941="t",0,'BB-2024-Saturday'!AQ941),"")</f>
        <v/>
      </c>
      <c r="J938" s="119" t="str">
        <f>IF('BB-2024-Saturday'!$AJ941&lt;&gt;"",IF('BB-2024-Saturday'!$AJ941="t",'BB-2024-Saturday'!AM941,0),"")</f>
        <v/>
      </c>
      <c r="K938" s="119" t="str">
        <f>IF('BB-2024-Saturday'!$AJ941&lt;&gt;"",IF('BB-2024-Saturday'!$AJ941="t",'BB-2024-Saturday'!AN941,0),"")</f>
        <v/>
      </c>
      <c r="L938" s="119" t="str">
        <f>IF('BB-2024-Saturday'!$AJ941&lt;&gt;"",IF('BB-2024-Saturday'!$AJ941="t",'BB-2024-Saturday'!AO941,0),"")</f>
        <v/>
      </c>
      <c r="M938" s="119" t="str">
        <f>IF('BB-2024-Saturday'!$AJ941&lt;&gt;"",IF('BB-2024-Saturday'!$AJ941="t",'BB-2024-Saturday'!AP941,0),"")</f>
        <v/>
      </c>
      <c r="N938" s="120" t="str">
        <f>IF('BB-2024-Saturday'!$AJ941&lt;&gt;"",IF('BB-2024-Saturday'!$AJ941="m",'BB-2024-Saturday'!U941,0),"")</f>
        <v/>
      </c>
      <c r="O938" s="120" t="str">
        <f>IF('BB-2024-Saturday'!$AJ941&lt;&gt;"",IF('BB-2024-Saturday'!$AJ941="m",'BB-2024-Saturday'!V941,0),"")</f>
        <v/>
      </c>
    </row>
    <row r="939" spans="1:15" x14ac:dyDescent="0.25">
      <c r="A939" t="str">
        <f>IF('BB-2024-Saturday'!AJ942&lt;&gt;"",'BB-2024-Saturday'!AJ942,"")</f>
        <v/>
      </c>
      <c r="B939" t="str">
        <f>IF('BB-2024-Saturday'!AJ942&lt;&gt;"",'BB-2024-Saturday'!AR942,"")</f>
        <v/>
      </c>
      <c r="C939" t="str">
        <f>IF('BB-2024-Saturday'!AJ942="m","v","a")</f>
        <v>a</v>
      </c>
      <c r="D939" s="92" t="str">
        <f>IF('BB-2024-Saturday'!AJ942&lt;&gt;"",'BB-2024-Saturday'!AI942,"")</f>
        <v/>
      </c>
      <c r="E939" s="119" t="str">
        <f>IF('BB-2024-Saturday'!$AJ942&lt;&gt;"",IF('BB-2024-Saturday'!$AJ942="t",0,'BB-2024-Saturday'!AM942),"")</f>
        <v/>
      </c>
      <c r="F939" s="119" t="str">
        <f>IF('BB-2024-Saturday'!$AJ942&lt;&gt;"",IF('BB-2024-Saturday'!$AJ942="t",0,'BB-2024-Saturday'!AN942),"")</f>
        <v/>
      </c>
      <c r="G939" s="119" t="str">
        <f>IF('BB-2024-Saturday'!$AJ942&lt;&gt;"",IF('BB-2024-Saturday'!$AJ942="t",0,'BB-2024-Saturday'!AO942),"")</f>
        <v/>
      </c>
      <c r="H939" s="119" t="str">
        <f>IF('BB-2024-Saturday'!$AJ942&lt;&gt;"",IF('BB-2024-Saturday'!$AJ942="t",0,'BB-2024-Saturday'!AP942),"")</f>
        <v/>
      </c>
      <c r="I939" s="119" t="str">
        <f>IF('BB-2024-Saturday'!$AJ942&lt;&gt;"",IF('BB-2024-Saturday'!$AJ942="t",0,'BB-2024-Saturday'!AQ942),"")</f>
        <v/>
      </c>
      <c r="J939" s="119" t="str">
        <f>IF('BB-2024-Saturday'!$AJ942&lt;&gt;"",IF('BB-2024-Saturday'!$AJ942="t",'BB-2024-Saturday'!AM942,0),"")</f>
        <v/>
      </c>
      <c r="K939" s="119" t="str">
        <f>IF('BB-2024-Saturday'!$AJ942&lt;&gt;"",IF('BB-2024-Saturday'!$AJ942="t",'BB-2024-Saturday'!AN942,0),"")</f>
        <v/>
      </c>
      <c r="L939" s="119" t="str">
        <f>IF('BB-2024-Saturday'!$AJ942&lt;&gt;"",IF('BB-2024-Saturday'!$AJ942="t",'BB-2024-Saturday'!AO942,0),"")</f>
        <v/>
      </c>
      <c r="M939" s="119" t="str">
        <f>IF('BB-2024-Saturday'!$AJ942&lt;&gt;"",IF('BB-2024-Saturday'!$AJ942="t",'BB-2024-Saturday'!AP942,0),"")</f>
        <v/>
      </c>
      <c r="N939" s="120" t="str">
        <f>IF('BB-2024-Saturday'!$AJ942&lt;&gt;"",IF('BB-2024-Saturday'!$AJ942="m",'BB-2024-Saturday'!U942,0),"")</f>
        <v/>
      </c>
      <c r="O939" s="120" t="str">
        <f>IF('BB-2024-Saturday'!$AJ942&lt;&gt;"",IF('BB-2024-Saturday'!$AJ942="m",'BB-2024-Saturday'!V942,0),"")</f>
        <v/>
      </c>
    </row>
    <row r="940" spans="1:15" x14ac:dyDescent="0.25">
      <c r="A940" t="str">
        <f>IF('BB-2024-Saturday'!AJ943&lt;&gt;"",'BB-2024-Saturday'!AJ943,"")</f>
        <v/>
      </c>
      <c r="B940" t="str">
        <f>IF('BB-2024-Saturday'!AJ943&lt;&gt;"",'BB-2024-Saturday'!AR943,"")</f>
        <v/>
      </c>
      <c r="C940" t="str">
        <f>IF('BB-2024-Saturday'!AJ943="m","v","a")</f>
        <v>a</v>
      </c>
      <c r="D940" s="92" t="str">
        <f>IF('BB-2024-Saturday'!AJ943&lt;&gt;"",'BB-2024-Saturday'!AI943,"")</f>
        <v/>
      </c>
      <c r="E940" s="119" t="str">
        <f>IF('BB-2024-Saturday'!$AJ943&lt;&gt;"",IF('BB-2024-Saturday'!$AJ943="t",0,'BB-2024-Saturday'!AM943),"")</f>
        <v/>
      </c>
      <c r="F940" s="119" t="str">
        <f>IF('BB-2024-Saturday'!$AJ943&lt;&gt;"",IF('BB-2024-Saturday'!$AJ943="t",0,'BB-2024-Saturday'!AN943),"")</f>
        <v/>
      </c>
      <c r="G940" s="119" t="str">
        <f>IF('BB-2024-Saturday'!$AJ943&lt;&gt;"",IF('BB-2024-Saturday'!$AJ943="t",0,'BB-2024-Saturday'!AO943),"")</f>
        <v/>
      </c>
      <c r="H940" s="119" t="str">
        <f>IF('BB-2024-Saturday'!$AJ943&lt;&gt;"",IF('BB-2024-Saturday'!$AJ943="t",0,'BB-2024-Saturday'!AP943),"")</f>
        <v/>
      </c>
      <c r="I940" s="119" t="str">
        <f>IF('BB-2024-Saturday'!$AJ943&lt;&gt;"",IF('BB-2024-Saturday'!$AJ943="t",0,'BB-2024-Saturday'!AQ943),"")</f>
        <v/>
      </c>
      <c r="J940" s="119" t="str">
        <f>IF('BB-2024-Saturday'!$AJ943&lt;&gt;"",IF('BB-2024-Saturday'!$AJ943="t",'BB-2024-Saturday'!AM943,0),"")</f>
        <v/>
      </c>
      <c r="K940" s="119" t="str">
        <f>IF('BB-2024-Saturday'!$AJ943&lt;&gt;"",IF('BB-2024-Saturday'!$AJ943="t",'BB-2024-Saturday'!AN943,0),"")</f>
        <v/>
      </c>
      <c r="L940" s="119" t="str">
        <f>IF('BB-2024-Saturday'!$AJ943&lt;&gt;"",IF('BB-2024-Saturday'!$AJ943="t",'BB-2024-Saturday'!AO943,0),"")</f>
        <v/>
      </c>
      <c r="M940" s="119" t="str">
        <f>IF('BB-2024-Saturday'!$AJ943&lt;&gt;"",IF('BB-2024-Saturday'!$AJ943="t",'BB-2024-Saturday'!AP943,0),"")</f>
        <v/>
      </c>
      <c r="N940" s="120" t="str">
        <f>IF('BB-2024-Saturday'!$AJ943&lt;&gt;"",IF('BB-2024-Saturday'!$AJ943="m",'BB-2024-Saturday'!U943,0),"")</f>
        <v/>
      </c>
      <c r="O940" s="120" t="str">
        <f>IF('BB-2024-Saturday'!$AJ943&lt;&gt;"",IF('BB-2024-Saturday'!$AJ943="m",'BB-2024-Saturday'!V943,0),"")</f>
        <v/>
      </c>
    </row>
    <row r="941" spans="1:15" x14ac:dyDescent="0.25">
      <c r="A941" t="str">
        <f>IF('BB-2024-Saturday'!AJ944&lt;&gt;"",'BB-2024-Saturday'!AJ944,"")</f>
        <v/>
      </c>
      <c r="B941" t="str">
        <f>IF('BB-2024-Saturday'!AJ944&lt;&gt;"",'BB-2024-Saturday'!AR944,"")</f>
        <v/>
      </c>
      <c r="C941" t="str">
        <f>IF('BB-2024-Saturday'!AJ944="m","v","a")</f>
        <v>a</v>
      </c>
      <c r="D941" s="92" t="str">
        <f>IF('BB-2024-Saturday'!AJ944&lt;&gt;"",'BB-2024-Saturday'!AI944,"")</f>
        <v/>
      </c>
      <c r="E941" s="119" t="str">
        <f>IF('BB-2024-Saturday'!$AJ944&lt;&gt;"",IF('BB-2024-Saturday'!$AJ944="t",0,'BB-2024-Saturday'!AM944),"")</f>
        <v/>
      </c>
      <c r="F941" s="119" t="str">
        <f>IF('BB-2024-Saturday'!$AJ944&lt;&gt;"",IF('BB-2024-Saturday'!$AJ944="t",0,'BB-2024-Saturday'!AN944),"")</f>
        <v/>
      </c>
      <c r="G941" s="119" t="str">
        <f>IF('BB-2024-Saturday'!$AJ944&lt;&gt;"",IF('BB-2024-Saturday'!$AJ944="t",0,'BB-2024-Saturday'!AO944),"")</f>
        <v/>
      </c>
      <c r="H941" s="119" t="str">
        <f>IF('BB-2024-Saturday'!$AJ944&lt;&gt;"",IF('BB-2024-Saturday'!$AJ944="t",0,'BB-2024-Saturday'!AP944),"")</f>
        <v/>
      </c>
      <c r="I941" s="119" t="str">
        <f>IF('BB-2024-Saturday'!$AJ944&lt;&gt;"",IF('BB-2024-Saturday'!$AJ944="t",0,'BB-2024-Saturday'!AQ944),"")</f>
        <v/>
      </c>
      <c r="J941" s="119" t="str">
        <f>IF('BB-2024-Saturday'!$AJ944&lt;&gt;"",IF('BB-2024-Saturday'!$AJ944="t",'BB-2024-Saturday'!AM944,0),"")</f>
        <v/>
      </c>
      <c r="K941" s="119" t="str">
        <f>IF('BB-2024-Saturday'!$AJ944&lt;&gt;"",IF('BB-2024-Saturday'!$AJ944="t",'BB-2024-Saturday'!AN944,0),"")</f>
        <v/>
      </c>
      <c r="L941" s="119" t="str">
        <f>IF('BB-2024-Saturday'!$AJ944&lt;&gt;"",IF('BB-2024-Saturday'!$AJ944="t",'BB-2024-Saturday'!AO944,0),"")</f>
        <v/>
      </c>
      <c r="M941" s="119" t="str">
        <f>IF('BB-2024-Saturday'!$AJ944&lt;&gt;"",IF('BB-2024-Saturday'!$AJ944="t",'BB-2024-Saturday'!AP944,0),"")</f>
        <v/>
      </c>
      <c r="N941" s="120" t="str">
        <f>IF('BB-2024-Saturday'!$AJ944&lt;&gt;"",IF('BB-2024-Saturday'!$AJ944="m",'BB-2024-Saturday'!U944,0),"")</f>
        <v/>
      </c>
      <c r="O941" s="120" t="str">
        <f>IF('BB-2024-Saturday'!$AJ944&lt;&gt;"",IF('BB-2024-Saturday'!$AJ944="m",'BB-2024-Saturday'!V944,0),"")</f>
        <v/>
      </c>
    </row>
    <row r="942" spans="1:15" x14ac:dyDescent="0.25">
      <c r="A942" t="str">
        <f>IF('BB-2024-Saturday'!AJ945&lt;&gt;"",'BB-2024-Saturday'!AJ945,"")</f>
        <v/>
      </c>
      <c r="B942" t="str">
        <f>IF('BB-2024-Saturday'!AJ945&lt;&gt;"",'BB-2024-Saturday'!AR945,"")</f>
        <v/>
      </c>
      <c r="C942" t="str">
        <f>IF('BB-2024-Saturday'!AJ945="m","v","a")</f>
        <v>a</v>
      </c>
      <c r="D942" s="92" t="str">
        <f>IF('BB-2024-Saturday'!AJ945&lt;&gt;"",'BB-2024-Saturday'!AI945,"")</f>
        <v/>
      </c>
      <c r="E942" s="119" t="str">
        <f>IF('BB-2024-Saturday'!$AJ945&lt;&gt;"",IF('BB-2024-Saturday'!$AJ945="t",0,'BB-2024-Saturday'!AM945),"")</f>
        <v/>
      </c>
      <c r="F942" s="119" t="str">
        <f>IF('BB-2024-Saturday'!$AJ945&lt;&gt;"",IF('BB-2024-Saturday'!$AJ945="t",0,'BB-2024-Saturday'!AN945),"")</f>
        <v/>
      </c>
      <c r="G942" s="119" t="str">
        <f>IF('BB-2024-Saturday'!$AJ945&lt;&gt;"",IF('BB-2024-Saturday'!$AJ945="t",0,'BB-2024-Saturday'!AO945),"")</f>
        <v/>
      </c>
      <c r="H942" s="119" t="str">
        <f>IF('BB-2024-Saturday'!$AJ945&lt;&gt;"",IF('BB-2024-Saturday'!$AJ945="t",0,'BB-2024-Saturday'!AP945),"")</f>
        <v/>
      </c>
      <c r="I942" s="119" t="str">
        <f>IF('BB-2024-Saturday'!$AJ945&lt;&gt;"",IF('BB-2024-Saturday'!$AJ945="t",0,'BB-2024-Saturday'!AQ945),"")</f>
        <v/>
      </c>
      <c r="J942" s="119" t="str">
        <f>IF('BB-2024-Saturday'!$AJ945&lt;&gt;"",IF('BB-2024-Saturday'!$AJ945="t",'BB-2024-Saturday'!AM945,0),"")</f>
        <v/>
      </c>
      <c r="K942" s="119" t="str">
        <f>IF('BB-2024-Saturday'!$AJ945&lt;&gt;"",IF('BB-2024-Saturday'!$AJ945="t",'BB-2024-Saturday'!AN945,0),"")</f>
        <v/>
      </c>
      <c r="L942" s="119" t="str">
        <f>IF('BB-2024-Saturday'!$AJ945&lt;&gt;"",IF('BB-2024-Saturday'!$AJ945="t",'BB-2024-Saturday'!AO945,0),"")</f>
        <v/>
      </c>
      <c r="M942" s="119" t="str">
        <f>IF('BB-2024-Saturday'!$AJ945&lt;&gt;"",IF('BB-2024-Saturday'!$AJ945="t",'BB-2024-Saturday'!AP945,0),"")</f>
        <v/>
      </c>
      <c r="N942" s="120" t="str">
        <f>IF('BB-2024-Saturday'!$AJ945&lt;&gt;"",IF('BB-2024-Saturday'!$AJ945="m",'BB-2024-Saturday'!U945,0),"")</f>
        <v/>
      </c>
      <c r="O942" s="120" t="str">
        <f>IF('BB-2024-Saturday'!$AJ945&lt;&gt;"",IF('BB-2024-Saturday'!$AJ945="m",'BB-2024-Saturday'!V945,0),"")</f>
        <v/>
      </c>
    </row>
    <row r="943" spans="1:15" x14ac:dyDescent="0.25">
      <c r="A943" t="str">
        <f>IF('BB-2024-Saturday'!AJ946&lt;&gt;"",'BB-2024-Saturday'!AJ946,"")</f>
        <v/>
      </c>
      <c r="B943" t="str">
        <f>IF('BB-2024-Saturday'!AJ946&lt;&gt;"",'BB-2024-Saturday'!AR946,"")</f>
        <v/>
      </c>
      <c r="C943" t="str">
        <f>IF('BB-2024-Saturday'!AJ946="m","v","a")</f>
        <v>a</v>
      </c>
      <c r="D943" s="92" t="str">
        <f>IF('BB-2024-Saturday'!AJ946&lt;&gt;"",'BB-2024-Saturday'!AI946,"")</f>
        <v/>
      </c>
      <c r="E943" s="119" t="str">
        <f>IF('BB-2024-Saturday'!$AJ946&lt;&gt;"",IF('BB-2024-Saturday'!$AJ946="t",0,'BB-2024-Saturday'!AM946),"")</f>
        <v/>
      </c>
      <c r="F943" s="119" t="str">
        <f>IF('BB-2024-Saturday'!$AJ946&lt;&gt;"",IF('BB-2024-Saturday'!$AJ946="t",0,'BB-2024-Saturday'!AN946),"")</f>
        <v/>
      </c>
      <c r="G943" s="119" t="str">
        <f>IF('BB-2024-Saturday'!$AJ946&lt;&gt;"",IF('BB-2024-Saturday'!$AJ946="t",0,'BB-2024-Saturday'!AO946),"")</f>
        <v/>
      </c>
      <c r="H943" s="119" t="str">
        <f>IF('BB-2024-Saturday'!$AJ946&lt;&gt;"",IF('BB-2024-Saturday'!$AJ946="t",0,'BB-2024-Saturday'!AP946),"")</f>
        <v/>
      </c>
      <c r="I943" s="119" t="str">
        <f>IF('BB-2024-Saturday'!$AJ946&lt;&gt;"",IF('BB-2024-Saturday'!$AJ946="t",0,'BB-2024-Saturday'!AQ946),"")</f>
        <v/>
      </c>
      <c r="J943" s="119" t="str">
        <f>IF('BB-2024-Saturday'!$AJ946&lt;&gt;"",IF('BB-2024-Saturday'!$AJ946="t",'BB-2024-Saturday'!AM946,0),"")</f>
        <v/>
      </c>
      <c r="K943" s="119" t="str">
        <f>IF('BB-2024-Saturday'!$AJ946&lt;&gt;"",IF('BB-2024-Saturday'!$AJ946="t",'BB-2024-Saturday'!AN946,0),"")</f>
        <v/>
      </c>
      <c r="L943" s="119" t="str">
        <f>IF('BB-2024-Saturday'!$AJ946&lt;&gt;"",IF('BB-2024-Saturday'!$AJ946="t",'BB-2024-Saturday'!AO946,0),"")</f>
        <v/>
      </c>
      <c r="M943" s="119" t="str">
        <f>IF('BB-2024-Saturday'!$AJ946&lt;&gt;"",IF('BB-2024-Saturday'!$AJ946="t",'BB-2024-Saturday'!AP946,0),"")</f>
        <v/>
      </c>
      <c r="N943" s="120" t="str">
        <f>IF('BB-2024-Saturday'!$AJ946&lt;&gt;"",IF('BB-2024-Saturday'!$AJ946="m",'BB-2024-Saturday'!U946,0),"")</f>
        <v/>
      </c>
      <c r="O943" s="120" t="str">
        <f>IF('BB-2024-Saturday'!$AJ946&lt;&gt;"",IF('BB-2024-Saturday'!$AJ946="m",'BB-2024-Saturday'!V946,0),"")</f>
        <v/>
      </c>
    </row>
    <row r="944" spans="1:15" x14ac:dyDescent="0.25">
      <c r="A944" t="str">
        <f>IF('BB-2024-Saturday'!AJ947&lt;&gt;"",'BB-2024-Saturday'!AJ947,"")</f>
        <v/>
      </c>
      <c r="B944" t="str">
        <f>IF('BB-2024-Saturday'!AJ947&lt;&gt;"",'BB-2024-Saturday'!AR947,"")</f>
        <v/>
      </c>
      <c r="C944" t="str">
        <f>IF('BB-2024-Saturday'!AJ947="m","v","a")</f>
        <v>a</v>
      </c>
      <c r="D944" s="92" t="str">
        <f>IF('BB-2024-Saturday'!AJ947&lt;&gt;"",'BB-2024-Saturday'!AI947,"")</f>
        <v/>
      </c>
      <c r="E944" s="119" t="str">
        <f>IF('BB-2024-Saturday'!$AJ947&lt;&gt;"",IF('BB-2024-Saturday'!$AJ947="t",0,'BB-2024-Saturday'!AM947),"")</f>
        <v/>
      </c>
      <c r="F944" s="119" t="str">
        <f>IF('BB-2024-Saturday'!$AJ947&lt;&gt;"",IF('BB-2024-Saturday'!$AJ947="t",0,'BB-2024-Saturday'!AN947),"")</f>
        <v/>
      </c>
      <c r="G944" s="119" t="str">
        <f>IF('BB-2024-Saturday'!$AJ947&lt;&gt;"",IF('BB-2024-Saturday'!$AJ947="t",0,'BB-2024-Saturday'!AO947),"")</f>
        <v/>
      </c>
      <c r="H944" s="119" t="str">
        <f>IF('BB-2024-Saturday'!$AJ947&lt;&gt;"",IF('BB-2024-Saturday'!$AJ947="t",0,'BB-2024-Saturday'!AP947),"")</f>
        <v/>
      </c>
      <c r="I944" s="119" t="str">
        <f>IF('BB-2024-Saturday'!$AJ947&lt;&gt;"",IF('BB-2024-Saturday'!$AJ947="t",0,'BB-2024-Saturday'!AQ947),"")</f>
        <v/>
      </c>
      <c r="J944" s="119" t="str">
        <f>IF('BB-2024-Saturday'!$AJ947&lt;&gt;"",IF('BB-2024-Saturday'!$AJ947="t",'BB-2024-Saturday'!AM947,0),"")</f>
        <v/>
      </c>
      <c r="K944" s="119" t="str">
        <f>IF('BB-2024-Saturday'!$AJ947&lt;&gt;"",IF('BB-2024-Saturday'!$AJ947="t",'BB-2024-Saturday'!AN947,0),"")</f>
        <v/>
      </c>
      <c r="L944" s="119" t="str">
        <f>IF('BB-2024-Saturday'!$AJ947&lt;&gt;"",IF('BB-2024-Saturday'!$AJ947="t",'BB-2024-Saturday'!AO947,0),"")</f>
        <v/>
      </c>
      <c r="M944" s="119" t="str">
        <f>IF('BB-2024-Saturday'!$AJ947&lt;&gt;"",IF('BB-2024-Saturday'!$AJ947="t",'BB-2024-Saturday'!AP947,0),"")</f>
        <v/>
      </c>
      <c r="N944" s="120" t="str">
        <f>IF('BB-2024-Saturday'!$AJ947&lt;&gt;"",IF('BB-2024-Saturday'!$AJ947="m",'BB-2024-Saturday'!U947,0),"")</f>
        <v/>
      </c>
      <c r="O944" s="120" t="str">
        <f>IF('BB-2024-Saturday'!$AJ947&lt;&gt;"",IF('BB-2024-Saturday'!$AJ947="m",'BB-2024-Saturday'!V947,0),"")</f>
        <v/>
      </c>
    </row>
    <row r="945" spans="1:15" x14ac:dyDescent="0.25">
      <c r="A945" t="str">
        <f>IF('BB-2024-Saturday'!AJ948&lt;&gt;"",'BB-2024-Saturday'!AJ948,"")</f>
        <v/>
      </c>
      <c r="B945" t="str">
        <f>IF('BB-2024-Saturday'!AJ948&lt;&gt;"",'BB-2024-Saturday'!AR948,"")</f>
        <v/>
      </c>
      <c r="C945" t="str">
        <f>IF('BB-2024-Saturday'!AJ948="m","v","a")</f>
        <v>a</v>
      </c>
      <c r="D945" s="92" t="str">
        <f>IF('BB-2024-Saturday'!AJ948&lt;&gt;"",'BB-2024-Saturday'!AI948,"")</f>
        <v/>
      </c>
      <c r="E945" s="119" t="str">
        <f>IF('BB-2024-Saturday'!$AJ948&lt;&gt;"",IF('BB-2024-Saturday'!$AJ948="t",0,'BB-2024-Saturday'!AM948),"")</f>
        <v/>
      </c>
      <c r="F945" s="119" t="str">
        <f>IF('BB-2024-Saturday'!$AJ948&lt;&gt;"",IF('BB-2024-Saturday'!$AJ948="t",0,'BB-2024-Saturday'!AN948),"")</f>
        <v/>
      </c>
      <c r="G945" s="119" t="str">
        <f>IF('BB-2024-Saturday'!$AJ948&lt;&gt;"",IF('BB-2024-Saturday'!$AJ948="t",0,'BB-2024-Saturday'!AO948),"")</f>
        <v/>
      </c>
      <c r="H945" s="119" t="str">
        <f>IF('BB-2024-Saturday'!$AJ948&lt;&gt;"",IF('BB-2024-Saturday'!$AJ948="t",0,'BB-2024-Saturday'!AP948),"")</f>
        <v/>
      </c>
      <c r="I945" s="119" t="str">
        <f>IF('BB-2024-Saturday'!$AJ948&lt;&gt;"",IF('BB-2024-Saturday'!$AJ948="t",0,'BB-2024-Saturday'!AQ948),"")</f>
        <v/>
      </c>
      <c r="J945" s="119" t="str">
        <f>IF('BB-2024-Saturday'!$AJ948&lt;&gt;"",IF('BB-2024-Saturday'!$AJ948="t",'BB-2024-Saturday'!AM948,0),"")</f>
        <v/>
      </c>
      <c r="K945" s="119" t="str">
        <f>IF('BB-2024-Saturday'!$AJ948&lt;&gt;"",IF('BB-2024-Saturday'!$AJ948="t",'BB-2024-Saturday'!AN948,0),"")</f>
        <v/>
      </c>
      <c r="L945" s="119" t="str">
        <f>IF('BB-2024-Saturday'!$AJ948&lt;&gt;"",IF('BB-2024-Saturday'!$AJ948="t",'BB-2024-Saturday'!AO948,0),"")</f>
        <v/>
      </c>
      <c r="M945" s="119" t="str">
        <f>IF('BB-2024-Saturday'!$AJ948&lt;&gt;"",IF('BB-2024-Saturday'!$AJ948="t",'BB-2024-Saturday'!AP948,0),"")</f>
        <v/>
      </c>
      <c r="N945" s="120" t="str">
        <f>IF('BB-2024-Saturday'!$AJ948&lt;&gt;"",IF('BB-2024-Saturday'!$AJ948="m",'BB-2024-Saturday'!U948,0),"")</f>
        <v/>
      </c>
      <c r="O945" s="120" t="str">
        <f>IF('BB-2024-Saturday'!$AJ948&lt;&gt;"",IF('BB-2024-Saturday'!$AJ948="m",'BB-2024-Saturday'!V948,0),"")</f>
        <v/>
      </c>
    </row>
    <row r="946" spans="1:15" x14ac:dyDescent="0.25">
      <c r="A946" t="str">
        <f>IF('BB-2024-Saturday'!AJ949&lt;&gt;"",'BB-2024-Saturday'!AJ949,"")</f>
        <v/>
      </c>
      <c r="B946" t="str">
        <f>IF('BB-2024-Saturday'!AJ949&lt;&gt;"",'BB-2024-Saturday'!AR949,"")</f>
        <v/>
      </c>
      <c r="C946" t="str">
        <f>IF('BB-2024-Saturday'!AJ949="m","v","a")</f>
        <v>a</v>
      </c>
      <c r="D946" s="92" t="str">
        <f>IF('BB-2024-Saturday'!AJ949&lt;&gt;"",'BB-2024-Saturday'!AI949,"")</f>
        <v/>
      </c>
      <c r="E946" s="119" t="str">
        <f>IF('BB-2024-Saturday'!$AJ949&lt;&gt;"",IF('BB-2024-Saturday'!$AJ949="t",0,'BB-2024-Saturday'!AM949),"")</f>
        <v/>
      </c>
      <c r="F946" s="119" t="str">
        <f>IF('BB-2024-Saturday'!$AJ949&lt;&gt;"",IF('BB-2024-Saturday'!$AJ949="t",0,'BB-2024-Saturday'!AN949),"")</f>
        <v/>
      </c>
      <c r="G946" s="119" t="str">
        <f>IF('BB-2024-Saturday'!$AJ949&lt;&gt;"",IF('BB-2024-Saturday'!$AJ949="t",0,'BB-2024-Saturday'!AO949),"")</f>
        <v/>
      </c>
      <c r="H946" s="119" t="str">
        <f>IF('BB-2024-Saturday'!$AJ949&lt;&gt;"",IF('BB-2024-Saturday'!$AJ949="t",0,'BB-2024-Saturday'!AP949),"")</f>
        <v/>
      </c>
      <c r="I946" s="119" t="str">
        <f>IF('BB-2024-Saturday'!$AJ949&lt;&gt;"",IF('BB-2024-Saturday'!$AJ949="t",0,'BB-2024-Saturday'!AQ949),"")</f>
        <v/>
      </c>
      <c r="J946" s="119" t="str">
        <f>IF('BB-2024-Saturday'!$AJ949&lt;&gt;"",IF('BB-2024-Saturday'!$AJ949="t",'BB-2024-Saturday'!AM949,0),"")</f>
        <v/>
      </c>
      <c r="K946" s="119" t="str">
        <f>IF('BB-2024-Saturday'!$AJ949&lt;&gt;"",IF('BB-2024-Saturday'!$AJ949="t",'BB-2024-Saturday'!AN949,0),"")</f>
        <v/>
      </c>
      <c r="L946" s="119" t="str">
        <f>IF('BB-2024-Saturday'!$AJ949&lt;&gt;"",IF('BB-2024-Saturday'!$AJ949="t",'BB-2024-Saturday'!AO949,0),"")</f>
        <v/>
      </c>
      <c r="M946" s="119" t="str">
        <f>IF('BB-2024-Saturday'!$AJ949&lt;&gt;"",IF('BB-2024-Saturday'!$AJ949="t",'BB-2024-Saturday'!AP949,0),"")</f>
        <v/>
      </c>
      <c r="N946" s="120" t="str">
        <f>IF('BB-2024-Saturday'!$AJ949&lt;&gt;"",IF('BB-2024-Saturday'!$AJ949="m",'BB-2024-Saturday'!U949,0),"")</f>
        <v/>
      </c>
      <c r="O946" s="120" t="str">
        <f>IF('BB-2024-Saturday'!$AJ949&lt;&gt;"",IF('BB-2024-Saturday'!$AJ949="m",'BB-2024-Saturday'!V949,0),"")</f>
        <v/>
      </c>
    </row>
    <row r="947" spans="1:15" x14ac:dyDescent="0.25">
      <c r="A947" t="str">
        <f>IF('BB-2024-Saturday'!AJ950&lt;&gt;"",'BB-2024-Saturday'!AJ950,"")</f>
        <v/>
      </c>
      <c r="B947" t="str">
        <f>IF('BB-2024-Saturday'!AJ950&lt;&gt;"",'BB-2024-Saturday'!AR950,"")</f>
        <v/>
      </c>
      <c r="C947" t="str">
        <f>IF('BB-2024-Saturday'!AJ950="m","v","a")</f>
        <v>a</v>
      </c>
      <c r="D947" s="92" t="str">
        <f>IF('BB-2024-Saturday'!AJ950&lt;&gt;"",'BB-2024-Saturday'!AI950,"")</f>
        <v/>
      </c>
      <c r="E947" s="119" t="str">
        <f>IF('BB-2024-Saturday'!$AJ950&lt;&gt;"",IF('BB-2024-Saturday'!$AJ950="t",0,'BB-2024-Saturday'!AM950),"")</f>
        <v/>
      </c>
      <c r="F947" s="119" t="str">
        <f>IF('BB-2024-Saturday'!$AJ950&lt;&gt;"",IF('BB-2024-Saturday'!$AJ950="t",0,'BB-2024-Saturday'!AN950),"")</f>
        <v/>
      </c>
      <c r="G947" s="119" t="str">
        <f>IF('BB-2024-Saturday'!$AJ950&lt;&gt;"",IF('BB-2024-Saturday'!$AJ950="t",0,'BB-2024-Saturday'!AO950),"")</f>
        <v/>
      </c>
      <c r="H947" s="119" t="str">
        <f>IF('BB-2024-Saturday'!$AJ950&lt;&gt;"",IF('BB-2024-Saturday'!$AJ950="t",0,'BB-2024-Saturday'!AP950),"")</f>
        <v/>
      </c>
      <c r="I947" s="119" t="str">
        <f>IF('BB-2024-Saturday'!$AJ950&lt;&gt;"",IF('BB-2024-Saturday'!$AJ950="t",0,'BB-2024-Saturday'!AQ950),"")</f>
        <v/>
      </c>
      <c r="J947" s="119" t="str">
        <f>IF('BB-2024-Saturday'!$AJ950&lt;&gt;"",IF('BB-2024-Saturday'!$AJ950="t",'BB-2024-Saturday'!AM950,0),"")</f>
        <v/>
      </c>
      <c r="K947" s="119" t="str">
        <f>IF('BB-2024-Saturday'!$AJ950&lt;&gt;"",IF('BB-2024-Saturday'!$AJ950="t",'BB-2024-Saturday'!AN950,0),"")</f>
        <v/>
      </c>
      <c r="L947" s="119" t="str">
        <f>IF('BB-2024-Saturday'!$AJ950&lt;&gt;"",IF('BB-2024-Saturday'!$AJ950="t",'BB-2024-Saturday'!AO950,0),"")</f>
        <v/>
      </c>
      <c r="M947" s="119" t="str">
        <f>IF('BB-2024-Saturday'!$AJ950&lt;&gt;"",IF('BB-2024-Saturday'!$AJ950="t",'BB-2024-Saturday'!AP950,0),"")</f>
        <v/>
      </c>
      <c r="N947" s="120" t="str">
        <f>IF('BB-2024-Saturday'!$AJ950&lt;&gt;"",IF('BB-2024-Saturday'!$AJ950="m",'BB-2024-Saturday'!U950,0),"")</f>
        <v/>
      </c>
      <c r="O947" s="120" t="str">
        <f>IF('BB-2024-Saturday'!$AJ950&lt;&gt;"",IF('BB-2024-Saturday'!$AJ950="m",'BB-2024-Saturday'!V950,0),"")</f>
        <v/>
      </c>
    </row>
    <row r="948" spans="1:15" x14ac:dyDescent="0.25">
      <c r="A948" t="str">
        <f>IF('BB-2024-Saturday'!AJ951&lt;&gt;"",'BB-2024-Saturday'!AJ951,"")</f>
        <v/>
      </c>
      <c r="B948" t="str">
        <f>IF('BB-2024-Saturday'!AJ951&lt;&gt;"",'BB-2024-Saturday'!AR951,"")</f>
        <v/>
      </c>
      <c r="C948" t="str">
        <f>IF('BB-2024-Saturday'!AJ951="m","v","a")</f>
        <v>a</v>
      </c>
      <c r="D948" s="92" t="str">
        <f>IF('BB-2024-Saturday'!AJ951&lt;&gt;"",'BB-2024-Saturday'!AI951,"")</f>
        <v/>
      </c>
      <c r="E948" s="119" t="str">
        <f>IF('BB-2024-Saturday'!$AJ951&lt;&gt;"",IF('BB-2024-Saturday'!$AJ951="t",0,'BB-2024-Saturday'!AM951),"")</f>
        <v/>
      </c>
      <c r="F948" s="119" t="str">
        <f>IF('BB-2024-Saturday'!$AJ951&lt;&gt;"",IF('BB-2024-Saturday'!$AJ951="t",0,'BB-2024-Saturday'!AN951),"")</f>
        <v/>
      </c>
      <c r="G948" s="119" t="str">
        <f>IF('BB-2024-Saturday'!$AJ951&lt;&gt;"",IF('BB-2024-Saturday'!$AJ951="t",0,'BB-2024-Saturday'!AO951),"")</f>
        <v/>
      </c>
      <c r="H948" s="119" t="str">
        <f>IF('BB-2024-Saturday'!$AJ951&lt;&gt;"",IF('BB-2024-Saturday'!$AJ951="t",0,'BB-2024-Saturday'!AP951),"")</f>
        <v/>
      </c>
      <c r="I948" s="119" t="str">
        <f>IF('BB-2024-Saturday'!$AJ951&lt;&gt;"",IF('BB-2024-Saturday'!$AJ951="t",0,'BB-2024-Saturday'!AQ951),"")</f>
        <v/>
      </c>
      <c r="J948" s="119" t="str">
        <f>IF('BB-2024-Saturday'!$AJ951&lt;&gt;"",IF('BB-2024-Saturday'!$AJ951="t",'BB-2024-Saturday'!AM951,0),"")</f>
        <v/>
      </c>
      <c r="K948" s="119" t="str">
        <f>IF('BB-2024-Saturday'!$AJ951&lt;&gt;"",IF('BB-2024-Saturday'!$AJ951="t",'BB-2024-Saturday'!AN951,0),"")</f>
        <v/>
      </c>
      <c r="L948" s="119" t="str">
        <f>IF('BB-2024-Saturday'!$AJ951&lt;&gt;"",IF('BB-2024-Saturday'!$AJ951="t",'BB-2024-Saturday'!AO951,0),"")</f>
        <v/>
      </c>
      <c r="M948" s="119" t="str">
        <f>IF('BB-2024-Saturday'!$AJ951&lt;&gt;"",IF('BB-2024-Saturday'!$AJ951="t",'BB-2024-Saturday'!AP951,0),"")</f>
        <v/>
      </c>
      <c r="N948" s="120" t="str">
        <f>IF('BB-2024-Saturday'!$AJ951&lt;&gt;"",IF('BB-2024-Saturday'!$AJ951="m",'BB-2024-Saturday'!U951,0),"")</f>
        <v/>
      </c>
      <c r="O948" s="120" t="str">
        <f>IF('BB-2024-Saturday'!$AJ951&lt;&gt;"",IF('BB-2024-Saturday'!$AJ951="m",'BB-2024-Saturday'!V951,0),"")</f>
        <v/>
      </c>
    </row>
    <row r="949" spans="1:15" x14ac:dyDescent="0.25">
      <c r="A949" t="str">
        <f>IF('BB-2024-Saturday'!AJ952&lt;&gt;"",'BB-2024-Saturday'!AJ952,"")</f>
        <v/>
      </c>
      <c r="B949" t="str">
        <f>IF('BB-2024-Saturday'!AJ952&lt;&gt;"",'BB-2024-Saturday'!AR952,"")</f>
        <v/>
      </c>
      <c r="C949" t="str">
        <f>IF('BB-2024-Saturday'!AJ952="m","v","a")</f>
        <v>a</v>
      </c>
      <c r="D949" s="92" t="str">
        <f>IF('BB-2024-Saturday'!AJ952&lt;&gt;"",'BB-2024-Saturday'!AI952,"")</f>
        <v/>
      </c>
      <c r="E949" s="119" t="str">
        <f>IF('BB-2024-Saturday'!$AJ952&lt;&gt;"",IF('BB-2024-Saturday'!$AJ952="t",0,'BB-2024-Saturday'!AM952),"")</f>
        <v/>
      </c>
      <c r="F949" s="119" t="str">
        <f>IF('BB-2024-Saturday'!$AJ952&lt;&gt;"",IF('BB-2024-Saturday'!$AJ952="t",0,'BB-2024-Saturday'!AN952),"")</f>
        <v/>
      </c>
      <c r="G949" s="119" t="str">
        <f>IF('BB-2024-Saturday'!$AJ952&lt;&gt;"",IF('BB-2024-Saturday'!$AJ952="t",0,'BB-2024-Saturday'!AO952),"")</f>
        <v/>
      </c>
      <c r="H949" s="119" t="str">
        <f>IF('BB-2024-Saturday'!$AJ952&lt;&gt;"",IF('BB-2024-Saturday'!$AJ952="t",0,'BB-2024-Saturday'!AP952),"")</f>
        <v/>
      </c>
      <c r="I949" s="119" t="str">
        <f>IF('BB-2024-Saturday'!$AJ952&lt;&gt;"",IF('BB-2024-Saturday'!$AJ952="t",0,'BB-2024-Saturday'!AQ952),"")</f>
        <v/>
      </c>
      <c r="J949" s="119" t="str">
        <f>IF('BB-2024-Saturday'!$AJ952&lt;&gt;"",IF('BB-2024-Saturday'!$AJ952="t",'BB-2024-Saturday'!AM952,0),"")</f>
        <v/>
      </c>
      <c r="K949" s="119" t="str">
        <f>IF('BB-2024-Saturday'!$AJ952&lt;&gt;"",IF('BB-2024-Saturday'!$AJ952="t",'BB-2024-Saturday'!AN952,0),"")</f>
        <v/>
      </c>
      <c r="L949" s="119" t="str">
        <f>IF('BB-2024-Saturday'!$AJ952&lt;&gt;"",IF('BB-2024-Saturday'!$AJ952="t",'BB-2024-Saturday'!AO952,0),"")</f>
        <v/>
      </c>
      <c r="M949" s="119" t="str">
        <f>IF('BB-2024-Saturday'!$AJ952&lt;&gt;"",IF('BB-2024-Saturday'!$AJ952="t",'BB-2024-Saturday'!AP952,0),"")</f>
        <v/>
      </c>
      <c r="N949" s="120" t="str">
        <f>IF('BB-2024-Saturday'!$AJ952&lt;&gt;"",IF('BB-2024-Saturday'!$AJ952="m",'BB-2024-Saturday'!U952,0),"")</f>
        <v/>
      </c>
      <c r="O949" s="120" t="str">
        <f>IF('BB-2024-Saturday'!$AJ952&lt;&gt;"",IF('BB-2024-Saturday'!$AJ952="m",'BB-2024-Saturday'!V952,0),"")</f>
        <v/>
      </c>
    </row>
    <row r="950" spans="1:15" x14ac:dyDescent="0.25">
      <c r="A950" t="str">
        <f>IF('BB-2024-Saturday'!AJ953&lt;&gt;"",'BB-2024-Saturday'!AJ953,"")</f>
        <v/>
      </c>
      <c r="B950" t="str">
        <f>IF('BB-2024-Saturday'!AJ953&lt;&gt;"",'BB-2024-Saturday'!AR953,"")</f>
        <v/>
      </c>
      <c r="C950" t="str">
        <f>IF('BB-2024-Saturday'!AJ953="m","v","a")</f>
        <v>a</v>
      </c>
      <c r="D950" s="92" t="str">
        <f>IF('BB-2024-Saturday'!AJ953&lt;&gt;"",'BB-2024-Saturday'!AI953,"")</f>
        <v/>
      </c>
      <c r="E950" s="119" t="str">
        <f>IF('BB-2024-Saturday'!$AJ953&lt;&gt;"",IF('BB-2024-Saturday'!$AJ953="t",0,'BB-2024-Saturday'!AM953),"")</f>
        <v/>
      </c>
      <c r="F950" s="119" t="str">
        <f>IF('BB-2024-Saturday'!$AJ953&lt;&gt;"",IF('BB-2024-Saturday'!$AJ953="t",0,'BB-2024-Saturday'!AN953),"")</f>
        <v/>
      </c>
      <c r="G950" s="119" t="str">
        <f>IF('BB-2024-Saturday'!$AJ953&lt;&gt;"",IF('BB-2024-Saturday'!$AJ953="t",0,'BB-2024-Saturday'!AO953),"")</f>
        <v/>
      </c>
      <c r="H950" s="119" t="str">
        <f>IF('BB-2024-Saturday'!$AJ953&lt;&gt;"",IF('BB-2024-Saturday'!$AJ953="t",0,'BB-2024-Saturday'!AP953),"")</f>
        <v/>
      </c>
      <c r="I950" s="119" t="str">
        <f>IF('BB-2024-Saturday'!$AJ953&lt;&gt;"",IF('BB-2024-Saturday'!$AJ953="t",0,'BB-2024-Saturday'!AQ953),"")</f>
        <v/>
      </c>
      <c r="J950" s="119" t="str">
        <f>IF('BB-2024-Saturday'!$AJ953&lt;&gt;"",IF('BB-2024-Saturday'!$AJ953="t",'BB-2024-Saturday'!AM953,0),"")</f>
        <v/>
      </c>
      <c r="K950" s="119" t="str">
        <f>IF('BB-2024-Saturday'!$AJ953&lt;&gt;"",IF('BB-2024-Saturday'!$AJ953="t",'BB-2024-Saturday'!AN953,0),"")</f>
        <v/>
      </c>
      <c r="L950" s="119" t="str">
        <f>IF('BB-2024-Saturday'!$AJ953&lt;&gt;"",IF('BB-2024-Saturday'!$AJ953="t",'BB-2024-Saturday'!AO953,0),"")</f>
        <v/>
      </c>
      <c r="M950" s="119" t="str">
        <f>IF('BB-2024-Saturday'!$AJ953&lt;&gt;"",IF('BB-2024-Saturday'!$AJ953="t",'BB-2024-Saturday'!AP953,0),"")</f>
        <v/>
      </c>
      <c r="N950" s="120" t="str">
        <f>IF('BB-2024-Saturday'!$AJ953&lt;&gt;"",IF('BB-2024-Saturday'!$AJ953="m",'BB-2024-Saturday'!U953,0),"")</f>
        <v/>
      </c>
      <c r="O950" s="120" t="str">
        <f>IF('BB-2024-Saturday'!$AJ953&lt;&gt;"",IF('BB-2024-Saturday'!$AJ953="m",'BB-2024-Saturday'!V953,0),"")</f>
        <v/>
      </c>
    </row>
    <row r="951" spans="1:15" x14ac:dyDescent="0.25">
      <c r="A951" t="str">
        <f>IF('BB-2024-Saturday'!AJ954&lt;&gt;"",'BB-2024-Saturday'!AJ954,"")</f>
        <v/>
      </c>
      <c r="B951" t="str">
        <f>IF('BB-2024-Saturday'!AJ954&lt;&gt;"",'BB-2024-Saturday'!AR954,"")</f>
        <v/>
      </c>
      <c r="C951" t="str">
        <f>IF('BB-2024-Saturday'!AJ954="m","v","a")</f>
        <v>a</v>
      </c>
      <c r="D951" s="92" t="str">
        <f>IF('BB-2024-Saturday'!AJ954&lt;&gt;"",'BB-2024-Saturday'!AI954,"")</f>
        <v/>
      </c>
      <c r="E951" s="119" t="str">
        <f>IF('BB-2024-Saturday'!$AJ954&lt;&gt;"",IF('BB-2024-Saturday'!$AJ954="t",0,'BB-2024-Saturday'!AM954),"")</f>
        <v/>
      </c>
      <c r="F951" s="119" t="str">
        <f>IF('BB-2024-Saturday'!$AJ954&lt;&gt;"",IF('BB-2024-Saturday'!$AJ954="t",0,'BB-2024-Saturday'!AN954),"")</f>
        <v/>
      </c>
      <c r="G951" s="119" t="str">
        <f>IF('BB-2024-Saturday'!$AJ954&lt;&gt;"",IF('BB-2024-Saturday'!$AJ954="t",0,'BB-2024-Saturday'!AO954),"")</f>
        <v/>
      </c>
      <c r="H951" s="119" t="str">
        <f>IF('BB-2024-Saturday'!$AJ954&lt;&gt;"",IF('BB-2024-Saturday'!$AJ954="t",0,'BB-2024-Saturday'!AP954),"")</f>
        <v/>
      </c>
      <c r="I951" s="119" t="str">
        <f>IF('BB-2024-Saturday'!$AJ954&lt;&gt;"",IF('BB-2024-Saturday'!$AJ954="t",0,'BB-2024-Saturday'!AQ954),"")</f>
        <v/>
      </c>
      <c r="J951" s="119" t="str">
        <f>IF('BB-2024-Saturday'!$AJ954&lt;&gt;"",IF('BB-2024-Saturday'!$AJ954="t",'BB-2024-Saturday'!AM954,0),"")</f>
        <v/>
      </c>
      <c r="K951" s="119" t="str">
        <f>IF('BB-2024-Saturday'!$AJ954&lt;&gt;"",IF('BB-2024-Saturday'!$AJ954="t",'BB-2024-Saturday'!AN954,0),"")</f>
        <v/>
      </c>
      <c r="L951" s="119" t="str">
        <f>IF('BB-2024-Saturday'!$AJ954&lt;&gt;"",IF('BB-2024-Saturday'!$AJ954="t",'BB-2024-Saturday'!AO954,0),"")</f>
        <v/>
      </c>
      <c r="M951" s="119" t="str">
        <f>IF('BB-2024-Saturday'!$AJ954&lt;&gt;"",IF('BB-2024-Saturday'!$AJ954="t",'BB-2024-Saturday'!AP954,0),"")</f>
        <v/>
      </c>
      <c r="N951" s="120" t="str">
        <f>IF('BB-2024-Saturday'!$AJ954&lt;&gt;"",IF('BB-2024-Saturday'!$AJ954="m",'BB-2024-Saturday'!U954,0),"")</f>
        <v/>
      </c>
      <c r="O951" s="120" t="str">
        <f>IF('BB-2024-Saturday'!$AJ954&lt;&gt;"",IF('BB-2024-Saturday'!$AJ954="m",'BB-2024-Saturday'!V954,0),"")</f>
        <v/>
      </c>
    </row>
    <row r="952" spans="1:15" x14ac:dyDescent="0.25">
      <c r="A952" t="str">
        <f>IF('BB-2024-Saturday'!AJ955&lt;&gt;"",'BB-2024-Saturday'!AJ955,"")</f>
        <v/>
      </c>
      <c r="B952" t="str">
        <f>IF('BB-2024-Saturday'!AJ955&lt;&gt;"",'BB-2024-Saturday'!AR955,"")</f>
        <v/>
      </c>
      <c r="C952" t="str">
        <f>IF('BB-2024-Saturday'!AJ955="m","v","a")</f>
        <v>a</v>
      </c>
      <c r="D952" s="92" t="str">
        <f>IF('BB-2024-Saturday'!AJ955&lt;&gt;"",'BB-2024-Saturday'!AI955,"")</f>
        <v/>
      </c>
      <c r="E952" s="119" t="str">
        <f>IF('BB-2024-Saturday'!$AJ955&lt;&gt;"",IF('BB-2024-Saturday'!$AJ955="t",0,'BB-2024-Saturday'!AM955),"")</f>
        <v/>
      </c>
      <c r="F952" s="119" t="str">
        <f>IF('BB-2024-Saturday'!$AJ955&lt;&gt;"",IF('BB-2024-Saturday'!$AJ955="t",0,'BB-2024-Saturday'!AN955),"")</f>
        <v/>
      </c>
      <c r="G952" s="119" t="str">
        <f>IF('BB-2024-Saturday'!$AJ955&lt;&gt;"",IF('BB-2024-Saturday'!$AJ955="t",0,'BB-2024-Saturday'!AO955),"")</f>
        <v/>
      </c>
      <c r="H952" s="119" t="str">
        <f>IF('BB-2024-Saturday'!$AJ955&lt;&gt;"",IF('BB-2024-Saturday'!$AJ955="t",0,'BB-2024-Saturday'!AP955),"")</f>
        <v/>
      </c>
      <c r="I952" s="119" t="str">
        <f>IF('BB-2024-Saturday'!$AJ955&lt;&gt;"",IF('BB-2024-Saturday'!$AJ955="t",0,'BB-2024-Saturday'!AQ955),"")</f>
        <v/>
      </c>
      <c r="J952" s="119" t="str">
        <f>IF('BB-2024-Saturday'!$AJ955&lt;&gt;"",IF('BB-2024-Saturday'!$AJ955="t",'BB-2024-Saturday'!AM955,0),"")</f>
        <v/>
      </c>
      <c r="K952" s="119" t="str">
        <f>IF('BB-2024-Saturday'!$AJ955&lt;&gt;"",IF('BB-2024-Saturday'!$AJ955="t",'BB-2024-Saturday'!AN955,0),"")</f>
        <v/>
      </c>
      <c r="L952" s="119" t="str">
        <f>IF('BB-2024-Saturday'!$AJ955&lt;&gt;"",IF('BB-2024-Saturday'!$AJ955="t",'BB-2024-Saturday'!AO955,0),"")</f>
        <v/>
      </c>
      <c r="M952" s="119" t="str">
        <f>IF('BB-2024-Saturday'!$AJ955&lt;&gt;"",IF('BB-2024-Saturday'!$AJ955="t",'BB-2024-Saturday'!AP955,0),"")</f>
        <v/>
      </c>
      <c r="N952" s="120" t="str">
        <f>IF('BB-2024-Saturday'!$AJ955&lt;&gt;"",IF('BB-2024-Saturday'!$AJ955="m",'BB-2024-Saturday'!U955,0),"")</f>
        <v/>
      </c>
      <c r="O952" s="120" t="str">
        <f>IF('BB-2024-Saturday'!$AJ955&lt;&gt;"",IF('BB-2024-Saturday'!$AJ955="m",'BB-2024-Saturday'!V955,0),"")</f>
        <v/>
      </c>
    </row>
    <row r="953" spans="1:15" x14ac:dyDescent="0.25">
      <c r="A953" t="str">
        <f>IF('BB-2024-Saturday'!AJ956&lt;&gt;"",'BB-2024-Saturday'!AJ956,"")</f>
        <v/>
      </c>
      <c r="B953" t="str">
        <f>IF('BB-2024-Saturday'!AJ956&lt;&gt;"",'BB-2024-Saturday'!AR956,"")</f>
        <v/>
      </c>
      <c r="C953" t="str">
        <f>IF('BB-2024-Saturday'!AJ956="m","v","a")</f>
        <v>a</v>
      </c>
      <c r="D953" s="92" t="str">
        <f>IF('BB-2024-Saturday'!AJ956&lt;&gt;"",'BB-2024-Saturday'!AI956,"")</f>
        <v/>
      </c>
      <c r="E953" s="119" t="str">
        <f>IF('BB-2024-Saturday'!$AJ956&lt;&gt;"",IF('BB-2024-Saturday'!$AJ956="t",0,'BB-2024-Saturday'!AM956),"")</f>
        <v/>
      </c>
      <c r="F953" s="119" t="str">
        <f>IF('BB-2024-Saturday'!$AJ956&lt;&gt;"",IF('BB-2024-Saturday'!$AJ956="t",0,'BB-2024-Saturday'!AN956),"")</f>
        <v/>
      </c>
      <c r="G953" s="119" t="str">
        <f>IF('BB-2024-Saturday'!$AJ956&lt;&gt;"",IF('BB-2024-Saturday'!$AJ956="t",0,'BB-2024-Saturday'!AO956),"")</f>
        <v/>
      </c>
      <c r="H953" s="119" t="str">
        <f>IF('BB-2024-Saturday'!$AJ956&lt;&gt;"",IF('BB-2024-Saturday'!$AJ956="t",0,'BB-2024-Saturday'!AP956),"")</f>
        <v/>
      </c>
      <c r="I953" s="119" t="str">
        <f>IF('BB-2024-Saturday'!$AJ956&lt;&gt;"",IF('BB-2024-Saturday'!$AJ956="t",0,'BB-2024-Saturday'!AQ956),"")</f>
        <v/>
      </c>
      <c r="J953" s="119" t="str">
        <f>IF('BB-2024-Saturday'!$AJ956&lt;&gt;"",IF('BB-2024-Saturday'!$AJ956="t",'BB-2024-Saturday'!AM956,0),"")</f>
        <v/>
      </c>
      <c r="K953" s="119" t="str">
        <f>IF('BB-2024-Saturday'!$AJ956&lt;&gt;"",IF('BB-2024-Saturday'!$AJ956="t",'BB-2024-Saturday'!AN956,0),"")</f>
        <v/>
      </c>
      <c r="L953" s="119" t="str">
        <f>IF('BB-2024-Saturday'!$AJ956&lt;&gt;"",IF('BB-2024-Saturday'!$AJ956="t",'BB-2024-Saturday'!AO956,0),"")</f>
        <v/>
      </c>
      <c r="M953" s="119" t="str">
        <f>IF('BB-2024-Saturday'!$AJ956&lt;&gt;"",IF('BB-2024-Saturday'!$AJ956="t",'BB-2024-Saturday'!AP956,0),"")</f>
        <v/>
      </c>
      <c r="N953" s="120" t="str">
        <f>IF('BB-2024-Saturday'!$AJ956&lt;&gt;"",IF('BB-2024-Saturday'!$AJ956="m",'BB-2024-Saturday'!U956,0),"")</f>
        <v/>
      </c>
      <c r="O953" s="120" t="str">
        <f>IF('BB-2024-Saturday'!$AJ956&lt;&gt;"",IF('BB-2024-Saturday'!$AJ956="m",'BB-2024-Saturday'!V956,0),"")</f>
        <v/>
      </c>
    </row>
    <row r="954" spans="1:15" x14ac:dyDescent="0.25">
      <c r="A954" t="str">
        <f>IF('BB-2024-Saturday'!AJ957&lt;&gt;"",'BB-2024-Saturday'!AJ957,"")</f>
        <v/>
      </c>
      <c r="B954" t="str">
        <f>IF('BB-2024-Saturday'!AJ957&lt;&gt;"",'BB-2024-Saturday'!AR957,"")</f>
        <v/>
      </c>
      <c r="C954" t="str">
        <f>IF('BB-2024-Saturday'!AJ957="m","v","a")</f>
        <v>a</v>
      </c>
      <c r="D954" s="92" t="str">
        <f>IF('BB-2024-Saturday'!AJ957&lt;&gt;"",'BB-2024-Saturday'!AI957,"")</f>
        <v/>
      </c>
      <c r="E954" s="119" t="str">
        <f>IF('BB-2024-Saturday'!$AJ957&lt;&gt;"",IF('BB-2024-Saturday'!$AJ957="t",0,'BB-2024-Saturday'!AM957),"")</f>
        <v/>
      </c>
      <c r="F954" s="119" t="str">
        <f>IF('BB-2024-Saturday'!$AJ957&lt;&gt;"",IF('BB-2024-Saturday'!$AJ957="t",0,'BB-2024-Saturday'!AN957),"")</f>
        <v/>
      </c>
      <c r="G954" s="119" t="str">
        <f>IF('BB-2024-Saturday'!$AJ957&lt;&gt;"",IF('BB-2024-Saturday'!$AJ957="t",0,'BB-2024-Saturday'!AO957),"")</f>
        <v/>
      </c>
      <c r="H954" s="119" t="str">
        <f>IF('BB-2024-Saturday'!$AJ957&lt;&gt;"",IF('BB-2024-Saturday'!$AJ957="t",0,'BB-2024-Saturday'!AP957),"")</f>
        <v/>
      </c>
      <c r="I954" s="119" t="str">
        <f>IF('BB-2024-Saturday'!$AJ957&lt;&gt;"",IF('BB-2024-Saturday'!$AJ957="t",0,'BB-2024-Saturday'!AQ957),"")</f>
        <v/>
      </c>
      <c r="J954" s="119" t="str">
        <f>IF('BB-2024-Saturday'!$AJ957&lt;&gt;"",IF('BB-2024-Saturday'!$AJ957="t",'BB-2024-Saturday'!AM957,0),"")</f>
        <v/>
      </c>
      <c r="K954" s="119" t="str">
        <f>IF('BB-2024-Saturday'!$AJ957&lt;&gt;"",IF('BB-2024-Saturday'!$AJ957="t",'BB-2024-Saturday'!AN957,0),"")</f>
        <v/>
      </c>
      <c r="L954" s="119" t="str">
        <f>IF('BB-2024-Saturday'!$AJ957&lt;&gt;"",IF('BB-2024-Saturday'!$AJ957="t",'BB-2024-Saturday'!AO957,0),"")</f>
        <v/>
      </c>
      <c r="M954" s="119" t="str">
        <f>IF('BB-2024-Saturday'!$AJ957&lt;&gt;"",IF('BB-2024-Saturday'!$AJ957="t",'BB-2024-Saturday'!AP957,0),"")</f>
        <v/>
      </c>
      <c r="N954" s="120" t="str">
        <f>IF('BB-2024-Saturday'!$AJ957&lt;&gt;"",IF('BB-2024-Saturday'!$AJ957="m",'BB-2024-Saturday'!U957,0),"")</f>
        <v/>
      </c>
      <c r="O954" s="120" t="str">
        <f>IF('BB-2024-Saturday'!$AJ957&lt;&gt;"",IF('BB-2024-Saturday'!$AJ957="m",'BB-2024-Saturday'!V957,0),"")</f>
        <v/>
      </c>
    </row>
    <row r="955" spans="1:15" x14ac:dyDescent="0.25">
      <c r="A955" t="str">
        <f>IF('BB-2024-Saturday'!AJ958&lt;&gt;"",'BB-2024-Saturday'!AJ958,"")</f>
        <v/>
      </c>
      <c r="B955" t="str">
        <f>IF('BB-2024-Saturday'!AJ958&lt;&gt;"",'BB-2024-Saturday'!AR958,"")</f>
        <v/>
      </c>
      <c r="C955" t="str">
        <f>IF('BB-2024-Saturday'!AJ958="m","v","a")</f>
        <v>a</v>
      </c>
      <c r="D955" s="92" t="str">
        <f>IF('BB-2024-Saturday'!AJ958&lt;&gt;"",'BB-2024-Saturday'!AI958,"")</f>
        <v/>
      </c>
      <c r="E955" s="119" t="str">
        <f>IF('BB-2024-Saturday'!$AJ958&lt;&gt;"",IF('BB-2024-Saturday'!$AJ958="t",0,'BB-2024-Saturday'!AM958),"")</f>
        <v/>
      </c>
      <c r="F955" s="119" t="str">
        <f>IF('BB-2024-Saturday'!$AJ958&lt;&gt;"",IF('BB-2024-Saturday'!$AJ958="t",0,'BB-2024-Saturday'!AN958),"")</f>
        <v/>
      </c>
      <c r="G955" s="119" t="str">
        <f>IF('BB-2024-Saturday'!$AJ958&lt;&gt;"",IF('BB-2024-Saturday'!$AJ958="t",0,'BB-2024-Saturday'!AO958),"")</f>
        <v/>
      </c>
      <c r="H955" s="119" t="str">
        <f>IF('BB-2024-Saturday'!$AJ958&lt;&gt;"",IF('BB-2024-Saturday'!$AJ958="t",0,'BB-2024-Saturday'!AP958),"")</f>
        <v/>
      </c>
      <c r="I955" s="119" t="str">
        <f>IF('BB-2024-Saturday'!$AJ958&lt;&gt;"",IF('BB-2024-Saturday'!$AJ958="t",0,'BB-2024-Saturday'!AQ958),"")</f>
        <v/>
      </c>
      <c r="J955" s="119" t="str">
        <f>IF('BB-2024-Saturday'!$AJ958&lt;&gt;"",IF('BB-2024-Saturday'!$AJ958="t",'BB-2024-Saturday'!AM958,0),"")</f>
        <v/>
      </c>
      <c r="K955" s="119" t="str">
        <f>IF('BB-2024-Saturday'!$AJ958&lt;&gt;"",IF('BB-2024-Saturday'!$AJ958="t",'BB-2024-Saturday'!AN958,0),"")</f>
        <v/>
      </c>
      <c r="L955" s="119" t="str">
        <f>IF('BB-2024-Saturday'!$AJ958&lt;&gt;"",IF('BB-2024-Saturday'!$AJ958="t",'BB-2024-Saturday'!AO958,0),"")</f>
        <v/>
      </c>
      <c r="M955" s="119" t="str">
        <f>IF('BB-2024-Saturday'!$AJ958&lt;&gt;"",IF('BB-2024-Saturday'!$AJ958="t",'BB-2024-Saturday'!AP958,0),"")</f>
        <v/>
      </c>
      <c r="N955" s="120" t="str">
        <f>IF('BB-2024-Saturday'!$AJ958&lt;&gt;"",IF('BB-2024-Saturday'!$AJ958="m",'BB-2024-Saturday'!U958,0),"")</f>
        <v/>
      </c>
      <c r="O955" s="120" t="str">
        <f>IF('BB-2024-Saturday'!$AJ958&lt;&gt;"",IF('BB-2024-Saturday'!$AJ958="m",'BB-2024-Saturday'!V958,0),"")</f>
        <v/>
      </c>
    </row>
    <row r="956" spans="1:15" x14ac:dyDescent="0.25">
      <c r="A956" t="str">
        <f>IF('BB-2024-Saturday'!AJ959&lt;&gt;"",'BB-2024-Saturday'!AJ959,"")</f>
        <v/>
      </c>
      <c r="B956" t="str">
        <f>IF('BB-2024-Saturday'!AJ959&lt;&gt;"",'BB-2024-Saturday'!AR959,"")</f>
        <v/>
      </c>
      <c r="C956" t="str">
        <f>IF('BB-2024-Saturday'!AJ959="m","v","a")</f>
        <v>a</v>
      </c>
      <c r="D956" s="92" t="str">
        <f>IF('BB-2024-Saturday'!AJ959&lt;&gt;"",'BB-2024-Saturday'!AI959,"")</f>
        <v/>
      </c>
      <c r="E956" s="119" t="str">
        <f>IF('BB-2024-Saturday'!$AJ959&lt;&gt;"",IF('BB-2024-Saturday'!$AJ959="t",0,'BB-2024-Saturday'!AM959),"")</f>
        <v/>
      </c>
      <c r="F956" s="119" t="str">
        <f>IF('BB-2024-Saturday'!$AJ959&lt;&gt;"",IF('BB-2024-Saturday'!$AJ959="t",0,'BB-2024-Saturday'!AN959),"")</f>
        <v/>
      </c>
      <c r="G956" s="119" t="str">
        <f>IF('BB-2024-Saturday'!$AJ959&lt;&gt;"",IF('BB-2024-Saturday'!$AJ959="t",0,'BB-2024-Saturday'!AO959),"")</f>
        <v/>
      </c>
      <c r="H956" s="119" t="str">
        <f>IF('BB-2024-Saturday'!$AJ959&lt;&gt;"",IF('BB-2024-Saturday'!$AJ959="t",0,'BB-2024-Saturday'!AP959),"")</f>
        <v/>
      </c>
      <c r="I956" s="119" t="str">
        <f>IF('BB-2024-Saturday'!$AJ959&lt;&gt;"",IF('BB-2024-Saturday'!$AJ959="t",0,'BB-2024-Saturday'!AQ959),"")</f>
        <v/>
      </c>
      <c r="J956" s="119" t="str">
        <f>IF('BB-2024-Saturday'!$AJ959&lt;&gt;"",IF('BB-2024-Saturday'!$AJ959="t",'BB-2024-Saturday'!AM959,0),"")</f>
        <v/>
      </c>
      <c r="K956" s="119" t="str">
        <f>IF('BB-2024-Saturday'!$AJ959&lt;&gt;"",IF('BB-2024-Saturday'!$AJ959="t",'BB-2024-Saturday'!AN959,0),"")</f>
        <v/>
      </c>
      <c r="L956" s="119" t="str">
        <f>IF('BB-2024-Saturday'!$AJ959&lt;&gt;"",IF('BB-2024-Saturday'!$AJ959="t",'BB-2024-Saturday'!AO959,0),"")</f>
        <v/>
      </c>
      <c r="M956" s="119" t="str">
        <f>IF('BB-2024-Saturday'!$AJ959&lt;&gt;"",IF('BB-2024-Saturday'!$AJ959="t",'BB-2024-Saturday'!AP959,0),"")</f>
        <v/>
      </c>
      <c r="N956" s="120" t="str">
        <f>IF('BB-2024-Saturday'!$AJ959&lt;&gt;"",IF('BB-2024-Saturday'!$AJ959="m",'BB-2024-Saturday'!U959,0),"")</f>
        <v/>
      </c>
      <c r="O956" s="120" t="str">
        <f>IF('BB-2024-Saturday'!$AJ959&lt;&gt;"",IF('BB-2024-Saturday'!$AJ959="m",'BB-2024-Saturday'!V959,0),"")</f>
        <v/>
      </c>
    </row>
    <row r="957" spans="1:15" x14ac:dyDescent="0.25">
      <c r="A957" t="str">
        <f>IF('BB-2024-Saturday'!AJ960&lt;&gt;"",'BB-2024-Saturday'!AJ960,"")</f>
        <v/>
      </c>
      <c r="B957" t="str">
        <f>IF('BB-2024-Saturday'!AJ960&lt;&gt;"",'BB-2024-Saturday'!AR960,"")</f>
        <v/>
      </c>
      <c r="C957" t="str">
        <f>IF('BB-2024-Saturday'!AJ960="m","v","a")</f>
        <v>a</v>
      </c>
      <c r="D957" s="92" t="str">
        <f>IF('BB-2024-Saturday'!AJ960&lt;&gt;"",'BB-2024-Saturday'!AI960,"")</f>
        <v/>
      </c>
      <c r="E957" s="119" t="str">
        <f>IF('BB-2024-Saturday'!$AJ960&lt;&gt;"",IF('BB-2024-Saturday'!$AJ960="t",0,'BB-2024-Saturday'!AM960),"")</f>
        <v/>
      </c>
      <c r="F957" s="119" t="str">
        <f>IF('BB-2024-Saturday'!$AJ960&lt;&gt;"",IF('BB-2024-Saturday'!$AJ960="t",0,'BB-2024-Saturday'!AN960),"")</f>
        <v/>
      </c>
      <c r="G957" s="119" t="str">
        <f>IF('BB-2024-Saturday'!$AJ960&lt;&gt;"",IF('BB-2024-Saturday'!$AJ960="t",0,'BB-2024-Saturday'!AO960),"")</f>
        <v/>
      </c>
      <c r="H957" s="119" t="str">
        <f>IF('BB-2024-Saturday'!$AJ960&lt;&gt;"",IF('BB-2024-Saturday'!$AJ960="t",0,'BB-2024-Saturday'!AP960),"")</f>
        <v/>
      </c>
      <c r="I957" s="119" t="str">
        <f>IF('BB-2024-Saturday'!$AJ960&lt;&gt;"",IF('BB-2024-Saturday'!$AJ960="t",0,'BB-2024-Saturday'!AQ960),"")</f>
        <v/>
      </c>
      <c r="J957" s="119" t="str">
        <f>IF('BB-2024-Saturday'!$AJ960&lt;&gt;"",IF('BB-2024-Saturday'!$AJ960="t",'BB-2024-Saturday'!AM960,0),"")</f>
        <v/>
      </c>
      <c r="K957" s="119" t="str">
        <f>IF('BB-2024-Saturday'!$AJ960&lt;&gt;"",IF('BB-2024-Saturday'!$AJ960="t",'BB-2024-Saturday'!AN960,0),"")</f>
        <v/>
      </c>
      <c r="L957" s="119" t="str">
        <f>IF('BB-2024-Saturday'!$AJ960&lt;&gt;"",IF('BB-2024-Saturday'!$AJ960="t",'BB-2024-Saturday'!AO960,0),"")</f>
        <v/>
      </c>
      <c r="M957" s="119" t="str">
        <f>IF('BB-2024-Saturday'!$AJ960&lt;&gt;"",IF('BB-2024-Saturday'!$AJ960="t",'BB-2024-Saturday'!AP960,0),"")</f>
        <v/>
      </c>
      <c r="N957" s="120" t="str">
        <f>IF('BB-2024-Saturday'!$AJ960&lt;&gt;"",IF('BB-2024-Saturday'!$AJ960="m",'BB-2024-Saturday'!U960,0),"")</f>
        <v/>
      </c>
      <c r="O957" s="120" t="str">
        <f>IF('BB-2024-Saturday'!$AJ960&lt;&gt;"",IF('BB-2024-Saturday'!$AJ960="m",'BB-2024-Saturday'!V960,0),"")</f>
        <v/>
      </c>
    </row>
    <row r="958" spans="1:15" x14ac:dyDescent="0.25">
      <c r="A958" t="str">
        <f>IF('BB-2024-Saturday'!AJ961&lt;&gt;"",'BB-2024-Saturday'!AJ961,"")</f>
        <v/>
      </c>
      <c r="B958" t="str">
        <f>IF('BB-2024-Saturday'!AJ961&lt;&gt;"",'BB-2024-Saturday'!AR961,"")</f>
        <v/>
      </c>
      <c r="C958" t="str">
        <f>IF('BB-2024-Saturday'!AJ961="m","v","a")</f>
        <v>a</v>
      </c>
      <c r="D958" s="92" t="str">
        <f>IF('BB-2024-Saturday'!AJ961&lt;&gt;"",'BB-2024-Saturday'!AI961,"")</f>
        <v/>
      </c>
      <c r="E958" s="119" t="str">
        <f>IF('BB-2024-Saturday'!$AJ961&lt;&gt;"",IF('BB-2024-Saturday'!$AJ961="t",0,'BB-2024-Saturday'!AM961),"")</f>
        <v/>
      </c>
      <c r="F958" s="119" t="str">
        <f>IF('BB-2024-Saturday'!$AJ961&lt;&gt;"",IF('BB-2024-Saturday'!$AJ961="t",0,'BB-2024-Saturday'!AN961),"")</f>
        <v/>
      </c>
      <c r="G958" s="119" t="str">
        <f>IF('BB-2024-Saturday'!$AJ961&lt;&gt;"",IF('BB-2024-Saturday'!$AJ961="t",0,'BB-2024-Saturday'!AO961),"")</f>
        <v/>
      </c>
      <c r="H958" s="119" t="str">
        <f>IF('BB-2024-Saturday'!$AJ961&lt;&gt;"",IF('BB-2024-Saturday'!$AJ961="t",0,'BB-2024-Saturday'!AP961),"")</f>
        <v/>
      </c>
      <c r="I958" s="119" t="str">
        <f>IF('BB-2024-Saturday'!$AJ961&lt;&gt;"",IF('BB-2024-Saturday'!$AJ961="t",0,'BB-2024-Saturday'!AQ961),"")</f>
        <v/>
      </c>
      <c r="J958" s="119" t="str">
        <f>IF('BB-2024-Saturday'!$AJ961&lt;&gt;"",IF('BB-2024-Saturday'!$AJ961="t",'BB-2024-Saturday'!AM961,0),"")</f>
        <v/>
      </c>
      <c r="K958" s="119" t="str">
        <f>IF('BB-2024-Saturday'!$AJ961&lt;&gt;"",IF('BB-2024-Saturday'!$AJ961="t",'BB-2024-Saturday'!AN961,0),"")</f>
        <v/>
      </c>
      <c r="L958" s="119" t="str">
        <f>IF('BB-2024-Saturday'!$AJ961&lt;&gt;"",IF('BB-2024-Saturday'!$AJ961="t",'BB-2024-Saturday'!AO961,0),"")</f>
        <v/>
      </c>
      <c r="M958" s="119" t="str">
        <f>IF('BB-2024-Saturday'!$AJ961&lt;&gt;"",IF('BB-2024-Saturday'!$AJ961="t",'BB-2024-Saturday'!AP961,0),"")</f>
        <v/>
      </c>
      <c r="N958" s="120" t="str">
        <f>IF('BB-2024-Saturday'!$AJ961&lt;&gt;"",IF('BB-2024-Saturday'!$AJ961="m",'BB-2024-Saturday'!U961,0),"")</f>
        <v/>
      </c>
      <c r="O958" s="120" t="str">
        <f>IF('BB-2024-Saturday'!$AJ961&lt;&gt;"",IF('BB-2024-Saturday'!$AJ961="m",'BB-2024-Saturday'!V961,0),"")</f>
        <v/>
      </c>
    </row>
    <row r="959" spans="1:15" x14ac:dyDescent="0.25">
      <c r="A959" t="str">
        <f>IF('BB-2024-Saturday'!AJ962&lt;&gt;"",'BB-2024-Saturday'!AJ962,"")</f>
        <v/>
      </c>
      <c r="B959" t="str">
        <f>IF('BB-2024-Saturday'!AJ962&lt;&gt;"",'BB-2024-Saturday'!AR962,"")</f>
        <v/>
      </c>
      <c r="C959" t="str">
        <f>IF('BB-2024-Saturday'!AJ962="m","v","a")</f>
        <v>a</v>
      </c>
      <c r="D959" s="92" t="str">
        <f>IF('BB-2024-Saturday'!AJ962&lt;&gt;"",'BB-2024-Saturday'!AI962,"")</f>
        <v/>
      </c>
      <c r="E959" s="119" t="str">
        <f>IF('BB-2024-Saturday'!$AJ962&lt;&gt;"",IF('BB-2024-Saturday'!$AJ962="t",0,'BB-2024-Saturday'!AM962),"")</f>
        <v/>
      </c>
      <c r="F959" s="119" t="str">
        <f>IF('BB-2024-Saturday'!$AJ962&lt;&gt;"",IF('BB-2024-Saturday'!$AJ962="t",0,'BB-2024-Saturday'!AN962),"")</f>
        <v/>
      </c>
      <c r="G959" s="119" t="str">
        <f>IF('BB-2024-Saturday'!$AJ962&lt;&gt;"",IF('BB-2024-Saturday'!$AJ962="t",0,'BB-2024-Saturday'!AO962),"")</f>
        <v/>
      </c>
      <c r="H959" s="119" t="str">
        <f>IF('BB-2024-Saturday'!$AJ962&lt;&gt;"",IF('BB-2024-Saturday'!$AJ962="t",0,'BB-2024-Saturday'!AP962),"")</f>
        <v/>
      </c>
      <c r="I959" s="119" t="str">
        <f>IF('BB-2024-Saturday'!$AJ962&lt;&gt;"",IF('BB-2024-Saturday'!$AJ962="t",0,'BB-2024-Saturday'!AQ962),"")</f>
        <v/>
      </c>
      <c r="J959" s="119" t="str">
        <f>IF('BB-2024-Saturday'!$AJ962&lt;&gt;"",IF('BB-2024-Saturday'!$AJ962="t",'BB-2024-Saturday'!AM962,0),"")</f>
        <v/>
      </c>
      <c r="K959" s="119" t="str">
        <f>IF('BB-2024-Saturday'!$AJ962&lt;&gt;"",IF('BB-2024-Saturday'!$AJ962="t",'BB-2024-Saturday'!AN962,0),"")</f>
        <v/>
      </c>
      <c r="L959" s="119" t="str">
        <f>IF('BB-2024-Saturday'!$AJ962&lt;&gt;"",IF('BB-2024-Saturday'!$AJ962="t",'BB-2024-Saturday'!AO962,0),"")</f>
        <v/>
      </c>
      <c r="M959" s="119" t="str">
        <f>IF('BB-2024-Saturday'!$AJ962&lt;&gt;"",IF('BB-2024-Saturday'!$AJ962="t",'BB-2024-Saturday'!AP962,0),"")</f>
        <v/>
      </c>
      <c r="N959" s="120" t="str">
        <f>IF('BB-2024-Saturday'!$AJ962&lt;&gt;"",IF('BB-2024-Saturday'!$AJ962="m",'BB-2024-Saturday'!U962,0),"")</f>
        <v/>
      </c>
      <c r="O959" s="120" t="str">
        <f>IF('BB-2024-Saturday'!$AJ962&lt;&gt;"",IF('BB-2024-Saturday'!$AJ962="m",'BB-2024-Saturday'!V962,0),"")</f>
        <v/>
      </c>
    </row>
    <row r="960" spans="1:15" x14ac:dyDescent="0.25">
      <c r="A960" t="str">
        <f>IF('BB-2024-Saturday'!AJ963&lt;&gt;"",'BB-2024-Saturday'!AJ963,"")</f>
        <v/>
      </c>
      <c r="B960" t="str">
        <f>IF('BB-2024-Saturday'!AJ963&lt;&gt;"",'BB-2024-Saturday'!AR963,"")</f>
        <v/>
      </c>
      <c r="C960" t="str">
        <f>IF('BB-2024-Saturday'!AJ963="m","v","a")</f>
        <v>a</v>
      </c>
      <c r="D960" s="92" t="str">
        <f>IF('BB-2024-Saturday'!AJ963&lt;&gt;"",'BB-2024-Saturday'!AI963,"")</f>
        <v/>
      </c>
      <c r="E960" s="119" t="str">
        <f>IF('BB-2024-Saturday'!$AJ963&lt;&gt;"",IF('BB-2024-Saturday'!$AJ963="t",0,'BB-2024-Saturday'!AM963),"")</f>
        <v/>
      </c>
      <c r="F960" s="119" t="str">
        <f>IF('BB-2024-Saturday'!$AJ963&lt;&gt;"",IF('BB-2024-Saturday'!$AJ963="t",0,'BB-2024-Saturday'!AN963),"")</f>
        <v/>
      </c>
      <c r="G960" s="119" t="str">
        <f>IF('BB-2024-Saturday'!$AJ963&lt;&gt;"",IF('BB-2024-Saturday'!$AJ963="t",0,'BB-2024-Saturday'!AO963),"")</f>
        <v/>
      </c>
      <c r="H960" s="119" t="str">
        <f>IF('BB-2024-Saturday'!$AJ963&lt;&gt;"",IF('BB-2024-Saturday'!$AJ963="t",0,'BB-2024-Saturday'!AP963),"")</f>
        <v/>
      </c>
      <c r="I960" s="119" t="str">
        <f>IF('BB-2024-Saturday'!$AJ963&lt;&gt;"",IF('BB-2024-Saturday'!$AJ963="t",0,'BB-2024-Saturday'!AQ963),"")</f>
        <v/>
      </c>
      <c r="J960" s="119" t="str">
        <f>IF('BB-2024-Saturday'!$AJ963&lt;&gt;"",IF('BB-2024-Saturday'!$AJ963="t",'BB-2024-Saturday'!AM963,0),"")</f>
        <v/>
      </c>
      <c r="K960" s="119" t="str">
        <f>IF('BB-2024-Saturday'!$AJ963&lt;&gt;"",IF('BB-2024-Saturday'!$AJ963="t",'BB-2024-Saturday'!AN963,0),"")</f>
        <v/>
      </c>
      <c r="L960" s="119" t="str">
        <f>IF('BB-2024-Saturday'!$AJ963&lt;&gt;"",IF('BB-2024-Saturday'!$AJ963="t",'BB-2024-Saturday'!AO963,0),"")</f>
        <v/>
      </c>
      <c r="M960" s="119" t="str">
        <f>IF('BB-2024-Saturday'!$AJ963&lt;&gt;"",IF('BB-2024-Saturday'!$AJ963="t",'BB-2024-Saturday'!AP963,0),"")</f>
        <v/>
      </c>
      <c r="N960" s="120" t="str">
        <f>IF('BB-2024-Saturday'!$AJ963&lt;&gt;"",IF('BB-2024-Saturday'!$AJ963="m",'BB-2024-Saturday'!U963,0),"")</f>
        <v/>
      </c>
      <c r="O960" s="120" t="str">
        <f>IF('BB-2024-Saturday'!$AJ963&lt;&gt;"",IF('BB-2024-Saturday'!$AJ963="m",'BB-2024-Saturday'!V963,0),"")</f>
        <v/>
      </c>
    </row>
    <row r="961" spans="1:15" x14ac:dyDescent="0.25">
      <c r="A961" t="str">
        <f>IF('BB-2024-Saturday'!AJ964&lt;&gt;"",'BB-2024-Saturday'!AJ964,"")</f>
        <v/>
      </c>
      <c r="B961" t="str">
        <f>IF('BB-2024-Saturday'!AJ964&lt;&gt;"",'BB-2024-Saturday'!AR964,"")</f>
        <v/>
      </c>
      <c r="C961" t="str">
        <f>IF('BB-2024-Saturday'!AJ964="m","v","a")</f>
        <v>a</v>
      </c>
      <c r="D961" s="92" t="str">
        <f>IF('BB-2024-Saturday'!AJ964&lt;&gt;"",'BB-2024-Saturday'!AI964,"")</f>
        <v/>
      </c>
      <c r="E961" s="119" t="str">
        <f>IF('BB-2024-Saturday'!$AJ964&lt;&gt;"",IF('BB-2024-Saturday'!$AJ964="t",0,'BB-2024-Saturday'!AM964),"")</f>
        <v/>
      </c>
      <c r="F961" s="119" t="str">
        <f>IF('BB-2024-Saturday'!$AJ964&lt;&gt;"",IF('BB-2024-Saturday'!$AJ964="t",0,'BB-2024-Saturday'!AN964),"")</f>
        <v/>
      </c>
      <c r="G961" s="119" t="str">
        <f>IF('BB-2024-Saturday'!$AJ964&lt;&gt;"",IF('BB-2024-Saturday'!$AJ964="t",0,'BB-2024-Saturday'!AO964),"")</f>
        <v/>
      </c>
      <c r="H961" s="119" t="str">
        <f>IF('BB-2024-Saturday'!$AJ964&lt;&gt;"",IF('BB-2024-Saturday'!$AJ964="t",0,'BB-2024-Saturday'!AP964),"")</f>
        <v/>
      </c>
      <c r="I961" s="119" t="str">
        <f>IF('BB-2024-Saturday'!$AJ964&lt;&gt;"",IF('BB-2024-Saturday'!$AJ964="t",0,'BB-2024-Saturday'!AQ964),"")</f>
        <v/>
      </c>
      <c r="J961" s="119" t="str">
        <f>IF('BB-2024-Saturday'!$AJ964&lt;&gt;"",IF('BB-2024-Saturday'!$AJ964="t",'BB-2024-Saturday'!AM964,0),"")</f>
        <v/>
      </c>
      <c r="K961" s="119" t="str">
        <f>IF('BB-2024-Saturday'!$AJ964&lt;&gt;"",IF('BB-2024-Saturday'!$AJ964="t",'BB-2024-Saturday'!AN964,0),"")</f>
        <v/>
      </c>
      <c r="L961" s="119" t="str">
        <f>IF('BB-2024-Saturday'!$AJ964&lt;&gt;"",IF('BB-2024-Saturday'!$AJ964="t",'BB-2024-Saturday'!AO964,0),"")</f>
        <v/>
      </c>
      <c r="M961" s="119" t="str">
        <f>IF('BB-2024-Saturday'!$AJ964&lt;&gt;"",IF('BB-2024-Saturday'!$AJ964="t",'BB-2024-Saturday'!AP964,0),"")</f>
        <v/>
      </c>
      <c r="N961" s="120" t="str">
        <f>IF('BB-2024-Saturday'!$AJ964&lt;&gt;"",IF('BB-2024-Saturday'!$AJ964="m",'BB-2024-Saturday'!U964,0),"")</f>
        <v/>
      </c>
      <c r="O961" s="120" t="str">
        <f>IF('BB-2024-Saturday'!$AJ964&lt;&gt;"",IF('BB-2024-Saturday'!$AJ964="m",'BB-2024-Saturday'!V964,0),"")</f>
        <v/>
      </c>
    </row>
    <row r="962" spans="1:15" x14ac:dyDescent="0.25">
      <c r="A962" t="str">
        <f>IF('BB-2024-Saturday'!AJ965&lt;&gt;"",'BB-2024-Saturday'!AJ965,"")</f>
        <v/>
      </c>
      <c r="B962" t="str">
        <f>IF('BB-2024-Saturday'!AJ965&lt;&gt;"",'BB-2024-Saturday'!AR965,"")</f>
        <v/>
      </c>
      <c r="C962" t="str">
        <f>IF('BB-2024-Saturday'!AJ965="m","v","a")</f>
        <v>a</v>
      </c>
      <c r="D962" s="92" t="str">
        <f>IF('BB-2024-Saturday'!AJ965&lt;&gt;"",'BB-2024-Saturday'!AI965,"")</f>
        <v/>
      </c>
      <c r="E962" s="119" t="str">
        <f>IF('BB-2024-Saturday'!$AJ965&lt;&gt;"",IF('BB-2024-Saturday'!$AJ965="t",0,'BB-2024-Saturday'!AM965),"")</f>
        <v/>
      </c>
      <c r="F962" s="119" t="str">
        <f>IF('BB-2024-Saturday'!$AJ965&lt;&gt;"",IF('BB-2024-Saturday'!$AJ965="t",0,'BB-2024-Saturday'!AN965),"")</f>
        <v/>
      </c>
      <c r="G962" s="119" t="str">
        <f>IF('BB-2024-Saturday'!$AJ965&lt;&gt;"",IF('BB-2024-Saturday'!$AJ965="t",0,'BB-2024-Saturday'!AO965),"")</f>
        <v/>
      </c>
      <c r="H962" s="119" t="str">
        <f>IF('BB-2024-Saturday'!$AJ965&lt;&gt;"",IF('BB-2024-Saturday'!$AJ965="t",0,'BB-2024-Saturday'!AP965),"")</f>
        <v/>
      </c>
      <c r="I962" s="119" t="str">
        <f>IF('BB-2024-Saturday'!$AJ965&lt;&gt;"",IF('BB-2024-Saturday'!$AJ965="t",0,'BB-2024-Saturday'!AQ965),"")</f>
        <v/>
      </c>
      <c r="J962" s="119" t="str">
        <f>IF('BB-2024-Saturday'!$AJ965&lt;&gt;"",IF('BB-2024-Saturday'!$AJ965="t",'BB-2024-Saturday'!AM965,0),"")</f>
        <v/>
      </c>
      <c r="K962" s="119" t="str">
        <f>IF('BB-2024-Saturday'!$AJ965&lt;&gt;"",IF('BB-2024-Saturday'!$AJ965="t",'BB-2024-Saturday'!AN965,0),"")</f>
        <v/>
      </c>
      <c r="L962" s="119" t="str">
        <f>IF('BB-2024-Saturday'!$AJ965&lt;&gt;"",IF('BB-2024-Saturday'!$AJ965="t",'BB-2024-Saturday'!AO965,0),"")</f>
        <v/>
      </c>
      <c r="M962" s="119" t="str">
        <f>IF('BB-2024-Saturday'!$AJ965&lt;&gt;"",IF('BB-2024-Saturday'!$AJ965="t",'BB-2024-Saturday'!AP965,0),"")</f>
        <v/>
      </c>
      <c r="N962" s="120" t="str">
        <f>IF('BB-2024-Saturday'!$AJ965&lt;&gt;"",IF('BB-2024-Saturday'!$AJ965="m",'BB-2024-Saturday'!U965,0),"")</f>
        <v/>
      </c>
      <c r="O962" s="120" t="str">
        <f>IF('BB-2024-Saturday'!$AJ965&lt;&gt;"",IF('BB-2024-Saturday'!$AJ965="m",'BB-2024-Saturday'!V965,0),"")</f>
        <v/>
      </c>
    </row>
    <row r="963" spans="1:15" x14ac:dyDescent="0.25">
      <c r="A963" t="str">
        <f>IF('BB-2024-Saturday'!AJ966&lt;&gt;"",'BB-2024-Saturday'!AJ966,"")</f>
        <v/>
      </c>
      <c r="B963" t="str">
        <f>IF('BB-2024-Saturday'!AJ966&lt;&gt;"",'BB-2024-Saturday'!AR966,"")</f>
        <v/>
      </c>
      <c r="C963" t="str">
        <f>IF('BB-2024-Saturday'!AJ966="m","v","a")</f>
        <v>a</v>
      </c>
      <c r="D963" s="92" t="str">
        <f>IF('BB-2024-Saturday'!AJ966&lt;&gt;"",'BB-2024-Saturday'!AI966,"")</f>
        <v/>
      </c>
      <c r="E963" s="119" t="str">
        <f>IF('BB-2024-Saturday'!$AJ966&lt;&gt;"",IF('BB-2024-Saturday'!$AJ966="t",0,'BB-2024-Saturday'!AM966),"")</f>
        <v/>
      </c>
      <c r="F963" s="119" t="str">
        <f>IF('BB-2024-Saturday'!$AJ966&lt;&gt;"",IF('BB-2024-Saturday'!$AJ966="t",0,'BB-2024-Saturday'!AN966),"")</f>
        <v/>
      </c>
      <c r="G963" s="119" t="str">
        <f>IF('BB-2024-Saturday'!$AJ966&lt;&gt;"",IF('BB-2024-Saturday'!$AJ966="t",0,'BB-2024-Saturday'!AO966),"")</f>
        <v/>
      </c>
      <c r="H963" s="119" t="str">
        <f>IF('BB-2024-Saturday'!$AJ966&lt;&gt;"",IF('BB-2024-Saturday'!$AJ966="t",0,'BB-2024-Saturday'!AP966),"")</f>
        <v/>
      </c>
      <c r="I963" s="119" t="str">
        <f>IF('BB-2024-Saturday'!$AJ966&lt;&gt;"",IF('BB-2024-Saturday'!$AJ966="t",0,'BB-2024-Saturday'!AQ966),"")</f>
        <v/>
      </c>
      <c r="J963" s="119" t="str">
        <f>IF('BB-2024-Saturday'!$AJ966&lt;&gt;"",IF('BB-2024-Saturday'!$AJ966="t",'BB-2024-Saturday'!AM966,0),"")</f>
        <v/>
      </c>
      <c r="K963" s="119" t="str">
        <f>IF('BB-2024-Saturday'!$AJ966&lt;&gt;"",IF('BB-2024-Saturday'!$AJ966="t",'BB-2024-Saturday'!AN966,0),"")</f>
        <v/>
      </c>
      <c r="L963" s="119" t="str">
        <f>IF('BB-2024-Saturday'!$AJ966&lt;&gt;"",IF('BB-2024-Saturday'!$AJ966="t",'BB-2024-Saturday'!AO966,0),"")</f>
        <v/>
      </c>
      <c r="M963" s="119" t="str">
        <f>IF('BB-2024-Saturday'!$AJ966&lt;&gt;"",IF('BB-2024-Saturday'!$AJ966="t",'BB-2024-Saturday'!AP966,0),"")</f>
        <v/>
      </c>
      <c r="N963" s="120" t="str">
        <f>IF('BB-2024-Saturday'!$AJ966&lt;&gt;"",IF('BB-2024-Saturday'!$AJ966="m",'BB-2024-Saturday'!U966,0),"")</f>
        <v/>
      </c>
      <c r="O963" s="120" t="str">
        <f>IF('BB-2024-Saturday'!$AJ966&lt;&gt;"",IF('BB-2024-Saturday'!$AJ966="m",'BB-2024-Saturday'!V966,0),"")</f>
        <v/>
      </c>
    </row>
    <row r="964" spans="1:15" x14ac:dyDescent="0.25">
      <c r="A964" t="str">
        <f>IF('BB-2024-Saturday'!AJ967&lt;&gt;"",'BB-2024-Saturday'!AJ967,"")</f>
        <v/>
      </c>
      <c r="B964" t="str">
        <f>IF('BB-2024-Saturday'!AJ967&lt;&gt;"",'BB-2024-Saturday'!AR967,"")</f>
        <v/>
      </c>
      <c r="C964" t="str">
        <f>IF('BB-2024-Saturday'!AJ967="m","v","a")</f>
        <v>a</v>
      </c>
      <c r="D964" s="92" t="str">
        <f>IF('BB-2024-Saturday'!AJ967&lt;&gt;"",'BB-2024-Saturday'!AI967,"")</f>
        <v/>
      </c>
      <c r="E964" s="119" t="str">
        <f>IF('BB-2024-Saturday'!$AJ967&lt;&gt;"",IF('BB-2024-Saturday'!$AJ967="t",0,'BB-2024-Saturday'!AM967),"")</f>
        <v/>
      </c>
      <c r="F964" s="119" t="str">
        <f>IF('BB-2024-Saturday'!$AJ967&lt;&gt;"",IF('BB-2024-Saturday'!$AJ967="t",0,'BB-2024-Saturday'!AN967),"")</f>
        <v/>
      </c>
      <c r="G964" s="119" t="str">
        <f>IF('BB-2024-Saturday'!$AJ967&lt;&gt;"",IF('BB-2024-Saturday'!$AJ967="t",0,'BB-2024-Saturday'!AO967),"")</f>
        <v/>
      </c>
      <c r="H964" s="119" t="str">
        <f>IF('BB-2024-Saturday'!$AJ967&lt;&gt;"",IF('BB-2024-Saturday'!$AJ967="t",0,'BB-2024-Saturday'!AP967),"")</f>
        <v/>
      </c>
      <c r="I964" s="119" t="str">
        <f>IF('BB-2024-Saturday'!$AJ967&lt;&gt;"",IF('BB-2024-Saturday'!$AJ967="t",0,'BB-2024-Saturday'!AQ967),"")</f>
        <v/>
      </c>
      <c r="J964" s="119" t="str">
        <f>IF('BB-2024-Saturday'!$AJ967&lt;&gt;"",IF('BB-2024-Saturday'!$AJ967="t",'BB-2024-Saturday'!AM967,0),"")</f>
        <v/>
      </c>
      <c r="K964" s="119" t="str">
        <f>IF('BB-2024-Saturday'!$AJ967&lt;&gt;"",IF('BB-2024-Saturday'!$AJ967="t",'BB-2024-Saturday'!AN967,0),"")</f>
        <v/>
      </c>
      <c r="L964" s="119" t="str">
        <f>IF('BB-2024-Saturday'!$AJ967&lt;&gt;"",IF('BB-2024-Saturday'!$AJ967="t",'BB-2024-Saturday'!AO967,0),"")</f>
        <v/>
      </c>
      <c r="M964" s="119" t="str">
        <f>IF('BB-2024-Saturday'!$AJ967&lt;&gt;"",IF('BB-2024-Saturday'!$AJ967="t",'BB-2024-Saturday'!AP967,0),"")</f>
        <v/>
      </c>
      <c r="N964" s="120" t="str">
        <f>IF('BB-2024-Saturday'!$AJ967&lt;&gt;"",IF('BB-2024-Saturday'!$AJ967="m",'BB-2024-Saturday'!U967,0),"")</f>
        <v/>
      </c>
      <c r="O964" s="120" t="str">
        <f>IF('BB-2024-Saturday'!$AJ967&lt;&gt;"",IF('BB-2024-Saturday'!$AJ967="m",'BB-2024-Saturday'!V967,0),"")</f>
        <v/>
      </c>
    </row>
    <row r="965" spans="1:15" x14ac:dyDescent="0.25">
      <c r="A965" t="str">
        <f>IF('BB-2024-Saturday'!AJ968&lt;&gt;"",'BB-2024-Saturday'!AJ968,"")</f>
        <v/>
      </c>
      <c r="B965" t="str">
        <f>IF('BB-2024-Saturday'!AJ968&lt;&gt;"",'BB-2024-Saturday'!AR968,"")</f>
        <v/>
      </c>
      <c r="C965" t="str">
        <f>IF('BB-2024-Saturday'!AJ968="m","v","a")</f>
        <v>a</v>
      </c>
      <c r="D965" s="92" t="str">
        <f>IF('BB-2024-Saturday'!AJ968&lt;&gt;"",'BB-2024-Saturday'!AI968,"")</f>
        <v/>
      </c>
      <c r="E965" s="119" t="str">
        <f>IF('BB-2024-Saturday'!$AJ968&lt;&gt;"",IF('BB-2024-Saturday'!$AJ968="t",0,'BB-2024-Saturday'!AM968),"")</f>
        <v/>
      </c>
      <c r="F965" s="119" t="str">
        <f>IF('BB-2024-Saturday'!$AJ968&lt;&gt;"",IF('BB-2024-Saturday'!$AJ968="t",0,'BB-2024-Saturday'!AN968),"")</f>
        <v/>
      </c>
      <c r="G965" s="119" t="str">
        <f>IF('BB-2024-Saturday'!$AJ968&lt;&gt;"",IF('BB-2024-Saturday'!$AJ968="t",0,'BB-2024-Saturday'!AO968),"")</f>
        <v/>
      </c>
      <c r="H965" s="119" t="str">
        <f>IF('BB-2024-Saturday'!$AJ968&lt;&gt;"",IF('BB-2024-Saturday'!$AJ968="t",0,'BB-2024-Saturday'!AP968),"")</f>
        <v/>
      </c>
      <c r="I965" s="119" t="str">
        <f>IF('BB-2024-Saturday'!$AJ968&lt;&gt;"",IF('BB-2024-Saturday'!$AJ968="t",0,'BB-2024-Saturday'!AQ968),"")</f>
        <v/>
      </c>
      <c r="J965" s="119" t="str">
        <f>IF('BB-2024-Saturday'!$AJ968&lt;&gt;"",IF('BB-2024-Saturday'!$AJ968="t",'BB-2024-Saturday'!AM968,0),"")</f>
        <v/>
      </c>
      <c r="K965" s="119" t="str">
        <f>IF('BB-2024-Saturday'!$AJ968&lt;&gt;"",IF('BB-2024-Saturday'!$AJ968="t",'BB-2024-Saturday'!AN968,0),"")</f>
        <v/>
      </c>
      <c r="L965" s="119" t="str">
        <f>IF('BB-2024-Saturday'!$AJ968&lt;&gt;"",IF('BB-2024-Saturday'!$AJ968="t",'BB-2024-Saturday'!AO968,0),"")</f>
        <v/>
      </c>
      <c r="M965" s="119" t="str">
        <f>IF('BB-2024-Saturday'!$AJ968&lt;&gt;"",IF('BB-2024-Saturday'!$AJ968="t",'BB-2024-Saturday'!AP968,0),"")</f>
        <v/>
      </c>
      <c r="N965" s="120" t="str">
        <f>IF('BB-2024-Saturday'!$AJ968&lt;&gt;"",IF('BB-2024-Saturday'!$AJ968="m",'BB-2024-Saturday'!U968,0),"")</f>
        <v/>
      </c>
      <c r="O965" s="120" t="str">
        <f>IF('BB-2024-Saturday'!$AJ968&lt;&gt;"",IF('BB-2024-Saturday'!$AJ968="m",'BB-2024-Saturday'!V968,0),"")</f>
        <v/>
      </c>
    </row>
    <row r="966" spans="1:15" x14ac:dyDescent="0.25">
      <c r="A966" t="str">
        <f>IF('BB-2024-Saturday'!AJ969&lt;&gt;"",'BB-2024-Saturday'!AJ969,"")</f>
        <v/>
      </c>
      <c r="B966" t="str">
        <f>IF('BB-2024-Saturday'!AJ969&lt;&gt;"",'BB-2024-Saturday'!AR969,"")</f>
        <v/>
      </c>
      <c r="C966" t="str">
        <f>IF('BB-2024-Saturday'!AJ969="m","v","a")</f>
        <v>a</v>
      </c>
      <c r="D966" s="92" t="str">
        <f>IF('BB-2024-Saturday'!AJ969&lt;&gt;"",'BB-2024-Saturday'!AI969,"")</f>
        <v/>
      </c>
      <c r="E966" s="119" t="str">
        <f>IF('BB-2024-Saturday'!$AJ969&lt;&gt;"",IF('BB-2024-Saturday'!$AJ969="t",0,'BB-2024-Saturday'!AM969),"")</f>
        <v/>
      </c>
      <c r="F966" s="119" t="str">
        <f>IF('BB-2024-Saturday'!$AJ969&lt;&gt;"",IF('BB-2024-Saturday'!$AJ969="t",0,'BB-2024-Saturday'!AN969),"")</f>
        <v/>
      </c>
      <c r="G966" s="119" t="str">
        <f>IF('BB-2024-Saturday'!$AJ969&lt;&gt;"",IF('BB-2024-Saturday'!$AJ969="t",0,'BB-2024-Saturday'!AO969),"")</f>
        <v/>
      </c>
      <c r="H966" s="119" t="str">
        <f>IF('BB-2024-Saturday'!$AJ969&lt;&gt;"",IF('BB-2024-Saturday'!$AJ969="t",0,'BB-2024-Saturday'!AP969),"")</f>
        <v/>
      </c>
      <c r="I966" s="119" t="str">
        <f>IF('BB-2024-Saturday'!$AJ969&lt;&gt;"",IF('BB-2024-Saturday'!$AJ969="t",0,'BB-2024-Saturday'!AQ969),"")</f>
        <v/>
      </c>
      <c r="J966" s="119" t="str">
        <f>IF('BB-2024-Saturday'!$AJ969&lt;&gt;"",IF('BB-2024-Saturday'!$AJ969="t",'BB-2024-Saturday'!AM969,0),"")</f>
        <v/>
      </c>
      <c r="K966" s="119" t="str">
        <f>IF('BB-2024-Saturday'!$AJ969&lt;&gt;"",IF('BB-2024-Saturday'!$AJ969="t",'BB-2024-Saturday'!AN969,0),"")</f>
        <v/>
      </c>
      <c r="L966" s="119" t="str">
        <f>IF('BB-2024-Saturday'!$AJ969&lt;&gt;"",IF('BB-2024-Saturday'!$AJ969="t",'BB-2024-Saturday'!AO969,0),"")</f>
        <v/>
      </c>
      <c r="M966" s="119" t="str">
        <f>IF('BB-2024-Saturday'!$AJ969&lt;&gt;"",IF('BB-2024-Saturday'!$AJ969="t",'BB-2024-Saturday'!AP969,0),"")</f>
        <v/>
      </c>
      <c r="N966" s="120" t="str">
        <f>IF('BB-2024-Saturday'!$AJ969&lt;&gt;"",IF('BB-2024-Saturday'!$AJ969="m",'BB-2024-Saturday'!U969,0),"")</f>
        <v/>
      </c>
      <c r="O966" s="120" t="str">
        <f>IF('BB-2024-Saturday'!$AJ969&lt;&gt;"",IF('BB-2024-Saturday'!$AJ969="m",'BB-2024-Saturday'!V969,0),"")</f>
        <v/>
      </c>
    </row>
    <row r="967" spans="1:15" x14ac:dyDescent="0.25">
      <c r="A967" t="str">
        <f>IF('BB-2024-Saturday'!AJ970&lt;&gt;"",'BB-2024-Saturday'!AJ970,"")</f>
        <v/>
      </c>
      <c r="B967" t="str">
        <f>IF('BB-2024-Saturday'!AJ970&lt;&gt;"",'BB-2024-Saturday'!AR970,"")</f>
        <v/>
      </c>
      <c r="C967" t="str">
        <f>IF('BB-2024-Saturday'!AJ970="m","v","a")</f>
        <v>a</v>
      </c>
      <c r="D967" s="92" t="str">
        <f>IF('BB-2024-Saturday'!AJ970&lt;&gt;"",'BB-2024-Saturday'!AI970,"")</f>
        <v/>
      </c>
      <c r="E967" s="119" t="str">
        <f>IF('BB-2024-Saturday'!$AJ970&lt;&gt;"",IF('BB-2024-Saturday'!$AJ970="t",0,'BB-2024-Saturday'!AM970),"")</f>
        <v/>
      </c>
      <c r="F967" s="119" t="str">
        <f>IF('BB-2024-Saturday'!$AJ970&lt;&gt;"",IF('BB-2024-Saturday'!$AJ970="t",0,'BB-2024-Saturday'!AN970),"")</f>
        <v/>
      </c>
      <c r="G967" s="119" t="str">
        <f>IF('BB-2024-Saturday'!$AJ970&lt;&gt;"",IF('BB-2024-Saturday'!$AJ970="t",0,'BB-2024-Saturday'!AO970),"")</f>
        <v/>
      </c>
      <c r="H967" s="119" t="str">
        <f>IF('BB-2024-Saturday'!$AJ970&lt;&gt;"",IF('BB-2024-Saturday'!$AJ970="t",0,'BB-2024-Saturday'!AP970),"")</f>
        <v/>
      </c>
      <c r="I967" s="119" t="str">
        <f>IF('BB-2024-Saturday'!$AJ970&lt;&gt;"",IF('BB-2024-Saturday'!$AJ970="t",0,'BB-2024-Saturday'!AQ970),"")</f>
        <v/>
      </c>
      <c r="J967" s="119" t="str">
        <f>IF('BB-2024-Saturday'!$AJ970&lt;&gt;"",IF('BB-2024-Saturday'!$AJ970="t",'BB-2024-Saturday'!AM970,0),"")</f>
        <v/>
      </c>
      <c r="K967" s="119" t="str">
        <f>IF('BB-2024-Saturday'!$AJ970&lt;&gt;"",IF('BB-2024-Saturday'!$AJ970="t",'BB-2024-Saturday'!AN970,0),"")</f>
        <v/>
      </c>
      <c r="L967" s="119" t="str">
        <f>IF('BB-2024-Saturday'!$AJ970&lt;&gt;"",IF('BB-2024-Saturday'!$AJ970="t",'BB-2024-Saturday'!AO970,0),"")</f>
        <v/>
      </c>
      <c r="M967" s="119" t="str">
        <f>IF('BB-2024-Saturday'!$AJ970&lt;&gt;"",IF('BB-2024-Saturday'!$AJ970="t",'BB-2024-Saturday'!AP970,0),"")</f>
        <v/>
      </c>
      <c r="N967" s="120" t="str">
        <f>IF('BB-2024-Saturday'!$AJ970&lt;&gt;"",IF('BB-2024-Saturday'!$AJ970="m",'BB-2024-Saturday'!U970,0),"")</f>
        <v/>
      </c>
      <c r="O967" s="120" t="str">
        <f>IF('BB-2024-Saturday'!$AJ970&lt;&gt;"",IF('BB-2024-Saturday'!$AJ970="m",'BB-2024-Saturday'!V970,0),"")</f>
        <v/>
      </c>
    </row>
    <row r="968" spans="1:15" x14ac:dyDescent="0.25">
      <c r="A968" t="str">
        <f>IF('BB-2024-Saturday'!AJ971&lt;&gt;"",'BB-2024-Saturday'!AJ971,"")</f>
        <v/>
      </c>
      <c r="B968" t="str">
        <f>IF('BB-2024-Saturday'!AJ971&lt;&gt;"",'BB-2024-Saturday'!AR971,"")</f>
        <v/>
      </c>
      <c r="C968" t="str">
        <f>IF('BB-2024-Saturday'!AJ971="m","v","a")</f>
        <v>a</v>
      </c>
      <c r="D968" s="92" t="str">
        <f>IF('BB-2024-Saturday'!AJ971&lt;&gt;"",'BB-2024-Saturday'!AI971,"")</f>
        <v/>
      </c>
      <c r="E968" s="119" t="str">
        <f>IF('BB-2024-Saturday'!$AJ971&lt;&gt;"",IF('BB-2024-Saturday'!$AJ971="t",0,'BB-2024-Saturday'!AM971),"")</f>
        <v/>
      </c>
      <c r="F968" s="119" t="str">
        <f>IF('BB-2024-Saturday'!$AJ971&lt;&gt;"",IF('BB-2024-Saturday'!$AJ971="t",0,'BB-2024-Saturday'!AN971),"")</f>
        <v/>
      </c>
      <c r="G968" s="119" t="str">
        <f>IF('BB-2024-Saturday'!$AJ971&lt;&gt;"",IF('BB-2024-Saturday'!$AJ971="t",0,'BB-2024-Saturday'!AO971),"")</f>
        <v/>
      </c>
      <c r="H968" s="119" t="str">
        <f>IF('BB-2024-Saturday'!$AJ971&lt;&gt;"",IF('BB-2024-Saturday'!$AJ971="t",0,'BB-2024-Saturday'!AP971),"")</f>
        <v/>
      </c>
      <c r="I968" s="119" t="str">
        <f>IF('BB-2024-Saturday'!$AJ971&lt;&gt;"",IF('BB-2024-Saturday'!$AJ971="t",0,'BB-2024-Saturday'!AQ971),"")</f>
        <v/>
      </c>
      <c r="J968" s="119" t="str">
        <f>IF('BB-2024-Saturday'!$AJ971&lt;&gt;"",IF('BB-2024-Saturday'!$AJ971="t",'BB-2024-Saturday'!AM971,0),"")</f>
        <v/>
      </c>
      <c r="K968" s="119" t="str">
        <f>IF('BB-2024-Saturday'!$AJ971&lt;&gt;"",IF('BB-2024-Saturday'!$AJ971="t",'BB-2024-Saturday'!AN971,0),"")</f>
        <v/>
      </c>
      <c r="L968" s="119" t="str">
        <f>IF('BB-2024-Saturday'!$AJ971&lt;&gt;"",IF('BB-2024-Saturday'!$AJ971="t",'BB-2024-Saturday'!AO971,0),"")</f>
        <v/>
      </c>
      <c r="M968" s="119" t="str">
        <f>IF('BB-2024-Saturday'!$AJ971&lt;&gt;"",IF('BB-2024-Saturday'!$AJ971="t",'BB-2024-Saturday'!AP971,0),"")</f>
        <v/>
      </c>
      <c r="N968" s="120" t="str">
        <f>IF('BB-2024-Saturday'!$AJ971&lt;&gt;"",IF('BB-2024-Saturday'!$AJ971="m",'BB-2024-Saturday'!U971,0),"")</f>
        <v/>
      </c>
      <c r="O968" s="120" t="str">
        <f>IF('BB-2024-Saturday'!$AJ971&lt;&gt;"",IF('BB-2024-Saturday'!$AJ971="m",'BB-2024-Saturday'!V971,0),"")</f>
        <v/>
      </c>
    </row>
    <row r="969" spans="1:15" x14ac:dyDescent="0.25">
      <c r="A969" t="str">
        <f>IF('BB-2024-Saturday'!AJ972&lt;&gt;"",'BB-2024-Saturday'!AJ972,"")</f>
        <v/>
      </c>
      <c r="B969" t="str">
        <f>IF('BB-2024-Saturday'!AJ972&lt;&gt;"",'BB-2024-Saturday'!AR972,"")</f>
        <v/>
      </c>
      <c r="C969" t="str">
        <f>IF('BB-2024-Saturday'!AJ972="m","v","a")</f>
        <v>a</v>
      </c>
      <c r="D969" s="92" t="str">
        <f>IF('BB-2024-Saturday'!AJ972&lt;&gt;"",'BB-2024-Saturday'!AI972,"")</f>
        <v/>
      </c>
      <c r="E969" s="119" t="str">
        <f>IF('BB-2024-Saturday'!$AJ972&lt;&gt;"",IF('BB-2024-Saturday'!$AJ972="t",0,'BB-2024-Saturday'!AM972),"")</f>
        <v/>
      </c>
      <c r="F969" s="119" t="str">
        <f>IF('BB-2024-Saturday'!$AJ972&lt;&gt;"",IF('BB-2024-Saturday'!$AJ972="t",0,'BB-2024-Saturday'!AN972),"")</f>
        <v/>
      </c>
      <c r="G969" s="119" t="str">
        <f>IF('BB-2024-Saturday'!$AJ972&lt;&gt;"",IF('BB-2024-Saturday'!$AJ972="t",0,'BB-2024-Saturday'!AO972),"")</f>
        <v/>
      </c>
      <c r="H969" s="119" t="str">
        <f>IF('BB-2024-Saturday'!$AJ972&lt;&gt;"",IF('BB-2024-Saturday'!$AJ972="t",0,'BB-2024-Saturday'!AP972),"")</f>
        <v/>
      </c>
      <c r="I969" s="119" t="str">
        <f>IF('BB-2024-Saturday'!$AJ972&lt;&gt;"",IF('BB-2024-Saturday'!$AJ972="t",0,'BB-2024-Saturday'!AQ972),"")</f>
        <v/>
      </c>
      <c r="J969" s="119" t="str">
        <f>IF('BB-2024-Saturday'!$AJ972&lt;&gt;"",IF('BB-2024-Saturday'!$AJ972="t",'BB-2024-Saturday'!AM972,0),"")</f>
        <v/>
      </c>
      <c r="K969" s="119" t="str">
        <f>IF('BB-2024-Saturday'!$AJ972&lt;&gt;"",IF('BB-2024-Saturday'!$AJ972="t",'BB-2024-Saturday'!AN972,0),"")</f>
        <v/>
      </c>
      <c r="L969" s="119" t="str">
        <f>IF('BB-2024-Saturday'!$AJ972&lt;&gt;"",IF('BB-2024-Saturday'!$AJ972="t",'BB-2024-Saturday'!AO972,0),"")</f>
        <v/>
      </c>
      <c r="M969" s="119" t="str">
        <f>IF('BB-2024-Saturday'!$AJ972&lt;&gt;"",IF('BB-2024-Saturday'!$AJ972="t",'BB-2024-Saturday'!AP972,0),"")</f>
        <v/>
      </c>
      <c r="N969" s="120" t="str">
        <f>IF('BB-2024-Saturday'!$AJ972&lt;&gt;"",IF('BB-2024-Saturday'!$AJ972="m",'BB-2024-Saturday'!U972,0),"")</f>
        <v/>
      </c>
      <c r="O969" s="120" t="str">
        <f>IF('BB-2024-Saturday'!$AJ972&lt;&gt;"",IF('BB-2024-Saturday'!$AJ972="m",'BB-2024-Saturday'!V972,0),"")</f>
        <v/>
      </c>
    </row>
    <row r="970" spans="1:15" x14ac:dyDescent="0.25">
      <c r="A970" t="str">
        <f>IF('BB-2024-Saturday'!AJ973&lt;&gt;"",'BB-2024-Saturday'!AJ973,"")</f>
        <v/>
      </c>
      <c r="B970" t="str">
        <f>IF('BB-2024-Saturday'!AJ973&lt;&gt;"",'BB-2024-Saturday'!AR973,"")</f>
        <v/>
      </c>
      <c r="C970" t="str">
        <f>IF('BB-2024-Saturday'!AJ973="m","v","a")</f>
        <v>a</v>
      </c>
      <c r="D970" s="92" t="str">
        <f>IF('BB-2024-Saturday'!AJ973&lt;&gt;"",'BB-2024-Saturday'!AI973,"")</f>
        <v/>
      </c>
      <c r="E970" s="119" t="str">
        <f>IF('BB-2024-Saturday'!$AJ973&lt;&gt;"",IF('BB-2024-Saturday'!$AJ973="t",0,'BB-2024-Saturday'!AM973),"")</f>
        <v/>
      </c>
      <c r="F970" s="119" t="str">
        <f>IF('BB-2024-Saturday'!$AJ973&lt;&gt;"",IF('BB-2024-Saturday'!$AJ973="t",0,'BB-2024-Saturday'!AN973),"")</f>
        <v/>
      </c>
      <c r="G970" s="119" t="str">
        <f>IF('BB-2024-Saturday'!$AJ973&lt;&gt;"",IF('BB-2024-Saturday'!$AJ973="t",0,'BB-2024-Saturday'!AO973),"")</f>
        <v/>
      </c>
      <c r="H970" s="119" t="str">
        <f>IF('BB-2024-Saturday'!$AJ973&lt;&gt;"",IF('BB-2024-Saturday'!$AJ973="t",0,'BB-2024-Saturday'!AP973),"")</f>
        <v/>
      </c>
      <c r="I970" s="119" t="str">
        <f>IF('BB-2024-Saturday'!$AJ973&lt;&gt;"",IF('BB-2024-Saturday'!$AJ973="t",0,'BB-2024-Saturday'!AQ973),"")</f>
        <v/>
      </c>
      <c r="J970" s="119" t="str">
        <f>IF('BB-2024-Saturday'!$AJ973&lt;&gt;"",IF('BB-2024-Saturday'!$AJ973="t",'BB-2024-Saturday'!AM973,0),"")</f>
        <v/>
      </c>
      <c r="K970" s="119" t="str">
        <f>IF('BB-2024-Saturday'!$AJ973&lt;&gt;"",IF('BB-2024-Saturday'!$AJ973="t",'BB-2024-Saturday'!AN973,0),"")</f>
        <v/>
      </c>
      <c r="L970" s="119" t="str">
        <f>IF('BB-2024-Saturday'!$AJ973&lt;&gt;"",IF('BB-2024-Saturday'!$AJ973="t",'BB-2024-Saturday'!AO973,0),"")</f>
        <v/>
      </c>
      <c r="M970" s="119" t="str">
        <f>IF('BB-2024-Saturday'!$AJ973&lt;&gt;"",IF('BB-2024-Saturday'!$AJ973="t",'BB-2024-Saturday'!AP973,0),"")</f>
        <v/>
      </c>
      <c r="N970" s="120" t="str">
        <f>IF('BB-2024-Saturday'!$AJ973&lt;&gt;"",IF('BB-2024-Saturday'!$AJ973="m",'BB-2024-Saturday'!U973,0),"")</f>
        <v/>
      </c>
      <c r="O970" s="120" t="str">
        <f>IF('BB-2024-Saturday'!$AJ973&lt;&gt;"",IF('BB-2024-Saturday'!$AJ973="m",'BB-2024-Saturday'!V973,0),"")</f>
        <v/>
      </c>
    </row>
    <row r="971" spans="1:15" x14ac:dyDescent="0.25">
      <c r="A971" t="str">
        <f>IF('BB-2024-Saturday'!AJ974&lt;&gt;"",'BB-2024-Saturday'!AJ974,"")</f>
        <v/>
      </c>
      <c r="B971" t="str">
        <f>IF('BB-2024-Saturday'!AJ974&lt;&gt;"",'BB-2024-Saturday'!AR974,"")</f>
        <v/>
      </c>
      <c r="C971" t="str">
        <f>IF('BB-2024-Saturday'!AJ974="m","v","a")</f>
        <v>a</v>
      </c>
      <c r="D971" s="92" t="str">
        <f>IF('BB-2024-Saturday'!AJ974&lt;&gt;"",'BB-2024-Saturday'!AI974,"")</f>
        <v/>
      </c>
      <c r="E971" s="119" t="str">
        <f>IF('BB-2024-Saturday'!$AJ974&lt;&gt;"",IF('BB-2024-Saturday'!$AJ974="t",0,'BB-2024-Saturday'!AM974),"")</f>
        <v/>
      </c>
      <c r="F971" s="119" t="str">
        <f>IF('BB-2024-Saturday'!$AJ974&lt;&gt;"",IF('BB-2024-Saturday'!$AJ974="t",0,'BB-2024-Saturday'!AN974),"")</f>
        <v/>
      </c>
      <c r="G971" s="119" t="str">
        <f>IF('BB-2024-Saturday'!$AJ974&lt;&gt;"",IF('BB-2024-Saturday'!$AJ974="t",0,'BB-2024-Saturday'!AO974),"")</f>
        <v/>
      </c>
      <c r="H971" s="119" t="str">
        <f>IF('BB-2024-Saturday'!$AJ974&lt;&gt;"",IF('BB-2024-Saturday'!$AJ974="t",0,'BB-2024-Saturday'!AP974),"")</f>
        <v/>
      </c>
      <c r="I971" s="119" t="str">
        <f>IF('BB-2024-Saturday'!$AJ974&lt;&gt;"",IF('BB-2024-Saturday'!$AJ974="t",0,'BB-2024-Saturday'!AQ974),"")</f>
        <v/>
      </c>
      <c r="J971" s="119" t="str">
        <f>IF('BB-2024-Saturday'!$AJ974&lt;&gt;"",IF('BB-2024-Saturday'!$AJ974="t",'BB-2024-Saturday'!AM974,0),"")</f>
        <v/>
      </c>
      <c r="K971" s="119" t="str">
        <f>IF('BB-2024-Saturday'!$AJ974&lt;&gt;"",IF('BB-2024-Saturday'!$AJ974="t",'BB-2024-Saturday'!AN974,0),"")</f>
        <v/>
      </c>
      <c r="L971" s="119" t="str">
        <f>IF('BB-2024-Saturday'!$AJ974&lt;&gt;"",IF('BB-2024-Saturday'!$AJ974="t",'BB-2024-Saturday'!AO974,0),"")</f>
        <v/>
      </c>
      <c r="M971" s="119" t="str">
        <f>IF('BB-2024-Saturday'!$AJ974&lt;&gt;"",IF('BB-2024-Saturday'!$AJ974="t",'BB-2024-Saturday'!AP974,0),"")</f>
        <v/>
      </c>
      <c r="N971" s="120" t="str">
        <f>IF('BB-2024-Saturday'!$AJ974&lt;&gt;"",IF('BB-2024-Saturday'!$AJ974="m",'BB-2024-Saturday'!U974,0),"")</f>
        <v/>
      </c>
      <c r="O971" s="120" t="str">
        <f>IF('BB-2024-Saturday'!$AJ974&lt;&gt;"",IF('BB-2024-Saturday'!$AJ974="m",'BB-2024-Saturday'!V974,0),"")</f>
        <v/>
      </c>
    </row>
    <row r="972" spans="1:15" x14ac:dyDescent="0.25">
      <c r="A972" t="str">
        <f>IF('BB-2024-Saturday'!AJ975&lt;&gt;"",'BB-2024-Saturday'!AJ975,"")</f>
        <v/>
      </c>
      <c r="B972" t="str">
        <f>IF('BB-2024-Saturday'!AJ975&lt;&gt;"",'BB-2024-Saturday'!AR975,"")</f>
        <v/>
      </c>
      <c r="C972" t="str">
        <f>IF('BB-2024-Saturday'!AJ975="m","v","a")</f>
        <v>a</v>
      </c>
      <c r="D972" s="92" t="str">
        <f>IF('BB-2024-Saturday'!AJ975&lt;&gt;"",'BB-2024-Saturday'!AI975,"")</f>
        <v/>
      </c>
      <c r="E972" s="119" t="str">
        <f>IF('BB-2024-Saturday'!$AJ975&lt;&gt;"",IF('BB-2024-Saturday'!$AJ975="t",0,'BB-2024-Saturday'!AM975),"")</f>
        <v/>
      </c>
      <c r="F972" s="119" t="str">
        <f>IF('BB-2024-Saturday'!$AJ975&lt;&gt;"",IF('BB-2024-Saturday'!$AJ975="t",0,'BB-2024-Saturday'!AN975),"")</f>
        <v/>
      </c>
      <c r="G972" s="119" t="str">
        <f>IF('BB-2024-Saturday'!$AJ975&lt;&gt;"",IF('BB-2024-Saturday'!$AJ975="t",0,'BB-2024-Saturday'!AO975),"")</f>
        <v/>
      </c>
      <c r="H972" s="119" t="str">
        <f>IF('BB-2024-Saturday'!$AJ975&lt;&gt;"",IF('BB-2024-Saturday'!$AJ975="t",0,'BB-2024-Saturday'!AP975),"")</f>
        <v/>
      </c>
      <c r="I972" s="119" t="str">
        <f>IF('BB-2024-Saturday'!$AJ975&lt;&gt;"",IF('BB-2024-Saturday'!$AJ975="t",0,'BB-2024-Saturday'!AQ975),"")</f>
        <v/>
      </c>
      <c r="J972" s="119" t="str">
        <f>IF('BB-2024-Saturday'!$AJ975&lt;&gt;"",IF('BB-2024-Saturday'!$AJ975="t",'BB-2024-Saturday'!AM975,0),"")</f>
        <v/>
      </c>
      <c r="K972" s="119" t="str">
        <f>IF('BB-2024-Saturday'!$AJ975&lt;&gt;"",IF('BB-2024-Saturday'!$AJ975="t",'BB-2024-Saturday'!AN975,0),"")</f>
        <v/>
      </c>
      <c r="L972" s="119" t="str">
        <f>IF('BB-2024-Saturday'!$AJ975&lt;&gt;"",IF('BB-2024-Saturday'!$AJ975="t",'BB-2024-Saturday'!AO975,0),"")</f>
        <v/>
      </c>
      <c r="M972" s="119" t="str">
        <f>IF('BB-2024-Saturday'!$AJ975&lt;&gt;"",IF('BB-2024-Saturday'!$AJ975="t",'BB-2024-Saturday'!AP975,0),"")</f>
        <v/>
      </c>
      <c r="N972" s="120" t="str">
        <f>IF('BB-2024-Saturday'!$AJ975&lt;&gt;"",IF('BB-2024-Saturday'!$AJ975="m",'BB-2024-Saturday'!U975,0),"")</f>
        <v/>
      </c>
      <c r="O972" s="120" t="str">
        <f>IF('BB-2024-Saturday'!$AJ975&lt;&gt;"",IF('BB-2024-Saturday'!$AJ975="m",'BB-2024-Saturday'!V975,0),"")</f>
        <v/>
      </c>
    </row>
    <row r="973" spans="1:15" x14ac:dyDescent="0.25">
      <c r="A973" t="str">
        <f>IF('BB-2024-Saturday'!AJ976&lt;&gt;"",'BB-2024-Saturday'!AJ976,"")</f>
        <v/>
      </c>
      <c r="B973" t="str">
        <f>IF('BB-2024-Saturday'!AJ976&lt;&gt;"",'BB-2024-Saturday'!AR976,"")</f>
        <v/>
      </c>
      <c r="C973" t="str">
        <f>IF('BB-2024-Saturday'!AJ976="m","v","a")</f>
        <v>a</v>
      </c>
      <c r="D973" s="92" t="str">
        <f>IF('BB-2024-Saturday'!AJ976&lt;&gt;"",'BB-2024-Saturday'!AI976,"")</f>
        <v/>
      </c>
      <c r="E973" s="119" t="str">
        <f>IF('BB-2024-Saturday'!$AJ976&lt;&gt;"",IF('BB-2024-Saturday'!$AJ976="t",0,'BB-2024-Saturday'!AM976),"")</f>
        <v/>
      </c>
      <c r="F973" s="119" t="str">
        <f>IF('BB-2024-Saturday'!$AJ976&lt;&gt;"",IF('BB-2024-Saturday'!$AJ976="t",0,'BB-2024-Saturday'!AN976),"")</f>
        <v/>
      </c>
      <c r="G973" s="119" t="str">
        <f>IF('BB-2024-Saturday'!$AJ976&lt;&gt;"",IF('BB-2024-Saturday'!$AJ976="t",0,'BB-2024-Saturday'!AO976),"")</f>
        <v/>
      </c>
      <c r="H973" s="119" t="str">
        <f>IF('BB-2024-Saturday'!$AJ976&lt;&gt;"",IF('BB-2024-Saturday'!$AJ976="t",0,'BB-2024-Saturday'!AP976),"")</f>
        <v/>
      </c>
      <c r="I973" s="119" t="str">
        <f>IF('BB-2024-Saturday'!$AJ976&lt;&gt;"",IF('BB-2024-Saturday'!$AJ976="t",0,'BB-2024-Saturday'!AQ976),"")</f>
        <v/>
      </c>
      <c r="J973" s="119" t="str">
        <f>IF('BB-2024-Saturday'!$AJ976&lt;&gt;"",IF('BB-2024-Saturday'!$AJ976="t",'BB-2024-Saturday'!AM976,0),"")</f>
        <v/>
      </c>
      <c r="K973" s="119" t="str">
        <f>IF('BB-2024-Saturday'!$AJ976&lt;&gt;"",IF('BB-2024-Saturday'!$AJ976="t",'BB-2024-Saturday'!AN976,0),"")</f>
        <v/>
      </c>
      <c r="L973" s="119" t="str">
        <f>IF('BB-2024-Saturday'!$AJ976&lt;&gt;"",IF('BB-2024-Saturday'!$AJ976="t",'BB-2024-Saturday'!AO976,0),"")</f>
        <v/>
      </c>
      <c r="M973" s="119" t="str">
        <f>IF('BB-2024-Saturday'!$AJ976&lt;&gt;"",IF('BB-2024-Saturday'!$AJ976="t",'BB-2024-Saturday'!AP976,0),"")</f>
        <v/>
      </c>
      <c r="N973" s="120" t="str">
        <f>IF('BB-2024-Saturday'!$AJ976&lt;&gt;"",IF('BB-2024-Saturday'!$AJ976="m",'BB-2024-Saturday'!U976,0),"")</f>
        <v/>
      </c>
      <c r="O973" s="120" t="str">
        <f>IF('BB-2024-Saturday'!$AJ976&lt;&gt;"",IF('BB-2024-Saturday'!$AJ976="m",'BB-2024-Saturday'!V976,0),"")</f>
        <v/>
      </c>
    </row>
    <row r="974" spans="1:15" x14ac:dyDescent="0.25">
      <c r="A974" t="str">
        <f>IF('BB-2024-Saturday'!AJ977&lt;&gt;"",'BB-2024-Saturday'!AJ977,"")</f>
        <v/>
      </c>
      <c r="B974" t="str">
        <f>IF('BB-2024-Saturday'!AJ977&lt;&gt;"",'BB-2024-Saturday'!AR977,"")</f>
        <v/>
      </c>
      <c r="C974" t="str">
        <f>IF('BB-2024-Saturday'!AJ977="m","v","a")</f>
        <v>a</v>
      </c>
      <c r="D974" s="92" t="str">
        <f>IF('BB-2024-Saturday'!AJ977&lt;&gt;"",'BB-2024-Saturday'!AI977,"")</f>
        <v/>
      </c>
      <c r="E974" s="119" t="str">
        <f>IF('BB-2024-Saturday'!$AJ977&lt;&gt;"",IF('BB-2024-Saturday'!$AJ977="t",0,'BB-2024-Saturday'!AM977),"")</f>
        <v/>
      </c>
      <c r="F974" s="119" t="str">
        <f>IF('BB-2024-Saturday'!$AJ977&lt;&gt;"",IF('BB-2024-Saturday'!$AJ977="t",0,'BB-2024-Saturday'!AN977),"")</f>
        <v/>
      </c>
      <c r="G974" s="119" t="str">
        <f>IF('BB-2024-Saturday'!$AJ977&lt;&gt;"",IF('BB-2024-Saturday'!$AJ977="t",0,'BB-2024-Saturday'!AO977),"")</f>
        <v/>
      </c>
      <c r="H974" s="119" t="str">
        <f>IF('BB-2024-Saturday'!$AJ977&lt;&gt;"",IF('BB-2024-Saturday'!$AJ977="t",0,'BB-2024-Saturday'!AP977),"")</f>
        <v/>
      </c>
      <c r="I974" s="119" t="str">
        <f>IF('BB-2024-Saturday'!$AJ977&lt;&gt;"",IF('BB-2024-Saturday'!$AJ977="t",0,'BB-2024-Saturday'!AQ977),"")</f>
        <v/>
      </c>
      <c r="J974" s="119" t="str">
        <f>IF('BB-2024-Saturday'!$AJ977&lt;&gt;"",IF('BB-2024-Saturday'!$AJ977="t",'BB-2024-Saturday'!AM977,0),"")</f>
        <v/>
      </c>
      <c r="K974" s="119" t="str">
        <f>IF('BB-2024-Saturday'!$AJ977&lt;&gt;"",IF('BB-2024-Saturday'!$AJ977="t",'BB-2024-Saturday'!AN977,0),"")</f>
        <v/>
      </c>
      <c r="L974" s="119" t="str">
        <f>IF('BB-2024-Saturday'!$AJ977&lt;&gt;"",IF('BB-2024-Saturday'!$AJ977="t",'BB-2024-Saturday'!AO977,0),"")</f>
        <v/>
      </c>
      <c r="M974" s="119" t="str">
        <f>IF('BB-2024-Saturday'!$AJ977&lt;&gt;"",IF('BB-2024-Saturday'!$AJ977="t",'BB-2024-Saturday'!AP977,0),"")</f>
        <v/>
      </c>
      <c r="N974" s="120" t="str">
        <f>IF('BB-2024-Saturday'!$AJ977&lt;&gt;"",IF('BB-2024-Saturday'!$AJ977="m",'BB-2024-Saturday'!U977,0),"")</f>
        <v/>
      </c>
      <c r="O974" s="120" t="str">
        <f>IF('BB-2024-Saturday'!$AJ977&lt;&gt;"",IF('BB-2024-Saturday'!$AJ977="m",'BB-2024-Saturday'!V977,0),"")</f>
        <v/>
      </c>
    </row>
    <row r="975" spans="1:15" x14ac:dyDescent="0.25">
      <c r="A975" t="str">
        <f>IF('BB-2024-Saturday'!AJ978&lt;&gt;"",'BB-2024-Saturday'!AJ978,"")</f>
        <v/>
      </c>
      <c r="B975" t="str">
        <f>IF('BB-2024-Saturday'!AJ978&lt;&gt;"",'BB-2024-Saturday'!AR978,"")</f>
        <v/>
      </c>
      <c r="C975" t="str">
        <f>IF('BB-2024-Saturday'!AJ978="m","v","a")</f>
        <v>a</v>
      </c>
      <c r="D975" s="92" t="str">
        <f>IF('BB-2024-Saturday'!AJ978&lt;&gt;"",'BB-2024-Saturday'!AI978,"")</f>
        <v/>
      </c>
      <c r="E975" s="119" t="str">
        <f>IF('BB-2024-Saturday'!$AJ978&lt;&gt;"",IF('BB-2024-Saturday'!$AJ978="t",0,'BB-2024-Saturday'!AM978),"")</f>
        <v/>
      </c>
      <c r="F975" s="119" t="str">
        <f>IF('BB-2024-Saturday'!$AJ978&lt;&gt;"",IF('BB-2024-Saturday'!$AJ978="t",0,'BB-2024-Saturday'!AN978),"")</f>
        <v/>
      </c>
      <c r="G975" s="119" t="str">
        <f>IF('BB-2024-Saturday'!$AJ978&lt;&gt;"",IF('BB-2024-Saturday'!$AJ978="t",0,'BB-2024-Saturday'!AO978),"")</f>
        <v/>
      </c>
      <c r="H975" s="119" t="str">
        <f>IF('BB-2024-Saturday'!$AJ978&lt;&gt;"",IF('BB-2024-Saturday'!$AJ978="t",0,'BB-2024-Saturday'!AP978),"")</f>
        <v/>
      </c>
      <c r="I975" s="119" t="str">
        <f>IF('BB-2024-Saturday'!$AJ978&lt;&gt;"",IF('BB-2024-Saturday'!$AJ978="t",0,'BB-2024-Saturday'!AQ978),"")</f>
        <v/>
      </c>
      <c r="J975" s="119" t="str">
        <f>IF('BB-2024-Saturday'!$AJ978&lt;&gt;"",IF('BB-2024-Saturday'!$AJ978="t",'BB-2024-Saturday'!AM978,0),"")</f>
        <v/>
      </c>
      <c r="K975" s="119" t="str">
        <f>IF('BB-2024-Saturday'!$AJ978&lt;&gt;"",IF('BB-2024-Saturday'!$AJ978="t",'BB-2024-Saturday'!AN978,0),"")</f>
        <v/>
      </c>
      <c r="L975" s="119" t="str">
        <f>IF('BB-2024-Saturday'!$AJ978&lt;&gt;"",IF('BB-2024-Saturday'!$AJ978="t",'BB-2024-Saturday'!AO978,0),"")</f>
        <v/>
      </c>
      <c r="M975" s="119" t="str">
        <f>IF('BB-2024-Saturday'!$AJ978&lt;&gt;"",IF('BB-2024-Saturday'!$AJ978="t",'BB-2024-Saturday'!AP978,0),"")</f>
        <v/>
      </c>
      <c r="N975" s="120" t="str">
        <f>IF('BB-2024-Saturday'!$AJ978&lt;&gt;"",IF('BB-2024-Saturday'!$AJ978="m",'BB-2024-Saturday'!U978,0),"")</f>
        <v/>
      </c>
      <c r="O975" s="120" t="str">
        <f>IF('BB-2024-Saturday'!$AJ978&lt;&gt;"",IF('BB-2024-Saturday'!$AJ978="m",'BB-2024-Saturday'!V978,0),"")</f>
        <v/>
      </c>
    </row>
    <row r="976" spans="1:15" x14ac:dyDescent="0.25">
      <c r="A976" t="str">
        <f>IF('BB-2024-Saturday'!AJ979&lt;&gt;"",'BB-2024-Saturday'!AJ979,"")</f>
        <v/>
      </c>
      <c r="B976" t="str">
        <f>IF('BB-2024-Saturday'!AJ979&lt;&gt;"",'BB-2024-Saturday'!AR979,"")</f>
        <v/>
      </c>
      <c r="C976" t="str">
        <f>IF('BB-2024-Saturday'!AJ979="m","v","a")</f>
        <v>a</v>
      </c>
      <c r="D976" s="92" t="str">
        <f>IF('BB-2024-Saturday'!AJ979&lt;&gt;"",'BB-2024-Saturday'!AI979,"")</f>
        <v/>
      </c>
      <c r="E976" s="119" t="str">
        <f>IF('BB-2024-Saturday'!$AJ979&lt;&gt;"",IF('BB-2024-Saturday'!$AJ979="t",0,'BB-2024-Saturday'!AM979),"")</f>
        <v/>
      </c>
      <c r="F976" s="119" t="str">
        <f>IF('BB-2024-Saturday'!$AJ979&lt;&gt;"",IF('BB-2024-Saturday'!$AJ979="t",0,'BB-2024-Saturday'!AN979),"")</f>
        <v/>
      </c>
      <c r="G976" s="119" t="str">
        <f>IF('BB-2024-Saturday'!$AJ979&lt;&gt;"",IF('BB-2024-Saturday'!$AJ979="t",0,'BB-2024-Saturday'!AO979),"")</f>
        <v/>
      </c>
      <c r="H976" s="119" t="str">
        <f>IF('BB-2024-Saturday'!$AJ979&lt;&gt;"",IF('BB-2024-Saturday'!$AJ979="t",0,'BB-2024-Saturday'!AP979),"")</f>
        <v/>
      </c>
      <c r="I976" s="119" t="str">
        <f>IF('BB-2024-Saturday'!$AJ979&lt;&gt;"",IF('BB-2024-Saturday'!$AJ979="t",0,'BB-2024-Saturday'!AQ979),"")</f>
        <v/>
      </c>
      <c r="J976" s="119" t="str">
        <f>IF('BB-2024-Saturday'!$AJ979&lt;&gt;"",IF('BB-2024-Saturday'!$AJ979="t",'BB-2024-Saturday'!AM979,0),"")</f>
        <v/>
      </c>
      <c r="K976" s="119" t="str">
        <f>IF('BB-2024-Saturday'!$AJ979&lt;&gt;"",IF('BB-2024-Saturday'!$AJ979="t",'BB-2024-Saturday'!AN979,0),"")</f>
        <v/>
      </c>
      <c r="L976" s="119" t="str">
        <f>IF('BB-2024-Saturday'!$AJ979&lt;&gt;"",IF('BB-2024-Saturday'!$AJ979="t",'BB-2024-Saturday'!AO979,0),"")</f>
        <v/>
      </c>
      <c r="M976" s="119" t="str">
        <f>IF('BB-2024-Saturday'!$AJ979&lt;&gt;"",IF('BB-2024-Saturday'!$AJ979="t",'BB-2024-Saturday'!AP979,0),"")</f>
        <v/>
      </c>
      <c r="N976" s="120" t="str">
        <f>IF('BB-2024-Saturday'!$AJ979&lt;&gt;"",IF('BB-2024-Saturday'!$AJ979="m",'BB-2024-Saturday'!U979,0),"")</f>
        <v/>
      </c>
      <c r="O976" s="120" t="str">
        <f>IF('BB-2024-Saturday'!$AJ979&lt;&gt;"",IF('BB-2024-Saturday'!$AJ979="m",'BB-2024-Saturday'!V979,0),"")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DC15-A4EB-482C-B530-33FE3D036448}">
  <dimension ref="A1:F12"/>
  <sheetViews>
    <sheetView workbookViewId="0">
      <selection activeCell="E12" sqref="E12"/>
    </sheetView>
  </sheetViews>
  <sheetFormatPr defaultColWidth="12.5703125" defaultRowHeight="15.75" x14ac:dyDescent="0.25"/>
  <cols>
    <col min="1" max="6" width="9.5703125" style="5" customWidth="1"/>
    <col min="7" max="16384" width="12.5703125" style="5"/>
  </cols>
  <sheetData>
    <row r="1" spans="1:6" x14ac:dyDescent="0.25">
      <c r="A1" s="137" t="s">
        <v>681</v>
      </c>
      <c r="B1" s="138"/>
      <c r="C1" s="138"/>
      <c r="D1" s="138"/>
      <c r="E1" s="138"/>
      <c r="F1" s="139"/>
    </row>
    <row r="2" spans="1:6" x14ac:dyDescent="0.25">
      <c r="A2" s="140" t="s">
        <v>682</v>
      </c>
      <c r="B2" s="140"/>
      <c r="C2" s="140" t="s">
        <v>683</v>
      </c>
      <c r="D2" s="140"/>
      <c r="E2" s="140" t="s">
        <v>684</v>
      </c>
      <c r="F2" s="140"/>
    </row>
    <row r="3" spans="1:6" s="7" customFormat="1" x14ac:dyDescent="0.25">
      <c r="A3" s="6" t="s">
        <v>685</v>
      </c>
      <c r="B3" s="6" t="s">
        <v>686</v>
      </c>
      <c r="C3" s="6" t="s">
        <v>685</v>
      </c>
      <c r="D3" s="6" t="s">
        <v>686</v>
      </c>
      <c r="E3" s="6" t="s">
        <v>685</v>
      </c>
      <c r="F3" s="6" t="s">
        <v>686</v>
      </c>
    </row>
    <row r="4" spans="1:6" x14ac:dyDescent="0.25">
      <c r="A4" s="6">
        <v>6</v>
      </c>
      <c r="B4" s="6">
        <v>1</v>
      </c>
      <c r="C4" s="6">
        <v>6</v>
      </c>
      <c r="D4" s="6">
        <v>1</v>
      </c>
      <c r="E4" s="6">
        <v>8</v>
      </c>
      <c r="F4" s="6">
        <v>31</v>
      </c>
    </row>
    <row r="6" spans="1:6" x14ac:dyDescent="0.25">
      <c r="A6" s="137" t="s">
        <v>687</v>
      </c>
      <c r="B6" s="138"/>
      <c r="C6" s="138"/>
      <c r="D6" s="138"/>
      <c r="E6" s="139"/>
    </row>
    <row r="7" spans="1:6" s="7" customFormat="1" x14ac:dyDescent="0.25">
      <c r="A7" s="8" t="s">
        <v>688</v>
      </c>
      <c r="B7" s="8" t="s">
        <v>689</v>
      </c>
      <c r="C7" s="8" t="s">
        <v>690</v>
      </c>
      <c r="D7" s="8" t="s">
        <v>691</v>
      </c>
      <c r="E7" s="6" t="s">
        <v>692</v>
      </c>
    </row>
    <row r="8" spans="1:6" x14ac:dyDescent="0.25">
      <c r="A8" s="6">
        <v>9</v>
      </c>
      <c r="B8" s="6">
        <v>67</v>
      </c>
      <c r="C8" s="6">
        <v>16</v>
      </c>
      <c r="D8" s="6">
        <v>0</v>
      </c>
      <c r="E8" s="6">
        <f>SUM(A8:D8)</f>
        <v>92</v>
      </c>
    </row>
    <row r="10" spans="1:6" x14ac:dyDescent="0.25">
      <c r="A10" s="5">
        <v>4</v>
      </c>
      <c r="B10" s="5">
        <v>6</v>
      </c>
      <c r="C10" s="5">
        <v>16</v>
      </c>
      <c r="D10" s="5">
        <v>13</v>
      </c>
      <c r="E10" s="6">
        <f>SUM(A10:D10)</f>
        <v>39</v>
      </c>
    </row>
    <row r="12" spans="1:6" x14ac:dyDescent="0.25">
      <c r="A12" s="5">
        <f>ROUND($F$12*A10/$E$10,0)</f>
        <v>6</v>
      </c>
      <c r="B12" s="5">
        <f>ROUND($F$12*B10/$E$10,0)</f>
        <v>9</v>
      </c>
      <c r="C12" s="5">
        <f>ROUND($F$12*C10/$E$10,0)</f>
        <v>25</v>
      </c>
      <c r="D12" s="5">
        <f>ROUND($F$12*D10/$E$10,0)</f>
        <v>20</v>
      </c>
      <c r="E12" s="5">
        <f>SUM(A12:D12)</f>
        <v>60</v>
      </c>
      <c r="F12" s="5">
        <v>60</v>
      </c>
    </row>
  </sheetData>
  <mergeCells count="5">
    <mergeCell ref="A1:F1"/>
    <mergeCell ref="A2:B2"/>
    <mergeCell ref="C2:D2"/>
    <mergeCell ref="E2:F2"/>
    <mergeCell ref="A6:E6"/>
  </mergeCells>
  <pageMargins left="0.75" right="0.75" top="1" bottom="1" header="0.5" footer="0.5"/>
  <pageSetup paperSize="9" orientation="portrait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5AA8-802A-4825-B0BB-DECDF33FA193}">
  <dimension ref="A1:I17"/>
  <sheetViews>
    <sheetView workbookViewId="0">
      <selection activeCell="F7" sqref="F7:I15"/>
    </sheetView>
  </sheetViews>
  <sheetFormatPr defaultColWidth="12.5703125" defaultRowHeight="15.75" x14ac:dyDescent="0.25"/>
  <cols>
    <col min="1" max="16384" width="12.5703125" style="5"/>
  </cols>
  <sheetData>
    <row r="1" spans="1:9" x14ac:dyDescent="0.25">
      <c r="A1" s="5">
        <v>0</v>
      </c>
      <c r="B1" s="5">
        <v>0</v>
      </c>
      <c r="C1" s="5">
        <v>0</v>
      </c>
      <c r="D1" s="5">
        <v>0</v>
      </c>
    </row>
    <row r="2" spans="1:9" x14ac:dyDescent="0.25">
      <c r="A2" s="5">
        <v>1</v>
      </c>
    </row>
    <row r="3" spans="1:9" x14ac:dyDescent="0.25">
      <c r="A3" s="5">
        <v>5</v>
      </c>
      <c r="B3" s="5">
        <v>5</v>
      </c>
      <c r="C3" s="5">
        <v>5</v>
      </c>
      <c r="D3" s="5">
        <v>5</v>
      </c>
      <c r="F3" s="5">
        <v>5</v>
      </c>
      <c r="G3" s="5">
        <v>5</v>
      </c>
      <c r="H3" s="5">
        <v>5</v>
      </c>
      <c r="I3" s="5">
        <v>5</v>
      </c>
    </row>
    <row r="4" spans="1:9" x14ac:dyDescent="0.25">
      <c r="A4" s="5">
        <v>8</v>
      </c>
      <c r="B4" s="5">
        <v>10</v>
      </c>
      <c r="C4" s="5">
        <v>12</v>
      </c>
      <c r="D4" s="5">
        <v>14</v>
      </c>
    </row>
    <row r="5" spans="1:9" x14ac:dyDescent="0.25">
      <c r="A5" s="5">
        <v>10</v>
      </c>
      <c r="B5" s="5">
        <v>15</v>
      </c>
      <c r="C5" s="5">
        <v>15</v>
      </c>
      <c r="D5" s="5">
        <v>20</v>
      </c>
      <c r="F5" s="5">
        <v>10</v>
      </c>
      <c r="G5" s="5">
        <v>15</v>
      </c>
      <c r="H5" s="5">
        <v>15</v>
      </c>
      <c r="I5" s="5">
        <v>20</v>
      </c>
    </row>
    <row r="6" spans="1:9" x14ac:dyDescent="0.25">
      <c r="A6" s="5">
        <v>11</v>
      </c>
      <c r="B6" s="5">
        <v>11</v>
      </c>
      <c r="C6" s="5">
        <v>11</v>
      </c>
      <c r="D6" s="5">
        <v>11</v>
      </c>
    </row>
    <row r="7" spans="1:9" x14ac:dyDescent="0.25">
      <c r="A7" s="5">
        <v>15</v>
      </c>
      <c r="B7" s="5">
        <v>20</v>
      </c>
      <c r="C7" s="5">
        <v>20</v>
      </c>
      <c r="D7" s="5">
        <v>25</v>
      </c>
      <c r="F7" s="5">
        <v>15</v>
      </c>
      <c r="G7" s="5">
        <v>20</v>
      </c>
      <c r="H7" s="5">
        <v>20</v>
      </c>
      <c r="I7" s="5">
        <v>25</v>
      </c>
    </row>
    <row r="8" spans="1:9" x14ac:dyDescent="0.25">
      <c r="A8" s="5">
        <v>20</v>
      </c>
      <c r="B8" s="5">
        <v>25</v>
      </c>
      <c r="C8" s="5">
        <v>25</v>
      </c>
      <c r="D8" s="5">
        <v>30</v>
      </c>
      <c r="F8" s="5">
        <v>20</v>
      </c>
      <c r="G8" s="5">
        <v>25</v>
      </c>
      <c r="H8" s="5">
        <v>25</v>
      </c>
      <c r="I8" s="5">
        <v>30</v>
      </c>
    </row>
    <row r="9" spans="1:9" x14ac:dyDescent="0.25">
      <c r="A9" s="5">
        <v>25</v>
      </c>
      <c r="B9" s="5">
        <v>30</v>
      </c>
      <c r="C9" s="5">
        <v>30</v>
      </c>
      <c r="D9" s="5">
        <v>35</v>
      </c>
      <c r="F9" s="5">
        <v>25</v>
      </c>
      <c r="G9" s="5">
        <v>30</v>
      </c>
      <c r="H9" s="5">
        <v>30</v>
      </c>
      <c r="I9" s="5">
        <v>35</v>
      </c>
    </row>
    <row r="10" spans="1:9" x14ac:dyDescent="0.25">
      <c r="A10" s="5">
        <v>30</v>
      </c>
      <c r="B10" s="5">
        <v>35</v>
      </c>
      <c r="C10" s="5">
        <v>40</v>
      </c>
      <c r="D10" s="5">
        <v>45</v>
      </c>
      <c r="F10" s="5">
        <v>30</v>
      </c>
      <c r="G10" s="5">
        <v>35</v>
      </c>
      <c r="H10" s="5">
        <v>40</v>
      </c>
      <c r="I10" s="5">
        <v>45</v>
      </c>
    </row>
    <row r="11" spans="1:9" x14ac:dyDescent="0.25">
      <c r="A11" s="5">
        <v>35</v>
      </c>
      <c r="B11" s="5">
        <v>40</v>
      </c>
      <c r="C11" s="5">
        <v>45</v>
      </c>
      <c r="D11" s="5">
        <v>50</v>
      </c>
      <c r="F11" s="5">
        <v>35</v>
      </c>
      <c r="G11" s="5">
        <v>40</v>
      </c>
      <c r="H11" s="5">
        <v>45</v>
      </c>
      <c r="I11" s="5">
        <v>50</v>
      </c>
    </row>
    <row r="12" spans="1:9" x14ac:dyDescent="0.25">
      <c r="A12" s="5">
        <v>40</v>
      </c>
      <c r="B12" s="5">
        <v>45</v>
      </c>
      <c r="C12" s="5">
        <v>50</v>
      </c>
      <c r="D12" s="5">
        <v>55</v>
      </c>
      <c r="F12" s="5">
        <v>40</v>
      </c>
      <c r="G12" s="5">
        <v>45</v>
      </c>
      <c r="H12" s="5">
        <v>50</v>
      </c>
      <c r="I12" s="5">
        <v>55</v>
      </c>
    </row>
    <row r="13" spans="1:9" x14ac:dyDescent="0.25">
      <c r="A13" s="5">
        <v>45</v>
      </c>
      <c r="B13" s="5">
        <v>50</v>
      </c>
      <c r="C13" s="5">
        <v>55</v>
      </c>
      <c r="D13" s="5">
        <v>60</v>
      </c>
      <c r="F13" s="5">
        <v>45</v>
      </c>
      <c r="G13" s="5">
        <v>50</v>
      </c>
      <c r="H13" s="5">
        <v>55</v>
      </c>
      <c r="I13" s="5">
        <v>60</v>
      </c>
    </row>
    <row r="14" spans="1:9" x14ac:dyDescent="0.25">
      <c r="A14" s="5">
        <v>50</v>
      </c>
      <c r="B14" s="5">
        <v>55</v>
      </c>
      <c r="C14" s="5">
        <v>60</v>
      </c>
      <c r="D14" s="5">
        <v>65</v>
      </c>
      <c r="F14" s="5">
        <v>50</v>
      </c>
      <c r="G14" s="5">
        <v>55</v>
      </c>
      <c r="H14" s="5">
        <v>60</v>
      </c>
      <c r="I14" s="5">
        <v>65</v>
      </c>
    </row>
    <row r="15" spans="1:9" x14ac:dyDescent="0.25">
      <c r="A15" s="5">
        <v>55</v>
      </c>
      <c r="B15" s="5">
        <v>60</v>
      </c>
      <c r="C15" s="5">
        <v>65</v>
      </c>
      <c r="D15" s="5">
        <v>70</v>
      </c>
      <c r="F15" s="5">
        <v>55</v>
      </c>
      <c r="G15" s="5">
        <v>60</v>
      </c>
      <c r="H15" s="5">
        <v>65</v>
      </c>
      <c r="I15" s="5">
        <v>70</v>
      </c>
    </row>
    <row r="16" spans="1:9" x14ac:dyDescent="0.25">
      <c r="A16" s="5">
        <v>60</v>
      </c>
      <c r="B16" s="5">
        <v>65</v>
      </c>
      <c r="C16" s="5">
        <v>70</v>
      </c>
      <c r="D16" s="5">
        <v>75</v>
      </c>
    </row>
    <row r="17" spans="1:4" x14ac:dyDescent="0.25">
      <c r="A17" s="5">
        <v>65</v>
      </c>
      <c r="B17" s="5">
        <v>70</v>
      </c>
      <c r="C17" s="5">
        <v>75</v>
      </c>
      <c r="D17" s="5">
        <v>80</v>
      </c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42D0-37FD-4E1C-BB20-4D234FDADD67}">
  <dimension ref="A1:D12"/>
  <sheetViews>
    <sheetView workbookViewId="0">
      <selection activeCell="E10" sqref="E10"/>
    </sheetView>
  </sheetViews>
  <sheetFormatPr defaultColWidth="12.5703125" defaultRowHeight="15.75" x14ac:dyDescent="0.25"/>
  <cols>
    <col min="1" max="16384" width="12.5703125" style="5"/>
  </cols>
  <sheetData>
    <row r="1" spans="1:4" x14ac:dyDescent="0.25">
      <c r="A1" s="5">
        <v>0</v>
      </c>
      <c r="B1" s="5">
        <v>0</v>
      </c>
      <c r="C1" s="5">
        <v>0</v>
      </c>
      <c r="D1" s="5">
        <v>0</v>
      </c>
    </row>
    <row r="2" spans="1:4" x14ac:dyDescent="0.25">
      <c r="A2" s="5">
        <v>1</v>
      </c>
      <c r="B2" s="5">
        <v>1</v>
      </c>
      <c r="C2" s="5">
        <v>1</v>
      </c>
      <c r="D2" s="5">
        <v>1</v>
      </c>
    </row>
    <row r="3" spans="1:4" x14ac:dyDescent="0.25">
      <c r="A3" s="5">
        <v>10</v>
      </c>
      <c r="B3" s="5">
        <v>10</v>
      </c>
      <c r="C3" s="5">
        <v>10</v>
      </c>
      <c r="D3" s="5">
        <v>10</v>
      </c>
    </row>
    <row r="4" spans="1:4" x14ac:dyDescent="0.25">
      <c r="A4" s="5">
        <v>20</v>
      </c>
      <c r="B4" s="5">
        <v>20</v>
      </c>
      <c r="C4" s="5">
        <v>20</v>
      </c>
      <c r="D4" s="5">
        <v>20</v>
      </c>
    </row>
    <row r="5" spans="1:4" x14ac:dyDescent="0.25">
      <c r="A5" s="5">
        <v>25</v>
      </c>
      <c r="B5" s="5">
        <v>25</v>
      </c>
      <c r="C5" s="5">
        <v>25</v>
      </c>
      <c r="D5" s="5">
        <v>25</v>
      </c>
    </row>
    <row r="6" spans="1:4" x14ac:dyDescent="0.25">
      <c r="A6" s="5">
        <v>27</v>
      </c>
      <c r="B6" s="5">
        <v>27</v>
      </c>
      <c r="C6" s="5">
        <v>27</v>
      </c>
      <c r="D6" s="5">
        <v>27</v>
      </c>
    </row>
    <row r="7" spans="1:4" x14ac:dyDescent="0.25">
      <c r="A7" s="5">
        <v>30</v>
      </c>
      <c r="B7" s="5">
        <v>30</v>
      </c>
      <c r="C7" s="5">
        <v>30</v>
      </c>
      <c r="D7" s="5">
        <v>30</v>
      </c>
    </row>
    <row r="8" spans="1:4" x14ac:dyDescent="0.25">
      <c r="A8" s="5">
        <v>35</v>
      </c>
      <c r="B8" s="5">
        <v>35</v>
      </c>
      <c r="C8" s="5">
        <v>35</v>
      </c>
      <c r="D8" s="5">
        <v>35</v>
      </c>
    </row>
    <row r="9" spans="1:4" x14ac:dyDescent="0.25">
      <c r="A9" s="5">
        <v>36</v>
      </c>
      <c r="B9" s="5">
        <v>36</v>
      </c>
      <c r="C9" s="5">
        <v>36</v>
      </c>
      <c r="D9" s="5">
        <v>36</v>
      </c>
    </row>
    <row r="10" spans="1:4" x14ac:dyDescent="0.25">
      <c r="A10" s="5">
        <v>38</v>
      </c>
      <c r="B10" s="5">
        <v>38</v>
      </c>
      <c r="C10" s="5">
        <v>38</v>
      </c>
      <c r="D10" s="5">
        <v>38</v>
      </c>
    </row>
    <row r="11" spans="1:4" x14ac:dyDescent="0.25">
      <c r="A11" s="5">
        <v>40</v>
      </c>
      <c r="B11" s="5">
        <v>40</v>
      </c>
      <c r="C11" s="5">
        <v>40</v>
      </c>
      <c r="D11" s="5">
        <v>40</v>
      </c>
    </row>
    <row r="12" spans="1:4" x14ac:dyDescent="0.25">
      <c r="A12" s="5">
        <v>42</v>
      </c>
      <c r="B12" s="5">
        <v>42</v>
      </c>
      <c r="C12" s="5">
        <v>42</v>
      </c>
      <c r="D12" s="5">
        <v>42</v>
      </c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4A46-CE14-4381-AD9F-A1CFAAFA3524}">
  <dimension ref="A1:D8"/>
  <sheetViews>
    <sheetView workbookViewId="0">
      <selection sqref="A1:F8"/>
    </sheetView>
  </sheetViews>
  <sheetFormatPr defaultColWidth="12.5703125" defaultRowHeight="15.75" x14ac:dyDescent="0.25"/>
  <cols>
    <col min="1" max="16384" width="12.5703125" style="5"/>
  </cols>
  <sheetData>
    <row r="1" spans="1:4" x14ac:dyDescent="0.25">
      <c r="A1" s="9">
        <v>0</v>
      </c>
      <c r="B1" s="5">
        <v>0</v>
      </c>
      <c r="C1" s="5">
        <v>0</v>
      </c>
      <c r="D1" s="5">
        <v>0</v>
      </c>
    </row>
    <row r="2" spans="1:4" x14ac:dyDescent="0.25">
      <c r="A2" s="9">
        <v>1</v>
      </c>
    </row>
    <row r="3" spans="1:4" x14ac:dyDescent="0.25">
      <c r="A3" s="9">
        <v>30</v>
      </c>
      <c r="B3" s="5">
        <v>35</v>
      </c>
      <c r="C3" s="5">
        <v>40</v>
      </c>
      <c r="D3" s="5">
        <v>45</v>
      </c>
    </row>
    <row r="4" spans="1:4" x14ac:dyDescent="0.25">
      <c r="A4" s="9">
        <v>35</v>
      </c>
      <c r="B4" s="5">
        <v>40</v>
      </c>
      <c r="C4" s="5">
        <v>45</v>
      </c>
      <c r="D4" s="5">
        <v>50</v>
      </c>
    </row>
    <row r="5" spans="1:4" x14ac:dyDescent="0.25">
      <c r="A5" s="9">
        <v>40</v>
      </c>
      <c r="B5" s="5">
        <v>50</v>
      </c>
      <c r="C5" s="5">
        <v>55</v>
      </c>
      <c r="D5" s="5">
        <v>60</v>
      </c>
    </row>
    <row r="6" spans="1:4" x14ac:dyDescent="0.25">
      <c r="A6" s="9">
        <v>45</v>
      </c>
      <c r="B6" s="5">
        <v>55</v>
      </c>
      <c r="C6" s="5">
        <v>65</v>
      </c>
      <c r="D6" s="5">
        <v>70</v>
      </c>
    </row>
    <row r="7" spans="1:4" x14ac:dyDescent="0.25">
      <c r="A7" s="9">
        <v>50</v>
      </c>
      <c r="B7" s="5">
        <v>60</v>
      </c>
      <c r="C7" s="5">
        <v>70</v>
      </c>
      <c r="D7" s="5">
        <v>80</v>
      </c>
    </row>
    <row r="8" spans="1:4" x14ac:dyDescent="0.25">
      <c r="A8" s="9">
        <v>55</v>
      </c>
      <c r="B8" s="5">
        <v>65</v>
      </c>
      <c r="C8" s="5">
        <v>75</v>
      </c>
      <c r="D8" s="5">
        <v>90</v>
      </c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164C-23B9-45B4-9913-B78AB782DCCC}">
  <dimension ref="A1:I42"/>
  <sheetViews>
    <sheetView workbookViewId="0">
      <selection activeCell="A4" sqref="A4:D30"/>
    </sheetView>
  </sheetViews>
  <sheetFormatPr defaultColWidth="12.5703125" defaultRowHeight="15.75" x14ac:dyDescent="0.25"/>
  <cols>
    <col min="1" max="16384" width="12.5703125" style="5"/>
  </cols>
  <sheetData>
    <row r="1" spans="1:9" s="4" customFormat="1" x14ac:dyDescent="0.25">
      <c r="A1" s="4" t="s">
        <v>693</v>
      </c>
      <c r="B1" s="4" t="s">
        <v>694</v>
      </c>
      <c r="C1" s="4" t="s">
        <v>695</v>
      </c>
      <c r="D1" s="4" t="s">
        <v>71</v>
      </c>
    </row>
    <row r="2" spans="1:9" x14ac:dyDescent="0.25">
      <c r="A2" s="9">
        <v>0</v>
      </c>
      <c r="B2" s="5">
        <v>0</v>
      </c>
      <c r="C2" s="5">
        <v>0</v>
      </c>
      <c r="D2" s="5">
        <v>0</v>
      </c>
    </row>
    <row r="3" spans="1:9" x14ac:dyDescent="0.25">
      <c r="A3" s="9">
        <v>1</v>
      </c>
    </row>
    <row r="4" spans="1:9" x14ac:dyDescent="0.25">
      <c r="A4" s="9">
        <v>24</v>
      </c>
      <c r="B4" s="5">
        <v>25</v>
      </c>
      <c r="C4" s="5">
        <v>27</v>
      </c>
      <c r="D4" s="5">
        <v>29</v>
      </c>
      <c r="F4" s="9">
        <v>29</v>
      </c>
      <c r="G4" s="5">
        <v>32</v>
      </c>
      <c r="H4" s="5">
        <v>38</v>
      </c>
      <c r="I4" s="5">
        <v>44</v>
      </c>
    </row>
    <row r="5" spans="1:9" x14ac:dyDescent="0.25">
      <c r="A5" s="5">
        <v>25</v>
      </c>
      <c r="B5" s="5">
        <v>27</v>
      </c>
      <c r="C5" s="5">
        <v>29</v>
      </c>
      <c r="D5" s="5">
        <v>31</v>
      </c>
      <c r="F5" s="9">
        <v>30</v>
      </c>
      <c r="G5" s="5">
        <v>34</v>
      </c>
      <c r="H5" s="5">
        <v>40</v>
      </c>
      <c r="I5" s="5">
        <v>46</v>
      </c>
    </row>
    <row r="6" spans="1:9" x14ac:dyDescent="0.25">
      <c r="A6" s="5">
        <v>26</v>
      </c>
      <c r="B6" s="5">
        <v>28</v>
      </c>
      <c r="C6" s="5">
        <v>31</v>
      </c>
      <c r="D6" s="5">
        <v>33</v>
      </c>
      <c r="F6" s="9">
        <v>31</v>
      </c>
      <c r="G6" s="5">
        <v>36</v>
      </c>
      <c r="H6" s="5">
        <v>42</v>
      </c>
      <c r="I6" s="5">
        <v>48</v>
      </c>
    </row>
    <row r="7" spans="1:9" x14ac:dyDescent="0.25">
      <c r="A7" s="5">
        <v>27</v>
      </c>
      <c r="B7" s="5">
        <v>30</v>
      </c>
      <c r="C7" s="5">
        <v>32</v>
      </c>
      <c r="D7" s="5">
        <v>35</v>
      </c>
      <c r="F7" s="9">
        <v>32</v>
      </c>
      <c r="G7" s="5">
        <v>38</v>
      </c>
      <c r="H7" s="5">
        <v>44</v>
      </c>
      <c r="I7" s="5">
        <v>51</v>
      </c>
    </row>
    <row r="8" spans="1:9" x14ac:dyDescent="0.25">
      <c r="A8" s="5">
        <v>28</v>
      </c>
      <c r="B8" s="5">
        <v>31</v>
      </c>
      <c r="C8" s="5">
        <v>34</v>
      </c>
      <c r="D8" s="5">
        <v>37</v>
      </c>
      <c r="F8" s="9">
        <v>33</v>
      </c>
      <c r="G8" s="5">
        <v>39</v>
      </c>
      <c r="H8" s="5">
        <v>45</v>
      </c>
      <c r="I8" s="5">
        <v>53</v>
      </c>
    </row>
    <row r="9" spans="1:9" x14ac:dyDescent="0.25">
      <c r="A9" s="5">
        <v>29</v>
      </c>
      <c r="B9" s="5">
        <v>32</v>
      </c>
      <c r="C9" s="5">
        <v>36</v>
      </c>
      <c r="D9" s="5">
        <v>39</v>
      </c>
      <c r="F9" s="9">
        <v>34</v>
      </c>
      <c r="G9" s="5">
        <v>41</v>
      </c>
      <c r="H9" s="5">
        <v>46</v>
      </c>
      <c r="I9" s="5">
        <v>55</v>
      </c>
    </row>
    <row r="10" spans="1:9" x14ac:dyDescent="0.25">
      <c r="A10" s="5">
        <v>30</v>
      </c>
      <c r="B10" s="5">
        <v>34</v>
      </c>
      <c r="C10" s="5">
        <v>37</v>
      </c>
      <c r="D10" s="5">
        <v>41</v>
      </c>
      <c r="F10" s="9">
        <v>35</v>
      </c>
      <c r="G10" s="5">
        <v>42</v>
      </c>
      <c r="H10" s="5">
        <v>47</v>
      </c>
      <c r="I10" s="5">
        <v>56</v>
      </c>
    </row>
    <row r="11" spans="1:9" x14ac:dyDescent="0.25">
      <c r="A11" s="5">
        <v>31</v>
      </c>
      <c r="B11" s="5">
        <v>35</v>
      </c>
      <c r="C11" s="5">
        <v>39</v>
      </c>
      <c r="D11" s="5">
        <v>43</v>
      </c>
      <c r="F11" s="9">
        <v>36</v>
      </c>
      <c r="G11" s="5">
        <v>43</v>
      </c>
      <c r="H11" s="5">
        <v>48</v>
      </c>
      <c r="I11" s="5">
        <v>57</v>
      </c>
    </row>
    <row r="12" spans="1:9" x14ac:dyDescent="0.25">
      <c r="A12" s="5">
        <v>32</v>
      </c>
      <c r="B12" s="5">
        <v>36</v>
      </c>
      <c r="C12" s="5">
        <v>41</v>
      </c>
      <c r="D12" s="5">
        <v>45</v>
      </c>
      <c r="F12" s="9">
        <v>37</v>
      </c>
      <c r="G12" s="5">
        <v>45</v>
      </c>
      <c r="H12" s="5">
        <v>49</v>
      </c>
      <c r="I12" s="5">
        <v>59</v>
      </c>
    </row>
    <row r="13" spans="1:9" x14ac:dyDescent="0.25">
      <c r="A13" s="5">
        <v>33</v>
      </c>
      <c r="B13" s="5">
        <v>37</v>
      </c>
      <c r="C13" s="5">
        <v>42</v>
      </c>
      <c r="D13" s="5">
        <v>47</v>
      </c>
      <c r="F13" s="9">
        <v>38</v>
      </c>
      <c r="G13" s="5">
        <v>47</v>
      </c>
      <c r="H13" s="5">
        <v>51</v>
      </c>
      <c r="I13" s="5">
        <v>61</v>
      </c>
    </row>
    <row r="14" spans="1:9" x14ac:dyDescent="0.25">
      <c r="A14" s="5">
        <v>34</v>
      </c>
      <c r="B14" s="5">
        <v>39</v>
      </c>
      <c r="C14" s="5">
        <v>44</v>
      </c>
      <c r="D14" s="5">
        <v>49</v>
      </c>
      <c r="F14" s="9">
        <v>39</v>
      </c>
      <c r="G14" s="5">
        <v>48</v>
      </c>
      <c r="H14" s="5">
        <v>53</v>
      </c>
      <c r="I14" s="5">
        <v>63</v>
      </c>
    </row>
    <row r="15" spans="1:9" x14ac:dyDescent="0.25">
      <c r="A15" s="5">
        <v>35</v>
      </c>
      <c r="B15" s="5">
        <v>40</v>
      </c>
      <c r="C15" s="5">
        <v>46</v>
      </c>
      <c r="D15" s="5">
        <v>51</v>
      </c>
      <c r="F15" s="9">
        <v>40</v>
      </c>
      <c r="G15" s="5">
        <v>49</v>
      </c>
      <c r="H15" s="5">
        <v>55</v>
      </c>
      <c r="I15" s="5">
        <v>65</v>
      </c>
    </row>
    <row r="16" spans="1:9" x14ac:dyDescent="0.25">
      <c r="A16" s="5">
        <v>36</v>
      </c>
      <c r="B16" s="5">
        <v>41</v>
      </c>
      <c r="C16" s="5">
        <v>47</v>
      </c>
      <c r="D16" s="5">
        <v>52</v>
      </c>
      <c r="F16" s="9">
        <v>41</v>
      </c>
      <c r="G16" s="5">
        <v>51</v>
      </c>
      <c r="H16" s="5">
        <v>57</v>
      </c>
      <c r="I16" s="5">
        <v>67</v>
      </c>
    </row>
    <row r="17" spans="1:9" x14ac:dyDescent="0.25">
      <c r="A17" s="5">
        <v>37</v>
      </c>
      <c r="B17" s="5">
        <v>43</v>
      </c>
      <c r="C17" s="5">
        <v>49</v>
      </c>
      <c r="D17" s="5">
        <v>54</v>
      </c>
      <c r="F17" s="9">
        <v>42</v>
      </c>
      <c r="G17" s="5">
        <v>52</v>
      </c>
      <c r="H17" s="5">
        <v>59</v>
      </c>
      <c r="I17" s="5">
        <v>69</v>
      </c>
    </row>
    <row r="18" spans="1:9" x14ac:dyDescent="0.25">
      <c r="A18" s="5">
        <v>38</v>
      </c>
      <c r="B18" s="5">
        <v>44</v>
      </c>
      <c r="C18" s="5">
        <v>50</v>
      </c>
      <c r="D18" s="5">
        <v>56</v>
      </c>
      <c r="F18" s="9">
        <v>43</v>
      </c>
      <c r="G18" s="5">
        <v>53</v>
      </c>
      <c r="H18" s="5">
        <v>61</v>
      </c>
      <c r="I18" s="5">
        <v>72</v>
      </c>
    </row>
    <row r="19" spans="1:9" x14ac:dyDescent="0.25">
      <c r="A19" s="5">
        <v>39</v>
      </c>
      <c r="B19" s="5">
        <v>45</v>
      </c>
      <c r="C19" s="5">
        <v>52</v>
      </c>
      <c r="D19" s="5">
        <v>58</v>
      </c>
      <c r="F19" s="9">
        <v>44</v>
      </c>
      <c r="G19" s="5">
        <v>54</v>
      </c>
      <c r="H19" s="5">
        <v>63</v>
      </c>
      <c r="I19" s="5">
        <v>75</v>
      </c>
    </row>
    <row r="20" spans="1:9" x14ac:dyDescent="0.25">
      <c r="A20" s="5">
        <v>40</v>
      </c>
      <c r="B20" s="5">
        <v>47</v>
      </c>
      <c r="C20" s="5">
        <v>54</v>
      </c>
      <c r="D20" s="5">
        <v>60</v>
      </c>
      <c r="F20" s="9">
        <v>45</v>
      </c>
      <c r="G20" s="5">
        <v>55</v>
      </c>
      <c r="H20" s="5">
        <v>64</v>
      </c>
      <c r="I20" s="5">
        <v>77</v>
      </c>
    </row>
    <row r="21" spans="1:9" x14ac:dyDescent="0.25">
      <c r="A21" s="5">
        <v>41</v>
      </c>
      <c r="B21" s="5">
        <v>48</v>
      </c>
      <c r="C21" s="5">
        <v>55</v>
      </c>
      <c r="D21" s="5">
        <v>62</v>
      </c>
      <c r="F21" s="9">
        <v>46</v>
      </c>
      <c r="G21" s="5">
        <v>56</v>
      </c>
      <c r="H21" s="5">
        <v>65</v>
      </c>
      <c r="I21" s="5">
        <v>79</v>
      </c>
    </row>
    <row r="22" spans="1:9" x14ac:dyDescent="0.25">
      <c r="A22" s="5">
        <v>42</v>
      </c>
      <c r="B22" s="5">
        <v>49</v>
      </c>
      <c r="C22" s="5">
        <v>57</v>
      </c>
      <c r="D22" s="5">
        <v>64</v>
      </c>
      <c r="F22" s="9">
        <v>47</v>
      </c>
      <c r="G22" s="5">
        <v>57</v>
      </c>
      <c r="H22" s="5">
        <v>67</v>
      </c>
      <c r="I22" s="5">
        <v>81</v>
      </c>
    </row>
    <row r="23" spans="1:9" x14ac:dyDescent="0.25">
      <c r="A23" s="5">
        <v>43</v>
      </c>
      <c r="B23" s="5">
        <v>51</v>
      </c>
      <c r="C23" s="5">
        <v>59</v>
      </c>
      <c r="D23" s="5">
        <v>66</v>
      </c>
      <c r="F23" s="9">
        <v>48</v>
      </c>
      <c r="G23" s="5">
        <v>58</v>
      </c>
      <c r="H23" s="5">
        <v>68</v>
      </c>
      <c r="I23" s="5">
        <v>83</v>
      </c>
    </row>
    <row r="24" spans="1:9" x14ac:dyDescent="0.25">
      <c r="A24" s="5">
        <v>44</v>
      </c>
      <c r="B24" s="5">
        <v>52</v>
      </c>
      <c r="C24" s="5">
        <v>60</v>
      </c>
      <c r="D24" s="5">
        <v>68</v>
      </c>
      <c r="F24" s="9">
        <v>49</v>
      </c>
      <c r="G24" s="5">
        <v>59</v>
      </c>
      <c r="H24" s="5">
        <v>69</v>
      </c>
      <c r="I24" s="5">
        <v>84</v>
      </c>
    </row>
    <row r="25" spans="1:9" x14ac:dyDescent="0.25">
      <c r="A25" s="5">
        <v>45</v>
      </c>
      <c r="B25" s="5">
        <v>53</v>
      </c>
      <c r="C25" s="5">
        <v>62</v>
      </c>
      <c r="D25" s="5">
        <v>70</v>
      </c>
      <c r="F25" s="9">
        <v>50</v>
      </c>
      <c r="G25" s="5">
        <v>60</v>
      </c>
      <c r="H25" s="5">
        <v>70</v>
      </c>
      <c r="I25" s="5">
        <v>85</v>
      </c>
    </row>
    <row r="26" spans="1:9" x14ac:dyDescent="0.25">
      <c r="A26" s="5">
        <v>46</v>
      </c>
      <c r="B26" s="5">
        <v>55</v>
      </c>
      <c r="C26" s="5">
        <v>64</v>
      </c>
      <c r="D26" s="5">
        <v>72</v>
      </c>
      <c r="F26" s="9">
        <v>51</v>
      </c>
      <c r="G26" s="5">
        <v>61</v>
      </c>
      <c r="H26" s="5">
        <v>71</v>
      </c>
      <c r="I26" s="5">
        <v>86</v>
      </c>
    </row>
    <row r="27" spans="1:9" x14ac:dyDescent="0.25">
      <c r="A27" s="5">
        <v>47</v>
      </c>
      <c r="B27" s="5">
        <v>56</v>
      </c>
      <c r="C27" s="5">
        <v>65</v>
      </c>
      <c r="D27" s="5">
        <v>74</v>
      </c>
      <c r="F27" s="9">
        <v>52</v>
      </c>
      <c r="G27" s="5">
        <v>62</v>
      </c>
      <c r="H27" s="5">
        <v>72</v>
      </c>
      <c r="I27" s="5">
        <v>87</v>
      </c>
    </row>
    <row r="28" spans="1:9" x14ac:dyDescent="0.25">
      <c r="A28" s="5">
        <v>48</v>
      </c>
      <c r="B28" s="5">
        <v>57</v>
      </c>
      <c r="C28" s="5">
        <v>67</v>
      </c>
      <c r="D28" s="5">
        <v>76</v>
      </c>
      <c r="F28" s="9">
        <v>53</v>
      </c>
      <c r="G28" s="5">
        <v>63</v>
      </c>
      <c r="H28" s="5">
        <v>73</v>
      </c>
      <c r="I28" s="5">
        <v>88</v>
      </c>
    </row>
    <row r="29" spans="1:9" x14ac:dyDescent="0.25">
      <c r="A29" s="5">
        <v>49</v>
      </c>
      <c r="B29" s="5">
        <v>58</v>
      </c>
      <c r="C29" s="5">
        <v>69</v>
      </c>
      <c r="D29" s="5">
        <v>78</v>
      </c>
      <c r="F29" s="9">
        <v>54</v>
      </c>
      <c r="G29" s="5">
        <v>64</v>
      </c>
      <c r="H29" s="5">
        <v>74</v>
      </c>
      <c r="I29" s="5">
        <v>89</v>
      </c>
    </row>
    <row r="30" spans="1:9" x14ac:dyDescent="0.25">
      <c r="A30" s="5">
        <v>50</v>
      </c>
      <c r="B30" s="5">
        <v>60</v>
      </c>
      <c r="C30" s="5">
        <v>70</v>
      </c>
      <c r="D30" s="5">
        <v>80</v>
      </c>
      <c r="F30" s="9">
        <v>55</v>
      </c>
      <c r="G30" s="5">
        <v>65</v>
      </c>
      <c r="H30" s="5">
        <v>75</v>
      </c>
      <c r="I30" s="5">
        <v>90</v>
      </c>
    </row>
    <row r="31" spans="1:9" x14ac:dyDescent="0.25">
      <c r="A31" s="9" t="s">
        <v>696</v>
      </c>
      <c r="B31" s="5" t="s">
        <v>697</v>
      </c>
    </row>
    <row r="32" spans="1:9" x14ac:dyDescent="0.25">
      <c r="A32" s="9" t="s">
        <v>698</v>
      </c>
    </row>
    <row r="33" spans="1:3" x14ac:dyDescent="0.25">
      <c r="A33" s="9" t="s">
        <v>699</v>
      </c>
    </row>
    <row r="34" spans="1:3" x14ac:dyDescent="0.25">
      <c r="A34" s="9" t="s">
        <v>700</v>
      </c>
    </row>
    <row r="35" spans="1:3" x14ac:dyDescent="0.25">
      <c r="A35" s="9" t="s">
        <v>701</v>
      </c>
    </row>
    <row r="36" spans="1:3" x14ac:dyDescent="0.25">
      <c r="A36" s="9" t="s">
        <v>702</v>
      </c>
    </row>
    <row r="37" spans="1:3" x14ac:dyDescent="0.25">
      <c r="A37" s="9" t="s">
        <v>696</v>
      </c>
    </row>
    <row r="38" spans="1:3" x14ac:dyDescent="0.25">
      <c r="A38" s="9" t="s">
        <v>699</v>
      </c>
    </row>
    <row r="39" spans="1:3" x14ac:dyDescent="0.25">
      <c r="A39" s="9" t="s">
        <v>700</v>
      </c>
    </row>
    <row r="40" spans="1:3" x14ac:dyDescent="0.25">
      <c r="A40" s="9" t="s">
        <v>701</v>
      </c>
    </row>
    <row r="41" spans="1:3" x14ac:dyDescent="0.25">
      <c r="A41" s="9" t="s">
        <v>702</v>
      </c>
    </row>
    <row r="42" spans="1:3" x14ac:dyDescent="0.25">
      <c r="A42" s="9" t="s">
        <v>702</v>
      </c>
      <c r="B42" s="5" t="s">
        <v>703</v>
      </c>
      <c r="C42" s="5" t="s">
        <v>700</v>
      </c>
    </row>
  </sheetData>
  <pageMargins left="0.75" right="0.75" top="1" bottom="1" header="0.5" footer="0.5"/>
  <pageSetup paperSize="9" orientation="portrait" horizontalDpi="4294967292" vertic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ECAB-132A-4757-9BE3-F4B40D18FD9E}">
  <dimension ref="A1:D31"/>
  <sheetViews>
    <sheetView topLeftCell="A9" workbookViewId="0">
      <selection activeCell="A3" sqref="A3:D31"/>
    </sheetView>
  </sheetViews>
  <sheetFormatPr defaultColWidth="12.5703125" defaultRowHeight="15.75" x14ac:dyDescent="0.25"/>
  <cols>
    <col min="1" max="16384" width="12.5703125" style="5"/>
  </cols>
  <sheetData>
    <row r="1" spans="1:4" x14ac:dyDescent="0.25">
      <c r="A1" s="9">
        <v>0</v>
      </c>
      <c r="B1" s="5">
        <v>0</v>
      </c>
      <c r="C1" s="5">
        <v>0</v>
      </c>
      <c r="D1" s="5">
        <v>0</v>
      </c>
    </row>
    <row r="2" spans="1:4" x14ac:dyDescent="0.25">
      <c r="A2" s="9">
        <v>1</v>
      </c>
    </row>
    <row r="3" spans="1:4" x14ac:dyDescent="0.25">
      <c r="A3" s="5">
        <v>22</v>
      </c>
      <c r="B3" s="5">
        <v>24</v>
      </c>
      <c r="C3" s="5">
        <v>27</v>
      </c>
      <c r="D3" s="5">
        <v>31</v>
      </c>
    </row>
    <row r="4" spans="1:4" x14ac:dyDescent="0.25">
      <c r="A4" s="5">
        <v>23</v>
      </c>
      <c r="B4" s="5">
        <v>25</v>
      </c>
      <c r="C4" s="5">
        <v>29</v>
      </c>
      <c r="D4" s="5">
        <v>33</v>
      </c>
    </row>
    <row r="5" spans="1:4" x14ac:dyDescent="0.25">
      <c r="A5" s="5">
        <v>24</v>
      </c>
      <c r="B5" s="5">
        <v>27</v>
      </c>
      <c r="C5" s="5">
        <v>31</v>
      </c>
      <c r="D5" s="5">
        <v>35</v>
      </c>
    </row>
    <row r="6" spans="1:4" x14ac:dyDescent="0.25">
      <c r="A6" s="5">
        <v>25</v>
      </c>
      <c r="B6" s="5">
        <v>28</v>
      </c>
      <c r="C6" s="5">
        <v>32</v>
      </c>
      <c r="D6" s="5">
        <v>37</v>
      </c>
    </row>
    <row r="7" spans="1:4" x14ac:dyDescent="0.25">
      <c r="A7" s="5">
        <v>26</v>
      </c>
      <c r="B7" s="5">
        <v>30</v>
      </c>
      <c r="C7" s="5">
        <v>34</v>
      </c>
      <c r="D7" s="5">
        <v>39</v>
      </c>
    </row>
    <row r="8" spans="1:4" x14ac:dyDescent="0.25">
      <c r="A8" s="5">
        <v>27</v>
      </c>
      <c r="B8" s="5">
        <v>31</v>
      </c>
      <c r="C8" s="5">
        <v>36</v>
      </c>
      <c r="D8" s="5">
        <v>41</v>
      </c>
    </row>
    <row r="9" spans="1:4" x14ac:dyDescent="0.25">
      <c r="A9" s="5">
        <v>28</v>
      </c>
      <c r="B9" s="5">
        <v>32</v>
      </c>
      <c r="C9" s="5">
        <v>37</v>
      </c>
      <c r="D9" s="5">
        <v>43</v>
      </c>
    </row>
    <row r="10" spans="1:4" x14ac:dyDescent="0.25">
      <c r="A10" s="5">
        <v>29</v>
      </c>
      <c r="B10" s="5">
        <v>34</v>
      </c>
      <c r="C10" s="5">
        <v>39</v>
      </c>
      <c r="D10" s="5">
        <v>45</v>
      </c>
    </row>
    <row r="11" spans="1:4" x14ac:dyDescent="0.25">
      <c r="A11" s="5">
        <v>30</v>
      </c>
      <c r="B11" s="5">
        <v>35</v>
      </c>
      <c r="C11" s="5">
        <v>41</v>
      </c>
      <c r="D11" s="5">
        <v>47</v>
      </c>
    </row>
    <row r="12" spans="1:4" x14ac:dyDescent="0.25">
      <c r="A12" s="5">
        <v>31</v>
      </c>
      <c r="B12" s="5">
        <v>36</v>
      </c>
      <c r="C12" s="5">
        <v>42</v>
      </c>
      <c r="D12" s="5">
        <v>49</v>
      </c>
    </row>
    <row r="13" spans="1:4" x14ac:dyDescent="0.25">
      <c r="A13" s="5">
        <v>32</v>
      </c>
      <c r="B13" s="5">
        <v>37</v>
      </c>
      <c r="C13" s="5">
        <v>44</v>
      </c>
      <c r="D13" s="5">
        <v>51</v>
      </c>
    </row>
    <row r="14" spans="1:4" x14ac:dyDescent="0.25">
      <c r="A14" s="5">
        <v>33</v>
      </c>
      <c r="B14" s="5">
        <v>39</v>
      </c>
      <c r="C14" s="5">
        <v>46</v>
      </c>
      <c r="D14" s="5">
        <v>52</v>
      </c>
    </row>
    <row r="15" spans="1:4" x14ac:dyDescent="0.25">
      <c r="A15" s="5">
        <v>34</v>
      </c>
      <c r="B15" s="5">
        <v>40</v>
      </c>
      <c r="C15" s="5">
        <v>47</v>
      </c>
      <c r="D15" s="5">
        <v>54</v>
      </c>
    </row>
    <row r="16" spans="1:4" x14ac:dyDescent="0.25">
      <c r="A16" s="5">
        <v>35</v>
      </c>
      <c r="B16" s="5">
        <v>41</v>
      </c>
      <c r="C16" s="5">
        <v>49</v>
      </c>
      <c r="D16" s="5">
        <v>56</v>
      </c>
    </row>
    <row r="17" spans="1:4" x14ac:dyDescent="0.25">
      <c r="A17" s="5">
        <v>36</v>
      </c>
      <c r="B17" s="5">
        <v>43</v>
      </c>
      <c r="C17" s="5">
        <v>50</v>
      </c>
      <c r="D17" s="5">
        <v>58</v>
      </c>
    </row>
    <row r="18" spans="1:4" x14ac:dyDescent="0.25">
      <c r="A18" s="5">
        <v>37</v>
      </c>
      <c r="B18" s="5">
        <v>44</v>
      </c>
      <c r="C18" s="5">
        <v>52</v>
      </c>
      <c r="D18" s="5">
        <v>60</v>
      </c>
    </row>
    <row r="19" spans="1:4" x14ac:dyDescent="0.25">
      <c r="A19" s="5">
        <v>38</v>
      </c>
      <c r="B19" s="5">
        <v>45</v>
      </c>
      <c r="C19" s="5">
        <v>54</v>
      </c>
      <c r="D19" s="5">
        <v>62</v>
      </c>
    </row>
    <row r="20" spans="1:4" x14ac:dyDescent="0.25">
      <c r="A20" s="5">
        <v>39</v>
      </c>
      <c r="B20" s="5">
        <v>47</v>
      </c>
      <c r="C20" s="5">
        <v>55</v>
      </c>
      <c r="D20" s="5">
        <v>64</v>
      </c>
    </row>
    <row r="21" spans="1:4" x14ac:dyDescent="0.25">
      <c r="A21" s="5">
        <v>40</v>
      </c>
      <c r="B21" s="5">
        <v>48</v>
      </c>
      <c r="C21" s="5">
        <v>57</v>
      </c>
      <c r="D21" s="5">
        <v>66</v>
      </c>
    </row>
    <row r="22" spans="1:4" x14ac:dyDescent="0.25">
      <c r="A22" s="5">
        <v>41</v>
      </c>
      <c r="B22" s="5">
        <v>49</v>
      </c>
      <c r="C22" s="5">
        <v>59</v>
      </c>
      <c r="D22" s="5">
        <v>68</v>
      </c>
    </row>
    <row r="23" spans="1:4" x14ac:dyDescent="0.25">
      <c r="A23" s="5">
        <v>42</v>
      </c>
      <c r="B23" s="5">
        <v>51</v>
      </c>
      <c r="C23" s="5">
        <v>60</v>
      </c>
      <c r="D23" s="5">
        <v>70</v>
      </c>
    </row>
    <row r="24" spans="1:4" x14ac:dyDescent="0.25">
      <c r="A24" s="5">
        <v>43</v>
      </c>
      <c r="B24" s="5">
        <v>52</v>
      </c>
      <c r="C24" s="5">
        <v>62</v>
      </c>
      <c r="D24" s="5">
        <v>72</v>
      </c>
    </row>
    <row r="25" spans="1:4" x14ac:dyDescent="0.25">
      <c r="A25" s="5">
        <v>44</v>
      </c>
      <c r="B25" s="5">
        <v>53</v>
      </c>
      <c r="C25" s="5">
        <v>64</v>
      </c>
      <c r="D25" s="5">
        <v>74</v>
      </c>
    </row>
    <row r="26" spans="1:4" x14ac:dyDescent="0.25">
      <c r="A26" s="5">
        <v>45</v>
      </c>
      <c r="B26" s="5">
        <v>55</v>
      </c>
      <c r="C26" s="5">
        <v>65</v>
      </c>
      <c r="D26" s="5">
        <v>76</v>
      </c>
    </row>
    <row r="27" spans="1:4" x14ac:dyDescent="0.25">
      <c r="A27" s="5">
        <v>46</v>
      </c>
      <c r="B27" s="5">
        <v>56</v>
      </c>
      <c r="C27" s="5">
        <v>67</v>
      </c>
      <c r="D27" s="5">
        <v>78</v>
      </c>
    </row>
    <row r="28" spans="1:4" x14ac:dyDescent="0.25">
      <c r="A28" s="5">
        <v>47</v>
      </c>
      <c r="B28" s="5">
        <v>57</v>
      </c>
      <c r="C28" s="5">
        <v>69</v>
      </c>
      <c r="D28" s="5">
        <v>80</v>
      </c>
    </row>
    <row r="29" spans="1:4" x14ac:dyDescent="0.25">
      <c r="A29" s="5">
        <v>48</v>
      </c>
      <c r="B29" s="5">
        <v>58</v>
      </c>
      <c r="C29" s="5">
        <v>70</v>
      </c>
      <c r="D29" s="5">
        <v>80</v>
      </c>
    </row>
    <row r="30" spans="1:4" x14ac:dyDescent="0.25">
      <c r="A30" s="5">
        <v>49</v>
      </c>
      <c r="B30" s="5">
        <v>60</v>
      </c>
      <c r="C30" s="5">
        <v>70</v>
      </c>
      <c r="D30" s="5">
        <v>80</v>
      </c>
    </row>
    <row r="31" spans="1:4" x14ac:dyDescent="0.25">
      <c r="A31" s="5">
        <v>50</v>
      </c>
      <c r="B31" s="5">
        <v>60</v>
      </c>
      <c r="C31" s="5">
        <v>70</v>
      </c>
      <c r="D31" s="5">
        <v>80</v>
      </c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C9C6-3636-41B2-8ED2-6EA2A678D0BD}">
  <dimension ref="A1:I29"/>
  <sheetViews>
    <sheetView topLeftCell="A12" workbookViewId="0">
      <selection activeCell="F29" sqref="F29"/>
    </sheetView>
  </sheetViews>
  <sheetFormatPr defaultColWidth="12.5703125" defaultRowHeight="15.75" x14ac:dyDescent="0.25"/>
  <cols>
    <col min="1" max="16384" width="12.5703125" style="5"/>
  </cols>
  <sheetData>
    <row r="1" spans="1:9" x14ac:dyDescent="0.25">
      <c r="A1" s="5">
        <v>0</v>
      </c>
      <c r="B1" s="5">
        <v>0</v>
      </c>
      <c r="C1" s="5">
        <v>0</v>
      </c>
      <c r="D1" s="5">
        <v>0</v>
      </c>
    </row>
    <row r="2" spans="1:9" x14ac:dyDescent="0.25">
      <c r="A2" s="5">
        <v>1</v>
      </c>
    </row>
    <row r="3" spans="1:9" x14ac:dyDescent="0.25">
      <c r="A3" s="5">
        <v>24</v>
      </c>
      <c r="B3" s="5">
        <v>25</v>
      </c>
      <c r="C3" s="5">
        <v>26</v>
      </c>
      <c r="D3" s="5">
        <v>28</v>
      </c>
      <c r="F3" s="5">
        <v>29</v>
      </c>
      <c r="G3" s="5">
        <v>30</v>
      </c>
      <c r="H3" s="5">
        <v>31</v>
      </c>
      <c r="I3" s="5">
        <v>32</v>
      </c>
    </row>
    <row r="4" spans="1:9" x14ac:dyDescent="0.25">
      <c r="A4" s="5">
        <v>25</v>
      </c>
      <c r="B4" s="5">
        <v>26</v>
      </c>
      <c r="C4" s="5">
        <v>27</v>
      </c>
      <c r="D4" s="5">
        <v>29</v>
      </c>
      <c r="F4" s="5">
        <v>30</v>
      </c>
      <c r="G4" s="5">
        <v>31</v>
      </c>
      <c r="H4" s="5">
        <v>32</v>
      </c>
      <c r="I4" s="5">
        <v>34</v>
      </c>
    </row>
    <row r="5" spans="1:9" x14ac:dyDescent="0.25">
      <c r="A5" s="5">
        <v>26</v>
      </c>
      <c r="B5" s="5">
        <v>27</v>
      </c>
      <c r="C5" s="5">
        <v>29</v>
      </c>
      <c r="D5" s="5">
        <v>30</v>
      </c>
      <c r="F5" s="5">
        <v>31</v>
      </c>
      <c r="G5" s="5">
        <v>32</v>
      </c>
      <c r="H5" s="5">
        <v>34</v>
      </c>
      <c r="I5" s="5">
        <v>36</v>
      </c>
    </row>
    <row r="6" spans="1:9" x14ac:dyDescent="0.25">
      <c r="A6" s="5">
        <v>27</v>
      </c>
      <c r="B6" s="5">
        <v>29</v>
      </c>
      <c r="C6" s="5">
        <v>30</v>
      </c>
      <c r="D6" s="5">
        <v>31</v>
      </c>
      <c r="F6" s="5">
        <v>32</v>
      </c>
      <c r="G6" s="5">
        <v>35</v>
      </c>
      <c r="H6" s="5">
        <v>36</v>
      </c>
      <c r="I6" s="5">
        <v>38</v>
      </c>
    </row>
    <row r="7" spans="1:9" x14ac:dyDescent="0.25">
      <c r="A7" s="5">
        <v>28</v>
      </c>
      <c r="B7" s="5">
        <v>30</v>
      </c>
      <c r="C7" s="5">
        <v>31</v>
      </c>
      <c r="D7" s="5">
        <f>32</f>
        <v>32</v>
      </c>
      <c r="F7" s="5">
        <v>33</v>
      </c>
      <c r="G7" s="5">
        <v>36</v>
      </c>
      <c r="H7" s="5">
        <v>38</v>
      </c>
      <c r="I7" s="5">
        <v>40</v>
      </c>
    </row>
    <row r="8" spans="1:9" x14ac:dyDescent="0.25">
      <c r="A8" s="5">
        <v>29</v>
      </c>
      <c r="B8" s="5">
        <v>31</v>
      </c>
      <c r="C8" s="5">
        <v>32</v>
      </c>
      <c r="D8" s="5">
        <f>33</f>
        <v>33</v>
      </c>
      <c r="F8" s="5">
        <v>34</v>
      </c>
      <c r="G8" s="5">
        <v>38</v>
      </c>
      <c r="H8" s="5">
        <v>40</v>
      </c>
      <c r="I8" s="5">
        <v>42</v>
      </c>
    </row>
    <row r="9" spans="1:9" x14ac:dyDescent="0.25">
      <c r="A9" s="5">
        <v>30</v>
      </c>
      <c r="B9" s="5">
        <v>32</v>
      </c>
      <c r="C9" s="5">
        <v>34</v>
      </c>
      <c r="D9" s="5">
        <f>35</f>
        <v>35</v>
      </c>
      <c r="F9" s="5">
        <v>35</v>
      </c>
      <c r="G9" s="5">
        <v>39</v>
      </c>
      <c r="H9" s="5">
        <v>42</v>
      </c>
      <c r="I9" s="5">
        <v>44</v>
      </c>
    </row>
    <row r="10" spans="1:9" x14ac:dyDescent="0.25">
      <c r="A10" s="5">
        <v>31</v>
      </c>
      <c r="B10" s="5">
        <v>34</v>
      </c>
      <c r="C10" s="5">
        <v>36</v>
      </c>
      <c r="D10" s="5">
        <f>37</f>
        <v>37</v>
      </c>
      <c r="F10" s="5">
        <v>36</v>
      </c>
      <c r="G10" s="5">
        <v>41</v>
      </c>
      <c r="H10" s="5">
        <v>44</v>
      </c>
      <c r="I10" s="5">
        <v>45</v>
      </c>
    </row>
    <row r="11" spans="1:9" x14ac:dyDescent="0.25">
      <c r="A11" s="5">
        <v>32</v>
      </c>
      <c r="B11" s="5">
        <v>35</v>
      </c>
      <c r="C11" s="5">
        <v>37</v>
      </c>
      <c r="D11" s="5">
        <f>39</f>
        <v>39</v>
      </c>
      <c r="F11" s="5">
        <v>37</v>
      </c>
      <c r="G11" s="5">
        <v>40</v>
      </c>
      <c r="H11" s="5">
        <v>45</v>
      </c>
      <c r="I11" s="5">
        <v>48</v>
      </c>
    </row>
    <row r="12" spans="1:9" x14ac:dyDescent="0.25">
      <c r="A12" s="5">
        <v>33</v>
      </c>
      <c r="B12" s="5">
        <v>36</v>
      </c>
      <c r="C12" s="5">
        <v>39</v>
      </c>
      <c r="D12" s="5">
        <f>41</f>
        <v>41</v>
      </c>
      <c r="F12" s="5">
        <v>38</v>
      </c>
      <c r="G12" s="5">
        <v>43</v>
      </c>
      <c r="H12" s="5">
        <v>46</v>
      </c>
      <c r="I12" s="5">
        <v>51</v>
      </c>
    </row>
    <row r="13" spans="1:9" x14ac:dyDescent="0.25">
      <c r="A13" s="5">
        <v>34</v>
      </c>
      <c r="B13" s="5">
        <v>37</v>
      </c>
      <c r="C13" s="5">
        <v>41</v>
      </c>
      <c r="D13" s="5">
        <f>43</f>
        <v>43</v>
      </c>
      <c r="F13" s="5">
        <v>39</v>
      </c>
      <c r="G13" s="5">
        <v>45</v>
      </c>
      <c r="H13" s="5">
        <v>47</v>
      </c>
      <c r="I13" s="5">
        <v>53</v>
      </c>
    </row>
    <row r="14" spans="1:9" x14ac:dyDescent="0.25">
      <c r="A14" s="5">
        <v>35</v>
      </c>
      <c r="B14" s="5">
        <v>39</v>
      </c>
      <c r="C14" s="5">
        <v>42</v>
      </c>
      <c r="D14" s="5">
        <f>45</f>
        <v>45</v>
      </c>
      <c r="F14" s="5">
        <v>40</v>
      </c>
      <c r="G14" s="5">
        <v>47</v>
      </c>
      <c r="H14" s="5">
        <v>48</v>
      </c>
      <c r="I14" s="5">
        <v>56</v>
      </c>
    </row>
    <row r="15" spans="1:9" x14ac:dyDescent="0.25">
      <c r="A15" s="5">
        <v>36</v>
      </c>
      <c r="B15" s="5">
        <v>40</v>
      </c>
      <c r="C15" s="5">
        <v>44</v>
      </c>
      <c r="D15" s="5">
        <f>47</f>
        <v>47</v>
      </c>
      <c r="F15" s="5">
        <v>41</v>
      </c>
      <c r="G15" s="5">
        <v>48</v>
      </c>
      <c r="H15" s="5">
        <v>49</v>
      </c>
      <c r="I15" s="5">
        <v>57</v>
      </c>
    </row>
    <row r="16" spans="1:9" x14ac:dyDescent="0.25">
      <c r="A16" s="5">
        <v>37</v>
      </c>
      <c r="B16" s="5">
        <v>41</v>
      </c>
      <c r="C16" s="5">
        <v>46</v>
      </c>
      <c r="D16" s="5">
        <f>49</f>
        <v>49</v>
      </c>
      <c r="F16" s="5">
        <v>42</v>
      </c>
      <c r="G16" s="5">
        <v>50</v>
      </c>
      <c r="H16" s="5">
        <v>51</v>
      </c>
      <c r="I16" s="5">
        <v>58</v>
      </c>
    </row>
    <row r="17" spans="1:9" x14ac:dyDescent="0.25">
      <c r="A17" s="5">
        <v>38</v>
      </c>
      <c r="B17" s="5">
        <v>43</v>
      </c>
      <c r="C17" s="5">
        <v>47</v>
      </c>
      <c r="D17" s="5">
        <f>51</f>
        <v>51</v>
      </c>
      <c r="F17" s="5">
        <v>43</v>
      </c>
      <c r="G17" s="5">
        <v>51</v>
      </c>
      <c r="H17" s="5">
        <v>53</v>
      </c>
      <c r="I17" s="5">
        <v>59</v>
      </c>
    </row>
    <row r="18" spans="1:9" x14ac:dyDescent="0.25">
      <c r="A18" s="5">
        <v>39</v>
      </c>
      <c r="B18" s="5">
        <v>44</v>
      </c>
      <c r="C18" s="5">
        <v>49</v>
      </c>
      <c r="D18" s="5">
        <f>52</f>
        <v>52</v>
      </c>
      <c r="F18" s="5">
        <v>44</v>
      </c>
      <c r="G18" s="5">
        <v>52</v>
      </c>
      <c r="H18" s="5">
        <v>55</v>
      </c>
      <c r="I18" s="5">
        <v>61</v>
      </c>
    </row>
    <row r="19" spans="1:9" x14ac:dyDescent="0.25">
      <c r="A19" s="5">
        <v>40</v>
      </c>
      <c r="B19" s="5">
        <v>45</v>
      </c>
      <c r="C19" s="5">
        <v>50</v>
      </c>
      <c r="D19" s="5">
        <f>54</f>
        <v>54</v>
      </c>
      <c r="F19" s="5">
        <v>45</v>
      </c>
      <c r="G19" s="5">
        <v>53</v>
      </c>
      <c r="H19" s="5">
        <v>57</v>
      </c>
      <c r="I19" s="5">
        <v>63</v>
      </c>
    </row>
    <row r="20" spans="1:9" x14ac:dyDescent="0.25">
      <c r="A20" s="5">
        <v>41</v>
      </c>
      <c r="B20" s="5">
        <v>47</v>
      </c>
      <c r="C20" s="5">
        <v>52</v>
      </c>
      <c r="D20" s="5">
        <f>56</f>
        <v>56</v>
      </c>
      <c r="F20" s="5">
        <v>46</v>
      </c>
      <c r="G20" s="5">
        <v>54</v>
      </c>
      <c r="H20" s="5">
        <v>59</v>
      </c>
      <c r="I20" s="5">
        <v>65</v>
      </c>
    </row>
    <row r="21" spans="1:9" x14ac:dyDescent="0.25">
      <c r="A21" s="5">
        <v>42</v>
      </c>
      <c r="B21" s="5">
        <v>48</v>
      </c>
      <c r="C21" s="5">
        <v>54</v>
      </c>
      <c r="D21" s="5">
        <f>58</f>
        <v>58</v>
      </c>
      <c r="F21" s="5">
        <v>47</v>
      </c>
      <c r="G21" s="5">
        <v>55</v>
      </c>
      <c r="H21" s="5">
        <v>61</v>
      </c>
      <c r="I21" s="5">
        <v>67</v>
      </c>
    </row>
    <row r="22" spans="1:9" x14ac:dyDescent="0.25">
      <c r="A22" s="5">
        <v>43</v>
      </c>
      <c r="B22" s="5">
        <v>49</v>
      </c>
      <c r="C22" s="5">
        <v>55</v>
      </c>
      <c r="D22" s="5">
        <f>60</f>
        <v>60</v>
      </c>
      <c r="F22" s="5">
        <v>48</v>
      </c>
      <c r="G22" s="5">
        <v>56</v>
      </c>
      <c r="H22" s="5">
        <v>63</v>
      </c>
      <c r="I22" s="5">
        <v>69</v>
      </c>
    </row>
    <row r="23" spans="1:9" x14ac:dyDescent="0.25">
      <c r="A23" s="5">
        <v>44</v>
      </c>
      <c r="B23" s="5">
        <v>51</v>
      </c>
      <c r="C23" s="5">
        <v>57</v>
      </c>
      <c r="D23" s="5">
        <f>62</f>
        <v>62</v>
      </c>
      <c r="F23" s="5">
        <v>49</v>
      </c>
      <c r="G23" s="5">
        <v>57</v>
      </c>
      <c r="H23" s="5">
        <v>65</v>
      </c>
      <c r="I23" s="5">
        <v>72</v>
      </c>
    </row>
    <row r="24" spans="1:9" x14ac:dyDescent="0.25">
      <c r="A24" s="5">
        <v>45</v>
      </c>
      <c r="B24" s="5">
        <v>52</v>
      </c>
      <c r="C24" s="5">
        <v>59</v>
      </c>
      <c r="D24" s="5">
        <f>64</f>
        <v>64</v>
      </c>
      <c r="F24" s="5">
        <v>50</v>
      </c>
      <c r="G24" s="5">
        <v>58</v>
      </c>
      <c r="H24" s="5">
        <v>66</v>
      </c>
      <c r="I24" s="5">
        <v>75</v>
      </c>
    </row>
    <row r="25" spans="1:9" x14ac:dyDescent="0.25">
      <c r="A25" s="5">
        <v>46</v>
      </c>
      <c r="B25" s="5">
        <v>53</v>
      </c>
      <c r="C25" s="5">
        <v>60</v>
      </c>
      <c r="D25" s="5">
        <f>66</f>
        <v>66</v>
      </c>
      <c r="F25" s="5">
        <v>51</v>
      </c>
      <c r="G25" s="5">
        <v>59</v>
      </c>
      <c r="H25" s="5">
        <v>67</v>
      </c>
      <c r="I25" s="5">
        <v>77</v>
      </c>
    </row>
    <row r="26" spans="1:9" x14ac:dyDescent="0.25">
      <c r="A26" s="5">
        <v>47</v>
      </c>
      <c r="B26" s="5">
        <v>55</v>
      </c>
      <c r="C26" s="5">
        <v>62</v>
      </c>
      <c r="D26" s="5">
        <f>68</f>
        <v>68</v>
      </c>
      <c r="F26" s="5">
        <v>52</v>
      </c>
      <c r="G26" s="5">
        <v>60</v>
      </c>
      <c r="H26" s="5">
        <v>68</v>
      </c>
      <c r="I26" s="5">
        <v>79</v>
      </c>
    </row>
    <row r="27" spans="1:9" x14ac:dyDescent="0.25">
      <c r="A27" s="5">
        <v>48</v>
      </c>
      <c r="B27" s="5">
        <v>56</v>
      </c>
      <c r="C27" s="5">
        <v>64</v>
      </c>
      <c r="D27" s="5">
        <f>70</f>
        <v>70</v>
      </c>
      <c r="F27" s="5">
        <v>53</v>
      </c>
      <c r="G27" s="5">
        <v>61</v>
      </c>
      <c r="H27" s="5">
        <v>69</v>
      </c>
      <c r="I27" s="5">
        <v>82</v>
      </c>
    </row>
    <row r="28" spans="1:9" x14ac:dyDescent="0.25">
      <c r="A28" s="5">
        <v>49</v>
      </c>
      <c r="B28" s="5">
        <v>57</v>
      </c>
      <c r="C28" s="5">
        <v>65</v>
      </c>
      <c r="D28" s="5">
        <f>72</f>
        <v>72</v>
      </c>
      <c r="F28" s="5">
        <v>54</v>
      </c>
      <c r="G28" s="5">
        <v>62</v>
      </c>
      <c r="H28" s="5">
        <v>70</v>
      </c>
      <c r="I28" s="5">
        <v>83</v>
      </c>
    </row>
    <row r="29" spans="1:9" x14ac:dyDescent="0.25">
      <c r="A29" s="5">
        <v>50</v>
      </c>
      <c r="B29" s="5">
        <v>58</v>
      </c>
      <c r="C29" s="5">
        <v>67</v>
      </c>
      <c r="D29" s="5">
        <f>74</f>
        <v>74</v>
      </c>
      <c r="F29" s="5">
        <v>55</v>
      </c>
      <c r="G29" s="5">
        <v>63</v>
      </c>
      <c r="H29" s="5">
        <v>71</v>
      </c>
      <c r="I29" s="5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5D18-EE31-4419-8C1F-B69850251F79}">
  <dimension ref="A1:B232"/>
  <sheetViews>
    <sheetView workbookViewId="0">
      <selection sqref="A1:F8"/>
    </sheetView>
  </sheetViews>
  <sheetFormatPr defaultColWidth="12.5703125" defaultRowHeight="15.75" x14ac:dyDescent="0.25"/>
  <cols>
    <col min="1" max="16384" width="12.5703125" style="5"/>
  </cols>
  <sheetData>
    <row r="1" spans="1:2" x14ac:dyDescent="0.25">
      <c r="A1" s="5" t="s">
        <v>182</v>
      </c>
      <c r="B1" s="5" t="s">
        <v>704</v>
      </c>
    </row>
    <row r="2" spans="1:2" x14ac:dyDescent="0.25">
      <c r="A2" s="5" t="s">
        <v>25</v>
      </c>
      <c r="B2" s="5" t="s">
        <v>705</v>
      </c>
    </row>
    <row r="3" spans="1:2" x14ac:dyDescent="0.25">
      <c r="A3" s="5" t="s">
        <v>49</v>
      </c>
      <c r="B3" s="5" t="s">
        <v>706</v>
      </c>
    </row>
    <row r="4" spans="1:2" x14ac:dyDescent="0.25">
      <c r="A4" s="5" t="s">
        <v>184</v>
      </c>
      <c r="B4" s="5" t="s">
        <v>707</v>
      </c>
    </row>
    <row r="5" spans="1:2" x14ac:dyDescent="0.25">
      <c r="A5" s="5" t="s">
        <v>67</v>
      </c>
      <c r="B5" s="5" t="s">
        <v>708</v>
      </c>
    </row>
    <row r="6" spans="1:2" x14ac:dyDescent="0.25">
      <c r="A6" s="5" t="s">
        <v>31</v>
      </c>
      <c r="B6" s="5" t="s">
        <v>629</v>
      </c>
    </row>
    <row r="7" spans="1:2" x14ac:dyDescent="0.25">
      <c r="A7" s="5" t="s">
        <v>709</v>
      </c>
    </row>
    <row r="8" spans="1:2" x14ac:dyDescent="0.25">
      <c r="A8" s="5" t="s">
        <v>710</v>
      </c>
    </row>
    <row r="9" spans="1:2" x14ac:dyDescent="0.25">
      <c r="A9" s="5" t="s">
        <v>711</v>
      </c>
    </row>
    <row r="10" spans="1:2" x14ac:dyDescent="0.25">
      <c r="A10" s="5" t="s">
        <v>712</v>
      </c>
    </row>
    <row r="11" spans="1:2" x14ac:dyDescent="0.25">
      <c r="A11" s="5" t="s">
        <v>713</v>
      </c>
    </row>
    <row r="12" spans="1:2" x14ac:dyDescent="0.25">
      <c r="A12" s="5" t="s">
        <v>714</v>
      </c>
    </row>
    <row r="13" spans="1:2" x14ac:dyDescent="0.25">
      <c r="A13" s="5" t="s">
        <v>715</v>
      </c>
    </row>
    <row r="14" spans="1:2" x14ac:dyDescent="0.25">
      <c r="A14" s="5" t="s">
        <v>716</v>
      </c>
    </row>
    <row r="15" spans="1:2" x14ac:dyDescent="0.25">
      <c r="A15" s="5" t="s">
        <v>717</v>
      </c>
    </row>
    <row r="16" spans="1:2" x14ac:dyDescent="0.25">
      <c r="A16" s="5" t="s">
        <v>718</v>
      </c>
    </row>
    <row r="17" spans="1:1" x14ac:dyDescent="0.25">
      <c r="A17" s="5" t="s">
        <v>719</v>
      </c>
    </row>
    <row r="18" spans="1:1" x14ac:dyDescent="0.25">
      <c r="A18" s="5" t="s">
        <v>720</v>
      </c>
    </row>
    <row r="19" spans="1:1" x14ac:dyDescent="0.25">
      <c r="A19" s="5" t="s">
        <v>721</v>
      </c>
    </row>
    <row r="20" spans="1:1" x14ac:dyDescent="0.25">
      <c r="A20" s="5" t="s">
        <v>722</v>
      </c>
    </row>
    <row r="21" spans="1:1" x14ac:dyDescent="0.25">
      <c r="A21" s="5" t="s">
        <v>723</v>
      </c>
    </row>
    <row r="22" spans="1:1" x14ac:dyDescent="0.25">
      <c r="A22" s="5" t="s">
        <v>724</v>
      </c>
    </row>
    <row r="23" spans="1:1" x14ac:dyDescent="0.25">
      <c r="A23" s="5" t="s">
        <v>725</v>
      </c>
    </row>
    <row r="24" spans="1:1" x14ac:dyDescent="0.25">
      <c r="A24" s="5" t="s">
        <v>726</v>
      </c>
    </row>
    <row r="25" spans="1:1" x14ac:dyDescent="0.25">
      <c r="A25" s="5" t="s">
        <v>727</v>
      </c>
    </row>
    <row r="26" spans="1:1" x14ac:dyDescent="0.25">
      <c r="A26" s="5" t="s">
        <v>715</v>
      </c>
    </row>
    <row r="27" spans="1:1" x14ac:dyDescent="0.25">
      <c r="A27" s="5" t="s">
        <v>728</v>
      </c>
    </row>
    <row r="28" spans="1:1" x14ac:dyDescent="0.25">
      <c r="A28" s="5" t="s">
        <v>729</v>
      </c>
    </row>
    <row r="29" spans="1:1" x14ac:dyDescent="0.25">
      <c r="A29" s="5" t="s">
        <v>730</v>
      </c>
    </row>
    <row r="30" spans="1:1" x14ac:dyDescent="0.25">
      <c r="A30" s="5" t="s">
        <v>731</v>
      </c>
    </row>
    <row r="31" spans="1:1" x14ac:dyDescent="0.25">
      <c r="A31" s="5" t="s">
        <v>726</v>
      </c>
    </row>
    <row r="32" spans="1:1" x14ac:dyDescent="0.25">
      <c r="A32" s="5" t="s">
        <v>732</v>
      </c>
    </row>
    <row r="33" spans="1:1" x14ac:dyDescent="0.25">
      <c r="A33" s="5" t="s">
        <v>715</v>
      </c>
    </row>
    <row r="34" spans="1:1" x14ac:dyDescent="0.25">
      <c r="A34" s="5" t="s">
        <v>728</v>
      </c>
    </row>
    <row r="35" spans="1:1" x14ac:dyDescent="0.25">
      <c r="A35" s="5" t="s">
        <v>729</v>
      </c>
    </row>
    <row r="36" spans="1:1" x14ac:dyDescent="0.25">
      <c r="A36" s="5" t="s">
        <v>730</v>
      </c>
    </row>
    <row r="37" spans="1:1" x14ac:dyDescent="0.25">
      <c r="A37" s="5" t="s">
        <v>733</v>
      </c>
    </row>
    <row r="38" spans="1:1" x14ac:dyDescent="0.25">
      <c r="A38" s="5" t="s">
        <v>726</v>
      </c>
    </row>
    <row r="39" spans="1:1" x14ac:dyDescent="0.25">
      <c r="A39" s="5" t="s">
        <v>734</v>
      </c>
    </row>
    <row r="40" spans="1:1" x14ac:dyDescent="0.25">
      <c r="A40" s="5" t="s">
        <v>715</v>
      </c>
    </row>
    <row r="41" spans="1:1" x14ac:dyDescent="0.25">
      <c r="A41" s="5" t="s">
        <v>728</v>
      </c>
    </row>
    <row r="42" spans="1:1" x14ac:dyDescent="0.25">
      <c r="A42" s="5" t="s">
        <v>729</v>
      </c>
    </row>
    <row r="43" spans="1:1" x14ac:dyDescent="0.25">
      <c r="A43" s="5" t="s">
        <v>730</v>
      </c>
    </row>
    <row r="44" spans="1:1" x14ac:dyDescent="0.25">
      <c r="A44" s="5" t="s">
        <v>735</v>
      </c>
    </row>
    <row r="45" spans="1:1" x14ac:dyDescent="0.25">
      <c r="A45" s="5" t="s">
        <v>726</v>
      </c>
    </row>
    <row r="46" spans="1:1" x14ac:dyDescent="0.25">
      <c r="A46" s="5" t="s">
        <v>736</v>
      </c>
    </row>
    <row r="47" spans="1:1" x14ac:dyDescent="0.25">
      <c r="A47" s="5" t="s">
        <v>715</v>
      </c>
    </row>
    <row r="48" spans="1:1" x14ac:dyDescent="0.25">
      <c r="A48" s="5" t="s">
        <v>728</v>
      </c>
    </row>
    <row r="49" spans="1:1" x14ac:dyDescent="0.25">
      <c r="A49" s="5" t="s">
        <v>737</v>
      </c>
    </row>
    <row r="50" spans="1:1" x14ac:dyDescent="0.25">
      <c r="A50" s="5" t="s">
        <v>730</v>
      </c>
    </row>
    <row r="51" spans="1:1" x14ac:dyDescent="0.25">
      <c r="A51" s="5" t="s">
        <v>738</v>
      </c>
    </row>
    <row r="52" spans="1:1" x14ac:dyDescent="0.25">
      <c r="A52" s="5" t="s">
        <v>726</v>
      </c>
    </row>
    <row r="53" spans="1:1" x14ac:dyDescent="0.25">
      <c r="A53" s="5" t="s">
        <v>739</v>
      </c>
    </row>
    <row r="54" spans="1:1" x14ac:dyDescent="0.25">
      <c r="A54" s="5" t="s">
        <v>740</v>
      </c>
    </row>
    <row r="55" spans="1:1" x14ac:dyDescent="0.25">
      <c r="A55" s="5" t="s">
        <v>741</v>
      </c>
    </row>
    <row r="56" spans="1:1" x14ac:dyDescent="0.25">
      <c r="A56" s="5" t="s">
        <v>716</v>
      </c>
    </row>
    <row r="57" spans="1:1" x14ac:dyDescent="0.25">
      <c r="A57" s="5" t="s">
        <v>730</v>
      </c>
    </row>
    <row r="58" spans="1:1" x14ac:dyDescent="0.25">
      <c r="A58" s="5" t="s">
        <v>726</v>
      </c>
    </row>
    <row r="59" spans="1:1" x14ac:dyDescent="0.25">
      <c r="A59" s="5" t="s">
        <v>742</v>
      </c>
    </row>
    <row r="60" spans="1:1" x14ac:dyDescent="0.25">
      <c r="A60" s="5" t="s">
        <v>740</v>
      </c>
    </row>
    <row r="61" spans="1:1" x14ac:dyDescent="0.25">
      <c r="A61" s="5" t="s">
        <v>741</v>
      </c>
    </row>
    <row r="62" spans="1:1" x14ac:dyDescent="0.25">
      <c r="A62" s="5" t="s">
        <v>743</v>
      </c>
    </row>
    <row r="63" spans="1:1" x14ac:dyDescent="0.25">
      <c r="A63" s="5" t="s">
        <v>726</v>
      </c>
    </row>
    <row r="64" spans="1:1" x14ac:dyDescent="0.25">
      <c r="A64" s="5" t="s">
        <v>744</v>
      </c>
    </row>
    <row r="65" spans="1:1" x14ac:dyDescent="0.25">
      <c r="A65" s="5" t="s">
        <v>741</v>
      </c>
    </row>
    <row r="66" spans="1:1" x14ac:dyDescent="0.25">
      <c r="A66" s="5" t="s">
        <v>743</v>
      </c>
    </row>
    <row r="67" spans="1:1" x14ac:dyDescent="0.25">
      <c r="A67" s="5" t="s">
        <v>726</v>
      </c>
    </row>
    <row r="68" spans="1:1" x14ac:dyDescent="0.25">
      <c r="A68" s="5" t="s">
        <v>745</v>
      </c>
    </row>
    <row r="69" spans="1:1" x14ac:dyDescent="0.25">
      <c r="A69" s="5" t="s">
        <v>741</v>
      </c>
    </row>
    <row r="70" spans="1:1" x14ac:dyDescent="0.25">
      <c r="A70" s="5" t="s">
        <v>743</v>
      </c>
    </row>
    <row r="71" spans="1:1" x14ac:dyDescent="0.25">
      <c r="A71" s="5" t="s">
        <v>726</v>
      </c>
    </row>
    <row r="73" spans="1:1" x14ac:dyDescent="0.25">
      <c r="A73" s="5" t="s">
        <v>746</v>
      </c>
    </row>
    <row r="74" spans="1:1" x14ac:dyDescent="0.25">
      <c r="A74" s="5" t="s">
        <v>715</v>
      </c>
    </row>
    <row r="75" spans="1:1" x14ac:dyDescent="0.25">
      <c r="A75" s="5" t="s">
        <v>747</v>
      </c>
    </row>
    <row r="76" spans="1:1" x14ac:dyDescent="0.25">
      <c r="A76" s="5" t="s">
        <v>718</v>
      </c>
    </row>
    <row r="77" spans="1:1" x14ac:dyDescent="0.25">
      <c r="A77" s="5" t="s">
        <v>748</v>
      </c>
    </row>
    <row r="78" spans="1:1" x14ac:dyDescent="0.25">
      <c r="A78" s="5" t="s">
        <v>749</v>
      </c>
    </row>
    <row r="79" spans="1:1" x14ac:dyDescent="0.25">
      <c r="A79" s="5" t="s">
        <v>750</v>
      </c>
    </row>
    <row r="80" spans="1:1" x14ac:dyDescent="0.25">
      <c r="A80" s="5" t="s">
        <v>751</v>
      </c>
    </row>
    <row r="81" spans="1:1" x14ac:dyDescent="0.25">
      <c r="A81" s="5" t="s">
        <v>725</v>
      </c>
    </row>
    <row r="82" spans="1:1" x14ac:dyDescent="0.25">
      <c r="A82" s="5" t="s">
        <v>752</v>
      </c>
    </row>
    <row r="83" spans="1:1" x14ac:dyDescent="0.25">
      <c r="A83" s="5" t="s">
        <v>753</v>
      </c>
    </row>
    <row r="84" spans="1:1" x14ac:dyDescent="0.25">
      <c r="A84" s="5" t="s">
        <v>754</v>
      </c>
    </row>
    <row r="85" spans="1:1" x14ac:dyDescent="0.25">
      <c r="A85" s="5" t="s">
        <v>755</v>
      </c>
    </row>
    <row r="86" spans="1:1" x14ac:dyDescent="0.25">
      <c r="A86" s="5" t="s">
        <v>756</v>
      </c>
    </row>
    <row r="87" spans="1:1" x14ac:dyDescent="0.25">
      <c r="A87" s="5" t="s">
        <v>757</v>
      </c>
    </row>
    <row r="88" spans="1:1" x14ac:dyDescent="0.25">
      <c r="A88" s="5" t="s">
        <v>758</v>
      </c>
    </row>
    <row r="89" spans="1:1" x14ac:dyDescent="0.25">
      <c r="A89" s="5" t="s">
        <v>759</v>
      </c>
    </row>
    <row r="90" spans="1:1" x14ac:dyDescent="0.25">
      <c r="A90" s="5" t="s">
        <v>726</v>
      </c>
    </row>
    <row r="91" spans="1:1" x14ac:dyDescent="0.25">
      <c r="A91" s="5" t="s">
        <v>760</v>
      </c>
    </row>
    <row r="92" spans="1:1" x14ac:dyDescent="0.25">
      <c r="A92" s="5" t="s">
        <v>715</v>
      </c>
    </row>
    <row r="93" spans="1:1" x14ac:dyDescent="0.25">
      <c r="A93" s="5" t="s">
        <v>716</v>
      </c>
    </row>
    <row r="94" spans="1:1" x14ac:dyDescent="0.25">
      <c r="A94" s="5" t="s">
        <v>730</v>
      </c>
    </row>
    <row r="95" spans="1:1" x14ac:dyDescent="0.25">
      <c r="A95" s="5" t="s">
        <v>753</v>
      </c>
    </row>
    <row r="96" spans="1:1" x14ac:dyDescent="0.25">
      <c r="A96" s="5" t="s">
        <v>754</v>
      </c>
    </row>
    <row r="97" spans="1:1" x14ac:dyDescent="0.25">
      <c r="A97" s="5" t="s">
        <v>755</v>
      </c>
    </row>
    <row r="98" spans="1:1" x14ac:dyDescent="0.25">
      <c r="A98" s="5" t="s">
        <v>756</v>
      </c>
    </row>
    <row r="99" spans="1:1" x14ac:dyDescent="0.25">
      <c r="A99" s="5" t="s">
        <v>757</v>
      </c>
    </row>
    <row r="100" spans="1:1" x14ac:dyDescent="0.25">
      <c r="A100" s="5" t="s">
        <v>758</v>
      </c>
    </row>
    <row r="101" spans="1:1" x14ac:dyDescent="0.25">
      <c r="A101" s="5" t="s">
        <v>759</v>
      </c>
    </row>
    <row r="102" spans="1:1" x14ac:dyDescent="0.25">
      <c r="A102" s="5" t="s">
        <v>726</v>
      </c>
    </row>
    <row r="103" spans="1:1" x14ac:dyDescent="0.25">
      <c r="A103" s="5" t="s">
        <v>761</v>
      </c>
    </row>
    <row r="104" spans="1:1" x14ac:dyDescent="0.25">
      <c r="A104" s="5" t="s">
        <v>715</v>
      </c>
    </row>
    <row r="105" spans="1:1" x14ac:dyDescent="0.25">
      <c r="A105" s="5" t="s">
        <v>716</v>
      </c>
    </row>
    <row r="106" spans="1:1" x14ac:dyDescent="0.25">
      <c r="A106" s="5" t="s">
        <v>730</v>
      </c>
    </row>
    <row r="108" spans="1:1" x14ac:dyDescent="0.25">
      <c r="A108" s="5" t="s">
        <v>753</v>
      </c>
    </row>
    <row r="110" spans="1:1" x14ac:dyDescent="0.25">
      <c r="A110" s="5" t="s">
        <v>754</v>
      </c>
    </row>
    <row r="112" spans="1:1" x14ac:dyDescent="0.25">
      <c r="A112" s="5" t="s">
        <v>755</v>
      </c>
    </row>
    <row r="114" spans="1:1" x14ac:dyDescent="0.25">
      <c r="A114" s="5" t="s">
        <v>756</v>
      </c>
    </row>
    <row r="116" spans="1:1" x14ac:dyDescent="0.25">
      <c r="A116" s="5" t="s">
        <v>757</v>
      </c>
    </row>
    <row r="118" spans="1:1" x14ac:dyDescent="0.25">
      <c r="A118" s="5" t="s">
        <v>758</v>
      </c>
    </row>
    <row r="120" spans="1:1" x14ac:dyDescent="0.25">
      <c r="A120" s="5" t="s">
        <v>759</v>
      </c>
    </row>
    <row r="122" spans="1:1" x14ac:dyDescent="0.25">
      <c r="A122" s="5" t="s">
        <v>726</v>
      </c>
    </row>
    <row r="124" spans="1:1" x14ac:dyDescent="0.25">
      <c r="A124" s="5" t="s">
        <v>762</v>
      </c>
    </row>
    <row r="126" spans="1:1" x14ac:dyDescent="0.25">
      <c r="A126" s="5" t="s">
        <v>715</v>
      </c>
    </row>
    <row r="128" spans="1:1" x14ac:dyDescent="0.25">
      <c r="A128" s="5" t="s">
        <v>716</v>
      </c>
    </row>
    <row r="130" spans="1:1" x14ac:dyDescent="0.25">
      <c r="A130" s="5" t="s">
        <v>730</v>
      </c>
    </row>
    <row r="132" spans="1:1" x14ac:dyDescent="0.25">
      <c r="A132" s="5" t="s">
        <v>753</v>
      </c>
    </row>
    <row r="134" spans="1:1" x14ac:dyDescent="0.25">
      <c r="A134" s="5" t="s">
        <v>754</v>
      </c>
    </row>
    <row r="136" spans="1:1" x14ac:dyDescent="0.25">
      <c r="A136" s="5" t="s">
        <v>755</v>
      </c>
    </row>
    <row r="138" spans="1:1" x14ac:dyDescent="0.25">
      <c r="A138" s="5" t="s">
        <v>756</v>
      </c>
    </row>
    <row r="140" spans="1:1" x14ac:dyDescent="0.25">
      <c r="A140" s="5" t="s">
        <v>757</v>
      </c>
    </row>
    <row r="142" spans="1:1" x14ac:dyDescent="0.25">
      <c r="A142" s="5" t="s">
        <v>758</v>
      </c>
    </row>
    <row r="144" spans="1:1" x14ac:dyDescent="0.25">
      <c r="A144" s="5" t="s">
        <v>759</v>
      </c>
    </row>
    <row r="146" spans="1:1" x14ac:dyDescent="0.25">
      <c r="A146" s="5" t="s">
        <v>726</v>
      </c>
    </row>
    <row r="148" spans="1:1" x14ac:dyDescent="0.25">
      <c r="A148" s="5" t="s">
        <v>763</v>
      </c>
    </row>
    <row r="150" spans="1:1" x14ac:dyDescent="0.25">
      <c r="A150" s="5" t="s">
        <v>764</v>
      </c>
    </row>
    <row r="152" spans="1:1" x14ac:dyDescent="0.25">
      <c r="A152" s="5" t="s">
        <v>765</v>
      </c>
    </row>
    <row r="154" spans="1:1" x14ac:dyDescent="0.25">
      <c r="A154" s="5" t="s">
        <v>766</v>
      </c>
    </row>
    <row r="156" spans="1:1" x14ac:dyDescent="0.25">
      <c r="A156" s="5" t="s">
        <v>715</v>
      </c>
    </row>
    <row r="158" spans="1:1" x14ac:dyDescent="0.25">
      <c r="A158" s="5" t="s">
        <v>767</v>
      </c>
    </row>
    <row r="160" spans="1:1" x14ac:dyDescent="0.25">
      <c r="A160" s="5" t="s">
        <v>730</v>
      </c>
    </row>
    <row r="162" spans="1:1" x14ac:dyDescent="0.25">
      <c r="A162" s="5" t="s">
        <v>726</v>
      </c>
    </row>
    <row r="164" spans="1:1" x14ac:dyDescent="0.25">
      <c r="A164" s="5" t="s">
        <v>768</v>
      </c>
    </row>
    <row r="166" spans="1:1" x14ac:dyDescent="0.25">
      <c r="A166" s="5" t="s">
        <v>769</v>
      </c>
    </row>
    <row r="168" spans="1:1" x14ac:dyDescent="0.25">
      <c r="A168" s="5" t="s">
        <v>770</v>
      </c>
    </row>
    <row r="170" spans="1:1" x14ac:dyDescent="0.25">
      <c r="A170" s="5" t="s">
        <v>771</v>
      </c>
    </row>
    <row r="172" spans="1:1" x14ac:dyDescent="0.25">
      <c r="A172" s="5" t="s">
        <v>772</v>
      </c>
    </row>
    <row r="174" spans="1:1" x14ac:dyDescent="0.25">
      <c r="A174" s="5" t="s">
        <v>773</v>
      </c>
    </row>
    <row r="176" spans="1:1" x14ac:dyDescent="0.25">
      <c r="A176" s="5" t="s">
        <v>774</v>
      </c>
    </row>
    <row r="178" spans="1:1" x14ac:dyDescent="0.25">
      <c r="A178" s="5" t="s">
        <v>775</v>
      </c>
    </row>
    <row r="180" spans="1:1" x14ac:dyDescent="0.25">
      <c r="A180" s="5" t="s">
        <v>776</v>
      </c>
    </row>
    <row r="182" spans="1:1" x14ac:dyDescent="0.25">
      <c r="A182" s="5" t="s">
        <v>777</v>
      </c>
    </row>
    <row r="184" spans="1:1" x14ac:dyDescent="0.25">
      <c r="A184" s="5" t="s">
        <v>778</v>
      </c>
    </row>
    <row r="186" spans="1:1" x14ac:dyDescent="0.25">
      <c r="A186" s="5" t="s">
        <v>779</v>
      </c>
    </row>
    <row r="188" spans="1:1" x14ac:dyDescent="0.25">
      <c r="A188" s="5" t="s">
        <v>780</v>
      </c>
    </row>
    <row r="190" spans="1:1" x14ac:dyDescent="0.25">
      <c r="A190" s="5" t="s">
        <v>781</v>
      </c>
    </row>
    <row r="192" spans="1:1" x14ac:dyDescent="0.25">
      <c r="A192" s="5" t="s">
        <v>782</v>
      </c>
    </row>
    <row r="194" spans="1:1" x14ac:dyDescent="0.25">
      <c r="A194" s="5" t="s">
        <v>783</v>
      </c>
    </row>
    <row r="196" spans="1:1" x14ac:dyDescent="0.25">
      <c r="A196" s="5" t="s">
        <v>784</v>
      </c>
    </row>
    <row r="198" spans="1:1" x14ac:dyDescent="0.25">
      <c r="A198" s="5" t="s">
        <v>785</v>
      </c>
    </row>
    <row r="200" spans="1:1" x14ac:dyDescent="0.25">
      <c r="A200" s="5" t="s">
        <v>786</v>
      </c>
    </row>
    <row r="202" spans="1:1" x14ac:dyDescent="0.25">
      <c r="A202" s="5" t="s">
        <v>787</v>
      </c>
    </row>
    <row r="204" spans="1:1" x14ac:dyDescent="0.25">
      <c r="A204" s="5" t="s">
        <v>788</v>
      </c>
    </row>
    <row r="206" spans="1:1" x14ac:dyDescent="0.25">
      <c r="A206" s="5" t="s">
        <v>789</v>
      </c>
    </row>
    <row r="208" spans="1:1" x14ac:dyDescent="0.25">
      <c r="A208" s="5" t="s">
        <v>790</v>
      </c>
    </row>
    <row r="210" spans="1:1" x14ac:dyDescent="0.25">
      <c r="A210" s="5" t="s">
        <v>791</v>
      </c>
    </row>
    <row r="212" spans="1:1" x14ac:dyDescent="0.25">
      <c r="A212" s="5" t="s">
        <v>790</v>
      </c>
    </row>
    <row r="214" spans="1:1" x14ac:dyDescent="0.25">
      <c r="A214" s="5" t="s">
        <v>792</v>
      </c>
    </row>
    <row r="216" spans="1:1" x14ac:dyDescent="0.25">
      <c r="A216" s="5" t="s">
        <v>793</v>
      </c>
    </row>
    <row r="218" spans="1:1" x14ac:dyDescent="0.25">
      <c r="A218" s="5" t="s">
        <v>794</v>
      </c>
    </row>
    <row r="220" spans="1:1" x14ac:dyDescent="0.25">
      <c r="A220" s="5" t="s">
        <v>795</v>
      </c>
    </row>
    <row r="222" spans="1:1" x14ac:dyDescent="0.25">
      <c r="A222" s="5" t="s">
        <v>796</v>
      </c>
    </row>
    <row r="224" spans="1:1" x14ac:dyDescent="0.25">
      <c r="A224" s="5" t="s">
        <v>797</v>
      </c>
    </row>
    <row r="226" spans="1:1" x14ac:dyDescent="0.25">
      <c r="A226" s="5" t="s">
        <v>798</v>
      </c>
    </row>
    <row r="228" spans="1:1" x14ac:dyDescent="0.25">
      <c r="A228" s="5" t="s">
        <v>799</v>
      </c>
    </row>
    <row r="230" spans="1:1" x14ac:dyDescent="0.25">
      <c r="A230" s="5" t="s">
        <v>800</v>
      </c>
    </row>
    <row r="232" spans="1:1" x14ac:dyDescent="0.25">
      <c r="A232" s="5" t="s">
        <v>801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75E8-EA4B-4A38-BE25-AE9BDF07187E}">
  <dimension ref="A1:K168"/>
  <sheetViews>
    <sheetView topLeftCell="A131" workbookViewId="0">
      <selection activeCell="H133" sqref="H133:K155"/>
    </sheetView>
  </sheetViews>
  <sheetFormatPr defaultColWidth="12.5703125" defaultRowHeight="15.75" x14ac:dyDescent="0.25"/>
  <cols>
    <col min="1" max="16384" width="12.5703125" style="5"/>
  </cols>
  <sheetData>
    <row r="1" spans="1:4" x14ac:dyDescent="0.25">
      <c r="A1" s="5" t="s">
        <v>802</v>
      </c>
    </row>
    <row r="2" spans="1:4" x14ac:dyDescent="0.25">
      <c r="A2" s="5" t="s">
        <v>803</v>
      </c>
    </row>
    <row r="3" spans="1:4" x14ac:dyDescent="0.25">
      <c r="A3" s="5" t="s">
        <v>804</v>
      </c>
    </row>
    <row r="4" spans="1:4" x14ac:dyDescent="0.25">
      <c r="A4" s="5" t="s">
        <v>805</v>
      </c>
    </row>
    <row r="5" spans="1:4" x14ac:dyDescent="0.25">
      <c r="A5" s="5" t="s">
        <v>725</v>
      </c>
    </row>
    <row r="6" spans="1:4" x14ac:dyDescent="0.25">
      <c r="A6" s="5">
        <v>5</v>
      </c>
      <c r="B6" s="5">
        <v>5</v>
      </c>
      <c r="C6" s="5">
        <v>5</v>
      </c>
      <c r="D6" s="5">
        <v>5</v>
      </c>
    </row>
    <row r="7" spans="1:4" x14ac:dyDescent="0.25">
      <c r="A7" s="5">
        <v>10</v>
      </c>
      <c r="B7" s="5">
        <v>15</v>
      </c>
      <c r="C7" s="5">
        <v>15</v>
      </c>
      <c r="D7" s="5">
        <v>20</v>
      </c>
    </row>
    <row r="8" spans="1:4" x14ac:dyDescent="0.25">
      <c r="A8" s="5">
        <v>15</v>
      </c>
      <c r="B8" s="5">
        <v>20</v>
      </c>
      <c r="C8" s="5">
        <v>20</v>
      </c>
      <c r="D8" s="5">
        <v>25</v>
      </c>
    </row>
    <row r="9" spans="1:4" x14ac:dyDescent="0.25">
      <c r="A9" s="5">
        <v>20</v>
      </c>
      <c r="B9" s="5">
        <v>25</v>
      </c>
      <c r="C9" s="5">
        <v>25</v>
      </c>
      <c r="D9" s="5">
        <v>30</v>
      </c>
    </row>
    <row r="10" spans="1:4" x14ac:dyDescent="0.25">
      <c r="A10" s="5">
        <v>25</v>
      </c>
      <c r="B10" s="5">
        <v>30</v>
      </c>
      <c r="C10" s="5">
        <v>30</v>
      </c>
      <c r="D10" s="5">
        <v>35</v>
      </c>
    </row>
    <row r="11" spans="1:4" x14ac:dyDescent="0.25">
      <c r="A11" s="5">
        <v>30</v>
      </c>
      <c r="B11" s="5">
        <v>35</v>
      </c>
      <c r="C11" s="5">
        <v>40</v>
      </c>
      <c r="D11" s="5">
        <v>45</v>
      </c>
    </row>
    <row r="12" spans="1:4" x14ac:dyDescent="0.25">
      <c r="A12" s="5">
        <v>35</v>
      </c>
      <c r="B12" s="5">
        <v>40</v>
      </c>
      <c r="C12" s="5">
        <v>45</v>
      </c>
      <c r="D12" s="5">
        <v>50</v>
      </c>
    </row>
    <row r="13" spans="1:4" x14ac:dyDescent="0.25">
      <c r="A13" s="5">
        <v>40</v>
      </c>
      <c r="B13" s="5">
        <v>45</v>
      </c>
      <c r="C13" s="5">
        <v>50</v>
      </c>
      <c r="D13" s="5">
        <v>55</v>
      </c>
    </row>
    <row r="14" spans="1:4" x14ac:dyDescent="0.25">
      <c r="A14" s="5">
        <v>45</v>
      </c>
      <c r="B14" s="5">
        <v>50</v>
      </c>
      <c r="C14" s="5">
        <v>55</v>
      </c>
      <c r="D14" s="5">
        <v>60</v>
      </c>
    </row>
    <row r="15" spans="1:4" x14ac:dyDescent="0.25">
      <c r="A15" s="5">
        <v>50</v>
      </c>
      <c r="B15" s="5">
        <v>55</v>
      </c>
      <c r="C15" s="5">
        <v>60</v>
      </c>
      <c r="D15" s="5">
        <v>65</v>
      </c>
    </row>
    <row r="16" spans="1:4" x14ac:dyDescent="0.25">
      <c r="A16" s="5">
        <v>55</v>
      </c>
      <c r="B16" s="5">
        <v>60</v>
      </c>
      <c r="C16" s="5">
        <v>65</v>
      </c>
      <c r="D16" s="5">
        <v>70</v>
      </c>
    </row>
    <row r="17" spans="1:1" x14ac:dyDescent="0.25">
      <c r="A17" s="5" t="s">
        <v>806</v>
      </c>
    </row>
    <row r="18" spans="1:1" x14ac:dyDescent="0.25">
      <c r="A18" s="5" t="s">
        <v>807</v>
      </c>
    </row>
    <row r="19" spans="1:1" x14ac:dyDescent="0.25">
      <c r="A19" s="5" t="s">
        <v>808</v>
      </c>
    </row>
    <row r="20" spans="1:1" x14ac:dyDescent="0.25">
      <c r="A20" s="5" t="s">
        <v>809</v>
      </c>
    </row>
    <row r="21" spans="1:1" x14ac:dyDescent="0.25">
      <c r="A21" s="5" t="s">
        <v>810</v>
      </c>
    </row>
    <row r="22" spans="1:1" x14ac:dyDescent="0.25">
      <c r="A22" s="5" t="s">
        <v>811</v>
      </c>
    </row>
    <row r="23" spans="1:1" x14ac:dyDescent="0.25">
      <c r="A23" s="5" t="s">
        <v>812</v>
      </c>
    </row>
    <row r="24" spans="1:1" x14ac:dyDescent="0.25">
      <c r="A24" s="5" t="s">
        <v>808</v>
      </c>
    </row>
    <row r="25" spans="1:1" x14ac:dyDescent="0.25">
      <c r="A25" s="5" t="s">
        <v>813</v>
      </c>
    </row>
    <row r="26" spans="1:1" x14ac:dyDescent="0.25">
      <c r="A26" s="5" t="s">
        <v>810</v>
      </c>
    </row>
    <row r="27" spans="1:1" x14ac:dyDescent="0.25">
      <c r="A27" s="5" t="s">
        <v>814</v>
      </c>
    </row>
    <row r="28" spans="1:1" x14ac:dyDescent="0.25">
      <c r="A28" s="5" t="s">
        <v>815</v>
      </c>
    </row>
    <row r="29" spans="1:1" x14ac:dyDescent="0.25">
      <c r="A29" s="5" t="s">
        <v>816</v>
      </c>
    </row>
    <row r="30" spans="1:1" x14ac:dyDescent="0.25">
      <c r="A30" s="5" t="s">
        <v>803</v>
      </c>
    </row>
    <row r="31" spans="1:1" x14ac:dyDescent="0.25">
      <c r="A31" s="5" t="s">
        <v>804</v>
      </c>
    </row>
    <row r="32" spans="1:1" x14ac:dyDescent="0.25">
      <c r="A32" s="5" t="s">
        <v>805</v>
      </c>
    </row>
    <row r="33" spans="1:10" x14ac:dyDescent="0.25">
      <c r="A33" s="5" t="s">
        <v>725</v>
      </c>
    </row>
    <row r="34" spans="1:10" x14ac:dyDescent="0.25">
      <c r="A34" s="5" t="s">
        <v>817</v>
      </c>
    </row>
    <row r="35" spans="1:10" x14ac:dyDescent="0.25">
      <c r="A35" s="5" t="s">
        <v>818</v>
      </c>
    </row>
    <row r="36" spans="1:10" x14ac:dyDescent="0.25">
      <c r="A36" s="5" t="s">
        <v>819</v>
      </c>
    </row>
    <row r="37" spans="1:10" x14ac:dyDescent="0.25">
      <c r="A37" s="5" t="s">
        <v>820</v>
      </c>
    </row>
    <row r="38" spans="1:10" x14ac:dyDescent="0.25">
      <c r="A38" s="5" t="s">
        <v>821</v>
      </c>
    </row>
    <row r="39" spans="1:10" x14ac:dyDescent="0.25">
      <c r="A39" s="5" t="s">
        <v>822</v>
      </c>
    </row>
    <row r="40" spans="1:10" x14ac:dyDescent="0.25">
      <c r="A40" s="5" t="s">
        <v>803</v>
      </c>
    </row>
    <row r="41" spans="1:10" x14ac:dyDescent="0.25">
      <c r="A41" s="5" t="s">
        <v>804</v>
      </c>
    </row>
    <row r="42" spans="1:10" x14ac:dyDescent="0.25">
      <c r="A42" s="5" t="s">
        <v>805</v>
      </c>
    </row>
    <row r="43" spans="1:10" x14ac:dyDescent="0.25">
      <c r="A43" s="5" t="s">
        <v>725</v>
      </c>
    </row>
    <row r="44" spans="1:10" x14ac:dyDescent="0.25">
      <c r="A44" s="5" t="s">
        <v>823</v>
      </c>
      <c r="G44" s="5">
        <v>25</v>
      </c>
      <c r="H44" s="5">
        <v>27</v>
      </c>
      <c r="I44" s="5">
        <v>29</v>
      </c>
      <c r="J44" s="5">
        <v>31</v>
      </c>
    </row>
    <row r="45" spans="1:10" x14ac:dyDescent="0.25">
      <c r="A45" s="5" t="s">
        <v>824</v>
      </c>
      <c r="G45" s="5">
        <v>26</v>
      </c>
      <c r="H45" s="5">
        <v>28</v>
      </c>
      <c r="I45" s="5">
        <v>31</v>
      </c>
      <c r="J45" s="5">
        <v>33</v>
      </c>
    </row>
    <row r="46" spans="1:10" x14ac:dyDescent="0.25">
      <c r="A46" s="5" t="s">
        <v>825</v>
      </c>
      <c r="G46" s="5">
        <v>27</v>
      </c>
      <c r="H46" s="5">
        <v>30</v>
      </c>
      <c r="I46" s="5">
        <v>32</v>
      </c>
      <c r="J46" s="5">
        <v>35</v>
      </c>
    </row>
    <row r="47" spans="1:10" x14ac:dyDescent="0.25">
      <c r="A47" s="5" t="s">
        <v>826</v>
      </c>
      <c r="G47" s="5">
        <v>28</v>
      </c>
      <c r="H47" s="5">
        <v>31</v>
      </c>
      <c r="I47" s="5">
        <v>34</v>
      </c>
      <c r="J47" s="5">
        <v>37</v>
      </c>
    </row>
    <row r="48" spans="1:10" x14ac:dyDescent="0.25">
      <c r="A48" s="5" t="s">
        <v>827</v>
      </c>
      <c r="G48" s="5">
        <v>29</v>
      </c>
      <c r="H48" s="5">
        <v>32</v>
      </c>
      <c r="I48" s="5">
        <v>36</v>
      </c>
      <c r="J48" s="5">
        <v>39</v>
      </c>
    </row>
    <row r="49" spans="1:10" x14ac:dyDescent="0.25">
      <c r="A49" s="5" t="s">
        <v>828</v>
      </c>
      <c r="G49" s="5">
        <v>30</v>
      </c>
      <c r="H49" s="5">
        <v>34</v>
      </c>
      <c r="I49" s="5">
        <v>37</v>
      </c>
      <c r="J49" s="5">
        <v>41</v>
      </c>
    </row>
    <row r="50" spans="1:10" x14ac:dyDescent="0.25">
      <c r="A50" s="5" t="s">
        <v>829</v>
      </c>
      <c r="G50" s="5">
        <v>31</v>
      </c>
      <c r="H50" s="5">
        <v>35</v>
      </c>
      <c r="I50" s="5">
        <v>39</v>
      </c>
      <c r="J50" s="5">
        <v>43</v>
      </c>
    </row>
    <row r="51" spans="1:10" x14ac:dyDescent="0.25">
      <c r="A51" s="5" t="s">
        <v>830</v>
      </c>
      <c r="G51" s="5">
        <v>32</v>
      </c>
      <c r="H51" s="5">
        <v>36</v>
      </c>
      <c r="I51" s="5">
        <v>41</v>
      </c>
      <c r="J51" s="5">
        <v>45</v>
      </c>
    </row>
    <row r="52" spans="1:10" x14ac:dyDescent="0.25">
      <c r="A52" s="5" t="s">
        <v>831</v>
      </c>
      <c r="G52" s="5">
        <v>33</v>
      </c>
      <c r="H52" s="5">
        <v>37</v>
      </c>
      <c r="I52" s="5">
        <v>42</v>
      </c>
      <c r="J52" s="5">
        <v>47</v>
      </c>
    </row>
    <row r="53" spans="1:10" x14ac:dyDescent="0.25">
      <c r="A53" s="5" t="s">
        <v>832</v>
      </c>
      <c r="G53" s="5">
        <v>34</v>
      </c>
      <c r="H53" s="5">
        <v>39</v>
      </c>
      <c r="I53" s="5">
        <v>44</v>
      </c>
      <c r="J53" s="5">
        <v>49</v>
      </c>
    </row>
    <row r="54" spans="1:10" x14ac:dyDescent="0.25">
      <c r="A54" s="5" t="s">
        <v>833</v>
      </c>
      <c r="G54" s="5">
        <v>35</v>
      </c>
      <c r="H54" s="5">
        <v>40</v>
      </c>
      <c r="I54" s="5">
        <v>46</v>
      </c>
      <c r="J54" s="5">
        <v>51</v>
      </c>
    </row>
    <row r="55" spans="1:10" x14ac:dyDescent="0.25">
      <c r="A55" s="5" t="s">
        <v>834</v>
      </c>
      <c r="G55" s="5">
        <v>36</v>
      </c>
      <c r="H55" s="5">
        <v>41</v>
      </c>
      <c r="I55" s="5">
        <v>47</v>
      </c>
      <c r="J55" s="5">
        <v>52</v>
      </c>
    </row>
    <row r="56" spans="1:10" x14ac:dyDescent="0.25">
      <c r="A56" s="5" t="s">
        <v>835</v>
      </c>
      <c r="G56" s="5">
        <v>37</v>
      </c>
      <c r="H56" s="5">
        <v>43</v>
      </c>
      <c r="I56" s="5">
        <v>49</v>
      </c>
      <c r="J56" s="5">
        <v>54</v>
      </c>
    </row>
    <row r="57" spans="1:10" x14ac:dyDescent="0.25">
      <c r="A57" s="5" t="s">
        <v>836</v>
      </c>
      <c r="G57" s="5">
        <v>38</v>
      </c>
      <c r="H57" s="5">
        <v>44</v>
      </c>
      <c r="I57" s="5">
        <v>50</v>
      </c>
      <c r="J57" s="5">
        <v>56</v>
      </c>
    </row>
    <row r="58" spans="1:10" x14ac:dyDescent="0.25">
      <c r="A58" s="5" t="s">
        <v>837</v>
      </c>
      <c r="G58" s="5">
        <v>39</v>
      </c>
      <c r="H58" s="5">
        <v>45</v>
      </c>
      <c r="I58" s="5">
        <v>52</v>
      </c>
      <c r="J58" s="5">
        <v>58</v>
      </c>
    </row>
    <row r="59" spans="1:10" x14ac:dyDescent="0.25">
      <c r="A59" s="5" t="s">
        <v>838</v>
      </c>
      <c r="G59" s="5">
        <v>40</v>
      </c>
      <c r="H59" s="5">
        <v>47</v>
      </c>
      <c r="I59" s="5">
        <v>54</v>
      </c>
      <c r="J59" s="5">
        <v>60</v>
      </c>
    </row>
    <row r="60" spans="1:10" x14ac:dyDescent="0.25">
      <c r="A60" s="5" t="s">
        <v>839</v>
      </c>
      <c r="G60" s="5">
        <v>41</v>
      </c>
      <c r="H60" s="5">
        <v>48</v>
      </c>
      <c r="I60" s="5">
        <v>55</v>
      </c>
      <c r="J60" s="5">
        <v>62</v>
      </c>
    </row>
    <row r="61" spans="1:10" x14ac:dyDescent="0.25">
      <c r="A61" s="5" t="s">
        <v>840</v>
      </c>
      <c r="G61" s="5">
        <v>42</v>
      </c>
      <c r="H61" s="5">
        <v>49</v>
      </c>
      <c r="I61" s="5">
        <v>57</v>
      </c>
      <c r="J61" s="5">
        <v>64</v>
      </c>
    </row>
    <row r="62" spans="1:10" x14ac:dyDescent="0.25">
      <c r="A62" s="5" t="s">
        <v>841</v>
      </c>
      <c r="G62" s="5">
        <v>43</v>
      </c>
      <c r="H62" s="5">
        <v>51</v>
      </c>
      <c r="I62" s="5">
        <v>59</v>
      </c>
      <c r="J62" s="5">
        <v>66</v>
      </c>
    </row>
    <row r="63" spans="1:10" x14ac:dyDescent="0.25">
      <c r="A63" s="5" t="s">
        <v>842</v>
      </c>
      <c r="G63" s="5">
        <v>44</v>
      </c>
      <c r="H63" s="5">
        <v>52</v>
      </c>
      <c r="I63" s="5">
        <v>60</v>
      </c>
      <c r="J63" s="5">
        <v>68</v>
      </c>
    </row>
    <row r="64" spans="1:10" x14ac:dyDescent="0.25">
      <c r="A64" s="5" t="s">
        <v>843</v>
      </c>
      <c r="G64" s="5">
        <v>45</v>
      </c>
      <c r="H64" s="5">
        <v>53</v>
      </c>
      <c r="I64" s="5">
        <v>62</v>
      </c>
      <c r="J64" s="5">
        <v>70</v>
      </c>
    </row>
    <row r="65" spans="1:10" x14ac:dyDescent="0.25">
      <c r="A65" s="5" t="s">
        <v>844</v>
      </c>
      <c r="G65" s="5">
        <v>46</v>
      </c>
      <c r="H65" s="5">
        <v>55</v>
      </c>
      <c r="I65" s="5">
        <v>64</v>
      </c>
      <c r="J65" s="5">
        <v>72</v>
      </c>
    </row>
    <row r="66" spans="1:10" x14ac:dyDescent="0.25">
      <c r="A66" s="5" t="s">
        <v>845</v>
      </c>
      <c r="G66" s="5">
        <v>47</v>
      </c>
      <c r="H66" s="5">
        <v>56</v>
      </c>
      <c r="I66" s="5">
        <v>65</v>
      </c>
      <c r="J66" s="5">
        <v>74</v>
      </c>
    </row>
    <row r="67" spans="1:10" x14ac:dyDescent="0.25">
      <c r="A67" s="5" t="s">
        <v>846</v>
      </c>
      <c r="G67" s="5">
        <v>48</v>
      </c>
      <c r="H67" s="5">
        <v>57</v>
      </c>
      <c r="I67" s="5">
        <v>67</v>
      </c>
      <c r="J67" s="5">
        <v>76</v>
      </c>
    </row>
    <row r="68" spans="1:10" x14ac:dyDescent="0.25">
      <c r="A68" s="5" t="s">
        <v>847</v>
      </c>
      <c r="G68" s="5">
        <v>49</v>
      </c>
      <c r="H68" s="5">
        <v>58</v>
      </c>
      <c r="I68" s="5">
        <v>69</v>
      </c>
      <c r="J68" s="5">
        <v>78</v>
      </c>
    </row>
    <row r="69" spans="1:10" x14ac:dyDescent="0.25">
      <c r="A69" s="5" t="s">
        <v>848</v>
      </c>
      <c r="G69" s="5">
        <v>50</v>
      </c>
      <c r="H69" s="5">
        <v>60</v>
      </c>
      <c r="I69" s="5">
        <v>70</v>
      </c>
      <c r="J69" s="5">
        <v>80</v>
      </c>
    </row>
    <row r="70" spans="1:10" x14ac:dyDescent="0.25">
      <c r="A70" s="5" t="s">
        <v>849</v>
      </c>
    </row>
    <row r="71" spans="1:10" x14ac:dyDescent="0.25">
      <c r="A71" s="5" t="s">
        <v>807</v>
      </c>
    </row>
    <row r="72" spans="1:10" x14ac:dyDescent="0.25">
      <c r="A72" s="5" t="s">
        <v>808</v>
      </c>
    </row>
    <row r="73" spans="1:10" x14ac:dyDescent="0.25">
      <c r="A73" s="5" t="s">
        <v>850</v>
      </c>
    </row>
    <row r="74" spans="1:10" x14ac:dyDescent="0.25">
      <c r="A74" s="5" t="s">
        <v>810</v>
      </c>
    </row>
    <row r="75" spans="1:10" x14ac:dyDescent="0.25">
      <c r="A75" s="5" t="s">
        <v>811</v>
      </c>
    </row>
    <row r="76" spans="1:10" x14ac:dyDescent="0.25">
      <c r="A76" s="5" t="s">
        <v>812</v>
      </c>
    </row>
    <row r="77" spans="1:10" x14ac:dyDescent="0.25">
      <c r="A77" s="5" t="s">
        <v>808</v>
      </c>
    </row>
    <row r="78" spans="1:10" x14ac:dyDescent="0.25">
      <c r="A78" s="5" t="s">
        <v>851</v>
      </c>
    </row>
    <row r="79" spans="1:10" x14ac:dyDescent="0.25">
      <c r="A79" s="5" t="s">
        <v>810</v>
      </c>
    </row>
    <row r="80" spans="1:10" x14ac:dyDescent="0.25">
      <c r="A80" s="5" t="s">
        <v>814</v>
      </c>
    </row>
    <row r="81" spans="1:11" x14ac:dyDescent="0.25">
      <c r="A81" s="5" t="s">
        <v>821</v>
      </c>
    </row>
    <row r="82" spans="1:11" x14ac:dyDescent="0.25">
      <c r="A82" s="5" t="s">
        <v>852</v>
      </c>
    </row>
    <row r="83" spans="1:11" x14ac:dyDescent="0.25">
      <c r="A83" s="5" t="s">
        <v>853</v>
      </c>
    </row>
    <row r="84" spans="1:11" x14ac:dyDescent="0.25">
      <c r="A84" s="5" t="s">
        <v>854</v>
      </c>
    </row>
    <row r="85" spans="1:11" x14ac:dyDescent="0.25">
      <c r="A85" s="5" t="s">
        <v>855</v>
      </c>
    </row>
    <row r="86" spans="1:11" x14ac:dyDescent="0.25">
      <c r="A86" s="5" t="s">
        <v>856</v>
      </c>
    </row>
    <row r="87" spans="1:11" x14ac:dyDescent="0.25">
      <c r="A87" s="5" t="s">
        <v>857</v>
      </c>
      <c r="H87" s="5">
        <v>22</v>
      </c>
      <c r="I87" s="5">
        <v>24</v>
      </c>
      <c r="J87" s="5">
        <v>27</v>
      </c>
      <c r="K87" s="5">
        <v>31</v>
      </c>
    </row>
    <row r="88" spans="1:11" x14ac:dyDescent="0.25">
      <c r="A88" s="5" t="s">
        <v>858</v>
      </c>
      <c r="H88" s="5">
        <v>23</v>
      </c>
      <c r="I88" s="5">
        <v>25</v>
      </c>
      <c r="J88" s="5">
        <v>29</v>
      </c>
      <c r="K88" s="5">
        <v>33</v>
      </c>
    </row>
    <row r="89" spans="1:11" x14ac:dyDescent="0.25">
      <c r="A89" s="5" t="s">
        <v>859</v>
      </c>
      <c r="H89" s="5">
        <v>24</v>
      </c>
      <c r="I89" s="5">
        <v>27</v>
      </c>
      <c r="J89" s="5">
        <v>31</v>
      </c>
      <c r="K89" s="5">
        <v>35</v>
      </c>
    </row>
    <row r="90" spans="1:11" x14ac:dyDescent="0.25">
      <c r="A90" s="5" t="s">
        <v>860</v>
      </c>
      <c r="H90" s="5">
        <v>25</v>
      </c>
      <c r="I90" s="5">
        <v>28</v>
      </c>
      <c r="J90" s="5">
        <v>32</v>
      </c>
      <c r="K90" s="5">
        <v>37</v>
      </c>
    </row>
    <row r="91" spans="1:11" x14ac:dyDescent="0.25">
      <c r="A91" s="5" t="s">
        <v>861</v>
      </c>
      <c r="H91" s="5">
        <v>26</v>
      </c>
      <c r="I91" s="5">
        <v>30</v>
      </c>
      <c r="J91" s="5">
        <v>34</v>
      </c>
      <c r="K91" s="5">
        <v>39</v>
      </c>
    </row>
    <row r="92" spans="1:11" x14ac:dyDescent="0.25">
      <c r="A92" s="5" t="s">
        <v>862</v>
      </c>
      <c r="H92" s="5">
        <v>27</v>
      </c>
      <c r="I92" s="5">
        <v>31</v>
      </c>
      <c r="J92" s="5">
        <v>36</v>
      </c>
      <c r="K92" s="5">
        <v>41</v>
      </c>
    </row>
    <row r="93" spans="1:11" x14ac:dyDescent="0.25">
      <c r="A93" s="5" t="s">
        <v>863</v>
      </c>
      <c r="H93" s="5">
        <v>28</v>
      </c>
      <c r="I93" s="5">
        <v>32</v>
      </c>
      <c r="J93" s="5">
        <v>37</v>
      </c>
      <c r="K93" s="5">
        <v>43</v>
      </c>
    </row>
    <row r="94" spans="1:11" x14ac:dyDescent="0.25">
      <c r="A94" s="5" t="s">
        <v>864</v>
      </c>
      <c r="H94" s="5">
        <v>29</v>
      </c>
      <c r="I94" s="5">
        <v>34</v>
      </c>
      <c r="J94" s="5">
        <v>39</v>
      </c>
      <c r="K94" s="5">
        <v>45</v>
      </c>
    </row>
    <row r="95" spans="1:11" x14ac:dyDescent="0.25">
      <c r="A95" s="5" t="s">
        <v>865</v>
      </c>
      <c r="H95" s="5">
        <v>30</v>
      </c>
      <c r="I95" s="5">
        <v>35</v>
      </c>
      <c r="J95" s="5">
        <v>41</v>
      </c>
      <c r="K95" s="5">
        <v>47</v>
      </c>
    </row>
    <row r="96" spans="1:11" x14ac:dyDescent="0.25">
      <c r="A96" s="5" t="s">
        <v>866</v>
      </c>
      <c r="H96" s="5">
        <v>31</v>
      </c>
      <c r="I96" s="5">
        <v>36</v>
      </c>
      <c r="J96" s="5">
        <v>42</v>
      </c>
      <c r="K96" s="5">
        <v>49</v>
      </c>
    </row>
    <row r="97" spans="1:11" x14ac:dyDescent="0.25">
      <c r="A97" s="5" t="s">
        <v>867</v>
      </c>
      <c r="H97" s="5">
        <v>32</v>
      </c>
      <c r="I97" s="5">
        <v>37</v>
      </c>
      <c r="J97" s="5">
        <v>44</v>
      </c>
      <c r="K97" s="5">
        <v>51</v>
      </c>
    </row>
    <row r="98" spans="1:11" x14ac:dyDescent="0.25">
      <c r="A98" s="5" t="s">
        <v>868</v>
      </c>
      <c r="H98" s="5">
        <v>33</v>
      </c>
      <c r="I98" s="5">
        <v>39</v>
      </c>
      <c r="J98" s="5">
        <v>46</v>
      </c>
      <c r="K98" s="5">
        <v>52</v>
      </c>
    </row>
    <row r="99" spans="1:11" x14ac:dyDescent="0.25">
      <c r="A99" s="5" t="s">
        <v>869</v>
      </c>
      <c r="H99" s="5">
        <v>34</v>
      </c>
      <c r="I99" s="5">
        <v>40</v>
      </c>
      <c r="J99" s="5">
        <v>47</v>
      </c>
      <c r="K99" s="5">
        <v>54</v>
      </c>
    </row>
    <row r="100" spans="1:11" x14ac:dyDescent="0.25">
      <c r="A100" s="5" t="s">
        <v>870</v>
      </c>
      <c r="H100" s="5">
        <v>35</v>
      </c>
      <c r="I100" s="5">
        <v>41</v>
      </c>
      <c r="J100" s="5">
        <v>49</v>
      </c>
      <c r="K100" s="5">
        <v>56</v>
      </c>
    </row>
    <row r="101" spans="1:11" x14ac:dyDescent="0.25">
      <c r="A101" s="5" t="s">
        <v>871</v>
      </c>
      <c r="H101" s="5">
        <v>36</v>
      </c>
      <c r="I101" s="5">
        <v>43</v>
      </c>
      <c r="J101" s="5">
        <v>50</v>
      </c>
      <c r="K101" s="5">
        <v>58</v>
      </c>
    </row>
    <row r="102" spans="1:11" x14ac:dyDescent="0.25">
      <c r="A102" s="5" t="s">
        <v>872</v>
      </c>
      <c r="H102" s="5">
        <v>37</v>
      </c>
      <c r="I102" s="5">
        <v>44</v>
      </c>
      <c r="J102" s="5">
        <v>52</v>
      </c>
      <c r="K102" s="5">
        <v>60</v>
      </c>
    </row>
    <row r="103" spans="1:11" x14ac:dyDescent="0.25">
      <c r="A103" s="5" t="s">
        <v>873</v>
      </c>
      <c r="H103" s="5">
        <v>38</v>
      </c>
      <c r="I103" s="5">
        <v>45</v>
      </c>
      <c r="J103" s="5">
        <v>54</v>
      </c>
      <c r="K103" s="5">
        <v>62</v>
      </c>
    </row>
    <row r="104" spans="1:11" x14ac:dyDescent="0.25">
      <c r="A104" s="5" t="s">
        <v>874</v>
      </c>
      <c r="H104" s="5">
        <v>39</v>
      </c>
      <c r="I104" s="5">
        <v>47</v>
      </c>
      <c r="J104" s="5">
        <v>55</v>
      </c>
      <c r="K104" s="5">
        <v>64</v>
      </c>
    </row>
    <row r="105" spans="1:11" x14ac:dyDescent="0.25">
      <c r="A105" s="5" t="s">
        <v>875</v>
      </c>
      <c r="H105" s="5">
        <v>40</v>
      </c>
      <c r="I105" s="5">
        <v>48</v>
      </c>
      <c r="J105" s="5">
        <v>57</v>
      </c>
      <c r="K105" s="5">
        <v>66</v>
      </c>
    </row>
    <row r="106" spans="1:11" x14ac:dyDescent="0.25">
      <c r="A106" s="5" t="s">
        <v>876</v>
      </c>
      <c r="H106" s="5">
        <v>41</v>
      </c>
      <c r="I106" s="5">
        <v>49</v>
      </c>
      <c r="J106" s="5">
        <v>59</v>
      </c>
      <c r="K106" s="5">
        <v>68</v>
      </c>
    </row>
    <row r="107" spans="1:11" x14ac:dyDescent="0.25">
      <c r="A107" s="5" t="s">
        <v>877</v>
      </c>
      <c r="H107" s="5">
        <v>42</v>
      </c>
      <c r="I107" s="5">
        <v>51</v>
      </c>
      <c r="J107" s="5">
        <v>60</v>
      </c>
      <c r="K107" s="5">
        <v>70</v>
      </c>
    </row>
    <row r="108" spans="1:11" x14ac:dyDescent="0.25">
      <c r="A108" s="5" t="s">
        <v>878</v>
      </c>
      <c r="H108" s="5">
        <v>43</v>
      </c>
      <c r="I108" s="5">
        <v>52</v>
      </c>
      <c r="J108" s="5">
        <v>62</v>
      </c>
      <c r="K108" s="5">
        <v>72</v>
      </c>
    </row>
    <row r="109" spans="1:11" x14ac:dyDescent="0.25">
      <c r="A109" s="5" t="s">
        <v>879</v>
      </c>
      <c r="H109" s="5">
        <v>44</v>
      </c>
      <c r="I109" s="5">
        <v>53</v>
      </c>
      <c r="J109" s="5">
        <v>64</v>
      </c>
      <c r="K109" s="5">
        <v>74</v>
      </c>
    </row>
    <row r="110" spans="1:11" x14ac:dyDescent="0.25">
      <c r="A110" s="5" t="s">
        <v>880</v>
      </c>
      <c r="H110" s="5">
        <v>45</v>
      </c>
      <c r="I110" s="5">
        <v>55</v>
      </c>
      <c r="J110" s="5">
        <v>65</v>
      </c>
      <c r="K110" s="5">
        <v>76</v>
      </c>
    </row>
    <row r="111" spans="1:11" x14ac:dyDescent="0.25">
      <c r="A111" s="5" t="s">
        <v>881</v>
      </c>
      <c r="H111" s="5">
        <v>46</v>
      </c>
      <c r="I111" s="5">
        <v>56</v>
      </c>
      <c r="J111" s="5">
        <v>67</v>
      </c>
      <c r="K111" s="5">
        <v>78</v>
      </c>
    </row>
    <row r="112" spans="1:11" x14ac:dyDescent="0.25">
      <c r="A112" s="5" t="s">
        <v>882</v>
      </c>
      <c r="H112" s="5">
        <v>47</v>
      </c>
      <c r="I112" s="5">
        <v>57</v>
      </c>
      <c r="J112" s="5">
        <v>69</v>
      </c>
      <c r="K112" s="5">
        <v>80</v>
      </c>
    </row>
    <row r="113" spans="1:11" x14ac:dyDescent="0.25">
      <c r="A113" s="5" t="s">
        <v>883</v>
      </c>
      <c r="H113" s="5">
        <v>48</v>
      </c>
      <c r="I113" s="5">
        <v>58</v>
      </c>
      <c r="J113" s="5">
        <v>70</v>
      </c>
      <c r="K113" s="5">
        <v>80</v>
      </c>
    </row>
    <row r="114" spans="1:11" x14ac:dyDescent="0.25">
      <c r="A114" s="5" t="s">
        <v>884</v>
      </c>
      <c r="H114" s="5">
        <v>49</v>
      </c>
      <c r="I114" s="5">
        <v>60</v>
      </c>
      <c r="J114" s="5">
        <v>70</v>
      </c>
      <c r="K114" s="5">
        <v>80</v>
      </c>
    </row>
    <row r="115" spans="1:11" x14ac:dyDescent="0.25">
      <c r="A115" s="5" t="s">
        <v>885</v>
      </c>
      <c r="H115" s="5">
        <v>50</v>
      </c>
      <c r="I115" s="5">
        <v>60</v>
      </c>
      <c r="J115" s="5">
        <v>70</v>
      </c>
      <c r="K115" s="5">
        <v>80</v>
      </c>
    </row>
    <row r="116" spans="1:11" x14ac:dyDescent="0.25">
      <c r="A116" s="5" t="s">
        <v>886</v>
      </c>
    </row>
    <row r="117" spans="1:11" x14ac:dyDescent="0.25">
      <c r="A117" s="5" t="s">
        <v>887</v>
      </c>
    </row>
    <row r="118" spans="1:11" x14ac:dyDescent="0.25">
      <c r="A118" s="5" t="s">
        <v>888</v>
      </c>
    </row>
    <row r="119" spans="1:11" x14ac:dyDescent="0.25">
      <c r="A119" s="5" t="s">
        <v>889</v>
      </c>
    </row>
    <row r="120" spans="1:11" x14ac:dyDescent="0.25">
      <c r="A120" s="5" t="s">
        <v>890</v>
      </c>
    </row>
    <row r="121" spans="1:11" x14ac:dyDescent="0.25">
      <c r="A121" s="5" t="s">
        <v>891</v>
      </c>
    </row>
    <row r="122" spans="1:11" x14ac:dyDescent="0.25">
      <c r="A122" s="5" t="s">
        <v>892</v>
      </c>
    </row>
    <row r="123" spans="1:11" x14ac:dyDescent="0.25">
      <c r="A123" s="5" t="s">
        <v>888</v>
      </c>
    </row>
    <row r="124" spans="1:11" x14ac:dyDescent="0.25">
      <c r="A124" s="5" t="s">
        <v>893</v>
      </c>
    </row>
    <row r="125" spans="1:11" x14ac:dyDescent="0.25">
      <c r="A125" s="5" t="s">
        <v>890</v>
      </c>
    </row>
    <row r="126" spans="1:11" x14ac:dyDescent="0.25">
      <c r="A126" s="5" t="s">
        <v>894</v>
      </c>
    </row>
    <row r="127" spans="1:11" x14ac:dyDescent="0.25">
      <c r="A127" s="5" t="s">
        <v>895</v>
      </c>
    </row>
    <row r="128" spans="1:11" x14ac:dyDescent="0.25">
      <c r="A128" s="5" t="s">
        <v>896</v>
      </c>
    </row>
    <row r="129" spans="1:11" x14ac:dyDescent="0.25">
      <c r="A129" s="5" t="s">
        <v>853</v>
      </c>
    </row>
    <row r="130" spans="1:11" x14ac:dyDescent="0.25">
      <c r="A130" s="5" t="s">
        <v>854</v>
      </c>
    </row>
    <row r="131" spans="1:11" x14ac:dyDescent="0.25">
      <c r="A131" s="5" t="s">
        <v>855</v>
      </c>
    </row>
    <row r="132" spans="1:11" x14ac:dyDescent="0.25">
      <c r="A132" s="5" t="s">
        <v>856</v>
      </c>
    </row>
    <row r="133" spans="1:11" x14ac:dyDescent="0.25">
      <c r="A133" s="5" t="s">
        <v>897</v>
      </c>
      <c r="H133" s="5">
        <v>28</v>
      </c>
      <c r="I133" s="5">
        <v>30</v>
      </c>
      <c r="J133" s="5">
        <v>31</v>
      </c>
      <c r="K133" s="5">
        <f>32</f>
        <v>32</v>
      </c>
    </row>
    <row r="134" spans="1:11" x14ac:dyDescent="0.25">
      <c r="A134" s="5" t="s">
        <v>898</v>
      </c>
      <c r="H134" s="5">
        <v>29</v>
      </c>
      <c r="I134" s="5">
        <v>31</v>
      </c>
      <c r="J134" s="5">
        <v>32</v>
      </c>
      <c r="K134" s="5">
        <f>33</f>
        <v>33</v>
      </c>
    </row>
    <row r="135" spans="1:11" x14ac:dyDescent="0.25">
      <c r="A135" s="5" t="s">
        <v>899</v>
      </c>
      <c r="H135" s="5">
        <v>30</v>
      </c>
      <c r="I135" s="5">
        <v>32</v>
      </c>
      <c r="J135" s="5">
        <v>34</v>
      </c>
      <c r="K135" s="5">
        <f>35</f>
        <v>35</v>
      </c>
    </row>
    <row r="136" spans="1:11" x14ac:dyDescent="0.25">
      <c r="A136" s="5" t="s">
        <v>900</v>
      </c>
      <c r="H136" s="5">
        <v>31</v>
      </c>
      <c r="I136" s="5">
        <v>34</v>
      </c>
      <c r="J136" s="5">
        <v>36</v>
      </c>
      <c r="K136" s="5">
        <f>37</f>
        <v>37</v>
      </c>
    </row>
    <row r="137" spans="1:11" x14ac:dyDescent="0.25">
      <c r="A137" s="5" t="s">
        <v>901</v>
      </c>
      <c r="H137" s="5">
        <v>32</v>
      </c>
      <c r="I137" s="5">
        <v>35</v>
      </c>
      <c r="J137" s="5">
        <v>37</v>
      </c>
      <c r="K137" s="5">
        <f>39</f>
        <v>39</v>
      </c>
    </row>
    <row r="138" spans="1:11" x14ac:dyDescent="0.25">
      <c r="A138" s="5" t="s">
        <v>902</v>
      </c>
      <c r="H138" s="5">
        <v>33</v>
      </c>
      <c r="I138" s="5">
        <v>36</v>
      </c>
      <c r="J138" s="5">
        <v>39</v>
      </c>
      <c r="K138" s="5">
        <f>41</f>
        <v>41</v>
      </c>
    </row>
    <row r="139" spans="1:11" x14ac:dyDescent="0.25">
      <c r="A139" s="5" t="s">
        <v>903</v>
      </c>
      <c r="H139" s="5">
        <v>34</v>
      </c>
      <c r="I139" s="5">
        <v>37</v>
      </c>
      <c r="J139" s="5">
        <v>41</v>
      </c>
      <c r="K139" s="5">
        <f>43</f>
        <v>43</v>
      </c>
    </row>
    <row r="140" spans="1:11" x14ac:dyDescent="0.25">
      <c r="A140" s="5" t="s">
        <v>904</v>
      </c>
      <c r="H140" s="5">
        <v>35</v>
      </c>
      <c r="I140" s="5">
        <v>39</v>
      </c>
      <c r="J140" s="5">
        <v>42</v>
      </c>
      <c r="K140" s="5">
        <f>45</f>
        <v>45</v>
      </c>
    </row>
    <row r="141" spans="1:11" x14ac:dyDescent="0.25">
      <c r="A141" s="5" t="s">
        <v>905</v>
      </c>
      <c r="H141" s="5">
        <v>36</v>
      </c>
      <c r="I141" s="5">
        <v>40</v>
      </c>
      <c r="J141" s="5">
        <v>44</v>
      </c>
      <c r="K141" s="5">
        <f>47</f>
        <v>47</v>
      </c>
    </row>
    <row r="142" spans="1:11" x14ac:dyDescent="0.25">
      <c r="A142" s="5" t="s">
        <v>906</v>
      </c>
      <c r="H142" s="5">
        <v>37</v>
      </c>
      <c r="I142" s="5">
        <v>41</v>
      </c>
      <c r="J142" s="5">
        <v>46</v>
      </c>
      <c r="K142" s="5">
        <f>49</f>
        <v>49</v>
      </c>
    </row>
    <row r="143" spans="1:11" x14ac:dyDescent="0.25">
      <c r="A143" s="5" t="s">
        <v>907</v>
      </c>
      <c r="H143" s="5">
        <v>38</v>
      </c>
      <c r="I143" s="5">
        <v>43</v>
      </c>
      <c r="J143" s="5">
        <v>47</v>
      </c>
      <c r="K143" s="5">
        <f>51</f>
        <v>51</v>
      </c>
    </row>
    <row r="144" spans="1:11" x14ac:dyDescent="0.25">
      <c r="A144" s="5" t="s">
        <v>908</v>
      </c>
      <c r="H144" s="5">
        <v>39</v>
      </c>
      <c r="I144" s="5">
        <v>44</v>
      </c>
      <c r="J144" s="5">
        <v>49</v>
      </c>
      <c r="K144" s="5">
        <f>52</f>
        <v>52</v>
      </c>
    </row>
    <row r="145" spans="1:11" x14ac:dyDescent="0.25">
      <c r="A145" s="5" t="s">
        <v>909</v>
      </c>
      <c r="H145" s="5">
        <v>40</v>
      </c>
      <c r="I145" s="5">
        <v>45</v>
      </c>
      <c r="J145" s="5">
        <v>50</v>
      </c>
      <c r="K145" s="5">
        <f>54</f>
        <v>54</v>
      </c>
    </row>
    <row r="146" spans="1:11" x14ac:dyDescent="0.25">
      <c r="A146" s="5" t="s">
        <v>910</v>
      </c>
      <c r="H146" s="5">
        <v>41</v>
      </c>
      <c r="I146" s="5">
        <v>47</v>
      </c>
      <c r="J146" s="5">
        <v>52</v>
      </c>
      <c r="K146" s="5">
        <f>56</f>
        <v>56</v>
      </c>
    </row>
    <row r="147" spans="1:11" x14ac:dyDescent="0.25">
      <c r="A147" s="5" t="s">
        <v>911</v>
      </c>
      <c r="H147" s="5">
        <v>42</v>
      </c>
      <c r="I147" s="5">
        <v>48</v>
      </c>
      <c r="J147" s="5">
        <v>54</v>
      </c>
      <c r="K147" s="5">
        <f>58</f>
        <v>58</v>
      </c>
    </row>
    <row r="148" spans="1:11" x14ac:dyDescent="0.25">
      <c r="A148" s="5" t="s">
        <v>912</v>
      </c>
      <c r="H148" s="5">
        <v>43</v>
      </c>
      <c r="I148" s="5">
        <v>49</v>
      </c>
      <c r="J148" s="5">
        <v>55</v>
      </c>
      <c r="K148" s="5">
        <f>60</f>
        <v>60</v>
      </c>
    </row>
    <row r="149" spans="1:11" x14ac:dyDescent="0.25">
      <c r="A149" s="5" t="s">
        <v>913</v>
      </c>
      <c r="H149" s="5">
        <v>44</v>
      </c>
      <c r="I149" s="5">
        <v>51</v>
      </c>
      <c r="J149" s="5">
        <v>57</v>
      </c>
      <c r="K149" s="5">
        <f>62</f>
        <v>62</v>
      </c>
    </row>
    <row r="150" spans="1:11" x14ac:dyDescent="0.25">
      <c r="A150" s="5" t="s">
        <v>914</v>
      </c>
      <c r="H150" s="5">
        <v>45</v>
      </c>
      <c r="I150" s="5">
        <v>52</v>
      </c>
      <c r="J150" s="5">
        <v>59</v>
      </c>
      <c r="K150" s="5">
        <f>64</f>
        <v>64</v>
      </c>
    </row>
    <row r="151" spans="1:11" x14ac:dyDescent="0.25">
      <c r="A151" s="5" t="s">
        <v>915</v>
      </c>
      <c r="H151" s="5">
        <v>46</v>
      </c>
      <c r="I151" s="5">
        <v>53</v>
      </c>
      <c r="J151" s="5">
        <v>60</v>
      </c>
      <c r="K151" s="5">
        <f>66</f>
        <v>66</v>
      </c>
    </row>
    <row r="152" spans="1:11" x14ac:dyDescent="0.25">
      <c r="A152" s="5" t="s">
        <v>916</v>
      </c>
      <c r="H152" s="5">
        <v>47</v>
      </c>
      <c r="I152" s="5">
        <v>55</v>
      </c>
      <c r="J152" s="5">
        <v>62</v>
      </c>
      <c r="K152" s="5">
        <f>68</f>
        <v>68</v>
      </c>
    </row>
    <row r="153" spans="1:11" x14ac:dyDescent="0.25">
      <c r="A153" s="5" t="s">
        <v>917</v>
      </c>
      <c r="H153" s="5">
        <v>48</v>
      </c>
      <c r="I153" s="5">
        <v>56</v>
      </c>
      <c r="J153" s="5">
        <v>64</v>
      </c>
      <c r="K153" s="5">
        <f>70</f>
        <v>70</v>
      </c>
    </row>
    <row r="154" spans="1:11" x14ac:dyDescent="0.25">
      <c r="A154" s="5" t="s">
        <v>918</v>
      </c>
      <c r="H154" s="5">
        <v>49</v>
      </c>
      <c r="I154" s="5">
        <v>57</v>
      </c>
      <c r="J154" s="5">
        <v>65</v>
      </c>
      <c r="K154" s="5">
        <f>72</f>
        <v>72</v>
      </c>
    </row>
    <row r="155" spans="1:11" x14ac:dyDescent="0.25">
      <c r="A155" s="5" t="s">
        <v>919</v>
      </c>
      <c r="H155" s="5">
        <v>50</v>
      </c>
      <c r="I155" s="5">
        <v>58</v>
      </c>
      <c r="J155" s="5">
        <v>67</v>
      </c>
      <c r="K155" s="5">
        <f>74</f>
        <v>74</v>
      </c>
    </row>
    <row r="156" spans="1:11" x14ac:dyDescent="0.25">
      <c r="A156" s="5" t="s">
        <v>886</v>
      </c>
    </row>
    <row r="157" spans="1:11" x14ac:dyDescent="0.25">
      <c r="A157" s="5" t="s">
        <v>887</v>
      </c>
    </row>
    <row r="158" spans="1:11" x14ac:dyDescent="0.25">
      <c r="A158" s="5" t="s">
        <v>888</v>
      </c>
    </row>
    <row r="159" spans="1:11" x14ac:dyDescent="0.25">
      <c r="A159" s="5" t="s">
        <v>889</v>
      </c>
    </row>
    <row r="160" spans="1:11" x14ac:dyDescent="0.25">
      <c r="A160" s="5" t="s">
        <v>890</v>
      </c>
    </row>
    <row r="161" spans="1:1" x14ac:dyDescent="0.25">
      <c r="A161" s="5" t="s">
        <v>891</v>
      </c>
    </row>
    <row r="162" spans="1:1" x14ac:dyDescent="0.25">
      <c r="A162" s="5" t="s">
        <v>892</v>
      </c>
    </row>
    <row r="163" spans="1:1" x14ac:dyDescent="0.25">
      <c r="A163" s="5" t="s">
        <v>888</v>
      </c>
    </row>
    <row r="164" spans="1:1" x14ac:dyDescent="0.25">
      <c r="A164" s="5" t="s">
        <v>920</v>
      </c>
    </row>
    <row r="165" spans="1:1" x14ac:dyDescent="0.25">
      <c r="A165" s="5" t="s">
        <v>890</v>
      </c>
    </row>
    <row r="166" spans="1:1" x14ac:dyDescent="0.25">
      <c r="A166" s="5" t="s">
        <v>894</v>
      </c>
    </row>
    <row r="167" spans="1:1" x14ac:dyDescent="0.25">
      <c r="A167" s="5" t="s">
        <v>895</v>
      </c>
    </row>
    <row r="168" spans="1:1" x14ac:dyDescent="0.25">
      <c r="A168" s="5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BB-2024-Friday</vt:lpstr>
      <vt:lpstr>BB-2024-Saturday</vt:lpstr>
      <vt:lpstr>RS_Data_1</vt:lpstr>
      <vt:lpstr>RS_Data_2</vt:lpstr>
      <vt:lpstr>GroupStTimes</vt:lpstr>
      <vt:lpstr>TimeAdd</vt:lpstr>
      <vt:lpstr>OpenSect</vt:lpstr>
      <vt:lpstr>SLimit</vt:lpstr>
      <vt:lpstr>FlatUnd</vt:lpstr>
      <vt:lpstr>UpHill</vt:lpstr>
      <vt:lpstr>DownHill</vt:lpstr>
      <vt:lpstr>Identifiers</vt:lpstr>
      <vt:lpstr>OriginalDJexPas</vt:lpstr>
      <vt:lpstr>'BB-2024-Friday'!Print_Area</vt:lpstr>
      <vt:lpstr>'BB-2024-Saturday'!Print_Area</vt:lpstr>
      <vt:lpstr>'BB-2024-Friday'!Print_Titles</vt:lpstr>
      <vt:lpstr>'BB-2024-Saturday'!Print_Titles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Middelberg</dc:creator>
  <cp:lastModifiedBy>Leo Middelberg</cp:lastModifiedBy>
  <cp:lastPrinted>2024-02-28T19:55:15Z</cp:lastPrinted>
  <dcterms:created xsi:type="dcterms:W3CDTF">2023-11-26T19:32:26Z</dcterms:created>
  <dcterms:modified xsi:type="dcterms:W3CDTF">2024-03-15T16:56:04Z</dcterms:modified>
</cp:coreProperties>
</file>